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N:\0.ข้อมูลเพื่อการบริหาร\3.Stock\บรรจุภัณฑ์\เดือน มิถุนายน 2569\"/>
    </mc:Choice>
  </mc:AlternateContent>
  <xr:revisionPtr revIDLastSave="0" documentId="13_ncr:1_{88D06746-EAB0-4849-ABBA-68701622A560}" xr6:coauthVersionLast="47" xr6:coauthVersionMax="47" xr10:uidLastSave="{00000000-0000-0000-0000-000000000000}"/>
  <bookViews>
    <workbookView xWindow="-120" yWindow="-120" windowWidth="29040" windowHeight="15840" tabRatio="603" xr2:uid="{B28AB161-65B9-4261-A1B2-968B47C063B0}"/>
  </bookViews>
  <sheets>
    <sheet name="รับ-จ่าย ประจำวัน" sheetId="1" r:id="rId1"/>
    <sheet name="เตรียมส่วนผสม" sheetId="8" r:id="rId2"/>
    <sheet name="กวนไส้" sheetId="9" r:id="rId3"/>
    <sheet name="ผลิต1" sheetId="10" r:id="rId4"/>
    <sheet name="ผลิต2" sheetId="11" r:id="rId5"/>
    <sheet name="วางแผนBC,CJ" sheetId="16" r:id="rId6"/>
    <sheet name="เส้นแต่งหน้าขนมปัง" sheetId="15" r:id="rId7"/>
    <sheet name="เส้นแต่งหน้าขนมเค้ก" sheetId="12" r:id="rId8"/>
    <sheet name="แพ็ค" sheetId="13" r:id="rId9"/>
    <sheet name="FG,ออนไล,คัดแยก" sheetId="18" r:id="rId10"/>
    <sheet name="RD" sheetId="17" r:id="rId11"/>
    <sheet name="ธุรการ" sheetId="14" r:id="rId12"/>
    <sheet name="สินค้า DS" sheetId="7" r:id="rId13"/>
  </sheets>
  <definedNames>
    <definedName name="_xlnm._FilterDatabase" localSheetId="9" hidden="1">'FG,ออนไล,คัดแยก'!$A$1:$CO$163</definedName>
    <definedName name="_xlnm._FilterDatabase" localSheetId="10" hidden="1">RD!$A$1:$CO$35</definedName>
    <definedName name="_xlnm._FilterDatabase" localSheetId="2" hidden="1">กวนไส้!$A$1:$CO$31</definedName>
    <definedName name="_xlnm._FilterDatabase" localSheetId="1" hidden="1">เตรียมส่วนผสม!$C$1:$AN$26</definedName>
    <definedName name="_xlnm._FilterDatabase" localSheetId="11" hidden="1">ธุรการ!$A$1:$CO$69</definedName>
    <definedName name="_xlnm._FilterDatabase" localSheetId="3" hidden="1">ผลิต1!$A$1:$CO$30</definedName>
    <definedName name="_xlnm._FilterDatabase" localSheetId="4" hidden="1">ผลิต2!$A$1:$CO$17</definedName>
    <definedName name="_xlnm._FilterDatabase" localSheetId="8" hidden="1">แพ็ค!$A$1:$CO$224</definedName>
    <definedName name="_xlnm._FilterDatabase" localSheetId="0" hidden="1">'รับ-จ่าย ประจำวัน'!$B$1:$CJ$648</definedName>
    <definedName name="_xlnm._FilterDatabase" localSheetId="5" hidden="1">'วางแผนBC,CJ'!$A$1:$CO$39</definedName>
    <definedName name="_xlnm._FilterDatabase" localSheetId="12" hidden="1">'สินค้า DS'!$A$3:$AX$127</definedName>
    <definedName name="_xlnm._FilterDatabase" localSheetId="7" hidden="1">เส้นแต่งหน้าขนมเค้ก!$A$1:$CO$503</definedName>
    <definedName name="_xlnm._FilterDatabase" localSheetId="6" hidden="1">เส้นแต่งหน้าขนมปัง!$A$1:$CO$470</definedName>
    <definedName name="_xlnm.Print_Area" localSheetId="9">'FG,ออนไล,คัดแยก'!$A$1:$BV$160</definedName>
    <definedName name="_xlnm.Print_Area" localSheetId="10">RD!$A$1:$BV$13</definedName>
    <definedName name="_xlnm.Print_Area" localSheetId="2">กวนไส้!$A$1:$BV$26</definedName>
    <definedName name="_xlnm.Print_Area" localSheetId="1">เตรียมส่วนผสม!$C$1:$AN$24</definedName>
    <definedName name="_xlnm.Print_Area" localSheetId="11">ธุรการ!$A$1:$BV$68</definedName>
    <definedName name="_xlnm.Print_Area" localSheetId="3">ผลิต1!$A$1:$BV$20</definedName>
    <definedName name="_xlnm.Print_Area" localSheetId="4">ผลิต2!$A$1:$BV$12</definedName>
    <definedName name="_xlnm.Print_Area" localSheetId="8">แพ็ค!$A$1:$BV$176</definedName>
    <definedName name="_xlnm.Print_Area" localSheetId="0">'รับ-จ่าย ประจำวัน'!$A$1:$BV$647</definedName>
    <definedName name="_xlnm.Print_Area" localSheetId="5">'วางแผนBC,CJ'!$A$1:$BV$14</definedName>
    <definedName name="_xlnm.Print_Area" localSheetId="7">เส้นแต่งหน้าขนมเค้ก!$A$1:$BV$460</definedName>
    <definedName name="_xlnm.Print_Area" localSheetId="6">เส้นแต่งหน้าขนมปัง!$A$1:$BV$427</definedName>
    <definedName name="_xlnm.Print_Titles" localSheetId="9">'FG,ออนไล,คัดแยก'!$1:$1</definedName>
    <definedName name="_xlnm.Print_Titles" localSheetId="10">RD!$1:$1</definedName>
    <definedName name="_xlnm.Print_Titles" localSheetId="2">กวนไส้!$1:$1</definedName>
    <definedName name="_xlnm.Print_Titles" localSheetId="1">เตรียมส่วนผสม!$1:$1</definedName>
    <definedName name="_xlnm.Print_Titles" localSheetId="11">ธุรการ!$1:$1</definedName>
    <definedName name="_xlnm.Print_Titles" localSheetId="3">ผลิต1!$1:$1</definedName>
    <definedName name="_xlnm.Print_Titles" localSheetId="4">ผลิต2!$1:$1</definedName>
    <definedName name="_xlnm.Print_Titles" localSheetId="8">แพ็ค!$1:$1</definedName>
    <definedName name="_xlnm.Print_Titles" localSheetId="0">'รับ-จ่าย ประจำวัน'!$1:$1</definedName>
    <definedName name="_xlnm.Print_Titles" localSheetId="5">'วางแผนBC,CJ'!$1:$1</definedName>
    <definedName name="_xlnm.Print_Titles" localSheetId="12">'สินค้า DS'!$3:$3</definedName>
    <definedName name="_xlnm.Print_Titles" localSheetId="7">เส้นแต่งหน้าขนมเค้ก!$1:$1</definedName>
    <definedName name="_xlnm.Print_Titles" localSheetId="6">เส้นแต่งหน้าขนมปัง!$1:$1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X636" i="1" l="1"/>
  <c r="BX635" i="1"/>
  <c r="BX634" i="1"/>
  <c r="BX630" i="1"/>
  <c r="BX629" i="1"/>
  <c r="BX628" i="1"/>
  <c r="BX627" i="1"/>
  <c r="BX625" i="1"/>
  <c r="BX624" i="1"/>
  <c r="BX623" i="1"/>
  <c r="BX622" i="1"/>
  <c r="BX615" i="1"/>
  <c r="BX613" i="1"/>
  <c r="BX612" i="1"/>
  <c r="BX611" i="1"/>
  <c r="BX610" i="1"/>
  <c r="BX608" i="1"/>
  <c r="BX607" i="1"/>
  <c r="BX606" i="1"/>
  <c r="BX605" i="1"/>
  <c r="BX604" i="1"/>
  <c r="BX603" i="1"/>
  <c r="BX602" i="1"/>
  <c r="BX601" i="1"/>
  <c r="BX600" i="1"/>
  <c r="BX598" i="1"/>
  <c r="BX595" i="1"/>
  <c r="BX585" i="1"/>
  <c r="BX581" i="1"/>
  <c r="BX580" i="1"/>
  <c r="BX577" i="1"/>
  <c r="BX574" i="1"/>
  <c r="BX573" i="1"/>
  <c r="BX562" i="1"/>
  <c r="BX561" i="1"/>
  <c r="BX560" i="1"/>
  <c r="BX559" i="1"/>
  <c r="BX543" i="1"/>
  <c r="BX541" i="1"/>
  <c r="BX537" i="1"/>
  <c r="BX520" i="1"/>
  <c r="BX513" i="1"/>
  <c r="BX511" i="1"/>
  <c r="BX509" i="1"/>
  <c r="BX507" i="1"/>
  <c r="BX497" i="1"/>
  <c r="BX473" i="1"/>
  <c r="BX450" i="1"/>
  <c r="BX449" i="1"/>
  <c r="BX436" i="1"/>
  <c r="BX435" i="1"/>
  <c r="BX434" i="1"/>
  <c r="BX433" i="1"/>
  <c r="BX432" i="1"/>
  <c r="BX430" i="1"/>
  <c r="BX419" i="1"/>
  <c r="BX416" i="1"/>
  <c r="BX415" i="1"/>
  <c r="BX414" i="1"/>
  <c r="BX412" i="1"/>
  <c r="BX411" i="1"/>
  <c r="BX409" i="1"/>
  <c r="BX407" i="1"/>
  <c r="BX406" i="1"/>
  <c r="BX402" i="1"/>
  <c r="BX400" i="1"/>
  <c r="BX399" i="1"/>
  <c r="BX398" i="1"/>
  <c r="BX394" i="1"/>
  <c r="BX393" i="1"/>
  <c r="BX392" i="1"/>
  <c r="BX391" i="1"/>
  <c r="BX390" i="1"/>
  <c r="BX388" i="1"/>
  <c r="BX370" i="1"/>
  <c r="BX369" i="1"/>
  <c r="BX368" i="1"/>
  <c r="BX365" i="1"/>
  <c r="BX364" i="1"/>
  <c r="BX363" i="1"/>
  <c r="BX359" i="1"/>
  <c r="BX357" i="1"/>
  <c r="BX356" i="1"/>
  <c r="BX355" i="1"/>
  <c r="BX353" i="1"/>
  <c r="BX352" i="1"/>
  <c r="BX351" i="1"/>
  <c r="BX350" i="1"/>
  <c r="BX349" i="1"/>
  <c r="BX348" i="1"/>
  <c r="BX347" i="1"/>
  <c r="BX346" i="1"/>
  <c r="BX345" i="1"/>
  <c r="BX344" i="1"/>
  <c r="BX343" i="1"/>
  <c r="BX342" i="1"/>
  <c r="BX340" i="1"/>
  <c r="BX339" i="1"/>
  <c r="BX337" i="1"/>
  <c r="BX334" i="1"/>
  <c r="BX333" i="1"/>
  <c r="BX329" i="1"/>
  <c r="BX328" i="1"/>
  <c r="BX326" i="1"/>
  <c r="BX325" i="1"/>
  <c r="BX324" i="1"/>
  <c r="BX322" i="1"/>
  <c r="BX321" i="1"/>
  <c r="BX318" i="1"/>
  <c r="BX317" i="1"/>
  <c r="BX316" i="1"/>
  <c r="BX307" i="1"/>
  <c r="BX305" i="1"/>
  <c r="BX302" i="1"/>
  <c r="BX301" i="1"/>
  <c r="BX300" i="1"/>
  <c r="BX299" i="1"/>
  <c r="BX298" i="1"/>
  <c r="BX285" i="1"/>
  <c r="BX283" i="1"/>
  <c r="BX280" i="1"/>
  <c r="BX278" i="1"/>
  <c r="BX272" i="1"/>
  <c r="BX270" i="1"/>
  <c r="BX269" i="1"/>
  <c r="BX268" i="1"/>
  <c r="BX267" i="1"/>
  <c r="BX266" i="1"/>
  <c r="BX265" i="1"/>
  <c r="BX262" i="1"/>
  <c r="BX258" i="1"/>
  <c r="BX257" i="1"/>
  <c r="BX256" i="1"/>
  <c r="BX255" i="1"/>
  <c r="BX254" i="1"/>
  <c r="BX253" i="1"/>
  <c r="BX252" i="1"/>
  <c r="BX246" i="1"/>
  <c r="BX242" i="1"/>
  <c r="BX241" i="1"/>
  <c r="BX238" i="1"/>
  <c r="BX228" i="1"/>
  <c r="BX212" i="1"/>
  <c r="BX210" i="1"/>
  <c r="BX209" i="1"/>
  <c r="BX208" i="1"/>
  <c r="BX207" i="1"/>
  <c r="BX206" i="1"/>
  <c r="BX205" i="1"/>
  <c r="BX204" i="1"/>
  <c r="BX203" i="1"/>
  <c r="BX184" i="1"/>
  <c r="BX183" i="1"/>
  <c r="BX179" i="1"/>
  <c r="BX178" i="1"/>
  <c r="BX176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1" i="1"/>
  <c r="BX150" i="1"/>
  <c r="BX146" i="1"/>
  <c r="BX145" i="1"/>
  <c r="BX144" i="1"/>
  <c r="BX143" i="1"/>
  <c r="BX142" i="1"/>
  <c r="BX141" i="1"/>
  <c r="BX139" i="1"/>
  <c r="BX138" i="1"/>
  <c r="BX137" i="1"/>
  <c r="BX136" i="1"/>
  <c r="BX135" i="1"/>
  <c r="BX134" i="1"/>
  <c r="BX132" i="1"/>
  <c r="BX131" i="1"/>
  <c r="BX129" i="1"/>
  <c r="BX128" i="1"/>
  <c r="BX127" i="1"/>
  <c r="BX125" i="1"/>
  <c r="BX124" i="1"/>
  <c r="BX118" i="1"/>
  <c r="BX114" i="1"/>
  <c r="BX113" i="1"/>
  <c r="BX112" i="1"/>
  <c r="BX111" i="1"/>
  <c r="BX110" i="1"/>
  <c r="BX109" i="1"/>
  <c r="BX108" i="1"/>
  <c r="BX107" i="1"/>
  <c r="BX106" i="1"/>
  <c r="BX102" i="1"/>
  <c r="BX101" i="1"/>
  <c r="BX98" i="1"/>
  <c r="BX97" i="1"/>
  <c r="BX96" i="1"/>
  <c r="BX95" i="1"/>
  <c r="BX93" i="1"/>
  <c r="BX92" i="1"/>
  <c r="BX90" i="1"/>
  <c r="BX89" i="1"/>
  <c r="BX88" i="1"/>
  <c r="BX87" i="1"/>
  <c r="BX86" i="1"/>
  <c r="BX85" i="1"/>
  <c r="BX84" i="1"/>
  <c r="BX83" i="1"/>
  <c r="BX82" i="1"/>
  <c r="BX81" i="1"/>
  <c r="BX80" i="1"/>
  <c r="BX78" i="1"/>
  <c r="BX77" i="1"/>
  <c r="BX74" i="1"/>
  <c r="BX73" i="1"/>
  <c r="BX67" i="1"/>
  <c r="BX65" i="1"/>
  <c r="BX62" i="1"/>
  <c r="BX61" i="1"/>
  <c r="BX59" i="1"/>
  <c r="BX58" i="1"/>
  <c r="BX55" i="1"/>
  <c r="BX54" i="1"/>
  <c r="BX52" i="1"/>
  <c r="BX50" i="1"/>
  <c r="BX48" i="1"/>
  <c r="BX47" i="1"/>
  <c r="BX46" i="1"/>
  <c r="BX45" i="1"/>
  <c r="BX43" i="1"/>
  <c r="BX42" i="1"/>
  <c r="BX41" i="1"/>
  <c r="BX39" i="1"/>
  <c r="BX38" i="1"/>
  <c r="BX36" i="1"/>
  <c r="BX35" i="1"/>
  <c r="BX34" i="1"/>
  <c r="BX33" i="1"/>
  <c r="BX32" i="1"/>
  <c r="BX31" i="1"/>
  <c r="BX30" i="1"/>
  <c r="BX29" i="1"/>
  <c r="BX28" i="1"/>
  <c r="BX26" i="1"/>
  <c r="BX25" i="1"/>
  <c r="BX24" i="1"/>
  <c r="BX23" i="1"/>
  <c r="BX22" i="1"/>
  <c r="BX17" i="1"/>
  <c r="BX16" i="1"/>
  <c r="BX14" i="1"/>
  <c r="BX13" i="1"/>
  <c r="BX12" i="1"/>
  <c r="BX9" i="1"/>
  <c r="BX8" i="1"/>
  <c r="BX6" i="1"/>
  <c r="BX5" i="1"/>
  <c r="BX3" i="1"/>
  <c r="BX2" i="1"/>
  <c r="AK355" i="15"/>
  <c r="AK314" i="15"/>
  <c r="AK225" i="15"/>
  <c r="AK31" i="14"/>
  <c r="AK315" i="15"/>
  <c r="AK316" i="15"/>
  <c r="AK241" i="12"/>
  <c r="AK123" i="15"/>
  <c r="AK204" i="13"/>
  <c r="AK203" i="13"/>
  <c r="AK162" i="13"/>
  <c r="AK19" i="13"/>
  <c r="AK454" i="12"/>
  <c r="AM25" i="10"/>
  <c r="AJ233" i="15"/>
  <c r="AJ355" i="15"/>
  <c r="AJ454" i="15"/>
  <c r="AJ314" i="15"/>
  <c r="AJ225" i="15"/>
  <c r="AJ315" i="15"/>
  <c r="AJ316" i="15"/>
  <c r="AJ465" i="12"/>
  <c r="AJ464" i="12"/>
  <c r="AJ460" i="15"/>
  <c r="AJ217" i="13"/>
  <c r="AJ204" i="13"/>
  <c r="AJ475" i="12"/>
  <c r="AI445" i="15"/>
  <c r="AI422" i="15"/>
  <c r="AI315" i="15"/>
  <c r="AI332" i="15"/>
  <c r="AI314" i="15"/>
  <c r="AI316" i="15"/>
  <c r="AI453" i="12"/>
  <c r="AI454" i="12"/>
  <c r="AM218" i="13"/>
  <c r="AI216" i="13"/>
  <c r="AI127" i="12"/>
  <c r="AI123" i="15"/>
  <c r="AI496" i="12"/>
  <c r="AI495" i="12"/>
  <c r="AI290" i="12"/>
  <c r="AI12" i="9"/>
  <c r="AI105" i="13"/>
  <c r="AI182" i="13"/>
  <c r="AI27" i="13"/>
  <c r="AM21" i="9"/>
  <c r="AG445" i="15"/>
  <c r="AG107" i="13"/>
  <c r="AG64" i="13"/>
  <c r="AG110" i="13"/>
  <c r="AG162" i="13"/>
  <c r="AG11" i="14"/>
  <c r="AG34" i="14"/>
  <c r="AM15" i="14"/>
  <c r="AG17" i="9"/>
  <c r="AG127" i="12"/>
  <c r="AG495" i="12"/>
  <c r="AG497" i="12"/>
  <c r="AG496" i="12"/>
  <c r="AG444" i="12"/>
  <c r="AH520" i="1"/>
  <c r="AH580" i="1"/>
  <c r="AG316" i="15"/>
  <c r="AG8" i="16"/>
  <c r="AG9" i="16"/>
  <c r="AF17" i="9"/>
  <c r="AF446" i="15"/>
  <c r="AF445" i="15"/>
  <c r="AF108" i="15"/>
  <c r="AF332" i="15"/>
  <c r="AF314" i="15"/>
  <c r="AF317" i="12"/>
  <c r="AF494" i="12"/>
  <c r="AF162" i="13"/>
  <c r="AF64" i="13"/>
  <c r="AF217" i="13"/>
  <c r="AF135" i="13"/>
  <c r="AF105" i="13"/>
  <c r="AG627" i="1"/>
  <c r="AF123" i="13" l="1"/>
  <c r="AF108" i="13"/>
  <c r="AF185" i="13"/>
  <c r="AF297" i="12"/>
  <c r="AF496" i="12"/>
  <c r="AF495" i="12"/>
  <c r="AF298" i="12"/>
  <c r="AF300" i="12"/>
  <c r="AF216" i="13"/>
  <c r="AF195" i="13"/>
  <c r="AF179" i="13"/>
  <c r="AF163" i="13"/>
  <c r="AM22" i="18"/>
  <c r="AE187" i="13"/>
  <c r="AE216" i="13"/>
  <c r="AE209" i="13"/>
  <c r="AE497" i="12"/>
  <c r="AE496" i="12"/>
  <c r="AE495" i="12"/>
  <c r="AE494" i="12"/>
  <c r="AE493" i="12"/>
  <c r="AE479" i="12"/>
  <c r="AE475" i="12"/>
  <c r="AE465" i="12"/>
  <c r="AE464" i="12"/>
  <c r="AE454" i="12"/>
  <c r="AE447" i="12"/>
  <c r="AE421" i="12"/>
  <c r="AE317" i="12"/>
  <c r="AE316" i="12"/>
  <c r="AE310" i="12"/>
  <c r="AE305" i="12"/>
  <c r="AE301" i="12"/>
  <c r="AE300" i="12"/>
  <c r="AE298" i="12"/>
  <c r="AE297" i="12"/>
  <c r="AE293" i="12"/>
  <c r="AE290" i="12"/>
  <c r="AE253" i="12"/>
  <c r="AE242" i="12"/>
  <c r="AE241" i="12"/>
  <c r="AE237" i="12"/>
  <c r="AE210" i="12"/>
  <c r="AE209" i="12"/>
  <c r="AE127" i="12"/>
  <c r="AE121" i="12"/>
  <c r="AE147" i="15"/>
  <c r="AE132" i="15"/>
  <c r="AE316" i="15"/>
  <c r="AE314" i="15"/>
  <c r="AE315" i="15"/>
  <c r="AE123" i="15"/>
  <c r="AE108" i="15"/>
  <c r="AE44" i="13"/>
  <c r="AE19" i="13"/>
  <c r="AE63" i="13"/>
  <c r="AE460" i="15"/>
  <c r="AE373" i="15"/>
  <c r="AE372" i="15"/>
  <c r="AE9" i="18"/>
  <c r="AE5" i="18"/>
  <c r="AM123" i="12"/>
  <c r="AM90" i="13"/>
  <c r="AN90" i="13" s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D182" i="13"/>
  <c r="AD106" i="13"/>
  <c r="Y178" i="13"/>
  <c r="AE295" i="12"/>
  <c r="AD108" i="15"/>
  <c r="AM111" i="13"/>
  <c r="AN111" i="13" s="1"/>
  <c r="AM45" i="13"/>
  <c r="AN45" i="13" s="1"/>
  <c r="AC17" i="14"/>
  <c r="BT338" i="1" l="1"/>
  <c r="BX338" i="1" s="1"/>
  <c r="AM498" i="12"/>
  <c r="AN498" i="12" s="1"/>
  <c r="AM497" i="12"/>
  <c r="AN497" i="12" s="1"/>
  <c r="AM496" i="12"/>
  <c r="AN496" i="12" s="1"/>
  <c r="AM495" i="12"/>
  <c r="AN495" i="12" s="1"/>
  <c r="AM500" i="12"/>
  <c r="AN500" i="12" s="1"/>
  <c r="AM499" i="12"/>
  <c r="AN499" i="12" s="1"/>
  <c r="AD316" i="15"/>
  <c r="AD315" i="15"/>
  <c r="AM359" i="12"/>
  <c r="AM220" i="13"/>
  <c r="AN220" i="13" s="1"/>
  <c r="AO219" i="13"/>
  <c r="AM219" i="13"/>
  <c r="AN219" i="13" s="1"/>
  <c r="AM217" i="13"/>
  <c r="AN217" i="13" s="1"/>
  <c r="AM216" i="13"/>
  <c r="AN216" i="13" s="1"/>
  <c r="AM222" i="13"/>
  <c r="AN222" i="13" s="1"/>
  <c r="AO221" i="13"/>
  <c r="AM221" i="13"/>
  <c r="AN221" i="13" s="1"/>
  <c r="AC108" i="13"/>
  <c r="AC187" i="13"/>
  <c r="AC35" i="16"/>
  <c r="AC314" i="15"/>
  <c r="AC316" i="15"/>
  <c r="AC108" i="15"/>
  <c r="AC315" i="15"/>
  <c r="AC322" i="15"/>
  <c r="AC321" i="15"/>
  <c r="AC464" i="12"/>
  <c r="AC465" i="12"/>
  <c r="AC332" i="15"/>
  <c r="AC225" i="15"/>
  <c r="AC424" i="12"/>
  <c r="AC9" i="16"/>
  <c r="AC8" i="16"/>
  <c r="AC422" i="15"/>
  <c r="AM374" i="15"/>
  <c r="AC201" i="13"/>
  <c r="BV338" i="1" l="1"/>
  <c r="CK338" i="1" s="1"/>
  <c r="AB295" i="12"/>
  <c r="AB315" i="15"/>
  <c r="AB9" i="16"/>
  <c r="AB8" i="16"/>
  <c r="AO214" i="13"/>
  <c r="AO223" i="13"/>
  <c r="Z166" i="13"/>
  <c r="Z34" i="14"/>
  <c r="Z32" i="14"/>
  <c r="Z195" i="13"/>
  <c r="Z185" i="13"/>
  <c r="Z179" i="13"/>
  <c r="Z167" i="13"/>
  <c r="Z162" i="13"/>
  <c r="Z105" i="13"/>
  <c r="Z135" i="13"/>
  <c r="Z213" i="13"/>
  <c r="Z8" i="18"/>
  <c r="AA73" i="1"/>
  <c r="Z81" i="13"/>
  <c r="Z76" i="13"/>
  <c r="Z74" i="13"/>
  <c r="AM36" i="14"/>
  <c r="AM37" i="14"/>
  <c r="AM38" i="14"/>
  <c r="AM6" i="17"/>
  <c r="AN6" i="17" s="1"/>
  <c r="Z26" i="17"/>
  <c r="AM26" i="17" s="1"/>
  <c r="AN26" i="17" s="1"/>
  <c r="Z9" i="16"/>
  <c r="Z8" i="16"/>
  <c r="AM361" i="12"/>
  <c r="Y465" i="12"/>
  <c r="Y464" i="12"/>
  <c r="Y301" i="12"/>
  <c r="Y36" i="16"/>
  <c r="Y213" i="13"/>
  <c r="AM66" i="14"/>
  <c r="Y444" i="12"/>
  <c r="AM147" i="18"/>
  <c r="AM151" i="18"/>
  <c r="AN151" i="18" s="1"/>
  <c r="AM33" i="18"/>
  <c r="Y225" i="15"/>
  <c r="Y22" i="16"/>
  <c r="Y21" i="16"/>
  <c r="Y5" i="16"/>
  <c r="Y3" i="16"/>
  <c r="Y10" i="16"/>
  <c r="Y8" i="16"/>
  <c r="Y9" i="16"/>
  <c r="Y167" i="13"/>
  <c r="Y107" i="13"/>
  <c r="Y177" i="13"/>
  <c r="Y108" i="13"/>
  <c r="Y162" i="13"/>
  <c r="Y19" i="13"/>
  <c r="W293" i="12"/>
  <c r="W294" i="12"/>
  <c r="W295" i="12"/>
  <c r="W242" i="12"/>
  <c r="W241" i="12"/>
  <c r="W290" i="12"/>
  <c r="X435" i="1"/>
  <c r="W187" i="13"/>
  <c r="W70" i="13"/>
  <c r="W195" i="13"/>
  <c r="W35" i="16"/>
  <c r="W447" i="12"/>
  <c r="W37" i="16"/>
  <c r="W32" i="16"/>
  <c r="W132" i="12"/>
  <c r="W421" i="12"/>
  <c r="W301" i="12"/>
  <c r="W22" i="16"/>
  <c r="AM22" i="16" s="1"/>
  <c r="W21" i="16"/>
  <c r="W3" i="16"/>
  <c r="W11" i="16"/>
  <c r="W9" i="16"/>
  <c r="W225" i="15"/>
  <c r="W24" i="13"/>
  <c r="W60" i="13"/>
  <c r="AM60" i="13" s="1"/>
  <c r="AN60" i="13" s="1"/>
  <c r="W209" i="13"/>
  <c r="W208" i="13"/>
  <c r="W178" i="13"/>
  <c r="W355" i="15"/>
  <c r="W2" i="9"/>
  <c r="W316" i="12"/>
  <c r="W424" i="12"/>
  <c r="W8" i="16"/>
  <c r="W414" i="15"/>
  <c r="X95" i="1"/>
  <c r="BY338" i="1" l="1"/>
  <c r="BZ338" i="1" s="1"/>
  <c r="V431" i="12"/>
  <c r="V429" i="12"/>
  <c r="V181" i="13"/>
  <c r="V167" i="13"/>
  <c r="V36" i="16"/>
  <c r="V316" i="15"/>
  <c r="V349" i="15"/>
  <c r="V225" i="15"/>
  <c r="V108" i="15"/>
  <c r="AM445" i="15"/>
  <c r="V31" i="14"/>
  <c r="AM164" i="15"/>
  <c r="V8" i="16"/>
  <c r="V9" i="16"/>
  <c r="AM65" i="12"/>
  <c r="V416" i="12"/>
  <c r="V347" i="12"/>
  <c r="V341" i="12"/>
  <c r="BS639" i="1"/>
  <c r="BR639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BS638" i="1"/>
  <c r="BR638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BS637" i="1"/>
  <c r="BR637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BT637" i="1" l="1"/>
  <c r="BX637" i="1" s="1"/>
  <c r="BT638" i="1"/>
  <c r="BX638" i="1" s="1"/>
  <c r="BT639" i="1"/>
  <c r="BX639" i="1" s="1"/>
  <c r="U210" i="13"/>
  <c r="U207" i="13"/>
  <c r="U177" i="13"/>
  <c r="U110" i="13"/>
  <c r="U107" i="13"/>
  <c r="U64" i="13"/>
  <c r="AM50" i="13"/>
  <c r="AM454" i="12"/>
  <c r="U447" i="12"/>
  <c r="U36" i="16"/>
  <c r="U7" i="16"/>
  <c r="U21" i="16"/>
  <c r="U32" i="16"/>
  <c r="U9" i="16"/>
  <c r="U8" i="16"/>
  <c r="U10" i="16"/>
  <c r="U295" i="12"/>
  <c r="U322" i="15"/>
  <c r="U321" i="15"/>
  <c r="AM376" i="15"/>
  <c r="U497" i="1"/>
  <c r="U574" i="1"/>
  <c r="BV638" i="1" l="1"/>
  <c r="CK638" i="1" s="1"/>
  <c r="BV637" i="1"/>
  <c r="CK637" i="1" s="1"/>
  <c r="BV639" i="1"/>
  <c r="BY639" i="1" s="1"/>
  <c r="BZ639" i="1" s="1"/>
  <c r="S203" i="13"/>
  <c r="S188" i="13"/>
  <c r="S17" i="9"/>
  <c r="S225" i="15"/>
  <c r="S373" i="15"/>
  <c r="S35" i="16"/>
  <c r="S21" i="16"/>
  <c r="S32" i="16"/>
  <c r="S9" i="16"/>
  <c r="S3" i="16"/>
  <c r="S10" i="16"/>
  <c r="T162" i="1"/>
  <c r="BY638" i="1" l="1"/>
  <c r="BZ638" i="1" s="1"/>
  <c r="BY637" i="1"/>
  <c r="BZ637" i="1" s="1"/>
  <c r="CK639" i="1"/>
  <c r="T416" i="1"/>
  <c r="S295" i="12" l="1"/>
  <c r="AM38" i="17"/>
  <c r="AN38" i="17" s="1"/>
  <c r="AM37" i="17"/>
  <c r="AN37" i="17" s="1"/>
  <c r="AM36" i="17"/>
  <c r="AN36" i="17" s="1"/>
  <c r="AM40" i="17"/>
  <c r="AN40" i="17" s="1"/>
  <c r="AM39" i="17"/>
  <c r="AN39" i="17" s="1"/>
  <c r="AM41" i="17"/>
  <c r="AN41" i="17" s="1"/>
  <c r="AM42" i="17"/>
  <c r="AN42" i="17" s="1"/>
  <c r="S8" i="16" l="1"/>
  <c r="R166" i="13"/>
  <c r="R64" i="13"/>
  <c r="R106" i="13"/>
  <c r="R70" i="13"/>
  <c r="R203" i="13"/>
  <c r="R185" i="13"/>
  <c r="R105" i="13"/>
  <c r="R32" i="16"/>
  <c r="R316" i="15"/>
  <c r="R314" i="15"/>
  <c r="R123" i="15"/>
  <c r="R225" i="15"/>
  <c r="R110" i="13"/>
  <c r="R179" i="13"/>
  <c r="R8" i="16"/>
  <c r="R3" i="16"/>
  <c r="R9" i="16"/>
  <c r="R10" i="16"/>
  <c r="R162" i="13"/>
  <c r="R159" i="12"/>
  <c r="AM159" i="12"/>
  <c r="R378" i="15"/>
  <c r="R422" i="15"/>
  <c r="Q210" i="13"/>
  <c r="Q185" i="13"/>
  <c r="Q294" i="12"/>
  <c r="Q225" i="15"/>
  <c r="Q355" i="15"/>
  <c r="AM372" i="15"/>
  <c r="Q316" i="15"/>
  <c r="Q315" i="15"/>
  <c r="AM142" i="18"/>
  <c r="AM63" i="14"/>
  <c r="Q34" i="14"/>
  <c r="Q32" i="16"/>
  <c r="Q9" i="16"/>
  <c r="Q167" i="13"/>
  <c r="Q203" i="13"/>
  <c r="Q295" i="12"/>
  <c r="Q8" i="16"/>
  <c r="AM347" i="12" l="1"/>
  <c r="P373" i="15"/>
  <c r="P316" i="15"/>
  <c r="P315" i="15"/>
  <c r="P9" i="16"/>
  <c r="P35" i="16"/>
  <c r="Q585" i="1" l="1"/>
  <c r="AM150" i="12"/>
  <c r="P270" i="15"/>
  <c r="P422" i="15"/>
  <c r="P21" i="16"/>
  <c r="P8" i="16"/>
  <c r="O431" i="12" l="1"/>
  <c r="O212" i="13"/>
  <c r="O187" i="13"/>
  <c r="O210" i="12"/>
  <c r="O301" i="12"/>
  <c r="O32" i="16"/>
  <c r="AM115" i="13"/>
  <c r="O316" i="15"/>
  <c r="O314" i="15"/>
  <c r="O315" i="15"/>
  <c r="O373" i="15"/>
  <c r="AM148" i="18"/>
  <c r="AM7" i="18"/>
  <c r="O17" i="9"/>
  <c r="O37" i="16"/>
  <c r="O11" i="16"/>
  <c r="O5" i="16"/>
  <c r="O9" i="16"/>
  <c r="O35" i="16"/>
  <c r="O295" i="12" l="1"/>
  <c r="O8" i="16"/>
  <c r="I225" i="15"/>
  <c r="I168" i="15" l="1"/>
  <c r="N295" i="12"/>
  <c r="N301" i="12"/>
  <c r="N316" i="15"/>
  <c r="N315" i="15"/>
  <c r="N123" i="15"/>
  <c r="N355" i="15"/>
  <c r="N373" i="15"/>
  <c r="N32" i="16"/>
  <c r="N9" i="16"/>
  <c r="N3" i="16"/>
  <c r="N10" i="16"/>
  <c r="K295" i="12"/>
  <c r="K294" i="12"/>
  <c r="AM368" i="15" l="1"/>
  <c r="AM444" i="12"/>
  <c r="N8" i="16"/>
  <c r="L17" i="9" l="1"/>
  <c r="L181" i="13" l="1"/>
  <c r="L188" i="13"/>
  <c r="L208" i="13"/>
  <c r="L204" i="13"/>
  <c r="L167" i="13"/>
  <c r="L162" i="13"/>
  <c r="L166" i="13"/>
  <c r="L315" i="15"/>
  <c r="L233" i="15"/>
  <c r="L225" i="15"/>
  <c r="AM490" i="12"/>
  <c r="AN490" i="12" s="1"/>
  <c r="AM489" i="12"/>
  <c r="AN489" i="12" s="1"/>
  <c r="AM488" i="12"/>
  <c r="AN488" i="12" s="1"/>
  <c r="AM487" i="12"/>
  <c r="AN487" i="12" s="1"/>
  <c r="AM486" i="12"/>
  <c r="AN486" i="12" s="1"/>
  <c r="AM485" i="12"/>
  <c r="AN485" i="12" s="1"/>
  <c r="AM493" i="12"/>
  <c r="AN493" i="12" s="1"/>
  <c r="AM492" i="12"/>
  <c r="AN492" i="12" s="1"/>
  <c r="AM491" i="12"/>
  <c r="AN491" i="12" s="1"/>
  <c r="L210" i="12"/>
  <c r="L301" i="12"/>
  <c r="L11" i="18"/>
  <c r="K31" i="14"/>
  <c r="L34" i="16"/>
  <c r="L32" i="16"/>
  <c r="L9" i="16"/>
  <c r="L15" i="16"/>
  <c r="L35" i="16"/>
  <c r="L10" i="16"/>
  <c r="M73" i="1"/>
  <c r="L8" i="16" l="1"/>
  <c r="BS624" i="1"/>
  <c r="BR624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BS623" i="1"/>
  <c r="BR623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BS622" i="1"/>
  <c r="BR622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109" i="13"/>
  <c r="AN109" i="13" s="1"/>
  <c r="BT624" i="1" l="1"/>
  <c r="BT623" i="1"/>
  <c r="BT622" i="1"/>
  <c r="K182" i="13"/>
  <c r="K32" i="16"/>
  <c r="K36" i="16"/>
  <c r="K35" i="16"/>
  <c r="K301" i="12"/>
  <c r="K121" i="12"/>
  <c r="K17" i="9"/>
  <c r="K27" i="10"/>
  <c r="K123" i="15"/>
  <c r="K315" i="15"/>
  <c r="K355" i="15"/>
  <c r="K373" i="15"/>
  <c r="K316" i="15"/>
  <c r="K305" i="12"/>
  <c r="K9" i="16"/>
  <c r="K8" i="16"/>
  <c r="I195" i="13"/>
  <c r="I167" i="13"/>
  <c r="I9" i="16"/>
  <c r="AM214" i="13"/>
  <c r="AN214" i="13" s="1"/>
  <c r="AM213" i="13"/>
  <c r="AN213" i="13" s="1"/>
  <c r="AM212" i="13"/>
  <c r="AN212" i="13" s="1"/>
  <c r="I188" i="13"/>
  <c r="I197" i="13"/>
  <c r="I185" i="13"/>
  <c r="I162" i="13"/>
  <c r="I373" i="15"/>
  <c r="I123" i="15"/>
  <c r="I421" i="12"/>
  <c r="I295" i="12"/>
  <c r="I32" i="16"/>
  <c r="I15" i="16"/>
  <c r="I8" i="16"/>
  <c r="I35" i="16"/>
  <c r="I10" i="16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I177" i="13"/>
  <c r="BV624" i="1" l="1"/>
  <c r="BV623" i="1"/>
  <c r="AO216" i="13" s="1"/>
  <c r="BV622" i="1"/>
  <c r="AO215" i="13" s="1"/>
  <c r="BT97" i="1"/>
  <c r="H123" i="13"/>
  <c r="H32" i="16"/>
  <c r="H225" i="15"/>
  <c r="H373" i="15"/>
  <c r="H162" i="13"/>
  <c r="H2" i="9"/>
  <c r="H17" i="9"/>
  <c r="AM34" i="17"/>
  <c r="AM2" i="17"/>
  <c r="H188" i="13"/>
  <c r="H210" i="13"/>
  <c r="H135" i="13"/>
  <c r="H163" i="13"/>
  <c r="H179" i="13"/>
  <c r="H166" i="13"/>
  <c r="CK624" i="1" l="1"/>
  <c r="BY624" i="1"/>
  <c r="BZ624" i="1" s="1"/>
  <c r="BY623" i="1"/>
  <c r="BZ623" i="1" s="1"/>
  <c r="CK623" i="1"/>
  <c r="CK622" i="1"/>
  <c r="BY622" i="1"/>
  <c r="BZ622" i="1" s="1"/>
  <c r="BV97" i="1"/>
  <c r="CK97" i="1" s="1"/>
  <c r="H9" i="16"/>
  <c r="H15" i="16"/>
  <c r="H3" i="16"/>
  <c r="H8" i="16"/>
  <c r="H35" i="16"/>
  <c r="H10" i="16"/>
  <c r="BY97" i="1" l="1"/>
  <c r="BZ97" i="1" s="1"/>
  <c r="AM260" i="15"/>
  <c r="AM24" i="9"/>
  <c r="AN434" i="1" l="1"/>
  <c r="AM215" i="13" l="1"/>
  <c r="AN215" i="13" s="1"/>
  <c r="AM211" i="13"/>
  <c r="AN211" i="13" s="1"/>
  <c r="AM155" i="12" l="1"/>
  <c r="AM59" i="13" l="1"/>
  <c r="AN59" i="13" s="1"/>
  <c r="AM209" i="13" l="1"/>
  <c r="AN209" i="13" s="1"/>
  <c r="AM208" i="13"/>
  <c r="AN208" i="13" s="1"/>
  <c r="AM61" i="14"/>
  <c r="AM37" i="18" l="1"/>
  <c r="AM38" i="18"/>
  <c r="BJ433" i="1" l="1"/>
  <c r="AM62" i="13" l="1"/>
  <c r="AN62" i="13" s="1"/>
  <c r="AN301" i="1"/>
  <c r="AM35" i="17"/>
  <c r="BE309" i="1" l="1"/>
  <c r="AM210" i="13" l="1"/>
  <c r="AN210" i="13" s="1"/>
  <c r="AM223" i="13"/>
  <c r="AN223" i="13" s="1"/>
  <c r="AM494" i="12" l="1"/>
  <c r="AN494" i="12" s="1"/>
  <c r="AM484" i="12"/>
  <c r="AN484" i="12" s="1"/>
  <c r="AM501" i="12"/>
  <c r="AN501" i="12" s="1"/>
  <c r="AM502" i="12"/>
  <c r="AN502" i="12" s="1"/>
  <c r="AM483" i="12"/>
  <c r="AN483" i="12" s="1"/>
  <c r="BE388" i="1" l="1"/>
  <c r="AM31" i="17"/>
  <c r="AM32" i="17"/>
  <c r="AM33" i="17"/>
  <c r="BE147" i="1"/>
  <c r="AO25" i="8" l="1"/>
  <c r="CA435" i="1"/>
  <c r="BS609" i="1"/>
  <c r="BR609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BS608" i="1"/>
  <c r="BR608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BS607" i="1"/>
  <c r="BR607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BT607" i="1" l="1"/>
  <c r="BT608" i="1"/>
  <c r="BT609" i="1"/>
  <c r="BX609" i="1" s="1"/>
  <c r="AM15" i="9"/>
  <c r="AN15" i="9" s="1"/>
  <c r="BV609" i="1" l="1"/>
  <c r="CK609" i="1" s="1"/>
  <c r="BV608" i="1"/>
  <c r="AO213" i="13" s="1"/>
  <c r="BV607" i="1"/>
  <c r="BS606" i="1"/>
  <c r="BR606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BS605" i="1"/>
  <c r="BR605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4" i="16"/>
  <c r="AN4" i="16" s="1"/>
  <c r="AM207" i="13"/>
  <c r="AN207" i="13" s="1"/>
  <c r="AM204" i="13"/>
  <c r="AN204" i="13" s="1"/>
  <c r="AM203" i="13"/>
  <c r="AN203" i="13" s="1"/>
  <c r="AM202" i="13"/>
  <c r="AN202" i="13" s="1"/>
  <c r="AM87" i="13"/>
  <c r="AN87" i="13" s="1"/>
  <c r="CK607" i="1" l="1"/>
  <c r="AO211" i="13"/>
  <c r="BY608" i="1"/>
  <c r="BZ608" i="1" s="1"/>
  <c r="BY609" i="1"/>
  <c r="BZ609" i="1" s="1"/>
  <c r="BY607" i="1"/>
  <c r="BZ607" i="1" s="1"/>
  <c r="CK608" i="1"/>
  <c r="BT605" i="1"/>
  <c r="BT606" i="1"/>
  <c r="AM23" i="16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M35" i="16"/>
  <c r="AN35" i="16" s="1"/>
  <c r="AM34" i="16"/>
  <c r="AN34" i="16" s="1"/>
  <c r="AM33" i="16"/>
  <c r="AN33" i="16" s="1"/>
  <c r="AM37" i="16"/>
  <c r="AN37" i="16" s="1"/>
  <c r="AM36" i="16"/>
  <c r="AN36" i="16" s="1"/>
  <c r="AM61" i="13"/>
  <c r="AN61" i="13" s="1"/>
  <c r="BV606" i="1" l="1"/>
  <c r="BV605" i="1"/>
  <c r="AO208" i="13" s="1"/>
  <c r="BT409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CK606" i="1" l="1"/>
  <c r="AO209" i="13"/>
  <c r="BY606" i="1"/>
  <c r="BZ606" i="1" s="1"/>
  <c r="BY605" i="1"/>
  <c r="BZ605" i="1" s="1"/>
  <c r="CK605" i="1"/>
  <c r="BT436" i="1"/>
  <c r="BT435" i="1"/>
  <c r="BV436" i="1" l="1"/>
  <c r="BV435" i="1"/>
  <c r="CK435" i="1" s="1"/>
  <c r="CK436" i="1" l="1"/>
  <c r="BY436" i="1"/>
  <c r="BZ436" i="1" s="1"/>
  <c r="BY435" i="1"/>
  <c r="BZ435" i="1" s="1"/>
  <c r="AM460" i="12" l="1"/>
  <c r="AM106" i="13" l="1"/>
  <c r="AN106" i="13" s="1"/>
  <c r="AM132" i="13" l="1"/>
  <c r="AN132" i="13" s="1"/>
  <c r="AM131" i="13"/>
  <c r="AN131" i="13" s="1"/>
  <c r="BS613" i="1" l="1"/>
  <c r="BR613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BS612" i="1"/>
  <c r="BR612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BS604" i="1"/>
  <c r="BR604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BS603" i="1"/>
  <c r="BR603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BT612" i="1" l="1"/>
  <c r="BT613" i="1"/>
  <c r="BT603" i="1"/>
  <c r="BT604" i="1"/>
  <c r="AM201" i="13"/>
  <c r="AN201" i="13" s="1"/>
  <c r="AM200" i="13"/>
  <c r="AN200" i="13" s="1"/>
  <c r="BS602" i="1"/>
  <c r="BR602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194" i="12"/>
  <c r="AM19" i="14"/>
  <c r="AN19" i="14" s="1"/>
  <c r="AM124" i="15"/>
  <c r="AN124" i="15" s="1"/>
  <c r="AM150" i="13"/>
  <c r="AN150" i="13" s="1"/>
  <c r="AM151" i="13"/>
  <c r="AN151" i="13" s="1"/>
  <c r="AM154" i="13"/>
  <c r="AN154" i="13" s="1"/>
  <c r="AM153" i="13"/>
  <c r="AN153" i="13" s="1"/>
  <c r="AM152" i="13"/>
  <c r="AN152" i="13" s="1"/>
  <c r="BV612" i="1" l="1"/>
  <c r="BV613" i="1"/>
  <c r="BV604" i="1"/>
  <c r="BV603" i="1"/>
  <c r="BT602" i="1"/>
  <c r="AP25" i="9"/>
  <c r="AM164" i="13"/>
  <c r="AM165" i="13"/>
  <c r="AM166" i="13"/>
  <c r="AM167" i="13"/>
  <c r="AM168" i="13"/>
  <c r="AM169" i="13"/>
  <c r="AM170" i="13"/>
  <c r="AM171" i="13"/>
  <c r="AM172" i="13"/>
  <c r="AM173" i="13"/>
  <c r="AM174" i="13"/>
  <c r="AM175" i="13"/>
  <c r="AM176" i="13"/>
  <c r="AM177" i="13"/>
  <c r="AM178" i="13"/>
  <c r="AM179" i="13"/>
  <c r="AM180" i="13"/>
  <c r="AM181" i="13"/>
  <c r="AM183" i="13"/>
  <c r="AM184" i="13"/>
  <c r="AM185" i="13"/>
  <c r="AM186" i="13"/>
  <c r="AM187" i="13"/>
  <c r="AM188" i="13"/>
  <c r="AM189" i="13"/>
  <c r="AM190" i="13"/>
  <c r="AM192" i="13"/>
  <c r="AM194" i="13"/>
  <c r="AM195" i="13"/>
  <c r="AM196" i="13"/>
  <c r="AM197" i="13"/>
  <c r="AM198" i="13"/>
  <c r="AM205" i="13"/>
  <c r="AM206" i="13"/>
  <c r="AM224" i="13"/>
  <c r="BY604" i="1" l="1"/>
  <c r="BZ604" i="1" s="1"/>
  <c r="AO204" i="13"/>
  <c r="BY613" i="1"/>
  <c r="BZ613" i="1" s="1"/>
  <c r="AO206" i="13"/>
  <c r="BY612" i="1"/>
  <c r="BZ612" i="1" s="1"/>
  <c r="AO205" i="13"/>
  <c r="BY603" i="1"/>
  <c r="BZ603" i="1" s="1"/>
  <c r="AO203" i="13"/>
  <c r="CK612" i="1"/>
  <c r="CK604" i="1"/>
  <c r="CK613" i="1"/>
  <c r="CK603" i="1"/>
  <c r="BV602" i="1"/>
  <c r="AM193" i="13"/>
  <c r="AM191" i="13"/>
  <c r="CK602" i="1" l="1"/>
  <c r="AO202" i="13"/>
  <c r="BY602" i="1"/>
  <c r="BZ602" i="1" s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2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8" i="1"/>
  <c r="AQ160" i="1"/>
  <c r="AQ163" i="1"/>
  <c r="AQ164" i="1"/>
  <c r="AQ165" i="1"/>
  <c r="AQ166" i="1"/>
  <c r="AQ167" i="1"/>
  <c r="AQ168" i="1"/>
  <c r="AQ169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300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1" i="1"/>
  <c r="AQ432" i="1"/>
  <c r="AQ433" i="1"/>
  <c r="AQ434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8" i="1"/>
  <c r="AQ599" i="1"/>
  <c r="AQ600" i="1"/>
  <c r="AQ601" i="1"/>
  <c r="AQ610" i="1"/>
  <c r="AQ611" i="1"/>
  <c r="AQ614" i="1"/>
  <c r="AQ615" i="1"/>
  <c r="AQ616" i="1"/>
  <c r="AQ617" i="1"/>
  <c r="AQ618" i="1"/>
  <c r="AQ619" i="1"/>
  <c r="AQ620" i="1"/>
  <c r="AQ621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40" i="1"/>
  <c r="AQ641" i="1"/>
  <c r="AQ642" i="1"/>
  <c r="AQ643" i="1"/>
  <c r="AQ644" i="1"/>
  <c r="AQ645" i="1"/>
  <c r="AQ646" i="1"/>
  <c r="AQ647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10" i="1"/>
  <c r="AP611" i="1"/>
  <c r="AP614" i="1"/>
  <c r="AP615" i="1"/>
  <c r="AP616" i="1"/>
  <c r="AP617" i="1"/>
  <c r="AP618" i="1"/>
  <c r="AP619" i="1"/>
  <c r="AP620" i="1"/>
  <c r="AP621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40" i="1"/>
  <c r="AP641" i="1"/>
  <c r="AP642" i="1"/>
  <c r="AP643" i="1"/>
  <c r="AP644" i="1"/>
  <c r="AP645" i="1"/>
  <c r="AP646" i="1"/>
  <c r="AP647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10" i="1"/>
  <c r="AO611" i="1"/>
  <c r="AO614" i="1"/>
  <c r="AO615" i="1"/>
  <c r="AO616" i="1"/>
  <c r="AO617" i="1"/>
  <c r="AO618" i="1"/>
  <c r="AO619" i="1"/>
  <c r="AO620" i="1"/>
  <c r="AO621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40" i="1"/>
  <c r="AO641" i="1"/>
  <c r="AO642" i="1"/>
  <c r="AO643" i="1"/>
  <c r="AO644" i="1"/>
  <c r="AO645" i="1"/>
  <c r="AO646" i="1"/>
  <c r="AO647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M199" i="13"/>
  <c r="AQ246" i="1"/>
  <c r="AQ537" i="1"/>
  <c r="AQ299" i="1"/>
  <c r="AQ301" i="1"/>
  <c r="AM182" i="13"/>
  <c r="AQ113" i="1"/>
  <c r="AQ162" i="1"/>
  <c r="AQ111" i="1"/>
  <c r="AQ138" i="1"/>
  <c r="AQ159" i="1"/>
  <c r="AQ170" i="1"/>
  <c r="AM20" i="12"/>
  <c r="AN20" i="12" s="1"/>
  <c r="AQ368" i="1"/>
  <c r="AQ157" i="1"/>
  <c r="AQ430" i="1"/>
  <c r="AQ161" i="1" l="1"/>
  <c r="AQ580" i="1"/>
  <c r="AQ597" i="1"/>
  <c r="BT9" i="1"/>
  <c r="AM3" i="9"/>
  <c r="AN3" i="9" s="1"/>
  <c r="BS434" i="1"/>
  <c r="BR434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BS433" i="1"/>
  <c r="BR433" i="1"/>
  <c r="BQ433" i="1"/>
  <c r="BP433" i="1"/>
  <c r="BO433" i="1"/>
  <c r="BN433" i="1"/>
  <c r="BM433" i="1"/>
  <c r="BL433" i="1"/>
  <c r="BK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N433" i="1"/>
  <c r="BT433" i="1" l="1"/>
  <c r="BT434" i="1"/>
  <c r="BV433" i="1" l="1"/>
  <c r="BY433" i="1" s="1"/>
  <c r="BZ433" i="1" s="1"/>
  <c r="BV434" i="1"/>
  <c r="CK434" i="1" s="1"/>
  <c r="AM8" i="9"/>
  <c r="AN8" i="9" s="1"/>
  <c r="AM128" i="13"/>
  <c r="AN128" i="13" s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N359" i="1"/>
  <c r="BY434" i="1" l="1"/>
  <c r="BZ434" i="1" s="1"/>
  <c r="CK433" i="1"/>
  <c r="BT359" i="1"/>
  <c r="BV359" i="1" l="1"/>
  <c r="CK359" i="1" l="1"/>
  <c r="AO128" i="13"/>
  <c r="BY359" i="1"/>
  <c r="BZ359" i="1" s="1"/>
  <c r="AO183" i="13"/>
  <c r="AO156" i="13"/>
  <c r="AO124" i="13"/>
  <c r="AO103" i="13"/>
  <c r="AO98" i="13"/>
  <c r="AO97" i="13"/>
  <c r="AO93" i="13"/>
  <c r="AO91" i="13"/>
  <c r="AO89" i="13"/>
  <c r="AO84" i="13"/>
  <c r="AO79" i="13"/>
  <c r="AO77" i="13"/>
  <c r="AO71" i="13"/>
  <c r="AO67" i="13"/>
  <c r="AO65" i="13"/>
  <c r="AM5" i="9" l="1"/>
  <c r="AN5" i="9" s="1"/>
  <c r="AM480" i="12"/>
  <c r="AN480" i="12" s="1"/>
  <c r="BS364" i="1" l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N364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N363" i="1"/>
  <c r="BT364" i="1" l="1"/>
  <c r="BT363" i="1"/>
  <c r="AM434" i="12"/>
  <c r="AM55" i="18"/>
  <c r="AN55" i="18" s="1"/>
  <c r="BV363" i="1" l="1"/>
  <c r="BY363" i="1" s="1"/>
  <c r="BZ363" i="1" s="1"/>
  <c r="BV364" i="1"/>
  <c r="AM93" i="13"/>
  <c r="AM32" i="16"/>
  <c r="AN600" i="1"/>
  <c r="AN601" i="1"/>
  <c r="BY364" i="1" l="1"/>
  <c r="BZ364" i="1" s="1"/>
  <c r="AO132" i="13"/>
  <c r="CK363" i="1"/>
  <c r="CK364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N26" i="1"/>
  <c r="AM57" i="14"/>
  <c r="BS621" i="1"/>
  <c r="BR621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N621" i="1"/>
  <c r="BS620" i="1"/>
  <c r="BR620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N620" i="1"/>
  <c r="BS619" i="1"/>
  <c r="BR619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N619" i="1"/>
  <c r="BS618" i="1"/>
  <c r="BR618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N618" i="1"/>
  <c r="BS617" i="1"/>
  <c r="BR617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N617" i="1"/>
  <c r="BS616" i="1"/>
  <c r="BR616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N616" i="1"/>
  <c r="BS615" i="1"/>
  <c r="BR615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N615" i="1"/>
  <c r="BS614" i="1"/>
  <c r="BR614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N614" i="1"/>
  <c r="BS636" i="1"/>
  <c r="BR636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N636" i="1"/>
  <c r="BS635" i="1"/>
  <c r="BR635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N635" i="1"/>
  <c r="BS634" i="1"/>
  <c r="BR634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N634" i="1"/>
  <c r="BS633" i="1"/>
  <c r="BR633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N633" i="1"/>
  <c r="BS632" i="1"/>
  <c r="BR632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N632" i="1"/>
  <c r="BS631" i="1"/>
  <c r="BR631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N631" i="1"/>
  <c r="BS601" i="1"/>
  <c r="BR601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BS600" i="1"/>
  <c r="BR600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M227" i="15"/>
  <c r="BT601" i="1" l="1"/>
  <c r="BT600" i="1"/>
  <c r="BT26" i="1"/>
  <c r="BT634" i="1"/>
  <c r="BT635" i="1"/>
  <c r="BT633" i="1"/>
  <c r="BX633" i="1" s="1"/>
  <c r="BT636" i="1"/>
  <c r="BT632" i="1"/>
  <c r="BX632" i="1" s="1"/>
  <c r="BT621" i="1"/>
  <c r="BX621" i="1" s="1"/>
  <c r="BT620" i="1"/>
  <c r="BX620" i="1" s="1"/>
  <c r="BT619" i="1"/>
  <c r="BX619" i="1" s="1"/>
  <c r="BT618" i="1"/>
  <c r="BX618" i="1" s="1"/>
  <c r="BT617" i="1"/>
  <c r="BX617" i="1" s="1"/>
  <c r="BT616" i="1"/>
  <c r="BX616" i="1" s="1"/>
  <c r="BT615" i="1"/>
  <c r="BT614" i="1"/>
  <c r="BX614" i="1" s="1"/>
  <c r="BT631" i="1"/>
  <c r="BX631" i="1" s="1"/>
  <c r="AM6" i="16"/>
  <c r="AN6" i="16" s="1"/>
  <c r="AM58" i="14"/>
  <c r="AM54" i="14"/>
  <c r="AN54" i="14" s="1"/>
  <c r="AM53" i="14"/>
  <c r="AN53" i="14" s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N53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N91" i="1"/>
  <c r="AN597" i="1"/>
  <c r="BS611" i="1"/>
  <c r="BR611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N611" i="1"/>
  <c r="BS610" i="1"/>
  <c r="BR610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N610" i="1"/>
  <c r="AM170" i="15"/>
  <c r="AN170" i="15" s="1"/>
  <c r="AM107" i="15"/>
  <c r="AN107" i="15" s="1"/>
  <c r="AM11" i="18"/>
  <c r="AN11" i="18" s="1"/>
  <c r="AM7" i="9"/>
  <c r="AN7" i="9" s="1"/>
  <c r="AM4" i="9"/>
  <c r="AN4" i="9" s="1"/>
  <c r="BV600" i="1" l="1"/>
  <c r="AO212" i="13" s="1"/>
  <c r="BV601" i="1"/>
  <c r="AO210" i="13" s="1"/>
  <c r="BV615" i="1"/>
  <c r="CK615" i="1" s="1"/>
  <c r="BV616" i="1"/>
  <c r="CK616" i="1" s="1"/>
  <c r="BV619" i="1"/>
  <c r="CK619" i="1" s="1"/>
  <c r="BV620" i="1"/>
  <c r="CK620" i="1" s="1"/>
  <c r="BV26" i="1"/>
  <c r="BY26" i="1" s="1"/>
  <c r="BZ26" i="1" s="1"/>
  <c r="BV635" i="1"/>
  <c r="BY635" i="1" s="1"/>
  <c r="BZ635" i="1" s="1"/>
  <c r="BV618" i="1"/>
  <c r="BY618" i="1" s="1"/>
  <c r="BZ618" i="1" s="1"/>
  <c r="BV633" i="1"/>
  <c r="CK633" i="1" s="1"/>
  <c r="BV632" i="1"/>
  <c r="BV634" i="1"/>
  <c r="BV636" i="1"/>
  <c r="BV621" i="1"/>
  <c r="BY621" i="1" s="1"/>
  <c r="BZ621" i="1" s="1"/>
  <c r="BV617" i="1"/>
  <c r="BY617" i="1" s="1"/>
  <c r="BZ617" i="1" s="1"/>
  <c r="BV614" i="1"/>
  <c r="BY614" i="1" s="1"/>
  <c r="BZ614" i="1" s="1"/>
  <c r="BV631" i="1"/>
  <c r="BT53" i="1"/>
  <c r="BX53" i="1" s="1"/>
  <c r="BT91" i="1"/>
  <c r="BX91" i="1" s="1"/>
  <c r="BT611" i="1"/>
  <c r="BT610" i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N432" i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N431" i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N430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N429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N428" i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N427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N426" i="1"/>
  <c r="BY600" i="1" l="1"/>
  <c r="BZ600" i="1" s="1"/>
  <c r="BY616" i="1"/>
  <c r="BZ616" i="1" s="1"/>
  <c r="BY619" i="1"/>
  <c r="BZ619" i="1" s="1"/>
  <c r="BY620" i="1"/>
  <c r="BZ620" i="1" s="1"/>
  <c r="BY615" i="1"/>
  <c r="BZ615" i="1" s="1"/>
  <c r="CK618" i="1"/>
  <c r="CK635" i="1"/>
  <c r="CK617" i="1"/>
  <c r="CK621" i="1"/>
  <c r="BY633" i="1"/>
  <c r="BZ633" i="1" s="1"/>
  <c r="BY632" i="1"/>
  <c r="BZ632" i="1" s="1"/>
  <c r="CK632" i="1"/>
  <c r="CK634" i="1"/>
  <c r="BY634" i="1"/>
  <c r="BZ634" i="1" s="1"/>
  <c r="CK636" i="1"/>
  <c r="BY636" i="1"/>
  <c r="BZ636" i="1" s="1"/>
  <c r="CK614" i="1"/>
  <c r="BY631" i="1"/>
  <c r="BZ631" i="1" s="1"/>
  <c r="CK631" i="1"/>
  <c r="BY601" i="1"/>
  <c r="BZ601" i="1" s="1"/>
  <c r="BV53" i="1"/>
  <c r="BY53" i="1" s="1"/>
  <c r="BZ53" i="1" s="1"/>
  <c r="BV91" i="1"/>
  <c r="BV611" i="1"/>
  <c r="BV610" i="1"/>
  <c r="AO200" i="13" s="1"/>
  <c r="BT432" i="1"/>
  <c r="BT431" i="1"/>
  <c r="BX431" i="1" s="1"/>
  <c r="BT429" i="1"/>
  <c r="BX429" i="1" s="1"/>
  <c r="BT428" i="1"/>
  <c r="BX428" i="1" s="1"/>
  <c r="BT426" i="1"/>
  <c r="BX426" i="1" s="1"/>
  <c r="BT427" i="1"/>
  <c r="BX427" i="1" s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N416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N415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N425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N424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N423" i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N422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N421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N420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N419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N418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N417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N414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N413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N410" i="1"/>
  <c r="AN409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N412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N411" i="1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N408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N407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N406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N405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N404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N403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N402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N401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N400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N399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N398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N397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N396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N395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N394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N393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N392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N391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N390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N389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N388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N387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N386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N385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N384" i="1"/>
  <c r="BU383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N383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N382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N381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N380" i="1"/>
  <c r="BU379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N379" i="1"/>
  <c r="BU378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N378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N377" i="1"/>
  <c r="BU376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N376" i="1"/>
  <c r="BU375" i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N375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N374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N373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N372" i="1"/>
  <c r="BS599" i="1"/>
  <c r="BR599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N599" i="1"/>
  <c r="BS598" i="1"/>
  <c r="BR598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N598" i="1"/>
  <c r="BS597" i="1"/>
  <c r="BR597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BY611" i="1" l="1"/>
  <c r="BZ611" i="1" s="1"/>
  <c r="AO201" i="13"/>
  <c r="BY91" i="1"/>
  <c r="BZ91" i="1" s="1"/>
  <c r="CK611" i="1"/>
  <c r="BY610" i="1"/>
  <c r="BZ610" i="1" s="1"/>
  <c r="CK610" i="1"/>
  <c r="BT597" i="1"/>
  <c r="BX597" i="1" s="1"/>
  <c r="BV429" i="1"/>
  <c r="BV427" i="1"/>
  <c r="BV431" i="1"/>
  <c r="BY431" i="1" s="1"/>
  <c r="BZ431" i="1" s="1"/>
  <c r="BV428" i="1"/>
  <c r="BY428" i="1" s="1"/>
  <c r="BZ428" i="1" s="1"/>
  <c r="BV432" i="1"/>
  <c r="BV426" i="1"/>
  <c r="BT419" i="1"/>
  <c r="BT417" i="1"/>
  <c r="BX417" i="1" s="1"/>
  <c r="BT425" i="1"/>
  <c r="BX425" i="1" s="1"/>
  <c r="BT418" i="1"/>
  <c r="BX418" i="1" s="1"/>
  <c r="BT420" i="1"/>
  <c r="BX420" i="1" s="1"/>
  <c r="BT421" i="1"/>
  <c r="BX421" i="1" s="1"/>
  <c r="BT422" i="1"/>
  <c r="BX422" i="1" s="1"/>
  <c r="BT423" i="1"/>
  <c r="BX423" i="1" s="1"/>
  <c r="BT424" i="1"/>
  <c r="BX424" i="1" s="1"/>
  <c r="BT414" i="1"/>
  <c r="BT413" i="1"/>
  <c r="BX413" i="1" s="1"/>
  <c r="BT410" i="1"/>
  <c r="BX410" i="1" s="1"/>
  <c r="BT412" i="1"/>
  <c r="BT411" i="1"/>
  <c r="BT408" i="1"/>
  <c r="BX408" i="1" s="1"/>
  <c r="BT407" i="1"/>
  <c r="BT406" i="1"/>
  <c r="BT404" i="1"/>
  <c r="BX404" i="1" s="1"/>
  <c r="BT405" i="1"/>
  <c r="BX405" i="1" s="1"/>
  <c r="BT402" i="1"/>
  <c r="BT403" i="1"/>
  <c r="BX403" i="1" s="1"/>
  <c r="BT400" i="1"/>
  <c r="BT401" i="1"/>
  <c r="BX401" i="1" s="1"/>
  <c r="BT399" i="1"/>
  <c r="BT396" i="1"/>
  <c r="BX396" i="1" s="1"/>
  <c r="BT397" i="1"/>
  <c r="BX397" i="1" s="1"/>
  <c r="BT398" i="1"/>
  <c r="BT393" i="1"/>
  <c r="BT395" i="1"/>
  <c r="BX395" i="1" s="1"/>
  <c r="BT394" i="1"/>
  <c r="BT373" i="1"/>
  <c r="BX373" i="1" s="1"/>
  <c r="BT392" i="1"/>
  <c r="BT378" i="1"/>
  <c r="BX378" i="1" s="1"/>
  <c r="BT391" i="1"/>
  <c r="BT384" i="1"/>
  <c r="BX384" i="1" s="1"/>
  <c r="BT374" i="1"/>
  <c r="BX374" i="1" s="1"/>
  <c r="BT379" i="1"/>
  <c r="BX379" i="1" s="1"/>
  <c r="BT385" i="1"/>
  <c r="BX385" i="1" s="1"/>
  <c r="BT375" i="1"/>
  <c r="BX375" i="1" s="1"/>
  <c r="BT386" i="1"/>
  <c r="BX386" i="1" s="1"/>
  <c r="BT380" i="1"/>
  <c r="BX380" i="1" s="1"/>
  <c r="BT387" i="1"/>
  <c r="BX387" i="1" s="1"/>
  <c r="BT388" i="1"/>
  <c r="BT376" i="1"/>
  <c r="BX376" i="1" s="1"/>
  <c r="BT381" i="1"/>
  <c r="BX381" i="1" s="1"/>
  <c r="BT372" i="1"/>
  <c r="BX372" i="1" s="1"/>
  <c r="BT382" i="1"/>
  <c r="BX382" i="1" s="1"/>
  <c r="BT389" i="1"/>
  <c r="BX389" i="1" s="1"/>
  <c r="BT377" i="1"/>
  <c r="BX377" i="1" s="1"/>
  <c r="BT383" i="1"/>
  <c r="BX383" i="1" s="1"/>
  <c r="BT390" i="1"/>
  <c r="BT599" i="1"/>
  <c r="BX599" i="1" s="1"/>
  <c r="BT598" i="1"/>
  <c r="BT416" i="1"/>
  <c r="BT415" i="1"/>
  <c r="BT430" i="1"/>
  <c r="BV598" i="1" l="1"/>
  <c r="AO197" i="13" s="1"/>
  <c r="BV430" i="1"/>
  <c r="CK432" i="1" s="1"/>
  <c r="BV597" i="1"/>
  <c r="AO199" i="13" s="1"/>
  <c r="BY429" i="1"/>
  <c r="BZ429" i="1" s="1"/>
  <c r="BY427" i="1"/>
  <c r="BZ427" i="1" s="1"/>
  <c r="CK429" i="1"/>
  <c r="CK428" i="1"/>
  <c r="CK431" i="1"/>
  <c r="BV374" i="1"/>
  <c r="BV376" i="1"/>
  <c r="CK376" i="1" s="1"/>
  <c r="BY432" i="1"/>
  <c r="BZ432" i="1" s="1"/>
  <c r="CK426" i="1"/>
  <c r="BY426" i="1"/>
  <c r="BZ426" i="1" s="1"/>
  <c r="BV419" i="1"/>
  <c r="AO170" i="13" s="1"/>
  <c r="BV416" i="1"/>
  <c r="BV415" i="1"/>
  <c r="BY415" i="1" s="1"/>
  <c r="BZ415" i="1" s="1"/>
  <c r="BV422" i="1"/>
  <c r="BV421" i="1"/>
  <c r="BV417" i="1"/>
  <c r="CK417" i="1" s="1"/>
  <c r="BV414" i="1"/>
  <c r="BV418" i="1"/>
  <c r="BV423" i="1"/>
  <c r="BV425" i="1"/>
  <c r="CK427" i="1" s="1"/>
  <c r="BV420" i="1"/>
  <c r="BV424" i="1"/>
  <c r="BV413" i="1"/>
  <c r="BY413" i="1" s="1"/>
  <c r="BZ413" i="1" s="1"/>
  <c r="BV409" i="1"/>
  <c r="BY409" i="1" s="1"/>
  <c r="BZ409" i="1" s="1"/>
  <c r="BV408" i="1"/>
  <c r="CK408" i="1" s="1"/>
  <c r="BV410" i="1"/>
  <c r="BV407" i="1"/>
  <c r="BV412" i="1"/>
  <c r="BV411" i="1"/>
  <c r="BY411" i="1" s="1"/>
  <c r="BZ411" i="1" s="1"/>
  <c r="BV406" i="1"/>
  <c r="BY406" i="1" s="1"/>
  <c r="BZ406" i="1" s="1"/>
  <c r="BV404" i="1"/>
  <c r="BY404" i="1" s="1"/>
  <c r="BZ404" i="1" s="1"/>
  <c r="BV403" i="1"/>
  <c r="AO155" i="13" s="1"/>
  <c r="BV402" i="1"/>
  <c r="BV405" i="1"/>
  <c r="BY405" i="1" s="1"/>
  <c r="BZ405" i="1" s="1"/>
  <c r="BV400" i="1"/>
  <c r="AP24" i="9" s="1"/>
  <c r="BV401" i="1"/>
  <c r="BV393" i="1"/>
  <c r="BY393" i="1" s="1"/>
  <c r="BZ393" i="1" s="1"/>
  <c r="BV397" i="1"/>
  <c r="BY397" i="1" s="1"/>
  <c r="BZ397" i="1" s="1"/>
  <c r="BV396" i="1"/>
  <c r="BV394" i="1"/>
  <c r="BV399" i="1"/>
  <c r="BV398" i="1"/>
  <c r="BV395" i="1"/>
  <c r="BV392" i="1"/>
  <c r="CK392" i="1" s="1"/>
  <c r="BV378" i="1"/>
  <c r="CK378" i="1" s="1"/>
  <c r="BV373" i="1"/>
  <c r="BV390" i="1"/>
  <c r="BV375" i="1"/>
  <c r="CK375" i="1" s="1"/>
  <c r="BV382" i="1"/>
  <c r="BY382" i="1" s="1"/>
  <c r="BZ382" i="1" s="1"/>
  <c r="BV380" i="1"/>
  <c r="BV384" i="1"/>
  <c r="BY384" i="1" s="1"/>
  <c r="BZ384" i="1" s="1"/>
  <c r="BV372" i="1"/>
  <c r="BV388" i="1"/>
  <c r="BV386" i="1"/>
  <c r="BV381" i="1"/>
  <c r="BY381" i="1" s="1"/>
  <c r="BZ381" i="1" s="1"/>
  <c r="BV383" i="1"/>
  <c r="CK383" i="1" s="1"/>
  <c r="BV391" i="1"/>
  <c r="BV385" i="1"/>
  <c r="BV377" i="1"/>
  <c r="CK377" i="1" s="1"/>
  <c r="BV389" i="1"/>
  <c r="BV387" i="1"/>
  <c r="BV379" i="1"/>
  <c r="BV599" i="1"/>
  <c r="CK600" i="1"/>
  <c r="AN595" i="1"/>
  <c r="AM10" i="8"/>
  <c r="CK601" i="1" l="1"/>
  <c r="AO198" i="13"/>
  <c r="CK394" i="1"/>
  <c r="CK386" i="1"/>
  <c r="CK422" i="1"/>
  <c r="CK374" i="1"/>
  <c r="CK430" i="1"/>
  <c r="BY430" i="1"/>
  <c r="BZ430" i="1" s="1"/>
  <c r="BY376" i="1"/>
  <c r="BZ376" i="1" s="1"/>
  <c r="BY374" i="1"/>
  <c r="BZ374" i="1" s="1"/>
  <c r="CK421" i="1"/>
  <c r="BY418" i="1"/>
  <c r="BZ418" i="1" s="1"/>
  <c r="CK416" i="1"/>
  <c r="CK419" i="1"/>
  <c r="CK418" i="1"/>
  <c r="BY419" i="1"/>
  <c r="BZ419" i="1" s="1"/>
  <c r="CK415" i="1"/>
  <c r="BY414" i="1"/>
  <c r="BZ414" i="1" s="1"/>
  <c r="CK414" i="1"/>
  <c r="BY416" i="1"/>
  <c r="BZ416" i="1" s="1"/>
  <c r="BY423" i="1"/>
  <c r="BZ423" i="1" s="1"/>
  <c r="CK423" i="1"/>
  <c r="BY421" i="1"/>
  <c r="BZ421" i="1" s="1"/>
  <c r="BY422" i="1"/>
  <c r="BZ422" i="1" s="1"/>
  <c r="BY417" i="1"/>
  <c r="BZ417" i="1" s="1"/>
  <c r="CK413" i="1"/>
  <c r="BY424" i="1"/>
  <c r="BZ424" i="1" s="1"/>
  <c r="CK424" i="1"/>
  <c r="CK420" i="1"/>
  <c r="BY420" i="1"/>
  <c r="BZ420" i="1" s="1"/>
  <c r="CK425" i="1"/>
  <c r="BY425" i="1"/>
  <c r="BZ425" i="1" s="1"/>
  <c r="BY408" i="1"/>
  <c r="BZ408" i="1" s="1"/>
  <c r="CK409" i="1"/>
  <c r="CK412" i="1"/>
  <c r="CK410" i="1"/>
  <c r="BY410" i="1"/>
  <c r="BZ410" i="1" s="1"/>
  <c r="BY407" i="1"/>
  <c r="BZ407" i="1" s="1"/>
  <c r="BY412" i="1"/>
  <c r="BZ412" i="1" s="1"/>
  <c r="CK407" i="1"/>
  <c r="CK411" i="1"/>
  <c r="CK404" i="1"/>
  <c r="CK406" i="1"/>
  <c r="BY403" i="1"/>
  <c r="BZ403" i="1" s="1"/>
  <c r="CK405" i="1"/>
  <c r="CK403" i="1"/>
  <c r="BY402" i="1"/>
  <c r="BZ402" i="1" s="1"/>
  <c r="CK402" i="1"/>
  <c r="CK397" i="1"/>
  <c r="BY401" i="1"/>
  <c r="BZ401" i="1" s="1"/>
  <c r="CK401" i="1"/>
  <c r="CK393" i="1"/>
  <c r="BY394" i="1"/>
  <c r="BZ394" i="1" s="1"/>
  <c r="CK400" i="1"/>
  <c r="BY400" i="1"/>
  <c r="BZ400" i="1" s="1"/>
  <c r="BY392" i="1"/>
  <c r="BZ392" i="1" s="1"/>
  <c r="BY396" i="1"/>
  <c r="BZ396" i="1" s="1"/>
  <c r="CK396" i="1"/>
  <c r="BY375" i="1"/>
  <c r="BZ375" i="1" s="1"/>
  <c r="CK399" i="1"/>
  <c r="BY399" i="1"/>
  <c r="BZ399" i="1" s="1"/>
  <c r="BY395" i="1"/>
  <c r="BZ395" i="1" s="1"/>
  <c r="CK395" i="1"/>
  <c r="CK398" i="1"/>
  <c r="BY398" i="1"/>
  <c r="BZ398" i="1" s="1"/>
  <c r="BY390" i="1"/>
  <c r="BZ390" i="1" s="1"/>
  <c r="BY378" i="1"/>
  <c r="BZ378" i="1" s="1"/>
  <c r="CK384" i="1"/>
  <c r="BY377" i="1"/>
  <c r="BZ377" i="1" s="1"/>
  <c r="BY373" i="1"/>
  <c r="BZ373" i="1" s="1"/>
  <c r="H648" i="1"/>
  <c r="CK381" i="1"/>
  <c r="CK390" i="1"/>
  <c r="BY386" i="1"/>
  <c r="BZ386" i="1" s="1"/>
  <c r="BY383" i="1"/>
  <c r="BZ383" i="1" s="1"/>
  <c r="BY380" i="1"/>
  <c r="BZ380" i="1" s="1"/>
  <c r="CK380" i="1"/>
  <c r="CK382" i="1"/>
  <c r="CK388" i="1"/>
  <c r="BY388" i="1"/>
  <c r="BZ388" i="1" s="1"/>
  <c r="BY372" i="1"/>
  <c r="BZ372" i="1" s="1"/>
  <c r="BY385" i="1"/>
  <c r="BZ385" i="1" s="1"/>
  <c r="CK385" i="1"/>
  <c r="BY391" i="1"/>
  <c r="BZ391" i="1" s="1"/>
  <c r="CK391" i="1"/>
  <c r="CK379" i="1"/>
  <c r="BY379" i="1"/>
  <c r="BZ379" i="1" s="1"/>
  <c r="CK387" i="1"/>
  <c r="BY387" i="1"/>
  <c r="BZ387" i="1" s="1"/>
  <c r="CK389" i="1"/>
  <c r="BY389" i="1"/>
  <c r="BZ389" i="1" s="1"/>
  <c r="BY599" i="1"/>
  <c r="BZ599" i="1" s="1"/>
  <c r="CK599" i="1"/>
  <c r="BY598" i="1"/>
  <c r="BZ598" i="1" s="1"/>
  <c r="BY597" i="1"/>
  <c r="BZ597" i="1" s="1"/>
  <c r="AN193" i="13"/>
  <c r="BR11" i="1"/>
  <c r="BS516" i="1"/>
  <c r="BR516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N516" i="1"/>
  <c r="AN194" i="13"/>
  <c r="AM434" i="15"/>
  <c r="AN434" i="15" s="1"/>
  <c r="BO517" i="1"/>
  <c r="AM108" i="15"/>
  <c r="AN108" i="15" s="1"/>
  <c r="BS513" i="1"/>
  <c r="BR513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N513" i="1"/>
  <c r="BS512" i="1"/>
  <c r="BR512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N512" i="1"/>
  <c r="BS514" i="1"/>
  <c r="BR514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N514" i="1"/>
  <c r="BS515" i="1"/>
  <c r="BR515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N515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N266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N253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N28" i="1"/>
  <c r="AN360" i="1"/>
  <c r="AR360" i="1"/>
  <c r="AS360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F360" i="1"/>
  <c r="BG360" i="1"/>
  <c r="BH360" i="1"/>
  <c r="BI360" i="1"/>
  <c r="BJ360" i="1"/>
  <c r="BK360" i="1"/>
  <c r="BL360" i="1"/>
  <c r="BM360" i="1"/>
  <c r="BN360" i="1"/>
  <c r="BO360" i="1"/>
  <c r="BP360" i="1"/>
  <c r="BQ360" i="1"/>
  <c r="BR360" i="1"/>
  <c r="BS360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N345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N365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N318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N316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N281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N269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N166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N165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N157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N50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N8" i="1"/>
  <c r="BS596" i="1"/>
  <c r="BR596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N596" i="1"/>
  <c r="AN196" i="13"/>
  <c r="AM301" i="12"/>
  <c r="AN301" i="12" s="1"/>
  <c r="AM3" i="16"/>
  <c r="AN3" i="16" s="1"/>
  <c r="BQ61" i="1"/>
  <c r="BP61" i="1"/>
  <c r="BO61" i="1"/>
  <c r="AM11" i="16"/>
  <c r="AN11" i="16" s="1"/>
  <c r="BN61" i="1"/>
  <c r="BN62" i="1"/>
  <c r="AM92" i="12"/>
  <c r="AN92" i="12" s="1"/>
  <c r="AN198" i="13"/>
  <c r="AN197" i="13"/>
  <c r="AN205" i="13"/>
  <c r="AN199" i="13"/>
  <c r="AN206" i="13"/>
  <c r="BT8" i="1" l="1"/>
  <c r="BT516" i="1"/>
  <c r="BX516" i="1" s="1"/>
  <c r="BT514" i="1"/>
  <c r="BX514" i="1" s="1"/>
  <c r="BT513" i="1"/>
  <c r="BT515" i="1"/>
  <c r="BX515" i="1" s="1"/>
  <c r="BT512" i="1"/>
  <c r="BX512" i="1" s="1"/>
  <c r="BT28" i="1"/>
  <c r="BT266" i="1"/>
  <c r="BT253" i="1"/>
  <c r="BT360" i="1"/>
  <c r="BX360" i="1" s="1"/>
  <c r="BT345" i="1"/>
  <c r="BT365" i="1"/>
  <c r="BT318" i="1"/>
  <c r="BT316" i="1"/>
  <c r="BT281" i="1"/>
  <c r="BX281" i="1" s="1"/>
  <c r="BT269" i="1"/>
  <c r="BT166" i="1"/>
  <c r="BT165" i="1"/>
  <c r="BT157" i="1"/>
  <c r="BT50" i="1"/>
  <c r="BT596" i="1"/>
  <c r="BX596" i="1" s="1"/>
  <c r="BV516" i="1" l="1"/>
  <c r="AO154" i="13" s="1"/>
  <c r="BV266" i="1"/>
  <c r="AO83" i="13" s="1"/>
  <c r="BV28" i="1"/>
  <c r="AO17" i="13" s="1"/>
  <c r="BV514" i="1"/>
  <c r="BV515" i="1"/>
  <c r="AO153" i="13" s="1"/>
  <c r="BV513" i="1"/>
  <c r="BV512" i="1"/>
  <c r="AO150" i="13" s="1"/>
  <c r="BV253" i="1"/>
  <c r="BV345" i="1"/>
  <c r="AP23" i="9" s="1"/>
  <c r="BV360" i="1"/>
  <c r="BV365" i="1"/>
  <c r="BV318" i="1"/>
  <c r="BV316" i="1"/>
  <c r="BV281" i="1"/>
  <c r="BV269" i="1"/>
  <c r="BV166" i="1"/>
  <c r="BV165" i="1"/>
  <c r="BV50" i="1"/>
  <c r="AO33" i="13" s="1"/>
  <c r="BV157" i="1"/>
  <c r="BV8" i="1"/>
  <c r="BY8" i="1" s="1"/>
  <c r="BZ8" i="1" s="1"/>
  <c r="BV596" i="1"/>
  <c r="BS595" i="1"/>
  <c r="BR595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BS594" i="1"/>
  <c r="BR594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N594" i="1"/>
  <c r="AM332" i="15"/>
  <c r="AN332" i="15" s="1"/>
  <c r="AM168" i="15"/>
  <c r="AN168" i="15" s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N112" i="1"/>
  <c r="AM28" i="17"/>
  <c r="AN28" i="17" s="1"/>
  <c r="AM27" i="17"/>
  <c r="AN27" i="17" s="1"/>
  <c r="AM30" i="17"/>
  <c r="AN30" i="17" s="1"/>
  <c r="AM29" i="17"/>
  <c r="AN29" i="17" s="1"/>
  <c r="AM162" i="13"/>
  <c r="AN162" i="13" s="1"/>
  <c r="AM316" i="15"/>
  <c r="AN316" i="15" s="1"/>
  <c r="AM10" i="16"/>
  <c r="AN10" i="16" s="1"/>
  <c r="AM209" i="12"/>
  <c r="AN209" i="12" s="1"/>
  <c r="AM70" i="13"/>
  <c r="AN70" i="13" s="1"/>
  <c r="BY269" i="1" l="1"/>
  <c r="BZ269" i="1" s="1"/>
  <c r="AO86" i="13"/>
  <c r="BY365" i="1"/>
  <c r="BZ365" i="1" s="1"/>
  <c r="AO133" i="13"/>
  <c r="BY253" i="1"/>
  <c r="BZ253" i="1" s="1"/>
  <c r="AO72" i="13"/>
  <c r="BY513" i="1"/>
  <c r="BZ513" i="1" s="1"/>
  <c r="AO151" i="13"/>
  <c r="BY596" i="1"/>
  <c r="BZ596" i="1" s="1"/>
  <c r="CK598" i="1"/>
  <c r="CK514" i="1"/>
  <c r="CK165" i="1"/>
  <c r="CK516" i="1"/>
  <c r="BT595" i="1"/>
  <c r="BY516" i="1"/>
  <c r="BZ516" i="1" s="1"/>
  <c r="BY266" i="1"/>
  <c r="BZ266" i="1" s="1"/>
  <c r="BY28" i="1"/>
  <c r="BZ28" i="1" s="1"/>
  <c r="BY515" i="1"/>
  <c r="BZ515" i="1" s="1"/>
  <c r="BY514" i="1"/>
  <c r="BZ514" i="1" s="1"/>
  <c r="CK515" i="1"/>
  <c r="BY512" i="1"/>
  <c r="BZ512" i="1" s="1"/>
  <c r="BY345" i="1"/>
  <c r="BZ345" i="1" s="1"/>
  <c r="BY360" i="1"/>
  <c r="BZ360" i="1" s="1"/>
  <c r="BY318" i="1"/>
  <c r="BZ318" i="1" s="1"/>
  <c r="BY316" i="1"/>
  <c r="BZ316" i="1" s="1"/>
  <c r="BY281" i="1"/>
  <c r="BZ281" i="1" s="1"/>
  <c r="BY166" i="1"/>
  <c r="BZ166" i="1" s="1"/>
  <c r="BY165" i="1"/>
  <c r="BZ165" i="1" s="1"/>
  <c r="BY50" i="1"/>
  <c r="BZ50" i="1" s="1"/>
  <c r="BY157" i="1"/>
  <c r="BZ157" i="1" s="1"/>
  <c r="BT594" i="1"/>
  <c r="BX594" i="1" s="1"/>
  <c r="BT112" i="1"/>
  <c r="AM8" i="14"/>
  <c r="AN8" i="14" s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N3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N129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N128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N324" i="1"/>
  <c r="AM233" i="15"/>
  <c r="AN233" i="15" s="1"/>
  <c r="AM225" i="15"/>
  <c r="AN225" i="15" s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N302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N283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N27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N268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N26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N255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N170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N13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N167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N3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N24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N23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N17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N5" i="1"/>
  <c r="BV595" i="1" l="1"/>
  <c r="BV594" i="1"/>
  <c r="AO196" i="13" s="1"/>
  <c r="BV112" i="1"/>
  <c r="BT324" i="1"/>
  <c r="BT128" i="1"/>
  <c r="BT129" i="1"/>
  <c r="BT3" i="1"/>
  <c r="BT302" i="1"/>
  <c r="BT301" i="1"/>
  <c r="BT283" i="1"/>
  <c r="BT278" i="1"/>
  <c r="BT268" i="1"/>
  <c r="BT265" i="1"/>
  <c r="BT255" i="1"/>
  <c r="BT170" i="1"/>
  <c r="BT137" i="1"/>
  <c r="BT167" i="1"/>
  <c r="BT34" i="1"/>
  <c r="BT24" i="1"/>
  <c r="BT23" i="1"/>
  <c r="BT17" i="1"/>
  <c r="BT5" i="1"/>
  <c r="AM461" i="15"/>
  <c r="AN461" i="15" s="1"/>
  <c r="AM460" i="15"/>
  <c r="AN460" i="15" s="1"/>
  <c r="AM459" i="15"/>
  <c r="AN459" i="15" s="1"/>
  <c r="AM458" i="15"/>
  <c r="AN458" i="15" s="1"/>
  <c r="AM457" i="15"/>
  <c r="AN457" i="15" s="1"/>
  <c r="AM456" i="15"/>
  <c r="AN456" i="15" s="1"/>
  <c r="AM455" i="15"/>
  <c r="AN455" i="15" s="1"/>
  <c r="AM454" i="15"/>
  <c r="AN454" i="15" s="1"/>
  <c r="AM465" i="15"/>
  <c r="AN465" i="15" s="1"/>
  <c r="AM464" i="15"/>
  <c r="AN464" i="15" s="1"/>
  <c r="AM463" i="15"/>
  <c r="AN463" i="15" s="1"/>
  <c r="AM462" i="15"/>
  <c r="AN462" i="15" s="1"/>
  <c r="AM467" i="15"/>
  <c r="AN467" i="15" s="1"/>
  <c r="AM466" i="15"/>
  <c r="AN466" i="15" s="1"/>
  <c r="CK597" i="1" l="1"/>
  <c r="AO207" i="13"/>
  <c r="BY594" i="1"/>
  <c r="BZ594" i="1" s="1"/>
  <c r="CK596" i="1"/>
  <c r="BY595" i="1"/>
  <c r="BZ595" i="1" s="1"/>
  <c r="BY112" i="1"/>
  <c r="BZ112" i="1" s="1"/>
  <c r="BV3" i="1"/>
  <c r="AO3" i="13" s="1"/>
  <c r="BV129" i="1"/>
  <c r="AO56" i="13" s="1"/>
  <c r="BV324" i="1"/>
  <c r="BV128" i="1"/>
  <c r="AO55" i="13" s="1"/>
  <c r="BV34" i="1"/>
  <c r="AO23" i="13" s="1"/>
  <c r="BV167" i="1"/>
  <c r="BV137" i="1"/>
  <c r="CK137" i="1" s="1"/>
  <c r="BV302" i="1"/>
  <c r="AO108" i="13" s="1"/>
  <c r="BV17" i="1"/>
  <c r="AO11" i="13" s="1"/>
  <c r="BV265" i="1"/>
  <c r="BV24" i="1"/>
  <c r="BV278" i="1"/>
  <c r="AO88" i="13" s="1"/>
  <c r="BV283" i="1"/>
  <c r="BV301" i="1"/>
  <c r="AO107" i="13" s="1"/>
  <c r="BV170" i="1"/>
  <c r="BV5" i="1"/>
  <c r="AO5" i="13" s="1"/>
  <c r="BV255" i="1"/>
  <c r="AO74" i="13" s="1"/>
  <c r="BV23" i="1"/>
  <c r="BV268" i="1"/>
  <c r="AO85" i="13" s="1"/>
  <c r="AM24" i="17"/>
  <c r="AN24" i="17" s="1"/>
  <c r="AP11" i="9" l="1"/>
  <c r="AO113" i="13"/>
  <c r="BY34" i="1"/>
  <c r="BZ34" i="1" s="1"/>
  <c r="CK17" i="1"/>
  <c r="CK26" i="1"/>
  <c r="CK3" i="1"/>
  <c r="BY3" i="1"/>
  <c r="BZ3" i="1" s="1"/>
  <c r="BY129" i="1"/>
  <c r="BZ129" i="1" s="1"/>
  <c r="BY324" i="1"/>
  <c r="BZ324" i="1" s="1"/>
  <c r="BY128" i="1"/>
  <c r="BZ128" i="1" s="1"/>
  <c r="BY23" i="1"/>
  <c r="BZ23" i="1" s="1"/>
  <c r="BY265" i="1"/>
  <c r="BZ265" i="1" s="1"/>
  <c r="BY5" i="1"/>
  <c r="BZ5" i="1" s="1"/>
  <c r="BY167" i="1"/>
  <c r="BZ167" i="1" s="1"/>
  <c r="BY301" i="1"/>
  <c r="BZ301" i="1" s="1"/>
  <c r="BY255" i="1"/>
  <c r="BZ255" i="1" s="1"/>
  <c r="BY17" i="1"/>
  <c r="BZ17" i="1" s="1"/>
  <c r="BY268" i="1"/>
  <c r="BZ268" i="1" s="1"/>
  <c r="BY24" i="1"/>
  <c r="BZ24" i="1" s="1"/>
  <c r="BY137" i="1"/>
  <c r="BZ137" i="1" s="1"/>
  <c r="BY278" i="1"/>
  <c r="BZ278" i="1" s="1"/>
  <c r="BY302" i="1"/>
  <c r="BZ302" i="1" s="1"/>
  <c r="BY170" i="1"/>
  <c r="BZ170" i="1" s="1"/>
  <c r="BY283" i="1"/>
  <c r="BZ283" i="1" s="1"/>
  <c r="AM5" i="17" l="1"/>
  <c r="AN5" i="17" s="1"/>
  <c r="AM163" i="13"/>
  <c r="AN163" i="13" s="1"/>
  <c r="AM23" i="17"/>
  <c r="AN23" i="17" s="1"/>
  <c r="AN164" i="13"/>
  <c r="AM14" i="10"/>
  <c r="AN14" i="10" s="1"/>
  <c r="BS62" i="1"/>
  <c r="BR62" i="1"/>
  <c r="BQ62" i="1"/>
  <c r="BP62" i="1"/>
  <c r="BO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N62" i="1"/>
  <c r="BS593" i="1"/>
  <c r="BR593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N593" i="1"/>
  <c r="AN187" i="13"/>
  <c r="AM21" i="14"/>
  <c r="AN21" i="14" s="1"/>
  <c r="BT62" i="1" l="1"/>
  <c r="BT593" i="1"/>
  <c r="BX593" i="1" s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N59" i="1"/>
  <c r="AN9" i="1"/>
  <c r="BV9" i="1" s="1"/>
  <c r="AM21" i="12"/>
  <c r="AN21" i="12" s="1"/>
  <c r="AM27" i="10"/>
  <c r="AN27" i="10" s="1"/>
  <c r="AM26" i="10"/>
  <c r="AN26" i="10" s="1"/>
  <c r="AM29" i="10"/>
  <c r="AN29" i="10" s="1"/>
  <c r="AM28" i="10"/>
  <c r="AN28" i="10" s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N160" i="1"/>
  <c r="BV593" i="1" l="1"/>
  <c r="AO194" i="13" s="1"/>
  <c r="BV62" i="1"/>
  <c r="CK62" i="1" s="1"/>
  <c r="BT59" i="1"/>
  <c r="BT160" i="1"/>
  <c r="AN182" i="13"/>
  <c r="AN195" i="13"/>
  <c r="BS591" i="1"/>
  <c r="BR591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N591" i="1"/>
  <c r="BS585" i="1"/>
  <c r="BR585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N58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N95" i="1"/>
  <c r="AM64" i="13"/>
  <c r="AN64" i="13" s="1"/>
  <c r="AM22" i="17"/>
  <c r="AN22" i="17" s="1"/>
  <c r="AM25" i="17"/>
  <c r="AN25" i="17" s="1"/>
  <c r="AM21" i="17"/>
  <c r="AN21" i="17" s="1"/>
  <c r="CK595" i="1" l="1"/>
  <c r="BY62" i="1"/>
  <c r="BZ62" i="1" s="1"/>
  <c r="BV160" i="1"/>
  <c r="BV59" i="1"/>
  <c r="BY593" i="1"/>
  <c r="BZ593" i="1" s="1"/>
  <c r="BT591" i="1"/>
  <c r="BX591" i="1" s="1"/>
  <c r="BT585" i="1"/>
  <c r="BT95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N299" i="1"/>
  <c r="AM106" i="15"/>
  <c r="AN106" i="15" s="1"/>
  <c r="BS555" i="1"/>
  <c r="BR555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N555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N557" i="1"/>
  <c r="BS497" i="1"/>
  <c r="BR497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S497" i="1"/>
  <c r="AN497" i="1"/>
  <c r="BS489" i="1"/>
  <c r="BR489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S489" i="1"/>
  <c r="AR489" i="1"/>
  <c r="AN489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N452" i="1"/>
  <c r="BS547" i="1"/>
  <c r="BR547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U547" i="1"/>
  <c r="AS547" i="1"/>
  <c r="AR547" i="1"/>
  <c r="AN547" i="1"/>
  <c r="BS521" i="1"/>
  <c r="BR521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N521" i="1"/>
  <c r="BS450" i="1"/>
  <c r="BR450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S450" i="1"/>
  <c r="AR450" i="1"/>
  <c r="AN450" i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N454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N453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U449" i="1"/>
  <c r="AT449" i="1"/>
  <c r="AS449" i="1"/>
  <c r="AR449" i="1"/>
  <c r="AN449" i="1"/>
  <c r="BS573" i="1"/>
  <c r="BR573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N573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U568" i="1"/>
  <c r="AT568" i="1"/>
  <c r="AS568" i="1"/>
  <c r="AN568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N567" i="1"/>
  <c r="BS577" i="1"/>
  <c r="BR577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U577" i="1"/>
  <c r="AT577" i="1"/>
  <c r="AR577" i="1"/>
  <c r="AN577" i="1"/>
  <c r="BS535" i="1"/>
  <c r="BR535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N535" i="1"/>
  <c r="BS499" i="1"/>
  <c r="BR499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N499" i="1"/>
  <c r="BS539" i="1"/>
  <c r="BR539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U539" i="1"/>
  <c r="AT539" i="1"/>
  <c r="AR539" i="1"/>
  <c r="AN539" i="1"/>
  <c r="BS481" i="1"/>
  <c r="BR481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U481" i="1"/>
  <c r="AT481" i="1"/>
  <c r="AS481" i="1"/>
  <c r="AN481" i="1"/>
  <c r="BS544" i="1"/>
  <c r="BR544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U544" i="1"/>
  <c r="AT544" i="1"/>
  <c r="AR544" i="1"/>
  <c r="AN544" i="1"/>
  <c r="BS520" i="1"/>
  <c r="BR520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N520" i="1"/>
  <c r="BS519" i="1"/>
  <c r="BR519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S519" i="1"/>
  <c r="AR519" i="1"/>
  <c r="AN519" i="1"/>
  <c r="BS565" i="1"/>
  <c r="BR565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R565" i="1"/>
  <c r="AN565" i="1"/>
  <c r="BS583" i="1"/>
  <c r="BR583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N583" i="1"/>
  <c r="BS580" i="1"/>
  <c r="BR580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N580" i="1"/>
  <c r="BS559" i="1"/>
  <c r="BR559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N559" i="1"/>
  <c r="BS537" i="1"/>
  <c r="BR537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N537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N246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N228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N60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N325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N163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N161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N118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N111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N73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N168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N67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N36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N30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N69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N162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N300" i="1"/>
  <c r="AV568" i="1"/>
  <c r="AV539" i="1"/>
  <c r="AV544" i="1"/>
  <c r="AV547" i="1"/>
  <c r="AV577" i="1"/>
  <c r="AV449" i="1"/>
  <c r="BV95" i="1" l="1"/>
  <c r="AP7" i="9" s="1"/>
  <c r="BY59" i="1"/>
  <c r="BZ59" i="1" s="1"/>
  <c r="BY160" i="1"/>
  <c r="BZ160" i="1" s="1"/>
  <c r="BV585" i="1"/>
  <c r="AO195" i="13" s="1"/>
  <c r="BV591" i="1"/>
  <c r="CK9" i="1"/>
  <c r="BY9" i="1"/>
  <c r="BZ9" i="1" s="1"/>
  <c r="CK59" i="1"/>
  <c r="BT449" i="1"/>
  <c r="BT299" i="1"/>
  <c r="BT521" i="1"/>
  <c r="BX521" i="1" s="1"/>
  <c r="BT452" i="1"/>
  <c r="BX452" i="1" s="1"/>
  <c r="BT453" i="1"/>
  <c r="BX453" i="1" s="1"/>
  <c r="BT557" i="1"/>
  <c r="BX557" i="1" s="1"/>
  <c r="BT454" i="1"/>
  <c r="BX454" i="1" s="1"/>
  <c r="BT555" i="1"/>
  <c r="BX555" i="1" s="1"/>
  <c r="BT567" i="1"/>
  <c r="BX567" i="1" s="1"/>
  <c r="BT535" i="1"/>
  <c r="BX535" i="1" s="1"/>
  <c r="BT499" i="1"/>
  <c r="BX499" i="1" s="1"/>
  <c r="BT520" i="1"/>
  <c r="BT583" i="1"/>
  <c r="BX583" i="1" s="1"/>
  <c r="BT580" i="1"/>
  <c r="BT559" i="1"/>
  <c r="BT537" i="1"/>
  <c r="BT246" i="1"/>
  <c r="BT60" i="1"/>
  <c r="BX60" i="1" s="1"/>
  <c r="BT228" i="1"/>
  <c r="BT325" i="1"/>
  <c r="BT163" i="1"/>
  <c r="BT161" i="1"/>
  <c r="BT111" i="1"/>
  <c r="BT118" i="1"/>
  <c r="BT73" i="1"/>
  <c r="BT168" i="1"/>
  <c r="BT67" i="1"/>
  <c r="BT36" i="1"/>
  <c r="BT30" i="1"/>
  <c r="BT69" i="1"/>
  <c r="BX69" i="1" s="1"/>
  <c r="BT162" i="1"/>
  <c r="BT300" i="1"/>
  <c r="AV481" i="1"/>
  <c r="AT519" i="1"/>
  <c r="AT565" i="1"/>
  <c r="AT489" i="1"/>
  <c r="BT489" i="1" s="1"/>
  <c r="BX489" i="1" s="1"/>
  <c r="AT547" i="1"/>
  <c r="BT547" i="1" s="1"/>
  <c r="BX547" i="1" s="1"/>
  <c r="AT497" i="1"/>
  <c r="AT450" i="1"/>
  <c r="AT573" i="1"/>
  <c r="AM20" i="17"/>
  <c r="AN20" i="17" s="1"/>
  <c r="CK593" i="1" l="1"/>
  <c r="AO193" i="13"/>
  <c r="BV67" i="1"/>
  <c r="BY585" i="1"/>
  <c r="BZ585" i="1" s="1"/>
  <c r="BY95" i="1"/>
  <c r="BZ95" i="1" s="1"/>
  <c r="BV36" i="1"/>
  <c r="AO25" i="13" s="1"/>
  <c r="BV246" i="1"/>
  <c r="BV162" i="1"/>
  <c r="CK170" i="1" s="1"/>
  <c r="BV537" i="1"/>
  <c r="AO162" i="13" s="1"/>
  <c r="BV69" i="1"/>
  <c r="BV161" i="1"/>
  <c r="BV559" i="1"/>
  <c r="AO163" i="13" s="1"/>
  <c r="BV454" i="1"/>
  <c r="BV583" i="1"/>
  <c r="BV111" i="1"/>
  <c r="BV555" i="1"/>
  <c r="BV30" i="1"/>
  <c r="AO19" i="13" s="1"/>
  <c r="BV163" i="1"/>
  <c r="BV580" i="1"/>
  <c r="AO182" i="13" s="1"/>
  <c r="BV557" i="1"/>
  <c r="BV228" i="1"/>
  <c r="AO64" i="13" s="1"/>
  <c r="BV520" i="1"/>
  <c r="AO187" i="13" s="1"/>
  <c r="BV453" i="1"/>
  <c r="BV452" i="1"/>
  <c r="BY591" i="1"/>
  <c r="BZ591" i="1" s="1"/>
  <c r="BV168" i="1"/>
  <c r="BV60" i="1"/>
  <c r="BV499" i="1"/>
  <c r="BV521" i="1"/>
  <c r="BV73" i="1"/>
  <c r="BV535" i="1"/>
  <c r="BV299" i="1"/>
  <c r="AO105" i="13" s="1"/>
  <c r="BV547" i="1"/>
  <c r="BV300" i="1"/>
  <c r="AO106" i="13" s="1"/>
  <c r="BV118" i="1"/>
  <c r="BV567" i="1"/>
  <c r="BV449" i="1"/>
  <c r="AO177" i="13" s="1"/>
  <c r="BV325" i="1"/>
  <c r="BV489" i="1"/>
  <c r="AS577" i="1"/>
  <c r="AS573" i="1"/>
  <c r="AS565" i="1"/>
  <c r="BT565" i="1" s="1"/>
  <c r="BX565" i="1" s="1"/>
  <c r="CK585" i="1" l="1"/>
  <c r="AO191" i="13"/>
  <c r="CK253" i="1"/>
  <c r="AO70" i="13"/>
  <c r="CK8" i="1"/>
  <c r="CK5" i="1"/>
  <c r="CK69" i="1"/>
  <c r="CK168" i="1"/>
  <c r="BY161" i="1"/>
  <c r="BZ161" i="1" s="1"/>
  <c r="BY246" i="1"/>
  <c r="BZ246" i="1" s="1"/>
  <c r="BY118" i="1"/>
  <c r="BZ118" i="1" s="1"/>
  <c r="BY567" i="1"/>
  <c r="BZ567" i="1" s="1"/>
  <c r="BY547" i="1"/>
  <c r="BZ547" i="1" s="1"/>
  <c r="BY520" i="1"/>
  <c r="BZ520" i="1" s="1"/>
  <c r="BY521" i="1"/>
  <c r="BZ521" i="1" s="1"/>
  <c r="BY163" i="1"/>
  <c r="BZ163" i="1" s="1"/>
  <c r="BY583" i="1"/>
  <c r="BZ583" i="1" s="1"/>
  <c r="BY489" i="1"/>
  <c r="BZ489" i="1" s="1"/>
  <c r="BY299" i="1"/>
  <c r="BZ299" i="1" s="1"/>
  <c r="BY452" i="1"/>
  <c r="BZ452" i="1" s="1"/>
  <c r="BY228" i="1"/>
  <c r="BZ228" i="1" s="1"/>
  <c r="BY69" i="1"/>
  <c r="BZ69" i="1" s="1"/>
  <c r="BY36" i="1"/>
  <c r="BZ36" i="1" s="1"/>
  <c r="BV565" i="1"/>
  <c r="CK567" i="1" s="1"/>
  <c r="BY499" i="1"/>
  <c r="BZ499" i="1" s="1"/>
  <c r="BY30" i="1"/>
  <c r="BZ30" i="1" s="1"/>
  <c r="BY325" i="1"/>
  <c r="BZ325" i="1" s="1"/>
  <c r="BY535" i="1"/>
  <c r="BZ535" i="1" s="1"/>
  <c r="BY67" i="1"/>
  <c r="BZ67" i="1" s="1"/>
  <c r="CK454" i="1"/>
  <c r="BY454" i="1"/>
  <c r="BZ454" i="1" s="1"/>
  <c r="CK537" i="1"/>
  <c r="BY537" i="1"/>
  <c r="BZ537" i="1" s="1"/>
  <c r="BY60" i="1"/>
  <c r="BZ60" i="1" s="1"/>
  <c r="CK557" i="1"/>
  <c r="BY557" i="1"/>
  <c r="BZ557" i="1" s="1"/>
  <c r="BY555" i="1"/>
  <c r="BZ555" i="1" s="1"/>
  <c r="BY449" i="1"/>
  <c r="BZ449" i="1" s="1"/>
  <c r="BY300" i="1"/>
  <c r="BZ300" i="1" s="1"/>
  <c r="BY73" i="1"/>
  <c r="BZ73" i="1" s="1"/>
  <c r="BY453" i="1"/>
  <c r="BZ453" i="1" s="1"/>
  <c r="CK559" i="1"/>
  <c r="BY559" i="1"/>
  <c r="BZ559" i="1" s="1"/>
  <c r="BY162" i="1"/>
  <c r="BZ162" i="1" s="1"/>
  <c r="BY168" i="1"/>
  <c r="BZ168" i="1" s="1"/>
  <c r="BY580" i="1"/>
  <c r="BZ580" i="1" s="1"/>
  <c r="BY111" i="1"/>
  <c r="BZ111" i="1" s="1"/>
  <c r="AS539" i="1"/>
  <c r="BT539" i="1" s="1"/>
  <c r="BX539" i="1" s="1"/>
  <c r="BY565" i="1" l="1"/>
  <c r="BZ565" i="1" s="1"/>
  <c r="BV539" i="1"/>
  <c r="AS544" i="1"/>
  <c r="BY539" i="1" l="1"/>
  <c r="BZ539" i="1" s="1"/>
  <c r="CK539" i="1"/>
  <c r="BS592" i="1"/>
  <c r="BR592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N592" i="1"/>
  <c r="BS590" i="1"/>
  <c r="BR590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N590" i="1"/>
  <c r="BS641" i="1"/>
  <c r="BR641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N641" i="1"/>
  <c r="BS640" i="1"/>
  <c r="BR640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N640" i="1"/>
  <c r="AR568" i="1"/>
  <c r="BT568" i="1" s="1"/>
  <c r="BX568" i="1" s="1"/>
  <c r="AR481" i="1"/>
  <c r="BT481" i="1" s="1"/>
  <c r="BX481" i="1" s="1"/>
  <c r="AR497" i="1"/>
  <c r="AR573" i="1"/>
  <c r="BV568" i="1" l="1"/>
  <c r="BV481" i="1"/>
  <c r="BT592" i="1"/>
  <c r="BX592" i="1" s="1"/>
  <c r="BT590" i="1"/>
  <c r="BX590" i="1" s="1"/>
  <c r="BT641" i="1"/>
  <c r="BX641" i="1" s="1"/>
  <c r="BT640" i="1"/>
  <c r="BX640" i="1" s="1"/>
  <c r="AN191" i="13"/>
  <c r="AN190" i="13"/>
  <c r="AN192" i="13"/>
  <c r="BT519" i="1"/>
  <c r="BX519" i="1" s="1"/>
  <c r="BT577" i="1"/>
  <c r="BT573" i="1"/>
  <c r="BT544" i="1"/>
  <c r="BX544" i="1" s="1"/>
  <c r="AN15" i="14"/>
  <c r="AM14" i="14"/>
  <c r="AN14" i="14" s="1"/>
  <c r="BV590" i="1" l="1"/>
  <c r="BY568" i="1"/>
  <c r="BZ568" i="1" s="1"/>
  <c r="BV592" i="1"/>
  <c r="CK594" i="1" s="1"/>
  <c r="BV573" i="1"/>
  <c r="AO181" i="13" s="1"/>
  <c r="BV577" i="1"/>
  <c r="AO185" i="13" s="1"/>
  <c r="BV640" i="1"/>
  <c r="BV544" i="1"/>
  <c r="AO189" i="13" s="1"/>
  <c r="BV519" i="1"/>
  <c r="CK521" i="1" s="1"/>
  <c r="BV641" i="1"/>
  <c r="BY481" i="1"/>
  <c r="BZ481" i="1" s="1"/>
  <c r="BT497" i="1"/>
  <c r="BT450" i="1"/>
  <c r="AM12" i="8"/>
  <c r="AN12" i="8" s="1"/>
  <c r="AM8" i="8"/>
  <c r="AM9" i="8"/>
  <c r="AN32" i="16"/>
  <c r="AM31" i="16"/>
  <c r="AN31" i="16" s="1"/>
  <c r="AM38" i="16"/>
  <c r="AN38" i="16" s="1"/>
  <c r="AM39" i="16"/>
  <c r="AN39" i="16" s="1"/>
  <c r="CK640" i="1" l="1"/>
  <c r="BY573" i="1"/>
  <c r="BZ573" i="1" s="1"/>
  <c r="CK592" i="1"/>
  <c r="BV497" i="1"/>
  <c r="BY641" i="1"/>
  <c r="BZ641" i="1" s="1"/>
  <c r="BY577" i="1"/>
  <c r="BZ577" i="1" s="1"/>
  <c r="CK641" i="1"/>
  <c r="BY590" i="1"/>
  <c r="BZ590" i="1" s="1"/>
  <c r="BY519" i="1"/>
  <c r="BZ519" i="1" s="1"/>
  <c r="BY544" i="1"/>
  <c r="BZ544" i="1" s="1"/>
  <c r="BY592" i="1"/>
  <c r="BZ592" i="1" s="1"/>
  <c r="BV450" i="1"/>
  <c r="BY640" i="1"/>
  <c r="BZ640" i="1" s="1"/>
  <c r="CK452" i="1" l="1"/>
  <c r="AO166" i="13"/>
  <c r="CK499" i="1"/>
  <c r="AO167" i="13"/>
  <c r="BY497" i="1"/>
  <c r="BZ497" i="1" s="1"/>
  <c r="BY450" i="1"/>
  <c r="BZ450" i="1" s="1"/>
  <c r="AM238" i="12"/>
  <c r="AN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AN189" i="13"/>
  <c r="BT138" i="1" l="1"/>
  <c r="AM18" i="14"/>
  <c r="AN18" i="14" s="1"/>
  <c r="BS643" i="1"/>
  <c r="BR643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N643" i="1"/>
  <c r="BS642" i="1"/>
  <c r="BR642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N642" i="1"/>
  <c r="AM7" i="14"/>
  <c r="AN7" i="14" s="1"/>
  <c r="AN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U63" i="1"/>
  <c r="BS586" i="1"/>
  <c r="BR586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N586" i="1"/>
  <c r="BS584" i="1"/>
  <c r="BR584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N584" i="1"/>
  <c r="BV138" i="1" l="1"/>
  <c r="CK138" i="1" s="1"/>
  <c r="BT642" i="1"/>
  <c r="BX642" i="1" s="1"/>
  <c r="BT643" i="1"/>
  <c r="BX643" i="1" s="1"/>
  <c r="BT63" i="1"/>
  <c r="BX63" i="1" s="1"/>
  <c r="BT586" i="1"/>
  <c r="BX586" i="1" s="1"/>
  <c r="BT584" i="1"/>
  <c r="BX584" i="1" s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N70" i="1"/>
  <c r="BS630" i="1"/>
  <c r="BR630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N630" i="1"/>
  <c r="BS629" i="1"/>
  <c r="BR629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N629" i="1"/>
  <c r="BS628" i="1"/>
  <c r="BR628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N628" i="1"/>
  <c r="BS627" i="1"/>
  <c r="BR627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N627" i="1"/>
  <c r="BS626" i="1"/>
  <c r="BR626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N626" i="1"/>
  <c r="BV584" i="1" l="1"/>
  <c r="BV586" i="1"/>
  <c r="BV63" i="1"/>
  <c r="BV643" i="1"/>
  <c r="BV642" i="1"/>
  <c r="BY138" i="1"/>
  <c r="BZ138" i="1" s="1"/>
  <c r="BT70" i="1"/>
  <c r="BX70" i="1" s="1"/>
  <c r="BT626" i="1"/>
  <c r="BX626" i="1" s="1"/>
  <c r="BT627" i="1"/>
  <c r="BT628" i="1"/>
  <c r="BT629" i="1"/>
  <c r="BT630" i="1"/>
  <c r="AM466" i="12"/>
  <c r="AM467" i="12"/>
  <c r="AM468" i="12"/>
  <c r="BS625" i="1"/>
  <c r="BR625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N625" i="1"/>
  <c r="AM29" i="9"/>
  <c r="AN29" i="9" s="1"/>
  <c r="AM28" i="9"/>
  <c r="AN28" i="9" s="1"/>
  <c r="AM30" i="9"/>
  <c r="AN30" i="9" s="1"/>
  <c r="AM31" i="9"/>
  <c r="AN31" i="9" s="1"/>
  <c r="BY643" i="1" l="1"/>
  <c r="BZ643" i="1" s="1"/>
  <c r="CK643" i="1"/>
  <c r="BY586" i="1"/>
  <c r="BZ586" i="1" s="1"/>
  <c r="BY642" i="1"/>
  <c r="BZ642" i="1" s="1"/>
  <c r="BY584" i="1"/>
  <c r="BZ584" i="1" s="1"/>
  <c r="BV629" i="1"/>
  <c r="BV627" i="1"/>
  <c r="CK627" i="1" s="1"/>
  <c r="BV626" i="1"/>
  <c r="BV70" i="1"/>
  <c r="CK642" i="1"/>
  <c r="BY63" i="1"/>
  <c r="BZ63" i="1" s="1"/>
  <c r="BV630" i="1"/>
  <c r="CK586" i="1"/>
  <c r="BV628" i="1"/>
  <c r="BT625" i="1"/>
  <c r="AM17" i="10"/>
  <c r="AN17" i="10" s="1"/>
  <c r="AM2" i="10"/>
  <c r="AN2" i="10" s="1"/>
  <c r="AM20" i="14"/>
  <c r="AN20" i="14" s="1"/>
  <c r="AM6" i="14"/>
  <c r="AN6" i="14" s="1"/>
  <c r="CK630" i="1" l="1"/>
  <c r="BY630" i="1"/>
  <c r="BZ630" i="1" s="1"/>
  <c r="CK628" i="1"/>
  <c r="CK626" i="1"/>
  <c r="BY70" i="1"/>
  <c r="BZ70" i="1" s="1"/>
  <c r="BY629" i="1"/>
  <c r="BZ629" i="1" s="1"/>
  <c r="BV625" i="1"/>
  <c r="BY626" i="1"/>
  <c r="BZ626" i="1" s="1"/>
  <c r="BY628" i="1"/>
  <c r="BZ628" i="1" s="1"/>
  <c r="CK629" i="1"/>
  <c r="BY627" i="1"/>
  <c r="BZ627" i="1" s="1"/>
  <c r="BY625" i="1" l="1"/>
  <c r="BZ625" i="1" s="1"/>
  <c r="CK625" i="1"/>
  <c r="BS645" i="1" l="1"/>
  <c r="BR645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N645" i="1"/>
  <c r="BS644" i="1"/>
  <c r="BR644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N644" i="1"/>
  <c r="BT644" i="1" l="1"/>
  <c r="BX644" i="1" s="1"/>
  <c r="BT645" i="1"/>
  <c r="BX645" i="1" s="1"/>
  <c r="BV644" i="1" l="1"/>
  <c r="BV645" i="1"/>
  <c r="AM2" i="9"/>
  <c r="AN2" i="9" l="1"/>
  <c r="BY645" i="1"/>
  <c r="BZ645" i="1" s="1"/>
  <c r="BY644" i="1"/>
  <c r="BZ644" i="1" s="1"/>
  <c r="CK645" i="1"/>
  <c r="CK644" i="1"/>
  <c r="AN186" i="13"/>
  <c r="AM6" i="9"/>
  <c r="AN6" i="9" s="1"/>
  <c r="AM14" i="9"/>
  <c r="AN14" i="9" s="1"/>
  <c r="AM13" i="14"/>
  <c r="AN13" i="14" s="1"/>
  <c r="AM13" i="9"/>
  <c r="AN13" i="9" s="1"/>
  <c r="AM15" i="8"/>
  <c r="AN15" i="8" s="1"/>
  <c r="AM21" i="10"/>
  <c r="AN21" i="10" s="1"/>
  <c r="AM11" i="10"/>
  <c r="AM9" i="10"/>
  <c r="AN9" i="10" s="1"/>
  <c r="AM12" i="14"/>
  <c r="AN12" i="14" s="1"/>
  <c r="AM10" i="14"/>
  <c r="AN10" i="14" s="1"/>
  <c r="AM9" i="9"/>
  <c r="AN9" i="9" s="1"/>
  <c r="AM9" i="14"/>
  <c r="AN9" i="14" s="1"/>
  <c r="BS582" i="1"/>
  <c r="BR582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N582" i="1"/>
  <c r="BS581" i="1"/>
  <c r="BR581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N581" i="1"/>
  <c r="BS587" i="1"/>
  <c r="BR587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N587" i="1"/>
  <c r="AN25" i="10"/>
  <c r="AM24" i="10"/>
  <c r="AN24" i="10" s="1"/>
  <c r="AM473" i="12"/>
  <c r="AM154" i="12"/>
  <c r="AN155" i="12"/>
  <c r="AM17" i="14"/>
  <c r="AN17" i="14" s="1"/>
  <c r="AM47" i="13"/>
  <c r="AN47" i="13" s="1"/>
  <c r="AM13" i="8"/>
  <c r="AN13" i="8" s="1"/>
  <c r="BT582" i="1" l="1"/>
  <c r="BX582" i="1" s="1"/>
  <c r="BT581" i="1"/>
  <c r="BT587" i="1"/>
  <c r="BX587" i="1" s="1"/>
  <c r="AM420" i="12"/>
  <c r="AN420" i="12" s="1"/>
  <c r="BV581" i="1" l="1"/>
  <c r="AO188" i="13" s="1"/>
  <c r="BV587" i="1"/>
  <c r="BV582" i="1"/>
  <c r="BS588" i="1"/>
  <c r="BR588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N588" i="1"/>
  <c r="AN181" i="13"/>
  <c r="AN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AM5" i="11"/>
  <c r="AN5" i="11" s="1"/>
  <c r="AM349" i="15"/>
  <c r="AN349" i="15" s="1"/>
  <c r="AM4" i="10"/>
  <c r="AN4" i="10" s="1"/>
  <c r="AM6" i="10"/>
  <c r="AN6" i="10" s="1"/>
  <c r="AM5" i="10"/>
  <c r="AN5" i="10" s="1"/>
  <c r="AM3" i="10"/>
  <c r="AN3" i="10" s="1"/>
  <c r="AM22" i="10"/>
  <c r="AN22" i="10" s="1"/>
  <c r="AM23" i="10"/>
  <c r="AN23" i="10" s="1"/>
  <c r="CK582" i="1" l="1"/>
  <c r="CK584" i="1"/>
  <c r="CK583" i="1"/>
  <c r="BY582" i="1"/>
  <c r="BZ582" i="1" s="1"/>
  <c r="BY587" i="1"/>
  <c r="BZ587" i="1" s="1"/>
  <c r="BY581" i="1"/>
  <c r="BZ581" i="1" s="1"/>
  <c r="CK587" i="1"/>
  <c r="BT588" i="1"/>
  <c r="BX588" i="1" s="1"/>
  <c r="BT102" i="1"/>
  <c r="AN50" i="13"/>
  <c r="BV102" i="1" l="1"/>
  <c r="AP9" i="9" s="1"/>
  <c r="BV588" i="1"/>
  <c r="CK590" i="1" s="1"/>
  <c r="AM16" i="17"/>
  <c r="AN16" i="17" s="1"/>
  <c r="AM15" i="17"/>
  <c r="AN15" i="17" s="1"/>
  <c r="AM14" i="17"/>
  <c r="AN14" i="17" s="1"/>
  <c r="AN184" i="13"/>
  <c r="AN183" i="13"/>
  <c r="AN185" i="13"/>
  <c r="AM14" i="18"/>
  <c r="AN14" i="18" s="1"/>
  <c r="AM15" i="18"/>
  <c r="AN15" i="18" s="1"/>
  <c r="AM16" i="18"/>
  <c r="AN16" i="18" s="1"/>
  <c r="AM17" i="18"/>
  <c r="AN17" i="18" s="1"/>
  <c r="AM18" i="18"/>
  <c r="AN18" i="18" s="1"/>
  <c r="AM26" i="16"/>
  <c r="AN26" i="16" s="1"/>
  <c r="AM25" i="16"/>
  <c r="AN25" i="16" s="1"/>
  <c r="AM24" i="16"/>
  <c r="AN24" i="16" s="1"/>
  <c r="AN23" i="16"/>
  <c r="AM12" i="16"/>
  <c r="AN12" i="16" s="1"/>
  <c r="AM20" i="16"/>
  <c r="AN20" i="16" s="1"/>
  <c r="AM19" i="16"/>
  <c r="AN19" i="16" s="1"/>
  <c r="AM18" i="16"/>
  <c r="AN18" i="16" s="1"/>
  <c r="AM17" i="16"/>
  <c r="AN17" i="16" s="1"/>
  <c r="AM16" i="16"/>
  <c r="AN16" i="16" s="1"/>
  <c r="AM15" i="16"/>
  <c r="AN15" i="16" s="1"/>
  <c r="AM27" i="16"/>
  <c r="AN27" i="16" s="1"/>
  <c r="AN22" i="16"/>
  <c r="AM21" i="16"/>
  <c r="AN21" i="16" s="1"/>
  <c r="AR57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S11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R61" i="1"/>
  <c r="BS61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P305" i="1"/>
  <c r="BQ305" i="1"/>
  <c r="BR305" i="1"/>
  <c r="BS305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P308" i="1"/>
  <c r="BQ308" i="1"/>
  <c r="BR308" i="1"/>
  <c r="BS308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P311" i="1"/>
  <c r="BQ311" i="1"/>
  <c r="BR311" i="1"/>
  <c r="BS311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Q317" i="1"/>
  <c r="BR317" i="1"/>
  <c r="BS317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BS319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P320" i="1"/>
  <c r="BQ320" i="1"/>
  <c r="BR320" i="1"/>
  <c r="BS320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P323" i="1"/>
  <c r="BQ323" i="1"/>
  <c r="BR323" i="1"/>
  <c r="BS323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Q326" i="1"/>
  <c r="BR326" i="1"/>
  <c r="BS326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BS327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BS328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BS329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BS332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P333" i="1"/>
  <c r="BQ333" i="1"/>
  <c r="BR333" i="1"/>
  <c r="BS333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M335" i="1"/>
  <c r="BN335" i="1"/>
  <c r="BO335" i="1"/>
  <c r="BP335" i="1"/>
  <c r="BQ335" i="1"/>
  <c r="BR335" i="1"/>
  <c r="BS335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BS336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P344" i="1"/>
  <c r="BQ344" i="1"/>
  <c r="BR344" i="1"/>
  <c r="BS344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AR350" i="1"/>
  <c r="AS350" i="1"/>
  <c r="AT350" i="1"/>
  <c r="AU350" i="1"/>
  <c r="AV350" i="1"/>
  <c r="AW350" i="1"/>
  <c r="AX350" i="1"/>
  <c r="AY350" i="1"/>
  <c r="AZ350" i="1"/>
  <c r="BA350" i="1"/>
  <c r="BB350" i="1"/>
  <c r="BC350" i="1"/>
  <c r="BD350" i="1"/>
  <c r="BE350" i="1"/>
  <c r="BF350" i="1"/>
  <c r="BG350" i="1"/>
  <c r="BH350" i="1"/>
  <c r="BI350" i="1"/>
  <c r="BJ350" i="1"/>
  <c r="BK350" i="1"/>
  <c r="BL350" i="1"/>
  <c r="BM350" i="1"/>
  <c r="BN350" i="1"/>
  <c r="BO350" i="1"/>
  <c r="BP350" i="1"/>
  <c r="BQ350" i="1"/>
  <c r="BR350" i="1"/>
  <c r="BS350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F351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AR352" i="1"/>
  <c r="AS35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F352" i="1"/>
  <c r="BG352" i="1"/>
  <c r="BH352" i="1"/>
  <c r="BI352" i="1"/>
  <c r="BJ352" i="1"/>
  <c r="BK352" i="1"/>
  <c r="BL352" i="1"/>
  <c r="BM352" i="1"/>
  <c r="BN352" i="1"/>
  <c r="BO352" i="1"/>
  <c r="BP352" i="1"/>
  <c r="BQ352" i="1"/>
  <c r="BR352" i="1"/>
  <c r="BS352" i="1"/>
  <c r="AR353" i="1"/>
  <c r="AS353" i="1"/>
  <c r="AT353" i="1"/>
  <c r="AU353" i="1"/>
  <c r="AV353" i="1"/>
  <c r="AW353" i="1"/>
  <c r="AX353" i="1"/>
  <c r="AY353" i="1"/>
  <c r="AZ353" i="1"/>
  <c r="BA353" i="1"/>
  <c r="BB353" i="1"/>
  <c r="BC353" i="1"/>
  <c r="BD353" i="1"/>
  <c r="BE353" i="1"/>
  <c r="BF353" i="1"/>
  <c r="BG353" i="1"/>
  <c r="BH353" i="1"/>
  <c r="BI353" i="1"/>
  <c r="BJ353" i="1"/>
  <c r="BK353" i="1"/>
  <c r="BL353" i="1"/>
  <c r="BM353" i="1"/>
  <c r="BN353" i="1"/>
  <c r="BO353" i="1"/>
  <c r="BP353" i="1"/>
  <c r="BQ353" i="1"/>
  <c r="BR353" i="1"/>
  <c r="BS353" i="1"/>
  <c r="AR354" i="1"/>
  <c r="AS354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F354" i="1"/>
  <c r="BG354" i="1"/>
  <c r="BH354" i="1"/>
  <c r="BI354" i="1"/>
  <c r="BJ354" i="1"/>
  <c r="BK354" i="1"/>
  <c r="BL354" i="1"/>
  <c r="BM354" i="1"/>
  <c r="BN354" i="1"/>
  <c r="BO354" i="1"/>
  <c r="BP354" i="1"/>
  <c r="BQ354" i="1"/>
  <c r="BR354" i="1"/>
  <c r="BS354" i="1"/>
  <c r="AR355" i="1"/>
  <c r="AS355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F355" i="1"/>
  <c r="BG355" i="1"/>
  <c r="BH355" i="1"/>
  <c r="BI355" i="1"/>
  <c r="BJ355" i="1"/>
  <c r="BK355" i="1"/>
  <c r="BL355" i="1"/>
  <c r="BM355" i="1"/>
  <c r="BN355" i="1"/>
  <c r="BO355" i="1"/>
  <c r="BP355" i="1"/>
  <c r="BQ355" i="1"/>
  <c r="BR355" i="1"/>
  <c r="BS355" i="1"/>
  <c r="AR356" i="1"/>
  <c r="AS356" i="1"/>
  <c r="AT356" i="1"/>
  <c r="AU356" i="1"/>
  <c r="AV356" i="1"/>
  <c r="AW356" i="1"/>
  <c r="AX356" i="1"/>
  <c r="AY356" i="1"/>
  <c r="AZ356" i="1"/>
  <c r="BA356" i="1"/>
  <c r="BB356" i="1"/>
  <c r="BC356" i="1"/>
  <c r="BD356" i="1"/>
  <c r="BE356" i="1"/>
  <c r="BF356" i="1"/>
  <c r="BG356" i="1"/>
  <c r="BH356" i="1"/>
  <c r="BI356" i="1"/>
  <c r="BJ356" i="1"/>
  <c r="BK356" i="1"/>
  <c r="BL356" i="1"/>
  <c r="BM356" i="1"/>
  <c r="BN356" i="1"/>
  <c r="BO356" i="1"/>
  <c r="BP356" i="1"/>
  <c r="BQ356" i="1"/>
  <c r="BR356" i="1"/>
  <c r="BS356" i="1"/>
  <c r="AR357" i="1"/>
  <c r="AS357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F357" i="1"/>
  <c r="BG357" i="1"/>
  <c r="BH357" i="1"/>
  <c r="BI357" i="1"/>
  <c r="BJ357" i="1"/>
  <c r="BK357" i="1"/>
  <c r="BL357" i="1"/>
  <c r="BM357" i="1"/>
  <c r="BN357" i="1"/>
  <c r="BO357" i="1"/>
  <c r="BP357" i="1"/>
  <c r="BQ357" i="1"/>
  <c r="BR357" i="1"/>
  <c r="BS357" i="1"/>
  <c r="AR358" i="1"/>
  <c r="AS358" i="1"/>
  <c r="AT358" i="1"/>
  <c r="AU358" i="1"/>
  <c r="AV358" i="1"/>
  <c r="AW358" i="1"/>
  <c r="AX358" i="1"/>
  <c r="AY358" i="1"/>
  <c r="AZ358" i="1"/>
  <c r="BA358" i="1"/>
  <c r="BB358" i="1"/>
  <c r="BC358" i="1"/>
  <c r="BD358" i="1"/>
  <c r="BE358" i="1"/>
  <c r="BF358" i="1"/>
  <c r="BG358" i="1"/>
  <c r="BH358" i="1"/>
  <c r="BI358" i="1"/>
  <c r="BJ358" i="1"/>
  <c r="BK358" i="1"/>
  <c r="BL358" i="1"/>
  <c r="BM358" i="1"/>
  <c r="BN358" i="1"/>
  <c r="BO358" i="1"/>
  <c r="BP358" i="1"/>
  <c r="BQ358" i="1"/>
  <c r="BR358" i="1"/>
  <c r="BS358" i="1"/>
  <c r="AR361" i="1"/>
  <c r="AS361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F361" i="1"/>
  <c r="BG361" i="1"/>
  <c r="BH361" i="1"/>
  <c r="BI361" i="1"/>
  <c r="BJ361" i="1"/>
  <c r="BK361" i="1"/>
  <c r="BL361" i="1"/>
  <c r="BM361" i="1"/>
  <c r="BN361" i="1"/>
  <c r="BO361" i="1"/>
  <c r="BP361" i="1"/>
  <c r="BQ361" i="1"/>
  <c r="BR361" i="1"/>
  <c r="BS361" i="1"/>
  <c r="AR362" i="1"/>
  <c r="AS362" i="1"/>
  <c r="AT362" i="1"/>
  <c r="AU362" i="1"/>
  <c r="AV362" i="1"/>
  <c r="AW362" i="1"/>
  <c r="AX362" i="1"/>
  <c r="AY362" i="1"/>
  <c r="AZ362" i="1"/>
  <c r="BA362" i="1"/>
  <c r="BB362" i="1"/>
  <c r="BC362" i="1"/>
  <c r="BD362" i="1"/>
  <c r="BE362" i="1"/>
  <c r="BF362" i="1"/>
  <c r="BG362" i="1"/>
  <c r="BH362" i="1"/>
  <c r="BI362" i="1"/>
  <c r="BJ362" i="1"/>
  <c r="BK362" i="1"/>
  <c r="BL362" i="1"/>
  <c r="BM362" i="1"/>
  <c r="BN362" i="1"/>
  <c r="BO362" i="1"/>
  <c r="BP362" i="1"/>
  <c r="BQ362" i="1"/>
  <c r="BR362" i="1"/>
  <c r="BS362" i="1"/>
  <c r="AR366" i="1"/>
  <c r="AS36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F366" i="1"/>
  <c r="BG366" i="1"/>
  <c r="BH366" i="1"/>
  <c r="BI366" i="1"/>
  <c r="BJ366" i="1"/>
  <c r="BK366" i="1"/>
  <c r="BL366" i="1"/>
  <c r="BM366" i="1"/>
  <c r="BN366" i="1"/>
  <c r="BO366" i="1"/>
  <c r="BP366" i="1"/>
  <c r="BQ366" i="1"/>
  <c r="BR366" i="1"/>
  <c r="BS366" i="1"/>
  <c r="AR367" i="1"/>
  <c r="AS367" i="1"/>
  <c r="AT367" i="1"/>
  <c r="AU367" i="1"/>
  <c r="AV367" i="1"/>
  <c r="AW367" i="1"/>
  <c r="AX367" i="1"/>
  <c r="AY367" i="1"/>
  <c r="AZ367" i="1"/>
  <c r="BA367" i="1"/>
  <c r="BB367" i="1"/>
  <c r="BC367" i="1"/>
  <c r="BD367" i="1"/>
  <c r="BE367" i="1"/>
  <c r="BF367" i="1"/>
  <c r="BG367" i="1"/>
  <c r="BH367" i="1"/>
  <c r="BI367" i="1"/>
  <c r="BJ367" i="1"/>
  <c r="BK367" i="1"/>
  <c r="BL367" i="1"/>
  <c r="BM367" i="1"/>
  <c r="BN367" i="1"/>
  <c r="BO367" i="1"/>
  <c r="BP367" i="1"/>
  <c r="BQ367" i="1"/>
  <c r="BR367" i="1"/>
  <c r="BS367" i="1"/>
  <c r="AR368" i="1"/>
  <c r="AS368" i="1"/>
  <c r="AT368" i="1"/>
  <c r="AU368" i="1"/>
  <c r="AV368" i="1"/>
  <c r="AW368" i="1"/>
  <c r="AX368" i="1"/>
  <c r="AY368" i="1"/>
  <c r="AZ368" i="1"/>
  <c r="BA368" i="1"/>
  <c r="BB368" i="1"/>
  <c r="BC368" i="1"/>
  <c r="BD368" i="1"/>
  <c r="BE368" i="1"/>
  <c r="BF368" i="1"/>
  <c r="BG368" i="1"/>
  <c r="BH368" i="1"/>
  <c r="BI368" i="1"/>
  <c r="BJ368" i="1"/>
  <c r="BK368" i="1"/>
  <c r="BL368" i="1"/>
  <c r="BM368" i="1"/>
  <c r="BN368" i="1"/>
  <c r="BO368" i="1"/>
  <c r="BP368" i="1"/>
  <c r="BQ368" i="1"/>
  <c r="BR368" i="1"/>
  <c r="BS368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BI369" i="1"/>
  <c r="BJ369" i="1"/>
  <c r="BK369" i="1"/>
  <c r="BL369" i="1"/>
  <c r="BM369" i="1"/>
  <c r="BN369" i="1"/>
  <c r="BO369" i="1"/>
  <c r="BP369" i="1"/>
  <c r="BQ369" i="1"/>
  <c r="BR369" i="1"/>
  <c r="BS369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BJ370" i="1"/>
  <c r="BK370" i="1"/>
  <c r="BL370" i="1"/>
  <c r="BM370" i="1"/>
  <c r="BN370" i="1"/>
  <c r="BO370" i="1"/>
  <c r="BP370" i="1"/>
  <c r="BQ370" i="1"/>
  <c r="BR370" i="1"/>
  <c r="BS370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F371" i="1"/>
  <c r="BG371" i="1"/>
  <c r="BH371" i="1"/>
  <c r="BI371" i="1"/>
  <c r="BJ371" i="1"/>
  <c r="BK371" i="1"/>
  <c r="BL371" i="1"/>
  <c r="BM371" i="1"/>
  <c r="BN371" i="1"/>
  <c r="BO371" i="1"/>
  <c r="BP371" i="1"/>
  <c r="BQ371" i="1"/>
  <c r="BR371" i="1"/>
  <c r="BS371" i="1"/>
  <c r="AR437" i="1"/>
  <c r="AS437" i="1"/>
  <c r="AT437" i="1"/>
  <c r="AU437" i="1"/>
  <c r="AV437" i="1"/>
  <c r="AW437" i="1"/>
  <c r="AX437" i="1"/>
  <c r="AY437" i="1"/>
  <c r="AZ437" i="1"/>
  <c r="BA437" i="1"/>
  <c r="BB437" i="1"/>
  <c r="BC437" i="1"/>
  <c r="BD437" i="1"/>
  <c r="BE437" i="1"/>
  <c r="BF437" i="1"/>
  <c r="BG437" i="1"/>
  <c r="BH437" i="1"/>
  <c r="BI437" i="1"/>
  <c r="BJ437" i="1"/>
  <c r="BK437" i="1"/>
  <c r="BL437" i="1"/>
  <c r="BM437" i="1"/>
  <c r="BN437" i="1"/>
  <c r="BO437" i="1"/>
  <c r="BP437" i="1"/>
  <c r="BQ437" i="1"/>
  <c r="BR437" i="1"/>
  <c r="BS437" i="1"/>
  <c r="AR438" i="1"/>
  <c r="AS438" i="1"/>
  <c r="AT438" i="1"/>
  <c r="AU438" i="1"/>
  <c r="AV438" i="1"/>
  <c r="AW438" i="1"/>
  <c r="AX438" i="1"/>
  <c r="AY438" i="1"/>
  <c r="AZ438" i="1"/>
  <c r="BA438" i="1"/>
  <c r="BB438" i="1"/>
  <c r="BC438" i="1"/>
  <c r="BD438" i="1"/>
  <c r="BE438" i="1"/>
  <c r="BF438" i="1"/>
  <c r="BG438" i="1"/>
  <c r="BH438" i="1"/>
  <c r="BI438" i="1"/>
  <c r="BJ438" i="1"/>
  <c r="BK438" i="1"/>
  <c r="BL438" i="1"/>
  <c r="BM438" i="1"/>
  <c r="BN438" i="1"/>
  <c r="BO438" i="1"/>
  <c r="BP438" i="1"/>
  <c r="BQ438" i="1"/>
  <c r="BR438" i="1"/>
  <c r="BS438" i="1"/>
  <c r="AR439" i="1"/>
  <c r="AS439" i="1"/>
  <c r="AT439" i="1"/>
  <c r="AU439" i="1"/>
  <c r="AV439" i="1"/>
  <c r="AW439" i="1"/>
  <c r="AX439" i="1"/>
  <c r="AY439" i="1"/>
  <c r="AZ439" i="1"/>
  <c r="BA439" i="1"/>
  <c r="BB439" i="1"/>
  <c r="BC439" i="1"/>
  <c r="BD439" i="1"/>
  <c r="BE439" i="1"/>
  <c r="BF439" i="1"/>
  <c r="BG439" i="1"/>
  <c r="BH439" i="1"/>
  <c r="BI439" i="1"/>
  <c r="BJ439" i="1"/>
  <c r="BK439" i="1"/>
  <c r="BL439" i="1"/>
  <c r="BM439" i="1"/>
  <c r="BN439" i="1"/>
  <c r="BO439" i="1"/>
  <c r="BP439" i="1"/>
  <c r="BQ439" i="1"/>
  <c r="BR439" i="1"/>
  <c r="BS439" i="1"/>
  <c r="AR440" i="1"/>
  <c r="AS440" i="1"/>
  <c r="AT440" i="1"/>
  <c r="AU440" i="1"/>
  <c r="AV440" i="1"/>
  <c r="AW440" i="1"/>
  <c r="AX440" i="1"/>
  <c r="AY440" i="1"/>
  <c r="AZ440" i="1"/>
  <c r="BA440" i="1"/>
  <c r="BB440" i="1"/>
  <c r="BC440" i="1"/>
  <c r="BD440" i="1"/>
  <c r="BE440" i="1"/>
  <c r="BF440" i="1"/>
  <c r="BG440" i="1"/>
  <c r="BH440" i="1"/>
  <c r="BI440" i="1"/>
  <c r="BJ440" i="1"/>
  <c r="BK440" i="1"/>
  <c r="BL440" i="1"/>
  <c r="BM440" i="1"/>
  <c r="BN440" i="1"/>
  <c r="BO440" i="1"/>
  <c r="BP440" i="1"/>
  <c r="BQ440" i="1"/>
  <c r="BR440" i="1"/>
  <c r="BS440" i="1"/>
  <c r="AR441" i="1"/>
  <c r="AS441" i="1"/>
  <c r="AT441" i="1"/>
  <c r="AU441" i="1"/>
  <c r="AV441" i="1"/>
  <c r="AW441" i="1"/>
  <c r="AX441" i="1"/>
  <c r="AY441" i="1"/>
  <c r="AZ441" i="1"/>
  <c r="BA441" i="1"/>
  <c r="BB441" i="1"/>
  <c r="BC441" i="1"/>
  <c r="BD441" i="1"/>
  <c r="BE441" i="1"/>
  <c r="BF441" i="1"/>
  <c r="BG441" i="1"/>
  <c r="BH441" i="1"/>
  <c r="BI441" i="1"/>
  <c r="BJ441" i="1"/>
  <c r="BK441" i="1"/>
  <c r="BL441" i="1"/>
  <c r="BM441" i="1"/>
  <c r="BN441" i="1"/>
  <c r="BO441" i="1"/>
  <c r="BP441" i="1"/>
  <c r="BQ441" i="1"/>
  <c r="BR441" i="1"/>
  <c r="BS441" i="1"/>
  <c r="AR442" i="1"/>
  <c r="AS442" i="1"/>
  <c r="AT442" i="1"/>
  <c r="AU442" i="1"/>
  <c r="AV442" i="1"/>
  <c r="AW442" i="1"/>
  <c r="AX442" i="1"/>
  <c r="AY442" i="1"/>
  <c r="AZ442" i="1"/>
  <c r="BA442" i="1"/>
  <c r="BB442" i="1"/>
  <c r="BC442" i="1"/>
  <c r="BD442" i="1"/>
  <c r="BE442" i="1"/>
  <c r="BF442" i="1"/>
  <c r="BG442" i="1"/>
  <c r="BH442" i="1"/>
  <c r="BI442" i="1"/>
  <c r="BJ442" i="1"/>
  <c r="BK442" i="1"/>
  <c r="BL442" i="1"/>
  <c r="BM442" i="1"/>
  <c r="BN442" i="1"/>
  <c r="BO442" i="1"/>
  <c r="BP442" i="1"/>
  <c r="BQ442" i="1"/>
  <c r="BR442" i="1"/>
  <c r="BS442" i="1"/>
  <c r="AR443" i="1"/>
  <c r="AS443" i="1"/>
  <c r="AT443" i="1"/>
  <c r="AU443" i="1"/>
  <c r="AV443" i="1"/>
  <c r="AW443" i="1"/>
  <c r="AX443" i="1"/>
  <c r="AY443" i="1"/>
  <c r="AZ443" i="1"/>
  <c r="BA443" i="1"/>
  <c r="BB443" i="1"/>
  <c r="BC443" i="1"/>
  <c r="BD443" i="1"/>
  <c r="BE443" i="1"/>
  <c r="BF443" i="1"/>
  <c r="BG443" i="1"/>
  <c r="BH443" i="1"/>
  <c r="BI443" i="1"/>
  <c r="BJ443" i="1"/>
  <c r="BK443" i="1"/>
  <c r="BL443" i="1"/>
  <c r="BM443" i="1"/>
  <c r="BN443" i="1"/>
  <c r="BO443" i="1"/>
  <c r="BP443" i="1"/>
  <c r="BQ443" i="1"/>
  <c r="BR443" i="1"/>
  <c r="BS443" i="1"/>
  <c r="AR444" i="1"/>
  <c r="AS444" i="1"/>
  <c r="AT444" i="1"/>
  <c r="AU444" i="1"/>
  <c r="AV444" i="1"/>
  <c r="AW444" i="1"/>
  <c r="AX444" i="1"/>
  <c r="AY444" i="1"/>
  <c r="AZ444" i="1"/>
  <c r="BA444" i="1"/>
  <c r="BB444" i="1"/>
  <c r="BC444" i="1"/>
  <c r="BD444" i="1"/>
  <c r="BE444" i="1"/>
  <c r="BF444" i="1"/>
  <c r="BG444" i="1"/>
  <c r="BH444" i="1"/>
  <c r="BI444" i="1"/>
  <c r="BJ444" i="1"/>
  <c r="BK444" i="1"/>
  <c r="BL444" i="1"/>
  <c r="BM444" i="1"/>
  <c r="BN444" i="1"/>
  <c r="BO444" i="1"/>
  <c r="BP444" i="1"/>
  <c r="BQ444" i="1"/>
  <c r="BR444" i="1"/>
  <c r="BS444" i="1"/>
  <c r="AR445" i="1"/>
  <c r="AS445" i="1"/>
  <c r="AT445" i="1"/>
  <c r="AU445" i="1"/>
  <c r="AV445" i="1"/>
  <c r="AW445" i="1"/>
  <c r="AX445" i="1"/>
  <c r="AY445" i="1"/>
  <c r="AZ445" i="1"/>
  <c r="BA445" i="1"/>
  <c r="BB445" i="1"/>
  <c r="BC445" i="1"/>
  <c r="BD445" i="1"/>
  <c r="BE445" i="1"/>
  <c r="BF445" i="1"/>
  <c r="BG445" i="1"/>
  <c r="BH445" i="1"/>
  <c r="BI445" i="1"/>
  <c r="BJ445" i="1"/>
  <c r="BK445" i="1"/>
  <c r="BL445" i="1"/>
  <c r="BM445" i="1"/>
  <c r="BN445" i="1"/>
  <c r="BO445" i="1"/>
  <c r="BP445" i="1"/>
  <c r="BQ445" i="1"/>
  <c r="BR445" i="1"/>
  <c r="BS445" i="1"/>
  <c r="AR446" i="1"/>
  <c r="AS446" i="1"/>
  <c r="AT446" i="1"/>
  <c r="AU446" i="1"/>
  <c r="AV446" i="1"/>
  <c r="AW446" i="1"/>
  <c r="AX446" i="1"/>
  <c r="AY446" i="1"/>
  <c r="AZ446" i="1"/>
  <c r="BA446" i="1"/>
  <c r="BB446" i="1"/>
  <c r="BC446" i="1"/>
  <c r="BD446" i="1"/>
  <c r="BE446" i="1"/>
  <c r="BF446" i="1"/>
  <c r="BG446" i="1"/>
  <c r="BH446" i="1"/>
  <c r="BI446" i="1"/>
  <c r="BJ446" i="1"/>
  <c r="BK446" i="1"/>
  <c r="BL446" i="1"/>
  <c r="BM446" i="1"/>
  <c r="BN446" i="1"/>
  <c r="BO446" i="1"/>
  <c r="BP446" i="1"/>
  <c r="BQ446" i="1"/>
  <c r="BR446" i="1"/>
  <c r="BS446" i="1"/>
  <c r="AR447" i="1"/>
  <c r="AS447" i="1"/>
  <c r="AT447" i="1"/>
  <c r="AU447" i="1"/>
  <c r="AV447" i="1"/>
  <c r="AW447" i="1"/>
  <c r="AX447" i="1"/>
  <c r="AY447" i="1"/>
  <c r="AZ447" i="1"/>
  <c r="BA447" i="1"/>
  <c r="BB447" i="1"/>
  <c r="BC447" i="1"/>
  <c r="BD447" i="1"/>
  <c r="BE447" i="1"/>
  <c r="BF447" i="1"/>
  <c r="BG447" i="1"/>
  <c r="BH447" i="1"/>
  <c r="BI447" i="1"/>
  <c r="BJ447" i="1"/>
  <c r="BK447" i="1"/>
  <c r="BL447" i="1"/>
  <c r="BM447" i="1"/>
  <c r="BN447" i="1"/>
  <c r="BO447" i="1"/>
  <c r="BP447" i="1"/>
  <c r="BQ447" i="1"/>
  <c r="BR447" i="1"/>
  <c r="BS447" i="1"/>
  <c r="AR448" i="1"/>
  <c r="AS448" i="1"/>
  <c r="AT448" i="1"/>
  <c r="AU448" i="1"/>
  <c r="AV448" i="1"/>
  <c r="AW448" i="1"/>
  <c r="AX448" i="1"/>
  <c r="AY448" i="1"/>
  <c r="AZ448" i="1"/>
  <c r="BA448" i="1"/>
  <c r="BB448" i="1"/>
  <c r="BC448" i="1"/>
  <c r="BD448" i="1"/>
  <c r="BE448" i="1"/>
  <c r="BF448" i="1"/>
  <c r="BG448" i="1"/>
  <c r="BH448" i="1"/>
  <c r="BI448" i="1"/>
  <c r="BJ448" i="1"/>
  <c r="BK448" i="1"/>
  <c r="BL448" i="1"/>
  <c r="BM448" i="1"/>
  <c r="BN448" i="1"/>
  <c r="BO448" i="1"/>
  <c r="BP448" i="1"/>
  <c r="BQ448" i="1"/>
  <c r="BR448" i="1"/>
  <c r="BS448" i="1"/>
  <c r="AR451" i="1"/>
  <c r="AS451" i="1"/>
  <c r="AT451" i="1"/>
  <c r="AU451" i="1"/>
  <c r="AV451" i="1"/>
  <c r="AW451" i="1"/>
  <c r="AX451" i="1"/>
  <c r="AY451" i="1"/>
  <c r="AZ451" i="1"/>
  <c r="BA451" i="1"/>
  <c r="BB451" i="1"/>
  <c r="BC451" i="1"/>
  <c r="BD451" i="1"/>
  <c r="BE451" i="1"/>
  <c r="BF451" i="1"/>
  <c r="BG451" i="1"/>
  <c r="BH451" i="1"/>
  <c r="BI451" i="1"/>
  <c r="BJ451" i="1"/>
  <c r="BK451" i="1"/>
  <c r="BL451" i="1"/>
  <c r="BM451" i="1"/>
  <c r="BN451" i="1"/>
  <c r="BO451" i="1"/>
  <c r="BP451" i="1"/>
  <c r="BQ451" i="1"/>
  <c r="BR451" i="1"/>
  <c r="BS451" i="1"/>
  <c r="AR455" i="1"/>
  <c r="AS455" i="1"/>
  <c r="AT455" i="1"/>
  <c r="AU455" i="1"/>
  <c r="AV455" i="1"/>
  <c r="AW455" i="1"/>
  <c r="AX455" i="1"/>
  <c r="AY455" i="1"/>
  <c r="AZ455" i="1"/>
  <c r="BA455" i="1"/>
  <c r="BB455" i="1"/>
  <c r="BC455" i="1"/>
  <c r="BD455" i="1"/>
  <c r="BE455" i="1"/>
  <c r="BF455" i="1"/>
  <c r="BG455" i="1"/>
  <c r="BH455" i="1"/>
  <c r="BI455" i="1"/>
  <c r="BJ455" i="1"/>
  <c r="BK455" i="1"/>
  <c r="BL455" i="1"/>
  <c r="BM455" i="1"/>
  <c r="BN455" i="1"/>
  <c r="BO455" i="1"/>
  <c r="BP455" i="1"/>
  <c r="BQ455" i="1"/>
  <c r="BR455" i="1"/>
  <c r="BS455" i="1"/>
  <c r="AR456" i="1"/>
  <c r="AS456" i="1"/>
  <c r="AT456" i="1"/>
  <c r="AU456" i="1"/>
  <c r="AV456" i="1"/>
  <c r="AW456" i="1"/>
  <c r="AX456" i="1"/>
  <c r="AY456" i="1"/>
  <c r="AZ456" i="1"/>
  <c r="BA456" i="1"/>
  <c r="BB456" i="1"/>
  <c r="BC456" i="1"/>
  <c r="BD456" i="1"/>
  <c r="BE456" i="1"/>
  <c r="BF456" i="1"/>
  <c r="BG456" i="1"/>
  <c r="BH456" i="1"/>
  <c r="BI456" i="1"/>
  <c r="BJ456" i="1"/>
  <c r="BK456" i="1"/>
  <c r="BL456" i="1"/>
  <c r="BM456" i="1"/>
  <c r="BN456" i="1"/>
  <c r="BO456" i="1"/>
  <c r="BP456" i="1"/>
  <c r="BQ456" i="1"/>
  <c r="BR456" i="1"/>
  <c r="BS456" i="1"/>
  <c r="AR457" i="1"/>
  <c r="AS457" i="1"/>
  <c r="AT457" i="1"/>
  <c r="AU457" i="1"/>
  <c r="AV457" i="1"/>
  <c r="AW457" i="1"/>
  <c r="AX457" i="1"/>
  <c r="AY457" i="1"/>
  <c r="AZ457" i="1"/>
  <c r="BA457" i="1"/>
  <c r="BB457" i="1"/>
  <c r="BC457" i="1"/>
  <c r="BD457" i="1"/>
  <c r="BE457" i="1"/>
  <c r="BF457" i="1"/>
  <c r="BG457" i="1"/>
  <c r="BH457" i="1"/>
  <c r="BI457" i="1"/>
  <c r="BJ457" i="1"/>
  <c r="BK457" i="1"/>
  <c r="BL457" i="1"/>
  <c r="BM457" i="1"/>
  <c r="BN457" i="1"/>
  <c r="BO457" i="1"/>
  <c r="BP457" i="1"/>
  <c r="BQ457" i="1"/>
  <c r="BR457" i="1"/>
  <c r="BS457" i="1"/>
  <c r="AR458" i="1"/>
  <c r="AS458" i="1"/>
  <c r="AT458" i="1"/>
  <c r="AU458" i="1"/>
  <c r="AV458" i="1"/>
  <c r="AW458" i="1"/>
  <c r="AX458" i="1"/>
  <c r="AY458" i="1"/>
  <c r="AZ458" i="1"/>
  <c r="BA458" i="1"/>
  <c r="BB458" i="1"/>
  <c r="BC458" i="1"/>
  <c r="BD458" i="1"/>
  <c r="BE458" i="1"/>
  <c r="BF458" i="1"/>
  <c r="BG458" i="1"/>
  <c r="BH458" i="1"/>
  <c r="BI458" i="1"/>
  <c r="BJ458" i="1"/>
  <c r="BK458" i="1"/>
  <c r="BL458" i="1"/>
  <c r="BM458" i="1"/>
  <c r="BN458" i="1"/>
  <c r="BO458" i="1"/>
  <c r="BP458" i="1"/>
  <c r="BQ458" i="1"/>
  <c r="BR458" i="1"/>
  <c r="BS458" i="1"/>
  <c r="AR459" i="1"/>
  <c r="AS459" i="1"/>
  <c r="AT459" i="1"/>
  <c r="AU459" i="1"/>
  <c r="AV459" i="1"/>
  <c r="AW459" i="1"/>
  <c r="AX459" i="1"/>
  <c r="AY459" i="1"/>
  <c r="AZ459" i="1"/>
  <c r="BA459" i="1"/>
  <c r="BB459" i="1"/>
  <c r="BC459" i="1"/>
  <c r="BD459" i="1"/>
  <c r="BE459" i="1"/>
  <c r="BF459" i="1"/>
  <c r="BG459" i="1"/>
  <c r="BH459" i="1"/>
  <c r="BI459" i="1"/>
  <c r="BJ459" i="1"/>
  <c r="BK459" i="1"/>
  <c r="BL459" i="1"/>
  <c r="BM459" i="1"/>
  <c r="BN459" i="1"/>
  <c r="BO459" i="1"/>
  <c r="BP459" i="1"/>
  <c r="BQ459" i="1"/>
  <c r="BR459" i="1"/>
  <c r="BS459" i="1"/>
  <c r="AR460" i="1"/>
  <c r="AS460" i="1"/>
  <c r="AT460" i="1"/>
  <c r="AU460" i="1"/>
  <c r="AV460" i="1"/>
  <c r="AW460" i="1"/>
  <c r="AX460" i="1"/>
  <c r="AY460" i="1"/>
  <c r="AZ460" i="1"/>
  <c r="BA460" i="1"/>
  <c r="BB460" i="1"/>
  <c r="BC460" i="1"/>
  <c r="BD460" i="1"/>
  <c r="BE460" i="1"/>
  <c r="BF460" i="1"/>
  <c r="BG460" i="1"/>
  <c r="BH460" i="1"/>
  <c r="BI460" i="1"/>
  <c r="BJ460" i="1"/>
  <c r="BK460" i="1"/>
  <c r="BL460" i="1"/>
  <c r="BM460" i="1"/>
  <c r="BN460" i="1"/>
  <c r="BO460" i="1"/>
  <c r="BP460" i="1"/>
  <c r="BQ460" i="1"/>
  <c r="BR460" i="1"/>
  <c r="BS460" i="1"/>
  <c r="AR461" i="1"/>
  <c r="AS461" i="1"/>
  <c r="AT461" i="1"/>
  <c r="AU461" i="1"/>
  <c r="AV461" i="1"/>
  <c r="AW461" i="1"/>
  <c r="AX461" i="1"/>
  <c r="AY461" i="1"/>
  <c r="AZ461" i="1"/>
  <c r="BA461" i="1"/>
  <c r="BB461" i="1"/>
  <c r="BC461" i="1"/>
  <c r="BD461" i="1"/>
  <c r="BE461" i="1"/>
  <c r="BF461" i="1"/>
  <c r="BG461" i="1"/>
  <c r="BH461" i="1"/>
  <c r="BI461" i="1"/>
  <c r="BJ461" i="1"/>
  <c r="BK461" i="1"/>
  <c r="BL461" i="1"/>
  <c r="BM461" i="1"/>
  <c r="BN461" i="1"/>
  <c r="BO461" i="1"/>
  <c r="BP461" i="1"/>
  <c r="BQ461" i="1"/>
  <c r="BR461" i="1"/>
  <c r="BS461" i="1"/>
  <c r="AR462" i="1"/>
  <c r="AS462" i="1"/>
  <c r="AT462" i="1"/>
  <c r="AU462" i="1"/>
  <c r="AV462" i="1"/>
  <c r="AW462" i="1"/>
  <c r="AX462" i="1"/>
  <c r="AY462" i="1"/>
  <c r="AZ462" i="1"/>
  <c r="BA462" i="1"/>
  <c r="BB462" i="1"/>
  <c r="BC462" i="1"/>
  <c r="BD462" i="1"/>
  <c r="BE462" i="1"/>
  <c r="BF462" i="1"/>
  <c r="BG462" i="1"/>
  <c r="BH462" i="1"/>
  <c r="BI462" i="1"/>
  <c r="BJ462" i="1"/>
  <c r="BK462" i="1"/>
  <c r="BL462" i="1"/>
  <c r="BM462" i="1"/>
  <c r="BN462" i="1"/>
  <c r="BO462" i="1"/>
  <c r="BP462" i="1"/>
  <c r="BQ462" i="1"/>
  <c r="BR462" i="1"/>
  <c r="BS462" i="1"/>
  <c r="AR463" i="1"/>
  <c r="AS463" i="1"/>
  <c r="AT463" i="1"/>
  <c r="AU463" i="1"/>
  <c r="AV463" i="1"/>
  <c r="AW463" i="1"/>
  <c r="AX463" i="1"/>
  <c r="AY463" i="1"/>
  <c r="AZ463" i="1"/>
  <c r="BA463" i="1"/>
  <c r="BB463" i="1"/>
  <c r="BC463" i="1"/>
  <c r="BD463" i="1"/>
  <c r="BE463" i="1"/>
  <c r="BF463" i="1"/>
  <c r="BG463" i="1"/>
  <c r="BH463" i="1"/>
  <c r="BI463" i="1"/>
  <c r="BJ463" i="1"/>
  <c r="BK463" i="1"/>
  <c r="BL463" i="1"/>
  <c r="BM463" i="1"/>
  <c r="BN463" i="1"/>
  <c r="BO463" i="1"/>
  <c r="BP463" i="1"/>
  <c r="BQ463" i="1"/>
  <c r="BR463" i="1"/>
  <c r="BS463" i="1"/>
  <c r="AR464" i="1"/>
  <c r="AS464" i="1"/>
  <c r="AT464" i="1"/>
  <c r="AU464" i="1"/>
  <c r="AV464" i="1"/>
  <c r="AW464" i="1"/>
  <c r="AX464" i="1"/>
  <c r="AY464" i="1"/>
  <c r="AZ464" i="1"/>
  <c r="BA464" i="1"/>
  <c r="BB464" i="1"/>
  <c r="BC464" i="1"/>
  <c r="BD464" i="1"/>
  <c r="BE464" i="1"/>
  <c r="BF464" i="1"/>
  <c r="BG464" i="1"/>
  <c r="BH464" i="1"/>
  <c r="BI464" i="1"/>
  <c r="BJ464" i="1"/>
  <c r="BK464" i="1"/>
  <c r="BL464" i="1"/>
  <c r="BM464" i="1"/>
  <c r="BN464" i="1"/>
  <c r="BO464" i="1"/>
  <c r="BP464" i="1"/>
  <c r="BQ464" i="1"/>
  <c r="BR464" i="1"/>
  <c r="BS464" i="1"/>
  <c r="AR465" i="1"/>
  <c r="AS465" i="1"/>
  <c r="AT465" i="1"/>
  <c r="AU465" i="1"/>
  <c r="AV465" i="1"/>
  <c r="AW465" i="1"/>
  <c r="AX465" i="1"/>
  <c r="AY465" i="1"/>
  <c r="AZ465" i="1"/>
  <c r="BA465" i="1"/>
  <c r="BB465" i="1"/>
  <c r="BC465" i="1"/>
  <c r="BD465" i="1"/>
  <c r="BE465" i="1"/>
  <c r="BF465" i="1"/>
  <c r="BG465" i="1"/>
  <c r="BH465" i="1"/>
  <c r="BI465" i="1"/>
  <c r="BJ465" i="1"/>
  <c r="BK465" i="1"/>
  <c r="BL465" i="1"/>
  <c r="BM465" i="1"/>
  <c r="BN465" i="1"/>
  <c r="BO465" i="1"/>
  <c r="BP465" i="1"/>
  <c r="BQ465" i="1"/>
  <c r="BR465" i="1"/>
  <c r="BS465" i="1"/>
  <c r="AR466" i="1"/>
  <c r="AS466" i="1"/>
  <c r="AT466" i="1"/>
  <c r="AU466" i="1"/>
  <c r="AV466" i="1"/>
  <c r="AW466" i="1"/>
  <c r="AX466" i="1"/>
  <c r="AY466" i="1"/>
  <c r="AZ466" i="1"/>
  <c r="BA466" i="1"/>
  <c r="BB466" i="1"/>
  <c r="BC466" i="1"/>
  <c r="BD466" i="1"/>
  <c r="BE466" i="1"/>
  <c r="BF466" i="1"/>
  <c r="BG466" i="1"/>
  <c r="BH466" i="1"/>
  <c r="BI466" i="1"/>
  <c r="BJ466" i="1"/>
  <c r="BK466" i="1"/>
  <c r="BL466" i="1"/>
  <c r="BM466" i="1"/>
  <c r="BN466" i="1"/>
  <c r="BO466" i="1"/>
  <c r="BP466" i="1"/>
  <c r="BQ466" i="1"/>
  <c r="BR466" i="1"/>
  <c r="BS466" i="1"/>
  <c r="AR467" i="1"/>
  <c r="AS467" i="1"/>
  <c r="AT467" i="1"/>
  <c r="AU467" i="1"/>
  <c r="AV467" i="1"/>
  <c r="AW467" i="1"/>
  <c r="AX467" i="1"/>
  <c r="AY467" i="1"/>
  <c r="AZ467" i="1"/>
  <c r="BA467" i="1"/>
  <c r="BB467" i="1"/>
  <c r="BC467" i="1"/>
  <c r="BD467" i="1"/>
  <c r="BE467" i="1"/>
  <c r="BF467" i="1"/>
  <c r="BG467" i="1"/>
  <c r="BH467" i="1"/>
  <c r="BI467" i="1"/>
  <c r="BJ467" i="1"/>
  <c r="BK467" i="1"/>
  <c r="BL467" i="1"/>
  <c r="BM467" i="1"/>
  <c r="BN467" i="1"/>
  <c r="BO467" i="1"/>
  <c r="BP467" i="1"/>
  <c r="BQ467" i="1"/>
  <c r="BR467" i="1"/>
  <c r="BS467" i="1"/>
  <c r="AR468" i="1"/>
  <c r="AS468" i="1"/>
  <c r="AT468" i="1"/>
  <c r="AU468" i="1"/>
  <c r="AV468" i="1"/>
  <c r="AW468" i="1"/>
  <c r="AX468" i="1"/>
  <c r="AY468" i="1"/>
  <c r="AZ468" i="1"/>
  <c r="BA468" i="1"/>
  <c r="BB468" i="1"/>
  <c r="BC468" i="1"/>
  <c r="BD468" i="1"/>
  <c r="BE468" i="1"/>
  <c r="BF468" i="1"/>
  <c r="BG468" i="1"/>
  <c r="BH468" i="1"/>
  <c r="BI468" i="1"/>
  <c r="BJ468" i="1"/>
  <c r="BK468" i="1"/>
  <c r="BL468" i="1"/>
  <c r="BM468" i="1"/>
  <c r="BN468" i="1"/>
  <c r="BO468" i="1"/>
  <c r="BP468" i="1"/>
  <c r="BQ468" i="1"/>
  <c r="BR468" i="1"/>
  <c r="BS468" i="1"/>
  <c r="AR469" i="1"/>
  <c r="AS469" i="1"/>
  <c r="AT469" i="1"/>
  <c r="AU469" i="1"/>
  <c r="AV469" i="1"/>
  <c r="AW469" i="1"/>
  <c r="AX469" i="1"/>
  <c r="AY469" i="1"/>
  <c r="AZ469" i="1"/>
  <c r="BA469" i="1"/>
  <c r="BB469" i="1"/>
  <c r="BC469" i="1"/>
  <c r="BD469" i="1"/>
  <c r="BE469" i="1"/>
  <c r="BF469" i="1"/>
  <c r="BG469" i="1"/>
  <c r="BH469" i="1"/>
  <c r="BI469" i="1"/>
  <c r="BJ469" i="1"/>
  <c r="BK469" i="1"/>
  <c r="BL469" i="1"/>
  <c r="BM469" i="1"/>
  <c r="BN469" i="1"/>
  <c r="BO469" i="1"/>
  <c r="BP469" i="1"/>
  <c r="BQ469" i="1"/>
  <c r="BR469" i="1"/>
  <c r="BS469" i="1"/>
  <c r="AR470" i="1"/>
  <c r="AS470" i="1"/>
  <c r="AT470" i="1"/>
  <c r="AU470" i="1"/>
  <c r="AV470" i="1"/>
  <c r="AW470" i="1"/>
  <c r="AX470" i="1"/>
  <c r="AY470" i="1"/>
  <c r="AZ470" i="1"/>
  <c r="BA470" i="1"/>
  <c r="BB470" i="1"/>
  <c r="BC470" i="1"/>
  <c r="BD470" i="1"/>
  <c r="BE470" i="1"/>
  <c r="BF470" i="1"/>
  <c r="BG470" i="1"/>
  <c r="BH470" i="1"/>
  <c r="BI470" i="1"/>
  <c r="BJ470" i="1"/>
  <c r="BK470" i="1"/>
  <c r="BL470" i="1"/>
  <c r="BM470" i="1"/>
  <c r="BN470" i="1"/>
  <c r="BO470" i="1"/>
  <c r="BP470" i="1"/>
  <c r="BQ470" i="1"/>
  <c r="BR470" i="1"/>
  <c r="BS470" i="1"/>
  <c r="AR471" i="1"/>
  <c r="AS471" i="1"/>
  <c r="AT471" i="1"/>
  <c r="AU471" i="1"/>
  <c r="AV471" i="1"/>
  <c r="AW471" i="1"/>
  <c r="AX471" i="1"/>
  <c r="AY471" i="1"/>
  <c r="AZ471" i="1"/>
  <c r="BA471" i="1"/>
  <c r="BB471" i="1"/>
  <c r="BC471" i="1"/>
  <c r="BD471" i="1"/>
  <c r="BE471" i="1"/>
  <c r="BF471" i="1"/>
  <c r="BG471" i="1"/>
  <c r="BH471" i="1"/>
  <c r="BI471" i="1"/>
  <c r="BJ471" i="1"/>
  <c r="BK471" i="1"/>
  <c r="BL471" i="1"/>
  <c r="BM471" i="1"/>
  <c r="BN471" i="1"/>
  <c r="BO471" i="1"/>
  <c r="BP471" i="1"/>
  <c r="BQ471" i="1"/>
  <c r="BR471" i="1"/>
  <c r="BS471" i="1"/>
  <c r="AR472" i="1"/>
  <c r="AS472" i="1"/>
  <c r="AT472" i="1"/>
  <c r="AU472" i="1"/>
  <c r="AV472" i="1"/>
  <c r="AW472" i="1"/>
  <c r="AX472" i="1"/>
  <c r="AY472" i="1"/>
  <c r="AZ472" i="1"/>
  <c r="BA472" i="1"/>
  <c r="BB472" i="1"/>
  <c r="BC472" i="1"/>
  <c r="BD472" i="1"/>
  <c r="BE472" i="1"/>
  <c r="BF472" i="1"/>
  <c r="BG472" i="1"/>
  <c r="BH472" i="1"/>
  <c r="BI472" i="1"/>
  <c r="BJ472" i="1"/>
  <c r="BK472" i="1"/>
  <c r="BL472" i="1"/>
  <c r="BM472" i="1"/>
  <c r="BN472" i="1"/>
  <c r="BO472" i="1"/>
  <c r="BP472" i="1"/>
  <c r="BQ472" i="1"/>
  <c r="BR472" i="1"/>
  <c r="BS472" i="1"/>
  <c r="AR473" i="1"/>
  <c r="AS473" i="1"/>
  <c r="AT473" i="1"/>
  <c r="AU473" i="1"/>
  <c r="AV473" i="1"/>
  <c r="AW473" i="1"/>
  <c r="AX473" i="1"/>
  <c r="AY473" i="1"/>
  <c r="AZ473" i="1"/>
  <c r="BA473" i="1"/>
  <c r="BB473" i="1"/>
  <c r="BC473" i="1"/>
  <c r="BD473" i="1"/>
  <c r="BE473" i="1"/>
  <c r="BF473" i="1"/>
  <c r="BG473" i="1"/>
  <c r="BH473" i="1"/>
  <c r="BI473" i="1"/>
  <c r="BJ473" i="1"/>
  <c r="BK473" i="1"/>
  <c r="BL473" i="1"/>
  <c r="BM473" i="1"/>
  <c r="BN473" i="1"/>
  <c r="BO473" i="1"/>
  <c r="BP473" i="1"/>
  <c r="BQ473" i="1"/>
  <c r="BR473" i="1"/>
  <c r="BS473" i="1"/>
  <c r="AR474" i="1"/>
  <c r="AS474" i="1"/>
  <c r="AT474" i="1"/>
  <c r="AU474" i="1"/>
  <c r="AV474" i="1"/>
  <c r="AW474" i="1"/>
  <c r="AX474" i="1"/>
  <c r="AY474" i="1"/>
  <c r="AZ474" i="1"/>
  <c r="BA474" i="1"/>
  <c r="BB474" i="1"/>
  <c r="BC474" i="1"/>
  <c r="BD474" i="1"/>
  <c r="BE474" i="1"/>
  <c r="BF474" i="1"/>
  <c r="BG474" i="1"/>
  <c r="BH474" i="1"/>
  <c r="BI474" i="1"/>
  <c r="BJ474" i="1"/>
  <c r="BK474" i="1"/>
  <c r="BL474" i="1"/>
  <c r="BM474" i="1"/>
  <c r="BN474" i="1"/>
  <c r="BO474" i="1"/>
  <c r="BP474" i="1"/>
  <c r="BQ474" i="1"/>
  <c r="BR474" i="1"/>
  <c r="BS474" i="1"/>
  <c r="AR475" i="1"/>
  <c r="AS475" i="1"/>
  <c r="AT475" i="1"/>
  <c r="AU475" i="1"/>
  <c r="AV475" i="1"/>
  <c r="AW475" i="1"/>
  <c r="AX475" i="1"/>
  <c r="AY475" i="1"/>
  <c r="AZ475" i="1"/>
  <c r="BA475" i="1"/>
  <c r="BB475" i="1"/>
  <c r="BC475" i="1"/>
  <c r="BD475" i="1"/>
  <c r="BE475" i="1"/>
  <c r="BF475" i="1"/>
  <c r="BG475" i="1"/>
  <c r="BH475" i="1"/>
  <c r="BI475" i="1"/>
  <c r="BJ475" i="1"/>
  <c r="BK475" i="1"/>
  <c r="BL475" i="1"/>
  <c r="BM475" i="1"/>
  <c r="BN475" i="1"/>
  <c r="BO475" i="1"/>
  <c r="BP475" i="1"/>
  <c r="BQ475" i="1"/>
  <c r="BR475" i="1"/>
  <c r="BS475" i="1"/>
  <c r="AR476" i="1"/>
  <c r="AS476" i="1"/>
  <c r="AT476" i="1"/>
  <c r="AU476" i="1"/>
  <c r="AV476" i="1"/>
  <c r="AW476" i="1"/>
  <c r="AX476" i="1"/>
  <c r="AY476" i="1"/>
  <c r="AZ476" i="1"/>
  <c r="BA476" i="1"/>
  <c r="BB476" i="1"/>
  <c r="BC476" i="1"/>
  <c r="BD476" i="1"/>
  <c r="BE476" i="1"/>
  <c r="BF476" i="1"/>
  <c r="BG476" i="1"/>
  <c r="BH476" i="1"/>
  <c r="BI476" i="1"/>
  <c r="BJ476" i="1"/>
  <c r="BK476" i="1"/>
  <c r="BL476" i="1"/>
  <c r="BM476" i="1"/>
  <c r="BN476" i="1"/>
  <c r="BO476" i="1"/>
  <c r="BP476" i="1"/>
  <c r="BQ476" i="1"/>
  <c r="BR476" i="1"/>
  <c r="BS476" i="1"/>
  <c r="AR477" i="1"/>
  <c r="AS477" i="1"/>
  <c r="AT477" i="1"/>
  <c r="AU477" i="1"/>
  <c r="AV477" i="1"/>
  <c r="AW477" i="1"/>
  <c r="AX477" i="1"/>
  <c r="AY477" i="1"/>
  <c r="AZ477" i="1"/>
  <c r="BA477" i="1"/>
  <c r="BB477" i="1"/>
  <c r="BC477" i="1"/>
  <c r="BD477" i="1"/>
  <c r="BE477" i="1"/>
  <c r="BF477" i="1"/>
  <c r="BG477" i="1"/>
  <c r="BH477" i="1"/>
  <c r="BI477" i="1"/>
  <c r="BJ477" i="1"/>
  <c r="BK477" i="1"/>
  <c r="BL477" i="1"/>
  <c r="BM477" i="1"/>
  <c r="BN477" i="1"/>
  <c r="BO477" i="1"/>
  <c r="BP477" i="1"/>
  <c r="BQ477" i="1"/>
  <c r="BR477" i="1"/>
  <c r="BS477" i="1"/>
  <c r="AR478" i="1"/>
  <c r="AS478" i="1"/>
  <c r="AT478" i="1"/>
  <c r="AU478" i="1"/>
  <c r="AV478" i="1"/>
  <c r="AW478" i="1"/>
  <c r="AX478" i="1"/>
  <c r="AY478" i="1"/>
  <c r="AZ478" i="1"/>
  <c r="BA478" i="1"/>
  <c r="BB478" i="1"/>
  <c r="BC478" i="1"/>
  <c r="BD478" i="1"/>
  <c r="BE478" i="1"/>
  <c r="BF478" i="1"/>
  <c r="BG478" i="1"/>
  <c r="BH478" i="1"/>
  <c r="BI478" i="1"/>
  <c r="BJ478" i="1"/>
  <c r="BK478" i="1"/>
  <c r="BL478" i="1"/>
  <c r="BM478" i="1"/>
  <c r="BN478" i="1"/>
  <c r="BO478" i="1"/>
  <c r="BP478" i="1"/>
  <c r="BQ478" i="1"/>
  <c r="BR478" i="1"/>
  <c r="BS478" i="1"/>
  <c r="AR479" i="1"/>
  <c r="AS479" i="1"/>
  <c r="AT479" i="1"/>
  <c r="AU479" i="1"/>
  <c r="AV479" i="1"/>
  <c r="AW479" i="1"/>
  <c r="AX479" i="1"/>
  <c r="AY479" i="1"/>
  <c r="AZ479" i="1"/>
  <c r="BA479" i="1"/>
  <c r="BB479" i="1"/>
  <c r="BC479" i="1"/>
  <c r="BD479" i="1"/>
  <c r="BE479" i="1"/>
  <c r="BF479" i="1"/>
  <c r="BG479" i="1"/>
  <c r="BH479" i="1"/>
  <c r="BI479" i="1"/>
  <c r="BJ479" i="1"/>
  <c r="BK479" i="1"/>
  <c r="BL479" i="1"/>
  <c r="BM479" i="1"/>
  <c r="BN479" i="1"/>
  <c r="BO479" i="1"/>
  <c r="BP479" i="1"/>
  <c r="BQ479" i="1"/>
  <c r="BR479" i="1"/>
  <c r="BS479" i="1"/>
  <c r="AR480" i="1"/>
  <c r="AS480" i="1"/>
  <c r="AT480" i="1"/>
  <c r="AU480" i="1"/>
  <c r="AV480" i="1"/>
  <c r="AW480" i="1"/>
  <c r="AX480" i="1"/>
  <c r="AY480" i="1"/>
  <c r="AZ480" i="1"/>
  <c r="BA480" i="1"/>
  <c r="BB480" i="1"/>
  <c r="BC480" i="1"/>
  <c r="BD480" i="1"/>
  <c r="BE480" i="1"/>
  <c r="BF480" i="1"/>
  <c r="BG480" i="1"/>
  <c r="BH480" i="1"/>
  <c r="BI480" i="1"/>
  <c r="BJ480" i="1"/>
  <c r="BK480" i="1"/>
  <c r="BL480" i="1"/>
  <c r="BM480" i="1"/>
  <c r="BN480" i="1"/>
  <c r="BO480" i="1"/>
  <c r="BP480" i="1"/>
  <c r="BQ480" i="1"/>
  <c r="BR480" i="1"/>
  <c r="BS480" i="1"/>
  <c r="AR482" i="1"/>
  <c r="AS482" i="1"/>
  <c r="AT482" i="1"/>
  <c r="AU482" i="1"/>
  <c r="AV482" i="1"/>
  <c r="AW482" i="1"/>
  <c r="AX482" i="1"/>
  <c r="AY482" i="1"/>
  <c r="AZ482" i="1"/>
  <c r="BA482" i="1"/>
  <c r="BB482" i="1"/>
  <c r="BC482" i="1"/>
  <c r="BD482" i="1"/>
  <c r="BE482" i="1"/>
  <c r="BF482" i="1"/>
  <c r="BG482" i="1"/>
  <c r="BH482" i="1"/>
  <c r="BI482" i="1"/>
  <c r="BJ482" i="1"/>
  <c r="BK482" i="1"/>
  <c r="BL482" i="1"/>
  <c r="BM482" i="1"/>
  <c r="BN482" i="1"/>
  <c r="BO482" i="1"/>
  <c r="BP482" i="1"/>
  <c r="BQ482" i="1"/>
  <c r="BR482" i="1"/>
  <c r="BS482" i="1"/>
  <c r="AR483" i="1"/>
  <c r="AS483" i="1"/>
  <c r="AT483" i="1"/>
  <c r="AU483" i="1"/>
  <c r="AV483" i="1"/>
  <c r="AW483" i="1"/>
  <c r="AX483" i="1"/>
  <c r="AY483" i="1"/>
  <c r="AZ483" i="1"/>
  <c r="BA483" i="1"/>
  <c r="BB483" i="1"/>
  <c r="BC483" i="1"/>
  <c r="BD483" i="1"/>
  <c r="BE483" i="1"/>
  <c r="BF483" i="1"/>
  <c r="BG483" i="1"/>
  <c r="BH483" i="1"/>
  <c r="BI483" i="1"/>
  <c r="BJ483" i="1"/>
  <c r="BK483" i="1"/>
  <c r="BL483" i="1"/>
  <c r="BM483" i="1"/>
  <c r="BN483" i="1"/>
  <c r="BO483" i="1"/>
  <c r="BP483" i="1"/>
  <c r="BQ483" i="1"/>
  <c r="BR483" i="1"/>
  <c r="BS483" i="1"/>
  <c r="AR484" i="1"/>
  <c r="AS484" i="1"/>
  <c r="AT484" i="1"/>
  <c r="AU484" i="1"/>
  <c r="AV484" i="1"/>
  <c r="AW484" i="1"/>
  <c r="AX484" i="1"/>
  <c r="AY484" i="1"/>
  <c r="AZ484" i="1"/>
  <c r="BA484" i="1"/>
  <c r="BB484" i="1"/>
  <c r="BC484" i="1"/>
  <c r="BD484" i="1"/>
  <c r="BE484" i="1"/>
  <c r="BF484" i="1"/>
  <c r="BG484" i="1"/>
  <c r="BH484" i="1"/>
  <c r="BI484" i="1"/>
  <c r="BJ484" i="1"/>
  <c r="BK484" i="1"/>
  <c r="BL484" i="1"/>
  <c r="BM484" i="1"/>
  <c r="BN484" i="1"/>
  <c r="BO484" i="1"/>
  <c r="BP484" i="1"/>
  <c r="BQ484" i="1"/>
  <c r="BR484" i="1"/>
  <c r="BS484" i="1"/>
  <c r="AR485" i="1"/>
  <c r="AS485" i="1"/>
  <c r="AT485" i="1"/>
  <c r="AU485" i="1"/>
  <c r="AV485" i="1"/>
  <c r="AW485" i="1"/>
  <c r="AX485" i="1"/>
  <c r="AY485" i="1"/>
  <c r="AZ485" i="1"/>
  <c r="BA485" i="1"/>
  <c r="BB485" i="1"/>
  <c r="BC485" i="1"/>
  <c r="BD485" i="1"/>
  <c r="BE485" i="1"/>
  <c r="BF485" i="1"/>
  <c r="BG485" i="1"/>
  <c r="BH485" i="1"/>
  <c r="BI485" i="1"/>
  <c r="BJ485" i="1"/>
  <c r="BK485" i="1"/>
  <c r="BL485" i="1"/>
  <c r="BM485" i="1"/>
  <c r="BN485" i="1"/>
  <c r="BO485" i="1"/>
  <c r="BP485" i="1"/>
  <c r="BQ485" i="1"/>
  <c r="BR485" i="1"/>
  <c r="BS485" i="1"/>
  <c r="AR486" i="1"/>
  <c r="AS486" i="1"/>
  <c r="AT486" i="1"/>
  <c r="AU486" i="1"/>
  <c r="AV486" i="1"/>
  <c r="AW486" i="1"/>
  <c r="AX486" i="1"/>
  <c r="AY486" i="1"/>
  <c r="AZ486" i="1"/>
  <c r="BA486" i="1"/>
  <c r="BB486" i="1"/>
  <c r="BC486" i="1"/>
  <c r="BD486" i="1"/>
  <c r="BE486" i="1"/>
  <c r="BF486" i="1"/>
  <c r="BG486" i="1"/>
  <c r="BH486" i="1"/>
  <c r="BI486" i="1"/>
  <c r="BJ486" i="1"/>
  <c r="BK486" i="1"/>
  <c r="BL486" i="1"/>
  <c r="BM486" i="1"/>
  <c r="BN486" i="1"/>
  <c r="BO486" i="1"/>
  <c r="BP486" i="1"/>
  <c r="BQ486" i="1"/>
  <c r="BR486" i="1"/>
  <c r="BS486" i="1"/>
  <c r="AR487" i="1"/>
  <c r="AS487" i="1"/>
  <c r="AT487" i="1"/>
  <c r="AU487" i="1"/>
  <c r="AV487" i="1"/>
  <c r="AW487" i="1"/>
  <c r="AX487" i="1"/>
  <c r="AY487" i="1"/>
  <c r="AZ487" i="1"/>
  <c r="BA487" i="1"/>
  <c r="BB487" i="1"/>
  <c r="BC487" i="1"/>
  <c r="BD487" i="1"/>
  <c r="BE487" i="1"/>
  <c r="BF487" i="1"/>
  <c r="BG487" i="1"/>
  <c r="BH487" i="1"/>
  <c r="BI487" i="1"/>
  <c r="BJ487" i="1"/>
  <c r="BK487" i="1"/>
  <c r="BL487" i="1"/>
  <c r="BM487" i="1"/>
  <c r="BN487" i="1"/>
  <c r="BO487" i="1"/>
  <c r="BP487" i="1"/>
  <c r="BQ487" i="1"/>
  <c r="BR487" i="1"/>
  <c r="BS487" i="1"/>
  <c r="AR488" i="1"/>
  <c r="AS488" i="1"/>
  <c r="AT488" i="1"/>
  <c r="AU488" i="1"/>
  <c r="AV488" i="1"/>
  <c r="AW488" i="1"/>
  <c r="AX488" i="1"/>
  <c r="AY488" i="1"/>
  <c r="AZ488" i="1"/>
  <c r="BA488" i="1"/>
  <c r="BB488" i="1"/>
  <c r="BC488" i="1"/>
  <c r="BD488" i="1"/>
  <c r="BE488" i="1"/>
  <c r="BF488" i="1"/>
  <c r="BG488" i="1"/>
  <c r="BH488" i="1"/>
  <c r="BI488" i="1"/>
  <c r="BJ488" i="1"/>
  <c r="BK488" i="1"/>
  <c r="BL488" i="1"/>
  <c r="BM488" i="1"/>
  <c r="BN488" i="1"/>
  <c r="BO488" i="1"/>
  <c r="BP488" i="1"/>
  <c r="BQ488" i="1"/>
  <c r="BR488" i="1"/>
  <c r="BS488" i="1"/>
  <c r="AR490" i="1"/>
  <c r="AS490" i="1"/>
  <c r="AT490" i="1"/>
  <c r="AU490" i="1"/>
  <c r="AV490" i="1"/>
  <c r="AW490" i="1"/>
  <c r="AX490" i="1"/>
  <c r="AY490" i="1"/>
  <c r="AZ490" i="1"/>
  <c r="BA490" i="1"/>
  <c r="BB490" i="1"/>
  <c r="BC490" i="1"/>
  <c r="BD490" i="1"/>
  <c r="BE490" i="1"/>
  <c r="BF490" i="1"/>
  <c r="BG490" i="1"/>
  <c r="BH490" i="1"/>
  <c r="BI490" i="1"/>
  <c r="BJ490" i="1"/>
  <c r="BK490" i="1"/>
  <c r="BL490" i="1"/>
  <c r="BM490" i="1"/>
  <c r="BN490" i="1"/>
  <c r="BO490" i="1"/>
  <c r="BP490" i="1"/>
  <c r="BQ490" i="1"/>
  <c r="BR490" i="1"/>
  <c r="BS490" i="1"/>
  <c r="AR491" i="1"/>
  <c r="AS491" i="1"/>
  <c r="AT491" i="1"/>
  <c r="AU491" i="1"/>
  <c r="AV491" i="1"/>
  <c r="AW491" i="1"/>
  <c r="AX491" i="1"/>
  <c r="AY491" i="1"/>
  <c r="AZ491" i="1"/>
  <c r="BA491" i="1"/>
  <c r="BB491" i="1"/>
  <c r="BC491" i="1"/>
  <c r="BD491" i="1"/>
  <c r="BE491" i="1"/>
  <c r="BF491" i="1"/>
  <c r="BG491" i="1"/>
  <c r="BH491" i="1"/>
  <c r="BI491" i="1"/>
  <c r="BJ491" i="1"/>
  <c r="BK491" i="1"/>
  <c r="BL491" i="1"/>
  <c r="BM491" i="1"/>
  <c r="BN491" i="1"/>
  <c r="BO491" i="1"/>
  <c r="BP491" i="1"/>
  <c r="BQ491" i="1"/>
  <c r="BR491" i="1"/>
  <c r="BS491" i="1"/>
  <c r="AR492" i="1"/>
  <c r="AS492" i="1"/>
  <c r="AT492" i="1"/>
  <c r="AU492" i="1"/>
  <c r="AV492" i="1"/>
  <c r="AW492" i="1"/>
  <c r="AX492" i="1"/>
  <c r="AY492" i="1"/>
  <c r="AZ492" i="1"/>
  <c r="BA492" i="1"/>
  <c r="BB492" i="1"/>
  <c r="BC492" i="1"/>
  <c r="BD492" i="1"/>
  <c r="BE492" i="1"/>
  <c r="BF492" i="1"/>
  <c r="BG492" i="1"/>
  <c r="BH492" i="1"/>
  <c r="BI492" i="1"/>
  <c r="BJ492" i="1"/>
  <c r="BK492" i="1"/>
  <c r="BL492" i="1"/>
  <c r="BM492" i="1"/>
  <c r="BN492" i="1"/>
  <c r="BO492" i="1"/>
  <c r="BP492" i="1"/>
  <c r="BQ492" i="1"/>
  <c r="BR492" i="1"/>
  <c r="BS492" i="1"/>
  <c r="AR493" i="1"/>
  <c r="AS493" i="1"/>
  <c r="AT493" i="1"/>
  <c r="AU493" i="1"/>
  <c r="AV493" i="1"/>
  <c r="AW493" i="1"/>
  <c r="AX493" i="1"/>
  <c r="AY493" i="1"/>
  <c r="AZ493" i="1"/>
  <c r="BA493" i="1"/>
  <c r="BB493" i="1"/>
  <c r="BC493" i="1"/>
  <c r="BD493" i="1"/>
  <c r="BE493" i="1"/>
  <c r="BF493" i="1"/>
  <c r="BG493" i="1"/>
  <c r="BH493" i="1"/>
  <c r="BI493" i="1"/>
  <c r="BJ493" i="1"/>
  <c r="BK493" i="1"/>
  <c r="BL493" i="1"/>
  <c r="BM493" i="1"/>
  <c r="BN493" i="1"/>
  <c r="BO493" i="1"/>
  <c r="BP493" i="1"/>
  <c r="BQ493" i="1"/>
  <c r="BR493" i="1"/>
  <c r="BS493" i="1"/>
  <c r="AR494" i="1"/>
  <c r="AS494" i="1"/>
  <c r="AT494" i="1"/>
  <c r="AU494" i="1"/>
  <c r="AV494" i="1"/>
  <c r="AW494" i="1"/>
  <c r="AX494" i="1"/>
  <c r="AY494" i="1"/>
  <c r="AZ494" i="1"/>
  <c r="BA494" i="1"/>
  <c r="BB494" i="1"/>
  <c r="BC494" i="1"/>
  <c r="BD494" i="1"/>
  <c r="BE494" i="1"/>
  <c r="BF494" i="1"/>
  <c r="BG494" i="1"/>
  <c r="BH494" i="1"/>
  <c r="BI494" i="1"/>
  <c r="BJ494" i="1"/>
  <c r="BK494" i="1"/>
  <c r="BL494" i="1"/>
  <c r="BM494" i="1"/>
  <c r="BN494" i="1"/>
  <c r="BO494" i="1"/>
  <c r="BP494" i="1"/>
  <c r="BQ494" i="1"/>
  <c r="BR494" i="1"/>
  <c r="BS494" i="1"/>
  <c r="AR495" i="1"/>
  <c r="AS495" i="1"/>
  <c r="AT495" i="1"/>
  <c r="AU495" i="1"/>
  <c r="AV495" i="1"/>
  <c r="AW495" i="1"/>
  <c r="AX495" i="1"/>
  <c r="AY495" i="1"/>
  <c r="AZ495" i="1"/>
  <c r="BA495" i="1"/>
  <c r="BB495" i="1"/>
  <c r="BC495" i="1"/>
  <c r="BD495" i="1"/>
  <c r="BE495" i="1"/>
  <c r="BF495" i="1"/>
  <c r="BG495" i="1"/>
  <c r="BH495" i="1"/>
  <c r="BI495" i="1"/>
  <c r="BJ495" i="1"/>
  <c r="BK495" i="1"/>
  <c r="BL495" i="1"/>
  <c r="BM495" i="1"/>
  <c r="BN495" i="1"/>
  <c r="BO495" i="1"/>
  <c r="BP495" i="1"/>
  <c r="BQ495" i="1"/>
  <c r="BR495" i="1"/>
  <c r="BS495" i="1"/>
  <c r="AR496" i="1"/>
  <c r="AS496" i="1"/>
  <c r="AT496" i="1"/>
  <c r="AU496" i="1"/>
  <c r="AV496" i="1"/>
  <c r="AW496" i="1"/>
  <c r="AX496" i="1"/>
  <c r="AY496" i="1"/>
  <c r="AZ496" i="1"/>
  <c r="BA496" i="1"/>
  <c r="BB496" i="1"/>
  <c r="BC496" i="1"/>
  <c r="BD496" i="1"/>
  <c r="BE496" i="1"/>
  <c r="BF496" i="1"/>
  <c r="BG496" i="1"/>
  <c r="BH496" i="1"/>
  <c r="BI496" i="1"/>
  <c r="BJ496" i="1"/>
  <c r="BK496" i="1"/>
  <c r="BL496" i="1"/>
  <c r="BM496" i="1"/>
  <c r="BN496" i="1"/>
  <c r="BO496" i="1"/>
  <c r="BP496" i="1"/>
  <c r="BQ496" i="1"/>
  <c r="BR496" i="1"/>
  <c r="BS496" i="1"/>
  <c r="AR498" i="1"/>
  <c r="AS498" i="1"/>
  <c r="AT498" i="1"/>
  <c r="AU498" i="1"/>
  <c r="AV498" i="1"/>
  <c r="AW498" i="1"/>
  <c r="AX498" i="1"/>
  <c r="AY498" i="1"/>
  <c r="AZ498" i="1"/>
  <c r="BA498" i="1"/>
  <c r="BB498" i="1"/>
  <c r="BC498" i="1"/>
  <c r="BD498" i="1"/>
  <c r="BE498" i="1"/>
  <c r="BF498" i="1"/>
  <c r="BG498" i="1"/>
  <c r="BH498" i="1"/>
  <c r="BI498" i="1"/>
  <c r="BJ498" i="1"/>
  <c r="BK498" i="1"/>
  <c r="BL498" i="1"/>
  <c r="BM498" i="1"/>
  <c r="BN498" i="1"/>
  <c r="BO498" i="1"/>
  <c r="BP498" i="1"/>
  <c r="BQ498" i="1"/>
  <c r="BR498" i="1"/>
  <c r="BS498" i="1"/>
  <c r="AR500" i="1"/>
  <c r="AS500" i="1"/>
  <c r="AT500" i="1"/>
  <c r="AU500" i="1"/>
  <c r="AV500" i="1"/>
  <c r="AW500" i="1"/>
  <c r="AX500" i="1"/>
  <c r="AY500" i="1"/>
  <c r="AZ500" i="1"/>
  <c r="BA500" i="1"/>
  <c r="BB500" i="1"/>
  <c r="BC500" i="1"/>
  <c r="BD500" i="1"/>
  <c r="BE500" i="1"/>
  <c r="BF500" i="1"/>
  <c r="BG500" i="1"/>
  <c r="BH500" i="1"/>
  <c r="BI500" i="1"/>
  <c r="BJ500" i="1"/>
  <c r="BK500" i="1"/>
  <c r="BL500" i="1"/>
  <c r="BM500" i="1"/>
  <c r="BN500" i="1"/>
  <c r="BO500" i="1"/>
  <c r="BP500" i="1"/>
  <c r="BQ500" i="1"/>
  <c r="BR500" i="1"/>
  <c r="BS500" i="1"/>
  <c r="AR501" i="1"/>
  <c r="AS501" i="1"/>
  <c r="AT501" i="1"/>
  <c r="AU501" i="1"/>
  <c r="AV501" i="1"/>
  <c r="AW501" i="1"/>
  <c r="AX501" i="1"/>
  <c r="AY501" i="1"/>
  <c r="AZ501" i="1"/>
  <c r="BA501" i="1"/>
  <c r="BB501" i="1"/>
  <c r="BC501" i="1"/>
  <c r="BD501" i="1"/>
  <c r="BE501" i="1"/>
  <c r="BF501" i="1"/>
  <c r="BG501" i="1"/>
  <c r="BH501" i="1"/>
  <c r="BI501" i="1"/>
  <c r="BJ501" i="1"/>
  <c r="BK501" i="1"/>
  <c r="BL501" i="1"/>
  <c r="BM501" i="1"/>
  <c r="BN501" i="1"/>
  <c r="BO501" i="1"/>
  <c r="BP501" i="1"/>
  <c r="BQ501" i="1"/>
  <c r="BR501" i="1"/>
  <c r="BS501" i="1"/>
  <c r="AR502" i="1"/>
  <c r="AS502" i="1"/>
  <c r="AT502" i="1"/>
  <c r="AU502" i="1"/>
  <c r="AV502" i="1"/>
  <c r="AW502" i="1"/>
  <c r="AX502" i="1"/>
  <c r="AY502" i="1"/>
  <c r="AZ502" i="1"/>
  <c r="BA502" i="1"/>
  <c r="BB502" i="1"/>
  <c r="BC502" i="1"/>
  <c r="BD502" i="1"/>
  <c r="BE502" i="1"/>
  <c r="BF502" i="1"/>
  <c r="BG502" i="1"/>
  <c r="BH502" i="1"/>
  <c r="BI502" i="1"/>
  <c r="BJ502" i="1"/>
  <c r="BK502" i="1"/>
  <c r="BL502" i="1"/>
  <c r="BM502" i="1"/>
  <c r="BN502" i="1"/>
  <c r="BO502" i="1"/>
  <c r="BP502" i="1"/>
  <c r="BQ502" i="1"/>
  <c r="BR502" i="1"/>
  <c r="BS502" i="1"/>
  <c r="AR503" i="1"/>
  <c r="AS503" i="1"/>
  <c r="AT503" i="1"/>
  <c r="AU503" i="1"/>
  <c r="AV503" i="1"/>
  <c r="AW503" i="1"/>
  <c r="AX503" i="1"/>
  <c r="AY503" i="1"/>
  <c r="AZ503" i="1"/>
  <c r="BA503" i="1"/>
  <c r="BB503" i="1"/>
  <c r="BC503" i="1"/>
  <c r="BD503" i="1"/>
  <c r="BE503" i="1"/>
  <c r="BF503" i="1"/>
  <c r="BG503" i="1"/>
  <c r="BH503" i="1"/>
  <c r="BI503" i="1"/>
  <c r="BJ503" i="1"/>
  <c r="BK503" i="1"/>
  <c r="BL503" i="1"/>
  <c r="BM503" i="1"/>
  <c r="BN503" i="1"/>
  <c r="BO503" i="1"/>
  <c r="BP503" i="1"/>
  <c r="BQ503" i="1"/>
  <c r="BR503" i="1"/>
  <c r="BS503" i="1"/>
  <c r="AR504" i="1"/>
  <c r="AS504" i="1"/>
  <c r="AT504" i="1"/>
  <c r="AU504" i="1"/>
  <c r="AV504" i="1"/>
  <c r="AW504" i="1"/>
  <c r="AX504" i="1"/>
  <c r="AY504" i="1"/>
  <c r="AZ504" i="1"/>
  <c r="BA504" i="1"/>
  <c r="BB504" i="1"/>
  <c r="BC504" i="1"/>
  <c r="BD504" i="1"/>
  <c r="BE504" i="1"/>
  <c r="BF504" i="1"/>
  <c r="BG504" i="1"/>
  <c r="BH504" i="1"/>
  <c r="BI504" i="1"/>
  <c r="BJ504" i="1"/>
  <c r="BK504" i="1"/>
  <c r="BL504" i="1"/>
  <c r="BM504" i="1"/>
  <c r="BN504" i="1"/>
  <c r="BO504" i="1"/>
  <c r="BP504" i="1"/>
  <c r="BQ504" i="1"/>
  <c r="BR504" i="1"/>
  <c r="BS504" i="1"/>
  <c r="AR505" i="1"/>
  <c r="AS505" i="1"/>
  <c r="AT505" i="1"/>
  <c r="AU505" i="1"/>
  <c r="AV505" i="1"/>
  <c r="AW505" i="1"/>
  <c r="AX505" i="1"/>
  <c r="AY505" i="1"/>
  <c r="AZ505" i="1"/>
  <c r="BA505" i="1"/>
  <c r="BB505" i="1"/>
  <c r="BC505" i="1"/>
  <c r="BD505" i="1"/>
  <c r="BE505" i="1"/>
  <c r="BF505" i="1"/>
  <c r="BG505" i="1"/>
  <c r="BH505" i="1"/>
  <c r="BI505" i="1"/>
  <c r="BJ505" i="1"/>
  <c r="BK505" i="1"/>
  <c r="BL505" i="1"/>
  <c r="BM505" i="1"/>
  <c r="BN505" i="1"/>
  <c r="BO505" i="1"/>
  <c r="BP505" i="1"/>
  <c r="BQ505" i="1"/>
  <c r="BR505" i="1"/>
  <c r="BS505" i="1"/>
  <c r="AR506" i="1"/>
  <c r="AS506" i="1"/>
  <c r="AT506" i="1"/>
  <c r="AU506" i="1"/>
  <c r="AV506" i="1"/>
  <c r="AW506" i="1"/>
  <c r="AX506" i="1"/>
  <c r="AY506" i="1"/>
  <c r="AZ506" i="1"/>
  <c r="BA506" i="1"/>
  <c r="BB506" i="1"/>
  <c r="BC506" i="1"/>
  <c r="BD506" i="1"/>
  <c r="BE506" i="1"/>
  <c r="BF506" i="1"/>
  <c r="BG506" i="1"/>
  <c r="BH506" i="1"/>
  <c r="BI506" i="1"/>
  <c r="BJ506" i="1"/>
  <c r="BK506" i="1"/>
  <c r="BL506" i="1"/>
  <c r="BM506" i="1"/>
  <c r="BN506" i="1"/>
  <c r="BO506" i="1"/>
  <c r="BP506" i="1"/>
  <c r="BQ506" i="1"/>
  <c r="BR506" i="1"/>
  <c r="BS506" i="1"/>
  <c r="AR507" i="1"/>
  <c r="AS507" i="1"/>
  <c r="AT507" i="1"/>
  <c r="AU507" i="1"/>
  <c r="AV507" i="1"/>
  <c r="AW507" i="1"/>
  <c r="AX507" i="1"/>
  <c r="AY507" i="1"/>
  <c r="AZ507" i="1"/>
  <c r="BA507" i="1"/>
  <c r="BB507" i="1"/>
  <c r="BC507" i="1"/>
  <c r="BD507" i="1"/>
  <c r="BE507" i="1"/>
  <c r="BF507" i="1"/>
  <c r="BG507" i="1"/>
  <c r="BH507" i="1"/>
  <c r="BI507" i="1"/>
  <c r="BJ507" i="1"/>
  <c r="BK507" i="1"/>
  <c r="BL507" i="1"/>
  <c r="BM507" i="1"/>
  <c r="BN507" i="1"/>
  <c r="BO507" i="1"/>
  <c r="BP507" i="1"/>
  <c r="BQ507" i="1"/>
  <c r="BR507" i="1"/>
  <c r="BS507" i="1"/>
  <c r="AR508" i="1"/>
  <c r="AS508" i="1"/>
  <c r="AT508" i="1"/>
  <c r="AU508" i="1"/>
  <c r="AV508" i="1"/>
  <c r="AW508" i="1"/>
  <c r="AX508" i="1"/>
  <c r="AY508" i="1"/>
  <c r="AZ508" i="1"/>
  <c r="BA508" i="1"/>
  <c r="BB508" i="1"/>
  <c r="BC508" i="1"/>
  <c r="BD508" i="1"/>
  <c r="BE508" i="1"/>
  <c r="BF508" i="1"/>
  <c r="BG508" i="1"/>
  <c r="BH508" i="1"/>
  <c r="BI508" i="1"/>
  <c r="BJ508" i="1"/>
  <c r="BK508" i="1"/>
  <c r="BL508" i="1"/>
  <c r="BM508" i="1"/>
  <c r="BN508" i="1"/>
  <c r="BO508" i="1"/>
  <c r="BP508" i="1"/>
  <c r="BQ508" i="1"/>
  <c r="BR508" i="1"/>
  <c r="BS508" i="1"/>
  <c r="AR509" i="1"/>
  <c r="AS509" i="1"/>
  <c r="AT509" i="1"/>
  <c r="AU509" i="1"/>
  <c r="AV509" i="1"/>
  <c r="AW509" i="1"/>
  <c r="AX509" i="1"/>
  <c r="AY509" i="1"/>
  <c r="AZ509" i="1"/>
  <c r="BA509" i="1"/>
  <c r="BB509" i="1"/>
  <c r="BC509" i="1"/>
  <c r="BD509" i="1"/>
  <c r="BE509" i="1"/>
  <c r="BF509" i="1"/>
  <c r="BG509" i="1"/>
  <c r="BH509" i="1"/>
  <c r="BI509" i="1"/>
  <c r="BJ509" i="1"/>
  <c r="BK509" i="1"/>
  <c r="BL509" i="1"/>
  <c r="BM509" i="1"/>
  <c r="BN509" i="1"/>
  <c r="BO509" i="1"/>
  <c r="BP509" i="1"/>
  <c r="BQ509" i="1"/>
  <c r="BR509" i="1"/>
  <c r="BS509" i="1"/>
  <c r="AR510" i="1"/>
  <c r="AS510" i="1"/>
  <c r="AT510" i="1"/>
  <c r="AU510" i="1"/>
  <c r="AV510" i="1"/>
  <c r="AW510" i="1"/>
  <c r="AX510" i="1"/>
  <c r="AY510" i="1"/>
  <c r="AZ510" i="1"/>
  <c r="BA510" i="1"/>
  <c r="BB510" i="1"/>
  <c r="BC510" i="1"/>
  <c r="BD510" i="1"/>
  <c r="BE510" i="1"/>
  <c r="BF510" i="1"/>
  <c r="BG510" i="1"/>
  <c r="BH510" i="1"/>
  <c r="BI510" i="1"/>
  <c r="BJ510" i="1"/>
  <c r="BK510" i="1"/>
  <c r="BL510" i="1"/>
  <c r="BM510" i="1"/>
  <c r="BN510" i="1"/>
  <c r="BO510" i="1"/>
  <c r="BP510" i="1"/>
  <c r="BQ510" i="1"/>
  <c r="BR510" i="1"/>
  <c r="BS510" i="1"/>
  <c r="AR511" i="1"/>
  <c r="AS511" i="1"/>
  <c r="AT511" i="1"/>
  <c r="AU511" i="1"/>
  <c r="AV511" i="1"/>
  <c r="AW511" i="1"/>
  <c r="AX511" i="1"/>
  <c r="AY511" i="1"/>
  <c r="AZ511" i="1"/>
  <c r="BA511" i="1"/>
  <c r="BB511" i="1"/>
  <c r="BC511" i="1"/>
  <c r="BD511" i="1"/>
  <c r="BE511" i="1"/>
  <c r="BF511" i="1"/>
  <c r="BG511" i="1"/>
  <c r="BH511" i="1"/>
  <c r="BI511" i="1"/>
  <c r="BJ511" i="1"/>
  <c r="BK511" i="1"/>
  <c r="BL511" i="1"/>
  <c r="BM511" i="1"/>
  <c r="BN511" i="1"/>
  <c r="BO511" i="1"/>
  <c r="BP511" i="1"/>
  <c r="BQ511" i="1"/>
  <c r="BR511" i="1"/>
  <c r="BS511" i="1"/>
  <c r="AR517" i="1"/>
  <c r="AS517" i="1"/>
  <c r="AT517" i="1"/>
  <c r="AU517" i="1"/>
  <c r="AV517" i="1"/>
  <c r="AW517" i="1"/>
  <c r="AX517" i="1"/>
  <c r="AY517" i="1"/>
  <c r="AZ517" i="1"/>
  <c r="BA517" i="1"/>
  <c r="BB517" i="1"/>
  <c r="BC517" i="1"/>
  <c r="BD517" i="1"/>
  <c r="BE517" i="1"/>
  <c r="BF517" i="1"/>
  <c r="BG517" i="1"/>
  <c r="BH517" i="1"/>
  <c r="BI517" i="1"/>
  <c r="BJ517" i="1"/>
  <c r="BK517" i="1"/>
  <c r="BL517" i="1"/>
  <c r="BM517" i="1"/>
  <c r="BN517" i="1"/>
  <c r="BP517" i="1"/>
  <c r="BQ517" i="1"/>
  <c r="BR517" i="1"/>
  <c r="BS517" i="1"/>
  <c r="AR518" i="1"/>
  <c r="AS518" i="1"/>
  <c r="AT518" i="1"/>
  <c r="AU518" i="1"/>
  <c r="AV518" i="1"/>
  <c r="AW518" i="1"/>
  <c r="AX518" i="1"/>
  <c r="AY518" i="1"/>
  <c r="AZ518" i="1"/>
  <c r="BA518" i="1"/>
  <c r="BB518" i="1"/>
  <c r="BC518" i="1"/>
  <c r="BD518" i="1"/>
  <c r="BE518" i="1"/>
  <c r="BF518" i="1"/>
  <c r="BG518" i="1"/>
  <c r="BH518" i="1"/>
  <c r="BI518" i="1"/>
  <c r="BJ518" i="1"/>
  <c r="BK518" i="1"/>
  <c r="BL518" i="1"/>
  <c r="BM518" i="1"/>
  <c r="BN518" i="1"/>
  <c r="BO518" i="1"/>
  <c r="BP518" i="1"/>
  <c r="BQ518" i="1"/>
  <c r="BR518" i="1"/>
  <c r="BS518" i="1"/>
  <c r="AR522" i="1"/>
  <c r="AS522" i="1"/>
  <c r="AT522" i="1"/>
  <c r="AU522" i="1"/>
  <c r="AV522" i="1"/>
  <c r="AW522" i="1"/>
  <c r="AX522" i="1"/>
  <c r="AY522" i="1"/>
  <c r="AZ522" i="1"/>
  <c r="BA522" i="1"/>
  <c r="BB522" i="1"/>
  <c r="BC522" i="1"/>
  <c r="BD522" i="1"/>
  <c r="BE522" i="1"/>
  <c r="BF522" i="1"/>
  <c r="BG522" i="1"/>
  <c r="BH522" i="1"/>
  <c r="BI522" i="1"/>
  <c r="BJ522" i="1"/>
  <c r="BK522" i="1"/>
  <c r="BL522" i="1"/>
  <c r="BM522" i="1"/>
  <c r="BN522" i="1"/>
  <c r="BO522" i="1"/>
  <c r="BP522" i="1"/>
  <c r="BQ522" i="1"/>
  <c r="BR522" i="1"/>
  <c r="BS522" i="1"/>
  <c r="AR523" i="1"/>
  <c r="AS523" i="1"/>
  <c r="AT523" i="1"/>
  <c r="AU523" i="1"/>
  <c r="AV523" i="1"/>
  <c r="AW523" i="1"/>
  <c r="AX523" i="1"/>
  <c r="AY523" i="1"/>
  <c r="AZ523" i="1"/>
  <c r="BA523" i="1"/>
  <c r="BB523" i="1"/>
  <c r="BC523" i="1"/>
  <c r="BD523" i="1"/>
  <c r="BE523" i="1"/>
  <c r="BF523" i="1"/>
  <c r="BG523" i="1"/>
  <c r="BH523" i="1"/>
  <c r="BI523" i="1"/>
  <c r="BJ523" i="1"/>
  <c r="BK523" i="1"/>
  <c r="BL523" i="1"/>
  <c r="BM523" i="1"/>
  <c r="BN523" i="1"/>
  <c r="BO523" i="1"/>
  <c r="BP523" i="1"/>
  <c r="BQ523" i="1"/>
  <c r="BR523" i="1"/>
  <c r="BS523" i="1"/>
  <c r="AR524" i="1"/>
  <c r="AS524" i="1"/>
  <c r="AT524" i="1"/>
  <c r="AU524" i="1"/>
  <c r="AV524" i="1"/>
  <c r="AW524" i="1"/>
  <c r="AX524" i="1"/>
  <c r="AY524" i="1"/>
  <c r="AZ524" i="1"/>
  <c r="BA524" i="1"/>
  <c r="BB524" i="1"/>
  <c r="BC524" i="1"/>
  <c r="BD524" i="1"/>
  <c r="BE524" i="1"/>
  <c r="BF524" i="1"/>
  <c r="BG524" i="1"/>
  <c r="BH524" i="1"/>
  <c r="BI524" i="1"/>
  <c r="BJ524" i="1"/>
  <c r="BK524" i="1"/>
  <c r="BL524" i="1"/>
  <c r="BM524" i="1"/>
  <c r="BN524" i="1"/>
  <c r="BO524" i="1"/>
  <c r="BP524" i="1"/>
  <c r="BQ524" i="1"/>
  <c r="BR524" i="1"/>
  <c r="BS524" i="1"/>
  <c r="AR525" i="1"/>
  <c r="AS525" i="1"/>
  <c r="AT525" i="1"/>
  <c r="AU525" i="1"/>
  <c r="AV525" i="1"/>
  <c r="AW525" i="1"/>
  <c r="AX525" i="1"/>
  <c r="AY525" i="1"/>
  <c r="AZ525" i="1"/>
  <c r="BA525" i="1"/>
  <c r="BB525" i="1"/>
  <c r="BC525" i="1"/>
  <c r="BD525" i="1"/>
  <c r="BE525" i="1"/>
  <c r="BF525" i="1"/>
  <c r="BG525" i="1"/>
  <c r="BH525" i="1"/>
  <c r="BI525" i="1"/>
  <c r="BJ525" i="1"/>
  <c r="BK525" i="1"/>
  <c r="BL525" i="1"/>
  <c r="BM525" i="1"/>
  <c r="BN525" i="1"/>
  <c r="BO525" i="1"/>
  <c r="BP525" i="1"/>
  <c r="BQ525" i="1"/>
  <c r="BR525" i="1"/>
  <c r="BS525" i="1"/>
  <c r="AR526" i="1"/>
  <c r="AS526" i="1"/>
  <c r="AT526" i="1"/>
  <c r="AU526" i="1"/>
  <c r="AV526" i="1"/>
  <c r="AW526" i="1"/>
  <c r="AX526" i="1"/>
  <c r="AY526" i="1"/>
  <c r="AZ526" i="1"/>
  <c r="BA526" i="1"/>
  <c r="BB526" i="1"/>
  <c r="BC526" i="1"/>
  <c r="BD526" i="1"/>
  <c r="BE526" i="1"/>
  <c r="BF526" i="1"/>
  <c r="BG526" i="1"/>
  <c r="BH526" i="1"/>
  <c r="BI526" i="1"/>
  <c r="BJ526" i="1"/>
  <c r="BK526" i="1"/>
  <c r="BL526" i="1"/>
  <c r="BM526" i="1"/>
  <c r="BN526" i="1"/>
  <c r="BO526" i="1"/>
  <c r="BP526" i="1"/>
  <c r="BQ526" i="1"/>
  <c r="BR526" i="1"/>
  <c r="BS526" i="1"/>
  <c r="AR527" i="1"/>
  <c r="AS527" i="1"/>
  <c r="AT527" i="1"/>
  <c r="AU527" i="1"/>
  <c r="AV527" i="1"/>
  <c r="AW527" i="1"/>
  <c r="AX527" i="1"/>
  <c r="AY527" i="1"/>
  <c r="AZ527" i="1"/>
  <c r="BA527" i="1"/>
  <c r="BB527" i="1"/>
  <c r="BC527" i="1"/>
  <c r="BD527" i="1"/>
  <c r="BE527" i="1"/>
  <c r="BF527" i="1"/>
  <c r="BG527" i="1"/>
  <c r="BH527" i="1"/>
  <c r="BI527" i="1"/>
  <c r="BJ527" i="1"/>
  <c r="BK527" i="1"/>
  <c r="BL527" i="1"/>
  <c r="BM527" i="1"/>
  <c r="BN527" i="1"/>
  <c r="BO527" i="1"/>
  <c r="BP527" i="1"/>
  <c r="BQ527" i="1"/>
  <c r="BR527" i="1"/>
  <c r="BS527" i="1"/>
  <c r="AR528" i="1"/>
  <c r="AS528" i="1"/>
  <c r="AT528" i="1"/>
  <c r="AU528" i="1"/>
  <c r="AV528" i="1"/>
  <c r="AW528" i="1"/>
  <c r="AX528" i="1"/>
  <c r="AY528" i="1"/>
  <c r="AZ528" i="1"/>
  <c r="BA528" i="1"/>
  <c r="BB528" i="1"/>
  <c r="BC528" i="1"/>
  <c r="BD528" i="1"/>
  <c r="BE528" i="1"/>
  <c r="BF528" i="1"/>
  <c r="BG528" i="1"/>
  <c r="BH528" i="1"/>
  <c r="BI528" i="1"/>
  <c r="BJ528" i="1"/>
  <c r="BK528" i="1"/>
  <c r="BL528" i="1"/>
  <c r="BM528" i="1"/>
  <c r="BN528" i="1"/>
  <c r="BO528" i="1"/>
  <c r="BP528" i="1"/>
  <c r="BQ528" i="1"/>
  <c r="BR528" i="1"/>
  <c r="BS528" i="1"/>
  <c r="AR529" i="1"/>
  <c r="AS529" i="1"/>
  <c r="AT529" i="1"/>
  <c r="AU529" i="1"/>
  <c r="AV529" i="1"/>
  <c r="AW529" i="1"/>
  <c r="AX529" i="1"/>
  <c r="AY529" i="1"/>
  <c r="AZ529" i="1"/>
  <c r="BA529" i="1"/>
  <c r="BB529" i="1"/>
  <c r="BC529" i="1"/>
  <c r="BD529" i="1"/>
  <c r="BE529" i="1"/>
  <c r="BF529" i="1"/>
  <c r="BG529" i="1"/>
  <c r="BH529" i="1"/>
  <c r="BI529" i="1"/>
  <c r="BJ529" i="1"/>
  <c r="BK529" i="1"/>
  <c r="BL529" i="1"/>
  <c r="BM529" i="1"/>
  <c r="BN529" i="1"/>
  <c r="BO529" i="1"/>
  <c r="BP529" i="1"/>
  <c r="BQ529" i="1"/>
  <c r="BR529" i="1"/>
  <c r="BS529" i="1"/>
  <c r="AR530" i="1"/>
  <c r="AS530" i="1"/>
  <c r="AT530" i="1"/>
  <c r="AU530" i="1"/>
  <c r="AV530" i="1"/>
  <c r="AW530" i="1"/>
  <c r="AX530" i="1"/>
  <c r="AY530" i="1"/>
  <c r="AZ530" i="1"/>
  <c r="BA530" i="1"/>
  <c r="BB530" i="1"/>
  <c r="BC530" i="1"/>
  <c r="BD530" i="1"/>
  <c r="BE530" i="1"/>
  <c r="BF530" i="1"/>
  <c r="BG530" i="1"/>
  <c r="BH530" i="1"/>
  <c r="BI530" i="1"/>
  <c r="BJ530" i="1"/>
  <c r="BK530" i="1"/>
  <c r="BL530" i="1"/>
  <c r="BM530" i="1"/>
  <c r="BN530" i="1"/>
  <c r="BO530" i="1"/>
  <c r="BP530" i="1"/>
  <c r="BQ530" i="1"/>
  <c r="BR530" i="1"/>
  <c r="BS530" i="1"/>
  <c r="AR531" i="1"/>
  <c r="AS531" i="1"/>
  <c r="AT531" i="1"/>
  <c r="AU531" i="1"/>
  <c r="AV531" i="1"/>
  <c r="AW531" i="1"/>
  <c r="AX531" i="1"/>
  <c r="AY531" i="1"/>
  <c r="AZ531" i="1"/>
  <c r="BA531" i="1"/>
  <c r="BB531" i="1"/>
  <c r="BC531" i="1"/>
  <c r="BD531" i="1"/>
  <c r="BE531" i="1"/>
  <c r="BF531" i="1"/>
  <c r="BG531" i="1"/>
  <c r="BH531" i="1"/>
  <c r="BI531" i="1"/>
  <c r="BJ531" i="1"/>
  <c r="BK531" i="1"/>
  <c r="BL531" i="1"/>
  <c r="BM531" i="1"/>
  <c r="BN531" i="1"/>
  <c r="BO531" i="1"/>
  <c r="BP531" i="1"/>
  <c r="BQ531" i="1"/>
  <c r="BR531" i="1"/>
  <c r="BS531" i="1"/>
  <c r="AR532" i="1"/>
  <c r="AS532" i="1"/>
  <c r="AT532" i="1"/>
  <c r="AU532" i="1"/>
  <c r="AV532" i="1"/>
  <c r="AW532" i="1"/>
  <c r="AX532" i="1"/>
  <c r="AY532" i="1"/>
  <c r="AZ532" i="1"/>
  <c r="BA532" i="1"/>
  <c r="BB532" i="1"/>
  <c r="BC532" i="1"/>
  <c r="BD532" i="1"/>
  <c r="BE532" i="1"/>
  <c r="BF532" i="1"/>
  <c r="BG532" i="1"/>
  <c r="BH532" i="1"/>
  <c r="BI532" i="1"/>
  <c r="BJ532" i="1"/>
  <c r="BK532" i="1"/>
  <c r="BL532" i="1"/>
  <c r="BM532" i="1"/>
  <c r="BN532" i="1"/>
  <c r="BO532" i="1"/>
  <c r="BP532" i="1"/>
  <c r="BQ532" i="1"/>
  <c r="BR532" i="1"/>
  <c r="BS532" i="1"/>
  <c r="AR533" i="1"/>
  <c r="AS533" i="1"/>
  <c r="AT533" i="1"/>
  <c r="AU533" i="1"/>
  <c r="AV533" i="1"/>
  <c r="AW533" i="1"/>
  <c r="AX533" i="1"/>
  <c r="AY533" i="1"/>
  <c r="AZ533" i="1"/>
  <c r="BA533" i="1"/>
  <c r="BB533" i="1"/>
  <c r="BC533" i="1"/>
  <c r="BD533" i="1"/>
  <c r="BE533" i="1"/>
  <c r="BF533" i="1"/>
  <c r="BG533" i="1"/>
  <c r="BH533" i="1"/>
  <c r="BI533" i="1"/>
  <c r="BJ533" i="1"/>
  <c r="BK533" i="1"/>
  <c r="BL533" i="1"/>
  <c r="BM533" i="1"/>
  <c r="BN533" i="1"/>
  <c r="BO533" i="1"/>
  <c r="BP533" i="1"/>
  <c r="BQ533" i="1"/>
  <c r="BR533" i="1"/>
  <c r="BS533" i="1"/>
  <c r="AR534" i="1"/>
  <c r="AS534" i="1"/>
  <c r="AT534" i="1"/>
  <c r="AU534" i="1"/>
  <c r="AV534" i="1"/>
  <c r="AW534" i="1"/>
  <c r="AX534" i="1"/>
  <c r="AY534" i="1"/>
  <c r="AZ534" i="1"/>
  <c r="BA534" i="1"/>
  <c r="BB534" i="1"/>
  <c r="BC534" i="1"/>
  <c r="BD534" i="1"/>
  <c r="BE534" i="1"/>
  <c r="BF534" i="1"/>
  <c r="BG534" i="1"/>
  <c r="BH534" i="1"/>
  <c r="BI534" i="1"/>
  <c r="BJ534" i="1"/>
  <c r="BK534" i="1"/>
  <c r="BL534" i="1"/>
  <c r="BM534" i="1"/>
  <c r="BN534" i="1"/>
  <c r="BO534" i="1"/>
  <c r="BP534" i="1"/>
  <c r="BQ534" i="1"/>
  <c r="BR534" i="1"/>
  <c r="BS534" i="1"/>
  <c r="AR536" i="1"/>
  <c r="AS536" i="1"/>
  <c r="AT536" i="1"/>
  <c r="AU536" i="1"/>
  <c r="AV536" i="1"/>
  <c r="AW536" i="1"/>
  <c r="AX536" i="1"/>
  <c r="AY536" i="1"/>
  <c r="AZ536" i="1"/>
  <c r="BA536" i="1"/>
  <c r="BB536" i="1"/>
  <c r="BC536" i="1"/>
  <c r="BD536" i="1"/>
  <c r="BE536" i="1"/>
  <c r="BF536" i="1"/>
  <c r="BG536" i="1"/>
  <c r="BH536" i="1"/>
  <c r="BI536" i="1"/>
  <c r="BJ536" i="1"/>
  <c r="BK536" i="1"/>
  <c r="BL536" i="1"/>
  <c r="BM536" i="1"/>
  <c r="BN536" i="1"/>
  <c r="BO536" i="1"/>
  <c r="BP536" i="1"/>
  <c r="BQ536" i="1"/>
  <c r="BR536" i="1"/>
  <c r="BS536" i="1"/>
  <c r="AR538" i="1"/>
  <c r="AS538" i="1"/>
  <c r="AT538" i="1"/>
  <c r="AU538" i="1"/>
  <c r="AV538" i="1"/>
  <c r="AW538" i="1"/>
  <c r="AX538" i="1"/>
  <c r="AY538" i="1"/>
  <c r="AZ538" i="1"/>
  <c r="BA538" i="1"/>
  <c r="BB538" i="1"/>
  <c r="BC538" i="1"/>
  <c r="BD538" i="1"/>
  <c r="BE538" i="1"/>
  <c r="BF538" i="1"/>
  <c r="BG538" i="1"/>
  <c r="BH538" i="1"/>
  <c r="BI538" i="1"/>
  <c r="BJ538" i="1"/>
  <c r="BK538" i="1"/>
  <c r="BL538" i="1"/>
  <c r="BM538" i="1"/>
  <c r="BN538" i="1"/>
  <c r="BO538" i="1"/>
  <c r="BP538" i="1"/>
  <c r="BQ538" i="1"/>
  <c r="BR538" i="1"/>
  <c r="BS538" i="1"/>
  <c r="AR540" i="1"/>
  <c r="AS540" i="1"/>
  <c r="AT540" i="1"/>
  <c r="AU540" i="1"/>
  <c r="AV540" i="1"/>
  <c r="AW540" i="1"/>
  <c r="AX540" i="1"/>
  <c r="AY540" i="1"/>
  <c r="AZ540" i="1"/>
  <c r="BA540" i="1"/>
  <c r="BB540" i="1"/>
  <c r="BC540" i="1"/>
  <c r="BD540" i="1"/>
  <c r="BE540" i="1"/>
  <c r="BF540" i="1"/>
  <c r="BG540" i="1"/>
  <c r="BH540" i="1"/>
  <c r="BI540" i="1"/>
  <c r="BJ540" i="1"/>
  <c r="BK540" i="1"/>
  <c r="BL540" i="1"/>
  <c r="BM540" i="1"/>
  <c r="BN540" i="1"/>
  <c r="BO540" i="1"/>
  <c r="BP540" i="1"/>
  <c r="BQ540" i="1"/>
  <c r="BR540" i="1"/>
  <c r="BS540" i="1"/>
  <c r="AR541" i="1"/>
  <c r="AS541" i="1"/>
  <c r="AT541" i="1"/>
  <c r="AU541" i="1"/>
  <c r="AV541" i="1"/>
  <c r="AW541" i="1"/>
  <c r="AX541" i="1"/>
  <c r="AY541" i="1"/>
  <c r="AZ541" i="1"/>
  <c r="BA541" i="1"/>
  <c r="BB541" i="1"/>
  <c r="BC541" i="1"/>
  <c r="BD541" i="1"/>
  <c r="BE541" i="1"/>
  <c r="BF541" i="1"/>
  <c r="BG541" i="1"/>
  <c r="BH541" i="1"/>
  <c r="BI541" i="1"/>
  <c r="BJ541" i="1"/>
  <c r="BK541" i="1"/>
  <c r="BL541" i="1"/>
  <c r="BM541" i="1"/>
  <c r="BN541" i="1"/>
  <c r="BO541" i="1"/>
  <c r="BP541" i="1"/>
  <c r="BQ541" i="1"/>
  <c r="BR541" i="1"/>
  <c r="BS541" i="1"/>
  <c r="AR542" i="1"/>
  <c r="AS542" i="1"/>
  <c r="AT542" i="1"/>
  <c r="AU542" i="1"/>
  <c r="AV542" i="1"/>
  <c r="AW542" i="1"/>
  <c r="AX542" i="1"/>
  <c r="AY542" i="1"/>
  <c r="AZ542" i="1"/>
  <c r="BA542" i="1"/>
  <c r="BB542" i="1"/>
  <c r="BC542" i="1"/>
  <c r="BD542" i="1"/>
  <c r="BE542" i="1"/>
  <c r="BF542" i="1"/>
  <c r="BG542" i="1"/>
  <c r="BH542" i="1"/>
  <c r="BI542" i="1"/>
  <c r="BJ542" i="1"/>
  <c r="BK542" i="1"/>
  <c r="BL542" i="1"/>
  <c r="BM542" i="1"/>
  <c r="BN542" i="1"/>
  <c r="BO542" i="1"/>
  <c r="BP542" i="1"/>
  <c r="BQ542" i="1"/>
  <c r="BR542" i="1"/>
  <c r="BS542" i="1"/>
  <c r="AR543" i="1"/>
  <c r="AS543" i="1"/>
  <c r="AT543" i="1"/>
  <c r="AU543" i="1"/>
  <c r="AV543" i="1"/>
  <c r="AW543" i="1"/>
  <c r="AX543" i="1"/>
  <c r="AY543" i="1"/>
  <c r="AZ543" i="1"/>
  <c r="BA543" i="1"/>
  <c r="BB543" i="1"/>
  <c r="BC543" i="1"/>
  <c r="BD543" i="1"/>
  <c r="BE543" i="1"/>
  <c r="BF543" i="1"/>
  <c r="BG543" i="1"/>
  <c r="BH543" i="1"/>
  <c r="BI543" i="1"/>
  <c r="BJ543" i="1"/>
  <c r="BK543" i="1"/>
  <c r="BL543" i="1"/>
  <c r="BM543" i="1"/>
  <c r="BN543" i="1"/>
  <c r="BO543" i="1"/>
  <c r="BP543" i="1"/>
  <c r="BQ543" i="1"/>
  <c r="BR543" i="1"/>
  <c r="BS543" i="1"/>
  <c r="AR545" i="1"/>
  <c r="AS545" i="1"/>
  <c r="AT545" i="1"/>
  <c r="AU545" i="1"/>
  <c r="AV545" i="1"/>
  <c r="AW545" i="1"/>
  <c r="AX545" i="1"/>
  <c r="AY545" i="1"/>
  <c r="AZ545" i="1"/>
  <c r="BA545" i="1"/>
  <c r="BB545" i="1"/>
  <c r="BC545" i="1"/>
  <c r="BD545" i="1"/>
  <c r="BE545" i="1"/>
  <c r="BF545" i="1"/>
  <c r="BG545" i="1"/>
  <c r="BH545" i="1"/>
  <c r="BI545" i="1"/>
  <c r="BJ545" i="1"/>
  <c r="BK545" i="1"/>
  <c r="BL545" i="1"/>
  <c r="BM545" i="1"/>
  <c r="BN545" i="1"/>
  <c r="BO545" i="1"/>
  <c r="BP545" i="1"/>
  <c r="BQ545" i="1"/>
  <c r="BR545" i="1"/>
  <c r="BS545" i="1"/>
  <c r="AR546" i="1"/>
  <c r="AS546" i="1"/>
  <c r="AT546" i="1"/>
  <c r="AU546" i="1"/>
  <c r="AV546" i="1"/>
  <c r="AW546" i="1"/>
  <c r="AX546" i="1"/>
  <c r="AY546" i="1"/>
  <c r="AZ546" i="1"/>
  <c r="BA546" i="1"/>
  <c r="BB546" i="1"/>
  <c r="BC546" i="1"/>
  <c r="BD546" i="1"/>
  <c r="BE546" i="1"/>
  <c r="BF546" i="1"/>
  <c r="BG546" i="1"/>
  <c r="BH546" i="1"/>
  <c r="BI546" i="1"/>
  <c r="BJ546" i="1"/>
  <c r="BK546" i="1"/>
  <c r="BL546" i="1"/>
  <c r="BM546" i="1"/>
  <c r="BN546" i="1"/>
  <c r="BO546" i="1"/>
  <c r="BP546" i="1"/>
  <c r="BQ546" i="1"/>
  <c r="BR546" i="1"/>
  <c r="BS546" i="1"/>
  <c r="AR548" i="1"/>
  <c r="AS548" i="1"/>
  <c r="AT548" i="1"/>
  <c r="AU548" i="1"/>
  <c r="AV548" i="1"/>
  <c r="AW548" i="1"/>
  <c r="AX548" i="1"/>
  <c r="AY548" i="1"/>
  <c r="AZ548" i="1"/>
  <c r="BA548" i="1"/>
  <c r="BB548" i="1"/>
  <c r="BC548" i="1"/>
  <c r="BD548" i="1"/>
  <c r="BE548" i="1"/>
  <c r="BF548" i="1"/>
  <c r="BG548" i="1"/>
  <c r="BH548" i="1"/>
  <c r="BI548" i="1"/>
  <c r="BJ548" i="1"/>
  <c r="BK548" i="1"/>
  <c r="BL548" i="1"/>
  <c r="BM548" i="1"/>
  <c r="BN548" i="1"/>
  <c r="BO548" i="1"/>
  <c r="BP548" i="1"/>
  <c r="BQ548" i="1"/>
  <c r="BR548" i="1"/>
  <c r="BS548" i="1"/>
  <c r="AR549" i="1"/>
  <c r="AS549" i="1"/>
  <c r="AT549" i="1"/>
  <c r="AU549" i="1"/>
  <c r="AV549" i="1"/>
  <c r="AW549" i="1"/>
  <c r="AX549" i="1"/>
  <c r="AY549" i="1"/>
  <c r="AZ549" i="1"/>
  <c r="BA549" i="1"/>
  <c r="BB549" i="1"/>
  <c r="BC549" i="1"/>
  <c r="BD549" i="1"/>
  <c r="BE549" i="1"/>
  <c r="BF549" i="1"/>
  <c r="BG549" i="1"/>
  <c r="BH549" i="1"/>
  <c r="BI549" i="1"/>
  <c r="BJ549" i="1"/>
  <c r="BK549" i="1"/>
  <c r="BL549" i="1"/>
  <c r="BM549" i="1"/>
  <c r="BN549" i="1"/>
  <c r="BO549" i="1"/>
  <c r="BP549" i="1"/>
  <c r="BQ549" i="1"/>
  <c r="BR549" i="1"/>
  <c r="BS549" i="1"/>
  <c r="AR550" i="1"/>
  <c r="AS550" i="1"/>
  <c r="AT550" i="1"/>
  <c r="AU550" i="1"/>
  <c r="AV550" i="1"/>
  <c r="AW550" i="1"/>
  <c r="AX550" i="1"/>
  <c r="AY550" i="1"/>
  <c r="AZ550" i="1"/>
  <c r="BA550" i="1"/>
  <c r="BB550" i="1"/>
  <c r="BC550" i="1"/>
  <c r="BD550" i="1"/>
  <c r="BE550" i="1"/>
  <c r="BF550" i="1"/>
  <c r="BG550" i="1"/>
  <c r="BH550" i="1"/>
  <c r="BI550" i="1"/>
  <c r="BJ550" i="1"/>
  <c r="BK550" i="1"/>
  <c r="BL550" i="1"/>
  <c r="BM550" i="1"/>
  <c r="BN550" i="1"/>
  <c r="BO550" i="1"/>
  <c r="BP550" i="1"/>
  <c r="BQ550" i="1"/>
  <c r="BR550" i="1"/>
  <c r="BS550" i="1"/>
  <c r="AR551" i="1"/>
  <c r="AS551" i="1"/>
  <c r="AT551" i="1"/>
  <c r="AU551" i="1"/>
  <c r="AV551" i="1"/>
  <c r="AW551" i="1"/>
  <c r="AX551" i="1"/>
  <c r="AY551" i="1"/>
  <c r="AZ551" i="1"/>
  <c r="BA551" i="1"/>
  <c r="BB551" i="1"/>
  <c r="BC551" i="1"/>
  <c r="BD551" i="1"/>
  <c r="BE551" i="1"/>
  <c r="BF551" i="1"/>
  <c r="BG551" i="1"/>
  <c r="BH551" i="1"/>
  <c r="BI551" i="1"/>
  <c r="BJ551" i="1"/>
  <c r="BK551" i="1"/>
  <c r="BL551" i="1"/>
  <c r="BM551" i="1"/>
  <c r="BN551" i="1"/>
  <c r="BO551" i="1"/>
  <c r="BP551" i="1"/>
  <c r="BQ551" i="1"/>
  <c r="BR551" i="1"/>
  <c r="BS551" i="1"/>
  <c r="AR552" i="1"/>
  <c r="AS552" i="1"/>
  <c r="AT552" i="1"/>
  <c r="AU552" i="1"/>
  <c r="AV552" i="1"/>
  <c r="AW552" i="1"/>
  <c r="AX552" i="1"/>
  <c r="AY552" i="1"/>
  <c r="AZ552" i="1"/>
  <c r="BA552" i="1"/>
  <c r="BB552" i="1"/>
  <c r="BC552" i="1"/>
  <c r="BD552" i="1"/>
  <c r="BE552" i="1"/>
  <c r="BF552" i="1"/>
  <c r="BG552" i="1"/>
  <c r="BH552" i="1"/>
  <c r="BI552" i="1"/>
  <c r="BJ552" i="1"/>
  <c r="BK552" i="1"/>
  <c r="BL552" i="1"/>
  <c r="BM552" i="1"/>
  <c r="BN552" i="1"/>
  <c r="BO552" i="1"/>
  <c r="BP552" i="1"/>
  <c r="BQ552" i="1"/>
  <c r="BR552" i="1"/>
  <c r="BS552" i="1"/>
  <c r="AR553" i="1"/>
  <c r="AS553" i="1"/>
  <c r="AT553" i="1"/>
  <c r="AU553" i="1"/>
  <c r="AV553" i="1"/>
  <c r="AW553" i="1"/>
  <c r="AX553" i="1"/>
  <c r="AY553" i="1"/>
  <c r="AZ553" i="1"/>
  <c r="BA553" i="1"/>
  <c r="BB553" i="1"/>
  <c r="BC553" i="1"/>
  <c r="BD553" i="1"/>
  <c r="BE553" i="1"/>
  <c r="BF553" i="1"/>
  <c r="BG553" i="1"/>
  <c r="BH553" i="1"/>
  <c r="BI553" i="1"/>
  <c r="BJ553" i="1"/>
  <c r="BK553" i="1"/>
  <c r="BL553" i="1"/>
  <c r="BM553" i="1"/>
  <c r="BN553" i="1"/>
  <c r="BO553" i="1"/>
  <c r="BP553" i="1"/>
  <c r="BQ553" i="1"/>
  <c r="BR553" i="1"/>
  <c r="BS553" i="1"/>
  <c r="AR554" i="1"/>
  <c r="AS554" i="1"/>
  <c r="AT554" i="1"/>
  <c r="AU554" i="1"/>
  <c r="AV554" i="1"/>
  <c r="AW554" i="1"/>
  <c r="AX554" i="1"/>
  <c r="AY554" i="1"/>
  <c r="AZ554" i="1"/>
  <c r="BA554" i="1"/>
  <c r="BB554" i="1"/>
  <c r="BC554" i="1"/>
  <c r="BD554" i="1"/>
  <c r="BE554" i="1"/>
  <c r="BF554" i="1"/>
  <c r="BG554" i="1"/>
  <c r="BH554" i="1"/>
  <c r="BI554" i="1"/>
  <c r="BJ554" i="1"/>
  <c r="BK554" i="1"/>
  <c r="BL554" i="1"/>
  <c r="BM554" i="1"/>
  <c r="BN554" i="1"/>
  <c r="BO554" i="1"/>
  <c r="BP554" i="1"/>
  <c r="BQ554" i="1"/>
  <c r="BR554" i="1"/>
  <c r="BS554" i="1"/>
  <c r="AR556" i="1"/>
  <c r="AS556" i="1"/>
  <c r="AT556" i="1"/>
  <c r="AU556" i="1"/>
  <c r="AV556" i="1"/>
  <c r="AW556" i="1"/>
  <c r="AX556" i="1"/>
  <c r="AY556" i="1"/>
  <c r="AZ556" i="1"/>
  <c r="BA556" i="1"/>
  <c r="BB556" i="1"/>
  <c r="BC556" i="1"/>
  <c r="BD556" i="1"/>
  <c r="BE556" i="1"/>
  <c r="BF556" i="1"/>
  <c r="BG556" i="1"/>
  <c r="BH556" i="1"/>
  <c r="BI556" i="1"/>
  <c r="BJ556" i="1"/>
  <c r="BK556" i="1"/>
  <c r="BL556" i="1"/>
  <c r="BM556" i="1"/>
  <c r="BN556" i="1"/>
  <c r="BO556" i="1"/>
  <c r="BP556" i="1"/>
  <c r="BQ556" i="1"/>
  <c r="BR556" i="1"/>
  <c r="BS556" i="1"/>
  <c r="AR558" i="1"/>
  <c r="AS558" i="1"/>
  <c r="AT558" i="1"/>
  <c r="AU558" i="1"/>
  <c r="AV558" i="1"/>
  <c r="AW558" i="1"/>
  <c r="AX558" i="1"/>
  <c r="AY558" i="1"/>
  <c r="AZ558" i="1"/>
  <c r="BA558" i="1"/>
  <c r="BB558" i="1"/>
  <c r="BC558" i="1"/>
  <c r="BD558" i="1"/>
  <c r="BE558" i="1"/>
  <c r="BF558" i="1"/>
  <c r="BG558" i="1"/>
  <c r="BH558" i="1"/>
  <c r="BI558" i="1"/>
  <c r="BJ558" i="1"/>
  <c r="BK558" i="1"/>
  <c r="BL558" i="1"/>
  <c r="BM558" i="1"/>
  <c r="BN558" i="1"/>
  <c r="BO558" i="1"/>
  <c r="BP558" i="1"/>
  <c r="BQ558" i="1"/>
  <c r="BR558" i="1"/>
  <c r="BS558" i="1"/>
  <c r="AR560" i="1"/>
  <c r="AS560" i="1"/>
  <c r="AT560" i="1"/>
  <c r="AU560" i="1"/>
  <c r="AV560" i="1"/>
  <c r="AW560" i="1"/>
  <c r="AX560" i="1"/>
  <c r="AY560" i="1"/>
  <c r="AZ560" i="1"/>
  <c r="BA560" i="1"/>
  <c r="BB560" i="1"/>
  <c r="BC560" i="1"/>
  <c r="BD560" i="1"/>
  <c r="BE560" i="1"/>
  <c r="BF560" i="1"/>
  <c r="BG560" i="1"/>
  <c r="BH560" i="1"/>
  <c r="BI560" i="1"/>
  <c r="BJ560" i="1"/>
  <c r="BK560" i="1"/>
  <c r="BL560" i="1"/>
  <c r="BM560" i="1"/>
  <c r="BN560" i="1"/>
  <c r="BO560" i="1"/>
  <c r="BP560" i="1"/>
  <c r="BQ560" i="1"/>
  <c r="BR560" i="1"/>
  <c r="BS560" i="1"/>
  <c r="AR561" i="1"/>
  <c r="AS561" i="1"/>
  <c r="AT561" i="1"/>
  <c r="AU561" i="1"/>
  <c r="AV561" i="1"/>
  <c r="AW561" i="1"/>
  <c r="AX561" i="1"/>
  <c r="AY561" i="1"/>
  <c r="AZ561" i="1"/>
  <c r="BA561" i="1"/>
  <c r="BB561" i="1"/>
  <c r="BC561" i="1"/>
  <c r="BD561" i="1"/>
  <c r="BE561" i="1"/>
  <c r="BF561" i="1"/>
  <c r="BG561" i="1"/>
  <c r="BH561" i="1"/>
  <c r="BI561" i="1"/>
  <c r="BJ561" i="1"/>
  <c r="BK561" i="1"/>
  <c r="BL561" i="1"/>
  <c r="BM561" i="1"/>
  <c r="BN561" i="1"/>
  <c r="BO561" i="1"/>
  <c r="BP561" i="1"/>
  <c r="BQ561" i="1"/>
  <c r="BR561" i="1"/>
  <c r="BS561" i="1"/>
  <c r="AR562" i="1"/>
  <c r="AS562" i="1"/>
  <c r="AT562" i="1"/>
  <c r="AU562" i="1"/>
  <c r="AV562" i="1"/>
  <c r="AW562" i="1"/>
  <c r="AX562" i="1"/>
  <c r="AY562" i="1"/>
  <c r="AZ562" i="1"/>
  <c r="BA562" i="1"/>
  <c r="BB562" i="1"/>
  <c r="BC562" i="1"/>
  <c r="BD562" i="1"/>
  <c r="BE562" i="1"/>
  <c r="BF562" i="1"/>
  <c r="BG562" i="1"/>
  <c r="BH562" i="1"/>
  <c r="BI562" i="1"/>
  <c r="BJ562" i="1"/>
  <c r="BK562" i="1"/>
  <c r="BL562" i="1"/>
  <c r="BM562" i="1"/>
  <c r="BN562" i="1"/>
  <c r="BO562" i="1"/>
  <c r="BP562" i="1"/>
  <c r="BQ562" i="1"/>
  <c r="BR562" i="1"/>
  <c r="BS562" i="1"/>
  <c r="AR563" i="1"/>
  <c r="AS563" i="1"/>
  <c r="AT563" i="1"/>
  <c r="AU563" i="1"/>
  <c r="AV563" i="1"/>
  <c r="AW563" i="1"/>
  <c r="AX563" i="1"/>
  <c r="AY563" i="1"/>
  <c r="AZ563" i="1"/>
  <c r="BA563" i="1"/>
  <c r="BB563" i="1"/>
  <c r="BC563" i="1"/>
  <c r="BD563" i="1"/>
  <c r="BE563" i="1"/>
  <c r="BF563" i="1"/>
  <c r="BG563" i="1"/>
  <c r="BH563" i="1"/>
  <c r="BI563" i="1"/>
  <c r="BJ563" i="1"/>
  <c r="BK563" i="1"/>
  <c r="BL563" i="1"/>
  <c r="BM563" i="1"/>
  <c r="BN563" i="1"/>
  <c r="BO563" i="1"/>
  <c r="BP563" i="1"/>
  <c r="BQ563" i="1"/>
  <c r="BR563" i="1"/>
  <c r="BS563" i="1"/>
  <c r="AR564" i="1"/>
  <c r="AS564" i="1"/>
  <c r="AT564" i="1"/>
  <c r="AU564" i="1"/>
  <c r="AV564" i="1"/>
  <c r="AW564" i="1"/>
  <c r="AX564" i="1"/>
  <c r="AY564" i="1"/>
  <c r="AZ564" i="1"/>
  <c r="BA564" i="1"/>
  <c r="BB564" i="1"/>
  <c r="BC564" i="1"/>
  <c r="BD564" i="1"/>
  <c r="BE564" i="1"/>
  <c r="BF564" i="1"/>
  <c r="BG564" i="1"/>
  <c r="BH564" i="1"/>
  <c r="BI564" i="1"/>
  <c r="BJ564" i="1"/>
  <c r="BK564" i="1"/>
  <c r="BL564" i="1"/>
  <c r="BM564" i="1"/>
  <c r="BN564" i="1"/>
  <c r="BO564" i="1"/>
  <c r="BP564" i="1"/>
  <c r="BQ564" i="1"/>
  <c r="BR564" i="1"/>
  <c r="BS564" i="1"/>
  <c r="AR566" i="1"/>
  <c r="AS566" i="1"/>
  <c r="AT566" i="1"/>
  <c r="AU566" i="1"/>
  <c r="AV566" i="1"/>
  <c r="AW566" i="1"/>
  <c r="AX566" i="1"/>
  <c r="AY566" i="1"/>
  <c r="AZ566" i="1"/>
  <c r="BA566" i="1"/>
  <c r="BB566" i="1"/>
  <c r="BC566" i="1"/>
  <c r="BD566" i="1"/>
  <c r="BE566" i="1"/>
  <c r="BF566" i="1"/>
  <c r="BG566" i="1"/>
  <c r="BH566" i="1"/>
  <c r="BI566" i="1"/>
  <c r="BJ566" i="1"/>
  <c r="BK566" i="1"/>
  <c r="BL566" i="1"/>
  <c r="BM566" i="1"/>
  <c r="BN566" i="1"/>
  <c r="BO566" i="1"/>
  <c r="BP566" i="1"/>
  <c r="BQ566" i="1"/>
  <c r="BR566" i="1"/>
  <c r="BS566" i="1"/>
  <c r="AR569" i="1"/>
  <c r="AS569" i="1"/>
  <c r="AT569" i="1"/>
  <c r="AU569" i="1"/>
  <c r="AV569" i="1"/>
  <c r="AW569" i="1"/>
  <c r="AX569" i="1"/>
  <c r="AY569" i="1"/>
  <c r="AZ569" i="1"/>
  <c r="BA569" i="1"/>
  <c r="BB569" i="1"/>
  <c r="BC569" i="1"/>
  <c r="BD569" i="1"/>
  <c r="BE569" i="1"/>
  <c r="BF569" i="1"/>
  <c r="BG569" i="1"/>
  <c r="BH569" i="1"/>
  <c r="BI569" i="1"/>
  <c r="BJ569" i="1"/>
  <c r="BK569" i="1"/>
  <c r="BL569" i="1"/>
  <c r="BM569" i="1"/>
  <c r="BN569" i="1"/>
  <c r="BO569" i="1"/>
  <c r="BP569" i="1"/>
  <c r="BQ569" i="1"/>
  <c r="BR569" i="1"/>
  <c r="BS569" i="1"/>
  <c r="AR570" i="1"/>
  <c r="AS570" i="1"/>
  <c r="AT570" i="1"/>
  <c r="AU570" i="1"/>
  <c r="AV570" i="1"/>
  <c r="AW570" i="1"/>
  <c r="AX570" i="1"/>
  <c r="AY570" i="1"/>
  <c r="AZ570" i="1"/>
  <c r="BA570" i="1"/>
  <c r="BB570" i="1"/>
  <c r="BC570" i="1"/>
  <c r="BD570" i="1"/>
  <c r="BE570" i="1"/>
  <c r="BF570" i="1"/>
  <c r="BG570" i="1"/>
  <c r="BH570" i="1"/>
  <c r="BI570" i="1"/>
  <c r="BJ570" i="1"/>
  <c r="BK570" i="1"/>
  <c r="BL570" i="1"/>
  <c r="BM570" i="1"/>
  <c r="BN570" i="1"/>
  <c r="BO570" i="1"/>
  <c r="BP570" i="1"/>
  <c r="BQ570" i="1"/>
  <c r="BR570" i="1"/>
  <c r="BS570" i="1"/>
  <c r="AR571" i="1"/>
  <c r="AS571" i="1"/>
  <c r="AT571" i="1"/>
  <c r="AU571" i="1"/>
  <c r="AV571" i="1"/>
  <c r="AW571" i="1"/>
  <c r="AX571" i="1"/>
  <c r="AY571" i="1"/>
  <c r="AZ571" i="1"/>
  <c r="BA571" i="1"/>
  <c r="BB571" i="1"/>
  <c r="BC571" i="1"/>
  <c r="BD571" i="1"/>
  <c r="BE571" i="1"/>
  <c r="BF571" i="1"/>
  <c r="BG571" i="1"/>
  <c r="BH571" i="1"/>
  <c r="BI571" i="1"/>
  <c r="BJ571" i="1"/>
  <c r="BK571" i="1"/>
  <c r="BL571" i="1"/>
  <c r="BM571" i="1"/>
  <c r="BN571" i="1"/>
  <c r="BO571" i="1"/>
  <c r="BP571" i="1"/>
  <c r="BQ571" i="1"/>
  <c r="BR571" i="1"/>
  <c r="BS571" i="1"/>
  <c r="AS572" i="1"/>
  <c r="AT572" i="1"/>
  <c r="AU572" i="1"/>
  <c r="AV572" i="1"/>
  <c r="AW572" i="1"/>
  <c r="AX572" i="1"/>
  <c r="AY572" i="1"/>
  <c r="AZ572" i="1"/>
  <c r="BA572" i="1"/>
  <c r="BB572" i="1"/>
  <c r="BC572" i="1"/>
  <c r="BD572" i="1"/>
  <c r="BE572" i="1"/>
  <c r="BF572" i="1"/>
  <c r="BG572" i="1"/>
  <c r="BH572" i="1"/>
  <c r="BI572" i="1"/>
  <c r="BJ572" i="1"/>
  <c r="BK572" i="1"/>
  <c r="BL572" i="1"/>
  <c r="BM572" i="1"/>
  <c r="BN572" i="1"/>
  <c r="BO572" i="1"/>
  <c r="BP572" i="1"/>
  <c r="BQ572" i="1"/>
  <c r="BR572" i="1"/>
  <c r="BS572" i="1"/>
  <c r="AR574" i="1"/>
  <c r="AS574" i="1"/>
  <c r="AT574" i="1"/>
  <c r="AU574" i="1"/>
  <c r="AV574" i="1"/>
  <c r="AW574" i="1"/>
  <c r="AX574" i="1"/>
  <c r="AY574" i="1"/>
  <c r="AZ574" i="1"/>
  <c r="BA574" i="1"/>
  <c r="BB574" i="1"/>
  <c r="BC574" i="1"/>
  <c r="BD574" i="1"/>
  <c r="BE574" i="1"/>
  <c r="BF574" i="1"/>
  <c r="BG574" i="1"/>
  <c r="BH574" i="1"/>
  <c r="BI574" i="1"/>
  <c r="BJ574" i="1"/>
  <c r="BK574" i="1"/>
  <c r="BL574" i="1"/>
  <c r="BM574" i="1"/>
  <c r="BN574" i="1"/>
  <c r="BO574" i="1"/>
  <c r="BP574" i="1"/>
  <c r="BQ574" i="1"/>
  <c r="BR574" i="1"/>
  <c r="BS574" i="1"/>
  <c r="AR575" i="1"/>
  <c r="AS575" i="1"/>
  <c r="AT575" i="1"/>
  <c r="AU575" i="1"/>
  <c r="AV575" i="1"/>
  <c r="AW575" i="1"/>
  <c r="AX575" i="1"/>
  <c r="AY575" i="1"/>
  <c r="AZ575" i="1"/>
  <c r="BA575" i="1"/>
  <c r="BB575" i="1"/>
  <c r="BC575" i="1"/>
  <c r="BD575" i="1"/>
  <c r="BE575" i="1"/>
  <c r="BF575" i="1"/>
  <c r="BG575" i="1"/>
  <c r="BH575" i="1"/>
  <c r="BI575" i="1"/>
  <c r="BJ575" i="1"/>
  <c r="BK575" i="1"/>
  <c r="BL575" i="1"/>
  <c r="BM575" i="1"/>
  <c r="BN575" i="1"/>
  <c r="BO575" i="1"/>
  <c r="BP575" i="1"/>
  <c r="BQ575" i="1"/>
  <c r="BR575" i="1"/>
  <c r="BS575" i="1"/>
  <c r="AR576" i="1"/>
  <c r="AS576" i="1"/>
  <c r="AT576" i="1"/>
  <c r="AU576" i="1"/>
  <c r="AV576" i="1"/>
  <c r="AW576" i="1"/>
  <c r="AX576" i="1"/>
  <c r="AY576" i="1"/>
  <c r="AZ576" i="1"/>
  <c r="BA576" i="1"/>
  <c r="BB576" i="1"/>
  <c r="BC576" i="1"/>
  <c r="BD576" i="1"/>
  <c r="BE576" i="1"/>
  <c r="BF576" i="1"/>
  <c r="BG576" i="1"/>
  <c r="BH576" i="1"/>
  <c r="BI576" i="1"/>
  <c r="BJ576" i="1"/>
  <c r="BK576" i="1"/>
  <c r="BL576" i="1"/>
  <c r="BM576" i="1"/>
  <c r="BN576" i="1"/>
  <c r="BO576" i="1"/>
  <c r="BP576" i="1"/>
  <c r="BQ576" i="1"/>
  <c r="BR576" i="1"/>
  <c r="BS576" i="1"/>
  <c r="AR578" i="1"/>
  <c r="AS578" i="1"/>
  <c r="AT578" i="1"/>
  <c r="AU578" i="1"/>
  <c r="AV578" i="1"/>
  <c r="AW578" i="1"/>
  <c r="AX578" i="1"/>
  <c r="AY578" i="1"/>
  <c r="AZ578" i="1"/>
  <c r="BA578" i="1"/>
  <c r="BB578" i="1"/>
  <c r="BC578" i="1"/>
  <c r="BD578" i="1"/>
  <c r="BE578" i="1"/>
  <c r="BF578" i="1"/>
  <c r="BG578" i="1"/>
  <c r="BH578" i="1"/>
  <c r="BI578" i="1"/>
  <c r="BJ578" i="1"/>
  <c r="BK578" i="1"/>
  <c r="BL578" i="1"/>
  <c r="BM578" i="1"/>
  <c r="BN578" i="1"/>
  <c r="BO578" i="1"/>
  <c r="BP578" i="1"/>
  <c r="BQ578" i="1"/>
  <c r="BR578" i="1"/>
  <c r="BS578" i="1"/>
  <c r="AR579" i="1"/>
  <c r="AS579" i="1"/>
  <c r="AT579" i="1"/>
  <c r="AU579" i="1"/>
  <c r="AV579" i="1"/>
  <c r="AW579" i="1"/>
  <c r="AX579" i="1"/>
  <c r="AY579" i="1"/>
  <c r="AZ579" i="1"/>
  <c r="BA579" i="1"/>
  <c r="BB579" i="1"/>
  <c r="BC579" i="1"/>
  <c r="BD579" i="1"/>
  <c r="BE579" i="1"/>
  <c r="BF579" i="1"/>
  <c r="BG579" i="1"/>
  <c r="BH579" i="1"/>
  <c r="BI579" i="1"/>
  <c r="BJ579" i="1"/>
  <c r="BK579" i="1"/>
  <c r="BL579" i="1"/>
  <c r="BM579" i="1"/>
  <c r="BN579" i="1"/>
  <c r="BO579" i="1"/>
  <c r="BP579" i="1"/>
  <c r="BQ579" i="1"/>
  <c r="BR579" i="1"/>
  <c r="BS579" i="1"/>
  <c r="AR589" i="1"/>
  <c r="AS589" i="1"/>
  <c r="AT589" i="1"/>
  <c r="AU589" i="1"/>
  <c r="AV589" i="1"/>
  <c r="AW589" i="1"/>
  <c r="AX589" i="1"/>
  <c r="AY589" i="1"/>
  <c r="AZ589" i="1"/>
  <c r="BA589" i="1"/>
  <c r="BB589" i="1"/>
  <c r="BC589" i="1"/>
  <c r="BD589" i="1"/>
  <c r="BE589" i="1"/>
  <c r="BF589" i="1"/>
  <c r="BG589" i="1"/>
  <c r="BH589" i="1"/>
  <c r="BI589" i="1"/>
  <c r="BJ589" i="1"/>
  <c r="BK589" i="1"/>
  <c r="BL589" i="1"/>
  <c r="BM589" i="1"/>
  <c r="BN589" i="1"/>
  <c r="BO589" i="1"/>
  <c r="BP589" i="1"/>
  <c r="BQ589" i="1"/>
  <c r="BR589" i="1"/>
  <c r="BS589" i="1"/>
  <c r="AR646" i="1"/>
  <c r="AS646" i="1"/>
  <c r="AT646" i="1"/>
  <c r="AU646" i="1"/>
  <c r="AV646" i="1"/>
  <c r="AW646" i="1"/>
  <c r="AX646" i="1"/>
  <c r="AY646" i="1"/>
  <c r="AZ646" i="1"/>
  <c r="BA646" i="1"/>
  <c r="BB646" i="1"/>
  <c r="BC646" i="1"/>
  <c r="BD646" i="1"/>
  <c r="BE646" i="1"/>
  <c r="BF646" i="1"/>
  <c r="BG646" i="1"/>
  <c r="BH646" i="1"/>
  <c r="BI646" i="1"/>
  <c r="BJ646" i="1"/>
  <c r="BK646" i="1"/>
  <c r="BL646" i="1"/>
  <c r="BM646" i="1"/>
  <c r="BN646" i="1"/>
  <c r="BO646" i="1"/>
  <c r="BP646" i="1"/>
  <c r="BQ646" i="1"/>
  <c r="BR646" i="1"/>
  <c r="BS646" i="1"/>
  <c r="AR647" i="1"/>
  <c r="AS647" i="1"/>
  <c r="AT647" i="1"/>
  <c r="AU647" i="1"/>
  <c r="AV647" i="1"/>
  <c r="AW647" i="1"/>
  <c r="AX647" i="1"/>
  <c r="AY647" i="1"/>
  <c r="AZ647" i="1"/>
  <c r="BA647" i="1"/>
  <c r="BB647" i="1"/>
  <c r="BC647" i="1"/>
  <c r="BD647" i="1"/>
  <c r="BE647" i="1"/>
  <c r="BF647" i="1"/>
  <c r="BG647" i="1"/>
  <c r="BH647" i="1"/>
  <c r="BI647" i="1"/>
  <c r="BJ647" i="1"/>
  <c r="BK647" i="1"/>
  <c r="BL647" i="1"/>
  <c r="BM647" i="1"/>
  <c r="BN647" i="1"/>
  <c r="BO647" i="1"/>
  <c r="BP647" i="1"/>
  <c r="BQ647" i="1"/>
  <c r="BR647" i="1"/>
  <c r="BS647" i="1"/>
  <c r="AM163" i="18"/>
  <c r="AN163" i="18" s="1"/>
  <c r="AM162" i="18"/>
  <c r="AN162" i="18" s="1"/>
  <c r="AM161" i="18"/>
  <c r="AN161" i="18" s="1"/>
  <c r="AM160" i="18"/>
  <c r="AN160" i="18" s="1"/>
  <c r="AM159" i="18"/>
  <c r="AN159" i="18" s="1"/>
  <c r="AM158" i="18"/>
  <c r="AN158" i="18" s="1"/>
  <c r="AM157" i="18"/>
  <c r="AN157" i="18" s="1"/>
  <c r="AM156" i="18"/>
  <c r="AN156" i="18" s="1"/>
  <c r="AM155" i="18"/>
  <c r="AN155" i="18" s="1"/>
  <c r="AM154" i="18"/>
  <c r="AN154" i="18" s="1"/>
  <c r="AM153" i="18"/>
  <c r="AN153" i="18" s="1"/>
  <c r="AM152" i="18"/>
  <c r="AN152" i="18" s="1"/>
  <c r="AM150" i="18"/>
  <c r="AN150" i="18" s="1"/>
  <c r="AM149" i="18"/>
  <c r="AN149" i="18" s="1"/>
  <c r="AN148" i="18"/>
  <c r="AN147" i="18"/>
  <c r="AM146" i="18"/>
  <c r="AN146" i="18" s="1"/>
  <c r="AM145" i="18"/>
  <c r="AN145" i="18" s="1"/>
  <c r="AM144" i="18"/>
  <c r="AN144" i="18" s="1"/>
  <c r="AM143" i="18"/>
  <c r="AN143" i="18" s="1"/>
  <c r="AN142" i="18"/>
  <c r="AM141" i="18"/>
  <c r="AN141" i="18" s="1"/>
  <c r="AM140" i="18"/>
  <c r="AN140" i="18" s="1"/>
  <c r="AM139" i="18"/>
  <c r="AN139" i="18" s="1"/>
  <c r="AM138" i="18"/>
  <c r="AN138" i="18" s="1"/>
  <c r="AM137" i="18"/>
  <c r="AN137" i="18" s="1"/>
  <c r="AM136" i="18"/>
  <c r="AN136" i="18" s="1"/>
  <c r="AM135" i="18"/>
  <c r="AN135" i="18" s="1"/>
  <c r="AM134" i="18"/>
  <c r="AN134" i="18" s="1"/>
  <c r="AM133" i="18"/>
  <c r="AN133" i="18" s="1"/>
  <c r="AM132" i="18"/>
  <c r="AN132" i="18" s="1"/>
  <c r="AM131" i="18"/>
  <c r="AN131" i="18" s="1"/>
  <c r="AM130" i="18"/>
  <c r="AN130" i="18" s="1"/>
  <c r="AM129" i="18"/>
  <c r="AN129" i="18" s="1"/>
  <c r="AM128" i="18"/>
  <c r="AN128" i="18" s="1"/>
  <c r="AM127" i="18"/>
  <c r="AN127" i="18" s="1"/>
  <c r="AM126" i="18"/>
  <c r="AN126" i="18" s="1"/>
  <c r="AM125" i="18"/>
  <c r="AN125" i="18" s="1"/>
  <c r="AM124" i="18"/>
  <c r="AN124" i="18" s="1"/>
  <c r="AM123" i="18"/>
  <c r="AN123" i="18" s="1"/>
  <c r="AM122" i="18"/>
  <c r="AN122" i="18" s="1"/>
  <c r="AM121" i="18"/>
  <c r="AN121" i="18" s="1"/>
  <c r="AM120" i="18"/>
  <c r="AN120" i="18" s="1"/>
  <c r="AM119" i="18"/>
  <c r="AN119" i="18" s="1"/>
  <c r="AM118" i="18"/>
  <c r="AN118" i="18" s="1"/>
  <c r="AM117" i="18"/>
  <c r="AN117" i="18" s="1"/>
  <c r="AM116" i="18"/>
  <c r="AN116" i="18" s="1"/>
  <c r="AM115" i="18"/>
  <c r="AN115" i="18" s="1"/>
  <c r="AM114" i="18"/>
  <c r="AN114" i="18" s="1"/>
  <c r="AM113" i="18"/>
  <c r="AN113" i="18" s="1"/>
  <c r="AM112" i="18"/>
  <c r="AN112" i="18" s="1"/>
  <c r="AM111" i="18"/>
  <c r="AN111" i="18" s="1"/>
  <c r="AM110" i="18"/>
  <c r="AN110" i="18" s="1"/>
  <c r="AM109" i="18"/>
  <c r="AN109" i="18" s="1"/>
  <c r="AM108" i="18"/>
  <c r="AN108" i="18" s="1"/>
  <c r="AM107" i="18"/>
  <c r="AN107" i="18" s="1"/>
  <c r="AM106" i="18"/>
  <c r="AN106" i="18" s="1"/>
  <c r="AM105" i="18"/>
  <c r="AN105" i="18" s="1"/>
  <c r="AM104" i="18"/>
  <c r="AN104" i="18" s="1"/>
  <c r="AM103" i="18"/>
  <c r="AN103" i="18" s="1"/>
  <c r="AM102" i="18"/>
  <c r="AN102" i="18" s="1"/>
  <c r="AM101" i="18"/>
  <c r="AN101" i="18" s="1"/>
  <c r="AM100" i="18"/>
  <c r="AN100" i="18" s="1"/>
  <c r="AM99" i="18"/>
  <c r="AN99" i="18" s="1"/>
  <c r="AM98" i="18"/>
  <c r="AN98" i="18" s="1"/>
  <c r="AM97" i="18"/>
  <c r="AN97" i="18" s="1"/>
  <c r="AM96" i="18"/>
  <c r="AN96" i="18" s="1"/>
  <c r="AM95" i="18"/>
  <c r="AN95" i="18" s="1"/>
  <c r="AM94" i="18"/>
  <c r="AN94" i="18" s="1"/>
  <c r="AM93" i="18"/>
  <c r="AN93" i="18" s="1"/>
  <c r="AM92" i="18"/>
  <c r="AN92" i="18" s="1"/>
  <c r="AM91" i="18"/>
  <c r="AN91" i="18" s="1"/>
  <c r="AM90" i="18"/>
  <c r="AN90" i="18" s="1"/>
  <c r="AM89" i="18"/>
  <c r="AN89" i="18" s="1"/>
  <c r="AM88" i="18"/>
  <c r="AN88" i="18" s="1"/>
  <c r="AM87" i="18"/>
  <c r="AN87" i="18" s="1"/>
  <c r="AM86" i="18"/>
  <c r="AN86" i="18" s="1"/>
  <c r="AM85" i="18"/>
  <c r="AN85" i="18" s="1"/>
  <c r="AM84" i="18"/>
  <c r="AN84" i="18" s="1"/>
  <c r="AM83" i="18"/>
  <c r="AN83" i="18" s="1"/>
  <c r="AM82" i="18"/>
  <c r="AN82" i="18" s="1"/>
  <c r="AM81" i="18"/>
  <c r="AN81" i="18" s="1"/>
  <c r="AM80" i="18"/>
  <c r="AN80" i="18" s="1"/>
  <c r="AM79" i="18"/>
  <c r="AN79" i="18" s="1"/>
  <c r="AM78" i="18"/>
  <c r="AN78" i="18" s="1"/>
  <c r="AM77" i="18"/>
  <c r="AN77" i="18" s="1"/>
  <c r="AM76" i="18"/>
  <c r="AN76" i="18" s="1"/>
  <c r="AM75" i="18"/>
  <c r="AN75" i="18" s="1"/>
  <c r="AM74" i="18"/>
  <c r="AN74" i="18" s="1"/>
  <c r="AM73" i="18"/>
  <c r="AN73" i="18" s="1"/>
  <c r="AM72" i="18"/>
  <c r="AN72" i="18" s="1"/>
  <c r="AM71" i="18"/>
  <c r="AN71" i="18" s="1"/>
  <c r="AM70" i="18"/>
  <c r="AN70" i="18" s="1"/>
  <c r="AM69" i="18"/>
  <c r="AN69" i="18" s="1"/>
  <c r="AM68" i="18"/>
  <c r="AN68" i="18" s="1"/>
  <c r="AM67" i="18"/>
  <c r="AN67" i="18" s="1"/>
  <c r="AM66" i="18"/>
  <c r="AN66" i="18" s="1"/>
  <c r="AM65" i="18"/>
  <c r="AN65" i="18" s="1"/>
  <c r="AM64" i="18"/>
  <c r="AN64" i="18" s="1"/>
  <c r="AM63" i="18"/>
  <c r="AN63" i="18" s="1"/>
  <c r="AM62" i="18"/>
  <c r="AN62" i="18" s="1"/>
  <c r="AM61" i="18"/>
  <c r="AN61" i="18" s="1"/>
  <c r="AM60" i="18"/>
  <c r="AN60" i="18" s="1"/>
  <c r="AM59" i="18"/>
  <c r="AN59" i="18" s="1"/>
  <c r="AM58" i="18"/>
  <c r="AN58" i="18" s="1"/>
  <c r="AM57" i="18"/>
  <c r="AN57" i="18" s="1"/>
  <c r="AM56" i="18"/>
  <c r="AN56" i="18" s="1"/>
  <c r="AM54" i="18"/>
  <c r="AN54" i="18" s="1"/>
  <c r="AM53" i="18"/>
  <c r="AN53" i="18" s="1"/>
  <c r="AM52" i="18"/>
  <c r="AN52" i="18" s="1"/>
  <c r="AM51" i="18"/>
  <c r="AN51" i="18" s="1"/>
  <c r="AM50" i="18"/>
  <c r="AN50" i="18" s="1"/>
  <c r="AM49" i="18"/>
  <c r="AN49" i="18" s="1"/>
  <c r="AM48" i="18"/>
  <c r="AN48" i="18" s="1"/>
  <c r="AM47" i="18"/>
  <c r="AN47" i="18" s="1"/>
  <c r="AM46" i="18"/>
  <c r="AN46" i="18" s="1"/>
  <c r="AM45" i="18"/>
  <c r="AN45" i="18" s="1"/>
  <c r="AM44" i="18"/>
  <c r="AN44" i="18" s="1"/>
  <c r="AM43" i="18"/>
  <c r="AN43" i="18" s="1"/>
  <c r="AM42" i="18"/>
  <c r="AN42" i="18" s="1"/>
  <c r="AM41" i="18"/>
  <c r="AN41" i="18" s="1"/>
  <c r="AM40" i="18"/>
  <c r="AN40" i="18" s="1"/>
  <c r="AM39" i="18"/>
  <c r="AN39" i="18" s="1"/>
  <c r="AN38" i="18"/>
  <c r="AN37" i="18"/>
  <c r="AM36" i="18"/>
  <c r="AN36" i="18" s="1"/>
  <c r="AM35" i="18"/>
  <c r="AN35" i="18" s="1"/>
  <c r="AM34" i="18"/>
  <c r="AN34" i="18" s="1"/>
  <c r="AN33" i="18"/>
  <c r="AM32" i="18"/>
  <c r="AN32" i="18" s="1"/>
  <c r="AM31" i="18"/>
  <c r="AN31" i="18" s="1"/>
  <c r="AM30" i="18"/>
  <c r="AN30" i="18" s="1"/>
  <c r="AM29" i="18"/>
  <c r="AN29" i="18" s="1"/>
  <c r="AM28" i="18"/>
  <c r="AN28" i="18" s="1"/>
  <c r="AM27" i="18"/>
  <c r="AN27" i="18" s="1"/>
  <c r="AM26" i="18"/>
  <c r="AN26" i="18" s="1"/>
  <c r="AM25" i="18"/>
  <c r="AN25" i="18" s="1"/>
  <c r="AM24" i="18"/>
  <c r="AN24" i="18" s="1"/>
  <c r="AM23" i="18"/>
  <c r="AN23" i="18" s="1"/>
  <c r="AN22" i="18"/>
  <c r="AM21" i="18"/>
  <c r="AN21" i="18" s="1"/>
  <c r="AM20" i="18"/>
  <c r="AN20" i="18" s="1"/>
  <c r="AM19" i="18"/>
  <c r="AN19" i="18" s="1"/>
  <c r="AM13" i="18"/>
  <c r="AN13" i="18" s="1"/>
  <c r="AM12" i="18"/>
  <c r="AN12" i="18" s="1"/>
  <c r="AM10" i="18"/>
  <c r="AN10" i="18" s="1"/>
  <c r="AM9" i="18"/>
  <c r="AN9" i="18" s="1"/>
  <c r="AM8" i="18"/>
  <c r="AN8" i="18" s="1"/>
  <c r="AN7" i="18"/>
  <c r="AM6" i="18"/>
  <c r="AN6" i="18" s="1"/>
  <c r="AM5" i="18"/>
  <c r="AN5" i="18" s="1"/>
  <c r="AM4" i="18"/>
  <c r="AN4" i="18" s="1"/>
  <c r="AM3" i="18"/>
  <c r="AN3" i="18" s="1"/>
  <c r="AM2" i="18"/>
  <c r="AN2" i="18" s="1"/>
  <c r="AM19" i="17"/>
  <c r="AN19" i="17" s="1"/>
  <c r="AM18" i="17"/>
  <c r="AN18" i="17" s="1"/>
  <c r="AM17" i="17"/>
  <c r="AN17" i="17" s="1"/>
  <c r="AM13" i="17"/>
  <c r="AN13" i="17" s="1"/>
  <c r="AM12" i="17"/>
  <c r="AN12" i="17" s="1"/>
  <c r="AM11" i="17"/>
  <c r="AN11" i="17" s="1"/>
  <c r="AM10" i="17"/>
  <c r="AN10" i="17" s="1"/>
  <c r="AM9" i="17"/>
  <c r="AN9" i="17" s="1"/>
  <c r="AM8" i="17"/>
  <c r="AN8" i="17" s="1"/>
  <c r="AM7" i="17"/>
  <c r="AN7" i="17" s="1"/>
  <c r="AM4" i="17"/>
  <c r="AN4" i="17" s="1"/>
  <c r="AM3" i="17"/>
  <c r="AN3" i="17" s="1"/>
  <c r="AM30" i="16"/>
  <c r="AN30" i="16" s="1"/>
  <c r="AM29" i="16"/>
  <c r="AN29" i="16" s="1"/>
  <c r="AM28" i="16"/>
  <c r="AN28" i="16" s="1"/>
  <c r="AM14" i="16"/>
  <c r="AN14" i="16" s="1"/>
  <c r="AM13" i="16"/>
  <c r="AN13" i="16" s="1"/>
  <c r="AM9" i="16"/>
  <c r="AN9" i="16" s="1"/>
  <c r="AM8" i="16"/>
  <c r="AN8" i="16" s="1"/>
  <c r="AM7" i="16"/>
  <c r="AM5" i="16"/>
  <c r="AN5" i="16" s="1"/>
  <c r="AM2" i="16"/>
  <c r="AN2" i="16" s="1"/>
  <c r="AM469" i="15"/>
  <c r="AN469" i="15" s="1"/>
  <c r="AM468" i="15"/>
  <c r="AN468" i="15" s="1"/>
  <c r="AM453" i="15"/>
  <c r="AN453" i="15" s="1"/>
  <c r="AM452" i="15"/>
  <c r="AN452" i="15" s="1"/>
  <c r="AM451" i="15"/>
  <c r="AN451" i="15" s="1"/>
  <c r="AM450" i="15"/>
  <c r="AN450" i="15" s="1"/>
  <c r="AM449" i="15"/>
  <c r="AN449" i="15" s="1"/>
  <c r="AM448" i="15"/>
  <c r="AN448" i="15" s="1"/>
  <c r="AM447" i="15"/>
  <c r="AN447" i="15" s="1"/>
  <c r="AM446" i="15"/>
  <c r="AN446" i="15" s="1"/>
  <c r="AM444" i="15"/>
  <c r="AN444" i="15" s="1"/>
  <c r="AM443" i="15"/>
  <c r="AN443" i="15" s="1"/>
  <c r="AM442" i="15"/>
  <c r="AN442" i="15" s="1"/>
  <c r="AM441" i="15"/>
  <c r="AN441" i="15" s="1"/>
  <c r="AM440" i="15"/>
  <c r="AN440" i="15" s="1"/>
  <c r="AM439" i="15"/>
  <c r="AN439" i="15" s="1"/>
  <c r="AM438" i="15"/>
  <c r="AN438" i="15" s="1"/>
  <c r="AM437" i="15"/>
  <c r="AN437" i="15" s="1"/>
  <c r="AM436" i="15"/>
  <c r="AN436" i="15" s="1"/>
  <c r="AM435" i="15"/>
  <c r="AN435" i="15" s="1"/>
  <c r="AM433" i="15"/>
  <c r="AN433" i="15" s="1"/>
  <c r="AM432" i="15"/>
  <c r="AN432" i="15" s="1"/>
  <c r="AM431" i="15"/>
  <c r="AN431" i="15" s="1"/>
  <c r="AM430" i="15"/>
  <c r="AN430" i="15" s="1"/>
  <c r="AM429" i="15"/>
  <c r="AN429" i="15" s="1"/>
  <c r="AM428" i="15"/>
  <c r="AN428" i="15" s="1"/>
  <c r="AM427" i="15"/>
  <c r="AN427" i="15" s="1"/>
  <c r="AM426" i="15"/>
  <c r="AN426" i="15" s="1"/>
  <c r="AM425" i="15"/>
  <c r="AN425" i="15" s="1"/>
  <c r="AM424" i="15"/>
  <c r="AN424" i="15" s="1"/>
  <c r="AM423" i="15"/>
  <c r="AN423" i="15" s="1"/>
  <c r="AM422" i="15"/>
  <c r="AN422" i="15" s="1"/>
  <c r="AM421" i="15"/>
  <c r="AN421" i="15" s="1"/>
  <c r="AM420" i="15"/>
  <c r="AN420" i="15" s="1"/>
  <c r="AM419" i="15"/>
  <c r="AN419" i="15" s="1"/>
  <c r="AM418" i="15"/>
  <c r="AN418" i="15" s="1"/>
  <c r="AM417" i="15"/>
  <c r="AN417" i="15" s="1"/>
  <c r="AM416" i="15"/>
  <c r="AN416" i="15" s="1"/>
  <c r="AM415" i="15"/>
  <c r="AN415" i="15" s="1"/>
  <c r="AM414" i="15"/>
  <c r="AN414" i="15" s="1"/>
  <c r="AM413" i="15"/>
  <c r="AN413" i="15" s="1"/>
  <c r="AM412" i="15"/>
  <c r="AN412" i="15" s="1"/>
  <c r="AM411" i="15"/>
  <c r="AN411" i="15" s="1"/>
  <c r="AM410" i="15"/>
  <c r="AN410" i="15" s="1"/>
  <c r="AM409" i="15"/>
  <c r="AN409" i="15" s="1"/>
  <c r="AM408" i="15"/>
  <c r="AN408" i="15" s="1"/>
  <c r="AM407" i="15"/>
  <c r="AN407" i="15" s="1"/>
  <c r="AM406" i="15"/>
  <c r="AN406" i="15" s="1"/>
  <c r="AM405" i="15"/>
  <c r="AN405" i="15" s="1"/>
  <c r="AM404" i="15"/>
  <c r="AN404" i="15" s="1"/>
  <c r="AM403" i="15"/>
  <c r="AN403" i="15" s="1"/>
  <c r="AM402" i="15"/>
  <c r="AN402" i="15" s="1"/>
  <c r="AM401" i="15"/>
  <c r="AN401" i="15" s="1"/>
  <c r="AM400" i="15"/>
  <c r="AN400" i="15" s="1"/>
  <c r="AM399" i="15"/>
  <c r="AN399" i="15" s="1"/>
  <c r="AM398" i="15"/>
  <c r="AN398" i="15" s="1"/>
  <c r="AM397" i="15"/>
  <c r="AN397" i="15" s="1"/>
  <c r="AM396" i="15"/>
  <c r="AN396" i="15" s="1"/>
  <c r="AM395" i="15"/>
  <c r="AN395" i="15" s="1"/>
  <c r="AM394" i="15"/>
  <c r="AN394" i="15" s="1"/>
  <c r="AM393" i="15"/>
  <c r="AN393" i="15" s="1"/>
  <c r="AM392" i="15"/>
  <c r="AN392" i="15" s="1"/>
  <c r="AM391" i="15"/>
  <c r="AN391" i="15" s="1"/>
  <c r="AM390" i="15"/>
  <c r="AN390" i="15" s="1"/>
  <c r="AM389" i="15"/>
  <c r="AN389" i="15" s="1"/>
  <c r="AM388" i="15"/>
  <c r="AN388" i="15" s="1"/>
  <c r="AM387" i="15"/>
  <c r="AN387" i="15" s="1"/>
  <c r="AM386" i="15"/>
  <c r="AN386" i="15" s="1"/>
  <c r="AM385" i="15"/>
  <c r="AN385" i="15" s="1"/>
  <c r="AM384" i="15"/>
  <c r="AN384" i="15" s="1"/>
  <c r="AM383" i="15"/>
  <c r="AN383" i="15" s="1"/>
  <c r="AM382" i="15"/>
  <c r="AN382" i="15" s="1"/>
  <c r="AM381" i="15"/>
  <c r="AN381" i="15" s="1"/>
  <c r="AM380" i="15"/>
  <c r="AN380" i="15" s="1"/>
  <c r="AM379" i="15"/>
  <c r="AN379" i="15" s="1"/>
  <c r="AM378" i="15"/>
  <c r="AN378" i="15" s="1"/>
  <c r="AM377" i="15"/>
  <c r="AN377" i="15" s="1"/>
  <c r="AN376" i="15"/>
  <c r="AM375" i="15"/>
  <c r="AN375" i="15" s="1"/>
  <c r="AN374" i="15"/>
  <c r="AM373" i="15"/>
  <c r="AN373" i="15" s="1"/>
  <c r="AN372" i="15"/>
  <c r="AM371" i="15"/>
  <c r="AN371" i="15" s="1"/>
  <c r="AM370" i="15"/>
  <c r="AN370" i="15" s="1"/>
  <c r="AM369" i="15"/>
  <c r="AN369" i="15" s="1"/>
  <c r="AN368" i="15"/>
  <c r="AM367" i="15"/>
  <c r="AN367" i="15" s="1"/>
  <c r="AM366" i="15"/>
  <c r="AN366" i="15" s="1"/>
  <c r="AM365" i="15"/>
  <c r="AN365" i="15" s="1"/>
  <c r="AM364" i="15"/>
  <c r="AN364" i="15" s="1"/>
  <c r="AM363" i="15"/>
  <c r="AN363" i="15" s="1"/>
  <c r="AM362" i="15"/>
  <c r="AN362" i="15" s="1"/>
  <c r="AM361" i="15"/>
  <c r="AN361" i="15" s="1"/>
  <c r="AM360" i="15"/>
  <c r="AN360" i="15" s="1"/>
  <c r="AM359" i="15"/>
  <c r="AN359" i="15" s="1"/>
  <c r="AM358" i="15"/>
  <c r="AN358" i="15" s="1"/>
  <c r="AM357" i="15"/>
  <c r="AN357" i="15" s="1"/>
  <c r="AM356" i="15"/>
  <c r="AN356" i="15" s="1"/>
  <c r="AM355" i="15"/>
  <c r="AN355" i="15" s="1"/>
  <c r="AM354" i="15"/>
  <c r="AN354" i="15" s="1"/>
  <c r="AM353" i="15"/>
  <c r="AN353" i="15" s="1"/>
  <c r="AM352" i="15"/>
  <c r="AN352" i="15" s="1"/>
  <c r="AM351" i="15"/>
  <c r="AN351" i="15" s="1"/>
  <c r="AM350" i="15"/>
  <c r="AN350" i="15" s="1"/>
  <c r="AM348" i="15"/>
  <c r="AN348" i="15" s="1"/>
  <c r="AM347" i="15"/>
  <c r="AN347" i="15" s="1"/>
  <c r="AM346" i="15"/>
  <c r="AN346" i="15" s="1"/>
  <c r="AM345" i="15"/>
  <c r="AN345" i="15" s="1"/>
  <c r="AM344" i="15"/>
  <c r="AN344" i="15" s="1"/>
  <c r="AM343" i="15"/>
  <c r="AN343" i="15" s="1"/>
  <c r="AM342" i="15"/>
  <c r="AN342" i="15" s="1"/>
  <c r="AM341" i="15"/>
  <c r="AN341" i="15" s="1"/>
  <c r="AM340" i="15"/>
  <c r="AN340" i="15" s="1"/>
  <c r="AM339" i="15"/>
  <c r="AN339" i="15" s="1"/>
  <c r="AM338" i="15"/>
  <c r="AN338" i="15" s="1"/>
  <c r="AM337" i="15"/>
  <c r="AN337" i="15" s="1"/>
  <c r="AM336" i="15"/>
  <c r="AN336" i="15" s="1"/>
  <c r="AM335" i="15"/>
  <c r="AN335" i="15" s="1"/>
  <c r="AM334" i="15"/>
  <c r="AN334" i="15" s="1"/>
  <c r="AM333" i="15"/>
  <c r="AN333" i="15" s="1"/>
  <c r="AM331" i="15"/>
  <c r="AN331" i="15" s="1"/>
  <c r="AM330" i="15"/>
  <c r="AN330" i="15" s="1"/>
  <c r="AM329" i="15"/>
  <c r="AN329" i="15" s="1"/>
  <c r="AM328" i="15"/>
  <c r="AN328" i="15" s="1"/>
  <c r="AM327" i="15"/>
  <c r="AN327" i="15" s="1"/>
  <c r="AM326" i="15"/>
  <c r="AN326" i="15" s="1"/>
  <c r="AM325" i="15"/>
  <c r="AN325" i="15" s="1"/>
  <c r="AM324" i="15"/>
  <c r="AN324" i="15" s="1"/>
  <c r="AM323" i="15"/>
  <c r="AN323" i="15" s="1"/>
  <c r="AM322" i="15"/>
  <c r="AN322" i="15" s="1"/>
  <c r="AM321" i="15"/>
  <c r="AN321" i="15" s="1"/>
  <c r="AM320" i="15"/>
  <c r="AN320" i="15" s="1"/>
  <c r="AM319" i="15"/>
  <c r="AN319" i="15" s="1"/>
  <c r="AM318" i="15"/>
  <c r="AN318" i="15" s="1"/>
  <c r="AM317" i="15"/>
  <c r="AN317" i="15" s="1"/>
  <c r="AM315" i="15"/>
  <c r="AN315" i="15" s="1"/>
  <c r="AM314" i="15"/>
  <c r="AN314" i="15" s="1"/>
  <c r="AM313" i="15"/>
  <c r="AN313" i="15" s="1"/>
  <c r="AM312" i="15"/>
  <c r="AN312" i="15" s="1"/>
  <c r="AM311" i="15"/>
  <c r="AN311" i="15" s="1"/>
  <c r="AM310" i="15"/>
  <c r="AN310" i="15" s="1"/>
  <c r="AM309" i="15"/>
  <c r="AN309" i="15" s="1"/>
  <c r="AM308" i="15"/>
  <c r="AN308" i="15" s="1"/>
  <c r="AM307" i="15"/>
  <c r="AN307" i="15" s="1"/>
  <c r="AM306" i="15"/>
  <c r="AN306" i="15" s="1"/>
  <c r="AM305" i="15"/>
  <c r="AN305" i="15" s="1"/>
  <c r="AM304" i="15"/>
  <c r="AN304" i="15" s="1"/>
  <c r="AM303" i="15"/>
  <c r="AN303" i="15" s="1"/>
  <c r="AM302" i="15"/>
  <c r="AN302" i="15" s="1"/>
  <c r="AM301" i="15"/>
  <c r="AN301" i="15" s="1"/>
  <c r="AM300" i="15"/>
  <c r="AN300" i="15" s="1"/>
  <c r="AM299" i="15"/>
  <c r="AN299" i="15" s="1"/>
  <c r="AM298" i="15"/>
  <c r="AN298" i="15" s="1"/>
  <c r="AM297" i="15"/>
  <c r="AN297" i="15" s="1"/>
  <c r="AM296" i="15"/>
  <c r="AN296" i="15" s="1"/>
  <c r="AM295" i="15"/>
  <c r="AN295" i="15" s="1"/>
  <c r="AM294" i="15"/>
  <c r="AN294" i="15" s="1"/>
  <c r="AM293" i="15"/>
  <c r="AN293" i="15" s="1"/>
  <c r="AM292" i="15"/>
  <c r="AN292" i="15" s="1"/>
  <c r="AM291" i="15"/>
  <c r="AN291" i="15" s="1"/>
  <c r="AM290" i="15"/>
  <c r="AN290" i="15" s="1"/>
  <c r="AM289" i="15"/>
  <c r="AN289" i="15" s="1"/>
  <c r="AM288" i="15"/>
  <c r="AN288" i="15" s="1"/>
  <c r="AM287" i="15"/>
  <c r="AN287" i="15" s="1"/>
  <c r="AM286" i="15"/>
  <c r="AN286" i="15" s="1"/>
  <c r="AM285" i="15"/>
  <c r="AN285" i="15" s="1"/>
  <c r="AM284" i="15"/>
  <c r="AN284" i="15" s="1"/>
  <c r="AM283" i="15"/>
  <c r="AN283" i="15" s="1"/>
  <c r="AM282" i="15"/>
  <c r="AN282" i="15" s="1"/>
  <c r="AM281" i="15"/>
  <c r="AN281" i="15" s="1"/>
  <c r="AM280" i="15"/>
  <c r="AN280" i="15" s="1"/>
  <c r="AM279" i="15"/>
  <c r="AN279" i="15" s="1"/>
  <c r="AM278" i="15"/>
  <c r="AN278" i="15" s="1"/>
  <c r="AM277" i="15"/>
  <c r="AN277" i="15" s="1"/>
  <c r="AM276" i="15"/>
  <c r="AN276" i="15" s="1"/>
  <c r="AM275" i="15"/>
  <c r="AN275" i="15" s="1"/>
  <c r="AM274" i="15"/>
  <c r="AN274" i="15" s="1"/>
  <c r="AM273" i="15"/>
  <c r="AN273" i="15" s="1"/>
  <c r="AM272" i="15"/>
  <c r="AN272" i="15" s="1"/>
  <c r="AM271" i="15"/>
  <c r="AN271" i="15" s="1"/>
  <c r="AM270" i="15"/>
  <c r="AN270" i="15" s="1"/>
  <c r="AM269" i="15"/>
  <c r="AN269" i="15" s="1"/>
  <c r="AM268" i="15"/>
  <c r="AN268" i="15" s="1"/>
  <c r="AM267" i="15"/>
  <c r="AN267" i="15" s="1"/>
  <c r="AM266" i="15"/>
  <c r="AN266" i="15" s="1"/>
  <c r="AM265" i="15"/>
  <c r="AN265" i="15" s="1"/>
  <c r="AM264" i="15"/>
  <c r="AN264" i="15" s="1"/>
  <c r="AM263" i="15"/>
  <c r="AN263" i="15" s="1"/>
  <c r="AM262" i="15"/>
  <c r="AN262" i="15" s="1"/>
  <c r="AM261" i="15"/>
  <c r="AN261" i="15" s="1"/>
  <c r="AN260" i="15"/>
  <c r="AM259" i="15"/>
  <c r="AN259" i="15" s="1"/>
  <c r="AM258" i="15"/>
  <c r="AN258" i="15" s="1"/>
  <c r="AM257" i="15"/>
  <c r="AN257" i="15" s="1"/>
  <c r="AM256" i="15"/>
  <c r="AN256" i="15" s="1"/>
  <c r="AM255" i="15"/>
  <c r="AN255" i="15" s="1"/>
  <c r="AM254" i="15"/>
  <c r="AN254" i="15" s="1"/>
  <c r="AM253" i="15"/>
  <c r="AN253" i="15" s="1"/>
  <c r="AM252" i="15"/>
  <c r="AN252" i="15" s="1"/>
  <c r="AM251" i="15"/>
  <c r="AN251" i="15" s="1"/>
  <c r="AM250" i="15"/>
  <c r="AN250" i="15" s="1"/>
  <c r="AM249" i="15"/>
  <c r="AN249" i="15" s="1"/>
  <c r="AM248" i="15"/>
  <c r="AN248" i="15" s="1"/>
  <c r="AM247" i="15"/>
  <c r="AN247" i="15" s="1"/>
  <c r="AM246" i="15"/>
  <c r="AN246" i="15" s="1"/>
  <c r="AM245" i="15"/>
  <c r="AN245" i="15" s="1"/>
  <c r="AM244" i="15"/>
  <c r="AN244" i="15" s="1"/>
  <c r="AM243" i="15"/>
  <c r="AN243" i="15" s="1"/>
  <c r="AM242" i="15"/>
  <c r="AN242" i="15" s="1"/>
  <c r="AM241" i="15"/>
  <c r="AN241" i="15" s="1"/>
  <c r="AM240" i="15"/>
  <c r="AN240" i="15" s="1"/>
  <c r="AM239" i="15"/>
  <c r="AN239" i="15" s="1"/>
  <c r="AM238" i="15"/>
  <c r="AN238" i="15" s="1"/>
  <c r="AM237" i="15"/>
  <c r="AN237" i="15" s="1"/>
  <c r="AM236" i="15"/>
  <c r="AN236" i="15" s="1"/>
  <c r="AM235" i="15"/>
  <c r="AN235" i="15" s="1"/>
  <c r="AM234" i="15"/>
  <c r="AN234" i="15" s="1"/>
  <c r="AM232" i="15"/>
  <c r="AN232" i="15" s="1"/>
  <c r="AM231" i="15"/>
  <c r="AN231" i="15" s="1"/>
  <c r="AM230" i="15"/>
  <c r="AN230" i="15" s="1"/>
  <c r="AM229" i="15"/>
  <c r="AN229" i="15" s="1"/>
  <c r="AM228" i="15"/>
  <c r="AN228" i="15" s="1"/>
  <c r="AN227" i="15"/>
  <c r="AM226" i="15"/>
  <c r="AN226" i="15" s="1"/>
  <c r="AM224" i="15"/>
  <c r="AN224" i="15" s="1"/>
  <c r="AM223" i="15"/>
  <c r="AN223" i="15" s="1"/>
  <c r="AM222" i="15"/>
  <c r="AN222" i="15" s="1"/>
  <c r="AM221" i="15"/>
  <c r="AN221" i="15" s="1"/>
  <c r="AM220" i="15"/>
  <c r="AN220" i="15" s="1"/>
  <c r="AM219" i="15"/>
  <c r="AN219" i="15" s="1"/>
  <c r="AM218" i="15"/>
  <c r="AN218" i="15" s="1"/>
  <c r="AM217" i="15"/>
  <c r="AN217" i="15" s="1"/>
  <c r="AM216" i="15"/>
  <c r="AN216" i="15" s="1"/>
  <c r="AM215" i="15"/>
  <c r="AN215" i="15" s="1"/>
  <c r="AM214" i="15"/>
  <c r="AN214" i="15" s="1"/>
  <c r="AM213" i="15"/>
  <c r="AN213" i="15" s="1"/>
  <c r="AM212" i="15"/>
  <c r="AN212" i="15" s="1"/>
  <c r="AM211" i="15"/>
  <c r="AN211" i="15" s="1"/>
  <c r="AM210" i="15"/>
  <c r="AN210" i="15" s="1"/>
  <c r="AM209" i="15"/>
  <c r="AN209" i="15" s="1"/>
  <c r="AM208" i="15"/>
  <c r="AN208" i="15" s="1"/>
  <c r="AM207" i="15"/>
  <c r="AN207" i="15" s="1"/>
  <c r="AM206" i="15"/>
  <c r="AN206" i="15" s="1"/>
  <c r="AM205" i="15"/>
  <c r="AN205" i="15" s="1"/>
  <c r="AM204" i="15"/>
  <c r="AN204" i="15" s="1"/>
  <c r="AM203" i="15"/>
  <c r="AN203" i="15" s="1"/>
  <c r="AM202" i="15"/>
  <c r="AN202" i="15" s="1"/>
  <c r="AM201" i="15"/>
  <c r="AN201" i="15" s="1"/>
  <c r="AM200" i="15"/>
  <c r="AN200" i="15" s="1"/>
  <c r="AM199" i="15"/>
  <c r="AN199" i="15" s="1"/>
  <c r="AM198" i="15"/>
  <c r="AN198" i="15" s="1"/>
  <c r="AM197" i="15"/>
  <c r="AN197" i="15" s="1"/>
  <c r="AM196" i="15"/>
  <c r="AN196" i="15" s="1"/>
  <c r="AM195" i="15"/>
  <c r="AN195" i="15" s="1"/>
  <c r="AM194" i="15"/>
  <c r="AN194" i="15" s="1"/>
  <c r="AM193" i="15"/>
  <c r="AN193" i="15" s="1"/>
  <c r="AM192" i="15"/>
  <c r="AN192" i="15" s="1"/>
  <c r="AM191" i="15"/>
  <c r="AN191" i="15" s="1"/>
  <c r="AM190" i="15"/>
  <c r="AN190" i="15" s="1"/>
  <c r="AM189" i="15"/>
  <c r="AN189" i="15" s="1"/>
  <c r="AM188" i="15"/>
  <c r="AN188" i="15" s="1"/>
  <c r="AM187" i="15"/>
  <c r="AN187" i="15" s="1"/>
  <c r="AM186" i="15"/>
  <c r="AN186" i="15" s="1"/>
  <c r="AM185" i="15"/>
  <c r="AN185" i="15" s="1"/>
  <c r="AM184" i="15"/>
  <c r="AN184" i="15" s="1"/>
  <c r="AM183" i="15"/>
  <c r="AN183" i="15" s="1"/>
  <c r="AM182" i="15"/>
  <c r="AN182" i="15" s="1"/>
  <c r="AM181" i="15"/>
  <c r="AN181" i="15" s="1"/>
  <c r="AM180" i="15"/>
  <c r="AN180" i="15" s="1"/>
  <c r="AM179" i="15"/>
  <c r="AN179" i="15" s="1"/>
  <c r="AM178" i="15"/>
  <c r="AN178" i="15" s="1"/>
  <c r="AM177" i="15"/>
  <c r="AN177" i="15" s="1"/>
  <c r="AM176" i="15"/>
  <c r="AN176" i="15" s="1"/>
  <c r="AM175" i="15"/>
  <c r="AN175" i="15" s="1"/>
  <c r="AM174" i="15"/>
  <c r="AN174" i="15" s="1"/>
  <c r="AM173" i="15"/>
  <c r="AN173" i="15" s="1"/>
  <c r="AM172" i="15"/>
  <c r="AN172" i="15" s="1"/>
  <c r="AM171" i="15"/>
  <c r="AN171" i="15" s="1"/>
  <c r="AM169" i="15"/>
  <c r="AN169" i="15" s="1"/>
  <c r="AM167" i="15"/>
  <c r="AN167" i="15" s="1"/>
  <c r="AM166" i="15"/>
  <c r="AN166" i="15" s="1"/>
  <c r="AM165" i="15"/>
  <c r="AN165" i="15" s="1"/>
  <c r="AN164" i="15"/>
  <c r="AM163" i="15"/>
  <c r="AN163" i="15" s="1"/>
  <c r="AM162" i="15"/>
  <c r="AN162" i="15" s="1"/>
  <c r="AM161" i="15"/>
  <c r="AN161" i="15" s="1"/>
  <c r="AM160" i="15"/>
  <c r="AN160" i="15" s="1"/>
  <c r="AM159" i="15"/>
  <c r="AN159" i="15" s="1"/>
  <c r="AM158" i="15"/>
  <c r="AN158" i="15" s="1"/>
  <c r="AM157" i="15"/>
  <c r="AN157" i="15" s="1"/>
  <c r="AM156" i="15"/>
  <c r="AN156" i="15" s="1"/>
  <c r="AM155" i="15"/>
  <c r="AN155" i="15" s="1"/>
  <c r="AM154" i="15"/>
  <c r="AN154" i="15" s="1"/>
  <c r="AM153" i="15"/>
  <c r="AN153" i="15" s="1"/>
  <c r="AM152" i="15"/>
  <c r="AN152" i="15" s="1"/>
  <c r="AM151" i="15"/>
  <c r="AN151" i="15" s="1"/>
  <c r="AM150" i="15"/>
  <c r="AN150" i="15" s="1"/>
  <c r="AM149" i="15"/>
  <c r="AN149" i="15" s="1"/>
  <c r="AM148" i="15"/>
  <c r="AN148" i="15" s="1"/>
  <c r="AM147" i="15"/>
  <c r="AN147" i="15" s="1"/>
  <c r="AM146" i="15"/>
  <c r="AN146" i="15" s="1"/>
  <c r="AM145" i="15"/>
  <c r="AN145" i="15" s="1"/>
  <c r="AM144" i="15"/>
  <c r="AN144" i="15" s="1"/>
  <c r="AM143" i="15"/>
  <c r="AN143" i="15" s="1"/>
  <c r="AM142" i="15"/>
  <c r="AN142" i="15" s="1"/>
  <c r="AM141" i="15"/>
  <c r="AN141" i="15" s="1"/>
  <c r="AM140" i="15"/>
  <c r="AN140" i="15" s="1"/>
  <c r="AM139" i="15"/>
  <c r="AN139" i="15" s="1"/>
  <c r="AM138" i="15"/>
  <c r="AN138" i="15" s="1"/>
  <c r="AM137" i="15"/>
  <c r="AN137" i="15" s="1"/>
  <c r="AM136" i="15"/>
  <c r="AN136" i="15" s="1"/>
  <c r="AM135" i="15"/>
  <c r="AN135" i="15" s="1"/>
  <c r="AM134" i="15"/>
  <c r="AN134" i="15" s="1"/>
  <c r="AM133" i="15"/>
  <c r="AN133" i="15" s="1"/>
  <c r="AM132" i="15"/>
  <c r="AN132" i="15" s="1"/>
  <c r="AM131" i="15"/>
  <c r="AN131" i="15" s="1"/>
  <c r="AM130" i="15"/>
  <c r="AN130" i="15" s="1"/>
  <c r="AM129" i="15"/>
  <c r="AN129" i="15" s="1"/>
  <c r="AM128" i="15"/>
  <c r="AN128" i="15" s="1"/>
  <c r="AM127" i="15"/>
  <c r="AN127" i="15" s="1"/>
  <c r="AM126" i="15"/>
  <c r="AN126" i="15" s="1"/>
  <c r="AM125" i="15"/>
  <c r="AN125" i="15" s="1"/>
  <c r="AM123" i="15"/>
  <c r="AN123" i="15" s="1"/>
  <c r="AM122" i="15"/>
  <c r="AN122" i="15" s="1"/>
  <c r="AM121" i="15"/>
  <c r="AN121" i="15" s="1"/>
  <c r="AM120" i="15"/>
  <c r="AN120" i="15" s="1"/>
  <c r="AM119" i="15"/>
  <c r="AN119" i="15" s="1"/>
  <c r="AM118" i="15"/>
  <c r="AN118" i="15" s="1"/>
  <c r="AM117" i="15"/>
  <c r="AN117" i="15" s="1"/>
  <c r="AM116" i="15"/>
  <c r="AN116" i="15" s="1"/>
  <c r="AM115" i="15"/>
  <c r="AN115" i="15" s="1"/>
  <c r="AM114" i="15"/>
  <c r="AN114" i="15" s="1"/>
  <c r="AM113" i="15"/>
  <c r="AN113" i="15" s="1"/>
  <c r="AM112" i="15"/>
  <c r="AN112" i="15" s="1"/>
  <c r="AM111" i="15"/>
  <c r="AN111" i="15" s="1"/>
  <c r="AM110" i="15"/>
  <c r="AN110" i="15" s="1"/>
  <c r="AM109" i="15"/>
  <c r="AN109" i="15" s="1"/>
  <c r="AM105" i="15"/>
  <c r="AN105" i="15" s="1"/>
  <c r="AM104" i="15"/>
  <c r="AN104" i="15" s="1"/>
  <c r="AM103" i="15"/>
  <c r="AN103" i="15" s="1"/>
  <c r="AM102" i="15"/>
  <c r="AN102" i="15" s="1"/>
  <c r="AM101" i="15"/>
  <c r="AN101" i="15" s="1"/>
  <c r="AM100" i="15"/>
  <c r="AN100" i="15" s="1"/>
  <c r="AM99" i="15"/>
  <c r="AN99" i="15" s="1"/>
  <c r="AM98" i="15"/>
  <c r="AN98" i="15" s="1"/>
  <c r="AM97" i="15"/>
  <c r="AN97" i="15" s="1"/>
  <c r="AM96" i="15"/>
  <c r="AN96" i="15" s="1"/>
  <c r="AM95" i="15"/>
  <c r="AN95" i="15" s="1"/>
  <c r="AM94" i="15"/>
  <c r="AN94" i="15" s="1"/>
  <c r="AM93" i="15"/>
  <c r="AN93" i="15" s="1"/>
  <c r="AM92" i="15"/>
  <c r="AN92" i="15" s="1"/>
  <c r="AM91" i="15"/>
  <c r="AN91" i="15" s="1"/>
  <c r="AM90" i="15"/>
  <c r="AN90" i="15" s="1"/>
  <c r="AM89" i="15"/>
  <c r="AN89" i="15" s="1"/>
  <c r="AM88" i="15"/>
  <c r="AN88" i="15" s="1"/>
  <c r="AM87" i="15"/>
  <c r="AN87" i="15" s="1"/>
  <c r="AM86" i="15"/>
  <c r="AN86" i="15" s="1"/>
  <c r="AM85" i="15"/>
  <c r="AN85" i="15" s="1"/>
  <c r="AM84" i="15"/>
  <c r="AN84" i="15" s="1"/>
  <c r="AM83" i="15"/>
  <c r="AN83" i="15" s="1"/>
  <c r="AM82" i="15"/>
  <c r="AN82" i="15" s="1"/>
  <c r="AM81" i="15"/>
  <c r="AN81" i="15" s="1"/>
  <c r="AM80" i="15"/>
  <c r="AN80" i="15" s="1"/>
  <c r="AM79" i="15"/>
  <c r="AN79" i="15" s="1"/>
  <c r="AM78" i="15"/>
  <c r="AN78" i="15" s="1"/>
  <c r="AM77" i="15"/>
  <c r="AN77" i="15" s="1"/>
  <c r="AM76" i="15"/>
  <c r="AN76" i="15" s="1"/>
  <c r="AM75" i="15"/>
  <c r="AN75" i="15" s="1"/>
  <c r="AM74" i="15"/>
  <c r="AN74" i="15" s="1"/>
  <c r="AM73" i="15"/>
  <c r="AN73" i="15" s="1"/>
  <c r="AM72" i="15"/>
  <c r="AN72" i="15" s="1"/>
  <c r="AM71" i="15"/>
  <c r="AN71" i="15" s="1"/>
  <c r="AM70" i="15"/>
  <c r="AN70" i="15" s="1"/>
  <c r="AM69" i="15"/>
  <c r="AN69" i="15" s="1"/>
  <c r="AM68" i="15"/>
  <c r="AN68" i="15" s="1"/>
  <c r="AM67" i="15"/>
  <c r="AN67" i="15" s="1"/>
  <c r="AM66" i="15"/>
  <c r="AN66" i="15" s="1"/>
  <c r="AM65" i="15"/>
  <c r="AN65" i="15" s="1"/>
  <c r="AM64" i="15"/>
  <c r="AN64" i="15" s="1"/>
  <c r="AM63" i="15"/>
  <c r="AN63" i="15" s="1"/>
  <c r="AM62" i="15"/>
  <c r="AN62" i="15" s="1"/>
  <c r="AM61" i="15"/>
  <c r="AN61" i="15" s="1"/>
  <c r="AM60" i="15"/>
  <c r="AN60" i="15" s="1"/>
  <c r="AM59" i="15"/>
  <c r="AN59" i="15" s="1"/>
  <c r="AM58" i="15"/>
  <c r="AN58" i="15" s="1"/>
  <c r="AM57" i="15"/>
  <c r="AN57" i="15" s="1"/>
  <c r="AM56" i="15"/>
  <c r="AN56" i="15" s="1"/>
  <c r="AM55" i="15"/>
  <c r="AN55" i="15" s="1"/>
  <c r="AM54" i="15"/>
  <c r="AN54" i="15" s="1"/>
  <c r="AM53" i="15"/>
  <c r="AN53" i="15" s="1"/>
  <c r="AM52" i="15"/>
  <c r="AN52" i="15" s="1"/>
  <c r="AM51" i="15"/>
  <c r="AN51" i="15" s="1"/>
  <c r="AM50" i="15"/>
  <c r="AN50" i="15" s="1"/>
  <c r="AM49" i="15"/>
  <c r="AN49" i="15" s="1"/>
  <c r="AM48" i="15"/>
  <c r="AN48" i="15" s="1"/>
  <c r="AM47" i="15"/>
  <c r="AN47" i="15" s="1"/>
  <c r="AM46" i="15"/>
  <c r="AN46" i="15" s="1"/>
  <c r="AM45" i="15"/>
  <c r="AN45" i="15" s="1"/>
  <c r="AM44" i="15"/>
  <c r="AN44" i="15" s="1"/>
  <c r="AM43" i="15"/>
  <c r="AN43" i="15" s="1"/>
  <c r="AM42" i="15"/>
  <c r="AN42" i="15" s="1"/>
  <c r="AM41" i="15"/>
  <c r="AN41" i="15" s="1"/>
  <c r="AM40" i="15"/>
  <c r="AN40" i="15" s="1"/>
  <c r="AM39" i="15"/>
  <c r="AN39" i="15" s="1"/>
  <c r="AM38" i="15"/>
  <c r="AN38" i="15" s="1"/>
  <c r="AM37" i="15"/>
  <c r="AN37" i="15" s="1"/>
  <c r="AM36" i="15"/>
  <c r="AN36" i="15" s="1"/>
  <c r="AM35" i="15"/>
  <c r="AN35" i="15" s="1"/>
  <c r="AM34" i="15"/>
  <c r="AN34" i="15" s="1"/>
  <c r="AM33" i="15"/>
  <c r="AN33" i="15" s="1"/>
  <c r="AM32" i="15"/>
  <c r="AN32" i="15" s="1"/>
  <c r="AM31" i="15"/>
  <c r="AN31" i="15" s="1"/>
  <c r="AM30" i="15"/>
  <c r="AN30" i="15" s="1"/>
  <c r="AM29" i="15"/>
  <c r="AN29" i="15" s="1"/>
  <c r="AM28" i="15"/>
  <c r="AN28" i="15" s="1"/>
  <c r="AM27" i="15"/>
  <c r="AN27" i="15" s="1"/>
  <c r="AM26" i="15"/>
  <c r="AN26" i="15" s="1"/>
  <c r="AM25" i="15"/>
  <c r="AN25" i="15" s="1"/>
  <c r="AM24" i="15"/>
  <c r="AN24" i="15" s="1"/>
  <c r="AM23" i="15"/>
  <c r="AN23" i="15" s="1"/>
  <c r="AM22" i="15"/>
  <c r="AN22" i="15" s="1"/>
  <c r="AM21" i="15"/>
  <c r="AN21" i="15" s="1"/>
  <c r="AM20" i="15"/>
  <c r="AN20" i="15" s="1"/>
  <c r="AM19" i="15"/>
  <c r="AN19" i="15" s="1"/>
  <c r="AM18" i="15"/>
  <c r="AN18" i="15" s="1"/>
  <c r="AM17" i="15"/>
  <c r="AN17" i="15" s="1"/>
  <c r="AM16" i="15"/>
  <c r="AN16" i="15" s="1"/>
  <c r="AM15" i="15"/>
  <c r="AN15" i="15" s="1"/>
  <c r="AM14" i="15"/>
  <c r="AN14" i="15" s="1"/>
  <c r="AM13" i="15"/>
  <c r="AN13" i="15" s="1"/>
  <c r="AM12" i="15"/>
  <c r="AN12" i="15" s="1"/>
  <c r="AM11" i="15"/>
  <c r="AN11" i="15" s="1"/>
  <c r="AM10" i="15"/>
  <c r="AN10" i="15" s="1"/>
  <c r="AM9" i="15"/>
  <c r="AN9" i="15" s="1"/>
  <c r="AM8" i="15"/>
  <c r="AN8" i="15" s="1"/>
  <c r="AM7" i="15"/>
  <c r="AN7" i="15" s="1"/>
  <c r="AM6" i="15"/>
  <c r="AN6" i="15" s="1"/>
  <c r="AM5" i="15"/>
  <c r="AN5" i="15" s="1"/>
  <c r="AM4" i="15"/>
  <c r="AN4" i="15" s="1"/>
  <c r="AM3" i="15"/>
  <c r="AM2" i="15"/>
  <c r="AN2" i="15" s="1"/>
  <c r="BT238" i="1" l="1"/>
  <c r="BT258" i="1"/>
  <c r="CK111" i="1"/>
  <c r="AN7" i="16"/>
  <c r="AM40" i="16"/>
  <c r="CK588" i="1"/>
  <c r="BY588" i="1"/>
  <c r="BZ588" i="1" s="1"/>
  <c r="BY102" i="1"/>
  <c r="BZ102" i="1" s="1"/>
  <c r="AN3" i="15"/>
  <c r="AN445" i="15"/>
  <c r="AM470" i="15" l="1"/>
  <c r="AM478" i="12" l="1"/>
  <c r="AN478" i="12" s="1"/>
  <c r="AM479" i="12"/>
  <c r="AN479" i="12" s="1"/>
  <c r="AM482" i="12"/>
  <c r="AN482" i="12" s="1"/>
  <c r="AM481" i="12"/>
  <c r="AN481" i="12" s="1"/>
  <c r="AN58" i="14" l="1"/>
  <c r="AM57" i="13" l="1"/>
  <c r="AN180" i="13" l="1"/>
  <c r="AN188" i="13"/>
  <c r="AM24" i="13" l="1"/>
  <c r="AN24" i="13" s="1"/>
  <c r="AN35" i="1"/>
  <c r="AM137" i="13"/>
  <c r="AN137" i="13" s="1"/>
  <c r="AN575" i="1"/>
  <c r="AM114" i="12" l="1"/>
  <c r="AN114" i="12" s="1"/>
  <c r="BT35" i="1"/>
  <c r="BT575" i="1"/>
  <c r="BX575" i="1" s="1"/>
  <c r="AN574" i="1"/>
  <c r="AN572" i="1"/>
  <c r="AN571" i="1"/>
  <c r="BV575" i="1" l="1"/>
  <c r="CK577" i="1" s="1"/>
  <c r="BV35" i="1"/>
  <c r="AO24" i="13" s="1"/>
  <c r="BT574" i="1"/>
  <c r="BT572" i="1"/>
  <c r="BX572" i="1" s="1"/>
  <c r="BT571" i="1"/>
  <c r="BX571" i="1" s="1"/>
  <c r="CK35" i="1" l="1"/>
  <c r="CK575" i="1"/>
  <c r="BV571" i="1"/>
  <c r="CK573" i="1" s="1"/>
  <c r="BY35" i="1"/>
  <c r="BZ35" i="1" s="1"/>
  <c r="BV572" i="1"/>
  <c r="BV574" i="1"/>
  <c r="AO179" i="13" s="1"/>
  <c r="BY575" i="1"/>
  <c r="BZ575" i="1" s="1"/>
  <c r="BY571" i="1" l="1"/>
  <c r="BZ571" i="1" s="1"/>
  <c r="CK574" i="1"/>
  <c r="BY574" i="1"/>
  <c r="BZ574" i="1" s="1"/>
  <c r="BY572" i="1"/>
  <c r="BZ572" i="1" s="1"/>
  <c r="AN320" i="1"/>
  <c r="AM226" i="12"/>
  <c r="AN226" i="12" s="1"/>
  <c r="BT320" i="1" l="1"/>
  <c r="BX320" i="1" s="1"/>
  <c r="AM316" i="12"/>
  <c r="AM24" i="14"/>
  <c r="AN24" i="14" s="1"/>
  <c r="BV320" i="1" l="1"/>
  <c r="BY320" i="1" l="1"/>
  <c r="BZ320" i="1" s="1"/>
  <c r="AN527" i="1"/>
  <c r="AM33" i="14"/>
  <c r="AM472" i="12"/>
  <c r="AN472" i="12" s="1"/>
  <c r="AM133" i="13"/>
  <c r="AN133" i="13" s="1"/>
  <c r="AM475" i="12"/>
  <c r="AN475" i="12" s="1"/>
  <c r="AM474" i="12"/>
  <c r="AN474" i="12" s="1"/>
  <c r="AN178" i="13"/>
  <c r="AN179" i="13"/>
  <c r="AN224" i="13"/>
  <c r="AN343" i="1"/>
  <c r="AM34" i="14"/>
  <c r="AN566" i="1"/>
  <c r="AN564" i="1"/>
  <c r="AN569" i="1"/>
  <c r="AN578" i="1"/>
  <c r="AN576" i="1"/>
  <c r="AN579" i="1"/>
  <c r="AN589" i="1"/>
  <c r="AN177" i="13" l="1"/>
  <c r="BT527" i="1"/>
  <c r="BX527" i="1" s="1"/>
  <c r="BT343" i="1"/>
  <c r="BT576" i="1"/>
  <c r="BX576" i="1" s="1"/>
  <c r="BT578" i="1"/>
  <c r="BX578" i="1" s="1"/>
  <c r="BT564" i="1"/>
  <c r="BX564" i="1" s="1"/>
  <c r="BT579" i="1"/>
  <c r="BX579" i="1" s="1"/>
  <c r="BT566" i="1"/>
  <c r="BX566" i="1" s="1"/>
  <c r="BT569" i="1"/>
  <c r="BX569" i="1" s="1"/>
  <c r="BT589" i="1"/>
  <c r="BX589" i="1" s="1"/>
  <c r="BV578" i="1" l="1"/>
  <c r="CK580" i="1" s="1"/>
  <c r="BV566" i="1"/>
  <c r="CK568" i="1" s="1"/>
  <c r="BV564" i="1"/>
  <c r="BV576" i="1"/>
  <c r="BV343" i="1"/>
  <c r="BV589" i="1"/>
  <c r="CK591" i="1" s="1"/>
  <c r="BV569" i="1"/>
  <c r="CK571" i="1" s="1"/>
  <c r="BV527" i="1"/>
  <c r="BV579" i="1"/>
  <c r="CK581" i="1" s="1"/>
  <c r="AP27" i="9" l="1"/>
  <c r="AO23" i="8"/>
  <c r="CK345" i="1"/>
  <c r="CK589" i="1"/>
  <c r="CK343" i="1"/>
  <c r="BY527" i="1"/>
  <c r="BZ527" i="1" s="1"/>
  <c r="BY564" i="1"/>
  <c r="BZ564" i="1" s="1"/>
  <c r="CK576" i="1"/>
  <c r="BY576" i="1"/>
  <c r="BZ576" i="1" s="1"/>
  <c r="BY589" i="1"/>
  <c r="BZ589" i="1" s="1"/>
  <c r="CK566" i="1"/>
  <c r="BY566" i="1"/>
  <c r="BZ566" i="1" s="1"/>
  <c r="CK569" i="1"/>
  <c r="BY569" i="1"/>
  <c r="BZ569" i="1" s="1"/>
  <c r="CK579" i="1"/>
  <c r="BY579" i="1"/>
  <c r="BZ579" i="1" s="1"/>
  <c r="BY343" i="1"/>
  <c r="BZ343" i="1" s="1"/>
  <c r="CK578" i="1"/>
  <c r="BY578" i="1"/>
  <c r="BZ578" i="1" s="1"/>
  <c r="AN541" i="1"/>
  <c r="AN175" i="13"/>
  <c r="AN174" i="13"/>
  <c r="AN173" i="13"/>
  <c r="AN172" i="13"/>
  <c r="AN171" i="13"/>
  <c r="AM10" i="11"/>
  <c r="AN10" i="11" s="1"/>
  <c r="BT541" i="1" l="1"/>
  <c r="AN176" i="13"/>
  <c r="AN170" i="13"/>
  <c r="AN169" i="13"/>
  <c r="AN168" i="13"/>
  <c r="AM21" i="8"/>
  <c r="F21" i="8"/>
  <c r="AN127" i="1"/>
  <c r="AM225" i="12"/>
  <c r="AN225" i="12" s="1"/>
  <c r="AM27" i="9"/>
  <c r="AN27" i="9" s="1"/>
  <c r="AN126" i="1"/>
  <c r="AN563" i="1"/>
  <c r="AM149" i="13"/>
  <c r="AN149" i="13" s="1"/>
  <c r="AN511" i="1"/>
  <c r="AM20" i="9"/>
  <c r="AN20" i="9" s="1"/>
  <c r="AM445" i="12"/>
  <c r="AN445" i="12" s="1"/>
  <c r="AN350" i="1"/>
  <c r="AN457" i="1"/>
  <c r="AN561" i="1"/>
  <c r="AN560" i="1"/>
  <c r="AN570" i="1"/>
  <c r="AN562" i="1"/>
  <c r="BV541" i="1" l="1"/>
  <c r="AN21" i="8"/>
  <c r="BT127" i="1"/>
  <c r="BT563" i="1"/>
  <c r="BX563" i="1" s="1"/>
  <c r="BT126" i="1"/>
  <c r="BX126" i="1" s="1"/>
  <c r="BT511" i="1"/>
  <c r="BT350" i="1"/>
  <c r="BT570" i="1"/>
  <c r="BX570" i="1" s="1"/>
  <c r="BT560" i="1"/>
  <c r="BT561" i="1"/>
  <c r="BT562" i="1"/>
  <c r="CK541" i="1" l="1"/>
  <c r="AO178" i="13"/>
  <c r="BV561" i="1"/>
  <c r="BV350" i="1"/>
  <c r="BV511" i="1"/>
  <c r="BV560" i="1"/>
  <c r="BV126" i="1"/>
  <c r="CK126" i="1" s="1"/>
  <c r="BV563" i="1"/>
  <c r="CK565" i="1" s="1"/>
  <c r="BV570" i="1"/>
  <c r="BV562" i="1"/>
  <c r="BV127" i="1"/>
  <c r="BY541" i="1"/>
  <c r="BZ541" i="1" s="1"/>
  <c r="CK513" i="1" l="1"/>
  <c r="AO149" i="13"/>
  <c r="AP20" i="9"/>
  <c r="AO21" i="8"/>
  <c r="CK570" i="1"/>
  <c r="CK572" i="1"/>
  <c r="CK562" i="1"/>
  <c r="CK564" i="1"/>
  <c r="BY570" i="1"/>
  <c r="BZ570" i="1" s="1"/>
  <c r="BY511" i="1"/>
  <c r="BZ511" i="1" s="1"/>
  <c r="BY562" i="1"/>
  <c r="BZ562" i="1" s="1"/>
  <c r="BY126" i="1"/>
  <c r="BZ126" i="1" s="1"/>
  <c r="BY350" i="1"/>
  <c r="BZ350" i="1" s="1"/>
  <c r="BY127" i="1"/>
  <c r="BZ127" i="1" s="1"/>
  <c r="CK563" i="1"/>
  <c r="BY563" i="1"/>
  <c r="BZ563" i="1" s="1"/>
  <c r="BY560" i="1"/>
  <c r="BZ560" i="1" s="1"/>
  <c r="CK561" i="1"/>
  <c r="BY561" i="1"/>
  <c r="BZ561" i="1" s="1"/>
  <c r="AN558" i="1"/>
  <c r="BT558" i="1" l="1"/>
  <c r="BX558" i="1" s="1"/>
  <c r="BV558" i="1" l="1"/>
  <c r="CK560" i="1" s="1"/>
  <c r="BY558" i="1" l="1"/>
  <c r="BZ558" i="1" s="1"/>
  <c r="AN165" i="13" l="1"/>
  <c r="AN167" i="13"/>
  <c r="AN166" i="13"/>
  <c r="AM55" i="13" l="1"/>
  <c r="AM56" i="13"/>
  <c r="AM58" i="13"/>
  <c r="AN44" i="1" l="1"/>
  <c r="AN546" i="1"/>
  <c r="AN543" i="1"/>
  <c r="AN536" i="1"/>
  <c r="AN540" i="1"/>
  <c r="AN542" i="1"/>
  <c r="AN538" i="1"/>
  <c r="AM161" i="13"/>
  <c r="AN161" i="13" s="1"/>
  <c r="AN104" i="1"/>
  <c r="BT44" i="1" l="1"/>
  <c r="BX44" i="1" s="1"/>
  <c r="BT546" i="1"/>
  <c r="BX546" i="1" s="1"/>
  <c r="BT543" i="1"/>
  <c r="BT536" i="1"/>
  <c r="BX536" i="1" s="1"/>
  <c r="BT540" i="1"/>
  <c r="BX540" i="1" s="1"/>
  <c r="BT542" i="1"/>
  <c r="BX542" i="1" s="1"/>
  <c r="BT538" i="1"/>
  <c r="BX538" i="1" s="1"/>
  <c r="BT104" i="1"/>
  <c r="BX104" i="1" s="1"/>
  <c r="AN556" i="1"/>
  <c r="AN554" i="1"/>
  <c r="AN552" i="1"/>
  <c r="AN493" i="1"/>
  <c r="AN494" i="1"/>
  <c r="AN553" i="1"/>
  <c r="AN549" i="1"/>
  <c r="BV538" i="1" l="1"/>
  <c r="BV543" i="1"/>
  <c r="AO165" i="13" s="1"/>
  <c r="BV542" i="1"/>
  <c r="CK544" i="1" s="1"/>
  <c r="BV536" i="1"/>
  <c r="BV546" i="1"/>
  <c r="BV540" i="1"/>
  <c r="CK540" i="1" s="1"/>
  <c r="BV104" i="1"/>
  <c r="BV44" i="1"/>
  <c r="CK53" i="1" s="1"/>
  <c r="BT554" i="1"/>
  <c r="BX554" i="1" s="1"/>
  <c r="BT556" i="1"/>
  <c r="BX556" i="1" s="1"/>
  <c r="BT552" i="1"/>
  <c r="BX552" i="1" s="1"/>
  <c r="BT493" i="1"/>
  <c r="BX493" i="1" s="1"/>
  <c r="BT494" i="1"/>
  <c r="BX494" i="1" s="1"/>
  <c r="BT553" i="1"/>
  <c r="BX553" i="1" s="1"/>
  <c r="BT549" i="1"/>
  <c r="BX549" i="1" s="1"/>
  <c r="AM18" i="9"/>
  <c r="AN545" i="1"/>
  <c r="AN333" i="1"/>
  <c r="CK538" i="1" l="1"/>
  <c r="CK546" i="1"/>
  <c r="BV549" i="1"/>
  <c r="BY536" i="1"/>
  <c r="BZ536" i="1" s="1"/>
  <c r="BV553" i="1"/>
  <c r="BY542" i="1"/>
  <c r="BZ542" i="1" s="1"/>
  <c r="BV494" i="1"/>
  <c r="BV552" i="1"/>
  <c r="BY540" i="1"/>
  <c r="BZ540" i="1" s="1"/>
  <c r="CK543" i="1"/>
  <c r="BY543" i="1"/>
  <c r="BZ543" i="1" s="1"/>
  <c r="BV556" i="1"/>
  <c r="CK542" i="1"/>
  <c r="BY44" i="1"/>
  <c r="BZ44" i="1" s="1"/>
  <c r="BV493" i="1"/>
  <c r="BY104" i="1"/>
  <c r="BZ104" i="1" s="1"/>
  <c r="BV554" i="1"/>
  <c r="CK44" i="1"/>
  <c r="BY546" i="1"/>
  <c r="BZ546" i="1" s="1"/>
  <c r="BY538" i="1"/>
  <c r="BZ538" i="1" s="1"/>
  <c r="BT545" i="1"/>
  <c r="BX545" i="1" s="1"/>
  <c r="BT333" i="1"/>
  <c r="AN534" i="1"/>
  <c r="CK556" i="1" l="1"/>
  <c r="CK558" i="1"/>
  <c r="CK555" i="1"/>
  <c r="CK549" i="1"/>
  <c r="CK554" i="1"/>
  <c r="BY494" i="1"/>
  <c r="BZ494" i="1" s="1"/>
  <c r="BY553" i="1"/>
  <c r="BZ553" i="1" s="1"/>
  <c r="BV545" i="1"/>
  <c r="CK547" i="1" s="1"/>
  <c r="BY554" i="1"/>
  <c r="BZ554" i="1" s="1"/>
  <c r="BY493" i="1"/>
  <c r="BZ493" i="1" s="1"/>
  <c r="BY556" i="1"/>
  <c r="BZ556" i="1" s="1"/>
  <c r="BY552" i="1"/>
  <c r="BZ552" i="1" s="1"/>
  <c r="BV333" i="1"/>
  <c r="BY549" i="1"/>
  <c r="BZ549" i="1" s="1"/>
  <c r="BT534" i="1"/>
  <c r="BX534" i="1" s="1"/>
  <c r="AP13" i="9" l="1"/>
  <c r="AO15" i="8"/>
  <c r="CK545" i="1"/>
  <c r="BY545" i="1"/>
  <c r="BZ545" i="1" s="1"/>
  <c r="BY333" i="1"/>
  <c r="BZ333" i="1" s="1"/>
  <c r="BV534" i="1"/>
  <c r="CK536" i="1" l="1"/>
  <c r="BY534" i="1"/>
  <c r="BZ534" i="1" s="1"/>
  <c r="AN532" i="1"/>
  <c r="BT532" i="1" l="1"/>
  <c r="BX532" i="1" s="1"/>
  <c r="AN468" i="12"/>
  <c r="AM470" i="12"/>
  <c r="AN470" i="12" s="1"/>
  <c r="AM469" i="12"/>
  <c r="AN469" i="12" s="1"/>
  <c r="AN473" i="12"/>
  <c r="AM471" i="12"/>
  <c r="AN471" i="12" s="1"/>
  <c r="AM477" i="12"/>
  <c r="AN477" i="12" s="1"/>
  <c r="AN533" i="1"/>
  <c r="AN7" i="1"/>
  <c r="AM253" i="12"/>
  <c r="AN253" i="12" s="1"/>
  <c r="AM130" i="13"/>
  <c r="AN130" i="13" s="1"/>
  <c r="BV532" i="1" l="1"/>
  <c r="BT533" i="1"/>
  <c r="BX533" i="1" s="1"/>
  <c r="CK534" i="1" l="1"/>
  <c r="BV533" i="1"/>
  <c r="BY532" i="1"/>
  <c r="BZ532" i="1" s="1"/>
  <c r="CK535" i="1" l="1"/>
  <c r="BY533" i="1"/>
  <c r="BZ533" i="1" s="1"/>
  <c r="AN362" i="1"/>
  <c r="AN531" i="1"/>
  <c r="BT362" i="1" l="1"/>
  <c r="BX362" i="1" s="1"/>
  <c r="BT531" i="1"/>
  <c r="BX531" i="1" s="1"/>
  <c r="AN530" i="1"/>
  <c r="AN551" i="1"/>
  <c r="AN550" i="1"/>
  <c r="AN517" i="1"/>
  <c r="AM441" i="12"/>
  <c r="AM224" i="12"/>
  <c r="AN224" i="12" s="1"/>
  <c r="AM223" i="12"/>
  <c r="AN223" i="12" s="1"/>
  <c r="AN11" i="1"/>
  <c r="AN10" i="1"/>
  <c r="BV531" i="1" l="1"/>
  <c r="BV362" i="1"/>
  <c r="BT530" i="1"/>
  <c r="BX530" i="1" s="1"/>
  <c r="BT551" i="1"/>
  <c r="BX551" i="1" s="1"/>
  <c r="BT550" i="1"/>
  <c r="BX550" i="1" s="1"/>
  <c r="BT517" i="1"/>
  <c r="BX517" i="1" s="1"/>
  <c r="BT11" i="1"/>
  <c r="BX11" i="1" s="1"/>
  <c r="BT10" i="1"/>
  <c r="BX10" i="1" s="1"/>
  <c r="CK362" i="1" l="1"/>
  <c r="AO130" i="13"/>
  <c r="CK533" i="1"/>
  <c r="BV10" i="1"/>
  <c r="CK10" i="1" s="1"/>
  <c r="BY362" i="1"/>
  <c r="BZ362" i="1" s="1"/>
  <c r="BV11" i="1"/>
  <c r="BV551" i="1"/>
  <c r="CK553" i="1" s="1"/>
  <c r="BV550" i="1"/>
  <c r="BV517" i="1"/>
  <c r="BV530" i="1"/>
  <c r="CK532" i="1" s="1"/>
  <c r="BY531" i="1"/>
  <c r="BZ531" i="1" s="1"/>
  <c r="CK552" i="1" l="1"/>
  <c r="AO158" i="13"/>
  <c r="CK517" i="1"/>
  <c r="CK519" i="1"/>
  <c r="BY517" i="1"/>
  <c r="BZ517" i="1" s="1"/>
  <c r="BY530" i="1"/>
  <c r="BZ530" i="1" s="1"/>
  <c r="BY10" i="1"/>
  <c r="BZ10" i="1" s="1"/>
  <c r="CK551" i="1"/>
  <c r="BY551" i="1"/>
  <c r="BZ551" i="1" s="1"/>
  <c r="BY11" i="1"/>
  <c r="BZ11" i="1" s="1"/>
  <c r="BY550" i="1"/>
  <c r="BZ550" i="1" s="1"/>
  <c r="AN148" i="1"/>
  <c r="AN529" i="1"/>
  <c r="AM159" i="13"/>
  <c r="AN159" i="13" s="1"/>
  <c r="AM158" i="13"/>
  <c r="AN158" i="13" s="1"/>
  <c r="AM157" i="13"/>
  <c r="AN157" i="13" s="1"/>
  <c r="AM160" i="13"/>
  <c r="AN160" i="13" s="1"/>
  <c r="AM222" i="12"/>
  <c r="AN222" i="12" s="1"/>
  <c r="AN123" i="1"/>
  <c r="AN331" i="1"/>
  <c r="AN342" i="1"/>
  <c r="AN251" i="1"/>
  <c r="BT529" i="1" l="1"/>
  <c r="BX529" i="1" s="1"/>
  <c r="BT123" i="1"/>
  <c r="BX123" i="1" s="1"/>
  <c r="BT331" i="1"/>
  <c r="BX331" i="1" s="1"/>
  <c r="BT342" i="1"/>
  <c r="BT251" i="1"/>
  <c r="BX251" i="1" s="1"/>
  <c r="AN125" i="1"/>
  <c r="AN124" i="1"/>
  <c r="BV251" i="1" l="1"/>
  <c r="BV123" i="1"/>
  <c r="BV342" i="1"/>
  <c r="BV331" i="1"/>
  <c r="CK333" i="1" s="1"/>
  <c r="BV529" i="1"/>
  <c r="BT125" i="1"/>
  <c r="BT124" i="1"/>
  <c r="AM69" i="12"/>
  <c r="AN69" i="12" s="1"/>
  <c r="AN528" i="1"/>
  <c r="AN525" i="1"/>
  <c r="AN524" i="1"/>
  <c r="AP26" i="9" l="1"/>
  <c r="AO22" i="8"/>
  <c r="CK529" i="1"/>
  <c r="CK531" i="1"/>
  <c r="BY331" i="1"/>
  <c r="BZ331" i="1" s="1"/>
  <c r="BY123" i="1"/>
  <c r="BZ123" i="1" s="1"/>
  <c r="BV125" i="1"/>
  <c r="BV124" i="1"/>
  <c r="BY342" i="1"/>
  <c r="BZ342" i="1" s="1"/>
  <c r="BY529" i="1"/>
  <c r="BZ529" i="1" s="1"/>
  <c r="BY251" i="1"/>
  <c r="BZ251" i="1" s="1"/>
  <c r="BT528" i="1"/>
  <c r="BX528" i="1" s="1"/>
  <c r="BT525" i="1"/>
  <c r="BX525" i="1" s="1"/>
  <c r="BT524" i="1"/>
  <c r="BX524" i="1" s="1"/>
  <c r="BV528" i="1" l="1"/>
  <c r="BV525" i="1"/>
  <c r="BY124" i="1"/>
  <c r="BZ124" i="1" s="1"/>
  <c r="BY125" i="1"/>
  <c r="BZ125" i="1" s="1"/>
  <c r="BV524" i="1"/>
  <c r="CK527" i="1" l="1"/>
  <c r="CK530" i="1"/>
  <c r="BY524" i="1"/>
  <c r="BZ524" i="1" s="1"/>
  <c r="BY525" i="1"/>
  <c r="BZ525" i="1" s="1"/>
  <c r="BY528" i="1"/>
  <c r="BZ528" i="1" s="1"/>
  <c r="AN303" i="1"/>
  <c r="BT303" i="1" l="1"/>
  <c r="BX303" i="1" s="1"/>
  <c r="BV303" i="1" l="1"/>
  <c r="BY303" i="1" l="1"/>
  <c r="BZ303" i="1" s="1"/>
  <c r="AN371" i="1"/>
  <c r="AN370" i="1"/>
  <c r="AN369" i="1"/>
  <c r="AN647" i="1"/>
  <c r="AN646" i="1"/>
  <c r="AN548" i="1"/>
  <c r="AN46" i="1"/>
  <c r="AN45" i="1"/>
  <c r="AN149" i="1"/>
  <c r="AN72" i="1"/>
  <c r="AM156" i="13"/>
  <c r="AN156" i="13" s="1"/>
  <c r="AN518" i="1"/>
  <c r="AN526" i="1"/>
  <c r="AN523" i="1"/>
  <c r="AN522" i="1"/>
  <c r="AN216" i="1"/>
  <c r="BT371" i="1" l="1"/>
  <c r="BX371" i="1" s="1"/>
  <c r="BT370" i="1"/>
  <c r="BT369" i="1"/>
  <c r="BT646" i="1"/>
  <c r="BX646" i="1" s="1"/>
  <c r="BT647" i="1"/>
  <c r="BX647" i="1" s="1"/>
  <c r="BT548" i="1"/>
  <c r="BX548" i="1" s="1"/>
  <c r="BT46" i="1"/>
  <c r="BT45" i="1"/>
  <c r="BT149" i="1"/>
  <c r="BX149" i="1" s="1"/>
  <c r="BT518" i="1"/>
  <c r="BX518" i="1" s="1"/>
  <c r="BT522" i="1"/>
  <c r="BX522" i="1" s="1"/>
  <c r="BT523" i="1"/>
  <c r="BX523" i="1" s="1"/>
  <c r="BT526" i="1"/>
  <c r="BX526" i="1" s="1"/>
  <c r="BT216" i="1"/>
  <c r="BX216" i="1" s="1"/>
  <c r="BV526" i="1" l="1"/>
  <c r="CK528" i="1" s="1"/>
  <c r="BV46" i="1"/>
  <c r="BV646" i="1"/>
  <c r="BV548" i="1"/>
  <c r="BV369" i="1"/>
  <c r="BV45" i="1"/>
  <c r="CK45" i="1" s="1"/>
  <c r="BV647" i="1"/>
  <c r="BV522" i="1"/>
  <c r="BV518" i="1"/>
  <c r="BV370" i="1"/>
  <c r="BV216" i="1"/>
  <c r="BV523" i="1"/>
  <c r="CK525" i="1" s="1"/>
  <c r="BV149" i="1"/>
  <c r="BV371" i="1"/>
  <c r="CK550" i="1" l="1"/>
  <c r="AO157" i="13"/>
  <c r="CK522" i="1"/>
  <c r="CK524" i="1"/>
  <c r="CK157" i="1"/>
  <c r="CK371" i="1"/>
  <c r="CK373" i="1"/>
  <c r="CK372" i="1"/>
  <c r="CK518" i="1"/>
  <c r="CK520" i="1"/>
  <c r="BY149" i="1"/>
  <c r="BZ149" i="1" s="1"/>
  <c r="BY370" i="1"/>
  <c r="BZ370" i="1" s="1"/>
  <c r="BY371" i="1"/>
  <c r="BZ371" i="1" s="1"/>
  <c r="CK646" i="1"/>
  <c r="BY518" i="1"/>
  <c r="BZ518" i="1" s="1"/>
  <c r="BY369" i="1"/>
  <c r="BZ369" i="1" s="1"/>
  <c r="CK548" i="1"/>
  <c r="BY45" i="1"/>
  <c r="BZ45" i="1" s="1"/>
  <c r="BY548" i="1"/>
  <c r="BZ548" i="1" s="1"/>
  <c r="BY646" i="1"/>
  <c r="BZ646" i="1" s="1"/>
  <c r="BY216" i="1"/>
  <c r="BZ216" i="1" s="1"/>
  <c r="BY46" i="1"/>
  <c r="BZ46" i="1" s="1"/>
  <c r="BY523" i="1"/>
  <c r="BZ523" i="1" s="1"/>
  <c r="BY522" i="1"/>
  <c r="BZ522" i="1" s="1"/>
  <c r="BY647" i="1"/>
  <c r="BZ647" i="1" s="1"/>
  <c r="CK647" i="1"/>
  <c r="CK523" i="1"/>
  <c r="CK526" i="1"/>
  <c r="BY526" i="1"/>
  <c r="BZ526" i="1" s="1"/>
  <c r="AM221" i="12"/>
  <c r="AN221" i="12" s="1"/>
  <c r="AM462" i="12" l="1"/>
  <c r="AN462" i="12" s="1"/>
  <c r="AM461" i="12"/>
  <c r="AN461" i="12" s="1"/>
  <c r="AM140" i="13"/>
  <c r="AN140" i="13" s="1"/>
  <c r="AM139" i="13"/>
  <c r="AN139" i="13" s="1"/>
  <c r="AM138" i="13"/>
  <c r="AN138" i="13" s="1"/>
  <c r="AM147" i="13"/>
  <c r="AN147" i="13" s="1"/>
  <c r="AM146" i="13"/>
  <c r="AN146" i="13" s="1"/>
  <c r="AM145" i="13"/>
  <c r="AN145" i="13" s="1"/>
  <c r="AM144" i="13"/>
  <c r="AN144" i="13" s="1"/>
  <c r="AM143" i="13"/>
  <c r="AN143" i="13" s="1"/>
  <c r="AM142" i="13"/>
  <c r="AN142" i="13" s="1"/>
  <c r="AM141" i="13"/>
  <c r="AN141" i="13" s="1"/>
  <c r="AN510" i="1"/>
  <c r="AN504" i="1"/>
  <c r="AN503" i="1"/>
  <c r="AN502" i="1"/>
  <c r="AN501" i="1"/>
  <c r="AN500" i="1"/>
  <c r="AN498" i="1"/>
  <c r="AM449" i="12"/>
  <c r="AN449" i="12" s="1"/>
  <c r="BT510" i="1" l="1"/>
  <c r="BX510" i="1" s="1"/>
  <c r="BT504" i="1"/>
  <c r="BX504" i="1" s="1"/>
  <c r="BT502" i="1"/>
  <c r="BX502" i="1" s="1"/>
  <c r="BT503" i="1"/>
  <c r="BX503" i="1" s="1"/>
  <c r="BT501" i="1"/>
  <c r="BX501" i="1" s="1"/>
  <c r="BT500" i="1"/>
  <c r="BX500" i="1" s="1"/>
  <c r="BT498" i="1"/>
  <c r="BX498" i="1" s="1"/>
  <c r="BV500" i="1" l="1"/>
  <c r="BV501" i="1"/>
  <c r="CK501" i="1" s="1"/>
  <c r="BV502" i="1"/>
  <c r="CK502" i="1" s="1"/>
  <c r="BV510" i="1"/>
  <c r="BV503" i="1"/>
  <c r="CK503" i="1" s="1"/>
  <c r="BV504" i="1"/>
  <c r="BV498" i="1"/>
  <c r="AN172" i="1"/>
  <c r="CK512" i="1" l="1"/>
  <c r="CK500" i="1"/>
  <c r="BY498" i="1"/>
  <c r="BZ498" i="1" s="1"/>
  <c r="BY504" i="1"/>
  <c r="BZ504" i="1" s="1"/>
  <c r="CK504" i="1"/>
  <c r="BY501" i="1"/>
  <c r="BZ501" i="1" s="1"/>
  <c r="BY503" i="1"/>
  <c r="BZ503" i="1" s="1"/>
  <c r="BY510" i="1"/>
  <c r="BZ510" i="1" s="1"/>
  <c r="BY502" i="1"/>
  <c r="BZ502" i="1" s="1"/>
  <c r="BY500" i="1"/>
  <c r="BZ500" i="1" s="1"/>
  <c r="BT172" i="1"/>
  <c r="BX172" i="1" s="1"/>
  <c r="AN71" i="1"/>
  <c r="BV172" i="1" l="1"/>
  <c r="BY172" i="1" l="1"/>
  <c r="BZ172" i="1" s="1"/>
  <c r="AN505" i="1"/>
  <c r="AN496" i="1"/>
  <c r="AN508" i="1"/>
  <c r="AN507" i="1"/>
  <c r="AN506" i="1"/>
  <c r="BT505" i="1" l="1"/>
  <c r="BX505" i="1" s="1"/>
  <c r="BT496" i="1"/>
  <c r="BX496" i="1" s="1"/>
  <c r="BT506" i="1"/>
  <c r="BX506" i="1" s="1"/>
  <c r="BT507" i="1"/>
  <c r="BT508" i="1"/>
  <c r="BX508" i="1" s="1"/>
  <c r="BV507" i="1" l="1"/>
  <c r="BV496" i="1"/>
  <c r="CK498" i="1" s="1"/>
  <c r="BV508" i="1"/>
  <c r="CK510" i="1" s="1"/>
  <c r="BV506" i="1"/>
  <c r="CK506" i="1" s="1"/>
  <c r="BV505" i="1"/>
  <c r="AO143" i="13" s="1"/>
  <c r="CK496" i="1" l="1"/>
  <c r="CK507" i="1"/>
  <c r="CK505" i="1"/>
  <c r="BY508" i="1"/>
  <c r="BZ508" i="1" s="1"/>
  <c r="BY506" i="1"/>
  <c r="BZ506" i="1" s="1"/>
  <c r="BY496" i="1"/>
  <c r="BZ496" i="1" s="1"/>
  <c r="CK508" i="1"/>
  <c r="BY505" i="1"/>
  <c r="BZ505" i="1" s="1"/>
  <c r="BY507" i="1"/>
  <c r="BZ507" i="1" s="1"/>
  <c r="AM155" i="13"/>
  <c r="AN155" i="13" s="1"/>
  <c r="AM148" i="13"/>
  <c r="AN148" i="13" s="1"/>
  <c r="AM17" i="11"/>
  <c r="AN17" i="11" s="1"/>
  <c r="AM16" i="11"/>
  <c r="AN16" i="11" s="1"/>
  <c r="AM15" i="11"/>
  <c r="AN15" i="11" s="1"/>
  <c r="AM14" i="11"/>
  <c r="AN14" i="11" s="1"/>
  <c r="AM13" i="11"/>
  <c r="AN13" i="11" s="1"/>
  <c r="AN336" i="1" l="1"/>
  <c r="BT336" i="1" l="1"/>
  <c r="BX336" i="1" s="1"/>
  <c r="AM62" i="14"/>
  <c r="AN62" i="14" s="1"/>
  <c r="AN61" i="14"/>
  <c r="AM60" i="14"/>
  <c r="AN60" i="14" s="1"/>
  <c r="AM59" i="14"/>
  <c r="AN59" i="14" s="1"/>
  <c r="AN57" i="14"/>
  <c r="AM56" i="14"/>
  <c r="AN56" i="14" s="1"/>
  <c r="BV336" i="1" l="1"/>
  <c r="BY336" i="1" l="1"/>
  <c r="BZ336" i="1" s="1"/>
  <c r="AN272" i="1"/>
  <c r="AN495" i="1"/>
  <c r="AN509" i="1"/>
  <c r="BT272" i="1" l="1"/>
  <c r="BT495" i="1"/>
  <c r="BX495" i="1" s="1"/>
  <c r="BT509" i="1"/>
  <c r="BV509" i="1" l="1"/>
  <c r="CK511" i="1" s="1"/>
  <c r="BV495" i="1"/>
  <c r="CK497" i="1" s="1"/>
  <c r="BV272" i="1"/>
  <c r="CK272" i="1" l="1"/>
  <c r="CK278" i="1"/>
  <c r="BY495" i="1"/>
  <c r="BZ495" i="1" s="1"/>
  <c r="CK495" i="1"/>
  <c r="BY272" i="1"/>
  <c r="BZ272" i="1" s="1"/>
  <c r="BY509" i="1"/>
  <c r="BZ509" i="1" s="1"/>
  <c r="CK509" i="1"/>
  <c r="AN492" i="1"/>
  <c r="AN491" i="1"/>
  <c r="BT492" i="1" l="1"/>
  <c r="BX492" i="1" s="1"/>
  <c r="BT491" i="1"/>
  <c r="BX491" i="1" s="1"/>
  <c r="AN122" i="1"/>
  <c r="BV491" i="1" l="1"/>
  <c r="BV492" i="1"/>
  <c r="BT122" i="1"/>
  <c r="BX122" i="1" s="1"/>
  <c r="AN482" i="1"/>
  <c r="AN486" i="1"/>
  <c r="AN485" i="1"/>
  <c r="AN484" i="1"/>
  <c r="AN483" i="1"/>
  <c r="AM85" i="13"/>
  <c r="CK494" i="1" l="1"/>
  <c r="CK491" i="1"/>
  <c r="CK493" i="1"/>
  <c r="BY492" i="1"/>
  <c r="BZ492" i="1" s="1"/>
  <c r="BV122" i="1"/>
  <c r="BY491" i="1"/>
  <c r="BZ491" i="1" s="1"/>
  <c r="BT483" i="1"/>
  <c r="BX483" i="1" s="1"/>
  <c r="BT482" i="1"/>
  <c r="BX482" i="1" s="1"/>
  <c r="BT484" i="1"/>
  <c r="BX484" i="1" s="1"/>
  <c r="BT485" i="1"/>
  <c r="BX485" i="1" s="1"/>
  <c r="BT486" i="1"/>
  <c r="BX486" i="1" s="1"/>
  <c r="BV482" i="1" l="1"/>
  <c r="BV483" i="1"/>
  <c r="CK483" i="1" s="1"/>
  <c r="BV485" i="1"/>
  <c r="BY122" i="1"/>
  <c r="BZ122" i="1" s="1"/>
  <c r="BV486" i="1"/>
  <c r="BY486" i="1" s="1"/>
  <c r="BZ486" i="1" s="1"/>
  <c r="BV484" i="1"/>
  <c r="CK484" i="1" s="1"/>
  <c r="CK485" i="1" l="1"/>
  <c r="BY485" i="1"/>
  <c r="BZ485" i="1" s="1"/>
  <c r="CK486" i="1"/>
  <c r="BY484" i="1"/>
  <c r="BZ484" i="1" s="1"/>
  <c r="BY483" i="1"/>
  <c r="BZ483" i="1" s="1"/>
  <c r="BY482" i="1"/>
  <c r="BZ482" i="1" s="1"/>
  <c r="AN99" i="1"/>
  <c r="BT99" i="1" l="1"/>
  <c r="BX99" i="1" s="1"/>
  <c r="BV99" i="1" l="1"/>
  <c r="BY99" i="1" l="1"/>
  <c r="BZ99" i="1" s="1"/>
  <c r="AN480" i="1" l="1"/>
  <c r="AM136" i="13"/>
  <c r="AN136" i="13" s="1"/>
  <c r="BT480" i="1" l="1"/>
  <c r="BX480" i="1" s="1"/>
  <c r="BV480" i="1" l="1"/>
  <c r="AM55" i="14"/>
  <c r="CK482" i="1" l="1"/>
  <c r="BY480" i="1"/>
  <c r="BZ480" i="1" s="1"/>
  <c r="AM463" i="12"/>
  <c r="AN463" i="12" s="1"/>
  <c r="AN454" i="12" l="1"/>
  <c r="AN479" i="1"/>
  <c r="BT479" i="1" l="1"/>
  <c r="BX479" i="1" s="1"/>
  <c r="BV479" i="1" l="1"/>
  <c r="AN476" i="1"/>
  <c r="AN475" i="1"/>
  <c r="AN474" i="1"/>
  <c r="AN478" i="1"/>
  <c r="CK481" i="1" l="1"/>
  <c r="BY479" i="1"/>
  <c r="BZ479" i="1" s="1"/>
  <c r="BT474" i="1"/>
  <c r="BX474" i="1" s="1"/>
  <c r="BT475" i="1"/>
  <c r="BX475" i="1" s="1"/>
  <c r="BT476" i="1"/>
  <c r="BX476" i="1" s="1"/>
  <c r="BT478" i="1"/>
  <c r="BX478" i="1" s="1"/>
  <c r="BV478" i="1" l="1"/>
  <c r="CK480" i="1" s="1"/>
  <c r="BV476" i="1"/>
  <c r="CK476" i="1" s="1"/>
  <c r="BV474" i="1"/>
  <c r="BV475" i="1"/>
  <c r="AN460" i="1"/>
  <c r="CK478" i="1" l="1"/>
  <c r="BY474" i="1"/>
  <c r="BZ474" i="1" s="1"/>
  <c r="BY476" i="1"/>
  <c r="BZ476" i="1" s="1"/>
  <c r="BY475" i="1"/>
  <c r="BZ475" i="1" s="1"/>
  <c r="BY478" i="1"/>
  <c r="BZ478" i="1" s="1"/>
  <c r="BT460" i="1"/>
  <c r="BX460" i="1" s="1"/>
  <c r="AN468" i="1"/>
  <c r="BV460" i="1" l="1"/>
  <c r="BT468" i="1"/>
  <c r="BX468" i="1" s="1"/>
  <c r="AN466" i="1"/>
  <c r="AN465" i="1"/>
  <c r="AN477" i="1"/>
  <c r="AN473" i="1"/>
  <c r="AM51" i="14"/>
  <c r="AN51" i="14" s="1"/>
  <c r="AM50" i="14"/>
  <c r="AN50" i="14" s="1"/>
  <c r="AM49" i="14"/>
  <c r="AN49" i="14" s="1"/>
  <c r="AM48" i="14"/>
  <c r="AN48" i="14" s="1"/>
  <c r="AM47" i="14"/>
  <c r="AN47" i="14" s="1"/>
  <c r="AM46" i="14"/>
  <c r="AN46" i="14" s="1"/>
  <c r="AM45" i="14"/>
  <c r="AN45" i="14" s="1"/>
  <c r="AM44" i="14"/>
  <c r="AN44" i="14" s="1"/>
  <c r="AM64" i="14"/>
  <c r="AN64" i="14" s="1"/>
  <c r="AN63" i="14"/>
  <c r="AN55" i="14"/>
  <c r="AM52" i="14"/>
  <c r="AN52" i="14" s="1"/>
  <c r="AM135" i="13"/>
  <c r="AN135" i="13" s="1"/>
  <c r="AM476" i="12"/>
  <c r="AN476" i="12" s="1"/>
  <c r="AN467" i="12"/>
  <c r="AN466" i="12"/>
  <c r="AM465" i="12"/>
  <c r="AN465" i="12" s="1"/>
  <c r="AM464" i="12"/>
  <c r="AN464" i="12" s="1"/>
  <c r="AN460" i="12"/>
  <c r="AN24" i="9"/>
  <c r="AM25" i="9"/>
  <c r="AN25" i="9" s="1"/>
  <c r="AM26" i="9"/>
  <c r="AN26" i="9" s="1"/>
  <c r="AN93" i="1"/>
  <c r="AN94" i="1"/>
  <c r="AN96" i="1"/>
  <c r="AN98" i="1"/>
  <c r="AN100" i="1"/>
  <c r="AN101" i="1"/>
  <c r="AN158" i="1"/>
  <c r="AN159" i="1"/>
  <c r="BY460" i="1" l="1"/>
  <c r="BZ460" i="1" s="1"/>
  <c r="BV468" i="1"/>
  <c r="BT465" i="1"/>
  <c r="BX465" i="1" s="1"/>
  <c r="BT466" i="1"/>
  <c r="BX466" i="1" s="1"/>
  <c r="BT473" i="1"/>
  <c r="BT477" i="1"/>
  <c r="BX477" i="1" s="1"/>
  <c r="BT101" i="1"/>
  <c r="BT98" i="1"/>
  <c r="BT93" i="1"/>
  <c r="BT96" i="1"/>
  <c r="BT100" i="1"/>
  <c r="BX100" i="1" s="1"/>
  <c r="BT94" i="1"/>
  <c r="BX94" i="1" s="1"/>
  <c r="AM23" i="8"/>
  <c r="AN23" i="8" s="1"/>
  <c r="AM22" i="8"/>
  <c r="AN22" i="8" s="1"/>
  <c r="AM25" i="8"/>
  <c r="AN25" i="8" s="1"/>
  <c r="AM24" i="8"/>
  <c r="AN24" i="8" s="1"/>
  <c r="AN471" i="1"/>
  <c r="AN470" i="1"/>
  <c r="AN469" i="1"/>
  <c r="BV101" i="1" l="1"/>
  <c r="CK101" i="1" s="1"/>
  <c r="BV96" i="1"/>
  <c r="BV98" i="1"/>
  <c r="AO13" i="8" s="1"/>
  <c r="BV466" i="1"/>
  <c r="CK468" i="1" s="1"/>
  <c r="BV93" i="1"/>
  <c r="AO49" i="13" s="1"/>
  <c r="BV465" i="1"/>
  <c r="BV94" i="1"/>
  <c r="AO12" i="8" s="1"/>
  <c r="BV477" i="1"/>
  <c r="BV473" i="1"/>
  <c r="BV100" i="1"/>
  <c r="BY468" i="1"/>
  <c r="BZ468" i="1" s="1"/>
  <c r="BT470" i="1"/>
  <c r="BX470" i="1" s="1"/>
  <c r="BT469" i="1"/>
  <c r="BX469" i="1" s="1"/>
  <c r="BT471" i="1"/>
  <c r="BX471" i="1" s="1"/>
  <c r="CK475" i="1" l="1"/>
  <c r="AO135" i="13"/>
  <c r="AO11" i="8"/>
  <c r="CK104" i="1"/>
  <c r="AP6" i="9"/>
  <c r="CK477" i="1"/>
  <c r="CK479" i="1"/>
  <c r="BY465" i="1"/>
  <c r="BZ465" i="1" s="1"/>
  <c r="BY93" i="1"/>
  <c r="BZ93" i="1" s="1"/>
  <c r="BY96" i="1"/>
  <c r="BZ96" i="1" s="1"/>
  <c r="BV469" i="1"/>
  <c r="BV471" i="1"/>
  <c r="CK471" i="1" s="1"/>
  <c r="BY101" i="1"/>
  <c r="BZ101" i="1" s="1"/>
  <c r="BY473" i="1"/>
  <c r="BZ473" i="1" s="1"/>
  <c r="BY477" i="1"/>
  <c r="BZ477" i="1" s="1"/>
  <c r="BY98" i="1"/>
  <c r="BZ98" i="1" s="1"/>
  <c r="BV470" i="1"/>
  <c r="BY100" i="1"/>
  <c r="BZ100" i="1" s="1"/>
  <c r="BY94" i="1"/>
  <c r="BZ94" i="1" s="1"/>
  <c r="BY466" i="1"/>
  <c r="BZ466" i="1" s="1"/>
  <c r="CK473" i="1" l="1"/>
  <c r="BY469" i="1"/>
  <c r="BZ469" i="1" s="1"/>
  <c r="CK470" i="1"/>
  <c r="BY470" i="1"/>
  <c r="BZ470" i="1" s="1"/>
  <c r="BY471" i="1"/>
  <c r="BZ471" i="1" s="1"/>
  <c r="F2" i="8" l="1"/>
  <c r="F3" i="8"/>
  <c r="F4" i="8"/>
  <c r="F5" i="8"/>
  <c r="F6" i="8"/>
  <c r="F7" i="8"/>
  <c r="F8" i="8"/>
  <c r="F9" i="8"/>
  <c r="F10" i="8"/>
  <c r="F11" i="8"/>
  <c r="F14" i="8"/>
  <c r="F16" i="8"/>
  <c r="F17" i="8"/>
  <c r="F18" i="8"/>
  <c r="F19" i="8"/>
  <c r="F20" i="8"/>
  <c r="AM68" i="14"/>
  <c r="AN68" i="14" s="1"/>
  <c r="AM67" i="14"/>
  <c r="AN67" i="14" s="1"/>
  <c r="AN66" i="14"/>
  <c r="AM65" i="14"/>
  <c r="AN65" i="14" s="1"/>
  <c r="AM43" i="14"/>
  <c r="AN43" i="14" s="1"/>
  <c r="AM42" i="14"/>
  <c r="AN42" i="14" s="1"/>
  <c r="AM41" i="14"/>
  <c r="AN41" i="14" s="1"/>
  <c r="AM40" i="14"/>
  <c r="AN40" i="14" s="1"/>
  <c r="AM39" i="14"/>
  <c r="AN39" i="14" s="1"/>
  <c r="AN38" i="14"/>
  <c r="AN37" i="14"/>
  <c r="AN36" i="14"/>
  <c r="AM35" i="14"/>
  <c r="AN35" i="14" s="1"/>
  <c r="AN34" i="14"/>
  <c r="AN33" i="14"/>
  <c r="AM32" i="14"/>
  <c r="AN32" i="14" s="1"/>
  <c r="AM31" i="14"/>
  <c r="AN31" i="14" s="1"/>
  <c r="AM30" i="14"/>
  <c r="AN30" i="14" s="1"/>
  <c r="AM29" i="14"/>
  <c r="AN29" i="14" s="1"/>
  <c r="AM28" i="14"/>
  <c r="AN28" i="14" s="1"/>
  <c r="AM27" i="14"/>
  <c r="AN27" i="14" s="1"/>
  <c r="AM26" i="14"/>
  <c r="AN26" i="14" s="1"/>
  <c r="AM25" i="14"/>
  <c r="AN25" i="14" s="1"/>
  <c r="AM23" i="14"/>
  <c r="AN23" i="14" s="1"/>
  <c r="AM22" i="14"/>
  <c r="AN22" i="14" s="1"/>
  <c r="AM16" i="14"/>
  <c r="AN16" i="14" s="1"/>
  <c r="AM11" i="14"/>
  <c r="AN11" i="14" s="1"/>
  <c r="AM5" i="14"/>
  <c r="AN5" i="14" s="1"/>
  <c r="AM4" i="14"/>
  <c r="AM3" i="14"/>
  <c r="AN3" i="14" s="1"/>
  <c r="AM2" i="14"/>
  <c r="AN2" i="14" s="1"/>
  <c r="AM134" i="13"/>
  <c r="AN134" i="13" s="1"/>
  <c r="AM129" i="13"/>
  <c r="AN129" i="13" s="1"/>
  <c r="AM127" i="13"/>
  <c r="AN127" i="13" s="1"/>
  <c r="AM126" i="13"/>
  <c r="AN126" i="13" s="1"/>
  <c r="AM125" i="13"/>
  <c r="AN125" i="13" s="1"/>
  <c r="AM124" i="13"/>
  <c r="AN124" i="13" s="1"/>
  <c r="AM123" i="13"/>
  <c r="AN123" i="13" s="1"/>
  <c r="AM122" i="13"/>
  <c r="AN122" i="13" s="1"/>
  <c r="AM121" i="13"/>
  <c r="AN121" i="13" s="1"/>
  <c r="AM120" i="13"/>
  <c r="AN120" i="13" s="1"/>
  <c r="AM119" i="13"/>
  <c r="AN119" i="13" s="1"/>
  <c r="AM118" i="13"/>
  <c r="AN118" i="13" s="1"/>
  <c r="AM117" i="13"/>
  <c r="AN117" i="13" s="1"/>
  <c r="AM116" i="13"/>
  <c r="AN116" i="13" s="1"/>
  <c r="AN115" i="13"/>
  <c r="AM114" i="13"/>
  <c r="AN114" i="13" s="1"/>
  <c r="AM113" i="13"/>
  <c r="AN113" i="13" s="1"/>
  <c r="AM112" i="13"/>
  <c r="AN112" i="13" s="1"/>
  <c r="AM110" i="13"/>
  <c r="AN110" i="13" s="1"/>
  <c r="AM108" i="13"/>
  <c r="AN108" i="13" s="1"/>
  <c r="AM107" i="13"/>
  <c r="AN107" i="13" s="1"/>
  <c r="AM105" i="13"/>
  <c r="AN105" i="13" s="1"/>
  <c r="AM104" i="13"/>
  <c r="AN104" i="13" s="1"/>
  <c r="AM103" i="13"/>
  <c r="AN103" i="13" s="1"/>
  <c r="AM102" i="13"/>
  <c r="AN102" i="13" s="1"/>
  <c r="AM101" i="13"/>
  <c r="AN101" i="13" s="1"/>
  <c r="AM100" i="13"/>
  <c r="AN100" i="13" s="1"/>
  <c r="AM99" i="13"/>
  <c r="AN99" i="13" s="1"/>
  <c r="AM98" i="13"/>
  <c r="AN98" i="13" s="1"/>
  <c r="AM97" i="13"/>
  <c r="AN97" i="13" s="1"/>
  <c r="AM96" i="13"/>
  <c r="AN96" i="13" s="1"/>
  <c r="AM95" i="13"/>
  <c r="AN95" i="13" s="1"/>
  <c r="AM94" i="13"/>
  <c r="AN94" i="13" s="1"/>
  <c r="AN93" i="13"/>
  <c r="AM92" i="13"/>
  <c r="AN92" i="13" s="1"/>
  <c r="AM91" i="13"/>
  <c r="AN91" i="13" s="1"/>
  <c r="AM89" i="13"/>
  <c r="AN89" i="13" s="1"/>
  <c r="AM88" i="13"/>
  <c r="AN88" i="13" s="1"/>
  <c r="AM86" i="13"/>
  <c r="AN86" i="13" s="1"/>
  <c r="AN85" i="13"/>
  <c r="AM84" i="13"/>
  <c r="AN84" i="13" s="1"/>
  <c r="AM83" i="13"/>
  <c r="AN83" i="13" s="1"/>
  <c r="AM82" i="13"/>
  <c r="AN82" i="13" s="1"/>
  <c r="AM81" i="13"/>
  <c r="AN81" i="13" s="1"/>
  <c r="AM80" i="13"/>
  <c r="AN80" i="13" s="1"/>
  <c r="AM79" i="13"/>
  <c r="AN79" i="13" s="1"/>
  <c r="AM78" i="13"/>
  <c r="AN78" i="13" s="1"/>
  <c r="AM77" i="13"/>
  <c r="AN77" i="13" s="1"/>
  <c r="AM76" i="13"/>
  <c r="AN76" i="13" s="1"/>
  <c r="AM75" i="13"/>
  <c r="AN75" i="13" s="1"/>
  <c r="AM74" i="13"/>
  <c r="AN74" i="13" s="1"/>
  <c r="AM73" i="13"/>
  <c r="AN73" i="13" s="1"/>
  <c r="AM72" i="13"/>
  <c r="AN72" i="13" s="1"/>
  <c r="AM71" i="13"/>
  <c r="AN71" i="13" s="1"/>
  <c r="AM69" i="13"/>
  <c r="AN69" i="13" s="1"/>
  <c r="AM68" i="13"/>
  <c r="AN68" i="13" s="1"/>
  <c r="AM67" i="13"/>
  <c r="AN67" i="13" s="1"/>
  <c r="AM66" i="13"/>
  <c r="AN66" i="13" s="1"/>
  <c r="AM65" i="13"/>
  <c r="AN65" i="13" s="1"/>
  <c r="AM63" i="13"/>
  <c r="AN63" i="13" s="1"/>
  <c r="AN58" i="13"/>
  <c r="AN57" i="13"/>
  <c r="AN56" i="13"/>
  <c r="AN55" i="13"/>
  <c r="AM54" i="13"/>
  <c r="AN54" i="13" s="1"/>
  <c r="AM53" i="13"/>
  <c r="AN53" i="13" s="1"/>
  <c r="AM52" i="13"/>
  <c r="AN52" i="13" s="1"/>
  <c r="AM51" i="13"/>
  <c r="AN51" i="13" s="1"/>
  <c r="AM49" i="13"/>
  <c r="AN49" i="13" s="1"/>
  <c r="AM48" i="13"/>
  <c r="AN48" i="13" s="1"/>
  <c r="AM46" i="13"/>
  <c r="AN46" i="13" s="1"/>
  <c r="AM44" i="13"/>
  <c r="AN44" i="13" s="1"/>
  <c r="AM43" i="13"/>
  <c r="AN43" i="13" s="1"/>
  <c r="AM42" i="13"/>
  <c r="AN42" i="13" s="1"/>
  <c r="AM41" i="13"/>
  <c r="AN41" i="13" s="1"/>
  <c r="AM40" i="13"/>
  <c r="AN40" i="13" s="1"/>
  <c r="AM39" i="13"/>
  <c r="AN39" i="13" s="1"/>
  <c r="AM38" i="13"/>
  <c r="AN38" i="13" s="1"/>
  <c r="AM37" i="13"/>
  <c r="AN37" i="13" s="1"/>
  <c r="AM36" i="13"/>
  <c r="AN36" i="13" s="1"/>
  <c r="AM35" i="13"/>
  <c r="AN35" i="13" s="1"/>
  <c r="AM34" i="13"/>
  <c r="AN34" i="13" s="1"/>
  <c r="AM33" i="13"/>
  <c r="AN33" i="13" s="1"/>
  <c r="AM32" i="13"/>
  <c r="AN32" i="13" s="1"/>
  <c r="AM31" i="13"/>
  <c r="AN31" i="13" s="1"/>
  <c r="AM30" i="13"/>
  <c r="AN30" i="13" s="1"/>
  <c r="AM29" i="13"/>
  <c r="AN29" i="13" s="1"/>
  <c r="AM28" i="13"/>
  <c r="AN28" i="13" s="1"/>
  <c r="AM27" i="13"/>
  <c r="AN27" i="13" s="1"/>
  <c r="AM26" i="13"/>
  <c r="AN26" i="13" s="1"/>
  <c r="AM25" i="13"/>
  <c r="AM23" i="13"/>
  <c r="AN23" i="13" s="1"/>
  <c r="AM22" i="13"/>
  <c r="AN22" i="13" s="1"/>
  <c r="AM21" i="13"/>
  <c r="AN21" i="13" s="1"/>
  <c r="AM20" i="13"/>
  <c r="AN20" i="13" s="1"/>
  <c r="AM19" i="13"/>
  <c r="AN19" i="13" s="1"/>
  <c r="AM18" i="13"/>
  <c r="AN18" i="13" s="1"/>
  <c r="AM17" i="13"/>
  <c r="AN17" i="13" s="1"/>
  <c r="AM16" i="13"/>
  <c r="AN16" i="13" s="1"/>
  <c r="AM15" i="13"/>
  <c r="AN15" i="13" s="1"/>
  <c r="AM14" i="13"/>
  <c r="AN14" i="13" s="1"/>
  <c r="AM13" i="13"/>
  <c r="AN13" i="13" s="1"/>
  <c r="AM12" i="13"/>
  <c r="AN12" i="13" s="1"/>
  <c r="AM11" i="13"/>
  <c r="AN11" i="13" s="1"/>
  <c r="AM10" i="13"/>
  <c r="AN10" i="13" s="1"/>
  <c r="AM9" i="13"/>
  <c r="AN9" i="13" s="1"/>
  <c r="AM8" i="13"/>
  <c r="AN8" i="13" s="1"/>
  <c r="AM7" i="13"/>
  <c r="AN7" i="13" s="1"/>
  <c r="AM6" i="13"/>
  <c r="AN6" i="13" s="1"/>
  <c r="AM5" i="13"/>
  <c r="AN5" i="13" s="1"/>
  <c r="AM4" i="13"/>
  <c r="AN4" i="13" s="1"/>
  <c r="AM3" i="13"/>
  <c r="AN3" i="13" s="1"/>
  <c r="AM2" i="13"/>
  <c r="AN2" i="13" s="1"/>
  <c r="AM459" i="12"/>
  <c r="AN459" i="12" s="1"/>
  <c r="AM458" i="12"/>
  <c r="AN458" i="12" s="1"/>
  <c r="AM457" i="12"/>
  <c r="AN457" i="12" s="1"/>
  <c r="AM456" i="12"/>
  <c r="AN456" i="12" s="1"/>
  <c r="AM455" i="12"/>
  <c r="AN455" i="12" s="1"/>
  <c r="AM453" i="12"/>
  <c r="AN453" i="12" s="1"/>
  <c r="AM452" i="12"/>
  <c r="AN452" i="12" s="1"/>
  <c r="AM451" i="12"/>
  <c r="AN451" i="12" s="1"/>
  <c r="AM450" i="12"/>
  <c r="AN450" i="12" s="1"/>
  <c r="AM448" i="12"/>
  <c r="AN448" i="12" s="1"/>
  <c r="AM447" i="12"/>
  <c r="AN447" i="12" s="1"/>
  <c r="AM446" i="12"/>
  <c r="AN446" i="12" s="1"/>
  <c r="AN444" i="12"/>
  <c r="AM443" i="12"/>
  <c r="AN443" i="12" s="1"/>
  <c r="AM442" i="12"/>
  <c r="AN442" i="12" s="1"/>
  <c r="AN441" i="12"/>
  <c r="AM440" i="12"/>
  <c r="AN440" i="12" s="1"/>
  <c r="AM439" i="12"/>
  <c r="AN439" i="12" s="1"/>
  <c r="AM438" i="12"/>
  <c r="AN438" i="12" s="1"/>
  <c r="AM437" i="12"/>
  <c r="AN437" i="12" s="1"/>
  <c r="AM436" i="12"/>
  <c r="AN436" i="12" s="1"/>
  <c r="AM435" i="12"/>
  <c r="AN435" i="12" s="1"/>
  <c r="AN434" i="12"/>
  <c r="AM433" i="12"/>
  <c r="AN433" i="12" s="1"/>
  <c r="AM432" i="12"/>
  <c r="AN432" i="12" s="1"/>
  <c r="AM431" i="12"/>
  <c r="AN431" i="12" s="1"/>
  <c r="AM430" i="12"/>
  <c r="AN430" i="12" s="1"/>
  <c r="AM429" i="12"/>
  <c r="AN429" i="12" s="1"/>
  <c r="AM428" i="12"/>
  <c r="AN428" i="12" s="1"/>
  <c r="AM427" i="12"/>
  <c r="AN427" i="12" s="1"/>
  <c r="AM426" i="12"/>
  <c r="AN426" i="12" s="1"/>
  <c r="AM425" i="12"/>
  <c r="AN425" i="12" s="1"/>
  <c r="AM424" i="12"/>
  <c r="AN424" i="12" s="1"/>
  <c r="AM423" i="12"/>
  <c r="AN423" i="12" s="1"/>
  <c r="AM422" i="12"/>
  <c r="AN422" i="12" s="1"/>
  <c r="AM421" i="12"/>
  <c r="AN421" i="12" s="1"/>
  <c r="AM419" i="12"/>
  <c r="AN419" i="12" s="1"/>
  <c r="AM418" i="12"/>
  <c r="AN418" i="12" s="1"/>
  <c r="AM417" i="12"/>
  <c r="AN417" i="12" s="1"/>
  <c r="AM416" i="12"/>
  <c r="AN416" i="12" s="1"/>
  <c r="AM415" i="12"/>
  <c r="AN415" i="12" s="1"/>
  <c r="AM414" i="12"/>
  <c r="AN414" i="12" s="1"/>
  <c r="AM413" i="12"/>
  <c r="AN413" i="12" s="1"/>
  <c r="AM412" i="12"/>
  <c r="AN412" i="12" s="1"/>
  <c r="AM411" i="12"/>
  <c r="AN411" i="12" s="1"/>
  <c r="AM410" i="12"/>
  <c r="AN410" i="12" s="1"/>
  <c r="AM409" i="12"/>
  <c r="AN409" i="12" s="1"/>
  <c r="AM408" i="12"/>
  <c r="AN408" i="12" s="1"/>
  <c r="AM407" i="12"/>
  <c r="AN407" i="12" s="1"/>
  <c r="AM406" i="12"/>
  <c r="AN406" i="12" s="1"/>
  <c r="AM405" i="12"/>
  <c r="AN405" i="12" s="1"/>
  <c r="AM404" i="12"/>
  <c r="AN404" i="12" s="1"/>
  <c r="AM403" i="12"/>
  <c r="AN403" i="12" s="1"/>
  <c r="AM402" i="12"/>
  <c r="AN402" i="12" s="1"/>
  <c r="AM401" i="12"/>
  <c r="AN401" i="12" s="1"/>
  <c r="AM400" i="12"/>
  <c r="AN400" i="12" s="1"/>
  <c r="AM399" i="12"/>
  <c r="AN399" i="12" s="1"/>
  <c r="AM398" i="12"/>
  <c r="AN398" i="12" s="1"/>
  <c r="AM397" i="12"/>
  <c r="AN397" i="12" s="1"/>
  <c r="AM396" i="12"/>
  <c r="AN396" i="12" s="1"/>
  <c r="AM395" i="12"/>
  <c r="AN395" i="12" s="1"/>
  <c r="AM394" i="12"/>
  <c r="AN394" i="12" s="1"/>
  <c r="AM393" i="12"/>
  <c r="AN393" i="12" s="1"/>
  <c r="AM392" i="12"/>
  <c r="AN392" i="12" s="1"/>
  <c r="AM391" i="12"/>
  <c r="AN391" i="12" s="1"/>
  <c r="AM390" i="12"/>
  <c r="AN390" i="12" s="1"/>
  <c r="AM389" i="12"/>
  <c r="AN389" i="12" s="1"/>
  <c r="AM388" i="12"/>
  <c r="AN388" i="12" s="1"/>
  <c r="AM387" i="12"/>
  <c r="AN387" i="12" s="1"/>
  <c r="AM386" i="12"/>
  <c r="AN386" i="12" s="1"/>
  <c r="AM385" i="12"/>
  <c r="AN385" i="12" s="1"/>
  <c r="AM384" i="12"/>
  <c r="AN384" i="12" s="1"/>
  <c r="AM383" i="12"/>
  <c r="AN383" i="12" s="1"/>
  <c r="AM382" i="12"/>
  <c r="AN382" i="12" s="1"/>
  <c r="AM381" i="12"/>
  <c r="AN381" i="12" s="1"/>
  <c r="AM380" i="12"/>
  <c r="AN380" i="12" s="1"/>
  <c r="AM379" i="12"/>
  <c r="AN379" i="12" s="1"/>
  <c r="AM378" i="12"/>
  <c r="AN378" i="12" s="1"/>
  <c r="AM377" i="12"/>
  <c r="AN377" i="12" s="1"/>
  <c r="AM376" i="12"/>
  <c r="AN376" i="12" s="1"/>
  <c r="AM375" i="12"/>
  <c r="AN375" i="12" s="1"/>
  <c r="AM374" i="12"/>
  <c r="AN374" i="12" s="1"/>
  <c r="AM373" i="12"/>
  <c r="AN373" i="12" s="1"/>
  <c r="AM372" i="12"/>
  <c r="AN372" i="12" s="1"/>
  <c r="AM371" i="12"/>
  <c r="AN371" i="12" s="1"/>
  <c r="AM370" i="12"/>
  <c r="AN370" i="12" s="1"/>
  <c r="AM369" i="12"/>
  <c r="AN369" i="12" s="1"/>
  <c r="AM368" i="12"/>
  <c r="AN368" i="12" s="1"/>
  <c r="AM367" i="12"/>
  <c r="AN367" i="12" s="1"/>
  <c r="AM366" i="12"/>
  <c r="AN366" i="12" s="1"/>
  <c r="AM365" i="12"/>
  <c r="AN365" i="12" s="1"/>
  <c r="AM364" i="12"/>
  <c r="AN364" i="12" s="1"/>
  <c r="AM363" i="12"/>
  <c r="AN363" i="12" s="1"/>
  <c r="AM362" i="12"/>
  <c r="AN362" i="12" s="1"/>
  <c r="AN361" i="12"/>
  <c r="AM360" i="12"/>
  <c r="AN360" i="12" s="1"/>
  <c r="AN359" i="12"/>
  <c r="AM358" i="12"/>
  <c r="AN358" i="12" s="1"/>
  <c r="AM357" i="12"/>
  <c r="AN357" i="12" s="1"/>
  <c r="AM356" i="12"/>
  <c r="AN356" i="12" s="1"/>
  <c r="AM355" i="12"/>
  <c r="AN355" i="12" s="1"/>
  <c r="AM354" i="12"/>
  <c r="AN354" i="12" s="1"/>
  <c r="AM353" i="12"/>
  <c r="AN353" i="12" s="1"/>
  <c r="AM352" i="12"/>
  <c r="AN352" i="12" s="1"/>
  <c r="AM351" i="12"/>
  <c r="AN351" i="12" s="1"/>
  <c r="AM350" i="12"/>
  <c r="AN350" i="12" s="1"/>
  <c r="AM349" i="12"/>
  <c r="AN349" i="12" s="1"/>
  <c r="AM348" i="12"/>
  <c r="AN348" i="12" s="1"/>
  <c r="AN347" i="12"/>
  <c r="AM346" i="12"/>
  <c r="AN346" i="12" s="1"/>
  <c r="AM345" i="12"/>
  <c r="AN345" i="12" s="1"/>
  <c r="AM344" i="12"/>
  <c r="AN344" i="12" s="1"/>
  <c r="AM343" i="12"/>
  <c r="AN343" i="12" s="1"/>
  <c r="AM342" i="12"/>
  <c r="AN342" i="12" s="1"/>
  <c r="AM341" i="12"/>
  <c r="AN341" i="12" s="1"/>
  <c r="AM340" i="12"/>
  <c r="AN340" i="12" s="1"/>
  <c r="AM339" i="12"/>
  <c r="AN339" i="12" s="1"/>
  <c r="AM338" i="12"/>
  <c r="AN338" i="12" s="1"/>
  <c r="AM337" i="12"/>
  <c r="AN337" i="12" s="1"/>
  <c r="AM336" i="12"/>
  <c r="AN336" i="12" s="1"/>
  <c r="AM335" i="12"/>
  <c r="AN335" i="12" s="1"/>
  <c r="AM334" i="12"/>
  <c r="AN334" i="12" s="1"/>
  <c r="AM333" i="12"/>
  <c r="AN333" i="12" s="1"/>
  <c r="AM332" i="12"/>
  <c r="AN332" i="12" s="1"/>
  <c r="AM331" i="12"/>
  <c r="AN331" i="12" s="1"/>
  <c r="AM330" i="12"/>
  <c r="AN330" i="12" s="1"/>
  <c r="AM329" i="12"/>
  <c r="AN329" i="12" s="1"/>
  <c r="AM328" i="12"/>
  <c r="AN328" i="12" s="1"/>
  <c r="AM327" i="12"/>
  <c r="AN327" i="12" s="1"/>
  <c r="AM326" i="12"/>
  <c r="AN326" i="12" s="1"/>
  <c r="AM325" i="12"/>
  <c r="AN325" i="12" s="1"/>
  <c r="AM324" i="12"/>
  <c r="AN324" i="12" s="1"/>
  <c r="AM323" i="12"/>
  <c r="AN323" i="12" s="1"/>
  <c r="AM322" i="12"/>
  <c r="AN322" i="12" s="1"/>
  <c r="AM321" i="12"/>
  <c r="AN321" i="12" s="1"/>
  <c r="AM320" i="12"/>
  <c r="AN320" i="12" s="1"/>
  <c r="AM319" i="12"/>
  <c r="AN319" i="12" s="1"/>
  <c r="AM318" i="12"/>
  <c r="AN318" i="12" s="1"/>
  <c r="AM317" i="12"/>
  <c r="AN317" i="12" s="1"/>
  <c r="AN316" i="12"/>
  <c r="AM315" i="12"/>
  <c r="AN315" i="12" s="1"/>
  <c r="AM314" i="12"/>
  <c r="AN314" i="12" s="1"/>
  <c r="AM313" i="12"/>
  <c r="AN313" i="12" s="1"/>
  <c r="AM312" i="12"/>
  <c r="AN312" i="12" s="1"/>
  <c r="AM311" i="12"/>
  <c r="AN311" i="12" s="1"/>
  <c r="AM310" i="12"/>
  <c r="AN310" i="12" s="1"/>
  <c r="AM309" i="12"/>
  <c r="AN309" i="12" s="1"/>
  <c r="AM308" i="12"/>
  <c r="AN308" i="12" s="1"/>
  <c r="AM307" i="12"/>
  <c r="AN307" i="12" s="1"/>
  <c r="AM306" i="12"/>
  <c r="AN306" i="12" s="1"/>
  <c r="AM305" i="12"/>
  <c r="AN305" i="12" s="1"/>
  <c r="AM304" i="12"/>
  <c r="AN304" i="12" s="1"/>
  <c r="AM303" i="12"/>
  <c r="AN303" i="12" s="1"/>
  <c r="AM302" i="12"/>
  <c r="AN302" i="12" s="1"/>
  <c r="AM300" i="12"/>
  <c r="AN300" i="12" s="1"/>
  <c r="AM299" i="12"/>
  <c r="AN299" i="12" s="1"/>
  <c r="AM298" i="12"/>
  <c r="AN298" i="12" s="1"/>
  <c r="AM297" i="12"/>
  <c r="AN297" i="12" s="1"/>
  <c r="AM296" i="12"/>
  <c r="AN296" i="12" s="1"/>
  <c r="AM295" i="12"/>
  <c r="AN295" i="12" s="1"/>
  <c r="AM294" i="12"/>
  <c r="AN294" i="12" s="1"/>
  <c r="AM293" i="12"/>
  <c r="AN293" i="12" s="1"/>
  <c r="AM292" i="12"/>
  <c r="AN292" i="12" s="1"/>
  <c r="AM291" i="12"/>
  <c r="AN291" i="12" s="1"/>
  <c r="AM290" i="12"/>
  <c r="AN290" i="12" s="1"/>
  <c r="AM289" i="12"/>
  <c r="AN289" i="12" s="1"/>
  <c r="AM288" i="12"/>
  <c r="AN288" i="12" s="1"/>
  <c r="AM287" i="12"/>
  <c r="AN287" i="12" s="1"/>
  <c r="AM286" i="12"/>
  <c r="AN286" i="12" s="1"/>
  <c r="AM285" i="12"/>
  <c r="AN285" i="12" s="1"/>
  <c r="AM284" i="12"/>
  <c r="AN284" i="12" s="1"/>
  <c r="AM283" i="12"/>
  <c r="AN283" i="12" s="1"/>
  <c r="AM282" i="12"/>
  <c r="AN282" i="12" s="1"/>
  <c r="AM281" i="12"/>
  <c r="AN281" i="12" s="1"/>
  <c r="AM280" i="12"/>
  <c r="AN280" i="12" s="1"/>
  <c r="AM279" i="12"/>
  <c r="AN279" i="12" s="1"/>
  <c r="AM278" i="12"/>
  <c r="AN278" i="12" s="1"/>
  <c r="AM277" i="12"/>
  <c r="AN277" i="12" s="1"/>
  <c r="AM276" i="12"/>
  <c r="AN276" i="12" s="1"/>
  <c r="AM275" i="12"/>
  <c r="AN275" i="12" s="1"/>
  <c r="AM274" i="12"/>
  <c r="AN274" i="12" s="1"/>
  <c r="AM273" i="12"/>
  <c r="AN273" i="12" s="1"/>
  <c r="AM272" i="12"/>
  <c r="AN272" i="12" s="1"/>
  <c r="AM271" i="12"/>
  <c r="AN271" i="12" s="1"/>
  <c r="AM270" i="12"/>
  <c r="AN270" i="12" s="1"/>
  <c r="AM269" i="12"/>
  <c r="AN269" i="12" s="1"/>
  <c r="AM268" i="12"/>
  <c r="AN268" i="12" s="1"/>
  <c r="AM267" i="12"/>
  <c r="AN267" i="12" s="1"/>
  <c r="AM266" i="12"/>
  <c r="AN266" i="12" s="1"/>
  <c r="AM265" i="12"/>
  <c r="AN265" i="12" s="1"/>
  <c r="AM264" i="12"/>
  <c r="AN264" i="12" s="1"/>
  <c r="AM263" i="12"/>
  <c r="AN263" i="12" s="1"/>
  <c r="AM262" i="12"/>
  <c r="AN262" i="12" s="1"/>
  <c r="AM261" i="12"/>
  <c r="AN261" i="12" s="1"/>
  <c r="AM260" i="12"/>
  <c r="AN260" i="12" s="1"/>
  <c r="AM259" i="12"/>
  <c r="AN259" i="12" s="1"/>
  <c r="AM258" i="12"/>
  <c r="AN258" i="12" s="1"/>
  <c r="AM257" i="12"/>
  <c r="AN257" i="12" s="1"/>
  <c r="AM256" i="12"/>
  <c r="AN256" i="12" s="1"/>
  <c r="AM255" i="12"/>
  <c r="AN255" i="12" s="1"/>
  <c r="AM254" i="12"/>
  <c r="AN254" i="12" s="1"/>
  <c r="AM252" i="12"/>
  <c r="AN252" i="12" s="1"/>
  <c r="AM251" i="12"/>
  <c r="AN251" i="12" s="1"/>
  <c r="AM250" i="12"/>
  <c r="AN250" i="12" s="1"/>
  <c r="AM249" i="12"/>
  <c r="AN249" i="12" s="1"/>
  <c r="AM248" i="12"/>
  <c r="AN248" i="12" s="1"/>
  <c r="AM247" i="12"/>
  <c r="AN247" i="12" s="1"/>
  <c r="AM246" i="12"/>
  <c r="AN246" i="12" s="1"/>
  <c r="AM245" i="12"/>
  <c r="AN245" i="12" s="1"/>
  <c r="AM244" i="12"/>
  <c r="AN244" i="12" s="1"/>
  <c r="AM243" i="12"/>
  <c r="AN243" i="12" s="1"/>
  <c r="AM242" i="12"/>
  <c r="AN242" i="12" s="1"/>
  <c r="AM241" i="12"/>
  <c r="AN241" i="12" s="1"/>
  <c r="AM240" i="12"/>
  <c r="AN240" i="12" s="1"/>
  <c r="AM239" i="12"/>
  <c r="AN239" i="12" s="1"/>
  <c r="AN238" i="12"/>
  <c r="AM237" i="12"/>
  <c r="AN237" i="12" s="1"/>
  <c r="AM236" i="12"/>
  <c r="AN236" i="12" s="1"/>
  <c r="AM235" i="12"/>
  <c r="AN235" i="12" s="1"/>
  <c r="AM234" i="12"/>
  <c r="AN234" i="12" s="1"/>
  <c r="AM233" i="12"/>
  <c r="AN233" i="12" s="1"/>
  <c r="AM232" i="12"/>
  <c r="AN232" i="12" s="1"/>
  <c r="AM231" i="12"/>
  <c r="AN231" i="12" s="1"/>
  <c r="AM230" i="12"/>
  <c r="AN230" i="12" s="1"/>
  <c r="AM229" i="12"/>
  <c r="AN229" i="12" s="1"/>
  <c r="AM228" i="12"/>
  <c r="AN228" i="12" s="1"/>
  <c r="AM227" i="12"/>
  <c r="AN227" i="12" s="1"/>
  <c r="AM220" i="12"/>
  <c r="AN220" i="12" s="1"/>
  <c r="AM219" i="12"/>
  <c r="AN219" i="12" s="1"/>
  <c r="AM218" i="12"/>
  <c r="AN218" i="12" s="1"/>
  <c r="AM217" i="12"/>
  <c r="AN217" i="12" s="1"/>
  <c r="AM216" i="12"/>
  <c r="AN216" i="12" s="1"/>
  <c r="AM215" i="12"/>
  <c r="AN215" i="12" s="1"/>
  <c r="AM214" i="12"/>
  <c r="AN214" i="12" s="1"/>
  <c r="AM213" i="12"/>
  <c r="AN213" i="12" s="1"/>
  <c r="AM212" i="12"/>
  <c r="AN212" i="12" s="1"/>
  <c r="AM211" i="12"/>
  <c r="AN211" i="12" s="1"/>
  <c r="AM210" i="12"/>
  <c r="AN210" i="12" s="1"/>
  <c r="AM208" i="12"/>
  <c r="AN208" i="12" s="1"/>
  <c r="AM207" i="12"/>
  <c r="AN207" i="12" s="1"/>
  <c r="AM206" i="12"/>
  <c r="AN206" i="12" s="1"/>
  <c r="AM205" i="12"/>
  <c r="AN205" i="12" s="1"/>
  <c r="AM204" i="12"/>
  <c r="AN204" i="12" s="1"/>
  <c r="AM203" i="12"/>
  <c r="AN203" i="12" s="1"/>
  <c r="AM202" i="12"/>
  <c r="AN202" i="12" s="1"/>
  <c r="AM201" i="12"/>
  <c r="AN201" i="12" s="1"/>
  <c r="AM200" i="12"/>
  <c r="AN200" i="12" s="1"/>
  <c r="AM199" i="12"/>
  <c r="AN199" i="12" s="1"/>
  <c r="AM198" i="12"/>
  <c r="AN198" i="12" s="1"/>
  <c r="AM197" i="12"/>
  <c r="AN197" i="12" s="1"/>
  <c r="AM196" i="12"/>
  <c r="AN196" i="12" s="1"/>
  <c r="AM195" i="12"/>
  <c r="AN195" i="12" s="1"/>
  <c r="AN194" i="12"/>
  <c r="AM193" i="12"/>
  <c r="AN193" i="12" s="1"/>
  <c r="AM192" i="12"/>
  <c r="AN192" i="12" s="1"/>
  <c r="AM191" i="12"/>
  <c r="AN191" i="12" s="1"/>
  <c r="AM190" i="12"/>
  <c r="AN190" i="12" s="1"/>
  <c r="AM189" i="12"/>
  <c r="AN189" i="12" s="1"/>
  <c r="AM188" i="12"/>
  <c r="AN188" i="12" s="1"/>
  <c r="AM187" i="12"/>
  <c r="AN187" i="12" s="1"/>
  <c r="AM186" i="12"/>
  <c r="AN186" i="12" s="1"/>
  <c r="AM185" i="12"/>
  <c r="AN185" i="12" s="1"/>
  <c r="AM184" i="12"/>
  <c r="AN184" i="12" s="1"/>
  <c r="AM183" i="12"/>
  <c r="AN183" i="12" s="1"/>
  <c r="AM182" i="12"/>
  <c r="AN182" i="12" s="1"/>
  <c r="AM181" i="12"/>
  <c r="AN181" i="12" s="1"/>
  <c r="AM180" i="12"/>
  <c r="AN180" i="12" s="1"/>
  <c r="AM179" i="12"/>
  <c r="AN179" i="12" s="1"/>
  <c r="AM178" i="12"/>
  <c r="AN178" i="12" s="1"/>
  <c r="AM177" i="12"/>
  <c r="AN177" i="12" s="1"/>
  <c r="AM176" i="12"/>
  <c r="AN176" i="12" s="1"/>
  <c r="AM175" i="12"/>
  <c r="AN175" i="12" s="1"/>
  <c r="AM174" i="12"/>
  <c r="AN174" i="12" s="1"/>
  <c r="AM173" i="12"/>
  <c r="AN173" i="12" s="1"/>
  <c r="AM172" i="12"/>
  <c r="AN172" i="12" s="1"/>
  <c r="AM171" i="12"/>
  <c r="AN171" i="12" s="1"/>
  <c r="AM170" i="12"/>
  <c r="AN170" i="12" s="1"/>
  <c r="AM169" i="12"/>
  <c r="AN169" i="12" s="1"/>
  <c r="AM168" i="12"/>
  <c r="AN168" i="12" s="1"/>
  <c r="AM167" i="12"/>
  <c r="AN167" i="12" s="1"/>
  <c r="AM166" i="12"/>
  <c r="AN166" i="12" s="1"/>
  <c r="AM165" i="12"/>
  <c r="AN165" i="12" s="1"/>
  <c r="AM164" i="12"/>
  <c r="AN164" i="12" s="1"/>
  <c r="AM163" i="12"/>
  <c r="AN163" i="12" s="1"/>
  <c r="AM162" i="12"/>
  <c r="AN162" i="12" s="1"/>
  <c r="AM161" i="12"/>
  <c r="AN161" i="12" s="1"/>
  <c r="AM160" i="12"/>
  <c r="AN160" i="12" s="1"/>
  <c r="AN159" i="12"/>
  <c r="AM158" i="12"/>
  <c r="AN158" i="12" s="1"/>
  <c r="AM157" i="12"/>
  <c r="AN157" i="12" s="1"/>
  <c r="AM156" i="12"/>
  <c r="AN156" i="12" s="1"/>
  <c r="AN154" i="12"/>
  <c r="AM153" i="12"/>
  <c r="AM152" i="12"/>
  <c r="AN152" i="12" s="1"/>
  <c r="AM151" i="12"/>
  <c r="AN151" i="12" s="1"/>
  <c r="AN150" i="12"/>
  <c r="AM149" i="12"/>
  <c r="AN149" i="12" s="1"/>
  <c r="AM148" i="12"/>
  <c r="AN148" i="12" s="1"/>
  <c r="AM147" i="12"/>
  <c r="AN147" i="12" s="1"/>
  <c r="AM146" i="12"/>
  <c r="AN146" i="12" s="1"/>
  <c r="AM145" i="12"/>
  <c r="AN145" i="12" s="1"/>
  <c r="AM144" i="12"/>
  <c r="AN144" i="12" s="1"/>
  <c r="AM143" i="12"/>
  <c r="AN143" i="12" s="1"/>
  <c r="AM142" i="12"/>
  <c r="AN142" i="12" s="1"/>
  <c r="AM141" i="12"/>
  <c r="AN141" i="12" s="1"/>
  <c r="AM140" i="12"/>
  <c r="AN140" i="12" s="1"/>
  <c r="AM139" i="12"/>
  <c r="AN139" i="12" s="1"/>
  <c r="AM138" i="12"/>
  <c r="AN138" i="12" s="1"/>
  <c r="AM137" i="12"/>
  <c r="AN137" i="12" s="1"/>
  <c r="AM136" i="12"/>
  <c r="AN136" i="12" s="1"/>
  <c r="AM135" i="12"/>
  <c r="AN135" i="12" s="1"/>
  <c r="AM134" i="12"/>
  <c r="AN134" i="12" s="1"/>
  <c r="AM133" i="12"/>
  <c r="AN133" i="12" s="1"/>
  <c r="AM132" i="12"/>
  <c r="AN132" i="12" s="1"/>
  <c r="AM131" i="12"/>
  <c r="AN131" i="12" s="1"/>
  <c r="AM130" i="12"/>
  <c r="AN130" i="12" s="1"/>
  <c r="AM129" i="12"/>
  <c r="AN129" i="12" s="1"/>
  <c r="AM128" i="12"/>
  <c r="AN128" i="12" s="1"/>
  <c r="AM127" i="12"/>
  <c r="AN127" i="12" s="1"/>
  <c r="AM126" i="12"/>
  <c r="AN126" i="12" s="1"/>
  <c r="AM125" i="12"/>
  <c r="AN125" i="12" s="1"/>
  <c r="AM124" i="12"/>
  <c r="AN124" i="12" s="1"/>
  <c r="AN123" i="12"/>
  <c r="AM122" i="12"/>
  <c r="AN122" i="12" s="1"/>
  <c r="AM121" i="12"/>
  <c r="AN121" i="12" s="1"/>
  <c r="AM120" i="12"/>
  <c r="AN120" i="12" s="1"/>
  <c r="AM119" i="12"/>
  <c r="AN119" i="12" s="1"/>
  <c r="AM118" i="12"/>
  <c r="AN118" i="12" s="1"/>
  <c r="AM117" i="12"/>
  <c r="AN117" i="12" s="1"/>
  <c r="AM116" i="12"/>
  <c r="AN116" i="12" s="1"/>
  <c r="AM115" i="12"/>
  <c r="AN115" i="12" s="1"/>
  <c r="AM113" i="12"/>
  <c r="AN113" i="12" s="1"/>
  <c r="AM112" i="12"/>
  <c r="AN112" i="12" s="1"/>
  <c r="AM111" i="12"/>
  <c r="AN111" i="12" s="1"/>
  <c r="AM110" i="12"/>
  <c r="AN110" i="12" s="1"/>
  <c r="AM109" i="12"/>
  <c r="AN109" i="12" s="1"/>
  <c r="AM108" i="12"/>
  <c r="AN108" i="12" s="1"/>
  <c r="AM107" i="12"/>
  <c r="AN107" i="12" s="1"/>
  <c r="AM106" i="12"/>
  <c r="AN106" i="12" s="1"/>
  <c r="AM105" i="12"/>
  <c r="AN105" i="12" s="1"/>
  <c r="AM104" i="12"/>
  <c r="AN104" i="12" s="1"/>
  <c r="AM103" i="12"/>
  <c r="AN103" i="12" s="1"/>
  <c r="AM102" i="12"/>
  <c r="AN102" i="12" s="1"/>
  <c r="AM101" i="12"/>
  <c r="AN101" i="12" s="1"/>
  <c r="AM100" i="12"/>
  <c r="AN100" i="12" s="1"/>
  <c r="AM99" i="12"/>
  <c r="AN99" i="12" s="1"/>
  <c r="AM98" i="12"/>
  <c r="AN98" i="12" s="1"/>
  <c r="AM97" i="12"/>
  <c r="AN97" i="12" s="1"/>
  <c r="AM96" i="12"/>
  <c r="AN96" i="12" s="1"/>
  <c r="AM95" i="12"/>
  <c r="AN95" i="12" s="1"/>
  <c r="AM94" i="12"/>
  <c r="AN94" i="12" s="1"/>
  <c r="AM93" i="12"/>
  <c r="AN93" i="12" s="1"/>
  <c r="AM91" i="12"/>
  <c r="AN91" i="12" s="1"/>
  <c r="AM90" i="12"/>
  <c r="AN90" i="12" s="1"/>
  <c r="AM89" i="12"/>
  <c r="AN89" i="12" s="1"/>
  <c r="AM88" i="12"/>
  <c r="AN88" i="12" s="1"/>
  <c r="AM87" i="12"/>
  <c r="AN87" i="12" s="1"/>
  <c r="AM86" i="12"/>
  <c r="AN86" i="12" s="1"/>
  <c r="AM85" i="12"/>
  <c r="AN85" i="12" s="1"/>
  <c r="AM84" i="12"/>
  <c r="AN84" i="12" s="1"/>
  <c r="AM83" i="12"/>
  <c r="AN83" i="12" s="1"/>
  <c r="AM82" i="12"/>
  <c r="AN82" i="12" s="1"/>
  <c r="AM81" i="12"/>
  <c r="AN81" i="12" s="1"/>
  <c r="AM80" i="12"/>
  <c r="AN80" i="12" s="1"/>
  <c r="AM79" i="12"/>
  <c r="AN79" i="12" s="1"/>
  <c r="AM78" i="12"/>
  <c r="AN78" i="12" s="1"/>
  <c r="AM77" i="12"/>
  <c r="AN77" i="12" s="1"/>
  <c r="AM76" i="12"/>
  <c r="AN76" i="12" s="1"/>
  <c r="AM75" i="12"/>
  <c r="AN75" i="12" s="1"/>
  <c r="AM74" i="12"/>
  <c r="AN74" i="12" s="1"/>
  <c r="AM73" i="12"/>
  <c r="AN73" i="12" s="1"/>
  <c r="AM72" i="12"/>
  <c r="AN72" i="12" s="1"/>
  <c r="AM71" i="12"/>
  <c r="AN71" i="12" s="1"/>
  <c r="AM70" i="12"/>
  <c r="AN70" i="12" s="1"/>
  <c r="AM68" i="12"/>
  <c r="AN68" i="12" s="1"/>
  <c r="AM67" i="12"/>
  <c r="AN67" i="12" s="1"/>
  <c r="AM66" i="12"/>
  <c r="AN66" i="12" s="1"/>
  <c r="AN65" i="12"/>
  <c r="AM64" i="12"/>
  <c r="AN64" i="12" s="1"/>
  <c r="AM63" i="12"/>
  <c r="AN63" i="12" s="1"/>
  <c r="AM62" i="12"/>
  <c r="AN62" i="12" s="1"/>
  <c r="AM61" i="12"/>
  <c r="AN61" i="12" s="1"/>
  <c r="AM60" i="12"/>
  <c r="AN60" i="12" s="1"/>
  <c r="AM59" i="12"/>
  <c r="AN59" i="12" s="1"/>
  <c r="AM58" i="12"/>
  <c r="AN58" i="12" s="1"/>
  <c r="AM57" i="12"/>
  <c r="AN57" i="12" s="1"/>
  <c r="AM56" i="12"/>
  <c r="AN56" i="12" s="1"/>
  <c r="AM55" i="12"/>
  <c r="AN55" i="12" s="1"/>
  <c r="AM54" i="12"/>
  <c r="AN54" i="12" s="1"/>
  <c r="AM53" i="12"/>
  <c r="AN53" i="12" s="1"/>
  <c r="AM52" i="12"/>
  <c r="AN52" i="12" s="1"/>
  <c r="AM51" i="12"/>
  <c r="AN51" i="12" s="1"/>
  <c r="AM50" i="12"/>
  <c r="AN50" i="12" s="1"/>
  <c r="AM49" i="12"/>
  <c r="AN49" i="12" s="1"/>
  <c r="AM48" i="12"/>
  <c r="AN48" i="12" s="1"/>
  <c r="AM47" i="12"/>
  <c r="AN47" i="12" s="1"/>
  <c r="AM46" i="12"/>
  <c r="AN46" i="12" s="1"/>
  <c r="AM45" i="12"/>
  <c r="AN45" i="12" s="1"/>
  <c r="AM44" i="12"/>
  <c r="AN44" i="12" s="1"/>
  <c r="AM43" i="12"/>
  <c r="AN43" i="12" s="1"/>
  <c r="AM42" i="12"/>
  <c r="AN42" i="12" s="1"/>
  <c r="AM41" i="12"/>
  <c r="AN41" i="12" s="1"/>
  <c r="AM40" i="12"/>
  <c r="AN40" i="12" s="1"/>
  <c r="AM39" i="12"/>
  <c r="AN39" i="12" s="1"/>
  <c r="AM38" i="12"/>
  <c r="AN38" i="12" s="1"/>
  <c r="AM37" i="12"/>
  <c r="AN37" i="12" s="1"/>
  <c r="AM36" i="12"/>
  <c r="AN36" i="12" s="1"/>
  <c r="AM35" i="12"/>
  <c r="AN35" i="12" s="1"/>
  <c r="AM34" i="12"/>
  <c r="AN34" i="12" s="1"/>
  <c r="AM33" i="12"/>
  <c r="AN33" i="12" s="1"/>
  <c r="AM32" i="12"/>
  <c r="AN32" i="12" s="1"/>
  <c r="AM31" i="12"/>
  <c r="AN31" i="12" s="1"/>
  <c r="AM30" i="12"/>
  <c r="AN30" i="12" s="1"/>
  <c r="AM29" i="12"/>
  <c r="AN29" i="12" s="1"/>
  <c r="AM28" i="12"/>
  <c r="AN28" i="12" s="1"/>
  <c r="AM27" i="12"/>
  <c r="AN27" i="12" s="1"/>
  <c r="AM26" i="12"/>
  <c r="AN26" i="12" s="1"/>
  <c r="AM25" i="12"/>
  <c r="AN25" i="12" s="1"/>
  <c r="AM24" i="12"/>
  <c r="AN24" i="12" s="1"/>
  <c r="AM23" i="12"/>
  <c r="AN23" i="12" s="1"/>
  <c r="AM22" i="12"/>
  <c r="AN22" i="12" s="1"/>
  <c r="AM19" i="12"/>
  <c r="AN19" i="12" s="1"/>
  <c r="AM18" i="12"/>
  <c r="AN18" i="12" s="1"/>
  <c r="AM17" i="12"/>
  <c r="AN17" i="12" s="1"/>
  <c r="AM16" i="12"/>
  <c r="AN16" i="12" s="1"/>
  <c r="AM15" i="12"/>
  <c r="AN15" i="12" s="1"/>
  <c r="AM14" i="12"/>
  <c r="AN14" i="12" s="1"/>
  <c r="AM13" i="12"/>
  <c r="AN13" i="12" s="1"/>
  <c r="AM12" i="12"/>
  <c r="AN12" i="12" s="1"/>
  <c r="AM11" i="12"/>
  <c r="AN11" i="12" s="1"/>
  <c r="AM10" i="12"/>
  <c r="AN10" i="12" s="1"/>
  <c r="AM9" i="12"/>
  <c r="AN9" i="12" s="1"/>
  <c r="AM8" i="12"/>
  <c r="AN8" i="12" s="1"/>
  <c r="AM7" i="12"/>
  <c r="AN7" i="12" s="1"/>
  <c r="AM6" i="12"/>
  <c r="AN6" i="12" s="1"/>
  <c r="AM5" i="12"/>
  <c r="AN5" i="12" s="1"/>
  <c r="AM4" i="12"/>
  <c r="AN4" i="12" s="1"/>
  <c r="AM3" i="12"/>
  <c r="AM2" i="12"/>
  <c r="AN2" i="12" s="1"/>
  <c r="AM12" i="11"/>
  <c r="AN12" i="11" s="1"/>
  <c r="AM11" i="11"/>
  <c r="AN11" i="11" s="1"/>
  <c r="AM9" i="11"/>
  <c r="AN9" i="11" s="1"/>
  <c r="AM8" i="11"/>
  <c r="AN8" i="11" s="1"/>
  <c r="AM7" i="11"/>
  <c r="AM6" i="11"/>
  <c r="AN6" i="11" s="1"/>
  <c r="AM4" i="11"/>
  <c r="AN4" i="11" s="1"/>
  <c r="AM3" i="11"/>
  <c r="AN3" i="11" s="1"/>
  <c r="AM2" i="11"/>
  <c r="AN2" i="11" s="1"/>
  <c r="AM20" i="10"/>
  <c r="AN20" i="10" s="1"/>
  <c r="AM19" i="10"/>
  <c r="AN19" i="10" s="1"/>
  <c r="AM18" i="10"/>
  <c r="AN18" i="10" s="1"/>
  <c r="AM16" i="10"/>
  <c r="AN16" i="10" s="1"/>
  <c r="AM15" i="10"/>
  <c r="AN15" i="10" s="1"/>
  <c r="AM13" i="10"/>
  <c r="AN13" i="10" s="1"/>
  <c r="AM12" i="10"/>
  <c r="AN12" i="10" s="1"/>
  <c r="AM10" i="10"/>
  <c r="AN10" i="10" s="1"/>
  <c r="AM8" i="10"/>
  <c r="AN8" i="10" s="1"/>
  <c r="AM7" i="10"/>
  <c r="AM23" i="9"/>
  <c r="AN23" i="9" s="1"/>
  <c r="AM22" i="9"/>
  <c r="AN22" i="9" s="1"/>
  <c r="AN21" i="9"/>
  <c r="AM19" i="9"/>
  <c r="AN19" i="9" s="1"/>
  <c r="AN18" i="9"/>
  <c r="AM17" i="9"/>
  <c r="AM16" i="9"/>
  <c r="AM12" i="9"/>
  <c r="AN12" i="9" s="1"/>
  <c r="AM11" i="9"/>
  <c r="AN11" i="9" s="1"/>
  <c r="AM10" i="9"/>
  <c r="AM20" i="8"/>
  <c r="AM16" i="8"/>
  <c r="AM11" i="8"/>
  <c r="AM7" i="8"/>
  <c r="AM6" i="8"/>
  <c r="AM5" i="8"/>
  <c r="AM3" i="8"/>
  <c r="AM2" i="8"/>
  <c r="AN464" i="1"/>
  <c r="AN463" i="1"/>
  <c r="AN462" i="1"/>
  <c r="AN461" i="1"/>
  <c r="AN10" i="9" l="1"/>
  <c r="AM32" i="9"/>
  <c r="AN32" i="9" s="1"/>
  <c r="AN17" i="9"/>
  <c r="AN9" i="8"/>
  <c r="AN2" i="8"/>
  <c r="BT14" i="1"/>
  <c r="BT90" i="1"/>
  <c r="BT199" i="1"/>
  <c r="BX199" i="1" s="1"/>
  <c r="AN3" i="12"/>
  <c r="AM503" i="12"/>
  <c r="BT7" i="1"/>
  <c r="BX7" i="1" s="1"/>
  <c r="AN7" i="10"/>
  <c r="AM30" i="10"/>
  <c r="AN30" i="10" s="1"/>
  <c r="AN153" i="12"/>
  <c r="AN25" i="13"/>
  <c r="AN16" i="9"/>
  <c r="AN7" i="11"/>
  <c r="AN4" i="14"/>
  <c r="AM69" i="14"/>
  <c r="AN69" i="14" s="1"/>
  <c r="AN3" i="8"/>
  <c r="AN5" i="8"/>
  <c r="AN7" i="8"/>
  <c r="AN20" i="8"/>
  <c r="AN6" i="8"/>
  <c r="AN11" i="8"/>
  <c r="AN10" i="8"/>
  <c r="AN8" i="8"/>
  <c r="BT462" i="1"/>
  <c r="BX462" i="1" s="1"/>
  <c r="BT461" i="1"/>
  <c r="BX461" i="1" s="1"/>
  <c r="BT464" i="1"/>
  <c r="BX464" i="1" s="1"/>
  <c r="BT463" i="1"/>
  <c r="BX463" i="1" s="1"/>
  <c r="AN16" i="8"/>
  <c r="AM4" i="8"/>
  <c r="AN4" i="8" s="1"/>
  <c r="AM17" i="8"/>
  <c r="AM14" i="8"/>
  <c r="AN14" i="8" s="1"/>
  <c r="AM18" i="8"/>
  <c r="AN18" i="8" s="1"/>
  <c r="AM19" i="8"/>
  <c r="AN19" i="8" s="1"/>
  <c r="BV463" i="1" l="1"/>
  <c r="CK465" i="1" s="1"/>
  <c r="BV464" i="1"/>
  <c r="CK466" i="1" s="1"/>
  <c r="BV462" i="1"/>
  <c r="BV461" i="1"/>
  <c r="AN17" i="8"/>
  <c r="AM26" i="8"/>
  <c r="AN26" i="8" s="1"/>
  <c r="CK463" i="1" l="1"/>
  <c r="BY461" i="1"/>
  <c r="BZ461" i="1" s="1"/>
  <c r="BY463" i="1"/>
  <c r="BZ463" i="1" s="1"/>
  <c r="BY462" i="1"/>
  <c r="BZ462" i="1" s="1"/>
  <c r="BY464" i="1"/>
  <c r="BZ464" i="1" s="1"/>
  <c r="CK462" i="1"/>
  <c r="CK464" i="1"/>
  <c r="BT459" i="1"/>
  <c r="BX459" i="1" s="1"/>
  <c r="AN459" i="1"/>
  <c r="BV459" i="1" l="1"/>
  <c r="BU352" i="1"/>
  <c r="BU236" i="1"/>
  <c r="BU334" i="1"/>
  <c r="BU78" i="1"/>
  <c r="BU75" i="1"/>
  <c r="BU174" i="1"/>
  <c r="BU368" i="1"/>
  <c r="BU241" i="1"/>
  <c r="BU110" i="1"/>
  <c r="BU304" i="1"/>
  <c r="BU221" i="1"/>
  <c r="BU307" i="1"/>
  <c r="BU260" i="1"/>
  <c r="BU262" i="1"/>
  <c r="BU264" i="1"/>
  <c r="BU263" i="1"/>
  <c r="BU108" i="1"/>
  <c r="BU257" i="1"/>
  <c r="BU258" i="1"/>
  <c r="BU261" i="1"/>
  <c r="BU106" i="1"/>
  <c r="BU252" i="1"/>
  <c r="BU271" i="1"/>
  <c r="BU267" i="1"/>
  <c r="BU229" i="1"/>
  <c r="BU305" i="1"/>
  <c r="BU445" i="1"/>
  <c r="BU447" i="1"/>
  <c r="BU446" i="1"/>
  <c r="BU227" i="1"/>
  <c r="BU444" i="1"/>
  <c r="BU245" i="1"/>
  <c r="BU443" i="1"/>
  <c r="BU222" i="1"/>
  <c r="BU277" i="1"/>
  <c r="BU235" i="1"/>
  <c r="BU259" i="1"/>
  <c r="BU215" i="1"/>
  <c r="BU213" i="1"/>
  <c r="BU448" i="1"/>
  <c r="BU451" i="1"/>
  <c r="BU217" i="1"/>
  <c r="BU107" i="1"/>
  <c r="BU438" i="1"/>
  <c r="BU276" i="1"/>
  <c r="BU139" i="1"/>
  <c r="BU77" i="1"/>
  <c r="BU347" i="1"/>
  <c r="BU48" i="1"/>
  <c r="BU61" i="1"/>
  <c r="BU65" i="1"/>
  <c r="BU14" i="1"/>
  <c r="BU234" i="1"/>
  <c r="BU437" i="1"/>
  <c r="BY459" i="1" l="1"/>
  <c r="BZ459" i="1" s="1"/>
  <c r="CK461" i="1"/>
  <c r="BT458" i="1" l="1"/>
  <c r="BX458" i="1" s="1"/>
  <c r="AN458" i="1"/>
  <c r="BT457" i="1"/>
  <c r="BX457" i="1" s="1"/>
  <c r="BT456" i="1"/>
  <c r="BX456" i="1" s="1"/>
  <c r="AN456" i="1"/>
  <c r="BT455" i="1"/>
  <c r="BX455" i="1" s="1"/>
  <c r="AN455" i="1"/>
  <c r="BT193" i="1"/>
  <c r="BX193" i="1" s="1"/>
  <c r="AN193" i="1"/>
  <c r="BV455" i="1" l="1"/>
  <c r="BY455" i="1" s="1"/>
  <c r="BZ455" i="1" s="1"/>
  <c r="BV456" i="1"/>
  <c r="BY456" i="1" s="1"/>
  <c r="BZ456" i="1" s="1"/>
  <c r="BV193" i="1"/>
  <c r="BY193" i="1" s="1"/>
  <c r="BZ193" i="1" s="1"/>
  <c r="BV458" i="1"/>
  <c r="BV457" i="1"/>
  <c r="BT447" i="1"/>
  <c r="BX447" i="1" s="1"/>
  <c r="BT446" i="1"/>
  <c r="BX446" i="1" s="1"/>
  <c r="BT444" i="1"/>
  <c r="BX444" i="1" s="1"/>
  <c r="BT445" i="1"/>
  <c r="BX445" i="1" s="1"/>
  <c r="AN445" i="1"/>
  <c r="AN444" i="1"/>
  <c r="AN447" i="1"/>
  <c r="BT451" i="1"/>
  <c r="BX451" i="1" s="1"/>
  <c r="AN451" i="1"/>
  <c r="BT448" i="1"/>
  <c r="BX448" i="1" s="1"/>
  <c r="AN448" i="1"/>
  <c r="BT332" i="1"/>
  <c r="BX332" i="1" s="1"/>
  <c r="AN332" i="1"/>
  <c r="AN446" i="1"/>
  <c r="BY457" i="1" l="1"/>
  <c r="BZ457" i="1" s="1"/>
  <c r="CK459" i="1"/>
  <c r="BY458" i="1"/>
  <c r="BZ458" i="1" s="1"/>
  <c r="CK460" i="1"/>
  <c r="CK456" i="1"/>
  <c r="CK455" i="1"/>
  <c r="CK457" i="1"/>
  <c r="CK458" i="1"/>
  <c r="BV447" i="1"/>
  <c r="AO134" i="13" s="1"/>
  <c r="BV444" i="1"/>
  <c r="BY444" i="1" s="1"/>
  <c r="BZ444" i="1" s="1"/>
  <c r="BV445" i="1"/>
  <c r="BY445" i="1" s="1"/>
  <c r="BZ445" i="1" s="1"/>
  <c r="BV451" i="1"/>
  <c r="BV448" i="1"/>
  <c r="BV446" i="1"/>
  <c r="BY446" i="1" s="1"/>
  <c r="BZ446" i="1" s="1"/>
  <c r="BV332" i="1"/>
  <c r="BY332" i="1" s="1"/>
  <c r="BZ332" i="1" s="1"/>
  <c r="BY451" i="1" l="1"/>
  <c r="BZ451" i="1" s="1"/>
  <c r="CK453" i="1"/>
  <c r="BY448" i="1"/>
  <c r="BZ448" i="1" s="1"/>
  <c r="CK450" i="1"/>
  <c r="BY447" i="1"/>
  <c r="BZ447" i="1" s="1"/>
  <c r="CK449" i="1"/>
  <c r="CK451" i="1"/>
  <c r="CK446" i="1"/>
  <c r="CK448" i="1"/>
  <c r="CK447" i="1"/>
  <c r="BT222" i="1" l="1"/>
  <c r="BX222" i="1" s="1"/>
  <c r="BT234" i="1"/>
  <c r="BX234" i="1" s="1"/>
  <c r="BT467" i="1"/>
  <c r="BX467" i="1" s="1"/>
  <c r="AN467" i="1"/>
  <c r="BT277" i="1"/>
  <c r="BX277" i="1" s="1"/>
  <c r="AN277" i="1"/>
  <c r="AN234" i="1"/>
  <c r="BT232" i="1"/>
  <c r="BX232" i="1" s="1"/>
  <c r="AN232" i="1"/>
  <c r="AN222" i="1"/>
  <c r="BT443" i="1"/>
  <c r="BX443" i="1" s="1"/>
  <c r="AN443" i="1"/>
  <c r="BT442" i="1"/>
  <c r="BX442" i="1" s="1"/>
  <c r="AN442" i="1"/>
  <c r="BT441" i="1"/>
  <c r="BX441" i="1" s="1"/>
  <c r="AN441" i="1"/>
  <c r="BT440" i="1"/>
  <c r="BX440" i="1" s="1"/>
  <c r="AN440" i="1"/>
  <c r="BT472" i="1"/>
  <c r="BX472" i="1" s="1"/>
  <c r="AN472" i="1"/>
  <c r="BT439" i="1"/>
  <c r="BX439" i="1" s="1"/>
  <c r="AN439" i="1"/>
  <c r="BV472" i="1" l="1"/>
  <c r="BV467" i="1"/>
  <c r="BV277" i="1"/>
  <c r="BV232" i="1"/>
  <c r="BY232" i="1" s="1"/>
  <c r="BZ232" i="1" s="1"/>
  <c r="BV234" i="1"/>
  <c r="BY234" i="1" s="1"/>
  <c r="BZ234" i="1" s="1"/>
  <c r="BV222" i="1"/>
  <c r="BY222" i="1" s="1"/>
  <c r="BZ222" i="1" s="1"/>
  <c r="BV442" i="1"/>
  <c r="BV443" i="1"/>
  <c r="BV440" i="1"/>
  <c r="BY440" i="1" s="1"/>
  <c r="BZ440" i="1" s="1"/>
  <c r="BV441" i="1"/>
  <c r="BY441" i="1" s="1"/>
  <c r="BZ441" i="1" s="1"/>
  <c r="BV439" i="1"/>
  <c r="BY439" i="1" s="1"/>
  <c r="BZ439" i="1" s="1"/>
  <c r="BY443" i="1" l="1"/>
  <c r="BZ443" i="1" s="1"/>
  <c r="CK445" i="1"/>
  <c r="BY277" i="1"/>
  <c r="BZ277" i="1" s="1"/>
  <c r="CK283" i="1"/>
  <c r="BY467" i="1"/>
  <c r="BZ467" i="1" s="1"/>
  <c r="CK469" i="1"/>
  <c r="BY442" i="1"/>
  <c r="BZ442" i="1" s="1"/>
  <c r="CK444" i="1"/>
  <c r="BY472" i="1"/>
  <c r="BZ472" i="1" s="1"/>
  <c r="CK474" i="1"/>
  <c r="CK442" i="1"/>
  <c r="CK441" i="1"/>
  <c r="CK467" i="1"/>
  <c r="CK472" i="1"/>
  <c r="CK443" i="1"/>
  <c r="BT367" i="1"/>
  <c r="BX367" i="1" s="1"/>
  <c r="AN367" i="1"/>
  <c r="BT438" i="1"/>
  <c r="BX438" i="1" s="1"/>
  <c r="AN438" i="1"/>
  <c r="BT437" i="1"/>
  <c r="BX437" i="1" s="1"/>
  <c r="AN437" i="1"/>
  <c r="BT368" i="1"/>
  <c r="AN368" i="1"/>
  <c r="BT366" i="1"/>
  <c r="BX366" i="1" s="1"/>
  <c r="AN366" i="1"/>
  <c r="BT487" i="1"/>
  <c r="BX487" i="1" s="1"/>
  <c r="AN487" i="1"/>
  <c r="BT488" i="1"/>
  <c r="BX488" i="1" s="1"/>
  <c r="AN488" i="1"/>
  <c r="BV488" i="1" l="1"/>
  <c r="BY488" i="1" s="1"/>
  <c r="BZ488" i="1" s="1"/>
  <c r="BV366" i="1"/>
  <c r="BY366" i="1" s="1"/>
  <c r="BZ366" i="1" s="1"/>
  <c r="BV367" i="1"/>
  <c r="BV437" i="1"/>
  <c r="CK439" i="1" s="1"/>
  <c r="BV438" i="1"/>
  <c r="BV368" i="1"/>
  <c r="BV487" i="1"/>
  <c r="BT174" i="1"/>
  <c r="BX174" i="1" s="1"/>
  <c r="AN174" i="1"/>
  <c r="BT155" i="1"/>
  <c r="BX155" i="1" s="1"/>
  <c r="BT154" i="1"/>
  <c r="BX154" i="1" s="1"/>
  <c r="BT202" i="1"/>
  <c r="BX202" i="1" s="1"/>
  <c r="AN202" i="1"/>
  <c r="AN155" i="1"/>
  <c r="AN154" i="1"/>
  <c r="BT153" i="1"/>
  <c r="BX153" i="1" s="1"/>
  <c r="AN153" i="1"/>
  <c r="BT152" i="1"/>
  <c r="BX152" i="1" s="1"/>
  <c r="AN152" i="1"/>
  <c r="BT250" i="1"/>
  <c r="BX250" i="1" s="1"/>
  <c r="AN250" i="1"/>
  <c r="BT249" i="1"/>
  <c r="BX249" i="1" s="1"/>
  <c r="AN249" i="1"/>
  <c r="BT248" i="1"/>
  <c r="BX248" i="1" s="1"/>
  <c r="AN248" i="1"/>
  <c r="BT247" i="1"/>
  <c r="BX247" i="1" s="1"/>
  <c r="AN247" i="1"/>
  <c r="AN236" i="1"/>
  <c r="BT235" i="1"/>
  <c r="BX235" i="1" s="1"/>
  <c r="AN235" i="1"/>
  <c r="AN233" i="1"/>
  <c r="AN231" i="1"/>
  <c r="BT201" i="1"/>
  <c r="BX201" i="1" s="1"/>
  <c r="AN201" i="1"/>
  <c r="AN312" i="1"/>
  <c r="AN315" i="1"/>
  <c r="AN314" i="1"/>
  <c r="AN313" i="1"/>
  <c r="BT341" i="1"/>
  <c r="BX341" i="1" s="1"/>
  <c r="AN341" i="1"/>
  <c r="BT340" i="1"/>
  <c r="AN340" i="1"/>
  <c r="BT339" i="1"/>
  <c r="AN339" i="1"/>
  <c r="BT337" i="1"/>
  <c r="AN337" i="1"/>
  <c r="AN230" i="1"/>
  <c r="AN229" i="1"/>
  <c r="AN103" i="1"/>
  <c r="BT200" i="1"/>
  <c r="BX200" i="1" s="1"/>
  <c r="AN200" i="1"/>
  <c r="AN199" i="1"/>
  <c r="BT198" i="1"/>
  <c r="BX198" i="1" s="1"/>
  <c r="AN198" i="1"/>
  <c r="BT197" i="1"/>
  <c r="BX197" i="1" s="1"/>
  <c r="AN197" i="1"/>
  <c r="AN213" i="1"/>
  <c r="AN215" i="1"/>
  <c r="AN245" i="1"/>
  <c r="BT121" i="1"/>
  <c r="BX121" i="1" s="1"/>
  <c r="AN121" i="1"/>
  <c r="BT119" i="1"/>
  <c r="BX119" i="1" s="1"/>
  <c r="AN119" i="1"/>
  <c r="BT120" i="1"/>
  <c r="BX120" i="1" s="1"/>
  <c r="AN120" i="1"/>
  <c r="BY487" i="1" l="1"/>
  <c r="BZ487" i="1" s="1"/>
  <c r="CK489" i="1"/>
  <c r="BY368" i="1"/>
  <c r="BZ368" i="1" s="1"/>
  <c r="CK370" i="1"/>
  <c r="BY438" i="1"/>
  <c r="BZ438" i="1" s="1"/>
  <c r="CK440" i="1"/>
  <c r="BY367" i="1"/>
  <c r="BZ367" i="1" s="1"/>
  <c r="CK369" i="1"/>
  <c r="BY437" i="1"/>
  <c r="BZ437" i="1" s="1"/>
  <c r="CK487" i="1"/>
  <c r="CK438" i="1"/>
  <c r="CK488" i="1"/>
  <c r="CK437" i="1"/>
  <c r="CK367" i="1"/>
  <c r="CK368" i="1"/>
  <c r="CK366" i="1"/>
  <c r="BV337" i="1"/>
  <c r="BY337" i="1" s="1"/>
  <c r="BZ337" i="1" s="1"/>
  <c r="BV235" i="1"/>
  <c r="BY235" i="1" s="1"/>
  <c r="BZ235" i="1" s="1"/>
  <c r="BV202" i="1"/>
  <c r="BY202" i="1" s="1"/>
  <c r="BZ202" i="1" s="1"/>
  <c r="BV152" i="1"/>
  <c r="BV153" i="1"/>
  <c r="BT236" i="1"/>
  <c r="BX236" i="1" s="1"/>
  <c r="BV174" i="1"/>
  <c r="BY174" i="1" s="1"/>
  <c r="BZ174" i="1" s="1"/>
  <c r="BT231" i="1"/>
  <c r="BX231" i="1" s="1"/>
  <c r="BV155" i="1"/>
  <c r="BV154" i="1"/>
  <c r="BT233" i="1"/>
  <c r="BX233" i="1" s="1"/>
  <c r="BV250" i="1"/>
  <c r="BY250" i="1" s="1"/>
  <c r="BZ250" i="1" s="1"/>
  <c r="BV249" i="1"/>
  <c r="BY249" i="1" s="1"/>
  <c r="BZ249" i="1" s="1"/>
  <c r="BV247" i="1"/>
  <c r="BY247" i="1" s="1"/>
  <c r="BZ247" i="1" s="1"/>
  <c r="BT313" i="1"/>
  <c r="BX313" i="1" s="1"/>
  <c r="BV248" i="1"/>
  <c r="BT103" i="1"/>
  <c r="BX103" i="1" s="1"/>
  <c r="BT315" i="1"/>
  <c r="BX315" i="1" s="1"/>
  <c r="BT314" i="1"/>
  <c r="BX314" i="1" s="1"/>
  <c r="BT312" i="1"/>
  <c r="BX312" i="1" s="1"/>
  <c r="BV201" i="1"/>
  <c r="BY201" i="1" s="1"/>
  <c r="BZ201" i="1" s="1"/>
  <c r="BT230" i="1"/>
  <c r="BX230" i="1" s="1"/>
  <c r="BT229" i="1"/>
  <c r="BX229" i="1" s="1"/>
  <c r="BV341" i="1"/>
  <c r="BV340" i="1"/>
  <c r="BV339" i="1"/>
  <c r="BY339" i="1" s="1"/>
  <c r="BZ339" i="1" s="1"/>
  <c r="BT215" i="1"/>
  <c r="BX215" i="1" s="1"/>
  <c r="BV200" i="1"/>
  <c r="BY200" i="1" s="1"/>
  <c r="BZ200" i="1" s="1"/>
  <c r="BV197" i="1"/>
  <c r="BY197" i="1" s="1"/>
  <c r="BZ197" i="1" s="1"/>
  <c r="BV199" i="1"/>
  <c r="BY199" i="1" s="1"/>
  <c r="BZ199" i="1" s="1"/>
  <c r="BV198" i="1"/>
  <c r="BY198" i="1" s="1"/>
  <c r="BZ198" i="1" s="1"/>
  <c r="BT213" i="1"/>
  <c r="BX213" i="1" s="1"/>
  <c r="BT245" i="1"/>
  <c r="BX245" i="1" s="1"/>
  <c r="BV121" i="1"/>
  <c r="BY121" i="1" s="1"/>
  <c r="BZ121" i="1" s="1"/>
  <c r="BV120" i="1"/>
  <c r="BV119" i="1"/>
  <c r="BT225" i="1"/>
  <c r="BX225" i="1" s="1"/>
  <c r="AN225" i="1"/>
  <c r="BT226" i="1"/>
  <c r="BX226" i="1" s="1"/>
  <c r="AN226" i="1"/>
  <c r="BT227" i="1"/>
  <c r="BX227" i="1" s="1"/>
  <c r="AN227" i="1"/>
  <c r="BY341" i="1" l="1"/>
  <c r="BZ341" i="1" s="1"/>
  <c r="CK342" i="1"/>
  <c r="BY248" i="1"/>
  <c r="BZ248" i="1" s="1"/>
  <c r="CK255" i="1"/>
  <c r="BY153" i="1"/>
  <c r="BZ153" i="1" s="1"/>
  <c r="CK161" i="1"/>
  <c r="BY152" i="1"/>
  <c r="BZ152" i="1" s="1"/>
  <c r="CK160" i="1"/>
  <c r="BY120" i="1"/>
  <c r="BZ120" i="1" s="1"/>
  <c r="CK129" i="1"/>
  <c r="BY154" i="1"/>
  <c r="BZ154" i="1" s="1"/>
  <c r="CK162" i="1"/>
  <c r="BY119" i="1"/>
  <c r="BZ119" i="1" s="1"/>
  <c r="CK128" i="1"/>
  <c r="BY340" i="1"/>
  <c r="BZ340" i="1" s="1"/>
  <c r="BY155" i="1"/>
  <c r="BZ155" i="1" s="1"/>
  <c r="CK163" i="1"/>
  <c r="BV312" i="1"/>
  <c r="BV215" i="1"/>
  <c r="BV233" i="1"/>
  <c r="BV314" i="1"/>
  <c r="BV315" i="1"/>
  <c r="BV245" i="1"/>
  <c r="BV103" i="1"/>
  <c r="BV213" i="1"/>
  <c r="BV231" i="1"/>
  <c r="BV229" i="1"/>
  <c r="CK229" i="1" s="1"/>
  <c r="BV313" i="1"/>
  <c r="CK316" i="1" s="1"/>
  <c r="BV230" i="1"/>
  <c r="BV236" i="1"/>
  <c r="CK236" i="1" s="1"/>
  <c r="CK340" i="1"/>
  <c r="CK235" i="1"/>
  <c r="CK341" i="1"/>
  <c r="CK174" i="1"/>
  <c r="CK200" i="1"/>
  <c r="CK119" i="1"/>
  <c r="CK120" i="1"/>
  <c r="CK339" i="1"/>
  <c r="BV225" i="1"/>
  <c r="BV226" i="1"/>
  <c r="BY226" i="1" s="1"/>
  <c r="BZ226" i="1" s="1"/>
  <c r="BV227" i="1"/>
  <c r="CK233" i="1" l="1"/>
  <c r="CK222" i="1"/>
  <c r="CK315" i="1"/>
  <c r="CK318" i="1"/>
  <c r="BY225" i="1"/>
  <c r="BZ225" i="1" s="1"/>
  <c r="CK232" i="1"/>
  <c r="BY227" i="1"/>
  <c r="BZ227" i="1" s="1"/>
  <c r="CK234" i="1"/>
  <c r="CK103" i="1"/>
  <c r="CK112" i="1"/>
  <c r="BY230" i="1"/>
  <c r="BZ230" i="1" s="1"/>
  <c r="BY231" i="1"/>
  <c r="BZ231" i="1" s="1"/>
  <c r="BY213" i="1"/>
  <c r="BZ213" i="1" s="1"/>
  <c r="BY314" i="1"/>
  <c r="BZ314" i="1" s="1"/>
  <c r="BY313" i="1"/>
  <c r="BZ313" i="1" s="1"/>
  <c r="BY103" i="1"/>
  <c r="BZ103" i="1" s="1"/>
  <c r="BY233" i="1"/>
  <c r="BZ233" i="1" s="1"/>
  <c r="BY236" i="1"/>
  <c r="BZ236" i="1" s="1"/>
  <c r="BY229" i="1"/>
  <c r="BZ229" i="1" s="1"/>
  <c r="BY245" i="1"/>
  <c r="BZ245" i="1" s="1"/>
  <c r="BY215" i="1"/>
  <c r="BZ215" i="1" s="1"/>
  <c r="BY315" i="1"/>
  <c r="BZ315" i="1" s="1"/>
  <c r="BY312" i="1"/>
  <c r="BZ312" i="1" s="1"/>
  <c r="BT330" i="1" l="1"/>
  <c r="BX330" i="1" s="1"/>
  <c r="AN330" i="1"/>
  <c r="BV330" i="1" l="1"/>
  <c r="BT292" i="1"/>
  <c r="BX292" i="1" s="1"/>
  <c r="AN292" i="1"/>
  <c r="BT291" i="1"/>
  <c r="BX291" i="1" s="1"/>
  <c r="AN291" i="1"/>
  <c r="BT290" i="1"/>
  <c r="BX290" i="1" s="1"/>
  <c r="AN290" i="1"/>
  <c r="BT289" i="1"/>
  <c r="BX289" i="1" s="1"/>
  <c r="AN289" i="1"/>
  <c r="BT72" i="1"/>
  <c r="BX72" i="1" s="1"/>
  <c r="BY330" i="1" l="1"/>
  <c r="BZ330" i="1" s="1"/>
  <c r="CK332" i="1"/>
  <c r="BV290" i="1"/>
  <c r="BY290" i="1" s="1"/>
  <c r="BZ290" i="1" s="1"/>
  <c r="BV291" i="1"/>
  <c r="BY291" i="1" s="1"/>
  <c r="BZ291" i="1" s="1"/>
  <c r="BV289" i="1"/>
  <c r="BY289" i="1" s="1"/>
  <c r="BZ289" i="1" s="1"/>
  <c r="BV292" i="1"/>
  <c r="BY292" i="1" s="1"/>
  <c r="BZ292" i="1" s="1"/>
  <c r="BV72" i="1"/>
  <c r="BY72" i="1" s="1"/>
  <c r="BZ72" i="1" s="1"/>
  <c r="CK72" i="1" l="1"/>
  <c r="CK289" i="1"/>
  <c r="BT71" i="1"/>
  <c r="BX71" i="1" s="1"/>
  <c r="AN224" i="1"/>
  <c r="AN237" i="1"/>
  <c r="AM127" i="7"/>
  <c r="AN127" i="7" s="1"/>
  <c r="AM126" i="7"/>
  <c r="AN126" i="7" s="1"/>
  <c r="AM125" i="7"/>
  <c r="AN125" i="7" s="1"/>
  <c r="AM124" i="7"/>
  <c r="AN124" i="7" s="1"/>
  <c r="AM123" i="7"/>
  <c r="AN123" i="7" s="1"/>
  <c r="AM122" i="7"/>
  <c r="AN122" i="7" s="1"/>
  <c r="AM121" i="7"/>
  <c r="AN121" i="7" s="1"/>
  <c r="AM120" i="7"/>
  <c r="AN120" i="7" s="1"/>
  <c r="AM119" i="7"/>
  <c r="AN119" i="7" s="1"/>
  <c r="AM118" i="7"/>
  <c r="AN118" i="7" s="1"/>
  <c r="AM117" i="7"/>
  <c r="AN117" i="7" s="1"/>
  <c r="AM116" i="7"/>
  <c r="AN116" i="7" s="1"/>
  <c r="AM115" i="7"/>
  <c r="AN115" i="7" s="1"/>
  <c r="AM114" i="7"/>
  <c r="AN114" i="7" s="1"/>
  <c r="AM113" i="7"/>
  <c r="AN113" i="7" s="1"/>
  <c r="AM112" i="7"/>
  <c r="AN112" i="7" s="1"/>
  <c r="AM111" i="7"/>
  <c r="AN111" i="7" s="1"/>
  <c r="AM110" i="7"/>
  <c r="AN110" i="7" s="1"/>
  <c r="AM109" i="7"/>
  <c r="AN109" i="7" s="1"/>
  <c r="AM108" i="7"/>
  <c r="AN108" i="7" s="1"/>
  <c r="AM107" i="7"/>
  <c r="AN107" i="7" s="1"/>
  <c r="AM106" i="7"/>
  <c r="AN106" i="7" s="1"/>
  <c r="AM105" i="7"/>
  <c r="AN105" i="7" s="1"/>
  <c r="AM104" i="7"/>
  <c r="AN104" i="7" s="1"/>
  <c r="AM103" i="7"/>
  <c r="AN103" i="7" s="1"/>
  <c r="AM102" i="7"/>
  <c r="AN102" i="7" s="1"/>
  <c r="AM101" i="7"/>
  <c r="AN101" i="7" s="1"/>
  <c r="AM100" i="7"/>
  <c r="AN100" i="7" s="1"/>
  <c r="AM99" i="7"/>
  <c r="AN99" i="7" s="1"/>
  <c r="AM98" i="7"/>
  <c r="AN98" i="7" s="1"/>
  <c r="AM97" i="7"/>
  <c r="AN97" i="7" s="1"/>
  <c r="AM96" i="7"/>
  <c r="AN96" i="7" s="1"/>
  <c r="AM95" i="7"/>
  <c r="AN95" i="7" s="1"/>
  <c r="AM94" i="7"/>
  <c r="AN94" i="7" s="1"/>
  <c r="AM93" i="7"/>
  <c r="AN93" i="7" s="1"/>
  <c r="AM92" i="7"/>
  <c r="AN92" i="7" s="1"/>
  <c r="AM91" i="7"/>
  <c r="AN91" i="7" s="1"/>
  <c r="AM90" i="7"/>
  <c r="AN90" i="7" s="1"/>
  <c r="AM89" i="7"/>
  <c r="AN89" i="7" s="1"/>
  <c r="AM88" i="7"/>
  <c r="AN88" i="7" s="1"/>
  <c r="AM87" i="7"/>
  <c r="AN87" i="7" s="1"/>
  <c r="AM86" i="7"/>
  <c r="AN86" i="7" s="1"/>
  <c r="AM85" i="7"/>
  <c r="AN85" i="7" s="1"/>
  <c r="AM84" i="7"/>
  <c r="AN84" i="7" s="1"/>
  <c r="AM83" i="7"/>
  <c r="AN83" i="7" s="1"/>
  <c r="AM82" i="7"/>
  <c r="AN82" i="7" s="1"/>
  <c r="AM81" i="7"/>
  <c r="AN81" i="7" s="1"/>
  <c r="AM80" i="7"/>
  <c r="AN80" i="7" s="1"/>
  <c r="AM79" i="7"/>
  <c r="AN79" i="7" s="1"/>
  <c r="AM78" i="7"/>
  <c r="AN78" i="7" s="1"/>
  <c r="AM77" i="7"/>
  <c r="AN77" i="7" s="1"/>
  <c r="AM76" i="7"/>
  <c r="AN76" i="7" s="1"/>
  <c r="AM75" i="7"/>
  <c r="AN75" i="7" s="1"/>
  <c r="AM74" i="7"/>
  <c r="AN74" i="7" s="1"/>
  <c r="AM73" i="7"/>
  <c r="AN73" i="7" s="1"/>
  <c r="AM72" i="7"/>
  <c r="AN72" i="7" s="1"/>
  <c r="AM71" i="7"/>
  <c r="AN71" i="7" s="1"/>
  <c r="AM70" i="7"/>
  <c r="AN70" i="7" s="1"/>
  <c r="AM69" i="7"/>
  <c r="AN69" i="7" s="1"/>
  <c r="AM68" i="7"/>
  <c r="AN68" i="7" s="1"/>
  <c r="AM67" i="7"/>
  <c r="AN67" i="7" s="1"/>
  <c r="AM66" i="7"/>
  <c r="AN66" i="7" s="1"/>
  <c r="AM65" i="7"/>
  <c r="AN65" i="7" s="1"/>
  <c r="AM64" i="7"/>
  <c r="AN64" i="7" s="1"/>
  <c r="AM63" i="7"/>
  <c r="AN63" i="7" s="1"/>
  <c r="AM62" i="7"/>
  <c r="AN62" i="7" s="1"/>
  <c r="AM61" i="7"/>
  <c r="AN61" i="7" s="1"/>
  <c r="AM60" i="7"/>
  <c r="AN60" i="7" s="1"/>
  <c r="AM59" i="7"/>
  <c r="AN59" i="7" s="1"/>
  <c r="AM58" i="7"/>
  <c r="AN58" i="7" s="1"/>
  <c r="AM57" i="7"/>
  <c r="AN57" i="7" s="1"/>
  <c r="AM56" i="7"/>
  <c r="AN56" i="7" s="1"/>
  <c r="AM55" i="7"/>
  <c r="AN55" i="7" s="1"/>
  <c r="AM54" i="7"/>
  <c r="AN54" i="7" s="1"/>
  <c r="AM53" i="7"/>
  <c r="AN53" i="7" s="1"/>
  <c r="AM52" i="7"/>
  <c r="AN52" i="7" s="1"/>
  <c r="AM51" i="7"/>
  <c r="AN51" i="7" s="1"/>
  <c r="AM50" i="7"/>
  <c r="AN50" i="7" s="1"/>
  <c r="AM49" i="7"/>
  <c r="AN49" i="7" s="1"/>
  <c r="AM48" i="7"/>
  <c r="AN48" i="7" s="1"/>
  <c r="AM47" i="7"/>
  <c r="AN47" i="7" s="1"/>
  <c r="AM46" i="7"/>
  <c r="AN46" i="7" s="1"/>
  <c r="AM45" i="7"/>
  <c r="AN45" i="7" s="1"/>
  <c r="AM44" i="7"/>
  <c r="AN44" i="7" s="1"/>
  <c r="AM43" i="7"/>
  <c r="AN43" i="7" s="1"/>
  <c r="AM42" i="7"/>
  <c r="AN42" i="7" s="1"/>
  <c r="AM41" i="7"/>
  <c r="AN41" i="7" s="1"/>
  <c r="AM40" i="7"/>
  <c r="AN40" i="7" s="1"/>
  <c r="AM39" i="7"/>
  <c r="AN39" i="7" s="1"/>
  <c r="AM38" i="7"/>
  <c r="AN38" i="7" s="1"/>
  <c r="AM37" i="7"/>
  <c r="AN37" i="7" s="1"/>
  <c r="AM36" i="7"/>
  <c r="AN36" i="7" s="1"/>
  <c r="AM35" i="7"/>
  <c r="AN35" i="7" s="1"/>
  <c r="AM34" i="7"/>
  <c r="AN34" i="7" s="1"/>
  <c r="AM33" i="7"/>
  <c r="AN33" i="7" s="1"/>
  <c r="AM32" i="7"/>
  <c r="AN32" i="7" s="1"/>
  <c r="AM31" i="7"/>
  <c r="AN31" i="7" s="1"/>
  <c r="AM30" i="7"/>
  <c r="AN30" i="7" s="1"/>
  <c r="AM29" i="7"/>
  <c r="AN29" i="7" s="1"/>
  <c r="AM28" i="7"/>
  <c r="AN28" i="7" s="1"/>
  <c r="AM27" i="7"/>
  <c r="AN27" i="7" s="1"/>
  <c r="AM26" i="7"/>
  <c r="AN26" i="7" s="1"/>
  <c r="AM25" i="7"/>
  <c r="AN25" i="7" s="1"/>
  <c r="AM24" i="7"/>
  <c r="AN24" i="7" s="1"/>
  <c r="AM23" i="7"/>
  <c r="AN23" i="7" s="1"/>
  <c r="AM22" i="7"/>
  <c r="AN22" i="7" s="1"/>
  <c r="AM21" i="7"/>
  <c r="AN21" i="7" s="1"/>
  <c r="AM20" i="7"/>
  <c r="AN20" i="7" s="1"/>
  <c r="AM19" i="7"/>
  <c r="AN19" i="7" s="1"/>
  <c r="AM18" i="7"/>
  <c r="AN18" i="7" s="1"/>
  <c r="AM17" i="7"/>
  <c r="AN17" i="7" s="1"/>
  <c r="AM16" i="7"/>
  <c r="AN16" i="7" s="1"/>
  <c r="AM15" i="7"/>
  <c r="AN15" i="7" s="1"/>
  <c r="AM14" i="7"/>
  <c r="AN14" i="7" s="1"/>
  <c r="AM13" i="7"/>
  <c r="AN13" i="7" s="1"/>
  <c r="AM12" i="7"/>
  <c r="AN12" i="7" s="1"/>
  <c r="AM11" i="7"/>
  <c r="AN11" i="7" s="1"/>
  <c r="AM10" i="7"/>
  <c r="AN10" i="7" s="1"/>
  <c r="AM9" i="7"/>
  <c r="AN9" i="7" s="1"/>
  <c r="AM8" i="7"/>
  <c r="AN8" i="7" s="1"/>
  <c r="AM7" i="7"/>
  <c r="AN7" i="7" s="1"/>
  <c r="AM6" i="7"/>
  <c r="AN6" i="7" s="1"/>
  <c r="AM5" i="7"/>
  <c r="AN5" i="7" s="1"/>
  <c r="AM4" i="7"/>
  <c r="AN4" i="7" s="1"/>
  <c r="BT224" i="1" l="1"/>
  <c r="BX224" i="1" s="1"/>
  <c r="BV71" i="1"/>
  <c r="BY71" i="1" s="1"/>
  <c r="BZ71" i="1" s="1"/>
  <c r="BV224" i="1" l="1"/>
  <c r="CK231" i="1" s="1"/>
  <c r="CK71" i="1"/>
  <c r="AN150" i="1"/>
  <c r="AN151" i="1"/>
  <c r="BY224" i="1" l="1"/>
  <c r="BZ224" i="1" s="1"/>
  <c r="BT223" i="1"/>
  <c r="BX223" i="1" s="1"/>
  <c r="AN223" i="1"/>
  <c r="BT221" i="1"/>
  <c r="BX221" i="1" s="1"/>
  <c r="AN221" i="1"/>
  <c r="BV223" i="1" l="1"/>
  <c r="BV221" i="1"/>
  <c r="CK127" i="1" l="1"/>
  <c r="BY221" i="1"/>
  <c r="BZ221" i="1" s="1"/>
  <c r="CK228" i="1"/>
  <c r="BY223" i="1"/>
  <c r="BZ223" i="1" s="1"/>
  <c r="CK230" i="1"/>
  <c r="CK223" i="1"/>
  <c r="BT220" i="1" l="1"/>
  <c r="BX220" i="1" s="1"/>
  <c r="AN220" i="1"/>
  <c r="BT110" i="1"/>
  <c r="AN110" i="1"/>
  <c r="BT109" i="1"/>
  <c r="AN109" i="1"/>
  <c r="BT173" i="1"/>
  <c r="BX173" i="1" s="1"/>
  <c r="AN173" i="1"/>
  <c r="BV110" i="1" l="1"/>
  <c r="BV220" i="1"/>
  <c r="BV173" i="1"/>
  <c r="BY173" i="1" s="1"/>
  <c r="BZ173" i="1" s="1"/>
  <c r="BV109" i="1"/>
  <c r="AO53" i="13" s="1"/>
  <c r="BT335" i="1"/>
  <c r="BX335" i="1" s="1"/>
  <c r="AN335" i="1"/>
  <c r="BY109" i="1" l="1"/>
  <c r="BZ109" i="1" s="1"/>
  <c r="CK118" i="1"/>
  <c r="BY220" i="1"/>
  <c r="BZ220" i="1" s="1"/>
  <c r="CK227" i="1"/>
  <c r="BY110" i="1"/>
  <c r="BZ110" i="1" s="1"/>
  <c r="CK173" i="1"/>
  <c r="CK109" i="1"/>
  <c r="CK220" i="1"/>
  <c r="CK110" i="1"/>
  <c r="BV335" i="1"/>
  <c r="BY335" i="1" l="1"/>
  <c r="BZ335" i="1" s="1"/>
  <c r="CK337" i="1"/>
  <c r="CK335" i="1"/>
  <c r="BT218" i="1"/>
  <c r="BX218" i="1" s="1"/>
  <c r="AN14" i="1"/>
  <c r="BT219" i="1"/>
  <c r="BX219" i="1" s="1"/>
  <c r="AN219" i="1"/>
  <c r="AN218" i="1"/>
  <c r="BV14" i="1" l="1"/>
  <c r="AO7" i="13" s="1"/>
  <c r="BV218" i="1"/>
  <c r="BV219" i="1"/>
  <c r="BT68" i="1"/>
  <c r="BX68" i="1" s="1"/>
  <c r="AN68" i="1"/>
  <c r="BY219" i="1" l="1"/>
  <c r="BZ219" i="1" s="1"/>
  <c r="CK226" i="1"/>
  <c r="BY218" i="1"/>
  <c r="BZ218" i="1" s="1"/>
  <c r="CK225" i="1"/>
  <c r="BY14" i="1"/>
  <c r="BZ14" i="1" s="1"/>
  <c r="CK23" i="1"/>
  <c r="CK14" i="1"/>
  <c r="BV68" i="1"/>
  <c r="BY68" i="1" s="1"/>
  <c r="BZ68" i="1" s="1"/>
  <c r="BT65" i="1"/>
  <c r="AN65" i="1"/>
  <c r="BT66" i="1"/>
  <c r="BX66" i="1" s="1"/>
  <c r="AN66" i="1"/>
  <c r="BT217" i="1"/>
  <c r="BX217" i="1" s="1"/>
  <c r="AN217" i="1"/>
  <c r="CK68" i="1" l="1"/>
  <c r="BV65" i="1"/>
  <c r="AO44" i="13" s="1"/>
  <c r="BV66" i="1"/>
  <c r="BY66" i="1" s="1"/>
  <c r="BZ66" i="1" s="1"/>
  <c r="BV217" i="1"/>
  <c r="BY65" i="1" l="1"/>
  <c r="BZ65" i="1" s="1"/>
  <c r="BY217" i="1"/>
  <c r="BZ217" i="1" s="1"/>
  <c r="CK224" i="1"/>
  <c r="AN490" i="1"/>
  <c r="BT490" i="1"/>
  <c r="BX490" i="1" s="1"/>
  <c r="BT87" i="1"/>
  <c r="AN87" i="1"/>
  <c r="BT288" i="1"/>
  <c r="BX288" i="1" s="1"/>
  <c r="AN288" i="1"/>
  <c r="BT286" i="1"/>
  <c r="BX286" i="1" s="1"/>
  <c r="AN286" i="1"/>
  <c r="BT285" i="1"/>
  <c r="AN285" i="1"/>
  <c r="BT284" i="1"/>
  <c r="BX284" i="1" s="1"/>
  <c r="AN284" i="1"/>
  <c r="BT282" i="1"/>
  <c r="BX282" i="1" s="1"/>
  <c r="AN282" i="1"/>
  <c r="BT279" i="1"/>
  <c r="BX279" i="1" s="1"/>
  <c r="AN279" i="1"/>
  <c r="BT15" i="1"/>
  <c r="BX15" i="1" s="1"/>
  <c r="AN15" i="1"/>
  <c r="BT287" i="1"/>
  <c r="BX287" i="1" s="1"/>
  <c r="AN287" i="1"/>
  <c r="BT280" i="1"/>
  <c r="AN280" i="1"/>
  <c r="BT13" i="1"/>
  <c r="AN13" i="1"/>
  <c r="BT12" i="1"/>
  <c r="AN12" i="1"/>
  <c r="BT276" i="1"/>
  <c r="BX276" i="1" s="1"/>
  <c r="AN276" i="1"/>
  <c r="BT326" i="1"/>
  <c r="AN326" i="1"/>
  <c r="BV276" i="1" l="1"/>
  <c r="BY276" i="1" s="1"/>
  <c r="BZ276" i="1" s="1"/>
  <c r="BV490" i="1"/>
  <c r="BV87" i="1"/>
  <c r="BV286" i="1"/>
  <c r="BV288" i="1"/>
  <c r="BY288" i="1" s="1"/>
  <c r="BZ288" i="1" s="1"/>
  <c r="BV284" i="1"/>
  <c r="BV285" i="1"/>
  <c r="AO96" i="13" s="1"/>
  <c r="BV282" i="1"/>
  <c r="BY282" i="1" s="1"/>
  <c r="BZ282" i="1" s="1"/>
  <c r="BV13" i="1"/>
  <c r="BY13" i="1" s="1"/>
  <c r="BZ13" i="1" s="1"/>
  <c r="BV287" i="1"/>
  <c r="BY287" i="1" s="1"/>
  <c r="BZ287" i="1" s="1"/>
  <c r="BV279" i="1"/>
  <c r="BY279" i="1" s="1"/>
  <c r="BZ279" i="1" s="1"/>
  <c r="BV15" i="1"/>
  <c r="BV280" i="1"/>
  <c r="BY280" i="1" s="1"/>
  <c r="BZ280" i="1" s="1"/>
  <c r="BV12" i="1"/>
  <c r="BY12" i="1" s="1"/>
  <c r="BZ12" i="1" s="1"/>
  <c r="BV326" i="1"/>
  <c r="BY326" i="1" s="1"/>
  <c r="BZ326" i="1" s="1"/>
  <c r="BT361" i="1"/>
  <c r="BX361" i="1" s="1"/>
  <c r="AN361" i="1"/>
  <c r="BT358" i="1"/>
  <c r="BX358" i="1" s="1"/>
  <c r="AN358" i="1"/>
  <c r="BT357" i="1"/>
  <c r="AN357" i="1"/>
  <c r="BT356" i="1"/>
  <c r="AN356" i="1"/>
  <c r="BT355" i="1"/>
  <c r="AN355" i="1"/>
  <c r="BT354" i="1"/>
  <c r="BX354" i="1" s="1"/>
  <c r="AN354" i="1"/>
  <c r="BT353" i="1"/>
  <c r="AN353" i="1"/>
  <c r="BT352" i="1"/>
  <c r="AN352" i="1"/>
  <c r="BT351" i="1"/>
  <c r="AN351" i="1"/>
  <c r="BT349" i="1"/>
  <c r="AN349" i="1"/>
  <c r="BT348" i="1"/>
  <c r="AN348" i="1"/>
  <c r="AN347" i="1"/>
  <c r="BT346" i="1"/>
  <c r="AN346" i="1"/>
  <c r="BT344" i="1"/>
  <c r="AN344" i="1"/>
  <c r="BT334" i="1"/>
  <c r="AN334" i="1"/>
  <c r="BT329" i="1"/>
  <c r="AN329" i="1"/>
  <c r="BT328" i="1"/>
  <c r="AN328" i="1"/>
  <c r="BT327" i="1"/>
  <c r="BX327" i="1" s="1"/>
  <c r="AN327" i="1"/>
  <c r="BT323" i="1"/>
  <c r="BX323" i="1" s="1"/>
  <c r="AN323" i="1"/>
  <c r="BT322" i="1"/>
  <c r="AN322" i="1"/>
  <c r="BT321" i="1"/>
  <c r="AN321" i="1"/>
  <c r="BT319" i="1"/>
  <c r="BX319" i="1" s="1"/>
  <c r="AN319" i="1"/>
  <c r="BT317" i="1"/>
  <c r="AN317" i="1"/>
  <c r="BT311" i="1"/>
  <c r="BX311" i="1" s="1"/>
  <c r="AN311" i="1"/>
  <c r="BT310" i="1"/>
  <c r="BX310" i="1" s="1"/>
  <c r="AN310" i="1"/>
  <c r="BT309" i="1"/>
  <c r="BX309" i="1" s="1"/>
  <c r="AN309" i="1"/>
  <c r="BT308" i="1"/>
  <c r="BX308" i="1" s="1"/>
  <c r="AN308" i="1"/>
  <c r="BT307" i="1"/>
  <c r="AN307" i="1"/>
  <c r="BT306" i="1"/>
  <c r="BX306" i="1" s="1"/>
  <c r="AN306" i="1"/>
  <c r="BT305" i="1"/>
  <c r="AN305" i="1"/>
  <c r="BT304" i="1"/>
  <c r="BX304" i="1" s="1"/>
  <c r="AN304" i="1"/>
  <c r="BT298" i="1"/>
  <c r="AN298" i="1"/>
  <c r="BT297" i="1"/>
  <c r="BX297" i="1" s="1"/>
  <c r="AN297" i="1"/>
  <c r="BT296" i="1"/>
  <c r="BX296" i="1" s="1"/>
  <c r="AN296" i="1"/>
  <c r="BT295" i="1"/>
  <c r="BX295" i="1" s="1"/>
  <c r="AN295" i="1"/>
  <c r="BT294" i="1"/>
  <c r="BX294" i="1" s="1"/>
  <c r="AN294" i="1"/>
  <c r="BT293" i="1"/>
  <c r="BX293" i="1" s="1"/>
  <c r="AN293" i="1"/>
  <c r="BT275" i="1"/>
  <c r="BX275" i="1" s="1"/>
  <c r="AN275" i="1"/>
  <c r="BT274" i="1"/>
  <c r="BX274" i="1" s="1"/>
  <c r="AN274" i="1"/>
  <c r="BT273" i="1"/>
  <c r="BX273" i="1" s="1"/>
  <c r="AN273" i="1"/>
  <c r="BT271" i="1"/>
  <c r="BX271" i="1" s="1"/>
  <c r="AN271" i="1"/>
  <c r="BT270" i="1"/>
  <c r="AN270" i="1"/>
  <c r="BT267" i="1"/>
  <c r="AN267" i="1"/>
  <c r="BT264" i="1"/>
  <c r="BX264" i="1" s="1"/>
  <c r="AN264" i="1"/>
  <c r="BT263" i="1"/>
  <c r="BX263" i="1" s="1"/>
  <c r="AN263" i="1"/>
  <c r="BT262" i="1"/>
  <c r="AN262" i="1"/>
  <c r="BT261" i="1"/>
  <c r="BX261" i="1" s="1"/>
  <c r="AN261" i="1"/>
  <c r="BT260" i="1"/>
  <c r="BX260" i="1" s="1"/>
  <c r="AN260" i="1"/>
  <c r="BT259" i="1"/>
  <c r="BX259" i="1" s="1"/>
  <c r="AN259" i="1"/>
  <c r="AN258" i="1"/>
  <c r="BT257" i="1"/>
  <c r="AN257" i="1"/>
  <c r="BT256" i="1"/>
  <c r="AN256" i="1"/>
  <c r="BT254" i="1"/>
  <c r="AN254" i="1"/>
  <c r="BT252" i="1"/>
  <c r="AN252" i="1"/>
  <c r="BT244" i="1"/>
  <c r="BX244" i="1" s="1"/>
  <c r="AN244" i="1"/>
  <c r="BT243" i="1"/>
  <c r="BX243" i="1" s="1"/>
  <c r="AN243" i="1"/>
  <c r="BT242" i="1"/>
  <c r="AN242" i="1"/>
  <c r="BT241" i="1"/>
  <c r="AN241" i="1"/>
  <c r="BT240" i="1"/>
  <c r="BX240" i="1" s="1"/>
  <c r="AN240" i="1"/>
  <c r="BT239" i="1"/>
  <c r="BX239" i="1" s="1"/>
  <c r="AN239" i="1"/>
  <c r="AN238" i="1"/>
  <c r="BT237" i="1"/>
  <c r="BX237" i="1" s="1"/>
  <c r="BT214" i="1"/>
  <c r="BX214" i="1" s="1"/>
  <c r="AN214" i="1"/>
  <c r="BT212" i="1"/>
  <c r="AN212" i="1"/>
  <c r="BT211" i="1"/>
  <c r="BX211" i="1" s="1"/>
  <c r="AN211" i="1"/>
  <c r="BT210" i="1"/>
  <c r="AN210" i="1"/>
  <c r="BT209" i="1"/>
  <c r="AN209" i="1"/>
  <c r="BT208" i="1"/>
  <c r="AN208" i="1"/>
  <c r="BT207" i="1"/>
  <c r="AN207" i="1"/>
  <c r="BT206" i="1"/>
  <c r="AN206" i="1"/>
  <c r="BT205" i="1"/>
  <c r="AN205" i="1"/>
  <c r="BT204" i="1"/>
  <c r="AN204" i="1"/>
  <c r="BT203" i="1"/>
  <c r="AN203" i="1"/>
  <c r="BT196" i="1"/>
  <c r="BX196" i="1" s="1"/>
  <c r="AN196" i="1"/>
  <c r="BT195" i="1"/>
  <c r="BX195" i="1" s="1"/>
  <c r="AN195" i="1"/>
  <c r="BT194" i="1"/>
  <c r="BX194" i="1" s="1"/>
  <c r="AN194" i="1"/>
  <c r="BT192" i="1"/>
  <c r="BX192" i="1" s="1"/>
  <c r="AN192" i="1"/>
  <c r="BT191" i="1"/>
  <c r="BX191" i="1" s="1"/>
  <c r="AN191" i="1"/>
  <c r="BT190" i="1"/>
  <c r="BX190" i="1" s="1"/>
  <c r="AN190" i="1"/>
  <c r="BT189" i="1"/>
  <c r="BX189" i="1" s="1"/>
  <c r="AN189" i="1"/>
  <c r="BT188" i="1"/>
  <c r="BX188" i="1" s="1"/>
  <c r="AN188" i="1"/>
  <c r="BT187" i="1"/>
  <c r="BX187" i="1" s="1"/>
  <c r="AN187" i="1"/>
  <c r="BT186" i="1"/>
  <c r="BX186" i="1" s="1"/>
  <c r="AN186" i="1"/>
  <c r="BT185" i="1"/>
  <c r="BX185" i="1" s="1"/>
  <c r="AN185" i="1"/>
  <c r="BT184" i="1"/>
  <c r="AN184" i="1"/>
  <c r="BT183" i="1"/>
  <c r="AN183" i="1"/>
  <c r="BT182" i="1"/>
  <c r="BX182" i="1" s="1"/>
  <c r="AN182" i="1"/>
  <c r="BT181" i="1"/>
  <c r="BX181" i="1" s="1"/>
  <c r="AN181" i="1"/>
  <c r="BT180" i="1"/>
  <c r="BX180" i="1" s="1"/>
  <c r="AN180" i="1"/>
  <c r="BT179" i="1"/>
  <c r="AN179" i="1"/>
  <c r="BT178" i="1"/>
  <c r="AN178" i="1"/>
  <c r="BT177" i="1"/>
  <c r="BX177" i="1" s="1"/>
  <c r="AN177" i="1"/>
  <c r="BT176" i="1"/>
  <c r="AN176" i="1"/>
  <c r="BT175" i="1"/>
  <c r="BX175" i="1" s="1"/>
  <c r="AN175" i="1"/>
  <c r="BT171" i="1"/>
  <c r="AN171" i="1"/>
  <c r="BT169" i="1"/>
  <c r="AN169" i="1"/>
  <c r="BT164" i="1"/>
  <c r="AN164" i="1"/>
  <c r="BT159" i="1"/>
  <c r="BT156" i="1"/>
  <c r="AN156" i="1"/>
  <c r="BT151" i="1"/>
  <c r="BT150" i="1"/>
  <c r="BT148" i="1"/>
  <c r="BX148" i="1" s="1"/>
  <c r="BT147" i="1"/>
  <c r="BX147" i="1" s="1"/>
  <c r="AN147" i="1"/>
  <c r="BT146" i="1"/>
  <c r="AN146" i="1"/>
  <c r="BT145" i="1"/>
  <c r="AN145" i="1"/>
  <c r="BT144" i="1"/>
  <c r="AN144" i="1"/>
  <c r="BT143" i="1"/>
  <c r="AN143" i="1"/>
  <c r="BT142" i="1"/>
  <c r="AN142" i="1"/>
  <c r="BT141" i="1"/>
  <c r="AN141" i="1"/>
  <c r="BT140" i="1"/>
  <c r="BX140" i="1" s="1"/>
  <c r="AN140" i="1"/>
  <c r="BT139" i="1"/>
  <c r="AN139" i="1"/>
  <c r="BT136" i="1"/>
  <c r="AN136" i="1"/>
  <c r="BT135" i="1"/>
  <c r="AN135" i="1"/>
  <c r="BT134" i="1"/>
  <c r="AN134" i="1"/>
  <c r="BT133" i="1"/>
  <c r="BX133" i="1" s="1"/>
  <c r="AN133" i="1"/>
  <c r="BT132" i="1"/>
  <c r="AN132" i="1"/>
  <c r="BT131" i="1"/>
  <c r="AN131" i="1"/>
  <c r="BT130" i="1"/>
  <c r="BX130" i="1" s="1"/>
  <c r="AN130" i="1"/>
  <c r="BT117" i="1"/>
  <c r="BX117" i="1" s="1"/>
  <c r="AN117" i="1"/>
  <c r="BT116" i="1"/>
  <c r="BX116" i="1" s="1"/>
  <c r="AN116" i="1"/>
  <c r="BT115" i="1"/>
  <c r="BX115" i="1" s="1"/>
  <c r="AN115" i="1"/>
  <c r="BT114" i="1"/>
  <c r="AN114" i="1"/>
  <c r="BT113" i="1"/>
  <c r="AN113" i="1"/>
  <c r="BT108" i="1"/>
  <c r="AN108" i="1"/>
  <c r="BT107" i="1"/>
  <c r="AN107" i="1"/>
  <c r="BT106" i="1"/>
  <c r="AN106" i="1"/>
  <c r="BT105" i="1"/>
  <c r="BX105" i="1" s="1"/>
  <c r="AN105" i="1"/>
  <c r="BT92" i="1"/>
  <c r="AN92" i="1"/>
  <c r="AN90" i="1"/>
  <c r="BT89" i="1"/>
  <c r="AN89" i="1"/>
  <c r="BT88" i="1"/>
  <c r="AN88" i="1"/>
  <c r="BT86" i="1"/>
  <c r="AN86" i="1"/>
  <c r="BT85" i="1"/>
  <c r="AN85" i="1"/>
  <c r="BT84" i="1"/>
  <c r="AN84" i="1"/>
  <c r="BT83" i="1"/>
  <c r="AN83" i="1"/>
  <c r="BT82" i="1"/>
  <c r="AN82" i="1"/>
  <c r="BT81" i="1"/>
  <c r="AN81" i="1"/>
  <c r="BT80" i="1"/>
  <c r="AN80" i="1"/>
  <c r="BT79" i="1"/>
  <c r="BX79" i="1" s="1"/>
  <c r="AN79" i="1"/>
  <c r="BT78" i="1"/>
  <c r="AN78" i="1"/>
  <c r="BT77" i="1"/>
  <c r="AN77" i="1"/>
  <c r="BT76" i="1"/>
  <c r="BX76" i="1" s="1"/>
  <c r="AN76" i="1"/>
  <c r="BT75" i="1"/>
  <c r="BX75" i="1" s="1"/>
  <c r="AN75" i="1"/>
  <c r="BT74" i="1"/>
  <c r="AN74" i="1"/>
  <c r="BT64" i="1"/>
  <c r="BX64" i="1" s="1"/>
  <c r="AN64" i="1"/>
  <c r="BT61" i="1"/>
  <c r="AN61" i="1"/>
  <c r="BT58" i="1"/>
  <c r="AN58" i="1"/>
  <c r="BT57" i="1"/>
  <c r="BX57" i="1" s="1"/>
  <c r="AN57" i="1"/>
  <c r="BT56" i="1"/>
  <c r="BX56" i="1" s="1"/>
  <c r="AN56" i="1"/>
  <c r="BT55" i="1"/>
  <c r="AN55" i="1"/>
  <c r="BT54" i="1"/>
  <c r="AN54" i="1"/>
  <c r="BT52" i="1"/>
  <c r="AN52" i="1"/>
  <c r="BT51" i="1"/>
  <c r="BX51" i="1" s="1"/>
  <c r="AN51" i="1"/>
  <c r="BT49" i="1"/>
  <c r="BX49" i="1" s="1"/>
  <c r="AN49" i="1"/>
  <c r="BT48" i="1"/>
  <c r="AN48" i="1"/>
  <c r="BT47" i="1"/>
  <c r="AN47" i="1"/>
  <c r="BT43" i="1"/>
  <c r="AN43" i="1"/>
  <c r="BT42" i="1"/>
  <c r="AN42" i="1"/>
  <c r="BT41" i="1"/>
  <c r="AN41" i="1"/>
  <c r="BT40" i="1"/>
  <c r="BX40" i="1" s="1"/>
  <c r="AN40" i="1"/>
  <c r="BT39" i="1"/>
  <c r="AN39" i="1"/>
  <c r="BT38" i="1"/>
  <c r="AN38" i="1"/>
  <c r="BT37" i="1"/>
  <c r="BX37" i="1" s="1"/>
  <c r="AN37" i="1"/>
  <c r="BT33" i="1"/>
  <c r="AN33" i="1"/>
  <c r="BT32" i="1"/>
  <c r="AN32" i="1"/>
  <c r="BT31" i="1"/>
  <c r="AN31" i="1"/>
  <c r="BT29" i="1"/>
  <c r="AN29" i="1"/>
  <c r="BT27" i="1"/>
  <c r="BX27" i="1" s="1"/>
  <c r="AN27" i="1"/>
  <c r="BT25" i="1"/>
  <c r="AN25" i="1"/>
  <c r="BT22" i="1"/>
  <c r="AN22" i="1"/>
  <c r="BT21" i="1"/>
  <c r="BX21" i="1" s="1"/>
  <c r="AN21" i="1"/>
  <c r="BT20" i="1"/>
  <c r="BX20" i="1" s="1"/>
  <c r="AN20" i="1"/>
  <c r="BT19" i="1"/>
  <c r="BX19" i="1" s="1"/>
  <c r="AN19" i="1"/>
  <c r="BT18" i="1"/>
  <c r="BX18" i="1" s="1"/>
  <c r="AN18" i="1"/>
  <c r="BT16" i="1"/>
  <c r="AN16" i="1"/>
  <c r="BV7" i="1"/>
  <c r="BY7" i="1" s="1"/>
  <c r="BZ7" i="1" s="1"/>
  <c r="BT6" i="1"/>
  <c r="AN6" i="1"/>
  <c r="BT4" i="1"/>
  <c r="BX4" i="1" s="1"/>
  <c r="AN4" i="1"/>
  <c r="BT2" i="1"/>
  <c r="AN2" i="1"/>
  <c r="BV6" i="1" l="1"/>
  <c r="AO6" i="13" s="1"/>
  <c r="AP4" i="9"/>
  <c r="AO7" i="8"/>
  <c r="BV334" i="1"/>
  <c r="AO117" i="13" s="1"/>
  <c r="BY285" i="1"/>
  <c r="BZ285" i="1" s="1"/>
  <c r="CK291" i="1"/>
  <c r="BY284" i="1"/>
  <c r="BZ284" i="1" s="1"/>
  <c r="CK290" i="1"/>
  <c r="BY15" i="1"/>
  <c r="BZ15" i="1" s="1"/>
  <c r="CK24" i="1"/>
  <c r="BY286" i="1"/>
  <c r="BZ286" i="1" s="1"/>
  <c r="CK292" i="1"/>
  <c r="BY87" i="1"/>
  <c r="BZ87" i="1" s="1"/>
  <c r="CK96" i="1"/>
  <c r="BY490" i="1"/>
  <c r="BZ490" i="1" s="1"/>
  <c r="CK492" i="1"/>
  <c r="BV242" i="1"/>
  <c r="CK249" i="1" s="1"/>
  <c r="BV244" i="1"/>
  <c r="BV243" i="1"/>
  <c r="BV237" i="1"/>
  <c r="BV317" i="1"/>
  <c r="CK285" i="1"/>
  <c r="CK284" i="1"/>
  <c r="CK287" i="1"/>
  <c r="CK288" i="1"/>
  <c r="CK286" i="1"/>
  <c r="CK12" i="1"/>
  <c r="CK282" i="1"/>
  <c r="CK490" i="1"/>
  <c r="CK276" i="1"/>
  <c r="BV322" i="1"/>
  <c r="AO112" i="13" s="1"/>
  <c r="BV106" i="1"/>
  <c r="AO50" i="13" s="1"/>
  <c r="BV144" i="1"/>
  <c r="BY144" i="1" s="1"/>
  <c r="BZ144" i="1" s="1"/>
  <c r="BV321" i="1"/>
  <c r="BV293" i="1"/>
  <c r="BV348" i="1"/>
  <c r="BV21" i="1"/>
  <c r="AO15" i="13" s="1"/>
  <c r="BV358" i="1"/>
  <c r="BY358" i="1" s="1"/>
  <c r="BZ358" i="1" s="1"/>
  <c r="BV16" i="1"/>
  <c r="BV178" i="1"/>
  <c r="BV328" i="1"/>
  <c r="AP14" i="9" s="1"/>
  <c r="BV156" i="1"/>
  <c r="BY156" i="1" s="1"/>
  <c r="BZ156" i="1" s="1"/>
  <c r="BV130" i="1"/>
  <c r="BY130" i="1" s="1"/>
  <c r="BZ130" i="1" s="1"/>
  <c r="BV209" i="1"/>
  <c r="BV323" i="1"/>
  <c r="BY323" i="1" s="1"/>
  <c r="BZ323" i="1" s="1"/>
  <c r="BV271" i="1"/>
  <c r="BV259" i="1"/>
  <c r="BV43" i="1"/>
  <c r="BY43" i="1" s="1"/>
  <c r="BZ43" i="1" s="1"/>
  <c r="BV294" i="1"/>
  <c r="BV29" i="1"/>
  <c r="BY29" i="1" s="1"/>
  <c r="BZ29" i="1" s="1"/>
  <c r="BV38" i="1"/>
  <c r="BV76" i="1"/>
  <c r="BY76" i="1" s="1"/>
  <c r="BZ76" i="1" s="1"/>
  <c r="BV177" i="1"/>
  <c r="BY177" i="1" s="1"/>
  <c r="BZ177" i="1" s="1"/>
  <c r="BV182" i="1"/>
  <c r="BY182" i="1" s="1"/>
  <c r="BZ182" i="1" s="1"/>
  <c r="BV188" i="1"/>
  <c r="BY188" i="1" s="1"/>
  <c r="BZ188" i="1" s="1"/>
  <c r="BV208" i="1"/>
  <c r="BV262" i="1"/>
  <c r="AO81" i="13" s="1"/>
  <c r="BV180" i="1"/>
  <c r="BV241" i="1"/>
  <c r="AO69" i="13" s="1"/>
  <c r="BV47" i="1"/>
  <c r="BY47" i="1" s="1"/>
  <c r="BZ47" i="1" s="1"/>
  <c r="BV90" i="1"/>
  <c r="BV135" i="1"/>
  <c r="BY135" i="1" s="1"/>
  <c r="BZ135" i="1" s="1"/>
  <c r="BV92" i="1"/>
  <c r="BV22" i="1"/>
  <c r="BY22" i="1" s="1"/>
  <c r="BZ22" i="1" s="1"/>
  <c r="BV40" i="1"/>
  <c r="BY40" i="1" s="1"/>
  <c r="BZ40" i="1" s="1"/>
  <c r="BV42" i="1"/>
  <c r="AO29" i="13" s="1"/>
  <c r="BV51" i="1"/>
  <c r="BV85" i="1"/>
  <c r="AO5" i="8" s="1"/>
  <c r="BV88" i="1"/>
  <c r="BV105" i="1"/>
  <c r="BY105" i="1" s="1"/>
  <c r="BZ105" i="1" s="1"/>
  <c r="BV107" i="1"/>
  <c r="AO51" i="13" s="1"/>
  <c r="BV136" i="1"/>
  <c r="BY136" i="1" s="1"/>
  <c r="BZ136" i="1" s="1"/>
  <c r="BV143" i="1"/>
  <c r="BY143" i="1" s="1"/>
  <c r="BZ143" i="1" s="1"/>
  <c r="BV148" i="1"/>
  <c r="BY148" i="1" s="1"/>
  <c r="BZ148" i="1" s="1"/>
  <c r="BV184" i="1"/>
  <c r="BY184" i="1" s="1"/>
  <c r="BZ184" i="1" s="1"/>
  <c r="BV195" i="1"/>
  <c r="BV203" i="1"/>
  <c r="BY203" i="1" s="1"/>
  <c r="BZ203" i="1" s="1"/>
  <c r="BV210" i="1"/>
  <c r="BV211" i="1"/>
  <c r="BV254" i="1"/>
  <c r="BV295" i="1"/>
  <c r="BV352" i="1"/>
  <c r="BV2" i="1"/>
  <c r="AO2" i="13" s="1"/>
  <c r="BV18" i="1"/>
  <c r="BY18" i="1" s="1"/>
  <c r="BZ18" i="1" s="1"/>
  <c r="BV25" i="1"/>
  <c r="BV32" i="1"/>
  <c r="AO21" i="13" s="1"/>
  <c r="BV48" i="1"/>
  <c r="BY48" i="1" s="1"/>
  <c r="BZ48" i="1" s="1"/>
  <c r="BV56" i="1"/>
  <c r="BV64" i="1"/>
  <c r="CK73" i="1" s="1"/>
  <c r="BV78" i="1"/>
  <c r="AO46" i="13" s="1"/>
  <c r="BV83" i="1"/>
  <c r="AO3" i="8" s="1"/>
  <c r="BV132" i="1"/>
  <c r="BY132" i="1" s="1"/>
  <c r="BZ132" i="1" s="1"/>
  <c r="BV146" i="1"/>
  <c r="BV179" i="1"/>
  <c r="BY179" i="1" s="1"/>
  <c r="BZ179" i="1" s="1"/>
  <c r="BV186" i="1"/>
  <c r="BV192" i="1"/>
  <c r="BV205" i="1"/>
  <c r="BY205" i="1" s="1"/>
  <c r="BZ205" i="1" s="1"/>
  <c r="BV240" i="1"/>
  <c r="AO68" i="13" s="1"/>
  <c r="BV267" i="1"/>
  <c r="BY267" i="1" s="1"/>
  <c r="BZ267" i="1" s="1"/>
  <c r="BV298" i="1"/>
  <c r="BY298" i="1" s="1"/>
  <c r="BZ298" i="1" s="1"/>
  <c r="BV306" i="1"/>
  <c r="BY306" i="1" s="1"/>
  <c r="BZ306" i="1" s="1"/>
  <c r="BV310" i="1"/>
  <c r="BV355" i="1"/>
  <c r="BV52" i="1"/>
  <c r="AO35" i="13" s="1"/>
  <c r="BV54" i="1"/>
  <c r="AO37" i="13" s="1"/>
  <c r="BV108" i="1"/>
  <c r="BV113" i="1"/>
  <c r="BV150" i="1"/>
  <c r="BY150" i="1" s="1"/>
  <c r="BZ150" i="1" s="1"/>
  <c r="BV185" i="1"/>
  <c r="BY185" i="1" s="1"/>
  <c r="BZ185" i="1" s="1"/>
  <c r="BV190" i="1"/>
  <c r="BV204" i="1"/>
  <c r="AO61" i="13" s="1"/>
  <c r="BV212" i="1"/>
  <c r="AO63" i="13" s="1"/>
  <c r="BV238" i="1"/>
  <c r="BV346" i="1"/>
  <c r="BV349" i="1"/>
  <c r="AO20" i="8" s="1"/>
  <c r="BV353" i="1"/>
  <c r="BV80" i="1"/>
  <c r="BV86" i="1"/>
  <c r="AO48" i="13" s="1"/>
  <c r="BV117" i="1"/>
  <c r="BV134" i="1"/>
  <c r="BY134" i="1" s="1"/>
  <c r="BZ134" i="1" s="1"/>
  <c r="BV141" i="1"/>
  <c r="BY141" i="1" s="1"/>
  <c r="BZ141" i="1" s="1"/>
  <c r="BV252" i="1"/>
  <c r="BY252" i="1" s="1"/>
  <c r="BZ252" i="1" s="1"/>
  <c r="BV258" i="1"/>
  <c r="BV261" i="1"/>
  <c r="BV270" i="1"/>
  <c r="BV319" i="1"/>
  <c r="BY319" i="1" s="1"/>
  <c r="BZ319" i="1" s="1"/>
  <c r="BV329" i="1"/>
  <c r="BV357" i="1"/>
  <c r="AO127" i="13" s="1"/>
  <c r="BV164" i="1"/>
  <c r="AO57" i="13" s="1"/>
  <c r="BV296" i="1"/>
  <c r="AO102" i="13" s="1"/>
  <c r="BV304" i="1"/>
  <c r="BY304" i="1" s="1"/>
  <c r="BZ304" i="1" s="1"/>
  <c r="BV308" i="1"/>
  <c r="BY308" i="1" s="1"/>
  <c r="BZ308" i="1" s="1"/>
  <c r="BV19" i="1"/>
  <c r="BV27" i="1"/>
  <c r="AO16" i="13" s="1"/>
  <c r="BV33" i="1"/>
  <c r="AO22" i="13" s="1"/>
  <c r="BV55" i="1"/>
  <c r="BV57" i="1"/>
  <c r="BV61" i="1"/>
  <c r="BV81" i="1"/>
  <c r="BY81" i="1" s="1"/>
  <c r="BZ81" i="1" s="1"/>
  <c r="BV115" i="1"/>
  <c r="BV133" i="1"/>
  <c r="BY133" i="1" s="1"/>
  <c r="BZ133" i="1" s="1"/>
  <c r="BV139" i="1"/>
  <c r="BY139" i="1" s="1"/>
  <c r="BZ139" i="1" s="1"/>
  <c r="BV187" i="1"/>
  <c r="BY187" i="1" s="1"/>
  <c r="BZ187" i="1" s="1"/>
  <c r="BV196" i="1"/>
  <c r="BV206" i="1"/>
  <c r="BV256" i="1"/>
  <c r="BV260" i="1"/>
  <c r="BY260" i="1" s="1"/>
  <c r="BZ260" i="1" s="1"/>
  <c r="BV263" i="1"/>
  <c r="BY263" i="1" s="1"/>
  <c r="BZ263" i="1" s="1"/>
  <c r="BV274" i="1"/>
  <c r="BY274" i="1" s="1"/>
  <c r="BZ274" i="1" s="1"/>
  <c r="BV311" i="1"/>
  <c r="BV327" i="1"/>
  <c r="BY327" i="1" s="1"/>
  <c r="BZ327" i="1" s="1"/>
  <c r="BV356" i="1"/>
  <c r="BV39" i="1"/>
  <c r="AO27" i="13" s="1"/>
  <c r="BV74" i="1"/>
  <c r="BY74" i="1" s="1"/>
  <c r="BZ74" i="1" s="1"/>
  <c r="BV79" i="1"/>
  <c r="BY79" i="1" s="1"/>
  <c r="BZ79" i="1" s="1"/>
  <c r="BV84" i="1"/>
  <c r="BV142" i="1"/>
  <c r="BV145" i="1"/>
  <c r="CK152" i="1" s="1"/>
  <c r="BV159" i="1"/>
  <c r="BV169" i="1"/>
  <c r="BY169" i="1" s="1"/>
  <c r="BZ169" i="1" s="1"/>
  <c r="BV171" i="1"/>
  <c r="BY171" i="1" s="1"/>
  <c r="BZ171" i="1" s="1"/>
  <c r="BV175" i="1"/>
  <c r="BV189" i="1"/>
  <c r="BY189" i="1" s="1"/>
  <c r="BZ189" i="1" s="1"/>
  <c r="BV194" i="1"/>
  <c r="BV31" i="1"/>
  <c r="BV41" i="1"/>
  <c r="AO28" i="13" s="1"/>
  <c r="BV77" i="1"/>
  <c r="BV82" i="1"/>
  <c r="AO2" i="8" s="1"/>
  <c r="BV114" i="1"/>
  <c r="BV131" i="1"/>
  <c r="BY131" i="1" s="1"/>
  <c r="BZ131" i="1" s="1"/>
  <c r="BV147" i="1"/>
  <c r="BV151" i="1"/>
  <c r="BY151" i="1" s="1"/>
  <c r="BZ151" i="1" s="1"/>
  <c r="BV191" i="1"/>
  <c r="BV239" i="1"/>
  <c r="BV273" i="1"/>
  <c r="BY273" i="1" s="1"/>
  <c r="BZ273" i="1" s="1"/>
  <c r="BV297" i="1"/>
  <c r="BV305" i="1"/>
  <c r="BY305" i="1" s="1"/>
  <c r="BZ305" i="1" s="1"/>
  <c r="BV309" i="1"/>
  <c r="BV344" i="1"/>
  <c r="AO16" i="8" s="1"/>
  <c r="BV351" i="1"/>
  <c r="BY351" i="1" s="1"/>
  <c r="BZ351" i="1" s="1"/>
  <c r="BV354" i="1"/>
  <c r="BV361" i="1"/>
  <c r="BV4" i="1"/>
  <c r="BV20" i="1"/>
  <c r="BY20" i="1" s="1"/>
  <c r="BZ20" i="1" s="1"/>
  <c r="BV37" i="1"/>
  <c r="BV49" i="1"/>
  <c r="BY49" i="1" s="1"/>
  <c r="BZ49" i="1" s="1"/>
  <c r="BV58" i="1"/>
  <c r="BV75" i="1"/>
  <c r="BY75" i="1" s="1"/>
  <c r="BZ75" i="1" s="1"/>
  <c r="BV89" i="1"/>
  <c r="AO9" i="8" s="1"/>
  <c r="BV116" i="1"/>
  <c r="BV140" i="1"/>
  <c r="BY140" i="1" s="1"/>
  <c r="BZ140" i="1" s="1"/>
  <c r="BV176" i="1"/>
  <c r="BY176" i="1" s="1"/>
  <c r="BZ176" i="1" s="1"/>
  <c r="BV181" i="1"/>
  <c r="BY181" i="1" s="1"/>
  <c r="BZ181" i="1" s="1"/>
  <c r="BV207" i="1"/>
  <c r="BY207" i="1" s="1"/>
  <c r="BZ207" i="1" s="1"/>
  <c r="BV214" i="1"/>
  <c r="BV257" i="1"/>
  <c r="BV264" i="1"/>
  <c r="BY264" i="1" s="1"/>
  <c r="BZ264" i="1" s="1"/>
  <c r="BV275" i="1"/>
  <c r="BV307" i="1"/>
  <c r="BV183" i="1"/>
  <c r="BY183" i="1" s="1"/>
  <c r="BZ183" i="1" s="1"/>
  <c r="BT158" i="1"/>
  <c r="BT347" i="1"/>
  <c r="BY77" i="1" l="1"/>
  <c r="BZ77" i="1" s="1"/>
  <c r="AO45" i="13"/>
  <c r="BY354" i="1"/>
  <c r="BZ354" i="1" s="1"/>
  <c r="CK237" i="1"/>
  <c r="AO62" i="13"/>
  <c r="BY307" i="1"/>
  <c r="BZ307" i="1" s="1"/>
  <c r="AO110" i="13"/>
  <c r="BY257" i="1"/>
  <c r="BZ257" i="1" s="1"/>
  <c r="AO76" i="13"/>
  <c r="BY31" i="1"/>
  <c r="BZ31" i="1" s="1"/>
  <c r="AO20" i="13"/>
  <c r="BY356" i="1"/>
  <c r="BZ356" i="1" s="1"/>
  <c r="AO126" i="13"/>
  <c r="BY256" i="1"/>
  <c r="BZ256" i="1" s="1"/>
  <c r="AO75" i="13"/>
  <c r="BY270" i="1"/>
  <c r="BZ270" i="1" s="1"/>
  <c r="AO87" i="13"/>
  <c r="AP22" i="9"/>
  <c r="AO123" i="13"/>
  <c r="BY355" i="1"/>
  <c r="BZ355" i="1" s="1"/>
  <c r="AO125" i="13"/>
  <c r="BY254" i="1"/>
  <c r="BZ254" i="1" s="1"/>
  <c r="AO73" i="13"/>
  <c r="AO6" i="8"/>
  <c r="AP5" i="9"/>
  <c r="AO8" i="8"/>
  <c r="AP10" i="9"/>
  <c r="AO10" i="8"/>
  <c r="AP2" i="9"/>
  <c r="AO4" i="8"/>
  <c r="AP16" i="9"/>
  <c r="AO17" i="8"/>
  <c r="AP21" i="9"/>
  <c r="AO24" i="8"/>
  <c r="AP18" i="9"/>
  <c r="AO19" i="8"/>
  <c r="AP12" i="9"/>
  <c r="AO14" i="8"/>
  <c r="BY80" i="1"/>
  <c r="BZ80" i="1" s="1"/>
  <c r="BY349" i="1"/>
  <c r="BZ349" i="1" s="1"/>
  <c r="AP19" i="9"/>
  <c r="AO47" i="13"/>
  <c r="AP3" i="9"/>
  <c r="AP8" i="9"/>
  <c r="BY4" i="1"/>
  <c r="BZ4" i="1" s="1"/>
  <c r="AO4" i="13"/>
  <c r="BY175" i="1"/>
  <c r="BZ175" i="1" s="1"/>
  <c r="AO58" i="13"/>
  <c r="BY39" i="1"/>
  <c r="BZ39" i="1" s="1"/>
  <c r="BY196" i="1"/>
  <c r="BZ196" i="1" s="1"/>
  <c r="BY55" i="1"/>
  <c r="BZ55" i="1" s="1"/>
  <c r="AO38" i="13"/>
  <c r="BY33" i="1"/>
  <c r="BZ33" i="1" s="1"/>
  <c r="BY204" i="1"/>
  <c r="BZ204" i="1" s="1"/>
  <c r="BY108" i="1"/>
  <c r="BZ108" i="1" s="1"/>
  <c r="AO52" i="13"/>
  <c r="BY52" i="1"/>
  <c r="BZ52" i="1" s="1"/>
  <c r="BY78" i="1"/>
  <c r="BZ78" i="1" s="1"/>
  <c r="BY32" i="1"/>
  <c r="BZ32" i="1" s="1"/>
  <c r="BY107" i="1"/>
  <c r="BZ107" i="1" s="1"/>
  <c r="BY42" i="1"/>
  <c r="BZ42" i="1" s="1"/>
  <c r="BY38" i="1"/>
  <c r="BZ38" i="1" s="1"/>
  <c r="AO26" i="13"/>
  <c r="BY6" i="1"/>
  <c r="BZ6" i="1" s="1"/>
  <c r="BY178" i="1"/>
  <c r="BZ178" i="1" s="1"/>
  <c r="BY16" i="1"/>
  <c r="BZ16" i="1" s="1"/>
  <c r="AO10" i="13"/>
  <c r="BY106" i="1"/>
  <c r="BZ106" i="1" s="1"/>
  <c r="BY346" i="1"/>
  <c r="BZ346" i="1" s="1"/>
  <c r="BY352" i="1"/>
  <c r="BZ352" i="1" s="1"/>
  <c r="BY353" i="1"/>
  <c r="BZ353" i="1" s="1"/>
  <c r="BY344" i="1"/>
  <c r="BZ344" i="1" s="1"/>
  <c r="CK93" i="1"/>
  <c r="BY242" i="1"/>
  <c r="BZ242" i="1" s="1"/>
  <c r="BY258" i="1"/>
  <c r="BZ258" i="1" s="1"/>
  <c r="CK265" i="1"/>
  <c r="BY37" i="1"/>
  <c r="BZ37" i="1" s="1"/>
  <c r="CK46" i="1"/>
  <c r="BY113" i="1"/>
  <c r="BZ113" i="1" s="1"/>
  <c r="CK121" i="1"/>
  <c r="BY243" i="1"/>
  <c r="BZ243" i="1" s="1"/>
  <c r="CK250" i="1"/>
  <c r="BY114" i="1"/>
  <c r="BZ114" i="1" s="1"/>
  <c r="CK122" i="1"/>
  <c r="BY206" i="1"/>
  <c r="BZ206" i="1" s="1"/>
  <c r="CK213" i="1"/>
  <c r="BY57" i="1"/>
  <c r="BZ57" i="1" s="1"/>
  <c r="CK66" i="1"/>
  <c r="BY164" i="1"/>
  <c r="BZ164" i="1" s="1"/>
  <c r="CK172" i="1"/>
  <c r="BY238" i="1"/>
  <c r="BZ238" i="1" s="1"/>
  <c r="CK245" i="1"/>
  <c r="BY54" i="1"/>
  <c r="BZ54" i="1" s="1"/>
  <c r="CK63" i="1"/>
  <c r="BY295" i="1"/>
  <c r="BZ295" i="1" s="1"/>
  <c r="CK301" i="1"/>
  <c r="CK153" i="1"/>
  <c r="BY209" i="1"/>
  <c r="BZ209" i="1" s="1"/>
  <c r="CK216" i="1"/>
  <c r="BY348" i="1"/>
  <c r="BZ348" i="1" s="1"/>
  <c r="CK350" i="1"/>
  <c r="CK280" i="1"/>
  <c r="CK326" i="1"/>
  <c r="BY244" i="1"/>
  <c r="BZ244" i="1" s="1"/>
  <c r="CK251" i="1"/>
  <c r="BY147" i="1"/>
  <c r="BZ147" i="1" s="1"/>
  <c r="CK155" i="1"/>
  <c r="BY241" i="1"/>
  <c r="BZ241" i="1" s="1"/>
  <c r="CK248" i="1"/>
  <c r="BY297" i="1"/>
  <c r="BZ297" i="1" s="1"/>
  <c r="CK303" i="1"/>
  <c r="BY82" i="1"/>
  <c r="BZ82" i="1" s="1"/>
  <c r="CK91" i="1"/>
  <c r="BY357" i="1"/>
  <c r="BZ357" i="1" s="1"/>
  <c r="CK360" i="1"/>
  <c r="BY212" i="1"/>
  <c r="BZ212" i="1" s="1"/>
  <c r="CK219" i="1"/>
  <c r="BY192" i="1"/>
  <c r="BZ192" i="1" s="1"/>
  <c r="CK199" i="1"/>
  <c r="BY56" i="1"/>
  <c r="BZ56" i="1" s="1"/>
  <c r="CK65" i="1"/>
  <c r="BY262" i="1"/>
  <c r="BZ262" i="1" s="1"/>
  <c r="CK269" i="1"/>
  <c r="BY293" i="1"/>
  <c r="BZ293" i="1" s="1"/>
  <c r="CK299" i="1"/>
  <c r="BY296" i="1"/>
  <c r="BZ296" i="1" s="1"/>
  <c r="CK302" i="1"/>
  <c r="BY21" i="1"/>
  <c r="BZ21" i="1" s="1"/>
  <c r="CK30" i="1"/>
  <c r="BY275" i="1"/>
  <c r="BZ275" i="1" s="1"/>
  <c r="CK281" i="1"/>
  <c r="BY116" i="1"/>
  <c r="BZ116" i="1" s="1"/>
  <c r="CK124" i="1"/>
  <c r="BY361" i="1"/>
  <c r="BZ361" i="1" s="1"/>
  <c r="CK365" i="1"/>
  <c r="BY159" i="1"/>
  <c r="BZ159" i="1" s="1"/>
  <c r="CK167" i="1"/>
  <c r="BY329" i="1"/>
  <c r="BZ329" i="1" s="1"/>
  <c r="CK331" i="1"/>
  <c r="BY117" i="1"/>
  <c r="BZ117" i="1" s="1"/>
  <c r="CK125" i="1"/>
  <c r="BY186" i="1"/>
  <c r="BZ186" i="1" s="1"/>
  <c r="CK193" i="1"/>
  <c r="BY211" i="1"/>
  <c r="BZ211" i="1" s="1"/>
  <c r="CK218" i="1"/>
  <c r="BY294" i="1"/>
  <c r="BZ294" i="1" s="1"/>
  <c r="CK300" i="1"/>
  <c r="BY321" i="1"/>
  <c r="BZ321" i="1" s="1"/>
  <c r="CK324" i="1"/>
  <c r="CK279" i="1"/>
  <c r="BY334" i="1"/>
  <c r="BZ334" i="1" s="1"/>
  <c r="CK336" i="1"/>
  <c r="BY240" i="1"/>
  <c r="BZ240" i="1" s="1"/>
  <c r="CK247" i="1"/>
  <c r="BY51" i="1"/>
  <c r="BZ51" i="1" s="1"/>
  <c r="CK60" i="1"/>
  <c r="CK87" i="1"/>
  <c r="BY89" i="1"/>
  <c r="BZ89" i="1" s="1"/>
  <c r="CK99" i="1"/>
  <c r="BY239" i="1"/>
  <c r="BZ239" i="1" s="1"/>
  <c r="CK246" i="1"/>
  <c r="BY41" i="1"/>
  <c r="BZ41" i="1" s="1"/>
  <c r="CK50" i="1"/>
  <c r="BY311" i="1"/>
  <c r="BZ311" i="1" s="1"/>
  <c r="CK314" i="1"/>
  <c r="BY27" i="1"/>
  <c r="BZ27" i="1" s="1"/>
  <c r="CK36" i="1"/>
  <c r="BY86" i="1"/>
  <c r="BZ86" i="1" s="1"/>
  <c r="CK95" i="1"/>
  <c r="BY190" i="1"/>
  <c r="BZ190" i="1" s="1"/>
  <c r="CK197" i="1"/>
  <c r="BY310" i="1"/>
  <c r="BZ310" i="1" s="1"/>
  <c r="CK313" i="1"/>
  <c r="BY210" i="1"/>
  <c r="BZ210" i="1" s="1"/>
  <c r="CK217" i="1"/>
  <c r="BY92" i="1"/>
  <c r="BZ92" i="1" s="1"/>
  <c r="CK102" i="1"/>
  <c r="BY208" i="1"/>
  <c r="BZ208" i="1" s="1"/>
  <c r="CK215" i="1"/>
  <c r="BY328" i="1"/>
  <c r="BZ328" i="1" s="1"/>
  <c r="CK330" i="1"/>
  <c r="BY85" i="1"/>
  <c r="BZ85" i="1" s="1"/>
  <c r="CK94" i="1"/>
  <c r="BY309" i="1"/>
  <c r="BZ309" i="1" s="1"/>
  <c r="CK312" i="1"/>
  <c r="BY61" i="1"/>
  <c r="BZ61" i="1" s="1"/>
  <c r="CK70" i="1"/>
  <c r="BY191" i="1"/>
  <c r="BZ191" i="1" s="1"/>
  <c r="CK198" i="1"/>
  <c r="BY142" i="1"/>
  <c r="BZ142" i="1" s="1"/>
  <c r="CK149" i="1"/>
  <c r="BY19" i="1"/>
  <c r="BZ19" i="1" s="1"/>
  <c r="CK28" i="1"/>
  <c r="BY146" i="1"/>
  <c r="BZ146" i="1" s="1"/>
  <c r="CK154" i="1"/>
  <c r="BY25" i="1"/>
  <c r="BZ25" i="1" s="1"/>
  <c r="CK34" i="1"/>
  <c r="BY259" i="1"/>
  <c r="BZ259" i="1" s="1"/>
  <c r="CK266" i="1"/>
  <c r="CK15" i="1"/>
  <c r="BY2" i="1"/>
  <c r="BZ2" i="1" s="1"/>
  <c r="CK11" i="1"/>
  <c r="BY214" i="1"/>
  <c r="BZ214" i="1" s="1"/>
  <c r="CK221" i="1"/>
  <c r="BY58" i="1"/>
  <c r="BZ58" i="1" s="1"/>
  <c r="CK67" i="1"/>
  <c r="BY194" i="1"/>
  <c r="BZ194" i="1" s="1"/>
  <c r="CK201" i="1"/>
  <c r="BY115" i="1"/>
  <c r="BZ115" i="1" s="1"/>
  <c r="CK123" i="1"/>
  <c r="BY261" i="1"/>
  <c r="BZ261" i="1" s="1"/>
  <c r="CK268" i="1"/>
  <c r="BY195" i="1"/>
  <c r="BZ195" i="1" s="1"/>
  <c r="CK202" i="1"/>
  <c r="BY88" i="1"/>
  <c r="BZ88" i="1" s="1"/>
  <c r="CK98" i="1"/>
  <c r="BY90" i="1"/>
  <c r="BZ90" i="1" s="1"/>
  <c r="CK100" i="1"/>
  <c r="BY271" i="1"/>
  <c r="BZ271" i="1" s="1"/>
  <c r="CK277" i="1"/>
  <c r="BY322" i="1"/>
  <c r="BZ322" i="1" s="1"/>
  <c r="CK325" i="1"/>
  <c r="CK13" i="1"/>
  <c r="BY317" i="1"/>
  <c r="BZ317" i="1" s="1"/>
  <c r="CK320" i="1"/>
  <c r="BY84" i="1"/>
  <c r="BZ84" i="1" s="1"/>
  <c r="BY180" i="1"/>
  <c r="BZ180" i="1" s="1"/>
  <c r="BY83" i="1"/>
  <c r="BZ83" i="1" s="1"/>
  <c r="BY64" i="1"/>
  <c r="BZ64" i="1" s="1"/>
  <c r="BV347" i="1"/>
  <c r="AO119" i="13" s="1"/>
  <c r="BV158" i="1"/>
  <c r="BY145" i="1"/>
  <c r="BZ145" i="1" s="1"/>
  <c r="BY237" i="1"/>
  <c r="BZ237" i="1" s="1"/>
  <c r="BT648" i="1"/>
  <c r="CK29" i="1"/>
  <c r="CK21" i="1"/>
  <c r="CK321" i="1"/>
  <c r="CK116" i="1"/>
  <c r="CK37" i="1"/>
  <c r="CK354" i="1"/>
  <c r="CK309" i="1"/>
  <c r="CK273" i="1"/>
  <c r="CK171" i="1"/>
  <c r="CK39" i="1"/>
  <c r="CK139" i="1"/>
  <c r="CK61" i="1"/>
  <c r="CK27" i="1"/>
  <c r="CK308" i="1"/>
  <c r="CK185" i="1"/>
  <c r="CK186" i="1"/>
  <c r="CK78" i="1"/>
  <c r="CK32" i="1"/>
  <c r="CK195" i="1"/>
  <c r="CK136" i="1"/>
  <c r="CK47" i="1"/>
  <c r="CK182" i="1"/>
  <c r="CK259" i="1"/>
  <c r="CK358" i="1"/>
  <c r="CK89" i="1"/>
  <c r="CK114" i="1"/>
  <c r="CK352" i="1"/>
  <c r="CK143" i="1"/>
  <c r="CK264" i="1"/>
  <c r="CK305" i="1"/>
  <c r="CK82" i="1"/>
  <c r="CK169" i="1"/>
  <c r="CK145" i="1"/>
  <c r="CK356" i="1"/>
  <c r="CK206" i="1"/>
  <c r="CK133" i="1"/>
  <c r="CK57" i="1"/>
  <c r="CK19" i="1"/>
  <c r="CK304" i="1"/>
  <c r="CK164" i="1"/>
  <c r="CK270" i="1"/>
  <c r="CK141" i="1"/>
  <c r="CK204" i="1"/>
  <c r="CK150" i="1"/>
  <c r="CK113" i="1"/>
  <c r="CK298" i="1"/>
  <c r="CK205" i="1"/>
  <c r="CK179" i="1"/>
  <c r="CK64" i="1"/>
  <c r="CK25" i="1"/>
  <c r="CK295" i="1"/>
  <c r="CK254" i="1"/>
  <c r="CK211" i="1"/>
  <c r="CK88" i="1"/>
  <c r="CK42" i="1"/>
  <c r="CK135" i="1"/>
  <c r="CK262" i="1"/>
  <c r="CK208" i="1"/>
  <c r="CK177" i="1"/>
  <c r="CK6" i="1"/>
  <c r="CK130" i="1"/>
  <c r="CK151" i="1"/>
  <c r="CK190" i="1"/>
  <c r="CK323" i="1"/>
  <c r="CK147" i="1"/>
  <c r="CK214" i="1"/>
  <c r="CK344" i="1"/>
  <c r="CK77" i="1"/>
  <c r="CK41" i="1"/>
  <c r="CK142" i="1"/>
  <c r="CK263" i="1"/>
  <c r="CK55" i="1"/>
  <c r="CK134" i="1"/>
  <c r="CK146" i="1"/>
  <c r="CK18" i="1"/>
  <c r="CK210" i="1"/>
  <c r="CK184" i="1"/>
  <c r="CK85" i="1"/>
  <c r="CK40" i="1"/>
  <c r="CK271" i="1"/>
  <c r="CK209" i="1"/>
  <c r="CK243" i="1"/>
  <c r="CK144" i="1"/>
  <c r="CK187" i="1"/>
  <c r="CK192" i="1"/>
  <c r="CK51" i="1"/>
  <c r="CK188" i="1"/>
  <c r="CK257" i="1"/>
  <c r="CK58" i="1"/>
  <c r="CK20" i="1"/>
  <c r="CK334" i="1"/>
  <c r="CK31" i="1"/>
  <c r="CK84" i="1"/>
  <c r="CK327" i="1"/>
  <c r="CK115" i="1"/>
  <c r="CK261" i="1"/>
  <c r="CK86" i="1"/>
  <c r="CK108" i="1"/>
  <c r="CK54" i="1"/>
  <c r="CK310" i="1"/>
  <c r="CK56" i="1"/>
  <c r="CK203" i="1"/>
  <c r="CK22" i="1"/>
  <c r="CK241" i="1"/>
  <c r="CK178" i="1"/>
  <c r="CK348" i="1"/>
  <c r="CK106" i="1"/>
  <c r="CK319" i="1"/>
  <c r="CK212" i="1"/>
  <c r="CK83" i="1"/>
  <c r="CK76" i="1"/>
  <c r="CK75" i="1"/>
  <c r="CK351" i="1"/>
  <c r="CK207" i="1"/>
  <c r="CK181" i="1"/>
  <c r="CK239" i="1"/>
  <c r="CK191" i="1"/>
  <c r="CK159" i="1"/>
  <c r="CK79" i="1"/>
  <c r="CK317" i="1"/>
  <c r="CK260" i="1"/>
  <c r="CK296" i="1"/>
  <c r="CK357" i="1"/>
  <c r="CK258" i="1"/>
  <c r="CK117" i="1"/>
  <c r="CK52" i="1"/>
  <c r="CK148" i="1"/>
  <c r="CK294" i="1"/>
  <c r="CK16" i="1"/>
  <c r="CK361" i="1"/>
  <c r="CK33" i="1"/>
  <c r="CK346" i="1"/>
  <c r="CK92" i="1"/>
  <c r="CK176" i="1"/>
  <c r="CK140" i="1"/>
  <c r="CK49" i="1"/>
  <c r="CK297" i="1"/>
  <c r="CK131" i="1"/>
  <c r="CK194" i="1"/>
  <c r="CK274" i="1"/>
  <c r="CK256" i="1"/>
  <c r="CK252" i="1"/>
  <c r="CK353" i="1"/>
  <c r="CK306" i="1"/>
  <c r="CK132" i="1"/>
  <c r="CK48" i="1"/>
  <c r="CK2" i="1"/>
  <c r="CK107" i="1"/>
  <c r="CK90" i="1"/>
  <c r="CK7" i="1"/>
  <c r="CK156" i="1"/>
  <c r="CK328" i="1"/>
  <c r="CK322" i="1"/>
  <c r="CK175" i="1"/>
  <c r="CK275" i="1"/>
  <c r="CK183" i="1"/>
  <c r="CK307" i="1"/>
  <c r="CK4" i="1"/>
  <c r="CK189" i="1"/>
  <c r="CK74" i="1"/>
  <c r="CK311" i="1"/>
  <c r="CK196" i="1"/>
  <c r="CK81" i="1"/>
  <c r="CK329" i="1"/>
  <c r="CK80" i="1"/>
  <c r="CK349" i="1"/>
  <c r="CK238" i="1"/>
  <c r="CK355" i="1"/>
  <c r="CK267" i="1"/>
  <c r="CK240" i="1"/>
  <c r="CK244" i="1"/>
  <c r="CK105" i="1"/>
  <c r="CK180" i="1"/>
  <c r="CK242" i="1"/>
  <c r="CK38" i="1"/>
  <c r="CK43" i="1"/>
  <c r="CK293" i="1"/>
  <c r="AP17" i="9" l="1"/>
  <c r="AO18" i="8"/>
  <c r="CK347" i="1"/>
  <c r="CK158" i="1"/>
  <c r="CK166" i="1"/>
  <c r="BV648" i="1"/>
  <c r="BY158" i="1"/>
  <c r="BZ158" i="1" s="1"/>
  <c r="BY347" i="1"/>
  <c r="BZ347" i="1" s="1"/>
  <c r="CK64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Wanwanach FG-00</author>
    <author>Adminstrator</author>
  </authors>
  <commentList>
    <comment ref="BW1" authorId="0" shapeId="0" xr:uid="{6E41E4BE-C9AC-4E5C-8490-AC4F0F7E744B}">
      <text>
        <r>
          <rPr>
            <b/>
            <sz val="9"/>
            <color indexed="81"/>
            <rFont val="Tahoma"/>
            <family val="2"/>
          </rPr>
          <t>Wanwanach FG-00:</t>
        </r>
        <r>
          <rPr>
            <sz val="9"/>
            <color indexed="81"/>
            <rFont val="Tahoma"/>
            <family val="2"/>
          </rPr>
          <t xml:space="preserve">
9/4/26</t>
        </r>
      </text>
    </comment>
    <comment ref="BY1" authorId="1" shapeId="0" xr:uid="{45C797F9-C391-45B1-A692-E15324B0E294}">
      <text>
        <r>
          <rPr>
            <b/>
            <sz val="9"/>
            <color indexed="81"/>
            <rFont val="Tahoma"/>
            <family val="2"/>
          </rPr>
          <t>Adminstrator:</t>
        </r>
        <r>
          <rPr>
            <sz val="9"/>
            <color indexed="81"/>
            <rFont val="Tahoma"/>
            <family val="2"/>
          </rPr>
          <t xml:space="preserve">
จำนวนวันเหลือใช้ไม่ต่ำกว่า 42 วันเตือนฝ่ายขายให้สั่ง</t>
        </r>
      </text>
    </comment>
    <comment ref="CA7" authorId="1" shapeId="0" xr:uid="{7F74797E-45C7-43EE-8B53-50B1DE5AC996}">
      <text>
        <r>
          <rPr>
            <b/>
            <sz val="9"/>
            <color indexed="81"/>
            <rFont val="Tahoma"/>
            <family val="2"/>
          </rPr>
          <t>PR256904/00347
เข้า 02/06/69</t>
        </r>
        <r>
          <rPr>
            <sz val="9"/>
            <color indexed="81"/>
            <rFont val="Tahoma"/>
            <family val="2"/>
          </rPr>
          <t xml:space="preserve">
ต้องสั่งของให้ถึง3000 ใบซับถึงทำของให้</t>
        </r>
      </text>
    </comment>
    <comment ref="CA13" authorId="1" shapeId="0" xr:uid="{163B7D80-6D17-4F74-A98A-431AC813651F}">
      <text>
        <r>
          <rPr>
            <b/>
            <sz val="9"/>
            <color indexed="81"/>
            <rFont val="Tahoma"/>
            <family val="2"/>
          </rPr>
          <t>PR256906/00128
เข้า 10/07/69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7" authorId="1" shapeId="0" xr:uid="{AEFBBB30-8FE0-4075-B4B1-0A9B10B068B2}">
      <text>
        <r>
          <rPr>
            <b/>
            <sz val="9"/>
            <color indexed="81"/>
            <rFont val="Tahoma"/>
            <family val="2"/>
          </rPr>
          <t>PR256906/00187
เข้า 15/07/69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20" authorId="1" shapeId="0" xr:uid="{DD8B3A52-4E7B-4A28-8921-50A1813F894F}">
      <text>
        <r>
          <rPr>
            <sz val="9"/>
            <color indexed="81"/>
            <rFont val="Tahoma"/>
            <family val="2"/>
          </rPr>
          <t xml:space="preserve">นับของจริงรับเข้าสต๊อค
</t>
        </r>
      </text>
    </comment>
    <comment ref="A21" authorId="1" shapeId="0" xr:uid="{1C758EDB-2E9D-472F-8803-ED6C3882F8BD}">
      <text>
        <r>
          <rPr>
            <sz val="9"/>
            <color indexed="81"/>
            <rFont val="Tahoma"/>
            <family val="2"/>
          </rPr>
          <t xml:space="preserve">ขายแค่กล่องหมด
</t>
        </r>
      </text>
    </comment>
    <comment ref="CA24" authorId="1" shapeId="0" xr:uid="{2CD43377-1358-4E0D-B06F-C0347B850629}">
      <text>
        <r>
          <rPr>
            <b/>
            <sz val="9"/>
            <color indexed="81"/>
            <rFont val="Tahoma"/>
            <family val="2"/>
          </rPr>
          <t>PR256906/00195
เข้า 17/07/69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26" authorId="1" shapeId="0" xr:uid="{0D7B538C-2577-41E2-9655-D84F0C853DBC}">
      <text>
        <r>
          <rPr>
            <sz val="9"/>
            <color indexed="81"/>
            <rFont val="Tahoma"/>
            <family val="2"/>
          </rPr>
          <t>PR256906/00023
เข้า 06/07/69
ซัพพลายเออรืแจ้งเข้าได้29-6-69</t>
        </r>
      </text>
    </comment>
    <comment ref="B32" authorId="1" shapeId="0" xr:uid="{F6F37A43-4011-4154-A9DF-B3E41CF4574A}">
      <text>
        <r>
          <rPr>
            <b/>
            <sz val="9"/>
            <color indexed="81"/>
            <rFont val="Tahoma"/>
            <family val="2"/>
          </rPr>
          <t>คู่กับ BB42 แค่กล่องหมด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3" authorId="1" shapeId="0" xr:uid="{7B277C95-7FEE-4F2A-B433-B94C838791FA}">
      <text>
        <r>
          <rPr>
            <b/>
            <sz val="9"/>
            <color indexed="81"/>
            <rFont val="Tahoma"/>
            <family val="2"/>
          </rPr>
          <t>คู่กับ BB41 ใส่คู่กับ กล่องเปี๊ยะด้วย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" authorId="1" shapeId="0" xr:uid="{6AFC45E9-B4E2-4502-9136-E886E98D3F21}">
      <text>
        <r>
          <rPr>
            <b/>
            <sz val="9"/>
            <color indexed="81"/>
            <rFont val="Tahoma"/>
            <family val="2"/>
          </rPr>
          <t>สั่ง100,000 ขึ้นได้ราคาถูกกว่า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9" authorId="1" shapeId="0" xr:uid="{B8ACAF64-918A-442C-9FB3-EE5DB18A341B}">
      <text>
        <r>
          <rPr>
            <b/>
            <sz val="9"/>
            <color indexed="81"/>
            <rFont val="Tahoma"/>
            <family val="2"/>
          </rPr>
          <t>เหลือ 10000 ค่อยสั่ง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1" authorId="1" shapeId="0" xr:uid="{CF2D421D-3EBC-478C-A745-71FB05BF0DB1}">
      <text>
        <r>
          <rPr>
            <b/>
            <sz val="9"/>
            <color indexed="81"/>
            <rFont val="Tahoma"/>
            <family val="2"/>
          </rPr>
          <t>ขายแค่กลองหมด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60" authorId="1" shapeId="0" xr:uid="{C5762E08-4540-47E2-BB93-BDDEE6BF9C09}">
      <text>
        <r>
          <rPr>
            <b/>
            <sz val="9"/>
            <color indexed="81"/>
            <rFont val="Tahoma"/>
            <family val="2"/>
          </rPr>
          <t>RQ256906/00372
เข้า 24/07/69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62" authorId="1" shapeId="0" xr:uid="{EB149791-02E4-4D59-B1DF-01F70CD9D2C8}">
      <text>
        <r>
          <rPr>
            <b/>
            <sz val="9"/>
            <color indexed="81"/>
            <rFont val="Tahoma"/>
            <family val="2"/>
          </rPr>
          <t>RQ256906/00367</t>
        </r>
        <r>
          <rPr>
            <sz val="9"/>
            <color indexed="81"/>
            <rFont val="Tahoma"/>
            <family val="2"/>
          </rPr>
          <t xml:space="preserve">
รอบเข้าที่1จำนวน 106,000 วันที่เข้า20/07/69
รอบเข้าที่2  จำนวน 100,000 วันที่เข้า29/07/69</t>
        </r>
      </text>
    </comment>
    <comment ref="A67" authorId="1" shapeId="0" xr:uid="{D65EFD1D-C004-4034-9189-9F151DDB6B2C}">
      <text>
        <r>
          <rPr>
            <b/>
            <sz val="9"/>
            <color indexed="81"/>
            <rFont val="Tahoma"/>
            <family val="2"/>
          </rPr>
          <t>ไว้ให้ อเมซอลใช้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67" authorId="1" shapeId="0" xr:uid="{C04978FB-DEE6-4A7C-A20B-04BA6AB5EB64}">
      <text>
        <r>
          <rPr>
            <b/>
            <sz val="9"/>
            <color indexed="81"/>
            <rFont val="Tahoma"/>
            <family val="2"/>
          </rPr>
          <t xml:space="preserve">PR256906/00188
รอบเข้า1  06/07   50,000
รอบเข้า2 15/07    50,000
รอบเข้า3 24/07    50,000
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CB67" authorId="1" shapeId="0" xr:uid="{F1FC0E67-6472-49D6-B8BF-2B534421CE08}">
      <text>
        <r>
          <rPr>
            <b/>
            <sz val="9"/>
            <color indexed="81"/>
            <rFont val="Tahoma"/>
            <family val="2"/>
          </rPr>
          <t>PR256904/00267
เข้า29/05/69  100000</t>
        </r>
        <r>
          <rPr>
            <sz val="9"/>
            <color indexed="81"/>
            <rFont val="Tahoma"/>
            <family val="2"/>
          </rPr>
          <t xml:space="preserve">
28/05 เข้ามา 83000</t>
        </r>
      </text>
    </comment>
    <comment ref="B71" authorId="1" shapeId="0" xr:uid="{E3F05E33-5AC3-4CF8-A34E-AC6B51F855A5}">
      <text>
        <r>
          <rPr>
            <b/>
            <sz val="9"/>
            <color indexed="81"/>
            <rFont val="Tahoma"/>
            <family val="2"/>
          </rPr>
          <t>สั่งขั้นตำ 60,000 ใบ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3" authorId="1" shapeId="0" xr:uid="{C9F5C3E8-0AF3-443E-98AD-AE19C77C2104}">
      <text>
        <r>
          <rPr>
            <sz val="9"/>
            <color indexed="81"/>
            <rFont val="Tahoma"/>
            <family val="2"/>
          </rPr>
          <t xml:space="preserve">ของเข้าได้ประมาณต้นเดือร 5
</t>
        </r>
      </text>
    </comment>
    <comment ref="CB73" authorId="1" shapeId="0" xr:uid="{3674CC62-92C3-41C0-BB4F-BDC8D11D432A}">
      <text>
        <r>
          <rPr>
            <b/>
            <sz val="9"/>
            <color indexed="81"/>
            <rFont val="Tahoma"/>
            <family val="2"/>
          </rPr>
          <t>PR256903/00754
PO256903/00853
เข้า 19/06/69 เข้า 41,900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82" authorId="1" shapeId="0" xr:uid="{0D0658FD-A73A-480F-BA3D-47D2D3637E63}">
      <text>
        <r>
          <rPr>
            <b/>
            <sz val="9"/>
            <color indexed="81"/>
            <rFont val="Tahoma"/>
            <family val="2"/>
          </rPr>
          <t>PR256906/00254
เข้า 10/07/69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83" authorId="1" shapeId="0" xr:uid="{FD0F9777-28EF-4765-A6B9-F4E749B8F18D}">
      <text>
        <r>
          <rPr>
            <sz val="9"/>
            <color indexed="81"/>
            <rFont val="Tahoma"/>
            <family val="2"/>
          </rPr>
          <t xml:space="preserve">RQ256906/00298
เข้า 20/07/69
</t>
        </r>
      </text>
    </comment>
    <comment ref="CA84" authorId="1" shapeId="0" xr:uid="{9E2C6469-C19C-4B68-B713-8EBD037D9932}">
      <text>
        <r>
          <rPr>
            <b/>
            <sz val="9"/>
            <color indexed="81"/>
            <rFont val="Tahoma"/>
            <family val="2"/>
          </rPr>
          <t>PR256906/00254
เข้า 10/07/69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86" authorId="1" shapeId="0" xr:uid="{B728C905-EDB8-4AD0-BFF3-9ACE3800876F}">
      <text>
        <r>
          <rPr>
            <b/>
            <sz val="9"/>
            <color indexed="81"/>
            <rFont val="Tahoma"/>
            <family val="2"/>
          </rPr>
          <t>PR256906/00254
เข้า 10/07/69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87" authorId="1" shapeId="0" xr:uid="{6F0A4F26-83E5-473A-A820-A446FCE8B718}">
      <text>
        <r>
          <rPr>
            <b/>
            <sz val="9"/>
            <color indexed="81"/>
            <rFont val="Tahoma"/>
            <family val="2"/>
          </rPr>
          <t>PR256906/00366
เข้า 24/07/69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89" authorId="1" shapeId="0" xr:uid="{89AA488D-9E15-45A2-B2D6-43EB4D0F34C2}">
      <text>
        <r>
          <rPr>
            <sz val="9"/>
            <color indexed="81"/>
            <rFont val="Tahoma"/>
            <family val="2"/>
          </rPr>
          <t xml:space="preserve">RQ256906/00412
เข้า 23/07/69
</t>
        </r>
      </text>
    </comment>
    <comment ref="B90" authorId="1" shapeId="0" xr:uid="{7433AC62-DE03-408A-8A3D-154330BA71A8}">
      <text>
        <r>
          <rPr>
            <b/>
            <sz val="9"/>
            <color indexed="81"/>
            <rFont val="Tahoma"/>
            <family val="2"/>
          </rPr>
          <t>T-062 ไทยแอคมี่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90" authorId="1" shapeId="0" xr:uid="{6AB4B4D0-F2E7-4A26-BF05-D25BC1041D08}">
      <text>
        <r>
          <rPr>
            <b/>
            <sz val="9"/>
            <color indexed="81"/>
            <rFont val="Tahoma"/>
            <family val="2"/>
          </rPr>
          <t>PR256906/00024
เข้า 01/07/69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4" authorId="1" shapeId="0" xr:uid="{82FDA0B1-6840-4495-9E3C-09F6E217B1ED}">
      <text>
        <r>
          <rPr>
            <sz val="9"/>
            <color indexed="81"/>
            <rFont val="Tahoma"/>
            <family val="2"/>
          </rPr>
          <t xml:space="preserve">T-062 ไทยแอคมี่
</t>
        </r>
      </text>
    </comment>
    <comment ref="CB94" authorId="1" shapeId="0" xr:uid="{2C2FDFC6-93F1-4A3E-8ADD-62F742E566B0}">
      <text>
        <r>
          <rPr>
            <b/>
            <sz val="9"/>
            <color indexed="81"/>
            <rFont val="Tahoma"/>
            <family val="2"/>
          </rPr>
          <t>PR256903/00109
เข้า 16/03/69
750 กก.
จัดซื้อยกเลิกเพราะราคาแพง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94" authorId="1" shapeId="0" xr:uid="{E5D5D66B-2E27-4965-971F-68BDF9E3FCE9}">
      <text>
        <r>
          <rPr>
            <b/>
            <sz val="9"/>
            <color indexed="81"/>
            <rFont val="Tahoma"/>
            <family val="2"/>
          </rPr>
          <t>PR256903/00110
เข้า 31/03/69</t>
        </r>
        <r>
          <rPr>
            <sz val="9"/>
            <color indexed="81"/>
            <rFont val="Tahoma"/>
            <family val="2"/>
          </rPr>
          <t xml:space="preserve">
750 กก.
จัดซื้อยกเลิกเพราะราคาแพง</t>
        </r>
      </text>
    </comment>
    <comment ref="CA101" authorId="1" shapeId="0" xr:uid="{A937E885-1904-4298-8610-68D70272C05F}">
      <text>
        <r>
          <rPr>
            <sz val="9"/>
            <color indexed="81"/>
            <rFont val="Tahoma"/>
            <family val="2"/>
          </rPr>
          <t xml:space="preserve">RQ256906/00366
เข้า 24/07/69
</t>
        </r>
      </text>
    </comment>
    <comment ref="CA102" authorId="1" shapeId="0" xr:uid="{38C278E3-9F19-4D8F-AA5A-D611C77BEF3C}">
      <text>
        <r>
          <rPr>
            <b/>
            <sz val="9"/>
            <color indexed="81"/>
            <rFont val="Tahoma"/>
            <family val="2"/>
          </rPr>
          <t>PR256906/00053
เข้า 03/07/69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0" authorId="1" shapeId="0" xr:uid="{D8F1AD99-CAFA-4976-8385-BAE610838575}">
      <text>
        <r>
          <rPr>
            <b/>
            <sz val="9"/>
            <color indexed="81"/>
            <rFont val="Tahoma"/>
            <family val="2"/>
          </rPr>
          <t>เบิกหมด10000 สั่งเลย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11" authorId="1" shapeId="0" xr:uid="{4DC673F8-E4CD-4D6C-BC96-DDDB75AA959B}">
      <text>
        <r>
          <rPr>
            <b/>
            <sz val="9"/>
            <color indexed="81"/>
            <rFont val="Tahoma"/>
            <family val="2"/>
          </rPr>
          <t>PR256903/00757
PO256903/00753
เข้า 02/06/69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12" authorId="1" shapeId="0" xr:uid="{B31F45BB-7679-490D-8EA2-B140732DBC59}">
      <text>
        <r>
          <rPr>
            <b/>
            <sz val="9"/>
            <color indexed="81"/>
            <rFont val="Tahoma"/>
            <family val="2"/>
          </rPr>
          <t>PR256903/00758
เข้า 02/06/69</t>
        </r>
        <r>
          <rPr>
            <sz val="9"/>
            <color indexed="81"/>
            <rFont val="Tahoma"/>
            <family val="2"/>
          </rPr>
          <t xml:space="preserve">
15/05  168
</t>
        </r>
      </text>
    </comment>
    <comment ref="CA113" authorId="1" shapeId="0" xr:uid="{F809D212-697F-49F3-BF8F-0334C35F7908}">
      <text>
        <r>
          <rPr>
            <b/>
            <sz val="9"/>
            <color indexed="81"/>
            <rFont val="Tahoma"/>
            <family val="2"/>
          </rPr>
          <t>PR256904/00348
เข้า 02/06/69</t>
        </r>
        <r>
          <rPr>
            <sz val="9"/>
            <color indexed="81"/>
            <rFont val="Tahoma"/>
            <family val="2"/>
          </rPr>
          <t xml:space="preserve">
นค้าเข้า15-5-69ก่อน22ม้วนส่วนที่เหลือเข้า10-6-69เนื่องจากรอวัถุดิบเข้า</t>
        </r>
      </text>
    </comment>
    <comment ref="C118" authorId="1" shapeId="0" xr:uid="{22ED9243-D69B-4E8F-B4D2-DA02D7E8B55A}">
      <text>
        <r>
          <rPr>
            <b/>
            <sz val="9"/>
            <color indexed="81"/>
            <rFont val="Tahoma"/>
            <family val="2"/>
          </rPr>
          <t>ใช้ซีนครีมฮอนจัมโบ้</t>
        </r>
      </text>
    </comment>
    <comment ref="CA127" authorId="1" shapeId="0" xr:uid="{FE38FD5B-0DFD-4982-B93A-A47FFD5E3B70}">
      <text>
        <r>
          <rPr>
            <b/>
            <sz val="9"/>
            <color indexed="81"/>
            <rFont val="Tahoma"/>
            <family val="2"/>
          </rPr>
          <t>PR256906/00378
เข้า 21/07/69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29" authorId="1" shapeId="0" xr:uid="{7554B08B-6AD3-4AC3-B9B8-60CCF3C7675A}">
      <text>
        <r>
          <rPr>
            <b/>
            <sz val="9"/>
            <color indexed="81"/>
            <rFont val="Tahoma"/>
            <family val="2"/>
          </rPr>
          <t>PR256906/00129
เข้า 10/07/69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35" authorId="1" shapeId="0" xr:uid="{95D074C1-00BD-4287-B084-39BA46AAAF8E}">
      <text>
        <r>
          <rPr>
            <b/>
            <sz val="9"/>
            <color indexed="81"/>
            <rFont val="Tahoma"/>
            <family val="2"/>
          </rPr>
          <t>PR256906/00190
เข้า 10/07/69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38" authorId="1" shapeId="0" xr:uid="{A3F5DCCA-F417-43C9-AD0D-ACFBA41A88DB}">
      <text>
        <r>
          <rPr>
            <b/>
            <sz val="9"/>
            <color indexed="81"/>
            <rFont val="Tahoma"/>
            <family val="2"/>
          </rPr>
          <t>RQ256906/00300
เข้า 21/07/69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39" authorId="1" shapeId="0" xr:uid="{9A831973-52F5-49FF-A318-06051FE7E9B1}">
      <text>
        <r>
          <rPr>
            <b/>
            <sz val="9"/>
            <color indexed="81"/>
            <rFont val="Tahoma"/>
            <family val="2"/>
          </rPr>
          <t>RQ256906/00300
เข้า 21/07/69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45" authorId="1" shapeId="0" xr:uid="{9F77FD20-3BDD-436C-8A8B-3081749F99BC}">
      <text>
        <r>
          <rPr>
            <b/>
            <sz val="9"/>
            <color indexed="81"/>
            <rFont val="Tahoma"/>
            <family val="2"/>
          </rPr>
          <t>RQ256906/00303
เข้า 13/07/69
รอบ1 13/07  30
รอบ2 27/07  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0" authorId="1" shapeId="0" xr:uid="{67A05301-A39D-429D-B5B9-3DA6CCF20E13}">
      <text>
        <r>
          <rPr>
            <sz val="9"/>
            <color indexed="81"/>
            <rFont val="Tahoma"/>
            <family val="2"/>
          </rPr>
          <t>ใช้วันละ 44 ใบ</t>
        </r>
      </text>
    </comment>
    <comment ref="B156" authorId="1" shapeId="0" xr:uid="{59856C71-13F5-4115-9BAD-8337920E26AA}">
      <text>
        <r>
          <rPr>
            <b/>
            <sz val="9"/>
            <color indexed="81"/>
            <rFont val="Tahoma"/>
            <family val="2"/>
          </rPr>
          <t>ใส่คัพเค้ก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56" authorId="1" shapeId="0" xr:uid="{C79802F4-71EC-4D40-88C4-6B720BE34A94}">
      <text>
        <r>
          <rPr>
            <b/>
            <sz val="9"/>
            <color indexed="81"/>
            <rFont val="Tahoma"/>
            <family val="2"/>
          </rPr>
          <t>PR256906/00191
เข้า 15/07/69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57" authorId="1" shapeId="0" xr:uid="{31EBEFC3-6416-4CA2-87CA-B6BB0E48BEA7}">
      <text>
        <r>
          <rPr>
            <b/>
            <sz val="9"/>
            <color indexed="81"/>
            <rFont val="Tahoma"/>
            <family val="2"/>
          </rPr>
          <t>PR256906/00026
เข้า 03/07/69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58" authorId="1" shapeId="0" xr:uid="{C9D2F188-C27E-4DA0-8DCC-93834770251A}">
      <text>
        <r>
          <rPr>
            <b/>
            <sz val="9"/>
            <color indexed="81"/>
            <rFont val="Tahoma"/>
            <family val="2"/>
          </rPr>
          <t>RQ256906/00301
เข้า 17/07/69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59" authorId="1" shapeId="0" xr:uid="{F8BD32B3-607B-4A0D-AE58-5FCCED17BACE}">
      <text>
        <r>
          <rPr>
            <b/>
            <sz val="9"/>
            <color indexed="81"/>
            <rFont val="Tahoma"/>
            <family val="2"/>
          </rPr>
          <t>RQ256906/00302
เข้า 17/07/69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61" authorId="1" shapeId="0" xr:uid="{90AE3D22-AFE9-46BA-BF7A-204154BBA129}">
      <text>
        <r>
          <rPr>
            <b/>
            <sz val="9"/>
            <color indexed="81"/>
            <rFont val="Tahoma"/>
            <family val="2"/>
          </rPr>
          <t>PR256906/00131
รอบที่1เข้า 17/07/ 200,000
รอบที่2เข้า 22/07/ 200,000
รอบที่3เข้า 27/07/ 200,000
รอบที่4เข้า 03/08/ 200,000
รอบที่5เข้า 10/08/ 200,000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161" authorId="1" shapeId="0" xr:uid="{7597F3C4-1109-468F-89E2-491D83129CC5}">
      <text>
        <r>
          <rPr>
            <b/>
            <sz val="9"/>
            <color indexed="81"/>
            <rFont val="Tahoma"/>
            <family val="2"/>
          </rPr>
          <t xml:space="preserve">PR256905/00099
รอบที่1 15/06  200,000  เข้าแล้ว
รอบที่2 24/06  200,000  เข้าแล้ว
รอบที่3 02/07  200,000
รอบที่4 10/07  200,000
รอบที่5 17/07  200,000ขอเลื่อนเข้าจัดซื้อแจ้งเข้า 12/06 เข้าแล้ว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162" authorId="1" shapeId="0" xr:uid="{F5549D64-C681-4292-84EC-C0691F0C2EB5}">
      <text>
        <r>
          <rPr>
            <b/>
            <sz val="9"/>
            <color indexed="81"/>
            <rFont val="Tahoma"/>
            <family val="2"/>
          </rPr>
          <t>PR256903/00708
PO256904/00342
เข้า 22/05/69  56,000
 ซัพพลายเออร์ส่งสินค้าได้วันที่  2-7-69</t>
        </r>
      </text>
    </comment>
    <comment ref="CF162" authorId="1" shapeId="0" xr:uid="{851C91C4-90AE-4ED4-8FCF-B2C7789957D0}">
      <text>
        <r>
          <rPr>
            <b/>
            <sz val="9"/>
            <color indexed="81"/>
            <rFont val="Tahoma"/>
            <family val="2"/>
          </rPr>
          <t xml:space="preserve">PR256903/00759
PO256904/00343
เข้า 05/06/69  57,600
</t>
        </r>
        <r>
          <rPr>
            <sz val="9"/>
            <color indexed="81"/>
            <rFont val="Tahoma"/>
            <family val="2"/>
          </rPr>
          <t>ซัพพลายเออร์ส่งสินค้าได้วันที่ 13/7/69</t>
        </r>
      </text>
    </comment>
    <comment ref="CG162" authorId="1" shapeId="0" xr:uid="{002F181B-009C-47D2-84A1-8B4D720DD9CC}">
      <text>
        <r>
          <rPr>
            <b/>
            <sz val="9"/>
            <color indexed="81"/>
            <rFont val="Tahoma"/>
            <family val="2"/>
          </rPr>
          <t>PR256903/00760
PO256904/00352
เข้า 12/06/69  54,800
 ซัพพลายเออร์ส่งสินค้าได้วันที่ 23/7/69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H162" authorId="1" shapeId="0" xr:uid="{1E266525-7BE5-49B9-AEAB-64A3A1944550}">
      <text>
        <r>
          <rPr>
            <b/>
            <sz val="9"/>
            <color indexed="81"/>
            <rFont val="Tahoma"/>
            <family val="2"/>
          </rPr>
          <t>PR256903/00761
PO256904/00353
เข้า 19/06/69  54,800
 ซัพพลายเออร์ส่งสินค้าได้วันที่  31/7/69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I162" authorId="1" shapeId="0" xr:uid="{773F0225-0CBD-478E-8DE8-7F580D285EDD}">
      <text>
        <r>
          <rPr>
            <b/>
            <sz val="9"/>
            <color indexed="81"/>
            <rFont val="Tahoma"/>
            <family val="2"/>
          </rPr>
          <t xml:space="preserve">PR256903/00762
PO256904/00354
เข้า 26/06/69   54,800
26/06 ดึงรับไป 400 </t>
        </r>
        <r>
          <rPr>
            <sz val="9"/>
            <color indexed="81"/>
            <rFont val="Tahoma"/>
            <family val="2"/>
          </rPr>
          <t xml:space="preserve">
29/6/69 ของเข้า 31,600</t>
        </r>
      </text>
    </comment>
    <comment ref="CB165" authorId="1" shapeId="0" xr:uid="{DCA89991-39C1-41B5-B0E3-E1DC614F80C1}">
      <text>
        <r>
          <rPr>
            <b/>
            <sz val="9"/>
            <color indexed="81"/>
            <rFont val="Tahoma"/>
            <family val="2"/>
          </rPr>
          <t>PR256906/00253
เข้า 16/07/69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166" authorId="1" shapeId="0" xr:uid="{D1283C81-6304-4FF1-ACD2-8AD529813E39}">
      <text>
        <r>
          <rPr>
            <b/>
            <sz val="9"/>
            <color indexed="81"/>
            <rFont val="Tahoma"/>
            <family val="2"/>
          </rPr>
          <t>PR256906/00253
เข้า 16/07/69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167" authorId="1" shapeId="0" xr:uid="{056F2166-12D6-4DD7-A798-4F30BBF9E5FC}">
      <text>
        <r>
          <rPr>
            <b/>
            <sz val="9"/>
            <color indexed="81"/>
            <rFont val="Tahoma"/>
            <family val="2"/>
          </rPr>
          <t>PR256906/00026
เข้า 03/07/69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75" authorId="1" shapeId="0" xr:uid="{F35D73A4-7430-49C0-892B-C64E2FBDE450}">
      <text>
        <r>
          <rPr>
            <sz val="9"/>
            <color indexed="81"/>
            <rFont val="Tahoma"/>
            <family val="2"/>
          </rPr>
          <t xml:space="preserve">สั่งคู่กับ 02-SCI01
</t>
        </r>
      </text>
    </comment>
    <comment ref="AK196" authorId="1" shapeId="0" xr:uid="{2A929705-1D00-4CF3-B2F9-A01F61416376}">
      <text>
        <r>
          <rPr>
            <b/>
            <sz val="9"/>
            <color indexed="81"/>
            <rFont val="Tahoma"/>
            <family val="2"/>
          </rPr>
          <t>รับคืนเข้าระบบปรับสต๊อค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3" authorId="1" shapeId="0" xr:uid="{65094F0A-8DD7-471D-A4AE-DE5F8B49ECC2}">
      <text>
        <r>
          <rPr>
            <sz val="9"/>
            <color indexed="81"/>
            <rFont val="Tahoma"/>
            <family val="2"/>
          </rPr>
          <t xml:space="preserve">แค่สตก.หมด
</t>
        </r>
      </text>
    </comment>
    <comment ref="T213" authorId="1" shapeId="0" xr:uid="{84035A86-2CED-4CD5-B7D6-C7F9B9FF4896}">
      <text>
        <r>
          <rPr>
            <b/>
            <sz val="9"/>
            <color indexed="81"/>
            <rFont val="Tahoma"/>
            <family val="2"/>
          </rPr>
          <t>คืนมาจากแพ็ค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7" authorId="1" shapeId="0" xr:uid="{DA430CC0-DEA9-415F-8C64-A1188A6D358E}">
      <text>
        <r>
          <rPr>
            <sz val="9"/>
            <color indexed="81"/>
            <rFont val="Tahoma"/>
            <family val="2"/>
          </rPr>
          <t xml:space="preserve">ไม่สั่งจะยกเลิกขาย
</t>
        </r>
      </text>
    </comment>
    <comment ref="C231" authorId="1" shapeId="0" xr:uid="{1506591C-D944-4AB6-9FB2-330E4B7124F3}">
      <text>
        <r>
          <rPr>
            <b/>
            <sz val="9"/>
            <color indexed="81"/>
            <rFont val="Tahoma"/>
            <family val="2"/>
          </rPr>
          <t>ฝ่ายขายแจ้งยกเลิกขาย
30/04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33" authorId="1" shapeId="0" xr:uid="{75A49927-A5FA-4F1A-ABF5-D59CED41581A}">
      <text>
        <r>
          <rPr>
            <b/>
            <sz val="9"/>
            <color indexed="81"/>
            <rFont val="Tahoma"/>
            <family val="2"/>
          </rPr>
          <t>ฝ่ายขายแจ้งยกเลิกขาย
30/04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6" authorId="1" shapeId="0" xr:uid="{D7DBDC08-3D9B-4F5B-BCFB-AE9B6670DDC6}">
      <text>
        <r>
          <rPr>
            <b/>
            <sz val="9"/>
            <color indexed="81"/>
            <rFont val="Tahoma"/>
            <family val="2"/>
          </rPr>
          <t>จะเลิกขาย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7" authorId="1" shapeId="0" xr:uid="{53CAE1A2-7D2A-423B-9807-AD30D77BBF36}">
      <text>
        <r>
          <rPr>
            <b/>
            <sz val="9"/>
            <color indexed="81"/>
            <rFont val="Tahoma"/>
            <family val="2"/>
          </rPr>
          <t>สั่งคู่กับ 02-SAZ04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37" authorId="1" shapeId="0" xr:uid="{AB697C1F-ADE9-4BE7-95D5-FEB9B3192EB7}">
      <text>
        <r>
          <rPr>
            <b/>
            <sz val="9"/>
            <color indexed="81"/>
            <rFont val="Tahoma"/>
            <family val="2"/>
          </rPr>
          <t>ปรับสต๊อค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5" authorId="1" shapeId="0" xr:uid="{C3231B26-50EA-4BE3-A201-D027E6DC1AA5}">
      <text>
        <r>
          <rPr>
            <b/>
            <sz val="9"/>
            <color indexed="81"/>
            <rFont val="Tahoma"/>
            <family val="2"/>
          </rPr>
          <t>ไม่สั่งจะยกเลิกขาย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9" authorId="1" shapeId="0" xr:uid="{DAB14850-E06B-4046-BB1D-AE32E0FB7142}">
      <text>
        <r>
          <rPr>
            <sz val="9"/>
            <color indexed="81"/>
            <rFont val="Tahoma"/>
            <family val="2"/>
          </rPr>
          <t xml:space="preserve">เปลี่ยนเป็นแบบม้วนฟีม
</t>
        </r>
      </text>
    </comment>
    <comment ref="B263" authorId="1" shapeId="0" xr:uid="{B4183132-C50F-4E1D-8AFB-E9802F637BE6}">
      <text>
        <r>
          <rPr>
            <b/>
            <sz val="9"/>
            <color indexed="81"/>
            <rFont val="Tahoma"/>
            <family val="2"/>
          </rPr>
          <t>เปลี่ยนเป็นแบบม้วนฟีม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88" authorId="1" shapeId="0" xr:uid="{E0BFD831-B00D-44C3-913D-AD16B0DFC995}">
      <text>
        <r>
          <rPr>
            <b/>
            <sz val="9"/>
            <color indexed="81"/>
            <rFont val="Tahoma"/>
            <family val="2"/>
          </rPr>
          <t>ปรับสต๊อค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00" authorId="1" shapeId="0" xr:uid="{BC1B658E-B38E-4FB7-AD07-FE31A0A8153B}">
      <text>
        <r>
          <rPr>
            <b/>
            <sz val="9"/>
            <color indexed="81"/>
            <rFont val="Tahoma"/>
            <family val="2"/>
          </rPr>
          <t>เกินอยุ่35000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01" authorId="1" shapeId="0" xr:uid="{FCDAD218-DA97-4357-9CE5-F7D84C91BFAA}">
      <text>
        <r>
          <rPr>
            <b/>
            <sz val="9"/>
            <color indexed="81"/>
            <rFont val="Tahoma"/>
            <family val="2"/>
          </rPr>
          <t xml:space="preserve">เกินอยู่ 30000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302" authorId="1" shapeId="0" xr:uid="{2A7237E1-B451-4854-BC46-A42D06B9F55E}">
      <text>
        <r>
          <rPr>
            <b/>
            <sz val="9"/>
            <color indexed="81"/>
            <rFont val="Tahoma"/>
            <family val="2"/>
          </rPr>
          <t>RQ256906/00417
เข้า 20/07/69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04" authorId="1" shapeId="0" xr:uid="{2F91020B-C475-450C-854E-464B806E616B}">
      <text>
        <r>
          <rPr>
            <sz val="9"/>
            <color indexed="81"/>
            <rFont val="Tahoma"/>
            <family val="2"/>
          </rPr>
          <t xml:space="preserve">ขายแค่สติ๊กเกอร์หมด
</t>
        </r>
      </text>
    </comment>
    <comment ref="B307" authorId="1" shapeId="0" xr:uid="{460AA23E-E9B8-4EBF-9F2A-B44698E47CA8}">
      <text>
        <r>
          <rPr>
            <b/>
            <sz val="9"/>
            <color indexed="81"/>
            <rFont val="Tahoma"/>
            <family val="2"/>
          </rPr>
          <t>จัดรายการ 18-24/12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17" authorId="1" shapeId="0" xr:uid="{9B152347-A5E8-4A79-BD6D-86FFB00022A2}">
      <text>
        <r>
          <rPr>
            <sz val="9"/>
            <color indexed="81"/>
            <rFont val="Tahoma"/>
            <family val="2"/>
          </rPr>
          <t xml:space="preserve">ใส่ท๊อฟฟี่ถั่ว และ 4 ชิ้นห่อมือ
</t>
        </r>
      </text>
    </comment>
    <comment ref="CA321" authorId="1" shapeId="0" xr:uid="{4CF22A06-4205-4CB2-9D80-24BAC1B73E72}">
      <text>
        <r>
          <rPr>
            <b/>
            <sz val="9"/>
            <color indexed="81"/>
            <rFont val="Tahoma"/>
            <family val="2"/>
          </rPr>
          <t>PR256906/00192
รอบเข้า1  13/07   480,000
รอบเข้า2  24/07   480,000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322" authorId="1" shapeId="0" xr:uid="{71047CBC-3761-4BD6-B579-FA64BDDC6432}">
      <text>
        <r>
          <rPr>
            <b/>
            <sz val="9"/>
            <color indexed="81"/>
            <rFont val="Tahoma"/>
            <family val="2"/>
          </rPr>
          <t>PR256905/00144
เข้า 10/06/69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326" authorId="1" shapeId="0" xr:uid="{CD9A0928-3247-42E6-B9FF-EDA91BAAEEC9}">
      <text>
        <r>
          <rPr>
            <b/>
            <sz val="9"/>
            <color indexed="81"/>
            <rFont val="Tahoma"/>
            <family val="2"/>
          </rPr>
          <t xml:space="preserve">PR256906/00089
เข้า 15/06/69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29" authorId="1" shapeId="0" xr:uid="{4F3F1E30-CA8F-4014-A9DD-CC3618276752}">
      <text>
        <r>
          <rPr>
            <b/>
            <sz val="9"/>
            <color indexed="81"/>
            <rFont val="Tahoma"/>
            <family val="2"/>
          </rPr>
          <t>ราคาแผ่นละ 130 บาท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329" authorId="1" shapeId="0" xr:uid="{200685AD-9C33-4109-B190-642FE723EBDE}">
      <text>
        <r>
          <rPr>
            <b/>
            <sz val="9"/>
            <color indexed="81"/>
            <rFont val="Tahoma"/>
            <family val="2"/>
          </rPr>
          <t>PR256906/00196
PO256906/00257
เข้า 01/07/69</t>
        </r>
        <r>
          <rPr>
            <sz val="9"/>
            <color indexed="81"/>
            <rFont val="Tahoma"/>
            <family val="2"/>
          </rPr>
          <t xml:space="preserve">
29/06 ของเข้า 36</t>
        </r>
      </text>
    </comment>
    <comment ref="AG332" authorId="1" shapeId="0" xr:uid="{C82784E7-EAF3-4E88-9CFA-4F80EC16437D}">
      <text>
        <r>
          <rPr>
            <sz val="9"/>
            <color indexed="81"/>
            <rFont val="Tahoma"/>
            <family val="2"/>
          </rPr>
          <t xml:space="preserve">เอามาจากหนองพงนก
</t>
        </r>
      </text>
    </comment>
    <comment ref="CA334" authorId="1" shapeId="0" xr:uid="{33B9BB95-1ED8-4AD3-9AF3-2EB71735F6CE}">
      <text>
        <r>
          <rPr>
            <b/>
            <sz val="9"/>
            <color indexed="81"/>
            <rFont val="Tahoma"/>
            <family val="2"/>
          </rPr>
          <t>PR256903/00733
เข้า 15/05/69  500 กก.</t>
        </r>
        <r>
          <rPr>
            <sz val="9"/>
            <color indexed="81"/>
            <rFont val="Tahoma"/>
            <family val="2"/>
          </rPr>
          <t xml:space="preserve">
10/06จัดซื้อแจ้งPoนี้ขอเช็คก่อนคะ</t>
        </r>
      </text>
    </comment>
    <comment ref="CB334" authorId="1" shapeId="0" xr:uid="{4E9E994D-CC00-4699-B99C-2493F468D072}">
      <text>
        <r>
          <rPr>
            <b/>
            <sz val="9"/>
            <color indexed="81"/>
            <rFont val="Tahoma"/>
            <family val="2"/>
          </rPr>
          <t>PR256903/00652
เข้า 02/04/69</t>
        </r>
        <r>
          <rPr>
            <sz val="9"/>
            <color indexed="81"/>
            <rFont val="Tahoma"/>
            <family val="2"/>
          </rPr>
          <t xml:space="preserve">
ซัพพลายเออร์เจ้าเดิมมีสินค้า อยู่ระหว่างการสรรหาเจ้าใหม่</t>
        </r>
      </text>
    </comment>
    <comment ref="CC334" authorId="1" shapeId="0" xr:uid="{54504F59-DD8B-401F-896A-50C20B87D50E}">
      <text>
        <r>
          <rPr>
            <b/>
            <sz val="9"/>
            <color indexed="81"/>
            <rFont val="Tahoma"/>
            <family val="2"/>
          </rPr>
          <t>PR256903/00653
เข้า 22/04/69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D334" authorId="1" shapeId="0" xr:uid="{97A2A185-EB36-4147-B0C8-55D24784336D}">
      <text>
        <r>
          <rPr>
            <b/>
            <sz val="9"/>
            <color indexed="81"/>
            <rFont val="Tahoma"/>
            <family val="2"/>
          </rPr>
          <t>PR256903/00766
เข้า 09/06/69  500 กก.
PR256903/00767
เข้า 25/06/69  500 กก.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35" authorId="1" shapeId="0" xr:uid="{0A62E2D3-8FE6-4EE2-BEB6-C73A49C202BF}">
      <text>
        <r>
          <rPr>
            <b/>
            <sz val="9"/>
            <color indexed="81"/>
            <rFont val="Tahoma"/>
            <family val="2"/>
          </rPr>
          <t>ไม่พบรหัสใหม่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D337" authorId="1" shapeId="0" xr:uid="{FDE788BF-53B0-4EA2-89BA-BE23567B80E0}">
      <text>
        <r>
          <rPr>
            <b/>
            <sz val="9"/>
            <color indexed="81"/>
            <rFont val="Tahoma"/>
            <family val="2"/>
          </rPr>
          <t>PR256811/00428
50ม้วน เข้า 19/12/68</t>
        </r>
        <r>
          <rPr>
            <sz val="9"/>
            <color indexed="81"/>
            <rFont val="Tahoma"/>
            <family val="2"/>
          </rPr>
          <t xml:space="preserve">
ยกเลิกไม่ได้แต่เลื่อนเข้าได้ ม.ค.-มี.ค. 69</t>
        </r>
      </text>
    </comment>
    <comment ref="CE337" authorId="1" shapeId="0" xr:uid="{10A77533-F081-45DE-B30C-7FC793D7FCA4}">
      <text>
        <r>
          <rPr>
            <b/>
            <sz val="9"/>
            <color indexed="81"/>
            <rFont val="Tahoma"/>
            <family val="2"/>
          </rPr>
          <t>PR256811/00432
50 ม้วน เข้า 26/12/68</t>
        </r>
        <r>
          <rPr>
            <sz val="9"/>
            <color indexed="81"/>
            <rFont val="Tahoma"/>
            <family val="2"/>
          </rPr>
          <t xml:space="preserve">
ยกเลิกไม่ได้แต่เลื่อนเข้าได้ ม.ค.-มี.ค. 69</t>
        </r>
      </text>
    </comment>
    <comment ref="CA338" authorId="1" shapeId="0" xr:uid="{F3432C72-46E7-41F3-BFC0-AAF868BC26E5}">
      <text>
        <r>
          <rPr>
            <b/>
            <sz val="9"/>
            <color indexed="81"/>
            <rFont val="Tahoma"/>
            <family val="2"/>
          </rPr>
          <t>RQ256906/00371
เข้า 01/07/69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42" authorId="1" shapeId="0" xr:uid="{EADD56F4-E9E8-4C4F-BAAF-087D220ABA56}">
      <text>
        <r>
          <rPr>
            <b/>
            <sz val="9"/>
            <color indexed="81"/>
            <rFont val="Tahoma"/>
            <family val="2"/>
          </rPr>
          <t>ใช้กับห้องเตรียม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342" authorId="1" shapeId="0" xr:uid="{B938082A-B948-49F7-BA67-B84D3C531EFB}">
      <text>
        <r>
          <rPr>
            <b/>
            <sz val="9"/>
            <color indexed="81"/>
            <rFont val="Tahoma"/>
            <family val="2"/>
          </rPr>
          <t>PR256906/00027
เข้า 08/07/69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43" authorId="1" shapeId="0" xr:uid="{DC363A61-6B9E-4722-99B5-EB6A0E7907F3}">
      <text>
        <r>
          <rPr>
            <sz val="9"/>
            <color indexed="81"/>
            <rFont val="Tahoma"/>
            <family val="2"/>
          </rPr>
          <t>ใช้ห้องกวนใส้ 
ตีวิป</t>
        </r>
      </text>
    </comment>
    <comment ref="CA343" authorId="1" shapeId="0" xr:uid="{33EE0E5D-B0BF-494D-AE67-E86E33854318}">
      <text>
        <r>
          <rPr>
            <b/>
            <sz val="9"/>
            <color indexed="81"/>
            <rFont val="Tahoma"/>
            <family val="2"/>
          </rPr>
          <t>RQ256906/00304
เข้า 20/07/69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44" authorId="1" shapeId="0" xr:uid="{5EF039C9-9702-4D8F-83BF-C84C30C66BE6}">
      <text>
        <r>
          <rPr>
            <b/>
            <sz val="9"/>
            <color indexed="81"/>
            <rFont val="Tahoma"/>
            <family val="2"/>
          </rPr>
          <t>รหัสใหม่ไม่ผิด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4" authorId="1" shapeId="0" xr:uid="{B8CC2D91-1472-4861-AF26-6B146A0C8E67}">
      <text>
        <r>
          <rPr>
            <b/>
            <sz val="9"/>
            <color indexed="81"/>
            <rFont val="Tahoma"/>
            <family val="2"/>
          </rPr>
          <t xml:space="preserve">ผลิต2ขอใช้เดือนละ 13 คู่
</t>
        </r>
      </text>
    </comment>
    <comment ref="CA345" authorId="1" shapeId="0" xr:uid="{3B3E6159-DA67-4286-96A7-6F68A378514C}">
      <text>
        <r>
          <rPr>
            <b/>
            <sz val="9"/>
            <color indexed="81"/>
            <rFont val="Tahoma"/>
            <family val="2"/>
          </rPr>
          <t>PR256906/00194
เข้า 14/07/69 50โหล</t>
        </r>
        <r>
          <rPr>
            <sz val="9"/>
            <color indexed="81"/>
            <rFont val="Tahoma"/>
            <family val="2"/>
          </rPr>
          <t xml:space="preserve">
เข้า  27/07/69    50โหล</t>
        </r>
      </text>
    </comment>
    <comment ref="CA347" authorId="1" shapeId="0" xr:uid="{B1E9A414-C827-4F51-9C0A-B583F2F5DB08}">
      <text>
        <r>
          <rPr>
            <b/>
            <sz val="9"/>
            <color indexed="81"/>
            <rFont val="Tahoma"/>
            <family val="2"/>
          </rPr>
          <t>PR256906/00054
เข้า 03/07/69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49" authorId="1" shapeId="0" xr:uid="{33E23524-E355-4575-BD4F-5C3B93007914}">
      <text>
        <r>
          <rPr>
            <b/>
            <sz val="9"/>
            <color indexed="81"/>
            <rFont val="Tahoma"/>
            <family val="2"/>
          </rPr>
          <t>ไม่พบรหัสใหม่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1" authorId="1" shapeId="0" xr:uid="{729479B9-9928-4828-81F9-4F9292D07433}">
      <text>
        <r>
          <rPr>
            <b/>
            <sz val="9"/>
            <color indexed="81"/>
            <rFont val="Tahoma"/>
            <family val="2"/>
          </rPr>
          <t>ไม่พบรหัสใหม่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351" authorId="1" shapeId="0" xr:uid="{BFA2AD14-B262-431F-BA6E-CCBAD29358A8}">
      <text>
        <r>
          <rPr>
            <b/>
            <sz val="9"/>
            <color indexed="81"/>
            <rFont val="Tahoma"/>
            <family val="2"/>
          </rPr>
          <t>RQ256906/00413
เข้า 20/07/69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2" authorId="1" shapeId="0" xr:uid="{5772D38E-4D10-4996-8AE7-C97DA4A98643}">
      <text>
        <r>
          <rPr>
            <b/>
            <sz val="9"/>
            <color indexed="81"/>
            <rFont val="Tahoma"/>
            <family val="2"/>
          </rPr>
          <t>รหัสใหม่ไม่พบ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3" authorId="1" shapeId="0" xr:uid="{035DFE7F-C625-47A2-B6D3-8ABF8CCE322F}">
      <text>
        <r>
          <rPr>
            <b/>
            <sz val="9"/>
            <color indexed="81"/>
            <rFont val="Tahoma"/>
            <family val="2"/>
          </rPr>
          <t>ไม่พบรหัสใหม่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4" authorId="1" shapeId="0" xr:uid="{9286784B-1BF5-4152-B90E-DEFFE4601650}">
      <text>
        <r>
          <rPr>
            <sz val="9"/>
            <color indexed="81"/>
            <rFont val="Tahoma"/>
            <family val="2"/>
          </rPr>
          <t>1 ขวดใช้ได้ 7 เดือน</t>
        </r>
      </text>
    </comment>
    <comment ref="B356" authorId="1" shapeId="0" xr:uid="{AF7A1815-CD06-402E-A811-770C9180FE74}">
      <text>
        <r>
          <rPr>
            <b/>
            <sz val="9"/>
            <color indexed="81"/>
            <rFont val="Tahoma"/>
            <family val="2"/>
          </rPr>
          <t>อาทิตละ 4 ขวด</t>
        </r>
        <r>
          <rPr>
            <sz val="9"/>
            <color indexed="81"/>
            <rFont val="Tahoma"/>
            <family val="2"/>
          </rPr>
          <t xml:space="preserve">
ไม่พบรหัสใหม่</t>
        </r>
      </text>
    </comment>
    <comment ref="B357" authorId="1" shapeId="0" xr:uid="{BE8A6240-CCB9-44E0-A779-096FC2A1A500}">
      <text>
        <r>
          <rPr>
            <b/>
            <sz val="9"/>
            <color indexed="81"/>
            <rFont val="Tahoma"/>
            <family val="2"/>
          </rPr>
          <t>ไม่พบรหัสใหม่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9" authorId="1" shapeId="0" xr:uid="{DBABCC0F-99B5-405C-93F1-AF3646D8BDEF}">
      <text>
        <r>
          <rPr>
            <b/>
            <sz val="9"/>
            <color indexed="81"/>
            <rFont val="Tahoma"/>
            <family val="2"/>
          </rPr>
          <t>ซับ Keyence</t>
        </r>
        <r>
          <rPr>
            <sz val="9"/>
            <color indexed="81"/>
            <rFont val="Tahoma"/>
            <family val="2"/>
          </rPr>
          <t xml:space="preserve">
ซับ Keyence
น้ำหมึก 4
โซเว้น 2</t>
        </r>
      </text>
    </comment>
    <comment ref="B361" authorId="1" shapeId="0" xr:uid="{8838979D-51AB-4D06-85A2-60BC33290B1A}">
      <text>
        <r>
          <rPr>
            <b/>
            <sz val="9"/>
            <color indexed="81"/>
            <rFont val="Tahoma"/>
            <family val="2"/>
          </rPr>
          <t>1 ขวดใช้ได้ 7 เดือน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3" authorId="1" shapeId="0" xr:uid="{49FB2BBA-8267-4E3E-A362-2A9684A6BD3B}">
      <text>
        <r>
          <rPr>
            <b/>
            <sz val="9"/>
            <color indexed="81"/>
            <rFont val="Tahoma"/>
            <family val="2"/>
          </rPr>
          <t>ซับ Keyence</t>
        </r>
        <r>
          <rPr>
            <sz val="9"/>
            <color indexed="81"/>
            <rFont val="Tahoma"/>
            <family val="2"/>
          </rPr>
          <t xml:space="preserve">
ซับ Keyence
น้ำหมึก 2
โซเว้น 4</t>
        </r>
      </text>
    </comment>
    <comment ref="B386" authorId="1" shapeId="0" xr:uid="{20C0FAB1-60BA-446C-B327-6E6D1DBEC3EE}">
      <text>
        <r>
          <rPr>
            <b/>
            <sz val="9"/>
            <color indexed="81"/>
            <rFont val="Tahoma"/>
            <family val="2"/>
          </rPr>
          <t>เลิกขายทิรามิสุ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388" authorId="1" shapeId="0" xr:uid="{623723C5-3D2D-4476-A4B5-1AB4FDD09412}">
      <text>
        <r>
          <rPr>
            <b/>
            <sz val="9"/>
            <color indexed="81"/>
            <rFont val="Tahoma"/>
            <family val="2"/>
          </rPr>
          <t>RQ256906/00414
เข้า 27/07/69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390" authorId="1" shapeId="0" xr:uid="{93195FB9-3C2F-4718-A99C-F023A13C9A4D}">
      <text>
        <r>
          <rPr>
            <b/>
            <sz val="9"/>
            <color indexed="81"/>
            <rFont val="Tahoma"/>
            <family val="2"/>
          </rPr>
          <t>PR256904/00426
เข้า 15/06/69</t>
        </r>
        <r>
          <rPr>
            <sz val="9"/>
            <color indexed="81"/>
            <rFont val="Tahoma"/>
            <family val="2"/>
          </rPr>
          <t xml:space="preserve">
ยกเลิก เลิกขาย</t>
        </r>
      </text>
    </comment>
    <comment ref="CA391" authorId="1" shapeId="0" xr:uid="{B82EC07B-962D-4A55-A9EE-0C7F58B16CCD}">
      <text>
        <r>
          <rPr>
            <b/>
            <sz val="9"/>
            <color indexed="81"/>
            <rFont val="Tahoma"/>
            <family val="2"/>
          </rPr>
          <t>PR256906/00083
เข้า 07/07/69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391" authorId="1" shapeId="0" xr:uid="{C06EB637-2158-4ACD-A38F-E4ECDD6B01B6}">
      <text>
        <r>
          <rPr>
            <b/>
            <sz val="9"/>
            <color indexed="81"/>
            <rFont val="Tahoma"/>
            <family val="2"/>
          </rPr>
          <t>PR256903/00911
เข้า 17/04/69</t>
        </r>
        <r>
          <rPr>
            <sz val="9"/>
            <color indexed="81"/>
            <rFont val="Tahoma"/>
            <family val="2"/>
          </rPr>
          <t xml:space="preserve">
25/04  28000
</t>
        </r>
      </text>
    </comment>
    <comment ref="CA394" authorId="1" shapeId="0" xr:uid="{00658042-6886-4AE7-80FD-85975D96601B}">
      <text>
        <r>
          <rPr>
            <b/>
            <sz val="9"/>
            <color indexed="81"/>
            <rFont val="Tahoma"/>
            <family val="2"/>
          </rPr>
          <t>RQ256906/00366
เข้า 24/07/69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396" authorId="1" shapeId="0" xr:uid="{94C134B5-0180-4482-BAD1-9D5447D458E5}">
      <text>
        <r>
          <rPr>
            <b/>
            <sz val="9"/>
            <color indexed="81"/>
            <rFont val="Tahoma"/>
            <family val="2"/>
          </rPr>
          <t>ผลิดคืนมา 780 ใบ
16/04/68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399" authorId="1" shapeId="0" xr:uid="{719195BA-2A38-4680-BB9A-CB6AC2C09203}">
      <text>
        <r>
          <rPr>
            <b/>
            <sz val="9"/>
            <color indexed="81"/>
            <rFont val="Tahoma"/>
            <family val="2"/>
          </rPr>
          <t>PR256906/00084
เข้า 07/07/69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399" authorId="1" shapeId="0" xr:uid="{D07A997B-586D-4DFA-954E-2EAC8EFBE483}">
      <text>
        <r>
          <rPr>
            <b/>
            <sz val="9"/>
            <color indexed="81"/>
            <rFont val="Tahoma"/>
            <family val="2"/>
          </rPr>
          <t>PR256906/00193
เข้า 07/07/69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400" authorId="1" shapeId="0" xr:uid="{2B281EBA-08B2-4569-99C7-E103C594190B}">
      <text>
        <r>
          <rPr>
            <b/>
            <sz val="9"/>
            <color indexed="81"/>
            <rFont val="Tahoma"/>
            <family val="2"/>
          </rPr>
          <t>PR256906/00025
เข้า 01/07/69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06" authorId="1" shapeId="0" xr:uid="{5F8DCF14-75D3-44FD-BD10-0FBA0E68CA2A}">
      <text>
        <r>
          <rPr>
            <b/>
            <sz val="9"/>
            <color indexed="81"/>
            <rFont val="Tahoma"/>
            <family val="2"/>
          </rPr>
          <t>ฝ่ายขายแจ้งยกเลิกขาย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13" authorId="1" shapeId="0" xr:uid="{914B2128-A153-4E7C-9688-29EB3A4B5D5E}">
      <text>
        <r>
          <rPr>
            <b/>
            <sz val="9"/>
            <color indexed="81"/>
            <rFont val="Tahoma"/>
            <family val="2"/>
          </rPr>
          <t xml:space="preserve">POแรก28/11=5076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415" authorId="1" shapeId="0" xr:uid="{09706AE8-4C5A-449F-B90F-C9806CFCAF65}">
      <text>
        <r>
          <rPr>
            <b/>
            <sz val="9"/>
            <color indexed="81"/>
            <rFont val="Tahoma"/>
            <family val="2"/>
          </rPr>
          <t>RQ256906/00368
รอบเข้าที่1  จำนวน 25,000 วันที่เข้า23/07/69</t>
        </r>
        <r>
          <rPr>
            <sz val="9"/>
            <color indexed="81"/>
            <rFont val="Tahoma"/>
            <family val="2"/>
          </rPr>
          <t xml:space="preserve">
รอบเข้าที่2  จำนวน 25,000 วันที่เข้า03/08/69</t>
        </r>
      </text>
    </comment>
    <comment ref="B416" authorId="1" shapeId="0" xr:uid="{8E870C98-3D8B-419B-89C3-4C42AD411601}">
      <text>
        <r>
          <rPr>
            <b/>
            <sz val="9"/>
            <color indexed="81"/>
            <rFont val="Tahoma"/>
            <family val="2"/>
          </rPr>
          <t>แพ็กเกจเข้าวันที่ 08.12.25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416" authorId="1" shapeId="0" xr:uid="{046DDEC6-504A-4526-85EF-46F9AC686B5F}">
      <text>
        <r>
          <rPr>
            <b/>
            <sz val="9"/>
            <color indexed="81"/>
            <rFont val="Tahoma"/>
            <family val="2"/>
          </rPr>
          <t>RQ256906/00369</t>
        </r>
        <r>
          <rPr>
            <sz val="9"/>
            <color indexed="81"/>
            <rFont val="Tahoma"/>
            <family val="2"/>
          </rPr>
          <t xml:space="preserve">
เข้า 23/07/69</t>
        </r>
      </text>
    </comment>
    <comment ref="B426" authorId="1" shapeId="0" xr:uid="{192B9ED6-942F-40BA-B0BC-BA53C4DEA44B}">
      <text>
        <r>
          <rPr>
            <b/>
            <sz val="9"/>
            <color indexed="81"/>
            <rFont val="Tahoma"/>
            <family val="2"/>
          </rPr>
          <t>กล่องใส่คริสมาส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430" authorId="1" shapeId="0" xr:uid="{400260E7-D152-4092-9D06-10D856112CF0}">
      <text>
        <r>
          <rPr>
            <b/>
            <sz val="9"/>
            <color indexed="81"/>
            <rFont val="Tahoma"/>
            <family val="2"/>
          </rPr>
          <t>PR256906/00127
เข้า 06/07/69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430" authorId="1" shapeId="0" xr:uid="{09F6B574-AD34-47DB-B921-891C034E52DC}">
      <text>
        <r>
          <rPr>
            <b/>
            <sz val="9"/>
            <color indexed="81"/>
            <rFont val="Tahoma"/>
            <family val="2"/>
          </rPr>
          <t>PR256905/00299
PO256905/00369
เข้า 26/06/69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435" authorId="1" shapeId="0" xr:uid="{D194083D-5EE2-4663-B148-B6510B1A1B59}">
      <text>
        <r>
          <rPr>
            <sz val="9"/>
            <color indexed="81"/>
            <rFont val="Tahoma"/>
            <family val="2"/>
          </rPr>
          <t>PR256905/00031
PO256905/00106
เข้า 29/05/69
เนื่องจากของที่สั่งปกติติดด่านยังไม่มีกำหนดเข้าค่ะ</t>
        </r>
      </text>
    </comment>
    <comment ref="B438" authorId="1" shapeId="0" xr:uid="{7E3E1296-3E93-414F-9B05-3DD052756337}">
      <text>
        <r>
          <rPr>
            <b/>
            <sz val="9"/>
            <color indexed="81"/>
            <rFont val="Tahoma"/>
            <family val="2"/>
          </rPr>
          <t>จะยกเลิก
06/07/68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44" authorId="1" shapeId="0" xr:uid="{907A7ADF-57C8-463A-AB6D-827C1C92AEB0}">
      <text>
        <r>
          <rPr>
            <b/>
            <sz val="9"/>
            <color indexed="81"/>
            <rFont val="Tahoma"/>
            <family val="2"/>
          </rPr>
          <t>จะเลิกขาย</t>
        </r>
      </text>
    </comment>
    <comment ref="B447" authorId="1" shapeId="0" xr:uid="{83AD4255-22EF-4454-AD92-B745C8592888}">
      <text>
        <r>
          <rPr>
            <b/>
            <sz val="9"/>
            <color indexed="81"/>
            <rFont val="Tahoma"/>
            <family val="2"/>
          </rPr>
          <t>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449" authorId="1" shapeId="0" xr:uid="{5888466E-B485-4E31-AD80-1A967F07DCBB}">
      <text>
        <r>
          <rPr>
            <b/>
            <sz val="9"/>
            <color indexed="81"/>
            <rFont val="Tahoma"/>
            <family val="2"/>
          </rPr>
          <t>Adminstrator:
PR256906/00325</t>
        </r>
        <r>
          <rPr>
            <sz val="9"/>
            <color indexed="81"/>
            <rFont val="Tahoma"/>
            <family val="2"/>
          </rPr>
          <t xml:space="preserve">
24/07/2569</t>
        </r>
      </text>
    </comment>
    <comment ref="B450" authorId="1" shapeId="0" xr:uid="{0DC1C4FD-0C8E-4659-8C93-AB11B556A2AA}">
      <text>
        <r>
          <rPr>
            <b/>
            <sz val="9"/>
            <color indexed="81"/>
            <rFont val="Tahoma"/>
            <family val="2"/>
          </rPr>
          <t>มีสีเข้มอยู่ 6000 ดวง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450" authorId="1" shapeId="0" xr:uid="{DA47F9EE-2CC9-4FE6-A604-322826B1CA37}">
      <text>
        <r>
          <rPr>
            <b/>
            <sz val="9"/>
            <color indexed="81"/>
            <rFont val="Tahoma"/>
            <family val="2"/>
          </rPr>
          <t>Adminstrator:
PR256906/00325</t>
        </r>
        <r>
          <rPr>
            <sz val="9"/>
            <color indexed="81"/>
            <rFont val="Tahoma"/>
            <family val="2"/>
          </rPr>
          <t xml:space="preserve">
24/07/2569</t>
        </r>
      </text>
    </comment>
    <comment ref="B453" authorId="1" shapeId="0" xr:uid="{6E374EC7-89C3-4D71-BDFE-5BB040DBC56A}">
      <text>
        <r>
          <rPr>
            <sz val="9"/>
            <color indexed="81"/>
            <rFont val="Tahoma"/>
            <family val="2"/>
          </rPr>
          <t xml:space="preserve">รหัสผิดแจ้งจัดซื้อแก้รหัสแล้ว
</t>
        </r>
      </text>
    </comment>
    <comment ref="B454" authorId="1" shapeId="0" xr:uid="{CF3C7D91-ECE3-4CD9-A470-50AA6AB4AAB4}">
      <text>
        <r>
          <rPr>
            <b/>
            <sz val="9"/>
            <color indexed="81"/>
            <rFont val="Tahoma"/>
            <family val="2"/>
          </rPr>
          <t>ฝ่ายขายไม่สั่งเลิกขาย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63" authorId="1" shapeId="0" xr:uid="{10A51284-E031-4496-A8CA-DDB0306403F1}">
      <text>
        <r>
          <rPr>
            <b/>
            <sz val="9"/>
            <color indexed="81"/>
            <rFont val="Tahoma"/>
            <family val="2"/>
          </rPr>
          <t>จะเลิกขาย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465" authorId="1" shapeId="0" xr:uid="{B528F9D1-44A0-4C55-8A27-C96654703E50}">
      <text>
        <r>
          <rPr>
            <b/>
            <sz val="9"/>
            <color indexed="81"/>
            <rFont val="Tahoma"/>
            <family val="2"/>
          </rPr>
          <t>คืนจากห้องแพ็ค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66" authorId="1" shapeId="0" xr:uid="{E563591D-F8A6-4B77-BE7D-2C05E6355C38}">
      <text>
        <r>
          <rPr>
            <b/>
            <sz val="9"/>
            <color indexed="81"/>
            <rFont val="Tahoma"/>
            <family val="2"/>
          </rPr>
          <t>ฝ่ายขายแจ้งยกเลิกขาย
16/04</t>
        </r>
      </text>
    </comment>
    <comment ref="B467" authorId="1" shapeId="0" xr:uid="{E286EF64-CB1F-46B5-ACEA-F75EC551BDDF}">
      <text>
        <r>
          <rPr>
            <sz val="9"/>
            <color indexed="81"/>
            <rFont val="Tahoma"/>
            <family val="2"/>
          </rPr>
          <t xml:space="preserve">เลิกขาย 07/08/68
</t>
        </r>
      </text>
    </comment>
    <comment ref="C471" authorId="1" shapeId="0" xr:uid="{3119AF2A-E674-46B7-A241-B95928753C37}">
      <text>
        <r>
          <rPr>
            <b/>
            <sz val="9"/>
            <color indexed="81"/>
            <rFont val="Tahoma"/>
            <family val="2"/>
          </rPr>
          <t>ฝ่ายขายแงยกเลิกขาย
17/04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76" authorId="1" shapeId="0" xr:uid="{48891D29-6BF9-499D-B92D-4AE585EA4122}">
      <text>
        <r>
          <rPr>
            <b/>
            <sz val="9"/>
            <color indexed="81"/>
            <rFont val="Tahoma"/>
            <family val="2"/>
          </rPr>
          <t>ฝ่ายขายแงยกเลิกขาย
17/04</t>
        </r>
      </text>
    </comment>
    <comment ref="C478" authorId="1" shapeId="0" xr:uid="{08A7B77A-1630-440D-8DD5-F90176388E77}">
      <text>
        <r>
          <rPr>
            <b/>
            <sz val="9"/>
            <color indexed="81"/>
            <rFont val="Tahoma"/>
            <family val="2"/>
          </rPr>
          <t>ฝ่ายขายแจ้งยกเลิก 
14/05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79" authorId="1" shapeId="0" xr:uid="{78C900DE-D0B4-4E0F-B13E-9852DE93D772}">
      <text>
        <r>
          <rPr>
            <b/>
            <sz val="9"/>
            <color indexed="81"/>
            <rFont val="Tahoma"/>
            <family val="2"/>
          </rPr>
          <t>ใช้กล่องข้าวหลาม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479" authorId="1" shapeId="0" xr:uid="{6F21523F-D527-4D92-933E-1FD3D56B6066}">
      <text>
        <r>
          <rPr>
            <b/>
            <sz val="9"/>
            <color indexed="81"/>
            <rFont val="Tahoma"/>
            <family val="2"/>
          </rPr>
          <t>คืนมาจากห้องแพ็ค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80" authorId="1" shapeId="0" xr:uid="{BA23742C-0955-4F74-8881-1C3EA1A59276}">
      <text>
        <r>
          <rPr>
            <b/>
            <sz val="9"/>
            <color indexed="81"/>
            <rFont val="Tahoma"/>
            <family val="2"/>
          </rPr>
          <t>ฝ่ายขายไม่สั่งรอเปลี่ยนแบบ ยกเลิก 12/02/69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81" authorId="1" shapeId="0" xr:uid="{80FF525F-1DDB-41AD-B287-7D6C70328E60}">
      <text>
        <r>
          <rPr>
            <b/>
            <sz val="9"/>
            <color indexed="81"/>
            <rFont val="Tahoma"/>
            <family val="2"/>
          </rPr>
          <t>กล่องXLอุ่นร้อน
ไม่สั่งรอแบบอุ่นร้อน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82" authorId="1" shapeId="0" xr:uid="{82544729-02D0-467F-B9D0-94FC86CF2781}">
      <text>
        <r>
          <rPr>
            <b/>
            <sz val="9"/>
            <color indexed="81"/>
            <rFont val="Tahoma"/>
            <family val="2"/>
          </rPr>
          <t>จะยกเลิก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83" authorId="1" shapeId="0" xr:uid="{3A86EBEF-27FD-4795-8E26-7737B0D8B7B1}">
      <text>
        <r>
          <rPr>
            <sz val="9"/>
            <color indexed="81"/>
            <rFont val="Tahoma"/>
            <family val="2"/>
          </rPr>
          <t>ไม่สั่งจะยกเลิกขาย</t>
        </r>
      </text>
    </comment>
    <comment ref="B484" authorId="1" shapeId="0" xr:uid="{AA9FEA51-854D-49BF-BC06-85C69179176F}">
      <text>
        <r>
          <rPr>
            <b/>
            <sz val="9"/>
            <color indexed="81"/>
            <rFont val="Tahoma"/>
            <family val="2"/>
          </rPr>
          <t>จะยกเลิก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86" authorId="1" shapeId="0" xr:uid="{A9A5B22C-059F-454D-80D9-42BE0FC7A5B3}">
      <text>
        <r>
          <rPr>
            <b/>
            <sz val="9"/>
            <color indexed="81"/>
            <rFont val="Tahoma"/>
            <family val="2"/>
          </rPr>
          <t>ฝ่ายขายไม่สั่งรอแบบอุ่นร้อน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89" authorId="1" shapeId="0" xr:uid="{C6146DB2-39F0-47AE-9483-81B7B728BADC}">
      <text>
        <r>
          <rPr>
            <b/>
            <sz val="9"/>
            <color indexed="81"/>
            <rFont val="Tahoma"/>
            <family val="2"/>
          </rPr>
          <t>ฝ่ายขายไม่สั่งรอแบบอุ่นร้อน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91" authorId="1" shapeId="0" xr:uid="{FB497947-BAB7-46BC-848E-2E094B0D1079}">
      <text>
        <r>
          <rPr>
            <b/>
            <sz val="9"/>
            <color indexed="81"/>
            <rFont val="Tahoma"/>
            <family val="2"/>
          </rPr>
          <t>เลิกขาย 16/07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92" authorId="1" shapeId="0" xr:uid="{FB5D9787-0BAB-46E6-9E6D-640C50C007D0}">
      <text>
        <r>
          <rPr>
            <b/>
            <sz val="9"/>
            <color indexed="81"/>
            <rFont val="Tahoma"/>
            <family val="2"/>
          </rPr>
          <t>ยกเลิกขาย 30/07/68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93" authorId="1" shapeId="0" xr:uid="{8ED04A46-1C3E-4E27-8819-3BFC397283E0}">
      <text>
        <r>
          <rPr>
            <b/>
            <sz val="9"/>
            <color indexed="81"/>
            <rFont val="Tahoma"/>
            <family val="2"/>
          </rPr>
          <t>ยกเลิก 30/07/68</t>
        </r>
      </text>
    </comment>
    <comment ref="B496" authorId="1" shapeId="0" xr:uid="{1D318C4E-2C9B-4856-A66A-52483A8F5748}">
      <text>
        <r>
          <rPr>
            <b/>
            <sz val="9"/>
            <color indexed="81"/>
            <rFont val="Tahoma"/>
            <family val="2"/>
          </rPr>
          <t>จะเลิกขาย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97" authorId="1" shapeId="0" xr:uid="{824FB946-98B8-4837-96BA-927629E60F78}">
      <text>
        <r>
          <rPr>
            <b/>
            <sz val="9"/>
            <color indexed="81"/>
            <rFont val="Tahoma"/>
            <family val="2"/>
          </rPr>
          <t>ฝ่ายขายไม่สั่ง</t>
        </r>
      </text>
    </comment>
    <comment ref="CA497" authorId="1" shapeId="0" xr:uid="{9E0962FC-5C43-43E6-AB19-183C259F94D0}">
      <text>
        <r>
          <rPr>
            <b/>
            <sz val="9"/>
            <color indexed="81"/>
            <rFont val="Tahoma"/>
            <family val="2"/>
          </rPr>
          <t>PR256906/00197
เข้า 15/07/69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99" authorId="1" shapeId="0" xr:uid="{B0EEC435-C668-4A13-832F-A392B2F30949}">
      <text>
        <r>
          <rPr>
            <b/>
            <sz val="9"/>
            <color indexed="81"/>
            <rFont val="Tahoma"/>
            <family val="2"/>
          </rPr>
          <t xml:space="preserve">สต๊อคคงเหลือหน้างาน935ดวงใช้วันละ 5 ดวง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500" authorId="1" shapeId="0" xr:uid="{DDB3CF7C-259F-45E3-8CE0-4E290B93DCCD}">
      <text>
        <r>
          <rPr>
            <b/>
            <sz val="9"/>
            <color indexed="81"/>
            <rFont val="Tahoma"/>
            <family val="2"/>
          </rPr>
          <t>รับเข้านับของจริง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503" authorId="1" shapeId="0" xr:uid="{4AAC0D2D-DCDB-4074-9DC5-BB8AAF105F93}">
      <text>
        <r>
          <rPr>
            <b/>
            <sz val="9"/>
            <color indexed="81"/>
            <rFont val="Tahoma"/>
            <family val="2"/>
          </rPr>
          <t xml:space="preserve">รับเข้านับของจริง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507" authorId="1" shapeId="0" xr:uid="{6F65B5D5-27C5-4D76-A492-8DB9864C079D}">
      <text>
        <r>
          <rPr>
            <b/>
            <sz val="9"/>
            <color indexed="81"/>
            <rFont val="Tahoma"/>
            <family val="2"/>
          </rPr>
          <t xml:space="preserve">รับเข้านับของจริง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509" authorId="1" shapeId="0" xr:uid="{DB05294E-AF8E-4F8B-884B-DCCEA04918EF}">
      <text>
        <r>
          <rPr>
            <b/>
            <sz val="9"/>
            <color indexed="81"/>
            <rFont val="Tahoma"/>
            <family val="2"/>
          </rPr>
          <t>RQ256906/00370
เข้า 24/07/69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17" authorId="1" shapeId="0" xr:uid="{CAF67731-C494-4915-8B3D-2B7377A6AFA0}">
      <text>
        <r>
          <rPr>
            <b/>
            <sz val="9"/>
            <color indexed="81"/>
            <rFont val="Tahoma"/>
            <family val="2"/>
          </rPr>
          <t xml:space="preserve">ฝ่ายขายไม่สั่งแจ้งจะยกเลิกขาย09/02/69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18" authorId="1" shapeId="0" xr:uid="{EA498838-D2D1-4E9E-8CCB-ECFBDD3E0C02}">
      <text>
        <r>
          <rPr>
            <b/>
            <sz val="9"/>
            <color indexed="81"/>
            <rFont val="Tahoma"/>
            <family val="2"/>
          </rPr>
          <t>ฝ่ายขายไม่สั่งรอเปลี่ยนแบบ ยกเลิก 12/02/69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19" authorId="1" shapeId="0" xr:uid="{1907035A-16CF-4E23-87DE-1D7552BA21A2}">
      <text>
        <r>
          <rPr>
            <b/>
            <sz val="9"/>
            <color indexed="81"/>
            <rFont val="Tahoma"/>
            <family val="2"/>
          </rPr>
          <t>กล่องสามเหลี่ยม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520" authorId="1" shapeId="0" xr:uid="{3E439F51-D81B-4AF5-A916-9A6EDBCDF027}">
      <text>
        <r>
          <rPr>
            <b/>
            <sz val="9"/>
            <color indexed="81"/>
            <rFont val="Tahoma"/>
            <family val="2"/>
          </rPr>
          <t>PR256906/00201
เข้า 15/07/69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1" authorId="1" shapeId="0" xr:uid="{FA9D5878-1AB8-43CB-961B-FAFF92D5C69B}">
      <text>
        <r>
          <rPr>
            <b/>
            <sz val="9"/>
            <color indexed="81"/>
            <rFont val="Tahoma"/>
            <family val="2"/>
          </rPr>
          <t>ฝ่ายขายไม่สั่งแจ้งจะยกเลิกขาย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3" authorId="1" shapeId="0" xr:uid="{06A63A24-7B9B-430B-BEDE-831593DBCA8A}">
      <text>
        <r>
          <rPr>
            <sz val="9"/>
            <color indexed="81"/>
            <rFont val="Tahoma"/>
            <family val="2"/>
          </rPr>
          <t xml:space="preserve">ยกเลิกขาย 29/09
</t>
        </r>
      </text>
    </comment>
    <comment ref="B524" authorId="1" shapeId="0" xr:uid="{C1EBE8F3-092C-43DE-AB70-6980938365A2}">
      <text>
        <r>
          <rPr>
            <b/>
            <sz val="9"/>
            <color indexed="81"/>
            <rFont val="Tahoma"/>
            <family val="2"/>
          </rPr>
          <t>ไม่สั่งแล้วเลิกขาย 17/10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5" authorId="1" shapeId="0" xr:uid="{1419C99D-B81F-4F88-B0E8-4DB4BBE12B77}">
      <text>
        <r>
          <rPr>
            <b/>
            <sz val="9"/>
            <color indexed="81"/>
            <rFont val="Tahoma"/>
            <family val="2"/>
          </rPr>
          <t>ไม่สั่งแล้วเลิกขาย 17/10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27" authorId="1" shapeId="0" xr:uid="{FA203CAD-C655-472B-ABA4-F1A910D96EAE}">
      <text>
        <r>
          <rPr>
            <b/>
            <sz val="9"/>
            <color indexed="81"/>
            <rFont val="Tahoma"/>
            <family val="2"/>
          </rPr>
          <t xml:space="preserve">ฝ่ายขายไม่สั่งยกเลิกขาย
</t>
        </r>
      </text>
    </comment>
    <comment ref="B528" authorId="1" shapeId="0" xr:uid="{2730FB88-7F9C-4732-A8E9-56F1B8971664}">
      <text>
        <r>
          <rPr>
            <b/>
            <sz val="9"/>
            <color indexed="81"/>
            <rFont val="Tahoma"/>
            <family val="2"/>
          </rPr>
          <t>ไม่สั่งแล้วเลิกขาย 17/10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34" authorId="1" shapeId="0" xr:uid="{12D262B4-903F-463D-9402-FFF3CA893D62}">
      <text>
        <r>
          <rPr>
            <b/>
            <sz val="9"/>
            <color indexed="81"/>
            <rFont val="Tahoma"/>
            <family val="2"/>
          </rPr>
          <t>ฝ่ายขายไม่สั่งยกเลิกขาย</t>
        </r>
      </text>
    </comment>
    <comment ref="B535" authorId="1" shapeId="0" xr:uid="{F9877FEB-F084-42A9-A96A-D9168C41101F}">
      <text>
        <r>
          <rPr>
            <b/>
            <sz val="9"/>
            <color indexed="81"/>
            <rFont val="Tahoma"/>
            <family val="2"/>
          </rPr>
          <t>ฝ่ายขายไม่สั่ง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36" authorId="1" shapeId="0" xr:uid="{98C98EB6-4AF5-4E4B-BEF0-003C92F0CDAC}">
      <text>
        <r>
          <rPr>
            <b/>
            <sz val="9"/>
            <color indexed="81"/>
            <rFont val="Tahoma"/>
            <family val="2"/>
          </rPr>
          <t>ฝ่ายขายไม่สั่งรอเปลี่ยนแบบสติ๊กเกอร์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537" authorId="1" shapeId="0" xr:uid="{2D8F29EF-3F80-4FB2-A9F5-F70E40015009}">
      <text>
        <r>
          <rPr>
            <b/>
            <sz val="9"/>
            <color indexed="81"/>
            <rFont val="Tahoma"/>
            <family val="2"/>
          </rPr>
          <t>Adminstrator:</t>
        </r>
        <r>
          <rPr>
            <sz val="9"/>
            <color indexed="81"/>
            <rFont val="Tahoma"/>
            <family val="2"/>
          </rPr>
          <t xml:space="preserve">
PR256906/00325
24/07/2569</t>
        </r>
      </text>
    </comment>
    <comment ref="B538" authorId="1" shapeId="0" xr:uid="{544A1663-989C-40F9-8599-AF2B3CA6788E}">
      <text>
        <r>
          <rPr>
            <b/>
            <sz val="9"/>
            <color indexed="81"/>
            <rFont val="Tahoma"/>
            <family val="2"/>
          </rPr>
          <t>ฝ่ายขายแจ้งไม่สั่งเพราะจะเปลี่ยนแบบ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39" authorId="1" shapeId="0" xr:uid="{F582FF1C-B1B3-4493-B5FE-17EE3948BA81}">
      <text>
        <r>
          <rPr>
            <sz val="9"/>
            <color indexed="81"/>
            <rFont val="Tahoma"/>
            <family val="2"/>
          </rPr>
          <t xml:space="preserve">กล่อง50 ไม้สั่งฝ่ายขายจะยกเลิกขาย
</t>
        </r>
      </text>
    </comment>
    <comment ref="B541" authorId="1" shapeId="0" xr:uid="{F35A1FF6-8649-4798-9CD7-E25F5862F9EA}">
      <text>
        <r>
          <rPr>
            <b/>
            <sz val="9"/>
            <color indexed="81"/>
            <rFont val="Tahoma"/>
            <family val="2"/>
          </rPr>
          <t>ฝ่ายขายไม่สั่ง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43" authorId="1" shapeId="0" xr:uid="{8733389C-0511-4296-A608-D850FFC7C0A9}">
      <text>
        <r>
          <rPr>
            <b/>
            <sz val="9"/>
            <color indexed="81"/>
            <rFont val="Tahoma"/>
            <family val="2"/>
          </rPr>
          <t>ฝ่ายขายไม่สั่งรอเปลี่ยนแบบสติ๊กเกอร์ ยกเลิก26/02/69</t>
        </r>
      </text>
    </comment>
    <comment ref="B544" authorId="1" shapeId="0" xr:uid="{EF64EE93-7EC3-4E1D-9633-C5EF9522EAE2}">
      <text>
        <r>
          <rPr>
            <b/>
            <sz val="9"/>
            <color indexed="81"/>
            <rFont val="Tahoma"/>
            <family val="2"/>
          </rPr>
          <t>กล่อง50</t>
        </r>
        <r>
          <rPr>
            <sz val="9"/>
            <color indexed="81"/>
            <rFont val="Tahoma"/>
            <family val="2"/>
          </rPr>
          <t xml:space="preserve">
ยกเลิกขาย</t>
        </r>
      </text>
    </comment>
    <comment ref="B547" authorId="1" shapeId="0" xr:uid="{D2A16B0D-7336-45E6-BD7C-20B93174CA43}">
      <text>
        <r>
          <rPr>
            <b/>
            <sz val="9"/>
            <color indexed="81"/>
            <rFont val="Tahoma"/>
            <family val="2"/>
          </rPr>
          <t>ฝ่ายขายไม่สั่งยกเลิกขาย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48" authorId="1" shapeId="0" xr:uid="{0AA9B842-11C2-439F-8815-171AF708E7B8}">
      <text>
        <r>
          <rPr>
            <b/>
            <sz val="9"/>
            <color indexed="81"/>
            <rFont val="Tahoma"/>
            <family val="2"/>
          </rPr>
          <t>ฝ่ายขายไม่สัง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49" authorId="1" shapeId="0" xr:uid="{02E10A77-1C35-44B7-8B17-A83B505EFB3E}">
      <text>
        <r>
          <rPr>
            <b/>
            <sz val="9"/>
            <color indexed="81"/>
            <rFont val="Tahoma"/>
            <family val="2"/>
          </rPr>
          <t>จัดรายการ 4-10/12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52" authorId="1" shapeId="0" xr:uid="{6878AFF5-B982-4801-B502-1D8B9411CDAB}">
      <text>
        <r>
          <rPr>
            <sz val="9"/>
            <color indexed="81"/>
            <rFont val="Tahoma"/>
            <family val="2"/>
          </rPr>
          <t>ขายแค่สติ๊กเกอร์หมด
ยกเก12/03</t>
        </r>
      </text>
    </comment>
    <comment ref="B553" authorId="1" shapeId="0" xr:uid="{D3636690-40A5-425A-859E-A1EA7931676E}">
      <text>
        <r>
          <rPr>
            <b/>
            <sz val="9"/>
            <color indexed="81"/>
            <rFont val="Tahoma"/>
            <family val="2"/>
          </rPr>
          <t>ขายแค่สติ๊กเกอร์หมด</t>
        </r>
        <r>
          <rPr>
            <sz val="9"/>
            <color indexed="81"/>
            <rFont val="Tahoma"/>
            <family val="2"/>
          </rPr>
          <t xml:space="preserve">
ยกเลิก 12/03</t>
        </r>
      </text>
    </comment>
    <comment ref="B555" authorId="1" shapeId="0" xr:uid="{D14A0F69-7EAB-4FE0-A750-E67F0052D4A9}">
      <text>
        <r>
          <rPr>
            <b/>
            <sz val="9"/>
            <color indexed="81"/>
            <rFont val="Tahoma"/>
            <family val="2"/>
          </rPr>
          <t>ฝ่ายขายไม่สั่ง ยกเลิก 23/02/69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56" authorId="1" shapeId="0" xr:uid="{762452AD-D2F4-438B-86D9-5C0ED95D6EDC}">
      <text>
        <r>
          <rPr>
            <b/>
            <sz val="9"/>
            <color indexed="81"/>
            <rFont val="Tahoma"/>
            <family val="2"/>
          </rPr>
          <t>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58" authorId="1" shapeId="0" xr:uid="{AC7117FC-A5AA-4261-915E-0FF90BF7D389}">
      <text>
        <r>
          <rPr>
            <b/>
            <sz val="9"/>
            <color indexed="81"/>
            <rFont val="Tahoma"/>
            <family val="2"/>
          </rPr>
          <t>ฝ่ายขายยังไม่สั่งจะมีลดPO 2 สัปดาห์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64" authorId="1" shapeId="0" xr:uid="{9C1503A0-FD6A-4A24-BDB3-F0FE1DF85F6B}">
      <text>
        <r>
          <rPr>
            <b/>
            <sz val="9"/>
            <color indexed="81"/>
            <rFont val="Tahoma"/>
            <family val="2"/>
          </rPr>
          <t>ฝ่ายขายไม่สั่ง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66" authorId="1" shapeId="0" xr:uid="{5DB55DA3-BE7D-4339-B84F-2D6322E0EE55}">
      <text>
        <r>
          <rPr>
            <b/>
            <sz val="9"/>
            <color indexed="81"/>
            <rFont val="Tahoma"/>
            <family val="2"/>
          </rPr>
          <t>ขายแค่สติ๊กเกอร์หมด
(ยกเลิก 04.02.26)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67" authorId="1" shapeId="0" xr:uid="{DA813C41-40E4-4AC9-A7D3-CDF2944D2E59}">
      <text>
        <r>
          <rPr>
            <b/>
            <sz val="9"/>
            <color indexed="81"/>
            <rFont val="Tahoma"/>
            <family val="2"/>
          </rPr>
          <t xml:space="preserve">ขายแค่สติ๊กเกอร์หมด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70" authorId="1" shapeId="0" xr:uid="{19608740-A45B-4112-A829-1DE1F6FA10D8}">
      <text>
        <r>
          <rPr>
            <b/>
            <sz val="9"/>
            <color indexed="81"/>
            <rFont val="Tahoma"/>
            <family val="2"/>
          </rPr>
          <t>เริ่มใช้18/12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71" authorId="1" shapeId="0" xr:uid="{0F0AA775-1DB7-447F-9151-174557C59654}">
      <text>
        <r>
          <rPr>
            <b/>
            <sz val="9"/>
            <color indexed="81"/>
            <rFont val="Tahoma"/>
            <family val="2"/>
          </rPr>
          <t>ฝ่ายขายไม่สั่ง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D573" authorId="1" shapeId="0" xr:uid="{709E6AE0-489A-4990-9279-BE9CC24DB3D4}">
      <text>
        <r>
          <rPr>
            <b/>
            <sz val="9"/>
            <color indexed="81"/>
            <rFont val="Tahoma"/>
            <family val="2"/>
          </rPr>
          <t>Adminstrator:</t>
        </r>
        <r>
          <rPr>
            <sz val="9"/>
            <color indexed="81"/>
            <rFont val="Tahoma"/>
            <family val="2"/>
          </rPr>
          <t xml:space="preserve">
PR256906/00325
24/07/2569</t>
        </r>
      </text>
    </comment>
    <comment ref="CA574" authorId="1" shapeId="0" xr:uid="{C94032CA-FC50-42C6-91C8-12E0FE460D41}">
      <text>
        <r>
          <rPr>
            <b/>
            <sz val="9"/>
            <color indexed="81"/>
            <rFont val="Tahoma"/>
            <family val="2"/>
          </rPr>
          <t>PR256906/00198
PO256906/00264
เข้า 25/06/69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574" authorId="1" shapeId="0" xr:uid="{17E58759-7635-4F5D-8A2C-C6B2483C1029}">
      <text>
        <r>
          <rPr>
            <b/>
            <sz val="9"/>
            <color indexed="81"/>
            <rFont val="Tahoma"/>
            <family val="2"/>
          </rPr>
          <t>Adminstrator:</t>
        </r>
        <r>
          <rPr>
            <sz val="9"/>
            <color indexed="81"/>
            <rFont val="Tahoma"/>
            <family val="2"/>
          </rPr>
          <t xml:space="preserve">
PR256906/00325
24/07/2569
</t>
        </r>
      </text>
    </comment>
    <comment ref="B575" authorId="1" shapeId="0" xr:uid="{4F796324-0DFF-4091-9255-7C733A208D99}">
      <text>
        <r>
          <rPr>
            <b/>
            <sz val="9"/>
            <color indexed="81"/>
            <rFont val="Tahoma"/>
            <family val="2"/>
          </rPr>
          <t>ฝ่ายขายไม่สั่ง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77" authorId="1" shapeId="0" xr:uid="{4C16D46B-BBF6-4FE5-80C0-525738C5FB41}">
      <text>
        <r>
          <rPr>
            <b/>
            <sz val="9"/>
            <color indexed="81"/>
            <rFont val="Tahoma"/>
            <family val="2"/>
          </rPr>
          <t>กล่อง50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79" authorId="1" shapeId="0" xr:uid="{89C3A221-FB84-473F-BA34-99BB96A5F28A}">
      <text>
        <r>
          <rPr>
            <b/>
            <sz val="9"/>
            <color indexed="81"/>
            <rFont val="Tahoma"/>
            <family val="2"/>
          </rPr>
          <t xml:space="preserve">กล่องเค้กทรงกล้วย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B581" authorId="1" shapeId="0" xr:uid="{5F10BFE1-46A9-4F65-B1D7-702FC6E0A0EB}">
      <text>
        <r>
          <rPr>
            <b/>
            <sz val="9"/>
            <color indexed="81"/>
            <rFont val="Tahoma"/>
            <family val="2"/>
          </rPr>
          <t>PR256906/00120
เข้า 14/07/69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581" authorId="1" shapeId="0" xr:uid="{80A1C791-300C-4547-8836-DCA91F1993CC}">
      <text>
        <r>
          <rPr>
            <b/>
            <sz val="9"/>
            <color indexed="81"/>
            <rFont val="Tahoma"/>
            <family val="2"/>
          </rPr>
          <t>PR256906/00199
เข้า 20/07/69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3" authorId="1" shapeId="0" xr:uid="{1EE94C35-E7DF-4A42-BCE2-54BB3652C195}">
      <text>
        <r>
          <rPr>
            <b/>
            <sz val="9"/>
            <color indexed="81"/>
            <rFont val="Tahoma"/>
            <family val="2"/>
          </rPr>
          <t>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6" authorId="1" shapeId="0" xr:uid="{DA2B33C8-36D9-40C7-BCE1-3F4129E0C0E4}">
      <text>
        <r>
          <rPr>
            <b/>
            <sz val="9"/>
            <color indexed="81"/>
            <rFont val="Tahoma"/>
            <family val="2"/>
          </rPr>
          <t>ขายแค่สติ๊กเกอร์หมด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8" authorId="1" shapeId="0" xr:uid="{F17E9399-DB11-4DE6-96DC-8544FE57E9A0}">
      <text>
        <r>
          <rPr>
            <b/>
            <sz val="9"/>
            <color indexed="81"/>
            <rFont val="Tahoma"/>
            <family val="2"/>
          </rPr>
          <t xml:space="preserve">เลิกขาย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9" authorId="1" shapeId="0" xr:uid="{F61590C0-DFFD-4DE1-BCE1-8BCFA33C969D}">
      <text>
        <r>
          <rPr>
            <b/>
            <sz val="9"/>
            <color indexed="81"/>
            <rFont val="Tahoma"/>
            <family val="2"/>
          </rPr>
          <t xml:space="preserve">เลิกขาย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91" authorId="1" shapeId="0" xr:uid="{3305B053-BD40-489C-B781-4AD1AEB9DD69}">
      <text>
        <r>
          <rPr>
            <b/>
            <sz val="9"/>
            <color indexed="81"/>
            <rFont val="Tahoma"/>
            <family val="2"/>
          </rPr>
          <t>ฝ่ายขายแจ้งเลิกขาย 13/05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93" authorId="1" shapeId="0" xr:uid="{54E1E190-FA58-4CDB-A72B-7392EE2C9A10}">
      <text>
        <r>
          <rPr>
            <b/>
            <sz val="9"/>
            <color indexed="81"/>
            <rFont val="Tahoma"/>
            <family val="2"/>
          </rPr>
          <t>ฝ่ายขายแจ้งเลิกขาย 13/05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00" authorId="1" shapeId="0" xr:uid="{D279BEAA-DB88-4883-9EF6-A1675830F4BB}">
      <text>
        <r>
          <rPr>
            <b/>
            <sz val="9"/>
            <color indexed="81"/>
            <rFont val="Tahoma"/>
            <family val="2"/>
          </rPr>
          <t>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01" authorId="1" shapeId="0" xr:uid="{1CCE6DAB-D05F-47D4-9A1A-6608E5169F65}">
      <text>
        <r>
          <rPr>
            <b/>
            <sz val="9"/>
            <color indexed="81"/>
            <rFont val="Tahoma"/>
            <family val="2"/>
          </rPr>
          <t>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02" authorId="1" shapeId="0" xr:uid="{6493B1BB-4573-4D3C-AF50-2A664A571B14}">
      <text>
        <r>
          <rPr>
            <b/>
            <sz val="9"/>
            <color indexed="81"/>
            <rFont val="Tahoma"/>
            <family val="2"/>
          </rPr>
          <t>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603" authorId="1" shapeId="0" xr:uid="{FD6D4650-F2B9-4422-9D25-597AA6E087D4}">
      <text>
        <r>
          <rPr>
            <b/>
            <sz val="9"/>
            <color indexed="81"/>
            <rFont val="Tahoma"/>
            <family val="2"/>
          </rPr>
          <t>Adminstrator:</t>
        </r>
        <r>
          <rPr>
            <sz val="9"/>
            <color indexed="81"/>
            <rFont val="Tahoma"/>
            <family val="2"/>
          </rPr>
          <t xml:space="preserve">
PR256906/00325
24/07/2569</t>
        </r>
      </text>
    </comment>
    <comment ref="CA605" authorId="1" shapeId="0" xr:uid="{F564DB14-16CE-44ED-9842-4828596E43B9}">
      <text>
        <r>
          <rPr>
            <b/>
            <sz val="9"/>
            <color indexed="81"/>
            <rFont val="Tahoma"/>
            <family val="2"/>
          </rPr>
          <t>PR256906/00186
เข้า 25/06/69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07" authorId="1" shapeId="0" xr:uid="{DD9FF3C1-B00A-4C2D-B7B2-EC8A969F27FC}">
      <text>
        <r>
          <rPr>
            <b/>
            <sz val="9"/>
            <color indexed="81"/>
            <rFont val="Tahoma"/>
            <family val="2"/>
          </rPr>
          <t>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25" authorId="1" shapeId="0" xr:uid="{40706B71-9955-46BA-A3A7-627ADDD21A02}">
      <text>
        <r>
          <rPr>
            <sz val="9"/>
            <color indexed="81"/>
            <rFont val="Tahoma"/>
            <family val="2"/>
          </rPr>
          <t xml:space="preserve">ยกเลิกขาย
</t>
        </r>
      </text>
    </comment>
    <comment ref="CA627" authorId="1" shapeId="0" xr:uid="{116257A8-EC2A-4DF6-8060-C9DA7744E006}">
      <text>
        <r>
          <rPr>
            <b/>
            <sz val="9"/>
            <color indexed="81"/>
            <rFont val="Tahoma"/>
            <family val="2"/>
          </rPr>
          <t>PR256906/00126
เข้า 20/07/69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30" authorId="1" shapeId="0" xr:uid="{C0132E9E-8759-4234-9666-05F8BEAED0FF}">
      <text>
        <r>
          <rPr>
            <b/>
            <sz val="9"/>
            <color indexed="81"/>
            <rFont val="Tahoma"/>
            <family val="2"/>
          </rPr>
          <t>ยกเลิกขาย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630" authorId="1" shapeId="0" xr:uid="{E99F93AF-47CC-4CAD-9522-4E2B340503D5}">
      <text>
        <r>
          <rPr>
            <b/>
            <sz val="9"/>
            <color indexed="81"/>
            <rFont val="Tahoma"/>
            <family val="2"/>
          </rPr>
          <t>PR256905/00150
เข้า 16/06/69</t>
        </r>
        <r>
          <rPr>
            <sz val="9"/>
            <color indexed="81"/>
            <rFont val="Tahoma"/>
            <family val="2"/>
          </rPr>
          <t xml:space="preserve">
ฝ่ายขายยกเลิกแจ้งลูกค้ามั่งแล้ว</t>
        </r>
      </text>
    </comment>
    <comment ref="CA632" authorId="1" shapeId="0" xr:uid="{6F09D13E-3C7A-4A9F-A22B-67913C77461C}">
      <text>
        <r>
          <rPr>
            <b/>
            <sz val="9"/>
            <color indexed="81"/>
            <rFont val="Tahoma"/>
            <family val="2"/>
          </rPr>
          <t>PR256906/00161
เข้า 24/07/69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633" authorId="1" shapeId="0" xr:uid="{655E6C47-A01D-4071-9B50-30B60828F853}">
      <text>
        <r>
          <rPr>
            <b/>
            <sz val="9"/>
            <color indexed="81"/>
            <rFont val="Tahoma"/>
            <family val="2"/>
          </rPr>
          <t>PR256906/00161
เข้า 24/07/69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634" authorId="1" shapeId="0" xr:uid="{07350BAB-9B08-43FE-883E-C31A3A60175D}">
      <text>
        <r>
          <rPr>
            <b/>
            <sz val="9"/>
            <color indexed="81"/>
            <rFont val="Tahoma"/>
            <family val="2"/>
          </rPr>
          <t>PR256906/00103
เข้า 22/06/69</t>
        </r>
        <r>
          <rPr>
            <sz val="9"/>
            <color indexed="81"/>
            <rFont val="Tahoma"/>
            <family val="2"/>
          </rPr>
          <t xml:space="preserve">
16/06 เข้า 80000</t>
        </r>
      </text>
    </comment>
    <comment ref="CA635" authorId="1" shapeId="0" xr:uid="{C9D9B02A-2F6A-4652-8C15-F2A491862894}">
      <text>
        <r>
          <rPr>
            <b/>
            <sz val="9"/>
            <color indexed="81"/>
            <rFont val="Tahoma"/>
            <family val="2"/>
          </rPr>
          <t>PR256906/00103
เข้า 22/06/69</t>
        </r>
        <r>
          <rPr>
            <sz val="9"/>
            <color indexed="81"/>
            <rFont val="Tahoma"/>
            <family val="2"/>
          </rPr>
          <t xml:space="preserve">
19/06 เข้า 80000</t>
        </r>
      </text>
    </comment>
    <comment ref="CA636" authorId="1" shapeId="0" xr:uid="{1BE5A727-01AC-45FA-B780-1CD51D145A3C}">
      <text>
        <r>
          <rPr>
            <b/>
            <sz val="9"/>
            <color indexed="81"/>
            <rFont val="Tahoma"/>
            <family val="2"/>
          </rPr>
          <t>PR256906/00104
เข้า 22/06/69</t>
        </r>
        <r>
          <rPr>
            <sz val="9"/>
            <color indexed="81"/>
            <rFont val="Tahoma"/>
            <family val="2"/>
          </rPr>
          <t xml:space="preserve">
19/06 เข้า 80000</t>
        </r>
      </text>
    </comment>
    <comment ref="CA637" authorId="1" shapeId="0" xr:uid="{3220368E-FD68-45BB-8D2B-8FFFDAC7F65D}">
      <text>
        <r>
          <rPr>
            <b/>
            <sz val="9"/>
            <color indexed="81"/>
            <rFont val="Tahoma"/>
            <family val="2"/>
          </rPr>
          <t>PR256906/00250
เข้า 02/07/69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638" authorId="1" shapeId="0" xr:uid="{C5308BA3-009B-419C-B93D-F62FC6C6C831}">
      <text>
        <r>
          <rPr>
            <b/>
            <sz val="9"/>
            <color indexed="81"/>
            <rFont val="Tahoma"/>
            <family val="2"/>
          </rPr>
          <t>PR256906/00251
เข้า 02/07/69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A639" authorId="1" shapeId="0" xr:uid="{2974C46A-C23C-4D36-AC06-24282D7055D0}">
      <text>
        <r>
          <rPr>
            <b/>
            <sz val="9"/>
            <color indexed="81"/>
            <rFont val="Tahoma"/>
            <family val="2"/>
          </rPr>
          <t>PR256906/00251
เข้า 02/07/69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Adminstrator</author>
  </authors>
  <commentList>
    <comment ref="K9" authorId="0" shapeId="0" xr:uid="{778B9A81-FE6A-447F-8C2A-FA97D3E8C1FF}">
      <text>
        <r>
          <rPr>
            <b/>
            <sz val="9"/>
            <color indexed="81"/>
            <rFont val="Tahoma"/>
            <family val="2"/>
          </rPr>
          <t>39 แพ็คตัดออกเพื่อให้ตรงสต๊อค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Adminstrator</author>
  </authors>
  <commentList>
    <comment ref="C10" authorId="0" shapeId="0" xr:uid="{8A155386-4DAC-4D75-92FA-F82ADBBDF225}">
      <text>
        <r>
          <rPr>
            <b/>
            <sz val="9"/>
            <color indexed="81"/>
            <rFont val="Tahoma"/>
            <family val="2"/>
          </rPr>
          <t>T-062 ไทยแอคมี่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 xr:uid="{7893B8A8-60F7-477D-8C12-26DE706C1C34}">
      <text>
        <r>
          <rPr>
            <b/>
            <sz val="9"/>
            <color indexed="81"/>
            <rFont val="Tahoma"/>
            <family val="2"/>
          </rPr>
          <t>16 กก. ตัดเบิกให้ตรงกับสต๊อค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Adminstrator</author>
    <author>Wanwa</author>
  </authors>
  <commentList>
    <comment ref="Q212" authorId="0" shapeId="0" xr:uid="{F4E2CA5D-B3A4-460A-8B58-FF031BDA5F54}">
      <text>
        <r>
          <rPr>
            <b/>
            <sz val="9"/>
            <color indexed="81"/>
            <rFont val="Tahoma"/>
            <family val="2"/>
          </rPr>
          <t>Adminstrator:ขายหนองพงนก</t>
        </r>
      </text>
    </comment>
    <comment ref="W212" authorId="1" shapeId="0" xr:uid="{C80937A4-3827-42E4-8D0A-EFC1C944BA0F}">
      <text>
        <r>
          <rPr>
            <b/>
            <sz val="9"/>
            <color indexed="81"/>
            <rFont val="Tahoma"/>
            <family val="2"/>
          </rPr>
          <t>Wanwa:</t>
        </r>
        <r>
          <rPr>
            <sz val="9"/>
            <color indexed="81"/>
            <rFont val="Tahoma"/>
            <family val="2"/>
          </rPr>
          <t xml:space="preserve">
ขายหนองพงนก</t>
        </r>
      </text>
    </comment>
    <comment ref="J332" authorId="0" shapeId="0" xr:uid="{A0D53B92-4166-422D-82FF-B46CB99090B1}">
      <text>
        <r>
          <rPr>
            <b/>
            <sz val="9"/>
            <color indexed="81"/>
            <rFont val="Tahoma"/>
            <family val="2"/>
          </rPr>
          <t>ของออไล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2" authorId="0" shapeId="0" xr:uid="{B15983F6-342B-4F4E-86AF-0B7486205DC0}">
      <text>
        <r>
          <rPr>
            <sz val="9"/>
            <color indexed="81"/>
            <rFont val="Tahoma"/>
            <family val="2"/>
          </rPr>
          <t xml:space="preserve">ของออนไล
</t>
        </r>
      </text>
    </comment>
    <comment ref="Q332" authorId="0" shapeId="0" xr:uid="{B857BC1F-A671-4510-B515-8915943061D3}">
      <text>
        <r>
          <rPr>
            <b/>
            <sz val="9"/>
            <color indexed="81"/>
            <rFont val="Tahoma"/>
            <family val="2"/>
          </rPr>
          <t>ออนไล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32" authorId="0" shapeId="0" xr:uid="{A21260A5-195A-4736-B460-F34301EE09E7}">
      <text>
        <r>
          <rPr>
            <b/>
            <sz val="9"/>
            <color indexed="81"/>
            <rFont val="Tahoma"/>
            <family val="2"/>
          </rPr>
          <t>ออนไล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32" authorId="0" shapeId="0" xr:uid="{A3B0D35F-CF80-41EB-B081-39DA4D0BC9B4}">
      <text>
        <r>
          <rPr>
            <sz val="9"/>
            <color indexed="81"/>
            <rFont val="Tahoma"/>
            <family val="2"/>
          </rPr>
          <t xml:space="preserve">ของออนไล
</t>
        </r>
      </text>
    </comment>
    <comment ref="V439" authorId="0" shapeId="0" xr:uid="{F360DEEA-E9B6-44CA-8BC8-926412D6BE42}">
      <text>
        <r>
          <rPr>
            <b/>
            <sz val="9"/>
            <color indexed="81"/>
            <rFont val="Tahoma"/>
            <family val="2"/>
          </rPr>
          <t>ขายวันดี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40" authorId="0" shapeId="0" xr:uid="{AAFFC7C0-0002-452D-A2E4-5C0E99677478}">
      <text>
        <r>
          <rPr>
            <b/>
            <sz val="9"/>
            <color indexed="81"/>
            <rFont val="Tahoma"/>
            <family val="2"/>
          </rPr>
          <t>ขายวันดี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Adminstrator</author>
    <author>Wanwa</author>
  </authors>
  <commentList>
    <comment ref="Q197" authorId="0" shapeId="0" xr:uid="{761E431B-3E1B-48CC-B300-548C8A7E837A}">
      <text>
        <r>
          <rPr>
            <b/>
            <sz val="9"/>
            <color indexed="81"/>
            <rFont val="Tahoma"/>
            <family val="2"/>
          </rPr>
          <t>Adminstrator:ขายหนองพงนก</t>
        </r>
      </text>
    </comment>
    <comment ref="W197" authorId="1" shapeId="0" xr:uid="{660234D4-814D-47B0-9B8A-387893D4E5C3}">
      <text>
        <r>
          <rPr>
            <b/>
            <sz val="9"/>
            <color indexed="81"/>
            <rFont val="Tahoma"/>
            <family val="2"/>
          </rPr>
          <t>Wanwa:</t>
        </r>
        <r>
          <rPr>
            <sz val="9"/>
            <color indexed="81"/>
            <rFont val="Tahoma"/>
            <family val="2"/>
          </rPr>
          <t xml:space="preserve">
ขายหนองพงนก</t>
        </r>
      </text>
    </comment>
    <comment ref="V466" authorId="0" shapeId="0" xr:uid="{C58CC53E-95AE-4417-BD89-F9AE7DB82358}">
      <text>
        <r>
          <rPr>
            <b/>
            <sz val="9"/>
            <color indexed="81"/>
            <rFont val="Tahoma"/>
            <family val="2"/>
          </rPr>
          <t>ขายวันดี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67" authorId="0" shapeId="0" xr:uid="{5C2B9EF0-7821-4488-8C8C-C7ADAA9A0575}">
      <text>
        <r>
          <rPr>
            <b/>
            <sz val="9"/>
            <color indexed="81"/>
            <rFont val="Tahoma"/>
            <family val="2"/>
          </rPr>
          <t>ขายวันดี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Adminstrator</author>
  </authors>
  <commentList>
    <comment ref="AG10" authorId="0" shapeId="0" xr:uid="{4C0A25EB-7214-4843-9700-18C3924CDBF0}">
      <text>
        <r>
          <rPr>
            <b/>
            <sz val="9"/>
            <color indexed="81"/>
            <rFont val="Tahoma"/>
            <family val="2"/>
          </rPr>
          <t>ปรับปรุงสต๊อค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9" authorId="0" shapeId="0" xr:uid="{93527898-8EB4-429E-B750-C30347E3460A}">
      <text>
        <r>
          <rPr>
            <sz val="9"/>
            <color indexed="81"/>
            <rFont val="Tahoma"/>
            <family val="2"/>
          </rPr>
          <t xml:space="preserve">ตัดเบิกสต๊อคให้ตรงของจริง
</t>
        </r>
      </text>
    </comment>
    <comment ref="Q54" authorId="0" shapeId="0" xr:uid="{5AF72F1C-85B8-4D6D-A054-758A99428FCF}">
      <text>
        <r>
          <rPr>
            <b/>
            <sz val="9"/>
            <color indexed="81"/>
            <rFont val="Tahoma"/>
            <family val="2"/>
          </rPr>
          <t>Adminstrator:ขายหนองพงนก</t>
        </r>
      </text>
    </comment>
    <comment ref="W69" authorId="0" shapeId="0" xr:uid="{C08671CF-1522-4E23-B95E-5C2709343896}">
      <text>
        <r>
          <rPr>
            <b/>
            <sz val="9"/>
            <color indexed="81"/>
            <rFont val="Tahoma"/>
            <family val="2"/>
          </rPr>
          <t>ตัดสต๊อกให้ครงกับของจริง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61" authorId="0" shapeId="0" xr:uid="{4FC77075-9FE5-4BBC-941C-01298FCBF447}">
      <text>
        <r>
          <rPr>
            <b/>
            <sz val="9"/>
            <color indexed="81"/>
            <rFont val="Tahoma"/>
            <family val="2"/>
          </rPr>
          <t>ของวันดี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Adminstrator</author>
  </authors>
  <commentList>
    <comment ref="T6" authorId="0" shapeId="0" xr:uid="{D65B1569-525D-40F1-846C-770010BB53AD}">
      <text>
        <r>
          <rPr>
            <sz val="9"/>
            <color indexed="81"/>
            <rFont val="Tahoma"/>
            <family val="2"/>
          </rPr>
          <t xml:space="preserve">ตัดสต๊อคไห้ตรงของจริง
</t>
        </r>
      </text>
    </comment>
    <comment ref="T10" authorId="0" shapeId="0" xr:uid="{F57C2E36-D7E3-418D-9754-4CBE80F3928F}">
      <text>
        <r>
          <rPr>
            <b/>
            <sz val="9"/>
            <color indexed="81"/>
            <rFont val="Tahoma"/>
            <family val="2"/>
          </rPr>
          <t>คืนRDที่ยืมเขามา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9" authorId="0" shapeId="0" xr:uid="{B77BD9B8-F48C-49B8-B362-ECF87C0954EC}">
      <text>
        <r>
          <rPr>
            <b/>
            <sz val="9"/>
            <color indexed="81"/>
            <rFont val="Tahoma"/>
            <family val="2"/>
          </rPr>
          <t>ตัดเบิกให้ตรงกับของจริง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1" authorId="0" shapeId="0" xr:uid="{8EA7EC83-E255-4640-A861-8B8A3331E2E3}">
      <text>
        <r>
          <rPr>
            <b/>
            <sz val="9"/>
            <color indexed="81"/>
            <rFont val="Tahoma"/>
            <family val="2"/>
          </rPr>
          <t>ตัดเบิกเปรับปรุงสต๊อคไห้ตรงกับของจริง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5B5C4C97-2EED-47F4-8B34-1EA12E3A9F32}">
      <text>
        <r>
          <rPr>
            <b/>
            <sz val="9"/>
            <color indexed="81"/>
            <rFont val="Tahoma"/>
            <family val="2"/>
          </rPr>
          <t>ตัดเบิกให้ตรงกับของจริง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29" authorId="0" shapeId="0" xr:uid="{FD872E70-A915-4303-B430-8A3493248A7A}">
      <text>
        <r>
          <rPr>
            <sz val="9"/>
            <color indexed="81"/>
            <rFont val="Tahoma"/>
            <family val="2"/>
          </rPr>
          <t xml:space="preserve">ทีมโทรเบิก
</t>
        </r>
      </text>
    </comment>
    <comment ref="Z35" authorId="0" shapeId="0" xr:uid="{2CB55733-0813-4833-A0FF-DE6378B37B05}">
      <text>
        <r>
          <rPr>
            <sz val="9"/>
            <color indexed="81"/>
            <rFont val="Tahoma"/>
            <family val="2"/>
          </rPr>
          <t xml:space="preserve">ตัดเบิกให้ตรงสต๊อค
</t>
        </r>
      </text>
    </comment>
    <comment ref="AB35" authorId="0" shapeId="0" xr:uid="{0E61D831-0C6E-415B-BF39-E80A3A46B3B4}">
      <text>
        <r>
          <rPr>
            <b/>
            <sz val="9"/>
            <color indexed="81"/>
            <rFont val="Tahoma"/>
            <family val="2"/>
          </rPr>
          <t>ช่างเบิก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0" authorId="0" shapeId="0" xr:uid="{D39361E5-470B-49DC-AA23-734A989D71EC}">
      <text>
        <r>
          <rPr>
            <b/>
            <sz val="9"/>
            <color indexed="81"/>
            <rFont val="Tahoma"/>
            <family val="2"/>
          </rPr>
          <t>คืนRDที่ยืมเขามา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1" authorId="0" shapeId="0" xr:uid="{8CCF357B-E5CB-4556-99C4-CA4A0E68210C}">
      <text>
        <r>
          <rPr>
            <b/>
            <sz val="9"/>
            <color indexed="81"/>
            <rFont val="Tahoma"/>
            <family val="2"/>
          </rPr>
          <t>คืนRDที่ยืมเขามา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8" authorId="0" shapeId="0" xr:uid="{C826DDA8-5E05-40A0-8728-0384A27226E9}">
      <text>
        <r>
          <rPr>
            <b/>
            <sz val="9"/>
            <color indexed="81"/>
            <rFont val="Tahoma"/>
            <family val="2"/>
          </rPr>
          <t>ตัดออกให้ตรงกับของจริง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9" authorId="0" shapeId="0" xr:uid="{4ECBD014-9EC5-4F05-8C86-82C6B76FAED4}">
      <text>
        <r>
          <rPr>
            <b/>
            <sz val="9"/>
            <color indexed="81"/>
            <rFont val="Tahoma"/>
            <family val="2"/>
          </rPr>
          <t>ตัดสต๊อกให้ตรงของจริง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D55" authorId="0" shapeId="0" xr:uid="{38C7B8C6-934E-4B83-A783-F77FEAC5F172}">
      <text>
        <r>
          <rPr>
            <sz val="9"/>
            <color indexed="81"/>
            <rFont val="Tahoma"/>
            <family val="2"/>
          </rPr>
          <t xml:space="preserve">หนองพงนก
</t>
        </r>
      </text>
    </comment>
    <comment ref="AD56" authorId="0" shapeId="0" xr:uid="{C1B9FAB1-C5FC-43A8-A5A6-800742C33595}">
      <text>
        <r>
          <rPr>
            <b/>
            <sz val="9"/>
            <color indexed="81"/>
            <rFont val="Tahoma"/>
            <family val="2"/>
          </rPr>
          <t>หนองพงนก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59" authorId="0" shapeId="0" xr:uid="{FBAAB6F7-7563-4CC3-B31E-34B6CCF8BE99}">
      <text>
        <r>
          <rPr>
            <b/>
            <sz val="9"/>
            <color indexed="81"/>
            <rFont val="Tahoma"/>
            <family val="2"/>
          </rPr>
          <t>ตัดเบิกเพื่อปรับปรุงสต๊อคใตรงกับของจริง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61" authorId="0" shapeId="0" xr:uid="{0DBFDF26-DBE1-4943-81FE-269F2967E3CF}">
      <text>
        <r>
          <rPr>
            <sz val="9"/>
            <color indexed="81"/>
            <rFont val="Tahoma"/>
            <family val="2"/>
          </rPr>
          <t xml:space="preserve">ตัดสต๊อคให้ตรงของจริง
</t>
        </r>
      </text>
    </comment>
    <comment ref="I62" authorId="0" shapeId="0" xr:uid="{8B306F64-22D5-4187-A1B8-2E49ED502EB9}">
      <text>
        <r>
          <rPr>
            <b/>
            <sz val="9"/>
            <color indexed="81"/>
            <rFont val="Tahoma"/>
            <family val="2"/>
          </rPr>
          <t>ตัดเบิกให้สต๊อคตรง
ของจริง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<sst xmlns="http://schemas.openxmlformats.org/spreadsheetml/2006/main" count="8816" uniqueCount="2154">
  <si>
    <t>ชื่อสินค้า</t>
  </si>
  <si>
    <t>หน่วย</t>
  </si>
  <si>
    <t>LOT สินค้า</t>
  </si>
  <si>
    <t>วันที่รับเข้า 2</t>
  </si>
  <si>
    <t>วันที่รับเข้า 3</t>
  </si>
  <si>
    <t>วันที่รับเข้า7</t>
  </si>
  <si>
    <t>วันที่รับเข้า 8</t>
  </si>
  <si>
    <t>วันที่รับเข้า9</t>
  </si>
  <si>
    <t>วันที่รับเข้า 10</t>
  </si>
  <si>
    <t>วันที่รับเข้า 11</t>
  </si>
  <si>
    <t>วันที่รับเข้า 13</t>
  </si>
  <si>
    <t>วันที่รับเข้า 15</t>
  </si>
  <si>
    <t>วันที่รับเข้า 17</t>
  </si>
  <si>
    <t>วันที่รับเข้า 18</t>
  </si>
  <si>
    <t>วันที่รับเข้า 19</t>
  </si>
  <si>
    <t>วันที่รับ 20</t>
  </si>
  <si>
    <t>วันที่ 21</t>
  </si>
  <si>
    <t>วันที่รับเข้า 22</t>
  </si>
  <si>
    <t>วันที่รับเข้า 23</t>
  </si>
  <si>
    <t>วันที่รับเข้า 24</t>
  </si>
  <si>
    <t>วันที่รับเข้า 25</t>
  </si>
  <si>
    <t>วันที่รับเข้า 26</t>
  </si>
  <si>
    <t>วันที่รับเข้า 27</t>
  </si>
  <si>
    <t>วันที่รับเข้า 29</t>
  </si>
  <si>
    <t>วันที่รับเข้า 30</t>
  </si>
  <si>
    <t>วันที่รับเข้า 31</t>
  </si>
  <si>
    <t>ยอดรับเข้าสุทธิทั้งหมด</t>
  </si>
  <si>
    <t>วันที่จ่ายออก 1</t>
  </si>
  <si>
    <t>วันที่จ่ายออก2</t>
  </si>
  <si>
    <t>วันที่จ่ายออก 3</t>
  </si>
  <si>
    <t>วันที่จ่ายออก 4</t>
  </si>
  <si>
    <t>วันที่จ่ายออก 5</t>
  </si>
  <si>
    <t>วันที่จ่ายออก6</t>
  </si>
  <si>
    <t>วันที่จ่ายออก7</t>
  </si>
  <si>
    <t>วันที่จ่ายออก9</t>
  </si>
  <si>
    <t>วันที่จ่ายออก 10</t>
  </si>
  <si>
    <t>วันที่จ่ายออก 11</t>
  </si>
  <si>
    <t>วันที่จ่ายออก12</t>
  </si>
  <si>
    <t>วันที่13</t>
  </si>
  <si>
    <t>วันที่14</t>
  </si>
  <si>
    <t>วันที่จ่ายออก 15</t>
  </si>
  <si>
    <t>วันที่จ่ายออก 16</t>
  </si>
  <si>
    <t>วันที่จ่ายออก 17</t>
  </si>
  <si>
    <t>วันที่จ่ายออก 18</t>
  </si>
  <si>
    <t>วันที่จ่ายออก 19</t>
  </si>
  <si>
    <t>วันที่จ่าย 20</t>
  </si>
  <si>
    <t>วันที่จ่าย 21</t>
  </si>
  <si>
    <t>วันที่จ่ายออก 22</t>
  </si>
  <si>
    <t>วันที่จ่ายออก 23</t>
  </si>
  <si>
    <t>วันที่จ่ายออก 24</t>
  </si>
  <si>
    <t>วันที่จ่ายออก 25</t>
  </si>
  <si>
    <t>วันที่จ่ายออก 26</t>
  </si>
  <si>
    <t>วันที่จ่ายออก 27</t>
  </si>
  <si>
    <t>วันที่จ่ายออก 28</t>
  </si>
  <si>
    <t>วันที่จ่ายออก 29</t>
  </si>
  <si>
    <t>วันที่จ่ายออก 30</t>
  </si>
  <si>
    <t>วันที่จ่ายออก 31</t>
  </si>
  <si>
    <t>คงเหลือสุทธิ</t>
  </si>
  <si>
    <t>ของค้าง</t>
  </si>
  <si>
    <t>02-BB69</t>
  </si>
  <si>
    <t>กล่องไปรษณีย์ 2D</t>
  </si>
  <si>
    <t>ใบ</t>
  </si>
  <si>
    <t>-</t>
  </si>
  <si>
    <t>02-BB80</t>
  </si>
  <si>
    <t>กล่องบราว์นี่ No.23</t>
  </si>
  <si>
    <t>02-PC01</t>
  </si>
  <si>
    <t>พิมพ์อบขนมเค้ก 1/2 ปอนด์</t>
  </si>
  <si>
    <t>02-PC02</t>
  </si>
  <si>
    <t>พิมพ์อบขนมเค้ก  2 ปอนด์</t>
  </si>
  <si>
    <t>02-PC07</t>
  </si>
  <si>
    <t>สายคาด 1 ปอนด์</t>
  </si>
  <si>
    <t>ชิ้น</t>
  </si>
  <si>
    <t>15-20 วัน</t>
  </si>
  <si>
    <t>02-PC20</t>
  </si>
  <si>
    <t>E-114:ฐาน PET ใส ฝา PVC ใส</t>
  </si>
  <si>
    <t>02-PC21</t>
  </si>
  <si>
    <t>E-08:ฐาน PET ใส ฝา PVC ใส</t>
  </si>
  <si>
    <t>02-PC22</t>
  </si>
  <si>
    <t>E-115:ฐาน PET ใส ฝา PET ใส</t>
  </si>
  <si>
    <t>02-PC25</t>
  </si>
  <si>
    <t>ถาดคำกลาง PS/PET ฐานขาว</t>
  </si>
  <si>
    <t>02-PP26</t>
  </si>
  <si>
    <t>ถาด E-61 ฐานน้ำตาล+ฝาสูง</t>
  </si>
  <si>
    <t>02-PP30</t>
  </si>
  <si>
    <t>ถาดขนมปังเนยสด PET</t>
  </si>
  <si>
    <t>02-PP32</t>
  </si>
  <si>
    <t>ถาดใส E-44 ฐานน้ำตาล เปี๊ยะ 4 ลูก(1ลัง*800ใบ)</t>
  </si>
  <si>
    <t>02-PP33</t>
  </si>
  <si>
    <t>ถาดใส E-82 ฐานน้ำตาล เปี๊ยะ 6 ลูก</t>
  </si>
  <si>
    <t>02-PP34</t>
  </si>
  <si>
    <t>ถาดเบเกอรี่ TOP SEAL 65 หนา 1.00mm</t>
  </si>
  <si>
    <t>ดวง</t>
  </si>
  <si>
    <t>1เดือน</t>
  </si>
  <si>
    <t>02-S-QR</t>
  </si>
  <si>
    <t>S.คิวอาร์โคีดคุณค่าทางโภชนาการ</t>
  </si>
  <si>
    <t>02-BB01</t>
  </si>
  <si>
    <t>กล่องเค้กเบาหวิวทุเรียน 100g. New (1ห่อ*200ใบ)</t>
  </si>
  <si>
    <t>02-BB02</t>
  </si>
  <si>
    <t>02-BB03</t>
  </si>
  <si>
    <t>กล่องเค้กเบาหวิวกล้วยมะพร้าวเผา 100g. New(1ห่อ*200ใบ)</t>
  </si>
  <si>
    <t>02-BB05</t>
  </si>
  <si>
    <t>กล่องเค้กเบาหวิวรสกาแฟ 100g New(1ห่อ*200ใบ)</t>
  </si>
  <si>
    <t>02-BB07</t>
  </si>
  <si>
    <t>02-BB09</t>
  </si>
  <si>
    <t>กล่องเค้กเบาหวิวรสเนยนม 110g. New(1ห่อ*200ใบ)</t>
  </si>
  <si>
    <t>02-BB100</t>
  </si>
  <si>
    <t>สติกเกอร์เค้กสามเหลี่ยมมะพร้าวอ่อน CJ</t>
  </si>
  <si>
    <t>02-BB101</t>
  </si>
  <si>
    <t>สติกเกอร์วุ้นกุหลาบฝอยทอง CJ</t>
  </si>
  <si>
    <t>02-BB104</t>
  </si>
  <si>
    <t>กล่องฐาน E-44 สีขาว 4 หลุม</t>
  </si>
  <si>
    <t>02-BB105</t>
  </si>
  <si>
    <t>ฝาปิดถาดฐาน E-44 สีขาว ทรงตื้น</t>
  </si>
  <si>
    <t>02-BB106</t>
  </si>
  <si>
    <t>กล่อง  B</t>
  </si>
  <si>
    <t>02-BB107</t>
  </si>
  <si>
    <t>กล่อง 0</t>
  </si>
  <si>
    <t>02-BB108</t>
  </si>
  <si>
    <t>กล่อง 00</t>
  </si>
  <si>
    <t>02-BB109</t>
  </si>
  <si>
    <t>กล่องเหลี่ยมกลาง MC-002 ตัว+ฝา(1แถว*50ใบ)</t>
  </si>
  <si>
    <t>02-BB11</t>
  </si>
  <si>
    <t>กล่องเค้กเบาหวิวรสเนยนม 300g. New(1ห่อ*200ใบ)</t>
  </si>
  <si>
    <t>02-BB110</t>
  </si>
  <si>
    <t>กล่องขนมปังปอนด์ ขนาด 240x262x260cm</t>
  </si>
  <si>
    <t>แผ่นรองขนมปังปอนด์ ขนาด113x113x247cm(กล่องใน)</t>
  </si>
  <si>
    <t>02-BB112</t>
  </si>
  <si>
    <t>กล่องเค้ก 1 ปอนด์</t>
  </si>
  <si>
    <t>02-BB113</t>
  </si>
  <si>
    <t>กล่อง PET SB11 ฝาพับ 2 หลุม(1ลัง*900ใบ)</t>
  </si>
  <si>
    <t>02-BB114</t>
  </si>
  <si>
    <t>กล่อง TP-52 (ปุ้ยฝ้ายใหญ่) 1แถว*50 ใบ</t>
  </si>
  <si>
    <t>กล่อง S&amp;C-301 (ปุ้ยฝ้ายเล็ก) 1แถว*100ใบ</t>
  </si>
  <si>
    <t>02-BB15</t>
  </si>
  <si>
    <t>กล่องเค้กเบาหวิวรสเตยหอม 100g. New(1ห่อ*200ใบ)</t>
  </si>
  <si>
    <t>02-BB16</t>
  </si>
  <si>
    <t>กล่องเค้กเบาหวิวรสฝอยทอง 100g. New(1ห่อ*200ใบ)</t>
  </si>
  <si>
    <t>02-BB17</t>
  </si>
  <si>
    <t>กล่องเค้กเบาหวิวรสฝอยทอง 300g. New(1ห่อ*200ใบ)</t>
  </si>
  <si>
    <t>02-BB18</t>
  </si>
  <si>
    <t>กล่องเค้กเบาหวิว(ล)มะพร้าวน้ำหอม  100g. New(1ห่อ*200ใบ)</t>
  </si>
  <si>
    <t>02-BB21</t>
  </si>
  <si>
    <t>กล่องขนมปังสังขยารสเตยหอม(ห่อ*200ใบ)</t>
  </si>
  <si>
    <t>02-BB22</t>
  </si>
  <si>
    <t>กล่องเค้กเบาหวิวกล้วยมะพร้าวเผา 300g. New(1ห่อ*200ใบ)</t>
  </si>
  <si>
    <t>02-BB23</t>
  </si>
  <si>
    <t>กล่องเค้กเบาหวิวมะพร้าวน้ำหอม 300g. New(1ห่อ*200ใบ)</t>
  </si>
  <si>
    <t>02-BB26</t>
  </si>
  <si>
    <t>กล่องเค้กเบาหวิวตาลหอม 100g. New(1ห่อ*200ใบ) TOP</t>
  </si>
  <si>
    <t>กล่องเค้กเบาหวิวตาลหอม 100g. New(1ห่อ*200ใบ)</t>
  </si>
  <si>
    <t>02-BB28</t>
  </si>
  <si>
    <t>กล่อง CARTON ทรง B</t>
  </si>
  <si>
    <t>02-BB31</t>
  </si>
  <si>
    <t>กล่อง CARTON ทรงสูง</t>
  </si>
  <si>
    <t>02-BB32</t>
  </si>
  <si>
    <t>กล่อง CARTON ทรงเตี้ย</t>
  </si>
  <si>
    <t>02-BB33</t>
  </si>
  <si>
    <t>กล่อง CARTON ทรงยาว</t>
  </si>
  <si>
    <t>02-BB34</t>
  </si>
  <si>
    <t>กล่องท๊อฟฟี่ถั่วกระดาษ(ห่อ*200ใบ)</t>
  </si>
  <si>
    <t>02-BB35</t>
  </si>
  <si>
    <t>กล่องชิฟฟ่อนสอดใส้ 3 ชิ้น</t>
  </si>
  <si>
    <t>02-BB36</t>
  </si>
  <si>
    <t>กล่องชิฟฟ่อนสอดใส้ 5 ชิ้น(1ห่อ*200ใบ)</t>
  </si>
  <si>
    <t>02-BB37</t>
  </si>
  <si>
    <t>กล่องชิฟฟ่อนสอดไส้สีน้ำตาล 8 ชิ้น (ญ)(1ห่อ*100ใบ)</t>
  </si>
  <si>
    <t>02-BB38</t>
  </si>
  <si>
    <t>กล่องน้ำตาลเตี้ย 5cm.</t>
  </si>
  <si>
    <t>02-BB39</t>
  </si>
  <si>
    <t>กล่องน้ำตาลสูง 6cm.</t>
  </si>
  <si>
    <t>02-BB40</t>
  </si>
  <si>
    <t>กล่องชิฟฟ่อนรวมรส 4 ชิ้น เก่าห่อ (1ห่อ*300ใบ)</t>
  </si>
  <si>
    <t>02-BB41</t>
  </si>
  <si>
    <t>กล่องชิฟฟ่อนรวมรส 8 ชิ้น (เก่าห่อ)1ห่อ*100ใบ</t>
  </si>
  <si>
    <t>02-BB42</t>
  </si>
  <si>
    <t>กล่องถาดวงกลม 8 ชิ้น (ใส่ชิฟฟ่อนรวมรสเก่าห่อ)1ห่อ*500ใบ</t>
  </si>
  <si>
    <t>02-BB43</t>
  </si>
  <si>
    <t>กล่องชิฟฟ่อนรวมรส 4 ชิ้น NEW(1ห่อ*300ใบ)</t>
  </si>
  <si>
    <t>02-BB44</t>
  </si>
  <si>
    <t>กล่องชิฟฟ่อนรวมรส 8 ชิ้น (ญ) NEW(1ห่อ*100ใบ)</t>
  </si>
  <si>
    <t>02-BB45</t>
  </si>
  <si>
    <t>กล่องชิฟฟ่อนเค้กสอดไส้ช็อคโกแลต 6 ชิ้น(1ห่อ*100ใบ)</t>
  </si>
  <si>
    <t>02-BB46</t>
  </si>
  <si>
    <t>กล่องชิฟฟ่อนเค้กสอดไส้บลูเบอร์รี่ 6 ชิ้น(1ห่อ*100ใบ)</t>
  </si>
  <si>
    <t>02-BB47</t>
  </si>
  <si>
    <t>กล่องชิฟฟ่อนเค้กไส้แยมมะพร้าว 6 ชิ้น(1ห่อ*100ใบ)</t>
  </si>
  <si>
    <t>02-BB48</t>
  </si>
  <si>
    <t>กล่องชิฟฟ่อนเค้กสอดไส้รวมรส 6 ชิ้นแบบใหม่(1ห่อ*100ใบ)</t>
  </si>
  <si>
    <t>02-BB49</t>
  </si>
  <si>
    <t>กล่องชิฟฟ่อนเค้กสอดไส้สตรอว์เบอร์รี่ 6 ชิ้น(1ห่อ*100ใบ)</t>
  </si>
  <si>
    <t>02-BB50</t>
  </si>
  <si>
    <t>กล่องชิฟฟ่อนเค้กสอดไส้ส้ม 6 ชิ้น(1ห่อ*100ใบ)</t>
  </si>
  <si>
    <t>02-BB51</t>
  </si>
  <si>
    <t>กล่องชิฟฟ่อนเค้กสอดไส้ฮอกไกโด 6 ชิ้น(1ห่อ*100ใบ)</t>
  </si>
  <si>
    <t>02-BB52</t>
  </si>
  <si>
    <t>กล่องชิฟฟ่อนเค้กสอดไส้ช็อคโกแลต 3 ชิ้น(1ห่อ*300ใบ)</t>
  </si>
  <si>
    <t>02-BB53</t>
  </si>
  <si>
    <t>กล่องชิฟฟ่อนเค้กสอดไส้บลูเบอร์รี่ 3 ชิ้น(1ห่อ*300ใบ)</t>
  </si>
  <si>
    <t>02-BB54</t>
  </si>
  <si>
    <t>กล่องชิฟฟ่อนเค้กสอดไส้มะพร้าว 3 ชิ้น(1ห่อ*300ใบ)</t>
  </si>
  <si>
    <t>02-BB55</t>
  </si>
  <si>
    <t>กล่องชิฟฟ่อนเค้กสอดไส้สตรอว์เบอร์รี่ 3 ชิ้น(1ห่อ*300ใบ)</t>
  </si>
  <si>
    <t>02-BB56</t>
  </si>
  <si>
    <t>กล่องชิฟฟ่อนเค้กสอดไส้ส้ม 3 ชิ้น(1ห่อ*300ใบ)</t>
  </si>
  <si>
    <t>02-BB57</t>
  </si>
  <si>
    <t>กล่องชิฟฟ่อนเค้กสอดไส้ฝอยทอง 6 ชิ้น(1ห่อ*100ใบ)</t>
  </si>
  <si>
    <t>02-BB58</t>
  </si>
  <si>
    <t>กล่องเค้กโบราณ 4 ชิ้น ตัว-ฝา(1ห่อ*300ใบ)(สีเข้ม)</t>
  </si>
  <si>
    <t>02-BB59</t>
  </si>
  <si>
    <t>กล่องชิฟฟ่อนนมชมพูฮอกไกโด 3 ชิ้น(1ห่อ*300ใบ)</t>
  </si>
  <si>
    <t>02-BB60</t>
  </si>
  <si>
    <t>กล่องชิฟฟ่อนเค้กสอดไส้ฝอยทอง 3 ชิ้น(1ห่อ*300ใบ)</t>
  </si>
  <si>
    <t>02-BB61</t>
  </si>
  <si>
    <t>02-BB63</t>
  </si>
  <si>
    <t>กล่องชิฟฟอนเค้กสอดใส้รวมรส 3 ชิ้น(1ห่อ*300ใบ)</t>
  </si>
  <si>
    <t>02-BB64</t>
  </si>
  <si>
    <t>กล่อง L (L)</t>
  </si>
  <si>
    <t>02-BB65</t>
  </si>
  <si>
    <t>กล่องเล็ก</t>
  </si>
  <si>
    <t>กล่องไปษณีย์</t>
  </si>
  <si>
    <t>02-BB71</t>
  </si>
  <si>
    <t>กล่องE62 ถาดหม้อแกง + ฝา</t>
  </si>
  <si>
    <t>79M230016327</t>
  </si>
  <si>
    <t>02-BB72</t>
  </si>
  <si>
    <t>กล่องโดนัท 6 ชิ้น</t>
  </si>
  <si>
    <t>02-BB73</t>
  </si>
  <si>
    <t>กล่องชิฟฟอนเค้ก 8 ชิ้น (มะลิ 1ห่อ*100ใบ) แบบห่อ</t>
  </si>
  <si>
    <t>กล่องชิฟฟอนเค้ก 8 ชิ้น (มะลิ 1ห่อ*100ใบ) TOP Seal</t>
  </si>
  <si>
    <t>02-BB74</t>
  </si>
  <si>
    <t>กล่องไปษณีย์ (F)</t>
  </si>
  <si>
    <t>02-BB75</t>
  </si>
  <si>
    <t>กล่องชิฟฟ่อนสอดไส้เมล่อน 3 ชิ้น(1ห่อ*300ใบ)</t>
  </si>
  <si>
    <t>02-BB76</t>
  </si>
  <si>
    <t>02-BB77</t>
  </si>
  <si>
    <t>กล่องแซนวิช(M) (57*100*100)PET (ลัง*600ใบ)</t>
  </si>
  <si>
    <t>02-BB78</t>
  </si>
  <si>
    <t>กล่องชิฟฟ่อนเค้กสอดไส้ส้ม 3 ชิ้น Amazon (1ห่อ*300ใบ)</t>
  </si>
  <si>
    <t>02-BB79</t>
  </si>
  <si>
    <t>กล่องชิฟฟ่อนเค้กสอดไส้มะพร้าว 3 ชิ้น Amazon (1ห่อ*300ใบ)</t>
  </si>
  <si>
    <t>02-BB82</t>
  </si>
  <si>
    <t>กล่องเค้กโบราณ12ชิ้น(สีแดง) (1ห่อ*100ใบ)</t>
  </si>
  <si>
    <t>02-BB84</t>
  </si>
  <si>
    <t>กล่อง E (E)</t>
  </si>
  <si>
    <t>02-BB85</t>
  </si>
  <si>
    <t>กล่องชิฟฟ่อนเค้กสอดไส้ครีมมะพร้าว 4 ชิ้น(1ห่อ*300ใบ)</t>
  </si>
  <si>
    <t>02-BB86</t>
  </si>
  <si>
    <t>กล่องเปี๊ยะโมจิ  700  กรัม</t>
  </si>
  <si>
    <t>02-BB87</t>
  </si>
  <si>
    <t>กล่องเปี๊ยะโมจิ  350  กรัม</t>
  </si>
  <si>
    <t>02-BB88</t>
  </si>
  <si>
    <t>กล่องเปี๊ยะเล็ก  350  กรัม</t>
  </si>
  <si>
    <t>02-BB89</t>
  </si>
  <si>
    <t>กล่องเปี๊ยะใหญ่  700  กรัม</t>
  </si>
  <si>
    <t>02-BB93</t>
  </si>
  <si>
    <t>กล่อง M</t>
  </si>
  <si>
    <t>02-BB94</t>
  </si>
  <si>
    <t>กล่องเบเกอรี่4หลุมฝาใส(มาการอง)ปตท.</t>
  </si>
  <si>
    <t>02-BB95</t>
  </si>
  <si>
    <t>เค้กเบาหวิวรสเผือกหน้ามะพร้าวเผา 300g New(1ห่อ*200ใบ)</t>
  </si>
  <si>
    <t>02-BB96</t>
  </si>
  <si>
    <t>เค้กเบาหวิวรสตาลหอม 300g New(1ห่อ*200ใบ)</t>
  </si>
  <si>
    <t>02-BB97</t>
  </si>
  <si>
    <t>กล่องเค้กขาวเจาะ1/2ปอนด์</t>
  </si>
  <si>
    <t>02-BB98</t>
  </si>
  <si>
    <t>กล่องเค้กพลาสติก 1 ปอนด์ น้ำตาล</t>
  </si>
  <si>
    <t>แถว</t>
  </si>
  <si>
    <t>02-BB99</t>
  </si>
  <si>
    <t>กล่องแดงโบราณ  4  ชิ้น</t>
  </si>
  <si>
    <t>02-BBS01</t>
  </si>
  <si>
    <t>กล่องเค้กมะพร้าวน้ำหอม 300g.(Srifa bakery)</t>
  </si>
  <si>
    <t>02-BBS03</t>
  </si>
  <si>
    <t>กล่องเค้กเผือกมะพร้าวอ่อน 300g.(Srifa bakery)/ใบ</t>
  </si>
  <si>
    <t>02-BBS04</t>
  </si>
  <si>
    <t>กล่องชิฟฟอนรวมรสยอดฮิต 8 ชิ้น(ห่อ*100ใบ)</t>
  </si>
  <si>
    <t>02-BBS05-1</t>
  </si>
  <si>
    <t>ถุงเซนวิส OPPA 23.5x23cmx30mic ไม่พิมพ์(จัมโบ้)</t>
  </si>
  <si>
    <t>กิโลกรัม</t>
  </si>
  <si>
    <t>02-BBS06</t>
  </si>
  <si>
    <t>กล่อง PET เซนวิสใหญ่ (XL) 1ลังx300</t>
  </si>
  <si>
    <t>6609125,66092576,6608244</t>
  </si>
  <si>
    <t>02-BBS07</t>
  </si>
  <si>
    <t>ถุงเซนวิส OPPA 8.75x8.5cmx30mic ไม่พิมพ์</t>
  </si>
  <si>
    <t>02-BBS08</t>
  </si>
  <si>
    <t>ถาด E-61 ฐานใส+ฝา</t>
  </si>
  <si>
    <t>02-BBS09</t>
  </si>
  <si>
    <t>02-BBS10</t>
  </si>
  <si>
    <t>ถาด FF101  (ป.ต.ท.)</t>
  </si>
  <si>
    <t>02-BBS11</t>
  </si>
  <si>
    <t>กล่องพลาสติควัสดุ ฐานPET สีทอง+ฝาPET ใส</t>
  </si>
  <si>
    <t>02-BBS12</t>
  </si>
  <si>
    <t>ถากฟอยด์ 4004-G แยกถาด+ฝา 1*2004 ใบ</t>
  </si>
  <si>
    <t>02-BBS13</t>
  </si>
  <si>
    <t>ถาด E-58 (ครีมฮอร์นจัมโบ้)</t>
  </si>
  <si>
    <t>02-BBS14</t>
  </si>
  <si>
    <t>ถาด E-52 (ป.ต.ท.)</t>
  </si>
  <si>
    <t>02-BBS15</t>
  </si>
  <si>
    <t>ถาด E-77 (ป.ต.ท.)</t>
  </si>
  <si>
    <t>02-BBS16</t>
  </si>
  <si>
    <t>ถาด E-159 (ป.ต.ท.)</t>
  </si>
  <si>
    <t>02-BC01-2</t>
  </si>
  <si>
    <t>ถุงพับข้างใส8x12 500กรัม</t>
  </si>
  <si>
    <t>02-BC02</t>
  </si>
  <si>
    <t>ถุงซีนเบาหวิวเล็ก(แพ็ค*100ใบ)</t>
  </si>
  <si>
    <t>02-BC03</t>
  </si>
  <si>
    <t>ถุงซีนเบาหวิวใหญ่ 180*250mm.(แพ็ค*100ใบ)</t>
  </si>
  <si>
    <t>02-BC-033</t>
  </si>
  <si>
    <t>ถุงซีลไดฟุกุ ขนาด 9x11 cm.</t>
  </si>
  <si>
    <t>แพ็ค</t>
  </si>
  <si>
    <t>02-BC-034</t>
  </si>
  <si>
    <t>ถาดใสจตุรัส ไดฟุกุ</t>
  </si>
  <si>
    <t>02-BC-035</t>
  </si>
  <si>
    <t>ถุงซีลปังกรอบ ขนาด 7x12 cm.</t>
  </si>
  <si>
    <t>02-BC04</t>
  </si>
  <si>
    <t>ถุงซีนชิฟฟ่อนเล็ก 125x250mm(มัด*100ใบ)</t>
  </si>
  <si>
    <t>02-BC05</t>
  </si>
  <si>
    <t>ถุงซีนชิฟฟ่อนใหญ่ 215*300mm.(มัด*100ใบ)</t>
  </si>
  <si>
    <t>02-BC06</t>
  </si>
  <si>
    <t>ถุงซีนบีบบอยเค้ก/ชิ้น 180*280mm.</t>
  </si>
  <si>
    <t>02-BC07</t>
  </si>
  <si>
    <t>ถุงซีนโดนัทเล็ก 53*21*30</t>
  </si>
  <si>
    <t>02-BC08</t>
  </si>
  <si>
    <t>ถุงซีนขนาด 145*220*30mm.</t>
  </si>
  <si>
    <t>02-BC09-2</t>
  </si>
  <si>
    <t>ถุง PP 6*6 ผ่า 2 ข้าง(แพ็ค*500กรัม)</t>
  </si>
  <si>
    <t>0220705027</t>
  </si>
  <si>
    <t>02-BC10-1</t>
  </si>
  <si>
    <t>ถุง PP 8*8 ผ่า 2 ข้าง(แพ็ค*1000กรัม)</t>
  </si>
  <si>
    <t>6H401473</t>
  </si>
  <si>
    <t>02-BC11-2</t>
  </si>
  <si>
    <t>ถุง PP 3.5*8.5 ผ่า 2 ข้าง(แพ็ค*500กรัม)</t>
  </si>
  <si>
    <t>02-BC12-2</t>
  </si>
  <si>
    <t>ถุงหูหิ้ว 6*14 (แพ็ค*500กรัม)</t>
  </si>
  <si>
    <t>02-BC13-2</t>
  </si>
  <si>
    <t>02-BC14-2</t>
  </si>
  <si>
    <t>02-BC15-2</t>
  </si>
  <si>
    <t>ถุงหูหิ้ว 12*20 (แพ็ค*500กรัม)</t>
  </si>
  <si>
    <t>02-BC16-2</t>
  </si>
  <si>
    <t>ถุงหูหิ้ว 12*26 (แพ็ค*500กรัม)รถตัก</t>
  </si>
  <si>
    <t>02-BC17-2</t>
  </si>
  <si>
    <t>ถุงเย็น PE 6*9 ยี่ห้อม้าน้ำ</t>
  </si>
  <si>
    <t>ถุงเย็น PE 7*11 ยี่ห้อหมู</t>
  </si>
  <si>
    <t>02-BC19</t>
  </si>
  <si>
    <t>ถุงหูหิ้ว 15x22 (25กกx2ห่อ)-20กก</t>
  </si>
  <si>
    <t>02-BC20-2</t>
  </si>
  <si>
    <t>ถุงร้อน PP 9X14 ตราดาว(500กรัม)(1มัดx6แพคx10ห่อ)</t>
  </si>
  <si>
    <t>02-BC21</t>
  </si>
  <si>
    <t>ถุงเย็น PE 8x12 ยี่ห้อม้าน้ำ</t>
  </si>
  <si>
    <t>02-BC22</t>
  </si>
  <si>
    <t>ถุงแก้ว 8x12</t>
  </si>
  <si>
    <t>ถุงร้อน 3x5</t>
  </si>
  <si>
    <t>02-BC24</t>
  </si>
  <si>
    <t>ถุงร้อน PP 6x9</t>
  </si>
  <si>
    <t>02-BC26-1</t>
  </si>
  <si>
    <t>ถุงเย็น PE 9x14 (แพ็ค*1000กรัม)</t>
  </si>
  <si>
    <t>02-BC27</t>
  </si>
  <si>
    <t>ถุงหูหิ้ว 6x11</t>
  </si>
  <si>
    <t>02-BC28-1</t>
  </si>
  <si>
    <t>ถุงแซนวิชใส 6 6/8x9 726ใบ</t>
  </si>
  <si>
    <t>02-BC29-2</t>
  </si>
  <si>
    <t>พลาสติกพันข้างเค้กใส 500 กรัม</t>
  </si>
  <si>
    <t>02-BC30</t>
  </si>
  <si>
    <t>ถุงร้อน PP 4x6</t>
  </si>
  <si>
    <t>แพ็คx200</t>
  </si>
  <si>
    <t>02-BC31-2</t>
  </si>
  <si>
    <t>ถุงหูหิ้ว 12x26 พับข้าง4(หูผูก)" (แพ็ค*500กรัม)</t>
  </si>
  <si>
    <t>6D330937</t>
  </si>
  <si>
    <t>02-BC32-2</t>
  </si>
  <si>
    <t>ถุงร้อน PP 12x16</t>
  </si>
  <si>
    <t>02-BC33</t>
  </si>
  <si>
    <t>ถุงซีนใส่ถาดพายสับปะรด (แพ็ค*100ใบ)</t>
  </si>
  <si>
    <t>02-BC34-2</t>
  </si>
  <si>
    <t>6D250626</t>
  </si>
  <si>
    <t>ถุงบรรจุขนมปังแผ่น 430 กรัม 8สี</t>
  </si>
  <si>
    <t>ถุงบรรจุขนมปังแผ่น 430กรัม ไม่พิมพ์สี</t>
  </si>
  <si>
    <t>ถุงห่อท็อฟฟี่ถั่ว หนา 4 มิล 11x11cm.</t>
  </si>
  <si>
    <t>02-BC40</t>
  </si>
  <si>
    <t>ถุงกระดาษคราฟน้ำตาล</t>
  </si>
  <si>
    <t>02-BC41</t>
  </si>
  <si>
    <t>ถุง15*30 (25กก.-2ห่อ) 10กก.</t>
  </si>
  <si>
    <t>02-BC42</t>
  </si>
  <si>
    <t>ถุงร้อนขนาด 6*6</t>
  </si>
  <si>
    <t>02-BC45</t>
  </si>
  <si>
    <t>ถุบบีบใช้แล้วทิ้ง Master M (100ชุด)/ถุงบีบเล็ก</t>
  </si>
  <si>
    <t>ห่อ</t>
  </si>
  <si>
    <t>02-BTAZ01</t>
  </si>
  <si>
    <t>กระดาษสายคาด ซอฟท์เค้กช็อคโกแลตมูธ Amazon</t>
  </si>
  <si>
    <t>02-BTAZ02</t>
  </si>
  <si>
    <t>กระดาษสายคาด ซอฟท์เค้กครีมสด Amazon</t>
  </si>
  <si>
    <t>02-BTAZ03</t>
  </si>
  <si>
    <t>กระดาษสายคาด ซอฟท์เค้กฝอยทอง Amazon</t>
  </si>
  <si>
    <t>02-BTAZ04</t>
  </si>
  <si>
    <t>กระดาษสายคาด ซอฟท์เค้กมะพร้าวนมสด Amazon</t>
  </si>
  <si>
    <t>JD2023-02778</t>
  </si>
  <si>
    <t>02-BTAZ05</t>
  </si>
  <si>
    <t>กระดาษสายคาด เครปโรลฝอยทอง Amazon</t>
  </si>
  <si>
    <t>02-BTAZ06</t>
  </si>
  <si>
    <t>กระดาษสายคาด ปังลาวาไข่เค็ม Amazon</t>
  </si>
  <si>
    <t>02-BTAZ07</t>
  </si>
  <si>
    <t>กระดาษสายคาด มินิเรดเวลเวท เลิฟเวอร์ AmaZon</t>
  </si>
  <si>
    <t>02-BTAZ08</t>
  </si>
  <si>
    <t>กระดาษสายคาด สวีท ฮาร์ท ทรัฟเฟิ่ล AmaZon</t>
  </si>
  <si>
    <t>02-BTAZ09</t>
  </si>
  <si>
    <t>กระดาษสายคาด เลิฟโรล นมเย็น AmaZon</t>
  </si>
  <si>
    <t>02-BTAZ10</t>
  </si>
  <si>
    <t>สติกเกอร์สายคาดปังลาวาไข่เค็ม Amazon</t>
  </si>
  <si>
    <t>JD2023-02317-2</t>
  </si>
  <si>
    <t>02-BTAZ11</t>
  </si>
  <si>
    <t>สติกเกอร์สายคาดเครปโรลฝอยทอง Amazon</t>
  </si>
  <si>
    <t>JD2023-02318-2</t>
  </si>
  <si>
    <t>02-BTAZ12</t>
  </si>
  <si>
    <t>สติกเกอร์ไดฟูกุสตรอบอรี่เบอรี่มัทฉะ Amazon</t>
  </si>
  <si>
    <t>02-BATZ13</t>
  </si>
  <si>
    <t>สติกเกอร์เครปเค้กมัทฉะสตอบอรี่ Amazon</t>
  </si>
  <si>
    <t>02-BTAZ14</t>
  </si>
  <si>
    <t>สติกเกอร์เค้กสตรอบอรี่มัทฉะ Amazon</t>
  </si>
  <si>
    <t>02-BTAZ15</t>
  </si>
  <si>
    <t>สติกเกอร์คาราเมลกล้วยหอม (ป.ตท.)</t>
  </si>
  <si>
    <t>02-BTAZ16</t>
  </si>
  <si>
    <t>สติกเกอร์กล้วยหอมครีมชีส (ป.ตท.)</t>
  </si>
  <si>
    <t>02-BTAZ17</t>
  </si>
  <si>
    <t>สติกเกอร์เค้กทีรามิสุ (ป.ตท.)</t>
  </si>
  <si>
    <t>02-BTAZ18</t>
  </si>
  <si>
    <t>สติกเกอร์มาการองทิรามิสุ (ป.ตท.)</t>
  </si>
  <si>
    <t>02-BTAZ19</t>
  </si>
  <si>
    <t>สติ๊กเกอร์เค้กรูบีช็อคโกแลต (ปตท.)</t>
  </si>
  <si>
    <t>02-BTAZ20</t>
  </si>
  <si>
    <t>สติ๊กเกอร์คุกกี้นิ่มเรดเวลเว็ทสอดไส้ครีม (ปตท.)</t>
  </si>
  <si>
    <t>02-BTAZ21</t>
  </si>
  <si>
    <t>สติ๊กเกอร์ครีมเบิ้ลรูบีช็อคโกแลต (ปตท.)</t>
  </si>
  <si>
    <t>02-BTAZ22</t>
  </si>
  <si>
    <t>สติ๊กเกอร์ครัฟฟินรูบีช็อคโกแลต (ปตท.)</t>
  </si>
  <si>
    <t>02-BTSC01</t>
  </si>
  <si>
    <t>กระดาษสายคาด ซอฟท์เค้กช็อคโกแลตมูธ</t>
  </si>
  <si>
    <t>02-BTSC02</t>
  </si>
  <si>
    <t>กระดาษสายคาด ซอฟท์เค้กครีมสด</t>
  </si>
  <si>
    <t>02-BTSC03</t>
  </si>
  <si>
    <t>กระดาษสายคาด ซอฟท์เค้กฝอยทอง</t>
  </si>
  <si>
    <t>02-BTSC04</t>
  </si>
  <si>
    <t>กระดาษสายคาด ซอฟท์เค้กมะพร้าวนมสด</t>
  </si>
  <si>
    <t>02-BTSC05</t>
  </si>
  <si>
    <t>กระดาษสายคาด เครปโรลฝอยทอง</t>
  </si>
  <si>
    <t>02-BTSC06</t>
  </si>
  <si>
    <t>กระดาษสายคาด ปังลาวาไข่เค็ม</t>
  </si>
  <si>
    <t>02-BTSC08</t>
  </si>
  <si>
    <t>กระดาษสายคาด (เค้กโบราณ)(ใช้กับกล่องน้ำตาลเตี้ย 6</t>
  </si>
  <si>
    <t>02-BTSC09</t>
  </si>
  <si>
    <t>กระดาษสายคาดกล่อง ซอฟท์เค้กส้ม</t>
  </si>
  <si>
    <t>02-BTSC10</t>
  </si>
  <si>
    <t>สายคาด ซอฟท์เค้กชาไทยโบราณ</t>
  </si>
  <si>
    <t>02-FLM001</t>
  </si>
  <si>
    <t>ฟิล์มใส ใช้ซีนชิฟฟ่อน  160*500*65 (ก*ย*หนา)</t>
  </si>
  <si>
    <t>ม้วน*500เมตร</t>
  </si>
  <si>
    <t>02-FLM002-2</t>
  </si>
  <si>
    <t>02-FLM003-2</t>
  </si>
  <si>
    <t>ฟิล์ม3สี พิมพ์ วรรณวนัช ใช้ซีนชิฟฟ่อน160*500</t>
  </si>
  <si>
    <t>02-FLM004-2</t>
  </si>
  <si>
    <t>ม้วนฟิล์มฝาปิดถาด Top Sealใช้ซีนเบาหวิว240mm*500m</t>
  </si>
  <si>
    <t>3375499-WWN-06</t>
  </si>
  <si>
    <t>02-FLM005-2</t>
  </si>
  <si>
    <t>ม้วนฟิล์ม Top Sealใช้ปังเนยนิ่ม150mm*500m</t>
  </si>
  <si>
    <t>3375990-WWN-01</t>
  </si>
  <si>
    <t>02-FLM006-2</t>
  </si>
  <si>
    <t>ฟิลม์ใส PET ใช้ซีนครีมฮอร์น 150มม.*500ม.</t>
  </si>
  <si>
    <t>02-FLM007-2</t>
  </si>
  <si>
    <t>ม้วนฟิมล์ใส PET ใช้ซีนแป้ง 500mm.*500m.</t>
  </si>
  <si>
    <t>02-FLM008-2</t>
  </si>
  <si>
    <t>ม้วนฟิมล์ใส PET ใช้ซีนน้ำ 280mm.*500m.</t>
  </si>
  <si>
    <t>02-FLM009-2</t>
  </si>
  <si>
    <t>ม้วนฟิมล์ใส OPP ใช้ซีนผง 280mm.*500m.</t>
  </si>
  <si>
    <t>02-MC001</t>
  </si>
  <si>
    <t>กล่องเค้กเบาหวิวรสฝอยทอง 100 g.Makro(1ห่อ*200ใบ)</t>
  </si>
  <si>
    <t>02-MC002</t>
  </si>
  <si>
    <t>กล่องเค้กเบาหวิวเผือกมะพร้าวอ่อน 100g.MAKRO(1ห่อ*200ใบ)</t>
  </si>
  <si>
    <t>02-PC03</t>
  </si>
  <si>
    <t>ถาดวงกลม 1ปอนด์</t>
  </si>
  <si>
    <t>02-PC04</t>
  </si>
  <si>
    <t>ถาดวงกลมชิฟฟ่อน 2ปอนด์ (ห่อ*12000ชิ้น)</t>
  </si>
  <si>
    <t>02-PC05</t>
  </si>
  <si>
    <t>ถาดวงกลมเบาหวิว (ล)  (1/2 ปอนด์)</t>
  </si>
  <si>
    <t>02-PC06</t>
  </si>
  <si>
    <t>สายคาดเบาหวิว ครึ่งปอนด์ (ห่อ*3000ชิ้น)</t>
  </si>
  <si>
    <t>02-PC08</t>
  </si>
  <si>
    <t>สายคาดชิฟฟ่อน 2 ปอนด์</t>
  </si>
  <si>
    <t>02-PC09</t>
  </si>
  <si>
    <t>รีม</t>
  </si>
  <si>
    <t>02-PC10</t>
  </si>
  <si>
    <t>กระดาษรองก้นขนมปัง 3.5x4(มัด*10กก.)</t>
  </si>
  <si>
    <t>มัด</t>
  </si>
  <si>
    <t>02-PC11</t>
  </si>
  <si>
    <t>ถ้วยขาว 2616</t>
  </si>
  <si>
    <t>02-PC13</t>
  </si>
  <si>
    <t>ถ้วยใส่ขนมลูกตาล 2 ชิ้น (ถ้วยสีเขียว)</t>
  </si>
  <si>
    <t>02-PC14</t>
  </si>
  <si>
    <t>ถ้วยชิม 1 ออนซ์(แถว*100ใบ)</t>
  </si>
  <si>
    <t>VI452,VI439</t>
  </si>
  <si>
    <t>02-PC15</t>
  </si>
  <si>
    <t>ฝาปิดถ้วยชิม 1 ออนซ์(แถว*100ใบ)</t>
  </si>
  <si>
    <t>22/06/66 NO55,NO49</t>
  </si>
  <si>
    <t>02-PC16</t>
  </si>
  <si>
    <t>ถ้วยขาว 2816</t>
  </si>
  <si>
    <t>02-PC17</t>
  </si>
  <si>
    <t>231024/PM</t>
  </si>
  <si>
    <t>02-PC18</t>
  </si>
  <si>
    <t>ฝาอลูมิเนียม</t>
  </si>
  <si>
    <t>307-AL</t>
  </si>
  <si>
    <t>02-PC19</t>
  </si>
  <si>
    <t>ฝาพลาสติกพีอี สีใส</t>
  </si>
  <si>
    <t>230426/AM</t>
  </si>
  <si>
    <t>02-PC23</t>
  </si>
  <si>
    <t>กระทง 3220 ลายโบราณ 1ลัง=50 แถว</t>
  </si>
  <si>
    <t>02-PC26</t>
  </si>
  <si>
    <t>กระดาษลอกลาย</t>
  </si>
  <si>
    <t>02-PC27</t>
  </si>
  <si>
    <t>ถาด 5073 ใส่พายสับปะรด</t>
  </si>
  <si>
    <t>02-PC29</t>
  </si>
  <si>
    <t>กระทง 2216 B ลาย</t>
  </si>
  <si>
    <t>02-PC30</t>
  </si>
  <si>
    <t>กล่องอเวย์สั้นฐานใส+ฝาสูง(1ลัง*300ใบ)</t>
  </si>
  <si>
    <t>02-PC31</t>
  </si>
  <si>
    <t>ถ้วยน้ำจิ้ม  1 ออนซ์ ฝาปิด(แถว*50ใบ)</t>
  </si>
  <si>
    <t>02-PC32</t>
  </si>
  <si>
    <t>กล่องอเวย์สั้นฐานใส+ฝาเตี้ย(1ลัง*300ใบ)</t>
  </si>
  <si>
    <t>02-PC33</t>
  </si>
  <si>
    <t>กล่องใส  M020(NO.5)</t>
  </si>
  <si>
    <t>02-PC34</t>
  </si>
  <si>
    <t>ถาดเปี๊ยะสีทอง</t>
  </si>
  <si>
    <t>02-PC35</t>
  </si>
  <si>
    <t>กล่อง E-77 ฐานน้ำตาล+ฝา</t>
  </si>
  <si>
    <t>02-PC36</t>
  </si>
  <si>
    <t>กล่องอเวย์สั้นฐานน้ำตาล+ฝาเตี้ย(1ลัง*300ใบ)</t>
  </si>
  <si>
    <t>02-PC37</t>
  </si>
  <si>
    <t>E157:ฐานทอง ฝา PET ใส(1ลัง*600/แถว*50)</t>
  </si>
  <si>
    <t>ชุด</t>
  </si>
  <si>
    <t>แถวx200ใบ</t>
  </si>
  <si>
    <t>02-PC39</t>
  </si>
  <si>
    <t>ถาดพลาสติก MC-002C (1,000 ใบ)</t>
  </si>
  <si>
    <t>ลังx1,000 ใบ</t>
  </si>
  <si>
    <t>02-PC41</t>
  </si>
  <si>
    <t>กระทงฟอยส์ 1345 (โปรเจค ปตท.)</t>
  </si>
  <si>
    <t>02-PC42</t>
  </si>
  <si>
    <t>ถาด E-158 PET ใส(โปรเจค ปตท.)</t>
  </si>
  <si>
    <t>02-PC43</t>
  </si>
  <si>
    <t>ถาดฟอยล์4618(โปรเจค ปตท.)</t>
  </si>
  <si>
    <t>02-PC44</t>
  </si>
  <si>
    <t>ถาดเค้กพลาสติก1ปอนด์</t>
  </si>
  <si>
    <t>02-PC45</t>
  </si>
  <si>
    <t>E-157:ฐานน้ำตาล+ ฝา PET ใส ปตท.</t>
  </si>
  <si>
    <t>02-PC46</t>
  </si>
  <si>
    <t>E-115:ฐานน้ำตาล+ ฝา PET ใส ปตท.</t>
  </si>
  <si>
    <t>02-PC47</t>
  </si>
  <si>
    <t>กระทงกระดาษสีน้ำตาล2416(ปตท.)</t>
  </si>
  <si>
    <t>02-PC49</t>
  </si>
  <si>
    <t>พิมพ์ดอกกุหลาบซิลิโคน5CM1ห่อ*12ชิ้น</t>
  </si>
  <si>
    <t>ห่อx1</t>
  </si>
  <si>
    <t>02-PC50</t>
  </si>
  <si>
    <t>พิมพ์ซิลิโคนดอกกุหลาบ</t>
  </si>
  <si>
    <t>02-PC51</t>
  </si>
  <si>
    <t>พิมพ์อลูมิเนียม 3 ปอนด์</t>
  </si>
  <si>
    <t>02-PC52</t>
  </si>
  <si>
    <t>แผ่นฟอยล์ลายผิวส้ม C115 (ปตท)</t>
  </si>
  <si>
    <t>ลัง*100(10000)</t>
  </si>
  <si>
    <t>02-PC53</t>
  </si>
  <si>
    <t>กระทงกระดาษสีขาว 2416 (ปตท)</t>
  </si>
  <si>
    <t>ลัง*50(5000)</t>
  </si>
  <si>
    <t>02-PC56</t>
  </si>
  <si>
    <t>กระทงจีบ 3219 สีแดง (ปุยฝ้ายเล็ก)1แถว*800</t>
  </si>
  <si>
    <t>02-PC58</t>
  </si>
  <si>
    <t>ถ้วยพีเอสฝาโดม (ป.ต.ท.)</t>
  </si>
  <si>
    <t>02-PC59</t>
  </si>
  <si>
    <t>ฝาปิดถ้วยโดม (ป.ต.ท.)</t>
  </si>
  <si>
    <t>02-PC60</t>
  </si>
  <si>
    <t>กระทงจีบสีชมพู</t>
  </si>
  <si>
    <t>02-PC61</t>
  </si>
  <si>
    <t>กระทงจีบสีขาวตัวหนังสีทอง</t>
  </si>
  <si>
    <t>02-PP01</t>
  </si>
  <si>
    <t>กล่อง E44 ฝาพับ(1ลัง*1200/แถว*50)</t>
  </si>
  <si>
    <t>6608063,6608176</t>
  </si>
  <si>
    <t>02-PP02</t>
  </si>
  <si>
    <t>ถ้วย 3 ออนซ์ฝาติด</t>
  </si>
  <si>
    <t>02-PP04</t>
  </si>
  <si>
    <t>กล่องเอแคลร์ไข่เค็ม E83(1ลัง*900ใบ)</t>
  </si>
  <si>
    <t>02-PP06</t>
  </si>
  <si>
    <t>ถาด E55 ฐานน้ำตาล(1ลัง*300ใบ)</t>
  </si>
  <si>
    <t>02-PP07</t>
  </si>
  <si>
    <t>ถาด E-61 ฐานน้ำตาล  (เตี้ย)(1ลัง*750ใบ)</t>
  </si>
  <si>
    <t>79M230016248</t>
  </si>
  <si>
    <t>02-PP08</t>
  </si>
  <si>
    <t>ถาด E-114 ฝาใส-ฐานน้ำตาล(1ลัง*700ใบ)</t>
  </si>
  <si>
    <t>02-PP09</t>
  </si>
  <si>
    <t>ถาดเค้กโบราณ</t>
  </si>
  <si>
    <t>02-PP10</t>
  </si>
  <si>
    <t>ถาดเบเกอรี่ Top seal 50(1ลัง*1500ใบ)</t>
  </si>
  <si>
    <t>02-PP11</t>
  </si>
  <si>
    <t>ถาดเบเกอรี่ Top seal 65(1ลัง*1000ใบ)</t>
  </si>
  <si>
    <t>02-PP12</t>
  </si>
  <si>
    <t>ถาด E-93(1ลัง*200ใบ)</t>
  </si>
  <si>
    <t>02-PP13</t>
  </si>
  <si>
    <t>ถาด E-20 เอแคลร์นมสด(1ลัง*400ใบ)</t>
  </si>
  <si>
    <t>02-PP15</t>
  </si>
  <si>
    <t>กล่อง TR-B3-PET /กล่อง รพ.นครปฐม</t>
  </si>
  <si>
    <t>02-PP19</t>
  </si>
  <si>
    <t>ถาดชิฟฟอนสามเหลี่ยม No.11(1ลัง*2000ใบ)</t>
  </si>
  <si>
    <t>02-PP20</t>
  </si>
  <si>
    <t>02-PP21</t>
  </si>
  <si>
    <t>ถาดฟอยส์ทรงรีท๊อฟฟี่เค้ก</t>
  </si>
  <si>
    <t>02-PP22</t>
  </si>
  <si>
    <t>02-PP23</t>
  </si>
  <si>
    <t>02-PP24</t>
  </si>
  <si>
    <t>ถ้วยชิม 2 ออนซ์ฝาติด(แถว*100ใบ)</t>
  </si>
  <si>
    <t>02-PP25</t>
  </si>
  <si>
    <t>ถาดสีน้ำตาล E-86</t>
  </si>
  <si>
    <t>02-PP27</t>
  </si>
  <si>
    <t>ถาดเค้ก 1 ปอนด์</t>
  </si>
  <si>
    <t>02-PP28</t>
  </si>
  <si>
    <t>ถาดใส E-54 น้ำตาล(1ลัง*300)</t>
  </si>
  <si>
    <t>02-PP35</t>
  </si>
  <si>
    <t>ถาดยาวปังเนยนิ่ม หนา 0.6mm(1ลัง*600ใบ)</t>
  </si>
  <si>
    <t>02-PP37</t>
  </si>
  <si>
    <t>ถาดเบาหวิวใหญ่ เนื้อ PP 0.50mm.(1ลัง*500ใบ)</t>
  </si>
  <si>
    <t>VXM2436</t>
  </si>
  <si>
    <t>02-PP38</t>
  </si>
  <si>
    <t>ถาดเบาหวิวเล็ก เนื้อ PP  0.50mm.(1ลัง*1000ใบ)</t>
  </si>
  <si>
    <t>02-PP39</t>
  </si>
  <si>
    <t>ถาดใสเปี๊ยะ 8 หลุมฐานน้ำตาล</t>
  </si>
  <si>
    <t>02-PP43</t>
  </si>
  <si>
    <t>กล่องมูส COM-ถ้วยLC-7042 พร้อมฝา (โปรแจค ปตท.)</t>
  </si>
  <si>
    <t>02-PP44</t>
  </si>
  <si>
    <t>ถ้วย LC-7042 พร้อมฝา</t>
  </si>
  <si>
    <t>02-PP45</t>
  </si>
  <si>
    <t>ถาดสามเหลี่ยมท็อปซิลเรียบ (สีขุ่น) ออร์เดอร์ Big C(ลัง*2000ใ</t>
  </si>
  <si>
    <t>02-PP46</t>
  </si>
  <si>
    <t>ถาดE-82 ถาดวุ้นเป็ด 6 ช่อง สีขาว(ลัง*1000ใบ)</t>
  </si>
  <si>
    <t>02-PP47</t>
  </si>
  <si>
    <t>ฝาปิดถาดวุ้นเป็ด6ช่อง (ฝาใหม่ปิดถาดE-82)ลัง*1000ใบ</t>
  </si>
  <si>
    <t>02-PP50</t>
  </si>
  <si>
    <t>กล่องพลาสติกPETฐานน้ำตาล E-109  *โปรเจค ป.ต.ท.</t>
  </si>
  <si>
    <t>02-PP51</t>
  </si>
  <si>
    <t>กล่องพลาสติก PETฐานน้ำตาล E-69 *โปรเจค ป.ต.ท.</t>
  </si>
  <si>
    <t>02-PP52</t>
  </si>
  <si>
    <t>SUMMER3+ฝาโดม *โปรเจค ป.ต.ท.</t>
  </si>
  <si>
    <t>02-PP53</t>
  </si>
  <si>
    <t>ถาดกล่อง+ฝา 4 หลุม(ลัง*800ใบ)</t>
  </si>
  <si>
    <t>02-PP54</t>
  </si>
  <si>
    <t>ถาดเบเกอรี่ Top seal 60(ลัง*1400ใบ)</t>
  </si>
  <si>
    <t>02-SAZ01</t>
  </si>
  <si>
    <t>สติ๊กเกอร์ อย.Amazon เค้กช็อกโอริโอ้สามเหลี่ยม</t>
  </si>
  <si>
    <t>02-SAZ02</t>
  </si>
  <si>
    <t>สติ๊กเกอร์ อย.Amazon เค้กมะพร้าวสามเหลี่ยม</t>
  </si>
  <si>
    <t>02-SAZ03</t>
  </si>
  <si>
    <t>สติ๊กเกอร์ อย.Amazon เค้กส้มสามเหลี่ยม</t>
  </si>
  <si>
    <t>02-SAZ04</t>
  </si>
  <si>
    <t>สติ๊กเกอร์ อย.Amazon เค้กฝอยทองลาวา</t>
  </si>
  <si>
    <t>02-SAZ05</t>
  </si>
  <si>
    <t>สติ๊กเกอร์ อย.Amazon แซนวิชหมูหยองหมูแฮมชีส</t>
  </si>
  <si>
    <t>02-SAZ06</t>
  </si>
  <si>
    <t>สติ๊กเกอร์ อย.Amazon แซนวิชปูอัด</t>
  </si>
  <si>
    <t>02-SAZ07</t>
  </si>
  <si>
    <t>สติ๊กเกอร์ อย.Amazon แซนวิชแฮมชีส</t>
  </si>
  <si>
    <t>02-SAZ08</t>
  </si>
  <si>
    <t>สติ๊กเกอร์ อย. Amazon เปี๊ยะไส้ถั่วไข่เค็ม/ดวง</t>
  </si>
  <si>
    <t>02-SAZ09</t>
  </si>
  <si>
    <t>สติ๊กเกอร์ อย. Amazon แซนด์วิชปูอัดสาหร่าย/ดวง</t>
  </si>
  <si>
    <t>02-SB01</t>
  </si>
  <si>
    <t>สติ๊กเกอร์กาแฟดวงเล็กติดชิฟฟ่อนรวมรส</t>
  </si>
  <si>
    <t>6606-0043SK</t>
  </si>
  <si>
    <t>02-SB02</t>
  </si>
  <si>
    <t>สติ๊กเกอร์กล้วยหอมดวงเล็กติดชิฟฟ่อนรวมรส</t>
  </si>
  <si>
    <t>02-SB03</t>
  </si>
  <si>
    <t>สติ๊กเกอร์โกโก้ดวงเล็กติดชิฟฟ่อนรวมรส</t>
  </si>
  <si>
    <t>02-SB04</t>
  </si>
  <si>
    <t>สติ๊กเกอร์ขนุนดวงเล็กติดชิฟฟ่อนรวมรส</t>
  </si>
  <si>
    <t>02-SB07</t>
  </si>
  <si>
    <t>สติ๊กเกอร์ทุรียนดวงเล็กติดชิฟฟ่อนรวมรส</t>
  </si>
  <si>
    <t>02-SB10</t>
  </si>
  <si>
    <t>สติ๊กเกอร์เตยหอมดวงเล็กติดชิฟฟ่อนรวมรส</t>
  </si>
  <si>
    <t>02-SB12</t>
  </si>
  <si>
    <t>สติ๊กเกอร์ส้มดวงเล็กติดชิฟฟ่อนรวมรส</t>
  </si>
  <si>
    <t>02-SB14</t>
  </si>
  <si>
    <t>สติ๊กเกอร์มะพร้าวดวงเล็กติดชิฟฟ่อนรวมรส</t>
  </si>
  <si>
    <t>02-SB15</t>
  </si>
  <si>
    <t>สติ๊กเกอร์ลูกตาลดวงเล็กติดชิฟฟ่อนรวมรส</t>
  </si>
  <si>
    <t>02-SB16</t>
  </si>
  <si>
    <t>สติ๊กเกอร์เผือกดวงเล็กติดชิฟฟ่อนรวมรส</t>
  </si>
  <si>
    <t>02-SB17</t>
  </si>
  <si>
    <t>สติ๊กเกอร์น้ำผึ้งวงกลมติดชิฟฟอนรวมรส</t>
  </si>
  <si>
    <t>02-SB18</t>
  </si>
  <si>
    <t>สติ๊กเกอร์ชีสเค้กวงกลมติดชิฟฟอนรวมรส</t>
  </si>
  <si>
    <t>6603-0208SK</t>
  </si>
  <si>
    <t>02-SB19</t>
  </si>
  <si>
    <t>สติ๊กเกอร์มัลเบอร์รี่วงกลมติดชิฟฟอนรวมรส</t>
  </si>
  <si>
    <t>JD2023-02615</t>
  </si>
  <si>
    <t>02-SB21</t>
  </si>
  <si>
    <t>สติ๊กเกอร์วงกลมกาแฟ (บาร์โค๊ด)</t>
  </si>
  <si>
    <t>JD2023-02653</t>
  </si>
  <si>
    <t>02-SB22</t>
  </si>
  <si>
    <t>สติ๊กเกอร์วงกลมโกโก้ (บาร์โค๊ด)</t>
  </si>
  <si>
    <t>JD-2023-02615</t>
  </si>
  <si>
    <t>02-SB24</t>
  </si>
  <si>
    <t>สติ๊กเกอร์ดวงกลมชาเขียว (บาร์โค๊ด)</t>
  </si>
  <si>
    <t>02-SB25</t>
  </si>
  <si>
    <t>สติ๊กเกอร์วงกลมชาไทย (บาร์โค๊ด)</t>
  </si>
  <si>
    <t>02-SB27</t>
  </si>
  <si>
    <t>สติ๊กเกอร์วงกลมบลูเบอรี่ (บาร์โค๊ด)</t>
  </si>
  <si>
    <t>02-SB28</t>
  </si>
  <si>
    <t>สติ๊กเกอร์วงกลมใบเตย (บาร์โค๊ด)</t>
  </si>
  <si>
    <t>02-SB29</t>
  </si>
  <si>
    <t>สติ๊กเกอร์วงกลมเผือก (บาร์โค๊ด)</t>
  </si>
  <si>
    <t>02-SB33</t>
  </si>
  <si>
    <t>สติ๊กเกอร์วงกลมสตรอบอรี่ (บาร์โค๊ด)</t>
  </si>
  <si>
    <t>02-SB34</t>
  </si>
  <si>
    <t>สติ๊กเกอร์วงกลมส้ม (บาร์โค๊ด)</t>
  </si>
  <si>
    <t>02-SBR1</t>
  </si>
  <si>
    <t>สติ๊กเกอร์ท็อฟฟี่ (บาร์โค๊ด)</t>
  </si>
  <si>
    <t>02-SBR14</t>
  </si>
  <si>
    <t>แท็คขนมปังเนยนิ่ม3ชิ้น (แท็คตระกร้าBC)</t>
  </si>
  <si>
    <t>02-SBR16</t>
  </si>
  <si>
    <t>แท็คเครปโรลฝอยทอง (แท็คตระกร้าBC)</t>
  </si>
  <si>
    <t>02-SBR18</t>
  </si>
  <si>
    <t>แท็คชิฟฟ่อนฝอยทอง1ชิ้น (แท็คตระกร้าBC)</t>
  </si>
  <si>
    <t>02-SBR23</t>
  </si>
  <si>
    <t>แท็คขนมปังเนยนิ่ม 2 ชิ้น (แท็คตะกร้าBC) กรุ๊ป1</t>
  </si>
  <si>
    <t>แท็คขนมปังเนยนิ่ม 2 ชิ้น (แท็คตะกร้าBC) กรุ๊ป2</t>
  </si>
  <si>
    <t>02-SBR27</t>
  </si>
  <si>
    <t>สติ๊กเกอร์ดวงกลมมะลิ</t>
  </si>
  <si>
    <t>02-SBR28</t>
  </si>
  <si>
    <t>สติ๊กเกอร์ นน.สุทธิ 200 กรัม เค้กโบราณ BC</t>
  </si>
  <si>
    <t>JD2023-02616</t>
  </si>
  <si>
    <t>02-SC01</t>
  </si>
  <si>
    <t>สติ๊กเกอร์เค้กชิฟฟ่อนสอดไส้ฝอยทอง</t>
  </si>
  <si>
    <t>02-SC02</t>
  </si>
  <si>
    <t>สติ๊กเกอร์เค้กชิฟฟ่อนสอดไส้มะพร้าวนมสด</t>
  </si>
  <si>
    <t>02-SC03</t>
  </si>
  <si>
    <t>สติ๊กเกอร์เค้กชิฟฟ่อนสอดไส้็ช็อกโกแลต</t>
  </si>
  <si>
    <t>02-SC04</t>
  </si>
  <si>
    <t>สติ๊กเกอร์เค้กชิฟฟ่อนสอดไส้็ส้ม</t>
  </si>
  <si>
    <t>02-SC06</t>
  </si>
  <si>
    <t>สติ๊กเกอร์บลูเบอรี่ดวงกลม</t>
  </si>
  <si>
    <t>02-SC07</t>
  </si>
  <si>
    <t>สติ๊กเกอร์สับปะรดดวงกลม</t>
  </si>
  <si>
    <t>02-SC08</t>
  </si>
  <si>
    <t>สติ๊กเกอร์ชาไทยดวงกลม</t>
  </si>
  <si>
    <t>02-SC09</t>
  </si>
  <si>
    <t>สติ๊กเกอร์เนยนมดวงกลม</t>
  </si>
  <si>
    <t>6606-0122BR</t>
  </si>
  <si>
    <t>02-SC10</t>
  </si>
  <si>
    <t>สติ๊กเกอร์สตอเบอรี่ดวงกลม</t>
  </si>
  <si>
    <t>02-SC11</t>
  </si>
  <si>
    <t>สติ๊กเกอร์ชาเขียวดวงกลม</t>
  </si>
  <si>
    <t>02-SC12</t>
  </si>
  <si>
    <t>สติ๊กเกอร์ชิฟฟ่อนสอดไส้ใบเตย (CJ)</t>
  </si>
  <si>
    <t>02-SC13</t>
  </si>
  <si>
    <t>สติ๊กเกอร์ชิฟฟ่อนสอดไส้มะพร้าว (CJ)</t>
  </si>
  <si>
    <t>02-SC14</t>
  </si>
  <si>
    <t>สติ๊กเกอร์ขนมปังทวิสต์ชอคโกแลต(CJ)</t>
  </si>
  <si>
    <t>02-SC15</t>
  </si>
  <si>
    <t>02-SC16</t>
  </si>
  <si>
    <t>02-SC17</t>
  </si>
  <si>
    <t>02-SC18</t>
  </si>
  <si>
    <t>สติ๊กเกอร์สตอเบอรี่ครีมเค้กCJ(ครีม ขาว)</t>
  </si>
  <si>
    <t>02-SC19</t>
  </si>
  <si>
    <t>สติ๊กเกอร์ปังเนยนิ่ม 3 ชิ้น TOP</t>
  </si>
  <si>
    <t>JD2023-02180</t>
  </si>
  <si>
    <t>02-SC20</t>
  </si>
  <si>
    <t>สติกเกอร์ครีมฮอนช๊อกโกแลต Lotus</t>
  </si>
  <si>
    <t>02-SC21</t>
  </si>
  <si>
    <t>02-SC22</t>
  </si>
  <si>
    <t>สติกเกอร์แซนวิชทูน่า CJ</t>
  </si>
  <si>
    <t>02-SC23</t>
  </si>
  <si>
    <t>JD2023-02507-2</t>
  </si>
  <si>
    <t>02-SC24</t>
  </si>
  <si>
    <t>สติ๊กเกอร์บาร์โค้ดถุงกระดาษกระทงขนมปัง</t>
  </si>
  <si>
    <t>02-SC25</t>
  </si>
  <si>
    <t>สติ๊กเกอร์บาร์โค้ดแปะลังส่งสินค้า</t>
  </si>
  <si>
    <t>02-SC27</t>
  </si>
  <si>
    <t xml:space="preserve">สติ๊กเกอร์แซนวิชปูอัด CJ </t>
  </si>
  <si>
    <t>02-SCI01</t>
  </si>
  <si>
    <t>สติ๊กเกอร์ดวงกลมเค้กฝอยทองลาวา</t>
  </si>
  <si>
    <t>02-SCI02</t>
  </si>
  <si>
    <t>สติ๊กเกอร์ดวงกลมเมอแรงค์ 90 g</t>
  </si>
  <si>
    <t>02-SCI03</t>
  </si>
  <si>
    <t>สติ๊กเกอร์สี่เหลี่ยมเมอแรงค์ 90g</t>
  </si>
  <si>
    <t>02-SCI04</t>
  </si>
  <si>
    <t>สติ๊กเกอร์คอนเฟลก</t>
  </si>
  <si>
    <t>02-SCI05</t>
  </si>
  <si>
    <t>สติ๊กเกอร์ท๊อฟฟี่ถั่ว กระเช้า</t>
  </si>
  <si>
    <t>02-SCI06</t>
  </si>
  <si>
    <t>สติ๊กเกอร์ดวงกลมเค้กฝอยทองลาวามีอย.ในตัว</t>
  </si>
  <si>
    <t>02-SCI07</t>
  </si>
  <si>
    <t>02-SCI08</t>
  </si>
  <si>
    <t>S.เมอแรงค์  สี่เหลี่ยม ใส่กระปุก 35g</t>
  </si>
  <si>
    <t>02-SCI12</t>
  </si>
  <si>
    <t>สติ๊กเกอร์ใบเตยดวงกลมBC</t>
  </si>
  <si>
    <t>02-SCI13</t>
  </si>
  <si>
    <t>สติ๊กเกอร์เมล่อนดวงกลมBC</t>
  </si>
  <si>
    <t>02-SCI14</t>
  </si>
  <si>
    <t>สติ๊กเกอร์วานิลาดวงกลมBC</t>
  </si>
  <si>
    <t>02-S-S17</t>
  </si>
  <si>
    <t>สติ๊กเกอร์ อย.เปี๊ยะไส้ถั่วไข่เค็ม 7*2.5cm.</t>
  </si>
  <si>
    <t>02-S-S19</t>
  </si>
  <si>
    <t>สติกเกอร์คุณค่าทางโภชนาการ</t>
  </si>
  <si>
    <t>02-S-S20</t>
  </si>
  <si>
    <t>สติกเกอร์ข้อมูลโภชนาการ</t>
  </si>
  <si>
    <t>02-STAZ01</t>
  </si>
  <si>
    <t>สติ๊กเกอร์สายคาดเค้กเบาหวิวรสกาแฟAmazon</t>
  </si>
  <si>
    <t>02-STAZ02</t>
  </si>
  <si>
    <t>สติ๊กเกอร์สายคาดเค้กเบาหวิวรสเนยสดAmazon</t>
  </si>
  <si>
    <t>02-STAZ04</t>
  </si>
  <si>
    <t>สติ๊กเกอร์สายคาดเค้กเบาหวิวรสฝอยทองAmazon</t>
  </si>
  <si>
    <t>02-STAZ06</t>
  </si>
  <si>
    <t>สติ๊กเกอร์สายคาดเค้กเบาหวิวกล้วยหอมเนยสดAmazon</t>
  </si>
  <si>
    <t>JD2023-02147-2</t>
  </si>
  <si>
    <t>02-STAZ07</t>
  </si>
  <si>
    <t>สติ๊กเกอร์สายคาดเค้กมะพร้าวไส้ครีมAmazon</t>
  </si>
  <si>
    <t>02-STAZ08</t>
  </si>
  <si>
    <t>JD2023-01892-2</t>
  </si>
  <si>
    <t>02-STAZ09</t>
  </si>
  <si>
    <t>สติ๊กเกอร์สายคาดปังสังขยาใบเตยนมสดAmazon</t>
  </si>
  <si>
    <t>02-STAZ10</t>
  </si>
  <si>
    <t>สติ๊กเกอร์สายคาดขนมปังมะพร้าวใบเตยAmazon</t>
  </si>
  <si>
    <t>02-STAZ11</t>
  </si>
  <si>
    <t>สติ๊กเกอร์สายคาดเค้กตาลหอมAmazon</t>
  </si>
  <si>
    <t>02-STAZ12</t>
  </si>
  <si>
    <t>สติ๊กเกอร์สายคาดขนมปังหิมะฮอกไกโดAmazon</t>
  </si>
  <si>
    <t>02-STAZ13</t>
  </si>
  <si>
    <t>สติ๊กเกอร์สายคาด เค้กโบราณครีม Amazon</t>
  </si>
  <si>
    <t>02-STAZ14</t>
  </si>
  <si>
    <t>สติ๊กเกอร์สายคาดเค้กโบราณผลไม้Amazon</t>
  </si>
  <si>
    <t>JD2023-02802</t>
  </si>
  <si>
    <t>02-STAZ15</t>
  </si>
  <si>
    <t>สติ๊กเกอร์สายคาดเอแคลร์นมสดAmazon</t>
  </si>
  <si>
    <t>JD2023-02024-4</t>
  </si>
  <si>
    <t>02-STAZ16</t>
  </si>
  <si>
    <t>สติ๊กเกอร์สายคาดปังแฮมมินิAmazon</t>
  </si>
  <si>
    <t>02-STAZ17</t>
  </si>
  <si>
    <t>สติ๊กเกอร์สายคาดปังไส้กรอกAmazon</t>
  </si>
  <si>
    <t>JD2023-02523</t>
  </si>
  <si>
    <t>02-STAZ19</t>
  </si>
  <si>
    <t>สติ๊กเกอร์สายคาดปังพริกเผาหมูหยองมินิAmazon</t>
  </si>
  <si>
    <t>JD2023-01421</t>
  </si>
  <si>
    <t>02-STAZ22</t>
  </si>
  <si>
    <t>สติ๊กเกอร์สายคาดครีมฮอร์นใบเตยPP AmaZon</t>
  </si>
  <si>
    <t>JD-2023-02177-2</t>
  </si>
  <si>
    <t>สติ๊กเกอร์สายคาดครีมฮอร์นวานิลลาPP AmaZon</t>
  </si>
  <si>
    <t>JD2023-01746-4</t>
  </si>
  <si>
    <t>02-STAZ24</t>
  </si>
  <si>
    <t>สติ๊กเกอร์สายคาดครีมฮอร์นชอคโกแล็ตPP AmaZon</t>
  </si>
  <si>
    <t>JD2023-02498</t>
  </si>
  <si>
    <t>02-STAZ25</t>
  </si>
  <si>
    <t>02-STAZ26</t>
  </si>
  <si>
    <t>S.ท๊อฟฟี่เค้ก Amazon</t>
  </si>
  <si>
    <t>02-STAZ27</t>
  </si>
  <si>
    <t>S.บราวนี่พิสตาชิโอ  AmaZon</t>
  </si>
  <si>
    <t>02-STAZ28</t>
  </si>
  <si>
    <t>S.บราวนี่ครีมชีสสตอเบอร์รี่  AmaZon</t>
  </si>
  <si>
    <t>02-STAZ47</t>
  </si>
  <si>
    <t>สติ๊กเกอร์แครอทครีมชีส(ปตท.)</t>
  </si>
  <si>
    <t>02-STAZ48</t>
  </si>
  <si>
    <t>สติ๊กเกอร์ขนมปังไส้หมูแดงวีแกน(ปตท.)</t>
  </si>
  <si>
    <t>02-STAZ49</t>
  </si>
  <si>
    <t>สติ๊กเกอร์ขนมปังไส้นามะช็อคโกแลต(ปตท.)</t>
  </si>
  <si>
    <t>02-STAZ50</t>
  </si>
  <si>
    <t>สติ๊กเกอร์ขนมปังไส้งานดำ(ปตท.)</t>
  </si>
  <si>
    <t>02-STAZ51</t>
  </si>
  <si>
    <t>สติ๊กเกอร์สายคาดแซนวิชปูอัดสาหร่าย (ป.ต.ท)</t>
  </si>
  <si>
    <t>02-STAZ52</t>
  </si>
  <si>
    <t>สติ๊กเกอร์สายคาดแซนวิชปูอัด (ป.ต.ท)</t>
  </si>
  <si>
    <t>JD2023-02009-6</t>
  </si>
  <si>
    <t>02-STAZ53</t>
  </si>
  <si>
    <t>02-STAZ54</t>
  </si>
  <si>
    <t>สติ๊กเกอร์สายคาดแซนวิชโฮลวีทแฮมชีส(ป.ต.ท)</t>
  </si>
  <si>
    <t>02-STAZ55</t>
  </si>
  <si>
    <t>สติ๊กเกอร์สายคาดแซนวิชแฮมชีส (ป.ต.ท)</t>
  </si>
  <si>
    <t>JD2023-02010-4</t>
  </si>
  <si>
    <t>02-STAZ56</t>
  </si>
  <si>
    <t>JD2023-02011-3</t>
  </si>
  <si>
    <t>02-STAZ57</t>
  </si>
  <si>
    <t>สติ๊กเกอร์สายคาดเค้กวุ้นฝอยทอง (ป.ต.ท)</t>
  </si>
  <si>
    <t>02-STAZ58</t>
  </si>
  <si>
    <t>สติ๊กเกอร์สายคาดโดนัทสอดไส้ครีม (ป.ต.ท)</t>
  </si>
  <si>
    <t>02-STAZ59</t>
  </si>
  <si>
    <t>สติ๊กเกอร์สายคาดปังเนยนิ่ม 3 ชิ้น (ป.ต.ท)</t>
  </si>
  <si>
    <t>02-STAZ64</t>
  </si>
  <si>
    <t>02-STAZ65</t>
  </si>
  <si>
    <t>สติ๊กเกอร์สายคาดวนิลาครีมเค้ก</t>
  </si>
  <si>
    <t>02-STAZ66</t>
  </si>
  <si>
    <t>สติ๊กเกอร์สายคาดใบเตยครีมเค้ก</t>
  </si>
  <si>
    <t>02-STAZ67</t>
  </si>
  <si>
    <t>สติ๊กเกอร์สายคาดบลูเบอรี่ครีมเค้ก</t>
  </si>
  <si>
    <t>02-STAZ68</t>
  </si>
  <si>
    <t>สติ๊กเกอร์สายคาดช็อคโกแลตครีมเค้ก</t>
  </si>
  <si>
    <t>02-STAZ69</t>
  </si>
  <si>
    <t>สติ๊กเกอร์สายคาดเค้กส้มครีมเค้ก</t>
  </si>
  <si>
    <t>02-STAZ70</t>
  </si>
  <si>
    <t>สติ๊กเกอร์สายคาดเค้กสตอเบอรี่ครีมเค้ก</t>
  </si>
  <si>
    <t>02-STAZ76</t>
  </si>
  <si>
    <t>สติ๊กเกอร์เค้กหม้อแกงเผือก (ป.ต.ท)</t>
  </si>
  <si>
    <t>02-STAZ77</t>
  </si>
  <si>
    <t>สติกเกอร์ครัวซองด์ขนมเบื้อง (ป.ต.ท)</t>
  </si>
  <si>
    <t>02-STAZ78</t>
  </si>
  <si>
    <t>สติกเกอร์สายคาดมินิปังไส้กรอกชีส CJ</t>
  </si>
  <si>
    <t>02-STAZ79</t>
  </si>
  <si>
    <t>สติกเกอร์สายคาดแซนวิสโบราณ CJ</t>
  </si>
  <si>
    <t>02-STAZ80</t>
  </si>
  <si>
    <t>สติกเกอร์ขนมปังครีมนมข้าวโอ๊ด(ป.ต.ท.)</t>
  </si>
  <si>
    <t>02-STAZ81</t>
  </si>
  <si>
    <t>02-STAZ82</t>
  </si>
  <si>
    <t>สติกเกอร์เค้กช็อคโกแลตนมข้าวโอ๊ต(ป.ต.ท.)</t>
  </si>
  <si>
    <t>02-STAZ83</t>
  </si>
  <si>
    <t>สติกเกอร์ซอฟเค้กคุกกี้แครนเบอร์รี่(ป.ต.ท.)</t>
  </si>
  <si>
    <t>02-STAZ84</t>
  </si>
  <si>
    <t>สติกเกอร์มัฟเฟินกล้วยช็อคโกแลตนมข้าวโอ๊ต(ป.ต.ท.)</t>
  </si>
  <si>
    <t>02-STL-03</t>
  </si>
  <si>
    <t>JD2023-02178-4</t>
  </si>
  <si>
    <t>02-STL-04</t>
  </si>
  <si>
    <t>02-STL-05</t>
  </si>
  <si>
    <t>02-STL-06</t>
  </si>
  <si>
    <t>02-STL-08</t>
  </si>
  <si>
    <t>JD2022-02353</t>
  </si>
  <si>
    <t>02-STL-09</t>
  </si>
  <si>
    <t>02-STL-10</t>
  </si>
  <si>
    <t>สติ๊กเกอร์สายคาดปังไส้กรอก ไม่มีfacebook</t>
  </si>
  <si>
    <t>02-STL-13</t>
  </si>
  <si>
    <t>สติ๊กเกอร์สายคาดบราวนี่พิสตาชิโอ</t>
  </si>
  <si>
    <t>02-STL-14</t>
  </si>
  <si>
    <t>สติ๊กเกอร์สายคาดบราวนี่ครีมชีสสตอเบอร์รี่</t>
  </si>
  <si>
    <t>02-STL-15</t>
  </si>
  <si>
    <t>S.สายคาดเค้กโบราณครีม โลตัส</t>
  </si>
  <si>
    <t>S.สายคาดเค้กโบราณครีม (แบบเก่า)</t>
  </si>
  <si>
    <t>02-STL-16</t>
  </si>
  <si>
    <t>S.สายคาดเค้กโบราณผลไม้</t>
  </si>
  <si>
    <t>02-STL-17</t>
  </si>
  <si>
    <t>S.สายคาดปังพริกเผาหมูหยอง</t>
  </si>
  <si>
    <t>02-STL-18</t>
  </si>
  <si>
    <t>S.สายคาดเค้กเบาหวิวถาดรสกาแฟ</t>
  </si>
  <si>
    <t>02-STL-19</t>
  </si>
  <si>
    <t>S.สายคาดเค้กเบาหวิวถาดรสฝอยทอง</t>
  </si>
  <si>
    <t>02-STL-20</t>
  </si>
  <si>
    <t>S.สายคาดเค้กเบาหวิวถาดรสเนยสด</t>
  </si>
  <si>
    <t>02-STL-21</t>
  </si>
  <si>
    <t>S.สายคาดเค้กเบาหวิวถาดรสใบเตย</t>
  </si>
  <si>
    <t>02-STL-24</t>
  </si>
  <si>
    <t>02-STL-25</t>
  </si>
  <si>
    <t>S.ชิฟฟอนเค้กสอดไส้รสนมเนย</t>
  </si>
  <si>
    <t>02-STL-26</t>
  </si>
  <si>
    <t>S.ชิฟฟอนสอดไส้สตรอว์เบอร์รี</t>
  </si>
  <si>
    <t>02-STL-27</t>
  </si>
  <si>
    <t>S.ปังเนยนิ่ม 3 ชิ้น</t>
  </si>
  <si>
    <t>02-STL-28</t>
  </si>
  <si>
    <t>02-STL-30</t>
  </si>
  <si>
    <t>สติ๊กเกอร์สายคาดฝอยทองลาวา</t>
  </si>
  <si>
    <t>02-STL-31</t>
  </si>
  <si>
    <t>สายคาดปังเนยนิ่ม 3 ชิ้น BC</t>
  </si>
  <si>
    <t>02-STL-32</t>
  </si>
  <si>
    <t>สายคาดมินิลาวาฝอยทองBC</t>
  </si>
  <si>
    <t>02-STL-33</t>
  </si>
  <si>
    <t>สายคาดชิฟฟ่อนหม้อแกงBC</t>
  </si>
  <si>
    <t>02-STL-34</t>
  </si>
  <si>
    <t>JD2023-02253</t>
  </si>
  <si>
    <t>02-STL-35</t>
  </si>
  <si>
    <t>สายคาดปังเนยนิ่ม 2 ชิ้น CJ</t>
  </si>
  <si>
    <t>JD2023-01574</t>
  </si>
  <si>
    <t>02-STL-36</t>
  </si>
  <si>
    <t>สายคาดเค้กฝอยทองBC</t>
  </si>
  <si>
    <t>02-STL-37</t>
  </si>
  <si>
    <t>สติ๊กเกอร์สายคาดเครปโรลฝอยทอง BC</t>
  </si>
  <si>
    <t>02-STL-38</t>
  </si>
  <si>
    <t>S.ขนมปังไก่หยองน้ำสลัดCJ</t>
  </si>
  <si>
    <t>02-STL-39</t>
  </si>
  <si>
    <t>S.ขนมปังหน้าเนยน้ำตาลCJ</t>
  </si>
  <si>
    <t>02-STL-40</t>
  </si>
  <si>
    <t>S.ขนมปังสอดไส้สตอเบอรี่และขนมปังสอดไส้บลูเบอรี่CJ</t>
  </si>
  <si>
    <t>02-STL-41</t>
  </si>
  <si>
    <t>S.วุ้นเป็ดกะทิมะพร้าวน้ำหอม CJ</t>
  </si>
  <si>
    <t>02-STL-42</t>
  </si>
  <si>
    <t>สายคาดปังนิ่ม 5 ชิ้น(เก่า)</t>
  </si>
  <si>
    <t>02-STL-54</t>
  </si>
  <si>
    <t>สติกเกอร์ฉลากสินค้า"ไดฟูกุ นูเทลล่า"</t>
  </si>
  <si>
    <t>02-STL-55</t>
  </si>
  <si>
    <t>สติกเกอร์สายคาดซอฟท์เค็กมะพร้าวนมสด</t>
  </si>
  <si>
    <t>02-STL-56</t>
  </si>
  <si>
    <t>สติกเกอร์รักแม่ ขนาด 40*40 mm.</t>
  </si>
  <si>
    <t>02-STS-02</t>
  </si>
  <si>
    <t>สติ๊กเกอร์สายคาดสั้นท๊อฟฟี่เค้ก</t>
  </si>
  <si>
    <t>02-STS-07</t>
  </si>
  <si>
    <t>สติ๊กเกอร์สายคาดแซนวิชเค้กรสพีทส้มป.ต.ท.</t>
  </si>
  <si>
    <t>02-STS-08</t>
  </si>
  <si>
    <t>สติ๊กเกอร์สายคาดเค้กโรลโยเกิร์ตมะม่วงป.ต.ท.</t>
  </si>
  <si>
    <t>02-STS-09</t>
  </si>
  <si>
    <t>สติ๊กเกอร์สายคาดชีสเค้กข้าวเหนียวมะม่วงป.ต.ท.</t>
  </si>
  <si>
    <t>02-STS-10</t>
  </si>
  <si>
    <t>สติ๊กเกอร์สายคาดเปี๊ยะลาวาไข่เค็ม</t>
  </si>
  <si>
    <t>02-STS-11</t>
  </si>
  <si>
    <t>สติ๊กเกอร์สายคาดเปี๊ยะสติ๊กใส้ไก่หยอง</t>
  </si>
  <si>
    <t>02-STS-12</t>
  </si>
  <si>
    <t>สติ๊กเกอร์สายคาดปังเลเยอร์ใส้เนยฮอกไกโด</t>
  </si>
  <si>
    <t>02-SZ01</t>
  </si>
  <si>
    <t>สารซีน 30cc (ลัง*9000)</t>
  </si>
  <si>
    <t>02-SZ02</t>
  </si>
  <si>
    <t>สารซีน 50cc (ซีนขนมปัง)</t>
  </si>
  <si>
    <t>02-SZ03</t>
  </si>
  <si>
    <t>02-SZ04</t>
  </si>
  <si>
    <t>สารซีน 200cc (ซีนเบาหวิว+ชิฟฟ่อนเล็ก)ลัง*3000ชิ้น</t>
  </si>
  <si>
    <t>02-SZ06</t>
  </si>
  <si>
    <t>สารซีน 1G*20,000</t>
  </si>
  <si>
    <t>02-SZ07</t>
  </si>
  <si>
    <t>02-SZ08</t>
  </si>
  <si>
    <t>Q300PW(T)</t>
  </si>
  <si>
    <t>02-SZ10</t>
  </si>
  <si>
    <t>02-TAPE 1/2</t>
  </si>
  <si>
    <t>เทปใสเล็ก 1/2 นิ้ว (แถว*8ม้วน/ลัง*144ม้วน)</t>
  </si>
  <si>
    <t>ม้วน</t>
  </si>
  <si>
    <t>02-TAPE2</t>
  </si>
  <si>
    <t>เทปใส 2 นิ้ว Nuvo(แถว*6ม้วน/ลัง*72ม้วน)</t>
  </si>
  <si>
    <t>02-TAPE2-C</t>
  </si>
  <si>
    <t>เทปใส OPP 2"x1000 หลา</t>
  </si>
  <si>
    <t>5-c-005</t>
  </si>
  <si>
    <t>ถุงมือพลาสติกห่อขนม</t>
  </si>
  <si>
    <t>5-C-009</t>
  </si>
  <si>
    <t>แผ่นเทปล่อนรองอบ</t>
  </si>
  <si>
    <t>แผ่น</t>
  </si>
  <si>
    <t>พลาสติกกันกระแทก Air Bubber</t>
  </si>
  <si>
    <t>5-C-173</t>
  </si>
  <si>
    <t>ถ้วยทาร์ต(สำเร็จรูป)</t>
  </si>
  <si>
    <t>กล่อง*40ชิ้น</t>
  </si>
  <si>
    <t>ถุงขยะสีดำ 30*40( 1กระสอบ*30กิโลกรัม)</t>
  </si>
  <si>
    <t>5-S-007</t>
  </si>
  <si>
    <t>ถุงขยะสีชา 30*40( 1กระสอบ*30กิโลกรัม)</t>
  </si>
  <si>
    <t>5-C-195</t>
  </si>
  <si>
    <t>ถุงมือกันความร้อน</t>
  </si>
  <si>
    <t>คู่</t>
  </si>
  <si>
    <t>ถุงพับข้าง 7x10 (ถุงปังเลเยอร์)</t>
  </si>
  <si>
    <t>02-BC47</t>
  </si>
  <si>
    <t>ถุงหิ้วแก้วน้ำ</t>
  </si>
  <si>
    <t>5-S-001</t>
  </si>
  <si>
    <t>ขวดน้ำมะพร้าว</t>
  </si>
  <si>
    <t>5-S-008</t>
  </si>
  <si>
    <t xml:space="preserve">ถุงมือยางสีฟ้า  S </t>
  </si>
  <si>
    <t>100 ชิ้น/แพ็ค</t>
  </si>
  <si>
    <t>ZV66082</t>
  </si>
  <si>
    <t>5-S-009</t>
  </si>
  <si>
    <t xml:space="preserve">ถุงมือยางสีฟ้า  M </t>
  </si>
  <si>
    <t>FN2131</t>
  </si>
  <si>
    <t>5-S-010</t>
  </si>
  <si>
    <t>ถุงมือยางสีฟ้า  L</t>
  </si>
  <si>
    <t>FN2132</t>
  </si>
  <si>
    <t>5-S-014</t>
  </si>
  <si>
    <t>ถุงบีบเกาหลี  ผ้า 16 นิ้ว</t>
  </si>
  <si>
    <t>ช้อนรีน่าขาว</t>
  </si>
  <si>
    <t>หิ้ว</t>
  </si>
  <si>
    <t>5-C-115-1</t>
  </si>
  <si>
    <t>5-C-465</t>
  </si>
  <si>
    <t>ทิชชู่</t>
  </si>
  <si>
    <t>5-c-223</t>
  </si>
  <si>
    <r>
      <t xml:space="preserve">หมึกดำ  </t>
    </r>
    <r>
      <rPr>
        <b/>
        <sz val="14"/>
        <color indexed="8"/>
        <rFont val="Angsana New"/>
        <family val="1"/>
      </rPr>
      <t>ฝาแดง</t>
    </r>
  </si>
  <si>
    <t>ขวด</t>
  </si>
  <si>
    <t>5-C-213</t>
  </si>
  <si>
    <r>
      <rPr>
        <sz val="14"/>
        <rFont val="Angsana New"/>
        <family val="1"/>
        <charset val="222"/>
      </rPr>
      <t xml:space="preserve">น้ำยายิงวันที่ </t>
    </r>
    <r>
      <rPr>
        <b/>
        <sz val="14"/>
        <rFont val="Angsana New"/>
        <family val="1"/>
        <charset val="222"/>
      </rPr>
      <t>ฝาแดง ขวดสีขาว</t>
    </r>
  </si>
  <si>
    <t>5-C-487</t>
  </si>
  <si>
    <r>
      <t xml:space="preserve">น้ำยายิงวันที่ </t>
    </r>
    <r>
      <rPr>
        <b/>
        <sz val="14"/>
        <rFont val="Angsana New"/>
        <family val="1"/>
        <charset val="222"/>
      </rPr>
      <t>ฝาเหลือง</t>
    </r>
  </si>
  <si>
    <t>5-C-224</t>
  </si>
  <si>
    <r>
      <rPr>
        <sz val="14"/>
        <rFont val="Angsana New"/>
        <family val="1"/>
        <charset val="222"/>
      </rPr>
      <t xml:space="preserve">น้ำยาลบวันที่  </t>
    </r>
    <r>
      <rPr>
        <b/>
        <sz val="14"/>
        <rFont val="Angsana New"/>
        <family val="1"/>
        <charset val="222"/>
      </rPr>
      <t>สีชมพู</t>
    </r>
  </si>
  <si>
    <t>5-C-488</t>
  </si>
  <si>
    <r>
      <t>น้ำยาลบวันที่</t>
    </r>
    <r>
      <rPr>
        <b/>
        <sz val="14"/>
        <color indexed="8"/>
        <rFont val="Angsana New"/>
        <family val="1"/>
        <charset val="222"/>
      </rPr>
      <t xml:space="preserve"> (ขวดขาว 3.5ลิตร)</t>
    </r>
  </si>
  <si>
    <t>แกลลอน</t>
  </si>
  <si>
    <t>5-S-002</t>
  </si>
  <si>
    <r>
      <t xml:space="preserve">น้ำยาผสม 750 ml. </t>
    </r>
    <r>
      <rPr>
        <b/>
        <sz val="14"/>
        <rFont val="Angsana New"/>
        <family val="1"/>
        <charset val="222"/>
      </rPr>
      <t>(เครื่องตัวใหม่)</t>
    </r>
    <r>
      <rPr>
        <sz val="14"/>
        <rFont val="Angsana New"/>
        <family val="1"/>
        <charset val="222"/>
      </rPr>
      <t xml:space="preserve">     </t>
    </r>
  </si>
  <si>
    <t>5-S-003</t>
  </si>
  <si>
    <r>
      <t>น้ำยาล้างหัวพิมพ์ 1ลิตร</t>
    </r>
    <r>
      <rPr>
        <b/>
        <sz val="14"/>
        <rFont val="Angsana New"/>
        <family val="1"/>
        <charset val="222"/>
      </rPr>
      <t xml:space="preserve"> (เครื่องตัวใหม่)</t>
    </r>
  </si>
  <si>
    <t>5-S-005</t>
  </si>
  <si>
    <r>
      <t xml:space="preserve">น้ำหมึก 750 ml. </t>
    </r>
    <r>
      <rPr>
        <b/>
        <sz val="14"/>
        <rFont val="Angsana New"/>
        <family val="1"/>
        <charset val="222"/>
      </rPr>
      <t>(เครื่องตัวใหม่)</t>
    </r>
  </si>
  <si>
    <t>5-C-512</t>
  </si>
  <si>
    <r>
      <t xml:space="preserve">หมึกดำ  </t>
    </r>
    <r>
      <rPr>
        <b/>
        <sz val="14"/>
        <color indexed="8"/>
        <rFont val="Angsana New"/>
        <family val="1"/>
      </rPr>
      <t>ฝาดำ</t>
    </r>
  </si>
  <si>
    <t>02-BC-036</t>
  </si>
  <si>
    <t>02-BC-037</t>
  </si>
  <si>
    <t>ธูปหอม</t>
  </si>
  <si>
    <t>เทียน</t>
  </si>
  <si>
    <t>02-BB91</t>
  </si>
  <si>
    <t>กล่องเค้กเบาหวิวฝอยทองตรุษจีน (ใหญ่)</t>
  </si>
  <si>
    <t>02-BB92</t>
  </si>
  <si>
    <t>กล่องเค้กเบาหวิวฝอยทองตรุษจีน (เล็ก)</t>
  </si>
  <si>
    <t>02-BC46-2</t>
  </si>
  <si>
    <t>02-TAPE2-A</t>
  </si>
  <si>
    <t>02-SC29</t>
  </si>
  <si>
    <t>02-SC28</t>
  </si>
  <si>
    <t>สติ๊กเกอร์สายคาดเค้กเบาหวิวรสมะพร้าว CJ</t>
  </si>
  <si>
    <t>02-BB116</t>
  </si>
  <si>
    <t>กล่อง Carton 52*52*36 ใส่ชิฟฟ่อน+ปังแถว</t>
  </si>
  <si>
    <t>02-BB117</t>
  </si>
  <si>
    <t>02-STAZ88</t>
  </si>
  <si>
    <t>สติ๊กเกอร์มินิใส้กรอกชีส (ป.ต.ท.)</t>
  </si>
  <si>
    <t>02-STAZ92</t>
  </si>
  <si>
    <t>02-STAZ95</t>
  </si>
  <si>
    <t>สติ๊กเกอร์เค้ดโรลมะพร้าวใบเตย (ป.ต.ท.)</t>
  </si>
  <si>
    <t>02-STAZ86</t>
  </si>
  <si>
    <t>02-BC38-2</t>
  </si>
  <si>
    <t>02-BB14</t>
  </si>
  <si>
    <t>กล่องเค้กเบาหวิวรสใบเตย 300g. New(1ห่อ*200ใบ)</t>
  </si>
  <si>
    <t>02-STAZ85</t>
  </si>
  <si>
    <t>สติ๊กเกอร์สายคาดแพนเค้กฝอยทองครีมนมสด ป.ต.ท.</t>
  </si>
  <si>
    <t>02-STAZ89</t>
  </si>
  <si>
    <t>สติ๊กเกอร์ชูครีมนมสดฮอกไกโด ป.ต.ท.</t>
  </si>
  <si>
    <t>02-STAZ90</t>
  </si>
  <si>
    <t>สติ๊กเกอร์ชิฟฟ่อนมะพร้าวลาวา  (ป.ต.ท.)</t>
  </si>
  <si>
    <t>02-STAZ91</t>
  </si>
  <si>
    <t>สติ๊กเกอร์มัลเบอรี่พายอเมซอน  ป.ต.ท.</t>
  </si>
  <si>
    <t>02-STAZ93</t>
  </si>
  <si>
    <t>02-STAZ94</t>
  </si>
  <si>
    <t>สติ๊กเกอร์เอแคลร์ ชาไทย อเมซอล  ป.ต.ท.</t>
  </si>
  <si>
    <t>สติ๊กเกอร์คัพเค้กไส้คัสตาร์ส อเมซอน  ป.ต.ท.</t>
  </si>
  <si>
    <t>02-STAZ96</t>
  </si>
  <si>
    <t>สติ๊กเกอร์สังขยาใบเตยคัสตาร์ดเค้ก อเมซอน  (ป.ต.ท.)</t>
  </si>
  <si>
    <t>02-SC30</t>
  </si>
  <si>
    <t>สติ๊กเกอร์สายคาดเค้กมะพร้าวหน้านิ่ม CJ</t>
  </si>
  <si>
    <t>02-SC31</t>
  </si>
  <si>
    <t>สติ๊กเกอร์สายคาดเค้กฝอยทองหน้านิ่ม CJ</t>
  </si>
  <si>
    <t>02-BBS19</t>
  </si>
  <si>
    <t>กล่องขนมจตุรัสดราฟท์+ฝา ปตท 1ลัง*800ใบ</t>
  </si>
  <si>
    <t>02-BC36-1</t>
  </si>
  <si>
    <t>02-PP55</t>
  </si>
  <si>
    <t>ฝาถาดธรรมชาติ S010(ตัว+ฝา)</t>
  </si>
  <si>
    <t>02-BBS17</t>
  </si>
  <si>
    <t>กล่อง E-70สีน้ำตาล+ฝา</t>
  </si>
  <si>
    <t>02-SC32</t>
  </si>
  <si>
    <t>02-SC33</t>
  </si>
  <si>
    <t>02-SC34</t>
  </si>
  <si>
    <t>STK เค้กลอดช่อง CJ</t>
  </si>
  <si>
    <t>STK ครีมฮอนจัมโบ้ใบเตย CJ</t>
  </si>
  <si>
    <t>STK โดนัทไส้แยมสตรอเบอรี่</t>
  </si>
  <si>
    <t>สติ๊กเกอร์สายคาดชีสมะม่วง Amazon</t>
  </si>
  <si>
    <t>สติ๊กเกอร์สายคาดพายสับปะรด Amazon</t>
  </si>
  <si>
    <t>สติ๊กเกอร์สายคาดเค้กลำไย Amazon</t>
  </si>
  <si>
    <t>สติ๊กเกอร์สายคาดมาการองมะขาม Amazon</t>
  </si>
  <si>
    <t>02-BB118</t>
  </si>
  <si>
    <t>กล่องขนมเปี๊ยะวรรณวนัช 450 g.</t>
  </si>
  <si>
    <t>02-BBS20</t>
  </si>
  <si>
    <t>กล่อง PET FF-106 เค้กลอดช่อง</t>
  </si>
  <si>
    <t>02-BBS18</t>
  </si>
  <si>
    <t>02-BC18-2</t>
  </si>
  <si>
    <t>พลาสติกพันข้างเค้กมีเทปกาว 5*26</t>
  </si>
  <si>
    <t>02-BTAZ23</t>
  </si>
  <si>
    <t>02-BTAZ24</t>
  </si>
  <si>
    <t>02-BTAZ25</t>
  </si>
  <si>
    <t>02-BTAZ26</t>
  </si>
  <si>
    <t>02-BBS21</t>
  </si>
  <si>
    <t>02-BBS22</t>
  </si>
  <si>
    <t>02-BC48-1</t>
  </si>
  <si>
    <t>02-FLM010-2</t>
  </si>
  <si>
    <t>ม้วนฟิมล์ใส PET ใช้ซีนแซนวิส CJ  220mm.*500m.</t>
  </si>
  <si>
    <t>02-SC35</t>
  </si>
  <si>
    <t>02-SC36</t>
  </si>
  <si>
    <t>สติ๊กเกอร์คุ้ม 4 สีปังแถว CJ</t>
  </si>
  <si>
    <t>สติ๊กเกอร์น้ำหนัก 400 กรัมสีดำ CJ</t>
  </si>
  <si>
    <t>วันที่จ่ายออก 8</t>
  </si>
  <si>
    <t>02-BC35-1</t>
  </si>
  <si>
    <t>02-PC55</t>
  </si>
  <si>
    <t>กระทงฟอย F3217 (1 แถว*500 ใบ)</t>
  </si>
  <si>
    <t>5-MC-006</t>
  </si>
  <si>
    <t>ลวดเมอร์แลงสีทอง</t>
  </si>
  <si>
    <t>กล่องครีมฮอลท็อปซีล CJ</t>
  </si>
  <si>
    <t>02-PP56</t>
  </si>
  <si>
    <t>รหัสสินค้า</t>
  </si>
  <si>
    <t>02-BTAZ28</t>
  </si>
  <si>
    <t>สติ๊กเกอร์เค้กมะพร้าวสามเหลี่ยม Amazon</t>
  </si>
  <si>
    <t>สติ๊กเกอร์เปี๊ยะใส้ถั่วไข่เค็ม Amazon</t>
  </si>
  <si>
    <t>02-SC37</t>
  </si>
  <si>
    <t>รหัส</t>
  </si>
  <si>
    <t>วันที่จ่ายออก 2</t>
  </si>
  <si>
    <t>วันที่จ่ายออก 6</t>
  </si>
  <si>
    <t>วันที่จ่ายออก 7</t>
  </si>
  <si>
    <t>วันที่จ่ายออก 12</t>
  </si>
  <si>
    <t>วันที่จ่ายออก13</t>
  </si>
  <si>
    <t>วันที่จ่ายออก14</t>
  </si>
  <si>
    <t>ยอดจ่ายทั้งหมด</t>
  </si>
  <si>
    <t>KG.</t>
  </si>
  <si>
    <t>สติ๊กเกอร์เค้กฝอยทองสอดไส้แยม</t>
  </si>
  <si>
    <t>สติ๊กเกอร์เค้กวุ้นฝอยทอง</t>
  </si>
  <si>
    <t>สติ๊กเกอร์โดนัทสอดไส้ครีมนมสด</t>
  </si>
  <si>
    <t>02-SC38</t>
  </si>
  <si>
    <t>02-SC39</t>
  </si>
  <si>
    <t>02-SC40</t>
  </si>
  <si>
    <t>02-SC41</t>
  </si>
  <si>
    <t>สติ๊กเกอร์ชมพูปังแถววรรณวนัชคุ้ม 20 แผ่น (ด้านหน้า)</t>
  </si>
  <si>
    <t>สติ๊กเกอร์ชมพูปังแถววรรณวนัชคุ้ม 20 แผ่น (ด้านหลัง)</t>
  </si>
  <si>
    <t>สติ๊กเกอร์ปังแถวชนิดแผ่น (ด้านหน้า)</t>
  </si>
  <si>
    <t>สติ๊กเกอร์ปังแถวชนิดแผ่น (ด้านหลัง)</t>
  </si>
  <si>
    <t>รายการของ DS</t>
  </si>
  <si>
    <t>รายการ</t>
  </si>
  <si>
    <t>หน่วยนับ</t>
  </si>
  <si>
    <t>หยุดการใช้งาน</t>
  </si>
  <si>
    <t>ระยะเวลาDS</t>
  </si>
  <si>
    <t>หมายเหตุ</t>
  </si>
  <si>
    <t>ปี 2565</t>
  </si>
  <si>
    <t>2 ปี</t>
  </si>
  <si>
    <t>ยังใช้อยู่แต่ออกน้อยมาก</t>
  </si>
  <si>
    <t>ปี 2566</t>
  </si>
  <si>
    <t>1 ปี</t>
  </si>
  <si>
    <t>ปี 2564</t>
  </si>
  <si>
    <t>3 ปี</t>
  </si>
  <si>
    <t>ก่อนปี 2564</t>
  </si>
  <si>
    <t>ปี 2563</t>
  </si>
  <si>
    <t>4 ปี</t>
  </si>
  <si>
    <t>7 เดือน</t>
  </si>
  <si>
    <t>ปี2565</t>
  </si>
  <si>
    <t>ปี2564</t>
  </si>
  <si>
    <t>ปี2566</t>
  </si>
  <si>
    <t>02-BC23-1</t>
  </si>
  <si>
    <t>02-BBS25</t>
  </si>
  <si>
    <t>02-BBS26</t>
  </si>
  <si>
    <t>กล่องพลาสติกใสกลม 1 ปอนด์</t>
  </si>
  <si>
    <t>กล่องพลาสติกใสกลม  ครึ่งปอนด์</t>
  </si>
  <si>
    <t>02-BTAZ29</t>
  </si>
  <si>
    <t>สติ๊กเกอร์แครอทครีมชีส</t>
  </si>
  <si>
    <t>สติ๊กเกอร์ช็อกโกแลต</t>
  </si>
  <si>
    <t>02-BTAZ30</t>
  </si>
  <si>
    <t>ถ้วยบราวนี่เล็ก สีขาว ขนาด 4.5*4.5 cm</t>
  </si>
  <si>
    <t>02-SC42</t>
  </si>
  <si>
    <t>02-SC44</t>
  </si>
  <si>
    <t>02-SC45</t>
  </si>
  <si>
    <t>สติ๊กเกอร์สายคาดเค้กทุเรียน CJ</t>
  </si>
  <si>
    <t>สติ๊กเกอร์สายคาดพิซซ่าโบโรน่า CJ</t>
  </si>
  <si>
    <t>สติ๊กเกอร์สายคาดขนมปังข้าวโพดแฮม CJ</t>
  </si>
  <si>
    <t>02-FLM011-2</t>
  </si>
  <si>
    <t>ม้วนฟิมล์ใส PET ใช้ซีนวัตถุดิบ CJ  220mm.*500m.</t>
  </si>
  <si>
    <t>ลำดับ</t>
  </si>
  <si>
    <r>
      <t xml:space="preserve">สติ๊กเกอร์สายคาดแซนวิชโฮลวีททูน่า (ป.ต.ท) </t>
    </r>
    <r>
      <rPr>
        <sz val="14"/>
        <color rgb="FFFF0000"/>
        <rFont val="Angsana New"/>
        <family val="1"/>
      </rPr>
      <t>แบบใหม่</t>
    </r>
  </si>
  <si>
    <t>กลับมาใช้อยู่แต่ออกน้อยมาก</t>
  </si>
  <si>
    <t>03/2567</t>
  </si>
  <si>
    <t>2 เดือน</t>
  </si>
  <si>
    <t>01/2567</t>
  </si>
  <si>
    <t>4 เดือน</t>
  </si>
  <si>
    <t>05/2567</t>
  </si>
  <si>
    <t>02/2567</t>
  </si>
  <si>
    <t>3เดือน</t>
  </si>
  <si>
    <t>12/2566</t>
  </si>
  <si>
    <t>5เดือน</t>
  </si>
  <si>
    <t>08/2566</t>
  </si>
  <si>
    <t>9เดือน</t>
  </si>
  <si>
    <t>2เดือน</t>
  </si>
  <si>
    <t>06/2566</t>
  </si>
  <si>
    <t>1ปี</t>
  </si>
  <si>
    <t>10/2565</t>
  </si>
  <si>
    <t>1ปี 7เดือน</t>
  </si>
  <si>
    <t>03/2566</t>
  </si>
  <si>
    <t>1ปี 2เดือน</t>
  </si>
  <si>
    <t>02/2566</t>
  </si>
  <si>
    <t>1ปี 3เดือน</t>
  </si>
  <si>
    <t>04/2566</t>
  </si>
  <si>
    <t>1ปี 1เดือน</t>
  </si>
  <si>
    <t>04/2567</t>
  </si>
  <si>
    <t>12/2565</t>
  </si>
  <si>
    <t>1ปี 5เดือน</t>
  </si>
  <si>
    <t>11/2566</t>
  </si>
  <si>
    <t>6เดือน</t>
  </si>
  <si>
    <t>10/2566</t>
  </si>
  <si>
    <t>7เดือน</t>
  </si>
  <si>
    <t>05/2566</t>
  </si>
  <si>
    <t>07/2566</t>
  </si>
  <si>
    <t>10เดือน</t>
  </si>
  <si>
    <t>09/2566</t>
  </si>
  <si>
    <t>8เดือน</t>
  </si>
  <si>
    <t>12/2564</t>
  </si>
  <si>
    <t>2ปี 5เดือน</t>
  </si>
  <si>
    <t>8/2566</t>
  </si>
  <si>
    <t>วันที่รับเข้า 14</t>
  </si>
  <si>
    <t>คงเหลือยกมา</t>
  </si>
  <si>
    <t>02-PC54</t>
  </si>
  <si>
    <t>กระทงฟอย F3217 (1 แถว*1000 ใบ)</t>
  </si>
  <si>
    <r>
      <t xml:space="preserve">สติกเกอร์สายคาดแซนวิสโบราณ CJ (ใหม่) </t>
    </r>
    <r>
      <rPr>
        <sz val="14"/>
        <color rgb="FFFF0000"/>
        <rFont val="Angsana New"/>
        <family val="1"/>
      </rPr>
      <t>ไม่ใช้</t>
    </r>
  </si>
  <si>
    <t>02-SC46</t>
  </si>
  <si>
    <t>02-SC47</t>
  </si>
  <si>
    <t>02-SC48</t>
  </si>
  <si>
    <t>สติ๊กเกอร์สายคาดชิฟฟ่อนเค้กสอดใส้ครีมมะพร้าว CJ</t>
  </si>
  <si>
    <t>สติ๊กเกอร์สายคาดชิฟฟ่อนเค้กฝอยทอง CJ</t>
  </si>
  <si>
    <t>02-SC49</t>
  </si>
  <si>
    <t>สติ๊กเกอร์สายคาดเค้กบัวลอยมะพร้าวอ่อน CJ</t>
  </si>
  <si>
    <t>สติ๊กเกอร์สายคาดโดนัทไส้ครีมคัสสตาร์ด CJ</t>
  </si>
  <si>
    <t>02-BBS24-1</t>
  </si>
  <si>
    <t>02-BB111</t>
  </si>
  <si>
    <t>02-BBS27</t>
  </si>
  <si>
    <t>02-BATZ27</t>
  </si>
  <si>
    <t>02-SC43</t>
  </si>
  <si>
    <t>สติกเกอร์ครีมฮอร์นชาไทย CJ</t>
  </si>
  <si>
    <t>ถุงหูหิ้ว 9*18 (แพ็ค*500กรัม)1หิ้ว=2.5</t>
  </si>
  <si>
    <t>ถุงหูหิ้ว 7*15 (แพ็ค*500กรัม)1หิ้ว=2.5</t>
  </si>
  <si>
    <t>สารซีน 60cc.(ลัง*9600ชิ้น)ห่อละ320</t>
  </si>
  <si>
    <t>02-BBS29</t>
  </si>
  <si>
    <t>กล่อง เดซี่ ฐานทอง (ป.ต.ท.)</t>
  </si>
  <si>
    <t>กล่องสี่เหลี่ยมใหญ่ CST-300 ตัว+ฝา (1ลัง*400ใบ)บัวลอย</t>
  </si>
  <si>
    <t>02-BB70</t>
  </si>
  <si>
    <t>02-STL-029</t>
  </si>
  <si>
    <t>02-STAZ97</t>
  </si>
  <si>
    <t>02-STAZ98</t>
  </si>
  <si>
    <t>02-STAZ99</t>
  </si>
  <si>
    <t>02-STAZ100</t>
  </si>
  <si>
    <t>สติ๊กเกอร์สายคาดขนมปังเปียกปูนใบเตย (ป.ต.ท.)</t>
  </si>
  <si>
    <t>สติ๊กเกอร์สายคาดโรลเค้กสังขยาใบเตย (ป.ต.ท.)</t>
  </si>
  <si>
    <t>สติ๊กเกอร์สายคาดชูครีมเปียกปูนใบเตย (ป.ต.ท.)</t>
  </si>
  <si>
    <t>สติ๊กเกอร์สายคาดวุ้นฝอยทองใบเตย (ป.ต.ท.)</t>
  </si>
  <si>
    <t>กระดาษบางแดง (ปุยฝ้าย)</t>
  </si>
  <si>
    <t>ของเข้า</t>
  </si>
  <si>
    <t>กล่อง Carton 25*50*28ใส่ชิฟฟ่อน20</t>
  </si>
  <si>
    <t>02-SC50</t>
  </si>
  <si>
    <t>02-SC51</t>
  </si>
  <si>
    <t>02-SC52</t>
  </si>
  <si>
    <t>02-SC53</t>
  </si>
  <si>
    <t>02-SC54</t>
  </si>
  <si>
    <t>สติ๊กเกอร์สายคาดเค้กมะพร้าวลาวา CJ</t>
  </si>
  <si>
    <t>สติ๊กเกอร์สายคาดเลเยอร์เค้กใบเตย CJ</t>
  </si>
  <si>
    <t>สติ๊กเกอร์สายคาดแซนวิสแฮมไข่ CJ</t>
  </si>
  <si>
    <t>สติ๊กเกอร์สายคาดเอแคลร์ชาไทย CJ</t>
  </si>
  <si>
    <t>สติ๊กเกอร์สายคาดบานอฟฟี่ CJ</t>
  </si>
  <si>
    <t>02-BBS30</t>
  </si>
  <si>
    <t>กล่อง PET FF-7 ขนมบาร์คอฟฟี่</t>
  </si>
  <si>
    <t>สารซีน Maxx Live SF-30 (ห่อละ100ชิ้น)</t>
  </si>
  <si>
    <t>ถาดท๊อฟฟี่กระเช้า PM115(1ลัง*300ใบ) แพ็คละ 50 ใบ</t>
  </si>
  <si>
    <t>02-BBS31</t>
  </si>
  <si>
    <t>กล่อง E-157 ฐานทอง-ฝา</t>
  </si>
  <si>
    <t>กล่องชิฟฟอนรวมรสยอดฮิต 8 ชิ้น(แบบท๊อปซีลขนาดใหญ่)300*ห่อ</t>
  </si>
  <si>
    <t>ม้วน*1000เมตร</t>
  </si>
  <si>
    <t>02-FLM012-1</t>
  </si>
  <si>
    <t>02-FLM013-1</t>
  </si>
  <si>
    <t>02-FLM014-1</t>
  </si>
  <si>
    <t>ม้วนฟิมล์ใส OPP บรรจุคุ๊กกี้ฮ้องกงช็อคโกแลต 26*14.5*1000m.</t>
  </si>
  <si>
    <t>ม้วนฟิมล์ใส OPP บรรจุคุ๊กกี้ฮ้องกงออริจินอล 26*14.5*1000m.</t>
  </si>
  <si>
    <t>ม้วนฟิมล์ใส OPP บรรจุคุ๊กกี้ฮ่องกงรสหัวหอมเจียว 26*14.5*1000m.</t>
  </si>
  <si>
    <t>กล่องเค้กเบาหวิวเผือกมะพร้าวอ่อน 100g. New (เส้น) ไม่ใช้</t>
  </si>
  <si>
    <t>กล่องเค้กเบาหวิวเผือกมะพร้าวอ่อน 100g. New (TOP) ไม่ใช้</t>
  </si>
  <si>
    <t>กล่องเค้กเบาหวิวรสฝอยทอง 100g. New(1ห่อ*200ใบ)(TOP)ไม่ใช้</t>
  </si>
  <si>
    <t xml:space="preserve">กระป๋องพลาสติกPET 180pcs </t>
  </si>
  <si>
    <r>
      <t xml:space="preserve">สติ๊กเกอร์สายคาดชิฟฟ่อนเค้กสอดไส้มะพร้าวนมสด </t>
    </r>
    <r>
      <rPr>
        <sz val="14"/>
        <color rgb="FFFF0000"/>
        <rFont val="Angsana New"/>
        <family val="1"/>
      </rPr>
      <t>ไม่แบน</t>
    </r>
  </si>
  <si>
    <t>ถาดขนมเปี๊ยะ 450 กรัม PP 0.5 MM. 100ใบ*ห่อ</t>
  </si>
  <si>
    <t>02-SCI16</t>
  </si>
  <si>
    <t>สติ๊กเกอร์สายคาดปังนุ่มชาไทย BC</t>
  </si>
  <si>
    <t>ถุงเย็นขุ่น EP 4 (1/2) x 7  แพ็คละ 0.5 กก.</t>
  </si>
  <si>
    <t>02-SCI17</t>
  </si>
  <si>
    <t>02-BC50-1</t>
  </si>
  <si>
    <t>วันที่รับเข้า 1</t>
  </si>
  <si>
    <r>
      <t xml:space="preserve">สติ๊กเกอร์แซนวิชปูอัด CJ </t>
    </r>
    <r>
      <rPr>
        <sz val="14"/>
        <color rgb="FFFF0000"/>
        <rFont val="Angsana New"/>
        <family val="1"/>
      </rPr>
      <t>(ของเก่า)</t>
    </r>
  </si>
  <si>
    <t>วันที่จ่ายออก3</t>
  </si>
  <si>
    <t>02-SBR33</t>
  </si>
  <si>
    <t>02-SBR34</t>
  </si>
  <si>
    <t>02-SBR35</t>
  </si>
  <si>
    <t>สติ๊กเกอร์บาร์โค้ดบัวลอย</t>
  </si>
  <si>
    <t>สติ๊กเกอร์บาร์โค้ดบานอฟฟี่</t>
  </si>
  <si>
    <t>สติ๊กเกอร์บาร์โค้ดเอแคลร์ชาไทย</t>
  </si>
  <si>
    <t>02-SBR36</t>
  </si>
  <si>
    <t>สติ๊กเกอร์บาร์โค้ดปังนุ่มชาไทย BC</t>
  </si>
  <si>
    <t>02-BC51</t>
  </si>
  <si>
    <t>ถุงกระดาษสีขาว เจาะหน้าต่างใส (1800ใบ*ลัง)</t>
  </si>
  <si>
    <t>พลาสติกกันกระแทกขนาด 32.5 CM (ตัดเอง)</t>
  </si>
  <si>
    <t>02-SC55</t>
  </si>
  <si>
    <t>02-SC56</t>
  </si>
  <si>
    <t>ถุงหูหิ้ว 18*36 (แพ็ค*500กรัม)</t>
  </si>
  <si>
    <t>วันที่รับเข้า 16</t>
  </si>
  <si>
    <t>สติ๊กเกอร์สายคาดโดนัทไส้แยมสตรอเบอรี่ CJ 2ชิ้น</t>
  </si>
  <si>
    <t>สติ๊กเกอร์สายคาดโดนัทไส้คัทสตาร์ส CJ 2ชิ้น</t>
  </si>
  <si>
    <t>02-STAZ23</t>
  </si>
  <si>
    <t>5-C-817</t>
  </si>
  <si>
    <t>5-C-541</t>
  </si>
  <si>
    <t>สติ๊กเกอร์ลาเบล 100*100*500 mm.</t>
  </si>
  <si>
    <t>สติ๊กเกอร์ลาเบล 100*150*500 mm.</t>
  </si>
  <si>
    <t>5-S-015</t>
  </si>
  <si>
    <t>สติ๊กเกอร์ลาเบล 90*50*500 mm.</t>
  </si>
  <si>
    <t>02-BC52-2</t>
  </si>
  <si>
    <t>สติ๊กเกอร์ขนมปังแครนเบอร์รี่(เจ)</t>
  </si>
  <si>
    <t>สติ๊กเกอร์ขนมปังหมูแดง(เจ)</t>
  </si>
  <si>
    <t>สติ๊กเกอร์พายแอปเปิ้ล(เจ)</t>
  </si>
  <si>
    <t>สติ๊กเกอร์ขนมปังครีมมะพร้าวอ่อน(เจ)</t>
  </si>
  <si>
    <t>02-JAY-0001</t>
  </si>
  <si>
    <t>02-JAY-0003</t>
  </si>
  <si>
    <t>02-JAY-0004</t>
  </si>
  <si>
    <t>02-JAY-0005</t>
  </si>
  <si>
    <t>02-SBR38</t>
  </si>
  <si>
    <t>สติ๊กเกอร์บาร์โค้ดปังพริกเผาหมูหยองมินิ</t>
  </si>
  <si>
    <t>02-SC57</t>
  </si>
  <si>
    <t>02-SC58</t>
  </si>
  <si>
    <t>สติ๊กเกอร์สายคาดขนมปังไก่หยองน้ำพริกเผา CJ</t>
  </si>
  <si>
    <t>สติ๊กเกอร์สายคาดขนมปังไก่หยองน้ำสลัด CJ</t>
  </si>
  <si>
    <t>02-PC63</t>
  </si>
  <si>
    <t>ถ้วยใส 95-250 ถ้วยน้ำพลาสติก(100g. ชีสเค้กมะม่วง) CJ</t>
  </si>
  <si>
    <t>02-PC62</t>
  </si>
  <si>
    <t>ฝาใสเรียบ PET ฝากลาง Dia.95 (ชีสเค้กมะม่วง) CJ</t>
  </si>
  <si>
    <t>02-SC59</t>
  </si>
  <si>
    <t>สติ๊กเกอร์สายคาดมะม่วงชีสพาย CJ</t>
  </si>
  <si>
    <t>02-PP57</t>
  </si>
  <si>
    <t>02-PP58</t>
  </si>
  <si>
    <t>กล่องเค้กขนาด 1/4 ปอนด์ BC</t>
  </si>
  <si>
    <t>ถ้วยพอดีคำขุ่น+ฝา PP BC</t>
  </si>
  <si>
    <t>02-SC61</t>
  </si>
  <si>
    <t>02-SC62</t>
  </si>
  <si>
    <t>สติ๊กเกอร์สายคาดพิมพ์ใสทาร์ตมะพร้าวอ่อน CJ</t>
  </si>
  <si>
    <t>สติ๊กเกอร์สายคาดพิมพ์ใสเค้กกล้วยหอมชีส CJ</t>
  </si>
  <si>
    <t>02-SCI20</t>
  </si>
  <si>
    <t>02-SCI21</t>
  </si>
  <si>
    <t>02-SCI22</t>
  </si>
  <si>
    <t>02-SCI23</t>
  </si>
  <si>
    <t>สติ๊กเกอร์สายคาดเค้กมะพร้าว BC</t>
  </si>
  <si>
    <t>สติ๊กเกอร์สายคาดเค้กสายรุ้ง BC</t>
  </si>
  <si>
    <t>สติ๊กเกอร์สายคาดเค้กสตรอเบอร์รี่ BC</t>
  </si>
  <si>
    <t>สติ๊กเกอร์สายคาดเค้กช็อคโกแลต BC</t>
  </si>
  <si>
    <t>02-PC64</t>
  </si>
  <si>
    <t>02-PC65</t>
  </si>
  <si>
    <t>02-PC66</t>
  </si>
  <si>
    <t>02-PC67</t>
  </si>
  <si>
    <t>วันที่4</t>
  </si>
  <si>
    <t>วันที่5</t>
  </si>
  <si>
    <t>วันที่6</t>
  </si>
  <si>
    <t>02-SBR39</t>
  </si>
  <si>
    <t>สติ๊กเกอร์บาร์โค้ดมะม่วงชีสพาย</t>
  </si>
  <si>
    <t>02-SC60</t>
  </si>
  <si>
    <t>สติ๊กเกอร์สายคาดเค้กข้าวหลามมะพร้วอ่อน CJ</t>
  </si>
  <si>
    <t>ฟิมล์ยืด14นิ้ว</t>
  </si>
  <si>
    <t>PK-BC-67-001</t>
  </si>
  <si>
    <t>PK-BC-67-002</t>
  </si>
  <si>
    <t>PK-BC-67-003</t>
  </si>
  <si>
    <t>กล่องเค้กหน้านิ่ม 12 ชิ้น ธรรมดา</t>
  </si>
  <si>
    <t>กล่องเค้ก 1/4 ปอน</t>
  </si>
  <si>
    <t>แผ่นรองเค้ก</t>
  </si>
  <si>
    <t>กล่อง E159 ฐานสีทอง</t>
  </si>
  <si>
    <t>สติ๊กเกอร์สายคาดมาม่อนเค้ก</t>
  </si>
  <si>
    <t>1023001001-1</t>
  </si>
  <si>
    <t>ฟิมล์หด PVC ตัดรีดโค้งหักมุม</t>
  </si>
  <si>
    <t>กล่องเค้กหน้านิ่ม 12 ชิ้น ขอบสีทอง</t>
  </si>
  <si>
    <t>กล่อง Shack Box (ห่อ*300ใบ)</t>
  </si>
  <si>
    <t>ถาดฟอย 3207-P ตัว+ฝา</t>
  </si>
  <si>
    <t>กระทงกระดาษ3220 ขาวล้วน</t>
  </si>
  <si>
    <t>ฝา PET NO.3012 (ทาร์ตมะพร้าว) CJ</t>
  </si>
  <si>
    <t>ฟอยล์เหลี่ยม NO.4031 (เค้กกล้วยหอมชีส) CJ</t>
  </si>
  <si>
    <t>ฝา PET NO.4031 (เค้กกล้วยหอมชีส) CJ</t>
  </si>
  <si>
    <t>สติ๊กเกอร์สายคาด 12 ชิ้น หน้าแยม</t>
  </si>
  <si>
    <t>สติ๊กเกอร์สายคาด 12 ชิ้น หน้าขนมไทย</t>
  </si>
  <si>
    <t>1023001002-1</t>
  </si>
  <si>
    <t>ฟิมล์หด PVC 148 มม.*220 มม.*0.06 มม.</t>
  </si>
  <si>
    <t>สติ๊กเกอร์บาร์โค๊ดขนมปังพิซซ่าโบน่า</t>
  </si>
  <si>
    <t>ถ้วย Food Gpps 70z ICE ใส่ช๊อคโกแลตดูใบ</t>
  </si>
  <si>
    <t>ฝาเรียบยกขอบ PETไม่เจาะ ใส่ช๊อคโกแลตดูใบ</t>
  </si>
  <si>
    <t>ถาดฟอยล์สตาร์โปรดักส์ (A330-A)</t>
  </si>
  <si>
    <t>ฝาพลาสติค A330</t>
  </si>
  <si>
    <t>กล่องกระดาษกันความชื้น</t>
  </si>
  <si>
    <t>5-S-016</t>
  </si>
  <si>
    <t>สติ๊กเกอร์สายคาดเค้กโบราณคริสต์มาส</t>
  </si>
  <si>
    <t>ถาดฟอย 3207-A ตัว (1ห่อ*1400 ชิ้น)(ทาร์ตมะพร้าว)</t>
  </si>
  <si>
    <t>ฝาพลาสติก 3207 (1ห่อ*1400 ชิ้น)(ทาร์ตมะพร้าว)</t>
  </si>
  <si>
    <t>5-C-467</t>
  </si>
  <si>
    <t>สติ๊กเกอร์สายคาดพิซซ่าโบโรน่า CJ ติดโปร</t>
  </si>
  <si>
    <t>สติ๊กเกอร์สายคาดขนมปังไก่หยองน้ำสลัด CJติดโปร</t>
  </si>
  <si>
    <t>สติ๊กเกอร์สายคาดขนมปังไก่หยองน้ำพริกเผา CJติดโปร</t>
  </si>
  <si>
    <t>สติ๊กเกอร์เมอแรงค์ Oline35</t>
  </si>
  <si>
    <t xml:space="preserve">ถ้วยฟอยล์เหลี่ยม NO.4031ตัว+ฝา </t>
  </si>
  <si>
    <t>ฟอยล์กลม NO.3012 (ทาร์ตมะพร้าว) CJ</t>
  </si>
  <si>
    <t>ถ้วยบลาวนี่ 6*6 CM (ปาร์ตี้)</t>
  </si>
  <si>
    <t>5-SC-029</t>
  </si>
  <si>
    <t>สติ๊กเกอร์สายคาดทิรามิสุ BC</t>
  </si>
  <si>
    <t>กล่อง FF-40 ลังละ450 ใบ คริสต์มาส</t>
  </si>
  <si>
    <t>สติ๊กเกอร์สายคาดมะม่วงครีมชีสครัมเบิ้ล BC</t>
  </si>
  <si>
    <t>02-SB32</t>
  </si>
  <si>
    <t>สติ๊กเกอร์วงกลมเมล่อน (บาร์โค๊ด)</t>
  </si>
  <si>
    <t>02-PC24-1</t>
  </si>
  <si>
    <t>02-PC38</t>
  </si>
  <si>
    <t>ถ้วยทิวลิป B5xH9 สีน้ำตาล  แบบแถว*200ใบ</t>
  </si>
  <si>
    <t>สติ๊กเกอร์สายคาดมะม่วงชีสพาย (สาขาสีลม)</t>
  </si>
  <si>
    <t>สติ๊กเกอร์สายคาดเค้กมะพร้าวหน้านิ่ม (สาขาสีลม)</t>
  </si>
  <si>
    <t>สติ๊กเกอร์สายคาดเค้กทุเรียน (สาขาสีลม)</t>
  </si>
  <si>
    <t>สติ๊กเกอร์สายคาดเค้กลอดช่อง (สาขาสีลม)</t>
  </si>
  <si>
    <t>ฐานรองเค้ก 1/2 ปอนด์</t>
  </si>
  <si>
    <t>ฐานรองเค้ก 1 ปอนด์</t>
  </si>
  <si>
    <t>สารซีน 200 CC. ลังละ 1,500 ชิ้น</t>
  </si>
  <si>
    <t>พลาสติก OPP ใสขนาด30*2*33 cm.พันข้างเค้กใหม่</t>
  </si>
  <si>
    <t>ฝาถาดธรรมชาติ S010(1ลัง*900ใบ) แถวละ50ใบ</t>
  </si>
  <si>
    <t>ถาดกล่องธรรมชาติ S010(1ลัง*900ใบ) แถวละ 50 ใบ</t>
  </si>
  <si>
    <t>สติ๊กเกอร์เมอแรงค์(ใหม่)90</t>
  </si>
  <si>
    <t>ก้น45875</t>
  </si>
  <si>
    <t>ยอดจริงนับวันที่ 1</t>
  </si>
  <si>
    <t>1022601001-1</t>
  </si>
  <si>
    <t>วันที่รับเข้า 12</t>
  </si>
  <si>
    <t>กล่องเค้กเบาหวิวรสกาแฟ 300g. New(1ห่อ*200ใบ)</t>
  </si>
  <si>
    <t>ยอดยกมา</t>
  </si>
  <si>
    <t>สติ๊กเกอร์สายคาดเครปโรลฝอยทอง</t>
  </si>
  <si>
    <t>สติ๊กเกอร์วันที่ผลิต แถวละ 10 ม้วน(กระสุนปืน)</t>
  </si>
  <si>
    <t>ราคา</t>
  </si>
  <si>
    <t>มูลค่า</t>
  </si>
  <si>
    <t>ยอดเบิกทั้งหมด</t>
  </si>
  <si>
    <t>TYPE</t>
  </si>
  <si>
    <t>สติ๊กเกอร์สายคาดชูครีมโกโก้ดัทช์</t>
  </si>
  <si>
    <t>กระทงกระดาษจีบสีแดง</t>
  </si>
  <si>
    <t>กล่องบราวนี่ 6 ชิ้น สีขาว</t>
  </si>
  <si>
    <t>5-C-814</t>
  </si>
  <si>
    <t>ถุงมือผ้า(ถุงมือตัดอ้อย)</t>
  </si>
  <si>
    <t>ถุงกระดาษหูหิ้วน้ำตาล XL</t>
  </si>
  <si>
    <t>ฝา PET NO.4031 (เค้กกล้วยหอมชีส) CJ  ลังละ 1000</t>
  </si>
  <si>
    <t>ฟอยล์เหลี่ยม NO.4031 (เค้กกล้วยหอมชีส) CJ  ลังละ 2000</t>
  </si>
  <si>
    <t>ฟอยล์กลม NO.3012 (ทาร์ตมะพร้าว) CJ  ลังละ 2000</t>
  </si>
  <si>
    <t>ถุงขยะสีชา 30*40( 1กระสอบ*25กิโลกรัม)</t>
  </si>
  <si>
    <t>ถุงขยะสีดำ 30*40( 1กระสอบ*25กิโลกรัม)</t>
  </si>
  <si>
    <t>กล่อง Carton 25*50*28ใส่ชิฟฟ่อน20 (FF) (ใส่ชิฟฟ่อนแม็คโคร)</t>
  </si>
  <si>
    <t>ฝาเรียบ PETไม่เจาะ DLA 85 MM (เลิฟเวอร์)</t>
  </si>
  <si>
    <t>สติ๊กเกอร์สายคาดชูครีมช็อกโกแลตดูใบ</t>
  </si>
  <si>
    <t>ฟอยล์ทรงรี NO.6002 (เค้กกล้วยหอมเชดด้าชีส) ลังละ 1000</t>
  </si>
  <si>
    <t>ฝา PET NO.6002 (เค้กกล้วยหอมเชดด้าชีส) ลังละ 1000</t>
  </si>
  <si>
    <t>กล่องทอง 100 g+ฝา (บราวนี่ช็อคโกแลตดูไบ)</t>
  </si>
  <si>
    <t>สติ๊กเกอร์ดวงกลมวรรณวนัช แผ่นละ 54 ดวง</t>
  </si>
  <si>
    <t>สติ๊กเกอร์สายคาดชิฟฟ่อนเค้กสอดไส้มะพร้าวนมสดAmazon(ชิฟใส้)</t>
  </si>
  <si>
    <t>สติกเกอร์ซอฟท์เค้กช็อคโกแลตมูธ AmaZon (ซอฟช็อค)</t>
  </si>
  <si>
    <t>สติ๊กเกอร์สายคาดเอแคลร์นมสดPP25*4.5 (ไม่แบน)</t>
  </si>
  <si>
    <t>กล่องชิฟฟอนรวมรสยอดฮิต 8 ชิ้น(แบบท๊อปซีลขนาดใหญ่) 100*ห่อ</t>
  </si>
  <si>
    <t>กล่องชิฟฟอนรวมรสยอดฮิต 8 ชิ้น(แบบท๊อปซีลขนาดใหญ่)100*ห่อ</t>
  </si>
  <si>
    <r>
      <t>สติ๊กเกอร์สายคาดช็อคโกแลตดูไบ</t>
    </r>
    <r>
      <rPr>
        <sz val="14"/>
        <color rgb="FFFF0000"/>
        <rFont val="Angsana New"/>
        <family val="1"/>
      </rPr>
      <t xml:space="preserve"> เลิกใช้</t>
    </r>
  </si>
  <si>
    <r>
      <t xml:space="preserve">สติ๊กเกอร์สายคาดโดนัทเคลือบไวท์ช็อคโกแลตสตรอเบอรี่ </t>
    </r>
    <r>
      <rPr>
        <sz val="14"/>
        <color rgb="FFFF0000"/>
        <rFont val="Angsana New"/>
        <family val="1"/>
      </rPr>
      <t>เลิกใช้</t>
    </r>
  </si>
  <si>
    <r>
      <t xml:space="preserve">สติ๊กเกอร์สายคาดมูสนมชมพูพุดดิ้ง </t>
    </r>
    <r>
      <rPr>
        <sz val="14"/>
        <color rgb="FFFF0000"/>
        <rFont val="Angsana New"/>
        <family val="1"/>
      </rPr>
      <t>เลิกใช้</t>
    </r>
  </si>
  <si>
    <r>
      <t xml:space="preserve">ฟิมล์หด PVC ตัดรีดโค้งหักมุม </t>
    </r>
    <r>
      <rPr>
        <sz val="14"/>
        <color rgb="FFFF0000"/>
        <rFont val="Angsana New"/>
        <family val="1"/>
      </rPr>
      <t xml:space="preserve"> เลิกใช้</t>
    </r>
  </si>
  <si>
    <r>
      <t xml:space="preserve">ถาดฟอย 3207-P ตัว+ฝา </t>
    </r>
    <r>
      <rPr>
        <sz val="14"/>
        <color rgb="FFFF0000"/>
        <rFont val="Angsana New"/>
        <family val="1"/>
      </rPr>
      <t>เลิกใช้</t>
    </r>
  </si>
  <si>
    <r>
      <t xml:space="preserve">ถาดฟอย 3207-A ตัว (1ห่อ*1400 ชิ้น)(ทาร์ตมะพร้าว) </t>
    </r>
    <r>
      <rPr>
        <sz val="14"/>
        <color rgb="FFFF0000"/>
        <rFont val="Angsana New"/>
        <family val="1"/>
      </rPr>
      <t>เลิกใช้</t>
    </r>
  </si>
  <si>
    <r>
      <t xml:space="preserve">ฝาพลาสติก 3207 (1ห่อ*1400 ชิ้น)(ทาร์ตมะพร้าว) </t>
    </r>
    <r>
      <rPr>
        <sz val="14"/>
        <color rgb="FFFF0000"/>
        <rFont val="Angsana New"/>
        <family val="1"/>
      </rPr>
      <t>เลิกใช้</t>
    </r>
  </si>
  <si>
    <r>
      <t xml:space="preserve">กระทงกระดาษ3220 ขาวล้วน  </t>
    </r>
    <r>
      <rPr>
        <sz val="14"/>
        <color rgb="FFFF0000"/>
        <rFont val="Angsana New"/>
        <family val="1"/>
      </rPr>
      <t xml:space="preserve"> เลิกใช้</t>
    </r>
  </si>
  <si>
    <t>กล่องเค้กเบาหวิว(ล)มะพร้าวน้ำหอม  100g. New(1ห่อ*300ใบ)</t>
  </si>
  <si>
    <r>
      <t xml:space="preserve">ถ้วยฟอยล์เหลี่ยม NO.4031ตัว+ฝา  </t>
    </r>
    <r>
      <rPr>
        <sz val="14"/>
        <color rgb="FFFF0000"/>
        <rFont val="Angsana New"/>
        <family val="1"/>
      </rPr>
      <t>เลิกใช้</t>
    </r>
  </si>
  <si>
    <r>
      <t xml:space="preserve">ฝาเรียบยกขอบ PETไม่เจาะ ใส่ช๊อคโกแลตดูใบ </t>
    </r>
    <r>
      <rPr>
        <sz val="14"/>
        <color rgb="FFFF0000"/>
        <rFont val="Angsana New"/>
        <family val="1"/>
      </rPr>
      <t xml:space="preserve">  เลิกใช้</t>
    </r>
  </si>
  <si>
    <t>ถุงหูหิ้ว 12x26 พับข้าง4(หูผูก)"(1หิ้ว 5 กก.)</t>
  </si>
  <si>
    <t>ถุงร้อน 3x5  แพ็คx200</t>
  </si>
  <si>
    <t>ถาด FP002  (ป.ต.ท.)ถ้วย+ฝายกMC002 (ข้าวหลาม)</t>
  </si>
  <si>
    <t>ถุงหูหิ้ว 12x26 พับข้าง4(หูผูก)" (แพ็ค*500กรัม)(1หิ้ว 5 กก.)</t>
  </si>
  <si>
    <t>กล่องท๊อฟฟี่ถั่วกระดาษ(ห่อ*50ใบ)</t>
  </si>
  <si>
    <t>1022101001-1</t>
  </si>
  <si>
    <t>ถุง HD 12*20 ผ่า 2 ข้าง แผ่นละ 3 มิล (ใช้ปิดหน้าขนม)</t>
  </si>
  <si>
    <t>กระป๋องพลาสติกPET 180pcs  ลังละ 180</t>
  </si>
  <si>
    <t>ฝาพลาสติกพีอี สีใส  มัดละ50</t>
  </si>
  <si>
    <t>กระทงกระดาษ 3219 น้ำตาล แถวละ800ใบ</t>
  </si>
  <si>
    <t>สติ๊กเกอร์สายคาดแซนวิสแฮมไข่ CJ เลิก</t>
  </si>
  <si>
    <t>สติ๊กเกอร์สายคาดเอแคลร์ชาไทย CJ เลิก</t>
  </si>
  <si>
    <t>ถุงห่อท็อฟฟี่ถั่ว หนา 4 มิล 11x11cm. 1หิ้ว 5กก.</t>
  </si>
  <si>
    <t>ถุงบรรจุขนมปังแผ่น 430 กรัม 8สี กระสอบละ25 กก.</t>
  </si>
  <si>
    <t>ช้อนรีน่าขาว  กระสอบละ 4หิ้ว</t>
  </si>
  <si>
    <t>1020301002-1</t>
  </si>
  <si>
    <t>แผ่นพลาสติค PE31.5*41.5 ผ่า2ข้าง หนา4มิล(รองบล๊อคขนม)กระสอบละ30กก.</t>
  </si>
  <si>
    <t>ถุง HD 12*20 ผ่า 2 ข้าง แผ่นละ 3 มิล (ใช้ปิดหน้าขนม) กระสอบละ30กก.</t>
  </si>
  <si>
    <t>ทิชชู่  ลังละ50 ห่อ</t>
  </si>
  <si>
    <t>กล่องเค้กเบาหวิวตาลหอม 100g. New(1ห่อ*300ใบ)</t>
  </si>
  <si>
    <t>พลาสติกพันข้างเค้กใส 500 กรัม(ยาวซังฮะ)</t>
  </si>
  <si>
    <t>พลาสติก OPP ใสขนาด30*2*33 cm.พันข้างเค้กใหม่ (สั้นเอสเจ)</t>
  </si>
  <si>
    <t>พลาสติกพันข้างเค้กใส 500 กรัม (ยาวซังฮะ)</t>
  </si>
  <si>
    <t>สติกเกอร์ซอฟท์เค้กช็อคโกแลตมูธ  (ซอฟช็อคไม่แบน)</t>
  </si>
  <si>
    <t>กล่อง PET FF-7 ขนมบาร์คอฟฟี่ ลังละ900 แถวละ50</t>
  </si>
  <si>
    <t>STK เค้กลอดช่อง BC</t>
  </si>
  <si>
    <t>ถุงซีนเบาหวิวเล็ก (แพ็ค*100ใบ ลังละ3500)แม็คโคร</t>
  </si>
  <si>
    <t xml:space="preserve">ถุงซีนเบาหวิวใหญ่ 180*250mm.(แพ็ค*100ใบ </t>
  </si>
  <si>
    <t>ถุง PP 8*8 ผ่า 2 ข้าง(แพ็ค*1000กรัม กระสอบละ30กก.) ใบตอง</t>
  </si>
  <si>
    <t>ถุง PP 8*8 ผ่า 2 ข้าง(แพ็ค*1000กรัม) กระสอบละ30 กก.ใบตอง</t>
  </si>
  <si>
    <t>สติ๊กเกอร์สายคาดยาว ครีมฮอร์นวานิลลา 6 ชิ้น ไม่แบน</t>
  </si>
  <si>
    <t>สติ๊กเกอร์สายคาดยาว ครีมฮอร์นใบเตย 6 ชิ้น ไม่แบน</t>
  </si>
  <si>
    <t>สติ๊กเกอร์สายคาดยาว ครีมฮอร์นช็อกโกแลต 6 ชิ้น ไม่แบน</t>
  </si>
  <si>
    <t>ม้วนฟิล์มฝาปิดถาด Top Sealใช้ซีนเบาหวิว240mm*500m Mako</t>
  </si>
  <si>
    <t>ฝา PET NO.4031 (เค้กกล้วยหอมชีส) CJ ลังละ 1000</t>
  </si>
  <si>
    <t>กล่องเค้ก V021 ฐานทอง (ทาร์ตไข่ CJ) เหลี่ยมทอง ลังละ1200</t>
  </si>
  <si>
    <t>ฝากล่อง V021 (ทาร์ตไข่ CJ) เหลี่ยมทอง ลังละ1000</t>
  </si>
  <si>
    <t>ฝากล่อง V021 (ทาร์ตไข่ CJ) เหลี่ยมทอง  ลังละ1000</t>
  </si>
  <si>
    <t>กล่องเค้ก V021 ฐานทอง (ทาร์ตไข่ CJ) เหลี่ยมทอง  ลังละ1200</t>
  </si>
  <si>
    <r>
      <t xml:space="preserve">แผ่นพลาสติก OPP40 7.5*11.5 แผ่นใส </t>
    </r>
    <r>
      <rPr>
        <sz val="14"/>
        <color rgb="FFFF0000"/>
        <rFont val="Angsana New"/>
        <family val="1"/>
      </rPr>
      <t>(ป้อม)</t>
    </r>
  </si>
  <si>
    <t>ถ้วยทิวลิป B5xH9 สีน้ำตาล  แบบแถว*200ใบ ลังละ1000ใบ</t>
  </si>
  <si>
    <r>
      <t xml:space="preserve">ถ้วย MC002C+ฝาเรียบ </t>
    </r>
    <r>
      <rPr>
        <sz val="14"/>
        <color rgb="FFFF0000"/>
        <rFont val="Angsana New"/>
        <family val="1"/>
      </rPr>
      <t>ทิรามิสุ</t>
    </r>
  </si>
  <si>
    <r>
      <t>ถ้วย MC001C+ฝาเรียบ</t>
    </r>
    <r>
      <rPr>
        <sz val="14"/>
        <color rgb="FFFF0000"/>
        <rFont val="Angsana New"/>
        <family val="1"/>
      </rPr>
      <t xml:space="preserve"> (ไดฟูกุ)</t>
    </r>
  </si>
  <si>
    <t>ถุงพับข้างใส8x12 500กรัม กระสอบละ30 กก.</t>
  </si>
  <si>
    <t>ถ้วยขาว 2816 ลังละ 65 แถว</t>
  </si>
  <si>
    <r>
      <t xml:space="preserve">กล่องทอง 100 g+ฝา </t>
    </r>
    <r>
      <rPr>
        <sz val="14"/>
        <color rgb="FFFF0000"/>
        <rFont val="Angsana New"/>
        <family val="1"/>
      </rPr>
      <t>(บราวนี่ช็อคโกแลตดูไบ)</t>
    </r>
  </si>
  <si>
    <r>
      <rPr>
        <sz val="14"/>
        <rFont val="Angsana New"/>
        <family val="1"/>
      </rPr>
      <t>ถ้วย MC001C+ฝาเรียบ</t>
    </r>
    <r>
      <rPr>
        <sz val="14"/>
        <color rgb="FFFF0000"/>
        <rFont val="Angsana New"/>
        <family val="1"/>
        <charset val="222"/>
      </rPr>
      <t xml:space="preserve"> (ไดฟูกุ)</t>
    </r>
  </si>
  <si>
    <t>ถุงหูหิ้ว 12*20 (แพ็ค*500กรัม) หิ้วละ 5กก.</t>
  </si>
  <si>
    <t>สติ๊กเกอร์สายคาดเค้กทรอต้าเทเนรีน่าV1-20250405</t>
  </si>
  <si>
    <t>สติ๊กเกอร์สายคาดเค้กโมลเทนช๊อกโกแลตV1-20250405</t>
  </si>
  <si>
    <t>สติ๊กเกอร์สายคาดเค้กแอปเปิ้ล</t>
  </si>
  <si>
    <t>กล่องขนมเปี๊ยะวรรณวนัช 450 g.ห่อละ200ใบ</t>
  </si>
  <si>
    <r>
      <t xml:space="preserve">กระดาษขาวบางห่อชิฟฟ่อน 10รีมต่อ1มัด  </t>
    </r>
    <r>
      <rPr>
        <sz val="14"/>
        <color rgb="FFFF0000"/>
        <rFont val="Angsana New"/>
        <family val="1"/>
      </rPr>
      <t>ตัด10รีม</t>
    </r>
  </si>
  <si>
    <t xml:space="preserve">กระดาษขาวบางห่อชิฟฟ่อน 10รีมต่อ1มัด </t>
  </si>
  <si>
    <r>
      <t xml:space="preserve">สติ๊กเกอร์สายคาดแซนวิชทูน่าคอร์นสลัด (80*156MM) </t>
    </r>
    <r>
      <rPr>
        <sz val="14"/>
        <color rgb="FFFF0000"/>
        <rFont val="Angsana New"/>
        <family val="1"/>
      </rPr>
      <t>เลิกใช้</t>
    </r>
  </si>
  <si>
    <r>
      <t xml:space="preserve">สติกเกอร์แซนวิชแฮมชีส CJ </t>
    </r>
    <r>
      <rPr>
        <sz val="14"/>
        <color rgb="FFFF0000"/>
        <rFont val="Angsana New"/>
        <family val="1"/>
      </rPr>
      <t>(เลิกใช้)</t>
    </r>
  </si>
  <si>
    <t>1023001003-2</t>
  </si>
  <si>
    <t>สติ๊กเกอร์บาร์โค้ดปูอัดไข่กุ้ง</t>
  </si>
  <si>
    <r>
      <t xml:space="preserve">สติ๊กเกอร์แซนวิชปูอัด CJ  </t>
    </r>
    <r>
      <rPr>
        <sz val="14"/>
        <color rgb="FFFF0000"/>
        <rFont val="Angsana New"/>
        <family val="1"/>
      </rPr>
      <t>เลิกใช้</t>
    </r>
  </si>
  <si>
    <t>สติ๊กเกอร์สายคาด ซอฟท์เค้กมะพร้าวนมสด Amazon</t>
  </si>
  <si>
    <t>สติ๊กเกอร์สายคาดปังลาวาไข่เค็ม Amazon</t>
  </si>
  <si>
    <t>สติ๊กเกอร์สายคาดเครปโรลฝอยทอง Amazon</t>
  </si>
  <si>
    <t>1022601002-1</t>
  </si>
  <si>
    <t>ถุง HD 12*20 ผ่า 2 ข้าง แผ่นละ 3 มิล (ใช้ปิดหน้าขนม)หิ้วละ 5กก.</t>
  </si>
  <si>
    <t>ถ้วย MC001C+ฝายก (เก่า)ใช้กับบ้าบิ่น</t>
  </si>
  <si>
    <t>5-C-027-1</t>
  </si>
  <si>
    <t>5-C-907-1</t>
  </si>
  <si>
    <t>กล่อง E159 ฐานสีทอง แถวละ50 ลังละ600</t>
  </si>
  <si>
    <t>กล่อง E159 ฐานสีทอง แถวละ50 ลัง600</t>
  </si>
  <si>
    <t>กล่อง PET เซนวิสใหญ่ (XL) 1ลังx400</t>
  </si>
  <si>
    <t>กล่อง 2 หลุมโมจิ S-2019</t>
  </si>
  <si>
    <t>กล่องชิฟฟ่อนเค้กขนุน</t>
  </si>
  <si>
    <t>กล่องชิฟฟ่อนเค้กรวมรส Amazon</t>
  </si>
  <si>
    <t>กล่อง 4 หลุม PS สีทอง+ฝาPET</t>
  </si>
  <si>
    <t>เทปใสเล็ก 1/2 นิ้ว (หลุย) กล่องละ12 ม้วน</t>
  </si>
  <si>
    <t>สติ๊กเกอร์สายคาดช็อคบอล  แผ่นละ 11 ดวง</t>
  </si>
  <si>
    <t>กล่องชิฟฟ่อนสอดใส้รวมรส 3 ชิ้น ห่อละ300</t>
  </si>
  <si>
    <t>ฝาเรียบ MC002</t>
  </si>
  <si>
    <t>1023401018-2</t>
  </si>
  <si>
    <t>ถุงขนมปังแถวแบบใหม่ V4-20250604</t>
  </si>
  <si>
    <t>กล่อง 4 หลุม PS สีทอง+ฝาPET เปี๊ยะเล็กกุหลาบAZ</t>
  </si>
  <si>
    <t>กล่อง PET FF-7 ขนมบาร์คอฟฟี่ แถวละ50(900)</t>
  </si>
  <si>
    <t>กล่องสามเหลี่ยมแซนวิสท็อปซีล ลังละ500</t>
  </si>
  <si>
    <r>
      <t xml:space="preserve">E-157:ฐานน้ำตาล+ ฝา PET ใส ปตท. </t>
    </r>
    <r>
      <rPr>
        <sz val="14"/>
        <color rgb="FFFF0000"/>
        <rFont val="Angsana New"/>
        <family val="1"/>
      </rPr>
      <t>ใช้แค่หมดกล่อง</t>
    </r>
  </si>
  <si>
    <t>ถุงร้อน PP 12x16 กระสอบละ25 กก.</t>
  </si>
  <si>
    <t>สติ๊กเกอร์วงกลมนกแก้วAmazon วรรณวนัช แผ่นละ  120</t>
  </si>
  <si>
    <t>สติ๊กเกอร์ดวงกลมเค้กฝอยทองลาวา AZ</t>
  </si>
  <si>
    <t>ถุงเย็น PE 9x14 (แพ็ค*1000กรัม) 1กส*25กก.</t>
  </si>
  <si>
    <t>RJ</t>
  </si>
  <si>
    <t>อัน</t>
  </si>
  <si>
    <t xml:space="preserve"> </t>
  </si>
  <si>
    <t>สายคาดชิฟฟ่อน 2 ปอนด์   (ห่อ*3000ชิ้น)</t>
  </si>
  <si>
    <t>กล่องกระดาษลูกฟูกฝาชน</t>
  </si>
  <si>
    <t>5-C-450</t>
  </si>
  <si>
    <t>วันที่รับเข้า 28</t>
  </si>
  <si>
    <t>ที่จ่ายออก 28</t>
  </si>
  <si>
    <t>ถุงกระดาษหูหิ้วน้ำตาล XL (แปะสติ๊กเกอร์)</t>
  </si>
  <si>
    <t xml:space="preserve">กล่องไปษณีย์ (F) ขนาด 30*45*20 </t>
  </si>
  <si>
    <t>กระทงฟอย F-3217 1 แถว*1000 ใบ</t>
  </si>
  <si>
    <t>กล่องเค้ก 2 ปอนด์</t>
  </si>
  <si>
    <r>
      <t>กล่องพลาสติกPETฐานน้ำตาล</t>
    </r>
    <r>
      <rPr>
        <sz val="14"/>
        <color rgb="FFFF0000"/>
        <rFont val="Angsana New"/>
        <family val="1"/>
      </rPr>
      <t xml:space="preserve"> E-109</t>
    </r>
    <r>
      <rPr>
        <sz val="14"/>
        <color indexed="8"/>
        <rFont val="Angsana New"/>
        <family val="1"/>
        <charset val="222"/>
      </rPr>
      <t xml:space="preserve">  *โปรเจค ป.ต.ท.</t>
    </r>
  </si>
  <si>
    <t>02-BB62</t>
  </si>
  <si>
    <t>แผ่นรองเค้ก 2 ปอนด์</t>
  </si>
  <si>
    <t>1020401001-1</t>
  </si>
  <si>
    <t>1020101007-1</t>
  </si>
  <si>
    <t>1022301002-1</t>
  </si>
  <si>
    <t>กล่องเค้ก 3 ปอนด์</t>
  </si>
  <si>
    <t>ฐานรองเค้ก 3 ปอนด์</t>
  </si>
  <si>
    <t>ถุงหูหิ้ว 15*22</t>
  </si>
  <si>
    <t>แพ็ค*500กรัม</t>
  </si>
  <si>
    <t>ถุงเย็น PE 9x14 (แพ็ค*1000กรัม)  1กส*25กก. หิ้วละ 5กก.</t>
  </si>
  <si>
    <t>กล่องชิฟฟอนเค้ก 8 ชิ้น (มะลิ 1ห่อ*100ใบ) แบบห่อมือ</t>
  </si>
  <si>
    <t>สารซีน 100cc  (ซีนเบาหวิวเล็ก) ลัง*2500ชิ้น ห่อละ 100</t>
  </si>
  <si>
    <r>
      <t xml:space="preserve">สติ๊กเกอร์สายคาดมูสชาไทย </t>
    </r>
    <r>
      <rPr>
        <sz val="14"/>
        <color rgb="FFFF0000"/>
        <rFont val="Angsana New"/>
        <family val="1"/>
      </rPr>
      <t>เลิกใช้</t>
    </r>
  </si>
  <si>
    <r>
      <t xml:space="preserve">สติ๊กเกอร์สายคาดครีมฮอร์นเดนิชสตอไส้ครีม  (38*240MM) </t>
    </r>
    <r>
      <rPr>
        <sz val="14"/>
        <color rgb="FFFF0000"/>
        <rFont val="Angsana New"/>
        <family val="1"/>
      </rPr>
      <t>ไม่ใช้</t>
    </r>
  </si>
  <si>
    <t>1023001005-2</t>
  </si>
  <si>
    <t>1023001006-2</t>
  </si>
  <si>
    <t>ม้วนฟิมล์ครีมฮอนวนิลา PET อเมซอล</t>
  </si>
  <si>
    <t>ม้วนฟิมล์เอแคลร์นมสด PET อเมซอล</t>
  </si>
  <si>
    <t>สติ๊กเกอร์สายคาดคุกกี้ชีสทาร์ตบลูเบอร์รี่</t>
  </si>
  <si>
    <t>ถุงหูหิ้ว 9*18 (แพ็ค*500กรัม)1หิ้ว=2.5  กระสอบละ30</t>
  </si>
  <si>
    <t>ถุงหูหิ้ว 7*15 (แพ็ค*500กรัม)1หิ้ว=2.5  กระสอบละ30</t>
  </si>
  <si>
    <t>1020301004-1</t>
  </si>
  <si>
    <t>กระทรงกระดาษทรงกลม 3219A(กระทงจีบแดง)</t>
  </si>
  <si>
    <r>
      <t xml:space="preserve">ม้วนฟิมล์ขนมปังกรอบคาราเมล PET </t>
    </r>
    <r>
      <rPr>
        <sz val="14"/>
        <color rgb="FFFF0000"/>
        <rFont val="Angsana New"/>
        <family val="1"/>
      </rPr>
      <t>ไม่ใช้</t>
    </r>
  </si>
  <si>
    <t>ม้วนฟิมล์ขนมปังกรอบคาราเมล PET 220 มม.*500 ม.</t>
  </si>
  <si>
    <t>1023001013-1</t>
  </si>
  <si>
    <r>
      <t>ม้วนฟิมล์ขนมปังกรอบคาราเมล PET</t>
    </r>
    <r>
      <rPr>
        <sz val="14"/>
        <color rgb="FFFF0000"/>
        <rFont val="Angsana New"/>
        <family val="1"/>
      </rPr>
      <t xml:space="preserve"> ไม่ใช้</t>
    </r>
  </si>
  <si>
    <t>สติ๊กเกอร์สายคาดปังกะเทียมครีมชีส V2-20250727 ไม่มีคำว่าใหม่</t>
  </si>
  <si>
    <t>สติ๊กเกอร์ท๊อฟฟี่ถั่ว กระเช้า แผ่นละ 27 ดวง</t>
  </si>
  <si>
    <t>02-BB115-1</t>
  </si>
  <si>
    <t>กล่อง TP-52 ปุยฝ้ายใหญ่ 1 แถว 50 ใบ</t>
  </si>
  <si>
    <t>กล่องS&amp;C-301 ปุยฝ้ายเล็ก  1แถว100ใบ</t>
  </si>
  <si>
    <t>ส้อมจิ้มสีแดง</t>
  </si>
  <si>
    <t>สติ๊กเกอร์สายคาดเป๊ยะไส้ถั่วไข่เค็ม V1-20250820</t>
  </si>
  <si>
    <t>ฟอยล์กลม NO.3012 (ทาร์ตมะพร้าว) CJ  ลังละ 2000 ใช้กับชีสทาร์ตบลูเบอร์รี่</t>
  </si>
  <si>
    <t>ฝา PET NO.3012 (ทาร์ตมะพร้าว) CJ  ลังละ 2000  ใช้กับชีสทาร์ตบลูเบอร์รี่</t>
  </si>
  <si>
    <t>ตลับ</t>
  </si>
  <si>
    <t>สติ๊กเกอร์บาร์โค้ดชีสพายสับปะรด แผ่นละ108 ดวง</t>
  </si>
  <si>
    <r>
      <t>สติ๊กเกอร์วงกลม</t>
    </r>
    <r>
      <rPr>
        <sz val="14"/>
        <color rgb="FFFF0000"/>
        <rFont val="Angsana New"/>
        <family val="1"/>
      </rPr>
      <t>นกแก้วAmazon</t>
    </r>
    <r>
      <rPr>
        <sz val="14"/>
        <color indexed="8"/>
        <rFont val="Angsana New"/>
        <family val="1"/>
        <charset val="222"/>
      </rPr>
      <t xml:space="preserve"> วรรณวนัช  แผ่นละ 120 ดวง</t>
    </r>
  </si>
  <si>
    <t>ถุงหูหิ้ว 12*20 (แพ็ค*500กรัม) หิ้วละ5กก.  กระสอบละ30</t>
  </si>
  <si>
    <t>ถุงเย็นขุ่น EP 4 (1/2) x 7  แพ็คละ 500 กรัม. กระสอบละ 30 กก.</t>
  </si>
  <si>
    <r>
      <rPr>
        <sz val="14"/>
        <color rgb="FFFF0000"/>
        <rFont val="Angsana New"/>
        <family val="1"/>
      </rPr>
      <t>ถาด E106</t>
    </r>
    <r>
      <rPr>
        <sz val="14"/>
        <color indexed="8"/>
        <rFont val="Angsana New"/>
        <family val="1"/>
        <charset val="222"/>
      </rPr>
      <t xml:space="preserve"> ฐานน้ำตาลฝาใส</t>
    </r>
  </si>
  <si>
    <t>ถุงเย็น PE 9x14 (แพ็ค*1000กรัม)(1หิ้ว 5 กก.)</t>
  </si>
  <si>
    <t>ฝาอลูมิเนียม  มัดละ 100</t>
  </si>
  <si>
    <r>
      <t xml:space="preserve">น้ำหมึก 750 ml. </t>
    </r>
    <r>
      <rPr>
        <b/>
        <sz val="14"/>
        <rFont val="Angsana New"/>
        <family val="1"/>
        <charset val="222"/>
      </rPr>
      <t>(เครื่องตัวใหม่)</t>
    </r>
    <r>
      <rPr>
        <sz val="14"/>
        <color rgb="FFFF0000"/>
        <rFont val="Angsana New"/>
        <family val="1"/>
      </rPr>
      <t>(ไม่ใช้แล้ว)</t>
    </r>
  </si>
  <si>
    <r>
      <t>BACK INK-FJ 2550(AA) 750ML</t>
    </r>
    <r>
      <rPr>
        <sz val="14"/>
        <color rgb="FFFF0000"/>
        <rFont val="Angsana New"/>
        <family val="1"/>
      </rPr>
      <t xml:space="preserve"> น้ำหมึก</t>
    </r>
  </si>
  <si>
    <t>กล่องE62 ถาดหม้อแกง + ฝา ลังละ400 ใบ</t>
  </si>
  <si>
    <t>กล่องครีมฮอลท็อปซีล CJ ลังละ500</t>
  </si>
  <si>
    <r>
      <t xml:space="preserve">สติ๊กเกอร์สายคาดเอแคร์โกโก้ดัทช์แบบใส BC </t>
    </r>
    <r>
      <rPr>
        <sz val="14"/>
        <color rgb="FFFF0000"/>
        <rFont val="Angsana New"/>
        <family val="1"/>
      </rPr>
      <t xml:space="preserve"> เลิกใช้</t>
    </r>
  </si>
  <si>
    <r>
      <t xml:space="preserve">สติ๊กเกอร์สายคาดช็อกโกแลตเลิฟเวอร์ </t>
    </r>
    <r>
      <rPr>
        <sz val="14"/>
        <color rgb="FFFF0000"/>
        <rFont val="Angsana New"/>
        <family val="1"/>
      </rPr>
      <t xml:space="preserve"> เลิกใช้</t>
    </r>
  </si>
  <si>
    <r>
      <t>สติ๊กเกอร์สายคาดมิดไนท์โกโก้ดัทช์แบบใส BC</t>
    </r>
    <r>
      <rPr>
        <sz val="14"/>
        <color rgb="FFFF0000"/>
        <rFont val="Angsana New"/>
        <family val="1"/>
      </rPr>
      <t xml:space="preserve"> เลิกใช้</t>
    </r>
  </si>
  <si>
    <r>
      <t xml:space="preserve">ถ้วย Food Gpps 70z ICE ใส่ช๊อคโกแลตดูใบ  (เลิฟเวอร์)   </t>
    </r>
    <r>
      <rPr>
        <sz val="14"/>
        <color rgb="FFFF0000"/>
        <rFont val="Angsana New"/>
        <family val="1"/>
      </rPr>
      <t>เลิกใช้</t>
    </r>
  </si>
  <si>
    <r>
      <t xml:space="preserve">ฝาเรียบ PETไม่เจาะ DLA 85 MM (เลิฟเวอร์)  </t>
    </r>
    <r>
      <rPr>
        <sz val="14"/>
        <color rgb="FFFF0000"/>
        <rFont val="Angsana New"/>
        <family val="1"/>
      </rPr>
      <t xml:space="preserve"> เลิกใช้</t>
    </r>
  </si>
  <si>
    <t>ถ้วยน้ำ202 พร้อมฝาดับเบิ้ลล็อค95 ตราHB หมี</t>
  </si>
  <si>
    <t>ถ้วย Food Gpps 200 กรัม Noprint  หมี</t>
  </si>
  <si>
    <t>ถ้วย Food Gpps 200 กรัม Noprint หมี</t>
  </si>
  <si>
    <r>
      <t>สติ๊กเกอร์สายคาด</t>
    </r>
    <r>
      <rPr>
        <sz val="14"/>
        <color rgb="FFFF0000"/>
        <rFont val="Angsana New"/>
        <family val="1"/>
      </rPr>
      <t>ขนมปังไส้ครีมรสโอวัลติน</t>
    </r>
    <r>
      <rPr>
        <sz val="14"/>
        <color indexed="8"/>
        <rFont val="Angsana New"/>
        <family val="1"/>
        <charset val="222"/>
      </rPr>
      <t xml:space="preserve"> V1-20250909 </t>
    </r>
  </si>
  <si>
    <t>เทปใส OPP 2"x1000 หลา ลังละ6ม้วน</t>
  </si>
  <si>
    <t>5-C-906</t>
  </si>
  <si>
    <t>ถุงขยะสีดำ 30*40( 1กระสอบ*25กิโลกรัม)ใช้อันนี้</t>
  </si>
  <si>
    <t>ถุงหูหิ้ว 6*14 (แพ็ค*500กรัม) กระสอบละ30 กก.หิ้วละ 5กก.</t>
  </si>
  <si>
    <t>ถุงเย็น PE 7*11 ยี่ห้อหมู  หิ้วละ 5กก.</t>
  </si>
  <si>
    <r>
      <t xml:space="preserve">กล่องพลาสติกPETฐานน้ำตาล </t>
    </r>
    <r>
      <rPr>
        <sz val="14"/>
        <color rgb="FFFF0000"/>
        <rFont val="Angsana New"/>
        <family val="1"/>
      </rPr>
      <t>E-109</t>
    </r>
    <r>
      <rPr>
        <sz val="14"/>
        <color indexed="8"/>
        <rFont val="Angsana New"/>
        <family val="1"/>
        <charset val="222"/>
      </rPr>
      <t xml:space="preserve">  *โปรเจค ป.ต.ท.</t>
    </r>
  </si>
  <si>
    <t>กล่องชิฟฟ่อนเค้กสอดไส้ฝอยทองไส้ทะลัก 6 ชิ้น(1ห่อ*100ใบ)</t>
  </si>
  <si>
    <t>สติ๊กเกอร์สายคาดใสทาร์ตไข่สตรอเบอรี่ V1-20251010</t>
  </si>
  <si>
    <t>สติ๊กเกอร์สายคาดใสทาร์ตไข่บลูเบอร์รี่ V1-20251010</t>
  </si>
  <si>
    <t>1022101003-1</t>
  </si>
  <si>
    <t>ถุง HD 20*30 ใส่ชูครีม กระสอบละ 30 กก.</t>
  </si>
  <si>
    <t>สติ๊กเกอร์สายคาดมินิบันไส้ช๊อคโกแลตเฮเซลนัท V1-20251014</t>
  </si>
  <si>
    <t>ถุงหูหิ้ว 9*18 (แพ็ค*500กรัม)1หิ้ว=2.5 กละสอบละ 30 กก.</t>
  </si>
  <si>
    <t>สติ๊กเกอร์สายคาดมินิบันไก่หยองน้ำพริกเผา V1-20251014</t>
  </si>
  <si>
    <t>สติ๊กเกอร์สายคาดขนมปังไส้ครีมรสโอวัลติน V2-20251003   ไม่มีคำว่าใหม่</t>
  </si>
  <si>
    <r>
      <t>ถุงหูหิ้ว 18*36 (แพ็ค*500กรัม)กระสอบละ 30 กก.</t>
    </r>
    <r>
      <rPr>
        <sz val="14"/>
        <color rgb="FFFF0000"/>
        <rFont val="Angsana New"/>
        <family val="1"/>
      </rPr>
      <t xml:space="preserve"> ใส่จัดเบลค20กล่อง</t>
    </r>
  </si>
  <si>
    <r>
      <t xml:space="preserve">ถุงหูหิ้ว 18*36 (แพ็ค*500กรัม)กระสอบละ 30 กก.  </t>
    </r>
    <r>
      <rPr>
        <sz val="14"/>
        <color rgb="FFFF0000"/>
        <rFont val="Angsana New"/>
        <family val="1"/>
      </rPr>
      <t>ใส่จัดเบลค20กล่อง</t>
    </r>
  </si>
  <si>
    <t xml:space="preserve">กล่อง L </t>
  </si>
  <si>
    <t xml:space="preserve">สติ๊กเกอร์สายคาดเค้กกล้วยหอมจุ่มครีมชีส V2-20250909 </t>
  </si>
  <si>
    <r>
      <t>สติ๊กเกอร์สายคาด</t>
    </r>
    <r>
      <rPr>
        <sz val="14"/>
        <color rgb="FFFF0000"/>
        <rFont val="Angsana New"/>
        <family val="1"/>
      </rPr>
      <t>เค้กกล้วยหอมจุ่มครีมชีส V2-20251003   ไม่มีคำว่าใหม่</t>
    </r>
  </si>
  <si>
    <t>สติ๊กเกอร์สายคาดบานอฟฟี่มัทฉะ V1-20250909</t>
  </si>
  <si>
    <t>สติ๊กเกอร์สายคาดมูสเค้กโอวัลตินครั้นชี่ V3-20250912  แบบใหม่</t>
  </si>
  <si>
    <t>สติ๊กเกอร์สายคาดปังสังขยา 6ชิ้น CJ V6-20250912(แบบใหม่)</t>
  </si>
  <si>
    <t>กล่องT-2062+L-2062 (กล่องลองบัน)</t>
  </si>
  <si>
    <t>สติ๊กเกอร์สายคาดลองบันเบิลช็อค V1-20251020</t>
  </si>
  <si>
    <t>สติ๊กเกอร์มัลเบอร์รี่วงกลมติดชิฟฟอนรวมรส ไม่ใช้</t>
  </si>
  <si>
    <t>สติ๊กเกอร์สายคาดมินิบันไส้ช๊อคโกแลตเฮเซลนัท V2-20251019 (แบบม้วน)</t>
  </si>
  <si>
    <t>สติ๊กเกอร์สายคาดมินิบันไก่หยองน้ำพริกเผา V2-20251019 (แบบม้วน)</t>
  </si>
  <si>
    <t>กล่องขนมปังสังขยา4ลูกใหญ่ ห่อละ 200 ใบ</t>
  </si>
  <si>
    <t xml:space="preserve">สติ๊กเกอร์สายคาดเอแคลร์นมสดใส V6-20251111 (CJ) </t>
  </si>
  <si>
    <t>สติ๊กเกอร์สายคาดเค้กกล้วยหอมจุ่มครีมชีส V2-20251003   ไม่มีคำว่าใหม่</t>
  </si>
  <si>
    <t>สติ๊กเกอร์สายคาดมินิบันฝอยทองน้ำสลัด V4-20250912 แบบใหม่</t>
  </si>
  <si>
    <t>ถุงซิปล็อค 4*6 CM กระสอบละ25 กก.</t>
  </si>
  <si>
    <t xml:space="preserve">S.ครีมฮอร์นวานิลลา 3 ชิ้น BC </t>
  </si>
  <si>
    <t xml:space="preserve">S.เอแคลร์นมสด 567 PP BC </t>
  </si>
  <si>
    <t>กล่องชิฟฟ่อน 4 ชิ้น เจี้ยนชา (ฝา)</t>
  </si>
  <si>
    <t>กล่องชิฟฟ่อน 4 ชิ้น เจี้ยนชา (ตัว)</t>
  </si>
  <si>
    <t>กล่องชิฟฟ่อน 8 ชิ้น เจี้ยนชา (ตัว)</t>
  </si>
  <si>
    <t>กล่องชิฟฟ่อน 8 ชิ้น เจี้ยนชา (ฝา)</t>
  </si>
  <si>
    <r>
      <t xml:space="preserve">สติ๊กเกอร์สายคาดเค้กฝอยทองหน้านิ่ม ส่งเดอะมอ </t>
    </r>
    <r>
      <rPr>
        <sz val="14"/>
        <color rgb="FFFF0000"/>
        <rFont val="Angsana New"/>
        <family val="1"/>
      </rPr>
      <t>ใช้อันนี้</t>
    </r>
  </si>
  <si>
    <t>5-S-054</t>
  </si>
  <si>
    <t>ปลอกแขน PE สีฟ้า (ยางรัตหัวท้าย)</t>
  </si>
  <si>
    <t>สติ๊กเกอร์คอนเฟลก แผ่นละ 30 ดวง</t>
  </si>
  <si>
    <r>
      <t xml:space="preserve">สติ๊กเกอร์สี่เหลี่ยมแพนเค้กฝอยทองครีมสด </t>
    </r>
    <r>
      <rPr>
        <sz val="14"/>
        <color rgb="FFFF0000"/>
        <rFont val="Angsana New"/>
        <family val="1"/>
      </rPr>
      <t xml:space="preserve"> แบ็คแคนย่อน</t>
    </r>
  </si>
  <si>
    <r>
      <t xml:space="preserve">สติ๊กเกอร์สี่เหลี่ยมมินิปังใส้กรอกชีส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</si>
  <si>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สติ๊กเกอร์สี่เหลี่ยมเค้กโบราณผลไม้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</si>
  <si>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สติ๊กเกอร์สี่เหลี่ยมเค้กช็อกโกแลตมูส </t>
    </r>
    <r>
      <rPr>
        <sz val="14"/>
        <color rgb="FFFF0000"/>
        <rFont val="Angsana New"/>
        <family val="1"/>
      </rPr>
      <t xml:space="preserve"> แบ็คแคนย่อน</t>
    </r>
  </si>
  <si>
    <r>
      <t xml:space="preserve">สติ๊กเกอร์สี่เหลี่ยมแซนวิสแฮมชีส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</si>
  <si>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สติ๊กเกอร์สี่เหลี่ยมชิฟฟ่อนเค้ก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</si>
  <si>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สติ๊กเกอร์วงกลมเค้กมะพร้าว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</si>
  <si>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สติ๊กเกอร์วงกลมเค้กฝอยทองทูโทน </t>
    </r>
    <r>
      <rPr>
        <sz val="14"/>
        <color rgb="FFFF0000"/>
        <rFont val="Angsana New"/>
        <family val="1"/>
      </rPr>
      <t xml:space="preserve"> แบ็คแคนย่อน</t>
    </r>
  </si>
  <si>
    <r>
      <t xml:space="preserve">สติ๊กเกอร์วงกลมเค้กมัลเบอรี่ชีสพาย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</si>
  <si>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สติ๊กเกอร์วงกลมชูครีมนมฮอกไกโด </t>
    </r>
    <r>
      <rPr>
        <sz val="14"/>
        <color rgb="FFFF0000"/>
        <rFont val="Angsana New"/>
        <family val="1"/>
      </rPr>
      <t xml:space="preserve"> แบ็คแคนย่อน</t>
    </r>
  </si>
  <si>
    <t>1024201001-1</t>
  </si>
  <si>
    <t>ม้วนฟิมล์ชิฟฟ่อนเจี้ยนชา 160*500 M</t>
  </si>
  <si>
    <t>สติ๊กเกอร์บาโค๊ตสายคาดเค้กลอดช่องน้ำตาลโตนดCJ</t>
  </si>
  <si>
    <t>ถ้วย Food Gpps 150 กรัม Noprint (ใส่เอแคลร์นมสด)</t>
  </si>
  <si>
    <t>1023201043-1</t>
  </si>
  <si>
    <t>ม้วนฟิมล์ไอร์มาร์ค 2สี Amazon</t>
  </si>
  <si>
    <t>ม้วนฟิมล์ครีมฮอนวนิลา PET อเมซอล (สีฟ้า)</t>
  </si>
  <si>
    <t>ม้วนฟิมล์เอแคลร์นมสด PET อเมซอล (สีส้ม)</t>
  </si>
  <si>
    <t>สติ๊กเกอร์สายคาดมินิบันแยมสตอเบอรี่และครีมคัสตาร์ด  V3-20250912</t>
  </si>
  <si>
    <t>สติ๊กเกอร์สายคาดปังไก่หยองมายองเนสสาหร่าย V3-20250912</t>
  </si>
  <si>
    <t>สติ๊กเกอร์สายคาดชิฟฟ่อนสอดใส้สตรอเบอรี่ V3-202507031 ไม่มีคำว่าใหม่</t>
  </si>
  <si>
    <t>สติ๊กเกอร์สายคาดชิฟฟ่อนสอดใส้วนิลา V3-202507031 ไม่มีคำว่าใหม่</t>
  </si>
  <si>
    <t>สติ๊กเกอร์สายคาดชิฟฟ่อนสอดใส้บลูเบอรี่ V3-202507031 ไม่มีคำว่าใหม่</t>
  </si>
  <si>
    <t>สตก.สายคาดลองบันชาไทยสอดไส้ครีมบราวน์ชูก้า V2-20251126(CJ)</t>
  </si>
  <si>
    <t>สติ๊กเกอร์แซนวิสทูน่าน้ำสลัด V1-20251125(CJ)</t>
  </si>
  <si>
    <t xml:space="preserve">กล่อง FF-22 พลาสติก PET </t>
  </si>
  <si>
    <t>ฝา 95 ดับเบิ้ลล็อก (ใส่เอแคลร์นมสด)</t>
  </si>
  <si>
    <t>1021901001-1</t>
  </si>
  <si>
    <t>สติ๊กเกอร์วงกลมรสเผือก 30*30 CM (ใส่กับกล่อง 1020501040)  แผ่นละ 140 ดวง</t>
  </si>
  <si>
    <t>สติ๊กเกอร์วงกลมรสทุเรียน 30*30 CM (ใส่กับกล่อง 1020501041  แผ่นละ 140 ดวง</t>
  </si>
  <si>
    <t>สติ๊กเกอร์วงกลมรสสับปะรด 30*30 CM (ใส่กับกล่อง 1020501039) แผ่นละ 140 ดวง</t>
  </si>
  <si>
    <r>
      <t xml:space="preserve">สติ๊กเกอร์สายคาดเอแคลร์นมสด 6ชิ้น CJ  V.4-20241114(ตัวใหม่) </t>
    </r>
    <r>
      <rPr>
        <sz val="14"/>
        <color rgb="FFFF0000"/>
        <rFont val="Angsana New"/>
        <family val="1"/>
      </rPr>
      <t xml:space="preserve"> (ไม่ใช้)</t>
    </r>
  </si>
  <si>
    <r>
      <t xml:space="preserve">สติ๊กเกอร์สายคาดครีมฮอร์วนิลา 3ชิ้น CJ  (ตัวใหม่) </t>
    </r>
    <r>
      <rPr>
        <sz val="14"/>
        <color rgb="FFFF0000"/>
        <rFont val="Angsana New"/>
        <family val="1"/>
      </rPr>
      <t>ยกเลิกใช้</t>
    </r>
  </si>
  <si>
    <r>
      <t xml:space="preserve">สติ๊กเกอร์สายคาดครีมฮอนวนิลา CJ(สีเข้ม) V5-20250626  </t>
    </r>
    <r>
      <rPr>
        <sz val="14"/>
        <color rgb="FFFF0000"/>
        <rFont val="Angsana New"/>
        <family val="1"/>
      </rPr>
      <t>ไม่ใช้</t>
    </r>
  </si>
  <si>
    <t>สติ๊กเกอร์สายคาดแซนวิสพิซซ่าโบโลน่าจัมโบ้ V2-20250721 ไม่มีคำว่าใหม่</t>
  </si>
  <si>
    <r>
      <t xml:space="preserve">สติ๊กเกอร์ขนมปังแฮมเห็ดมายองเนส  </t>
    </r>
    <r>
      <rPr>
        <sz val="14"/>
        <color rgb="FFFF0000"/>
        <rFont val="Angsana New"/>
        <family val="1"/>
      </rPr>
      <t>เลิกใช้</t>
    </r>
  </si>
  <si>
    <r>
      <t xml:space="preserve">สติ๊กเกอร์ขนมปังแฮมเห็ดมายองเนส ไม่มีคำว่าใหม่ </t>
    </r>
    <r>
      <rPr>
        <sz val="14"/>
        <color rgb="FFFF0000"/>
        <rFont val="Angsana New"/>
        <family val="1"/>
      </rPr>
      <t xml:space="preserve"> เลิกใช้</t>
    </r>
  </si>
  <si>
    <t>สติ๊กเกอร์ลาเบล 40*60*700 ดวง(แบบกันน้ำ)</t>
  </si>
  <si>
    <t>สติ๊กเกอร์ลาเบล 40*60*700 ดวง แบบกระดาษ(เครื่องชั้ง)</t>
  </si>
  <si>
    <t>สติ๊กเกอร์ลาเบล 40*60*700 ดวง(เครื่องชั้ง) แบบกระดาษ</t>
  </si>
  <si>
    <t>สติ๊กเกอร์ลาเบล 40*60*700 ดวงแบบกระดาษ(เครื่องชั้ง)</t>
  </si>
  <si>
    <t>ฝา 95 ดับเบิ้ลล็อก (ใส่เอแคลร์นมสด) ลังละ 1500</t>
  </si>
  <si>
    <t>สติ๊กเกอร์วงกลมรสเผือก 30*30 CM (ใส่กับกล่อง 1020501040) แผ่นละ 140 ดวง</t>
  </si>
  <si>
    <t>สติ๊กเกอร์วงกลมรสสับปะรด 30*30 CM (ใส่กับกล่อง 1020501039)  แผ่นละ 140 ดวง</t>
  </si>
  <si>
    <r>
      <t xml:space="preserve">สติ๊กเกอร์สี่เหลี่ยมแซนวิสปูอัดไข่กุ้ง </t>
    </r>
    <r>
      <rPr>
        <sz val="14"/>
        <color rgb="FFFF0000"/>
        <rFont val="Angsana New"/>
        <family val="1"/>
      </rPr>
      <t xml:space="preserve"> แบ็คแคนย่อน</t>
    </r>
  </si>
  <si>
    <r>
      <t xml:space="preserve">สติ๊กเกอร์สี่เหลี่ยมแพนเค้กฝอยทองครีมสด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</si>
  <si>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สติ๊กเกอร์สี่เหลี่ยมบานอฟฟี่ </t>
    </r>
    <r>
      <rPr>
        <sz val="14"/>
        <color rgb="FFFF0000"/>
        <rFont val="Angsana New"/>
        <family val="1"/>
      </rPr>
      <t xml:space="preserve"> แบ็คแคนย่อน</t>
    </r>
  </si>
  <si>
    <r>
      <t xml:space="preserve">สติ๊กเกอร์สี่เหลี่ยมเค้กช็อกโกแลตมูส 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</si>
  <si>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สติ๊กเกอร์วงกลมเค้กฝอยทองทูโทน  </t>
    </r>
    <r>
      <rPr>
        <sz val="14"/>
        <color rgb="FFFF0000"/>
        <rFont val="Angsana New"/>
        <family val="1"/>
      </rPr>
      <t>แบ็คแคนย่อน</t>
    </r>
  </si>
  <si>
    <t>กระทงฟอยล์เคลือบ 3219 สีแดงฟอย 1ลังมี 16แถว*500ใบ</t>
  </si>
  <si>
    <t>สตก.สายคาดกระดาษคัพเค้กสอดไส้แยมสตรอร์เบอรี่ V1-20251125(CJ)คริสมาส</t>
  </si>
  <si>
    <t>สติ๊กเกอร์สายคาดชิฟฟ่อนสอดใส้มะพร้าว V3-202507031 ไม่มีคำว่าใหม่</t>
  </si>
  <si>
    <t>สติ๊กเกอร์สายคาดชิฟฟ่อนสอดใส้มะพร้าว V4-20250912 (แบบใหม่)</t>
  </si>
  <si>
    <t>สารซีน 100cc   ลัง*2500ชิ้น ห่อละ 100</t>
  </si>
  <si>
    <t>สารซีน 100cc   ลัง*2500ชิ้น ห่อละ 100 ชิ้น</t>
  </si>
  <si>
    <t>ปลอกแขน PE สีฟ้า (ยางรัตหัวท้าย)แพ็คละ 50คู่</t>
  </si>
  <si>
    <r>
      <t>ถุงขยะสีดำ 30*40( 1กระสอบ*25กิโลกรัม)</t>
    </r>
    <r>
      <rPr>
        <sz val="14"/>
        <color rgb="FFFF0000"/>
        <rFont val="Angsana New"/>
        <family val="1"/>
      </rPr>
      <t>ใช้อันนี้</t>
    </r>
  </si>
  <si>
    <t>ถ้วยพีเอสฝาโดม (ป.ต.ท.) ลังละ 350 ใบ</t>
  </si>
  <si>
    <t>สติ๊กเกอร์สายคาดแซนวิสไส้กรอกชีส V1-20250811   ไม่ใช้</t>
  </si>
  <si>
    <t>สติ๊กเกอร์สายคาดครีมฮอนวนิลากลิ่นคาราเมล V7-20251211 (CJ) แบบใหม่</t>
  </si>
  <si>
    <t>สารซีน 200cc (ซีนเบาหวิว)ลัง*1500ชิ้น</t>
  </si>
  <si>
    <r>
      <t xml:space="preserve">สารซีน 1G*20,000 </t>
    </r>
    <r>
      <rPr>
        <sz val="14"/>
        <color rgb="FFFF0000"/>
        <rFont val="Angsana New"/>
        <family val="1"/>
      </rPr>
      <t>เลิกใช้</t>
    </r>
  </si>
  <si>
    <t>1023701007-1</t>
  </si>
  <si>
    <t xml:space="preserve">ซิลิกาเจลขนาด 1 กรัม(ใส่คอนเฟล็ค) ถุง*1000 </t>
  </si>
  <si>
    <t>ถุงซีนเบาหวิวเล็ก (แพ็ค*100ใบ ลังละ3500)แม็คโครใส่เปี๊ยะ</t>
  </si>
  <si>
    <t>กล่องลัง เบอร์ 3</t>
  </si>
  <si>
    <t>กล่องชิฟฟ่อนเค้ก รสสับปะรด V1-20251103 ห่อละ100</t>
  </si>
  <si>
    <t>กล่องชิฟฟ่อนเค้ก รสทเผือก V1-20251103   ห่อละ100</t>
  </si>
  <si>
    <t>กล่องชิฟฟ่อนเค้ก รสทุเรียน V1-20251103   ห่อละ100</t>
  </si>
  <si>
    <t>กล่องชิฟฟ่อนเค้ก รสสับปะรด V1-20251103  ห่อละ100</t>
  </si>
  <si>
    <t>กล่องชิฟฟ่อนเค้ก รสทเผือก V1-20251103  ห่อละ100</t>
  </si>
  <si>
    <t>กล่องชิฟฟ่อนเค้ก รสทุเรียน V1-20251103  ห่อละ100</t>
  </si>
  <si>
    <t>สติ๊กเกอร์สายคาดเค้กลอดช่องน้ำตาลโตนดPPใส   V4-20251124 (CJ)</t>
  </si>
  <si>
    <t>1022101004-2</t>
  </si>
  <si>
    <t>ถุง OPP 30mic 1.5*3.5 งานแผ่น (1ห่อ*10 กก.)</t>
  </si>
  <si>
    <t>กล่องชิฟฟ่อนเค้กสอดไส้รวมรส 6 ชิ้นแบบใหม่(1ห่อ*200ใบ)กล่องชมพู</t>
  </si>
  <si>
    <t>กล่องชิฟฟ่อนเค้กไส้แยมมะพร้าว 6 ชิ้น(1ห่อ*200ใบ)กล่องเขียว</t>
  </si>
  <si>
    <t>สติ๊กเกอร์ลาเบล 40*60*700 ดวง(แบบกันน้ำ)ลังละ50 ม้วน</t>
  </si>
  <si>
    <t>สติ๊กเกอร์สายคาดปังใส้กรอกแลบลิ้น  V3-20250912  (CJ) แบบใหม่</t>
  </si>
  <si>
    <t>กล่องสามเหลี่ยมแซนวิสใหญ่ (XL)Top seal  อุ่นร้อน</t>
  </si>
  <si>
    <r>
      <t xml:space="preserve">กล่องชิฟฟ่อนรวมรส 4 ชิ้น </t>
    </r>
    <r>
      <rPr>
        <sz val="14"/>
        <color rgb="FFFF0000"/>
        <rFont val="Angsana New"/>
        <family val="1"/>
      </rPr>
      <t>Amazon</t>
    </r>
    <r>
      <rPr>
        <sz val="14"/>
        <color indexed="8"/>
        <rFont val="Angsana New"/>
        <family val="1"/>
        <charset val="222"/>
      </rPr>
      <t xml:space="preserve"> ห่อละ 300</t>
    </r>
  </si>
  <si>
    <t>ฝา PET แบบ A ใส 300A-PET-C ((ใส่ตาลโตนด)) ลังละ400</t>
  </si>
  <si>
    <t>กระป๋อง PET 300-GKPE-219 (ใส่ตาลโตนด)) ลังละ270</t>
  </si>
  <si>
    <t>กระป๋อง PET 300-GKPE-219 ((ใส่ตาลโตนด)) ลังละ270</t>
  </si>
  <si>
    <r>
      <rPr>
        <sz val="14"/>
        <color rgb="FFFF0000"/>
        <rFont val="Angsana New"/>
        <family val="1"/>
      </rPr>
      <t xml:space="preserve">กล่องชิฟฟ่อนเค้กขนุน </t>
    </r>
    <r>
      <rPr>
        <sz val="14"/>
        <color indexed="8"/>
        <rFont val="Angsana New"/>
        <family val="1"/>
        <charset val="222"/>
      </rPr>
      <t>ห่อละ100 ใบ</t>
    </r>
  </si>
  <si>
    <t>สติ๊กเกอร์ปังเนยนิ่ม5ชิ้น AmaZon ห่อละ 1,000</t>
  </si>
  <si>
    <t xml:space="preserve">สารซีน 300cc (กันน้ำมันใช้กับเปี๊ยะ) 1ลัง*1000ชิ้น </t>
  </si>
  <si>
    <t>1020301005-1</t>
  </si>
  <si>
    <t>กล่องชิฟฟ่อน 2 ชิ้น เจี้ยนชา (ฝา) ห่อละ200</t>
  </si>
  <si>
    <t>กล่องชิฟฟ่อน 2 ชิ้น เจี้ยนชา (ตัว) ห่อละ200</t>
  </si>
  <si>
    <t>กล่องสี่เหลี่ยมใหญ่ CST-300 ตัว+ฝา บัวลอย</t>
  </si>
  <si>
    <r>
      <t>สติ๊กเกอร์สายคาดเอแคลร์นมสดAmazon</t>
    </r>
    <r>
      <rPr>
        <sz val="14"/>
        <color rgb="FFFF0000"/>
        <rFont val="Angsana New"/>
        <family val="1"/>
      </rPr>
      <t xml:space="preserve"> ไม่ใช้</t>
    </r>
  </si>
  <si>
    <r>
      <t xml:space="preserve">สติ๊กเกอร์สายคาดครีมฮอร์นวนิลาPP AmaZon </t>
    </r>
    <r>
      <rPr>
        <sz val="14"/>
        <color rgb="FFFF0000"/>
        <rFont val="Angsana New"/>
        <family val="1"/>
      </rPr>
      <t>ไม่ใช้</t>
    </r>
  </si>
  <si>
    <r>
      <t xml:space="preserve">สติ๊กเกอร์สายคาดปังพริกเผาหมูหยองมินิAmazon  </t>
    </r>
    <r>
      <rPr>
        <sz val="14"/>
        <color rgb="FFFF0000"/>
        <rFont val="Angsana New"/>
        <family val="1"/>
      </rPr>
      <t>ไม่ใช้</t>
    </r>
  </si>
  <si>
    <r>
      <t xml:space="preserve">สติ๊กเกอร์สายคาดแซนวิชหมูหยองแฮม (ป.ต.ท) </t>
    </r>
    <r>
      <rPr>
        <sz val="14"/>
        <color rgb="FFFF0000"/>
        <rFont val="Angsana New"/>
        <family val="1"/>
      </rPr>
      <t>ไม่ใช้</t>
    </r>
  </si>
  <si>
    <r>
      <rPr>
        <sz val="14"/>
        <color rgb="FFFF0000"/>
        <rFont val="Angsana New"/>
        <family val="1"/>
      </rPr>
      <t>ถาด E106</t>
    </r>
    <r>
      <rPr>
        <sz val="14"/>
        <color indexed="8"/>
        <rFont val="Angsana New"/>
        <family val="1"/>
        <charset val="222"/>
      </rPr>
      <t xml:space="preserve"> ฐานน้ำตาลฝาใส</t>
    </r>
    <r>
      <rPr>
        <sz val="14"/>
        <color indexed="8"/>
        <rFont val="Angsana New"/>
        <family val="1"/>
      </rPr>
      <t xml:space="preserve"> ลังละ1200 ใบ ใส่ของชิม</t>
    </r>
  </si>
  <si>
    <t>สติ๊กเกอร์สายคาดเครปโรลไส้แยมผลไม้  V2-20251255  (CJ)</t>
  </si>
  <si>
    <t>กล่องลายสก๊อตชมพู+ฝา 9*9*6.5CM (แพ็คละ50ใบ)ลังละ32แพ็ค</t>
  </si>
  <si>
    <t>สติ๊กเกอร์สายคาดมินิบันแฮมชีส  V1-20260113  (CJ)</t>
  </si>
  <si>
    <r>
      <t xml:space="preserve">สติ๊กเกอร์สายคาดครีมฮอนวนิลา V6-2025113 (CJ) แบบใหม่  </t>
    </r>
    <r>
      <rPr>
        <sz val="14"/>
        <color rgb="FFFF0000"/>
        <rFont val="Angsana New"/>
        <family val="1"/>
      </rPr>
      <t xml:space="preserve"> เลิกใช้</t>
    </r>
  </si>
  <si>
    <r>
      <rPr>
        <sz val="14"/>
        <color rgb="FFFF0000"/>
        <rFont val="Angsana New"/>
        <family val="1"/>
      </rPr>
      <t>กล่องชิฟฟ่อนเค้กขนุน</t>
    </r>
    <r>
      <rPr>
        <sz val="14"/>
        <color indexed="8"/>
        <rFont val="Angsana New"/>
        <family val="1"/>
        <charset val="222"/>
      </rPr>
      <t xml:space="preserve"> ห่อละ100 ใบ</t>
    </r>
  </si>
  <si>
    <t xml:space="preserve">ถาดขนมเปี๊ยะ 450 กรัม PP 0.5 MM. 100ใบ*ห่อ ลังละ250 </t>
  </si>
  <si>
    <t>ถุงหูหิ้ว 12*26 (แพ็ค*500กรัม)รถตัก หิ้วละ 5กก. กระสอบละ 25กก.</t>
  </si>
  <si>
    <t>ถุงเย็น PE 6*9 ยี่ห้อม้าน้ำ หิ้วละ 5กก. กระสอบละ30</t>
  </si>
  <si>
    <t>สติ๊กเกอร์สายคาดขนมปังครีมชีสสตรอเบอรี่และแบล็คโกโก้  V1-20260113(CJ)บูบันหัวใจ</t>
  </si>
  <si>
    <t>สติ๊กเกอร์สายคาดเครปบานาน่าช็อคโกแลต  V1-20251211  (CJ)</t>
  </si>
  <si>
    <t>กล่องชิฟฟ่อนเค้กสอดไส้มะพร้าว 3 ชิ้น Amazon (1ห่อ*200ใบ)</t>
  </si>
  <si>
    <t>ถ้วย MC002C+ฝาเรียบ  ทิรามิสุ</t>
  </si>
  <si>
    <t>สติ๊กเกอร์สายคาดแซนวิชแฮมชีส V8-20260106  (แบบใหม่)</t>
  </si>
  <si>
    <t>สติ๊กเกอร์ขนมปังแฮมเห็ดมายองเนส V4-20260127 (แบบใหม่)</t>
  </si>
  <si>
    <t>สติ๊กเกอร์สายคาดมินิบันแฮมชีส  V2-20260205 (แบบไม่มีคำว่าใหม่)</t>
  </si>
  <si>
    <t>สติ๊กเกอร์สายคาดพิซซ่าโบโรน่า  V6-20260127  แบบใหม่</t>
  </si>
  <si>
    <r>
      <t xml:space="preserve">ถ้วย MC002C+ฝาเรียบ  </t>
    </r>
    <r>
      <rPr>
        <sz val="14"/>
        <color rgb="FFFF0000"/>
        <rFont val="Angsana New"/>
        <family val="1"/>
      </rPr>
      <t xml:space="preserve"> ทิรามิสุ</t>
    </r>
  </si>
  <si>
    <t>สติ๊กเกอร์สายคาดแซนวิสไส้แยมทูโทน  V1-20251125(CJ) ไม่ใช้</t>
  </si>
  <si>
    <t>กล่อง</t>
  </si>
  <si>
    <t>กล่องเค้กทรงกล้วย+ฝา</t>
  </si>
  <si>
    <t>สติ๊กเกอร์คอนเฟลก  แผ่นละ36ดวง</t>
  </si>
  <si>
    <t>สติ๊กเกอร์สายคาดเครปโรลไส้แยมผลไม้  V1-20251211  (CJ) ไม่ใช้</t>
  </si>
  <si>
    <t>กล่องเค้ก V021 สีน้ำตาล</t>
  </si>
  <si>
    <t>กล่อง Carton 52*52*36 ใส่ชิฟฟ่อน+ปังแถว กล่องบิ๊ก</t>
  </si>
  <si>
    <r>
      <t xml:space="preserve">ถ้วย MC001C+ฝาเรียบ </t>
    </r>
    <r>
      <rPr>
        <sz val="14"/>
        <color rgb="FFFF0000"/>
        <rFont val="Angsana New"/>
        <family val="1"/>
      </rPr>
      <t>(ไดฟูกุ)</t>
    </r>
  </si>
  <si>
    <t>BACK INK-FJ 2550(AA) 750ML น้ำหมึก (เครื่องตัวใหม่)</t>
  </si>
  <si>
    <r>
      <rPr>
        <sz val="14"/>
        <color rgb="FFFF0000"/>
        <rFont val="Angsana New"/>
        <family val="1"/>
      </rPr>
      <t>กล่องบราวนี่ 6</t>
    </r>
    <r>
      <rPr>
        <sz val="14"/>
        <color indexed="8"/>
        <rFont val="Angsana New"/>
        <family val="1"/>
        <charset val="222"/>
      </rPr>
      <t xml:space="preserve"> ชิ้น สีขาว</t>
    </r>
    <r>
      <rPr>
        <sz val="14"/>
        <color indexed="8"/>
        <rFont val="Angsana New"/>
        <family val="1"/>
      </rPr>
      <t xml:space="preserve"> พายสับปะรด</t>
    </r>
  </si>
  <si>
    <t>สติ๊กเกอร์สายคาดแซนวิสโบราณเล็ก 70g แบบใหม่ V3-20250702 เลิกใช้</t>
  </si>
  <si>
    <t>สติ๊กเกอร์สายคาดแซนวิชแฮมชีส V7-20250409 เลิกใช้</t>
  </si>
  <si>
    <t>สติ๊กเกอร์สายคาดกระดาษชิฟฟ่อนเค้กไก่หยอง  V1-20250105</t>
  </si>
  <si>
    <t>สติ๊กเกอร์สายคาดขนมปังไก่หยองพริกเผาสาหร่าย  V1-20260201</t>
  </si>
  <si>
    <t>สติ๊กเกอร์สายคาดเครปโรลฝอยทองใบเตย CJ  V1-20260118</t>
  </si>
  <si>
    <t>สติ๊กเกอร์แพนเค้กฝอยทองครีมสด(ใส)แบบใหม่  แบ็คแคนย่อน</t>
  </si>
  <si>
    <t>1022201001-2</t>
  </si>
  <si>
    <t>สติ๊กเกอร์ดวงกลมเค้กฝอยทองลาวามีอย.ในตัว ไม่แบน แผ่นละ 30 ดวง</t>
  </si>
  <si>
    <t>สติ๊กเกอร์ขนมปังแฮมเห็ดมายองเนส V4-20260127 (แบบใหม่)ห่อละ1200</t>
  </si>
  <si>
    <t>กล่องเค้กโบราณ 4 ชิ้น ตัว-ฝา(1ห่อ*300ใบ)</t>
  </si>
  <si>
    <t>ม้วน Topseal แซนวิสทูน่าน้ำสลัด 125*500ม. V1-202511201</t>
  </si>
  <si>
    <t>ม้วน Topseal แซนวิสแฮมชีส 125*500ม. V1-202511201</t>
  </si>
  <si>
    <t>ม้วน Topseal แซนวิสโบราณ 125*500ม. V1-202511201</t>
  </si>
  <si>
    <t>ม้วน Topseal แซนวิสปูอัดไข่กุ้ง 125*500ม. V1-202511201</t>
  </si>
  <si>
    <t>ม้วน Topseal แซนวิสไส้กรอกชีส 125*500ม. V1-202511201</t>
  </si>
  <si>
    <t>กล่องพลาสติกใสกลม 1366</t>
  </si>
  <si>
    <r>
      <t xml:space="preserve">กล่องพลาสติกใสกลม </t>
    </r>
    <r>
      <rPr>
        <sz val="14"/>
        <color rgb="FFFF0000"/>
        <rFont val="Angsana New"/>
        <family val="1"/>
      </rPr>
      <t>1358</t>
    </r>
  </si>
  <si>
    <t xml:space="preserve">สติ๊กเกอร์สายคาดมินิบันปูอัดมายองเนส  V1-20260206 </t>
  </si>
  <si>
    <t>1060101001-1</t>
  </si>
  <si>
    <t>สติ๊กเกอร์แซนวิสทูน่าน้ำสลัด V2-20260120(CJ)</t>
  </si>
  <si>
    <t>ม้วน Topseal แซนวิสปูอัดไข่กุ้งยำสาหร่าย 125*500ม. V1-202511201 ม้วนละ 4,000ดวง</t>
  </si>
  <si>
    <t>1023001014-1</t>
  </si>
  <si>
    <t>1023001015-1</t>
  </si>
  <si>
    <t>1023001016-1</t>
  </si>
  <si>
    <t>1023001017-1</t>
  </si>
  <si>
    <t>1023001018-1</t>
  </si>
  <si>
    <t>1023001019-1</t>
  </si>
  <si>
    <t>สติ๊กเกอร์สายคาดทาร์ตไข่ช็อกโกแลตดูใบ  V1-20251218</t>
  </si>
  <si>
    <t>สติ๊กเกอร์สายคาดทาร์ตไข่ช็อกโกแลตเฟยติน  V1-20251218</t>
  </si>
  <si>
    <t>1023001007-1</t>
  </si>
  <si>
    <t>1023001012-1</t>
  </si>
  <si>
    <t>สติ๊กเกอร์สายคาดเอแคลช็อคโกแลต  V1-20260215  (CJ)</t>
  </si>
  <si>
    <t>สติ๊กเกอร์สายคาดปังชาไทย  V1-20260215  (CJ)</t>
  </si>
  <si>
    <t>ถาด E-20 เอแคลร์นมสด(1ลัง*400ใบ) รหัสไหม่</t>
  </si>
  <si>
    <t>กล่องกลมสีใส  1366 รหัสไหม่</t>
  </si>
  <si>
    <t>กล่องชิฟฟ่อนสอดไส้สีน้ำตาล 8 ชิ้น (ญ)(1ห่อ*100ใบ) รหัสไหม่</t>
  </si>
  <si>
    <t>กล่องชิฟฟ่อนรวมรส 8 ชิ้น (ญ) NEW(1ห่อ*100ใบ) รหัสไหม่</t>
  </si>
  <si>
    <t>กล่องสามเหลี่ยมแซนวิสท็อปซีล ลังละ500 รหัสไหม่</t>
  </si>
  <si>
    <t>ถาดยาวปังเนยนิ่ม หนา 0.6mm(1ลัง*600ใบ) รหัสไหม่</t>
  </si>
  <si>
    <t>กล่อง PET FF-7 ขนมบาร์คอฟฟี่ ลังละ900 แถวละ50 รหัสไหม่</t>
  </si>
  <si>
    <t>ฟิล์ม BP622  ใช้ซีนครีมฮอร์น 150*500*65 (ก*ย*หนา)รหัสไหม่</t>
  </si>
  <si>
    <t>ม้วนฟิมล์ใส PET ใช้ซีนแซนวิส CJ  220mm.*500m. รหัสไหม่</t>
  </si>
  <si>
    <t>ถาดชิฟฟอนสามเหลี่ยม No.11(1ลัง*2000ใบ) รหัสไหม่</t>
  </si>
  <si>
    <t>เทปใส 2 นิ้ว Nuvo(แถว*6ม้วน/ลัง*72ม้วน) รหัสไหม่</t>
  </si>
  <si>
    <t>ถุงเซนวิส OPPA 23.5x23cmx30mic ไม่พิมพ์(จัมโบ้) รหัสไหม่</t>
  </si>
  <si>
    <t>สติ๊กเกอร์สายคาดบานอฟฟี่ BC รหัสไหม่</t>
  </si>
  <si>
    <t>สติ๊กเกอร์สายคาดปังนุ่มมะพร้าว BC หรัสไหม่</t>
  </si>
  <si>
    <t>ถุงขนมปังแถวสูตรใหม่ V5-20260107 (1กิโล มี 138 ใบ) แบบไหม่</t>
  </si>
  <si>
    <t>สติ๊กเกอร์สายคาดมินิบันไก่หยองน้ำสลัด V3-20250912</t>
  </si>
  <si>
    <t>สติ๊กเกอร์สายคาดมินิบันไก่หยองน้ำสลัด V4-20260205 แบบไหม่</t>
  </si>
  <si>
    <t>สติ๊กเกอร์สายคาดแซนวิสโบราณเล็ก 70g  V5-2026020 แบบไหม่</t>
  </si>
  <si>
    <t xml:space="preserve">สติ๊กเกอร์สายคาดแซนวิสโบราณเล็ก 70g  V4-20260106  </t>
  </si>
  <si>
    <t>สติ๊กเกอร์สายคาดเครปบานาน่าช็อคโกแลต  V2-20260213  (CJ)แบบไหม่</t>
  </si>
  <si>
    <t>สติ๊กเกอร์สายคาดขนมปังไก่หยองพริกเผาสาหร่าย  V2-20260213 แบบไหม่</t>
  </si>
  <si>
    <t>สติ๊กเกอร์แซนวิสทูน่าน้ำสลัด V2-20260120(CJ) แบบไหม่</t>
  </si>
  <si>
    <t>สติ๊กเกอร์ขนมปังแฮมเห็ดมายองเนส V3-20250912 ไม่ใช้</t>
  </si>
  <si>
    <t>สติ๊กเกอร์สายคาดแซนวิสไส้แยมทูโทนสตอเบอรี่และช็อคโกแลต  V3-20260127(CJ)แบบไหม่</t>
  </si>
  <si>
    <t>กระป๋อง PET 300-GKPE-219 (ใส่ตาลโตนด)) ลังละ270 แถวละ9ใบ</t>
  </si>
  <si>
    <r>
      <t>ถุงร้อน PP 12x18 กระสอบละ30 กก.</t>
    </r>
    <r>
      <rPr>
        <sz val="14"/>
        <color rgb="FFFF0000"/>
        <rFont val="Angsana New"/>
        <family val="1"/>
      </rPr>
      <t>(ใช้แทนถุง 12*16)</t>
    </r>
  </si>
  <si>
    <t>สติ๊กเกอร์สายคาดปังชาไทย  V2-20260312  (CJ)</t>
  </si>
  <si>
    <t>สติ๊กเกอร์สายคาดเอแคลช็อคโกแลต  V2-20260312  (CJ)</t>
  </si>
  <si>
    <t>ถาดเบเกอรี่ Top seal 50(1ลัง*1500ใบ) รหัสไหม่</t>
  </si>
  <si>
    <t xml:space="preserve">สติ๊กเกอร์สายคาดมินิบันปูอัดมายองเนส  V2-20260224 </t>
  </si>
  <si>
    <t>สติ๊กเกอร์สายคาดมินิบันไส้ช๊อคโกแลตเฮเซลนัท V3-20260226 (แบบม้วน)แบบไหม่</t>
  </si>
  <si>
    <t>กระป๋องพลาสติกPET 180pcs แถวละ6ใบ</t>
  </si>
  <si>
    <t>กล่องเค้กเบาหวิวรสเนยนม 110g. New(1ห่อ*300ใบ) รหัสไหม่</t>
  </si>
  <si>
    <t>กล่องเค้กเบาหวิว(ล)มะพร้าวน้ำหอม  100g. New(1ห่อ*200ใบ) รหัสไหม่</t>
  </si>
  <si>
    <t>กล่องชิฟฟ่อนรวมรส 4 ชิ้น NEW(1ห่อ*300ใบ) รหัสไหม่</t>
  </si>
  <si>
    <t>ถาดใส E-54 น้ำตาล(1ลัง*300) รหัสไหม่</t>
  </si>
  <si>
    <t>ถ้วยขาว 2616 ลังละ 75 รหัสไหม่</t>
  </si>
  <si>
    <t>1021601023-1</t>
  </si>
  <si>
    <t>ถาดเบาหวิวเล็ก เนื้อ PP  0.50mm.(1ลัง*1000ใบ) รหัสไหม่</t>
  </si>
  <si>
    <t>ยอดใช้/วัน</t>
  </si>
  <si>
    <t>จำนวนวันเหลือใช้</t>
  </si>
  <si>
    <t>เทปใสเล็ก 1/2 นิ้ว (แถว*8ม้วน/ลัง*144ม้วน) รหัสไหม่</t>
  </si>
  <si>
    <t>กล่องเค้กเบาหวิวรสฝอยทอง 100 g.Makro(1ห่อ*200ใบ) รหัสไหม่</t>
  </si>
  <si>
    <t>กล่องเค้กเบาหวิวเผือกมะพร้าวอ่อน 100g.MAKRO(1ห่อ*200ใบ) รหัสไหม่</t>
  </si>
  <si>
    <t>กล่องเค้กเบาหวิวรสกาแฟ 100g New(1ห่อ*200ใบ) รหัสไหม่</t>
  </si>
  <si>
    <t>ถุงร้อน PP 12x18 กระสอบละ30 กก.(ใช้แทนถุง 12*16)</t>
  </si>
  <si>
    <t>ถุงบีบเกาหลี  ผ้า 16 นิ้ว 1ลัง*6ม้วน(ม้วนละ500เมตร)</t>
  </si>
  <si>
    <t>กล่องเค้กเบาหวิวตาลหอม 100g. New(1ห่อ*300ใบ) TOP</t>
  </si>
  <si>
    <t>สติกเกอร์สายคาดแซนวิสโบราณ CJ (ใหม่) ติดโปร ไม่ใช้</t>
  </si>
  <si>
    <t>สติ๊กเกอร์สายคาดมินิบันไก่หยองน้ำสลัด V4-20260205 แบบไหม่แบบม้วน</t>
  </si>
  <si>
    <t>ฟิล์ม3สี พิมพ์ วรรณวนัช ใช้ซีนชิฟฟ่อน160*500 รหัสไหม่</t>
  </si>
  <si>
    <t>1023001008-1</t>
  </si>
  <si>
    <t>สติ๊กเกอร์สายคาดชิฟฟ่อนสอดใส้ครีมมะพร้าว  V1-20260312  (CJ)</t>
  </si>
  <si>
    <t>สติ๊กเกอร์สายคาดขนมปังมะพร้าวลาวา  V1-20260320  (CJ)</t>
  </si>
  <si>
    <t>กล่องไปษณีย์ (F) ขนาด 30*45*21 รหัสไหม่</t>
  </si>
  <si>
    <t>ถาด E55 ฐานน้ำตาล(1ลัง*300ใบ) รหัสไหม่</t>
  </si>
  <si>
    <t>ถาดกล่องธรรมชาติ S010(1ลัง*900ใบ) แถวละ 50 ใบ รหัสไหม่</t>
  </si>
  <si>
    <t>ฝาถาดธรรมชาติ S010(1ลัง*900ใบ) แถวละ50ใบ รหัสไหม่</t>
  </si>
  <si>
    <t>สารซีน 30cc (ลัง*9000) รหัสไหม่</t>
  </si>
  <si>
    <r>
      <t>ถุงมือผ้า</t>
    </r>
    <r>
      <rPr>
        <sz val="14"/>
        <color rgb="FFFF0000"/>
        <rFont val="Angsana New"/>
        <family val="1"/>
      </rPr>
      <t>(ถุงมือตัดอ้อย)</t>
    </r>
  </si>
  <si>
    <t>กล่องชิฟฟ่อนสอดใส้รวมรส 3 ชิ้น ห่อละ300 รหัสไหม่</t>
  </si>
  <si>
    <r>
      <t xml:space="preserve">สติ๊กเกอร์สี่เหลี่ยมช็อคโกแลตดูใบ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</si>
  <si>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สติ๊กเกอร์สี่เหลี่ยมไดฟูกุช๊อคโกแลตดูใบ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</si>
  <si>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สติ๊กเกอร์สี่เหลี่ยมบานอฟฟี่ </t>
    </r>
    <r>
      <rPr>
        <sz val="14"/>
        <color rgb="FFFF0000"/>
        <rFont val="Angsana New"/>
        <family val="1"/>
      </rPr>
      <t>แบ็คแคนย่อน</t>
    </r>
    <r>
      <rPr>
        <sz val="14"/>
        <color indexed="8"/>
        <rFont val="Angsana New"/>
        <family val="1"/>
        <charset val="222"/>
      </rPr>
      <t xml:space="preserve"> ใหม่</t>
    </r>
  </si>
  <si>
    <r>
      <t xml:space="preserve">สติ๊กเกอร์สี่เหลี่ยมบานอฟฟี่มัทฉะ </t>
    </r>
    <r>
      <rPr>
        <sz val="14"/>
        <color rgb="FFFF0000"/>
        <rFont val="Angsana New"/>
        <family val="1"/>
      </rPr>
      <t>แบ็คแคนย่อน</t>
    </r>
  </si>
  <si>
    <r>
      <t xml:space="preserve">สติ๊กเกอร์วงกลมเค้กช็อคโกแลตดูใบ </t>
    </r>
    <r>
      <rPr>
        <sz val="14"/>
        <color rgb="FFFF0000"/>
        <rFont val="Angsana New"/>
        <family val="1"/>
      </rPr>
      <t>แบ็คแคนย่อน</t>
    </r>
  </si>
  <si>
    <r>
      <t xml:space="preserve">กล่อง PET เซนวิสใหญ่ (XL) 1ลังx400 </t>
    </r>
    <r>
      <rPr>
        <sz val="14"/>
        <color rgb="FFFF0000"/>
        <rFont val="Angsana New"/>
        <family val="1"/>
      </rPr>
      <t>เลิกใช้</t>
    </r>
  </si>
  <si>
    <t>สติ๊กเกอร์สายคาดมินิบันไก่หยองน้ำพริกเผา V2-20251019 (แบบม้วน) ไม่ใช้</t>
  </si>
  <si>
    <t>สติ๊กเกอร์สายคาดลองบันเบิลช็อค V2-20251029 แบบไหม่ เลิกขาย</t>
  </si>
  <si>
    <t>สติ๊กเกอร์สายคาดเค้กสังขยาใบเตยครีมมะพร้าว  V1-20260206 เลิกขาย</t>
  </si>
  <si>
    <t>สติ๊กเกอร์สายคาดแซนวิสไส้แยมทูโทนสตอเบอรี่และช็อคโกแลต  V2-20260113(CJ) เลิกขาย</t>
  </si>
  <si>
    <t>สติ๊กเกอร์สายคาดเค้กกล้วยหอมจุ่มครีมชีสสตอเบอรี่ V3-20260113  (CJ)เลิกขาย</t>
  </si>
  <si>
    <t xml:space="preserve">สติ๊กเกอร์สายคาดขนมปังไส้ครีมรสโอวัลติน V1-20250909 </t>
  </si>
  <si>
    <t>สติ๊กเกอร์สายคาดแซนวิสโบราณจัมโบ้ 120g V3-20250702 เลิกใช้</t>
  </si>
  <si>
    <t>สติ๊กเกอร์สายคาดแซนวิสปูอัดไข่กุ้งใหม่ V2-20250521ไม่มีคำว่าใหม่ เลิกใช้</t>
  </si>
  <si>
    <t>สติ๊กเกอร์สายคาดแซนวิชแฮมชีส V8-20260106  (แบบใหม่) เลิกใช้</t>
  </si>
  <si>
    <t>สติ๊กเกอร์สายคาดไดฟูกุช็อคดูใบ V1-20250303 ไม่มีคำว่าใหม่</t>
  </si>
  <si>
    <t>สติ๊กเกอร์สายคาดทาร์ตไข่คาราเมล  เลิกใช้</t>
  </si>
  <si>
    <t>สติ๊กเกอร์สายคาดทาร์ตไข่คาราเมล  (แบบเก่าไม่ใช้)</t>
  </si>
  <si>
    <t>สติ๊กเกอร์สายคาดใสทาร์ตไข่ชาเขียวโมจิ เลิกใช้</t>
  </si>
  <si>
    <t>สติ๊กเกอร์สายคาดเค้กกล้วยหอมเชดด้าชีส เลิกใช้</t>
  </si>
  <si>
    <t>สติ๊กเกอร์สายคาดบราวนี่ช็อกโกแลตดูใบ V2-20250323 ไม่มีคำว่าใหม่ เลิกใช้</t>
  </si>
  <si>
    <t>สติ๊กเกอร์สายคาดเค้กลอดช่องน้ำตาลโตนดCJ V2-202502323 ไม่มีคำว่าใหม่ เลิกใช้</t>
  </si>
  <si>
    <t>สติ๊กเกอร์สายคาดเค้กกล้วยหอมเชดด้าชีส V2-20250323 ไม่มีคำว่าใหม่ เลิกใช้</t>
  </si>
  <si>
    <t>สติ๊กเกอร์ดวงกลมพิเศษ 35 บาทติดปังแถว เลิกใช้</t>
  </si>
  <si>
    <t>สติ๊กเกอร์สายคาดใสทาร์ตไข่ชาเขียวโมจิ V2-20250323 ไม่มีคำว่าใหม่ ไม่ใช้</t>
  </si>
  <si>
    <t>สติ๊กเกอร์สายคาดใหม่เค้กเผือกครีมนมสด V1-20250330(ยกเลิก)</t>
  </si>
  <si>
    <t>สติ๊กเกอร์สายคาดใหม่เค้กฝอยทองลาวา V1-20250422ไม่มีคำว่าใหม่ เลิกใช้</t>
  </si>
  <si>
    <t>สติ๊กเกอร์สายคาดแซนวิสโบราณจัมโบ้V2-20250511 ไม่มีคำว่าใหม่ ยกเลิกไม่ใช้</t>
  </si>
  <si>
    <t>สติ๊กเกอร์สายคาดแซนวิสไก่หยองพริกเผาV2-20250521ไม่มีคำว่าใหม่ ไม่ใช้</t>
  </si>
  <si>
    <t>สติ๊กเกอร์สายคาดเค้กทุเรียนV2-20250521ไม่มีคำว่าใหม่   ยกเลิกไม่ใช้</t>
  </si>
  <si>
    <t>สติ๊กเกอร์สายคาดใสเค้กบ้าบื่นมะพร้าว V1-20250520  เลิกใช้</t>
  </si>
  <si>
    <t>สติ๊กเกอร์สายคาดมินิโดนัท V2-20250521 ไม่มีคำว่าใหม่ ยกเลิก</t>
  </si>
  <si>
    <t>สติ๊กเกอร์สายคาดทารตไข่ชาไทย  V2-20250521 ไม่มีคำว่าใหม่ ไม่ใช้</t>
  </si>
  <si>
    <t>สติ๊กเกอร์สายคาดทาร์ตทุเรียนครีมกะทิ  V1-20250520  ไม่ใช้</t>
  </si>
  <si>
    <t>สติ๊กเกอร์สี่เหลี่ยมมูชชาไทยพุดดิ้ง  แบ็คแคนย่อน  ไม่ใช้</t>
  </si>
  <si>
    <t>สติ๊กเกอร์สี่เหลี่ยมแซนวิสปูอัด ไม่ใช้</t>
  </si>
  <si>
    <t>สติ๊กเกอร์สายคาดแซนวิสไก่หยองพริกเผา 80g แบบใหม่ V3-20250702 เลิกใช้</t>
  </si>
  <si>
    <t>สติ๊กเกอร์สายคาดขนมปังสังขยาลาวาครีมกะทิ  V2-20250721 ไม่มีคำว่าใหม่ เลิกใช้</t>
  </si>
  <si>
    <t>สติ๊กเกอร์สายคาดแซนวิสปูอัดไข่กุ้งยำสาหร่าย V2-20250817  ไม่มีคำว่าใหม่</t>
  </si>
  <si>
    <t>สติ๊กเกอร์สายคาดเครปโรลโอริโอ้ V3-20250912(แบบใหม่) ไม่ใช้</t>
  </si>
  <si>
    <t xml:space="preserve">สติ๊กเกอร์สายคาดเค้กลอดช่องน้ำตาลโตนดBC  V1-20251010 </t>
  </si>
  <si>
    <t>สติ๊กเกอร์สายคาดแซนวิสไส้กรอกชีส (สีน้ำตาล) V2-20251020 เลิกใช้</t>
  </si>
  <si>
    <t>รหัสสินค้าเก่า</t>
  </si>
  <si>
    <t>ถุงบรรจุขนมปังแผ่น 430 กรัม 8สี ไม่ใช้</t>
  </si>
  <si>
    <t>สติ๊กเกอร์สายคาดปังสังขยาใบเตยนมสดไม่มีfacebook(BC)</t>
  </si>
  <si>
    <t xml:space="preserve">สติ๊กเกอร์สายคาดแซนวิสโบราณจัมโบ้ 120g (สีเข้ม) V3-20250702 </t>
  </si>
  <si>
    <t>สติ๊กเกอร์สายคาดชิฟฟ่อนสอดใส้ครีมมะพร้าว  V2-20260322  (CJ)ไม่มีคำว่าไหม่</t>
  </si>
  <si>
    <t>สติ๊กเกอร์สายคาดเค้กโรลกาแฟแบบใส V1-20260401</t>
  </si>
  <si>
    <t>สติ๊กเกอร์สายคาดเค้กโรลสังขยาใบเตยแบบใส V1-20260401</t>
  </si>
  <si>
    <t>ยอดจ่ายออกสุทธิทั้งหมดเดือน4</t>
  </si>
  <si>
    <t>กล่องเค้กโรลสโนว์ H1075 ลังละ 1000 ใบ</t>
  </si>
  <si>
    <t>สารซีน 300cc (กันน้ำมันใช้กับเปี๊ยะ) 1ลัง*1000ชิ้น แพ็คละ 50</t>
  </si>
  <si>
    <t>สติ๊กเกอร์สายคาดขนมปังมะพร้าวลาวา  V2-20260401 (CJ)แบบไม่มีคำว่าไหม่</t>
  </si>
  <si>
    <t>สติ๊กเกอร์สายคาดมินิบันไก่หยองพริกเผาใส้ทะลัก  V1-20260323</t>
  </si>
  <si>
    <t>ถุงแซนวิสเล็กใส แพ็คละ 1 กก.</t>
  </si>
  <si>
    <t>กล่องแซนวิชM</t>
  </si>
  <si>
    <t>รอบส่งหลัง PO อนุมัติ</t>
  </si>
  <si>
    <t>วันที่สินค้าหมด</t>
  </si>
  <si>
    <t>ถุงหูหิ้ว 12*26 (แพ็ค*500กรัม)รถตัก หิ้วละ 5กก. กระสอบละ 30กก.</t>
  </si>
  <si>
    <t>กล่อง PET เซนวิสใหญ่ (XL)  แพ็คละ 600</t>
  </si>
  <si>
    <t>ม้วน Topseal แซนวิสปูอัดไข่กุ้งยำสาหร่าย 125*500ม. V1-202511201 ม้วนละ 3,900ดวง</t>
  </si>
  <si>
    <t>สติ๊กเกอร์วงกลมบลูเบอรี่ 20*20mm V1-20251110</t>
  </si>
  <si>
    <t>สติ๊กเกอร์วงกลมมะพร้าว 20*20mm V1-20251110</t>
  </si>
  <si>
    <t>สติ๊กเกอร์วงกลมกาแฟ 20*20mm V1-20251110</t>
  </si>
  <si>
    <t>สติ๊กเกอร์วงกลมใบเตย 20*20mm V1-20251110</t>
  </si>
  <si>
    <t>สติ๊กเกอร์วงกลมเนยนม 20*20mm V1-20251110</t>
  </si>
  <si>
    <t>สติ๊กเกอร์วงกลมสตอเบอรี่ 20*20mm V1-20251110</t>
  </si>
  <si>
    <t>สติ๊กเกอร์วงกลมส้ม 20*20mm V1-20251110</t>
  </si>
  <si>
    <t>สติ๊กเกอร์วงกลมชาไทย 20*20mm V1-20251110</t>
  </si>
  <si>
    <t>กล่องลัง เบอร์ 3 (ใข้แทนสูงใส่เบาหวิว)</t>
  </si>
  <si>
    <t>1023001009-1</t>
  </si>
  <si>
    <t>1023001010-1</t>
  </si>
  <si>
    <t>1023001011-1</t>
  </si>
  <si>
    <t>สติ๊กเกอร์สายคาดมินิบันไก่หยองน้ำสลัดใส้ทะลัก  V1-20260323</t>
  </si>
  <si>
    <t>5-S-109</t>
  </si>
  <si>
    <t>5-S-110</t>
  </si>
  <si>
    <t>SOVEL(MK-20) 4 BOTTLE SET (MKS04)  เครื่องตัวใหม่</t>
  </si>
  <si>
    <t>กล่อง CARTON ทรงเตี้ย ใส่ชิฟฟ่อน8ชิ้น ยอดฮิต</t>
  </si>
  <si>
    <t>กล่อง CARTON ทรงสูง ใส่ชิฟฟ่อน 8 ชื้น ยอดฮิต ได้ 5กล่ออง</t>
  </si>
  <si>
    <t>กล่อง CARTON ทรงยาว  ใส่ปังพิซซ่า ครีมฮอน เบาหวิว</t>
  </si>
  <si>
    <t>ม้วน Topseal แซนวิสโบราณจัมโบ้ 125*500ม. V1-202511201</t>
  </si>
  <si>
    <t>1022501006-1</t>
  </si>
  <si>
    <t>5-S-106</t>
  </si>
  <si>
    <r>
      <t xml:space="preserve">น้ำยาผสมADDITIVE-CY210M  750 ml. </t>
    </r>
    <r>
      <rPr>
        <b/>
        <sz val="14"/>
        <rFont val="Angsana New"/>
        <family val="1"/>
        <charset val="222"/>
      </rPr>
      <t>(เครื่องตัวใหม่)</t>
    </r>
    <r>
      <rPr>
        <sz val="14"/>
        <rFont val="Angsana New"/>
        <family val="1"/>
        <charset val="222"/>
      </rPr>
      <t xml:space="preserve">   แบบใหม่</t>
    </r>
  </si>
  <si>
    <t>น้ำยาผสมADDITIVE-CY210M  750 ml. (เครื่องตัวใหม่)   แบบใหม่</t>
  </si>
  <si>
    <r>
      <t xml:space="preserve">น้ำยาผสม 750 ml. </t>
    </r>
    <r>
      <rPr>
        <b/>
        <sz val="14"/>
        <rFont val="Angsana New"/>
        <family val="1"/>
        <charset val="222"/>
      </rPr>
      <t>(เครื่องตัวใหม่)</t>
    </r>
    <r>
      <rPr>
        <sz val="14"/>
        <rFont val="Angsana New"/>
        <family val="1"/>
        <charset val="222"/>
      </rPr>
      <t xml:space="preserve">   (ไม่ใช้แล้ว)</t>
    </r>
  </si>
  <si>
    <t>ถุงมือยางสีฟ้า  S  ลังละ 10 กล่อง</t>
  </si>
  <si>
    <t>ถุงมือยางสีฟ้า  M  ลังละ 10 กล่อง</t>
  </si>
  <si>
    <t>ถุงมือยางสีฟ้า  L  ลังละ 10 กล่อง</t>
  </si>
  <si>
    <t>ถุงขนมปังแถวสูตรใหม่ V5-20260107 (1กิโล มี 138 ใบ) แบบไหม่(25กิโล)</t>
  </si>
  <si>
    <r>
      <rPr>
        <sz val="14"/>
        <color rgb="FFFF0000"/>
        <rFont val="Angsana New"/>
        <family val="1"/>
      </rPr>
      <t>ถาด E106</t>
    </r>
    <r>
      <rPr>
        <sz val="14"/>
        <color indexed="8"/>
        <rFont val="Angsana New"/>
        <family val="1"/>
        <charset val="222"/>
      </rPr>
      <t xml:space="preserve"> ฐานน้ำตาลฝาใส</t>
    </r>
    <r>
      <rPr>
        <sz val="14"/>
        <color indexed="8"/>
        <rFont val="Angsana New"/>
        <family val="1"/>
      </rPr>
      <t xml:space="preserve">  ถ้วยชิม</t>
    </r>
  </si>
  <si>
    <t>ฝาพลาสติก6302    1ลัง2000ใบ *20ห่อ*100ใบ</t>
  </si>
  <si>
    <t>สติ๊กเกอร์สายคาดพิซซ่าโบโรน่า CJ V5-20250912  (ออนไลใช้ระบายสติ๊กเกอร์)</t>
  </si>
  <si>
    <t>1022201006-1</t>
  </si>
  <si>
    <t>1023801003-1</t>
  </si>
  <si>
    <r>
      <t>สติ๊กเกอร์สายคาด</t>
    </r>
    <r>
      <rPr>
        <sz val="14"/>
        <color rgb="FFFF0000"/>
        <rFont val="Angsana New"/>
        <family val="1"/>
      </rPr>
      <t>พิซซ่าโบโรน่า</t>
    </r>
    <r>
      <rPr>
        <sz val="14"/>
        <rFont val="Angsana New"/>
        <family val="1"/>
        <charset val="222"/>
      </rPr>
      <t xml:space="preserve"> CJ V5-20250912 (ออนไลใช้ระบายสติ๊กเกอร์)</t>
    </r>
  </si>
  <si>
    <r>
      <t xml:space="preserve">สติ๊กเกอร์สี่เหลี่ยมบานอฟฟี่ </t>
    </r>
    <r>
      <rPr>
        <sz val="14"/>
        <color rgb="FFFF0000"/>
        <rFont val="Angsana New"/>
        <family val="1"/>
      </rPr>
      <t>แบ็คแคนย่อน ใหม่</t>
    </r>
  </si>
  <si>
    <r>
      <t xml:space="preserve">STORNG ADHESIVE INK 800*1(MK-K31) เครื่องตัวใหม่ </t>
    </r>
    <r>
      <rPr>
        <sz val="14"/>
        <color rgb="FFFF0000"/>
        <rFont val="Angsana New"/>
        <family val="1"/>
      </rPr>
      <t>น้ำหมึก</t>
    </r>
  </si>
  <si>
    <t>สติ๊กเกอร์สายคาดเค้กโรลกาแฟแบบใส V2-20260417</t>
  </si>
  <si>
    <t>สติ๊กเกอร์สายคาดเค้กโรลสังขยาใบเตยแบบใส V2-20260417</t>
  </si>
  <si>
    <t>สติ๊กเกอร์สี่เหลี่ยมขนมปังบันพิซซ่าโบโลน่า V1-20260428</t>
  </si>
  <si>
    <t>สติ๊กเกอร์สี่เหลี่ยมขนมปังบันสังขยาใบเตย V1-20260429</t>
  </si>
  <si>
    <t>สติ๊กเกอร์สายคาดวุ้นกะทิใบเตยลอดช่อง V1-20260323</t>
  </si>
  <si>
    <t>สติ๊กเกอร์สายคาดวุ้นกะทิใบเตยฝอยทอง V1-20260323</t>
  </si>
  <si>
    <r>
      <t>STORNG ADHESIVE INK 800*1</t>
    </r>
    <r>
      <rPr>
        <sz val="14"/>
        <color rgb="FFFF0000"/>
        <rFont val="Angsana New"/>
        <family val="1"/>
      </rPr>
      <t>(MK-K31)</t>
    </r>
    <r>
      <rPr>
        <sz val="14"/>
        <color indexed="8"/>
        <rFont val="Angsana New"/>
        <family val="1"/>
        <charset val="222"/>
      </rPr>
      <t xml:space="preserve"> เครื่องตัวใหม่ น้ำหมึก</t>
    </r>
  </si>
  <si>
    <r>
      <t>SOVEL</t>
    </r>
    <r>
      <rPr>
        <sz val="14"/>
        <color rgb="FFFF0000"/>
        <rFont val="Angsana New"/>
        <family val="1"/>
      </rPr>
      <t xml:space="preserve">(MK-20) </t>
    </r>
    <r>
      <rPr>
        <sz val="14"/>
        <color indexed="8"/>
        <rFont val="Angsana New"/>
        <family val="1"/>
        <charset val="222"/>
      </rPr>
      <t>4 BOTTLE SET (MKS04)  เครื่องตัวใหม่</t>
    </r>
  </si>
  <si>
    <t>ถุงขนมปังคราฟท์สีน้ำตาล 1 แพ็ค 50 ใบ</t>
  </si>
  <si>
    <t>ถาดฟอยล์6302-A สีเงิน 1ลัง2000ใบ*20ห่อ*100ใบ</t>
  </si>
  <si>
    <t>กล่องMVS003   1ลัง500ใบ*10แพ็ค*50ใบ</t>
  </si>
  <si>
    <t>ฝา PET แบบ A ใส 300A-PET-C (ใส่โอวัลติน) ลังละ400</t>
  </si>
  <si>
    <t>กระป๋อง PET 300-GKPE-219 (ใส่โอวัลติน) ลังละ270</t>
  </si>
  <si>
    <r>
      <t>ถ้วย MC001C+ฝายก</t>
    </r>
    <r>
      <rPr>
        <sz val="14"/>
        <color rgb="FFFF0000"/>
        <rFont val="Angsana New"/>
        <family val="1"/>
      </rPr>
      <t xml:space="preserve"> ใช้กับเค้กโคลอน</t>
    </r>
  </si>
  <si>
    <r>
      <t xml:space="preserve">ถ้วย MC001C+ฝายก </t>
    </r>
    <r>
      <rPr>
        <sz val="14"/>
        <color rgb="FFFF0000"/>
        <rFont val="Angsana New"/>
        <family val="1"/>
      </rPr>
      <t>ใช้กับเค้กโคลอน</t>
    </r>
  </si>
  <si>
    <t xml:space="preserve">ถุงบีบเกาหลี  ผ้า 16 นิ้ว </t>
  </si>
  <si>
    <t xml:space="preserve">ถาด FP002  (ป.ต.ท.)ถ้วย+ฝายกMC002 </t>
  </si>
  <si>
    <t xml:space="preserve">ถ้วย MC001C+ฝายก </t>
  </si>
  <si>
    <t>02-BBS05</t>
  </si>
  <si>
    <t>สติ๊กเกอร์สายคาดเค้กสตรอว์เบอร์รี่ V1-20260428 โคลล่อน</t>
  </si>
  <si>
    <r>
      <t xml:space="preserve">แผ่นพลาสติก OPP40 7.5*11.5 แผ่นใส </t>
    </r>
    <r>
      <rPr>
        <sz val="14"/>
        <color rgb="FFFF0000"/>
        <rFont val="Angsana New"/>
        <family val="1"/>
      </rPr>
      <t>(ป้อม)</t>
    </r>
    <r>
      <rPr>
        <sz val="14"/>
        <color indexed="8"/>
        <rFont val="Angsana New"/>
        <family val="1"/>
        <charset val="222"/>
      </rPr>
      <t xml:space="preserve"> 1กระสอบ=30 กก.</t>
    </r>
  </si>
  <si>
    <t>สติ๊กเกอร์สายคาดขนมปังมะพร้าวลาวา V3-20260411</t>
  </si>
  <si>
    <t>สติ๊กเกอร์สายคาดเค้กโรลสังขยาใบเตย V3-20260510</t>
  </si>
  <si>
    <t>สติ๊กเกอร์สายคาดเค้กโรลกาแฟ V3-20260510</t>
  </si>
  <si>
    <t>ถ้วย MC001C+ฝายก  ใส่เค้กโคล่อน</t>
  </si>
  <si>
    <t>สติ๊กเกอร์สายคาดชิฟฟ่อนสอดใส้ครีมมะพร้าว2ชิ้น  V1-20260312  (CJ) เลิกใช้</t>
  </si>
  <si>
    <t>1023801004-2</t>
  </si>
  <si>
    <t>1022301006-2</t>
  </si>
  <si>
    <t>1060301005-1</t>
  </si>
  <si>
    <t>1023101047-1</t>
  </si>
  <si>
    <t>สติ๊กเกอร์ปังเนยนิ่ม 3 ชิ้น TOP ม้วน</t>
  </si>
  <si>
    <t>S.เอแคลร์นมสด 567 PP BC ม้วน</t>
  </si>
  <si>
    <t>สายคาดปังเนยนิ่ม 3 ชิ้น BC ม้วน</t>
  </si>
  <si>
    <t>สติ๊กเกอร์สายคาดขนมปังมะพร้าวลาวา  V2-20260401 (CJ)แบบไม่มีคำว่าไหม่ ม้วน</t>
  </si>
  <si>
    <t>สติ๊กเกอร์สายคาดเค้กโรลกาแฟแบบใส V1-20260401 ม้วน</t>
  </si>
  <si>
    <t>สติ๊กเกอร์สายคาดเค้กโรลสังขยาใบเตยแบบใส V1-20260401 ม้วน</t>
  </si>
  <si>
    <t>สติ๊กเกอร์สายคาดแซนวิสโบราณเล็ก 70g  V5-20260206 แบบไหม่ แผ่น</t>
  </si>
  <si>
    <t>สติ๊กเกอร์สายคาดชิฟฟ่อนสอดใส้ครีมมะพร้าว  V2-20260322  (CJ)ไม่มีคำว่าไหม่  ม้วน</t>
  </si>
  <si>
    <t>สติ๊กเกอร์สายคาดเครปโรลไส้แยมผลไม้  V2-20251255  (CJ)  ม้วน</t>
  </si>
  <si>
    <t>สติ๊กเกอร์สายคาดเครปบานาน่าช็อคโกแลต  V2-20260213  (CJ)แบบไหม่  แผ่น</t>
  </si>
  <si>
    <t>สายคาดมินิลาวาฝอยทอง อีอ้อน  ม้วน</t>
  </si>
  <si>
    <t>สายคาดขนมปังสังขยา 4 ลูกBC อีอ้อน  ม้วน</t>
  </si>
  <si>
    <t>สติ๊กเกอร์สายคาดเครปโรลฝอยทอง BC  ม้วน</t>
  </si>
  <si>
    <t>สติ๊กเกอร์สายคาดเอแคลร์นมสดใส V6-20251111 (CJ)  ม้วน</t>
  </si>
  <si>
    <t>สติ๊กเกอร์สายคาดปังสังขยา 6ชิ้น CJ V6-20250912(แบบใหม่)  ม้วน</t>
  </si>
  <si>
    <t>สติ๊กเกอร์สายคาดไดฟูกุช็อคดูใบ V1-20250303 ไม่มีคำว่าใหม่  ม้วน</t>
  </si>
  <si>
    <t>สติ๊กเกอร์สายคาดยาว ครีมฮอร์นใบเตย 6 ชิ้น  ม้วน</t>
  </si>
  <si>
    <t>สติ๊กเกอร์สายคาดยาว ครีมฮอร์นวานิลลา 6 ชิ้น  ม้วน</t>
  </si>
  <si>
    <t>สติ๊กเกอร์สายคาดเอแคลร์นมสดPP25*4.5 (ไม่แบน)  ม้วน</t>
  </si>
  <si>
    <t>สติ๊กเกอร์สายคาดปังสังขยาใบเตยนมสดBC  ม้วน</t>
  </si>
  <si>
    <t>S.ครีมฮอร์นวานิลลา 3 ชิ้น BC ม้วน</t>
  </si>
  <si>
    <t>สติ๊กเกอร์เอแคลร์ ชาไทย อเมซอล  ป.ต.ท.   ม้วน</t>
  </si>
  <si>
    <t>สติ๊กเกอร์คัพเค้กไส้คัสตาร์ส อเมซอน  ป.ต.ท.  ม้วน</t>
  </si>
  <si>
    <t>สติ๊กเกอร์เค้ดโรลมะพร้าวใบเตย (ป.ต.ท.)  แผ่น</t>
  </si>
  <si>
    <t>สติ๊กเกอร์ชิฟฟ่อนสตรอเบอรี่นมสด  ป.ต.ท.   ม้วน</t>
  </si>
  <si>
    <t>สติกเกอร์ซอฟท์เค้กช็อคโกแลตมูธ  ม้วน</t>
  </si>
  <si>
    <r>
      <t xml:space="preserve">สติ๊กเกอร์สายคาดชิฟฟ่อนเค้กสอดไส้มะพร้าวนมสด </t>
    </r>
    <r>
      <rPr>
        <sz val="14"/>
        <color rgb="FFFF0000"/>
        <rFont val="Angsana New"/>
        <family val="1"/>
      </rPr>
      <t>ไม่แบน</t>
    </r>
    <r>
      <rPr>
        <sz val="14"/>
        <color indexed="8"/>
        <rFont val="Angsana New"/>
        <family val="1"/>
        <charset val="222"/>
      </rPr>
      <t xml:space="preserve">  ม้วน</t>
    </r>
  </si>
  <si>
    <t>สติ๊กเกอร์สายคาดยาว ครีมฮอร์นช็อกโกแลต 6 ชิ้น  ม้วน</t>
  </si>
  <si>
    <t>สติกเกอร์ซอฟท์เค้กช็อคโกแลตมูธ AmaZon  ม้วน</t>
  </si>
  <si>
    <t>สติ๊กเกอร์สายคาดแพนเค้กฝอยทองครีมนมสด ป.ต.ท.  ม้วน</t>
  </si>
  <si>
    <t>สติ๊กเกอร์เค้กกล้วยหอมคาราเมล (ป.ต.ท.)  ม้วน</t>
  </si>
  <si>
    <t>สติ๊กเกอร์มินิใส้กรอกชีส (ป.ต.ท.)   ม้วน</t>
  </si>
  <si>
    <t>สติ๊กเกอร์ชิฟฟ่อนมะพร้าวลาวา  (ป.ต.ท.)  ม้วน</t>
  </si>
  <si>
    <t>สติ๊กเกอร์ชูครีมนมสดฮอกไกโด ป.ต.ท.   ม้วน</t>
  </si>
  <si>
    <t>สติ๊กเกอร์มัลเบอรี่พายอเมซอน  ป.ต.ท.  ม้วน</t>
  </si>
  <si>
    <t>สติ๊กเกอร์ปังเนยนิ่ม5ชิ้น AmaZon  แผ่น</t>
  </si>
  <si>
    <t>สติ๊กเกอร์สายคาดแซนวิชปูอัดสาหร่าย (ป.ต.ท) แผ่น</t>
  </si>
  <si>
    <t>สติ๊กเกอร์สายคาดแซนวิชปูอัด (ป.ต.ท)   แผ่น</t>
  </si>
  <si>
    <t>สติ๊กเกอร์สายคาดแซนวิชโฮลวีททูน่า (ป.ต.ท)  แผ่น</t>
  </si>
  <si>
    <t>สติ๊กเกอร์สายคาดแซนวิชโฮลวีทแฮมชีส(ป.ต.ท) แผ่น</t>
  </si>
  <si>
    <t>สติ๊กเกอร์สายคาดแซนวิชแฮมชีส (ป.ต.ท)  แผ่น</t>
  </si>
  <si>
    <t>สติ๊กเกอร์สายคาดปังสังขยาใบเตยนมสดAmazon   ม้วน</t>
  </si>
  <si>
    <t>สติ๊กเกอร์สายคาดขนมปังหิมะฮอกไกโดAmazon  ม้วน</t>
  </si>
  <si>
    <t>สติ๊กเกอร์สายคาด เค้กโบราณครีม Amazon  ม้วน</t>
  </si>
  <si>
    <t>สติ๊กเกอร์สายคาดเค้กโบราณผลไม้Amazon  ม้วน</t>
  </si>
  <si>
    <t>สติ๊กเกอร์สายคาดปังไส้กรอกAmazon  ม้วน</t>
  </si>
  <si>
    <t>สติ๊กเกอร์สายคาดครีมฮอร์นใบเตยPP AmaZon  ม้วน</t>
  </si>
  <si>
    <t>สติ๊กเกอร์สายคาดปังลาวาไข่เค็ม Amazon  ม้วน</t>
  </si>
  <si>
    <t>สติ๊กเกอร์สายคาดเครปโรลฝอยทอง Amazon  แผ่น</t>
  </si>
  <si>
    <t>สติ๊กเกอร์เค้กมะพร้าวสามเหลี่ยม Amazon  แผ่น</t>
  </si>
  <si>
    <t>สติ๊กเกอร์สายคาดบานอฟฟี่ BC  ม้วน</t>
  </si>
  <si>
    <t>สติ๊กเกอร์สายคาดปังนุ่มมะพร้าว BC  ม้วน</t>
  </si>
  <si>
    <t>สติ๊กเกอร์สายคาดเค้กเบาหวิวกล้วยหอมเนยสดAmazon   ม้วน</t>
  </si>
  <si>
    <t>สติ๊กเกอร์สายคาดเค้กมะพร้าวไส้ครีมAmazon ม้วน</t>
  </si>
  <si>
    <t>กล่องMVS003   1ลัง500ใบ*10แพ็ค*50ใบ ใส่บานอฟฟี่ CJ</t>
  </si>
  <si>
    <t>สติ๊กเกอร์ท็อฟฟี่ (บาร์โค๊ด) แผ่นละ 336 ดวง</t>
  </si>
  <si>
    <r>
      <t xml:space="preserve">ถุง OPP 30mic 1.5*3.5 งานแผ่น (1ห่อ*10 กก.)  </t>
    </r>
    <r>
      <rPr>
        <sz val="14"/>
        <color rgb="FFFF0000"/>
        <rFont val="Angsana New"/>
        <family val="1"/>
      </rPr>
      <t>ปิดหน้าแซนวิสเล็ก</t>
    </r>
    <r>
      <rPr>
        <sz val="14"/>
        <color indexed="8"/>
        <rFont val="Angsana New"/>
        <family val="1"/>
        <charset val="222"/>
      </rPr>
      <t xml:space="preserve"> 1kg=10,000ใบ</t>
    </r>
  </si>
  <si>
    <t>สติ๊กเกอร์สายคาดเครปโรลฝอยทองใบเตย  V2-20260211  ม้วน</t>
  </si>
  <si>
    <t>สติ๊กเกอร์สายคาดบานอฟฟี่ CJ แบบม้วน V1-20260504</t>
  </si>
  <si>
    <t>สติ๊กเกอร์สายคาดท๊อฟฟี่เค้ก CJ แบบม้วน V1-20260504</t>
  </si>
  <si>
    <t>สติ๊กเกอร์สายคาดขนมปังมะพร้าวลาวา V3-20260411 ม้วน</t>
  </si>
  <si>
    <t>สติ๊กเกอร์สายคาดเครปโรลโอริโอ้BC V3-20250912 </t>
  </si>
  <si>
    <t>สติ๊กเกอร์สายคาดมินิบันลาบโบโลน่ามาโย V1-20260601</t>
  </si>
  <si>
    <t>สติ๊กเกอร์สายคาดเค้กเผือกลอดช่องครีมตะโก้ V1-20260601</t>
  </si>
  <si>
    <t>สารซีน 200cc (ซีนเบาหวิว)ลัง*3000ชิ้น</t>
  </si>
  <si>
    <t>สารซีน 200cc (ซีนเบาหวิว)ลัง*3000ชิ้น รหัสไหม่</t>
  </si>
  <si>
    <t>ม้วนฟิลม์แซนวิชลาบไก่แซ่บ V1-20260601</t>
  </si>
  <si>
    <t>1022201011-1</t>
  </si>
  <si>
    <t>1060301008-1</t>
  </si>
  <si>
    <t>1023001020-1</t>
  </si>
  <si>
    <t>เทปใสเล็ก 1/2 นิ้ว (หลุย)</t>
  </si>
  <si>
    <t>เทปใสเล็ก 1/2 นิ้ว (หลุย) กล่องละ 12 ม้วน</t>
  </si>
  <si>
    <t>ถุงขนมปังบันพิซซ่าโบโลน่าแบบซองตั้งซิปลีอคV1-20260528</t>
  </si>
  <si>
    <t>ถุงขนมปังบันสังขยาใบเตยแบบซองตั้งซิปล๊อค V1-20260528</t>
  </si>
  <si>
    <t>แก้วPET 12oz ปาก98mm. ทรงแคปซูล      ลัง1000ใบ*20แพ็ค</t>
  </si>
  <si>
    <t>ฝา PETแคปซูลไม่เจาะPETปาก98mm        ลัง1000ใบ*20แพ็ค</t>
  </si>
  <si>
    <t>ถ้วย PET 30oz ปาก78 mm                        ลัง1000ใบ*20แพ็ค</t>
  </si>
  <si>
    <t>สติ๊กเกอร์วงกลมรสทุเรียน 30*30 CM (ใส่กับกล่อง 1020501041  แผ่นละ 15 ดวง</t>
  </si>
  <si>
    <t>สารซีน 300cc (กันน้ำมันใช้กับเปี๊ยะ) 1ลัง*1000ชิ้น ห่อละ 50 ชิ้น</t>
  </si>
  <si>
    <t>ถุงขยะสีดำ 30*40( 1กระสอบ*25,30กิโลกรัม)</t>
  </si>
  <si>
    <t>1060301007-1</t>
  </si>
  <si>
    <t>1060301009-1</t>
  </si>
  <si>
    <t>ถุงหิ้วตระกร้าแบบซิปล็อค</t>
  </si>
  <si>
    <t>ถ้วยฟอยล์ทรงรี6004  ลังละ 1000ใบ</t>
  </si>
  <si>
    <t>ฝาPET 6004 ลังละ 500ใบ</t>
  </si>
  <si>
    <t>1022301007-1</t>
  </si>
  <si>
    <r>
      <t>สติ๊กเกอร์สายคาดเค้กสตรอว์เบอร์รี่ V1-20260428</t>
    </r>
    <r>
      <rPr>
        <sz val="14"/>
        <rFont val="Angsana New"/>
        <family val="1"/>
      </rPr>
      <t xml:space="preserve">  โคลล่อน</t>
    </r>
  </si>
  <si>
    <r>
      <t xml:space="preserve">สติ๊กเกอร์สี่เหลี่ยมแซนวิสปูอัดไข่กุ้ง </t>
    </r>
    <r>
      <rPr>
        <sz val="14"/>
        <color rgb="FFFF0000"/>
        <rFont val="Angsana New"/>
        <family val="1"/>
      </rPr>
      <t>แบ็คแคนย่อน</t>
    </r>
    <r>
      <rPr>
        <sz val="14"/>
        <color indexed="8"/>
        <rFont val="Angsana New"/>
        <family val="1"/>
        <charset val="222"/>
      </rPr>
      <t xml:space="preserve"> แผ่นละ 90 ดวง</t>
    </r>
  </si>
  <si>
    <t>ม้วนฟิลม์กันกระแทก Bubble Size L   /ม้วน</t>
  </si>
  <si>
    <t>ช้อนรีน่าขาว  กระสอบละ 4หิ้ว(1แพ็ค*500ชิ้น 1หิ้ว* 5000 ชิ้น)</t>
  </si>
  <si>
    <r>
      <t xml:space="preserve">แผ่นพลาสติก OPP40 7.5*11.5 แผ่นใส </t>
    </r>
    <r>
      <rPr>
        <sz val="14"/>
        <color rgb="FFFF0000"/>
        <rFont val="Angsana New"/>
        <family val="1"/>
      </rPr>
      <t>(ป้อม)   (1</t>
    </r>
    <r>
      <rPr>
        <sz val="14"/>
        <color theme="1"/>
        <rFont val="Angsana New"/>
        <family val="1"/>
        <charset val="222"/>
      </rPr>
      <t>แพ็ค500กรัม*1500ชิ้น)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</si>
</sst>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  <numFmt numFmtId="188" formatCode="[$-101041E]d\ mmm\ yy;@"/>
    <numFmt numFmtId="189" formatCode="[$-1070000]d/m/yy;@"/>
    <numFmt numFmtId="190" formatCode="_-* #,##0.0_-;\-* #,##0.0_-;_-* &quot;-&quot;??_-;_-@_-"/>
  </numFmts>
  <fonts count="4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indexed="8"/>
      <name val="Angsana New"/>
      <family val="1"/>
    </font>
    <font>
      <b/>
      <sz val="14"/>
      <color indexed="8"/>
      <name val="Angsana New"/>
      <family val="1"/>
    </font>
    <font>
      <b/>
      <sz val="14"/>
      <color indexed="10"/>
      <name val="Angsana New"/>
      <family val="1"/>
    </font>
    <font>
      <sz val="14"/>
      <color indexed="8"/>
      <name val="Angsana New"/>
      <family val="1"/>
      <charset val="222"/>
    </font>
    <font>
      <sz val="14"/>
      <color indexed="10"/>
      <name val="Angsana New"/>
      <family val="1"/>
      <charset val="222"/>
    </font>
    <font>
      <sz val="16"/>
      <color indexed="8"/>
      <name val="Angsana New"/>
      <family val="1"/>
      <charset val="222"/>
    </font>
    <font>
      <sz val="14"/>
      <color rgb="FFFF0000"/>
      <name val="Angsana New"/>
      <family val="1"/>
      <charset val="222"/>
    </font>
    <font>
      <sz val="14"/>
      <name val="Angsana New"/>
      <family val="1"/>
      <charset val="222"/>
    </font>
    <font>
      <b/>
      <sz val="14"/>
      <name val="Angsana New"/>
      <family val="1"/>
      <charset val="222"/>
    </font>
    <font>
      <b/>
      <sz val="14"/>
      <color indexed="8"/>
      <name val="Angsana New"/>
      <family val="1"/>
      <charset val="22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Tahoma"/>
      <family val="2"/>
      <charset val="222"/>
      <scheme val="minor"/>
    </font>
    <font>
      <sz val="14"/>
      <color theme="1"/>
      <name val="Angsana New"/>
      <family val="1"/>
      <charset val="222"/>
    </font>
    <font>
      <sz val="16"/>
      <color indexed="10"/>
      <name val="Angsana New"/>
      <family val="1"/>
      <charset val="222"/>
    </font>
    <font>
      <b/>
      <sz val="16"/>
      <color indexed="8"/>
      <name val="Angsana New"/>
      <family val="1"/>
      <charset val="222"/>
    </font>
    <font>
      <sz val="16"/>
      <color indexed="8"/>
      <name val="Angsana New"/>
      <family val="1"/>
    </font>
    <font>
      <sz val="16"/>
      <color theme="1"/>
      <name val="Angsana New"/>
      <family val="1"/>
    </font>
    <font>
      <sz val="11"/>
      <color theme="1"/>
      <name val="Tahoma"/>
      <family val="2"/>
      <scheme val="minor"/>
    </font>
    <font>
      <sz val="22"/>
      <color theme="1"/>
      <name val="Angsana New"/>
      <family val="1"/>
    </font>
    <font>
      <b/>
      <sz val="16"/>
      <color theme="1"/>
      <name val="Angsana New"/>
      <family val="1"/>
    </font>
    <font>
      <sz val="16"/>
      <color rgb="FFFF0000"/>
      <name val="Angsana New"/>
      <family val="1"/>
    </font>
    <font>
      <sz val="14"/>
      <color theme="1"/>
      <name val="Angsana New"/>
      <family val="1"/>
    </font>
    <font>
      <b/>
      <sz val="16"/>
      <color rgb="FFFF0000"/>
      <name val="Angsana New"/>
      <family val="1"/>
    </font>
    <font>
      <b/>
      <sz val="14"/>
      <color rgb="FFFF0000"/>
      <name val="Angsana New"/>
      <family val="1"/>
    </font>
    <font>
      <sz val="16"/>
      <name val="Angsana New"/>
      <family val="1"/>
    </font>
    <font>
      <sz val="14"/>
      <color rgb="FFFF0000"/>
      <name val="Angsana New"/>
      <family val="1"/>
    </font>
    <font>
      <sz val="13"/>
      <color indexed="8"/>
      <name val="Angsana New"/>
      <family val="1"/>
      <charset val="222"/>
    </font>
    <font>
      <sz val="12"/>
      <color indexed="10"/>
      <name val="Angsana New"/>
      <family val="1"/>
      <charset val="222"/>
    </font>
    <font>
      <b/>
      <sz val="16"/>
      <name val="Angsana New"/>
      <family val="1"/>
    </font>
    <font>
      <sz val="14"/>
      <name val="Angsana New"/>
      <family val="1"/>
    </font>
    <font>
      <b/>
      <sz val="14"/>
      <name val="Angsana New"/>
      <family val="1"/>
    </font>
    <font>
      <sz val="14"/>
      <color indexed="8"/>
      <name val="Angsana New"/>
      <family val="1"/>
    </font>
    <font>
      <sz val="14"/>
      <color indexed="10"/>
      <name val="Angsana New"/>
      <family val="1"/>
    </font>
    <font>
      <b/>
      <sz val="14"/>
      <color rgb="FF7030A0"/>
      <name val="Angsana New"/>
      <family val="1"/>
    </font>
    <font>
      <b/>
      <sz val="16"/>
      <color rgb="FF7030A0"/>
      <name val="Angsana New"/>
      <family val="1"/>
    </font>
    <font>
      <b/>
      <sz val="14"/>
      <color rgb="FF92D050"/>
      <name val="Angsana New"/>
      <family val="1"/>
    </font>
    <font>
      <b/>
      <sz val="20"/>
      <name val="Angsana New"/>
      <family val="1"/>
    </font>
    <font>
      <b/>
      <sz val="14"/>
      <color rgb="FF0000FF"/>
      <name val="Angsana New"/>
      <family val="1"/>
    </font>
    <font>
      <sz val="14"/>
      <color rgb="FF0000FF"/>
      <name val="Angsana New"/>
      <family val="1"/>
    </font>
    <font>
      <b/>
      <sz val="14"/>
      <color theme="1"/>
      <name val="Angsana New"/>
      <family val="1"/>
      <charset val="222"/>
    </font>
    <font>
      <sz val="16"/>
      <color theme="1"/>
      <name val="Angsana New"/>
      <family val="1"/>
      <charset val="222"/>
    </font>
  </fonts>
  <fills count="1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7" fontId="5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3" fontId="5" fillId="0" borderId="1" xfId="0" quotePrefix="1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87" fontId="5" fillId="3" borderId="0" xfId="1" applyNumberFormat="1" applyFont="1" applyFill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0" xfId="0" applyFont="1" applyFill="1"/>
    <xf numFmtId="0" fontId="9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1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8" fillId="0" borderId="6" xfId="3" applyFont="1" applyBorder="1" applyAlignment="1">
      <alignment vertical="center"/>
    </xf>
    <xf numFmtId="0" fontId="19" fillId="0" borderId="6" xfId="3" applyFont="1" applyBorder="1" applyAlignment="1">
      <alignment horizontal="center" vertical="center"/>
    </xf>
    <xf numFmtId="0" fontId="19" fillId="0" borderId="6" xfId="3" applyFont="1" applyBorder="1"/>
    <xf numFmtId="0" fontId="16" fillId="8" borderId="7" xfId="0" applyFont="1" applyFill="1" applyBorder="1" applyAlignment="1">
      <alignment horizontal="center"/>
    </xf>
    <xf numFmtId="187" fontId="7" fillId="9" borderId="6" xfId="0" applyNumberFormat="1" applyFont="1" applyFill="1" applyBorder="1" applyAlignment="1">
      <alignment horizontal="center" vertical="center"/>
    </xf>
    <xf numFmtId="0" fontId="19" fillId="0" borderId="0" xfId="3" applyFont="1"/>
    <xf numFmtId="0" fontId="18" fillId="0" borderId="1" xfId="3" applyFont="1" applyBorder="1" applyAlignment="1">
      <alignment vertical="center"/>
    </xf>
    <xf numFmtId="0" fontId="19" fillId="0" borderId="1" xfId="3" applyFont="1" applyBorder="1" applyAlignment="1">
      <alignment horizontal="center" vertical="center"/>
    </xf>
    <xf numFmtId="0" fontId="19" fillId="0" borderId="1" xfId="3" applyFont="1" applyBorder="1"/>
    <xf numFmtId="0" fontId="19" fillId="0" borderId="0" xfId="3" applyFont="1" applyAlignment="1">
      <alignment horizontal="center" vertical="center"/>
    </xf>
    <xf numFmtId="187" fontId="19" fillId="0" borderId="0" xfId="4" applyNumberFormat="1" applyFont="1" applyAlignment="1">
      <alignment horizontal="center" vertical="center"/>
    </xf>
    <xf numFmtId="0" fontId="19" fillId="0" borderId="2" xfId="3" applyFont="1" applyBorder="1" applyAlignment="1">
      <alignment horizontal="center" vertical="center"/>
    </xf>
    <xf numFmtId="0" fontId="19" fillId="0" borderId="3" xfId="3" applyFont="1" applyBorder="1" applyAlignment="1">
      <alignment horizontal="center" vertical="center"/>
    </xf>
    <xf numFmtId="0" fontId="19" fillId="0" borderId="3" xfId="3" applyFont="1" applyBorder="1"/>
    <xf numFmtId="188" fontId="22" fillId="0" borderId="8" xfId="2" applyNumberFormat="1" applyFont="1" applyBorder="1" applyAlignment="1">
      <alignment horizontal="center" vertical="center"/>
    </xf>
    <xf numFmtId="0" fontId="23" fillId="0" borderId="9" xfId="3" applyFont="1" applyBorder="1" applyAlignment="1">
      <alignment horizontal="center"/>
    </xf>
    <xf numFmtId="0" fontId="19" fillId="0" borderId="6" xfId="3" applyFont="1" applyBorder="1" applyAlignment="1">
      <alignment horizontal="center"/>
    </xf>
    <xf numFmtId="0" fontId="23" fillId="0" borderId="1" xfId="3" applyFont="1" applyBorder="1"/>
    <xf numFmtId="0" fontId="19" fillId="0" borderId="1" xfId="3" applyFont="1" applyBorder="1" applyAlignment="1">
      <alignment horizontal="center"/>
    </xf>
    <xf numFmtId="14" fontId="19" fillId="0" borderId="1" xfId="3" applyNumberFormat="1" applyFont="1" applyBorder="1" applyAlignment="1">
      <alignment horizontal="left"/>
    </xf>
    <xf numFmtId="0" fontId="19" fillId="0" borderId="0" xfId="3" applyFont="1" applyAlignment="1">
      <alignment horizontal="center"/>
    </xf>
    <xf numFmtId="14" fontId="19" fillId="0" borderId="1" xfId="3" applyNumberFormat="1" applyFont="1" applyBorder="1" applyAlignment="1">
      <alignment horizontal="center"/>
    </xf>
    <xf numFmtId="0" fontId="19" fillId="0" borderId="1" xfId="3" applyFont="1" applyBorder="1" applyAlignment="1">
      <alignment horizontal="left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9" fillId="0" borderId="11" xfId="3" applyFont="1" applyBorder="1" applyAlignment="1">
      <alignment horizont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18" fillId="3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19" fillId="0" borderId="6" xfId="3" quotePrefix="1" applyFont="1" applyBorder="1"/>
    <xf numFmtId="0" fontId="19" fillId="0" borderId="1" xfId="3" quotePrefix="1" applyFont="1" applyBorder="1"/>
    <xf numFmtId="0" fontId="19" fillId="0" borderId="1" xfId="3" quotePrefix="1" applyFont="1" applyBorder="1" applyAlignment="1">
      <alignment horizontal="right"/>
    </xf>
    <xf numFmtId="14" fontId="19" fillId="0" borderId="1" xfId="3" quotePrefix="1" applyNumberFormat="1" applyFont="1" applyBorder="1" applyAlignment="1">
      <alignment horizontal="left"/>
    </xf>
    <xf numFmtId="187" fontId="19" fillId="2" borderId="11" xfId="4" applyNumberFormat="1" applyFont="1" applyFill="1" applyBorder="1" applyAlignment="1">
      <alignment horizontal="center" vertical="center"/>
    </xf>
    <xf numFmtId="41" fontId="0" fillId="2" borderId="6" xfId="6" applyFont="1" applyFill="1" applyBorder="1"/>
    <xf numFmtId="41" fontId="0" fillId="2" borderId="1" xfId="6" applyFont="1" applyFill="1" applyBorder="1"/>
    <xf numFmtId="43" fontId="24" fillId="2" borderId="1" xfId="5" applyFont="1" applyFill="1" applyBorder="1"/>
    <xf numFmtId="187" fontId="19" fillId="0" borderId="0" xfId="3" applyNumberFormat="1" applyFont="1"/>
    <xf numFmtId="187" fontId="5" fillId="10" borderId="0" xfId="1" applyNumberFormat="1" applyFont="1" applyFill="1" applyAlignment="1">
      <alignment horizontal="center" vertical="center"/>
    </xf>
    <xf numFmtId="187" fontId="5" fillId="0" borderId="1" xfId="1" applyNumberFormat="1" applyFont="1" applyBorder="1" applyAlignment="1">
      <alignment horizontal="center" vertical="center"/>
    </xf>
    <xf numFmtId="187" fontId="5" fillId="10" borderId="1" xfId="1" applyNumberFormat="1" applyFont="1" applyFill="1" applyBorder="1" applyAlignment="1">
      <alignment horizontal="center" vertical="center"/>
    </xf>
    <xf numFmtId="187" fontId="8" fillId="3" borderId="1" xfId="1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87" fontId="5" fillId="3" borderId="1" xfId="1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24" fillId="3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4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/>
    </xf>
    <xf numFmtId="187" fontId="24" fillId="0" borderId="1" xfId="1" applyNumberFormat="1" applyFont="1" applyBorder="1" applyAlignment="1">
      <alignment horizontal="center" vertical="center"/>
    </xf>
    <xf numFmtId="187" fontId="24" fillId="10" borderId="1" xfId="1" applyNumberFormat="1" applyFont="1" applyFill="1" applyBorder="1" applyAlignment="1">
      <alignment horizontal="center" vertical="center"/>
    </xf>
    <xf numFmtId="0" fontId="24" fillId="0" borderId="0" xfId="0" applyFont="1"/>
    <xf numFmtId="0" fontId="26" fillId="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32" fillId="3" borderId="0" xfId="0" applyFont="1" applyFill="1" applyAlignment="1">
      <alignment horizontal="center"/>
    </xf>
    <xf numFmtId="0" fontId="32" fillId="3" borderId="1" xfId="0" applyFont="1" applyFill="1" applyBorder="1" applyAlignment="1">
      <alignment horizontal="center"/>
    </xf>
    <xf numFmtId="0" fontId="31" fillId="11" borderId="1" xfId="0" applyFont="1" applyFill="1" applyBorder="1" applyAlignment="1">
      <alignment horizontal="center" vertical="center"/>
    </xf>
    <xf numFmtId="43" fontId="5" fillId="0" borderId="0" xfId="1" applyFont="1" applyAlignment="1">
      <alignment horizontal="center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/>
    <xf numFmtId="0" fontId="5" fillId="3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vertical="center"/>
    </xf>
    <xf numFmtId="0" fontId="33" fillId="3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26" fillId="0" borderId="1" xfId="0" quotePrefix="1" applyFont="1" applyBorder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/>
    </xf>
    <xf numFmtId="0" fontId="26" fillId="3" borderId="1" xfId="0" quotePrefix="1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horizontal="center" vertical="center"/>
    </xf>
    <xf numFmtId="0" fontId="34" fillId="2" borderId="1" xfId="0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/>
    </xf>
    <xf numFmtId="0" fontId="35" fillId="5" borderId="1" xfId="0" applyFont="1" applyFill="1" applyBorder="1" applyAlignment="1">
      <alignment horizontal="center"/>
    </xf>
    <xf numFmtId="0" fontId="34" fillId="0" borderId="1" xfId="0" applyFont="1" applyBorder="1" applyAlignment="1">
      <alignment horizontal="center"/>
    </xf>
    <xf numFmtId="187" fontId="34" fillId="0" borderId="1" xfId="1" applyNumberFormat="1" applyFont="1" applyBorder="1" applyAlignment="1">
      <alignment horizontal="center" vertical="center"/>
    </xf>
    <xf numFmtId="187" fontId="34" fillId="10" borderId="1" xfId="1" applyNumberFormat="1" applyFont="1" applyFill="1" applyBorder="1" applyAlignment="1">
      <alignment horizontal="center" vertical="center"/>
    </xf>
    <xf numFmtId="0" fontId="34" fillId="0" borderId="0" xfId="0" applyFont="1"/>
    <xf numFmtId="187" fontId="5" fillId="0" borderId="1" xfId="1" applyNumberFormat="1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/>
    </xf>
    <xf numFmtId="0" fontId="34" fillId="0" borderId="1" xfId="0" applyFont="1" applyBorder="1"/>
    <xf numFmtId="0" fontId="32" fillId="0" borderId="1" xfId="0" applyFont="1" applyBorder="1" applyAlignment="1">
      <alignment vertical="center"/>
    </xf>
    <xf numFmtId="0" fontId="32" fillId="0" borderId="1" xfId="0" applyFont="1" applyBorder="1"/>
    <xf numFmtId="187" fontId="9" fillId="0" borderId="1" xfId="1" applyNumberFormat="1" applyFont="1" applyBorder="1" applyAlignment="1">
      <alignment horizontal="center" vertical="center"/>
    </xf>
    <xf numFmtId="187" fontId="9" fillId="3" borderId="1" xfId="1" applyNumberFormat="1" applyFont="1" applyFill="1" applyBorder="1" applyAlignment="1">
      <alignment horizontal="center" vertical="center"/>
    </xf>
    <xf numFmtId="187" fontId="8" fillId="0" borderId="1" xfId="1" applyNumberFormat="1" applyFont="1" applyBorder="1" applyAlignment="1">
      <alignment horizontal="center" vertical="center"/>
    </xf>
    <xf numFmtId="187" fontId="8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/>
    <xf numFmtId="187" fontId="9" fillId="0" borderId="1" xfId="1" applyNumberFormat="1" applyFont="1" applyFill="1" applyBorder="1" applyAlignment="1">
      <alignment horizontal="center" vertical="center"/>
    </xf>
    <xf numFmtId="0" fontId="9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6" fillId="0" borderId="1" xfId="0" quotePrefix="1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 vertical="center"/>
    </xf>
    <xf numFmtId="0" fontId="32" fillId="0" borderId="0" xfId="0" applyFont="1"/>
    <xf numFmtId="0" fontId="39" fillId="6" borderId="1" xfId="0" applyFont="1" applyFill="1" applyBorder="1" applyAlignment="1">
      <alignment horizontal="center" vertical="center"/>
    </xf>
    <xf numFmtId="43" fontId="32" fillId="3" borderId="0" xfId="1" applyFont="1" applyFill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2" fontId="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28" fillId="6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189" fontId="7" fillId="0" borderId="1" xfId="1" applyNumberFormat="1" applyFont="1" applyBorder="1" applyAlignment="1">
      <alignment horizontal="center"/>
    </xf>
    <xf numFmtId="187" fontId="11" fillId="0" borderId="1" xfId="1" applyNumberFormat="1" applyFont="1" applyBorder="1" applyAlignment="1">
      <alignment horizontal="center" vertical="center"/>
    </xf>
    <xf numFmtId="0" fontId="40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/>
    </xf>
    <xf numFmtId="0" fontId="41" fillId="12" borderId="0" xfId="0" applyFont="1" applyFill="1" applyAlignment="1">
      <alignment horizontal="center"/>
    </xf>
    <xf numFmtId="190" fontId="8" fillId="0" borderId="1" xfId="1" applyNumberFormat="1" applyFont="1" applyBorder="1" applyAlignment="1">
      <alignment horizontal="center" vertical="center"/>
    </xf>
    <xf numFmtId="187" fontId="42" fillId="0" borderId="1" xfId="1" applyNumberFormat="1" applyFont="1" applyBorder="1" applyAlignment="1">
      <alignment horizontal="center" vertical="center" wrapText="1"/>
    </xf>
    <xf numFmtId="187" fontId="43" fillId="0" borderId="1" xfId="1" applyNumberFormat="1" applyFont="1" applyBorder="1" applyAlignment="1">
      <alignment horizontal="center"/>
    </xf>
    <xf numFmtId="187" fontId="43" fillId="0" borderId="0" xfId="1" applyNumberFormat="1" applyFont="1" applyAlignment="1">
      <alignment horizontal="center"/>
    </xf>
    <xf numFmtId="0" fontId="28" fillId="0" borderId="1" xfId="0" applyFont="1" applyBorder="1"/>
    <xf numFmtId="187" fontId="43" fillId="0" borderId="1" xfId="1" applyNumberFormat="1" applyFont="1" applyFill="1" applyBorder="1" applyAlignment="1">
      <alignment horizontal="center"/>
    </xf>
    <xf numFmtId="189" fontId="7" fillId="0" borderId="1" xfId="1" applyNumberFormat="1" applyFont="1" applyFill="1" applyBorder="1" applyAlignment="1">
      <alignment horizontal="center"/>
    </xf>
    <xf numFmtId="187" fontId="5" fillId="0" borderId="0" xfId="1" applyNumberFormat="1" applyFont="1" applyBorder="1" applyAlignment="1">
      <alignment horizontal="center" vertical="center"/>
    </xf>
    <xf numFmtId="0" fontId="5" fillId="6" borderId="0" xfId="0" applyFont="1" applyFill="1"/>
    <xf numFmtId="0" fontId="33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/>
    </xf>
    <xf numFmtId="0" fontId="32" fillId="3" borderId="1" xfId="0" applyFont="1" applyFill="1" applyBorder="1"/>
    <xf numFmtId="0" fontId="5" fillId="0" borderId="12" xfId="0" applyFont="1" applyBorder="1"/>
    <xf numFmtId="0" fontId="32" fillId="3" borderId="13" xfId="0" applyFont="1" applyFill="1" applyBorder="1" applyAlignment="1">
      <alignment horizontal="center"/>
    </xf>
    <xf numFmtId="0" fontId="21" fillId="7" borderId="0" xfId="3" applyFont="1" applyFill="1" applyAlignment="1">
      <alignment horizontal="center" vertical="center"/>
    </xf>
    <xf numFmtId="0" fontId="21" fillId="7" borderId="10" xfId="3" applyFont="1" applyFill="1" applyBorder="1" applyAlignment="1">
      <alignment horizontal="center" vertical="center"/>
    </xf>
  </cellXfs>
  <cellStyles count="67">
    <cellStyle name="จุลภาค" xfId="1" builtinId="3"/>
    <cellStyle name="จุลภาค [0]" xfId="6" builtinId="6"/>
    <cellStyle name="จุลภาค [0] 2" xfId="22" xr:uid="{7067D094-7C62-44D6-8EFC-675BDE956FE8}"/>
    <cellStyle name="จุลภาค [0] 2 2" xfId="54" xr:uid="{070760DE-7F82-448B-9638-27A7F25B031E}"/>
    <cellStyle name="จุลภาค [0] 3" xfId="38" xr:uid="{4F4B254A-344B-45A5-BB69-7939427D04CA}"/>
    <cellStyle name="จุลภาค 10" xfId="14" xr:uid="{F02C092B-D704-4910-97C6-0167BC479E52}"/>
    <cellStyle name="จุลภาค 10 2" xfId="30" xr:uid="{59605C21-FE71-4C67-B240-A7EA71EAEE9D}"/>
    <cellStyle name="จุลภาค 10 2 2" xfId="62" xr:uid="{D16AF252-295A-4C93-AD9F-39B138510C3D}"/>
    <cellStyle name="จุลภาค 10 3" xfId="46" xr:uid="{AF7D340D-2962-4614-95C5-4E3C3FEAC54F}"/>
    <cellStyle name="จุลภาค 11" xfId="15" xr:uid="{2DEAB74C-79F8-4FA3-B853-69BAF5A1101F}"/>
    <cellStyle name="จุลภาค 11 2" xfId="31" xr:uid="{547BD0CC-34AE-461A-8C8D-613A6122E358}"/>
    <cellStyle name="จุลภาค 11 2 2" xfId="63" xr:uid="{C5E08400-FED3-4B6E-9204-465C9F817C18}"/>
    <cellStyle name="จุลภาค 11 3" xfId="47" xr:uid="{1DDE03F0-4D6C-4072-8E98-1FF0F438B7FE}"/>
    <cellStyle name="จุลภาค 12" xfId="16" xr:uid="{47F659B3-18FC-4056-9522-857C8E42D6BD}"/>
    <cellStyle name="จุลภาค 12 2" xfId="32" xr:uid="{2D280CCA-66C8-43DB-8F5A-F0E130F0FF7D}"/>
    <cellStyle name="จุลภาค 12 2 2" xfId="64" xr:uid="{4EF21AA7-1E88-490C-8B0D-0FDF052C9B4A}"/>
    <cellStyle name="จุลภาค 12 3" xfId="48" xr:uid="{56C17A83-C4FB-4888-85A5-2161AF4FD36C}"/>
    <cellStyle name="จุลภาค 13" xfId="17" xr:uid="{58744639-D1DC-49B9-9EEE-D4170598FB84}"/>
    <cellStyle name="จุลภาค 13 2" xfId="33" xr:uid="{01143445-049D-42C7-AD69-96BECE49550B}"/>
    <cellStyle name="จุลภาค 13 2 2" xfId="65" xr:uid="{54A2D09B-67EA-4CF2-9206-1C22469E266F}"/>
    <cellStyle name="จุลภาค 13 3" xfId="49" xr:uid="{FB68B017-F175-4A59-AADE-8ACA7A383A48}"/>
    <cellStyle name="จุลภาค 14" xfId="18" xr:uid="{DB619DD5-39AF-4FCF-8B34-38393F6681C1}"/>
    <cellStyle name="จุลภาค 14 2" xfId="34" xr:uid="{1C300F35-49C5-4D96-B25D-99A304AE1A66}"/>
    <cellStyle name="จุลภาค 14 2 2" xfId="66" xr:uid="{D5BFF68F-1B79-4A2D-9A0A-B7778F88DB81}"/>
    <cellStyle name="จุลภาค 14 3" xfId="50" xr:uid="{08FF95B2-6A3E-4689-975B-CD12C45C89B3}"/>
    <cellStyle name="จุลภาค 15" xfId="19" xr:uid="{9ACC197C-EB39-4D85-9E07-BB74E48968FE}"/>
    <cellStyle name="จุลภาค 15 2" xfId="51" xr:uid="{5B945697-A6FE-432F-A6C2-4C5EDC9A0D64}"/>
    <cellStyle name="จุลภาค 16" xfId="35" xr:uid="{74973160-1284-496D-A3BB-481DFBEEBFC4}"/>
    <cellStyle name="จุลภาค 2" xfId="7" xr:uid="{5F2747EC-40AC-4CD3-812B-139372E524A9}"/>
    <cellStyle name="จุลภาค 2 2" xfId="5" xr:uid="{AB680B4F-4278-48C2-9236-BCF646E7EE59}"/>
    <cellStyle name="จุลภาค 2 2 2" xfId="21" xr:uid="{602AD964-9111-4B46-B69F-A7E015D1BFB4}"/>
    <cellStyle name="จุลภาค 2 2 2 2" xfId="53" xr:uid="{D8184F5F-015B-48D8-9089-B1B70D5580C0}"/>
    <cellStyle name="จุลภาค 2 2 3" xfId="37" xr:uid="{01CAE946-FE41-4378-BE84-5F75120CCDC1}"/>
    <cellStyle name="จุลภาค 2 3" xfId="23" xr:uid="{AB03613E-3172-45E9-B890-7CE7B6B5BB60}"/>
    <cellStyle name="จุลภาค 2 3 2" xfId="55" xr:uid="{A078FF6B-B4A8-4006-A9B0-095D1BE0874F}"/>
    <cellStyle name="จุลภาค 2 4" xfId="39" xr:uid="{28E3A00F-9228-4643-B1DA-5181781BA116}"/>
    <cellStyle name="จุลภาค 3" xfId="8" xr:uid="{73FF3C70-8A69-4CD9-81C2-CCB24BBEA456}"/>
    <cellStyle name="จุลภาค 3 2" xfId="24" xr:uid="{D6506B0F-A359-4C32-A007-7C1F8EB1B952}"/>
    <cellStyle name="จุลภาค 3 2 2" xfId="56" xr:uid="{70380632-413E-42F5-8E77-7988E243DCD5}"/>
    <cellStyle name="จุลภาค 3 3" xfId="40" xr:uid="{EF5550EB-FFE0-4EA2-BF42-323845A18DA4}"/>
    <cellStyle name="จุลภาค 4" xfId="9" xr:uid="{9442822A-654C-44DE-BDF4-603956B608A9}"/>
    <cellStyle name="จุลภาค 4 2" xfId="25" xr:uid="{0370C891-5131-4350-ADE2-252337C9740C}"/>
    <cellStyle name="จุลภาค 4 2 2" xfId="57" xr:uid="{430BC63A-A19A-4896-A9AD-45322C781E92}"/>
    <cellStyle name="จุลภาค 4 3" xfId="41" xr:uid="{044F7388-26B9-4C75-ADF6-309BEED1045B}"/>
    <cellStyle name="จุลภาค 5" xfId="4" xr:uid="{3B1A18BB-B75F-4B8C-8B29-88A5B6C9D915}"/>
    <cellStyle name="จุลภาค 5 2" xfId="20" xr:uid="{F83BBE97-410F-4AF5-B1D0-536C6035E118}"/>
    <cellStyle name="จุลภาค 5 2 2" xfId="52" xr:uid="{906FD682-BA68-423A-AA58-59A855C00D79}"/>
    <cellStyle name="จุลภาค 5 3" xfId="36" xr:uid="{5ED8C034-41F9-4B46-B801-5581CA720A55}"/>
    <cellStyle name="จุลภาค 6" xfId="10" xr:uid="{97F8DA6A-B5DD-4024-AB29-7A22D6F90E8E}"/>
    <cellStyle name="จุลภาค 6 2" xfId="26" xr:uid="{EBC27BF2-3F91-483E-BC3D-AB441A0537AC}"/>
    <cellStyle name="จุลภาค 6 2 2" xfId="58" xr:uid="{304D6A56-2531-4256-9904-4F7C1FA53EE8}"/>
    <cellStyle name="จุลภาค 6 3" xfId="42" xr:uid="{865E75CE-0C69-4307-A2CF-3998F7AB6174}"/>
    <cellStyle name="จุลภาค 7" xfId="11" xr:uid="{05FF5CEF-6FAF-4736-921A-F92C2FA8AC28}"/>
    <cellStyle name="จุลภาค 7 2" xfId="27" xr:uid="{F681A384-5B9B-4E77-B227-FB1F9A99E483}"/>
    <cellStyle name="จุลภาค 7 2 2" xfId="59" xr:uid="{9CBF6CAE-0A0C-46A3-8EFB-C8FB84C8D080}"/>
    <cellStyle name="จุลภาค 7 3" xfId="43" xr:uid="{D8C2C273-4744-4B28-BD6E-50F041A90EB3}"/>
    <cellStyle name="จุลภาค 8" xfId="12" xr:uid="{CD03EA59-DA99-4EC1-B9BB-AB134128F753}"/>
    <cellStyle name="จุลภาค 8 2" xfId="28" xr:uid="{A9726A3A-A2A9-4AC7-8C76-32F9A0AEA8B6}"/>
    <cellStyle name="จุลภาค 8 2 2" xfId="60" xr:uid="{CDE8136C-ADF0-4DD8-AF68-49BD6E0CCA6E}"/>
    <cellStyle name="จุลภาค 8 3" xfId="44" xr:uid="{6081CCF7-ADF2-4A2C-B98B-17B04D839243}"/>
    <cellStyle name="จุลภาค 9" xfId="13" xr:uid="{D5DCFD17-2C90-4A92-AD7A-FD648D160932}"/>
    <cellStyle name="จุลภาค 9 2" xfId="29" xr:uid="{E638C115-0997-4DD4-A484-26338D44F79E}"/>
    <cellStyle name="จุลภาค 9 2 2" xfId="61" xr:uid="{7EABD85C-66FE-432A-A459-50DAA58A3C41}"/>
    <cellStyle name="จุลภาค 9 3" xfId="45" xr:uid="{D7638173-D28B-47C6-8004-35E1FECD8A1A}"/>
    <cellStyle name="ปกติ" xfId="0" builtinId="0"/>
    <cellStyle name="ปกติ 8" xfId="3" xr:uid="{4C812D41-F556-481D-AD83-EE2F90AF99DE}"/>
    <cellStyle name="ปกติ 9 2 5 2" xfId="2" xr:uid="{196082B4-981B-4126-A85D-CC771C111625}"/>
  </cellStyles>
  <dxfs count="3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7C8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7C8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7C8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7C8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7C8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7C8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7C8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FFFF66"/>
      <color rgb="FFFF7C8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54</xdr:row>
      <xdr:rowOff>76200</xdr:rowOff>
    </xdr:from>
    <xdr:to>
      <xdr:col>4</xdr:col>
      <xdr:colOff>247650</xdr:colOff>
      <xdr:row>55</xdr:row>
      <xdr:rowOff>180975</xdr:rowOff>
    </xdr:to>
    <xdr:sp macro="" textlink="">
      <xdr:nvSpPr>
        <xdr:cNvPr id="2" name="วงเล็บปีกกาขวา 1">
          <a:extLst>
            <a:ext uri="{FF2B5EF4-FFF2-40B4-BE49-F238E27FC236}">
              <a16:creationId xmlns:a16="http://schemas.microsoft.com/office/drawing/2014/main" id="{96C724CF-186C-4B03-A919-110D33E37D80}"/>
            </a:ext>
          </a:extLst>
        </xdr:cNvPr>
        <xdr:cNvSpPr/>
      </xdr:nvSpPr>
      <xdr:spPr>
        <a:xfrm>
          <a:off x="5610225" y="16630650"/>
          <a:ext cx="161925" cy="400050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66675</xdr:colOff>
      <xdr:row>102</xdr:row>
      <xdr:rowOff>38100</xdr:rowOff>
    </xdr:from>
    <xdr:to>
      <xdr:col>4</xdr:col>
      <xdr:colOff>295275</xdr:colOff>
      <xdr:row>103</xdr:row>
      <xdr:rowOff>171450</xdr:rowOff>
    </xdr:to>
    <xdr:sp macro="" textlink="">
      <xdr:nvSpPr>
        <xdr:cNvPr id="3" name="วงเล็บปีกกาขวา 2">
          <a:extLst>
            <a:ext uri="{FF2B5EF4-FFF2-40B4-BE49-F238E27FC236}">
              <a16:creationId xmlns:a16="http://schemas.microsoft.com/office/drawing/2014/main" id="{E7E2B25E-F340-49AC-8959-75AC8E9AF4C5}"/>
            </a:ext>
          </a:extLst>
        </xdr:cNvPr>
        <xdr:cNvSpPr/>
      </xdr:nvSpPr>
      <xdr:spPr>
        <a:xfrm>
          <a:off x="5591175" y="30765750"/>
          <a:ext cx="228600" cy="428625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47D3-1EA7-436A-AB09-C79BFA7A311C}">
  <sheetPr filterMode="1"/>
  <dimension ref="A1:CM939"/>
  <sheetViews>
    <sheetView tabSelected="1" zoomScale="140" zoomScaleNormal="140" zoomScaleSheetLayoutView="140" workbookViewId="0">
      <pane xSplit="6" ySplit="1" topLeftCell="AL2" activePane="bottomRight" state="frozen"/>
      <selection pane="topRight" activeCell="F1" sqref="F1"/>
      <selection pane="bottomLeft" activeCell="A2" sqref="A2"/>
      <selection pane="bottomRight" activeCell="CE13" sqref="CE13"/>
    </sheetView>
  </sheetViews>
  <sheetFormatPr defaultColWidth="10" defaultRowHeight="23.25" x14ac:dyDescent="0.5"/>
  <cols>
    <col min="1" max="1" width="9.625" style="164" customWidth="1"/>
    <col min="2" max="2" width="11.375" style="171" customWidth="1"/>
    <col min="3" max="3" width="51.25" style="9" customWidth="1"/>
    <col min="4" max="4" width="10.625" style="178" customWidth="1"/>
    <col min="5" max="5" width="8.375" style="38" hidden="1" customWidth="1"/>
    <col min="6" max="6" width="4.25" style="133" customWidth="1"/>
    <col min="7" max="7" width="11.5" style="38" hidden="1" customWidth="1"/>
    <col min="8" max="8" width="11.875" style="38" hidden="1" customWidth="1"/>
    <col min="9" max="11" width="13" style="8" hidden="1" customWidth="1"/>
    <col min="12" max="12" width="12" style="8" hidden="1" customWidth="1"/>
    <col min="13" max="13" width="10.625" style="8" hidden="1" customWidth="1"/>
    <col min="14" max="14" width="13" style="8" hidden="1" customWidth="1"/>
    <col min="15" max="18" width="10.625" style="8" hidden="1" customWidth="1"/>
    <col min="19" max="19" width="10.625" style="126" hidden="1" customWidth="1"/>
    <col min="20" max="26" width="10.625" style="38" hidden="1" customWidth="1"/>
    <col min="27" max="27" width="13.75" style="38" hidden="1" customWidth="1"/>
    <col min="28" max="28" width="11.75" style="38" hidden="1" customWidth="1"/>
    <col min="29" max="29" width="9.875" style="38" hidden="1" customWidth="1"/>
    <col min="30" max="30" width="13.75" style="38" hidden="1" customWidth="1"/>
    <col min="31" max="34" width="13.75" style="8" hidden="1" customWidth="1"/>
    <col min="35" max="37" width="13.75" style="38" hidden="1" customWidth="1"/>
    <col min="38" max="38" width="13.75" style="38" customWidth="1"/>
    <col min="39" max="39" width="13.75" style="38" hidden="1" customWidth="1"/>
    <col min="40" max="40" width="10.625" style="38" customWidth="1"/>
    <col min="41" max="41" width="12.375" style="39" hidden="1" customWidth="1"/>
    <col min="42" max="43" width="14" style="40" hidden="1" customWidth="1"/>
    <col min="44" max="44" width="14.375" style="112" hidden="1" customWidth="1"/>
    <col min="45" max="45" width="14.375" style="40" hidden="1" customWidth="1"/>
    <col min="46" max="47" width="14" style="40" hidden="1" customWidth="1"/>
    <col min="48" max="48" width="13.375" style="112" hidden="1" customWidth="1"/>
    <col min="49" max="49" width="14" style="39" hidden="1" customWidth="1"/>
    <col min="50" max="50" width="15.125" style="40" hidden="1" customWidth="1"/>
    <col min="51" max="51" width="14.875" style="40" hidden="1" customWidth="1"/>
    <col min="52" max="52" width="12.75" style="40" hidden="1" customWidth="1"/>
    <col min="53" max="55" width="12.5" style="40" hidden="1" customWidth="1"/>
    <col min="56" max="56" width="14.625" style="40" hidden="1" customWidth="1"/>
    <col min="57" max="57" width="12.5" style="39" hidden="1" customWidth="1"/>
    <col min="58" max="58" width="11.625" style="40" hidden="1" customWidth="1"/>
    <col min="59" max="59" width="15.125" style="40" hidden="1" customWidth="1"/>
    <col min="60" max="60" width="14.25" style="40" hidden="1" customWidth="1"/>
    <col min="61" max="61" width="14.625" style="40" hidden="1" customWidth="1"/>
    <col min="62" max="62" width="14.75" style="40" hidden="1" customWidth="1"/>
    <col min="63" max="63" width="14.375" style="39" hidden="1" customWidth="1"/>
    <col min="64" max="66" width="15.125" style="39" hidden="1" customWidth="1"/>
    <col min="67" max="69" width="15.125" style="40" hidden="1" customWidth="1"/>
    <col min="70" max="70" width="15.125" style="40" customWidth="1"/>
    <col min="71" max="71" width="15.125" style="40" hidden="1" customWidth="1"/>
    <col min="72" max="72" width="13.875" style="41" customWidth="1"/>
    <col min="73" max="73" width="13.375" style="115" hidden="1" customWidth="1"/>
    <col min="74" max="74" width="13.25" style="115" customWidth="1"/>
    <col min="75" max="75" width="12" style="185" hidden="1" customWidth="1"/>
    <col min="76" max="76" width="11.625" style="23" hidden="1" customWidth="1"/>
    <col min="77" max="77" width="8.625" style="189" hidden="1" customWidth="1"/>
    <col min="78" max="78" width="11.75" style="23" hidden="1" customWidth="1"/>
    <col min="79" max="79" width="11.625" style="7" customWidth="1"/>
    <col min="80" max="80" width="12.625" style="7" customWidth="1"/>
    <col min="81" max="81" width="11.75" style="7" customWidth="1"/>
    <col min="82" max="82" width="10.875" style="7" customWidth="1"/>
    <col min="83" max="83" width="10.375" style="7" customWidth="1"/>
    <col min="84" max="87" width="9" style="7" customWidth="1"/>
    <col min="88" max="88" width="9" style="92" customWidth="1"/>
    <col min="89" max="128" width="10" style="9" customWidth="1"/>
    <col min="129" max="266" width="10" style="9"/>
    <col min="267" max="267" width="9.875" style="9" customWidth="1"/>
    <col min="268" max="268" width="38.875" style="9" customWidth="1"/>
    <col min="269" max="269" width="12" style="9" customWidth="1"/>
    <col min="270" max="272" width="0" style="9" hidden="1" customWidth="1"/>
    <col min="273" max="273" width="12" style="9" customWidth="1"/>
    <col min="274" max="303" width="0" style="9" hidden="1" customWidth="1"/>
    <col min="304" max="304" width="14" style="9" customWidth="1"/>
    <col min="305" max="305" width="11.25" style="9" customWidth="1"/>
    <col min="306" max="335" width="0" style="9" hidden="1" customWidth="1"/>
    <col min="336" max="336" width="13.75" style="9" customWidth="1"/>
    <col min="337" max="337" width="14.125" style="9" customWidth="1"/>
    <col min="338" max="338" width="12.875" style="9" customWidth="1"/>
    <col min="339" max="339" width="12.375" style="9" customWidth="1"/>
    <col min="340" max="340" width="12.875" style="9" customWidth="1"/>
    <col min="341" max="343" width="8.375" style="9" customWidth="1"/>
    <col min="344" max="522" width="10" style="9"/>
    <col min="523" max="523" width="9.875" style="9" customWidth="1"/>
    <col min="524" max="524" width="38.875" style="9" customWidth="1"/>
    <col min="525" max="525" width="12" style="9" customWidth="1"/>
    <col min="526" max="528" width="0" style="9" hidden="1" customWidth="1"/>
    <col min="529" max="529" width="12" style="9" customWidth="1"/>
    <col min="530" max="559" width="0" style="9" hidden="1" customWidth="1"/>
    <col min="560" max="560" width="14" style="9" customWidth="1"/>
    <col min="561" max="561" width="11.25" style="9" customWidth="1"/>
    <col min="562" max="591" width="0" style="9" hidden="1" customWidth="1"/>
    <col min="592" max="592" width="13.75" style="9" customWidth="1"/>
    <col min="593" max="593" width="14.125" style="9" customWidth="1"/>
    <col min="594" max="594" width="12.875" style="9" customWidth="1"/>
    <col min="595" max="595" width="12.375" style="9" customWidth="1"/>
    <col min="596" max="596" width="12.875" style="9" customWidth="1"/>
    <col min="597" max="599" width="8.375" style="9" customWidth="1"/>
    <col min="600" max="778" width="10" style="9"/>
    <col min="779" max="779" width="9.875" style="9" customWidth="1"/>
    <col min="780" max="780" width="38.875" style="9" customWidth="1"/>
    <col min="781" max="781" width="12" style="9" customWidth="1"/>
    <col min="782" max="784" width="0" style="9" hidden="1" customWidth="1"/>
    <col min="785" max="785" width="12" style="9" customWidth="1"/>
    <col min="786" max="815" width="0" style="9" hidden="1" customWidth="1"/>
    <col min="816" max="816" width="14" style="9" customWidth="1"/>
    <col min="817" max="817" width="11.25" style="9" customWidth="1"/>
    <col min="818" max="847" width="0" style="9" hidden="1" customWidth="1"/>
    <col min="848" max="848" width="13.75" style="9" customWidth="1"/>
    <col min="849" max="849" width="14.125" style="9" customWidth="1"/>
    <col min="850" max="850" width="12.875" style="9" customWidth="1"/>
    <col min="851" max="851" width="12.375" style="9" customWidth="1"/>
    <col min="852" max="852" width="12.875" style="9" customWidth="1"/>
    <col min="853" max="855" width="8.375" style="9" customWidth="1"/>
    <col min="856" max="1034" width="10" style="9"/>
    <col min="1035" max="1035" width="9.875" style="9" customWidth="1"/>
    <col min="1036" max="1036" width="38.875" style="9" customWidth="1"/>
    <col min="1037" max="1037" width="12" style="9" customWidth="1"/>
    <col min="1038" max="1040" width="0" style="9" hidden="1" customWidth="1"/>
    <col min="1041" max="1041" width="12" style="9" customWidth="1"/>
    <col min="1042" max="1071" width="0" style="9" hidden="1" customWidth="1"/>
    <col min="1072" max="1072" width="14" style="9" customWidth="1"/>
    <col min="1073" max="1073" width="11.25" style="9" customWidth="1"/>
    <col min="1074" max="1103" width="0" style="9" hidden="1" customWidth="1"/>
    <col min="1104" max="1104" width="13.75" style="9" customWidth="1"/>
    <col min="1105" max="1105" width="14.125" style="9" customWidth="1"/>
    <col min="1106" max="1106" width="12.875" style="9" customWidth="1"/>
    <col min="1107" max="1107" width="12.375" style="9" customWidth="1"/>
    <col min="1108" max="1108" width="12.875" style="9" customWidth="1"/>
    <col min="1109" max="1111" width="8.375" style="9" customWidth="1"/>
    <col min="1112" max="1290" width="10" style="9"/>
    <col min="1291" max="1291" width="9.875" style="9" customWidth="1"/>
    <col min="1292" max="1292" width="38.875" style="9" customWidth="1"/>
    <col min="1293" max="1293" width="12" style="9" customWidth="1"/>
    <col min="1294" max="1296" width="0" style="9" hidden="1" customWidth="1"/>
    <col min="1297" max="1297" width="12" style="9" customWidth="1"/>
    <col min="1298" max="1327" width="0" style="9" hidden="1" customWidth="1"/>
    <col min="1328" max="1328" width="14" style="9" customWidth="1"/>
    <col min="1329" max="1329" width="11.25" style="9" customWidth="1"/>
    <col min="1330" max="1359" width="0" style="9" hidden="1" customWidth="1"/>
    <col min="1360" max="1360" width="13.75" style="9" customWidth="1"/>
    <col min="1361" max="1361" width="14.125" style="9" customWidth="1"/>
    <col min="1362" max="1362" width="12.875" style="9" customWidth="1"/>
    <col min="1363" max="1363" width="12.375" style="9" customWidth="1"/>
    <col min="1364" max="1364" width="12.875" style="9" customWidth="1"/>
    <col min="1365" max="1367" width="8.375" style="9" customWidth="1"/>
    <col min="1368" max="1546" width="10" style="9"/>
    <col min="1547" max="1547" width="9.875" style="9" customWidth="1"/>
    <col min="1548" max="1548" width="38.875" style="9" customWidth="1"/>
    <col min="1549" max="1549" width="12" style="9" customWidth="1"/>
    <col min="1550" max="1552" width="0" style="9" hidden="1" customWidth="1"/>
    <col min="1553" max="1553" width="12" style="9" customWidth="1"/>
    <col min="1554" max="1583" width="0" style="9" hidden="1" customWidth="1"/>
    <col min="1584" max="1584" width="14" style="9" customWidth="1"/>
    <col min="1585" max="1585" width="11.25" style="9" customWidth="1"/>
    <col min="1586" max="1615" width="0" style="9" hidden="1" customWidth="1"/>
    <col min="1616" max="1616" width="13.75" style="9" customWidth="1"/>
    <col min="1617" max="1617" width="14.125" style="9" customWidth="1"/>
    <col min="1618" max="1618" width="12.875" style="9" customWidth="1"/>
    <col min="1619" max="1619" width="12.375" style="9" customWidth="1"/>
    <col min="1620" max="1620" width="12.875" style="9" customWidth="1"/>
    <col min="1621" max="1623" width="8.375" style="9" customWidth="1"/>
    <col min="1624" max="1802" width="10" style="9"/>
    <col min="1803" max="1803" width="9.875" style="9" customWidth="1"/>
    <col min="1804" max="1804" width="38.875" style="9" customWidth="1"/>
    <col min="1805" max="1805" width="12" style="9" customWidth="1"/>
    <col min="1806" max="1808" width="0" style="9" hidden="1" customWidth="1"/>
    <col min="1809" max="1809" width="12" style="9" customWidth="1"/>
    <col min="1810" max="1839" width="0" style="9" hidden="1" customWidth="1"/>
    <col min="1840" max="1840" width="14" style="9" customWidth="1"/>
    <col min="1841" max="1841" width="11.25" style="9" customWidth="1"/>
    <col min="1842" max="1871" width="0" style="9" hidden="1" customWidth="1"/>
    <col min="1872" max="1872" width="13.75" style="9" customWidth="1"/>
    <col min="1873" max="1873" width="14.125" style="9" customWidth="1"/>
    <col min="1874" max="1874" width="12.875" style="9" customWidth="1"/>
    <col min="1875" max="1875" width="12.375" style="9" customWidth="1"/>
    <col min="1876" max="1876" width="12.875" style="9" customWidth="1"/>
    <col min="1877" max="1879" width="8.375" style="9" customWidth="1"/>
    <col min="1880" max="2058" width="10" style="9"/>
    <col min="2059" max="2059" width="9.875" style="9" customWidth="1"/>
    <col min="2060" max="2060" width="38.875" style="9" customWidth="1"/>
    <col min="2061" max="2061" width="12" style="9" customWidth="1"/>
    <col min="2062" max="2064" width="0" style="9" hidden="1" customWidth="1"/>
    <col min="2065" max="2065" width="12" style="9" customWidth="1"/>
    <col min="2066" max="2095" width="0" style="9" hidden="1" customWidth="1"/>
    <col min="2096" max="2096" width="14" style="9" customWidth="1"/>
    <col min="2097" max="2097" width="11.25" style="9" customWidth="1"/>
    <col min="2098" max="2127" width="0" style="9" hidden="1" customWidth="1"/>
    <col min="2128" max="2128" width="13.75" style="9" customWidth="1"/>
    <col min="2129" max="2129" width="14.125" style="9" customWidth="1"/>
    <col min="2130" max="2130" width="12.875" style="9" customWidth="1"/>
    <col min="2131" max="2131" width="12.375" style="9" customWidth="1"/>
    <col min="2132" max="2132" width="12.875" style="9" customWidth="1"/>
    <col min="2133" max="2135" width="8.375" style="9" customWidth="1"/>
    <col min="2136" max="2314" width="10" style="9"/>
    <col min="2315" max="2315" width="9.875" style="9" customWidth="1"/>
    <col min="2316" max="2316" width="38.875" style="9" customWidth="1"/>
    <col min="2317" max="2317" width="12" style="9" customWidth="1"/>
    <col min="2318" max="2320" width="0" style="9" hidden="1" customWidth="1"/>
    <col min="2321" max="2321" width="12" style="9" customWidth="1"/>
    <col min="2322" max="2351" width="0" style="9" hidden="1" customWidth="1"/>
    <col min="2352" max="2352" width="14" style="9" customWidth="1"/>
    <col min="2353" max="2353" width="11.25" style="9" customWidth="1"/>
    <col min="2354" max="2383" width="0" style="9" hidden="1" customWidth="1"/>
    <col min="2384" max="2384" width="13.75" style="9" customWidth="1"/>
    <col min="2385" max="2385" width="14.125" style="9" customWidth="1"/>
    <col min="2386" max="2386" width="12.875" style="9" customWidth="1"/>
    <col min="2387" max="2387" width="12.375" style="9" customWidth="1"/>
    <col min="2388" max="2388" width="12.875" style="9" customWidth="1"/>
    <col min="2389" max="2391" width="8.375" style="9" customWidth="1"/>
    <col min="2392" max="2570" width="10" style="9"/>
    <col min="2571" max="2571" width="9.875" style="9" customWidth="1"/>
    <col min="2572" max="2572" width="38.875" style="9" customWidth="1"/>
    <col min="2573" max="2573" width="12" style="9" customWidth="1"/>
    <col min="2574" max="2576" width="0" style="9" hidden="1" customWidth="1"/>
    <col min="2577" max="2577" width="12" style="9" customWidth="1"/>
    <col min="2578" max="2607" width="0" style="9" hidden="1" customWidth="1"/>
    <col min="2608" max="2608" width="14" style="9" customWidth="1"/>
    <col min="2609" max="2609" width="11.25" style="9" customWidth="1"/>
    <col min="2610" max="2639" width="0" style="9" hidden="1" customWidth="1"/>
    <col min="2640" max="2640" width="13.75" style="9" customWidth="1"/>
    <col min="2641" max="2641" width="14.125" style="9" customWidth="1"/>
    <col min="2642" max="2642" width="12.875" style="9" customWidth="1"/>
    <col min="2643" max="2643" width="12.375" style="9" customWidth="1"/>
    <col min="2644" max="2644" width="12.875" style="9" customWidth="1"/>
    <col min="2645" max="2647" width="8.375" style="9" customWidth="1"/>
    <col min="2648" max="2826" width="10" style="9"/>
    <col min="2827" max="2827" width="9.875" style="9" customWidth="1"/>
    <col min="2828" max="2828" width="38.875" style="9" customWidth="1"/>
    <col min="2829" max="2829" width="12" style="9" customWidth="1"/>
    <col min="2830" max="2832" width="0" style="9" hidden="1" customWidth="1"/>
    <col min="2833" max="2833" width="12" style="9" customWidth="1"/>
    <col min="2834" max="2863" width="0" style="9" hidden="1" customWidth="1"/>
    <col min="2864" max="2864" width="14" style="9" customWidth="1"/>
    <col min="2865" max="2865" width="11.25" style="9" customWidth="1"/>
    <col min="2866" max="2895" width="0" style="9" hidden="1" customWidth="1"/>
    <col min="2896" max="2896" width="13.75" style="9" customWidth="1"/>
    <col min="2897" max="2897" width="14.125" style="9" customWidth="1"/>
    <col min="2898" max="2898" width="12.875" style="9" customWidth="1"/>
    <col min="2899" max="2899" width="12.375" style="9" customWidth="1"/>
    <col min="2900" max="2900" width="12.875" style="9" customWidth="1"/>
    <col min="2901" max="2903" width="8.375" style="9" customWidth="1"/>
    <col min="2904" max="3082" width="10" style="9"/>
    <col min="3083" max="3083" width="9.875" style="9" customWidth="1"/>
    <col min="3084" max="3084" width="38.875" style="9" customWidth="1"/>
    <col min="3085" max="3085" width="12" style="9" customWidth="1"/>
    <col min="3086" max="3088" width="0" style="9" hidden="1" customWidth="1"/>
    <col min="3089" max="3089" width="12" style="9" customWidth="1"/>
    <col min="3090" max="3119" width="0" style="9" hidden="1" customWidth="1"/>
    <col min="3120" max="3120" width="14" style="9" customWidth="1"/>
    <col min="3121" max="3121" width="11.25" style="9" customWidth="1"/>
    <col min="3122" max="3151" width="0" style="9" hidden="1" customWidth="1"/>
    <col min="3152" max="3152" width="13.75" style="9" customWidth="1"/>
    <col min="3153" max="3153" width="14.125" style="9" customWidth="1"/>
    <col min="3154" max="3154" width="12.875" style="9" customWidth="1"/>
    <col min="3155" max="3155" width="12.375" style="9" customWidth="1"/>
    <col min="3156" max="3156" width="12.875" style="9" customWidth="1"/>
    <col min="3157" max="3159" width="8.375" style="9" customWidth="1"/>
    <col min="3160" max="3338" width="10" style="9"/>
    <col min="3339" max="3339" width="9.875" style="9" customWidth="1"/>
    <col min="3340" max="3340" width="38.875" style="9" customWidth="1"/>
    <col min="3341" max="3341" width="12" style="9" customWidth="1"/>
    <col min="3342" max="3344" width="0" style="9" hidden="1" customWidth="1"/>
    <col min="3345" max="3345" width="12" style="9" customWidth="1"/>
    <col min="3346" max="3375" width="0" style="9" hidden="1" customWidth="1"/>
    <col min="3376" max="3376" width="14" style="9" customWidth="1"/>
    <col min="3377" max="3377" width="11.25" style="9" customWidth="1"/>
    <col min="3378" max="3407" width="0" style="9" hidden="1" customWidth="1"/>
    <col min="3408" max="3408" width="13.75" style="9" customWidth="1"/>
    <col min="3409" max="3409" width="14.125" style="9" customWidth="1"/>
    <col min="3410" max="3410" width="12.875" style="9" customWidth="1"/>
    <col min="3411" max="3411" width="12.375" style="9" customWidth="1"/>
    <col min="3412" max="3412" width="12.875" style="9" customWidth="1"/>
    <col min="3413" max="3415" width="8.375" style="9" customWidth="1"/>
    <col min="3416" max="3594" width="10" style="9"/>
    <col min="3595" max="3595" width="9.875" style="9" customWidth="1"/>
    <col min="3596" max="3596" width="38.875" style="9" customWidth="1"/>
    <col min="3597" max="3597" width="12" style="9" customWidth="1"/>
    <col min="3598" max="3600" width="0" style="9" hidden="1" customWidth="1"/>
    <col min="3601" max="3601" width="12" style="9" customWidth="1"/>
    <col min="3602" max="3631" width="0" style="9" hidden="1" customWidth="1"/>
    <col min="3632" max="3632" width="14" style="9" customWidth="1"/>
    <col min="3633" max="3633" width="11.25" style="9" customWidth="1"/>
    <col min="3634" max="3663" width="0" style="9" hidden="1" customWidth="1"/>
    <col min="3664" max="3664" width="13.75" style="9" customWidth="1"/>
    <col min="3665" max="3665" width="14.125" style="9" customWidth="1"/>
    <col min="3666" max="3666" width="12.875" style="9" customWidth="1"/>
    <col min="3667" max="3667" width="12.375" style="9" customWidth="1"/>
    <col min="3668" max="3668" width="12.875" style="9" customWidth="1"/>
    <col min="3669" max="3671" width="8.375" style="9" customWidth="1"/>
    <col min="3672" max="3850" width="10" style="9"/>
    <col min="3851" max="3851" width="9.875" style="9" customWidth="1"/>
    <col min="3852" max="3852" width="38.875" style="9" customWidth="1"/>
    <col min="3853" max="3853" width="12" style="9" customWidth="1"/>
    <col min="3854" max="3856" width="0" style="9" hidden="1" customWidth="1"/>
    <col min="3857" max="3857" width="12" style="9" customWidth="1"/>
    <col min="3858" max="3887" width="0" style="9" hidden="1" customWidth="1"/>
    <col min="3888" max="3888" width="14" style="9" customWidth="1"/>
    <col min="3889" max="3889" width="11.25" style="9" customWidth="1"/>
    <col min="3890" max="3919" width="0" style="9" hidden="1" customWidth="1"/>
    <col min="3920" max="3920" width="13.75" style="9" customWidth="1"/>
    <col min="3921" max="3921" width="14.125" style="9" customWidth="1"/>
    <col min="3922" max="3922" width="12.875" style="9" customWidth="1"/>
    <col min="3923" max="3923" width="12.375" style="9" customWidth="1"/>
    <col min="3924" max="3924" width="12.875" style="9" customWidth="1"/>
    <col min="3925" max="3927" width="8.375" style="9" customWidth="1"/>
    <col min="3928" max="4106" width="10" style="9"/>
    <col min="4107" max="4107" width="9.875" style="9" customWidth="1"/>
    <col min="4108" max="4108" width="38.875" style="9" customWidth="1"/>
    <col min="4109" max="4109" width="12" style="9" customWidth="1"/>
    <col min="4110" max="4112" width="0" style="9" hidden="1" customWidth="1"/>
    <col min="4113" max="4113" width="12" style="9" customWidth="1"/>
    <col min="4114" max="4143" width="0" style="9" hidden="1" customWidth="1"/>
    <col min="4144" max="4144" width="14" style="9" customWidth="1"/>
    <col min="4145" max="4145" width="11.25" style="9" customWidth="1"/>
    <col min="4146" max="4175" width="0" style="9" hidden="1" customWidth="1"/>
    <col min="4176" max="4176" width="13.75" style="9" customWidth="1"/>
    <col min="4177" max="4177" width="14.125" style="9" customWidth="1"/>
    <col min="4178" max="4178" width="12.875" style="9" customWidth="1"/>
    <col min="4179" max="4179" width="12.375" style="9" customWidth="1"/>
    <col min="4180" max="4180" width="12.875" style="9" customWidth="1"/>
    <col min="4181" max="4183" width="8.375" style="9" customWidth="1"/>
    <col min="4184" max="4362" width="10" style="9"/>
    <col min="4363" max="4363" width="9.875" style="9" customWidth="1"/>
    <col min="4364" max="4364" width="38.875" style="9" customWidth="1"/>
    <col min="4365" max="4365" width="12" style="9" customWidth="1"/>
    <col min="4366" max="4368" width="0" style="9" hidden="1" customWidth="1"/>
    <col min="4369" max="4369" width="12" style="9" customWidth="1"/>
    <col min="4370" max="4399" width="0" style="9" hidden="1" customWidth="1"/>
    <col min="4400" max="4400" width="14" style="9" customWidth="1"/>
    <col min="4401" max="4401" width="11.25" style="9" customWidth="1"/>
    <col min="4402" max="4431" width="0" style="9" hidden="1" customWidth="1"/>
    <col min="4432" max="4432" width="13.75" style="9" customWidth="1"/>
    <col min="4433" max="4433" width="14.125" style="9" customWidth="1"/>
    <col min="4434" max="4434" width="12.875" style="9" customWidth="1"/>
    <col min="4435" max="4435" width="12.375" style="9" customWidth="1"/>
    <col min="4436" max="4436" width="12.875" style="9" customWidth="1"/>
    <col min="4437" max="4439" width="8.375" style="9" customWidth="1"/>
    <col min="4440" max="4618" width="10" style="9"/>
    <col min="4619" max="4619" width="9.875" style="9" customWidth="1"/>
    <col min="4620" max="4620" width="38.875" style="9" customWidth="1"/>
    <col min="4621" max="4621" width="12" style="9" customWidth="1"/>
    <col min="4622" max="4624" width="0" style="9" hidden="1" customWidth="1"/>
    <col min="4625" max="4625" width="12" style="9" customWidth="1"/>
    <col min="4626" max="4655" width="0" style="9" hidden="1" customWidth="1"/>
    <col min="4656" max="4656" width="14" style="9" customWidth="1"/>
    <col min="4657" max="4657" width="11.25" style="9" customWidth="1"/>
    <col min="4658" max="4687" width="0" style="9" hidden="1" customWidth="1"/>
    <col min="4688" max="4688" width="13.75" style="9" customWidth="1"/>
    <col min="4689" max="4689" width="14.125" style="9" customWidth="1"/>
    <col min="4690" max="4690" width="12.875" style="9" customWidth="1"/>
    <col min="4691" max="4691" width="12.375" style="9" customWidth="1"/>
    <col min="4692" max="4692" width="12.875" style="9" customWidth="1"/>
    <col min="4693" max="4695" width="8.375" style="9" customWidth="1"/>
    <col min="4696" max="4874" width="10" style="9"/>
    <col min="4875" max="4875" width="9.875" style="9" customWidth="1"/>
    <col min="4876" max="4876" width="38.875" style="9" customWidth="1"/>
    <col min="4877" max="4877" width="12" style="9" customWidth="1"/>
    <col min="4878" max="4880" width="0" style="9" hidden="1" customWidth="1"/>
    <col min="4881" max="4881" width="12" style="9" customWidth="1"/>
    <col min="4882" max="4911" width="0" style="9" hidden="1" customWidth="1"/>
    <col min="4912" max="4912" width="14" style="9" customWidth="1"/>
    <col min="4913" max="4913" width="11.25" style="9" customWidth="1"/>
    <col min="4914" max="4943" width="0" style="9" hidden="1" customWidth="1"/>
    <col min="4944" max="4944" width="13.75" style="9" customWidth="1"/>
    <col min="4945" max="4945" width="14.125" style="9" customWidth="1"/>
    <col min="4946" max="4946" width="12.875" style="9" customWidth="1"/>
    <col min="4947" max="4947" width="12.375" style="9" customWidth="1"/>
    <col min="4948" max="4948" width="12.875" style="9" customWidth="1"/>
    <col min="4949" max="4951" width="8.375" style="9" customWidth="1"/>
    <col min="4952" max="5130" width="10" style="9"/>
    <col min="5131" max="5131" width="9.875" style="9" customWidth="1"/>
    <col min="5132" max="5132" width="38.875" style="9" customWidth="1"/>
    <col min="5133" max="5133" width="12" style="9" customWidth="1"/>
    <col min="5134" max="5136" width="0" style="9" hidden="1" customWidth="1"/>
    <col min="5137" max="5137" width="12" style="9" customWidth="1"/>
    <col min="5138" max="5167" width="0" style="9" hidden="1" customWidth="1"/>
    <col min="5168" max="5168" width="14" style="9" customWidth="1"/>
    <col min="5169" max="5169" width="11.25" style="9" customWidth="1"/>
    <col min="5170" max="5199" width="0" style="9" hidden="1" customWidth="1"/>
    <col min="5200" max="5200" width="13.75" style="9" customWidth="1"/>
    <col min="5201" max="5201" width="14.125" style="9" customWidth="1"/>
    <col min="5202" max="5202" width="12.875" style="9" customWidth="1"/>
    <col min="5203" max="5203" width="12.375" style="9" customWidth="1"/>
    <col min="5204" max="5204" width="12.875" style="9" customWidth="1"/>
    <col min="5205" max="5207" width="8.375" style="9" customWidth="1"/>
    <col min="5208" max="5386" width="10" style="9"/>
    <col min="5387" max="5387" width="9.875" style="9" customWidth="1"/>
    <col min="5388" max="5388" width="38.875" style="9" customWidth="1"/>
    <col min="5389" max="5389" width="12" style="9" customWidth="1"/>
    <col min="5390" max="5392" width="0" style="9" hidden="1" customWidth="1"/>
    <col min="5393" max="5393" width="12" style="9" customWidth="1"/>
    <col min="5394" max="5423" width="0" style="9" hidden="1" customWidth="1"/>
    <col min="5424" max="5424" width="14" style="9" customWidth="1"/>
    <col min="5425" max="5425" width="11.25" style="9" customWidth="1"/>
    <col min="5426" max="5455" width="0" style="9" hidden="1" customWidth="1"/>
    <col min="5456" max="5456" width="13.75" style="9" customWidth="1"/>
    <col min="5457" max="5457" width="14.125" style="9" customWidth="1"/>
    <col min="5458" max="5458" width="12.875" style="9" customWidth="1"/>
    <col min="5459" max="5459" width="12.375" style="9" customWidth="1"/>
    <col min="5460" max="5460" width="12.875" style="9" customWidth="1"/>
    <col min="5461" max="5463" width="8.375" style="9" customWidth="1"/>
    <col min="5464" max="5642" width="10" style="9"/>
    <col min="5643" max="5643" width="9.875" style="9" customWidth="1"/>
    <col min="5644" max="5644" width="38.875" style="9" customWidth="1"/>
    <col min="5645" max="5645" width="12" style="9" customWidth="1"/>
    <col min="5646" max="5648" width="0" style="9" hidden="1" customWidth="1"/>
    <col min="5649" max="5649" width="12" style="9" customWidth="1"/>
    <col min="5650" max="5679" width="0" style="9" hidden="1" customWidth="1"/>
    <col min="5680" max="5680" width="14" style="9" customWidth="1"/>
    <col min="5681" max="5681" width="11.25" style="9" customWidth="1"/>
    <col min="5682" max="5711" width="0" style="9" hidden="1" customWidth="1"/>
    <col min="5712" max="5712" width="13.75" style="9" customWidth="1"/>
    <col min="5713" max="5713" width="14.125" style="9" customWidth="1"/>
    <col min="5714" max="5714" width="12.875" style="9" customWidth="1"/>
    <col min="5715" max="5715" width="12.375" style="9" customWidth="1"/>
    <col min="5716" max="5716" width="12.875" style="9" customWidth="1"/>
    <col min="5717" max="5719" width="8.375" style="9" customWidth="1"/>
    <col min="5720" max="5898" width="10" style="9"/>
    <col min="5899" max="5899" width="9.875" style="9" customWidth="1"/>
    <col min="5900" max="5900" width="38.875" style="9" customWidth="1"/>
    <col min="5901" max="5901" width="12" style="9" customWidth="1"/>
    <col min="5902" max="5904" width="0" style="9" hidden="1" customWidth="1"/>
    <col min="5905" max="5905" width="12" style="9" customWidth="1"/>
    <col min="5906" max="5935" width="0" style="9" hidden="1" customWidth="1"/>
    <col min="5936" max="5936" width="14" style="9" customWidth="1"/>
    <col min="5937" max="5937" width="11.25" style="9" customWidth="1"/>
    <col min="5938" max="5967" width="0" style="9" hidden="1" customWidth="1"/>
    <col min="5968" max="5968" width="13.75" style="9" customWidth="1"/>
    <col min="5969" max="5969" width="14.125" style="9" customWidth="1"/>
    <col min="5970" max="5970" width="12.875" style="9" customWidth="1"/>
    <col min="5971" max="5971" width="12.375" style="9" customWidth="1"/>
    <col min="5972" max="5972" width="12.875" style="9" customWidth="1"/>
    <col min="5973" max="5975" width="8.375" style="9" customWidth="1"/>
    <col min="5976" max="6154" width="10" style="9"/>
    <col min="6155" max="6155" width="9.875" style="9" customWidth="1"/>
    <col min="6156" max="6156" width="38.875" style="9" customWidth="1"/>
    <col min="6157" max="6157" width="12" style="9" customWidth="1"/>
    <col min="6158" max="6160" width="0" style="9" hidden="1" customWidth="1"/>
    <col min="6161" max="6161" width="12" style="9" customWidth="1"/>
    <col min="6162" max="6191" width="0" style="9" hidden="1" customWidth="1"/>
    <col min="6192" max="6192" width="14" style="9" customWidth="1"/>
    <col min="6193" max="6193" width="11.25" style="9" customWidth="1"/>
    <col min="6194" max="6223" width="0" style="9" hidden="1" customWidth="1"/>
    <col min="6224" max="6224" width="13.75" style="9" customWidth="1"/>
    <col min="6225" max="6225" width="14.125" style="9" customWidth="1"/>
    <col min="6226" max="6226" width="12.875" style="9" customWidth="1"/>
    <col min="6227" max="6227" width="12.375" style="9" customWidth="1"/>
    <col min="6228" max="6228" width="12.875" style="9" customWidth="1"/>
    <col min="6229" max="6231" width="8.375" style="9" customWidth="1"/>
    <col min="6232" max="6410" width="10" style="9"/>
    <col min="6411" max="6411" width="9.875" style="9" customWidth="1"/>
    <col min="6412" max="6412" width="38.875" style="9" customWidth="1"/>
    <col min="6413" max="6413" width="12" style="9" customWidth="1"/>
    <col min="6414" max="6416" width="0" style="9" hidden="1" customWidth="1"/>
    <col min="6417" max="6417" width="12" style="9" customWidth="1"/>
    <col min="6418" max="6447" width="0" style="9" hidden="1" customWidth="1"/>
    <col min="6448" max="6448" width="14" style="9" customWidth="1"/>
    <col min="6449" max="6449" width="11.25" style="9" customWidth="1"/>
    <col min="6450" max="6479" width="0" style="9" hidden="1" customWidth="1"/>
    <col min="6480" max="6480" width="13.75" style="9" customWidth="1"/>
    <col min="6481" max="6481" width="14.125" style="9" customWidth="1"/>
    <col min="6482" max="6482" width="12.875" style="9" customWidth="1"/>
    <col min="6483" max="6483" width="12.375" style="9" customWidth="1"/>
    <col min="6484" max="6484" width="12.875" style="9" customWidth="1"/>
    <col min="6485" max="6487" width="8.375" style="9" customWidth="1"/>
    <col min="6488" max="6666" width="10" style="9"/>
    <col min="6667" max="6667" width="9.875" style="9" customWidth="1"/>
    <col min="6668" max="6668" width="38.875" style="9" customWidth="1"/>
    <col min="6669" max="6669" width="12" style="9" customWidth="1"/>
    <col min="6670" max="6672" width="0" style="9" hidden="1" customWidth="1"/>
    <col min="6673" max="6673" width="12" style="9" customWidth="1"/>
    <col min="6674" max="6703" width="0" style="9" hidden="1" customWidth="1"/>
    <col min="6704" max="6704" width="14" style="9" customWidth="1"/>
    <col min="6705" max="6705" width="11.25" style="9" customWidth="1"/>
    <col min="6706" max="6735" width="0" style="9" hidden="1" customWidth="1"/>
    <col min="6736" max="6736" width="13.75" style="9" customWidth="1"/>
    <col min="6737" max="6737" width="14.125" style="9" customWidth="1"/>
    <col min="6738" max="6738" width="12.875" style="9" customWidth="1"/>
    <col min="6739" max="6739" width="12.375" style="9" customWidth="1"/>
    <col min="6740" max="6740" width="12.875" style="9" customWidth="1"/>
    <col min="6741" max="6743" width="8.375" style="9" customWidth="1"/>
    <col min="6744" max="6922" width="10" style="9"/>
    <col min="6923" max="6923" width="9.875" style="9" customWidth="1"/>
    <col min="6924" max="6924" width="38.875" style="9" customWidth="1"/>
    <col min="6925" max="6925" width="12" style="9" customWidth="1"/>
    <col min="6926" max="6928" width="0" style="9" hidden="1" customWidth="1"/>
    <col min="6929" max="6929" width="12" style="9" customWidth="1"/>
    <col min="6930" max="6959" width="0" style="9" hidden="1" customWidth="1"/>
    <col min="6960" max="6960" width="14" style="9" customWidth="1"/>
    <col min="6961" max="6961" width="11.25" style="9" customWidth="1"/>
    <col min="6962" max="6991" width="0" style="9" hidden="1" customWidth="1"/>
    <col min="6992" max="6992" width="13.75" style="9" customWidth="1"/>
    <col min="6993" max="6993" width="14.125" style="9" customWidth="1"/>
    <col min="6994" max="6994" width="12.875" style="9" customWidth="1"/>
    <col min="6995" max="6995" width="12.375" style="9" customWidth="1"/>
    <col min="6996" max="6996" width="12.875" style="9" customWidth="1"/>
    <col min="6997" max="6999" width="8.375" style="9" customWidth="1"/>
    <col min="7000" max="7178" width="10" style="9"/>
    <col min="7179" max="7179" width="9.875" style="9" customWidth="1"/>
    <col min="7180" max="7180" width="38.875" style="9" customWidth="1"/>
    <col min="7181" max="7181" width="12" style="9" customWidth="1"/>
    <col min="7182" max="7184" width="0" style="9" hidden="1" customWidth="1"/>
    <col min="7185" max="7185" width="12" style="9" customWidth="1"/>
    <col min="7186" max="7215" width="0" style="9" hidden="1" customWidth="1"/>
    <col min="7216" max="7216" width="14" style="9" customWidth="1"/>
    <col min="7217" max="7217" width="11.25" style="9" customWidth="1"/>
    <col min="7218" max="7247" width="0" style="9" hidden="1" customWidth="1"/>
    <col min="7248" max="7248" width="13.75" style="9" customWidth="1"/>
    <col min="7249" max="7249" width="14.125" style="9" customWidth="1"/>
    <col min="7250" max="7250" width="12.875" style="9" customWidth="1"/>
    <col min="7251" max="7251" width="12.375" style="9" customWidth="1"/>
    <col min="7252" max="7252" width="12.875" style="9" customWidth="1"/>
    <col min="7253" max="7255" width="8.375" style="9" customWidth="1"/>
    <col min="7256" max="7434" width="10" style="9"/>
    <col min="7435" max="7435" width="9.875" style="9" customWidth="1"/>
    <col min="7436" max="7436" width="38.875" style="9" customWidth="1"/>
    <col min="7437" max="7437" width="12" style="9" customWidth="1"/>
    <col min="7438" max="7440" width="0" style="9" hidden="1" customWidth="1"/>
    <col min="7441" max="7441" width="12" style="9" customWidth="1"/>
    <col min="7442" max="7471" width="0" style="9" hidden="1" customWidth="1"/>
    <col min="7472" max="7472" width="14" style="9" customWidth="1"/>
    <col min="7473" max="7473" width="11.25" style="9" customWidth="1"/>
    <col min="7474" max="7503" width="0" style="9" hidden="1" customWidth="1"/>
    <col min="7504" max="7504" width="13.75" style="9" customWidth="1"/>
    <col min="7505" max="7505" width="14.125" style="9" customWidth="1"/>
    <col min="7506" max="7506" width="12.875" style="9" customWidth="1"/>
    <col min="7507" max="7507" width="12.375" style="9" customWidth="1"/>
    <col min="7508" max="7508" width="12.875" style="9" customWidth="1"/>
    <col min="7509" max="7511" width="8.375" style="9" customWidth="1"/>
    <col min="7512" max="7690" width="10" style="9"/>
    <col min="7691" max="7691" width="9.875" style="9" customWidth="1"/>
    <col min="7692" max="7692" width="38.875" style="9" customWidth="1"/>
    <col min="7693" max="7693" width="12" style="9" customWidth="1"/>
    <col min="7694" max="7696" width="0" style="9" hidden="1" customWidth="1"/>
    <col min="7697" max="7697" width="12" style="9" customWidth="1"/>
    <col min="7698" max="7727" width="0" style="9" hidden="1" customWidth="1"/>
    <col min="7728" max="7728" width="14" style="9" customWidth="1"/>
    <col min="7729" max="7729" width="11.25" style="9" customWidth="1"/>
    <col min="7730" max="7759" width="0" style="9" hidden="1" customWidth="1"/>
    <col min="7760" max="7760" width="13.75" style="9" customWidth="1"/>
    <col min="7761" max="7761" width="14.125" style="9" customWidth="1"/>
    <col min="7762" max="7762" width="12.875" style="9" customWidth="1"/>
    <col min="7763" max="7763" width="12.375" style="9" customWidth="1"/>
    <col min="7764" max="7764" width="12.875" style="9" customWidth="1"/>
    <col min="7765" max="7767" width="8.375" style="9" customWidth="1"/>
    <col min="7768" max="7946" width="10" style="9"/>
    <col min="7947" max="7947" width="9.875" style="9" customWidth="1"/>
    <col min="7948" max="7948" width="38.875" style="9" customWidth="1"/>
    <col min="7949" max="7949" width="12" style="9" customWidth="1"/>
    <col min="7950" max="7952" width="0" style="9" hidden="1" customWidth="1"/>
    <col min="7953" max="7953" width="12" style="9" customWidth="1"/>
    <col min="7954" max="7983" width="0" style="9" hidden="1" customWidth="1"/>
    <col min="7984" max="7984" width="14" style="9" customWidth="1"/>
    <col min="7985" max="7985" width="11.25" style="9" customWidth="1"/>
    <col min="7986" max="8015" width="0" style="9" hidden="1" customWidth="1"/>
    <col min="8016" max="8016" width="13.75" style="9" customWidth="1"/>
    <col min="8017" max="8017" width="14.125" style="9" customWidth="1"/>
    <col min="8018" max="8018" width="12.875" style="9" customWidth="1"/>
    <col min="8019" max="8019" width="12.375" style="9" customWidth="1"/>
    <col min="8020" max="8020" width="12.875" style="9" customWidth="1"/>
    <col min="8021" max="8023" width="8.375" style="9" customWidth="1"/>
    <col min="8024" max="8202" width="10" style="9"/>
    <col min="8203" max="8203" width="9.875" style="9" customWidth="1"/>
    <col min="8204" max="8204" width="38.875" style="9" customWidth="1"/>
    <col min="8205" max="8205" width="12" style="9" customWidth="1"/>
    <col min="8206" max="8208" width="0" style="9" hidden="1" customWidth="1"/>
    <col min="8209" max="8209" width="12" style="9" customWidth="1"/>
    <col min="8210" max="8239" width="0" style="9" hidden="1" customWidth="1"/>
    <col min="8240" max="8240" width="14" style="9" customWidth="1"/>
    <col min="8241" max="8241" width="11.25" style="9" customWidth="1"/>
    <col min="8242" max="8271" width="0" style="9" hidden="1" customWidth="1"/>
    <col min="8272" max="8272" width="13.75" style="9" customWidth="1"/>
    <col min="8273" max="8273" width="14.125" style="9" customWidth="1"/>
    <col min="8274" max="8274" width="12.875" style="9" customWidth="1"/>
    <col min="8275" max="8275" width="12.375" style="9" customWidth="1"/>
    <col min="8276" max="8276" width="12.875" style="9" customWidth="1"/>
    <col min="8277" max="8279" width="8.375" style="9" customWidth="1"/>
    <col min="8280" max="8458" width="10" style="9"/>
    <col min="8459" max="8459" width="9.875" style="9" customWidth="1"/>
    <col min="8460" max="8460" width="38.875" style="9" customWidth="1"/>
    <col min="8461" max="8461" width="12" style="9" customWidth="1"/>
    <col min="8462" max="8464" width="0" style="9" hidden="1" customWidth="1"/>
    <col min="8465" max="8465" width="12" style="9" customWidth="1"/>
    <col min="8466" max="8495" width="0" style="9" hidden="1" customWidth="1"/>
    <col min="8496" max="8496" width="14" style="9" customWidth="1"/>
    <col min="8497" max="8497" width="11.25" style="9" customWidth="1"/>
    <col min="8498" max="8527" width="0" style="9" hidden="1" customWidth="1"/>
    <col min="8528" max="8528" width="13.75" style="9" customWidth="1"/>
    <col min="8529" max="8529" width="14.125" style="9" customWidth="1"/>
    <col min="8530" max="8530" width="12.875" style="9" customWidth="1"/>
    <col min="8531" max="8531" width="12.375" style="9" customWidth="1"/>
    <col min="8532" max="8532" width="12.875" style="9" customWidth="1"/>
    <col min="8533" max="8535" width="8.375" style="9" customWidth="1"/>
    <col min="8536" max="8714" width="10" style="9"/>
    <col min="8715" max="8715" width="9.875" style="9" customWidth="1"/>
    <col min="8716" max="8716" width="38.875" style="9" customWidth="1"/>
    <col min="8717" max="8717" width="12" style="9" customWidth="1"/>
    <col min="8718" max="8720" width="0" style="9" hidden="1" customWidth="1"/>
    <col min="8721" max="8721" width="12" style="9" customWidth="1"/>
    <col min="8722" max="8751" width="0" style="9" hidden="1" customWidth="1"/>
    <col min="8752" max="8752" width="14" style="9" customWidth="1"/>
    <col min="8753" max="8753" width="11.25" style="9" customWidth="1"/>
    <col min="8754" max="8783" width="0" style="9" hidden="1" customWidth="1"/>
    <col min="8784" max="8784" width="13.75" style="9" customWidth="1"/>
    <col min="8785" max="8785" width="14.125" style="9" customWidth="1"/>
    <col min="8786" max="8786" width="12.875" style="9" customWidth="1"/>
    <col min="8787" max="8787" width="12.375" style="9" customWidth="1"/>
    <col min="8788" max="8788" width="12.875" style="9" customWidth="1"/>
    <col min="8789" max="8791" width="8.375" style="9" customWidth="1"/>
    <col min="8792" max="8970" width="10" style="9"/>
    <col min="8971" max="8971" width="9.875" style="9" customWidth="1"/>
    <col min="8972" max="8972" width="38.875" style="9" customWidth="1"/>
    <col min="8973" max="8973" width="12" style="9" customWidth="1"/>
    <col min="8974" max="8976" width="0" style="9" hidden="1" customWidth="1"/>
    <col min="8977" max="8977" width="12" style="9" customWidth="1"/>
    <col min="8978" max="9007" width="0" style="9" hidden="1" customWidth="1"/>
    <col min="9008" max="9008" width="14" style="9" customWidth="1"/>
    <col min="9009" max="9009" width="11.25" style="9" customWidth="1"/>
    <col min="9010" max="9039" width="0" style="9" hidden="1" customWidth="1"/>
    <col min="9040" max="9040" width="13.75" style="9" customWidth="1"/>
    <col min="9041" max="9041" width="14.125" style="9" customWidth="1"/>
    <col min="9042" max="9042" width="12.875" style="9" customWidth="1"/>
    <col min="9043" max="9043" width="12.375" style="9" customWidth="1"/>
    <col min="9044" max="9044" width="12.875" style="9" customWidth="1"/>
    <col min="9045" max="9047" width="8.375" style="9" customWidth="1"/>
    <col min="9048" max="9226" width="10" style="9"/>
    <col min="9227" max="9227" width="9.875" style="9" customWidth="1"/>
    <col min="9228" max="9228" width="38.875" style="9" customWidth="1"/>
    <col min="9229" max="9229" width="12" style="9" customWidth="1"/>
    <col min="9230" max="9232" width="0" style="9" hidden="1" customWidth="1"/>
    <col min="9233" max="9233" width="12" style="9" customWidth="1"/>
    <col min="9234" max="9263" width="0" style="9" hidden="1" customWidth="1"/>
    <col min="9264" max="9264" width="14" style="9" customWidth="1"/>
    <col min="9265" max="9265" width="11.25" style="9" customWidth="1"/>
    <col min="9266" max="9295" width="0" style="9" hidden="1" customWidth="1"/>
    <col min="9296" max="9296" width="13.75" style="9" customWidth="1"/>
    <col min="9297" max="9297" width="14.125" style="9" customWidth="1"/>
    <col min="9298" max="9298" width="12.875" style="9" customWidth="1"/>
    <col min="9299" max="9299" width="12.375" style="9" customWidth="1"/>
    <col min="9300" max="9300" width="12.875" style="9" customWidth="1"/>
    <col min="9301" max="9303" width="8.375" style="9" customWidth="1"/>
    <col min="9304" max="9482" width="10" style="9"/>
    <col min="9483" max="9483" width="9.875" style="9" customWidth="1"/>
    <col min="9484" max="9484" width="38.875" style="9" customWidth="1"/>
    <col min="9485" max="9485" width="12" style="9" customWidth="1"/>
    <col min="9486" max="9488" width="0" style="9" hidden="1" customWidth="1"/>
    <col min="9489" max="9489" width="12" style="9" customWidth="1"/>
    <col min="9490" max="9519" width="0" style="9" hidden="1" customWidth="1"/>
    <col min="9520" max="9520" width="14" style="9" customWidth="1"/>
    <col min="9521" max="9521" width="11.25" style="9" customWidth="1"/>
    <col min="9522" max="9551" width="0" style="9" hidden="1" customWidth="1"/>
    <col min="9552" max="9552" width="13.75" style="9" customWidth="1"/>
    <col min="9553" max="9553" width="14.125" style="9" customWidth="1"/>
    <col min="9554" max="9554" width="12.875" style="9" customWidth="1"/>
    <col min="9555" max="9555" width="12.375" style="9" customWidth="1"/>
    <col min="9556" max="9556" width="12.875" style="9" customWidth="1"/>
    <col min="9557" max="9559" width="8.375" style="9" customWidth="1"/>
    <col min="9560" max="9738" width="10" style="9"/>
    <col min="9739" max="9739" width="9.875" style="9" customWidth="1"/>
    <col min="9740" max="9740" width="38.875" style="9" customWidth="1"/>
    <col min="9741" max="9741" width="12" style="9" customWidth="1"/>
    <col min="9742" max="9744" width="0" style="9" hidden="1" customWidth="1"/>
    <col min="9745" max="9745" width="12" style="9" customWidth="1"/>
    <col min="9746" max="9775" width="0" style="9" hidden="1" customWidth="1"/>
    <col min="9776" max="9776" width="14" style="9" customWidth="1"/>
    <col min="9777" max="9777" width="11.25" style="9" customWidth="1"/>
    <col min="9778" max="9807" width="0" style="9" hidden="1" customWidth="1"/>
    <col min="9808" max="9808" width="13.75" style="9" customWidth="1"/>
    <col min="9809" max="9809" width="14.125" style="9" customWidth="1"/>
    <col min="9810" max="9810" width="12.875" style="9" customWidth="1"/>
    <col min="9811" max="9811" width="12.375" style="9" customWidth="1"/>
    <col min="9812" max="9812" width="12.875" style="9" customWidth="1"/>
    <col min="9813" max="9815" width="8.375" style="9" customWidth="1"/>
    <col min="9816" max="9994" width="10" style="9"/>
    <col min="9995" max="9995" width="9.875" style="9" customWidth="1"/>
    <col min="9996" max="9996" width="38.875" style="9" customWidth="1"/>
    <col min="9997" max="9997" width="12" style="9" customWidth="1"/>
    <col min="9998" max="10000" width="0" style="9" hidden="1" customWidth="1"/>
    <col min="10001" max="10001" width="12" style="9" customWidth="1"/>
    <col min="10002" max="10031" width="0" style="9" hidden="1" customWidth="1"/>
    <col min="10032" max="10032" width="14" style="9" customWidth="1"/>
    <col min="10033" max="10033" width="11.25" style="9" customWidth="1"/>
    <col min="10034" max="10063" width="0" style="9" hidden="1" customWidth="1"/>
    <col min="10064" max="10064" width="13.75" style="9" customWidth="1"/>
    <col min="10065" max="10065" width="14.125" style="9" customWidth="1"/>
    <col min="10066" max="10066" width="12.875" style="9" customWidth="1"/>
    <col min="10067" max="10067" width="12.375" style="9" customWidth="1"/>
    <col min="10068" max="10068" width="12.875" style="9" customWidth="1"/>
    <col min="10069" max="10071" width="8.375" style="9" customWidth="1"/>
    <col min="10072" max="10250" width="10" style="9"/>
    <col min="10251" max="10251" width="9.875" style="9" customWidth="1"/>
    <col min="10252" max="10252" width="38.875" style="9" customWidth="1"/>
    <col min="10253" max="10253" width="12" style="9" customWidth="1"/>
    <col min="10254" max="10256" width="0" style="9" hidden="1" customWidth="1"/>
    <col min="10257" max="10257" width="12" style="9" customWidth="1"/>
    <col min="10258" max="10287" width="0" style="9" hidden="1" customWidth="1"/>
    <col min="10288" max="10288" width="14" style="9" customWidth="1"/>
    <col min="10289" max="10289" width="11.25" style="9" customWidth="1"/>
    <col min="10290" max="10319" width="0" style="9" hidden="1" customWidth="1"/>
    <col min="10320" max="10320" width="13.75" style="9" customWidth="1"/>
    <col min="10321" max="10321" width="14.125" style="9" customWidth="1"/>
    <col min="10322" max="10322" width="12.875" style="9" customWidth="1"/>
    <col min="10323" max="10323" width="12.375" style="9" customWidth="1"/>
    <col min="10324" max="10324" width="12.875" style="9" customWidth="1"/>
    <col min="10325" max="10327" width="8.375" style="9" customWidth="1"/>
    <col min="10328" max="10506" width="10" style="9"/>
    <col min="10507" max="10507" width="9.875" style="9" customWidth="1"/>
    <col min="10508" max="10508" width="38.875" style="9" customWidth="1"/>
    <col min="10509" max="10509" width="12" style="9" customWidth="1"/>
    <col min="10510" max="10512" width="0" style="9" hidden="1" customWidth="1"/>
    <col min="10513" max="10513" width="12" style="9" customWidth="1"/>
    <col min="10514" max="10543" width="0" style="9" hidden="1" customWidth="1"/>
    <col min="10544" max="10544" width="14" style="9" customWidth="1"/>
    <col min="10545" max="10545" width="11.25" style="9" customWidth="1"/>
    <col min="10546" max="10575" width="0" style="9" hidden="1" customWidth="1"/>
    <col min="10576" max="10576" width="13.75" style="9" customWidth="1"/>
    <col min="10577" max="10577" width="14.125" style="9" customWidth="1"/>
    <col min="10578" max="10578" width="12.875" style="9" customWidth="1"/>
    <col min="10579" max="10579" width="12.375" style="9" customWidth="1"/>
    <col min="10580" max="10580" width="12.875" style="9" customWidth="1"/>
    <col min="10581" max="10583" width="8.375" style="9" customWidth="1"/>
    <col min="10584" max="10762" width="10" style="9"/>
    <col min="10763" max="10763" width="9.875" style="9" customWidth="1"/>
    <col min="10764" max="10764" width="38.875" style="9" customWidth="1"/>
    <col min="10765" max="10765" width="12" style="9" customWidth="1"/>
    <col min="10766" max="10768" width="0" style="9" hidden="1" customWidth="1"/>
    <col min="10769" max="10769" width="12" style="9" customWidth="1"/>
    <col min="10770" max="10799" width="0" style="9" hidden="1" customWidth="1"/>
    <col min="10800" max="10800" width="14" style="9" customWidth="1"/>
    <col min="10801" max="10801" width="11.25" style="9" customWidth="1"/>
    <col min="10802" max="10831" width="0" style="9" hidden="1" customWidth="1"/>
    <col min="10832" max="10832" width="13.75" style="9" customWidth="1"/>
    <col min="10833" max="10833" width="14.125" style="9" customWidth="1"/>
    <col min="10834" max="10834" width="12.875" style="9" customWidth="1"/>
    <col min="10835" max="10835" width="12.375" style="9" customWidth="1"/>
    <col min="10836" max="10836" width="12.875" style="9" customWidth="1"/>
    <col min="10837" max="10839" width="8.375" style="9" customWidth="1"/>
    <col min="10840" max="11018" width="10" style="9"/>
    <col min="11019" max="11019" width="9.875" style="9" customWidth="1"/>
    <col min="11020" max="11020" width="38.875" style="9" customWidth="1"/>
    <col min="11021" max="11021" width="12" style="9" customWidth="1"/>
    <col min="11022" max="11024" width="0" style="9" hidden="1" customWidth="1"/>
    <col min="11025" max="11025" width="12" style="9" customWidth="1"/>
    <col min="11026" max="11055" width="0" style="9" hidden="1" customWidth="1"/>
    <col min="11056" max="11056" width="14" style="9" customWidth="1"/>
    <col min="11057" max="11057" width="11.25" style="9" customWidth="1"/>
    <col min="11058" max="11087" width="0" style="9" hidden="1" customWidth="1"/>
    <col min="11088" max="11088" width="13.75" style="9" customWidth="1"/>
    <col min="11089" max="11089" width="14.125" style="9" customWidth="1"/>
    <col min="11090" max="11090" width="12.875" style="9" customWidth="1"/>
    <col min="11091" max="11091" width="12.375" style="9" customWidth="1"/>
    <col min="11092" max="11092" width="12.875" style="9" customWidth="1"/>
    <col min="11093" max="11095" width="8.375" style="9" customWidth="1"/>
    <col min="11096" max="11274" width="10" style="9"/>
    <col min="11275" max="11275" width="9.875" style="9" customWidth="1"/>
    <col min="11276" max="11276" width="38.875" style="9" customWidth="1"/>
    <col min="11277" max="11277" width="12" style="9" customWidth="1"/>
    <col min="11278" max="11280" width="0" style="9" hidden="1" customWidth="1"/>
    <col min="11281" max="11281" width="12" style="9" customWidth="1"/>
    <col min="11282" max="11311" width="0" style="9" hidden="1" customWidth="1"/>
    <col min="11312" max="11312" width="14" style="9" customWidth="1"/>
    <col min="11313" max="11313" width="11.25" style="9" customWidth="1"/>
    <col min="11314" max="11343" width="0" style="9" hidden="1" customWidth="1"/>
    <col min="11344" max="11344" width="13.75" style="9" customWidth="1"/>
    <col min="11345" max="11345" width="14.125" style="9" customWidth="1"/>
    <col min="11346" max="11346" width="12.875" style="9" customWidth="1"/>
    <col min="11347" max="11347" width="12.375" style="9" customWidth="1"/>
    <col min="11348" max="11348" width="12.875" style="9" customWidth="1"/>
    <col min="11349" max="11351" width="8.375" style="9" customWidth="1"/>
    <col min="11352" max="11530" width="10" style="9"/>
    <col min="11531" max="11531" width="9.875" style="9" customWidth="1"/>
    <col min="11532" max="11532" width="38.875" style="9" customWidth="1"/>
    <col min="11533" max="11533" width="12" style="9" customWidth="1"/>
    <col min="11534" max="11536" width="0" style="9" hidden="1" customWidth="1"/>
    <col min="11537" max="11537" width="12" style="9" customWidth="1"/>
    <col min="11538" max="11567" width="0" style="9" hidden="1" customWidth="1"/>
    <col min="11568" max="11568" width="14" style="9" customWidth="1"/>
    <col min="11569" max="11569" width="11.25" style="9" customWidth="1"/>
    <col min="11570" max="11599" width="0" style="9" hidden="1" customWidth="1"/>
    <col min="11600" max="11600" width="13.75" style="9" customWidth="1"/>
    <col min="11601" max="11601" width="14.125" style="9" customWidth="1"/>
    <col min="11602" max="11602" width="12.875" style="9" customWidth="1"/>
    <col min="11603" max="11603" width="12.375" style="9" customWidth="1"/>
    <col min="11604" max="11604" width="12.875" style="9" customWidth="1"/>
    <col min="11605" max="11607" width="8.375" style="9" customWidth="1"/>
    <col min="11608" max="11786" width="10" style="9"/>
    <col min="11787" max="11787" width="9.875" style="9" customWidth="1"/>
    <col min="11788" max="11788" width="38.875" style="9" customWidth="1"/>
    <col min="11789" max="11789" width="12" style="9" customWidth="1"/>
    <col min="11790" max="11792" width="0" style="9" hidden="1" customWidth="1"/>
    <col min="11793" max="11793" width="12" style="9" customWidth="1"/>
    <col min="11794" max="11823" width="0" style="9" hidden="1" customWidth="1"/>
    <col min="11824" max="11824" width="14" style="9" customWidth="1"/>
    <col min="11825" max="11825" width="11.25" style="9" customWidth="1"/>
    <col min="11826" max="11855" width="0" style="9" hidden="1" customWidth="1"/>
    <col min="11856" max="11856" width="13.75" style="9" customWidth="1"/>
    <col min="11857" max="11857" width="14.125" style="9" customWidth="1"/>
    <col min="11858" max="11858" width="12.875" style="9" customWidth="1"/>
    <col min="11859" max="11859" width="12.375" style="9" customWidth="1"/>
    <col min="11860" max="11860" width="12.875" style="9" customWidth="1"/>
    <col min="11861" max="11863" width="8.375" style="9" customWidth="1"/>
    <col min="11864" max="12042" width="10" style="9"/>
    <col min="12043" max="12043" width="9.875" style="9" customWidth="1"/>
    <col min="12044" max="12044" width="38.875" style="9" customWidth="1"/>
    <col min="12045" max="12045" width="12" style="9" customWidth="1"/>
    <col min="12046" max="12048" width="0" style="9" hidden="1" customWidth="1"/>
    <col min="12049" max="12049" width="12" style="9" customWidth="1"/>
    <col min="12050" max="12079" width="0" style="9" hidden="1" customWidth="1"/>
    <col min="12080" max="12080" width="14" style="9" customWidth="1"/>
    <col min="12081" max="12081" width="11.25" style="9" customWidth="1"/>
    <col min="12082" max="12111" width="0" style="9" hidden="1" customWidth="1"/>
    <col min="12112" max="12112" width="13.75" style="9" customWidth="1"/>
    <col min="12113" max="12113" width="14.125" style="9" customWidth="1"/>
    <col min="12114" max="12114" width="12.875" style="9" customWidth="1"/>
    <col min="12115" max="12115" width="12.375" style="9" customWidth="1"/>
    <col min="12116" max="12116" width="12.875" style="9" customWidth="1"/>
    <col min="12117" max="12119" width="8.375" style="9" customWidth="1"/>
    <col min="12120" max="12298" width="10" style="9"/>
    <col min="12299" max="12299" width="9.875" style="9" customWidth="1"/>
    <col min="12300" max="12300" width="38.875" style="9" customWidth="1"/>
    <col min="12301" max="12301" width="12" style="9" customWidth="1"/>
    <col min="12302" max="12304" width="0" style="9" hidden="1" customWidth="1"/>
    <col min="12305" max="12305" width="12" style="9" customWidth="1"/>
    <col min="12306" max="12335" width="0" style="9" hidden="1" customWidth="1"/>
    <col min="12336" max="12336" width="14" style="9" customWidth="1"/>
    <col min="12337" max="12337" width="11.25" style="9" customWidth="1"/>
    <col min="12338" max="12367" width="0" style="9" hidden="1" customWidth="1"/>
    <col min="12368" max="12368" width="13.75" style="9" customWidth="1"/>
    <col min="12369" max="12369" width="14.125" style="9" customWidth="1"/>
    <col min="12370" max="12370" width="12.875" style="9" customWidth="1"/>
    <col min="12371" max="12371" width="12.375" style="9" customWidth="1"/>
    <col min="12372" max="12372" width="12.875" style="9" customWidth="1"/>
    <col min="12373" max="12375" width="8.375" style="9" customWidth="1"/>
    <col min="12376" max="12554" width="10" style="9"/>
    <col min="12555" max="12555" width="9.875" style="9" customWidth="1"/>
    <col min="12556" max="12556" width="38.875" style="9" customWidth="1"/>
    <col min="12557" max="12557" width="12" style="9" customWidth="1"/>
    <col min="12558" max="12560" width="0" style="9" hidden="1" customWidth="1"/>
    <col min="12561" max="12561" width="12" style="9" customWidth="1"/>
    <col min="12562" max="12591" width="0" style="9" hidden="1" customWidth="1"/>
    <col min="12592" max="12592" width="14" style="9" customWidth="1"/>
    <col min="12593" max="12593" width="11.25" style="9" customWidth="1"/>
    <col min="12594" max="12623" width="0" style="9" hidden="1" customWidth="1"/>
    <col min="12624" max="12624" width="13.75" style="9" customWidth="1"/>
    <col min="12625" max="12625" width="14.125" style="9" customWidth="1"/>
    <col min="12626" max="12626" width="12.875" style="9" customWidth="1"/>
    <col min="12627" max="12627" width="12.375" style="9" customWidth="1"/>
    <col min="12628" max="12628" width="12.875" style="9" customWidth="1"/>
    <col min="12629" max="12631" width="8.375" style="9" customWidth="1"/>
    <col min="12632" max="12810" width="10" style="9"/>
    <col min="12811" max="12811" width="9.875" style="9" customWidth="1"/>
    <col min="12812" max="12812" width="38.875" style="9" customWidth="1"/>
    <col min="12813" max="12813" width="12" style="9" customWidth="1"/>
    <col min="12814" max="12816" width="0" style="9" hidden="1" customWidth="1"/>
    <col min="12817" max="12817" width="12" style="9" customWidth="1"/>
    <col min="12818" max="12847" width="0" style="9" hidden="1" customWidth="1"/>
    <col min="12848" max="12848" width="14" style="9" customWidth="1"/>
    <col min="12849" max="12849" width="11.25" style="9" customWidth="1"/>
    <col min="12850" max="12879" width="0" style="9" hidden="1" customWidth="1"/>
    <col min="12880" max="12880" width="13.75" style="9" customWidth="1"/>
    <col min="12881" max="12881" width="14.125" style="9" customWidth="1"/>
    <col min="12882" max="12882" width="12.875" style="9" customWidth="1"/>
    <col min="12883" max="12883" width="12.375" style="9" customWidth="1"/>
    <col min="12884" max="12884" width="12.875" style="9" customWidth="1"/>
    <col min="12885" max="12887" width="8.375" style="9" customWidth="1"/>
    <col min="12888" max="13066" width="10" style="9"/>
    <col min="13067" max="13067" width="9.875" style="9" customWidth="1"/>
    <col min="13068" max="13068" width="38.875" style="9" customWidth="1"/>
    <col min="13069" max="13069" width="12" style="9" customWidth="1"/>
    <col min="13070" max="13072" width="0" style="9" hidden="1" customWidth="1"/>
    <col min="13073" max="13073" width="12" style="9" customWidth="1"/>
    <col min="13074" max="13103" width="0" style="9" hidden="1" customWidth="1"/>
    <col min="13104" max="13104" width="14" style="9" customWidth="1"/>
    <col min="13105" max="13105" width="11.25" style="9" customWidth="1"/>
    <col min="13106" max="13135" width="0" style="9" hidden="1" customWidth="1"/>
    <col min="13136" max="13136" width="13.75" style="9" customWidth="1"/>
    <col min="13137" max="13137" width="14.125" style="9" customWidth="1"/>
    <col min="13138" max="13138" width="12.875" style="9" customWidth="1"/>
    <col min="13139" max="13139" width="12.375" style="9" customWidth="1"/>
    <col min="13140" max="13140" width="12.875" style="9" customWidth="1"/>
    <col min="13141" max="13143" width="8.375" style="9" customWidth="1"/>
    <col min="13144" max="13322" width="10" style="9"/>
    <col min="13323" max="13323" width="9.875" style="9" customWidth="1"/>
    <col min="13324" max="13324" width="38.875" style="9" customWidth="1"/>
    <col min="13325" max="13325" width="12" style="9" customWidth="1"/>
    <col min="13326" max="13328" width="0" style="9" hidden="1" customWidth="1"/>
    <col min="13329" max="13329" width="12" style="9" customWidth="1"/>
    <col min="13330" max="13359" width="0" style="9" hidden="1" customWidth="1"/>
    <col min="13360" max="13360" width="14" style="9" customWidth="1"/>
    <col min="13361" max="13361" width="11.25" style="9" customWidth="1"/>
    <col min="13362" max="13391" width="0" style="9" hidden="1" customWidth="1"/>
    <col min="13392" max="13392" width="13.75" style="9" customWidth="1"/>
    <col min="13393" max="13393" width="14.125" style="9" customWidth="1"/>
    <col min="13394" max="13394" width="12.875" style="9" customWidth="1"/>
    <col min="13395" max="13395" width="12.375" style="9" customWidth="1"/>
    <col min="13396" max="13396" width="12.875" style="9" customWidth="1"/>
    <col min="13397" max="13399" width="8.375" style="9" customWidth="1"/>
    <col min="13400" max="13578" width="10" style="9"/>
    <col min="13579" max="13579" width="9.875" style="9" customWidth="1"/>
    <col min="13580" max="13580" width="38.875" style="9" customWidth="1"/>
    <col min="13581" max="13581" width="12" style="9" customWidth="1"/>
    <col min="13582" max="13584" width="0" style="9" hidden="1" customWidth="1"/>
    <col min="13585" max="13585" width="12" style="9" customWidth="1"/>
    <col min="13586" max="13615" width="0" style="9" hidden="1" customWidth="1"/>
    <col min="13616" max="13616" width="14" style="9" customWidth="1"/>
    <col min="13617" max="13617" width="11.25" style="9" customWidth="1"/>
    <col min="13618" max="13647" width="0" style="9" hidden="1" customWidth="1"/>
    <col min="13648" max="13648" width="13.75" style="9" customWidth="1"/>
    <col min="13649" max="13649" width="14.125" style="9" customWidth="1"/>
    <col min="13650" max="13650" width="12.875" style="9" customWidth="1"/>
    <col min="13651" max="13651" width="12.375" style="9" customWidth="1"/>
    <col min="13652" max="13652" width="12.875" style="9" customWidth="1"/>
    <col min="13653" max="13655" width="8.375" style="9" customWidth="1"/>
    <col min="13656" max="13834" width="10" style="9"/>
    <col min="13835" max="13835" width="9.875" style="9" customWidth="1"/>
    <col min="13836" max="13836" width="38.875" style="9" customWidth="1"/>
    <col min="13837" max="13837" width="12" style="9" customWidth="1"/>
    <col min="13838" max="13840" width="0" style="9" hidden="1" customWidth="1"/>
    <col min="13841" max="13841" width="12" style="9" customWidth="1"/>
    <col min="13842" max="13871" width="0" style="9" hidden="1" customWidth="1"/>
    <col min="13872" max="13872" width="14" style="9" customWidth="1"/>
    <col min="13873" max="13873" width="11.25" style="9" customWidth="1"/>
    <col min="13874" max="13903" width="0" style="9" hidden="1" customWidth="1"/>
    <col min="13904" max="13904" width="13.75" style="9" customWidth="1"/>
    <col min="13905" max="13905" width="14.125" style="9" customWidth="1"/>
    <col min="13906" max="13906" width="12.875" style="9" customWidth="1"/>
    <col min="13907" max="13907" width="12.375" style="9" customWidth="1"/>
    <col min="13908" max="13908" width="12.875" style="9" customWidth="1"/>
    <col min="13909" max="13911" width="8.375" style="9" customWidth="1"/>
    <col min="13912" max="14090" width="10" style="9"/>
    <col min="14091" max="14091" width="9.875" style="9" customWidth="1"/>
    <col min="14092" max="14092" width="38.875" style="9" customWidth="1"/>
    <col min="14093" max="14093" width="12" style="9" customWidth="1"/>
    <col min="14094" max="14096" width="0" style="9" hidden="1" customWidth="1"/>
    <col min="14097" max="14097" width="12" style="9" customWidth="1"/>
    <col min="14098" max="14127" width="0" style="9" hidden="1" customWidth="1"/>
    <col min="14128" max="14128" width="14" style="9" customWidth="1"/>
    <col min="14129" max="14129" width="11.25" style="9" customWidth="1"/>
    <col min="14130" max="14159" width="0" style="9" hidden="1" customWidth="1"/>
    <col min="14160" max="14160" width="13.75" style="9" customWidth="1"/>
    <col min="14161" max="14161" width="14.125" style="9" customWidth="1"/>
    <col min="14162" max="14162" width="12.875" style="9" customWidth="1"/>
    <col min="14163" max="14163" width="12.375" style="9" customWidth="1"/>
    <col min="14164" max="14164" width="12.875" style="9" customWidth="1"/>
    <col min="14165" max="14167" width="8.375" style="9" customWidth="1"/>
    <col min="14168" max="14346" width="10" style="9"/>
    <col min="14347" max="14347" width="9.875" style="9" customWidth="1"/>
    <col min="14348" max="14348" width="38.875" style="9" customWidth="1"/>
    <col min="14349" max="14349" width="12" style="9" customWidth="1"/>
    <col min="14350" max="14352" width="0" style="9" hidden="1" customWidth="1"/>
    <col min="14353" max="14353" width="12" style="9" customWidth="1"/>
    <col min="14354" max="14383" width="0" style="9" hidden="1" customWidth="1"/>
    <col min="14384" max="14384" width="14" style="9" customWidth="1"/>
    <col min="14385" max="14385" width="11.25" style="9" customWidth="1"/>
    <col min="14386" max="14415" width="0" style="9" hidden="1" customWidth="1"/>
    <col min="14416" max="14416" width="13.75" style="9" customWidth="1"/>
    <col min="14417" max="14417" width="14.125" style="9" customWidth="1"/>
    <col min="14418" max="14418" width="12.875" style="9" customWidth="1"/>
    <col min="14419" max="14419" width="12.375" style="9" customWidth="1"/>
    <col min="14420" max="14420" width="12.875" style="9" customWidth="1"/>
    <col min="14421" max="14423" width="8.375" style="9" customWidth="1"/>
    <col min="14424" max="14602" width="10" style="9"/>
    <col min="14603" max="14603" width="9.875" style="9" customWidth="1"/>
    <col min="14604" max="14604" width="38.875" style="9" customWidth="1"/>
    <col min="14605" max="14605" width="12" style="9" customWidth="1"/>
    <col min="14606" max="14608" width="0" style="9" hidden="1" customWidth="1"/>
    <col min="14609" max="14609" width="12" style="9" customWidth="1"/>
    <col min="14610" max="14639" width="0" style="9" hidden="1" customWidth="1"/>
    <col min="14640" max="14640" width="14" style="9" customWidth="1"/>
    <col min="14641" max="14641" width="11.25" style="9" customWidth="1"/>
    <col min="14642" max="14671" width="0" style="9" hidden="1" customWidth="1"/>
    <col min="14672" max="14672" width="13.75" style="9" customWidth="1"/>
    <col min="14673" max="14673" width="14.125" style="9" customWidth="1"/>
    <col min="14674" max="14674" width="12.875" style="9" customWidth="1"/>
    <col min="14675" max="14675" width="12.375" style="9" customWidth="1"/>
    <col min="14676" max="14676" width="12.875" style="9" customWidth="1"/>
    <col min="14677" max="14679" width="8.375" style="9" customWidth="1"/>
    <col min="14680" max="14858" width="10" style="9"/>
    <col min="14859" max="14859" width="9.875" style="9" customWidth="1"/>
    <col min="14860" max="14860" width="38.875" style="9" customWidth="1"/>
    <col min="14861" max="14861" width="12" style="9" customWidth="1"/>
    <col min="14862" max="14864" width="0" style="9" hidden="1" customWidth="1"/>
    <col min="14865" max="14865" width="12" style="9" customWidth="1"/>
    <col min="14866" max="14895" width="0" style="9" hidden="1" customWidth="1"/>
    <col min="14896" max="14896" width="14" style="9" customWidth="1"/>
    <col min="14897" max="14897" width="11.25" style="9" customWidth="1"/>
    <col min="14898" max="14927" width="0" style="9" hidden="1" customWidth="1"/>
    <col min="14928" max="14928" width="13.75" style="9" customWidth="1"/>
    <col min="14929" max="14929" width="14.125" style="9" customWidth="1"/>
    <col min="14930" max="14930" width="12.875" style="9" customWidth="1"/>
    <col min="14931" max="14931" width="12.375" style="9" customWidth="1"/>
    <col min="14932" max="14932" width="12.875" style="9" customWidth="1"/>
    <col min="14933" max="14935" width="8.375" style="9" customWidth="1"/>
    <col min="14936" max="15114" width="10" style="9"/>
    <col min="15115" max="15115" width="9.875" style="9" customWidth="1"/>
    <col min="15116" max="15116" width="38.875" style="9" customWidth="1"/>
    <col min="15117" max="15117" width="12" style="9" customWidth="1"/>
    <col min="15118" max="15120" width="0" style="9" hidden="1" customWidth="1"/>
    <col min="15121" max="15121" width="12" style="9" customWidth="1"/>
    <col min="15122" max="15151" width="0" style="9" hidden="1" customWidth="1"/>
    <col min="15152" max="15152" width="14" style="9" customWidth="1"/>
    <col min="15153" max="15153" width="11.25" style="9" customWidth="1"/>
    <col min="15154" max="15183" width="0" style="9" hidden="1" customWidth="1"/>
    <col min="15184" max="15184" width="13.75" style="9" customWidth="1"/>
    <col min="15185" max="15185" width="14.125" style="9" customWidth="1"/>
    <col min="15186" max="15186" width="12.875" style="9" customWidth="1"/>
    <col min="15187" max="15187" width="12.375" style="9" customWidth="1"/>
    <col min="15188" max="15188" width="12.875" style="9" customWidth="1"/>
    <col min="15189" max="15191" width="8.375" style="9" customWidth="1"/>
    <col min="15192" max="15370" width="10" style="9"/>
    <col min="15371" max="15371" width="9.875" style="9" customWidth="1"/>
    <col min="15372" max="15372" width="38.875" style="9" customWidth="1"/>
    <col min="15373" max="15373" width="12" style="9" customWidth="1"/>
    <col min="15374" max="15376" width="0" style="9" hidden="1" customWidth="1"/>
    <col min="15377" max="15377" width="12" style="9" customWidth="1"/>
    <col min="15378" max="15407" width="0" style="9" hidden="1" customWidth="1"/>
    <col min="15408" max="15408" width="14" style="9" customWidth="1"/>
    <col min="15409" max="15409" width="11.25" style="9" customWidth="1"/>
    <col min="15410" max="15439" width="0" style="9" hidden="1" customWidth="1"/>
    <col min="15440" max="15440" width="13.75" style="9" customWidth="1"/>
    <col min="15441" max="15441" width="14.125" style="9" customWidth="1"/>
    <col min="15442" max="15442" width="12.875" style="9" customWidth="1"/>
    <col min="15443" max="15443" width="12.375" style="9" customWidth="1"/>
    <col min="15444" max="15444" width="12.875" style="9" customWidth="1"/>
    <col min="15445" max="15447" width="8.375" style="9" customWidth="1"/>
    <col min="15448" max="15626" width="10" style="9"/>
    <col min="15627" max="15627" width="9.875" style="9" customWidth="1"/>
    <col min="15628" max="15628" width="38.875" style="9" customWidth="1"/>
    <col min="15629" max="15629" width="12" style="9" customWidth="1"/>
    <col min="15630" max="15632" width="0" style="9" hidden="1" customWidth="1"/>
    <col min="15633" max="15633" width="12" style="9" customWidth="1"/>
    <col min="15634" max="15663" width="0" style="9" hidden="1" customWidth="1"/>
    <col min="15664" max="15664" width="14" style="9" customWidth="1"/>
    <col min="15665" max="15665" width="11.25" style="9" customWidth="1"/>
    <col min="15666" max="15695" width="0" style="9" hidden="1" customWidth="1"/>
    <col min="15696" max="15696" width="13.75" style="9" customWidth="1"/>
    <col min="15697" max="15697" width="14.125" style="9" customWidth="1"/>
    <col min="15698" max="15698" width="12.875" style="9" customWidth="1"/>
    <col min="15699" max="15699" width="12.375" style="9" customWidth="1"/>
    <col min="15700" max="15700" width="12.875" style="9" customWidth="1"/>
    <col min="15701" max="15703" width="8.375" style="9" customWidth="1"/>
    <col min="15704" max="15882" width="10" style="9"/>
    <col min="15883" max="15883" width="9.875" style="9" customWidth="1"/>
    <col min="15884" max="15884" width="38.875" style="9" customWidth="1"/>
    <col min="15885" max="15885" width="12" style="9" customWidth="1"/>
    <col min="15886" max="15888" width="0" style="9" hidden="1" customWidth="1"/>
    <col min="15889" max="15889" width="12" style="9" customWidth="1"/>
    <col min="15890" max="15919" width="0" style="9" hidden="1" customWidth="1"/>
    <col min="15920" max="15920" width="14" style="9" customWidth="1"/>
    <col min="15921" max="15921" width="11.25" style="9" customWidth="1"/>
    <col min="15922" max="15951" width="0" style="9" hidden="1" customWidth="1"/>
    <col min="15952" max="15952" width="13.75" style="9" customWidth="1"/>
    <col min="15953" max="15953" width="14.125" style="9" customWidth="1"/>
    <col min="15954" max="15954" width="12.875" style="9" customWidth="1"/>
    <col min="15955" max="15955" width="12.375" style="9" customWidth="1"/>
    <col min="15956" max="15956" width="12.875" style="9" customWidth="1"/>
    <col min="15957" max="15959" width="8.375" style="9" customWidth="1"/>
    <col min="15960" max="16138" width="10" style="9"/>
    <col min="16139" max="16139" width="9.875" style="9" customWidth="1"/>
    <col min="16140" max="16140" width="38.875" style="9" customWidth="1"/>
    <col min="16141" max="16141" width="12" style="9" customWidth="1"/>
    <col min="16142" max="16144" width="0" style="9" hidden="1" customWidth="1"/>
    <col min="16145" max="16145" width="12" style="9" customWidth="1"/>
    <col min="16146" max="16175" width="0" style="9" hidden="1" customWidth="1"/>
    <col min="16176" max="16176" width="14" style="9" customWidth="1"/>
    <col min="16177" max="16177" width="11.25" style="9" customWidth="1"/>
    <col min="16178" max="16207" width="0" style="9" hidden="1" customWidth="1"/>
    <col min="16208" max="16208" width="13.75" style="9" customWidth="1"/>
    <col min="16209" max="16209" width="14.125" style="9" customWidth="1"/>
    <col min="16210" max="16210" width="12.875" style="9" customWidth="1"/>
    <col min="16211" max="16211" width="12.375" style="9" customWidth="1"/>
    <col min="16212" max="16212" width="12.875" style="9" customWidth="1"/>
    <col min="16213" max="16215" width="8.375" style="9" customWidth="1"/>
    <col min="16216" max="16384" width="10" style="9"/>
  </cols>
  <sheetData>
    <row r="1" spans="1:89" ht="42" x14ac:dyDescent="0.45">
      <c r="A1" s="195" t="s">
        <v>1977</v>
      </c>
      <c r="B1" s="1" t="s">
        <v>1160</v>
      </c>
      <c r="C1" s="1" t="s">
        <v>0</v>
      </c>
      <c r="D1" s="176" t="s">
        <v>1</v>
      </c>
      <c r="E1" s="1" t="s">
        <v>1479</v>
      </c>
      <c r="F1" s="74" t="s">
        <v>1605</v>
      </c>
      <c r="G1" s="1" t="s">
        <v>2</v>
      </c>
      <c r="H1" s="2" t="s">
        <v>1476</v>
      </c>
      <c r="I1" s="3" t="s">
        <v>1336</v>
      </c>
      <c r="J1" s="3" t="s">
        <v>3</v>
      </c>
      <c r="K1" s="3" t="s">
        <v>4</v>
      </c>
      <c r="L1" s="3" t="s">
        <v>1404</v>
      </c>
      <c r="M1" s="3" t="s">
        <v>1405</v>
      </c>
      <c r="N1" s="3" t="s">
        <v>1406</v>
      </c>
      <c r="O1" s="3" t="s">
        <v>5</v>
      </c>
      <c r="P1" s="3" t="s">
        <v>6</v>
      </c>
      <c r="Q1" s="3" t="s">
        <v>7</v>
      </c>
      <c r="R1" s="3" t="s">
        <v>8</v>
      </c>
      <c r="S1" s="124" t="s">
        <v>9</v>
      </c>
      <c r="T1" s="3" t="s">
        <v>1474</v>
      </c>
      <c r="U1" s="3" t="s">
        <v>10</v>
      </c>
      <c r="V1" s="3" t="s">
        <v>1263</v>
      </c>
      <c r="W1" s="3" t="s">
        <v>11</v>
      </c>
      <c r="X1" s="3" t="s">
        <v>1353</v>
      </c>
      <c r="Y1" s="3" t="s">
        <v>12</v>
      </c>
      <c r="Z1" s="3" t="s">
        <v>13</v>
      </c>
      <c r="AA1" s="3" t="s">
        <v>14</v>
      </c>
      <c r="AB1" s="3" t="s">
        <v>15</v>
      </c>
      <c r="AC1" s="3" t="s">
        <v>16</v>
      </c>
      <c r="AD1" s="3" t="s">
        <v>17</v>
      </c>
      <c r="AE1" s="3" t="s">
        <v>18</v>
      </c>
      <c r="AF1" s="3" t="s">
        <v>19</v>
      </c>
      <c r="AG1" s="3" t="s">
        <v>20</v>
      </c>
      <c r="AH1" s="3" t="s">
        <v>21</v>
      </c>
      <c r="AI1" s="3" t="s">
        <v>22</v>
      </c>
      <c r="AJ1" s="3" t="s">
        <v>1611</v>
      </c>
      <c r="AK1" s="3" t="s">
        <v>23</v>
      </c>
      <c r="AL1" s="3" t="s">
        <v>24</v>
      </c>
      <c r="AM1" s="3" t="s">
        <v>25</v>
      </c>
      <c r="AN1" s="4" t="s">
        <v>26</v>
      </c>
      <c r="AO1" s="5" t="s">
        <v>27</v>
      </c>
      <c r="AP1" s="5" t="s">
        <v>28</v>
      </c>
      <c r="AQ1" s="5" t="s">
        <v>1338</v>
      </c>
      <c r="AR1" s="110" t="s">
        <v>30</v>
      </c>
      <c r="AS1" s="110" t="s">
        <v>31</v>
      </c>
      <c r="AT1" s="5" t="s">
        <v>32</v>
      </c>
      <c r="AU1" s="5" t="s">
        <v>33</v>
      </c>
      <c r="AV1" s="110" t="s">
        <v>1152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46</v>
      </c>
      <c r="BJ1" s="5" t="s">
        <v>47</v>
      </c>
      <c r="BK1" s="5" t="s">
        <v>48</v>
      </c>
      <c r="BL1" s="5" t="s">
        <v>49</v>
      </c>
      <c r="BM1" s="5" t="s">
        <v>50</v>
      </c>
      <c r="BN1" s="5" t="s">
        <v>51</v>
      </c>
      <c r="BO1" s="5" t="s">
        <v>52</v>
      </c>
      <c r="BP1" s="5" t="s">
        <v>53</v>
      </c>
      <c r="BQ1" s="5" t="s">
        <v>54</v>
      </c>
      <c r="BR1" s="5" t="s">
        <v>55</v>
      </c>
      <c r="BS1" s="5" t="s">
        <v>56</v>
      </c>
      <c r="BT1" s="6" t="s">
        <v>1984</v>
      </c>
      <c r="BU1" s="117" t="s">
        <v>1472</v>
      </c>
      <c r="BV1" s="165" t="s">
        <v>57</v>
      </c>
      <c r="BW1" s="182" t="s">
        <v>1991</v>
      </c>
      <c r="BX1" s="173" t="s">
        <v>1913</v>
      </c>
      <c r="BY1" s="187" t="s">
        <v>1914</v>
      </c>
      <c r="BZ1" s="181" t="s">
        <v>1992</v>
      </c>
      <c r="CA1" s="93" t="s">
        <v>58</v>
      </c>
      <c r="CB1" s="7" t="s">
        <v>58</v>
      </c>
      <c r="CC1" s="7" t="s">
        <v>58</v>
      </c>
      <c r="CD1" s="7" t="s">
        <v>58</v>
      </c>
      <c r="CE1" s="7" t="s">
        <v>58</v>
      </c>
      <c r="CF1" s="7" t="s">
        <v>58</v>
      </c>
      <c r="CG1" s="7" t="s">
        <v>58</v>
      </c>
      <c r="CH1" s="7" t="s">
        <v>58</v>
      </c>
      <c r="CI1" s="7" t="s">
        <v>58</v>
      </c>
      <c r="CJ1" s="92" t="s">
        <v>1299</v>
      </c>
    </row>
    <row r="2" spans="1:89" x14ac:dyDescent="0.5">
      <c r="A2" s="149" t="s">
        <v>98</v>
      </c>
      <c r="B2" s="34">
        <v>1020501001</v>
      </c>
      <c r="C2" s="10" t="s">
        <v>99</v>
      </c>
      <c r="D2" s="135" t="s">
        <v>61</v>
      </c>
      <c r="E2" s="11">
        <v>0</v>
      </c>
      <c r="F2" s="75"/>
      <c r="G2" s="11" t="s">
        <v>62</v>
      </c>
      <c r="H2" s="12">
        <v>5700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4"/>
      <c r="T2" s="14"/>
      <c r="U2" s="14"/>
      <c r="V2" s="14"/>
      <c r="W2" s="127"/>
      <c r="X2" s="14"/>
      <c r="Y2" s="14"/>
      <c r="Z2" s="14"/>
      <c r="AA2" s="14"/>
      <c r="AB2" s="14"/>
      <c r="AC2" s="14"/>
      <c r="AD2" s="14"/>
      <c r="AE2" s="13"/>
      <c r="AF2" s="13"/>
      <c r="AG2" s="13"/>
      <c r="AH2" s="13"/>
      <c r="AI2" s="14"/>
      <c r="AJ2" s="14"/>
      <c r="AK2" s="14"/>
      <c r="AL2" s="14"/>
      <c r="AM2" s="14"/>
      <c r="AN2" s="15">
        <f t="shared" ref="AN2:AN65" si="0">I2+J2+K2+L2+M2+N2+O2+P2+Q2+R2+S2+T2+U2+V2+W2+X2+Y2+Z2+AA2+AB2+AC2+AD2+AE2+AF2+AG2+AH2+AI2+AJ2+AK2+AL2+AM2</f>
        <v>0</v>
      </c>
      <c r="AO2" s="16">
        <f>SUMIF(เตรียมส่วนผสม!$C:$C,'รับ-จ่าย ประจำวัน'!$B2,เตรียมส่วนผสม!H:H)+SUMIF(กวนไส้!$C:$C,'รับ-จ่าย ประจำวัน'!$B2,กวนไส้!H:H)+SUMIF(ผลิต1!$C:$C,'รับ-จ่าย ประจำวัน'!$B2,ผลิต1!H:H)+SUMIF(ผลิต2!$C:$C,'รับ-จ่าย ประจำวัน'!$B2,ผลิต2!H:H)+SUMIF(เส้นแต่งหน้าขนมเค้ก!$C:$C,'รับ-จ่าย ประจำวัน'!$B2,เส้นแต่งหน้าขนมเค้ก!H:H)+SUMIF(แพ็ค!$C:$C,'รับ-จ่าย ประจำวัน'!$B2,แพ็ค!H:H)+SUMIF(ธุรการ!$C:$C,'รับ-จ่าย ประจำวัน'!$B2,ธุรการ!H:H)+SUMIF(เส้นแต่งหน้าขนมปัง!$C:$C,'รับ-จ่าย ประจำวัน'!$B2,เส้นแต่งหน้าขนมปัง!H:H)+SUMIF('วางแผนBC,CJ'!$C:$C,'รับ-จ่าย ประจำวัน'!$B2,'วางแผนBC,CJ'!H:H)+SUMIF(RD!$C:$C,'รับ-จ่าย ประจำวัน'!$B2,RD!H:H)+SUMIF('FG,ออนไล,คัดแยก'!$C:$C,'รับ-จ่าย ประจำวัน'!$B2,'FG,ออนไล,คัดแยก'!H:H)</f>
        <v>0</v>
      </c>
      <c r="AP2" s="16">
        <f>SUMIF(เตรียมส่วนผสม!$C:$C,'รับ-จ่าย ประจำวัน'!$B2,เตรียมส่วนผสม!I:I)+SUMIF(กวนไส้!$C:$C,'รับ-จ่าย ประจำวัน'!$B2,กวนไส้!I:I)+SUMIF(ผลิต1!$C:$C,'รับ-จ่าย ประจำวัน'!$B2,ผลิต1!I:I)+SUMIF(ผลิต2!$C:$C,'รับ-จ่าย ประจำวัน'!$B2,ผลิต2!I:I)+SUMIF(เส้นแต่งหน้าขนมเค้ก!$C:$C,'รับ-จ่าย ประจำวัน'!$B2,เส้นแต่งหน้าขนมเค้ก!I:I)+SUMIF(แพ็ค!$C:$C,'รับ-จ่าย ประจำวัน'!$B2,แพ็ค!I:I)+SUMIF(ธุรการ!$C:$C,'รับ-จ่าย ประจำวัน'!$B2,ธุรการ!I:I)+SUMIF(เส้นแต่งหน้าขนมปัง!$C:$C,'รับ-จ่าย ประจำวัน'!$B2,เส้นแต่งหน้าขนมปัง!I:I)+SUMIF('วางแผนBC,CJ'!$C:$C,'รับ-จ่าย ประจำวัน'!$B2,'วางแผนBC,CJ'!I:I)+SUMIF(RD!$C:$C,'รับ-จ่าย ประจำวัน'!$B2,RD!I:I)+SUMIF('FG,ออนไล,คัดแยก'!$C:$C,'รับ-จ่าย ประจำวัน'!$B2,'FG,ออนไล,คัดแยก'!I:I)</f>
        <v>200</v>
      </c>
      <c r="AQ2" s="16">
        <f>SUMIF(เตรียมส่วนผสม!$C:$C,'รับ-จ่าย ประจำวัน'!$B2,เตรียมส่วนผสม!J:J)+SUMIF(กวนไส้!$C:$C,'รับ-จ่าย ประจำวัน'!$B2,กวนไส้!J:J)+SUMIF(ผลิต1!$C:$C,'รับ-จ่าย ประจำวัน'!$B2,ผลิต1!J:J)+SUMIF(ผลิต2!$C:$C,'รับ-จ่าย ประจำวัน'!$B2,ผลิต2!J:J)+SUMIF(เส้นแต่งหน้าขนมเค้ก!$C:$C,'รับ-จ่าย ประจำวัน'!$B2,เส้นแต่งหน้าขนมเค้ก!J:J)+SUMIF(แพ็ค!$C:$C,'รับ-จ่าย ประจำวัน'!$B2,แพ็ค!J:J)+SUMIF(ธุรการ!$C:$C,'รับ-จ่าย ประจำวัน'!$B2,ธุรการ!J:J)+SUMIF(เส้นแต่งหน้าขนมปัง!$C:$C,'รับ-จ่าย ประจำวัน'!$B2,เส้นแต่งหน้าขนมปัง!J:J)+SUMIF('วางแผนBC,CJ'!$C:$C,'รับ-จ่าย ประจำวัน'!$B2,'วางแผนBC,CJ'!J:J)+SUMIF(RD!$C:$C,'รับ-จ่าย ประจำวัน'!$B2,RD!J:J)+SUMIF('FG,ออนไล,คัดแยก'!$C:$C,'รับ-จ่าย ประจำวัน'!$B2,'FG,ออนไล,คัดแยก'!J:J)</f>
        <v>0</v>
      </c>
      <c r="AR2" s="16">
        <f>SUMIF(เตรียมส่วนผสม!$C:$C,'รับ-จ่าย ประจำวัน'!$B2,เตรียมส่วนผสม!K:K)+SUMIF(กวนไส้!$C:$C,'รับ-จ่าย ประจำวัน'!$B2,กวนไส้!K:K)+SUMIF(ผลิต1!$C:$C,'รับ-จ่าย ประจำวัน'!$B2,ผลิต1!K:K)+SUMIF(ผลิต2!$C:$C,'รับ-จ่าย ประจำวัน'!$B2,ผลิต2!K:K)+SUMIF(เส้นแต่งหน้าขนมเค้ก!$C:$C,'รับ-จ่าย ประจำวัน'!$B2,เส้นแต่งหน้าขนมเค้ก!K:K)+SUMIF(แพ็ค!$C:$C,'รับ-จ่าย ประจำวัน'!$B2,แพ็ค!K:K)+SUMIF(ธุรการ!$C:$C,'รับ-จ่าย ประจำวัน'!$B2,ธุรการ!K:K)+SUMIF(เส้นแต่งหน้าขนมปัง!$C:$C,'รับ-จ่าย ประจำวัน'!$B2,เส้นแต่งหน้าขนมปัง!K:K)+SUMIF('วางแผนBC,CJ'!$C:$C,'รับ-จ่าย ประจำวัน'!$B2,'วางแผนBC,CJ'!K:K)+SUMIF(RD!$C:$C,'รับ-จ่าย ประจำวัน'!$B2,RD!K:K)+SUMIF('FG,ออนไล,คัดแยก'!$C:$C,'รับ-จ่าย ประจำวัน'!$B2,'FG,ออนไล,คัดแยก'!K:K)</f>
        <v>200</v>
      </c>
      <c r="AS2" s="16">
        <f>SUMIF(เตรียมส่วนผสม!$C:$C,'รับ-จ่าย ประจำวัน'!$B2,เตรียมส่วนผสม!L:L)+SUMIF(กวนไส้!$C:$C,'รับ-จ่าย ประจำวัน'!$B2,กวนไส้!L:L)+SUMIF(ผลิต1!$C:$C,'รับ-จ่าย ประจำวัน'!$B2,ผลิต1!L:L)+SUMIF(ผลิต2!$C:$C,'รับ-จ่าย ประจำวัน'!$B2,ผลิต2!L:L)+SUMIF(เส้นแต่งหน้าขนมเค้ก!$C:$C,'รับ-จ่าย ประจำวัน'!$B2,เส้นแต่งหน้าขนมเค้ก!L:L)+SUMIF(แพ็ค!$C:$C,'รับ-จ่าย ประจำวัน'!$B2,แพ็ค!L:L)+SUMIF(ธุรการ!$C:$C,'รับ-จ่าย ประจำวัน'!$B2,ธุรการ!L:L)+SUMIF(เส้นแต่งหน้าขนมปัง!$C:$C,'รับ-จ่าย ประจำวัน'!$B2,เส้นแต่งหน้าขนมปัง!L:L)+SUMIF('วางแผนBC,CJ'!$C:$C,'รับ-จ่าย ประจำวัน'!$B2,'วางแผนBC,CJ'!L:L)+SUMIF(RD!$C:$C,'รับ-จ่าย ประจำวัน'!$B2,RD!L:L)+SUMIF('FG,ออนไล,คัดแยก'!$C:$C,'รับ-จ่าย ประจำวัน'!$B2,'FG,ออนไล,คัดแยก'!L:L)</f>
        <v>200</v>
      </c>
      <c r="AT2" s="16">
        <f>SUMIF(เตรียมส่วนผสม!$C:$C,'รับ-จ่าย ประจำวัน'!$B2,เตรียมส่วนผสม!M:M)+SUMIF(กวนไส้!$C:$C,'รับ-จ่าย ประจำวัน'!$B2,กวนไส้!M:M)+SUMIF(ผลิต1!$C:$C,'รับ-จ่าย ประจำวัน'!$B2,ผลิต1!M:M)+SUMIF(ผลิต2!$C:$C,'รับ-จ่าย ประจำวัน'!$B2,ผลิต2!M:M)+SUMIF(เส้นแต่งหน้าขนมเค้ก!$C:$C,'รับ-จ่าย ประจำวัน'!$B2,เส้นแต่งหน้าขนมเค้ก!M:M)+SUMIF(แพ็ค!$C:$C,'รับ-จ่าย ประจำวัน'!$B2,แพ็ค!M:M)+SUMIF(ธุรการ!$C:$C,'รับ-จ่าย ประจำวัน'!$B2,ธุรการ!M:M)+SUMIF(เส้นแต่งหน้าขนมปัง!$C:$C,'รับ-จ่าย ประจำวัน'!$B2,เส้นแต่งหน้าขนมปัง!M:M)+SUMIF('วางแผนBC,CJ'!$C:$C,'รับ-จ่าย ประจำวัน'!$B2,'วางแผนBC,CJ'!M:M)+SUMIF(RD!$C:$C,'รับ-จ่าย ประจำวัน'!$B2,RD!M:M)+SUMIF('FG,ออนไล,คัดแยก'!$C:$C,'รับ-จ่าย ประจำวัน'!$B2,'FG,ออนไล,คัดแยก'!M:M)</f>
        <v>0</v>
      </c>
      <c r="AU2" s="16">
        <f>SUMIF(เตรียมส่วนผสม!$C:$C,'รับ-จ่าย ประจำวัน'!$B2,เตรียมส่วนผสม!N:N)+SUMIF(กวนไส้!$C:$C,'รับ-จ่าย ประจำวัน'!$B2,กวนไส้!N:N)+SUMIF(ผลิต1!$C:$C,'รับ-จ่าย ประจำวัน'!$B2,ผลิต1!N:N)+SUMIF(ผลิต2!$C:$C,'รับ-จ่าย ประจำวัน'!$B2,ผลิต2!N:N)+SUMIF(เส้นแต่งหน้าขนมเค้ก!$C:$C,'รับ-จ่าย ประจำวัน'!$B2,เส้นแต่งหน้าขนมเค้ก!N:N)+SUMIF(แพ็ค!$C:$C,'รับ-จ่าย ประจำวัน'!$B2,แพ็ค!N:N)+SUMIF(ธุรการ!$C:$C,'รับ-จ่าย ประจำวัน'!$B2,ธุรการ!N:N)+SUMIF(เส้นแต่งหน้าขนมปัง!$C:$C,'รับ-จ่าย ประจำวัน'!$B2,เส้นแต่งหน้าขนมปัง!N:N)+SUMIF('วางแผนBC,CJ'!$C:$C,'รับ-จ่าย ประจำวัน'!$B2,'วางแผนBC,CJ'!N:N)+SUMIF(RD!$C:$C,'รับ-จ่าย ประจำวัน'!$B2,RD!N:N)+SUMIF('FG,ออนไล,คัดแยก'!$C:$C,'รับ-จ่าย ประจำวัน'!$B2,'FG,ออนไล,คัดแยก'!N:N)</f>
        <v>0</v>
      </c>
      <c r="AV2" s="16">
        <f>SUMIF(เตรียมส่วนผสม!$C:$C,'รับ-จ่าย ประจำวัน'!$B2,เตรียมส่วนผสม!O:O)+SUMIF(กวนไส้!$C:$C,'รับ-จ่าย ประจำวัน'!$B2,กวนไส้!O:O)+SUMIF(ผลิต1!$C:$C,'รับ-จ่าย ประจำวัน'!$B2,ผลิต1!O:O)+SUMIF(ผลิต2!$C:$C,'รับ-จ่าย ประจำวัน'!$B2,ผลิต2!O:O)+SUMIF(เส้นแต่งหน้าขนมเค้ก!$C:$C,'รับ-จ่าย ประจำวัน'!$B2,เส้นแต่งหน้าขนมเค้ก!O:O)+SUMIF(แพ็ค!$C:$C,'รับ-จ่าย ประจำวัน'!$B2,แพ็ค!O:O)+SUMIF(ธุรการ!$C:$C,'รับ-จ่าย ประจำวัน'!$B2,ธุรการ!O:O)+SUMIF(เส้นแต่งหน้าขนมปัง!$C:$C,'รับ-จ่าย ประจำวัน'!$B2,เส้นแต่งหน้าขนมปัง!O:O)+SUMIF('วางแผนBC,CJ'!$C:$C,'รับ-จ่าย ประจำวัน'!$B2,'วางแผนBC,CJ'!O:O)+SUMIF(RD!$C:$C,'รับ-จ่าย ประจำวัน'!$B2,RD!O:O)+SUMIF('FG,ออนไล,คัดแยก'!$C:$C,'รับ-จ่าย ประจำวัน'!$B2,'FG,ออนไล,คัดแยก'!O:O)</f>
        <v>200</v>
      </c>
      <c r="AW2" s="16">
        <f>SUMIF(เตรียมส่วนผสม!$C:$C,'รับ-จ่าย ประจำวัน'!$B2,เตรียมส่วนผสม!P:P)+SUMIF(กวนไส้!$C:$C,'รับ-จ่าย ประจำวัน'!$B2,กวนไส้!P:P)+SUMIF(ผลิต1!$C:$C,'รับ-จ่าย ประจำวัน'!$B2,ผลิต1!P:P)+SUMIF(ผลิต2!$C:$C,'รับ-จ่าย ประจำวัน'!$B2,ผลิต2!P:P)+SUMIF(เส้นแต่งหน้าขนมเค้ก!$C:$C,'รับ-จ่าย ประจำวัน'!$B2,เส้นแต่งหน้าขนมเค้ก!P:P)+SUMIF(แพ็ค!$C:$C,'รับ-จ่าย ประจำวัน'!$B2,แพ็ค!P:P)+SUMIF(ธุรการ!$C:$C,'รับ-จ่าย ประจำวัน'!$B2,ธุรการ!P:P)+SUMIF(เส้นแต่งหน้าขนมปัง!$C:$C,'รับ-จ่าย ประจำวัน'!$B2,เส้นแต่งหน้าขนมปัง!P:P)+SUMIF('วางแผนBC,CJ'!$C:$C,'รับ-จ่าย ประจำวัน'!$B2,'วางแผนBC,CJ'!P:P)+SUMIF(RD!$C:$C,'รับ-จ่าย ประจำวัน'!$B2,RD!P:P)+SUMIF('FG,ออนไล,คัดแยก'!$C:$C,'รับ-จ่าย ประจำวัน'!$B2,'FG,ออนไล,คัดแยก'!P:P)</f>
        <v>200</v>
      </c>
      <c r="AX2" s="16">
        <f>SUMIF(เตรียมส่วนผสม!$C:$C,'รับ-จ่าย ประจำวัน'!$B2,เตรียมส่วนผสม!Q:Q)+SUMIF(กวนไส้!$C:$C,'รับ-จ่าย ประจำวัน'!$B2,กวนไส้!Q:Q)+SUMIF(ผลิต1!$C:$C,'รับ-จ่าย ประจำวัน'!$B2,ผลิต1!Q:Q)+SUMIF(ผลิต2!$C:$C,'รับ-จ่าย ประจำวัน'!$B2,ผลิต2!Q:Q)+SUMIF(เส้นแต่งหน้าขนมเค้ก!$C:$C,'รับ-จ่าย ประจำวัน'!$B2,เส้นแต่งหน้าขนมเค้ก!Q:Q)+SUMIF(แพ็ค!$C:$C,'รับ-จ่าย ประจำวัน'!$B2,แพ็ค!Q:Q)+SUMIF(ธุรการ!$C:$C,'รับ-จ่าย ประจำวัน'!$B2,ธุรการ!Q:Q)+SUMIF(เส้นแต่งหน้าขนมปัง!$C:$C,'รับ-จ่าย ประจำวัน'!$B2,เส้นแต่งหน้าขนมปัง!Q:Q)+SUMIF('วางแผนBC,CJ'!$C:$C,'รับ-จ่าย ประจำวัน'!$B2,'วางแผนBC,CJ'!Q:Q)+SUMIF(RD!$C:$C,'รับ-จ่าย ประจำวัน'!$B2,RD!Q:Q)+SUMIF('FG,ออนไล,คัดแยก'!$C:$C,'รับ-จ่าย ประจำวัน'!$B2,'FG,ออนไล,คัดแยก'!Q:Q)</f>
        <v>200</v>
      </c>
      <c r="AY2" s="16">
        <f>SUMIF(เตรียมส่วนผสม!$C:$C,'รับ-จ่าย ประจำวัน'!$B2,เตรียมส่วนผสม!R:R)+SUMIF(กวนไส้!$C:$C,'รับ-จ่าย ประจำวัน'!$B2,กวนไส้!R:R)+SUMIF(ผลิต1!$C:$C,'รับ-จ่าย ประจำวัน'!$B2,ผลิต1!R:R)+SUMIF(ผลิต2!$C:$C,'รับ-จ่าย ประจำวัน'!$B2,ผลิต2!R:R)+SUMIF(เส้นแต่งหน้าขนมเค้ก!$C:$C,'รับ-จ่าย ประจำวัน'!$B2,เส้นแต่งหน้าขนมเค้ก!R:R)+SUMIF(แพ็ค!$C:$C,'รับ-จ่าย ประจำวัน'!$B2,แพ็ค!R:R)+SUMIF(ธุรการ!$C:$C,'รับ-จ่าย ประจำวัน'!$B2,ธุรการ!R:R)+SUMIF(เส้นแต่งหน้าขนมปัง!$C:$C,'รับ-จ่าย ประจำวัน'!$B2,เส้นแต่งหน้าขนมปัง!R:R)+SUMIF('วางแผนBC,CJ'!$C:$C,'รับ-จ่าย ประจำวัน'!$B2,'วางแผนBC,CJ'!R:R)+SUMIF(RD!$C:$C,'รับ-จ่าย ประจำวัน'!$B2,RD!R:R)+SUMIF('FG,ออนไล,คัดแยก'!$C:$C,'รับ-จ่าย ประจำวัน'!$B2,'FG,ออนไล,คัดแยก'!R:R)</f>
        <v>0</v>
      </c>
      <c r="AZ2" s="16">
        <f>SUMIF(เตรียมส่วนผสม!$C:$C,'รับ-จ่าย ประจำวัน'!$B2,เตรียมส่วนผสม!S:S)+SUMIF(กวนไส้!$C:$C,'รับ-จ่าย ประจำวัน'!$B2,กวนไส้!S:S)+SUMIF(ผลิต1!$C:$C,'รับ-จ่าย ประจำวัน'!$B2,ผลิต1!S:S)+SUMIF(ผลิต2!$C:$C,'รับ-จ่าย ประจำวัน'!$B2,ผลิต2!S:S)+SUMIF(เส้นแต่งหน้าขนมเค้ก!$C:$C,'รับ-จ่าย ประจำวัน'!$B2,เส้นแต่งหน้าขนมเค้ก!S:S)+SUMIF(แพ็ค!$C:$C,'รับ-จ่าย ประจำวัน'!$B2,แพ็ค!S:S)+SUMIF(ธุรการ!$C:$C,'รับ-จ่าย ประจำวัน'!$B2,ธุรการ!S:S)+SUMIF(เส้นแต่งหน้าขนมปัง!$C:$C,'รับ-จ่าย ประจำวัน'!$B2,เส้นแต่งหน้าขนมปัง!S:S)+SUMIF('วางแผนBC,CJ'!$C:$C,'รับ-จ่าย ประจำวัน'!$B2,'วางแผนBC,CJ'!S:S)+SUMIF(RD!$C:$C,'รับ-จ่าย ประจำวัน'!$B2,RD!S:S)+SUMIF('FG,ออนไล,คัดแยก'!$C:$C,'รับ-จ่าย ประจำวัน'!$B2,'FG,ออนไล,คัดแยก'!S:S)</f>
        <v>200</v>
      </c>
      <c r="BA2" s="16">
        <f>SUMIF(เตรียมส่วนผสม!$C:$C,'รับ-จ่าย ประจำวัน'!$B2,เตรียมส่วนผสม!T:T)+SUMIF(กวนไส้!$C:$C,'รับ-จ่าย ประจำวัน'!$B2,กวนไส้!T:T)+SUMIF(ผลิต1!$C:$C,'รับ-จ่าย ประจำวัน'!$B2,ผลิต1!T:T)+SUMIF(ผลิต2!$C:$C,'รับ-จ่าย ประจำวัน'!$B2,ผลิต2!T:T)+SUMIF(เส้นแต่งหน้าขนมเค้ก!$C:$C,'รับ-จ่าย ประจำวัน'!$B2,เส้นแต่งหน้าขนมเค้ก!T:T)+SUMIF(แพ็ค!$C:$C,'รับ-จ่าย ประจำวัน'!$B2,แพ็ค!T:T)+SUMIF(ธุรการ!$C:$C,'รับ-จ่าย ประจำวัน'!$B2,ธุรการ!T:T)+SUMIF(เส้นแต่งหน้าขนมปัง!$C:$C,'รับ-จ่าย ประจำวัน'!$B2,เส้นแต่งหน้าขนมปัง!T:T)+SUMIF('วางแผนBC,CJ'!$C:$C,'รับ-จ่าย ประจำวัน'!$B2,'วางแผนBC,CJ'!T:T)+SUMIF(RD!$C:$C,'รับ-จ่าย ประจำวัน'!$B2,RD!T:T)+SUMIF('FG,ออนไล,คัดแยก'!$C:$C,'รับ-จ่าย ประจำวัน'!$B2,'FG,ออนไล,คัดแยก'!T:T)</f>
        <v>0</v>
      </c>
      <c r="BB2" s="16">
        <f>SUMIF(เตรียมส่วนผสม!$C:$C,'รับ-จ่าย ประจำวัน'!$B2,เตรียมส่วนผสม!U:U)+SUMIF(กวนไส้!$C:$C,'รับ-จ่าย ประจำวัน'!$B2,กวนไส้!U:U)+SUMIF(ผลิต1!$C:$C,'รับ-จ่าย ประจำวัน'!$B2,ผลิต1!U:U)+SUMIF(ผลิต2!$C:$C,'รับ-จ่าย ประจำวัน'!$B2,ผลิต2!U:U)+SUMIF(เส้นแต่งหน้าขนมเค้ก!$C:$C,'รับ-จ่าย ประจำวัน'!$B2,เส้นแต่งหน้าขนมเค้ก!U:U)+SUMIF(แพ็ค!$C:$C,'รับ-จ่าย ประจำวัน'!$B2,แพ็ค!U:U)+SUMIF(ธุรการ!$C:$C,'รับ-จ่าย ประจำวัน'!$B2,ธุรการ!U:U)+SUMIF(เส้นแต่งหน้าขนมปัง!$C:$C,'รับ-จ่าย ประจำวัน'!$B2,เส้นแต่งหน้าขนมปัง!U:U)+SUMIF('วางแผนBC,CJ'!$C:$C,'รับ-จ่าย ประจำวัน'!$B2,'วางแผนBC,CJ'!U:U)+SUMIF(RD!$C:$C,'รับ-จ่าย ประจำวัน'!$B2,RD!U:U)+SUMIF('FG,ออนไล,คัดแยก'!$C:$C,'รับ-จ่าย ประจำวัน'!$B2,'FG,ออนไล,คัดแยก'!U:U)</f>
        <v>0</v>
      </c>
      <c r="BC2" s="16">
        <f>SUMIF(เตรียมส่วนผสม!$C:$C,'รับ-จ่าย ประจำวัน'!$B2,เตรียมส่วนผสม!V:V)+SUMIF(กวนไส้!$C:$C,'รับ-จ่าย ประจำวัน'!$B2,กวนไส้!V:V)+SUMIF(ผลิต1!$C:$C,'รับ-จ่าย ประจำวัน'!$B2,ผลิต1!V:V)+SUMIF(ผลิต2!$C:$C,'รับ-จ่าย ประจำวัน'!$B2,ผลิต2!V:V)+SUMIF(เส้นแต่งหน้าขนมเค้ก!$C:$C,'รับ-จ่าย ประจำวัน'!$B2,เส้นแต่งหน้าขนมเค้ก!V:V)+SUMIF(แพ็ค!$C:$C,'รับ-จ่าย ประจำวัน'!$B2,แพ็ค!V:V)+SUMIF(ธุรการ!$C:$C,'รับ-จ่าย ประจำวัน'!$B2,ธุรการ!V:V)+SUMIF(เส้นแต่งหน้าขนมปัง!$C:$C,'รับ-จ่าย ประจำวัน'!$B2,เส้นแต่งหน้าขนมปัง!V:V)+SUMIF('วางแผนBC,CJ'!$C:$C,'รับ-จ่าย ประจำวัน'!$B2,'วางแผนBC,CJ'!V:V)+SUMIF(RD!$C:$C,'รับ-จ่าย ประจำวัน'!$B2,RD!V:V)+SUMIF('FG,ออนไล,คัดแยก'!$C:$C,'รับ-จ่าย ประจำวัน'!$B2,'FG,ออนไล,คัดแยก'!V:V)</f>
        <v>0</v>
      </c>
      <c r="BD2" s="16">
        <f>SUMIF(เตรียมส่วนผสม!$C:$C,'รับ-จ่าย ประจำวัน'!$B2,เตรียมส่วนผสม!W:W)+SUMIF(กวนไส้!$C:$C,'รับ-จ่าย ประจำวัน'!$B2,กวนไส้!W:W)+SUMIF(ผลิต1!$C:$C,'รับ-จ่าย ประจำวัน'!$B2,ผลิต1!W:W)+SUMIF(ผลิต2!$C:$C,'รับ-จ่าย ประจำวัน'!$B2,ผลิต2!W:W)+SUMIF(เส้นแต่งหน้าขนมเค้ก!$C:$C,'รับ-จ่าย ประจำวัน'!$B2,เส้นแต่งหน้าขนมเค้ก!W:W)+SUMIF(แพ็ค!$C:$C,'รับ-จ่าย ประจำวัน'!$B2,แพ็ค!W:W)+SUMIF(ธุรการ!$C:$C,'รับ-จ่าย ประจำวัน'!$B2,ธุรการ!W:W)+SUMIF(เส้นแต่งหน้าขนมปัง!$C:$C,'รับ-จ่าย ประจำวัน'!$B2,เส้นแต่งหน้าขนมปัง!W:W)+SUMIF('วางแผนBC,CJ'!$C:$C,'รับ-จ่าย ประจำวัน'!$B2,'วางแผนBC,CJ'!W:W)+SUMIF(RD!$C:$C,'รับ-จ่าย ประจำวัน'!$B2,RD!W:W)+SUMIF('FG,ออนไล,คัดแยก'!$C:$C,'รับ-จ่าย ประจำวัน'!$B2,'FG,ออนไล,คัดแยก'!W:W)</f>
        <v>0</v>
      </c>
      <c r="BE2" s="16">
        <f>SUMIF(เตรียมส่วนผสม!$C:$C,'รับ-จ่าย ประจำวัน'!$B2,เตรียมส่วนผสม!X:X)+SUMIF(กวนไส้!$C:$C,'รับ-จ่าย ประจำวัน'!$B2,กวนไส้!X:X)+SUMIF(ผลิต1!$C:$C,'รับ-จ่าย ประจำวัน'!$B2,ผลิต1!X:X)+SUMIF(ผลิต2!$C:$C,'รับ-จ่าย ประจำวัน'!$B2,ผลิต2!X:X)+SUMIF(เส้นแต่งหน้าขนมเค้ก!$C:$C,'รับ-จ่าย ประจำวัน'!$B2,เส้นแต่งหน้าขนมเค้ก!X:X)+SUMIF(แพ็ค!$C:$C,'รับ-จ่าย ประจำวัน'!$B2,แพ็ค!X:X)+SUMIF(ธุรการ!$C:$C,'รับ-จ่าย ประจำวัน'!$B2,ธุรการ!X:X)+SUMIF(เส้นแต่งหน้าขนมปัง!$C:$C,'รับ-จ่าย ประจำวัน'!$B2,เส้นแต่งหน้าขนมปัง!X:X)+SUMIF('วางแผนBC,CJ'!$C:$C,'รับ-จ่าย ประจำวัน'!$B2,'วางแผนBC,CJ'!X:X)+SUMIF(RD!$C:$C,'รับ-จ่าย ประจำวัน'!$B2,RD!X:X)+SUMIF('FG,ออนไล,คัดแยก'!$C:$C,'รับ-จ่าย ประจำวัน'!$B2,'FG,ออนไล,คัดแยก'!X:X)</f>
        <v>0</v>
      </c>
      <c r="BF2" s="16">
        <f>SUMIF(เตรียมส่วนผสม!$C:$C,'รับ-จ่าย ประจำวัน'!$B2,เตรียมส่วนผสม!Y:Y)+SUMIF(กวนไส้!$C:$C,'รับ-จ่าย ประจำวัน'!$B2,กวนไส้!Y:Y)+SUMIF(ผลิต1!$C:$C,'รับ-จ่าย ประจำวัน'!$B2,ผลิต1!Y:Y)+SUMIF(ผลิต2!$C:$C,'รับ-จ่าย ประจำวัน'!$B2,ผลิต2!Y:Y)+SUMIF(เส้นแต่งหน้าขนมเค้ก!$C:$C,'รับ-จ่าย ประจำวัน'!$B2,เส้นแต่งหน้าขนมเค้ก!Y:Y)+SUMIF(แพ็ค!$C:$C,'รับ-จ่าย ประจำวัน'!$B2,แพ็ค!Y:Y)+SUMIF(ธุรการ!$C:$C,'รับ-จ่าย ประจำวัน'!$B2,ธุรการ!Y:Y)+SUMIF(เส้นแต่งหน้าขนมปัง!$C:$C,'รับ-จ่าย ประจำวัน'!$B2,เส้นแต่งหน้าขนมปัง!Y:Y)+SUMIF('วางแผนBC,CJ'!$C:$C,'รับ-จ่าย ประจำวัน'!$B2,'วางแผนBC,CJ'!Y:Y)+SUMIF(RD!$C:$C,'รับ-จ่าย ประจำวัน'!$B2,RD!Y:Y)+SUMIF('FG,ออนไล,คัดแยก'!$C:$C,'รับ-จ่าย ประจำวัน'!$B2,'FG,ออนไล,คัดแยก'!Y:Y)</f>
        <v>200</v>
      </c>
      <c r="BG2" s="16">
        <f>SUMIF(เตรียมส่วนผสม!$C:$C,'รับ-จ่าย ประจำวัน'!$B2,เตรียมส่วนผสม!Z:Z)+SUMIF(กวนไส้!$C:$C,'รับ-จ่าย ประจำวัน'!$B2,กวนไส้!Z:Z)+SUMIF(ผลิต1!$C:$C,'รับ-จ่าย ประจำวัน'!$B2,ผลิต1!Z:Z)+SUMIF(ผลิต2!$C:$C,'รับ-จ่าย ประจำวัน'!$B2,ผลิต2!Z:Z)+SUMIF(เส้นแต่งหน้าขนมเค้ก!$C:$C,'รับ-จ่าย ประจำวัน'!$B2,เส้นแต่งหน้าขนมเค้ก!Z:Z)+SUMIF(แพ็ค!$C:$C,'รับ-จ่าย ประจำวัน'!$B2,แพ็ค!Z:Z)+SUMIF(ธุรการ!$C:$C,'รับ-จ่าย ประจำวัน'!$B2,ธุรการ!Z:Z)+SUMIF(เส้นแต่งหน้าขนมปัง!$C:$C,'รับ-จ่าย ประจำวัน'!$B2,เส้นแต่งหน้าขนมปัง!Z:Z)+SUMIF('วางแผนBC,CJ'!$C:$C,'รับ-จ่าย ประจำวัน'!$B2,'วางแผนBC,CJ'!Z:Z)+SUMIF(RD!$C:$C,'รับ-จ่าย ประจำวัน'!$B2,RD!Z:Z)+SUMIF('FG,ออนไล,คัดแยก'!$C:$C,'รับ-จ่าย ประจำวัน'!$B2,'FG,ออนไล,คัดแยก'!Z:Z)</f>
        <v>0</v>
      </c>
      <c r="BH2" s="16">
        <f>SUMIF(เตรียมส่วนผสม!$C:$C,'รับ-จ่าย ประจำวัน'!$B2,เตรียมส่วนผสม!AA:AA)+SUMIF(กวนไส้!$C:$C,'รับ-จ่าย ประจำวัน'!$B2,กวนไส้!AA:AA)+SUMIF(ผลิต1!$C:$C,'รับ-จ่าย ประจำวัน'!$B2,ผลิต1!AA:AA)+SUMIF(ผลิต2!$C:$C,'รับ-จ่าย ประจำวัน'!$B2,ผลิต2!AA:AA)+SUMIF(เส้นแต่งหน้าขนมเค้ก!$C:$C,'รับ-จ่าย ประจำวัน'!$B2,เส้นแต่งหน้าขนมเค้ก!AA:AA)+SUMIF(แพ็ค!$C:$C,'รับ-จ่าย ประจำวัน'!$B2,แพ็ค!AA:AA)+SUMIF(ธุรการ!$C:$C,'รับ-จ่าย ประจำวัน'!$B2,ธุรการ!AA:AA)+SUMIF(เส้นแต่งหน้าขนมปัง!$C:$C,'รับ-จ่าย ประจำวัน'!$B2,เส้นแต่งหน้าขนมปัง!AA:AA)+SUMIF('วางแผนBC,CJ'!$C:$C,'รับ-จ่าย ประจำวัน'!$B2,'วางแผนBC,CJ'!AA:AA)+SUMIF(RD!$C:$C,'รับ-จ่าย ประจำวัน'!$B2,RD!AA:AA)+SUMIF('FG,ออนไล,คัดแยก'!$C:$C,'รับ-จ่าย ประจำวัน'!$B2,'FG,ออนไล,คัดแยก'!AA:AA)</f>
        <v>0</v>
      </c>
      <c r="BI2" s="16">
        <f>SUMIF(เตรียมส่วนผสม!$C:$C,'รับ-จ่าย ประจำวัน'!$B2,เตรียมส่วนผสม!AB:AB)+SUMIF(กวนไส้!$C:$C,'รับ-จ่าย ประจำวัน'!$B2,กวนไส้!AB:AB)+SUMIF(ผลิต1!$C:$C,'รับ-จ่าย ประจำวัน'!$B2,ผลิต1!AB:AB)+SUMIF(ผลิต2!$C:$C,'รับ-จ่าย ประจำวัน'!$B2,ผลิต2!AB:AB)+SUMIF(เส้นแต่งหน้าขนมเค้ก!$C:$C,'รับ-จ่าย ประจำวัน'!$B2,เส้นแต่งหน้าขนมเค้ก!AB:AB)+SUMIF(แพ็ค!$C:$C,'รับ-จ่าย ประจำวัน'!$B2,แพ็ค!AB:AB)+SUMIF(ธุรการ!$C:$C,'รับ-จ่าย ประจำวัน'!$B2,ธุรการ!AB:AB)+SUMIF(เส้นแต่งหน้าขนมปัง!$C:$C,'รับ-จ่าย ประจำวัน'!$B2,เส้นแต่งหน้าขนมปัง!AB:AB)+SUMIF('วางแผนBC,CJ'!$C:$C,'รับ-จ่าย ประจำวัน'!$B2,'วางแผนBC,CJ'!AB:AB)+SUMIF(RD!$C:$C,'รับ-จ่าย ประจำวัน'!$B2,RD!AB:AB)+SUMIF('FG,ออนไล,คัดแยก'!$C:$C,'รับ-จ่าย ประจำวัน'!$B2,'FG,ออนไล,คัดแยก'!AB:AB)</f>
        <v>0</v>
      </c>
      <c r="BJ2" s="16">
        <f>SUMIF(เตรียมส่วนผสม!$C:$C,'รับ-จ่าย ประจำวัน'!$B2,เตรียมส่วนผสม!AC:AC)+SUMIF(กวนไส้!$C:$C,'รับ-จ่าย ประจำวัน'!$B2,กวนไส้!AC:AC)+SUMIF(ผลิต1!$C:$C,'รับ-จ่าย ประจำวัน'!$B2,ผลิต1!AC:AC)+SUMIF(ผลิต2!$C:$C,'รับ-จ่าย ประจำวัน'!$B2,ผลิต2!AC:AC)+SUMIF(เส้นแต่งหน้าขนมเค้ก!$C:$C,'รับ-จ่าย ประจำวัน'!$B2,เส้นแต่งหน้าขนมเค้ก!AC:AC)+SUMIF(แพ็ค!$C:$C,'รับ-จ่าย ประจำวัน'!$B2,แพ็ค!AC:AC)+SUMIF(ธุรการ!$C:$C,'รับ-จ่าย ประจำวัน'!$B2,ธุรการ!AC:AC)+SUMIF(เส้นแต่งหน้าขนมปัง!$C:$C,'รับ-จ่าย ประจำวัน'!$B2,เส้นแต่งหน้าขนมปัง!AC:AC)+SUMIF('วางแผนBC,CJ'!$C:$C,'รับ-จ่าย ประจำวัน'!$B2,'วางแผนBC,CJ'!AC:AC)+SUMIF(RD!$C:$C,'รับ-จ่าย ประจำวัน'!$B2,RD!AC:AC)+SUMIF('FG,ออนไล,คัดแยก'!$C:$C,'รับ-จ่าย ประจำวัน'!$B2,'FG,ออนไล,คัดแยก'!AC:AC)</f>
        <v>200</v>
      </c>
      <c r="BK2" s="16">
        <f>SUMIF(เตรียมส่วนผสม!$C:$C,'รับ-จ่าย ประจำวัน'!$B2,เตรียมส่วนผสม!AD:AD)+SUMIF(กวนไส้!$C:$C,'รับ-จ่าย ประจำวัน'!$B2,กวนไส้!AD:AD)+SUMIF(ผลิต1!$C:$C,'รับ-จ่าย ประจำวัน'!$B2,ผลิต1!AD:AD)+SUMIF(ผลิต2!$C:$C,'รับ-จ่าย ประจำวัน'!$B2,ผลิต2!AD:AD)+SUMIF(เส้นแต่งหน้าขนมเค้ก!$C:$C,'รับ-จ่าย ประจำวัน'!$B2,เส้นแต่งหน้าขนมเค้ก!AD:AD)+SUMIF(แพ็ค!$C:$C,'รับ-จ่าย ประจำวัน'!$B2,แพ็ค!AD:AD)+SUMIF(ธุรการ!$C:$C,'รับ-จ่าย ประจำวัน'!$B2,ธุรการ!AD:AD)+SUMIF(เส้นแต่งหน้าขนมปัง!$C:$C,'รับ-จ่าย ประจำวัน'!$B2,เส้นแต่งหน้าขนมปัง!AD:AD)+SUMIF('วางแผนBC,CJ'!$C:$C,'รับ-จ่าย ประจำวัน'!$B2,'วางแผนBC,CJ'!AD:AD)+SUMIF(RD!$C:$C,'รับ-จ่าย ประจำวัน'!$B2,RD!AD:AD)+SUMIF('FG,ออนไล,คัดแยก'!$C:$C,'รับ-จ่าย ประจำวัน'!$B2,'FG,ออนไล,คัดแยก'!AD:AD)</f>
        <v>0</v>
      </c>
      <c r="BL2" s="16">
        <f>SUMIF(เตรียมส่วนผสม!$C:$C,'รับ-จ่าย ประจำวัน'!$B2,เตรียมส่วนผสม!AE:AE)+SUMIF(กวนไส้!$C:$C,'รับ-จ่าย ประจำวัน'!$B2,กวนไส้!AE:AE)+SUMIF(ผลิต1!$C:$C,'รับ-จ่าย ประจำวัน'!$B2,ผลิต1!AE:AE)+SUMIF(ผลิต2!$C:$C,'รับ-จ่าย ประจำวัน'!$B2,ผลิต2!AE:AE)+SUMIF(เส้นแต่งหน้าขนมเค้ก!$C:$C,'รับ-จ่าย ประจำวัน'!$B2,เส้นแต่งหน้าขนมเค้ก!AE:AE)+SUMIF(แพ็ค!$C:$C,'รับ-จ่าย ประจำวัน'!$B2,แพ็ค!AE:AE)+SUMIF(ธุรการ!$C:$C,'รับ-จ่าย ประจำวัน'!$B2,ธุรการ!AE:AE)+SUMIF(เส้นแต่งหน้าขนมปัง!$C:$C,'รับ-จ่าย ประจำวัน'!$B2,เส้นแต่งหน้าขนมปัง!AE:AE)+SUMIF('วางแผนBC,CJ'!$C:$C,'รับ-จ่าย ประจำวัน'!$B2,'วางแผนBC,CJ'!AE:AE)+SUMIF(RD!$C:$C,'รับ-จ่าย ประจำวัน'!$B2,RD!AE:AE)+SUMIF('FG,ออนไล,คัดแยก'!$C:$C,'รับ-จ่าย ประจำวัน'!$B2,'FG,ออนไล,คัดแยก'!AE:AE)</f>
        <v>0</v>
      </c>
      <c r="BM2" s="16">
        <f>SUMIF(เตรียมส่วนผสม!$C:$C,'รับ-จ่าย ประจำวัน'!$B2,เตรียมส่วนผสม!AF:AF)+SUMIF(กวนไส้!$C:$C,'รับ-จ่าย ประจำวัน'!$B2,กวนไส้!AF:AF)+SUMIF(ผลิต1!$C:$C,'รับ-จ่าย ประจำวัน'!$B2,ผลิต1!AF:AF)+SUMIF(ผลิต2!$C:$C,'รับ-จ่าย ประจำวัน'!$B2,ผลิต2!AF:AF)+SUMIF(เส้นแต่งหน้าขนมเค้ก!$C:$C,'รับ-จ่าย ประจำวัน'!$B2,เส้นแต่งหน้าขนมเค้ก!AF:AF)+SUMIF(แพ็ค!$C:$C,'รับ-จ่าย ประจำวัน'!$B2,แพ็ค!AF:AF)+SUMIF(ธุรการ!$C:$C,'รับ-จ่าย ประจำวัน'!$B2,ธุรการ!AF:AF)+SUMIF(เส้นแต่งหน้าขนมปัง!$C:$C,'รับ-จ่าย ประจำวัน'!$B2,เส้นแต่งหน้าขนมปัง!AF:AF)+SUMIF('วางแผนBC,CJ'!$C:$C,'รับ-จ่าย ประจำวัน'!$B2,'วางแผนBC,CJ'!AF:AF)+SUMIF(RD!$C:$C,'รับ-จ่าย ประจำวัน'!$B2,RD!AF:AF)+SUMIF('FG,ออนไล,คัดแยก'!$C:$C,'รับ-จ่าย ประจำวัน'!$B2,'FG,ออนไล,คัดแยก'!AF:AF)</f>
        <v>200</v>
      </c>
      <c r="BN2" s="16">
        <f>SUMIF(เตรียมส่วนผสม!$C:$C,'รับ-จ่าย ประจำวัน'!$B2,เตรียมส่วนผสม!AG:AG)+SUMIF(กวนไส้!$C:$C,'รับ-จ่าย ประจำวัน'!$B2,กวนไส้!AG:AG)+SUMIF(ผลิต1!$C:$C,'รับ-จ่าย ประจำวัน'!$B2,ผลิต1!AG:AG)+SUMIF(ผลิต2!$C:$C,'รับ-จ่าย ประจำวัน'!$B2,ผลิต2!AG:AG)+SUMIF(เส้นแต่งหน้าขนมเค้ก!$C:$C,'รับ-จ่าย ประจำวัน'!$B2,เส้นแต่งหน้าขนมเค้ก!AG:AG)+SUMIF(แพ็ค!$C:$C,'รับ-จ่าย ประจำวัน'!$B2,แพ็ค!AG:AG)+SUMIF(ธุรการ!$C:$C,'รับ-จ่าย ประจำวัน'!$B2,ธุรการ!AG:AG)+SUMIF(เส้นแต่งหน้าขนมปัง!$C:$C,'รับ-จ่าย ประจำวัน'!$B2,เส้นแต่งหน้าขนมปัง!AG:AG)+SUMIF('วางแผนBC,CJ'!$C:$C,'รับ-จ่าย ประจำวัน'!$B2,'วางแผนBC,CJ'!AG:AG)+SUMIF(RD!$C:$C,'รับ-จ่าย ประจำวัน'!$B2,RD!AG:AG)+SUMIF('FG,ออนไล,คัดแยก'!$C:$C,'รับ-จ่าย ประจำวัน'!$B2,'FG,ออนไล,คัดแยก'!AG:AG)</f>
        <v>0</v>
      </c>
      <c r="BO2" s="16">
        <f>SUMIF(เตรียมส่วนผสม!$C:$C,'รับ-จ่าย ประจำวัน'!$B2,เตรียมส่วนผสม!AH:AH)+SUMIF(กวนไส้!$C:$C,'รับ-จ่าย ประจำวัน'!$B2,กวนไส้!AH:AH)+SUMIF(ผลิต1!$C:$C,'รับ-จ่าย ประจำวัน'!$B2,ผลิต1!AH:AH)+SUMIF(ผลิต2!$C:$C,'รับ-จ่าย ประจำวัน'!$B2,ผลิต2!AH:AH)+SUMIF(เส้นแต่งหน้าขนมเค้ก!$C:$C,'รับ-จ่าย ประจำวัน'!$B2,เส้นแต่งหน้าขนมเค้ก!AH:AH)+SUMIF(แพ็ค!$C:$C,'รับ-จ่าย ประจำวัน'!$B2,แพ็ค!AH:AH)+SUMIF(ธุรการ!$C:$C,'รับ-จ่าย ประจำวัน'!$B2,ธุรการ!AH:AH)+SUMIF(เส้นแต่งหน้าขนมปัง!$C:$C,'รับ-จ่าย ประจำวัน'!$B2,เส้นแต่งหน้าขนมปัง!AH:AH)+SUMIF('วางแผนBC,CJ'!$C:$C,'รับ-จ่าย ประจำวัน'!$B2,'วางแผนBC,CJ'!AH:AH)+SUMIF(RD!$C:$C,'รับ-จ่าย ประจำวัน'!$B2,RD!AH:AH)+SUMIF('FG,ออนไล,คัดแยก'!$C:$C,'รับ-จ่าย ประจำวัน'!$B2,'FG,ออนไล,คัดแยก'!AH:AH)</f>
        <v>0</v>
      </c>
      <c r="BP2" s="16">
        <f>SUMIF(เตรียมส่วนผสม!$C:$C,'รับ-จ่าย ประจำวัน'!$B2,เตรียมส่วนผสม!AI:AI)+SUMIF(กวนไส้!$C:$C,'รับ-จ่าย ประจำวัน'!$B2,กวนไส้!AI:AI)+SUMIF(ผลิต1!$C:$C,'รับ-จ่าย ประจำวัน'!$B2,ผลิต1!AI:AI)+SUMIF(ผลิต2!$C:$C,'รับ-จ่าย ประจำวัน'!$B2,ผลิต2!AI:AI)+SUMIF(เส้นแต่งหน้าขนมเค้ก!$C:$C,'รับ-จ่าย ประจำวัน'!$B2,เส้นแต่งหน้าขนมเค้ก!AI:AI)+SUMIF(แพ็ค!$C:$C,'รับ-จ่าย ประจำวัน'!$B2,แพ็ค!AI:AI)+SUMIF(ธุรการ!$C:$C,'รับ-จ่าย ประจำวัน'!$B2,ธุรการ!AI:AI)+SUMIF(เส้นแต่งหน้าขนมปัง!$C:$C,'รับ-จ่าย ประจำวัน'!$B2,เส้นแต่งหน้าขนมปัง!AI:AI)+SUMIF('วางแผนBC,CJ'!$C:$C,'รับ-จ่าย ประจำวัน'!$B2,'วางแผนBC,CJ'!AI:AI)+SUMIF(RD!$C:$C,'รับ-จ่าย ประจำวัน'!$B2,RD!AI:AI)+SUMIF('FG,ออนไล,คัดแยก'!$C:$C,'รับ-จ่าย ประจำวัน'!$B2,'FG,ออนไล,คัดแยก'!AI:AI)</f>
        <v>200</v>
      </c>
      <c r="BQ2" s="16">
        <f>SUMIF(เตรียมส่วนผสม!$C:$C,'รับ-จ่าย ประจำวัน'!$B2,เตรียมส่วนผสม!AJ:AJ)+SUMIF(กวนไส้!$C:$C,'รับ-จ่าย ประจำวัน'!$B2,กวนไส้!AJ:AJ)+SUMIF(ผลิต1!$C:$C,'รับ-จ่าย ประจำวัน'!$B2,ผลิต1!AJ:AJ)+SUMIF(ผลิต2!$C:$C,'รับ-จ่าย ประจำวัน'!$B2,ผลิต2!AJ:AJ)+SUMIF(เส้นแต่งหน้าขนมเค้ก!$C:$C,'รับ-จ่าย ประจำวัน'!$B2,เส้นแต่งหน้าขนมเค้ก!AJ:AJ)+SUMIF(แพ็ค!$C:$C,'รับ-จ่าย ประจำวัน'!$B2,แพ็ค!AJ:AJ)+SUMIF(ธุรการ!$C:$C,'รับ-จ่าย ประจำวัน'!$B2,ธุรการ!AJ:AJ)+SUMIF(เส้นแต่งหน้าขนมปัง!$C:$C,'รับ-จ่าย ประจำวัน'!$B2,เส้นแต่งหน้าขนมปัง!AJ:AJ)+SUMIF('วางแผนBC,CJ'!$C:$C,'รับ-จ่าย ประจำวัน'!$B2,'วางแผนBC,CJ'!AJ:AJ)+SUMIF(RD!$C:$C,'รับ-จ่าย ประจำวัน'!$B2,RD!AJ:AJ)+SUMIF('FG,ออนไล,คัดแยก'!$C:$C,'รับ-จ่าย ประจำวัน'!$B2,'FG,ออนไล,คัดแยก'!AJ:AJ)</f>
        <v>0</v>
      </c>
      <c r="BR2" s="16">
        <f>SUMIF(เตรียมส่วนผสม!$C:$C,'รับ-จ่าย ประจำวัน'!$B2,เตรียมส่วนผสม!AK:AK)+SUMIF(กวนไส้!$C:$C,'รับ-จ่าย ประจำวัน'!$B2,กวนไส้!AK:AK)+SUMIF(ผลิต1!$C:$C,'รับ-จ่าย ประจำวัน'!$B2,ผลิต1!AK:AK)+SUMIF(ผลิต2!$C:$C,'รับ-จ่าย ประจำวัน'!$B2,ผลิต2!AK:AK)+SUMIF(เส้นแต่งหน้าขนมเค้ก!$C:$C,'รับ-จ่าย ประจำวัน'!$B2,เส้นแต่งหน้าขนมเค้ก!AK:AK)+SUMIF(แพ็ค!$C:$C,'รับ-จ่าย ประจำวัน'!$B2,แพ็ค!AK:AK)+SUMIF(ธุรการ!$C:$C,'รับ-จ่าย ประจำวัน'!$B2,ธุรการ!AK:AK)+SUMIF(เส้นแต่งหน้าขนมปัง!$C:$C,'รับ-จ่าย ประจำวัน'!$B2,เส้นแต่งหน้าขนมปัง!AK:AK)+SUMIF('วางแผนBC,CJ'!$C:$C,'รับ-จ่าย ประจำวัน'!$B2,'วางแผนBC,CJ'!AK:AK)+SUMIF(RD!$C:$C,'รับ-จ่าย ประจำวัน'!$B2,RD!AK:AK)+SUMIF('FG,ออนไล,คัดแยก'!$C:$C,'รับ-จ่าย ประจำวัน'!$B2,'FG,ออนไล,คัดแยก'!AK:AK)</f>
        <v>0</v>
      </c>
      <c r="BS2" s="16">
        <f>SUMIF(เตรียมส่วนผสม!$C:$C,'รับ-จ่าย ประจำวัน'!$B2,เตรียมส่วนผสม!AL:AL)+SUMIF(กวนไส้!$C:$C,'รับ-จ่าย ประจำวัน'!$B2,กวนไส้!AL:AL)+SUMIF(ผลิต1!$C:$C,'รับ-จ่าย ประจำวัน'!$B2,ผลิต1!AL:AL)+SUMIF(ผลิต2!$C:$C,'รับ-จ่าย ประจำวัน'!$B2,ผลิต2!AL:AL)+SUMIF(เส้นแต่งหน้าขนมเค้ก!$C:$C,'รับ-จ่าย ประจำวัน'!$B2,เส้นแต่งหน้าขนมเค้ก!AL:AL)+SUMIF(แพ็ค!$C:$C,'รับ-จ่าย ประจำวัน'!$B2,แพ็ค!AL:AL)+SUMIF(ธุรการ!$C:$C,'รับ-จ่าย ประจำวัน'!$B2,ธุรการ!AL:AL)+SUMIF(เส้นแต่งหน้าขนมปัง!$C:$C,'รับ-จ่าย ประจำวัน'!$B2,เส้นแต่งหน้าขนมปัง!AL:AL)+SUMIF('วางแผนBC,CJ'!$C:$C,'รับ-จ่าย ประจำวัน'!$B2,'วางแผนBC,CJ'!AL:AL)+SUMIF(RD!$C:$C,'รับ-จ่าย ประจำวัน'!$B2,RD!AL:AL)+SUMIF('FG,ออนไล,คัดแยก'!$C:$C,'รับ-จ่าย ประจำวัน'!$B2,'FG,ออนไล,คัดแยก'!AL:AL)</f>
        <v>0</v>
      </c>
      <c r="BT2" s="18">
        <f t="shared" ref="BT2:BT65" si="1">AO2+AP2+AQ2+AR2+AS2+AT2+AU2+AV2+AW2+AX2+AY2+AZ2+BA2+BB2+BC2+BD2+BE2+BF2+BG2+BH2+BI2+BJ2+BK2+BL2+BM2+BN2+BO2+BP2+BQ2+BR2+BS2</f>
        <v>2200</v>
      </c>
      <c r="BU2" s="116">
        <v>2525</v>
      </c>
      <c r="BV2" s="146">
        <f t="shared" ref="BV2:BV65" si="2">H2+AN2-BT2</f>
        <v>3500</v>
      </c>
      <c r="BW2" s="183">
        <v>30</v>
      </c>
      <c r="BX2" s="172">
        <f>BT2/30</f>
        <v>73.333333333333329</v>
      </c>
      <c r="BY2" s="188">
        <f t="shared" ref="BY2:BY65" si="3">BV2/BX2</f>
        <v>47.727272727272734</v>
      </c>
      <c r="BZ2" s="180">
        <f t="shared" ref="BZ2:BZ65" ca="1" si="4">+TODAY()+BY2</f>
        <v>46250.727272727272</v>
      </c>
      <c r="CA2" s="93"/>
      <c r="CB2" s="152"/>
      <c r="CC2" s="93"/>
      <c r="CD2" s="93"/>
      <c r="CE2" s="93"/>
      <c r="CF2" s="93"/>
      <c r="CG2" s="93"/>
      <c r="CH2" s="93"/>
      <c r="CI2" s="93"/>
      <c r="CJ2" s="94"/>
      <c r="CK2" s="9">
        <f t="shared" ref="CK2:CK65" si="5">+BV2-BU2</f>
        <v>975</v>
      </c>
    </row>
    <row r="3" spans="1:89" x14ac:dyDescent="0.5">
      <c r="A3" s="149" t="s">
        <v>100</v>
      </c>
      <c r="B3" s="34">
        <v>1020501002</v>
      </c>
      <c r="C3" s="10" t="s">
        <v>1918</v>
      </c>
      <c r="D3" s="135" t="s">
        <v>61</v>
      </c>
      <c r="E3" s="25"/>
      <c r="F3" s="132"/>
      <c r="G3" s="25"/>
      <c r="H3" s="12">
        <v>7000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11"/>
      <c r="AF3" s="11"/>
      <c r="AG3" s="11"/>
      <c r="AH3" s="11"/>
      <c r="AI3" s="25"/>
      <c r="AJ3" s="25"/>
      <c r="AK3" s="25"/>
      <c r="AL3" s="25"/>
      <c r="AM3" s="25"/>
      <c r="AN3" s="15">
        <f t="shared" si="0"/>
        <v>0</v>
      </c>
      <c r="AO3" s="16">
        <f>SUMIF(เตรียมส่วนผสม!$C:$C,'รับ-จ่าย ประจำวัน'!$B3,เตรียมส่วนผสม!H:H)+SUMIF(กวนไส้!$C:$C,'รับ-จ่าย ประจำวัน'!$B3,กวนไส้!H:H)+SUMIF(ผลิต1!$C:$C,'รับ-จ่าย ประจำวัน'!$B3,ผลิต1!H:H)+SUMIF(ผลิต2!$C:$C,'รับ-จ่าย ประจำวัน'!$B3,ผลิต2!H:H)+SUMIF(เส้นแต่งหน้าขนมเค้ก!$C:$C,'รับ-จ่าย ประจำวัน'!$B3,เส้นแต่งหน้าขนมเค้ก!H:H)+SUMIF(แพ็ค!$C:$C,'รับ-จ่าย ประจำวัน'!$B3,แพ็ค!H:H)+SUMIF(ธุรการ!$C:$C,'รับ-จ่าย ประจำวัน'!$B3,ธุรการ!H:H)+SUMIF(เส้นแต่งหน้าขนมปัง!$C:$C,'รับ-จ่าย ประจำวัน'!$B3,เส้นแต่งหน้าขนมปัง!H:H)+SUMIF('วางแผนBC,CJ'!$C:$C,'รับ-จ่าย ประจำวัน'!$B3,'วางแผนBC,CJ'!H:H)+SUMIF(RD!$C:$C,'รับ-จ่าย ประจำวัน'!$B3,RD!H:H)+SUMIF('FG,ออนไล,คัดแยก'!$C:$C,'รับ-จ่าย ประจำวัน'!$B3,'FG,ออนไล,คัดแยก'!H:H)</f>
        <v>0</v>
      </c>
      <c r="AP3" s="16">
        <f>SUMIF(เตรียมส่วนผสม!$C:$C,'รับ-จ่าย ประจำวัน'!$B3,เตรียมส่วนผสม!I:I)+SUMIF(กวนไส้!$C:$C,'รับ-จ่าย ประจำวัน'!$B3,กวนไส้!I:I)+SUMIF(ผลิต1!$C:$C,'รับ-จ่าย ประจำวัน'!$B3,ผลิต1!I:I)+SUMIF(ผลิต2!$C:$C,'รับ-จ่าย ประจำวัน'!$B3,ผลิต2!I:I)+SUMIF(เส้นแต่งหน้าขนมเค้ก!$C:$C,'รับ-จ่าย ประจำวัน'!$B3,เส้นแต่งหน้าขนมเค้ก!I:I)+SUMIF(แพ็ค!$C:$C,'รับ-จ่าย ประจำวัน'!$B3,แพ็ค!I:I)+SUMIF(ธุรการ!$C:$C,'รับ-จ่าย ประจำวัน'!$B3,ธุรการ!I:I)+SUMIF(เส้นแต่งหน้าขนมปัง!$C:$C,'รับ-จ่าย ประจำวัน'!$B3,เส้นแต่งหน้าขนมปัง!I:I)+SUMIF('วางแผนBC,CJ'!$C:$C,'รับ-จ่าย ประจำวัน'!$B3,'วางแผนBC,CJ'!I:I)+SUMIF(RD!$C:$C,'รับ-จ่าย ประจำวัน'!$B3,RD!I:I)+SUMIF('FG,ออนไล,คัดแยก'!$C:$C,'รับ-จ่าย ประจำวัน'!$B3,'FG,ออนไล,คัดแยก'!I:I)</f>
        <v>200</v>
      </c>
      <c r="AQ3" s="16">
        <f>SUMIF(เตรียมส่วนผสม!$C:$C,'รับ-จ่าย ประจำวัน'!$B3,เตรียมส่วนผสม!J:J)+SUMIF(กวนไส้!$C:$C,'รับ-จ่าย ประจำวัน'!$B3,กวนไส้!J:J)+SUMIF(ผลิต1!$C:$C,'รับ-จ่าย ประจำวัน'!$B3,ผลิต1!J:J)+SUMIF(ผลิต2!$C:$C,'รับ-จ่าย ประจำวัน'!$B3,ผลิต2!J:J)+SUMIF(เส้นแต่งหน้าขนมเค้ก!$C:$C,'รับ-จ่าย ประจำวัน'!$B3,เส้นแต่งหน้าขนมเค้ก!J:J)+SUMIF(แพ็ค!$C:$C,'รับ-จ่าย ประจำวัน'!$B3,แพ็ค!J:J)+SUMIF(ธุรการ!$C:$C,'รับ-จ่าย ประจำวัน'!$B3,ธุรการ!J:J)+SUMIF(เส้นแต่งหน้าขนมปัง!$C:$C,'รับ-จ่าย ประจำวัน'!$B3,เส้นแต่งหน้าขนมปัง!J:J)+SUMIF('วางแผนBC,CJ'!$C:$C,'รับ-จ่าย ประจำวัน'!$B3,'วางแผนBC,CJ'!J:J)+SUMIF(RD!$C:$C,'รับ-จ่าย ประจำวัน'!$B3,RD!J:J)+SUMIF('FG,ออนไล,คัดแยก'!$C:$C,'รับ-จ่าย ประจำวัน'!$B3,'FG,ออนไล,คัดแยก'!J:J)</f>
        <v>0</v>
      </c>
      <c r="AR3" s="16">
        <f>SUMIF(เตรียมส่วนผสม!$C:$C,'รับ-จ่าย ประจำวัน'!$B3,เตรียมส่วนผสม!K:K)+SUMIF(กวนไส้!$C:$C,'รับ-จ่าย ประจำวัน'!$B3,กวนไส้!K:K)+SUMIF(ผลิต1!$C:$C,'รับ-จ่าย ประจำวัน'!$B3,ผลิต1!K:K)+SUMIF(ผลิต2!$C:$C,'รับ-จ่าย ประจำวัน'!$B3,ผลิต2!K:K)+SUMIF(เส้นแต่งหน้าขนมเค้ก!$C:$C,'รับ-จ่าย ประจำวัน'!$B3,เส้นแต่งหน้าขนมเค้ก!K:K)+SUMIF(แพ็ค!$C:$C,'รับ-จ่าย ประจำวัน'!$B3,แพ็ค!K:K)+SUMIF(ธุรการ!$C:$C,'รับ-จ่าย ประจำวัน'!$B3,ธุรการ!K:K)+SUMIF(เส้นแต่งหน้าขนมปัง!$C:$C,'รับ-จ่าย ประจำวัน'!$B3,เส้นแต่งหน้าขนมปัง!K:K)+SUMIF('วางแผนBC,CJ'!$C:$C,'รับ-จ่าย ประจำวัน'!$B3,'วางแผนBC,CJ'!K:K)+SUMIF(RD!$C:$C,'รับ-จ่าย ประจำวัน'!$B3,RD!K:K)+SUMIF('FG,ออนไล,คัดแยก'!$C:$C,'รับ-จ่าย ประจำวัน'!$B3,'FG,ออนไล,คัดแยก'!K:K)</f>
        <v>0</v>
      </c>
      <c r="AS3" s="16">
        <f>SUMIF(เตรียมส่วนผสม!$C:$C,'รับ-จ่าย ประจำวัน'!$B3,เตรียมส่วนผสม!L:L)+SUMIF(กวนไส้!$C:$C,'รับ-จ่าย ประจำวัน'!$B3,กวนไส้!L:L)+SUMIF(ผลิต1!$C:$C,'รับ-จ่าย ประจำวัน'!$B3,ผลิต1!L:L)+SUMIF(ผลิต2!$C:$C,'รับ-จ่าย ประจำวัน'!$B3,ผลิต2!L:L)+SUMIF(เส้นแต่งหน้าขนมเค้ก!$C:$C,'รับ-จ่าย ประจำวัน'!$B3,เส้นแต่งหน้าขนมเค้ก!L:L)+SUMIF(แพ็ค!$C:$C,'รับ-จ่าย ประจำวัน'!$B3,แพ็ค!L:L)+SUMIF(ธุรการ!$C:$C,'รับ-จ่าย ประจำวัน'!$B3,ธุรการ!L:L)+SUMIF(เส้นแต่งหน้าขนมปัง!$C:$C,'รับ-จ่าย ประจำวัน'!$B3,เส้นแต่งหน้าขนมปัง!L:L)+SUMIF('วางแผนBC,CJ'!$C:$C,'รับ-จ่าย ประจำวัน'!$B3,'วางแผนBC,CJ'!L:L)+SUMIF(RD!$C:$C,'รับ-จ่าย ประจำวัน'!$B3,RD!L:L)+SUMIF('FG,ออนไล,คัดแยก'!$C:$C,'รับ-จ่าย ประจำวัน'!$B3,'FG,ออนไล,คัดแยก'!L:L)</f>
        <v>200</v>
      </c>
      <c r="AT3" s="16">
        <f>SUMIF(เตรียมส่วนผสม!$C:$C,'รับ-จ่าย ประจำวัน'!$B3,เตรียมส่วนผสม!M:M)+SUMIF(กวนไส้!$C:$C,'รับ-จ่าย ประจำวัน'!$B3,กวนไส้!M:M)+SUMIF(ผลิต1!$C:$C,'รับ-จ่าย ประจำวัน'!$B3,ผลิต1!M:M)+SUMIF(ผลิต2!$C:$C,'รับ-จ่าย ประจำวัน'!$B3,ผลิต2!M:M)+SUMIF(เส้นแต่งหน้าขนมเค้ก!$C:$C,'รับ-จ่าย ประจำวัน'!$B3,เส้นแต่งหน้าขนมเค้ก!M:M)+SUMIF(แพ็ค!$C:$C,'รับ-จ่าย ประจำวัน'!$B3,แพ็ค!M:M)+SUMIF(ธุรการ!$C:$C,'รับ-จ่าย ประจำวัน'!$B3,ธุรการ!M:M)+SUMIF(เส้นแต่งหน้าขนมปัง!$C:$C,'รับ-จ่าย ประจำวัน'!$B3,เส้นแต่งหน้าขนมปัง!M:M)+SUMIF('วางแผนBC,CJ'!$C:$C,'รับ-จ่าย ประจำวัน'!$B3,'วางแผนBC,CJ'!M:M)+SUMIF(RD!$C:$C,'รับ-จ่าย ประจำวัน'!$B3,RD!M:M)+SUMIF('FG,ออนไล,คัดแยก'!$C:$C,'รับ-จ่าย ประจำวัน'!$B3,'FG,ออนไล,คัดแยก'!M:M)</f>
        <v>0</v>
      </c>
      <c r="AU3" s="16">
        <f>SUMIF(เตรียมส่วนผสม!$C:$C,'รับ-จ่าย ประจำวัน'!$B3,เตรียมส่วนผสม!N:N)+SUMIF(กวนไส้!$C:$C,'รับ-จ่าย ประจำวัน'!$B3,กวนไส้!N:N)+SUMIF(ผลิต1!$C:$C,'รับ-จ่าย ประจำวัน'!$B3,ผลิต1!N:N)+SUMIF(ผลิต2!$C:$C,'รับ-จ่าย ประจำวัน'!$B3,ผลิต2!N:N)+SUMIF(เส้นแต่งหน้าขนมเค้ก!$C:$C,'รับ-จ่าย ประจำวัน'!$B3,เส้นแต่งหน้าขนมเค้ก!N:N)+SUMIF(แพ็ค!$C:$C,'รับ-จ่าย ประจำวัน'!$B3,แพ็ค!N:N)+SUMIF(ธุรการ!$C:$C,'รับ-จ่าย ประจำวัน'!$B3,ธุรการ!N:N)+SUMIF(เส้นแต่งหน้าขนมปัง!$C:$C,'รับ-จ่าย ประจำวัน'!$B3,เส้นแต่งหน้าขนมปัง!N:N)+SUMIF('วางแผนBC,CJ'!$C:$C,'รับ-จ่าย ประจำวัน'!$B3,'วางแผนBC,CJ'!N:N)+SUMIF(RD!$C:$C,'รับ-จ่าย ประจำวัน'!$B3,RD!N:N)+SUMIF('FG,ออนไล,คัดแยก'!$C:$C,'รับ-จ่าย ประจำวัน'!$B3,'FG,ออนไล,คัดแยก'!N:N)</f>
        <v>200</v>
      </c>
      <c r="AV3" s="16">
        <f>SUMIF(เตรียมส่วนผสม!$C:$C,'รับ-จ่าย ประจำวัน'!$B3,เตรียมส่วนผสม!O:O)+SUMIF(กวนไส้!$C:$C,'รับ-จ่าย ประจำวัน'!$B3,กวนไส้!O:O)+SUMIF(ผลิต1!$C:$C,'รับ-จ่าย ประจำวัน'!$B3,ผลิต1!O:O)+SUMIF(ผลิต2!$C:$C,'รับ-จ่าย ประจำวัน'!$B3,ผลิต2!O:O)+SUMIF(เส้นแต่งหน้าขนมเค้ก!$C:$C,'รับ-จ่าย ประจำวัน'!$B3,เส้นแต่งหน้าขนมเค้ก!O:O)+SUMIF(แพ็ค!$C:$C,'รับ-จ่าย ประจำวัน'!$B3,แพ็ค!O:O)+SUMIF(ธุรการ!$C:$C,'รับ-จ่าย ประจำวัน'!$B3,ธุรการ!O:O)+SUMIF(เส้นแต่งหน้าขนมปัง!$C:$C,'รับ-จ่าย ประจำวัน'!$B3,เส้นแต่งหน้าขนมปัง!O:O)+SUMIF('วางแผนBC,CJ'!$C:$C,'รับ-จ่าย ประจำวัน'!$B3,'วางแผนBC,CJ'!O:O)+SUMIF(RD!$C:$C,'รับ-จ่าย ประจำวัน'!$B3,RD!O:O)+SUMIF('FG,ออนไล,คัดแยก'!$C:$C,'รับ-จ่าย ประจำวัน'!$B3,'FG,ออนไล,คัดแยก'!O:O)</f>
        <v>0</v>
      </c>
      <c r="AW3" s="16">
        <f>SUMIF(เตรียมส่วนผสม!$C:$C,'รับ-จ่าย ประจำวัน'!$B3,เตรียมส่วนผสม!P:P)+SUMIF(กวนไส้!$C:$C,'รับ-จ่าย ประจำวัน'!$B3,กวนไส้!P:P)+SUMIF(ผลิต1!$C:$C,'รับ-จ่าย ประจำวัน'!$B3,ผลิต1!P:P)+SUMIF(ผลิต2!$C:$C,'รับ-จ่าย ประจำวัน'!$B3,ผลิต2!P:P)+SUMIF(เส้นแต่งหน้าขนมเค้ก!$C:$C,'รับ-จ่าย ประจำวัน'!$B3,เส้นแต่งหน้าขนมเค้ก!P:P)+SUMIF(แพ็ค!$C:$C,'รับ-จ่าย ประจำวัน'!$B3,แพ็ค!P:P)+SUMIF(ธุรการ!$C:$C,'รับ-จ่าย ประจำวัน'!$B3,ธุรการ!P:P)+SUMIF(เส้นแต่งหน้าขนมปัง!$C:$C,'รับ-จ่าย ประจำวัน'!$B3,เส้นแต่งหน้าขนมปัง!P:P)+SUMIF('วางแผนBC,CJ'!$C:$C,'รับ-จ่าย ประจำวัน'!$B3,'วางแผนBC,CJ'!P:P)+SUMIF(RD!$C:$C,'รับ-จ่าย ประจำวัน'!$B3,RD!P:P)+SUMIF('FG,ออนไล,คัดแยก'!$C:$C,'รับ-จ่าย ประจำวัน'!$B3,'FG,ออนไล,คัดแยก'!P:P)</f>
        <v>200</v>
      </c>
      <c r="AX3" s="16">
        <f>SUMIF(เตรียมส่วนผสม!$C:$C,'รับ-จ่าย ประจำวัน'!$B3,เตรียมส่วนผสม!Q:Q)+SUMIF(กวนไส้!$C:$C,'รับ-จ่าย ประจำวัน'!$B3,กวนไส้!Q:Q)+SUMIF(ผลิต1!$C:$C,'รับ-จ่าย ประจำวัน'!$B3,ผลิต1!Q:Q)+SUMIF(ผลิต2!$C:$C,'รับ-จ่าย ประจำวัน'!$B3,ผลิต2!Q:Q)+SUMIF(เส้นแต่งหน้าขนมเค้ก!$C:$C,'รับ-จ่าย ประจำวัน'!$B3,เส้นแต่งหน้าขนมเค้ก!Q:Q)+SUMIF(แพ็ค!$C:$C,'รับ-จ่าย ประจำวัน'!$B3,แพ็ค!Q:Q)+SUMIF(ธุรการ!$C:$C,'รับ-จ่าย ประจำวัน'!$B3,ธุรการ!Q:Q)+SUMIF(เส้นแต่งหน้าขนมปัง!$C:$C,'รับ-จ่าย ประจำวัน'!$B3,เส้นแต่งหน้าขนมปัง!Q:Q)+SUMIF('วางแผนBC,CJ'!$C:$C,'รับ-จ่าย ประจำวัน'!$B3,'วางแผนBC,CJ'!Q:Q)+SUMIF(RD!$C:$C,'รับ-จ่าย ประจำวัน'!$B3,RD!Q:Q)+SUMIF('FG,ออนไล,คัดแยก'!$C:$C,'รับ-จ่าย ประจำวัน'!$B3,'FG,ออนไล,คัดแยก'!Q:Q)</f>
        <v>0</v>
      </c>
      <c r="AY3" s="16">
        <f>SUMIF(เตรียมส่วนผสม!$C:$C,'รับ-จ่าย ประจำวัน'!$B3,เตรียมส่วนผสม!R:R)+SUMIF(กวนไส้!$C:$C,'รับ-จ่าย ประจำวัน'!$B3,กวนไส้!R:R)+SUMIF(ผลิต1!$C:$C,'รับ-จ่าย ประจำวัน'!$B3,ผลิต1!R:R)+SUMIF(ผลิต2!$C:$C,'รับ-จ่าย ประจำวัน'!$B3,ผลิต2!R:R)+SUMIF(เส้นแต่งหน้าขนมเค้ก!$C:$C,'รับ-จ่าย ประจำวัน'!$B3,เส้นแต่งหน้าขนมเค้ก!R:R)+SUMIF(แพ็ค!$C:$C,'รับ-จ่าย ประจำวัน'!$B3,แพ็ค!R:R)+SUMIF(ธุรการ!$C:$C,'รับ-จ่าย ประจำวัน'!$B3,ธุรการ!R:R)+SUMIF(เส้นแต่งหน้าขนมปัง!$C:$C,'รับ-จ่าย ประจำวัน'!$B3,เส้นแต่งหน้าขนมปัง!R:R)+SUMIF('วางแผนBC,CJ'!$C:$C,'รับ-จ่าย ประจำวัน'!$B3,'วางแผนBC,CJ'!R:R)+SUMIF(RD!$C:$C,'รับ-จ่าย ประจำวัน'!$B3,RD!R:R)+SUMIF('FG,ออนไล,คัดแยก'!$C:$C,'รับ-จ่าย ประจำวัน'!$B3,'FG,ออนไล,คัดแยก'!R:R)</f>
        <v>0</v>
      </c>
      <c r="AZ3" s="16">
        <f>SUMIF(เตรียมส่วนผสม!$C:$C,'รับ-จ่าย ประจำวัน'!$B3,เตรียมส่วนผสม!S:S)+SUMIF(กวนไส้!$C:$C,'รับ-จ่าย ประจำวัน'!$B3,กวนไส้!S:S)+SUMIF(ผลิต1!$C:$C,'รับ-จ่าย ประจำวัน'!$B3,ผลิต1!S:S)+SUMIF(ผลิต2!$C:$C,'รับ-จ่าย ประจำวัน'!$B3,ผลิต2!S:S)+SUMIF(เส้นแต่งหน้าขนมเค้ก!$C:$C,'รับ-จ่าย ประจำวัน'!$B3,เส้นแต่งหน้าขนมเค้ก!S:S)+SUMIF(แพ็ค!$C:$C,'รับ-จ่าย ประจำวัน'!$B3,แพ็ค!S:S)+SUMIF(ธุรการ!$C:$C,'รับ-จ่าย ประจำวัน'!$B3,ธุรการ!S:S)+SUMIF(เส้นแต่งหน้าขนมปัง!$C:$C,'รับ-จ่าย ประจำวัน'!$B3,เส้นแต่งหน้าขนมปัง!S:S)+SUMIF('วางแผนBC,CJ'!$C:$C,'รับ-จ่าย ประจำวัน'!$B3,'วางแผนBC,CJ'!S:S)+SUMIF(RD!$C:$C,'รับ-จ่าย ประจำวัน'!$B3,RD!S:S)+SUMIF('FG,ออนไล,คัดแยก'!$C:$C,'รับ-จ่าย ประจำวัน'!$B3,'FG,ออนไล,คัดแยก'!S:S)</f>
        <v>200</v>
      </c>
      <c r="BA3" s="16">
        <f>SUMIF(เตรียมส่วนผสม!$C:$C,'รับ-จ่าย ประจำวัน'!$B3,เตรียมส่วนผสม!T:T)+SUMIF(กวนไส้!$C:$C,'รับ-จ่าย ประจำวัน'!$B3,กวนไส้!T:T)+SUMIF(ผลิต1!$C:$C,'รับ-จ่าย ประจำวัน'!$B3,ผลิต1!T:T)+SUMIF(ผลิต2!$C:$C,'รับ-จ่าย ประจำวัน'!$B3,ผลิต2!T:T)+SUMIF(เส้นแต่งหน้าขนมเค้ก!$C:$C,'รับ-จ่าย ประจำวัน'!$B3,เส้นแต่งหน้าขนมเค้ก!T:T)+SUMIF(แพ็ค!$C:$C,'รับ-จ่าย ประจำวัน'!$B3,แพ็ค!T:T)+SUMIF(ธุรการ!$C:$C,'รับ-จ่าย ประจำวัน'!$B3,ธุรการ!T:T)+SUMIF(เส้นแต่งหน้าขนมปัง!$C:$C,'รับ-จ่าย ประจำวัน'!$B3,เส้นแต่งหน้าขนมปัง!T:T)+SUMIF('วางแผนBC,CJ'!$C:$C,'รับ-จ่าย ประจำวัน'!$B3,'วางแผนBC,CJ'!T:T)+SUMIF(RD!$C:$C,'รับ-จ่าย ประจำวัน'!$B3,RD!T:T)+SUMIF('FG,ออนไล,คัดแยก'!$C:$C,'รับ-จ่าย ประจำวัน'!$B3,'FG,ออนไล,คัดแยก'!T:T)</f>
        <v>0</v>
      </c>
      <c r="BB3" s="16">
        <f>SUMIF(เตรียมส่วนผสม!$C:$C,'รับ-จ่าย ประจำวัน'!$B3,เตรียมส่วนผสม!U:U)+SUMIF(กวนไส้!$C:$C,'รับ-จ่าย ประจำวัน'!$B3,กวนไส้!U:U)+SUMIF(ผลิต1!$C:$C,'รับ-จ่าย ประจำวัน'!$B3,ผลิต1!U:U)+SUMIF(ผลิต2!$C:$C,'รับ-จ่าย ประจำวัน'!$B3,ผลิต2!U:U)+SUMIF(เส้นแต่งหน้าขนมเค้ก!$C:$C,'รับ-จ่าย ประจำวัน'!$B3,เส้นแต่งหน้าขนมเค้ก!U:U)+SUMIF(แพ็ค!$C:$C,'รับ-จ่าย ประจำวัน'!$B3,แพ็ค!U:U)+SUMIF(ธุรการ!$C:$C,'รับ-จ่าย ประจำวัน'!$B3,ธุรการ!U:U)+SUMIF(เส้นแต่งหน้าขนมปัง!$C:$C,'รับ-จ่าย ประจำวัน'!$B3,เส้นแต่งหน้าขนมปัง!U:U)+SUMIF('วางแผนBC,CJ'!$C:$C,'รับ-จ่าย ประจำวัน'!$B3,'วางแผนBC,CJ'!U:U)+SUMIF(RD!$C:$C,'รับ-จ่าย ประจำวัน'!$B3,RD!U:U)+SUMIF('FG,ออนไล,คัดแยก'!$C:$C,'รับ-จ่าย ประจำวัน'!$B3,'FG,ออนไล,คัดแยก'!U:U)</f>
        <v>0</v>
      </c>
      <c r="BC3" s="16">
        <f>SUMIF(เตรียมส่วนผสม!$C:$C,'รับ-จ่าย ประจำวัน'!$B3,เตรียมส่วนผสม!V:V)+SUMIF(กวนไส้!$C:$C,'รับ-จ่าย ประจำวัน'!$B3,กวนไส้!V:V)+SUMIF(ผลิต1!$C:$C,'รับ-จ่าย ประจำวัน'!$B3,ผลิต1!V:V)+SUMIF(ผลิต2!$C:$C,'รับ-จ่าย ประจำวัน'!$B3,ผลิต2!V:V)+SUMIF(เส้นแต่งหน้าขนมเค้ก!$C:$C,'รับ-จ่าย ประจำวัน'!$B3,เส้นแต่งหน้าขนมเค้ก!V:V)+SUMIF(แพ็ค!$C:$C,'รับ-จ่าย ประจำวัน'!$B3,แพ็ค!V:V)+SUMIF(ธุรการ!$C:$C,'รับ-จ่าย ประจำวัน'!$B3,ธุรการ!V:V)+SUMIF(เส้นแต่งหน้าขนมปัง!$C:$C,'รับ-จ่าย ประจำวัน'!$B3,เส้นแต่งหน้าขนมปัง!V:V)+SUMIF('วางแผนBC,CJ'!$C:$C,'รับ-จ่าย ประจำวัน'!$B3,'วางแผนBC,CJ'!V:V)+SUMIF(RD!$C:$C,'รับ-จ่าย ประจำวัน'!$B3,RD!V:V)+SUMIF('FG,ออนไล,คัดแยก'!$C:$C,'รับ-จ่าย ประจำวัน'!$B3,'FG,ออนไล,คัดแยก'!V:V)</f>
        <v>0</v>
      </c>
      <c r="BD3" s="16">
        <f>SUMIF(เตรียมส่วนผสม!$C:$C,'รับ-จ่าย ประจำวัน'!$B3,เตรียมส่วนผสม!W:W)+SUMIF(กวนไส้!$C:$C,'รับ-จ่าย ประจำวัน'!$B3,กวนไส้!W:W)+SUMIF(ผลิต1!$C:$C,'รับ-จ่าย ประจำวัน'!$B3,ผลิต1!W:W)+SUMIF(ผลิต2!$C:$C,'รับ-จ่าย ประจำวัน'!$B3,ผลิต2!W:W)+SUMIF(เส้นแต่งหน้าขนมเค้ก!$C:$C,'รับ-จ่าย ประจำวัน'!$B3,เส้นแต่งหน้าขนมเค้ก!W:W)+SUMIF(แพ็ค!$C:$C,'รับ-จ่าย ประจำวัน'!$B3,แพ็ค!W:W)+SUMIF(ธุรการ!$C:$C,'รับ-จ่าย ประจำวัน'!$B3,ธุรการ!W:W)+SUMIF(เส้นแต่งหน้าขนมปัง!$C:$C,'รับ-จ่าย ประจำวัน'!$B3,เส้นแต่งหน้าขนมปัง!W:W)+SUMIF('วางแผนBC,CJ'!$C:$C,'รับ-จ่าย ประจำวัน'!$B3,'วางแผนBC,CJ'!W:W)+SUMIF(RD!$C:$C,'รับ-จ่าย ประจำวัน'!$B3,RD!W:W)+SUMIF('FG,ออนไล,คัดแยก'!$C:$C,'รับ-จ่าย ประจำวัน'!$B3,'FG,ออนไล,คัดแยก'!W:W)</f>
        <v>0</v>
      </c>
      <c r="BE3" s="16">
        <f>SUMIF(เตรียมส่วนผสม!$C:$C,'รับ-จ่าย ประจำวัน'!$B3,เตรียมส่วนผสม!X:X)+SUMIF(กวนไส้!$C:$C,'รับ-จ่าย ประจำวัน'!$B3,กวนไส้!X:X)+SUMIF(ผลิต1!$C:$C,'รับ-จ่าย ประจำวัน'!$B3,ผลิต1!X:X)+SUMIF(ผลิต2!$C:$C,'รับ-จ่าย ประจำวัน'!$B3,ผลิต2!X:X)+SUMIF(เส้นแต่งหน้าขนมเค้ก!$C:$C,'รับ-จ่าย ประจำวัน'!$B3,เส้นแต่งหน้าขนมเค้ก!X:X)+SUMIF(แพ็ค!$C:$C,'รับ-จ่าย ประจำวัน'!$B3,แพ็ค!X:X)+SUMIF(ธุรการ!$C:$C,'รับ-จ่าย ประจำวัน'!$B3,ธุรการ!X:X)+SUMIF(เส้นแต่งหน้าขนมปัง!$C:$C,'รับ-จ่าย ประจำวัน'!$B3,เส้นแต่งหน้าขนมปัง!X:X)+SUMIF('วางแผนBC,CJ'!$C:$C,'รับ-จ่าย ประจำวัน'!$B3,'วางแผนBC,CJ'!X:X)+SUMIF(RD!$C:$C,'รับ-จ่าย ประจำวัน'!$B3,RD!X:X)+SUMIF('FG,ออนไล,คัดแยก'!$C:$C,'รับ-จ่าย ประจำวัน'!$B3,'FG,ออนไล,คัดแยก'!X:X)</f>
        <v>0</v>
      </c>
      <c r="BF3" s="16">
        <f>SUMIF(เตรียมส่วนผสม!$C:$C,'รับ-จ่าย ประจำวัน'!$B3,เตรียมส่วนผสม!Y:Y)+SUMIF(กวนไส้!$C:$C,'รับ-จ่าย ประจำวัน'!$B3,กวนไส้!Y:Y)+SUMIF(ผลิต1!$C:$C,'รับ-จ่าย ประจำวัน'!$B3,ผลิต1!Y:Y)+SUMIF(ผลิต2!$C:$C,'รับ-จ่าย ประจำวัน'!$B3,ผลิต2!Y:Y)+SUMIF(เส้นแต่งหน้าขนมเค้ก!$C:$C,'รับ-จ่าย ประจำวัน'!$B3,เส้นแต่งหน้าขนมเค้ก!Y:Y)+SUMIF(แพ็ค!$C:$C,'รับ-จ่าย ประจำวัน'!$B3,แพ็ค!Y:Y)+SUMIF(ธุรการ!$C:$C,'รับ-จ่าย ประจำวัน'!$B3,ธุรการ!Y:Y)+SUMIF(เส้นแต่งหน้าขนมปัง!$C:$C,'รับ-จ่าย ประจำวัน'!$B3,เส้นแต่งหน้าขนมปัง!Y:Y)+SUMIF('วางแผนBC,CJ'!$C:$C,'รับ-จ่าย ประจำวัน'!$B3,'วางแผนBC,CJ'!Y:Y)+SUMIF(RD!$C:$C,'รับ-จ่าย ประจำวัน'!$B3,RD!Y:Y)+SUMIF('FG,ออนไล,คัดแยก'!$C:$C,'รับ-จ่าย ประจำวัน'!$B3,'FG,ออนไล,คัดแยก'!Y:Y)</f>
        <v>0</v>
      </c>
      <c r="BG3" s="16">
        <f>SUMIF(เตรียมส่วนผสม!$C:$C,'รับ-จ่าย ประจำวัน'!$B3,เตรียมส่วนผสม!Z:Z)+SUMIF(กวนไส้!$C:$C,'รับ-จ่าย ประจำวัน'!$B3,กวนไส้!Z:Z)+SUMIF(ผลิต1!$C:$C,'รับ-จ่าย ประจำวัน'!$B3,ผลิต1!Z:Z)+SUMIF(ผลิต2!$C:$C,'รับ-จ่าย ประจำวัน'!$B3,ผลิต2!Z:Z)+SUMIF(เส้นแต่งหน้าขนมเค้ก!$C:$C,'รับ-จ่าย ประจำวัน'!$B3,เส้นแต่งหน้าขนมเค้ก!Z:Z)+SUMIF(แพ็ค!$C:$C,'รับ-จ่าย ประจำวัน'!$B3,แพ็ค!Z:Z)+SUMIF(ธุรการ!$C:$C,'รับ-จ่าย ประจำวัน'!$B3,ธุรการ!Z:Z)+SUMIF(เส้นแต่งหน้าขนมปัง!$C:$C,'รับ-จ่าย ประจำวัน'!$B3,เส้นแต่งหน้าขนมปัง!Z:Z)+SUMIF('วางแผนBC,CJ'!$C:$C,'รับ-จ่าย ประจำวัน'!$B3,'วางแผนBC,CJ'!Z:Z)+SUMIF(RD!$C:$C,'รับ-จ่าย ประจำวัน'!$B3,RD!Z:Z)+SUMIF('FG,ออนไล,คัดแยก'!$C:$C,'รับ-จ่าย ประจำวัน'!$B3,'FG,ออนไล,คัดแยก'!Z:Z)</f>
        <v>0</v>
      </c>
      <c r="BH3" s="16">
        <f>SUMIF(เตรียมส่วนผสม!$C:$C,'รับ-จ่าย ประจำวัน'!$B3,เตรียมส่วนผสม!AA:AA)+SUMIF(กวนไส้!$C:$C,'รับ-จ่าย ประจำวัน'!$B3,กวนไส้!AA:AA)+SUMIF(ผลิต1!$C:$C,'รับ-จ่าย ประจำวัน'!$B3,ผลิต1!AA:AA)+SUMIF(ผลิต2!$C:$C,'รับ-จ่าย ประจำวัน'!$B3,ผลิต2!AA:AA)+SUMIF(เส้นแต่งหน้าขนมเค้ก!$C:$C,'รับ-จ่าย ประจำวัน'!$B3,เส้นแต่งหน้าขนมเค้ก!AA:AA)+SUMIF(แพ็ค!$C:$C,'รับ-จ่าย ประจำวัน'!$B3,แพ็ค!AA:AA)+SUMIF(ธุรการ!$C:$C,'รับ-จ่าย ประจำวัน'!$B3,ธุรการ!AA:AA)+SUMIF(เส้นแต่งหน้าขนมปัง!$C:$C,'รับ-จ่าย ประจำวัน'!$B3,เส้นแต่งหน้าขนมปัง!AA:AA)+SUMIF('วางแผนBC,CJ'!$C:$C,'รับ-จ่าย ประจำวัน'!$B3,'วางแผนBC,CJ'!AA:AA)+SUMIF(RD!$C:$C,'รับ-จ่าย ประจำวัน'!$B3,RD!AA:AA)+SUMIF('FG,ออนไล,คัดแยก'!$C:$C,'รับ-จ่าย ประจำวัน'!$B3,'FG,ออนไล,คัดแยก'!AA:AA)</f>
        <v>0</v>
      </c>
      <c r="BI3" s="16">
        <f>SUMIF(เตรียมส่วนผสม!$C:$C,'รับ-จ่าย ประจำวัน'!$B3,เตรียมส่วนผสม!AB:AB)+SUMIF(กวนไส้!$C:$C,'รับ-จ่าย ประจำวัน'!$B3,กวนไส้!AB:AB)+SUMIF(ผลิต1!$C:$C,'รับ-จ่าย ประจำวัน'!$B3,ผลิต1!AB:AB)+SUMIF(ผลิต2!$C:$C,'รับ-จ่าย ประจำวัน'!$B3,ผลิต2!AB:AB)+SUMIF(เส้นแต่งหน้าขนมเค้ก!$C:$C,'รับ-จ่าย ประจำวัน'!$B3,เส้นแต่งหน้าขนมเค้ก!AB:AB)+SUMIF(แพ็ค!$C:$C,'รับ-จ่าย ประจำวัน'!$B3,แพ็ค!AB:AB)+SUMIF(ธุรการ!$C:$C,'รับ-จ่าย ประจำวัน'!$B3,ธุรการ!AB:AB)+SUMIF(เส้นแต่งหน้าขนมปัง!$C:$C,'รับ-จ่าย ประจำวัน'!$B3,เส้นแต่งหน้าขนมปัง!AB:AB)+SUMIF('วางแผนBC,CJ'!$C:$C,'รับ-จ่าย ประจำวัน'!$B3,'วางแผนBC,CJ'!AB:AB)+SUMIF(RD!$C:$C,'รับ-จ่าย ประจำวัน'!$B3,RD!AB:AB)+SUMIF('FG,ออนไล,คัดแยก'!$C:$C,'รับ-จ่าย ประจำวัน'!$B3,'FG,ออนไล,คัดแยก'!AB:AB)</f>
        <v>200</v>
      </c>
      <c r="BJ3" s="16">
        <f>SUMIF(เตรียมส่วนผสม!$C:$C,'รับ-จ่าย ประจำวัน'!$B3,เตรียมส่วนผสม!AC:AC)+SUMIF(กวนไส้!$C:$C,'รับ-จ่าย ประจำวัน'!$B3,กวนไส้!AC:AC)+SUMIF(ผลิต1!$C:$C,'รับ-จ่าย ประจำวัน'!$B3,ผลิต1!AC:AC)+SUMIF(ผลิต2!$C:$C,'รับ-จ่าย ประจำวัน'!$B3,ผลิต2!AC:AC)+SUMIF(เส้นแต่งหน้าขนมเค้ก!$C:$C,'รับ-จ่าย ประจำวัน'!$B3,เส้นแต่งหน้าขนมเค้ก!AC:AC)+SUMIF(แพ็ค!$C:$C,'รับ-จ่าย ประจำวัน'!$B3,แพ็ค!AC:AC)+SUMIF(ธุรการ!$C:$C,'รับ-จ่าย ประจำวัน'!$B3,ธุรการ!AC:AC)+SUMIF(เส้นแต่งหน้าขนมปัง!$C:$C,'รับ-จ่าย ประจำวัน'!$B3,เส้นแต่งหน้าขนมปัง!AC:AC)+SUMIF('วางแผนBC,CJ'!$C:$C,'รับ-จ่าย ประจำวัน'!$B3,'วางแผนBC,CJ'!AC:AC)+SUMIF(RD!$C:$C,'รับ-จ่าย ประจำวัน'!$B3,RD!AC:AC)+SUMIF('FG,ออนไล,คัดแยก'!$C:$C,'รับ-จ่าย ประจำวัน'!$B3,'FG,ออนไล,คัดแยก'!AC:AC)</f>
        <v>0</v>
      </c>
      <c r="BK3" s="16">
        <f>SUMIF(เตรียมส่วนผสม!$C:$C,'รับ-จ่าย ประจำวัน'!$B3,เตรียมส่วนผสม!AD:AD)+SUMIF(กวนไส้!$C:$C,'รับ-จ่าย ประจำวัน'!$B3,กวนไส้!AD:AD)+SUMIF(ผลิต1!$C:$C,'รับ-จ่าย ประจำวัน'!$B3,ผลิต1!AD:AD)+SUMIF(ผลิต2!$C:$C,'รับ-จ่าย ประจำวัน'!$B3,ผลิต2!AD:AD)+SUMIF(เส้นแต่งหน้าขนมเค้ก!$C:$C,'รับ-จ่าย ประจำวัน'!$B3,เส้นแต่งหน้าขนมเค้ก!AD:AD)+SUMIF(แพ็ค!$C:$C,'รับ-จ่าย ประจำวัน'!$B3,แพ็ค!AD:AD)+SUMIF(ธุรการ!$C:$C,'รับ-จ่าย ประจำวัน'!$B3,ธุรการ!AD:AD)+SUMIF(เส้นแต่งหน้าขนมปัง!$C:$C,'รับ-จ่าย ประจำวัน'!$B3,เส้นแต่งหน้าขนมปัง!AD:AD)+SUMIF('วางแผนBC,CJ'!$C:$C,'รับ-จ่าย ประจำวัน'!$B3,'วางแผนBC,CJ'!AD:AD)+SUMIF(RD!$C:$C,'รับ-จ่าย ประจำวัน'!$B3,RD!AD:AD)+SUMIF('FG,ออนไล,คัดแยก'!$C:$C,'รับ-จ่าย ประจำวัน'!$B3,'FG,ออนไล,คัดแยก'!AD:AD)</f>
        <v>0</v>
      </c>
      <c r="BL3" s="16">
        <f>SUMIF(เตรียมส่วนผสม!$C:$C,'รับ-จ่าย ประจำวัน'!$B3,เตรียมส่วนผสม!AE:AE)+SUMIF(กวนไส้!$C:$C,'รับ-จ่าย ประจำวัน'!$B3,กวนไส้!AE:AE)+SUMIF(ผลิต1!$C:$C,'รับ-จ่าย ประจำวัน'!$B3,ผลิต1!AE:AE)+SUMIF(ผลิต2!$C:$C,'รับ-จ่าย ประจำวัน'!$B3,ผลิต2!AE:AE)+SUMIF(เส้นแต่งหน้าขนมเค้ก!$C:$C,'รับ-จ่าย ประจำวัน'!$B3,เส้นแต่งหน้าขนมเค้ก!AE:AE)+SUMIF(แพ็ค!$C:$C,'รับ-จ่าย ประจำวัน'!$B3,แพ็ค!AE:AE)+SUMIF(ธุรการ!$C:$C,'รับ-จ่าย ประจำวัน'!$B3,ธุรการ!AE:AE)+SUMIF(เส้นแต่งหน้าขนมปัง!$C:$C,'รับ-จ่าย ประจำวัน'!$B3,เส้นแต่งหน้าขนมปัง!AE:AE)+SUMIF('วางแผนBC,CJ'!$C:$C,'รับ-จ่าย ประจำวัน'!$B3,'วางแผนBC,CJ'!AE:AE)+SUMIF(RD!$C:$C,'รับ-จ่าย ประจำวัน'!$B3,RD!AE:AE)+SUMIF('FG,ออนไล,คัดแยก'!$C:$C,'รับ-จ่าย ประจำวัน'!$B3,'FG,ออนไล,คัดแยก'!AE:AE)</f>
        <v>200</v>
      </c>
      <c r="BM3" s="16">
        <f>SUMIF(เตรียมส่วนผสม!$C:$C,'รับ-จ่าย ประจำวัน'!$B3,เตรียมส่วนผสม!AF:AF)+SUMIF(กวนไส้!$C:$C,'รับ-จ่าย ประจำวัน'!$B3,กวนไส้!AF:AF)+SUMIF(ผลิต1!$C:$C,'รับ-จ่าย ประจำวัน'!$B3,ผลิต1!AF:AF)+SUMIF(ผลิต2!$C:$C,'รับ-จ่าย ประจำวัน'!$B3,ผลิต2!AF:AF)+SUMIF(เส้นแต่งหน้าขนมเค้ก!$C:$C,'รับ-จ่าย ประจำวัน'!$B3,เส้นแต่งหน้าขนมเค้ก!AF:AF)+SUMIF(แพ็ค!$C:$C,'รับ-จ่าย ประจำวัน'!$B3,แพ็ค!AF:AF)+SUMIF(ธุรการ!$C:$C,'รับ-จ่าย ประจำวัน'!$B3,ธุรการ!AF:AF)+SUMIF(เส้นแต่งหน้าขนมปัง!$C:$C,'รับ-จ่าย ประจำวัน'!$B3,เส้นแต่งหน้าขนมปัง!AF:AF)+SUMIF('วางแผนBC,CJ'!$C:$C,'รับ-จ่าย ประจำวัน'!$B3,'วางแผนBC,CJ'!AF:AF)+SUMIF(RD!$C:$C,'รับ-จ่าย ประจำวัน'!$B3,RD!AF:AF)+SUMIF('FG,ออนไล,คัดแยก'!$C:$C,'รับ-จ่าย ประจำวัน'!$B3,'FG,ออนไล,คัดแยก'!AF:AF)</f>
        <v>0</v>
      </c>
      <c r="BN3" s="16">
        <f>SUMIF(เตรียมส่วนผสม!$C:$C,'รับ-จ่าย ประจำวัน'!$B3,เตรียมส่วนผสม!AG:AG)+SUMIF(กวนไส้!$C:$C,'รับ-จ่าย ประจำวัน'!$B3,กวนไส้!AG:AG)+SUMIF(ผลิต1!$C:$C,'รับ-จ่าย ประจำวัน'!$B3,ผลิต1!AG:AG)+SUMIF(ผลิต2!$C:$C,'รับ-จ่าย ประจำวัน'!$B3,ผลิต2!AG:AG)+SUMIF(เส้นแต่งหน้าขนมเค้ก!$C:$C,'รับ-จ่าย ประจำวัน'!$B3,เส้นแต่งหน้าขนมเค้ก!AG:AG)+SUMIF(แพ็ค!$C:$C,'รับ-จ่าย ประจำวัน'!$B3,แพ็ค!AG:AG)+SUMIF(ธุรการ!$C:$C,'รับ-จ่าย ประจำวัน'!$B3,ธุรการ!AG:AG)+SUMIF(เส้นแต่งหน้าขนมปัง!$C:$C,'รับ-จ่าย ประจำวัน'!$B3,เส้นแต่งหน้าขนมปัง!AG:AG)+SUMIF('วางแผนBC,CJ'!$C:$C,'รับ-จ่าย ประจำวัน'!$B3,'วางแผนBC,CJ'!AG:AG)+SUMIF(RD!$C:$C,'รับ-จ่าย ประจำวัน'!$B3,RD!AG:AG)+SUMIF('FG,ออนไล,คัดแยก'!$C:$C,'รับ-จ่าย ประจำวัน'!$B3,'FG,ออนไล,คัดแยก'!AG:AG)</f>
        <v>0</v>
      </c>
      <c r="BO3" s="16">
        <f>SUMIF(เตรียมส่วนผสม!$C:$C,'รับ-จ่าย ประจำวัน'!$B3,เตรียมส่วนผสม!AH:AH)+SUMIF(กวนไส้!$C:$C,'รับ-จ่าย ประจำวัน'!$B3,กวนไส้!AH:AH)+SUMIF(ผลิต1!$C:$C,'รับ-จ่าย ประจำวัน'!$B3,ผลิต1!AH:AH)+SUMIF(ผลิต2!$C:$C,'รับ-จ่าย ประจำวัน'!$B3,ผลิต2!AH:AH)+SUMIF(เส้นแต่งหน้าขนมเค้ก!$C:$C,'รับ-จ่าย ประจำวัน'!$B3,เส้นแต่งหน้าขนมเค้ก!AH:AH)+SUMIF(แพ็ค!$C:$C,'รับ-จ่าย ประจำวัน'!$B3,แพ็ค!AH:AH)+SUMIF(ธุรการ!$C:$C,'รับ-จ่าย ประจำวัน'!$B3,ธุรการ!AH:AH)+SUMIF(เส้นแต่งหน้าขนมปัง!$C:$C,'รับ-จ่าย ประจำวัน'!$B3,เส้นแต่งหน้าขนมปัง!AH:AH)+SUMIF('วางแผนBC,CJ'!$C:$C,'รับ-จ่าย ประจำวัน'!$B3,'วางแผนBC,CJ'!AH:AH)+SUMIF(RD!$C:$C,'รับ-จ่าย ประจำวัน'!$B3,RD!AH:AH)+SUMIF('FG,ออนไล,คัดแยก'!$C:$C,'รับ-จ่าย ประจำวัน'!$B3,'FG,ออนไล,คัดแยก'!AH:AH)</f>
        <v>0</v>
      </c>
      <c r="BP3" s="16">
        <f>SUMIF(เตรียมส่วนผสม!$C:$C,'รับ-จ่าย ประจำวัน'!$B3,เตรียมส่วนผสม!AI:AI)+SUMIF(กวนไส้!$C:$C,'รับ-จ่าย ประจำวัน'!$B3,กวนไส้!AI:AI)+SUMIF(ผลิต1!$C:$C,'รับ-จ่าย ประจำวัน'!$B3,ผลิต1!AI:AI)+SUMIF(ผลิต2!$C:$C,'รับ-จ่าย ประจำวัน'!$B3,ผลิต2!AI:AI)+SUMIF(เส้นแต่งหน้าขนมเค้ก!$C:$C,'รับ-จ่าย ประจำวัน'!$B3,เส้นแต่งหน้าขนมเค้ก!AI:AI)+SUMIF(แพ็ค!$C:$C,'รับ-จ่าย ประจำวัน'!$B3,แพ็ค!AI:AI)+SUMIF(ธุรการ!$C:$C,'รับ-จ่าย ประจำวัน'!$B3,ธุรการ!AI:AI)+SUMIF(เส้นแต่งหน้าขนมปัง!$C:$C,'รับ-จ่าย ประจำวัน'!$B3,เส้นแต่งหน้าขนมปัง!AI:AI)+SUMIF('วางแผนBC,CJ'!$C:$C,'รับ-จ่าย ประจำวัน'!$B3,'วางแผนBC,CJ'!AI:AI)+SUMIF(RD!$C:$C,'รับ-จ่าย ประจำวัน'!$B3,RD!AI:AI)+SUMIF('FG,ออนไล,คัดแยก'!$C:$C,'รับ-จ่าย ประจำวัน'!$B3,'FG,ออนไล,คัดแยก'!AI:AI)</f>
        <v>0</v>
      </c>
      <c r="BQ3" s="16">
        <f>SUMIF(เตรียมส่วนผสม!$C:$C,'รับ-จ่าย ประจำวัน'!$B3,เตรียมส่วนผสม!AJ:AJ)+SUMIF(กวนไส้!$C:$C,'รับ-จ่าย ประจำวัน'!$B3,กวนไส้!AJ:AJ)+SUMIF(ผลิต1!$C:$C,'รับ-จ่าย ประจำวัน'!$B3,ผลิต1!AJ:AJ)+SUMIF(ผลิต2!$C:$C,'รับ-จ่าย ประจำวัน'!$B3,ผลิต2!AJ:AJ)+SUMIF(เส้นแต่งหน้าขนมเค้ก!$C:$C,'รับ-จ่าย ประจำวัน'!$B3,เส้นแต่งหน้าขนมเค้ก!AJ:AJ)+SUMIF(แพ็ค!$C:$C,'รับ-จ่าย ประจำวัน'!$B3,แพ็ค!AJ:AJ)+SUMIF(ธุรการ!$C:$C,'รับ-จ่าย ประจำวัน'!$B3,ธุรการ!AJ:AJ)+SUMIF(เส้นแต่งหน้าขนมปัง!$C:$C,'รับ-จ่าย ประจำวัน'!$B3,เส้นแต่งหน้าขนมปัง!AJ:AJ)+SUMIF('วางแผนBC,CJ'!$C:$C,'รับ-จ่าย ประจำวัน'!$B3,'วางแผนBC,CJ'!AJ:AJ)+SUMIF(RD!$C:$C,'รับ-จ่าย ประจำวัน'!$B3,RD!AJ:AJ)+SUMIF('FG,ออนไล,คัดแยก'!$C:$C,'รับ-จ่าย ประจำวัน'!$B3,'FG,ออนไล,คัดแยก'!AJ:AJ)</f>
        <v>0</v>
      </c>
      <c r="BR3" s="16">
        <f>SUMIF(เตรียมส่วนผสม!$C:$C,'รับ-จ่าย ประจำวัน'!$B3,เตรียมส่วนผสม!AK:AK)+SUMIF(กวนไส้!$C:$C,'รับ-จ่าย ประจำวัน'!$B3,กวนไส้!AK:AK)+SUMIF(ผลิต1!$C:$C,'รับ-จ่าย ประจำวัน'!$B3,ผลิต1!AK:AK)+SUMIF(ผลิต2!$C:$C,'รับ-จ่าย ประจำวัน'!$B3,ผลิต2!AK:AK)+SUMIF(เส้นแต่งหน้าขนมเค้ก!$C:$C,'รับ-จ่าย ประจำวัน'!$B3,เส้นแต่งหน้าขนมเค้ก!AK:AK)+SUMIF(แพ็ค!$C:$C,'รับ-จ่าย ประจำวัน'!$B3,แพ็ค!AK:AK)+SUMIF(ธุรการ!$C:$C,'รับ-จ่าย ประจำวัน'!$B3,ธุรการ!AK:AK)+SUMIF(เส้นแต่งหน้าขนมปัง!$C:$C,'รับ-จ่าย ประจำวัน'!$B3,เส้นแต่งหน้าขนมปัง!AK:AK)+SUMIF('วางแผนBC,CJ'!$C:$C,'รับ-จ่าย ประจำวัน'!$B3,'วางแผนBC,CJ'!AK:AK)+SUMIF(RD!$C:$C,'รับ-จ่าย ประจำวัน'!$B3,RD!AK:AK)+SUMIF('FG,ออนไล,คัดแยก'!$C:$C,'รับ-จ่าย ประจำวัน'!$B3,'FG,ออนไล,คัดแยก'!AK:AK)</f>
        <v>0</v>
      </c>
      <c r="BS3" s="16">
        <f>SUMIF(เตรียมส่วนผสม!$C:$C,'รับ-จ่าย ประจำวัน'!$B3,เตรียมส่วนผสม!AL:AL)+SUMIF(กวนไส้!$C:$C,'รับ-จ่าย ประจำวัน'!$B3,กวนไส้!AL:AL)+SUMIF(ผลิต1!$C:$C,'รับ-จ่าย ประจำวัน'!$B3,ผลิต1!AL:AL)+SUMIF(ผลิต2!$C:$C,'รับ-จ่าย ประจำวัน'!$B3,ผลิต2!AL:AL)+SUMIF(เส้นแต่งหน้าขนมเค้ก!$C:$C,'รับ-จ่าย ประจำวัน'!$B3,เส้นแต่งหน้าขนมเค้ก!AL:AL)+SUMIF(แพ็ค!$C:$C,'รับ-จ่าย ประจำวัน'!$B3,แพ็ค!AL:AL)+SUMIF(ธุรการ!$C:$C,'รับ-จ่าย ประจำวัน'!$B3,ธุรการ!AL:AL)+SUMIF(เส้นแต่งหน้าขนมปัง!$C:$C,'รับ-จ่าย ประจำวัน'!$B3,เส้นแต่งหน้าขนมปัง!AL:AL)+SUMIF('วางแผนBC,CJ'!$C:$C,'รับ-จ่าย ประจำวัน'!$B3,'วางแผนBC,CJ'!AL:AL)+SUMIF(RD!$C:$C,'รับ-จ่าย ประจำวัน'!$B3,RD!AL:AL)+SUMIF('FG,ออนไล,คัดแยก'!$C:$C,'รับ-จ่าย ประจำวัน'!$B3,'FG,ออนไล,คัดแยก'!AL:AL)</f>
        <v>0</v>
      </c>
      <c r="BT3" s="18">
        <f t="shared" si="1"/>
        <v>1400</v>
      </c>
      <c r="BU3" s="116"/>
      <c r="BV3" s="146">
        <f t="shared" si="2"/>
        <v>5600</v>
      </c>
      <c r="BW3" s="183">
        <v>30</v>
      </c>
      <c r="BX3" s="172">
        <f>BT3/30</f>
        <v>46.666666666666664</v>
      </c>
      <c r="BY3" s="188">
        <f t="shared" si="3"/>
        <v>120</v>
      </c>
      <c r="BZ3" s="180">
        <f t="shared" ca="1" si="4"/>
        <v>46323</v>
      </c>
      <c r="CA3" s="93"/>
      <c r="CB3" s="93"/>
      <c r="CC3" s="93"/>
      <c r="CD3" s="93"/>
      <c r="CE3" s="93"/>
      <c r="CF3" s="93"/>
      <c r="CG3" s="93"/>
      <c r="CH3" s="93"/>
      <c r="CI3" s="93"/>
      <c r="CJ3" s="97"/>
      <c r="CK3" s="9">
        <f t="shared" si="5"/>
        <v>5600</v>
      </c>
    </row>
    <row r="4" spans="1:89" hidden="1" x14ac:dyDescent="0.5">
      <c r="A4" s="149" t="s">
        <v>102</v>
      </c>
      <c r="B4" s="34">
        <v>1024301001</v>
      </c>
      <c r="C4" s="10" t="s">
        <v>1475</v>
      </c>
      <c r="D4" s="135" t="s">
        <v>61</v>
      </c>
      <c r="E4" s="11">
        <v>0</v>
      </c>
      <c r="F4" s="75"/>
      <c r="G4" s="11" t="s">
        <v>62</v>
      </c>
      <c r="H4" s="12">
        <v>1300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3"/>
      <c r="AF4" s="13"/>
      <c r="AG4" s="13"/>
      <c r="AH4" s="13"/>
      <c r="AI4" s="14"/>
      <c r="AJ4" s="14"/>
      <c r="AK4" s="14"/>
      <c r="AL4" s="14"/>
      <c r="AM4" s="14"/>
      <c r="AN4" s="15">
        <f t="shared" si="0"/>
        <v>0</v>
      </c>
      <c r="AO4" s="16">
        <f>SUMIF(เตรียมส่วนผสม!$C:$C,'รับ-จ่าย ประจำวัน'!$B4,เตรียมส่วนผสม!H:H)+SUMIF(กวนไส้!$C:$C,'รับ-จ่าย ประจำวัน'!$B4,กวนไส้!H:H)+SUMIF(ผลิต1!$C:$C,'รับ-จ่าย ประจำวัน'!$B4,ผลิต1!H:H)+SUMIF(ผลิต2!$C:$C,'รับ-จ่าย ประจำวัน'!$B4,ผลิต2!H:H)+SUMIF(เส้นแต่งหน้าขนมเค้ก!$C:$C,'รับ-จ่าย ประจำวัน'!$B4,เส้นแต่งหน้าขนมเค้ก!H:H)+SUMIF(แพ็ค!$C:$C,'รับ-จ่าย ประจำวัน'!$B4,แพ็ค!H:H)+SUMIF(ธุรการ!$C:$C,'รับ-จ่าย ประจำวัน'!$B4,ธุรการ!H:H)+SUMIF(เส้นแต่งหน้าขนมปัง!$C:$C,'รับ-จ่าย ประจำวัน'!$B4,เส้นแต่งหน้าขนมปัง!H:H)+SUMIF('วางแผนBC,CJ'!$C:$C,'รับ-จ่าย ประจำวัน'!$B4,'วางแผนBC,CJ'!H:H)+SUMIF(RD!$C:$C,'รับ-จ่าย ประจำวัน'!$B4,RD!H:H)+SUMIF('FG,ออนไล,คัดแยก'!$C:$C,'รับ-จ่าย ประจำวัน'!$B4,'FG,ออนไล,คัดแยก'!H:H)</f>
        <v>0</v>
      </c>
      <c r="AP4" s="16">
        <f>SUMIF(เตรียมส่วนผสม!$C:$C,'รับ-จ่าย ประจำวัน'!$B4,เตรียมส่วนผสม!I:I)+SUMIF(กวนไส้!$C:$C,'รับ-จ่าย ประจำวัน'!$B4,กวนไส้!I:I)+SUMIF(ผลิต1!$C:$C,'รับ-จ่าย ประจำวัน'!$B4,ผลิต1!I:I)+SUMIF(ผลิต2!$C:$C,'รับ-จ่าย ประจำวัน'!$B4,ผลิต2!I:I)+SUMIF(เส้นแต่งหน้าขนมเค้ก!$C:$C,'รับ-จ่าย ประจำวัน'!$B4,เส้นแต่งหน้าขนมเค้ก!I:I)+SUMIF(แพ็ค!$C:$C,'รับ-จ่าย ประจำวัน'!$B4,แพ็ค!I:I)+SUMIF(ธุรการ!$C:$C,'รับ-จ่าย ประจำวัน'!$B4,ธุรการ!I:I)+SUMIF(เส้นแต่งหน้าขนมปัง!$C:$C,'รับ-จ่าย ประจำวัน'!$B4,เส้นแต่งหน้าขนมปัง!I:I)+SUMIF('วางแผนBC,CJ'!$C:$C,'รับ-จ่าย ประจำวัน'!$B4,'วางแผนBC,CJ'!I:I)+SUMIF(RD!$C:$C,'รับ-จ่าย ประจำวัน'!$B4,RD!I:I)+SUMIF('FG,ออนไล,คัดแยก'!$C:$C,'รับ-จ่าย ประจำวัน'!$B4,'FG,ออนไล,คัดแยก'!I:I)</f>
        <v>0</v>
      </c>
      <c r="AQ4" s="16">
        <f>SUMIF(เตรียมส่วนผสม!$C:$C,'รับ-จ่าย ประจำวัน'!$B4,เตรียมส่วนผสม!J:J)+SUMIF(กวนไส้!$C:$C,'รับ-จ่าย ประจำวัน'!$B4,กวนไส้!J:J)+SUMIF(ผลิต1!$C:$C,'รับ-จ่าย ประจำวัน'!$B4,ผลิต1!J:J)+SUMIF(ผลิต2!$C:$C,'รับ-จ่าย ประจำวัน'!$B4,ผลิต2!J:J)+SUMIF(เส้นแต่งหน้าขนมเค้ก!$C:$C,'รับ-จ่าย ประจำวัน'!$B4,เส้นแต่งหน้าขนมเค้ก!J:J)+SUMIF(แพ็ค!$C:$C,'รับ-จ่าย ประจำวัน'!$B4,แพ็ค!J:J)+SUMIF(ธุรการ!$C:$C,'รับ-จ่าย ประจำวัน'!$B4,ธุรการ!J:J)+SUMIF(เส้นแต่งหน้าขนมปัง!$C:$C,'รับ-จ่าย ประจำวัน'!$B4,เส้นแต่งหน้าขนมปัง!J:J)+SUMIF('วางแผนBC,CJ'!$C:$C,'รับ-จ่าย ประจำวัน'!$B4,'วางแผนBC,CJ'!J:J)+SUMIF(RD!$C:$C,'รับ-จ่าย ประจำวัน'!$B4,RD!J:J)+SUMIF('FG,ออนไล,คัดแยก'!$C:$C,'รับ-จ่าย ประจำวัน'!$B4,'FG,ออนไล,คัดแยก'!J:J)</f>
        <v>0</v>
      </c>
      <c r="AR4" s="16">
        <f>SUMIF(เตรียมส่วนผสม!$C:$C,'รับ-จ่าย ประจำวัน'!$B4,เตรียมส่วนผสม!K:K)+SUMIF(กวนไส้!$C:$C,'รับ-จ่าย ประจำวัน'!$B4,กวนไส้!K:K)+SUMIF(ผลิต1!$C:$C,'รับ-จ่าย ประจำวัน'!$B4,ผลิต1!K:K)+SUMIF(ผลิต2!$C:$C,'รับ-จ่าย ประจำวัน'!$B4,ผลิต2!K:K)+SUMIF(เส้นแต่งหน้าขนมเค้ก!$C:$C,'รับ-จ่าย ประจำวัน'!$B4,เส้นแต่งหน้าขนมเค้ก!K:K)+SUMIF(แพ็ค!$C:$C,'รับ-จ่าย ประจำวัน'!$B4,แพ็ค!K:K)+SUMIF(ธุรการ!$C:$C,'รับ-จ่าย ประจำวัน'!$B4,ธุรการ!K:K)+SUMIF(เส้นแต่งหน้าขนมปัง!$C:$C,'รับ-จ่าย ประจำวัน'!$B4,เส้นแต่งหน้าขนมปัง!K:K)+SUMIF('วางแผนBC,CJ'!$C:$C,'รับ-จ่าย ประจำวัน'!$B4,'วางแผนBC,CJ'!K:K)+SUMIF(RD!$C:$C,'รับ-จ่าย ประจำวัน'!$B4,RD!K:K)+SUMIF('FG,ออนไล,คัดแยก'!$C:$C,'รับ-จ่าย ประจำวัน'!$B4,'FG,ออนไล,คัดแยก'!K:K)</f>
        <v>0</v>
      </c>
      <c r="AS4" s="16">
        <f>SUMIF(เตรียมส่วนผสม!$C:$C,'รับ-จ่าย ประจำวัน'!$B4,เตรียมส่วนผสม!L:L)+SUMIF(กวนไส้!$C:$C,'รับ-จ่าย ประจำวัน'!$B4,กวนไส้!L:L)+SUMIF(ผลิต1!$C:$C,'รับ-จ่าย ประจำวัน'!$B4,ผลิต1!L:L)+SUMIF(ผลิต2!$C:$C,'รับ-จ่าย ประจำวัน'!$B4,ผลิต2!L:L)+SUMIF(เส้นแต่งหน้าขนมเค้ก!$C:$C,'รับ-จ่าย ประจำวัน'!$B4,เส้นแต่งหน้าขนมเค้ก!L:L)+SUMIF(แพ็ค!$C:$C,'รับ-จ่าย ประจำวัน'!$B4,แพ็ค!L:L)+SUMIF(ธุรการ!$C:$C,'รับ-จ่าย ประจำวัน'!$B4,ธุรการ!L:L)+SUMIF(เส้นแต่งหน้าขนมปัง!$C:$C,'รับ-จ่าย ประจำวัน'!$B4,เส้นแต่งหน้าขนมปัง!L:L)+SUMIF('วางแผนBC,CJ'!$C:$C,'รับ-จ่าย ประจำวัน'!$B4,'วางแผนBC,CJ'!L:L)+SUMIF(RD!$C:$C,'รับ-จ่าย ประจำวัน'!$B4,RD!L:L)+SUMIF('FG,ออนไล,คัดแยก'!$C:$C,'รับ-จ่าย ประจำวัน'!$B4,'FG,ออนไล,คัดแยก'!L:L)</f>
        <v>0</v>
      </c>
      <c r="AT4" s="16">
        <f>SUMIF(เตรียมส่วนผสม!$C:$C,'รับ-จ่าย ประจำวัน'!$B4,เตรียมส่วนผสม!M:M)+SUMIF(กวนไส้!$C:$C,'รับ-จ่าย ประจำวัน'!$B4,กวนไส้!M:M)+SUMIF(ผลิต1!$C:$C,'รับ-จ่าย ประจำวัน'!$B4,ผลิต1!M:M)+SUMIF(ผลิต2!$C:$C,'รับ-จ่าย ประจำวัน'!$B4,ผลิต2!M:M)+SUMIF(เส้นแต่งหน้าขนมเค้ก!$C:$C,'รับ-จ่าย ประจำวัน'!$B4,เส้นแต่งหน้าขนมเค้ก!M:M)+SUMIF(แพ็ค!$C:$C,'รับ-จ่าย ประจำวัน'!$B4,แพ็ค!M:M)+SUMIF(ธุรการ!$C:$C,'รับ-จ่าย ประจำวัน'!$B4,ธุรการ!M:M)+SUMIF(เส้นแต่งหน้าขนมปัง!$C:$C,'รับ-จ่าย ประจำวัน'!$B4,เส้นแต่งหน้าขนมปัง!M:M)+SUMIF('วางแผนBC,CJ'!$C:$C,'รับ-จ่าย ประจำวัน'!$B4,'วางแผนBC,CJ'!M:M)+SUMIF(RD!$C:$C,'รับ-จ่าย ประจำวัน'!$B4,RD!M:M)+SUMIF('FG,ออนไล,คัดแยก'!$C:$C,'รับ-จ่าย ประจำวัน'!$B4,'FG,ออนไล,คัดแยก'!M:M)</f>
        <v>0</v>
      </c>
      <c r="AU4" s="16">
        <f>SUMIF(เตรียมส่วนผสม!$C:$C,'รับ-จ่าย ประจำวัน'!$B4,เตรียมส่วนผสม!N:N)+SUMIF(กวนไส้!$C:$C,'รับ-จ่าย ประจำวัน'!$B4,กวนไส้!N:N)+SUMIF(ผลิต1!$C:$C,'รับ-จ่าย ประจำวัน'!$B4,ผลิต1!N:N)+SUMIF(ผลิต2!$C:$C,'รับ-จ่าย ประจำวัน'!$B4,ผลิต2!N:N)+SUMIF(เส้นแต่งหน้าขนมเค้ก!$C:$C,'รับ-จ่าย ประจำวัน'!$B4,เส้นแต่งหน้าขนมเค้ก!N:N)+SUMIF(แพ็ค!$C:$C,'รับ-จ่าย ประจำวัน'!$B4,แพ็ค!N:N)+SUMIF(ธุรการ!$C:$C,'รับ-จ่าย ประจำวัน'!$B4,ธุรการ!N:N)+SUMIF(เส้นแต่งหน้าขนมปัง!$C:$C,'รับ-จ่าย ประจำวัน'!$B4,เส้นแต่งหน้าขนมปัง!N:N)+SUMIF('วางแผนBC,CJ'!$C:$C,'รับ-จ่าย ประจำวัน'!$B4,'วางแผนBC,CJ'!N:N)+SUMIF(RD!$C:$C,'รับ-จ่าย ประจำวัน'!$B4,RD!N:N)+SUMIF('FG,ออนไล,คัดแยก'!$C:$C,'รับ-จ่าย ประจำวัน'!$B4,'FG,ออนไล,คัดแยก'!N:N)</f>
        <v>0</v>
      </c>
      <c r="AV4" s="16">
        <f>SUMIF(เตรียมส่วนผสม!$C:$C,'รับ-จ่าย ประจำวัน'!$B4,เตรียมส่วนผสม!O:O)+SUMIF(กวนไส้!$C:$C,'รับ-จ่าย ประจำวัน'!$B4,กวนไส้!O:O)+SUMIF(ผลิต1!$C:$C,'รับ-จ่าย ประจำวัน'!$B4,ผลิต1!O:O)+SUMIF(ผลิต2!$C:$C,'รับ-จ่าย ประจำวัน'!$B4,ผลิต2!O:O)+SUMIF(เส้นแต่งหน้าขนมเค้ก!$C:$C,'รับ-จ่าย ประจำวัน'!$B4,เส้นแต่งหน้าขนมเค้ก!O:O)+SUMIF(แพ็ค!$C:$C,'รับ-จ่าย ประจำวัน'!$B4,แพ็ค!O:O)+SUMIF(ธุรการ!$C:$C,'รับ-จ่าย ประจำวัน'!$B4,ธุรการ!O:O)+SUMIF(เส้นแต่งหน้าขนมปัง!$C:$C,'รับ-จ่าย ประจำวัน'!$B4,เส้นแต่งหน้าขนมปัง!O:O)+SUMIF('วางแผนBC,CJ'!$C:$C,'รับ-จ่าย ประจำวัน'!$B4,'วางแผนBC,CJ'!O:O)+SUMIF(RD!$C:$C,'รับ-จ่าย ประจำวัน'!$B4,RD!O:O)+SUMIF('FG,ออนไล,คัดแยก'!$C:$C,'รับ-จ่าย ประจำวัน'!$B4,'FG,ออนไล,คัดแยก'!O:O)</f>
        <v>0</v>
      </c>
      <c r="AW4" s="16">
        <f>SUMIF(เตรียมส่วนผสม!$C:$C,'รับ-จ่าย ประจำวัน'!$B4,เตรียมส่วนผสม!P:P)+SUMIF(กวนไส้!$C:$C,'รับ-จ่าย ประจำวัน'!$B4,กวนไส้!P:P)+SUMIF(ผลิต1!$C:$C,'รับ-จ่าย ประจำวัน'!$B4,ผลิต1!P:P)+SUMIF(ผลิต2!$C:$C,'รับ-จ่าย ประจำวัน'!$B4,ผลิต2!P:P)+SUMIF(เส้นแต่งหน้าขนมเค้ก!$C:$C,'รับ-จ่าย ประจำวัน'!$B4,เส้นแต่งหน้าขนมเค้ก!P:P)+SUMIF(แพ็ค!$C:$C,'รับ-จ่าย ประจำวัน'!$B4,แพ็ค!P:P)+SUMIF(ธุรการ!$C:$C,'รับ-จ่าย ประจำวัน'!$B4,ธุรการ!P:P)+SUMIF(เส้นแต่งหน้าขนมปัง!$C:$C,'รับ-จ่าย ประจำวัน'!$B4,เส้นแต่งหน้าขนมปัง!P:P)+SUMIF('วางแผนBC,CJ'!$C:$C,'รับ-จ่าย ประจำวัน'!$B4,'วางแผนBC,CJ'!P:P)+SUMIF(RD!$C:$C,'รับ-จ่าย ประจำวัน'!$B4,RD!P:P)+SUMIF('FG,ออนไล,คัดแยก'!$C:$C,'รับ-จ่าย ประจำวัน'!$B4,'FG,ออนไล,คัดแยก'!P:P)</f>
        <v>0</v>
      </c>
      <c r="AX4" s="16">
        <f>SUMIF(เตรียมส่วนผสม!$C:$C,'รับ-จ่าย ประจำวัน'!$B4,เตรียมส่วนผสม!Q:Q)+SUMIF(กวนไส้!$C:$C,'รับ-จ่าย ประจำวัน'!$B4,กวนไส้!Q:Q)+SUMIF(ผลิต1!$C:$C,'รับ-จ่าย ประจำวัน'!$B4,ผลิต1!Q:Q)+SUMIF(ผลิต2!$C:$C,'รับ-จ่าย ประจำวัน'!$B4,ผลิต2!Q:Q)+SUMIF(เส้นแต่งหน้าขนมเค้ก!$C:$C,'รับ-จ่าย ประจำวัน'!$B4,เส้นแต่งหน้าขนมเค้ก!Q:Q)+SUMIF(แพ็ค!$C:$C,'รับ-จ่าย ประจำวัน'!$B4,แพ็ค!Q:Q)+SUMIF(ธุรการ!$C:$C,'รับ-จ่าย ประจำวัน'!$B4,ธุรการ!Q:Q)+SUMIF(เส้นแต่งหน้าขนมปัง!$C:$C,'รับ-จ่าย ประจำวัน'!$B4,เส้นแต่งหน้าขนมปัง!Q:Q)+SUMIF('วางแผนBC,CJ'!$C:$C,'รับ-จ่าย ประจำวัน'!$B4,'วางแผนBC,CJ'!Q:Q)+SUMIF(RD!$C:$C,'รับ-จ่าย ประจำวัน'!$B4,RD!Q:Q)+SUMIF('FG,ออนไล,คัดแยก'!$C:$C,'รับ-จ่าย ประจำวัน'!$B4,'FG,ออนไล,คัดแยก'!Q:Q)</f>
        <v>0</v>
      </c>
      <c r="AY4" s="16">
        <f>SUMIF(เตรียมส่วนผสม!$C:$C,'รับ-จ่าย ประจำวัน'!$B4,เตรียมส่วนผสม!R:R)+SUMIF(กวนไส้!$C:$C,'รับ-จ่าย ประจำวัน'!$B4,กวนไส้!R:R)+SUMIF(ผลิต1!$C:$C,'รับ-จ่าย ประจำวัน'!$B4,ผลิต1!R:R)+SUMIF(ผลิต2!$C:$C,'รับ-จ่าย ประจำวัน'!$B4,ผลิต2!R:R)+SUMIF(เส้นแต่งหน้าขนมเค้ก!$C:$C,'รับ-จ่าย ประจำวัน'!$B4,เส้นแต่งหน้าขนมเค้ก!R:R)+SUMIF(แพ็ค!$C:$C,'รับ-จ่าย ประจำวัน'!$B4,แพ็ค!R:R)+SUMIF(ธุรการ!$C:$C,'รับ-จ่าย ประจำวัน'!$B4,ธุรการ!R:R)+SUMIF(เส้นแต่งหน้าขนมปัง!$C:$C,'รับ-จ่าย ประจำวัน'!$B4,เส้นแต่งหน้าขนมปัง!R:R)+SUMIF('วางแผนBC,CJ'!$C:$C,'รับ-จ่าย ประจำวัน'!$B4,'วางแผนBC,CJ'!R:R)+SUMIF(RD!$C:$C,'รับ-จ่าย ประจำวัน'!$B4,RD!R:R)+SUMIF('FG,ออนไล,คัดแยก'!$C:$C,'รับ-จ่าย ประจำวัน'!$B4,'FG,ออนไล,คัดแยก'!R:R)</f>
        <v>0</v>
      </c>
      <c r="AZ4" s="16">
        <f>SUMIF(เตรียมส่วนผสม!$C:$C,'รับ-จ่าย ประจำวัน'!$B4,เตรียมส่วนผสม!S:S)+SUMIF(กวนไส้!$C:$C,'รับ-จ่าย ประจำวัน'!$B4,กวนไส้!S:S)+SUMIF(ผลิต1!$C:$C,'รับ-จ่าย ประจำวัน'!$B4,ผลิต1!S:S)+SUMIF(ผลิต2!$C:$C,'รับ-จ่าย ประจำวัน'!$B4,ผลิต2!S:S)+SUMIF(เส้นแต่งหน้าขนมเค้ก!$C:$C,'รับ-จ่าย ประจำวัน'!$B4,เส้นแต่งหน้าขนมเค้ก!S:S)+SUMIF(แพ็ค!$C:$C,'รับ-จ่าย ประจำวัน'!$B4,แพ็ค!S:S)+SUMIF(ธุรการ!$C:$C,'รับ-จ่าย ประจำวัน'!$B4,ธุรการ!S:S)+SUMIF(เส้นแต่งหน้าขนมปัง!$C:$C,'รับ-จ่าย ประจำวัน'!$B4,เส้นแต่งหน้าขนมปัง!S:S)+SUMIF('วางแผนBC,CJ'!$C:$C,'รับ-จ่าย ประจำวัน'!$B4,'วางแผนBC,CJ'!S:S)+SUMIF(RD!$C:$C,'รับ-จ่าย ประจำวัน'!$B4,RD!S:S)+SUMIF('FG,ออนไล,คัดแยก'!$C:$C,'รับ-จ่าย ประจำวัน'!$B4,'FG,ออนไล,คัดแยก'!S:S)</f>
        <v>0</v>
      </c>
      <c r="BA4" s="16">
        <f>SUMIF(เตรียมส่วนผสม!$C:$C,'รับ-จ่าย ประจำวัน'!$B4,เตรียมส่วนผสม!T:T)+SUMIF(กวนไส้!$C:$C,'รับ-จ่าย ประจำวัน'!$B4,กวนไส้!T:T)+SUMIF(ผลิต1!$C:$C,'รับ-จ่าย ประจำวัน'!$B4,ผลิต1!T:T)+SUMIF(ผลิต2!$C:$C,'รับ-จ่าย ประจำวัน'!$B4,ผลิต2!T:T)+SUMIF(เส้นแต่งหน้าขนมเค้ก!$C:$C,'รับ-จ่าย ประจำวัน'!$B4,เส้นแต่งหน้าขนมเค้ก!T:T)+SUMIF(แพ็ค!$C:$C,'รับ-จ่าย ประจำวัน'!$B4,แพ็ค!T:T)+SUMIF(ธุรการ!$C:$C,'รับ-จ่าย ประจำวัน'!$B4,ธุรการ!T:T)+SUMIF(เส้นแต่งหน้าขนมปัง!$C:$C,'รับ-จ่าย ประจำวัน'!$B4,เส้นแต่งหน้าขนมปัง!T:T)+SUMIF('วางแผนBC,CJ'!$C:$C,'รับ-จ่าย ประจำวัน'!$B4,'วางแผนBC,CJ'!T:T)+SUMIF(RD!$C:$C,'รับ-จ่าย ประจำวัน'!$B4,RD!T:T)+SUMIF('FG,ออนไล,คัดแยก'!$C:$C,'รับ-จ่าย ประจำวัน'!$B4,'FG,ออนไล,คัดแยก'!T:T)</f>
        <v>0</v>
      </c>
      <c r="BB4" s="16">
        <f>SUMIF(เตรียมส่วนผสม!$C:$C,'รับ-จ่าย ประจำวัน'!$B4,เตรียมส่วนผสม!U:U)+SUMIF(กวนไส้!$C:$C,'รับ-จ่าย ประจำวัน'!$B4,กวนไส้!U:U)+SUMIF(ผลิต1!$C:$C,'รับ-จ่าย ประจำวัน'!$B4,ผลิต1!U:U)+SUMIF(ผลิต2!$C:$C,'รับ-จ่าย ประจำวัน'!$B4,ผลิต2!U:U)+SUMIF(เส้นแต่งหน้าขนมเค้ก!$C:$C,'รับ-จ่าย ประจำวัน'!$B4,เส้นแต่งหน้าขนมเค้ก!U:U)+SUMIF(แพ็ค!$C:$C,'รับ-จ่าย ประจำวัน'!$B4,แพ็ค!U:U)+SUMIF(ธุรการ!$C:$C,'รับ-จ่าย ประจำวัน'!$B4,ธุรการ!U:U)+SUMIF(เส้นแต่งหน้าขนมปัง!$C:$C,'รับ-จ่าย ประจำวัน'!$B4,เส้นแต่งหน้าขนมปัง!U:U)+SUMIF('วางแผนBC,CJ'!$C:$C,'รับ-จ่าย ประจำวัน'!$B4,'วางแผนBC,CJ'!U:U)+SUMIF(RD!$C:$C,'รับ-จ่าย ประจำวัน'!$B4,RD!U:U)+SUMIF('FG,ออนไล,คัดแยก'!$C:$C,'รับ-จ่าย ประจำวัน'!$B4,'FG,ออนไล,คัดแยก'!U:U)</f>
        <v>0</v>
      </c>
      <c r="BC4" s="16">
        <f>SUMIF(เตรียมส่วนผสม!$C:$C,'รับ-จ่าย ประจำวัน'!$B4,เตรียมส่วนผสม!V:V)+SUMIF(กวนไส้!$C:$C,'รับ-จ่าย ประจำวัน'!$B4,กวนไส้!V:V)+SUMIF(ผลิต1!$C:$C,'รับ-จ่าย ประจำวัน'!$B4,ผลิต1!V:V)+SUMIF(ผลิต2!$C:$C,'รับ-จ่าย ประจำวัน'!$B4,ผลิต2!V:V)+SUMIF(เส้นแต่งหน้าขนมเค้ก!$C:$C,'รับ-จ่าย ประจำวัน'!$B4,เส้นแต่งหน้าขนมเค้ก!V:V)+SUMIF(แพ็ค!$C:$C,'รับ-จ่าย ประจำวัน'!$B4,แพ็ค!V:V)+SUMIF(ธุรการ!$C:$C,'รับ-จ่าย ประจำวัน'!$B4,ธุรการ!V:V)+SUMIF(เส้นแต่งหน้าขนมปัง!$C:$C,'รับ-จ่าย ประจำวัน'!$B4,เส้นแต่งหน้าขนมปัง!V:V)+SUMIF('วางแผนBC,CJ'!$C:$C,'รับ-จ่าย ประจำวัน'!$B4,'วางแผนBC,CJ'!V:V)+SUMIF(RD!$C:$C,'รับ-จ่าย ประจำวัน'!$B4,RD!V:V)+SUMIF('FG,ออนไล,คัดแยก'!$C:$C,'รับ-จ่าย ประจำวัน'!$B4,'FG,ออนไล,คัดแยก'!V:V)</f>
        <v>0</v>
      </c>
      <c r="BD4" s="16">
        <f>SUMIF(เตรียมส่วนผสม!$C:$C,'รับ-จ่าย ประจำวัน'!$B4,เตรียมส่วนผสม!W:W)+SUMIF(กวนไส้!$C:$C,'รับ-จ่าย ประจำวัน'!$B4,กวนไส้!W:W)+SUMIF(ผลิต1!$C:$C,'รับ-จ่าย ประจำวัน'!$B4,ผลิต1!W:W)+SUMIF(ผลิต2!$C:$C,'รับ-จ่าย ประจำวัน'!$B4,ผลิต2!W:W)+SUMIF(เส้นแต่งหน้าขนมเค้ก!$C:$C,'รับ-จ่าย ประจำวัน'!$B4,เส้นแต่งหน้าขนมเค้ก!W:W)+SUMIF(แพ็ค!$C:$C,'รับ-จ่าย ประจำวัน'!$B4,แพ็ค!W:W)+SUMIF(ธุรการ!$C:$C,'รับ-จ่าย ประจำวัน'!$B4,ธุรการ!W:W)+SUMIF(เส้นแต่งหน้าขนมปัง!$C:$C,'รับ-จ่าย ประจำวัน'!$B4,เส้นแต่งหน้าขนมปัง!W:W)+SUMIF('วางแผนBC,CJ'!$C:$C,'รับ-จ่าย ประจำวัน'!$B4,'วางแผนBC,CJ'!W:W)+SUMIF(RD!$C:$C,'รับ-จ่าย ประจำวัน'!$B4,RD!W:W)+SUMIF('FG,ออนไล,คัดแยก'!$C:$C,'รับ-จ่าย ประจำวัน'!$B4,'FG,ออนไล,คัดแยก'!W:W)</f>
        <v>0</v>
      </c>
      <c r="BE4" s="16">
        <f>SUMIF(เตรียมส่วนผสม!$C:$C,'รับ-จ่าย ประจำวัน'!$B4,เตรียมส่วนผสม!X:X)+SUMIF(กวนไส้!$C:$C,'รับ-จ่าย ประจำวัน'!$B4,กวนไส้!X:X)+SUMIF(ผลิต1!$C:$C,'รับ-จ่าย ประจำวัน'!$B4,ผลิต1!X:X)+SUMIF(ผลิต2!$C:$C,'รับ-จ่าย ประจำวัน'!$B4,ผลิต2!X:X)+SUMIF(เส้นแต่งหน้าขนมเค้ก!$C:$C,'รับ-จ่าย ประจำวัน'!$B4,เส้นแต่งหน้าขนมเค้ก!X:X)+SUMIF(แพ็ค!$C:$C,'รับ-จ่าย ประจำวัน'!$B4,แพ็ค!X:X)+SUMIF(ธุรการ!$C:$C,'รับ-จ่าย ประจำวัน'!$B4,ธุรการ!X:X)+SUMIF(เส้นแต่งหน้าขนมปัง!$C:$C,'รับ-จ่าย ประจำวัน'!$B4,เส้นแต่งหน้าขนมปัง!X:X)+SUMIF('วางแผนBC,CJ'!$C:$C,'รับ-จ่าย ประจำวัน'!$B4,'วางแผนBC,CJ'!X:X)+SUMIF(RD!$C:$C,'รับ-จ่าย ประจำวัน'!$B4,RD!X:X)+SUMIF('FG,ออนไล,คัดแยก'!$C:$C,'รับ-จ่าย ประจำวัน'!$B4,'FG,ออนไล,คัดแยก'!X:X)</f>
        <v>0</v>
      </c>
      <c r="BF4" s="16">
        <f>SUMIF(เตรียมส่วนผสม!$C:$C,'รับ-จ่าย ประจำวัน'!$B4,เตรียมส่วนผสม!Y:Y)+SUMIF(กวนไส้!$C:$C,'รับ-จ่าย ประจำวัน'!$B4,กวนไส้!Y:Y)+SUMIF(ผลิต1!$C:$C,'รับ-จ่าย ประจำวัน'!$B4,ผลิต1!Y:Y)+SUMIF(ผลิต2!$C:$C,'รับ-จ่าย ประจำวัน'!$B4,ผลิต2!Y:Y)+SUMIF(เส้นแต่งหน้าขนมเค้ก!$C:$C,'รับ-จ่าย ประจำวัน'!$B4,เส้นแต่งหน้าขนมเค้ก!Y:Y)+SUMIF(แพ็ค!$C:$C,'รับ-จ่าย ประจำวัน'!$B4,แพ็ค!Y:Y)+SUMIF(ธุรการ!$C:$C,'รับ-จ่าย ประจำวัน'!$B4,ธุรการ!Y:Y)+SUMIF(เส้นแต่งหน้าขนมปัง!$C:$C,'รับ-จ่าย ประจำวัน'!$B4,เส้นแต่งหน้าขนมปัง!Y:Y)+SUMIF('วางแผนBC,CJ'!$C:$C,'รับ-จ่าย ประจำวัน'!$B4,'วางแผนBC,CJ'!Y:Y)+SUMIF(RD!$C:$C,'รับ-จ่าย ประจำวัน'!$B4,RD!Y:Y)+SUMIF('FG,ออนไล,คัดแยก'!$C:$C,'รับ-จ่าย ประจำวัน'!$B4,'FG,ออนไล,คัดแยก'!Y:Y)</f>
        <v>0</v>
      </c>
      <c r="BG4" s="16">
        <f>SUMIF(เตรียมส่วนผสม!$C:$C,'รับ-จ่าย ประจำวัน'!$B4,เตรียมส่วนผสม!Z:Z)+SUMIF(กวนไส้!$C:$C,'รับ-จ่าย ประจำวัน'!$B4,กวนไส้!Z:Z)+SUMIF(ผลิต1!$C:$C,'รับ-จ่าย ประจำวัน'!$B4,ผลิต1!Z:Z)+SUMIF(ผลิต2!$C:$C,'รับ-จ่าย ประจำวัน'!$B4,ผลิต2!Z:Z)+SUMIF(เส้นแต่งหน้าขนมเค้ก!$C:$C,'รับ-จ่าย ประจำวัน'!$B4,เส้นแต่งหน้าขนมเค้ก!Z:Z)+SUMIF(แพ็ค!$C:$C,'รับ-จ่าย ประจำวัน'!$B4,แพ็ค!Z:Z)+SUMIF(ธุรการ!$C:$C,'รับ-จ่าย ประจำวัน'!$B4,ธุรการ!Z:Z)+SUMIF(เส้นแต่งหน้าขนมปัง!$C:$C,'รับ-จ่าย ประจำวัน'!$B4,เส้นแต่งหน้าขนมปัง!Z:Z)+SUMIF('วางแผนBC,CJ'!$C:$C,'รับ-จ่าย ประจำวัน'!$B4,'วางแผนBC,CJ'!Z:Z)+SUMIF(RD!$C:$C,'รับ-จ่าย ประจำวัน'!$B4,RD!Z:Z)+SUMIF('FG,ออนไล,คัดแยก'!$C:$C,'รับ-จ่าย ประจำวัน'!$B4,'FG,ออนไล,คัดแยก'!Z:Z)</f>
        <v>0</v>
      </c>
      <c r="BH4" s="16">
        <f>SUMIF(เตรียมส่วนผสม!$C:$C,'รับ-จ่าย ประจำวัน'!$B4,เตรียมส่วนผสม!AA:AA)+SUMIF(กวนไส้!$C:$C,'รับ-จ่าย ประจำวัน'!$B4,กวนไส้!AA:AA)+SUMIF(ผลิต1!$C:$C,'รับ-จ่าย ประจำวัน'!$B4,ผลิต1!AA:AA)+SUMIF(ผลิต2!$C:$C,'รับ-จ่าย ประจำวัน'!$B4,ผลิต2!AA:AA)+SUMIF(เส้นแต่งหน้าขนมเค้ก!$C:$C,'รับ-จ่าย ประจำวัน'!$B4,เส้นแต่งหน้าขนมเค้ก!AA:AA)+SUMIF(แพ็ค!$C:$C,'รับ-จ่าย ประจำวัน'!$B4,แพ็ค!AA:AA)+SUMIF(ธุรการ!$C:$C,'รับ-จ่าย ประจำวัน'!$B4,ธุรการ!AA:AA)+SUMIF(เส้นแต่งหน้าขนมปัง!$C:$C,'รับ-จ่าย ประจำวัน'!$B4,เส้นแต่งหน้าขนมปัง!AA:AA)+SUMIF('วางแผนBC,CJ'!$C:$C,'รับ-จ่าย ประจำวัน'!$B4,'วางแผนBC,CJ'!AA:AA)+SUMIF(RD!$C:$C,'รับ-จ่าย ประจำวัน'!$B4,RD!AA:AA)+SUMIF('FG,ออนไล,คัดแยก'!$C:$C,'รับ-จ่าย ประจำวัน'!$B4,'FG,ออนไล,คัดแยก'!AA:AA)</f>
        <v>0</v>
      </c>
      <c r="BI4" s="16">
        <f>SUMIF(เตรียมส่วนผสม!$C:$C,'รับ-จ่าย ประจำวัน'!$B4,เตรียมส่วนผสม!AB:AB)+SUMIF(กวนไส้!$C:$C,'รับ-จ่าย ประจำวัน'!$B4,กวนไส้!AB:AB)+SUMIF(ผลิต1!$C:$C,'รับ-จ่าย ประจำวัน'!$B4,ผลิต1!AB:AB)+SUMIF(ผลิต2!$C:$C,'รับ-จ่าย ประจำวัน'!$B4,ผลิต2!AB:AB)+SUMIF(เส้นแต่งหน้าขนมเค้ก!$C:$C,'รับ-จ่าย ประจำวัน'!$B4,เส้นแต่งหน้าขนมเค้ก!AB:AB)+SUMIF(แพ็ค!$C:$C,'รับ-จ่าย ประจำวัน'!$B4,แพ็ค!AB:AB)+SUMIF(ธุรการ!$C:$C,'รับ-จ่าย ประจำวัน'!$B4,ธุรการ!AB:AB)+SUMIF(เส้นแต่งหน้าขนมปัง!$C:$C,'รับ-จ่าย ประจำวัน'!$B4,เส้นแต่งหน้าขนมปัง!AB:AB)+SUMIF('วางแผนBC,CJ'!$C:$C,'รับ-จ่าย ประจำวัน'!$B4,'วางแผนBC,CJ'!AB:AB)+SUMIF(RD!$C:$C,'รับ-จ่าย ประจำวัน'!$B4,RD!AB:AB)+SUMIF('FG,ออนไล,คัดแยก'!$C:$C,'รับ-จ่าย ประจำวัน'!$B4,'FG,ออนไล,คัดแยก'!AB:AB)</f>
        <v>0</v>
      </c>
      <c r="BJ4" s="16">
        <f>SUMIF(เตรียมส่วนผสม!$C:$C,'รับ-จ่าย ประจำวัน'!$B4,เตรียมส่วนผสม!AC:AC)+SUMIF(กวนไส้!$C:$C,'รับ-จ่าย ประจำวัน'!$B4,กวนไส้!AC:AC)+SUMIF(ผลิต1!$C:$C,'รับ-จ่าย ประจำวัน'!$B4,ผลิต1!AC:AC)+SUMIF(ผลิต2!$C:$C,'รับ-จ่าย ประจำวัน'!$B4,ผลิต2!AC:AC)+SUMIF(เส้นแต่งหน้าขนมเค้ก!$C:$C,'รับ-จ่าย ประจำวัน'!$B4,เส้นแต่งหน้าขนมเค้ก!AC:AC)+SUMIF(แพ็ค!$C:$C,'รับ-จ่าย ประจำวัน'!$B4,แพ็ค!AC:AC)+SUMIF(ธุรการ!$C:$C,'รับ-จ่าย ประจำวัน'!$B4,ธุรการ!AC:AC)+SUMIF(เส้นแต่งหน้าขนมปัง!$C:$C,'รับ-จ่าย ประจำวัน'!$B4,เส้นแต่งหน้าขนมปัง!AC:AC)+SUMIF('วางแผนBC,CJ'!$C:$C,'รับ-จ่าย ประจำวัน'!$B4,'วางแผนBC,CJ'!AC:AC)+SUMIF(RD!$C:$C,'รับ-จ่าย ประจำวัน'!$B4,RD!AC:AC)+SUMIF('FG,ออนไล,คัดแยก'!$C:$C,'รับ-จ่าย ประจำวัน'!$B4,'FG,ออนไล,คัดแยก'!AC:AC)</f>
        <v>0</v>
      </c>
      <c r="BK4" s="16">
        <f>SUMIF(เตรียมส่วนผสม!$C:$C,'รับ-จ่าย ประจำวัน'!$B4,เตรียมส่วนผสม!AD:AD)+SUMIF(กวนไส้!$C:$C,'รับ-จ่าย ประจำวัน'!$B4,กวนไส้!AD:AD)+SUMIF(ผลิต1!$C:$C,'รับ-จ่าย ประจำวัน'!$B4,ผลิต1!AD:AD)+SUMIF(ผลิต2!$C:$C,'รับ-จ่าย ประจำวัน'!$B4,ผลิต2!AD:AD)+SUMIF(เส้นแต่งหน้าขนมเค้ก!$C:$C,'รับ-จ่าย ประจำวัน'!$B4,เส้นแต่งหน้าขนมเค้ก!AD:AD)+SUMIF(แพ็ค!$C:$C,'รับ-จ่าย ประจำวัน'!$B4,แพ็ค!AD:AD)+SUMIF(ธุรการ!$C:$C,'รับ-จ่าย ประจำวัน'!$B4,ธุรการ!AD:AD)+SUMIF(เส้นแต่งหน้าขนมปัง!$C:$C,'รับ-จ่าย ประจำวัน'!$B4,เส้นแต่งหน้าขนมปัง!AD:AD)+SUMIF('วางแผนBC,CJ'!$C:$C,'รับ-จ่าย ประจำวัน'!$B4,'วางแผนBC,CJ'!AD:AD)+SUMIF(RD!$C:$C,'รับ-จ่าย ประจำวัน'!$B4,RD!AD:AD)+SUMIF('FG,ออนไล,คัดแยก'!$C:$C,'รับ-จ่าย ประจำวัน'!$B4,'FG,ออนไล,คัดแยก'!AD:AD)</f>
        <v>0</v>
      </c>
      <c r="BL4" s="16">
        <f>SUMIF(เตรียมส่วนผสม!$C:$C,'รับ-จ่าย ประจำวัน'!$B4,เตรียมส่วนผสม!AE:AE)+SUMIF(กวนไส้!$C:$C,'รับ-จ่าย ประจำวัน'!$B4,กวนไส้!AE:AE)+SUMIF(ผลิต1!$C:$C,'รับ-จ่าย ประจำวัน'!$B4,ผลิต1!AE:AE)+SUMIF(ผลิต2!$C:$C,'รับ-จ่าย ประจำวัน'!$B4,ผลิต2!AE:AE)+SUMIF(เส้นแต่งหน้าขนมเค้ก!$C:$C,'รับ-จ่าย ประจำวัน'!$B4,เส้นแต่งหน้าขนมเค้ก!AE:AE)+SUMIF(แพ็ค!$C:$C,'รับ-จ่าย ประจำวัน'!$B4,แพ็ค!AE:AE)+SUMIF(ธุรการ!$C:$C,'รับ-จ่าย ประจำวัน'!$B4,ธุรการ!AE:AE)+SUMIF(เส้นแต่งหน้าขนมปัง!$C:$C,'รับ-จ่าย ประจำวัน'!$B4,เส้นแต่งหน้าขนมปัง!AE:AE)+SUMIF('วางแผนBC,CJ'!$C:$C,'รับ-จ่าย ประจำวัน'!$B4,'วางแผนBC,CJ'!AE:AE)+SUMIF(RD!$C:$C,'รับ-จ่าย ประจำวัน'!$B4,RD!AE:AE)+SUMIF('FG,ออนไล,คัดแยก'!$C:$C,'รับ-จ่าย ประจำวัน'!$B4,'FG,ออนไล,คัดแยก'!AE:AE)</f>
        <v>0</v>
      </c>
      <c r="BM4" s="16">
        <f>SUMIF(เตรียมส่วนผสม!$C:$C,'รับ-จ่าย ประจำวัน'!$B4,เตรียมส่วนผสม!AF:AF)+SUMIF(กวนไส้!$C:$C,'รับ-จ่าย ประจำวัน'!$B4,กวนไส้!AF:AF)+SUMIF(ผลิต1!$C:$C,'รับ-จ่าย ประจำวัน'!$B4,ผลิต1!AF:AF)+SUMIF(ผลิต2!$C:$C,'รับ-จ่าย ประจำวัน'!$B4,ผลิต2!AF:AF)+SUMIF(เส้นแต่งหน้าขนมเค้ก!$C:$C,'รับ-จ่าย ประจำวัน'!$B4,เส้นแต่งหน้าขนมเค้ก!AF:AF)+SUMIF(แพ็ค!$C:$C,'รับ-จ่าย ประจำวัน'!$B4,แพ็ค!AF:AF)+SUMIF(ธุรการ!$C:$C,'รับ-จ่าย ประจำวัน'!$B4,ธุรการ!AF:AF)+SUMIF(เส้นแต่งหน้าขนมปัง!$C:$C,'รับ-จ่าย ประจำวัน'!$B4,เส้นแต่งหน้าขนมปัง!AF:AF)+SUMIF('วางแผนBC,CJ'!$C:$C,'รับ-จ่าย ประจำวัน'!$B4,'วางแผนBC,CJ'!AF:AF)+SUMIF(RD!$C:$C,'รับ-จ่าย ประจำวัน'!$B4,RD!AF:AF)+SUMIF('FG,ออนไล,คัดแยก'!$C:$C,'รับ-จ่าย ประจำวัน'!$B4,'FG,ออนไล,คัดแยก'!AF:AF)</f>
        <v>0</v>
      </c>
      <c r="BN4" s="16">
        <f>SUMIF(เตรียมส่วนผสม!$C:$C,'รับ-จ่าย ประจำวัน'!$B4,เตรียมส่วนผสม!AG:AG)+SUMIF(กวนไส้!$C:$C,'รับ-จ่าย ประจำวัน'!$B4,กวนไส้!AG:AG)+SUMIF(ผลิต1!$C:$C,'รับ-จ่าย ประจำวัน'!$B4,ผลิต1!AG:AG)+SUMIF(ผลิต2!$C:$C,'รับ-จ่าย ประจำวัน'!$B4,ผลิต2!AG:AG)+SUMIF(เส้นแต่งหน้าขนมเค้ก!$C:$C,'รับ-จ่าย ประจำวัน'!$B4,เส้นแต่งหน้าขนมเค้ก!AG:AG)+SUMIF(แพ็ค!$C:$C,'รับ-จ่าย ประจำวัน'!$B4,แพ็ค!AG:AG)+SUMIF(ธุรการ!$C:$C,'รับ-จ่าย ประจำวัน'!$B4,ธุรการ!AG:AG)+SUMIF(เส้นแต่งหน้าขนมปัง!$C:$C,'รับ-จ่าย ประจำวัน'!$B4,เส้นแต่งหน้าขนมปัง!AG:AG)+SUMIF('วางแผนBC,CJ'!$C:$C,'รับ-จ่าย ประจำวัน'!$B4,'วางแผนBC,CJ'!AG:AG)+SUMIF(RD!$C:$C,'รับ-จ่าย ประจำวัน'!$B4,RD!AG:AG)+SUMIF('FG,ออนไล,คัดแยก'!$C:$C,'รับ-จ่าย ประจำวัน'!$B4,'FG,ออนไล,คัดแยก'!AG:AG)</f>
        <v>0</v>
      </c>
      <c r="BO4" s="16">
        <f>SUMIF(เตรียมส่วนผสม!$C:$C,'รับ-จ่าย ประจำวัน'!$B4,เตรียมส่วนผสม!AH:AH)+SUMIF(กวนไส้!$C:$C,'รับ-จ่าย ประจำวัน'!$B4,กวนไส้!AH:AH)+SUMIF(ผลิต1!$C:$C,'รับ-จ่าย ประจำวัน'!$B4,ผลิต1!AH:AH)+SUMIF(ผลิต2!$C:$C,'รับ-จ่าย ประจำวัน'!$B4,ผลิต2!AH:AH)+SUMIF(เส้นแต่งหน้าขนมเค้ก!$C:$C,'รับ-จ่าย ประจำวัน'!$B4,เส้นแต่งหน้าขนมเค้ก!AH:AH)+SUMIF(แพ็ค!$C:$C,'รับ-จ่าย ประจำวัน'!$B4,แพ็ค!AH:AH)+SUMIF(ธุรการ!$C:$C,'รับ-จ่าย ประจำวัน'!$B4,ธุรการ!AH:AH)+SUMIF(เส้นแต่งหน้าขนมปัง!$C:$C,'รับ-จ่าย ประจำวัน'!$B4,เส้นแต่งหน้าขนมปัง!AH:AH)+SUMIF('วางแผนBC,CJ'!$C:$C,'รับ-จ่าย ประจำวัน'!$B4,'วางแผนBC,CJ'!AH:AH)+SUMIF(RD!$C:$C,'รับ-จ่าย ประจำวัน'!$B4,RD!AH:AH)+SUMIF('FG,ออนไล,คัดแยก'!$C:$C,'รับ-จ่าย ประจำวัน'!$B4,'FG,ออนไล,คัดแยก'!AH:AH)</f>
        <v>0</v>
      </c>
      <c r="BP4" s="16">
        <f>SUMIF(เตรียมส่วนผสม!$C:$C,'รับ-จ่าย ประจำวัน'!$B4,เตรียมส่วนผสม!AI:AI)+SUMIF(กวนไส้!$C:$C,'รับ-จ่าย ประจำวัน'!$B4,กวนไส้!AI:AI)+SUMIF(ผลิต1!$C:$C,'รับ-จ่าย ประจำวัน'!$B4,ผลิต1!AI:AI)+SUMIF(ผลิต2!$C:$C,'รับ-จ่าย ประจำวัน'!$B4,ผลิต2!AI:AI)+SUMIF(เส้นแต่งหน้าขนมเค้ก!$C:$C,'รับ-จ่าย ประจำวัน'!$B4,เส้นแต่งหน้าขนมเค้ก!AI:AI)+SUMIF(แพ็ค!$C:$C,'รับ-จ่าย ประจำวัน'!$B4,แพ็ค!AI:AI)+SUMIF(ธุรการ!$C:$C,'รับ-จ่าย ประจำวัน'!$B4,ธุรการ!AI:AI)+SUMIF(เส้นแต่งหน้าขนมปัง!$C:$C,'รับ-จ่าย ประจำวัน'!$B4,เส้นแต่งหน้าขนมปัง!AI:AI)+SUMIF('วางแผนBC,CJ'!$C:$C,'รับ-จ่าย ประจำวัน'!$B4,'วางแผนBC,CJ'!AI:AI)+SUMIF(RD!$C:$C,'รับ-จ่าย ประจำวัน'!$B4,RD!AI:AI)+SUMIF('FG,ออนไล,คัดแยก'!$C:$C,'รับ-จ่าย ประจำวัน'!$B4,'FG,ออนไล,คัดแยก'!AI:AI)</f>
        <v>0</v>
      </c>
      <c r="BQ4" s="16">
        <f>SUMIF(เตรียมส่วนผสม!$C:$C,'รับ-จ่าย ประจำวัน'!$B4,เตรียมส่วนผสม!AJ:AJ)+SUMIF(กวนไส้!$C:$C,'รับ-จ่าย ประจำวัน'!$B4,กวนไส้!AJ:AJ)+SUMIF(ผลิต1!$C:$C,'รับ-จ่าย ประจำวัน'!$B4,ผลิต1!AJ:AJ)+SUMIF(ผลิต2!$C:$C,'รับ-จ่าย ประจำวัน'!$B4,ผลิต2!AJ:AJ)+SUMIF(เส้นแต่งหน้าขนมเค้ก!$C:$C,'รับ-จ่าย ประจำวัน'!$B4,เส้นแต่งหน้าขนมเค้ก!AJ:AJ)+SUMIF(แพ็ค!$C:$C,'รับ-จ่าย ประจำวัน'!$B4,แพ็ค!AJ:AJ)+SUMIF(ธุรการ!$C:$C,'รับ-จ่าย ประจำวัน'!$B4,ธุรการ!AJ:AJ)+SUMIF(เส้นแต่งหน้าขนมปัง!$C:$C,'รับ-จ่าย ประจำวัน'!$B4,เส้นแต่งหน้าขนมปัง!AJ:AJ)+SUMIF('วางแผนBC,CJ'!$C:$C,'รับ-จ่าย ประจำวัน'!$B4,'วางแผนBC,CJ'!AJ:AJ)+SUMIF(RD!$C:$C,'รับ-จ่าย ประจำวัน'!$B4,RD!AJ:AJ)+SUMIF('FG,ออนไล,คัดแยก'!$C:$C,'รับ-จ่าย ประจำวัน'!$B4,'FG,ออนไล,คัดแยก'!AJ:AJ)</f>
        <v>0</v>
      </c>
      <c r="BR4" s="16">
        <f>SUMIF(เตรียมส่วนผสม!$C:$C,'รับ-จ่าย ประจำวัน'!$B4,เตรียมส่วนผสม!AK:AK)+SUMIF(กวนไส้!$C:$C,'รับ-จ่าย ประจำวัน'!$B4,กวนไส้!AK:AK)+SUMIF(ผลิต1!$C:$C,'รับ-จ่าย ประจำวัน'!$B4,ผลิต1!AK:AK)+SUMIF(ผลิต2!$C:$C,'รับ-จ่าย ประจำวัน'!$B4,ผลิต2!AK:AK)+SUMIF(เส้นแต่งหน้าขนมเค้ก!$C:$C,'รับ-จ่าย ประจำวัน'!$B4,เส้นแต่งหน้าขนมเค้ก!AK:AK)+SUMIF(แพ็ค!$C:$C,'รับ-จ่าย ประจำวัน'!$B4,แพ็ค!AK:AK)+SUMIF(ธุรการ!$C:$C,'รับ-จ่าย ประจำวัน'!$B4,ธุรการ!AK:AK)+SUMIF(เส้นแต่งหน้าขนมปัง!$C:$C,'รับ-จ่าย ประจำวัน'!$B4,เส้นแต่งหน้าขนมปัง!AK:AK)+SUMIF('วางแผนBC,CJ'!$C:$C,'รับ-จ่าย ประจำวัน'!$B4,'วางแผนBC,CJ'!AK:AK)+SUMIF(RD!$C:$C,'รับ-จ่าย ประจำวัน'!$B4,RD!AK:AK)+SUMIF('FG,ออนไล,คัดแยก'!$C:$C,'รับ-จ่าย ประจำวัน'!$B4,'FG,ออนไล,คัดแยก'!AK:AK)</f>
        <v>0</v>
      </c>
      <c r="BS4" s="16">
        <f>SUMIF(เตรียมส่วนผสม!$C:$C,'รับ-จ่าย ประจำวัน'!$B4,เตรียมส่วนผสม!AL:AL)+SUMIF(กวนไส้!$C:$C,'รับ-จ่าย ประจำวัน'!$B4,กวนไส้!AL:AL)+SUMIF(ผลิต1!$C:$C,'รับ-จ่าย ประจำวัน'!$B4,ผลิต1!AL:AL)+SUMIF(ผลิต2!$C:$C,'รับ-จ่าย ประจำวัน'!$B4,ผลิต2!AL:AL)+SUMIF(เส้นแต่งหน้าขนมเค้ก!$C:$C,'รับ-จ่าย ประจำวัน'!$B4,เส้นแต่งหน้าขนมเค้ก!AL:AL)+SUMIF(แพ็ค!$C:$C,'รับ-จ่าย ประจำวัน'!$B4,แพ็ค!AL:AL)+SUMIF(ธุรการ!$C:$C,'รับ-จ่าย ประจำวัน'!$B4,ธุรการ!AL:AL)+SUMIF(เส้นแต่งหน้าขนมปัง!$C:$C,'รับ-จ่าย ประจำวัน'!$B4,เส้นแต่งหน้าขนมปัง!AL:AL)+SUMIF('วางแผนBC,CJ'!$C:$C,'รับ-จ่าย ประจำวัน'!$B4,'วางแผนBC,CJ'!AL:AL)+SUMIF(RD!$C:$C,'รับ-จ่าย ประจำวัน'!$B4,RD!AL:AL)+SUMIF('FG,ออนไล,คัดแยก'!$C:$C,'รับ-จ่าย ประจำวัน'!$B4,'FG,ออนไล,คัดแยก'!AL:AL)</f>
        <v>0</v>
      </c>
      <c r="BT4" s="18">
        <f t="shared" si="1"/>
        <v>0</v>
      </c>
      <c r="BU4" s="116">
        <v>2800</v>
      </c>
      <c r="BV4" s="146">
        <f t="shared" si="2"/>
        <v>1300</v>
      </c>
      <c r="BW4" s="183">
        <v>30</v>
      </c>
      <c r="BX4" s="172">
        <f t="shared" ref="BX4:BX66" si="6">BT4/24</f>
        <v>0</v>
      </c>
      <c r="BY4" s="188" t="e">
        <f t="shared" si="3"/>
        <v>#DIV/0!</v>
      </c>
      <c r="BZ4" s="180" t="e">
        <f t="shared" ca="1" si="4"/>
        <v>#DIV/0!</v>
      </c>
      <c r="CA4" s="93"/>
      <c r="CB4" s="93"/>
      <c r="CC4" s="93"/>
      <c r="CD4" s="93"/>
      <c r="CE4" s="93"/>
      <c r="CF4" s="93"/>
      <c r="CG4" s="93"/>
      <c r="CH4" s="93"/>
      <c r="CI4" s="93"/>
      <c r="CJ4" s="94"/>
      <c r="CK4" s="9">
        <f t="shared" si="5"/>
        <v>-1500</v>
      </c>
    </row>
    <row r="5" spans="1:89" x14ac:dyDescent="0.5">
      <c r="A5" s="149" t="s">
        <v>103</v>
      </c>
      <c r="B5" s="34">
        <v>1020501003</v>
      </c>
      <c r="C5" s="10" t="s">
        <v>1906</v>
      </c>
      <c r="D5" s="135" t="s">
        <v>61</v>
      </c>
      <c r="E5" s="25"/>
      <c r="F5" s="132"/>
      <c r="G5" s="25"/>
      <c r="H5" s="12">
        <v>10100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11"/>
      <c r="AF5" s="11"/>
      <c r="AG5" s="11"/>
      <c r="AH5" s="11"/>
      <c r="AI5" s="25"/>
      <c r="AJ5" s="25"/>
      <c r="AK5" s="25"/>
      <c r="AL5" s="25"/>
      <c r="AM5" s="25"/>
      <c r="AN5" s="15">
        <f t="shared" si="0"/>
        <v>0</v>
      </c>
      <c r="AO5" s="16">
        <f>SUMIF(เตรียมส่วนผสม!$C:$C,'รับ-จ่าย ประจำวัน'!$B5,เตรียมส่วนผสม!H:H)+SUMIF(กวนไส้!$C:$C,'รับ-จ่าย ประจำวัน'!$B5,กวนไส้!H:H)+SUMIF(ผลิต1!$C:$C,'รับ-จ่าย ประจำวัน'!$B5,ผลิต1!H:H)+SUMIF(ผลิต2!$C:$C,'รับ-จ่าย ประจำวัน'!$B5,ผลิต2!H:H)+SUMIF(เส้นแต่งหน้าขนมเค้ก!$C:$C,'รับ-จ่าย ประจำวัน'!$B5,เส้นแต่งหน้าขนมเค้ก!H:H)+SUMIF(แพ็ค!$C:$C,'รับ-จ่าย ประจำวัน'!$B5,แพ็ค!H:H)+SUMIF(ธุรการ!$C:$C,'รับ-จ่าย ประจำวัน'!$B5,ธุรการ!H:H)+SUMIF(เส้นแต่งหน้าขนมปัง!$C:$C,'รับ-จ่าย ประจำวัน'!$B5,เส้นแต่งหน้าขนมปัง!H:H)+SUMIF('วางแผนBC,CJ'!$C:$C,'รับ-จ่าย ประจำวัน'!$B5,'วางแผนBC,CJ'!H:H)+SUMIF(RD!$C:$C,'รับ-จ่าย ประจำวัน'!$B5,RD!H:H)+SUMIF('FG,ออนไล,คัดแยก'!$C:$C,'รับ-จ่าย ประจำวัน'!$B5,'FG,ออนไล,คัดแยก'!H:H)</f>
        <v>0</v>
      </c>
      <c r="AP5" s="16">
        <f>SUMIF(เตรียมส่วนผสม!$C:$C,'รับ-จ่าย ประจำวัน'!$B5,เตรียมส่วนผสม!I:I)+SUMIF(กวนไส้!$C:$C,'รับ-จ่าย ประจำวัน'!$B5,กวนไส้!I:I)+SUMIF(ผลิต1!$C:$C,'รับ-จ่าย ประจำวัน'!$B5,ผลิต1!I:I)+SUMIF(ผลิต2!$C:$C,'รับ-จ่าย ประจำวัน'!$B5,ผลิต2!I:I)+SUMIF(เส้นแต่งหน้าขนมเค้ก!$C:$C,'รับ-จ่าย ประจำวัน'!$B5,เส้นแต่งหน้าขนมเค้ก!I:I)+SUMIF(แพ็ค!$C:$C,'รับ-จ่าย ประจำวัน'!$B5,แพ็ค!I:I)+SUMIF(ธุรการ!$C:$C,'รับ-จ่าย ประจำวัน'!$B5,ธุรการ!I:I)+SUMIF(เส้นแต่งหน้าขนมปัง!$C:$C,'รับ-จ่าย ประจำวัน'!$B5,เส้นแต่งหน้าขนมปัง!I:I)+SUMIF('วางแผนBC,CJ'!$C:$C,'รับ-จ่าย ประจำวัน'!$B5,'วางแผนBC,CJ'!I:I)+SUMIF(RD!$C:$C,'รับ-จ่าย ประจำวัน'!$B5,RD!I:I)+SUMIF('FG,ออนไล,คัดแยก'!$C:$C,'รับ-จ่าย ประจำวัน'!$B5,'FG,ออนไล,คัดแยก'!I:I)</f>
        <v>200</v>
      </c>
      <c r="AQ5" s="16">
        <f>SUMIF(เตรียมส่วนผสม!$C:$C,'รับ-จ่าย ประจำวัน'!$B5,เตรียมส่วนผสม!J:J)+SUMIF(กวนไส้!$C:$C,'รับ-จ่าย ประจำวัน'!$B5,กวนไส้!J:J)+SUMIF(ผลิต1!$C:$C,'รับ-จ่าย ประจำวัน'!$B5,ผลิต1!J:J)+SUMIF(ผลิต2!$C:$C,'รับ-จ่าย ประจำวัน'!$B5,ผลิต2!J:J)+SUMIF(เส้นแต่งหน้าขนมเค้ก!$C:$C,'รับ-จ่าย ประจำวัน'!$B5,เส้นแต่งหน้าขนมเค้ก!J:J)+SUMIF(แพ็ค!$C:$C,'รับ-จ่าย ประจำวัน'!$B5,แพ็ค!J:J)+SUMIF(ธุรการ!$C:$C,'รับ-จ่าย ประจำวัน'!$B5,ธุรการ!J:J)+SUMIF(เส้นแต่งหน้าขนมปัง!$C:$C,'รับ-จ่าย ประจำวัน'!$B5,เส้นแต่งหน้าขนมปัง!J:J)+SUMIF('วางแผนBC,CJ'!$C:$C,'รับ-จ่าย ประจำวัน'!$B5,'วางแผนBC,CJ'!J:J)+SUMIF(RD!$C:$C,'รับ-จ่าย ประจำวัน'!$B5,RD!J:J)+SUMIF('FG,ออนไล,คัดแยก'!$C:$C,'รับ-จ่าย ประจำวัน'!$B5,'FG,ออนไล,คัดแยก'!J:J)</f>
        <v>0</v>
      </c>
      <c r="AR5" s="16">
        <f>SUMIF(เตรียมส่วนผสม!$C:$C,'รับ-จ่าย ประจำวัน'!$B5,เตรียมส่วนผสม!K:K)+SUMIF(กวนไส้!$C:$C,'รับ-จ่าย ประจำวัน'!$B5,กวนไส้!K:K)+SUMIF(ผลิต1!$C:$C,'รับ-จ่าย ประจำวัน'!$B5,ผลิต1!K:K)+SUMIF(ผลิต2!$C:$C,'รับ-จ่าย ประจำวัน'!$B5,ผลิต2!K:K)+SUMIF(เส้นแต่งหน้าขนมเค้ก!$C:$C,'รับ-จ่าย ประจำวัน'!$B5,เส้นแต่งหน้าขนมเค้ก!K:K)+SUMIF(แพ็ค!$C:$C,'รับ-จ่าย ประจำวัน'!$B5,แพ็ค!K:K)+SUMIF(ธุรการ!$C:$C,'รับ-จ่าย ประจำวัน'!$B5,ธุรการ!K:K)+SUMIF(เส้นแต่งหน้าขนมปัง!$C:$C,'รับ-จ่าย ประจำวัน'!$B5,เส้นแต่งหน้าขนมปัง!K:K)+SUMIF('วางแผนBC,CJ'!$C:$C,'รับ-จ่าย ประจำวัน'!$B5,'วางแผนBC,CJ'!K:K)+SUMIF(RD!$C:$C,'รับ-จ่าย ประจำวัน'!$B5,RD!K:K)+SUMIF('FG,ออนไล,คัดแยก'!$C:$C,'รับ-จ่าย ประจำวัน'!$B5,'FG,ออนไล,คัดแยก'!K:K)</f>
        <v>200</v>
      </c>
      <c r="AS5" s="16">
        <f>SUMIF(เตรียมส่วนผสม!$C:$C,'รับ-จ่าย ประจำวัน'!$B5,เตรียมส่วนผสม!L:L)+SUMIF(กวนไส้!$C:$C,'รับ-จ่าย ประจำวัน'!$B5,กวนไส้!L:L)+SUMIF(ผลิต1!$C:$C,'รับ-จ่าย ประจำวัน'!$B5,ผลิต1!L:L)+SUMIF(ผลิต2!$C:$C,'รับ-จ่าย ประจำวัน'!$B5,ผลิต2!L:L)+SUMIF(เส้นแต่งหน้าขนมเค้ก!$C:$C,'รับ-จ่าย ประจำวัน'!$B5,เส้นแต่งหน้าขนมเค้ก!L:L)+SUMIF(แพ็ค!$C:$C,'รับ-จ่าย ประจำวัน'!$B5,แพ็ค!L:L)+SUMIF(ธุรการ!$C:$C,'รับ-จ่าย ประจำวัน'!$B5,ธุรการ!L:L)+SUMIF(เส้นแต่งหน้าขนมปัง!$C:$C,'รับ-จ่าย ประจำวัน'!$B5,เส้นแต่งหน้าขนมปัง!L:L)+SUMIF('วางแผนBC,CJ'!$C:$C,'รับ-จ่าย ประจำวัน'!$B5,'วางแผนBC,CJ'!L:L)+SUMIF(RD!$C:$C,'รับ-จ่าย ประจำวัน'!$B5,RD!L:L)+SUMIF('FG,ออนไล,คัดแยก'!$C:$C,'รับ-จ่าย ประจำวัน'!$B5,'FG,ออนไล,คัดแยก'!L:L)</f>
        <v>0</v>
      </c>
      <c r="AT5" s="16">
        <f>SUMIF(เตรียมส่วนผสม!$C:$C,'รับ-จ่าย ประจำวัน'!$B5,เตรียมส่วนผสม!M:M)+SUMIF(กวนไส้!$C:$C,'รับ-จ่าย ประจำวัน'!$B5,กวนไส้!M:M)+SUMIF(ผลิต1!$C:$C,'รับ-จ่าย ประจำวัน'!$B5,ผลิต1!M:M)+SUMIF(ผลิต2!$C:$C,'รับ-จ่าย ประจำวัน'!$B5,ผลิต2!M:M)+SUMIF(เส้นแต่งหน้าขนมเค้ก!$C:$C,'รับ-จ่าย ประจำวัน'!$B5,เส้นแต่งหน้าขนมเค้ก!M:M)+SUMIF(แพ็ค!$C:$C,'รับ-จ่าย ประจำวัน'!$B5,แพ็ค!M:M)+SUMIF(ธุรการ!$C:$C,'รับ-จ่าย ประจำวัน'!$B5,ธุรการ!M:M)+SUMIF(เส้นแต่งหน้าขนมปัง!$C:$C,'รับ-จ่าย ประจำวัน'!$B5,เส้นแต่งหน้าขนมปัง!M:M)+SUMIF('วางแผนBC,CJ'!$C:$C,'รับ-จ่าย ประจำวัน'!$B5,'วางแผนBC,CJ'!M:M)+SUMIF(RD!$C:$C,'รับ-จ่าย ประจำวัน'!$B5,RD!M:M)+SUMIF('FG,ออนไล,คัดแยก'!$C:$C,'รับ-จ่าย ประจำวัน'!$B5,'FG,ออนไล,คัดแยก'!M:M)</f>
        <v>0</v>
      </c>
      <c r="AU5" s="16">
        <f>SUMIF(เตรียมส่วนผสม!$C:$C,'รับ-จ่าย ประจำวัน'!$B5,เตรียมส่วนผสม!N:N)+SUMIF(กวนไส้!$C:$C,'รับ-จ่าย ประจำวัน'!$B5,กวนไส้!N:N)+SUMIF(ผลิต1!$C:$C,'รับ-จ่าย ประจำวัน'!$B5,ผลิต1!N:N)+SUMIF(ผลิต2!$C:$C,'รับ-จ่าย ประจำวัน'!$B5,ผลิต2!N:N)+SUMIF(เส้นแต่งหน้าขนมเค้ก!$C:$C,'รับ-จ่าย ประจำวัน'!$B5,เส้นแต่งหน้าขนมเค้ก!N:N)+SUMIF(แพ็ค!$C:$C,'รับ-จ่าย ประจำวัน'!$B5,แพ็ค!N:N)+SUMIF(ธุรการ!$C:$C,'รับ-จ่าย ประจำวัน'!$B5,ธุรการ!N:N)+SUMIF(เส้นแต่งหน้าขนมปัง!$C:$C,'รับ-จ่าย ประจำวัน'!$B5,เส้นแต่งหน้าขนมปัง!N:N)+SUMIF('วางแผนBC,CJ'!$C:$C,'รับ-จ่าย ประจำวัน'!$B5,'วางแผนBC,CJ'!N:N)+SUMIF(RD!$C:$C,'รับ-จ่าย ประจำวัน'!$B5,RD!N:N)+SUMIF('FG,ออนไล,คัดแยก'!$C:$C,'รับ-จ่าย ประจำวัน'!$B5,'FG,ออนไล,คัดแยก'!N:N)</f>
        <v>200</v>
      </c>
      <c r="AV5" s="16">
        <f>SUMIF(เตรียมส่วนผสม!$C:$C,'รับ-จ่าย ประจำวัน'!$B5,เตรียมส่วนผสม!O:O)+SUMIF(กวนไส้!$C:$C,'รับ-จ่าย ประจำวัน'!$B5,กวนไส้!O:O)+SUMIF(ผลิต1!$C:$C,'รับ-จ่าย ประจำวัน'!$B5,ผลิต1!O:O)+SUMIF(ผลิต2!$C:$C,'รับ-จ่าย ประจำวัน'!$B5,ผลิต2!O:O)+SUMIF(เส้นแต่งหน้าขนมเค้ก!$C:$C,'รับ-จ่าย ประจำวัน'!$B5,เส้นแต่งหน้าขนมเค้ก!O:O)+SUMIF(แพ็ค!$C:$C,'รับ-จ่าย ประจำวัน'!$B5,แพ็ค!O:O)+SUMIF(ธุรการ!$C:$C,'รับ-จ่าย ประจำวัน'!$B5,ธุรการ!O:O)+SUMIF(เส้นแต่งหน้าขนมปัง!$C:$C,'รับ-จ่าย ประจำวัน'!$B5,เส้นแต่งหน้าขนมปัง!O:O)+SUMIF('วางแผนBC,CJ'!$C:$C,'รับ-จ่าย ประจำวัน'!$B5,'วางแผนBC,CJ'!O:O)+SUMIF(RD!$C:$C,'รับ-จ่าย ประจำวัน'!$B5,RD!O:O)+SUMIF('FG,ออนไล,คัดแยก'!$C:$C,'รับ-จ่าย ประจำวัน'!$B5,'FG,ออนไล,คัดแยก'!O:O)</f>
        <v>200</v>
      </c>
      <c r="AW5" s="16">
        <f>SUMIF(เตรียมส่วนผสม!$C:$C,'รับ-จ่าย ประจำวัน'!$B5,เตรียมส่วนผสม!P:P)+SUMIF(กวนไส้!$C:$C,'รับ-จ่าย ประจำวัน'!$B5,กวนไส้!P:P)+SUMIF(ผลิต1!$C:$C,'รับ-จ่าย ประจำวัน'!$B5,ผลิต1!P:P)+SUMIF(ผลิต2!$C:$C,'รับ-จ่าย ประจำวัน'!$B5,ผลิต2!P:P)+SUMIF(เส้นแต่งหน้าขนมเค้ก!$C:$C,'รับ-จ่าย ประจำวัน'!$B5,เส้นแต่งหน้าขนมเค้ก!P:P)+SUMIF(แพ็ค!$C:$C,'รับ-จ่าย ประจำวัน'!$B5,แพ็ค!P:P)+SUMIF(ธุรการ!$C:$C,'รับ-จ่าย ประจำวัน'!$B5,ธุรการ!P:P)+SUMIF(เส้นแต่งหน้าขนมปัง!$C:$C,'รับ-จ่าย ประจำวัน'!$B5,เส้นแต่งหน้าขนมปัง!P:P)+SUMIF('วางแผนBC,CJ'!$C:$C,'รับ-จ่าย ประจำวัน'!$B5,'วางแผนBC,CJ'!P:P)+SUMIF(RD!$C:$C,'รับ-จ่าย ประจำวัน'!$B5,RD!P:P)+SUMIF('FG,ออนไล,คัดแยก'!$C:$C,'รับ-จ่าย ประจำวัน'!$B5,'FG,ออนไล,คัดแยก'!P:P)</f>
        <v>0</v>
      </c>
      <c r="AX5" s="16">
        <f>SUMIF(เตรียมส่วนผสม!$C:$C,'รับ-จ่าย ประจำวัน'!$B5,เตรียมส่วนผสม!Q:Q)+SUMIF(กวนไส้!$C:$C,'รับ-จ่าย ประจำวัน'!$B5,กวนไส้!Q:Q)+SUMIF(ผลิต1!$C:$C,'รับ-จ่าย ประจำวัน'!$B5,ผลิต1!Q:Q)+SUMIF(ผลิต2!$C:$C,'รับ-จ่าย ประจำวัน'!$B5,ผลิต2!Q:Q)+SUMIF(เส้นแต่งหน้าขนมเค้ก!$C:$C,'รับ-จ่าย ประจำวัน'!$B5,เส้นแต่งหน้าขนมเค้ก!Q:Q)+SUMIF(แพ็ค!$C:$C,'รับ-จ่าย ประจำวัน'!$B5,แพ็ค!Q:Q)+SUMIF(ธุรการ!$C:$C,'รับ-จ่าย ประจำวัน'!$B5,ธุรการ!Q:Q)+SUMIF(เส้นแต่งหน้าขนมปัง!$C:$C,'รับ-จ่าย ประจำวัน'!$B5,เส้นแต่งหน้าขนมปัง!Q:Q)+SUMIF('วางแผนBC,CJ'!$C:$C,'รับ-จ่าย ประจำวัน'!$B5,'วางแผนBC,CJ'!Q:Q)+SUMIF(RD!$C:$C,'รับ-จ่าย ประจำวัน'!$B5,RD!Q:Q)+SUMIF('FG,ออนไล,คัดแยก'!$C:$C,'รับ-จ่าย ประจำวัน'!$B5,'FG,ออนไล,คัดแยก'!Q:Q)</f>
        <v>200</v>
      </c>
      <c r="AY5" s="16">
        <f>SUMIF(เตรียมส่วนผสม!$C:$C,'รับ-จ่าย ประจำวัน'!$B5,เตรียมส่วนผสม!R:R)+SUMIF(กวนไส้!$C:$C,'รับ-จ่าย ประจำวัน'!$B5,กวนไส้!R:R)+SUMIF(ผลิต1!$C:$C,'รับ-จ่าย ประจำวัน'!$B5,ผลิต1!R:R)+SUMIF(ผลิต2!$C:$C,'รับ-จ่าย ประจำวัน'!$B5,ผลิต2!R:R)+SUMIF(เส้นแต่งหน้าขนมเค้ก!$C:$C,'รับ-จ่าย ประจำวัน'!$B5,เส้นแต่งหน้าขนมเค้ก!R:R)+SUMIF(แพ็ค!$C:$C,'รับ-จ่าย ประจำวัน'!$B5,แพ็ค!R:R)+SUMIF(ธุรการ!$C:$C,'รับ-จ่าย ประจำวัน'!$B5,ธุรการ!R:R)+SUMIF(เส้นแต่งหน้าขนมปัง!$C:$C,'รับ-จ่าย ประจำวัน'!$B5,เส้นแต่งหน้าขนมปัง!R:R)+SUMIF('วางแผนBC,CJ'!$C:$C,'รับ-จ่าย ประจำวัน'!$B5,'วางแผนBC,CJ'!R:R)+SUMIF(RD!$C:$C,'รับ-จ่าย ประจำวัน'!$B5,RD!R:R)+SUMIF('FG,ออนไล,คัดแยก'!$C:$C,'รับ-จ่าย ประจำวัน'!$B5,'FG,ออนไล,คัดแยก'!R:R)</f>
        <v>0</v>
      </c>
      <c r="AZ5" s="16">
        <f>SUMIF(เตรียมส่วนผสม!$C:$C,'รับ-จ่าย ประจำวัน'!$B5,เตรียมส่วนผสม!S:S)+SUMIF(กวนไส้!$C:$C,'รับ-จ่าย ประจำวัน'!$B5,กวนไส้!S:S)+SUMIF(ผลิต1!$C:$C,'รับ-จ่าย ประจำวัน'!$B5,ผลิต1!S:S)+SUMIF(ผลิต2!$C:$C,'รับ-จ่าย ประจำวัน'!$B5,ผลิต2!S:S)+SUMIF(เส้นแต่งหน้าขนมเค้ก!$C:$C,'รับ-จ่าย ประจำวัน'!$B5,เส้นแต่งหน้าขนมเค้ก!S:S)+SUMIF(แพ็ค!$C:$C,'รับ-จ่าย ประจำวัน'!$B5,แพ็ค!S:S)+SUMIF(ธุรการ!$C:$C,'รับ-จ่าย ประจำวัน'!$B5,ธุรการ!S:S)+SUMIF(เส้นแต่งหน้าขนมปัง!$C:$C,'รับ-จ่าย ประจำวัน'!$B5,เส้นแต่งหน้าขนมปัง!S:S)+SUMIF('วางแผนBC,CJ'!$C:$C,'รับ-จ่าย ประจำวัน'!$B5,'วางแผนBC,CJ'!S:S)+SUMIF(RD!$C:$C,'รับ-จ่าย ประจำวัน'!$B5,RD!S:S)+SUMIF('FG,ออนไล,คัดแยก'!$C:$C,'รับ-จ่าย ประจำวัน'!$B5,'FG,ออนไล,คัดแยก'!S:S)</f>
        <v>200</v>
      </c>
      <c r="BA5" s="16">
        <f>SUMIF(เตรียมส่วนผสม!$C:$C,'รับ-จ่าย ประจำวัน'!$B5,เตรียมส่วนผสม!T:T)+SUMIF(กวนไส้!$C:$C,'รับ-จ่าย ประจำวัน'!$B5,กวนไส้!T:T)+SUMIF(ผลิต1!$C:$C,'รับ-จ่าย ประจำวัน'!$B5,ผลิต1!T:T)+SUMIF(ผลิต2!$C:$C,'รับ-จ่าย ประจำวัน'!$B5,ผลิต2!T:T)+SUMIF(เส้นแต่งหน้าขนมเค้ก!$C:$C,'รับ-จ่าย ประจำวัน'!$B5,เส้นแต่งหน้าขนมเค้ก!T:T)+SUMIF(แพ็ค!$C:$C,'รับ-จ่าย ประจำวัน'!$B5,แพ็ค!T:T)+SUMIF(ธุรการ!$C:$C,'รับ-จ่าย ประจำวัน'!$B5,ธุรการ!T:T)+SUMIF(เส้นแต่งหน้าขนมปัง!$C:$C,'รับ-จ่าย ประจำวัน'!$B5,เส้นแต่งหน้าขนมปัง!T:T)+SUMIF('วางแผนBC,CJ'!$C:$C,'รับ-จ่าย ประจำวัน'!$B5,'วางแผนBC,CJ'!T:T)+SUMIF(RD!$C:$C,'รับ-จ่าย ประจำวัน'!$B5,RD!T:T)+SUMIF('FG,ออนไล,คัดแยก'!$C:$C,'รับ-จ่าย ประจำวัน'!$B5,'FG,ออนไล,คัดแยก'!T:T)</f>
        <v>0</v>
      </c>
      <c r="BB5" s="16">
        <f>SUMIF(เตรียมส่วนผสม!$C:$C,'รับ-จ่าย ประจำวัน'!$B5,เตรียมส่วนผสม!U:U)+SUMIF(กวนไส้!$C:$C,'รับ-จ่าย ประจำวัน'!$B5,กวนไส้!U:U)+SUMIF(ผลิต1!$C:$C,'รับ-จ่าย ประจำวัน'!$B5,ผลิต1!U:U)+SUMIF(ผลิต2!$C:$C,'รับ-จ่าย ประจำวัน'!$B5,ผลิต2!U:U)+SUMIF(เส้นแต่งหน้าขนมเค้ก!$C:$C,'รับ-จ่าย ประจำวัน'!$B5,เส้นแต่งหน้าขนมเค้ก!U:U)+SUMIF(แพ็ค!$C:$C,'รับ-จ่าย ประจำวัน'!$B5,แพ็ค!U:U)+SUMIF(ธุรการ!$C:$C,'รับ-จ่าย ประจำวัน'!$B5,ธุรการ!U:U)+SUMIF(เส้นแต่งหน้าขนมปัง!$C:$C,'รับ-จ่าย ประจำวัน'!$B5,เส้นแต่งหน้าขนมปัง!U:U)+SUMIF('วางแผนBC,CJ'!$C:$C,'รับ-จ่าย ประจำวัน'!$B5,'วางแผนBC,CJ'!U:U)+SUMIF(RD!$C:$C,'รับ-จ่าย ประจำวัน'!$B5,RD!U:U)+SUMIF('FG,ออนไล,คัดแยก'!$C:$C,'รับ-จ่าย ประจำวัน'!$B5,'FG,ออนไล,คัดแยก'!U:U)</f>
        <v>0</v>
      </c>
      <c r="BC5" s="16">
        <f>SUMIF(เตรียมส่วนผสม!$C:$C,'รับ-จ่าย ประจำวัน'!$B5,เตรียมส่วนผสม!V:V)+SUMIF(กวนไส้!$C:$C,'รับ-จ่าย ประจำวัน'!$B5,กวนไส้!V:V)+SUMIF(ผลิต1!$C:$C,'รับ-จ่าย ประจำวัน'!$B5,ผลิต1!V:V)+SUMIF(ผลิต2!$C:$C,'รับ-จ่าย ประจำวัน'!$B5,ผลิต2!V:V)+SUMIF(เส้นแต่งหน้าขนมเค้ก!$C:$C,'รับ-จ่าย ประจำวัน'!$B5,เส้นแต่งหน้าขนมเค้ก!V:V)+SUMIF(แพ็ค!$C:$C,'รับ-จ่าย ประจำวัน'!$B5,แพ็ค!V:V)+SUMIF(ธุรการ!$C:$C,'รับ-จ่าย ประจำวัน'!$B5,ธุรการ!V:V)+SUMIF(เส้นแต่งหน้าขนมปัง!$C:$C,'รับ-จ่าย ประจำวัน'!$B5,เส้นแต่งหน้าขนมปัง!V:V)+SUMIF('วางแผนBC,CJ'!$C:$C,'รับ-จ่าย ประจำวัน'!$B5,'วางแผนBC,CJ'!V:V)+SUMIF(RD!$C:$C,'รับ-จ่าย ประจำวัน'!$B5,RD!V:V)+SUMIF('FG,ออนไล,คัดแยก'!$C:$C,'รับ-จ่าย ประจำวัน'!$B5,'FG,ออนไล,คัดแยก'!V:V)</f>
        <v>0</v>
      </c>
      <c r="BD5" s="16">
        <f>SUMIF(เตรียมส่วนผสม!$C:$C,'รับ-จ่าย ประจำวัน'!$B5,เตรียมส่วนผสม!W:W)+SUMIF(กวนไส้!$C:$C,'รับ-จ่าย ประจำวัน'!$B5,กวนไส้!W:W)+SUMIF(ผลิต1!$C:$C,'รับ-จ่าย ประจำวัน'!$B5,ผลิต1!W:W)+SUMIF(ผลิต2!$C:$C,'รับ-จ่าย ประจำวัน'!$B5,ผลิต2!W:W)+SUMIF(เส้นแต่งหน้าขนมเค้ก!$C:$C,'รับ-จ่าย ประจำวัน'!$B5,เส้นแต่งหน้าขนมเค้ก!W:W)+SUMIF(แพ็ค!$C:$C,'รับ-จ่าย ประจำวัน'!$B5,แพ็ค!W:W)+SUMIF(ธุรการ!$C:$C,'รับ-จ่าย ประจำวัน'!$B5,ธุรการ!W:W)+SUMIF(เส้นแต่งหน้าขนมปัง!$C:$C,'รับ-จ่าย ประจำวัน'!$B5,เส้นแต่งหน้าขนมปัง!W:W)+SUMIF('วางแผนBC,CJ'!$C:$C,'รับ-จ่าย ประจำวัน'!$B5,'วางแผนBC,CJ'!W:W)+SUMIF(RD!$C:$C,'รับ-จ่าย ประจำวัน'!$B5,RD!W:W)+SUMIF('FG,ออนไล,คัดแยก'!$C:$C,'รับ-จ่าย ประจำวัน'!$B5,'FG,ออนไล,คัดแยก'!W:W)</f>
        <v>200</v>
      </c>
      <c r="BE5" s="16">
        <f>SUMIF(เตรียมส่วนผสม!$C:$C,'รับ-จ่าย ประจำวัน'!$B5,เตรียมส่วนผสม!X:X)+SUMIF(กวนไส้!$C:$C,'รับ-จ่าย ประจำวัน'!$B5,กวนไส้!X:X)+SUMIF(ผลิต1!$C:$C,'รับ-จ่าย ประจำวัน'!$B5,ผลิต1!X:X)+SUMIF(ผลิต2!$C:$C,'รับ-จ่าย ประจำวัน'!$B5,ผลิต2!X:X)+SUMIF(เส้นแต่งหน้าขนมเค้ก!$C:$C,'รับ-จ่าย ประจำวัน'!$B5,เส้นแต่งหน้าขนมเค้ก!X:X)+SUMIF(แพ็ค!$C:$C,'รับ-จ่าย ประจำวัน'!$B5,แพ็ค!X:X)+SUMIF(ธุรการ!$C:$C,'รับ-จ่าย ประจำวัน'!$B5,ธุรการ!X:X)+SUMIF(เส้นแต่งหน้าขนมปัง!$C:$C,'รับ-จ่าย ประจำวัน'!$B5,เส้นแต่งหน้าขนมปัง!X:X)+SUMIF('วางแผนBC,CJ'!$C:$C,'รับ-จ่าย ประจำวัน'!$B5,'วางแผนBC,CJ'!X:X)+SUMIF(RD!$C:$C,'รับ-จ่าย ประจำวัน'!$B5,RD!X:X)+SUMIF('FG,ออนไล,คัดแยก'!$C:$C,'รับ-จ่าย ประจำวัน'!$B5,'FG,ออนไล,คัดแยก'!X:X)</f>
        <v>0</v>
      </c>
      <c r="BF5" s="16">
        <f>SUMIF(เตรียมส่วนผสม!$C:$C,'รับ-จ่าย ประจำวัน'!$B5,เตรียมส่วนผสม!Y:Y)+SUMIF(กวนไส้!$C:$C,'รับ-จ่าย ประจำวัน'!$B5,กวนไส้!Y:Y)+SUMIF(ผลิต1!$C:$C,'รับ-จ่าย ประจำวัน'!$B5,ผลิต1!Y:Y)+SUMIF(ผลิต2!$C:$C,'รับ-จ่าย ประจำวัน'!$B5,ผลิต2!Y:Y)+SUMIF(เส้นแต่งหน้าขนมเค้ก!$C:$C,'รับ-จ่าย ประจำวัน'!$B5,เส้นแต่งหน้าขนมเค้ก!Y:Y)+SUMIF(แพ็ค!$C:$C,'รับ-จ่าย ประจำวัน'!$B5,แพ็ค!Y:Y)+SUMIF(ธุรการ!$C:$C,'รับ-จ่าย ประจำวัน'!$B5,ธุรการ!Y:Y)+SUMIF(เส้นแต่งหน้าขนมปัง!$C:$C,'รับ-จ่าย ประจำวัน'!$B5,เส้นแต่งหน้าขนมปัง!Y:Y)+SUMIF('วางแผนBC,CJ'!$C:$C,'รับ-จ่าย ประจำวัน'!$B5,'วางแผนBC,CJ'!Y:Y)+SUMIF(RD!$C:$C,'รับ-จ่าย ประจำวัน'!$B5,RD!Y:Y)+SUMIF('FG,ออนไล,คัดแยก'!$C:$C,'รับ-จ่าย ประจำวัน'!$B5,'FG,ออนไล,คัดแยก'!Y:Y)</f>
        <v>0</v>
      </c>
      <c r="BG5" s="16">
        <f>SUMIF(เตรียมส่วนผสม!$C:$C,'รับ-จ่าย ประจำวัน'!$B5,เตรียมส่วนผสม!Z:Z)+SUMIF(กวนไส้!$C:$C,'รับ-จ่าย ประจำวัน'!$B5,กวนไส้!Z:Z)+SUMIF(ผลิต1!$C:$C,'รับ-จ่าย ประจำวัน'!$B5,ผลิต1!Z:Z)+SUMIF(ผลิต2!$C:$C,'รับ-จ่าย ประจำวัน'!$B5,ผลิต2!Z:Z)+SUMIF(เส้นแต่งหน้าขนมเค้ก!$C:$C,'รับ-จ่าย ประจำวัน'!$B5,เส้นแต่งหน้าขนมเค้ก!Z:Z)+SUMIF(แพ็ค!$C:$C,'รับ-จ่าย ประจำวัน'!$B5,แพ็ค!Z:Z)+SUMIF(ธุรการ!$C:$C,'รับ-จ่าย ประจำวัน'!$B5,ธุรการ!Z:Z)+SUMIF(เส้นแต่งหน้าขนมปัง!$C:$C,'รับ-จ่าย ประจำวัน'!$B5,เส้นแต่งหน้าขนมปัง!Z:Z)+SUMIF('วางแผนBC,CJ'!$C:$C,'รับ-จ่าย ประจำวัน'!$B5,'วางแผนBC,CJ'!Z:Z)+SUMIF(RD!$C:$C,'รับ-จ่าย ประจำวัน'!$B5,RD!Z:Z)+SUMIF('FG,ออนไล,คัดแยก'!$C:$C,'รับ-จ่าย ประจำวัน'!$B5,'FG,ออนไล,คัดแยก'!Z:Z)</f>
        <v>0</v>
      </c>
      <c r="BH5" s="16">
        <f>SUMIF(เตรียมส่วนผสม!$C:$C,'รับ-จ่าย ประจำวัน'!$B5,เตรียมส่วนผสม!AA:AA)+SUMIF(กวนไส้!$C:$C,'รับ-จ่าย ประจำวัน'!$B5,กวนไส้!AA:AA)+SUMIF(ผลิต1!$C:$C,'รับ-จ่าย ประจำวัน'!$B5,ผลิต1!AA:AA)+SUMIF(ผลิต2!$C:$C,'รับ-จ่าย ประจำวัน'!$B5,ผลิต2!AA:AA)+SUMIF(เส้นแต่งหน้าขนมเค้ก!$C:$C,'รับ-จ่าย ประจำวัน'!$B5,เส้นแต่งหน้าขนมเค้ก!AA:AA)+SUMIF(แพ็ค!$C:$C,'รับ-จ่าย ประจำวัน'!$B5,แพ็ค!AA:AA)+SUMIF(ธุรการ!$C:$C,'รับ-จ่าย ประจำวัน'!$B5,ธุรการ!AA:AA)+SUMIF(เส้นแต่งหน้าขนมปัง!$C:$C,'รับ-จ่าย ประจำวัน'!$B5,เส้นแต่งหน้าขนมปัง!AA:AA)+SUMIF('วางแผนBC,CJ'!$C:$C,'รับ-จ่าย ประจำวัน'!$B5,'วางแผนBC,CJ'!AA:AA)+SUMIF(RD!$C:$C,'รับ-จ่าย ประจำวัน'!$B5,RD!AA:AA)+SUMIF('FG,ออนไล,คัดแยก'!$C:$C,'รับ-จ่าย ประจำวัน'!$B5,'FG,ออนไล,คัดแยก'!AA:AA)</f>
        <v>0</v>
      </c>
      <c r="BI5" s="16">
        <f>SUMIF(เตรียมส่วนผสม!$C:$C,'รับ-จ่าย ประจำวัน'!$B5,เตรียมส่วนผสม!AB:AB)+SUMIF(กวนไส้!$C:$C,'รับ-จ่าย ประจำวัน'!$B5,กวนไส้!AB:AB)+SUMIF(ผลิต1!$C:$C,'รับ-จ่าย ประจำวัน'!$B5,ผลิต1!AB:AB)+SUMIF(ผลิต2!$C:$C,'รับ-จ่าย ประจำวัน'!$B5,ผลิต2!AB:AB)+SUMIF(เส้นแต่งหน้าขนมเค้ก!$C:$C,'รับ-จ่าย ประจำวัน'!$B5,เส้นแต่งหน้าขนมเค้ก!AB:AB)+SUMIF(แพ็ค!$C:$C,'รับ-จ่าย ประจำวัน'!$B5,แพ็ค!AB:AB)+SUMIF(ธุรการ!$C:$C,'รับ-จ่าย ประจำวัน'!$B5,ธุรการ!AB:AB)+SUMIF(เส้นแต่งหน้าขนมปัง!$C:$C,'รับ-จ่าย ประจำวัน'!$B5,เส้นแต่งหน้าขนมปัง!AB:AB)+SUMIF('วางแผนBC,CJ'!$C:$C,'รับ-จ่าย ประจำวัน'!$B5,'วางแผนBC,CJ'!AB:AB)+SUMIF(RD!$C:$C,'รับ-จ่าย ประจำวัน'!$B5,RD!AB:AB)+SUMIF('FG,ออนไล,คัดแยก'!$C:$C,'รับ-จ่าย ประจำวัน'!$B5,'FG,ออนไล,คัดแยก'!AB:AB)</f>
        <v>0</v>
      </c>
      <c r="BJ5" s="16">
        <f>SUMIF(เตรียมส่วนผสม!$C:$C,'รับ-จ่าย ประจำวัน'!$B5,เตรียมส่วนผสม!AC:AC)+SUMIF(กวนไส้!$C:$C,'รับ-จ่าย ประจำวัน'!$B5,กวนไส้!AC:AC)+SUMIF(ผลิต1!$C:$C,'รับ-จ่าย ประจำวัน'!$B5,ผลิต1!AC:AC)+SUMIF(ผลิต2!$C:$C,'รับ-จ่าย ประจำวัน'!$B5,ผลิต2!AC:AC)+SUMIF(เส้นแต่งหน้าขนมเค้ก!$C:$C,'รับ-จ่าย ประจำวัน'!$B5,เส้นแต่งหน้าขนมเค้ก!AC:AC)+SUMIF(แพ็ค!$C:$C,'รับ-จ่าย ประจำวัน'!$B5,แพ็ค!AC:AC)+SUMIF(ธุรการ!$C:$C,'รับ-จ่าย ประจำวัน'!$B5,ธุรการ!AC:AC)+SUMIF(เส้นแต่งหน้าขนมปัง!$C:$C,'รับ-จ่าย ประจำวัน'!$B5,เส้นแต่งหน้าขนมปัง!AC:AC)+SUMIF('วางแผนBC,CJ'!$C:$C,'รับ-จ่าย ประจำวัน'!$B5,'วางแผนBC,CJ'!AC:AC)+SUMIF(RD!$C:$C,'รับ-จ่าย ประจำวัน'!$B5,RD!AC:AC)+SUMIF('FG,ออนไล,คัดแยก'!$C:$C,'รับ-จ่าย ประจำวัน'!$B5,'FG,ออนไล,คัดแยก'!AC:AC)</f>
        <v>200</v>
      </c>
      <c r="BK5" s="16">
        <f>SUMIF(เตรียมส่วนผสม!$C:$C,'รับ-จ่าย ประจำวัน'!$B5,เตรียมส่วนผสม!AD:AD)+SUMIF(กวนไส้!$C:$C,'รับ-จ่าย ประจำวัน'!$B5,กวนไส้!AD:AD)+SUMIF(ผลิต1!$C:$C,'รับ-จ่าย ประจำวัน'!$B5,ผลิต1!AD:AD)+SUMIF(ผลิต2!$C:$C,'รับ-จ่าย ประจำวัน'!$B5,ผลิต2!AD:AD)+SUMIF(เส้นแต่งหน้าขนมเค้ก!$C:$C,'รับ-จ่าย ประจำวัน'!$B5,เส้นแต่งหน้าขนมเค้ก!AD:AD)+SUMIF(แพ็ค!$C:$C,'รับ-จ่าย ประจำวัน'!$B5,แพ็ค!AD:AD)+SUMIF(ธุรการ!$C:$C,'รับ-จ่าย ประจำวัน'!$B5,ธุรการ!AD:AD)+SUMIF(เส้นแต่งหน้าขนมปัง!$C:$C,'รับ-จ่าย ประจำวัน'!$B5,เส้นแต่งหน้าขนมปัง!AD:AD)+SUMIF('วางแผนBC,CJ'!$C:$C,'รับ-จ่าย ประจำวัน'!$B5,'วางแผนBC,CJ'!AD:AD)+SUMIF(RD!$C:$C,'รับ-จ่าย ประจำวัน'!$B5,RD!AD:AD)+SUMIF('FG,ออนไล,คัดแยก'!$C:$C,'รับ-จ่าย ประจำวัน'!$B5,'FG,ออนไล,คัดแยก'!AD:AD)</f>
        <v>300</v>
      </c>
      <c r="BL5" s="16">
        <f>SUMIF(เตรียมส่วนผสม!$C:$C,'รับ-จ่าย ประจำวัน'!$B5,เตรียมส่วนผสม!AE:AE)+SUMIF(กวนไส้!$C:$C,'รับ-จ่าย ประจำวัน'!$B5,กวนไส้!AE:AE)+SUMIF(ผลิต1!$C:$C,'รับ-จ่าย ประจำวัน'!$B5,ผลิต1!AE:AE)+SUMIF(ผลิต2!$C:$C,'รับ-จ่าย ประจำวัน'!$B5,ผลิต2!AE:AE)+SUMIF(เส้นแต่งหน้าขนมเค้ก!$C:$C,'รับ-จ่าย ประจำวัน'!$B5,เส้นแต่งหน้าขนมเค้ก!AE:AE)+SUMIF(แพ็ค!$C:$C,'รับ-จ่าย ประจำวัน'!$B5,แพ็ค!AE:AE)+SUMIF(ธุรการ!$C:$C,'รับ-จ่าย ประจำวัน'!$B5,ธุรการ!AE:AE)+SUMIF(เส้นแต่งหน้าขนมปัง!$C:$C,'รับ-จ่าย ประจำวัน'!$B5,เส้นแต่งหน้าขนมปัง!AE:AE)+SUMIF('วางแผนBC,CJ'!$C:$C,'รับ-จ่าย ประจำวัน'!$B5,'วางแผนBC,CJ'!AE:AE)+SUMIF(RD!$C:$C,'รับ-จ่าย ประจำวัน'!$B5,RD!AE:AE)+SUMIF('FG,ออนไล,คัดแยก'!$C:$C,'รับ-จ่าย ประจำวัน'!$B5,'FG,ออนไล,คัดแยก'!AE:AE)</f>
        <v>0</v>
      </c>
      <c r="BM5" s="16">
        <f>SUMIF(เตรียมส่วนผสม!$C:$C,'รับ-จ่าย ประจำวัน'!$B5,เตรียมส่วนผสม!AF:AF)+SUMIF(กวนไส้!$C:$C,'รับ-จ่าย ประจำวัน'!$B5,กวนไส้!AF:AF)+SUMIF(ผลิต1!$C:$C,'รับ-จ่าย ประจำวัน'!$B5,ผลิต1!AF:AF)+SUMIF(ผลิต2!$C:$C,'รับ-จ่าย ประจำวัน'!$B5,ผลิต2!AF:AF)+SUMIF(เส้นแต่งหน้าขนมเค้ก!$C:$C,'รับ-จ่าย ประจำวัน'!$B5,เส้นแต่งหน้าขนมเค้ก!AF:AF)+SUMIF(แพ็ค!$C:$C,'รับ-จ่าย ประจำวัน'!$B5,แพ็ค!AF:AF)+SUMIF(ธุรการ!$C:$C,'รับ-จ่าย ประจำวัน'!$B5,ธุรการ!AF:AF)+SUMIF(เส้นแต่งหน้าขนมปัง!$C:$C,'รับ-จ่าย ประจำวัน'!$B5,เส้นแต่งหน้าขนมปัง!AF:AF)+SUMIF('วางแผนBC,CJ'!$C:$C,'รับ-จ่าย ประจำวัน'!$B5,'วางแผนBC,CJ'!AF:AF)+SUMIF(RD!$C:$C,'รับ-จ่าย ประจำวัน'!$B5,RD!AF:AF)+SUMIF('FG,ออนไล,คัดแยก'!$C:$C,'รับ-จ่าย ประจำวัน'!$B5,'FG,ออนไล,คัดแยก'!AF:AF)</f>
        <v>0</v>
      </c>
      <c r="BN5" s="16">
        <f>SUMIF(เตรียมส่วนผสม!$C:$C,'รับ-จ่าย ประจำวัน'!$B5,เตรียมส่วนผสม!AG:AG)+SUMIF(กวนไส้!$C:$C,'รับ-จ่าย ประจำวัน'!$B5,กวนไส้!AG:AG)+SUMIF(ผลิต1!$C:$C,'รับ-จ่าย ประจำวัน'!$B5,ผลิต1!AG:AG)+SUMIF(ผลิต2!$C:$C,'รับ-จ่าย ประจำวัน'!$B5,ผลิต2!AG:AG)+SUMIF(เส้นแต่งหน้าขนมเค้ก!$C:$C,'รับ-จ่าย ประจำวัน'!$B5,เส้นแต่งหน้าขนมเค้ก!AG:AG)+SUMIF(แพ็ค!$C:$C,'รับ-จ่าย ประจำวัน'!$B5,แพ็ค!AG:AG)+SUMIF(ธุรการ!$C:$C,'รับ-จ่าย ประจำวัน'!$B5,ธุรการ!AG:AG)+SUMIF(เส้นแต่งหน้าขนมปัง!$C:$C,'รับ-จ่าย ประจำวัน'!$B5,เส้นแต่งหน้าขนมปัง!AG:AG)+SUMIF('วางแผนBC,CJ'!$C:$C,'รับ-จ่าย ประจำวัน'!$B5,'วางแผนBC,CJ'!AG:AG)+SUMIF(RD!$C:$C,'รับ-จ่าย ประจำวัน'!$B5,RD!AG:AG)+SUMIF('FG,ออนไล,คัดแยก'!$C:$C,'รับ-จ่าย ประจำวัน'!$B5,'FG,ออนไล,คัดแยก'!AG:AG)</f>
        <v>200</v>
      </c>
      <c r="BO5" s="16">
        <f>SUMIF(เตรียมส่วนผสม!$C:$C,'รับ-จ่าย ประจำวัน'!$B5,เตรียมส่วนผสม!AH:AH)+SUMIF(กวนไส้!$C:$C,'รับ-จ่าย ประจำวัน'!$B5,กวนไส้!AH:AH)+SUMIF(ผลิต1!$C:$C,'รับ-จ่าย ประจำวัน'!$B5,ผลิต1!AH:AH)+SUMIF(ผลิต2!$C:$C,'รับ-จ่าย ประจำวัน'!$B5,ผลิต2!AH:AH)+SUMIF(เส้นแต่งหน้าขนมเค้ก!$C:$C,'รับ-จ่าย ประจำวัน'!$B5,เส้นแต่งหน้าขนมเค้ก!AH:AH)+SUMIF(แพ็ค!$C:$C,'รับ-จ่าย ประจำวัน'!$B5,แพ็ค!AH:AH)+SUMIF(ธุรการ!$C:$C,'รับ-จ่าย ประจำวัน'!$B5,ธุรการ!AH:AH)+SUMIF(เส้นแต่งหน้าขนมปัง!$C:$C,'รับ-จ่าย ประจำวัน'!$B5,เส้นแต่งหน้าขนมปัง!AH:AH)+SUMIF('วางแผนBC,CJ'!$C:$C,'รับ-จ่าย ประจำวัน'!$B5,'วางแผนBC,CJ'!AH:AH)+SUMIF(RD!$C:$C,'รับ-จ่าย ประจำวัน'!$B5,RD!AH:AH)+SUMIF('FG,ออนไล,คัดแยก'!$C:$C,'รับ-จ่าย ประจำวัน'!$B5,'FG,ออนไล,คัดแยก'!AH:AH)</f>
        <v>0</v>
      </c>
      <c r="BP5" s="16">
        <f>SUMIF(เตรียมส่วนผสม!$C:$C,'รับ-จ่าย ประจำวัน'!$B5,เตรียมส่วนผสม!AI:AI)+SUMIF(กวนไส้!$C:$C,'รับ-จ่าย ประจำวัน'!$B5,กวนไส้!AI:AI)+SUMIF(ผลิต1!$C:$C,'รับ-จ่าย ประจำวัน'!$B5,ผลิต1!AI:AI)+SUMIF(ผลิต2!$C:$C,'รับ-จ่าย ประจำวัน'!$B5,ผลิต2!AI:AI)+SUMIF(เส้นแต่งหน้าขนมเค้ก!$C:$C,'รับ-จ่าย ประจำวัน'!$B5,เส้นแต่งหน้าขนมเค้ก!AI:AI)+SUMIF(แพ็ค!$C:$C,'รับ-จ่าย ประจำวัน'!$B5,แพ็ค!AI:AI)+SUMIF(ธุรการ!$C:$C,'รับ-จ่าย ประจำวัน'!$B5,ธุรการ!AI:AI)+SUMIF(เส้นแต่งหน้าขนมปัง!$C:$C,'รับ-จ่าย ประจำวัน'!$B5,เส้นแต่งหน้าขนมปัง!AI:AI)+SUMIF('วางแผนBC,CJ'!$C:$C,'รับ-จ่าย ประจำวัน'!$B5,'วางแผนBC,CJ'!AI:AI)+SUMIF(RD!$C:$C,'รับ-จ่าย ประจำวัน'!$B5,RD!AI:AI)+SUMIF('FG,ออนไล,คัดแยก'!$C:$C,'รับ-จ่าย ประจำวัน'!$B5,'FG,ออนไล,คัดแยก'!AI:AI)</f>
        <v>0</v>
      </c>
      <c r="BQ5" s="16">
        <f>SUMIF(เตรียมส่วนผสม!$C:$C,'รับ-จ่าย ประจำวัน'!$B5,เตรียมส่วนผสม!AJ:AJ)+SUMIF(กวนไส้!$C:$C,'รับ-จ่าย ประจำวัน'!$B5,กวนไส้!AJ:AJ)+SUMIF(ผลิต1!$C:$C,'รับ-จ่าย ประจำวัน'!$B5,ผลิต1!AJ:AJ)+SUMIF(ผลิต2!$C:$C,'รับ-จ่าย ประจำวัน'!$B5,ผลิต2!AJ:AJ)+SUMIF(เส้นแต่งหน้าขนมเค้ก!$C:$C,'รับ-จ่าย ประจำวัน'!$B5,เส้นแต่งหน้าขนมเค้ก!AJ:AJ)+SUMIF(แพ็ค!$C:$C,'รับ-จ่าย ประจำวัน'!$B5,แพ็ค!AJ:AJ)+SUMIF(ธุรการ!$C:$C,'รับ-จ่าย ประจำวัน'!$B5,ธุรการ!AJ:AJ)+SUMIF(เส้นแต่งหน้าขนมปัง!$C:$C,'รับ-จ่าย ประจำวัน'!$B5,เส้นแต่งหน้าขนมปัง!AJ:AJ)+SUMIF('วางแผนBC,CJ'!$C:$C,'รับ-จ่าย ประจำวัน'!$B5,'วางแผนBC,CJ'!AJ:AJ)+SUMIF(RD!$C:$C,'รับ-จ่าย ประจำวัน'!$B5,RD!AJ:AJ)+SUMIF('FG,ออนไล,คัดแยก'!$C:$C,'รับ-จ่าย ประจำวัน'!$B5,'FG,ออนไล,คัดแยก'!AJ:AJ)</f>
        <v>0</v>
      </c>
      <c r="BR5" s="16">
        <f>SUMIF(เตรียมส่วนผสม!$C:$C,'รับ-จ่าย ประจำวัน'!$B5,เตรียมส่วนผสม!AK:AK)+SUMIF(กวนไส้!$C:$C,'รับ-จ่าย ประจำวัน'!$B5,กวนไส้!AK:AK)+SUMIF(ผลิต1!$C:$C,'รับ-จ่าย ประจำวัน'!$B5,ผลิต1!AK:AK)+SUMIF(ผลิต2!$C:$C,'รับ-จ่าย ประจำวัน'!$B5,ผลิต2!AK:AK)+SUMIF(เส้นแต่งหน้าขนมเค้ก!$C:$C,'รับ-จ่าย ประจำวัน'!$B5,เส้นแต่งหน้าขนมเค้ก!AK:AK)+SUMIF(แพ็ค!$C:$C,'รับ-จ่าย ประจำวัน'!$B5,แพ็ค!AK:AK)+SUMIF(ธุรการ!$C:$C,'รับ-จ่าย ประจำวัน'!$B5,ธุรการ!AK:AK)+SUMIF(เส้นแต่งหน้าขนมปัง!$C:$C,'รับ-จ่าย ประจำวัน'!$B5,เส้นแต่งหน้าขนมปัง!AK:AK)+SUMIF('วางแผนBC,CJ'!$C:$C,'รับ-จ่าย ประจำวัน'!$B5,'วางแผนBC,CJ'!AK:AK)+SUMIF(RD!$C:$C,'รับ-จ่าย ประจำวัน'!$B5,RD!AK:AK)+SUMIF('FG,ออนไล,คัดแยก'!$C:$C,'รับ-จ่าย ประจำวัน'!$B5,'FG,ออนไล,คัดแยก'!AK:AK)</f>
        <v>0</v>
      </c>
      <c r="BS5" s="16">
        <f>SUMIF(เตรียมส่วนผสม!$C:$C,'รับ-จ่าย ประจำวัน'!$B5,เตรียมส่วนผสม!AL:AL)+SUMIF(กวนไส้!$C:$C,'รับ-จ่าย ประจำวัน'!$B5,กวนไส้!AL:AL)+SUMIF(ผลิต1!$C:$C,'รับ-จ่าย ประจำวัน'!$B5,ผลิต1!AL:AL)+SUMIF(ผลิต2!$C:$C,'รับ-จ่าย ประจำวัน'!$B5,ผลิต2!AL:AL)+SUMIF(เส้นแต่งหน้าขนมเค้ก!$C:$C,'รับ-จ่าย ประจำวัน'!$B5,เส้นแต่งหน้าขนมเค้ก!AL:AL)+SUMIF(แพ็ค!$C:$C,'รับ-จ่าย ประจำวัน'!$B5,แพ็ค!AL:AL)+SUMIF(ธุรการ!$C:$C,'รับ-จ่าย ประจำวัน'!$B5,ธุรการ!AL:AL)+SUMIF(เส้นแต่งหน้าขนมปัง!$C:$C,'รับ-จ่าย ประจำวัน'!$B5,เส้นแต่งหน้าขนมปัง!AL:AL)+SUMIF('วางแผนBC,CJ'!$C:$C,'รับ-จ่าย ประจำวัน'!$B5,'วางแผนBC,CJ'!AL:AL)+SUMIF(RD!$C:$C,'รับ-จ่าย ประจำวัน'!$B5,RD!AL:AL)+SUMIF('FG,ออนไล,คัดแยก'!$C:$C,'รับ-จ่าย ประจำวัน'!$B5,'FG,ออนไล,คัดแยก'!AL:AL)</f>
        <v>0</v>
      </c>
      <c r="BT5" s="18">
        <f t="shared" si="1"/>
        <v>2100</v>
      </c>
      <c r="BU5" s="116"/>
      <c r="BV5" s="146">
        <f t="shared" si="2"/>
        <v>8000</v>
      </c>
      <c r="BW5" s="183">
        <v>30</v>
      </c>
      <c r="BX5" s="172">
        <f t="shared" ref="BX5:BX6" si="7">BT5/30</f>
        <v>70</v>
      </c>
      <c r="BY5" s="188">
        <f t="shared" si="3"/>
        <v>114.28571428571429</v>
      </c>
      <c r="BZ5" s="180">
        <f t="shared" ca="1" si="4"/>
        <v>46317.285714285717</v>
      </c>
      <c r="CA5" s="93"/>
      <c r="CB5" s="93"/>
      <c r="CC5" s="93"/>
      <c r="CD5" s="93"/>
      <c r="CE5" s="93"/>
      <c r="CF5" s="93"/>
      <c r="CG5" s="93"/>
      <c r="CH5" s="93"/>
      <c r="CI5" s="93"/>
      <c r="CJ5" s="97"/>
      <c r="CK5" s="9">
        <f t="shared" si="5"/>
        <v>8000</v>
      </c>
    </row>
    <row r="6" spans="1:89" x14ac:dyDescent="0.5">
      <c r="A6" s="149" t="s">
        <v>121</v>
      </c>
      <c r="B6" s="34">
        <v>1020501004</v>
      </c>
      <c r="C6" s="10" t="s">
        <v>122</v>
      </c>
      <c r="D6" s="135" t="s">
        <v>61</v>
      </c>
      <c r="E6" s="11">
        <v>0</v>
      </c>
      <c r="F6" s="75"/>
      <c r="G6" s="11"/>
      <c r="H6" s="12">
        <v>1200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3"/>
      <c r="AF6" s="13"/>
      <c r="AG6" s="13"/>
      <c r="AH6" s="13"/>
      <c r="AI6" s="14"/>
      <c r="AJ6" s="14"/>
      <c r="AK6" s="14"/>
      <c r="AL6" s="14"/>
      <c r="AM6" s="14"/>
      <c r="AN6" s="15">
        <f t="shared" si="0"/>
        <v>0</v>
      </c>
      <c r="AO6" s="16">
        <f>SUMIF(เตรียมส่วนผสม!$C:$C,'รับ-จ่าย ประจำวัน'!$B6,เตรียมส่วนผสม!H:H)+SUMIF(กวนไส้!$C:$C,'รับ-จ่าย ประจำวัน'!$B6,กวนไส้!H:H)+SUMIF(ผลิต1!$C:$C,'รับ-จ่าย ประจำวัน'!$B6,ผลิต1!H:H)+SUMIF(ผลิต2!$C:$C,'รับ-จ่าย ประจำวัน'!$B6,ผลิต2!H:H)+SUMIF(เส้นแต่งหน้าขนมเค้ก!$C:$C,'รับ-จ่าย ประจำวัน'!$B6,เส้นแต่งหน้าขนมเค้ก!H:H)+SUMIF(แพ็ค!$C:$C,'รับ-จ่าย ประจำวัน'!$B6,แพ็ค!H:H)+SUMIF(ธุรการ!$C:$C,'รับ-จ่าย ประจำวัน'!$B6,ธุรการ!H:H)+SUMIF(เส้นแต่งหน้าขนมปัง!$C:$C,'รับ-จ่าย ประจำวัน'!$B6,เส้นแต่งหน้าขนมปัง!H:H)+SUMIF('วางแผนBC,CJ'!$C:$C,'รับ-จ่าย ประจำวัน'!$B6,'วางแผนBC,CJ'!H:H)+SUMIF(RD!$C:$C,'รับ-จ่าย ประจำวัน'!$B6,RD!H:H)+SUMIF('FG,ออนไล,คัดแยก'!$C:$C,'รับ-จ่าย ประจำวัน'!$B6,'FG,ออนไล,คัดแยก'!H:H)</f>
        <v>0</v>
      </c>
      <c r="AP6" s="16">
        <f>SUMIF(เตรียมส่วนผสม!$C:$C,'รับ-จ่าย ประจำวัน'!$B6,เตรียมส่วนผสม!I:I)+SUMIF(กวนไส้!$C:$C,'รับ-จ่าย ประจำวัน'!$B6,กวนไส้!I:I)+SUMIF(ผลิต1!$C:$C,'รับ-จ่าย ประจำวัน'!$B6,ผลิต1!I:I)+SUMIF(ผลิต2!$C:$C,'รับ-จ่าย ประจำวัน'!$B6,ผลิต2!I:I)+SUMIF(เส้นแต่งหน้าขนมเค้ก!$C:$C,'รับ-จ่าย ประจำวัน'!$B6,เส้นแต่งหน้าขนมเค้ก!I:I)+SUMIF(แพ็ค!$C:$C,'รับ-จ่าย ประจำวัน'!$B6,แพ็ค!I:I)+SUMIF(ธุรการ!$C:$C,'รับ-จ่าย ประจำวัน'!$B6,ธุรการ!I:I)+SUMIF(เส้นแต่งหน้าขนมปัง!$C:$C,'รับ-จ่าย ประจำวัน'!$B6,เส้นแต่งหน้าขนมปัง!I:I)+SUMIF('วางแผนBC,CJ'!$C:$C,'รับ-จ่าย ประจำวัน'!$B6,'วางแผนBC,CJ'!I:I)+SUMIF(RD!$C:$C,'รับ-จ่าย ประจำวัน'!$B6,RD!I:I)+SUMIF('FG,ออนไล,คัดแยก'!$C:$C,'รับ-จ่าย ประจำวัน'!$B6,'FG,ออนไล,คัดแยก'!I:I)</f>
        <v>200</v>
      </c>
      <c r="AQ6" s="16">
        <f>SUMIF(เตรียมส่วนผสม!$C:$C,'รับ-จ่าย ประจำวัน'!$B6,เตรียมส่วนผสม!J:J)+SUMIF(กวนไส้!$C:$C,'รับ-จ่าย ประจำวัน'!$B6,กวนไส้!J:J)+SUMIF(ผลิต1!$C:$C,'รับ-จ่าย ประจำวัน'!$B6,ผลิต1!J:J)+SUMIF(ผลิต2!$C:$C,'รับ-จ่าย ประจำวัน'!$B6,ผลิต2!J:J)+SUMIF(เส้นแต่งหน้าขนมเค้ก!$C:$C,'รับ-จ่าย ประจำวัน'!$B6,เส้นแต่งหน้าขนมเค้ก!J:J)+SUMIF(แพ็ค!$C:$C,'รับ-จ่าย ประจำวัน'!$B6,แพ็ค!J:J)+SUMIF(ธุรการ!$C:$C,'รับ-จ่าย ประจำวัน'!$B6,ธุรการ!J:J)+SUMIF(เส้นแต่งหน้าขนมปัง!$C:$C,'รับ-จ่าย ประจำวัน'!$B6,เส้นแต่งหน้าขนมปัง!J:J)+SUMIF('วางแผนBC,CJ'!$C:$C,'รับ-จ่าย ประจำวัน'!$B6,'วางแผนBC,CJ'!J:J)+SUMIF(RD!$C:$C,'รับ-จ่าย ประจำวัน'!$B6,RD!J:J)+SUMIF('FG,ออนไล,คัดแยก'!$C:$C,'รับ-จ่าย ประจำวัน'!$B6,'FG,ออนไล,คัดแยก'!J:J)</f>
        <v>0</v>
      </c>
      <c r="AR6" s="16">
        <f>SUMIF(เตรียมส่วนผสม!$C:$C,'รับ-จ่าย ประจำวัน'!$B6,เตรียมส่วนผสม!K:K)+SUMIF(กวนไส้!$C:$C,'รับ-จ่าย ประจำวัน'!$B6,กวนไส้!K:K)+SUMIF(ผลิต1!$C:$C,'รับ-จ่าย ประจำวัน'!$B6,ผลิต1!K:K)+SUMIF(ผลิต2!$C:$C,'รับ-จ่าย ประจำวัน'!$B6,ผลิต2!K:K)+SUMIF(เส้นแต่งหน้าขนมเค้ก!$C:$C,'รับ-จ่าย ประจำวัน'!$B6,เส้นแต่งหน้าขนมเค้ก!K:K)+SUMIF(แพ็ค!$C:$C,'รับ-จ่าย ประจำวัน'!$B6,แพ็ค!K:K)+SUMIF(ธุรการ!$C:$C,'รับ-จ่าย ประจำวัน'!$B6,ธุรการ!K:K)+SUMIF(เส้นแต่งหน้าขนมปัง!$C:$C,'รับ-จ่าย ประจำวัน'!$B6,เส้นแต่งหน้าขนมปัง!K:K)+SUMIF('วางแผนBC,CJ'!$C:$C,'รับ-จ่าย ประจำวัน'!$B6,'วางแผนBC,CJ'!K:K)+SUMIF(RD!$C:$C,'รับ-จ่าย ประจำวัน'!$B6,RD!K:K)+SUMIF('FG,ออนไล,คัดแยก'!$C:$C,'รับ-จ่าย ประจำวัน'!$B6,'FG,ออนไล,คัดแยก'!K:K)</f>
        <v>0</v>
      </c>
      <c r="AS6" s="16">
        <f>SUMIF(เตรียมส่วนผสม!$C:$C,'รับ-จ่าย ประจำวัน'!$B6,เตรียมส่วนผสม!L:L)+SUMIF(กวนไส้!$C:$C,'รับ-จ่าย ประจำวัน'!$B6,กวนไส้!L:L)+SUMIF(ผลิต1!$C:$C,'รับ-จ่าย ประจำวัน'!$B6,ผลิต1!L:L)+SUMIF(ผลิต2!$C:$C,'รับ-จ่าย ประจำวัน'!$B6,ผลิต2!L:L)+SUMIF(เส้นแต่งหน้าขนมเค้ก!$C:$C,'รับ-จ่าย ประจำวัน'!$B6,เส้นแต่งหน้าขนมเค้ก!L:L)+SUMIF(แพ็ค!$C:$C,'รับ-จ่าย ประจำวัน'!$B6,แพ็ค!L:L)+SUMIF(ธุรการ!$C:$C,'รับ-จ่าย ประจำวัน'!$B6,ธุรการ!L:L)+SUMIF(เส้นแต่งหน้าขนมปัง!$C:$C,'รับ-จ่าย ประจำวัน'!$B6,เส้นแต่งหน้าขนมปัง!L:L)+SUMIF('วางแผนBC,CJ'!$C:$C,'รับ-จ่าย ประจำวัน'!$B6,'วางแผนBC,CJ'!L:L)+SUMIF(RD!$C:$C,'รับ-จ่าย ประจำวัน'!$B6,RD!L:L)+SUMIF('FG,ออนไล,คัดแยก'!$C:$C,'รับ-จ่าย ประจำวัน'!$B6,'FG,ออนไล,คัดแยก'!L:L)</f>
        <v>0</v>
      </c>
      <c r="AT6" s="16">
        <f>SUMIF(เตรียมส่วนผสม!$C:$C,'รับ-จ่าย ประจำวัน'!$B6,เตรียมส่วนผสม!M:M)+SUMIF(กวนไส้!$C:$C,'รับ-จ่าย ประจำวัน'!$B6,กวนไส้!M:M)+SUMIF(ผลิต1!$C:$C,'รับ-จ่าย ประจำวัน'!$B6,ผลิต1!M:M)+SUMIF(ผลิต2!$C:$C,'รับ-จ่าย ประจำวัน'!$B6,ผลิต2!M:M)+SUMIF(เส้นแต่งหน้าขนมเค้ก!$C:$C,'รับ-จ่าย ประจำวัน'!$B6,เส้นแต่งหน้าขนมเค้ก!M:M)+SUMIF(แพ็ค!$C:$C,'รับ-จ่าย ประจำวัน'!$B6,แพ็ค!M:M)+SUMIF(ธุรการ!$C:$C,'รับ-จ่าย ประจำวัน'!$B6,ธุรการ!M:M)+SUMIF(เส้นแต่งหน้าขนมปัง!$C:$C,'รับ-จ่าย ประจำวัน'!$B6,เส้นแต่งหน้าขนมปัง!M:M)+SUMIF('วางแผนBC,CJ'!$C:$C,'รับ-จ่าย ประจำวัน'!$B6,'วางแผนBC,CJ'!M:M)+SUMIF(RD!$C:$C,'รับ-จ่าย ประจำวัน'!$B6,RD!M:M)+SUMIF('FG,ออนไล,คัดแยก'!$C:$C,'รับ-จ่าย ประจำวัน'!$B6,'FG,ออนไล,คัดแยก'!M:M)</f>
        <v>0</v>
      </c>
      <c r="AU6" s="16">
        <f>SUMIF(เตรียมส่วนผสม!$C:$C,'รับ-จ่าย ประจำวัน'!$B6,เตรียมส่วนผสม!N:N)+SUMIF(กวนไส้!$C:$C,'รับ-จ่าย ประจำวัน'!$B6,กวนไส้!N:N)+SUMIF(ผลิต1!$C:$C,'รับ-จ่าย ประจำวัน'!$B6,ผลิต1!N:N)+SUMIF(ผลิต2!$C:$C,'รับ-จ่าย ประจำวัน'!$B6,ผลิต2!N:N)+SUMIF(เส้นแต่งหน้าขนมเค้ก!$C:$C,'รับ-จ่าย ประจำวัน'!$B6,เส้นแต่งหน้าขนมเค้ก!N:N)+SUMIF(แพ็ค!$C:$C,'รับ-จ่าย ประจำวัน'!$B6,แพ็ค!N:N)+SUMIF(ธุรการ!$C:$C,'รับ-จ่าย ประจำวัน'!$B6,ธุรการ!N:N)+SUMIF(เส้นแต่งหน้าขนมปัง!$C:$C,'รับ-จ่าย ประจำวัน'!$B6,เส้นแต่งหน้าขนมปัง!N:N)+SUMIF('วางแผนBC,CJ'!$C:$C,'รับ-จ่าย ประจำวัน'!$B6,'วางแผนBC,CJ'!N:N)+SUMIF(RD!$C:$C,'รับ-จ่าย ประจำวัน'!$B6,RD!N:N)+SUMIF('FG,ออนไล,คัดแยก'!$C:$C,'รับ-จ่าย ประจำวัน'!$B6,'FG,ออนไล,คัดแยก'!N:N)</f>
        <v>0</v>
      </c>
      <c r="AV6" s="16">
        <f>SUMIF(เตรียมส่วนผสม!$C:$C,'รับ-จ่าย ประจำวัน'!$B6,เตรียมส่วนผสม!O:O)+SUMIF(กวนไส้!$C:$C,'รับ-จ่าย ประจำวัน'!$B6,กวนไส้!O:O)+SUMIF(ผลิต1!$C:$C,'รับ-จ่าย ประจำวัน'!$B6,ผลิต1!O:O)+SUMIF(ผลิต2!$C:$C,'รับ-จ่าย ประจำวัน'!$B6,ผลิต2!O:O)+SUMIF(เส้นแต่งหน้าขนมเค้ก!$C:$C,'รับ-จ่าย ประจำวัน'!$B6,เส้นแต่งหน้าขนมเค้ก!O:O)+SUMIF(แพ็ค!$C:$C,'รับ-จ่าย ประจำวัน'!$B6,แพ็ค!O:O)+SUMIF(ธุรการ!$C:$C,'รับ-จ่าย ประจำวัน'!$B6,ธุรการ!O:O)+SUMIF(เส้นแต่งหน้าขนมปัง!$C:$C,'รับ-จ่าย ประจำวัน'!$B6,เส้นแต่งหน้าขนมปัง!O:O)+SUMIF('วางแผนBC,CJ'!$C:$C,'รับ-จ่าย ประจำวัน'!$B6,'วางแผนBC,CJ'!O:O)+SUMIF(RD!$C:$C,'รับ-จ่าย ประจำวัน'!$B6,RD!O:O)+SUMIF('FG,ออนไล,คัดแยก'!$C:$C,'รับ-จ่าย ประจำวัน'!$B6,'FG,ออนไล,คัดแยก'!O:O)</f>
        <v>0</v>
      </c>
      <c r="AW6" s="16">
        <f>SUMIF(เตรียมส่วนผสม!$C:$C,'รับ-จ่าย ประจำวัน'!$B6,เตรียมส่วนผสม!P:P)+SUMIF(กวนไส้!$C:$C,'รับ-จ่าย ประจำวัน'!$B6,กวนไส้!P:P)+SUMIF(ผลิต1!$C:$C,'รับ-จ่าย ประจำวัน'!$B6,ผลิต1!P:P)+SUMIF(ผลิต2!$C:$C,'รับ-จ่าย ประจำวัน'!$B6,ผลิต2!P:P)+SUMIF(เส้นแต่งหน้าขนมเค้ก!$C:$C,'รับ-จ่าย ประจำวัน'!$B6,เส้นแต่งหน้าขนมเค้ก!P:P)+SUMIF(แพ็ค!$C:$C,'รับ-จ่าย ประจำวัน'!$B6,แพ็ค!P:P)+SUMIF(ธุรการ!$C:$C,'รับ-จ่าย ประจำวัน'!$B6,ธุรการ!P:P)+SUMIF(เส้นแต่งหน้าขนมปัง!$C:$C,'รับ-จ่าย ประจำวัน'!$B6,เส้นแต่งหน้าขนมปัง!P:P)+SUMIF('วางแผนBC,CJ'!$C:$C,'รับ-จ่าย ประจำวัน'!$B6,'วางแผนBC,CJ'!P:P)+SUMIF(RD!$C:$C,'รับ-จ่าย ประจำวัน'!$B6,RD!P:P)+SUMIF('FG,ออนไล,คัดแยก'!$C:$C,'รับ-จ่าย ประจำวัน'!$B6,'FG,ออนไล,คัดแยก'!P:P)</f>
        <v>0</v>
      </c>
      <c r="AX6" s="16">
        <f>SUMIF(เตรียมส่วนผสม!$C:$C,'รับ-จ่าย ประจำวัน'!$B6,เตรียมส่วนผสม!Q:Q)+SUMIF(กวนไส้!$C:$C,'รับ-จ่าย ประจำวัน'!$B6,กวนไส้!Q:Q)+SUMIF(ผลิต1!$C:$C,'รับ-จ่าย ประจำวัน'!$B6,ผลิต1!Q:Q)+SUMIF(ผลิต2!$C:$C,'รับ-จ่าย ประจำวัน'!$B6,ผลิต2!Q:Q)+SUMIF(เส้นแต่งหน้าขนมเค้ก!$C:$C,'รับ-จ่าย ประจำวัน'!$B6,เส้นแต่งหน้าขนมเค้ก!Q:Q)+SUMIF(แพ็ค!$C:$C,'รับ-จ่าย ประจำวัน'!$B6,แพ็ค!Q:Q)+SUMIF(ธุรการ!$C:$C,'รับ-จ่าย ประจำวัน'!$B6,ธุรการ!Q:Q)+SUMIF(เส้นแต่งหน้าขนมปัง!$C:$C,'รับ-จ่าย ประจำวัน'!$B6,เส้นแต่งหน้าขนมปัง!Q:Q)+SUMIF('วางแผนBC,CJ'!$C:$C,'รับ-จ่าย ประจำวัน'!$B6,'วางแผนBC,CJ'!Q:Q)+SUMIF(RD!$C:$C,'รับ-จ่าย ประจำวัน'!$B6,RD!Q:Q)+SUMIF('FG,ออนไล,คัดแยก'!$C:$C,'รับ-จ่าย ประจำวัน'!$B6,'FG,ออนไล,คัดแยก'!Q:Q)</f>
        <v>0</v>
      </c>
      <c r="AY6" s="16">
        <f>SUMIF(เตรียมส่วนผสม!$C:$C,'รับ-จ่าย ประจำวัน'!$B6,เตรียมส่วนผสม!R:R)+SUMIF(กวนไส้!$C:$C,'รับ-จ่าย ประจำวัน'!$B6,กวนไส้!R:R)+SUMIF(ผลิต1!$C:$C,'รับ-จ่าย ประจำวัน'!$B6,ผลิต1!R:R)+SUMIF(ผลิต2!$C:$C,'รับ-จ่าย ประจำวัน'!$B6,ผลิต2!R:R)+SUMIF(เส้นแต่งหน้าขนมเค้ก!$C:$C,'รับ-จ่าย ประจำวัน'!$B6,เส้นแต่งหน้าขนมเค้ก!R:R)+SUMIF(แพ็ค!$C:$C,'รับ-จ่าย ประจำวัน'!$B6,แพ็ค!R:R)+SUMIF(ธุรการ!$C:$C,'รับ-จ่าย ประจำวัน'!$B6,ธุรการ!R:R)+SUMIF(เส้นแต่งหน้าขนมปัง!$C:$C,'รับ-จ่าย ประจำวัน'!$B6,เส้นแต่งหน้าขนมปัง!R:R)+SUMIF('วางแผนBC,CJ'!$C:$C,'รับ-จ่าย ประจำวัน'!$B6,'วางแผนBC,CJ'!R:R)+SUMIF(RD!$C:$C,'รับ-จ่าย ประจำวัน'!$B6,RD!R:R)+SUMIF('FG,ออนไล,คัดแยก'!$C:$C,'รับ-จ่าย ประจำวัน'!$B6,'FG,ออนไล,คัดแยก'!R:R)</f>
        <v>0</v>
      </c>
      <c r="AZ6" s="16">
        <f>SUMIF(เตรียมส่วนผสม!$C:$C,'รับ-จ่าย ประจำวัน'!$B6,เตรียมส่วนผสม!S:S)+SUMIF(กวนไส้!$C:$C,'รับ-จ่าย ประจำวัน'!$B6,กวนไส้!S:S)+SUMIF(ผลิต1!$C:$C,'รับ-จ่าย ประจำวัน'!$B6,ผลิต1!S:S)+SUMIF(ผลิต2!$C:$C,'รับ-จ่าย ประจำวัน'!$B6,ผลิต2!S:S)+SUMIF(เส้นแต่งหน้าขนมเค้ก!$C:$C,'รับ-จ่าย ประจำวัน'!$B6,เส้นแต่งหน้าขนมเค้ก!S:S)+SUMIF(แพ็ค!$C:$C,'รับ-จ่าย ประจำวัน'!$B6,แพ็ค!S:S)+SUMIF(ธุรการ!$C:$C,'รับ-จ่าย ประจำวัน'!$B6,ธุรการ!S:S)+SUMIF(เส้นแต่งหน้าขนมปัง!$C:$C,'รับ-จ่าย ประจำวัน'!$B6,เส้นแต่งหน้าขนมปัง!S:S)+SUMIF('วางแผนBC,CJ'!$C:$C,'รับ-จ่าย ประจำวัน'!$B6,'วางแผนBC,CJ'!S:S)+SUMIF(RD!$C:$C,'รับ-จ่าย ประจำวัน'!$B6,RD!S:S)+SUMIF('FG,ออนไล,คัดแยก'!$C:$C,'รับ-จ่าย ประจำวัน'!$B6,'FG,ออนไล,คัดแยก'!S:S)</f>
        <v>0</v>
      </c>
      <c r="BA6" s="16">
        <f>SUMIF(เตรียมส่วนผสม!$C:$C,'รับ-จ่าย ประจำวัน'!$B6,เตรียมส่วนผสม!T:T)+SUMIF(กวนไส้!$C:$C,'รับ-จ่าย ประจำวัน'!$B6,กวนไส้!T:T)+SUMIF(ผลิต1!$C:$C,'รับ-จ่าย ประจำวัน'!$B6,ผลิต1!T:T)+SUMIF(ผลิต2!$C:$C,'รับ-จ่าย ประจำวัน'!$B6,ผลิต2!T:T)+SUMIF(เส้นแต่งหน้าขนมเค้ก!$C:$C,'รับ-จ่าย ประจำวัน'!$B6,เส้นแต่งหน้าขนมเค้ก!T:T)+SUMIF(แพ็ค!$C:$C,'รับ-จ่าย ประจำวัน'!$B6,แพ็ค!T:T)+SUMIF(ธุรการ!$C:$C,'รับ-จ่าย ประจำวัน'!$B6,ธุรการ!T:T)+SUMIF(เส้นแต่งหน้าขนมปัง!$C:$C,'รับ-จ่าย ประจำวัน'!$B6,เส้นแต่งหน้าขนมปัง!T:T)+SUMIF('วางแผนBC,CJ'!$C:$C,'รับ-จ่าย ประจำวัน'!$B6,'วางแผนBC,CJ'!T:T)+SUMIF(RD!$C:$C,'รับ-จ่าย ประจำวัน'!$B6,RD!T:T)+SUMIF('FG,ออนไล,คัดแยก'!$C:$C,'รับ-จ่าย ประจำวัน'!$B6,'FG,ออนไล,คัดแยก'!T:T)</f>
        <v>0</v>
      </c>
      <c r="BB6" s="16">
        <f>SUMIF(เตรียมส่วนผสม!$C:$C,'รับ-จ่าย ประจำวัน'!$B6,เตรียมส่วนผสม!U:U)+SUMIF(กวนไส้!$C:$C,'รับ-จ่าย ประจำวัน'!$B6,กวนไส้!U:U)+SUMIF(ผลิต1!$C:$C,'รับ-จ่าย ประจำวัน'!$B6,ผลิต1!U:U)+SUMIF(ผลิต2!$C:$C,'รับ-จ่าย ประจำวัน'!$B6,ผลิต2!U:U)+SUMIF(เส้นแต่งหน้าขนมเค้ก!$C:$C,'รับ-จ่าย ประจำวัน'!$B6,เส้นแต่งหน้าขนมเค้ก!U:U)+SUMIF(แพ็ค!$C:$C,'รับ-จ่าย ประจำวัน'!$B6,แพ็ค!U:U)+SUMIF(ธุรการ!$C:$C,'รับ-จ่าย ประจำวัน'!$B6,ธุรการ!U:U)+SUMIF(เส้นแต่งหน้าขนมปัง!$C:$C,'รับ-จ่าย ประจำวัน'!$B6,เส้นแต่งหน้าขนมปัง!U:U)+SUMIF('วางแผนBC,CJ'!$C:$C,'รับ-จ่าย ประจำวัน'!$B6,'วางแผนBC,CJ'!U:U)+SUMIF(RD!$C:$C,'รับ-จ่าย ประจำวัน'!$B6,RD!U:U)+SUMIF('FG,ออนไล,คัดแยก'!$C:$C,'รับ-จ่าย ประจำวัน'!$B6,'FG,ออนไล,คัดแยก'!U:U)</f>
        <v>0</v>
      </c>
      <c r="BC6" s="16">
        <f>SUMIF(เตรียมส่วนผสม!$C:$C,'รับ-จ่าย ประจำวัน'!$B6,เตรียมส่วนผสม!V:V)+SUMIF(กวนไส้!$C:$C,'รับ-จ่าย ประจำวัน'!$B6,กวนไส้!V:V)+SUMIF(ผลิต1!$C:$C,'รับ-จ่าย ประจำวัน'!$B6,ผลิต1!V:V)+SUMIF(ผลิต2!$C:$C,'รับ-จ่าย ประจำวัน'!$B6,ผลิต2!V:V)+SUMIF(เส้นแต่งหน้าขนมเค้ก!$C:$C,'รับ-จ่าย ประจำวัน'!$B6,เส้นแต่งหน้าขนมเค้ก!V:V)+SUMIF(แพ็ค!$C:$C,'รับ-จ่าย ประจำวัน'!$B6,แพ็ค!V:V)+SUMIF(ธุรการ!$C:$C,'รับ-จ่าย ประจำวัน'!$B6,ธุรการ!V:V)+SUMIF(เส้นแต่งหน้าขนมปัง!$C:$C,'รับ-จ่าย ประจำวัน'!$B6,เส้นแต่งหน้าขนมปัง!V:V)+SUMIF('วางแผนBC,CJ'!$C:$C,'รับ-จ่าย ประจำวัน'!$B6,'วางแผนBC,CJ'!V:V)+SUMIF(RD!$C:$C,'รับ-จ่าย ประจำวัน'!$B6,RD!V:V)+SUMIF('FG,ออนไล,คัดแยก'!$C:$C,'รับ-จ่าย ประจำวัน'!$B6,'FG,ออนไล,คัดแยก'!V:V)</f>
        <v>0</v>
      </c>
      <c r="BD6" s="16">
        <f>SUMIF(เตรียมส่วนผสม!$C:$C,'รับ-จ่าย ประจำวัน'!$B6,เตรียมส่วนผสม!W:W)+SUMIF(กวนไส้!$C:$C,'รับ-จ่าย ประจำวัน'!$B6,กวนไส้!W:W)+SUMIF(ผลิต1!$C:$C,'รับ-จ่าย ประจำวัน'!$B6,ผลิต1!W:W)+SUMIF(ผลิต2!$C:$C,'รับ-จ่าย ประจำวัน'!$B6,ผลิต2!W:W)+SUMIF(เส้นแต่งหน้าขนมเค้ก!$C:$C,'รับ-จ่าย ประจำวัน'!$B6,เส้นแต่งหน้าขนมเค้ก!W:W)+SUMIF(แพ็ค!$C:$C,'รับ-จ่าย ประจำวัน'!$B6,แพ็ค!W:W)+SUMIF(ธุรการ!$C:$C,'รับ-จ่าย ประจำวัน'!$B6,ธุรการ!W:W)+SUMIF(เส้นแต่งหน้าขนมปัง!$C:$C,'รับ-จ่าย ประจำวัน'!$B6,เส้นแต่งหน้าขนมปัง!W:W)+SUMIF('วางแผนBC,CJ'!$C:$C,'รับ-จ่าย ประจำวัน'!$B6,'วางแผนBC,CJ'!W:W)+SUMIF(RD!$C:$C,'รับ-จ่าย ประจำวัน'!$B6,RD!W:W)+SUMIF('FG,ออนไล,คัดแยก'!$C:$C,'รับ-จ่าย ประจำวัน'!$B6,'FG,ออนไล,คัดแยก'!W:W)</f>
        <v>0</v>
      </c>
      <c r="BE6" s="16">
        <f>SUMIF(เตรียมส่วนผสม!$C:$C,'รับ-จ่าย ประจำวัน'!$B6,เตรียมส่วนผสม!X:X)+SUMIF(กวนไส้!$C:$C,'รับ-จ่าย ประจำวัน'!$B6,กวนไส้!X:X)+SUMIF(ผลิต1!$C:$C,'รับ-จ่าย ประจำวัน'!$B6,ผลิต1!X:X)+SUMIF(ผลิต2!$C:$C,'รับ-จ่าย ประจำวัน'!$B6,ผลิต2!X:X)+SUMIF(เส้นแต่งหน้าขนมเค้ก!$C:$C,'รับ-จ่าย ประจำวัน'!$B6,เส้นแต่งหน้าขนมเค้ก!X:X)+SUMIF(แพ็ค!$C:$C,'รับ-จ่าย ประจำวัน'!$B6,แพ็ค!X:X)+SUMIF(ธุรการ!$C:$C,'รับ-จ่าย ประจำวัน'!$B6,ธุรการ!X:X)+SUMIF(เส้นแต่งหน้าขนมปัง!$C:$C,'รับ-จ่าย ประจำวัน'!$B6,เส้นแต่งหน้าขนมปัง!X:X)+SUMIF('วางแผนBC,CJ'!$C:$C,'รับ-จ่าย ประจำวัน'!$B6,'วางแผนBC,CJ'!X:X)+SUMIF(RD!$C:$C,'รับ-จ่าย ประจำวัน'!$B6,RD!X:X)+SUMIF('FG,ออนไล,คัดแยก'!$C:$C,'รับ-จ่าย ประจำวัน'!$B6,'FG,ออนไล,คัดแยก'!X:X)</f>
        <v>0</v>
      </c>
      <c r="BF6" s="16">
        <f>SUMIF(เตรียมส่วนผสม!$C:$C,'รับ-จ่าย ประจำวัน'!$B6,เตรียมส่วนผสม!Y:Y)+SUMIF(กวนไส้!$C:$C,'รับ-จ่าย ประจำวัน'!$B6,กวนไส้!Y:Y)+SUMIF(ผลิต1!$C:$C,'รับ-จ่าย ประจำวัน'!$B6,ผลิต1!Y:Y)+SUMIF(ผลิต2!$C:$C,'รับ-จ่าย ประจำวัน'!$B6,ผลิต2!Y:Y)+SUMIF(เส้นแต่งหน้าขนมเค้ก!$C:$C,'รับ-จ่าย ประจำวัน'!$B6,เส้นแต่งหน้าขนมเค้ก!Y:Y)+SUMIF(แพ็ค!$C:$C,'รับ-จ่าย ประจำวัน'!$B6,แพ็ค!Y:Y)+SUMIF(ธุรการ!$C:$C,'รับ-จ่าย ประจำวัน'!$B6,ธุรการ!Y:Y)+SUMIF(เส้นแต่งหน้าขนมปัง!$C:$C,'รับ-จ่าย ประจำวัน'!$B6,เส้นแต่งหน้าขนมปัง!Y:Y)+SUMIF('วางแผนBC,CJ'!$C:$C,'รับ-จ่าย ประจำวัน'!$B6,'วางแผนBC,CJ'!Y:Y)+SUMIF(RD!$C:$C,'รับ-จ่าย ประจำวัน'!$B6,RD!Y:Y)+SUMIF('FG,ออนไล,คัดแยก'!$C:$C,'รับ-จ่าย ประจำวัน'!$B6,'FG,ออนไล,คัดแยก'!Y:Y)</f>
        <v>0</v>
      </c>
      <c r="BG6" s="16">
        <f>SUMIF(เตรียมส่วนผสม!$C:$C,'รับ-จ่าย ประจำวัน'!$B6,เตรียมส่วนผสม!Z:Z)+SUMIF(กวนไส้!$C:$C,'รับ-จ่าย ประจำวัน'!$B6,กวนไส้!Z:Z)+SUMIF(ผลิต1!$C:$C,'รับ-จ่าย ประจำวัน'!$B6,ผลิต1!Z:Z)+SUMIF(ผลิต2!$C:$C,'รับ-จ่าย ประจำวัน'!$B6,ผลิต2!Z:Z)+SUMIF(เส้นแต่งหน้าขนมเค้ก!$C:$C,'รับ-จ่าย ประจำวัน'!$B6,เส้นแต่งหน้าขนมเค้ก!Z:Z)+SUMIF(แพ็ค!$C:$C,'รับ-จ่าย ประจำวัน'!$B6,แพ็ค!Z:Z)+SUMIF(ธุรการ!$C:$C,'รับ-จ่าย ประจำวัน'!$B6,ธุรการ!Z:Z)+SUMIF(เส้นแต่งหน้าขนมปัง!$C:$C,'รับ-จ่าย ประจำวัน'!$B6,เส้นแต่งหน้าขนมปัง!Z:Z)+SUMIF('วางแผนBC,CJ'!$C:$C,'รับ-จ่าย ประจำวัน'!$B6,'วางแผนBC,CJ'!Z:Z)+SUMIF(RD!$C:$C,'รับ-จ่าย ประจำวัน'!$B6,RD!Z:Z)+SUMIF('FG,ออนไล,คัดแยก'!$C:$C,'รับ-จ่าย ประจำวัน'!$B6,'FG,ออนไล,คัดแยก'!Z:Z)</f>
        <v>0</v>
      </c>
      <c r="BH6" s="16">
        <f>SUMIF(เตรียมส่วนผสม!$C:$C,'รับ-จ่าย ประจำวัน'!$B6,เตรียมส่วนผสม!AA:AA)+SUMIF(กวนไส้!$C:$C,'รับ-จ่าย ประจำวัน'!$B6,กวนไส้!AA:AA)+SUMIF(ผลิต1!$C:$C,'รับ-จ่าย ประจำวัน'!$B6,ผลิต1!AA:AA)+SUMIF(ผลิต2!$C:$C,'รับ-จ่าย ประจำวัน'!$B6,ผลิต2!AA:AA)+SUMIF(เส้นแต่งหน้าขนมเค้ก!$C:$C,'รับ-จ่าย ประจำวัน'!$B6,เส้นแต่งหน้าขนมเค้ก!AA:AA)+SUMIF(แพ็ค!$C:$C,'รับ-จ่าย ประจำวัน'!$B6,แพ็ค!AA:AA)+SUMIF(ธุรการ!$C:$C,'รับ-จ่าย ประจำวัน'!$B6,ธุรการ!AA:AA)+SUMIF(เส้นแต่งหน้าขนมปัง!$C:$C,'รับ-จ่าย ประจำวัน'!$B6,เส้นแต่งหน้าขนมปัง!AA:AA)+SUMIF('วางแผนBC,CJ'!$C:$C,'รับ-จ่าย ประจำวัน'!$B6,'วางแผนBC,CJ'!AA:AA)+SUMIF(RD!$C:$C,'รับ-จ่าย ประจำวัน'!$B6,RD!AA:AA)+SUMIF('FG,ออนไล,คัดแยก'!$C:$C,'รับ-จ่าย ประจำวัน'!$B6,'FG,ออนไล,คัดแยก'!AA:AA)</f>
        <v>0</v>
      </c>
      <c r="BI6" s="16">
        <f>SUMIF(เตรียมส่วนผสม!$C:$C,'รับ-จ่าย ประจำวัน'!$B6,เตรียมส่วนผสม!AB:AB)+SUMIF(กวนไส้!$C:$C,'รับ-จ่าย ประจำวัน'!$B6,กวนไส้!AB:AB)+SUMIF(ผลิต1!$C:$C,'รับ-จ่าย ประจำวัน'!$B6,ผลิต1!AB:AB)+SUMIF(ผลิต2!$C:$C,'รับ-จ่าย ประจำวัน'!$B6,ผลิต2!AB:AB)+SUMIF(เส้นแต่งหน้าขนมเค้ก!$C:$C,'รับ-จ่าย ประจำวัน'!$B6,เส้นแต่งหน้าขนมเค้ก!AB:AB)+SUMIF(แพ็ค!$C:$C,'รับ-จ่าย ประจำวัน'!$B6,แพ็ค!AB:AB)+SUMIF(ธุรการ!$C:$C,'รับ-จ่าย ประจำวัน'!$B6,ธุรการ!AB:AB)+SUMIF(เส้นแต่งหน้าขนมปัง!$C:$C,'รับ-จ่าย ประจำวัน'!$B6,เส้นแต่งหน้าขนมปัง!AB:AB)+SUMIF('วางแผนBC,CJ'!$C:$C,'รับ-จ่าย ประจำวัน'!$B6,'วางแผนBC,CJ'!AB:AB)+SUMIF(RD!$C:$C,'รับ-จ่าย ประจำวัน'!$B6,RD!AB:AB)+SUMIF('FG,ออนไล,คัดแยก'!$C:$C,'รับ-จ่าย ประจำวัน'!$B6,'FG,ออนไล,คัดแยก'!AB:AB)</f>
        <v>0</v>
      </c>
      <c r="BJ6" s="16">
        <f>SUMIF(เตรียมส่วนผสม!$C:$C,'รับ-จ่าย ประจำวัน'!$B6,เตรียมส่วนผสม!AC:AC)+SUMIF(กวนไส้!$C:$C,'รับ-จ่าย ประจำวัน'!$B6,กวนไส้!AC:AC)+SUMIF(ผลิต1!$C:$C,'รับ-จ่าย ประจำวัน'!$B6,ผลิต1!AC:AC)+SUMIF(ผลิต2!$C:$C,'รับ-จ่าย ประจำวัน'!$B6,ผลิต2!AC:AC)+SUMIF(เส้นแต่งหน้าขนมเค้ก!$C:$C,'รับ-จ่าย ประจำวัน'!$B6,เส้นแต่งหน้าขนมเค้ก!AC:AC)+SUMIF(แพ็ค!$C:$C,'รับ-จ่าย ประจำวัน'!$B6,แพ็ค!AC:AC)+SUMIF(ธุรการ!$C:$C,'รับ-จ่าย ประจำวัน'!$B6,ธุรการ!AC:AC)+SUMIF(เส้นแต่งหน้าขนมปัง!$C:$C,'รับ-จ่าย ประจำวัน'!$B6,เส้นแต่งหน้าขนมปัง!AC:AC)+SUMIF('วางแผนBC,CJ'!$C:$C,'รับ-จ่าย ประจำวัน'!$B6,'วางแผนBC,CJ'!AC:AC)+SUMIF(RD!$C:$C,'รับ-จ่าย ประจำวัน'!$B6,RD!AC:AC)+SUMIF('FG,ออนไล,คัดแยก'!$C:$C,'รับ-จ่าย ประจำวัน'!$B6,'FG,ออนไล,คัดแยก'!AC:AC)</f>
        <v>0</v>
      </c>
      <c r="BK6" s="16">
        <f>SUMIF(เตรียมส่วนผสม!$C:$C,'รับ-จ่าย ประจำวัน'!$B6,เตรียมส่วนผสม!AD:AD)+SUMIF(กวนไส้!$C:$C,'รับ-จ่าย ประจำวัน'!$B6,กวนไส้!AD:AD)+SUMIF(ผลิต1!$C:$C,'รับ-จ่าย ประจำวัน'!$B6,ผลิต1!AD:AD)+SUMIF(ผลิต2!$C:$C,'รับ-จ่าย ประจำวัน'!$B6,ผลิต2!AD:AD)+SUMIF(เส้นแต่งหน้าขนมเค้ก!$C:$C,'รับ-จ่าย ประจำวัน'!$B6,เส้นแต่งหน้าขนมเค้ก!AD:AD)+SUMIF(แพ็ค!$C:$C,'รับ-จ่าย ประจำวัน'!$B6,แพ็ค!AD:AD)+SUMIF(ธุรการ!$C:$C,'รับ-จ่าย ประจำวัน'!$B6,ธุรการ!AD:AD)+SUMIF(เส้นแต่งหน้าขนมปัง!$C:$C,'รับ-จ่าย ประจำวัน'!$B6,เส้นแต่งหน้าขนมปัง!AD:AD)+SUMIF('วางแผนBC,CJ'!$C:$C,'รับ-จ่าย ประจำวัน'!$B6,'วางแผนBC,CJ'!AD:AD)+SUMIF(RD!$C:$C,'รับ-จ่าย ประจำวัน'!$B6,RD!AD:AD)+SUMIF('FG,ออนไล,คัดแยก'!$C:$C,'รับ-จ่าย ประจำวัน'!$B6,'FG,ออนไล,คัดแยก'!AD:AD)</f>
        <v>200</v>
      </c>
      <c r="BL6" s="16">
        <f>SUMIF(เตรียมส่วนผสม!$C:$C,'รับ-จ่าย ประจำวัน'!$B6,เตรียมส่วนผสม!AE:AE)+SUMIF(กวนไส้!$C:$C,'รับ-จ่าย ประจำวัน'!$B6,กวนไส้!AE:AE)+SUMIF(ผลิต1!$C:$C,'รับ-จ่าย ประจำวัน'!$B6,ผลิต1!AE:AE)+SUMIF(ผลิต2!$C:$C,'รับ-จ่าย ประจำวัน'!$B6,ผลิต2!AE:AE)+SUMIF(เส้นแต่งหน้าขนมเค้ก!$C:$C,'รับ-จ่าย ประจำวัน'!$B6,เส้นแต่งหน้าขนมเค้ก!AE:AE)+SUMIF(แพ็ค!$C:$C,'รับ-จ่าย ประจำวัน'!$B6,แพ็ค!AE:AE)+SUMIF(ธุรการ!$C:$C,'รับ-จ่าย ประจำวัน'!$B6,ธุรการ!AE:AE)+SUMIF(เส้นแต่งหน้าขนมปัง!$C:$C,'รับ-จ่าย ประจำวัน'!$B6,เส้นแต่งหน้าขนมปัง!AE:AE)+SUMIF('วางแผนBC,CJ'!$C:$C,'รับ-จ่าย ประจำวัน'!$B6,'วางแผนBC,CJ'!AE:AE)+SUMIF(RD!$C:$C,'รับ-จ่าย ประจำวัน'!$B6,RD!AE:AE)+SUMIF('FG,ออนไล,คัดแยก'!$C:$C,'รับ-จ่าย ประจำวัน'!$B6,'FG,ออนไล,คัดแยก'!AE:AE)</f>
        <v>0</v>
      </c>
      <c r="BM6" s="16">
        <f>SUMIF(เตรียมส่วนผสม!$C:$C,'รับ-จ่าย ประจำวัน'!$B6,เตรียมส่วนผสม!AF:AF)+SUMIF(กวนไส้!$C:$C,'รับ-จ่าย ประจำวัน'!$B6,กวนไส้!AF:AF)+SUMIF(ผลิต1!$C:$C,'รับ-จ่าย ประจำวัน'!$B6,ผลิต1!AF:AF)+SUMIF(ผลิต2!$C:$C,'รับ-จ่าย ประจำวัน'!$B6,ผลิต2!AF:AF)+SUMIF(เส้นแต่งหน้าขนมเค้ก!$C:$C,'รับ-จ่าย ประจำวัน'!$B6,เส้นแต่งหน้าขนมเค้ก!AF:AF)+SUMIF(แพ็ค!$C:$C,'รับ-จ่าย ประจำวัน'!$B6,แพ็ค!AF:AF)+SUMIF(ธุรการ!$C:$C,'รับ-จ่าย ประจำวัน'!$B6,ธุรการ!AF:AF)+SUMIF(เส้นแต่งหน้าขนมปัง!$C:$C,'รับ-จ่าย ประจำวัน'!$B6,เส้นแต่งหน้าขนมปัง!AF:AF)+SUMIF('วางแผนBC,CJ'!$C:$C,'รับ-จ่าย ประจำวัน'!$B6,'วางแผนBC,CJ'!AF:AF)+SUMIF(RD!$C:$C,'รับ-จ่าย ประจำวัน'!$B6,RD!AF:AF)+SUMIF('FG,ออนไล,คัดแยก'!$C:$C,'รับ-จ่าย ประจำวัน'!$B6,'FG,ออนไล,คัดแยก'!AF:AF)</f>
        <v>0</v>
      </c>
      <c r="BN6" s="16">
        <f>SUMIF(เตรียมส่วนผสม!$C:$C,'รับ-จ่าย ประจำวัน'!$B6,เตรียมส่วนผสม!AG:AG)+SUMIF(กวนไส้!$C:$C,'รับ-จ่าย ประจำวัน'!$B6,กวนไส้!AG:AG)+SUMIF(ผลิต1!$C:$C,'รับ-จ่าย ประจำวัน'!$B6,ผลิต1!AG:AG)+SUMIF(ผลิต2!$C:$C,'รับ-จ่าย ประจำวัน'!$B6,ผลิต2!AG:AG)+SUMIF(เส้นแต่งหน้าขนมเค้ก!$C:$C,'รับ-จ่าย ประจำวัน'!$B6,เส้นแต่งหน้าขนมเค้ก!AG:AG)+SUMIF(แพ็ค!$C:$C,'รับ-จ่าย ประจำวัน'!$B6,แพ็ค!AG:AG)+SUMIF(ธุรการ!$C:$C,'รับ-จ่าย ประจำวัน'!$B6,ธุรการ!AG:AG)+SUMIF(เส้นแต่งหน้าขนมปัง!$C:$C,'รับ-จ่าย ประจำวัน'!$B6,เส้นแต่งหน้าขนมปัง!AG:AG)+SUMIF('วางแผนBC,CJ'!$C:$C,'รับ-จ่าย ประจำวัน'!$B6,'วางแผนBC,CJ'!AG:AG)+SUMIF(RD!$C:$C,'รับ-จ่าย ประจำวัน'!$B6,RD!AG:AG)+SUMIF('FG,ออนไล,คัดแยก'!$C:$C,'รับ-จ่าย ประจำวัน'!$B6,'FG,ออนไล,คัดแยก'!AG:AG)</f>
        <v>0</v>
      </c>
      <c r="BO6" s="16">
        <f>SUMIF(เตรียมส่วนผสม!$C:$C,'รับ-จ่าย ประจำวัน'!$B6,เตรียมส่วนผสม!AH:AH)+SUMIF(กวนไส้!$C:$C,'รับ-จ่าย ประจำวัน'!$B6,กวนไส้!AH:AH)+SUMIF(ผลิต1!$C:$C,'รับ-จ่าย ประจำวัน'!$B6,ผลิต1!AH:AH)+SUMIF(ผลิต2!$C:$C,'รับ-จ่าย ประจำวัน'!$B6,ผลิต2!AH:AH)+SUMIF(เส้นแต่งหน้าขนมเค้ก!$C:$C,'รับ-จ่าย ประจำวัน'!$B6,เส้นแต่งหน้าขนมเค้ก!AH:AH)+SUMIF(แพ็ค!$C:$C,'รับ-จ่าย ประจำวัน'!$B6,แพ็ค!AH:AH)+SUMIF(ธุรการ!$C:$C,'รับ-จ่าย ประจำวัน'!$B6,ธุรการ!AH:AH)+SUMIF(เส้นแต่งหน้าขนมปัง!$C:$C,'รับ-จ่าย ประจำวัน'!$B6,เส้นแต่งหน้าขนมปัง!AH:AH)+SUMIF('วางแผนBC,CJ'!$C:$C,'รับ-จ่าย ประจำวัน'!$B6,'วางแผนBC,CJ'!AH:AH)+SUMIF(RD!$C:$C,'รับ-จ่าย ประจำวัน'!$B6,RD!AH:AH)+SUMIF('FG,ออนไล,คัดแยก'!$C:$C,'รับ-จ่าย ประจำวัน'!$B6,'FG,ออนไล,คัดแยก'!AH:AH)</f>
        <v>0</v>
      </c>
      <c r="BP6" s="16">
        <f>SUMIF(เตรียมส่วนผสม!$C:$C,'รับ-จ่าย ประจำวัน'!$B6,เตรียมส่วนผสม!AI:AI)+SUMIF(กวนไส้!$C:$C,'รับ-จ่าย ประจำวัน'!$B6,กวนไส้!AI:AI)+SUMIF(ผลิต1!$C:$C,'รับ-จ่าย ประจำวัน'!$B6,ผลิต1!AI:AI)+SUMIF(ผลิต2!$C:$C,'รับ-จ่าย ประจำวัน'!$B6,ผลิต2!AI:AI)+SUMIF(เส้นแต่งหน้าขนมเค้ก!$C:$C,'รับ-จ่าย ประจำวัน'!$B6,เส้นแต่งหน้าขนมเค้ก!AI:AI)+SUMIF(แพ็ค!$C:$C,'รับ-จ่าย ประจำวัน'!$B6,แพ็ค!AI:AI)+SUMIF(ธุรการ!$C:$C,'รับ-จ่าย ประจำวัน'!$B6,ธุรการ!AI:AI)+SUMIF(เส้นแต่งหน้าขนมปัง!$C:$C,'รับ-จ่าย ประจำวัน'!$B6,เส้นแต่งหน้าขนมปัง!AI:AI)+SUMIF('วางแผนBC,CJ'!$C:$C,'รับ-จ่าย ประจำวัน'!$B6,'วางแผนBC,CJ'!AI:AI)+SUMIF(RD!$C:$C,'รับ-จ่าย ประจำวัน'!$B6,RD!AI:AI)+SUMIF('FG,ออนไล,คัดแยก'!$C:$C,'รับ-จ่าย ประจำวัน'!$B6,'FG,ออนไล,คัดแยก'!AI:AI)</f>
        <v>0</v>
      </c>
      <c r="BQ6" s="16">
        <f>SUMIF(เตรียมส่วนผสม!$C:$C,'รับ-จ่าย ประจำวัน'!$B6,เตรียมส่วนผสม!AJ:AJ)+SUMIF(กวนไส้!$C:$C,'รับ-จ่าย ประจำวัน'!$B6,กวนไส้!AJ:AJ)+SUMIF(ผลิต1!$C:$C,'รับ-จ่าย ประจำวัน'!$B6,ผลิต1!AJ:AJ)+SUMIF(ผลิต2!$C:$C,'รับ-จ่าย ประจำวัน'!$B6,ผลิต2!AJ:AJ)+SUMIF(เส้นแต่งหน้าขนมเค้ก!$C:$C,'รับ-จ่าย ประจำวัน'!$B6,เส้นแต่งหน้าขนมเค้ก!AJ:AJ)+SUMIF(แพ็ค!$C:$C,'รับ-จ่าย ประจำวัน'!$B6,แพ็ค!AJ:AJ)+SUMIF(ธุรการ!$C:$C,'รับ-จ่าย ประจำวัน'!$B6,ธุรการ!AJ:AJ)+SUMIF(เส้นแต่งหน้าขนมปัง!$C:$C,'รับ-จ่าย ประจำวัน'!$B6,เส้นแต่งหน้าขนมปัง!AJ:AJ)+SUMIF('วางแผนBC,CJ'!$C:$C,'รับ-จ่าย ประจำวัน'!$B6,'วางแผนBC,CJ'!AJ:AJ)+SUMIF(RD!$C:$C,'รับ-จ่าย ประจำวัน'!$B6,RD!AJ:AJ)+SUMIF('FG,ออนไล,คัดแยก'!$C:$C,'รับ-จ่าย ประจำวัน'!$B6,'FG,ออนไล,คัดแยก'!AJ:AJ)</f>
        <v>0</v>
      </c>
      <c r="BR6" s="16">
        <f>SUMIF(เตรียมส่วนผสม!$C:$C,'รับ-จ่าย ประจำวัน'!$B6,เตรียมส่วนผสม!AK:AK)+SUMIF(กวนไส้!$C:$C,'รับ-จ่าย ประจำวัน'!$B6,กวนไส้!AK:AK)+SUMIF(ผลิต1!$C:$C,'รับ-จ่าย ประจำวัน'!$B6,ผลิต1!AK:AK)+SUMIF(ผลิต2!$C:$C,'รับ-จ่าย ประจำวัน'!$B6,ผลิต2!AK:AK)+SUMIF(เส้นแต่งหน้าขนมเค้ก!$C:$C,'รับ-จ่าย ประจำวัน'!$B6,เส้นแต่งหน้าขนมเค้ก!AK:AK)+SUMIF(แพ็ค!$C:$C,'รับ-จ่าย ประจำวัน'!$B6,แพ็ค!AK:AK)+SUMIF(ธุรการ!$C:$C,'รับ-จ่าย ประจำวัน'!$B6,ธุรการ!AK:AK)+SUMIF(เส้นแต่งหน้าขนมปัง!$C:$C,'รับ-จ่าย ประจำวัน'!$B6,เส้นแต่งหน้าขนมปัง!AK:AK)+SUMIF('วางแผนBC,CJ'!$C:$C,'รับ-จ่าย ประจำวัน'!$B6,'วางแผนBC,CJ'!AK:AK)+SUMIF(RD!$C:$C,'รับ-จ่าย ประจำวัน'!$B6,RD!AK:AK)+SUMIF('FG,ออนไล,คัดแยก'!$C:$C,'รับ-จ่าย ประจำวัน'!$B6,'FG,ออนไล,คัดแยก'!AK:AK)</f>
        <v>0</v>
      </c>
      <c r="BS6" s="16">
        <f>SUMIF(เตรียมส่วนผสม!$C:$C,'รับ-จ่าย ประจำวัน'!$B6,เตรียมส่วนผสม!AL:AL)+SUMIF(กวนไส้!$C:$C,'รับ-จ่าย ประจำวัน'!$B6,กวนไส้!AL:AL)+SUMIF(ผลิต1!$C:$C,'รับ-จ่าย ประจำวัน'!$B6,ผลิต1!AL:AL)+SUMIF(ผลิต2!$C:$C,'รับ-จ่าย ประจำวัน'!$B6,ผลิต2!AL:AL)+SUMIF(เส้นแต่งหน้าขนมเค้ก!$C:$C,'รับ-จ่าย ประจำวัน'!$B6,เส้นแต่งหน้าขนมเค้ก!AL:AL)+SUMIF(แพ็ค!$C:$C,'รับ-จ่าย ประจำวัน'!$B6,แพ็ค!AL:AL)+SUMIF(ธุรการ!$C:$C,'รับ-จ่าย ประจำวัน'!$B6,ธุรการ!AL:AL)+SUMIF(เส้นแต่งหน้าขนมปัง!$C:$C,'รับ-จ่าย ประจำวัน'!$B6,เส้นแต่งหน้าขนมปัง!AL:AL)+SUMIF('วางแผนBC,CJ'!$C:$C,'รับ-จ่าย ประจำวัน'!$B6,'วางแผนBC,CJ'!AL:AL)+SUMIF(RD!$C:$C,'รับ-จ่าย ประจำวัน'!$B6,RD!AL:AL)+SUMIF('FG,ออนไล,คัดแยก'!$C:$C,'รับ-จ่าย ประจำวัน'!$B6,'FG,ออนไล,คัดแยก'!AL:AL)</f>
        <v>0</v>
      </c>
      <c r="BT6" s="18">
        <f t="shared" si="1"/>
        <v>400</v>
      </c>
      <c r="BU6" s="116"/>
      <c r="BV6" s="146">
        <f>H6+AN6-BT6</f>
        <v>800</v>
      </c>
      <c r="BW6" s="183">
        <v>30</v>
      </c>
      <c r="BX6" s="172">
        <f t="shared" si="7"/>
        <v>13.333333333333334</v>
      </c>
      <c r="BY6" s="188">
        <f t="shared" si="3"/>
        <v>60</v>
      </c>
      <c r="BZ6" s="180">
        <f t="shared" ca="1" si="4"/>
        <v>46263</v>
      </c>
      <c r="CA6" s="93"/>
      <c r="CB6" s="93"/>
      <c r="CC6" s="93"/>
      <c r="CD6" s="93"/>
      <c r="CE6" s="93"/>
      <c r="CF6" s="93"/>
      <c r="CG6" s="93"/>
      <c r="CH6" s="93"/>
      <c r="CI6" s="93"/>
      <c r="CJ6" s="94"/>
      <c r="CK6" s="9">
        <f t="shared" si="5"/>
        <v>800</v>
      </c>
    </row>
    <row r="7" spans="1:89" hidden="1" x14ac:dyDescent="0.5">
      <c r="A7" s="149"/>
      <c r="B7" s="34" t="s">
        <v>1277</v>
      </c>
      <c r="C7" s="10" t="s">
        <v>125</v>
      </c>
      <c r="D7" s="135" t="s">
        <v>61</v>
      </c>
      <c r="E7" s="11">
        <v>0</v>
      </c>
      <c r="F7" s="75"/>
      <c r="G7" s="11"/>
      <c r="H7" s="12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3"/>
      <c r="AF7" s="13"/>
      <c r="AG7" s="13"/>
      <c r="AH7" s="13"/>
      <c r="AI7" s="14"/>
      <c r="AJ7" s="14"/>
      <c r="AK7" s="14"/>
      <c r="AL7" s="14"/>
      <c r="AM7" s="14"/>
      <c r="AN7" s="15">
        <f t="shared" si="0"/>
        <v>0</v>
      </c>
      <c r="AO7" s="16">
        <f>SUMIF(เตรียมส่วนผสม!$C:$C,'รับ-จ่าย ประจำวัน'!$B7,เตรียมส่วนผสม!H:H)+SUMIF(กวนไส้!$C:$C,'รับ-จ่าย ประจำวัน'!$B7,กวนไส้!H:H)+SUMIF(ผลิต1!$C:$C,'รับ-จ่าย ประจำวัน'!$B7,ผลิต1!H:H)+SUMIF(ผลิต2!$C:$C,'รับ-จ่าย ประจำวัน'!$B7,ผลิต2!H:H)+SUMIF(เส้นแต่งหน้าขนมเค้ก!$C:$C,'รับ-จ่าย ประจำวัน'!$B7,เส้นแต่งหน้าขนมเค้ก!H:H)+SUMIF(แพ็ค!$C:$C,'รับ-จ่าย ประจำวัน'!$B7,แพ็ค!H:H)+SUMIF(ธุรการ!$C:$C,'รับ-จ่าย ประจำวัน'!$B7,ธุรการ!H:H)+SUMIF(เส้นแต่งหน้าขนมปัง!$C:$C,'รับ-จ่าย ประจำวัน'!$B7,เส้นแต่งหน้าขนมปัง!H:H)+SUMIF('วางแผนBC,CJ'!$C:$C,'รับ-จ่าย ประจำวัน'!$B7,'วางแผนBC,CJ'!H:H)+SUMIF(RD!$C:$C,'รับ-จ่าย ประจำวัน'!$B7,RD!H:H)+SUMIF('FG,ออนไล,คัดแยก'!$C:$C,'รับ-จ่าย ประจำวัน'!$B7,'FG,ออนไล,คัดแยก'!H:H)</f>
        <v>0</v>
      </c>
      <c r="AP7" s="16">
        <f>SUMIF(เตรียมส่วนผสม!$C:$C,'รับ-จ่าย ประจำวัน'!$B7,เตรียมส่วนผสม!I:I)+SUMIF(กวนไส้!$C:$C,'รับ-จ่าย ประจำวัน'!$B7,กวนไส้!I:I)+SUMIF(ผลิต1!$C:$C,'รับ-จ่าย ประจำวัน'!$B7,ผลิต1!I:I)+SUMIF(ผลิต2!$C:$C,'รับ-จ่าย ประจำวัน'!$B7,ผลิต2!I:I)+SUMIF(เส้นแต่งหน้าขนมเค้ก!$C:$C,'รับ-จ่าย ประจำวัน'!$B7,เส้นแต่งหน้าขนมเค้ก!I:I)+SUMIF(แพ็ค!$C:$C,'รับ-จ่าย ประจำวัน'!$B7,แพ็ค!I:I)+SUMIF(ธุรการ!$C:$C,'รับ-จ่าย ประจำวัน'!$B7,ธุรการ!I:I)+SUMIF(เส้นแต่งหน้าขนมปัง!$C:$C,'รับ-จ่าย ประจำวัน'!$B7,เส้นแต่งหน้าขนมปัง!I:I)+SUMIF('วางแผนBC,CJ'!$C:$C,'รับ-จ่าย ประจำวัน'!$B7,'วางแผนBC,CJ'!I:I)+SUMIF(RD!$C:$C,'รับ-จ่าย ประจำวัน'!$B7,RD!I:I)+SUMIF('FG,ออนไล,คัดแยก'!$C:$C,'รับ-จ่าย ประจำวัน'!$B7,'FG,ออนไล,คัดแยก'!I:I)</f>
        <v>0</v>
      </c>
      <c r="AQ7" s="16">
        <f>SUMIF(เตรียมส่วนผสม!$C:$C,'รับ-จ่าย ประจำวัน'!$B7,เตรียมส่วนผสม!J:J)+SUMIF(กวนไส้!$C:$C,'รับ-จ่าย ประจำวัน'!$B7,กวนไส้!J:J)+SUMIF(ผลิต1!$C:$C,'รับ-จ่าย ประจำวัน'!$B7,ผลิต1!J:J)+SUMIF(ผลิต2!$C:$C,'รับ-จ่าย ประจำวัน'!$B7,ผลิต2!J:J)+SUMIF(เส้นแต่งหน้าขนมเค้ก!$C:$C,'รับ-จ่าย ประจำวัน'!$B7,เส้นแต่งหน้าขนมเค้ก!J:J)+SUMIF(แพ็ค!$C:$C,'รับ-จ่าย ประจำวัน'!$B7,แพ็ค!J:J)+SUMIF(ธุรการ!$C:$C,'รับ-จ่าย ประจำวัน'!$B7,ธุรการ!J:J)+SUMIF(เส้นแต่งหน้าขนมปัง!$C:$C,'รับ-จ่าย ประจำวัน'!$B7,เส้นแต่งหน้าขนมปัง!J:J)+SUMIF('วางแผนBC,CJ'!$C:$C,'รับ-จ่าย ประจำวัน'!$B7,'วางแผนBC,CJ'!J:J)+SUMIF(RD!$C:$C,'รับ-จ่าย ประจำวัน'!$B7,RD!J:J)+SUMIF('FG,ออนไล,คัดแยก'!$C:$C,'รับ-จ่าย ประจำวัน'!$B7,'FG,ออนไล,คัดแยก'!J:J)</f>
        <v>0</v>
      </c>
      <c r="AR7" s="16">
        <f>SUMIF(เตรียมส่วนผสม!$C:$C,'รับ-จ่าย ประจำวัน'!$B7,เตรียมส่วนผสม!K:K)+SUMIF(กวนไส้!$C:$C,'รับ-จ่าย ประจำวัน'!$B7,กวนไส้!K:K)+SUMIF(ผลิต1!$C:$C,'รับ-จ่าย ประจำวัน'!$B7,ผลิต1!K:K)+SUMIF(ผลิต2!$C:$C,'รับ-จ่าย ประจำวัน'!$B7,ผลิต2!K:K)+SUMIF(เส้นแต่งหน้าขนมเค้ก!$C:$C,'รับ-จ่าย ประจำวัน'!$B7,เส้นแต่งหน้าขนมเค้ก!K:K)+SUMIF(แพ็ค!$C:$C,'รับ-จ่าย ประจำวัน'!$B7,แพ็ค!K:K)+SUMIF(ธุรการ!$C:$C,'รับ-จ่าย ประจำวัน'!$B7,ธุรการ!K:K)+SUMIF(เส้นแต่งหน้าขนมปัง!$C:$C,'รับ-จ่าย ประจำวัน'!$B7,เส้นแต่งหน้าขนมปัง!K:K)+SUMIF('วางแผนBC,CJ'!$C:$C,'รับ-จ่าย ประจำวัน'!$B7,'วางแผนBC,CJ'!K:K)+SUMIF(RD!$C:$C,'รับ-จ่าย ประจำวัน'!$B7,RD!K:K)+SUMIF('FG,ออนไล,คัดแยก'!$C:$C,'รับ-จ่าย ประจำวัน'!$B7,'FG,ออนไล,คัดแยก'!K:K)</f>
        <v>0</v>
      </c>
      <c r="AS7" s="16">
        <f>SUMIF(เตรียมส่วนผสม!$C:$C,'รับ-จ่าย ประจำวัน'!$B7,เตรียมส่วนผสม!L:L)+SUMIF(กวนไส้!$C:$C,'รับ-จ่าย ประจำวัน'!$B7,กวนไส้!L:L)+SUMIF(ผลิต1!$C:$C,'รับ-จ่าย ประจำวัน'!$B7,ผลิต1!L:L)+SUMIF(ผลิต2!$C:$C,'รับ-จ่าย ประจำวัน'!$B7,ผลิต2!L:L)+SUMIF(เส้นแต่งหน้าขนมเค้ก!$C:$C,'รับ-จ่าย ประจำวัน'!$B7,เส้นแต่งหน้าขนมเค้ก!L:L)+SUMIF(แพ็ค!$C:$C,'รับ-จ่าย ประจำวัน'!$B7,แพ็ค!L:L)+SUMIF(ธุรการ!$C:$C,'รับ-จ่าย ประจำวัน'!$B7,ธุรการ!L:L)+SUMIF(เส้นแต่งหน้าขนมปัง!$C:$C,'รับ-จ่าย ประจำวัน'!$B7,เส้นแต่งหน้าขนมปัง!L:L)+SUMIF('วางแผนBC,CJ'!$C:$C,'รับ-จ่าย ประจำวัน'!$B7,'วางแผนBC,CJ'!L:L)+SUMIF(RD!$C:$C,'รับ-จ่าย ประจำวัน'!$B7,RD!L:L)+SUMIF('FG,ออนไล,คัดแยก'!$C:$C,'รับ-จ่าย ประจำวัน'!$B7,'FG,ออนไล,คัดแยก'!L:L)</f>
        <v>0</v>
      </c>
      <c r="AT7" s="16">
        <f>SUMIF(เตรียมส่วนผสม!$C:$C,'รับ-จ่าย ประจำวัน'!$B7,เตรียมส่วนผสม!M:M)+SUMIF(กวนไส้!$C:$C,'รับ-จ่าย ประจำวัน'!$B7,กวนไส้!M:M)+SUMIF(ผลิต1!$C:$C,'รับ-จ่าย ประจำวัน'!$B7,ผลิต1!M:M)+SUMIF(ผลิต2!$C:$C,'รับ-จ่าย ประจำวัน'!$B7,ผลิต2!M:M)+SUMIF(เส้นแต่งหน้าขนมเค้ก!$C:$C,'รับ-จ่าย ประจำวัน'!$B7,เส้นแต่งหน้าขนมเค้ก!M:M)+SUMIF(แพ็ค!$C:$C,'รับ-จ่าย ประจำวัน'!$B7,แพ็ค!M:M)+SUMIF(ธุรการ!$C:$C,'รับ-จ่าย ประจำวัน'!$B7,ธุรการ!M:M)+SUMIF(เส้นแต่งหน้าขนมปัง!$C:$C,'รับ-จ่าย ประจำวัน'!$B7,เส้นแต่งหน้าขนมปัง!M:M)+SUMIF('วางแผนBC,CJ'!$C:$C,'รับ-จ่าย ประจำวัน'!$B7,'วางแผนBC,CJ'!M:M)+SUMIF(RD!$C:$C,'รับ-จ่าย ประจำวัน'!$B7,RD!M:M)+SUMIF('FG,ออนไล,คัดแยก'!$C:$C,'รับ-จ่าย ประจำวัน'!$B7,'FG,ออนไล,คัดแยก'!M:M)</f>
        <v>0</v>
      </c>
      <c r="AU7" s="16">
        <f>SUMIF(เตรียมส่วนผสม!$C:$C,'รับ-จ่าย ประจำวัน'!$B7,เตรียมส่วนผสม!N:N)+SUMIF(กวนไส้!$C:$C,'รับ-จ่าย ประจำวัน'!$B7,กวนไส้!N:N)+SUMIF(ผลิต1!$C:$C,'รับ-จ่าย ประจำวัน'!$B7,ผลิต1!N:N)+SUMIF(ผลิต2!$C:$C,'รับ-จ่าย ประจำวัน'!$B7,ผลิต2!N:N)+SUMIF(เส้นแต่งหน้าขนมเค้ก!$C:$C,'รับ-จ่าย ประจำวัน'!$B7,เส้นแต่งหน้าขนมเค้ก!N:N)+SUMIF(แพ็ค!$C:$C,'รับ-จ่าย ประจำวัน'!$B7,แพ็ค!N:N)+SUMIF(ธุรการ!$C:$C,'รับ-จ่าย ประจำวัน'!$B7,ธุรการ!N:N)+SUMIF(เส้นแต่งหน้าขนมปัง!$C:$C,'รับ-จ่าย ประจำวัน'!$B7,เส้นแต่งหน้าขนมปัง!N:N)+SUMIF('วางแผนBC,CJ'!$C:$C,'รับ-จ่าย ประจำวัน'!$B7,'วางแผนBC,CJ'!N:N)+SUMIF(RD!$C:$C,'รับ-จ่าย ประจำวัน'!$B7,RD!N:N)+SUMIF('FG,ออนไล,คัดแยก'!$C:$C,'รับ-จ่าย ประจำวัน'!$B7,'FG,ออนไล,คัดแยก'!N:N)</f>
        <v>0</v>
      </c>
      <c r="AV7" s="16">
        <f>SUMIF(เตรียมส่วนผสม!$C:$C,'รับ-จ่าย ประจำวัน'!$B7,เตรียมส่วนผสม!O:O)+SUMIF(กวนไส้!$C:$C,'รับ-จ่าย ประจำวัน'!$B7,กวนไส้!O:O)+SUMIF(ผลิต1!$C:$C,'รับ-จ่าย ประจำวัน'!$B7,ผลิต1!O:O)+SUMIF(ผลิต2!$C:$C,'รับ-จ่าย ประจำวัน'!$B7,ผลิต2!O:O)+SUMIF(เส้นแต่งหน้าขนมเค้ก!$C:$C,'รับ-จ่าย ประจำวัน'!$B7,เส้นแต่งหน้าขนมเค้ก!O:O)+SUMIF(แพ็ค!$C:$C,'รับ-จ่าย ประจำวัน'!$B7,แพ็ค!O:O)+SUMIF(ธุรการ!$C:$C,'รับ-จ่าย ประจำวัน'!$B7,ธุรการ!O:O)+SUMIF(เส้นแต่งหน้าขนมปัง!$C:$C,'รับ-จ่าย ประจำวัน'!$B7,เส้นแต่งหน้าขนมปัง!O:O)+SUMIF('วางแผนBC,CJ'!$C:$C,'รับ-จ่าย ประจำวัน'!$B7,'วางแผนBC,CJ'!O:O)+SUMIF(RD!$C:$C,'รับ-จ่าย ประจำวัน'!$B7,RD!O:O)+SUMIF('FG,ออนไล,คัดแยก'!$C:$C,'รับ-จ่าย ประจำวัน'!$B7,'FG,ออนไล,คัดแยก'!O:O)</f>
        <v>0</v>
      </c>
      <c r="AW7" s="16">
        <f>SUMIF(เตรียมส่วนผสม!$C:$C,'รับ-จ่าย ประจำวัน'!$B7,เตรียมส่วนผสม!P:P)+SUMIF(กวนไส้!$C:$C,'รับ-จ่าย ประจำวัน'!$B7,กวนไส้!P:P)+SUMIF(ผลิต1!$C:$C,'รับ-จ่าย ประจำวัน'!$B7,ผลิต1!P:P)+SUMIF(ผลิต2!$C:$C,'รับ-จ่าย ประจำวัน'!$B7,ผลิต2!P:P)+SUMIF(เส้นแต่งหน้าขนมเค้ก!$C:$C,'รับ-จ่าย ประจำวัน'!$B7,เส้นแต่งหน้าขนมเค้ก!P:P)+SUMIF(แพ็ค!$C:$C,'รับ-จ่าย ประจำวัน'!$B7,แพ็ค!P:P)+SUMIF(ธุรการ!$C:$C,'รับ-จ่าย ประจำวัน'!$B7,ธุรการ!P:P)+SUMIF(เส้นแต่งหน้าขนมปัง!$C:$C,'รับ-จ่าย ประจำวัน'!$B7,เส้นแต่งหน้าขนมปัง!P:P)+SUMIF('วางแผนBC,CJ'!$C:$C,'รับ-จ่าย ประจำวัน'!$B7,'วางแผนBC,CJ'!P:P)+SUMIF(RD!$C:$C,'รับ-จ่าย ประจำวัน'!$B7,RD!P:P)+SUMIF('FG,ออนไล,คัดแยก'!$C:$C,'รับ-จ่าย ประจำวัน'!$B7,'FG,ออนไล,คัดแยก'!P:P)</f>
        <v>0</v>
      </c>
      <c r="AX7" s="16">
        <f>SUMIF(เตรียมส่วนผสม!$C:$C,'รับ-จ่าย ประจำวัน'!$B7,เตรียมส่วนผสม!Q:Q)+SUMIF(กวนไส้!$C:$C,'รับ-จ่าย ประจำวัน'!$B7,กวนไส้!Q:Q)+SUMIF(ผลิต1!$C:$C,'รับ-จ่าย ประจำวัน'!$B7,ผลิต1!Q:Q)+SUMIF(ผลิต2!$C:$C,'รับ-จ่าย ประจำวัน'!$B7,ผลิต2!Q:Q)+SUMIF(เส้นแต่งหน้าขนมเค้ก!$C:$C,'รับ-จ่าย ประจำวัน'!$B7,เส้นแต่งหน้าขนมเค้ก!Q:Q)+SUMIF(แพ็ค!$C:$C,'รับ-จ่าย ประจำวัน'!$B7,แพ็ค!Q:Q)+SUMIF(ธุรการ!$C:$C,'รับ-จ่าย ประจำวัน'!$B7,ธุรการ!Q:Q)+SUMIF(เส้นแต่งหน้าขนมปัง!$C:$C,'รับ-จ่าย ประจำวัน'!$B7,เส้นแต่งหน้าขนมปัง!Q:Q)+SUMIF('วางแผนBC,CJ'!$C:$C,'รับ-จ่าย ประจำวัน'!$B7,'วางแผนBC,CJ'!Q:Q)+SUMIF(RD!$C:$C,'รับ-จ่าย ประจำวัน'!$B7,RD!Q:Q)+SUMIF('FG,ออนไล,คัดแยก'!$C:$C,'รับ-จ่าย ประจำวัน'!$B7,'FG,ออนไล,คัดแยก'!Q:Q)</f>
        <v>0</v>
      </c>
      <c r="AY7" s="16">
        <f>SUMIF(เตรียมส่วนผสม!$C:$C,'รับ-จ่าย ประจำวัน'!$B7,เตรียมส่วนผสม!R:R)+SUMIF(กวนไส้!$C:$C,'รับ-จ่าย ประจำวัน'!$B7,กวนไส้!R:R)+SUMIF(ผลิต1!$C:$C,'รับ-จ่าย ประจำวัน'!$B7,ผลิต1!R:R)+SUMIF(ผลิต2!$C:$C,'รับ-จ่าย ประจำวัน'!$B7,ผลิต2!R:R)+SUMIF(เส้นแต่งหน้าขนมเค้ก!$C:$C,'รับ-จ่าย ประจำวัน'!$B7,เส้นแต่งหน้าขนมเค้ก!R:R)+SUMIF(แพ็ค!$C:$C,'รับ-จ่าย ประจำวัน'!$B7,แพ็ค!R:R)+SUMIF(ธุรการ!$C:$C,'รับ-จ่าย ประจำวัน'!$B7,ธุรการ!R:R)+SUMIF(เส้นแต่งหน้าขนมปัง!$C:$C,'รับ-จ่าย ประจำวัน'!$B7,เส้นแต่งหน้าขนมปัง!R:R)+SUMIF('วางแผนBC,CJ'!$C:$C,'รับ-จ่าย ประจำวัน'!$B7,'วางแผนBC,CJ'!R:R)+SUMIF(RD!$C:$C,'รับ-จ่าย ประจำวัน'!$B7,RD!R:R)+SUMIF('FG,ออนไล,คัดแยก'!$C:$C,'รับ-จ่าย ประจำวัน'!$B7,'FG,ออนไล,คัดแยก'!R:R)</f>
        <v>0</v>
      </c>
      <c r="AZ7" s="16">
        <f>SUMIF(เตรียมส่วนผสม!$C:$C,'รับ-จ่าย ประจำวัน'!$B7,เตรียมส่วนผสม!S:S)+SUMIF(กวนไส้!$C:$C,'รับ-จ่าย ประจำวัน'!$B7,กวนไส้!S:S)+SUMIF(ผลิต1!$C:$C,'รับ-จ่าย ประจำวัน'!$B7,ผลิต1!S:S)+SUMIF(ผลิต2!$C:$C,'รับ-จ่าย ประจำวัน'!$B7,ผลิต2!S:S)+SUMIF(เส้นแต่งหน้าขนมเค้ก!$C:$C,'รับ-จ่าย ประจำวัน'!$B7,เส้นแต่งหน้าขนมเค้ก!S:S)+SUMIF(แพ็ค!$C:$C,'รับ-จ่าย ประจำวัน'!$B7,แพ็ค!S:S)+SUMIF(ธุรการ!$C:$C,'รับ-จ่าย ประจำวัน'!$B7,ธุรการ!S:S)+SUMIF(เส้นแต่งหน้าขนมปัง!$C:$C,'รับ-จ่าย ประจำวัน'!$B7,เส้นแต่งหน้าขนมปัง!S:S)+SUMIF('วางแผนBC,CJ'!$C:$C,'รับ-จ่าย ประจำวัน'!$B7,'วางแผนBC,CJ'!S:S)+SUMIF(RD!$C:$C,'รับ-จ่าย ประจำวัน'!$B7,RD!S:S)+SUMIF('FG,ออนไล,คัดแยก'!$C:$C,'รับ-จ่าย ประจำวัน'!$B7,'FG,ออนไล,คัดแยก'!S:S)</f>
        <v>0</v>
      </c>
      <c r="BA7" s="16">
        <f>SUMIF(เตรียมส่วนผสม!$C:$C,'รับ-จ่าย ประจำวัน'!$B7,เตรียมส่วนผสม!T:T)+SUMIF(กวนไส้!$C:$C,'รับ-จ่าย ประจำวัน'!$B7,กวนไส้!T:T)+SUMIF(ผลิต1!$C:$C,'รับ-จ่าย ประจำวัน'!$B7,ผลิต1!T:T)+SUMIF(ผลิต2!$C:$C,'รับ-จ่าย ประจำวัน'!$B7,ผลิต2!T:T)+SUMIF(เส้นแต่งหน้าขนมเค้ก!$C:$C,'รับ-จ่าย ประจำวัน'!$B7,เส้นแต่งหน้าขนมเค้ก!T:T)+SUMIF(แพ็ค!$C:$C,'รับ-จ่าย ประจำวัน'!$B7,แพ็ค!T:T)+SUMIF(ธุรการ!$C:$C,'รับ-จ่าย ประจำวัน'!$B7,ธุรการ!T:T)+SUMIF(เส้นแต่งหน้าขนมปัง!$C:$C,'รับ-จ่าย ประจำวัน'!$B7,เส้นแต่งหน้าขนมปัง!T:T)+SUMIF('วางแผนBC,CJ'!$C:$C,'รับ-จ่าย ประจำวัน'!$B7,'วางแผนBC,CJ'!T:T)+SUMIF(RD!$C:$C,'รับ-จ่าย ประจำวัน'!$B7,RD!T:T)+SUMIF('FG,ออนไล,คัดแยก'!$C:$C,'รับ-จ่าย ประจำวัน'!$B7,'FG,ออนไล,คัดแยก'!T:T)</f>
        <v>0</v>
      </c>
      <c r="BB7" s="16">
        <f>SUMIF(เตรียมส่วนผสม!$C:$C,'รับ-จ่าย ประจำวัน'!$B7,เตรียมส่วนผสม!U:U)+SUMIF(กวนไส้!$C:$C,'รับ-จ่าย ประจำวัน'!$B7,กวนไส้!U:U)+SUMIF(ผลิต1!$C:$C,'รับ-จ่าย ประจำวัน'!$B7,ผลิต1!U:U)+SUMIF(ผลิต2!$C:$C,'รับ-จ่าย ประจำวัน'!$B7,ผลิต2!U:U)+SUMIF(เส้นแต่งหน้าขนมเค้ก!$C:$C,'รับ-จ่าย ประจำวัน'!$B7,เส้นแต่งหน้าขนมเค้ก!U:U)+SUMIF(แพ็ค!$C:$C,'รับ-จ่าย ประจำวัน'!$B7,แพ็ค!U:U)+SUMIF(ธุรการ!$C:$C,'รับ-จ่าย ประจำวัน'!$B7,ธุรการ!U:U)+SUMIF(เส้นแต่งหน้าขนมปัง!$C:$C,'รับ-จ่าย ประจำวัน'!$B7,เส้นแต่งหน้าขนมปัง!U:U)+SUMIF('วางแผนBC,CJ'!$C:$C,'รับ-จ่าย ประจำวัน'!$B7,'วางแผนBC,CJ'!U:U)+SUMIF(RD!$C:$C,'รับ-จ่าย ประจำวัน'!$B7,RD!U:U)+SUMIF('FG,ออนไล,คัดแยก'!$C:$C,'รับ-จ่าย ประจำวัน'!$B7,'FG,ออนไล,คัดแยก'!U:U)</f>
        <v>0</v>
      </c>
      <c r="BC7" s="16">
        <f>SUMIF(เตรียมส่วนผสม!$C:$C,'รับ-จ่าย ประจำวัน'!$B7,เตรียมส่วนผสม!V:V)+SUMIF(กวนไส้!$C:$C,'รับ-จ่าย ประจำวัน'!$B7,กวนไส้!V:V)+SUMIF(ผลิต1!$C:$C,'รับ-จ่าย ประจำวัน'!$B7,ผลิต1!V:V)+SUMIF(ผลิต2!$C:$C,'รับ-จ่าย ประจำวัน'!$B7,ผลิต2!V:V)+SUMIF(เส้นแต่งหน้าขนมเค้ก!$C:$C,'รับ-จ่าย ประจำวัน'!$B7,เส้นแต่งหน้าขนมเค้ก!V:V)+SUMIF(แพ็ค!$C:$C,'รับ-จ่าย ประจำวัน'!$B7,แพ็ค!V:V)+SUMIF(ธุรการ!$C:$C,'รับ-จ่าย ประจำวัน'!$B7,ธุรการ!V:V)+SUMIF(เส้นแต่งหน้าขนมปัง!$C:$C,'รับ-จ่าย ประจำวัน'!$B7,เส้นแต่งหน้าขนมปัง!V:V)+SUMIF('วางแผนBC,CJ'!$C:$C,'รับ-จ่าย ประจำวัน'!$B7,'วางแผนBC,CJ'!V:V)+SUMIF(RD!$C:$C,'รับ-จ่าย ประจำวัน'!$B7,RD!V:V)+SUMIF('FG,ออนไล,คัดแยก'!$C:$C,'รับ-จ่าย ประจำวัน'!$B7,'FG,ออนไล,คัดแยก'!V:V)</f>
        <v>0</v>
      </c>
      <c r="BD7" s="16">
        <f>SUMIF(เตรียมส่วนผสม!$C:$C,'รับ-จ่าย ประจำวัน'!$B7,เตรียมส่วนผสม!W:W)+SUMIF(กวนไส้!$C:$C,'รับ-จ่าย ประจำวัน'!$B7,กวนไส้!W:W)+SUMIF(ผลิต1!$C:$C,'รับ-จ่าย ประจำวัน'!$B7,ผลิต1!W:W)+SUMIF(ผลิต2!$C:$C,'รับ-จ่าย ประจำวัน'!$B7,ผลิต2!W:W)+SUMIF(เส้นแต่งหน้าขนมเค้ก!$C:$C,'รับ-จ่าย ประจำวัน'!$B7,เส้นแต่งหน้าขนมเค้ก!W:W)+SUMIF(แพ็ค!$C:$C,'รับ-จ่าย ประจำวัน'!$B7,แพ็ค!W:W)+SUMIF(ธุรการ!$C:$C,'รับ-จ่าย ประจำวัน'!$B7,ธุรการ!W:W)+SUMIF(เส้นแต่งหน้าขนมปัง!$C:$C,'รับ-จ่าย ประจำวัน'!$B7,เส้นแต่งหน้าขนมปัง!W:W)+SUMIF('วางแผนBC,CJ'!$C:$C,'รับ-จ่าย ประจำวัน'!$B7,'วางแผนBC,CJ'!W:W)+SUMIF(RD!$C:$C,'รับ-จ่าย ประจำวัน'!$B7,RD!W:W)+SUMIF('FG,ออนไล,คัดแยก'!$C:$C,'รับ-จ่าย ประจำวัน'!$B7,'FG,ออนไล,คัดแยก'!W:W)</f>
        <v>0</v>
      </c>
      <c r="BE7" s="16">
        <f>SUMIF(เตรียมส่วนผสม!$C:$C,'รับ-จ่าย ประจำวัน'!$B7,เตรียมส่วนผสม!X:X)+SUMIF(กวนไส้!$C:$C,'รับ-จ่าย ประจำวัน'!$B7,กวนไส้!X:X)+SUMIF(ผลิต1!$C:$C,'รับ-จ่าย ประจำวัน'!$B7,ผลิต1!X:X)+SUMIF(ผลิต2!$C:$C,'รับ-จ่าย ประจำวัน'!$B7,ผลิต2!X:X)+SUMIF(เส้นแต่งหน้าขนมเค้ก!$C:$C,'รับ-จ่าย ประจำวัน'!$B7,เส้นแต่งหน้าขนมเค้ก!X:X)+SUMIF(แพ็ค!$C:$C,'รับ-จ่าย ประจำวัน'!$B7,แพ็ค!X:X)+SUMIF(ธุรการ!$C:$C,'รับ-จ่าย ประจำวัน'!$B7,ธุรการ!X:X)+SUMIF(เส้นแต่งหน้าขนมปัง!$C:$C,'รับ-จ่าย ประจำวัน'!$B7,เส้นแต่งหน้าขนมปัง!X:X)+SUMIF('วางแผนBC,CJ'!$C:$C,'รับ-จ่าย ประจำวัน'!$B7,'วางแผนBC,CJ'!X:X)+SUMIF(RD!$C:$C,'รับ-จ่าย ประจำวัน'!$B7,RD!X:X)+SUMIF('FG,ออนไล,คัดแยก'!$C:$C,'รับ-จ่าย ประจำวัน'!$B7,'FG,ออนไล,คัดแยก'!X:X)</f>
        <v>0</v>
      </c>
      <c r="BF7" s="16">
        <f>SUMIF(เตรียมส่วนผสม!$C:$C,'รับ-จ่าย ประจำวัน'!$B7,เตรียมส่วนผสม!Y:Y)+SUMIF(กวนไส้!$C:$C,'รับ-จ่าย ประจำวัน'!$B7,กวนไส้!Y:Y)+SUMIF(ผลิต1!$C:$C,'รับ-จ่าย ประจำวัน'!$B7,ผลิต1!Y:Y)+SUMIF(ผลิต2!$C:$C,'รับ-จ่าย ประจำวัน'!$B7,ผลิต2!Y:Y)+SUMIF(เส้นแต่งหน้าขนมเค้ก!$C:$C,'รับ-จ่าย ประจำวัน'!$B7,เส้นแต่งหน้าขนมเค้ก!Y:Y)+SUMIF(แพ็ค!$C:$C,'รับ-จ่าย ประจำวัน'!$B7,แพ็ค!Y:Y)+SUMIF(ธุรการ!$C:$C,'รับ-จ่าย ประจำวัน'!$B7,ธุรการ!Y:Y)+SUMIF(เส้นแต่งหน้าขนมปัง!$C:$C,'รับ-จ่าย ประจำวัน'!$B7,เส้นแต่งหน้าขนมปัง!Y:Y)+SUMIF('วางแผนBC,CJ'!$C:$C,'รับ-จ่าย ประจำวัน'!$B7,'วางแผนBC,CJ'!Y:Y)+SUMIF(RD!$C:$C,'รับ-จ่าย ประจำวัน'!$B7,RD!Y:Y)+SUMIF('FG,ออนไล,คัดแยก'!$C:$C,'รับ-จ่าย ประจำวัน'!$B7,'FG,ออนไล,คัดแยก'!Y:Y)</f>
        <v>0</v>
      </c>
      <c r="BG7" s="16">
        <f>SUMIF(เตรียมส่วนผสม!$C:$C,'รับ-จ่าย ประจำวัน'!$B7,เตรียมส่วนผสม!Z:Z)+SUMIF(กวนไส้!$C:$C,'รับ-จ่าย ประจำวัน'!$B7,กวนไส้!Z:Z)+SUMIF(ผลิต1!$C:$C,'รับ-จ่าย ประจำวัน'!$B7,ผลิต1!Z:Z)+SUMIF(ผลิต2!$C:$C,'รับ-จ่าย ประจำวัน'!$B7,ผลิต2!Z:Z)+SUMIF(เส้นแต่งหน้าขนมเค้ก!$C:$C,'รับ-จ่าย ประจำวัน'!$B7,เส้นแต่งหน้าขนมเค้ก!Z:Z)+SUMIF(แพ็ค!$C:$C,'รับ-จ่าย ประจำวัน'!$B7,แพ็ค!Z:Z)+SUMIF(ธุรการ!$C:$C,'รับ-จ่าย ประจำวัน'!$B7,ธุรการ!Z:Z)+SUMIF(เส้นแต่งหน้าขนมปัง!$C:$C,'รับ-จ่าย ประจำวัน'!$B7,เส้นแต่งหน้าขนมปัง!Z:Z)+SUMIF('วางแผนBC,CJ'!$C:$C,'รับ-จ่าย ประจำวัน'!$B7,'วางแผนBC,CJ'!Z:Z)+SUMIF(RD!$C:$C,'รับ-จ่าย ประจำวัน'!$B7,RD!Z:Z)+SUMIF('FG,ออนไล,คัดแยก'!$C:$C,'รับ-จ่าย ประจำวัน'!$B7,'FG,ออนไล,คัดแยก'!Z:Z)</f>
        <v>0</v>
      </c>
      <c r="BH7" s="16">
        <f>SUMIF(เตรียมส่วนผสม!$C:$C,'รับ-จ่าย ประจำวัน'!$B7,เตรียมส่วนผสม!AA:AA)+SUMIF(กวนไส้!$C:$C,'รับ-จ่าย ประจำวัน'!$B7,กวนไส้!AA:AA)+SUMIF(ผลิต1!$C:$C,'รับ-จ่าย ประจำวัน'!$B7,ผลิต1!AA:AA)+SUMIF(ผลิต2!$C:$C,'รับ-จ่าย ประจำวัน'!$B7,ผลิต2!AA:AA)+SUMIF(เส้นแต่งหน้าขนมเค้ก!$C:$C,'รับ-จ่าย ประจำวัน'!$B7,เส้นแต่งหน้าขนมเค้ก!AA:AA)+SUMIF(แพ็ค!$C:$C,'รับ-จ่าย ประจำวัน'!$B7,แพ็ค!AA:AA)+SUMIF(ธุรการ!$C:$C,'รับ-จ่าย ประจำวัน'!$B7,ธุรการ!AA:AA)+SUMIF(เส้นแต่งหน้าขนมปัง!$C:$C,'รับ-จ่าย ประจำวัน'!$B7,เส้นแต่งหน้าขนมปัง!AA:AA)+SUMIF('วางแผนBC,CJ'!$C:$C,'รับ-จ่าย ประจำวัน'!$B7,'วางแผนBC,CJ'!AA:AA)+SUMIF(RD!$C:$C,'รับ-จ่าย ประจำวัน'!$B7,RD!AA:AA)+SUMIF('FG,ออนไล,คัดแยก'!$C:$C,'รับ-จ่าย ประจำวัน'!$B7,'FG,ออนไล,คัดแยก'!AA:AA)</f>
        <v>0</v>
      </c>
      <c r="BI7" s="16">
        <f>SUMIF(เตรียมส่วนผสม!$C:$C,'รับ-จ่าย ประจำวัน'!$B7,เตรียมส่วนผสม!AB:AB)+SUMIF(กวนไส้!$C:$C,'รับ-จ่าย ประจำวัน'!$B7,กวนไส้!AB:AB)+SUMIF(ผลิต1!$C:$C,'รับ-จ่าย ประจำวัน'!$B7,ผลิต1!AB:AB)+SUMIF(ผลิต2!$C:$C,'รับ-จ่าย ประจำวัน'!$B7,ผลิต2!AB:AB)+SUMIF(เส้นแต่งหน้าขนมเค้ก!$C:$C,'รับ-จ่าย ประจำวัน'!$B7,เส้นแต่งหน้าขนมเค้ก!AB:AB)+SUMIF(แพ็ค!$C:$C,'รับ-จ่าย ประจำวัน'!$B7,แพ็ค!AB:AB)+SUMIF(ธุรการ!$C:$C,'รับ-จ่าย ประจำวัน'!$B7,ธุรการ!AB:AB)+SUMIF(เส้นแต่งหน้าขนมปัง!$C:$C,'รับ-จ่าย ประจำวัน'!$B7,เส้นแต่งหน้าขนมปัง!AB:AB)+SUMIF('วางแผนBC,CJ'!$C:$C,'รับ-จ่าย ประจำวัน'!$B7,'วางแผนBC,CJ'!AB:AB)+SUMIF(RD!$C:$C,'รับ-จ่าย ประจำวัน'!$B7,RD!AB:AB)+SUMIF('FG,ออนไล,คัดแยก'!$C:$C,'รับ-จ่าย ประจำวัน'!$B7,'FG,ออนไล,คัดแยก'!AB:AB)</f>
        <v>0</v>
      </c>
      <c r="BJ7" s="16">
        <f>SUMIF(เตรียมส่วนผสม!$C:$C,'รับ-จ่าย ประจำวัน'!$B7,เตรียมส่วนผสม!AC:AC)+SUMIF(กวนไส้!$C:$C,'รับ-จ่าย ประจำวัน'!$B7,กวนไส้!AC:AC)+SUMIF(ผลิต1!$C:$C,'รับ-จ่าย ประจำวัน'!$B7,ผลิต1!AC:AC)+SUMIF(ผลิต2!$C:$C,'รับ-จ่าย ประจำวัน'!$B7,ผลิต2!AC:AC)+SUMIF(เส้นแต่งหน้าขนมเค้ก!$C:$C,'รับ-จ่าย ประจำวัน'!$B7,เส้นแต่งหน้าขนมเค้ก!AC:AC)+SUMIF(แพ็ค!$C:$C,'รับ-จ่าย ประจำวัน'!$B7,แพ็ค!AC:AC)+SUMIF(ธุรการ!$C:$C,'รับ-จ่าย ประจำวัน'!$B7,ธุรการ!AC:AC)+SUMIF(เส้นแต่งหน้าขนมปัง!$C:$C,'รับ-จ่าย ประจำวัน'!$B7,เส้นแต่งหน้าขนมปัง!AC:AC)+SUMIF('วางแผนBC,CJ'!$C:$C,'รับ-จ่าย ประจำวัน'!$B7,'วางแผนBC,CJ'!AC:AC)+SUMIF(RD!$C:$C,'รับ-จ่าย ประจำวัน'!$B7,RD!AC:AC)+SUMIF('FG,ออนไล,คัดแยก'!$C:$C,'รับ-จ่าย ประจำวัน'!$B7,'FG,ออนไล,คัดแยก'!AC:AC)</f>
        <v>0</v>
      </c>
      <c r="BK7" s="16">
        <f>SUMIF(เตรียมส่วนผสม!$C:$C,'รับ-จ่าย ประจำวัน'!$B7,เตรียมส่วนผสม!AD:AD)+SUMIF(กวนไส้!$C:$C,'รับ-จ่าย ประจำวัน'!$B7,กวนไส้!AD:AD)+SUMIF(ผลิต1!$C:$C,'รับ-จ่าย ประจำวัน'!$B7,ผลิต1!AD:AD)+SUMIF(ผลิต2!$C:$C,'รับ-จ่าย ประจำวัน'!$B7,ผลิต2!AD:AD)+SUMIF(เส้นแต่งหน้าขนมเค้ก!$C:$C,'รับ-จ่าย ประจำวัน'!$B7,เส้นแต่งหน้าขนมเค้ก!AD:AD)+SUMIF(แพ็ค!$C:$C,'รับ-จ่าย ประจำวัน'!$B7,แพ็ค!AD:AD)+SUMIF(ธุรการ!$C:$C,'รับ-จ่าย ประจำวัน'!$B7,ธุรการ!AD:AD)+SUMIF(เส้นแต่งหน้าขนมปัง!$C:$C,'รับ-จ่าย ประจำวัน'!$B7,เส้นแต่งหน้าขนมปัง!AD:AD)+SUMIF('วางแผนBC,CJ'!$C:$C,'รับ-จ่าย ประจำวัน'!$B7,'วางแผนBC,CJ'!AD:AD)+SUMIF(RD!$C:$C,'รับ-จ่าย ประจำวัน'!$B7,RD!AD:AD)+SUMIF('FG,ออนไล,คัดแยก'!$C:$C,'รับ-จ่าย ประจำวัน'!$B7,'FG,ออนไล,คัดแยก'!AD:AD)</f>
        <v>0</v>
      </c>
      <c r="BL7" s="16">
        <f>SUMIF(เตรียมส่วนผสม!$C:$C,'รับ-จ่าย ประจำวัน'!$B7,เตรียมส่วนผสม!AE:AE)+SUMIF(กวนไส้!$C:$C,'รับ-จ่าย ประจำวัน'!$B7,กวนไส้!AE:AE)+SUMIF(ผลิต1!$C:$C,'รับ-จ่าย ประจำวัน'!$B7,ผลิต1!AE:AE)+SUMIF(ผลิต2!$C:$C,'รับ-จ่าย ประจำวัน'!$B7,ผลิต2!AE:AE)+SUMIF(เส้นแต่งหน้าขนมเค้ก!$C:$C,'รับ-จ่าย ประจำวัน'!$B7,เส้นแต่งหน้าขนมเค้ก!AE:AE)+SUMIF(แพ็ค!$C:$C,'รับ-จ่าย ประจำวัน'!$B7,แพ็ค!AE:AE)+SUMIF(ธุรการ!$C:$C,'รับ-จ่าย ประจำวัน'!$B7,ธุรการ!AE:AE)+SUMIF(เส้นแต่งหน้าขนมปัง!$C:$C,'รับ-จ่าย ประจำวัน'!$B7,เส้นแต่งหน้าขนมปัง!AE:AE)+SUMIF('วางแผนBC,CJ'!$C:$C,'รับ-จ่าย ประจำวัน'!$B7,'วางแผนBC,CJ'!AE:AE)+SUMIF(RD!$C:$C,'รับ-จ่าย ประจำวัน'!$B7,RD!AE:AE)+SUMIF('FG,ออนไล,คัดแยก'!$C:$C,'รับ-จ่าย ประจำวัน'!$B7,'FG,ออนไล,คัดแยก'!AE:AE)</f>
        <v>0</v>
      </c>
      <c r="BM7" s="16">
        <f>SUMIF(เตรียมส่วนผสม!$C:$C,'รับ-จ่าย ประจำวัน'!$B7,เตรียมส่วนผสม!AF:AF)+SUMIF(กวนไส้!$C:$C,'รับ-จ่าย ประจำวัน'!$B7,กวนไส้!AF:AF)+SUMIF(ผลิต1!$C:$C,'รับ-จ่าย ประจำวัน'!$B7,ผลิต1!AF:AF)+SUMIF(ผลิต2!$C:$C,'รับ-จ่าย ประจำวัน'!$B7,ผลิต2!AF:AF)+SUMIF(เส้นแต่งหน้าขนมเค้ก!$C:$C,'รับ-จ่าย ประจำวัน'!$B7,เส้นแต่งหน้าขนมเค้ก!AF:AF)+SUMIF(แพ็ค!$C:$C,'รับ-จ่าย ประจำวัน'!$B7,แพ็ค!AF:AF)+SUMIF(ธุรการ!$C:$C,'รับ-จ่าย ประจำวัน'!$B7,ธุรการ!AF:AF)+SUMIF(เส้นแต่งหน้าขนมปัง!$C:$C,'รับ-จ่าย ประจำวัน'!$B7,เส้นแต่งหน้าขนมปัง!AF:AF)+SUMIF('วางแผนBC,CJ'!$C:$C,'รับ-จ่าย ประจำวัน'!$B7,'วางแผนBC,CJ'!AF:AF)+SUMIF(RD!$C:$C,'รับ-จ่าย ประจำวัน'!$B7,RD!AF:AF)+SUMIF('FG,ออนไล,คัดแยก'!$C:$C,'รับ-จ่าย ประจำวัน'!$B7,'FG,ออนไล,คัดแยก'!AF:AF)</f>
        <v>0</v>
      </c>
      <c r="BN7" s="16">
        <f>SUMIF(เตรียมส่วนผสม!$C:$C,'รับ-จ่าย ประจำวัน'!$B7,เตรียมส่วนผสม!AG:AG)+SUMIF(กวนไส้!$C:$C,'รับ-จ่าย ประจำวัน'!$B7,กวนไส้!AG:AG)+SUMIF(ผลิต1!$C:$C,'รับ-จ่าย ประจำวัน'!$B7,ผลิต1!AG:AG)+SUMIF(ผลิต2!$C:$C,'รับ-จ่าย ประจำวัน'!$B7,ผลิต2!AG:AG)+SUMIF(เส้นแต่งหน้าขนมเค้ก!$C:$C,'รับ-จ่าย ประจำวัน'!$B7,เส้นแต่งหน้าขนมเค้ก!AG:AG)+SUMIF(แพ็ค!$C:$C,'รับ-จ่าย ประจำวัน'!$B7,แพ็ค!AG:AG)+SUMIF(ธุรการ!$C:$C,'รับ-จ่าย ประจำวัน'!$B7,ธุรการ!AG:AG)+SUMIF(เส้นแต่งหน้าขนมปัง!$C:$C,'รับ-จ่าย ประจำวัน'!$B7,เส้นแต่งหน้าขนมปัง!AG:AG)+SUMIF('วางแผนBC,CJ'!$C:$C,'รับ-จ่าย ประจำวัน'!$B7,'วางแผนBC,CJ'!AG:AG)+SUMIF(RD!$C:$C,'รับ-จ่าย ประจำวัน'!$B7,RD!AG:AG)+SUMIF('FG,ออนไล,คัดแยก'!$C:$C,'รับ-จ่าย ประจำวัน'!$B7,'FG,ออนไล,คัดแยก'!AG:AG)</f>
        <v>0</v>
      </c>
      <c r="BO7" s="16">
        <f>SUMIF(เตรียมส่วนผสม!$C:$C,'รับ-จ่าย ประจำวัน'!$B7,เตรียมส่วนผสม!AH:AH)+SUMIF(กวนไส้!$C:$C,'รับ-จ่าย ประจำวัน'!$B7,กวนไส้!AH:AH)+SUMIF(ผลิต1!$C:$C,'รับ-จ่าย ประจำวัน'!$B7,ผลิต1!AH:AH)+SUMIF(ผลิต2!$C:$C,'รับ-จ่าย ประจำวัน'!$B7,ผลิต2!AH:AH)+SUMIF(เส้นแต่งหน้าขนมเค้ก!$C:$C,'รับ-จ่าย ประจำวัน'!$B7,เส้นแต่งหน้าขนมเค้ก!AH:AH)+SUMIF(แพ็ค!$C:$C,'รับ-จ่าย ประจำวัน'!$B7,แพ็ค!AH:AH)+SUMIF(ธุรการ!$C:$C,'รับ-จ่าย ประจำวัน'!$B7,ธุรการ!AH:AH)+SUMIF(เส้นแต่งหน้าขนมปัง!$C:$C,'รับ-จ่าย ประจำวัน'!$B7,เส้นแต่งหน้าขนมปัง!AH:AH)+SUMIF('วางแผนBC,CJ'!$C:$C,'รับ-จ่าย ประจำวัน'!$B7,'วางแผนBC,CJ'!AH:AH)+SUMIF(RD!$C:$C,'รับ-จ่าย ประจำวัน'!$B7,RD!AH:AH)+SUMIF('FG,ออนไล,คัดแยก'!$C:$C,'รับ-จ่าย ประจำวัน'!$B7,'FG,ออนไล,คัดแยก'!AH:AH)</f>
        <v>0</v>
      </c>
      <c r="BP7" s="16">
        <f>SUMIF(เตรียมส่วนผสม!$C:$C,'รับ-จ่าย ประจำวัน'!$B7,เตรียมส่วนผสม!AI:AI)+SUMIF(กวนไส้!$C:$C,'รับ-จ่าย ประจำวัน'!$B7,กวนไส้!AI:AI)+SUMIF(ผลิต1!$C:$C,'รับ-จ่าย ประจำวัน'!$B7,ผลิต1!AI:AI)+SUMIF(ผลิต2!$C:$C,'รับ-จ่าย ประจำวัน'!$B7,ผลิต2!AI:AI)+SUMIF(เส้นแต่งหน้าขนมเค้ก!$C:$C,'รับ-จ่าย ประจำวัน'!$B7,เส้นแต่งหน้าขนมเค้ก!AI:AI)+SUMIF(แพ็ค!$C:$C,'รับ-จ่าย ประจำวัน'!$B7,แพ็ค!AI:AI)+SUMIF(ธุรการ!$C:$C,'รับ-จ่าย ประจำวัน'!$B7,ธุรการ!AI:AI)+SUMIF(เส้นแต่งหน้าขนมปัง!$C:$C,'รับ-จ่าย ประจำวัน'!$B7,เส้นแต่งหน้าขนมปัง!AI:AI)+SUMIF('วางแผนBC,CJ'!$C:$C,'รับ-จ่าย ประจำวัน'!$B7,'วางแผนBC,CJ'!AI:AI)+SUMIF(RD!$C:$C,'รับ-จ่าย ประจำวัน'!$B7,RD!AI:AI)+SUMIF('FG,ออนไล,คัดแยก'!$C:$C,'รับ-จ่าย ประจำวัน'!$B7,'FG,ออนไล,คัดแยก'!AI:AI)</f>
        <v>0</v>
      </c>
      <c r="BQ7" s="16">
        <f>SUMIF(เตรียมส่วนผสม!$C:$C,'รับ-จ่าย ประจำวัน'!$B7,เตรียมส่วนผสม!AJ:AJ)+SUMIF(กวนไส้!$C:$C,'รับ-จ่าย ประจำวัน'!$B7,กวนไส้!AJ:AJ)+SUMIF(ผลิต1!$C:$C,'รับ-จ่าย ประจำวัน'!$B7,ผลิต1!AJ:AJ)+SUMIF(ผลิต2!$C:$C,'รับ-จ่าย ประจำวัน'!$B7,ผลิต2!AJ:AJ)+SUMIF(เส้นแต่งหน้าขนมเค้ก!$C:$C,'รับ-จ่าย ประจำวัน'!$B7,เส้นแต่งหน้าขนมเค้ก!AJ:AJ)+SUMIF(แพ็ค!$C:$C,'รับ-จ่าย ประจำวัน'!$B7,แพ็ค!AJ:AJ)+SUMIF(ธุรการ!$C:$C,'รับ-จ่าย ประจำวัน'!$B7,ธุรการ!AJ:AJ)+SUMIF(เส้นแต่งหน้าขนมปัง!$C:$C,'รับ-จ่าย ประจำวัน'!$B7,เส้นแต่งหน้าขนมปัง!AJ:AJ)+SUMIF('วางแผนBC,CJ'!$C:$C,'รับ-จ่าย ประจำวัน'!$B7,'วางแผนBC,CJ'!AJ:AJ)+SUMIF(RD!$C:$C,'รับ-จ่าย ประจำวัน'!$B7,RD!AJ:AJ)+SUMIF('FG,ออนไล,คัดแยก'!$C:$C,'รับ-จ่าย ประจำวัน'!$B7,'FG,ออนไล,คัดแยก'!AJ:AJ)</f>
        <v>0</v>
      </c>
      <c r="BR7" s="16">
        <f>SUMIF(เตรียมส่วนผสม!$C:$C,'รับ-จ่าย ประจำวัน'!$B7,เตรียมส่วนผสม!AK:AK)+SUMIF(กวนไส้!$C:$C,'รับ-จ่าย ประจำวัน'!$B7,กวนไส้!AK:AK)+SUMIF(ผลิต1!$C:$C,'รับ-จ่าย ประจำวัน'!$B7,ผลิต1!AK:AK)+SUMIF(ผลิต2!$C:$C,'รับ-จ่าย ประจำวัน'!$B7,ผลิต2!AK:AK)+SUMIF(เส้นแต่งหน้าขนมเค้ก!$C:$C,'รับ-จ่าย ประจำวัน'!$B7,เส้นแต่งหน้าขนมเค้ก!AK:AK)+SUMIF(แพ็ค!$C:$C,'รับ-จ่าย ประจำวัน'!$B7,แพ็ค!AK:AK)+SUMIF(ธุรการ!$C:$C,'รับ-จ่าย ประจำวัน'!$B7,ธุรการ!AK:AK)+SUMIF(เส้นแต่งหน้าขนมปัง!$C:$C,'รับ-จ่าย ประจำวัน'!$B7,เส้นแต่งหน้าขนมปัง!AK:AK)+SUMIF('วางแผนBC,CJ'!$C:$C,'รับ-จ่าย ประจำวัน'!$B7,'วางแผนBC,CJ'!AK:AK)+SUMIF(RD!$C:$C,'รับ-จ่าย ประจำวัน'!$B7,RD!AK:AK)+SUMIF('FG,ออนไล,คัดแยก'!$C:$C,'รับ-จ่าย ประจำวัน'!$B7,'FG,ออนไล,คัดแยก'!AK:AK)</f>
        <v>0</v>
      </c>
      <c r="BS7" s="16">
        <f>SUMIF(เตรียมส่วนผสม!$C:$C,'รับ-จ่าย ประจำวัน'!$B7,เตรียมส่วนผสม!AL:AL)+SUMIF(กวนไส้!$C:$C,'รับ-จ่าย ประจำวัน'!$B7,กวนไส้!AL:AL)+SUMIF(ผลิต1!$C:$C,'รับ-จ่าย ประจำวัน'!$B7,ผลิต1!AL:AL)+SUMIF(ผลิต2!$C:$C,'รับ-จ่าย ประจำวัน'!$B7,ผลิต2!AL:AL)+SUMIF(เส้นแต่งหน้าขนมเค้ก!$C:$C,'รับ-จ่าย ประจำวัน'!$B7,เส้นแต่งหน้าขนมเค้ก!AL:AL)+SUMIF(แพ็ค!$C:$C,'รับ-จ่าย ประจำวัน'!$B7,แพ็ค!AL:AL)+SUMIF(ธุรการ!$C:$C,'รับ-จ่าย ประจำวัน'!$B7,ธุรการ!AL:AL)+SUMIF(เส้นแต่งหน้าขนมปัง!$C:$C,'รับ-จ่าย ประจำวัน'!$B7,เส้นแต่งหน้าขนมปัง!AL:AL)+SUMIF('วางแผนBC,CJ'!$C:$C,'รับ-จ่าย ประจำวัน'!$B7,'วางแผนBC,CJ'!AL:AL)+SUMIF(RD!$C:$C,'รับ-จ่าย ประจำวัน'!$B7,RD!AL:AL)+SUMIF('FG,ออนไล,คัดแยก'!$C:$C,'รับ-จ่าย ประจำวัน'!$B7,'FG,ออนไล,คัดแยก'!AL:AL)</f>
        <v>0</v>
      </c>
      <c r="BT7" s="18">
        <f t="shared" si="1"/>
        <v>0</v>
      </c>
      <c r="BU7" s="116"/>
      <c r="BV7" s="146">
        <f t="shared" si="2"/>
        <v>0</v>
      </c>
      <c r="BW7" s="183">
        <v>30</v>
      </c>
      <c r="BX7" s="172">
        <f t="shared" si="6"/>
        <v>0</v>
      </c>
      <c r="BY7" s="188" t="e">
        <f t="shared" si="3"/>
        <v>#DIV/0!</v>
      </c>
      <c r="BZ7" s="180" t="e">
        <f t="shared" ca="1" si="4"/>
        <v>#DIV/0!</v>
      </c>
      <c r="CA7" s="152"/>
      <c r="CB7" s="93"/>
      <c r="CC7" s="93"/>
      <c r="CD7" s="93"/>
      <c r="CE7" s="93"/>
      <c r="CF7" s="93"/>
      <c r="CG7" s="93"/>
      <c r="CH7" s="93"/>
      <c r="CI7" s="93"/>
      <c r="CJ7" s="94"/>
      <c r="CK7" s="9">
        <f t="shared" si="5"/>
        <v>0</v>
      </c>
    </row>
    <row r="8" spans="1:89" x14ac:dyDescent="0.5">
      <c r="A8" s="149" t="s">
        <v>126</v>
      </c>
      <c r="B8" s="34">
        <v>1020501005</v>
      </c>
      <c r="C8" s="21" t="s">
        <v>127</v>
      </c>
      <c r="D8" s="135" t="s">
        <v>61</v>
      </c>
      <c r="E8" s="25"/>
      <c r="F8" s="132"/>
      <c r="G8" s="25"/>
      <c r="H8" s="12">
        <v>500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11"/>
      <c r="AF8" s="11"/>
      <c r="AG8" s="11"/>
      <c r="AH8" s="11"/>
      <c r="AI8" s="25"/>
      <c r="AJ8" s="25"/>
      <c r="AK8" s="25"/>
      <c r="AL8" s="25"/>
      <c r="AM8" s="25"/>
      <c r="AN8" s="15">
        <f t="shared" si="0"/>
        <v>0</v>
      </c>
      <c r="AO8" s="16">
        <f>SUMIF(เตรียมส่วนผสม!$C:$C,'รับ-จ่าย ประจำวัน'!$B8,เตรียมส่วนผสม!H:H)+SUMIF(กวนไส้!$C:$C,'รับ-จ่าย ประจำวัน'!$B8,กวนไส้!H:H)+SUMIF(ผลิต1!$C:$C,'รับ-จ่าย ประจำวัน'!$B8,ผลิต1!H:H)+SUMIF(ผลิต2!$C:$C,'รับ-จ่าย ประจำวัน'!$B8,ผลิต2!H:H)+SUMIF(เส้นแต่งหน้าขนมเค้ก!$C:$C,'รับ-จ่าย ประจำวัน'!$B8,เส้นแต่งหน้าขนมเค้ก!H:H)+SUMIF(แพ็ค!$C:$C,'รับ-จ่าย ประจำวัน'!$B8,แพ็ค!H:H)+SUMIF(ธุรการ!$C:$C,'รับ-จ่าย ประจำวัน'!$B8,ธุรการ!H:H)+SUMIF(เส้นแต่งหน้าขนมปัง!$C:$C,'รับ-จ่าย ประจำวัน'!$B8,เส้นแต่งหน้าขนมปัง!H:H)+SUMIF('วางแผนBC,CJ'!$C:$C,'รับ-จ่าย ประจำวัน'!$B8,'วางแผนBC,CJ'!H:H)+SUMIF(RD!$C:$C,'รับ-จ่าย ประจำวัน'!$B8,RD!H:H)+SUMIF('FG,ออนไล,คัดแยก'!$C:$C,'รับ-จ่าย ประจำวัน'!$B8,'FG,ออนไล,คัดแยก'!H:H)</f>
        <v>0</v>
      </c>
      <c r="AP8" s="16">
        <f>SUMIF(เตรียมส่วนผสม!$C:$C,'รับ-จ่าย ประจำวัน'!$B8,เตรียมส่วนผสม!I:I)+SUMIF(กวนไส้!$C:$C,'รับ-จ่าย ประจำวัน'!$B8,กวนไส้!I:I)+SUMIF(ผลิต1!$C:$C,'รับ-จ่าย ประจำวัน'!$B8,ผลิต1!I:I)+SUMIF(ผลิต2!$C:$C,'รับ-จ่าย ประจำวัน'!$B8,ผลิต2!I:I)+SUMIF(เส้นแต่งหน้าขนมเค้ก!$C:$C,'รับ-จ่าย ประจำวัน'!$B8,เส้นแต่งหน้าขนมเค้ก!I:I)+SUMIF(แพ็ค!$C:$C,'รับ-จ่าย ประจำวัน'!$B8,แพ็ค!I:I)+SUMIF(ธุรการ!$C:$C,'รับ-จ่าย ประจำวัน'!$B8,ธุรการ!I:I)+SUMIF(เส้นแต่งหน้าขนมปัง!$C:$C,'รับ-จ่าย ประจำวัน'!$B8,เส้นแต่งหน้าขนมปัง!I:I)+SUMIF('วางแผนBC,CJ'!$C:$C,'รับ-จ่าย ประจำวัน'!$B8,'วางแผนBC,CJ'!I:I)+SUMIF(RD!$C:$C,'รับ-จ่าย ประจำวัน'!$B8,RD!I:I)+SUMIF('FG,ออนไล,คัดแยก'!$C:$C,'รับ-จ่าย ประจำวัน'!$B8,'FG,ออนไล,คัดแยก'!I:I)</f>
        <v>0</v>
      </c>
      <c r="AQ8" s="16">
        <f>SUMIF(เตรียมส่วนผสม!$C:$C,'รับ-จ่าย ประจำวัน'!$B8,เตรียมส่วนผสม!J:J)+SUMIF(กวนไส้!$C:$C,'รับ-จ่าย ประจำวัน'!$B8,กวนไส้!J:J)+SUMIF(ผลิต1!$C:$C,'รับ-จ่าย ประจำวัน'!$B8,ผลิต1!J:J)+SUMIF(ผลิต2!$C:$C,'รับ-จ่าย ประจำวัน'!$B8,ผลิต2!J:J)+SUMIF(เส้นแต่งหน้าขนมเค้ก!$C:$C,'รับ-จ่าย ประจำวัน'!$B8,เส้นแต่งหน้าขนมเค้ก!J:J)+SUMIF(แพ็ค!$C:$C,'รับ-จ่าย ประจำวัน'!$B8,แพ็ค!J:J)+SUMIF(ธุรการ!$C:$C,'รับ-จ่าย ประจำวัน'!$B8,ธุรการ!J:J)+SUMIF(เส้นแต่งหน้าขนมปัง!$C:$C,'รับ-จ่าย ประจำวัน'!$B8,เส้นแต่งหน้าขนมปัง!J:J)+SUMIF('วางแผนBC,CJ'!$C:$C,'รับ-จ่าย ประจำวัน'!$B8,'วางแผนBC,CJ'!J:J)+SUMIF(RD!$C:$C,'รับ-จ่าย ประจำวัน'!$B8,RD!J:J)+SUMIF('FG,ออนไล,คัดแยก'!$C:$C,'รับ-จ่าย ประจำวัน'!$B8,'FG,ออนไล,คัดแยก'!J:J)</f>
        <v>0</v>
      </c>
      <c r="AR8" s="16">
        <f>SUMIF(เตรียมส่วนผสม!$C:$C,'รับ-จ่าย ประจำวัน'!$B8,เตรียมส่วนผสม!K:K)+SUMIF(กวนไส้!$C:$C,'รับ-จ่าย ประจำวัน'!$B8,กวนไส้!K:K)+SUMIF(ผลิต1!$C:$C,'รับ-จ่าย ประจำวัน'!$B8,ผลิต1!K:K)+SUMIF(ผลิต2!$C:$C,'รับ-จ่าย ประจำวัน'!$B8,ผลิต2!K:K)+SUMIF(เส้นแต่งหน้าขนมเค้ก!$C:$C,'รับ-จ่าย ประจำวัน'!$B8,เส้นแต่งหน้าขนมเค้ก!K:K)+SUMIF(แพ็ค!$C:$C,'รับ-จ่าย ประจำวัน'!$B8,แพ็ค!K:K)+SUMIF(ธุรการ!$C:$C,'รับ-จ่าย ประจำวัน'!$B8,ธุรการ!K:K)+SUMIF(เส้นแต่งหน้าขนมปัง!$C:$C,'รับ-จ่าย ประจำวัน'!$B8,เส้นแต่งหน้าขนมปัง!K:K)+SUMIF('วางแผนBC,CJ'!$C:$C,'รับ-จ่าย ประจำวัน'!$B8,'วางแผนBC,CJ'!K:K)+SUMIF(RD!$C:$C,'รับ-จ่าย ประจำวัน'!$B8,RD!K:K)+SUMIF('FG,ออนไล,คัดแยก'!$C:$C,'รับ-จ่าย ประจำวัน'!$B8,'FG,ออนไล,คัดแยก'!K:K)</f>
        <v>0</v>
      </c>
      <c r="AS8" s="16">
        <f>SUMIF(เตรียมส่วนผสม!$C:$C,'รับ-จ่าย ประจำวัน'!$B8,เตรียมส่วนผสม!L:L)+SUMIF(กวนไส้!$C:$C,'รับ-จ่าย ประจำวัน'!$B8,กวนไส้!L:L)+SUMIF(ผลิต1!$C:$C,'รับ-จ่าย ประจำวัน'!$B8,ผลิต1!L:L)+SUMIF(ผลิต2!$C:$C,'รับ-จ่าย ประจำวัน'!$B8,ผลิต2!L:L)+SUMIF(เส้นแต่งหน้าขนมเค้ก!$C:$C,'รับ-จ่าย ประจำวัน'!$B8,เส้นแต่งหน้าขนมเค้ก!L:L)+SUMIF(แพ็ค!$C:$C,'รับ-จ่าย ประจำวัน'!$B8,แพ็ค!L:L)+SUMIF(ธุรการ!$C:$C,'รับ-จ่าย ประจำวัน'!$B8,ธุรการ!L:L)+SUMIF(เส้นแต่งหน้าขนมปัง!$C:$C,'รับ-จ่าย ประจำวัน'!$B8,เส้นแต่งหน้าขนมปัง!L:L)+SUMIF('วางแผนBC,CJ'!$C:$C,'รับ-จ่าย ประจำวัน'!$B8,'วางแผนBC,CJ'!L:L)+SUMIF(RD!$C:$C,'รับ-จ่าย ประจำวัน'!$B8,RD!L:L)+SUMIF('FG,ออนไล,คัดแยก'!$C:$C,'รับ-จ่าย ประจำวัน'!$B8,'FG,ออนไล,คัดแยก'!L:L)</f>
        <v>0</v>
      </c>
      <c r="AT8" s="16">
        <f>SUMIF(เตรียมส่วนผสม!$C:$C,'รับ-จ่าย ประจำวัน'!$B8,เตรียมส่วนผสม!M:M)+SUMIF(กวนไส้!$C:$C,'รับ-จ่าย ประจำวัน'!$B8,กวนไส้!M:M)+SUMIF(ผลิต1!$C:$C,'รับ-จ่าย ประจำวัน'!$B8,ผลิต1!M:M)+SUMIF(ผลิต2!$C:$C,'รับ-จ่าย ประจำวัน'!$B8,ผลิต2!M:M)+SUMIF(เส้นแต่งหน้าขนมเค้ก!$C:$C,'รับ-จ่าย ประจำวัน'!$B8,เส้นแต่งหน้าขนมเค้ก!M:M)+SUMIF(แพ็ค!$C:$C,'รับ-จ่าย ประจำวัน'!$B8,แพ็ค!M:M)+SUMIF(ธุรการ!$C:$C,'รับ-จ่าย ประจำวัน'!$B8,ธุรการ!M:M)+SUMIF(เส้นแต่งหน้าขนมปัง!$C:$C,'รับ-จ่าย ประจำวัน'!$B8,เส้นแต่งหน้าขนมปัง!M:M)+SUMIF('วางแผนBC,CJ'!$C:$C,'รับ-จ่าย ประจำวัน'!$B8,'วางแผนBC,CJ'!M:M)+SUMIF(RD!$C:$C,'รับ-จ่าย ประจำวัน'!$B8,RD!M:M)+SUMIF('FG,ออนไล,คัดแยก'!$C:$C,'รับ-จ่าย ประจำวัน'!$B8,'FG,ออนไล,คัดแยก'!M:M)</f>
        <v>0</v>
      </c>
      <c r="AU8" s="16">
        <f>SUMIF(เตรียมส่วนผสม!$C:$C,'รับ-จ่าย ประจำวัน'!$B8,เตรียมส่วนผสม!N:N)+SUMIF(กวนไส้!$C:$C,'รับ-จ่าย ประจำวัน'!$B8,กวนไส้!N:N)+SUMIF(ผลิต1!$C:$C,'รับ-จ่าย ประจำวัน'!$B8,ผลิต1!N:N)+SUMIF(ผลิต2!$C:$C,'รับ-จ่าย ประจำวัน'!$B8,ผลิต2!N:N)+SUMIF(เส้นแต่งหน้าขนมเค้ก!$C:$C,'รับ-จ่าย ประจำวัน'!$B8,เส้นแต่งหน้าขนมเค้ก!N:N)+SUMIF(แพ็ค!$C:$C,'รับ-จ่าย ประจำวัน'!$B8,แพ็ค!N:N)+SUMIF(ธุรการ!$C:$C,'รับ-จ่าย ประจำวัน'!$B8,ธุรการ!N:N)+SUMIF(เส้นแต่งหน้าขนมปัง!$C:$C,'รับ-จ่าย ประจำวัน'!$B8,เส้นแต่งหน้าขนมปัง!N:N)+SUMIF('วางแผนBC,CJ'!$C:$C,'รับ-จ่าย ประจำวัน'!$B8,'วางแผนBC,CJ'!N:N)+SUMIF(RD!$C:$C,'รับ-จ่าย ประจำวัน'!$B8,RD!N:N)+SUMIF('FG,ออนไล,คัดแยก'!$C:$C,'รับ-จ่าย ประจำวัน'!$B8,'FG,ออนไล,คัดแยก'!N:N)</f>
        <v>0</v>
      </c>
      <c r="AV8" s="16">
        <f>SUMIF(เตรียมส่วนผสม!$C:$C,'รับ-จ่าย ประจำวัน'!$B8,เตรียมส่วนผสม!O:O)+SUMIF(กวนไส้!$C:$C,'รับ-จ่าย ประจำวัน'!$B8,กวนไส้!O:O)+SUMIF(ผลิต1!$C:$C,'รับ-จ่าย ประจำวัน'!$B8,ผลิต1!O:O)+SUMIF(ผลิต2!$C:$C,'รับ-จ่าย ประจำวัน'!$B8,ผลิต2!O:O)+SUMIF(เส้นแต่งหน้าขนมเค้ก!$C:$C,'รับ-จ่าย ประจำวัน'!$B8,เส้นแต่งหน้าขนมเค้ก!O:O)+SUMIF(แพ็ค!$C:$C,'รับ-จ่าย ประจำวัน'!$B8,แพ็ค!O:O)+SUMIF(ธุรการ!$C:$C,'รับ-จ่าย ประจำวัน'!$B8,ธุรการ!O:O)+SUMIF(เส้นแต่งหน้าขนมปัง!$C:$C,'รับ-จ่าย ประจำวัน'!$B8,เส้นแต่งหน้าขนมปัง!O:O)+SUMIF('วางแผนBC,CJ'!$C:$C,'รับ-จ่าย ประจำวัน'!$B8,'วางแผนBC,CJ'!O:O)+SUMIF(RD!$C:$C,'รับ-จ่าย ประจำวัน'!$B8,RD!O:O)+SUMIF('FG,ออนไล,คัดแยก'!$C:$C,'รับ-จ่าย ประจำวัน'!$B8,'FG,ออนไล,คัดแยก'!O:O)</f>
        <v>0</v>
      </c>
      <c r="AW8" s="16">
        <f>SUMIF(เตรียมส่วนผสม!$C:$C,'รับ-จ่าย ประจำวัน'!$B8,เตรียมส่วนผสม!P:P)+SUMIF(กวนไส้!$C:$C,'รับ-จ่าย ประจำวัน'!$B8,กวนไส้!P:P)+SUMIF(ผลิต1!$C:$C,'รับ-จ่าย ประจำวัน'!$B8,ผลิต1!P:P)+SUMIF(ผลิต2!$C:$C,'รับ-จ่าย ประจำวัน'!$B8,ผลิต2!P:P)+SUMIF(เส้นแต่งหน้าขนมเค้ก!$C:$C,'รับ-จ่าย ประจำวัน'!$B8,เส้นแต่งหน้าขนมเค้ก!P:P)+SUMIF(แพ็ค!$C:$C,'รับ-จ่าย ประจำวัน'!$B8,แพ็ค!P:P)+SUMIF(ธุรการ!$C:$C,'รับ-จ่าย ประจำวัน'!$B8,ธุรการ!P:P)+SUMIF(เส้นแต่งหน้าขนมปัง!$C:$C,'รับ-จ่าย ประจำวัน'!$B8,เส้นแต่งหน้าขนมปัง!P:P)+SUMIF('วางแผนBC,CJ'!$C:$C,'รับ-จ่าย ประจำวัน'!$B8,'วางแผนBC,CJ'!P:P)+SUMIF(RD!$C:$C,'รับ-จ่าย ประจำวัน'!$B8,RD!P:P)+SUMIF('FG,ออนไล,คัดแยก'!$C:$C,'รับ-จ่าย ประจำวัน'!$B8,'FG,ออนไล,คัดแยก'!P:P)</f>
        <v>0</v>
      </c>
      <c r="AX8" s="16">
        <f>SUMIF(เตรียมส่วนผสม!$C:$C,'รับ-จ่าย ประจำวัน'!$B8,เตรียมส่วนผสม!Q:Q)+SUMIF(กวนไส้!$C:$C,'รับ-จ่าย ประจำวัน'!$B8,กวนไส้!Q:Q)+SUMIF(ผลิต1!$C:$C,'รับ-จ่าย ประจำวัน'!$B8,ผลิต1!Q:Q)+SUMIF(ผลิต2!$C:$C,'รับ-จ่าย ประจำวัน'!$B8,ผลิต2!Q:Q)+SUMIF(เส้นแต่งหน้าขนมเค้ก!$C:$C,'รับ-จ่าย ประจำวัน'!$B8,เส้นแต่งหน้าขนมเค้ก!Q:Q)+SUMIF(แพ็ค!$C:$C,'รับ-จ่าย ประจำวัน'!$B8,แพ็ค!Q:Q)+SUMIF(ธุรการ!$C:$C,'รับ-จ่าย ประจำวัน'!$B8,ธุรการ!Q:Q)+SUMIF(เส้นแต่งหน้าขนมปัง!$C:$C,'รับ-จ่าย ประจำวัน'!$B8,เส้นแต่งหน้าขนมปัง!Q:Q)+SUMIF('วางแผนBC,CJ'!$C:$C,'รับ-จ่าย ประจำวัน'!$B8,'วางแผนBC,CJ'!Q:Q)+SUMIF(RD!$C:$C,'รับ-จ่าย ประจำวัน'!$B8,RD!Q:Q)+SUMIF('FG,ออนไล,คัดแยก'!$C:$C,'รับ-จ่าย ประจำวัน'!$B8,'FG,ออนไล,คัดแยก'!Q:Q)</f>
        <v>0</v>
      </c>
      <c r="AY8" s="16">
        <f>SUMIF(เตรียมส่วนผสม!$C:$C,'รับ-จ่าย ประจำวัน'!$B8,เตรียมส่วนผสม!R:R)+SUMIF(กวนไส้!$C:$C,'รับ-จ่าย ประจำวัน'!$B8,กวนไส้!R:R)+SUMIF(ผลิต1!$C:$C,'รับ-จ่าย ประจำวัน'!$B8,ผลิต1!R:R)+SUMIF(ผลิต2!$C:$C,'รับ-จ่าย ประจำวัน'!$B8,ผลิต2!R:R)+SUMIF(เส้นแต่งหน้าขนมเค้ก!$C:$C,'รับ-จ่าย ประจำวัน'!$B8,เส้นแต่งหน้าขนมเค้ก!R:R)+SUMIF(แพ็ค!$C:$C,'รับ-จ่าย ประจำวัน'!$B8,แพ็ค!R:R)+SUMIF(ธุรการ!$C:$C,'รับ-จ่าย ประจำวัน'!$B8,ธุรการ!R:R)+SUMIF(เส้นแต่งหน้าขนมปัง!$C:$C,'รับ-จ่าย ประจำวัน'!$B8,เส้นแต่งหน้าขนมปัง!R:R)+SUMIF('วางแผนBC,CJ'!$C:$C,'รับ-จ่าย ประจำวัน'!$B8,'วางแผนBC,CJ'!R:R)+SUMIF(RD!$C:$C,'รับ-จ่าย ประจำวัน'!$B8,RD!R:R)+SUMIF('FG,ออนไล,คัดแยก'!$C:$C,'รับ-จ่าย ประจำวัน'!$B8,'FG,ออนไล,คัดแยก'!R:R)</f>
        <v>0</v>
      </c>
      <c r="AZ8" s="16">
        <f>SUMIF(เตรียมส่วนผสม!$C:$C,'รับ-จ่าย ประจำวัน'!$B8,เตรียมส่วนผสม!S:S)+SUMIF(กวนไส้!$C:$C,'รับ-จ่าย ประจำวัน'!$B8,กวนไส้!S:S)+SUMIF(ผลิต1!$C:$C,'รับ-จ่าย ประจำวัน'!$B8,ผลิต1!S:S)+SUMIF(ผลิต2!$C:$C,'รับ-จ่าย ประจำวัน'!$B8,ผลิต2!S:S)+SUMIF(เส้นแต่งหน้าขนมเค้ก!$C:$C,'รับ-จ่าย ประจำวัน'!$B8,เส้นแต่งหน้าขนมเค้ก!S:S)+SUMIF(แพ็ค!$C:$C,'รับ-จ่าย ประจำวัน'!$B8,แพ็ค!S:S)+SUMIF(ธุรการ!$C:$C,'รับ-จ่าย ประจำวัน'!$B8,ธุรการ!S:S)+SUMIF(เส้นแต่งหน้าขนมปัง!$C:$C,'รับ-จ่าย ประจำวัน'!$B8,เส้นแต่งหน้าขนมปัง!S:S)+SUMIF('วางแผนBC,CJ'!$C:$C,'รับ-จ่าย ประจำวัน'!$B8,'วางแผนBC,CJ'!S:S)+SUMIF(RD!$C:$C,'รับ-จ่าย ประจำวัน'!$B8,RD!S:S)+SUMIF('FG,ออนไล,คัดแยก'!$C:$C,'รับ-จ่าย ประจำวัน'!$B8,'FG,ออนไล,คัดแยก'!S:S)</f>
        <v>0</v>
      </c>
      <c r="BA8" s="16">
        <f>SUMIF(เตรียมส่วนผสม!$C:$C,'รับ-จ่าย ประจำวัน'!$B8,เตรียมส่วนผสม!T:T)+SUMIF(กวนไส้!$C:$C,'รับ-จ่าย ประจำวัน'!$B8,กวนไส้!T:T)+SUMIF(ผลิต1!$C:$C,'รับ-จ่าย ประจำวัน'!$B8,ผลิต1!T:T)+SUMIF(ผลิต2!$C:$C,'รับ-จ่าย ประจำวัน'!$B8,ผลิต2!T:T)+SUMIF(เส้นแต่งหน้าขนมเค้ก!$C:$C,'รับ-จ่าย ประจำวัน'!$B8,เส้นแต่งหน้าขนมเค้ก!T:T)+SUMIF(แพ็ค!$C:$C,'รับ-จ่าย ประจำวัน'!$B8,แพ็ค!T:T)+SUMIF(ธุรการ!$C:$C,'รับ-จ่าย ประจำวัน'!$B8,ธุรการ!T:T)+SUMIF(เส้นแต่งหน้าขนมปัง!$C:$C,'รับ-จ่าย ประจำวัน'!$B8,เส้นแต่งหน้าขนมปัง!T:T)+SUMIF('วางแผนBC,CJ'!$C:$C,'รับ-จ่าย ประจำวัน'!$B8,'วางแผนBC,CJ'!T:T)+SUMIF(RD!$C:$C,'รับ-จ่าย ประจำวัน'!$B8,RD!T:T)+SUMIF('FG,ออนไล,คัดแยก'!$C:$C,'รับ-จ่าย ประจำวัน'!$B8,'FG,ออนไล,คัดแยก'!T:T)</f>
        <v>0</v>
      </c>
      <c r="BB8" s="16">
        <f>SUMIF(เตรียมส่วนผสม!$C:$C,'รับ-จ่าย ประจำวัน'!$B8,เตรียมส่วนผสม!U:U)+SUMIF(กวนไส้!$C:$C,'รับ-จ่าย ประจำวัน'!$B8,กวนไส้!U:U)+SUMIF(ผลิต1!$C:$C,'รับ-จ่าย ประจำวัน'!$B8,ผลิต1!U:U)+SUMIF(ผลิต2!$C:$C,'รับ-จ่าย ประจำวัน'!$B8,ผลิต2!U:U)+SUMIF(เส้นแต่งหน้าขนมเค้ก!$C:$C,'รับ-จ่าย ประจำวัน'!$B8,เส้นแต่งหน้าขนมเค้ก!U:U)+SUMIF(แพ็ค!$C:$C,'รับ-จ่าย ประจำวัน'!$B8,แพ็ค!U:U)+SUMIF(ธุรการ!$C:$C,'รับ-จ่าย ประจำวัน'!$B8,ธุรการ!U:U)+SUMIF(เส้นแต่งหน้าขนมปัง!$C:$C,'รับ-จ่าย ประจำวัน'!$B8,เส้นแต่งหน้าขนมปัง!U:U)+SUMIF('วางแผนBC,CJ'!$C:$C,'รับ-จ่าย ประจำวัน'!$B8,'วางแผนBC,CJ'!U:U)+SUMIF(RD!$C:$C,'รับ-จ่าย ประจำวัน'!$B8,RD!U:U)+SUMIF('FG,ออนไล,คัดแยก'!$C:$C,'รับ-จ่าย ประจำวัน'!$B8,'FG,ออนไล,คัดแยก'!U:U)</f>
        <v>0</v>
      </c>
      <c r="BC8" s="16">
        <f>SUMIF(เตรียมส่วนผสม!$C:$C,'รับ-จ่าย ประจำวัน'!$B8,เตรียมส่วนผสม!V:V)+SUMIF(กวนไส้!$C:$C,'รับ-จ่าย ประจำวัน'!$B8,กวนไส้!V:V)+SUMIF(ผลิต1!$C:$C,'รับ-จ่าย ประจำวัน'!$B8,ผลิต1!V:V)+SUMIF(ผลิต2!$C:$C,'รับ-จ่าย ประจำวัน'!$B8,ผลิต2!V:V)+SUMIF(เส้นแต่งหน้าขนมเค้ก!$C:$C,'รับ-จ่าย ประจำวัน'!$B8,เส้นแต่งหน้าขนมเค้ก!V:V)+SUMIF(แพ็ค!$C:$C,'รับ-จ่าย ประจำวัน'!$B8,แพ็ค!V:V)+SUMIF(ธุรการ!$C:$C,'รับ-จ่าย ประจำวัน'!$B8,ธุรการ!V:V)+SUMIF(เส้นแต่งหน้าขนมปัง!$C:$C,'รับ-จ่าย ประจำวัน'!$B8,เส้นแต่งหน้าขนมปัง!V:V)+SUMIF('วางแผนBC,CJ'!$C:$C,'รับ-จ่าย ประจำวัน'!$B8,'วางแผนBC,CJ'!V:V)+SUMIF(RD!$C:$C,'รับ-จ่าย ประจำวัน'!$B8,RD!V:V)+SUMIF('FG,ออนไล,คัดแยก'!$C:$C,'รับ-จ่าย ประจำวัน'!$B8,'FG,ออนไล,คัดแยก'!V:V)</f>
        <v>0</v>
      </c>
      <c r="BD8" s="16">
        <f>SUMIF(เตรียมส่วนผสม!$C:$C,'รับ-จ่าย ประจำวัน'!$B8,เตรียมส่วนผสม!W:W)+SUMIF(กวนไส้!$C:$C,'รับ-จ่าย ประจำวัน'!$B8,กวนไส้!W:W)+SUMIF(ผลิต1!$C:$C,'รับ-จ่าย ประจำวัน'!$B8,ผลิต1!W:W)+SUMIF(ผลิต2!$C:$C,'รับ-จ่าย ประจำวัน'!$B8,ผลิต2!W:W)+SUMIF(เส้นแต่งหน้าขนมเค้ก!$C:$C,'รับ-จ่าย ประจำวัน'!$B8,เส้นแต่งหน้าขนมเค้ก!W:W)+SUMIF(แพ็ค!$C:$C,'รับ-จ่าย ประจำวัน'!$B8,แพ็ค!W:W)+SUMIF(ธุรการ!$C:$C,'รับ-จ่าย ประจำวัน'!$B8,ธุรการ!W:W)+SUMIF(เส้นแต่งหน้าขนมปัง!$C:$C,'รับ-จ่าย ประจำวัน'!$B8,เส้นแต่งหน้าขนมปัง!W:W)+SUMIF('วางแผนBC,CJ'!$C:$C,'รับ-จ่าย ประจำวัน'!$B8,'วางแผนBC,CJ'!W:W)+SUMIF(RD!$C:$C,'รับ-จ่าย ประจำวัน'!$B8,RD!W:W)+SUMIF('FG,ออนไล,คัดแยก'!$C:$C,'รับ-จ่าย ประจำวัน'!$B8,'FG,ออนไล,คัดแยก'!W:W)</f>
        <v>100</v>
      </c>
      <c r="BE8" s="16">
        <f>SUMIF(เตรียมส่วนผสม!$C:$C,'รับ-จ่าย ประจำวัน'!$B8,เตรียมส่วนผสม!X:X)+SUMIF(กวนไส้!$C:$C,'รับ-จ่าย ประจำวัน'!$B8,กวนไส้!X:X)+SUMIF(ผลิต1!$C:$C,'รับ-จ่าย ประจำวัน'!$B8,ผลิต1!X:X)+SUMIF(ผลิต2!$C:$C,'รับ-จ่าย ประจำวัน'!$B8,ผลิต2!X:X)+SUMIF(เส้นแต่งหน้าขนมเค้ก!$C:$C,'รับ-จ่าย ประจำวัน'!$B8,เส้นแต่งหน้าขนมเค้ก!X:X)+SUMIF(แพ็ค!$C:$C,'รับ-จ่าย ประจำวัน'!$B8,แพ็ค!X:X)+SUMIF(ธุรการ!$C:$C,'รับ-จ่าย ประจำวัน'!$B8,ธุรการ!X:X)+SUMIF(เส้นแต่งหน้าขนมปัง!$C:$C,'รับ-จ่าย ประจำวัน'!$B8,เส้นแต่งหน้าขนมปัง!X:X)+SUMIF('วางแผนBC,CJ'!$C:$C,'รับ-จ่าย ประจำวัน'!$B8,'วางแผนBC,CJ'!X:X)+SUMIF(RD!$C:$C,'รับ-จ่าย ประจำวัน'!$B8,RD!X:X)+SUMIF('FG,ออนไล,คัดแยก'!$C:$C,'รับ-จ่าย ประจำวัน'!$B8,'FG,ออนไล,คัดแยก'!X:X)</f>
        <v>0</v>
      </c>
      <c r="BF8" s="16">
        <f>SUMIF(เตรียมส่วนผสม!$C:$C,'รับ-จ่าย ประจำวัน'!$B8,เตรียมส่วนผสม!Y:Y)+SUMIF(กวนไส้!$C:$C,'รับ-จ่าย ประจำวัน'!$B8,กวนไส้!Y:Y)+SUMIF(ผลิต1!$C:$C,'รับ-จ่าย ประจำวัน'!$B8,ผลิต1!Y:Y)+SUMIF(ผลิต2!$C:$C,'รับ-จ่าย ประจำวัน'!$B8,ผลิต2!Y:Y)+SUMIF(เส้นแต่งหน้าขนมเค้ก!$C:$C,'รับ-จ่าย ประจำวัน'!$B8,เส้นแต่งหน้าขนมเค้ก!Y:Y)+SUMIF(แพ็ค!$C:$C,'รับ-จ่าย ประจำวัน'!$B8,แพ็ค!Y:Y)+SUMIF(ธุรการ!$C:$C,'รับ-จ่าย ประจำวัน'!$B8,ธุรการ!Y:Y)+SUMIF(เส้นแต่งหน้าขนมปัง!$C:$C,'รับ-จ่าย ประจำวัน'!$B8,เส้นแต่งหน้าขนมปัง!Y:Y)+SUMIF('วางแผนBC,CJ'!$C:$C,'รับ-จ่าย ประจำวัน'!$B8,'วางแผนBC,CJ'!Y:Y)+SUMIF(RD!$C:$C,'รับ-จ่าย ประจำวัน'!$B8,RD!Y:Y)+SUMIF('FG,ออนไล,คัดแยก'!$C:$C,'รับ-จ่าย ประจำวัน'!$B8,'FG,ออนไล,คัดแยก'!Y:Y)</f>
        <v>0</v>
      </c>
      <c r="BG8" s="16">
        <f>SUMIF(เตรียมส่วนผสม!$C:$C,'รับ-จ่าย ประจำวัน'!$B8,เตรียมส่วนผสม!Z:Z)+SUMIF(กวนไส้!$C:$C,'รับ-จ่าย ประจำวัน'!$B8,กวนไส้!Z:Z)+SUMIF(ผลิต1!$C:$C,'รับ-จ่าย ประจำวัน'!$B8,ผลิต1!Z:Z)+SUMIF(ผลิต2!$C:$C,'รับ-จ่าย ประจำวัน'!$B8,ผลิต2!Z:Z)+SUMIF(เส้นแต่งหน้าขนมเค้ก!$C:$C,'รับ-จ่าย ประจำวัน'!$B8,เส้นแต่งหน้าขนมเค้ก!Z:Z)+SUMIF(แพ็ค!$C:$C,'รับ-จ่าย ประจำวัน'!$B8,แพ็ค!Z:Z)+SUMIF(ธุรการ!$C:$C,'รับ-จ่าย ประจำวัน'!$B8,ธุรการ!Z:Z)+SUMIF(เส้นแต่งหน้าขนมปัง!$C:$C,'รับ-จ่าย ประจำวัน'!$B8,เส้นแต่งหน้าขนมปัง!Z:Z)+SUMIF('วางแผนBC,CJ'!$C:$C,'รับ-จ่าย ประจำวัน'!$B8,'วางแผนBC,CJ'!Z:Z)+SUMIF(RD!$C:$C,'รับ-จ่าย ประจำวัน'!$B8,RD!Z:Z)+SUMIF('FG,ออนไล,คัดแยก'!$C:$C,'รับ-จ่าย ประจำวัน'!$B8,'FG,ออนไล,คัดแยก'!Z:Z)</f>
        <v>0</v>
      </c>
      <c r="BH8" s="16">
        <f>SUMIF(เตรียมส่วนผสม!$C:$C,'รับ-จ่าย ประจำวัน'!$B8,เตรียมส่วนผสม!AA:AA)+SUMIF(กวนไส้!$C:$C,'รับ-จ่าย ประจำวัน'!$B8,กวนไส้!AA:AA)+SUMIF(ผลิต1!$C:$C,'รับ-จ่าย ประจำวัน'!$B8,ผลิต1!AA:AA)+SUMIF(ผลิต2!$C:$C,'รับ-จ่าย ประจำวัน'!$B8,ผลิต2!AA:AA)+SUMIF(เส้นแต่งหน้าขนมเค้ก!$C:$C,'รับ-จ่าย ประจำวัน'!$B8,เส้นแต่งหน้าขนมเค้ก!AA:AA)+SUMIF(แพ็ค!$C:$C,'รับ-จ่าย ประจำวัน'!$B8,แพ็ค!AA:AA)+SUMIF(ธุรการ!$C:$C,'รับ-จ่าย ประจำวัน'!$B8,ธุรการ!AA:AA)+SUMIF(เส้นแต่งหน้าขนมปัง!$C:$C,'รับ-จ่าย ประจำวัน'!$B8,เส้นแต่งหน้าขนมปัง!AA:AA)+SUMIF('วางแผนBC,CJ'!$C:$C,'รับ-จ่าย ประจำวัน'!$B8,'วางแผนBC,CJ'!AA:AA)+SUMIF(RD!$C:$C,'รับ-จ่าย ประจำวัน'!$B8,RD!AA:AA)+SUMIF('FG,ออนไล,คัดแยก'!$C:$C,'รับ-จ่าย ประจำวัน'!$B8,'FG,ออนไล,คัดแยก'!AA:AA)</f>
        <v>0</v>
      </c>
      <c r="BI8" s="16">
        <f>SUMIF(เตรียมส่วนผสม!$C:$C,'รับ-จ่าย ประจำวัน'!$B8,เตรียมส่วนผสม!AB:AB)+SUMIF(กวนไส้!$C:$C,'รับ-จ่าย ประจำวัน'!$B8,กวนไส้!AB:AB)+SUMIF(ผลิต1!$C:$C,'รับ-จ่าย ประจำวัน'!$B8,ผลิต1!AB:AB)+SUMIF(ผลิต2!$C:$C,'รับ-จ่าย ประจำวัน'!$B8,ผลิต2!AB:AB)+SUMIF(เส้นแต่งหน้าขนมเค้ก!$C:$C,'รับ-จ่าย ประจำวัน'!$B8,เส้นแต่งหน้าขนมเค้ก!AB:AB)+SUMIF(แพ็ค!$C:$C,'รับ-จ่าย ประจำวัน'!$B8,แพ็ค!AB:AB)+SUMIF(ธุรการ!$C:$C,'รับ-จ่าย ประจำวัน'!$B8,ธุรการ!AB:AB)+SUMIF(เส้นแต่งหน้าขนมปัง!$C:$C,'รับ-จ่าย ประจำวัน'!$B8,เส้นแต่งหน้าขนมปัง!AB:AB)+SUMIF('วางแผนBC,CJ'!$C:$C,'รับ-จ่าย ประจำวัน'!$B8,'วางแผนBC,CJ'!AB:AB)+SUMIF(RD!$C:$C,'รับ-จ่าย ประจำวัน'!$B8,RD!AB:AB)+SUMIF('FG,ออนไล,คัดแยก'!$C:$C,'รับ-จ่าย ประจำวัน'!$B8,'FG,ออนไล,คัดแยก'!AB:AB)</f>
        <v>0</v>
      </c>
      <c r="BJ8" s="16">
        <f>SUMIF(เตรียมส่วนผสม!$C:$C,'รับ-จ่าย ประจำวัน'!$B8,เตรียมส่วนผสม!AC:AC)+SUMIF(กวนไส้!$C:$C,'รับ-จ่าย ประจำวัน'!$B8,กวนไส้!AC:AC)+SUMIF(ผลิต1!$C:$C,'รับ-จ่าย ประจำวัน'!$B8,ผลิต1!AC:AC)+SUMIF(ผลิต2!$C:$C,'รับ-จ่าย ประจำวัน'!$B8,ผลิต2!AC:AC)+SUMIF(เส้นแต่งหน้าขนมเค้ก!$C:$C,'รับ-จ่าย ประจำวัน'!$B8,เส้นแต่งหน้าขนมเค้ก!AC:AC)+SUMIF(แพ็ค!$C:$C,'รับ-จ่าย ประจำวัน'!$B8,แพ็ค!AC:AC)+SUMIF(ธุรการ!$C:$C,'รับ-จ่าย ประจำวัน'!$B8,ธุรการ!AC:AC)+SUMIF(เส้นแต่งหน้าขนมปัง!$C:$C,'รับ-จ่าย ประจำวัน'!$B8,เส้นแต่งหน้าขนมปัง!AC:AC)+SUMIF('วางแผนBC,CJ'!$C:$C,'รับ-จ่าย ประจำวัน'!$B8,'วางแผนBC,CJ'!AC:AC)+SUMIF(RD!$C:$C,'รับ-จ่าย ประจำวัน'!$B8,RD!AC:AC)+SUMIF('FG,ออนไล,คัดแยก'!$C:$C,'รับ-จ่าย ประจำวัน'!$B8,'FG,ออนไล,คัดแยก'!AC:AC)</f>
        <v>0</v>
      </c>
      <c r="BK8" s="16">
        <f>SUMIF(เตรียมส่วนผสม!$C:$C,'รับ-จ่าย ประจำวัน'!$B8,เตรียมส่วนผสม!AD:AD)+SUMIF(กวนไส้!$C:$C,'รับ-จ่าย ประจำวัน'!$B8,กวนไส้!AD:AD)+SUMIF(ผลิต1!$C:$C,'รับ-จ่าย ประจำวัน'!$B8,ผลิต1!AD:AD)+SUMIF(ผลิต2!$C:$C,'รับ-จ่าย ประจำวัน'!$B8,ผลิต2!AD:AD)+SUMIF(เส้นแต่งหน้าขนมเค้ก!$C:$C,'รับ-จ่าย ประจำวัน'!$B8,เส้นแต่งหน้าขนมเค้ก!AD:AD)+SUMIF(แพ็ค!$C:$C,'รับ-จ่าย ประจำวัน'!$B8,แพ็ค!AD:AD)+SUMIF(ธุรการ!$C:$C,'รับ-จ่าย ประจำวัน'!$B8,ธุรการ!AD:AD)+SUMIF(เส้นแต่งหน้าขนมปัง!$C:$C,'รับ-จ่าย ประจำวัน'!$B8,เส้นแต่งหน้าขนมปัง!AD:AD)+SUMIF('วางแผนBC,CJ'!$C:$C,'รับ-จ่าย ประจำวัน'!$B8,'วางแผนBC,CJ'!AD:AD)+SUMIF(RD!$C:$C,'รับ-จ่าย ประจำวัน'!$B8,RD!AD:AD)+SUMIF('FG,ออนไล,คัดแยก'!$C:$C,'รับ-จ่าย ประจำวัน'!$B8,'FG,ออนไล,คัดแยก'!AD:AD)</f>
        <v>0</v>
      </c>
      <c r="BL8" s="16">
        <f>SUMIF(เตรียมส่วนผสม!$C:$C,'รับ-จ่าย ประจำวัน'!$B8,เตรียมส่วนผสม!AE:AE)+SUMIF(กวนไส้!$C:$C,'รับ-จ่าย ประจำวัน'!$B8,กวนไส้!AE:AE)+SUMIF(ผลิต1!$C:$C,'รับ-จ่าย ประจำวัน'!$B8,ผลิต1!AE:AE)+SUMIF(ผลิต2!$C:$C,'รับ-จ่าย ประจำวัน'!$B8,ผลิต2!AE:AE)+SUMIF(เส้นแต่งหน้าขนมเค้ก!$C:$C,'รับ-จ่าย ประจำวัน'!$B8,เส้นแต่งหน้าขนมเค้ก!AE:AE)+SUMIF(แพ็ค!$C:$C,'รับ-จ่าย ประจำวัน'!$B8,แพ็ค!AE:AE)+SUMIF(ธุรการ!$C:$C,'รับ-จ่าย ประจำวัน'!$B8,ธุรการ!AE:AE)+SUMIF(เส้นแต่งหน้าขนมปัง!$C:$C,'รับ-จ่าย ประจำวัน'!$B8,เส้นแต่งหน้าขนมปัง!AE:AE)+SUMIF('วางแผนBC,CJ'!$C:$C,'รับ-จ่าย ประจำวัน'!$B8,'วางแผนBC,CJ'!AE:AE)+SUMIF(RD!$C:$C,'รับ-จ่าย ประจำวัน'!$B8,RD!AE:AE)+SUMIF('FG,ออนไล,คัดแยก'!$C:$C,'รับ-จ่าย ประจำวัน'!$B8,'FG,ออนไล,คัดแยก'!AE:AE)</f>
        <v>0</v>
      </c>
      <c r="BM8" s="16">
        <f>SUMIF(เตรียมส่วนผสม!$C:$C,'รับ-จ่าย ประจำวัน'!$B8,เตรียมส่วนผสม!AF:AF)+SUMIF(กวนไส้!$C:$C,'รับ-จ่าย ประจำวัน'!$B8,กวนไส้!AF:AF)+SUMIF(ผลิต1!$C:$C,'รับ-จ่าย ประจำวัน'!$B8,ผลิต1!AF:AF)+SUMIF(ผลิต2!$C:$C,'รับ-จ่าย ประจำวัน'!$B8,ผลิต2!AF:AF)+SUMIF(เส้นแต่งหน้าขนมเค้ก!$C:$C,'รับ-จ่าย ประจำวัน'!$B8,เส้นแต่งหน้าขนมเค้ก!AF:AF)+SUMIF(แพ็ค!$C:$C,'รับ-จ่าย ประจำวัน'!$B8,แพ็ค!AF:AF)+SUMIF(ธุรการ!$C:$C,'รับ-จ่าย ประจำวัน'!$B8,ธุรการ!AF:AF)+SUMIF(เส้นแต่งหน้าขนมปัง!$C:$C,'รับ-จ่าย ประจำวัน'!$B8,เส้นแต่งหน้าขนมปัง!AF:AF)+SUMIF('วางแผนBC,CJ'!$C:$C,'รับ-จ่าย ประจำวัน'!$B8,'วางแผนBC,CJ'!AF:AF)+SUMIF(RD!$C:$C,'รับ-จ่าย ประจำวัน'!$B8,RD!AF:AF)+SUMIF('FG,ออนไล,คัดแยก'!$C:$C,'รับ-จ่าย ประจำวัน'!$B8,'FG,ออนไล,คัดแยก'!AF:AF)</f>
        <v>0</v>
      </c>
      <c r="BN8" s="16">
        <f>SUMIF(เตรียมส่วนผสม!$C:$C,'รับ-จ่าย ประจำวัน'!$B8,เตรียมส่วนผสม!AG:AG)+SUMIF(กวนไส้!$C:$C,'รับ-จ่าย ประจำวัน'!$B8,กวนไส้!AG:AG)+SUMIF(ผลิต1!$C:$C,'รับ-จ่าย ประจำวัน'!$B8,ผลิต1!AG:AG)+SUMIF(ผลิต2!$C:$C,'รับ-จ่าย ประจำวัน'!$B8,ผลิต2!AG:AG)+SUMIF(เส้นแต่งหน้าขนมเค้ก!$C:$C,'รับ-จ่าย ประจำวัน'!$B8,เส้นแต่งหน้าขนมเค้ก!AG:AG)+SUMIF(แพ็ค!$C:$C,'รับ-จ่าย ประจำวัน'!$B8,แพ็ค!AG:AG)+SUMIF(ธุรการ!$C:$C,'รับ-จ่าย ประจำวัน'!$B8,ธุรการ!AG:AG)+SUMIF(เส้นแต่งหน้าขนมปัง!$C:$C,'รับ-จ่าย ประจำวัน'!$B8,เส้นแต่งหน้าขนมปัง!AG:AG)+SUMIF('วางแผนBC,CJ'!$C:$C,'รับ-จ่าย ประจำวัน'!$B8,'วางแผนBC,CJ'!AG:AG)+SUMIF(RD!$C:$C,'รับ-จ่าย ประจำวัน'!$B8,RD!AG:AG)+SUMIF('FG,ออนไล,คัดแยก'!$C:$C,'รับ-จ่าย ประจำวัน'!$B8,'FG,ออนไล,คัดแยก'!AG:AG)</f>
        <v>0</v>
      </c>
      <c r="BO8" s="16">
        <f>SUMIF(เตรียมส่วนผสม!$C:$C,'รับ-จ่าย ประจำวัน'!$B8,เตรียมส่วนผสม!AH:AH)+SUMIF(กวนไส้!$C:$C,'รับ-จ่าย ประจำวัน'!$B8,กวนไส้!AH:AH)+SUMIF(ผลิต1!$C:$C,'รับ-จ่าย ประจำวัน'!$B8,ผลิต1!AH:AH)+SUMIF(ผลิต2!$C:$C,'รับ-จ่าย ประจำวัน'!$B8,ผลิต2!AH:AH)+SUMIF(เส้นแต่งหน้าขนมเค้ก!$C:$C,'รับ-จ่าย ประจำวัน'!$B8,เส้นแต่งหน้าขนมเค้ก!AH:AH)+SUMIF(แพ็ค!$C:$C,'รับ-จ่าย ประจำวัน'!$B8,แพ็ค!AH:AH)+SUMIF(ธุรการ!$C:$C,'รับ-จ่าย ประจำวัน'!$B8,ธุรการ!AH:AH)+SUMIF(เส้นแต่งหน้าขนมปัง!$C:$C,'รับ-จ่าย ประจำวัน'!$B8,เส้นแต่งหน้าขนมปัง!AH:AH)+SUMIF('วางแผนBC,CJ'!$C:$C,'รับ-จ่าย ประจำวัน'!$B8,'วางแผนBC,CJ'!AH:AH)+SUMIF(RD!$C:$C,'รับ-จ่าย ประจำวัน'!$B8,RD!AH:AH)+SUMIF('FG,ออนไล,คัดแยก'!$C:$C,'รับ-จ่าย ประจำวัน'!$B8,'FG,ออนไล,คัดแยก'!AH:AH)</f>
        <v>0</v>
      </c>
      <c r="BP8" s="16">
        <f>SUMIF(เตรียมส่วนผสม!$C:$C,'รับ-จ่าย ประจำวัน'!$B8,เตรียมส่วนผสม!AI:AI)+SUMIF(กวนไส้!$C:$C,'รับ-จ่าย ประจำวัน'!$B8,กวนไส้!AI:AI)+SUMIF(ผลิต1!$C:$C,'รับ-จ่าย ประจำวัน'!$B8,ผลิต1!AI:AI)+SUMIF(ผลิต2!$C:$C,'รับ-จ่าย ประจำวัน'!$B8,ผลิต2!AI:AI)+SUMIF(เส้นแต่งหน้าขนมเค้ก!$C:$C,'รับ-จ่าย ประจำวัน'!$B8,เส้นแต่งหน้าขนมเค้ก!AI:AI)+SUMIF(แพ็ค!$C:$C,'รับ-จ่าย ประจำวัน'!$B8,แพ็ค!AI:AI)+SUMIF(ธุรการ!$C:$C,'รับ-จ่าย ประจำวัน'!$B8,ธุรการ!AI:AI)+SUMIF(เส้นแต่งหน้าขนมปัง!$C:$C,'รับ-จ่าย ประจำวัน'!$B8,เส้นแต่งหน้าขนมปัง!AI:AI)+SUMIF('วางแผนBC,CJ'!$C:$C,'รับ-จ่าย ประจำวัน'!$B8,'วางแผนBC,CJ'!AI:AI)+SUMIF(RD!$C:$C,'รับ-จ่าย ประจำวัน'!$B8,RD!AI:AI)+SUMIF('FG,ออนไล,คัดแยก'!$C:$C,'รับ-จ่าย ประจำวัน'!$B8,'FG,ออนไล,คัดแยก'!AI:AI)</f>
        <v>0</v>
      </c>
      <c r="BQ8" s="16">
        <f>SUMIF(เตรียมส่วนผสม!$C:$C,'รับ-จ่าย ประจำวัน'!$B8,เตรียมส่วนผสม!AJ:AJ)+SUMIF(กวนไส้!$C:$C,'รับ-จ่าย ประจำวัน'!$B8,กวนไส้!AJ:AJ)+SUMIF(ผลิต1!$C:$C,'รับ-จ่าย ประจำวัน'!$B8,ผลิต1!AJ:AJ)+SUMIF(ผลิต2!$C:$C,'รับ-จ่าย ประจำวัน'!$B8,ผลิต2!AJ:AJ)+SUMIF(เส้นแต่งหน้าขนมเค้ก!$C:$C,'รับ-จ่าย ประจำวัน'!$B8,เส้นแต่งหน้าขนมเค้ก!AJ:AJ)+SUMIF(แพ็ค!$C:$C,'รับ-จ่าย ประจำวัน'!$B8,แพ็ค!AJ:AJ)+SUMIF(ธุรการ!$C:$C,'รับ-จ่าย ประจำวัน'!$B8,ธุรการ!AJ:AJ)+SUMIF(เส้นแต่งหน้าขนมปัง!$C:$C,'รับ-จ่าย ประจำวัน'!$B8,เส้นแต่งหน้าขนมปัง!AJ:AJ)+SUMIF('วางแผนBC,CJ'!$C:$C,'รับ-จ่าย ประจำวัน'!$B8,'วางแผนBC,CJ'!AJ:AJ)+SUMIF(RD!$C:$C,'รับ-จ่าย ประจำวัน'!$B8,RD!AJ:AJ)+SUMIF('FG,ออนไล,คัดแยก'!$C:$C,'รับ-จ่าย ประจำวัน'!$B8,'FG,ออนไล,คัดแยก'!AJ:AJ)</f>
        <v>0</v>
      </c>
      <c r="BR8" s="16">
        <f>SUMIF(เตรียมส่วนผสม!$C:$C,'รับ-จ่าย ประจำวัน'!$B8,เตรียมส่วนผสม!AK:AK)+SUMIF(กวนไส้!$C:$C,'รับ-จ่าย ประจำวัน'!$B8,กวนไส้!AK:AK)+SUMIF(ผลิต1!$C:$C,'รับ-จ่าย ประจำวัน'!$B8,ผลิต1!AK:AK)+SUMIF(ผลิต2!$C:$C,'รับ-จ่าย ประจำวัน'!$B8,ผลิต2!AK:AK)+SUMIF(เส้นแต่งหน้าขนมเค้ก!$C:$C,'รับ-จ่าย ประจำวัน'!$B8,เส้นแต่งหน้าขนมเค้ก!AK:AK)+SUMIF(แพ็ค!$C:$C,'รับ-จ่าย ประจำวัน'!$B8,แพ็ค!AK:AK)+SUMIF(ธุรการ!$C:$C,'รับ-จ่าย ประจำวัน'!$B8,ธุรการ!AK:AK)+SUMIF(เส้นแต่งหน้าขนมปัง!$C:$C,'รับ-จ่าย ประจำวัน'!$B8,เส้นแต่งหน้าขนมปัง!AK:AK)+SUMIF('วางแผนBC,CJ'!$C:$C,'รับ-จ่าย ประจำวัน'!$B8,'วางแผนBC,CJ'!AK:AK)+SUMIF(RD!$C:$C,'รับ-จ่าย ประจำวัน'!$B8,RD!AK:AK)+SUMIF('FG,ออนไล,คัดแยก'!$C:$C,'รับ-จ่าย ประจำวัน'!$B8,'FG,ออนไล,คัดแยก'!AK:AK)</f>
        <v>0</v>
      </c>
      <c r="BS8" s="16">
        <f>SUMIF(เตรียมส่วนผสม!$C:$C,'รับ-จ่าย ประจำวัน'!$B8,เตรียมส่วนผสม!AL:AL)+SUMIF(กวนไส้!$C:$C,'รับ-จ่าย ประจำวัน'!$B8,กวนไส้!AL:AL)+SUMIF(ผลิต1!$C:$C,'รับ-จ่าย ประจำวัน'!$B8,ผลิต1!AL:AL)+SUMIF(ผลิต2!$C:$C,'รับ-จ่าย ประจำวัน'!$B8,ผลิต2!AL:AL)+SUMIF(เส้นแต่งหน้าขนมเค้ก!$C:$C,'รับ-จ่าย ประจำวัน'!$B8,เส้นแต่งหน้าขนมเค้ก!AL:AL)+SUMIF(แพ็ค!$C:$C,'รับ-จ่าย ประจำวัน'!$B8,แพ็ค!AL:AL)+SUMIF(ธุรการ!$C:$C,'รับ-จ่าย ประจำวัน'!$B8,ธุรการ!AL:AL)+SUMIF(เส้นแต่งหน้าขนมปัง!$C:$C,'รับ-จ่าย ประจำวัน'!$B8,เส้นแต่งหน้าขนมปัง!AL:AL)+SUMIF('วางแผนBC,CJ'!$C:$C,'รับ-จ่าย ประจำวัน'!$B8,'วางแผนBC,CJ'!AL:AL)+SUMIF(RD!$C:$C,'รับ-จ่าย ประจำวัน'!$B8,RD!AL:AL)+SUMIF('FG,ออนไล,คัดแยก'!$C:$C,'รับ-จ่าย ประจำวัน'!$B8,'FG,ออนไล,คัดแยก'!AL:AL)</f>
        <v>0</v>
      </c>
      <c r="BT8" s="18">
        <f>AO8+AP8+AQ8+AR8+AS8+AT8+AU8+AV8+AW8+AX8+AY8+AZ8+BA8+BB8+BC8+BD8+BE8+BF8+BG8+BH8+BI8+BJ8+BK8+BL8+BM8+BN8+BO8+BP8+BQ8+BR8+BS8</f>
        <v>100</v>
      </c>
      <c r="BU8" s="116"/>
      <c r="BV8" s="146">
        <f t="shared" si="2"/>
        <v>400</v>
      </c>
      <c r="BW8" s="183">
        <v>25</v>
      </c>
      <c r="BX8" s="172">
        <f t="shared" ref="BX8:BX9" si="8">BT8/30</f>
        <v>3.3333333333333335</v>
      </c>
      <c r="BY8" s="188">
        <f t="shared" si="3"/>
        <v>120</v>
      </c>
      <c r="BZ8" s="180">
        <f t="shared" ca="1" si="4"/>
        <v>46323</v>
      </c>
      <c r="CA8" s="93"/>
      <c r="CB8" s="93"/>
      <c r="CC8" s="93"/>
      <c r="CD8" s="93"/>
      <c r="CE8" s="93"/>
      <c r="CF8" s="93"/>
      <c r="CG8" s="93"/>
      <c r="CH8" s="93"/>
      <c r="CI8" s="93"/>
      <c r="CJ8" s="97"/>
      <c r="CK8" s="9">
        <f t="shared" si="5"/>
        <v>400</v>
      </c>
    </row>
    <row r="9" spans="1:89" x14ac:dyDescent="0.5">
      <c r="A9" s="149"/>
      <c r="B9" s="24">
        <v>1020701005</v>
      </c>
      <c r="C9" s="154" t="s">
        <v>1465</v>
      </c>
      <c r="D9" s="177" t="s">
        <v>61</v>
      </c>
      <c r="E9" s="28">
        <v>0</v>
      </c>
      <c r="F9" s="132"/>
      <c r="G9" s="25"/>
      <c r="H9" s="12">
        <v>360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11"/>
      <c r="AF9" s="11"/>
      <c r="AG9" s="11"/>
      <c r="AH9" s="11"/>
      <c r="AI9" s="25"/>
      <c r="AJ9" s="25"/>
      <c r="AK9" s="25"/>
      <c r="AL9" s="25"/>
      <c r="AM9" s="25"/>
      <c r="AN9" s="15">
        <f t="shared" si="0"/>
        <v>0</v>
      </c>
      <c r="AO9" s="16">
        <f>SUMIF(เตรียมส่วนผสม!$C:$C,'รับ-จ่าย ประจำวัน'!$B9,เตรียมส่วนผสม!H:H)+SUMIF(กวนไส้!$C:$C,'รับ-จ่าย ประจำวัน'!$B9,กวนไส้!H:H)+SUMIF(ผลิต1!$C:$C,'รับ-จ่าย ประจำวัน'!$B9,ผลิต1!H:H)+SUMIF(ผลิต2!$C:$C,'รับ-จ่าย ประจำวัน'!$B9,ผลิต2!H:H)+SUMIF(เส้นแต่งหน้าขนมเค้ก!$C:$C,'รับ-จ่าย ประจำวัน'!$B9,เส้นแต่งหน้าขนมเค้ก!H:H)+SUMIF(แพ็ค!$C:$C,'รับ-จ่าย ประจำวัน'!$B9,แพ็ค!H:H)+SUMIF(ธุรการ!$C:$C,'รับ-จ่าย ประจำวัน'!$B9,ธุรการ!H:H)+SUMIF(เส้นแต่งหน้าขนมปัง!$C:$C,'รับ-จ่าย ประจำวัน'!$B9,เส้นแต่งหน้าขนมปัง!H:H)+SUMIF('วางแผนBC,CJ'!$C:$C,'รับ-จ่าย ประจำวัน'!$B9,'วางแผนBC,CJ'!H:H)+SUMIF(RD!$C:$C,'รับ-จ่าย ประจำวัน'!$B9,RD!H:H)+SUMIF('FG,ออนไล,คัดแยก'!$C:$C,'รับ-จ่าย ประจำวัน'!$B9,'FG,ออนไล,คัดแยก'!H:H)</f>
        <v>0</v>
      </c>
      <c r="AP9" s="16">
        <f>SUMIF(เตรียมส่วนผสม!$C:$C,'รับ-จ่าย ประจำวัน'!$B9,เตรียมส่วนผสม!I:I)+SUMIF(กวนไส้!$C:$C,'รับ-จ่าย ประจำวัน'!$B9,กวนไส้!I:I)+SUMIF(ผลิต1!$C:$C,'รับ-จ่าย ประจำวัน'!$B9,ผลิต1!I:I)+SUMIF(ผลิต2!$C:$C,'รับ-จ่าย ประจำวัน'!$B9,ผลิต2!I:I)+SUMIF(เส้นแต่งหน้าขนมเค้ก!$C:$C,'รับ-จ่าย ประจำวัน'!$B9,เส้นแต่งหน้าขนมเค้ก!I:I)+SUMIF(แพ็ค!$C:$C,'รับ-จ่าย ประจำวัน'!$B9,แพ็ค!I:I)+SUMIF(ธุรการ!$C:$C,'รับ-จ่าย ประจำวัน'!$B9,ธุรการ!I:I)+SUMIF(เส้นแต่งหน้าขนมปัง!$C:$C,'รับ-จ่าย ประจำวัน'!$B9,เส้นแต่งหน้าขนมปัง!I:I)+SUMIF('วางแผนBC,CJ'!$C:$C,'รับ-จ่าย ประจำวัน'!$B9,'วางแผนBC,CJ'!I:I)+SUMIF(RD!$C:$C,'รับ-จ่าย ประจำวัน'!$B9,RD!I:I)+SUMIF('FG,ออนไล,คัดแยก'!$C:$C,'รับ-จ่าย ประจำวัน'!$B9,'FG,ออนไล,คัดแยก'!I:I)</f>
        <v>0</v>
      </c>
      <c r="AQ9" s="16">
        <f>SUMIF(เตรียมส่วนผสม!$C:$C,'รับ-จ่าย ประจำวัน'!$B9,เตรียมส่วนผสม!J:J)+SUMIF(กวนไส้!$C:$C,'รับ-จ่าย ประจำวัน'!$B9,กวนไส้!J:J)+SUMIF(ผลิต1!$C:$C,'รับ-จ่าย ประจำวัน'!$B9,ผลิต1!J:J)+SUMIF(ผลิต2!$C:$C,'รับ-จ่าย ประจำวัน'!$B9,ผลิต2!J:J)+SUMIF(เส้นแต่งหน้าขนมเค้ก!$C:$C,'รับ-จ่าย ประจำวัน'!$B9,เส้นแต่งหน้าขนมเค้ก!J:J)+SUMIF(แพ็ค!$C:$C,'รับ-จ่าย ประจำวัน'!$B9,แพ็ค!J:J)+SUMIF(ธุรการ!$C:$C,'รับ-จ่าย ประจำวัน'!$B9,ธุรการ!J:J)+SUMIF(เส้นแต่งหน้าขนมปัง!$C:$C,'รับ-จ่าย ประจำวัน'!$B9,เส้นแต่งหน้าขนมปัง!J:J)+SUMIF('วางแผนBC,CJ'!$C:$C,'รับ-จ่าย ประจำวัน'!$B9,'วางแผนBC,CJ'!J:J)+SUMIF(RD!$C:$C,'รับ-จ่าย ประจำวัน'!$B9,RD!J:J)+SUMIF('FG,ออนไล,คัดแยก'!$C:$C,'รับ-จ่าย ประจำวัน'!$B9,'FG,ออนไล,คัดแยก'!J:J)</f>
        <v>0</v>
      </c>
      <c r="AR9" s="16">
        <f>SUMIF(เตรียมส่วนผสม!$C:$C,'รับ-จ่าย ประจำวัน'!$B9,เตรียมส่วนผสม!K:K)+SUMIF(กวนไส้!$C:$C,'รับ-จ่าย ประจำวัน'!$B9,กวนไส้!K:K)+SUMIF(ผลิต1!$C:$C,'รับ-จ่าย ประจำวัน'!$B9,ผลิต1!K:K)+SUMIF(ผลิต2!$C:$C,'รับ-จ่าย ประจำวัน'!$B9,ผลิต2!K:K)+SUMIF(เส้นแต่งหน้าขนมเค้ก!$C:$C,'รับ-จ่าย ประจำวัน'!$B9,เส้นแต่งหน้าขนมเค้ก!K:K)+SUMIF(แพ็ค!$C:$C,'รับ-จ่าย ประจำวัน'!$B9,แพ็ค!K:K)+SUMIF(ธุรการ!$C:$C,'รับ-จ่าย ประจำวัน'!$B9,ธุรการ!K:K)+SUMIF(เส้นแต่งหน้าขนมปัง!$C:$C,'รับ-จ่าย ประจำวัน'!$B9,เส้นแต่งหน้าขนมปัง!K:K)+SUMIF('วางแผนBC,CJ'!$C:$C,'รับ-จ่าย ประจำวัน'!$B9,'วางแผนBC,CJ'!K:K)+SUMIF(RD!$C:$C,'รับ-จ่าย ประจำวัน'!$B9,RD!K:K)+SUMIF('FG,ออนไล,คัดแยก'!$C:$C,'รับ-จ่าย ประจำวัน'!$B9,'FG,ออนไล,คัดแยก'!K:K)</f>
        <v>0</v>
      </c>
      <c r="AS9" s="16">
        <f>SUMIF(เตรียมส่วนผสม!$C:$C,'รับ-จ่าย ประจำวัน'!$B9,เตรียมส่วนผสม!L:L)+SUMIF(กวนไส้!$C:$C,'รับ-จ่าย ประจำวัน'!$B9,กวนไส้!L:L)+SUMIF(ผลิต1!$C:$C,'รับ-จ่าย ประจำวัน'!$B9,ผลิต1!L:L)+SUMIF(ผลิต2!$C:$C,'รับ-จ่าย ประจำวัน'!$B9,ผลิต2!L:L)+SUMIF(เส้นแต่งหน้าขนมเค้ก!$C:$C,'รับ-จ่าย ประจำวัน'!$B9,เส้นแต่งหน้าขนมเค้ก!L:L)+SUMIF(แพ็ค!$C:$C,'รับ-จ่าย ประจำวัน'!$B9,แพ็ค!L:L)+SUMIF(ธุรการ!$C:$C,'รับ-จ่าย ประจำวัน'!$B9,ธุรการ!L:L)+SUMIF(เส้นแต่งหน้าขนมปัง!$C:$C,'รับ-จ่าย ประจำวัน'!$B9,เส้นแต่งหน้าขนมปัง!L:L)+SUMIF('วางแผนBC,CJ'!$C:$C,'รับ-จ่าย ประจำวัน'!$B9,'วางแผนBC,CJ'!L:L)+SUMIF(RD!$C:$C,'รับ-จ่าย ประจำวัน'!$B9,RD!L:L)+SUMIF('FG,ออนไล,คัดแยก'!$C:$C,'รับ-จ่าย ประจำวัน'!$B9,'FG,ออนไล,คัดแยก'!L:L)</f>
        <v>0</v>
      </c>
      <c r="AT9" s="16">
        <f>SUMIF(เตรียมส่วนผสม!$C:$C,'รับ-จ่าย ประจำวัน'!$B9,เตรียมส่วนผสม!M:M)+SUMIF(กวนไส้!$C:$C,'รับ-จ่าย ประจำวัน'!$B9,กวนไส้!M:M)+SUMIF(ผลิต1!$C:$C,'รับ-จ่าย ประจำวัน'!$B9,ผลิต1!M:M)+SUMIF(ผลิต2!$C:$C,'รับ-จ่าย ประจำวัน'!$B9,ผลิต2!M:M)+SUMIF(เส้นแต่งหน้าขนมเค้ก!$C:$C,'รับ-จ่าย ประจำวัน'!$B9,เส้นแต่งหน้าขนมเค้ก!M:M)+SUMIF(แพ็ค!$C:$C,'รับ-จ่าย ประจำวัน'!$B9,แพ็ค!M:M)+SUMIF(ธุรการ!$C:$C,'รับ-จ่าย ประจำวัน'!$B9,ธุรการ!M:M)+SUMIF(เส้นแต่งหน้าขนมปัง!$C:$C,'รับ-จ่าย ประจำวัน'!$B9,เส้นแต่งหน้าขนมปัง!M:M)+SUMIF('วางแผนBC,CJ'!$C:$C,'รับ-จ่าย ประจำวัน'!$B9,'วางแผนBC,CJ'!M:M)+SUMIF(RD!$C:$C,'รับ-จ่าย ประจำวัน'!$B9,RD!M:M)+SUMIF('FG,ออนไล,คัดแยก'!$C:$C,'รับ-จ่าย ประจำวัน'!$B9,'FG,ออนไล,คัดแยก'!M:M)</f>
        <v>0</v>
      </c>
      <c r="AU9" s="16">
        <f>SUMIF(เตรียมส่วนผสม!$C:$C,'รับ-จ่าย ประจำวัน'!$B9,เตรียมส่วนผสม!N:N)+SUMIF(กวนไส้!$C:$C,'รับ-จ่าย ประจำวัน'!$B9,กวนไส้!N:N)+SUMIF(ผลิต1!$C:$C,'รับ-จ่าย ประจำวัน'!$B9,ผลิต1!N:N)+SUMIF(ผลิต2!$C:$C,'รับ-จ่าย ประจำวัน'!$B9,ผลิต2!N:N)+SUMIF(เส้นแต่งหน้าขนมเค้ก!$C:$C,'รับ-จ่าย ประจำวัน'!$B9,เส้นแต่งหน้าขนมเค้ก!N:N)+SUMIF(แพ็ค!$C:$C,'รับ-จ่าย ประจำวัน'!$B9,แพ็ค!N:N)+SUMIF(ธุรการ!$C:$C,'รับ-จ่าย ประจำวัน'!$B9,ธุรการ!N:N)+SUMIF(เส้นแต่งหน้าขนมปัง!$C:$C,'รับ-จ่าย ประจำวัน'!$B9,เส้นแต่งหน้าขนมปัง!N:N)+SUMIF('วางแผนBC,CJ'!$C:$C,'รับ-จ่าย ประจำวัน'!$B9,'วางแผนBC,CJ'!N:N)+SUMIF(RD!$C:$C,'รับ-จ่าย ประจำวัน'!$B9,RD!N:N)+SUMIF('FG,ออนไล,คัดแยก'!$C:$C,'รับ-จ่าย ประจำวัน'!$B9,'FG,ออนไล,คัดแยก'!N:N)</f>
        <v>0</v>
      </c>
      <c r="AV9" s="16">
        <f>SUMIF(เตรียมส่วนผสม!$C:$C,'รับ-จ่าย ประจำวัน'!$B9,เตรียมส่วนผสม!O:O)+SUMIF(กวนไส้!$C:$C,'รับ-จ่าย ประจำวัน'!$B9,กวนไส้!O:O)+SUMIF(ผลิต1!$C:$C,'รับ-จ่าย ประจำวัน'!$B9,ผลิต1!O:O)+SUMIF(ผลิต2!$C:$C,'รับ-จ่าย ประจำวัน'!$B9,ผลิต2!O:O)+SUMIF(เส้นแต่งหน้าขนมเค้ก!$C:$C,'รับ-จ่าย ประจำวัน'!$B9,เส้นแต่งหน้าขนมเค้ก!O:O)+SUMIF(แพ็ค!$C:$C,'รับ-จ่าย ประจำวัน'!$B9,แพ็ค!O:O)+SUMIF(ธุรการ!$C:$C,'รับ-จ่าย ประจำวัน'!$B9,ธุรการ!O:O)+SUMIF(เส้นแต่งหน้าขนมปัง!$C:$C,'รับ-จ่าย ประจำวัน'!$B9,เส้นแต่งหน้าขนมปัง!O:O)+SUMIF('วางแผนBC,CJ'!$C:$C,'รับ-จ่าย ประจำวัน'!$B9,'วางแผนBC,CJ'!O:O)+SUMIF(RD!$C:$C,'รับ-จ่าย ประจำวัน'!$B9,RD!O:O)+SUMIF('FG,ออนไล,คัดแยก'!$C:$C,'รับ-จ่าย ประจำวัน'!$B9,'FG,ออนไล,คัดแยก'!O:O)</f>
        <v>0</v>
      </c>
      <c r="AW9" s="16">
        <f>SUMIF(เตรียมส่วนผสม!$C:$C,'รับ-จ่าย ประจำวัน'!$B9,เตรียมส่วนผสม!P:P)+SUMIF(กวนไส้!$C:$C,'รับ-จ่าย ประจำวัน'!$B9,กวนไส้!P:P)+SUMIF(ผลิต1!$C:$C,'รับ-จ่าย ประจำวัน'!$B9,ผลิต1!P:P)+SUMIF(ผลิต2!$C:$C,'รับ-จ่าย ประจำวัน'!$B9,ผลิต2!P:P)+SUMIF(เส้นแต่งหน้าขนมเค้ก!$C:$C,'รับ-จ่าย ประจำวัน'!$B9,เส้นแต่งหน้าขนมเค้ก!P:P)+SUMIF(แพ็ค!$C:$C,'รับ-จ่าย ประจำวัน'!$B9,แพ็ค!P:P)+SUMIF(ธุรการ!$C:$C,'รับ-จ่าย ประจำวัน'!$B9,ธุรการ!P:P)+SUMIF(เส้นแต่งหน้าขนมปัง!$C:$C,'รับ-จ่าย ประจำวัน'!$B9,เส้นแต่งหน้าขนมปัง!P:P)+SUMIF('วางแผนBC,CJ'!$C:$C,'รับ-จ่าย ประจำวัน'!$B9,'วางแผนBC,CJ'!P:P)+SUMIF(RD!$C:$C,'รับ-จ่าย ประจำวัน'!$B9,RD!P:P)+SUMIF('FG,ออนไล,คัดแยก'!$C:$C,'รับ-จ่าย ประจำวัน'!$B9,'FG,ออนไล,คัดแยก'!P:P)</f>
        <v>0</v>
      </c>
      <c r="AX9" s="16">
        <f>SUMIF(เตรียมส่วนผสม!$C:$C,'รับ-จ่าย ประจำวัน'!$B9,เตรียมส่วนผสม!Q:Q)+SUMIF(กวนไส้!$C:$C,'รับ-จ่าย ประจำวัน'!$B9,กวนไส้!Q:Q)+SUMIF(ผลิต1!$C:$C,'รับ-จ่าย ประจำวัน'!$B9,ผลิต1!Q:Q)+SUMIF(ผลิต2!$C:$C,'รับ-จ่าย ประจำวัน'!$B9,ผลิต2!Q:Q)+SUMIF(เส้นแต่งหน้าขนมเค้ก!$C:$C,'รับ-จ่าย ประจำวัน'!$B9,เส้นแต่งหน้าขนมเค้ก!Q:Q)+SUMIF(แพ็ค!$C:$C,'รับ-จ่าย ประจำวัน'!$B9,แพ็ค!Q:Q)+SUMIF(ธุรการ!$C:$C,'รับ-จ่าย ประจำวัน'!$B9,ธุรการ!Q:Q)+SUMIF(เส้นแต่งหน้าขนมปัง!$C:$C,'รับ-จ่าย ประจำวัน'!$B9,เส้นแต่งหน้าขนมปัง!Q:Q)+SUMIF('วางแผนBC,CJ'!$C:$C,'รับ-จ่าย ประจำวัน'!$B9,'วางแผนBC,CJ'!Q:Q)+SUMIF(RD!$C:$C,'รับ-จ่าย ประจำวัน'!$B9,RD!Q:Q)+SUMIF('FG,ออนไล,คัดแยก'!$C:$C,'รับ-จ่าย ประจำวัน'!$B9,'FG,ออนไล,คัดแยก'!Q:Q)</f>
        <v>0</v>
      </c>
      <c r="AY9" s="16">
        <f>SUMIF(เตรียมส่วนผสม!$C:$C,'รับ-จ่าย ประจำวัน'!$B9,เตรียมส่วนผสม!R:R)+SUMIF(กวนไส้!$C:$C,'รับ-จ่าย ประจำวัน'!$B9,กวนไส้!R:R)+SUMIF(ผลิต1!$C:$C,'รับ-จ่าย ประจำวัน'!$B9,ผลิต1!R:R)+SUMIF(ผลิต2!$C:$C,'รับ-จ่าย ประจำวัน'!$B9,ผลิต2!R:R)+SUMIF(เส้นแต่งหน้าขนมเค้ก!$C:$C,'รับ-จ่าย ประจำวัน'!$B9,เส้นแต่งหน้าขนมเค้ก!R:R)+SUMIF(แพ็ค!$C:$C,'รับ-จ่าย ประจำวัน'!$B9,แพ็ค!R:R)+SUMIF(ธุรการ!$C:$C,'รับ-จ่าย ประจำวัน'!$B9,ธุรการ!R:R)+SUMIF(เส้นแต่งหน้าขนมปัง!$C:$C,'รับ-จ่าย ประจำวัน'!$B9,เส้นแต่งหน้าขนมปัง!R:R)+SUMIF('วางแผนBC,CJ'!$C:$C,'รับ-จ่าย ประจำวัน'!$B9,'วางแผนBC,CJ'!R:R)+SUMIF(RD!$C:$C,'รับ-จ่าย ประจำวัน'!$B9,RD!R:R)+SUMIF('FG,ออนไล,คัดแยก'!$C:$C,'รับ-จ่าย ประจำวัน'!$B9,'FG,ออนไล,คัดแยก'!R:R)</f>
        <v>0</v>
      </c>
      <c r="AZ9" s="16">
        <f>SUMIF(เตรียมส่วนผสม!$C:$C,'รับ-จ่าย ประจำวัน'!$B9,เตรียมส่วนผสม!S:S)+SUMIF(กวนไส้!$C:$C,'รับ-จ่าย ประจำวัน'!$B9,กวนไส้!S:S)+SUMIF(ผลิต1!$C:$C,'รับ-จ่าย ประจำวัน'!$B9,ผลิต1!S:S)+SUMIF(ผลิต2!$C:$C,'รับ-จ่าย ประจำวัน'!$B9,ผลิต2!S:S)+SUMIF(เส้นแต่งหน้าขนมเค้ก!$C:$C,'รับ-จ่าย ประจำวัน'!$B9,เส้นแต่งหน้าขนมเค้ก!S:S)+SUMIF(แพ็ค!$C:$C,'รับ-จ่าย ประจำวัน'!$B9,แพ็ค!S:S)+SUMIF(ธุรการ!$C:$C,'รับ-จ่าย ประจำวัน'!$B9,ธุรการ!S:S)+SUMIF(เส้นแต่งหน้าขนมปัง!$C:$C,'รับ-จ่าย ประจำวัน'!$B9,เส้นแต่งหน้าขนมปัง!S:S)+SUMIF('วางแผนBC,CJ'!$C:$C,'รับ-จ่าย ประจำวัน'!$B9,'วางแผนBC,CJ'!S:S)+SUMIF(RD!$C:$C,'รับ-จ่าย ประจำวัน'!$B9,RD!S:S)+SUMIF('FG,ออนไล,คัดแยก'!$C:$C,'รับ-จ่าย ประจำวัน'!$B9,'FG,ออนไล,คัดแยก'!S:S)</f>
        <v>0</v>
      </c>
      <c r="BA9" s="16">
        <f>SUMIF(เตรียมส่วนผสม!$C:$C,'รับ-จ่าย ประจำวัน'!$B9,เตรียมส่วนผสม!T:T)+SUMIF(กวนไส้!$C:$C,'รับ-จ่าย ประจำวัน'!$B9,กวนไส้!T:T)+SUMIF(ผลิต1!$C:$C,'รับ-จ่าย ประจำวัน'!$B9,ผลิต1!T:T)+SUMIF(ผลิต2!$C:$C,'รับ-จ่าย ประจำวัน'!$B9,ผลิต2!T:T)+SUMIF(เส้นแต่งหน้าขนมเค้ก!$C:$C,'รับ-จ่าย ประจำวัน'!$B9,เส้นแต่งหน้าขนมเค้ก!T:T)+SUMIF(แพ็ค!$C:$C,'รับ-จ่าย ประจำวัน'!$B9,แพ็ค!T:T)+SUMIF(ธุรการ!$C:$C,'รับ-จ่าย ประจำวัน'!$B9,ธุรการ!T:T)+SUMIF(เส้นแต่งหน้าขนมปัง!$C:$C,'รับ-จ่าย ประจำวัน'!$B9,เส้นแต่งหน้าขนมปัง!T:T)+SUMIF('วางแผนBC,CJ'!$C:$C,'รับ-จ่าย ประจำวัน'!$B9,'วางแผนBC,CJ'!T:T)+SUMIF(RD!$C:$C,'รับ-จ่าย ประจำวัน'!$B9,RD!T:T)+SUMIF('FG,ออนไล,คัดแยก'!$C:$C,'รับ-จ่าย ประจำวัน'!$B9,'FG,ออนไล,คัดแยก'!T:T)</f>
        <v>0</v>
      </c>
      <c r="BB9" s="16">
        <f>SUMIF(เตรียมส่วนผสม!$C:$C,'รับ-จ่าย ประจำวัน'!$B9,เตรียมส่วนผสม!U:U)+SUMIF(กวนไส้!$C:$C,'รับ-จ่าย ประจำวัน'!$B9,กวนไส้!U:U)+SUMIF(ผลิต1!$C:$C,'รับ-จ่าย ประจำวัน'!$B9,ผลิต1!U:U)+SUMIF(ผลิต2!$C:$C,'รับ-จ่าย ประจำวัน'!$B9,ผลิต2!U:U)+SUMIF(เส้นแต่งหน้าขนมเค้ก!$C:$C,'รับ-จ่าย ประจำวัน'!$B9,เส้นแต่งหน้าขนมเค้ก!U:U)+SUMIF(แพ็ค!$C:$C,'รับ-จ่าย ประจำวัน'!$B9,แพ็ค!U:U)+SUMIF(ธุรการ!$C:$C,'รับ-จ่าย ประจำวัน'!$B9,ธุรการ!U:U)+SUMIF(เส้นแต่งหน้าขนมปัง!$C:$C,'รับ-จ่าย ประจำวัน'!$B9,เส้นแต่งหน้าขนมปัง!U:U)+SUMIF('วางแผนBC,CJ'!$C:$C,'รับ-จ่าย ประจำวัน'!$B9,'วางแผนBC,CJ'!U:U)+SUMIF(RD!$C:$C,'รับ-จ่าย ประจำวัน'!$B9,RD!U:U)+SUMIF('FG,ออนไล,คัดแยก'!$C:$C,'รับ-จ่าย ประจำวัน'!$B9,'FG,ออนไล,คัดแยก'!U:U)</f>
        <v>0</v>
      </c>
      <c r="BC9" s="16">
        <f>SUMIF(เตรียมส่วนผสม!$C:$C,'รับ-จ่าย ประจำวัน'!$B9,เตรียมส่วนผสม!V:V)+SUMIF(กวนไส้!$C:$C,'รับ-จ่าย ประจำวัน'!$B9,กวนไส้!V:V)+SUMIF(ผลิต1!$C:$C,'รับ-จ่าย ประจำวัน'!$B9,ผลิต1!V:V)+SUMIF(ผลิต2!$C:$C,'รับ-จ่าย ประจำวัน'!$B9,ผลิต2!V:V)+SUMIF(เส้นแต่งหน้าขนมเค้ก!$C:$C,'รับ-จ่าย ประจำวัน'!$B9,เส้นแต่งหน้าขนมเค้ก!V:V)+SUMIF(แพ็ค!$C:$C,'รับ-จ่าย ประจำวัน'!$B9,แพ็ค!V:V)+SUMIF(ธุรการ!$C:$C,'รับ-จ่าย ประจำวัน'!$B9,ธุรการ!V:V)+SUMIF(เส้นแต่งหน้าขนมปัง!$C:$C,'รับ-จ่าย ประจำวัน'!$B9,เส้นแต่งหน้าขนมปัง!V:V)+SUMIF('วางแผนBC,CJ'!$C:$C,'รับ-จ่าย ประจำวัน'!$B9,'วางแผนBC,CJ'!V:V)+SUMIF(RD!$C:$C,'รับ-จ่าย ประจำวัน'!$B9,RD!V:V)+SUMIF('FG,ออนไล,คัดแยก'!$C:$C,'รับ-จ่าย ประจำวัน'!$B9,'FG,ออนไล,คัดแยก'!V:V)</f>
        <v>0</v>
      </c>
      <c r="BD9" s="16">
        <f>SUMIF(เตรียมส่วนผสม!$C:$C,'รับ-จ่าย ประจำวัน'!$B9,เตรียมส่วนผสม!W:W)+SUMIF(กวนไส้!$C:$C,'รับ-จ่าย ประจำวัน'!$B9,กวนไส้!W:W)+SUMIF(ผลิต1!$C:$C,'รับ-จ่าย ประจำวัน'!$B9,ผลิต1!W:W)+SUMIF(ผลิต2!$C:$C,'รับ-จ่าย ประจำวัน'!$B9,ผลิต2!W:W)+SUMIF(เส้นแต่งหน้าขนมเค้ก!$C:$C,'รับ-จ่าย ประจำวัน'!$B9,เส้นแต่งหน้าขนมเค้ก!W:W)+SUMIF(แพ็ค!$C:$C,'รับ-จ่าย ประจำวัน'!$B9,แพ็ค!W:W)+SUMIF(ธุรการ!$C:$C,'รับ-จ่าย ประจำวัน'!$B9,ธุรการ!W:W)+SUMIF(เส้นแต่งหน้าขนมปัง!$C:$C,'รับ-จ่าย ประจำวัน'!$B9,เส้นแต่งหน้าขนมปัง!W:W)+SUMIF('วางแผนBC,CJ'!$C:$C,'รับ-จ่าย ประจำวัน'!$B9,'วางแผนBC,CJ'!W:W)+SUMIF(RD!$C:$C,'รับ-จ่าย ประจำวัน'!$B9,RD!W:W)+SUMIF('FG,ออนไล,คัดแยก'!$C:$C,'รับ-จ่าย ประจำวัน'!$B9,'FG,ออนไล,คัดแยก'!W:W)</f>
        <v>100</v>
      </c>
      <c r="BE9" s="16">
        <f>SUMIF(เตรียมส่วนผสม!$C:$C,'รับ-จ่าย ประจำวัน'!$B9,เตรียมส่วนผสม!X:X)+SUMIF(กวนไส้!$C:$C,'รับ-จ่าย ประจำวัน'!$B9,กวนไส้!X:X)+SUMIF(ผลิต1!$C:$C,'รับ-จ่าย ประจำวัน'!$B9,ผลิต1!X:X)+SUMIF(ผลิต2!$C:$C,'รับ-จ่าย ประจำวัน'!$B9,ผลิต2!X:X)+SUMIF(เส้นแต่งหน้าขนมเค้ก!$C:$C,'รับ-จ่าย ประจำวัน'!$B9,เส้นแต่งหน้าขนมเค้ก!X:X)+SUMIF(แพ็ค!$C:$C,'รับ-จ่าย ประจำวัน'!$B9,แพ็ค!X:X)+SUMIF(ธุรการ!$C:$C,'รับ-จ่าย ประจำวัน'!$B9,ธุรการ!X:X)+SUMIF(เส้นแต่งหน้าขนมปัง!$C:$C,'รับ-จ่าย ประจำวัน'!$B9,เส้นแต่งหน้าขนมปัง!X:X)+SUMIF('วางแผนBC,CJ'!$C:$C,'รับ-จ่าย ประจำวัน'!$B9,'วางแผนBC,CJ'!X:X)+SUMIF(RD!$C:$C,'รับ-จ่าย ประจำวัน'!$B9,RD!X:X)+SUMIF('FG,ออนไล,คัดแยก'!$C:$C,'รับ-จ่าย ประจำวัน'!$B9,'FG,ออนไล,คัดแยก'!X:X)</f>
        <v>0</v>
      </c>
      <c r="BF9" s="16">
        <f>SUMIF(เตรียมส่วนผสม!$C:$C,'รับ-จ่าย ประจำวัน'!$B9,เตรียมส่วนผสม!Y:Y)+SUMIF(กวนไส้!$C:$C,'รับ-จ่าย ประจำวัน'!$B9,กวนไส้!Y:Y)+SUMIF(ผลิต1!$C:$C,'รับ-จ่าย ประจำวัน'!$B9,ผลิต1!Y:Y)+SUMIF(ผลิต2!$C:$C,'รับ-จ่าย ประจำวัน'!$B9,ผลิต2!Y:Y)+SUMIF(เส้นแต่งหน้าขนมเค้ก!$C:$C,'รับ-จ่าย ประจำวัน'!$B9,เส้นแต่งหน้าขนมเค้ก!Y:Y)+SUMIF(แพ็ค!$C:$C,'รับ-จ่าย ประจำวัน'!$B9,แพ็ค!Y:Y)+SUMIF(ธุรการ!$C:$C,'รับ-จ่าย ประจำวัน'!$B9,ธุรการ!Y:Y)+SUMIF(เส้นแต่งหน้าขนมปัง!$C:$C,'รับ-จ่าย ประจำวัน'!$B9,เส้นแต่งหน้าขนมปัง!Y:Y)+SUMIF('วางแผนBC,CJ'!$C:$C,'รับ-จ่าย ประจำวัน'!$B9,'วางแผนBC,CJ'!Y:Y)+SUMIF(RD!$C:$C,'รับ-จ่าย ประจำวัน'!$B9,RD!Y:Y)+SUMIF('FG,ออนไล,คัดแยก'!$C:$C,'รับ-จ่าย ประจำวัน'!$B9,'FG,ออนไล,คัดแยก'!Y:Y)</f>
        <v>0</v>
      </c>
      <c r="BG9" s="16">
        <f>SUMIF(เตรียมส่วนผสม!$C:$C,'รับ-จ่าย ประจำวัน'!$B9,เตรียมส่วนผสม!Z:Z)+SUMIF(กวนไส้!$C:$C,'รับ-จ่าย ประจำวัน'!$B9,กวนไส้!Z:Z)+SUMIF(ผลิต1!$C:$C,'รับ-จ่าย ประจำวัน'!$B9,ผลิต1!Z:Z)+SUMIF(ผลิต2!$C:$C,'รับ-จ่าย ประจำวัน'!$B9,ผลิต2!Z:Z)+SUMIF(เส้นแต่งหน้าขนมเค้ก!$C:$C,'รับ-จ่าย ประจำวัน'!$B9,เส้นแต่งหน้าขนมเค้ก!Z:Z)+SUMIF(แพ็ค!$C:$C,'รับ-จ่าย ประจำวัน'!$B9,แพ็ค!Z:Z)+SUMIF(ธุรการ!$C:$C,'รับ-จ่าย ประจำวัน'!$B9,ธุรการ!Z:Z)+SUMIF(เส้นแต่งหน้าขนมปัง!$C:$C,'รับ-จ่าย ประจำวัน'!$B9,เส้นแต่งหน้าขนมปัง!Z:Z)+SUMIF('วางแผนBC,CJ'!$C:$C,'รับ-จ่าย ประจำวัน'!$B9,'วางแผนBC,CJ'!Z:Z)+SUMIF(RD!$C:$C,'รับ-จ่าย ประจำวัน'!$B9,RD!Z:Z)+SUMIF('FG,ออนไล,คัดแยก'!$C:$C,'รับ-จ่าย ประจำวัน'!$B9,'FG,ออนไล,คัดแยก'!Z:Z)</f>
        <v>0</v>
      </c>
      <c r="BH9" s="16">
        <f>SUMIF(เตรียมส่วนผสม!$C:$C,'รับ-จ่าย ประจำวัน'!$B9,เตรียมส่วนผสม!AA:AA)+SUMIF(กวนไส้!$C:$C,'รับ-จ่าย ประจำวัน'!$B9,กวนไส้!AA:AA)+SUMIF(ผลิต1!$C:$C,'รับ-จ่าย ประจำวัน'!$B9,ผลิต1!AA:AA)+SUMIF(ผลิต2!$C:$C,'รับ-จ่าย ประจำวัน'!$B9,ผลิต2!AA:AA)+SUMIF(เส้นแต่งหน้าขนมเค้ก!$C:$C,'รับ-จ่าย ประจำวัน'!$B9,เส้นแต่งหน้าขนมเค้ก!AA:AA)+SUMIF(แพ็ค!$C:$C,'รับ-จ่าย ประจำวัน'!$B9,แพ็ค!AA:AA)+SUMIF(ธุรการ!$C:$C,'รับ-จ่าย ประจำวัน'!$B9,ธุรการ!AA:AA)+SUMIF(เส้นแต่งหน้าขนมปัง!$C:$C,'รับ-จ่าย ประจำวัน'!$B9,เส้นแต่งหน้าขนมปัง!AA:AA)+SUMIF('วางแผนBC,CJ'!$C:$C,'รับ-จ่าย ประจำวัน'!$B9,'วางแผนBC,CJ'!AA:AA)+SUMIF(RD!$C:$C,'รับ-จ่าย ประจำวัน'!$B9,RD!AA:AA)+SUMIF('FG,ออนไล,คัดแยก'!$C:$C,'รับ-จ่าย ประจำวัน'!$B9,'FG,ออนไล,คัดแยก'!AA:AA)</f>
        <v>0</v>
      </c>
      <c r="BI9" s="16">
        <f>SUMIF(เตรียมส่วนผสม!$C:$C,'รับ-จ่าย ประจำวัน'!$B9,เตรียมส่วนผสม!AB:AB)+SUMIF(กวนไส้!$C:$C,'รับ-จ่าย ประจำวัน'!$B9,กวนไส้!AB:AB)+SUMIF(ผลิต1!$C:$C,'รับ-จ่าย ประจำวัน'!$B9,ผลิต1!AB:AB)+SUMIF(ผลิต2!$C:$C,'รับ-จ่าย ประจำวัน'!$B9,ผลิต2!AB:AB)+SUMIF(เส้นแต่งหน้าขนมเค้ก!$C:$C,'รับ-จ่าย ประจำวัน'!$B9,เส้นแต่งหน้าขนมเค้ก!AB:AB)+SUMIF(แพ็ค!$C:$C,'รับ-จ่าย ประจำวัน'!$B9,แพ็ค!AB:AB)+SUMIF(ธุรการ!$C:$C,'รับ-จ่าย ประจำวัน'!$B9,ธุรการ!AB:AB)+SUMIF(เส้นแต่งหน้าขนมปัง!$C:$C,'รับ-จ่าย ประจำวัน'!$B9,เส้นแต่งหน้าขนมปัง!AB:AB)+SUMIF('วางแผนBC,CJ'!$C:$C,'รับ-จ่าย ประจำวัน'!$B9,'วางแผนBC,CJ'!AB:AB)+SUMIF(RD!$C:$C,'รับ-จ่าย ประจำวัน'!$B9,RD!AB:AB)+SUMIF('FG,ออนไล,คัดแยก'!$C:$C,'รับ-จ่าย ประจำวัน'!$B9,'FG,ออนไล,คัดแยก'!AB:AB)</f>
        <v>0</v>
      </c>
      <c r="BJ9" s="16">
        <f>SUMIF(เตรียมส่วนผสม!$C:$C,'รับ-จ่าย ประจำวัน'!$B9,เตรียมส่วนผสม!AC:AC)+SUMIF(กวนไส้!$C:$C,'รับ-จ่าย ประจำวัน'!$B9,กวนไส้!AC:AC)+SUMIF(ผลิต1!$C:$C,'รับ-จ่าย ประจำวัน'!$B9,ผลิต1!AC:AC)+SUMIF(ผลิต2!$C:$C,'รับ-จ่าย ประจำวัน'!$B9,ผลิต2!AC:AC)+SUMIF(เส้นแต่งหน้าขนมเค้ก!$C:$C,'รับ-จ่าย ประจำวัน'!$B9,เส้นแต่งหน้าขนมเค้ก!AC:AC)+SUMIF(แพ็ค!$C:$C,'รับ-จ่าย ประจำวัน'!$B9,แพ็ค!AC:AC)+SUMIF(ธุรการ!$C:$C,'รับ-จ่าย ประจำวัน'!$B9,ธุรการ!AC:AC)+SUMIF(เส้นแต่งหน้าขนมปัง!$C:$C,'รับ-จ่าย ประจำวัน'!$B9,เส้นแต่งหน้าขนมปัง!AC:AC)+SUMIF('วางแผนBC,CJ'!$C:$C,'รับ-จ่าย ประจำวัน'!$B9,'วางแผนBC,CJ'!AC:AC)+SUMIF(RD!$C:$C,'รับ-จ่าย ประจำวัน'!$B9,RD!AC:AC)+SUMIF('FG,ออนไล,คัดแยก'!$C:$C,'รับ-จ่าย ประจำวัน'!$B9,'FG,ออนไล,คัดแยก'!AC:AC)</f>
        <v>0</v>
      </c>
      <c r="BK9" s="16">
        <f>SUMIF(เตรียมส่วนผสม!$C:$C,'รับ-จ่าย ประจำวัน'!$B9,เตรียมส่วนผสม!AD:AD)+SUMIF(กวนไส้!$C:$C,'รับ-จ่าย ประจำวัน'!$B9,กวนไส้!AD:AD)+SUMIF(ผลิต1!$C:$C,'รับ-จ่าย ประจำวัน'!$B9,ผลิต1!AD:AD)+SUMIF(ผลิต2!$C:$C,'รับ-จ่าย ประจำวัน'!$B9,ผลิต2!AD:AD)+SUMIF(เส้นแต่งหน้าขนมเค้ก!$C:$C,'รับ-จ่าย ประจำวัน'!$B9,เส้นแต่งหน้าขนมเค้ก!AD:AD)+SUMIF(แพ็ค!$C:$C,'รับ-จ่าย ประจำวัน'!$B9,แพ็ค!AD:AD)+SUMIF(ธุรการ!$C:$C,'รับ-จ่าย ประจำวัน'!$B9,ธุรการ!AD:AD)+SUMIF(เส้นแต่งหน้าขนมปัง!$C:$C,'รับ-จ่าย ประจำวัน'!$B9,เส้นแต่งหน้าขนมปัง!AD:AD)+SUMIF('วางแผนBC,CJ'!$C:$C,'รับ-จ่าย ประจำวัน'!$B9,'วางแผนBC,CJ'!AD:AD)+SUMIF(RD!$C:$C,'รับ-จ่าย ประจำวัน'!$B9,RD!AD:AD)+SUMIF('FG,ออนไล,คัดแยก'!$C:$C,'รับ-จ่าย ประจำวัน'!$B9,'FG,ออนไล,คัดแยก'!AD:AD)</f>
        <v>0</v>
      </c>
      <c r="BL9" s="16">
        <f>SUMIF(เตรียมส่วนผสม!$C:$C,'รับ-จ่าย ประจำวัน'!$B9,เตรียมส่วนผสม!AE:AE)+SUMIF(กวนไส้!$C:$C,'รับ-จ่าย ประจำวัน'!$B9,กวนไส้!AE:AE)+SUMIF(ผลิต1!$C:$C,'รับ-จ่าย ประจำวัน'!$B9,ผลิต1!AE:AE)+SUMIF(ผลิต2!$C:$C,'รับ-จ่าย ประจำวัน'!$B9,ผลิต2!AE:AE)+SUMIF(เส้นแต่งหน้าขนมเค้ก!$C:$C,'รับ-จ่าย ประจำวัน'!$B9,เส้นแต่งหน้าขนมเค้ก!AE:AE)+SUMIF(แพ็ค!$C:$C,'รับ-จ่าย ประจำวัน'!$B9,แพ็ค!AE:AE)+SUMIF(ธุรการ!$C:$C,'รับ-จ่าย ประจำวัน'!$B9,ธุรการ!AE:AE)+SUMIF(เส้นแต่งหน้าขนมปัง!$C:$C,'รับ-จ่าย ประจำวัน'!$B9,เส้นแต่งหน้าขนมปัง!AE:AE)+SUMIF('วางแผนBC,CJ'!$C:$C,'รับ-จ่าย ประจำวัน'!$B9,'วางแผนBC,CJ'!AE:AE)+SUMIF(RD!$C:$C,'รับ-จ่าย ประจำวัน'!$B9,RD!AE:AE)+SUMIF('FG,ออนไล,คัดแยก'!$C:$C,'รับ-จ่าย ประจำวัน'!$B9,'FG,ออนไล,คัดแยก'!AE:AE)</f>
        <v>0</v>
      </c>
      <c r="BM9" s="16">
        <f>SUMIF(เตรียมส่วนผสม!$C:$C,'รับ-จ่าย ประจำวัน'!$B9,เตรียมส่วนผสม!AF:AF)+SUMIF(กวนไส้!$C:$C,'รับ-จ่าย ประจำวัน'!$B9,กวนไส้!AF:AF)+SUMIF(ผลิต1!$C:$C,'รับ-จ่าย ประจำวัน'!$B9,ผลิต1!AF:AF)+SUMIF(ผลิต2!$C:$C,'รับ-จ่าย ประจำวัน'!$B9,ผลิต2!AF:AF)+SUMIF(เส้นแต่งหน้าขนมเค้ก!$C:$C,'รับ-จ่าย ประจำวัน'!$B9,เส้นแต่งหน้าขนมเค้ก!AF:AF)+SUMIF(แพ็ค!$C:$C,'รับ-จ่าย ประจำวัน'!$B9,แพ็ค!AF:AF)+SUMIF(ธุรการ!$C:$C,'รับ-จ่าย ประจำวัน'!$B9,ธุรการ!AF:AF)+SUMIF(เส้นแต่งหน้าขนมปัง!$C:$C,'รับ-จ่าย ประจำวัน'!$B9,เส้นแต่งหน้าขนมปัง!AF:AF)+SUMIF('วางแผนBC,CJ'!$C:$C,'รับ-จ่าย ประจำวัน'!$B9,'วางแผนBC,CJ'!AF:AF)+SUMIF(RD!$C:$C,'รับ-จ่าย ประจำวัน'!$B9,RD!AF:AF)+SUMIF('FG,ออนไล,คัดแยก'!$C:$C,'รับ-จ่าย ประจำวัน'!$B9,'FG,ออนไล,คัดแยก'!AF:AF)</f>
        <v>0</v>
      </c>
      <c r="BN9" s="16">
        <f>SUMIF(เตรียมส่วนผสม!$C:$C,'รับ-จ่าย ประจำวัน'!$B9,เตรียมส่วนผสม!AG:AG)+SUMIF(กวนไส้!$C:$C,'รับ-จ่าย ประจำวัน'!$B9,กวนไส้!AG:AG)+SUMIF(ผลิต1!$C:$C,'รับ-จ่าย ประจำวัน'!$B9,ผลิต1!AG:AG)+SUMIF(ผลิต2!$C:$C,'รับ-จ่าย ประจำวัน'!$B9,ผลิต2!AG:AG)+SUMIF(เส้นแต่งหน้าขนมเค้ก!$C:$C,'รับ-จ่าย ประจำวัน'!$B9,เส้นแต่งหน้าขนมเค้ก!AG:AG)+SUMIF(แพ็ค!$C:$C,'รับ-จ่าย ประจำวัน'!$B9,แพ็ค!AG:AG)+SUMIF(ธุรการ!$C:$C,'รับ-จ่าย ประจำวัน'!$B9,ธุรการ!AG:AG)+SUMIF(เส้นแต่งหน้าขนมปัง!$C:$C,'รับ-จ่าย ประจำวัน'!$B9,เส้นแต่งหน้าขนมปัง!AG:AG)+SUMIF('วางแผนBC,CJ'!$C:$C,'รับ-จ่าย ประจำวัน'!$B9,'วางแผนBC,CJ'!AG:AG)+SUMIF(RD!$C:$C,'รับ-จ่าย ประจำวัน'!$B9,RD!AG:AG)+SUMIF('FG,ออนไล,คัดแยก'!$C:$C,'รับ-จ่าย ประจำวัน'!$B9,'FG,ออนไล,คัดแยก'!AG:AG)</f>
        <v>0</v>
      </c>
      <c r="BO9" s="16">
        <f>SUMIF(เตรียมส่วนผสม!$C:$C,'รับ-จ่าย ประจำวัน'!$B9,เตรียมส่วนผสม!AH:AH)+SUMIF(กวนไส้!$C:$C,'รับ-จ่าย ประจำวัน'!$B9,กวนไส้!AH:AH)+SUMIF(ผลิต1!$C:$C,'รับ-จ่าย ประจำวัน'!$B9,ผลิต1!AH:AH)+SUMIF(ผลิต2!$C:$C,'รับ-จ่าย ประจำวัน'!$B9,ผลิต2!AH:AH)+SUMIF(เส้นแต่งหน้าขนมเค้ก!$C:$C,'รับ-จ่าย ประจำวัน'!$B9,เส้นแต่งหน้าขนมเค้ก!AH:AH)+SUMIF(แพ็ค!$C:$C,'รับ-จ่าย ประจำวัน'!$B9,แพ็ค!AH:AH)+SUMIF(ธุรการ!$C:$C,'รับ-จ่าย ประจำวัน'!$B9,ธุรการ!AH:AH)+SUMIF(เส้นแต่งหน้าขนมปัง!$C:$C,'รับ-จ่าย ประจำวัน'!$B9,เส้นแต่งหน้าขนมปัง!AH:AH)+SUMIF('วางแผนBC,CJ'!$C:$C,'รับ-จ่าย ประจำวัน'!$B9,'วางแผนBC,CJ'!AH:AH)+SUMIF(RD!$C:$C,'รับ-จ่าย ประจำวัน'!$B9,RD!AH:AH)+SUMIF('FG,ออนไล,คัดแยก'!$C:$C,'รับ-จ่าย ประจำวัน'!$B9,'FG,ออนไล,คัดแยก'!AH:AH)</f>
        <v>0</v>
      </c>
      <c r="BP9" s="16">
        <f>SUMIF(เตรียมส่วนผสม!$C:$C,'รับ-จ่าย ประจำวัน'!$B9,เตรียมส่วนผสม!AI:AI)+SUMIF(กวนไส้!$C:$C,'รับ-จ่าย ประจำวัน'!$B9,กวนไส้!AI:AI)+SUMIF(ผลิต1!$C:$C,'รับ-จ่าย ประจำวัน'!$B9,ผลิต1!AI:AI)+SUMIF(ผลิต2!$C:$C,'รับ-จ่าย ประจำวัน'!$B9,ผลิต2!AI:AI)+SUMIF(เส้นแต่งหน้าขนมเค้ก!$C:$C,'รับ-จ่าย ประจำวัน'!$B9,เส้นแต่งหน้าขนมเค้ก!AI:AI)+SUMIF(แพ็ค!$C:$C,'รับ-จ่าย ประจำวัน'!$B9,แพ็ค!AI:AI)+SUMIF(ธุรการ!$C:$C,'รับ-จ่าย ประจำวัน'!$B9,ธุรการ!AI:AI)+SUMIF(เส้นแต่งหน้าขนมปัง!$C:$C,'รับ-จ่าย ประจำวัน'!$B9,เส้นแต่งหน้าขนมปัง!AI:AI)+SUMIF('วางแผนBC,CJ'!$C:$C,'รับ-จ่าย ประจำวัน'!$B9,'วางแผนBC,CJ'!AI:AI)+SUMIF(RD!$C:$C,'รับ-จ่าย ประจำวัน'!$B9,RD!AI:AI)+SUMIF('FG,ออนไล,คัดแยก'!$C:$C,'รับ-จ่าย ประจำวัน'!$B9,'FG,ออนไล,คัดแยก'!AI:AI)</f>
        <v>0</v>
      </c>
      <c r="BQ9" s="16">
        <f>SUMIF(เตรียมส่วนผสม!$C:$C,'รับ-จ่าย ประจำวัน'!$B9,เตรียมส่วนผสม!AJ:AJ)+SUMIF(กวนไส้!$C:$C,'รับ-จ่าย ประจำวัน'!$B9,กวนไส้!AJ:AJ)+SUMIF(ผลิต1!$C:$C,'รับ-จ่าย ประจำวัน'!$B9,ผลิต1!AJ:AJ)+SUMIF(ผลิต2!$C:$C,'รับ-จ่าย ประจำวัน'!$B9,ผลิต2!AJ:AJ)+SUMIF(เส้นแต่งหน้าขนมเค้ก!$C:$C,'รับ-จ่าย ประจำวัน'!$B9,เส้นแต่งหน้าขนมเค้ก!AJ:AJ)+SUMIF(แพ็ค!$C:$C,'รับ-จ่าย ประจำวัน'!$B9,แพ็ค!AJ:AJ)+SUMIF(ธุรการ!$C:$C,'รับ-จ่าย ประจำวัน'!$B9,ธุรการ!AJ:AJ)+SUMIF(เส้นแต่งหน้าขนมปัง!$C:$C,'รับ-จ่าย ประจำวัน'!$B9,เส้นแต่งหน้าขนมปัง!AJ:AJ)+SUMIF('วางแผนBC,CJ'!$C:$C,'รับ-จ่าย ประจำวัน'!$B9,'วางแผนBC,CJ'!AJ:AJ)+SUMIF(RD!$C:$C,'รับ-จ่าย ประจำวัน'!$B9,RD!AJ:AJ)+SUMIF('FG,ออนไล,คัดแยก'!$C:$C,'รับ-จ่าย ประจำวัน'!$B9,'FG,ออนไล,คัดแยก'!AJ:AJ)</f>
        <v>0</v>
      </c>
      <c r="BR9" s="16">
        <f>SUMIF(เตรียมส่วนผสม!$C:$C,'รับ-จ่าย ประจำวัน'!$B9,เตรียมส่วนผสม!AK:AK)+SUMIF(กวนไส้!$C:$C,'รับ-จ่าย ประจำวัน'!$B9,กวนไส้!AK:AK)+SUMIF(ผลิต1!$C:$C,'รับ-จ่าย ประจำวัน'!$B9,ผลิต1!AK:AK)+SUMIF(ผลิต2!$C:$C,'รับ-จ่าย ประจำวัน'!$B9,ผลิต2!AK:AK)+SUMIF(เส้นแต่งหน้าขนมเค้ก!$C:$C,'รับ-จ่าย ประจำวัน'!$B9,เส้นแต่งหน้าขนมเค้ก!AK:AK)+SUMIF(แพ็ค!$C:$C,'รับ-จ่าย ประจำวัน'!$B9,แพ็ค!AK:AK)+SUMIF(ธุรการ!$C:$C,'รับ-จ่าย ประจำวัน'!$B9,ธุรการ!AK:AK)+SUMIF(เส้นแต่งหน้าขนมปัง!$C:$C,'รับ-จ่าย ประจำวัน'!$B9,เส้นแต่งหน้าขนมปัง!AK:AK)+SUMIF('วางแผนBC,CJ'!$C:$C,'รับ-จ่าย ประจำวัน'!$B9,'วางแผนBC,CJ'!AK:AK)+SUMIF(RD!$C:$C,'รับ-จ่าย ประจำวัน'!$B9,RD!AK:AK)+SUMIF('FG,ออนไล,คัดแยก'!$C:$C,'รับ-จ่าย ประจำวัน'!$B9,'FG,ออนไล,คัดแยก'!AK:AK)</f>
        <v>0</v>
      </c>
      <c r="BS9" s="16">
        <f>SUMIF(เตรียมส่วนผสม!$C:$C,'รับ-จ่าย ประจำวัน'!$B9,เตรียมส่วนผสม!AL:AL)+SUMIF(กวนไส้!$C:$C,'รับ-จ่าย ประจำวัน'!$B9,กวนไส้!AL:AL)+SUMIF(ผลิต1!$C:$C,'รับ-จ่าย ประจำวัน'!$B9,ผลิต1!AL:AL)+SUMIF(ผลิต2!$C:$C,'รับ-จ่าย ประจำวัน'!$B9,ผลิต2!AL:AL)+SUMIF(เส้นแต่งหน้าขนมเค้ก!$C:$C,'รับ-จ่าย ประจำวัน'!$B9,เส้นแต่งหน้าขนมเค้ก!AL:AL)+SUMIF(แพ็ค!$C:$C,'รับ-จ่าย ประจำวัน'!$B9,แพ็ค!AL:AL)+SUMIF(ธุรการ!$C:$C,'รับ-จ่าย ประจำวัน'!$B9,ธุรการ!AL:AL)+SUMIF(เส้นแต่งหน้าขนมปัง!$C:$C,'รับ-จ่าย ประจำวัน'!$B9,เส้นแต่งหน้าขนมปัง!AL:AL)+SUMIF('วางแผนBC,CJ'!$C:$C,'รับ-จ่าย ประจำวัน'!$B9,'วางแผนBC,CJ'!AL:AL)+SUMIF(RD!$C:$C,'รับ-จ่าย ประจำวัน'!$B9,RD!AL:AL)+SUMIF('FG,ออนไล,คัดแยก'!$C:$C,'รับ-จ่าย ประจำวัน'!$B9,'FG,ออนไล,คัดแยก'!AL:AL)</f>
        <v>0</v>
      </c>
      <c r="BT9" s="18">
        <f t="shared" si="1"/>
        <v>100</v>
      </c>
      <c r="BU9" s="116"/>
      <c r="BV9" s="146">
        <f t="shared" si="2"/>
        <v>260</v>
      </c>
      <c r="BW9" s="183">
        <v>25</v>
      </c>
      <c r="BX9" s="172">
        <f t="shared" si="8"/>
        <v>3.3333333333333335</v>
      </c>
      <c r="BY9" s="188">
        <f t="shared" si="3"/>
        <v>78</v>
      </c>
      <c r="BZ9" s="180">
        <f t="shared" ca="1" si="4"/>
        <v>46281</v>
      </c>
      <c r="CA9" s="97"/>
      <c r="CB9" s="97"/>
      <c r="CC9" s="193"/>
      <c r="CD9" s="97"/>
      <c r="CE9" s="97"/>
      <c r="CF9" s="97"/>
      <c r="CG9" s="97"/>
      <c r="CH9" s="97"/>
      <c r="CI9" s="97"/>
      <c r="CJ9" s="94"/>
      <c r="CK9" s="9">
        <f t="shared" si="5"/>
        <v>260</v>
      </c>
    </row>
    <row r="10" spans="1:89" hidden="1" x14ac:dyDescent="0.5">
      <c r="A10" s="149"/>
      <c r="B10" s="34" t="s">
        <v>130</v>
      </c>
      <c r="C10" s="33" t="s">
        <v>1648</v>
      </c>
      <c r="D10" s="141" t="s">
        <v>265</v>
      </c>
      <c r="E10" s="25"/>
      <c r="F10" s="132"/>
      <c r="G10" s="25"/>
      <c r="H10" s="12">
        <v>12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11"/>
      <c r="AF10" s="11"/>
      <c r="AG10" s="11"/>
      <c r="AH10" s="11"/>
      <c r="AI10" s="25"/>
      <c r="AJ10" s="25"/>
      <c r="AK10" s="25"/>
      <c r="AL10" s="25"/>
      <c r="AM10" s="25"/>
      <c r="AN10" s="15">
        <f t="shared" si="0"/>
        <v>0</v>
      </c>
      <c r="AO10" s="16">
        <f>SUMIF(เตรียมส่วนผสม!$C:$C,'รับ-จ่าย ประจำวัน'!$B10,เตรียมส่วนผสม!H:H)+SUMIF(กวนไส้!$C:$C,'รับ-จ่าย ประจำวัน'!$B10,กวนไส้!H:H)+SUMIF(ผลิต1!$C:$C,'รับ-จ่าย ประจำวัน'!$B10,ผลิต1!H:H)+SUMIF(ผลิต2!$C:$C,'รับ-จ่าย ประจำวัน'!$B10,ผลิต2!H:H)+SUMIF(เส้นแต่งหน้าขนมเค้ก!$C:$C,'รับ-จ่าย ประจำวัน'!$B10,เส้นแต่งหน้าขนมเค้ก!H:H)+SUMIF(แพ็ค!$C:$C,'รับ-จ่าย ประจำวัน'!$B10,แพ็ค!H:H)+SUMIF(ธุรการ!$C:$C,'รับ-จ่าย ประจำวัน'!$B10,ธุรการ!H:H)+SUMIF(เส้นแต่งหน้าขนมปัง!$C:$C,'รับ-จ่าย ประจำวัน'!$B10,เส้นแต่งหน้าขนมปัง!H:H)+SUMIF('วางแผนBC,CJ'!$C:$C,'รับ-จ่าย ประจำวัน'!$B10,'วางแผนBC,CJ'!H:H)+SUMIF(RD!$C:$C,'รับ-จ่าย ประจำวัน'!$B10,RD!H:H)+SUMIF('FG,ออนไล,คัดแยก'!$C:$C,'รับ-จ่าย ประจำวัน'!$B10,'FG,ออนไล,คัดแยก'!H:H)</f>
        <v>0</v>
      </c>
      <c r="AP10" s="16">
        <f>SUMIF(เตรียมส่วนผสม!$C:$C,'รับ-จ่าย ประจำวัน'!$B10,เตรียมส่วนผสม!I:I)+SUMIF(กวนไส้!$C:$C,'รับ-จ่าย ประจำวัน'!$B10,กวนไส้!I:I)+SUMIF(ผลิต1!$C:$C,'รับ-จ่าย ประจำวัน'!$B10,ผลิต1!I:I)+SUMIF(ผลิต2!$C:$C,'รับ-จ่าย ประจำวัน'!$B10,ผลิต2!I:I)+SUMIF(เส้นแต่งหน้าขนมเค้ก!$C:$C,'รับ-จ่าย ประจำวัน'!$B10,เส้นแต่งหน้าขนมเค้ก!I:I)+SUMIF(แพ็ค!$C:$C,'รับ-จ่าย ประจำวัน'!$B10,แพ็ค!I:I)+SUMIF(ธุรการ!$C:$C,'รับ-จ่าย ประจำวัน'!$B10,ธุรการ!I:I)+SUMIF(เส้นแต่งหน้าขนมปัง!$C:$C,'รับ-จ่าย ประจำวัน'!$B10,เส้นแต่งหน้าขนมปัง!I:I)+SUMIF('วางแผนBC,CJ'!$C:$C,'รับ-จ่าย ประจำวัน'!$B10,'วางแผนBC,CJ'!I:I)+SUMIF(RD!$C:$C,'รับ-จ่าย ประจำวัน'!$B10,RD!I:I)+SUMIF('FG,ออนไล,คัดแยก'!$C:$C,'รับ-จ่าย ประจำวัน'!$B10,'FG,ออนไล,คัดแยก'!I:I)</f>
        <v>0</v>
      </c>
      <c r="AQ10" s="16">
        <f>SUMIF(เตรียมส่วนผสม!$C:$C,'รับ-จ่าย ประจำวัน'!$B10,เตรียมส่วนผสม!J:J)+SUMIF(กวนไส้!$C:$C,'รับ-จ่าย ประจำวัน'!$B10,กวนไส้!J:J)+SUMIF(ผลิต1!$C:$C,'รับ-จ่าย ประจำวัน'!$B10,ผลิต1!J:J)+SUMIF(ผลิต2!$C:$C,'รับ-จ่าย ประจำวัน'!$B10,ผลิต2!J:J)+SUMIF(เส้นแต่งหน้าขนมเค้ก!$C:$C,'รับ-จ่าย ประจำวัน'!$B10,เส้นแต่งหน้าขนมเค้ก!J:J)+SUMIF(แพ็ค!$C:$C,'รับ-จ่าย ประจำวัน'!$B10,แพ็ค!J:J)+SUMIF(ธุรการ!$C:$C,'รับ-จ่าย ประจำวัน'!$B10,ธุรการ!J:J)+SUMIF(เส้นแต่งหน้าขนมปัง!$C:$C,'รับ-จ่าย ประจำวัน'!$B10,เส้นแต่งหน้าขนมปัง!J:J)+SUMIF('วางแผนBC,CJ'!$C:$C,'รับ-จ่าย ประจำวัน'!$B10,'วางแผนBC,CJ'!J:J)+SUMIF(RD!$C:$C,'รับ-จ่าย ประจำวัน'!$B10,RD!J:J)+SUMIF('FG,ออนไล,คัดแยก'!$C:$C,'รับ-จ่าย ประจำวัน'!$B10,'FG,ออนไล,คัดแยก'!J:J)</f>
        <v>0</v>
      </c>
      <c r="AR10" s="16">
        <f>SUMIF(เตรียมส่วนผสม!$C:$C,'รับ-จ่าย ประจำวัน'!$B10,เตรียมส่วนผสม!K:K)+SUMIF(กวนไส้!$C:$C,'รับ-จ่าย ประจำวัน'!$B10,กวนไส้!K:K)+SUMIF(ผลิต1!$C:$C,'รับ-จ่าย ประจำวัน'!$B10,ผลิต1!K:K)+SUMIF(ผลิต2!$C:$C,'รับ-จ่าย ประจำวัน'!$B10,ผลิต2!K:K)+SUMIF(เส้นแต่งหน้าขนมเค้ก!$C:$C,'รับ-จ่าย ประจำวัน'!$B10,เส้นแต่งหน้าขนมเค้ก!K:K)+SUMIF(แพ็ค!$C:$C,'รับ-จ่าย ประจำวัน'!$B10,แพ็ค!K:K)+SUMIF(ธุรการ!$C:$C,'รับ-จ่าย ประจำวัน'!$B10,ธุรการ!K:K)+SUMIF(เส้นแต่งหน้าขนมปัง!$C:$C,'รับ-จ่าย ประจำวัน'!$B10,เส้นแต่งหน้าขนมปัง!K:K)+SUMIF('วางแผนBC,CJ'!$C:$C,'รับ-จ่าย ประจำวัน'!$B10,'วางแผนBC,CJ'!K:K)+SUMIF(RD!$C:$C,'รับ-จ่าย ประจำวัน'!$B10,RD!K:K)+SUMIF('FG,ออนไล,คัดแยก'!$C:$C,'รับ-จ่าย ประจำวัน'!$B10,'FG,ออนไล,คัดแยก'!K:K)</f>
        <v>0</v>
      </c>
      <c r="AS10" s="16">
        <f>SUMIF(เตรียมส่วนผสม!$C:$C,'รับ-จ่าย ประจำวัน'!$B10,เตรียมส่วนผสม!L:L)+SUMIF(กวนไส้!$C:$C,'รับ-จ่าย ประจำวัน'!$B10,กวนไส้!L:L)+SUMIF(ผลิต1!$C:$C,'รับ-จ่าย ประจำวัน'!$B10,ผลิต1!L:L)+SUMIF(ผลิต2!$C:$C,'รับ-จ่าย ประจำวัน'!$B10,ผลิต2!L:L)+SUMIF(เส้นแต่งหน้าขนมเค้ก!$C:$C,'รับ-จ่าย ประจำวัน'!$B10,เส้นแต่งหน้าขนมเค้ก!L:L)+SUMIF(แพ็ค!$C:$C,'รับ-จ่าย ประจำวัน'!$B10,แพ็ค!L:L)+SUMIF(ธุรการ!$C:$C,'รับ-จ่าย ประจำวัน'!$B10,ธุรการ!L:L)+SUMIF(เส้นแต่งหน้าขนมปัง!$C:$C,'รับ-จ่าย ประจำวัน'!$B10,เส้นแต่งหน้าขนมปัง!L:L)+SUMIF('วางแผนBC,CJ'!$C:$C,'รับ-จ่าย ประจำวัน'!$B10,'วางแผนBC,CJ'!L:L)+SUMIF(RD!$C:$C,'รับ-จ่าย ประจำวัน'!$B10,RD!L:L)+SUMIF('FG,ออนไล,คัดแยก'!$C:$C,'รับ-จ่าย ประจำวัน'!$B10,'FG,ออนไล,คัดแยก'!L:L)</f>
        <v>0</v>
      </c>
      <c r="AT10" s="16">
        <f>SUMIF(เตรียมส่วนผสม!$C:$C,'รับ-จ่าย ประจำวัน'!$B10,เตรียมส่วนผสม!M:M)+SUMIF(กวนไส้!$C:$C,'รับ-จ่าย ประจำวัน'!$B10,กวนไส้!M:M)+SUMIF(ผลิต1!$C:$C,'รับ-จ่าย ประจำวัน'!$B10,ผลิต1!M:M)+SUMIF(ผลิต2!$C:$C,'รับ-จ่าย ประจำวัน'!$B10,ผลิต2!M:M)+SUMIF(เส้นแต่งหน้าขนมเค้ก!$C:$C,'รับ-จ่าย ประจำวัน'!$B10,เส้นแต่งหน้าขนมเค้ก!M:M)+SUMIF(แพ็ค!$C:$C,'รับ-จ่าย ประจำวัน'!$B10,แพ็ค!M:M)+SUMIF(ธุรการ!$C:$C,'รับ-จ่าย ประจำวัน'!$B10,ธุรการ!M:M)+SUMIF(เส้นแต่งหน้าขนมปัง!$C:$C,'รับ-จ่าย ประจำวัน'!$B10,เส้นแต่งหน้าขนมปัง!M:M)+SUMIF('วางแผนBC,CJ'!$C:$C,'รับ-จ่าย ประจำวัน'!$B10,'วางแผนBC,CJ'!M:M)+SUMIF(RD!$C:$C,'รับ-จ่าย ประจำวัน'!$B10,RD!M:M)+SUMIF('FG,ออนไล,คัดแยก'!$C:$C,'รับ-จ่าย ประจำวัน'!$B10,'FG,ออนไล,คัดแยก'!M:M)</f>
        <v>0</v>
      </c>
      <c r="AU10" s="16">
        <f>SUMIF(เตรียมส่วนผสม!$C:$C,'รับ-จ่าย ประจำวัน'!$B10,เตรียมส่วนผสม!N:N)+SUMIF(กวนไส้!$C:$C,'รับ-จ่าย ประจำวัน'!$B10,กวนไส้!N:N)+SUMIF(ผลิต1!$C:$C,'รับ-จ่าย ประจำวัน'!$B10,ผลิต1!N:N)+SUMIF(ผลิต2!$C:$C,'รับ-จ่าย ประจำวัน'!$B10,ผลิต2!N:N)+SUMIF(เส้นแต่งหน้าขนมเค้ก!$C:$C,'รับ-จ่าย ประจำวัน'!$B10,เส้นแต่งหน้าขนมเค้ก!N:N)+SUMIF(แพ็ค!$C:$C,'รับ-จ่าย ประจำวัน'!$B10,แพ็ค!N:N)+SUMIF(ธุรการ!$C:$C,'รับ-จ่าย ประจำวัน'!$B10,ธุรการ!N:N)+SUMIF(เส้นแต่งหน้าขนมปัง!$C:$C,'รับ-จ่าย ประจำวัน'!$B10,เส้นแต่งหน้าขนมปัง!N:N)+SUMIF('วางแผนBC,CJ'!$C:$C,'รับ-จ่าย ประจำวัน'!$B10,'วางแผนBC,CJ'!N:N)+SUMIF(RD!$C:$C,'รับ-จ่าย ประจำวัน'!$B10,RD!N:N)+SUMIF('FG,ออนไล,คัดแยก'!$C:$C,'รับ-จ่าย ประจำวัน'!$B10,'FG,ออนไล,คัดแยก'!N:N)</f>
        <v>0</v>
      </c>
      <c r="AV10" s="16">
        <f>SUMIF(เตรียมส่วนผสม!$C:$C,'รับ-จ่าย ประจำวัน'!$B10,เตรียมส่วนผสม!O:O)+SUMIF(กวนไส้!$C:$C,'รับ-จ่าย ประจำวัน'!$B10,กวนไส้!O:O)+SUMIF(ผลิต1!$C:$C,'รับ-จ่าย ประจำวัน'!$B10,ผลิต1!O:O)+SUMIF(ผลิต2!$C:$C,'รับ-จ่าย ประจำวัน'!$B10,ผลิต2!O:O)+SUMIF(เส้นแต่งหน้าขนมเค้ก!$C:$C,'รับ-จ่าย ประจำวัน'!$B10,เส้นแต่งหน้าขนมเค้ก!O:O)+SUMIF(แพ็ค!$C:$C,'รับ-จ่าย ประจำวัน'!$B10,แพ็ค!O:O)+SUMIF(ธุรการ!$C:$C,'รับ-จ่าย ประจำวัน'!$B10,ธุรการ!O:O)+SUMIF(เส้นแต่งหน้าขนมปัง!$C:$C,'รับ-จ่าย ประจำวัน'!$B10,เส้นแต่งหน้าขนมปัง!O:O)+SUMIF('วางแผนBC,CJ'!$C:$C,'รับ-จ่าย ประจำวัน'!$B10,'วางแผนBC,CJ'!O:O)+SUMIF(RD!$C:$C,'รับ-จ่าย ประจำวัน'!$B10,RD!O:O)+SUMIF('FG,ออนไล,คัดแยก'!$C:$C,'รับ-จ่าย ประจำวัน'!$B10,'FG,ออนไล,คัดแยก'!O:O)</f>
        <v>0</v>
      </c>
      <c r="AW10" s="16">
        <f>SUMIF(เตรียมส่วนผสม!$C:$C,'รับ-จ่าย ประจำวัน'!$B10,เตรียมส่วนผสม!P:P)+SUMIF(กวนไส้!$C:$C,'รับ-จ่าย ประจำวัน'!$B10,กวนไส้!P:P)+SUMIF(ผลิต1!$C:$C,'รับ-จ่าย ประจำวัน'!$B10,ผลิต1!P:P)+SUMIF(ผลิต2!$C:$C,'รับ-จ่าย ประจำวัน'!$B10,ผลิต2!P:P)+SUMIF(เส้นแต่งหน้าขนมเค้ก!$C:$C,'รับ-จ่าย ประจำวัน'!$B10,เส้นแต่งหน้าขนมเค้ก!P:P)+SUMIF(แพ็ค!$C:$C,'รับ-จ่าย ประจำวัน'!$B10,แพ็ค!P:P)+SUMIF(ธุรการ!$C:$C,'รับ-จ่าย ประจำวัน'!$B10,ธุรการ!P:P)+SUMIF(เส้นแต่งหน้าขนมปัง!$C:$C,'รับ-จ่าย ประจำวัน'!$B10,เส้นแต่งหน้าขนมปัง!P:P)+SUMIF('วางแผนBC,CJ'!$C:$C,'รับ-จ่าย ประจำวัน'!$B10,'วางแผนBC,CJ'!P:P)+SUMIF(RD!$C:$C,'รับ-จ่าย ประจำวัน'!$B10,RD!P:P)+SUMIF('FG,ออนไล,คัดแยก'!$C:$C,'รับ-จ่าย ประจำวัน'!$B10,'FG,ออนไล,คัดแยก'!P:P)</f>
        <v>0</v>
      </c>
      <c r="AX10" s="16">
        <f>SUMIF(เตรียมส่วนผสม!$C:$C,'รับ-จ่าย ประจำวัน'!$B10,เตรียมส่วนผสม!Q:Q)+SUMIF(กวนไส้!$C:$C,'รับ-จ่าย ประจำวัน'!$B10,กวนไส้!Q:Q)+SUMIF(ผลิต1!$C:$C,'รับ-จ่าย ประจำวัน'!$B10,ผลิต1!Q:Q)+SUMIF(ผลิต2!$C:$C,'รับ-จ่าย ประจำวัน'!$B10,ผลิต2!Q:Q)+SUMIF(เส้นแต่งหน้าขนมเค้ก!$C:$C,'รับ-จ่าย ประจำวัน'!$B10,เส้นแต่งหน้าขนมเค้ก!Q:Q)+SUMIF(แพ็ค!$C:$C,'รับ-จ่าย ประจำวัน'!$B10,แพ็ค!Q:Q)+SUMIF(ธุรการ!$C:$C,'รับ-จ่าย ประจำวัน'!$B10,ธุรการ!Q:Q)+SUMIF(เส้นแต่งหน้าขนมปัง!$C:$C,'รับ-จ่าย ประจำวัน'!$B10,เส้นแต่งหน้าขนมปัง!Q:Q)+SUMIF('วางแผนBC,CJ'!$C:$C,'รับ-จ่าย ประจำวัน'!$B10,'วางแผนBC,CJ'!Q:Q)+SUMIF(RD!$C:$C,'รับ-จ่าย ประจำวัน'!$B10,RD!Q:Q)+SUMIF('FG,ออนไล,คัดแยก'!$C:$C,'รับ-จ่าย ประจำวัน'!$B10,'FG,ออนไล,คัดแยก'!Q:Q)</f>
        <v>0</v>
      </c>
      <c r="AY10" s="16">
        <f>SUMIF(เตรียมส่วนผสม!$C:$C,'รับ-จ่าย ประจำวัน'!$B10,เตรียมส่วนผสม!R:R)+SUMIF(กวนไส้!$C:$C,'รับ-จ่าย ประจำวัน'!$B10,กวนไส้!R:R)+SUMIF(ผลิต1!$C:$C,'รับ-จ่าย ประจำวัน'!$B10,ผลิต1!R:R)+SUMIF(ผลิต2!$C:$C,'รับ-จ่าย ประจำวัน'!$B10,ผลิต2!R:R)+SUMIF(เส้นแต่งหน้าขนมเค้ก!$C:$C,'รับ-จ่าย ประจำวัน'!$B10,เส้นแต่งหน้าขนมเค้ก!R:R)+SUMIF(แพ็ค!$C:$C,'รับ-จ่าย ประจำวัน'!$B10,แพ็ค!R:R)+SUMIF(ธุรการ!$C:$C,'รับ-จ่าย ประจำวัน'!$B10,ธุรการ!R:R)+SUMIF(เส้นแต่งหน้าขนมปัง!$C:$C,'รับ-จ่าย ประจำวัน'!$B10,เส้นแต่งหน้าขนมปัง!R:R)+SUMIF('วางแผนBC,CJ'!$C:$C,'รับ-จ่าย ประจำวัน'!$B10,'วางแผนBC,CJ'!R:R)+SUMIF(RD!$C:$C,'รับ-จ่าย ประจำวัน'!$B10,RD!R:R)+SUMIF('FG,ออนไล,คัดแยก'!$C:$C,'รับ-จ่าย ประจำวัน'!$B10,'FG,ออนไล,คัดแยก'!R:R)</f>
        <v>0</v>
      </c>
      <c r="AZ10" s="16">
        <f>SUMIF(เตรียมส่วนผสม!$C:$C,'รับ-จ่าย ประจำวัน'!$B10,เตรียมส่วนผสม!S:S)+SUMIF(กวนไส้!$C:$C,'รับ-จ่าย ประจำวัน'!$B10,กวนไส้!S:S)+SUMIF(ผลิต1!$C:$C,'รับ-จ่าย ประจำวัน'!$B10,ผลิต1!S:S)+SUMIF(ผลิต2!$C:$C,'รับ-จ่าย ประจำวัน'!$B10,ผลิต2!S:S)+SUMIF(เส้นแต่งหน้าขนมเค้ก!$C:$C,'รับ-จ่าย ประจำวัน'!$B10,เส้นแต่งหน้าขนมเค้ก!S:S)+SUMIF(แพ็ค!$C:$C,'รับ-จ่าย ประจำวัน'!$B10,แพ็ค!S:S)+SUMIF(ธุรการ!$C:$C,'รับ-จ่าย ประจำวัน'!$B10,ธุรการ!S:S)+SUMIF(เส้นแต่งหน้าขนมปัง!$C:$C,'รับ-จ่าย ประจำวัน'!$B10,เส้นแต่งหน้าขนมปัง!S:S)+SUMIF('วางแผนBC,CJ'!$C:$C,'รับ-จ่าย ประจำวัน'!$B10,'วางแผนBC,CJ'!S:S)+SUMIF(RD!$C:$C,'รับ-จ่าย ประจำวัน'!$B10,RD!S:S)+SUMIF('FG,ออนไล,คัดแยก'!$C:$C,'รับ-จ่าย ประจำวัน'!$B10,'FG,ออนไล,คัดแยก'!S:S)</f>
        <v>0</v>
      </c>
      <c r="BA10" s="16">
        <f>SUMIF(เตรียมส่วนผสม!$C:$C,'รับ-จ่าย ประจำวัน'!$B10,เตรียมส่วนผสม!T:T)+SUMIF(กวนไส้!$C:$C,'รับ-จ่าย ประจำวัน'!$B10,กวนไส้!T:T)+SUMIF(ผลิต1!$C:$C,'รับ-จ่าย ประจำวัน'!$B10,ผลิต1!T:T)+SUMIF(ผลิต2!$C:$C,'รับ-จ่าย ประจำวัน'!$B10,ผลิต2!T:T)+SUMIF(เส้นแต่งหน้าขนมเค้ก!$C:$C,'รับ-จ่าย ประจำวัน'!$B10,เส้นแต่งหน้าขนมเค้ก!T:T)+SUMIF(แพ็ค!$C:$C,'รับ-จ่าย ประจำวัน'!$B10,แพ็ค!T:T)+SUMIF(ธุรการ!$C:$C,'รับ-จ่าย ประจำวัน'!$B10,ธุรการ!T:T)+SUMIF(เส้นแต่งหน้าขนมปัง!$C:$C,'รับ-จ่าย ประจำวัน'!$B10,เส้นแต่งหน้าขนมปัง!T:T)+SUMIF('วางแผนBC,CJ'!$C:$C,'รับ-จ่าย ประจำวัน'!$B10,'วางแผนBC,CJ'!T:T)+SUMIF(RD!$C:$C,'รับ-จ่าย ประจำวัน'!$B10,RD!T:T)+SUMIF('FG,ออนไล,คัดแยก'!$C:$C,'รับ-จ่าย ประจำวัน'!$B10,'FG,ออนไล,คัดแยก'!T:T)</f>
        <v>0</v>
      </c>
      <c r="BB10" s="16">
        <f>SUMIF(เตรียมส่วนผสม!$C:$C,'รับ-จ่าย ประจำวัน'!$B10,เตรียมส่วนผสม!U:U)+SUMIF(กวนไส้!$C:$C,'รับ-จ่าย ประจำวัน'!$B10,กวนไส้!U:U)+SUMIF(ผลิต1!$C:$C,'รับ-จ่าย ประจำวัน'!$B10,ผลิต1!U:U)+SUMIF(ผลิต2!$C:$C,'รับ-จ่าย ประจำวัน'!$B10,ผลิต2!U:U)+SUMIF(เส้นแต่งหน้าขนมเค้ก!$C:$C,'รับ-จ่าย ประจำวัน'!$B10,เส้นแต่งหน้าขนมเค้ก!U:U)+SUMIF(แพ็ค!$C:$C,'รับ-จ่าย ประจำวัน'!$B10,แพ็ค!U:U)+SUMIF(ธุรการ!$C:$C,'รับ-จ่าย ประจำวัน'!$B10,ธุรการ!U:U)+SUMIF(เส้นแต่งหน้าขนมปัง!$C:$C,'รับ-จ่าย ประจำวัน'!$B10,เส้นแต่งหน้าขนมปัง!U:U)+SUMIF('วางแผนBC,CJ'!$C:$C,'รับ-จ่าย ประจำวัน'!$B10,'วางแผนBC,CJ'!U:U)+SUMIF(RD!$C:$C,'รับ-จ่าย ประจำวัน'!$B10,RD!U:U)+SUMIF('FG,ออนไล,คัดแยก'!$C:$C,'รับ-จ่าย ประจำวัน'!$B10,'FG,ออนไล,คัดแยก'!U:U)</f>
        <v>0</v>
      </c>
      <c r="BC10" s="16">
        <f>SUMIF(เตรียมส่วนผสม!$C:$C,'รับ-จ่าย ประจำวัน'!$B10,เตรียมส่วนผสม!V:V)+SUMIF(กวนไส้!$C:$C,'รับ-จ่าย ประจำวัน'!$B10,กวนไส้!V:V)+SUMIF(ผลิต1!$C:$C,'รับ-จ่าย ประจำวัน'!$B10,ผลิต1!V:V)+SUMIF(ผลิต2!$C:$C,'รับ-จ่าย ประจำวัน'!$B10,ผลิต2!V:V)+SUMIF(เส้นแต่งหน้าขนมเค้ก!$C:$C,'รับ-จ่าย ประจำวัน'!$B10,เส้นแต่งหน้าขนมเค้ก!V:V)+SUMIF(แพ็ค!$C:$C,'รับ-จ่าย ประจำวัน'!$B10,แพ็ค!V:V)+SUMIF(ธุรการ!$C:$C,'รับ-จ่าย ประจำวัน'!$B10,ธุรการ!V:V)+SUMIF(เส้นแต่งหน้าขนมปัง!$C:$C,'รับ-จ่าย ประจำวัน'!$B10,เส้นแต่งหน้าขนมปัง!V:V)+SUMIF('วางแผนBC,CJ'!$C:$C,'รับ-จ่าย ประจำวัน'!$B10,'วางแผนBC,CJ'!V:V)+SUMIF(RD!$C:$C,'รับ-จ่าย ประจำวัน'!$B10,RD!V:V)+SUMIF('FG,ออนไล,คัดแยก'!$C:$C,'รับ-จ่าย ประจำวัน'!$B10,'FG,ออนไล,คัดแยก'!V:V)</f>
        <v>0</v>
      </c>
      <c r="BD10" s="16">
        <f>SUMIF(เตรียมส่วนผสม!$C:$C,'รับ-จ่าย ประจำวัน'!$B10,เตรียมส่วนผสม!W:W)+SUMIF(กวนไส้!$C:$C,'รับ-จ่าย ประจำวัน'!$B10,กวนไส้!W:W)+SUMIF(ผลิต1!$C:$C,'รับ-จ่าย ประจำวัน'!$B10,ผลิต1!W:W)+SUMIF(ผลิต2!$C:$C,'รับ-จ่าย ประจำวัน'!$B10,ผลิต2!W:W)+SUMIF(เส้นแต่งหน้าขนมเค้ก!$C:$C,'รับ-จ่าย ประจำวัน'!$B10,เส้นแต่งหน้าขนมเค้ก!W:W)+SUMIF(แพ็ค!$C:$C,'รับ-จ่าย ประจำวัน'!$B10,แพ็ค!W:W)+SUMIF(ธุรการ!$C:$C,'รับ-จ่าย ประจำวัน'!$B10,ธุรการ!W:W)+SUMIF(เส้นแต่งหน้าขนมปัง!$C:$C,'รับ-จ่าย ประจำวัน'!$B10,เส้นแต่งหน้าขนมปัง!W:W)+SUMIF('วางแผนBC,CJ'!$C:$C,'รับ-จ่าย ประจำวัน'!$B10,'วางแผนBC,CJ'!W:W)+SUMIF(RD!$C:$C,'รับ-จ่าย ประจำวัน'!$B10,RD!W:W)+SUMIF('FG,ออนไล,คัดแยก'!$C:$C,'รับ-จ่าย ประจำวัน'!$B10,'FG,ออนไล,คัดแยก'!W:W)</f>
        <v>0</v>
      </c>
      <c r="BE10" s="16">
        <f>SUMIF(เตรียมส่วนผสม!$C:$C,'รับ-จ่าย ประจำวัน'!$B10,เตรียมส่วนผสม!X:X)+SUMIF(กวนไส้!$C:$C,'รับ-จ่าย ประจำวัน'!$B10,กวนไส้!X:X)+SUMIF(ผลิต1!$C:$C,'รับ-จ่าย ประจำวัน'!$B10,ผลิต1!X:X)+SUMIF(ผลิต2!$C:$C,'รับ-จ่าย ประจำวัน'!$B10,ผลิต2!X:X)+SUMIF(เส้นแต่งหน้าขนมเค้ก!$C:$C,'รับ-จ่าย ประจำวัน'!$B10,เส้นแต่งหน้าขนมเค้ก!X:X)+SUMIF(แพ็ค!$C:$C,'รับ-จ่าย ประจำวัน'!$B10,แพ็ค!X:X)+SUMIF(ธุรการ!$C:$C,'รับ-จ่าย ประจำวัน'!$B10,ธุรการ!X:X)+SUMIF(เส้นแต่งหน้าขนมปัง!$C:$C,'รับ-จ่าย ประจำวัน'!$B10,เส้นแต่งหน้าขนมปัง!X:X)+SUMIF('วางแผนBC,CJ'!$C:$C,'รับ-จ่าย ประจำวัน'!$B10,'วางแผนBC,CJ'!X:X)+SUMIF(RD!$C:$C,'รับ-จ่าย ประจำวัน'!$B10,RD!X:X)+SUMIF('FG,ออนไล,คัดแยก'!$C:$C,'รับ-จ่าย ประจำวัน'!$B10,'FG,ออนไล,คัดแยก'!X:X)</f>
        <v>0</v>
      </c>
      <c r="BF10" s="16">
        <f>SUMIF(เตรียมส่วนผสม!$C:$C,'รับ-จ่าย ประจำวัน'!$B10,เตรียมส่วนผสม!Y:Y)+SUMIF(กวนไส้!$C:$C,'รับ-จ่าย ประจำวัน'!$B10,กวนไส้!Y:Y)+SUMIF(ผลิต1!$C:$C,'รับ-จ่าย ประจำวัน'!$B10,ผลิต1!Y:Y)+SUMIF(ผลิต2!$C:$C,'รับ-จ่าย ประจำวัน'!$B10,ผลิต2!Y:Y)+SUMIF(เส้นแต่งหน้าขนมเค้ก!$C:$C,'รับ-จ่าย ประจำวัน'!$B10,เส้นแต่งหน้าขนมเค้ก!Y:Y)+SUMIF(แพ็ค!$C:$C,'รับ-จ่าย ประจำวัน'!$B10,แพ็ค!Y:Y)+SUMIF(ธุรการ!$C:$C,'รับ-จ่าย ประจำวัน'!$B10,ธุรการ!Y:Y)+SUMIF(เส้นแต่งหน้าขนมปัง!$C:$C,'รับ-จ่าย ประจำวัน'!$B10,เส้นแต่งหน้าขนมปัง!Y:Y)+SUMIF('วางแผนBC,CJ'!$C:$C,'รับ-จ่าย ประจำวัน'!$B10,'วางแผนBC,CJ'!Y:Y)+SUMIF(RD!$C:$C,'รับ-จ่าย ประจำวัน'!$B10,RD!Y:Y)+SUMIF('FG,ออนไล,คัดแยก'!$C:$C,'รับ-จ่าย ประจำวัน'!$B10,'FG,ออนไล,คัดแยก'!Y:Y)</f>
        <v>0</v>
      </c>
      <c r="BG10" s="16">
        <f>SUMIF(เตรียมส่วนผสม!$C:$C,'รับ-จ่าย ประจำวัน'!$B10,เตรียมส่วนผสม!Z:Z)+SUMIF(กวนไส้!$C:$C,'รับ-จ่าย ประจำวัน'!$B10,กวนไส้!Z:Z)+SUMIF(ผลิต1!$C:$C,'รับ-จ่าย ประจำวัน'!$B10,ผลิต1!Z:Z)+SUMIF(ผลิต2!$C:$C,'รับ-จ่าย ประจำวัน'!$B10,ผลิต2!Z:Z)+SUMIF(เส้นแต่งหน้าขนมเค้ก!$C:$C,'รับ-จ่าย ประจำวัน'!$B10,เส้นแต่งหน้าขนมเค้ก!Z:Z)+SUMIF(แพ็ค!$C:$C,'รับ-จ่าย ประจำวัน'!$B10,แพ็ค!Z:Z)+SUMIF(ธุรการ!$C:$C,'รับ-จ่าย ประจำวัน'!$B10,ธุรการ!Z:Z)+SUMIF(เส้นแต่งหน้าขนมปัง!$C:$C,'รับ-จ่าย ประจำวัน'!$B10,เส้นแต่งหน้าขนมปัง!Z:Z)+SUMIF('วางแผนBC,CJ'!$C:$C,'รับ-จ่าย ประจำวัน'!$B10,'วางแผนBC,CJ'!Z:Z)+SUMIF(RD!$C:$C,'รับ-จ่าย ประจำวัน'!$B10,RD!Z:Z)+SUMIF('FG,ออนไล,คัดแยก'!$C:$C,'รับ-จ่าย ประจำวัน'!$B10,'FG,ออนไล,คัดแยก'!Z:Z)</f>
        <v>0</v>
      </c>
      <c r="BH10" s="16">
        <f>SUMIF(เตรียมส่วนผสม!$C:$C,'รับ-จ่าย ประจำวัน'!$B10,เตรียมส่วนผสม!AA:AA)+SUMIF(กวนไส้!$C:$C,'รับ-จ่าย ประจำวัน'!$B10,กวนไส้!AA:AA)+SUMIF(ผลิต1!$C:$C,'รับ-จ่าย ประจำวัน'!$B10,ผลิต1!AA:AA)+SUMIF(ผลิต2!$C:$C,'รับ-จ่าย ประจำวัน'!$B10,ผลิต2!AA:AA)+SUMIF(เส้นแต่งหน้าขนมเค้ก!$C:$C,'รับ-จ่าย ประจำวัน'!$B10,เส้นแต่งหน้าขนมเค้ก!AA:AA)+SUMIF(แพ็ค!$C:$C,'รับ-จ่าย ประจำวัน'!$B10,แพ็ค!AA:AA)+SUMIF(ธุรการ!$C:$C,'รับ-จ่าย ประจำวัน'!$B10,ธุรการ!AA:AA)+SUMIF(เส้นแต่งหน้าขนมปัง!$C:$C,'รับ-จ่าย ประจำวัน'!$B10,เส้นแต่งหน้าขนมปัง!AA:AA)+SUMIF('วางแผนBC,CJ'!$C:$C,'รับ-จ่าย ประจำวัน'!$B10,'วางแผนBC,CJ'!AA:AA)+SUMIF(RD!$C:$C,'รับ-จ่าย ประจำวัน'!$B10,RD!AA:AA)+SUMIF('FG,ออนไล,คัดแยก'!$C:$C,'รับ-จ่าย ประจำวัน'!$B10,'FG,ออนไล,คัดแยก'!AA:AA)</f>
        <v>0</v>
      </c>
      <c r="BI10" s="16">
        <f>SUMIF(เตรียมส่วนผสม!$C:$C,'รับ-จ่าย ประจำวัน'!$B10,เตรียมส่วนผสม!AB:AB)+SUMIF(กวนไส้!$C:$C,'รับ-จ่าย ประจำวัน'!$B10,กวนไส้!AB:AB)+SUMIF(ผลิต1!$C:$C,'รับ-จ่าย ประจำวัน'!$B10,ผลิต1!AB:AB)+SUMIF(ผลิต2!$C:$C,'รับ-จ่าย ประจำวัน'!$B10,ผลิต2!AB:AB)+SUMIF(เส้นแต่งหน้าขนมเค้ก!$C:$C,'รับ-จ่าย ประจำวัน'!$B10,เส้นแต่งหน้าขนมเค้ก!AB:AB)+SUMIF(แพ็ค!$C:$C,'รับ-จ่าย ประจำวัน'!$B10,แพ็ค!AB:AB)+SUMIF(ธุรการ!$C:$C,'รับ-จ่าย ประจำวัน'!$B10,ธุรการ!AB:AB)+SUMIF(เส้นแต่งหน้าขนมปัง!$C:$C,'รับ-จ่าย ประจำวัน'!$B10,เส้นแต่งหน้าขนมปัง!AB:AB)+SUMIF('วางแผนBC,CJ'!$C:$C,'รับ-จ่าย ประจำวัน'!$B10,'วางแผนBC,CJ'!AB:AB)+SUMIF(RD!$C:$C,'รับ-จ่าย ประจำวัน'!$B10,RD!AB:AB)+SUMIF('FG,ออนไล,คัดแยก'!$C:$C,'รับ-จ่าย ประจำวัน'!$B10,'FG,ออนไล,คัดแยก'!AB:AB)</f>
        <v>0</v>
      </c>
      <c r="BJ10" s="16">
        <f>SUMIF(เตรียมส่วนผสม!$C:$C,'รับ-จ่าย ประจำวัน'!$B10,เตรียมส่วนผสม!AC:AC)+SUMIF(กวนไส้!$C:$C,'รับ-จ่าย ประจำวัน'!$B10,กวนไส้!AC:AC)+SUMIF(ผลิต1!$C:$C,'รับ-จ่าย ประจำวัน'!$B10,ผลิต1!AC:AC)+SUMIF(ผลิต2!$C:$C,'รับ-จ่าย ประจำวัน'!$B10,ผลิต2!AC:AC)+SUMIF(เส้นแต่งหน้าขนมเค้ก!$C:$C,'รับ-จ่าย ประจำวัน'!$B10,เส้นแต่งหน้าขนมเค้ก!AC:AC)+SUMIF(แพ็ค!$C:$C,'รับ-จ่าย ประจำวัน'!$B10,แพ็ค!AC:AC)+SUMIF(ธุรการ!$C:$C,'รับ-จ่าย ประจำวัน'!$B10,ธุรการ!AC:AC)+SUMIF(เส้นแต่งหน้าขนมปัง!$C:$C,'รับ-จ่าย ประจำวัน'!$B10,เส้นแต่งหน้าขนมปัง!AC:AC)+SUMIF('วางแผนBC,CJ'!$C:$C,'รับ-จ่าย ประจำวัน'!$B10,'วางแผนBC,CJ'!AC:AC)+SUMIF(RD!$C:$C,'รับ-จ่าย ประจำวัน'!$B10,RD!AC:AC)+SUMIF('FG,ออนไล,คัดแยก'!$C:$C,'รับ-จ่าย ประจำวัน'!$B10,'FG,ออนไล,คัดแยก'!AC:AC)</f>
        <v>0</v>
      </c>
      <c r="BK10" s="16">
        <f>SUMIF(เตรียมส่วนผสม!$C:$C,'รับ-จ่าย ประจำวัน'!$B10,เตรียมส่วนผสม!AD:AD)+SUMIF(กวนไส้!$C:$C,'รับ-จ่าย ประจำวัน'!$B10,กวนไส้!AD:AD)+SUMIF(ผลิต1!$C:$C,'รับ-จ่าย ประจำวัน'!$B10,ผลิต1!AD:AD)+SUMIF(ผลิต2!$C:$C,'รับ-จ่าย ประจำวัน'!$B10,ผลิต2!AD:AD)+SUMIF(เส้นแต่งหน้าขนมเค้ก!$C:$C,'รับ-จ่าย ประจำวัน'!$B10,เส้นแต่งหน้าขนมเค้ก!AD:AD)+SUMIF(แพ็ค!$C:$C,'รับ-จ่าย ประจำวัน'!$B10,แพ็ค!AD:AD)+SUMIF(ธุรการ!$C:$C,'รับ-จ่าย ประจำวัน'!$B10,ธุรการ!AD:AD)+SUMIF(เส้นแต่งหน้าขนมปัง!$C:$C,'รับ-จ่าย ประจำวัน'!$B10,เส้นแต่งหน้าขนมปัง!AD:AD)+SUMIF('วางแผนBC,CJ'!$C:$C,'รับ-จ่าย ประจำวัน'!$B10,'วางแผนBC,CJ'!AD:AD)+SUMIF(RD!$C:$C,'รับ-จ่าย ประจำวัน'!$B10,RD!AD:AD)+SUMIF('FG,ออนไล,คัดแยก'!$C:$C,'รับ-จ่าย ประจำวัน'!$B10,'FG,ออนไล,คัดแยก'!AD:AD)</f>
        <v>0</v>
      </c>
      <c r="BL10" s="16">
        <f>SUMIF(เตรียมส่วนผสม!$C:$C,'รับ-จ่าย ประจำวัน'!$B10,เตรียมส่วนผสม!AE:AE)+SUMIF(กวนไส้!$C:$C,'รับ-จ่าย ประจำวัน'!$B10,กวนไส้!AE:AE)+SUMIF(ผลิต1!$C:$C,'รับ-จ่าย ประจำวัน'!$B10,ผลิต1!AE:AE)+SUMIF(ผลิต2!$C:$C,'รับ-จ่าย ประจำวัน'!$B10,ผลิต2!AE:AE)+SUMIF(เส้นแต่งหน้าขนมเค้ก!$C:$C,'รับ-จ่าย ประจำวัน'!$B10,เส้นแต่งหน้าขนมเค้ก!AE:AE)+SUMIF(แพ็ค!$C:$C,'รับ-จ่าย ประจำวัน'!$B10,แพ็ค!AE:AE)+SUMIF(ธุรการ!$C:$C,'รับ-จ่าย ประจำวัน'!$B10,ธุรการ!AE:AE)+SUMIF(เส้นแต่งหน้าขนมปัง!$C:$C,'รับ-จ่าย ประจำวัน'!$B10,เส้นแต่งหน้าขนมปัง!AE:AE)+SUMIF('วางแผนBC,CJ'!$C:$C,'รับ-จ่าย ประจำวัน'!$B10,'วางแผนBC,CJ'!AE:AE)+SUMIF(RD!$C:$C,'รับ-จ่าย ประจำวัน'!$B10,RD!AE:AE)+SUMIF('FG,ออนไล,คัดแยก'!$C:$C,'รับ-จ่าย ประจำวัน'!$B10,'FG,ออนไล,คัดแยก'!AE:AE)</f>
        <v>0</v>
      </c>
      <c r="BM10" s="16">
        <f>SUMIF(เตรียมส่วนผสม!$C:$C,'รับ-จ่าย ประจำวัน'!$B10,เตรียมส่วนผสม!AF:AF)+SUMIF(กวนไส้!$C:$C,'รับ-จ่าย ประจำวัน'!$B10,กวนไส้!AF:AF)+SUMIF(ผลิต1!$C:$C,'รับ-จ่าย ประจำวัน'!$B10,ผลิต1!AF:AF)+SUMIF(ผลิต2!$C:$C,'รับ-จ่าย ประจำวัน'!$B10,ผลิต2!AF:AF)+SUMIF(เส้นแต่งหน้าขนมเค้ก!$C:$C,'รับ-จ่าย ประจำวัน'!$B10,เส้นแต่งหน้าขนมเค้ก!AF:AF)+SUMIF(แพ็ค!$C:$C,'รับ-จ่าย ประจำวัน'!$B10,แพ็ค!AF:AF)+SUMIF(ธุรการ!$C:$C,'รับ-จ่าย ประจำวัน'!$B10,ธุรการ!AF:AF)+SUMIF(เส้นแต่งหน้าขนมปัง!$C:$C,'รับ-จ่าย ประจำวัน'!$B10,เส้นแต่งหน้าขนมปัง!AF:AF)+SUMIF('วางแผนBC,CJ'!$C:$C,'รับ-จ่าย ประจำวัน'!$B10,'วางแผนBC,CJ'!AF:AF)+SUMIF(RD!$C:$C,'รับ-จ่าย ประจำวัน'!$B10,RD!AF:AF)+SUMIF('FG,ออนไล,คัดแยก'!$C:$C,'รับ-จ่าย ประจำวัน'!$B10,'FG,ออนไล,คัดแยก'!AF:AF)</f>
        <v>0</v>
      </c>
      <c r="BN10" s="16">
        <f>SUMIF(เตรียมส่วนผสม!$C:$C,'รับ-จ่าย ประจำวัน'!$B10,เตรียมส่วนผสม!AG:AG)+SUMIF(กวนไส้!$C:$C,'รับ-จ่าย ประจำวัน'!$B10,กวนไส้!AG:AG)+SUMIF(ผลิต1!$C:$C,'รับ-จ่าย ประจำวัน'!$B10,ผลิต1!AG:AG)+SUMIF(ผลิต2!$C:$C,'รับ-จ่าย ประจำวัน'!$B10,ผลิต2!AG:AG)+SUMIF(เส้นแต่งหน้าขนมเค้ก!$C:$C,'รับ-จ่าย ประจำวัน'!$B10,เส้นแต่งหน้าขนมเค้ก!AG:AG)+SUMIF(แพ็ค!$C:$C,'รับ-จ่าย ประจำวัน'!$B10,แพ็ค!AG:AG)+SUMIF(ธุรการ!$C:$C,'รับ-จ่าย ประจำวัน'!$B10,ธุรการ!AG:AG)+SUMIF(เส้นแต่งหน้าขนมปัง!$C:$C,'รับ-จ่าย ประจำวัน'!$B10,เส้นแต่งหน้าขนมปัง!AG:AG)+SUMIF('วางแผนBC,CJ'!$C:$C,'รับ-จ่าย ประจำวัน'!$B10,'วางแผนBC,CJ'!AG:AG)+SUMIF(RD!$C:$C,'รับ-จ่าย ประจำวัน'!$B10,RD!AG:AG)+SUMIF('FG,ออนไล,คัดแยก'!$C:$C,'รับ-จ่าย ประจำวัน'!$B10,'FG,ออนไล,คัดแยก'!AG:AG)</f>
        <v>0</v>
      </c>
      <c r="BO10" s="16">
        <f>SUMIF(เตรียมส่วนผสม!$C:$C,'รับ-จ่าย ประจำวัน'!$B10,เตรียมส่วนผสม!AH:AH)+SUMIF(กวนไส้!$C:$C,'รับ-จ่าย ประจำวัน'!$B10,กวนไส้!AH:AH)+SUMIF(ผลิต1!$C:$C,'รับ-จ่าย ประจำวัน'!$B10,ผลิต1!AH:AH)+SUMIF(ผลิต2!$C:$C,'รับ-จ่าย ประจำวัน'!$B10,ผลิต2!AH:AH)+SUMIF(เส้นแต่งหน้าขนมเค้ก!$C:$C,'รับ-จ่าย ประจำวัน'!$B10,เส้นแต่งหน้าขนมเค้ก!AH:AH)+SUMIF(แพ็ค!$C:$C,'รับ-จ่าย ประจำวัน'!$B10,แพ็ค!AH:AH)+SUMIF(ธุรการ!$C:$C,'รับ-จ่าย ประจำวัน'!$B10,ธุรการ!AH:AH)+SUMIF(เส้นแต่งหน้าขนมปัง!$C:$C,'รับ-จ่าย ประจำวัน'!$B10,เส้นแต่งหน้าขนมปัง!AH:AH)+SUMIF('วางแผนBC,CJ'!$C:$C,'รับ-จ่าย ประจำวัน'!$B10,'วางแผนBC,CJ'!AH:AH)+SUMIF(RD!$C:$C,'รับ-จ่าย ประจำวัน'!$B10,RD!AH:AH)+SUMIF('FG,ออนไล,คัดแยก'!$C:$C,'รับ-จ่าย ประจำวัน'!$B10,'FG,ออนไล,คัดแยก'!AH:AH)</f>
        <v>0</v>
      </c>
      <c r="BP10" s="16">
        <f>SUMIF(เตรียมส่วนผสม!$C:$C,'รับ-จ่าย ประจำวัน'!$B10,เตรียมส่วนผสม!AI:AI)+SUMIF(กวนไส้!$C:$C,'รับ-จ่าย ประจำวัน'!$B10,กวนไส้!AI:AI)+SUMIF(ผลิต1!$C:$C,'รับ-จ่าย ประจำวัน'!$B10,ผลิต1!AI:AI)+SUMIF(ผลิต2!$C:$C,'รับ-จ่าย ประจำวัน'!$B10,ผลิต2!AI:AI)+SUMIF(เส้นแต่งหน้าขนมเค้ก!$C:$C,'รับ-จ่าย ประจำวัน'!$B10,เส้นแต่งหน้าขนมเค้ก!AI:AI)+SUMIF(แพ็ค!$C:$C,'รับ-จ่าย ประจำวัน'!$B10,แพ็ค!AI:AI)+SUMIF(ธุรการ!$C:$C,'รับ-จ่าย ประจำวัน'!$B10,ธุรการ!AI:AI)+SUMIF(เส้นแต่งหน้าขนมปัง!$C:$C,'รับ-จ่าย ประจำวัน'!$B10,เส้นแต่งหน้าขนมปัง!AI:AI)+SUMIF('วางแผนBC,CJ'!$C:$C,'รับ-จ่าย ประจำวัน'!$B10,'วางแผนBC,CJ'!AI:AI)+SUMIF(RD!$C:$C,'รับ-จ่าย ประจำวัน'!$B10,RD!AI:AI)+SUMIF('FG,ออนไล,คัดแยก'!$C:$C,'รับ-จ่าย ประจำวัน'!$B10,'FG,ออนไล,คัดแยก'!AI:AI)</f>
        <v>0</v>
      </c>
      <c r="BQ10" s="16">
        <f>SUMIF(เตรียมส่วนผสม!$C:$C,'รับ-จ่าย ประจำวัน'!$B10,เตรียมส่วนผสม!AJ:AJ)+SUMIF(กวนไส้!$C:$C,'รับ-จ่าย ประจำวัน'!$B10,กวนไส้!AJ:AJ)+SUMIF(ผลิต1!$C:$C,'รับ-จ่าย ประจำวัน'!$B10,ผลิต1!AJ:AJ)+SUMIF(ผลิต2!$C:$C,'รับ-จ่าย ประจำวัน'!$B10,ผลิต2!AJ:AJ)+SUMIF(เส้นแต่งหน้าขนมเค้ก!$C:$C,'รับ-จ่าย ประจำวัน'!$B10,เส้นแต่งหน้าขนมเค้ก!AJ:AJ)+SUMIF(แพ็ค!$C:$C,'รับ-จ่าย ประจำวัน'!$B10,แพ็ค!AJ:AJ)+SUMIF(ธุรการ!$C:$C,'รับ-จ่าย ประจำวัน'!$B10,ธุรการ!AJ:AJ)+SUMIF(เส้นแต่งหน้าขนมปัง!$C:$C,'รับ-จ่าย ประจำวัน'!$B10,เส้นแต่งหน้าขนมปัง!AJ:AJ)+SUMIF('วางแผนBC,CJ'!$C:$C,'รับ-จ่าย ประจำวัน'!$B10,'วางแผนBC,CJ'!AJ:AJ)+SUMIF(RD!$C:$C,'รับ-จ่าย ประจำวัน'!$B10,RD!AJ:AJ)+SUMIF('FG,ออนไล,คัดแยก'!$C:$C,'รับ-จ่าย ประจำวัน'!$B10,'FG,ออนไล,คัดแยก'!AJ:AJ)</f>
        <v>0</v>
      </c>
      <c r="BR10" s="16">
        <f>SUMIF(เตรียมส่วนผสม!$C:$C,'รับ-จ่าย ประจำวัน'!$B10,เตรียมส่วนผสม!AK:AK)+SUMIF(กวนไส้!$C:$C,'รับ-จ่าย ประจำวัน'!$B10,กวนไส้!AK:AK)+SUMIF(ผลิต1!$C:$C,'รับ-จ่าย ประจำวัน'!$B10,ผลิต1!AK:AK)+SUMIF(ผลิต2!$C:$C,'รับ-จ่าย ประจำวัน'!$B10,ผลิต2!AK:AK)+SUMIF(เส้นแต่งหน้าขนมเค้ก!$C:$C,'รับ-จ่าย ประจำวัน'!$B10,เส้นแต่งหน้าขนมเค้ก!AK:AK)+SUMIF(แพ็ค!$C:$C,'รับ-จ่าย ประจำวัน'!$B10,แพ็ค!AK:AK)+SUMIF(ธุรการ!$C:$C,'รับ-จ่าย ประจำวัน'!$B10,ธุรการ!AK:AK)+SUMIF(เส้นแต่งหน้าขนมปัง!$C:$C,'รับ-จ่าย ประจำวัน'!$B10,เส้นแต่งหน้าขนมปัง!AK:AK)+SUMIF('วางแผนBC,CJ'!$C:$C,'รับ-จ่าย ประจำวัน'!$B10,'วางแผนBC,CJ'!AK:AK)+SUMIF(RD!$C:$C,'รับ-จ่าย ประจำวัน'!$B10,RD!AK:AK)+SUMIF('FG,ออนไล,คัดแยก'!$C:$C,'รับ-จ่าย ประจำวัน'!$B10,'FG,ออนไล,คัดแยก'!AK:AK)</f>
        <v>0</v>
      </c>
      <c r="BS10" s="16">
        <f>SUMIF(เตรียมส่วนผสม!$C:$C,'รับ-จ่าย ประจำวัน'!$B10,เตรียมส่วนผสม!AL:AL)+SUMIF(กวนไส้!$C:$C,'รับ-จ่าย ประจำวัน'!$B10,กวนไส้!AL:AL)+SUMIF(ผลิต1!$C:$C,'รับ-จ่าย ประจำวัน'!$B10,ผลิต1!AL:AL)+SUMIF(ผลิต2!$C:$C,'รับ-จ่าย ประจำวัน'!$B10,ผลิต2!AL:AL)+SUMIF(เส้นแต่งหน้าขนมเค้ก!$C:$C,'รับ-จ่าย ประจำวัน'!$B10,เส้นแต่งหน้าขนมเค้ก!AL:AL)+SUMIF(แพ็ค!$C:$C,'รับ-จ่าย ประจำวัน'!$B10,แพ็ค!AL:AL)+SUMIF(ธุรการ!$C:$C,'รับ-จ่าย ประจำวัน'!$B10,ธุรการ!AL:AL)+SUMIF(เส้นแต่งหน้าขนมปัง!$C:$C,'รับ-จ่าย ประจำวัน'!$B10,เส้นแต่งหน้าขนมปัง!AL:AL)+SUMIF('วางแผนBC,CJ'!$C:$C,'รับ-จ่าย ประจำวัน'!$B10,'วางแผนBC,CJ'!AL:AL)+SUMIF(RD!$C:$C,'รับ-จ่าย ประจำวัน'!$B10,RD!AL:AL)+SUMIF('FG,ออนไล,คัดแยก'!$C:$C,'รับ-จ่าย ประจำวัน'!$B10,'FG,ออนไล,คัดแยก'!AL:AL)</f>
        <v>0</v>
      </c>
      <c r="BT10" s="18">
        <f t="shared" si="1"/>
        <v>0</v>
      </c>
      <c r="BU10" s="116"/>
      <c r="BV10" s="175">
        <f t="shared" si="2"/>
        <v>12</v>
      </c>
      <c r="BW10" s="183">
        <v>30</v>
      </c>
      <c r="BX10" s="172">
        <f t="shared" si="6"/>
        <v>0</v>
      </c>
      <c r="BY10" s="188" t="e">
        <f t="shared" si="3"/>
        <v>#DIV/0!</v>
      </c>
      <c r="BZ10" s="180" t="e">
        <f t="shared" ca="1" si="4"/>
        <v>#DIV/0!</v>
      </c>
      <c r="CA10" s="93"/>
      <c r="CB10" s="93"/>
      <c r="CC10" s="93"/>
      <c r="CD10" s="93"/>
      <c r="CE10" s="93"/>
      <c r="CF10" s="93"/>
      <c r="CG10" s="93"/>
      <c r="CH10" s="93"/>
      <c r="CI10" s="93"/>
      <c r="CJ10" s="94"/>
      <c r="CK10" s="9">
        <f t="shared" si="5"/>
        <v>12</v>
      </c>
    </row>
    <row r="11" spans="1:89" hidden="1" x14ac:dyDescent="0.5">
      <c r="A11" s="149"/>
      <c r="B11" s="34" t="s">
        <v>1647</v>
      </c>
      <c r="C11" s="33" t="s">
        <v>1649</v>
      </c>
      <c r="D11" s="141" t="s">
        <v>265</v>
      </c>
      <c r="E11" s="25"/>
      <c r="F11" s="132"/>
      <c r="G11" s="25"/>
      <c r="H11" s="12">
        <v>14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11"/>
      <c r="AF11" s="11"/>
      <c r="AG11" s="11"/>
      <c r="AH11" s="11"/>
      <c r="AI11" s="25"/>
      <c r="AJ11" s="25"/>
      <c r="AK11" s="25"/>
      <c r="AL11" s="25"/>
      <c r="AM11" s="25"/>
      <c r="AN11" s="15">
        <f t="shared" si="0"/>
        <v>0</v>
      </c>
      <c r="AO11" s="16">
        <f>SUMIF(เตรียมส่วนผสม!$C:$C,'รับ-จ่าย ประจำวัน'!$B11,เตรียมส่วนผสม!H:H)+SUMIF(กวนไส้!$C:$C,'รับ-จ่าย ประจำวัน'!$B11,กวนไส้!H:H)+SUMIF(ผลิต1!$C:$C,'รับ-จ่าย ประจำวัน'!$B11,ผลิต1!H:H)+SUMIF(ผลิต2!$C:$C,'รับ-จ่าย ประจำวัน'!$B11,ผลิต2!H:H)+SUMIF(เส้นแต่งหน้าขนมเค้ก!$C:$C,'รับ-จ่าย ประจำวัน'!$B11,เส้นแต่งหน้าขนมเค้ก!H:H)+SUMIF(แพ็ค!$C:$C,'รับ-จ่าย ประจำวัน'!$B11,แพ็ค!H:H)+SUMIF(ธุรการ!$C:$C,'รับ-จ่าย ประจำวัน'!$B11,ธุรการ!H:H)+SUMIF(เส้นแต่งหน้าขนมปัง!$C:$C,'รับ-จ่าย ประจำวัน'!$B11,เส้นแต่งหน้าขนมปัง!H:H)+SUMIF('วางแผนBC,CJ'!$C:$C,'รับ-จ่าย ประจำวัน'!$B11,'วางแผนBC,CJ'!H:H)+SUMIF(RD!$C:$C,'รับ-จ่าย ประจำวัน'!$B11,RD!H:H)+SUMIF('FG,ออนไล,คัดแยก'!$C:$C,'รับ-จ่าย ประจำวัน'!$B11,'FG,ออนไล,คัดแยก'!H:H)</f>
        <v>0</v>
      </c>
      <c r="AP11" s="16">
        <f>SUMIF(เตรียมส่วนผสม!$C:$C,'รับ-จ่าย ประจำวัน'!$B11,เตรียมส่วนผสม!I:I)+SUMIF(กวนไส้!$C:$C,'รับ-จ่าย ประจำวัน'!$B11,กวนไส้!I:I)+SUMIF(ผลิต1!$C:$C,'รับ-จ่าย ประจำวัน'!$B11,ผลิต1!I:I)+SUMIF(ผลิต2!$C:$C,'รับ-จ่าย ประจำวัน'!$B11,ผลิต2!I:I)+SUMIF(เส้นแต่งหน้าขนมเค้ก!$C:$C,'รับ-จ่าย ประจำวัน'!$B11,เส้นแต่งหน้าขนมเค้ก!I:I)+SUMIF(แพ็ค!$C:$C,'รับ-จ่าย ประจำวัน'!$B11,แพ็ค!I:I)+SUMIF(ธุรการ!$C:$C,'รับ-จ่าย ประจำวัน'!$B11,ธุรการ!I:I)+SUMIF(เส้นแต่งหน้าขนมปัง!$C:$C,'รับ-จ่าย ประจำวัน'!$B11,เส้นแต่งหน้าขนมปัง!I:I)+SUMIF('วางแผนBC,CJ'!$C:$C,'รับ-จ่าย ประจำวัน'!$B11,'วางแผนBC,CJ'!I:I)+SUMIF(RD!$C:$C,'รับ-จ่าย ประจำวัน'!$B11,RD!I:I)+SUMIF('FG,ออนไล,คัดแยก'!$C:$C,'รับ-จ่าย ประจำวัน'!$B11,'FG,ออนไล,คัดแยก'!I:I)</f>
        <v>0</v>
      </c>
      <c r="AQ11" s="16">
        <f>SUMIF(เตรียมส่วนผสม!$C:$C,'รับ-จ่าย ประจำวัน'!$B11,เตรียมส่วนผสม!J:J)+SUMIF(กวนไส้!$C:$C,'รับ-จ่าย ประจำวัน'!$B11,กวนไส้!J:J)+SUMIF(ผลิต1!$C:$C,'รับ-จ่าย ประจำวัน'!$B11,ผลิต1!J:J)+SUMIF(ผลิต2!$C:$C,'รับ-จ่าย ประจำวัน'!$B11,ผลิต2!J:J)+SUMIF(เส้นแต่งหน้าขนมเค้ก!$C:$C,'รับ-จ่าย ประจำวัน'!$B11,เส้นแต่งหน้าขนมเค้ก!J:J)+SUMIF(แพ็ค!$C:$C,'รับ-จ่าย ประจำวัน'!$B11,แพ็ค!J:J)+SUMIF(ธุรการ!$C:$C,'รับ-จ่าย ประจำวัน'!$B11,ธุรการ!J:J)+SUMIF(เส้นแต่งหน้าขนมปัง!$C:$C,'รับ-จ่าย ประจำวัน'!$B11,เส้นแต่งหน้าขนมปัง!J:J)+SUMIF('วางแผนBC,CJ'!$C:$C,'รับ-จ่าย ประจำวัน'!$B11,'วางแผนBC,CJ'!J:J)+SUMIF(RD!$C:$C,'รับ-จ่าย ประจำวัน'!$B11,RD!J:J)+SUMIF('FG,ออนไล,คัดแยก'!$C:$C,'รับ-จ่าย ประจำวัน'!$B11,'FG,ออนไล,คัดแยก'!J:J)</f>
        <v>0</v>
      </c>
      <c r="AR11" s="16">
        <f>SUMIF(เตรียมส่วนผสม!$C:$C,'รับ-จ่าย ประจำวัน'!$B11,เตรียมส่วนผสม!K:K)+SUMIF(กวนไส้!$C:$C,'รับ-จ่าย ประจำวัน'!$B11,กวนไส้!K:K)+SUMIF(ผลิต1!$C:$C,'รับ-จ่าย ประจำวัน'!$B11,ผลิต1!K:K)+SUMIF(ผลิต2!$C:$C,'รับ-จ่าย ประจำวัน'!$B11,ผลิต2!K:K)+SUMIF(เส้นแต่งหน้าขนมเค้ก!$C:$C,'รับ-จ่าย ประจำวัน'!$B11,เส้นแต่งหน้าขนมเค้ก!K:K)+SUMIF(แพ็ค!$C:$C,'รับ-จ่าย ประจำวัน'!$B11,แพ็ค!K:K)+SUMIF(ธุรการ!$C:$C,'รับ-จ่าย ประจำวัน'!$B11,ธุรการ!K:K)+SUMIF(เส้นแต่งหน้าขนมปัง!$C:$C,'รับ-จ่าย ประจำวัน'!$B11,เส้นแต่งหน้าขนมปัง!K:K)+SUMIF('วางแผนBC,CJ'!$C:$C,'รับ-จ่าย ประจำวัน'!$B11,'วางแผนBC,CJ'!K:K)+SUMIF(RD!$C:$C,'รับ-จ่าย ประจำวัน'!$B11,RD!K:K)+SUMIF('FG,ออนไล,คัดแยก'!$C:$C,'รับ-จ่าย ประจำวัน'!$B11,'FG,ออนไล,คัดแยก'!K:K)</f>
        <v>0</v>
      </c>
      <c r="AS11" s="16">
        <f>SUMIF(เตรียมส่วนผสม!$C:$C,'รับ-จ่าย ประจำวัน'!$B11,เตรียมส่วนผสม!L:L)+SUMIF(กวนไส้!$C:$C,'รับ-จ่าย ประจำวัน'!$B11,กวนไส้!L:L)+SUMIF(ผลิต1!$C:$C,'รับ-จ่าย ประจำวัน'!$B11,ผลิต1!L:L)+SUMIF(ผลิต2!$C:$C,'รับ-จ่าย ประจำวัน'!$B11,ผลิต2!L:L)+SUMIF(เส้นแต่งหน้าขนมเค้ก!$C:$C,'รับ-จ่าย ประจำวัน'!$B11,เส้นแต่งหน้าขนมเค้ก!L:L)+SUMIF(แพ็ค!$C:$C,'รับ-จ่าย ประจำวัน'!$B11,แพ็ค!L:L)+SUMIF(ธุรการ!$C:$C,'รับ-จ่าย ประจำวัน'!$B11,ธุรการ!L:L)+SUMIF(เส้นแต่งหน้าขนมปัง!$C:$C,'รับ-จ่าย ประจำวัน'!$B11,เส้นแต่งหน้าขนมปัง!L:L)+SUMIF('วางแผนBC,CJ'!$C:$C,'รับ-จ่าย ประจำวัน'!$B11,'วางแผนBC,CJ'!L:L)+SUMIF(RD!$C:$C,'รับ-จ่าย ประจำวัน'!$B11,RD!L:L)+SUMIF('FG,ออนไล,คัดแยก'!$C:$C,'รับ-จ่าย ประจำวัน'!$B11,'FG,ออนไล,คัดแยก'!L:L)</f>
        <v>0</v>
      </c>
      <c r="AT11" s="16">
        <f>SUMIF(เตรียมส่วนผสม!$C:$C,'รับ-จ่าย ประจำวัน'!$B11,เตรียมส่วนผสม!M:M)+SUMIF(กวนไส้!$C:$C,'รับ-จ่าย ประจำวัน'!$B11,กวนไส้!M:M)+SUMIF(ผลิต1!$C:$C,'รับ-จ่าย ประจำวัน'!$B11,ผลิต1!M:M)+SUMIF(ผลิต2!$C:$C,'รับ-จ่าย ประจำวัน'!$B11,ผลิต2!M:M)+SUMIF(เส้นแต่งหน้าขนมเค้ก!$C:$C,'รับ-จ่าย ประจำวัน'!$B11,เส้นแต่งหน้าขนมเค้ก!M:M)+SUMIF(แพ็ค!$C:$C,'รับ-จ่าย ประจำวัน'!$B11,แพ็ค!M:M)+SUMIF(ธุรการ!$C:$C,'รับ-จ่าย ประจำวัน'!$B11,ธุรการ!M:M)+SUMIF(เส้นแต่งหน้าขนมปัง!$C:$C,'รับ-จ่าย ประจำวัน'!$B11,เส้นแต่งหน้าขนมปัง!M:M)+SUMIF('วางแผนBC,CJ'!$C:$C,'รับ-จ่าย ประจำวัน'!$B11,'วางแผนBC,CJ'!M:M)+SUMIF(RD!$C:$C,'รับ-จ่าย ประจำวัน'!$B11,RD!M:M)+SUMIF('FG,ออนไล,คัดแยก'!$C:$C,'รับ-จ่าย ประจำวัน'!$B11,'FG,ออนไล,คัดแยก'!M:M)</f>
        <v>0</v>
      </c>
      <c r="AU11" s="16">
        <f>SUMIF(เตรียมส่วนผสม!$C:$C,'รับ-จ่าย ประจำวัน'!$B11,เตรียมส่วนผสม!N:N)+SUMIF(กวนไส้!$C:$C,'รับ-จ่าย ประจำวัน'!$B11,กวนไส้!N:N)+SUMIF(ผลิต1!$C:$C,'รับ-จ่าย ประจำวัน'!$B11,ผลิต1!N:N)+SUMIF(ผลิต2!$C:$C,'รับ-จ่าย ประจำวัน'!$B11,ผลิต2!N:N)+SUMIF(เส้นแต่งหน้าขนมเค้ก!$C:$C,'รับ-จ่าย ประจำวัน'!$B11,เส้นแต่งหน้าขนมเค้ก!N:N)+SUMIF(แพ็ค!$C:$C,'รับ-จ่าย ประจำวัน'!$B11,แพ็ค!N:N)+SUMIF(ธุรการ!$C:$C,'รับ-จ่าย ประจำวัน'!$B11,ธุรการ!N:N)+SUMIF(เส้นแต่งหน้าขนมปัง!$C:$C,'รับ-จ่าย ประจำวัน'!$B11,เส้นแต่งหน้าขนมปัง!N:N)+SUMIF('วางแผนBC,CJ'!$C:$C,'รับ-จ่าย ประจำวัน'!$B11,'วางแผนBC,CJ'!N:N)+SUMIF(RD!$C:$C,'รับ-จ่าย ประจำวัน'!$B11,RD!N:N)+SUMIF('FG,ออนไล,คัดแยก'!$C:$C,'รับ-จ่าย ประจำวัน'!$B11,'FG,ออนไล,คัดแยก'!N:N)</f>
        <v>0</v>
      </c>
      <c r="AV11" s="16">
        <f>SUMIF(เตรียมส่วนผสม!$C:$C,'รับ-จ่าย ประจำวัน'!$B11,เตรียมส่วนผสม!O:O)+SUMIF(กวนไส้!$C:$C,'รับ-จ่าย ประจำวัน'!$B11,กวนไส้!O:O)+SUMIF(ผลิต1!$C:$C,'รับ-จ่าย ประจำวัน'!$B11,ผลิต1!O:O)+SUMIF(ผลิต2!$C:$C,'รับ-จ่าย ประจำวัน'!$B11,ผลิต2!O:O)+SUMIF(เส้นแต่งหน้าขนมเค้ก!$C:$C,'รับ-จ่าย ประจำวัน'!$B11,เส้นแต่งหน้าขนมเค้ก!O:O)+SUMIF(แพ็ค!$C:$C,'รับ-จ่าย ประจำวัน'!$B11,แพ็ค!O:O)+SUMIF(ธุรการ!$C:$C,'รับ-จ่าย ประจำวัน'!$B11,ธุรการ!O:O)+SUMIF(เส้นแต่งหน้าขนมปัง!$C:$C,'รับ-จ่าย ประจำวัน'!$B11,เส้นแต่งหน้าขนมปัง!O:O)+SUMIF('วางแผนBC,CJ'!$C:$C,'รับ-จ่าย ประจำวัน'!$B11,'วางแผนBC,CJ'!O:O)+SUMIF(RD!$C:$C,'รับ-จ่าย ประจำวัน'!$B11,RD!O:O)+SUMIF('FG,ออนไล,คัดแยก'!$C:$C,'รับ-จ่าย ประจำวัน'!$B11,'FG,ออนไล,คัดแยก'!O:O)</f>
        <v>0</v>
      </c>
      <c r="AW11" s="16">
        <f>SUMIF(เตรียมส่วนผสม!$C:$C,'รับ-จ่าย ประจำวัน'!$B11,เตรียมส่วนผสม!P:P)+SUMIF(กวนไส้!$C:$C,'รับ-จ่าย ประจำวัน'!$B11,กวนไส้!P:P)+SUMIF(ผลิต1!$C:$C,'รับ-จ่าย ประจำวัน'!$B11,ผลิต1!P:P)+SUMIF(ผลิต2!$C:$C,'รับ-จ่าย ประจำวัน'!$B11,ผลิต2!P:P)+SUMIF(เส้นแต่งหน้าขนมเค้ก!$C:$C,'รับ-จ่าย ประจำวัน'!$B11,เส้นแต่งหน้าขนมเค้ก!P:P)+SUMIF(แพ็ค!$C:$C,'รับ-จ่าย ประจำวัน'!$B11,แพ็ค!P:P)+SUMIF(ธุรการ!$C:$C,'รับ-จ่าย ประจำวัน'!$B11,ธุรการ!P:P)+SUMIF(เส้นแต่งหน้าขนมปัง!$C:$C,'รับ-จ่าย ประจำวัน'!$B11,เส้นแต่งหน้าขนมปัง!P:P)+SUMIF('วางแผนBC,CJ'!$C:$C,'รับ-จ่าย ประจำวัน'!$B11,'วางแผนBC,CJ'!P:P)+SUMIF(RD!$C:$C,'รับ-จ่าย ประจำวัน'!$B11,RD!P:P)+SUMIF('FG,ออนไล,คัดแยก'!$C:$C,'รับ-จ่าย ประจำวัน'!$B11,'FG,ออนไล,คัดแยก'!P:P)</f>
        <v>0</v>
      </c>
      <c r="AX11" s="16">
        <f>SUMIF(เตรียมส่วนผสม!$C:$C,'รับ-จ่าย ประจำวัน'!$B11,เตรียมส่วนผสม!Q:Q)+SUMIF(กวนไส้!$C:$C,'รับ-จ่าย ประจำวัน'!$B11,กวนไส้!Q:Q)+SUMIF(ผลิต1!$C:$C,'รับ-จ่าย ประจำวัน'!$B11,ผลิต1!Q:Q)+SUMIF(ผลิต2!$C:$C,'รับ-จ่าย ประจำวัน'!$B11,ผลิต2!Q:Q)+SUMIF(เส้นแต่งหน้าขนมเค้ก!$C:$C,'รับ-จ่าย ประจำวัน'!$B11,เส้นแต่งหน้าขนมเค้ก!Q:Q)+SUMIF(แพ็ค!$C:$C,'รับ-จ่าย ประจำวัน'!$B11,แพ็ค!Q:Q)+SUMIF(ธุรการ!$C:$C,'รับ-จ่าย ประจำวัน'!$B11,ธุรการ!Q:Q)+SUMIF(เส้นแต่งหน้าขนมปัง!$C:$C,'รับ-จ่าย ประจำวัน'!$B11,เส้นแต่งหน้าขนมปัง!Q:Q)+SUMIF('วางแผนBC,CJ'!$C:$C,'รับ-จ่าย ประจำวัน'!$B11,'วางแผนBC,CJ'!Q:Q)+SUMIF(RD!$C:$C,'รับ-จ่าย ประจำวัน'!$B11,RD!Q:Q)+SUMIF('FG,ออนไล,คัดแยก'!$C:$C,'รับ-จ่าย ประจำวัน'!$B11,'FG,ออนไล,คัดแยก'!Q:Q)</f>
        <v>0</v>
      </c>
      <c r="AY11" s="16">
        <f>SUMIF(เตรียมส่วนผสม!$C:$C,'รับ-จ่าย ประจำวัน'!$B11,เตรียมส่วนผสม!R:R)+SUMIF(กวนไส้!$C:$C,'รับ-จ่าย ประจำวัน'!$B11,กวนไส้!R:R)+SUMIF(ผลิต1!$C:$C,'รับ-จ่าย ประจำวัน'!$B11,ผลิต1!R:R)+SUMIF(ผลิต2!$C:$C,'รับ-จ่าย ประจำวัน'!$B11,ผลิต2!R:R)+SUMIF(เส้นแต่งหน้าขนมเค้ก!$C:$C,'รับ-จ่าย ประจำวัน'!$B11,เส้นแต่งหน้าขนมเค้ก!R:R)+SUMIF(แพ็ค!$C:$C,'รับ-จ่าย ประจำวัน'!$B11,แพ็ค!R:R)+SUMIF(ธุรการ!$C:$C,'รับ-จ่าย ประจำวัน'!$B11,ธุรการ!R:R)+SUMIF(เส้นแต่งหน้าขนมปัง!$C:$C,'รับ-จ่าย ประจำวัน'!$B11,เส้นแต่งหน้าขนมปัง!R:R)+SUMIF('วางแผนBC,CJ'!$C:$C,'รับ-จ่าย ประจำวัน'!$B11,'วางแผนBC,CJ'!R:R)+SUMIF(RD!$C:$C,'รับ-จ่าย ประจำวัน'!$B11,RD!R:R)+SUMIF('FG,ออนไล,คัดแยก'!$C:$C,'รับ-จ่าย ประจำวัน'!$B11,'FG,ออนไล,คัดแยก'!R:R)</f>
        <v>0</v>
      </c>
      <c r="AZ11" s="16">
        <f>SUMIF(เตรียมส่วนผสม!$C:$C,'รับ-จ่าย ประจำวัน'!$B11,เตรียมส่วนผสม!S:S)+SUMIF(กวนไส้!$C:$C,'รับ-จ่าย ประจำวัน'!$B11,กวนไส้!S:S)+SUMIF(ผลิต1!$C:$C,'รับ-จ่าย ประจำวัน'!$B11,ผลิต1!S:S)+SUMIF(ผลิต2!$C:$C,'รับ-จ่าย ประจำวัน'!$B11,ผลิต2!S:S)+SUMIF(เส้นแต่งหน้าขนมเค้ก!$C:$C,'รับ-จ่าย ประจำวัน'!$B11,เส้นแต่งหน้าขนมเค้ก!S:S)+SUMIF(แพ็ค!$C:$C,'รับ-จ่าย ประจำวัน'!$B11,แพ็ค!S:S)+SUMIF(ธุรการ!$C:$C,'รับ-จ่าย ประจำวัน'!$B11,ธุรการ!S:S)+SUMIF(เส้นแต่งหน้าขนมปัง!$C:$C,'รับ-จ่าย ประจำวัน'!$B11,เส้นแต่งหน้าขนมปัง!S:S)+SUMIF('วางแผนBC,CJ'!$C:$C,'รับ-จ่าย ประจำวัน'!$B11,'วางแผนBC,CJ'!S:S)+SUMIF(RD!$C:$C,'รับ-จ่าย ประจำวัน'!$B11,RD!S:S)+SUMIF('FG,ออนไล,คัดแยก'!$C:$C,'รับ-จ่าย ประจำวัน'!$B11,'FG,ออนไล,คัดแยก'!S:S)</f>
        <v>0</v>
      </c>
      <c r="BA11" s="16">
        <f>SUMIF(เตรียมส่วนผสม!$C:$C,'รับ-จ่าย ประจำวัน'!$B11,เตรียมส่วนผสม!T:T)+SUMIF(กวนไส้!$C:$C,'รับ-จ่าย ประจำวัน'!$B11,กวนไส้!T:T)+SUMIF(ผลิต1!$C:$C,'รับ-จ่าย ประจำวัน'!$B11,ผลิต1!T:T)+SUMIF(ผลิต2!$C:$C,'รับ-จ่าย ประจำวัน'!$B11,ผลิต2!T:T)+SUMIF(เส้นแต่งหน้าขนมเค้ก!$C:$C,'รับ-จ่าย ประจำวัน'!$B11,เส้นแต่งหน้าขนมเค้ก!T:T)+SUMIF(แพ็ค!$C:$C,'รับ-จ่าย ประจำวัน'!$B11,แพ็ค!T:T)+SUMIF(ธุรการ!$C:$C,'รับ-จ่าย ประจำวัน'!$B11,ธุรการ!T:T)+SUMIF(เส้นแต่งหน้าขนมปัง!$C:$C,'รับ-จ่าย ประจำวัน'!$B11,เส้นแต่งหน้าขนมปัง!T:T)+SUMIF('วางแผนBC,CJ'!$C:$C,'รับ-จ่าย ประจำวัน'!$B11,'วางแผนBC,CJ'!T:T)+SUMIF(RD!$C:$C,'รับ-จ่าย ประจำวัน'!$B11,RD!T:T)+SUMIF('FG,ออนไล,คัดแยก'!$C:$C,'รับ-จ่าย ประจำวัน'!$B11,'FG,ออนไล,คัดแยก'!T:T)</f>
        <v>0</v>
      </c>
      <c r="BB11" s="16">
        <f>SUMIF(เตรียมส่วนผสม!$C:$C,'รับ-จ่าย ประจำวัน'!$B11,เตรียมส่วนผสม!U:U)+SUMIF(กวนไส้!$C:$C,'รับ-จ่าย ประจำวัน'!$B11,กวนไส้!U:U)+SUMIF(ผลิต1!$C:$C,'รับ-จ่าย ประจำวัน'!$B11,ผลิต1!U:U)+SUMIF(ผลิต2!$C:$C,'รับ-จ่าย ประจำวัน'!$B11,ผลิต2!U:U)+SUMIF(เส้นแต่งหน้าขนมเค้ก!$C:$C,'รับ-จ่าย ประจำวัน'!$B11,เส้นแต่งหน้าขนมเค้ก!U:U)+SUMIF(แพ็ค!$C:$C,'รับ-จ่าย ประจำวัน'!$B11,แพ็ค!U:U)+SUMIF(ธุรการ!$C:$C,'รับ-จ่าย ประจำวัน'!$B11,ธุรการ!U:U)+SUMIF(เส้นแต่งหน้าขนมปัง!$C:$C,'รับ-จ่าย ประจำวัน'!$B11,เส้นแต่งหน้าขนมปัง!U:U)+SUMIF('วางแผนBC,CJ'!$C:$C,'รับ-จ่าย ประจำวัน'!$B11,'วางแผนBC,CJ'!U:U)+SUMIF(RD!$C:$C,'รับ-จ่าย ประจำวัน'!$B11,RD!U:U)+SUMIF('FG,ออนไล,คัดแยก'!$C:$C,'รับ-จ่าย ประจำวัน'!$B11,'FG,ออนไล,คัดแยก'!U:U)</f>
        <v>0</v>
      </c>
      <c r="BC11" s="16">
        <f>SUMIF(เตรียมส่วนผสม!$C:$C,'รับ-จ่าย ประจำวัน'!$B11,เตรียมส่วนผสม!V:V)+SUMIF(กวนไส้!$C:$C,'รับ-จ่าย ประจำวัน'!$B11,กวนไส้!V:V)+SUMIF(ผลิต1!$C:$C,'รับ-จ่าย ประจำวัน'!$B11,ผลิต1!V:V)+SUMIF(ผลิต2!$C:$C,'รับ-จ่าย ประจำวัน'!$B11,ผลิต2!V:V)+SUMIF(เส้นแต่งหน้าขนมเค้ก!$C:$C,'รับ-จ่าย ประจำวัน'!$B11,เส้นแต่งหน้าขนมเค้ก!V:V)+SUMIF(แพ็ค!$C:$C,'รับ-จ่าย ประจำวัน'!$B11,แพ็ค!V:V)+SUMIF(ธุรการ!$C:$C,'รับ-จ่าย ประจำวัน'!$B11,ธุรการ!V:V)+SUMIF(เส้นแต่งหน้าขนมปัง!$C:$C,'รับ-จ่าย ประจำวัน'!$B11,เส้นแต่งหน้าขนมปัง!V:V)+SUMIF('วางแผนBC,CJ'!$C:$C,'รับ-จ่าย ประจำวัน'!$B11,'วางแผนBC,CJ'!V:V)+SUMIF(RD!$C:$C,'รับ-จ่าย ประจำวัน'!$B11,RD!V:V)+SUMIF('FG,ออนไล,คัดแยก'!$C:$C,'รับ-จ่าย ประจำวัน'!$B11,'FG,ออนไล,คัดแยก'!V:V)</f>
        <v>0</v>
      </c>
      <c r="BD11" s="16">
        <f>SUMIF(เตรียมส่วนผสม!$C:$C,'รับ-จ่าย ประจำวัน'!$B11,เตรียมส่วนผสม!W:W)+SUMIF(กวนไส้!$C:$C,'รับ-จ่าย ประจำวัน'!$B11,กวนไส้!W:W)+SUMIF(ผลิต1!$C:$C,'รับ-จ่าย ประจำวัน'!$B11,ผลิต1!W:W)+SUMIF(ผลิต2!$C:$C,'รับ-จ่าย ประจำวัน'!$B11,ผลิต2!W:W)+SUMIF(เส้นแต่งหน้าขนมเค้ก!$C:$C,'รับ-จ่าย ประจำวัน'!$B11,เส้นแต่งหน้าขนมเค้ก!W:W)+SUMIF(แพ็ค!$C:$C,'รับ-จ่าย ประจำวัน'!$B11,แพ็ค!W:W)+SUMIF(ธุรการ!$C:$C,'รับ-จ่าย ประจำวัน'!$B11,ธุรการ!W:W)+SUMIF(เส้นแต่งหน้าขนมปัง!$C:$C,'รับ-จ่าย ประจำวัน'!$B11,เส้นแต่งหน้าขนมปัง!W:W)+SUMIF('วางแผนBC,CJ'!$C:$C,'รับ-จ่าย ประจำวัน'!$B11,'วางแผนBC,CJ'!W:W)+SUMIF(RD!$C:$C,'รับ-จ่าย ประจำวัน'!$B11,RD!W:W)+SUMIF('FG,ออนไล,คัดแยก'!$C:$C,'รับ-จ่าย ประจำวัน'!$B11,'FG,ออนไล,คัดแยก'!W:W)</f>
        <v>0</v>
      </c>
      <c r="BE11" s="16">
        <f>SUMIF(เตรียมส่วนผสม!$C:$C,'รับ-จ่าย ประจำวัน'!$B11,เตรียมส่วนผสม!X:X)+SUMIF(กวนไส้!$C:$C,'รับ-จ่าย ประจำวัน'!$B11,กวนไส้!X:X)+SUMIF(ผลิต1!$C:$C,'รับ-จ่าย ประจำวัน'!$B11,ผลิต1!X:X)+SUMIF(ผลิต2!$C:$C,'รับ-จ่าย ประจำวัน'!$B11,ผลิต2!X:X)+SUMIF(เส้นแต่งหน้าขนมเค้ก!$C:$C,'รับ-จ่าย ประจำวัน'!$B11,เส้นแต่งหน้าขนมเค้ก!X:X)+SUMIF(แพ็ค!$C:$C,'รับ-จ่าย ประจำวัน'!$B11,แพ็ค!X:X)+SUMIF(ธุรการ!$C:$C,'รับ-จ่าย ประจำวัน'!$B11,ธุรการ!X:X)+SUMIF(เส้นแต่งหน้าขนมปัง!$C:$C,'รับ-จ่าย ประจำวัน'!$B11,เส้นแต่งหน้าขนมปัง!X:X)+SUMIF('วางแผนBC,CJ'!$C:$C,'รับ-จ่าย ประจำวัน'!$B11,'วางแผนBC,CJ'!X:X)+SUMIF(RD!$C:$C,'รับ-จ่าย ประจำวัน'!$B11,RD!X:X)+SUMIF('FG,ออนไล,คัดแยก'!$C:$C,'รับ-จ่าย ประจำวัน'!$B11,'FG,ออนไล,คัดแยก'!X:X)</f>
        <v>0</v>
      </c>
      <c r="BF11" s="16">
        <f>SUMIF(เตรียมส่วนผสม!$C:$C,'รับ-จ่าย ประจำวัน'!$B11,เตรียมส่วนผสม!Y:Y)+SUMIF(กวนไส้!$C:$C,'รับ-จ่าย ประจำวัน'!$B11,กวนไส้!Y:Y)+SUMIF(ผลิต1!$C:$C,'รับ-จ่าย ประจำวัน'!$B11,ผลิต1!Y:Y)+SUMIF(ผลิต2!$C:$C,'รับ-จ่าย ประจำวัน'!$B11,ผลิต2!Y:Y)+SUMIF(เส้นแต่งหน้าขนมเค้ก!$C:$C,'รับ-จ่าย ประจำวัน'!$B11,เส้นแต่งหน้าขนมเค้ก!Y:Y)+SUMIF(แพ็ค!$C:$C,'รับ-จ่าย ประจำวัน'!$B11,แพ็ค!Y:Y)+SUMIF(ธุรการ!$C:$C,'รับ-จ่าย ประจำวัน'!$B11,ธุรการ!Y:Y)+SUMIF(เส้นแต่งหน้าขนมปัง!$C:$C,'รับ-จ่าย ประจำวัน'!$B11,เส้นแต่งหน้าขนมปัง!Y:Y)+SUMIF('วางแผนBC,CJ'!$C:$C,'รับ-จ่าย ประจำวัน'!$B11,'วางแผนBC,CJ'!Y:Y)+SUMIF(RD!$C:$C,'รับ-จ่าย ประจำวัน'!$B11,RD!Y:Y)+SUMIF('FG,ออนไล,คัดแยก'!$C:$C,'รับ-จ่าย ประจำวัน'!$B11,'FG,ออนไล,คัดแยก'!Y:Y)</f>
        <v>0</v>
      </c>
      <c r="BG11" s="16">
        <f>SUMIF(เตรียมส่วนผสม!$C:$C,'รับ-จ่าย ประจำวัน'!$B11,เตรียมส่วนผสม!Z:Z)+SUMIF(กวนไส้!$C:$C,'รับ-จ่าย ประจำวัน'!$B11,กวนไส้!Z:Z)+SUMIF(ผลิต1!$C:$C,'รับ-จ่าย ประจำวัน'!$B11,ผลิต1!Z:Z)+SUMIF(ผลิต2!$C:$C,'รับ-จ่าย ประจำวัน'!$B11,ผลิต2!Z:Z)+SUMIF(เส้นแต่งหน้าขนมเค้ก!$C:$C,'รับ-จ่าย ประจำวัน'!$B11,เส้นแต่งหน้าขนมเค้ก!Z:Z)+SUMIF(แพ็ค!$C:$C,'รับ-จ่าย ประจำวัน'!$B11,แพ็ค!Z:Z)+SUMIF(ธุรการ!$C:$C,'รับ-จ่าย ประจำวัน'!$B11,ธุรการ!Z:Z)+SUMIF(เส้นแต่งหน้าขนมปัง!$C:$C,'รับ-จ่าย ประจำวัน'!$B11,เส้นแต่งหน้าขนมปัง!Z:Z)+SUMIF('วางแผนBC,CJ'!$C:$C,'รับ-จ่าย ประจำวัน'!$B11,'วางแผนBC,CJ'!Z:Z)+SUMIF(RD!$C:$C,'รับ-จ่าย ประจำวัน'!$B11,RD!Z:Z)+SUMIF('FG,ออนไล,คัดแยก'!$C:$C,'รับ-จ่าย ประจำวัน'!$B11,'FG,ออนไล,คัดแยก'!Z:Z)</f>
        <v>0</v>
      </c>
      <c r="BH11" s="16">
        <f>SUMIF(เตรียมส่วนผสม!$C:$C,'รับ-จ่าย ประจำวัน'!$B11,เตรียมส่วนผสม!AA:AA)+SUMIF(กวนไส้!$C:$C,'รับ-จ่าย ประจำวัน'!$B11,กวนไส้!AA:AA)+SUMIF(ผลิต1!$C:$C,'รับ-จ่าย ประจำวัน'!$B11,ผลิต1!AA:AA)+SUMIF(ผลิต2!$C:$C,'รับ-จ่าย ประจำวัน'!$B11,ผลิต2!AA:AA)+SUMIF(เส้นแต่งหน้าขนมเค้ก!$C:$C,'รับ-จ่าย ประจำวัน'!$B11,เส้นแต่งหน้าขนมเค้ก!AA:AA)+SUMIF(แพ็ค!$C:$C,'รับ-จ่าย ประจำวัน'!$B11,แพ็ค!AA:AA)+SUMIF(ธุรการ!$C:$C,'รับ-จ่าย ประจำวัน'!$B11,ธุรการ!AA:AA)+SUMIF(เส้นแต่งหน้าขนมปัง!$C:$C,'รับ-จ่าย ประจำวัน'!$B11,เส้นแต่งหน้าขนมปัง!AA:AA)+SUMIF('วางแผนBC,CJ'!$C:$C,'รับ-จ่าย ประจำวัน'!$B11,'วางแผนBC,CJ'!AA:AA)+SUMIF(RD!$C:$C,'รับ-จ่าย ประจำวัน'!$B11,RD!AA:AA)+SUMIF('FG,ออนไล,คัดแยก'!$C:$C,'รับ-จ่าย ประจำวัน'!$B11,'FG,ออนไล,คัดแยก'!AA:AA)</f>
        <v>0</v>
      </c>
      <c r="BI11" s="16">
        <f>SUMIF(เตรียมส่วนผสม!$C:$C,'รับ-จ่าย ประจำวัน'!$B11,เตรียมส่วนผสม!AB:AB)+SUMIF(กวนไส้!$C:$C,'รับ-จ่าย ประจำวัน'!$B11,กวนไส้!AB:AB)+SUMIF(ผลิต1!$C:$C,'รับ-จ่าย ประจำวัน'!$B11,ผลิต1!AB:AB)+SUMIF(ผลิต2!$C:$C,'รับ-จ่าย ประจำวัน'!$B11,ผลิต2!AB:AB)+SUMIF(เส้นแต่งหน้าขนมเค้ก!$C:$C,'รับ-จ่าย ประจำวัน'!$B11,เส้นแต่งหน้าขนมเค้ก!AB:AB)+SUMIF(แพ็ค!$C:$C,'รับ-จ่าย ประจำวัน'!$B11,แพ็ค!AB:AB)+SUMIF(ธุรการ!$C:$C,'รับ-จ่าย ประจำวัน'!$B11,ธุรการ!AB:AB)+SUMIF(เส้นแต่งหน้าขนมปัง!$C:$C,'รับ-จ่าย ประจำวัน'!$B11,เส้นแต่งหน้าขนมปัง!AB:AB)+SUMIF('วางแผนBC,CJ'!$C:$C,'รับ-จ่าย ประจำวัน'!$B11,'วางแผนBC,CJ'!AB:AB)+SUMIF(RD!$C:$C,'รับ-จ่าย ประจำวัน'!$B11,RD!AB:AB)+SUMIF('FG,ออนไล,คัดแยก'!$C:$C,'รับ-จ่าย ประจำวัน'!$B11,'FG,ออนไล,คัดแยก'!AB:AB)</f>
        <v>0</v>
      </c>
      <c r="BJ11" s="16">
        <f>SUMIF(เตรียมส่วนผสม!$C:$C,'รับ-จ่าย ประจำวัน'!$B11,เตรียมส่วนผสม!AC:AC)+SUMIF(กวนไส้!$C:$C,'รับ-จ่าย ประจำวัน'!$B11,กวนไส้!AC:AC)+SUMIF(ผลิต1!$C:$C,'รับ-จ่าย ประจำวัน'!$B11,ผลิต1!AC:AC)+SUMIF(ผลิต2!$C:$C,'รับ-จ่าย ประจำวัน'!$B11,ผลิต2!AC:AC)+SUMIF(เส้นแต่งหน้าขนมเค้ก!$C:$C,'รับ-จ่าย ประจำวัน'!$B11,เส้นแต่งหน้าขนมเค้ก!AC:AC)+SUMIF(แพ็ค!$C:$C,'รับ-จ่าย ประจำวัน'!$B11,แพ็ค!AC:AC)+SUMIF(ธุรการ!$C:$C,'รับ-จ่าย ประจำวัน'!$B11,ธุรการ!AC:AC)+SUMIF(เส้นแต่งหน้าขนมปัง!$C:$C,'รับ-จ่าย ประจำวัน'!$B11,เส้นแต่งหน้าขนมปัง!AC:AC)+SUMIF('วางแผนBC,CJ'!$C:$C,'รับ-จ่าย ประจำวัน'!$B11,'วางแผนBC,CJ'!AC:AC)+SUMIF(RD!$C:$C,'รับ-จ่าย ประจำวัน'!$B11,RD!AC:AC)+SUMIF('FG,ออนไล,คัดแยก'!$C:$C,'รับ-จ่าย ประจำวัน'!$B11,'FG,ออนไล,คัดแยก'!AC:AC)</f>
        <v>0</v>
      </c>
      <c r="BK11" s="16">
        <f>SUMIF(เตรียมส่วนผสม!$C:$C,'รับ-จ่าย ประจำวัน'!$B11,เตรียมส่วนผสม!AD:AD)+SUMIF(กวนไส้!$C:$C,'รับ-จ่าย ประจำวัน'!$B11,กวนไส้!AD:AD)+SUMIF(ผลิต1!$C:$C,'รับ-จ่าย ประจำวัน'!$B11,ผลิต1!AD:AD)+SUMIF(ผลิต2!$C:$C,'รับ-จ่าย ประจำวัน'!$B11,ผลิต2!AD:AD)+SUMIF(เส้นแต่งหน้าขนมเค้ก!$C:$C,'รับ-จ่าย ประจำวัน'!$B11,เส้นแต่งหน้าขนมเค้ก!AD:AD)+SUMIF(แพ็ค!$C:$C,'รับ-จ่าย ประจำวัน'!$B11,แพ็ค!AD:AD)+SUMIF(ธุรการ!$C:$C,'รับ-จ่าย ประจำวัน'!$B11,ธุรการ!AD:AD)+SUMIF(เส้นแต่งหน้าขนมปัง!$C:$C,'รับ-จ่าย ประจำวัน'!$B11,เส้นแต่งหน้าขนมปัง!AD:AD)+SUMIF('วางแผนBC,CJ'!$C:$C,'รับ-จ่าย ประจำวัน'!$B11,'วางแผนBC,CJ'!AD:AD)+SUMIF(RD!$C:$C,'รับ-จ่าย ประจำวัน'!$B11,RD!AD:AD)+SUMIF('FG,ออนไล,คัดแยก'!$C:$C,'รับ-จ่าย ประจำวัน'!$B11,'FG,ออนไล,คัดแยก'!AD:AD)</f>
        <v>0</v>
      </c>
      <c r="BL11" s="16">
        <f>SUMIF(เตรียมส่วนผสม!$C:$C,'รับ-จ่าย ประจำวัน'!$B11,เตรียมส่วนผสม!AE:AE)+SUMIF(กวนไส้!$C:$C,'รับ-จ่าย ประจำวัน'!$B11,กวนไส้!AE:AE)+SUMIF(ผลิต1!$C:$C,'รับ-จ่าย ประจำวัน'!$B11,ผลิต1!AE:AE)+SUMIF(ผลิต2!$C:$C,'รับ-จ่าย ประจำวัน'!$B11,ผลิต2!AE:AE)+SUMIF(เส้นแต่งหน้าขนมเค้ก!$C:$C,'รับ-จ่าย ประจำวัน'!$B11,เส้นแต่งหน้าขนมเค้ก!AE:AE)+SUMIF(แพ็ค!$C:$C,'รับ-จ่าย ประจำวัน'!$B11,แพ็ค!AE:AE)+SUMIF(ธุรการ!$C:$C,'รับ-จ่าย ประจำวัน'!$B11,ธุรการ!AE:AE)+SUMIF(เส้นแต่งหน้าขนมปัง!$C:$C,'รับ-จ่าย ประจำวัน'!$B11,เส้นแต่งหน้าขนมปัง!AE:AE)+SUMIF('วางแผนBC,CJ'!$C:$C,'รับ-จ่าย ประจำวัน'!$B11,'วางแผนBC,CJ'!AE:AE)+SUMIF(RD!$C:$C,'รับ-จ่าย ประจำวัน'!$B11,RD!AE:AE)+SUMIF('FG,ออนไล,คัดแยก'!$C:$C,'รับ-จ่าย ประจำวัน'!$B11,'FG,ออนไล,คัดแยก'!AE:AE)</f>
        <v>0</v>
      </c>
      <c r="BM11" s="16">
        <f>SUMIF(เตรียมส่วนผสม!$C:$C,'รับ-จ่าย ประจำวัน'!$B11,เตรียมส่วนผสม!AF:AF)+SUMIF(กวนไส้!$C:$C,'รับ-จ่าย ประจำวัน'!$B11,กวนไส้!AF:AF)+SUMIF(ผลิต1!$C:$C,'รับ-จ่าย ประจำวัน'!$B11,ผลิต1!AF:AF)+SUMIF(ผลิต2!$C:$C,'รับ-จ่าย ประจำวัน'!$B11,ผลิต2!AF:AF)+SUMIF(เส้นแต่งหน้าขนมเค้ก!$C:$C,'รับ-จ่าย ประจำวัน'!$B11,เส้นแต่งหน้าขนมเค้ก!AF:AF)+SUMIF(แพ็ค!$C:$C,'รับ-จ่าย ประจำวัน'!$B11,แพ็ค!AF:AF)+SUMIF(ธุรการ!$C:$C,'รับ-จ่าย ประจำวัน'!$B11,ธุรการ!AF:AF)+SUMIF(เส้นแต่งหน้าขนมปัง!$C:$C,'รับ-จ่าย ประจำวัน'!$B11,เส้นแต่งหน้าขนมปัง!AF:AF)+SUMIF('วางแผนBC,CJ'!$C:$C,'รับ-จ่าย ประจำวัน'!$B11,'วางแผนBC,CJ'!AF:AF)+SUMIF(RD!$C:$C,'รับ-จ่าย ประจำวัน'!$B11,RD!AF:AF)+SUMIF('FG,ออนไล,คัดแยก'!$C:$C,'รับ-จ่าย ประจำวัน'!$B11,'FG,ออนไล,คัดแยก'!AF:AF)</f>
        <v>0</v>
      </c>
      <c r="BN11" s="16">
        <f>SUMIF(เตรียมส่วนผสม!$C:$C,'รับ-จ่าย ประจำวัน'!$B11,เตรียมส่วนผสม!AG:AG)+SUMIF(กวนไส้!$C:$C,'รับ-จ่าย ประจำวัน'!$B11,กวนไส้!AG:AG)+SUMIF(ผลิต1!$C:$C,'รับ-จ่าย ประจำวัน'!$B11,ผลิต1!AG:AG)+SUMIF(ผลิต2!$C:$C,'รับ-จ่าย ประจำวัน'!$B11,ผลิต2!AG:AG)+SUMIF(เส้นแต่งหน้าขนมเค้ก!$C:$C,'รับ-จ่าย ประจำวัน'!$B11,เส้นแต่งหน้าขนมเค้ก!AG:AG)+SUMIF(แพ็ค!$C:$C,'รับ-จ่าย ประจำวัน'!$B11,แพ็ค!AG:AG)+SUMIF(ธุรการ!$C:$C,'รับ-จ่าย ประจำวัน'!$B11,ธุรการ!AG:AG)+SUMIF(เส้นแต่งหน้าขนมปัง!$C:$C,'รับ-จ่าย ประจำวัน'!$B11,เส้นแต่งหน้าขนมปัง!AG:AG)+SUMIF('วางแผนBC,CJ'!$C:$C,'รับ-จ่าย ประจำวัน'!$B11,'วางแผนBC,CJ'!AG:AG)+SUMIF(RD!$C:$C,'รับ-จ่าย ประจำวัน'!$B11,RD!AG:AG)+SUMIF('FG,ออนไล,คัดแยก'!$C:$C,'รับ-จ่าย ประจำวัน'!$B11,'FG,ออนไล,คัดแยก'!AG:AG)</f>
        <v>0</v>
      </c>
      <c r="BO11" s="16">
        <f>SUMIF(เตรียมส่วนผสม!$C:$C,'รับ-จ่าย ประจำวัน'!$B11,เตรียมส่วนผสม!AH:AH)+SUMIF(กวนไส้!$C:$C,'รับ-จ่าย ประจำวัน'!$B11,กวนไส้!AH:AH)+SUMIF(ผลิต1!$C:$C,'รับ-จ่าย ประจำวัน'!$B11,ผลิต1!AH:AH)+SUMIF(ผลิต2!$C:$C,'รับ-จ่าย ประจำวัน'!$B11,ผลิต2!AH:AH)+SUMIF(เส้นแต่งหน้าขนมเค้ก!$C:$C,'รับ-จ่าย ประจำวัน'!$B11,เส้นแต่งหน้าขนมเค้ก!AH:AH)+SUMIF(แพ็ค!$C:$C,'รับ-จ่าย ประจำวัน'!$B11,แพ็ค!AH:AH)+SUMIF(ธุรการ!$C:$C,'รับ-จ่าย ประจำวัน'!$B11,ธุรการ!AH:AH)+SUMIF(เส้นแต่งหน้าขนมปัง!$C:$C,'รับ-จ่าย ประจำวัน'!$B11,เส้นแต่งหน้าขนมปัง!AH:AH)+SUMIF('วางแผนBC,CJ'!$C:$C,'รับ-จ่าย ประจำวัน'!$B11,'วางแผนBC,CJ'!AH:AH)+SUMIF(RD!$C:$C,'รับ-จ่าย ประจำวัน'!$B11,RD!AH:AH)+SUMIF('FG,ออนไล,คัดแยก'!$C:$C,'รับ-จ่าย ประจำวัน'!$B11,'FG,ออนไล,คัดแยก'!AH:AH)</f>
        <v>0</v>
      </c>
      <c r="BP11" s="16">
        <f>SUMIF(เตรียมส่วนผสม!$C:$C,'รับ-จ่าย ประจำวัน'!$B11,เตรียมส่วนผสม!AI:AI)+SUMIF(กวนไส้!$C:$C,'รับ-จ่าย ประจำวัน'!$B11,กวนไส้!AI:AI)+SUMIF(ผลิต1!$C:$C,'รับ-จ่าย ประจำวัน'!$B11,ผลิต1!AI:AI)+SUMIF(ผลิต2!$C:$C,'รับ-จ่าย ประจำวัน'!$B11,ผลิต2!AI:AI)+SUMIF(เส้นแต่งหน้าขนมเค้ก!$C:$C,'รับ-จ่าย ประจำวัน'!$B11,เส้นแต่งหน้าขนมเค้ก!AI:AI)+SUMIF(แพ็ค!$C:$C,'รับ-จ่าย ประจำวัน'!$B11,แพ็ค!AI:AI)+SUMIF(ธุรการ!$C:$C,'รับ-จ่าย ประจำวัน'!$B11,ธุรการ!AI:AI)+SUMIF(เส้นแต่งหน้าขนมปัง!$C:$C,'รับ-จ่าย ประจำวัน'!$B11,เส้นแต่งหน้าขนมปัง!AI:AI)+SUMIF('วางแผนBC,CJ'!$C:$C,'รับ-จ่าย ประจำวัน'!$B11,'วางแผนBC,CJ'!AI:AI)+SUMIF(RD!$C:$C,'รับ-จ่าย ประจำวัน'!$B11,RD!AI:AI)+SUMIF('FG,ออนไล,คัดแยก'!$C:$C,'รับ-จ่าย ประจำวัน'!$B11,'FG,ออนไล,คัดแยก'!AI:AI)</f>
        <v>0</v>
      </c>
      <c r="BQ11" s="16">
        <f>SUMIF(เตรียมส่วนผสม!$C:$C,'รับ-จ่าย ประจำวัน'!$B11,เตรียมส่วนผสม!AJ:AJ)+SUMIF(กวนไส้!$C:$C,'รับ-จ่าย ประจำวัน'!$B11,กวนไส้!AJ:AJ)+SUMIF(ผลิต1!$C:$C,'รับ-จ่าย ประจำวัน'!$B11,ผลิต1!AJ:AJ)+SUMIF(ผลิต2!$C:$C,'รับ-จ่าย ประจำวัน'!$B11,ผลิต2!AJ:AJ)+SUMIF(เส้นแต่งหน้าขนมเค้ก!$C:$C,'รับ-จ่าย ประจำวัน'!$B11,เส้นแต่งหน้าขนมเค้ก!AJ:AJ)+SUMIF(แพ็ค!$C:$C,'รับ-จ่าย ประจำวัน'!$B11,แพ็ค!AJ:AJ)+SUMIF(ธุรการ!$C:$C,'รับ-จ่าย ประจำวัน'!$B11,ธุรการ!AJ:AJ)+SUMIF(เส้นแต่งหน้าขนมปัง!$C:$C,'รับ-จ่าย ประจำวัน'!$B11,เส้นแต่งหน้าขนมปัง!AJ:AJ)+SUMIF('วางแผนBC,CJ'!$C:$C,'รับ-จ่าย ประจำวัน'!$B11,'วางแผนBC,CJ'!AJ:AJ)+SUMIF(RD!$C:$C,'รับ-จ่าย ประจำวัน'!$B11,RD!AJ:AJ)+SUMIF('FG,ออนไล,คัดแยก'!$C:$C,'รับ-จ่าย ประจำวัน'!$B11,'FG,ออนไล,คัดแยก'!AJ:AJ)</f>
        <v>0</v>
      </c>
      <c r="BR11" s="16">
        <f>SUMIF(เตรียมส่วนผสม!$C:$C,'รับ-จ่าย ประจำวัน'!$B11,เตรียมส่วนผสม!AK:AK)+SUMIF(กวนไส้!$C:$C,'รับ-จ่าย ประจำวัน'!$B11,กวนไส้!AK:AK)+SUMIF(ผลิต1!$C:$C,'รับ-จ่าย ประจำวัน'!$B11,ผลิต1!AK:AK)+SUMIF(ผลิต2!$C:$C,'รับ-จ่าย ประจำวัน'!$B11,ผลิต2!AK:AK)+SUMIF(เส้นแต่งหน้าขนมเค้ก!$C:$C,'รับ-จ่าย ประจำวัน'!$B11,เส้นแต่งหน้าขนมเค้ก!AK:AK)+SUMIF(แพ็ค!$C:$C,'รับ-จ่าย ประจำวัน'!$B11,แพ็ค!AK:AK)+SUMIF(ธุรการ!$C:$C,'รับ-จ่าย ประจำวัน'!$B11,ธุรการ!AK:AK)+SUMIF(เส้นแต่งหน้าขนมปัง!$C:$C,'รับ-จ่าย ประจำวัน'!$B11,เส้นแต่งหน้าขนมปัง!AK:AK)+SUMIF('วางแผนBC,CJ'!$C:$C,'รับ-จ่าย ประจำวัน'!$B11,'วางแผนBC,CJ'!AK:AK)+SUMIF(RD!$C:$C,'รับ-จ่าย ประจำวัน'!$B11,RD!AK:AK)+SUMIF('FG,ออนไล,คัดแยก'!$C:$C,'รับ-จ่าย ประจำวัน'!$B11,'FG,ออนไล,คัดแยก'!AK:AK)</f>
        <v>0</v>
      </c>
      <c r="BS11" s="16">
        <f>SUMIF(เตรียมส่วนผสม!$C:$C,'รับ-จ่าย ประจำวัน'!$B11,เตรียมส่วนผสม!AL:AL)+SUMIF(กวนไส้!$C:$C,'รับ-จ่าย ประจำวัน'!$B11,กวนไส้!AL:AL)+SUMIF(ผลิต1!$C:$C,'รับ-จ่าย ประจำวัน'!$B11,ผลิต1!AL:AL)+SUMIF(ผลิต2!$C:$C,'รับ-จ่าย ประจำวัน'!$B11,ผลิต2!AL:AL)+SUMIF(เส้นแต่งหน้าขนมเค้ก!$C:$C,'รับ-จ่าย ประจำวัน'!$B11,เส้นแต่งหน้าขนมเค้ก!AL:AL)+SUMIF(แพ็ค!$C:$C,'รับ-จ่าย ประจำวัน'!$B11,แพ็ค!AL:AL)+SUMIF(ธุรการ!$C:$C,'รับ-จ่าย ประจำวัน'!$B11,ธุรการ!AL:AL)+SUMIF(เส้นแต่งหน้าขนมปัง!$C:$C,'รับ-จ่าย ประจำวัน'!$B11,เส้นแต่งหน้าขนมปัง!AL:AL)+SUMIF('วางแผนBC,CJ'!$C:$C,'รับ-จ่าย ประจำวัน'!$B11,'วางแผนBC,CJ'!AL:AL)+SUMIF(RD!$C:$C,'รับ-จ่าย ประจำวัน'!$B11,RD!AL:AL)+SUMIF('FG,ออนไล,คัดแยก'!$C:$C,'รับ-จ่าย ประจำวัน'!$B11,'FG,ออนไล,คัดแยก'!AL:AL)</f>
        <v>0</v>
      </c>
      <c r="BT11" s="18">
        <f t="shared" si="1"/>
        <v>0</v>
      </c>
      <c r="BU11" s="116"/>
      <c r="BV11" s="175">
        <f t="shared" si="2"/>
        <v>14</v>
      </c>
      <c r="BW11" s="183">
        <v>30</v>
      </c>
      <c r="BX11" s="172">
        <f t="shared" si="6"/>
        <v>0</v>
      </c>
      <c r="BY11" s="188" t="e">
        <f t="shared" si="3"/>
        <v>#DIV/0!</v>
      </c>
      <c r="BZ11" s="180" t="e">
        <f t="shared" ca="1" si="4"/>
        <v>#DIV/0!</v>
      </c>
      <c r="CA11" s="93"/>
      <c r="CB11" s="93"/>
      <c r="CC11" s="93"/>
      <c r="CD11" s="93"/>
      <c r="CE11" s="93"/>
      <c r="CF11" s="93"/>
      <c r="CG11" s="93"/>
      <c r="CH11" s="93"/>
      <c r="CI11" s="93"/>
      <c r="CJ11" s="94"/>
      <c r="CK11" s="9">
        <f t="shared" si="5"/>
        <v>14</v>
      </c>
    </row>
    <row r="12" spans="1:89" x14ac:dyDescent="0.5">
      <c r="A12" s="149" t="s">
        <v>1085</v>
      </c>
      <c r="B12" s="34">
        <v>1024301005</v>
      </c>
      <c r="C12" s="10" t="s">
        <v>1837</v>
      </c>
      <c r="D12" s="135" t="s">
        <v>61</v>
      </c>
      <c r="E12" s="11">
        <v>0</v>
      </c>
      <c r="F12" s="75"/>
      <c r="G12" s="11" t="s">
        <v>62</v>
      </c>
      <c r="H12" s="12">
        <v>1334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3"/>
      <c r="AF12" s="13"/>
      <c r="AG12" s="13"/>
      <c r="AH12" s="13"/>
      <c r="AI12" s="14"/>
      <c r="AJ12" s="14"/>
      <c r="AK12" s="14"/>
      <c r="AL12" s="14"/>
      <c r="AM12" s="14"/>
      <c r="AN12" s="15">
        <f t="shared" si="0"/>
        <v>0</v>
      </c>
      <c r="AO12" s="16">
        <f>SUMIF(เตรียมส่วนผสม!$C:$C,'รับ-จ่าย ประจำวัน'!$B12,เตรียมส่วนผสม!H:H)+SUMIF(กวนไส้!$C:$C,'รับ-จ่าย ประจำวัน'!$B12,กวนไส้!H:H)+SUMIF(ผลิต1!$C:$C,'รับ-จ่าย ประจำวัน'!$B12,ผลิต1!H:H)+SUMIF(ผลิต2!$C:$C,'รับ-จ่าย ประจำวัน'!$B12,ผลิต2!H:H)+SUMIF(เส้นแต่งหน้าขนมเค้ก!$C:$C,'รับ-จ่าย ประจำวัน'!$B12,เส้นแต่งหน้าขนมเค้ก!H:H)+SUMIF(แพ็ค!$C:$C,'รับ-จ่าย ประจำวัน'!$B12,แพ็ค!H:H)+SUMIF(ธุรการ!$C:$C,'รับ-จ่าย ประจำวัน'!$B12,ธุรการ!H:H)+SUMIF(เส้นแต่งหน้าขนมปัง!$C:$C,'รับ-จ่าย ประจำวัน'!$B12,เส้นแต่งหน้าขนมปัง!H:H)+SUMIF('วางแผนBC,CJ'!$C:$C,'รับ-จ่าย ประจำวัน'!$B12,'วางแผนBC,CJ'!H:H)+SUMIF(RD!$C:$C,'รับ-จ่าย ประจำวัน'!$B12,RD!H:H)+SUMIF('FG,ออนไล,คัดแยก'!$C:$C,'รับ-จ่าย ประจำวัน'!$B12,'FG,ออนไล,คัดแยก'!H:H)</f>
        <v>0</v>
      </c>
      <c r="AP12" s="16">
        <f>SUMIF(เตรียมส่วนผสม!$C:$C,'รับ-จ่าย ประจำวัน'!$B12,เตรียมส่วนผสม!I:I)+SUMIF(กวนไส้!$C:$C,'รับ-จ่าย ประจำวัน'!$B12,กวนไส้!I:I)+SUMIF(ผลิต1!$C:$C,'รับ-จ่าย ประจำวัน'!$B12,ผลิต1!I:I)+SUMIF(ผลิต2!$C:$C,'รับ-จ่าย ประจำวัน'!$B12,ผลิต2!I:I)+SUMIF(เส้นแต่งหน้าขนมเค้ก!$C:$C,'รับ-จ่าย ประจำวัน'!$B12,เส้นแต่งหน้าขนมเค้ก!I:I)+SUMIF(แพ็ค!$C:$C,'รับ-จ่าย ประจำวัน'!$B12,แพ็ค!I:I)+SUMIF(ธุรการ!$C:$C,'รับ-จ่าย ประจำวัน'!$B12,ธุรการ!I:I)+SUMIF(เส้นแต่งหน้าขนมปัง!$C:$C,'รับ-จ่าย ประจำวัน'!$B12,เส้นแต่งหน้าขนมปัง!I:I)+SUMIF('วางแผนBC,CJ'!$C:$C,'รับ-จ่าย ประจำวัน'!$B12,'วางแผนBC,CJ'!I:I)+SUMIF(RD!$C:$C,'รับ-จ่าย ประจำวัน'!$B12,RD!I:I)+SUMIF('FG,ออนไล,คัดแยก'!$C:$C,'รับ-จ่าย ประจำวัน'!$B12,'FG,ออนไล,คัดแยก'!I:I)</f>
        <v>0</v>
      </c>
      <c r="AQ12" s="16">
        <f>SUMIF(เตรียมส่วนผสม!$C:$C,'รับ-จ่าย ประจำวัน'!$B12,เตรียมส่วนผสม!J:J)+SUMIF(กวนไส้!$C:$C,'รับ-จ่าย ประจำวัน'!$B12,กวนไส้!J:J)+SUMIF(ผลิต1!$C:$C,'รับ-จ่าย ประจำวัน'!$B12,ผลิต1!J:J)+SUMIF(ผลิต2!$C:$C,'รับ-จ่าย ประจำวัน'!$B12,ผลิต2!J:J)+SUMIF(เส้นแต่งหน้าขนมเค้ก!$C:$C,'รับ-จ่าย ประจำวัน'!$B12,เส้นแต่งหน้าขนมเค้ก!J:J)+SUMIF(แพ็ค!$C:$C,'รับ-จ่าย ประจำวัน'!$B12,แพ็ค!J:J)+SUMIF(ธุรการ!$C:$C,'รับ-จ่าย ประจำวัน'!$B12,ธุรการ!J:J)+SUMIF(เส้นแต่งหน้าขนมปัง!$C:$C,'รับ-จ่าย ประจำวัน'!$B12,เส้นแต่งหน้าขนมปัง!J:J)+SUMIF('วางแผนBC,CJ'!$C:$C,'รับ-จ่าย ประจำวัน'!$B12,'วางแผนBC,CJ'!J:J)+SUMIF(RD!$C:$C,'รับ-จ่าย ประจำวัน'!$B12,RD!J:J)+SUMIF('FG,ออนไล,คัดแยก'!$C:$C,'รับ-จ่าย ประจำวัน'!$B12,'FG,ออนไล,คัดแยก'!J:J)</f>
        <v>0</v>
      </c>
      <c r="AR12" s="16">
        <f>SUMIF(เตรียมส่วนผสม!$C:$C,'รับ-จ่าย ประจำวัน'!$B12,เตรียมส่วนผสม!K:K)+SUMIF(กวนไส้!$C:$C,'รับ-จ่าย ประจำวัน'!$B12,กวนไส้!K:K)+SUMIF(ผลิต1!$C:$C,'รับ-จ่าย ประจำวัน'!$B12,ผลิต1!K:K)+SUMIF(ผลิต2!$C:$C,'รับ-จ่าย ประจำวัน'!$B12,ผลิต2!K:K)+SUMIF(เส้นแต่งหน้าขนมเค้ก!$C:$C,'รับ-จ่าย ประจำวัน'!$B12,เส้นแต่งหน้าขนมเค้ก!K:K)+SUMIF(แพ็ค!$C:$C,'รับ-จ่าย ประจำวัน'!$B12,แพ็ค!K:K)+SUMIF(ธุรการ!$C:$C,'รับ-จ่าย ประจำวัน'!$B12,ธุรการ!K:K)+SUMIF(เส้นแต่งหน้าขนมปัง!$C:$C,'รับ-จ่าย ประจำวัน'!$B12,เส้นแต่งหน้าขนมปัง!K:K)+SUMIF('วางแผนBC,CJ'!$C:$C,'รับ-จ่าย ประจำวัน'!$B12,'วางแผนBC,CJ'!K:K)+SUMIF(RD!$C:$C,'รับ-จ่าย ประจำวัน'!$B12,RD!K:K)+SUMIF('FG,ออนไล,คัดแยก'!$C:$C,'รับ-จ่าย ประจำวัน'!$B12,'FG,ออนไล,คัดแยก'!K:K)</f>
        <v>0</v>
      </c>
      <c r="AS12" s="16">
        <f>SUMIF(เตรียมส่วนผสม!$C:$C,'รับ-จ่าย ประจำวัน'!$B12,เตรียมส่วนผสม!L:L)+SUMIF(กวนไส้!$C:$C,'รับ-จ่าย ประจำวัน'!$B12,กวนไส้!L:L)+SUMIF(ผลิต1!$C:$C,'รับ-จ่าย ประจำวัน'!$B12,ผลิต1!L:L)+SUMIF(ผลิต2!$C:$C,'รับ-จ่าย ประจำวัน'!$B12,ผลิต2!L:L)+SUMIF(เส้นแต่งหน้าขนมเค้ก!$C:$C,'รับ-จ่าย ประจำวัน'!$B12,เส้นแต่งหน้าขนมเค้ก!L:L)+SUMIF(แพ็ค!$C:$C,'รับ-จ่าย ประจำวัน'!$B12,แพ็ค!L:L)+SUMIF(ธุรการ!$C:$C,'รับ-จ่าย ประจำวัน'!$B12,ธุรการ!L:L)+SUMIF(เส้นแต่งหน้าขนมปัง!$C:$C,'รับ-จ่าย ประจำวัน'!$B12,เส้นแต่งหน้าขนมปัง!L:L)+SUMIF('วางแผนBC,CJ'!$C:$C,'รับ-จ่าย ประจำวัน'!$B12,'วางแผนBC,CJ'!L:L)+SUMIF(RD!$C:$C,'รับ-จ่าย ประจำวัน'!$B12,RD!L:L)+SUMIF('FG,ออนไล,คัดแยก'!$C:$C,'รับ-จ่าย ประจำวัน'!$B12,'FG,ออนไล,คัดแยก'!L:L)</f>
        <v>10</v>
      </c>
      <c r="AT12" s="16">
        <f>SUMIF(เตรียมส่วนผสม!$C:$C,'รับ-จ่าย ประจำวัน'!$B12,เตรียมส่วนผสม!M:M)+SUMIF(กวนไส้!$C:$C,'รับ-จ่าย ประจำวัน'!$B12,กวนไส้!M:M)+SUMIF(ผลิต1!$C:$C,'รับ-จ่าย ประจำวัน'!$B12,ผลิต1!M:M)+SUMIF(ผลิต2!$C:$C,'รับ-จ่าย ประจำวัน'!$B12,ผลิต2!M:M)+SUMIF(เส้นแต่งหน้าขนมเค้ก!$C:$C,'รับ-จ่าย ประจำวัน'!$B12,เส้นแต่งหน้าขนมเค้ก!M:M)+SUMIF(แพ็ค!$C:$C,'รับ-จ่าย ประจำวัน'!$B12,แพ็ค!M:M)+SUMIF(ธุรการ!$C:$C,'รับ-จ่าย ประจำวัน'!$B12,ธุรการ!M:M)+SUMIF(เส้นแต่งหน้าขนมปัง!$C:$C,'รับ-จ่าย ประจำวัน'!$B12,เส้นแต่งหน้าขนมปัง!M:M)+SUMIF('วางแผนBC,CJ'!$C:$C,'รับ-จ่าย ประจำวัน'!$B12,'วางแผนBC,CJ'!M:M)+SUMIF(RD!$C:$C,'รับ-จ่าย ประจำวัน'!$B12,RD!M:M)+SUMIF('FG,ออนไล,คัดแยก'!$C:$C,'รับ-จ่าย ประจำวัน'!$B12,'FG,ออนไล,คัดแยก'!M:M)</f>
        <v>0</v>
      </c>
      <c r="AU12" s="16">
        <f>SUMIF(เตรียมส่วนผสม!$C:$C,'รับ-จ่าย ประจำวัน'!$B12,เตรียมส่วนผสม!N:N)+SUMIF(กวนไส้!$C:$C,'รับ-จ่าย ประจำวัน'!$B12,กวนไส้!N:N)+SUMIF(ผลิต1!$C:$C,'รับ-จ่าย ประจำวัน'!$B12,ผลิต1!N:N)+SUMIF(ผลิต2!$C:$C,'รับ-จ่าย ประจำวัน'!$B12,ผลิต2!N:N)+SUMIF(เส้นแต่งหน้าขนมเค้ก!$C:$C,'รับ-จ่าย ประจำวัน'!$B12,เส้นแต่งหน้าขนมเค้ก!N:N)+SUMIF(แพ็ค!$C:$C,'รับ-จ่าย ประจำวัน'!$B12,แพ็ค!N:N)+SUMIF(ธุรการ!$C:$C,'รับ-จ่าย ประจำวัน'!$B12,ธุรการ!N:N)+SUMIF(เส้นแต่งหน้าขนมปัง!$C:$C,'รับ-จ่าย ประจำวัน'!$B12,เส้นแต่งหน้าขนมปัง!N:N)+SUMIF('วางแผนBC,CJ'!$C:$C,'รับ-จ่าย ประจำวัน'!$B12,'วางแผนBC,CJ'!N:N)+SUMIF(RD!$C:$C,'รับ-จ่าย ประจำวัน'!$B12,RD!N:N)+SUMIF('FG,ออนไล,คัดแยก'!$C:$C,'รับ-จ่าย ประจำวัน'!$B12,'FG,ออนไล,คัดแยก'!N:N)</f>
        <v>0</v>
      </c>
      <c r="AV12" s="16">
        <f>SUMIF(เตรียมส่วนผสม!$C:$C,'รับ-จ่าย ประจำวัน'!$B12,เตรียมส่วนผสม!O:O)+SUMIF(กวนไส้!$C:$C,'รับ-จ่าย ประจำวัน'!$B12,กวนไส้!O:O)+SUMIF(ผลิต1!$C:$C,'รับ-จ่าย ประจำวัน'!$B12,ผลิต1!O:O)+SUMIF(ผลิต2!$C:$C,'รับ-จ่าย ประจำวัน'!$B12,ผลิต2!O:O)+SUMIF(เส้นแต่งหน้าขนมเค้ก!$C:$C,'รับ-จ่าย ประจำวัน'!$B12,เส้นแต่งหน้าขนมเค้ก!O:O)+SUMIF(แพ็ค!$C:$C,'รับ-จ่าย ประจำวัน'!$B12,แพ็ค!O:O)+SUMIF(ธุรการ!$C:$C,'รับ-จ่าย ประจำวัน'!$B12,ธุรการ!O:O)+SUMIF(เส้นแต่งหน้าขนมปัง!$C:$C,'รับ-จ่าย ประจำวัน'!$B12,เส้นแต่งหน้าขนมปัง!O:O)+SUMIF('วางแผนBC,CJ'!$C:$C,'รับ-จ่าย ประจำวัน'!$B12,'วางแผนBC,CJ'!O:O)+SUMIF(RD!$C:$C,'รับ-จ่าย ประจำวัน'!$B12,RD!O:O)+SUMIF('FG,ออนไล,คัดแยก'!$C:$C,'รับ-จ่าย ประจำวัน'!$B12,'FG,ออนไล,คัดแยก'!O:O)</f>
        <v>0</v>
      </c>
      <c r="AW12" s="16">
        <f>SUMIF(เตรียมส่วนผสม!$C:$C,'รับ-จ่าย ประจำวัน'!$B12,เตรียมส่วนผสม!P:P)+SUMIF(กวนไส้!$C:$C,'รับ-จ่าย ประจำวัน'!$B12,กวนไส้!P:P)+SUMIF(ผลิต1!$C:$C,'รับ-จ่าย ประจำวัน'!$B12,ผลิต1!P:P)+SUMIF(ผลิต2!$C:$C,'รับ-จ่าย ประจำวัน'!$B12,ผลิต2!P:P)+SUMIF(เส้นแต่งหน้าขนมเค้ก!$C:$C,'รับ-จ่าย ประจำวัน'!$B12,เส้นแต่งหน้าขนมเค้ก!P:P)+SUMIF(แพ็ค!$C:$C,'รับ-จ่าย ประจำวัน'!$B12,แพ็ค!P:P)+SUMIF(ธุรการ!$C:$C,'รับ-จ่าย ประจำวัน'!$B12,ธุรการ!P:P)+SUMIF(เส้นแต่งหน้าขนมปัง!$C:$C,'รับ-จ่าย ประจำวัน'!$B12,เส้นแต่งหน้าขนมปัง!P:P)+SUMIF('วางแผนBC,CJ'!$C:$C,'รับ-จ่าย ประจำวัน'!$B12,'วางแผนBC,CJ'!P:P)+SUMIF(RD!$C:$C,'รับ-จ่าย ประจำวัน'!$B12,RD!P:P)+SUMIF('FG,ออนไล,คัดแยก'!$C:$C,'รับ-จ่าย ประจำวัน'!$B12,'FG,ออนไล,คัดแยก'!P:P)</f>
        <v>0</v>
      </c>
      <c r="AX12" s="16">
        <f>SUMIF(เตรียมส่วนผสม!$C:$C,'รับ-จ่าย ประจำวัน'!$B12,เตรียมส่วนผสม!Q:Q)+SUMIF(กวนไส้!$C:$C,'รับ-จ่าย ประจำวัน'!$B12,กวนไส้!Q:Q)+SUMIF(ผลิต1!$C:$C,'รับ-จ่าย ประจำวัน'!$B12,ผลิต1!Q:Q)+SUMIF(ผลิต2!$C:$C,'รับ-จ่าย ประจำวัน'!$B12,ผลิต2!Q:Q)+SUMIF(เส้นแต่งหน้าขนมเค้ก!$C:$C,'รับ-จ่าย ประจำวัน'!$B12,เส้นแต่งหน้าขนมเค้ก!Q:Q)+SUMIF(แพ็ค!$C:$C,'รับ-จ่าย ประจำวัน'!$B12,แพ็ค!Q:Q)+SUMIF(ธุรการ!$C:$C,'รับ-จ่าย ประจำวัน'!$B12,ธุรการ!Q:Q)+SUMIF(เส้นแต่งหน้าขนมปัง!$C:$C,'รับ-จ่าย ประจำวัน'!$B12,เส้นแต่งหน้าขนมปัง!Q:Q)+SUMIF('วางแผนBC,CJ'!$C:$C,'รับ-จ่าย ประจำวัน'!$B12,'วางแผนBC,CJ'!Q:Q)+SUMIF(RD!$C:$C,'รับ-จ่าย ประจำวัน'!$B12,RD!Q:Q)+SUMIF('FG,ออนไล,คัดแยก'!$C:$C,'รับ-จ่าย ประจำวัน'!$B12,'FG,ออนไล,คัดแยก'!Q:Q)</f>
        <v>0</v>
      </c>
      <c r="AY12" s="16">
        <f>SUMIF(เตรียมส่วนผสม!$C:$C,'รับ-จ่าย ประจำวัน'!$B12,เตรียมส่วนผสม!R:R)+SUMIF(กวนไส้!$C:$C,'รับ-จ่าย ประจำวัน'!$B12,กวนไส้!R:R)+SUMIF(ผลิต1!$C:$C,'รับ-จ่าย ประจำวัน'!$B12,ผลิต1!R:R)+SUMIF(ผลิต2!$C:$C,'รับ-จ่าย ประจำวัน'!$B12,ผลิต2!R:R)+SUMIF(เส้นแต่งหน้าขนมเค้ก!$C:$C,'รับ-จ่าย ประจำวัน'!$B12,เส้นแต่งหน้าขนมเค้ก!R:R)+SUMIF(แพ็ค!$C:$C,'รับ-จ่าย ประจำวัน'!$B12,แพ็ค!R:R)+SUMIF(ธุรการ!$C:$C,'รับ-จ่าย ประจำวัน'!$B12,ธุรการ!R:R)+SUMIF(เส้นแต่งหน้าขนมปัง!$C:$C,'รับ-จ่าย ประจำวัน'!$B12,เส้นแต่งหน้าขนมปัง!R:R)+SUMIF('วางแผนBC,CJ'!$C:$C,'รับ-จ่าย ประจำวัน'!$B12,'วางแผนBC,CJ'!R:R)+SUMIF(RD!$C:$C,'รับ-จ่าย ประจำวัน'!$B12,RD!R:R)+SUMIF('FG,ออนไล,คัดแยก'!$C:$C,'รับ-จ่าย ประจำวัน'!$B12,'FG,ออนไล,คัดแยก'!R:R)</f>
        <v>0</v>
      </c>
      <c r="AZ12" s="16">
        <f>SUMIF(เตรียมส่วนผสม!$C:$C,'รับ-จ่าย ประจำวัน'!$B12,เตรียมส่วนผสม!S:S)+SUMIF(กวนไส้!$C:$C,'รับ-จ่าย ประจำวัน'!$B12,กวนไส้!S:S)+SUMIF(ผลิต1!$C:$C,'รับ-จ่าย ประจำวัน'!$B12,ผลิต1!S:S)+SUMIF(ผลิต2!$C:$C,'รับ-จ่าย ประจำวัน'!$B12,ผลิต2!S:S)+SUMIF(เส้นแต่งหน้าขนมเค้ก!$C:$C,'รับ-จ่าย ประจำวัน'!$B12,เส้นแต่งหน้าขนมเค้ก!S:S)+SUMIF(แพ็ค!$C:$C,'รับ-จ่าย ประจำวัน'!$B12,แพ็ค!S:S)+SUMIF(ธุรการ!$C:$C,'รับ-จ่าย ประจำวัน'!$B12,ธุรการ!S:S)+SUMIF(เส้นแต่งหน้าขนมปัง!$C:$C,'รับ-จ่าย ประจำวัน'!$B12,เส้นแต่งหน้าขนมปัง!S:S)+SUMIF('วางแผนBC,CJ'!$C:$C,'รับ-จ่าย ประจำวัน'!$B12,'วางแผนBC,CJ'!S:S)+SUMIF(RD!$C:$C,'รับ-จ่าย ประจำวัน'!$B12,RD!S:S)+SUMIF('FG,ออนไล,คัดแยก'!$C:$C,'รับ-จ่าย ประจำวัน'!$B12,'FG,ออนไล,คัดแยก'!S:S)</f>
        <v>0</v>
      </c>
      <c r="BA12" s="16">
        <f>SUMIF(เตรียมส่วนผสม!$C:$C,'รับ-จ่าย ประจำวัน'!$B12,เตรียมส่วนผสม!T:T)+SUMIF(กวนไส้!$C:$C,'รับ-จ่าย ประจำวัน'!$B12,กวนไส้!T:T)+SUMIF(ผลิต1!$C:$C,'รับ-จ่าย ประจำวัน'!$B12,ผลิต1!T:T)+SUMIF(ผลิต2!$C:$C,'รับ-จ่าย ประจำวัน'!$B12,ผลิต2!T:T)+SUMIF(เส้นแต่งหน้าขนมเค้ก!$C:$C,'รับ-จ่าย ประจำวัน'!$B12,เส้นแต่งหน้าขนมเค้ก!T:T)+SUMIF(แพ็ค!$C:$C,'รับ-จ่าย ประจำวัน'!$B12,แพ็ค!T:T)+SUMIF(ธุรการ!$C:$C,'รับ-จ่าย ประจำวัน'!$B12,ธุรการ!T:T)+SUMIF(เส้นแต่งหน้าขนมปัง!$C:$C,'รับ-จ่าย ประจำวัน'!$B12,เส้นแต่งหน้าขนมปัง!T:T)+SUMIF('วางแผนBC,CJ'!$C:$C,'รับ-จ่าย ประจำวัน'!$B12,'วางแผนBC,CJ'!T:T)+SUMIF(RD!$C:$C,'รับ-จ่าย ประจำวัน'!$B12,RD!T:T)+SUMIF('FG,ออนไล,คัดแยก'!$C:$C,'รับ-จ่าย ประจำวัน'!$B12,'FG,ออนไล,คัดแยก'!T:T)</f>
        <v>0</v>
      </c>
      <c r="BB12" s="16">
        <f>SUMIF(เตรียมส่วนผสม!$C:$C,'รับ-จ่าย ประจำวัน'!$B12,เตรียมส่วนผสม!U:U)+SUMIF(กวนไส้!$C:$C,'รับ-จ่าย ประจำวัน'!$B12,กวนไส้!U:U)+SUMIF(ผลิต1!$C:$C,'รับ-จ่าย ประจำวัน'!$B12,ผลิต1!U:U)+SUMIF(ผลิต2!$C:$C,'รับ-จ่าย ประจำวัน'!$B12,ผลิต2!U:U)+SUMIF(เส้นแต่งหน้าขนมเค้ก!$C:$C,'รับ-จ่าย ประจำวัน'!$B12,เส้นแต่งหน้าขนมเค้ก!U:U)+SUMIF(แพ็ค!$C:$C,'รับ-จ่าย ประจำวัน'!$B12,แพ็ค!U:U)+SUMIF(ธุรการ!$C:$C,'รับ-จ่าย ประจำวัน'!$B12,ธุรการ!U:U)+SUMIF(เส้นแต่งหน้าขนมปัง!$C:$C,'รับ-จ่าย ประจำวัน'!$B12,เส้นแต่งหน้าขนมปัง!U:U)+SUMIF('วางแผนBC,CJ'!$C:$C,'รับ-จ่าย ประจำวัน'!$B12,'วางแผนBC,CJ'!U:U)+SUMIF(RD!$C:$C,'รับ-จ่าย ประจำวัน'!$B12,RD!U:U)+SUMIF('FG,ออนไล,คัดแยก'!$C:$C,'รับ-จ่าย ประจำวัน'!$B12,'FG,ออนไล,คัดแยก'!U:U)</f>
        <v>0</v>
      </c>
      <c r="BC12" s="16">
        <f>SUMIF(เตรียมส่วนผสม!$C:$C,'รับ-จ่าย ประจำวัน'!$B12,เตรียมส่วนผสม!V:V)+SUMIF(กวนไส้!$C:$C,'รับ-จ่าย ประจำวัน'!$B12,กวนไส้!V:V)+SUMIF(ผลิต1!$C:$C,'รับ-จ่าย ประจำวัน'!$B12,ผลิต1!V:V)+SUMIF(ผลิต2!$C:$C,'รับ-จ่าย ประจำวัน'!$B12,ผลิต2!V:V)+SUMIF(เส้นแต่งหน้าขนมเค้ก!$C:$C,'รับ-จ่าย ประจำวัน'!$B12,เส้นแต่งหน้าขนมเค้ก!V:V)+SUMIF(แพ็ค!$C:$C,'รับ-จ่าย ประจำวัน'!$B12,แพ็ค!V:V)+SUMIF(ธุรการ!$C:$C,'รับ-จ่าย ประจำวัน'!$B12,ธุรการ!V:V)+SUMIF(เส้นแต่งหน้าขนมปัง!$C:$C,'รับ-จ่าย ประจำวัน'!$B12,เส้นแต่งหน้าขนมปัง!V:V)+SUMIF('วางแผนBC,CJ'!$C:$C,'รับ-จ่าย ประจำวัน'!$B12,'วางแผนBC,CJ'!V:V)+SUMIF(RD!$C:$C,'รับ-จ่าย ประจำวัน'!$B12,RD!V:V)+SUMIF('FG,ออนไล,คัดแยก'!$C:$C,'รับ-จ่าย ประจำวัน'!$B12,'FG,ออนไล,คัดแยก'!V:V)</f>
        <v>0</v>
      </c>
      <c r="BD12" s="16">
        <f>SUMIF(เตรียมส่วนผสม!$C:$C,'รับ-จ่าย ประจำวัน'!$B12,เตรียมส่วนผสม!W:W)+SUMIF(กวนไส้!$C:$C,'รับ-จ่าย ประจำวัน'!$B12,กวนไส้!W:W)+SUMIF(ผลิต1!$C:$C,'รับ-จ่าย ประจำวัน'!$B12,ผลิต1!W:W)+SUMIF(ผลิต2!$C:$C,'รับ-จ่าย ประจำวัน'!$B12,ผลิต2!W:W)+SUMIF(เส้นแต่งหน้าขนมเค้ก!$C:$C,'รับ-จ่าย ประจำวัน'!$B12,เส้นแต่งหน้าขนมเค้ก!W:W)+SUMIF(แพ็ค!$C:$C,'รับ-จ่าย ประจำวัน'!$B12,แพ็ค!W:W)+SUMIF(ธุรการ!$C:$C,'รับ-จ่าย ประจำวัน'!$B12,ธุรการ!W:W)+SUMIF(เส้นแต่งหน้าขนมปัง!$C:$C,'รับ-จ่าย ประจำวัน'!$B12,เส้นแต่งหน้าขนมปัง!W:W)+SUMIF('วางแผนBC,CJ'!$C:$C,'รับ-จ่าย ประจำวัน'!$B12,'วางแผนBC,CJ'!W:W)+SUMIF(RD!$C:$C,'รับ-จ่าย ประจำวัน'!$B12,RD!W:W)+SUMIF('FG,ออนไล,คัดแยก'!$C:$C,'รับ-จ่าย ประจำวัน'!$B12,'FG,ออนไล,คัดแยก'!W:W)</f>
        <v>0</v>
      </c>
      <c r="BE12" s="16">
        <f>SUMIF(เตรียมส่วนผสม!$C:$C,'รับ-จ่าย ประจำวัน'!$B12,เตรียมส่วนผสม!X:X)+SUMIF(กวนไส้!$C:$C,'รับ-จ่าย ประจำวัน'!$B12,กวนไส้!X:X)+SUMIF(ผลิต1!$C:$C,'รับ-จ่าย ประจำวัน'!$B12,ผลิต1!X:X)+SUMIF(ผลิต2!$C:$C,'รับ-จ่าย ประจำวัน'!$B12,ผลิต2!X:X)+SUMIF(เส้นแต่งหน้าขนมเค้ก!$C:$C,'รับ-จ่าย ประจำวัน'!$B12,เส้นแต่งหน้าขนมเค้ก!X:X)+SUMIF(แพ็ค!$C:$C,'รับ-จ่าย ประจำวัน'!$B12,แพ็ค!X:X)+SUMIF(ธุรการ!$C:$C,'รับ-จ่าย ประจำวัน'!$B12,ธุรการ!X:X)+SUMIF(เส้นแต่งหน้าขนมปัง!$C:$C,'รับ-จ่าย ประจำวัน'!$B12,เส้นแต่งหน้าขนมปัง!X:X)+SUMIF('วางแผนBC,CJ'!$C:$C,'รับ-จ่าย ประจำวัน'!$B12,'วางแผนBC,CJ'!X:X)+SUMIF(RD!$C:$C,'รับ-จ่าย ประจำวัน'!$B12,RD!X:X)+SUMIF('FG,ออนไล,คัดแยก'!$C:$C,'รับ-จ่าย ประจำวัน'!$B12,'FG,ออนไล,คัดแยก'!X:X)</f>
        <v>0</v>
      </c>
      <c r="BF12" s="16">
        <f>SUMIF(เตรียมส่วนผสม!$C:$C,'รับ-จ่าย ประจำวัน'!$B12,เตรียมส่วนผสม!Y:Y)+SUMIF(กวนไส้!$C:$C,'รับ-จ่าย ประจำวัน'!$B12,กวนไส้!Y:Y)+SUMIF(ผลิต1!$C:$C,'รับ-จ่าย ประจำวัน'!$B12,ผลิต1!Y:Y)+SUMIF(ผลิต2!$C:$C,'รับ-จ่าย ประจำวัน'!$B12,ผลิต2!Y:Y)+SUMIF(เส้นแต่งหน้าขนมเค้ก!$C:$C,'รับ-จ่าย ประจำวัน'!$B12,เส้นแต่งหน้าขนมเค้ก!Y:Y)+SUMIF(แพ็ค!$C:$C,'รับ-จ่าย ประจำวัน'!$B12,แพ็ค!Y:Y)+SUMIF(ธุรการ!$C:$C,'รับ-จ่าย ประจำวัน'!$B12,ธุรการ!Y:Y)+SUMIF(เส้นแต่งหน้าขนมปัง!$C:$C,'รับ-จ่าย ประจำวัน'!$B12,เส้นแต่งหน้าขนมปัง!Y:Y)+SUMIF('วางแผนBC,CJ'!$C:$C,'รับ-จ่าย ประจำวัน'!$B12,'วางแผนBC,CJ'!Y:Y)+SUMIF(RD!$C:$C,'รับ-จ่าย ประจำวัน'!$B12,RD!Y:Y)+SUMIF('FG,ออนไล,คัดแยก'!$C:$C,'รับ-จ่าย ประจำวัน'!$B12,'FG,ออนไล,คัดแยก'!Y:Y)</f>
        <v>0</v>
      </c>
      <c r="BG12" s="16">
        <f>SUMIF(เตรียมส่วนผสม!$C:$C,'รับ-จ่าย ประจำวัน'!$B12,เตรียมส่วนผสม!Z:Z)+SUMIF(กวนไส้!$C:$C,'รับ-จ่าย ประจำวัน'!$B12,กวนไส้!Z:Z)+SUMIF(ผลิต1!$C:$C,'รับ-จ่าย ประจำวัน'!$B12,ผลิต1!Z:Z)+SUMIF(ผลิต2!$C:$C,'รับ-จ่าย ประจำวัน'!$B12,ผลิต2!Z:Z)+SUMIF(เส้นแต่งหน้าขนมเค้ก!$C:$C,'รับ-จ่าย ประจำวัน'!$B12,เส้นแต่งหน้าขนมเค้ก!Z:Z)+SUMIF(แพ็ค!$C:$C,'รับ-จ่าย ประจำวัน'!$B12,แพ็ค!Z:Z)+SUMIF(ธุรการ!$C:$C,'รับ-จ่าย ประจำวัน'!$B12,ธุรการ!Z:Z)+SUMIF(เส้นแต่งหน้าขนมปัง!$C:$C,'รับ-จ่าย ประจำวัน'!$B12,เส้นแต่งหน้าขนมปัง!Z:Z)+SUMIF('วางแผนBC,CJ'!$C:$C,'รับ-จ่าย ประจำวัน'!$B12,'วางแผนBC,CJ'!Z:Z)+SUMIF(RD!$C:$C,'รับ-จ่าย ประจำวัน'!$B12,RD!Z:Z)+SUMIF('FG,ออนไล,คัดแยก'!$C:$C,'รับ-จ่าย ประจำวัน'!$B12,'FG,ออนไล,คัดแยก'!Z:Z)</f>
        <v>0</v>
      </c>
      <c r="BH12" s="16">
        <f>SUMIF(เตรียมส่วนผสม!$C:$C,'รับ-จ่าย ประจำวัน'!$B12,เตรียมส่วนผสม!AA:AA)+SUMIF(กวนไส้!$C:$C,'รับ-จ่าย ประจำวัน'!$B12,กวนไส้!AA:AA)+SUMIF(ผลิต1!$C:$C,'รับ-จ่าย ประจำวัน'!$B12,ผลิต1!AA:AA)+SUMIF(ผลิต2!$C:$C,'รับ-จ่าย ประจำวัน'!$B12,ผลิต2!AA:AA)+SUMIF(เส้นแต่งหน้าขนมเค้ก!$C:$C,'รับ-จ่าย ประจำวัน'!$B12,เส้นแต่งหน้าขนมเค้ก!AA:AA)+SUMIF(แพ็ค!$C:$C,'รับ-จ่าย ประจำวัน'!$B12,แพ็ค!AA:AA)+SUMIF(ธุรการ!$C:$C,'รับ-จ่าย ประจำวัน'!$B12,ธุรการ!AA:AA)+SUMIF(เส้นแต่งหน้าขนมปัง!$C:$C,'รับ-จ่าย ประจำวัน'!$B12,เส้นแต่งหน้าขนมปัง!AA:AA)+SUMIF('วางแผนBC,CJ'!$C:$C,'รับ-จ่าย ประจำวัน'!$B12,'วางแผนBC,CJ'!AA:AA)+SUMIF(RD!$C:$C,'รับ-จ่าย ประจำวัน'!$B12,RD!AA:AA)+SUMIF('FG,ออนไล,คัดแยก'!$C:$C,'รับ-จ่าย ประจำวัน'!$B12,'FG,ออนไล,คัดแยก'!AA:AA)</f>
        <v>0</v>
      </c>
      <c r="BI12" s="16">
        <f>SUMIF(เตรียมส่วนผสม!$C:$C,'รับ-จ่าย ประจำวัน'!$B12,เตรียมส่วนผสม!AB:AB)+SUMIF(กวนไส้!$C:$C,'รับ-จ่าย ประจำวัน'!$B12,กวนไส้!AB:AB)+SUMIF(ผลิต1!$C:$C,'รับ-จ่าย ประจำวัน'!$B12,ผลิต1!AB:AB)+SUMIF(ผลิต2!$C:$C,'รับ-จ่าย ประจำวัน'!$B12,ผลิต2!AB:AB)+SUMIF(เส้นแต่งหน้าขนมเค้ก!$C:$C,'รับ-จ่าย ประจำวัน'!$B12,เส้นแต่งหน้าขนมเค้ก!AB:AB)+SUMIF(แพ็ค!$C:$C,'รับ-จ่าย ประจำวัน'!$B12,แพ็ค!AB:AB)+SUMIF(ธุรการ!$C:$C,'รับ-จ่าย ประจำวัน'!$B12,ธุรการ!AB:AB)+SUMIF(เส้นแต่งหน้าขนมปัง!$C:$C,'รับ-จ่าย ประจำวัน'!$B12,เส้นแต่งหน้าขนมปัง!AB:AB)+SUMIF('วางแผนBC,CJ'!$C:$C,'รับ-จ่าย ประจำวัน'!$B12,'วางแผนBC,CJ'!AB:AB)+SUMIF(RD!$C:$C,'รับ-จ่าย ประจำวัน'!$B12,RD!AB:AB)+SUMIF('FG,ออนไล,คัดแยก'!$C:$C,'รับ-จ่าย ประจำวัน'!$B12,'FG,ออนไล,คัดแยก'!AB:AB)</f>
        <v>0</v>
      </c>
      <c r="BJ12" s="16">
        <f>SUMIF(เตรียมส่วนผสม!$C:$C,'รับ-จ่าย ประจำวัน'!$B12,เตรียมส่วนผสม!AC:AC)+SUMIF(กวนไส้!$C:$C,'รับ-จ่าย ประจำวัน'!$B12,กวนไส้!AC:AC)+SUMIF(ผลิต1!$C:$C,'รับ-จ่าย ประจำวัน'!$B12,ผลิต1!AC:AC)+SUMIF(ผลิต2!$C:$C,'รับ-จ่าย ประจำวัน'!$B12,ผลิต2!AC:AC)+SUMIF(เส้นแต่งหน้าขนมเค้ก!$C:$C,'รับ-จ่าย ประจำวัน'!$B12,เส้นแต่งหน้าขนมเค้ก!AC:AC)+SUMIF(แพ็ค!$C:$C,'รับ-จ่าย ประจำวัน'!$B12,แพ็ค!AC:AC)+SUMIF(ธุรการ!$C:$C,'รับ-จ่าย ประจำวัน'!$B12,ธุรการ!AC:AC)+SUMIF(เส้นแต่งหน้าขนมปัง!$C:$C,'รับ-จ่าย ประจำวัน'!$B12,เส้นแต่งหน้าขนมปัง!AC:AC)+SUMIF('วางแผนBC,CJ'!$C:$C,'รับ-จ่าย ประจำวัน'!$B12,'วางแผนBC,CJ'!AC:AC)+SUMIF(RD!$C:$C,'รับ-จ่าย ประจำวัน'!$B12,RD!AC:AC)+SUMIF('FG,ออนไล,คัดแยก'!$C:$C,'รับ-จ่าย ประจำวัน'!$B12,'FG,ออนไล,คัดแยก'!AC:AC)</f>
        <v>0</v>
      </c>
      <c r="BK12" s="16">
        <f>SUMIF(เตรียมส่วนผสม!$C:$C,'รับ-จ่าย ประจำวัน'!$B12,เตรียมส่วนผสม!AD:AD)+SUMIF(กวนไส้!$C:$C,'รับ-จ่าย ประจำวัน'!$B12,กวนไส้!AD:AD)+SUMIF(ผลิต1!$C:$C,'รับ-จ่าย ประจำวัน'!$B12,ผลิต1!AD:AD)+SUMIF(ผลิต2!$C:$C,'รับ-จ่าย ประจำวัน'!$B12,ผลิต2!AD:AD)+SUMIF(เส้นแต่งหน้าขนมเค้ก!$C:$C,'รับ-จ่าย ประจำวัน'!$B12,เส้นแต่งหน้าขนมเค้ก!AD:AD)+SUMIF(แพ็ค!$C:$C,'รับ-จ่าย ประจำวัน'!$B12,แพ็ค!AD:AD)+SUMIF(ธุรการ!$C:$C,'รับ-จ่าย ประจำวัน'!$B12,ธุรการ!AD:AD)+SUMIF(เส้นแต่งหน้าขนมปัง!$C:$C,'รับ-จ่าย ประจำวัน'!$B12,เส้นแต่งหน้าขนมปัง!AD:AD)+SUMIF('วางแผนBC,CJ'!$C:$C,'รับ-จ่าย ประจำวัน'!$B12,'วางแผนBC,CJ'!AD:AD)+SUMIF(RD!$C:$C,'รับ-จ่าย ประจำวัน'!$B12,RD!AD:AD)+SUMIF('FG,ออนไล,คัดแยก'!$C:$C,'รับ-จ่าย ประจำวัน'!$B12,'FG,ออนไล,คัดแยก'!AD:AD)</f>
        <v>0</v>
      </c>
      <c r="BL12" s="16">
        <f>SUMIF(เตรียมส่วนผสม!$C:$C,'รับ-จ่าย ประจำวัน'!$B12,เตรียมส่วนผสม!AE:AE)+SUMIF(กวนไส้!$C:$C,'รับ-จ่าย ประจำวัน'!$B12,กวนไส้!AE:AE)+SUMIF(ผลิต1!$C:$C,'รับ-จ่าย ประจำวัน'!$B12,ผลิต1!AE:AE)+SUMIF(ผลิต2!$C:$C,'รับ-จ่าย ประจำวัน'!$B12,ผลิต2!AE:AE)+SUMIF(เส้นแต่งหน้าขนมเค้ก!$C:$C,'รับ-จ่าย ประจำวัน'!$B12,เส้นแต่งหน้าขนมเค้ก!AE:AE)+SUMIF(แพ็ค!$C:$C,'รับ-จ่าย ประจำวัน'!$B12,แพ็ค!AE:AE)+SUMIF(ธุรการ!$C:$C,'รับ-จ่าย ประจำวัน'!$B12,ธุรการ!AE:AE)+SUMIF(เส้นแต่งหน้าขนมปัง!$C:$C,'รับ-จ่าย ประจำวัน'!$B12,เส้นแต่งหน้าขนมปัง!AE:AE)+SUMIF('วางแผนBC,CJ'!$C:$C,'รับ-จ่าย ประจำวัน'!$B12,'วางแผนBC,CJ'!AE:AE)+SUMIF(RD!$C:$C,'รับ-จ่าย ประจำวัน'!$B12,RD!AE:AE)+SUMIF('FG,ออนไล,คัดแยก'!$C:$C,'รับ-จ่าย ประจำวัน'!$B12,'FG,ออนไล,คัดแยก'!AE:AE)</f>
        <v>0</v>
      </c>
      <c r="BM12" s="16">
        <f>SUMIF(เตรียมส่วนผสม!$C:$C,'รับ-จ่าย ประจำวัน'!$B12,เตรียมส่วนผสม!AF:AF)+SUMIF(กวนไส้!$C:$C,'รับ-จ่าย ประจำวัน'!$B12,กวนไส้!AF:AF)+SUMIF(ผลิต1!$C:$C,'รับ-จ่าย ประจำวัน'!$B12,ผลิต1!AF:AF)+SUMIF(ผลิต2!$C:$C,'รับ-จ่าย ประจำวัน'!$B12,ผลิต2!AF:AF)+SUMIF(เส้นแต่งหน้าขนมเค้ก!$C:$C,'รับ-จ่าย ประจำวัน'!$B12,เส้นแต่งหน้าขนมเค้ก!AF:AF)+SUMIF(แพ็ค!$C:$C,'รับ-จ่าย ประจำวัน'!$B12,แพ็ค!AF:AF)+SUMIF(ธุรการ!$C:$C,'รับ-จ่าย ประจำวัน'!$B12,ธุรการ!AF:AF)+SUMIF(เส้นแต่งหน้าขนมปัง!$C:$C,'รับ-จ่าย ประจำวัน'!$B12,เส้นแต่งหน้าขนมปัง!AF:AF)+SUMIF('วางแผนBC,CJ'!$C:$C,'รับ-จ่าย ประจำวัน'!$B12,'วางแผนBC,CJ'!AF:AF)+SUMIF(RD!$C:$C,'รับ-จ่าย ประจำวัน'!$B12,RD!AF:AF)+SUMIF('FG,ออนไล,คัดแยก'!$C:$C,'รับ-จ่าย ประจำวัน'!$B12,'FG,ออนไล,คัดแยก'!AF:AF)</f>
        <v>0</v>
      </c>
      <c r="BN12" s="16">
        <f>SUMIF(เตรียมส่วนผสม!$C:$C,'รับ-จ่าย ประจำวัน'!$B12,เตรียมส่วนผสม!AG:AG)+SUMIF(กวนไส้!$C:$C,'รับ-จ่าย ประจำวัน'!$B12,กวนไส้!AG:AG)+SUMIF(ผลิต1!$C:$C,'รับ-จ่าย ประจำวัน'!$B12,ผลิต1!AG:AG)+SUMIF(ผลิต2!$C:$C,'รับ-จ่าย ประจำวัน'!$B12,ผลิต2!AG:AG)+SUMIF(เส้นแต่งหน้าขนมเค้ก!$C:$C,'รับ-จ่าย ประจำวัน'!$B12,เส้นแต่งหน้าขนมเค้ก!AG:AG)+SUMIF(แพ็ค!$C:$C,'รับ-จ่าย ประจำวัน'!$B12,แพ็ค!AG:AG)+SUMIF(ธุรการ!$C:$C,'รับ-จ่าย ประจำวัน'!$B12,ธุรการ!AG:AG)+SUMIF(เส้นแต่งหน้าขนมปัง!$C:$C,'รับ-จ่าย ประจำวัน'!$B12,เส้นแต่งหน้าขนมปัง!AG:AG)+SUMIF('วางแผนBC,CJ'!$C:$C,'รับ-จ่าย ประจำวัน'!$B12,'วางแผนBC,CJ'!AG:AG)+SUMIF(RD!$C:$C,'รับ-จ่าย ประจำวัน'!$B12,RD!AG:AG)+SUMIF('FG,ออนไล,คัดแยก'!$C:$C,'รับ-จ่าย ประจำวัน'!$B12,'FG,ออนไล,คัดแยก'!AG:AG)</f>
        <v>10</v>
      </c>
      <c r="BO12" s="16">
        <f>SUMIF(เตรียมส่วนผสม!$C:$C,'รับ-จ่าย ประจำวัน'!$B12,เตรียมส่วนผสม!AH:AH)+SUMIF(กวนไส้!$C:$C,'รับ-จ่าย ประจำวัน'!$B12,กวนไส้!AH:AH)+SUMIF(ผลิต1!$C:$C,'รับ-จ่าย ประจำวัน'!$B12,ผลิต1!AH:AH)+SUMIF(ผลิต2!$C:$C,'รับ-จ่าย ประจำวัน'!$B12,ผลิต2!AH:AH)+SUMIF(เส้นแต่งหน้าขนมเค้ก!$C:$C,'รับ-จ่าย ประจำวัน'!$B12,เส้นแต่งหน้าขนมเค้ก!AH:AH)+SUMIF(แพ็ค!$C:$C,'รับ-จ่าย ประจำวัน'!$B12,แพ็ค!AH:AH)+SUMIF(ธุรการ!$C:$C,'รับ-จ่าย ประจำวัน'!$B12,ธุรการ!AH:AH)+SUMIF(เส้นแต่งหน้าขนมปัง!$C:$C,'รับ-จ่าย ประจำวัน'!$B12,เส้นแต่งหน้าขนมปัง!AH:AH)+SUMIF('วางแผนBC,CJ'!$C:$C,'รับ-จ่าย ประจำวัน'!$B12,'วางแผนBC,CJ'!AH:AH)+SUMIF(RD!$C:$C,'รับ-จ่าย ประจำวัน'!$B12,RD!AH:AH)+SUMIF('FG,ออนไล,คัดแยก'!$C:$C,'รับ-จ่าย ประจำวัน'!$B12,'FG,ออนไล,คัดแยก'!AH:AH)</f>
        <v>0</v>
      </c>
      <c r="BP12" s="16">
        <f>SUMIF(เตรียมส่วนผสม!$C:$C,'รับ-จ่าย ประจำวัน'!$B12,เตรียมส่วนผสม!AI:AI)+SUMIF(กวนไส้!$C:$C,'รับ-จ่าย ประจำวัน'!$B12,กวนไส้!AI:AI)+SUMIF(ผลิต1!$C:$C,'รับ-จ่าย ประจำวัน'!$B12,ผลิต1!AI:AI)+SUMIF(ผลิต2!$C:$C,'รับ-จ่าย ประจำวัน'!$B12,ผลิต2!AI:AI)+SUMIF(เส้นแต่งหน้าขนมเค้ก!$C:$C,'รับ-จ่าย ประจำวัน'!$B12,เส้นแต่งหน้าขนมเค้ก!AI:AI)+SUMIF(แพ็ค!$C:$C,'รับ-จ่าย ประจำวัน'!$B12,แพ็ค!AI:AI)+SUMIF(ธุรการ!$C:$C,'รับ-จ่าย ประจำวัน'!$B12,ธุรการ!AI:AI)+SUMIF(เส้นแต่งหน้าขนมปัง!$C:$C,'รับ-จ่าย ประจำวัน'!$B12,เส้นแต่งหน้าขนมปัง!AI:AI)+SUMIF('วางแผนBC,CJ'!$C:$C,'รับ-จ่าย ประจำวัน'!$B12,'วางแผนBC,CJ'!AI:AI)+SUMIF(RD!$C:$C,'รับ-จ่าย ประจำวัน'!$B12,RD!AI:AI)+SUMIF('FG,ออนไล,คัดแยก'!$C:$C,'รับ-จ่าย ประจำวัน'!$B12,'FG,ออนไล,คัดแยก'!AI:AI)</f>
        <v>0</v>
      </c>
      <c r="BQ12" s="16">
        <f>SUMIF(เตรียมส่วนผสม!$C:$C,'รับ-จ่าย ประจำวัน'!$B12,เตรียมส่วนผสม!AJ:AJ)+SUMIF(กวนไส้!$C:$C,'รับ-จ่าย ประจำวัน'!$B12,กวนไส้!AJ:AJ)+SUMIF(ผลิต1!$C:$C,'รับ-จ่าย ประจำวัน'!$B12,ผลิต1!AJ:AJ)+SUMIF(ผลิต2!$C:$C,'รับ-จ่าย ประจำวัน'!$B12,ผลิต2!AJ:AJ)+SUMIF(เส้นแต่งหน้าขนมเค้ก!$C:$C,'รับ-จ่าย ประจำวัน'!$B12,เส้นแต่งหน้าขนมเค้ก!AJ:AJ)+SUMIF(แพ็ค!$C:$C,'รับ-จ่าย ประจำวัน'!$B12,แพ็ค!AJ:AJ)+SUMIF(ธุรการ!$C:$C,'รับ-จ่าย ประจำวัน'!$B12,ธุรการ!AJ:AJ)+SUMIF(เส้นแต่งหน้าขนมปัง!$C:$C,'รับ-จ่าย ประจำวัน'!$B12,เส้นแต่งหน้าขนมปัง!AJ:AJ)+SUMIF('วางแผนBC,CJ'!$C:$C,'รับ-จ่าย ประจำวัน'!$B12,'วางแผนBC,CJ'!AJ:AJ)+SUMIF(RD!$C:$C,'รับ-จ่าย ประจำวัน'!$B12,RD!AJ:AJ)+SUMIF('FG,ออนไล,คัดแยก'!$C:$C,'รับ-จ่าย ประจำวัน'!$B12,'FG,ออนไล,คัดแยก'!AJ:AJ)</f>
        <v>0</v>
      </c>
      <c r="BR12" s="16">
        <f>SUMIF(เตรียมส่วนผสม!$C:$C,'รับ-จ่าย ประจำวัน'!$B12,เตรียมส่วนผสม!AK:AK)+SUMIF(กวนไส้!$C:$C,'รับ-จ่าย ประจำวัน'!$B12,กวนไส้!AK:AK)+SUMIF(ผลิต1!$C:$C,'รับ-จ่าย ประจำวัน'!$B12,ผลิต1!AK:AK)+SUMIF(ผลิต2!$C:$C,'รับ-จ่าย ประจำวัน'!$B12,ผลิต2!AK:AK)+SUMIF(เส้นแต่งหน้าขนมเค้ก!$C:$C,'รับ-จ่าย ประจำวัน'!$B12,เส้นแต่งหน้าขนมเค้ก!AK:AK)+SUMIF(แพ็ค!$C:$C,'รับ-จ่าย ประจำวัน'!$B12,แพ็ค!AK:AK)+SUMIF(ธุรการ!$C:$C,'รับ-จ่าย ประจำวัน'!$B12,ธุรการ!AK:AK)+SUMIF(เส้นแต่งหน้าขนมปัง!$C:$C,'รับ-จ่าย ประจำวัน'!$B12,เส้นแต่งหน้าขนมปัง!AK:AK)+SUMIF('วางแผนBC,CJ'!$C:$C,'รับ-จ่าย ประจำวัน'!$B12,'วางแผนBC,CJ'!AK:AK)+SUMIF(RD!$C:$C,'รับ-จ่าย ประจำวัน'!$B12,RD!AK:AK)+SUMIF('FG,ออนไล,คัดแยก'!$C:$C,'รับ-จ่าย ประจำวัน'!$B12,'FG,ออนไล,คัดแยก'!AK:AK)</f>
        <v>0</v>
      </c>
      <c r="BS12" s="16">
        <f>SUMIF(เตรียมส่วนผสม!$C:$C,'รับ-จ่าย ประจำวัน'!$B12,เตรียมส่วนผสม!AL:AL)+SUMIF(กวนไส้!$C:$C,'รับ-จ่าย ประจำวัน'!$B12,กวนไส้!AL:AL)+SUMIF(ผลิต1!$C:$C,'รับ-จ่าย ประจำวัน'!$B12,ผลิต1!AL:AL)+SUMIF(ผลิต2!$C:$C,'รับ-จ่าย ประจำวัน'!$B12,ผลิต2!AL:AL)+SUMIF(เส้นแต่งหน้าขนมเค้ก!$C:$C,'รับ-จ่าย ประจำวัน'!$B12,เส้นแต่งหน้าขนมเค้ก!AL:AL)+SUMIF(แพ็ค!$C:$C,'รับ-จ่าย ประจำวัน'!$B12,แพ็ค!AL:AL)+SUMIF(ธุรการ!$C:$C,'รับ-จ่าย ประจำวัน'!$B12,ธุรการ!AL:AL)+SUMIF(เส้นแต่งหน้าขนมปัง!$C:$C,'รับ-จ่าย ประจำวัน'!$B12,เส้นแต่งหน้าขนมปัง!AL:AL)+SUMIF('วางแผนBC,CJ'!$C:$C,'รับ-จ่าย ประจำวัน'!$B12,'วางแผนBC,CJ'!AL:AL)+SUMIF(RD!$C:$C,'รับ-จ่าย ประจำวัน'!$B12,RD!AL:AL)+SUMIF('FG,ออนไล,คัดแยก'!$C:$C,'รับ-จ่าย ประจำวัน'!$B12,'FG,ออนไล,คัดแยก'!AL:AL)</f>
        <v>0</v>
      </c>
      <c r="BT12" s="18">
        <f t="shared" si="1"/>
        <v>20</v>
      </c>
      <c r="BU12" s="116"/>
      <c r="BV12" s="146">
        <f t="shared" si="2"/>
        <v>1314</v>
      </c>
      <c r="BW12" s="183">
        <v>30</v>
      </c>
      <c r="BX12" s="172">
        <f t="shared" ref="BX12:BX14" si="9">BT12/30</f>
        <v>0.66666666666666663</v>
      </c>
      <c r="BY12" s="188">
        <f t="shared" si="3"/>
        <v>1971</v>
      </c>
      <c r="BZ12" s="180">
        <f t="shared" ca="1" si="4"/>
        <v>48174</v>
      </c>
      <c r="CA12" s="93"/>
      <c r="CB12" s="93"/>
      <c r="CC12" s="93"/>
      <c r="CD12" s="93"/>
      <c r="CE12" s="93"/>
      <c r="CF12" s="93"/>
      <c r="CG12" s="93"/>
      <c r="CH12" s="93"/>
      <c r="CI12" s="93"/>
      <c r="CJ12" s="94"/>
      <c r="CK12" s="9">
        <f t="shared" si="5"/>
        <v>1314</v>
      </c>
    </row>
    <row r="13" spans="1:89" x14ac:dyDescent="0.5">
      <c r="A13" s="149" t="s">
        <v>1087</v>
      </c>
      <c r="B13" s="120">
        <v>1020501006</v>
      </c>
      <c r="C13" s="10" t="s">
        <v>1494</v>
      </c>
      <c r="D13" s="135" t="s">
        <v>61</v>
      </c>
      <c r="E13" s="11">
        <v>0</v>
      </c>
      <c r="F13" s="75"/>
      <c r="G13" s="11" t="s">
        <v>62</v>
      </c>
      <c r="H13" s="12">
        <v>1574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4"/>
      <c r="T13" s="14"/>
      <c r="U13" s="14"/>
      <c r="V13" s="14"/>
      <c r="W13" s="127"/>
      <c r="X13" s="14"/>
      <c r="Y13" s="14"/>
      <c r="Z13" s="14"/>
      <c r="AA13" s="14"/>
      <c r="AB13" s="14"/>
      <c r="AC13" s="14"/>
      <c r="AD13" s="14"/>
      <c r="AE13" s="13"/>
      <c r="AF13" s="13"/>
      <c r="AG13" s="13"/>
      <c r="AH13" s="13"/>
      <c r="AI13" s="14"/>
      <c r="AJ13" s="14"/>
      <c r="AK13" s="14"/>
      <c r="AL13" s="14"/>
      <c r="AM13" s="14"/>
      <c r="AN13" s="15">
        <f t="shared" si="0"/>
        <v>0</v>
      </c>
      <c r="AO13" s="16">
        <f>SUMIF(เตรียมส่วนผสม!$C:$C,'รับ-จ่าย ประจำวัน'!$B13,เตรียมส่วนผสม!H:H)+SUMIF(กวนไส้!$C:$C,'รับ-จ่าย ประจำวัน'!$B13,กวนไส้!H:H)+SUMIF(ผลิต1!$C:$C,'รับ-จ่าย ประจำวัน'!$B13,ผลิต1!H:H)+SUMIF(ผลิต2!$C:$C,'รับ-จ่าย ประจำวัน'!$B13,ผลิต2!H:H)+SUMIF(เส้นแต่งหน้าขนมเค้ก!$C:$C,'รับ-จ่าย ประจำวัน'!$B13,เส้นแต่งหน้าขนมเค้ก!H:H)+SUMIF(แพ็ค!$C:$C,'รับ-จ่าย ประจำวัน'!$B13,แพ็ค!H:H)+SUMIF(ธุรการ!$C:$C,'รับ-จ่าย ประจำวัน'!$B13,ธุรการ!H:H)+SUMIF(เส้นแต่งหน้าขนมปัง!$C:$C,'รับ-จ่าย ประจำวัน'!$B13,เส้นแต่งหน้าขนมปัง!H:H)+SUMIF('วางแผนBC,CJ'!$C:$C,'รับ-จ่าย ประจำวัน'!$B13,'วางแผนBC,CJ'!H:H)+SUMIF(RD!$C:$C,'รับ-จ่าย ประจำวัน'!$B13,RD!H:H)+SUMIF('FG,ออนไล,คัดแยก'!$C:$C,'รับ-จ่าย ประจำวัน'!$B13,'FG,ออนไล,คัดแยก'!H:H)</f>
        <v>0</v>
      </c>
      <c r="AP13" s="16">
        <f>SUMIF(เตรียมส่วนผสม!$C:$C,'รับ-จ่าย ประจำวัน'!$B13,เตรียมส่วนผสม!I:I)+SUMIF(กวนไส้!$C:$C,'รับ-จ่าย ประจำวัน'!$B13,กวนไส้!I:I)+SUMIF(ผลิต1!$C:$C,'รับ-จ่าย ประจำวัน'!$B13,ผลิต1!I:I)+SUMIF(ผลิต2!$C:$C,'รับ-จ่าย ประจำวัน'!$B13,ผลิต2!I:I)+SUMIF(เส้นแต่งหน้าขนมเค้ก!$C:$C,'รับ-จ่าย ประจำวัน'!$B13,เส้นแต่งหน้าขนมเค้ก!I:I)+SUMIF(แพ็ค!$C:$C,'รับ-จ่าย ประจำวัน'!$B13,แพ็ค!I:I)+SUMIF(ธุรการ!$C:$C,'รับ-จ่าย ประจำวัน'!$B13,ธุรการ!I:I)+SUMIF(เส้นแต่งหน้าขนมปัง!$C:$C,'รับ-จ่าย ประจำวัน'!$B13,เส้นแต่งหน้าขนมปัง!I:I)+SUMIF('วางแผนBC,CJ'!$C:$C,'รับ-จ่าย ประจำวัน'!$B13,'วางแผนBC,CJ'!I:I)+SUMIF(RD!$C:$C,'รับ-จ่าย ประจำวัน'!$B13,RD!I:I)+SUMIF('FG,ออนไล,คัดแยก'!$C:$C,'รับ-จ่าย ประจำวัน'!$B13,'FG,ออนไล,คัดแยก'!I:I)</f>
        <v>60</v>
      </c>
      <c r="AQ13" s="16">
        <f>SUMIF(เตรียมส่วนผสม!$C:$C,'รับ-จ่าย ประจำวัน'!$B13,เตรียมส่วนผสม!J:J)+SUMIF(กวนไส้!$C:$C,'รับ-จ่าย ประจำวัน'!$B13,กวนไส้!J:J)+SUMIF(ผลิต1!$C:$C,'รับ-จ่าย ประจำวัน'!$B13,ผลิต1!J:J)+SUMIF(ผลิต2!$C:$C,'รับ-จ่าย ประจำวัน'!$B13,ผลิต2!J:J)+SUMIF(เส้นแต่งหน้าขนมเค้ก!$C:$C,'รับ-จ่าย ประจำวัน'!$B13,เส้นแต่งหน้าขนมเค้ก!J:J)+SUMIF(แพ็ค!$C:$C,'รับ-จ่าย ประจำวัน'!$B13,แพ็ค!J:J)+SUMIF(ธุรการ!$C:$C,'รับ-จ่าย ประจำวัน'!$B13,ธุรการ!J:J)+SUMIF(เส้นแต่งหน้าขนมปัง!$C:$C,'รับ-จ่าย ประจำวัน'!$B13,เส้นแต่งหน้าขนมปัง!J:J)+SUMIF('วางแผนBC,CJ'!$C:$C,'รับ-จ่าย ประจำวัน'!$B13,'วางแผนBC,CJ'!J:J)+SUMIF(RD!$C:$C,'รับ-จ่าย ประจำวัน'!$B13,RD!J:J)+SUMIF('FG,ออนไล,คัดแยก'!$C:$C,'รับ-จ่าย ประจำวัน'!$B13,'FG,ออนไล,คัดแยก'!J:J)</f>
        <v>0</v>
      </c>
      <c r="AR13" s="16">
        <f>SUMIF(เตรียมส่วนผสม!$C:$C,'รับ-จ่าย ประจำวัน'!$B13,เตรียมส่วนผสม!K:K)+SUMIF(กวนไส้!$C:$C,'รับ-จ่าย ประจำวัน'!$B13,กวนไส้!K:K)+SUMIF(ผลิต1!$C:$C,'รับ-จ่าย ประจำวัน'!$B13,ผลิต1!K:K)+SUMIF(ผลิต2!$C:$C,'รับ-จ่าย ประจำวัน'!$B13,ผลิต2!K:K)+SUMIF(เส้นแต่งหน้าขนมเค้ก!$C:$C,'รับ-จ่าย ประจำวัน'!$B13,เส้นแต่งหน้าขนมเค้ก!K:K)+SUMIF(แพ็ค!$C:$C,'รับ-จ่าย ประจำวัน'!$B13,แพ็ค!K:K)+SUMIF(ธุรการ!$C:$C,'รับ-จ่าย ประจำวัน'!$B13,ธุรการ!K:K)+SUMIF(เส้นแต่งหน้าขนมปัง!$C:$C,'รับ-จ่าย ประจำวัน'!$B13,เส้นแต่งหน้าขนมปัง!K:K)+SUMIF('วางแผนBC,CJ'!$C:$C,'รับ-จ่าย ประจำวัน'!$B13,'วางแผนBC,CJ'!K:K)+SUMIF(RD!$C:$C,'รับ-จ่าย ประจำวัน'!$B13,RD!K:K)+SUMIF('FG,ออนไล,คัดแยก'!$C:$C,'รับ-จ่าย ประจำวัน'!$B13,'FG,ออนไล,คัดแยก'!K:K)</f>
        <v>0</v>
      </c>
      <c r="AS13" s="16">
        <f>SUMIF(เตรียมส่วนผสม!$C:$C,'รับ-จ่าย ประจำวัน'!$B13,เตรียมส่วนผสม!L:L)+SUMIF(กวนไส้!$C:$C,'รับ-จ่าย ประจำวัน'!$B13,กวนไส้!L:L)+SUMIF(ผลิต1!$C:$C,'รับ-จ่าย ประจำวัน'!$B13,ผลิต1!L:L)+SUMIF(ผลิต2!$C:$C,'รับ-จ่าย ประจำวัน'!$B13,ผลิต2!L:L)+SUMIF(เส้นแต่งหน้าขนมเค้ก!$C:$C,'รับ-จ่าย ประจำวัน'!$B13,เส้นแต่งหน้าขนมเค้ก!L:L)+SUMIF(แพ็ค!$C:$C,'รับ-จ่าย ประจำวัน'!$B13,แพ็ค!L:L)+SUMIF(ธุรการ!$C:$C,'รับ-จ่าย ประจำวัน'!$B13,ธุรการ!L:L)+SUMIF(เส้นแต่งหน้าขนมปัง!$C:$C,'รับ-จ่าย ประจำวัน'!$B13,เส้นแต่งหน้าขนมปัง!L:L)+SUMIF('วางแผนBC,CJ'!$C:$C,'รับ-จ่าย ประจำวัน'!$B13,'วางแผนBC,CJ'!L:L)+SUMIF(RD!$C:$C,'รับ-จ่าย ประจำวัน'!$B13,RD!L:L)+SUMIF('FG,ออนไล,คัดแยก'!$C:$C,'รับ-จ่าย ประจำวัน'!$B13,'FG,ออนไล,คัดแยก'!L:L)</f>
        <v>60</v>
      </c>
      <c r="AT13" s="16">
        <f>SUMIF(เตรียมส่วนผสม!$C:$C,'รับ-จ่าย ประจำวัน'!$B13,เตรียมส่วนผสม!M:M)+SUMIF(กวนไส้!$C:$C,'รับ-จ่าย ประจำวัน'!$B13,กวนไส้!M:M)+SUMIF(ผลิต1!$C:$C,'รับ-จ่าย ประจำวัน'!$B13,ผลิต1!M:M)+SUMIF(ผลิต2!$C:$C,'รับ-จ่าย ประจำวัน'!$B13,ผลิต2!M:M)+SUMIF(เส้นแต่งหน้าขนมเค้ก!$C:$C,'รับ-จ่าย ประจำวัน'!$B13,เส้นแต่งหน้าขนมเค้ก!M:M)+SUMIF(แพ็ค!$C:$C,'รับ-จ่าย ประจำวัน'!$B13,แพ็ค!M:M)+SUMIF(ธุรการ!$C:$C,'รับ-จ่าย ประจำวัน'!$B13,ธุรการ!M:M)+SUMIF(เส้นแต่งหน้าขนมปัง!$C:$C,'รับ-จ่าย ประจำวัน'!$B13,เส้นแต่งหน้าขนมปัง!M:M)+SUMIF('วางแผนBC,CJ'!$C:$C,'รับ-จ่าย ประจำวัน'!$B13,'วางแผนBC,CJ'!M:M)+SUMIF(RD!$C:$C,'รับ-จ่าย ประจำวัน'!$B13,RD!M:M)+SUMIF('FG,ออนไล,คัดแยก'!$C:$C,'รับ-จ่าย ประจำวัน'!$B13,'FG,ออนไล,คัดแยก'!M:M)</f>
        <v>0</v>
      </c>
      <c r="AU13" s="16">
        <f>SUMIF(เตรียมส่วนผสม!$C:$C,'รับ-จ่าย ประจำวัน'!$B13,เตรียมส่วนผสม!N:N)+SUMIF(กวนไส้!$C:$C,'รับ-จ่าย ประจำวัน'!$B13,กวนไส้!N:N)+SUMIF(ผลิต1!$C:$C,'รับ-จ่าย ประจำวัน'!$B13,ผลิต1!N:N)+SUMIF(ผลิต2!$C:$C,'รับ-จ่าย ประจำวัน'!$B13,ผลิต2!N:N)+SUMIF(เส้นแต่งหน้าขนมเค้ก!$C:$C,'รับ-จ่าย ประจำวัน'!$B13,เส้นแต่งหน้าขนมเค้ก!N:N)+SUMIF(แพ็ค!$C:$C,'รับ-จ่าย ประจำวัน'!$B13,แพ็ค!N:N)+SUMIF(ธุรการ!$C:$C,'รับ-จ่าย ประจำวัน'!$B13,ธุรการ!N:N)+SUMIF(เส้นแต่งหน้าขนมปัง!$C:$C,'รับ-จ่าย ประจำวัน'!$B13,เส้นแต่งหน้าขนมปัง!N:N)+SUMIF('วางแผนBC,CJ'!$C:$C,'รับ-จ่าย ประจำวัน'!$B13,'วางแผนBC,CJ'!N:N)+SUMIF(RD!$C:$C,'รับ-จ่าย ประจำวัน'!$B13,RD!N:N)+SUMIF('FG,ออนไล,คัดแยก'!$C:$C,'รับ-จ่าย ประจำวัน'!$B13,'FG,ออนไล,คัดแยก'!N:N)</f>
        <v>120</v>
      </c>
      <c r="AV13" s="16">
        <f>SUMIF(เตรียมส่วนผสม!$C:$C,'รับ-จ่าย ประจำวัน'!$B13,เตรียมส่วนผสม!O:O)+SUMIF(กวนไส้!$C:$C,'รับ-จ่าย ประจำวัน'!$B13,กวนไส้!O:O)+SUMIF(ผลิต1!$C:$C,'รับ-จ่าย ประจำวัน'!$B13,ผลิต1!O:O)+SUMIF(ผลิต2!$C:$C,'รับ-จ่าย ประจำวัน'!$B13,ผลิต2!O:O)+SUMIF(เส้นแต่งหน้าขนมเค้ก!$C:$C,'รับ-จ่าย ประจำวัน'!$B13,เส้นแต่งหน้าขนมเค้ก!O:O)+SUMIF(แพ็ค!$C:$C,'รับ-จ่าย ประจำวัน'!$B13,แพ็ค!O:O)+SUMIF(ธุรการ!$C:$C,'รับ-จ่าย ประจำวัน'!$B13,ธุรการ!O:O)+SUMIF(เส้นแต่งหน้าขนมปัง!$C:$C,'รับ-จ่าย ประจำวัน'!$B13,เส้นแต่งหน้าขนมปัง!O:O)+SUMIF('วางแผนBC,CJ'!$C:$C,'รับ-จ่าย ประจำวัน'!$B13,'วางแผนBC,CJ'!O:O)+SUMIF(RD!$C:$C,'รับ-จ่าย ประจำวัน'!$B13,RD!O:O)+SUMIF('FG,ออนไล,คัดแยก'!$C:$C,'รับ-จ่าย ประจำวัน'!$B13,'FG,ออนไล,คัดแยก'!O:O)</f>
        <v>100</v>
      </c>
      <c r="AW13" s="16">
        <f>SUMIF(เตรียมส่วนผสม!$C:$C,'รับ-จ่าย ประจำวัน'!$B13,เตรียมส่วนผสม!P:P)+SUMIF(กวนไส้!$C:$C,'รับ-จ่าย ประจำวัน'!$B13,กวนไส้!P:P)+SUMIF(ผลิต1!$C:$C,'รับ-จ่าย ประจำวัน'!$B13,ผลิต1!P:P)+SUMIF(ผลิต2!$C:$C,'รับ-จ่าย ประจำวัน'!$B13,ผลิต2!P:P)+SUMIF(เส้นแต่งหน้าขนมเค้ก!$C:$C,'รับ-จ่าย ประจำวัน'!$B13,เส้นแต่งหน้าขนมเค้ก!P:P)+SUMIF(แพ็ค!$C:$C,'รับ-จ่าย ประจำวัน'!$B13,แพ็ค!P:P)+SUMIF(ธุรการ!$C:$C,'รับ-จ่าย ประจำวัน'!$B13,ธุรการ!P:P)+SUMIF(เส้นแต่งหน้าขนมปัง!$C:$C,'รับ-จ่าย ประจำวัน'!$B13,เส้นแต่งหน้าขนมปัง!P:P)+SUMIF('วางแผนBC,CJ'!$C:$C,'รับ-จ่าย ประจำวัน'!$B13,'วางแผนBC,CJ'!P:P)+SUMIF(RD!$C:$C,'รับ-จ่าย ประจำวัน'!$B13,RD!P:P)+SUMIF('FG,ออนไล,คัดแยก'!$C:$C,'รับ-จ่าย ประจำวัน'!$B13,'FG,ออนไล,คัดแยก'!P:P)</f>
        <v>0</v>
      </c>
      <c r="AX13" s="16">
        <f>SUMIF(เตรียมส่วนผสม!$C:$C,'รับ-จ่าย ประจำวัน'!$B13,เตรียมส่วนผสม!Q:Q)+SUMIF(กวนไส้!$C:$C,'รับ-จ่าย ประจำวัน'!$B13,กวนไส้!Q:Q)+SUMIF(ผลิต1!$C:$C,'รับ-จ่าย ประจำวัน'!$B13,ผลิต1!Q:Q)+SUMIF(ผลิต2!$C:$C,'รับ-จ่าย ประจำวัน'!$B13,ผลิต2!Q:Q)+SUMIF(เส้นแต่งหน้าขนมเค้ก!$C:$C,'รับ-จ่าย ประจำวัน'!$B13,เส้นแต่งหน้าขนมเค้ก!Q:Q)+SUMIF(แพ็ค!$C:$C,'รับ-จ่าย ประจำวัน'!$B13,แพ็ค!Q:Q)+SUMIF(ธุรการ!$C:$C,'รับ-จ่าย ประจำวัน'!$B13,ธุรการ!Q:Q)+SUMIF(เส้นแต่งหน้าขนมปัง!$C:$C,'รับ-จ่าย ประจำวัน'!$B13,เส้นแต่งหน้าขนมปัง!Q:Q)+SUMIF('วางแผนBC,CJ'!$C:$C,'รับ-จ่าย ประจำวัน'!$B13,'วางแผนBC,CJ'!Q:Q)+SUMIF(RD!$C:$C,'รับ-จ่าย ประจำวัน'!$B13,RD!Q:Q)+SUMIF('FG,ออนไล,คัดแยก'!$C:$C,'รับ-จ่าย ประจำวัน'!$B13,'FG,ออนไล,คัดแยก'!Q:Q)</f>
        <v>0</v>
      </c>
      <c r="AY13" s="16">
        <f>SUMIF(เตรียมส่วนผสม!$C:$C,'รับ-จ่าย ประจำวัน'!$B13,เตรียมส่วนผสม!R:R)+SUMIF(กวนไส้!$C:$C,'รับ-จ่าย ประจำวัน'!$B13,กวนไส้!R:R)+SUMIF(ผลิต1!$C:$C,'รับ-จ่าย ประจำวัน'!$B13,ผลิต1!R:R)+SUMIF(ผลิต2!$C:$C,'รับ-จ่าย ประจำวัน'!$B13,ผลิต2!R:R)+SUMIF(เส้นแต่งหน้าขนมเค้ก!$C:$C,'รับ-จ่าย ประจำวัน'!$B13,เส้นแต่งหน้าขนมเค้ก!R:R)+SUMIF(แพ็ค!$C:$C,'รับ-จ่าย ประจำวัน'!$B13,แพ็ค!R:R)+SUMIF(ธุรการ!$C:$C,'รับ-จ่าย ประจำวัน'!$B13,ธุรการ!R:R)+SUMIF(เส้นแต่งหน้าขนมปัง!$C:$C,'รับ-จ่าย ประจำวัน'!$B13,เส้นแต่งหน้าขนมปัง!R:R)+SUMIF('วางแผนBC,CJ'!$C:$C,'รับ-จ่าย ประจำวัน'!$B13,'วางแผนBC,CJ'!R:R)+SUMIF(RD!$C:$C,'รับ-จ่าย ประจำวัน'!$B13,RD!R:R)+SUMIF('FG,ออนไล,คัดแยก'!$C:$C,'รับ-จ่าย ประจำวัน'!$B13,'FG,ออนไล,คัดแยก'!R:R)</f>
        <v>0</v>
      </c>
      <c r="AZ13" s="16">
        <f>SUMIF(เตรียมส่วนผสม!$C:$C,'รับ-จ่าย ประจำวัน'!$B13,เตรียมส่วนผสม!S:S)+SUMIF(กวนไส้!$C:$C,'รับ-จ่าย ประจำวัน'!$B13,กวนไส้!S:S)+SUMIF(ผลิต1!$C:$C,'รับ-จ่าย ประจำวัน'!$B13,ผลิต1!S:S)+SUMIF(ผลิต2!$C:$C,'รับ-จ่าย ประจำวัน'!$B13,ผลิต2!S:S)+SUMIF(เส้นแต่งหน้าขนมเค้ก!$C:$C,'รับ-จ่าย ประจำวัน'!$B13,เส้นแต่งหน้าขนมเค้ก!S:S)+SUMIF(แพ็ค!$C:$C,'รับ-จ่าย ประจำวัน'!$B13,แพ็ค!S:S)+SUMIF(ธุรการ!$C:$C,'รับ-จ่าย ประจำวัน'!$B13,ธุรการ!S:S)+SUMIF(เส้นแต่งหน้าขนมปัง!$C:$C,'รับ-จ่าย ประจำวัน'!$B13,เส้นแต่งหน้าขนมปัง!S:S)+SUMIF('วางแผนBC,CJ'!$C:$C,'รับ-จ่าย ประจำวัน'!$B13,'วางแผนBC,CJ'!S:S)+SUMIF(RD!$C:$C,'รับ-จ่าย ประจำวัน'!$B13,RD!S:S)+SUMIF('FG,ออนไล,คัดแยก'!$C:$C,'รับ-จ่าย ประจำวัน'!$B13,'FG,ออนไล,คัดแยก'!S:S)</f>
        <v>0</v>
      </c>
      <c r="BA13" s="16">
        <f>SUMIF(เตรียมส่วนผสม!$C:$C,'รับ-จ่าย ประจำวัน'!$B13,เตรียมส่วนผสม!T:T)+SUMIF(กวนไส้!$C:$C,'รับ-จ่าย ประจำวัน'!$B13,กวนไส้!T:T)+SUMIF(ผลิต1!$C:$C,'รับ-จ่าย ประจำวัน'!$B13,ผลิต1!T:T)+SUMIF(ผลิต2!$C:$C,'รับ-จ่าย ประจำวัน'!$B13,ผลิต2!T:T)+SUMIF(เส้นแต่งหน้าขนมเค้ก!$C:$C,'รับ-จ่าย ประจำวัน'!$B13,เส้นแต่งหน้าขนมเค้ก!T:T)+SUMIF(แพ็ค!$C:$C,'รับ-จ่าย ประจำวัน'!$B13,แพ็ค!T:T)+SUMIF(ธุรการ!$C:$C,'รับ-จ่าย ประจำวัน'!$B13,ธุรการ!T:T)+SUMIF(เส้นแต่งหน้าขนมปัง!$C:$C,'รับ-จ่าย ประจำวัน'!$B13,เส้นแต่งหน้าขนมปัง!T:T)+SUMIF('วางแผนBC,CJ'!$C:$C,'รับ-จ่าย ประจำวัน'!$B13,'วางแผนBC,CJ'!T:T)+SUMIF(RD!$C:$C,'รับ-จ่าย ประจำวัน'!$B13,RD!T:T)+SUMIF('FG,ออนไล,คัดแยก'!$C:$C,'รับ-จ่าย ประจำวัน'!$B13,'FG,ออนไล,คัดแยก'!T:T)</f>
        <v>0</v>
      </c>
      <c r="BB13" s="16">
        <f>SUMIF(เตรียมส่วนผสม!$C:$C,'รับ-จ่าย ประจำวัน'!$B13,เตรียมส่วนผสม!U:U)+SUMIF(กวนไส้!$C:$C,'รับ-จ่าย ประจำวัน'!$B13,กวนไส้!U:U)+SUMIF(ผลิต1!$C:$C,'รับ-จ่าย ประจำวัน'!$B13,ผลิต1!U:U)+SUMIF(ผลิต2!$C:$C,'รับ-จ่าย ประจำวัน'!$B13,ผลิต2!U:U)+SUMIF(เส้นแต่งหน้าขนมเค้ก!$C:$C,'รับ-จ่าย ประจำวัน'!$B13,เส้นแต่งหน้าขนมเค้ก!U:U)+SUMIF(แพ็ค!$C:$C,'รับ-จ่าย ประจำวัน'!$B13,แพ็ค!U:U)+SUMIF(ธุรการ!$C:$C,'รับ-จ่าย ประจำวัน'!$B13,ธุรการ!U:U)+SUMIF(เส้นแต่งหน้าขนมปัง!$C:$C,'รับ-จ่าย ประจำวัน'!$B13,เส้นแต่งหน้าขนมปัง!U:U)+SUMIF('วางแผนBC,CJ'!$C:$C,'รับ-จ่าย ประจำวัน'!$B13,'วางแผนBC,CJ'!U:U)+SUMIF(RD!$C:$C,'รับ-จ่าย ประจำวัน'!$B13,RD!U:U)+SUMIF('FG,ออนไล,คัดแยก'!$C:$C,'รับ-จ่าย ประจำวัน'!$B13,'FG,ออนไล,คัดแยก'!U:U)</f>
        <v>0</v>
      </c>
      <c r="BC13" s="16">
        <f>SUMIF(เตรียมส่วนผสม!$C:$C,'รับ-จ่าย ประจำวัน'!$B13,เตรียมส่วนผสม!V:V)+SUMIF(กวนไส้!$C:$C,'รับ-จ่าย ประจำวัน'!$B13,กวนไส้!V:V)+SUMIF(ผลิต1!$C:$C,'รับ-จ่าย ประจำวัน'!$B13,ผลิต1!V:V)+SUMIF(ผลิต2!$C:$C,'รับ-จ่าย ประจำวัน'!$B13,ผลิต2!V:V)+SUMIF(เส้นแต่งหน้าขนมเค้ก!$C:$C,'รับ-จ่าย ประจำวัน'!$B13,เส้นแต่งหน้าขนมเค้ก!V:V)+SUMIF(แพ็ค!$C:$C,'รับ-จ่าย ประจำวัน'!$B13,แพ็ค!V:V)+SUMIF(ธุรการ!$C:$C,'รับ-จ่าย ประจำวัน'!$B13,ธุรการ!V:V)+SUMIF(เส้นแต่งหน้าขนมปัง!$C:$C,'รับ-จ่าย ประจำวัน'!$B13,เส้นแต่งหน้าขนมปัง!V:V)+SUMIF('วางแผนBC,CJ'!$C:$C,'รับ-จ่าย ประจำวัน'!$B13,'วางแผนBC,CJ'!V:V)+SUMIF(RD!$C:$C,'รับ-จ่าย ประจำวัน'!$B13,RD!V:V)+SUMIF('FG,ออนไล,คัดแยก'!$C:$C,'รับ-จ่าย ประจำวัน'!$B13,'FG,ออนไล,คัดแยก'!V:V)</f>
        <v>0</v>
      </c>
      <c r="BD13" s="16">
        <f>SUMIF(เตรียมส่วนผสม!$C:$C,'รับ-จ่าย ประจำวัน'!$B13,เตรียมส่วนผสม!W:W)+SUMIF(กวนไส้!$C:$C,'รับ-จ่าย ประจำวัน'!$B13,กวนไส้!W:W)+SUMIF(ผลิต1!$C:$C,'รับ-จ่าย ประจำวัน'!$B13,ผลิต1!W:W)+SUMIF(ผลิต2!$C:$C,'รับ-จ่าย ประจำวัน'!$B13,ผลิต2!W:W)+SUMIF(เส้นแต่งหน้าขนมเค้ก!$C:$C,'รับ-จ่าย ประจำวัน'!$B13,เส้นแต่งหน้าขนมเค้ก!W:W)+SUMIF(แพ็ค!$C:$C,'รับ-จ่าย ประจำวัน'!$B13,แพ็ค!W:W)+SUMIF(ธุรการ!$C:$C,'รับ-จ่าย ประจำวัน'!$B13,ธุรการ!W:W)+SUMIF(เส้นแต่งหน้าขนมปัง!$C:$C,'รับ-จ่าย ประจำวัน'!$B13,เส้นแต่งหน้าขนมปัง!W:W)+SUMIF('วางแผนBC,CJ'!$C:$C,'รับ-จ่าย ประจำวัน'!$B13,'วางแผนBC,CJ'!W:W)+SUMIF(RD!$C:$C,'รับ-จ่าย ประจำวัน'!$B13,RD!W:W)+SUMIF('FG,ออนไล,คัดแยก'!$C:$C,'รับ-จ่าย ประจำวัน'!$B13,'FG,ออนไล,คัดแยก'!W:W)</f>
        <v>60</v>
      </c>
      <c r="BE13" s="16">
        <f>SUMIF(เตรียมส่วนผสม!$C:$C,'รับ-จ่าย ประจำวัน'!$B13,เตรียมส่วนผสม!X:X)+SUMIF(กวนไส้!$C:$C,'รับ-จ่าย ประจำวัน'!$B13,กวนไส้!X:X)+SUMIF(ผลิต1!$C:$C,'รับ-จ่าย ประจำวัน'!$B13,ผลิต1!X:X)+SUMIF(ผลิต2!$C:$C,'รับ-จ่าย ประจำวัน'!$B13,ผลิต2!X:X)+SUMIF(เส้นแต่งหน้าขนมเค้ก!$C:$C,'รับ-จ่าย ประจำวัน'!$B13,เส้นแต่งหน้าขนมเค้ก!X:X)+SUMIF(แพ็ค!$C:$C,'รับ-จ่าย ประจำวัน'!$B13,แพ็ค!X:X)+SUMIF(ธุรการ!$C:$C,'รับ-จ่าย ประจำวัน'!$B13,ธุรการ!X:X)+SUMIF(เส้นแต่งหน้าขนมปัง!$C:$C,'รับ-จ่าย ประจำวัน'!$B13,เส้นแต่งหน้าขนมปัง!X:X)+SUMIF('วางแผนBC,CJ'!$C:$C,'รับ-จ่าย ประจำวัน'!$B13,'วางแผนBC,CJ'!X:X)+SUMIF(RD!$C:$C,'รับ-จ่าย ประจำวัน'!$B13,RD!X:X)+SUMIF('FG,ออนไล,คัดแยก'!$C:$C,'รับ-จ่าย ประจำวัน'!$B13,'FG,ออนไล,คัดแยก'!X:X)</f>
        <v>0</v>
      </c>
      <c r="BF13" s="16">
        <f>SUMIF(เตรียมส่วนผสม!$C:$C,'รับ-จ่าย ประจำวัน'!$B13,เตรียมส่วนผสม!Y:Y)+SUMIF(กวนไส้!$C:$C,'รับ-จ่าย ประจำวัน'!$B13,กวนไส้!Y:Y)+SUMIF(ผลิต1!$C:$C,'รับ-จ่าย ประจำวัน'!$B13,ผลิต1!Y:Y)+SUMIF(ผลิต2!$C:$C,'รับ-จ่าย ประจำวัน'!$B13,ผลิต2!Y:Y)+SUMIF(เส้นแต่งหน้าขนมเค้ก!$C:$C,'รับ-จ่าย ประจำวัน'!$B13,เส้นแต่งหน้าขนมเค้ก!Y:Y)+SUMIF(แพ็ค!$C:$C,'รับ-จ่าย ประจำวัน'!$B13,แพ็ค!Y:Y)+SUMIF(ธุรการ!$C:$C,'รับ-จ่าย ประจำวัน'!$B13,ธุรการ!Y:Y)+SUMIF(เส้นแต่งหน้าขนมปัง!$C:$C,'รับ-จ่าย ประจำวัน'!$B13,เส้นแต่งหน้าขนมปัง!Y:Y)+SUMIF('วางแผนBC,CJ'!$C:$C,'รับ-จ่าย ประจำวัน'!$B13,'วางแผนBC,CJ'!Y:Y)+SUMIF(RD!$C:$C,'รับ-จ่าย ประจำวัน'!$B13,RD!Y:Y)+SUMIF('FG,ออนไล,คัดแยก'!$C:$C,'รับ-จ่าย ประจำวัน'!$B13,'FG,ออนไล,คัดแยก'!Y:Y)</f>
        <v>0</v>
      </c>
      <c r="BG13" s="16">
        <f>SUMIF(เตรียมส่วนผสม!$C:$C,'รับ-จ่าย ประจำวัน'!$B13,เตรียมส่วนผสม!Z:Z)+SUMIF(กวนไส้!$C:$C,'รับ-จ่าย ประจำวัน'!$B13,กวนไส้!Z:Z)+SUMIF(ผลิต1!$C:$C,'รับ-จ่าย ประจำวัน'!$B13,ผลิต1!Z:Z)+SUMIF(ผลิต2!$C:$C,'รับ-จ่าย ประจำวัน'!$B13,ผลิต2!Z:Z)+SUMIF(เส้นแต่งหน้าขนมเค้ก!$C:$C,'รับ-จ่าย ประจำวัน'!$B13,เส้นแต่งหน้าขนมเค้ก!Z:Z)+SUMIF(แพ็ค!$C:$C,'รับ-จ่าย ประจำวัน'!$B13,แพ็ค!Z:Z)+SUMIF(ธุรการ!$C:$C,'รับ-จ่าย ประจำวัน'!$B13,ธุรการ!Z:Z)+SUMIF(เส้นแต่งหน้าขนมปัง!$C:$C,'รับ-จ่าย ประจำวัน'!$B13,เส้นแต่งหน้าขนมปัง!Z:Z)+SUMIF('วางแผนBC,CJ'!$C:$C,'รับ-จ่าย ประจำวัน'!$B13,'วางแผนBC,CJ'!Z:Z)+SUMIF(RD!$C:$C,'รับ-จ่าย ประจำวัน'!$B13,RD!Z:Z)+SUMIF('FG,ออนไล,คัดแยก'!$C:$C,'รับ-จ่าย ประจำวัน'!$B13,'FG,ออนไล,คัดแยก'!Z:Z)</f>
        <v>60</v>
      </c>
      <c r="BH13" s="16">
        <f>SUMIF(เตรียมส่วนผสม!$C:$C,'รับ-จ่าย ประจำวัน'!$B13,เตรียมส่วนผสม!AA:AA)+SUMIF(กวนไส้!$C:$C,'รับ-จ่าย ประจำวัน'!$B13,กวนไส้!AA:AA)+SUMIF(ผลิต1!$C:$C,'รับ-จ่าย ประจำวัน'!$B13,ผลิต1!AA:AA)+SUMIF(ผลิต2!$C:$C,'รับ-จ่าย ประจำวัน'!$B13,ผลิต2!AA:AA)+SUMIF(เส้นแต่งหน้าขนมเค้ก!$C:$C,'รับ-จ่าย ประจำวัน'!$B13,เส้นแต่งหน้าขนมเค้ก!AA:AA)+SUMIF(แพ็ค!$C:$C,'รับ-จ่าย ประจำวัน'!$B13,แพ็ค!AA:AA)+SUMIF(ธุรการ!$C:$C,'รับ-จ่าย ประจำวัน'!$B13,ธุรการ!AA:AA)+SUMIF(เส้นแต่งหน้าขนมปัง!$C:$C,'รับ-จ่าย ประจำวัน'!$B13,เส้นแต่งหน้าขนมปัง!AA:AA)+SUMIF('วางแผนBC,CJ'!$C:$C,'รับ-จ่าย ประจำวัน'!$B13,'วางแผนBC,CJ'!AA:AA)+SUMIF(RD!$C:$C,'รับ-จ่าย ประจำวัน'!$B13,RD!AA:AA)+SUMIF('FG,ออนไล,คัดแยก'!$C:$C,'รับ-จ่าย ประจำวัน'!$B13,'FG,ออนไล,คัดแยก'!AA:AA)</f>
        <v>0</v>
      </c>
      <c r="BI13" s="16">
        <f>SUMIF(เตรียมส่วนผสม!$C:$C,'รับ-จ่าย ประจำวัน'!$B13,เตรียมส่วนผสม!AB:AB)+SUMIF(กวนไส้!$C:$C,'รับ-จ่าย ประจำวัน'!$B13,กวนไส้!AB:AB)+SUMIF(ผลิต1!$C:$C,'รับ-จ่าย ประจำวัน'!$B13,ผลิต1!AB:AB)+SUMIF(ผลิต2!$C:$C,'รับ-จ่าย ประจำวัน'!$B13,ผลิต2!AB:AB)+SUMIF(เส้นแต่งหน้าขนมเค้ก!$C:$C,'รับ-จ่าย ประจำวัน'!$B13,เส้นแต่งหน้าขนมเค้ก!AB:AB)+SUMIF(แพ็ค!$C:$C,'รับ-จ่าย ประจำวัน'!$B13,แพ็ค!AB:AB)+SUMIF(ธุรการ!$C:$C,'รับ-จ่าย ประจำวัน'!$B13,ธุรการ!AB:AB)+SUMIF(เส้นแต่งหน้าขนมปัง!$C:$C,'รับ-จ่าย ประจำวัน'!$B13,เส้นแต่งหน้าขนมปัง!AB:AB)+SUMIF('วางแผนBC,CJ'!$C:$C,'รับ-จ่าย ประจำวัน'!$B13,'วางแผนBC,CJ'!AB:AB)+SUMIF(RD!$C:$C,'รับ-จ่าย ประจำวัน'!$B13,RD!AB:AB)+SUMIF('FG,ออนไล,คัดแยก'!$C:$C,'รับ-จ่าย ประจำวัน'!$B13,'FG,ออนไล,คัดแยก'!AB:AB)</f>
        <v>0</v>
      </c>
      <c r="BJ13" s="16">
        <f>SUMIF(เตรียมส่วนผสม!$C:$C,'รับ-จ่าย ประจำวัน'!$B13,เตรียมส่วนผสม!AC:AC)+SUMIF(กวนไส้!$C:$C,'รับ-จ่าย ประจำวัน'!$B13,กวนไส้!AC:AC)+SUMIF(ผลิต1!$C:$C,'รับ-จ่าย ประจำวัน'!$B13,ผลิต1!AC:AC)+SUMIF(ผลิต2!$C:$C,'รับ-จ่าย ประจำวัน'!$B13,ผลิต2!AC:AC)+SUMIF(เส้นแต่งหน้าขนมเค้ก!$C:$C,'รับ-จ่าย ประจำวัน'!$B13,เส้นแต่งหน้าขนมเค้ก!AC:AC)+SUMIF(แพ็ค!$C:$C,'รับ-จ่าย ประจำวัน'!$B13,แพ็ค!AC:AC)+SUMIF(ธุรการ!$C:$C,'รับ-จ่าย ประจำวัน'!$B13,ธุรการ!AC:AC)+SUMIF(เส้นแต่งหน้าขนมปัง!$C:$C,'รับ-จ่าย ประจำวัน'!$B13,เส้นแต่งหน้าขนมปัง!AC:AC)+SUMIF('วางแผนBC,CJ'!$C:$C,'รับ-จ่าย ประจำวัน'!$B13,'วางแผนBC,CJ'!AC:AC)+SUMIF(RD!$C:$C,'รับ-จ่าย ประจำวัน'!$B13,RD!AC:AC)+SUMIF('FG,ออนไล,คัดแยก'!$C:$C,'รับ-จ่าย ประจำวัน'!$B13,'FG,ออนไล,คัดแยก'!AC:AC)</f>
        <v>60</v>
      </c>
      <c r="BK13" s="16">
        <f>SUMIF(เตรียมส่วนผสม!$C:$C,'รับ-จ่าย ประจำวัน'!$B13,เตรียมส่วนผสม!AD:AD)+SUMIF(กวนไส้!$C:$C,'รับ-จ่าย ประจำวัน'!$B13,กวนไส้!AD:AD)+SUMIF(ผลิต1!$C:$C,'รับ-จ่าย ประจำวัน'!$B13,ผลิต1!AD:AD)+SUMIF(ผลิต2!$C:$C,'รับ-จ่าย ประจำวัน'!$B13,ผลิต2!AD:AD)+SUMIF(เส้นแต่งหน้าขนมเค้ก!$C:$C,'รับ-จ่าย ประจำวัน'!$B13,เส้นแต่งหน้าขนมเค้ก!AD:AD)+SUMIF(แพ็ค!$C:$C,'รับ-จ่าย ประจำวัน'!$B13,แพ็ค!AD:AD)+SUMIF(ธุรการ!$C:$C,'รับ-จ่าย ประจำวัน'!$B13,ธุรการ!AD:AD)+SUMIF(เส้นแต่งหน้าขนมปัง!$C:$C,'รับ-จ่าย ประจำวัน'!$B13,เส้นแต่งหน้าขนมปัง!AD:AD)+SUMIF('วางแผนBC,CJ'!$C:$C,'รับ-จ่าย ประจำวัน'!$B13,'วางแผนBC,CJ'!AD:AD)+SUMIF(RD!$C:$C,'รับ-จ่าย ประจำวัน'!$B13,RD!AD:AD)+SUMIF('FG,ออนไล,คัดแยก'!$C:$C,'รับ-จ่าย ประจำวัน'!$B13,'FG,ออนไล,คัดแยก'!AD:AD)</f>
        <v>0</v>
      </c>
      <c r="BL13" s="16">
        <f>SUMIF(เตรียมส่วนผสม!$C:$C,'รับ-จ่าย ประจำวัน'!$B13,เตรียมส่วนผสม!AE:AE)+SUMIF(กวนไส้!$C:$C,'รับ-จ่าย ประจำวัน'!$B13,กวนไส้!AE:AE)+SUMIF(ผลิต1!$C:$C,'รับ-จ่าย ประจำวัน'!$B13,ผลิต1!AE:AE)+SUMIF(ผลิต2!$C:$C,'รับ-จ่าย ประจำวัน'!$B13,ผลิต2!AE:AE)+SUMIF(เส้นแต่งหน้าขนมเค้ก!$C:$C,'รับ-จ่าย ประจำวัน'!$B13,เส้นแต่งหน้าขนมเค้ก!AE:AE)+SUMIF(แพ็ค!$C:$C,'รับ-จ่าย ประจำวัน'!$B13,แพ็ค!AE:AE)+SUMIF(ธุรการ!$C:$C,'รับ-จ่าย ประจำวัน'!$B13,ธุรการ!AE:AE)+SUMIF(เส้นแต่งหน้าขนมปัง!$C:$C,'รับ-จ่าย ประจำวัน'!$B13,เส้นแต่งหน้าขนมปัง!AE:AE)+SUMIF('วางแผนBC,CJ'!$C:$C,'รับ-จ่าย ประจำวัน'!$B13,'วางแผนBC,CJ'!AE:AE)+SUMIF(RD!$C:$C,'รับ-จ่าย ประจำวัน'!$B13,RD!AE:AE)+SUMIF('FG,ออนไล,คัดแยก'!$C:$C,'รับ-จ่าย ประจำวัน'!$B13,'FG,ออนไล,คัดแยก'!AE:AE)</f>
        <v>92</v>
      </c>
      <c r="BM13" s="16">
        <f>SUMIF(เตรียมส่วนผสม!$C:$C,'รับ-จ่าย ประจำวัน'!$B13,เตรียมส่วนผสม!AF:AF)+SUMIF(กวนไส้!$C:$C,'รับ-จ่าย ประจำวัน'!$B13,กวนไส้!AF:AF)+SUMIF(ผลิต1!$C:$C,'รับ-จ่าย ประจำวัน'!$B13,ผลิต1!AF:AF)+SUMIF(ผลิต2!$C:$C,'รับ-จ่าย ประจำวัน'!$B13,ผลิต2!AF:AF)+SUMIF(เส้นแต่งหน้าขนมเค้ก!$C:$C,'รับ-จ่าย ประจำวัน'!$B13,เส้นแต่งหน้าขนมเค้ก!AF:AF)+SUMIF(แพ็ค!$C:$C,'รับ-จ่าย ประจำวัน'!$B13,แพ็ค!AF:AF)+SUMIF(ธุรการ!$C:$C,'รับ-จ่าย ประจำวัน'!$B13,ธุรการ!AF:AF)+SUMIF(เส้นแต่งหน้าขนมปัง!$C:$C,'รับ-จ่าย ประจำวัน'!$B13,เส้นแต่งหน้าขนมปัง!AF:AF)+SUMIF('วางแผนBC,CJ'!$C:$C,'รับ-จ่าย ประจำวัน'!$B13,'วางแผนBC,CJ'!AF:AF)+SUMIF(RD!$C:$C,'รับ-จ่าย ประจำวัน'!$B13,RD!AF:AF)+SUMIF('FG,ออนไล,คัดแยก'!$C:$C,'รับ-จ่าย ประจำวัน'!$B13,'FG,ออนไล,คัดแยก'!AF:AF)</f>
        <v>0</v>
      </c>
      <c r="BN13" s="16">
        <f>SUMIF(เตรียมส่วนผสม!$C:$C,'รับ-จ่าย ประจำวัน'!$B13,เตรียมส่วนผสม!AG:AG)+SUMIF(กวนไส้!$C:$C,'รับ-จ่าย ประจำวัน'!$B13,กวนไส้!AG:AG)+SUMIF(ผลิต1!$C:$C,'รับ-จ่าย ประจำวัน'!$B13,ผลิต1!AG:AG)+SUMIF(ผลิต2!$C:$C,'รับ-จ่าย ประจำวัน'!$B13,ผลิต2!AG:AG)+SUMIF(เส้นแต่งหน้าขนมเค้ก!$C:$C,'รับ-จ่าย ประจำวัน'!$B13,เส้นแต่งหน้าขนมเค้ก!AG:AG)+SUMIF(แพ็ค!$C:$C,'รับ-จ่าย ประจำวัน'!$B13,แพ็ค!AG:AG)+SUMIF(ธุรการ!$C:$C,'รับ-จ่าย ประจำวัน'!$B13,ธุรการ!AG:AG)+SUMIF(เส้นแต่งหน้าขนมปัง!$C:$C,'รับ-จ่าย ประจำวัน'!$B13,เส้นแต่งหน้าขนมปัง!AG:AG)+SUMIF('วางแผนBC,CJ'!$C:$C,'รับ-จ่าย ประจำวัน'!$B13,'วางแผนBC,CJ'!AG:AG)+SUMIF(RD!$C:$C,'รับ-จ่าย ประจำวัน'!$B13,RD!AG:AG)+SUMIF('FG,ออนไล,คัดแยก'!$C:$C,'รับ-จ่าย ประจำวัน'!$B13,'FG,ออนไล,คัดแยก'!AG:AG)</f>
        <v>0</v>
      </c>
      <c r="BO13" s="16">
        <f>SUMIF(เตรียมส่วนผสม!$C:$C,'รับ-จ่าย ประจำวัน'!$B13,เตรียมส่วนผสม!AH:AH)+SUMIF(กวนไส้!$C:$C,'รับ-จ่าย ประจำวัน'!$B13,กวนไส้!AH:AH)+SUMIF(ผลิต1!$C:$C,'รับ-จ่าย ประจำวัน'!$B13,ผลิต1!AH:AH)+SUMIF(ผลิต2!$C:$C,'รับ-จ่าย ประจำวัน'!$B13,ผลิต2!AH:AH)+SUMIF(เส้นแต่งหน้าขนมเค้ก!$C:$C,'รับ-จ่าย ประจำวัน'!$B13,เส้นแต่งหน้าขนมเค้ก!AH:AH)+SUMIF(แพ็ค!$C:$C,'รับ-จ่าย ประจำวัน'!$B13,แพ็ค!AH:AH)+SUMIF(ธุรการ!$C:$C,'รับ-จ่าย ประจำวัน'!$B13,ธุรการ!AH:AH)+SUMIF(เส้นแต่งหน้าขนมปัง!$C:$C,'รับ-จ่าย ประจำวัน'!$B13,เส้นแต่งหน้าขนมปัง!AH:AH)+SUMIF('วางแผนBC,CJ'!$C:$C,'รับ-จ่าย ประจำวัน'!$B13,'วางแผนBC,CJ'!AH:AH)+SUMIF(RD!$C:$C,'รับ-จ่าย ประจำวัน'!$B13,RD!AH:AH)+SUMIF('FG,ออนไล,คัดแยก'!$C:$C,'รับ-จ่าย ประจำวัน'!$B13,'FG,ออนไล,คัดแยก'!AH:AH)</f>
        <v>0</v>
      </c>
      <c r="BP13" s="16">
        <f>SUMIF(เตรียมส่วนผสม!$C:$C,'รับ-จ่าย ประจำวัน'!$B13,เตรียมส่วนผสม!AI:AI)+SUMIF(กวนไส้!$C:$C,'รับ-จ่าย ประจำวัน'!$B13,กวนไส้!AI:AI)+SUMIF(ผลิต1!$C:$C,'รับ-จ่าย ประจำวัน'!$B13,ผลิต1!AI:AI)+SUMIF(ผลิต2!$C:$C,'รับ-จ่าย ประจำวัน'!$B13,ผลิต2!AI:AI)+SUMIF(เส้นแต่งหน้าขนมเค้ก!$C:$C,'รับ-จ่าย ประจำวัน'!$B13,เส้นแต่งหน้าขนมเค้ก!AI:AI)+SUMIF(แพ็ค!$C:$C,'รับ-จ่าย ประจำวัน'!$B13,แพ็ค!AI:AI)+SUMIF(ธุรการ!$C:$C,'รับ-จ่าย ประจำวัน'!$B13,ธุรการ!AI:AI)+SUMIF(เส้นแต่งหน้าขนมปัง!$C:$C,'รับ-จ่าย ประจำวัน'!$B13,เส้นแต่งหน้าขนมปัง!AI:AI)+SUMIF('วางแผนBC,CJ'!$C:$C,'รับ-จ่าย ประจำวัน'!$B13,'วางแผนBC,CJ'!AI:AI)+SUMIF(RD!$C:$C,'รับ-จ่าย ประจำวัน'!$B13,RD!AI:AI)+SUMIF('FG,ออนไล,คัดแยก'!$C:$C,'รับ-จ่าย ประจำวัน'!$B13,'FG,ออนไล,คัดแยก'!AI:AI)</f>
        <v>100</v>
      </c>
      <c r="BQ13" s="16">
        <f>SUMIF(เตรียมส่วนผสม!$C:$C,'รับ-จ่าย ประจำวัน'!$B13,เตรียมส่วนผสม!AJ:AJ)+SUMIF(กวนไส้!$C:$C,'รับ-จ่าย ประจำวัน'!$B13,กวนไส้!AJ:AJ)+SUMIF(ผลิต1!$C:$C,'รับ-จ่าย ประจำวัน'!$B13,ผลิต1!AJ:AJ)+SUMIF(ผลิต2!$C:$C,'รับ-จ่าย ประจำวัน'!$B13,ผลิต2!AJ:AJ)+SUMIF(เส้นแต่งหน้าขนมเค้ก!$C:$C,'รับ-จ่าย ประจำวัน'!$B13,เส้นแต่งหน้าขนมเค้ก!AJ:AJ)+SUMIF(แพ็ค!$C:$C,'รับ-จ่าย ประจำวัน'!$B13,แพ็ค!AJ:AJ)+SUMIF(ธุรการ!$C:$C,'รับ-จ่าย ประจำวัน'!$B13,ธุรการ!AJ:AJ)+SUMIF(เส้นแต่งหน้าขนมปัง!$C:$C,'รับ-จ่าย ประจำวัน'!$B13,เส้นแต่งหน้าขนมปัง!AJ:AJ)+SUMIF('วางแผนBC,CJ'!$C:$C,'รับ-จ่าย ประจำวัน'!$B13,'วางแผนBC,CJ'!AJ:AJ)+SUMIF(RD!$C:$C,'รับ-จ่าย ประจำวัน'!$B13,RD!AJ:AJ)+SUMIF('FG,ออนไล,คัดแยก'!$C:$C,'รับ-จ่าย ประจำวัน'!$B13,'FG,ออนไล,คัดแยก'!AJ:AJ)</f>
        <v>0</v>
      </c>
      <c r="BR13" s="16">
        <f>SUMIF(เตรียมส่วนผสม!$C:$C,'รับ-จ่าย ประจำวัน'!$B13,เตรียมส่วนผสม!AK:AK)+SUMIF(กวนไส้!$C:$C,'รับ-จ่าย ประจำวัน'!$B13,กวนไส้!AK:AK)+SUMIF(ผลิต1!$C:$C,'รับ-จ่าย ประจำวัน'!$B13,ผลิต1!AK:AK)+SUMIF(ผลิต2!$C:$C,'รับ-จ่าย ประจำวัน'!$B13,ผลิต2!AK:AK)+SUMIF(เส้นแต่งหน้าขนมเค้ก!$C:$C,'รับ-จ่าย ประจำวัน'!$B13,เส้นแต่งหน้าขนมเค้ก!AK:AK)+SUMIF(แพ็ค!$C:$C,'รับ-จ่าย ประจำวัน'!$B13,แพ็ค!AK:AK)+SUMIF(ธุรการ!$C:$C,'รับ-จ่าย ประจำวัน'!$B13,ธุรการ!AK:AK)+SUMIF(เส้นแต่งหน้าขนมปัง!$C:$C,'รับ-จ่าย ประจำวัน'!$B13,เส้นแต่งหน้าขนมปัง!AK:AK)+SUMIF('วางแผนBC,CJ'!$C:$C,'รับ-จ่าย ประจำวัน'!$B13,'วางแผนBC,CJ'!AK:AK)+SUMIF(RD!$C:$C,'รับ-จ่าย ประจำวัน'!$B13,RD!AK:AK)+SUMIF('FG,ออนไล,คัดแยก'!$C:$C,'รับ-จ่าย ประจำวัน'!$B13,'FG,ออนไล,คัดแยก'!AK:AK)</f>
        <v>0</v>
      </c>
      <c r="BS13" s="16">
        <f>SUMIF(เตรียมส่วนผสม!$C:$C,'รับ-จ่าย ประจำวัน'!$B13,เตรียมส่วนผสม!AL:AL)+SUMIF(กวนไส้!$C:$C,'รับ-จ่าย ประจำวัน'!$B13,กวนไส้!AL:AL)+SUMIF(ผลิต1!$C:$C,'รับ-จ่าย ประจำวัน'!$B13,ผลิต1!AL:AL)+SUMIF(ผลิต2!$C:$C,'รับ-จ่าย ประจำวัน'!$B13,ผลิต2!AL:AL)+SUMIF(เส้นแต่งหน้าขนมเค้ก!$C:$C,'รับ-จ่าย ประจำวัน'!$B13,เส้นแต่งหน้าขนมเค้ก!AL:AL)+SUMIF(แพ็ค!$C:$C,'รับ-จ่าย ประจำวัน'!$B13,แพ็ค!AL:AL)+SUMIF(ธุรการ!$C:$C,'รับ-จ่าย ประจำวัน'!$B13,ธุรการ!AL:AL)+SUMIF(เส้นแต่งหน้าขนมปัง!$C:$C,'รับ-จ่าย ประจำวัน'!$B13,เส้นแต่งหน้าขนมปัง!AL:AL)+SUMIF('วางแผนBC,CJ'!$C:$C,'รับ-จ่าย ประจำวัน'!$B13,'วางแผนBC,CJ'!AL:AL)+SUMIF(RD!$C:$C,'รับ-จ่าย ประจำวัน'!$B13,RD!AL:AL)+SUMIF('FG,ออนไล,คัดแยก'!$C:$C,'รับ-จ่าย ประจำวัน'!$B13,'FG,ออนไล,คัดแยก'!AL:AL)</f>
        <v>0</v>
      </c>
      <c r="BT13" s="18">
        <f t="shared" si="1"/>
        <v>712</v>
      </c>
      <c r="BU13" s="116"/>
      <c r="BV13" s="146">
        <f t="shared" si="2"/>
        <v>862</v>
      </c>
      <c r="BW13" s="183">
        <v>30</v>
      </c>
      <c r="BX13" s="172">
        <f t="shared" si="9"/>
        <v>23.733333333333334</v>
      </c>
      <c r="BY13" s="188">
        <f t="shared" si="3"/>
        <v>36.32022471910112</v>
      </c>
      <c r="BZ13" s="180">
        <f t="shared" ca="1" si="4"/>
        <v>46239.3202247191</v>
      </c>
      <c r="CA13" s="152">
        <v>2000</v>
      </c>
      <c r="CB13" s="93"/>
      <c r="CC13" s="93"/>
      <c r="CD13" s="93"/>
      <c r="CE13" s="93"/>
      <c r="CF13" s="93"/>
      <c r="CG13" s="93"/>
      <c r="CH13" s="93"/>
      <c r="CI13" s="93"/>
      <c r="CJ13" s="94"/>
      <c r="CK13" s="9">
        <f t="shared" si="5"/>
        <v>862</v>
      </c>
    </row>
    <row r="14" spans="1:89" x14ac:dyDescent="0.5">
      <c r="A14" s="149" t="s">
        <v>1132</v>
      </c>
      <c r="B14" s="34">
        <v>1020501046</v>
      </c>
      <c r="C14" s="10" t="s">
        <v>1568</v>
      </c>
      <c r="D14" s="135" t="s">
        <v>61</v>
      </c>
      <c r="E14" s="11">
        <v>0</v>
      </c>
      <c r="F14" s="75"/>
      <c r="G14" s="11" t="s">
        <v>62</v>
      </c>
      <c r="H14" s="12">
        <v>5200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3"/>
      <c r="AF14" s="13"/>
      <c r="AG14" s="13"/>
      <c r="AH14" s="13"/>
      <c r="AI14" s="14"/>
      <c r="AJ14" s="14"/>
      <c r="AK14" s="14"/>
      <c r="AL14" s="14"/>
      <c r="AM14" s="14"/>
      <c r="AN14" s="15">
        <f t="shared" si="0"/>
        <v>0</v>
      </c>
      <c r="AO14" s="16">
        <f>SUMIF(เตรียมส่วนผสม!$C:$C,'รับ-จ่าย ประจำวัน'!$B14,เตรียมส่วนผสม!H:H)+SUMIF(กวนไส้!$C:$C,'รับ-จ่าย ประจำวัน'!$B14,กวนไส้!H:H)+SUMIF(ผลิต1!$C:$C,'รับ-จ่าย ประจำวัน'!$B14,ผลิต1!H:H)+SUMIF(ผลิต2!$C:$C,'รับ-จ่าย ประจำวัน'!$B14,ผลิต2!H:H)+SUMIF(เส้นแต่งหน้าขนมเค้ก!$C:$C,'รับ-จ่าย ประจำวัน'!$B14,เส้นแต่งหน้าขนมเค้ก!H:H)+SUMIF(แพ็ค!$C:$C,'รับ-จ่าย ประจำวัน'!$B14,แพ็ค!H:H)+SUMIF(ธุรการ!$C:$C,'รับ-จ่าย ประจำวัน'!$B14,ธุรการ!H:H)+SUMIF(เส้นแต่งหน้าขนมปัง!$C:$C,'รับ-จ่าย ประจำวัน'!$B14,เส้นแต่งหน้าขนมปัง!H:H)+SUMIF('วางแผนBC,CJ'!$C:$C,'รับ-จ่าย ประจำวัน'!$B14,'วางแผนBC,CJ'!H:H)+SUMIF(RD!$C:$C,'รับ-จ่าย ประจำวัน'!$B14,RD!H:H)+SUMIF('FG,ออนไล,คัดแยก'!$C:$C,'รับ-จ่าย ประจำวัน'!$B14,'FG,ออนไล,คัดแยก'!H:H)</f>
        <v>0</v>
      </c>
      <c r="AP14" s="16">
        <f>SUMIF(เตรียมส่วนผสม!$C:$C,'รับ-จ่าย ประจำวัน'!$B14,เตรียมส่วนผสม!I:I)+SUMIF(กวนไส้!$C:$C,'รับ-จ่าย ประจำวัน'!$B14,กวนไส้!I:I)+SUMIF(ผลิต1!$C:$C,'รับ-จ่าย ประจำวัน'!$B14,ผลิต1!I:I)+SUMIF(ผลิต2!$C:$C,'รับ-จ่าย ประจำวัน'!$B14,ผลิต2!I:I)+SUMIF(เส้นแต่งหน้าขนมเค้ก!$C:$C,'รับ-จ่าย ประจำวัน'!$B14,เส้นแต่งหน้าขนมเค้ก!I:I)+SUMIF(แพ็ค!$C:$C,'รับ-จ่าย ประจำวัน'!$B14,แพ็ค!I:I)+SUMIF(ธุรการ!$C:$C,'รับ-จ่าย ประจำวัน'!$B14,ธุรการ!I:I)+SUMIF(เส้นแต่งหน้าขนมปัง!$C:$C,'รับ-จ่าย ประจำวัน'!$B14,เส้นแต่งหน้าขนมปัง!I:I)+SUMIF('วางแผนBC,CJ'!$C:$C,'รับ-จ่าย ประจำวัน'!$B14,'วางแผนBC,CJ'!I:I)+SUMIF(RD!$C:$C,'รับ-จ่าย ประจำวัน'!$B14,RD!I:I)+SUMIF('FG,ออนไล,คัดแยก'!$C:$C,'รับ-จ่าย ประจำวัน'!$B14,'FG,ออนไล,คัดแยก'!I:I)</f>
        <v>200</v>
      </c>
      <c r="AQ14" s="16">
        <f>SUMIF(เตรียมส่วนผสม!$C:$C,'รับ-จ่าย ประจำวัน'!$B14,เตรียมส่วนผสม!J:J)+SUMIF(กวนไส้!$C:$C,'รับ-จ่าย ประจำวัน'!$B14,กวนไส้!J:J)+SUMIF(ผลิต1!$C:$C,'รับ-จ่าย ประจำวัน'!$B14,ผลิต1!J:J)+SUMIF(ผลิต2!$C:$C,'รับ-จ่าย ประจำวัน'!$B14,ผลิต2!J:J)+SUMIF(เส้นแต่งหน้าขนมเค้ก!$C:$C,'รับ-จ่าย ประจำวัน'!$B14,เส้นแต่งหน้าขนมเค้ก!J:J)+SUMIF(แพ็ค!$C:$C,'รับ-จ่าย ประจำวัน'!$B14,แพ็ค!J:J)+SUMIF(ธุรการ!$C:$C,'รับ-จ่าย ประจำวัน'!$B14,ธุรการ!J:J)+SUMIF(เส้นแต่งหน้าขนมปัง!$C:$C,'รับ-จ่าย ประจำวัน'!$B14,เส้นแต่งหน้าขนมปัง!J:J)+SUMIF('วางแผนBC,CJ'!$C:$C,'รับ-จ่าย ประจำวัน'!$B14,'วางแผนBC,CJ'!J:J)+SUMIF(RD!$C:$C,'รับ-จ่าย ประจำวัน'!$B14,RD!J:J)+SUMIF('FG,ออนไล,คัดแยก'!$C:$C,'รับ-จ่าย ประจำวัน'!$B14,'FG,ออนไล,คัดแยก'!J:J)</f>
        <v>0</v>
      </c>
      <c r="AR14" s="16">
        <f>SUMIF(เตรียมส่วนผสม!$C:$C,'รับ-จ่าย ประจำวัน'!$B14,เตรียมส่วนผสม!K:K)+SUMIF(กวนไส้!$C:$C,'รับ-จ่าย ประจำวัน'!$B14,กวนไส้!K:K)+SUMIF(ผลิต1!$C:$C,'รับ-จ่าย ประจำวัน'!$B14,ผลิต1!K:K)+SUMIF(ผลิต2!$C:$C,'รับ-จ่าย ประจำวัน'!$B14,ผลิต2!K:K)+SUMIF(เส้นแต่งหน้าขนมเค้ก!$C:$C,'รับ-จ่าย ประจำวัน'!$B14,เส้นแต่งหน้าขนมเค้ก!K:K)+SUMIF(แพ็ค!$C:$C,'รับ-จ่าย ประจำวัน'!$B14,แพ็ค!K:K)+SUMIF(ธุรการ!$C:$C,'รับ-จ่าย ประจำวัน'!$B14,ธุรการ!K:K)+SUMIF(เส้นแต่งหน้าขนมปัง!$C:$C,'รับ-จ่าย ประจำวัน'!$B14,เส้นแต่งหน้าขนมปัง!K:K)+SUMIF('วางแผนBC,CJ'!$C:$C,'รับ-จ่าย ประจำวัน'!$B14,'วางแผนBC,CJ'!K:K)+SUMIF(RD!$C:$C,'รับ-จ่าย ประจำวัน'!$B14,RD!K:K)+SUMIF('FG,ออนไล,คัดแยก'!$C:$C,'รับ-จ่าย ประจำวัน'!$B14,'FG,ออนไล,คัดแยก'!K:K)</f>
        <v>0</v>
      </c>
      <c r="AS14" s="16">
        <f>SUMIF(เตรียมส่วนผสม!$C:$C,'รับ-จ่าย ประจำวัน'!$B14,เตรียมส่วนผสม!L:L)+SUMIF(กวนไส้!$C:$C,'รับ-จ่าย ประจำวัน'!$B14,กวนไส้!L:L)+SUMIF(ผลิต1!$C:$C,'รับ-จ่าย ประจำวัน'!$B14,ผลิต1!L:L)+SUMIF(ผลิต2!$C:$C,'รับ-จ่าย ประจำวัน'!$B14,ผลิต2!L:L)+SUMIF(เส้นแต่งหน้าขนมเค้ก!$C:$C,'รับ-จ่าย ประจำวัน'!$B14,เส้นแต่งหน้าขนมเค้ก!L:L)+SUMIF(แพ็ค!$C:$C,'รับ-จ่าย ประจำวัน'!$B14,แพ็ค!L:L)+SUMIF(ธุรการ!$C:$C,'รับ-จ่าย ประจำวัน'!$B14,ธุรการ!L:L)+SUMIF(เส้นแต่งหน้าขนมปัง!$C:$C,'รับ-จ่าย ประจำวัน'!$B14,เส้นแต่งหน้าขนมปัง!L:L)+SUMIF('วางแผนBC,CJ'!$C:$C,'รับ-จ่าย ประจำวัน'!$B14,'วางแผนBC,CJ'!L:L)+SUMIF(RD!$C:$C,'รับ-จ่าย ประจำวัน'!$B14,RD!L:L)+SUMIF('FG,ออนไล,คัดแยก'!$C:$C,'รับ-จ่าย ประจำวัน'!$B14,'FG,ออนไล,คัดแยก'!L:L)</f>
        <v>0</v>
      </c>
      <c r="AT14" s="16">
        <f>SUMIF(เตรียมส่วนผสม!$C:$C,'รับ-จ่าย ประจำวัน'!$B14,เตรียมส่วนผสม!M:M)+SUMIF(กวนไส้!$C:$C,'รับ-จ่าย ประจำวัน'!$B14,กวนไส้!M:M)+SUMIF(ผลิต1!$C:$C,'รับ-จ่าย ประจำวัน'!$B14,ผลิต1!M:M)+SUMIF(ผลิต2!$C:$C,'รับ-จ่าย ประจำวัน'!$B14,ผลิต2!M:M)+SUMIF(เส้นแต่งหน้าขนมเค้ก!$C:$C,'รับ-จ่าย ประจำวัน'!$B14,เส้นแต่งหน้าขนมเค้ก!M:M)+SUMIF(แพ็ค!$C:$C,'รับ-จ่าย ประจำวัน'!$B14,แพ็ค!M:M)+SUMIF(ธุรการ!$C:$C,'รับ-จ่าย ประจำวัน'!$B14,ธุรการ!M:M)+SUMIF(เส้นแต่งหน้าขนมปัง!$C:$C,'รับ-จ่าย ประจำวัน'!$B14,เส้นแต่งหน้าขนมปัง!M:M)+SUMIF('วางแผนBC,CJ'!$C:$C,'รับ-จ่าย ประจำวัน'!$B14,'วางแผนBC,CJ'!M:M)+SUMIF(RD!$C:$C,'รับ-จ่าย ประจำวัน'!$B14,RD!M:M)+SUMIF('FG,ออนไล,คัดแยก'!$C:$C,'รับ-จ่าย ประจำวัน'!$B14,'FG,ออนไล,คัดแยก'!M:M)</f>
        <v>0</v>
      </c>
      <c r="AU14" s="16">
        <f>SUMIF(เตรียมส่วนผสม!$C:$C,'รับ-จ่าย ประจำวัน'!$B14,เตรียมส่วนผสม!N:N)+SUMIF(กวนไส้!$C:$C,'รับ-จ่าย ประจำวัน'!$B14,กวนไส้!N:N)+SUMIF(ผลิต1!$C:$C,'รับ-จ่าย ประจำวัน'!$B14,ผลิต1!N:N)+SUMIF(ผลิต2!$C:$C,'รับ-จ่าย ประจำวัน'!$B14,ผลิต2!N:N)+SUMIF(เส้นแต่งหน้าขนมเค้ก!$C:$C,'รับ-จ่าย ประจำวัน'!$B14,เส้นแต่งหน้าขนมเค้ก!N:N)+SUMIF(แพ็ค!$C:$C,'รับ-จ่าย ประจำวัน'!$B14,แพ็ค!N:N)+SUMIF(ธุรการ!$C:$C,'รับ-จ่าย ประจำวัน'!$B14,ธุรการ!N:N)+SUMIF(เส้นแต่งหน้าขนมปัง!$C:$C,'รับ-จ่าย ประจำวัน'!$B14,เส้นแต่งหน้าขนมปัง!N:N)+SUMIF('วางแผนBC,CJ'!$C:$C,'รับ-จ่าย ประจำวัน'!$B14,'วางแผนBC,CJ'!N:N)+SUMIF(RD!$C:$C,'รับ-จ่าย ประจำวัน'!$B14,RD!N:N)+SUMIF('FG,ออนไล,คัดแยก'!$C:$C,'รับ-จ่าย ประจำวัน'!$B14,'FG,ออนไล,คัดแยก'!N:N)</f>
        <v>200</v>
      </c>
      <c r="AV14" s="16">
        <f>SUMIF(เตรียมส่วนผสม!$C:$C,'รับ-จ่าย ประจำวัน'!$B14,เตรียมส่วนผสม!O:O)+SUMIF(กวนไส้!$C:$C,'รับ-จ่าย ประจำวัน'!$B14,กวนไส้!O:O)+SUMIF(ผลิต1!$C:$C,'รับ-จ่าย ประจำวัน'!$B14,ผลิต1!O:O)+SUMIF(ผลิต2!$C:$C,'รับ-จ่าย ประจำวัน'!$B14,ผลิต2!O:O)+SUMIF(เส้นแต่งหน้าขนมเค้ก!$C:$C,'รับ-จ่าย ประจำวัน'!$B14,เส้นแต่งหน้าขนมเค้ก!O:O)+SUMIF(แพ็ค!$C:$C,'รับ-จ่าย ประจำวัน'!$B14,แพ็ค!O:O)+SUMIF(ธุรการ!$C:$C,'รับ-จ่าย ประจำวัน'!$B14,ธุรการ!O:O)+SUMIF(เส้นแต่งหน้าขนมปัง!$C:$C,'รับ-จ่าย ประจำวัน'!$B14,เส้นแต่งหน้าขนมปัง!O:O)+SUMIF('วางแผนBC,CJ'!$C:$C,'รับ-จ่าย ประจำวัน'!$B14,'วางแผนBC,CJ'!O:O)+SUMIF(RD!$C:$C,'รับ-จ่าย ประจำวัน'!$B14,RD!O:O)+SUMIF('FG,ออนไล,คัดแยก'!$C:$C,'รับ-จ่าย ประจำวัน'!$B14,'FG,ออนไล,คัดแยก'!O:O)</f>
        <v>200</v>
      </c>
      <c r="AW14" s="16">
        <f>SUMIF(เตรียมส่วนผสม!$C:$C,'รับ-จ่าย ประจำวัน'!$B14,เตรียมส่วนผสม!P:P)+SUMIF(กวนไส้!$C:$C,'รับ-จ่าย ประจำวัน'!$B14,กวนไส้!P:P)+SUMIF(ผลิต1!$C:$C,'รับ-จ่าย ประจำวัน'!$B14,ผลิต1!P:P)+SUMIF(ผลิต2!$C:$C,'รับ-จ่าย ประจำวัน'!$B14,ผลิต2!P:P)+SUMIF(เส้นแต่งหน้าขนมเค้ก!$C:$C,'รับ-จ่าย ประจำวัน'!$B14,เส้นแต่งหน้าขนมเค้ก!P:P)+SUMIF(แพ็ค!$C:$C,'รับ-จ่าย ประจำวัน'!$B14,แพ็ค!P:P)+SUMIF(ธุรการ!$C:$C,'รับ-จ่าย ประจำวัน'!$B14,ธุรการ!P:P)+SUMIF(เส้นแต่งหน้าขนมปัง!$C:$C,'รับ-จ่าย ประจำวัน'!$B14,เส้นแต่งหน้าขนมปัง!P:P)+SUMIF('วางแผนBC,CJ'!$C:$C,'รับ-จ่าย ประจำวัน'!$B14,'วางแผนBC,CJ'!P:P)+SUMIF(RD!$C:$C,'รับ-จ่าย ประจำวัน'!$B14,RD!P:P)+SUMIF('FG,ออนไล,คัดแยก'!$C:$C,'รับ-จ่าย ประจำวัน'!$B14,'FG,ออนไล,คัดแยก'!P:P)</f>
        <v>0</v>
      </c>
      <c r="AX14" s="16">
        <f>SUMIF(เตรียมส่วนผสม!$C:$C,'รับ-จ่าย ประจำวัน'!$B14,เตรียมส่วนผสม!Q:Q)+SUMIF(กวนไส้!$C:$C,'รับ-จ่าย ประจำวัน'!$B14,กวนไส้!Q:Q)+SUMIF(ผลิต1!$C:$C,'รับ-จ่าย ประจำวัน'!$B14,ผลิต1!Q:Q)+SUMIF(ผลิต2!$C:$C,'รับ-จ่าย ประจำวัน'!$B14,ผลิต2!Q:Q)+SUMIF(เส้นแต่งหน้าขนมเค้ก!$C:$C,'รับ-จ่าย ประจำวัน'!$B14,เส้นแต่งหน้าขนมเค้ก!Q:Q)+SUMIF(แพ็ค!$C:$C,'รับ-จ่าย ประจำวัน'!$B14,แพ็ค!Q:Q)+SUMIF(ธุรการ!$C:$C,'รับ-จ่าย ประจำวัน'!$B14,ธุรการ!Q:Q)+SUMIF(เส้นแต่งหน้าขนมปัง!$C:$C,'รับ-จ่าย ประจำวัน'!$B14,เส้นแต่งหน้าขนมปัง!Q:Q)+SUMIF('วางแผนBC,CJ'!$C:$C,'รับ-จ่าย ประจำวัน'!$B14,'วางแผนBC,CJ'!Q:Q)+SUMIF(RD!$C:$C,'รับ-จ่าย ประจำวัน'!$B14,RD!Q:Q)+SUMIF('FG,ออนไล,คัดแยก'!$C:$C,'รับ-จ่าย ประจำวัน'!$B14,'FG,ออนไล,คัดแยก'!Q:Q)</f>
        <v>200</v>
      </c>
      <c r="AY14" s="16">
        <f>SUMIF(เตรียมส่วนผสม!$C:$C,'รับ-จ่าย ประจำวัน'!$B14,เตรียมส่วนผสม!R:R)+SUMIF(กวนไส้!$C:$C,'รับ-จ่าย ประจำวัน'!$B14,กวนไส้!R:R)+SUMIF(ผลิต1!$C:$C,'รับ-จ่าย ประจำวัน'!$B14,ผลิต1!R:R)+SUMIF(ผลิต2!$C:$C,'รับ-จ่าย ประจำวัน'!$B14,ผลิต2!R:R)+SUMIF(เส้นแต่งหน้าขนมเค้ก!$C:$C,'รับ-จ่าย ประจำวัน'!$B14,เส้นแต่งหน้าขนมเค้ก!R:R)+SUMIF(แพ็ค!$C:$C,'รับ-จ่าย ประจำวัน'!$B14,แพ็ค!R:R)+SUMIF(ธุรการ!$C:$C,'รับ-จ่าย ประจำวัน'!$B14,ธุรการ!R:R)+SUMIF(เส้นแต่งหน้าขนมปัง!$C:$C,'รับ-จ่าย ประจำวัน'!$B14,เส้นแต่งหน้าขนมปัง!R:R)+SUMIF('วางแผนBC,CJ'!$C:$C,'รับ-จ่าย ประจำวัน'!$B14,'วางแผนBC,CJ'!R:R)+SUMIF(RD!$C:$C,'รับ-จ่าย ประจำวัน'!$B14,RD!R:R)+SUMIF('FG,ออนไล,คัดแยก'!$C:$C,'รับ-จ่าย ประจำวัน'!$B14,'FG,ออนไล,คัดแยก'!R:R)</f>
        <v>0</v>
      </c>
      <c r="AZ14" s="16">
        <f>SUMIF(เตรียมส่วนผสม!$C:$C,'รับ-จ่าย ประจำวัน'!$B14,เตรียมส่วนผสม!S:S)+SUMIF(กวนไส้!$C:$C,'รับ-จ่าย ประจำวัน'!$B14,กวนไส้!S:S)+SUMIF(ผลิต1!$C:$C,'รับ-จ่าย ประจำวัน'!$B14,ผลิต1!S:S)+SUMIF(ผลิต2!$C:$C,'รับ-จ่าย ประจำวัน'!$B14,ผลิต2!S:S)+SUMIF(เส้นแต่งหน้าขนมเค้ก!$C:$C,'รับ-จ่าย ประจำวัน'!$B14,เส้นแต่งหน้าขนมเค้ก!S:S)+SUMIF(แพ็ค!$C:$C,'รับ-จ่าย ประจำวัน'!$B14,แพ็ค!S:S)+SUMIF(ธุรการ!$C:$C,'รับ-จ่าย ประจำวัน'!$B14,ธุรการ!S:S)+SUMIF(เส้นแต่งหน้าขนมปัง!$C:$C,'รับ-จ่าย ประจำวัน'!$B14,เส้นแต่งหน้าขนมปัง!S:S)+SUMIF('วางแผนBC,CJ'!$C:$C,'รับ-จ่าย ประจำวัน'!$B14,'วางแผนBC,CJ'!S:S)+SUMIF(RD!$C:$C,'รับ-จ่าย ประจำวัน'!$B14,RD!S:S)+SUMIF('FG,ออนไล,คัดแยก'!$C:$C,'รับ-จ่าย ประจำวัน'!$B14,'FG,ออนไล,คัดแยก'!S:S)</f>
        <v>200</v>
      </c>
      <c r="BA14" s="16">
        <f>SUMIF(เตรียมส่วนผสม!$C:$C,'รับ-จ่าย ประจำวัน'!$B14,เตรียมส่วนผสม!T:T)+SUMIF(กวนไส้!$C:$C,'รับ-จ่าย ประจำวัน'!$B14,กวนไส้!T:T)+SUMIF(ผลิต1!$C:$C,'รับ-จ่าย ประจำวัน'!$B14,ผลิต1!T:T)+SUMIF(ผลิต2!$C:$C,'รับ-จ่าย ประจำวัน'!$B14,ผลิต2!T:T)+SUMIF(เส้นแต่งหน้าขนมเค้ก!$C:$C,'รับ-จ่าย ประจำวัน'!$B14,เส้นแต่งหน้าขนมเค้ก!T:T)+SUMIF(แพ็ค!$C:$C,'รับ-จ่าย ประจำวัน'!$B14,แพ็ค!T:T)+SUMIF(ธุรการ!$C:$C,'รับ-จ่าย ประจำวัน'!$B14,ธุรการ!T:T)+SUMIF(เส้นแต่งหน้าขนมปัง!$C:$C,'รับ-จ่าย ประจำวัน'!$B14,เส้นแต่งหน้าขนมปัง!T:T)+SUMIF('วางแผนBC,CJ'!$C:$C,'รับ-จ่าย ประจำวัน'!$B14,'วางแผนBC,CJ'!T:T)+SUMIF(RD!$C:$C,'รับ-จ่าย ประจำวัน'!$B14,RD!T:T)+SUMIF('FG,ออนไล,คัดแยก'!$C:$C,'รับ-จ่าย ประจำวัน'!$B14,'FG,ออนไล,คัดแยก'!T:T)</f>
        <v>0</v>
      </c>
      <c r="BB14" s="16">
        <f>SUMIF(เตรียมส่วนผสม!$C:$C,'รับ-จ่าย ประจำวัน'!$B14,เตรียมส่วนผสม!U:U)+SUMIF(กวนไส้!$C:$C,'รับ-จ่าย ประจำวัน'!$B14,กวนไส้!U:U)+SUMIF(ผลิต1!$C:$C,'รับ-จ่าย ประจำวัน'!$B14,ผลิต1!U:U)+SUMIF(ผลิต2!$C:$C,'รับ-จ่าย ประจำวัน'!$B14,ผลิต2!U:U)+SUMIF(เส้นแต่งหน้าขนมเค้ก!$C:$C,'รับ-จ่าย ประจำวัน'!$B14,เส้นแต่งหน้าขนมเค้ก!U:U)+SUMIF(แพ็ค!$C:$C,'รับ-จ่าย ประจำวัน'!$B14,แพ็ค!U:U)+SUMIF(ธุรการ!$C:$C,'รับ-จ่าย ประจำวัน'!$B14,ธุรการ!U:U)+SUMIF(เส้นแต่งหน้าขนมปัง!$C:$C,'รับ-จ่าย ประจำวัน'!$B14,เส้นแต่งหน้าขนมปัง!U:U)+SUMIF('วางแผนBC,CJ'!$C:$C,'รับ-จ่าย ประจำวัน'!$B14,'วางแผนBC,CJ'!U:U)+SUMIF(RD!$C:$C,'รับ-จ่าย ประจำวัน'!$B14,RD!U:U)+SUMIF('FG,ออนไล,คัดแยก'!$C:$C,'รับ-จ่าย ประจำวัน'!$B14,'FG,ออนไล,คัดแยก'!U:U)</f>
        <v>0</v>
      </c>
      <c r="BC14" s="16">
        <f>SUMIF(เตรียมส่วนผสม!$C:$C,'รับ-จ่าย ประจำวัน'!$B14,เตรียมส่วนผสม!V:V)+SUMIF(กวนไส้!$C:$C,'รับ-จ่าย ประจำวัน'!$B14,กวนไส้!V:V)+SUMIF(ผลิต1!$C:$C,'รับ-จ่าย ประจำวัน'!$B14,ผลิต1!V:V)+SUMIF(ผลิต2!$C:$C,'รับ-จ่าย ประจำวัน'!$B14,ผลิต2!V:V)+SUMIF(เส้นแต่งหน้าขนมเค้ก!$C:$C,'รับ-จ่าย ประจำวัน'!$B14,เส้นแต่งหน้าขนมเค้ก!V:V)+SUMIF(แพ็ค!$C:$C,'รับ-จ่าย ประจำวัน'!$B14,แพ็ค!V:V)+SUMIF(ธุรการ!$C:$C,'รับ-จ่าย ประจำวัน'!$B14,ธุรการ!V:V)+SUMIF(เส้นแต่งหน้าขนมปัง!$C:$C,'รับ-จ่าย ประจำวัน'!$B14,เส้นแต่งหน้าขนมปัง!V:V)+SUMIF('วางแผนBC,CJ'!$C:$C,'รับ-จ่าย ประจำวัน'!$B14,'วางแผนBC,CJ'!V:V)+SUMIF(RD!$C:$C,'รับ-จ่าย ประจำวัน'!$B14,RD!V:V)+SUMIF('FG,ออนไล,คัดแยก'!$C:$C,'รับ-จ่าย ประจำวัน'!$B14,'FG,ออนไล,คัดแยก'!V:V)</f>
        <v>0</v>
      </c>
      <c r="BD14" s="16">
        <f>SUMIF(เตรียมส่วนผสม!$C:$C,'รับ-จ่าย ประจำวัน'!$B14,เตรียมส่วนผสม!W:W)+SUMIF(กวนไส้!$C:$C,'รับ-จ่าย ประจำวัน'!$B14,กวนไส้!W:W)+SUMIF(ผลิต1!$C:$C,'รับ-จ่าย ประจำวัน'!$B14,ผลิต1!W:W)+SUMIF(ผลิต2!$C:$C,'รับ-จ่าย ประจำวัน'!$B14,ผลิต2!W:W)+SUMIF(เส้นแต่งหน้าขนมเค้ก!$C:$C,'รับ-จ่าย ประจำวัน'!$B14,เส้นแต่งหน้าขนมเค้ก!W:W)+SUMIF(แพ็ค!$C:$C,'รับ-จ่าย ประจำวัน'!$B14,แพ็ค!W:W)+SUMIF(ธุรการ!$C:$C,'รับ-จ่าย ประจำวัน'!$B14,ธุรการ!W:W)+SUMIF(เส้นแต่งหน้าขนมปัง!$C:$C,'รับ-จ่าย ประจำวัน'!$B14,เส้นแต่งหน้าขนมปัง!W:W)+SUMIF('วางแผนBC,CJ'!$C:$C,'รับ-จ่าย ประจำวัน'!$B14,'วางแผนBC,CJ'!W:W)+SUMIF(RD!$C:$C,'รับ-จ่าย ประจำวัน'!$B14,RD!W:W)+SUMIF('FG,ออนไล,คัดแยก'!$C:$C,'รับ-จ่าย ประจำวัน'!$B14,'FG,ออนไล,คัดแยก'!W:W)</f>
        <v>0</v>
      </c>
      <c r="BE14" s="16">
        <f>SUMIF(เตรียมส่วนผสม!$C:$C,'รับ-จ่าย ประจำวัน'!$B14,เตรียมส่วนผสม!X:X)+SUMIF(กวนไส้!$C:$C,'รับ-จ่าย ประจำวัน'!$B14,กวนไส้!X:X)+SUMIF(ผลิต1!$C:$C,'รับ-จ่าย ประจำวัน'!$B14,ผลิต1!X:X)+SUMIF(ผลิต2!$C:$C,'รับ-จ่าย ประจำวัน'!$B14,ผลิต2!X:X)+SUMIF(เส้นแต่งหน้าขนมเค้ก!$C:$C,'รับ-จ่าย ประจำวัน'!$B14,เส้นแต่งหน้าขนมเค้ก!X:X)+SUMIF(แพ็ค!$C:$C,'รับ-จ่าย ประจำวัน'!$B14,แพ็ค!X:X)+SUMIF(ธุรการ!$C:$C,'รับ-จ่าย ประจำวัน'!$B14,ธุรการ!X:X)+SUMIF(เส้นแต่งหน้าขนมปัง!$C:$C,'รับ-จ่าย ประจำวัน'!$B14,เส้นแต่งหน้าขนมปัง!X:X)+SUMIF('วางแผนBC,CJ'!$C:$C,'รับ-จ่าย ประจำวัน'!$B14,'วางแผนBC,CJ'!X:X)+SUMIF(RD!$C:$C,'รับ-จ่าย ประจำวัน'!$B14,RD!X:X)+SUMIF('FG,ออนไล,คัดแยก'!$C:$C,'รับ-จ่าย ประจำวัน'!$B14,'FG,ออนไล,คัดแยก'!X:X)</f>
        <v>0</v>
      </c>
      <c r="BF14" s="16">
        <f>SUMIF(เตรียมส่วนผสม!$C:$C,'รับ-จ่าย ประจำวัน'!$B14,เตรียมส่วนผสม!Y:Y)+SUMIF(กวนไส้!$C:$C,'รับ-จ่าย ประจำวัน'!$B14,กวนไส้!Y:Y)+SUMIF(ผลิต1!$C:$C,'รับ-จ่าย ประจำวัน'!$B14,ผลิต1!Y:Y)+SUMIF(ผลิต2!$C:$C,'รับ-จ่าย ประจำวัน'!$B14,ผลิต2!Y:Y)+SUMIF(เส้นแต่งหน้าขนมเค้ก!$C:$C,'รับ-จ่าย ประจำวัน'!$B14,เส้นแต่งหน้าขนมเค้ก!Y:Y)+SUMIF(แพ็ค!$C:$C,'รับ-จ่าย ประจำวัน'!$B14,แพ็ค!Y:Y)+SUMIF(ธุรการ!$C:$C,'รับ-จ่าย ประจำวัน'!$B14,ธุรการ!Y:Y)+SUMIF(เส้นแต่งหน้าขนมปัง!$C:$C,'รับ-จ่าย ประจำวัน'!$B14,เส้นแต่งหน้าขนมปัง!Y:Y)+SUMIF('วางแผนBC,CJ'!$C:$C,'รับ-จ่าย ประจำวัน'!$B14,'วางแผนBC,CJ'!Y:Y)+SUMIF(RD!$C:$C,'รับ-จ่าย ประจำวัน'!$B14,RD!Y:Y)+SUMIF('FG,ออนไล,คัดแยก'!$C:$C,'รับ-จ่าย ประจำวัน'!$B14,'FG,ออนไล,คัดแยก'!Y:Y)</f>
        <v>200</v>
      </c>
      <c r="BG14" s="16">
        <f>SUMIF(เตรียมส่วนผสม!$C:$C,'รับ-จ่าย ประจำวัน'!$B14,เตรียมส่วนผสม!Z:Z)+SUMIF(กวนไส้!$C:$C,'รับ-จ่าย ประจำวัน'!$B14,กวนไส้!Z:Z)+SUMIF(ผลิต1!$C:$C,'รับ-จ่าย ประจำวัน'!$B14,ผลิต1!Z:Z)+SUMIF(ผลิต2!$C:$C,'รับ-จ่าย ประจำวัน'!$B14,ผลิต2!Z:Z)+SUMIF(เส้นแต่งหน้าขนมเค้ก!$C:$C,'รับ-จ่าย ประจำวัน'!$B14,เส้นแต่งหน้าขนมเค้ก!Z:Z)+SUMIF(แพ็ค!$C:$C,'รับ-จ่าย ประจำวัน'!$B14,แพ็ค!Z:Z)+SUMIF(ธุรการ!$C:$C,'รับ-จ่าย ประจำวัน'!$B14,ธุรการ!Z:Z)+SUMIF(เส้นแต่งหน้าขนมปัง!$C:$C,'รับ-จ่าย ประจำวัน'!$B14,เส้นแต่งหน้าขนมปัง!Z:Z)+SUMIF('วางแผนBC,CJ'!$C:$C,'รับ-จ่าย ประจำวัน'!$B14,'วางแผนBC,CJ'!Z:Z)+SUMIF(RD!$C:$C,'รับ-จ่าย ประจำวัน'!$B14,RD!Z:Z)+SUMIF('FG,ออนไล,คัดแยก'!$C:$C,'รับ-จ่าย ประจำวัน'!$B14,'FG,ออนไล,คัดแยก'!Z:Z)</f>
        <v>0</v>
      </c>
      <c r="BH14" s="16">
        <f>SUMIF(เตรียมส่วนผสม!$C:$C,'รับ-จ่าย ประจำวัน'!$B14,เตรียมส่วนผสม!AA:AA)+SUMIF(กวนไส้!$C:$C,'รับ-จ่าย ประจำวัน'!$B14,กวนไส้!AA:AA)+SUMIF(ผลิต1!$C:$C,'รับ-จ่าย ประจำวัน'!$B14,ผลิต1!AA:AA)+SUMIF(ผลิต2!$C:$C,'รับ-จ่าย ประจำวัน'!$B14,ผลิต2!AA:AA)+SUMIF(เส้นแต่งหน้าขนมเค้ก!$C:$C,'รับ-จ่าย ประจำวัน'!$B14,เส้นแต่งหน้าขนมเค้ก!AA:AA)+SUMIF(แพ็ค!$C:$C,'รับ-จ่าย ประจำวัน'!$B14,แพ็ค!AA:AA)+SUMIF(ธุรการ!$C:$C,'รับ-จ่าย ประจำวัน'!$B14,ธุรการ!AA:AA)+SUMIF(เส้นแต่งหน้าขนมปัง!$C:$C,'รับ-จ่าย ประจำวัน'!$B14,เส้นแต่งหน้าขนมปัง!AA:AA)+SUMIF('วางแผนBC,CJ'!$C:$C,'รับ-จ่าย ประจำวัน'!$B14,'วางแผนBC,CJ'!AA:AA)+SUMIF(RD!$C:$C,'รับ-จ่าย ประจำวัน'!$B14,RD!AA:AA)+SUMIF('FG,ออนไล,คัดแยก'!$C:$C,'รับ-จ่าย ประจำวัน'!$B14,'FG,ออนไล,คัดแยก'!AA:AA)</f>
        <v>0</v>
      </c>
      <c r="BI14" s="16">
        <f>SUMIF(เตรียมส่วนผสม!$C:$C,'รับ-จ่าย ประจำวัน'!$B14,เตรียมส่วนผสม!AB:AB)+SUMIF(กวนไส้!$C:$C,'รับ-จ่าย ประจำวัน'!$B14,กวนไส้!AB:AB)+SUMIF(ผลิต1!$C:$C,'รับ-จ่าย ประจำวัน'!$B14,ผลิต1!AB:AB)+SUMIF(ผลิต2!$C:$C,'รับ-จ่าย ประจำวัน'!$B14,ผลิต2!AB:AB)+SUMIF(เส้นแต่งหน้าขนมเค้ก!$C:$C,'รับ-จ่าย ประจำวัน'!$B14,เส้นแต่งหน้าขนมเค้ก!AB:AB)+SUMIF(แพ็ค!$C:$C,'รับ-จ่าย ประจำวัน'!$B14,แพ็ค!AB:AB)+SUMIF(ธุรการ!$C:$C,'รับ-จ่าย ประจำวัน'!$B14,ธุรการ!AB:AB)+SUMIF(เส้นแต่งหน้าขนมปัง!$C:$C,'รับ-จ่าย ประจำวัน'!$B14,เส้นแต่งหน้าขนมปัง!AB:AB)+SUMIF('วางแผนBC,CJ'!$C:$C,'รับ-จ่าย ประจำวัน'!$B14,'วางแผนBC,CJ'!AB:AB)+SUMIF(RD!$C:$C,'รับ-จ่าย ประจำวัน'!$B14,RD!AB:AB)+SUMIF('FG,ออนไล,คัดแยก'!$C:$C,'รับ-จ่าย ประจำวัน'!$B14,'FG,ออนไล,คัดแยก'!AB:AB)</f>
        <v>200</v>
      </c>
      <c r="BJ14" s="16">
        <f>SUMIF(เตรียมส่วนผสม!$C:$C,'รับ-จ่าย ประจำวัน'!$B14,เตรียมส่วนผสม!AC:AC)+SUMIF(กวนไส้!$C:$C,'รับ-จ่าย ประจำวัน'!$B14,กวนไส้!AC:AC)+SUMIF(ผลิต1!$C:$C,'รับ-จ่าย ประจำวัน'!$B14,ผลิต1!AC:AC)+SUMIF(ผลิต2!$C:$C,'รับ-จ่าย ประจำวัน'!$B14,ผลิต2!AC:AC)+SUMIF(เส้นแต่งหน้าขนมเค้ก!$C:$C,'รับ-จ่าย ประจำวัน'!$B14,เส้นแต่งหน้าขนมเค้ก!AC:AC)+SUMIF(แพ็ค!$C:$C,'รับ-จ่าย ประจำวัน'!$B14,แพ็ค!AC:AC)+SUMIF(ธุรการ!$C:$C,'รับ-จ่าย ประจำวัน'!$B14,ธุรการ!AC:AC)+SUMIF(เส้นแต่งหน้าขนมปัง!$C:$C,'รับ-จ่าย ประจำวัน'!$B14,เส้นแต่งหน้าขนมปัง!AC:AC)+SUMIF('วางแผนBC,CJ'!$C:$C,'รับ-จ่าย ประจำวัน'!$B14,'วางแผนBC,CJ'!AC:AC)+SUMIF(RD!$C:$C,'รับ-จ่าย ประจำวัน'!$B14,RD!AC:AC)+SUMIF('FG,ออนไล,คัดแยก'!$C:$C,'รับ-จ่าย ประจำวัน'!$B14,'FG,ออนไล,คัดแยก'!AC:AC)</f>
        <v>0</v>
      </c>
      <c r="BK14" s="16">
        <f>SUMIF(เตรียมส่วนผสม!$C:$C,'รับ-จ่าย ประจำวัน'!$B14,เตรียมส่วนผสม!AD:AD)+SUMIF(กวนไส้!$C:$C,'รับ-จ่าย ประจำวัน'!$B14,กวนไส้!AD:AD)+SUMIF(ผลิต1!$C:$C,'รับ-จ่าย ประจำวัน'!$B14,ผลิต1!AD:AD)+SUMIF(ผลิต2!$C:$C,'รับ-จ่าย ประจำวัน'!$B14,ผลิต2!AD:AD)+SUMIF(เส้นแต่งหน้าขนมเค้ก!$C:$C,'รับ-จ่าย ประจำวัน'!$B14,เส้นแต่งหน้าขนมเค้ก!AD:AD)+SUMIF(แพ็ค!$C:$C,'รับ-จ่าย ประจำวัน'!$B14,แพ็ค!AD:AD)+SUMIF(ธุรการ!$C:$C,'รับ-จ่าย ประจำวัน'!$B14,ธุรการ!AD:AD)+SUMIF(เส้นแต่งหน้าขนมปัง!$C:$C,'รับ-จ่าย ประจำวัน'!$B14,เส้นแต่งหน้าขนมปัง!AD:AD)+SUMIF('วางแผนBC,CJ'!$C:$C,'รับ-จ่าย ประจำวัน'!$B14,'วางแผนBC,CJ'!AD:AD)+SUMIF(RD!$C:$C,'รับ-จ่าย ประจำวัน'!$B14,RD!AD:AD)+SUMIF('FG,ออนไล,คัดแยก'!$C:$C,'รับ-จ่าย ประจำวัน'!$B14,'FG,ออนไล,คัดแยก'!AD:AD)</f>
        <v>200</v>
      </c>
      <c r="BL14" s="16">
        <f>SUMIF(เตรียมส่วนผสม!$C:$C,'รับ-จ่าย ประจำวัน'!$B14,เตรียมส่วนผสม!AE:AE)+SUMIF(กวนไส้!$C:$C,'รับ-จ่าย ประจำวัน'!$B14,กวนไส้!AE:AE)+SUMIF(ผลิต1!$C:$C,'รับ-จ่าย ประจำวัน'!$B14,ผลิต1!AE:AE)+SUMIF(ผลิต2!$C:$C,'รับ-จ่าย ประจำวัน'!$B14,ผลิต2!AE:AE)+SUMIF(เส้นแต่งหน้าขนมเค้ก!$C:$C,'รับ-จ่าย ประจำวัน'!$B14,เส้นแต่งหน้าขนมเค้ก!AE:AE)+SUMIF(แพ็ค!$C:$C,'รับ-จ่าย ประจำวัน'!$B14,แพ็ค!AE:AE)+SUMIF(ธุรการ!$C:$C,'รับ-จ่าย ประจำวัน'!$B14,ธุรการ!AE:AE)+SUMIF(เส้นแต่งหน้าขนมปัง!$C:$C,'รับ-จ่าย ประจำวัน'!$B14,เส้นแต่งหน้าขนมปัง!AE:AE)+SUMIF('วางแผนBC,CJ'!$C:$C,'รับ-จ่าย ประจำวัน'!$B14,'วางแผนBC,CJ'!AE:AE)+SUMIF(RD!$C:$C,'รับ-จ่าย ประจำวัน'!$B14,RD!AE:AE)+SUMIF('FG,ออนไล,คัดแยก'!$C:$C,'รับ-จ่าย ประจำวัน'!$B14,'FG,ออนไล,คัดแยก'!AE:AE)</f>
        <v>0</v>
      </c>
      <c r="BM14" s="16">
        <f>SUMIF(เตรียมส่วนผสม!$C:$C,'รับ-จ่าย ประจำวัน'!$B14,เตรียมส่วนผสม!AF:AF)+SUMIF(กวนไส้!$C:$C,'รับ-จ่าย ประจำวัน'!$B14,กวนไส้!AF:AF)+SUMIF(ผลิต1!$C:$C,'รับ-จ่าย ประจำวัน'!$B14,ผลิต1!AF:AF)+SUMIF(ผลิต2!$C:$C,'รับ-จ่าย ประจำวัน'!$B14,ผลิต2!AF:AF)+SUMIF(เส้นแต่งหน้าขนมเค้ก!$C:$C,'รับ-จ่าย ประจำวัน'!$B14,เส้นแต่งหน้าขนมเค้ก!AF:AF)+SUMIF(แพ็ค!$C:$C,'รับ-จ่าย ประจำวัน'!$B14,แพ็ค!AF:AF)+SUMIF(ธุรการ!$C:$C,'รับ-จ่าย ประจำวัน'!$B14,ธุรการ!AF:AF)+SUMIF(เส้นแต่งหน้าขนมปัง!$C:$C,'รับ-จ่าย ประจำวัน'!$B14,เส้นแต่งหน้าขนมปัง!AF:AF)+SUMIF('วางแผนBC,CJ'!$C:$C,'รับ-จ่าย ประจำวัน'!$B14,'วางแผนBC,CJ'!AF:AF)+SUMIF(RD!$C:$C,'รับ-จ่าย ประจำวัน'!$B14,RD!AF:AF)+SUMIF('FG,ออนไล,คัดแยก'!$C:$C,'รับ-จ่าย ประจำวัน'!$B14,'FG,ออนไล,คัดแยก'!AF:AF)</f>
        <v>0</v>
      </c>
      <c r="BN14" s="16">
        <f>SUMIF(เตรียมส่วนผสม!$C:$C,'รับ-จ่าย ประจำวัน'!$B14,เตรียมส่วนผสม!AG:AG)+SUMIF(กวนไส้!$C:$C,'รับ-จ่าย ประจำวัน'!$B14,กวนไส้!AG:AG)+SUMIF(ผลิต1!$C:$C,'รับ-จ่าย ประจำวัน'!$B14,ผลิต1!AG:AG)+SUMIF(ผลิต2!$C:$C,'รับ-จ่าย ประจำวัน'!$B14,ผลิต2!AG:AG)+SUMIF(เส้นแต่งหน้าขนมเค้ก!$C:$C,'รับ-จ่าย ประจำวัน'!$B14,เส้นแต่งหน้าขนมเค้ก!AG:AG)+SUMIF(แพ็ค!$C:$C,'รับ-จ่าย ประจำวัน'!$B14,แพ็ค!AG:AG)+SUMIF(ธุรการ!$C:$C,'รับ-จ่าย ประจำวัน'!$B14,ธุรการ!AG:AG)+SUMIF(เส้นแต่งหน้าขนมปัง!$C:$C,'รับ-จ่าย ประจำวัน'!$B14,เส้นแต่งหน้าขนมปัง!AG:AG)+SUMIF('วางแผนBC,CJ'!$C:$C,'รับ-จ่าย ประจำวัน'!$B14,'วางแผนBC,CJ'!AG:AG)+SUMIF(RD!$C:$C,'รับ-จ่าย ประจำวัน'!$B14,RD!AG:AG)+SUMIF('FG,ออนไล,คัดแยก'!$C:$C,'รับ-จ่าย ประจำวัน'!$B14,'FG,ออนไล,คัดแยก'!AG:AG)</f>
        <v>200</v>
      </c>
      <c r="BO14" s="16">
        <f>SUMIF(เตรียมส่วนผสม!$C:$C,'รับ-จ่าย ประจำวัน'!$B14,เตรียมส่วนผสม!AH:AH)+SUMIF(กวนไส้!$C:$C,'รับ-จ่าย ประจำวัน'!$B14,กวนไส้!AH:AH)+SUMIF(ผลิต1!$C:$C,'รับ-จ่าย ประจำวัน'!$B14,ผลิต1!AH:AH)+SUMIF(ผลิต2!$C:$C,'รับ-จ่าย ประจำวัน'!$B14,ผลิต2!AH:AH)+SUMIF(เส้นแต่งหน้าขนมเค้ก!$C:$C,'รับ-จ่าย ประจำวัน'!$B14,เส้นแต่งหน้าขนมเค้ก!AH:AH)+SUMIF(แพ็ค!$C:$C,'รับ-จ่าย ประจำวัน'!$B14,แพ็ค!AH:AH)+SUMIF(ธุรการ!$C:$C,'รับ-จ่าย ประจำวัน'!$B14,ธุรการ!AH:AH)+SUMIF(เส้นแต่งหน้าขนมปัง!$C:$C,'รับ-จ่าย ประจำวัน'!$B14,เส้นแต่งหน้าขนมปัง!AH:AH)+SUMIF('วางแผนBC,CJ'!$C:$C,'รับ-จ่าย ประจำวัน'!$B14,'วางแผนBC,CJ'!AH:AH)+SUMIF(RD!$C:$C,'รับ-จ่าย ประจำวัน'!$B14,RD!AH:AH)+SUMIF('FG,ออนไล,คัดแยก'!$C:$C,'รับ-จ่าย ประจำวัน'!$B14,'FG,ออนไล,คัดแยก'!AH:AH)</f>
        <v>0</v>
      </c>
      <c r="BP14" s="16">
        <f>SUMIF(เตรียมส่วนผสม!$C:$C,'รับ-จ่าย ประจำวัน'!$B14,เตรียมส่วนผสม!AI:AI)+SUMIF(กวนไส้!$C:$C,'รับ-จ่าย ประจำวัน'!$B14,กวนไส้!AI:AI)+SUMIF(ผลิต1!$C:$C,'รับ-จ่าย ประจำวัน'!$B14,ผลิต1!AI:AI)+SUMIF(ผลิต2!$C:$C,'รับ-จ่าย ประจำวัน'!$B14,ผลิต2!AI:AI)+SUMIF(เส้นแต่งหน้าขนมเค้ก!$C:$C,'รับ-จ่าย ประจำวัน'!$B14,เส้นแต่งหน้าขนมเค้ก!AI:AI)+SUMIF(แพ็ค!$C:$C,'รับ-จ่าย ประจำวัน'!$B14,แพ็ค!AI:AI)+SUMIF(ธุรการ!$C:$C,'รับ-จ่าย ประจำวัน'!$B14,ธุรการ!AI:AI)+SUMIF(เส้นแต่งหน้าขนมปัง!$C:$C,'รับ-จ่าย ประจำวัน'!$B14,เส้นแต่งหน้าขนมปัง!AI:AI)+SUMIF('วางแผนBC,CJ'!$C:$C,'รับ-จ่าย ประจำวัน'!$B14,'วางแผนBC,CJ'!AI:AI)+SUMIF(RD!$C:$C,'รับ-จ่าย ประจำวัน'!$B14,RD!AI:AI)+SUMIF('FG,ออนไล,คัดแยก'!$C:$C,'รับ-จ่าย ประจำวัน'!$B14,'FG,ออนไล,คัดแยก'!AI:AI)</f>
        <v>400</v>
      </c>
      <c r="BQ14" s="16">
        <f>SUMIF(เตรียมส่วนผสม!$C:$C,'รับ-จ่าย ประจำวัน'!$B14,เตรียมส่วนผสม!AJ:AJ)+SUMIF(กวนไส้!$C:$C,'รับ-จ่าย ประจำวัน'!$B14,กวนไส้!AJ:AJ)+SUMIF(ผลิต1!$C:$C,'รับ-จ่าย ประจำวัน'!$B14,ผลิต1!AJ:AJ)+SUMIF(ผลิต2!$C:$C,'รับ-จ่าย ประจำวัน'!$B14,ผลิต2!AJ:AJ)+SUMIF(เส้นแต่งหน้าขนมเค้ก!$C:$C,'รับ-จ่าย ประจำวัน'!$B14,เส้นแต่งหน้าขนมเค้ก!AJ:AJ)+SUMIF(แพ็ค!$C:$C,'รับ-จ่าย ประจำวัน'!$B14,แพ็ค!AJ:AJ)+SUMIF(ธุรการ!$C:$C,'รับ-จ่าย ประจำวัน'!$B14,ธุรการ!AJ:AJ)+SUMIF(เส้นแต่งหน้าขนมปัง!$C:$C,'รับ-จ่าย ประจำวัน'!$B14,เส้นแต่งหน้าขนมปัง!AJ:AJ)+SUMIF('วางแผนBC,CJ'!$C:$C,'รับ-จ่าย ประจำวัน'!$B14,'วางแผนBC,CJ'!AJ:AJ)+SUMIF(RD!$C:$C,'รับ-จ่าย ประจำวัน'!$B14,RD!AJ:AJ)+SUMIF('FG,ออนไล,คัดแยก'!$C:$C,'รับ-จ่าย ประจำวัน'!$B14,'FG,ออนไล,คัดแยก'!AJ:AJ)</f>
        <v>0</v>
      </c>
      <c r="BR14" s="16">
        <f>SUMIF(เตรียมส่วนผสม!$C:$C,'รับ-จ่าย ประจำวัน'!$B14,เตรียมส่วนผสม!AK:AK)+SUMIF(กวนไส้!$C:$C,'รับ-จ่าย ประจำวัน'!$B14,กวนไส้!AK:AK)+SUMIF(ผลิต1!$C:$C,'รับ-จ่าย ประจำวัน'!$B14,ผลิต1!AK:AK)+SUMIF(ผลิต2!$C:$C,'รับ-จ่าย ประจำวัน'!$B14,ผลิต2!AK:AK)+SUMIF(เส้นแต่งหน้าขนมเค้ก!$C:$C,'รับ-จ่าย ประจำวัน'!$B14,เส้นแต่งหน้าขนมเค้ก!AK:AK)+SUMIF(แพ็ค!$C:$C,'รับ-จ่าย ประจำวัน'!$B14,แพ็ค!AK:AK)+SUMIF(ธุรการ!$C:$C,'รับ-จ่าย ประจำวัน'!$B14,ธุรการ!AK:AK)+SUMIF(เส้นแต่งหน้าขนมปัง!$C:$C,'รับ-จ่าย ประจำวัน'!$B14,เส้นแต่งหน้าขนมปัง!AK:AK)+SUMIF('วางแผนBC,CJ'!$C:$C,'รับ-จ่าย ประจำวัน'!$B14,'วางแผนBC,CJ'!AK:AK)+SUMIF(RD!$C:$C,'รับ-จ่าย ประจำวัน'!$B14,RD!AK:AK)+SUMIF('FG,ออนไล,คัดแยก'!$C:$C,'รับ-จ่าย ประจำวัน'!$B14,'FG,ออนไล,คัดแยก'!AK:AK)</f>
        <v>400</v>
      </c>
      <c r="BS14" s="16">
        <f>SUMIF(เตรียมส่วนผสม!$C:$C,'รับ-จ่าย ประจำวัน'!$B14,เตรียมส่วนผสม!AL:AL)+SUMIF(กวนไส้!$C:$C,'รับ-จ่าย ประจำวัน'!$B14,กวนไส้!AL:AL)+SUMIF(ผลิต1!$C:$C,'รับ-จ่าย ประจำวัน'!$B14,ผลิต1!AL:AL)+SUMIF(ผลิต2!$C:$C,'รับ-จ่าย ประจำวัน'!$B14,ผลิต2!AL:AL)+SUMIF(เส้นแต่งหน้าขนมเค้ก!$C:$C,'รับ-จ่าย ประจำวัน'!$B14,เส้นแต่งหน้าขนมเค้ก!AL:AL)+SUMIF(แพ็ค!$C:$C,'รับ-จ่าย ประจำวัน'!$B14,แพ็ค!AL:AL)+SUMIF(ธุรการ!$C:$C,'รับ-จ่าย ประจำวัน'!$B14,ธุรการ!AL:AL)+SUMIF(เส้นแต่งหน้าขนมปัง!$C:$C,'รับ-จ่าย ประจำวัน'!$B14,เส้นแต่งหน้าขนมปัง!AL:AL)+SUMIF('วางแผนBC,CJ'!$C:$C,'รับ-จ่าย ประจำวัน'!$B14,'วางแผนBC,CJ'!AL:AL)+SUMIF(RD!$C:$C,'รับ-จ่าย ประจำวัน'!$B14,RD!AL:AL)+SUMIF('FG,ออนไล,คัดแยก'!$C:$C,'รับ-จ่าย ประจำวัน'!$B14,'FG,ออนไล,คัดแยก'!AL:AL)</f>
        <v>0</v>
      </c>
      <c r="BT14" s="18">
        <f t="shared" si="1"/>
        <v>2600</v>
      </c>
      <c r="BU14" s="116">
        <f>7780+200</f>
        <v>7980</v>
      </c>
      <c r="BV14" s="146">
        <f t="shared" si="2"/>
        <v>2600</v>
      </c>
      <c r="BW14" s="183">
        <v>30</v>
      </c>
      <c r="BX14" s="172">
        <f t="shared" si="9"/>
        <v>86.666666666666671</v>
      </c>
      <c r="BY14" s="188">
        <f t="shared" si="3"/>
        <v>30</v>
      </c>
      <c r="BZ14" s="180">
        <f t="shared" ca="1" si="4"/>
        <v>46233</v>
      </c>
      <c r="CA14" s="152"/>
      <c r="CB14" s="93"/>
      <c r="CC14" s="93"/>
      <c r="CD14" s="93"/>
      <c r="CE14" s="93"/>
      <c r="CF14" s="93"/>
      <c r="CG14" s="93"/>
      <c r="CH14" s="93"/>
      <c r="CI14" s="93"/>
      <c r="CJ14" s="94"/>
      <c r="CK14" s="9">
        <f t="shared" si="5"/>
        <v>-5380</v>
      </c>
    </row>
    <row r="15" spans="1:89" hidden="1" x14ac:dyDescent="0.5">
      <c r="A15" s="149"/>
      <c r="B15" s="34" t="s">
        <v>1095</v>
      </c>
      <c r="C15" s="10" t="s">
        <v>1096</v>
      </c>
      <c r="D15" s="135" t="s">
        <v>61</v>
      </c>
      <c r="E15" s="11">
        <v>0</v>
      </c>
      <c r="F15" s="74" t="s">
        <v>1605</v>
      </c>
      <c r="G15" s="11" t="s">
        <v>62</v>
      </c>
      <c r="H15" s="12">
        <v>11500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3"/>
      <c r="AF15" s="13"/>
      <c r="AG15" s="13"/>
      <c r="AH15" s="13"/>
      <c r="AI15" s="14"/>
      <c r="AJ15" s="14"/>
      <c r="AK15" s="14"/>
      <c r="AL15" s="14"/>
      <c r="AM15" s="14"/>
      <c r="AN15" s="15">
        <f t="shared" si="0"/>
        <v>0</v>
      </c>
      <c r="AO15" s="16">
        <f>SUMIF(เตรียมส่วนผสม!$C:$C,'รับ-จ่าย ประจำวัน'!$B15,เตรียมส่วนผสม!H:H)+SUMIF(กวนไส้!$C:$C,'รับ-จ่าย ประจำวัน'!$B15,กวนไส้!H:H)+SUMIF(ผลิต1!$C:$C,'รับ-จ่าย ประจำวัน'!$B15,ผลิต1!H:H)+SUMIF(ผลิต2!$C:$C,'รับ-จ่าย ประจำวัน'!$B15,ผลิต2!H:H)+SUMIF(เส้นแต่งหน้าขนมเค้ก!$C:$C,'รับ-จ่าย ประจำวัน'!$B15,เส้นแต่งหน้าขนมเค้ก!H:H)+SUMIF(แพ็ค!$C:$C,'รับ-จ่าย ประจำวัน'!$B15,แพ็ค!H:H)+SUMIF(ธุรการ!$C:$C,'รับ-จ่าย ประจำวัน'!$B15,ธุรการ!H:H)+SUMIF(เส้นแต่งหน้าขนมปัง!$C:$C,'รับ-จ่าย ประจำวัน'!$B15,เส้นแต่งหน้าขนมปัง!H:H)+SUMIF('วางแผนBC,CJ'!$C:$C,'รับ-จ่าย ประจำวัน'!$B15,'วางแผนBC,CJ'!H:H)+SUMIF(RD!$C:$C,'รับ-จ่าย ประจำวัน'!$B15,RD!H:H)+SUMIF('FG,ออนไล,คัดแยก'!$C:$C,'รับ-จ่าย ประจำวัน'!$B15,'FG,ออนไล,คัดแยก'!H:H)</f>
        <v>0</v>
      </c>
      <c r="AP15" s="16">
        <f>SUMIF(เตรียมส่วนผสม!$C:$C,'รับ-จ่าย ประจำวัน'!$B15,เตรียมส่วนผสม!I:I)+SUMIF(กวนไส้!$C:$C,'รับ-จ่าย ประจำวัน'!$B15,กวนไส้!I:I)+SUMIF(ผลิต1!$C:$C,'รับ-จ่าย ประจำวัน'!$B15,ผลิต1!I:I)+SUMIF(ผลิต2!$C:$C,'รับ-จ่าย ประจำวัน'!$B15,ผลิต2!I:I)+SUMIF(เส้นแต่งหน้าขนมเค้ก!$C:$C,'รับ-จ่าย ประจำวัน'!$B15,เส้นแต่งหน้าขนมเค้ก!I:I)+SUMIF(แพ็ค!$C:$C,'รับ-จ่าย ประจำวัน'!$B15,แพ็ค!I:I)+SUMIF(ธุรการ!$C:$C,'รับ-จ่าย ประจำวัน'!$B15,ธุรการ!I:I)+SUMIF(เส้นแต่งหน้าขนมปัง!$C:$C,'รับ-จ่าย ประจำวัน'!$B15,เส้นแต่งหน้าขนมปัง!I:I)+SUMIF('วางแผนBC,CJ'!$C:$C,'รับ-จ่าย ประจำวัน'!$B15,'วางแผนBC,CJ'!I:I)+SUMIF(RD!$C:$C,'รับ-จ่าย ประจำวัน'!$B15,RD!I:I)+SUMIF('FG,ออนไล,คัดแยก'!$C:$C,'รับ-จ่าย ประจำวัน'!$B15,'FG,ออนไล,คัดแยก'!I:I)</f>
        <v>0</v>
      </c>
      <c r="AQ15" s="16">
        <f>SUMIF(เตรียมส่วนผสม!$C:$C,'รับ-จ่าย ประจำวัน'!$B15,เตรียมส่วนผสม!J:J)+SUMIF(กวนไส้!$C:$C,'รับ-จ่าย ประจำวัน'!$B15,กวนไส้!J:J)+SUMIF(ผลิต1!$C:$C,'รับ-จ่าย ประจำวัน'!$B15,ผลิต1!J:J)+SUMIF(ผลิต2!$C:$C,'รับ-จ่าย ประจำวัน'!$B15,ผลิต2!J:J)+SUMIF(เส้นแต่งหน้าขนมเค้ก!$C:$C,'รับ-จ่าย ประจำวัน'!$B15,เส้นแต่งหน้าขนมเค้ก!J:J)+SUMIF(แพ็ค!$C:$C,'รับ-จ่าย ประจำวัน'!$B15,แพ็ค!J:J)+SUMIF(ธุรการ!$C:$C,'รับ-จ่าย ประจำวัน'!$B15,ธุรการ!J:J)+SUMIF(เส้นแต่งหน้าขนมปัง!$C:$C,'รับ-จ่าย ประจำวัน'!$B15,เส้นแต่งหน้าขนมปัง!J:J)+SUMIF('วางแผนBC,CJ'!$C:$C,'รับ-จ่าย ประจำวัน'!$B15,'วางแผนBC,CJ'!J:J)+SUMIF(RD!$C:$C,'รับ-จ่าย ประจำวัน'!$B15,RD!J:J)+SUMIF('FG,ออนไล,คัดแยก'!$C:$C,'รับ-จ่าย ประจำวัน'!$B15,'FG,ออนไล,คัดแยก'!J:J)</f>
        <v>0</v>
      </c>
      <c r="AR15" s="16">
        <f>SUMIF(เตรียมส่วนผสม!$C:$C,'รับ-จ่าย ประจำวัน'!$B15,เตรียมส่วนผสม!K:K)+SUMIF(กวนไส้!$C:$C,'รับ-จ่าย ประจำวัน'!$B15,กวนไส้!K:K)+SUMIF(ผลิต1!$C:$C,'รับ-จ่าย ประจำวัน'!$B15,ผลิต1!K:K)+SUMIF(ผลิต2!$C:$C,'รับ-จ่าย ประจำวัน'!$B15,ผลิต2!K:K)+SUMIF(เส้นแต่งหน้าขนมเค้ก!$C:$C,'รับ-จ่าย ประจำวัน'!$B15,เส้นแต่งหน้าขนมเค้ก!K:K)+SUMIF(แพ็ค!$C:$C,'รับ-จ่าย ประจำวัน'!$B15,แพ็ค!K:K)+SUMIF(ธุรการ!$C:$C,'รับ-จ่าย ประจำวัน'!$B15,ธุรการ!K:K)+SUMIF(เส้นแต่งหน้าขนมปัง!$C:$C,'รับ-จ่าย ประจำวัน'!$B15,เส้นแต่งหน้าขนมปัง!K:K)+SUMIF('วางแผนBC,CJ'!$C:$C,'รับ-จ่าย ประจำวัน'!$B15,'วางแผนBC,CJ'!K:K)+SUMIF(RD!$C:$C,'รับ-จ่าย ประจำวัน'!$B15,RD!K:K)+SUMIF('FG,ออนไล,คัดแยก'!$C:$C,'รับ-จ่าย ประจำวัน'!$B15,'FG,ออนไล,คัดแยก'!K:K)</f>
        <v>0</v>
      </c>
      <c r="AS15" s="16">
        <f>SUMIF(เตรียมส่วนผสม!$C:$C,'รับ-จ่าย ประจำวัน'!$B15,เตรียมส่วนผสม!L:L)+SUMIF(กวนไส้!$C:$C,'รับ-จ่าย ประจำวัน'!$B15,กวนไส้!L:L)+SUMIF(ผลิต1!$C:$C,'รับ-จ่าย ประจำวัน'!$B15,ผลิต1!L:L)+SUMIF(ผลิต2!$C:$C,'รับ-จ่าย ประจำวัน'!$B15,ผลิต2!L:L)+SUMIF(เส้นแต่งหน้าขนมเค้ก!$C:$C,'รับ-จ่าย ประจำวัน'!$B15,เส้นแต่งหน้าขนมเค้ก!L:L)+SUMIF(แพ็ค!$C:$C,'รับ-จ่าย ประจำวัน'!$B15,แพ็ค!L:L)+SUMIF(ธุรการ!$C:$C,'รับ-จ่าย ประจำวัน'!$B15,ธุรการ!L:L)+SUMIF(เส้นแต่งหน้าขนมปัง!$C:$C,'รับ-จ่าย ประจำวัน'!$B15,เส้นแต่งหน้าขนมปัง!L:L)+SUMIF('วางแผนBC,CJ'!$C:$C,'รับ-จ่าย ประจำวัน'!$B15,'วางแผนBC,CJ'!L:L)+SUMIF(RD!$C:$C,'รับ-จ่าย ประจำวัน'!$B15,RD!L:L)+SUMIF('FG,ออนไล,คัดแยก'!$C:$C,'รับ-จ่าย ประจำวัน'!$B15,'FG,ออนไล,คัดแยก'!L:L)</f>
        <v>0</v>
      </c>
      <c r="AT15" s="16">
        <f>SUMIF(เตรียมส่วนผสม!$C:$C,'รับ-จ่าย ประจำวัน'!$B15,เตรียมส่วนผสม!M:M)+SUMIF(กวนไส้!$C:$C,'รับ-จ่าย ประจำวัน'!$B15,กวนไส้!M:M)+SUMIF(ผลิต1!$C:$C,'รับ-จ่าย ประจำวัน'!$B15,ผลิต1!M:M)+SUMIF(ผลิต2!$C:$C,'รับ-จ่าย ประจำวัน'!$B15,ผลิต2!M:M)+SUMIF(เส้นแต่งหน้าขนมเค้ก!$C:$C,'รับ-จ่าย ประจำวัน'!$B15,เส้นแต่งหน้าขนมเค้ก!M:M)+SUMIF(แพ็ค!$C:$C,'รับ-จ่าย ประจำวัน'!$B15,แพ็ค!M:M)+SUMIF(ธุรการ!$C:$C,'รับ-จ่าย ประจำวัน'!$B15,ธุรการ!M:M)+SUMIF(เส้นแต่งหน้าขนมปัง!$C:$C,'รับ-จ่าย ประจำวัน'!$B15,เส้นแต่งหน้าขนมปัง!M:M)+SUMIF('วางแผนBC,CJ'!$C:$C,'รับ-จ่าย ประจำวัน'!$B15,'วางแผนBC,CJ'!M:M)+SUMIF(RD!$C:$C,'รับ-จ่าย ประจำวัน'!$B15,RD!M:M)+SUMIF('FG,ออนไล,คัดแยก'!$C:$C,'รับ-จ่าย ประจำวัน'!$B15,'FG,ออนไล,คัดแยก'!M:M)</f>
        <v>0</v>
      </c>
      <c r="AU15" s="16">
        <f>SUMIF(เตรียมส่วนผสม!$C:$C,'รับ-จ่าย ประจำวัน'!$B15,เตรียมส่วนผสม!N:N)+SUMIF(กวนไส้!$C:$C,'รับ-จ่าย ประจำวัน'!$B15,กวนไส้!N:N)+SUMIF(ผลิต1!$C:$C,'รับ-จ่าย ประจำวัน'!$B15,ผลิต1!N:N)+SUMIF(ผลิต2!$C:$C,'รับ-จ่าย ประจำวัน'!$B15,ผลิต2!N:N)+SUMIF(เส้นแต่งหน้าขนมเค้ก!$C:$C,'รับ-จ่าย ประจำวัน'!$B15,เส้นแต่งหน้าขนมเค้ก!N:N)+SUMIF(แพ็ค!$C:$C,'รับ-จ่าย ประจำวัน'!$B15,แพ็ค!N:N)+SUMIF(ธุรการ!$C:$C,'รับ-จ่าย ประจำวัน'!$B15,ธุรการ!N:N)+SUMIF(เส้นแต่งหน้าขนมปัง!$C:$C,'รับ-จ่าย ประจำวัน'!$B15,เส้นแต่งหน้าขนมปัง!N:N)+SUMIF('วางแผนBC,CJ'!$C:$C,'รับ-จ่าย ประจำวัน'!$B15,'วางแผนBC,CJ'!N:N)+SUMIF(RD!$C:$C,'รับ-จ่าย ประจำวัน'!$B15,RD!N:N)+SUMIF('FG,ออนไล,คัดแยก'!$C:$C,'รับ-จ่าย ประจำวัน'!$B15,'FG,ออนไล,คัดแยก'!N:N)</f>
        <v>0</v>
      </c>
      <c r="AV15" s="16">
        <f>SUMIF(เตรียมส่วนผสม!$C:$C,'รับ-จ่าย ประจำวัน'!$B15,เตรียมส่วนผสม!O:O)+SUMIF(กวนไส้!$C:$C,'รับ-จ่าย ประจำวัน'!$B15,กวนไส้!O:O)+SUMIF(ผลิต1!$C:$C,'รับ-จ่าย ประจำวัน'!$B15,ผลิต1!O:O)+SUMIF(ผลิต2!$C:$C,'รับ-จ่าย ประจำวัน'!$B15,ผลิต2!O:O)+SUMIF(เส้นแต่งหน้าขนมเค้ก!$C:$C,'รับ-จ่าย ประจำวัน'!$B15,เส้นแต่งหน้าขนมเค้ก!O:O)+SUMIF(แพ็ค!$C:$C,'รับ-จ่าย ประจำวัน'!$B15,แพ็ค!O:O)+SUMIF(ธุรการ!$C:$C,'รับ-จ่าย ประจำวัน'!$B15,ธุรการ!O:O)+SUMIF(เส้นแต่งหน้าขนมปัง!$C:$C,'รับ-จ่าย ประจำวัน'!$B15,เส้นแต่งหน้าขนมปัง!O:O)+SUMIF('วางแผนBC,CJ'!$C:$C,'รับ-จ่าย ประจำวัน'!$B15,'วางแผนBC,CJ'!O:O)+SUMIF(RD!$C:$C,'รับ-จ่าย ประจำวัน'!$B15,RD!O:O)+SUMIF('FG,ออนไล,คัดแยก'!$C:$C,'รับ-จ่าย ประจำวัน'!$B15,'FG,ออนไล,คัดแยก'!O:O)</f>
        <v>0</v>
      </c>
      <c r="AW15" s="16">
        <f>SUMIF(เตรียมส่วนผสม!$C:$C,'รับ-จ่าย ประจำวัน'!$B15,เตรียมส่วนผสม!P:P)+SUMIF(กวนไส้!$C:$C,'รับ-จ่าย ประจำวัน'!$B15,กวนไส้!P:P)+SUMIF(ผลิต1!$C:$C,'รับ-จ่าย ประจำวัน'!$B15,ผลิต1!P:P)+SUMIF(ผลิต2!$C:$C,'รับ-จ่าย ประจำวัน'!$B15,ผลิต2!P:P)+SUMIF(เส้นแต่งหน้าขนมเค้ก!$C:$C,'รับ-จ่าย ประจำวัน'!$B15,เส้นแต่งหน้าขนมเค้ก!P:P)+SUMIF(แพ็ค!$C:$C,'รับ-จ่าย ประจำวัน'!$B15,แพ็ค!P:P)+SUMIF(ธุรการ!$C:$C,'รับ-จ่าย ประจำวัน'!$B15,ธุรการ!P:P)+SUMIF(เส้นแต่งหน้าขนมปัง!$C:$C,'รับ-จ่าย ประจำวัน'!$B15,เส้นแต่งหน้าขนมปัง!P:P)+SUMIF('วางแผนBC,CJ'!$C:$C,'รับ-จ่าย ประจำวัน'!$B15,'วางแผนBC,CJ'!P:P)+SUMIF(RD!$C:$C,'รับ-จ่าย ประจำวัน'!$B15,RD!P:P)+SUMIF('FG,ออนไล,คัดแยก'!$C:$C,'รับ-จ่าย ประจำวัน'!$B15,'FG,ออนไล,คัดแยก'!P:P)</f>
        <v>0</v>
      </c>
      <c r="AX15" s="16">
        <f>SUMIF(เตรียมส่วนผสม!$C:$C,'รับ-จ่าย ประจำวัน'!$B15,เตรียมส่วนผสม!Q:Q)+SUMIF(กวนไส้!$C:$C,'รับ-จ่าย ประจำวัน'!$B15,กวนไส้!Q:Q)+SUMIF(ผลิต1!$C:$C,'รับ-จ่าย ประจำวัน'!$B15,ผลิต1!Q:Q)+SUMIF(ผลิต2!$C:$C,'รับ-จ่าย ประจำวัน'!$B15,ผลิต2!Q:Q)+SUMIF(เส้นแต่งหน้าขนมเค้ก!$C:$C,'รับ-จ่าย ประจำวัน'!$B15,เส้นแต่งหน้าขนมเค้ก!Q:Q)+SUMIF(แพ็ค!$C:$C,'รับ-จ่าย ประจำวัน'!$B15,แพ็ค!Q:Q)+SUMIF(ธุรการ!$C:$C,'รับ-จ่าย ประจำวัน'!$B15,ธุรการ!Q:Q)+SUMIF(เส้นแต่งหน้าขนมปัง!$C:$C,'รับ-จ่าย ประจำวัน'!$B15,เส้นแต่งหน้าขนมปัง!Q:Q)+SUMIF('วางแผนBC,CJ'!$C:$C,'รับ-จ่าย ประจำวัน'!$B15,'วางแผนBC,CJ'!Q:Q)+SUMIF(RD!$C:$C,'รับ-จ่าย ประจำวัน'!$B15,RD!Q:Q)+SUMIF('FG,ออนไล,คัดแยก'!$C:$C,'รับ-จ่าย ประจำวัน'!$B15,'FG,ออนไล,คัดแยก'!Q:Q)</f>
        <v>0</v>
      </c>
      <c r="AY15" s="16">
        <f>SUMIF(เตรียมส่วนผสม!$C:$C,'รับ-จ่าย ประจำวัน'!$B15,เตรียมส่วนผสม!R:R)+SUMIF(กวนไส้!$C:$C,'รับ-จ่าย ประจำวัน'!$B15,กวนไส้!R:R)+SUMIF(ผลิต1!$C:$C,'รับ-จ่าย ประจำวัน'!$B15,ผลิต1!R:R)+SUMIF(ผลิต2!$C:$C,'รับ-จ่าย ประจำวัน'!$B15,ผลิต2!R:R)+SUMIF(เส้นแต่งหน้าขนมเค้ก!$C:$C,'รับ-จ่าย ประจำวัน'!$B15,เส้นแต่งหน้าขนมเค้ก!R:R)+SUMIF(แพ็ค!$C:$C,'รับ-จ่าย ประจำวัน'!$B15,แพ็ค!R:R)+SUMIF(ธุรการ!$C:$C,'รับ-จ่าย ประจำวัน'!$B15,ธุรการ!R:R)+SUMIF(เส้นแต่งหน้าขนมปัง!$C:$C,'รับ-จ่าย ประจำวัน'!$B15,เส้นแต่งหน้าขนมปัง!R:R)+SUMIF('วางแผนBC,CJ'!$C:$C,'รับ-จ่าย ประจำวัน'!$B15,'วางแผนBC,CJ'!R:R)+SUMIF(RD!$C:$C,'รับ-จ่าย ประจำวัน'!$B15,RD!R:R)+SUMIF('FG,ออนไล,คัดแยก'!$C:$C,'รับ-จ่าย ประจำวัน'!$B15,'FG,ออนไล,คัดแยก'!R:R)</f>
        <v>0</v>
      </c>
      <c r="AZ15" s="16">
        <f>SUMIF(เตรียมส่วนผสม!$C:$C,'รับ-จ่าย ประจำวัน'!$B15,เตรียมส่วนผสม!S:S)+SUMIF(กวนไส้!$C:$C,'รับ-จ่าย ประจำวัน'!$B15,กวนไส้!S:S)+SUMIF(ผลิต1!$C:$C,'รับ-จ่าย ประจำวัน'!$B15,ผลิต1!S:S)+SUMIF(ผลิต2!$C:$C,'รับ-จ่าย ประจำวัน'!$B15,ผลิต2!S:S)+SUMIF(เส้นแต่งหน้าขนมเค้ก!$C:$C,'รับ-จ่าย ประจำวัน'!$B15,เส้นแต่งหน้าขนมเค้ก!S:S)+SUMIF(แพ็ค!$C:$C,'รับ-จ่าย ประจำวัน'!$B15,แพ็ค!S:S)+SUMIF(ธุรการ!$C:$C,'รับ-จ่าย ประจำวัน'!$B15,ธุรการ!S:S)+SUMIF(เส้นแต่งหน้าขนมปัง!$C:$C,'รับ-จ่าย ประจำวัน'!$B15,เส้นแต่งหน้าขนมปัง!S:S)+SUMIF('วางแผนBC,CJ'!$C:$C,'รับ-จ่าย ประจำวัน'!$B15,'วางแผนBC,CJ'!S:S)+SUMIF(RD!$C:$C,'รับ-จ่าย ประจำวัน'!$B15,RD!S:S)+SUMIF('FG,ออนไล,คัดแยก'!$C:$C,'รับ-จ่าย ประจำวัน'!$B15,'FG,ออนไล,คัดแยก'!S:S)</f>
        <v>0</v>
      </c>
      <c r="BA15" s="16">
        <f>SUMIF(เตรียมส่วนผสม!$C:$C,'รับ-จ่าย ประจำวัน'!$B15,เตรียมส่วนผสม!T:T)+SUMIF(กวนไส้!$C:$C,'รับ-จ่าย ประจำวัน'!$B15,กวนไส้!T:T)+SUMIF(ผลิต1!$C:$C,'รับ-จ่าย ประจำวัน'!$B15,ผลิต1!T:T)+SUMIF(ผลิต2!$C:$C,'รับ-จ่าย ประจำวัน'!$B15,ผลิต2!T:T)+SUMIF(เส้นแต่งหน้าขนมเค้ก!$C:$C,'รับ-จ่าย ประจำวัน'!$B15,เส้นแต่งหน้าขนมเค้ก!T:T)+SUMIF(แพ็ค!$C:$C,'รับ-จ่าย ประจำวัน'!$B15,แพ็ค!T:T)+SUMIF(ธุรการ!$C:$C,'รับ-จ่าย ประจำวัน'!$B15,ธุรการ!T:T)+SUMIF(เส้นแต่งหน้าขนมปัง!$C:$C,'รับ-จ่าย ประจำวัน'!$B15,เส้นแต่งหน้าขนมปัง!T:T)+SUMIF('วางแผนBC,CJ'!$C:$C,'รับ-จ่าย ประจำวัน'!$B15,'วางแผนBC,CJ'!T:T)+SUMIF(RD!$C:$C,'รับ-จ่าย ประจำวัน'!$B15,RD!T:T)+SUMIF('FG,ออนไล,คัดแยก'!$C:$C,'รับ-จ่าย ประจำวัน'!$B15,'FG,ออนไล,คัดแยก'!T:T)</f>
        <v>0</v>
      </c>
      <c r="BB15" s="16">
        <f>SUMIF(เตรียมส่วนผสม!$C:$C,'รับ-จ่าย ประจำวัน'!$B15,เตรียมส่วนผสม!U:U)+SUMIF(กวนไส้!$C:$C,'รับ-จ่าย ประจำวัน'!$B15,กวนไส้!U:U)+SUMIF(ผลิต1!$C:$C,'รับ-จ่าย ประจำวัน'!$B15,ผลิต1!U:U)+SUMIF(ผลิต2!$C:$C,'รับ-จ่าย ประจำวัน'!$B15,ผลิต2!U:U)+SUMIF(เส้นแต่งหน้าขนมเค้ก!$C:$C,'รับ-จ่าย ประจำวัน'!$B15,เส้นแต่งหน้าขนมเค้ก!U:U)+SUMIF(แพ็ค!$C:$C,'รับ-จ่าย ประจำวัน'!$B15,แพ็ค!U:U)+SUMIF(ธุรการ!$C:$C,'รับ-จ่าย ประจำวัน'!$B15,ธุรการ!U:U)+SUMIF(เส้นแต่งหน้าขนมปัง!$C:$C,'รับ-จ่าย ประจำวัน'!$B15,เส้นแต่งหน้าขนมปัง!U:U)+SUMIF('วางแผนBC,CJ'!$C:$C,'รับ-จ่าย ประจำวัน'!$B15,'วางแผนBC,CJ'!U:U)+SUMIF(RD!$C:$C,'รับ-จ่าย ประจำวัน'!$B15,RD!U:U)+SUMIF('FG,ออนไล,คัดแยก'!$C:$C,'รับ-จ่าย ประจำวัน'!$B15,'FG,ออนไล,คัดแยก'!U:U)</f>
        <v>0</v>
      </c>
      <c r="BC15" s="16">
        <f>SUMIF(เตรียมส่วนผสม!$C:$C,'รับ-จ่าย ประจำวัน'!$B15,เตรียมส่วนผสม!V:V)+SUMIF(กวนไส้!$C:$C,'รับ-จ่าย ประจำวัน'!$B15,กวนไส้!V:V)+SUMIF(ผลิต1!$C:$C,'รับ-จ่าย ประจำวัน'!$B15,ผลิต1!V:V)+SUMIF(ผลิต2!$C:$C,'รับ-จ่าย ประจำวัน'!$B15,ผลิต2!V:V)+SUMIF(เส้นแต่งหน้าขนมเค้ก!$C:$C,'รับ-จ่าย ประจำวัน'!$B15,เส้นแต่งหน้าขนมเค้ก!V:V)+SUMIF(แพ็ค!$C:$C,'รับ-จ่าย ประจำวัน'!$B15,แพ็ค!V:V)+SUMIF(ธุรการ!$C:$C,'รับ-จ่าย ประจำวัน'!$B15,ธุรการ!V:V)+SUMIF(เส้นแต่งหน้าขนมปัง!$C:$C,'รับ-จ่าย ประจำวัน'!$B15,เส้นแต่งหน้าขนมปัง!V:V)+SUMIF('วางแผนBC,CJ'!$C:$C,'รับ-จ่าย ประจำวัน'!$B15,'วางแผนBC,CJ'!V:V)+SUMIF(RD!$C:$C,'รับ-จ่าย ประจำวัน'!$B15,RD!V:V)+SUMIF('FG,ออนไล,คัดแยก'!$C:$C,'รับ-จ่าย ประจำวัน'!$B15,'FG,ออนไล,คัดแยก'!V:V)</f>
        <v>0</v>
      </c>
      <c r="BD15" s="16">
        <f>SUMIF(เตรียมส่วนผสม!$C:$C,'รับ-จ่าย ประจำวัน'!$B15,เตรียมส่วนผสม!W:W)+SUMIF(กวนไส้!$C:$C,'รับ-จ่าย ประจำวัน'!$B15,กวนไส้!W:W)+SUMIF(ผลิต1!$C:$C,'รับ-จ่าย ประจำวัน'!$B15,ผลิต1!W:W)+SUMIF(ผลิต2!$C:$C,'รับ-จ่าย ประจำวัน'!$B15,ผลิต2!W:W)+SUMIF(เส้นแต่งหน้าขนมเค้ก!$C:$C,'รับ-จ่าย ประจำวัน'!$B15,เส้นแต่งหน้าขนมเค้ก!W:W)+SUMIF(แพ็ค!$C:$C,'รับ-จ่าย ประจำวัน'!$B15,แพ็ค!W:W)+SUMIF(ธุรการ!$C:$C,'รับ-จ่าย ประจำวัน'!$B15,ธุรการ!W:W)+SUMIF(เส้นแต่งหน้าขนมปัง!$C:$C,'รับ-จ่าย ประจำวัน'!$B15,เส้นแต่งหน้าขนมปัง!W:W)+SUMIF('วางแผนBC,CJ'!$C:$C,'รับ-จ่าย ประจำวัน'!$B15,'วางแผนBC,CJ'!W:W)+SUMIF(RD!$C:$C,'รับ-จ่าย ประจำวัน'!$B15,RD!W:W)+SUMIF('FG,ออนไล,คัดแยก'!$C:$C,'รับ-จ่าย ประจำวัน'!$B15,'FG,ออนไล,คัดแยก'!W:W)</f>
        <v>0</v>
      </c>
      <c r="BE15" s="16">
        <f>SUMIF(เตรียมส่วนผสม!$C:$C,'รับ-จ่าย ประจำวัน'!$B15,เตรียมส่วนผสม!X:X)+SUMIF(กวนไส้!$C:$C,'รับ-จ่าย ประจำวัน'!$B15,กวนไส้!X:X)+SUMIF(ผลิต1!$C:$C,'รับ-จ่าย ประจำวัน'!$B15,ผลิต1!X:X)+SUMIF(ผลิต2!$C:$C,'รับ-จ่าย ประจำวัน'!$B15,ผลิต2!X:X)+SUMIF(เส้นแต่งหน้าขนมเค้ก!$C:$C,'รับ-จ่าย ประจำวัน'!$B15,เส้นแต่งหน้าขนมเค้ก!X:X)+SUMIF(แพ็ค!$C:$C,'รับ-จ่าย ประจำวัน'!$B15,แพ็ค!X:X)+SUMIF(ธุรการ!$C:$C,'รับ-จ่าย ประจำวัน'!$B15,ธุรการ!X:X)+SUMIF(เส้นแต่งหน้าขนมปัง!$C:$C,'รับ-จ่าย ประจำวัน'!$B15,เส้นแต่งหน้าขนมปัง!X:X)+SUMIF('วางแผนBC,CJ'!$C:$C,'รับ-จ่าย ประจำวัน'!$B15,'วางแผนBC,CJ'!X:X)+SUMIF(RD!$C:$C,'รับ-จ่าย ประจำวัน'!$B15,RD!X:X)+SUMIF('FG,ออนไล,คัดแยก'!$C:$C,'รับ-จ่าย ประจำวัน'!$B15,'FG,ออนไล,คัดแยก'!X:X)</f>
        <v>0</v>
      </c>
      <c r="BF15" s="16">
        <f>SUMIF(เตรียมส่วนผสม!$C:$C,'รับ-จ่าย ประจำวัน'!$B15,เตรียมส่วนผสม!Y:Y)+SUMIF(กวนไส้!$C:$C,'รับ-จ่าย ประจำวัน'!$B15,กวนไส้!Y:Y)+SUMIF(ผลิต1!$C:$C,'รับ-จ่าย ประจำวัน'!$B15,ผลิต1!Y:Y)+SUMIF(ผลิต2!$C:$C,'รับ-จ่าย ประจำวัน'!$B15,ผลิต2!Y:Y)+SUMIF(เส้นแต่งหน้าขนมเค้ก!$C:$C,'รับ-จ่าย ประจำวัน'!$B15,เส้นแต่งหน้าขนมเค้ก!Y:Y)+SUMIF(แพ็ค!$C:$C,'รับ-จ่าย ประจำวัน'!$B15,แพ็ค!Y:Y)+SUMIF(ธุรการ!$C:$C,'รับ-จ่าย ประจำวัน'!$B15,ธุรการ!Y:Y)+SUMIF(เส้นแต่งหน้าขนมปัง!$C:$C,'รับ-จ่าย ประจำวัน'!$B15,เส้นแต่งหน้าขนมปัง!Y:Y)+SUMIF('วางแผนBC,CJ'!$C:$C,'รับ-จ่าย ประจำวัน'!$B15,'วางแผนBC,CJ'!Y:Y)+SUMIF(RD!$C:$C,'รับ-จ่าย ประจำวัน'!$B15,RD!Y:Y)+SUMIF('FG,ออนไล,คัดแยก'!$C:$C,'รับ-จ่าย ประจำวัน'!$B15,'FG,ออนไล,คัดแยก'!Y:Y)</f>
        <v>0</v>
      </c>
      <c r="BG15" s="16">
        <f>SUMIF(เตรียมส่วนผสม!$C:$C,'รับ-จ่าย ประจำวัน'!$B15,เตรียมส่วนผสม!Z:Z)+SUMIF(กวนไส้!$C:$C,'รับ-จ่าย ประจำวัน'!$B15,กวนไส้!Z:Z)+SUMIF(ผลิต1!$C:$C,'รับ-จ่าย ประจำวัน'!$B15,ผลิต1!Z:Z)+SUMIF(ผลิต2!$C:$C,'รับ-จ่าย ประจำวัน'!$B15,ผลิต2!Z:Z)+SUMIF(เส้นแต่งหน้าขนมเค้ก!$C:$C,'รับ-จ่าย ประจำวัน'!$B15,เส้นแต่งหน้าขนมเค้ก!Z:Z)+SUMIF(แพ็ค!$C:$C,'รับ-จ่าย ประจำวัน'!$B15,แพ็ค!Z:Z)+SUMIF(ธุรการ!$C:$C,'รับ-จ่าย ประจำวัน'!$B15,ธุรการ!Z:Z)+SUMIF(เส้นแต่งหน้าขนมปัง!$C:$C,'รับ-จ่าย ประจำวัน'!$B15,เส้นแต่งหน้าขนมปัง!Z:Z)+SUMIF('วางแผนBC,CJ'!$C:$C,'รับ-จ่าย ประจำวัน'!$B15,'วางแผนBC,CJ'!Z:Z)+SUMIF(RD!$C:$C,'รับ-จ่าย ประจำวัน'!$B15,RD!Z:Z)+SUMIF('FG,ออนไล,คัดแยก'!$C:$C,'รับ-จ่าย ประจำวัน'!$B15,'FG,ออนไล,คัดแยก'!Z:Z)</f>
        <v>0</v>
      </c>
      <c r="BH15" s="16">
        <f>SUMIF(เตรียมส่วนผสม!$C:$C,'รับ-จ่าย ประจำวัน'!$B15,เตรียมส่วนผสม!AA:AA)+SUMIF(กวนไส้!$C:$C,'รับ-จ่าย ประจำวัน'!$B15,กวนไส้!AA:AA)+SUMIF(ผลิต1!$C:$C,'รับ-จ่าย ประจำวัน'!$B15,ผลิต1!AA:AA)+SUMIF(ผลิต2!$C:$C,'รับ-จ่าย ประจำวัน'!$B15,ผลิต2!AA:AA)+SUMIF(เส้นแต่งหน้าขนมเค้ก!$C:$C,'รับ-จ่าย ประจำวัน'!$B15,เส้นแต่งหน้าขนมเค้ก!AA:AA)+SUMIF(แพ็ค!$C:$C,'รับ-จ่าย ประจำวัน'!$B15,แพ็ค!AA:AA)+SUMIF(ธุรการ!$C:$C,'รับ-จ่าย ประจำวัน'!$B15,ธุรการ!AA:AA)+SUMIF(เส้นแต่งหน้าขนมปัง!$C:$C,'รับ-จ่าย ประจำวัน'!$B15,เส้นแต่งหน้าขนมปัง!AA:AA)+SUMIF('วางแผนBC,CJ'!$C:$C,'รับ-จ่าย ประจำวัน'!$B15,'วางแผนBC,CJ'!AA:AA)+SUMIF(RD!$C:$C,'รับ-จ่าย ประจำวัน'!$B15,RD!AA:AA)+SUMIF('FG,ออนไล,คัดแยก'!$C:$C,'รับ-จ่าย ประจำวัน'!$B15,'FG,ออนไล,คัดแยก'!AA:AA)</f>
        <v>0</v>
      </c>
      <c r="BI15" s="16">
        <f>SUMIF(เตรียมส่วนผสม!$C:$C,'รับ-จ่าย ประจำวัน'!$B15,เตรียมส่วนผสม!AB:AB)+SUMIF(กวนไส้!$C:$C,'รับ-จ่าย ประจำวัน'!$B15,กวนไส้!AB:AB)+SUMIF(ผลิต1!$C:$C,'รับ-จ่าย ประจำวัน'!$B15,ผลิต1!AB:AB)+SUMIF(ผลิต2!$C:$C,'รับ-จ่าย ประจำวัน'!$B15,ผลิต2!AB:AB)+SUMIF(เส้นแต่งหน้าขนมเค้ก!$C:$C,'รับ-จ่าย ประจำวัน'!$B15,เส้นแต่งหน้าขนมเค้ก!AB:AB)+SUMIF(แพ็ค!$C:$C,'รับ-จ่าย ประจำวัน'!$B15,แพ็ค!AB:AB)+SUMIF(ธุรการ!$C:$C,'รับ-จ่าย ประจำวัน'!$B15,ธุรการ!AB:AB)+SUMIF(เส้นแต่งหน้าขนมปัง!$C:$C,'รับ-จ่าย ประจำวัน'!$B15,เส้นแต่งหน้าขนมปัง!AB:AB)+SUMIF('วางแผนBC,CJ'!$C:$C,'รับ-จ่าย ประจำวัน'!$B15,'วางแผนBC,CJ'!AB:AB)+SUMIF(RD!$C:$C,'รับ-จ่าย ประจำวัน'!$B15,RD!AB:AB)+SUMIF('FG,ออนไล,คัดแยก'!$C:$C,'รับ-จ่าย ประจำวัน'!$B15,'FG,ออนไล,คัดแยก'!AB:AB)</f>
        <v>0</v>
      </c>
      <c r="BJ15" s="16">
        <f>SUMIF(เตรียมส่วนผสม!$C:$C,'รับ-จ่าย ประจำวัน'!$B15,เตรียมส่วนผสม!AC:AC)+SUMIF(กวนไส้!$C:$C,'รับ-จ่าย ประจำวัน'!$B15,กวนไส้!AC:AC)+SUMIF(ผลิต1!$C:$C,'รับ-จ่าย ประจำวัน'!$B15,ผลิต1!AC:AC)+SUMIF(ผลิต2!$C:$C,'รับ-จ่าย ประจำวัน'!$B15,ผลิต2!AC:AC)+SUMIF(เส้นแต่งหน้าขนมเค้ก!$C:$C,'รับ-จ่าย ประจำวัน'!$B15,เส้นแต่งหน้าขนมเค้ก!AC:AC)+SUMIF(แพ็ค!$C:$C,'รับ-จ่าย ประจำวัน'!$B15,แพ็ค!AC:AC)+SUMIF(ธุรการ!$C:$C,'รับ-จ่าย ประจำวัน'!$B15,ธุรการ!AC:AC)+SUMIF(เส้นแต่งหน้าขนมปัง!$C:$C,'รับ-จ่าย ประจำวัน'!$B15,เส้นแต่งหน้าขนมปัง!AC:AC)+SUMIF('วางแผนBC,CJ'!$C:$C,'รับ-จ่าย ประจำวัน'!$B15,'วางแผนBC,CJ'!AC:AC)+SUMIF(RD!$C:$C,'รับ-จ่าย ประจำวัน'!$B15,RD!AC:AC)+SUMIF('FG,ออนไล,คัดแยก'!$C:$C,'รับ-จ่าย ประจำวัน'!$B15,'FG,ออนไล,คัดแยก'!AC:AC)</f>
        <v>0</v>
      </c>
      <c r="BK15" s="16">
        <f>SUMIF(เตรียมส่วนผสม!$C:$C,'รับ-จ่าย ประจำวัน'!$B15,เตรียมส่วนผสม!AD:AD)+SUMIF(กวนไส้!$C:$C,'รับ-จ่าย ประจำวัน'!$B15,กวนไส้!AD:AD)+SUMIF(ผลิต1!$C:$C,'รับ-จ่าย ประจำวัน'!$B15,ผลิต1!AD:AD)+SUMIF(ผลิต2!$C:$C,'รับ-จ่าย ประจำวัน'!$B15,ผลิต2!AD:AD)+SUMIF(เส้นแต่งหน้าขนมเค้ก!$C:$C,'รับ-จ่าย ประจำวัน'!$B15,เส้นแต่งหน้าขนมเค้ก!AD:AD)+SUMIF(แพ็ค!$C:$C,'รับ-จ่าย ประจำวัน'!$B15,แพ็ค!AD:AD)+SUMIF(ธุรการ!$C:$C,'รับ-จ่าย ประจำวัน'!$B15,ธุรการ!AD:AD)+SUMIF(เส้นแต่งหน้าขนมปัง!$C:$C,'รับ-จ่าย ประจำวัน'!$B15,เส้นแต่งหน้าขนมปัง!AD:AD)+SUMIF('วางแผนBC,CJ'!$C:$C,'รับ-จ่าย ประจำวัน'!$B15,'วางแผนBC,CJ'!AD:AD)+SUMIF(RD!$C:$C,'รับ-จ่าย ประจำวัน'!$B15,RD!AD:AD)+SUMIF('FG,ออนไล,คัดแยก'!$C:$C,'รับ-จ่าย ประจำวัน'!$B15,'FG,ออนไล,คัดแยก'!AD:AD)</f>
        <v>0</v>
      </c>
      <c r="BL15" s="16">
        <f>SUMIF(เตรียมส่วนผสม!$C:$C,'รับ-จ่าย ประจำวัน'!$B15,เตรียมส่วนผสม!AE:AE)+SUMIF(กวนไส้!$C:$C,'รับ-จ่าย ประจำวัน'!$B15,กวนไส้!AE:AE)+SUMIF(ผลิต1!$C:$C,'รับ-จ่าย ประจำวัน'!$B15,ผลิต1!AE:AE)+SUMIF(ผลิต2!$C:$C,'รับ-จ่าย ประจำวัน'!$B15,ผลิต2!AE:AE)+SUMIF(เส้นแต่งหน้าขนมเค้ก!$C:$C,'รับ-จ่าย ประจำวัน'!$B15,เส้นแต่งหน้าขนมเค้ก!AE:AE)+SUMIF(แพ็ค!$C:$C,'รับ-จ่าย ประจำวัน'!$B15,แพ็ค!AE:AE)+SUMIF(ธุรการ!$C:$C,'รับ-จ่าย ประจำวัน'!$B15,ธุรการ!AE:AE)+SUMIF(เส้นแต่งหน้าขนมปัง!$C:$C,'รับ-จ่าย ประจำวัน'!$B15,เส้นแต่งหน้าขนมปัง!AE:AE)+SUMIF('วางแผนBC,CJ'!$C:$C,'รับ-จ่าย ประจำวัน'!$B15,'วางแผนBC,CJ'!AE:AE)+SUMIF(RD!$C:$C,'รับ-จ่าย ประจำวัน'!$B15,RD!AE:AE)+SUMIF('FG,ออนไล,คัดแยก'!$C:$C,'รับ-จ่าย ประจำวัน'!$B15,'FG,ออนไล,คัดแยก'!AE:AE)</f>
        <v>0</v>
      </c>
      <c r="BM15" s="16">
        <f>SUMIF(เตรียมส่วนผสม!$C:$C,'รับ-จ่าย ประจำวัน'!$B15,เตรียมส่วนผสม!AF:AF)+SUMIF(กวนไส้!$C:$C,'รับ-จ่าย ประจำวัน'!$B15,กวนไส้!AF:AF)+SUMIF(ผลิต1!$C:$C,'รับ-จ่าย ประจำวัน'!$B15,ผลิต1!AF:AF)+SUMIF(ผลิต2!$C:$C,'รับ-จ่าย ประจำวัน'!$B15,ผลิต2!AF:AF)+SUMIF(เส้นแต่งหน้าขนมเค้ก!$C:$C,'รับ-จ่าย ประจำวัน'!$B15,เส้นแต่งหน้าขนมเค้ก!AF:AF)+SUMIF(แพ็ค!$C:$C,'รับ-จ่าย ประจำวัน'!$B15,แพ็ค!AF:AF)+SUMIF(ธุรการ!$C:$C,'รับ-จ่าย ประจำวัน'!$B15,ธุรการ!AF:AF)+SUMIF(เส้นแต่งหน้าขนมปัง!$C:$C,'รับ-จ่าย ประจำวัน'!$B15,เส้นแต่งหน้าขนมปัง!AF:AF)+SUMIF('วางแผนBC,CJ'!$C:$C,'รับ-จ่าย ประจำวัน'!$B15,'วางแผนBC,CJ'!AF:AF)+SUMIF(RD!$C:$C,'รับ-จ่าย ประจำวัน'!$B15,RD!AF:AF)+SUMIF('FG,ออนไล,คัดแยก'!$C:$C,'รับ-จ่าย ประจำวัน'!$B15,'FG,ออนไล,คัดแยก'!AF:AF)</f>
        <v>0</v>
      </c>
      <c r="BN15" s="16">
        <f>SUMIF(เตรียมส่วนผสม!$C:$C,'รับ-จ่าย ประจำวัน'!$B15,เตรียมส่วนผสม!AG:AG)+SUMIF(กวนไส้!$C:$C,'รับ-จ่าย ประจำวัน'!$B15,กวนไส้!AG:AG)+SUMIF(ผลิต1!$C:$C,'รับ-จ่าย ประจำวัน'!$B15,ผลิต1!AG:AG)+SUMIF(ผลิต2!$C:$C,'รับ-จ่าย ประจำวัน'!$B15,ผลิต2!AG:AG)+SUMIF(เส้นแต่งหน้าขนมเค้ก!$C:$C,'รับ-จ่าย ประจำวัน'!$B15,เส้นแต่งหน้าขนมเค้ก!AG:AG)+SUMIF(แพ็ค!$C:$C,'รับ-จ่าย ประจำวัน'!$B15,แพ็ค!AG:AG)+SUMIF(ธุรการ!$C:$C,'รับ-จ่าย ประจำวัน'!$B15,ธุรการ!AG:AG)+SUMIF(เส้นแต่งหน้าขนมปัง!$C:$C,'รับ-จ่าย ประจำวัน'!$B15,เส้นแต่งหน้าขนมปัง!AG:AG)+SUMIF('วางแผนBC,CJ'!$C:$C,'รับ-จ่าย ประจำวัน'!$B15,'วางแผนBC,CJ'!AG:AG)+SUMIF(RD!$C:$C,'รับ-จ่าย ประจำวัน'!$B15,RD!AG:AG)+SUMIF('FG,ออนไล,คัดแยก'!$C:$C,'รับ-จ่าย ประจำวัน'!$B15,'FG,ออนไล,คัดแยก'!AG:AG)</f>
        <v>0</v>
      </c>
      <c r="BO15" s="16">
        <f>SUMIF(เตรียมส่วนผสม!$C:$C,'รับ-จ่าย ประจำวัน'!$B15,เตรียมส่วนผสม!AH:AH)+SUMIF(กวนไส้!$C:$C,'รับ-จ่าย ประจำวัน'!$B15,กวนไส้!AH:AH)+SUMIF(ผลิต1!$C:$C,'รับ-จ่าย ประจำวัน'!$B15,ผลิต1!AH:AH)+SUMIF(ผลิต2!$C:$C,'รับ-จ่าย ประจำวัน'!$B15,ผลิต2!AH:AH)+SUMIF(เส้นแต่งหน้าขนมเค้ก!$C:$C,'รับ-จ่าย ประจำวัน'!$B15,เส้นแต่งหน้าขนมเค้ก!AH:AH)+SUMIF(แพ็ค!$C:$C,'รับ-จ่าย ประจำวัน'!$B15,แพ็ค!AH:AH)+SUMIF(ธุรการ!$C:$C,'รับ-จ่าย ประจำวัน'!$B15,ธุรการ!AH:AH)+SUMIF(เส้นแต่งหน้าขนมปัง!$C:$C,'รับ-จ่าย ประจำวัน'!$B15,เส้นแต่งหน้าขนมปัง!AH:AH)+SUMIF('วางแผนBC,CJ'!$C:$C,'รับ-จ่าย ประจำวัน'!$B15,'วางแผนBC,CJ'!AH:AH)+SUMIF(RD!$C:$C,'รับ-จ่าย ประจำวัน'!$B15,RD!AH:AH)+SUMIF('FG,ออนไล,คัดแยก'!$C:$C,'รับ-จ่าย ประจำวัน'!$B15,'FG,ออนไล,คัดแยก'!AH:AH)</f>
        <v>0</v>
      </c>
      <c r="BP15" s="16">
        <f>SUMIF(เตรียมส่วนผสม!$C:$C,'รับ-จ่าย ประจำวัน'!$B15,เตรียมส่วนผสม!AI:AI)+SUMIF(กวนไส้!$C:$C,'รับ-จ่าย ประจำวัน'!$B15,กวนไส้!AI:AI)+SUMIF(ผลิต1!$C:$C,'รับ-จ่าย ประจำวัน'!$B15,ผลิต1!AI:AI)+SUMIF(ผลิต2!$C:$C,'รับ-จ่าย ประจำวัน'!$B15,ผลิต2!AI:AI)+SUMIF(เส้นแต่งหน้าขนมเค้ก!$C:$C,'รับ-จ่าย ประจำวัน'!$B15,เส้นแต่งหน้าขนมเค้ก!AI:AI)+SUMIF(แพ็ค!$C:$C,'รับ-จ่าย ประจำวัน'!$B15,แพ็ค!AI:AI)+SUMIF(ธุรการ!$C:$C,'รับ-จ่าย ประจำวัน'!$B15,ธุรการ!AI:AI)+SUMIF(เส้นแต่งหน้าขนมปัง!$C:$C,'รับ-จ่าย ประจำวัน'!$B15,เส้นแต่งหน้าขนมปัง!AI:AI)+SUMIF('วางแผนBC,CJ'!$C:$C,'รับ-จ่าย ประจำวัน'!$B15,'วางแผนBC,CJ'!AI:AI)+SUMIF(RD!$C:$C,'รับ-จ่าย ประจำวัน'!$B15,RD!AI:AI)+SUMIF('FG,ออนไล,คัดแยก'!$C:$C,'รับ-จ่าย ประจำวัน'!$B15,'FG,ออนไล,คัดแยก'!AI:AI)</f>
        <v>0</v>
      </c>
      <c r="BQ15" s="16">
        <f>SUMIF(เตรียมส่วนผสม!$C:$C,'รับ-จ่าย ประจำวัน'!$B15,เตรียมส่วนผสม!AJ:AJ)+SUMIF(กวนไส้!$C:$C,'รับ-จ่าย ประจำวัน'!$B15,กวนไส้!AJ:AJ)+SUMIF(ผลิต1!$C:$C,'รับ-จ่าย ประจำวัน'!$B15,ผลิต1!AJ:AJ)+SUMIF(ผลิต2!$C:$C,'รับ-จ่าย ประจำวัน'!$B15,ผลิต2!AJ:AJ)+SUMIF(เส้นแต่งหน้าขนมเค้ก!$C:$C,'รับ-จ่าย ประจำวัน'!$B15,เส้นแต่งหน้าขนมเค้ก!AJ:AJ)+SUMIF(แพ็ค!$C:$C,'รับ-จ่าย ประจำวัน'!$B15,แพ็ค!AJ:AJ)+SUMIF(ธุรการ!$C:$C,'รับ-จ่าย ประจำวัน'!$B15,ธุรการ!AJ:AJ)+SUMIF(เส้นแต่งหน้าขนมปัง!$C:$C,'รับ-จ่าย ประจำวัน'!$B15,เส้นแต่งหน้าขนมปัง!AJ:AJ)+SUMIF('วางแผนBC,CJ'!$C:$C,'รับ-จ่าย ประจำวัน'!$B15,'วางแผนBC,CJ'!AJ:AJ)+SUMIF(RD!$C:$C,'รับ-จ่าย ประจำวัน'!$B15,RD!AJ:AJ)+SUMIF('FG,ออนไล,คัดแยก'!$C:$C,'รับ-จ่าย ประจำวัน'!$B15,'FG,ออนไล,คัดแยก'!AJ:AJ)</f>
        <v>0</v>
      </c>
      <c r="BR15" s="16">
        <f>SUMIF(เตรียมส่วนผสม!$C:$C,'รับ-จ่าย ประจำวัน'!$B15,เตรียมส่วนผสม!AK:AK)+SUMIF(กวนไส้!$C:$C,'รับ-จ่าย ประจำวัน'!$B15,กวนไส้!AK:AK)+SUMIF(ผลิต1!$C:$C,'รับ-จ่าย ประจำวัน'!$B15,ผลิต1!AK:AK)+SUMIF(ผลิต2!$C:$C,'รับ-จ่าย ประจำวัน'!$B15,ผลิต2!AK:AK)+SUMIF(เส้นแต่งหน้าขนมเค้ก!$C:$C,'รับ-จ่าย ประจำวัน'!$B15,เส้นแต่งหน้าขนมเค้ก!AK:AK)+SUMIF(แพ็ค!$C:$C,'รับ-จ่าย ประจำวัน'!$B15,แพ็ค!AK:AK)+SUMIF(ธุรการ!$C:$C,'รับ-จ่าย ประจำวัน'!$B15,ธุรการ!AK:AK)+SUMIF(เส้นแต่งหน้าขนมปัง!$C:$C,'รับ-จ่าย ประจำวัน'!$B15,เส้นแต่งหน้าขนมปัง!AK:AK)+SUMIF('วางแผนBC,CJ'!$C:$C,'รับ-จ่าย ประจำวัน'!$B15,'วางแผนBC,CJ'!AK:AK)+SUMIF(RD!$C:$C,'รับ-จ่าย ประจำวัน'!$B15,RD!AK:AK)+SUMIF('FG,ออนไล,คัดแยก'!$C:$C,'รับ-จ่าย ประจำวัน'!$B15,'FG,ออนไล,คัดแยก'!AK:AK)</f>
        <v>0</v>
      </c>
      <c r="BS15" s="16">
        <f>SUMIF(เตรียมส่วนผสม!$C:$C,'รับ-จ่าย ประจำวัน'!$B15,เตรียมส่วนผสม!AL:AL)+SUMIF(กวนไส้!$C:$C,'รับ-จ่าย ประจำวัน'!$B15,กวนไส้!AL:AL)+SUMIF(ผลิต1!$C:$C,'รับ-จ่าย ประจำวัน'!$B15,ผลิต1!AL:AL)+SUMIF(ผลิต2!$C:$C,'รับ-จ่าย ประจำวัน'!$B15,ผลิต2!AL:AL)+SUMIF(เส้นแต่งหน้าขนมเค้ก!$C:$C,'รับ-จ่าย ประจำวัน'!$B15,เส้นแต่งหน้าขนมเค้ก!AL:AL)+SUMIF(แพ็ค!$C:$C,'รับ-จ่าย ประจำวัน'!$B15,แพ็ค!AL:AL)+SUMIF(ธุรการ!$C:$C,'รับ-จ่าย ประจำวัน'!$B15,ธุรการ!AL:AL)+SUMIF(เส้นแต่งหน้าขนมปัง!$C:$C,'รับ-จ่าย ประจำวัน'!$B15,เส้นแต่งหน้าขนมปัง!AL:AL)+SUMIF('วางแผนBC,CJ'!$C:$C,'รับ-จ่าย ประจำวัน'!$B15,'วางแผนBC,CJ'!AL:AL)+SUMIF(RD!$C:$C,'รับ-จ่าย ประจำวัน'!$B15,RD!AL:AL)+SUMIF('FG,ออนไล,คัดแยก'!$C:$C,'รับ-จ่าย ประจำวัน'!$B15,'FG,ออนไล,คัดแยก'!AL:AL)</f>
        <v>0</v>
      </c>
      <c r="BT15" s="18">
        <f t="shared" si="1"/>
        <v>0</v>
      </c>
      <c r="BU15" s="116">
        <v>12000</v>
      </c>
      <c r="BV15" s="146">
        <f t="shared" si="2"/>
        <v>11500</v>
      </c>
      <c r="BW15" s="183">
        <v>30</v>
      </c>
      <c r="BX15" s="172">
        <f t="shared" si="6"/>
        <v>0</v>
      </c>
      <c r="BY15" s="188" t="e">
        <f t="shared" si="3"/>
        <v>#DIV/0!</v>
      </c>
      <c r="BZ15" s="180" t="e">
        <f t="shared" ca="1" si="4"/>
        <v>#DIV/0!</v>
      </c>
      <c r="CA15" s="93"/>
      <c r="CB15" s="93"/>
      <c r="CC15" s="93"/>
      <c r="CD15" s="93"/>
      <c r="CE15" s="93"/>
      <c r="CF15" s="93"/>
      <c r="CG15" s="93"/>
      <c r="CH15" s="93"/>
      <c r="CI15" s="93"/>
      <c r="CJ15" s="94"/>
      <c r="CK15" s="9">
        <f t="shared" si="5"/>
        <v>-500</v>
      </c>
    </row>
    <row r="16" spans="1:89" x14ac:dyDescent="0.5">
      <c r="A16" s="149" t="s">
        <v>137</v>
      </c>
      <c r="B16" s="34">
        <v>1020501007</v>
      </c>
      <c r="C16" s="10" t="s">
        <v>138</v>
      </c>
      <c r="D16" s="135" t="s">
        <v>61</v>
      </c>
      <c r="E16" s="11">
        <v>0</v>
      </c>
      <c r="F16" s="75"/>
      <c r="G16" s="11" t="s">
        <v>62</v>
      </c>
      <c r="H16" s="12">
        <v>4090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3"/>
      <c r="AF16" s="13"/>
      <c r="AG16" s="13"/>
      <c r="AH16" s="13"/>
      <c r="AI16" s="14"/>
      <c r="AJ16" s="14"/>
      <c r="AK16" s="14"/>
      <c r="AL16" s="14"/>
      <c r="AM16" s="14"/>
      <c r="AN16" s="15">
        <f t="shared" si="0"/>
        <v>0</v>
      </c>
      <c r="AO16" s="16">
        <f>SUMIF(เตรียมส่วนผสม!$C:$C,'รับ-จ่าย ประจำวัน'!$B16,เตรียมส่วนผสม!H:H)+SUMIF(กวนไส้!$C:$C,'รับ-จ่าย ประจำวัน'!$B16,กวนไส้!H:H)+SUMIF(ผลิต1!$C:$C,'รับ-จ่าย ประจำวัน'!$B16,ผลิต1!H:H)+SUMIF(ผลิต2!$C:$C,'รับ-จ่าย ประจำวัน'!$B16,ผลิต2!H:H)+SUMIF(เส้นแต่งหน้าขนมเค้ก!$C:$C,'รับ-จ่าย ประจำวัน'!$B16,เส้นแต่งหน้าขนมเค้ก!H:H)+SUMIF(แพ็ค!$C:$C,'รับ-จ่าย ประจำวัน'!$B16,แพ็ค!H:H)+SUMIF(ธุรการ!$C:$C,'รับ-จ่าย ประจำวัน'!$B16,ธุรการ!H:H)+SUMIF(เส้นแต่งหน้าขนมปัง!$C:$C,'รับ-จ่าย ประจำวัน'!$B16,เส้นแต่งหน้าขนมปัง!H:H)+SUMIF('วางแผนBC,CJ'!$C:$C,'รับ-จ่าย ประจำวัน'!$B16,'วางแผนBC,CJ'!H:H)+SUMIF(RD!$C:$C,'รับ-จ่าย ประจำวัน'!$B16,RD!H:H)+SUMIF('FG,ออนไล,คัดแยก'!$C:$C,'รับ-จ่าย ประจำวัน'!$B16,'FG,ออนไล,คัดแยก'!H:H)</f>
        <v>0</v>
      </c>
      <c r="AP16" s="16">
        <f>SUMIF(เตรียมส่วนผสม!$C:$C,'รับ-จ่าย ประจำวัน'!$B16,เตรียมส่วนผสม!I:I)+SUMIF(กวนไส้!$C:$C,'รับ-จ่าย ประจำวัน'!$B16,กวนไส้!I:I)+SUMIF(ผลิต1!$C:$C,'รับ-จ่าย ประจำวัน'!$B16,ผลิต1!I:I)+SUMIF(ผลิต2!$C:$C,'รับ-จ่าย ประจำวัน'!$B16,ผลิต2!I:I)+SUMIF(เส้นแต่งหน้าขนมเค้ก!$C:$C,'รับ-จ่าย ประจำวัน'!$B16,เส้นแต่งหน้าขนมเค้ก!I:I)+SUMIF(แพ็ค!$C:$C,'รับ-จ่าย ประจำวัน'!$B16,แพ็ค!I:I)+SUMIF(ธุรการ!$C:$C,'รับ-จ่าย ประจำวัน'!$B16,ธุรการ!I:I)+SUMIF(เส้นแต่งหน้าขนมปัง!$C:$C,'รับ-จ่าย ประจำวัน'!$B16,เส้นแต่งหน้าขนมปัง!I:I)+SUMIF('วางแผนBC,CJ'!$C:$C,'รับ-จ่าย ประจำวัน'!$B16,'วางแผนBC,CJ'!I:I)+SUMIF(RD!$C:$C,'รับ-จ่าย ประจำวัน'!$B16,RD!I:I)+SUMIF('FG,ออนไล,คัดแยก'!$C:$C,'รับ-จ่าย ประจำวัน'!$B16,'FG,ออนไล,คัดแยก'!I:I)</f>
        <v>0</v>
      </c>
      <c r="AQ16" s="16">
        <f>SUMIF(เตรียมส่วนผสม!$C:$C,'รับ-จ่าย ประจำวัน'!$B16,เตรียมส่วนผสม!J:J)+SUMIF(กวนไส้!$C:$C,'รับ-จ่าย ประจำวัน'!$B16,กวนไส้!J:J)+SUMIF(ผลิต1!$C:$C,'รับ-จ่าย ประจำวัน'!$B16,ผลิต1!J:J)+SUMIF(ผลิต2!$C:$C,'รับ-จ่าย ประจำวัน'!$B16,ผลิต2!J:J)+SUMIF(เส้นแต่งหน้าขนมเค้ก!$C:$C,'รับ-จ่าย ประจำวัน'!$B16,เส้นแต่งหน้าขนมเค้ก!J:J)+SUMIF(แพ็ค!$C:$C,'รับ-จ่าย ประจำวัน'!$B16,แพ็ค!J:J)+SUMIF(ธุรการ!$C:$C,'รับ-จ่าย ประจำวัน'!$B16,ธุรการ!J:J)+SUMIF(เส้นแต่งหน้าขนมปัง!$C:$C,'รับ-จ่าย ประจำวัน'!$B16,เส้นแต่งหน้าขนมปัง!J:J)+SUMIF('วางแผนBC,CJ'!$C:$C,'รับ-จ่าย ประจำวัน'!$B16,'วางแผนBC,CJ'!J:J)+SUMIF(RD!$C:$C,'รับ-จ่าย ประจำวัน'!$B16,RD!J:J)+SUMIF('FG,ออนไล,คัดแยก'!$C:$C,'รับ-จ่าย ประจำวัน'!$B16,'FG,ออนไล,คัดแยก'!J:J)</f>
        <v>0</v>
      </c>
      <c r="AR16" s="16">
        <f>SUMIF(เตรียมส่วนผสม!$C:$C,'รับ-จ่าย ประจำวัน'!$B16,เตรียมส่วนผสม!K:K)+SUMIF(กวนไส้!$C:$C,'รับ-จ่าย ประจำวัน'!$B16,กวนไส้!K:K)+SUMIF(ผลิต1!$C:$C,'รับ-จ่าย ประจำวัน'!$B16,ผลิต1!K:K)+SUMIF(ผลิต2!$C:$C,'รับ-จ่าย ประจำวัน'!$B16,ผลิต2!K:K)+SUMIF(เส้นแต่งหน้าขนมเค้ก!$C:$C,'รับ-จ่าย ประจำวัน'!$B16,เส้นแต่งหน้าขนมเค้ก!K:K)+SUMIF(แพ็ค!$C:$C,'รับ-จ่าย ประจำวัน'!$B16,แพ็ค!K:K)+SUMIF(ธุรการ!$C:$C,'รับ-จ่าย ประจำวัน'!$B16,ธุรการ!K:K)+SUMIF(เส้นแต่งหน้าขนมปัง!$C:$C,'รับ-จ่าย ประจำวัน'!$B16,เส้นแต่งหน้าขนมปัง!K:K)+SUMIF('วางแผนBC,CJ'!$C:$C,'รับ-จ่าย ประจำวัน'!$B16,'วางแผนBC,CJ'!K:K)+SUMIF(RD!$C:$C,'รับ-จ่าย ประจำวัน'!$B16,RD!K:K)+SUMIF('FG,ออนไล,คัดแยก'!$C:$C,'รับ-จ่าย ประจำวัน'!$B16,'FG,ออนไล,คัดแยก'!K:K)</f>
        <v>0</v>
      </c>
      <c r="AS16" s="16">
        <f>SUMIF(เตรียมส่วนผสม!$C:$C,'รับ-จ่าย ประจำวัน'!$B16,เตรียมส่วนผสม!L:L)+SUMIF(กวนไส้!$C:$C,'รับ-จ่าย ประจำวัน'!$B16,กวนไส้!L:L)+SUMIF(ผลิต1!$C:$C,'รับ-จ่าย ประจำวัน'!$B16,ผลิต1!L:L)+SUMIF(ผลิต2!$C:$C,'รับ-จ่าย ประจำวัน'!$B16,ผลิต2!L:L)+SUMIF(เส้นแต่งหน้าขนมเค้ก!$C:$C,'รับ-จ่าย ประจำวัน'!$B16,เส้นแต่งหน้าขนมเค้ก!L:L)+SUMIF(แพ็ค!$C:$C,'รับ-จ่าย ประจำวัน'!$B16,แพ็ค!L:L)+SUMIF(ธุรการ!$C:$C,'รับ-จ่าย ประจำวัน'!$B16,ธุรการ!L:L)+SUMIF(เส้นแต่งหน้าขนมปัง!$C:$C,'รับ-จ่าย ประจำวัน'!$B16,เส้นแต่งหน้าขนมปัง!L:L)+SUMIF('วางแผนBC,CJ'!$C:$C,'รับ-จ่าย ประจำวัน'!$B16,'วางแผนBC,CJ'!L:L)+SUMIF(RD!$C:$C,'รับ-จ่าย ประจำวัน'!$B16,RD!L:L)+SUMIF('FG,ออนไล,คัดแยก'!$C:$C,'รับ-จ่าย ประจำวัน'!$B16,'FG,ออนไล,คัดแยก'!L:L)</f>
        <v>0</v>
      </c>
      <c r="AT16" s="16">
        <f>SUMIF(เตรียมส่วนผสม!$C:$C,'รับ-จ่าย ประจำวัน'!$B16,เตรียมส่วนผสม!M:M)+SUMIF(กวนไส้!$C:$C,'รับ-จ่าย ประจำวัน'!$B16,กวนไส้!M:M)+SUMIF(ผลิต1!$C:$C,'รับ-จ่าย ประจำวัน'!$B16,ผลิต1!M:M)+SUMIF(ผลิต2!$C:$C,'รับ-จ่าย ประจำวัน'!$B16,ผลิต2!M:M)+SUMIF(เส้นแต่งหน้าขนมเค้ก!$C:$C,'รับ-จ่าย ประจำวัน'!$B16,เส้นแต่งหน้าขนมเค้ก!M:M)+SUMIF(แพ็ค!$C:$C,'รับ-จ่าย ประจำวัน'!$B16,แพ็ค!M:M)+SUMIF(ธุรการ!$C:$C,'รับ-จ่าย ประจำวัน'!$B16,ธุรการ!M:M)+SUMIF(เส้นแต่งหน้าขนมปัง!$C:$C,'รับ-จ่าย ประจำวัน'!$B16,เส้นแต่งหน้าขนมปัง!M:M)+SUMIF('วางแผนBC,CJ'!$C:$C,'รับ-จ่าย ประจำวัน'!$B16,'วางแผนBC,CJ'!M:M)+SUMIF(RD!$C:$C,'รับ-จ่าย ประจำวัน'!$B16,RD!M:M)+SUMIF('FG,ออนไล,คัดแยก'!$C:$C,'รับ-จ่าย ประจำวัน'!$B16,'FG,ออนไล,คัดแยก'!M:M)</f>
        <v>0</v>
      </c>
      <c r="AU16" s="16">
        <f>SUMIF(เตรียมส่วนผสม!$C:$C,'รับ-จ่าย ประจำวัน'!$B16,เตรียมส่วนผสม!N:N)+SUMIF(กวนไส้!$C:$C,'รับ-จ่าย ประจำวัน'!$B16,กวนไส้!N:N)+SUMIF(ผลิต1!$C:$C,'รับ-จ่าย ประจำวัน'!$B16,ผลิต1!N:N)+SUMIF(ผลิต2!$C:$C,'รับ-จ่าย ประจำวัน'!$B16,ผลิต2!N:N)+SUMIF(เส้นแต่งหน้าขนมเค้ก!$C:$C,'รับ-จ่าย ประจำวัน'!$B16,เส้นแต่งหน้าขนมเค้ก!N:N)+SUMIF(แพ็ค!$C:$C,'รับ-จ่าย ประจำวัน'!$B16,แพ็ค!N:N)+SUMIF(ธุรการ!$C:$C,'รับ-จ่าย ประจำวัน'!$B16,ธุรการ!N:N)+SUMIF(เส้นแต่งหน้าขนมปัง!$C:$C,'รับ-จ่าย ประจำวัน'!$B16,เส้นแต่งหน้าขนมปัง!N:N)+SUMIF('วางแผนBC,CJ'!$C:$C,'รับ-จ่าย ประจำวัน'!$B16,'วางแผนBC,CJ'!N:N)+SUMIF(RD!$C:$C,'รับ-จ่าย ประจำวัน'!$B16,RD!N:N)+SUMIF('FG,ออนไล,คัดแยก'!$C:$C,'รับ-จ่าย ประจำวัน'!$B16,'FG,ออนไล,คัดแยก'!N:N)</f>
        <v>0</v>
      </c>
      <c r="AV16" s="16">
        <f>SUMIF(เตรียมส่วนผสม!$C:$C,'รับ-จ่าย ประจำวัน'!$B16,เตรียมส่วนผสม!O:O)+SUMIF(กวนไส้!$C:$C,'รับ-จ่าย ประจำวัน'!$B16,กวนไส้!O:O)+SUMIF(ผลิต1!$C:$C,'รับ-จ่าย ประจำวัน'!$B16,ผลิต1!O:O)+SUMIF(ผลิต2!$C:$C,'รับ-จ่าย ประจำวัน'!$B16,ผลิต2!O:O)+SUMIF(เส้นแต่งหน้าขนมเค้ก!$C:$C,'รับ-จ่าย ประจำวัน'!$B16,เส้นแต่งหน้าขนมเค้ก!O:O)+SUMIF(แพ็ค!$C:$C,'รับ-จ่าย ประจำวัน'!$B16,แพ็ค!O:O)+SUMIF(ธุรการ!$C:$C,'รับ-จ่าย ประจำวัน'!$B16,ธุรการ!O:O)+SUMIF(เส้นแต่งหน้าขนมปัง!$C:$C,'รับ-จ่าย ประจำวัน'!$B16,เส้นแต่งหน้าขนมปัง!O:O)+SUMIF('วางแผนBC,CJ'!$C:$C,'รับ-จ่าย ประจำวัน'!$B16,'วางแผนBC,CJ'!O:O)+SUMIF(RD!$C:$C,'รับ-จ่าย ประจำวัน'!$B16,RD!O:O)+SUMIF('FG,ออนไล,คัดแยก'!$C:$C,'รับ-จ่าย ประจำวัน'!$B16,'FG,ออนไล,คัดแยก'!O:O)</f>
        <v>0</v>
      </c>
      <c r="AW16" s="16">
        <f>SUMIF(เตรียมส่วนผสม!$C:$C,'รับ-จ่าย ประจำวัน'!$B16,เตรียมส่วนผสม!P:P)+SUMIF(กวนไส้!$C:$C,'รับ-จ่าย ประจำวัน'!$B16,กวนไส้!P:P)+SUMIF(ผลิต1!$C:$C,'รับ-จ่าย ประจำวัน'!$B16,ผลิต1!P:P)+SUMIF(ผลิต2!$C:$C,'รับ-จ่าย ประจำวัน'!$B16,ผลิต2!P:P)+SUMIF(เส้นแต่งหน้าขนมเค้ก!$C:$C,'รับ-จ่าย ประจำวัน'!$B16,เส้นแต่งหน้าขนมเค้ก!P:P)+SUMIF(แพ็ค!$C:$C,'รับ-จ่าย ประจำวัน'!$B16,แพ็ค!P:P)+SUMIF(ธุรการ!$C:$C,'รับ-จ่าย ประจำวัน'!$B16,ธุรการ!P:P)+SUMIF(เส้นแต่งหน้าขนมปัง!$C:$C,'รับ-จ่าย ประจำวัน'!$B16,เส้นแต่งหน้าขนมปัง!P:P)+SUMIF('วางแผนBC,CJ'!$C:$C,'รับ-จ่าย ประจำวัน'!$B16,'วางแผนBC,CJ'!P:P)+SUMIF(RD!$C:$C,'รับ-จ่าย ประจำวัน'!$B16,RD!P:P)+SUMIF('FG,ออนไล,คัดแยก'!$C:$C,'รับ-จ่าย ประจำวัน'!$B16,'FG,ออนไล,คัดแยก'!P:P)</f>
        <v>0</v>
      </c>
      <c r="AX16" s="16">
        <f>SUMIF(เตรียมส่วนผสม!$C:$C,'รับ-จ่าย ประจำวัน'!$B16,เตรียมส่วนผสม!Q:Q)+SUMIF(กวนไส้!$C:$C,'รับ-จ่าย ประจำวัน'!$B16,กวนไส้!Q:Q)+SUMIF(ผลิต1!$C:$C,'รับ-จ่าย ประจำวัน'!$B16,ผลิต1!Q:Q)+SUMIF(ผลิต2!$C:$C,'รับ-จ่าย ประจำวัน'!$B16,ผลิต2!Q:Q)+SUMIF(เส้นแต่งหน้าขนมเค้ก!$C:$C,'รับ-จ่าย ประจำวัน'!$B16,เส้นแต่งหน้าขนมเค้ก!Q:Q)+SUMIF(แพ็ค!$C:$C,'รับ-จ่าย ประจำวัน'!$B16,แพ็ค!Q:Q)+SUMIF(ธุรการ!$C:$C,'รับ-จ่าย ประจำวัน'!$B16,ธุรการ!Q:Q)+SUMIF(เส้นแต่งหน้าขนมปัง!$C:$C,'รับ-จ่าย ประจำวัน'!$B16,เส้นแต่งหน้าขนมปัง!Q:Q)+SUMIF('วางแผนBC,CJ'!$C:$C,'รับ-จ่าย ประจำวัน'!$B16,'วางแผนBC,CJ'!Q:Q)+SUMIF(RD!$C:$C,'รับ-จ่าย ประจำวัน'!$B16,RD!Q:Q)+SUMIF('FG,ออนไล,คัดแยก'!$C:$C,'รับ-จ่าย ประจำวัน'!$B16,'FG,ออนไล,คัดแยก'!Q:Q)</f>
        <v>0</v>
      </c>
      <c r="AY16" s="16">
        <f>SUMIF(เตรียมส่วนผสม!$C:$C,'รับ-จ่าย ประจำวัน'!$B16,เตรียมส่วนผสม!R:R)+SUMIF(กวนไส้!$C:$C,'รับ-จ่าย ประจำวัน'!$B16,กวนไส้!R:R)+SUMIF(ผลิต1!$C:$C,'รับ-จ่าย ประจำวัน'!$B16,ผลิต1!R:R)+SUMIF(ผลิต2!$C:$C,'รับ-จ่าย ประจำวัน'!$B16,ผลิต2!R:R)+SUMIF(เส้นแต่งหน้าขนมเค้ก!$C:$C,'รับ-จ่าย ประจำวัน'!$B16,เส้นแต่งหน้าขนมเค้ก!R:R)+SUMIF(แพ็ค!$C:$C,'รับ-จ่าย ประจำวัน'!$B16,แพ็ค!R:R)+SUMIF(ธุรการ!$C:$C,'รับ-จ่าย ประจำวัน'!$B16,ธุรการ!R:R)+SUMIF(เส้นแต่งหน้าขนมปัง!$C:$C,'รับ-จ่าย ประจำวัน'!$B16,เส้นแต่งหน้าขนมปัง!R:R)+SUMIF('วางแผนBC,CJ'!$C:$C,'รับ-จ่าย ประจำวัน'!$B16,'วางแผนBC,CJ'!R:R)+SUMIF(RD!$C:$C,'รับ-จ่าย ประจำวัน'!$B16,RD!R:R)+SUMIF('FG,ออนไล,คัดแยก'!$C:$C,'รับ-จ่าย ประจำวัน'!$B16,'FG,ออนไล,คัดแยก'!R:R)</f>
        <v>0</v>
      </c>
      <c r="AZ16" s="16">
        <f>SUMIF(เตรียมส่วนผสม!$C:$C,'รับ-จ่าย ประจำวัน'!$B16,เตรียมส่วนผสม!S:S)+SUMIF(กวนไส้!$C:$C,'รับ-จ่าย ประจำวัน'!$B16,กวนไส้!S:S)+SUMIF(ผลิต1!$C:$C,'รับ-จ่าย ประจำวัน'!$B16,ผลิต1!S:S)+SUMIF(ผลิต2!$C:$C,'รับ-จ่าย ประจำวัน'!$B16,ผลิต2!S:S)+SUMIF(เส้นแต่งหน้าขนมเค้ก!$C:$C,'รับ-จ่าย ประจำวัน'!$B16,เส้นแต่งหน้าขนมเค้ก!S:S)+SUMIF(แพ็ค!$C:$C,'รับ-จ่าย ประจำวัน'!$B16,แพ็ค!S:S)+SUMIF(ธุรการ!$C:$C,'รับ-จ่าย ประจำวัน'!$B16,ธุรการ!S:S)+SUMIF(เส้นแต่งหน้าขนมปัง!$C:$C,'รับ-จ่าย ประจำวัน'!$B16,เส้นแต่งหน้าขนมปัง!S:S)+SUMIF('วางแผนBC,CJ'!$C:$C,'รับ-จ่าย ประจำวัน'!$B16,'วางแผนBC,CJ'!S:S)+SUMIF(RD!$C:$C,'รับ-จ่าย ประจำวัน'!$B16,RD!S:S)+SUMIF('FG,ออนไล,คัดแยก'!$C:$C,'รับ-จ่าย ประจำวัน'!$B16,'FG,ออนไล,คัดแยก'!S:S)</f>
        <v>0</v>
      </c>
      <c r="BA16" s="16">
        <f>SUMIF(เตรียมส่วนผสม!$C:$C,'รับ-จ่าย ประจำวัน'!$B16,เตรียมส่วนผสม!T:T)+SUMIF(กวนไส้!$C:$C,'รับ-จ่าย ประจำวัน'!$B16,กวนไส้!T:T)+SUMIF(ผลิต1!$C:$C,'รับ-จ่าย ประจำวัน'!$B16,ผลิต1!T:T)+SUMIF(ผลิต2!$C:$C,'รับ-จ่าย ประจำวัน'!$B16,ผลิต2!T:T)+SUMIF(เส้นแต่งหน้าขนมเค้ก!$C:$C,'รับ-จ่าย ประจำวัน'!$B16,เส้นแต่งหน้าขนมเค้ก!T:T)+SUMIF(แพ็ค!$C:$C,'รับ-จ่าย ประจำวัน'!$B16,แพ็ค!T:T)+SUMIF(ธุรการ!$C:$C,'รับ-จ่าย ประจำวัน'!$B16,ธุรการ!T:T)+SUMIF(เส้นแต่งหน้าขนมปัง!$C:$C,'รับ-จ่าย ประจำวัน'!$B16,เส้นแต่งหน้าขนมปัง!T:T)+SUMIF('วางแผนBC,CJ'!$C:$C,'รับ-จ่าย ประจำวัน'!$B16,'วางแผนBC,CJ'!T:T)+SUMIF(RD!$C:$C,'รับ-จ่าย ประจำวัน'!$B16,RD!T:T)+SUMIF('FG,ออนไล,คัดแยก'!$C:$C,'รับ-จ่าย ประจำวัน'!$B16,'FG,ออนไล,คัดแยก'!T:T)</f>
        <v>0</v>
      </c>
      <c r="BB16" s="16">
        <f>SUMIF(เตรียมส่วนผสม!$C:$C,'รับ-จ่าย ประจำวัน'!$B16,เตรียมส่วนผสม!U:U)+SUMIF(กวนไส้!$C:$C,'รับ-จ่าย ประจำวัน'!$B16,กวนไส้!U:U)+SUMIF(ผลิต1!$C:$C,'รับ-จ่าย ประจำวัน'!$B16,ผลิต1!U:U)+SUMIF(ผลิต2!$C:$C,'รับ-จ่าย ประจำวัน'!$B16,ผลิต2!U:U)+SUMIF(เส้นแต่งหน้าขนมเค้ก!$C:$C,'รับ-จ่าย ประจำวัน'!$B16,เส้นแต่งหน้าขนมเค้ก!U:U)+SUMIF(แพ็ค!$C:$C,'รับ-จ่าย ประจำวัน'!$B16,แพ็ค!U:U)+SUMIF(ธุรการ!$C:$C,'รับ-จ่าย ประจำวัน'!$B16,ธุรการ!U:U)+SUMIF(เส้นแต่งหน้าขนมปัง!$C:$C,'รับ-จ่าย ประจำวัน'!$B16,เส้นแต่งหน้าขนมปัง!U:U)+SUMIF('วางแผนBC,CJ'!$C:$C,'รับ-จ่าย ประจำวัน'!$B16,'วางแผนBC,CJ'!U:U)+SUMIF(RD!$C:$C,'รับ-จ่าย ประจำวัน'!$B16,RD!U:U)+SUMIF('FG,ออนไล,คัดแยก'!$C:$C,'รับ-จ่าย ประจำวัน'!$B16,'FG,ออนไล,คัดแยก'!U:U)</f>
        <v>0</v>
      </c>
      <c r="BC16" s="16">
        <f>SUMIF(เตรียมส่วนผสม!$C:$C,'รับ-จ่าย ประจำวัน'!$B16,เตรียมส่วนผสม!V:V)+SUMIF(กวนไส้!$C:$C,'รับ-จ่าย ประจำวัน'!$B16,กวนไส้!V:V)+SUMIF(ผลิต1!$C:$C,'รับ-จ่าย ประจำวัน'!$B16,ผลิต1!V:V)+SUMIF(ผลิต2!$C:$C,'รับ-จ่าย ประจำวัน'!$B16,ผลิต2!V:V)+SUMIF(เส้นแต่งหน้าขนมเค้ก!$C:$C,'รับ-จ่าย ประจำวัน'!$B16,เส้นแต่งหน้าขนมเค้ก!V:V)+SUMIF(แพ็ค!$C:$C,'รับ-จ่าย ประจำวัน'!$B16,แพ็ค!V:V)+SUMIF(ธุรการ!$C:$C,'รับ-จ่าย ประจำวัน'!$B16,ธุรการ!V:V)+SUMIF(เส้นแต่งหน้าขนมปัง!$C:$C,'รับ-จ่าย ประจำวัน'!$B16,เส้นแต่งหน้าขนมปัง!V:V)+SUMIF('วางแผนBC,CJ'!$C:$C,'รับ-จ่าย ประจำวัน'!$B16,'วางแผนBC,CJ'!V:V)+SUMIF(RD!$C:$C,'รับ-จ่าย ประจำวัน'!$B16,RD!V:V)+SUMIF('FG,ออนไล,คัดแยก'!$C:$C,'รับ-จ่าย ประจำวัน'!$B16,'FG,ออนไล,คัดแยก'!V:V)</f>
        <v>0</v>
      </c>
      <c r="BD16" s="16">
        <f>SUMIF(เตรียมส่วนผสม!$C:$C,'รับ-จ่าย ประจำวัน'!$B16,เตรียมส่วนผสม!W:W)+SUMIF(กวนไส้!$C:$C,'รับ-จ่าย ประจำวัน'!$B16,กวนไส้!W:W)+SUMIF(ผลิต1!$C:$C,'รับ-จ่าย ประจำวัน'!$B16,ผลิต1!W:W)+SUMIF(ผลิต2!$C:$C,'รับ-จ่าย ประจำวัน'!$B16,ผลิต2!W:W)+SUMIF(เส้นแต่งหน้าขนมเค้ก!$C:$C,'รับ-จ่าย ประจำวัน'!$B16,เส้นแต่งหน้าขนมเค้ก!W:W)+SUMIF(แพ็ค!$C:$C,'รับ-จ่าย ประจำวัน'!$B16,แพ็ค!W:W)+SUMIF(ธุรการ!$C:$C,'รับ-จ่าย ประจำวัน'!$B16,ธุรการ!W:W)+SUMIF(เส้นแต่งหน้าขนมปัง!$C:$C,'รับ-จ่าย ประจำวัน'!$B16,เส้นแต่งหน้าขนมปัง!W:W)+SUMIF('วางแผนBC,CJ'!$C:$C,'รับ-จ่าย ประจำวัน'!$B16,'วางแผนBC,CJ'!W:W)+SUMIF(RD!$C:$C,'รับ-จ่าย ประจำวัน'!$B16,RD!W:W)+SUMIF('FG,ออนไล,คัดแยก'!$C:$C,'รับ-จ่าย ประจำวัน'!$B16,'FG,ออนไล,คัดแยก'!W:W)</f>
        <v>200</v>
      </c>
      <c r="BE16" s="16">
        <f>SUMIF(เตรียมส่วนผสม!$C:$C,'รับ-จ่าย ประจำวัน'!$B16,เตรียมส่วนผสม!X:X)+SUMIF(กวนไส้!$C:$C,'รับ-จ่าย ประจำวัน'!$B16,กวนไส้!X:X)+SUMIF(ผลิต1!$C:$C,'รับ-จ่าย ประจำวัน'!$B16,ผลิต1!X:X)+SUMIF(ผลิต2!$C:$C,'รับ-จ่าย ประจำวัน'!$B16,ผลิต2!X:X)+SUMIF(เส้นแต่งหน้าขนมเค้ก!$C:$C,'รับ-จ่าย ประจำวัน'!$B16,เส้นแต่งหน้าขนมเค้ก!X:X)+SUMIF(แพ็ค!$C:$C,'รับ-จ่าย ประจำวัน'!$B16,แพ็ค!X:X)+SUMIF(ธุรการ!$C:$C,'รับ-จ่าย ประจำวัน'!$B16,ธุรการ!X:X)+SUMIF(เส้นแต่งหน้าขนมปัง!$C:$C,'รับ-จ่าย ประจำวัน'!$B16,เส้นแต่งหน้าขนมปัง!X:X)+SUMIF('วางแผนBC,CJ'!$C:$C,'รับ-จ่าย ประจำวัน'!$B16,'วางแผนBC,CJ'!X:X)+SUMIF(RD!$C:$C,'รับ-จ่าย ประจำวัน'!$B16,RD!X:X)+SUMIF('FG,ออนไล,คัดแยก'!$C:$C,'รับ-จ่าย ประจำวัน'!$B16,'FG,ออนไล,คัดแยก'!X:X)</f>
        <v>0</v>
      </c>
      <c r="BF16" s="16">
        <f>SUMIF(เตรียมส่วนผสม!$C:$C,'รับ-จ่าย ประจำวัน'!$B16,เตรียมส่วนผสม!Y:Y)+SUMIF(กวนไส้!$C:$C,'รับ-จ่าย ประจำวัน'!$B16,กวนไส้!Y:Y)+SUMIF(ผลิต1!$C:$C,'รับ-จ่าย ประจำวัน'!$B16,ผลิต1!Y:Y)+SUMIF(ผลิต2!$C:$C,'รับ-จ่าย ประจำวัน'!$B16,ผลิต2!Y:Y)+SUMIF(เส้นแต่งหน้าขนมเค้ก!$C:$C,'รับ-จ่าย ประจำวัน'!$B16,เส้นแต่งหน้าขนมเค้ก!Y:Y)+SUMIF(แพ็ค!$C:$C,'รับ-จ่าย ประจำวัน'!$B16,แพ็ค!Y:Y)+SUMIF(ธุรการ!$C:$C,'รับ-จ่าย ประจำวัน'!$B16,ธุรการ!Y:Y)+SUMIF(เส้นแต่งหน้าขนมปัง!$C:$C,'รับ-จ่าย ประจำวัน'!$B16,เส้นแต่งหน้าขนมปัง!Y:Y)+SUMIF('วางแผนBC,CJ'!$C:$C,'รับ-จ่าย ประจำวัน'!$B16,'วางแผนBC,CJ'!Y:Y)+SUMIF(RD!$C:$C,'รับ-จ่าย ประจำวัน'!$B16,RD!Y:Y)+SUMIF('FG,ออนไล,คัดแยก'!$C:$C,'รับ-จ่าย ประจำวัน'!$B16,'FG,ออนไล,คัดแยก'!Y:Y)</f>
        <v>0</v>
      </c>
      <c r="BG16" s="16">
        <f>SUMIF(เตรียมส่วนผสม!$C:$C,'รับ-จ่าย ประจำวัน'!$B16,เตรียมส่วนผสม!Z:Z)+SUMIF(กวนไส้!$C:$C,'รับ-จ่าย ประจำวัน'!$B16,กวนไส้!Z:Z)+SUMIF(ผลิต1!$C:$C,'รับ-จ่าย ประจำวัน'!$B16,ผลิต1!Z:Z)+SUMIF(ผลิต2!$C:$C,'รับ-จ่าย ประจำวัน'!$B16,ผลิต2!Z:Z)+SUMIF(เส้นแต่งหน้าขนมเค้ก!$C:$C,'รับ-จ่าย ประจำวัน'!$B16,เส้นแต่งหน้าขนมเค้ก!Z:Z)+SUMIF(แพ็ค!$C:$C,'รับ-จ่าย ประจำวัน'!$B16,แพ็ค!Z:Z)+SUMIF(ธุรการ!$C:$C,'รับ-จ่าย ประจำวัน'!$B16,ธุรการ!Z:Z)+SUMIF(เส้นแต่งหน้าขนมปัง!$C:$C,'รับ-จ่าย ประจำวัน'!$B16,เส้นแต่งหน้าขนมปัง!Z:Z)+SUMIF('วางแผนBC,CJ'!$C:$C,'รับ-จ่าย ประจำวัน'!$B16,'วางแผนBC,CJ'!Z:Z)+SUMIF(RD!$C:$C,'รับ-จ่าย ประจำวัน'!$B16,RD!Z:Z)+SUMIF('FG,ออนไล,คัดแยก'!$C:$C,'รับ-จ่าย ประจำวัน'!$B16,'FG,ออนไล,คัดแยก'!Z:Z)</f>
        <v>0</v>
      </c>
      <c r="BH16" s="16">
        <f>SUMIF(เตรียมส่วนผสม!$C:$C,'รับ-จ่าย ประจำวัน'!$B16,เตรียมส่วนผสม!AA:AA)+SUMIF(กวนไส้!$C:$C,'รับ-จ่าย ประจำวัน'!$B16,กวนไส้!AA:AA)+SUMIF(ผลิต1!$C:$C,'รับ-จ่าย ประจำวัน'!$B16,ผลิต1!AA:AA)+SUMIF(ผลิต2!$C:$C,'รับ-จ่าย ประจำวัน'!$B16,ผลิต2!AA:AA)+SUMIF(เส้นแต่งหน้าขนมเค้ก!$C:$C,'รับ-จ่าย ประจำวัน'!$B16,เส้นแต่งหน้าขนมเค้ก!AA:AA)+SUMIF(แพ็ค!$C:$C,'รับ-จ่าย ประจำวัน'!$B16,แพ็ค!AA:AA)+SUMIF(ธุรการ!$C:$C,'รับ-จ่าย ประจำวัน'!$B16,ธุรการ!AA:AA)+SUMIF(เส้นแต่งหน้าขนมปัง!$C:$C,'รับ-จ่าย ประจำวัน'!$B16,เส้นแต่งหน้าขนมปัง!AA:AA)+SUMIF('วางแผนBC,CJ'!$C:$C,'รับ-จ่าย ประจำวัน'!$B16,'วางแผนBC,CJ'!AA:AA)+SUMIF(RD!$C:$C,'รับ-จ่าย ประจำวัน'!$B16,RD!AA:AA)+SUMIF('FG,ออนไล,คัดแยก'!$C:$C,'รับ-จ่าย ประจำวัน'!$B16,'FG,ออนไล,คัดแยก'!AA:AA)</f>
        <v>0</v>
      </c>
      <c r="BI16" s="16">
        <f>SUMIF(เตรียมส่วนผสม!$C:$C,'รับ-จ่าย ประจำวัน'!$B16,เตรียมส่วนผสม!AB:AB)+SUMIF(กวนไส้!$C:$C,'รับ-จ่าย ประจำวัน'!$B16,กวนไส้!AB:AB)+SUMIF(ผลิต1!$C:$C,'รับ-จ่าย ประจำวัน'!$B16,ผลิต1!AB:AB)+SUMIF(ผลิต2!$C:$C,'รับ-จ่าย ประจำวัน'!$B16,ผลิต2!AB:AB)+SUMIF(เส้นแต่งหน้าขนมเค้ก!$C:$C,'รับ-จ่าย ประจำวัน'!$B16,เส้นแต่งหน้าขนมเค้ก!AB:AB)+SUMIF(แพ็ค!$C:$C,'รับ-จ่าย ประจำวัน'!$B16,แพ็ค!AB:AB)+SUMIF(ธุรการ!$C:$C,'รับ-จ่าย ประจำวัน'!$B16,ธุรการ!AB:AB)+SUMIF(เส้นแต่งหน้าขนมปัง!$C:$C,'รับ-จ่าย ประจำวัน'!$B16,เส้นแต่งหน้าขนมปัง!AB:AB)+SUMIF('วางแผนBC,CJ'!$C:$C,'รับ-จ่าย ประจำวัน'!$B16,'วางแผนBC,CJ'!AB:AB)+SUMIF(RD!$C:$C,'รับ-จ่าย ประจำวัน'!$B16,RD!AB:AB)+SUMIF('FG,ออนไล,คัดแยก'!$C:$C,'รับ-จ่าย ประจำวัน'!$B16,'FG,ออนไล,คัดแยก'!AB:AB)</f>
        <v>0</v>
      </c>
      <c r="BJ16" s="16">
        <f>SUMIF(เตรียมส่วนผสม!$C:$C,'รับ-จ่าย ประจำวัน'!$B16,เตรียมส่วนผสม!AC:AC)+SUMIF(กวนไส้!$C:$C,'รับ-จ่าย ประจำวัน'!$B16,กวนไส้!AC:AC)+SUMIF(ผลิต1!$C:$C,'รับ-จ่าย ประจำวัน'!$B16,ผลิต1!AC:AC)+SUMIF(ผลิต2!$C:$C,'รับ-จ่าย ประจำวัน'!$B16,ผลิต2!AC:AC)+SUMIF(เส้นแต่งหน้าขนมเค้ก!$C:$C,'รับ-จ่าย ประจำวัน'!$B16,เส้นแต่งหน้าขนมเค้ก!AC:AC)+SUMIF(แพ็ค!$C:$C,'รับ-จ่าย ประจำวัน'!$B16,แพ็ค!AC:AC)+SUMIF(ธุรการ!$C:$C,'รับ-จ่าย ประจำวัน'!$B16,ธุรการ!AC:AC)+SUMIF(เส้นแต่งหน้าขนมปัง!$C:$C,'รับ-จ่าย ประจำวัน'!$B16,เส้นแต่งหน้าขนมปัง!AC:AC)+SUMIF('วางแผนBC,CJ'!$C:$C,'รับ-จ่าย ประจำวัน'!$B16,'วางแผนBC,CJ'!AC:AC)+SUMIF(RD!$C:$C,'รับ-จ่าย ประจำวัน'!$B16,RD!AC:AC)+SUMIF('FG,ออนไล,คัดแยก'!$C:$C,'รับ-จ่าย ประจำวัน'!$B16,'FG,ออนไล,คัดแยก'!AC:AC)</f>
        <v>0</v>
      </c>
      <c r="BK16" s="16">
        <f>SUMIF(เตรียมส่วนผสม!$C:$C,'รับ-จ่าย ประจำวัน'!$B16,เตรียมส่วนผสม!AD:AD)+SUMIF(กวนไส้!$C:$C,'รับ-จ่าย ประจำวัน'!$B16,กวนไส้!AD:AD)+SUMIF(ผลิต1!$C:$C,'รับ-จ่าย ประจำวัน'!$B16,ผลิต1!AD:AD)+SUMIF(ผลิต2!$C:$C,'รับ-จ่าย ประจำวัน'!$B16,ผลิต2!AD:AD)+SUMIF(เส้นแต่งหน้าขนมเค้ก!$C:$C,'รับ-จ่าย ประจำวัน'!$B16,เส้นแต่งหน้าขนมเค้ก!AD:AD)+SUMIF(แพ็ค!$C:$C,'รับ-จ่าย ประจำวัน'!$B16,แพ็ค!AD:AD)+SUMIF(ธุรการ!$C:$C,'รับ-จ่าย ประจำวัน'!$B16,ธุรการ!AD:AD)+SUMIF(เส้นแต่งหน้าขนมปัง!$C:$C,'รับ-จ่าย ประจำวัน'!$B16,เส้นแต่งหน้าขนมปัง!AD:AD)+SUMIF('วางแผนBC,CJ'!$C:$C,'รับ-จ่าย ประจำวัน'!$B16,'วางแผนBC,CJ'!AD:AD)+SUMIF(RD!$C:$C,'รับ-จ่าย ประจำวัน'!$B16,RD!AD:AD)+SUMIF('FG,ออนไล,คัดแยก'!$C:$C,'รับ-จ่าย ประจำวัน'!$B16,'FG,ออนไล,คัดแยก'!AD:AD)</f>
        <v>0</v>
      </c>
      <c r="BL16" s="16">
        <f>SUMIF(เตรียมส่วนผสม!$C:$C,'รับ-จ่าย ประจำวัน'!$B16,เตรียมส่วนผสม!AE:AE)+SUMIF(กวนไส้!$C:$C,'รับ-จ่าย ประจำวัน'!$B16,กวนไส้!AE:AE)+SUMIF(ผลิต1!$C:$C,'รับ-จ่าย ประจำวัน'!$B16,ผลิต1!AE:AE)+SUMIF(ผลิต2!$C:$C,'รับ-จ่าย ประจำวัน'!$B16,ผลิต2!AE:AE)+SUMIF(เส้นแต่งหน้าขนมเค้ก!$C:$C,'รับ-จ่าย ประจำวัน'!$B16,เส้นแต่งหน้าขนมเค้ก!AE:AE)+SUMIF(แพ็ค!$C:$C,'รับ-จ่าย ประจำวัน'!$B16,แพ็ค!AE:AE)+SUMIF(ธุรการ!$C:$C,'รับ-จ่าย ประจำวัน'!$B16,ธุรการ!AE:AE)+SUMIF(เส้นแต่งหน้าขนมปัง!$C:$C,'รับ-จ่าย ประจำวัน'!$B16,เส้นแต่งหน้าขนมปัง!AE:AE)+SUMIF('วางแผนBC,CJ'!$C:$C,'รับ-จ่าย ประจำวัน'!$B16,'วางแผนBC,CJ'!AE:AE)+SUMIF(RD!$C:$C,'รับ-จ่าย ประจำวัน'!$B16,RD!AE:AE)+SUMIF('FG,ออนไล,คัดแยก'!$C:$C,'รับ-จ่าย ประจำวัน'!$B16,'FG,ออนไล,คัดแยก'!AE:AE)</f>
        <v>0</v>
      </c>
      <c r="BM16" s="16">
        <f>SUMIF(เตรียมส่วนผสม!$C:$C,'รับ-จ่าย ประจำวัน'!$B16,เตรียมส่วนผสม!AF:AF)+SUMIF(กวนไส้!$C:$C,'รับ-จ่าย ประจำวัน'!$B16,กวนไส้!AF:AF)+SUMIF(ผลิต1!$C:$C,'รับ-จ่าย ประจำวัน'!$B16,ผลิต1!AF:AF)+SUMIF(ผลิต2!$C:$C,'รับ-จ่าย ประจำวัน'!$B16,ผลิต2!AF:AF)+SUMIF(เส้นแต่งหน้าขนมเค้ก!$C:$C,'รับ-จ่าย ประจำวัน'!$B16,เส้นแต่งหน้าขนมเค้ก!AF:AF)+SUMIF(แพ็ค!$C:$C,'รับ-จ่าย ประจำวัน'!$B16,แพ็ค!AF:AF)+SUMIF(ธุรการ!$C:$C,'รับ-จ่าย ประจำวัน'!$B16,ธุรการ!AF:AF)+SUMIF(เส้นแต่งหน้าขนมปัง!$C:$C,'รับ-จ่าย ประจำวัน'!$B16,เส้นแต่งหน้าขนมปัง!AF:AF)+SUMIF('วางแผนBC,CJ'!$C:$C,'รับ-จ่าย ประจำวัน'!$B16,'วางแผนBC,CJ'!AF:AF)+SUMIF(RD!$C:$C,'รับ-จ่าย ประจำวัน'!$B16,RD!AF:AF)+SUMIF('FG,ออนไล,คัดแยก'!$C:$C,'รับ-จ่าย ประจำวัน'!$B16,'FG,ออนไล,คัดแยก'!AF:AF)</f>
        <v>0</v>
      </c>
      <c r="BN16" s="16">
        <f>SUMIF(เตรียมส่วนผสม!$C:$C,'รับ-จ่าย ประจำวัน'!$B16,เตรียมส่วนผสม!AG:AG)+SUMIF(กวนไส้!$C:$C,'รับ-จ่าย ประจำวัน'!$B16,กวนไส้!AG:AG)+SUMIF(ผลิต1!$C:$C,'รับ-จ่าย ประจำวัน'!$B16,ผลิต1!AG:AG)+SUMIF(ผลิต2!$C:$C,'รับ-จ่าย ประจำวัน'!$B16,ผลิต2!AG:AG)+SUMIF(เส้นแต่งหน้าขนมเค้ก!$C:$C,'รับ-จ่าย ประจำวัน'!$B16,เส้นแต่งหน้าขนมเค้ก!AG:AG)+SUMIF(แพ็ค!$C:$C,'รับ-จ่าย ประจำวัน'!$B16,แพ็ค!AG:AG)+SUMIF(ธุรการ!$C:$C,'รับ-จ่าย ประจำวัน'!$B16,ธุรการ!AG:AG)+SUMIF(เส้นแต่งหน้าขนมปัง!$C:$C,'รับ-จ่าย ประจำวัน'!$B16,เส้นแต่งหน้าขนมปัง!AG:AG)+SUMIF('วางแผนBC,CJ'!$C:$C,'รับ-จ่าย ประจำวัน'!$B16,'วางแผนBC,CJ'!AG:AG)+SUMIF(RD!$C:$C,'รับ-จ่าย ประจำวัน'!$B16,RD!AG:AG)+SUMIF('FG,ออนไล,คัดแยก'!$C:$C,'รับ-จ่าย ประจำวัน'!$B16,'FG,ออนไล,คัดแยก'!AG:AG)</f>
        <v>0</v>
      </c>
      <c r="BO16" s="16">
        <f>SUMIF(เตรียมส่วนผสม!$C:$C,'รับ-จ่าย ประจำวัน'!$B16,เตรียมส่วนผสม!AH:AH)+SUMIF(กวนไส้!$C:$C,'รับ-จ่าย ประจำวัน'!$B16,กวนไส้!AH:AH)+SUMIF(ผลิต1!$C:$C,'รับ-จ่าย ประจำวัน'!$B16,ผลิต1!AH:AH)+SUMIF(ผลิต2!$C:$C,'รับ-จ่าย ประจำวัน'!$B16,ผลิต2!AH:AH)+SUMIF(เส้นแต่งหน้าขนมเค้ก!$C:$C,'รับ-จ่าย ประจำวัน'!$B16,เส้นแต่งหน้าขนมเค้ก!AH:AH)+SUMIF(แพ็ค!$C:$C,'รับ-จ่าย ประจำวัน'!$B16,แพ็ค!AH:AH)+SUMIF(ธุรการ!$C:$C,'รับ-จ่าย ประจำวัน'!$B16,ธุรการ!AH:AH)+SUMIF(เส้นแต่งหน้าขนมปัง!$C:$C,'รับ-จ่าย ประจำวัน'!$B16,เส้นแต่งหน้าขนมปัง!AH:AH)+SUMIF('วางแผนBC,CJ'!$C:$C,'รับ-จ่าย ประจำวัน'!$B16,'วางแผนBC,CJ'!AH:AH)+SUMIF(RD!$C:$C,'รับ-จ่าย ประจำวัน'!$B16,RD!AH:AH)+SUMIF('FG,ออนไล,คัดแยก'!$C:$C,'รับ-จ่าย ประจำวัน'!$B16,'FG,ออนไล,คัดแยก'!AH:AH)</f>
        <v>0</v>
      </c>
      <c r="BP16" s="16">
        <f>SUMIF(เตรียมส่วนผสม!$C:$C,'รับ-จ่าย ประจำวัน'!$B16,เตรียมส่วนผสม!AI:AI)+SUMIF(กวนไส้!$C:$C,'รับ-จ่าย ประจำวัน'!$B16,กวนไส้!AI:AI)+SUMIF(ผลิต1!$C:$C,'รับ-จ่าย ประจำวัน'!$B16,ผลิต1!AI:AI)+SUMIF(ผลิต2!$C:$C,'รับ-จ่าย ประจำวัน'!$B16,ผลิต2!AI:AI)+SUMIF(เส้นแต่งหน้าขนมเค้ก!$C:$C,'รับ-จ่าย ประจำวัน'!$B16,เส้นแต่งหน้าขนมเค้ก!AI:AI)+SUMIF(แพ็ค!$C:$C,'รับ-จ่าย ประจำวัน'!$B16,แพ็ค!AI:AI)+SUMIF(ธุรการ!$C:$C,'รับ-จ่าย ประจำวัน'!$B16,ธุรการ!AI:AI)+SUMIF(เส้นแต่งหน้าขนมปัง!$C:$C,'รับ-จ่าย ประจำวัน'!$B16,เส้นแต่งหน้าขนมปัง!AI:AI)+SUMIF('วางแผนBC,CJ'!$C:$C,'รับ-จ่าย ประจำวัน'!$B16,'วางแผนBC,CJ'!AI:AI)+SUMIF(RD!$C:$C,'รับ-จ่าย ประจำวัน'!$B16,RD!AI:AI)+SUMIF('FG,ออนไล,คัดแยก'!$C:$C,'รับ-จ่าย ประจำวัน'!$B16,'FG,ออนไล,คัดแยก'!AI:AI)</f>
        <v>0</v>
      </c>
      <c r="BQ16" s="16">
        <f>SUMIF(เตรียมส่วนผสม!$C:$C,'รับ-จ่าย ประจำวัน'!$B16,เตรียมส่วนผสม!AJ:AJ)+SUMIF(กวนไส้!$C:$C,'รับ-จ่าย ประจำวัน'!$B16,กวนไส้!AJ:AJ)+SUMIF(ผลิต1!$C:$C,'รับ-จ่าย ประจำวัน'!$B16,ผลิต1!AJ:AJ)+SUMIF(ผลิต2!$C:$C,'รับ-จ่าย ประจำวัน'!$B16,ผลิต2!AJ:AJ)+SUMIF(เส้นแต่งหน้าขนมเค้ก!$C:$C,'รับ-จ่าย ประจำวัน'!$B16,เส้นแต่งหน้าขนมเค้ก!AJ:AJ)+SUMIF(แพ็ค!$C:$C,'รับ-จ่าย ประจำวัน'!$B16,แพ็ค!AJ:AJ)+SUMIF(ธุรการ!$C:$C,'รับ-จ่าย ประจำวัน'!$B16,ธุรการ!AJ:AJ)+SUMIF(เส้นแต่งหน้าขนมปัง!$C:$C,'รับ-จ่าย ประจำวัน'!$B16,เส้นแต่งหน้าขนมปัง!AJ:AJ)+SUMIF('วางแผนBC,CJ'!$C:$C,'รับ-จ่าย ประจำวัน'!$B16,'วางแผนBC,CJ'!AJ:AJ)+SUMIF(RD!$C:$C,'รับ-จ่าย ประจำวัน'!$B16,RD!AJ:AJ)+SUMIF('FG,ออนไล,คัดแยก'!$C:$C,'รับ-จ่าย ประจำวัน'!$B16,'FG,ออนไล,คัดแยก'!AJ:AJ)</f>
        <v>0</v>
      </c>
      <c r="BR16" s="16">
        <f>SUMIF(เตรียมส่วนผสม!$C:$C,'รับ-จ่าย ประจำวัน'!$B16,เตรียมส่วนผสม!AK:AK)+SUMIF(กวนไส้!$C:$C,'รับ-จ่าย ประจำวัน'!$B16,กวนไส้!AK:AK)+SUMIF(ผลิต1!$C:$C,'รับ-จ่าย ประจำวัน'!$B16,ผลิต1!AK:AK)+SUMIF(ผลิต2!$C:$C,'รับ-จ่าย ประจำวัน'!$B16,ผลิต2!AK:AK)+SUMIF(เส้นแต่งหน้าขนมเค้ก!$C:$C,'รับ-จ่าย ประจำวัน'!$B16,เส้นแต่งหน้าขนมเค้ก!AK:AK)+SUMIF(แพ็ค!$C:$C,'รับ-จ่าย ประจำวัน'!$B16,แพ็ค!AK:AK)+SUMIF(ธุรการ!$C:$C,'รับ-จ่าย ประจำวัน'!$B16,ธุรการ!AK:AK)+SUMIF(เส้นแต่งหน้าขนมปัง!$C:$C,'รับ-จ่าย ประจำวัน'!$B16,เส้นแต่งหน้าขนมปัง!AK:AK)+SUMIF('วางแผนBC,CJ'!$C:$C,'รับ-จ่าย ประจำวัน'!$B16,'วางแผนBC,CJ'!AK:AK)+SUMIF(RD!$C:$C,'รับ-จ่าย ประจำวัน'!$B16,RD!AK:AK)+SUMIF('FG,ออนไล,คัดแยก'!$C:$C,'รับ-จ่าย ประจำวัน'!$B16,'FG,ออนไล,คัดแยก'!AK:AK)</f>
        <v>0</v>
      </c>
      <c r="BS16" s="16">
        <f>SUMIF(เตรียมส่วนผสม!$C:$C,'รับ-จ่าย ประจำวัน'!$B16,เตรียมส่วนผสม!AL:AL)+SUMIF(กวนไส้!$C:$C,'รับ-จ่าย ประจำวัน'!$B16,กวนไส้!AL:AL)+SUMIF(ผลิต1!$C:$C,'รับ-จ่าย ประจำวัน'!$B16,ผลิต1!AL:AL)+SUMIF(ผลิต2!$C:$C,'รับ-จ่าย ประจำวัน'!$B16,ผลิต2!AL:AL)+SUMIF(เส้นแต่งหน้าขนมเค้ก!$C:$C,'รับ-จ่าย ประจำวัน'!$B16,เส้นแต่งหน้าขนมเค้ก!AL:AL)+SUMIF(แพ็ค!$C:$C,'รับ-จ่าย ประจำวัน'!$B16,แพ็ค!AL:AL)+SUMIF(ธุรการ!$C:$C,'รับ-จ่าย ประจำวัน'!$B16,ธุรการ!AL:AL)+SUMIF(เส้นแต่งหน้าขนมปัง!$C:$C,'รับ-จ่าย ประจำวัน'!$B16,เส้นแต่งหน้าขนมปัง!AL:AL)+SUMIF('วางแผนBC,CJ'!$C:$C,'รับ-จ่าย ประจำวัน'!$B16,'วางแผนBC,CJ'!AL:AL)+SUMIF(RD!$C:$C,'รับ-จ่าย ประจำวัน'!$B16,RD!AL:AL)+SUMIF('FG,ออนไล,คัดแยก'!$C:$C,'รับ-จ่าย ประจำวัน'!$B16,'FG,ออนไล,คัดแยก'!AL:AL)</f>
        <v>0</v>
      </c>
      <c r="BT16" s="18">
        <f t="shared" si="1"/>
        <v>200</v>
      </c>
      <c r="BU16" s="116">
        <v>2000</v>
      </c>
      <c r="BV16" s="146">
        <f t="shared" si="2"/>
        <v>3890</v>
      </c>
      <c r="BW16" s="183">
        <v>30</v>
      </c>
      <c r="BX16" s="172">
        <f t="shared" ref="BX16:BX17" si="10">BT16/30</f>
        <v>6.666666666666667</v>
      </c>
      <c r="BY16" s="188">
        <f t="shared" si="3"/>
        <v>583.5</v>
      </c>
      <c r="BZ16" s="180">
        <f t="shared" ca="1" si="4"/>
        <v>46786.5</v>
      </c>
      <c r="CA16" s="93"/>
      <c r="CB16" s="93"/>
      <c r="CC16" s="93"/>
      <c r="CD16" s="93"/>
      <c r="CE16" s="93"/>
      <c r="CF16" s="93"/>
      <c r="CG16" s="93"/>
      <c r="CH16" s="93"/>
      <c r="CI16" s="93"/>
      <c r="CJ16" s="94"/>
      <c r="CK16" s="9">
        <f t="shared" si="5"/>
        <v>1890</v>
      </c>
    </row>
    <row r="17" spans="1:89" x14ac:dyDescent="0.5">
      <c r="A17" s="149" t="s">
        <v>139</v>
      </c>
      <c r="B17" s="34">
        <v>1020501008</v>
      </c>
      <c r="C17" s="10" t="s">
        <v>1907</v>
      </c>
      <c r="D17" s="135" t="s">
        <v>61</v>
      </c>
      <c r="E17" s="11">
        <v>0</v>
      </c>
      <c r="F17" s="75"/>
      <c r="G17" s="11" t="s">
        <v>62</v>
      </c>
      <c r="H17" s="12">
        <v>6000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3"/>
      <c r="AF17" s="13"/>
      <c r="AG17" s="13"/>
      <c r="AH17" s="13"/>
      <c r="AI17" s="14"/>
      <c r="AJ17" s="14"/>
      <c r="AK17" s="14"/>
      <c r="AL17" s="14"/>
      <c r="AM17" s="14"/>
      <c r="AN17" s="15">
        <f t="shared" si="0"/>
        <v>0</v>
      </c>
      <c r="AO17" s="16">
        <f>SUMIF(เตรียมส่วนผสม!$C:$C,'รับ-จ่าย ประจำวัน'!$B17,เตรียมส่วนผสม!H:H)+SUMIF(กวนไส้!$C:$C,'รับ-จ่าย ประจำวัน'!$B17,กวนไส้!H:H)+SUMIF(ผลิต1!$C:$C,'รับ-จ่าย ประจำวัน'!$B17,ผลิต1!H:H)+SUMIF(ผลิต2!$C:$C,'รับ-จ่าย ประจำวัน'!$B17,ผลิต2!H:H)+SUMIF(เส้นแต่งหน้าขนมเค้ก!$C:$C,'รับ-จ่าย ประจำวัน'!$B17,เส้นแต่งหน้าขนมเค้ก!H:H)+SUMIF(แพ็ค!$C:$C,'รับ-จ่าย ประจำวัน'!$B17,แพ็ค!H:H)+SUMIF(ธุรการ!$C:$C,'รับ-จ่าย ประจำวัน'!$B17,ธุรการ!H:H)+SUMIF(เส้นแต่งหน้าขนมปัง!$C:$C,'รับ-จ่าย ประจำวัน'!$B17,เส้นแต่งหน้าขนมปัง!H:H)+SUMIF('วางแผนBC,CJ'!$C:$C,'รับ-จ่าย ประจำวัน'!$B17,'วางแผนBC,CJ'!H:H)+SUMIF(RD!$C:$C,'รับ-จ่าย ประจำวัน'!$B17,RD!H:H)+SUMIF('FG,ออนไล,คัดแยก'!$C:$C,'รับ-จ่าย ประจำวัน'!$B17,'FG,ออนไล,คัดแยก'!H:H)</f>
        <v>0</v>
      </c>
      <c r="AP17" s="16">
        <f>SUMIF(เตรียมส่วนผสม!$C:$C,'รับ-จ่าย ประจำวัน'!$B17,เตรียมส่วนผสม!I:I)+SUMIF(กวนไส้!$C:$C,'รับ-จ่าย ประจำวัน'!$B17,กวนไส้!I:I)+SUMIF(ผลิต1!$C:$C,'รับ-จ่าย ประจำวัน'!$B17,ผลิต1!I:I)+SUMIF(ผลิต2!$C:$C,'รับ-จ่าย ประจำวัน'!$B17,ผลิต2!I:I)+SUMIF(เส้นแต่งหน้าขนมเค้ก!$C:$C,'รับ-จ่าย ประจำวัน'!$B17,เส้นแต่งหน้าขนมเค้ก!I:I)+SUMIF(แพ็ค!$C:$C,'รับ-จ่าย ประจำวัน'!$B17,แพ็ค!I:I)+SUMIF(ธุรการ!$C:$C,'รับ-จ่าย ประจำวัน'!$B17,ธุรการ!I:I)+SUMIF(เส้นแต่งหน้าขนมปัง!$C:$C,'รับ-จ่าย ประจำวัน'!$B17,เส้นแต่งหน้าขนมปัง!I:I)+SUMIF('วางแผนBC,CJ'!$C:$C,'รับ-จ่าย ประจำวัน'!$B17,'วางแผนBC,CJ'!I:I)+SUMIF(RD!$C:$C,'รับ-จ่าย ประจำวัน'!$B17,RD!I:I)+SUMIF('FG,ออนไล,คัดแยก'!$C:$C,'รับ-จ่าย ประจำวัน'!$B17,'FG,ออนไล,คัดแยก'!I:I)</f>
        <v>200</v>
      </c>
      <c r="AQ17" s="16">
        <f>SUMIF(เตรียมส่วนผสม!$C:$C,'รับ-จ่าย ประจำวัน'!$B17,เตรียมส่วนผสม!J:J)+SUMIF(กวนไส้!$C:$C,'รับ-จ่าย ประจำวัน'!$B17,กวนไส้!J:J)+SUMIF(ผลิต1!$C:$C,'รับ-จ่าย ประจำวัน'!$B17,ผลิต1!J:J)+SUMIF(ผลิต2!$C:$C,'รับ-จ่าย ประจำวัน'!$B17,ผลิต2!J:J)+SUMIF(เส้นแต่งหน้าขนมเค้ก!$C:$C,'รับ-จ่าย ประจำวัน'!$B17,เส้นแต่งหน้าขนมเค้ก!J:J)+SUMIF(แพ็ค!$C:$C,'รับ-จ่าย ประจำวัน'!$B17,แพ็ค!J:J)+SUMIF(ธุรการ!$C:$C,'รับ-จ่าย ประจำวัน'!$B17,ธุรการ!J:J)+SUMIF(เส้นแต่งหน้าขนมปัง!$C:$C,'รับ-จ่าย ประจำวัน'!$B17,เส้นแต่งหน้าขนมปัง!J:J)+SUMIF('วางแผนBC,CJ'!$C:$C,'รับ-จ่าย ประจำวัน'!$B17,'วางแผนBC,CJ'!J:J)+SUMIF(RD!$C:$C,'รับ-จ่าย ประจำวัน'!$B17,RD!J:J)+SUMIF('FG,ออนไล,คัดแยก'!$C:$C,'รับ-จ่าย ประจำวัน'!$B17,'FG,ออนไล,คัดแยก'!J:J)</f>
        <v>0</v>
      </c>
      <c r="AR17" s="16">
        <f>SUMIF(เตรียมส่วนผสม!$C:$C,'รับ-จ่าย ประจำวัน'!$B17,เตรียมส่วนผสม!K:K)+SUMIF(กวนไส้!$C:$C,'รับ-จ่าย ประจำวัน'!$B17,กวนไส้!K:K)+SUMIF(ผลิต1!$C:$C,'รับ-จ่าย ประจำวัน'!$B17,ผลิต1!K:K)+SUMIF(ผลิต2!$C:$C,'รับ-จ่าย ประจำวัน'!$B17,ผลิต2!K:K)+SUMIF(เส้นแต่งหน้าขนมเค้ก!$C:$C,'รับ-จ่าย ประจำวัน'!$B17,เส้นแต่งหน้าขนมเค้ก!K:K)+SUMIF(แพ็ค!$C:$C,'รับ-จ่าย ประจำวัน'!$B17,แพ็ค!K:K)+SUMIF(ธุรการ!$C:$C,'รับ-จ่าย ประจำวัน'!$B17,ธุรการ!K:K)+SUMIF(เส้นแต่งหน้าขนมปัง!$C:$C,'รับ-จ่าย ประจำวัน'!$B17,เส้นแต่งหน้าขนมปัง!K:K)+SUMIF('วางแผนBC,CJ'!$C:$C,'รับ-จ่าย ประจำวัน'!$B17,'วางแผนBC,CJ'!K:K)+SUMIF(RD!$C:$C,'รับ-จ่าย ประจำวัน'!$B17,RD!K:K)+SUMIF('FG,ออนไล,คัดแยก'!$C:$C,'รับ-จ่าย ประจำวัน'!$B17,'FG,ออนไล,คัดแยก'!K:K)</f>
        <v>200</v>
      </c>
      <c r="AS17" s="16">
        <f>SUMIF(เตรียมส่วนผสม!$C:$C,'รับ-จ่าย ประจำวัน'!$B17,เตรียมส่วนผสม!L:L)+SUMIF(กวนไส้!$C:$C,'รับ-จ่าย ประจำวัน'!$B17,กวนไส้!L:L)+SUMIF(ผลิต1!$C:$C,'รับ-จ่าย ประจำวัน'!$B17,ผลิต1!L:L)+SUMIF(ผลิต2!$C:$C,'รับ-จ่าย ประจำวัน'!$B17,ผลิต2!L:L)+SUMIF(เส้นแต่งหน้าขนมเค้ก!$C:$C,'รับ-จ่าย ประจำวัน'!$B17,เส้นแต่งหน้าขนมเค้ก!L:L)+SUMIF(แพ็ค!$C:$C,'รับ-จ่าย ประจำวัน'!$B17,แพ็ค!L:L)+SUMIF(ธุรการ!$C:$C,'รับ-จ่าย ประจำวัน'!$B17,ธุรการ!L:L)+SUMIF(เส้นแต่งหน้าขนมปัง!$C:$C,'รับ-จ่าย ประจำวัน'!$B17,เส้นแต่งหน้าขนมปัง!L:L)+SUMIF('วางแผนBC,CJ'!$C:$C,'รับ-จ่าย ประจำวัน'!$B17,'วางแผนBC,CJ'!L:L)+SUMIF(RD!$C:$C,'รับ-จ่าย ประจำวัน'!$B17,RD!L:L)+SUMIF('FG,ออนไล,คัดแยก'!$C:$C,'รับ-จ่าย ประจำวัน'!$B17,'FG,ออนไล,คัดแยก'!L:L)</f>
        <v>200</v>
      </c>
      <c r="AT17" s="16">
        <f>SUMIF(เตรียมส่วนผสม!$C:$C,'รับ-จ่าย ประจำวัน'!$B17,เตรียมส่วนผสม!M:M)+SUMIF(กวนไส้!$C:$C,'รับ-จ่าย ประจำวัน'!$B17,กวนไส้!M:M)+SUMIF(ผลิต1!$C:$C,'รับ-จ่าย ประจำวัน'!$B17,ผลิต1!M:M)+SUMIF(ผลิต2!$C:$C,'รับ-จ่าย ประจำวัน'!$B17,ผลิต2!M:M)+SUMIF(เส้นแต่งหน้าขนมเค้ก!$C:$C,'รับ-จ่าย ประจำวัน'!$B17,เส้นแต่งหน้าขนมเค้ก!M:M)+SUMIF(แพ็ค!$C:$C,'รับ-จ่าย ประจำวัน'!$B17,แพ็ค!M:M)+SUMIF(ธุรการ!$C:$C,'รับ-จ่าย ประจำวัน'!$B17,ธุรการ!M:M)+SUMIF(เส้นแต่งหน้าขนมปัง!$C:$C,'รับ-จ่าย ประจำวัน'!$B17,เส้นแต่งหน้าขนมปัง!M:M)+SUMIF('วางแผนBC,CJ'!$C:$C,'รับ-จ่าย ประจำวัน'!$B17,'วางแผนBC,CJ'!M:M)+SUMIF(RD!$C:$C,'รับ-จ่าย ประจำวัน'!$B17,RD!M:M)+SUMIF('FG,ออนไล,คัดแยก'!$C:$C,'รับ-จ่าย ประจำวัน'!$B17,'FG,ออนไล,คัดแยก'!M:M)</f>
        <v>0</v>
      </c>
      <c r="AU17" s="16">
        <f>SUMIF(เตรียมส่วนผสม!$C:$C,'รับ-จ่าย ประจำวัน'!$B17,เตรียมส่วนผสม!N:N)+SUMIF(กวนไส้!$C:$C,'รับ-จ่าย ประจำวัน'!$B17,กวนไส้!N:N)+SUMIF(ผลิต1!$C:$C,'รับ-จ่าย ประจำวัน'!$B17,ผลิต1!N:N)+SUMIF(ผลิต2!$C:$C,'รับ-จ่าย ประจำวัน'!$B17,ผลิต2!N:N)+SUMIF(เส้นแต่งหน้าขนมเค้ก!$C:$C,'รับ-จ่าย ประจำวัน'!$B17,เส้นแต่งหน้าขนมเค้ก!N:N)+SUMIF(แพ็ค!$C:$C,'รับ-จ่าย ประจำวัน'!$B17,แพ็ค!N:N)+SUMIF(ธุรการ!$C:$C,'รับ-จ่าย ประจำวัน'!$B17,ธุรการ!N:N)+SUMIF(เส้นแต่งหน้าขนมปัง!$C:$C,'รับ-จ่าย ประจำวัน'!$B17,เส้นแต่งหน้าขนมปัง!N:N)+SUMIF('วางแผนBC,CJ'!$C:$C,'รับ-จ่าย ประจำวัน'!$B17,'วางแผนBC,CJ'!N:N)+SUMIF(RD!$C:$C,'รับ-จ่าย ประจำวัน'!$B17,RD!N:N)+SUMIF('FG,ออนไล,คัดแยก'!$C:$C,'รับ-จ่าย ประจำวัน'!$B17,'FG,ออนไล,คัดแยก'!N:N)</f>
        <v>200</v>
      </c>
      <c r="AV17" s="16">
        <f>SUMIF(เตรียมส่วนผสม!$C:$C,'รับ-จ่าย ประจำวัน'!$B17,เตรียมส่วนผสม!O:O)+SUMIF(กวนไส้!$C:$C,'รับ-จ่าย ประจำวัน'!$B17,กวนไส้!O:O)+SUMIF(ผลิต1!$C:$C,'รับ-จ่าย ประจำวัน'!$B17,ผลิต1!O:O)+SUMIF(ผลิต2!$C:$C,'รับ-จ่าย ประจำวัน'!$B17,ผลิต2!O:O)+SUMIF(เส้นแต่งหน้าขนมเค้ก!$C:$C,'รับ-จ่าย ประจำวัน'!$B17,เส้นแต่งหน้าขนมเค้ก!O:O)+SUMIF(แพ็ค!$C:$C,'รับ-จ่าย ประจำวัน'!$B17,แพ็ค!O:O)+SUMIF(ธุรการ!$C:$C,'รับ-จ่าย ประจำวัน'!$B17,ธุรการ!O:O)+SUMIF(เส้นแต่งหน้าขนมปัง!$C:$C,'รับ-จ่าย ประจำวัน'!$B17,เส้นแต่งหน้าขนมปัง!O:O)+SUMIF('วางแผนBC,CJ'!$C:$C,'รับ-จ่าย ประจำวัน'!$B17,'วางแผนBC,CJ'!O:O)+SUMIF(RD!$C:$C,'รับ-จ่าย ประจำวัน'!$B17,RD!O:O)+SUMIF('FG,ออนไล,คัดแยก'!$C:$C,'รับ-จ่าย ประจำวัน'!$B17,'FG,ออนไล,คัดแยก'!O:O)</f>
        <v>200</v>
      </c>
      <c r="AW17" s="16">
        <f>SUMIF(เตรียมส่วนผสม!$C:$C,'รับ-จ่าย ประจำวัน'!$B17,เตรียมส่วนผสม!P:P)+SUMIF(กวนไส้!$C:$C,'รับ-จ่าย ประจำวัน'!$B17,กวนไส้!P:P)+SUMIF(ผลิต1!$C:$C,'รับ-จ่าย ประจำวัน'!$B17,ผลิต1!P:P)+SUMIF(ผลิต2!$C:$C,'รับ-จ่าย ประจำวัน'!$B17,ผลิต2!P:P)+SUMIF(เส้นแต่งหน้าขนมเค้ก!$C:$C,'รับ-จ่าย ประจำวัน'!$B17,เส้นแต่งหน้าขนมเค้ก!P:P)+SUMIF(แพ็ค!$C:$C,'รับ-จ่าย ประจำวัน'!$B17,แพ็ค!P:P)+SUMIF(ธุรการ!$C:$C,'รับ-จ่าย ประจำวัน'!$B17,ธุรการ!P:P)+SUMIF(เส้นแต่งหน้าขนมปัง!$C:$C,'รับ-จ่าย ประจำวัน'!$B17,เส้นแต่งหน้าขนมปัง!P:P)+SUMIF('วางแผนBC,CJ'!$C:$C,'รับ-จ่าย ประจำวัน'!$B17,'วางแผนBC,CJ'!P:P)+SUMIF(RD!$C:$C,'รับ-จ่าย ประจำวัน'!$B17,RD!P:P)+SUMIF('FG,ออนไล,คัดแยก'!$C:$C,'รับ-จ่าย ประจำวัน'!$B17,'FG,ออนไล,คัดแยก'!P:P)</f>
        <v>200</v>
      </c>
      <c r="AX17" s="16">
        <f>SUMIF(เตรียมส่วนผสม!$C:$C,'รับ-จ่าย ประจำวัน'!$B17,เตรียมส่วนผสม!Q:Q)+SUMIF(กวนไส้!$C:$C,'รับ-จ่าย ประจำวัน'!$B17,กวนไส้!Q:Q)+SUMIF(ผลิต1!$C:$C,'รับ-จ่าย ประจำวัน'!$B17,ผลิต1!Q:Q)+SUMIF(ผลิต2!$C:$C,'รับ-จ่าย ประจำวัน'!$B17,ผลิต2!Q:Q)+SUMIF(เส้นแต่งหน้าขนมเค้ก!$C:$C,'รับ-จ่าย ประจำวัน'!$B17,เส้นแต่งหน้าขนมเค้ก!Q:Q)+SUMIF(แพ็ค!$C:$C,'รับ-จ่าย ประจำวัน'!$B17,แพ็ค!Q:Q)+SUMIF(ธุรการ!$C:$C,'รับ-จ่าย ประจำวัน'!$B17,ธุรการ!Q:Q)+SUMIF(เส้นแต่งหน้าขนมปัง!$C:$C,'รับ-จ่าย ประจำวัน'!$B17,เส้นแต่งหน้าขนมปัง!Q:Q)+SUMIF('วางแผนBC,CJ'!$C:$C,'รับ-จ่าย ประจำวัน'!$B17,'วางแผนBC,CJ'!Q:Q)+SUMIF(RD!$C:$C,'รับ-จ่าย ประจำวัน'!$B17,RD!Q:Q)+SUMIF('FG,ออนไล,คัดแยก'!$C:$C,'รับ-จ่าย ประจำวัน'!$B17,'FG,ออนไล,คัดแยก'!Q:Q)</f>
        <v>200</v>
      </c>
      <c r="AY17" s="16">
        <f>SUMIF(เตรียมส่วนผสม!$C:$C,'รับ-จ่าย ประจำวัน'!$B17,เตรียมส่วนผสม!R:R)+SUMIF(กวนไส้!$C:$C,'รับ-จ่าย ประจำวัน'!$B17,กวนไส้!R:R)+SUMIF(ผลิต1!$C:$C,'รับ-จ่าย ประจำวัน'!$B17,ผลิต1!R:R)+SUMIF(ผลิต2!$C:$C,'รับ-จ่าย ประจำวัน'!$B17,ผลิต2!R:R)+SUMIF(เส้นแต่งหน้าขนมเค้ก!$C:$C,'รับ-จ่าย ประจำวัน'!$B17,เส้นแต่งหน้าขนมเค้ก!R:R)+SUMIF(แพ็ค!$C:$C,'รับ-จ่าย ประจำวัน'!$B17,แพ็ค!R:R)+SUMIF(ธุรการ!$C:$C,'รับ-จ่าย ประจำวัน'!$B17,ธุรการ!R:R)+SUMIF(เส้นแต่งหน้าขนมปัง!$C:$C,'รับ-จ่าย ประจำวัน'!$B17,เส้นแต่งหน้าขนมปัง!R:R)+SUMIF('วางแผนBC,CJ'!$C:$C,'รับ-จ่าย ประจำวัน'!$B17,'วางแผนBC,CJ'!R:R)+SUMIF(RD!$C:$C,'รับ-จ่าย ประจำวัน'!$B17,RD!R:R)+SUMIF('FG,ออนไล,คัดแยก'!$C:$C,'รับ-จ่าย ประจำวัน'!$B17,'FG,ออนไล,คัดแยก'!R:R)</f>
        <v>200</v>
      </c>
      <c r="AZ17" s="16">
        <f>SUMIF(เตรียมส่วนผสม!$C:$C,'รับ-จ่าย ประจำวัน'!$B17,เตรียมส่วนผสม!S:S)+SUMIF(กวนไส้!$C:$C,'รับ-จ่าย ประจำวัน'!$B17,กวนไส้!S:S)+SUMIF(ผลิต1!$C:$C,'รับ-จ่าย ประจำวัน'!$B17,ผลิต1!S:S)+SUMIF(ผลิต2!$C:$C,'รับ-จ่าย ประจำวัน'!$B17,ผลิต2!S:S)+SUMIF(เส้นแต่งหน้าขนมเค้ก!$C:$C,'รับ-จ่าย ประจำวัน'!$B17,เส้นแต่งหน้าขนมเค้ก!S:S)+SUMIF(แพ็ค!$C:$C,'รับ-จ่าย ประจำวัน'!$B17,แพ็ค!S:S)+SUMIF(ธุรการ!$C:$C,'รับ-จ่าย ประจำวัน'!$B17,ธุรการ!S:S)+SUMIF(เส้นแต่งหน้าขนมปัง!$C:$C,'รับ-จ่าย ประจำวัน'!$B17,เส้นแต่งหน้าขนมปัง!S:S)+SUMIF('วางแผนBC,CJ'!$C:$C,'รับ-จ่าย ประจำวัน'!$B17,'วางแผนBC,CJ'!S:S)+SUMIF(RD!$C:$C,'รับ-จ่าย ประจำวัน'!$B17,RD!S:S)+SUMIF('FG,ออนไล,คัดแยก'!$C:$C,'รับ-จ่าย ประจำวัน'!$B17,'FG,ออนไล,คัดแยก'!S:S)</f>
        <v>0</v>
      </c>
      <c r="BA17" s="16">
        <f>SUMIF(เตรียมส่วนผสม!$C:$C,'รับ-จ่าย ประจำวัน'!$B17,เตรียมส่วนผสม!T:T)+SUMIF(กวนไส้!$C:$C,'รับ-จ่าย ประจำวัน'!$B17,กวนไส้!T:T)+SUMIF(ผลิต1!$C:$C,'รับ-จ่าย ประจำวัน'!$B17,ผลิต1!T:T)+SUMIF(ผลิต2!$C:$C,'รับ-จ่าย ประจำวัน'!$B17,ผลิต2!T:T)+SUMIF(เส้นแต่งหน้าขนมเค้ก!$C:$C,'รับ-จ่าย ประจำวัน'!$B17,เส้นแต่งหน้าขนมเค้ก!T:T)+SUMIF(แพ็ค!$C:$C,'รับ-จ่าย ประจำวัน'!$B17,แพ็ค!T:T)+SUMIF(ธุรการ!$C:$C,'รับ-จ่าย ประจำวัน'!$B17,ธุรการ!T:T)+SUMIF(เส้นแต่งหน้าขนมปัง!$C:$C,'รับ-จ่าย ประจำวัน'!$B17,เส้นแต่งหน้าขนมปัง!T:T)+SUMIF('วางแผนBC,CJ'!$C:$C,'รับ-จ่าย ประจำวัน'!$B17,'วางแผนBC,CJ'!T:T)+SUMIF(RD!$C:$C,'รับ-จ่าย ประจำวัน'!$B17,RD!T:T)+SUMIF('FG,ออนไล,คัดแยก'!$C:$C,'รับ-จ่าย ประจำวัน'!$B17,'FG,ออนไล,คัดแยก'!T:T)</f>
        <v>0</v>
      </c>
      <c r="BB17" s="16">
        <f>SUMIF(เตรียมส่วนผสม!$C:$C,'รับ-จ่าย ประจำวัน'!$B17,เตรียมส่วนผสม!U:U)+SUMIF(กวนไส้!$C:$C,'รับ-จ่าย ประจำวัน'!$B17,กวนไส้!U:U)+SUMIF(ผลิต1!$C:$C,'รับ-จ่าย ประจำวัน'!$B17,ผลิต1!U:U)+SUMIF(ผลิต2!$C:$C,'รับ-จ่าย ประจำวัน'!$B17,ผลิต2!U:U)+SUMIF(เส้นแต่งหน้าขนมเค้ก!$C:$C,'รับ-จ่าย ประจำวัน'!$B17,เส้นแต่งหน้าขนมเค้ก!U:U)+SUMIF(แพ็ค!$C:$C,'รับ-จ่าย ประจำวัน'!$B17,แพ็ค!U:U)+SUMIF(ธุรการ!$C:$C,'รับ-จ่าย ประจำวัน'!$B17,ธุรการ!U:U)+SUMIF(เส้นแต่งหน้าขนมปัง!$C:$C,'รับ-จ่าย ประจำวัน'!$B17,เส้นแต่งหน้าขนมปัง!U:U)+SUMIF('วางแผนBC,CJ'!$C:$C,'รับ-จ่าย ประจำวัน'!$B17,'วางแผนBC,CJ'!U:U)+SUMIF(RD!$C:$C,'รับ-จ่าย ประจำวัน'!$B17,RD!U:U)+SUMIF('FG,ออนไล,คัดแยก'!$C:$C,'รับ-จ่าย ประจำวัน'!$B17,'FG,ออนไล,คัดแยก'!U:U)</f>
        <v>0</v>
      </c>
      <c r="BC17" s="16">
        <f>SUMIF(เตรียมส่วนผสม!$C:$C,'รับ-จ่าย ประจำวัน'!$B17,เตรียมส่วนผสม!V:V)+SUMIF(กวนไส้!$C:$C,'รับ-จ่าย ประจำวัน'!$B17,กวนไส้!V:V)+SUMIF(ผลิต1!$C:$C,'รับ-จ่าย ประจำวัน'!$B17,ผลิต1!V:V)+SUMIF(ผลิต2!$C:$C,'รับ-จ่าย ประจำวัน'!$B17,ผลิต2!V:V)+SUMIF(เส้นแต่งหน้าขนมเค้ก!$C:$C,'รับ-จ่าย ประจำวัน'!$B17,เส้นแต่งหน้าขนมเค้ก!V:V)+SUMIF(แพ็ค!$C:$C,'รับ-จ่าย ประจำวัน'!$B17,แพ็ค!V:V)+SUMIF(ธุรการ!$C:$C,'รับ-จ่าย ประจำวัน'!$B17,ธุรการ!V:V)+SUMIF(เส้นแต่งหน้าขนมปัง!$C:$C,'รับ-จ่าย ประจำวัน'!$B17,เส้นแต่งหน้าขนมปัง!V:V)+SUMIF('วางแผนBC,CJ'!$C:$C,'รับ-จ่าย ประจำวัน'!$B17,'วางแผนBC,CJ'!V:V)+SUMIF(RD!$C:$C,'รับ-จ่าย ประจำวัน'!$B17,RD!V:V)+SUMIF('FG,ออนไล,คัดแยก'!$C:$C,'รับ-จ่าย ประจำวัน'!$B17,'FG,ออนไล,คัดแยก'!V:V)</f>
        <v>0</v>
      </c>
      <c r="BD17" s="16">
        <f>SUMIF(เตรียมส่วนผสม!$C:$C,'รับ-จ่าย ประจำวัน'!$B17,เตรียมส่วนผสม!W:W)+SUMIF(กวนไส้!$C:$C,'รับ-จ่าย ประจำวัน'!$B17,กวนไส้!W:W)+SUMIF(ผลิต1!$C:$C,'รับ-จ่าย ประจำวัน'!$B17,ผลิต1!W:W)+SUMIF(ผลิต2!$C:$C,'รับ-จ่าย ประจำวัน'!$B17,ผลิต2!W:W)+SUMIF(เส้นแต่งหน้าขนมเค้ก!$C:$C,'รับ-จ่าย ประจำวัน'!$B17,เส้นแต่งหน้าขนมเค้ก!W:W)+SUMIF(แพ็ค!$C:$C,'รับ-จ่าย ประจำวัน'!$B17,แพ็ค!W:W)+SUMIF(ธุรการ!$C:$C,'รับ-จ่าย ประจำวัน'!$B17,ธุรการ!W:W)+SUMIF(เส้นแต่งหน้าขนมปัง!$C:$C,'รับ-จ่าย ประจำวัน'!$B17,เส้นแต่งหน้าขนมปัง!W:W)+SUMIF('วางแผนBC,CJ'!$C:$C,'รับ-จ่าย ประจำวัน'!$B17,'วางแผนBC,CJ'!W:W)+SUMIF(RD!$C:$C,'รับ-จ่าย ประจำวัน'!$B17,RD!W:W)+SUMIF('FG,ออนไล,คัดแยก'!$C:$C,'รับ-จ่าย ประจำวัน'!$B17,'FG,ออนไล,คัดแยก'!W:W)</f>
        <v>200</v>
      </c>
      <c r="BE17" s="16">
        <f>SUMIF(เตรียมส่วนผสม!$C:$C,'รับ-จ่าย ประจำวัน'!$B17,เตรียมส่วนผสม!X:X)+SUMIF(กวนไส้!$C:$C,'รับ-จ่าย ประจำวัน'!$B17,กวนไส้!X:X)+SUMIF(ผลิต1!$C:$C,'รับ-จ่าย ประจำวัน'!$B17,ผลิต1!X:X)+SUMIF(ผลิต2!$C:$C,'รับ-จ่าย ประจำวัน'!$B17,ผลิต2!X:X)+SUMIF(เส้นแต่งหน้าขนมเค้ก!$C:$C,'รับ-จ่าย ประจำวัน'!$B17,เส้นแต่งหน้าขนมเค้ก!X:X)+SUMIF(แพ็ค!$C:$C,'รับ-จ่าย ประจำวัน'!$B17,แพ็ค!X:X)+SUMIF(ธุรการ!$C:$C,'รับ-จ่าย ประจำวัน'!$B17,ธุรการ!X:X)+SUMIF(เส้นแต่งหน้าขนมปัง!$C:$C,'รับ-จ่าย ประจำวัน'!$B17,เส้นแต่งหน้าขนมปัง!X:X)+SUMIF('วางแผนBC,CJ'!$C:$C,'รับ-จ่าย ประจำวัน'!$B17,'วางแผนBC,CJ'!X:X)+SUMIF(RD!$C:$C,'รับ-จ่าย ประจำวัน'!$B17,RD!X:X)+SUMIF('FG,ออนไล,คัดแยก'!$C:$C,'รับ-จ่าย ประจำวัน'!$B17,'FG,ออนไล,คัดแยก'!X:X)</f>
        <v>0</v>
      </c>
      <c r="BF17" s="16">
        <f>SUMIF(เตรียมส่วนผสม!$C:$C,'รับ-จ่าย ประจำวัน'!$B17,เตรียมส่วนผสม!Y:Y)+SUMIF(กวนไส้!$C:$C,'รับ-จ่าย ประจำวัน'!$B17,กวนไส้!Y:Y)+SUMIF(ผลิต1!$C:$C,'รับ-จ่าย ประจำวัน'!$B17,ผลิต1!Y:Y)+SUMIF(ผลิต2!$C:$C,'รับ-จ่าย ประจำวัน'!$B17,ผลิต2!Y:Y)+SUMIF(เส้นแต่งหน้าขนมเค้ก!$C:$C,'รับ-จ่าย ประจำวัน'!$B17,เส้นแต่งหน้าขนมเค้ก!Y:Y)+SUMIF(แพ็ค!$C:$C,'รับ-จ่าย ประจำวัน'!$B17,แพ็ค!Y:Y)+SUMIF(ธุรการ!$C:$C,'รับ-จ่าย ประจำวัน'!$B17,ธุรการ!Y:Y)+SUMIF(เส้นแต่งหน้าขนมปัง!$C:$C,'รับ-จ่าย ประจำวัน'!$B17,เส้นแต่งหน้าขนมปัง!Y:Y)+SUMIF('วางแผนBC,CJ'!$C:$C,'รับ-จ่าย ประจำวัน'!$B17,'วางแผนBC,CJ'!Y:Y)+SUMIF(RD!$C:$C,'รับ-จ่าย ประจำวัน'!$B17,RD!Y:Y)+SUMIF('FG,ออนไล,คัดแยก'!$C:$C,'รับ-จ่าย ประจำวัน'!$B17,'FG,ออนไล,คัดแยก'!Y:Y)</f>
        <v>200</v>
      </c>
      <c r="BG17" s="16">
        <f>SUMIF(เตรียมส่วนผสม!$C:$C,'รับ-จ่าย ประจำวัน'!$B17,เตรียมส่วนผสม!Z:Z)+SUMIF(กวนไส้!$C:$C,'รับ-จ่าย ประจำวัน'!$B17,กวนไส้!Z:Z)+SUMIF(ผลิต1!$C:$C,'รับ-จ่าย ประจำวัน'!$B17,ผลิต1!Z:Z)+SUMIF(ผลิต2!$C:$C,'รับ-จ่าย ประจำวัน'!$B17,ผลิต2!Z:Z)+SUMIF(เส้นแต่งหน้าขนมเค้ก!$C:$C,'รับ-จ่าย ประจำวัน'!$B17,เส้นแต่งหน้าขนมเค้ก!Z:Z)+SUMIF(แพ็ค!$C:$C,'รับ-จ่าย ประจำวัน'!$B17,แพ็ค!Z:Z)+SUMIF(ธุรการ!$C:$C,'รับ-จ่าย ประจำวัน'!$B17,ธุรการ!Z:Z)+SUMIF(เส้นแต่งหน้าขนมปัง!$C:$C,'รับ-จ่าย ประจำวัน'!$B17,เส้นแต่งหน้าขนมปัง!Z:Z)+SUMIF('วางแผนBC,CJ'!$C:$C,'รับ-จ่าย ประจำวัน'!$B17,'วางแผนBC,CJ'!Z:Z)+SUMIF(RD!$C:$C,'รับ-จ่าย ประจำวัน'!$B17,RD!Z:Z)+SUMIF('FG,ออนไล,คัดแยก'!$C:$C,'รับ-จ่าย ประจำวัน'!$B17,'FG,ออนไล,คัดแยก'!Z:Z)</f>
        <v>0</v>
      </c>
      <c r="BH17" s="16">
        <f>SUMIF(เตรียมส่วนผสม!$C:$C,'รับ-จ่าย ประจำวัน'!$B17,เตรียมส่วนผสม!AA:AA)+SUMIF(กวนไส้!$C:$C,'รับ-จ่าย ประจำวัน'!$B17,กวนไส้!AA:AA)+SUMIF(ผลิต1!$C:$C,'รับ-จ่าย ประจำวัน'!$B17,ผลิต1!AA:AA)+SUMIF(ผลิต2!$C:$C,'รับ-จ่าย ประจำวัน'!$B17,ผลิต2!AA:AA)+SUMIF(เส้นแต่งหน้าขนมเค้ก!$C:$C,'รับ-จ่าย ประจำวัน'!$B17,เส้นแต่งหน้าขนมเค้ก!AA:AA)+SUMIF(แพ็ค!$C:$C,'รับ-จ่าย ประจำวัน'!$B17,แพ็ค!AA:AA)+SUMIF(ธุรการ!$C:$C,'รับ-จ่าย ประจำวัน'!$B17,ธุรการ!AA:AA)+SUMIF(เส้นแต่งหน้าขนมปัง!$C:$C,'รับ-จ่าย ประจำวัน'!$B17,เส้นแต่งหน้าขนมปัง!AA:AA)+SUMIF('วางแผนBC,CJ'!$C:$C,'รับ-จ่าย ประจำวัน'!$B17,'วางแผนBC,CJ'!AA:AA)+SUMIF(RD!$C:$C,'รับ-จ่าย ประจำวัน'!$B17,RD!AA:AA)+SUMIF('FG,ออนไล,คัดแยก'!$C:$C,'รับ-จ่าย ประจำวัน'!$B17,'FG,ออนไล,คัดแยก'!AA:AA)</f>
        <v>0</v>
      </c>
      <c r="BI17" s="16">
        <f>SUMIF(เตรียมส่วนผสม!$C:$C,'รับ-จ่าย ประจำวัน'!$B17,เตรียมส่วนผสม!AB:AB)+SUMIF(กวนไส้!$C:$C,'รับ-จ่าย ประจำวัน'!$B17,กวนไส้!AB:AB)+SUMIF(ผลิต1!$C:$C,'รับ-จ่าย ประจำวัน'!$B17,ผลิต1!AB:AB)+SUMIF(ผลิต2!$C:$C,'รับ-จ่าย ประจำวัน'!$B17,ผลิต2!AB:AB)+SUMIF(เส้นแต่งหน้าขนมเค้ก!$C:$C,'รับ-จ่าย ประจำวัน'!$B17,เส้นแต่งหน้าขนมเค้ก!AB:AB)+SUMIF(แพ็ค!$C:$C,'รับ-จ่าย ประจำวัน'!$B17,แพ็ค!AB:AB)+SUMIF(ธุรการ!$C:$C,'รับ-จ่าย ประจำวัน'!$B17,ธุรการ!AB:AB)+SUMIF(เส้นแต่งหน้าขนมปัง!$C:$C,'รับ-จ่าย ประจำวัน'!$B17,เส้นแต่งหน้าขนมปัง!AB:AB)+SUMIF('วางแผนBC,CJ'!$C:$C,'รับ-จ่าย ประจำวัน'!$B17,'วางแผนBC,CJ'!AB:AB)+SUMIF(RD!$C:$C,'รับ-จ่าย ประจำวัน'!$B17,RD!AB:AB)+SUMIF('FG,ออนไล,คัดแยก'!$C:$C,'รับ-จ่าย ประจำวัน'!$B17,'FG,ออนไล,คัดแยก'!AB:AB)</f>
        <v>200</v>
      </c>
      <c r="BJ17" s="16">
        <f>SUMIF(เตรียมส่วนผสม!$C:$C,'รับ-จ่าย ประจำวัน'!$B17,เตรียมส่วนผสม!AC:AC)+SUMIF(กวนไส้!$C:$C,'รับ-จ่าย ประจำวัน'!$B17,กวนไส้!AC:AC)+SUMIF(ผลิต1!$C:$C,'รับ-จ่าย ประจำวัน'!$B17,ผลิต1!AC:AC)+SUMIF(ผลิต2!$C:$C,'รับ-จ่าย ประจำวัน'!$B17,ผลิต2!AC:AC)+SUMIF(เส้นแต่งหน้าขนมเค้ก!$C:$C,'รับ-จ่าย ประจำวัน'!$B17,เส้นแต่งหน้าขนมเค้ก!AC:AC)+SUMIF(แพ็ค!$C:$C,'รับ-จ่าย ประจำวัน'!$B17,แพ็ค!AC:AC)+SUMIF(ธุรการ!$C:$C,'รับ-จ่าย ประจำวัน'!$B17,ธุรการ!AC:AC)+SUMIF(เส้นแต่งหน้าขนมปัง!$C:$C,'รับ-จ่าย ประจำวัน'!$B17,เส้นแต่งหน้าขนมปัง!AC:AC)+SUMIF('วางแผนBC,CJ'!$C:$C,'รับ-จ่าย ประจำวัน'!$B17,'วางแผนBC,CJ'!AC:AC)+SUMIF(RD!$C:$C,'รับ-จ่าย ประจำวัน'!$B17,RD!AC:AC)+SUMIF('FG,ออนไล,คัดแยก'!$C:$C,'รับ-จ่าย ประจำวัน'!$B17,'FG,ออนไล,คัดแยก'!AC:AC)</f>
        <v>0</v>
      </c>
      <c r="BK17" s="16">
        <f>SUMIF(เตรียมส่วนผสม!$C:$C,'รับ-จ่าย ประจำวัน'!$B17,เตรียมส่วนผสม!AD:AD)+SUMIF(กวนไส้!$C:$C,'รับ-จ่าย ประจำวัน'!$B17,กวนไส้!AD:AD)+SUMIF(ผลิต1!$C:$C,'รับ-จ่าย ประจำวัน'!$B17,ผลิต1!AD:AD)+SUMIF(ผลิต2!$C:$C,'รับ-จ่าย ประจำวัน'!$B17,ผลิต2!AD:AD)+SUMIF(เส้นแต่งหน้าขนมเค้ก!$C:$C,'รับ-จ่าย ประจำวัน'!$B17,เส้นแต่งหน้าขนมเค้ก!AD:AD)+SUMIF(แพ็ค!$C:$C,'รับ-จ่าย ประจำวัน'!$B17,แพ็ค!AD:AD)+SUMIF(ธุรการ!$C:$C,'รับ-จ่าย ประจำวัน'!$B17,ธุรการ!AD:AD)+SUMIF(เส้นแต่งหน้าขนมปัง!$C:$C,'รับ-จ่าย ประจำวัน'!$B17,เส้นแต่งหน้าขนมปัง!AD:AD)+SUMIF('วางแผนBC,CJ'!$C:$C,'รับ-จ่าย ประจำวัน'!$B17,'วางแผนBC,CJ'!AD:AD)+SUMIF(RD!$C:$C,'รับ-จ่าย ประจำวัน'!$B17,RD!AD:AD)+SUMIF('FG,ออนไล,คัดแยก'!$C:$C,'รับ-จ่าย ประจำวัน'!$B17,'FG,ออนไล,คัดแยก'!AD:AD)</f>
        <v>200</v>
      </c>
      <c r="BL17" s="16">
        <f>SUMIF(เตรียมส่วนผสม!$C:$C,'รับ-จ่าย ประจำวัน'!$B17,เตรียมส่วนผสม!AE:AE)+SUMIF(กวนไส้!$C:$C,'รับ-จ่าย ประจำวัน'!$B17,กวนไส้!AE:AE)+SUMIF(ผลิต1!$C:$C,'รับ-จ่าย ประจำวัน'!$B17,ผลิต1!AE:AE)+SUMIF(ผลิต2!$C:$C,'รับ-จ่าย ประจำวัน'!$B17,ผลิต2!AE:AE)+SUMIF(เส้นแต่งหน้าขนมเค้ก!$C:$C,'รับ-จ่าย ประจำวัน'!$B17,เส้นแต่งหน้าขนมเค้ก!AE:AE)+SUMIF(แพ็ค!$C:$C,'รับ-จ่าย ประจำวัน'!$B17,แพ็ค!AE:AE)+SUMIF(ธุรการ!$C:$C,'รับ-จ่าย ประจำวัน'!$B17,ธุรการ!AE:AE)+SUMIF(เส้นแต่งหน้าขนมปัง!$C:$C,'รับ-จ่าย ประจำวัน'!$B17,เส้นแต่งหน้าขนมปัง!AE:AE)+SUMIF('วางแผนBC,CJ'!$C:$C,'รับ-จ่าย ประจำวัน'!$B17,'วางแผนBC,CJ'!AE:AE)+SUMIF(RD!$C:$C,'รับ-จ่าย ประจำวัน'!$B17,RD!AE:AE)+SUMIF('FG,ออนไล,คัดแยก'!$C:$C,'รับ-จ่าย ประจำวัน'!$B17,'FG,ออนไล,คัดแยก'!AE:AE)</f>
        <v>0</v>
      </c>
      <c r="BM17" s="16">
        <f>SUMIF(เตรียมส่วนผสม!$C:$C,'รับ-จ่าย ประจำวัน'!$B17,เตรียมส่วนผสม!AF:AF)+SUMIF(กวนไส้!$C:$C,'รับ-จ่าย ประจำวัน'!$B17,กวนไส้!AF:AF)+SUMIF(ผลิต1!$C:$C,'รับ-จ่าย ประจำวัน'!$B17,ผลิต1!AF:AF)+SUMIF(ผลิต2!$C:$C,'รับ-จ่าย ประจำวัน'!$B17,ผลิต2!AF:AF)+SUMIF(เส้นแต่งหน้าขนมเค้ก!$C:$C,'รับ-จ่าย ประจำวัน'!$B17,เส้นแต่งหน้าขนมเค้ก!AF:AF)+SUMIF(แพ็ค!$C:$C,'รับ-จ่าย ประจำวัน'!$B17,แพ็ค!AF:AF)+SUMIF(ธุรการ!$C:$C,'รับ-จ่าย ประจำวัน'!$B17,ธุรการ!AF:AF)+SUMIF(เส้นแต่งหน้าขนมปัง!$C:$C,'รับ-จ่าย ประจำวัน'!$B17,เส้นแต่งหน้าขนมปัง!AF:AF)+SUMIF('วางแผนBC,CJ'!$C:$C,'รับ-จ่าย ประจำวัน'!$B17,'วางแผนBC,CJ'!AF:AF)+SUMIF(RD!$C:$C,'รับ-จ่าย ประจำวัน'!$B17,RD!AF:AF)+SUMIF('FG,ออนไล,คัดแยก'!$C:$C,'รับ-จ่าย ประจำวัน'!$B17,'FG,ออนไล,คัดแยก'!AF:AF)</f>
        <v>0</v>
      </c>
      <c r="BN17" s="16">
        <f>SUMIF(เตรียมส่วนผสม!$C:$C,'รับ-จ่าย ประจำวัน'!$B17,เตรียมส่วนผสม!AG:AG)+SUMIF(กวนไส้!$C:$C,'รับ-จ่าย ประจำวัน'!$B17,กวนไส้!AG:AG)+SUMIF(ผลิต1!$C:$C,'รับ-จ่าย ประจำวัน'!$B17,ผลิต1!AG:AG)+SUMIF(ผลิต2!$C:$C,'รับ-จ่าย ประจำวัน'!$B17,ผลิต2!AG:AG)+SUMIF(เส้นแต่งหน้าขนมเค้ก!$C:$C,'รับ-จ่าย ประจำวัน'!$B17,เส้นแต่งหน้าขนมเค้ก!AG:AG)+SUMIF(แพ็ค!$C:$C,'รับ-จ่าย ประจำวัน'!$B17,แพ็ค!AG:AG)+SUMIF(ธุรการ!$C:$C,'รับ-จ่าย ประจำวัน'!$B17,ธุรการ!AG:AG)+SUMIF(เส้นแต่งหน้าขนมปัง!$C:$C,'รับ-จ่าย ประจำวัน'!$B17,เส้นแต่งหน้าขนมปัง!AG:AG)+SUMIF('วางแผนBC,CJ'!$C:$C,'รับ-จ่าย ประจำวัน'!$B17,'วางแผนBC,CJ'!AG:AG)+SUMIF(RD!$C:$C,'รับ-จ่าย ประจำวัน'!$B17,RD!AG:AG)+SUMIF('FG,ออนไล,คัดแยก'!$C:$C,'รับ-จ่าย ประจำวัน'!$B17,'FG,ออนไล,คัดแยก'!AG:AG)</f>
        <v>200</v>
      </c>
      <c r="BO17" s="16">
        <f>SUMIF(เตรียมส่วนผสม!$C:$C,'รับ-จ่าย ประจำวัน'!$B17,เตรียมส่วนผสม!AH:AH)+SUMIF(กวนไส้!$C:$C,'รับ-จ่าย ประจำวัน'!$B17,กวนไส้!AH:AH)+SUMIF(ผลิต1!$C:$C,'รับ-จ่าย ประจำวัน'!$B17,ผลิต1!AH:AH)+SUMIF(ผลิต2!$C:$C,'รับ-จ่าย ประจำวัน'!$B17,ผลิต2!AH:AH)+SUMIF(เส้นแต่งหน้าขนมเค้ก!$C:$C,'รับ-จ่าย ประจำวัน'!$B17,เส้นแต่งหน้าขนมเค้ก!AH:AH)+SUMIF(แพ็ค!$C:$C,'รับ-จ่าย ประจำวัน'!$B17,แพ็ค!AH:AH)+SUMIF(ธุรการ!$C:$C,'รับ-จ่าย ประจำวัน'!$B17,ธุรการ!AH:AH)+SUMIF(เส้นแต่งหน้าขนมปัง!$C:$C,'รับ-จ่าย ประจำวัน'!$B17,เส้นแต่งหน้าขนมปัง!AH:AH)+SUMIF('วางแผนBC,CJ'!$C:$C,'รับ-จ่าย ประจำวัน'!$B17,'วางแผนBC,CJ'!AH:AH)+SUMIF(RD!$C:$C,'รับ-จ่าย ประจำวัน'!$B17,RD!AH:AH)+SUMIF('FG,ออนไล,คัดแยก'!$C:$C,'รับ-จ่าย ประจำวัน'!$B17,'FG,ออนไล,คัดแยก'!AH:AH)</f>
        <v>0</v>
      </c>
      <c r="BP17" s="16">
        <f>SUMIF(เตรียมส่วนผสม!$C:$C,'รับ-จ่าย ประจำวัน'!$B17,เตรียมส่วนผสม!AI:AI)+SUMIF(กวนไส้!$C:$C,'รับ-จ่าย ประจำวัน'!$B17,กวนไส้!AI:AI)+SUMIF(ผลิต1!$C:$C,'รับ-จ่าย ประจำวัน'!$B17,ผลิต1!AI:AI)+SUMIF(ผลิต2!$C:$C,'รับ-จ่าย ประจำวัน'!$B17,ผลิต2!AI:AI)+SUMIF(เส้นแต่งหน้าขนมเค้ก!$C:$C,'รับ-จ่าย ประจำวัน'!$B17,เส้นแต่งหน้าขนมเค้ก!AI:AI)+SUMIF(แพ็ค!$C:$C,'รับ-จ่าย ประจำวัน'!$B17,แพ็ค!AI:AI)+SUMIF(ธุรการ!$C:$C,'รับ-จ่าย ประจำวัน'!$B17,ธุรการ!AI:AI)+SUMIF(เส้นแต่งหน้าขนมปัง!$C:$C,'รับ-จ่าย ประจำวัน'!$B17,เส้นแต่งหน้าขนมปัง!AI:AI)+SUMIF('วางแผนBC,CJ'!$C:$C,'รับ-จ่าย ประจำวัน'!$B17,'วางแผนBC,CJ'!AI:AI)+SUMIF(RD!$C:$C,'รับ-จ่าย ประจำวัน'!$B17,RD!AI:AI)+SUMIF('FG,ออนไล,คัดแยก'!$C:$C,'รับ-จ่าย ประจำวัน'!$B17,'FG,ออนไล,คัดแยก'!AI:AI)</f>
        <v>0</v>
      </c>
      <c r="BQ17" s="16">
        <f>SUMIF(เตรียมส่วนผสม!$C:$C,'รับ-จ่าย ประจำวัน'!$B17,เตรียมส่วนผสม!AJ:AJ)+SUMIF(กวนไส้!$C:$C,'รับ-จ่าย ประจำวัน'!$B17,กวนไส้!AJ:AJ)+SUMIF(ผลิต1!$C:$C,'รับ-จ่าย ประจำวัน'!$B17,ผลิต1!AJ:AJ)+SUMIF(ผลิต2!$C:$C,'รับ-จ่าย ประจำวัน'!$B17,ผลิต2!AJ:AJ)+SUMIF(เส้นแต่งหน้าขนมเค้ก!$C:$C,'รับ-จ่าย ประจำวัน'!$B17,เส้นแต่งหน้าขนมเค้ก!AJ:AJ)+SUMIF(แพ็ค!$C:$C,'รับ-จ่าย ประจำวัน'!$B17,แพ็ค!AJ:AJ)+SUMIF(ธุรการ!$C:$C,'รับ-จ่าย ประจำวัน'!$B17,ธุรการ!AJ:AJ)+SUMIF(เส้นแต่งหน้าขนมปัง!$C:$C,'รับ-จ่าย ประจำวัน'!$B17,เส้นแต่งหน้าขนมปัง!AJ:AJ)+SUMIF('วางแผนBC,CJ'!$C:$C,'รับ-จ่าย ประจำวัน'!$B17,'วางแผนBC,CJ'!AJ:AJ)+SUMIF(RD!$C:$C,'รับ-จ่าย ประจำวัน'!$B17,RD!AJ:AJ)+SUMIF('FG,ออนไล,คัดแยก'!$C:$C,'รับ-จ่าย ประจำวัน'!$B17,'FG,ออนไล,คัดแยก'!AJ:AJ)</f>
        <v>0</v>
      </c>
      <c r="BR17" s="16">
        <f>SUMIF(เตรียมส่วนผสม!$C:$C,'รับ-จ่าย ประจำวัน'!$B17,เตรียมส่วนผสม!AK:AK)+SUMIF(กวนไส้!$C:$C,'รับ-จ่าย ประจำวัน'!$B17,กวนไส้!AK:AK)+SUMIF(ผลิต1!$C:$C,'รับ-จ่าย ประจำวัน'!$B17,ผลิต1!AK:AK)+SUMIF(ผลิต2!$C:$C,'รับ-จ่าย ประจำวัน'!$B17,ผลิต2!AK:AK)+SUMIF(เส้นแต่งหน้าขนมเค้ก!$C:$C,'รับ-จ่าย ประจำวัน'!$B17,เส้นแต่งหน้าขนมเค้ก!AK:AK)+SUMIF(แพ็ค!$C:$C,'รับ-จ่าย ประจำวัน'!$B17,แพ็ค!AK:AK)+SUMIF(ธุรการ!$C:$C,'รับ-จ่าย ประจำวัน'!$B17,ธุรการ!AK:AK)+SUMIF(เส้นแต่งหน้าขนมปัง!$C:$C,'รับ-จ่าย ประจำวัน'!$B17,เส้นแต่งหน้าขนมปัง!AK:AK)+SUMIF('วางแผนBC,CJ'!$C:$C,'รับ-จ่าย ประจำวัน'!$B17,'วางแผนBC,CJ'!AK:AK)+SUMIF(RD!$C:$C,'รับ-จ่าย ประจำวัน'!$B17,RD!AK:AK)+SUMIF('FG,ออนไล,คัดแยก'!$C:$C,'รับ-จ่าย ประจำวัน'!$B17,'FG,ออนไล,คัดแยก'!AK:AK)</f>
        <v>0</v>
      </c>
      <c r="BS17" s="16">
        <f>SUMIF(เตรียมส่วนผสม!$C:$C,'รับ-จ่าย ประจำวัน'!$B17,เตรียมส่วนผสม!AL:AL)+SUMIF(กวนไส้!$C:$C,'รับ-จ่าย ประจำวัน'!$B17,กวนไส้!AL:AL)+SUMIF(ผลิต1!$C:$C,'รับ-จ่าย ประจำวัน'!$B17,ผลิต1!AL:AL)+SUMIF(ผลิต2!$C:$C,'รับ-จ่าย ประจำวัน'!$B17,ผลิต2!AL:AL)+SUMIF(เส้นแต่งหน้าขนมเค้ก!$C:$C,'รับ-จ่าย ประจำวัน'!$B17,เส้นแต่งหน้าขนมเค้ก!AL:AL)+SUMIF(แพ็ค!$C:$C,'รับ-จ่าย ประจำวัน'!$B17,แพ็ค!AL:AL)+SUMIF(ธุรการ!$C:$C,'รับ-จ่าย ประจำวัน'!$B17,ธุรการ!AL:AL)+SUMIF(เส้นแต่งหน้าขนมปัง!$C:$C,'รับ-จ่าย ประจำวัน'!$B17,เส้นแต่งหน้าขนมปัง!AL:AL)+SUMIF('วางแผนBC,CJ'!$C:$C,'รับ-จ่าย ประจำวัน'!$B17,'วางแผนBC,CJ'!AL:AL)+SUMIF(RD!$C:$C,'รับ-จ่าย ประจำวัน'!$B17,RD!AL:AL)+SUMIF('FG,ออนไล,คัดแยก'!$C:$C,'รับ-จ่าย ประจำวัน'!$B17,'FG,ออนไล,คัดแยก'!AL:AL)</f>
        <v>0</v>
      </c>
      <c r="BT17" s="18">
        <f t="shared" si="1"/>
        <v>2600</v>
      </c>
      <c r="BU17" s="116"/>
      <c r="BV17" s="146">
        <f t="shared" si="2"/>
        <v>3400</v>
      </c>
      <c r="BW17" s="183">
        <v>30</v>
      </c>
      <c r="BX17" s="172">
        <f t="shared" si="10"/>
        <v>86.666666666666671</v>
      </c>
      <c r="BY17" s="188">
        <f t="shared" si="3"/>
        <v>39.230769230769226</v>
      </c>
      <c r="BZ17" s="180">
        <f t="shared" ca="1" si="4"/>
        <v>46242.230769230766</v>
      </c>
      <c r="CA17" s="93">
        <v>5000</v>
      </c>
      <c r="CB17" s="93"/>
      <c r="CC17" s="93"/>
      <c r="CD17" s="93"/>
      <c r="CE17" s="93"/>
      <c r="CF17" s="93"/>
      <c r="CG17" s="93"/>
      <c r="CH17" s="93"/>
      <c r="CI17" s="93"/>
      <c r="CJ17" s="94"/>
      <c r="CK17" s="9">
        <f t="shared" si="5"/>
        <v>3400</v>
      </c>
    </row>
    <row r="18" spans="1:89" hidden="1" x14ac:dyDescent="0.5">
      <c r="A18" s="149"/>
      <c r="B18" s="34" t="s">
        <v>141</v>
      </c>
      <c r="C18" s="10" t="s">
        <v>142</v>
      </c>
      <c r="D18" s="135" t="s">
        <v>61</v>
      </c>
      <c r="E18" s="11">
        <v>0</v>
      </c>
      <c r="F18" s="75"/>
      <c r="G18" s="11" t="s">
        <v>62</v>
      </c>
      <c r="H18" s="12">
        <v>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3"/>
      <c r="AF18" s="13"/>
      <c r="AG18" s="13"/>
      <c r="AH18" s="13"/>
      <c r="AI18" s="14"/>
      <c r="AJ18" s="14"/>
      <c r="AK18" s="14"/>
      <c r="AL18" s="14"/>
      <c r="AM18" s="14"/>
      <c r="AN18" s="15">
        <f t="shared" si="0"/>
        <v>0</v>
      </c>
      <c r="AO18" s="16">
        <f>SUMIF(เตรียมส่วนผสม!$C:$C,'รับ-จ่าย ประจำวัน'!$B18,เตรียมส่วนผสม!H:H)+SUMIF(กวนไส้!$C:$C,'รับ-จ่าย ประจำวัน'!$B18,กวนไส้!H:H)+SUMIF(ผลิต1!$C:$C,'รับ-จ่าย ประจำวัน'!$B18,ผลิต1!H:H)+SUMIF(ผลิต2!$C:$C,'รับ-จ่าย ประจำวัน'!$B18,ผลิต2!H:H)+SUMIF(เส้นแต่งหน้าขนมเค้ก!$C:$C,'รับ-จ่าย ประจำวัน'!$B18,เส้นแต่งหน้าขนมเค้ก!H:H)+SUMIF(แพ็ค!$C:$C,'รับ-จ่าย ประจำวัน'!$B18,แพ็ค!H:H)+SUMIF(ธุรการ!$C:$C,'รับ-จ่าย ประจำวัน'!$B18,ธุรการ!H:H)+SUMIF(เส้นแต่งหน้าขนมปัง!$C:$C,'รับ-จ่าย ประจำวัน'!$B18,เส้นแต่งหน้าขนมปัง!H:H)+SUMIF('วางแผนBC,CJ'!$C:$C,'รับ-จ่าย ประจำวัน'!$B18,'วางแผนBC,CJ'!H:H)+SUMIF(RD!$C:$C,'รับ-จ่าย ประจำวัน'!$B18,RD!H:H)+SUMIF('FG,ออนไล,คัดแยก'!$C:$C,'รับ-จ่าย ประจำวัน'!$B18,'FG,ออนไล,คัดแยก'!H:H)</f>
        <v>0</v>
      </c>
      <c r="AP18" s="16">
        <f>SUMIF(เตรียมส่วนผสม!$C:$C,'รับ-จ่าย ประจำวัน'!$B18,เตรียมส่วนผสม!I:I)+SUMIF(กวนไส้!$C:$C,'รับ-จ่าย ประจำวัน'!$B18,กวนไส้!I:I)+SUMIF(ผลิต1!$C:$C,'รับ-จ่าย ประจำวัน'!$B18,ผลิต1!I:I)+SUMIF(ผลิต2!$C:$C,'รับ-จ่าย ประจำวัน'!$B18,ผลิต2!I:I)+SUMIF(เส้นแต่งหน้าขนมเค้ก!$C:$C,'รับ-จ่าย ประจำวัน'!$B18,เส้นแต่งหน้าขนมเค้ก!I:I)+SUMIF(แพ็ค!$C:$C,'รับ-จ่าย ประจำวัน'!$B18,แพ็ค!I:I)+SUMIF(ธุรการ!$C:$C,'รับ-จ่าย ประจำวัน'!$B18,ธุรการ!I:I)+SUMIF(เส้นแต่งหน้าขนมปัง!$C:$C,'รับ-จ่าย ประจำวัน'!$B18,เส้นแต่งหน้าขนมปัง!I:I)+SUMIF('วางแผนBC,CJ'!$C:$C,'รับ-จ่าย ประจำวัน'!$B18,'วางแผนBC,CJ'!I:I)+SUMIF(RD!$C:$C,'รับ-จ่าย ประจำวัน'!$B18,RD!I:I)+SUMIF('FG,ออนไล,คัดแยก'!$C:$C,'รับ-จ่าย ประจำวัน'!$B18,'FG,ออนไล,คัดแยก'!I:I)</f>
        <v>0</v>
      </c>
      <c r="AQ18" s="16">
        <f>SUMIF(เตรียมส่วนผสม!$C:$C,'รับ-จ่าย ประจำวัน'!$B18,เตรียมส่วนผสม!J:J)+SUMIF(กวนไส้!$C:$C,'รับ-จ่าย ประจำวัน'!$B18,กวนไส้!J:J)+SUMIF(ผลิต1!$C:$C,'รับ-จ่าย ประจำวัน'!$B18,ผลิต1!J:J)+SUMIF(ผลิต2!$C:$C,'รับ-จ่าย ประจำวัน'!$B18,ผลิต2!J:J)+SUMIF(เส้นแต่งหน้าขนมเค้ก!$C:$C,'รับ-จ่าย ประจำวัน'!$B18,เส้นแต่งหน้าขนมเค้ก!J:J)+SUMIF(แพ็ค!$C:$C,'รับ-จ่าย ประจำวัน'!$B18,แพ็ค!J:J)+SUMIF(ธุรการ!$C:$C,'รับ-จ่าย ประจำวัน'!$B18,ธุรการ!J:J)+SUMIF(เส้นแต่งหน้าขนมปัง!$C:$C,'รับ-จ่าย ประจำวัน'!$B18,เส้นแต่งหน้าขนมปัง!J:J)+SUMIF('วางแผนBC,CJ'!$C:$C,'รับ-จ่าย ประจำวัน'!$B18,'วางแผนBC,CJ'!J:J)+SUMIF(RD!$C:$C,'รับ-จ่าย ประจำวัน'!$B18,RD!J:J)+SUMIF('FG,ออนไล,คัดแยก'!$C:$C,'รับ-จ่าย ประจำวัน'!$B18,'FG,ออนไล,คัดแยก'!J:J)</f>
        <v>0</v>
      </c>
      <c r="AR18" s="16">
        <f>SUMIF(เตรียมส่วนผสม!$C:$C,'รับ-จ่าย ประจำวัน'!$B18,เตรียมส่วนผสม!K:K)+SUMIF(กวนไส้!$C:$C,'รับ-จ่าย ประจำวัน'!$B18,กวนไส้!K:K)+SUMIF(ผลิต1!$C:$C,'รับ-จ่าย ประจำวัน'!$B18,ผลิต1!K:K)+SUMIF(ผลิต2!$C:$C,'รับ-จ่าย ประจำวัน'!$B18,ผลิต2!K:K)+SUMIF(เส้นแต่งหน้าขนมเค้ก!$C:$C,'รับ-จ่าย ประจำวัน'!$B18,เส้นแต่งหน้าขนมเค้ก!K:K)+SUMIF(แพ็ค!$C:$C,'รับ-จ่าย ประจำวัน'!$B18,แพ็ค!K:K)+SUMIF(ธุรการ!$C:$C,'รับ-จ่าย ประจำวัน'!$B18,ธุรการ!K:K)+SUMIF(เส้นแต่งหน้าขนมปัง!$C:$C,'รับ-จ่าย ประจำวัน'!$B18,เส้นแต่งหน้าขนมปัง!K:K)+SUMIF('วางแผนBC,CJ'!$C:$C,'รับ-จ่าย ประจำวัน'!$B18,'วางแผนBC,CJ'!K:K)+SUMIF(RD!$C:$C,'รับ-จ่าย ประจำวัน'!$B18,RD!K:K)+SUMIF('FG,ออนไล,คัดแยก'!$C:$C,'รับ-จ่าย ประจำวัน'!$B18,'FG,ออนไล,คัดแยก'!K:K)</f>
        <v>0</v>
      </c>
      <c r="AS18" s="16">
        <f>SUMIF(เตรียมส่วนผสม!$C:$C,'รับ-จ่าย ประจำวัน'!$B18,เตรียมส่วนผสม!L:L)+SUMIF(กวนไส้!$C:$C,'รับ-จ่าย ประจำวัน'!$B18,กวนไส้!L:L)+SUMIF(ผลิต1!$C:$C,'รับ-จ่าย ประจำวัน'!$B18,ผลิต1!L:L)+SUMIF(ผลิต2!$C:$C,'รับ-จ่าย ประจำวัน'!$B18,ผลิต2!L:L)+SUMIF(เส้นแต่งหน้าขนมเค้ก!$C:$C,'รับ-จ่าย ประจำวัน'!$B18,เส้นแต่งหน้าขนมเค้ก!L:L)+SUMIF(แพ็ค!$C:$C,'รับ-จ่าย ประจำวัน'!$B18,แพ็ค!L:L)+SUMIF(ธุรการ!$C:$C,'รับ-จ่าย ประจำวัน'!$B18,ธุรการ!L:L)+SUMIF(เส้นแต่งหน้าขนมปัง!$C:$C,'รับ-จ่าย ประจำวัน'!$B18,เส้นแต่งหน้าขนมปัง!L:L)+SUMIF('วางแผนBC,CJ'!$C:$C,'รับ-จ่าย ประจำวัน'!$B18,'วางแผนBC,CJ'!L:L)+SUMIF(RD!$C:$C,'รับ-จ่าย ประจำวัน'!$B18,RD!L:L)+SUMIF('FG,ออนไล,คัดแยก'!$C:$C,'รับ-จ่าย ประจำวัน'!$B18,'FG,ออนไล,คัดแยก'!L:L)</f>
        <v>0</v>
      </c>
      <c r="AT18" s="16">
        <f>SUMIF(เตรียมส่วนผสม!$C:$C,'รับ-จ่าย ประจำวัน'!$B18,เตรียมส่วนผสม!M:M)+SUMIF(กวนไส้!$C:$C,'รับ-จ่าย ประจำวัน'!$B18,กวนไส้!M:M)+SUMIF(ผลิต1!$C:$C,'รับ-จ่าย ประจำวัน'!$B18,ผลิต1!M:M)+SUMIF(ผลิต2!$C:$C,'รับ-จ่าย ประจำวัน'!$B18,ผลิต2!M:M)+SUMIF(เส้นแต่งหน้าขนมเค้ก!$C:$C,'รับ-จ่าย ประจำวัน'!$B18,เส้นแต่งหน้าขนมเค้ก!M:M)+SUMIF(แพ็ค!$C:$C,'รับ-จ่าย ประจำวัน'!$B18,แพ็ค!M:M)+SUMIF(ธุรการ!$C:$C,'รับ-จ่าย ประจำวัน'!$B18,ธุรการ!M:M)+SUMIF(เส้นแต่งหน้าขนมปัง!$C:$C,'รับ-จ่าย ประจำวัน'!$B18,เส้นแต่งหน้าขนมปัง!M:M)+SUMIF('วางแผนBC,CJ'!$C:$C,'รับ-จ่าย ประจำวัน'!$B18,'วางแผนBC,CJ'!M:M)+SUMIF(RD!$C:$C,'รับ-จ่าย ประจำวัน'!$B18,RD!M:M)+SUMIF('FG,ออนไล,คัดแยก'!$C:$C,'รับ-จ่าย ประจำวัน'!$B18,'FG,ออนไล,คัดแยก'!M:M)</f>
        <v>0</v>
      </c>
      <c r="AU18" s="16">
        <f>SUMIF(เตรียมส่วนผสม!$C:$C,'รับ-จ่าย ประจำวัน'!$B18,เตรียมส่วนผสม!N:N)+SUMIF(กวนไส้!$C:$C,'รับ-จ่าย ประจำวัน'!$B18,กวนไส้!N:N)+SUMIF(ผลิต1!$C:$C,'รับ-จ่าย ประจำวัน'!$B18,ผลิต1!N:N)+SUMIF(ผลิต2!$C:$C,'รับ-จ่าย ประจำวัน'!$B18,ผลิต2!N:N)+SUMIF(เส้นแต่งหน้าขนมเค้ก!$C:$C,'รับ-จ่าย ประจำวัน'!$B18,เส้นแต่งหน้าขนมเค้ก!N:N)+SUMIF(แพ็ค!$C:$C,'รับ-จ่าย ประจำวัน'!$B18,แพ็ค!N:N)+SUMIF(ธุรการ!$C:$C,'รับ-จ่าย ประจำวัน'!$B18,ธุรการ!N:N)+SUMIF(เส้นแต่งหน้าขนมปัง!$C:$C,'รับ-จ่าย ประจำวัน'!$B18,เส้นแต่งหน้าขนมปัง!N:N)+SUMIF('วางแผนBC,CJ'!$C:$C,'รับ-จ่าย ประจำวัน'!$B18,'วางแผนBC,CJ'!N:N)+SUMIF(RD!$C:$C,'รับ-จ่าย ประจำวัน'!$B18,RD!N:N)+SUMIF('FG,ออนไล,คัดแยก'!$C:$C,'รับ-จ่าย ประจำวัน'!$B18,'FG,ออนไล,คัดแยก'!N:N)</f>
        <v>0</v>
      </c>
      <c r="AV18" s="16">
        <f>SUMIF(เตรียมส่วนผสม!$C:$C,'รับ-จ่าย ประจำวัน'!$B18,เตรียมส่วนผสม!O:O)+SUMIF(กวนไส้!$C:$C,'รับ-จ่าย ประจำวัน'!$B18,กวนไส้!O:O)+SUMIF(ผลิต1!$C:$C,'รับ-จ่าย ประจำวัน'!$B18,ผลิต1!O:O)+SUMIF(ผลิต2!$C:$C,'รับ-จ่าย ประจำวัน'!$B18,ผลิต2!O:O)+SUMIF(เส้นแต่งหน้าขนมเค้ก!$C:$C,'รับ-จ่าย ประจำวัน'!$B18,เส้นแต่งหน้าขนมเค้ก!O:O)+SUMIF(แพ็ค!$C:$C,'รับ-จ่าย ประจำวัน'!$B18,แพ็ค!O:O)+SUMIF(ธุรการ!$C:$C,'รับ-จ่าย ประจำวัน'!$B18,ธุรการ!O:O)+SUMIF(เส้นแต่งหน้าขนมปัง!$C:$C,'รับ-จ่าย ประจำวัน'!$B18,เส้นแต่งหน้าขนมปัง!O:O)+SUMIF('วางแผนBC,CJ'!$C:$C,'รับ-จ่าย ประจำวัน'!$B18,'วางแผนBC,CJ'!O:O)+SUMIF(RD!$C:$C,'รับ-จ่าย ประจำวัน'!$B18,RD!O:O)+SUMIF('FG,ออนไล,คัดแยก'!$C:$C,'รับ-จ่าย ประจำวัน'!$B18,'FG,ออนไล,คัดแยก'!O:O)</f>
        <v>0</v>
      </c>
      <c r="AW18" s="16">
        <f>SUMIF(เตรียมส่วนผสม!$C:$C,'รับ-จ่าย ประจำวัน'!$B18,เตรียมส่วนผสม!P:P)+SUMIF(กวนไส้!$C:$C,'รับ-จ่าย ประจำวัน'!$B18,กวนไส้!P:P)+SUMIF(ผลิต1!$C:$C,'รับ-จ่าย ประจำวัน'!$B18,ผลิต1!P:P)+SUMIF(ผลิต2!$C:$C,'รับ-จ่าย ประจำวัน'!$B18,ผลิต2!P:P)+SUMIF(เส้นแต่งหน้าขนมเค้ก!$C:$C,'รับ-จ่าย ประจำวัน'!$B18,เส้นแต่งหน้าขนมเค้ก!P:P)+SUMIF(แพ็ค!$C:$C,'รับ-จ่าย ประจำวัน'!$B18,แพ็ค!P:P)+SUMIF(ธุรการ!$C:$C,'รับ-จ่าย ประจำวัน'!$B18,ธุรการ!P:P)+SUMIF(เส้นแต่งหน้าขนมปัง!$C:$C,'รับ-จ่าย ประจำวัน'!$B18,เส้นแต่งหน้าขนมปัง!P:P)+SUMIF('วางแผนBC,CJ'!$C:$C,'รับ-จ่าย ประจำวัน'!$B18,'วางแผนBC,CJ'!P:P)+SUMIF(RD!$C:$C,'รับ-จ่าย ประจำวัน'!$B18,RD!P:P)+SUMIF('FG,ออนไล,คัดแยก'!$C:$C,'รับ-จ่าย ประจำวัน'!$B18,'FG,ออนไล,คัดแยก'!P:P)</f>
        <v>0</v>
      </c>
      <c r="AX18" s="16">
        <f>SUMIF(เตรียมส่วนผสม!$C:$C,'รับ-จ่าย ประจำวัน'!$B18,เตรียมส่วนผสม!Q:Q)+SUMIF(กวนไส้!$C:$C,'รับ-จ่าย ประจำวัน'!$B18,กวนไส้!Q:Q)+SUMIF(ผลิต1!$C:$C,'รับ-จ่าย ประจำวัน'!$B18,ผลิต1!Q:Q)+SUMIF(ผลิต2!$C:$C,'รับ-จ่าย ประจำวัน'!$B18,ผลิต2!Q:Q)+SUMIF(เส้นแต่งหน้าขนมเค้ก!$C:$C,'รับ-จ่าย ประจำวัน'!$B18,เส้นแต่งหน้าขนมเค้ก!Q:Q)+SUMIF(แพ็ค!$C:$C,'รับ-จ่าย ประจำวัน'!$B18,แพ็ค!Q:Q)+SUMIF(ธุรการ!$C:$C,'รับ-จ่าย ประจำวัน'!$B18,ธุรการ!Q:Q)+SUMIF(เส้นแต่งหน้าขนมปัง!$C:$C,'รับ-จ่าย ประจำวัน'!$B18,เส้นแต่งหน้าขนมปัง!Q:Q)+SUMIF('วางแผนBC,CJ'!$C:$C,'รับ-จ่าย ประจำวัน'!$B18,'วางแผนBC,CJ'!Q:Q)+SUMIF(RD!$C:$C,'รับ-จ่าย ประจำวัน'!$B18,RD!Q:Q)+SUMIF('FG,ออนไล,คัดแยก'!$C:$C,'รับ-จ่าย ประจำวัน'!$B18,'FG,ออนไล,คัดแยก'!Q:Q)</f>
        <v>0</v>
      </c>
      <c r="AY18" s="16">
        <f>SUMIF(เตรียมส่วนผสม!$C:$C,'รับ-จ่าย ประจำวัน'!$B18,เตรียมส่วนผสม!R:R)+SUMIF(กวนไส้!$C:$C,'รับ-จ่าย ประจำวัน'!$B18,กวนไส้!R:R)+SUMIF(ผลิต1!$C:$C,'รับ-จ่าย ประจำวัน'!$B18,ผลิต1!R:R)+SUMIF(ผลิต2!$C:$C,'รับ-จ่าย ประจำวัน'!$B18,ผลิต2!R:R)+SUMIF(เส้นแต่งหน้าขนมเค้ก!$C:$C,'รับ-จ่าย ประจำวัน'!$B18,เส้นแต่งหน้าขนมเค้ก!R:R)+SUMIF(แพ็ค!$C:$C,'รับ-จ่าย ประจำวัน'!$B18,แพ็ค!R:R)+SUMIF(ธุรการ!$C:$C,'รับ-จ่าย ประจำวัน'!$B18,ธุรการ!R:R)+SUMIF(เส้นแต่งหน้าขนมปัง!$C:$C,'รับ-จ่าย ประจำวัน'!$B18,เส้นแต่งหน้าขนมปัง!R:R)+SUMIF('วางแผนBC,CJ'!$C:$C,'รับ-จ่าย ประจำวัน'!$B18,'วางแผนBC,CJ'!R:R)+SUMIF(RD!$C:$C,'รับ-จ่าย ประจำวัน'!$B18,RD!R:R)+SUMIF('FG,ออนไล,คัดแยก'!$C:$C,'รับ-จ่าย ประจำวัน'!$B18,'FG,ออนไล,คัดแยก'!R:R)</f>
        <v>0</v>
      </c>
      <c r="AZ18" s="16">
        <f>SUMIF(เตรียมส่วนผสม!$C:$C,'รับ-จ่าย ประจำวัน'!$B18,เตรียมส่วนผสม!S:S)+SUMIF(กวนไส้!$C:$C,'รับ-จ่าย ประจำวัน'!$B18,กวนไส้!S:S)+SUMIF(ผลิต1!$C:$C,'รับ-จ่าย ประจำวัน'!$B18,ผลิต1!S:S)+SUMIF(ผลิต2!$C:$C,'รับ-จ่าย ประจำวัน'!$B18,ผลิต2!S:S)+SUMIF(เส้นแต่งหน้าขนมเค้ก!$C:$C,'รับ-จ่าย ประจำวัน'!$B18,เส้นแต่งหน้าขนมเค้ก!S:S)+SUMIF(แพ็ค!$C:$C,'รับ-จ่าย ประจำวัน'!$B18,แพ็ค!S:S)+SUMIF(ธุรการ!$C:$C,'รับ-จ่าย ประจำวัน'!$B18,ธุรการ!S:S)+SUMIF(เส้นแต่งหน้าขนมปัง!$C:$C,'รับ-จ่าย ประจำวัน'!$B18,เส้นแต่งหน้าขนมปัง!S:S)+SUMIF('วางแผนBC,CJ'!$C:$C,'รับ-จ่าย ประจำวัน'!$B18,'วางแผนBC,CJ'!S:S)+SUMIF(RD!$C:$C,'รับ-จ่าย ประจำวัน'!$B18,RD!S:S)+SUMIF('FG,ออนไล,คัดแยก'!$C:$C,'รับ-จ่าย ประจำวัน'!$B18,'FG,ออนไล,คัดแยก'!S:S)</f>
        <v>0</v>
      </c>
      <c r="BA18" s="16">
        <f>SUMIF(เตรียมส่วนผสม!$C:$C,'รับ-จ่าย ประจำวัน'!$B18,เตรียมส่วนผสม!T:T)+SUMIF(กวนไส้!$C:$C,'รับ-จ่าย ประจำวัน'!$B18,กวนไส้!T:T)+SUMIF(ผลิต1!$C:$C,'รับ-จ่าย ประจำวัน'!$B18,ผลิต1!T:T)+SUMIF(ผลิต2!$C:$C,'รับ-จ่าย ประจำวัน'!$B18,ผลิต2!T:T)+SUMIF(เส้นแต่งหน้าขนมเค้ก!$C:$C,'รับ-จ่าย ประจำวัน'!$B18,เส้นแต่งหน้าขนมเค้ก!T:T)+SUMIF(แพ็ค!$C:$C,'รับ-จ่าย ประจำวัน'!$B18,แพ็ค!T:T)+SUMIF(ธุรการ!$C:$C,'รับ-จ่าย ประจำวัน'!$B18,ธุรการ!T:T)+SUMIF(เส้นแต่งหน้าขนมปัง!$C:$C,'รับ-จ่าย ประจำวัน'!$B18,เส้นแต่งหน้าขนมปัง!T:T)+SUMIF('วางแผนBC,CJ'!$C:$C,'รับ-จ่าย ประจำวัน'!$B18,'วางแผนBC,CJ'!T:T)+SUMIF(RD!$C:$C,'รับ-จ่าย ประจำวัน'!$B18,RD!T:T)+SUMIF('FG,ออนไล,คัดแยก'!$C:$C,'รับ-จ่าย ประจำวัน'!$B18,'FG,ออนไล,คัดแยก'!T:T)</f>
        <v>0</v>
      </c>
      <c r="BB18" s="16">
        <f>SUMIF(เตรียมส่วนผสม!$C:$C,'รับ-จ่าย ประจำวัน'!$B18,เตรียมส่วนผสม!U:U)+SUMIF(กวนไส้!$C:$C,'รับ-จ่าย ประจำวัน'!$B18,กวนไส้!U:U)+SUMIF(ผลิต1!$C:$C,'รับ-จ่าย ประจำวัน'!$B18,ผลิต1!U:U)+SUMIF(ผลิต2!$C:$C,'รับ-จ่าย ประจำวัน'!$B18,ผลิต2!U:U)+SUMIF(เส้นแต่งหน้าขนมเค้ก!$C:$C,'รับ-จ่าย ประจำวัน'!$B18,เส้นแต่งหน้าขนมเค้ก!U:U)+SUMIF(แพ็ค!$C:$C,'รับ-จ่าย ประจำวัน'!$B18,แพ็ค!U:U)+SUMIF(ธุรการ!$C:$C,'รับ-จ่าย ประจำวัน'!$B18,ธุรการ!U:U)+SUMIF(เส้นแต่งหน้าขนมปัง!$C:$C,'รับ-จ่าย ประจำวัน'!$B18,เส้นแต่งหน้าขนมปัง!U:U)+SUMIF('วางแผนBC,CJ'!$C:$C,'รับ-จ่าย ประจำวัน'!$B18,'วางแผนBC,CJ'!U:U)+SUMIF(RD!$C:$C,'รับ-จ่าย ประจำวัน'!$B18,RD!U:U)+SUMIF('FG,ออนไล,คัดแยก'!$C:$C,'รับ-จ่าย ประจำวัน'!$B18,'FG,ออนไล,คัดแยก'!U:U)</f>
        <v>0</v>
      </c>
      <c r="BC18" s="16">
        <f>SUMIF(เตรียมส่วนผสม!$C:$C,'รับ-จ่าย ประจำวัน'!$B18,เตรียมส่วนผสม!V:V)+SUMIF(กวนไส้!$C:$C,'รับ-จ่าย ประจำวัน'!$B18,กวนไส้!V:V)+SUMIF(ผลิต1!$C:$C,'รับ-จ่าย ประจำวัน'!$B18,ผลิต1!V:V)+SUMIF(ผลิต2!$C:$C,'รับ-จ่าย ประจำวัน'!$B18,ผลิต2!V:V)+SUMIF(เส้นแต่งหน้าขนมเค้ก!$C:$C,'รับ-จ่าย ประจำวัน'!$B18,เส้นแต่งหน้าขนมเค้ก!V:V)+SUMIF(แพ็ค!$C:$C,'รับ-จ่าย ประจำวัน'!$B18,แพ็ค!V:V)+SUMIF(ธุรการ!$C:$C,'รับ-จ่าย ประจำวัน'!$B18,ธุรการ!V:V)+SUMIF(เส้นแต่งหน้าขนมปัง!$C:$C,'รับ-จ่าย ประจำวัน'!$B18,เส้นแต่งหน้าขนมปัง!V:V)+SUMIF('วางแผนBC,CJ'!$C:$C,'รับ-จ่าย ประจำวัน'!$B18,'วางแผนBC,CJ'!V:V)+SUMIF(RD!$C:$C,'รับ-จ่าย ประจำวัน'!$B18,RD!V:V)+SUMIF('FG,ออนไล,คัดแยก'!$C:$C,'รับ-จ่าย ประจำวัน'!$B18,'FG,ออนไล,คัดแยก'!V:V)</f>
        <v>0</v>
      </c>
      <c r="BD18" s="16">
        <f>SUMIF(เตรียมส่วนผสม!$C:$C,'รับ-จ่าย ประจำวัน'!$B18,เตรียมส่วนผสม!W:W)+SUMIF(กวนไส้!$C:$C,'รับ-จ่าย ประจำวัน'!$B18,กวนไส้!W:W)+SUMIF(ผลิต1!$C:$C,'รับ-จ่าย ประจำวัน'!$B18,ผลิต1!W:W)+SUMIF(ผลิต2!$C:$C,'รับ-จ่าย ประจำวัน'!$B18,ผลิต2!W:W)+SUMIF(เส้นแต่งหน้าขนมเค้ก!$C:$C,'รับ-จ่าย ประจำวัน'!$B18,เส้นแต่งหน้าขนมเค้ก!W:W)+SUMIF(แพ็ค!$C:$C,'รับ-จ่าย ประจำวัน'!$B18,แพ็ค!W:W)+SUMIF(ธุรการ!$C:$C,'รับ-จ่าย ประจำวัน'!$B18,ธุรการ!W:W)+SUMIF(เส้นแต่งหน้าขนมปัง!$C:$C,'รับ-จ่าย ประจำวัน'!$B18,เส้นแต่งหน้าขนมปัง!W:W)+SUMIF('วางแผนBC,CJ'!$C:$C,'รับ-จ่าย ประจำวัน'!$B18,'วางแผนBC,CJ'!W:W)+SUMIF(RD!$C:$C,'รับ-จ่าย ประจำวัน'!$B18,RD!W:W)+SUMIF('FG,ออนไล,คัดแยก'!$C:$C,'รับ-จ่าย ประจำวัน'!$B18,'FG,ออนไล,คัดแยก'!W:W)</f>
        <v>0</v>
      </c>
      <c r="BE18" s="16">
        <f>SUMIF(เตรียมส่วนผสม!$C:$C,'รับ-จ่าย ประจำวัน'!$B18,เตรียมส่วนผสม!X:X)+SUMIF(กวนไส้!$C:$C,'รับ-จ่าย ประจำวัน'!$B18,กวนไส้!X:X)+SUMIF(ผลิต1!$C:$C,'รับ-จ่าย ประจำวัน'!$B18,ผลิต1!X:X)+SUMIF(ผลิต2!$C:$C,'รับ-จ่าย ประจำวัน'!$B18,ผลิต2!X:X)+SUMIF(เส้นแต่งหน้าขนมเค้ก!$C:$C,'รับ-จ่าย ประจำวัน'!$B18,เส้นแต่งหน้าขนมเค้ก!X:X)+SUMIF(แพ็ค!$C:$C,'รับ-จ่าย ประจำวัน'!$B18,แพ็ค!X:X)+SUMIF(ธุรการ!$C:$C,'รับ-จ่าย ประจำวัน'!$B18,ธุรการ!X:X)+SUMIF(เส้นแต่งหน้าขนมปัง!$C:$C,'รับ-จ่าย ประจำวัน'!$B18,เส้นแต่งหน้าขนมปัง!X:X)+SUMIF('วางแผนBC,CJ'!$C:$C,'รับ-จ่าย ประจำวัน'!$B18,'วางแผนBC,CJ'!X:X)+SUMIF(RD!$C:$C,'รับ-จ่าย ประจำวัน'!$B18,RD!X:X)+SUMIF('FG,ออนไล,คัดแยก'!$C:$C,'รับ-จ่าย ประจำวัน'!$B18,'FG,ออนไล,คัดแยก'!X:X)</f>
        <v>0</v>
      </c>
      <c r="BF18" s="16">
        <f>SUMIF(เตรียมส่วนผสม!$C:$C,'รับ-จ่าย ประจำวัน'!$B18,เตรียมส่วนผสม!Y:Y)+SUMIF(กวนไส้!$C:$C,'รับ-จ่าย ประจำวัน'!$B18,กวนไส้!Y:Y)+SUMIF(ผลิต1!$C:$C,'รับ-จ่าย ประจำวัน'!$B18,ผลิต1!Y:Y)+SUMIF(ผลิต2!$C:$C,'รับ-จ่าย ประจำวัน'!$B18,ผลิต2!Y:Y)+SUMIF(เส้นแต่งหน้าขนมเค้ก!$C:$C,'รับ-จ่าย ประจำวัน'!$B18,เส้นแต่งหน้าขนมเค้ก!Y:Y)+SUMIF(แพ็ค!$C:$C,'รับ-จ่าย ประจำวัน'!$B18,แพ็ค!Y:Y)+SUMIF(ธุรการ!$C:$C,'รับ-จ่าย ประจำวัน'!$B18,ธุรการ!Y:Y)+SUMIF(เส้นแต่งหน้าขนมปัง!$C:$C,'รับ-จ่าย ประจำวัน'!$B18,เส้นแต่งหน้าขนมปัง!Y:Y)+SUMIF('วางแผนBC,CJ'!$C:$C,'รับ-จ่าย ประจำวัน'!$B18,'วางแผนBC,CJ'!Y:Y)+SUMIF(RD!$C:$C,'รับ-จ่าย ประจำวัน'!$B18,RD!Y:Y)+SUMIF('FG,ออนไล,คัดแยก'!$C:$C,'รับ-จ่าย ประจำวัน'!$B18,'FG,ออนไล,คัดแยก'!Y:Y)</f>
        <v>0</v>
      </c>
      <c r="BG18" s="16">
        <f>SUMIF(เตรียมส่วนผสม!$C:$C,'รับ-จ่าย ประจำวัน'!$B18,เตรียมส่วนผสม!Z:Z)+SUMIF(กวนไส้!$C:$C,'รับ-จ่าย ประจำวัน'!$B18,กวนไส้!Z:Z)+SUMIF(ผลิต1!$C:$C,'รับ-จ่าย ประจำวัน'!$B18,ผลิต1!Z:Z)+SUMIF(ผลิต2!$C:$C,'รับ-จ่าย ประจำวัน'!$B18,ผลิต2!Z:Z)+SUMIF(เส้นแต่งหน้าขนมเค้ก!$C:$C,'รับ-จ่าย ประจำวัน'!$B18,เส้นแต่งหน้าขนมเค้ก!Z:Z)+SUMIF(แพ็ค!$C:$C,'รับ-จ่าย ประจำวัน'!$B18,แพ็ค!Z:Z)+SUMIF(ธุรการ!$C:$C,'รับ-จ่าย ประจำวัน'!$B18,ธุรการ!Z:Z)+SUMIF(เส้นแต่งหน้าขนมปัง!$C:$C,'รับ-จ่าย ประจำวัน'!$B18,เส้นแต่งหน้าขนมปัง!Z:Z)+SUMIF('วางแผนBC,CJ'!$C:$C,'รับ-จ่าย ประจำวัน'!$B18,'วางแผนBC,CJ'!Z:Z)+SUMIF(RD!$C:$C,'รับ-จ่าย ประจำวัน'!$B18,RD!Z:Z)+SUMIF('FG,ออนไล,คัดแยก'!$C:$C,'รับ-จ่าย ประจำวัน'!$B18,'FG,ออนไล,คัดแยก'!Z:Z)</f>
        <v>0</v>
      </c>
      <c r="BH18" s="16">
        <f>SUMIF(เตรียมส่วนผสม!$C:$C,'รับ-จ่าย ประจำวัน'!$B18,เตรียมส่วนผสม!AA:AA)+SUMIF(กวนไส้!$C:$C,'รับ-จ่าย ประจำวัน'!$B18,กวนไส้!AA:AA)+SUMIF(ผลิต1!$C:$C,'รับ-จ่าย ประจำวัน'!$B18,ผลิต1!AA:AA)+SUMIF(ผลิต2!$C:$C,'รับ-จ่าย ประจำวัน'!$B18,ผลิต2!AA:AA)+SUMIF(เส้นแต่งหน้าขนมเค้ก!$C:$C,'รับ-จ่าย ประจำวัน'!$B18,เส้นแต่งหน้าขนมเค้ก!AA:AA)+SUMIF(แพ็ค!$C:$C,'รับ-จ่าย ประจำวัน'!$B18,แพ็ค!AA:AA)+SUMIF(ธุรการ!$C:$C,'รับ-จ่าย ประจำวัน'!$B18,ธุรการ!AA:AA)+SUMIF(เส้นแต่งหน้าขนมปัง!$C:$C,'รับ-จ่าย ประจำวัน'!$B18,เส้นแต่งหน้าขนมปัง!AA:AA)+SUMIF('วางแผนBC,CJ'!$C:$C,'รับ-จ่าย ประจำวัน'!$B18,'วางแผนBC,CJ'!AA:AA)+SUMIF(RD!$C:$C,'รับ-จ่าย ประจำวัน'!$B18,RD!AA:AA)+SUMIF('FG,ออนไล,คัดแยก'!$C:$C,'รับ-จ่าย ประจำวัน'!$B18,'FG,ออนไล,คัดแยก'!AA:AA)</f>
        <v>0</v>
      </c>
      <c r="BI18" s="16">
        <f>SUMIF(เตรียมส่วนผสม!$C:$C,'รับ-จ่าย ประจำวัน'!$B18,เตรียมส่วนผสม!AB:AB)+SUMIF(กวนไส้!$C:$C,'รับ-จ่าย ประจำวัน'!$B18,กวนไส้!AB:AB)+SUMIF(ผลิต1!$C:$C,'รับ-จ่าย ประจำวัน'!$B18,ผลิต1!AB:AB)+SUMIF(ผลิต2!$C:$C,'รับ-จ่าย ประจำวัน'!$B18,ผลิต2!AB:AB)+SUMIF(เส้นแต่งหน้าขนมเค้ก!$C:$C,'รับ-จ่าย ประจำวัน'!$B18,เส้นแต่งหน้าขนมเค้ก!AB:AB)+SUMIF(แพ็ค!$C:$C,'รับ-จ่าย ประจำวัน'!$B18,แพ็ค!AB:AB)+SUMIF(ธุรการ!$C:$C,'รับ-จ่าย ประจำวัน'!$B18,ธุรการ!AB:AB)+SUMIF(เส้นแต่งหน้าขนมปัง!$C:$C,'รับ-จ่าย ประจำวัน'!$B18,เส้นแต่งหน้าขนมปัง!AB:AB)+SUMIF('วางแผนBC,CJ'!$C:$C,'รับ-จ่าย ประจำวัน'!$B18,'วางแผนBC,CJ'!AB:AB)+SUMIF(RD!$C:$C,'รับ-จ่าย ประจำวัน'!$B18,RD!AB:AB)+SUMIF('FG,ออนไล,คัดแยก'!$C:$C,'รับ-จ่าย ประจำวัน'!$B18,'FG,ออนไล,คัดแยก'!AB:AB)</f>
        <v>0</v>
      </c>
      <c r="BJ18" s="16">
        <f>SUMIF(เตรียมส่วนผสม!$C:$C,'รับ-จ่าย ประจำวัน'!$B18,เตรียมส่วนผสม!AC:AC)+SUMIF(กวนไส้!$C:$C,'รับ-จ่าย ประจำวัน'!$B18,กวนไส้!AC:AC)+SUMIF(ผลิต1!$C:$C,'รับ-จ่าย ประจำวัน'!$B18,ผลิต1!AC:AC)+SUMIF(ผลิต2!$C:$C,'รับ-จ่าย ประจำวัน'!$B18,ผลิต2!AC:AC)+SUMIF(เส้นแต่งหน้าขนมเค้ก!$C:$C,'รับ-จ่าย ประจำวัน'!$B18,เส้นแต่งหน้าขนมเค้ก!AC:AC)+SUMIF(แพ็ค!$C:$C,'รับ-จ่าย ประจำวัน'!$B18,แพ็ค!AC:AC)+SUMIF(ธุรการ!$C:$C,'รับ-จ่าย ประจำวัน'!$B18,ธุรการ!AC:AC)+SUMIF(เส้นแต่งหน้าขนมปัง!$C:$C,'รับ-จ่าย ประจำวัน'!$B18,เส้นแต่งหน้าขนมปัง!AC:AC)+SUMIF('วางแผนBC,CJ'!$C:$C,'รับ-จ่าย ประจำวัน'!$B18,'วางแผนBC,CJ'!AC:AC)+SUMIF(RD!$C:$C,'รับ-จ่าย ประจำวัน'!$B18,RD!AC:AC)+SUMIF('FG,ออนไล,คัดแยก'!$C:$C,'รับ-จ่าย ประจำวัน'!$B18,'FG,ออนไล,คัดแยก'!AC:AC)</f>
        <v>0</v>
      </c>
      <c r="BK18" s="16">
        <f>SUMIF(เตรียมส่วนผสม!$C:$C,'รับ-จ่าย ประจำวัน'!$B18,เตรียมส่วนผสม!AD:AD)+SUMIF(กวนไส้!$C:$C,'รับ-จ่าย ประจำวัน'!$B18,กวนไส้!AD:AD)+SUMIF(ผลิต1!$C:$C,'รับ-จ่าย ประจำวัน'!$B18,ผลิต1!AD:AD)+SUMIF(ผลิต2!$C:$C,'รับ-จ่าย ประจำวัน'!$B18,ผลิต2!AD:AD)+SUMIF(เส้นแต่งหน้าขนมเค้ก!$C:$C,'รับ-จ่าย ประจำวัน'!$B18,เส้นแต่งหน้าขนมเค้ก!AD:AD)+SUMIF(แพ็ค!$C:$C,'รับ-จ่าย ประจำวัน'!$B18,แพ็ค!AD:AD)+SUMIF(ธุรการ!$C:$C,'รับ-จ่าย ประจำวัน'!$B18,ธุรการ!AD:AD)+SUMIF(เส้นแต่งหน้าขนมปัง!$C:$C,'รับ-จ่าย ประจำวัน'!$B18,เส้นแต่งหน้าขนมปัง!AD:AD)+SUMIF('วางแผนBC,CJ'!$C:$C,'รับ-จ่าย ประจำวัน'!$B18,'วางแผนBC,CJ'!AD:AD)+SUMIF(RD!$C:$C,'รับ-จ่าย ประจำวัน'!$B18,RD!AD:AD)+SUMIF('FG,ออนไล,คัดแยก'!$C:$C,'รับ-จ่าย ประจำวัน'!$B18,'FG,ออนไล,คัดแยก'!AD:AD)</f>
        <v>0</v>
      </c>
      <c r="BL18" s="16">
        <f>SUMIF(เตรียมส่วนผสม!$C:$C,'รับ-จ่าย ประจำวัน'!$B18,เตรียมส่วนผสม!AE:AE)+SUMIF(กวนไส้!$C:$C,'รับ-จ่าย ประจำวัน'!$B18,กวนไส้!AE:AE)+SUMIF(ผลิต1!$C:$C,'รับ-จ่าย ประจำวัน'!$B18,ผลิต1!AE:AE)+SUMIF(ผลิต2!$C:$C,'รับ-จ่าย ประจำวัน'!$B18,ผลิต2!AE:AE)+SUMIF(เส้นแต่งหน้าขนมเค้ก!$C:$C,'รับ-จ่าย ประจำวัน'!$B18,เส้นแต่งหน้าขนมเค้ก!AE:AE)+SUMIF(แพ็ค!$C:$C,'รับ-จ่าย ประจำวัน'!$B18,แพ็ค!AE:AE)+SUMIF(ธุรการ!$C:$C,'รับ-จ่าย ประจำวัน'!$B18,ธุรการ!AE:AE)+SUMIF(เส้นแต่งหน้าขนมปัง!$C:$C,'รับ-จ่าย ประจำวัน'!$B18,เส้นแต่งหน้าขนมปัง!AE:AE)+SUMIF('วางแผนBC,CJ'!$C:$C,'รับ-จ่าย ประจำวัน'!$B18,'วางแผนBC,CJ'!AE:AE)+SUMIF(RD!$C:$C,'รับ-จ่าย ประจำวัน'!$B18,RD!AE:AE)+SUMIF('FG,ออนไล,คัดแยก'!$C:$C,'รับ-จ่าย ประจำวัน'!$B18,'FG,ออนไล,คัดแยก'!AE:AE)</f>
        <v>0</v>
      </c>
      <c r="BM18" s="16">
        <f>SUMIF(เตรียมส่วนผสม!$C:$C,'รับ-จ่าย ประจำวัน'!$B18,เตรียมส่วนผสม!AF:AF)+SUMIF(กวนไส้!$C:$C,'รับ-จ่าย ประจำวัน'!$B18,กวนไส้!AF:AF)+SUMIF(ผลิต1!$C:$C,'รับ-จ่าย ประจำวัน'!$B18,ผลิต1!AF:AF)+SUMIF(ผลิต2!$C:$C,'รับ-จ่าย ประจำวัน'!$B18,ผลิต2!AF:AF)+SUMIF(เส้นแต่งหน้าขนมเค้ก!$C:$C,'รับ-จ่าย ประจำวัน'!$B18,เส้นแต่งหน้าขนมเค้ก!AF:AF)+SUMIF(แพ็ค!$C:$C,'รับ-จ่าย ประจำวัน'!$B18,แพ็ค!AF:AF)+SUMIF(ธุรการ!$C:$C,'รับ-จ่าย ประจำวัน'!$B18,ธุรการ!AF:AF)+SUMIF(เส้นแต่งหน้าขนมปัง!$C:$C,'รับ-จ่าย ประจำวัน'!$B18,เส้นแต่งหน้าขนมปัง!AF:AF)+SUMIF('วางแผนBC,CJ'!$C:$C,'รับ-จ่าย ประจำวัน'!$B18,'วางแผนBC,CJ'!AF:AF)+SUMIF(RD!$C:$C,'รับ-จ่าย ประจำวัน'!$B18,RD!AF:AF)+SUMIF('FG,ออนไล,คัดแยก'!$C:$C,'รับ-จ่าย ประจำวัน'!$B18,'FG,ออนไล,คัดแยก'!AF:AF)</f>
        <v>0</v>
      </c>
      <c r="BN18" s="16">
        <f>SUMIF(เตรียมส่วนผสม!$C:$C,'รับ-จ่าย ประจำวัน'!$B18,เตรียมส่วนผสม!AG:AG)+SUMIF(กวนไส้!$C:$C,'รับ-จ่าย ประจำวัน'!$B18,กวนไส้!AG:AG)+SUMIF(ผลิต1!$C:$C,'รับ-จ่าย ประจำวัน'!$B18,ผลิต1!AG:AG)+SUMIF(ผลิต2!$C:$C,'รับ-จ่าย ประจำวัน'!$B18,ผลิต2!AG:AG)+SUMIF(เส้นแต่งหน้าขนมเค้ก!$C:$C,'รับ-จ่าย ประจำวัน'!$B18,เส้นแต่งหน้าขนมเค้ก!AG:AG)+SUMIF(แพ็ค!$C:$C,'รับ-จ่าย ประจำวัน'!$B18,แพ็ค!AG:AG)+SUMIF(ธุรการ!$C:$C,'รับ-จ่าย ประจำวัน'!$B18,ธุรการ!AG:AG)+SUMIF(เส้นแต่งหน้าขนมปัง!$C:$C,'รับ-จ่าย ประจำวัน'!$B18,เส้นแต่งหน้าขนมปัง!AG:AG)+SUMIF('วางแผนBC,CJ'!$C:$C,'รับ-จ่าย ประจำวัน'!$B18,'วางแผนBC,CJ'!AG:AG)+SUMIF(RD!$C:$C,'รับ-จ่าย ประจำวัน'!$B18,RD!AG:AG)+SUMIF('FG,ออนไล,คัดแยก'!$C:$C,'รับ-จ่าย ประจำวัน'!$B18,'FG,ออนไล,คัดแยก'!AG:AG)</f>
        <v>0</v>
      </c>
      <c r="BO18" s="16">
        <f>SUMIF(เตรียมส่วนผสม!$C:$C,'รับ-จ่าย ประจำวัน'!$B18,เตรียมส่วนผสม!AH:AH)+SUMIF(กวนไส้!$C:$C,'รับ-จ่าย ประจำวัน'!$B18,กวนไส้!AH:AH)+SUMIF(ผลิต1!$C:$C,'รับ-จ่าย ประจำวัน'!$B18,ผลิต1!AH:AH)+SUMIF(ผลิต2!$C:$C,'รับ-จ่าย ประจำวัน'!$B18,ผลิต2!AH:AH)+SUMIF(เส้นแต่งหน้าขนมเค้ก!$C:$C,'รับ-จ่าย ประจำวัน'!$B18,เส้นแต่งหน้าขนมเค้ก!AH:AH)+SUMIF(แพ็ค!$C:$C,'รับ-จ่าย ประจำวัน'!$B18,แพ็ค!AH:AH)+SUMIF(ธุรการ!$C:$C,'รับ-จ่าย ประจำวัน'!$B18,ธุรการ!AH:AH)+SUMIF(เส้นแต่งหน้าขนมปัง!$C:$C,'รับ-จ่าย ประจำวัน'!$B18,เส้นแต่งหน้าขนมปัง!AH:AH)+SUMIF('วางแผนBC,CJ'!$C:$C,'รับ-จ่าย ประจำวัน'!$B18,'วางแผนBC,CJ'!AH:AH)+SUMIF(RD!$C:$C,'รับ-จ่าย ประจำวัน'!$B18,RD!AH:AH)+SUMIF('FG,ออนไล,คัดแยก'!$C:$C,'รับ-จ่าย ประจำวัน'!$B18,'FG,ออนไล,คัดแยก'!AH:AH)</f>
        <v>0</v>
      </c>
      <c r="BP18" s="16">
        <f>SUMIF(เตรียมส่วนผสม!$C:$C,'รับ-จ่าย ประจำวัน'!$B18,เตรียมส่วนผสม!AI:AI)+SUMIF(กวนไส้!$C:$C,'รับ-จ่าย ประจำวัน'!$B18,กวนไส้!AI:AI)+SUMIF(ผลิต1!$C:$C,'รับ-จ่าย ประจำวัน'!$B18,ผลิต1!AI:AI)+SUMIF(ผลิต2!$C:$C,'รับ-จ่าย ประจำวัน'!$B18,ผลิต2!AI:AI)+SUMIF(เส้นแต่งหน้าขนมเค้ก!$C:$C,'รับ-จ่าย ประจำวัน'!$B18,เส้นแต่งหน้าขนมเค้ก!AI:AI)+SUMIF(แพ็ค!$C:$C,'รับ-จ่าย ประจำวัน'!$B18,แพ็ค!AI:AI)+SUMIF(ธุรการ!$C:$C,'รับ-จ่าย ประจำวัน'!$B18,ธุรการ!AI:AI)+SUMIF(เส้นแต่งหน้าขนมปัง!$C:$C,'รับ-จ่าย ประจำวัน'!$B18,เส้นแต่งหน้าขนมปัง!AI:AI)+SUMIF('วางแผนBC,CJ'!$C:$C,'รับ-จ่าย ประจำวัน'!$B18,'วางแผนBC,CJ'!AI:AI)+SUMIF(RD!$C:$C,'รับ-จ่าย ประจำวัน'!$B18,RD!AI:AI)+SUMIF('FG,ออนไล,คัดแยก'!$C:$C,'รับ-จ่าย ประจำวัน'!$B18,'FG,ออนไล,คัดแยก'!AI:AI)</f>
        <v>0</v>
      </c>
      <c r="BQ18" s="16">
        <f>SUMIF(เตรียมส่วนผสม!$C:$C,'รับ-จ่าย ประจำวัน'!$B18,เตรียมส่วนผสม!AJ:AJ)+SUMIF(กวนไส้!$C:$C,'รับ-จ่าย ประจำวัน'!$B18,กวนไส้!AJ:AJ)+SUMIF(ผลิต1!$C:$C,'รับ-จ่าย ประจำวัน'!$B18,ผลิต1!AJ:AJ)+SUMIF(ผลิต2!$C:$C,'รับ-จ่าย ประจำวัน'!$B18,ผลิต2!AJ:AJ)+SUMIF(เส้นแต่งหน้าขนมเค้ก!$C:$C,'รับ-จ่าย ประจำวัน'!$B18,เส้นแต่งหน้าขนมเค้ก!AJ:AJ)+SUMIF(แพ็ค!$C:$C,'รับ-จ่าย ประจำวัน'!$B18,แพ็ค!AJ:AJ)+SUMIF(ธุรการ!$C:$C,'รับ-จ่าย ประจำวัน'!$B18,ธุรการ!AJ:AJ)+SUMIF(เส้นแต่งหน้าขนมปัง!$C:$C,'รับ-จ่าย ประจำวัน'!$B18,เส้นแต่งหน้าขนมปัง!AJ:AJ)+SUMIF('วางแผนBC,CJ'!$C:$C,'รับ-จ่าย ประจำวัน'!$B18,'วางแผนBC,CJ'!AJ:AJ)+SUMIF(RD!$C:$C,'รับ-จ่าย ประจำวัน'!$B18,RD!AJ:AJ)+SUMIF('FG,ออนไล,คัดแยก'!$C:$C,'รับ-จ่าย ประจำวัน'!$B18,'FG,ออนไล,คัดแยก'!AJ:AJ)</f>
        <v>0</v>
      </c>
      <c r="BR18" s="16">
        <f>SUMIF(เตรียมส่วนผสม!$C:$C,'รับ-จ่าย ประจำวัน'!$B18,เตรียมส่วนผสม!AK:AK)+SUMIF(กวนไส้!$C:$C,'รับ-จ่าย ประจำวัน'!$B18,กวนไส้!AK:AK)+SUMIF(ผลิต1!$C:$C,'รับ-จ่าย ประจำวัน'!$B18,ผลิต1!AK:AK)+SUMIF(ผลิต2!$C:$C,'รับ-จ่าย ประจำวัน'!$B18,ผลิต2!AK:AK)+SUMIF(เส้นแต่งหน้าขนมเค้ก!$C:$C,'รับ-จ่าย ประจำวัน'!$B18,เส้นแต่งหน้าขนมเค้ก!AK:AK)+SUMIF(แพ็ค!$C:$C,'รับ-จ่าย ประจำวัน'!$B18,แพ็ค!AK:AK)+SUMIF(ธุรการ!$C:$C,'รับ-จ่าย ประจำวัน'!$B18,ธุรการ!AK:AK)+SUMIF(เส้นแต่งหน้าขนมปัง!$C:$C,'รับ-จ่าย ประจำวัน'!$B18,เส้นแต่งหน้าขนมปัง!AK:AK)+SUMIF('วางแผนBC,CJ'!$C:$C,'รับ-จ่าย ประจำวัน'!$B18,'วางแผนBC,CJ'!AK:AK)+SUMIF(RD!$C:$C,'รับ-จ่าย ประจำวัน'!$B18,RD!AK:AK)+SUMIF('FG,ออนไล,คัดแยก'!$C:$C,'รับ-จ่าย ประจำวัน'!$B18,'FG,ออนไล,คัดแยก'!AK:AK)</f>
        <v>0</v>
      </c>
      <c r="BS18" s="16">
        <f>SUMIF(เตรียมส่วนผสม!$C:$C,'รับ-จ่าย ประจำวัน'!$B18,เตรียมส่วนผสม!AL:AL)+SUMIF(กวนไส้!$C:$C,'รับ-จ่าย ประจำวัน'!$B18,กวนไส้!AL:AL)+SUMIF(ผลิต1!$C:$C,'รับ-จ่าย ประจำวัน'!$B18,ผลิต1!AL:AL)+SUMIF(ผลิต2!$C:$C,'รับ-จ่าย ประจำวัน'!$B18,ผลิต2!AL:AL)+SUMIF(เส้นแต่งหน้าขนมเค้ก!$C:$C,'รับ-จ่าย ประจำวัน'!$B18,เส้นแต่งหน้าขนมเค้ก!AL:AL)+SUMIF(แพ็ค!$C:$C,'รับ-จ่าย ประจำวัน'!$B18,แพ็ค!AL:AL)+SUMIF(ธุรการ!$C:$C,'รับ-จ่าย ประจำวัน'!$B18,ธุรการ!AL:AL)+SUMIF(เส้นแต่งหน้าขนมปัง!$C:$C,'รับ-จ่าย ประจำวัน'!$B18,เส้นแต่งหน้าขนมปัง!AL:AL)+SUMIF('วางแผนBC,CJ'!$C:$C,'รับ-จ่าย ประจำวัน'!$B18,'วางแผนBC,CJ'!AL:AL)+SUMIF(RD!$C:$C,'รับ-จ่าย ประจำวัน'!$B18,RD!AL:AL)+SUMIF('FG,ออนไล,คัดแยก'!$C:$C,'รับ-จ่าย ประจำวัน'!$B18,'FG,ออนไล,คัดแยก'!AL:AL)</f>
        <v>0</v>
      </c>
      <c r="BT18" s="18">
        <f t="shared" si="1"/>
        <v>0</v>
      </c>
      <c r="BU18" s="116"/>
      <c r="BV18" s="146">
        <f t="shared" si="2"/>
        <v>0</v>
      </c>
      <c r="BW18" s="183">
        <v>30</v>
      </c>
      <c r="BX18" s="172">
        <f t="shared" si="6"/>
        <v>0</v>
      </c>
      <c r="BY18" s="188" t="e">
        <f t="shared" si="3"/>
        <v>#DIV/0!</v>
      </c>
      <c r="BZ18" s="180" t="e">
        <f t="shared" ca="1" si="4"/>
        <v>#DIV/0!</v>
      </c>
      <c r="CA18" s="93"/>
      <c r="CB18" s="93"/>
      <c r="CC18" s="93"/>
      <c r="CD18" s="93"/>
      <c r="CE18" s="93"/>
      <c r="CF18" s="93"/>
      <c r="CG18" s="93"/>
      <c r="CH18" s="93"/>
      <c r="CI18" s="93"/>
      <c r="CJ18" s="94"/>
      <c r="CK18" s="9">
        <f t="shared" si="5"/>
        <v>0</v>
      </c>
    </row>
    <row r="19" spans="1:89" hidden="1" x14ac:dyDescent="0.5">
      <c r="A19" s="149" t="s">
        <v>143</v>
      </c>
      <c r="B19" s="34">
        <v>1024301006</v>
      </c>
      <c r="C19" s="10" t="s">
        <v>144</v>
      </c>
      <c r="D19" s="135" t="s">
        <v>61</v>
      </c>
      <c r="E19" s="11">
        <v>0</v>
      </c>
      <c r="F19" s="75"/>
      <c r="G19" s="11" t="s">
        <v>62</v>
      </c>
      <c r="H19" s="12">
        <v>1200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3"/>
      <c r="AF19" s="13"/>
      <c r="AG19" s="13"/>
      <c r="AH19" s="13"/>
      <c r="AI19" s="14"/>
      <c r="AJ19" s="14"/>
      <c r="AK19" s="14"/>
      <c r="AL19" s="14"/>
      <c r="AM19" s="14"/>
      <c r="AN19" s="15">
        <f t="shared" si="0"/>
        <v>0</v>
      </c>
      <c r="AO19" s="16">
        <f>SUMIF(เตรียมส่วนผสม!$C:$C,'รับ-จ่าย ประจำวัน'!$B19,เตรียมส่วนผสม!H:H)+SUMIF(กวนไส้!$C:$C,'รับ-จ่าย ประจำวัน'!$B19,กวนไส้!H:H)+SUMIF(ผลิต1!$C:$C,'รับ-จ่าย ประจำวัน'!$B19,ผลิต1!H:H)+SUMIF(ผลิต2!$C:$C,'รับ-จ่าย ประจำวัน'!$B19,ผลิต2!H:H)+SUMIF(เส้นแต่งหน้าขนมเค้ก!$C:$C,'รับ-จ่าย ประจำวัน'!$B19,เส้นแต่งหน้าขนมเค้ก!H:H)+SUMIF(แพ็ค!$C:$C,'รับ-จ่าย ประจำวัน'!$B19,แพ็ค!H:H)+SUMIF(ธุรการ!$C:$C,'รับ-จ่าย ประจำวัน'!$B19,ธุรการ!H:H)+SUMIF(เส้นแต่งหน้าขนมปัง!$C:$C,'รับ-จ่าย ประจำวัน'!$B19,เส้นแต่งหน้าขนมปัง!H:H)+SUMIF('วางแผนBC,CJ'!$C:$C,'รับ-จ่าย ประจำวัน'!$B19,'วางแผนBC,CJ'!H:H)+SUMIF(RD!$C:$C,'รับ-จ่าย ประจำวัน'!$B19,RD!H:H)+SUMIF('FG,ออนไล,คัดแยก'!$C:$C,'รับ-จ่าย ประจำวัน'!$B19,'FG,ออนไล,คัดแยก'!H:H)</f>
        <v>0</v>
      </c>
      <c r="AP19" s="16">
        <f>SUMIF(เตรียมส่วนผสม!$C:$C,'รับ-จ่าย ประจำวัน'!$B19,เตรียมส่วนผสม!I:I)+SUMIF(กวนไส้!$C:$C,'รับ-จ่าย ประจำวัน'!$B19,กวนไส้!I:I)+SUMIF(ผลิต1!$C:$C,'รับ-จ่าย ประจำวัน'!$B19,ผลิต1!I:I)+SUMIF(ผลิต2!$C:$C,'รับ-จ่าย ประจำวัน'!$B19,ผลิต2!I:I)+SUMIF(เส้นแต่งหน้าขนมเค้ก!$C:$C,'รับ-จ่าย ประจำวัน'!$B19,เส้นแต่งหน้าขนมเค้ก!I:I)+SUMIF(แพ็ค!$C:$C,'รับ-จ่าย ประจำวัน'!$B19,แพ็ค!I:I)+SUMIF(ธุรการ!$C:$C,'รับ-จ่าย ประจำวัน'!$B19,ธุรการ!I:I)+SUMIF(เส้นแต่งหน้าขนมปัง!$C:$C,'รับ-จ่าย ประจำวัน'!$B19,เส้นแต่งหน้าขนมปัง!I:I)+SUMIF('วางแผนBC,CJ'!$C:$C,'รับ-จ่าย ประจำวัน'!$B19,'วางแผนBC,CJ'!I:I)+SUMIF(RD!$C:$C,'รับ-จ่าย ประจำวัน'!$B19,RD!I:I)+SUMIF('FG,ออนไล,คัดแยก'!$C:$C,'รับ-จ่าย ประจำวัน'!$B19,'FG,ออนไล,คัดแยก'!I:I)</f>
        <v>0</v>
      </c>
      <c r="AQ19" s="16">
        <f>SUMIF(เตรียมส่วนผสม!$C:$C,'รับ-จ่าย ประจำวัน'!$B19,เตรียมส่วนผสม!J:J)+SUMIF(กวนไส้!$C:$C,'รับ-จ่าย ประจำวัน'!$B19,กวนไส้!J:J)+SUMIF(ผลิต1!$C:$C,'รับ-จ่าย ประจำวัน'!$B19,ผลิต1!J:J)+SUMIF(ผลิต2!$C:$C,'รับ-จ่าย ประจำวัน'!$B19,ผลิต2!J:J)+SUMIF(เส้นแต่งหน้าขนมเค้ก!$C:$C,'รับ-จ่าย ประจำวัน'!$B19,เส้นแต่งหน้าขนมเค้ก!J:J)+SUMIF(แพ็ค!$C:$C,'รับ-จ่าย ประจำวัน'!$B19,แพ็ค!J:J)+SUMIF(ธุรการ!$C:$C,'รับ-จ่าย ประจำวัน'!$B19,ธุรการ!J:J)+SUMIF(เส้นแต่งหน้าขนมปัง!$C:$C,'รับ-จ่าย ประจำวัน'!$B19,เส้นแต่งหน้าขนมปัง!J:J)+SUMIF('วางแผนBC,CJ'!$C:$C,'รับ-จ่าย ประจำวัน'!$B19,'วางแผนBC,CJ'!J:J)+SUMIF(RD!$C:$C,'รับ-จ่าย ประจำวัน'!$B19,RD!J:J)+SUMIF('FG,ออนไล,คัดแยก'!$C:$C,'รับ-จ่าย ประจำวัน'!$B19,'FG,ออนไล,คัดแยก'!J:J)</f>
        <v>0</v>
      </c>
      <c r="AR19" s="16">
        <f>SUMIF(เตรียมส่วนผสม!$C:$C,'รับ-จ่าย ประจำวัน'!$B19,เตรียมส่วนผสม!K:K)+SUMIF(กวนไส้!$C:$C,'รับ-จ่าย ประจำวัน'!$B19,กวนไส้!K:K)+SUMIF(ผลิต1!$C:$C,'รับ-จ่าย ประจำวัน'!$B19,ผลิต1!K:K)+SUMIF(ผลิต2!$C:$C,'รับ-จ่าย ประจำวัน'!$B19,ผลิต2!K:K)+SUMIF(เส้นแต่งหน้าขนมเค้ก!$C:$C,'รับ-จ่าย ประจำวัน'!$B19,เส้นแต่งหน้าขนมเค้ก!K:K)+SUMIF(แพ็ค!$C:$C,'รับ-จ่าย ประจำวัน'!$B19,แพ็ค!K:K)+SUMIF(ธุรการ!$C:$C,'รับ-จ่าย ประจำวัน'!$B19,ธุรการ!K:K)+SUMIF(เส้นแต่งหน้าขนมปัง!$C:$C,'รับ-จ่าย ประจำวัน'!$B19,เส้นแต่งหน้าขนมปัง!K:K)+SUMIF('วางแผนBC,CJ'!$C:$C,'รับ-จ่าย ประจำวัน'!$B19,'วางแผนBC,CJ'!K:K)+SUMIF(RD!$C:$C,'รับ-จ่าย ประจำวัน'!$B19,RD!K:K)+SUMIF('FG,ออนไล,คัดแยก'!$C:$C,'รับ-จ่าย ประจำวัน'!$B19,'FG,ออนไล,คัดแยก'!K:K)</f>
        <v>0</v>
      </c>
      <c r="AS19" s="16">
        <f>SUMIF(เตรียมส่วนผสม!$C:$C,'รับ-จ่าย ประจำวัน'!$B19,เตรียมส่วนผสม!L:L)+SUMIF(กวนไส้!$C:$C,'รับ-จ่าย ประจำวัน'!$B19,กวนไส้!L:L)+SUMIF(ผลิต1!$C:$C,'รับ-จ่าย ประจำวัน'!$B19,ผลิต1!L:L)+SUMIF(ผลิต2!$C:$C,'รับ-จ่าย ประจำวัน'!$B19,ผลิต2!L:L)+SUMIF(เส้นแต่งหน้าขนมเค้ก!$C:$C,'รับ-จ่าย ประจำวัน'!$B19,เส้นแต่งหน้าขนมเค้ก!L:L)+SUMIF(แพ็ค!$C:$C,'รับ-จ่าย ประจำวัน'!$B19,แพ็ค!L:L)+SUMIF(ธุรการ!$C:$C,'รับ-จ่าย ประจำวัน'!$B19,ธุรการ!L:L)+SUMIF(เส้นแต่งหน้าขนมปัง!$C:$C,'รับ-จ่าย ประจำวัน'!$B19,เส้นแต่งหน้าขนมปัง!L:L)+SUMIF('วางแผนBC,CJ'!$C:$C,'รับ-จ่าย ประจำวัน'!$B19,'วางแผนBC,CJ'!L:L)+SUMIF(RD!$C:$C,'รับ-จ่าย ประจำวัน'!$B19,RD!L:L)+SUMIF('FG,ออนไล,คัดแยก'!$C:$C,'รับ-จ่าย ประจำวัน'!$B19,'FG,ออนไล,คัดแยก'!L:L)</f>
        <v>0</v>
      </c>
      <c r="AT19" s="16">
        <f>SUMIF(เตรียมส่วนผสม!$C:$C,'รับ-จ่าย ประจำวัน'!$B19,เตรียมส่วนผสม!M:M)+SUMIF(กวนไส้!$C:$C,'รับ-จ่าย ประจำวัน'!$B19,กวนไส้!M:M)+SUMIF(ผลิต1!$C:$C,'รับ-จ่าย ประจำวัน'!$B19,ผลิต1!M:M)+SUMIF(ผลิต2!$C:$C,'รับ-จ่าย ประจำวัน'!$B19,ผลิต2!M:M)+SUMIF(เส้นแต่งหน้าขนมเค้ก!$C:$C,'รับ-จ่าย ประจำวัน'!$B19,เส้นแต่งหน้าขนมเค้ก!M:M)+SUMIF(แพ็ค!$C:$C,'รับ-จ่าย ประจำวัน'!$B19,แพ็ค!M:M)+SUMIF(ธุรการ!$C:$C,'รับ-จ่าย ประจำวัน'!$B19,ธุรการ!M:M)+SUMIF(เส้นแต่งหน้าขนมปัง!$C:$C,'รับ-จ่าย ประจำวัน'!$B19,เส้นแต่งหน้าขนมปัง!M:M)+SUMIF('วางแผนBC,CJ'!$C:$C,'รับ-จ่าย ประจำวัน'!$B19,'วางแผนBC,CJ'!M:M)+SUMIF(RD!$C:$C,'รับ-จ่าย ประจำวัน'!$B19,RD!M:M)+SUMIF('FG,ออนไล,คัดแยก'!$C:$C,'รับ-จ่าย ประจำวัน'!$B19,'FG,ออนไล,คัดแยก'!M:M)</f>
        <v>0</v>
      </c>
      <c r="AU19" s="16">
        <f>SUMIF(เตรียมส่วนผสม!$C:$C,'รับ-จ่าย ประจำวัน'!$B19,เตรียมส่วนผสม!N:N)+SUMIF(กวนไส้!$C:$C,'รับ-จ่าย ประจำวัน'!$B19,กวนไส้!N:N)+SUMIF(ผลิต1!$C:$C,'รับ-จ่าย ประจำวัน'!$B19,ผลิต1!N:N)+SUMIF(ผลิต2!$C:$C,'รับ-จ่าย ประจำวัน'!$B19,ผลิต2!N:N)+SUMIF(เส้นแต่งหน้าขนมเค้ก!$C:$C,'รับ-จ่าย ประจำวัน'!$B19,เส้นแต่งหน้าขนมเค้ก!N:N)+SUMIF(แพ็ค!$C:$C,'รับ-จ่าย ประจำวัน'!$B19,แพ็ค!N:N)+SUMIF(ธุรการ!$C:$C,'รับ-จ่าย ประจำวัน'!$B19,ธุรการ!N:N)+SUMIF(เส้นแต่งหน้าขนมปัง!$C:$C,'รับ-จ่าย ประจำวัน'!$B19,เส้นแต่งหน้าขนมปัง!N:N)+SUMIF('วางแผนBC,CJ'!$C:$C,'รับ-จ่าย ประจำวัน'!$B19,'วางแผนBC,CJ'!N:N)+SUMIF(RD!$C:$C,'รับ-จ่าย ประจำวัน'!$B19,RD!N:N)+SUMIF('FG,ออนไล,คัดแยก'!$C:$C,'รับ-จ่าย ประจำวัน'!$B19,'FG,ออนไล,คัดแยก'!N:N)</f>
        <v>0</v>
      </c>
      <c r="AV19" s="16">
        <f>SUMIF(เตรียมส่วนผสม!$C:$C,'รับ-จ่าย ประจำวัน'!$B19,เตรียมส่วนผสม!O:O)+SUMIF(กวนไส้!$C:$C,'รับ-จ่าย ประจำวัน'!$B19,กวนไส้!O:O)+SUMIF(ผลิต1!$C:$C,'รับ-จ่าย ประจำวัน'!$B19,ผลิต1!O:O)+SUMIF(ผลิต2!$C:$C,'รับ-จ่าย ประจำวัน'!$B19,ผลิต2!O:O)+SUMIF(เส้นแต่งหน้าขนมเค้ก!$C:$C,'รับ-จ่าย ประจำวัน'!$B19,เส้นแต่งหน้าขนมเค้ก!O:O)+SUMIF(แพ็ค!$C:$C,'รับ-จ่าย ประจำวัน'!$B19,แพ็ค!O:O)+SUMIF(ธุรการ!$C:$C,'รับ-จ่าย ประจำวัน'!$B19,ธุรการ!O:O)+SUMIF(เส้นแต่งหน้าขนมปัง!$C:$C,'รับ-จ่าย ประจำวัน'!$B19,เส้นแต่งหน้าขนมปัง!O:O)+SUMIF('วางแผนBC,CJ'!$C:$C,'รับ-จ่าย ประจำวัน'!$B19,'วางแผนBC,CJ'!O:O)+SUMIF(RD!$C:$C,'รับ-จ่าย ประจำวัน'!$B19,RD!O:O)+SUMIF('FG,ออนไล,คัดแยก'!$C:$C,'รับ-จ่าย ประจำวัน'!$B19,'FG,ออนไล,คัดแยก'!O:O)</f>
        <v>0</v>
      </c>
      <c r="AW19" s="16">
        <f>SUMIF(เตรียมส่วนผสม!$C:$C,'รับ-จ่าย ประจำวัน'!$B19,เตรียมส่วนผสม!P:P)+SUMIF(กวนไส้!$C:$C,'รับ-จ่าย ประจำวัน'!$B19,กวนไส้!P:P)+SUMIF(ผลิต1!$C:$C,'รับ-จ่าย ประจำวัน'!$B19,ผลิต1!P:P)+SUMIF(ผลิต2!$C:$C,'รับ-จ่าย ประจำวัน'!$B19,ผลิต2!P:P)+SUMIF(เส้นแต่งหน้าขนมเค้ก!$C:$C,'รับ-จ่าย ประจำวัน'!$B19,เส้นแต่งหน้าขนมเค้ก!P:P)+SUMIF(แพ็ค!$C:$C,'รับ-จ่าย ประจำวัน'!$B19,แพ็ค!P:P)+SUMIF(ธุรการ!$C:$C,'รับ-จ่าย ประจำวัน'!$B19,ธุรการ!P:P)+SUMIF(เส้นแต่งหน้าขนมปัง!$C:$C,'รับ-จ่าย ประจำวัน'!$B19,เส้นแต่งหน้าขนมปัง!P:P)+SUMIF('วางแผนBC,CJ'!$C:$C,'รับ-จ่าย ประจำวัน'!$B19,'วางแผนBC,CJ'!P:P)+SUMIF(RD!$C:$C,'รับ-จ่าย ประจำวัน'!$B19,RD!P:P)+SUMIF('FG,ออนไล,คัดแยก'!$C:$C,'รับ-จ่าย ประจำวัน'!$B19,'FG,ออนไล,คัดแยก'!P:P)</f>
        <v>0</v>
      </c>
      <c r="AX19" s="16">
        <f>SUMIF(เตรียมส่วนผสม!$C:$C,'รับ-จ่าย ประจำวัน'!$B19,เตรียมส่วนผสม!Q:Q)+SUMIF(กวนไส้!$C:$C,'รับ-จ่าย ประจำวัน'!$B19,กวนไส้!Q:Q)+SUMIF(ผลิต1!$C:$C,'รับ-จ่าย ประจำวัน'!$B19,ผลิต1!Q:Q)+SUMIF(ผลิต2!$C:$C,'รับ-จ่าย ประจำวัน'!$B19,ผลิต2!Q:Q)+SUMIF(เส้นแต่งหน้าขนมเค้ก!$C:$C,'รับ-จ่าย ประจำวัน'!$B19,เส้นแต่งหน้าขนมเค้ก!Q:Q)+SUMIF(แพ็ค!$C:$C,'รับ-จ่าย ประจำวัน'!$B19,แพ็ค!Q:Q)+SUMIF(ธุรการ!$C:$C,'รับ-จ่าย ประจำวัน'!$B19,ธุรการ!Q:Q)+SUMIF(เส้นแต่งหน้าขนมปัง!$C:$C,'รับ-จ่าย ประจำวัน'!$B19,เส้นแต่งหน้าขนมปัง!Q:Q)+SUMIF('วางแผนBC,CJ'!$C:$C,'รับ-จ่าย ประจำวัน'!$B19,'วางแผนBC,CJ'!Q:Q)+SUMIF(RD!$C:$C,'รับ-จ่าย ประจำวัน'!$B19,RD!Q:Q)+SUMIF('FG,ออนไล,คัดแยก'!$C:$C,'รับ-จ่าย ประจำวัน'!$B19,'FG,ออนไล,คัดแยก'!Q:Q)</f>
        <v>0</v>
      </c>
      <c r="AY19" s="16">
        <f>SUMIF(เตรียมส่วนผสม!$C:$C,'รับ-จ่าย ประจำวัน'!$B19,เตรียมส่วนผสม!R:R)+SUMIF(กวนไส้!$C:$C,'รับ-จ่าย ประจำวัน'!$B19,กวนไส้!R:R)+SUMIF(ผลิต1!$C:$C,'รับ-จ่าย ประจำวัน'!$B19,ผลิต1!R:R)+SUMIF(ผลิต2!$C:$C,'รับ-จ่าย ประจำวัน'!$B19,ผลิต2!R:R)+SUMIF(เส้นแต่งหน้าขนมเค้ก!$C:$C,'รับ-จ่าย ประจำวัน'!$B19,เส้นแต่งหน้าขนมเค้ก!R:R)+SUMIF(แพ็ค!$C:$C,'รับ-จ่าย ประจำวัน'!$B19,แพ็ค!R:R)+SUMIF(ธุรการ!$C:$C,'รับ-จ่าย ประจำวัน'!$B19,ธุรการ!R:R)+SUMIF(เส้นแต่งหน้าขนมปัง!$C:$C,'รับ-จ่าย ประจำวัน'!$B19,เส้นแต่งหน้าขนมปัง!R:R)+SUMIF('วางแผนBC,CJ'!$C:$C,'รับ-จ่าย ประจำวัน'!$B19,'วางแผนBC,CJ'!R:R)+SUMIF(RD!$C:$C,'รับ-จ่าย ประจำวัน'!$B19,RD!R:R)+SUMIF('FG,ออนไล,คัดแยก'!$C:$C,'รับ-จ่าย ประจำวัน'!$B19,'FG,ออนไล,คัดแยก'!R:R)</f>
        <v>0</v>
      </c>
      <c r="AZ19" s="16">
        <f>SUMIF(เตรียมส่วนผสม!$C:$C,'รับ-จ่าย ประจำวัน'!$B19,เตรียมส่วนผสม!S:S)+SUMIF(กวนไส้!$C:$C,'รับ-จ่าย ประจำวัน'!$B19,กวนไส้!S:S)+SUMIF(ผลิต1!$C:$C,'รับ-จ่าย ประจำวัน'!$B19,ผลิต1!S:S)+SUMIF(ผลิต2!$C:$C,'รับ-จ่าย ประจำวัน'!$B19,ผลิต2!S:S)+SUMIF(เส้นแต่งหน้าขนมเค้ก!$C:$C,'รับ-จ่าย ประจำวัน'!$B19,เส้นแต่งหน้าขนมเค้ก!S:S)+SUMIF(แพ็ค!$C:$C,'รับ-จ่าย ประจำวัน'!$B19,แพ็ค!S:S)+SUMIF(ธุรการ!$C:$C,'รับ-จ่าย ประจำวัน'!$B19,ธุรการ!S:S)+SUMIF(เส้นแต่งหน้าขนมปัง!$C:$C,'รับ-จ่าย ประจำวัน'!$B19,เส้นแต่งหน้าขนมปัง!S:S)+SUMIF('วางแผนBC,CJ'!$C:$C,'รับ-จ่าย ประจำวัน'!$B19,'วางแผนBC,CJ'!S:S)+SUMIF(RD!$C:$C,'รับ-จ่าย ประจำวัน'!$B19,RD!S:S)+SUMIF('FG,ออนไล,คัดแยก'!$C:$C,'รับ-จ่าย ประจำวัน'!$B19,'FG,ออนไล,คัดแยก'!S:S)</f>
        <v>0</v>
      </c>
      <c r="BA19" s="16">
        <f>SUMIF(เตรียมส่วนผสม!$C:$C,'รับ-จ่าย ประจำวัน'!$B19,เตรียมส่วนผสม!T:T)+SUMIF(กวนไส้!$C:$C,'รับ-จ่าย ประจำวัน'!$B19,กวนไส้!T:T)+SUMIF(ผลิต1!$C:$C,'รับ-จ่าย ประจำวัน'!$B19,ผลิต1!T:T)+SUMIF(ผลิต2!$C:$C,'รับ-จ่าย ประจำวัน'!$B19,ผลิต2!T:T)+SUMIF(เส้นแต่งหน้าขนมเค้ก!$C:$C,'รับ-จ่าย ประจำวัน'!$B19,เส้นแต่งหน้าขนมเค้ก!T:T)+SUMIF(แพ็ค!$C:$C,'รับ-จ่าย ประจำวัน'!$B19,แพ็ค!T:T)+SUMIF(ธุรการ!$C:$C,'รับ-จ่าย ประจำวัน'!$B19,ธุรการ!T:T)+SUMIF(เส้นแต่งหน้าขนมปัง!$C:$C,'รับ-จ่าย ประจำวัน'!$B19,เส้นแต่งหน้าขนมปัง!T:T)+SUMIF('วางแผนBC,CJ'!$C:$C,'รับ-จ่าย ประจำวัน'!$B19,'วางแผนBC,CJ'!T:T)+SUMIF(RD!$C:$C,'รับ-จ่าย ประจำวัน'!$B19,RD!T:T)+SUMIF('FG,ออนไล,คัดแยก'!$C:$C,'รับ-จ่าย ประจำวัน'!$B19,'FG,ออนไล,คัดแยก'!T:T)</f>
        <v>0</v>
      </c>
      <c r="BB19" s="16">
        <f>SUMIF(เตรียมส่วนผสม!$C:$C,'รับ-จ่าย ประจำวัน'!$B19,เตรียมส่วนผสม!U:U)+SUMIF(กวนไส้!$C:$C,'รับ-จ่าย ประจำวัน'!$B19,กวนไส้!U:U)+SUMIF(ผลิต1!$C:$C,'รับ-จ่าย ประจำวัน'!$B19,ผลิต1!U:U)+SUMIF(ผลิต2!$C:$C,'รับ-จ่าย ประจำวัน'!$B19,ผลิต2!U:U)+SUMIF(เส้นแต่งหน้าขนมเค้ก!$C:$C,'รับ-จ่าย ประจำวัน'!$B19,เส้นแต่งหน้าขนมเค้ก!U:U)+SUMIF(แพ็ค!$C:$C,'รับ-จ่าย ประจำวัน'!$B19,แพ็ค!U:U)+SUMIF(ธุรการ!$C:$C,'รับ-จ่าย ประจำวัน'!$B19,ธุรการ!U:U)+SUMIF(เส้นแต่งหน้าขนมปัง!$C:$C,'รับ-จ่าย ประจำวัน'!$B19,เส้นแต่งหน้าขนมปัง!U:U)+SUMIF('วางแผนBC,CJ'!$C:$C,'รับ-จ่าย ประจำวัน'!$B19,'วางแผนBC,CJ'!U:U)+SUMIF(RD!$C:$C,'รับ-จ่าย ประจำวัน'!$B19,RD!U:U)+SUMIF('FG,ออนไล,คัดแยก'!$C:$C,'รับ-จ่าย ประจำวัน'!$B19,'FG,ออนไล,คัดแยก'!U:U)</f>
        <v>0</v>
      </c>
      <c r="BC19" s="16">
        <f>SUMIF(เตรียมส่วนผสม!$C:$C,'รับ-จ่าย ประจำวัน'!$B19,เตรียมส่วนผสม!V:V)+SUMIF(กวนไส้!$C:$C,'รับ-จ่าย ประจำวัน'!$B19,กวนไส้!V:V)+SUMIF(ผลิต1!$C:$C,'รับ-จ่าย ประจำวัน'!$B19,ผลิต1!V:V)+SUMIF(ผลิต2!$C:$C,'รับ-จ่าย ประจำวัน'!$B19,ผลิต2!V:V)+SUMIF(เส้นแต่งหน้าขนมเค้ก!$C:$C,'รับ-จ่าย ประจำวัน'!$B19,เส้นแต่งหน้าขนมเค้ก!V:V)+SUMIF(แพ็ค!$C:$C,'รับ-จ่าย ประจำวัน'!$B19,แพ็ค!V:V)+SUMIF(ธุรการ!$C:$C,'รับ-จ่าย ประจำวัน'!$B19,ธุรการ!V:V)+SUMIF(เส้นแต่งหน้าขนมปัง!$C:$C,'รับ-จ่าย ประจำวัน'!$B19,เส้นแต่งหน้าขนมปัง!V:V)+SUMIF('วางแผนBC,CJ'!$C:$C,'รับ-จ่าย ประจำวัน'!$B19,'วางแผนBC,CJ'!V:V)+SUMIF(RD!$C:$C,'รับ-จ่าย ประจำวัน'!$B19,RD!V:V)+SUMIF('FG,ออนไล,คัดแยก'!$C:$C,'รับ-จ่าย ประจำวัน'!$B19,'FG,ออนไล,คัดแยก'!V:V)</f>
        <v>0</v>
      </c>
      <c r="BD19" s="16">
        <f>SUMIF(เตรียมส่วนผสม!$C:$C,'รับ-จ่าย ประจำวัน'!$B19,เตรียมส่วนผสม!W:W)+SUMIF(กวนไส้!$C:$C,'รับ-จ่าย ประจำวัน'!$B19,กวนไส้!W:W)+SUMIF(ผลิต1!$C:$C,'รับ-จ่าย ประจำวัน'!$B19,ผลิต1!W:W)+SUMIF(ผลิต2!$C:$C,'รับ-จ่าย ประจำวัน'!$B19,ผลิต2!W:W)+SUMIF(เส้นแต่งหน้าขนมเค้ก!$C:$C,'รับ-จ่าย ประจำวัน'!$B19,เส้นแต่งหน้าขนมเค้ก!W:W)+SUMIF(แพ็ค!$C:$C,'รับ-จ่าย ประจำวัน'!$B19,แพ็ค!W:W)+SUMIF(ธุรการ!$C:$C,'รับ-จ่าย ประจำวัน'!$B19,ธุรการ!W:W)+SUMIF(เส้นแต่งหน้าขนมปัง!$C:$C,'รับ-จ่าย ประจำวัน'!$B19,เส้นแต่งหน้าขนมปัง!W:W)+SUMIF('วางแผนBC,CJ'!$C:$C,'รับ-จ่าย ประจำวัน'!$B19,'วางแผนBC,CJ'!W:W)+SUMIF(RD!$C:$C,'รับ-จ่าย ประจำวัน'!$B19,RD!W:W)+SUMIF('FG,ออนไล,คัดแยก'!$C:$C,'รับ-จ่าย ประจำวัน'!$B19,'FG,ออนไล,คัดแยก'!W:W)</f>
        <v>0</v>
      </c>
      <c r="BE19" s="16">
        <f>SUMIF(เตรียมส่วนผสม!$C:$C,'รับ-จ่าย ประจำวัน'!$B19,เตรียมส่วนผสม!X:X)+SUMIF(กวนไส้!$C:$C,'รับ-จ่าย ประจำวัน'!$B19,กวนไส้!X:X)+SUMIF(ผลิต1!$C:$C,'รับ-จ่าย ประจำวัน'!$B19,ผลิต1!X:X)+SUMIF(ผลิต2!$C:$C,'รับ-จ่าย ประจำวัน'!$B19,ผลิต2!X:X)+SUMIF(เส้นแต่งหน้าขนมเค้ก!$C:$C,'รับ-จ่าย ประจำวัน'!$B19,เส้นแต่งหน้าขนมเค้ก!X:X)+SUMIF(แพ็ค!$C:$C,'รับ-จ่าย ประจำวัน'!$B19,แพ็ค!X:X)+SUMIF(ธุรการ!$C:$C,'รับ-จ่าย ประจำวัน'!$B19,ธุรการ!X:X)+SUMIF(เส้นแต่งหน้าขนมปัง!$C:$C,'รับ-จ่าย ประจำวัน'!$B19,เส้นแต่งหน้าขนมปัง!X:X)+SUMIF('วางแผนBC,CJ'!$C:$C,'รับ-จ่าย ประจำวัน'!$B19,'วางแผนBC,CJ'!X:X)+SUMIF(RD!$C:$C,'รับ-จ่าย ประจำวัน'!$B19,RD!X:X)+SUMIF('FG,ออนไล,คัดแยก'!$C:$C,'รับ-จ่าย ประจำวัน'!$B19,'FG,ออนไล,คัดแยก'!X:X)</f>
        <v>0</v>
      </c>
      <c r="BF19" s="16">
        <f>SUMIF(เตรียมส่วนผสม!$C:$C,'รับ-จ่าย ประจำวัน'!$B19,เตรียมส่วนผสม!Y:Y)+SUMIF(กวนไส้!$C:$C,'รับ-จ่าย ประจำวัน'!$B19,กวนไส้!Y:Y)+SUMIF(ผลิต1!$C:$C,'รับ-จ่าย ประจำวัน'!$B19,ผลิต1!Y:Y)+SUMIF(ผลิต2!$C:$C,'รับ-จ่าย ประจำวัน'!$B19,ผลิต2!Y:Y)+SUMIF(เส้นแต่งหน้าขนมเค้ก!$C:$C,'รับ-จ่าย ประจำวัน'!$B19,เส้นแต่งหน้าขนมเค้ก!Y:Y)+SUMIF(แพ็ค!$C:$C,'รับ-จ่าย ประจำวัน'!$B19,แพ็ค!Y:Y)+SUMIF(ธุรการ!$C:$C,'รับ-จ่าย ประจำวัน'!$B19,ธุรการ!Y:Y)+SUMIF(เส้นแต่งหน้าขนมปัง!$C:$C,'รับ-จ่าย ประจำวัน'!$B19,เส้นแต่งหน้าขนมปัง!Y:Y)+SUMIF('วางแผนBC,CJ'!$C:$C,'รับ-จ่าย ประจำวัน'!$B19,'วางแผนBC,CJ'!Y:Y)+SUMIF(RD!$C:$C,'รับ-จ่าย ประจำวัน'!$B19,RD!Y:Y)+SUMIF('FG,ออนไล,คัดแยก'!$C:$C,'รับ-จ่าย ประจำวัน'!$B19,'FG,ออนไล,คัดแยก'!Y:Y)</f>
        <v>0</v>
      </c>
      <c r="BG19" s="16">
        <f>SUMIF(เตรียมส่วนผสม!$C:$C,'รับ-จ่าย ประจำวัน'!$B19,เตรียมส่วนผสม!Z:Z)+SUMIF(กวนไส้!$C:$C,'รับ-จ่าย ประจำวัน'!$B19,กวนไส้!Z:Z)+SUMIF(ผลิต1!$C:$C,'รับ-จ่าย ประจำวัน'!$B19,ผลิต1!Z:Z)+SUMIF(ผลิต2!$C:$C,'รับ-จ่าย ประจำวัน'!$B19,ผลิต2!Z:Z)+SUMIF(เส้นแต่งหน้าขนมเค้ก!$C:$C,'รับ-จ่าย ประจำวัน'!$B19,เส้นแต่งหน้าขนมเค้ก!Z:Z)+SUMIF(แพ็ค!$C:$C,'รับ-จ่าย ประจำวัน'!$B19,แพ็ค!Z:Z)+SUMIF(ธุรการ!$C:$C,'รับ-จ่าย ประจำวัน'!$B19,ธุรการ!Z:Z)+SUMIF(เส้นแต่งหน้าขนมปัง!$C:$C,'รับ-จ่าย ประจำวัน'!$B19,เส้นแต่งหน้าขนมปัง!Z:Z)+SUMIF('วางแผนBC,CJ'!$C:$C,'รับ-จ่าย ประจำวัน'!$B19,'วางแผนBC,CJ'!Z:Z)+SUMIF(RD!$C:$C,'รับ-จ่าย ประจำวัน'!$B19,RD!Z:Z)+SUMIF('FG,ออนไล,คัดแยก'!$C:$C,'รับ-จ่าย ประจำวัน'!$B19,'FG,ออนไล,คัดแยก'!Z:Z)</f>
        <v>0</v>
      </c>
      <c r="BH19" s="16">
        <f>SUMIF(เตรียมส่วนผสม!$C:$C,'รับ-จ่าย ประจำวัน'!$B19,เตรียมส่วนผสม!AA:AA)+SUMIF(กวนไส้!$C:$C,'รับ-จ่าย ประจำวัน'!$B19,กวนไส้!AA:AA)+SUMIF(ผลิต1!$C:$C,'รับ-จ่าย ประจำวัน'!$B19,ผลิต1!AA:AA)+SUMIF(ผลิต2!$C:$C,'รับ-จ่าย ประจำวัน'!$B19,ผลิต2!AA:AA)+SUMIF(เส้นแต่งหน้าขนมเค้ก!$C:$C,'รับ-จ่าย ประจำวัน'!$B19,เส้นแต่งหน้าขนมเค้ก!AA:AA)+SUMIF(แพ็ค!$C:$C,'รับ-จ่าย ประจำวัน'!$B19,แพ็ค!AA:AA)+SUMIF(ธุรการ!$C:$C,'รับ-จ่าย ประจำวัน'!$B19,ธุรการ!AA:AA)+SUMIF(เส้นแต่งหน้าขนมปัง!$C:$C,'รับ-จ่าย ประจำวัน'!$B19,เส้นแต่งหน้าขนมปัง!AA:AA)+SUMIF('วางแผนBC,CJ'!$C:$C,'รับ-จ่าย ประจำวัน'!$B19,'วางแผนBC,CJ'!AA:AA)+SUMIF(RD!$C:$C,'รับ-จ่าย ประจำวัน'!$B19,RD!AA:AA)+SUMIF('FG,ออนไล,คัดแยก'!$C:$C,'รับ-จ่าย ประจำวัน'!$B19,'FG,ออนไล,คัดแยก'!AA:AA)</f>
        <v>0</v>
      </c>
      <c r="BI19" s="16">
        <f>SUMIF(เตรียมส่วนผสม!$C:$C,'รับ-จ่าย ประจำวัน'!$B19,เตรียมส่วนผสม!AB:AB)+SUMIF(กวนไส้!$C:$C,'รับ-จ่าย ประจำวัน'!$B19,กวนไส้!AB:AB)+SUMIF(ผลิต1!$C:$C,'รับ-จ่าย ประจำวัน'!$B19,ผลิต1!AB:AB)+SUMIF(ผลิต2!$C:$C,'รับ-จ่าย ประจำวัน'!$B19,ผลิต2!AB:AB)+SUMIF(เส้นแต่งหน้าขนมเค้ก!$C:$C,'รับ-จ่าย ประจำวัน'!$B19,เส้นแต่งหน้าขนมเค้ก!AB:AB)+SUMIF(แพ็ค!$C:$C,'รับ-จ่าย ประจำวัน'!$B19,แพ็ค!AB:AB)+SUMIF(ธุรการ!$C:$C,'รับ-จ่าย ประจำวัน'!$B19,ธุรการ!AB:AB)+SUMIF(เส้นแต่งหน้าขนมปัง!$C:$C,'รับ-จ่าย ประจำวัน'!$B19,เส้นแต่งหน้าขนมปัง!AB:AB)+SUMIF('วางแผนBC,CJ'!$C:$C,'รับ-จ่าย ประจำวัน'!$B19,'วางแผนBC,CJ'!AB:AB)+SUMIF(RD!$C:$C,'รับ-จ่าย ประจำวัน'!$B19,RD!AB:AB)+SUMIF('FG,ออนไล,คัดแยก'!$C:$C,'รับ-จ่าย ประจำวัน'!$B19,'FG,ออนไล,คัดแยก'!AB:AB)</f>
        <v>0</v>
      </c>
      <c r="BJ19" s="16">
        <f>SUMIF(เตรียมส่วนผสม!$C:$C,'รับ-จ่าย ประจำวัน'!$B19,เตรียมส่วนผสม!AC:AC)+SUMIF(กวนไส้!$C:$C,'รับ-จ่าย ประจำวัน'!$B19,กวนไส้!AC:AC)+SUMIF(ผลิต1!$C:$C,'รับ-จ่าย ประจำวัน'!$B19,ผลิต1!AC:AC)+SUMIF(ผลิต2!$C:$C,'รับ-จ่าย ประจำวัน'!$B19,ผลิต2!AC:AC)+SUMIF(เส้นแต่งหน้าขนมเค้ก!$C:$C,'รับ-จ่าย ประจำวัน'!$B19,เส้นแต่งหน้าขนมเค้ก!AC:AC)+SUMIF(แพ็ค!$C:$C,'รับ-จ่าย ประจำวัน'!$B19,แพ็ค!AC:AC)+SUMIF(ธุรการ!$C:$C,'รับ-จ่าย ประจำวัน'!$B19,ธุรการ!AC:AC)+SUMIF(เส้นแต่งหน้าขนมปัง!$C:$C,'รับ-จ่าย ประจำวัน'!$B19,เส้นแต่งหน้าขนมปัง!AC:AC)+SUMIF('วางแผนBC,CJ'!$C:$C,'รับ-จ่าย ประจำวัน'!$B19,'วางแผนBC,CJ'!AC:AC)+SUMIF(RD!$C:$C,'รับ-จ่าย ประจำวัน'!$B19,RD!AC:AC)+SUMIF('FG,ออนไล,คัดแยก'!$C:$C,'รับ-จ่าย ประจำวัน'!$B19,'FG,ออนไล,คัดแยก'!AC:AC)</f>
        <v>0</v>
      </c>
      <c r="BK19" s="16">
        <f>SUMIF(เตรียมส่วนผสม!$C:$C,'รับ-จ่าย ประจำวัน'!$B19,เตรียมส่วนผสม!AD:AD)+SUMIF(กวนไส้!$C:$C,'รับ-จ่าย ประจำวัน'!$B19,กวนไส้!AD:AD)+SUMIF(ผลิต1!$C:$C,'รับ-จ่าย ประจำวัน'!$B19,ผลิต1!AD:AD)+SUMIF(ผลิต2!$C:$C,'รับ-จ่าย ประจำวัน'!$B19,ผลิต2!AD:AD)+SUMIF(เส้นแต่งหน้าขนมเค้ก!$C:$C,'รับ-จ่าย ประจำวัน'!$B19,เส้นแต่งหน้าขนมเค้ก!AD:AD)+SUMIF(แพ็ค!$C:$C,'รับ-จ่าย ประจำวัน'!$B19,แพ็ค!AD:AD)+SUMIF(ธุรการ!$C:$C,'รับ-จ่าย ประจำวัน'!$B19,ธุรการ!AD:AD)+SUMIF(เส้นแต่งหน้าขนมปัง!$C:$C,'รับ-จ่าย ประจำวัน'!$B19,เส้นแต่งหน้าขนมปัง!AD:AD)+SUMIF('วางแผนBC,CJ'!$C:$C,'รับ-จ่าย ประจำวัน'!$B19,'วางแผนBC,CJ'!AD:AD)+SUMIF(RD!$C:$C,'รับ-จ่าย ประจำวัน'!$B19,RD!AD:AD)+SUMIF('FG,ออนไล,คัดแยก'!$C:$C,'รับ-จ่าย ประจำวัน'!$B19,'FG,ออนไล,คัดแยก'!AD:AD)</f>
        <v>0</v>
      </c>
      <c r="BL19" s="16">
        <f>SUMIF(เตรียมส่วนผสม!$C:$C,'รับ-จ่าย ประจำวัน'!$B19,เตรียมส่วนผสม!AE:AE)+SUMIF(กวนไส้!$C:$C,'รับ-จ่าย ประจำวัน'!$B19,กวนไส้!AE:AE)+SUMIF(ผลิต1!$C:$C,'รับ-จ่าย ประจำวัน'!$B19,ผลิต1!AE:AE)+SUMIF(ผลิต2!$C:$C,'รับ-จ่าย ประจำวัน'!$B19,ผลิต2!AE:AE)+SUMIF(เส้นแต่งหน้าขนมเค้ก!$C:$C,'รับ-จ่าย ประจำวัน'!$B19,เส้นแต่งหน้าขนมเค้ก!AE:AE)+SUMIF(แพ็ค!$C:$C,'รับ-จ่าย ประจำวัน'!$B19,แพ็ค!AE:AE)+SUMIF(ธุรการ!$C:$C,'รับ-จ่าย ประจำวัน'!$B19,ธุรการ!AE:AE)+SUMIF(เส้นแต่งหน้าขนมปัง!$C:$C,'รับ-จ่าย ประจำวัน'!$B19,เส้นแต่งหน้าขนมปัง!AE:AE)+SUMIF('วางแผนBC,CJ'!$C:$C,'รับ-จ่าย ประจำวัน'!$B19,'วางแผนBC,CJ'!AE:AE)+SUMIF(RD!$C:$C,'รับ-จ่าย ประจำวัน'!$B19,RD!AE:AE)+SUMIF('FG,ออนไล,คัดแยก'!$C:$C,'รับ-จ่าย ประจำวัน'!$B19,'FG,ออนไล,คัดแยก'!AE:AE)</f>
        <v>0</v>
      </c>
      <c r="BM19" s="16">
        <f>SUMIF(เตรียมส่วนผสม!$C:$C,'รับ-จ่าย ประจำวัน'!$B19,เตรียมส่วนผสม!AF:AF)+SUMIF(กวนไส้!$C:$C,'รับ-จ่าย ประจำวัน'!$B19,กวนไส้!AF:AF)+SUMIF(ผลิต1!$C:$C,'รับ-จ่าย ประจำวัน'!$B19,ผลิต1!AF:AF)+SUMIF(ผลิต2!$C:$C,'รับ-จ่าย ประจำวัน'!$B19,ผลิต2!AF:AF)+SUMIF(เส้นแต่งหน้าขนมเค้ก!$C:$C,'รับ-จ่าย ประจำวัน'!$B19,เส้นแต่งหน้าขนมเค้ก!AF:AF)+SUMIF(แพ็ค!$C:$C,'รับ-จ่าย ประจำวัน'!$B19,แพ็ค!AF:AF)+SUMIF(ธุรการ!$C:$C,'รับ-จ่าย ประจำวัน'!$B19,ธุรการ!AF:AF)+SUMIF(เส้นแต่งหน้าขนมปัง!$C:$C,'รับ-จ่าย ประจำวัน'!$B19,เส้นแต่งหน้าขนมปัง!AF:AF)+SUMIF('วางแผนBC,CJ'!$C:$C,'รับ-จ่าย ประจำวัน'!$B19,'วางแผนBC,CJ'!AF:AF)+SUMIF(RD!$C:$C,'รับ-จ่าย ประจำวัน'!$B19,RD!AF:AF)+SUMIF('FG,ออนไล,คัดแยก'!$C:$C,'รับ-จ่าย ประจำวัน'!$B19,'FG,ออนไล,คัดแยก'!AF:AF)</f>
        <v>0</v>
      </c>
      <c r="BN19" s="16">
        <f>SUMIF(เตรียมส่วนผสม!$C:$C,'รับ-จ่าย ประจำวัน'!$B19,เตรียมส่วนผสม!AG:AG)+SUMIF(กวนไส้!$C:$C,'รับ-จ่าย ประจำวัน'!$B19,กวนไส้!AG:AG)+SUMIF(ผลิต1!$C:$C,'รับ-จ่าย ประจำวัน'!$B19,ผลิต1!AG:AG)+SUMIF(ผลิต2!$C:$C,'รับ-จ่าย ประจำวัน'!$B19,ผลิต2!AG:AG)+SUMIF(เส้นแต่งหน้าขนมเค้ก!$C:$C,'รับ-จ่าย ประจำวัน'!$B19,เส้นแต่งหน้าขนมเค้ก!AG:AG)+SUMIF(แพ็ค!$C:$C,'รับ-จ่าย ประจำวัน'!$B19,แพ็ค!AG:AG)+SUMIF(ธุรการ!$C:$C,'รับ-จ่าย ประจำวัน'!$B19,ธุรการ!AG:AG)+SUMIF(เส้นแต่งหน้าขนมปัง!$C:$C,'รับ-จ่าย ประจำวัน'!$B19,เส้นแต่งหน้าขนมปัง!AG:AG)+SUMIF('วางแผนBC,CJ'!$C:$C,'รับ-จ่าย ประจำวัน'!$B19,'วางแผนBC,CJ'!AG:AG)+SUMIF(RD!$C:$C,'รับ-จ่าย ประจำวัน'!$B19,RD!AG:AG)+SUMIF('FG,ออนไล,คัดแยก'!$C:$C,'รับ-จ่าย ประจำวัน'!$B19,'FG,ออนไล,คัดแยก'!AG:AG)</f>
        <v>0</v>
      </c>
      <c r="BO19" s="16">
        <f>SUMIF(เตรียมส่วนผสม!$C:$C,'รับ-จ่าย ประจำวัน'!$B19,เตรียมส่วนผสม!AH:AH)+SUMIF(กวนไส้!$C:$C,'รับ-จ่าย ประจำวัน'!$B19,กวนไส้!AH:AH)+SUMIF(ผลิต1!$C:$C,'รับ-จ่าย ประจำวัน'!$B19,ผลิต1!AH:AH)+SUMIF(ผลิต2!$C:$C,'รับ-จ่าย ประจำวัน'!$B19,ผลิต2!AH:AH)+SUMIF(เส้นแต่งหน้าขนมเค้ก!$C:$C,'รับ-จ่าย ประจำวัน'!$B19,เส้นแต่งหน้าขนมเค้ก!AH:AH)+SUMIF(แพ็ค!$C:$C,'รับ-จ่าย ประจำวัน'!$B19,แพ็ค!AH:AH)+SUMIF(ธุรการ!$C:$C,'รับ-จ่าย ประจำวัน'!$B19,ธุรการ!AH:AH)+SUMIF(เส้นแต่งหน้าขนมปัง!$C:$C,'รับ-จ่าย ประจำวัน'!$B19,เส้นแต่งหน้าขนมปัง!AH:AH)+SUMIF('วางแผนBC,CJ'!$C:$C,'รับ-จ่าย ประจำวัน'!$B19,'วางแผนBC,CJ'!AH:AH)+SUMIF(RD!$C:$C,'รับ-จ่าย ประจำวัน'!$B19,RD!AH:AH)+SUMIF('FG,ออนไล,คัดแยก'!$C:$C,'รับ-จ่าย ประจำวัน'!$B19,'FG,ออนไล,คัดแยก'!AH:AH)</f>
        <v>0</v>
      </c>
      <c r="BP19" s="16">
        <f>SUMIF(เตรียมส่วนผสม!$C:$C,'รับ-จ่าย ประจำวัน'!$B19,เตรียมส่วนผสม!AI:AI)+SUMIF(กวนไส้!$C:$C,'รับ-จ่าย ประจำวัน'!$B19,กวนไส้!AI:AI)+SUMIF(ผลิต1!$C:$C,'รับ-จ่าย ประจำวัน'!$B19,ผลิต1!AI:AI)+SUMIF(ผลิต2!$C:$C,'รับ-จ่าย ประจำวัน'!$B19,ผลิต2!AI:AI)+SUMIF(เส้นแต่งหน้าขนมเค้ก!$C:$C,'รับ-จ่าย ประจำวัน'!$B19,เส้นแต่งหน้าขนมเค้ก!AI:AI)+SUMIF(แพ็ค!$C:$C,'รับ-จ่าย ประจำวัน'!$B19,แพ็ค!AI:AI)+SUMIF(ธุรการ!$C:$C,'รับ-จ่าย ประจำวัน'!$B19,ธุรการ!AI:AI)+SUMIF(เส้นแต่งหน้าขนมปัง!$C:$C,'รับ-จ่าย ประจำวัน'!$B19,เส้นแต่งหน้าขนมปัง!AI:AI)+SUMIF('วางแผนBC,CJ'!$C:$C,'รับ-จ่าย ประจำวัน'!$B19,'วางแผนBC,CJ'!AI:AI)+SUMIF(RD!$C:$C,'รับ-จ่าย ประจำวัน'!$B19,RD!AI:AI)+SUMIF('FG,ออนไล,คัดแยก'!$C:$C,'รับ-จ่าย ประจำวัน'!$B19,'FG,ออนไล,คัดแยก'!AI:AI)</f>
        <v>0</v>
      </c>
      <c r="BQ19" s="16">
        <f>SUMIF(เตรียมส่วนผสม!$C:$C,'รับ-จ่าย ประจำวัน'!$B19,เตรียมส่วนผสม!AJ:AJ)+SUMIF(กวนไส้!$C:$C,'รับ-จ่าย ประจำวัน'!$B19,กวนไส้!AJ:AJ)+SUMIF(ผลิต1!$C:$C,'รับ-จ่าย ประจำวัน'!$B19,ผลิต1!AJ:AJ)+SUMIF(ผลิต2!$C:$C,'รับ-จ่าย ประจำวัน'!$B19,ผลิต2!AJ:AJ)+SUMIF(เส้นแต่งหน้าขนมเค้ก!$C:$C,'รับ-จ่าย ประจำวัน'!$B19,เส้นแต่งหน้าขนมเค้ก!AJ:AJ)+SUMIF(แพ็ค!$C:$C,'รับ-จ่าย ประจำวัน'!$B19,แพ็ค!AJ:AJ)+SUMIF(ธุรการ!$C:$C,'รับ-จ่าย ประจำวัน'!$B19,ธุรการ!AJ:AJ)+SUMIF(เส้นแต่งหน้าขนมปัง!$C:$C,'รับ-จ่าย ประจำวัน'!$B19,เส้นแต่งหน้าขนมปัง!AJ:AJ)+SUMIF('วางแผนBC,CJ'!$C:$C,'รับ-จ่าย ประจำวัน'!$B19,'วางแผนBC,CJ'!AJ:AJ)+SUMIF(RD!$C:$C,'รับ-จ่าย ประจำวัน'!$B19,RD!AJ:AJ)+SUMIF('FG,ออนไล,คัดแยก'!$C:$C,'รับ-จ่าย ประจำวัน'!$B19,'FG,ออนไล,คัดแยก'!AJ:AJ)</f>
        <v>0</v>
      </c>
      <c r="BR19" s="16">
        <f>SUMIF(เตรียมส่วนผสม!$C:$C,'รับ-จ่าย ประจำวัน'!$B19,เตรียมส่วนผสม!AK:AK)+SUMIF(กวนไส้!$C:$C,'รับ-จ่าย ประจำวัน'!$B19,กวนไส้!AK:AK)+SUMIF(ผลิต1!$C:$C,'รับ-จ่าย ประจำวัน'!$B19,ผลิต1!AK:AK)+SUMIF(ผลิต2!$C:$C,'รับ-จ่าย ประจำวัน'!$B19,ผลิต2!AK:AK)+SUMIF(เส้นแต่งหน้าขนมเค้ก!$C:$C,'รับ-จ่าย ประจำวัน'!$B19,เส้นแต่งหน้าขนมเค้ก!AK:AK)+SUMIF(แพ็ค!$C:$C,'รับ-จ่าย ประจำวัน'!$B19,แพ็ค!AK:AK)+SUMIF(ธุรการ!$C:$C,'รับ-จ่าย ประจำวัน'!$B19,ธุรการ!AK:AK)+SUMIF(เส้นแต่งหน้าขนมปัง!$C:$C,'รับ-จ่าย ประจำวัน'!$B19,เส้นแต่งหน้าขนมปัง!AK:AK)+SUMIF('วางแผนBC,CJ'!$C:$C,'รับ-จ่าย ประจำวัน'!$B19,'วางแผนBC,CJ'!AK:AK)+SUMIF(RD!$C:$C,'รับ-จ่าย ประจำวัน'!$B19,RD!AK:AK)+SUMIF('FG,ออนไล,คัดแยก'!$C:$C,'รับ-จ่าย ประจำวัน'!$B19,'FG,ออนไล,คัดแยก'!AK:AK)</f>
        <v>0</v>
      </c>
      <c r="BS19" s="16">
        <f>SUMIF(เตรียมส่วนผสม!$C:$C,'รับ-จ่าย ประจำวัน'!$B19,เตรียมส่วนผสม!AL:AL)+SUMIF(กวนไส้!$C:$C,'รับ-จ่าย ประจำวัน'!$B19,กวนไส้!AL:AL)+SUMIF(ผลิต1!$C:$C,'รับ-จ่าย ประจำวัน'!$B19,ผลิต1!AL:AL)+SUMIF(ผลิต2!$C:$C,'รับ-จ่าย ประจำวัน'!$B19,ผลิต2!AL:AL)+SUMIF(เส้นแต่งหน้าขนมเค้ก!$C:$C,'รับ-จ่าย ประจำวัน'!$B19,เส้นแต่งหน้าขนมเค้ก!AL:AL)+SUMIF(แพ็ค!$C:$C,'รับ-จ่าย ประจำวัน'!$B19,แพ็ค!AL:AL)+SUMIF(ธุรการ!$C:$C,'รับ-จ่าย ประจำวัน'!$B19,ธุรการ!AL:AL)+SUMIF(เส้นแต่งหน้าขนมปัง!$C:$C,'รับ-จ่าย ประจำวัน'!$B19,เส้นแต่งหน้าขนมปัง!AL:AL)+SUMIF('วางแผนBC,CJ'!$C:$C,'รับ-จ่าย ประจำวัน'!$B19,'วางแผนBC,CJ'!AL:AL)+SUMIF(RD!$C:$C,'รับ-จ่าย ประจำวัน'!$B19,RD!AL:AL)+SUMIF('FG,ออนไล,คัดแยก'!$C:$C,'รับ-จ่าย ประจำวัน'!$B19,'FG,ออนไล,คัดแยก'!AL:AL)</f>
        <v>0</v>
      </c>
      <c r="BT19" s="18">
        <f t="shared" si="1"/>
        <v>0</v>
      </c>
      <c r="BU19" s="116">
        <v>2600</v>
      </c>
      <c r="BV19" s="146">
        <f t="shared" si="2"/>
        <v>1200</v>
      </c>
      <c r="BW19" s="183">
        <v>30</v>
      </c>
      <c r="BX19" s="172">
        <f t="shared" si="6"/>
        <v>0</v>
      </c>
      <c r="BY19" s="188" t="e">
        <f t="shared" si="3"/>
        <v>#DIV/0!</v>
      </c>
      <c r="BZ19" s="180" t="e">
        <f t="shared" ca="1" si="4"/>
        <v>#DIV/0!</v>
      </c>
      <c r="CA19" s="93"/>
      <c r="CB19" s="93"/>
      <c r="CC19" s="93"/>
      <c r="CD19" s="93"/>
      <c r="CE19" s="93"/>
      <c r="CF19" s="93"/>
      <c r="CG19" s="93"/>
      <c r="CH19" s="93"/>
      <c r="CI19" s="93"/>
      <c r="CJ19" s="94"/>
      <c r="CK19" s="9">
        <f t="shared" si="5"/>
        <v>-1400</v>
      </c>
    </row>
    <row r="20" spans="1:89" hidden="1" x14ac:dyDescent="0.5">
      <c r="A20" s="149" t="s">
        <v>145</v>
      </c>
      <c r="B20" s="34">
        <v>1020501009</v>
      </c>
      <c r="C20" s="10" t="s">
        <v>146</v>
      </c>
      <c r="D20" s="135" t="s">
        <v>61</v>
      </c>
      <c r="E20" s="11">
        <v>0</v>
      </c>
      <c r="F20" s="75"/>
      <c r="G20" s="11" t="s">
        <v>62</v>
      </c>
      <c r="H20" s="12">
        <v>2700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3"/>
      <c r="AF20" s="13"/>
      <c r="AG20" s="13"/>
      <c r="AH20" s="13"/>
      <c r="AI20" s="14"/>
      <c r="AJ20" s="14"/>
      <c r="AK20" s="14"/>
      <c r="AL20" s="14"/>
      <c r="AM20" s="14"/>
      <c r="AN20" s="15">
        <f t="shared" si="0"/>
        <v>0</v>
      </c>
      <c r="AO20" s="16">
        <f>SUMIF(เตรียมส่วนผสม!$C:$C,'รับ-จ่าย ประจำวัน'!$B20,เตรียมส่วนผสม!H:H)+SUMIF(กวนไส้!$C:$C,'รับ-จ่าย ประจำวัน'!$B20,กวนไส้!H:H)+SUMIF(ผลิต1!$C:$C,'รับ-จ่าย ประจำวัน'!$B20,ผลิต1!H:H)+SUMIF(ผลิต2!$C:$C,'รับ-จ่าย ประจำวัน'!$B20,ผลิต2!H:H)+SUMIF(เส้นแต่งหน้าขนมเค้ก!$C:$C,'รับ-จ่าย ประจำวัน'!$B20,เส้นแต่งหน้าขนมเค้ก!H:H)+SUMIF(แพ็ค!$C:$C,'รับ-จ่าย ประจำวัน'!$B20,แพ็ค!H:H)+SUMIF(ธุรการ!$C:$C,'รับ-จ่าย ประจำวัน'!$B20,ธุรการ!H:H)+SUMIF(เส้นแต่งหน้าขนมปัง!$C:$C,'รับ-จ่าย ประจำวัน'!$B20,เส้นแต่งหน้าขนมปัง!H:H)+SUMIF('วางแผนBC,CJ'!$C:$C,'รับ-จ่าย ประจำวัน'!$B20,'วางแผนBC,CJ'!H:H)+SUMIF(RD!$C:$C,'รับ-จ่าย ประจำวัน'!$B20,RD!H:H)+SUMIF('FG,ออนไล,คัดแยก'!$C:$C,'รับ-จ่าย ประจำวัน'!$B20,'FG,ออนไล,คัดแยก'!H:H)</f>
        <v>0</v>
      </c>
      <c r="AP20" s="16">
        <f>SUMIF(เตรียมส่วนผสม!$C:$C,'รับ-จ่าย ประจำวัน'!$B20,เตรียมส่วนผสม!I:I)+SUMIF(กวนไส้!$C:$C,'รับ-จ่าย ประจำวัน'!$B20,กวนไส้!I:I)+SUMIF(ผลิต1!$C:$C,'รับ-จ่าย ประจำวัน'!$B20,ผลิต1!I:I)+SUMIF(ผลิต2!$C:$C,'รับ-จ่าย ประจำวัน'!$B20,ผลิต2!I:I)+SUMIF(เส้นแต่งหน้าขนมเค้ก!$C:$C,'รับ-จ่าย ประจำวัน'!$B20,เส้นแต่งหน้าขนมเค้ก!I:I)+SUMIF(แพ็ค!$C:$C,'รับ-จ่าย ประจำวัน'!$B20,แพ็ค!I:I)+SUMIF(ธุรการ!$C:$C,'รับ-จ่าย ประจำวัน'!$B20,ธุรการ!I:I)+SUMIF(เส้นแต่งหน้าขนมปัง!$C:$C,'รับ-จ่าย ประจำวัน'!$B20,เส้นแต่งหน้าขนมปัง!I:I)+SUMIF('วางแผนBC,CJ'!$C:$C,'รับ-จ่าย ประจำวัน'!$B20,'วางแผนBC,CJ'!I:I)+SUMIF(RD!$C:$C,'รับ-จ่าย ประจำวัน'!$B20,RD!I:I)+SUMIF('FG,ออนไล,คัดแยก'!$C:$C,'รับ-จ่าย ประจำวัน'!$B20,'FG,ออนไล,คัดแยก'!I:I)</f>
        <v>0</v>
      </c>
      <c r="AQ20" s="16">
        <f>SUMIF(เตรียมส่วนผสม!$C:$C,'รับ-จ่าย ประจำวัน'!$B20,เตรียมส่วนผสม!J:J)+SUMIF(กวนไส้!$C:$C,'รับ-จ่าย ประจำวัน'!$B20,กวนไส้!J:J)+SUMIF(ผลิต1!$C:$C,'รับ-จ่าย ประจำวัน'!$B20,ผลิต1!J:J)+SUMIF(ผลิต2!$C:$C,'รับ-จ่าย ประจำวัน'!$B20,ผลิต2!J:J)+SUMIF(เส้นแต่งหน้าขนมเค้ก!$C:$C,'รับ-จ่าย ประจำวัน'!$B20,เส้นแต่งหน้าขนมเค้ก!J:J)+SUMIF(แพ็ค!$C:$C,'รับ-จ่าย ประจำวัน'!$B20,แพ็ค!J:J)+SUMIF(ธุรการ!$C:$C,'รับ-จ่าย ประจำวัน'!$B20,ธุรการ!J:J)+SUMIF(เส้นแต่งหน้าขนมปัง!$C:$C,'รับ-จ่าย ประจำวัน'!$B20,เส้นแต่งหน้าขนมปัง!J:J)+SUMIF('วางแผนBC,CJ'!$C:$C,'รับ-จ่าย ประจำวัน'!$B20,'วางแผนBC,CJ'!J:J)+SUMIF(RD!$C:$C,'รับ-จ่าย ประจำวัน'!$B20,RD!J:J)+SUMIF('FG,ออนไล,คัดแยก'!$C:$C,'รับ-จ่าย ประจำวัน'!$B20,'FG,ออนไล,คัดแยก'!J:J)</f>
        <v>0</v>
      </c>
      <c r="AR20" s="16">
        <f>SUMIF(เตรียมส่วนผสม!$C:$C,'รับ-จ่าย ประจำวัน'!$B20,เตรียมส่วนผสม!K:K)+SUMIF(กวนไส้!$C:$C,'รับ-จ่าย ประจำวัน'!$B20,กวนไส้!K:K)+SUMIF(ผลิต1!$C:$C,'รับ-จ่าย ประจำวัน'!$B20,ผลิต1!K:K)+SUMIF(ผลิต2!$C:$C,'รับ-จ่าย ประจำวัน'!$B20,ผลิต2!K:K)+SUMIF(เส้นแต่งหน้าขนมเค้ก!$C:$C,'รับ-จ่าย ประจำวัน'!$B20,เส้นแต่งหน้าขนมเค้ก!K:K)+SUMIF(แพ็ค!$C:$C,'รับ-จ่าย ประจำวัน'!$B20,แพ็ค!K:K)+SUMIF(ธุรการ!$C:$C,'รับ-จ่าย ประจำวัน'!$B20,ธุรการ!K:K)+SUMIF(เส้นแต่งหน้าขนมปัง!$C:$C,'รับ-จ่าย ประจำวัน'!$B20,เส้นแต่งหน้าขนมปัง!K:K)+SUMIF('วางแผนBC,CJ'!$C:$C,'รับ-จ่าย ประจำวัน'!$B20,'วางแผนBC,CJ'!K:K)+SUMIF(RD!$C:$C,'รับ-จ่าย ประจำวัน'!$B20,RD!K:K)+SUMIF('FG,ออนไล,คัดแยก'!$C:$C,'รับ-จ่าย ประจำวัน'!$B20,'FG,ออนไล,คัดแยก'!K:K)</f>
        <v>0</v>
      </c>
      <c r="AS20" s="16">
        <f>SUMIF(เตรียมส่วนผสม!$C:$C,'รับ-จ่าย ประจำวัน'!$B20,เตรียมส่วนผสม!L:L)+SUMIF(กวนไส้!$C:$C,'รับ-จ่าย ประจำวัน'!$B20,กวนไส้!L:L)+SUMIF(ผลิต1!$C:$C,'รับ-จ่าย ประจำวัน'!$B20,ผลิต1!L:L)+SUMIF(ผลิต2!$C:$C,'รับ-จ่าย ประจำวัน'!$B20,ผลิต2!L:L)+SUMIF(เส้นแต่งหน้าขนมเค้ก!$C:$C,'รับ-จ่าย ประจำวัน'!$B20,เส้นแต่งหน้าขนมเค้ก!L:L)+SUMIF(แพ็ค!$C:$C,'รับ-จ่าย ประจำวัน'!$B20,แพ็ค!L:L)+SUMIF(ธุรการ!$C:$C,'รับ-จ่าย ประจำวัน'!$B20,ธุรการ!L:L)+SUMIF(เส้นแต่งหน้าขนมปัง!$C:$C,'รับ-จ่าย ประจำวัน'!$B20,เส้นแต่งหน้าขนมปัง!L:L)+SUMIF('วางแผนBC,CJ'!$C:$C,'รับ-จ่าย ประจำวัน'!$B20,'วางแผนBC,CJ'!L:L)+SUMIF(RD!$C:$C,'รับ-จ่าย ประจำวัน'!$B20,RD!L:L)+SUMIF('FG,ออนไล,คัดแยก'!$C:$C,'รับ-จ่าย ประจำวัน'!$B20,'FG,ออนไล,คัดแยก'!L:L)</f>
        <v>0</v>
      </c>
      <c r="AT20" s="16">
        <f>SUMIF(เตรียมส่วนผสม!$C:$C,'รับ-จ่าย ประจำวัน'!$B20,เตรียมส่วนผสม!M:M)+SUMIF(กวนไส้!$C:$C,'รับ-จ่าย ประจำวัน'!$B20,กวนไส้!M:M)+SUMIF(ผลิต1!$C:$C,'รับ-จ่าย ประจำวัน'!$B20,ผลิต1!M:M)+SUMIF(ผลิต2!$C:$C,'รับ-จ่าย ประจำวัน'!$B20,ผลิต2!M:M)+SUMIF(เส้นแต่งหน้าขนมเค้ก!$C:$C,'รับ-จ่าย ประจำวัน'!$B20,เส้นแต่งหน้าขนมเค้ก!M:M)+SUMIF(แพ็ค!$C:$C,'รับ-จ่าย ประจำวัน'!$B20,แพ็ค!M:M)+SUMIF(ธุรการ!$C:$C,'รับ-จ่าย ประจำวัน'!$B20,ธุรการ!M:M)+SUMIF(เส้นแต่งหน้าขนมปัง!$C:$C,'รับ-จ่าย ประจำวัน'!$B20,เส้นแต่งหน้าขนมปัง!M:M)+SUMIF('วางแผนBC,CJ'!$C:$C,'รับ-จ่าย ประจำวัน'!$B20,'วางแผนBC,CJ'!M:M)+SUMIF(RD!$C:$C,'รับ-จ่าย ประจำวัน'!$B20,RD!M:M)+SUMIF('FG,ออนไล,คัดแยก'!$C:$C,'รับ-จ่าย ประจำวัน'!$B20,'FG,ออนไล,คัดแยก'!M:M)</f>
        <v>0</v>
      </c>
      <c r="AU20" s="16">
        <f>SUMIF(เตรียมส่วนผสม!$C:$C,'รับ-จ่าย ประจำวัน'!$B20,เตรียมส่วนผสม!N:N)+SUMIF(กวนไส้!$C:$C,'รับ-จ่าย ประจำวัน'!$B20,กวนไส้!N:N)+SUMIF(ผลิต1!$C:$C,'รับ-จ่าย ประจำวัน'!$B20,ผลิต1!N:N)+SUMIF(ผลิต2!$C:$C,'รับ-จ่าย ประจำวัน'!$B20,ผลิต2!N:N)+SUMIF(เส้นแต่งหน้าขนมเค้ก!$C:$C,'รับ-จ่าย ประจำวัน'!$B20,เส้นแต่งหน้าขนมเค้ก!N:N)+SUMIF(แพ็ค!$C:$C,'รับ-จ่าย ประจำวัน'!$B20,แพ็ค!N:N)+SUMIF(ธุรการ!$C:$C,'รับ-จ่าย ประจำวัน'!$B20,ธุรการ!N:N)+SUMIF(เส้นแต่งหน้าขนมปัง!$C:$C,'รับ-จ่าย ประจำวัน'!$B20,เส้นแต่งหน้าขนมปัง!N:N)+SUMIF('วางแผนBC,CJ'!$C:$C,'รับ-จ่าย ประจำวัน'!$B20,'วางแผนBC,CJ'!N:N)+SUMIF(RD!$C:$C,'รับ-จ่าย ประจำวัน'!$B20,RD!N:N)+SUMIF('FG,ออนไล,คัดแยก'!$C:$C,'รับ-จ่าย ประจำวัน'!$B20,'FG,ออนไล,คัดแยก'!N:N)</f>
        <v>0</v>
      </c>
      <c r="AV20" s="16">
        <f>SUMIF(เตรียมส่วนผสม!$C:$C,'รับ-จ่าย ประจำวัน'!$B20,เตรียมส่วนผสม!O:O)+SUMIF(กวนไส้!$C:$C,'รับ-จ่าย ประจำวัน'!$B20,กวนไส้!O:O)+SUMIF(ผลิต1!$C:$C,'รับ-จ่าย ประจำวัน'!$B20,ผลิต1!O:O)+SUMIF(ผลิต2!$C:$C,'รับ-จ่าย ประจำวัน'!$B20,ผลิต2!O:O)+SUMIF(เส้นแต่งหน้าขนมเค้ก!$C:$C,'รับ-จ่าย ประจำวัน'!$B20,เส้นแต่งหน้าขนมเค้ก!O:O)+SUMIF(แพ็ค!$C:$C,'รับ-จ่าย ประจำวัน'!$B20,แพ็ค!O:O)+SUMIF(ธุรการ!$C:$C,'รับ-จ่าย ประจำวัน'!$B20,ธุรการ!O:O)+SUMIF(เส้นแต่งหน้าขนมปัง!$C:$C,'รับ-จ่าย ประจำวัน'!$B20,เส้นแต่งหน้าขนมปัง!O:O)+SUMIF('วางแผนBC,CJ'!$C:$C,'รับ-จ่าย ประจำวัน'!$B20,'วางแผนBC,CJ'!O:O)+SUMIF(RD!$C:$C,'รับ-จ่าย ประจำวัน'!$B20,RD!O:O)+SUMIF('FG,ออนไล,คัดแยก'!$C:$C,'รับ-จ่าย ประจำวัน'!$B20,'FG,ออนไล,คัดแยก'!O:O)</f>
        <v>0</v>
      </c>
      <c r="AW20" s="16">
        <f>SUMIF(เตรียมส่วนผสม!$C:$C,'รับ-จ่าย ประจำวัน'!$B20,เตรียมส่วนผสม!P:P)+SUMIF(กวนไส้!$C:$C,'รับ-จ่าย ประจำวัน'!$B20,กวนไส้!P:P)+SUMIF(ผลิต1!$C:$C,'รับ-จ่าย ประจำวัน'!$B20,ผลิต1!P:P)+SUMIF(ผลิต2!$C:$C,'รับ-จ่าย ประจำวัน'!$B20,ผลิต2!P:P)+SUMIF(เส้นแต่งหน้าขนมเค้ก!$C:$C,'รับ-จ่าย ประจำวัน'!$B20,เส้นแต่งหน้าขนมเค้ก!P:P)+SUMIF(แพ็ค!$C:$C,'รับ-จ่าย ประจำวัน'!$B20,แพ็ค!P:P)+SUMIF(ธุรการ!$C:$C,'รับ-จ่าย ประจำวัน'!$B20,ธุรการ!P:P)+SUMIF(เส้นแต่งหน้าขนมปัง!$C:$C,'รับ-จ่าย ประจำวัน'!$B20,เส้นแต่งหน้าขนมปัง!P:P)+SUMIF('วางแผนBC,CJ'!$C:$C,'รับ-จ่าย ประจำวัน'!$B20,'วางแผนBC,CJ'!P:P)+SUMIF(RD!$C:$C,'รับ-จ่าย ประจำวัน'!$B20,RD!P:P)+SUMIF('FG,ออนไล,คัดแยก'!$C:$C,'รับ-จ่าย ประจำวัน'!$B20,'FG,ออนไล,คัดแยก'!P:P)</f>
        <v>0</v>
      </c>
      <c r="AX20" s="16">
        <f>SUMIF(เตรียมส่วนผสม!$C:$C,'รับ-จ่าย ประจำวัน'!$B20,เตรียมส่วนผสม!Q:Q)+SUMIF(กวนไส้!$C:$C,'รับ-จ่าย ประจำวัน'!$B20,กวนไส้!Q:Q)+SUMIF(ผลิต1!$C:$C,'รับ-จ่าย ประจำวัน'!$B20,ผลิต1!Q:Q)+SUMIF(ผลิต2!$C:$C,'รับ-จ่าย ประจำวัน'!$B20,ผลิต2!Q:Q)+SUMIF(เส้นแต่งหน้าขนมเค้ก!$C:$C,'รับ-จ่าย ประจำวัน'!$B20,เส้นแต่งหน้าขนมเค้ก!Q:Q)+SUMIF(แพ็ค!$C:$C,'รับ-จ่าย ประจำวัน'!$B20,แพ็ค!Q:Q)+SUMIF(ธุรการ!$C:$C,'รับ-จ่าย ประจำวัน'!$B20,ธุรการ!Q:Q)+SUMIF(เส้นแต่งหน้าขนมปัง!$C:$C,'รับ-จ่าย ประจำวัน'!$B20,เส้นแต่งหน้าขนมปัง!Q:Q)+SUMIF('วางแผนBC,CJ'!$C:$C,'รับ-จ่าย ประจำวัน'!$B20,'วางแผนBC,CJ'!Q:Q)+SUMIF(RD!$C:$C,'รับ-จ่าย ประจำวัน'!$B20,RD!Q:Q)+SUMIF('FG,ออนไล,คัดแยก'!$C:$C,'รับ-จ่าย ประจำวัน'!$B20,'FG,ออนไล,คัดแยก'!Q:Q)</f>
        <v>0</v>
      </c>
      <c r="AY20" s="16">
        <f>SUMIF(เตรียมส่วนผสม!$C:$C,'รับ-จ่าย ประจำวัน'!$B20,เตรียมส่วนผสม!R:R)+SUMIF(กวนไส้!$C:$C,'รับ-จ่าย ประจำวัน'!$B20,กวนไส้!R:R)+SUMIF(ผลิต1!$C:$C,'รับ-จ่าย ประจำวัน'!$B20,ผลิต1!R:R)+SUMIF(ผลิต2!$C:$C,'รับ-จ่าย ประจำวัน'!$B20,ผลิต2!R:R)+SUMIF(เส้นแต่งหน้าขนมเค้ก!$C:$C,'รับ-จ่าย ประจำวัน'!$B20,เส้นแต่งหน้าขนมเค้ก!R:R)+SUMIF(แพ็ค!$C:$C,'รับ-จ่าย ประจำวัน'!$B20,แพ็ค!R:R)+SUMIF(ธุรการ!$C:$C,'รับ-จ่าย ประจำวัน'!$B20,ธุรการ!R:R)+SUMIF(เส้นแต่งหน้าขนมปัง!$C:$C,'รับ-จ่าย ประจำวัน'!$B20,เส้นแต่งหน้าขนมปัง!R:R)+SUMIF('วางแผนBC,CJ'!$C:$C,'รับ-จ่าย ประจำวัน'!$B20,'วางแผนBC,CJ'!R:R)+SUMIF(RD!$C:$C,'รับ-จ่าย ประจำวัน'!$B20,RD!R:R)+SUMIF('FG,ออนไล,คัดแยก'!$C:$C,'รับ-จ่าย ประจำวัน'!$B20,'FG,ออนไล,คัดแยก'!R:R)</f>
        <v>0</v>
      </c>
      <c r="AZ20" s="16">
        <f>SUMIF(เตรียมส่วนผสม!$C:$C,'รับ-จ่าย ประจำวัน'!$B20,เตรียมส่วนผสม!S:S)+SUMIF(กวนไส้!$C:$C,'รับ-จ่าย ประจำวัน'!$B20,กวนไส้!S:S)+SUMIF(ผลิต1!$C:$C,'รับ-จ่าย ประจำวัน'!$B20,ผลิต1!S:S)+SUMIF(ผลิต2!$C:$C,'รับ-จ่าย ประจำวัน'!$B20,ผลิต2!S:S)+SUMIF(เส้นแต่งหน้าขนมเค้ก!$C:$C,'รับ-จ่าย ประจำวัน'!$B20,เส้นแต่งหน้าขนมเค้ก!S:S)+SUMIF(แพ็ค!$C:$C,'รับ-จ่าย ประจำวัน'!$B20,แพ็ค!S:S)+SUMIF(ธุรการ!$C:$C,'รับ-จ่าย ประจำวัน'!$B20,ธุรการ!S:S)+SUMIF(เส้นแต่งหน้าขนมปัง!$C:$C,'รับ-จ่าย ประจำวัน'!$B20,เส้นแต่งหน้าขนมปัง!S:S)+SUMIF('วางแผนBC,CJ'!$C:$C,'รับ-จ่าย ประจำวัน'!$B20,'วางแผนBC,CJ'!S:S)+SUMIF(RD!$C:$C,'รับ-จ่าย ประจำวัน'!$B20,RD!S:S)+SUMIF('FG,ออนไล,คัดแยก'!$C:$C,'รับ-จ่าย ประจำวัน'!$B20,'FG,ออนไล,คัดแยก'!S:S)</f>
        <v>0</v>
      </c>
      <c r="BA20" s="16">
        <f>SUMIF(เตรียมส่วนผสม!$C:$C,'รับ-จ่าย ประจำวัน'!$B20,เตรียมส่วนผสม!T:T)+SUMIF(กวนไส้!$C:$C,'รับ-จ่าย ประจำวัน'!$B20,กวนไส้!T:T)+SUMIF(ผลิต1!$C:$C,'รับ-จ่าย ประจำวัน'!$B20,ผลิต1!T:T)+SUMIF(ผลิต2!$C:$C,'รับ-จ่าย ประจำวัน'!$B20,ผลิต2!T:T)+SUMIF(เส้นแต่งหน้าขนมเค้ก!$C:$C,'รับ-จ่าย ประจำวัน'!$B20,เส้นแต่งหน้าขนมเค้ก!T:T)+SUMIF(แพ็ค!$C:$C,'รับ-จ่าย ประจำวัน'!$B20,แพ็ค!T:T)+SUMIF(ธุรการ!$C:$C,'รับ-จ่าย ประจำวัน'!$B20,ธุรการ!T:T)+SUMIF(เส้นแต่งหน้าขนมปัง!$C:$C,'รับ-จ่าย ประจำวัน'!$B20,เส้นแต่งหน้าขนมปัง!T:T)+SUMIF('วางแผนBC,CJ'!$C:$C,'รับ-จ่าย ประจำวัน'!$B20,'วางแผนBC,CJ'!T:T)+SUMIF(RD!$C:$C,'รับ-จ่าย ประจำวัน'!$B20,RD!T:T)+SUMIF('FG,ออนไล,คัดแยก'!$C:$C,'รับ-จ่าย ประจำวัน'!$B20,'FG,ออนไล,คัดแยก'!T:T)</f>
        <v>0</v>
      </c>
      <c r="BB20" s="16">
        <f>SUMIF(เตรียมส่วนผสม!$C:$C,'รับ-จ่าย ประจำวัน'!$B20,เตรียมส่วนผสม!U:U)+SUMIF(กวนไส้!$C:$C,'รับ-จ่าย ประจำวัน'!$B20,กวนไส้!U:U)+SUMIF(ผลิต1!$C:$C,'รับ-จ่าย ประจำวัน'!$B20,ผลิต1!U:U)+SUMIF(ผลิต2!$C:$C,'รับ-จ่าย ประจำวัน'!$B20,ผลิต2!U:U)+SUMIF(เส้นแต่งหน้าขนมเค้ก!$C:$C,'รับ-จ่าย ประจำวัน'!$B20,เส้นแต่งหน้าขนมเค้ก!U:U)+SUMIF(แพ็ค!$C:$C,'รับ-จ่าย ประจำวัน'!$B20,แพ็ค!U:U)+SUMIF(ธุรการ!$C:$C,'รับ-จ่าย ประจำวัน'!$B20,ธุรการ!U:U)+SUMIF(เส้นแต่งหน้าขนมปัง!$C:$C,'รับ-จ่าย ประจำวัน'!$B20,เส้นแต่งหน้าขนมปัง!U:U)+SUMIF('วางแผนBC,CJ'!$C:$C,'รับ-จ่าย ประจำวัน'!$B20,'วางแผนBC,CJ'!U:U)+SUMIF(RD!$C:$C,'รับ-จ่าย ประจำวัน'!$B20,RD!U:U)+SUMIF('FG,ออนไล,คัดแยก'!$C:$C,'รับ-จ่าย ประจำวัน'!$B20,'FG,ออนไล,คัดแยก'!U:U)</f>
        <v>0</v>
      </c>
      <c r="BC20" s="16">
        <f>SUMIF(เตรียมส่วนผสม!$C:$C,'รับ-จ่าย ประจำวัน'!$B20,เตรียมส่วนผสม!V:V)+SUMIF(กวนไส้!$C:$C,'รับ-จ่าย ประจำวัน'!$B20,กวนไส้!V:V)+SUMIF(ผลิต1!$C:$C,'รับ-จ่าย ประจำวัน'!$B20,ผลิต1!V:V)+SUMIF(ผลิต2!$C:$C,'รับ-จ่าย ประจำวัน'!$B20,ผลิต2!V:V)+SUMIF(เส้นแต่งหน้าขนมเค้ก!$C:$C,'รับ-จ่าย ประจำวัน'!$B20,เส้นแต่งหน้าขนมเค้ก!V:V)+SUMIF(แพ็ค!$C:$C,'รับ-จ่าย ประจำวัน'!$B20,แพ็ค!V:V)+SUMIF(ธุรการ!$C:$C,'รับ-จ่าย ประจำวัน'!$B20,ธุรการ!V:V)+SUMIF(เส้นแต่งหน้าขนมปัง!$C:$C,'รับ-จ่าย ประจำวัน'!$B20,เส้นแต่งหน้าขนมปัง!V:V)+SUMIF('วางแผนBC,CJ'!$C:$C,'รับ-จ่าย ประจำวัน'!$B20,'วางแผนBC,CJ'!V:V)+SUMIF(RD!$C:$C,'รับ-จ่าย ประจำวัน'!$B20,RD!V:V)+SUMIF('FG,ออนไล,คัดแยก'!$C:$C,'รับ-จ่าย ประจำวัน'!$B20,'FG,ออนไล,คัดแยก'!V:V)</f>
        <v>0</v>
      </c>
      <c r="BD20" s="16">
        <f>SUMIF(เตรียมส่วนผสม!$C:$C,'รับ-จ่าย ประจำวัน'!$B20,เตรียมส่วนผสม!W:W)+SUMIF(กวนไส้!$C:$C,'รับ-จ่าย ประจำวัน'!$B20,กวนไส้!W:W)+SUMIF(ผลิต1!$C:$C,'รับ-จ่าย ประจำวัน'!$B20,ผลิต1!W:W)+SUMIF(ผลิต2!$C:$C,'รับ-จ่าย ประจำวัน'!$B20,ผลิต2!W:W)+SUMIF(เส้นแต่งหน้าขนมเค้ก!$C:$C,'รับ-จ่าย ประจำวัน'!$B20,เส้นแต่งหน้าขนมเค้ก!W:W)+SUMIF(แพ็ค!$C:$C,'รับ-จ่าย ประจำวัน'!$B20,แพ็ค!W:W)+SUMIF(ธุรการ!$C:$C,'รับ-จ่าย ประจำวัน'!$B20,ธุรการ!W:W)+SUMIF(เส้นแต่งหน้าขนมปัง!$C:$C,'รับ-จ่าย ประจำวัน'!$B20,เส้นแต่งหน้าขนมปัง!W:W)+SUMIF('วางแผนBC,CJ'!$C:$C,'รับ-จ่าย ประจำวัน'!$B20,'วางแผนBC,CJ'!W:W)+SUMIF(RD!$C:$C,'รับ-จ่าย ประจำวัน'!$B20,RD!W:W)+SUMIF('FG,ออนไล,คัดแยก'!$C:$C,'รับ-จ่าย ประจำวัน'!$B20,'FG,ออนไล,คัดแยก'!W:W)</f>
        <v>0</v>
      </c>
      <c r="BE20" s="16">
        <f>SUMIF(เตรียมส่วนผสม!$C:$C,'รับ-จ่าย ประจำวัน'!$B20,เตรียมส่วนผสม!X:X)+SUMIF(กวนไส้!$C:$C,'รับ-จ่าย ประจำวัน'!$B20,กวนไส้!X:X)+SUMIF(ผลิต1!$C:$C,'รับ-จ่าย ประจำวัน'!$B20,ผลิต1!X:X)+SUMIF(ผลิต2!$C:$C,'รับ-จ่าย ประจำวัน'!$B20,ผลิต2!X:X)+SUMIF(เส้นแต่งหน้าขนมเค้ก!$C:$C,'รับ-จ่าย ประจำวัน'!$B20,เส้นแต่งหน้าขนมเค้ก!X:X)+SUMIF(แพ็ค!$C:$C,'รับ-จ่าย ประจำวัน'!$B20,แพ็ค!X:X)+SUMIF(ธุรการ!$C:$C,'รับ-จ่าย ประจำวัน'!$B20,ธุรการ!X:X)+SUMIF(เส้นแต่งหน้าขนมปัง!$C:$C,'รับ-จ่าย ประจำวัน'!$B20,เส้นแต่งหน้าขนมปัง!X:X)+SUMIF('วางแผนBC,CJ'!$C:$C,'รับ-จ่าย ประจำวัน'!$B20,'วางแผนBC,CJ'!X:X)+SUMIF(RD!$C:$C,'รับ-จ่าย ประจำวัน'!$B20,RD!X:X)+SUMIF('FG,ออนไล,คัดแยก'!$C:$C,'รับ-จ่าย ประจำวัน'!$B20,'FG,ออนไล,คัดแยก'!X:X)</f>
        <v>0</v>
      </c>
      <c r="BF20" s="16">
        <f>SUMIF(เตรียมส่วนผสม!$C:$C,'รับ-จ่าย ประจำวัน'!$B20,เตรียมส่วนผสม!Y:Y)+SUMIF(กวนไส้!$C:$C,'รับ-จ่าย ประจำวัน'!$B20,กวนไส้!Y:Y)+SUMIF(ผลิต1!$C:$C,'รับ-จ่าย ประจำวัน'!$B20,ผลิต1!Y:Y)+SUMIF(ผลิต2!$C:$C,'รับ-จ่าย ประจำวัน'!$B20,ผลิต2!Y:Y)+SUMIF(เส้นแต่งหน้าขนมเค้ก!$C:$C,'รับ-จ่าย ประจำวัน'!$B20,เส้นแต่งหน้าขนมเค้ก!Y:Y)+SUMIF(แพ็ค!$C:$C,'รับ-จ่าย ประจำวัน'!$B20,แพ็ค!Y:Y)+SUMIF(ธุรการ!$C:$C,'รับ-จ่าย ประจำวัน'!$B20,ธุรการ!Y:Y)+SUMIF(เส้นแต่งหน้าขนมปัง!$C:$C,'รับ-จ่าย ประจำวัน'!$B20,เส้นแต่งหน้าขนมปัง!Y:Y)+SUMIF('วางแผนBC,CJ'!$C:$C,'รับ-จ่าย ประจำวัน'!$B20,'วางแผนBC,CJ'!Y:Y)+SUMIF(RD!$C:$C,'รับ-จ่าย ประจำวัน'!$B20,RD!Y:Y)+SUMIF('FG,ออนไล,คัดแยก'!$C:$C,'รับ-จ่าย ประจำวัน'!$B20,'FG,ออนไล,คัดแยก'!Y:Y)</f>
        <v>0</v>
      </c>
      <c r="BG20" s="16">
        <f>SUMIF(เตรียมส่วนผสม!$C:$C,'รับ-จ่าย ประจำวัน'!$B20,เตรียมส่วนผสม!Z:Z)+SUMIF(กวนไส้!$C:$C,'รับ-จ่าย ประจำวัน'!$B20,กวนไส้!Z:Z)+SUMIF(ผลิต1!$C:$C,'รับ-จ่าย ประจำวัน'!$B20,ผลิต1!Z:Z)+SUMIF(ผลิต2!$C:$C,'รับ-จ่าย ประจำวัน'!$B20,ผลิต2!Z:Z)+SUMIF(เส้นแต่งหน้าขนมเค้ก!$C:$C,'รับ-จ่าย ประจำวัน'!$B20,เส้นแต่งหน้าขนมเค้ก!Z:Z)+SUMIF(แพ็ค!$C:$C,'รับ-จ่าย ประจำวัน'!$B20,แพ็ค!Z:Z)+SUMIF(ธุรการ!$C:$C,'รับ-จ่าย ประจำวัน'!$B20,ธุรการ!Z:Z)+SUMIF(เส้นแต่งหน้าขนมปัง!$C:$C,'รับ-จ่าย ประจำวัน'!$B20,เส้นแต่งหน้าขนมปัง!Z:Z)+SUMIF('วางแผนBC,CJ'!$C:$C,'รับ-จ่าย ประจำวัน'!$B20,'วางแผนBC,CJ'!Z:Z)+SUMIF(RD!$C:$C,'รับ-จ่าย ประจำวัน'!$B20,RD!Z:Z)+SUMIF('FG,ออนไล,คัดแยก'!$C:$C,'รับ-จ่าย ประจำวัน'!$B20,'FG,ออนไล,คัดแยก'!Z:Z)</f>
        <v>0</v>
      </c>
      <c r="BH20" s="16">
        <f>SUMIF(เตรียมส่วนผสม!$C:$C,'รับ-จ่าย ประจำวัน'!$B20,เตรียมส่วนผสม!AA:AA)+SUMIF(กวนไส้!$C:$C,'รับ-จ่าย ประจำวัน'!$B20,กวนไส้!AA:AA)+SUMIF(ผลิต1!$C:$C,'รับ-จ่าย ประจำวัน'!$B20,ผลิต1!AA:AA)+SUMIF(ผลิต2!$C:$C,'รับ-จ่าย ประจำวัน'!$B20,ผลิต2!AA:AA)+SUMIF(เส้นแต่งหน้าขนมเค้ก!$C:$C,'รับ-จ่าย ประจำวัน'!$B20,เส้นแต่งหน้าขนมเค้ก!AA:AA)+SUMIF(แพ็ค!$C:$C,'รับ-จ่าย ประจำวัน'!$B20,แพ็ค!AA:AA)+SUMIF(ธุรการ!$C:$C,'รับ-จ่าย ประจำวัน'!$B20,ธุรการ!AA:AA)+SUMIF(เส้นแต่งหน้าขนมปัง!$C:$C,'รับ-จ่าย ประจำวัน'!$B20,เส้นแต่งหน้าขนมปัง!AA:AA)+SUMIF('วางแผนBC,CJ'!$C:$C,'รับ-จ่าย ประจำวัน'!$B20,'วางแผนBC,CJ'!AA:AA)+SUMIF(RD!$C:$C,'รับ-จ่าย ประจำวัน'!$B20,RD!AA:AA)+SUMIF('FG,ออนไล,คัดแยก'!$C:$C,'รับ-จ่าย ประจำวัน'!$B20,'FG,ออนไล,คัดแยก'!AA:AA)</f>
        <v>0</v>
      </c>
      <c r="BI20" s="16">
        <f>SUMIF(เตรียมส่วนผสม!$C:$C,'รับ-จ่าย ประจำวัน'!$B20,เตรียมส่วนผสม!AB:AB)+SUMIF(กวนไส้!$C:$C,'รับ-จ่าย ประจำวัน'!$B20,กวนไส้!AB:AB)+SUMIF(ผลิต1!$C:$C,'รับ-จ่าย ประจำวัน'!$B20,ผลิต1!AB:AB)+SUMIF(ผลิต2!$C:$C,'รับ-จ่าย ประจำวัน'!$B20,ผลิต2!AB:AB)+SUMIF(เส้นแต่งหน้าขนมเค้ก!$C:$C,'รับ-จ่าย ประจำวัน'!$B20,เส้นแต่งหน้าขนมเค้ก!AB:AB)+SUMIF(แพ็ค!$C:$C,'รับ-จ่าย ประจำวัน'!$B20,แพ็ค!AB:AB)+SUMIF(ธุรการ!$C:$C,'รับ-จ่าย ประจำวัน'!$B20,ธุรการ!AB:AB)+SUMIF(เส้นแต่งหน้าขนมปัง!$C:$C,'รับ-จ่าย ประจำวัน'!$B20,เส้นแต่งหน้าขนมปัง!AB:AB)+SUMIF('วางแผนBC,CJ'!$C:$C,'รับ-จ่าย ประจำวัน'!$B20,'วางแผนBC,CJ'!AB:AB)+SUMIF(RD!$C:$C,'รับ-จ่าย ประจำวัน'!$B20,RD!AB:AB)+SUMIF('FG,ออนไล,คัดแยก'!$C:$C,'รับ-จ่าย ประจำวัน'!$B20,'FG,ออนไล,คัดแยก'!AB:AB)</f>
        <v>0</v>
      </c>
      <c r="BJ20" s="16">
        <f>SUMIF(เตรียมส่วนผสม!$C:$C,'รับ-จ่าย ประจำวัน'!$B20,เตรียมส่วนผสม!AC:AC)+SUMIF(กวนไส้!$C:$C,'รับ-จ่าย ประจำวัน'!$B20,กวนไส้!AC:AC)+SUMIF(ผลิต1!$C:$C,'รับ-จ่าย ประจำวัน'!$B20,ผลิต1!AC:AC)+SUMIF(ผลิต2!$C:$C,'รับ-จ่าย ประจำวัน'!$B20,ผลิต2!AC:AC)+SUMIF(เส้นแต่งหน้าขนมเค้ก!$C:$C,'รับ-จ่าย ประจำวัน'!$B20,เส้นแต่งหน้าขนมเค้ก!AC:AC)+SUMIF(แพ็ค!$C:$C,'รับ-จ่าย ประจำวัน'!$B20,แพ็ค!AC:AC)+SUMIF(ธุรการ!$C:$C,'รับ-จ่าย ประจำวัน'!$B20,ธุรการ!AC:AC)+SUMIF(เส้นแต่งหน้าขนมปัง!$C:$C,'รับ-จ่าย ประจำวัน'!$B20,เส้นแต่งหน้าขนมปัง!AC:AC)+SUMIF('วางแผนBC,CJ'!$C:$C,'รับ-จ่าย ประจำวัน'!$B20,'วางแผนBC,CJ'!AC:AC)+SUMIF(RD!$C:$C,'รับ-จ่าย ประจำวัน'!$B20,RD!AC:AC)+SUMIF('FG,ออนไล,คัดแยก'!$C:$C,'รับ-จ่าย ประจำวัน'!$B20,'FG,ออนไล,คัดแยก'!AC:AC)</f>
        <v>0</v>
      </c>
      <c r="BK20" s="16">
        <f>SUMIF(เตรียมส่วนผสม!$C:$C,'รับ-จ่าย ประจำวัน'!$B20,เตรียมส่วนผสม!AD:AD)+SUMIF(กวนไส้!$C:$C,'รับ-จ่าย ประจำวัน'!$B20,กวนไส้!AD:AD)+SUMIF(ผลิต1!$C:$C,'รับ-จ่าย ประจำวัน'!$B20,ผลิต1!AD:AD)+SUMIF(ผลิต2!$C:$C,'รับ-จ่าย ประจำวัน'!$B20,ผลิต2!AD:AD)+SUMIF(เส้นแต่งหน้าขนมเค้ก!$C:$C,'รับ-จ่าย ประจำวัน'!$B20,เส้นแต่งหน้าขนมเค้ก!AD:AD)+SUMIF(แพ็ค!$C:$C,'รับ-จ่าย ประจำวัน'!$B20,แพ็ค!AD:AD)+SUMIF(ธุรการ!$C:$C,'รับ-จ่าย ประจำวัน'!$B20,ธุรการ!AD:AD)+SUMIF(เส้นแต่งหน้าขนมปัง!$C:$C,'รับ-จ่าย ประจำวัน'!$B20,เส้นแต่งหน้าขนมปัง!AD:AD)+SUMIF('วางแผนBC,CJ'!$C:$C,'รับ-จ่าย ประจำวัน'!$B20,'วางแผนBC,CJ'!AD:AD)+SUMIF(RD!$C:$C,'รับ-จ่าย ประจำวัน'!$B20,RD!AD:AD)+SUMIF('FG,ออนไล,คัดแยก'!$C:$C,'รับ-จ่าย ประจำวัน'!$B20,'FG,ออนไล,คัดแยก'!AD:AD)</f>
        <v>0</v>
      </c>
      <c r="BL20" s="16">
        <f>SUMIF(เตรียมส่วนผสม!$C:$C,'รับ-จ่าย ประจำวัน'!$B20,เตรียมส่วนผสม!AE:AE)+SUMIF(กวนไส้!$C:$C,'รับ-จ่าย ประจำวัน'!$B20,กวนไส้!AE:AE)+SUMIF(ผลิต1!$C:$C,'รับ-จ่าย ประจำวัน'!$B20,ผลิต1!AE:AE)+SUMIF(ผลิต2!$C:$C,'รับ-จ่าย ประจำวัน'!$B20,ผลิต2!AE:AE)+SUMIF(เส้นแต่งหน้าขนมเค้ก!$C:$C,'รับ-จ่าย ประจำวัน'!$B20,เส้นแต่งหน้าขนมเค้ก!AE:AE)+SUMIF(แพ็ค!$C:$C,'รับ-จ่าย ประจำวัน'!$B20,แพ็ค!AE:AE)+SUMIF(ธุรการ!$C:$C,'รับ-จ่าย ประจำวัน'!$B20,ธุรการ!AE:AE)+SUMIF(เส้นแต่งหน้าขนมปัง!$C:$C,'รับ-จ่าย ประจำวัน'!$B20,เส้นแต่งหน้าขนมปัง!AE:AE)+SUMIF('วางแผนBC,CJ'!$C:$C,'รับ-จ่าย ประจำวัน'!$B20,'วางแผนBC,CJ'!AE:AE)+SUMIF(RD!$C:$C,'รับ-จ่าย ประจำวัน'!$B20,RD!AE:AE)+SUMIF('FG,ออนไล,คัดแยก'!$C:$C,'รับ-จ่าย ประจำวัน'!$B20,'FG,ออนไล,คัดแยก'!AE:AE)</f>
        <v>0</v>
      </c>
      <c r="BM20" s="16">
        <f>SUMIF(เตรียมส่วนผสม!$C:$C,'รับ-จ่าย ประจำวัน'!$B20,เตรียมส่วนผสม!AF:AF)+SUMIF(กวนไส้!$C:$C,'รับ-จ่าย ประจำวัน'!$B20,กวนไส้!AF:AF)+SUMIF(ผลิต1!$C:$C,'รับ-จ่าย ประจำวัน'!$B20,ผลิต1!AF:AF)+SUMIF(ผลิต2!$C:$C,'รับ-จ่าย ประจำวัน'!$B20,ผลิต2!AF:AF)+SUMIF(เส้นแต่งหน้าขนมเค้ก!$C:$C,'รับ-จ่าย ประจำวัน'!$B20,เส้นแต่งหน้าขนมเค้ก!AF:AF)+SUMIF(แพ็ค!$C:$C,'รับ-จ่าย ประจำวัน'!$B20,แพ็ค!AF:AF)+SUMIF(ธุรการ!$C:$C,'รับ-จ่าย ประจำวัน'!$B20,ธุรการ!AF:AF)+SUMIF(เส้นแต่งหน้าขนมปัง!$C:$C,'รับ-จ่าย ประจำวัน'!$B20,เส้นแต่งหน้าขนมปัง!AF:AF)+SUMIF('วางแผนBC,CJ'!$C:$C,'รับ-จ่าย ประจำวัน'!$B20,'วางแผนBC,CJ'!AF:AF)+SUMIF(RD!$C:$C,'รับ-จ่าย ประจำวัน'!$B20,RD!AF:AF)+SUMIF('FG,ออนไล,คัดแยก'!$C:$C,'รับ-จ่าย ประจำวัน'!$B20,'FG,ออนไล,คัดแยก'!AF:AF)</f>
        <v>0</v>
      </c>
      <c r="BN20" s="16">
        <f>SUMIF(เตรียมส่วนผสม!$C:$C,'รับ-จ่าย ประจำวัน'!$B20,เตรียมส่วนผสม!AG:AG)+SUMIF(กวนไส้!$C:$C,'รับ-จ่าย ประจำวัน'!$B20,กวนไส้!AG:AG)+SUMIF(ผลิต1!$C:$C,'รับ-จ่าย ประจำวัน'!$B20,ผลิต1!AG:AG)+SUMIF(ผลิต2!$C:$C,'รับ-จ่าย ประจำวัน'!$B20,ผลิต2!AG:AG)+SUMIF(เส้นแต่งหน้าขนมเค้ก!$C:$C,'รับ-จ่าย ประจำวัน'!$B20,เส้นแต่งหน้าขนมเค้ก!AG:AG)+SUMIF(แพ็ค!$C:$C,'รับ-จ่าย ประจำวัน'!$B20,แพ็ค!AG:AG)+SUMIF(ธุรการ!$C:$C,'รับ-จ่าย ประจำวัน'!$B20,ธุรการ!AG:AG)+SUMIF(เส้นแต่งหน้าขนมปัง!$C:$C,'รับ-จ่าย ประจำวัน'!$B20,เส้นแต่งหน้าขนมปัง!AG:AG)+SUMIF('วางแผนBC,CJ'!$C:$C,'รับ-จ่าย ประจำวัน'!$B20,'วางแผนBC,CJ'!AG:AG)+SUMIF(RD!$C:$C,'รับ-จ่าย ประจำวัน'!$B20,RD!AG:AG)+SUMIF('FG,ออนไล,คัดแยก'!$C:$C,'รับ-จ่าย ประจำวัน'!$B20,'FG,ออนไล,คัดแยก'!AG:AG)</f>
        <v>0</v>
      </c>
      <c r="BO20" s="16">
        <f>SUMIF(เตรียมส่วนผสม!$C:$C,'รับ-จ่าย ประจำวัน'!$B20,เตรียมส่วนผสม!AH:AH)+SUMIF(กวนไส้!$C:$C,'รับ-จ่าย ประจำวัน'!$B20,กวนไส้!AH:AH)+SUMIF(ผลิต1!$C:$C,'รับ-จ่าย ประจำวัน'!$B20,ผลิต1!AH:AH)+SUMIF(ผลิต2!$C:$C,'รับ-จ่าย ประจำวัน'!$B20,ผลิต2!AH:AH)+SUMIF(เส้นแต่งหน้าขนมเค้ก!$C:$C,'รับ-จ่าย ประจำวัน'!$B20,เส้นแต่งหน้าขนมเค้ก!AH:AH)+SUMIF(แพ็ค!$C:$C,'รับ-จ่าย ประจำวัน'!$B20,แพ็ค!AH:AH)+SUMIF(ธุรการ!$C:$C,'รับ-จ่าย ประจำวัน'!$B20,ธุรการ!AH:AH)+SUMIF(เส้นแต่งหน้าขนมปัง!$C:$C,'รับ-จ่าย ประจำวัน'!$B20,เส้นแต่งหน้าขนมปัง!AH:AH)+SUMIF('วางแผนBC,CJ'!$C:$C,'รับ-จ่าย ประจำวัน'!$B20,'วางแผนBC,CJ'!AH:AH)+SUMIF(RD!$C:$C,'รับ-จ่าย ประจำวัน'!$B20,RD!AH:AH)+SUMIF('FG,ออนไล,คัดแยก'!$C:$C,'รับ-จ่าย ประจำวัน'!$B20,'FG,ออนไล,คัดแยก'!AH:AH)</f>
        <v>0</v>
      </c>
      <c r="BP20" s="16">
        <f>SUMIF(เตรียมส่วนผสม!$C:$C,'รับ-จ่าย ประจำวัน'!$B20,เตรียมส่วนผสม!AI:AI)+SUMIF(กวนไส้!$C:$C,'รับ-จ่าย ประจำวัน'!$B20,กวนไส้!AI:AI)+SUMIF(ผลิต1!$C:$C,'รับ-จ่าย ประจำวัน'!$B20,ผลิต1!AI:AI)+SUMIF(ผลิต2!$C:$C,'รับ-จ่าย ประจำวัน'!$B20,ผลิต2!AI:AI)+SUMIF(เส้นแต่งหน้าขนมเค้ก!$C:$C,'รับ-จ่าย ประจำวัน'!$B20,เส้นแต่งหน้าขนมเค้ก!AI:AI)+SUMIF(แพ็ค!$C:$C,'รับ-จ่าย ประจำวัน'!$B20,แพ็ค!AI:AI)+SUMIF(ธุรการ!$C:$C,'รับ-จ่าย ประจำวัน'!$B20,ธุรการ!AI:AI)+SUMIF(เส้นแต่งหน้าขนมปัง!$C:$C,'รับ-จ่าย ประจำวัน'!$B20,เส้นแต่งหน้าขนมปัง!AI:AI)+SUMIF('วางแผนBC,CJ'!$C:$C,'รับ-จ่าย ประจำวัน'!$B20,'วางแผนBC,CJ'!AI:AI)+SUMIF(RD!$C:$C,'รับ-จ่าย ประจำวัน'!$B20,RD!AI:AI)+SUMIF('FG,ออนไล,คัดแยก'!$C:$C,'รับ-จ่าย ประจำวัน'!$B20,'FG,ออนไล,คัดแยก'!AI:AI)</f>
        <v>0</v>
      </c>
      <c r="BQ20" s="16">
        <f>SUMIF(เตรียมส่วนผสม!$C:$C,'รับ-จ่าย ประจำวัน'!$B20,เตรียมส่วนผสม!AJ:AJ)+SUMIF(กวนไส้!$C:$C,'รับ-จ่าย ประจำวัน'!$B20,กวนไส้!AJ:AJ)+SUMIF(ผลิต1!$C:$C,'รับ-จ่าย ประจำวัน'!$B20,ผลิต1!AJ:AJ)+SUMIF(ผลิต2!$C:$C,'รับ-จ่าย ประจำวัน'!$B20,ผลิต2!AJ:AJ)+SUMIF(เส้นแต่งหน้าขนมเค้ก!$C:$C,'รับ-จ่าย ประจำวัน'!$B20,เส้นแต่งหน้าขนมเค้ก!AJ:AJ)+SUMIF(แพ็ค!$C:$C,'รับ-จ่าย ประจำวัน'!$B20,แพ็ค!AJ:AJ)+SUMIF(ธุรการ!$C:$C,'รับ-จ่าย ประจำวัน'!$B20,ธุรการ!AJ:AJ)+SUMIF(เส้นแต่งหน้าขนมปัง!$C:$C,'รับ-จ่าย ประจำวัน'!$B20,เส้นแต่งหน้าขนมปัง!AJ:AJ)+SUMIF('วางแผนBC,CJ'!$C:$C,'รับ-จ่าย ประจำวัน'!$B20,'วางแผนBC,CJ'!AJ:AJ)+SUMIF(RD!$C:$C,'รับ-จ่าย ประจำวัน'!$B20,RD!AJ:AJ)+SUMIF('FG,ออนไล,คัดแยก'!$C:$C,'รับ-จ่าย ประจำวัน'!$B20,'FG,ออนไล,คัดแยก'!AJ:AJ)</f>
        <v>0</v>
      </c>
      <c r="BR20" s="16">
        <f>SUMIF(เตรียมส่วนผสม!$C:$C,'รับ-จ่าย ประจำวัน'!$B20,เตรียมส่วนผสม!AK:AK)+SUMIF(กวนไส้!$C:$C,'รับ-จ่าย ประจำวัน'!$B20,กวนไส้!AK:AK)+SUMIF(ผลิต1!$C:$C,'รับ-จ่าย ประจำวัน'!$B20,ผลิต1!AK:AK)+SUMIF(ผลิต2!$C:$C,'รับ-จ่าย ประจำวัน'!$B20,ผลิต2!AK:AK)+SUMIF(เส้นแต่งหน้าขนมเค้ก!$C:$C,'รับ-จ่าย ประจำวัน'!$B20,เส้นแต่งหน้าขนมเค้ก!AK:AK)+SUMIF(แพ็ค!$C:$C,'รับ-จ่าย ประจำวัน'!$B20,แพ็ค!AK:AK)+SUMIF(ธุรการ!$C:$C,'รับ-จ่าย ประจำวัน'!$B20,ธุรการ!AK:AK)+SUMIF(เส้นแต่งหน้าขนมปัง!$C:$C,'รับ-จ่าย ประจำวัน'!$B20,เส้นแต่งหน้าขนมปัง!AK:AK)+SUMIF('วางแผนBC,CJ'!$C:$C,'รับ-จ่าย ประจำวัน'!$B20,'วางแผนBC,CJ'!AK:AK)+SUMIF(RD!$C:$C,'รับ-จ่าย ประจำวัน'!$B20,RD!AK:AK)+SUMIF('FG,ออนไล,คัดแยก'!$C:$C,'รับ-จ่าย ประจำวัน'!$B20,'FG,ออนไล,คัดแยก'!AK:AK)</f>
        <v>0</v>
      </c>
      <c r="BS20" s="16">
        <f>SUMIF(เตรียมส่วนผสม!$C:$C,'รับ-จ่าย ประจำวัน'!$B20,เตรียมส่วนผสม!AL:AL)+SUMIF(กวนไส้!$C:$C,'รับ-จ่าย ประจำวัน'!$B20,กวนไส้!AL:AL)+SUMIF(ผลิต1!$C:$C,'รับ-จ่าย ประจำวัน'!$B20,ผลิต1!AL:AL)+SUMIF(ผลิต2!$C:$C,'รับ-จ่าย ประจำวัน'!$B20,ผลิต2!AL:AL)+SUMIF(เส้นแต่งหน้าขนมเค้ก!$C:$C,'รับ-จ่าย ประจำวัน'!$B20,เส้นแต่งหน้าขนมเค้ก!AL:AL)+SUMIF(แพ็ค!$C:$C,'รับ-จ่าย ประจำวัน'!$B20,แพ็ค!AL:AL)+SUMIF(ธุรการ!$C:$C,'รับ-จ่าย ประจำวัน'!$B20,ธุรการ!AL:AL)+SUMIF(เส้นแต่งหน้าขนมปัง!$C:$C,'รับ-จ่าย ประจำวัน'!$B20,เส้นแต่งหน้าขนมปัง!AL:AL)+SUMIF('วางแผนBC,CJ'!$C:$C,'รับ-จ่าย ประจำวัน'!$B20,'วางแผนBC,CJ'!AL:AL)+SUMIF(RD!$C:$C,'รับ-จ่าย ประจำวัน'!$B20,RD!AL:AL)+SUMIF('FG,ออนไล,คัดแยก'!$C:$C,'รับ-จ่าย ประจำวัน'!$B20,'FG,ออนไล,คัดแยก'!AL:AL)</f>
        <v>0</v>
      </c>
      <c r="BT20" s="18">
        <f t="shared" si="1"/>
        <v>0</v>
      </c>
      <c r="BU20" s="116">
        <v>4888</v>
      </c>
      <c r="BV20" s="146">
        <f t="shared" si="2"/>
        <v>2700</v>
      </c>
      <c r="BW20" s="183">
        <v>30</v>
      </c>
      <c r="BX20" s="172">
        <f t="shared" si="6"/>
        <v>0</v>
      </c>
      <c r="BY20" s="188" t="e">
        <f t="shared" si="3"/>
        <v>#DIV/0!</v>
      </c>
      <c r="BZ20" s="180" t="e">
        <f t="shared" ca="1" si="4"/>
        <v>#DIV/0!</v>
      </c>
      <c r="CA20" s="93"/>
      <c r="CB20" s="93"/>
      <c r="CC20" s="93"/>
      <c r="CD20" s="93"/>
      <c r="CE20" s="93"/>
      <c r="CF20" s="93"/>
      <c r="CG20" s="93"/>
      <c r="CH20" s="93"/>
      <c r="CI20" s="93"/>
      <c r="CJ20" s="94"/>
      <c r="CK20" s="9">
        <f t="shared" si="5"/>
        <v>-2188</v>
      </c>
    </row>
    <row r="21" spans="1:89" hidden="1" x14ac:dyDescent="0.5">
      <c r="A21" s="149" t="s">
        <v>147</v>
      </c>
      <c r="B21" s="167">
        <v>1020501010</v>
      </c>
      <c r="C21" s="19" t="s">
        <v>1536</v>
      </c>
      <c r="D21" s="135" t="s">
        <v>61</v>
      </c>
      <c r="E21" s="11">
        <v>0</v>
      </c>
      <c r="F21" s="163" t="s">
        <v>1605</v>
      </c>
      <c r="G21" s="11" t="s">
        <v>62</v>
      </c>
      <c r="H21" s="12">
        <v>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3"/>
      <c r="AF21" s="13"/>
      <c r="AG21" s="13"/>
      <c r="AH21" s="13"/>
      <c r="AI21" s="14"/>
      <c r="AJ21" s="14"/>
      <c r="AK21" s="14"/>
      <c r="AL21" s="14"/>
      <c r="AM21" s="14"/>
      <c r="AN21" s="15">
        <f t="shared" si="0"/>
        <v>0</v>
      </c>
      <c r="AO21" s="16">
        <f>SUMIF(เตรียมส่วนผสม!$C:$C,'รับ-จ่าย ประจำวัน'!$B21,เตรียมส่วนผสม!H:H)+SUMIF(กวนไส้!$C:$C,'รับ-จ่าย ประจำวัน'!$B21,กวนไส้!H:H)+SUMIF(ผลิต1!$C:$C,'รับ-จ่าย ประจำวัน'!$B21,ผลิต1!H:H)+SUMIF(ผลิต2!$C:$C,'รับ-จ่าย ประจำวัน'!$B21,ผลิต2!H:H)+SUMIF(เส้นแต่งหน้าขนมเค้ก!$C:$C,'รับ-จ่าย ประจำวัน'!$B21,เส้นแต่งหน้าขนมเค้ก!H:H)+SUMIF(แพ็ค!$C:$C,'รับ-จ่าย ประจำวัน'!$B21,แพ็ค!H:H)+SUMIF(ธุรการ!$C:$C,'รับ-จ่าย ประจำวัน'!$B21,ธุรการ!H:H)+SUMIF(เส้นแต่งหน้าขนมปัง!$C:$C,'รับ-จ่าย ประจำวัน'!$B21,เส้นแต่งหน้าขนมปัง!H:H)+SUMIF('วางแผนBC,CJ'!$C:$C,'รับ-จ่าย ประจำวัน'!$B21,'วางแผนBC,CJ'!H:H)+SUMIF(RD!$C:$C,'รับ-จ่าย ประจำวัน'!$B21,RD!H:H)+SUMIF('FG,ออนไล,คัดแยก'!$C:$C,'รับ-จ่าย ประจำวัน'!$B21,'FG,ออนไล,คัดแยก'!H:H)</f>
        <v>0</v>
      </c>
      <c r="AP21" s="16">
        <f>SUMIF(เตรียมส่วนผสม!$C:$C,'รับ-จ่าย ประจำวัน'!$B21,เตรียมส่วนผสม!I:I)+SUMIF(กวนไส้!$C:$C,'รับ-จ่าย ประจำวัน'!$B21,กวนไส้!I:I)+SUMIF(ผลิต1!$C:$C,'รับ-จ่าย ประจำวัน'!$B21,ผลิต1!I:I)+SUMIF(ผลิต2!$C:$C,'รับ-จ่าย ประจำวัน'!$B21,ผลิต2!I:I)+SUMIF(เส้นแต่งหน้าขนมเค้ก!$C:$C,'รับ-จ่าย ประจำวัน'!$B21,เส้นแต่งหน้าขนมเค้ก!I:I)+SUMIF(แพ็ค!$C:$C,'รับ-จ่าย ประจำวัน'!$B21,แพ็ค!I:I)+SUMIF(ธุรการ!$C:$C,'รับ-จ่าย ประจำวัน'!$B21,ธุรการ!I:I)+SUMIF(เส้นแต่งหน้าขนมปัง!$C:$C,'รับ-จ่าย ประจำวัน'!$B21,เส้นแต่งหน้าขนมปัง!I:I)+SUMIF('วางแผนBC,CJ'!$C:$C,'รับ-จ่าย ประจำวัน'!$B21,'วางแผนBC,CJ'!I:I)+SUMIF(RD!$C:$C,'รับ-จ่าย ประจำวัน'!$B21,RD!I:I)+SUMIF('FG,ออนไล,คัดแยก'!$C:$C,'รับ-จ่าย ประจำวัน'!$B21,'FG,ออนไล,คัดแยก'!I:I)</f>
        <v>0</v>
      </c>
      <c r="AQ21" s="16">
        <f>SUMIF(เตรียมส่วนผสม!$C:$C,'รับ-จ่าย ประจำวัน'!$B21,เตรียมส่วนผสม!J:J)+SUMIF(กวนไส้!$C:$C,'รับ-จ่าย ประจำวัน'!$B21,กวนไส้!J:J)+SUMIF(ผลิต1!$C:$C,'รับ-จ่าย ประจำวัน'!$B21,ผลิต1!J:J)+SUMIF(ผลิต2!$C:$C,'รับ-จ่าย ประจำวัน'!$B21,ผลิต2!J:J)+SUMIF(เส้นแต่งหน้าขนมเค้ก!$C:$C,'รับ-จ่าย ประจำวัน'!$B21,เส้นแต่งหน้าขนมเค้ก!J:J)+SUMIF(แพ็ค!$C:$C,'รับ-จ่าย ประจำวัน'!$B21,แพ็ค!J:J)+SUMIF(ธุรการ!$C:$C,'รับ-จ่าย ประจำวัน'!$B21,ธุรการ!J:J)+SUMIF(เส้นแต่งหน้าขนมปัง!$C:$C,'รับ-จ่าย ประจำวัน'!$B21,เส้นแต่งหน้าขนมปัง!J:J)+SUMIF('วางแผนBC,CJ'!$C:$C,'รับ-จ่าย ประจำวัน'!$B21,'วางแผนBC,CJ'!J:J)+SUMIF(RD!$C:$C,'รับ-จ่าย ประจำวัน'!$B21,RD!J:J)+SUMIF('FG,ออนไล,คัดแยก'!$C:$C,'รับ-จ่าย ประจำวัน'!$B21,'FG,ออนไล,คัดแยก'!J:J)</f>
        <v>0</v>
      </c>
      <c r="AR21" s="16">
        <f>SUMIF(เตรียมส่วนผสม!$C:$C,'รับ-จ่าย ประจำวัน'!$B21,เตรียมส่วนผสม!K:K)+SUMIF(กวนไส้!$C:$C,'รับ-จ่าย ประจำวัน'!$B21,กวนไส้!K:K)+SUMIF(ผลิต1!$C:$C,'รับ-จ่าย ประจำวัน'!$B21,ผลิต1!K:K)+SUMIF(ผลิต2!$C:$C,'รับ-จ่าย ประจำวัน'!$B21,ผลิต2!K:K)+SUMIF(เส้นแต่งหน้าขนมเค้ก!$C:$C,'รับ-จ่าย ประจำวัน'!$B21,เส้นแต่งหน้าขนมเค้ก!K:K)+SUMIF(แพ็ค!$C:$C,'รับ-จ่าย ประจำวัน'!$B21,แพ็ค!K:K)+SUMIF(ธุรการ!$C:$C,'รับ-จ่าย ประจำวัน'!$B21,ธุรการ!K:K)+SUMIF(เส้นแต่งหน้าขนมปัง!$C:$C,'รับ-จ่าย ประจำวัน'!$B21,เส้นแต่งหน้าขนมปัง!K:K)+SUMIF('วางแผนBC,CJ'!$C:$C,'รับ-จ่าย ประจำวัน'!$B21,'วางแผนBC,CJ'!K:K)+SUMIF(RD!$C:$C,'รับ-จ่าย ประจำวัน'!$B21,RD!K:K)+SUMIF('FG,ออนไล,คัดแยก'!$C:$C,'รับ-จ่าย ประจำวัน'!$B21,'FG,ออนไล,คัดแยก'!K:K)</f>
        <v>0</v>
      </c>
      <c r="AS21" s="16">
        <f>SUMIF(เตรียมส่วนผสม!$C:$C,'รับ-จ่าย ประจำวัน'!$B21,เตรียมส่วนผสม!L:L)+SUMIF(กวนไส้!$C:$C,'รับ-จ่าย ประจำวัน'!$B21,กวนไส้!L:L)+SUMIF(ผลิต1!$C:$C,'รับ-จ่าย ประจำวัน'!$B21,ผลิต1!L:L)+SUMIF(ผลิต2!$C:$C,'รับ-จ่าย ประจำวัน'!$B21,ผลิต2!L:L)+SUMIF(เส้นแต่งหน้าขนมเค้ก!$C:$C,'รับ-จ่าย ประจำวัน'!$B21,เส้นแต่งหน้าขนมเค้ก!L:L)+SUMIF(แพ็ค!$C:$C,'รับ-จ่าย ประจำวัน'!$B21,แพ็ค!L:L)+SUMIF(ธุรการ!$C:$C,'รับ-จ่าย ประจำวัน'!$B21,ธุรการ!L:L)+SUMIF(เส้นแต่งหน้าขนมปัง!$C:$C,'รับ-จ่าย ประจำวัน'!$B21,เส้นแต่งหน้าขนมปัง!L:L)+SUMIF('วางแผนBC,CJ'!$C:$C,'รับ-จ่าย ประจำวัน'!$B21,'วางแผนBC,CJ'!L:L)+SUMIF(RD!$C:$C,'รับ-จ่าย ประจำวัน'!$B21,RD!L:L)+SUMIF('FG,ออนไล,คัดแยก'!$C:$C,'รับ-จ่าย ประจำวัน'!$B21,'FG,ออนไล,คัดแยก'!L:L)</f>
        <v>0</v>
      </c>
      <c r="AT21" s="16">
        <f>SUMIF(เตรียมส่วนผสม!$C:$C,'รับ-จ่าย ประจำวัน'!$B21,เตรียมส่วนผสม!M:M)+SUMIF(กวนไส้!$C:$C,'รับ-จ่าย ประจำวัน'!$B21,กวนไส้!M:M)+SUMIF(ผลิต1!$C:$C,'รับ-จ่าย ประจำวัน'!$B21,ผลิต1!M:M)+SUMIF(ผลิต2!$C:$C,'รับ-จ่าย ประจำวัน'!$B21,ผลิต2!M:M)+SUMIF(เส้นแต่งหน้าขนมเค้ก!$C:$C,'รับ-จ่าย ประจำวัน'!$B21,เส้นแต่งหน้าขนมเค้ก!M:M)+SUMIF(แพ็ค!$C:$C,'รับ-จ่าย ประจำวัน'!$B21,แพ็ค!M:M)+SUMIF(ธุรการ!$C:$C,'รับ-จ่าย ประจำวัน'!$B21,ธุรการ!M:M)+SUMIF(เส้นแต่งหน้าขนมปัง!$C:$C,'รับ-จ่าย ประจำวัน'!$B21,เส้นแต่งหน้าขนมปัง!M:M)+SUMIF('วางแผนBC,CJ'!$C:$C,'รับ-จ่าย ประจำวัน'!$B21,'วางแผนBC,CJ'!M:M)+SUMIF(RD!$C:$C,'รับ-จ่าย ประจำวัน'!$B21,RD!M:M)+SUMIF('FG,ออนไล,คัดแยก'!$C:$C,'รับ-จ่าย ประจำวัน'!$B21,'FG,ออนไล,คัดแยก'!M:M)</f>
        <v>0</v>
      </c>
      <c r="AU21" s="16">
        <f>SUMIF(เตรียมส่วนผสม!$C:$C,'รับ-จ่าย ประจำวัน'!$B21,เตรียมส่วนผสม!N:N)+SUMIF(กวนไส้!$C:$C,'รับ-จ่าย ประจำวัน'!$B21,กวนไส้!N:N)+SUMIF(ผลิต1!$C:$C,'รับ-จ่าย ประจำวัน'!$B21,ผลิต1!N:N)+SUMIF(ผลิต2!$C:$C,'รับ-จ่าย ประจำวัน'!$B21,ผลิต2!N:N)+SUMIF(เส้นแต่งหน้าขนมเค้ก!$C:$C,'รับ-จ่าย ประจำวัน'!$B21,เส้นแต่งหน้าขนมเค้ก!N:N)+SUMIF(แพ็ค!$C:$C,'รับ-จ่าย ประจำวัน'!$B21,แพ็ค!N:N)+SUMIF(ธุรการ!$C:$C,'รับ-จ่าย ประจำวัน'!$B21,ธุรการ!N:N)+SUMIF(เส้นแต่งหน้าขนมปัง!$C:$C,'รับ-จ่าย ประจำวัน'!$B21,เส้นแต่งหน้าขนมปัง!N:N)+SUMIF('วางแผนBC,CJ'!$C:$C,'รับ-จ่าย ประจำวัน'!$B21,'วางแผนBC,CJ'!N:N)+SUMIF(RD!$C:$C,'รับ-จ่าย ประจำวัน'!$B21,RD!N:N)+SUMIF('FG,ออนไล,คัดแยก'!$C:$C,'รับ-จ่าย ประจำวัน'!$B21,'FG,ออนไล,คัดแยก'!N:N)</f>
        <v>0</v>
      </c>
      <c r="AV21" s="16">
        <f>SUMIF(เตรียมส่วนผสม!$C:$C,'รับ-จ่าย ประจำวัน'!$B21,เตรียมส่วนผสม!O:O)+SUMIF(กวนไส้!$C:$C,'รับ-จ่าย ประจำวัน'!$B21,กวนไส้!O:O)+SUMIF(ผลิต1!$C:$C,'รับ-จ่าย ประจำวัน'!$B21,ผลิต1!O:O)+SUMIF(ผลิต2!$C:$C,'รับ-จ่าย ประจำวัน'!$B21,ผลิต2!O:O)+SUMIF(เส้นแต่งหน้าขนมเค้ก!$C:$C,'รับ-จ่าย ประจำวัน'!$B21,เส้นแต่งหน้าขนมเค้ก!O:O)+SUMIF(แพ็ค!$C:$C,'รับ-จ่าย ประจำวัน'!$B21,แพ็ค!O:O)+SUMIF(ธุรการ!$C:$C,'รับ-จ่าย ประจำวัน'!$B21,ธุรการ!O:O)+SUMIF(เส้นแต่งหน้าขนมปัง!$C:$C,'รับ-จ่าย ประจำวัน'!$B21,เส้นแต่งหน้าขนมปัง!O:O)+SUMIF('วางแผนBC,CJ'!$C:$C,'รับ-จ่าย ประจำวัน'!$B21,'วางแผนBC,CJ'!O:O)+SUMIF(RD!$C:$C,'รับ-จ่าย ประจำวัน'!$B21,RD!O:O)+SUMIF('FG,ออนไล,คัดแยก'!$C:$C,'รับ-จ่าย ประจำวัน'!$B21,'FG,ออนไล,คัดแยก'!O:O)</f>
        <v>0</v>
      </c>
      <c r="AW21" s="16">
        <f>SUMIF(เตรียมส่วนผสม!$C:$C,'รับ-จ่าย ประจำวัน'!$B21,เตรียมส่วนผสม!P:P)+SUMIF(กวนไส้!$C:$C,'รับ-จ่าย ประจำวัน'!$B21,กวนไส้!P:P)+SUMIF(ผลิต1!$C:$C,'รับ-จ่าย ประจำวัน'!$B21,ผลิต1!P:P)+SUMIF(ผลิต2!$C:$C,'รับ-จ่าย ประจำวัน'!$B21,ผลิต2!P:P)+SUMIF(เส้นแต่งหน้าขนมเค้ก!$C:$C,'รับ-จ่าย ประจำวัน'!$B21,เส้นแต่งหน้าขนมเค้ก!P:P)+SUMIF(แพ็ค!$C:$C,'รับ-จ่าย ประจำวัน'!$B21,แพ็ค!P:P)+SUMIF(ธุรการ!$C:$C,'รับ-จ่าย ประจำวัน'!$B21,ธุรการ!P:P)+SUMIF(เส้นแต่งหน้าขนมปัง!$C:$C,'รับ-จ่าย ประจำวัน'!$B21,เส้นแต่งหน้าขนมปัง!P:P)+SUMIF('วางแผนBC,CJ'!$C:$C,'รับ-จ่าย ประจำวัน'!$B21,'วางแผนBC,CJ'!P:P)+SUMIF(RD!$C:$C,'รับ-จ่าย ประจำวัน'!$B21,RD!P:P)+SUMIF('FG,ออนไล,คัดแยก'!$C:$C,'รับ-จ่าย ประจำวัน'!$B21,'FG,ออนไล,คัดแยก'!P:P)</f>
        <v>0</v>
      </c>
      <c r="AX21" s="16">
        <f>SUMIF(เตรียมส่วนผสม!$C:$C,'รับ-จ่าย ประจำวัน'!$B21,เตรียมส่วนผสม!Q:Q)+SUMIF(กวนไส้!$C:$C,'รับ-จ่าย ประจำวัน'!$B21,กวนไส้!Q:Q)+SUMIF(ผลิต1!$C:$C,'รับ-จ่าย ประจำวัน'!$B21,ผลิต1!Q:Q)+SUMIF(ผลิต2!$C:$C,'รับ-จ่าย ประจำวัน'!$B21,ผลิต2!Q:Q)+SUMIF(เส้นแต่งหน้าขนมเค้ก!$C:$C,'รับ-จ่าย ประจำวัน'!$B21,เส้นแต่งหน้าขนมเค้ก!Q:Q)+SUMIF(แพ็ค!$C:$C,'รับ-จ่าย ประจำวัน'!$B21,แพ็ค!Q:Q)+SUMIF(ธุรการ!$C:$C,'รับ-จ่าย ประจำวัน'!$B21,ธุรการ!Q:Q)+SUMIF(เส้นแต่งหน้าขนมปัง!$C:$C,'รับ-จ่าย ประจำวัน'!$B21,เส้นแต่งหน้าขนมปัง!Q:Q)+SUMIF('วางแผนBC,CJ'!$C:$C,'รับ-จ่าย ประจำวัน'!$B21,'วางแผนBC,CJ'!Q:Q)+SUMIF(RD!$C:$C,'รับ-จ่าย ประจำวัน'!$B21,RD!Q:Q)+SUMIF('FG,ออนไล,คัดแยก'!$C:$C,'รับ-จ่าย ประจำวัน'!$B21,'FG,ออนไล,คัดแยก'!Q:Q)</f>
        <v>0</v>
      </c>
      <c r="AY21" s="16">
        <f>SUMIF(เตรียมส่วนผสม!$C:$C,'รับ-จ่าย ประจำวัน'!$B21,เตรียมส่วนผสม!R:R)+SUMIF(กวนไส้!$C:$C,'รับ-จ่าย ประจำวัน'!$B21,กวนไส้!R:R)+SUMIF(ผลิต1!$C:$C,'รับ-จ่าย ประจำวัน'!$B21,ผลิต1!R:R)+SUMIF(ผลิต2!$C:$C,'รับ-จ่าย ประจำวัน'!$B21,ผลิต2!R:R)+SUMIF(เส้นแต่งหน้าขนมเค้ก!$C:$C,'รับ-จ่าย ประจำวัน'!$B21,เส้นแต่งหน้าขนมเค้ก!R:R)+SUMIF(แพ็ค!$C:$C,'รับ-จ่าย ประจำวัน'!$B21,แพ็ค!R:R)+SUMIF(ธุรการ!$C:$C,'รับ-จ่าย ประจำวัน'!$B21,ธุรการ!R:R)+SUMIF(เส้นแต่งหน้าขนมปัง!$C:$C,'รับ-จ่าย ประจำวัน'!$B21,เส้นแต่งหน้าขนมปัง!R:R)+SUMIF('วางแผนBC,CJ'!$C:$C,'รับ-จ่าย ประจำวัน'!$B21,'วางแผนBC,CJ'!R:R)+SUMIF(RD!$C:$C,'รับ-จ่าย ประจำวัน'!$B21,RD!R:R)+SUMIF('FG,ออนไล,คัดแยก'!$C:$C,'รับ-จ่าย ประจำวัน'!$B21,'FG,ออนไล,คัดแยก'!R:R)</f>
        <v>0</v>
      </c>
      <c r="AZ21" s="16">
        <f>SUMIF(เตรียมส่วนผสม!$C:$C,'รับ-จ่าย ประจำวัน'!$B21,เตรียมส่วนผสม!S:S)+SUMIF(กวนไส้!$C:$C,'รับ-จ่าย ประจำวัน'!$B21,กวนไส้!S:S)+SUMIF(ผลิต1!$C:$C,'รับ-จ่าย ประจำวัน'!$B21,ผลิต1!S:S)+SUMIF(ผลิต2!$C:$C,'รับ-จ่าย ประจำวัน'!$B21,ผลิต2!S:S)+SUMIF(เส้นแต่งหน้าขนมเค้ก!$C:$C,'รับ-จ่าย ประจำวัน'!$B21,เส้นแต่งหน้าขนมเค้ก!S:S)+SUMIF(แพ็ค!$C:$C,'รับ-จ่าย ประจำวัน'!$B21,แพ็ค!S:S)+SUMIF(ธุรการ!$C:$C,'รับ-จ่าย ประจำวัน'!$B21,ธุรการ!S:S)+SUMIF(เส้นแต่งหน้าขนมปัง!$C:$C,'รับ-จ่าย ประจำวัน'!$B21,เส้นแต่งหน้าขนมปัง!S:S)+SUMIF('วางแผนBC,CJ'!$C:$C,'รับ-จ่าย ประจำวัน'!$B21,'วางแผนBC,CJ'!S:S)+SUMIF(RD!$C:$C,'รับ-จ่าย ประจำวัน'!$B21,RD!S:S)+SUMIF('FG,ออนไล,คัดแยก'!$C:$C,'รับ-จ่าย ประจำวัน'!$B21,'FG,ออนไล,คัดแยก'!S:S)</f>
        <v>0</v>
      </c>
      <c r="BA21" s="16">
        <f>SUMIF(เตรียมส่วนผสม!$C:$C,'รับ-จ่าย ประจำวัน'!$B21,เตรียมส่วนผสม!T:T)+SUMIF(กวนไส้!$C:$C,'รับ-จ่าย ประจำวัน'!$B21,กวนไส้!T:T)+SUMIF(ผลิต1!$C:$C,'รับ-จ่าย ประจำวัน'!$B21,ผลิต1!T:T)+SUMIF(ผลิต2!$C:$C,'รับ-จ่าย ประจำวัน'!$B21,ผลิต2!T:T)+SUMIF(เส้นแต่งหน้าขนมเค้ก!$C:$C,'รับ-จ่าย ประจำวัน'!$B21,เส้นแต่งหน้าขนมเค้ก!T:T)+SUMIF(แพ็ค!$C:$C,'รับ-จ่าย ประจำวัน'!$B21,แพ็ค!T:T)+SUMIF(ธุรการ!$C:$C,'รับ-จ่าย ประจำวัน'!$B21,ธุรการ!T:T)+SUMIF(เส้นแต่งหน้าขนมปัง!$C:$C,'รับ-จ่าย ประจำวัน'!$B21,เส้นแต่งหน้าขนมปัง!T:T)+SUMIF('วางแผนBC,CJ'!$C:$C,'รับ-จ่าย ประจำวัน'!$B21,'วางแผนBC,CJ'!T:T)+SUMIF(RD!$C:$C,'รับ-จ่าย ประจำวัน'!$B21,RD!T:T)+SUMIF('FG,ออนไล,คัดแยก'!$C:$C,'รับ-จ่าย ประจำวัน'!$B21,'FG,ออนไล,คัดแยก'!T:T)</f>
        <v>0</v>
      </c>
      <c r="BB21" s="16">
        <f>SUMIF(เตรียมส่วนผสม!$C:$C,'รับ-จ่าย ประจำวัน'!$B21,เตรียมส่วนผสม!U:U)+SUMIF(กวนไส้!$C:$C,'รับ-จ่าย ประจำวัน'!$B21,กวนไส้!U:U)+SUMIF(ผลิต1!$C:$C,'รับ-จ่าย ประจำวัน'!$B21,ผลิต1!U:U)+SUMIF(ผลิต2!$C:$C,'รับ-จ่าย ประจำวัน'!$B21,ผลิต2!U:U)+SUMIF(เส้นแต่งหน้าขนมเค้ก!$C:$C,'รับ-จ่าย ประจำวัน'!$B21,เส้นแต่งหน้าขนมเค้ก!U:U)+SUMIF(แพ็ค!$C:$C,'รับ-จ่าย ประจำวัน'!$B21,แพ็ค!U:U)+SUMIF(ธุรการ!$C:$C,'รับ-จ่าย ประจำวัน'!$B21,ธุรการ!U:U)+SUMIF(เส้นแต่งหน้าขนมปัง!$C:$C,'รับ-จ่าย ประจำวัน'!$B21,เส้นแต่งหน้าขนมปัง!U:U)+SUMIF('วางแผนBC,CJ'!$C:$C,'รับ-จ่าย ประจำวัน'!$B21,'วางแผนBC,CJ'!U:U)+SUMIF(RD!$C:$C,'รับ-จ่าย ประจำวัน'!$B21,RD!U:U)+SUMIF('FG,ออนไล,คัดแยก'!$C:$C,'รับ-จ่าย ประจำวัน'!$B21,'FG,ออนไล,คัดแยก'!U:U)</f>
        <v>0</v>
      </c>
      <c r="BC21" s="16">
        <f>SUMIF(เตรียมส่วนผสม!$C:$C,'รับ-จ่าย ประจำวัน'!$B21,เตรียมส่วนผสม!V:V)+SUMIF(กวนไส้!$C:$C,'รับ-จ่าย ประจำวัน'!$B21,กวนไส้!V:V)+SUMIF(ผลิต1!$C:$C,'รับ-จ่าย ประจำวัน'!$B21,ผลิต1!V:V)+SUMIF(ผลิต2!$C:$C,'รับ-จ่าย ประจำวัน'!$B21,ผลิต2!V:V)+SUMIF(เส้นแต่งหน้าขนมเค้ก!$C:$C,'รับ-จ่าย ประจำวัน'!$B21,เส้นแต่งหน้าขนมเค้ก!V:V)+SUMIF(แพ็ค!$C:$C,'รับ-จ่าย ประจำวัน'!$B21,แพ็ค!V:V)+SUMIF(ธุรการ!$C:$C,'รับ-จ่าย ประจำวัน'!$B21,ธุรการ!V:V)+SUMIF(เส้นแต่งหน้าขนมปัง!$C:$C,'รับ-จ่าย ประจำวัน'!$B21,เส้นแต่งหน้าขนมปัง!V:V)+SUMIF('วางแผนBC,CJ'!$C:$C,'รับ-จ่าย ประจำวัน'!$B21,'วางแผนBC,CJ'!V:V)+SUMIF(RD!$C:$C,'รับ-จ่าย ประจำวัน'!$B21,RD!V:V)+SUMIF('FG,ออนไล,คัดแยก'!$C:$C,'รับ-จ่าย ประจำวัน'!$B21,'FG,ออนไล,คัดแยก'!V:V)</f>
        <v>0</v>
      </c>
      <c r="BD21" s="16">
        <f>SUMIF(เตรียมส่วนผสม!$C:$C,'รับ-จ่าย ประจำวัน'!$B21,เตรียมส่วนผสม!W:W)+SUMIF(กวนไส้!$C:$C,'รับ-จ่าย ประจำวัน'!$B21,กวนไส้!W:W)+SUMIF(ผลิต1!$C:$C,'รับ-จ่าย ประจำวัน'!$B21,ผลิต1!W:W)+SUMIF(ผลิต2!$C:$C,'รับ-จ่าย ประจำวัน'!$B21,ผลิต2!W:W)+SUMIF(เส้นแต่งหน้าขนมเค้ก!$C:$C,'รับ-จ่าย ประจำวัน'!$B21,เส้นแต่งหน้าขนมเค้ก!W:W)+SUMIF(แพ็ค!$C:$C,'รับ-จ่าย ประจำวัน'!$B21,แพ็ค!W:W)+SUMIF(ธุรการ!$C:$C,'รับ-จ่าย ประจำวัน'!$B21,ธุรการ!W:W)+SUMIF(เส้นแต่งหน้าขนมปัง!$C:$C,'รับ-จ่าย ประจำวัน'!$B21,เส้นแต่งหน้าขนมปัง!W:W)+SUMIF('วางแผนBC,CJ'!$C:$C,'รับ-จ่าย ประจำวัน'!$B21,'วางแผนBC,CJ'!W:W)+SUMIF(RD!$C:$C,'รับ-จ่าย ประจำวัน'!$B21,RD!W:W)+SUMIF('FG,ออนไล,คัดแยก'!$C:$C,'รับ-จ่าย ประจำวัน'!$B21,'FG,ออนไล,คัดแยก'!W:W)</f>
        <v>0</v>
      </c>
      <c r="BE21" s="16">
        <f>SUMIF(เตรียมส่วนผสม!$C:$C,'รับ-จ่าย ประจำวัน'!$B21,เตรียมส่วนผสม!X:X)+SUMIF(กวนไส้!$C:$C,'รับ-จ่าย ประจำวัน'!$B21,กวนไส้!X:X)+SUMIF(ผลิต1!$C:$C,'รับ-จ่าย ประจำวัน'!$B21,ผลิต1!X:X)+SUMIF(ผลิต2!$C:$C,'รับ-จ่าย ประจำวัน'!$B21,ผลิต2!X:X)+SUMIF(เส้นแต่งหน้าขนมเค้ก!$C:$C,'รับ-จ่าย ประจำวัน'!$B21,เส้นแต่งหน้าขนมเค้ก!X:X)+SUMIF(แพ็ค!$C:$C,'รับ-จ่าย ประจำวัน'!$B21,แพ็ค!X:X)+SUMIF(ธุรการ!$C:$C,'รับ-จ่าย ประจำวัน'!$B21,ธุรการ!X:X)+SUMIF(เส้นแต่งหน้าขนมปัง!$C:$C,'รับ-จ่าย ประจำวัน'!$B21,เส้นแต่งหน้าขนมปัง!X:X)+SUMIF('วางแผนBC,CJ'!$C:$C,'รับ-จ่าย ประจำวัน'!$B21,'วางแผนBC,CJ'!X:X)+SUMIF(RD!$C:$C,'รับ-จ่าย ประจำวัน'!$B21,RD!X:X)+SUMIF('FG,ออนไล,คัดแยก'!$C:$C,'รับ-จ่าย ประจำวัน'!$B21,'FG,ออนไล,คัดแยก'!X:X)</f>
        <v>0</v>
      </c>
      <c r="BF21" s="16">
        <f>SUMIF(เตรียมส่วนผสม!$C:$C,'รับ-จ่าย ประจำวัน'!$B21,เตรียมส่วนผสม!Y:Y)+SUMIF(กวนไส้!$C:$C,'รับ-จ่าย ประจำวัน'!$B21,กวนไส้!Y:Y)+SUMIF(ผลิต1!$C:$C,'รับ-จ่าย ประจำวัน'!$B21,ผลิต1!Y:Y)+SUMIF(ผลิต2!$C:$C,'รับ-จ่าย ประจำวัน'!$B21,ผลิต2!Y:Y)+SUMIF(เส้นแต่งหน้าขนมเค้ก!$C:$C,'รับ-จ่าย ประจำวัน'!$B21,เส้นแต่งหน้าขนมเค้ก!Y:Y)+SUMIF(แพ็ค!$C:$C,'รับ-จ่าย ประจำวัน'!$B21,แพ็ค!Y:Y)+SUMIF(ธุรการ!$C:$C,'รับ-จ่าย ประจำวัน'!$B21,ธุรการ!Y:Y)+SUMIF(เส้นแต่งหน้าขนมปัง!$C:$C,'รับ-จ่าย ประจำวัน'!$B21,เส้นแต่งหน้าขนมปัง!Y:Y)+SUMIF('วางแผนBC,CJ'!$C:$C,'รับ-จ่าย ประจำวัน'!$B21,'วางแผนBC,CJ'!Y:Y)+SUMIF(RD!$C:$C,'รับ-จ่าย ประจำวัน'!$B21,RD!Y:Y)+SUMIF('FG,ออนไล,คัดแยก'!$C:$C,'รับ-จ่าย ประจำวัน'!$B21,'FG,ออนไล,คัดแยก'!Y:Y)</f>
        <v>0</v>
      </c>
      <c r="BG21" s="16">
        <f>SUMIF(เตรียมส่วนผสม!$C:$C,'รับ-จ่าย ประจำวัน'!$B21,เตรียมส่วนผสม!Z:Z)+SUMIF(กวนไส้!$C:$C,'รับ-จ่าย ประจำวัน'!$B21,กวนไส้!Z:Z)+SUMIF(ผลิต1!$C:$C,'รับ-จ่าย ประจำวัน'!$B21,ผลิต1!Z:Z)+SUMIF(ผลิต2!$C:$C,'รับ-จ่าย ประจำวัน'!$B21,ผลิต2!Z:Z)+SUMIF(เส้นแต่งหน้าขนมเค้ก!$C:$C,'รับ-จ่าย ประจำวัน'!$B21,เส้นแต่งหน้าขนมเค้ก!Z:Z)+SUMIF(แพ็ค!$C:$C,'รับ-จ่าย ประจำวัน'!$B21,แพ็ค!Z:Z)+SUMIF(ธุรการ!$C:$C,'รับ-จ่าย ประจำวัน'!$B21,ธุรการ!Z:Z)+SUMIF(เส้นแต่งหน้าขนมปัง!$C:$C,'รับ-จ่าย ประจำวัน'!$B21,เส้นแต่งหน้าขนมปัง!Z:Z)+SUMIF('วางแผนBC,CJ'!$C:$C,'รับ-จ่าย ประจำวัน'!$B21,'วางแผนBC,CJ'!Z:Z)+SUMIF(RD!$C:$C,'รับ-จ่าย ประจำวัน'!$B21,RD!Z:Z)+SUMIF('FG,ออนไล,คัดแยก'!$C:$C,'รับ-จ่าย ประจำวัน'!$B21,'FG,ออนไล,คัดแยก'!Z:Z)</f>
        <v>0</v>
      </c>
      <c r="BH21" s="16">
        <f>SUMIF(เตรียมส่วนผสม!$C:$C,'รับ-จ่าย ประจำวัน'!$B21,เตรียมส่วนผสม!AA:AA)+SUMIF(กวนไส้!$C:$C,'รับ-จ่าย ประจำวัน'!$B21,กวนไส้!AA:AA)+SUMIF(ผลิต1!$C:$C,'รับ-จ่าย ประจำวัน'!$B21,ผลิต1!AA:AA)+SUMIF(ผลิต2!$C:$C,'รับ-จ่าย ประจำวัน'!$B21,ผลิต2!AA:AA)+SUMIF(เส้นแต่งหน้าขนมเค้ก!$C:$C,'รับ-จ่าย ประจำวัน'!$B21,เส้นแต่งหน้าขนมเค้ก!AA:AA)+SUMIF(แพ็ค!$C:$C,'รับ-จ่าย ประจำวัน'!$B21,แพ็ค!AA:AA)+SUMIF(ธุรการ!$C:$C,'รับ-จ่าย ประจำวัน'!$B21,ธุรการ!AA:AA)+SUMIF(เส้นแต่งหน้าขนมปัง!$C:$C,'รับ-จ่าย ประจำวัน'!$B21,เส้นแต่งหน้าขนมปัง!AA:AA)+SUMIF('วางแผนBC,CJ'!$C:$C,'รับ-จ่าย ประจำวัน'!$B21,'วางแผนBC,CJ'!AA:AA)+SUMIF(RD!$C:$C,'รับ-จ่าย ประจำวัน'!$B21,RD!AA:AA)+SUMIF('FG,ออนไล,คัดแยก'!$C:$C,'รับ-จ่าย ประจำวัน'!$B21,'FG,ออนไล,คัดแยก'!AA:AA)</f>
        <v>0</v>
      </c>
      <c r="BI21" s="16">
        <f>SUMIF(เตรียมส่วนผสม!$C:$C,'รับ-จ่าย ประจำวัน'!$B21,เตรียมส่วนผสม!AB:AB)+SUMIF(กวนไส้!$C:$C,'รับ-จ่าย ประจำวัน'!$B21,กวนไส้!AB:AB)+SUMIF(ผลิต1!$C:$C,'รับ-จ่าย ประจำวัน'!$B21,ผลิต1!AB:AB)+SUMIF(ผลิต2!$C:$C,'รับ-จ่าย ประจำวัน'!$B21,ผลิต2!AB:AB)+SUMIF(เส้นแต่งหน้าขนมเค้ก!$C:$C,'รับ-จ่าย ประจำวัน'!$B21,เส้นแต่งหน้าขนมเค้ก!AB:AB)+SUMIF(แพ็ค!$C:$C,'รับ-จ่าย ประจำวัน'!$B21,แพ็ค!AB:AB)+SUMIF(ธุรการ!$C:$C,'รับ-จ่าย ประจำวัน'!$B21,ธุรการ!AB:AB)+SUMIF(เส้นแต่งหน้าขนมปัง!$C:$C,'รับ-จ่าย ประจำวัน'!$B21,เส้นแต่งหน้าขนมปัง!AB:AB)+SUMIF('วางแผนBC,CJ'!$C:$C,'รับ-จ่าย ประจำวัน'!$B21,'วางแผนBC,CJ'!AB:AB)+SUMIF(RD!$C:$C,'รับ-จ่าย ประจำวัน'!$B21,RD!AB:AB)+SUMIF('FG,ออนไล,คัดแยก'!$C:$C,'รับ-จ่าย ประจำวัน'!$B21,'FG,ออนไล,คัดแยก'!AB:AB)</f>
        <v>0</v>
      </c>
      <c r="BJ21" s="16">
        <f>SUMIF(เตรียมส่วนผสม!$C:$C,'รับ-จ่าย ประจำวัน'!$B21,เตรียมส่วนผสม!AC:AC)+SUMIF(กวนไส้!$C:$C,'รับ-จ่าย ประจำวัน'!$B21,กวนไส้!AC:AC)+SUMIF(ผลิต1!$C:$C,'รับ-จ่าย ประจำวัน'!$B21,ผลิต1!AC:AC)+SUMIF(ผลิต2!$C:$C,'รับ-จ่าย ประจำวัน'!$B21,ผลิต2!AC:AC)+SUMIF(เส้นแต่งหน้าขนมเค้ก!$C:$C,'รับ-จ่าย ประจำวัน'!$B21,เส้นแต่งหน้าขนมเค้ก!AC:AC)+SUMIF(แพ็ค!$C:$C,'รับ-จ่าย ประจำวัน'!$B21,แพ็ค!AC:AC)+SUMIF(ธุรการ!$C:$C,'รับ-จ่าย ประจำวัน'!$B21,ธุรการ!AC:AC)+SUMIF(เส้นแต่งหน้าขนมปัง!$C:$C,'รับ-จ่าย ประจำวัน'!$B21,เส้นแต่งหน้าขนมปัง!AC:AC)+SUMIF('วางแผนBC,CJ'!$C:$C,'รับ-จ่าย ประจำวัน'!$B21,'วางแผนBC,CJ'!AC:AC)+SUMIF(RD!$C:$C,'รับ-จ่าย ประจำวัน'!$B21,RD!AC:AC)+SUMIF('FG,ออนไล,คัดแยก'!$C:$C,'รับ-จ่าย ประจำวัน'!$B21,'FG,ออนไล,คัดแยก'!AC:AC)</f>
        <v>0</v>
      </c>
      <c r="BK21" s="16">
        <f>SUMIF(เตรียมส่วนผสม!$C:$C,'รับ-จ่าย ประจำวัน'!$B21,เตรียมส่วนผสม!AD:AD)+SUMIF(กวนไส้!$C:$C,'รับ-จ่าย ประจำวัน'!$B21,กวนไส้!AD:AD)+SUMIF(ผลิต1!$C:$C,'รับ-จ่าย ประจำวัน'!$B21,ผลิต1!AD:AD)+SUMIF(ผลิต2!$C:$C,'รับ-จ่าย ประจำวัน'!$B21,ผลิต2!AD:AD)+SUMIF(เส้นแต่งหน้าขนมเค้ก!$C:$C,'รับ-จ่าย ประจำวัน'!$B21,เส้นแต่งหน้าขนมเค้ก!AD:AD)+SUMIF(แพ็ค!$C:$C,'รับ-จ่าย ประจำวัน'!$B21,แพ็ค!AD:AD)+SUMIF(ธุรการ!$C:$C,'รับ-จ่าย ประจำวัน'!$B21,ธุรการ!AD:AD)+SUMIF(เส้นแต่งหน้าขนมปัง!$C:$C,'รับ-จ่าย ประจำวัน'!$B21,เส้นแต่งหน้าขนมปัง!AD:AD)+SUMIF('วางแผนBC,CJ'!$C:$C,'รับ-จ่าย ประจำวัน'!$B21,'วางแผนBC,CJ'!AD:AD)+SUMIF(RD!$C:$C,'รับ-จ่าย ประจำวัน'!$B21,RD!AD:AD)+SUMIF('FG,ออนไล,คัดแยก'!$C:$C,'รับ-จ่าย ประจำวัน'!$B21,'FG,ออนไล,คัดแยก'!AD:AD)</f>
        <v>0</v>
      </c>
      <c r="BL21" s="16">
        <f>SUMIF(เตรียมส่วนผสม!$C:$C,'รับ-จ่าย ประจำวัน'!$B21,เตรียมส่วนผสม!AE:AE)+SUMIF(กวนไส้!$C:$C,'รับ-จ่าย ประจำวัน'!$B21,กวนไส้!AE:AE)+SUMIF(ผลิต1!$C:$C,'รับ-จ่าย ประจำวัน'!$B21,ผลิต1!AE:AE)+SUMIF(ผลิต2!$C:$C,'รับ-จ่าย ประจำวัน'!$B21,ผลิต2!AE:AE)+SUMIF(เส้นแต่งหน้าขนมเค้ก!$C:$C,'รับ-จ่าย ประจำวัน'!$B21,เส้นแต่งหน้าขนมเค้ก!AE:AE)+SUMIF(แพ็ค!$C:$C,'รับ-จ่าย ประจำวัน'!$B21,แพ็ค!AE:AE)+SUMIF(ธุรการ!$C:$C,'รับ-จ่าย ประจำวัน'!$B21,ธุรการ!AE:AE)+SUMIF(เส้นแต่งหน้าขนมปัง!$C:$C,'รับ-จ่าย ประจำวัน'!$B21,เส้นแต่งหน้าขนมปัง!AE:AE)+SUMIF('วางแผนBC,CJ'!$C:$C,'รับ-จ่าย ประจำวัน'!$B21,'วางแผนBC,CJ'!AE:AE)+SUMIF(RD!$C:$C,'รับ-จ่าย ประจำวัน'!$B21,RD!AE:AE)+SUMIF('FG,ออนไล,คัดแยก'!$C:$C,'รับ-จ่าย ประจำวัน'!$B21,'FG,ออนไล,คัดแยก'!AE:AE)</f>
        <v>0</v>
      </c>
      <c r="BM21" s="16">
        <f>SUMIF(เตรียมส่วนผสม!$C:$C,'รับ-จ่าย ประจำวัน'!$B21,เตรียมส่วนผสม!AF:AF)+SUMIF(กวนไส้!$C:$C,'รับ-จ่าย ประจำวัน'!$B21,กวนไส้!AF:AF)+SUMIF(ผลิต1!$C:$C,'รับ-จ่าย ประจำวัน'!$B21,ผลิต1!AF:AF)+SUMIF(ผลิต2!$C:$C,'รับ-จ่าย ประจำวัน'!$B21,ผลิต2!AF:AF)+SUMIF(เส้นแต่งหน้าขนมเค้ก!$C:$C,'รับ-จ่าย ประจำวัน'!$B21,เส้นแต่งหน้าขนมเค้ก!AF:AF)+SUMIF(แพ็ค!$C:$C,'รับ-จ่าย ประจำวัน'!$B21,แพ็ค!AF:AF)+SUMIF(ธุรการ!$C:$C,'รับ-จ่าย ประจำวัน'!$B21,ธุรการ!AF:AF)+SUMIF(เส้นแต่งหน้าขนมปัง!$C:$C,'รับ-จ่าย ประจำวัน'!$B21,เส้นแต่งหน้าขนมปัง!AF:AF)+SUMIF('วางแผนBC,CJ'!$C:$C,'รับ-จ่าย ประจำวัน'!$B21,'วางแผนBC,CJ'!AF:AF)+SUMIF(RD!$C:$C,'รับ-จ่าย ประจำวัน'!$B21,RD!AF:AF)+SUMIF('FG,ออนไล,คัดแยก'!$C:$C,'รับ-จ่าย ประจำวัน'!$B21,'FG,ออนไล,คัดแยก'!AF:AF)</f>
        <v>0</v>
      </c>
      <c r="BN21" s="16">
        <f>SUMIF(เตรียมส่วนผสม!$C:$C,'รับ-จ่าย ประจำวัน'!$B21,เตรียมส่วนผสม!AG:AG)+SUMIF(กวนไส้!$C:$C,'รับ-จ่าย ประจำวัน'!$B21,กวนไส้!AG:AG)+SUMIF(ผลิต1!$C:$C,'รับ-จ่าย ประจำวัน'!$B21,ผลิต1!AG:AG)+SUMIF(ผลิต2!$C:$C,'รับ-จ่าย ประจำวัน'!$B21,ผลิต2!AG:AG)+SUMIF(เส้นแต่งหน้าขนมเค้ก!$C:$C,'รับ-จ่าย ประจำวัน'!$B21,เส้นแต่งหน้าขนมเค้ก!AG:AG)+SUMIF(แพ็ค!$C:$C,'รับ-จ่าย ประจำวัน'!$B21,แพ็ค!AG:AG)+SUMIF(ธุรการ!$C:$C,'รับ-จ่าย ประจำวัน'!$B21,ธุรการ!AG:AG)+SUMIF(เส้นแต่งหน้าขนมปัง!$C:$C,'รับ-จ่าย ประจำวัน'!$B21,เส้นแต่งหน้าขนมปัง!AG:AG)+SUMIF('วางแผนBC,CJ'!$C:$C,'รับ-จ่าย ประจำวัน'!$B21,'วางแผนBC,CJ'!AG:AG)+SUMIF(RD!$C:$C,'รับ-จ่าย ประจำวัน'!$B21,RD!AG:AG)+SUMIF('FG,ออนไล,คัดแยก'!$C:$C,'รับ-จ่าย ประจำวัน'!$B21,'FG,ออนไล,คัดแยก'!AG:AG)</f>
        <v>0</v>
      </c>
      <c r="BO21" s="16">
        <f>SUMIF(เตรียมส่วนผสม!$C:$C,'รับ-จ่าย ประจำวัน'!$B21,เตรียมส่วนผสม!AH:AH)+SUMIF(กวนไส้!$C:$C,'รับ-จ่าย ประจำวัน'!$B21,กวนไส้!AH:AH)+SUMIF(ผลิต1!$C:$C,'รับ-จ่าย ประจำวัน'!$B21,ผลิต1!AH:AH)+SUMIF(ผลิต2!$C:$C,'รับ-จ่าย ประจำวัน'!$B21,ผลิต2!AH:AH)+SUMIF(เส้นแต่งหน้าขนมเค้ก!$C:$C,'รับ-จ่าย ประจำวัน'!$B21,เส้นแต่งหน้าขนมเค้ก!AH:AH)+SUMIF(แพ็ค!$C:$C,'รับ-จ่าย ประจำวัน'!$B21,แพ็ค!AH:AH)+SUMIF(ธุรการ!$C:$C,'รับ-จ่าย ประจำวัน'!$B21,ธุรการ!AH:AH)+SUMIF(เส้นแต่งหน้าขนมปัง!$C:$C,'รับ-จ่าย ประจำวัน'!$B21,เส้นแต่งหน้าขนมปัง!AH:AH)+SUMIF('วางแผนBC,CJ'!$C:$C,'รับ-จ่าย ประจำวัน'!$B21,'วางแผนBC,CJ'!AH:AH)+SUMIF(RD!$C:$C,'รับ-จ่าย ประจำวัน'!$B21,RD!AH:AH)+SUMIF('FG,ออนไล,คัดแยก'!$C:$C,'รับ-จ่าย ประจำวัน'!$B21,'FG,ออนไล,คัดแยก'!AH:AH)</f>
        <v>0</v>
      </c>
      <c r="BP21" s="16">
        <f>SUMIF(เตรียมส่วนผสม!$C:$C,'รับ-จ่าย ประจำวัน'!$B21,เตรียมส่วนผสม!AI:AI)+SUMIF(กวนไส้!$C:$C,'รับ-จ่าย ประจำวัน'!$B21,กวนไส้!AI:AI)+SUMIF(ผลิต1!$C:$C,'รับ-จ่าย ประจำวัน'!$B21,ผลิต1!AI:AI)+SUMIF(ผลิต2!$C:$C,'รับ-จ่าย ประจำวัน'!$B21,ผลิต2!AI:AI)+SUMIF(เส้นแต่งหน้าขนมเค้ก!$C:$C,'รับ-จ่าย ประจำวัน'!$B21,เส้นแต่งหน้าขนมเค้ก!AI:AI)+SUMIF(แพ็ค!$C:$C,'รับ-จ่าย ประจำวัน'!$B21,แพ็ค!AI:AI)+SUMIF(ธุรการ!$C:$C,'รับ-จ่าย ประจำวัน'!$B21,ธุรการ!AI:AI)+SUMIF(เส้นแต่งหน้าขนมปัง!$C:$C,'รับ-จ่าย ประจำวัน'!$B21,เส้นแต่งหน้าขนมปัง!AI:AI)+SUMIF('วางแผนBC,CJ'!$C:$C,'รับ-จ่าย ประจำวัน'!$B21,'วางแผนBC,CJ'!AI:AI)+SUMIF(RD!$C:$C,'รับ-จ่าย ประจำวัน'!$B21,RD!AI:AI)+SUMIF('FG,ออนไล,คัดแยก'!$C:$C,'รับ-จ่าย ประจำวัน'!$B21,'FG,ออนไล,คัดแยก'!AI:AI)</f>
        <v>0</v>
      </c>
      <c r="BQ21" s="16">
        <f>SUMIF(เตรียมส่วนผสม!$C:$C,'รับ-จ่าย ประจำวัน'!$B21,เตรียมส่วนผสม!AJ:AJ)+SUMIF(กวนไส้!$C:$C,'รับ-จ่าย ประจำวัน'!$B21,กวนไส้!AJ:AJ)+SUMIF(ผลิต1!$C:$C,'รับ-จ่าย ประจำวัน'!$B21,ผลิต1!AJ:AJ)+SUMIF(ผลิต2!$C:$C,'รับ-จ่าย ประจำวัน'!$B21,ผลิต2!AJ:AJ)+SUMIF(เส้นแต่งหน้าขนมเค้ก!$C:$C,'รับ-จ่าย ประจำวัน'!$B21,เส้นแต่งหน้าขนมเค้ก!AJ:AJ)+SUMIF(แพ็ค!$C:$C,'รับ-จ่าย ประจำวัน'!$B21,แพ็ค!AJ:AJ)+SUMIF(ธุรการ!$C:$C,'รับ-จ่าย ประจำวัน'!$B21,ธุรการ!AJ:AJ)+SUMIF(เส้นแต่งหน้าขนมปัง!$C:$C,'รับ-จ่าย ประจำวัน'!$B21,เส้นแต่งหน้าขนมปัง!AJ:AJ)+SUMIF('วางแผนBC,CJ'!$C:$C,'รับ-จ่าย ประจำวัน'!$B21,'วางแผนBC,CJ'!AJ:AJ)+SUMIF(RD!$C:$C,'รับ-จ่าย ประจำวัน'!$B21,RD!AJ:AJ)+SUMIF('FG,ออนไล,คัดแยก'!$C:$C,'รับ-จ่าย ประจำวัน'!$B21,'FG,ออนไล,คัดแยก'!AJ:AJ)</f>
        <v>0</v>
      </c>
      <c r="BR21" s="16">
        <f>SUMIF(เตรียมส่วนผสม!$C:$C,'รับ-จ่าย ประจำวัน'!$B21,เตรียมส่วนผสม!AK:AK)+SUMIF(กวนไส้!$C:$C,'รับ-จ่าย ประจำวัน'!$B21,กวนไส้!AK:AK)+SUMIF(ผลิต1!$C:$C,'รับ-จ่าย ประจำวัน'!$B21,ผลิต1!AK:AK)+SUMIF(ผลิต2!$C:$C,'รับ-จ่าย ประจำวัน'!$B21,ผลิต2!AK:AK)+SUMIF(เส้นแต่งหน้าขนมเค้ก!$C:$C,'รับ-จ่าย ประจำวัน'!$B21,เส้นแต่งหน้าขนมเค้ก!AK:AK)+SUMIF(แพ็ค!$C:$C,'รับ-จ่าย ประจำวัน'!$B21,แพ็ค!AK:AK)+SUMIF(ธุรการ!$C:$C,'รับ-จ่าย ประจำวัน'!$B21,ธุรการ!AK:AK)+SUMIF(เส้นแต่งหน้าขนมปัง!$C:$C,'รับ-จ่าย ประจำวัน'!$B21,เส้นแต่งหน้าขนมปัง!AK:AK)+SUMIF('วางแผนBC,CJ'!$C:$C,'รับ-จ่าย ประจำวัน'!$B21,'วางแผนBC,CJ'!AK:AK)+SUMIF(RD!$C:$C,'รับ-จ่าย ประจำวัน'!$B21,RD!AK:AK)+SUMIF('FG,ออนไล,คัดแยก'!$C:$C,'รับ-จ่าย ประจำวัน'!$B21,'FG,ออนไล,คัดแยก'!AK:AK)</f>
        <v>0</v>
      </c>
      <c r="BS21" s="16">
        <f>SUMIF(เตรียมส่วนผสม!$C:$C,'รับ-จ่าย ประจำวัน'!$B21,เตรียมส่วนผสม!AL:AL)+SUMIF(กวนไส้!$C:$C,'รับ-จ่าย ประจำวัน'!$B21,กวนไส้!AL:AL)+SUMIF(ผลิต1!$C:$C,'รับ-จ่าย ประจำวัน'!$B21,ผลิต1!AL:AL)+SUMIF(ผลิต2!$C:$C,'รับ-จ่าย ประจำวัน'!$B21,ผลิต2!AL:AL)+SUMIF(เส้นแต่งหน้าขนมเค้ก!$C:$C,'รับ-จ่าย ประจำวัน'!$B21,เส้นแต่งหน้าขนมเค้ก!AL:AL)+SUMIF(แพ็ค!$C:$C,'รับ-จ่าย ประจำวัน'!$B21,แพ็ค!AL:AL)+SUMIF(ธุรการ!$C:$C,'รับ-จ่าย ประจำวัน'!$B21,ธุรการ!AL:AL)+SUMIF(เส้นแต่งหน้าขนมปัง!$C:$C,'รับ-จ่าย ประจำวัน'!$B21,เส้นแต่งหน้าขนมปัง!AL:AL)+SUMIF('วางแผนBC,CJ'!$C:$C,'รับ-จ่าย ประจำวัน'!$B21,'วางแผนBC,CJ'!AL:AL)+SUMIF(RD!$C:$C,'รับ-จ่าย ประจำวัน'!$B21,RD!AL:AL)+SUMIF('FG,ออนไล,คัดแยก'!$C:$C,'รับ-จ่าย ประจำวัน'!$B21,'FG,ออนไล,คัดแยก'!AL:AL)</f>
        <v>0</v>
      </c>
      <c r="BT21" s="18">
        <f t="shared" si="1"/>
        <v>0</v>
      </c>
      <c r="BU21" s="116"/>
      <c r="BV21" s="146">
        <f t="shared" si="2"/>
        <v>0</v>
      </c>
      <c r="BW21" s="183">
        <v>30</v>
      </c>
      <c r="BX21" s="172">
        <f t="shared" si="6"/>
        <v>0</v>
      </c>
      <c r="BY21" s="188" t="e">
        <f t="shared" si="3"/>
        <v>#DIV/0!</v>
      </c>
      <c r="BZ21" s="180" t="e">
        <f t="shared" ca="1" si="4"/>
        <v>#DIV/0!</v>
      </c>
      <c r="CA21" s="93"/>
      <c r="CB21" s="93"/>
      <c r="CC21" s="93"/>
      <c r="CD21" s="93"/>
      <c r="CE21" s="93"/>
      <c r="CF21" s="93"/>
      <c r="CG21" s="93"/>
      <c r="CH21" s="93"/>
      <c r="CI21" s="93"/>
      <c r="CJ21" s="94"/>
      <c r="CK21" s="9">
        <f t="shared" si="5"/>
        <v>0</v>
      </c>
    </row>
    <row r="22" spans="1:89" x14ac:dyDescent="0.5">
      <c r="A22" s="149"/>
      <c r="B22" s="34" t="s">
        <v>150</v>
      </c>
      <c r="C22" s="10" t="s">
        <v>151</v>
      </c>
      <c r="D22" s="135" t="s">
        <v>61</v>
      </c>
      <c r="E22" s="11">
        <v>0</v>
      </c>
      <c r="F22" s="75"/>
      <c r="G22" s="11" t="s">
        <v>62</v>
      </c>
      <c r="H22" s="12">
        <v>8760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3"/>
      <c r="AF22" s="13"/>
      <c r="AG22" s="13"/>
      <c r="AH22" s="13"/>
      <c r="AI22" s="14"/>
      <c r="AJ22" s="14"/>
      <c r="AK22" s="14"/>
      <c r="AL22" s="14"/>
      <c r="AM22" s="14"/>
      <c r="AN22" s="15">
        <f t="shared" si="0"/>
        <v>0</v>
      </c>
      <c r="AO22" s="16">
        <f>SUMIF(เตรียมส่วนผสม!$C:$C,'รับ-จ่าย ประจำวัน'!$B22,เตรียมส่วนผสม!H:H)+SUMIF(กวนไส้!$C:$C,'รับ-จ่าย ประจำวัน'!$B22,กวนไส้!H:H)+SUMIF(ผลิต1!$C:$C,'รับ-จ่าย ประจำวัน'!$B22,ผลิต1!H:H)+SUMIF(ผลิต2!$C:$C,'รับ-จ่าย ประจำวัน'!$B22,ผลิต2!H:H)+SUMIF(เส้นแต่งหน้าขนมเค้ก!$C:$C,'รับ-จ่าย ประจำวัน'!$B22,เส้นแต่งหน้าขนมเค้ก!H:H)+SUMIF(แพ็ค!$C:$C,'รับ-จ่าย ประจำวัน'!$B22,แพ็ค!H:H)+SUMIF(ธุรการ!$C:$C,'รับ-จ่าย ประจำวัน'!$B22,ธุรการ!H:H)+SUMIF(เส้นแต่งหน้าขนมปัง!$C:$C,'รับ-จ่าย ประจำวัน'!$B22,เส้นแต่งหน้าขนมปัง!H:H)+SUMIF('วางแผนBC,CJ'!$C:$C,'รับ-จ่าย ประจำวัน'!$B22,'วางแผนBC,CJ'!H:H)+SUMIF(RD!$C:$C,'รับ-จ่าย ประจำวัน'!$B22,RD!H:H)+SUMIF('FG,ออนไล,คัดแยก'!$C:$C,'รับ-จ่าย ประจำวัน'!$B22,'FG,ออนไล,คัดแยก'!H:H)</f>
        <v>0</v>
      </c>
      <c r="AP22" s="16">
        <f>SUMIF(เตรียมส่วนผสม!$C:$C,'รับ-จ่าย ประจำวัน'!$B22,เตรียมส่วนผสม!I:I)+SUMIF(กวนไส้!$C:$C,'รับ-จ่าย ประจำวัน'!$B22,กวนไส้!I:I)+SUMIF(ผลิต1!$C:$C,'รับ-จ่าย ประจำวัน'!$B22,ผลิต1!I:I)+SUMIF(ผลิต2!$C:$C,'รับ-จ่าย ประจำวัน'!$B22,ผลิต2!I:I)+SUMIF(เส้นแต่งหน้าขนมเค้ก!$C:$C,'รับ-จ่าย ประจำวัน'!$B22,เส้นแต่งหน้าขนมเค้ก!I:I)+SUMIF(แพ็ค!$C:$C,'รับ-จ่าย ประจำวัน'!$B22,แพ็ค!I:I)+SUMIF(ธุรการ!$C:$C,'รับ-จ่าย ประจำวัน'!$B22,ธุรการ!I:I)+SUMIF(เส้นแต่งหน้าขนมปัง!$C:$C,'รับ-จ่าย ประจำวัน'!$B22,เส้นแต่งหน้าขนมปัง!I:I)+SUMIF('วางแผนBC,CJ'!$C:$C,'รับ-จ่าย ประจำวัน'!$B22,'วางแผนBC,CJ'!I:I)+SUMIF(RD!$C:$C,'รับ-จ่าย ประจำวัน'!$B22,RD!I:I)+SUMIF('FG,ออนไล,คัดแยก'!$C:$C,'รับ-จ่าย ประจำวัน'!$B22,'FG,ออนไล,คัดแยก'!I:I)</f>
        <v>100</v>
      </c>
      <c r="AQ22" s="16">
        <f>SUMIF(เตรียมส่วนผสม!$C:$C,'รับ-จ่าย ประจำวัน'!$B22,เตรียมส่วนผสม!J:J)+SUMIF(กวนไส้!$C:$C,'รับ-จ่าย ประจำวัน'!$B22,กวนไส้!J:J)+SUMIF(ผลิต1!$C:$C,'รับ-จ่าย ประจำวัน'!$B22,ผลิต1!J:J)+SUMIF(ผลิต2!$C:$C,'รับ-จ่าย ประจำวัน'!$B22,ผลิต2!J:J)+SUMIF(เส้นแต่งหน้าขนมเค้ก!$C:$C,'รับ-จ่าย ประจำวัน'!$B22,เส้นแต่งหน้าขนมเค้ก!J:J)+SUMIF(แพ็ค!$C:$C,'รับ-จ่าย ประจำวัน'!$B22,แพ็ค!J:J)+SUMIF(ธุรการ!$C:$C,'รับ-จ่าย ประจำวัน'!$B22,ธุรการ!J:J)+SUMIF(เส้นแต่งหน้าขนมปัง!$C:$C,'รับ-จ่าย ประจำวัน'!$B22,เส้นแต่งหน้าขนมปัง!J:J)+SUMIF('วางแผนBC,CJ'!$C:$C,'รับ-จ่าย ประจำวัน'!$B22,'วางแผนBC,CJ'!J:J)+SUMIF(RD!$C:$C,'รับ-จ่าย ประจำวัน'!$B22,RD!J:J)+SUMIF('FG,ออนไล,คัดแยก'!$C:$C,'รับ-จ่าย ประจำวัน'!$B22,'FG,ออนไล,คัดแยก'!J:J)</f>
        <v>0</v>
      </c>
      <c r="AR22" s="16">
        <f>SUMIF(เตรียมส่วนผสม!$C:$C,'รับ-จ่าย ประจำวัน'!$B22,เตรียมส่วนผสม!K:K)+SUMIF(กวนไส้!$C:$C,'รับ-จ่าย ประจำวัน'!$B22,กวนไส้!K:K)+SUMIF(ผลิต1!$C:$C,'รับ-จ่าย ประจำวัน'!$B22,ผลิต1!K:K)+SUMIF(ผลิต2!$C:$C,'รับ-จ่าย ประจำวัน'!$B22,ผลิต2!K:K)+SUMIF(เส้นแต่งหน้าขนมเค้ก!$C:$C,'รับ-จ่าย ประจำวัน'!$B22,เส้นแต่งหน้าขนมเค้ก!K:K)+SUMIF(แพ็ค!$C:$C,'รับ-จ่าย ประจำวัน'!$B22,แพ็ค!K:K)+SUMIF(ธุรการ!$C:$C,'รับ-จ่าย ประจำวัน'!$B22,ธุรการ!K:K)+SUMIF(เส้นแต่งหน้าขนมปัง!$C:$C,'รับ-จ่าย ประจำวัน'!$B22,เส้นแต่งหน้าขนมปัง!K:K)+SUMIF('วางแผนBC,CJ'!$C:$C,'รับ-จ่าย ประจำวัน'!$B22,'วางแผนBC,CJ'!K:K)+SUMIF(RD!$C:$C,'รับ-จ่าย ประจำวัน'!$B22,RD!K:K)+SUMIF('FG,ออนไล,คัดแยก'!$C:$C,'รับ-จ่าย ประจำวัน'!$B22,'FG,ออนไล,คัดแยก'!K:K)</f>
        <v>0</v>
      </c>
      <c r="AS22" s="16">
        <f>SUMIF(เตรียมส่วนผสม!$C:$C,'รับ-จ่าย ประจำวัน'!$B22,เตรียมส่วนผสม!L:L)+SUMIF(กวนไส้!$C:$C,'รับ-จ่าย ประจำวัน'!$B22,กวนไส้!L:L)+SUMIF(ผลิต1!$C:$C,'รับ-จ่าย ประจำวัน'!$B22,ผลิต1!L:L)+SUMIF(ผลิต2!$C:$C,'รับ-จ่าย ประจำวัน'!$B22,ผลิต2!L:L)+SUMIF(เส้นแต่งหน้าขนมเค้ก!$C:$C,'รับ-จ่าย ประจำวัน'!$B22,เส้นแต่งหน้าขนมเค้ก!L:L)+SUMIF(แพ็ค!$C:$C,'รับ-จ่าย ประจำวัน'!$B22,แพ็ค!L:L)+SUMIF(ธุรการ!$C:$C,'รับ-จ่าย ประจำวัน'!$B22,ธุรการ!L:L)+SUMIF(เส้นแต่งหน้าขนมปัง!$C:$C,'รับ-จ่าย ประจำวัน'!$B22,เส้นแต่งหน้าขนมปัง!L:L)+SUMIF('วางแผนBC,CJ'!$C:$C,'รับ-จ่าย ประจำวัน'!$B22,'วางแผนBC,CJ'!L:L)+SUMIF(RD!$C:$C,'รับ-จ่าย ประจำวัน'!$B22,RD!L:L)+SUMIF('FG,ออนไล,คัดแยก'!$C:$C,'รับ-จ่าย ประจำวัน'!$B22,'FG,ออนไล,คัดแยก'!L:L)</f>
        <v>60</v>
      </c>
      <c r="AT22" s="16">
        <f>SUMIF(เตรียมส่วนผสม!$C:$C,'รับ-จ่าย ประจำวัน'!$B22,เตรียมส่วนผสม!M:M)+SUMIF(กวนไส้!$C:$C,'รับ-จ่าย ประจำวัน'!$B22,กวนไส้!M:M)+SUMIF(ผลิต1!$C:$C,'รับ-จ่าย ประจำวัน'!$B22,ผลิต1!M:M)+SUMIF(ผลิต2!$C:$C,'รับ-จ่าย ประจำวัน'!$B22,ผลิต2!M:M)+SUMIF(เส้นแต่งหน้าขนมเค้ก!$C:$C,'รับ-จ่าย ประจำวัน'!$B22,เส้นแต่งหน้าขนมเค้ก!M:M)+SUMIF(แพ็ค!$C:$C,'รับ-จ่าย ประจำวัน'!$B22,แพ็ค!M:M)+SUMIF(ธุรการ!$C:$C,'รับ-จ่าย ประจำวัน'!$B22,ธุรการ!M:M)+SUMIF(เส้นแต่งหน้าขนมปัง!$C:$C,'รับ-จ่าย ประจำวัน'!$B22,เส้นแต่งหน้าขนมปัง!M:M)+SUMIF('วางแผนBC,CJ'!$C:$C,'รับ-จ่าย ประจำวัน'!$B22,'วางแผนBC,CJ'!M:M)+SUMIF(RD!$C:$C,'รับ-จ่าย ประจำวัน'!$B22,RD!M:M)+SUMIF('FG,ออนไล,คัดแยก'!$C:$C,'รับ-จ่าย ประจำวัน'!$B22,'FG,ออนไล,คัดแยก'!M:M)</f>
        <v>0</v>
      </c>
      <c r="AU22" s="16">
        <f>SUMIF(เตรียมส่วนผสม!$C:$C,'รับ-จ่าย ประจำวัน'!$B22,เตรียมส่วนผสม!N:N)+SUMIF(กวนไส้!$C:$C,'รับ-จ่าย ประจำวัน'!$B22,กวนไส้!N:N)+SUMIF(ผลิต1!$C:$C,'รับ-จ่าย ประจำวัน'!$B22,ผลิต1!N:N)+SUMIF(ผลิต2!$C:$C,'รับ-จ่าย ประจำวัน'!$B22,ผลิต2!N:N)+SUMIF(เส้นแต่งหน้าขนมเค้ก!$C:$C,'รับ-จ่าย ประจำวัน'!$B22,เส้นแต่งหน้าขนมเค้ก!N:N)+SUMIF(แพ็ค!$C:$C,'รับ-จ่าย ประจำวัน'!$B22,แพ็ค!N:N)+SUMIF(ธุรการ!$C:$C,'รับ-จ่าย ประจำวัน'!$B22,ธุรการ!N:N)+SUMIF(เส้นแต่งหน้าขนมปัง!$C:$C,'รับ-จ่าย ประจำวัน'!$B22,เส้นแต่งหน้าขนมปัง!N:N)+SUMIF('วางแผนBC,CJ'!$C:$C,'รับ-จ่าย ประจำวัน'!$B22,'วางแผนBC,CJ'!N:N)+SUMIF(RD!$C:$C,'รับ-จ่าย ประจำวัน'!$B22,RD!N:N)+SUMIF('FG,ออนไล,คัดแยก'!$C:$C,'รับ-จ่าย ประจำวัน'!$B22,'FG,ออนไล,คัดแยก'!N:N)</f>
        <v>0</v>
      </c>
      <c r="AV22" s="16">
        <f>SUMIF(เตรียมส่วนผสม!$C:$C,'รับ-จ่าย ประจำวัน'!$B22,เตรียมส่วนผสม!O:O)+SUMIF(กวนไส้!$C:$C,'รับ-จ่าย ประจำวัน'!$B22,กวนไส้!O:O)+SUMIF(ผลิต1!$C:$C,'รับ-จ่าย ประจำวัน'!$B22,ผลิต1!O:O)+SUMIF(ผลิต2!$C:$C,'รับ-จ่าย ประจำวัน'!$B22,ผลิต2!O:O)+SUMIF(เส้นแต่งหน้าขนมเค้ก!$C:$C,'รับ-จ่าย ประจำวัน'!$B22,เส้นแต่งหน้าขนมเค้ก!O:O)+SUMIF(แพ็ค!$C:$C,'รับ-จ่าย ประจำวัน'!$B22,แพ็ค!O:O)+SUMIF(ธุรการ!$C:$C,'รับ-จ่าย ประจำวัน'!$B22,ธุรการ!O:O)+SUMIF(เส้นแต่งหน้าขนมปัง!$C:$C,'รับ-จ่าย ประจำวัน'!$B22,เส้นแต่งหน้าขนมปัง!O:O)+SUMIF('วางแผนBC,CJ'!$C:$C,'รับ-จ่าย ประจำวัน'!$B22,'วางแผนBC,CJ'!O:O)+SUMIF(RD!$C:$C,'รับ-จ่าย ประจำวัน'!$B22,RD!O:O)+SUMIF('FG,ออนไล,คัดแยก'!$C:$C,'รับ-จ่าย ประจำวัน'!$B22,'FG,ออนไล,คัดแยก'!O:O)</f>
        <v>0</v>
      </c>
      <c r="AW22" s="16">
        <f>SUMIF(เตรียมส่วนผสม!$C:$C,'รับ-จ่าย ประจำวัน'!$B22,เตรียมส่วนผสม!P:P)+SUMIF(กวนไส้!$C:$C,'รับ-จ่าย ประจำวัน'!$B22,กวนไส้!P:P)+SUMIF(ผลิต1!$C:$C,'รับ-จ่าย ประจำวัน'!$B22,ผลิต1!P:P)+SUMIF(ผลิต2!$C:$C,'รับ-จ่าย ประจำวัน'!$B22,ผลิต2!P:P)+SUMIF(เส้นแต่งหน้าขนมเค้ก!$C:$C,'รับ-จ่าย ประจำวัน'!$B22,เส้นแต่งหน้าขนมเค้ก!P:P)+SUMIF(แพ็ค!$C:$C,'รับ-จ่าย ประจำวัน'!$B22,แพ็ค!P:P)+SUMIF(ธุรการ!$C:$C,'รับ-จ่าย ประจำวัน'!$B22,ธุรการ!P:P)+SUMIF(เส้นแต่งหน้าขนมปัง!$C:$C,'รับ-จ่าย ประจำวัน'!$B22,เส้นแต่งหน้าขนมปัง!P:P)+SUMIF('วางแผนBC,CJ'!$C:$C,'รับ-จ่าย ประจำวัน'!$B22,'วางแผนBC,CJ'!P:P)+SUMIF(RD!$C:$C,'รับ-จ่าย ประจำวัน'!$B22,RD!P:P)+SUMIF('FG,ออนไล,คัดแยก'!$C:$C,'รับ-จ่าย ประจำวัน'!$B22,'FG,ออนไล,คัดแยก'!P:P)</f>
        <v>0</v>
      </c>
      <c r="AX22" s="16">
        <f>SUMIF(เตรียมส่วนผสม!$C:$C,'รับ-จ่าย ประจำวัน'!$B22,เตรียมส่วนผสม!Q:Q)+SUMIF(กวนไส้!$C:$C,'รับ-จ่าย ประจำวัน'!$B22,กวนไส้!Q:Q)+SUMIF(ผลิต1!$C:$C,'รับ-จ่าย ประจำวัน'!$B22,ผลิต1!Q:Q)+SUMIF(ผลิต2!$C:$C,'รับ-จ่าย ประจำวัน'!$B22,ผลิต2!Q:Q)+SUMIF(เส้นแต่งหน้าขนมเค้ก!$C:$C,'รับ-จ่าย ประจำวัน'!$B22,เส้นแต่งหน้าขนมเค้ก!Q:Q)+SUMIF(แพ็ค!$C:$C,'รับ-จ่าย ประจำวัน'!$B22,แพ็ค!Q:Q)+SUMIF(ธุรการ!$C:$C,'รับ-จ่าย ประจำวัน'!$B22,ธุรการ!Q:Q)+SUMIF(เส้นแต่งหน้าขนมปัง!$C:$C,'รับ-จ่าย ประจำวัน'!$B22,เส้นแต่งหน้าขนมปัง!Q:Q)+SUMIF('วางแผนBC,CJ'!$C:$C,'รับ-จ่าย ประจำวัน'!$B22,'วางแผนBC,CJ'!Q:Q)+SUMIF(RD!$C:$C,'รับ-จ่าย ประจำวัน'!$B22,RD!Q:Q)+SUMIF('FG,ออนไล,คัดแยก'!$C:$C,'รับ-จ่าย ประจำวัน'!$B22,'FG,ออนไล,คัดแยก'!Q:Q)</f>
        <v>100</v>
      </c>
      <c r="AY22" s="16">
        <f>SUMIF(เตรียมส่วนผสม!$C:$C,'รับ-จ่าย ประจำวัน'!$B22,เตรียมส่วนผสม!R:R)+SUMIF(กวนไส้!$C:$C,'รับ-จ่าย ประจำวัน'!$B22,กวนไส้!R:R)+SUMIF(ผลิต1!$C:$C,'รับ-จ่าย ประจำวัน'!$B22,ผลิต1!R:R)+SUMIF(ผลิต2!$C:$C,'รับ-จ่าย ประจำวัน'!$B22,ผลิต2!R:R)+SUMIF(เส้นแต่งหน้าขนมเค้ก!$C:$C,'รับ-จ่าย ประจำวัน'!$B22,เส้นแต่งหน้าขนมเค้ก!R:R)+SUMIF(แพ็ค!$C:$C,'รับ-จ่าย ประจำวัน'!$B22,แพ็ค!R:R)+SUMIF(ธุรการ!$C:$C,'รับ-จ่าย ประจำวัน'!$B22,ธุรการ!R:R)+SUMIF(เส้นแต่งหน้าขนมปัง!$C:$C,'รับ-จ่าย ประจำวัน'!$B22,เส้นแต่งหน้าขนมปัง!R:R)+SUMIF('วางแผนBC,CJ'!$C:$C,'รับ-จ่าย ประจำวัน'!$B22,'วางแผนBC,CJ'!R:R)+SUMIF(RD!$C:$C,'รับ-จ่าย ประจำวัน'!$B22,RD!R:R)+SUMIF('FG,ออนไล,คัดแยก'!$C:$C,'รับ-จ่าย ประจำวัน'!$B22,'FG,ออนไล,คัดแยก'!R:R)</f>
        <v>0</v>
      </c>
      <c r="AZ22" s="16">
        <f>SUMIF(เตรียมส่วนผสม!$C:$C,'รับ-จ่าย ประจำวัน'!$B22,เตรียมส่วนผสม!S:S)+SUMIF(กวนไส้!$C:$C,'รับ-จ่าย ประจำวัน'!$B22,กวนไส้!S:S)+SUMIF(ผลิต1!$C:$C,'รับ-จ่าย ประจำวัน'!$B22,ผลิต1!S:S)+SUMIF(ผลิต2!$C:$C,'รับ-จ่าย ประจำวัน'!$B22,ผลิต2!S:S)+SUMIF(เส้นแต่งหน้าขนมเค้ก!$C:$C,'รับ-จ่าย ประจำวัน'!$B22,เส้นแต่งหน้าขนมเค้ก!S:S)+SUMIF(แพ็ค!$C:$C,'รับ-จ่าย ประจำวัน'!$B22,แพ็ค!S:S)+SUMIF(ธุรการ!$C:$C,'รับ-จ่าย ประจำวัน'!$B22,ธุรการ!S:S)+SUMIF(เส้นแต่งหน้าขนมปัง!$C:$C,'รับ-จ่าย ประจำวัน'!$B22,เส้นแต่งหน้าขนมปัง!S:S)+SUMIF('วางแผนBC,CJ'!$C:$C,'รับ-จ่าย ประจำวัน'!$B22,'วางแผนBC,CJ'!S:S)+SUMIF(RD!$C:$C,'รับ-จ่าย ประจำวัน'!$B22,RD!S:S)+SUMIF('FG,ออนไล,คัดแยก'!$C:$C,'รับ-จ่าย ประจำวัน'!$B22,'FG,ออนไล,คัดแยก'!S:S)</f>
        <v>0</v>
      </c>
      <c r="BA22" s="16">
        <f>SUMIF(เตรียมส่วนผสม!$C:$C,'รับ-จ่าย ประจำวัน'!$B22,เตรียมส่วนผสม!T:T)+SUMIF(กวนไส้!$C:$C,'รับ-จ่าย ประจำวัน'!$B22,กวนไส้!T:T)+SUMIF(ผลิต1!$C:$C,'รับ-จ่าย ประจำวัน'!$B22,ผลิต1!T:T)+SUMIF(ผลิต2!$C:$C,'รับ-จ่าย ประจำวัน'!$B22,ผลิต2!T:T)+SUMIF(เส้นแต่งหน้าขนมเค้ก!$C:$C,'รับ-จ่าย ประจำวัน'!$B22,เส้นแต่งหน้าขนมเค้ก!T:T)+SUMIF(แพ็ค!$C:$C,'รับ-จ่าย ประจำวัน'!$B22,แพ็ค!T:T)+SUMIF(ธุรการ!$C:$C,'รับ-จ่าย ประจำวัน'!$B22,ธุรการ!T:T)+SUMIF(เส้นแต่งหน้าขนมปัง!$C:$C,'รับ-จ่าย ประจำวัน'!$B22,เส้นแต่งหน้าขนมปัง!T:T)+SUMIF('วางแผนBC,CJ'!$C:$C,'รับ-จ่าย ประจำวัน'!$B22,'วางแผนBC,CJ'!T:T)+SUMIF(RD!$C:$C,'รับ-จ่าย ประจำวัน'!$B22,RD!T:T)+SUMIF('FG,ออนไล,คัดแยก'!$C:$C,'รับ-จ่าย ประจำวัน'!$B22,'FG,ออนไล,คัดแยก'!T:T)</f>
        <v>0</v>
      </c>
      <c r="BB22" s="16">
        <f>SUMIF(เตรียมส่วนผสม!$C:$C,'รับ-จ่าย ประจำวัน'!$B22,เตรียมส่วนผสม!U:U)+SUMIF(กวนไส้!$C:$C,'รับ-จ่าย ประจำวัน'!$B22,กวนไส้!U:U)+SUMIF(ผลิต1!$C:$C,'รับ-จ่าย ประจำวัน'!$B22,ผลิต1!U:U)+SUMIF(ผลิต2!$C:$C,'รับ-จ่าย ประจำวัน'!$B22,ผลิต2!U:U)+SUMIF(เส้นแต่งหน้าขนมเค้ก!$C:$C,'รับ-จ่าย ประจำวัน'!$B22,เส้นแต่งหน้าขนมเค้ก!U:U)+SUMIF(แพ็ค!$C:$C,'รับ-จ่าย ประจำวัน'!$B22,แพ็ค!U:U)+SUMIF(ธุรการ!$C:$C,'รับ-จ่าย ประจำวัน'!$B22,ธุรการ!U:U)+SUMIF(เส้นแต่งหน้าขนมปัง!$C:$C,'รับ-จ่าย ประจำวัน'!$B22,เส้นแต่งหน้าขนมปัง!U:U)+SUMIF('วางแผนBC,CJ'!$C:$C,'รับ-จ่าย ประจำวัน'!$B22,'วางแผนBC,CJ'!U:U)+SUMIF(RD!$C:$C,'รับ-จ่าย ประจำวัน'!$B22,RD!U:U)+SUMIF('FG,ออนไล,คัดแยก'!$C:$C,'รับ-จ่าย ประจำวัน'!$B22,'FG,ออนไล,คัดแยก'!U:U)</f>
        <v>100</v>
      </c>
      <c r="BC22" s="16">
        <f>SUMIF(เตรียมส่วนผสม!$C:$C,'รับ-จ่าย ประจำวัน'!$B22,เตรียมส่วนผสม!V:V)+SUMIF(กวนไส้!$C:$C,'รับ-จ่าย ประจำวัน'!$B22,กวนไส้!V:V)+SUMIF(ผลิต1!$C:$C,'รับ-จ่าย ประจำวัน'!$B22,ผลิต1!V:V)+SUMIF(ผลิต2!$C:$C,'รับ-จ่าย ประจำวัน'!$B22,ผลิต2!V:V)+SUMIF(เส้นแต่งหน้าขนมเค้ก!$C:$C,'รับ-จ่าย ประจำวัน'!$B22,เส้นแต่งหน้าขนมเค้ก!V:V)+SUMIF(แพ็ค!$C:$C,'รับ-จ่าย ประจำวัน'!$B22,แพ็ค!V:V)+SUMIF(ธุรการ!$C:$C,'รับ-จ่าย ประจำวัน'!$B22,ธุรการ!V:V)+SUMIF(เส้นแต่งหน้าขนมปัง!$C:$C,'รับ-จ่าย ประจำวัน'!$B22,เส้นแต่งหน้าขนมปัง!V:V)+SUMIF('วางแผนBC,CJ'!$C:$C,'รับ-จ่าย ประจำวัน'!$B22,'วางแผนBC,CJ'!V:V)+SUMIF(RD!$C:$C,'รับ-จ่าย ประจำวัน'!$B22,RD!V:V)+SUMIF('FG,ออนไล,คัดแยก'!$C:$C,'รับ-จ่าย ประจำวัน'!$B22,'FG,ออนไล,คัดแยก'!V:V)</f>
        <v>0</v>
      </c>
      <c r="BD22" s="16">
        <f>SUMIF(เตรียมส่วนผสม!$C:$C,'รับ-จ่าย ประจำวัน'!$B22,เตรียมส่วนผสม!W:W)+SUMIF(กวนไส้!$C:$C,'รับ-จ่าย ประจำวัน'!$B22,กวนไส้!W:W)+SUMIF(ผลิต1!$C:$C,'รับ-จ่าย ประจำวัน'!$B22,ผลิต1!W:W)+SUMIF(ผลิต2!$C:$C,'รับ-จ่าย ประจำวัน'!$B22,ผลิต2!W:W)+SUMIF(เส้นแต่งหน้าขนมเค้ก!$C:$C,'รับ-จ่าย ประจำวัน'!$B22,เส้นแต่งหน้าขนมเค้ก!W:W)+SUMIF(แพ็ค!$C:$C,'รับ-จ่าย ประจำวัน'!$B22,แพ็ค!W:W)+SUMIF(ธุรการ!$C:$C,'รับ-จ่าย ประจำวัน'!$B22,ธุรการ!W:W)+SUMIF(เส้นแต่งหน้าขนมปัง!$C:$C,'รับ-จ่าย ประจำวัน'!$B22,เส้นแต่งหน้าขนมปัง!W:W)+SUMIF('วางแผนBC,CJ'!$C:$C,'รับ-จ่าย ประจำวัน'!$B22,'วางแผนBC,CJ'!W:W)+SUMIF(RD!$C:$C,'รับ-จ่าย ประจำวัน'!$B22,RD!W:W)+SUMIF('FG,ออนไล,คัดแยก'!$C:$C,'รับ-จ่าย ประจำวัน'!$B22,'FG,ออนไล,คัดแยก'!W:W)</f>
        <v>0</v>
      </c>
      <c r="BE22" s="16">
        <f>SUMIF(เตรียมส่วนผสม!$C:$C,'รับ-จ่าย ประจำวัน'!$B22,เตรียมส่วนผสม!X:X)+SUMIF(กวนไส้!$C:$C,'รับ-จ่าย ประจำวัน'!$B22,กวนไส้!X:X)+SUMIF(ผลิต1!$C:$C,'รับ-จ่าย ประจำวัน'!$B22,ผลิต1!X:X)+SUMIF(ผลิต2!$C:$C,'รับ-จ่าย ประจำวัน'!$B22,ผลิต2!X:X)+SUMIF(เส้นแต่งหน้าขนมเค้ก!$C:$C,'รับ-จ่าย ประจำวัน'!$B22,เส้นแต่งหน้าขนมเค้ก!X:X)+SUMIF(แพ็ค!$C:$C,'รับ-จ่าย ประจำวัน'!$B22,แพ็ค!X:X)+SUMIF(ธุรการ!$C:$C,'รับ-จ่าย ประจำวัน'!$B22,ธุรการ!X:X)+SUMIF(เส้นแต่งหน้าขนมปัง!$C:$C,'รับ-จ่าย ประจำวัน'!$B22,เส้นแต่งหน้าขนมปัง!X:X)+SUMIF('วางแผนBC,CJ'!$C:$C,'รับ-จ่าย ประจำวัน'!$B22,'วางแผนBC,CJ'!X:X)+SUMIF(RD!$C:$C,'รับ-จ่าย ประจำวัน'!$B22,RD!X:X)+SUMIF('FG,ออนไล,คัดแยก'!$C:$C,'รับ-จ่าย ประจำวัน'!$B22,'FG,ออนไล,คัดแยก'!X:X)</f>
        <v>0</v>
      </c>
      <c r="BF22" s="16">
        <f>SUMIF(เตรียมส่วนผสม!$C:$C,'รับ-จ่าย ประจำวัน'!$B22,เตรียมส่วนผสม!Y:Y)+SUMIF(กวนไส้!$C:$C,'รับ-จ่าย ประจำวัน'!$B22,กวนไส้!Y:Y)+SUMIF(ผลิต1!$C:$C,'รับ-จ่าย ประจำวัน'!$B22,ผลิต1!Y:Y)+SUMIF(ผลิต2!$C:$C,'รับ-จ่าย ประจำวัน'!$B22,ผลิต2!Y:Y)+SUMIF(เส้นแต่งหน้าขนมเค้ก!$C:$C,'รับ-จ่าย ประจำวัน'!$B22,เส้นแต่งหน้าขนมเค้ก!Y:Y)+SUMIF(แพ็ค!$C:$C,'รับ-จ่าย ประจำวัน'!$B22,แพ็ค!Y:Y)+SUMIF(ธุรการ!$C:$C,'รับ-จ่าย ประจำวัน'!$B22,ธุรการ!Y:Y)+SUMIF(เส้นแต่งหน้าขนมปัง!$C:$C,'รับ-จ่าย ประจำวัน'!$B22,เส้นแต่งหน้าขนมปัง!Y:Y)+SUMIF('วางแผนBC,CJ'!$C:$C,'รับ-จ่าย ประจำวัน'!$B22,'วางแผนBC,CJ'!Y:Y)+SUMIF(RD!$C:$C,'รับ-จ่าย ประจำวัน'!$B22,RD!Y:Y)+SUMIF('FG,ออนไล,คัดแยก'!$C:$C,'รับ-จ่าย ประจำวัน'!$B22,'FG,ออนไล,คัดแยก'!Y:Y)</f>
        <v>0</v>
      </c>
      <c r="BG22" s="16">
        <f>SUMIF(เตรียมส่วนผสม!$C:$C,'รับ-จ่าย ประจำวัน'!$B22,เตรียมส่วนผสม!Z:Z)+SUMIF(กวนไส้!$C:$C,'รับ-จ่าย ประจำวัน'!$B22,กวนไส้!Z:Z)+SUMIF(ผลิต1!$C:$C,'รับ-จ่าย ประจำวัน'!$B22,ผลิต1!Z:Z)+SUMIF(ผลิต2!$C:$C,'รับ-จ่าย ประจำวัน'!$B22,ผลิต2!Z:Z)+SUMIF(เส้นแต่งหน้าขนมเค้ก!$C:$C,'รับ-จ่าย ประจำวัน'!$B22,เส้นแต่งหน้าขนมเค้ก!Z:Z)+SUMIF(แพ็ค!$C:$C,'รับ-จ่าย ประจำวัน'!$B22,แพ็ค!Z:Z)+SUMIF(ธุรการ!$C:$C,'รับ-จ่าย ประจำวัน'!$B22,ธุรการ!Z:Z)+SUMIF(เส้นแต่งหน้าขนมปัง!$C:$C,'รับ-จ่าย ประจำวัน'!$B22,เส้นแต่งหน้าขนมปัง!Z:Z)+SUMIF('วางแผนBC,CJ'!$C:$C,'รับ-จ่าย ประจำวัน'!$B22,'วางแผนBC,CJ'!Z:Z)+SUMIF(RD!$C:$C,'รับ-จ่าย ประจำวัน'!$B22,RD!Z:Z)+SUMIF('FG,ออนไล,คัดแยก'!$C:$C,'รับ-จ่าย ประจำวัน'!$B22,'FG,ออนไล,คัดแยก'!Z:Z)</f>
        <v>0</v>
      </c>
      <c r="BH22" s="16">
        <f>SUMIF(เตรียมส่วนผสม!$C:$C,'รับ-จ่าย ประจำวัน'!$B22,เตรียมส่วนผสม!AA:AA)+SUMIF(กวนไส้!$C:$C,'รับ-จ่าย ประจำวัน'!$B22,กวนไส้!AA:AA)+SUMIF(ผลิต1!$C:$C,'รับ-จ่าย ประจำวัน'!$B22,ผลิต1!AA:AA)+SUMIF(ผลิต2!$C:$C,'รับ-จ่าย ประจำวัน'!$B22,ผลิต2!AA:AA)+SUMIF(เส้นแต่งหน้าขนมเค้ก!$C:$C,'รับ-จ่าย ประจำวัน'!$B22,เส้นแต่งหน้าขนมเค้ก!AA:AA)+SUMIF(แพ็ค!$C:$C,'รับ-จ่าย ประจำวัน'!$B22,แพ็ค!AA:AA)+SUMIF(ธุรการ!$C:$C,'รับ-จ่าย ประจำวัน'!$B22,ธุรการ!AA:AA)+SUMIF(เส้นแต่งหน้าขนมปัง!$C:$C,'รับ-จ่าย ประจำวัน'!$B22,เส้นแต่งหน้าขนมปัง!AA:AA)+SUMIF('วางแผนBC,CJ'!$C:$C,'รับ-จ่าย ประจำวัน'!$B22,'วางแผนBC,CJ'!AA:AA)+SUMIF(RD!$C:$C,'รับ-จ่าย ประจำวัน'!$B22,RD!AA:AA)+SUMIF('FG,ออนไล,คัดแยก'!$C:$C,'รับ-จ่าย ประจำวัน'!$B22,'FG,ออนไล,คัดแยก'!AA:AA)</f>
        <v>0</v>
      </c>
      <c r="BI22" s="16">
        <f>SUMIF(เตรียมส่วนผสม!$C:$C,'รับ-จ่าย ประจำวัน'!$B22,เตรียมส่วนผสม!AB:AB)+SUMIF(กวนไส้!$C:$C,'รับ-จ่าย ประจำวัน'!$B22,กวนไส้!AB:AB)+SUMIF(ผลิต1!$C:$C,'รับ-จ่าย ประจำวัน'!$B22,ผลิต1!AB:AB)+SUMIF(ผลิต2!$C:$C,'รับ-จ่าย ประจำวัน'!$B22,ผลิต2!AB:AB)+SUMIF(เส้นแต่งหน้าขนมเค้ก!$C:$C,'รับ-จ่าย ประจำวัน'!$B22,เส้นแต่งหน้าขนมเค้ก!AB:AB)+SUMIF(แพ็ค!$C:$C,'รับ-จ่าย ประจำวัน'!$B22,แพ็ค!AB:AB)+SUMIF(ธุรการ!$C:$C,'รับ-จ่าย ประจำวัน'!$B22,ธุรการ!AB:AB)+SUMIF(เส้นแต่งหน้าขนมปัง!$C:$C,'รับ-จ่าย ประจำวัน'!$B22,เส้นแต่งหน้าขนมปัง!AB:AB)+SUMIF('วางแผนBC,CJ'!$C:$C,'รับ-จ่าย ประจำวัน'!$B22,'วางแผนBC,CJ'!AB:AB)+SUMIF(RD!$C:$C,'รับ-จ่าย ประจำวัน'!$B22,RD!AB:AB)+SUMIF('FG,ออนไล,คัดแยก'!$C:$C,'รับ-จ่าย ประจำวัน'!$B22,'FG,ออนไล,คัดแยก'!AB:AB)</f>
        <v>0</v>
      </c>
      <c r="BJ22" s="16">
        <f>SUMIF(เตรียมส่วนผสม!$C:$C,'รับ-จ่าย ประจำวัน'!$B22,เตรียมส่วนผสม!AC:AC)+SUMIF(กวนไส้!$C:$C,'รับ-จ่าย ประจำวัน'!$B22,กวนไส้!AC:AC)+SUMIF(ผลิต1!$C:$C,'รับ-จ่าย ประจำวัน'!$B22,ผลิต1!AC:AC)+SUMIF(ผลิต2!$C:$C,'รับ-จ่าย ประจำวัน'!$B22,ผลิต2!AC:AC)+SUMIF(เส้นแต่งหน้าขนมเค้ก!$C:$C,'รับ-จ่าย ประจำวัน'!$B22,เส้นแต่งหน้าขนมเค้ก!AC:AC)+SUMIF(แพ็ค!$C:$C,'รับ-จ่าย ประจำวัน'!$B22,แพ็ค!AC:AC)+SUMIF(ธุรการ!$C:$C,'รับ-จ่าย ประจำวัน'!$B22,ธุรการ!AC:AC)+SUMIF(เส้นแต่งหน้าขนมปัง!$C:$C,'รับ-จ่าย ประจำวัน'!$B22,เส้นแต่งหน้าขนมปัง!AC:AC)+SUMIF('วางแผนBC,CJ'!$C:$C,'รับ-จ่าย ประจำวัน'!$B22,'วางแผนBC,CJ'!AC:AC)+SUMIF(RD!$C:$C,'รับ-จ่าย ประจำวัน'!$B22,RD!AC:AC)+SUMIF('FG,ออนไล,คัดแยก'!$C:$C,'รับ-จ่าย ประจำวัน'!$B22,'FG,ออนไล,คัดแยก'!AC:AC)</f>
        <v>200</v>
      </c>
      <c r="BK22" s="16">
        <f>SUMIF(เตรียมส่วนผสม!$C:$C,'รับ-จ่าย ประจำวัน'!$B22,เตรียมส่วนผสม!AD:AD)+SUMIF(กวนไส้!$C:$C,'รับ-จ่าย ประจำวัน'!$B22,กวนไส้!AD:AD)+SUMIF(ผลิต1!$C:$C,'รับ-จ่าย ประจำวัน'!$B22,ผลิต1!AD:AD)+SUMIF(ผลิต2!$C:$C,'รับ-จ่าย ประจำวัน'!$B22,ผลิต2!AD:AD)+SUMIF(เส้นแต่งหน้าขนมเค้ก!$C:$C,'รับ-จ่าย ประจำวัน'!$B22,เส้นแต่งหน้าขนมเค้ก!AD:AD)+SUMIF(แพ็ค!$C:$C,'รับ-จ่าย ประจำวัน'!$B22,แพ็ค!AD:AD)+SUMIF(ธุรการ!$C:$C,'รับ-จ่าย ประจำวัน'!$B22,ธุรการ!AD:AD)+SUMIF(เส้นแต่งหน้าขนมปัง!$C:$C,'รับ-จ่าย ประจำวัน'!$B22,เส้นแต่งหน้าขนมปัง!AD:AD)+SUMIF('วางแผนBC,CJ'!$C:$C,'รับ-จ่าย ประจำวัน'!$B22,'วางแผนBC,CJ'!AD:AD)+SUMIF(RD!$C:$C,'รับ-จ่าย ประจำวัน'!$B22,RD!AD:AD)+SUMIF('FG,ออนไล,คัดแยก'!$C:$C,'รับ-จ่าย ประจำวัน'!$B22,'FG,ออนไล,คัดแยก'!AD:AD)</f>
        <v>0</v>
      </c>
      <c r="BL22" s="16">
        <f>SUMIF(เตรียมส่วนผสม!$C:$C,'รับ-จ่าย ประจำวัน'!$B22,เตรียมส่วนผสม!AE:AE)+SUMIF(กวนไส้!$C:$C,'รับ-จ่าย ประจำวัน'!$B22,กวนไส้!AE:AE)+SUMIF(ผลิต1!$C:$C,'รับ-จ่าย ประจำวัน'!$B22,ผลิต1!AE:AE)+SUMIF(ผลิต2!$C:$C,'รับ-จ่าย ประจำวัน'!$B22,ผลิต2!AE:AE)+SUMIF(เส้นแต่งหน้าขนมเค้ก!$C:$C,'รับ-จ่าย ประจำวัน'!$B22,เส้นแต่งหน้าขนมเค้ก!AE:AE)+SUMIF(แพ็ค!$C:$C,'รับ-จ่าย ประจำวัน'!$B22,แพ็ค!AE:AE)+SUMIF(ธุรการ!$C:$C,'รับ-จ่าย ประจำวัน'!$B22,ธุรการ!AE:AE)+SUMIF(เส้นแต่งหน้าขนมปัง!$C:$C,'รับ-จ่าย ประจำวัน'!$B22,เส้นแต่งหน้าขนมปัง!AE:AE)+SUMIF('วางแผนBC,CJ'!$C:$C,'รับ-จ่าย ประจำวัน'!$B22,'วางแผนBC,CJ'!AE:AE)+SUMIF(RD!$C:$C,'รับ-จ่าย ประจำวัน'!$B22,RD!AE:AE)+SUMIF('FG,ออนไล,คัดแยก'!$C:$C,'รับ-จ่าย ประจำวัน'!$B22,'FG,ออนไล,คัดแยก'!AE:AE)</f>
        <v>0</v>
      </c>
      <c r="BM22" s="16">
        <f>SUMIF(เตรียมส่วนผสม!$C:$C,'รับ-จ่าย ประจำวัน'!$B22,เตรียมส่วนผสม!AF:AF)+SUMIF(กวนไส้!$C:$C,'รับ-จ่าย ประจำวัน'!$B22,กวนไส้!AF:AF)+SUMIF(ผลิต1!$C:$C,'รับ-จ่าย ประจำวัน'!$B22,ผลิต1!AF:AF)+SUMIF(ผลิต2!$C:$C,'รับ-จ่าย ประจำวัน'!$B22,ผลิต2!AF:AF)+SUMIF(เส้นแต่งหน้าขนมเค้ก!$C:$C,'รับ-จ่าย ประจำวัน'!$B22,เส้นแต่งหน้าขนมเค้ก!AF:AF)+SUMIF(แพ็ค!$C:$C,'รับ-จ่าย ประจำวัน'!$B22,แพ็ค!AF:AF)+SUMIF(ธุรการ!$C:$C,'รับ-จ่าย ประจำวัน'!$B22,ธุรการ!AF:AF)+SUMIF(เส้นแต่งหน้าขนมปัง!$C:$C,'รับ-จ่าย ประจำวัน'!$B22,เส้นแต่งหน้าขนมปัง!AF:AF)+SUMIF('วางแผนBC,CJ'!$C:$C,'รับ-จ่าย ประจำวัน'!$B22,'วางแผนBC,CJ'!AF:AF)+SUMIF(RD!$C:$C,'รับ-จ่าย ประจำวัน'!$B22,RD!AF:AF)+SUMIF('FG,ออนไล,คัดแยก'!$C:$C,'รับ-จ่าย ประจำวัน'!$B22,'FG,ออนไล,คัดแยก'!AF:AF)</f>
        <v>0</v>
      </c>
      <c r="BN22" s="16">
        <f>SUMIF(เตรียมส่วนผสม!$C:$C,'รับ-จ่าย ประจำวัน'!$B22,เตรียมส่วนผสม!AG:AG)+SUMIF(กวนไส้!$C:$C,'รับ-จ่าย ประจำวัน'!$B22,กวนไส้!AG:AG)+SUMIF(ผลิต1!$C:$C,'รับ-จ่าย ประจำวัน'!$B22,ผลิต1!AG:AG)+SUMIF(ผลิต2!$C:$C,'รับ-จ่าย ประจำวัน'!$B22,ผลิต2!AG:AG)+SUMIF(เส้นแต่งหน้าขนมเค้ก!$C:$C,'รับ-จ่าย ประจำวัน'!$B22,เส้นแต่งหน้าขนมเค้ก!AG:AG)+SUMIF(แพ็ค!$C:$C,'รับ-จ่าย ประจำวัน'!$B22,แพ็ค!AG:AG)+SUMIF(ธุรการ!$C:$C,'รับ-จ่าย ประจำวัน'!$B22,ธุรการ!AG:AG)+SUMIF(เส้นแต่งหน้าขนมปัง!$C:$C,'รับ-จ่าย ประจำวัน'!$B22,เส้นแต่งหน้าขนมปัง!AG:AG)+SUMIF('วางแผนBC,CJ'!$C:$C,'รับ-จ่าย ประจำวัน'!$B22,'วางแผนBC,CJ'!AG:AG)+SUMIF(RD!$C:$C,'รับ-จ่าย ประจำวัน'!$B22,RD!AG:AG)+SUMIF('FG,ออนไล,คัดแยก'!$C:$C,'รับ-จ่าย ประจำวัน'!$B22,'FG,ออนไล,คัดแยก'!AG:AG)</f>
        <v>0</v>
      </c>
      <c r="BO22" s="16">
        <f>SUMIF(เตรียมส่วนผสม!$C:$C,'รับ-จ่าย ประจำวัน'!$B22,เตรียมส่วนผสม!AH:AH)+SUMIF(กวนไส้!$C:$C,'รับ-จ่าย ประจำวัน'!$B22,กวนไส้!AH:AH)+SUMIF(ผลิต1!$C:$C,'รับ-จ่าย ประจำวัน'!$B22,ผลิต1!AH:AH)+SUMIF(ผลิต2!$C:$C,'รับ-จ่าย ประจำวัน'!$B22,ผลิต2!AH:AH)+SUMIF(เส้นแต่งหน้าขนมเค้ก!$C:$C,'รับ-จ่าย ประจำวัน'!$B22,เส้นแต่งหน้าขนมเค้ก!AH:AH)+SUMIF(แพ็ค!$C:$C,'รับ-จ่าย ประจำวัน'!$B22,แพ็ค!AH:AH)+SUMIF(ธุรการ!$C:$C,'รับ-จ่าย ประจำวัน'!$B22,ธุรการ!AH:AH)+SUMIF(เส้นแต่งหน้าขนมปัง!$C:$C,'รับ-จ่าย ประจำวัน'!$B22,เส้นแต่งหน้าขนมปัง!AH:AH)+SUMIF('วางแผนBC,CJ'!$C:$C,'รับ-จ่าย ประจำวัน'!$B22,'วางแผนBC,CJ'!AH:AH)+SUMIF(RD!$C:$C,'รับ-จ่าย ประจำวัน'!$B22,RD!AH:AH)+SUMIF('FG,ออนไล,คัดแยก'!$C:$C,'รับ-จ่าย ประจำวัน'!$B22,'FG,ออนไล,คัดแยก'!AH:AH)</f>
        <v>0</v>
      </c>
      <c r="BP22" s="16">
        <f>SUMIF(เตรียมส่วนผสม!$C:$C,'รับ-จ่าย ประจำวัน'!$B22,เตรียมส่วนผสม!AI:AI)+SUMIF(กวนไส้!$C:$C,'รับ-จ่าย ประจำวัน'!$B22,กวนไส้!AI:AI)+SUMIF(ผลิต1!$C:$C,'รับ-จ่าย ประจำวัน'!$B22,ผลิต1!AI:AI)+SUMIF(ผลิต2!$C:$C,'รับ-จ่าย ประจำวัน'!$B22,ผลิต2!AI:AI)+SUMIF(เส้นแต่งหน้าขนมเค้ก!$C:$C,'รับ-จ่าย ประจำวัน'!$B22,เส้นแต่งหน้าขนมเค้ก!AI:AI)+SUMIF(แพ็ค!$C:$C,'รับ-จ่าย ประจำวัน'!$B22,แพ็ค!AI:AI)+SUMIF(ธุรการ!$C:$C,'รับ-จ่าย ประจำวัน'!$B22,ธุรการ!AI:AI)+SUMIF(เส้นแต่งหน้าขนมปัง!$C:$C,'รับ-จ่าย ประจำวัน'!$B22,เส้นแต่งหน้าขนมปัง!AI:AI)+SUMIF('วางแผนBC,CJ'!$C:$C,'รับ-จ่าย ประจำวัน'!$B22,'วางแผนBC,CJ'!AI:AI)+SUMIF(RD!$C:$C,'รับ-จ่าย ประจำวัน'!$B22,RD!AI:AI)+SUMIF('FG,ออนไล,คัดแยก'!$C:$C,'รับ-จ่าย ประจำวัน'!$B22,'FG,ออนไล,คัดแยก'!AI:AI)</f>
        <v>0</v>
      </c>
      <c r="BQ22" s="16">
        <f>SUMIF(เตรียมส่วนผสม!$C:$C,'รับ-จ่าย ประจำวัน'!$B22,เตรียมส่วนผสม!AJ:AJ)+SUMIF(กวนไส้!$C:$C,'รับ-จ่าย ประจำวัน'!$B22,กวนไส้!AJ:AJ)+SUMIF(ผลิต1!$C:$C,'รับ-จ่าย ประจำวัน'!$B22,ผลิต1!AJ:AJ)+SUMIF(ผลิต2!$C:$C,'รับ-จ่าย ประจำวัน'!$B22,ผลิต2!AJ:AJ)+SUMIF(เส้นแต่งหน้าขนมเค้ก!$C:$C,'รับ-จ่าย ประจำวัน'!$B22,เส้นแต่งหน้าขนมเค้ก!AJ:AJ)+SUMIF(แพ็ค!$C:$C,'รับ-จ่าย ประจำวัน'!$B22,แพ็ค!AJ:AJ)+SUMIF(ธุรการ!$C:$C,'รับ-จ่าย ประจำวัน'!$B22,ธุรการ!AJ:AJ)+SUMIF(เส้นแต่งหน้าขนมปัง!$C:$C,'รับ-จ่าย ประจำวัน'!$B22,เส้นแต่งหน้าขนมปัง!AJ:AJ)+SUMIF('วางแผนBC,CJ'!$C:$C,'รับ-จ่าย ประจำวัน'!$B22,'วางแผนBC,CJ'!AJ:AJ)+SUMIF(RD!$C:$C,'รับ-จ่าย ประจำวัน'!$B22,RD!AJ:AJ)+SUMIF('FG,ออนไล,คัดแยก'!$C:$C,'รับ-จ่าย ประจำวัน'!$B22,'FG,ออนไล,คัดแยก'!AJ:AJ)</f>
        <v>0</v>
      </c>
      <c r="BR22" s="16">
        <f>SUMIF(เตรียมส่วนผสม!$C:$C,'รับ-จ่าย ประจำวัน'!$B22,เตรียมส่วนผสม!AK:AK)+SUMIF(กวนไส้!$C:$C,'รับ-จ่าย ประจำวัน'!$B22,กวนไส้!AK:AK)+SUMIF(ผลิต1!$C:$C,'รับ-จ่าย ประจำวัน'!$B22,ผลิต1!AK:AK)+SUMIF(ผลิต2!$C:$C,'รับ-จ่าย ประจำวัน'!$B22,ผลิต2!AK:AK)+SUMIF(เส้นแต่งหน้าขนมเค้ก!$C:$C,'รับ-จ่าย ประจำวัน'!$B22,เส้นแต่งหน้าขนมเค้ก!AK:AK)+SUMIF(แพ็ค!$C:$C,'รับ-จ่าย ประจำวัน'!$B22,แพ็ค!AK:AK)+SUMIF(ธุรการ!$C:$C,'รับ-จ่าย ประจำวัน'!$B22,ธุรการ!AK:AK)+SUMIF(เส้นแต่งหน้าขนมปัง!$C:$C,'รับ-จ่าย ประจำวัน'!$B22,เส้นแต่งหน้าขนมปัง!AK:AK)+SUMIF('วางแผนBC,CJ'!$C:$C,'รับ-จ่าย ประจำวัน'!$B22,'วางแผนBC,CJ'!AK:AK)+SUMIF(RD!$C:$C,'รับ-จ่าย ประจำวัน'!$B22,RD!AK:AK)+SUMIF('FG,ออนไล,คัดแยก'!$C:$C,'รับ-จ่าย ประจำวัน'!$B22,'FG,ออนไล,คัดแยก'!AK:AK)</f>
        <v>0</v>
      </c>
      <c r="BS22" s="16">
        <f>SUMIF(เตรียมส่วนผสม!$C:$C,'รับ-จ่าย ประจำวัน'!$B22,เตรียมส่วนผสม!AL:AL)+SUMIF(กวนไส้!$C:$C,'รับ-จ่าย ประจำวัน'!$B22,กวนไส้!AL:AL)+SUMIF(ผลิต1!$C:$C,'รับ-จ่าย ประจำวัน'!$B22,ผลิต1!AL:AL)+SUMIF(ผลิต2!$C:$C,'รับ-จ่าย ประจำวัน'!$B22,ผลิต2!AL:AL)+SUMIF(เส้นแต่งหน้าขนมเค้ก!$C:$C,'รับ-จ่าย ประจำวัน'!$B22,เส้นแต่งหน้าขนมเค้ก!AL:AL)+SUMIF(แพ็ค!$C:$C,'รับ-จ่าย ประจำวัน'!$B22,แพ็ค!AL:AL)+SUMIF(ธุรการ!$C:$C,'รับ-จ่าย ประจำวัน'!$B22,ธุรการ!AL:AL)+SUMIF(เส้นแต่งหน้าขนมปัง!$C:$C,'รับ-จ่าย ประจำวัน'!$B22,เส้นแต่งหน้าขนมปัง!AL:AL)+SUMIF('วางแผนBC,CJ'!$C:$C,'รับ-จ่าย ประจำวัน'!$B22,'วางแผนBC,CJ'!AL:AL)+SUMIF(RD!$C:$C,'รับ-จ่าย ประจำวัน'!$B22,RD!AL:AL)+SUMIF('FG,ออนไล,คัดแยก'!$C:$C,'รับ-จ่าย ประจำวัน'!$B22,'FG,ออนไล,คัดแยก'!AL:AL)</f>
        <v>0</v>
      </c>
      <c r="BT22" s="18">
        <f t="shared" si="1"/>
        <v>560</v>
      </c>
      <c r="BU22" s="116"/>
      <c r="BV22" s="146">
        <f t="shared" si="2"/>
        <v>8200</v>
      </c>
      <c r="BW22" s="183">
        <v>30</v>
      </c>
      <c r="BX22" s="172">
        <f t="shared" ref="BX22:BX26" si="11">BT22/30</f>
        <v>18.666666666666668</v>
      </c>
      <c r="BY22" s="188">
        <f t="shared" si="3"/>
        <v>439.28571428571428</v>
      </c>
      <c r="BZ22" s="180">
        <f t="shared" ca="1" si="4"/>
        <v>46642.285714285717</v>
      </c>
      <c r="CA22" s="93"/>
      <c r="CB22" s="93"/>
      <c r="CC22" s="93"/>
      <c r="CD22" s="93"/>
      <c r="CE22" s="93"/>
      <c r="CF22" s="93"/>
      <c r="CG22" s="93"/>
      <c r="CH22" s="93"/>
      <c r="CI22" s="93"/>
      <c r="CJ22" s="94"/>
      <c r="CK22" s="9">
        <f t="shared" si="5"/>
        <v>8200</v>
      </c>
    </row>
    <row r="23" spans="1:89" x14ac:dyDescent="0.5">
      <c r="A23" s="149" t="s">
        <v>152</v>
      </c>
      <c r="B23" s="34">
        <v>1020501011</v>
      </c>
      <c r="C23" s="10" t="s">
        <v>2013</v>
      </c>
      <c r="D23" s="135" t="s">
        <v>61</v>
      </c>
      <c r="E23" s="11">
        <v>0</v>
      </c>
      <c r="F23" s="75"/>
      <c r="G23" s="11" t="s">
        <v>62</v>
      </c>
      <c r="H23" s="12">
        <v>2300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3"/>
      <c r="AF23" s="13"/>
      <c r="AG23" s="13"/>
      <c r="AH23" s="13"/>
      <c r="AI23" s="14"/>
      <c r="AJ23" s="14"/>
      <c r="AK23" s="14"/>
      <c r="AL23" s="14"/>
      <c r="AM23" s="14"/>
      <c r="AN23" s="15">
        <f t="shared" si="0"/>
        <v>0</v>
      </c>
      <c r="AO23" s="16">
        <f>SUMIF(เตรียมส่วนผสม!$C:$C,'รับ-จ่าย ประจำวัน'!$B23,เตรียมส่วนผสม!H:H)+SUMIF(กวนไส้!$C:$C,'รับ-จ่าย ประจำวัน'!$B23,กวนไส้!H:H)+SUMIF(ผลิต1!$C:$C,'รับ-จ่าย ประจำวัน'!$B23,ผลิต1!H:H)+SUMIF(ผลิต2!$C:$C,'รับ-จ่าย ประจำวัน'!$B23,ผลิต2!H:H)+SUMIF(เส้นแต่งหน้าขนมเค้ก!$C:$C,'รับ-จ่าย ประจำวัน'!$B23,เส้นแต่งหน้าขนมเค้ก!H:H)+SUMIF(แพ็ค!$C:$C,'รับ-จ่าย ประจำวัน'!$B23,แพ็ค!H:H)+SUMIF(ธุรการ!$C:$C,'รับ-จ่าย ประจำวัน'!$B23,ธุรการ!H:H)+SUMIF(เส้นแต่งหน้าขนมปัง!$C:$C,'รับ-จ่าย ประจำวัน'!$B23,เส้นแต่งหน้าขนมปัง!H:H)+SUMIF('วางแผนBC,CJ'!$C:$C,'รับ-จ่าย ประจำวัน'!$B23,'วางแผนBC,CJ'!H:H)+SUMIF(RD!$C:$C,'รับ-จ่าย ประจำวัน'!$B23,RD!H:H)+SUMIF('FG,ออนไล,คัดแยก'!$C:$C,'รับ-จ่าย ประจำวัน'!$B23,'FG,ออนไล,คัดแยก'!H:H)</f>
        <v>0</v>
      </c>
      <c r="AP23" s="16">
        <f>SUMIF(เตรียมส่วนผสม!$C:$C,'รับ-จ่าย ประจำวัน'!$B23,เตรียมส่วนผสม!I:I)+SUMIF(กวนไส้!$C:$C,'รับ-จ่าย ประจำวัน'!$B23,กวนไส้!I:I)+SUMIF(ผลิต1!$C:$C,'รับ-จ่าย ประจำวัน'!$B23,ผลิต1!I:I)+SUMIF(ผลิต2!$C:$C,'รับ-จ่าย ประจำวัน'!$B23,ผลิต2!I:I)+SUMIF(เส้นแต่งหน้าขนมเค้ก!$C:$C,'รับ-จ่าย ประจำวัน'!$B23,เส้นแต่งหน้าขนมเค้ก!I:I)+SUMIF(แพ็ค!$C:$C,'รับ-จ่าย ประจำวัน'!$B23,แพ็ค!I:I)+SUMIF(ธุรการ!$C:$C,'รับ-จ่าย ประจำวัน'!$B23,ธุรการ!I:I)+SUMIF(เส้นแต่งหน้าขนมปัง!$C:$C,'รับ-จ่าย ประจำวัน'!$B23,เส้นแต่งหน้าขนมปัง!I:I)+SUMIF('วางแผนBC,CJ'!$C:$C,'รับ-จ่าย ประจำวัน'!$B23,'วางแผนBC,CJ'!I:I)+SUMIF(RD!$C:$C,'รับ-จ่าย ประจำวัน'!$B23,RD!I:I)+SUMIF('FG,ออนไล,คัดแยก'!$C:$C,'รับ-จ่าย ประจำวัน'!$B23,'FG,ออนไล,คัดแยก'!I:I)</f>
        <v>0</v>
      </c>
      <c r="AQ23" s="16">
        <f>SUMIF(เตรียมส่วนผสม!$C:$C,'รับ-จ่าย ประจำวัน'!$B23,เตรียมส่วนผสม!J:J)+SUMIF(กวนไส้!$C:$C,'รับ-จ่าย ประจำวัน'!$B23,กวนไส้!J:J)+SUMIF(ผลิต1!$C:$C,'รับ-จ่าย ประจำวัน'!$B23,ผลิต1!J:J)+SUMIF(ผลิต2!$C:$C,'รับ-จ่าย ประจำวัน'!$B23,ผลิต2!J:J)+SUMIF(เส้นแต่งหน้าขนมเค้ก!$C:$C,'รับ-จ่าย ประจำวัน'!$B23,เส้นแต่งหน้าขนมเค้ก!J:J)+SUMIF(แพ็ค!$C:$C,'รับ-จ่าย ประจำวัน'!$B23,แพ็ค!J:J)+SUMIF(ธุรการ!$C:$C,'รับ-จ่าย ประจำวัน'!$B23,ธุรการ!J:J)+SUMIF(เส้นแต่งหน้าขนมปัง!$C:$C,'รับ-จ่าย ประจำวัน'!$B23,เส้นแต่งหน้าขนมปัง!J:J)+SUMIF('วางแผนBC,CJ'!$C:$C,'รับ-จ่าย ประจำวัน'!$B23,'วางแผนBC,CJ'!J:J)+SUMIF(RD!$C:$C,'รับ-จ่าย ประจำวัน'!$B23,RD!J:J)+SUMIF('FG,ออนไล,คัดแยก'!$C:$C,'รับ-จ่าย ประจำวัน'!$B23,'FG,ออนไล,คัดแยก'!J:J)</f>
        <v>0</v>
      </c>
      <c r="AR23" s="16">
        <f>SUMIF(เตรียมส่วนผสม!$C:$C,'รับ-จ่าย ประจำวัน'!$B23,เตรียมส่วนผสม!K:K)+SUMIF(กวนไส้!$C:$C,'รับ-จ่าย ประจำวัน'!$B23,กวนไส้!K:K)+SUMIF(ผลิต1!$C:$C,'รับ-จ่าย ประจำวัน'!$B23,ผลิต1!K:K)+SUMIF(ผลิต2!$C:$C,'รับ-จ่าย ประจำวัน'!$B23,ผลิต2!K:K)+SUMIF(เส้นแต่งหน้าขนมเค้ก!$C:$C,'รับ-จ่าย ประจำวัน'!$B23,เส้นแต่งหน้าขนมเค้ก!K:K)+SUMIF(แพ็ค!$C:$C,'รับ-จ่าย ประจำวัน'!$B23,แพ็ค!K:K)+SUMIF(ธุรการ!$C:$C,'รับ-จ่าย ประจำวัน'!$B23,ธุรการ!K:K)+SUMIF(เส้นแต่งหน้าขนมปัง!$C:$C,'รับ-จ่าย ประจำวัน'!$B23,เส้นแต่งหน้าขนมปัง!K:K)+SUMIF('วางแผนBC,CJ'!$C:$C,'รับ-จ่าย ประจำวัน'!$B23,'วางแผนBC,CJ'!K:K)+SUMIF(RD!$C:$C,'รับ-จ่าย ประจำวัน'!$B23,RD!K:K)+SUMIF('FG,ออนไล,คัดแยก'!$C:$C,'รับ-จ่าย ประจำวัน'!$B23,'FG,ออนไล,คัดแยก'!K:K)</f>
        <v>0</v>
      </c>
      <c r="AS23" s="16">
        <f>SUMIF(เตรียมส่วนผสม!$C:$C,'รับ-จ่าย ประจำวัน'!$B23,เตรียมส่วนผสม!L:L)+SUMIF(กวนไส้!$C:$C,'รับ-จ่าย ประจำวัน'!$B23,กวนไส้!L:L)+SUMIF(ผลิต1!$C:$C,'รับ-จ่าย ประจำวัน'!$B23,ผลิต1!L:L)+SUMIF(ผลิต2!$C:$C,'รับ-จ่าย ประจำวัน'!$B23,ผลิต2!L:L)+SUMIF(เส้นแต่งหน้าขนมเค้ก!$C:$C,'รับ-จ่าย ประจำวัน'!$B23,เส้นแต่งหน้าขนมเค้ก!L:L)+SUMIF(แพ็ค!$C:$C,'รับ-จ่าย ประจำวัน'!$B23,แพ็ค!L:L)+SUMIF(ธุรการ!$C:$C,'รับ-จ่าย ประจำวัน'!$B23,ธุรการ!L:L)+SUMIF(เส้นแต่งหน้าขนมปัง!$C:$C,'รับ-จ่าย ประจำวัน'!$B23,เส้นแต่งหน้าขนมปัง!L:L)+SUMIF('วางแผนBC,CJ'!$C:$C,'รับ-จ่าย ประจำวัน'!$B23,'วางแผนBC,CJ'!L:L)+SUMIF(RD!$C:$C,'รับ-จ่าย ประจำวัน'!$B23,RD!L:L)+SUMIF('FG,ออนไล,คัดแยก'!$C:$C,'รับ-จ่าย ประจำวัน'!$B23,'FG,ออนไล,คัดแยก'!L:L)</f>
        <v>0</v>
      </c>
      <c r="AT23" s="16">
        <f>SUMIF(เตรียมส่วนผสม!$C:$C,'รับ-จ่าย ประจำวัน'!$B23,เตรียมส่วนผสม!M:M)+SUMIF(กวนไส้!$C:$C,'รับ-จ่าย ประจำวัน'!$B23,กวนไส้!M:M)+SUMIF(ผลิต1!$C:$C,'รับ-จ่าย ประจำวัน'!$B23,ผลิต1!M:M)+SUMIF(ผลิต2!$C:$C,'รับ-จ่าย ประจำวัน'!$B23,ผลิต2!M:M)+SUMIF(เส้นแต่งหน้าขนมเค้ก!$C:$C,'รับ-จ่าย ประจำวัน'!$B23,เส้นแต่งหน้าขนมเค้ก!M:M)+SUMIF(แพ็ค!$C:$C,'รับ-จ่าย ประจำวัน'!$B23,แพ็ค!M:M)+SUMIF(ธุรการ!$C:$C,'รับ-จ่าย ประจำวัน'!$B23,ธุรการ!M:M)+SUMIF(เส้นแต่งหน้าขนมปัง!$C:$C,'รับ-จ่าย ประจำวัน'!$B23,เส้นแต่งหน้าขนมปัง!M:M)+SUMIF('วางแผนBC,CJ'!$C:$C,'รับ-จ่าย ประจำวัน'!$B23,'วางแผนBC,CJ'!M:M)+SUMIF(RD!$C:$C,'รับ-จ่าย ประจำวัน'!$B23,RD!M:M)+SUMIF('FG,ออนไล,คัดแยก'!$C:$C,'รับ-จ่าย ประจำวัน'!$B23,'FG,ออนไล,คัดแยก'!M:M)</f>
        <v>0</v>
      </c>
      <c r="AU23" s="16">
        <f>SUMIF(เตรียมส่วนผสม!$C:$C,'รับ-จ่าย ประจำวัน'!$B23,เตรียมส่วนผสม!N:N)+SUMIF(กวนไส้!$C:$C,'รับ-จ่าย ประจำวัน'!$B23,กวนไส้!N:N)+SUMIF(ผลิต1!$C:$C,'รับ-จ่าย ประจำวัน'!$B23,ผลิต1!N:N)+SUMIF(ผลิต2!$C:$C,'รับ-จ่าย ประจำวัน'!$B23,ผลิต2!N:N)+SUMIF(เส้นแต่งหน้าขนมเค้ก!$C:$C,'รับ-จ่าย ประจำวัน'!$B23,เส้นแต่งหน้าขนมเค้ก!N:N)+SUMIF(แพ็ค!$C:$C,'รับ-จ่าย ประจำวัน'!$B23,แพ็ค!N:N)+SUMIF(ธุรการ!$C:$C,'รับ-จ่าย ประจำวัน'!$B23,ธุรการ!N:N)+SUMIF(เส้นแต่งหน้าขนมปัง!$C:$C,'รับ-จ่าย ประจำวัน'!$B23,เส้นแต่งหน้าขนมปัง!N:N)+SUMIF('วางแผนBC,CJ'!$C:$C,'รับ-จ่าย ประจำวัน'!$B23,'วางแผนBC,CJ'!N:N)+SUMIF(RD!$C:$C,'รับ-จ่าย ประจำวัน'!$B23,RD!N:N)+SUMIF('FG,ออนไล,คัดแยก'!$C:$C,'รับ-จ่าย ประจำวัน'!$B23,'FG,ออนไล,คัดแยก'!N:N)</f>
        <v>0</v>
      </c>
      <c r="AV23" s="16">
        <f>SUMIF(เตรียมส่วนผสม!$C:$C,'รับ-จ่าย ประจำวัน'!$B23,เตรียมส่วนผสม!O:O)+SUMIF(กวนไส้!$C:$C,'รับ-จ่าย ประจำวัน'!$B23,กวนไส้!O:O)+SUMIF(ผลิต1!$C:$C,'รับ-จ่าย ประจำวัน'!$B23,ผลิต1!O:O)+SUMIF(ผลิต2!$C:$C,'รับ-จ่าย ประจำวัน'!$B23,ผลิต2!O:O)+SUMIF(เส้นแต่งหน้าขนมเค้ก!$C:$C,'รับ-จ่าย ประจำวัน'!$B23,เส้นแต่งหน้าขนมเค้ก!O:O)+SUMIF(แพ็ค!$C:$C,'รับ-จ่าย ประจำวัน'!$B23,แพ็ค!O:O)+SUMIF(ธุรการ!$C:$C,'รับ-จ่าย ประจำวัน'!$B23,ธุรการ!O:O)+SUMIF(เส้นแต่งหน้าขนมปัง!$C:$C,'รับ-จ่าย ประจำวัน'!$B23,เส้นแต่งหน้าขนมปัง!O:O)+SUMIF('วางแผนBC,CJ'!$C:$C,'รับ-จ่าย ประจำวัน'!$B23,'วางแผนBC,CJ'!O:O)+SUMIF(RD!$C:$C,'รับ-จ่าย ประจำวัน'!$B23,RD!O:O)+SUMIF('FG,ออนไล,คัดแยก'!$C:$C,'รับ-จ่าย ประจำวัน'!$B23,'FG,ออนไล,คัดแยก'!O:O)</f>
        <v>100</v>
      </c>
      <c r="AW23" s="16">
        <f>SUMIF(เตรียมส่วนผสม!$C:$C,'รับ-จ่าย ประจำวัน'!$B23,เตรียมส่วนผสม!P:P)+SUMIF(กวนไส้!$C:$C,'รับ-จ่าย ประจำวัน'!$B23,กวนไส้!P:P)+SUMIF(ผลิต1!$C:$C,'รับ-จ่าย ประจำวัน'!$B23,ผลิต1!P:P)+SUMIF(ผลิต2!$C:$C,'รับ-จ่าย ประจำวัน'!$B23,ผลิต2!P:P)+SUMIF(เส้นแต่งหน้าขนมเค้ก!$C:$C,'รับ-จ่าย ประจำวัน'!$B23,เส้นแต่งหน้าขนมเค้ก!P:P)+SUMIF(แพ็ค!$C:$C,'รับ-จ่าย ประจำวัน'!$B23,แพ็ค!P:P)+SUMIF(ธุรการ!$C:$C,'รับ-จ่าย ประจำวัน'!$B23,ธุรการ!P:P)+SUMIF(เส้นแต่งหน้าขนมปัง!$C:$C,'รับ-จ่าย ประจำวัน'!$B23,เส้นแต่งหน้าขนมปัง!P:P)+SUMIF('วางแผนBC,CJ'!$C:$C,'รับ-จ่าย ประจำวัน'!$B23,'วางแผนBC,CJ'!P:P)+SUMIF(RD!$C:$C,'รับ-จ่าย ประจำวัน'!$B23,RD!P:P)+SUMIF('FG,ออนไล,คัดแยก'!$C:$C,'รับ-จ่าย ประจำวัน'!$B23,'FG,ออนไล,คัดแยก'!P:P)</f>
        <v>0</v>
      </c>
      <c r="AX23" s="16">
        <f>SUMIF(เตรียมส่วนผสม!$C:$C,'รับ-จ่าย ประจำวัน'!$B23,เตรียมส่วนผสม!Q:Q)+SUMIF(กวนไส้!$C:$C,'รับ-จ่าย ประจำวัน'!$B23,กวนไส้!Q:Q)+SUMIF(ผลิต1!$C:$C,'รับ-จ่าย ประจำวัน'!$B23,ผลิต1!Q:Q)+SUMIF(ผลิต2!$C:$C,'รับ-จ่าย ประจำวัน'!$B23,ผลิต2!Q:Q)+SUMIF(เส้นแต่งหน้าขนมเค้ก!$C:$C,'รับ-จ่าย ประจำวัน'!$B23,เส้นแต่งหน้าขนมเค้ก!Q:Q)+SUMIF(แพ็ค!$C:$C,'รับ-จ่าย ประจำวัน'!$B23,แพ็ค!Q:Q)+SUMIF(ธุรการ!$C:$C,'รับ-จ่าย ประจำวัน'!$B23,ธุรการ!Q:Q)+SUMIF(เส้นแต่งหน้าขนมปัง!$C:$C,'รับ-จ่าย ประจำวัน'!$B23,เส้นแต่งหน้าขนมปัง!Q:Q)+SUMIF('วางแผนBC,CJ'!$C:$C,'รับ-จ่าย ประจำวัน'!$B23,'วางแผนBC,CJ'!Q:Q)+SUMIF(RD!$C:$C,'รับ-จ่าย ประจำวัน'!$B23,RD!Q:Q)+SUMIF('FG,ออนไล,คัดแยก'!$C:$C,'รับ-จ่าย ประจำวัน'!$B23,'FG,ออนไล,คัดแยก'!Q:Q)</f>
        <v>100</v>
      </c>
      <c r="AY23" s="16">
        <f>SUMIF(เตรียมส่วนผสม!$C:$C,'รับ-จ่าย ประจำวัน'!$B23,เตรียมส่วนผสม!R:R)+SUMIF(กวนไส้!$C:$C,'รับ-จ่าย ประจำวัน'!$B23,กวนไส้!R:R)+SUMIF(ผลิต1!$C:$C,'รับ-จ่าย ประจำวัน'!$B23,ผลิต1!R:R)+SUMIF(ผลิต2!$C:$C,'รับ-จ่าย ประจำวัน'!$B23,ผลิต2!R:R)+SUMIF(เส้นแต่งหน้าขนมเค้ก!$C:$C,'รับ-จ่าย ประจำวัน'!$B23,เส้นแต่งหน้าขนมเค้ก!R:R)+SUMIF(แพ็ค!$C:$C,'รับ-จ่าย ประจำวัน'!$B23,แพ็ค!R:R)+SUMIF(ธุรการ!$C:$C,'รับ-จ่าย ประจำวัน'!$B23,ธุรการ!R:R)+SUMIF(เส้นแต่งหน้าขนมปัง!$C:$C,'รับ-จ่าย ประจำวัน'!$B23,เส้นแต่งหน้าขนมปัง!R:R)+SUMIF('วางแผนBC,CJ'!$C:$C,'รับ-จ่าย ประจำวัน'!$B23,'วางแผนBC,CJ'!R:R)+SUMIF(RD!$C:$C,'รับ-จ่าย ประจำวัน'!$B23,RD!R:R)+SUMIF('FG,ออนไล,คัดแยก'!$C:$C,'รับ-จ่าย ประจำวัน'!$B23,'FG,ออนไล,คัดแยก'!R:R)</f>
        <v>0</v>
      </c>
      <c r="AZ23" s="16">
        <f>SUMIF(เตรียมส่วนผสม!$C:$C,'รับ-จ่าย ประจำวัน'!$B23,เตรียมส่วนผสม!S:S)+SUMIF(กวนไส้!$C:$C,'รับ-จ่าย ประจำวัน'!$B23,กวนไส้!S:S)+SUMIF(ผลิต1!$C:$C,'รับ-จ่าย ประจำวัน'!$B23,ผลิต1!S:S)+SUMIF(ผลิต2!$C:$C,'รับ-จ่าย ประจำวัน'!$B23,ผลิต2!S:S)+SUMIF(เส้นแต่งหน้าขนมเค้ก!$C:$C,'รับ-จ่าย ประจำวัน'!$B23,เส้นแต่งหน้าขนมเค้ก!S:S)+SUMIF(แพ็ค!$C:$C,'รับ-จ่าย ประจำวัน'!$B23,แพ็ค!S:S)+SUMIF(ธุรการ!$C:$C,'รับ-จ่าย ประจำวัน'!$B23,ธุรการ!S:S)+SUMIF(เส้นแต่งหน้าขนมปัง!$C:$C,'รับ-จ่าย ประจำวัน'!$B23,เส้นแต่งหน้าขนมปัง!S:S)+SUMIF('วางแผนBC,CJ'!$C:$C,'รับ-จ่าย ประจำวัน'!$B23,'วางแผนBC,CJ'!S:S)+SUMIF(RD!$C:$C,'รับ-จ่าย ประจำวัน'!$B23,RD!S:S)+SUMIF('FG,ออนไล,คัดแยก'!$C:$C,'รับ-จ่าย ประจำวัน'!$B23,'FG,ออนไล,คัดแยก'!S:S)</f>
        <v>200</v>
      </c>
      <c r="BA23" s="16">
        <f>SUMIF(เตรียมส่วนผสม!$C:$C,'รับ-จ่าย ประจำวัน'!$B23,เตรียมส่วนผสม!T:T)+SUMIF(กวนไส้!$C:$C,'รับ-จ่าย ประจำวัน'!$B23,กวนไส้!T:T)+SUMIF(ผลิต1!$C:$C,'รับ-จ่าย ประจำวัน'!$B23,ผลิต1!T:T)+SUMIF(ผลิต2!$C:$C,'รับ-จ่าย ประจำวัน'!$B23,ผลิต2!T:T)+SUMIF(เส้นแต่งหน้าขนมเค้ก!$C:$C,'รับ-จ่าย ประจำวัน'!$B23,เส้นแต่งหน้าขนมเค้ก!T:T)+SUMIF(แพ็ค!$C:$C,'รับ-จ่าย ประจำวัน'!$B23,แพ็ค!T:T)+SUMIF(ธุรการ!$C:$C,'รับ-จ่าย ประจำวัน'!$B23,ธุรการ!T:T)+SUMIF(เส้นแต่งหน้าขนมปัง!$C:$C,'รับ-จ่าย ประจำวัน'!$B23,เส้นแต่งหน้าขนมปัง!T:T)+SUMIF('วางแผนBC,CJ'!$C:$C,'รับ-จ่าย ประจำวัน'!$B23,'วางแผนBC,CJ'!T:T)+SUMIF(RD!$C:$C,'รับ-จ่าย ประจำวัน'!$B23,RD!T:T)+SUMIF('FG,ออนไล,คัดแยก'!$C:$C,'รับ-จ่าย ประจำวัน'!$B23,'FG,ออนไล,คัดแยก'!T:T)</f>
        <v>0</v>
      </c>
      <c r="BB23" s="16">
        <f>SUMIF(เตรียมส่วนผสม!$C:$C,'รับ-จ่าย ประจำวัน'!$B23,เตรียมส่วนผสม!U:U)+SUMIF(กวนไส้!$C:$C,'รับ-จ่าย ประจำวัน'!$B23,กวนไส้!U:U)+SUMIF(ผลิต1!$C:$C,'รับ-จ่าย ประจำวัน'!$B23,ผลิต1!U:U)+SUMIF(ผลิต2!$C:$C,'รับ-จ่าย ประจำวัน'!$B23,ผลิต2!U:U)+SUMIF(เส้นแต่งหน้าขนมเค้ก!$C:$C,'รับ-จ่าย ประจำวัน'!$B23,เส้นแต่งหน้าขนมเค้ก!U:U)+SUMIF(แพ็ค!$C:$C,'รับ-จ่าย ประจำวัน'!$B23,แพ็ค!U:U)+SUMIF(ธุรการ!$C:$C,'รับ-จ่าย ประจำวัน'!$B23,ธุรการ!U:U)+SUMIF(เส้นแต่งหน้าขนมปัง!$C:$C,'รับ-จ่าย ประจำวัน'!$B23,เส้นแต่งหน้าขนมปัง!U:U)+SUMIF('วางแผนBC,CJ'!$C:$C,'รับ-จ่าย ประจำวัน'!$B23,'วางแผนBC,CJ'!U:U)+SUMIF(RD!$C:$C,'รับ-จ่าย ประจำวัน'!$B23,RD!U:U)+SUMIF('FG,ออนไล,คัดแยก'!$C:$C,'รับ-จ่าย ประจำวัน'!$B23,'FG,ออนไล,คัดแยก'!U:U)</f>
        <v>0</v>
      </c>
      <c r="BC23" s="16">
        <f>SUMIF(เตรียมส่วนผสม!$C:$C,'รับ-จ่าย ประจำวัน'!$B23,เตรียมส่วนผสม!V:V)+SUMIF(กวนไส้!$C:$C,'รับ-จ่าย ประจำวัน'!$B23,กวนไส้!V:V)+SUMIF(ผลิต1!$C:$C,'รับ-จ่าย ประจำวัน'!$B23,ผลิต1!V:V)+SUMIF(ผลิต2!$C:$C,'รับ-จ่าย ประจำวัน'!$B23,ผลิต2!V:V)+SUMIF(เส้นแต่งหน้าขนมเค้ก!$C:$C,'รับ-จ่าย ประจำวัน'!$B23,เส้นแต่งหน้าขนมเค้ก!V:V)+SUMIF(แพ็ค!$C:$C,'รับ-จ่าย ประจำวัน'!$B23,แพ็ค!V:V)+SUMIF(ธุรการ!$C:$C,'รับ-จ่าย ประจำวัน'!$B23,ธุรการ!V:V)+SUMIF(เส้นแต่งหน้าขนมปัง!$C:$C,'รับ-จ่าย ประจำวัน'!$B23,เส้นแต่งหน้าขนมปัง!V:V)+SUMIF('วางแผนBC,CJ'!$C:$C,'รับ-จ่าย ประจำวัน'!$B23,'วางแผนBC,CJ'!V:V)+SUMIF(RD!$C:$C,'รับ-จ่าย ประจำวัน'!$B23,RD!V:V)+SUMIF('FG,ออนไล,คัดแยก'!$C:$C,'รับ-จ่าย ประจำวัน'!$B23,'FG,ออนไล,คัดแยก'!V:V)</f>
        <v>0</v>
      </c>
      <c r="BD23" s="16">
        <f>SUMIF(เตรียมส่วนผสม!$C:$C,'รับ-จ่าย ประจำวัน'!$B23,เตรียมส่วนผสม!W:W)+SUMIF(กวนไส้!$C:$C,'รับ-จ่าย ประจำวัน'!$B23,กวนไส้!W:W)+SUMIF(ผลิต1!$C:$C,'รับ-จ่าย ประจำวัน'!$B23,ผลิต1!W:W)+SUMIF(ผลิต2!$C:$C,'รับ-จ่าย ประจำวัน'!$B23,ผลิต2!W:W)+SUMIF(เส้นแต่งหน้าขนมเค้ก!$C:$C,'รับ-จ่าย ประจำวัน'!$B23,เส้นแต่งหน้าขนมเค้ก!W:W)+SUMIF(แพ็ค!$C:$C,'รับ-จ่าย ประจำวัน'!$B23,แพ็ค!W:W)+SUMIF(ธุรการ!$C:$C,'รับ-จ่าย ประจำวัน'!$B23,ธุรการ!W:W)+SUMIF(เส้นแต่งหน้าขนมปัง!$C:$C,'รับ-จ่าย ประจำวัน'!$B23,เส้นแต่งหน้าขนมปัง!W:W)+SUMIF('วางแผนBC,CJ'!$C:$C,'รับ-จ่าย ประจำวัน'!$B23,'วางแผนBC,CJ'!W:W)+SUMIF(RD!$C:$C,'รับ-จ่าย ประจำวัน'!$B23,RD!W:W)+SUMIF('FG,ออนไล,คัดแยก'!$C:$C,'รับ-จ่าย ประจำวัน'!$B23,'FG,ออนไล,คัดแยก'!W:W)</f>
        <v>100</v>
      </c>
      <c r="BE23" s="16">
        <f>SUMIF(เตรียมส่วนผสม!$C:$C,'รับ-จ่าย ประจำวัน'!$B23,เตรียมส่วนผสม!X:X)+SUMIF(กวนไส้!$C:$C,'รับ-จ่าย ประจำวัน'!$B23,กวนไส้!X:X)+SUMIF(ผลิต1!$C:$C,'รับ-จ่าย ประจำวัน'!$B23,ผลิต1!X:X)+SUMIF(ผลิต2!$C:$C,'รับ-จ่าย ประจำวัน'!$B23,ผลิต2!X:X)+SUMIF(เส้นแต่งหน้าขนมเค้ก!$C:$C,'รับ-จ่าย ประจำวัน'!$B23,เส้นแต่งหน้าขนมเค้ก!X:X)+SUMIF(แพ็ค!$C:$C,'รับ-จ่าย ประจำวัน'!$B23,แพ็ค!X:X)+SUMIF(ธุรการ!$C:$C,'รับ-จ่าย ประจำวัน'!$B23,ธุรการ!X:X)+SUMIF(เส้นแต่งหน้าขนมปัง!$C:$C,'รับ-จ่าย ประจำวัน'!$B23,เส้นแต่งหน้าขนมปัง!X:X)+SUMIF('วางแผนBC,CJ'!$C:$C,'รับ-จ่าย ประจำวัน'!$B23,'วางแผนBC,CJ'!X:X)+SUMIF(RD!$C:$C,'รับ-จ่าย ประจำวัน'!$B23,RD!X:X)+SUMIF('FG,ออนไล,คัดแยก'!$C:$C,'รับ-จ่าย ประจำวัน'!$B23,'FG,ออนไล,คัดแยก'!X:X)</f>
        <v>0</v>
      </c>
      <c r="BF23" s="16">
        <f>SUMIF(เตรียมส่วนผสม!$C:$C,'รับ-จ่าย ประจำวัน'!$B23,เตรียมส่วนผสม!Y:Y)+SUMIF(กวนไส้!$C:$C,'รับ-จ่าย ประจำวัน'!$B23,กวนไส้!Y:Y)+SUMIF(ผลิต1!$C:$C,'รับ-จ่าย ประจำวัน'!$B23,ผลิต1!Y:Y)+SUMIF(ผลิต2!$C:$C,'รับ-จ่าย ประจำวัน'!$B23,ผลิต2!Y:Y)+SUMIF(เส้นแต่งหน้าขนมเค้ก!$C:$C,'รับ-จ่าย ประจำวัน'!$B23,เส้นแต่งหน้าขนมเค้ก!Y:Y)+SUMIF(แพ็ค!$C:$C,'รับ-จ่าย ประจำวัน'!$B23,แพ็ค!Y:Y)+SUMIF(ธุรการ!$C:$C,'รับ-จ่าย ประจำวัน'!$B23,ธุรการ!Y:Y)+SUMIF(เส้นแต่งหน้าขนมปัง!$C:$C,'รับ-จ่าย ประจำวัน'!$B23,เส้นแต่งหน้าขนมปัง!Y:Y)+SUMIF('วางแผนBC,CJ'!$C:$C,'รับ-จ่าย ประจำวัน'!$B23,'วางแผนBC,CJ'!Y:Y)+SUMIF(RD!$C:$C,'รับ-จ่าย ประจำวัน'!$B23,RD!Y:Y)+SUMIF('FG,ออนไล,คัดแยก'!$C:$C,'รับ-จ่าย ประจำวัน'!$B23,'FG,ออนไล,คัดแยก'!Y:Y)</f>
        <v>0</v>
      </c>
      <c r="BG23" s="16">
        <f>SUMIF(เตรียมส่วนผสม!$C:$C,'รับ-จ่าย ประจำวัน'!$B23,เตรียมส่วนผสม!Z:Z)+SUMIF(กวนไส้!$C:$C,'รับ-จ่าย ประจำวัน'!$B23,กวนไส้!Z:Z)+SUMIF(ผลิต1!$C:$C,'รับ-จ่าย ประจำวัน'!$B23,ผลิต1!Z:Z)+SUMIF(ผลิต2!$C:$C,'รับ-จ่าย ประจำวัน'!$B23,ผลิต2!Z:Z)+SUMIF(เส้นแต่งหน้าขนมเค้ก!$C:$C,'รับ-จ่าย ประจำวัน'!$B23,เส้นแต่งหน้าขนมเค้ก!Z:Z)+SUMIF(แพ็ค!$C:$C,'รับ-จ่าย ประจำวัน'!$B23,แพ็ค!Z:Z)+SUMIF(ธุรการ!$C:$C,'รับ-จ่าย ประจำวัน'!$B23,ธุรการ!Z:Z)+SUMIF(เส้นแต่งหน้าขนมปัง!$C:$C,'รับ-จ่าย ประจำวัน'!$B23,เส้นแต่งหน้าขนมปัง!Z:Z)+SUMIF('วางแผนBC,CJ'!$C:$C,'รับ-จ่าย ประจำวัน'!$B23,'วางแผนBC,CJ'!Z:Z)+SUMIF(RD!$C:$C,'รับ-จ่าย ประจำวัน'!$B23,RD!Z:Z)+SUMIF('FG,ออนไล,คัดแยก'!$C:$C,'รับ-จ่าย ประจำวัน'!$B23,'FG,ออนไล,คัดแยก'!Z:Z)</f>
        <v>200</v>
      </c>
      <c r="BH23" s="16">
        <f>SUMIF(เตรียมส่วนผสม!$C:$C,'รับ-จ่าย ประจำวัน'!$B23,เตรียมส่วนผสม!AA:AA)+SUMIF(กวนไส้!$C:$C,'รับ-จ่าย ประจำวัน'!$B23,กวนไส้!AA:AA)+SUMIF(ผลิต1!$C:$C,'รับ-จ่าย ประจำวัน'!$B23,ผลิต1!AA:AA)+SUMIF(ผลิต2!$C:$C,'รับ-จ่าย ประจำวัน'!$B23,ผลิต2!AA:AA)+SUMIF(เส้นแต่งหน้าขนมเค้ก!$C:$C,'รับ-จ่าย ประจำวัน'!$B23,เส้นแต่งหน้าขนมเค้ก!AA:AA)+SUMIF(แพ็ค!$C:$C,'รับ-จ่าย ประจำวัน'!$B23,แพ็ค!AA:AA)+SUMIF(ธุรการ!$C:$C,'รับ-จ่าย ประจำวัน'!$B23,ธุรการ!AA:AA)+SUMIF(เส้นแต่งหน้าขนมปัง!$C:$C,'รับ-จ่าย ประจำวัน'!$B23,เส้นแต่งหน้าขนมปัง!AA:AA)+SUMIF('วางแผนBC,CJ'!$C:$C,'รับ-จ่าย ประจำวัน'!$B23,'วางแผนBC,CJ'!AA:AA)+SUMIF(RD!$C:$C,'รับ-จ่าย ประจำวัน'!$B23,RD!AA:AA)+SUMIF('FG,ออนไล,คัดแยก'!$C:$C,'รับ-จ่าย ประจำวัน'!$B23,'FG,ออนไล,คัดแยก'!AA:AA)</f>
        <v>0</v>
      </c>
      <c r="BI23" s="16">
        <f>SUMIF(เตรียมส่วนผสม!$C:$C,'รับ-จ่าย ประจำวัน'!$B23,เตรียมส่วนผสม!AB:AB)+SUMIF(กวนไส้!$C:$C,'รับ-จ่าย ประจำวัน'!$B23,กวนไส้!AB:AB)+SUMIF(ผลิต1!$C:$C,'รับ-จ่าย ประจำวัน'!$B23,ผลิต1!AB:AB)+SUMIF(ผลิต2!$C:$C,'รับ-จ่าย ประจำวัน'!$B23,ผลิต2!AB:AB)+SUMIF(เส้นแต่งหน้าขนมเค้ก!$C:$C,'รับ-จ่าย ประจำวัน'!$B23,เส้นแต่งหน้าขนมเค้ก!AB:AB)+SUMIF(แพ็ค!$C:$C,'รับ-จ่าย ประจำวัน'!$B23,แพ็ค!AB:AB)+SUMIF(ธุรการ!$C:$C,'รับ-จ่าย ประจำวัน'!$B23,ธุรการ!AB:AB)+SUMIF(เส้นแต่งหน้าขนมปัง!$C:$C,'รับ-จ่าย ประจำวัน'!$B23,เส้นแต่งหน้าขนมปัง!AB:AB)+SUMIF('วางแผนBC,CJ'!$C:$C,'รับ-จ่าย ประจำวัน'!$B23,'วางแผนBC,CJ'!AB:AB)+SUMIF(RD!$C:$C,'รับ-จ่าย ประจำวัน'!$B23,RD!AB:AB)+SUMIF('FG,ออนไล,คัดแยก'!$C:$C,'รับ-จ่าย ประจำวัน'!$B23,'FG,ออนไล,คัดแยก'!AB:AB)</f>
        <v>0</v>
      </c>
      <c r="BJ23" s="16">
        <f>SUMIF(เตรียมส่วนผสม!$C:$C,'รับ-จ่าย ประจำวัน'!$B23,เตรียมส่วนผสม!AC:AC)+SUMIF(กวนไส้!$C:$C,'รับ-จ่าย ประจำวัน'!$B23,กวนไส้!AC:AC)+SUMIF(ผลิต1!$C:$C,'รับ-จ่าย ประจำวัน'!$B23,ผลิต1!AC:AC)+SUMIF(ผลิต2!$C:$C,'รับ-จ่าย ประจำวัน'!$B23,ผลิต2!AC:AC)+SUMIF(เส้นแต่งหน้าขนมเค้ก!$C:$C,'รับ-จ่าย ประจำวัน'!$B23,เส้นแต่งหน้าขนมเค้ก!AC:AC)+SUMIF(แพ็ค!$C:$C,'รับ-จ่าย ประจำวัน'!$B23,แพ็ค!AC:AC)+SUMIF(ธุรการ!$C:$C,'รับ-จ่าย ประจำวัน'!$B23,ธุรการ!AC:AC)+SUMIF(เส้นแต่งหน้าขนมปัง!$C:$C,'รับ-จ่าย ประจำวัน'!$B23,เส้นแต่งหน้าขนมปัง!AC:AC)+SUMIF('วางแผนBC,CJ'!$C:$C,'รับ-จ่าย ประจำวัน'!$B23,'วางแผนBC,CJ'!AC:AC)+SUMIF(RD!$C:$C,'รับ-จ่าย ประจำวัน'!$B23,RD!AC:AC)+SUMIF('FG,ออนไล,คัดแยก'!$C:$C,'รับ-จ่าย ประจำวัน'!$B23,'FG,ออนไล,คัดแยก'!AC:AC)</f>
        <v>0</v>
      </c>
      <c r="BK23" s="16">
        <f>SUMIF(เตรียมส่วนผสม!$C:$C,'รับ-จ่าย ประจำวัน'!$B23,เตรียมส่วนผสม!AD:AD)+SUMIF(กวนไส้!$C:$C,'รับ-จ่าย ประจำวัน'!$B23,กวนไส้!AD:AD)+SUMIF(ผลิต1!$C:$C,'รับ-จ่าย ประจำวัน'!$B23,ผลิต1!AD:AD)+SUMIF(ผลิต2!$C:$C,'รับ-จ่าย ประจำวัน'!$B23,ผลิต2!AD:AD)+SUMIF(เส้นแต่งหน้าขนมเค้ก!$C:$C,'รับ-จ่าย ประจำวัน'!$B23,เส้นแต่งหน้าขนมเค้ก!AD:AD)+SUMIF(แพ็ค!$C:$C,'รับ-จ่าย ประจำวัน'!$B23,แพ็ค!AD:AD)+SUMIF(ธุรการ!$C:$C,'รับ-จ่าย ประจำวัน'!$B23,ธุรการ!AD:AD)+SUMIF(เส้นแต่งหน้าขนมปัง!$C:$C,'รับ-จ่าย ประจำวัน'!$B23,เส้นแต่งหน้าขนมปัง!AD:AD)+SUMIF('วางแผนBC,CJ'!$C:$C,'รับ-จ่าย ประจำวัน'!$B23,'วางแผนBC,CJ'!AD:AD)+SUMIF(RD!$C:$C,'รับ-จ่าย ประจำวัน'!$B23,RD!AD:AD)+SUMIF('FG,ออนไล,คัดแยก'!$C:$C,'รับ-จ่าย ประจำวัน'!$B23,'FG,ออนไล,คัดแยก'!AD:AD)</f>
        <v>0</v>
      </c>
      <c r="BL23" s="16">
        <f>SUMIF(เตรียมส่วนผสม!$C:$C,'รับ-จ่าย ประจำวัน'!$B23,เตรียมส่วนผสม!AE:AE)+SUMIF(กวนไส้!$C:$C,'รับ-จ่าย ประจำวัน'!$B23,กวนไส้!AE:AE)+SUMIF(ผลิต1!$C:$C,'รับ-จ่าย ประจำวัน'!$B23,ผลิต1!AE:AE)+SUMIF(ผลิต2!$C:$C,'รับ-จ่าย ประจำวัน'!$B23,ผลิต2!AE:AE)+SUMIF(เส้นแต่งหน้าขนมเค้ก!$C:$C,'รับ-จ่าย ประจำวัน'!$B23,เส้นแต่งหน้าขนมเค้ก!AE:AE)+SUMIF(แพ็ค!$C:$C,'รับ-จ่าย ประจำวัน'!$B23,แพ็ค!AE:AE)+SUMIF(ธุรการ!$C:$C,'รับ-จ่าย ประจำวัน'!$B23,ธุรการ!AE:AE)+SUMIF(เส้นแต่งหน้าขนมปัง!$C:$C,'รับ-จ่าย ประจำวัน'!$B23,เส้นแต่งหน้าขนมปัง!AE:AE)+SUMIF('วางแผนBC,CJ'!$C:$C,'รับ-จ่าย ประจำวัน'!$B23,'วางแผนBC,CJ'!AE:AE)+SUMIF(RD!$C:$C,'รับ-จ่าย ประจำวัน'!$B23,RD!AE:AE)+SUMIF('FG,ออนไล,คัดแยก'!$C:$C,'รับ-จ่าย ประจำวัน'!$B23,'FG,ออนไล,คัดแยก'!AE:AE)</f>
        <v>100</v>
      </c>
      <c r="BM23" s="16">
        <f>SUMIF(เตรียมส่วนผสม!$C:$C,'รับ-จ่าย ประจำวัน'!$B23,เตรียมส่วนผสม!AF:AF)+SUMIF(กวนไส้!$C:$C,'รับ-จ่าย ประจำวัน'!$B23,กวนไส้!AF:AF)+SUMIF(ผลิต1!$C:$C,'รับ-จ่าย ประจำวัน'!$B23,ผลิต1!AF:AF)+SUMIF(ผลิต2!$C:$C,'รับ-จ่าย ประจำวัน'!$B23,ผลิต2!AF:AF)+SUMIF(เส้นแต่งหน้าขนมเค้ก!$C:$C,'รับ-จ่าย ประจำวัน'!$B23,เส้นแต่งหน้าขนมเค้ก!AF:AF)+SUMIF(แพ็ค!$C:$C,'รับ-จ่าย ประจำวัน'!$B23,แพ็ค!AF:AF)+SUMIF(ธุรการ!$C:$C,'รับ-จ่าย ประจำวัน'!$B23,ธุรการ!AF:AF)+SUMIF(เส้นแต่งหน้าขนมปัง!$C:$C,'รับ-จ่าย ประจำวัน'!$B23,เส้นแต่งหน้าขนมปัง!AF:AF)+SUMIF('วางแผนBC,CJ'!$C:$C,'รับ-จ่าย ประจำวัน'!$B23,'วางแผนBC,CJ'!AF:AF)+SUMIF(RD!$C:$C,'รับ-จ่าย ประจำวัน'!$B23,RD!AF:AF)+SUMIF('FG,ออนไล,คัดแยก'!$C:$C,'รับ-จ่าย ประจำวัน'!$B23,'FG,ออนไล,คัดแยก'!AF:AF)</f>
        <v>0</v>
      </c>
      <c r="BN23" s="16">
        <f>SUMIF(เตรียมส่วนผสม!$C:$C,'รับ-จ่าย ประจำวัน'!$B23,เตรียมส่วนผสม!AG:AG)+SUMIF(กวนไส้!$C:$C,'รับ-จ่าย ประจำวัน'!$B23,กวนไส้!AG:AG)+SUMIF(ผลิต1!$C:$C,'รับ-จ่าย ประจำวัน'!$B23,ผลิต1!AG:AG)+SUMIF(ผลิต2!$C:$C,'รับ-จ่าย ประจำวัน'!$B23,ผลิต2!AG:AG)+SUMIF(เส้นแต่งหน้าขนมเค้ก!$C:$C,'รับ-จ่าย ประจำวัน'!$B23,เส้นแต่งหน้าขนมเค้ก!AG:AG)+SUMIF(แพ็ค!$C:$C,'รับ-จ่าย ประจำวัน'!$B23,แพ็ค!AG:AG)+SUMIF(ธุรการ!$C:$C,'รับ-จ่าย ประจำวัน'!$B23,ธุรการ!AG:AG)+SUMIF(เส้นแต่งหน้าขนมปัง!$C:$C,'รับ-จ่าย ประจำวัน'!$B23,เส้นแต่งหน้าขนมปัง!AG:AG)+SUMIF('วางแผนBC,CJ'!$C:$C,'รับ-จ่าย ประจำวัน'!$B23,'วางแผนBC,CJ'!AG:AG)+SUMIF(RD!$C:$C,'รับ-จ่าย ประจำวัน'!$B23,RD!AG:AG)+SUMIF('FG,ออนไล,คัดแยก'!$C:$C,'รับ-จ่าย ประจำวัน'!$B23,'FG,ออนไล,คัดแยก'!AG:AG)</f>
        <v>0</v>
      </c>
      <c r="BO23" s="16">
        <f>SUMIF(เตรียมส่วนผสม!$C:$C,'รับ-จ่าย ประจำวัน'!$B23,เตรียมส่วนผสม!AH:AH)+SUMIF(กวนไส้!$C:$C,'รับ-จ่าย ประจำวัน'!$B23,กวนไส้!AH:AH)+SUMIF(ผลิต1!$C:$C,'รับ-จ่าย ประจำวัน'!$B23,ผลิต1!AH:AH)+SUMIF(ผลิต2!$C:$C,'รับ-จ่าย ประจำวัน'!$B23,ผลิต2!AH:AH)+SUMIF(เส้นแต่งหน้าขนมเค้ก!$C:$C,'รับ-จ่าย ประจำวัน'!$B23,เส้นแต่งหน้าขนมเค้ก!AH:AH)+SUMIF(แพ็ค!$C:$C,'รับ-จ่าย ประจำวัน'!$B23,แพ็ค!AH:AH)+SUMIF(ธุรการ!$C:$C,'รับ-จ่าย ประจำวัน'!$B23,ธุรการ!AH:AH)+SUMIF(เส้นแต่งหน้าขนมปัง!$C:$C,'รับ-จ่าย ประจำวัน'!$B23,เส้นแต่งหน้าขนมปัง!AH:AH)+SUMIF('วางแผนBC,CJ'!$C:$C,'รับ-จ่าย ประจำวัน'!$B23,'วางแผนBC,CJ'!AH:AH)+SUMIF(RD!$C:$C,'รับ-จ่าย ประจำวัน'!$B23,RD!AH:AH)+SUMIF('FG,ออนไล,คัดแยก'!$C:$C,'รับ-จ่าย ประจำวัน'!$B23,'FG,ออนไล,คัดแยก'!AH:AH)</f>
        <v>0</v>
      </c>
      <c r="BP23" s="16">
        <f>SUMIF(เตรียมส่วนผสม!$C:$C,'รับ-จ่าย ประจำวัน'!$B23,เตรียมส่วนผสม!AI:AI)+SUMIF(กวนไส้!$C:$C,'รับ-จ่าย ประจำวัน'!$B23,กวนไส้!AI:AI)+SUMIF(ผลิต1!$C:$C,'รับ-จ่าย ประจำวัน'!$B23,ผลิต1!AI:AI)+SUMIF(ผลิต2!$C:$C,'รับ-จ่าย ประจำวัน'!$B23,ผลิต2!AI:AI)+SUMIF(เส้นแต่งหน้าขนมเค้ก!$C:$C,'รับ-จ่าย ประจำวัน'!$B23,เส้นแต่งหน้าขนมเค้ก!AI:AI)+SUMIF(แพ็ค!$C:$C,'รับ-จ่าย ประจำวัน'!$B23,แพ็ค!AI:AI)+SUMIF(ธุรการ!$C:$C,'รับ-จ่าย ประจำวัน'!$B23,ธุรการ!AI:AI)+SUMIF(เส้นแต่งหน้าขนมปัง!$C:$C,'รับ-จ่าย ประจำวัน'!$B23,เส้นแต่งหน้าขนมปัง!AI:AI)+SUMIF('วางแผนBC,CJ'!$C:$C,'รับ-จ่าย ประจำวัน'!$B23,'วางแผนBC,CJ'!AI:AI)+SUMIF(RD!$C:$C,'รับ-จ่าย ประจำวัน'!$B23,RD!AI:AI)+SUMIF('FG,ออนไล,คัดแยก'!$C:$C,'รับ-จ่าย ประจำวัน'!$B23,'FG,ออนไล,คัดแยก'!AI:AI)</f>
        <v>0</v>
      </c>
      <c r="BQ23" s="16">
        <f>SUMIF(เตรียมส่วนผสม!$C:$C,'รับ-จ่าย ประจำวัน'!$B23,เตรียมส่วนผสม!AJ:AJ)+SUMIF(กวนไส้!$C:$C,'รับ-จ่าย ประจำวัน'!$B23,กวนไส้!AJ:AJ)+SUMIF(ผลิต1!$C:$C,'รับ-จ่าย ประจำวัน'!$B23,ผลิต1!AJ:AJ)+SUMIF(ผลิต2!$C:$C,'รับ-จ่าย ประจำวัน'!$B23,ผลิต2!AJ:AJ)+SUMIF(เส้นแต่งหน้าขนมเค้ก!$C:$C,'รับ-จ่าย ประจำวัน'!$B23,เส้นแต่งหน้าขนมเค้ก!AJ:AJ)+SUMIF(แพ็ค!$C:$C,'รับ-จ่าย ประจำวัน'!$B23,แพ็ค!AJ:AJ)+SUMIF(ธุรการ!$C:$C,'รับ-จ่าย ประจำวัน'!$B23,ธุรการ!AJ:AJ)+SUMIF(เส้นแต่งหน้าขนมปัง!$C:$C,'รับ-จ่าย ประจำวัน'!$B23,เส้นแต่งหน้าขนมปัง!AJ:AJ)+SUMIF('วางแผนBC,CJ'!$C:$C,'รับ-จ่าย ประจำวัน'!$B23,'วางแผนBC,CJ'!AJ:AJ)+SUMIF(RD!$C:$C,'รับ-จ่าย ประจำวัน'!$B23,RD!AJ:AJ)+SUMIF('FG,ออนไล,คัดแยก'!$C:$C,'รับ-จ่าย ประจำวัน'!$B23,'FG,ออนไล,คัดแยก'!AJ:AJ)</f>
        <v>0</v>
      </c>
      <c r="BR23" s="16">
        <f>SUMIF(เตรียมส่วนผสม!$C:$C,'รับ-จ่าย ประจำวัน'!$B23,เตรียมส่วนผสม!AK:AK)+SUMIF(กวนไส้!$C:$C,'รับ-จ่าย ประจำวัน'!$B23,กวนไส้!AK:AK)+SUMIF(ผลิต1!$C:$C,'รับ-จ่าย ประจำวัน'!$B23,ผลิต1!AK:AK)+SUMIF(ผลิต2!$C:$C,'รับ-จ่าย ประจำวัน'!$B23,ผลิต2!AK:AK)+SUMIF(เส้นแต่งหน้าขนมเค้ก!$C:$C,'รับ-จ่าย ประจำวัน'!$B23,เส้นแต่งหน้าขนมเค้ก!AK:AK)+SUMIF(แพ็ค!$C:$C,'รับ-จ่าย ประจำวัน'!$B23,แพ็ค!AK:AK)+SUMIF(ธุรการ!$C:$C,'รับ-จ่าย ประจำวัน'!$B23,ธุรการ!AK:AK)+SUMIF(เส้นแต่งหน้าขนมปัง!$C:$C,'รับ-จ่าย ประจำวัน'!$B23,เส้นแต่งหน้าขนมปัง!AK:AK)+SUMIF('วางแผนBC,CJ'!$C:$C,'รับ-จ่าย ประจำวัน'!$B23,'วางแผนBC,CJ'!AK:AK)+SUMIF(RD!$C:$C,'รับ-จ่าย ประจำวัน'!$B23,RD!AK:AK)+SUMIF('FG,ออนไล,คัดแยก'!$C:$C,'รับ-จ่าย ประจำวัน'!$B23,'FG,ออนไล,คัดแยก'!AK:AK)</f>
        <v>0</v>
      </c>
      <c r="BS23" s="16">
        <f>SUMIF(เตรียมส่วนผสม!$C:$C,'รับ-จ่าย ประจำวัน'!$B23,เตรียมส่วนผสม!AL:AL)+SUMIF(กวนไส้!$C:$C,'รับ-จ่าย ประจำวัน'!$B23,กวนไส้!AL:AL)+SUMIF(ผลิต1!$C:$C,'รับ-จ่าย ประจำวัน'!$B23,ผลิต1!AL:AL)+SUMIF(ผลิต2!$C:$C,'รับ-จ่าย ประจำวัน'!$B23,ผลิต2!AL:AL)+SUMIF(เส้นแต่งหน้าขนมเค้ก!$C:$C,'รับ-จ่าย ประจำวัน'!$B23,เส้นแต่งหน้าขนมเค้ก!AL:AL)+SUMIF(แพ็ค!$C:$C,'รับ-จ่าย ประจำวัน'!$B23,แพ็ค!AL:AL)+SUMIF(ธุรการ!$C:$C,'รับ-จ่าย ประจำวัน'!$B23,ธุรการ!AL:AL)+SUMIF(เส้นแต่งหน้าขนมปัง!$C:$C,'รับ-จ่าย ประจำวัน'!$B23,เส้นแต่งหน้าขนมปัง!AL:AL)+SUMIF('วางแผนBC,CJ'!$C:$C,'รับ-จ่าย ประจำวัน'!$B23,'วางแผนBC,CJ'!AL:AL)+SUMIF(RD!$C:$C,'รับ-จ่าย ประจำวัน'!$B23,RD!AL:AL)+SUMIF('FG,ออนไล,คัดแยก'!$C:$C,'รับ-จ่าย ประจำวัน'!$B23,'FG,ออนไล,คัดแยก'!AL:AL)</f>
        <v>0</v>
      </c>
      <c r="BT23" s="18">
        <f t="shared" si="1"/>
        <v>800</v>
      </c>
      <c r="BU23" s="116"/>
      <c r="BV23" s="146">
        <f t="shared" si="2"/>
        <v>1500</v>
      </c>
      <c r="BW23" s="183">
        <v>30</v>
      </c>
      <c r="BX23" s="172">
        <f t="shared" si="11"/>
        <v>26.666666666666668</v>
      </c>
      <c r="BY23" s="188">
        <f t="shared" si="3"/>
        <v>56.25</v>
      </c>
      <c r="BZ23" s="180">
        <f t="shared" ca="1" si="4"/>
        <v>46259.25</v>
      </c>
      <c r="CA23" s="93"/>
      <c r="CB23" s="93"/>
      <c r="CC23" s="93"/>
      <c r="CD23" s="93"/>
      <c r="CE23" s="93"/>
      <c r="CF23" s="93"/>
      <c r="CG23" s="93"/>
      <c r="CH23" s="93"/>
      <c r="CI23" s="93"/>
      <c r="CJ23" s="94"/>
      <c r="CK23" s="9">
        <f t="shared" si="5"/>
        <v>1500</v>
      </c>
    </row>
    <row r="24" spans="1:89" x14ac:dyDescent="0.5">
      <c r="A24" s="149" t="s">
        <v>154</v>
      </c>
      <c r="B24" s="34">
        <v>1020501012</v>
      </c>
      <c r="C24" s="10" t="s">
        <v>2012</v>
      </c>
      <c r="D24" s="135" t="s">
        <v>61</v>
      </c>
      <c r="E24" s="11">
        <v>0</v>
      </c>
      <c r="F24" s="75"/>
      <c r="G24" s="11" t="s">
        <v>62</v>
      </c>
      <c r="H24" s="12">
        <v>200</v>
      </c>
      <c r="I24" s="13"/>
      <c r="J24" s="13"/>
      <c r="K24" s="13"/>
      <c r="L24" s="13"/>
      <c r="M24" s="13"/>
      <c r="N24" s="13"/>
      <c r="O24" s="13"/>
      <c r="P24" s="13"/>
      <c r="Q24" s="13"/>
      <c r="R24" s="13">
        <v>3000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3"/>
      <c r="AF24" s="13"/>
      <c r="AG24" s="13"/>
      <c r="AH24" s="13"/>
      <c r="AI24" s="14"/>
      <c r="AJ24" s="14"/>
      <c r="AK24" s="14"/>
      <c r="AL24" s="14"/>
      <c r="AM24" s="14"/>
      <c r="AN24" s="15">
        <f t="shared" si="0"/>
        <v>3000</v>
      </c>
      <c r="AO24" s="16">
        <f>SUMIF(เตรียมส่วนผสม!$C:$C,'รับ-จ่าย ประจำวัน'!$B24,เตรียมส่วนผสม!H:H)+SUMIF(กวนไส้!$C:$C,'รับ-จ่าย ประจำวัน'!$B24,กวนไส้!H:H)+SUMIF(ผลิต1!$C:$C,'รับ-จ่าย ประจำวัน'!$B24,ผลิต1!H:H)+SUMIF(ผลิต2!$C:$C,'รับ-จ่าย ประจำวัน'!$B24,ผลิต2!H:H)+SUMIF(เส้นแต่งหน้าขนมเค้ก!$C:$C,'รับ-จ่าย ประจำวัน'!$B24,เส้นแต่งหน้าขนมเค้ก!H:H)+SUMIF(แพ็ค!$C:$C,'รับ-จ่าย ประจำวัน'!$B24,แพ็ค!H:H)+SUMIF(ธุรการ!$C:$C,'รับ-จ่าย ประจำวัน'!$B24,ธุรการ!H:H)+SUMIF(เส้นแต่งหน้าขนมปัง!$C:$C,'รับ-จ่าย ประจำวัน'!$B24,เส้นแต่งหน้าขนมปัง!H:H)+SUMIF('วางแผนBC,CJ'!$C:$C,'รับ-จ่าย ประจำวัน'!$B24,'วางแผนBC,CJ'!H:H)+SUMIF(RD!$C:$C,'รับ-จ่าย ประจำวัน'!$B24,RD!H:H)+SUMIF('FG,ออนไล,คัดแยก'!$C:$C,'รับ-จ่าย ประจำวัน'!$B24,'FG,ออนไล,คัดแยก'!H:H)</f>
        <v>0</v>
      </c>
      <c r="AP24" s="16">
        <f>SUMIF(เตรียมส่วนผสม!$C:$C,'รับ-จ่าย ประจำวัน'!$B24,เตรียมส่วนผสม!I:I)+SUMIF(กวนไส้!$C:$C,'รับ-จ่าย ประจำวัน'!$B24,กวนไส้!I:I)+SUMIF(ผลิต1!$C:$C,'รับ-จ่าย ประจำวัน'!$B24,ผลิต1!I:I)+SUMIF(ผลิต2!$C:$C,'รับ-จ่าย ประจำวัน'!$B24,ผลิต2!I:I)+SUMIF(เส้นแต่งหน้าขนมเค้ก!$C:$C,'รับ-จ่าย ประจำวัน'!$B24,เส้นแต่งหน้าขนมเค้ก!I:I)+SUMIF(แพ็ค!$C:$C,'รับ-จ่าย ประจำวัน'!$B24,แพ็ค!I:I)+SUMIF(ธุรการ!$C:$C,'รับ-จ่าย ประจำวัน'!$B24,ธุรการ!I:I)+SUMIF(เส้นแต่งหน้าขนมปัง!$C:$C,'รับ-จ่าย ประจำวัน'!$B24,เส้นแต่งหน้าขนมปัง!I:I)+SUMIF('วางแผนBC,CJ'!$C:$C,'รับ-จ่าย ประจำวัน'!$B24,'วางแผนBC,CJ'!I:I)+SUMIF(RD!$C:$C,'รับ-จ่าย ประจำวัน'!$B24,RD!I:I)+SUMIF('FG,ออนไล,คัดแยก'!$C:$C,'รับ-จ่าย ประจำวัน'!$B24,'FG,ออนไล,คัดแยก'!I:I)</f>
        <v>0</v>
      </c>
      <c r="AQ24" s="16">
        <f>SUMIF(เตรียมส่วนผสม!$C:$C,'รับ-จ่าย ประจำวัน'!$B24,เตรียมส่วนผสม!J:J)+SUMIF(กวนไส้!$C:$C,'รับ-จ่าย ประจำวัน'!$B24,กวนไส้!J:J)+SUMIF(ผลิต1!$C:$C,'รับ-จ่าย ประจำวัน'!$B24,ผลิต1!J:J)+SUMIF(ผลิต2!$C:$C,'รับ-จ่าย ประจำวัน'!$B24,ผลิต2!J:J)+SUMIF(เส้นแต่งหน้าขนมเค้ก!$C:$C,'รับ-จ่าย ประจำวัน'!$B24,เส้นแต่งหน้าขนมเค้ก!J:J)+SUMIF(แพ็ค!$C:$C,'รับ-จ่าย ประจำวัน'!$B24,แพ็ค!J:J)+SUMIF(ธุรการ!$C:$C,'รับ-จ่าย ประจำวัน'!$B24,ธุรการ!J:J)+SUMIF(เส้นแต่งหน้าขนมปัง!$C:$C,'รับ-จ่าย ประจำวัน'!$B24,เส้นแต่งหน้าขนมปัง!J:J)+SUMIF('วางแผนBC,CJ'!$C:$C,'รับ-จ่าย ประจำวัน'!$B24,'วางแผนBC,CJ'!J:J)+SUMIF(RD!$C:$C,'รับ-จ่าย ประจำวัน'!$B24,RD!J:J)+SUMIF('FG,ออนไล,คัดแยก'!$C:$C,'รับ-จ่าย ประจำวัน'!$B24,'FG,ออนไล,คัดแยก'!J:J)</f>
        <v>0</v>
      </c>
      <c r="AR24" s="16">
        <f>SUMIF(เตรียมส่วนผสม!$C:$C,'รับ-จ่าย ประจำวัน'!$B24,เตรียมส่วนผสม!K:K)+SUMIF(กวนไส้!$C:$C,'รับ-จ่าย ประจำวัน'!$B24,กวนไส้!K:K)+SUMIF(ผลิต1!$C:$C,'รับ-จ่าย ประจำวัน'!$B24,ผลิต1!K:K)+SUMIF(ผลิต2!$C:$C,'รับ-จ่าย ประจำวัน'!$B24,ผลิต2!K:K)+SUMIF(เส้นแต่งหน้าขนมเค้ก!$C:$C,'รับ-จ่าย ประจำวัน'!$B24,เส้นแต่งหน้าขนมเค้ก!K:K)+SUMIF(แพ็ค!$C:$C,'รับ-จ่าย ประจำวัน'!$B24,แพ็ค!K:K)+SUMIF(ธุรการ!$C:$C,'รับ-จ่าย ประจำวัน'!$B24,ธุรการ!K:K)+SUMIF(เส้นแต่งหน้าขนมปัง!$C:$C,'รับ-จ่าย ประจำวัน'!$B24,เส้นแต่งหน้าขนมปัง!K:K)+SUMIF('วางแผนBC,CJ'!$C:$C,'รับ-จ่าย ประจำวัน'!$B24,'วางแผนBC,CJ'!K:K)+SUMIF(RD!$C:$C,'รับ-จ่าย ประจำวัน'!$B24,RD!K:K)+SUMIF('FG,ออนไล,คัดแยก'!$C:$C,'รับ-จ่าย ประจำวัน'!$B24,'FG,ออนไล,คัดแยก'!K:K)</f>
        <v>0</v>
      </c>
      <c r="AS24" s="16">
        <f>SUMIF(เตรียมส่วนผสม!$C:$C,'รับ-จ่าย ประจำวัน'!$B24,เตรียมส่วนผสม!L:L)+SUMIF(กวนไส้!$C:$C,'รับ-จ่าย ประจำวัน'!$B24,กวนไส้!L:L)+SUMIF(ผลิต1!$C:$C,'รับ-จ่าย ประจำวัน'!$B24,ผลิต1!L:L)+SUMIF(ผลิต2!$C:$C,'รับ-จ่าย ประจำวัน'!$B24,ผลิต2!L:L)+SUMIF(เส้นแต่งหน้าขนมเค้ก!$C:$C,'รับ-จ่าย ประจำวัน'!$B24,เส้นแต่งหน้าขนมเค้ก!L:L)+SUMIF(แพ็ค!$C:$C,'รับ-จ่าย ประจำวัน'!$B24,แพ็ค!L:L)+SUMIF(ธุรการ!$C:$C,'รับ-จ่าย ประจำวัน'!$B24,ธุรการ!L:L)+SUMIF(เส้นแต่งหน้าขนมปัง!$C:$C,'รับ-จ่าย ประจำวัน'!$B24,เส้นแต่งหน้าขนมปัง!L:L)+SUMIF('วางแผนBC,CJ'!$C:$C,'รับ-จ่าย ประจำวัน'!$B24,'วางแผนBC,CJ'!L:L)+SUMIF(RD!$C:$C,'รับ-จ่าย ประจำวัน'!$B24,RD!L:L)+SUMIF('FG,ออนไล,คัดแยก'!$C:$C,'รับ-จ่าย ประจำวัน'!$B24,'FG,ออนไล,คัดแยก'!L:L)</f>
        <v>200</v>
      </c>
      <c r="AT24" s="16">
        <f>SUMIF(เตรียมส่วนผสม!$C:$C,'รับ-จ่าย ประจำวัน'!$B24,เตรียมส่วนผสม!M:M)+SUMIF(กวนไส้!$C:$C,'รับ-จ่าย ประจำวัน'!$B24,กวนไส้!M:M)+SUMIF(ผลิต1!$C:$C,'รับ-จ่าย ประจำวัน'!$B24,ผลิต1!M:M)+SUMIF(ผลิต2!$C:$C,'รับ-จ่าย ประจำวัน'!$B24,ผลิต2!M:M)+SUMIF(เส้นแต่งหน้าขนมเค้ก!$C:$C,'รับ-จ่าย ประจำวัน'!$B24,เส้นแต่งหน้าขนมเค้ก!M:M)+SUMIF(แพ็ค!$C:$C,'รับ-จ่าย ประจำวัน'!$B24,แพ็ค!M:M)+SUMIF(ธุรการ!$C:$C,'รับ-จ่าย ประจำวัน'!$B24,ธุรการ!M:M)+SUMIF(เส้นแต่งหน้าขนมปัง!$C:$C,'รับ-จ่าย ประจำวัน'!$B24,เส้นแต่งหน้าขนมปัง!M:M)+SUMIF('วางแผนBC,CJ'!$C:$C,'รับ-จ่าย ประจำวัน'!$B24,'วางแผนBC,CJ'!M:M)+SUMIF(RD!$C:$C,'รับ-จ่าย ประจำวัน'!$B24,RD!M:M)+SUMIF('FG,ออนไล,คัดแยก'!$C:$C,'รับ-จ่าย ประจำวัน'!$B24,'FG,ออนไล,คัดแยก'!M:M)</f>
        <v>0</v>
      </c>
      <c r="AU24" s="16">
        <f>SUMIF(เตรียมส่วนผสม!$C:$C,'รับ-จ่าย ประจำวัน'!$B24,เตรียมส่วนผสม!N:N)+SUMIF(กวนไส้!$C:$C,'รับ-จ่าย ประจำวัน'!$B24,กวนไส้!N:N)+SUMIF(ผลิต1!$C:$C,'รับ-จ่าย ประจำวัน'!$B24,ผลิต1!N:N)+SUMIF(ผลิต2!$C:$C,'รับ-จ่าย ประจำวัน'!$B24,ผลิต2!N:N)+SUMIF(เส้นแต่งหน้าขนมเค้ก!$C:$C,'รับ-จ่าย ประจำวัน'!$B24,เส้นแต่งหน้าขนมเค้ก!N:N)+SUMIF(แพ็ค!$C:$C,'รับ-จ่าย ประจำวัน'!$B24,แพ็ค!N:N)+SUMIF(ธุรการ!$C:$C,'รับ-จ่าย ประจำวัน'!$B24,ธุรการ!N:N)+SUMIF(เส้นแต่งหน้าขนมปัง!$C:$C,'รับ-จ่าย ประจำวัน'!$B24,เส้นแต่งหน้าขนมปัง!N:N)+SUMIF('วางแผนBC,CJ'!$C:$C,'รับ-จ่าย ประจำวัน'!$B24,'วางแผนBC,CJ'!N:N)+SUMIF(RD!$C:$C,'รับ-จ่าย ประจำวัน'!$B24,RD!N:N)+SUMIF('FG,ออนไล,คัดแยก'!$C:$C,'รับ-จ่าย ประจำวัน'!$B24,'FG,ออนไล,คัดแยก'!N:N)</f>
        <v>0</v>
      </c>
      <c r="AV24" s="16">
        <f>SUMIF(เตรียมส่วนผสม!$C:$C,'รับ-จ่าย ประจำวัน'!$B24,เตรียมส่วนผสม!O:O)+SUMIF(กวนไส้!$C:$C,'รับ-จ่าย ประจำวัน'!$B24,กวนไส้!O:O)+SUMIF(ผลิต1!$C:$C,'รับ-จ่าย ประจำวัน'!$B24,ผลิต1!O:O)+SUMIF(ผลิต2!$C:$C,'รับ-จ่าย ประจำวัน'!$B24,ผลิต2!O:O)+SUMIF(เส้นแต่งหน้าขนมเค้ก!$C:$C,'รับ-จ่าย ประจำวัน'!$B24,เส้นแต่งหน้าขนมเค้ก!O:O)+SUMIF(แพ็ค!$C:$C,'รับ-จ่าย ประจำวัน'!$B24,แพ็ค!O:O)+SUMIF(ธุรการ!$C:$C,'รับ-จ่าย ประจำวัน'!$B24,ธุรการ!O:O)+SUMIF(เส้นแต่งหน้าขนมปัง!$C:$C,'รับ-จ่าย ประจำวัน'!$B24,เส้นแต่งหน้าขนมปัง!O:O)+SUMIF('วางแผนBC,CJ'!$C:$C,'รับ-จ่าย ประจำวัน'!$B24,'วางแผนBC,CJ'!O:O)+SUMIF(RD!$C:$C,'รับ-จ่าย ประจำวัน'!$B24,RD!O:O)+SUMIF('FG,ออนไล,คัดแยก'!$C:$C,'รับ-จ่าย ประจำวัน'!$B24,'FG,ออนไล,คัดแยก'!O:O)</f>
        <v>0</v>
      </c>
      <c r="AW24" s="16">
        <f>SUMIF(เตรียมส่วนผสม!$C:$C,'รับ-จ่าย ประจำวัน'!$B24,เตรียมส่วนผสม!P:P)+SUMIF(กวนไส้!$C:$C,'รับ-จ่าย ประจำวัน'!$B24,กวนไส้!P:P)+SUMIF(ผลิต1!$C:$C,'รับ-จ่าย ประจำวัน'!$B24,ผลิต1!P:P)+SUMIF(ผลิต2!$C:$C,'รับ-จ่าย ประจำวัน'!$B24,ผลิต2!P:P)+SUMIF(เส้นแต่งหน้าขนมเค้ก!$C:$C,'รับ-จ่าย ประจำวัน'!$B24,เส้นแต่งหน้าขนมเค้ก!P:P)+SUMIF(แพ็ค!$C:$C,'รับ-จ่าย ประจำวัน'!$B24,แพ็ค!P:P)+SUMIF(ธุรการ!$C:$C,'รับ-จ่าย ประจำวัน'!$B24,ธุรการ!P:P)+SUMIF(เส้นแต่งหน้าขนมปัง!$C:$C,'รับ-จ่าย ประจำวัน'!$B24,เส้นแต่งหน้าขนมปัง!P:P)+SUMIF('วางแผนBC,CJ'!$C:$C,'รับ-จ่าย ประจำวัน'!$B24,'วางแผนBC,CJ'!P:P)+SUMIF(RD!$C:$C,'รับ-จ่าย ประจำวัน'!$B24,RD!P:P)+SUMIF('FG,ออนไล,คัดแยก'!$C:$C,'รับ-จ่าย ประจำวัน'!$B24,'FG,ออนไล,คัดแยก'!P:P)</f>
        <v>0</v>
      </c>
      <c r="AX24" s="16">
        <f>SUMIF(เตรียมส่วนผสม!$C:$C,'รับ-จ่าย ประจำวัน'!$B24,เตรียมส่วนผสม!Q:Q)+SUMIF(กวนไส้!$C:$C,'รับ-จ่าย ประจำวัน'!$B24,กวนไส้!Q:Q)+SUMIF(ผลิต1!$C:$C,'รับ-จ่าย ประจำวัน'!$B24,ผลิต1!Q:Q)+SUMIF(ผลิต2!$C:$C,'รับ-จ่าย ประจำวัน'!$B24,ผลิต2!Q:Q)+SUMIF(เส้นแต่งหน้าขนมเค้ก!$C:$C,'รับ-จ่าย ประจำวัน'!$B24,เส้นแต่งหน้าขนมเค้ก!Q:Q)+SUMIF(แพ็ค!$C:$C,'รับ-จ่าย ประจำวัน'!$B24,แพ็ค!Q:Q)+SUMIF(ธุรการ!$C:$C,'รับ-จ่าย ประจำวัน'!$B24,ธุรการ!Q:Q)+SUMIF(เส้นแต่งหน้าขนมปัง!$C:$C,'รับ-จ่าย ประจำวัน'!$B24,เส้นแต่งหน้าขนมปัง!Q:Q)+SUMIF('วางแผนBC,CJ'!$C:$C,'รับ-จ่าย ประจำวัน'!$B24,'วางแผนBC,CJ'!Q:Q)+SUMIF(RD!$C:$C,'รับ-จ่าย ประจำวัน'!$B24,RD!Q:Q)+SUMIF('FG,ออนไล,คัดแยก'!$C:$C,'รับ-จ่าย ประจำวัน'!$B24,'FG,ออนไล,คัดแยก'!Q:Q)</f>
        <v>500</v>
      </c>
      <c r="AY24" s="16">
        <f>SUMIF(เตรียมส่วนผสม!$C:$C,'รับ-จ่าย ประจำวัน'!$B24,เตรียมส่วนผสม!R:R)+SUMIF(กวนไส้!$C:$C,'รับ-จ่าย ประจำวัน'!$B24,กวนไส้!R:R)+SUMIF(ผลิต1!$C:$C,'รับ-จ่าย ประจำวัน'!$B24,ผลิต1!R:R)+SUMIF(ผลิต2!$C:$C,'รับ-จ่าย ประจำวัน'!$B24,ผลิต2!R:R)+SUMIF(เส้นแต่งหน้าขนมเค้ก!$C:$C,'รับ-จ่าย ประจำวัน'!$B24,เส้นแต่งหน้าขนมเค้ก!R:R)+SUMIF(แพ็ค!$C:$C,'รับ-จ่าย ประจำวัน'!$B24,แพ็ค!R:R)+SUMIF(ธุรการ!$C:$C,'รับ-จ่าย ประจำวัน'!$B24,ธุรการ!R:R)+SUMIF(เส้นแต่งหน้าขนมปัง!$C:$C,'รับ-จ่าย ประจำวัน'!$B24,เส้นแต่งหน้าขนมปัง!R:R)+SUMIF('วางแผนBC,CJ'!$C:$C,'รับ-จ่าย ประจำวัน'!$B24,'วางแผนBC,CJ'!R:R)+SUMIF(RD!$C:$C,'รับ-จ่าย ประจำวัน'!$B24,RD!R:R)+SUMIF('FG,ออนไล,คัดแยก'!$C:$C,'รับ-จ่าย ประจำวัน'!$B24,'FG,ออนไล,คัดแยก'!R:R)</f>
        <v>0</v>
      </c>
      <c r="AZ24" s="16">
        <f>SUMIF(เตรียมส่วนผสม!$C:$C,'รับ-จ่าย ประจำวัน'!$B24,เตรียมส่วนผสม!S:S)+SUMIF(กวนไส้!$C:$C,'รับ-จ่าย ประจำวัน'!$B24,กวนไส้!S:S)+SUMIF(ผลิต1!$C:$C,'รับ-จ่าย ประจำวัน'!$B24,ผลิต1!S:S)+SUMIF(ผลิต2!$C:$C,'รับ-จ่าย ประจำวัน'!$B24,ผลิต2!S:S)+SUMIF(เส้นแต่งหน้าขนมเค้ก!$C:$C,'รับ-จ่าย ประจำวัน'!$B24,เส้นแต่งหน้าขนมเค้ก!S:S)+SUMIF(แพ็ค!$C:$C,'รับ-จ่าย ประจำวัน'!$B24,แพ็ค!S:S)+SUMIF(ธุรการ!$C:$C,'รับ-จ่าย ประจำวัน'!$B24,ธุรการ!S:S)+SUMIF(เส้นแต่งหน้าขนมปัง!$C:$C,'รับ-จ่าย ประจำวัน'!$B24,เส้นแต่งหน้าขนมปัง!S:S)+SUMIF('วางแผนBC,CJ'!$C:$C,'รับ-จ่าย ประจำวัน'!$B24,'วางแผนBC,CJ'!S:S)+SUMIF(RD!$C:$C,'รับ-จ่าย ประจำวัน'!$B24,RD!S:S)+SUMIF('FG,ออนไล,คัดแยก'!$C:$C,'รับ-จ่าย ประจำวัน'!$B24,'FG,ออนไล,คัดแยก'!S:S)</f>
        <v>0</v>
      </c>
      <c r="BA24" s="16">
        <f>SUMIF(เตรียมส่วนผสม!$C:$C,'รับ-จ่าย ประจำวัน'!$B24,เตรียมส่วนผสม!T:T)+SUMIF(กวนไส้!$C:$C,'รับ-จ่าย ประจำวัน'!$B24,กวนไส้!T:T)+SUMIF(ผลิต1!$C:$C,'รับ-จ่าย ประจำวัน'!$B24,ผลิต1!T:T)+SUMIF(ผลิต2!$C:$C,'รับ-จ่าย ประจำวัน'!$B24,ผลิต2!T:T)+SUMIF(เส้นแต่งหน้าขนมเค้ก!$C:$C,'รับ-จ่าย ประจำวัน'!$B24,เส้นแต่งหน้าขนมเค้ก!T:T)+SUMIF(แพ็ค!$C:$C,'รับ-จ่าย ประจำวัน'!$B24,แพ็ค!T:T)+SUMIF(ธุรการ!$C:$C,'รับ-จ่าย ประจำวัน'!$B24,ธุรการ!T:T)+SUMIF(เส้นแต่งหน้าขนมปัง!$C:$C,'รับ-จ่าย ประจำวัน'!$B24,เส้นแต่งหน้าขนมปัง!T:T)+SUMIF('วางแผนBC,CJ'!$C:$C,'รับ-จ่าย ประจำวัน'!$B24,'วางแผนBC,CJ'!T:T)+SUMIF(RD!$C:$C,'รับ-จ่าย ประจำวัน'!$B24,RD!T:T)+SUMIF('FG,ออนไล,คัดแยก'!$C:$C,'รับ-จ่าย ประจำวัน'!$B24,'FG,ออนไล,คัดแยก'!T:T)</f>
        <v>0</v>
      </c>
      <c r="BB24" s="16">
        <f>SUMIF(เตรียมส่วนผสม!$C:$C,'รับ-จ่าย ประจำวัน'!$B24,เตรียมส่วนผสม!U:U)+SUMIF(กวนไส้!$C:$C,'รับ-จ่าย ประจำวัน'!$B24,กวนไส้!U:U)+SUMIF(ผลิต1!$C:$C,'รับ-จ่าย ประจำวัน'!$B24,ผลิต1!U:U)+SUMIF(ผลิต2!$C:$C,'รับ-จ่าย ประจำวัน'!$B24,ผลิต2!U:U)+SUMIF(เส้นแต่งหน้าขนมเค้ก!$C:$C,'รับ-จ่าย ประจำวัน'!$B24,เส้นแต่งหน้าขนมเค้ก!U:U)+SUMIF(แพ็ค!$C:$C,'รับ-จ่าย ประจำวัน'!$B24,แพ็ค!U:U)+SUMIF(ธุรการ!$C:$C,'รับ-จ่าย ประจำวัน'!$B24,ธุรการ!U:U)+SUMIF(เส้นแต่งหน้าขนมปัง!$C:$C,'รับ-จ่าย ประจำวัน'!$B24,เส้นแต่งหน้าขนมปัง!U:U)+SUMIF('วางแผนBC,CJ'!$C:$C,'รับ-จ่าย ประจำวัน'!$B24,'วางแผนBC,CJ'!U:U)+SUMIF(RD!$C:$C,'รับ-จ่าย ประจำวัน'!$B24,RD!U:U)+SUMIF('FG,ออนไล,คัดแยก'!$C:$C,'รับ-จ่าย ประจำวัน'!$B24,'FG,ออนไล,คัดแยก'!U:U)</f>
        <v>500</v>
      </c>
      <c r="BC24" s="16">
        <f>SUMIF(เตรียมส่วนผสม!$C:$C,'รับ-จ่าย ประจำวัน'!$B24,เตรียมส่วนผสม!V:V)+SUMIF(กวนไส้!$C:$C,'รับ-จ่าย ประจำวัน'!$B24,กวนไส้!V:V)+SUMIF(ผลิต1!$C:$C,'รับ-จ่าย ประจำวัน'!$B24,ผลิต1!V:V)+SUMIF(ผลิต2!$C:$C,'รับ-จ่าย ประจำวัน'!$B24,ผลิต2!V:V)+SUMIF(เส้นแต่งหน้าขนมเค้ก!$C:$C,'รับ-จ่าย ประจำวัน'!$B24,เส้นแต่งหน้าขนมเค้ก!V:V)+SUMIF(แพ็ค!$C:$C,'รับ-จ่าย ประจำวัน'!$B24,แพ็ค!V:V)+SUMIF(ธุรการ!$C:$C,'รับ-จ่าย ประจำวัน'!$B24,ธุรการ!V:V)+SUMIF(เส้นแต่งหน้าขนมปัง!$C:$C,'รับ-จ่าย ประจำวัน'!$B24,เส้นแต่งหน้าขนมปัง!V:V)+SUMIF('วางแผนBC,CJ'!$C:$C,'รับ-จ่าย ประจำวัน'!$B24,'วางแผนBC,CJ'!V:V)+SUMIF(RD!$C:$C,'รับ-จ่าย ประจำวัน'!$B24,RD!V:V)+SUMIF('FG,ออนไล,คัดแยก'!$C:$C,'รับ-จ่าย ประจำวัน'!$B24,'FG,ออนไล,คัดแยก'!V:V)</f>
        <v>0</v>
      </c>
      <c r="BD24" s="16">
        <f>SUMIF(เตรียมส่วนผสม!$C:$C,'รับ-จ่าย ประจำวัน'!$B24,เตรียมส่วนผสม!W:W)+SUMIF(กวนไส้!$C:$C,'รับ-จ่าย ประจำวัน'!$B24,กวนไส้!W:W)+SUMIF(ผลิต1!$C:$C,'รับ-จ่าย ประจำวัน'!$B24,ผลิต1!W:W)+SUMIF(ผลิต2!$C:$C,'รับ-จ่าย ประจำวัน'!$B24,ผลิต2!W:W)+SUMIF(เส้นแต่งหน้าขนมเค้ก!$C:$C,'รับ-จ่าย ประจำวัน'!$B24,เส้นแต่งหน้าขนมเค้ก!W:W)+SUMIF(แพ็ค!$C:$C,'รับ-จ่าย ประจำวัน'!$B24,แพ็ค!W:W)+SUMIF(ธุรการ!$C:$C,'รับ-จ่าย ประจำวัน'!$B24,ธุรการ!W:W)+SUMIF(เส้นแต่งหน้าขนมปัง!$C:$C,'รับ-จ่าย ประจำวัน'!$B24,เส้นแต่งหน้าขนมปัง!W:W)+SUMIF('วางแผนBC,CJ'!$C:$C,'รับ-จ่าย ประจำวัน'!$B24,'วางแผนBC,CJ'!W:W)+SUMIF(RD!$C:$C,'รับ-จ่าย ประจำวัน'!$B24,RD!W:W)+SUMIF('FG,ออนไล,คัดแยก'!$C:$C,'รับ-จ่าย ประจำวัน'!$B24,'FG,ออนไล,คัดแยก'!W:W)</f>
        <v>0</v>
      </c>
      <c r="BE24" s="16">
        <f>SUMIF(เตรียมส่วนผสม!$C:$C,'รับ-จ่าย ประจำวัน'!$B24,เตรียมส่วนผสม!X:X)+SUMIF(กวนไส้!$C:$C,'รับ-จ่าย ประจำวัน'!$B24,กวนไส้!X:X)+SUMIF(ผลิต1!$C:$C,'รับ-จ่าย ประจำวัน'!$B24,ผลิต1!X:X)+SUMIF(ผลิต2!$C:$C,'รับ-จ่าย ประจำวัน'!$B24,ผลิต2!X:X)+SUMIF(เส้นแต่งหน้าขนมเค้ก!$C:$C,'รับ-จ่าย ประจำวัน'!$B24,เส้นแต่งหน้าขนมเค้ก!X:X)+SUMIF(แพ็ค!$C:$C,'รับ-จ่าย ประจำวัน'!$B24,แพ็ค!X:X)+SUMIF(ธุรการ!$C:$C,'รับ-จ่าย ประจำวัน'!$B24,ธุรการ!X:X)+SUMIF(เส้นแต่งหน้าขนมปัง!$C:$C,'รับ-จ่าย ประจำวัน'!$B24,เส้นแต่งหน้าขนมปัง!X:X)+SUMIF('วางแผนBC,CJ'!$C:$C,'รับ-จ่าย ประจำวัน'!$B24,'วางแผนBC,CJ'!X:X)+SUMIF(RD!$C:$C,'รับ-จ่าย ประจำวัน'!$B24,RD!X:X)+SUMIF('FG,ออนไล,คัดแยก'!$C:$C,'รับ-จ่าย ประจำวัน'!$B24,'FG,ออนไล,คัดแยก'!X:X)</f>
        <v>0</v>
      </c>
      <c r="BF24" s="16">
        <f>SUMIF(เตรียมส่วนผสม!$C:$C,'รับ-จ่าย ประจำวัน'!$B24,เตรียมส่วนผสม!Y:Y)+SUMIF(กวนไส้!$C:$C,'รับ-จ่าย ประจำวัน'!$B24,กวนไส้!Y:Y)+SUMIF(ผลิต1!$C:$C,'รับ-จ่าย ประจำวัน'!$B24,ผลิต1!Y:Y)+SUMIF(ผลิต2!$C:$C,'รับ-จ่าย ประจำวัน'!$B24,ผลิต2!Y:Y)+SUMIF(เส้นแต่งหน้าขนมเค้ก!$C:$C,'รับ-จ่าย ประจำวัน'!$B24,เส้นแต่งหน้าขนมเค้ก!Y:Y)+SUMIF(แพ็ค!$C:$C,'รับ-จ่าย ประจำวัน'!$B24,แพ็ค!Y:Y)+SUMIF(ธุรการ!$C:$C,'รับ-จ่าย ประจำวัน'!$B24,ธุรการ!Y:Y)+SUMIF(เส้นแต่งหน้าขนมปัง!$C:$C,'รับ-จ่าย ประจำวัน'!$B24,เส้นแต่งหน้าขนมปัง!Y:Y)+SUMIF('วางแผนBC,CJ'!$C:$C,'รับ-จ่าย ประจำวัน'!$B24,'วางแผนBC,CJ'!Y:Y)+SUMIF(RD!$C:$C,'รับ-จ่าย ประจำวัน'!$B24,RD!Y:Y)+SUMIF('FG,ออนไล,คัดแยก'!$C:$C,'รับ-จ่าย ประจำวัน'!$B24,'FG,ออนไล,คัดแยก'!Y:Y)</f>
        <v>0</v>
      </c>
      <c r="BG24" s="16">
        <f>SUMIF(เตรียมส่วนผสม!$C:$C,'รับ-จ่าย ประจำวัน'!$B24,เตรียมส่วนผสม!Z:Z)+SUMIF(กวนไส้!$C:$C,'รับ-จ่าย ประจำวัน'!$B24,กวนไส้!Z:Z)+SUMIF(ผลิต1!$C:$C,'รับ-จ่าย ประจำวัน'!$B24,ผลิต1!Z:Z)+SUMIF(ผลิต2!$C:$C,'รับ-จ่าย ประจำวัน'!$B24,ผลิต2!Z:Z)+SUMIF(เส้นแต่งหน้าขนมเค้ก!$C:$C,'รับ-จ่าย ประจำวัน'!$B24,เส้นแต่งหน้าขนมเค้ก!Z:Z)+SUMIF(แพ็ค!$C:$C,'รับ-จ่าย ประจำวัน'!$B24,แพ็ค!Z:Z)+SUMIF(ธุรการ!$C:$C,'รับ-จ่าย ประจำวัน'!$B24,ธุรการ!Z:Z)+SUMIF(เส้นแต่งหน้าขนมปัง!$C:$C,'รับ-จ่าย ประจำวัน'!$B24,เส้นแต่งหน้าขนมปัง!Z:Z)+SUMIF('วางแผนBC,CJ'!$C:$C,'รับ-จ่าย ประจำวัน'!$B24,'วางแผนBC,CJ'!Z:Z)+SUMIF(RD!$C:$C,'รับ-จ่าย ประจำวัน'!$B24,RD!Z:Z)+SUMIF('FG,ออนไล,คัดแยก'!$C:$C,'รับ-จ่าย ประจำวัน'!$B24,'FG,ออนไล,คัดแยก'!Z:Z)</f>
        <v>540</v>
      </c>
      <c r="BH24" s="16">
        <f>SUMIF(เตรียมส่วนผสม!$C:$C,'รับ-จ่าย ประจำวัน'!$B24,เตรียมส่วนผสม!AA:AA)+SUMIF(กวนไส้!$C:$C,'รับ-จ่าย ประจำวัน'!$B24,กวนไส้!AA:AA)+SUMIF(ผลิต1!$C:$C,'รับ-จ่าย ประจำวัน'!$B24,ผลิต1!AA:AA)+SUMIF(ผลิต2!$C:$C,'รับ-จ่าย ประจำวัน'!$B24,ผลิต2!AA:AA)+SUMIF(เส้นแต่งหน้าขนมเค้ก!$C:$C,'รับ-จ่าย ประจำวัน'!$B24,เส้นแต่งหน้าขนมเค้ก!AA:AA)+SUMIF(แพ็ค!$C:$C,'รับ-จ่าย ประจำวัน'!$B24,แพ็ค!AA:AA)+SUMIF(ธุรการ!$C:$C,'รับ-จ่าย ประจำวัน'!$B24,ธุรการ!AA:AA)+SUMIF(เส้นแต่งหน้าขนมปัง!$C:$C,'รับ-จ่าย ประจำวัน'!$B24,เส้นแต่งหน้าขนมปัง!AA:AA)+SUMIF('วางแผนBC,CJ'!$C:$C,'รับ-จ่าย ประจำวัน'!$B24,'วางแผนBC,CJ'!AA:AA)+SUMIF(RD!$C:$C,'รับ-จ่าย ประจำวัน'!$B24,RD!AA:AA)+SUMIF('FG,ออนไล,คัดแยก'!$C:$C,'รับ-จ่าย ประจำวัน'!$B24,'FG,ออนไล,คัดแยก'!AA:AA)</f>
        <v>0</v>
      </c>
      <c r="BI24" s="16">
        <f>SUMIF(เตรียมส่วนผสม!$C:$C,'รับ-จ่าย ประจำวัน'!$B24,เตรียมส่วนผสม!AB:AB)+SUMIF(กวนไส้!$C:$C,'รับ-จ่าย ประจำวัน'!$B24,กวนไส้!AB:AB)+SUMIF(ผลิต1!$C:$C,'รับ-จ่าย ประจำวัน'!$B24,ผลิต1!AB:AB)+SUMIF(ผลิต2!$C:$C,'รับ-จ่าย ประจำวัน'!$B24,ผลิต2!AB:AB)+SUMIF(เส้นแต่งหน้าขนมเค้ก!$C:$C,'รับ-จ่าย ประจำวัน'!$B24,เส้นแต่งหน้าขนมเค้ก!AB:AB)+SUMIF(แพ็ค!$C:$C,'รับ-จ่าย ประจำวัน'!$B24,แพ็ค!AB:AB)+SUMIF(ธุรการ!$C:$C,'รับ-จ่าย ประจำวัน'!$B24,ธุรการ!AB:AB)+SUMIF(เส้นแต่งหน้าขนมปัง!$C:$C,'รับ-จ่าย ประจำวัน'!$B24,เส้นแต่งหน้าขนมปัง!AB:AB)+SUMIF('วางแผนBC,CJ'!$C:$C,'รับ-จ่าย ประจำวัน'!$B24,'วางแผนBC,CJ'!AB:AB)+SUMIF(RD!$C:$C,'รับ-จ่าย ประจำวัน'!$B24,RD!AB:AB)+SUMIF('FG,ออนไล,คัดแยก'!$C:$C,'รับ-จ่าย ประจำวัน'!$B24,'FG,ออนไล,คัดแยก'!AB:AB)</f>
        <v>0</v>
      </c>
      <c r="BJ24" s="16">
        <f>SUMIF(เตรียมส่วนผสม!$C:$C,'รับ-จ่าย ประจำวัน'!$B24,เตรียมส่วนผสม!AC:AC)+SUMIF(กวนไส้!$C:$C,'รับ-จ่าย ประจำวัน'!$B24,กวนไส้!AC:AC)+SUMIF(ผลิต1!$C:$C,'รับ-จ่าย ประจำวัน'!$B24,ผลิต1!AC:AC)+SUMIF(ผลิต2!$C:$C,'รับ-จ่าย ประจำวัน'!$B24,ผลิต2!AC:AC)+SUMIF(เส้นแต่งหน้าขนมเค้ก!$C:$C,'รับ-จ่าย ประจำวัน'!$B24,เส้นแต่งหน้าขนมเค้ก!AC:AC)+SUMIF(แพ็ค!$C:$C,'รับ-จ่าย ประจำวัน'!$B24,แพ็ค!AC:AC)+SUMIF(ธุรการ!$C:$C,'รับ-จ่าย ประจำวัน'!$B24,ธุรการ!AC:AC)+SUMIF(เส้นแต่งหน้าขนมปัง!$C:$C,'รับ-จ่าย ประจำวัน'!$B24,เส้นแต่งหน้าขนมปัง!AC:AC)+SUMIF('วางแผนBC,CJ'!$C:$C,'รับ-จ่าย ประจำวัน'!$B24,'วางแผนBC,CJ'!AC:AC)+SUMIF(RD!$C:$C,'รับ-จ่าย ประจำวัน'!$B24,RD!AC:AC)+SUMIF('FG,ออนไล,คัดแยก'!$C:$C,'รับ-จ่าย ประจำวัน'!$B24,'FG,ออนไล,คัดแยก'!AC:AC)</f>
        <v>0</v>
      </c>
      <c r="BK24" s="16">
        <f>SUMIF(เตรียมส่วนผสม!$C:$C,'รับ-จ่าย ประจำวัน'!$B24,เตรียมส่วนผสม!AD:AD)+SUMIF(กวนไส้!$C:$C,'รับ-จ่าย ประจำวัน'!$B24,กวนไส้!AD:AD)+SUMIF(ผลิต1!$C:$C,'รับ-จ่าย ประจำวัน'!$B24,ผลิต1!AD:AD)+SUMIF(ผลิต2!$C:$C,'รับ-จ่าย ประจำวัน'!$B24,ผลิต2!AD:AD)+SUMIF(เส้นแต่งหน้าขนมเค้ก!$C:$C,'รับ-จ่าย ประจำวัน'!$B24,เส้นแต่งหน้าขนมเค้ก!AD:AD)+SUMIF(แพ็ค!$C:$C,'รับ-จ่าย ประจำวัน'!$B24,แพ็ค!AD:AD)+SUMIF(ธุรการ!$C:$C,'รับ-จ่าย ประจำวัน'!$B24,ธุรการ!AD:AD)+SUMIF(เส้นแต่งหน้าขนมปัง!$C:$C,'รับ-จ่าย ประจำวัน'!$B24,เส้นแต่งหน้าขนมปัง!AD:AD)+SUMIF('วางแผนBC,CJ'!$C:$C,'รับ-จ่าย ประจำวัน'!$B24,'วางแผนBC,CJ'!AD:AD)+SUMIF(RD!$C:$C,'รับ-จ่าย ประจำวัน'!$B24,RD!AD:AD)+SUMIF('FG,ออนไล,คัดแยก'!$C:$C,'รับ-จ่าย ประจำวัน'!$B24,'FG,ออนไล,คัดแยก'!AD:AD)</f>
        <v>0</v>
      </c>
      <c r="BL24" s="16">
        <f>SUMIF(เตรียมส่วนผสม!$C:$C,'รับ-จ่าย ประจำวัน'!$B24,เตรียมส่วนผสม!AE:AE)+SUMIF(กวนไส้!$C:$C,'รับ-จ่าย ประจำวัน'!$B24,กวนไส้!AE:AE)+SUMIF(ผลิต1!$C:$C,'รับ-จ่าย ประจำวัน'!$B24,ผลิต1!AE:AE)+SUMIF(ผลิต2!$C:$C,'รับ-จ่าย ประจำวัน'!$B24,ผลิต2!AE:AE)+SUMIF(เส้นแต่งหน้าขนมเค้ก!$C:$C,'รับ-จ่าย ประจำวัน'!$B24,เส้นแต่งหน้าขนมเค้ก!AE:AE)+SUMIF(แพ็ค!$C:$C,'รับ-จ่าย ประจำวัน'!$B24,แพ็ค!AE:AE)+SUMIF(ธุรการ!$C:$C,'รับ-จ่าย ประจำวัน'!$B24,ธุรการ!AE:AE)+SUMIF(เส้นแต่งหน้าขนมปัง!$C:$C,'รับ-จ่าย ประจำวัน'!$B24,เส้นแต่งหน้าขนมปัง!AE:AE)+SUMIF('วางแผนBC,CJ'!$C:$C,'รับ-จ่าย ประจำวัน'!$B24,'วางแผนBC,CJ'!AE:AE)+SUMIF(RD!$C:$C,'รับ-จ่าย ประจำวัน'!$B24,RD!AE:AE)+SUMIF('FG,ออนไล,คัดแยก'!$C:$C,'รับ-จ่าย ประจำวัน'!$B24,'FG,ออนไล,คัดแยก'!AE:AE)</f>
        <v>500</v>
      </c>
      <c r="BM24" s="16">
        <f>SUMIF(เตรียมส่วนผสม!$C:$C,'รับ-จ่าย ประจำวัน'!$B24,เตรียมส่วนผสม!AF:AF)+SUMIF(กวนไส้!$C:$C,'รับ-จ่าย ประจำวัน'!$B24,กวนไส้!AF:AF)+SUMIF(ผลิต1!$C:$C,'รับ-จ่าย ประจำวัน'!$B24,ผลิต1!AF:AF)+SUMIF(ผลิต2!$C:$C,'รับ-จ่าย ประจำวัน'!$B24,ผลิต2!AF:AF)+SUMIF(เส้นแต่งหน้าขนมเค้ก!$C:$C,'รับ-จ่าย ประจำวัน'!$B24,เส้นแต่งหน้าขนมเค้ก!AF:AF)+SUMIF(แพ็ค!$C:$C,'รับ-จ่าย ประจำวัน'!$B24,แพ็ค!AF:AF)+SUMIF(ธุรการ!$C:$C,'รับ-จ่าย ประจำวัน'!$B24,ธุรการ!AF:AF)+SUMIF(เส้นแต่งหน้าขนมปัง!$C:$C,'รับ-จ่าย ประจำวัน'!$B24,เส้นแต่งหน้าขนมปัง!AF:AF)+SUMIF('วางแผนBC,CJ'!$C:$C,'รับ-จ่าย ประจำวัน'!$B24,'วางแผนBC,CJ'!AF:AF)+SUMIF(RD!$C:$C,'รับ-จ่าย ประจำวัน'!$B24,RD!AF:AF)+SUMIF('FG,ออนไล,คัดแยก'!$C:$C,'รับ-จ่าย ประจำวัน'!$B24,'FG,ออนไล,คัดแยก'!AF:AF)</f>
        <v>0</v>
      </c>
      <c r="BN24" s="16">
        <f>SUMIF(เตรียมส่วนผสม!$C:$C,'รับ-จ่าย ประจำวัน'!$B24,เตรียมส่วนผสม!AG:AG)+SUMIF(กวนไส้!$C:$C,'รับ-จ่าย ประจำวัน'!$B24,กวนไส้!AG:AG)+SUMIF(ผลิต1!$C:$C,'รับ-จ่าย ประจำวัน'!$B24,ผลิต1!AG:AG)+SUMIF(ผลิต2!$C:$C,'รับ-จ่าย ประจำวัน'!$B24,ผลิต2!AG:AG)+SUMIF(เส้นแต่งหน้าขนมเค้ก!$C:$C,'รับ-จ่าย ประจำวัน'!$B24,เส้นแต่งหน้าขนมเค้ก!AG:AG)+SUMIF(แพ็ค!$C:$C,'รับ-จ่าย ประจำวัน'!$B24,แพ็ค!AG:AG)+SUMIF(ธุรการ!$C:$C,'รับ-จ่าย ประจำวัน'!$B24,ธุรการ!AG:AG)+SUMIF(เส้นแต่งหน้าขนมปัง!$C:$C,'รับ-จ่าย ประจำวัน'!$B24,เส้นแต่งหน้าขนมปัง!AG:AG)+SUMIF('วางแผนBC,CJ'!$C:$C,'รับ-จ่าย ประจำวัน'!$B24,'วางแผนBC,CJ'!AG:AG)+SUMIF(RD!$C:$C,'รับ-จ่าย ประจำวัน'!$B24,RD!AG:AG)+SUMIF('FG,ออนไล,คัดแยก'!$C:$C,'รับ-จ่าย ประจำวัน'!$B24,'FG,ออนไล,คัดแยก'!AG:AG)</f>
        <v>200</v>
      </c>
      <c r="BO24" s="16">
        <f>SUMIF(เตรียมส่วนผสม!$C:$C,'รับ-จ่าย ประจำวัน'!$B24,เตรียมส่วนผสม!AH:AH)+SUMIF(กวนไส้!$C:$C,'รับ-จ่าย ประจำวัน'!$B24,กวนไส้!AH:AH)+SUMIF(ผลิต1!$C:$C,'รับ-จ่าย ประจำวัน'!$B24,ผลิต1!AH:AH)+SUMIF(ผลิต2!$C:$C,'รับ-จ่าย ประจำวัน'!$B24,ผลิต2!AH:AH)+SUMIF(เส้นแต่งหน้าขนมเค้ก!$C:$C,'รับ-จ่าย ประจำวัน'!$B24,เส้นแต่งหน้าขนมเค้ก!AH:AH)+SUMIF(แพ็ค!$C:$C,'รับ-จ่าย ประจำวัน'!$B24,แพ็ค!AH:AH)+SUMIF(ธุรการ!$C:$C,'รับ-จ่าย ประจำวัน'!$B24,ธุรการ!AH:AH)+SUMIF(เส้นแต่งหน้าขนมปัง!$C:$C,'รับ-จ่าย ประจำวัน'!$B24,เส้นแต่งหน้าขนมปัง!AH:AH)+SUMIF('วางแผนBC,CJ'!$C:$C,'รับ-จ่าย ประจำวัน'!$B24,'วางแผนBC,CJ'!AH:AH)+SUMIF(RD!$C:$C,'รับ-จ่าย ประจำวัน'!$B24,RD!AH:AH)+SUMIF('FG,ออนไล,คัดแยก'!$C:$C,'รับ-จ่าย ประจำวัน'!$B24,'FG,ออนไล,คัดแยก'!AH:AH)</f>
        <v>0</v>
      </c>
      <c r="BP24" s="16">
        <f>SUMIF(เตรียมส่วนผสม!$C:$C,'รับ-จ่าย ประจำวัน'!$B24,เตรียมส่วนผสม!AI:AI)+SUMIF(กวนไส้!$C:$C,'รับ-จ่าย ประจำวัน'!$B24,กวนไส้!AI:AI)+SUMIF(ผลิต1!$C:$C,'รับ-จ่าย ประจำวัน'!$B24,ผลิต1!AI:AI)+SUMIF(ผลิต2!$C:$C,'รับ-จ่าย ประจำวัน'!$B24,ผลิต2!AI:AI)+SUMIF(เส้นแต่งหน้าขนมเค้ก!$C:$C,'รับ-จ่าย ประจำวัน'!$B24,เส้นแต่งหน้าขนมเค้ก!AI:AI)+SUMIF(แพ็ค!$C:$C,'รับ-จ่าย ประจำวัน'!$B24,แพ็ค!AI:AI)+SUMIF(ธุรการ!$C:$C,'รับ-จ่าย ประจำวัน'!$B24,ธุรการ!AI:AI)+SUMIF(เส้นแต่งหน้าขนมปัง!$C:$C,'รับ-จ่าย ประจำวัน'!$B24,เส้นแต่งหน้าขนมปัง!AI:AI)+SUMIF('วางแผนBC,CJ'!$C:$C,'รับ-จ่าย ประจำวัน'!$B24,'วางแผนBC,CJ'!AI:AI)+SUMIF(RD!$C:$C,'รับ-จ่าย ประจำวัน'!$B24,RD!AI:AI)+SUMIF('FG,ออนไล,คัดแยก'!$C:$C,'รับ-จ่าย ประจำวัน'!$B24,'FG,ออนไล,คัดแยก'!AI:AI)</f>
        <v>0</v>
      </c>
      <c r="BQ24" s="16">
        <f>SUMIF(เตรียมส่วนผสม!$C:$C,'รับ-จ่าย ประจำวัน'!$B24,เตรียมส่วนผสม!AJ:AJ)+SUMIF(กวนไส้!$C:$C,'รับ-จ่าย ประจำวัน'!$B24,กวนไส้!AJ:AJ)+SUMIF(ผลิต1!$C:$C,'รับ-จ่าย ประจำวัน'!$B24,ผลิต1!AJ:AJ)+SUMIF(ผลิต2!$C:$C,'รับ-จ่าย ประจำวัน'!$B24,ผลิต2!AJ:AJ)+SUMIF(เส้นแต่งหน้าขนมเค้ก!$C:$C,'รับ-จ่าย ประจำวัน'!$B24,เส้นแต่งหน้าขนมเค้ก!AJ:AJ)+SUMIF(แพ็ค!$C:$C,'รับ-จ่าย ประจำวัน'!$B24,แพ็ค!AJ:AJ)+SUMIF(ธุรการ!$C:$C,'รับ-จ่าย ประจำวัน'!$B24,ธุรการ!AJ:AJ)+SUMIF(เส้นแต่งหน้าขนมปัง!$C:$C,'รับ-จ่าย ประจำวัน'!$B24,เส้นแต่งหน้าขนมปัง!AJ:AJ)+SUMIF('วางแผนBC,CJ'!$C:$C,'รับ-จ่าย ประจำวัน'!$B24,'วางแผนBC,CJ'!AJ:AJ)+SUMIF(RD!$C:$C,'รับ-จ่าย ประจำวัน'!$B24,RD!AJ:AJ)+SUMIF('FG,ออนไล,คัดแยก'!$C:$C,'รับ-จ่าย ประจำวัน'!$B24,'FG,ออนไล,คัดแยก'!AJ:AJ)</f>
        <v>0</v>
      </c>
      <c r="BR24" s="16">
        <f>SUMIF(เตรียมส่วนผสม!$C:$C,'รับ-จ่าย ประจำวัน'!$B24,เตรียมส่วนผสม!AK:AK)+SUMIF(กวนไส้!$C:$C,'รับ-จ่าย ประจำวัน'!$B24,กวนไส้!AK:AK)+SUMIF(ผลิต1!$C:$C,'รับ-จ่าย ประจำวัน'!$B24,ผลิต1!AK:AK)+SUMIF(ผลิต2!$C:$C,'รับ-จ่าย ประจำวัน'!$B24,ผลิต2!AK:AK)+SUMIF(เส้นแต่งหน้าขนมเค้ก!$C:$C,'รับ-จ่าย ประจำวัน'!$B24,เส้นแต่งหน้าขนมเค้ก!AK:AK)+SUMIF(แพ็ค!$C:$C,'รับ-จ่าย ประจำวัน'!$B24,แพ็ค!AK:AK)+SUMIF(ธุรการ!$C:$C,'รับ-จ่าย ประจำวัน'!$B24,ธุรการ!AK:AK)+SUMIF(เส้นแต่งหน้าขนมปัง!$C:$C,'รับ-จ่าย ประจำวัน'!$B24,เส้นแต่งหน้าขนมปัง!AK:AK)+SUMIF('วางแผนBC,CJ'!$C:$C,'รับ-จ่าย ประจำวัน'!$B24,'วางแผนBC,CJ'!AK:AK)+SUMIF(RD!$C:$C,'รับ-จ่าย ประจำวัน'!$B24,RD!AK:AK)+SUMIF('FG,ออนไล,คัดแยก'!$C:$C,'รับ-จ่าย ประจำวัน'!$B24,'FG,ออนไล,คัดแยก'!AK:AK)</f>
        <v>0</v>
      </c>
      <c r="BS24" s="16">
        <f>SUMIF(เตรียมส่วนผสม!$C:$C,'รับ-จ่าย ประจำวัน'!$B24,เตรียมส่วนผสม!AL:AL)+SUMIF(กวนไส้!$C:$C,'รับ-จ่าย ประจำวัน'!$B24,กวนไส้!AL:AL)+SUMIF(ผลิต1!$C:$C,'รับ-จ่าย ประจำวัน'!$B24,ผลิต1!AL:AL)+SUMIF(ผลิต2!$C:$C,'รับ-จ่าย ประจำวัน'!$B24,ผลิต2!AL:AL)+SUMIF(เส้นแต่งหน้าขนมเค้ก!$C:$C,'รับ-จ่าย ประจำวัน'!$B24,เส้นแต่งหน้าขนมเค้ก!AL:AL)+SUMIF(แพ็ค!$C:$C,'รับ-จ่าย ประจำวัน'!$B24,แพ็ค!AL:AL)+SUMIF(ธุรการ!$C:$C,'รับ-จ่าย ประจำวัน'!$B24,ธุรการ!AL:AL)+SUMIF(เส้นแต่งหน้าขนมปัง!$C:$C,'รับ-จ่าย ประจำวัน'!$B24,เส้นแต่งหน้าขนมปัง!AL:AL)+SUMIF('วางแผนBC,CJ'!$C:$C,'รับ-จ่าย ประจำวัน'!$B24,'วางแผนBC,CJ'!AL:AL)+SUMIF(RD!$C:$C,'รับ-จ่าย ประจำวัน'!$B24,RD!AL:AL)+SUMIF('FG,ออนไล,คัดแยก'!$C:$C,'รับ-จ่าย ประจำวัน'!$B24,'FG,ออนไล,คัดแยก'!AL:AL)</f>
        <v>0</v>
      </c>
      <c r="BT24" s="18">
        <f t="shared" si="1"/>
        <v>2440</v>
      </c>
      <c r="BU24" s="116"/>
      <c r="BV24" s="146">
        <f t="shared" si="2"/>
        <v>760</v>
      </c>
      <c r="BW24" s="183">
        <v>30</v>
      </c>
      <c r="BX24" s="172">
        <f t="shared" si="11"/>
        <v>81.333333333333329</v>
      </c>
      <c r="BY24" s="188">
        <f t="shared" si="3"/>
        <v>9.3442622950819683</v>
      </c>
      <c r="BZ24" s="180">
        <f t="shared" ca="1" si="4"/>
        <v>46212.344262295082</v>
      </c>
      <c r="CA24" s="93">
        <v>3000</v>
      </c>
      <c r="CB24" s="93"/>
      <c r="CC24" s="93"/>
      <c r="CD24" s="93"/>
      <c r="CE24" s="93"/>
      <c r="CF24" s="93"/>
      <c r="CG24" s="93"/>
      <c r="CH24" s="93"/>
      <c r="CI24" s="93"/>
      <c r="CJ24" s="94"/>
      <c r="CK24" s="9">
        <f t="shared" si="5"/>
        <v>760</v>
      </c>
    </row>
    <row r="25" spans="1:89" ht="24" customHeight="1" x14ac:dyDescent="0.5">
      <c r="A25" s="149" t="s">
        <v>156</v>
      </c>
      <c r="B25" s="34">
        <v>1020501013</v>
      </c>
      <c r="C25" s="10" t="s">
        <v>2014</v>
      </c>
      <c r="D25" s="135" t="s">
        <v>61</v>
      </c>
      <c r="E25" s="11">
        <v>0</v>
      </c>
      <c r="F25" s="75"/>
      <c r="G25" s="11" t="s">
        <v>62</v>
      </c>
      <c r="H25" s="12">
        <v>7200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3"/>
      <c r="AF25" s="13"/>
      <c r="AG25" s="13"/>
      <c r="AH25" s="13"/>
      <c r="AI25" s="14"/>
      <c r="AJ25" s="14"/>
      <c r="AK25" s="14"/>
      <c r="AL25" s="14"/>
      <c r="AM25" s="14"/>
      <c r="AN25" s="15">
        <f t="shared" si="0"/>
        <v>0</v>
      </c>
      <c r="AO25" s="16">
        <f>SUMIF(เตรียมส่วนผสม!$C:$C,'รับ-จ่าย ประจำวัน'!$B25,เตรียมส่วนผสม!H:H)+SUMIF(กวนไส้!$C:$C,'รับ-จ่าย ประจำวัน'!$B25,กวนไส้!H:H)+SUMIF(ผลิต1!$C:$C,'รับ-จ่าย ประจำวัน'!$B25,ผลิต1!H:H)+SUMIF(ผลิต2!$C:$C,'รับ-จ่าย ประจำวัน'!$B25,ผลิต2!H:H)+SUMIF(เส้นแต่งหน้าขนมเค้ก!$C:$C,'รับ-จ่าย ประจำวัน'!$B25,เส้นแต่งหน้าขนมเค้ก!H:H)+SUMIF(แพ็ค!$C:$C,'รับ-จ่าย ประจำวัน'!$B25,แพ็ค!H:H)+SUMIF(ธุรการ!$C:$C,'รับ-จ่าย ประจำวัน'!$B25,ธุรการ!H:H)+SUMIF(เส้นแต่งหน้าขนมปัง!$C:$C,'รับ-จ่าย ประจำวัน'!$B25,เส้นแต่งหน้าขนมปัง!H:H)+SUMIF('วางแผนBC,CJ'!$C:$C,'รับ-จ่าย ประจำวัน'!$B25,'วางแผนBC,CJ'!H:H)+SUMIF(RD!$C:$C,'รับ-จ่าย ประจำวัน'!$B25,RD!H:H)+SUMIF('FG,ออนไล,คัดแยก'!$C:$C,'รับ-จ่าย ประจำวัน'!$B25,'FG,ออนไล,คัดแยก'!H:H)</f>
        <v>0</v>
      </c>
      <c r="AP25" s="16">
        <f>SUMIF(เตรียมส่วนผสม!$C:$C,'รับ-จ่าย ประจำวัน'!$B25,เตรียมส่วนผสม!I:I)+SUMIF(กวนไส้!$C:$C,'รับ-จ่าย ประจำวัน'!$B25,กวนไส้!I:I)+SUMIF(ผลิต1!$C:$C,'รับ-จ่าย ประจำวัน'!$B25,ผลิต1!I:I)+SUMIF(ผลิต2!$C:$C,'รับ-จ่าย ประจำวัน'!$B25,ผลิต2!I:I)+SUMIF(เส้นแต่งหน้าขนมเค้ก!$C:$C,'รับ-จ่าย ประจำวัน'!$B25,เส้นแต่งหน้าขนมเค้ก!I:I)+SUMIF(แพ็ค!$C:$C,'รับ-จ่าย ประจำวัน'!$B25,แพ็ค!I:I)+SUMIF(ธุรการ!$C:$C,'รับ-จ่าย ประจำวัน'!$B25,ธุรการ!I:I)+SUMIF(เส้นแต่งหน้าขนมปัง!$C:$C,'รับ-จ่าย ประจำวัน'!$B25,เส้นแต่งหน้าขนมปัง!I:I)+SUMIF('วางแผนBC,CJ'!$C:$C,'รับ-จ่าย ประจำวัน'!$B25,'วางแผนBC,CJ'!I:I)+SUMIF(RD!$C:$C,'รับ-จ่าย ประจำวัน'!$B25,RD!I:I)+SUMIF('FG,ออนไล,คัดแยก'!$C:$C,'รับ-จ่าย ประจำวัน'!$B25,'FG,ออนไล,คัดแยก'!I:I)</f>
        <v>200</v>
      </c>
      <c r="AQ25" s="16">
        <f>SUMIF(เตรียมส่วนผสม!$C:$C,'รับ-จ่าย ประจำวัน'!$B25,เตรียมส่วนผสม!J:J)+SUMIF(กวนไส้!$C:$C,'รับ-จ่าย ประจำวัน'!$B25,กวนไส้!J:J)+SUMIF(ผลิต1!$C:$C,'รับ-จ่าย ประจำวัน'!$B25,ผลิต1!J:J)+SUMIF(ผลิต2!$C:$C,'รับ-จ่าย ประจำวัน'!$B25,ผลิต2!J:J)+SUMIF(เส้นแต่งหน้าขนมเค้ก!$C:$C,'รับ-จ่าย ประจำวัน'!$B25,เส้นแต่งหน้าขนมเค้ก!J:J)+SUMIF(แพ็ค!$C:$C,'รับ-จ่าย ประจำวัน'!$B25,แพ็ค!J:J)+SUMIF(ธุรการ!$C:$C,'รับ-จ่าย ประจำวัน'!$B25,ธุรการ!J:J)+SUMIF(เส้นแต่งหน้าขนมปัง!$C:$C,'รับ-จ่าย ประจำวัน'!$B25,เส้นแต่งหน้าขนมปัง!J:J)+SUMIF('วางแผนBC,CJ'!$C:$C,'รับ-จ่าย ประจำวัน'!$B25,'วางแผนBC,CJ'!J:J)+SUMIF(RD!$C:$C,'รับ-จ่าย ประจำวัน'!$B25,RD!J:J)+SUMIF('FG,ออนไล,คัดแยก'!$C:$C,'รับ-จ่าย ประจำวัน'!$B25,'FG,ออนไล,คัดแยก'!J:J)</f>
        <v>0</v>
      </c>
      <c r="AR25" s="16">
        <f>SUMIF(เตรียมส่วนผสม!$C:$C,'รับ-จ่าย ประจำวัน'!$B25,เตรียมส่วนผสม!K:K)+SUMIF(กวนไส้!$C:$C,'รับ-จ่าย ประจำวัน'!$B25,กวนไส้!K:K)+SUMIF(ผลิต1!$C:$C,'รับ-จ่าย ประจำวัน'!$B25,ผลิต1!K:K)+SUMIF(ผลิต2!$C:$C,'รับ-จ่าย ประจำวัน'!$B25,ผลิต2!K:K)+SUMIF(เส้นแต่งหน้าขนมเค้ก!$C:$C,'รับ-จ่าย ประจำวัน'!$B25,เส้นแต่งหน้าขนมเค้ก!K:K)+SUMIF(แพ็ค!$C:$C,'รับ-จ่าย ประจำวัน'!$B25,แพ็ค!K:K)+SUMIF(ธุรการ!$C:$C,'รับ-จ่าย ประจำวัน'!$B25,ธุรการ!K:K)+SUMIF(เส้นแต่งหน้าขนมปัง!$C:$C,'รับ-จ่าย ประจำวัน'!$B25,เส้นแต่งหน้าขนมปัง!K:K)+SUMIF('วางแผนBC,CJ'!$C:$C,'รับ-จ่าย ประจำวัน'!$B25,'วางแผนBC,CJ'!K:K)+SUMIF(RD!$C:$C,'รับ-จ่าย ประจำวัน'!$B25,RD!K:K)+SUMIF('FG,ออนไล,คัดแยก'!$C:$C,'รับ-จ่าย ประจำวัน'!$B25,'FG,ออนไล,คัดแยก'!K:K)</f>
        <v>0</v>
      </c>
      <c r="AS25" s="16">
        <f>SUMIF(เตรียมส่วนผสม!$C:$C,'รับ-จ่าย ประจำวัน'!$B25,เตรียมส่วนผสม!L:L)+SUMIF(กวนไส้!$C:$C,'รับ-จ่าย ประจำวัน'!$B25,กวนไส้!L:L)+SUMIF(ผลิต1!$C:$C,'รับ-จ่าย ประจำวัน'!$B25,ผลิต1!L:L)+SUMIF(ผลิต2!$C:$C,'รับ-จ่าย ประจำวัน'!$B25,ผลิต2!L:L)+SUMIF(เส้นแต่งหน้าขนมเค้ก!$C:$C,'รับ-จ่าย ประจำวัน'!$B25,เส้นแต่งหน้าขนมเค้ก!L:L)+SUMIF(แพ็ค!$C:$C,'รับ-จ่าย ประจำวัน'!$B25,แพ็ค!L:L)+SUMIF(ธุรการ!$C:$C,'รับ-จ่าย ประจำวัน'!$B25,ธุรการ!L:L)+SUMIF(เส้นแต่งหน้าขนมปัง!$C:$C,'รับ-จ่าย ประจำวัน'!$B25,เส้นแต่งหน้าขนมปัง!L:L)+SUMIF('วางแผนBC,CJ'!$C:$C,'รับ-จ่าย ประจำวัน'!$B25,'วางแผนBC,CJ'!L:L)+SUMIF(RD!$C:$C,'รับ-จ่าย ประจำวัน'!$B25,RD!L:L)+SUMIF('FG,ออนไล,คัดแยก'!$C:$C,'รับ-จ่าย ประจำวัน'!$B25,'FG,ออนไล,คัดแยก'!L:L)</f>
        <v>100</v>
      </c>
      <c r="AT25" s="16">
        <f>SUMIF(เตรียมส่วนผสม!$C:$C,'รับ-จ่าย ประจำวัน'!$B25,เตรียมส่วนผสม!M:M)+SUMIF(กวนไส้!$C:$C,'รับ-จ่าย ประจำวัน'!$B25,กวนไส้!M:M)+SUMIF(ผลิต1!$C:$C,'รับ-จ่าย ประจำวัน'!$B25,ผลิต1!M:M)+SUMIF(ผลิต2!$C:$C,'รับ-จ่าย ประจำวัน'!$B25,ผลิต2!M:M)+SUMIF(เส้นแต่งหน้าขนมเค้ก!$C:$C,'รับ-จ่าย ประจำวัน'!$B25,เส้นแต่งหน้าขนมเค้ก!M:M)+SUMIF(แพ็ค!$C:$C,'รับ-จ่าย ประจำวัน'!$B25,แพ็ค!M:M)+SUMIF(ธุรการ!$C:$C,'รับ-จ่าย ประจำวัน'!$B25,ธุรการ!M:M)+SUMIF(เส้นแต่งหน้าขนมปัง!$C:$C,'รับ-จ่าย ประจำวัน'!$B25,เส้นแต่งหน้าขนมปัง!M:M)+SUMIF('วางแผนBC,CJ'!$C:$C,'รับ-จ่าย ประจำวัน'!$B25,'วางแผนBC,CJ'!M:M)+SUMIF(RD!$C:$C,'รับ-จ่าย ประจำวัน'!$B25,RD!M:M)+SUMIF('FG,ออนไล,คัดแยก'!$C:$C,'รับ-จ่าย ประจำวัน'!$B25,'FG,ออนไล,คัดแยก'!M:M)</f>
        <v>0</v>
      </c>
      <c r="AU25" s="16">
        <f>SUMIF(เตรียมส่วนผสม!$C:$C,'รับ-จ่าย ประจำวัน'!$B25,เตรียมส่วนผสม!N:N)+SUMIF(กวนไส้!$C:$C,'รับ-จ่าย ประจำวัน'!$B25,กวนไส้!N:N)+SUMIF(ผลิต1!$C:$C,'รับ-จ่าย ประจำวัน'!$B25,ผลิต1!N:N)+SUMIF(ผลิต2!$C:$C,'รับ-จ่าย ประจำวัน'!$B25,ผลิต2!N:N)+SUMIF(เส้นแต่งหน้าขนมเค้ก!$C:$C,'รับ-จ่าย ประจำวัน'!$B25,เส้นแต่งหน้าขนมเค้ก!N:N)+SUMIF(แพ็ค!$C:$C,'รับ-จ่าย ประจำวัน'!$B25,แพ็ค!N:N)+SUMIF(ธุรการ!$C:$C,'รับ-จ่าย ประจำวัน'!$B25,ธุรการ!N:N)+SUMIF(เส้นแต่งหน้าขนมปัง!$C:$C,'รับ-จ่าย ประจำวัน'!$B25,เส้นแต่งหน้าขนมปัง!N:N)+SUMIF('วางแผนBC,CJ'!$C:$C,'รับ-จ่าย ประจำวัน'!$B25,'วางแผนBC,CJ'!N:N)+SUMIF(RD!$C:$C,'รับ-จ่าย ประจำวัน'!$B25,RD!N:N)+SUMIF('FG,ออนไล,คัดแยก'!$C:$C,'รับ-จ่าย ประจำวัน'!$B25,'FG,ออนไล,คัดแยก'!N:N)</f>
        <v>0</v>
      </c>
      <c r="AV25" s="16">
        <f>SUMIF(เตรียมส่วนผสม!$C:$C,'รับ-จ่าย ประจำวัน'!$B25,เตรียมส่วนผสม!O:O)+SUMIF(กวนไส้!$C:$C,'รับ-จ่าย ประจำวัน'!$B25,กวนไส้!O:O)+SUMIF(ผลิต1!$C:$C,'รับ-จ่าย ประจำวัน'!$B25,ผลิต1!O:O)+SUMIF(ผลิต2!$C:$C,'รับ-จ่าย ประจำวัน'!$B25,ผลิต2!O:O)+SUMIF(เส้นแต่งหน้าขนมเค้ก!$C:$C,'รับ-จ่าย ประจำวัน'!$B25,เส้นแต่งหน้าขนมเค้ก!O:O)+SUMIF(แพ็ค!$C:$C,'รับ-จ่าย ประจำวัน'!$B25,แพ็ค!O:O)+SUMIF(ธุรการ!$C:$C,'รับ-จ่าย ประจำวัน'!$B25,ธุรการ!O:O)+SUMIF(เส้นแต่งหน้าขนมปัง!$C:$C,'รับ-จ่าย ประจำวัน'!$B25,เส้นแต่งหน้าขนมปัง!O:O)+SUMIF('วางแผนBC,CJ'!$C:$C,'รับ-จ่าย ประจำวัน'!$B25,'วางแผนBC,CJ'!O:O)+SUMIF(RD!$C:$C,'รับ-จ่าย ประจำวัน'!$B25,RD!O:O)+SUMIF('FG,ออนไล,คัดแยก'!$C:$C,'รับ-จ่าย ประจำวัน'!$B25,'FG,ออนไล,คัดแยก'!O:O)</f>
        <v>300</v>
      </c>
      <c r="AW25" s="16">
        <f>SUMIF(เตรียมส่วนผสม!$C:$C,'รับ-จ่าย ประจำวัน'!$B25,เตรียมส่วนผสม!P:P)+SUMIF(กวนไส้!$C:$C,'รับ-จ่าย ประจำวัน'!$B25,กวนไส้!P:P)+SUMIF(ผลิต1!$C:$C,'รับ-จ่าย ประจำวัน'!$B25,ผลิต1!P:P)+SUMIF(ผลิต2!$C:$C,'รับ-จ่าย ประจำวัน'!$B25,ผลิต2!P:P)+SUMIF(เส้นแต่งหน้าขนมเค้ก!$C:$C,'รับ-จ่าย ประจำวัน'!$B25,เส้นแต่งหน้าขนมเค้ก!P:P)+SUMIF(แพ็ค!$C:$C,'รับ-จ่าย ประจำวัน'!$B25,แพ็ค!P:P)+SUMIF(ธุรการ!$C:$C,'รับ-จ่าย ประจำวัน'!$B25,ธุรการ!P:P)+SUMIF(เส้นแต่งหน้าขนมปัง!$C:$C,'รับ-จ่าย ประจำวัน'!$B25,เส้นแต่งหน้าขนมปัง!P:P)+SUMIF('วางแผนBC,CJ'!$C:$C,'รับ-จ่าย ประจำวัน'!$B25,'วางแผนBC,CJ'!P:P)+SUMIF(RD!$C:$C,'รับ-จ่าย ประจำวัน'!$B25,RD!P:P)+SUMIF('FG,ออนไล,คัดแยก'!$C:$C,'รับ-จ่าย ประจำวัน'!$B25,'FG,ออนไล,คัดแยก'!P:P)</f>
        <v>0</v>
      </c>
      <c r="AX25" s="16">
        <f>SUMIF(เตรียมส่วนผสม!$C:$C,'รับ-จ่าย ประจำวัน'!$B25,เตรียมส่วนผสม!Q:Q)+SUMIF(กวนไส้!$C:$C,'รับ-จ่าย ประจำวัน'!$B25,กวนไส้!Q:Q)+SUMIF(ผลิต1!$C:$C,'รับ-จ่าย ประจำวัน'!$B25,ผลิต1!Q:Q)+SUMIF(ผลิต2!$C:$C,'รับ-จ่าย ประจำวัน'!$B25,ผลิต2!Q:Q)+SUMIF(เส้นแต่งหน้าขนมเค้ก!$C:$C,'รับ-จ่าย ประจำวัน'!$B25,เส้นแต่งหน้าขนมเค้ก!Q:Q)+SUMIF(แพ็ค!$C:$C,'รับ-จ่าย ประจำวัน'!$B25,แพ็ค!Q:Q)+SUMIF(ธุรการ!$C:$C,'รับ-จ่าย ประจำวัน'!$B25,ธุรการ!Q:Q)+SUMIF(เส้นแต่งหน้าขนมปัง!$C:$C,'รับ-จ่าย ประจำวัน'!$B25,เส้นแต่งหน้าขนมปัง!Q:Q)+SUMIF('วางแผนBC,CJ'!$C:$C,'รับ-จ่าย ประจำวัน'!$B25,'วางแผนBC,CJ'!Q:Q)+SUMIF(RD!$C:$C,'รับ-จ่าย ประจำวัน'!$B25,RD!Q:Q)+SUMIF('FG,ออนไล,คัดแยก'!$C:$C,'รับ-จ่าย ประจำวัน'!$B25,'FG,ออนไล,คัดแยก'!Q:Q)</f>
        <v>0</v>
      </c>
      <c r="AY25" s="16">
        <f>SUMIF(เตรียมส่วนผสม!$C:$C,'รับ-จ่าย ประจำวัน'!$B25,เตรียมส่วนผสม!R:R)+SUMIF(กวนไส้!$C:$C,'รับ-จ่าย ประจำวัน'!$B25,กวนไส้!R:R)+SUMIF(ผลิต1!$C:$C,'รับ-จ่าย ประจำวัน'!$B25,ผลิต1!R:R)+SUMIF(ผลิต2!$C:$C,'รับ-จ่าย ประจำวัน'!$B25,ผลิต2!R:R)+SUMIF(เส้นแต่งหน้าขนมเค้ก!$C:$C,'รับ-จ่าย ประจำวัน'!$B25,เส้นแต่งหน้าขนมเค้ก!R:R)+SUMIF(แพ็ค!$C:$C,'รับ-จ่าย ประจำวัน'!$B25,แพ็ค!R:R)+SUMIF(ธุรการ!$C:$C,'รับ-จ่าย ประจำวัน'!$B25,ธุรการ!R:R)+SUMIF(เส้นแต่งหน้าขนมปัง!$C:$C,'รับ-จ่าย ประจำวัน'!$B25,เส้นแต่งหน้าขนมปัง!R:R)+SUMIF('วางแผนBC,CJ'!$C:$C,'รับ-จ่าย ประจำวัน'!$B25,'วางแผนBC,CJ'!R:R)+SUMIF(RD!$C:$C,'รับ-จ่าย ประจำวัน'!$B25,RD!R:R)+SUMIF('FG,ออนไล,คัดแยก'!$C:$C,'รับ-จ่าย ประจำวัน'!$B25,'FG,ออนไล,คัดแยก'!R:R)</f>
        <v>0</v>
      </c>
      <c r="AZ25" s="16">
        <f>SUMIF(เตรียมส่วนผสม!$C:$C,'รับ-จ่าย ประจำวัน'!$B25,เตรียมส่วนผสม!S:S)+SUMIF(กวนไส้!$C:$C,'รับ-จ่าย ประจำวัน'!$B25,กวนไส้!S:S)+SUMIF(ผลิต1!$C:$C,'รับ-จ่าย ประจำวัน'!$B25,ผลิต1!S:S)+SUMIF(ผลิต2!$C:$C,'รับ-จ่าย ประจำวัน'!$B25,ผลิต2!S:S)+SUMIF(เส้นแต่งหน้าขนมเค้ก!$C:$C,'รับ-จ่าย ประจำวัน'!$B25,เส้นแต่งหน้าขนมเค้ก!S:S)+SUMIF(แพ็ค!$C:$C,'รับ-จ่าย ประจำวัน'!$B25,แพ็ค!S:S)+SUMIF(ธุรการ!$C:$C,'รับ-จ่าย ประจำวัน'!$B25,ธุรการ!S:S)+SUMIF(เส้นแต่งหน้าขนมปัง!$C:$C,'รับ-จ่าย ประจำวัน'!$B25,เส้นแต่งหน้าขนมปัง!S:S)+SUMIF('วางแผนBC,CJ'!$C:$C,'รับ-จ่าย ประจำวัน'!$B25,'วางแผนBC,CJ'!S:S)+SUMIF(RD!$C:$C,'รับ-จ่าย ประจำวัน'!$B25,RD!S:S)+SUMIF('FG,ออนไล,คัดแยก'!$C:$C,'รับ-จ่าย ประจำวัน'!$B25,'FG,ออนไล,คัดแยก'!S:S)</f>
        <v>0</v>
      </c>
      <c r="BA25" s="16">
        <f>SUMIF(เตรียมส่วนผสม!$C:$C,'รับ-จ่าย ประจำวัน'!$B25,เตรียมส่วนผสม!T:T)+SUMIF(กวนไส้!$C:$C,'รับ-จ่าย ประจำวัน'!$B25,กวนไส้!T:T)+SUMIF(ผลิต1!$C:$C,'รับ-จ่าย ประจำวัน'!$B25,ผลิต1!T:T)+SUMIF(ผลิต2!$C:$C,'รับ-จ่าย ประจำวัน'!$B25,ผลิต2!T:T)+SUMIF(เส้นแต่งหน้าขนมเค้ก!$C:$C,'รับ-จ่าย ประจำวัน'!$B25,เส้นแต่งหน้าขนมเค้ก!T:T)+SUMIF(แพ็ค!$C:$C,'รับ-จ่าย ประจำวัน'!$B25,แพ็ค!T:T)+SUMIF(ธุรการ!$C:$C,'รับ-จ่าย ประจำวัน'!$B25,ธุรการ!T:T)+SUMIF(เส้นแต่งหน้าขนมปัง!$C:$C,'รับ-จ่าย ประจำวัน'!$B25,เส้นแต่งหน้าขนมปัง!T:T)+SUMIF('วางแผนBC,CJ'!$C:$C,'รับ-จ่าย ประจำวัน'!$B25,'วางแผนBC,CJ'!T:T)+SUMIF(RD!$C:$C,'รับ-จ่าย ประจำวัน'!$B25,RD!T:T)+SUMIF('FG,ออนไล,คัดแยก'!$C:$C,'รับ-จ่าย ประจำวัน'!$B25,'FG,ออนไล,คัดแยก'!T:T)</f>
        <v>0</v>
      </c>
      <c r="BB25" s="16">
        <f>SUMIF(เตรียมส่วนผสม!$C:$C,'รับ-จ่าย ประจำวัน'!$B25,เตรียมส่วนผสม!U:U)+SUMIF(กวนไส้!$C:$C,'รับ-จ่าย ประจำวัน'!$B25,กวนไส้!U:U)+SUMIF(ผลิต1!$C:$C,'รับ-จ่าย ประจำวัน'!$B25,ผลิต1!U:U)+SUMIF(ผลิต2!$C:$C,'รับ-จ่าย ประจำวัน'!$B25,ผลิต2!U:U)+SUMIF(เส้นแต่งหน้าขนมเค้ก!$C:$C,'รับ-จ่าย ประจำวัน'!$B25,เส้นแต่งหน้าขนมเค้ก!U:U)+SUMIF(แพ็ค!$C:$C,'รับ-จ่าย ประจำวัน'!$B25,แพ็ค!U:U)+SUMIF(ธุรการ!$C:$C,'รับ-จ่าย ประจำวัน'!$B25,ธุรการ!U:U)+SUMIF(เส้นแต่งหน้าขนมปัง!$C:$C,'รับ-จ่าย ประจำวัน'!$B25,เส้นแต่งหน้าขนมปัง!U:U)+SUMIF('วางแผนBC,CJ'!$C:$C,'รับ-จ่าย ประจำวัน'!$B25,'วางแผนBC,CJ'!U:U)+SUMIF(RD!$C:$C,'รับ-จ่าย ประจำวัน'!$B25,RD!U:U)+SUMIF('FG,ออนไล,คัดแยก'!$C:$C,'รับ-จ่าย ประจำวัน'!$B25,'FG,ออนไล,คัดแยก'!U:U)</f>
        <v>100</v>
      </c>
      <c r="BC25" s="16">
        <f>SUMIF(เตรียมส่วนผสม!$C:$C,'รับ-จ่าย ประจำวัน'!$B25,เตรียมส่วนผสม!V:V)+SUMIF(กวนไส้!$C:$C,'รับ-จ่าย ประจำวัน'!$B25,กวนไส้!V:V)+SUMIF(ผลิต1!$C:$C,'รับ-จ่าย ประจำวัน'!$B25,ผลิต1!V:V)+SUMIF(ผลิต2!$C:$C,'รับ-จ่าย ประจำวัน'!$B25,ผลิต2!V:V)+SUMIF(เส้นแต่งหน้าขนมเค้ก!$C:$C,'รับ-จ่าย ประจำวัน'!$B25,เส้นแต่งหน้าขนมเค้ก!V:V)+SUMIF(แพ็ค!$C:$C,'รับ-จ่าย ประจำวัน'!$B25,แพ็ค!V:V)+SUMIF(ธุรการ!$C:$C,'รับ-จ่าย ประจำวัน'!$B25,ธุรการ!V:V)+SUMIF(เส้นแต่งหน้าขนมปัง!$C:$C,'รับ-จ่าย ประจำวัน'!$B25,เส้นแต่งหน้าขนมปัง!V:V)+SUMIF('วางแผนBC,CJ'!$C:$C,'รับ-จ่าย ประจำวัน'!$B25,'วางแผนBC,CJ'!V:V)+SUMIF(RD!$C:$C,'รับ-จ่าย ประจำวัน'!$B25,RD!V:V)+SUMIF('FG,ออนไล,คัดแยก'!$C:$C,'รับ-จ่าย ประจำวัน'!$B25,'FG,ออนไล,คัดแยก'!V:V)</f>
        <v>0</v>
      </c>
      <c r="BD25" s="16">
        <f>SUMIF(เตรียมส่วนผสม!$C:$C,'รับ-จ่าย ประจำวัน'!$B25,เตรียมส่วนผสม!W:W)+SUMIF(กวนไส้!$C:$C,'รับ-จ่าย ประจำวัน'!$B25,กวนไส้!W:W)+SUMIF(ผลิต1!$C:$C,'รับ-จ่าย ประจำวัน'!$B25,ผลิต1!W:W)+SUMIF(ผลิต2!$C:$C,'รับ-จ่าย ประจำวัน'!$B25,ผลิต2!W:W)+SUMIF(เส้นแต่งหน้าขนมเค้ก!$C:$C,'รับ-จ่าย ประจำวัน'!$B25,เส้นแต่งหน้าขนมเค้ก!W:W)+SUMIF(แพ็ค!$C:$C,'รับ-จ่าย ประจำวัน'!$B25,แพ็ค!W:W)+SUMIF(ธุรการ!$C:$C,'รับ-จ่าย ประจำวัน'!$B25,ธุรการ!W:W)+SUMIF(เส้นแต่งหน้าขนมปัง!$C:$C,'รับ-จ่าย ประจำวัน'!$B25,เส้นแต่งหน้าขนมปัง!W:W)+SUMIF('วางแผนBC,CJ'!$C:$C,'รับ-จ่าย ประจำวัน'!$B25,'วางแผนBC,CJ'!W:W)+SUMIF(RD!$C:$C,'รับ-จ่าย ประจำวัน'!$B25,RD!W:W)+SUMIF('FG,ออนไล,คัดแยก'!$C:$C,'รับ-จ่าย ประจำวัน'!$B25,'FG,ออนไล,คัดแยก'!W:W)</f>
        <v>300</v>
      </c>
      <c r="BE25" s="16">
        <f>SUMIF(เตรียมส่วนผสม!$C:$C,'รับ-จ่าย ประจำวัน'!$B25,เตรียมส่วนผสม!X:X)+SUMIF(กวนไส้!$C:$C,'รับ-จ่าย ประจำวัน'!$B25,กวนไส้!X:X)+SUMIF(ผลิต1!$C:$C,'รับ-จ่าย ประจำวัน'!$B25,ผลิต1!X:X)+SUMIF(ผลิต2!$C:$C,'รับ-จ่าย ประจำวัน'!$B25,ผลิต2!X:X)+SUMIF(เส้นแต่งหน้าขนมเค้ก!$C:$C,'รับ-จ่าย ประจำวัน'!$B25,เส้นแต่งหน้าขนมเค้ก!X:X)+SUMIF(แพ็ค!$C:$C,'รับ-จ่าย ประจำวัน'!$B25,แพ็ค!X:X)+SUMIF(ธุรการ!$C:$C,'รับ-จ่าย ประจำวัน'!$B25,ธุรการ!X:X)+SUMIF(เส้นแต่งหน้าขนมปัง!$C:$C,'รับ-จ่าย ประจำวัน'!$B25,เส้นแต่งหน้าขนมปัง!X:X)+SUMIF('วางแผนBC,CJ'!$C:$C,'รับ-จ่าย ประจำวัน'!$B25,'วางแผนBC,CJ'!X:X)+SUMIF(RD!$C:$C,'รับ-จ่าย ประจำวัน'!$B25,RD!X:X)+SUMIF('FG,ออนไล,คัดแยก'!$C:$C,'รับ-จ่าย ประจำวัน'!$B25,'FG,ออนไล,คัดแยก'!X:X)</f>
        <v>0</v>
      </c>
      <c r="BF25" s="16">
        <f>SUMIF(เตรียมส่วนผสม!$C:$C,'รับ-จ่าย ประจำวัน'!$B25,เตรียมส่วนผสม!Y:Y)+SUMIF(กวนไส้!$C:$C,'รับ-จ่าย ประจำวัน'!$B25,กวนไส้!Y:Y)+SUMIF(ผลิต1!$C:$C,'รับ-จ่าย ประจำวัน'!$B25,ผลิต1!Y:Y)+SUMIF(ผลิต2!$C:$C,'รับ-จ่าย ประจำวัน'!$B25,ผลิต2!Y:Y)+SUMIF(เส้นแต่งหน้าขนมเค้ก!$C:$C,'รับ-จ่าย ประจำวัน'!$B25,เส้นแต่งหน้าขนมเค้ก!Y:Y)+SUMIF(แพ็ค!$C:$C,'รับ-จ่าย ประจำวัน'!$B25,แพ็ค!Y:Y)+SUMIF(ธุรการ!$C:$C,'รับ-จ่าย ประจำวัน'!$B25,ธุรการ!Y:Y)+SUMIF(เส้นแต่งหน้าขนมปัง!$C:$C,'รับ-จ่าย ประจำวัน'!$B25,เส้นแต่งหน้าขนมปัง!Y:Y)+SUMIF('วางแผนBC,CJ'!$C:$C,'รับ-จ่าย ประจำวัน'!$B25,'วางแผนBC,CJ'!Y:Y)+SUMIF(RD!$C:$C,'รับ-จ่าย ประจำวัน'!$B25,RD!Y:Y)+SUMIF('FG,ออนไล,คัดแยก'!$C:$C,'รับ-จ่าย ประจำวัน'!$B25,'FG,ออนไล,คัดแยก'!Y:Y)</f>
        <v>0</v>
      </c>
      <c r="BG25" s="16">
        <f>SUMIF(เตรียมส่วนผสม!$C:$C,'รับ-จ่าย ประจำวัน'!$B25,เตรียมส่วนผสม!Z:Z)+SUMIF(กวนไส้!$C:$C,'รับ-จ่าย ประจำวัน'!$B25,กวนไส้!Z:Z)+SUMIF(ผลิต1!$C:$C,'รับ-จ่าย ประจำวัน'!$B25,ผลิต1!Z:Z)+SUMIF(ผลิต2!$C:$C,'รับ-จ่าย ประจำวัน'!$B25,ผลิต2!Z:Z)+SUMIF(เส้นแต่งหน้าขนมเค้ก!$C:$C,'รับ-จ่าย ประจำวัน'!$B25,เส้นแต่งหน้าขนมเค้ก!Z:Z)+SUMIF(แพ็ค!$C:$C,'รับ-จ่าย ประจำวัน'!$B25,แพ็ค!Z:Z)+SUMIF(ธุรการ!$C:$C,'รับ-จ่าย ประจำวัน'!$B25,ธุรการ!Z:Z)+SUMIF(เส้นแต่งหน้าขนมปัง!$C:$C,'รับ-จ่าย ประจำวัน'!$B25,เส้นแต่งหน้าขนมปัง!Z:Z)+SUMIF('วางแผนBC,CJ'!$C:$C,'รับ-จ่าย ประจำวัน'!$B25,'วางแผนBC,CJ'!Z:Z)+SUMIF(RD!$C:$C,'รับ-จ่าย ประจำวัน'!$B25,RD!Z:Z)+SUMIF('FG,ออนไล,คัดแยก'!$C:$C,'รับ-จ่าย ประจำวัน'!$B25,'FG,ออนไล,คัดแยก'!Z:Z)</f>
        <v>0</v>
      </c>
      <c r="BH25" s="16">
        <f>SUMIF(เตรียมส่วนผสม!$C:$C,'รับ-จ่าย ประจำวัน'!$B25,เตรียมส่วนผสม!AA:AA)+SUMIF(กวนไส้!$C:$C,'รับ-จ่าย ประจำวัน'!$B25,กวนไส้!AA:AA)+SUMIF(ผลิต1!$C:$C,'รับ-จ่าย ประจำวัน'!$B25,ผลิต1!AA:AA)+SUMIF(ผลิต2!$C:$C,'รับ-จ่าย ประจำวัน'!$B25,ผลิต2!AA:AA)+SUMIF(เส้นแต่งหน้าขนมเค้ก!$C:$C,'รับ-จ่าย ประจำวัน'!$B25,เส้นแต่งหน้าขนมเค้ก!AA:AA)+SUMIF(แพ็ค!$C:$C,'รับ-จ่าย ประจำวัน'!$B25,แพ็ค!AA:AA)+SUMIF(ธุรการ!$C:$C,'รับ-จ่าย ประจำวัน'!$B25,ธุรการ!AA:AA)+SUMIF(เส้นแต่งหน้าขนมปัง!$C:$C,'รับ-จ่าย ประจำวัน'!$B25,เส้นแต่งหน้าขนมปัง!AA:AA)+SUMIF('วางแผนBC,CJ'!$C:$C,'รับ-จ่าย ประจำวัน'!$B25,'วางแผนBC,CJ'!AA:AA)+SUMIF(RD!$C:$C,'รับ-จ่าย ประจำวัน'!$B25,RD!AA:AA)+SUMIF('FG,ออนไล,คัดแยก'!$C:$C,'รับ-จ่าย ประจำวัน'!$B25,'FG,ออนไล,คัดแยก'!AA:AA)</f>
        <v>0</v>
      </c>
      <c r="BI25" s="16">
        <f>SUMIF(เตรียมส่วนผสม!$C:$C,'รับ-จ่าย ประจำวัน'!$B25,เตรียมส่วนผสม!AB:AB)+SUMIF(กวนไส้!$C:$C,'รับ-จ่าย ประจำวัน'!$B25,กวนไส้!AB:AB)+SUMIF(ผลิต1!$C:$C,'รับ-จ่าย ประจำวัน'!$B25,ผลิต1!AB:AB)+SUMIF(ผลิต2!$C:$C,'รับ-จ่าย ประจำวัน'!$B25,ผลิต2!AB:AB)+SUMIF(เส้นแต่งหน้าขนมเค้ก!$C:$C,'รับ-จ่าย ประจำวัน'!$B25,เส้นแต่งหน้าขนมเค้ก!AB:AB)+SUMIF(แพ็ค!$C:$C,'รับ-จ่าย ประจำวัน'!$B25,แพ็ค!AB:AB)+SUMIF(ธุรการ!$C:$C,'รับ-จ่าย ประจำวัน'!$B25,ธุรการ!AB:AB)+SUMIF(เส้นแต่งหน้าขนมปัง!$C:$C,'รับ-จ่าย ประจำวัน'!$B25,เส้นแต่งหน้าขนมปัง!AB:AB)+SUMIF('วางแผนBC,CJ'!$C:$C,'รับ-จ่าย ประจำวัน'!$B25,'วางแผนBC,CJ'!AB:AB)+SUMIF(RD!$C:$C,'รับ-จ่าย ประจำวัน'!$B25,RD!AB:AB)+SUMIF('FG,ออนไล,คัดแยก'!$C:$C,'รับ-จ่าย ประจำวัน'!$B25,'FG,ออนไล,คัดแยก'!AB:AB)</f>
        <v>0</v>
      </c>
      <c r="BJ25" s="16">
        <f>SUMIF(เตรียมส่วนผสม!$C:$C,'รับ-จ่าย ประจำวัน'!$B25,เตรียมส่วนผสม!AC:AC)+SUMIF(กวนไส้!$C:$C,'รับ-จ่าย ประจำวัน'!$B25,กวนไส้!AC:AC)+SUMIF(ผลิต1!$C:$C,'รับ-จ่าย ประจำวัน'!$B25,ผลิต1!AC:AC)+SUMIF(ผลิต2!$C:$C,'รับ-จ่าย ประจำวัน'!$B25,ผลิต2!AC:AC)+SUMIF(เส้นแต่งหน้าขนมเค้ก!$C:$C,'รับ-จ่าย ประจำวัน'!$B25,เส้นแต่งหน้าขนมเค้ก!AC:AC)+SUMIF(แพ็ค!$C:$C,'รับ-จ่าย ประจำวัน'!$B25,แพ็ค!AC:AC)+SUMIF(ธุรการ!$C:$C,'รับ-จ่าย ประจำวัน'!$B25,ธุรการ!AC:AC)+SUMIF(เส้นแต่งหน้าขนมปัง!$C:$C,'รับ-จ่าย ประจำวัน'!$B25,เส้นแต่งหน้าขนมปัง!AC:AC)+SUMIF('วางแผนBC,CJ'!$C:$C,'รับ-จ่าย ประจำวัน'!$B25,'วางแผนBC,CJ'!AC:AC)+SUMIF(RD!$C:$C,'รับ-จ่าย ประจำวัน'!$B25,RD!AC:AC)+SUMIF('FG,ออนไล,คัดแยก'!$C:$C,'รับ-จ่าย ประจำวัน'!$B25,'FG,ออนไล,คัดแยก'!AC:AC)</f>
        <v>300</v>
      </c>
      <c r="BK25" s="16">
        <f>SUMIF(เตรียมส่วนผสม!$C:$C,'รับ-จ่าย ประจำวัน'!$B25,เตรียมส่วนผสม!AD:AD)+SUMIF(กวนไส้!$C:$C,'รับ-จ่าย ประจำวัน'!$B25,กวนไส้!AD:AD)+SUMIF(ผลิต1!$C:$C,'รับ-จ่าย ประจำวัน'!$B25,ผลิต1!AD:AD)+SUMIF(ผลิต2!$C:$C,'รับ-จ่าย ประจำวัน'!$B25,ผลิต2!AD:AD)+SUMIF(เส้นแต่งหน้าขนมเค้ก!$C:$C,'รับ-จ่าย ประจำวัน'!$B25,เส้นแต่งหน้าขนมเค้ก!AD:AD)+SUMIF(แพ็ค!$C:$C,'รับ-จ่าย ประจำวัน'!$B25,แพ็ค!AD:AD)+SUMIF(ธุรการ!$C:$C,'รับ-จ่าย ประจำวัน'!$B25,ธุรการ!AD:AD)+SUMIF(เส้นแต่งหน้าขนมปัง!$C:$C,'รับ-จ่าย ประจำวัน'!$B25,เส้นแต่งหน้าขนมปัง!AD:AD)+SUMIF('วางแผนBC,CJ'!$C:$C,'รับ-จ่าย ประจำวัน'!$B25,'วางแผนBC,CJ'!AD:AD)+SUMIF(RD!$C:$C,'รับ-จ่าย ประจำวัน'!$B25,RD!AD:AD)+SUMIF('FG,ออนไล,คัดแยก'!$C:$C,'รับ-จ่าย ประจำวัน'!$B25,'FG,ออนไล,คัดแยก'!AD:AD)</f>
        <v>0</v>
      </c>
      <c r="BL25" s="16">
        <f>SUMIF(เตรียมส่วนผสม!$C:$C,'รับ-จ่าย ประจำวัน'!$B25,เตรียมส่วนผสม!AE:AE)+SUMIF(กวนไส้!$C:$C,'รับ-จ่าย ประจำวัน'!$B25,กวนไส้!AE:AE)+SUMIF(ผลิต1!$C:$C,'รับ-จ่าย ประจำวัน'!$B25,ผลิต1!AE:AE)+SUMIF(ผลิต2!$C:$C,'รับ-จ่าย ประจำวัน'!$B25,ผลิต2!AE:AE)+SUMIF(เส้นแต่งหน้าขนมเค้ก!$C:$C,'รับ-จ่าย ประจำวัน'!$B25,เส้นแต่งหน้าขนมเค้ก!AE:AE)+SUMIF(แพ็ค!$C:$C,'รับ-จ่าย ประจำวัน'!$B25,แพ็ค!AE:AE)+SUMIF(ธุรการ!$C:$C,'รับ-จ่าย ประจำวัน'!$B25,ธุรการ!AE:AE)+SUMIF(เส้นแต่งหน้าขนมปัง!$C:$C,'รับ-จ่าย ประจำวัน'!$B25,เส้นแต่งหน้าขนมปัง!AE:AE)+SUMIF('วางแผนBC,CJ'!$C:$C,'รับ-จ่าย ประจำวัน'!$B25,'วางแผนBC,CJ'!AE:AE)+SUMIF(RD!$C:$C,'รับ-จ่าย ประจำวัน'!$B25,RD!AE:AE)+SUMIF('FG,ออนไล,คัดแยก'!$C:$C,'รับ-จ่าย ประจำวัน'!$B25,'FG,ออนไล,คัดแยก'!AE:AE)</f>
        <v>20</v>
      </c>
      <c r="BM25" s="16">
        <f>SUMIF(เตรียมส่วนผสม!$C:$C,'รับ-จ่าย ประจำวัน'!$B25,เตรียมส่วนผสม!AF:AF)+SUMIF(กวนไส้!$C:$C,'รับ-จ่าย ประจำวัน'!$B25,กวนไส้!AF:AF)+SUMIF(ผลิต1!$C:$C,'รับ-จ่าย ประจำวัน'!$B25,ผลิต1!AF:AF)+SUMIF(ผลิต2!$C:$C,'รับ-จ่าย ประจำวัน'!$B25,ผลิต2!AF:AF)+SUMIF(เส้นแต่งหน้าขนมเค้ก!$C:$C,'รับ-จ่าย ประจำวัน'!$B25,เส้นแต่งหน้าขนมเค้ก!AF:AF)+SUMIF(แพ็ค!$C:$C,'รับ-จ่าย ประจำวัน'!$B25,แพ็ค!AF:AF)+SUMIF(ธุรการ!$C:$C,'รับ-จ่าย ประจำวัน'!$B25,ธุรการ!AF:AF)+SUMIF(เส้นแต่งหน้าขนมปัง!$C:$C,'รับ-จ่าย ประจำวัน'!$B25,เส้นแต่งหน้าขนมปัง!AF:AF)+SUMIF('วางแผนBC,CJ'!$C:$C,'รับ-จ่าย ประจำวัน'!$B25,'วางแผนBC,CJ'!AF:AF)+SUMIF(RD!$C:$C,'รับ-จ่าย ประจำวัน'!$B25,RD!AF:AF)+SUMIF('FG,ออนไล,คัดแยก'!$C:$C,'รับ-จ่าย ประจำวัน'!$B25,'FG,ออนไล,คัดแยก'!AF:AF)</f>
        <v>0</v>
      </c>
      <c r="BN25" s="16">
        <f>SUMIF(เตรียมส่วนผสม!$C:$C,'รับ-จ่าย ประจำวัน'!$B25,เตรียมส่วนผสม!AG:AG)+SUMIF(กวนไส้!$C:$C,'รับ-จ่าย ประจำวัน'!$B25,กวนไส้!AG:AG)+SUMIF(ผลิต1!$C:$C,'รับ-จ่าย ประจำวัน'!$B25,ผลิต1!AG:AG)+SUMIF(ผลิต2!$C:$C,'รับ-จ่าย ประจำวัน'!$B25,ผลิต2!AG:AG)+SUMIF(เส้นแต่งหน้าขนมเค้ก!$C:$C,'รับ-จ่าย ประจำวัน'!$B25,เส้นแต่งหน้าขนมเค้ก!AG:AG)+SUMIF(แพ็ค!$C:$C,'รับ-จ่าย ประจำวัน'!$B25,แพ็ค!AG:AG)+SUMIF(ธุรการ!$C:$C,'รับ-จ่าย ประจำวัน'!$B25,ธุรการ!AG:AG)+SUMIF(เส้นแต่งหน้าขนมปัง!$C:$C,'รับ-จ่าย ประจำวัน'!$B25,เส้นแต่งหน้าขนมปัง!AG:AG)+SUMIF('วางแผนBC,CJ'!$C:$C,'รับ-จ่าย ประจำวัน'!$B25,'วางแผนBC,CJ'!AG:AG)+SUMIF(RD!$C:$C,'รับ-จ่าย ประจำวัน'!$B25,RD!AG:AG)+SUMIF('FG,ออนไล,คัดแยก'!$C:$C,'รับ-จ่าย ประจำวัน'!$B25,'FG,ออนไล,คัดแยก'!AG:AG)</f>
        <v>0</v>
      </c>
      <c r="BO25" s="16">
        <f>SUMIF(เตรียมส่วนผสม!$C:$C,'รับ-จ่าย ประจำวัน'!$B25,เตรียมส่วนผสม!AH:AH)+SUMIF(กวนไส้!$C:$C,'รับ-จ่าย ประจำวัน'!$B25,กวนไส้!AH:AH)+SUMIF(ผลิต1!$C:$C,'รับ-จ่าย ประจำวัน'!$B25,ผลิต1!AH:AH)+SUMIF(ผลิต2!$C:$C,'รับ-จ่าย ประจำวัน'!$B25,ผลิต2!AH:AH)+SUMIF(เส้นแต่งหน้าขนมเค้ก!$C:$C,'รับ-จ่าย ประจำวัน'!$B25,เส้นแต่งหน้าขนมเค้ก!AH:AH)+SUMIF(แพ็ค!$C:$C,'รับ-จ่าย ประจำวัน'!$B25,แพ็ค!AH:AH)+SUMIF(ธุรการ!$C:$C,'รับ-จ่าย ประจำวัน'!$B25,ธุรการ!AH:AH)+SUMIF(เส้นแต่งหน้าขนมปัง!$C:$C,'รับ-จ่าย ประจำวัน'!$B25,เส้นแต่งหน้าขนมปัง!AH:AH)+SUMIF('วางแผนBC,CJ'!$C:$C,'รับ-จ่าย ประจำวัน'!$B25,'วางแผนBC,CJ'!AH:AH)+SUMIF(RD!$C:$C,'รับ-จ่าย ประจำวัน'!$B25,RD!AH:AH)+SUMIF('FG,ออนไล,คัดแยก'!$C:$C,'รับ-จ่าย ประจำวัน'!$B25,'FG,ออนไล,คัดแยก'!AH:AH)</f>
        <v>0</v>
      </c>
      <c r="BP25" s="16">
        <f>SUMIF(เตรียมส่วนผสม!$C:$C,'รับ-จ่าย ประจำวัน'!$B25,เตรียมส่วนผสม!AI:AI)+SUMIF(กวนไส้!$C:$C,'รับ-จ่าย ประจำวัน'!$B25,กวนไส้!AI:AI)+SUMIF(ผลิต1!$C:$C,'รับ-จ่าย ประจำวัน'!$B25,ผลิต1!AI:AI)+SUMIF(ผลิต2!$C:$C,'รับ-จ่าย ประจำวัน'!$B25,ผลิต2!AI:AI)+SUMIF(เส้นแต่งหน้าขนมเค้ก!$C:$C,'รับ-จ่าย ประจำวัน'!$B25,เส้นแต่งหน้าขนมเค้ก!AI:AI)+SUMIF(แพ็ค!$C:$C,'รับ-จ่าย ประจำวัน'!$B25,แพ็ค!AI:AI)+SUMIF(ธุรการ!$C:$C,'รับ-จ่าย ประจำวัน'!$B25,ธุรการ!AI:AI)+SUMIF(เส้นแต่งหน้าขนมปัง!$C:$C,'รับ-จ่าย ประจำวัน'!$B25,เส้นแต่งหน้าขนมปัง!AI:AI)+SUMIF('วางแผนBC,CJ'!$C:$C,'รับ-จ่าย ประจำวัน'!$B25,'วางแผนBC,CJ'!AI:AI)+SUMIF(RD!$C:$C,'รับ-จ่าย ประจำวัน'!$B25,RD!AI:AI)+SUMIF('FG,ออนไล,คัดแยก'!$C:$C,'รับ-จ่าย ประจำวัน'!$B25,'FG,ออนไล,คัดแยก'!AI:AI)</f>
        <v>0</v>
      </c>
      <c r="BQ25" s="16">
        <f>SUMIF(เตรียมส่วนผสม!$C:$C,'รับ-จ่าย ประจำวัน'!$B25,เตรียมส่วนผสม!AJ:AJ)+SUMIF(กวนไส้!$C:$C,'รับ-จ่าย ประจำวัน'!$B25,กวนไส้!AJ:AJ)+SUMIF(ผลิต1!$C:$C,'รับ-จ่าย ประจำวัน'!$B25,ผลิต1!AJ:AJ)+SUMIF(ผลิต2!$C:$C,'รับ-จ่าย ประจำวัน'!$B25,ผลิต2!AJ:AJ)+SUMIF(เส้นแต่งหน้าขนมเค้ก!$C:$C,'รับ-จ่าย ประจำวัน'!$B25,เส้นแต่งหน้าขนมเค้ก!AJ:AJ)+SUMIF(แพ็ค!$C:$C,'รับ-จ่าย ประจำวัน'!$B25,แพ็ค!AJ:AJ)+SUMIF(ธุรการ!$C:$C,'รับ-จ่าย ประจำวัน'!$B25,ธุรการ!AJ:AJ)+SUMIF(เส้นแต่งหน้าขนมปัง!$C:$C,'รับ-จ่าย ประจำวัน'!$B25,เส้นแต่งหน้าขนมปัง!AJ:AJ)+SUMIF('วางแผนBC,CJ'!$C:$C,'รับ-จ่าย ประจำวัน'!$B25,'วางแผนBC,CJ'!AJ:AJ)+SUMIF(RD!$C:$C,'รับ-จ่าย ประจำวัน'!$B25,RD!AJ:AJ)+SUMIF('FG,ออนไล,คัดแยก'!$C:$C,'รับ-จ่าย ประจำวัน'!$B25,'FG,ออนไล,คัดแยก'!AJ:AJ)</f>
        <v>0</v>
      </c>
      <c r="BR25" s="16">
        <f>SUMIF(เตรียมส่วนผสม!$C:$C,'รับ-จ่าย ประจำวัน'!$B25,เตรียมส่วนผสม!AK:AK)+SUMIF(กวนไส้!$C:$C,'รับ-จ่าย ประจำวัน'!$B25,กวนไส้!AK:AK)+SUMIF(ผลิต1!$C:$C,'รับ-จ่าย ประจำวัน'!$B25,ผลิต1!AK:AK)+SUMIF(ผลิต2!$C:$C,'รับ-จ่าย ประจำวัน'!$B25,ผลิต2!AK:AK)+SUMIF(เส้นแต่งหน้าขนมเค้ก!$C:$C,'รับ-จ่าย ประจำวัน'!$B25,เส้นแต่งหน้าขนมเค้ก!AK:AK)+SUMIF(แพ็ค!$C:$C,'รับ-จ่าย ประจำวัน'!$B25,แพ็ค!AK:AK)+SUMIF(ธุรการ!$C:$C,'รับ-จ่าย ประจำวัน'!$B25,ธุรการ!AK:AK)+SUMIF(เส้นแต่งหน้าขนมปัง!$C:$C,'รับ-จ่าย ประจำวัน'!$B25,เส้นแต่งหน้าขนมปัง!AK:AK)+SUMIF('วางแผนBC,CJ'!$C:$C,'รับ-จ่าย ประจำวัน'!$B25,'วางแผนBC,CJ'!AK:AK)+SUMIF(RD!$C:$C,'รับ-จ่าย ประจำวัน'!$B25,RD!AK:AK)+SUMIF('FG,ออนไล,คัดแยก'!$C:$C,'รับ-จ่าย ประจำวัน'!$B25,'FG,ออนไล,คัดแยก'!AK:AK)</f>
        <v>0</v>
      </c>
      <c r="BS25" s="16">
        <f>SUMIF(เตรียมส่วนผสม!$C:$C,'รับ-จ่าย ประจำวัน'!$B25,เตรียมส่วนผสม!AL:AL)+SUMIF(กวนไส้!$C:$C,'รับ-จ่าย ประจำวัน'!$B25,กวนไส้!AL:AL)+SUMIF(ผลิต1!$C:$C,'รับ-จ่าย ประจำวัน'!$B25,ผลิต1!AL:AL)+SUMIF(ผลิต2!$C:$C,'รับ-จ่าย ประจำวัน'!$B25,ผลิต2!AL:AL)+SUMIF(เส้นแต่งหน้าขนมเค้ก!$C:$C,'รับ-จ่าย ประจำวัน'!$B25,เส้นแต่งหน้าขนมเค้ก!AL:AL)+SUMIF(แพ็ค!$C:$C,'รับ-จ่าย ประจำวัน'!$B25,แพ็ค!AL:AL)+SUMIF(ธุรการ!$C:$C,'รับ-จ่าย ประจำวัน'!$B25,ธุรการ!AL:AL)+SUMIF(เส้นแต่งหน้าขนมปัง!$C:$C,'รับ-จ่าย ประจำวัน'!$B25,เส้นแต่งหน้าขนมปัง!AL:AL)+SUMIF('วางแผนBC,CJ'!$C:$C,'รับ-จ่าย ประจำวัน'!$B25,'วางแผนBC,CJ'!AL:AL)+SUMIF(RD!$C:$C,'รับ-จ่าย ประจำวัน'!$B25,RD!AL:AL)+SUMIF('FG,ออนไล,คัดแยก'!$C:$C,'รับ-จ่าย ประจำวัน'!$B25,'FG,ออนไล,คัดแยก'!AL:AL)</f>
        <v>0</v>
      </c>
      <c r="BT25" s="18">
        <f t="shared" si="1"/>
        <v>1320</v>
      </c>
      <c r="BU25" s="116"/>
      <c r="BV25" s="146">
        <f t="shared" si="2"/>
        <v>5880</v>
      </c>
      <c r="BW25" s="183">
        <v>30</v>
      </c>
      <c r="BX25" s="172">
        <f t="shared" si="11"/>
        <v>44</v>
      </c>
      <c r="BY25" s="188">
        <f t="shared" si="3"/>
        <v>133.63636363636363</v>
      </c>
      <c r="BZ25" s="180">
        <f t="shared" ca="1" si="4"/>
        <v>46336.63636363636</v>
      </c>
      <c r="CA25" s="93"/>
      <c r="CB25" s="152"/>
      <c r="CC25" s="152"/>
      <c r="CD25" s="93"/>
      <c r="CE25" s="93"/>
      <c r="CF25" s="93"/>
      <c r="CG25" s="93"/>
      <c r="CH25" s="93"/>
      <c r="CI25" s="93"/>
      <c r="CJ25" s="94"/>
      <c r="CK25" s="9">
        <f t="shared" si="5"/>
        <v>5880</v>
      </c>
    </row>
    <row r="26" spans="1:89" x14ac:dyDescent="0.5">
      <c r="A26" s="149"/>
      <c r="B26" s="34">
        <v>1020501042</v>
      </c>
      <c r="C26" s="33" t="s">
        <v>2004</v>
      </c>
      <c r="D26" s="141" t="s">
        <v>61</v>
      </c>
      <c r="E26" s="25"/>
      <c r="F26" s="132"/>
      <c r="G26" s="25"/>
      <c r="H26" s="12">
        <v>1200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11"/>
      <c r="AF26" s="11"/>
      <c r="AG26" s="11"/>
      <c r="AH26" s="11"/>
      <c r="AI26" s="25"/>
      <c r="AJ26" s="25"/>
      <c r="AK26" s="25"/>
      <c r="AL26" s="25"/>
      <c r="AM26" s="25"/>
      <c r="AN26" s="15">
        <f t="shared" si="0"/>
        <v>0</v>
      </c>
      <c r="AO26" s="16">
        <f>SUMIF(เตรียมส่วนผสม!$C:$C,'รับ-จ่าย ประจำวัน'!$B26,เตรียมส่วนผสม!H:H)+SUMIF(กวนไส้!$C:$C,'รับ-จ่าย ประจำวัน'!$B26,กวนไส้!H:H)+SUMIF(ผลิต1!$C:$C,'รับ-จ่าย ประจำวัน'!$B26,ผลิต1!H:H)+SUMIF(ผลิต2!$C:$C,'รับ-จ่าย ประจำวัน'!$B26,ผลิต2!H:H)+SUMIF(เส้นแต่งหน้าขนมเค้ก!$C:$C,'รับ-จ่าย ประจำวัน'!$B26,เส้นแต่งหน้าขนมเค้ก!H:H)+SUMIF(แพ็ค!$C:$C,'รับ-จ่าย ประจำวัน'!$B26,แพ็ค!H:H)+SUMIF(ธุรการ!$C:$C,'รับ-จ่าย ประจำวัน'!$B26,ธุรการ!H:H)+SUMIF(เส้นแต่งหน้าขนมปัง!$C:$C,'รับ-จ่าย ประจำวัน'!$B26,เส้นแต่งหน้าขนมปัง!H:H)+SUMIF('วางแผนBC,CJ'!$C:$C,'รับ-จ่าย ประจำวัน'!$B26,'วางแผนBC,CJ'!H:H)+SUMIF(RD!$C:$C,'รับ-จ่าย ประจำวัน'!$B26,RD!H:H)+SUMIF('FG,ออนไล,คัดแยก'!$C:$C,'รับ-จ่าย ประจำวัน'!$B26,'FG,ออนไล,คัดแยก'!H:H)</f>
        <v>0</v>
      </c>
      <c r="AP26" s="16">
        <f>SUMIF(เตรียมส่วนผสม!$C:$C,'รับ-จ่าย ประจำวัน'!$B26,เตรียมส่วนผสม!I:I)+SUMIF(กวนไส้!$C:$C,'รับ-จ่าย ประจำวัน'!$B26,กวนไส้!I:I)+SUMIF(ผลิต1!$C:$C,'รับ-จ่าย ประจำวัน'!$B26,ผลิต1!I:I)+SUMIF(ผลิต2!$C:$C,'รับ-จ่าย ประจำวัน'!$B26,ผลิต2!I:I)+SUMIF(เส้นแต่งหน้าขนมเค้ก!$C:$C,'รับ-จ่าย ประจำวัน'!$B26,เส้นแต่งหน้าขนมเค้ก!I:I)+SUMIF(แพ็ค!$C:$C,'รับ-จ่าย ประจำวัน'!$B26,แพ็ค!I:I)+SUMIF(ธุรการ!$C:$C,'รับ-จ่าย ประจำวัน'!$B26,ธุรการ!I:I)+SUMIF(เส้นแต่งหน้าขนมปัง!$C:$C,'รับ-จ่าย ประจำวัน'!$B26,เส้นแต่งหน้าขนมปัง!I:I)+SUMIF('วางแผนBC,CJ'!$C:$C,'รับ-จ่าย ประจำวัน'!$B26,'วางแผนBC,CJ'!I:I)+SUMIF(RD!$C:$C,'รับ-จ่าย ประจำวัน'!$B26,RD!I:I)+SUMIF('FG,ออนไล,คัดแยก'!$C:$C,'รับ-จ่าย ประจำวัน'!$B26,'FG,ออนไล,คัดแยก'!I:I)</f>
        <v>500</v>
      </c>
      <c r="AQ26" s="16">
        <f>SUMIF(เตรียมส่วนผสม!$C:$C,'รับ-จ่าย ประจำวัน'!$B26,เตรียมส่วนผสม!J:J)+SUMIF(กวนไส้!$C:$C,'รับ-จ่าย ประจำวัน'!$B26,กวนไส้!J:J)+SUMIF(ผลิต1!$C:$C,'รับ-จ่าย ประจำวัน'!$B26,ผลิต1!J:J)+SUMIF(ผลิต2!$C:$C,'รับ-จ่าย ประจำวัน'!$B26,ผลิต2!J:J)+SUMIF(เส้นแต่งหน้าขนมเค้ก!$C:$C,'รับ-จ่าย ประจำวัน'!$B26,เส้นแต่งหน้าขนมเค้ก!J:J)+SUMIF(แพ็ค!$C:$C,'รับ-จ่าย ประจำวัน'!$B26,แพ็ค!J:J)+SUMIF(ธุรการ!$C:$C,'รับ-จ่าย ประจำวัน'!$B26,ธุรการ!J:J)+SUMIF(เส้นแต่งหน้าขนมปัง!$C:$C,'รับ-จ่าย ประจำวัน'!$B26,เส้นแต่งหน้าขนมปัง!J:J)+SUMIF('วางแผนBC,CJ'!$C:$C,'รับ-จ่าย ประจำวัน'!$B26,'วางแผนBC,CJ'!J:J)+SUMIF(RD!$C:$C,'รับ-จ่าย ประจำวัน'!$B26,RD!J:J)+SUMIF('FG,ออนไล,คัดแยก'!$C:$C,'รับ-จ่าย ประจำวัน'!$B26,'FG,ออนไล,คัดแยก'!J:J)</f>
        <v>0</v>
      </c>
      <c r="AR26" s="16">
        <f>SUMIF(เตรียมส่วนผสม!$C:$C,'รับ-จ่าย ประจำวัน'!$B26,เตรียมส่วนผสม!K:K)+SUMIF(กวนไส้!$C:$C,'รับ-จ่าย ประจำวัน'!$B26,กวนไส้!K:K)+SUMIF(ผลิต1!$C:$C,'รับ-จ่าย ประจำวัน'!$B26,ผลิต1!K:K)+SUMIF(ผลิต2!$C:$C,'รับ-จ่าย ประจำวัน'!$B26,ผลิต2!K:K)+SUMIF(เส้นแต่งหน้าขนมเค้ก!$C:$C,'รับ-จ่าย ประจำวัน'!$B26,เส้นแต่งหน้าขนมเค้ก!K:K)+SUMIF(แพ็ค!$C:$C,'รับ-จ่าย ประจำวัน'!$B26,แพ็ค!K:K)+SUMIF(ธุรการ!$C:$C,'รับ-จ่าย ประจำวัน'!$B26,ธุรการ!K:K)+SUMIF(เส้นแต่งหน้าขนมปัง!$C:$C,'รับ-จ่าย ประจำวัน'!$B26,เส้นแต่งหน้าขนมปัง!K:K)+SUMIF('วางแผนBC,CJ'!$C:$C,'รับ-จ่าย ประจำวัน'!$B26,'วางแผนBC,CJ'!K:K)+SUMIF(RD!$C:$C,'รับ-จ่าย ประจำวัน'!$B26,RD!K:K)+SUMIF('FG,ออนไล,คัดแยก'!$C:$C,'รับ-จ่าย ประจำวัน'!$B26,'FG,ออนไล,คัดแยก'!K:K)</f>
        <v>0</v>
      </c>
      <c r="AS26" s="16">
        <f>SUMIF(เตรียมส่วนผสม!$C:$C,'รับ-จ่าย ประจำวัน'!$B26,เตรียมส่วนผสม!L:L)+SUMIF(กวนไส้!$C:$C,'รับ-จ่าย ประจำวัน'!$B26,กวนไส้!L:L)+SUMIF(ผลิต1!$C:$C,'รับ-จ่าย ประจำวัน'!$B26,ผลิต1!L:L)+SUMIF(ผลิต2!$C:$C,'รับ-จ่าย ประจำวัน'!$B26,ผลิต2!L:L)+SUMIF(เส้นแต่งหน้าขนมเค้ก!$C:$C,'รับ-จ่าย ประจำวัน'!$B26,เส้นแต่งหน้าขนมเค้ก!L:L)+SUMIF(แพ็ค!$C:$C,'รับ-จ่าย ประจำวัน'!$B26,แพ็ค!L:L)+SUMIF(ธุรการ!$C:$C,'รับ-จ่าย ประจำวัน'!$B26,ธุรการ!L:L)+SUMIF(เส้นแต่งหน้าขนมปัง!$C:$C,'รับ-จ่าย ประจำวัน'!$B26,เส้นแต่งหน้าขนมปัง!L:L)+SUMIF('วางแผนBC,CJ'!$C:$C,'รับ-จ่าย ประจำวัน'!$B26,'วางแผนBC,CJ'!L:L)+SUMIF(RD!$C:$C,'รับ-จ่าย ประจำวัน'!$B26,RD!L:L)+SUMIF('FG,ออนไล,คัดแยก'!$C:$C,'รับ-จ่าย ประจำวัน'!$B26,'FG,ออนไล,คัดแยก'!L:L)</f>
        <v>700</v>
      </c>
      <c r="AT26" s="16">
        <f>SUMIF(เตรียมส่วนผสม!$C:$C,'รับ-จ่าย ประจำวัน'!$B26,เตรียมส่วนผสม!M:M)+SUMIF(กวนไส้!$C:$C,'รับ-จ่าย ประจำวัน'!$B26,กวนไส้!M:M)+SUMIF(ผลิต1!$C:$C,'รับ-จ่าย ประจำวัน'!$B26,ผลิต1!M:M)+SUMIF(ผลิต2!$C:$C,'รับ-จ่าย ประจำวัน'!$B26,ผลิต2!M:M)+SUMIF(เส้นแต่งหน้าขนมเค้ก!$C:$C,'รับ-จ่าย ประจำวัน'!$B26,เส้นแต่งหน้าขนมเค้ก!M:M)+SUMIF(แพ็ค!$C:$C,'รับ-จ่าย ประจำวัน'!$B26,แพ็ค!M:M)+SUMIF(ธุรการ!$C:$C,'รับ-จ่าย ประจำวัน'!$B26,ธุรการ!M:M)+SUMIF(เส้นแต่งหน้าขนมปัง!$C:$C,'รับ-จ่าย ประจำวัน'!$B26,เส้นแต่งหน้าขนมปัง!M:M)+SUMIF('วางแผนBC,CJ'!$C:$C,'รับ-จ่าย ประจำวัน'!$B26,'วางแผนBC,CJ'!M:M)+SUMIF(RD!$C:$C,'รับ-จ่าย ประจำวัน'!$B26,RD!M:M)+SUMIF('FG,ออนไล,คัดแยก'!$C:$C,'รับ-จ่าย ประจำวัน'!$B26,'FG,ออนไล,คัดแยก'!M:M)</f>
        <v>0</v>
      </c>
      <c r="AU26" s="16">
        <f>SUMIF(เตรียมส่วนผสม!$C:$C,'รับ-จ่าย ประจำวัน'!$B26,เตรียมส่วนผสม!N:N)+SUMIF(กวนไส้!$C:$C,'รับ-จ่าย ประจำวัน'!$B26,กวนไส้!N:N)+SUMIF(ผลิต1!$C:$C,'รับ-จ่าย ประจำวัน'!$B26,ผลิต1!N:N)+SUMIF(ผลิต2!$C:$C,'รับ-จ่าย ประจำวัน'!$B26,ผลิต2!N:N)+SUMIF(เส้นแต่งหน้าขนมเค้ก!$C:$C,'รับ-จ่าย ประจำวัน'!$B26,เส้นแต่งหน้าขนมเค้ก!N:N)+SUMIF(แพ็ค!$C:$C,'รับ-จ่าย ประจำวัน'!$B26,แพ็ค!N:N)+SUMIF(ธุรการ!$C:$C,'รับ-จ่าย ประจำวัน'!$B26,ธุรการ!N:N)+SUMIF(เส้นแต่งหน้าขนมปัง!$C:$C,'รับ-จ่าย ประจำวัน'!$B26,เส้นแต่งหน้าขนมปัง!N:N)+SUMIF('วางแผนBC,CJ'!$C:$C,'รับ-จ่าย ประจำวัน'!$B26,'วางแผนBC,CJ'!N:N)+SUMIF(RD!$C:$C,'รับ-จ่าย ประจำวัน'!$B26,RD!N:N)+SUMIF('FG,ออนไล,คัดแยก'!$C:$C,'รับ-จ่าย ประจำวัน'!$B26,'FG,ออนไล,คัดแยก'!N:N)</f>
        <v>0</v>
      </c>
      <c r="AV26" s="16">
        <f>SUMIF(เตรียมส่วนผสม!$C:$C,'รับ-จ่าย ประจำวัน'!$B26,เตรียมส่วนผสม!O:O)+SUMIF(กวนไส้!$C:$C,'รับ-จ่าย ประจำวัน'!$B26,กวนไส้!O:O)+SUMIF(ผลิต1!$C:$C,'รับ-จ่าย ประจำวัน'!$B26,ผลิต1!O:O)+SUMIF(ผลิต2!$C:$C,'รับ-จ่าย ประจำวัน'!$B26,ผลิต2!O:O)+SUMIF(เส้นแต่งหน้าขนมเค้ก!$C:$C,'รับ-จ่าย ประจำวัน'!$B26,เส้นแต่งหน้าขนมเค้ก!O:O)+SUMIF(แพ็ค!$C:$C,'รับ-จ่าย ประจำวัน'!$B26,แพ็ค!O:O)+SUMIF(ธุรการ!$C:$C,'รับ-จ่าย ประจำวัน'!$B26,ธุรการ!O:O)+SUMIF(เส้นแต่งหน้าขนมปัง!$C:$C,'รับ-จ่าย ประจำวัน'!$B26,เส้นแต่งหน้าขนมปัง!O:O)+SUMIF('วางแผนBC,CJ'!$C:$C,'รับ-จ่าย ประจำวัน'!$B26,'วางแผนBC,CJ'!O:O)+SUMIF(RD!$C:$C,'รับ-จ่าย ประจำวัน'!$B26,RD!O:O)+SUMIF('FG,ออนไล,คัดแยก'!$C:$C,'รับ-จ่าย ประจำวัน'!$B26,'FG,ออนไล,คัดแยก'!O:O)</f>
        <v>0</v>
      </c>
      <c r="AW26" s="16">
        <f>SUMIF(เตรียมส่วนผสม!$C:$C,'รับ-จ่าย ประจำวัน'!$B26,เตรียมส่วนผสม!P:P)+SUMIF(กวนไส้!$C:$C,'รับ-จ่าย ประจำวัน'!$B26,กวนไส้!P:P)+SUMIF(ผลิต1!$C:$C,'รับ-จ่าย ประจำวัน'!$B26,ผลิต1!P:P)+SUMIF(ผลิต2!$C:$C,'รับ-จ่าย ประจำวัน'!$B26,ผลิต2!P:P)+SUMIF(เส้นแต่งหน้าขนมเค้ก!$C:$C,'รับ-จ่าย ประจำวัน'!$B26,เส้นแต่งหน้าขนมเค้ก!P:P)+SUMIF(แพ็ค!$C:$C,'รับ-จ่าย ประจำวัน'!$B26,แพ็ค!P:P)+SUMIF(ธุรการ!$C:$C,'รับ-จ่าย ประจำวัน'!$B26,ธุรการ!P:P)+SUMIF(เส้นแต่งหน้าขนมปัง!$C:$C,'รับ-จ่าย ประจำวัน'!$B26,เส้นแต่งหน้าขนมปัง!P:P)+SUMIF('วางแผนBC,CJ'!$C:$C,'รับ-จ่าย ประจำวัน'!$B26,'วางแผนBC,CJ'!P:P)+SUMIF(RD!$C:$C,'รับ-จ่าย ประจำวัน'!$B26,RD!P:P)+SUMIF('FG,ออนไล,คัดแยก'!$C:$C,'รับ-จ่าย ประจำวัน'!$B26,'FG,ออนไล,คัดแยก'!P:P)</f>
        <v>0</v>
      </c>
      <c r="AX26" s="16">
        <f>SUMIF(เตรียมส่วนผสม!$C:$C,'รับ-จ่าย ประจำวัน'!$B26,เตรียมส่วนผสม!Q:Q)+SUMIF(กวนไส้!$C:$C,'รับ-จ่าย ประจำวัน'!$B26,กวนไส้!Q:Q)+SUMIF(ผลิต1!$C:$C,'รับ-จ่าย ประจำวัน'!$B26,ผลิต1!Q:Q)+SUMIF(ผลิต2!$C:$C,'รับ-จ่าย ประจำวัน'!$B26,ผลิต2!Q:Q)+SUMIF(เส้นแต่งหน้าขนมเค้ก!$C:$C,'รับ-จ่าย ประจำวัน'!$B26,เส้นแต่งหน้าขนมเค้ก!Q:Q)+SUMIF(แพ็ค!$C:$C,'รับ-จ่าย ประจำวัน'!$B26,แพ็ค!Q:Q)+SUMIF(ธุรการ!$C:$C,'รับ-จ่าย ประจำวัน'!$B26,ธุรการ!Q:Q)+SUMIF(เส้นแต่งหน้าขนมปัง!$C:$C,'รับ-จ่าย ประจำวัน'!$B26,เส้นแต่งหน้าขนมปัง!Q:Q)+SUMIF('วางแผนBC,CJ'!$C:$C,'รับ-จ่าย ประจำวัน'!$B26,'วางแผนBC,CJ'!Q:Q)+SUMIF(RD!$C:$C,'รับ-จ่าย ประจำวัน'!$B26,RD!Q:Q)+SUMIF('FG,ออนไล,คัดแยก'!$C:$C,'รับ-จ่าย ประจำวัน'!$B26,'FG,ออนไล,คัดแยก'!Q:Q)</f>
        <v>0</v>
      </c>
      <c r="AY26" s="16">
        <f>SUMIF(เตรียมส่วนผสม!$C:$C,'รับ-จ่าย ประจำวัน'!$B26,เตรียมส่วนผสม!R:R)+SUMIF(กวนไส้!$C:$C,'รับ-จ่าย ประจำวัน'!$B26,กวนไส้!R:R)+SUMIF(ผลิต1!$C:$C,'รับ-จ่าย ประจำวัน'!$B26,ผลิต1!R:R)+SUMIF(ผลิต2!$C:$C,'รับ-จ่าย ประจำวัน'!$B26,ผลิต2!R:R)+SUMIF(เส้นแต่งหน้าขนมเค้ก!$C:$C,'รับ-จ่าย ประจำวัน'!$B26,เส้นแต่งหน้าขนมเค้ก!R:R)+SUMIF(แพ็ค!$C:$C,'รับ-จ่าย ประจำวัน'!$B26,แพ็ค!R:R)+SUMIF(ธุรการ!$C:$C,'รับ-จ่าย ประจำวัน'!$B26,ธุรการ!R:R)+SUMIF(เส้นแต่งหน้าขนมปัง!$C:$C,'รับ-จ่าย ประจำวัน'!$B26,เส้นแต่งหน้าขนมปัง!R:R)+SUMIF('วางแผนBC,CJ'!$C:$C,'รับ-จ่าย ประจำวัน'!$B26,'วางแผนBC,CJ'!R:R)+SUMIF(RD!$C:$C,'รับ-จ่าย ประจำวัน'!$B26,RD!R:R)+SUMIF('FG,ออนไล,คัดแยก'!$C:$C,'รับ-จ่าย ประจำวัน'!$B26,'FG,ออนไล,คัดแยก'!R:R)</f>
        <v>0</v>
      </c>
      <c r="AZ26" s="16">
        <f>SUMIF(เตรียมส่วนผสม!$C:$C,'รับ-จ่าย ประจำวัน'!$B26,เตรียมส่วนผสม!S:S)+SUMIF(กวนไส้!$C:$C,'รับ-จ่าย ประจำวัน'!$B26,กวนไส้!S:S)+SUMIF(ผลิต1!$C:$C,'รับ-จ่าย ประจำวัน'!$B26,ผลิต1!S:S)+SUMIF(ผลิต2!$C:$C,'รับ-จ่าย ประจำวัน'!$B26,ผลิต2!S:S)+SUMIF(เส้นแต่งหน้าขนมเค้ก!$C:$C,'รับ-จ่าย ประจำวัน'!$B26,เส้นแต่งหน้าขนมเค้ก!S:S)+SUMIF(แพ็ค!$C:$C,'รับ-จ่าย ประจำวัน'!$B26,แพ็ค!S:S)+SUMIF(ธุรการ!$C:$C,'รับ-จ่าย ประจำวัน'!$B26,ธุรการ!S:S)+SUMIF(เส้นแต่งหน้าขนมปัง!$C:$C,'รับ-จ่าย ประจำวัน'!$B26,เส้นแต่งหน้าขนมปัง!S:S)+SUMIF('วางแผนBC,CJ'!$C:$C,'รับ-จ่าย ประจำวัน'!$B26,'วางแผนBC,CJ'!S:S)+SUMIF(RD!$C:$C,'รับ-จ่าย ประจำวัน'!$B26,RD!S:S)+SUMIF('FG,ออนไล,คัดแยก'!$C:$C,'รับ-จ่าย ประจำวัน'!$B26,'FG,ออนไล,คัดแยก'!S:S)</f>
        <v>0</v>
      </c>
      <c r="BA26" s="16">
        <f>SUMIF(เตรียมส่วนผสม!$C:$C,'รับ-จ่าย ประจำวัน'!$B26,เตรียมส่วนผสม!T:T)+SUMIF(กวนไส้!$C:$C,'รับ-จ่าย ประจำวัน'!$B26,กวนไส้!T:T)+SUMIF(ผลิต1!$C:$C,'รับ-จ่าย ประจำวัน'!$B26,ผลิต1!T:T)+SUMIF(ผลิต2!$C:$C,'รับ-จ่าย ประจำวัน'!$B26,ผลิต2!T:T)+SUMIF(เส้นแต่งหน้าขนมเค้ก!$C:$C,'รับ-จ่าย ประจำวัน'!$B26,เส้นแต่งหน้าขนมเค้ก!T:T)+SUMIF(แพ็ค!$C:$C,'รับ-จ่าย ประจำวัน'!$B26,แพ็ค!T:T)+SUMIF(ธุรการ!$C:$C,'รับ-จ่าย ประจำวัน'!$B26,ธุรการ!T:T)+SUMIF(เส้นแต่งหน้าขนมปัง!$C:$C,'รับ-จ่าย ประจำวัน'!$B26,เส้นแต่งหน้าขนมปัง!T:T)+SUMIF('วางแผนBC,CJ'!$C:$C,'รับ-จ่าย ประจำวัน'!$B26,'วางแผนBC,CJ'!T:T)+SUMIF(RD!$C:$C,'รับ-จ่าย ประจำวัน'!$B26,RD!T:T)+SUMIF('FG,ออนไล,คัดแยก'!$C:$C,'รับ-จ่าย ประจำวัน'!$B26,'FG,ออนไล,คัดแยก'!T:T)</f>
        <v>0</v>
      </c>
      <c r="BB26" s="16">
        <f>SUMIF(เตรียมส่วนผสม!$C:$C,'รับ-จ่าย ประจำวัน'!$B26,เตรียมส่วนผสม!U:U)+SUMIF(กวนไส้!$C:$C,'รับ-จ่าย ประจำวัน'!$B26,กวนไส้!U:U)+SUMIF(ผลิต1!$C:$C,'รับ-จ่าย ประจำวัน'!$B26,ผลิต1!U:U)+SUMIF(ผลิต2!$C:$C,'รับ-จ่าย ประจำวัน'!$B26,ผลิต2!U:U)+SUMIF(เส้นแต่งหน้าขนมเค้ก!$C:$C,'รับ-จ่าย ประจำวัน'!$B26,เส้นแต่งหน้าขนมเค้ก!U:U)+SUMIF(แพ็ค!$C:$C,'รับ-จ่าย ประจำวัน'!$B26,แพ็ค!U:U)+SUMIF(ธุรการ!$C:$C,'รับ-จ่าย ประจำวัน'!$B26,ธุรการ!U:U)+SUMIF(เส้นแต่งหน้าขนมปัง!$C:$C,'รับ-จ่าย ประจำวัน'!$B26,เส้นแต่งหน้าขนมปัง!U:U)+SUMIF('วางแผนBC,CJ'!$C:$C,'รับ-จ่าย ประจำวัน'!$B26,'วางแผนBC,CJ'!U:U)+SUMIF(RD!$C:$C,'รับ-จ่าย ประจำวัน'!$B26,RD!U:U)+SUMIF('FG,ออนไล,คัดแยก'!$C:$C,'รับ-จ่าย ประจำวัน'!$B26,'FG,ออนไล,คัดแยก'!U:U)</f>
        <v>0</v>
      </c>
      <c r="BC26" s="16">
        <f>SUMIF(เตรียมส่วนผสม!$C:$C,'รับ-จ่าย ประจำวัน'!$B26,เตรียมส่วนผสม!V:V)+SUMIF(กวนไส้!$C:$C,'รับ-จ่าย ประจำวัน'!$B26,กวนไส้!V:V)+SUMIF(ผลิต1!$C:$C,'รับ-จ่าย ประจำวัน'!$B26,ผลิต1!V:V)+SUMIF(ผลิต2!$C:$C,'รับ-จ่าย ประจำวัน'!$B26,ผลิต2!V:V)+SUMIF(เส้นแต่งหน้าขนมเค้ก!$C:$C,'รับ-จ่าย ประจำวัน'!$B26,เส้นแต่งหน้าขนมเค้ก!V:V)+SUMIF(แพ็ค!$C:$C,'รับ-จ่าย ประจำวัน'!$B26,แพ็ค!V:V)+SUMIF(ธุรการ!$C:$C,'รับ-จ่าย ประจำวัน'!$B26,ธุรการ!V:V)+SUMIF(เส้นแต่งหน้าขนมปัง!$C:$C,'รับ-จ่าย ประจำวัน'!$B26,เส้นแต่งหน้าขนมปัง!V:V)+SUMIF('วางแผนBC,CJ'!$C:$C,'รับ-จ่าย ประจำวัน'!$B26,'วางแผนBC,CJ'!V:V)+SUMIF(RD!$C:$C,'รับ-จ่าย ประจำวัน'!$B26,RD!V:V)+SUMIF('FG,ออนไล,คัดแยก'!$C:$C,'รับ-จ่าย ประจำวัน'!$B26,'FG,ออนไล,คัดแยก'!V:V)</f>
        <v>0</v>
      </c>
      <c r="BD26" s="16">
        <f>SUMIF(เตรียมส่วนผสม!$C:$C,'รับ-จ่าย ประจำวัน'!$B26,เตรียมส่วนผสม!W:W)+SUMIF(กวนไส้!$C:$C,'รับ-จ่าย ประจำวัน'!$B26,กวนไส้!W:W)+SUMIF(ผลิต1!$C:$C,'รับ-จ่าย ประจำวัน'!$B26,ผลิต1!W:W)+SUMIF(ผลิต2!$C:$C,'รับ-จ่าย ประจำวัน'!$B26,ผลิต2!W:W)+SUMIF(เส้นแต่งหน้าขนมเค้ก!$C:$C,'รับ-จ่าย ประจำวัน'!$B26,เส้นแต่งหน้าขนมเค้ก!W:W)+SUMIF(แพ็ค!$C:$C,'รับ-จ่าย ประจำวัน'!$B26,แพ็ค!W:W)+SUMIF(ธุรการ!$C:$C,'รับ-จ่าย ประจำวัน'!$B26,ธุรการ!W:W)+SUMIF(เส้นแต่งหน้าขนมปัง!$C:$C,'รับ-จ่าย ประจำวัน'!$B26,เส้นแต่งหน้าขนมปัง!W:W)+SUMIF('วางแผนBC,CJ'!$C:$C,'รับ-จ่าย ประจำวัน'!$B26,'วางแผนBC,CJ'!W:W)+SUMIF(RD!$C:$C,'รับ-จ่าย ประจำวัน'!$B26,RD!W:W)+SUMIF('FG,ออนไล,คัดแยก'!$C:$C,'รับ-จ่าย ประจำวัน'!$B26,'FG,ออนไล,คัดแยก'!W:W)</f>
        <v>0</v>
      </c>
      <c r="BE26" s="16">
        <f>SUMIF(เตรียมส่วนผสม!$C:$C,'รับ-จ่าย ประจำวัน'!$B26,เตรียมส่วนผสม!X:X)+SUMIF(กวนไส้!$C:$C,'รับ-จ่าย ประจำวัน'!$B26,กวนไส้!X:X)+SUMIF(ผลิต1!$C:$C,'รับ-จ่าย ประจำวัน'!$B26,ผลิต1!X:X)+SUMIF(ผลิต2!$C:$C,'รับ-จ่าย ประจำวัน'!$B26,ผลิต2!X:X)+SUMIF(เส้นแต่งหน้าขนมเค้ก!$C:$C,'รับ-จ่าย ประจำวัน'!$B26,เส้นแต่งหน้าขนมเค้ก!X:X)+SUMIF(แพ็ค!$C:$C,'รับ-จ่าย ประจำวัน'!$B26,แพ็ค!X:X)+SUMIF(ธุรการ!$C:$C,'รับ-จ่าย ประจำวัน'!$B26,ธุรการ!X:X)+SUMIF(เส้นแต่งหน้าขนมปัง!$C:$C,'รับ-จ่าย ประจำวัน'!$B26,เส้นแต่งหน้าขนมปัง!X:X)+SUMIF('วางแผนBC,CJ'!$C:$C,'รับ-จ่าย ประจำวัน'!$B26,'วางแผนBC,CJ'!X:X)+SUMIF(RD!$C:$C,'รับ-จ่าย ประจำวัน'!$B26,RD!X:X)+SUMIF('FG,ออนไล,คัดแยก'!$C:$C,'รับ-จ่าย ประจำวัน'!$B26,'FG,ออนไล,คัดแยก'!X:X)</f>
        <v>0</v>
      </c>
      <c r="BF26" s="16">
        <f>SUMIF(เตรียมส่วนผสม!$C:$C,'รับ-จ่าย ประจำวัน'!$B26,เตรียมส่วนผสม!Y:Y)+SUMIF(กวนไส้!$C:$C,'รับ-จ่าย ประจำวัน'!$B26,กวนไส้!Y:Y)+SUMIF(ผลิต1!$C:$C,'รับ-จ่าย ประจำวัน'!$B26,ผลิต1!Y:Y)+SUMIF(ผลิต2!$C:$C,'รับ-จ่าย ประจำวัน'!$B26,ผลิต2!Y:Y)+SUMIF(เส้นแต่งหน้าขนมเค้ก!$C:$C,'รับ-จ่าย ประจำวัน'!$B26,เส้นแต่งหน้าขนมเค้ก!Y:Y)+SUMIF(แพ็ค!$C:$C,'รับ-จ่าย ประจำวัน'!$B26,แพ็ค!Y:Y)+SUMIF(ธุรการ!$C:$C,'รับ-จ่าย ประจำวัน'!$B26,ธุรการ!Y:Y)+SUMIF(เส้นแต่งหน้าขนมปัง!$C:$C,'รับ-จ่าย ประจำวัน'!$B26,เส้นแต่งหน้าขนมปัง!Y:Y)+SUMIF('วางแผนBC,CJ'!$C:$C,'รับ-จ่าย ประจำวัน'!$B26,'วางแผนBC,CJ'!Y:Y)+SUMIF(RD!$C:$C,'รับ-จ่าย ประจำวัน'!$B26,RD!Y:Y)+SUMIF('FG,ออนไล,คัดแยก'!$C:$C,'รับ-จ่าย ประจำวัน'!$B26,'FG,ออนไล,คัดแยก'!Y:Y)</f>
        <v>0</v>
      </c>
      <c r="BG26" s="16">
        <f>SUMIF(เตรียมส่วนผสม!$C:$C,'รับ-จ่าย ประจำวัน'!$B26,เตรียมส่วนผสม!Z:Z)+SUMIF(กวนไส้!$C:$C,'รับ-จ่าย ประจำวัน'!$B26,กวนไส้!Z:Z)+SUMIF(ผลิต1!$C:$C,'รับ-จ่าย ประจำวัน'!$B26,ผลิต1!Z:Z)+SUMIF(ผลิต2!$C:$C,'รับ-จ่าย ประจำวัน'!$B26,ผลิต2!Z:Z)+SUMIF(เส้นแต่งหน้าขนมเค้ก!$C:$C,'รับ-จ่าย ประจำวัน'!$B26,เส้นแต่งหน้าขนมเค้ก!Z:Z)+SUMIF(แพ็ค!$C:$C,'รับ-จ่าย ประจำวัน'!$B26,แพ็ค!Z:Z)+SUMIF(ธุรการ!$C:$C,'รับ-จ่าย ประจำวัน'!$B26,ธุรการ!Z:Z)+SUMIF(เส้นแต่งหน้าขนมปัง!$C:$C,'รับ-จ่าย ประจำวัน'!$B26,เส้นแต่งหน้าขนมปัง!Z:Z)+SUMIF('วางแผนBC,CJ'!$C:$C,'รับ-จ่าย ประจำวัน'!$B26,'วางแผนBC,CJ'!Z:Z)+SUMIF(RD!$C:$C,'รับ-จ่าย ประจำวัน'!$B26,RD!Z:Z)+SUMIF('FG,ออนไล,คัดแยก'!$C:$C,'รับ-จ่าย ประจำวัน'!$B26,'FG,ออนไล,คัดแยก'!Z:Z)</f>
        <v>0</v>
      </c>
      <c r="BH26" s="16">
        <f>SUMIF(เตรียมส่วนผสม!$C:$C,'รับ-จ่าย ประจำวัน'!$B26,เตรียมส่วนผสม!AA:AA)+SUMIF(กวนไส้!$C:$C,'รับ-จ่าย ประจำวัน'!$B26,กวนไส้!AA:AA)+SUMIF(ผลิต1!$C:$C,'รับ-จ่าย ประจำวัน'!$B26,ผลิต1!AA:AA)+SUMIF(ผลิต2!$C:$C,'รับ-จ่าย ประจำวัน'!$B26,ผลิต2!AA:AA)+SUMIF(เส้นแต่งหน้าขนมเค้ก!$C:$C,'รับ-จ่าย ประจำวัน'!$B26,เส้นแต่งหน้าขนมเค้ก!AA:AA)+SUMIF(แพ็ค!$C:$C,'รับ-จ่าย ประจำวัน'!$B26,แพ็ค!AA:AA)+SUMIF(ธุรการ!$C:$C,'รับ-จ่าย ประจำวัน'!$B26,ธุรการ!AA:AA)+SUMIF(เส้นแต่งหน้าขนมปัง!$C:$C,'รับ-จ่าย ประจำวัน'!$B26,เส้นแต่งหน้าขนมปัง!AA:AA)+SUMIF('วางแผนBC,CJ'!$C:$C,'รับ-จ่าย ประจำวัน'!$B26,'วางแผนBC,CJ'!AA:AA)+SUMIF(RD!$C:$C,'รับ-จ่าย ประจำวัน'!$B26,RD!AA:AA)+SUMIF('FG,ออนไล,คัดแยก'!$C:$C,'รับ-จ่าย ประจำวัน'!$B26,'FG,ออนไล,คัดแยก'!AA:AA)</f>
        <v>0</v>
      </c>
      <c r="BI26" s="16">
        <f>SUMIF(เตรียมส่วนผสม!$C:$C,'รับ-จ่าย ประจำวัน'!$B26,เตรียมส่วนผสม!AB:AB)+SUMIF(กวนไส้!$C:$C,'รับ-จ่าย ประจำวัน'!$B26,กวนไส้!AB:AB)+SUMIF(ผลิต1!$C:$C,'รับ-จ่าย ประจำวัน'!$B26,ผลิต1!AB:AB)+SUMIF(ผลิต2!$C:$C,'รับ-จ่าย ประจำวัน'!$B26,ผลิต2!AB:AB)+SUMIF(เส้นแต่งหน้าขนมเค้ก!$C:$C,'รับ-จ่าย ประจำวัน'!$B26,เส้นแต่งหน้าขนมเค้ก!AB:AB)+SUMIF(แพ็ค!$C:$C,'รับ-จ่าย ประจำวัน'!$B26,แพ็ค!AB:AB)+SUMIF(ธุรการ!$C:$C,'รับ-จ่าย ประจำวัน'!$B26,ธุรการ!AB:AB)+SUMIF(เส้นแต่งหน้าขนมปัง!$C:$C,'รับ-จ่าย ประจำวัน'!$B26,เส้นแต่งหน้าขนมปัง!AB:AB)+SUMIF('วางแผนBC,CJ'!$C:$C,'รับ-จ่าย ประจำวัน'!$B26,'วางแผนBC,CJ'!AB:AB)+SUMIF(RD!$C:$C,'รับ-จ่าย ประจำวัน'!$B26,RD!AB:AB)+SUMIF('FG,ออนไล,คัดแยก'!$C:$C,'รับ-จ่าย ประจำวัน'!$B26,'FG,ออนไล,คัดแยก'!AB:AB)</f>
        <v>0</v>
      </c>
      <c r="BJ26" s="16">
        <f>SUMIF(เตรียมส่วนผสม!$C:$C,'รับ-จ่าย ประจำวัน'!$B26,เตรียมส่วนผสม!AC:AC)+SUMIF(กวนไส้!$C:$C,'รับ-จ่าย ประจำวัน'!$B26,กวนไส้!AC:AC)+SUMIF(ผลิต1!$C:$C,'รับ-จ่าย ประจำวัน'!$B26,ผลิต1!AC:AC)+SUMIF(ผลิต2!$C:$C,'รับ-จ่าย ประจำวัน'!$B26,ผลิต2!AC:AC)+SUMIF(เส้นแต่งหน้าขนมเค้ก!$C:$C,'รับ-จ่าย ประจำวัน'!$B26,เส้นแต่งหน้าขนมเค้ก!AC:AC)+SUMIF(แพ็ค!$C:$C,'รับ-จ่าย ประจำวัน'!$B26,แพ็ค!AC:AC)+SUMIF(ธุรการ!$C:$C,'รับ-จ่าย ประจำวัน'!$B26,ธุรการ!AC:AC)+SUMIF(เส้นแต่งหน้าขนมปัง!$C:$C,'รับ-จ่าย ประจำวัน'!$B26,เส้นแต่งหน้าขนมปัง!AC:AC)+SUMIF('วางแผนBC,CJ'!$C:$C,'รับ-จ่าย ประจำวัน'!$B26,'วางแผนBC,CJ'!AC:AC)+SUMIF(RD!$C:$C,'รับ-จ่าย ประจำวัน'!$B26,RD!AC:AC)+SUMIF('FG,ออนไล,คัดแยก'!$C:$C,'รับ-จ่าย ประจำวัน'!$B26,'FG,ออนไล,คัดแยก'!AC:AC)</f>
        <v>0</v>
      </c>
      <c r="BK26" s="16">
        <f>SUMIF(เตรียมส่วนผสม!$C:$C,'รับ-จ่าย ประจำวัน'!$B26,เตรียมส่วนผสม!AD:AD)+SUMIF(กวนไส้!$C:$C,'รับ-จ่าย ประจำวัน'!$B26,กวนไส้!AD:AD)+SUMIF(ผลิต1!$C:$C,'รับ-จ่าย ประจำวัน'!$B26,ผลิต1!AD:AD)+SUMIF(ผลิต2!$C:$C,'รับ-จ่าย ประจำวัน'!$B26,ผลิต2!AD:AD)+SUMIF(เส้นแต่งหน้าขนมเค้ก!$C:$C,'รับ-จ่าย ประจำวัน'!$B26,เส้นแต่งหน้าขนมเค้ก!AD:AD)+SUMIF(แพ็ค!$C:$C,'รับ-จ่าย ประจำวัน'!$B26,แพ็ค!AD:AD)+SUMIF(ธุรการ!$C:$C,'รับ-จ่าย ประจำวัน'!$B26,ธุรการ!AD:AD)+SUMIF(เส้นแต่งหน้าขนมปัง!$C:$C,'รับ-จ่าย ประจำวัน'!$B26,เส้นแต่งหน้าขนมปัง!AD:AD)+SUMIF('วางแผนBC,CJ'!$C:$C,'รับ-จ่าย ประจำวัน'!$B26,'วางแผนBC,CJ'!AD:AD)+SUMIF(RD!$C:$C,'รับ-จ่าย ประจำวัน'!$B26,RD!AD:AD)+SUMIF('FG,ออนไล,คัดแยก'!$C:$C,'รับ-จ่าย ประจำวัน'!$B26,'FG,ออนไล,คัดแยก'!AD:AD)</f>
        <v>0</v>
      </c>
      <c r="BL26" s="16">
        <f>SUMIF(เตรียมส่วนผสม!$C:$C,'รับ-จ่าย ประจำวัน'!$B26,เตรียมส่วนผสม!AE:AE)+SUMIF(กวนไส้!$C:$C,'รับ-จ่าย ประจำวัน'!$B26,กวนไส้!AE:AE)+SUMIF(ผลิต1!$C:$C,'รับ-จ่าย ประจำวัน'!$B26,ผลิต1!AE:AE)+SUMIF(ผลิต2!$C:$C,'รับ-จ่าย ประจำวัน'!$B26,ผลิต2!AE:AE)+SUMIF(เส้นแต่งหน้าขนมเค้ก!$C:$C,'รับ-จ่าย ประจำวัน'!$B26,เส้นแต่งหน้าขนมเค้ก!AE:AE)+SUMIF(แพ็ค!$C:$C,'รับ-จ่าย ประจำวัน'!$B26,แพ็ค!AE:AE)+SUMIF(ธุรการ!$C:$C,'รับ-จ่าย ประจำวัน'!$B26,ธุรการ!AE:AE)+SUMIF(เส้นแต่งหน้าขนมปัง!$C:$C,'รับ-จ่าย ประจำวัน'!$B26,เส้นแต่งหน้าขนมปัง!AE:AE)+SUMIF('วางแผนBC,CJ'!$C:$C,'รับ-จ่าย ประจำวัน'!$B26,'วางแผนBC,CJ'!AE:AE)+SUMIF(RD!$C:$C,'รับ-จ่าย ประจำวัน'!$B26,RD!AE:AE)+SUMIF('FG,ออนไล,คัดแยก'!$C:$C,'รับ-จ่าย ประจำวัน'!$B26,'FG,ออนไล,คัดแยก'!AE:AE)</f>
        <v>0</v>
      </c>
      <c r="BM26" s="16">
        <f>SUMIF(เตรียมส่วนผสม!$C:$C,'รับ-จ่าย ประจำวัน'!$B26,เตรียมส่วนผสม!AF:AF)+SUMIF(กวนไส้!$C:$C,'รับ-จ่าย ประจำวัน'!$B26,กวนไส้!AF:AF)+SUMIF(ผลิต1!$C:$C,'รับ-จ่าย ประจำวัน'!$B26,ผลิต1!AF:AF)+SUMIF(ผลิต2!$C:$C,'รับ-จ่าย ประจำวัน'!$B26,ผลิต2!AF:AF)+SUMIF(เส้นแต่งหน้าขนมเค้ก!$C:$C,'รับ-จ่าย ประจำวัน'!$B26,เส้นแต่งหน้าขนมเค้ก!AF:AF)+SUMIF(แพ็ค!$C:$C,'รับ-จ่าย ประจำวัน'!$B26,แพ็ค!AF:AF)+SUMIF(ธุรการ!$C:$C,'รับ-จ่าย ประจำวัน'!$B26,ธุรการ!AF:AF)+SUMIF(เส้นแต่งหน้าขนมปัง!$C:$C,'รับ-จ่าย ประจำวัน'!$B26,เส้นแต่งหน้าขนมปัง!AF:AF)+SUMIF('วางแผนBC,CJ'!$C:$C,'รับ-จ่าย ประจำวัน'!$B26,'วางแผนBC,CJ'!AF:AF)+SUMIF(RD!$C:$C,'รับ-จ่าย ประจำวัน'!$B26,RD!AF:AF)+SUMIF('FG,ออนไล,คัดแยก'!$C:$C,'รับ-จ่าย ประจำวัน'!$B26,'FG,ออนไล,คัดแยก'!AF:AF)</f>
        <v>0</v>
      </c>
      <c r="BN26" s="16">
        <f>SUMIF(เตรียมส่วนผสม!$C:$C,'รับ-จ่าย ประจำวัน'!$B26,เตรียมส่วนผสม!AG:AG)+SUMIF(กวนไส้!$C:$C,'รับ-จ่าย ประจำวัน'!$B26,กวนไส้!AG:AG)+SUMIF(ผลิต1!$C:$C,'รับ-จ่าย ประจำวัน'!$B26,ผลิต1!AG:AG)+SUMIF(ผลิต2!$C:$C,'รับ-จ่าย ประจำวัน'!$B26,ผลิต2!AG:AG)+SUMIF(เส้นแต่งหน้าขนมเค้ก!$C:$C,'รับ-จ่าย ประจำวัน'!$B26,เส้นแต่งหน้าขนมเค้ก!AG:AG)+SUMIF(แพ็ค!$C:$C,'รับ-จ่าย ประจำวัน'!$B26,แพ็ค!AG:AG)+SUMIF(ธุรการ!$C:$C,'รับ-จ่าย ประจำวัน'!$B26,ธุรการ!AG:AG)+SUMIF(เส้นแต่งหน้าขนมปัง!$C:$C,'รับ-จ่าย ประจำวัน'!$B26,เส้นแต่งหน้าขนมปัง!AG:AG)+SUMIF('วางแผนBC,CJ'!$C:$C,'รับ-จ่าย ประจำวัน'!$B26,'วางแผนBC,CJ'!AG:AG)+SUMIF(RD!$C:$C,'รับ-จ่าย ประจำวัน'!$B26,RD!AG:AG)+SUMIF('FG,ออนไล,คัดแยก'!$C:$C,'รับ-จ่าย ประจำวัน'!$B26,'FG,ออนไล,คัดแยก'!AG:AG)</f>
        <v>0</v>
      </c>
      <c r="BO26" s="16">
        <f>SUMIF(เตรียมส่วนผสม!$C:$C,'รับ-จ่าย ประจำวัน'!$B26,เตรียมส่วนผสม!AH:AH)+SUMIF(กวนไส้!$C:$C,'รับ-จ่าย ประจำวัน'!$B26,กวนไส้!AH:AH)+SUMIF(ผลิต1!$C:$C,'รับ-จ่าย ประจำวัน'!$B26,ผลิต1!AH:AH)+SUMIF(ผลิต2!$C:$C,'รับ-จ่าย ประจำวัน'!$B26,ผลิต2!AH:AH)+SUMIF(เส้นแต่งหน้าขนมเค้ก!$C:$C,'รับ-จ่าย ประจำวัน'!$B26,เส้นแต่งหน้าขนมเค้ก!AH:AH)+SUMIF(แพ็ค!$C:$C,'รับ-จ่าย ประจำวัน'!$B26,แพ็ค!AH:AH)+SUMIF(ธุรการ!$C:$C,'รับ-จ่าย ประจำวัน'!$B26,ธุรการ!AH:AH)+SUMIF(เส้นแต่งหน้าขนมปัง!$C:$C,'รับ-จ่าย ประจำวัน'!$B26,เส้นแต่งหน้าขนมปัง!AH:AH)+SUMIF('วางแผนBC,CJ'!$C:$C,'รับ-จ่าย ประจำวัน'!$B26,'วางแผนBC,CJ'!AH:AH)+SUMIF(RD!$C:$C,'รับ-จ่าย ประจำวัน'!$B26,RD!AH:AH)+SUMIF('FG,ออนไล,คัดแยก'!$C:$C,'รับ-จ่าย ประจำวัน'!$B26,'FG,ออนไล,คัดแยก'!AH:AH)</f>
        <v>0</v>
      </c>
      <c r="BP26" s="16">
        <f>SUMIF(เตรียมส่วนผสม!$C:$C,'รับ-จ่าย ประจำวัน'!$B26,เตรียมส่วนผสม!AI:AI)+SUMIF(กวนไส้!$C:$C,'รับ-จ่าย ประจำวัน'!$B26,กวนไส้!AI:AI)+SUMIF(ผลิต1!$C:$C,'รับ-จ่าย ประจำวัน'!$B26,ผลิต1!AI:AI)+SUMIF(ผลิต2!$C:$C,'รับ-จ่าย ประจำวัน'!$B26,ผลิต2!AI:AI)+SUMIF(เส้นแต่งหน้าขนมเค้ก!$C:$C,'รับ-จ่าย ประจำวัน'!$B26,เส้นแต่งหน้าขนมเค้ก!AI:AI)+SUMIF(แพ็ค!$C:$C,'รับ-จ่าย ประจำวัน'!$B26,แพ็ค!AI:AI)+SUMIF(ธุรการ!$C:$C,'รับ-จ่าย ประจำวัน'!$B26,ธุรการ!AI:AI)+SUMIF(เส้นแต่งหน้าขนมปัง!$C:$C,'รับ-จ่าย ประจำวัน'!$B26,เส้นแต่งหน้าขนมปัง!AI:AI)+SUMIF('วางแผนBC,CJ'!$C:$C,'รับ-จ่าย ประจำวัน'!$B26,'วางแผนBC,CJ'!AI:AI)+SUMIF(RD!$C:$C,'รับ-จ่าย ประจำวัน'!$B26,RD!AI:AI)+SUMIF('FG,ออนไล,คัดแยก'!$C:$C,'รับ-จ่าย ประจำวัน'!$B26,'FG,ออนไล,คัดแยก'!AI:AI)</f>
        <v>0</v>
      </c>
      <c r="BQ26" s="16">
        <f>SUMIF(เตรียมส่วนผสม!$C:$C,'รับ-จ่าย ประจำวัน'!$B26,เตรียมส่วนผสม!AJ:AJ)+SUMIF(กวนไส้!$C:$C,'รับ-จ่าย ประจำวัน'!$B26,กวนไส้!AJ:AJ)+SUMIF(ผลิต1!$C:$C,'รับ-จ่าย ประจำวัน'!$B26,ผลิต1!AJ:AJ)+SUMIF(ผลิต2!$C:$C,'รับ-จ่าย ประจำวัน'!$B26,ผลิต2!AJ:AJ)+SUMIF(เส้นแต่งหน้าขนมเค้ก!$C:$C,'รับ-จ่าย ประจำวัน'!$B26,เส้นแต่งหน้าขนมเค้ก!AJ:AJ)+SUMIF(แพ็ค!$C:$C,'รับ-จ่าย ประจำวัน'!$B26,แพ็ค!AJ:AJ)+SUMIF(ธุรการ!$C:$C,'รับ-จ่าย ประจำวัน'!$B26,ธุรการ!AJ:AJ)+SUMIF(เส้นแต่งหน้าขนมปัง!$C:$C,'รับ-จ่าย ประจำวัน'!$B26,เส้นแต่งหน้าขนมปัง!AJ:AJ)+SUMIF('วางแผนBC,CJ'!$C:$C,'รับ-จ่าย ประจำวัน'!$B26,'วางแผนBC,CJ'!AJ:AJ)+SUMIF(RD!$C:$C,'รับ-จ่าย ประจำวัน'!$B26,RD!AJ:AJ)+SUMIF('FG,ออนไล,คัดแยก'!$C:$C,'รับ-จ่าย ประจำวัน'!$B26,'FG,ออนไล,คัดแยก'!AJ:AJ)</f>
        <v>0</v>
      </c>
      <c r="BR26" s="16">
        <f>SUMIF(เตรียมส่วนผสม!$C:$C,'รับ-จ่าย ประจำวัน'!$B26,เตรียมส่วนผสม!AK:AK)+SUMIF(กวนไส้!$C:$C,'รับ-จ่าย ประจำวัน'!$B26,กวนไส้!AK:AK)+SUMIF(ผลิต1!$C:$C,'รับ-จ่าย ประจำวัน'!$B26,ผลิต1!AK:AK)+SUMIF(ผลิต2!$C:$C,'รับ-จ่าย ประจำวัน'!$B26,ผลิต2!AK:AK)+SUMIF(เส้นแต่งหน้าขนมเค้ก!$C:$C,'รับ-จ่าย ประจำวัน'!$B26,เส้นแต่งหน้าขนมเค้ก!AK:AK)+SUMIF(แพ็ค!$C:$C,'รับ-จ่าย ประจำวัน'!$B26,แพ็ค!AK:AK)+SUMIF(ธุรการ!$C:$C,'รับ-จ่าย ประจำวัน'!$B26,ธุรการ!AK:AK)+SUMIF(เส้นแต่งหน้าขนมปัง!$C:$C,'รับ-จ่าย ประจำวัน'!$B26,เส้นแต่งหน้าขนมปัง!AK:AK)+SUMIF('วางแผนBC,CJ'!$C:$C,'รับ-จ่าย ประจำวัน'!$B26,'วางแผนBC,CJ'!AK:AK)+SUMIF(RD!$C:$C,'รับ-จ่าย ประจำวัน'!$B26,RD!AK:AK)+SUMIF('FG,ออนไล,คัดแยก'!$C:$C,'รับ-จ่าย ประจำวัน'!$B26,'FG,ออนไล,คัดแยก'!AK:AK)</f>
        <v>0</v>
      </c>
      <c r="BS26" s="16">
        <f>SUMIF(เตรียมส่วนผสม!$C:$C,'รับ-จ่าย ประจำวัน'!$B26,เตรียมส่วนผสม!AL:AL)+SUMIF(กวนไส้!$C:$C,'รับ-จ่าย ประจำวัน'!$B26,กวนไส้!AL:AL)+SUMIF(ผลิต1!$C:$C,'รับ-จ่าย ประจำวัน'!$B26,ผลิต1!AL:AL)+SUMIF(ผลิต2!$C:$C,'รับ-จ่าย ประจำวัน'!$B26,ผลิต2!AL:AL)+SUMIF(เส้นแต่งหน้าขนมเค้ก!$C:$C,'รับ-จ่าย ประจำวัน'!$B26,เส้นแต่งหน้าขนมเค้ก!AL:AL)+SUMIF(แพ็ค!$C:$C,'รับ-จ่าย ประจำวัน'!$B26,แพ็ค!AL:AL)+SUMIF(ธุรการ!$C:$C,'รับ-จ่าย ประจำวัน'!$B26,ธุรการ!AL:AL)+SUMIF(เส้นแต่งหน้าขนมปัง!$C:$C,'รับ-จ่าย ประจำวัน'!$B26,เส้นแต่งหน้าขนมปัง!AL:AL)+SUMIF('วางแผนBC,CJ'!$C:$C,'รับ-จ่าย ประจำวัน'!$B26,'วางแผนBC,CJ'!AL:AL)+SUMIF(RD!$C:$C,'รับ-จ่าย ประจำวัน'!$B26,RD!AL:AL)+SUMIF('FG,ออนไล,คัดแยก'!$C:$C,'รับ-จ่าย ประจำวัน'!$B26,'FG,ออนไล,คัดแยก'!AL:AL)</f>
        <v>0</v>
      </c>
      <c r="BT26" s="18">
        <f t="shared" si="1"/>
        <v>1200</v>
      </c>
      <c r="BU26" s="116"/>
      <c r="BV26" s="146">
        <f t="shared" si="2"/>
        <v>0</v>
      </c>
      <c r="BW26" s="183">
        <v>30</v>
      </c>
      <c r="BX26" s="172">
        <f t="shared" si="11"/>
        <v>40</v>
      </c>
      <c r="BY26" s="188">
        <f t="shared" si="3"/>
        <v>0</v>
      </c>
      <c r="BZ26" s="180">
        <f t="shared" ca="1" si="4"/>
        <v>46203</v>
      </c>
      <c r="CA26" s="93">
        <v>4000</v>
      </c>
      <c r="CB26" s="93"/>
      <c r="CC26" s="93"/>
      <c r="CD26" s="93"/>
      <c r="CE26" s="93"/>
      <c r="CF26" s="93"/>
      <c r="CG26" s="93"/>
      <c r="CH26" s="93"/>
      <c r="CI26" s="93"/>
      <c r="CJ26" s="97"/>
      <c r="CK26" s="9">
        <f t="shared" si="5"/>
        <v>0</v>
      </c>
    </row>
    <row r="27" spans="1:89" hidden="1" x14ac:dyDescent="0.5">
      <c r="A27" s="149" t="s">
        <v>158</v>
      </c>
      <c r="B27" s="34">
        <v>1020501014</v>
      </c>
      <c r="C27" s="10" t="s">
        <v>1521</v>
      </c>
      <c r="D27" s="135" t="s">
        <v>61</v>
      </c>
      <c r="E27" s="11">
        <v>0</v>
      </c>
      <c r="F27" s="75"/>
      <c r="G27" s="11" t="s">
        <v>62</v>
      </c>
      <c r="H27" s="12">
        <v>2150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3"/>
      <c r="AF27" s="13"/>
      <c r="AG27" s="13"/>
      <c r="AH27" s="13"/>
      <c r="AI27" s="14"/>
      <c r="AJ27" s="14"/>
      <c r="AK27" s="14"/>
      <c r="AL27" s="14"/>
      <c r="AM27" s="14"/>
      <c r="AN27" s="15">
        <f t="shared" si="0"/>
        <v>0</v>
      </c>
      <c r="AO27" s="16">
        <f>SUMIF(เตรียมส่วนผสม!$C:$C,'รับ-จ่าย ประจำวัน'!$B27,เตรียมส่วนผสม!H:H)+SUMIF(กวนไส้!$C:$C,'รับ-จ่าย ประจำวัน'!$B27,กวนไส้!H:H)+SUMIF(ผลิต1!$C:$C,'รับ-จ่าย ประจำวัน'!$B27,ผลิต1!H:H)+SUMIF(ผลิต2!$C:$C,'รับ-จ่าย ประจำวัน'!$B27,ผลิต2!H:H)+SUMIF(เส้นแต่งหน้าขนมเค้ก!$C:$C,'รับ-จ่าย ประจำวัน'!$B27,เส้นแต่งหน้าขนมเค้ก!H:H)+SUMIF(แพ็ค!$C:$C,'รับ-จ่าย ประจำวัน'!$B27,แพ็ค!H:H)+SUMIF(ธุรการ!$C:$C,'รับ-จ่าย ประจำวัน'!$B27,ธุรการ!H:H)+SUMIF(เส้นแต่งหน้าขนมปัง!$C:$C,'รับ-จ่าย ประจำวัน'!$B27,เส้นแต่งหน้าขนมปัง!H:H)+SUMIF('วางแผนBC,CJ'!$C:$C,'รับ-จ่าย ประจำวัน'!$B27,'วางแผนBC,CJ'!H:H)+SUMIF(RD!$C:$C,'รับ-จ่าย ประจำวัน'!$B27,RD!H:H)+SUMIF('FG,ออนไล,คัดแยก'!$C:$C,'รับ-จ่าย ประจำวัน'!$B27,'FG,ออนไล,คัดแยก'!H:H)</f>
        <v>0</v>
      </c>
      <c r="AP27" s="16">
        <f>SUMIF(เตรียมส่วนผสม!$C:$C,'รับ-จ่าย ประจำวัน'!$B27,เตรียมส่วนผสม!I:I)+SUMIF(กวนไส้!$C:$C,'รับ-จ่าย ประจำวัน'!$B27,กวนไส้!I:I)+SUMIF(ผลิต1!$C:$C,'รับ-จ่าย ประจำวัน'!$B27,ผลิต1!I:I)+SUMIF(ผลิต2!$C:$C,'รับ-จ่าย ประจำวัน'!$B27,ผลิต2!I:I)+SUMIF(เส้นแต่งหน้าขนมเค้ก!$C:$C,'รับ-จ่าย ประจำวัน'!$B27,เส้นแต่งหน้าขนมเค้ก!I:I)+SUMIF(แพ็ค!$C:$C,'รับ-จ่าย ประจำวัน'!$B27,แพ็ค!I:I)+SUMIF(ธุรการ!$C:$C,'รับ-จ่าย ประจำวัน'!$B27,ธุรการ!I:I)+SUMIF(เส้นแต่งหน้าขนมปัง!$C:$C,'รับ-จ่าย ประจำวัน'!$B27,เส้นแต่งหน้าขนมปัง!I:I)+SUMIF('วางแผนBC,CJ'!$C:$C,'รับ-จ่าย ประจำวัน'!$B27,'วางแผนBC,CJ'!I:I)+SUMIF(RD!$C:$C,'รับ-จ่าย ประจำวัน'!$B27,RD!I:I)+SUMIF('FG,ออนไล,คัดแยก'!$C:$C,'รับ-จ่าย ประจำวัน'!$B27,'FG,ออนไล,คัดแยก'!I:I)</f>
        <v>0</v>
      </c>
      <c r="AQ27" s="16">
        <f>SUMIF(เตรียมส่วนผสม!$C:$C,'รับ-จ่าย ประจำวัน'!$B27,เตรียมส่วนผสม!J:J)+SUMIF(กวนไส้!$C:$C,'รับ-จ่าย ประจำวัน'!$B27,กวนไส้!J:J)+SUMIF(ผลิต1!$C:$C,'รับ-จ่าย ประจำวัน'!$B27,ผลิต1!J:J)+SUMIF(ผลิต2!$C:$C,'รับ-จ่าย ประจำวัน'!$B27,ผลิต2!J:J)+SUMIF(เส้นแต่งหน้าขนมเค้ก!$C:$C,'รับ-จ่าย ประจำวัน'!$B27,เส้นแต่งหน้าขนมเค้ก!J:J)+SUMIF(แพ็ค!$C:$C,'รับ-จ่าย ประจำวัน'!$B27,แพ็ค!J:J)+SUMIF(ธุรการ!$C:$C,'รับ-จ่าย ประจำวัน'!$B27,ธุรการ!J:J)+SUMIF(เส้นแต่งหน้าขนมปัง!$C:$C,'รับ-จ่าย ประจำวัน'!$B27,เส้นแต่งหน้าขนมปัง!J:J)+SUMIF('วางแผนBC,CJ'!$C:$C,'รับ-จ่าย ประจำวัน'!$B27,'วางแผนBC,CJ'!J:J)+SUMIF(RD!$C:$C,'รับ-จ่าย ประจำวัน'!$B27,RD!J:J)+SUMIF('FG,ออนไล,คัดแยก'!$C:$C,'รับ-จ่าย ประจำวัน'!$B27,'FG,ออนไล,คัดแยก'!J:J)</f>
        <v>0</v>
      </c>
      <c r="AR27" s="16">
        <f>SUMIF(เตรียมส่วนผสม!$C:$C,'รับ-จ่าย ประจำวัน'!$B27,เตรียมส่วนผสม!K:K)+SUMIF(กวนไส้!$C:$C,'รับ-จ่าย ประจำวัน'!$B27,กวนไส้!K:K)+SUMIF(ผลิต1!$C:$C,'รับ-จ่าย ประจำวัน'!$B27,ผลิต1!K:K)+SUMIF(ผลิต2!$C:$C,'รับ-จ่าย ประจำวัน'!$B27,ผลิต2!K:K)+SUMIF(เส้นแต่งหน้าขนมเค้ก!$C:$C,'รับ-จ่าย ประจำวัน'!$B27,เส้นแต่งหน้าขนมเค้ก!K:K)+SUMIF(แพ็ค!$C:$C,'รับ-จ่าย ประจำวัน'!$B27,แพ็ค!K:K)+SUMIF(ธุรการ!$C:$C,'รับ-จ่าย ประจำวัน'!$B27,ธุรการ!K:K)+SUMIF(เส้นแต่งหน้าขนมปัง!$C:$C,'รับ-จ่าย ประจำวัน'!$B27,เส้นแต่งหน้าขนมปัง!K:K)+SUMIF('วางแผนBC,CJ'!$C:$C,'รับ-จ่าย ประจำวัน'!$B27,'วางแผนBC,CJ'!K:K)+SUMIF(RD!$C:$C,'รับ-จ่าย ประจำวัน'!$B27,RD!K:K)+SUMIF('FG,ออนไล,คัดแยก'!$C:$C,'รับ-จ่าย ประจำวัน'!$B27,'FG,ออนไล,คัดแยก'!K:K)</f>
        <v>0</v>
      </c>
      <c r="AS27" s="16">
        <f>SUMIF(เตรียมส่วนผสม!$C:$C,'รับ-จ่าย ประจำวัน'!$B27,เตรียมส่วนผสม!L:L)+SUMIF(กวนไส้!$C:$C,'รับ-จ่าย ประจำวัน'!$B27,กวนไส้!L:L)+SUMIF(ผลิต1!$C:$C,'รับ-จ่าย ประจำวัน'!$B27,ผลิต1!L:L)+SUMIF(ผลิต2!$C:$C,'รับ-จ่าย ประจำวัน'!$B27,ผลิต2!L:L)+SUMIF(เส้นแต่งหน้าขนมเค้ก!$C:$C,'รับ-จ่าย ประจำวัน'!$B27,เส้นแต่งหน้าขนมเค้ก!L:L)+SUMIF(แพ็ค!$C:$C,'รับ-จ่าย ประจำวัน'!$B27,แพ็ค!L:L)+SUMIF(ธุรการ!$C:$C,'รับ-จ่าย ประจำวัน'!$B27,ธุรการ!L:L)+SUMIF(เส้นแต่งหน้าขนมปัง!$C:$C,'รับ-จ่าย ประจำวัน'!$B27,เส้นแต่งหน้าขนมปัง!L:L)+SUMIF('วางแผนBC,CJ'!$C:$C,'รับ-จ่าย ประจำวัน'!$B27,'วางแผนBC,CJ'!L:L)+SUMIF(RD!$C:$C,'รับ-จ่าย ประจำวัน'!$B27,RD!L:L)+SUMIF('FG,ออนไล,คัดแยก'!$C:$C,'รับ-จ่าย ประจำวัน'!$B27,'FG,ออนไล,คัดแยก'!L:L)</f>
        <v>0</v>
      </c>
      <c r="AT27" s="16">
        <f>SUMIF(เตรียมส่วนผสม!$C:$C,'รับ-จ่าย ประจำวัน'!$B27,เตรียมส่วนผสม!M:M)+SUMIF(กวนไส้!$C:$C,'รับ-จ่าย ประจำวัน'!$B27,กวนไส้!M:M)+SUMIF(ผลิต1!$C:$C,'รับ-จ่าย ประจำวัน'!$B27,ผลิต1!M:M)+SUMIF(ผลิต2!$C:$C,'รับ-จ่าย ประจำวัน'!$B27,ผลิต2!M:M)+SUMIF(เส้นแต่งหน้าขนมเค้ก!$C:$C,'รับ-จ่าย ประจำวัน'!$B27,เส้นแต่งหน้าขนมเค้ก!M:M)+SUMIF(แพ็ค!$C:$C,'รับ-จ่าย ประจำวัน'!$B27,แพ็ค!M:M)+SUMIF(ธุรการ!$C:$C,'รับ-จ่าย ประจำวัน'!$B27,ธุรการ!M:M)+SUMIF(เส้นแต่งหน้าขนมปัง!$C:$C,'รับ-จ่าย ประจำวัน'!$B27,เส้นแต่งหน้าขนมปัง!M:M)+SUMIF('วางแผนBC,CJ'!$C:$C,'รับ-จ่าย ประจำวัน'!$B27,'วางแผนBC,CJ'!M:M)+SUMIF(RD!$C:$C,'รับ-จ่าย ประจำวัน'!$B27,RD!M:M)+SUMIF('FG,ออนไล,คัดแยก'!$C:$C,'รับ-จ่าย ประจำวัน'!$B27,'FG,ออนไล,คัดแยก'!M:M)</f>
        <v>0</v>
      </c>
      <c r="AU27" s="16">
        <f>SUMIF(เตรียมส่วนผสม!$C:$C,'รับ-จ่าย ประจำวัน'!$B27,เตรียมส่วนผสม!N:N)+SUMIF(กวนไส้!$C:$C,'รับ-จ่าย ประจำวัน'!$B27,กวนไส้!N:N)+SUMIF(ผลิต1!$C:$C,'รับ-จ่าย ประจำวัน'!$B27,ผลิต1!N:N)+SUMIF(ผลิต2!$C:$C,'รับ-จ่าย ประจำวัน'!$B27,ผลิต2!N:N)+SUMIF(เส้นแต่งหน้าขนมเค้ก!$C:$C,'รับ-จ่าย ประจำวัน'!$B27,เส้นแต่งหน้าขนมเค้ก!N:N)+SUMIF(แพ็ค!$C:$C,'รับ-จ่าย ประจำวัน'!$B27,แพ็ค!N:N)+SUMIF(ธุรการ!$C:$C,'รับ-จ่าย ประจำวัน'!$B27,ธุรการ!N:N)+SUMIF(เส้นแต่งหน้าขนมปัง!$C:$C,'รับ-จ่าย ประจำวัน'!$B27,เส้นแต่งหน้าขนมปัง!N:N)+SUMIF('วางแผนBC,CJ'!$C:$C,'รับ-จ่าย ประจำวัน'!$B27,'วางแผนBC,CJ'!N:N)+SUMIF(RD!$C:$C,'รับ-จ่าย ประจำวัน'!$B27,RD!N:N)+SUMIF('FG,ออนไล,คัดแยก'!$C:$C,'รับ-จ่าย ประจำวัน'!$B27,'FG,ออนไล,คัดแยก'!N:N)</f>
        <v>0</v>
      </c>
      <c r="AV27" s="16">
        <f>SUMIF(เตรียมส่วนผสม!$C:$C,'รับ-จ่าย ประจำวัน'!$B27,เตรียมส่วนผสม!O:O)+SUMIF(กวนไส้!$C:$C,'รับ-จ่าย ประจำวัน'!$B27,กวนไส้!O:O)+SUMIF(ผลิต1!$C:$C,'รับ-จ่าย ประจำวัน'!$B27,ผลิต1!O:O)+SUMIF(ผลิต2!$C:$C,'รับ-จ่าย ประจำวัน'!$B27,ผลิต2!O:O)+SUMIF(เส้นแต่งหน้าขนมเค้ก!$C:$C,'รับ-จ่าย ประจำวัน'!$B27,เส้นแต่งหน้าขนมเค้ก!O:O)+SUMIF(แพ็ค!$C:$C,'รับ-จ่าย ประจำวัน'!$B27,แพ็ค!O:O)+SUMIF(ธุรการ!$C:$C,'รับ-จ่าย ประจำวัน'!$B27,ธุรการ!O:O)+SUMIF(เส้นแต่งหน้าขนมปัง!$C:$C,'รับ-จ่าย ประจำวัน'!$B27,เส้นแต่งหน้าขนมปัง!O:O)+SUMIF('วางแผนBC,CJ'!$C:$C,'รับ-จ่าย ประจำวัน'!$B27,'วางแผนBC,CJ'!O:O)+SUMIF(RD!$C:$C,'รับ-จ่าย ประจำวัน'!$B27,RD!O:O)+SUMIF('FG,ออนไล,คัดแยก'!$C:$C,'รับ-จ่าย ประจำวัน'!$B27,'FG,ออนไล,คัดแยก'!O:O)</f>
        <v>0</v>
      </c>
      <c r="AW27" s="16">
        <f>SUMIF(เตรียมส่วนผสม!$C:$C,'รับ-จ่าย ประจำวัน'!$B27,เตรียมส่วนผสม!P:P)+SUMIF(กวนไส้!$C:$C,'รับ-จ่าย ประจำวัน'!$B27,กวนไส้!P:P)+SUMIF(ผลิต1!$C:$C,'รับ-จ่าย ประจำวัน'!$B27,ผลิต1!P:P)+SUMIF(ผลิต2!$C:$C,'รับ-จ่าย ประจำวัน'!$B27,ผลิต2!P:P)+SUMIF(เส้นแต่งหน้าขนมเค้ก!$C:$C,'รับ-จ่าย ประจำวัน'!$B27,เส้นแต่งหน้าขนมเค้ก!P:P)+SUMIF(แพ็ค!$C:$C,'รับ-จ่าย ประจำวัน'!$B27,แพ็ค!P:P)+SUMIF(ธุรการ!$C:$C,'รับ-จ่าย ประจำวัน'!$B27,ธุรการ!P:P)+SUMIF(เส้นแต่งหน้าขนมปัง!$C:$C,'รับ-จ่าย ประจำวัน'!$B27,เส้นแต่งหน้าขนมปัง!P:P)+SUMIF('วางแผนBC,CJ'!$C:$C,'รับ-จ่าย ประจำวัน'!$B27,'วางแผนBC,CJ'!P:P)+SUMIF(RD!$C:$C,'รับ-จ่าย ประจำวัน'!$B27,RD!P:P)+SUMIF('FG,ออนไล,คัดแยก'!$C:$C,'รับ-จ่าย ประจำวัน'!$B27,'FG,ออนไล,คัดแยก'!P:P)</f>
        <v>0</v>
      </c>
      <c r="AX27" s="16">
        <f>SUMIF(เตรียมส่วนผสม!$C:$C,'รับ-จ่าย ประจำวัน'!$B27,เตรียมส่วนผสม!Q:Q)+SUMIF(กวนไส้!$C:$C,'รับ-จ่าย ประจำวัน'!$B27,กวนไส้!Q:Q)+SUMIF(ผลิต1!$C:$C,'รับ-จ่าย ประจำวัน'!$B27,ผลิต1!Q:Q)+SUMIF(ผลิต2!$C:$C,'รับ-จ่าย ประจำวัน'!$B27,ผลิต2!Q:Q)+SUMIF(เส้นแต่งหน้าขนมเค้ก!$C:$C,'รับ-จ่าย ประจำวัน'!$B27,เส้นแต่งหน้าขนมเค้ก!Q:Q)+SUMIF(แพ็ค!$C:$C,'รับ-จ่าย ประจำวัน'!$B27,แพ็ค!Q:Q)+SUMIF(ธุรการ!$C:$C,'รับ-จ่าย ประจำวัน'!$B27,ธุรการ!Q:Q)+SUMIF(เส้นแต่งหน้าขนมปัง!$C:$C,'รับ-จ่าย ประจำวัน'!$B27,เส้นแต่งหน้าขนมปัง!Q:Q)+SUMIF('วางแผนBC,CJ'!$C:$C,'รับ-จ่าย ประจำวัน'!$B27,'วางแผนBC,CJ'!Q:Q)+SUMIF(RD!$C:$C,'รับ-จ่าย ประจำวัน'!$B27,RD!Q:Q)+SUMIF('FG,ออนไล,คัดแยก'!$C:$C,'รับ-จ่าย ประจำวัน'!$B27,'FG,ออนไล,คัดแยก'!Q:Q)</f>
        <v>0</v>
      </c>
      <c r="AY27" s="16">
        <f>SUMIF(เตรียมส่วนผสม!$C:$C,'รับ-จ่าย ประจำวัน'!$B27,เตรียมส่วนผสม!R:R)+SUMIF(กวนไส้!$C:$C,'รับ-จ่าย ประจำวัน'!$B27,กวนไส้!R:R)+SUMIF(ผลิต1!$C:$C,'รับ-จ่าย ประจำวัน'!$B27,ผลิต1!R:R)+SUMIF(ผลิต2!$C:$C,'รับ-จ่าย ประจำวัน'!$B27,ผลิต2!R:R)+SUMIF(เส้นแต่งหน้าขนมเค้ก!$C:$C,'รับ-จ่าย ประจำวัน'!$B27,เส้นแต่งหน้าขนมเค้ก!R:R)+SUMIF(แพ็ค!$C:$C,'รับ-จ่าย ประจำวัน'!$B27,แพ็ค!R:R)+SUMIF(ธุรการ!$C:$C,'รับ-จ่าย ประจำวัน'!$B27,ธุรการ!R:R)+SUMIF(เส้นแต่งหน้าขนมปัง!$C:$C,'รับ-จ่าย ประจำวัน'!$B27,เส้นแต่งหน้าขนมปัง!R:R)+SUMIF('วางแผนBC,CJ'!$C:$C,'รับ-จ่าย ประจำวัน'!$B27,'วางแผนBC,CJ'!R:R)+SUMIF(RD!$C:$C,'รับ-จ่าย ประจำวัน'!$B27,RD!R:R)+SUMIF('FG,ออนไล,คัดแยก'!$C:$C,'รับ-จ่าย ประจำวัน'!$B27,'FG,ออนไล,คัดแยก'!R:R)</f>
        <v>0</v>
      </c>
      <c r="AZ27" s="16">
        <f>SUMIF(เตรียมส่วนผสม!$C:$C,'รับ-จ่าย ประจำวัน'!$B27,เตรียมส่วนผสม!S:S)+SUMIF(กวนไส้!$C:$C,'รับ-จ่าย ประจำวัน'!$B27,กวนไส้!S:S)+SUMIF(ผลิต1!$C:$C,'รับ-จ่าย ประจำวัน'!$B27,ผลิต1!S:S)+SUMIF(ผลิต2!$C:$C,'รับ-จ่าย ประจำวัน'!$B27,ผลิต2!S:S)+SUMIF(เส้นแต่งหน้าขนมเค้ก!$C:$C,'รับ-จ่าย ประจำวัน'!$B27,เส้นแต่งหน้าขนมเค้ก!S:S)+SUMIF(แพ็ค!$C:$C,'รับ-จ่าย ประจำวัน'!$B27,แพ็ค!S:S)+SUMIF(ธุรการ!$C:$C,'รับ-จ่าย ประจำวัน'!$B27,ธุรการ!S:S)+SUMIF(เส้นแต่งหน้าขนมปัง!$C:$C,'รับ-จ่าย ประจำวัน'!$B27,เส้นแต่งหน้าขนมปัง!S:S)+SUMIF('วางแผนBC,CJ'!$C:$C,'รับ-จ่าย ประจำวัน'!$B27,'วางแผนBC,CJ'!S:S)+SUMIF(RD!$C:$C,'รับ-จ่าย ประจำวัน'!$B27,RD!S:S)+SUMIF('FG,ออนไล,คัดแยก'!$C:$C,'รับ-จ่าย ประจำวัน'!$B27,'FG,ออนไล,คัดแยก'!S:S)</f>
        <v>0</v>
      </c>
      <c r="BA27" s="16">
        <f>SUMIF(เตรียมส่วนผสม!$C:$C,'รับ-จ่าย ประจำวัน'!$B27,เตรียมส่วนผสม!T:T)+SUMIF(กวนไส้!$C:$C,'รับ-จ่าย ประจำวัน'!$B27,กวนไส้!T:T)+SUMIF(ผลิต1!$C:$C,'รับ-จ่าย ประจำวัน'!$B27,ผลิต1!T:T)+SUMIF(ผลิต2!$C:$C,'รับ-จ่าย ประจำวัน'!$B27,ผลิต2!T:T)+SUMIF(เส้นแต่งหน้าขนมเค้ก!$C:$C,'รับ-จ่าย ประจำวัน'!$B27,เส้นแต่งหน้าขนมเค้ก!T:T)+SUMIF(แพ็ค!$C:$C,'รับ-จ่าย ประจำวัน'!$B27,แพ็ค!T:T)+SUMIF(ธุรการ!$C:$C,'รับ-จ่าย ประจำวัน'!$B27,ธุรการ!T:T)+SUMIF(เส้นแต่งหน้าขนมปัง!$C:$C,'รับ-จ่าย ประจำวัน'!$B27,เส้นแต่งหน้าขนมปัง!T:T)+SUMIF('วางแผนBC,CJ'!$C:$C,'รับ-จ่าย ประจำวัน'!$B27,'วางแผนBC,CJ'!T:T)+SUMIF(RD!$C:$C,'รับ-จ่าย ประจำวัน'!$B27,RD!T:T)+SUMIF('FG,ออนไล,คัดแยก'!$C:$C,'รับ-จ่าย ประจำวัน'!$B27,'FG,ออนไล,คัดแยก'!T:T)</f>
        <v>0</v>
      </c>
      <c r="BB27" s="16">
        <f>SUMIF(เตรียมส่วนผสม!$C:$C,'รับ-จ่าย ประจำวัน'!$B27,เตรียมส่วนผสม!U:U)+SUMIF(กวนไส้!$C:$C,'รับ-จ่าย ประจำวัน'!$B27,กวนไส้!U:U)+SUMIF(ผลิต1!$C:$C,'รับ-จ่าย ประจำวัน'!$B27,ผลิต1!U:U)+SUMIF(ผลิต2!$C:$C,'รับ-จ่าย ประจำวัน'!$B27,ผลิต2!U:U)+SUMIF(เส้นแต่งหน้าขนมเค้ก!$C:$C,'รับ-จ่าย ประจำวัน'!$B27,เส้นแต่งหน้าขนมเค้ก!U:U)+SUMIF(แพ็ค!$C:$C,'รับ-จ่าย ประจำวัน'!$B27,แพ็ค!U:U)+SUMIF(ธุรการ!$C:$C,'รับ-จ่าย ประจำวัน'!$B27,ธุรการ!U:U)+SUMIF(เส้นแต่งหน้าขนมปัง!$C:$C,'รับ-จ่าย ประจำวัน'!$B27,เส้นแต่งหน้าขนมปัง!U:U)+SUMIF('วางแผนBC,CJ'!$C:$C,'รับ-จ่าย ประจำวัน'!$B27,'วางแผนBC,CJ'!U:U)+SUMIF(RD!$C:$C,'รับ-จ่าย ประจำวัน'!$B27,RD!U:U)+SUMIF('FG,ออนไล,คัดแยก'!$C:$C,'รับ-จ่าย ประจำวัน'!$B27,'FG,ออนไล,คัดแยก'!U:U)</f>
        <v>0</v>
      </c>
      <c r="BC27" s="16">
        <f>SUMIF(เตรียมส่วนผสม!$C:$C,'รับ-จ่าย ประจำวัน'!$B27,เตรียมส่วนผสม!V:V)+SUMIF(กวนไส้!$C:$C,'รับ-จ่าย ประจำวัน'!$B27,กวนไส้!V:V)+SUMIF(ผลิต1!$C:$C,'รับ-จ่าย ประจำวัน'!$B27,ผลิต1!V:V)+SUMIF(ผลิต2!$C:$C,'รับ-จ่าย ประจำวัน'!$B27,ผลิต2!V:V)+SUMIF(เส้นแต่งหน้าขนมเค้ก!$C:$C,'รับ-จ่าย ประจำวัน'!$B27,เส้นแต่งหน้าขนมเค้ก!V:V)+SUMIF(แพ็ค!$C:$C,'รับ-จ่าย ประจำวัน'!$B27,แพ็ค!V:V)+SUMIF(ธุรการ!$C:$C,'รับ-จ่าย ประจำวัน'!$B27,ธุรการ!V:V)+SUMIF(เส้นแต่งหน้าขนมปัง!$C:$C,'รับ-จ่าย ประจำวัน'!$B27,เส้นแต่งหน้าขนมปัง!V:V)+SUMIF('วางแผนBC,CJ'!$C:$C,'รับ-จ่าย ประจำวัน'!$B27,'วางแผนBC,CJ'!V:V)+SUMIF(RD!$C:$C,'รับ-จ่าย ประจำวัน'!$B27,RD!V:V)+SUMIF('FG,ออนไล,คัดแยก'!$C:$C,'รับ-จ่าย ประจำวัน'!$B27,'FG,ออนไล,คัดแยก'!V:V)</f>
        <v>0</v>
      </c>
      <c r="BD27" s="16">
        <f>SUMIF(เตรียมส่วนผสม!$C:$C,'รับ-จ่าย ประจำวัน'!$B27,เตรียมส่วนผสม!W:W)+SUMIF(กวนไส้!$C:$C,'รับ-จ่าย ประจำวัน'!$B27,กวนไส้!W:W)+SUMIF(ผลิต1!$C:$C,'รับ-จ่าย ประจำวัน'!$B27,ผลิต1!W:W)+SUMIF(ผลิต2!$C:$C,'รับ-จ่าย ประจำวัน'!$B27,ผลิต2!W:W)+SUMIF(เส้นแต่งหน้าขนมเค้ก!$C:$C,'รับ-จ่าย ประจำวัน'!$B27,เส้นแต่งหน้าขนมเค้ก!W:W)+SUMIF(แพ็ค!$C:$C,'รับ-จ่าย ประจำวัน'!$B27,แพ็ค!W:W)+SUMIF(ธุรการ!$C:$C,'รับ-จ่าย ประจำวัน'!$B27,ธุรการ!W:W)+SUMIF(เส้นแต่งหน้าขนมปัง!$C:$C,'รับ-จ่าย ประจำวัน'!$B27,เส้นแต่งหน้าขนมปัง!W:W)+SUMIF('วางแผนBC,CJ'!$C:$C,'รับ-จ่าย ประจำวัน'!$B27,'วางแผนBC,CJ'!W:W)+SUMIF(RD!$C:$C,'รับ-จ่าย ประจำวัน'!$B27,RD!W:W)+SUMIF('FG,ออนไล,คัดแยก'!$C:$C,'รับ-จ่าย ประจำวัน'!$B27,'FG,ออนไล,คัดแยก'!W:W)</f>
        <v>0</v>
      </c>
      <c r="BE27" s="16">
        <f>SUMIF(เตรียมส่วนผสม!$C:$C,'รับ-จ่าย ประจำวัน'!$B27,เตรียมส่วนผสม!X:X)+SUMIF(กวนไส้!$C:$C,'รับ-จ่าย ประจำวัน'!$B27,กวนไส้!X:X)+SUMIF(ผลิต1!$C:$C,'รับ-จ่าย ประจำวัน'!$B27,ผลิต1!X:X)+SUMIF(ผลิต2!$C:$C,'รับ-จ่าย ประจำวัน'!$B27,ผลิต2!X:X)+SUMIF(เส้นแต่งหน้าขนมเค้ก!$C:$C,'รับ-จ่าย ประจำวัน'!$B27,เส้นแต่งหน้าขนมเค้ก!X:X)+SUMIF(แพ็ค!$C:$C,'รับ-จ่าย ประจำวัน'!$B27,แพ็ค!X:X)+SUMIF(ธุรการ!$C:$C,'รับ-จ่าย ประจำวัน'!$B27,ธุรการ!X:X)+SUMIF(เส้นแต่งหน้าขนมปัง!$C:$C,'รับ-จ่าย ประจำวัน'!$B27,เส้นแต่งหน้าขนมปัง!X:X)+SUMIF('วางแผนBC,CJ'!$C:$C,'รับ-จ่าย ประจำวัน'!$B27,'วางแผนBC,CJ'!X:X)+SUMIF(RD!$C:$C,'รับ-จ่าย ประจำวัน'!$B27,RD!X:X)+SUMIF('FG,ออนไล,คัดแยก'!$C:$C,'รับ-จ่าย ประจำวัน'!$B27,'FG,ออนไล,คัดแยก'!X:X)</f>
        <v>0</v>
      </c>
      <c r="BF27" s="16">
        <f>SUMIF(เตรียมส่วนผสม!$C:$C,'รับ-จ่าย ประจำวัน'!$B27,เตรียมส่วนผสม!Y:Y)+SUMIF(กวนไส้!$C:$C,'รับ-จ่าย ประจำวัน'!$B27,กวนไส้!Y:Y)+SUMIF(ผลิต1!$C:$C,'รับ-จ่าย ประจำวัน'!$B27,ผลิต1!Y:Y)+SUMIF(ผลิต2!$C:$C,'รับ-จ่าย ประจำวัน'!$B27,ผลิต2!Y:Y)+SUMIF(เส้นแต่งหน้าขนมเค้ก!$C:$C,'รับ-จ่าย ประจำวัน'!$B27,เส้นแต่งหน้าขนมเค้ก!Y:Y)+SUMIF(แพ็ค!$C:$C,'รับ-จ่าย ประจำวัน'!$B27,แพ็ค!Y:Y)+SUMIF(ธุรการ!$C:$C,'รับ-จ่าย ประจำวัน'!$B27,ธุรการ!Y:Y)+SUMIF(เส้นแต่งหน้าขนมปัง!$C:$C,'รับ-จ่าย ประจำวัน'!$B27,เส้นแต่งหน้าขนมปัง!Y:Y)+SUMIF('วางแผนBC,CJ'!$C:$C,'รับ-จ่าย ประจำวัน'!$B27,'วางแผนBC,CJ'!Y:Y)+SUMIF(RD!$C:$C,'รับ-จ่าย ประจำวัน'!$B27,RD!Y:Y)+SUMIF('FG,ออนไล,คัดแยก'!$C:$C,'รับ-จ่าย ประจำวัน'!$B27,'FG,ออนไล,คัดแยก'!Y:Y)</f>
        <v>0</v>
      </c>
      <c r="BG27" s="16">
        <f>SUMIF(เตรียมส่วนผสม!$C:$C,'รับ-จ่าย ประจำวัน'!$B27,เตรียมส่วนผสม!Z:Z)+SUMIF(กวนไส้!$C:$C,'รับ-จ่าย ประจำวัน'!$B27,กวนไส้!Z:Z)+SUMIF(ผลิต1!$C:$C,'รับ-จ่าย ประจำวัน'!$B27,ผลิต1!Z:Z)+SUMIF(ผลิต2!$C:$C,'รับ-จ่าย ประจำวัน'!$B27,ผลิต2!Z:Z)+SUMIF(เส้นแต่งหน้าขนมเค้ก!$C:$C,'รับ-จ่าย ประจำวัน'!$B27,เส้นแต่งหน้าขนมเค้ก!Z:Z)+SUMIF(แพ็ค!$C:$C,'รับ-จ่าย ประจำวัน'!$B27,แพ็ค!Z:Z)+SUMIF(ธุรการ!$C:$C,'รับ-จ่าย ประจำวัน'!$B27,ธุรการ!Z:Z)+SUMIF(เส้นแต่งหน้าขนมปัง!$C:$C,'รับ-จ่าย ประจำวัน'!$B27,เส้นแต่งหน้าขนมปัง!Z:Z)+SUMIF('วางแผนBC,CJ'!$C:$C,'รับ-จ่าย ประจำวัน'!$B27,'วางแผนBC,CJ'!Z:Z)+SUMIF(RD!$C:$C,'รับ-จ่าย ประจำวัน'!$B27,RD!Z:Z)+SUMIF('FG,ออนไล,คัดแยก'!$C:$C,'รับ-จ่าย ประจำวัน'!$B27,'FG,ออนไล,คัดแยก'!Z:Z)</f>
        <v>0</v>
      </c>
      <c r="BH27" s="16">
        <f>SUMIF(เตรียมส่วนผสม!$C:$C,'รับ-จ่าย ประจำวัน'!$B27,เตรียมส่วนผสม!AA:AA)+SUMIF(กวนไส้!$C:$C,'รับ-จ่าย ประจำวัน'!$B27,กวนไส้!AA:AA)+SUMIF(ผลิต1!$C:$C,'รับ-จ่าย ประจำวัน'!$B27,ผลิต1!AA:AA)+SUMIF(ผลิต2!$C:$C,'รับ-จ่าย ประจำวัน'!$B27,ผลิต2!AA:AA)+SUMIF(เส้นแต่งหน้าขนมเค้ก!$C:$C,'รับ-จ่าย ประจำวัน'!$B27,เส้นแต่งหน้าขนมเค้ก!AA:AA)+SUMIF(แพ็ค!$C:$C,'รับ-จ่าย ประจำวัน'!$B27,แพ็ค!AA:AA)+SUMIF(ธุรการ!$C:$C,'รับ-จ่าย ประจำวัน'!$B27,ธุรการ!AA:AA)+SUMIF(เส้นแต่งหน้าขนมปัง!$C:$C,'รับ-จ่าย ประจำวัน'!$B27,เส้นแต่งหน้าขนมปัง!AA:AA)+SUMIF('วางแผนBC,CJ'!$C:$C,'รับ-จ่าย ประจำวัน'!$B27,'วางแผนBC,CJ'!AA:AA)+SUMIF(RD!$C:$C,'รับ-จ่าย ประจำวัน'!$B27,RD!AA:AA)+SUMIF('FG,ออนไล,คัดแยก'!$C:$C,'รับ-จ่าย ประจำวัน'!$B27,'FG,ออนไล,คัดแยก'!AA:AA)</f>
        <v>0</v>
      </c>
      <c r="BI27" s="16">
        <f>SUMIF(เตรียมส่วนผสม!$C:$C,'รับ-จ่าย ประจำวัน'!$B27,เตรียมส่วนผสม!AB:AB)+SUMIF(กวนไส้!$C:$C,'รับ-จ่าย ประจำวัน'!$B27,กวนไส้!AB:AB)+SUMIF(ผลิต1!$C:$C,'รับ-จ่าย ประจำวัน'!$B27,ผลิต1!AB:AB)+SUMIF(ผลิต2!$C:$C,'รับ-จ่าย ประจำวัน'!$B27,ผลิต2!AB:AB)+SUMIF(เส้นแต่งหน้าขนมเค้ก!$C:$C,'รับ-จ่าย ประจำวัน'!$B27,เส้นแต่งหน้าขนมเค้ก!AB:AB)+SUMIF(แพ็ค!$C:$C,'รับ-จ่าย ประจำวัน'!$B27,แพ็ค!AB:AB)+SUMIF(ธุรการ!$C:$C,'รับ-จ่าย ประจำวัน'!$B27,ธุรการ!AB:AB)+SUMIF(เส้นแต่งหน้าขนมปัง!$C:$C,'รับ-จ่าย ประจำวัน'!$B27,เส้นแต่งหน้าขนมปัง!AB:AB)+SUMIF('วางแผนBC,CJ'!$C:$C,'รับ-จ่าย ประจำวัน'!$B27,'วางแผนBC,CJ'!AB:AB)+SUMIF(RD!$C:$C,'รับ-จ่าย ประจำวัน'!$B27,RD!AB:AB)+SUMIF('FG,ออนไล,คัดแยก'!$C:$C,'รับ-จ่าย ประจำวัน'!$B27,'FG,ออนไล,คัดแยก'!AB:AB)</f>
        <v>0</v>
      </c>
      <c r="BJ27" s="16">
        <f>SUMIF(เตรียมส่วนผสม!$C:$C,'รับ-จ่าย ประจำวัน'!$B27,เตรียมส่วนผสม!AC:AC)+SUMIF(กวนไส้!$C:$C,'รับ-จ่าย ประจำวัน'!$B27,กวนไส้!AC:AC)+SUMIF(ผลิต1!$C:$C,'รับ-จ่าย ประจำวัน'!$B27,ผลิต1!AC:AC)+SUMIF(ผลิต2!$C:$C,'รับ-จ่าย ประจำวัน'!$B27,ผลิต2!AC:AC)+SUMIF(เส้นแต่งหน้าขนมเค้ก!$C:$C,'รับ-จ่าย ประจำวัน'!$B27,เส้นแต่งหน้าขนมเค้ก!AC:AC)+SUMIF(แพ็ค!$C:$C,'รับ-จ่าย ประจำวัน'!$B27,แพ็ค!AC:AC)+SUMIF(ธุรการ!$C:$C,'รับ-จ่าย ประจำวัน'!$B27,ธุรการ!AC:AC)+SUMIF(เส้นแต่งหน้าขนมปัง!$C:$C,'รับ-จ่าย ประจำวัน'!$B27,เส้นแต่งหน้าขนมปัง!AC:AC)+SUMIF('วางแผนBC,CJ'!$C:$C,'รับ-จ่าย ประจำวัน'!$B27,'วางแผนBC,CJ'!AC:AC)+SUMIF(RD!$C:$C,'รับ-จ่าย ประจำวัน'!$B27,RD!AC:AC)+SUMIF('FG,ออนไล,คัดแยก'!$C:$C,'รับ-จ่าย ประจำวัน'!$B27,'FG,ออนไล,คัดแยก'!AC:AC)</f>
        <v>0</v>
      </c>
      <c r="BK27" s="16">
        <f>SUMIF(เตรียมส่วนผสม!$C:$C,'รับ-จ่าย ประจำวัน'!$B27,เตรียมส่วนผสม!AD:AD)+SUMIF(กวนไส้!$C:$C,'รับ-จ่าย ประจำวัน'!$B27,กวนไส้!AD:AD)+SUMIF(ผลิต1!$C:$C,'รับ-จ่าย ประจำวัน'!$B27,ผลิต1!AD:AD)+SUMIF(ผลิต2!$C:$C,'รับ-จ่าย ประจำวัน'!$B27,ผลิต2!AD:AD)+SUMIF(เส้นแต่งหน้าขนมเค้ก!$C:$C,'รับ-จ่าย ประจำวัน'!$B27,เส้นแต่งหน้าขนมเค้ก!AD:AD)+SUMIF(แพ็ค!$C:$C,'รับ-จ่าย ประจำวัน'!$B27,แพ็ค!AD:AD)+SUMIF(ธุรการ!$C:$C,'รับ-จ่าย ประจำวัน'!$B27,ธุรการ!AD:AD)+SUMIF(เส้นแต่งหน้าขนมปัง!$C:$C,'รับ-จ่าย ประจำวัน'!$B27,เส้นแต่งหน้าขนมปัง!AD:AD)+SUMIF('วางแผนBC,CJ'!$C:$C,'รับ-จ่าย ประจำวัน'!$B27,'วางแผนBC,CJ'!AD:AD)+SUMIF(RD!$C:$C,'รับ-จ่าย ประจำวัน'!$B27,RD!AD:AD)+SUMIF('FG,ออนไล,คัดแยก'!$C:$C,'รับ-จ่าย ประจำวัน'!$B27,'FG,ออนไล,คัดแยก'!AD:AD)</f>
        <v>0</v>
      </c>
      <c r="BL27" s="16">
        <f>SUMIF(เตรียมส่วนผสม!$C:$C,'รับ-จ่าย ประจำวัน'!$B27,เตรียมส่วนผสม!AE:AE)+SUMIF(กวนไส้!$C:$C,'รับ-จ่าย ประจำวัน'!$B27,กวนไส้!AE:AE)+SUMIF(ผลิต1!$C:$C,'รับ-จ่าย ประจำวัน'!$B27,ผลิต1!AE:AE)+SUMIF(ผลิต2!$C:$C,'รับ-จ่าย ประจำวัน'!$B27,ผลิต2!AE:AE)+SUMIF(เส้นแต่งหน้าขนมเค้ก!$C:$C,'รับ-จ่าย ประจำวัน'!$B27,เส้นแต่งหน้าขนมเค้ก!AE:AE)+SUMIF(แพ็ค!$C:$C,'รับ-จ่าย ประจำวัน'!$B27,แพ็ค!AE:AE)+SUMIF(ธุรการ!$C:$C,'รับ-จ่าย ประจำวัน'!$B27,ธุรการ!AE:AE)+SUMIF(เส้นแต่งหน้าขนมปัง!$C:$C,'รับ-จ่าย ประจำวัน'!$B27,เส้นแต่งหน้าขนมปัง!AE:AE)+SUMIF('วางแผนBC,CJ'!$C:$C,'รับ-จ่าย ประจำวัน'!$B27,'วางแผนBC,CJ'!AE:AE)+SUMIF(RD!$C:$C,'รับ-จ่าย ประจำวัน'!$B27,RD!AE:AE)+SUMIF('FG,ออนไล,คัดแยก'!$C:$C,'รับ-จ่าย ประจำวัน'!$B27,'FG,ออนไล,คัดแยก'!AE:AE)</f>
        <v>0</v>
      </c>
      <c r="BM27" s="16">
        <f>SUMIF(เตรียมส่วนผสม!$C:$C,'รับ-จ่าย ประจำวัน'!$B27,เตรียมส่วนผสม!AF:AF)+SUMIF(กวนไส้!$C:$C,'รับ-จ่าย ประจำวัน'!$B27,กวนไส้!AF:AF)+SUMIF(ผลิต1!$C:$C,'รับ-จ่าย ประจำวัน'!$B27,ผลิต1!AF:AF)+SUMIF(ผลิต2!$C:$C,'รับ-จ่าย ประจำวัน'!$B27,ผลิต2!AF:AF)+SUMIF(เส้นแต่งหน้าขนมเค้ก!$C:$C,'รับ-จ่าย ประจำวัน'!$B27,เส้นแต่งหน้าขนมเค้ก!AF:AF)+SUMIF(แพ็ค!$C:$C,'รับ-จ่าย ประจำวัน'!$B27,แพ็ค!AF:AF)+SUMIF(ธุรการ!$C:$C,'รับ-จ่าย ประจำวัน'!$B27,ธุรการ!AF:AF)+SUMIF(เส้นแต่งหน้าขนมปัง!$C:$C,'รับ-จ่าย ประจำวัน'!$B27,เส้นแต่งหน้าขนมปัง!AF:AF)+SUMIF('วางแผนBC,CJ'!$C:$C,'รับ-จ่าย ประจำวัน'!$B27,'วางแผนBC,CJ'!AF:AF)+SUMIF(RD!$C:$C,'รับ-จ่าย ประจำวัน'!$B27,RD!AF:AF)+SUMIF('FG,ออนไล,คัดแยก'!$C:$C,'รับ-จ่าย ประจำวัน'!$B27,'FG,ออนไล,คัดแยก'!AF:AF)</f>
        <v>0</v>
      </c>
      <c r="BN27" s="16">
        <f>SUMIF(เตรียมส่วนผสม!$C:$C,'รับ-จ่าย ประจำวัน'!$B27,เตรียมส่วนผสม!AG:AG)+SUMIF(กวนไส้!$C:$C,'รับ-จ่าย ประจำวัน'!$B27,กวนไส้!AG:AG)+SUMIF(ผลิต1!$C:$C,'รับ-จ่าย ประจำวัน'!$B27,ผลิต1!AG:AG)+SUMIF(ผลิต2!$C:$C,'รับ-จ่าย ประจำวัน'!$B27,ผลิต2!AG:AG)+SUMIF(เส้นแต่งหน้าขนมเค้ก!$C:$C,'รับ-จ่าย ประจำวัน'!$B27,เส้นแต่งหน้าขนมเค้ก!AG:AG)+SUMIF(แพ็ค!$C:$C,'รับ-จ่าย ประจำวัน'!$B27,แพ็ค!AG:AG)+SUMIF(ธุรการ!$C:$C,'รับ-จ่าย ประจำวัน'!$B27,ธุรการ!AG:AG)+SUMIF(เส้นแต่งหน้าขนมปัง!$C:$C,'รับ-จ่าย ประจำวัน'!$B27,เส้นแต่งหน้าขนมปัง!AG:AG)+SUMIF('วางแผนBC,CJ'!$C:$C,'รับ-จ่าย ประจำวัน'!$B27,'วางแผนBC,CJ'!AG:AG)+SUMIF(RD!$C:$C,'รับ-จ่าย ประจำวัน'!$B27,RD!AG:AG)+SUMIF('FG,ออนไล,คัดแยก'!$C:$C,'รับ-จ่าย ประจำวัน'!$B27,'FG,ออนไล,คัดแยก'!AG:AG)</f>
        <v>0</v>
      </c>
      <c r="BO27" s="16">
        <f>SUMIF(เตรียมส่วนผสม!$C:$C,'รับ-จ่าย ประจำวัน'!$B27,เตรียมส่วนผสม!AH:AH)+SUMIF(กวนไส้!$C:$C,'รับ-จ่าย ประจำวัน'!$B27,กวนไส้!AH:AH)+SUMIF(ผลิต1!$C:$C,'รับ-จ่าย ประจำวัน'!$B27,ผลิต1!AH:AH)+SUMIF(ผลิต2!$C:$C,'รับ-จ่าย ประจำวัน'!$B27,ผลิต2!AH:AH)+SUMIF(เส้นแต่งหน้าขนมเค้ก!$C:$C,'รับ-จ่าย ประจำวัน'!$B27,เส้นแต่งหน้าขนมเค้ก!AH:AH)+SUMIF(แพ็ค!$C:$C,'รับ-จ่าย ประจำวัน'!$B27,แพ็ค!AH:AH)+SUMIF(ธุรการ!$C:$C,'รับ-จ่าย ประจำวัน'!$B27,ธุรการ!AH:AH)+SUMIF(เส้นแต่งหน้าขนมปัง!$C:$C,'รับ-จ่าย ประจำวัน'!$B27,เส้นแต่งหน้าขนมปัง!AH:AH)+SUMIF('วางแผนBC,CJ'!$C:$C,'รับ-จ่าย ประจำวัน'!$B27,'วางแผนBC,CJ'!AH:AH)+SUMIF(RD!$C:$C,'รับ-จ่าย ประจำวัน'!$B27,RD!AH:AH)+SUMIF('FG,ออนไล,คัดแยก'!$C:$C,'รับ-จ่าย ประจำวัน'!$B27,'FG,ออนไล,คัดแยก'!AH:AH)</f>
        <v>0</v>
      </c>
      <c r="BP27" s="16">
        <f>SUMIF(เตรียมส่วนผสม!$C:$C,'รับ-จ่าย ประจำวัน'!$B27,เตรียมส่วนผสม!AI:AI)+SUMIF(กวนไส้!$C:$C,'รับ-จ่าย ประจำวัน'!$B27,กวนไส้!AI:AI)+SUMIF(ผลิต1!$C:$C,'รับ-จ่าย ประจำวัน'!$B27,ผลิต1!AI:AI)+SUMIF(ผลิต2!$C:$C,'รับ-จ่าย ประจำวัน'!$B27,ผลิต2!AI:AI)+SUMIF(เส้นแต่งหน้าขนมเค้ก!$C:$C,'รับ-จ่าย ประจำวัน'!$B27,เส้นแต่งหน้าขนมเค้ก!AI:AI)+SUMIF(แพ็ค!$C:$C,'รับ-จ่าย ประจำวัน'!$B27,แพ็ค!AI:AI)+SUMIF(ธุรการ!$C:$C,'รับ-จ่าย ประจำวัน'!$B27,ธุรการ!AI:AI)+SUMIF(เส้นแต่งหน้าขนมปัง!$C:$C,'รับ-จ่าย ประจำวัน'!$B27,เส้นแต่งหน้าขนมปัง!AI:AI)+SUMIF('วางแผนBC,CJ'!$C:$C,'รับ-จ่าย ประจำวัน'!$B27,'วางแผนBC,CJ'!AI:AI)+SUMIF(RD!$C:$C,'รับ-จ่าย ประจำวัน'!$B27,RD!AI:AI)+SUMIF('FG,ออนไล,คัดแยก'!$C:$C,'รับ-จ่าย ประจำวัน'!$B27,'FG,ออนไล,คัดแยก'!AI:AI)</f>
        <v>0</v>
      </c>
      <c r="BQ27" s="16">
        <f>SUMIF(เตรียมส่วนผสม!$C:$C,'รับ-จ่าย ประจำวัน'!$B27,เตรียมส่วนผสม!AJ:AJ)+SUMIF(กวนไส้!$C:$C,'รับ-จ่าย ประจำวัน'!$B27,กวนไส้!AJ:AJ)+SUMIF(ผลิต1!$C:$C,'รับ-จ่าย ประจำวัน'!$B27,ผลิต1!AJ:AJ)+SUMIF(ผลิต2!$C:$C,'รับ-จ่าย ประจำวัน'!$B27,ผลิต2!AJ:AJ)+SUMIF(เส้นแต่งหน้าขนมเค้ก!$C:$C,'รับ-จ่าย ประจำวัน'!$B27,เส้นแต่งหน้าขนมเค้ก!AJ:AJ)+SUMIF(แพ็ค!$C:$C,'รับ-จ่าย ประจำวัน'!$B27,แพ็ค!AJ:AJ)+SUMIF(ธุรการ!$C:$C,'รับ-จ่าย ประจำวัน'!$B27,ธุรการ!AJ:AJ)+SUMIF(เส้นแต่งหน้าขนมปัง!$C:$C,'รับ-จ่าย ประจำวัน'!$B27,เส้นแต่งหน้าขนมปัง!AJ:AJ)+SUMIF('วางแผนBC,CJ'!$C:$C,'รับ-จ่าย ประจำวัน'!$B27,'วางแผนBC,CJ'!AJ:AJ)+SUMIF(RD!$C:$C,'รับ-จ่าย ประจำวัน'!$B27,RD!AJ:AJ)+SUMIF('FG,ออนไล,คัดแยก'!$C:$C,'รับ-จ่าย ประจำวัน'!$B27,'FG,ออนไล,คัดแยก'!AJ:AJ)</f>
        <v>0</v>
      </c>
      <c r="BR27" s="16">
        <f>SUMIF(เตรียมส่วนผสม!$C:$C,'รับ-จ่าย ประจำวัน'!$B27,เตรียมส่วนผสม!AK:AK)+SUMIF(กวนไส้!$C:$C,'รับ-จ่าย ประจำวัน'!$B27,กวนไส้!AK:AK)+SUMIF(ผลิต1!$C:$C,'รับ-จ่าย ประจำวัน'!$B27,ผลิต1!AK:AK)+SUMIF(ผลิต2!$C:$C,'รับ-จ่าย ประจำวัน'!$B27,ผลิต2!AK:AK)+SUMIF(เส้นแต่งหน้าขนมเค้ก!$C:$C,'รับ-จ่าย ประจำวัน'!$B27,เส้นแต่งหน้าขนมเค้ก!AK:AK)+SUMIF(แพ็ค!$C:$C,'รับ-จ่าย ประจำวัน'!$B27,แพ็ค!AK:AK)+SUMIF(ธุรการ!$C:$C,'รับ-จ่าย ประจำวัน'!$B27,ธุรการ!AK:AK)+SUMIF(เส้นแต่งหน้าขนมปัง!$C:$C,'รับ-จ่าย ประจำวัน'!$B27,เส้นแต่งหน้าขนมปัง!AK:AK)+SUMIF('วางแผนBC,CJ'!$C:$C,'รับ-จ่าย ประจำวัน'!$B27,'วางแผนBC,CJ'!AK:AK)+SUMIF(RD!$C:$C,'รับ-จ่าย ประจำวัน'!$B27,RD!AK:AK)+SUMIF('FG,ออนไล,คัดแยก'!$C:$C,'รับ-จ่าย ประจำวัน'!$B27,'FG,ออนไล,คัดแยก'!AK:AK)</f>
        <v>0</v>
      </c>
      <c r="BS27" s="16">
        <f>SUMIF(เตรียมส่วนผสม!$C:$C,'รับ-จ่าย ประจำวัน'!$B27,เตรียมส่วนผสม!AL:AL)+SUMIF(กวนไส้!$C:$C,'รับ-จ่าย ประจำวัน'!$B27,กวนไส้!AL:AL)+SUMIF(ผลิต1!$C:$C,'รับ-จ่าย ประจำวัน'!$B27,ผลิต1!AL:AL)+SUMIF(ผลิต2!$C:$C,'รับ-จ่าย ประจำวัน'!$B27,ผลิต2!AL:AL)+SUMIF(เส้นแต่งหน้าขนมเค้ก!$C:$C,'รับ-จ่าย ประจำวัน'!$B27,เส้นแต่งหน้าขนมเค้ก!AL:AL)+SUMIF(แพ็ค!$C:$C,'รับ-จ่าย ประจำวัน'!$B27,แพ็ค!AL:AL)+SUMIF(ธุรการ!$C:$C,'รับ-จ่าย ประจำวัน'!$B27,ธุรการ!AL:AL)+SUMIF(เส้นแต่งหน้าขนมปัง!$C:$C,'รับ-จ่าย ประจำวัน'!$B27,เส้นแต่งหน้าขนมปัง!AL:AL)+SUMIF('วางแผนBC,CJ'!$C:$C,'รับ-จ่าย ประจำวัน'!$B27,'วางแผนBC,CJ'!AL:AL)+SUMIF(RD!$C:$C,'รับ-จ่าย ประจำวัน'!$B27,RD!AL:AL)+SUMIF('FG,ออนไล,คัดแยก'!$C:$C,'รับ-จ่าย ประจำวัน'!$B27,'FG,ออนไล,คัดแยก'!AL:AL)</f>
        <v>0</v>
      </c>
      <c r="BT27" s="18">
        <f t="shared" si="1"/>
        <v>0</v>
      </c>
      <c r="BU27" s="116">
        <v>6050</v>
      </c>
      <c r="BV27" s="146">
        <f t="shared" si="2"/>
        <v>2150</v>
      </c>
      <c r="BW27" s="183">
        <v>30</v>
      </c>
      <c r="BX27" s="172">
        <f t="shared" si="6"/>
        <v>0</v>
      </c>
      <c r="BY27" s="188" t="e">
        <f t="shared" si="3"/>
        <v>#DIV/0!</v>
      </c>
      <c r="BZ27" s="180" t="e">
        <f t="shared" ca="1" si="4"/>
        <v>#DIV/0!</v>
      </c>
      <c r="CA27" s="93"/>
      <c r="CB27" s="93"/>
      <c r="CC27" s="93"/>
      <c r="CD27" s="93"/>
      <c r="CE27" s="93"/>
      <c r="CF27" s="93"/>
      <c r="CG27" s="93"/>
      <c r="CH27" s="93"/>
      <c r="CI27" s="93"/>
      <c r="CJ27" s="94"/>
      <c r="CK27" s="9">
        <f t="shared" si="5"/>
        <v>-3900</v>
      </c>
    </row>
    <row r="28" spans="1:89" x14ac:dyDescent="0.5">
      <c r="A28" s="149" t="s">
        <v>160</v>
      </c>
      <c r="B28" s="34">
        <v>1020501015</v>
      </c>
      <c r="C28" s="10" t="s">
        <v>1934</v>
      </c>
      <c r="D28" s="135" t="s">
        <v>61</v>
      </c>
      <c r="E28" s="11">
        <v>0</v>
      </c>
      <c r="F28" s="75"/>
      <c r="G28" s="11" t="s">
        <v>62</v>
      </c>
      <c r="H28" s="12">
        <v>3900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4"/>
      <c r="T28" s="14"/>
      <c r="U28" s="14"/>
      <c r="V28" s="14"/>
      <c r="W28" s="14"/>
      <c r="X28" s="14"/>
      <c r="Y28" s="14"/>
      <c r="Z28" s="14">
        <v>10200</v>
      </c>
      <c r="AA28" s="14"/>
      <c r="AB28" s="14"/>
      <c r="AC28" s="14"/>
      <c r="AD28" s="14"/>
      <c r="AE28" s="13"/>
      <c r="AF28" s="13"/>
      <c r="AG28" s="13"/>
      <c r="AH28" s="13"/>
      <c r="AI28" s="14"/>
      <c r="AJ28" s="14"/>
      <c r="AK28" s="14"/>
      <c r="AL28" s="14"/>
      <c r="AM28" s="14"/>
      <c r="AN28" s="15">
        <f t="shared" si="0"/>
        <v>10200</v>
      </c>
      <c r="AO28" s="16">
        <f>SUMIF(เตรียมส่วนผสม!$C:$C,'รับ-จ่าย ประจำวัน'!$B28,เตรียมส่วนผสม!H:H)+SUMIF(กวนไส้!$C:$C,'รับ-จ่าย ประจำวัน'!$B28,กวนไส้!H:H)+SUMIF(ผลิต1!$C:$C,'รับ-จ่าย ประจำวัน'!$B28,ผลิต1!H:H)+SUMIF(ผลิต2!$C:$C,'รับ-จ่าย ประจำวัน'!$B28,ผลิต2!H:H)+SUMIF(เส้นแต่งหน้าขนมเค้ก!$C:$C,'รับ-จ่าย ประจำวัน'!$B28,เส้นแต่งหน้าขนมเค้ก!H:H)+SUMIF(แพ็ค!$C:$C,'รับ-จ่าย ประจำวัน'!$B28,แพ็ค!H:H)+SUMIF(ธุรการ!$C:$C,'รับ-จ่าย ประจำวัน'!$B28,ธุรการ!H:H)+SUMIF(เส้นแต่งหน้าขนมปัง!$C:$C,'รับ-จ่าย ประจำวัน'!$B28,เส้นแต่งหน้าขนมปัง!H:H)+SUMIF('วางแผนBC,CJ'!$C:$C,'รับ-จ่าย ประจำวัน'!$B28,'วางแผนBC,CJ'!H:H)+SUMIF(RD!$C:$C,'รับ-จ่าย ประจำวัน'!$B28,RD!H:H)+SUMIF('FG,ออนไล,คัดแยก'!$C:$C,'รับ-จ่าย ประจำวัน'!$B28,'FG,ออนไล,คัดแยก'!H:H)</f>
        <v>300</v>
      </c>
      <c r="AP28" s="16">
        <f>SUMIF(เตรียมส่วนผสม!$C:$C,'รับ-จ่าย ประจำวัน'!$B28,เตรียมส่วนผสม!I:I)+SUMIF(กวนไส้!$C:$C,'รับ-จ่าย ประจำวัน'!$B28,กวนไส้!I:I)+SUMIF(ผลิต1!$C:$C,'รับ-จ่าย ประจำวัน'!$B28,ผลิต1!I:I)+SUMIF(ผลิต2!$C:$C,'รับ-จ่าย ประจำวัน'!$B28,ผลิต2!I:I)+SUMIF(เส้นแต่งหน้าขนมเค้ก!$C:$C,'รับ-จ่าย ประจำวัน'!$B28,เส้นแต่งหน้าขนมเค้ก!I:I)+SUMIF(แพ็ค!$C:$C,'รับ-จ่าย ประจำวัน'!$B28,แพ็ค!I:I)+SUMIF(ธุรการ!$C:$C,'รับ-จ่าย ประจำวัน'!$B28,ธุรการ!I:I)+SUMIF(เส้นแต่งหน้าขนมปัง!$C:$C,'รับ-จ่าย ประจำวัน'!$B28,เส้นแต่งหน้าขนมปัง!I:I)+SUMIF('วางแผนBC,CJ'!$C:$C,'รับ-จ่าย ประจำวัน'!$B28,'วางแผนBC,CJ'!I:I)+SUMIF(RD!$C:$C,'รับ-จ่าย ประจำวัน'!$B28,RD!I:I)+SUMIF('FG,ออนไล,คัดแยก'!$C:$C,'รับ-จ่าย ประจำวัน'!$B28,'FG,ออนไล,คัดแยก'!I:I)</f>
        <v>300</v>
      </c>
      <c r="AQ28" s="16">
        <f>SUMIF(เตรียมส่วนผสม!$C:$C,'รับ-จ่าย ประจำวัน'!$B28,เตรียมส่วนผสม!J:J)+SUMIF(กวนไส้!$C:$C,'รับ-จ่าย ประจำวัน'!$B28,กวนไส้!J:J)+SUMIF(ผลิต1!$C:$C,'รับ-จ่าย ประจำวัน'!$B28,ผลิต1!J:J)+SUMIF(ผลิต2!$C:$C,'รับ-จ่าย ประจำวัน'!$B28,ผลิต2!J:J)+SUMIF(เส้นแต่งหน้าขนมเค้ก!$C:$C,'รับ-จ่าย ประจำวัน'!$B28,เส้นแต่งหน้าขนมเค้ก!J:J)+SUMIF(แพ็ค!$C:$C,'รับ-จ่าย ประจำวัน'!$B28,แพ็ค!J:J)+SUMIF(ธุรการ!$C:$C,'รับ-จ่าย ประจำวัน'!$B28,ธุรการ!J:J)+SUMIF(เส้นแต่งหน้าขนมปัง!$C:$C,'รับ-จ่าย ประจำวัน'!$B28,เส้นแต่งหน้าขนมปัง!J:J)+SUMIF('วางแผนBC,CJ'!$C:$C,'รับ-จ่าย ประจำวัน'!$B28,'วางแผนBC,CJ'!J:J)+SUMIF(RD!$C:$C,'รับ-จ่าย ประจำวัน'!$B28,RD!J:J)+SUMIF('FG,ออนไล,คัดแยก'!$C:$C,'รับ-จ่าย ประจำวัน'!$B28,'FG,ออนไล,คัดแยก'!J:J)</f>
        <v>0</v>
      </c>
      <c r="AR28" s="16">
        <f>SUMIF(เตรียมส่วนผสม!$C:$C,'รับ-จ่าย ประจำวัน'!$B28,เตรียมส่วนผสม!K:K)+SUMIF(กวนไส้!$C:$C,'รับ-จ่าย ประจำวัน'!$B28,กวนไส้!K:K)+SUMIF(ผลิต1!$C:$C,'รับ-จ่าย ประจำวัน'!$B28,ผลิต1!K:K)+SUMIF(ผลิต2!$C:$C,'รับ-จ่าย ประจำวัน'!$B28,ผลิต2!K:K)+SUMIF(เส้นแต่งหน้าขนมเค้ก!$C:$C,'รับ-จ่าย ประจำวัน'!$B28,เส้นแต่งหน้าขนมเค้ก!K:K)+SUMIF(แพ็ค!$C:$C,'รับ-จ่าย ประจำวัน'!$B28,แพ็ค!K:K)+SUMIF(ธุรการ!$C:$C,'รับ-จ่าย ประจำวัน'!$B28,ธุรการ!K:K)+SUMIF(เส้นแต่งหน้าขนมปัง!$C:$C,'รับ-จ่าย ประจำวัน'!$B28,เส้นแต่งหน้าขนมปัง!K:K)+SUMIF('วางแผนBC,CJ'!$C:$C,'รับ-จ่าย ประจำวัน'!$B28,'วางแผนBC,CJ'!K:K)+SUMIF(RD!$C:$C,'รับ-จ่าย ประจำวัน'!$B28,RD!K:K)+SUMIF('FG,ออนไล,คัดแยก'!$C:$C,'รับ-จ่าย ประจำวัน'!$B28,'FG,ออนไล,คัดแยก'!K:K)</f>
        <v>0</v>
      </c>
      <c r="AS28" s="16">
        <f>SUMIF(เตรียมส่วนผสม!$C:$C,'รับ-จ่าย ประจำวัน'!$B28,เตรียมส่วนผสม!L:L)+SUMIF(กวนไส้!$C:$C,'รับ-จ่าย ประจำวัน'!$B28,กวนไส้!L:L)+SUMIF(ผลิต1!$C:$C,'รับ-จ่าย ประจำวัน'!$B28,ผลิต1!L:L)+SUMIF(ผลิต2!$C:$C,'รับ-จ่าย ประจำวัน'!$B28,ผลิต2!L:L)+SUMIF(เส้นแต่งหน้าขนมเค้ก!$C:$C,'รับ-จ่าย ประจำวัน'!$B28,เส้นแต่งหน้าขนมเค้ก!L:L)+SUMIF(แพ็ค!$C:$C,'รับ-จ่าย ประจำวัน'!$B28,แพ็ค!L:L)+SUMIF(ธุรการ!$C:$C,'รับ-จ่าย ประจำวัน'!$B28,ธุรการ!L:L)+SUMIF(เส้นแต่งหน้าขนมปัง!$C:$C,'รับ-จ่าย ประจำวัน'!$B28,เส้นแต่งหน้าขนมปัง!L:L)+SUMIF('วางแผนBC,CJ'!$C:$C,'รับ-จ่าย ประจำวัน'!$B28,'วางแผนBC,CJ'!L:L)+SUMIF(RD!$C:$C,'รับ-จ่าย ประจำวัน'!$B28,RD!L:L)+SUMIF('FG,ออนไล,คัดแยก'!$C:$C,'รับ-จ่าย ประจำวัน'!$B28,'FG,ออนไล,คัดแยก'!L:L)</f>
        <v>300</v>
      </c>
      <c r="AT28" s="16">
        <f>SUMIF(เตรียมส่วนผสม!$C:$C,'รับ-จ่าย ประจำวัน'!$B28,เตรียมส่วนผสม!M:M)+SUMIF(กวนไส้!$C:$C,'รับ-จ่าย ประจำวัน'!$B28,กวนไส้!M:M)+SUMIF(ผลิต1!$C:$C,'รับ-จ่าย ประจำวัน'!$B28,ผลิต1!M:M)+SUMIF(ผลิต2!$C:$C,'รับ-จ่าย ประจำวัน'!$B28,ผลิต2!M:M)+SUMIF(เส้นแต่งหน้าขนมเค้ก!$C:$C,'รับ-จ่าย ประจำวัน'!$B28,เส้นแต่งหน้าขนมเค้ก!M:M)+SUMIF(แพ็ค!$C:$C,'รับ-จ่าย ประจำวัน'!$B28,แพ็ค!M:M)+SUMIF(ธุรการ!$C:$C,'รับ-จ่าย ประจำวัน'!$B28,ธุรการ!M:M)+SUMIF(เส้นแต่งหน้าขนมปัง!$C:$C,'รับ-จ่าย ประจำวัน'!$B28,เส้นแต่งหน้าขนมปัง!M:M)+SUMIF('วางแผนBC,CJ'!$C:$C,'รับ-จ่าย ประจำวัน'!$B28,'วางแผนBC,CJ'!M:M)+SUMIF(RD!$C:$C,'รับ-จ่าย ประจำวัน'!$B28,RD!M:M)+SUMIF('FG,ออนไล,คัดแยก'!$C:$C,'รับ-จ่าย ประจำวัน'!$B28,'FG,ออนไล,คัดแยก'!M:M)</f>
        <v>0</v>
      </c>
      <c r="AU28" s="16">
        <f>SUMIF(เตรียมส่วนผสม!$C:$C,'รับ-จ่าย ประจำวัน'!$B28,เตรียมส่วนผสม!N:N)+SUMIF(กวนไส้!$C:$C,'รับ-จ่าย ประจำวัน'!$B28,กวนไส้!N:N)+SUMIF(ผลิต1!$C:$C,'รับ-จ่าย ประจำวัน'!$B28,ผลิต1!N:N)+SUMIF(ผลิต2!$C:$C,'รับ-จ่าย ประจำวัน'!$B28,ผลิต2!N:N)+SUMIF(เส้นแต่งหน้าขนมเค้ก!$C:$C,'รับ-จ่าย ประจำวัน'!$B28,เส้นแต่งหน้าขนมเค้ก!N:N)+SUMIF(แพ็ค!$C:$C,'รับ-จ่าย ประจำวัน'!$B28,แพ็ค!N:N)+SUMIF(ธุรการ!$C:$C,'รับ-จ่าย ประจำวัน'!$B28,ธุรการ!N:N)+SUMIF(เส้นแต่งหน้าขนมปัง!$C:$C,'รับ-จ่าย ประจำวัน'!$B28,เส้นแต่งหน้าขนมปัง!N:N)+SUMIF('วางแผนBC,CJ'!$C:$C,'รับ-จ่าย ประจำวัน'!$B28,'วางแผนBC,CJ'!N:N)+SUMIF(RD!$C:$C,'รับ-จ่าย ประจำวัน'!$B28,RD!N:N)+SUMIF('FG,ออนไล,คัดแยก'!$C:$C,'รับ-จ่าย ประจำวัน'!$B28,'FG,ออนไล,คัดแยก'!N:N)</f>
        <v>300</v>
      </c>
      <c r="AV28" s="16">
        <f>SUMIF(เตรียมส่วนผสม!$C:$C,'รับ-จ่าย ประจำวัน'!$B28,เตรียมส่วนผสม!O:O)+SUMIF(กวนไส้!$C:$C,'รับ-จ่าย ประจำวัน'!$B28,กวนไส้!O:O)+SUMIF(ผลิต1!$C:$C,'รับ-จ่าย ประจำวัน'!$B28,ผลิต1!O:O)+SUMIF(ผลิต2!$C:$C,'รับ-จ่าย ประจำวัน'!$B28,ผลิต2!O:O)+SUMIF(เส้นแต่งหน้าขนมเค้ก!$C:$C,'รับ-จ่าย ประจำวัน'!$B28,เส้นแต่งหน้าขนมเค้ก!O:O)+SUMIF(แพ็ค!$C:$C,'รับ-จ่าย ประจำวัน'!$B28,แพ็ค!O:O)+SUMIF(ธุรการ!$C:$C,'รับ-จ่าย ประจำวัน'!$B28,ธุรการ!O:O)+SUMIF(เส้นแต่งหน้าขนมปัง!$C:$C,'รับ-จ่าย ประจำวัน'!$B28,เส้นแต่งหน้าขนมปัง!O:O)+SUMIF('วางแผนBC,CJ'!$C:$C,'รับ-จ่าย ประจำวัน'!$B28,'วางแผนBC,CJ'!O:O)+SUMIF(RD!$C:$C,'รับ-จ่าย ประจำวัน'!$B28,RD!O:O)+SUMIF('FG,ออนไล,คัดแยก'!$C:$C,'รับ-จ่าย ประจำวัน'!$B28,'FG,ออนไล,คัดแยก'!O:O)</f>
        <v>300</v>
      </c>
      <c r="AW28" s="16">
        <f>SUMIF(เตรียมส่วนผสม!$C:$C,'รับ-จ่าย ประจำวัน'!$B28,เตรียมส่วนผสม!P:P)+SUMIF(กวนไส้!$C:$C,'รับ-จ่าย ประจำวัน'!$B28,กวนไส้!P:P)+SUMIF(ผลิต1!$C:$C,'รับ-จ่าย ประจำวัน'!$B28,ผลิต1!P:P)+SUMIF(ผลิต2!$C:$C,'รับ-จ่าย ประจำวัน'!$B28,ผลิต2!P:P)+SUMIF(เส้นแต่งหน้าขนมเค้ก!$C:$C,'รับ-จ่าย ประจำวัน'!$B28,เส้นแต่งหน้าขนมเค้ก!P:P)+SUMIF(แพ็ค!$C:$C,'รับ-จ่าย ประจำวัน'!$B28,แพ็ค!P:P)+SUMIF(ธุรการ!$C:$C,'รับ-จ่าย ประจำวัน'!$B28,ธุรการ!P:P)+SUMIF(เส้นแต่งหน้าขนมปัง!$C:$C,'รับ-จ่าย ประจำวัน'!$B28,เส้นแต่งหน้าขนมปัง!P:P)+SUMIF('วางแผนBC,CJ'!$C:$C,'รับ-จ่าย ประจำวัน'!$B28,'วางแผนBC,CJ'!P:P)+SUMIF(RD!$C:$C,'รับ-จ่าย ประจำวัน'!$B28,RD!P:P)+SUMIF('FG,ออนไล,คัดแยก'!$C:$C,'รับ-จ่าย ประจำวัน'!$B28,'FG,ออนไล,คัดแยก'!P:P)</f>
        <v>0</v>
      </c>
      <c r="AX28" s="16">
        <f>SUMIF(เตรียมส่วนผสม!$C:$C,'รับ-จ่าย ประจำวัน'!$B28,เตรียมส่วนผสม!Q:Q)+SUMIF(กวนไส้!$C:$C,'รับ-จ่าย ประจำวัน'!$B28,กวนไส้!Q:Q)+SUMIF(ผลิต1!$C:$C,'รับ-จ่าย ประจำวัน'!$B28,ผลิต1!Q:Q)+SUMIF(ผลิต2!$C:$C,'รับ-จ่าย ประจำวัน'!$B28,ผลิต2!Q:Q)+SUMIF(เส้นแต่งหน้าขนมเค้ก!$C:$C,'รับ-จ่าย ประจำวัน'!$B28,เส้นแต่งหน้าขนมเค้ก!Q:Q)+SUMIF(แพ็ค!$C:$C,'รับ-จ่าย ประจำวัน'!$B28,แพ็ค!Q:Q)+SUMIF(ธุรการ!$C:$C,'รับ-จ่าย ประจำวัน'!$B28,ธุรการ!Q:Q)+SUMIF(เส้นแต่งหน้าขนมปัง!$C:$C,'รับ-จ่าย ประจำวัน'!$B28,เส้นแต่งหน้าขนมปัง!Q:Q)+SUMIF('วางแผนBC,CJ'!$C:$C,'รับ-จ่าย ประจำวัน'!$B28,'วางแผนBC,CJ'!Q:Q)+SUMIF(RD!$C:$C,'รับ-จ่าย ประจำวัน'!$B28,RD!Q:Q)+SUMIF('FG,ออนไล,คัดแยก'!$C:$C,'รับ-จ่าย ประจำวัน'!$B28,'FG,ออนไล,คัดแยก'!Q:Q)</f>
        <v>300</v>
      </c>
      <c r="AY28" s="16">
        <f>SUMIF(เตรียมส่วนผสม!$C:$C,'รับ-จ่าย ประจำวัน'!$B28,เตรียมส่วนผสม!R:R)+SUMIF(กวนไส้!$C:$C,'รับ-จ่าย ประจำวัน'!$B28,กวนไส้!R:R)+SUMIF(ผลิต1!$C:$C,'รับ-จ่าย ประจำวัน'!$B28,ผลิต1!R:R)+SUMIF(ผลิต2!$C:$C,'รับ-จ่าย ประจำวัน'!$B28,ผลิต2!R:R)+SUMIF(เส้นแต่งหน้าขนมเค้ก!$C:$C,'รับ-จ่าย ประจำวัน'!$B28,เส้นแต่งหน้าขนมเค้ก!R:R)+SUMIF(แพ็ค!$C:$C,'รับ-จ่าย ประจำวัน'!$B28,แพ็ค!R:R)+SUMIF(ธุรการ!$C:$C,'รับ-จ่าย ประจำวัน'!$B28,ธุรการ!R:R)+SUMIF(เส้นแต่งหน้าขนมปัง!$C:$C,'รับ-จ่าย ประจำวัน'!$B28,เส้นแต่งหน้าขนมปัง!R:R)+SUMIF('วางแผนBC,CJ'!$C:$C,'รับ-จ่าย ประจำวัน'!$B28,'วางแผนBC,CJ'!R:R)+SUMIF(RD!$C:$C,'รับ-จ่าย ประจำวัน'!$B28,RD!R:R)+SUMIF('FG,ออนไล,คัดแยก'!$C:$C,'รับ-จ่าย ประจำวัน'!$B28,'FG,ออนไล,คัดแยก'!R:R)</f>
        <v>300</v>
      </c>
      <c r="AZ28" s="16">
        <f>SUMIF(เตรียมส่วนผสม!$C:$C,'รับ-จ่าย ประจำวัน'!$B28,เตรียมส่วนผสม!S:S)+SUMIF(กวนไส้!$C:$C,'รับ-จ่าย ประจำวัน'!$B28,กวนไส้!S:S)+SUMIF(ผลิต1!$C:$C,'รับ-จ่าย ประจำวัน'!$B28,ผลิต1!S:S)+SUMIF(ผลิต2!$C:$C,'รับ-จ่าย ประจำวัน'!$B28,ผลิต2!S:S)+SUMIF(เส้นแต่งหน้าขนมเค้ก!$C:$C,'รับ-จ่าย ประจำวัน'!$B28,เส้นแต่งหน้าขนมเค้ก!S:S)+SUMIF(แพ็ค!$C:$C,'รับ-จ่าย ประจำวัน'!$B28,แพ็ค!S:S)+SUMIF(ธุรการ!$C:$C,'รับ-จ่าย ประจำวัน'!$B28,ธุรการ!S:S)+SUMIF(เส้นแต่งหน้าขนมปัง!$C:$C,'รับ-จ่าย ประจำวัน'!$B28,เส้นแต่งหน้าขนมปัง!S:S)+SUMIF('วางแผนBC,CJ'!$C:$C,'รับ-จ่าย ประจำวัน'!$B28,'วางแผนBC,CJ'!S:S)+SUMIF(RD!$C:$C,'รับ-จ่าย ประจำวัน'!$B28,RD!S:S)+SUMIF('FG,ออนไล,คัดแยก'!$C:$C,'รับ-จ่าย ประจำวัน'!$B28,'FG,ออนไล,คัดแยก'!S:S)</f>
        <v>300</v>
      </c>
      <c r="BA28" s="16">
        <f>SUMIF(เตรียมส่วนผสม!$C:$C,'รับ-จ่าย ประจำวัน'!$B28,เตรียมส่วนผสม!T:T)+SUMIF(กวนไส้!$C:$C,'รับ-จ่าย ประจำวัน'!$B28,กวนไส้!T:T)+SUMIF(ผลิต1!$C:$C,'รับ-จ่าย ประจำวัน'!$B28,ผลิต1!T:T)+SUMIF(ผลิต2!$C:$C,'รับ-จ่าย ประจำวัน'!$B28,ผลิต2!T:T)+SUMIF(เส้นแต่งหน้าขนมเค้ก!$C:$C,'รับ-จ่าย ประจำวัน'!$B28,เส้นแต่งหน้าขนมเค้ก!T:T)+SUMIF(แพ็ค!$C:$C,'รับ-จ่าย ประจำวัน'!$B28,แพ็ค!T:T)+SUMIF(ธุรการ!$C:$C,'รับ-จ่าย ประจำวัน'!$B28,ธุรการ!T:T)+SUMIF(เส้นแต่งหน้าขนมปัง!$C:$C,'รับ-จ่าย ประจำวัน'!$B28,เส้นแต่งหน้าขนมปัง!T:T)+SUMIF('วางแผนBC,CJ'!$C:$C,'รับ-จ่าย ประจำวัน'!$B28,'วางแผนBC,CJ'!T:T)+SUMIF(RD!$C:$C,'รับ-จ่าย ประจำวัน'!$B28,RD!T:T)+SUMIF('FG,ออนไล,คัดแยก'!$C:$C,'รับ-จ่าย ประจำวัน'!$B28,'FG,ออนไล,คัดแยก'!T:T)</f>
        <v>0</v>
      </c>
      <c r="BB28" s="16">
        <f>SUMIF(เตรียมส่วนผสม!$C:$C,'รับ-จ่าย ประจำวัน'!$B28,เตรียมส่วนผสม!U:U)+SUMIF(กวนไส้!$C:$C,'รับ-จ่าย ประจำวัน'!$B28,กวนไส้!U:U)+SUMIF(ผลิต1!$C:$C,'รับ-จ่าย ประจำวัน'!$B28,ผลิต1!U:U)+SUMIF(ผลิต2!$C:$C,'รับ-จ่าย ประจำวัน'!$B28,ผลิต2!U:U)+SUMIF(เส้นแต่งหน้าขนมเค้ก!$C:$C,'รับ-จ่าย ประจำวัน'!$B28,เส้นแต่งหน้าขนมเค้ก!U:U)+SUMIF(แพ็ค!$C:$C,'รับ-จ่าย ประจำวัน'!$B28,แพ็ค!U:U)+SUMIF(ธุรการ!$C:$C,'รับ-จ่าย ประจำวัน'!$B28,ธุรการ!U:U)+SUMIF(เส้นแต่งหน้าขนมปัง!$C:$C,'รับ-จ่าย ประจำวัน'!$B28,เส้นแต่งหน้าขนมปัง!U:U)+SUMIF('วางแผนBC,CJ'!$C:$C,'รับ-จ่าย ประจำวัน'!$B28,'วางแผนBC,CJ'!U:U)+SUMIF(RD!$C:$C,'รับ-จ่าย ประจำวัน'!$B28,RD!U:U)+SUMIF('FG,ออนไล,คัดแยก'!$C:$C,'รับ-จ่าย ประจำวัน'!$B28,'FG,ออนไล,คัดแยก'!U:U)</f>
        <v>0</v>
      </c>
      <c r="BC28" s="16">
        <f>SUMIF(เตรียมส่วนผสม!$C:$C,'รับ-จ่าย ประจำวัน'!$B28,เตรียมส่วนผสม!V:V)+SUMIF(กวนไส้!$C:$C,'รับ-จ่าย ประจำวัน'!$B28,กวนไส้!V:V)+SUMIF(ผลิต1!$C:$C,'รับ-จ่าย ประจำวัน'!$B28,ผลิต1!V:V)+SUMIF(ผลิต2!$C:$C,'รับ-จ่าย ประจำวัน'!$B28,ผลิต2!V:V)+SUMIF(เส้นแต่งหน้าขนมเค้ก!$C:$C,'รับ-จ่าย ประจำวัน'!$B28,เส้นแต่งหน้าขนมเค้ก!V:V)+SUMIF(แพ็ค!$C:$C,'รับ-จ่าย ประจำวัน'!$B28,แพ็ค!V:V)+SUMIF(ธุรการ!$C:$C,'รับ-จ่าย ประจำวัน'!$B28,ธุรการ!V:V)+SUMIF(เส้นแต่งหน้าขนมปัง!$C:$C,'รับ-จ่าย ประจำวัน'!$B28,เส้นแต่งหน้าขนมปัง!V:V)+SUMIF('วางแผนBC,CJ'!$C:$C,'รับ-จ่าย ประจำวัน'!$B28,'วางแผนBC,CJ'!V:V)+SUMIF(RD!$C:$C,'รับ-จ่าย ประจำวัน'!$B28,RD!V:V)+SUMIF('FG,ออนไล,คัดแยก'!$C:$C,'รับ-จ่าย ประจำวัน'!$B28,'FG,ออนไล,คัดแยก'!V:V)</f>
        <v>300</v>
      </c>
      <c r="BD28" s="16">
        <f>SUMIF(เตรียมส่วนผสม!$C:$C,'รับ-จ่าย ประจำวัน'!$B28,เตรียมส่วนผสม!W:W)+SUMIF(กวนไส้!$C:$C,'รับ-จ่าย ประจำวัน'!$B28,กวนไส้!W:W)+SUMIF(ผลิต1!$C:$C,'รับ-จ่าย ประจำวัน'!$B28,ผลิต1!W:W)+SUMIF(ผลิต2!$C:$C,'รับ-จ่าย ประจำวัน'!$B28,ผลิต2!W:W)+SUMIF(เส้นแต่งหน้าขนมเค้ก!$C:$C,'รับ-จ่าย ประจำวัน'!$B28,เส้นแต่งหน้าขนมเค้ก!W:W)+SUMIF(แพ็ค!$C:$C,'รับ-จ่าย ประจำวัน'!$B28,แพ็ค!W:W)+SUMIF(ธุรการ!$C:$C,'รับ-จ่าย ประจำวัน'!$B28,ธุรการ!W:W)+SUMIF(เส้นแต่งหน้าขนมปัง!$C:$C,'รับ-จ่าย ประจำวัน'!$B28,เส้นแต่งหน้าขนมปัง!W:W)+SUMIF('วางแผนBC,CJ'!$C:$C,'รับ-จ่าย ประจำวัน'!$B28,'วางแผนBC,CJ'!W:W)+SUMIF(RD!$C:$C,'รับ-จ่าย ประจำวัน'!$B28,RD!W:W)+SUMIF('FG,ออนไล,คัดแยก'!$C:$C,'รับ-จ่าย ประจำวัน'!$B28,'FG,ออนไล,คัดแยก'!W:W)</f>
        <v>300</v>
      </c>
      <c r="BE28" s="16">
        <f>SUMIF(เตรียมส่วนผสม!$C:$C,'รับ-จ่าย ประจำวัน'!$B28,เตรียมส่วนผสม!X:X)+SUMIF(กวนไส้!$C:$C,'รับ-จ่าย ประจำวัน'!$B28,กวนไส้!X:X)+SUMIF(ผลิต1!$C:$C,'รับ-จ่าย ประจำวัน'!$B28,ผลิต1!X:X)+SUMIF(ผลิต2!$C:$C,'รับ-จ่าย ประจำวัน'!$B28,ผลิต2!X:X)+SUMIF(เส้นแต่งหน้าขนมเค้ก!$C:$C,'รับ-จ่าย ประจำวัน'!$B28,เส้นแต่งหน้าขนมเค้ก!X:X)+SUMIF(แพ็ค!$C:$C,'รับ-จ่าย ประจำวัน'!$B28,แพ็ค!X:X)+SUMIF(ธุรการ!$C:$C,'รับ-จ่าย ประจำวัน'!$B28,ธุรการ!X:X)+SUMIF(เส้นแต่งหน้าขนมปัง!$C:$C,'รับ-จ่าย ประจำวัน'!$B28,เส้นแต่งหน้าขนมปัง!X:X)+SUMIF('วางแผนBC,CJ'!$C:$C,'รับ-จ่าย ประจำวัน'!$B28,'วางแผนBC,CJ'!X:X)+SUMIF(RD!$C:$C,'รับ-จ่าย ประจำวัน'!$B28,RD!X:X)+SUMIF('FG,ออนไล,คัดแยก'!$C:$C,'รับ-จ่าย ประจำวัน'!$B28,'FG,ออนไล,คัดแยก'!X:X)</f>
        <v>0</v>
      </c>
      <c r="BF28" s="16">
        <f>SUMIF(เตรียมส่วนผสม!$C:$C,'รับ-จ่าย ประจำวัน'!$B28,เตรียมส่วนผสม!Y:Y)+SUMIF(กวนไส้!$C:$C,'รับ-จ่าย ประจำวัน'!$B28,กวนไส้!Y:Y)+SUMIF(ผลิต1!$C:$C,'รับ-จ่าย ประจำวัน'!$B28,ผลิต1!Y:Y)+SUMIF(ผลิต2!$C:$C,'รับ-จ่าย ประจำวัน'!$B28,ผลิต2!Y:Y)+SUMIF(เส้นแต่งหน้าขนมเค้ก!$C:$C,'รับ-จ่าย ประจำวัน'!$B28,เส้นแต่งหน้าขนมเค้ก!Y:Y)+SUMIF(แพ็ค!$C:$C,'รับ-จ่าย ประจำวัน'!$B28,แพ็ค!Y:Y)+SUMIF(ธุรการ!$C:$C,'รับ-จ่าย ประจำวัน'!$B28,ธุรการ!Y:Y)+SUMIF(เส้นแต่งหน้าขนมปัง!$C:$C,'รับ-จ่าย ประจำวัน'!$B28,เส้นแต่งหน้าขนมปัง!Y:Y)+SUMIF('วางแผนBC,CJ'!$C:$C,'รับ-จ่าย ประจำวัน'!$B28,'วางแผนBC,CJ'!Y:Y)+SUMIF(RD!$C:$C,'รับ-จ่าย ประจำวัน'!$B28,RD!Y:Y)+SUMIF('FG,ออนไล,คัดแยก'!$C:$C,'รับ-จ่าย ประจำวัน'!$B28,'FG,ออนไล,คัดแยก'!Y:Y)</f>
        <v>0</v>
      </c>
      <c r="BG28" s="16">
        <f>SUMIF(เตรียมส่วนผสม!$C:$C,'รับ-จ่าย ประจำวัน'!$B28,เตรียมส่วนผสม!Z:Z)+SUMIF(กวนไส้!$C:$C,'รับ-จ่าย ประจำวัน'!$B28,กวนไส้!Z:Z)+SUMIF(ผลิต1!$C:$C,'รับ-จ่าย ประจำวัน'!$B28,ผลิต1!Z:Z)+SUMIF(ผลิต2!$C:$C,'รับ-จ่าย ประจำวัน'!$B28,ผลิต2!Z:Z)+SUMIF(เส้นแต่งหน้าขนมเค้ก!$C:$C,'รับ-จ่าย ประจำวัน'!$B28,เส้นแต่งหน้าขนมเค้ก!Z:Z)+SUMIF(แพ็ค!$C:$C,'รับ-จ่าย ประจำวัน'!$B28,แพ็ค!Z:Z)+SUMIF(ธุรการ!$C:$C,'รับ-จ่าย ประจำวัน'!$B28,ธุรการ!Z:Z)+SUMIF(เส้นแต่งหน้าขนมปัง!$C:$C,'รับ-จ่าย ประจำวัน'!$B28,เส้นแต่งหน้าขนมปัง!Z:Z)+SUMIF('วางแผนBC,CJ'!$C:$C,'รับ-จ่าย ประจำวัน'!$B28,'วางแผนBC,CJ'!Z:Z)+SUMIF(RD!$C:$C,'รับ-จ่าย ประจำวัน'!$B28,RD!Z:Z)+SUMIF('FG,ออนไล,คัดแยก'!$C:$C,'รับ-จ่าย ประจำวัน'!$B28,'FG,ออนไล,คัดแยก'!Z:Z)</f>
        <v>0</v>
      </c>
      <c r="BH28" s="16">
        <f>SUMIF(เตรียมส่วนผสม!$C:$C,'รับ-จ่าย ประจำวัน'!$B28,เตรียมส่วนผสม!AA:AA)+SUMIF(กวนไส้!$C:$C,'รับ-จ่าย ประจำวัน'!$B28,กวนไส้!AA:AA)+SUMIF(ผลิต1!$C:$C,'รับ-จ่าย ประจำวัน'!$B28,ผลิต1!AA:AA)+SUMIF(ผลิต2!$C:$C,'รับ-จ่าย ประจำวัน'!$B28,ผลิต2!AA:AA)+SUMIF(เส้นแต่งหน้าขนมเค้ก!$C:$C,'รับ-จ่าย ประจำวัน'!$B28,เส้นแต่งหน้าขนมเค้ก!AA:AA)+SUMIF(แพ็ค!$C:$C,'รับ-จ่าย ประจำวัน'!$B28,แพ็ค!AA:AA)+SUMIF(ธุรการ!$C:$C,'รับ-จ่าย ประจำวัน'!$B28,ธุรการ!AA:AA)+SUMIF(เส้นแต่งหน้าขนมปัง!$C:$C,'รับ-จ่าย ประจำวัน'!$B28,เส้นแต่งหน้าขนมปัง!AA:AA)+SUMIF('วางแผนBC,CJ'!$C:$C,'รับ-จ่าย ประจำวัน'!$B28,'วางแผนBC,CJ'!AA:AA)+SUMIF(RD!$C:$C,'รับ-จ่าย ประจำวัน'!$B28,RD!AA:AA)+SUMIF('FG,ออนไล,คัดแยก'!$C:$C,'รับ-จ่าย ประจำวัน'!$B28,'FG,ออนไล,คัดแยก'!AA:AA)</f>
        <v>0</v>
      </c>
      <c r="BI28" s="16">
        <f>SUMIF(เตรียมส่วนผสม!$C:$C,'รับ-จ่าย ประจำวัน'!$B28,เตรียมส่วนผสม!AB:AB)+SUMIF(กวนไส้!$C:$C,'รับ-จ่าย ประจำวัน'!$B28,กวนไส้!AB:AB)+SUMIF(ผลิต1!$C:$C,'รับ-จ่าย ประจำวัน'!$B28,ผลิต1!AB:AB)+SUMIF(ผลิต2!$C:$C,'รับ-จ่าย ประจำวัน'!$B28,ผลิต2!AB:AB)+SUMIF(เส้นแต่งหน้าขนมเค้ก!$C:$C,'รับ-จ่าย ประจำวัน'!$B28,เส้นแต่งหน้าขนมเค้ก!AB:AB)+SUMIF(แพ็ค!$C:$C,'รับ-จ่าย ประจำวัน'!$B28,แพ็ค!AB:AB)+SUMIF(ธุรการ!$C:$C,'รับ-จ่าย ประจำวัน'!$B28,ธุรการ!AB:AB)+SUMIF(เส้นแต่งหน้าขนมปัง!$C:$C,'รับ-จ่าย ประจำวัน'!$B28,เส้นแต่งหน้าขนมปัง!AB:AB)+SUMIF('วางแผนBC,CJ'!$C:$C,'รับ-จ่าย ประจำวัน'!$B28,'วางแผนBC,CJ'!AB:AB)+SUMIF(RD!$C:$C,'รับ-จ่าย ประจำวัน'!$B28,RD!AB:AB)+SUMIF('FG,ออนไล,คัดแยก'!$C:$C,'รับ-จ่าย ประจำวัน'!$B28,'FG,ออนไล,คัดแยก'!AB:AB)</f>
        <v>300</v>
      </c>
      <c r="BJ28" s="16">
        <f>SUMIF(เตรียมส่วนผสม!$C:$C,'รับ-จ่าย ประจำวัน'!$B28,เตรียมส่วนผสม!AC:AC)+SUMIF(กวนไส้!$C:$C,'รับ-จ่าย ประจำวัน'!$B28,กวนไส้!AC:AC)+SUMIF(ผลิต1!$C:$C,'รับ-จ่าย ประจำวัน'!$B28,ผลิต1!AC:AC)+SUMIF(ผลิต2!$C:$C,'รับ-จ่าย ประจำวัน'!$B28,ผลิต2!AC:AC)+SUMIF(เส้นแต่งหน้าขนมเค้ก!$C:$C,'รับ-จ่าย ประจำวัน'!$B28,เส้นแต่งหน้าขนมเค้ก!AC:AC)+SUMIF(แพ็ค!$C:$C,'รับ-จ่าย ประจำวัน'!$B28,แพ็ค!AC:AC)+SUMIF(ธุรการ!$C:$C,'รับ-จ่าย ประจำวัน'!$B28,ธุรการ!AC:AC)+SUMIF(เส้นแต่งหน้าขนมปัง!$C:$C,'รับ-จ่าย ประจำวัน'!$B28,เส้นแต่งหน้าขนมปัง!AC:AC)+SUMIF('วางแผนBC,CJ'!$C:$C,'รับ-จ่าย ประจำวัน'!$B28,'วางแผนBC,CJ'!AC:AC)+SUMIF(RD!$C:$C,'รับ-จ่าย ประจำวัน'!$B28,RD!AC:AC)+SUMIF('FG,ออนไล,คัดแยก'!$C:$C,'รับ-จ่าย ประจำวัน'!$B28,'FG,ออนไล,คัดแยก'!AC:AC)</f>
        <v>0</v>
      </c>
      <c r="BK28" s="16">
        <f>SUMIF(เตรียมส่วนผสม!$C:$C,'รับ-จ่าย ประจำวัน'!$B28,เตรียมส่วนผสม!AD:AD)+SUMIF(กวนไส้!$C:$C,'รับ-จ่าย ประจำวัน'!$B28,กวนไส้!AD:AD)+SUMIF(ผลิต1!$C:$C,'รับ-จ่าย ประจำวัน'!$B28,ผลิต1!AD:AD)+SUMIF(ผลิต2!$C:$C,'รับ-จ่าย ประจำวัน'!$B28,ผลิต2!AD:AD)+SUMIF(เส้นแต่งหน้าขนมเค้ก!$C:$C,'รับ-จ่าย ประจำวัน'!$B28,เส้นแต่งหน้าขนมเค้ก!AD:AD)+SUMIF(แพ็ค!$C:$C,'รับ-จ่าย ประจำวัน'!$B28,แพ็ค!AD:AD)+SUMIF(ธุรการ!$C:$C,'รับ-จ่าย ประจำวัน'!$B28,ธุรการ!AD:AD)+SUMIF(เส้นแต่งหน้าขนมปัง!$C:$C,'รับ-จ่าย ประจำวัน'!$B28,เส้นแต่งหน้าขนมปัง!AD:AD)+SUMIF('วางแผนBC,CJ'!$C:$C,'รับ-จ่าย ประจำวัน'!$B28,'วางแผนBC,CJ'!AD:AD)+SUMIF(RD!$C:$C,'รับ-จ่าย ประจำวัน'!$B28,RD!AD:AD)+SUMIF('FG,ออนไล,คัดแยก'!$C:$C,'รับ-จ่าย ประจำวัน'!$B28,'FG,ออนไล,คัดแยก'!AD:AD)</f>
        <v>300</v>
      </c>
      <c r="BL28" s="16">
        <f>SUMIF(เตรียมส่วนผสม!$C:$C,'รับ-จ่าย ประจำวัน'!$B28,เตรียมส่วนผสม!AE:AE)+SUMIF(กวนไส้!$C:$C,'รับ-จ่าย ประจำวัน'!$B28,กวนไส้!AE:AE)+SUMIF(ผลิต1!$C:$C,'รับ-จ่าย ประจำวัน'!$B28,ผลิต1!AE:AE)+SUMIF(ผลิต2!$C:$C,'รับ-จ่าย ประจำวัน'!$B28,ผลิต2!AE:AE)+SUMIF(เส้นแต่งหน้าขนมเค้ก!$C:$C,'รับ-จ่าย ประจำวัน'!$B28,เส้นแต่งหน้าขนมเค้ก!AE:AE)+SUMIF(แพ็ค!$C:$C,'รับ-จ่าย ประจำวัน'!$B28,แพ็ค!AE:AE)+SUMIF(ธุรการ!$C:$C,'รับ-จ่าย ประจำวัน'!$B28,ธุรการ!AE:AE)+SUMIF(เส้นแต่งหน้าขนมปัง!$C:$C,'รับ-จ่าย ประจำวัน'!$B28,เส้นแต่งหน้าขนมปัง!AE:AE)+SUMIF('วางแผนBC,CJ'!$C:$C,'รับ-จ่าย ประจำวัน'!$B28,'วางแผนBC,CJ'!AE:AE)+SUMIF(RD!$C:$C,'รับ-จ่าย ประจำวัน'!$B28,RD!AE:AE)+SUMIF('FG,ออนไล,คัดแยก'!$C:$C,'รับ-จ่าย ประจำวัน'!$B28,'FG,ออนไล,คัดแยก'!AE:AE)</f>
        <v>300</v>
      </c>
      <c r="BM28" s="16">
        <f>SUMIF(เตรียมส่วนผสม!$C:$C,'รับ-จ่าย ประจำวัน'!$B28,เตรียมส่วนผสม!AF:AF)+SUMIF(กวนไส้!$C:$C,'รับ-จ่าย ประจำวัน'!$B28,กวนไส้!AF:AF)+SUMIF(ผลิต1!$C:$C,'รับ-จ่าย ประจำวัน'!$B28,ผลิต1!AF:AF)+SUMIF(ผลิต2!$C:$C,'รับ-จ่าย ประจำวัน'!$B28,ผลิต2!AF:AF)+SUMIF(เส้นแต่งหน้าขนมเค้ก!$C:$C,'รับ-จ่าย ประจำวัน'!$B28,เส้นแต่งหน้าขนมเค้ก!AF:AF)+SUMIF(แพ็ค!$C:$C,'รับ-จ่าย ประจำวัน'!$B28,แพ็ค!AF:AF)+SUMIF(ธุรการ!$C:$C,'รับ-จ่าย ประจำวัน'!$B28,ธุรการ!AF:AF)+SUMIF(เส้นแต่งหน้าขนมปัง!$C:$C,'รับ-จ่าย ประจำวัน'!$B28,เส้นแต่งหน้าขนมปัง!AF:AF)+SUMIF('วางแผนBC,CJ'!$C:$C,'รับ-จ่าย ประจำวัน'!$B28,'วางแผนBC,CJ'!AF:AF)+SUMIF(RD!$C:$C,'รับ-จ่าย ประจำวัน'!$B28,RD!AF:AF)+SUMIF('FG,ออนไล,คัดแยก'!$C:$C,'รับ-จ่าย ประจำวัน'!$B28,'FG,ออนไล,คัดแยก'!AF:AF)</f>
        <v>200</v>
      </c>
      <c r="BN28" s="16">
        <f>SUMIF(เตรียมส่วนผสม!$C:$C,'รับ-จ่าย ประจำวัน'!$B28,เตรียมส่วนผสม!AG:AG)+SUMIF(กวนไส้!$C:$C,'รับ-จ่าย ประจำวัน'!$B28,กวนไส้!AG:AG)+SUMIF(ผลิต1!$C:$C,'รับ-จ่าย ประจำวัน'!$B28,ผลิต1!AG:AG)+SUMIF(ผลิต2!$C:$C,'รับ-จ่าย ประจำวัน'!$B28,ผลิต2!AG:AG)+SUMIF(เส้นแต่งหน้าขนมเค้ก!$C:$C,'รับ-จ่าย ประจำวัน'!$B28,เส้นแต่งหน้าขนมเค้ก!AG:AG)+SUMIF(แพ็ค!$C:$C,'รับ-จ่าย ประจำวัน'!$B28,แพ็ค!AG:AG)+SUMIF(ธุรการ!$C:$C,'รับ-จ่าย ประจำวัน'!$B28,ธุรการ!AG:AG)+SUMIF(เส้นแต่งหน้าขนมปัง!$C:$C,'รับ-จ่าย ประจำวัน'!$B28,เส้นแต่งหน้าขนมปัง!AG:AG)+SUMIF('วางแผนBC,CJ'!$C:$C,'รับ-จ่าย ประจำวัน'!$B28,'วางแผนBC,CJ'!AG:AG)+SUMIF(RD!$C:$C,'รับ-จ่าย ประจำวัน'!$B28,RD!AG:AG)+SUMIF('FG,ออนไล,คัดแยก'!$C:$C,'รับ-จ่าย ประจำวัน'!$B28,'FG,ออนไล,คัดแยก'!AG:AG)</f>
        <v>300</v>
      </c>
      <c r="BO28" s="16">
        <f>SUMIF(เตรียมส่วนผสม!$C:$C,'รับ-จ่าย ประจำวัน'!$B28,เตรียมส่วนผสม!AH:AH)+SUMIF(กวนไส้!$C:$C,'รับ-จ่าย ประจำวัน'!$B28,กวนไส้!AH:AH)+SUMIF(ผลิต1!$C:$C,'รับ-จ่าย ประจำวัน'!$B28,ผลิต1!AH:AH)+SUMIF(ผลิต2!$C:$C,'รับ-จ่าย ประจำวัน'!$B28,ผลิต2!AH:AH)+SUMIF(เส้นแต่งหน้าขนมเค้ก!$C:$C,'รับ-จ่าย ประจำวัน'!$B28,เส้นแต่งหน้าขนมเค้ก!AH:AH)+SUMIF(แพ็ค!$C:$C,'รับ-จ่าย ประจำวัน'!$B28,แพ็ค!AH:AH)+SUMIF(ธุรการ!$C:$C,'รับ-จ่าย ประจำวัน'!$B28,ธุรการ!AH:AH)+SUMIF(เส้นแต่งหน้าขนมปัง!$C:$C,'รับ-จ่าย ประจำวัน'!$B28,เส้นแต่งหน้าขนมปัง!AH:AH)+SUMIF('วางแผนBC,CJ'!$C:$C,'รับ-จ่าย ประจำวัน'!$B28,'วางแผนBC,CJ'!AH:AH)+SUMIF(RD!$C:$C,'รับ-จ่าย ประจำวัน'!$B28,RD!AH:AH)+SUMIF('FG,ออนไล,คัดแยก'!$C:$C,'รับ-จ่าย ประจำวัน'!$B28,'FG,ออนไล,คัดแยก'!AH:AH)</f>
        <v>0</v>
      </c>
      <c r="BP28" s="16">
        <f>SUMIF(เตรียมส่วนผสม!$C:$C,'รับ-จ่าย ประจำวัน'!$B28,เตรียมส่วนผสม!AI:AI)+SUMIF(กวนไส้!$C:$C,'รับ-จ่าย ประจำวัน'!$B28,กวนไส้!AI:AI)+SUMIF(ผลิต1!$C:$C,'รับ-จ่าย ประจำวัน'!$B28,ผลิต1!AI:AI)+SUMIF(ผลิต2!$C:$C,'รับ-จ่าย ประจำวัน'!$B28,ผลิต2!AI:AI)+SUMIF(เส้นแต่งหน้าขนมเค้ก!$C:$C,'รับ-จ่าย ประจำวัน'!$B28,เส้นแต่งหน้าขนมเค้ก!AI:AI)+SUMIF(แพ็ค!$C:$C,'รับ-จ่าย ประจำวัน'!$B28,แพ็ค!AI:AI)+SUMIF(ธุรการ!$C:$C,'รับ-จ่าย ประจำวัน'!$B28,ธุรการ!AI:AI)+SUMIF(เส้นแต่งหน้าขนมปัง!$C:$C,'รับ-จ่าย ประจำวัน'!$B28,เส้นแต่งหน้าขนมปัง!AI:AI)+SUMIF('วางแผนBC,CJ'!$C:$C,'รับ-จ่าย ประจำวัน'!$B28,'วางแผนBC,CJ'!AI:AI)+SUMIF(RD!$C:$C,'รับ-จ่าย ประจำวัน'!$B28,RD!AI:AI)+SUMIF('FG,ออนไล,คัดแยก'!$C:$C,'รับ-จ่าย ประจำวัน'!$B28,'FG,ออนไล,คัดแยก'!AI:AI)</f>
        <v>300</v>
      </c>
      <c r="BQ28" s="16">
        <f>SUMIF(เตรียมส่วนผสม!$C:$C,'รับ-จ่าย ประจำวัน'!$B28,เตรียมส่วนผสม!AJ:AJ)+SUMIF(กวนไส้!$C:$C,'รับ-จ่าย ประจำวัน'!$B28,กวนไส้!AJ:AJ)+SUMIF(ผลิต1!$C:$C,'รับ-จ่าย ประจำวัน'!$B28,ผลิต1!AJ:AJ)+SUMIF(ผลิต2!$C:$C,'รับ-จ่าย ประจำวัน'!$B28,ผลิต2!AJ:AJ)+SUMIF(เส้นแต่งหน้าขนมเค้ก!$C:$C,'รับ-จ่าย ประจำวัน'!$B28,เส้นแต่งหน้าขนมเค้ก!AJ:AJ)+SUMIF(แพ็ค!$C:$C,'รับ-จ่าย ประจำวัน'!$B28,แพ็ค!AJ:AJ)+SUMIF(ธุรการ!$C:$C,'รับ-จ่าย ประจำวัน'!$B28,ธุรการ!AJ:AJ)+SUMIF(เส้นแต่งหน้าขนมปัง!$C:$C,'รับ-จ่าย ประจำวัน'!$B28,เส้นแต่งหน้าขนมปัง!AJ:AJ)+SUMIF('วางแผนBC,CJ'!$C:$C,'รับ-จ่าย ประจำวัน'!$B28,'วางแผนBC,CJ'!AJ:AJ)+SUMIF(RD!$C:$C,'รับ-จ่าย ประจำวัน'!$B28,RD!AJ:AJ)+SUMIF('FG,ออนไล,คัดแยก'!$C:$C,'รับ-จ่าย ประจำวัน'!$B28,'FG,ออนไล,คัดแยก'!AJ:AJ)</f>
        <v>0</v>
      </c>
      <c r="BR28" s="16">
        <f>SUMIF(เตรียมส่วนผสม!$C:$C,'รับ-จ่าย ประจำวัน'!$B28,เตรียมส่วนผสม!AK:AK)+SUMIF(กวนไส้!$C:$C,'รับ-จ่าย ประจำวัน'!$B28,กวนไส้!AK:AK)+SUMIF(ผลิต1!$C:$C,'รับ-จ่าย ประจำวัน'!$B28,ผลิต1!AK:AK)+SUMIF(ผลิต2!$C:$C,'รับ-จ่าย ประจำวัน'!$B28,ผลิต2!AK:AK)+SUMIF(เส้นแต่งหน้าขนมเค้ก!$C:$C,'รับ-จ่าย ประจำวัน'!$B28,เส้นแต่งหน้าขนมเค้ก!AK:AK)+SUMIF(แพ็ค!$C:$C,'รับ-จ่าย ประจำวัน'!$B28,แพ็ค!AK:AK)+SUMIF(ธุรการ!$C:$C,'รับ-จ่าย ประจำวัน'!$B28,ธุรการ!AK:AK)+SUMIF(เส้นแต่งหน้าขนมปัง!$C:$C,'รับ-จ่าย ประจำวัน'!$B28,เส้นแต่งหน้าขนมปัง!AK:AK)+SUMIF('วางแผนBC,CJ'!$C:$C,'รับ-จ่าย ประจำวัน'!$B28,'วางแผนBC,CJ'!AK:AK)+SUMIF(RD!$C:$C,'รับ-จ่าย ประจำวัน'!$B28,RD!AK:AK)+SUMIF('FG,ออนไล,คัดแยก'!$C:$C,'รับ-จ่าย ประจำวัน'!$B28,'FG,ออนไล,คัดแยก'!AK:AK)</f>
        <v>0</v>
      </c>
      <c r="BS28" s="16">
        <f>SUMIF(เตรียมส่วนผสม!$C:$C,'รับ-จ่าย ประจำวัน'!$B28,เตรียมส่วนผสม!AL:AL)+SUMIF(กวนไส้!$C:$C,'รับ-จ่าย ประจำวัน'!$B28,กวนไส้!AL:AL)+SUMIF(ผลิต1!$C:$C,'รับ-จ่าย ประจำวัน'!$B28,ผลิต1!AL:AL)+SUMIF(ผลิต2!$C:$C,'รับ-จ่าย ประจำวัน'!$B28,ผลิต2!AL:AL)+SUMIF(เส้นแต่งหน้าขนมเค้ก!$C:$C,'รับ-จ่าย ประจำวัน'!$B28,เส้นแต่งหน้าขนมเค้ก!AL:AL)+SUMIF(แพ็ค!$C:$C,'รับ-จ่าย ประจำวัน'!$B28,แพ็ค!AL:AL)+SUMIF(ธุรการ!$C:$C,'รับ-จ่าย ประจำวัน'!$B28,ธุรการ!AL:AL)+SUMIF(เส้นแต่งหน้าขนมปัง!$C:$C,'รับ-จ่าย ประจำวัน'!$B28,เส้นแต่งหน้าขนมปัง!AL:AL)+SUMIF('วางแผนBC,CJ'!$C:$C,'รับ-จ่าย ประจำวัน'!$B28,'วางแผนBC,CJ'!AL:AL)+SUMIF(RD!$C:$C,'รับ-จ่าย ประจำวัน'!$B28,RD!AL:AL)+SUMIF('FG,ออนไล,คัดแยก'!$C:$C,'รับ-จ่าย ประจำวัน'!$B28,'FG,ออนไล,คัดแยก'!AL:AL)</f>
        <v>0</v>
      </c>
      <c r="BT28" s="18">
        <f t="shared" si="1"/>
        <v>4700</v>
      </c>
      <c r="BU28" s="116"/>
      <c r="BV28" s="146">
        <f t="shared" si="2"/>
        <v>9400</v>
      </c>
      <c r="BW28" s="183">
        <v>30</v>
      </c>
      <c r="BX28" s="172">
        <f t="shared" ref="BX28:BX36" si="12">BT28/30</f>
        <v>156.66666666666666</v>
      </c>
      <c r="BY28" s="188">
        <f t="shared" si="3"/>
        <v>60.000000000000007</v>
      </c>
      <c r="BZ28" s="180">
        <f t="shared" ca="1" si="4"/>
        <v>46263</v>
      </c>
      <c r="CA28" s="93"/>
      <c r="CB28" s="93"/>
      <c r="CC28" s="93"/>
      <c r="CD28" s="93"/>
      <c r="CE28" s="93"/>
      <c r="CF28" s="93"/>
      <c r="CG28" s="93"/>
      <c r="CH28" s="93"/>
      <c r="CI28" s="93"/>
      <c r="CJ28" s="94"/>
      <c r="CK28" s="9">
        <f t="shared" si="5"/>
        <v>9400</v>
      </c>
    </row>
    <row r="29" spans="1:89" x14ac:dyDescent="0.5">
      <c r="A29" s="149" t="s">
        <v>162</v>
      </c>
      <c r="B29" s="34">
        <v>1024301007</v>
      </c>
      <c r="C29" s="10" t="s">
        <v>163</v>
      </c>
      <c r="D29" s="135" t="s">
        <v>61</v>
      </c>
      <c r="E29" s="11">
        <v>0</v>
      </c>
      <c r="F29" s="75"/>
      <c r="G29" s="11" t="s">
        <v>62</v>
      </c>
      <c r="H29" s="12">
        <v>3000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3"/>
      <c r="AF29" s="13"/>
      <c r="AG29" s="13"/>
      <c r="AH29" s="13"/>
      <c r="AI29" s="14"/>
      <c r="AJ29" s="14"/>
      <c r="AK29" s="14"/>
      <c r="AL29" s="14"/>
      <c r="AM29" s="14"/>
      <c r="AN29" s="15">
        <f t="shared" si="0"/>
        <v>0</v>
      </c>
      <c r="AO29" s="16">
        <f>SUMIF(เตรียมส่วนผสม!$C:$C,'รับ-จ่าย ประจำวัน'!$B29,เตรียมส่วนผสม!H:H)+SUMIF(กวนไส้!$C:$C,'รับ-จ่าย ประจำวัน'!$B29,กวนไส้!H:H)+SUMIF(ผลิต1!$C:$C,'รับ-จ่าย ประจำวัน'!$B29,ผลิต1!H:H)+SUMIF(ผลิต2!$C:$C,'รับ-จ่าย ประจำวัน'!$B29,ผลิต2!H:H)+SUMIF(เส้นแต่งหน้าขนมเค้ก!$C:$C,'รับ-จ่าย ประจำวัน'!$B29,เส้นแต่งหน้าขนมเค้ก!H:H)+SUMIF(แพ็ค!$C:$C,'รับ-จ่าย ประจำวัน'!$B29,แพ็ค!H:H)+SUMIF(ธุรการ!$C:$C,'รับ-จ่าย ประจำวัน'!$B29,ธุรการ!H:H)+SUMIF(เส้นแต่งหน้าขนมปัง!$C:$C,'รับ-จ่าย ประจำวัน'!$B29,เส้นแต่งหน้าขนมปัง!H:H)+SUMIF('วางแผนBC,CJ'!$C:$C,'รับ-จ่าย ประจำวัน'!$B29,'วางแผนBC,CJ'!H:H)+SUMIF(RD!$C:$C,'รับ-จ่าย ประจำวัน'!$B29,RD!H:H)+SUMIF('FG,ออนไล,คัดแยก'!$C:$C,'รับ-จ่าย ประจำวัน'!$B29,'FG,ออนไล,คัดแยก'!H:H)</f>
        <v>0</v>
      </c>
      <c r="AP29" s="16">
        <f>SUMIF(เตรียมส่วนผสม!$C:$C,'รับ-จ่าย ประจำวัน'!$B29,เตรียมส่วนผสม!I:I)+SUMIF(กวนไส้!$C:$C,'รับ-จ่าย ประจำวัน'!$B29,กวนไส้!I:I)+SUMIF(ผลิต1!$C:$C,'รับ-จ่าย ประจำวัน'!$B29,ผลิต1!I:I)+SUMIF(ผลิต2!$C:$C,'รับ-จ่าย ประจำวัน'!$B29,ผลิต2!I:I)+SUMIF(เส้นแต่งหน้าขนมเค้ก!$C:$C,'รับ-จ่าย ประจำวัน'!$B29,เส้นแต่งหน้าขนมเค้ก!I:I)+SUMIF(แพ็ค!$C:$C,'รับ-จ่าย ประจำวัน'!$B29,แพ็ค!I:I)+SUMIF(ธุรการ!$C:$C,'รับ-จ่าย ประจำวัน'!$B29,ธุรการ!I:I)+SUMIF(เส้นแต่งหน้าขนมปัง!$C:$C,'รับ-จ่าย ประจำวัน'!$B29,เส้นแต่งหน้าขนมปัง!I:I)+SUMIF('วางแผนBC,CJ'!$C:$C,'รับ-จ่าย ประจำวัน'!$B29,'วางแผนBC,CJ'!I:I)+SUMIF(RD!$C:$C,'รับ-จ่าย ประจำวัน'!$B29,RD!I:I)+SUMIF('FG,ออนไล,คัดแยก'!$C:$C,'รับ-จ่าย ประจำวัน'!$B29,'FG,ออนไล,คัดแยก'!I:I)</f>
        <v>200</v>
      </c>
      <c r="AQ29" s="16">
        <f>SUMIF(เตรียมส่วนผสม!$C:$C,'รับ-จ่าย ประจำวัน'!$B29,เตรียมส่วนผสม!J:J)+SUMIF(กวนไส้!$C:$C,'รับ-จ่าย ประจำวัน'!$B29,กวนไส้!J:J)+SUMIF(ผลิต1!$C:$C,'รับ-จ่าย ประจำวัน'!$B29,ผลิต1!J:J)+SUMIF(ผลิต2!$C:$C,'รับ-จ่าย ประจำวัน'!$B29,ผลิต2!J:J)+SUMIF(เส้นแต่งหน้าขนมเค้ก!$C:$C,'รับ-จ่าย ประจำวัน'!$B29,เส้นแต่งหน้าขนมเค้ก!J:J)+SUMIF(แพ็ค!$C:$C,'รับ-จ่าย ประจำวัน'!$B29,แพ็ค!J:J)+SUMIF(ธุรการ!$C:$C,'รับ-จ่าย ประจำวัน'!$B29,ธุรการ!J:J)+SUMIF(เส้นแต่งหน้าขนมปัง!$C:$C,'รับ-จ่าย ประจำวัน'!$B29,เส้นแต่งหน้าขนมปัง!J:J)+SUMIF('วางแผนBC,CJ'!$C:$C,'รับ-จ่าย ประจำวัน'!$B29,'วางแผนBC,CJ'!J:J)+SUMIF(RD!$C:$C,'รับ-จ่าย ประจำวัน'!$B29,RD!J:J)+SUMIF('FG,ออนไล,คัดแยก'!$C:$C,'รับ-จ่าย ประจำวัน'!$B29,'FG,ออนไล,คัดแยก'!J:J)</f>
        <v>0</v>
      </c>
      <c r="AR29" s="16">
        <f>SUMIF(เตรียมส่วนผสม!$C:$C,'รับ-จ่าย ประจำวัน'!$B29,เตรียมส่วนผสม!K:K)+SUMIF(กวนไส้!$C:$C,'รับ-จ่าย ประจำวัน'!$B29,กวนไส้!K:K)+SUMIF(ผลิต1!$C:$C,'รับ-จ่าย ประจำวัน'!$B29,ผลิต1!K:K)+SUMIF(ผลิต2!$C:$C,'รับ-จ่าย ประจำวัน'!$B29,ผลิต2!K:K)+SUMIF(เส้นแต่งหน้าขนมเค้ก!$C:$C,'รับ-จ่าย ประจำวัน'!$B29,เส้นแต่งหน้าขนมเค้ก!K:K)+SUMIF(แพ็ค!$C:$C,'รับ-จ่าย ประจำวัน'!$B29,แพ็ค!K:K)+SUMIF(ธุรการ!$C:$C,'รับ-จ่าย ประจำวัน'!$B29,ธุรการ!K:K)+SUMIF(เส้นแต่งหน้าขนมปัง!$C:$C,'รับ-จ่าย ประจำวัน'!$B29,เส้นแต่งหน้าขนมปัง!K:K)+SUMIF('วางแผนBC,CJ'!$C:$C,'รับ-จ่าย ประจำวัน'!$B29,'วางแผนBC,CJ'!K:K)+SUMIF(RD!$C:$C,'รับ-จ่าย ประจำวัน'!$B29,RD!K:K)+SUMIF('FG,ออนไล,คัดแยก'!$C:$C,'รับ-จ่าย ประจำวัน'!$B29,'FG,ออนไล,คัดแยก'!K:K)</f>
        <v>0</v>
      </c>
      <c r="AS29" s="16">
        <f>SUMIF(เตรียมส่วนผสม!$C:$C,'รับ-จ่าย ประจำวัน'!$B29,เตรียมส่วนผสม!L:L)+SUMIF(กวนไส้!$C:$C,'รับ-จ่าย ประจำวัน'!$B29,กวนไส้!L:L)+SUMIF(ผลิต1!$C:$C,'รับ-จ่าย ประจำวัน'!$B29,ผลิต1!L:L)+SUMIF(ผลิต2!$C:$C,'รับ-จ่าย ประจำวัน'!$B29,ผลิต2!L:L)+SUMIF(เส้นแต่งหน้าขนมเค้ก!$C:$C,'รับ-จ่าย ประจำวัน'!$B29,เส้นแต่งหน้าขนมเค้ก!L:L)+SUMIF(แพ็ค!$C:$C,'รับ-จ่าย ประจำวัน'!$B29,แพ็ค!L:L)+SUMIF(ธุรการ!$C:$C,'รับ-จ่าย ประจำวัน'!$B29,ธุรการ!L:L)+SUMIF(เส้นแต่งหน้าขนมปัง!$C:$C,'รับ-จ่าย ประจำวัน'!$B29,เส้นแต่งหน้าขนมปัง!L:L)+SUMIF('วางแผนBC,CJ'!$C:$C,'รับ-จ่าย ประจำวัน'!$B29,'วางแผนBC,CJ'!L:L)+SUMIF(RD!$C:$C,'รับ-จ่าย ประจำวัน'!$B29,RD!L:L)+SUMIF('FG,ออนไล,คัดแยก'!$C:$C,'รับ-จ่าย ประจำวัน'!$B29,'FG,ออนไล,คัดแยก'!L:L)</f>
        <v>0</v>
      </c>
      <c r="AT29" s="16">
        <f>SUMIF(เตรียมส่วนผสม!$C:$C,'รับ-จ่าย ประจำวัน'!$B29,เตรียมส่วนผสม!M:M)+SUMIF(กวนไส้!$C:$C,'รับ-จ่าย ประจำวัน'!$B29,กวนไส้!M:M)+SUMIF(ผลิต1!$C:$C,'รับ-จ่าย ประจำวัน'!$B29,ผลิต1!M:M)+SUMIF(ผลิต2!$C:$C,'รับ-จ่าย ประจำวัน'!$B29,ผลิต2!M:M)+SUMIF(เส้นแต่งหน้าขนมเค้ก!$C:$C,'รับ-จ่าย ประจำวัน'!$B29,เส้นแต่งหน้าขนมเค้ก!M:M)+SUMIF(แพ็ค!$C:$C,'รับ-จ่าย ประจำวัน'!$B29,แพ็ค!M:M)+SUMIF(ธุรการ!$C:$C,'รับ-จ่าย ประจำวัน'!$B29,ธุรการ!M:M)+SUMIF(เส้นแต่งหน้าขนมปัง!$C:$C,'รับ-จ่าย ประจำวัน'!$B29,เส้นแต่งหน้าขนมปัง!M:M)+SUMIF('วางแผนBC,CJ'!$C:$C,'รับ-จ่าย ประจำวัน'!$B29,'วางแผนBC,CJ'!M:M)+SUMIF(RD!$C:$C,'รับ-จ่าย ประจำวัน'!$B29,RD!M:M)+SUMIF('FG,ออนไล,คัดแยก'!$C:$C,'รับ-จ่าย ประจำวัน'!$B29,'FG,ออนไล,คัดแยก'!M:M)</f>
        <v>0</v>
      </c>
      <c r="AU29" s="16">
        <f>SUMIF(เตรียมส่วนผสม!$C:$C,'รับ-จ่าย ประจำวัน'!$B29,เตรียมส่วนผสม!N:N)+SUMIF(กวนไส้!$C:$C,'รับ-จ่าย ประจำวัน'!$B29,กวนไส้!N:N)+SUMIF(ผลิต1!$C:$C,'รับ-จ่าย ประจำวัน'!$B29,ผลิต1!N:N)+SUMIF(ผลิต2!$C:$C,'รับ-จ่าย ประจำวัน'!$B29,ผลิต2!N:N)+SUMIF(เส้นแต่งหน้าขนมเค้ก!$C:$C,'รับ-จ่าย ประจำวัน'!$B29,เส้นแต่งหน้าขนมเค้ก!N:N)+SUMIF(แพ็ค!$C:$C,'รับ-จ่าย ประจำวัน'!$B29,แพ็ค!N:N)+SUMIF(ธุรการ!$C:$C,'รับ-จ่าย ประจำวัน'!$B29,ธุรการ!N:N)+SUMIF(เส้นแต่งหน้าขนมปัง!$C:$C,'รับ-จ่าย ประจำวัน'!$B29,เส้นแต่งหน้าขนมปัง!N:N)+SUMIF('วางแผนBC,CJ'!$C:$C,'รับ-จ่าย ประจำวัน'!$B29,'วางแผนBC,CJ'!N:N)+SUMIF(RD!$C:$C,'รับ-จ่าย ประจำวัน'!$B29,RD!N:N)+SUMIF('FG,ออนไล,คัดแยก'!$C:$C,'รับ-จ่าย ประจำวัน'!$B29,'FG,ออนไล,คัดแยก'!N:N)</f>
        <v>0</v>
      </c>
      <c r="AV29" s="16">
        <f>SUMIF(เตรียมส่วนผสม!$C:$C,'รับ-จ่าย ประจำวัน'!$B29,เตรียมส่วนผสม!O:O)+SUMIF(กวนไส้!$C:$C,'รับ-จ่าย ประจำวัน'!$B29,กวนไส้!O:O)+SUMIF(ผลิต1!$C:$C,'รับ-จ่าย ประจำวัน'!$B29,ผลิต1!O:O)+SUMIF(ผลิต2!$C:$C,'รับ-จ่าย ประจำวัน'!$B29,ผลิต2!O:O)+SUMIF(เส้นแต่งหน้าขนมเค้ก!$C:$C,'รับ-จ่าย ประจำวัน'!$B29,เส้นแต่งหน้าขนมเค้ก!O:O)+SUMIF(แพ็ค!$C:$C,'รับ-จ่าย ประจำวัน'!$B29,แพ็ค!O:O)+SUMIF(ธุรการ!$C:$C,'รับ-จ่าย ประจำวัน'!$B29,ธุรการ!O:O)+SUMIF(เส้นแต่งหน้าขนมปัง!$C:$C,'รับ-จ่าย ประจำวัน'!$B29,เส้นแต่งหน้าขนมปัง!O:O)+SUMIF('วางแผนBC,CJ'!$C:$C,'รับ-จ่าย ประจำวัน'!$B29,'วางแผนBC,CJ'!O:O)+SUMIF(RD!$C:$C,'รับ-จ่าย ประจำวัน'!$B29,RD!O:O)+SUMIF('FG,ออนไล,คัดแยก'!$C:$C,'รับ-จ่าย ประจำวัน'!$B29,'FG,ออนไล,คัดแยก'!O:O)</f>
        <v>0</v>
      </c>
      <c r="AW29" s="16">
        <f>SUMIF(เตรียมส่วนผสม!$C:$C,'รับ-จ่าย ประจำวัน'!$B29,เตรียมส่วนผสม!P:P)+SUMIF(กวนไส้!$C:$C,'รับ-จ่าย ประจำวัน'!$B29,กวนไส้!P:P)+SUMIF(ผลิต1!$C:$C,'รับ-จ่าย ประจำวัน'!$B29,ผลิต1!P:P)+SUMIF(ผลิต2!$C:$C,'รับ-จ่าย ประจำวัน'!$B29,ผลิต2!P:P)+SUMIF(เส้นแต่งหน้าขนมเค้ก!$C:$C,'รับ-จ่าย ประจำวัน'!$B29,เส้นแต่งหน้าขนมเค้ก!P:P)+SUMIF(แพ็ค!$C:$C,'รับ-จ่าย ประจำวัน'!$B29,แพ็ค!P:P)+SUMIF(ธุรการ!$C:$C,'รับ-จ่าย ประจำวัน'!$B29,ธุรการ!P:P)+SUMIF(เส้นแต่งหน้าขนมปัง!$C:$C,'รับ-จ่าย ประจำวัน'!$B29,เส้นแต่งหน้าขนมปัง!P:P)+SUMIF('วางแผนBC,CJ'!$C:$C,'รับ-จ่าย ประจำวัน'!$B29,'วางแผนBC,CJ'!P:P)+SUMIF(RD!$C:$C,'รับ-จ่าย ประจำวัน'!$B29,RD!P:P)+SUMIF('FG,ออนไล,คัดแยก'!$C:$C,'รับ-จ่าย ประจำวัน'!$B29,'FG,ออนไล,คัดแยก'!P:P)</f>
        <v>0</v>
      </c>
      <c r="AX29" s="16">
        <f>SUMIF(เตรียมส่วนผสม!$C:$C,'รับ-จ่าย ประจำวัน'!$B29,เตรียมส่วนผสม!Q:Q)+SUMIF(กวนไส้!$C:$C,'รับ-จ่าย ประจำวัน'!$B29,กวนไส้!Q:Q)+SUMIF(ผลิต1!$C:$C,'รับ-จ่าย ประจำวัน'!$B29,ผลิต1!Q:Q)+SUMIF(ผลิต2!$C:$C,'รับ-จ่าย ประจำวัน'!$B29,ผลิต2!Q:Q)+SUMIF(เส้นแต่งหน้าขนมเค้ก!$C:$C,'รับ-จ่าย ประจำวัน'!$B29,เส้นแต่งหน้าขนมเค้ก!Q:Q)+SUMIF(แพ็ค!$C:$C,'รับ-จ่าย ประจำวัน'!$B29,แพ็ค!Q:Q)+SUMIF(ธุรการ!$C:$C,'รับ-จ่าย ประจำวัน'!$B29,ธุรการ!Q:Q)+SUMIF(เส้นแต่งหน้าขนมปัง!$C:$C,'รับ-จ่าย ประจำวัน'!$B29,เส้นแต่งหน้าขนมปัง!Q:Q)+SUMIF('วางแผนBC,CJ'!$C:$C,'รับ-จ่าย ประจำวัน'!$B29,'วางแผนBC,CJ'!Q:Q)+SUMIF(RD!$C:$C,'รับ-จ่าย ประจำวัน'!$B29,RD!Q:Q)+SUMIF('FG,ออนไล,คัดแยก'!$C:$C,'รับ-จ่าย ประจำวัน'!$B29,'FG,ออนไล,คัดแยก'!Q:Q)</f>
        <v>0</v>
      </c>
      <c r="AY29" s="16">
        <f>SUMIF(เตรียมส่วนผสม!$C:$C,'รับ-จ่าย ประจำวัน'!$B29,เตรียมส่วนผสม!R:R)+SUMIF(กวนไส้!$C:$C,'รับ-จ่าย ประจำวัน'!$B29,กวนไส้!R:R)+SUMIF(ผลิต1!$C:$C,'รับ-จ่าย ประจำวัน'!$B29,ผลิต1!R:R)+SUMIF(ผลิต2!$C:$C,'รับ-จ่าย ประจำวัน'!$B29,ผลิต2!R:R)+SUMIF(เส้นแต่งหน้าขนมเค้ก!$C:$C,'รับ-จ่าย ประจำวัน'!$B29,เส้นแต่งหน้าขนมเค้ก!R:R)+SUMIF(แพ็ค!$C:$C,'รับ-จ่าย ประจำวัน'!$B29,แพ็ค!R:R)+SUMIF(ธุรการ!$C:$C,'รับ-จ่าย ประจำวัน'!$B29,ธุรการ!R:R)+SUMIF(เส้นแต่งหน้าขนมปัง!$C:$C,'รับ-จ่าย ประจำวัน'!$B29,เส้นแต่งหน้าขนมปัง!R:R)+SUMIF('วางแผนBC,CJ'!$C:$C,'รับ-จ่าย ประจำวัน'!$B29,'วางแผนBC,CJ'!R:R)+SUMIF(RD!$C:$C,'รับ-จ่าย ประจำวัน'!$B29,RD!R:R)+SUMIF('FG,ออนไล,คัดแยก'!$C:$C,'รับ-จ่าย ประจำวัน'!$B29,'FG,ออนไล,คัดแยก'!R:R)</f>
        <v>0</v>
      </c>
      <c r="AZ29" s="16">
        <f>SUMIF(เตรียมส่วนผสม!$C:$C,'รับ-จ่าย ประจำวัน'!$B29,เตรียมส่วนผสม!S:S)+SUMIF(กวนไส้!$C:$C,'รับ-จ่าย ประจำวัน'!$B29,กวนไส้!S:S)+SUMIF(ผลิต1!$C:$C,'รับ-จ่าย ประจำวัน'!$B29,ผลิต1!S:S)+SUMIF(ผลิต2!$C:$C,'รับ-จ่าย ประจำวัน'!$B29,ผลิต2!S:S)+SUMIF(เส้นแต่งหน้าขนมเค้ก!$C:$C,'รับ-จ่าย ประจำวัน'!$B29,เส้นแต่งหน้าขนมเค้ก!S:S)+SUMIF(แพ็ค!$C:$C,'รับ-จ่าย ประจำวัน'!$B29,แพ็ค!S:S)+SUMIF(ธุรการ!$C:$C,'รับ-จ่าย ประจำวัน'!$B29,ธุรการ!S:S)+SUMIF(เส้นแต่งหน้าขนมปัง!$C:$C,'รับ-จ่าย ประจำวัน'!$B29,เส้นแต่งหน้าขนมปัง!S:S)+SUMIF('วางแผนBC,CJ'!$C:$C,'รับ-จ่าย ประจำวัน'!$B29,'วางแผนBC,CJ'!S:S)+SUMIF(RD!$C:$C,'รับ-จ่าย ประจำวัน'!$B29,RD!S:S)+SUMIF('FG,ออนไล,คัดแยก'!$C:$C,'รับ-จ่าย ประจำวัน'!$B29,'FG,ออนไล,คัดแยก'!S:S)</f>
        <v>0</v>
      </c>
      <c r="BA29" s="16">
        <f>SUMIF(เตรียมส่วนผสม!$C:$C,'รับ-จ่าย ประจำวัน'!$B29,เตรียมส่วนผสม!T:T)+SUMIF(กวนไส้!$C:$C,'รับ-จ่าย ประจำวัน'!$B29,กวนไส้!T:T)+SUMIF(ผลิต1!$C:$C,'รับ-จ่าย ประจำวัน'!$B29,ผลิต1!T:T)+SUMIF(ผลิต2!$C:$C,'รับ-จ่าย ประจำวัน'!$B29,ผลิต2!T:T)+SUMIF(เส้นแต่งหน้าขนมเค้ก!$C:$C,'รับ-จ่าย ประจำวัน'!$B29,เส้นแต่งหน้าขนมเค้ก!T:T)+SUMIF(แพ็ค!$C:$C,'รับ-จ่าย ประจำวัน'!$B29,แพ็ค!T:T)+SUMIF(ธุรการ!$C:$C,'รับ-จ่าย ประจำวัน'!$B29,ธุรการ!T:T)+SUMIF(เส้นแต่งหน้าขนมปัง!$C:$C,'รับ-จ่าย ประจำวัน'!$B29,เส้นแต่งหน้าขนมปัง!T:T)+SUMIF('วางแผนBC,CJ'!$C:$C,'รับ-จ่าย ประจำวัน'!$B29,'วางแผนBC,CJ'!T:T)+SUMIF(RD!$C:$C,'รับ-จ่าย ประจำวัน'!$B29,RD!T:T)+SUMIF('FG,ออนไล,คัดแยก'!$C:$C,'รับ-จ่าย ประจำวัน'!$B29,'FG,ออนไล,คัดแยก'!T:T)</f>
        <v>0</v>
      </c>
      <c r="BB29" s="16">
        <f>SUMIF(เตรียมส่วนผสม!$C:$C,'รับ-จ่าย ประจำวัน'!$B29,เตรียมส่วนผสม!U:U)+SUMIF(กวนไส้!$C:$C,'รับ-จ่าย ประจำวัน'!$B29,กวนไส้!U:U)+SUMIF(ผลิต1!$C:$C,'รับ-จ่าย ประจำวัน'!$B29,ผลิต1!U:U)+SUMIF(ผลิต2!$C:$C,'รับ-จ่าย ประจำวัน'!$B29,ผลิต2!U:U)+SUMIF(เส้นแต่งหน้าขนมเค้ก!$C:$C,'รับ-จ่าย ประจำวัน'!$B29,เส้นแต่งหน้าขนมเค้ก!U:U)+SUMIF(แพ็ค!$C:$C,'รับ-จ่าย ประจำวัน'!$B29,แพ็ค!U:U)+SUMIF(ธุรการ!$C:$C,'รับ-จ่าย ประจำวัน'!$B29,ธุรการ!U:U)+SUMIF(เส้นแต่งหน้าขนมปัง!$C:$C,'รับ-จ่าย ประจำวัน'!$B29,เส้นแต่งหน้าขนมปัง!U:U)+SUMIF('วางแผนBC,CJ'!$C:$C,'รับ-จ่าย ประจำวัน'!$B29,'วางแผนBC,CJ'!U:U)+SUMIF(RD!$C:$C,'รับ-จ่าย ประจำวัน'!$B29,RD!U:U)+SUMIF('FG,ออนไล,คัดแยก'!$C:$C,'รับ-จ่าย ประจำวัน'!$B29,'FG,ออนไล,คัดแยก'!U:U)</f>
        <v>0</v>
      </c>
      <c r="BC29" s="16">
        <f>SUMIF(เตรียมส่วนผสม!$C:$C,'รับ-จ่าย ประจำวัน'!$B29,เตรียมส่วนผสม!V:V)+SUMIF(กวนไส้!$C:$C,'รับ-จ่าย ประจำวัน'!$B29,กวนไส้!V:V)+SUMIF(ผลิต1!$C:$C,'รับ-จ่าย ประจำวัน'!$B29,ผลิต1!V:V)+SUMIF(ผลิต2!$C:$C,'รับ-จ่าย ประจำวัน'!$B29,ผลิต2!V:V)+SUMIF(เส้นแต่งหน้าขนมเค้ก!$C:$C,'รับ-จ่าย ประจำวัน'!$B29,เส้นแต่งหน้าขนมเค้ก!V:V)+SUMIF(แพ็ค!$C:$C,'รับ-จ่าย ประจำวัน'!$B29,แพ็ค!V:V)+SUMIF(ธุรการ!$C:$C,'รับ-จ่าย ประจำวัน'!$B29,ธุรการ!V:V)+SUMIF(เส้นแต่งหน้าขนมปัง!$C:$C,'รับ-จ่าย ประจำวัน'!$B29,เส้นแต่งหน้าขนมปัง!V:V)+SUMIF('วางแผนBC,CJ'!$C:$C,'รับ-จ่าย ประจำวัน'!$B29,'วางแผนBC,CJ'!V:V)+SUMIF(RD!$C:$C,'รับ-จ่าย ประจำวัน'!$B29,RD!V:V)+SUMIF('FG,ออนไล,คัดแยก'!$C:$C,'รับ-จ่าย ประจำวัน'!$B29,'FG,ออนไล,คัดแยก'!V:V)</f>
        <v>0</v>
      </c>
      <c r="BD29" s="16">
        <f>SUMIF(เตรียมส่วนผสม!$C:$C,'รับ-จ่าย ประจำวัน'!$B29,เตรียมส่วนผสม!W:W)+SUMIF(กวนไส้!$C:$C,'รับ-จ่าย ประจำวัน'!$B29,กวนไส้!W:W)+SUMIF(ผลิต1!$C:$C,'รับ-จ่าย ประจำวัน'!$B29,ผลิต1!W:W)+SUMIF(ผลิต2!$C:$C,'รับ-จ่าย ประจำวัน'!$B29,ผลิต2!W:W)+SUMIF(เส้นแต่งหน้าขนมเค้ก!$C:$C,'รับ-จ่าย ประจำวัน'!$B29,เส้นแต่งหน้าขนมเค้ก!W:W)+SUMIF(แพ็ค!$C:$C,'รับ-จ่าย ประจำวัน'!$B29,แพ็ค!W:W)+SUMIF(ธุรการ!$C:$C,'รับ-จ่าย ประจำวัน'!$B29,ธุรการ!W:W)+SUMIF(เส้นแต่งหน้าขนมปัง!$C:$C,'รับ-จ่าย ประจำวัน'!$B29,เส้นแต่งหน้าขนมปัง!W:W)+SUMIF('วางแผนBC,CJ'!$C:$C,'รับ-จ่าย ประจำวัน'!$B29,'วางแผนBC,CJ'!W:W)+SUMIF(RD!$C:$C,'รับ-จ่าย ประจำวัน'!$B29,RD!W:W)+SUMIF('FG,ออนไล,คัดแยก'!$C:$C,'รับ-จ่าย ประจำวัน'!$B29,'FG,ออนไล,คัดแยก'!W:W)</f>
        <v>0</v>
      </c>
      <c r="BE29" s="16">
        <f>SUMIF(เตรียมส่วนผสม!$C:$C,'รับ-จ่าย ประจำวัน'!$B29,เตรียมส่วนผสม!X:X)+SUMIF(กวนไส้!$C:$C,'รับ-จ่าย ประจำวัน'!$B29,กวนไส้!X:X)+SUMIF(ผลิต1!$C:$C,'รับ-จ่าย ประจำวัน'!$B29,ผลิต1!X:X)+SUMIF(ผลิต2!$C:$C,'รับ-จ่าย ประจำวัน'!$B29,ผลิต2!X:X)+SUMIF(เส้นแต่งหน้าขนมเค้ก!$C:$C,'รับ-จ่าย ประจำวัน'!$B29,เส้นแต่งหน้าขนมเค้ก!X:X)+SUMIF(แพ็ค!$C:$C,'รับ-จ่าย ประจำวัน'!$B29,แพ็ค!X:X)+SUMIF(ธุรการ!$C:$C,'รับ-จ่าย ประจำวัน'!$B29,ธุรการ!X:X)+SUMIF(เส้นแต่งหน้าขนมปัง!$C:$C,'รับ-จ่าย ประจำวัน'!$B29,เส้นแต่งหน้าขนมปัง!X:X)+SUMIF('วางแผนBC,CJ'!$C:$C,'รับ-จ่าย ประจำวัน'!$B29,'วางแผนBC,CJ'!X:X)+SUMIF(RD!$C:$C,'รับ-จ่าย ประจำวัน'!$B29,RD!X:X)+SUMIF('FG,ออนไล,คัดแยก'!$C:$C,'รับ-จ่าย ประจำวัน'!$B29,'FG,ออนไล,คัดแยก'!X:X)</f>
        <v>0</v>
      </c>
      <c r="BF29" s="16">
        <f>SUMIF(เตรียมส่วนผสม!$C:$C,'รับ-จ่าย ประจำวัน'!$B29,เตรียมส่วนผสม!Y:Y)+SUMIF(กวนไส้!$C:$C,'รับ-จ่าย ประจำวัน'!$B29,กวนไส้!Y:Y)+SUMIF(ผลิต1!$C:$C,'รับ-จ่าย ประจำวัน'!$B29,ผลิต1!Y:Y)+SUMIF(ผลิต2!$C:$C,'รับ-จ่าย ประจำวัน'!$B29,ผลิต2!Y:Y)+SUMIF(เส้นแต่งหน้าขนมเค้ก!$C:$C,'รับ-จ่าย ประจำวัน'!$B29,เส้นแต่งหน้าขนมเค้ก!Y:Y)+SUMIF(แพ็ค!$C:$C,'รับ-จ่าย ประจำวัน'!$B29,แพ็ค!Y:Y)+SUMIF(ธุรการ!$C:$C,'รับ-จ่าย ประจำวัน'!$B29,ธุรการ!Y:Y)+SUMIF(เส้นแต่งหน้าขนมปัง!$C:$C,'รับ-จ่าย ประจำวัน'!$B29,เส้นแต่งหน้าขนมปัง!Y:Y)+SUMIF('วางแผนBC,CJ'!$C:$C,'รับ-จ่าย ประจำวัน'!$B29,'วางแผนBC,CJ'!Y:Y)+SUMIF(RD!$C:$C,'รับ-จ่าย ประจำวัน'!$B29,RD!Y:Y)+SUMIF('FG,ออนไล,คัดแยก'!$C:$C,'รับ-จ่าย ประจำวัน'!$B29,'FG,ออนไล,คัดแยก'!Y:Y)</f>
        <v>0</v>
      </c>
      <c r="BG29" s="16">
        <f>SUMIF(เตรียมส่วนผสม!$C:$C,'รับ-จ่าย ประจำวัน'!$B29,เตรียมส่วนผสม!Z:Z)+SUMIF(กวนไส้!$C:$C,'รับ-จ่าย ประจำวัน'!$B29,กวนไส้!Z:Z)+SUMIF(ผลิต1!$C:$C,'รับ-จ่าย ประจำวัน'!$B29,ผลิต1!Z:Z)+SUMIF(ผลิต2!$C:$C,'รับ-จ่าย ประจำวัน'!$B29,ผลิต2!Z:Z)+SUMIF(เส้นแต่งหน้าขนมเค้ก!$C:$C,'รับ-จ่าย ประจำวัน'!$B29,เส้นแต่งหน้าขนมเค้ก!Z:Z)+SUMIF(แพ็ค!$C:$C,'รับ-จ่าย ประจำวัน'!$B29,แพ็ค!Z:Z)+SUMIF(ธุรการ!$C:$C,'รับ-จ่าย ประจำวัน'!$B29,ธุรการ!Z:Z)+SUMIF(เส้นแต่งหน้าขนมปัง!$C:$C,'รับ-จ่าย ประจำวัน'!$B29,เส้นแต่งหน้าขนมปัง!Z:Z)+SUMIF('วางแผนBC,CJ'!$C:$C,'รับ-จ่าย ประจำวัน'!$B29,'วางแผนBC,CJ'!Z:Z)+SUMIF(RD!$C:$C,'รับ-จ่าย ประจำวัน'!$B29,RD!Z:Z)+SUMIF('FG,ออนไล,คัดแยก'!$C:$C,'รับ-จ่าย ประจำวัน'!$B29,'FG,ออนไล,คัดแยก'!Z:Z)</f>
        <v>0</v>
      </c>
      <c r="BH29" s="16">
        <f>SUMIF(เตรียมส่วนผสม!$C:$C,'รับ-จ่าย ประจำวัน'!$B29,เตรียมส่วนผสม!AA:AA)+SUMIF(กวนไส้!$C:$C,'รับ-จ่าย ประจำวัน'!$B29,กวนไส้!AA:AA)+SUMIF(ผลิต1!$C:$C,'รับ-จ่าย ประจำวัน'!$B29,ผลิต1!AA:AA)+SUMIF(ผลิต2!$C:$C,'รับ-จ่าย ประจำวัน'!$B29,ผลิต2!AA:AA)+SUMIF(เส้นแต่งหน้าขนมเค้ก!$C:$C,'รับ-จ่าย ประจำวัน'!$B29,เส้นแต่งหน้าขนมเค้ก!AA:AA)+SUMIF(แพ็ค!$C:$C,'รับ-จ่าย ประจำวัน'!$B29,แพ็ค!AA:AA)+SUMIF(ธุรการ!$C:$C,'รับ-จ่าย ประจำวัน'!$B29,ธุรการ!AA:AA)+SUMIF(เส้นแต่งหน้าขนมปัง!$C:$C,'รับ-จ่าย ประจำวัน'!$B29,เส้นแต่งหน้าขนมปัง!AA:AA)+SUMIF('วางแผนBC,CJ'!$C:$C,'รับ-จ่าย ประจำวัน'!$B29,'วางแผนBC,CJ'!AA:AA)+SUMIF(RD!$C:$C,'รับ-จ่าย ประจำวัน'!$B29,RD!AA:AA)+SUMIF('FG,ออนไล,คัดแยก'!$C:$C,'รับ-จ่าย ประจำวัน'!$B29,'FG,ออนไล,คัดแยก'!AA:AA)</f>
        <v>0</v>
      </c>
      <c r="BI29" s="16">
        <f>SUMIF(เตรียมส่วนผสม!$C:$C,'รับ-จ่าย ประจำวัน'!$B29,เตรียมส่วนผสม!AB:AB)+SUMIF(กวนไส้!$C:$C,'รับ-จ่าย ประจำวัน'!$B29,กวนไส้!AB:AB)+SUMIF(ผลิต1!$C:$C,'รับ-จ่าย ประจำวัน'!$B29,ผลิต1!AB:AB)+SUMIF(ผลิต2!$C:$C,'รับ-จ่าย ประจำวัน'!$B29,ผลิต2!AB:AB)+SUMIF(เส้นแต่งหน้าขนมเค้ก!$C:$C,'รับ-จ่าย ประจำวัน'!$B29,เส้นแต่งหน้าขนมเค้ก!AB:AB)+SUMIF(แพ็ค!$C:$C,'รับ-จ่าย ประจำวัน'!$B29,แพ็ค!AB:AB)+SUMIF(ธุรการ!$C:$C,'รับ-จ่าย ประจำวัน'!$B29,ธุรการ!AB:AB)+SUMIF(เส้นแต่งหน้าขนมปัง!$C:$C,'รับ-จ่าย ประจำวัน'!$B29,เส้นแต่งหน้าขนมปัง!AB:AB)+SUMIF('วางแผนBC,CJ'!$C:$C,'รับ-จ่าย ประจำวัน'!$B29,'วางแผนBC,CJ'!AB:AB)+SUMIF(RD!$C:$C,'รับ-จ่าย ประจำวัน'!$B29,RD!AB:AB)+SUMIF('FG,ออนไล,คัดแยก'!$C:$C,'รับ-จ่าย ประจำวัน'!$B29,'FG,ออนไล,คัดแยก'!AB:AB)</f>
        <v>0</v>
      </c>
      <c r="BJ29" s="16">
        <f>SUMIF(เตรียมส่วนผสม!$C:$C,'รับ-จ่าย ประจำวัน'!$B29,เตรียมส่วนผสม!AC:AC)+SUMIF(กวนไส้!$C:$C,'รับ-จ่าย ประจำวัน'!$B29,กวนไส้!AC:AC)+SUMIF(ผลิต1!$C:$C,'รับ-จ่าย ประจำวัน'!$B29,ผลิต1!AC:AC)+SUMIF(ผลิต2!$C:$C,'รับ-จ่าย ประจำวัน'!$B29,ผลิต2!AC:AC)+SUMIF(เส้นแต่งหน้าขนมเค้ก!$C:$C,'รับ-จ่าย ประจำวัน'!$B29,เส้นแต่งหน้าขนมเค้ก!AC:AC)+SUMIF(แพ็ค!$C:$C,'รับ-จ่าย ประจำวัน'!$B29,แพ็ค!AC:AC)+SUMIF(ธุรการ!$C:$C,'รับ-จ่าย ประจำวัน'!$B29,ธุรการ!AC:AC)+SUMIF(เส้นแต่งหน้าขนมปัง!$C:$C,'รับ-จ่าย ประจำวัน'!$B29,เส้นแต่งหน้าขนมปัง!AC:AC)+SUMIF('วางแผนBC,CJ'!$C:$C,'รับ-จ่าย ประจำวัน'!$B29,'วางแผนBC,CJ'!AC:AC)+SUMIF(RD!$C:$C,'รับ-จ่าย ประจำวัน'!$B29,RD!AC:AC)+SUMIF('FG,ออนไล,คัดแยก'!$C:$C,'รับ-จ่าย ประจำวัน'!$B29,'FG,ออนไล,คัดแยก'!AC:AC)</f>
        <v>0</v>
      </c>
      <c r="BK29" s="16">
        <f>SUMIF(เตรียมส่วนผสม!$C:$C,'รับ-จ่าย ประจำวัน'!$B29,เตรียมส่วนผสม!AD:AD)+SUMIF(กวนไส้!$C:$C,'รับ-จ่าย ประจำวัน'!$B29,กวนไส้!AD:AD)+SUMIF(ผลิต1!$C:$C,'รับ-จ่าย ประจำวัน'!$B29,ผลิต1!AD:AD)+SUMIF(ผลิต2!$C:$C,'รับ-จ่าย ประจำวัน'!$B29,ผลิต2!AD:AD)+SUMIF(เส้นแต่งหน้าขนมเค้ก!$C:$C,'รับ-จ่าย ประจำวัน'!$B29,เส้นแต่งหน้าขนมเค้ก!AD:AD)+SUMIF(แพ็ค!$C:$C,'รับ-จ่าย ประจำวัน'!$B29,แพ็ค!AD:AD)+SUMIF(ธุรการ!$C:$C,'รับ-จ่าย ประจำวัน'!$B29,ธุรการ!AD:AD)+SUMIF(เส้นแต่งหน้าขนมปัง!$C:$C,'รับ-จ่าย ประจำวัน'!$B29,เส้นแต่งหน้าขนมปัง!AD:AD)+SUMIF('วางแผนBC,CJ'!$C:$C,'รับ-จ่าย ประจำวัน'!$B29,'วางแผนBC,CJ'!AD:AD)+SUMIF(RD!$C:$C,'รับ-จ่าย ประจำวัน'!$B29,RD!AD:AD)+SUMIF('FG,ออนไล,คัดแยก'!$C:$C,'รับ-จ่าย ประจำวัน'!$B29,'FG,ออนไล,คัดแยก'!AD:AD)</f>
        <v>0</v>
      </c>
      <c r="BL29" s="16">
        <f>SUMIF(เตรียมส่วนผสม!$C:$C,'รับ-จ่าย ประจำวัน'!$B29,เตรียมส่วนผสม!AE:AE)+SUMIF(กวนไส้!$C:$C,'รับ-จ่าย ประจำวัน'!$B29,กวนไส้!AE:AE)+SUMIF(ผลิต1!$C:$C,'รับ-จ่าย ประจำวัน'!$B29,ผลิต1!AE:AE)+SUMIF(ผลิต2!$C:$C,'รับ-จ่าย ประจำวัน'!$B29,ผลิต2!AE:AE)+SUMIF(เส้นแต่งหน้าขนมเค้ก!$C:$C,'รับ-จ่าย ประจำวัน'!$B29,เส้นแต่งหน้าขนมเค้ก!AE:AE)+SUMIF(แพ็ค!$C:$C,'รับ-จ่าย ประจำวัน'!$B29,แพ็ค!AE:AE)+SUMIF(ธุรการ!$C:$C,'รับ-จ่าย ประจำวัน'!$B29,ธุรการ!AE:AE)+SUMIF(เส้นแต่งหน้าขนมปัง!$C:$C,'รับ-จ่าย ประจำวัน'!$B29,เส้นแต่งหน้าขนมปัง!AE:AE)+SUMIF('วางแผนBC,CJ'!$C:$C,'รับ-จ่าย ประจำวัน'!$B29,'วางแผนBC,CJ'!AE:AE)+SUMIF(RD!$C:$C,'รับ-จ่าย ประจำวัน'!$B29,RD!AE:AE)+SUMIF('FG,ออนไล,คัดแยก'!$C:$C,'รับ-จ่าย ประจำวัน'!$B29,'FG,ออนไล,คัดแยก'!AE:AE)</f>
        <v>0</v>
      </c>
      <c r="BM29" s="16">
        <f>SUMIF(เตรียมส่วนผสม!$C:$C,'รับ-จ่าย ประจำวัน'!$B29,เตรียมส่วนผสม!AF:AF)+SUMIF(กวนไส้!$C:$C,'รับ-จ่าย ประจำวัน'!$B29,กวนไส้!AF:AF)+SUMIF(ผลิต1!$C:$C,'รับ-จ่าย ประจำวัน'!$B29,ผลิต1!AF:AF)+SUMIF(ผลิต2!$C:$C,'รับ-จ่าย ประจำวัน'!$B29,ผลิต2!AF:AF)+SUMIF(เส้นแต่งหน้าขนมเค้ก!$C:$C,'รับ-จ่าย ประจำวัน'!$B29,เส้นแต่งหน้าขนมเค้ก!AF:AF)+SUMIF(แพ็ค!$C:$C,'รับ-จ่าย ประจำวัน'!$B29,แพ็ค!AF:AF)+SUMIF(ธุรการ!$C:$C,'รับ-จ่าย ประจำวัน'!$B29,ธุรการ!AF:AF)+SUMIF(เส้นแต่งหน้าขนมปัง!$C:$C,'รับ-จ่าย ประจำวัน'!$B29,เส้นแต่งหน้าขนมปัง!AF:AF)+SUMIF('วางแผนBC,CJ'!$C:$C,'รับ-จ่าย ประจำวัน'!$B29,'วางแผนBC,CJ'!AF:AF)+SUMIF(RD!$C:$C,'รับ-จ่าย ประจำวัน'!$B29,RD!AF:AF)+SUMIF('FG,ออนไล,คัดแยก'!$C:$C,'รับ-จ่าย ประจำวัน'!$B29,'FG,ออนไล,คัดแยก'!AF:AF)</f>
        <v>0</v>
      </c>
      <c r="BN29" s="16">
        <f>SUMIF(เตรียมส่วนผสม!$C:$C,'รับ-จ่าย ประจำวัน'!$B29,เตรียมส่วนผสม!AG:AG)+SUMIF(กวนไส้!$C:$C,'รับ-จ่าย ประจำวัน'!$B29,กวนไส้!AG:AG)+SUMIF(ผลิต1!$C:$C,'รับ-จ่าย ประจำวัน'!$B29,ผลิต1!AG:AG)+SUMIF(ผลิต2!$C:$C,'รับ-จ่าย ประจำวัน'!$B29,ผลิต2!AG:AG)+SUMIF(เส้นแต่งหน้าขนมเค้ก!$C:$C,'รับ-จ่าย ประจำวัน'!$B29,เส้นแต่งหน้าขนมเค้ก!AG:AG)+SUMIF(แพ็ค!$C:$C,'รับ-จ่าย ประจำวัน'!$B29,แพ็ค!AG:AG)+SUMIF(ธุรการ!$C:$C,'รับ-จ่าย ประจำวัน'!$B29,ธุรการ!AG:AG)+SUMIF(เส้นแต่งหน้าขนมปัง!$C:$C,'รับ-จ่าย ประจำวัน'!$B29,เส้นแต่งหน้าขนมปัง!AG:AG)+SUMIF('วางแผนBC,CJ'!$C:$C,'รับ-จ่าย ประจำวัน'!$B29,'วางแผนBC,CJ'!AG:AG)+SUMIF(RD!$C:$C,'รับ-จ่าย ประจำวัน'!$B29,RD!AG:AG)+SUMIF('FG,ออนไล,คัดแยก'!$C:$C,'รับ-จ่าย ประจำวัน'!$B29,'FG,ออนไล,คัดแยก'!AG:AG)</f>
        <v>0</v>
      </c>
      <c r="BO29" s="16">
        <f>SUMIF(เตรียมส่วนผสม!$C:$C,'รับ-จ่าย ประจำวัน'!$B29,เตรียมส่วนผสม!AH:AH)+SUMIF(กวนไส้!$C:$C,'รับ-จ่าย ประจำวัน'!$B29,กวนไส้!AH:AH)+SUMIF(ผลิต1!$C:$C,'รับ-จ่าย ประจำวัน'!$B29,ผลิต1!AH:AH)+SUMIF(ผลิต2!$C:$C,'รับ-จ่าย ประจำวัน'!$B29,ผลิต2!AH:AH)+SUMIF(เส้นแต่งหน้าขนมเค้ก!$C:$C,'รับ-จ่าย ประจำวัน'!$B29,เส้นแต่งหน้าขนมเค้ก!AH:AH)+SUMIF(แพ็ค!$C:$C,'รับ-จ่าย ประจำวัน'!$B29,แพ็ค!AH:AH)+SUMIF(ธุรการ!$C:$C,'รับ-จ่าย ประจำวัน'!$B29,ธุรการ!AH:AH)+SUMIF(เส้นแต่งหน้าขนมปัง!$C:$C,'รับ-จ่าย ประจำวัน'!$B29,เส้นแต่งหน้าขนมปัง!AH:AH)+SUMIF('วางแผนBC,CJ'!$C:$C,'รับ-จ่าย ประจำวัน'!$B29,'วางแผนBC,CJ'!AH:AH)+SUMIF(RD!$C:$C,'รับ-จ่าย ประจำวัน'!$B29,RD!AH:AH)+SUMIF('FG,ออนไล,คัดแยก'!$C:$C,'รับ-จ่าย ประจำวัน'!$B29,'FG,ออนไล,คัดแยก'!AH:AH)</f>
        <v>0</v>
      </c>
      <c r="BP29" s="16">
        <f>SUMIF(เตรียมส่วนผสม!$C:$C,'รับ-จ่าย ประจำวัน'!$B29,เตรียมส่วนผสม!AI:AI)+SUMIF(กวนไส้!$C:$C,'รับ-จ่าย ประจำวัน'!$B29,กวนไส้!AI:AI)+SUMIF(ผลิต1!$C:$C,'รับ-จ่าย ประจำวัน'!$B29,ผลิต1!AI:AI)+SUMIF(ผลิต2!$C:$C,'รับ-จ่าย ประจำวัน'!$B29,ผลิต2!AI:AI)+SUMIF(เส้นแต่งหน้าขนมเค้ก!$C:$C,'รับ-จ่าย ประจำวัน'!$B29,เส้นแต่งหน้าขนมเค้ก!AI:AI)+SUMIF(แพ็ค!$C:$C,'รับ-จ่าย ประจำวัน'!$B29,แพ็ค!AI:AI)+SUMIF(ธุรการ!$C:$C,'รับ-จ่าย ประจำวัน'!$B29,ธุรการ!AI:AI)+SUMIF(เส้นแต่งหน้าขนมปัง!$C:$C,'รับ-จ่าย ประจำวัน'!$B29,เส้นแต่งหน้าขนมปัง!AI:AI)+SUMIF('วางแผนBC,CJ'!$C:$C,'รับ-จ่าย ประจำวัน'!$B29,'วางแผนBC,CJ'!AI:AI)+SUMIF(RD!$C:$C,'รับ-จ่าย ประจำวัน'!$B29,RD!AI:AI)+SUMIF('FG,ออนไล,คัดแยก'!$C:$C,'รับ-จ่าย ประจำวัน'!$B29,'FG,ออนไล,คัดแยก'!AI:AI)</f>
        <v>0</v>
      </c>
      <c r="BQ29" s="16">
        <f>SUMIF(เตรียมส่วนผสม!$C:$C,'รับ-จ่าย ประจำวัน'!$B29,เตรียมส่วนผสม!AJ:AJ)+SUMIF(กวนไส้!$C:$C,'รับ-จ่าย ประจำวัน'!$B29,กวนไส้!AJ:AJ)+SUMIF(ผลิต1!$C:$C,'รับ-จ่าย ประจำวัน'!$B29,ผลิต1!AJ:AJ)+SUMIF(ผลิต2!$C:$C,'รับ-จ่าย ประจำวัน'!$B29,ผลิต2!AJ:AJ)+SUMIF(เส้นแต่งหน้าขนมเค้ก!$C:$C,'รับ-จ่าย ประจำวัน'!$B29,เส้นแต่งหน้าขนมเค้ก!AJ:AJ)+SUMIF(แพ็ค!$C:$C,'รับ-จ่าย ประจำวัน'!$B29,แพ็ค!AJ:AJ)+SUMIF(ธุรการ!$C:$C,'รับ-จ่าย ประจำวัน'!$B29,ธุรการ!AJ:AJ)+SUMIF(เส้นแต่งหน้าขนมปัง!$C:$C,'รับ-จ่าย ประจำวัน'!$B29,เส้นแต่งหน้าขนมปัง!AJ:AJ)+SUMIF('วางแผนBC,CJ'!$C:$C,'รับ-จ่าย ประจำวัน'!$B29,'วางแผนBC,CJ'!AJ:AJ)+SUMIF(RD!$C:$C,'รับ-จ่าย ประจำวัน'!$B29,RD!AJ:AJ)+SUMIF('FG,ออนไล,คัดแยก'!$C:$C,'รับ-จ่าย ประจำวัน'!$B29,'FG,ออนไล,คัดแยก'!AJ:AJ)</f>
        <v>0</v>
      </c>
      <c r="BR29" s="16">
        <f>SUMIF(เตรียมส่วนผสม!$C:$C,'รับ-จ่าย ประจำวัน'!$B29,เตรียมส่วนผสม!AK:AK)+SUMIF(กวนไส้!$C:$C,'รับ-จ่าย ประจำวัน'!$B29,กวนไส้!AK:AK)+SUMIF(ผลิต1!$C:$C,'รับ-จ่าย ประจำวัน'!$B29,ผลิต1!AK:AK)+SUMIF(ผลิต2!$C:$C,'รับ-จ่าย ประจำวัน'!$B29,ผลิต2!AK:AK)+SUMIF(เส้นแต่งหน้าขนมเค้ก!$C:$C,'รับ-จ่าย ประจำวัน'!$B29,เส้นแต่งหน้าขนมเค้ก!AK:AK)+SUMIF(แพ็ค!$C:$C,'รับ-จ่าย ประจำวัน'!$B29,แพ็ค!AK:AK)+SUMIF(ธุรการ!$C:$C,'รับ-จ่าย ประจำวัน'!$B29,ธุรการ!AK:AK)+SUMIF(เส้นแต่งหน้าขนมปัง!$C:$C,'รับ-จ่าย ประจำวัน'!$B29,เส้นแต่งหน้าขนมปัง!AK:AK)+SUMIF('วางแผนBC,CJ'!$C:$C,'รับ-จ่าย ประจำวัน'!$B29,'วางแผนBC,CJ'!AK:AK)+SUMIF(RD!$C:$C,'รับ-จ่าย ประจำวัน'!$B29,RD!AK:AK)+SUMIF('FG,ออนไล,คัดแยก'!$C:$C,'รับ-จ่าย ประจำวัน'!$B29,'FG,ออนไล,คัดแยก'!AK:AK)</f>
        <v>0</v>
      </c>
      <c r="BS29" s="16">
        <f>SUMIF(เตรียมส่วนผสม!$C:$C,'รับ-จ่าย ประจำวัน'!$B29,เตรียมส่วนผสม!AL:AL)+SUMIF(กวนไส้!$C:$C,'รับ-จ่าย ประจำวัน'!$B29,กวนไส้!AL:AL)+SUMIF(ผลิต1!$C:$C,'รับ-จ่าย ประจำวัน'!$B29,ผลิต1!AL:AL)+SUMIF(ผลิต2!$C:$C,'รับ-จ่าย ประจำวัน'!$B29,ผลิต2!AL:AL)+SUMIF(เส้นแต่งหน้าขนมเค้ก!$C:$C,'รับ-จ่าย ประจำวัน'!$B29,เส้นแต่งหน้าขนมเค้ก!AL:AL)+SUMIF(แพ็ค!$C:$C,'รับ-จ่าย ประจำวัน'!$B29,แพ็ค!AL:AL)+SUMIF(ธุรการ!$C:$C,'รับ-จ่าย ประจำวัน'!$B29,ธุรการ!AL:AL)+SUMIF(เส้นแต่งหน้าขนมปัง!$C:$C,'รับ-จ่าย ประจำวัน'!$B29,เส้นแต่งหน้าขนมปัง!AL:AL)+SUMIF('วางแผนBC,CJ'!$C:$C,'รับ-จ่าย ประจำวัน'!$B29,'วางแผนBC,CJ'!AL:AL)+SUMIF(RD!$C:$C,'รับ-จ่าย ประจำวัน'!$B29,RD!AL:AL)+SUMIF('FG,ออนไล,คัดแยก'!$C:$C,'รับ-จ่าย ประจำวัน'!$B29,'FG,ออนไล,คัดแยก'!AL:AL)</f>
        <v>0</v>
      </c>
      <c r="BT29" s="18">
        <f t="shared" si="1"/>
        <v>200</v>
      </c>
      <c r="BU29" s="116">
        <v>6600</v>
      </c>
      <c r="BV29" s="146">
        <f t="shared" si="2"/>
        <v>2800</v>
      </c>
      <c r="BW29" s="183">
        <v>30</v>
      </c>
      <c r="BX29" s="172">
        <f t="shared" si="12"/>
        <v>6.666666666666667</v>
      </c>
      <c r="BY29" s="188">
        <f t="shared" si="3"/>
        <v>420</v>
      </c>
      <c r="BZ29" s="180">
        <f t="shared" ca="1" si="4"/>
        <v>46623</v>
      </c>
      <c r="CA29" s="93"/>
      <c r="CB29" s="93"/>
      <c r="CC29" s="93"/>
      <c r="CD29" s="93"/>
      <c r="CE29" s="93"/>
      <c r="CF29" s="93"/>
      <c r="CG29" s="93"/>
      <c r="CH29" s="93"/>
      <c r="CI29" s="93"/>
      <c r="CJ29" s="94"/>
      <c r="CK29" s="9">
        <f t="shared" si="5"/>
        <v>-3800</v>
      </c>
    </row>
    <row r="30" spans="1:89" x14ac:dyDescent="0.5">
      <c r="A30" s="149" t="s">
        <v>164</v>
      </c>
      <c r="B30" s="34">
        <v>1020501016</v>
      </c>
      <c r="C30" s="33" t="s">
        <v>1876</v>
      </c>
      <c r="D30" s="141" t="s">
        <v>61</v>
      </c>
      <c r="E30" s="25"/>
      <c r="F30" s="132"/>
      <c r="G30" s="25"/>
      <c r="H30" s="12">
        <v>5950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11"/>
      <c r="AF30" s="11"/>
      <c r="AG30" s="11"/>
      <c r="AH30" s="11"/>
      <c r="AI30" s="25"/>
      <c r="AJ30" s="25"/>
      <c r="AK30" s="25"/>
      <c r="AL30" s="25"/>
      <c r="AM30" s="25"/>
      <c r="AN30" s="15">
        <f t="shared" si="0"/>
        <v>0</v>
      </c>
      <c r="AO30" s="16">
        <f>SUMIF(เตรียมส่วนผสม!$C:$C,'รับ-จ่าย ประจำวัน'!$B30,เตรียมส่วนผสม!H:H)+SUMIF(กวนไส้!$C:$C,'รับ-จ่าย ประจำวัน'!$B30,กวนไส้!H:H)+SUMIF(ผลิต1!$C:$C,'รับ-จ่าย ประจำวัน'!$B30,ผลิต1!H:H)+SUMIF(ผลิต2!$C:$C,'รับ-จ่าย ประจำวัน'!$B30,ผลิต2!H:H)+SUMIF(เส้นแต่งหน้าขนมเค้ก!$C:$C,'รับ-จ่าย ประจำวัน'!$B30,เส้นแต่งหน้าขนมเค้ก!H:H)+SUMIF(แพ็ค!$C:$C,'รับ-จ่าย ประจำวัน'!$B30,แพ็ค!H:H)+SUMIF(ธุรการ!$C:$C,'รับ-จ่าย ประจำวัน'!$B30,ธุรการ!H:H)+SUMIF(เส้นแต่งหน้าขนมปัง!$C:$C,'รับ-จ่าย ประจำวัน'!$B30,เส้นแต่งหน้าขนมปัง!H:H)+SUMIF('วางแผนBC,CJ'!$C:$C,'รับ-จ่าย ประจำวัน'!$B30,'วางแผนBC,CJ'!H:H)+SUMIF(RD!$C:$C,'รับ-จ่าย ประจำวัน'!$B30,RD!H:H)+SUMIF('FG,ออนไล,คัดแยก'!$C:$C,'รับ-จ่าย ประจำวัน'!$B30,'FG,ออนไล,คัดแยก'!H:H)</f>
        <v>0</v>
      </c>
      <c r="AP30" s="16">
        <f>SUMIF(เตรียมส่วนผสม!$C:$C,'รับ-จ่าย ประจำวัน'!$B30,เตรียมส่วนผสม!I:I)+SUMIF(กวนไส้!$C:$C,'รับ-จ่าย ประจำวัน'!$B30,กวนไส้!I:I)+SUMIF(ผลิต1!$C:$C,'รับ-จ่าย ประจำวัน'!$B30,ผลิต1!I:I)+SUMIF(ผลิต2!$C:$C,'รับ-จ่าย ประจำวัน'!$B30,ผลิต2!I:I)+SUMIF(เส้นแต่งหน้าขนมเค้ก!$C:$C,'รับ-จ่าย ประจำวัน'!$B30,เส้นแต่งหน้าขนมเค้ก!I:I)+SUMIF(แพ็ค!$C:$C,'รับ-จ่าย ประจำวัน'!$B30,แพ็ค!I:I)+SUMIF(ธุรการ!$C:$C,'รับ-จ่าย ประจำวัน'!$B30,ธุรการ!I:I)+SUMIF(เส้นแต่งหน้าขนมปัง!$C:$C,'รับ-จ่าย ประจำวัน'!$B30,เส้นแต่งหน้าขนมปัง!I:I)+SUMIF('วางแผนBC,CJ'!$C:$C,'รับ-จ่าย ประจำวัน'!$B30,'วางแผนBC,CJ'!I:I)+SUMIF(RD!$C:$C,'รับ-จ่าย ประจำวัน'!$B30,RD!I:I)+SUMIF('FG,ออนไล,คัดแยก'!$C:$C,'รับ-จ่าย ประจำวัน'!$B30,'FG,ออนไล,คัดแยก'!I:I)</f>
        <v>100</v>
      </c>
      <c r="AQ30" s="16">
        <f>SUMIF(เตรียมส่วนผสม!$C:$C,'รับ-จ่าย ประจำวัน'!$B30,เตรียมส่วนผสม!J:J)+SUMIF(กวนไส้!$C:$C,'รับ-จ่าย ประจำวัน'!$B30,กวนไส้!J:J)+SUMIF(ผลิต1!$C:$C,'รับ-จ่าย ประจำวัน'!$B30,ผลิต1!J:J)+SUMIF(ผลิต2!$C:$C,'รับ-จ่าย ประจำวัน'!$B30,ผลิต2!J:J)+SUMIF(เส้นแต่งหน้าขนมเค้ก!$C:$C,'รับ-จ่าย ประจำวัน'!$B30,เส้นแต่งหน้าขนมเค้ก!J:J)+SUMIF(แพ็ค!$C:$C,'รับ-จ่าย ประจำวัน'!$B30,แพ็ค!J:J)+SUMIF(ธุรการ!$C:$C,'รับ-จ่าย ประจำวัน'!$B30,ธุรการ!J:J)+SUMIF(เส้นแต่งหน้าขนมปัง!$C:$C,'รับ-จ่าย ประจำวัน'!$B30,เส้นแต่งหน้าขนมปัง!J:J)+SUMIF('วางแผนBC,CJ'!$C:$C,'รับ-จ่าย ประจำวัน'!$B30,'วางแผนBC,CJ'!J:J)+SUMIF(RD!$C:$C,'รับ-จ่าย ประจำวัน'!$B30,RD!J:J)+SUMIF('FG,ออนไล,คัดแยก'!$C:$C,'รับ-จ่าย ประจำวัน'!$B30,'FG,ออนไล,คัดแยก'!J:J)</f>
        <v>0</v>
      </c>
      <c r="AR30" s="16">
        <f>SUMIF(เตรียมส่วนผสม!$C:$C,'รับ-จ่าย ประจำวัน'!$B30,เตรียมส่วนผสม!K:K)+SUMIF(กวนไส้!$C:$C,'รับ-จ่าย ประจำวัน'!$B30,กวนไส้!K:K)+SUMIF(ผลิต1!$C:$C,'รับ-จ่าย ประจำวัน'!$B30,ผลิต1!K:K)+SUMIF(ผลิต2!$C:$C,'รับ-จ่าย ประจำวัน'!$B30,ผลิต2!K:K)+SUMIF(เส้นแต่งหน้าขนมเค้ก!$C:$C,'รับ-จ่าย ประจำวัน'!$B30,เส้นแต่งหน้าขนมเค้ก!K:K)+SUMIF(แพ็ค!$C:$C,'รับ-จ่าย ประจำวัน'!$B30,แพ็ค!K:K)+SUMIF(ธุรการ!$C:$C,'รับ-จ่าย ประจำวัน'!$B30,ธุรการ!K:K)+SUMIF(เส้นแต่งหน้าขนมปัง!$C:$C,'รับ-จ่าย ประจำวัน'!$B30,เส้นแต่งหน้าขนมปัง!K:K)+SUMIF('วางแผนBC,CJ'!$C:$C,'รับ-จ่าย ประจำวัน'!$B30,'วางแผนBC,CJ'!K:K)+SUMIF(RD!$C:$C,'รับ-จ่าย ประจำวัน'!$B30,RD!K:K)+SUMIF('FG,ออนไล,คัดแยก'!$C:$C,'รับ-จ่าย ประจำวัน'!$B30,'FG,ออนไล,คัดแยก'!K:K)</f>
        <v>0</v>
      </c>
      <c r="AS30" s="16">
        <f>SUMIF(เตรียมส่วนผสม!$C:$C,'รับ-จ่าย ประจำวัน'!$B30,เตรียมส่วนผสม!L:L)+SUMIF(กวนไส้!$C:$C,'รับ-จ่าย ประจำวัน'!$B30,กวนไส้!L:L)+SUMIF(ผลิต1!$C:$C,'รับ-จ่าย ประจำวัน'!$B30,ผลิต1!L:L)+SUMIF(ผลิต2!$C:$C,'รับ-จ่าย ประจำวัน'!$B30,ผลิต2!L:L)+SUMIF(เส้นแต่งหน้าขนมเค้ก!$C:$C,'รับ-จ่าย ประจำวัน'!$B30,เส้นแต่งหน้าขนมเค้ก!L:L)+SUMIF(แพ็ค!$C:$C,'รับ-จ่าย ประจำวัน'!$B30,แพ็ค!L:L)+SUMIF(ธุรการ!$C:$C,'รับ-จ่าย ประจำวัน'!$B30,ธุรการ!L:L)+SUMIF(เส้นแต่งหน้าขนมปัง!$C:$C,'รับ-จ่าย ประจำวัน'!$B30,เส้นแต่งหน้าขนมปัง!L:L)+SUMIF('วางแผนBC,CJ'!$C:$C,'รับ-จ่าย ประจำวัน'!$B30,'วางแผนBC,CJ'!L:L)+SUMIF(RD!$C:$C,'รับ-จ่าย ประจำวัน'!$B30,RD!L:L)+SUMIF('FG,ออนไล,คัดแยก'!$C:$C,'รับ-จ่าย ประจำวัน'!$B30,'FG,ออนไล,คัดแยก'!L:L)</f>
        <v>0</v>
      </c>
      <c r="AT30" s="16">
        <f>SUMIF(เตรียมส่วนผสม!$C:$C,'รับ-จ่าย ประจำวัน'!$B30,เตรียมส่วนผสม!M:M)+SUMIF(กวนไส้!$C:$C,'รับ-จ่าย ประจำวัน'!$B30,กวนไส้!M:M)+SUMIF(ผลิต1!$C:$C,'รับ-จ่าย ประจำวัน'!$B30,ผลิต1!M:M)+SUMIF(ผลิต2!$C:$C,'รับ-จ่าย ประจำวัน'!$B30,ผลิต2!M:M)+SUMIF(เส้นแต่งหน้าขนมเค้ก!$C:$C,'รับ-จ่าย ประจำวัน'!$B30,เส้นแต่งหน้าขนมเค้ก!M:M)+SUMIF(แพ็ค!$C:$C,'รับ-จ่าย ประจำวัน'!$B30,แพ็ค!M:M)+SUMIF(ธุรการ!$C:$C,'รับ-จ่าย ประจำวัน'!$B30,ธุรการ!M:M)+SUMIF(เส้นแต่งหน้าขนมปัง!$C:$C,'รับ-จ่าย ประจำวัน'!$B30,เส้นแต่งหน้าขนมปัง!M:M)+SUMIF('วางแผนBC,CJ'!$C:$C,'รับ-จ่าย ประจำวัน'!$B30,'วางแผนBC,CJ'!M:M)+SUMIF(RD!$C:$C,'รับ-จ่าย ประจำวัน'!$B30,RD!M:M)+SUMIF('FG,ออนไล,คัดแยก'!$C:$C,'รับ-จ่าย ประจำวัน'!$B30,'FG,ออนไล,คัดแยก'!M:M)</f>
        <v>0</v>
      </c>
      <c r="AU30" s="16">
        <f>SUMIF(เตรียมส่วนผสม!$C:$C,'รับ-จ่าย ประจำวัน'!$B30,เตรียมส่วนผสม!N:N)+SUMIF(กวนไส้!$C:$C,'รับ-จ่าย ประจำวัน'!$B30,กวนไส้!N:N)+SUMIF(ผลิต1!$C:$C,'รับ-จ่าย ประจำวัน'!$B30,ผลิต1!N:N)+SUMIF(ผลิต2!$C:$C,'รับ-จ่าย ประจำวัน'!$B30,ผลิต2!N:N)+SUMIF(เส้นแต่งหน้าขนมเค้ก!$C:$C,'รับ-จ่าย ประจำวัน'!$B30,เส้นแต่งหน้าขนมเค้ก!N:N)+SUMIF(แพ็ค!$C:$C,'รับ-จ่าย ประจำวัน'!$B30,แพ็ค!N:N)+SUMIF(ธุรการ!$C:$C,'รับ-จ่าย ประจำวัน'!$B30,ธุรการ!N:N)+SUMIF(เส้นแต่งหน้าขนมปัง!$C:$C,'รับ-จ่าย ประจำวัน'!$B30,เส้นแต่งหน้าขนมปัง!N:N)+SUMIF('วางแผนBC,CJ'!$C:$C,'รับ-จ่าย ประจำวัน'!$B30,'วางแผนBC,CJ'!N:N)+SUMIF(RD!$C:$C,'รับ-จ่าย ประจำวัน'!$B30,RD!N:N)+SUMIF('FG,ออนไล,คัดแยก'!$C:$C,'รับ-จ่าย ประจำวัน'!$B30,'FG,ออนไล,คัดแยก'!N:N)</f>
        <v>100</v>
      </c>
      <c r="AV30" s="16">
        <f>SUMIF(เตรียมส่วนผสม!$C:$C,'รับ-จ่าย ประจำวัน'!$B30,เตรียมส่วนผสม!O:O)+SUMIF(กวนไส้!$C:$C,'รับ-จ่าย ประจำวัน'!$B30,กวนไส้!O:O)+SUMIF(ผลิต1!$C:$C,'รับ-จ่าย ประจำวัน'!$B30,ผลิต1!O:O)+SUMIF(ผลิต2!$C:$C,'รับ-จ่าย ประจำวัน'!$B30,ผลิต2!O:O)+SUMIF(เส้นแต่งหน้าขนมเค้ก!$C:$C,'รับ-จ่าย ประจำวัน'!$B30,เส้นแต่งหน้าขนมเค้ก!O:O)+SUMIF(แพ็ค!$C:$C,'รับ-จ่าย ประจำวัน'!$B30,แพ็ค!O:O)+SUMIF(ธุรการ!$C:$C,'รับ-จ่าย ประจำวัน'!$B30,ธุรการ!O:O)+SUMIF(เส้นแต่งหน้าขนมปัง!$C:$C,'รับ-จ่าย ประจำวัน'!$B30,เส้นแต่งหน้าขนมปัง!O:O)+SUMIF('วางแผนBC,CJ'!$C:$C,'รับ-จ่าย ประจำวัน'!$B30,'วางแผนBC,CJ'!O:O)+SUMIF(RD!$C:$C,'รับ-จ่าย ประจำวัน'!$B30,RD!O:O)+SUMIF('FG,ออนไล,คัดแยก'!$C:$C,'รับ-จ่าย ประจำวัน'!$B30,'FG,ออนไล,คัดแยก'!O:O)</f>
        <v>100</v>
      </c>
      <c r="AW30" s="16">
        <f>SUMIF(เตรียมส่วนผสม!$C:$C,'รับ-จ่าย ประจำวัน'!$B30,เตรียมส่วนผสม!P:P)+SUMIF(กวนไส้!$C:$C,'รับ-จ่าย ประจำวัน'!$B30,กวนไส้!P:P)+SUMIF(ผลิต1!$C:$C,'รับ-จ่าย ประจำวัน'!$B30,ผลิต1!P:P)+SUMIF(ผลิต2!$C:$C,'รับ-จ่าย ประจำวัน'!$B30,ผลิต2!P:P)+SUMIF(เส้นแต่งหน้าขนมเค้ก!$C:$C,'รับ-จ่าย ประจำวัน'!$B30,เส้นแต่งหน้าขนมเค้ก!P:P)+SUMIF(แพ็ค!$C:$C,'รับ-จ่าย ประจำวัน'!$B30,แพ็ค!P:P)+SUMIF(ธุรการ!$C:$C,'รับ-จ่าย ประจำวัน'!$B30,ธุรการ!P:P)+SUMIF(เส้นแต่งหน้าขนมปัง!$C:$C,'รับ-จ่าย ประจำวัน'!$B30,เส้นแต่งหน้าขนมปัง!P:P)+SUMIF('วางแผนBC,CJ'!$C:$C,'รับ-จ่าย ประจำวัน'!$B30,'วางแผนBC,CJ'!P:P)+SUMIF(RD!$C:$C,'รับ-จ่าย ประจำวัน'!$B30,RD!P:P)+SUMIF('FG,ออนไล,คัดแยก'!$C:$C,'รับ-จ่าย ประจำวัน'!$B30,'FG,ออนไล,คัดแยก'!P:P)</f>
        <v>0</v>
      </c>
      <c r="AX30" s="16">
        <f>SUMIF(เตรียมส่วนผสม!$C:$C,'รับ-จ่าย ประจำวัน'!$B30,เตรียมส่วนผสม!Q:Q)+SUMIF(กวนไส้!$C:$C,'รับ-จ่าย ประจำวัน'!$B30,กวนไส้!Q:Q)+SUMIF(ผลิต1!$C:$C,'รับ-จ่าย ประจำวัน'!$B30,ผลิต1!Q:Q)+SUMIF(ผลิต2!$C:$C,'รับ-จ่าย ประจำวัน'!$B30,ผลิต2!Q:Q)+SUMIF(เส้นแต่งหน้าขนมเค้ก!$C:$C,'รับ-จ่าย ประจำวัน'!$B30,เส้นแต่งหน้าขนมเค้ก!Q:Q)+SUMIF(แพ็ค!$C:$C,'รับ-จ่าย ประจำวัน'!$B30,แพ็ค!Q:Q)+SUMIF(ธุรการ!$C:$C,'รับ-จ่าย ประจำวัน'!$B30,ธุรการ!Q:Q)+SUMIF(เส้นแต่งหน้าขนมปัง!$C:$C,'รับ-จ่าย ประจำวัน'!$B30,เส้นแต่งหน้าขนมปัง!Q:Q)+SUMIF('วางแผนBC,CJ'!$C:$C,'รับ-จ่าย ประจำวัน'!$B30,'วางแผนBC,CJ'!Q:Q)+SUMIF(RD!$C:$C,'รับ-จ่าย ประจำวัน'!$B30,RD!Q:Q)+SUMIF('FG,ออนไล,คัดแยก'!$C:$C,'รับ-จ่าย ประจำวัน'!$B30,'FG,ออนไล,คัดแยก'!Q:Q)</f>
        <v>0</v>
      </c>
      <c r="AY30" s="16">
        <f>SUMIF(เตรียมส่วนผสม!$C:$C,'รับ-จ่าย ประจำวัน'!$B30,เตรียมส่วนผสม!R:R)+SUMIF(กวนไส้!$C:$C,'รับ-จ่าย ประจำวัน'!$B30,กวนไส้!R:R)+SUMIF(ผลิต1!$C:$C,'รับ-จ่าย ประจำวัน'!$B30,ผลิต1!R:R)+SUMIF(ผลิต2!$C:$C,'รับ-จ่าย ประจำวัน'!$B30,ผลิต2!R:R)+SUMIF(เส้นแต่งหน้าขนมเค้ก!$C:$C,'รับ-จ่าย ประจำวัน'!$B30,เส้นแต่งหน้าขนมเค้ก!R:R)+SUMIF(แพ็ค!$C:$C,'รับ-จ่าย ประจำวัน'!$B30,แพ็ค!R:R)+SUMIF(ธุรการ!$C:$C,'รับ-จ่าย ประจำวัน'!$B30,ธุรการ!R:R)+SUMIF(เส้นแต่งหน้าขนมปัง!$C:$C,'รับ-จ่าย ประจำวัน'!$B30,เส้นแต่งหน้าขนมปัง!R:R)+SUMIF('วางแผนBC,CJ'!$C:$C,'รับ-จ่าย ประจำวัน'!$B30,'วางแผนBC,CJ'!R:R)+SUMIF(RD!$C:$C,'รับ-จ่าย ประจำวัน'!$B30,RD!R:R)+SUMIF('FG,ออนไล,คัดแยก'!$C:$C,'รับ-จ่าย ประจำวัน'!$B30,'FG,ออนไล,คัดแยก'!R:R)</f>
        <v>150</v>
      </c>
      <c r="AZ30" s="16">
        <f>SUMIF(เตรียมส่วนผสม!$C:$C,'รับ-จ่าย ประจำวัน'!$B30,เตรียมส่วนผสม!S:S)+SUMIF(กวนไส้!$C:$C,'รับ-จ่าย ประจำวัน'!$B30,กวนไส้!S:S)+SUMIF(ผลิต1!$C:$C,'รับ-จ่าย ประจำวัน'!$B30,ผลิต1!S:S)+SUMIF(ผลิต2!$C:$C,'รับ-จ่าย ประจำวัน'!$B30,ผลิต2!S:S)+SUMIF(เส้นแต่งหน้าขนมเค้ก!$C:$C,'รับ-จ่าย ประจำวัน'!$B30,เส้นแต่งหน้าขนมเค้ก!S:S)+SUMIF(แพ็ค!$C:$C,'รับ-จ่าย ประจำวัน'!$B30,แพ็ค!S:S)+SUMIF(ธุรการ!$C:$C,'รับ-จ่าย ประจำวัน'!$B30,ธุรการ!S:S)+SUMIF(เส้นแต่งหน้าขนมปัง!$C:$C,'รับ-จ่าย ประจำวัน'!$B30,เส้นแต่งหน้าขนมปัง!S:S)+SUMIF('วางแผนBC,CJ'!$C:$C,'รับ-จ่าย ประจำวัน'!$B30,'วางแผนBC,CJ'!S:S)+SUMIF(RD!$C:$C,'รับ-จ่าย ประจำวัน'!$B30,RD!S:S)+SUMIF('FG,ออนไล,คัดแยก'!$C:$C,'รับ-จ่าย ประจำวัน'!$B30,'FG,ออนไล,คัดแยก'!S:S)</f>
        <v>0</v>
      </c>
      <c r="BA30" s="16">
        <f>SUMIF(เตรียมส่วนผสม!$C:$C,'รับ-จ่าย ประจำวัน'!$B30,เตรียมส่วนผสม!T:T)+SUMIF(กวนไส้!$C:$C,'รับ-จ่าย ประจำวัน'!$B30,กวนไส้!T:T)+SUMIF(ผลิต1!$C:$C,'รับ-จ่าย ประจำวัน'!$B30,ผลิต1!T:T)+SUMIF(ผลิต2!$C:$C,'รับ-จ่าย ประจำวัน'!$B30,ผลิต2!T:T)+SUMIF(เส้นแต่งหน้าขนมเค้ก!$C:$C,'รับ-จ่าย ประจำวัน'!$B30,เส้นแต่งหน้าขนมเค้ก!T:T)+SUMIF(แพ็ค!$C:$C,'รับ-จ่าย ประจำวัน'!$B30,แพ็ค!T:T)+SUMIF(ธุรการ!$C:$C,'รับ-จ่าย ประจำวัน'!$B30,ธุรการ!T:T)+SUMIF(เส้นแต่งหน้าขนมปัง!$C:$C,'รับ-จ่าย ประจำวัน'!$B30,เส้นแต่งหน้าขนมปัง!T:T)+SUMIF('วางแผนBC,CJ'!$C:$C,'รับ-จ่าย ประจำวัน'!$B30,'วางแผนBC,CJ'!T:T)+SUMIF(RD!$C:$C,'รับ-จ่าย ประจำวัน'!$B30,RD!T:T)+SUMIF('FG,ออนไล,คัดแยก'!$C:$C,'รับ-จ่าย ประจำวัน'!$B30,'FG,ออนไล,คัดแยก'!T:T)</f>
        <v>0</v>
      </c>
      <c r="BB30" s="16">
        <f>SUMIF(เตรียมส่วนผสม!$C:$C,'รับ-จ่าย ประจำวัน'!$B30,เตรียมส่วนผสม!U:U)+SUMIF(กวนไส้!$C:$C,'รับ-จ่าย ประจำวัน'!$B30,กวนไส้!U:U)+SUMIF(ผลิต1!$C:$C,'รับ-จ่าย ประจำวัน'!$B30,ผลิต1!U:U)+SUMIF(ผลิต2!$C:$C,'รับ-จ่าย ประจำวัน'!$B30,ผลิต2!U:U)+SUMIF(เส้นแต่งหน้าขนมเค้ก!$C:$C,'รับ-จ่าย ประจำวัน'!$B30,เส้นแต่งหน้าขนมเค้ก!U:U)+SUMIF(แพ็ค!$C:$C,'รับ-จ่าย ประจำวัน'!$B30,แพ็ค!U:U)+SUMIF(ธุรการ!$C:$C,'รับ-จ่าย ประจำวัน'!$B30,ธุรการ!U:U)+SUMIF(เส้นแต่งหน้าขนมปัง!$C:$C,'รับ-จ่าย ประจำวัน'!$B30,เส้นแต่งหน้าขนมปัง!U:U)+SUMIF('วางแผนBC,CJ'!$C:$C,'รับ-จ่าย ประจำวัน'!$B30,'วางแผนBC,CJ'!U:U)+SUMIF(RD!$C:$C,'รับ-จ่าย ประจำวัน'!$B30,RD!U:U)+SUMIF('FG,ออนไล,คัดแยก'!$C:$C,'รับ-จ่าย ประจำวัน'!$B30,'FG,ออนไล,คัดแยก'!U:U)</f>
        <v>150</v>
      </c>
      <c r="BC30" s="16">
        <f>SUMIF(เตรียมส่วนผสม!$C:$C,'รับ-จ่าย ประจำวัน'!$B30,เตรียมส่วนผสม!V:V)+SUMIF(กวนไส้!$C:$C,'รับ-จ่าย ประจำวัน'!$B30,กวนไส้!V:V)+SUMIF(ผลิต1!$C:$C,'รับ-จ่าย ประจำวัน'!$B30,ผลิต1!V:V)+SUMIF(ผลิต2!$C:$C,'รับ-จ่าย ประจำวัน'!$B30,ผลิต2!V:V)+SUMIF(เส้นแต่งหน้าขนมเค้ก!$C:$C,'รับ-จ่าย ประจำวัน'!$B30,เส้นแต่งหน้าขนมเค้ก!V:V)+SUMIF(แพ็ค!$C:$C,'รับ-จ่าย ประจำวัน'!$B30,แพ็ค!V:V)+SUMIF(ธุรการ!$C:$C,'รับ-จ่าย ประจำวัน'!$B30,ธุรการ!V:V)+SUMIF(เส้นแต่งหน้าขนมปัง!$C:$C,'รับ-จ่าย ประจำวัน'!$B30,เส้นแต่งหน้าขนมปัง!V:V)+SUMIF('วางแผนBC,CJ'!$C:$C,'รับ-จ่าย ประจำวัน'!$B30,'วางแผนBC,CJ'!V:V)+SUMIF(RD!$C:$C,'รับ-จ่าย ประจำวัน'!$B30,RD!V:V)+SUMIF('FG,ออนไล,คัดแยก'!$C:$C,'รับ-จ่าย ประจำวัน'!$B30,'FG,ออนไล,คัดแยก'!V:V)</f>
        <v>0</v>
      </c>
      <c r="BD30" s="16">
        <f>SUMIF(เตรียมส่วนผสม!$C:$C,'รับ-จ่าย ประจำวัน'!$B30,เตรียมส่วนผสม!W:W)+SUMIF(กวนไส้!$C:$C,'รับ-จ่าย ประจำวัน'!$B30,กวนไส้!W:W)+SUMIF(ผลิต1!$C:$C,'รับ-จ่าย ประจำวัน'!$B30,ผลิต1!W:W)+SUMIF(ผลิต2!$C:$C,'รับ-จ่าย ประจำวัน'!$B30,ผลิต2!W:W)+SUMIF(เส้นแต่งหน้าขนมเค้ก!$C:$C,'รับ-จ่าย ประจำวัน'!$B30,เส้นแต่งหน้าขนมเค้ก!W:W)+SUMIF(แพ็ค!$C:$C,'รับ-จ่าย ประจำวัน'!$B30,แพ็ค!W:W)+SUMIF(ธุรการ!$C:$C,'รับ-จ่าย ประจำวัน'!$B30,ธุรการ!W:W)+SUMIF(เส้นแต่งหน้าขนมปัง!$C:$C,'รับ-จ่าย ประจำวัน'!$B30,เส้นแต่งหน้าขนมปัง!W:W)+SUMIF('วางแผนBC,CJ'!$C:$C,'รับ-จ่าย ประจำวัน'!$B30,'วางแผนBC,CJ'!W:W)+SUMIF(RD!$C:$C,'รับ-จ่าย ประจำวัน'!$B30,RD!W:W)+SUMIF('FG,ออนไล,คัดแยก'!$C:$C,'รับ-จ่าย ประจำวัน'!$B30,'FG,ออนไล,คัดแยก'!W:W)</f>
        <v>0</v>
      </c>
      <c r="BE30" s="16">
        <f>SUMIF(เตรียมส่วนผสม!$C:$C,'รับ-จ่าย ประจำวัน'!$B30,เตรียมส่วนผสม!X:X)+SUMIF(กวนไส้!$C:$C,'รับ-จ่าย ประจำวัน'!$B30,กวนไส้!X:X)+SUMIF(ผลิต1!$C:$C,'รับ-จ่าย ประจำวัน'!$B30,ผลิต1!X:X)+SUMIF(ผลิต2!$C:$C,'รับ-จ่าย ประจำวัน'!$B30,ผลิต2!X:X)+SUMIF(เส้นแต่งหน้าขนมเค้ก!$C:$C,'รับ-จ่าย ประจำวัน'!$B30,เส้นแต่งหน้าขนมเค้ก!X:X)+SUMIF(แพ็ค!$C:$C,'รับ-จ่าย ประจำวัน'!$B30,แพ็ค!X:X)+SUMIF(ธุรการ!$C:$C,'รับ-จ่าย ประจำวัน'!$B30,ธุรการ!X:X)+SUMIF(เส้นแต่งหน้าขนมปัง!$C:$C,'รับ-จ่าย ประจำวัน'!$B30,เส้นแต่งหน้าขนมปัง!X:X)+SUMIF('วางแผนBC,CJ'!$C:$C,'รับ-จ่าย ประจำวัน'!$B30,'วางแผนBC,CJ'!X:X)+SUMIF(RD!$C:$C,'รับ-จ่าย ประจำวัน'!$B30,RD!X:X)+SUMIF('FG,ออนไล,คัดแยก'!$C:$C,'รับ-จ่าย ประจำวัน'!$B30,'FG,ออนไล,คัดแยก'!X:X)</f>
        <v>0</v>
      </c>
      <c r="BF30" s="16">
        <f>SUMIF(เตรียมส่วนผสม!$C:$C,'รับ-จ่าย ประจำวัน'!$B30,เตรียมส่วนผสม!Y:Y)+SUMIF(กวนไส้!$C:$C,'รับ-จ่าย ประจำวัน'!$B30,กวนไส้!Y:Y)+SUMIF(ผลิต1!$C:$C,'รับ-จ่าย ประจำวัน'!$B30,ผลิต1!Y:Y)+SUMIF(ผลิต2!$C:$C,'รับ-จ่าย ประจำวัน'!$B30,ผลิต2!Y:Y)+SUMIF(เส้นแต่งหน้าขนมเค้ก!$C:$C,'รับ-จ่าย ประจำวัน'!$B30,เส้นแต่งหน้าขนมเค้ก!Y:Y)+SUMIF(แพ็ค!$C:$C,'รับ-จ่าย ประจำวัน'!$B30,แพ็ค!Y:Y)+SUMIF(ธุรการ!$C:$C,'รับ-จ่าย ประจำวัน'!$B30,ธุรการ!Y:Y)+SUMIF(เส้นแต่งหน้าขนมปัง!$C:$C,'รับ-จ่าย ประจำวัน'!$B30,เส้นแต่งหน้าขนมปัง!Y:Y)+SUMIF('วางแผนBC,CJ'!$C:$C,'รับ-จ่าย ประจำวัน'!$B30,'วางแผนBC,CJ'!Y:Y)+SUMIF(RD!$C:$C,'รับ-จ่าย ประจำวัน'!$B30,RD!Y:Y)+SUMIF('FG,ออนไล,คัดแยก'!$C:$C,'รับ-จ่าย ประจำวัน'!$B30,'FG,ออนไล,คัดแยก'!Y:Y)</f>
        <v>150</v>
      </c>
      <c r="BG30" s="16">
        <f>SUMIF(เตรียมส่วนผสม!$C:$C,'รับ-จ่าย ประจำวัน'!$B30,เตรียมส่วนผสม!Z:Z)+SUMIF(กวนไส้!$C:$C,'รับ-จ่าย ประจำวัน'!$B30,กวนไส้!Z:Z)+SUMIF(ผลิต1!$C:$C,'รับ-จ่าย ประจำวัน'!$B30,ผลิต1!Z:Z)+SUMIF(ผลิต2!$C:$C,'รับ-จ่าย ประจำวัน'!$B30,ผลิต2!Z:Z)+SUMIF(เส้นแต่งหน้าขนมเค้ก!$C:$C,'รับ-จ่าย ประจำวัน'!$B30,เส้นแต่งหน้าขนมเค้ก!Z:Z)+SUMIF(แพ็ค!$C:$C,'รับ-จ่าย ประจำวัน'!$B30,แพ็ค!Z:Z)+SUMIF(ธุรการ!$C:$C,'รับ-จ่าย ประจำวัน'!$B30,ธุรการ!Z:Z)+SUMIF(เส้นแต่งหน้าขนมปัง!$C:$C,'รับ-จ่าย ประจำวัน'!$B30,เส้นแต่งหน้าขนมปัง!Z:Z)+SUMIF('วางแผนBC,CJ'!$C:$C,'รับ-จ่าย ประจำวัน'!$B30,'วางแผนBC,CJ'!Z:Z)+SUMIF(RD!$C:$C,'รับ-จ่าย ประจำวัน'!$B30,RD!Z:Z)+SUMIF('FG,ออนไล,คัดแยก'!$C:$C,'รับ-จ่าย ประจำวัน'!$B30,'FG,ออนไล,คัดแยก'!Z:Z)</f>
        <v>0</v>
      </c>
      <c r="BH30" s="16">
        <f>SUMIF(เตรียมส่วนผสม!$C:$C,'รับ-จ่าย ประจำวัน'!$B30,เตรียมส่วนผสม!AA:AA)+SUMIF(กวนไส้!$C:$C,'รับ-จ่าย ประจำวัน'!$B30,กวนไส้!AA:AA)+SUMIF(ผลิต1!$C:$C,'รับ-จ่าย ประจำวัน'!$B30,ผลิต1!AA:AA)+SUMIF(ผลิต2!$C:$C,'รับ-จ่าย ประจำวัน'!$B30,ผลิต2!AA:AA)+SUMIF(เส้นแต่งหน้าขนมเค้ก!$C:$C,'รับ-จ่าย ประจำวัน'!$B30,เส้นแต่งหน้าขนมเค้ก!AA:AA)+SUMIF(แพ็ค!$C:$C,'รับ-จ่าย ประจำวัน'!$B30,แพ็ค!AA:AA)+SUMIF(ธุรการ!$C:$C,'รับ-จ่าย ประจำวัน'!$B30,ธุรการ!AA:AA)+SUMIF(เส้นแต่งหน้าขนมปัง!$C:$C,'รับ-จ่าย ประจำวัน'!$B30,เส้นแต่งหน้าขนมปัง!AA:AA)+SUMIF('วางแผนBC,CJ'!$C:$C,'รับ-จ่าย ประจำวัน'!$B30,'วางแผนBC,CJ'!AA:AA)+SUMIF(RD!$C:$C,'รับ-จ่าย ประจำวัน'!$B30,RD!AA:AA)+SUMIF('FG,ออนไล,คัดแยก'!$C:$C,'รับ-จ่าย ประจำวัน'!$B30,'FG,ออนไล,คัดแยก'!AA:AA)</f>
        <v>0</v>
      </c>
      <c r="BI30" s="16">
        <f>SUMIF(เตรียมส่วนผสม!$C:$C,'รับ-จ่าย ประจำวัน'!$B30,เตรียมส่วนผสม!AB:AB)+SUMIF(กวนไส้!$C:$C,'รับ-จ่าย ประจำวัน'!$B30,กวนไส้!AB:AB)+SUMIF(ผลิต1!$C:$C,'รับ-จ่าย ประจำวัน'!$B30,ผลิต1!AB:AB)+SUMIF(ผลิต2!$C:$C,'รับ-จ่าย ประจำวัน'!$B30,ผลิต2!AB:AB)+SUMIF(เส้นแต่งหน้าขนมเค้ก!$C:$C,'รับ-จ่าย ประจำวัน'!$B30,เส้นแต่งหน้าขนมเค้ก!AB:AB)+SUMIF(แพ็ค!$C:$C,'รับ-จ่าย ประจำวัน'!$B30,แพ็ค!AB:AB)+SUMIF(ธุรการ!$C:$C,'รับ-จ่าย ประจำวัน'!$B30,ธุรการ!AB:AB)+SUMIF(เส้นแต่งหน้าขนมปัง!$C:$C,'รับ-จ่าย ประจำวัน'!$B30,เส้นแต่งหน้าขนมปัง!AB:AB)+SUMIF('วางแผนBC,CJ'!$C:$C,'รับ-จ่าย ประจำวัน'!$B30,'วางแผนBC,CJ'!AB:AB)+SUMIF(RD!$C:$C,'รับ-จ่าย ประจำวัน'!$B30,RD!AB:AB)+SUMIF('FG,ออนไล,คัดแยก'!$C:$C,'รับ-จ่าย ประจำวัน'!$B30,'FG,ออนไล,คัดแยก'!AB:AB)</f>
        <v>0</v>
      </c>
      <c r="BJ30" s="16">
        <f>SUMIF(เตรียมส่วนผสม!$C:$C,'รับ-จ่าย ประจำวัน'!$B30,เตรียมส่วนผสม!AC:AC)+SUMIF(กวนไส้!$C:$C,'รับ-จ่าย ประจำวัน'!$B30,กวนไส้!AC:AC)+SUMIF(ผลิต1!$C:$C,'รับ-จ่าย ประจำวัน'!$B30,ผลิต1!AC:AC)+SUMIF(ผลิต2!$C:$C,'รับ-จ่าย ประจำวัน'!$B30,ผลิต2!AC:AC)+SUMIF(เส้นแต่งหน้าขนมเค้ก!$C:$C,'รับ-จ่าย ประจำวัน'!$B30,เส้นแต่งหน้าขนมเค้ก!AC:AC)+SUMIF(แพ็ค!$C:$C,'รับ-จ่าย ประจำวัน'!$B30,แพ็ค!AC:AC)+SUMIF(ธุรการ!$C:$C,'รับ-จ่าย ประจำวัน'!$B30,ธุรการ!AC:AC)+SUMIF(เส้นแต่งหน้าขนมปัง!$C:$C,'รับ-จ่าย ประจำวัน'!$B30,เส้นแต่งหน้าขนมปัง!AC:AC)+SUMIF('วางแผนBC,CJ'!$C:$C,'รับ-จ่าย ประจำวัน'!$B30,'วางแผนBC,CJ'!AC:AC)+SUMIF(RD!$C:$C,'รับ-จ่าย ประจำวัน'!$B30,RD!AC:AC)+SUMIF('FG,ออนไล,คัดแยก'!$C:$C,'รับ-จ่าย ประจำวัน'!$B30,'FG,ออนไล,คัดแยก'!AC:AC)</f>
        <v>0</v>
      </c>
      <c r="BK30" s="16">
        <f>SUMIF(เตรียมส่วนผสม!$C:$C,'รับ-จ่าย ประจำวัน'!$B30,เตรียมส่วนผสม!AD:AD)+SUMIF(กวนไส้!$C:$C,'รับ-จ่าย ประจำวัน'!$B30,กวนไส้!AD:AD)+SUMIF(ผลิต1!$C:$C,'รับ-จ่าย ประจำวัน'!$B30,ผลิต1!AD:AD)+SUMIF(ผลิต2!$C:$C,'รับ-จ่าย ประจำวัน'!$B30,ผลิต2!AD:AD)+SUMIF(เส้นแต่งหน้าขนมเค้ก!$C:$C,'รับ-จ่าย ประจำวัน'!$B30,เส้นแต่งหน้าขนมเค้ก!AD:AD)+SUMIF(แพ็ค!$C:$C,'รับ-จ่าย ประจำวัน'!$B30,แพ็ค!AD:AD)+SUMIF(ธุรการ!$C:$C,'รับ-จ่าย ประจำวัน'!$B30,ธุรการ!AD:AD)+SUMIF(เส้นแต่งหน้าขนมปัง!$C:$C,'รับ-จ่าย ประจำวัน'!$B30,เส้นแต่งหน้าขนมปัง!AD:AD)+SUMIF('วางแผนBC,CJ'!$C:$C,'รับ-จ่าย ประจำวัน'!$B30,'วางแผนBC,CJ'!AD:AD)+SUMIF(RD!$C:$C,'รับ-จ่าย ประจำวัน'!$B30,RD!AD:AD)+SUMIF('FG,ออนไล,คัดแยก'!$C:$C,'รับ-จ่าย ประจำวัน'!$B30,'FG,ออนไล,คัดแยก'!AD:AD)</f>
        <v>0</v>
      </c>
      <c r="BL30" s="16">
        <f>SUMIF(เตรียมส่วนผสม!$C:$C,'รับ-จ่าย ประจำวัน'!$B30,เตรียมส่วนผสม!AE:AE)+SUMIF(กวนไส้!$C:$C,'รับ-จ่าย ประจำวัน'!$B30,กวนไส้!AE:AE)+SUMIF(ผลิต1!$C:$C,'รับ-จ่าย ประจำวัน'!$B30,ผลิต1!AE:AE)+SUMIF(ผลิต2!$C:$C,'รับ-จ่าย ประจำวัน'!$B30,ผลิต2!AE:AE)+SUMIF(เส้นแต่งหน้าขนมเค้ก!$C:$C,'รับ-จ่าย ประจำวัน'!$B30,เส้นแต่งหน้าขนมเค้ก!AE:AE)+SUMIF(แพ็ค!$C:$C,'รับ-จ่าย ประจำวัน'!$B30,แพ็ค!AE:AE)+SUMIF(ธุรการ!$C:$C,'รับ-จ่าย ประจำวัน'!$B30,ธุรการ!AE:AE)+SUMIF(เส้นแต่งหน้าขนมปัง!$C:$C,'รับ-จ่าย ประจำวัน'!$B30,เส้นแต่งหน้าขนมปัง!AE:AE)+SUMIF('วางแผนBC,CJ'!$C:$C,'รับ-จ่าย ประจำวัน'!$B30,'วางแผนBC,CJ'!AE:AE)+SUMIF(RD!$C:$C,'รับ-จ่าย ประจำวัน'!$B30,RD!AE:AE)+SUMIF('FG,ออนไล,คัดแยก'!$C:$C,'รับ-จ่าย ประจำวัน'!$B30,'FG,ออนไล,คัดแยก'!AE:AE)</f>
        <v>150</v>
      </c>
      <c r="BM30" s="16">
        <f>SUMIF(เตรียมส่วนผสม!$C:$C,'รับ-จ่าย ประจำวัน'!$B30,เตรียมส่วนผสม!AF:AF)+SUMIF(กวนไส้!$C:$C,'รับ-จ่าย ประจำวัน'!$B30,กวนไส้!AF:AF)+SUMIF(ผลิต1!$C:$C,'รับ-จ่าย ประจำวัน'!$B30,ผลิต1!AF:AF)+SUMIF(ผลิต2!$C:$C,'รับ-จ่าย ประจำวัน'!$B30,ผลิต2!AF:AF)+SUMIF(เส้นแต่งหน้าขนมเค้ก!$C:$C,'รับ-จ่าย ประจำวัน'!$B30,เส้นแต่งหน้าขนมเค้ก!AF:AF)+SUMIF(แพ็ค!$C:$C,'รับ-จ่าย ประจำวัน'!$B30,แพ็ค!AF:AF)+SUMIF(ธุรการ!$C:$C,'รับ-จ่าย ประจำวัน'!$B30,ธุรการ!AF:AF)+SUMIF(เส้นแต่งหน้าขนมปัง!$C:$C,'รับ-จ่าย ประจำวัน'!$B30,เส้นแต่งหน้าขนมปัง!AF:AF)+SUMIF('วางแผนBC,CJ'!$C:$C,'รับ-จ่าย ประจำวัน'!$B30,'วางแผนBC,CJ'!AF:AF)+SUMIF(RD!$C:$C,'รับ-จ่าย ประจำวัน'!$B30,RD!AF:AF)+SUMIF('FG,ออนไล,คัดแยก'!$C:$C,'รับ-จ่าย ประจำวัน'!$B30,'FG,ออนไล,คัดแยก'!AF:AF)</f>
        <v>0</v>
      </c>
      <c r="BN30" s="16">
        <f>SUMIF(เตรียมส่วนผสม!$C:$C,'รับ-จ่าย ประจำวัน'!$B30,เตรียมส่วนผสม!AG:AG)+SUMIF(กวนไส้!$C:$C,'รับ-จ่าย ประจำวัน'!$B30,กวนไส้!AG:AG)+SUMIF(ผลิต1!$C:$C,'รับ-จ่าย ประจำวัน'!$B30,ผลิต1!AG:AG)+SUMIF(ผลิต2!$C:$C,'รับ-จ่าย ประจำวัน'!$B30,ผลิต2!AG:AG)+SUMIF(เส้นแต่งหน้าขนมเค้ก!$C:$C,'รับ-จ่าย ประจำวัน'!$B30,เส้นแต่งหน้าขนมเค้ก!AG:AG)+SUMIF(แพ็ค!$C:$C,'รับ-จ่าย ประจำวัน'!$B30,แพ็ค!AG:AG)+SUMIF(ธุรการ!$C:$C,'รับ-จ่าย ประจำวัน'!$B30,ธุรการ!AG:AG)+SUMIF(เส้นแต่งหน้าขนมปัง!$C:$C,'รับ-จ่าย ประจำวัน'!$B30,เส้นแต่งหน้าขนมปัง!AG:AG)+SUMIF('วางแผนBC,CJ'!$C:$C,'รับ-จ่าย ประจำวัน'!$B30,'วางแผนBC,CJ'!AG:AG)+SUMIF(RD!$C:$C,'รับ-จ่าย ประจำวัน'!$B30,RD!AG:AG)+SUMIF('FG,ออนไล,คัดแยก'!$C:$C,'รับ-จ่าย ประจำวัน'!$B30,'FG,ออนไล,คัดแยก'!AG:AG)</f>
        <v>0</v>
      </c>
      <c r="BO30" s="16">
        <f>SUMIF(เตรียมส่วนผสม!$C:$C,'รับ-จ่าย ประจำวัน'!$B30,เตรียมส่วนผสม!AH:AH)+SUMIF(กวนไส้!$C:$C,'รับ-จ่าย ประจำวัน'!$B30,กวนไส้!AH:AH)+SUMIF(ผลิต1!$C:$C,'รับ-จ่าย ประจำวัน'!$B30,ผลิต1!AH:AH)+SUMIF(ผลิต2!$C:$C,'รับ-จ่าย ประจำวัน'!$B30,ผลิต2!AH:AH)+SUMIF(เส้นแต่งหน้าขนมเค้ก!$C:$C,'รับ-จ่าย ประจำวัน'!$B30,เส้นแต่งหน้าขนมเค้ก!AH:AH)+SUMIF(แพ็ค!$C:$C,'รับ-จ่าย ประจำวัน'!$B30,แพ็ค!AH:AH)+SUMIF(ธุรการ!$C:$C,'รับ-จ่าย ประจำวัน'!$B30,ธุรการ!AH:AH)+SUMIF(เส้นแต่งหน้าขนมปัง!$C:$C,'รับ-จ่าย ประจำวัน'!$B30,เส้นแต่งหน้าขนมปัง!AH:AH)+SUMIF('วางแผนBC,CJ'!$C:$C,'รับ-จ่าย ประจำวัน'!$B30,'วางแผนBC,CJ'!AH:AH)+SUMIF(RD!$C:$C,'รับ-จ่าย ประจำวัน'!$B30,RD!AH:AH)+SUMIF('FG,ออนไล,คัดแยก'!$C:$C,'รับ-จ่าย ประจำวัน'!$B30,'FG,ออนไล,คัดแยก'!AH:AH)</f>
        <v>0</v>
      </c>
      <c r="BP30" s="16">
        <f>SUMIF(เตรียมส่วนผสม!$C:$C,'รับ-จ่าย ประจำวัน'!$B30,เตรียมส่วนผสม!AI:AI)+SUMIF(กวนไส้!$C:$C,'รับ-จ่าย ประจำวัน'!$B30,กวนไส้!AI:AI)+SUMIF(ผลิต1!$C:$C,'รับ-จ่าย ประจำวัน'!$B30,ผลิต1!AI:AI)+SUMIF(ผลิต2!$C:$C,'รับ-จ่าย ประจำวัน'!$B30,ผลิต2!AI:AI)+SUMIF(เส้นแต่งหน้าขนมเค้ก!$C:$C,'รับ-จ่าย ประจำวัน'!$B30,เส้นแต่งหน้าขนมเค้ก!AI:AI)+SUMIF(แพ็ค!$C:$C,'รับ-จ่าย ประจำวัน'!$B30,แพ็ค!AI:AI)+SUMIF(ธุรการ!$C:$C,'รับ-จ่าย ประจำวัน'!$B30,ธุรการ!AI:AI)+SUMIF(เส้นแต่งหน้าขนมปัง!$C:$C,'รับ-จ่าย ประจำวัน'!$B30,เส้นแต่งหน้าขนมปัง!AI:AI)+SUMIF('วางแผนBC,CJ'!$C:$C,'รับ-จ่าย ประจำวัน'!$B30,'วางแผนBC,CJ'!AI:AI)+SUMIF(RD!$C:$C,'รับ-จ่าย ประจำวัน'!$B30,RD!AI:AI)+SUMIF('FG,ออนไล,คัดแยก'!$C:$C,'รับ-จ่าย ประจำวัน'!$B30,'FG,ออนไล,คัดแยก'!AI:AI)</f>
        <v>0</v>
      </c>
      <c r="BQ30" s="16">
        <f>SUMIF(เตรียมส่วนผสม!$C:$C,'รับ-จ่าย ประจำวัน'!$B30,เตรียมส่วนผสม!AJ:AJ)+SUMIF(กวนไส้!$C:$C,'รับ-จ่าย ประจำวัน'!$B30,กวนไส้!AJ:AJ)+SUMIF(ผลิต1!$C:$C,'รับ-จ่าย ประจำวัน'!$B30,ผลิต1!AJ:AJ)+SUMIF(ผลิต2!$C:$C,'รับ-จ่าย ประจำวัน'!$B30,ผลิต2!AJ:AJ)+SUMIF(เส้นแต่งหน้าขนมเค้ก!$C:$C,'รับ-จ่าย ประจำวัน'!$B30,เส้นแต่งหน้าขนมเค้ก!AJ:AJ)+SUMIF(แพ็ค!$C:$C,'รับ-จ่าย ประจำวัน'!$B30,แพ็ค!AJ:AJ)+SUMIF(ธุรการ!$C:$C,'รับ-จ่าย ประจำวัน'!$B30,ธุรการ!AJ:AJ)+SUMIF(เส้นแต่งหน้าขนมปัง!$C:$C,'รับ-จ่าย ประจำวัน'!$B30,เส้นแต่งหน้าขนมปัง!AJ:AJ)+SUMIF('วางแผนBC,CJ'!$C:$C,'รับ-จ่าย ประจำวัน'!$B30,'วางแผนBC,CJ'!AJ:AJ)+SUMIF(RD!$C:$C,'รับ-จ่าย ประจำวัน'!$B30,RD!AJ:AJ)+SUMIF('FG,ออนไล,คัดแยก'!$C:$C,'รับ-จ่าย ประจำวัน'!$B30,'FG,ออนไล,คัดแยก'!AJ:AJ)</f>
        <v>0</v>
      </c>
      <c r="BR30" s="16">
        <f>SUMIF(เตรียมส่วนผสม!$C:$C,'รับ-จ่าย ประจำวัน'!$B30,เตรียมส่วนผสม!AK:AK)+SUMIF(กวนไส้!$C:$C,'รับ-จ่าย ประจำวัน'!$B30,กวนไส้!AK:AK)+SUMIF(ผลิต1!$C:$C,'รับ-จ่าย ประจำวัน'!$B30,ผลิต1!AK:AK)+SUMIF(ผลิต2!$C:$C,'รับ-จ่าย ประจำวัน'!$B30,ผลิต2!AK:AK)+SUMIF(เส้นแต่งหน้าขนมเค้ก!$C:$C,'รับ-จ่าย ประจำวัน'!$B30,เส้นแต่งหน้าขนมเค้ก!AK:AK)+SUMIF(แพ็ค!$C:$C,'รับ-จ่าย ประจำวัน'!$B30,แพ็ค!AK:AK)+SUMIF(ธุรการ!$C:$C,'รับ-จ่าย ประจำวัน'!$B30,ธุรการ!AK:AK)+SUMIF(เส้นแต่งหน้าขนมปัง!$C:$C,'รับ-จ่าย ประจำวัน'!$B30,เส้นแต่งหน้าขนมปัง!AK:AK)+SUMIF('วางแผนBC,CJ'!$C:$C,'รับ-จ่าย ประจำวัน'!$B30,'วางแผนBC,CJ'!AK:AK)+SUMIF(RD!$C:$C,'รับ-จ่าย ประจำวัน'!$B30,RD!AK:AK)+SUMIF('FG,ออนไล,คัดแยก'!$C:$C,'รับ-จ่าย ประจำวัน'!$B30,'FG,ออนไล,คัดแยก'!AK:AK)</f>
        <v>150</v>
      </c>
      <c r="BS30" s="16">
        <f>SUMIF(เตรียมส่วนผสม!$C:$C,'รับ-จ่าย ประจำวัน'!$B30,เตรียมส่วนผสม!AL:AL)+SUMIF(กวนไส้!$C:$C,'รับ-จ่าย ประจำวัน'!$B30,กวนไส้!AL:AL)+SUMIF(ผลิต1!$C:$C,'รับ-จ่าย ประจำวัน'!$B30,ผลิต1!AL:AL)+SUMIF(ผลิต2!$C:$C,'รับ-จ่าย ประจำวัน'!$B30,ผลิต2!AL:AL)+SUMIF(เส้นแต่งหน้าขนมเค้ก!$C:$C,'รับ-จ่าย ประจำวัน'!$B30,เส้นแต่งหน้าขนมเค้ก!AL:AL)+SUMIF(แพ็ค!$C:$C,'รับ-จ่าย ประจำวัน'!$B30,แพ็ค!AL:AL)+SUMIF(ธุรการ!$C:$C,'รับ-จ่าย ประจำวัน'!$B30,ธุรการ!AL:AL)+SUMIF(เส้นแต่งหน้าขนมปัง!$C:$C,'รับ-จ่าย ประจำวัน'!$B30,เส้นแต่งหน้าขนมปัง!AL:AL)+SUMIF('วางแผนBC,CJ'!$C:$C,'รับ-จ่าย ประจำวัน'!$B30,'วางแผนBC,CJ'!AL:AL)+SUMIF(RD!$C:$C,'รับ-จ่าย ประจำวัน'!$B30,RD!AL:AL)+SUMIF('FG,ออนไล,คัดแยก'!$C:$C,'รับ-จ่าย ประจำวัน'!$B30,'FG,ออนไล,คัดแยก'!AL:AL)</f>
        <v>0</v>
      </c>
      <c r="BT30" s="18">
        <f t="shared" si="1"/>
        <v>1050</v>
      </c>
      <c r="BU30" s="116"/>
      <c r="BV30" s="146">
        <f t="shared" si="2"/>
        <v>4900</v>
      </c>
      <c r="BW30" s="183">
        <v>30</v>
      </c>
      <c r="BX30" s="172">
        <f t="shared" si="12"/>
        <v>35</v>
      </c>
      <c r="BY30" s="188">
        <f t="shared" si="3"/>
        <v>140</v>
      </c>
      <c r="BZ30" s="180">
        <f t="shared" ca="1" si="4"/>
        <v>46343</v>
      </c>
      <c r="CA30" s="93"/>
      <c r="CB30" s="93"/>
      <c r="CC30" s="93"/>
      <c r="CD30" s="93"/>
      <c r="CE30" s="93"/>
      <c r="CF30" s="93"/>
      <c r="CG30" s="93"/>
      <c r="CH30" s="93"/>
      <c r="CI30" s="93"/>
      <c r="CJ30" s="97"/>
      <c r="CK30" s="9">
        <f t="shared" si="5"/>
        <v>4900</v>
      </c>
    </row>
    <row r="31" spans="1:89" x14ac:dyDescent="0.5">
      <c r="A31" s="149" t="s">
        <v>170</v>
      </c>
      <c r="B31" s="34">
        <v>1024301008</v>
      </c>
      <c r="C31" s="10" t="s">
        <v>171</v>
      </c>
      <c r="D31" s="135" t="s">
        <v>61</v>
      </c>
      <c r="E31" s="11">
        <v>0</v>
      </c>
      <c r="F31" s="75"/>
      <c r="G31" s="11" t="s">
        <v>62</v>
      </c>
      <c r="H31" s="12">
        <v>4301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3"/>
      <c r="AF31" s="13"/>
      <c r="AG31" s="13"/>
      <c r="AH31" s="13"/>
      <c r="AI31" s="14"/>
      <c r="AJ31" s="14"/>
      <c r="AK31" s="14"/>
      <c r="AL31" s="14"/>
      <c r="AM31" s="14"/>
      <c r="AN31" s="15">
        <f t="shared" si="0"/>
        <v>0</v>
      </c>
      <c r="AO31" s="16">
        <f>SUMIF(เตรียมส่วนผสม!$C:$C,'รับ-จ่าย ประจำวัน'!$B31,เตรียมส่วนผสม!H:H)+SUMIF(กวนไส้!$C:$C,'รับ-จ่าย ประจำวัน'!$B31,กวนไส้!H:H)+SUMIF(ผลิต1!$C:$C,'รับ-จ่าย ประจำวัน'!$B31,ผลิต1!H:H)+SUMIF(ผลิต2!$C:$C,'รับ-จ่าย ประจำวัน'!$B31,ผลิต2!H:H)+SUMIF(เส้นแต่งหน้าขนมเค้ก!$C:$C,'รับ-จ่าย ประจำวัน'!$B31,เส้นแต่งหน้าขนมเค้ก!H:H)+SUMIF(แพ็ค!$C:$C,'รับ-จ่าย ประจำวัน'!$B31,แพ็ค!H:H)+SUMIF(ธุรการ!$C:$C,'รับ-จ่าย ประจำวัน'!$B31,ธุรการ!H:H)+SUMIF(เส้นแต่งหน้าขนมปัง!$C:$C,'รับ-จ่าย ประจำวัน'!$B31,เส้นแต่งหน้าขนมปัง!H:H)+SUMIF('วางแผนBC,CJ'!$C:$C,'รับ-จ่าย ประจำวัน'!$B31,'วางแผนBC,CJ'!H:H)+SUMIF(RD!$C:$C,'รับ-จ่าย ประจำวัน'!$B31,RD!H:H)+SUMIF('FG,ออนไล,คัดแยก'!$C:$C,'รับ-จ่าย ประจำวัน'!$B31,'FG,ออนไล,คัดแยก'!H:H)</f>
        <v>0</v>
      </c>
      <c r="AP31" s="16">
        <f>SUMIF(เตรียมส่วนผสม!$C:$C,'รับ-จ่าย ประจำวัน'!$B31,เตรียมส่วนผสม!I:I)+SUMIF(กวนไส้!$C:$C,'รับ-จ่าย ประจำวัน'!$B31,กวนไส้!I:I)+SUMIF(ผลิต1!$C:$C,'รับ-จ่าย ประจำวัน'!$B31,ผลิต1!I:I)+SUMIF(ผลิต2!$C:$C,'รับ-จ่าย ประจำวัน'!$B31,ผลิต2!I:I)+SUMIF(เส้นแต่งหน้าขนมเค้ก!$C:$C,'รับ-จ่าย ประจำวัน'!$B31,เส้นแต่งหน้าขนมเค้ก!I:I)+SUMIF(แพ็ค!$C:$C,'รับ-จ่าย ประจำวัน'!$B31,แพ็ค!I:I)+SUMIF(ธุรการ!$C:$C,'รับ-จ่าย ประจำวัน'!$B31,ธุรการ!I:I)+SUMIF(เส้นแต่งหน้าขนมปัง!$C:$C,'รับ-จ่าย ประจำวัน'!$B31,เส้นแต่งหน้าขนมปัง!I:I)+SUMIF('วางแผนBC,CJ'!$C:$C,'รับ-จ่าย ประจำวัน'!$B31,'วางแผนBC,CJ'!I:I)+SUMIF(RD!$C:$C,'รับ-จ่าย ประจำวัน'!$B31,RD!I:I)+SUMIF('FG,ออนไล,คัดแยก'!$C:$C,'รับ-จ่าย ประจำวัน'!$B31,'FG,ออนไล,คัดแยก'!I:I)</f>
        <v>0</v>
      </c>
      <c r="AQ31" s="16">
        <f>SUMIF(เตรียมส่วนผสม!$C:$C,'รับ-จ่าย ประจำวัน'!$B31,เตรียมส่วนผสม!J:J)+SUMIF(กวนไส้!$C:$C,'รับ-จ่าย ประจำวัน'!$B31,กวนไส้!J:J)+SUMIF(ผลิต1!$C:$C,'รับ-จ่าย ประจำวัน'!$B31,ผลิต1!J:J)+SUMIF(ผลิต2!$C:$C,'รับ-จ่าย ประจำวัน'!$B31,ผลิต2!J:J)+SUMIF(เส้นแต่งหน้าขนมเค้ก!$C:$C,'รับ-จ่าย ประจำวัน'!$B31,เส้นแต่งหน้าขนมเค้ก!J:J)+SUMIF(แพ็ค!$C:$C,'รับ-จ่าย ประจำวัน'!$B31,แพ็ค!J:J)+SUMIF(ธุรการ!$C:$C,'รับ-จ่าย ประจำวัน'!$B31,ธุรการ!J:J)+SUMIF(เส้นแต่งหน้าขนมปัง!$C:$C,'รับ-จ่าย ประจำวัน'!$B31,เส้นแต่งหน้าขนมปัง!J:J)+SUMIF('วางแผนBC,CJ'!$C:$C,'รับ-จ่าย ประจำวัน'!$B31,'วางแผนBC,CJ'!J:J)+SUMIF(RD!$C:$C,'รับ-จ่าย ประจำวัน'!$B31,RD!J:J)+SUMIF('FG,ออนไล,คัดแยก'!$C:$C,'รับ-จ่าย ประจำวัน'!$B31,'FG,ออนไล,คัดแยก'!J:J)</f>
        <v>0</v>
      </c>
      <c r="AR31" s="16">
        <f>SUMIF(เตรียมส่วนผสม!$C:$C,'รับ-จ่าย ประจำวัน'!$B31,เตรียมส่วนผสม!K:K)+SUMIF(กวนไส้!$C:$C,'รับ-จ่าย ประจำวัน'!$B31,กวนไส้!K:K)+SUMIF(ผลิต1!$C:$C,'รับ-จ่าย ประจำวัน'!$B31,ผลิต1!K:K)+SUMIF(ผลิต2!$C:$C,'รับ-จ่าย ประจำวัน'!$B31,ผลิต2!K:K)+SUMIF(เส้นแต่งหน้าขนมเค้ก!$C:$C,'รับ-จ่าย ประจำวัน'!$B31,เส้นแต่งหน้าขนมเค้ก!K:K)+SUMIF(แพ็ค!$C:$C,'รับ-จ่าย ประจำวัน'!$B31,แพ็ค!K:K)+SUMIF(ธุรการ!$C:$C,'รับ-จ่าย ประจำวัน'!$B31,ธุรการ!K:K)+SUMIF(เส้นแต่งหน้าขนมปัง!$C:$C,'รับ-จ่าย ประจำวัน'!$B31,เส้นแต่งหน้าขนมปัง!K:K)+SUMIF('วางแผนBC,CJ'!$C:$C,'รับ-จ่าย ประจำวัน'!$B31,'วางแผนBC,CJ'!K:K)+SUMIF(RD!$C:$C,'รับ-จ่าย ประจำวัน'!$B31,RD!K:K)+SUMIF('FG,ออนไล,คัดแยก'!$C:$C,'รับ-จ่าย ประจำวัน'!$B31,'FG,ออนไล,คัดแยก'!K:K)</f>
        <v>0</v>
      </c>
      <c r="AS31" s="16">
        <f>SUMIF(เตรียมส่วนผสม!$C:$C,'รับ-จ่าย ประจำวัน'!$B31,เตรียมส่วนผสม!L:L)+SUMIF(กวนไส้!$C:$C,'รับ-จ่าย ประจำวัน'!$B31,กวนไส้!L:L)+SUMIF(ผลิต1!$C:$C,'รับ-จ่าย ประจำวัน'!$B31,ผลิต1!L:L)+SUMIF(ผลิต2!$C:$C,'รับ-จ่าย ประจำวัน'!$B31,ผลิต2!L:L)+SUMIF(เส้นแต่งหน้าขนมเค้ก!$C:$C,'รับ-จ่าย ประจำวัน'!$B31,เส้นแต่งหน้าขนมเค้ก!L:L)+SUMIF(แพ็ค!$C:$C,'รับ-จ่าย ประจำวัน'!$B31,แพ็ค!L:L)+SUMIF(ธุรการ!$C:$C,'รับ-จ่าย ประจำวัน'!$B31,ธุรการ!L:L)+SUMIF(เส้นแต่งหน้าขนมปัง!$C:$C,'รับ-จ่าย ประจำวัน'!$B31,เส้นแต่งหน้าขนมปัง!L:L)+SUMIF('วางแผนBC,CJ'!$C:$C,'รับ-จ่าย ประจำวัน'!$B31,'วางแผนBC,CJ'!L:L)+SUMIF(RD!$C:$C,'รับ-จ่าย ประจำวัน'!$B31,RD!L:L)+SUMIF('FG,ออนไล,คัดแยก'!$C:$C,'รับ-จ่าย ประจำวัน'!$B31,'FG,ออนไล,คัดแยก'!L:L)</f>
        <v>0</v>
      </c>
      <c r="AT31" s="16">
        <f>SUMIF(เตรียมส่วนผสม!$C:$C,'รับ-จ่าย ประจำวัน'!$B31,เตรียมส่วนผสม!M:M)+SUMIF(กวนไส้!$C:$C,'รับ-จ่าย ประจำวัน'!$B31,กวนไส้!M:M)+SUMIF(ผลิต1!$C:$C,'รับ-จ่าย ประจำวัน'!$B31,ผลิต1!M:M)+SUMIF(ผลิต2!$C:$C,'รับ-จ่าย ประจำวัน'!$B31,ผลิต2!M:M)+SUMIF(เส้นแต่งหน้าขนมเค้ก!$C:$C,'รับ-จ่าย ประจำวัน'!$B31,เส้นแต่งหน้าขนมเค้ก!M:M)+SUMIF(แพ็ค!$C:$C,'รับ-จ่าย ประจำวัน'!$B31,แพ็ค!M:M)+SUMIF(ธุรการ!$C:$C,'รับ-จ่าย ประจำวัน'!$B31,ธุรการ!M:M)+SUMIF(เส้นแต่งหน้าขนมปัง!$C:$C,'รับ-จ่าย ประจำวัน'!$B31,เส้นแต่งหน้าขนมปัง!M:M)+SUMIF('วางแผนBC,CJ'!$C:$C,'รับ-จ่าย ประจำวัน'!$B31,'วางแผนBC,CJ'!M:M)+SUMIF(RD!$C:$C,'รับ-จ่าย ประจำวัน'!$B31,RD!M:M)+SUMIF('FG,ออนไล,คัดแยก'!$C:$C,'รับ-จ่าย ประจำวัน'!$B31,'FG,ออนไล,คัดแยก'!M:M)</f>
        <v>0</v>
      </c>
      <c r="AU31" s="16">
        <f>SUMIF(เตรียมส่วนผสม!$C:$C,'รับ-จ่าย ประจำวัน'!$B31,เตรียมส่วนผสม!N:N)+SUMIF(กวนไส้!$C:$C,'รับ-จ่าย ประจำวัน'!$B31,กวนไส้!N:N)+SUMIF(ผลิต1!$C:$C,'รับ-จ่าย ประจำวัน'!$B31,ผลิต1!N:N)+SUMIF(ผลิต2!$C:$C,'รับ-จ่าย ประจำวัน'!$B31,ผลิต2!N:N)+SUMIF(เส้นแต่งหน้าขนมเค้ก!$C:$C,'รับ-จ่าย ประจำวัน'!$B31,เส้นแต่งหน้าขนมเค้ก!N:N)+SUMIF(แพ็ค!$C:$C,'รับ-จ่าย ประจำวัน'!$B31,แพ็ค!N:N)+SUMIF(ธุรการ!$C:$C,'รับ-จ่าย ประจำวัน'!$B31,ธุรการ!N:N)+SUMIF(เส้นแต่งหน้าขนมปัง!$C:$C,'รับ-จ่าย ประจำวัน'!$B31,เส้นแต่งหน้าขนมปัง!N:N)+SUMIF('วางแผนBC,CJ'!$C:$C,'รับ-จ่าย ประจำวัน'!$B31,'วางแผนBC,CJ'!N:N)+SUMIF(RD!$C:$C,'รับ-จ่าย ประจำวัน'!$B31,RD!N:N)+SUMIF('FG,ออนไล,คัดแยก'!$C:$C,'รับ-จ่าย ประจำวัน'!$B31,'FG,ออนไล,คัดแยก'!N:N)</f>
        <v>0</v>
      </c>
      <c r="AV31" s="16">
        <f>SUMIF(เตรียมส่วนผสม!$C:$C,'รับ-จ่าย ประจำวัน'!$B31,เตรียมส่วนผสม!O:O)+SUMIF(กวนไส้!$C:$C,'รับ-จ่าย ประจำวัน'!$B31,กวนไส้!O:O)+SUMIF(ผลิต1!$C:$C,'รับ-จ่าย ประจำวัน'!$B31,ผลิต1!O:O)+SUMIF(ผลิต2!$C:$C,'รับ-จ่าย ประจำวัน'!$B31,ผลิต2!O:O)+SUMIF(เส้นแต่งหน้าขนมเค้ก!$C:$C,'รับ-จ่าย ประจำวัน'!$B31,เส้นแต่งหน้าขนมเค้ก!O:O)+SUMIF(แพ็ค!$C:$C,'รับ-จ่าย ประจำวัน'!$B31,แพ็ค!O:O)+SUMIF(ธุรการ!$C:$C,'รับ-จ่าย ประจำวัน'!$B31,ธุรการ!O:O)+SUMIF(เส้นแต่งหน้าขนมปัง!$C:$C,'รับ-จ่าย ประจำวัน'!$B31,เส้นแต่งหน้าขนมปัง!O:O)+SUMIF('วางแผนBC,CJ'!$C:$C,'รับ-จ่าย ประจำวัน'!$B31,'วางแผนBC,CJ'!O:O)+SUMIF(RD!$C:$C,'รับ-จ่าย ประจำวัน'!$B31,RD!O:O)+SUMIF('FG,ออนไล,คัดแยก'!$C:$C,'รับ-จ่าย ประจำวัน'!$B31,'FG,ออนไล,คัดแยก'!O:O)</f>
        <v>0</v>
      </c>
      <c r="AW31" s="16">
        <f>SUMIF(เตรียมส่วนผสม!$C:$C,'รับ-จ่าย ประจำวัน'!$B31,เตรียมส่วนผสม!P:P)+SUMIF(กวนไส้!$C:$C,'รับ-จ่าย ประจำวัน'!$B31,กวนไส้!P:P)+SUMIF(ผลิต1!$C:$C,'รับ-จ่าย ประจำวัน'!$B31,ผลิต1!P:P)+SUMIF(ผลิต2!$C:$C,'รับ-จ่าย ประจำวัน'!$B31,ผลิต2!P:P)+SUMIF(เส้นแต่งหน้าขนมเค้ก!$C:$C,'รับ-จ่าย ประจำวัน'!$B31,เส้นแต่งหน้าขนมเค้ก!P:P)+SUMIF(แพ็ค!$C:$C,'รับ-จ่าย ประจำวัน'!$B31,แพ็ค!P:P)+SUMIF(ธุรการ!$C:$C,'รับ-จ่าย ประจำวัน'!$B31,ธุรการ!P:P)+SUMIF(เส้นแต่งหน้าขนมปัง!$C:$C,'รับ-จ่าย ประจำวัน'!$B31,เส้นแต่งหน้าขนมปัง!P:P)+SUMIF('วางแผนBC,CJ'!$C:$C,'รับ-จ่าย ประจำวัน'!$B31,'วางแผนBC,CJ'!P:P)+SUMIF(RD!$C:$C,'รับ-จ่าย ประจำวัน'!$B31,RD!P:P)+SUMIF('FG,ออนไล,คัดแยก'!$C:$C,'รับ-จ่าย ประจำวัน'!$B31,'FG,ออนไล,คัดแยก'!P:P)</f>
        <v>0</v>
      </c>
      <c r="AX31" s="16">
        <f>SUMIF(เตรียมส่วนผสม!$C:$C,'รับ-จ่าย ประจำวัน'!$B31,เตรียมส่วนผสม!Q:Q)+SUMIF(กวนไส้!$C:$C,'รับ-จ่าย ประจำวัน'!$B31,กวนไส้!Q:Q)+SUMIF(ผลิต1!$C:$C,'รับ-จ่าย ประจำวัน'!$B31,ผลิต1!Q:Q)+SUMIF(ผลิต2!$C:$C,'รับ-จ่าย ประจำวัน'!$B31,ผลิต2!Q:Q)+SUMIF(เส้นแต่งหน้าขนมเค้ก!$C:$C,'รับ-จ่าย ประจำวัน'!$B31,เส้นแต่งหน้าขนมเค้ก!Q:Q)+SUMIF(แพ็ค!$C:$C,'รับ-จ่าย ประจำวัน'!$B31,แพ็ค!Q:Q)+SUMIF(ธุรการ!$C:$C,'รับ-จ่าย ประจำวัน'!$B31,ธุรการ!Q:Q)+SUMIF(เส้นแต่งหน้าขนมปัง!$C:$C,'รับ-จ่าย ประจำวัน'!$B31,เส้นแต่งหน้าขนมปัง!Q:Q)+SUMIF('วางแผนBC,CJ'!$C:$C,'รับ-จ่าย ประจำวัน'!$B31,'วางแผนBC,CJ'!Q:Q)+SUMIF(RD!$C:$C,'รับ-จ่าย ประจำวัน'!$B31,RD!Q:Q)+SUMIF('FG,ออนไล,คัดแยก'!$C:$C,'รับ-จ่าย ประจำวัน'!$B31,'FG,ออนไล,คัดแยก'!Q:Q)</f>
        <v>0</v>
      </c>
      <c r="AY31" s="16">
        <f>SUMIF(เตรียมส่วนผสม!$C:$C,'รับ-จ่าย ประจำวัน'!$B31,เตรียมส่วนผสม!R:R)+SUMIF(กวนไส้!$C:$C,'รับ-จ่าย ประจำวัน'!$B31,กวนไส้!R:R)+SUMIF(ผลิต1!$C:$C,'รับ-จ่าย ประจำวัน'!$B31,ผลิต1!R:R)+SUMIF(ผลิต2!$C:$C,'รับ-จ่าย ประจำวัน'!$B31,ผลิต2!R:R)+SUMIF(เส้นแต่งหน้าขนมเค้ก!$C:$C,'รับ-จ่าย ประจำวัน'!$B31,เส้นแต่งหน้าขนมเค้ก!R:R)+SUMIF(แพ็ค!$C:$C,'รับ-จ่าย ประจำวัน'!$B31,แพ็ค!R:R)+SUMIF(ธุรการ!$C:$C,'รับ-จ่าย ประจำวัน'!$B31,ธุรการ!R:R)+SUMIF(เส้นแต่งหน้าขนมปัง!$C:$C,'รับ-จ่าย ประจำวัน'!$B31,เส้นแต่งหน้าขนมปัง!R:R)+SUMIF('วางแผนBC,CJ'!$C:$C,'รับ-จ่าย ประจำวัน'!$B31,'วางแผนBC,CJ'!R:R)+SUMIF(RD!$C:$C,'รับ-จ่าย ประจำวัน'!$B31,RD!R:R)+SUMIF('FG,ออนไล,คัดแยก'!$C:$C,'รับ-จ่าย ประจำวัน'!$B31,'FG,ออนไล,คัดแยก'!R:R)</f>
        <v>0</v>
      </c>
      <c r="AZ31" s="16">
        <f>SUMIF(เตรียมส่วนผสม!$C:$C,'รับ-จ่าย ประจำวัน'!$B31,เตรียมส่วนผสม!S:S)+SUMIF(กวนไส้!$C:$C,'รับ-จ่าย ประจำวัน'!$B31,กวนไส้!S:S)+SUMIF(ผลิต1!$C:$C,'รับ-จ่าย ประจำวัน'!$B31,ผลิต1!S:S)+SUMIF(ผลิต2!$C:$C,'รับ-จ่าย ประจำวัน'!$B31,ผลิต2!S:S)+SUMIF(เส้นแต่งหน้าขนมเค้ก!$C:$C,'รับ-จ่าย ประจำวัน'!$B31,เส้นแต่งหน้าขนมเค้ก!S:S)+SUMIF(แพ็ค!$C:$C,'รับ-จ่าย ประจำวัน'!$B31,แพ็ค!S:S)+SUMIF(ธุรการ!$C:$C,'รับ-จ่าย ประจำวัน'!$B31,ธุรการ!S:S)+SUMIF(เส้นแต่งหน้าขนมปัง!$C:$C,'รับ-จ่าย ประจำวัน'!$B31,เส้นแต่งหน้าขนมปัง!S:S)+SUMIF('วางแผนBC,CJ'!$C:$C,'รับ-จ่าย ประจำวัน'!$B31,'วางแผนBC,CJ'!S:S)+SUMIF(RD!$C:$C,'รับ-จ่าย ประจำวัน'!$B31,RD!S:S)+SUMIF('FG,ออนไล,คัดแยก'!$C:$C,'รับ-จ่าย ประจำวัน'!$B31,'FG,ออนไล,คัดแยก'!S:S)</f>
        <v>0</v>
      </c>
      <c r="BA31" s="16">
        <f>SUMIF(เตรียมส่วนผสม!$C:$C,'รับ-จ่าย ประจำวัน'!$B31,เตรียมส่วนผสม!T:T)+SUMIF(กวนไส้!$C:$C,'รับ-จ่าย ประจำวัน'!$B31,กวนไส้!T:T)+SUMIF(ผลิต1!$C:$C,'รับ-จ่าย ประจำวัน'!$B31,ผลิต1!T:T)+SUMIF(ผลิต2!$C:$C,'รับ-จ่าย ประจำวัน'!$B31,ผลิต2!T:T)+SUMIF(เส้นแต่งหน้าขนมเค้ก!$C:$C,'รับ-จ่าย ประจำวัน'!$B31,เส้นแต่งหน้าขนมเค้ก!T:T)+SUMIF(แพ็ค!$C:$C,'รับ-จ่าย ประจำวัน'!$B31,แพ็ค!T:T)+SUMIF(ธุรการ!$C:$C,'รับ-จ่าย ประจำวัน'!$B31,ธุรการ!T:T)+SUMIF(เส้นแต่งหน้าขนมปัง!$C:$C,'รับ-จ่าย ประจำวัน'!$B31,เส้นแต่งหน้าขนมปัง!T:T)+SUMIF('วางแผนBC,CJ'!$C:$C,'รับ-จ่าย ประจำวัน'!$B31,'วางแผนBC,CJ'!T:T)+SUMIF(RD!$C:$C,'รับ-จ่าย ประจำวัน'!$B31,RD!T:T)+SUMIF('FG,ออนไล,คัดแยก'!$C:$C,'รับ-จ่าย ประจำวัน'!$B31,'FG,ออนไล,คัดแยก'!T:T)</f>
        <v>0</v>
      </c>
      <c r="BB31" s="16">
        <f>SUMIF(เตรียมส่วนผสม!$C:$C,'รับ-จ่าย ประจำวัน'!$B31,เตรียมส่วนผสม!U:U)+SUMIF(กวนไส้!$C:$C,'รับ-จ่าย ประจำวัน'!$B31,กวนไส้!U:U)+SUMIF(ผลิต1!$C:$C,'รับ-จ่าย ประจำวัน'!$B31,ผลิต1!U:U)+SUMIF(ผลิต2!$C:$C,'รับ-จ่าย ประจำวัน'!$B31,ผลิต2!U:U)+SUMIF(เส้นแต่งหน้าขนมเค้ก!$C:$C,'รับ-จ่าย ประจำวัน'!$B31,เส้นแต่งหน้าขนมเค้ก!U:U)+SUMIF(แพ็ค!$C:$C,'รับ-จ่าย ประจำวัน'!$B31,แพ็ค!U:U)+SUMIF(ธุรการ!$C:$C,'รับ-จ่าย ประจำวัน'!$B31,ธุรการ!U:U)+SUMIF(เส้นแต่งหน้าขนมปัง!$C:$C,'รับ-จ่าย ประจำวัน'!$B31,เส้นแต่งหน้าขนมปัง!U:U)+SUMIF('วางแผนBC,CJ'!$C:$C,'รับ-จ่าย ประจำวัน'!$B31,'วางแผนBC,CJ'!U:U)+SUMIF(RD!$C:$C,'รับ-จ่าย ประจำวัน'!$B31,RD!U:U)+SUMIF('FG,ออนไล,คัดแยก'!$C:$C,'รับ-จ่าย ประจำวัน'!$B31,'FG,ออนไล,คัดแยก'!U:U)</f>
        <v>0</v>
      </c>
      <c r="BC31" s="16">
        <f>SUMIF(เตรียมส่วนผสม!$C:$C,'รับ-จ่าย ประจำวัน'!$B31,เตรียมส่วนผสม!V:V)+SUMIF(กวนไส้!$C:$C,'รับ-จ่าย ประจำวัน'!$B31,กวนไส้!V:V)+SUMIF(ผลิต1!$C:$C,'รับ-จ่าย ประจำวัน'!$B31,ผลิต1!V:V)+SUMIF(ผลิต2!$C:$C,'รับ-จ่าย ประจำวัน'!$B31,ผลิต2!V:V)+SUMIF(เส้นแต่งหน้าขนมเค้ก!$C:$C,'รับ-จ่าย ประจำวัน'!$B31,เส้นแต่งหน้าขนมเค้ก!V:V)+SUMIF(แพ็ค!$C:$C,'รับ-จ่าย ประจำวัน'!$B31,แพ็ค!V:V)+SUMIF(ธุรการ!$C:$C,'รับ-จ่าย ประจำวัน'!$B31,ธุรการ!V:V)+SUMIF(เส้นแต่งหน้าขนมปัง!$C:$C,'รับ-จ่าย ประจำวัน'!$B31,เส้นแต่งหน้าขนมปัง!V:V)+SUMIF('วางแผนBC,CJ'!$C:$C,'รับ-จ่าย ประจำวัน'!$B31,'วางแผนBC,CJ'!V:V)+SUMIF(RD!$C:$C,'รับ-จ่าย ประจำวัน'!$B31,RD!V:V)+SUMIF('FG,ออนไล,คัดแยก'!$C:$C,'รับ-จ่าย ประจำวัน'!$B31,'FG,ออนไล,คัดแยก'!V:V)</f>
        <v>0</v>
      </c>
      <c r="BD31" s="16">
        <f>SUMIF(เตรียมส่วนผสม!$C:$C,'รับ-จ่าย ประจำวัน'!$B31,เตรียมส่วนผสม!W:W)+SUMIF(กวนไส้!$C:$C,'รับ-จ่าย ประจำวัน'!$B31,กวนไส้!W:W)+SUMIF(ผลิต1!$C:$C,'รับ-จ่าย ประจำวัน'!$B31,ผลิต1!W:W)+SUMIF(ผลิต2!$C:$C,'รับ-จ่าย ประจำวัน'!$B31,ผลิต2!W:W)+SUMIF(เส้นแต่งหน้าขนมเค้ก!$C:$C,'รับ-จ่าย ประจำวัน'!$B31,เส้นแต่งหน้าขนมเค้ก!W:W)+SUMIF(แพ็ค!$C:$C,'รับ-จ่าย ประจำวัน'!$B31,แพ็ค!W:W)+SUMIF(ธุรการ!$C:$C,'รับ-จ่าย ประจำวัน'!$B31,ธุรการ!W:W)+SUMIF(เส้นแต่งหน้าขนมปัง!$C:$C,'รับ-จ่าย ประจำวัน'!$B31,เส้นแต่งหน้าขนมปัง!W:W)+SUMIF('วางแผนBC,CJ'!$C:$C,'รับ-จ่าย ประจำวัน'!$B31,'วางแผนBC,CJ'!W:W)+SUMIF(RD!$C:$C,'รับ-จ่าย ประจำวัน'!$B31,RD!W:W)+SUMIF('FG,ออนไล,คัดแยก'!$C:$C,'รับ-จ่าย ประจำวัน'!$B31,'FG,ออนไล,คัดแยก'!W:W)</f>
        <v>0</v>
      </c>
      <c r="BE31" s="16">
        <f>SUMIF(เตรียมส่วนผสม!$C:$C,'รับ-จ่าย ประจำวัน'!$B31,เตรียมส่วนผสม!X:X)+SUMIF(กวนไส้!$C:$C,'รับ-จ่าย ประจำวัน'!$B31,กวนไส้!X:X)+SUMIF(ผลิต1!$C:$C,'รับ-จ่าย ประจำวัน'!$B31,ผลิต1!X:X)+SUMIF(ผลิต2!$C:$C,'รับ-จ่าย ประจำวัน'!$B31,ผลิต2!X:X)+SUMIF(เส้นแต่งหน้าขนมเค้ก!$C:$C,'รับ-จ่าย ประจำวัน'!$B31,เส้นแต่งหน้าขนมเค้ก!X:X)+SUMIF(แพ็ค!$C:$C,'รับ-จ่าย ประจำวัน'!$B31,แพ็ค!X:X)+SUMIF(ธุรการ!$C:$C,'รับ-จ่าย ประจำวัน'!$B31,ธุรการ!X:X)+SUMIF(เส้นแต่งหน้าขนมปัง!$C:$C,'รับ-จ่าย ประจำวัน'!$B31,เส้นแต่งหน้าขนมปัง!X:X)+SUMIF('วางแผนBC,CJ'!$C:$C,'รับ-จ่าย ประจำวัน'!$B31,'วางแผนBC,CJ'!X:X)+SUMIF(RD!$C:$C,'รับ-จ่าย ประจำวัน'!$B31,RD!X:X)+SUMIF('FG,ออนไล,คัดแยก'!$C:$C,'รับ-จ่าย ประจำวัน'!$B31,'FG,ออนไล,คัดแยก'!X:X)</f>
        <v>0</v>
      </c>
      <c r="BF31" s="16">
        <f>SUMIF(เตรียมส่วนผสม!$C:$C,'รับ-จ่าย ประจำวัน'!$B31,เตรียมส่วนผสม!Y:Y)+SUMIF(กวนไส้!$C:$C,'รับ-จ่าย ประจำวัน'!$B31,กวนไส้!Y:Y)+SUMIF(ผลิต1!$C:$C,'รับ-จ่าย ประจำวัน'!$B31,ผลิต1!Y:Y)+SUMIF(ผลิต2!$C:$C,'รับ-จ่าย ประจำวัน'!$B31,ผลิต2!Y:Y)+SUMIF(เส้นแต่งหน้าขนมเค้ก!$C:$C,'รับ-จ่าย ประจำวัน'!$B31,เส้นแต่งหน้าขนมเค้ก!Y:Y)+SUMIF(แพ็ค!$C:$C,'รับ-จ่าย ประจำวัน'!$B31,แพ็ค!Y:Y)+SUMIF(ธุรการ!$C:$C,'รับ-จ่าย ประจำวัน'!$B31,ธุรการ!Y:Y)+SUMIF(เส้นแต่งหน้าขนมปัง!$C:$C,'รับ-จ่าย ประจำวัน'!$B31,เส้นแต่งหน้าขนมปัง!Y:Y)+SUMIF('วางแผนBC,CJ'!$C:$C,'รับ-จ่าย ประจำวัน'!$B31,'วางแผนBC,CJ'!Y:Y)+SUMIF(RD!$C:$C,'รับ-จ่าย ประจำวัน'!$B31,RD!Y:Y)+SUMIF('FG,ออนไล,คัดแยก'!$C:$C,'รับ-จ่าย ประจำวัน'!$B31,'FG,ออนไล,คัดแยก'!Y:Y)</f>
        <v>0</v>
      </c>
      <c r="BG31" s="16">
        <f>SUMIF(เตรียมส่วนผสม!$C:$C,'รับ-จ่าย ประจำวัน'!$B31,เตรียมส่วนผสม!Z:Z)+SUMIF(กวนไส้!$C:$C,'รับ-จ่าย ประจำวัน'!$B31,กวนไส้!Z:Z)+SUMIF(ผลิต1!$C:$C,'รับ-จ่าย ประจำวัน'!$B31,ผลิต1!Z:Z)+SUMIF(ผลิต2!$C:$C,'รับ-จ่าย ประจำวัน'!$B31,ผลิต2!Z:Z)+SUMIF(เส้นแต่งหน้าขนมเค้ก!$C:$C,'รับ-จ่าย ประจำวัน'!$B31,เส้นแต่งหน้าขนมเค้ก!Z:Z)+SUMIF(แพ็ค!$C:$C,'รับ-จ่าย ประจำวัน'!$B31,แพ็ค!Z:Z)+SUMIF(ธุรการ!$C:$C,'รับ-จ่าย ประจำวัน'!$B31,ธุรการ!Z:Z)+SUMIF(เส้นแต่งหน้าขนมปัง!$C:$C,'รับ-จ่าย ประจำวัน'!$B31,เส้นแต่งหน้าขนมปัง!Z:Z)+SUMIF('วางแผนBC,CJ'!$C:$C,'รับ-จ่าย ประจำวัน'!$B31,'วางแผนBC,CJ'!Z:Z)+SUMIF(RD!$C:$C,'รับ-จ่าย ประจำวัน'!$B31,RD!Z:Z)+SUMIF('FG,ออนไล,คัดแยก'!$C:$C,'รับ-จ่าย ประจำวัน'!$B31,'FG,ออนไล,คัดแยก'!Z:Z)</f>
        <v>0</v>
      </c>
      <c r="BH31" s="16">
        <f>SUMIF(เตรียมส่วนผสม!$C:$C,'รับ-จ่าย ประจำวัน'!$B31,เตรียมส่วนผสม!AA:AA)+SUMIF(กวนไส้!$C:$C,'รับ-จ่าย ประจำวัน'!$B31,กวนไส้!AA:AA)+SUMIF(ผลิต1!$C:$C,'รับ-จ่าย ประจำวัน'!$B31,ผลิต1!AA:AA)+SUMIF(ผลิต2!$C:$C,'รับ-จ่าย ประจำวัน'!$B31,ผลิต2!AA:AA)+SUMIF(เส้นแต่งหน้าขนมเค้ก!$C:$C,'รับ-จ่าย ประจำวัน'!$B31,เส้นแต่งหน้าขนมเค้ก!AA:AA)+SUMIF(แพ็ค!$C:$C,'รับ-จ่าย ประจำวัน'!$B31,แพ็ค!AA:AA)+SUMIF(ธุรการ!$C:$C,'รับ-จ่าย ประจำวัน'!$B31,ธุรการ!AA:AA)+SUMIF(เส้นแต่งหน้าขนมปัง!$C:$C,'รับ-จ่าย ประจำวัน'!$B31,เส้นแต่งหน้าขนมปัง!AA:AA)+SUMIF('วางแผนBC,CJ'!$C:$C,'รับ-จ่าย ประจำวัน'!$B31,'วางแผนBC,CJ'!AA:AA)+SUMIF(RD!$C:$C,'รับ-จ่าย ประจำวัน'!$B31,RD!AA:AA)+SUMIF('FG,ออนไล,คัดแยก'!$C:$C,'รับ-จ่าย ประจำวัน'!$B31,'FG,ออนไล,คัดแยก'!AA:AA)</f>
        <v>0</v>
      </c>
      <c r="BI31" s="16">
        <f>SUMIF(เตรียมส่วนผสม!$C:$C,'รับ-จ่าย ประจำวัน'!$B31,เตรียมส่วนผสม!AB:AB)+SUMIF(กวนไส้!$C:$C,'รับ-จ่าย ประจำวัน'!$B31,กวนไส้!AB:AB)+SUMIF(ผลิต1!$C:$C,'รับ-จ่าย ประจำวัน'!$B31,ผลิต1!AB:AB)+SUMIF(ผลิต2!$C:$C,'รับ-จ่าย ประจำวัน'!$B31,ผลิต2!AB:AB)+SUMIF(เส้นแต่งหน้าขนมเค้ก!$C:$C,'รับ-จ่าย ประจำวัน'!$B31,เส้นแต่งหน้าขนมเค้ก!AB:AB)+SUMIF(แพ็ค!$C:$C,'รับ-จ่าย ประจำวัน'!$B31,แพ็ค!AB:AB)+SUMIF(ธุรการ!$C:$C,'รับ-จ่าย ประจำวัน'!$B31,ธุรการ!AB:AB)+SUMIF(เส้นแต่งหน้าขนมปัง!$C:$C,'รับ-จ่าย ประจำวัน'!$B31,เส้นแต่งหน้าขนมปัง!AB:AB)+SUMIF('วางแผนBC,CJ'!$C:$C,'รับ-จ่าย ประจำวัน'!$B31,'วางแผนBC,CJ'!AB:AB)+SUMIF(RD!$C:$C,'รับ-จ่าย ประจำวัน'!$B31,RD!AB:AB)+SUMIF('FG,ออนไล,คัดแยก'!$C:$C,'รับ-จ่าย ประจำวัน'!$B31,'FG,ออนไล,คัดแยก'!AB:AB)</f>
        <v>0</v>
      </c>
      <c r="BJ31" s="16">
        <f>SUMIF(เตรียมส่วนผสม!$C:$C,'รับ-จ่าย ประจำวัน'!$B31,เตรียมส่วนผสม!AC:AC)+SUMIF(กวนไส้!$C:$C,'รับ-จ่าย ประจำวัน'!$B31,กวนไส้!AC:AC)+SUMIF(ผลิต1!$C:$C,'รับ-จ่าย ประจำวัน'!$B31,ผลิต1!AC:AC)+SUMIF(ผลิต2!$C:$C,'รับ-จ่าย ประจำวัน'!$B31,ผลิต2!AC:AC)+SUMIF(เส้นแต่งหน้าขนมเค้ก!$C:$C,'รับ-จ่าย ประจำวัน'!$B31,เส้นแต่งหน้าขนมเค้ก!AC:AC)+SUMIF(แพ็ค!$C:$C,'รับ-จ่าย ประจำวัน'!$B31,แพ็ค!AC:AC)+SUMIF(ธุรการ!$C:$C,'รับ-จ่าย ประจำวัน'!$B31,ธุรการ!AC:AC)+SUMIF(เส้นแต่งหน้าขนมปัง!$C:$C,'รับ-จ่าย ประจำวัน'!$B31,เส้นแต่งหน้าขนมปัง!AC:AC)+SUMIF('วางแผนBC,CJ'!$C:$C,'รับ-จ่าย ประจำวัน'!$B31,'วางแผนBC,CJ'!AC:AC)+SUMIF(RD!$C:$C,'รับ-จ่าย ประจำวัน'!$B31,RD!AC:AC)+SUMIF('FG,ออนไล,คัดแยก'!$C:$C,'รับ-จ่าย ประจำวัน'!$B31,'FG,ออนไล,คัดแยก'!AC:AC)</f>
        <v>0</v>
      </c>
      <c r="BK31" s="16">
        <f>SUMIF(เตรียมส่วนผสม!$C:$C,'รับ-จ่าย ประจำวัน'!$B31,เตรียมส่วนผสม!AD:AD)+SUMIF(กวนไส้!$C:$C,'รับ-จ่าย ประจำวัน'!$B31,กวนไส้!AD:AD)+SUMIF(ผลิต1!$C:$C,'รับ-จ่าย ประจำวัน'!$B31,ผลิต1!AD:AD)+SUMIF(ผลิต2!$C:$C,'รับ-จ่าย ประจำวัน'!$B31,ผลิต2!AD:AD)+SUMIF(เส้นแต่งหน้าขนมเค้ก!$C:$C,'รับ-จ่าย ประจำวัน'!$B31,เส้นแต่งหน้าขนมเค้ก!AD:AD)+SUMIF(แพ็ค!$C:$C,'รับ-จ่าย ประจำวัน'!$B31,แพ็ค!AD:AD)+SUMIF(ธุรการ!$C:$C,'รับ-จ่าย ประจำวัน'!$B31,ธุรการ!AD:AD)+SUMIF(เส้นแต่งหน้าขนมปัง!$C:$C,'รับ-จ่าย ประจำวัน'!$B31,เส้นแต่งหน้าขนมปัง!AD:AD)+SUMIF('วางแผนBC,CJ'!$C:$C,'รับ-จ่าย ประจำวัน'!$B31,'วางแผนBC,CJ'!AD:AD)+SUMIF(RD!$C:$C,'รับ-จ่าย ประจำวัน'!$B31,RD!AD:AD)+SUMIF('FG,ออนไล,คัดแยก'!$C:$C,'รับ-จ่าย ประจำวัน'!$B31,'FG,ออนไล,คัดแยก'!AD:AD)</f>
        <v>300</v>
      </c>
      <c r="BL31" s="16">
        <f>SUMIF(เตรียมส่วนผสม!$C:$C,'รับ-จ่าย ประจำวัน'!$B31,เตรียมส่วนผสม!AE:AE)+SUMIF(กวนไส้!$C:$C,'รับ-จ่าย ประจำวัน'!$B31,กวนไส้!AE:AE)+SUMIF(ผลิต1!$C:$C,'รับ-จ่าย ประจำวัน'!$B31,ผลิต1!AE:AE)+SUMIF(ผลิต2!$C:$C,'รับ-จ่าย ประจำวัน'!$B31,ผลิต2!AE:AE)+SUMIF(เส้นแต่งหน้าขนมเค้ก!$C:$C,'รับ-จ่าย ประจำวัน'!$B31,เส้นแต่งหน้าขนมเค้ก!AE:AE)+SUMIF(แพ็ค!$C:$C,'รับ-จ่าย ประจำวัน'!$B31,แพ็ค!AE:AE)+SUMIF(ธุรการ!$C:$C,'รับ-จ่าย ประจำวัน'!$B31,ธุรการ!AE:AE)+SUMIF(เส้นแต่งหน้าขนมปัง!$C:$C,'รับ-จ่าย ประจำวัน'!$B31,เส้นแต่งหน้าขนมปัง!AE:AE)+SUMIF('วางแผนBC,CJ'!$C:$C,'รับ-จ่าย ประจำวัน'!$B31,'วางแผนBC,CJ'!AE:AE)+SUMIF(RD!$C:$C,'รับ-จ่าย ประจำวัน'!$B31,RD!AE:AE)+SUMIF('FG,ออนไล,คัดแยก'!$C:$C,'รับ-จ่าย ประจำวัน'!$B31,'FG,ออนไล,คัดแยก'!AE:AE)</f>
        <v>0</v>
      </c>
      <c r="BM31" s="16">
        <f>SUMIF(เตรียมส่วนผสม!$C:$C,'รับ-จ่าย ประจำวัน'!$B31,เตรียมส่วนผสม!AF:AF)+SUMIF(กวนไส้!$C:$C,'รับ-จ่าย ประจำวัน'!$B31,กวนไส้!AF:AF)+SUMIF(ผลิต1!$C:$C,'รับ-จ่าย ประจำวัน'!$B31,ผลิต1!AF:AF)+SUMIF(ผลิต2!$C:$C,'รับ-จ่าย ประจำวัน'!$B31,ผลิต2!AF:AF)+SUMIF(เส้นแต่งหน้าขนมเค้ก!$C:$C,'รับ-จ่าย ประจำวัน'!$B31,เส้นแต่งหน้าขนมเค้ก!AF:AF)+SUMIF(แพ็ค!$C:$C,'รับ-จ่าย ประจำวัน'!$B31,แพ็ค!AF:AF)+SUMIF(ธุรการ!$C:$C,'รับ-จ่าย ประจำวัน'!$B31,ธุรการ!AF:AF)+SUMIF(เส้นแต่งหน้าขนมปัง!$C:$C,'รับ-จ่าย ประจำวัน'!$B31,เส้นแต่งหน้าขนมปัง!AF:AF)+SUMIF('วางแผนBC,CJ'!$C:$C,'รับ-จ่าย ประจำวัน'!$B31,'วางแผนBC,CJ'!AF:AF)+SUMIF(RD!$C:$C,'รับ-จ่าย ประจำวัน'!$B31,RD!AF:AF)+SUMIF('FG,ออนไล,คัดแยก'!$C:$C,'รับ-จ่าย ประจำวัน'!$B31,'FG,ออนไล,คัดแยก'!AF:AF)</f>
        <v>0</v>
      </c>
      <c r="BN31" s="16">
        <f>SUMIF(เตรียมส่วนผสม!$C:$C,'รับ-จ่าย ประจำวัน'!$B31,เตรียมส่วนผสม!AG:AG)+SUMIF(กวนไส้!$C:$C,'รับ-จ่าย ประจำวัน'!$B31,กวนไส้!AG:AG)+SUMIF(ผลิต1!$C:$C,'รับ-จ่าย ประจำวัน'!$B31,ผลิต1!AG:AG)+SUMIF(ผลิต2!$C:$C,'รับ-จ่าย ประจำวัน'!$B31,ผลิต2!AG:AG)+SUMIF(เส้นแต่งหน้าขนมเค้ก!$C:$C,'รับ-จ่าย ประจำวัน'!$B31,เส้นแต่งหน้าขนมเค้ก!AG:AG)+SUMIF(แพ็ค!$C:$C,'รับ-จ่าย ประจำวัน'!$B31,แพ็ค!AG:AG)+SUMIF(ธุรการ!$C:$C,'รับ-จ่าย ประจำวัน'!$B31,ธุรการ!AG:AG)+SUMIF(เส้นแต่งหน้าขนมปัง!$C:$C,'รับ-จ่าย ประจำวัน'!$B31,เส้นแต่งหน้าขนมปัง!AG:AG)+SUMIF('วางแผนBC,CJ'!$C:$C,'รับ-จ่าย ประจำวัน'!$B31,'วางแผนBC,CJ'!AG:AG)+SUMIF(RD!$C:$C,'รับ-จ่าย ประจำวัน'!$B31,RD!AG:AG)+SUMIF('FG,ออนไล,คัดแยก'!$C:$C,'รับ-จ่าย ประจำวัน'!$B31,'FG,ออนไล,คัดแยก'!AG:AG)</f>
        <v>0</v>
      </c>
      <c r="BO31" s="16">
        <f>SUMIF(เตรียมส่วนผสม!$C:$C,'รับ-จ่าย ประจำวัน'!$B31,เตรียมส่วนผสม!AH:AH)+SUMIF(กวนไส้!$C:$C,'รับ-จ่าย ประจำวัน'!$B31,กวนไส้!AH:AH)+SUMIF(ผลิต1!$C:$C,'รับ-จ่าย ประจำวัน'!$B31,ผลิต1!AH:AH)+SUMIF(ผลิต2!$C:$C,'รับ-จ่าย ประจำวัน'!$B31,ผลิต2!AH:AH)+SUMIF(เส้นแต่งหน้าขนมเค้ก!$C:$C,'รับ-จ่าย ประจำวัน'!$B31,เส้นแต่งหน้าขนมเค้ก!AH:AH)+SUMIF(แพ็ค!$C:$C,'รับ-จ่าย ประจำวัน'!$B31,แพ็ค!AH:AH)+SUMIF(ธุรการ!$C:$C,'รับ-จ่าย ประจำวัน'!$B31,ธุรการ!AH:AH)+SUMIF(เส้นแต่งหน้าขนมปัง!$C:$C,'รับ-จ่าย ประจำวัน'!$B31,เส้นแต่งหน้าขนมปัง!AH:AH)+SUMIF('วางแผนBC,CJ'!$C:$C,'รับ-จ่าย ประจำวัน'!$B31,'วางแผนBC,CJ'!AH:AH)+SUMIF(RD!$C:$C,'รับ-จ่าย ประจำวัน'!$B31,RD!AH:AH)+SUMIF('FG,ออนไล,คัดแยก'!$C:$C,'รับ-จ่าย ประจำวัน'!$B31,'FG,ออนไล,คัดแยก'!AH:AH)</f>
        <v>0</v>
      </c>
      <c r="BP31" s="16">
        <f>SUMIF(เตรียมส่วนผสม!$C:$C,'รับ-จ่าย ประจำวัน'!$B31,เตรียมส่วนผสม!AI:AI)+SUMIF(กวนไส้!$C:$C,'รับ-จ่าย ประจำวัน'!$B31,กวนไส้!AI:AI)+SUMIF(ผลิต1!$C:$C,'รับ-จ่าย ประจำวัน'!$B31,ผลิต1!AI:AI)+SUMIF(ผลิต2!$C:$C,'รับ-จ่าย ประจำวัน'!$B31,ผลิต2!AI:AI)+SUMIF(เส้นแต่งหน้าขนมเค้ก!$C:$C,'รับ-จ่าย ประจำวัน'!$B31,เส้นแต่งหน้าขนมเค้ก!AI:AI)+SUMIF(แพ็ค!$C:$C,'รับ-จ่าย ประจำวัน'!$B31,แพ็ค!AI:AI)+SUMIF(ธุรการ!$C:$C,'รับ-จ่าย ประจำวัน'!$B31,ธุรการ!AI:AI)+SUMIF(เส้นแต่งหน้าขนมปัง!$C:$C,'รับ-จ่าย ประจำวัน'!$B31,เส้นแต่งหน้าขนมปัง!AI:AI)+SUMIF('วางแผนBC,CJ'!$C:$C,'รับ-จ่าย ประจำวัน'!$B31,'วางแผนBC,CJ'!AI:AI)+SUMIF(RD!$C:$C,'รับ-จ่าย ประจำวัน'!$B31,RD!AI:AI)+SUMIF('FG,ออนไล,คัดแยก'!$C:$C,'รับ-จ่าย ประจำวัน'!$B31,'FG,ออนไล,คัดแยก'!AI:AI)</f>
        <v>0</v>
      </c>
      <c r="BQ31" s="16">
        <f>SUMIF(เตรียมส่วนผสม!$C:$C,'รับ-จ่าย ประจำวัน'!$B31,เตรียมส่วนผสม!AJ:AJ)+SUMIF(กวนไส้!$C:$C,'รับ-จ่าย ประจำวัน'!$B31,กวนไส้!AJ:AJ)+SUMIF(ผลิต1!$C:$C,'รับ-จ่าย ประจำวัน'!$B31,ผลิต1!AJ:AJ)+SUMIF(ผลิต2!$C:$C,'รับ-จ่าย ประจำวัน'!$B31,ผลิต2!AJ:AJ)+SUMIF(เส้นแต่งหน้าขนมเค้ก!$C:$C,'รับ-จ่าย ประจำวัน'!$B31,เส้นแต่งหน้าขนมเค้ก!AJ:AJ)+SUMIF(แพ็ค!$C:$C,'รับ-จ่าย ประจำวัน'!$B31,แพ็ค!AJ:AJ)+SUMIF(ธุรการ!$C:$C,'รับ-จ่าย ประจำวัน'!$B31,ธุรการ!AJ:AJ)+SUMIF(เส้นแต่งหน้าขนมปัง!$C:$C,'รับ-จ่าย ประจำวัน'!$B31,เส้นแต่งหน้าขนมปัง!AJ:AJ)+SUMIF('วางแผนBC,CJ'!$C:$C,'รับ-จ่าย ประจำวัน'!$B31,'วางแผนBC,CJ'!AJ:AJ)+SUMIF(RD!$C:$C,'รับ-จ่าย ประจำวัน'!$B31,RD!AJ:AJ)+SUMIF('FG,ออนไล,คัดแยก'!$C:$C,'รับ-จ่าย ประจำวัน'!$B31,'FG,ออนไล,คัดแยก'!AJ:AJ)</f>
        <v>0</v>
      </c>
      <c r="BR31" s="16">
        <f>SUMIF(เตรียมส่วนผสม!$C:$C,'รับ-จ่าย ประจำวัน'!$B31,เตรียมส่วนผสม!AK:AK)+SUMIF(กวนไส้!$C:$C,'รับ-จ่าย ประจำวัน'!$B31,กวนไส้!AK:AK)+SUMIF(ผลิต1!$C:$C,'รับ-จ่าย ประจำวัน'!$B31,ผลิต1!AK:AK)+SUMIF(ผลิต2!$C:$C,'รับ-จ่าย ประจำวัน'!$B31,ผลิต2!AK:AK)+SUMIF(เส้นแต่งหน้าขนมเค้ก!$C:$C,'รับ-จ่าย ประจำวัน'!$B31,เส้นแต่งหน้าขนมเค้ก!AK:AK)+SUMIF(แพ็ค!$C:$C,'รับ-จ่าย ประจำวัน'!$B31,แพ็ค!AK:AK)+SUMIF(ธุรการ!$C:$C,'รับ-จ่าย ประจำวัน'!$B31,ธุรการ!AK:AK)+SUMIF(เส้นแต่งหน้าขนมปัง!$C:$C,'รับ-จ่าย ประจำวัน'!$B31,เส้นแต่งหน้าขนมปัง!AK:AK)+SUMIF('วางแผนBC,CJ'!$C:$C,'รับ-จ่าย ประจำวัน'!$B31,'วางแผนBC,CJ'!AK:AK)+SUMIF(RD!$C:$C,'รับ-จ่าย ประจำวัน'!$B31,RD!AK:AK)+SUMIF('FG,ออนไล,คัดแยก'!$C:$C,'รับ-จ่าย ประจำวัน'!$B31,'FG,ออนไล,คัดแยก'!AK:AK)</f>
        <v>0</v>
      </c>
      <c r="BS31" s="16">
        <f>SUMIF(เตรียมส่วนผสม!$C:$C,'รับ-จ่าย ประจำวัน'!$B31,เตรียมส่วนผสม!AL:AL)+SUMIF(กวนไส้!$C:$C,'รับ-จ่าย ประจำวัน'!$B31,กวนไส้!AL:AL)+SUMIF(ผลิต1!$C:$C,'รับ-จ่าย ประจำวัน'!$B31,ผลิต1!AL:AL)+SUMIF(ผลิต2!$C:$C,'รับ-จ่าย ประจำวัน'!$B31,ผลิต2!AL:AL)+SUMIF(เส้นแต่งหน้าขนมเค้ก!$C:$C,'รับ-จ่าย ประจำวัน'!$B31,เส้นแต่งหน้าขนมเค้ก!AL:AL)+SUMIF(แพ็ค!$C:$C,'รับ-จ่าย ประจำวัน'!$B31,แพ็ค!AL:AL)+SUMIF(ธุรการ!$C:$C,'รับ-จ่าย ประจำวัน'!$B31,ธุรการ!AL:AL)+SUMIF(เส้นแต่งหน้าขนมปัง!$C:$C,'รับ-จ่าย ประจำวัน'!$B31,เส้นแต่งหน้าขนมปัง!AL:AL)+SUMIF('วางแผนBC,CJ'!$C:$C,'รับ-จ่าย ประจำวัน'!$B31,'วางแผนBC,CJ'!AL:AL)+SUMIF(RD!$C:$C,'รับ-จ่าย ประจำวัน'!$B31,RD!AL:AL)+SUMIF('FG,ออนไล,คัดแยก'!$C:$C,'รับ-จ่าย ประจำวัน'!$B31,'FG,ออนไล,คัดแยก'!AL:AL)</f>
        <v>0</v>
      </c>
      <c r="BT31" s="18">
        <f t="shared" si="1"/>
        <v>300</v>
      </c>
      <c r="BU31" s="116">
        <v>7450</v>
      </c>
      <c r="BV31" s="146">
        <f t="shared" si="2"/>
        <v>4001</v>
      </c>
      <c r="BW31" s="183">
        <v>30</v>
      </c>
      <c r="BX31" s="172">
        <f t="shared" si="12"/>
        <v>10</v>
      </c>
      <c r="BY31" s="188">
        <f t="shared" si="3"/>
        <v>400.1</v>
      </c>
      <c r="BZ31" s="180">
        <f t="shared" ca="1" si="4"/>
        <v>46603.1</v>
      </c>
      <c r="CA31" s="93"/>
      <c r="CB31" s="93"/>
      <c r="CC31" s="93"/>
      <c r="CD31" s="93"/>
      <c r="CE31" s="93"/>
      <c r="CF31" s="93"/>
      <c r="CG31" s="93"/>
      <c r="CH31" s="93"/>
      <c r="CI31" s="93"/>
      <c r="CJ31" s="94"/>
      <c r="CK31" s="9">
        <f t="shared" si="5"/>
        <v>-3449</v>
      </c>
    </row>
    <row r="32" spans="1:89" x14ac:dyDescent="0.5">
      <c r="A32" s="149" t="s">
        <v>172</v>
      </c>
      <c r="B32" s="34">
        <v>1020501017</v>
      </c>
      <c r="C32" s="10" t="s">
        <v>173</v>
      </c>
      <c r="D32" s="135" t="s">
        <v>61</v>
      </c>
      <c r="E32" s="11">
        <v>0</v>
      </c>
      <c r="F32" s="75"/>
      <c r="G32" s="11" t="s">
        <v>62</v>
      </c>
      <c r="H32" s="12">
        <v>3800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3"/>
      <c r="AF32" s="13"/>
      <c r="AG32" s="13"/>
      <c r="AH32" s="13"/>
      <c r="AI32" s="14"/>
      <c r="AJ32" s="14"/>
      <c r="AK32" s="14"/>
      <c r="AL32" s="14"/>
      <c r="AM32" s="14"/>
      <c r="AN32" s="15">
        <f t="shared" si="0"/>
        <v>0</v>
      </c>
      <c r="AO32" s="16">
        <f>SUMIF(เตรียมส่วนผสม!$C:$C,'รับ-จ่าย ประจำวัน'!$B32,เตรียมส่วนผสม!H:H)+SUMIF(กวนไส้!$C:$C,'รับ-จ่าย ประจำวัน'!$B32,กวนไส้!H:H)+SUMIF(ผลิต1!$C:$C,'รับ-จ่าย ประจำวัน'!$B32,ผลิต1!H:H)+SUMIF(ผลิต2!$C:$C,'รับ-จ่าย ประจำวัน'!$B32,ผลิต2!H:H)+SUMIF(เส้นแต่งหน้าขนมเค้ก!$C:$C,'รับ-จ่าย ประจำวัน'!$B32,เส้นแต่งหน้าขนมเค้ก!H:H)+SUMIF(แพ็ค!$C:$C,'รับ-จ่าย ประจำวัน'!$B32,แพ็ค!H:H)+SUMIF(ธุรการ!$C:$C,'รับ-จ่าย ประจำวัน'!$B32,ธุรการ!H:H)+SUMIF(เส้นแต่งหน้าขนมปัง!$C:$C,'รับ-จ่าย ประจำวัน'!$B32,เส้นแต่งหน้าขนมปัง!H:H)+SUMIF('วางแผนBC,CJ'!$C:$C,'รับ-จ่าย ประจำวัน'!$B32,'วางแผนBC,CJ'!H:H)+SUMIF(RD!$C:$C,'รับ-จ่าย ประจำวัน'!$B32,RD!H:H)+SUMIF('FG,ออนไล,คัดแยก'!$C:$C,'รับ-จ่าย ประจำวัน'!$B32,'FG,ออนไล,คัดแยก'!H:H)</f>
        <v>0</v>
      </c>
      <c r="AP32" s="16">
        <f>SUMIF(เตรียมส่วนผสม!$C:$C,'รับ-จ่าย ประจำวัน'!$B32,เตรียมส่วนผสม!I:I)+SUMIF(กวนไส้!$C:$C,'รับ-จ่าย ประจำวัน'!$B32,กวนไส้!I:I)+SUMIF(ผลิต1!$C:$C,'รับ-จ่าย ประจำวัน'!$B32,ผลิต1!I:I)+SUMIF(ผลิต2!$C:$C,'รับ-จ่าย ประจำวัน'!$B32,ผลิต2!I:I)+SUMIF(เส้นแต่งหน้าขนมเค้ก!$C:$C,'รับ-จ่าย ประจำวัน'!$B32,เส้นแต่งหน้าขนมเค้ก!I:I)+SUMIF(แพ็ค!$C:$C,'รับ-จ่าย ประจำวัน'!$B32,แพ็ค!I:I)+SUMIF(ธุรการ!$C:$C,'รับ-จ่าย ประจำวัน'!$B32,ธุรการ!I:I)+SUMIF(เส้นแต่งหน้าขนมปัง!$C:$C,'รับ-จ่าย ประจำวัน'!$B32,เส้นแต่งหน้าขนมปัง!I:I)+SUMIF('วางแผนBC,CJ'!$C:$C,'รับ-จ่าย ประจำวัน'!$B32,'วางแผนBC,CJ'!I:I)+SUMIF(RD!$C:$C,'รับ-จ่าย ประจำวัน'!$B32,RD!I:I)+SUMIF('FG,ออนไล,คัดแยก'!$C:$C,'รับ-จ่าย ประจำวัน'!$B32,'FG,ออนไล,คัดแยก'!I:I)</f>
        <v>100</v>
      </c>
      <c r="AQ32" s="16">
        <f>SUMIF(เตรียมส่วนผสม!$C:$C,'รับ-จ่าย ประจำวัน'!$B32,เตรียมส่วนผสม!J:J)+SUMIF(กวนไส้!$C:$C,'รับ-จ่าย ประจำวัน'!$B32,กวนไส้!J:J)+SUMIF(ผลิต1!$C:$C,'รับ-จ่าย ประจำวัน'!$B32,ผลิต1!J:J)+SUMIF(ผลิต2!$C:$C,'รับ-จ่าย ประจำวัน'!$B32,ผลิต2!J:J)+SUMIF(เส้นแต่งหน้าขนมเค้ก!$C:$C,'รับ-จ่าย ประจำวัน'!$B32,เส้นแต่งหน้าขนมเค้ก!J:J)+SUMIF(แพ็ค!$C:$C,'รับ-จ่าย ประจำวัน'!$B32,แพ็ค!J:J)+SUMIF(ธุรการ!$C:$C,'รับ-จ่าย ประจำวัน'!$B32,ธุรการ!J:J)+SUMIF(เส้นแต่งหน้าขนมปัง!$C:$C,'รับ-จ่าย ประจำวัน'!$B32,เส้นแต่งหน้าขนมปัง!J:J)+SUMIF('วางแผนBC,CJ'!$C:$C,'รับ-จ่าย ประจำวัน'!$B32,'วางแผนBC,CJ'!J:J)+SUMIF(RD!$C:$C,'รับ-จ่าย ประจำวัน'!$B32,RD!J:J)+SUMIF('FG,ออนไล,คัดแยก'!$C:$C,'รับ-จ่าย ประจำวัน'!$B32,'FG,ออนไล,คัดแยก'!J:J)</f>
        <v>0</v>
      </c>
      <c r="AR32" s="16">
        <f>SUMIF(เตรียมส่วนผสม!$C:$C,'รับ-จ่าย ประจำวัน'!$B32,เตรียมส่วนผสม!K:K)+SUMIF(กวนไส้!$C:$C,'รับ-จ่าย ประจำวัน'!$B32,กวนไส้!K:K)+SUMIF(ผลิต1!$C:$C,'รับ-จ่าย ประจำวัน'!$B32,ผลิต1!K:K)+SUMIF(ผลิต2!$C:$C,'รับ-จ่าย ประจำวัน'!$B32,ผลิต2!K:K)+SUMIF(เส้นแต่งหน้าขนมเค้ก!$C:$C,'รับ-จ่าย ประจำวัน'!$B32,เส้นแต่งหน้าขนมเค้ก!K:K)+SUMIF(แพ็ค!$C:$C,'รับ-จ่าย ประจำวัน'!$B32,แพ็ค!K:K)+SUMIF(ธุรการ!$C:$C,'รับ-จ่าย ประจำวัน'!$B32,ธุรการ!K:K)+SUMIF(เส้นแต่งหน้าขนมปัง!$C:$C,'รับ-จ่าย ประจำวัน'!$B32,เส้นแต่งหน้าขนมปัง!K:K)+SUMIF('วางแผนBC,CJ'!$C:$C,'รับ-จ่าย ประจำวัน'!$B32,'วางแผนBC,CJ'!K:K)+SUMIF(RD!$C:$C,'รับ-จ่าย ประจำวัน'!$B32,RD!K:K)+SUMIF('FG,ออนไล,คัดแยก'!$C:$C,'รับ-จ่าย ประจำวัน'!$B32,'FG,ออนไล,คัดแยก'!K:K)</f>
        <v>0</v>
      </c>
      <c r="AS32" s="16">
        <f>SUMIF(เตรียมส่วนผสม!$C:$C,'รับ-จ่าย ประจำวัน'!$B32,เตรียมส่วนผสม!L:L)+SUMIF(กวนไส้!$C:$C,'รับ-จ่าย ประจำวัน'!$B32,กวนไส้!L:L)+SUMIF(ผลิต1!$C:$C,'รับ-จ่าย ประจำวัน'!$B32,ผลิต1!L:L)+SUMIF(ผลิต2!$C:$C,'รับ-จ่าย ประจำวัน'!$B32,ผลิต2!L:L)+SUMIF(เส้นแต่งหน้าขนมเค้ก!$C:$C,'รับ-จ่าย ประจำวัน'!$B32,เส้นแต่งหน้าขนมเค้ก!L:L)+SUMIF(แพ็ค!$C:$C,'รับ-จ่าย ประจำวัน'!$B32,แพ็ค!L:L)+SUMIF(ธุรการ!$C:$C,'รับ-จ่าย ประจำวัน'!$B32,ธุรการ!L:L)+SUMIF(เส้นแต่งหน้าขนมปัง!$C:$C,'รับ-จ่าย ประจำวัน'!$B32,เส้นแต่งหน้าขนมปัง!L:L)+SUMIF('วางแผนBC,CJ'!$C:$C,'รับ-จ่าย ประจำวัน'!$B32,'วางแผนBC,CJ'!L:L)+SUMIF(RD!$C:$C,'รับ-จ่าย ประจำวัน'!$B32,RD!L:L)+SUMIF('FG,ออนไล,คัดแยก'!$C:$C,'รับ-จ่าย ประจำวัน'!$B32,'FG,ออนไล,คัดแยก'!L:L)</f>
        <v>0</v>
      </c>
      <c r="AT32" s="16">
        <f>SUMIF(เตรียมส่วนผสม!$C:$C,'รับ-จ่าย ประจำวัน'!$B32,เตรียมส่วนผสม!M:M)+SUMIF(กวนไส้!$C:$C,'รับ-จ่าย ประจำวัน'!$B32,กวนไส้!M:M)+SUMIF(ผลิต1!$C:$C,'รับ-จ่าย ประจำวัน'!$B32,ผลิต1!M:M)+SUMIF(ผลิต2!$C:$C,'รับ-จ่าย ประจำวัน'!$B32,ผลิต2!M:M)+SUMIF(เส้นแต่งหน้าขนมเค้ก!$C:$C,'รับ-จ่าย ประจำวัน'!$B32,เส้นแต่งหน้าขนมเค้ก!M:M)+SUMIF(แพ็ค!$C:$C,'รับ-จ่าย ประจำวัน'!$B32,แพ็ค!M:M)+SUMIF(ธุรการ!$C:$C,'รับ-จ่าย ประจำวัน'!$B32,ธุรการ!M:M)+SUMIF(เส้นแต่งหน้าขนมปัง!$C:$C,'รับ-จ่าย ประจำวัน'!$B32,เส้นแต่งหน้าขนมปัง!M:M)+SUMIF('วางแผนBC,CJ'!$C:$C,'รับ-จ่าย ประจำวัน'!$B32,'วางแผนBC,CJ'!M:M)+SUMIF(RD!$C:$C,'รับ-จ่าย ประจำวัน'!$B32,RD!M:M)+SUMIF('FG,ออนไล,คัดแยก'!$C:$C,'รับ-จ่าย ประจำวัน'!$B32,'FG,ออนไล,คัดแยก'!M:M)</f>
        <v>0</v>
      </c>
      <c r="AU32" s="16">
        <f>SUMIF(เตรียมส่วนผสม!$C:$C,'รับ-จ่าย ประจำวัน'!$B32,เตรียมส่วนผสม!N:N)+SUMIF(กวนไส้!$C:$C,'รับ-จ่าย ประจำวัน'!$B32,กวนไส้!N:N)+SUMIF(ผลิต1!$C:$C,'รับ-จ่าย ประจำวัน'!$B32,ผลิต1!N:N)+SUMIF(ผลิต2!$C:$C,'รับ-จ่าย ประจำวัน'!$B32,ผลิต2!N:N)+SUMIF(เส้นแต่งหน้าขนมเค้ก!$C:$C,'รับ-จ่าย ประจำวัน'!$B32,เส้นแต่งหน้าขนมเค้ก!N:N)+SUMIF(แพ็ค!$C:$C,'รับ-จ่าย ประจำวัน'!$B32,แพ็ค!N:N)+SUMIF(ธุรการ!$C:$C,'รับ-จ่าย ประจำวัน'!$B32,ธุรการ!N:N)+SUMIF(เส้นแต่งหน้าขนมปัง!$C:$C,'รับ-จ่าย ประจำวัน'!$B32,เส้นแต่งหน้าขนมปัง!N:N)+SUMIF('วางแผนBC,CJ'!$C:$C,'รับ-จ่าย ประจำวัน'!$B32,'วางแผนBC,CJ'!N:N)+SUMIF(RD!$C:$C,'รับ-จ่าย ประจำวัน'!$B32,RD!N:N)+SUMIF('FG,ออนไล,คัดแยก'!$C:$C,'รับ-จ่าย ประจำวัน'!$B32,'FG,ออนไล,คัดแยก'!N:N)</f>
        <v>100</v>
      </c>
      <c r="AV32" s="16">
        <f>SUMIF(เตรียมส่วนผสม!$C:$C,'รับ-จ่าย ประจำวัน'!$B32,เตรียมส่วนผสม!O:O)+SUMIF(กวนไส้!$C:$C,'รับ-จ่าย ประจำวัน'!$B32,กวนไส้!O:O)+SUMIF(ผลิต1!$C:$C,'รับ-จ่าย ประจำวัน'!$B32,ผลิต1!O:O)+SUMIF(ผลิต2!$C:$C,'รับ-จ่าย ประจำวัน'!$B32,ผลิต2!O:O)+SUMIF(เส้นแต่งหน้าขนมเค้ก!$C:$C,'รับ-จ่าย ประจำวัน'!$B32,เส้นแต่งหน้าขนมเค้ก!O:O)+SUMIF(แพ็ค!$C:$C,'รับ-จ่าย ประจำวัน'!$B32,แพ็ค!O:O)+SUMIF(ธุรการ!$C:$C,'รับ-จ่าย ประจำวัน'!$B32,ธุรการ!O:O)+SUMIF(เส้นแต่งหน้าขนมปัง!$C:$C,'รับ-จ่าย ประจำวัน'!$B32,เส้นแต่งหน้าขนมปัง!O:O)+SUMIF('วางแผนBC,CJ'!$C:$C,'รับ-จ่าย ประจำวัน'!$B32,'วางแผนBC,CJ'!O:O)+SUMIF(RD!$C:$C,'รับ-จ่าย ประจำวัน'!$B32,RD!O:O)+SUMIF('FG,ออนไล,คัดแยก'!$C:$C,'รับ-จ่าย ประจำวัน'!$B32,'FG,ออนไล,คัดแยก'!O:O)</f>
        <v>0</v>
      </c>
      <c r="AW32" s="16">
        <f>SUMIF(เตรียมส่วนผสม!$C:$C,'รับ-จ่าย ประจำวัน'!$B32,เตรียมส่วนผสม!P:P)+SUMIF(กวนไส้!$C:$C,'รับ-จ่าย ประจำวัน'!$B32,กวนไส้!P:P)+SUMIF(ผลิต1!$C:$C,'รับ-จ่าย ประจำวัน'!$B32,ผลิต1!P:P)+SUMIF(ผลิต2!$C:$C,'รับ-จ่าย ประจำวัน'!$B32,ผลิต2!P:P)+SUMIF(เส้นแต่งหน้าขนมเค้ก!$C:$C,'รับ-จ่าย ประจำวัน'!$B32,เส้นแต่งหน้าขนมเค้ก!P:P)+SUMIF(แพ็ค!$C:$C,'รับ-จ่าย ประจำวัน'!$B32,แพ็ค!P:P)+SUMIF(ธุรการ!$C:$C,'รับ-จ่าย ประจำวัน'!$B32,ธุรการ!P:P)+SUMIF(เส้นแต่งหน้าขนมปัง!$C:$C,'รับ-จ่าย ประจำวัน'!$B32,เส้นแต่งหน้าขนมปัง!P:P)+SUMIF('วางแผนBC,CJ'!$C:$C,'รับ-จ่าย ประจำวัน'!$B32,'วางแผนBC,CJ'!P:P)+SUMIF(RD!$C:$C,'รับ-จ่าย ประจำวัน'!$B32,RD!P:P)+SUMIF('FG,ออนไล,คัดแยก'!$C:$C,'รับ-จ่าย ประจำวัน'!$B32,'FG,ออนไล,คัดแยก'!P:P)</f>
        <v>100</v>
      </c>
      <c r="AX32" s="16">
        <f>SUMIF(เตรียมส่วนผสม!$C:$C,'รับ-จ่าย ประจำวัน'!$B32,เตรียมส่วนผสม!Q:Q)+SUMIF(กวนไส้!$C:$C,'รับ-จ่าย ประจำวัน'!$B32,กวนไส้!Q:Q)+SUMIF(ผลิต1!$C:$C,'รับ-จ่าย ประจำวัน'!$B32,ผลิต1!Q:Q)+SUMIF(ผลิต2!$C:$C,'รับ-จ่าย ประจำวัน'!$B32,ผลิต2!Q:Q)+SUMIF(เส้นแต่งหน้าขนมเค้ก!$C:$C,'รับ-จ่าย ประจำวัน'!$B32,เส้นแต่งหน้าขนมเค้ก!Q:Q)+SUMIF(แพ็ค!$C:$C,'รับ-จ่าย ประจำวัน'!$B32,แพ็ค!Q:Q)+SUMIF(ธุรการ!$C:$C,'รับ-จ่าย ประจำวัน'!$B32,ธุรการ!Q:Q)+SUMIF(เส้นแต่งหน้าขนมปัง!$C:$C,'รับ-จ่าย ประจำวัน'!$B32,เส้นแต่งหน้าขนมปัง!Q:Q)+SUMIF('วางแผนBC,CJ'!$C:$C,'รับ-จ่าย ประจำวัน'!$B32,'วางแผนBC,CJ'!Q:Q)+SUMIF(RD!$C:$C,'รับ-จ่าย ประจำวัน'!$B32,RD!Q:Q)+SUMIF('FG,ออนไล,คัดแยก'!$C:$C,'รับ-จ่าย ประจำวัน'!$B32,'FG,ออนไล,คัดแยก'!Q:Q)</f>
        <v>0</v>
      </c>
      <c r="AY32" s="16">
        <f>SUMIF(เตรียมส่วนผสม!$C:$C,'รับ-จ่าย ประจำวัน'!$B32,เตรียมส่วนผสม!R:R)+SUMIF(กวนไส้!$C:$C,'รับ-จ่าย ประจำวัน'!$B32,กวนไส้!R:R)+SUMIF(ผลิต1!$C:$C,'รับ-จ่าย ประจำวัน'!$B32,ผลิต1!R:R)+SUMIF(ผลิต2!$C:$C,'รับ-จ่าย ประจำวัน'!$B32,ผลิต2!R:R)+SUMIF(เส้นแต่งหน้าขนมเค้ก!$C:$C,'รับ-จ่าย ประจำวัน'!$B32,เส้นแต่งหน้าขนมเค้ก!R:R)+SUMIF(แพ็ค!$C:$C,'รับ-จ่าย ประจำวัน'!$B32,แพ็ค!R:R)+SUMIF(ธุรการ!$C:$C,'รับ-จ่าย ประจำวัน'!$B32,ธุรการ!R:R)+SUMIF(เส้นแต่งหน้าขนมปัง!$C:$C,'รับ-จ่าย ประจำวัน'!$B32,เส้นแต่งหน้าขนมปัง!R:R)+SUMIF('วางแผนBC,CJ'!$C:$C,'รับ-จ่าย ประจำวัน'!$B32,'วางแผนBC,CJ'!R:R)+SUMIF(RD!$C:$C,'รับ-จ่าย ประจำวัน'!$B32,RD!R:R)+SUMIF('FG,ออนไล,คัดแยก'!$C:$C,'รับ-จ่าย ประจำวัน'!$B32,'FG,ออนไล,คัดแยก'!R:R)</f>
        <v>0</v>
      </c>
      <c r="AZ32" s="16">
        <f>SUMIF(เตรียมส่วนผสม!$C:$C,'รับ-จ่าย ประจำวัน'!$B32,เตรียมส่วนผสม!S:S)+SUMIF(กวนไส้!$C:$C,'รับ-จ่าย ประจำวัน'!$B32,กวนไส้!S:S)+SUMIF(ผลิต1!$C:$C,'รับ-จ่าย ประจำวัน'!$B32,ผลิต1!S:S)+SUMIF(ผลิต2!$C:$C,'รับ-จ่าย ประจำวัน'!$B32,ผลิต2!S:S)+SUMIF(เส้นแต่งหน้าขนมเค้ก!$C:$C,'รับ-จ่าย ประจำวัน'!$B32,เส้นแต่งหน้าขนมเค้ก!S:S)+SUMIF(แพ็ค!$C:$C,'รับ-จ่าย ประจำวัน'!$B32,แพ็ค!S:S)+SUMIF(ธุรการ!$C:$C,'รับ-จ่าย ประจำวัน'!$B32,ธุรการ!S:S)+SUMIF(เส้นแต่งหน้าขนมปัง!$C:$C,'รับ-จ่าย ประจำวัน'!$B32,เส้นแต่งหน้าขนมปัง!S:S)+SUMIF('วางแผนBC,CJ'!$C:$C,'รับ-จ่าย ประจำวัน'!$B32,'วางแผนBC,CJ'!S:S)+SUMIF(RD!$C:$C,'รับ-จ่าย ประจำวัน'!$B32,RD!S:S)+SUMIF('FG,ออนไล,คัดแยก'!$C:$C,'รับ-จ่าย ประจำวัน'!$B32,'FG,ออนไล,คัดแยก'!S:S)</f>
        <v>0</v>
      </c>
      <c r="BA32" s="16">
        <f>SUMIF(เตรียมส่วนผสม!$C:$C,'รับ-จ่าย ประจำวัน'!$B32,เตรียมส่วนผสม!T:T)+SUMIF(กวนไส้!$C:$C,'รับ-จ่าย ประจำวัน'!$B32,กวนไส้!T:T)+SUMIF(ผลิต1!$C:$C,'รับ-จ่าย ประจำวัน'!$B32,ผลิต1!T:T)+SUMIF(ผลิต2!$C:$C,'รับ-จ่าย ประจำวัน'!$B32,ผลิต2!T:T)+SUMIF(เส้นแต่งหน้าขนมเค้ก!$C:$C,'รับ-จ่าย ประจำวัน'!$B32,เส้นแต่งหน้าขนมเค้ก!T:T)+SUMIF(แพ็ค!$C:$C,'รับ-จ่าย ประจำวัน'!$B32,แพ็ค!T:T)+SUMIF(ธุรการ!$C:$C,'รับ-จ่าย ประจำวัน'!$B32,ธุรการ!T:T)+SUMIF(เส้นแต่งหน้าขนมปัง!$C:$C,'รับ-จ่าย ประจำวัน'!$B32,เส้นแต่งหน้าขนมปัง!T:T)+SUMIF('วางแผนBC,CJ'!$C:$C,'รับ-จ่าย ประจำวัน'!$B32,'วางแผนBC,CJ'!T:T)+SUMIF(RD!$C:$C,'รับ-จ่าย ประจำวัน'!$B32,RD!T:T)+SUMIF('FG,ออนไล,คัดแยก'!$C:$C,'รับ-จ่าย ประจำวัน'!$B32,'FG,ออนไล,คัดแยก'!T:T)</f>
        <v>0</v>
      </c>
      <c r="BB32" s="16">
        <f>SUMIF(เตรียมส่วนผสม!$C:$C,'รับ-จ่าย ประจำวัน'!$B32,เตรียมส่วนผสม!U:U)+SUMIF(กวนไส้!$C:$C,'รับ-จ่าย ประจำวัน'!$B32,กวนไส้!U:U)+SUMIF(ผลิต1!$C:$C,'รับ-จ่าย ประจำวัน'!$B32,ผลิต1!U:U)+SUMIF(ผลิต2!$C:$C,'รับ-จ่าย ประจำวัน'!$B32,ผลิต2!U:U)+SUMIF(เส้นแต่งหน้าขนมเค้ก!$C:$C,'รับ-จ่าย ประจำวัน'!$B32,เส้นแต่งหน้าขนมเค้ก!U:U)+SUMIF(แพ็ค!$C:$C,'รับ-จ่าย ประจำวัน'!$B32,แพ็ค!U:U)+SUMIF(ธุรการ!$C:$C,'รับ-จ่าย ประจำวัน'!$B32,ธุรการ!U:U)+SUMIF(เส้นแต่งหน้าขนมปัง!$C:$C,'รับ-จ่าย ประจำวัน'!$B32,เส้นแต่งหน้าขนมปัง!U:U)+SUMIF('วางแผนBC,CJ'!$C:$C,'รับ-จ่าย ประจำวัน'!$B32,'วางแผนBC,CJ'!U:U)+SUMIF(RD!$C:$C,'รับ-จ่าย ประจำวัน'!$B32,RD!U:U)+SUMIF('FG,ออนไล,คัดแยก'!$C:$C,'รับ-จ่าย ประจำวัน'!$B32,'FG,ออนไล,คัดแยก'!U:U)</f>
        <v>100</v>
      </c>
      <c r="BC32" s="16">
        <f>SUMIF(เตรียมส่วนผสม!$C:$C,'รับ-จ่าย ประจำวัน'!$B32,เตรียมส่วนผสม!V:V)+SUMIF(กวนไส้!$C:$C,'รับ-จ่าย ประจำวัน'!$B32,กวนไส้!V:V)+SUMIF(ผลิต1!$C:$C,'รับ-จ่าย ประจำวัน'!$B32,ผลิต1!V:V)+SUMIF(ผลิต2!$C:$C,'รับ-จ่าย ประจำวัน'!$B32,ผลิต2!V:V)+SUMIF(เส้นแต่งหน้าขนมเค้ก!$C:$C,'รับ-จ่าย ประจำวัน'!$B32,เส้นแต่งหน้าขนมเค้ก!V:V)+SUMIF(แพ็ค!$C:$C,'รับ-จ่าย ประจำวัน'!$B32,แพ็ค!V:V)+SUMIF(ธุรการ!$C:$C,'รับ-จ่าย ประจำวัน'!$B32,ธุรการ!V:V)+SUMIF(เส้นแต่งหน้าขนมปัง!$C:$C,'รับ-จ่าย ประจำวัน'!$B32,เส้นแต่งหน้าขนมปัง!V:V)+SUMIF('วางแผนBC,CJ'!$C:$C,'รับ-จ่าย ประจำวัน'!$B32,'วางแผนBC,CJ'!V:V)+SUMIF(RD!$C:$C,'รับ-จ่าย ประจำวัน'!$B32,RD!V:V)+SUMIF('FG,ออนไล,คัดแยก'!$C:$C,'รับ-จ่าย ประจำวัน'!$B32,'FG,ออนไล,คัดแยก'!V:V)</f>
        <v>100</v>
      </c>
      <c r="BD32" s="16">
        <f>SUMIF(เตรียมส่วนผสม!$C:$C,'รับ-จ่าย ประจำวัน'!$B32,เตรียมส่วนผสม!W:W)+SUMIF(กวนไส้!$C:$C,'รับ-จ่าย ประจำวัน'!$B32,กวนไส้!W:W)+SUMIF(ผลิต1!$C:$C,'รับ-จ่าย ประจำวัน'!$B32,ผลิต1!W:W)+SUMIF(ผลิต2!$C:$C,'รับ-จ่าย ประจำวัน'!$B32,ผลิต2!W:W)+SUMIF(เส้นแต่งหน้าขนมเค้ก!$C:$C,'รับ-จ่าย ประจำวัน'!$B32,เส้นแต่งหน้าขนมเค้ก!W:W)+SUMIF(แพ็ค!$C:$C,'รับ-จ่าย ประจำวัน'!$B32,แพ็ค!W:W)+SUMIF(ธุรการ!$C:$C,'รับ-จ่าย ประจำวัน'!$B32,ธุรการ!W:W)+SUMIF(เส้นแต่งหน้าขนมปัง!$C:$C,'รับ-จ่าย ประจำวัน'!$B32,เส้นแต่งหน้าขนมปัง!W:W)+SUMIF('วางแผนBC,CJ'!$C:$C,'รับ-จ่าย ประจำวัน'!$B32,'วางแผนBC,CJ'!W:W)+SUMIF(RD!$C:$C,'รับ-จ่าย ประจำวัน'!$B32,RD!W:W)+SUMIF('FG,ออนไล,คัดแยก'!$C:$C,'รับ-จ่าย ประจำวัน'!$B32,'FG,ออนไล,คัดแยก'!W:W)</f>
        <v>0</v>
      </c>
      <c r="BE32" s="16">
        <f>SUMIF(เตรียมส่วนผสม!$C:$C,'รับ-จ่าย ประจำวัน'!$B32,เตรียมส่วนผสม!X:X)+SUMIF(กวนไส้!$C:$C,'รับ-จ่าย ประจำวัน'!$B32,กวนไส้!X:X)+SUMIF(ผลิต1!$C:$C,'รับ-จ่าย ประจำวัน'!$B32,ผลิต1!X:X)+SUMIF(ผลิต2!$C:$C,'รับ-จ่าย ประจำวัน'!$B32,ผลิต2!X:X)+SUMIF(เส้นแต่งหน้าขนมเค้ก!$C:$C,'รับ-จ่าย ประจำวัน'!$B32,เส้นแต่งหน้าขนมเค้ก!X:X)+SUMIF(แพ็ค!$C:$C,'รับ-จ่าย ประจำวัน'!$B32,แพ็ค!X:X)+SUMIF(ธุรการ!$C:$C,'รับ-จ่าย ประจำวัน'!$B32,ธุรการ!X:X)+SUMIF(เส้นแต่งหน้าขนมปัง!$C:$C,'รับ-จ่าย ประจำวัน'!$B32,เส้นแต่งหน้าขนมปัง!X:X)+SUMIF('วางแผนBC,CJ'!$C:$C,'รับ-จ่าย ประจำวัน'!$B32,'วางแผนBC,CJ'!X:X)+SUMIF(RD!$C:$C,'รับ-จ่าย ประจำวัน'!$B32,RD!X:X)+SUMIF('FG,ออนไล,คัดแยก'!$C:$C,'รับ-จ่าย ประจำวัน'!$B32,'FG,ออนไล,คัดแยก'!X:X)</f>
        <v>0</v>
      </c>
      <c r="BF32" s="16">
        <f>SUMIF(เตรียมส่วนผสม!$C:$C,'รับ-จ่าย ประจำวัน'!$B32,เตรียมส่วนผสม!Y:Y)+SUMIF(กวนไส้!$C:$C,'รับ-จ่าย ประจำวัน'!$B32,กวนไส้!Y:Y)+SUMIF(ผลิต1!$C:$C,'รับ-จ่าย ประจำวัน'!$B32,ผลิต1!Y:Y)+SUMIF(ผลิต2!$C:$C,'รับ-จ่าย ประจำวัน'!$B32,ผลิต2!Y:Y)+SUMIF(เส้นแต่งหน้าขนมเค้ก!$C:$C,'รับ-จ่าย ประจำวัน'!$B32,เส้นแต่งหน้าขนมเค้ก!Y:Y)+SUMIF(แพ็ค!$C:$C,'รับ-จ่าย ประจำวัน'!$B32,แพ็ค!Y:Y)+SUMIF(ธุรการ!$C:$C,'รับ-จ่าย ประจำวัน'!$B32,ธุรการ!Y:Y)+SUMIF(เส้นแต่งหน้าขนมปัง!$C:$C,'รับ-จ่าย ประจำวัน'!$B32,เส้นแต่งหน้าขนมปัง!Y:Y)+SUMIF('วางแผนBC,CJ'!$C:$C,'รับ-จ่าย ประจำวัน'!$B32,'วางแผนBC,CJ'!Y:Y)+SUMIF(RD!$C:$C,'รับ-จ่าย ประจำวัน'!$B32,RD!Y:Y)+SUMIF('FG,ออนไล,คัดแยก'!$C:$C,'รับ-จ่าย ประจำวัน'!$B32,'FG,ออนไล,คัดแยก'!Y:Y)</f>
        <v>0</v>
      </c>
      <c r="BG32" s="16">
        <f>SUMIF(เตรียมส่วนผสม!$C:$C,'รับ-จ่าย ประจำวัน'!$B32,เตรียมส่วนผสม!Z:Z)+SUMIF(กวนไส้!$C:$C,'รับ-จ่าย ประจำวัน'!$B32,กวนไส้!Z:Z)+SUMIF(ผลิต1!$C:$C,'รับ-จ่าย ประจำวัน'!$B32,ผลิต1!Z:Z)+SUMIF(ผลิต2!$C:$C,'รับ-จ่าย ประจำวัน'!$B32,ผลิต2!Z:Z)+SUMIF(เส้นแต่งหน้าขนมเค้ก!$C:$C,'รับ-จ่าย ประจำวัน'!$B32,เส้นแต่งหน้าขนมเค้ก!Z:Z)+SUMIF(แพ็ค!$C:$C,'รับ-จ่าย ประจำวัน'!$B32,แพ็ค!Z:Z)+SUMIF(ธุรการ!$C:$C,'รับ-จ่าย ประจำวัน'!$B32,ธุรการ!Z:Z)+SUMIF(เส้นแต่งหน้าขนมปัง!$C:$C,'รับ-จ่าย ประจำวัน'!$B32,เส้นแต่งหน้าขนมปัง!Z:Z)+SUMIF('วางแผนBC,CJ'!$C:$C,'รับ-จ่าย ประจำวัน'!$B32,'วางแผนBC,CJ'!Z:Z)+SUMIF(RD!$C:$C,'รับ-จ่าย ประจำวัน'!$B32,RD!Z:Z)+SUMIF('FG,ออนไล,คัดแยก'!$C:$C,'รับ-จ่าย ประจำวัน'!$B32,'FG,ออนไล,คัดแยก'!Z:Z)</f>
        <v>0</v>
      </c>
      <c r="BH32" s="16">
        <f>SUMIF(เตรียมส่วนผสม!$C:$C,'รับ-จ่าย ประจำวัน'!$B32,เตรียมส่วนผสม!AA:AA)+SUMIF(กวนไส้!$C:$C,'รับ-จ่าย ประจำวัน'!$B32,กวนไส้!AA:AA)+SUMIF(ผลิต1!$C:$C,'รับ-จ่าย ประจำวัน'!$B32,ผลิต1!AA:AA)+SUMIF(ผลิต2!$C:$C,'รับ-จ่าย ประจำวัน'!$B32,ผลิต2!AA:AA)+SUMIF(เส้นแต่งหน้าขนมเค้ก!$C:$C,'รับ-จ่าย ประจำวัน'!$B32,เส้นแต่งหน้าขนมเค้ก!AA:AA)+SUMIF(แพ็ค!$C:$C,'รับ-จ่าย ประจำวัน'!$B32,แพ็ค!AA:AA)+SUMIF(ธุรการ!$C:$C,'รับ-จ่าย ประจำวัน'!$B32,ธุรการ!AA:AA)+SUMIF(เส้นแต่งหน้าขนมปัง!$C:$C,'รับ-จ่าย ประจำวัน'!$B32,เส้นแต่งหน้าขนมปัง!AA:AA)+SUMIF('วางแผนBC,CJ'!$C:$C,'รับ-จ่าย ประจำวัน'!$B32,'วางแผนBC,CJ'!AA:AA)+SUMIF(RD!$C:$C,'รับ-จ่าย ประจำวัน'!$B32,RD!AA:AA)+SUMIF('FG,ออนไล,คัดแยก'!$C:$C,'รับ-จ่าย ประจำวัน'!$B32,'FG,ออนไล,คัดแยก'!AA:AA)</f>
        <v>0</v>
      </c>
      <c r="BI32" s="16">
        <f>SUMIF(เตรียมส่วนผสม!$C:$C,'รับ-จ่าย ประจำวัน'!$B32,เตรียมส่วนผสม!AB:AB)+SUMIF(กวนไส้!$C:$C,'รับ-จ่าย ประจำวัน'!$B32,กวนไส้!AB:AB)+SUMIF(ผลิต1!$C:$C,'รับ-จ่าย ประจำวัน'!$B32,ผลิต1!AB:AB)+SUMIF(ผลิต2!$C:$C,'รับ-จ่าย ประจำวัน'!$B32,ผลิต2!AB:AB)+SUMIF(เส้นแต่งหน้าขนมเค้ก!$C:$C,'รับ-จ่าย ประจำวัน'!$B32,เส้นแต่งหน้าขนมเค้ก!AB:AB)+SUMIF(แพ็ค!$C:$C,'รับ-จ่าย ประจำวัน'!$B32,แพ็ค!AB:AB)+SUMIF(ธุรการ!$C:$C,'รับ-จ่าย ประจำวัน'!$B32,ธุรการ!AB:AB)+SUMIF(เส้นแต่งหน้าขนมปัง!$C:$C,'รับ-จ่าย ประจำวัน'!$B32,เส้นแต่งหน้าขนมปัง!AB:AB)+SUMIF('วางแผนBC,CJ'!$C:$C,'รับ-จ่าย ประจำวัน'!$B32,'วางแผนBC,CJ'!AB:AB)+SUMIF(RD!$C:$C,'รับ-จ่าย ประจำวัน'!$B32,RD!AB:AB)+SUMIF('FG,ออนไล,คัดแยก'!$C:$C,'รับ-จ่าย ประจำวัน'!$B32,'FG,ออนไล,คัดแยก'!AB:AB)</f>
        <v>0</v>
      </c>
      <c r="BJ32" s="16">
        <f>SUMIF(เตรียมส่วนผสม!$C:$C,'รับ-จ่าย ประจำวัน'!$B32,เตรียมส่วนผสม!AC:AC)+SUMIF(กวนไส้!$C:$C,'รับ-จ่าย ประจำวัน'!$B32,กวนไส้!AC:AC)+SUMIF(ผลิต1!$C:$C,'รับ-จ่าย ประจำวัน'!$B32,ผลิต1!AC:AC)+SUMIF(ผลิต2!$C:$C,'รับ-จ่าย ประจำวัน'!$B32,ผลิต2!AC:AC)+SUMIF(เส้นแต่งหน้าขนมเค้ก!$C:$C,'รับ-จ่าย ประจำวัน'!$B32,เส้นแต่งหน้าขนมเค้ก!AC:AC)+SUMIF(แพ็ค!$C:$C,'รับ-จ่าย ประจำวัน'!$B32,แพ็ค!AC:AC)+SUMIF(ธุรการ!$C:$C,'รับ-จ่าย ประจำวัน'!$B32,ธุรการ!AC:AC)+SUMIF(เส้นแต่งหน้าขนมปัง!$C:$C,'รับ-จ่าย ประจำวัน'!$B32,เส้นแต่งหน้าขนมปัง!AC:AC)+SUMIF('วางแผนBC,CJ'!$C:$C,'รับ-จ่าย ประจำวัน'!$B32,'วางแผนBC,CJ'!AC:AC)+SUMIF(RD!$C:$C,'รับ-จ่าย ประจำวัน'!$B32,RD!AC:AC)+SUMIF('FG,ออนไล,คัดแยก'!$C:$C,'รับ-จ่าย ประจำวัน'!$B32,'FG,ออนไล,คัดแยก'!AC:AC)</f>
        <v>0</v>
      </c>
      <c r="BK32" s="16">
        <f>SUMIF(เตรียมส่วนผสม!$C:$C,'รับ-จ่าย ประจำวัน'!$B32,เตรียมส่วนผสม!AD:AD)+SUMIF(กวนไส้!$C:$C,'รับ-จ่าย ประจำวัน'!$B32,กวนไส้!AD:AD)+SUMIF(ผลิต1!$C:$C,'รับ-จ่าย ประจำวัน'!$B32,ผลิต1!AD:AD)+SUMIF(ผลิต2!$C:$C,'รับ-จ่าย ประจำวัน'!$B32,ผลิต2!AD:AD)+SUMIF(เส้นแต่งหน้าขนมเค้ก!$C:$C,'รับ-จ่าย ประจำวัน'!$B32,เส้นแต่งหน้าขนมเค้ก!AD:AD)+SUMIF(แพ็ค!$C:$C,'รับ-จ่าย ประจำวัน'!$B32,แพ็ค!AD:AD)+SUMIF(ธุรการ!$C:$C,'รับ-จ่าย ประจำวัน'!$B32,ธุรการ!AD:AD)+SUMIF(เส้นแต่งหน้าขนมปัง!$C:$C,'รับ-จ่าย ประจำวัน'!$B32,เส้นแต่งหน้าขนมปัง!AD:AD)+SUMIF('วางแผนBC,CJ'!$C:$C,'รับ-จ่าย ประจำวัน'!$B32,'วางแผนBC,CJ'!AD:AD)+SUMIF(RD!$C:$C,'รับ-จ่าย ประจำวัน'!$B32,RD!AD:AD)+SUMIF('FG,ออนไล,คัดแยก'!$C:$C,'รับ-จ่าย ประจำวัน'!$B32,'FG,ออนไล,คัดแยก'!AD:AD)</f>
        <v>100</v>
      </c>
      <c r="BL32" s="16">
        <f>SUMIF(เตรียมส่วนผสม!$C:$C,'รับ-จ่าย ประจำวัน'!$B32,เตรียมส่วนผสม!AE:AE)+SUMIF(กวนไส้!$C:$C,'รับ-จ่าย ประจำวัน'!$B32,กวนไส้!AE:AE)+SUMIF(ผลิต1!$C:$C,'รับ-จ่าย ประจำวัน'!$B32,ผลิต1!AE:AE)+SUMIF(ผลิต2!$C:$C,'รับ-จ่าย ประจำวัน'!$B32,ผลิต2!AE:AE)+SUMIF(เส้นแต่งหน้าขนมเค้ก!$C:$C,'รับ-จ่าย ประจำวัน'!$B32,เส้นแต่งหน้าขนมเค้ก!AE:AE)+SUMIF(แพ็ค!$C:$C,'รับ-จ่าย ประจำวัน'!$B32,แพ็ค!AE:AE)+SUMIF(ธุรการ!$C:$C,'รับ-จ่าย ประจำวัน'!$B32,ธุรการ!AE:AE)+SUMIF(เส้นแต่งหน้าขนมปัง!$C:$C,'รับ-จ่าย ประจำวัน'!$B32,เส้นแต่งหน้าขนมปัง!AE:AE)+SUMIF('วางแผนBC,CJ'!$C:$C,'รับ-จ่าย ประจำวัน'!$B32,'วางแผนBC,CJ'!AE:AE)+SUMIF(RD!$C:$C,'รับ-จ่าย ประจำวัน'!$B32,RD!AE:AE)+SUMIF('FG,ออนไล,คัดแยก'!$C:$C,'รับ-จ่าย ประจำวัน'!$B32,'FG,ออนไล,คัดแยก'!AE:AE)</f>
        <v>0</v>
      </c>
      <c r="BM32" s="16">
        <f>SUMIF(เตรียมส่วนผสม!$C:$C,'รับ-จ่าย ประจำวัน'!$B32,เตรียมส่วนผสม!AF:AF)+SUMIF(กวนไส้!$C:$C,'รับ-จ่าย ประจำวัน'!$B32,กวนไส้!AF:AF)+SUMIF(ผลิต1!$C:$C,'รับ-จ่าย ประจำวัน'!$B32,ผลิต1!AF:AF)+SUMIF(ผลิต2!$C:$C,'รับ-จ่าย ประจำวัน'!$B32,ผลิต2!AF:AF)+SUMIF(เส้นแต่งหน้าขนมเค้ก!$C:$C,'รับ-จ่าย ประจำวัน'!$B32,เส้นแต่งหน้าขนมเค้ก!AF:AF)+SUMIF(แพ็ค!$C:$C,'รับ-จ่าย ประจำวัน'!$B32,แพ็ค!AF:AF)+SUMIF(ธุรการ!$C:$C,'รับ-จ่าย ประจำวัน'!$B32,ธุรการ!AF:AF)+SUMIF(เส้นแต่งหน้าขนมปัง!$C:$C,'รับ-จ่าย ประจำวัน'!$B32,เส้นแต่งหน้าขนมปัง!AF:AF)+SUMIF('วางแผนBC,CJ'!$C:$C,'รับ-จ่าย ประจำวัน'!$B32,'วางแผนBC,CJ'!AF:AF)+SUMIF(RD!$C:$C,'รับ-จ่าย ประจำวัน'!$B32,RD!AF:AF)+SUMIF('FG,ออนไล,คัดแยก'!$C:$C,'รับ-จ่าย ประจำวัน'!$B32,'FG,ออนไล,คัดแยก'!AF:AF)</f>
        <v>0</v>
      </c>
      <c r="BN32" s="16">
        <f>SUMIF(เตรียมส่วนผสม!$C:$C,'รับ-จ่าย ประจำวัน'!$B32,เตรียมส่วนผสม!AG:AG)+SUMIF(กวนไส้!$C:$C,'รับ-จ่าย ประจำวัน'!$B32,กวนไส้!AG:AG)+SUMIF(ผลิต1!$C:$C,'รับ-จ่าย ประจำวัน'!$B32,ผลิต1!AG:AG)+SUMIF(ผลิต2!$C:$C,'รับ-จ่าย ประจำวัน'!$B32,ผลิต2!AG:AG)+SUMIF(เส้นแต่งหน้าขนมเค้ก!$C:$C,'รับ-จ่าย ประจำวัน'!$B32,เส้นแต่งหน้าขนมเค้ก!AG:AG)+SUMIF(แพ็ค!$C:$C,'รับ-จ่าย ประจำวัน'!$B32,แพ็ค!AG:AG)+SUMIF(ธุรการ!$C:$C,'รับ-จ่าย ประจำวัน'!$B32,ธุรการ!AG:AG)+SUMIF(เส้นแต่งหน้าขนมปัง!$C:$C,'รับ-จ่าย ประจำวัน'!$B32,เส้นแต่งหน้าขนมปัง!AG:AG)+SUMIF('วางแผนBC,CJ'!$C:$C,'รับ-จ่าย ประจำวัน'!$B32,'วางแผนBC,CJ'!AG:AG)+SUMIF(RD!$C:$C,'รับ-จ่าย ประจำวัน'!$B32,RD!AG:AG)+SUMIF('FG,ออนไล,คัดแยก'!$C:$C,'รับ-จ่าย ประจำวัน'!$B32,'FG,ออนไล,คัดแยก'!AG:AG)</f>
        <v>0</v>
      </c>
      <c r="BO32" s="16">
        <f>SUMIF(เตรียมส่วนผสม!$C:$C,'รับ-จ่าย ประจำวัน'!$B32,เตรียมส่วนผสม!AH:AH)+SUMIF(กวนไส้!$C:$C,'รับ-จ่าย ประจำวัน'!$B32,กวนไส้!AH:AH)+SUMIF(ผลิต1!$C:$C,'รับ-จ่าย ประจำวัน'!$B32,ผลิต1!AH:AH)+SUMIF(ผลิต2!$C:$C,'รับ-จ่าย ประจำวัน'!$B32,ผลิต2!AH:AH)+SUMIF(เส้นแต่งหน้าขนมเค้ก!$C:$C,'รับ-จ่าย ประจำวัน'!$B32,เส้นแต่งหน้าขนมเค้ก!AH:AH)+SUMIF(แพ็ค!$C:$C,'รับ-จ่าย ประจำวัน'!$B32,แพ็ค!AH:AH)+SUMIF(ธุรการ!$C:$C,'รับ-จ่าย ประจำวัน'!$B32,ธุรการ!AH:AH)+SUMIF(เส้นแต่งหน้าขนมปัง!$C:$C,'รับ-จ่าย ประจำวัน'!$B32,เส้นแต่งหน้าขนมปัง!AH:AH)+SUMIF('วางแผนBC,CJ'!$C:$C,'รับ-จ่าย ประจำวัน'!$B32,'วางแผนBC,CJ'!AH:AH)+SUMIF(RD!$C:$C,'รับ-จ่าย ประจำวัน'!$B32,RD!AH:AH)+SUMIF('FG,ออนไล,คัดแยก'!$C:$C,'รับ-จ่าย ประจำวัน'!$B32,'FG,ออนไล,คัดแยก'!AH:AH)</f>
        <v>0</v>
      </c>
      <c r="BP32" s="16">
        <f>SUMIF(เตรียมส่วนผสม!$C:$C,'รับ-จ่าย ประจำวัน'!$B32,เตรียมส่วนผสม!AI:AI)+SUMIF(กวนไส้!$C:$C,'รับ-จ่าย ประจำวัน'!$B32,กวนไส้!AI:AI)+SUMIF(ผลิต1!$C:$C,'รับ-จ่าย ประจำวัน'!$B32,ผลิต1!AI:AI)+SUMIF(ผลิต2!$C:$C,'รับ-จ่าย ประจำวัน'!$B32,ผลิต2!AI:AI)+SUMIF(เส้นแต่งหน้าขนมเค้ก!$C:$C,'รับ-จ่าย ประจำวัน'!$B32,เส้นแต่งหน้าขนมเค้ก!AI:AI)+SUMIF(แพ็ค!$C:$C,'รับ-จ่าย ประจำวัน'!$B32,แพ็ค!AI:AI)+SUMIF(ธุรการ!$C:$C,'รับ-จ่าย ประจำวัน'!$B32,ธุรการ!AI:AI)+SUMIF(เส้นแต่งหน้าขนมปัง!$C:$C,'รับ-จ่าย ประจำวัน'!$B32,เส้นแต่งหน้าขนมปัง!AI:AI)+SUMIF('วางแผนBC,CJ'!$C:$C,'รับ-จ่าย ประจำวัน'!$B32,'วางแผนBC,CJ'!AI:AI)+SUMIF(RD!$C:$C,'รับ-จ่าย ประจำวัน'!$B32,RD!AI:AI)+SUMIF('FG,ออนไล,คัดแยก'!$C:$C,'รับ-จ่าย ประจำวัน'!$B32,'FG,ออนไล,คัดแยก'!AI:AI)</f>
        <v>0</v>
      </c>
      <c r="BQ32" s="16">
        <f>SUMIF(เตรียมส่วนผสม!$C:$C,'รับ-จ่าย ประจำวัน'!$B32,เตรียมส่วนผสม!AJ:AJ)+SUMIF(กวนไส้!$C:$C,'รับ-จ่าย ประจำวัน'!$B32,กวนไส้!AJ:AJ)+SUMIF(ผลิต1!$C:$C,'รับ-จ่าย ประจำวัน'!$B32,ผลิต1!AJ:AJ)+SUMIF(ผลิต2!$C:$C,'รับ-จ่าย ประจำวัน'!$B32,ผลิต2!AJ:AJ)+SUMIF(เส้นแต่งหน้าขนมเค้ก!$C:$C,'รับ-จ่าย ประจำวัน'!$B32,เส้นแต่งหน้าขนมเค้ก!AJ:AJ)+SUMIF(แพ็ค!$C:$C,'รับ-จ่าย ประจำวัน'!$B32,แพ็ค!AJ:AJ)+SUMIF(ธุรการ!$C:$C,'รับ-จ่าย ประจำวัน'!$B32,ธุรการ!AJ:AJ)+SUMIF(เส้นแต่งหน้าขนมปัง!$C:$C,'รับ-จ่าย ประจำวัน'!$B32,เส้นแต่งหน้าขนมปัง!AJ:AJ)+SUMIF('วางแผนBC,CJ'!$C:$C,'รับ-จ่าย ประจำวัน'!$B32,'วางแผนBC,CJ'!AJ:AJ)+SUMIF(RD!$C:$C,'รับ-จ่าย ประจำวัน'!$B32,RD!AJ:AJ)+SUMIF('FG,ออนไล,คัดแยก'!$C:$C,'รับ-จ่าย ประจำวัน'!$B32,'FG,ออนไล,คัดแยก'!AJ:AJ)</f>
        <v>100</v>
      </c>
      <c r="BR32" s="16">
        <f>SUMIF(เตรียมส่วนผสม!$C:$C,'รับ-จ่าย ประจำวัน'!$B32,เตรียมส่วนผสม!AK:AK)+SUMIF(กวนไส้!$C:$C,'รับ-จ่าย ประจำวัน'!$B32,กวนไส้!AK:AK)+SUMIF(ผลิต1!$C:$C,'รับ-จ่าย ประจำวัน'!$B32,ผลิต1!AK:AK)+SUMIF(ผลิต2!$C:$C,'รับ-จ่าย ประจำวัน'!$B32,ผลิต2!AK:AK)+SUMIF(เส้นแต่งหน้าขนมเค้ก!$C:$C,'รับ-จ่าย ประจำวัน'!$B32,เส้นแต่งหน้าขนมเค้ก!AK:AK)+SUMIF(แพ็ค!$C:$C,'รับ-จ่าย ประจำวัน'!$B32,แพ็ค!AK:AK)+SUMIF(ธุรการ!$C:$C,'รับ-จ่าย ประจำวัน'!$B32,ธุรการ!AK:AK)+SUMIF(เส้นแต่งหน้าขนมปัง!$C:$C,'รับ-จ่าย ประจำวัน'!$B32,เส้นแต่งหน้าขนมปัง!AK:AK)+SUMIF('วางแผนBC,CJ'!$C:$C,'รับ-จ่าย ประจำวัน'!$B32,'วางแผนBC,CJ'!AK:AK)+SUMIF(RD!$C:$C,'รับ-จ่าย ประจำวัน'!$B32,RD!AK:AK)+SUMIF('FG,ออนไล,คัดแยก'!$C:$C,'รับ-จ่าย ประจำวัน'!$B32,'FG,ออนไล,คัดแยก'!AK:AK)</f>
        <v>100</v>
      </c>
      <c r="BS32" s="16">
        <f>SUMIF(เตรียมส่วนผสม!$C:$C,'รับ-จ่าย ประจำวัน'!$B32,เตรียมส่วนผสม!AL:AL)+SUMIF(กวนไส้!$C:$C,'รับ-จ่าย ประจำวัน'!$B32,กวนไส้!AL:AL)+SUMIF(ผลิต1!$C:$C,'รับ-จ่าย ประจำวัน'!$B32,ผลิต1!AL:AL)+SUMIF(ผลิต2!$C:$C,'รับ-จ่าย ประจำวัน'!$B32,ผลิต2!AL:AL)+SUMIF(เส้นแต่งหน้าขนมเค้ก!$C:$C,'รับ-จ่าย ประจำวัน'!$B32,เส้นแต่งหน้าขนมเค้ก!AL:AL)+SUMIF(แพ็ค!$C:$C,'รับ-จ่าย ประจำวัน'!$B32,แพ็ค!AL:AL)+SUMIF(ธุรการ!$C:$C,'รับ-จ่าย ประจำวัน'!$B32,ธุรการ!AL:AL)+SUMIF(เส้นแต่งหน้าขนมปัง!$C:$C,'รับ-จ่าย ประจำวัน'!$B32,เส้นแต่งหน้าขนมปัง!AL:AL)+SUMIF('วางแผนBC,CJ'!$C:$C,'รับ-จ่าย ประจำวัน'!$B32,'วางแผนBC,CJ'!AL:AL)+SUMIF(RD!$C:$C,'รับ-จ่าย ประจำวัน'!$B32,RD!AL:AL)+SUMIF('FG,ออนไล,คัดแยก'!$C:$C,'รับ-จ่าย ประจำวัน'!$B32,'FG,ออนไล,คัดแยก'!AL:AL)</f>
        <v>0</v>
      </c>
      <c r="BT32" s="18">
        <f t="shared" si="1"/>
        <v>800</v>
      </c>
      <c r="BU32" s="116">
        <v>9900</v>
      </c>
      <c r="BV32" s="146">
        <f t="shared" si="2"/>
        <v>3000</v>
      </c>
      <c r="BW32" s="183">
        <v>30</v>
      </c>
      <c r="BX32" s="172">
        <f t="shared" si="12"/>
        <v>26.666666666666668</v>
      </c>
      <c r="BY32" s="188">
        <f t="shared" si="3"/>
        <v>112.5</v>
      </c>
      <c r="BZ32" s="180">
        <f t="shared" ca="1" si="4"/>
        <v>46315.5</v>
      </c>
      <c r="CA32" s="152"/>
      <c r="CB32" s="93"/>
      <c r="CC32" s="93"/>
      <c r="CD32" s="93"/>
      <c r="CE32" s="93"/>
      <c r="CF32" s="93"/>
      <c r="CG32" s="93"/>
      <c r="CH32" s="93"/>
      <c r="CI32" s="93"/>
      <c r="CJ32" s="94"/>
      <c r="CK32" s="9">
        <f t="shared" si="5"/>
        <v>-6900</v>
      </c>
    </row>
    <row r="33" spans="1:91" x14ac:dyDescent="0.5">
      <c r="A33" s="149" t="s">
        <v>174</v>
      </c>
      <c r="B33" s="34">
        <v>1020501018</v>
      </c>
      <c r="C33" s="10" t="s">
        <v>175</v>
      </c>
      <c r="D33" s="135" t="s">
        <v>61</v>
      </c>
      <c r="E33" s="11">
        <v>0</v>
      </c>
      <c r="F33" s="75"/>
      <c r="G33" s="11" t="s">
        <v>62</v>
      </c>
      <c r="H33" s="12">
        <v>13500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3"/>
      <c r="AF33" s="13"/>
      <c r="AG33" s="13"/>
      <c r="AH33" s="13"/>
      <c r="AI33" s="14"/>
      <c r="AJ33" s="14"/>
      <c r="AK33" s="14"/>
      <c r="AL33" s="14"/>
      <c r="AM33" s="14"/>
      <c r="AN33" s="15">
        <f t="shared" si="0"/>
        <v>0</v>
      </c>
      <c r="AO33" s="16">
        <f>SUMIF(เตรียมส่วนผสม!$C:$C,'รับ-จ่าย ประจำวัน'!$B33,เตรียมส่วนผสม!H:H)+SUMIF(กวนไส้!$C:$C,'รับ-จ่าย ประจำวัน'!$B33,กวนไส้!H:H)+SUMIF(ผลิต1!$C:$C,'รับ-จ่าย ประจำวัน'!$B33,ผลิต1!H:H)+SUMIF(ผลิต2!$C:$C,'รับ-จ่าย ประจำวัน'!$B33,ผลิต2!H:H)+SUMIF(เส้นแต่งหน้าขนมเค้ก!$C:$C,'รับ-จ่าย ประจำวัน'!$B33,เส้นแต่งหน้าขนมเค้ก!H:H)+SUMIF(แพ็ค!$C:$C,'รับ-จ่าย ประจำวัน'!$B33,แพ็ค!H:H)+SUMIF(ธุรการ!$C:$C,'รับ-จ่าย ประจำวัน'!$B33,ธุรการ!H:H)+SUMIF(เส้นแต่งหน้าขนมปัง!$C:$C,'รับ-จ่าย ประจำวัน'!$B33,เส้นแต่งหน้าขนมปัง!H:H)+SUMIF('วางแผนBC,CJ'!$C:$C,'รับ-จ่าย ประจำวัน'!$B33,'วางแผนBC,CJ'!H:H)+SUMIF(RD!$C:$C,'รับ-จ่าย ประจำวัน'!$B33,RD!H:H)+SUMIF('FG,ออนไล,คัดแยก'!$C:$C,'รับ-จ่าย ประจำวัน'!$B33,'FG,ออนไล,คัดแยก'!H:H)</f>
        <v>0</v>
      </c>
      <c r="AP33" s="16">
        <f>SUMIF(เตรียมส่วนผสม!$C:$C,'รับ-จ่าย ประจำวัน'!$B33,เตรียมส่วนผสม!I:I)+SUMIF(กวนไส้!$C:$C,'รับ-จ่าย ประจำวัน'!$B33,กวนไส้!I:I)+SUMIF(ผลิต1!$C:$C,'รับ-จ่าย ประจำวัน'!$B33,ผลิต1!I:I)+SUMIF(ผลิต2!$C:$C,'รับ-จ่าย ประจำวัน'!$B33,ผลิต2!I:I)+SUMIF(เส้นแต่งหน้าขนมเค้ก!$C:$C,'รับ-จ่าย ประจำวัน'!$B33,เส้นแต่งหน้าขนมเค้ก!I:I)+SUMIF(แพ็ค!$C:$C,'รับ-จ่าย ประจำวัน'!$B33,แพ็ค!I:I)+SUMIF(ธุรการ!$C:$C,'รับ-จ่าย ประจำวัน'!$B33,ธุรการ!I:I)+SUMIF(เส้นแต่งหน้าขนมปัง!$C:$C,'รับ-จ่าย ประจำวัน'!$B33,เส้นแต่งหน้าขนมปัง!I:I)+SUMIF('วางแผนBC,CJ'!$C:$C,'รับ-จ่าย ประจำวัน'!$B33,'วางแผนBC,CJ'!I:I)+SUMIF(RD!$C:$C,'รับ-จ่าย ประจำวัน'!$B33,RD!I:I)+SUMIF('FG,ออนไล,คัดแยก'!$C:$C,'รับ-จ่าย ประจำวัน'!$B33,'FG,ออนไล,คัดแยก'!I:I)</f>
        <v>0</v>
      </c>
      <c r="AQ33" s="16">
        <f>SUMIF(เตรียมส่วนผสม!$C:$C,'รับ-จ่าย ประจำวัน'!$B33,เตรียมส่วนผสม!J:J)+SUMIF(กวนไส้!$C:$C,'รับ-จ่าย ประจำวัน'!$B33,กวนไส้!J:J)+SUMIF(ผลิต1!$C:$C,'รับ-จ่าย ประจำวัน'!$B33,ผลิต1!J:J)+SUMIF(ผลิต2!$C:$C,'รับ-จ่าย ประจำวัน'!$B33,ผลิต2!J:J)+SUMIF(เส้นแต่งหน้าขนมเค้ก!$C:$C,'รับ-จ่าย ประจำวัน'!$B33,เส้นแต่งหน้าขนมเค้ก!J:J)+SUMIF(แพ็ค!$C:$C,'รับ-จ่าย ประจำวัน'!$B33,แพ็ค!J:J)+SUMIF(ธุรการ!$C:$C,'รับ-จ่าย ประจำวัน'!$B33,ธุรการ!J:J)+SUMIF(เส้นแต่งหน้าขนมปัง!$C:$C,'รับ-จ่าย ประจำวัน'!$B33,เส้นแต่งหน้าขนมปัง!J:J)+SUMIF('วางแผนBC,CJ'!$C:$C,'รับ-จ่าย ประจำวัน'!$B33,'วางแผนBC,CJ'!J:J)+SUMIF(RD!$C:$C,'รับ-จ่าย ประจำวัน'!$B33,RD!J:J)+SUMIF('FG,ออนไล,คัดแยก'!$C:$C,'รับ-จ่าย ประจำวัน'!$B33,'FG,ออนไล,คัดแยก'!J:J)</f>
        <v>0</v>
      </c>
      <c r="AR33" s="16">
        <f>SUMIF(เตรียมส่วนผสม!$C:$C,'รับ-จ่าย ประจำวัน'!$B33,เตรียมส่วนผสม!K:K)+SUMIF(กวนไส้!$C:$C,'รับ-จ่าย ประจำวัน'!$B33,กวนไส้!K:K)+SUMIF(ผลิต1!$C:$C,'รับ-จ่าย ประจำวัน'!$B33,ผลิต1!K:K)+SUMIF(ผลิต2!$C:$C,'รับ-จ่าย ประจำวัน'!$B33,ผลิต2!K:K)+SUMIF(เส้นแต่งหน้าขนมเค้ก!$C:$C,'รับ-จ่าย ประจำวัน'!$B33,เส้นแต่งหน้าขนมเค้ก!K:K)+SUMIF(แพ็ค!$C:$C,'รับ-จ่าย ประจำวัน'!$B33,แพ็ค!K:K)+SUMIF(ธุรการ!$C:$C,'รับ-จ่าย ประจำวัน'!$B33,ธุรการ!K:K)+SUMIF(เส้นแต่งหน้าขนมปัง!$C:$C,'รับ-จ่าย ประจำวัน'!$B33,เส้นแต่งหน้าขนมปัง!K:K)+SUMIF('วางแผนBC,CJ'!$C:$C,'รับ-จ่าย ประจำวัน'!$B33,'วางแผนBC,CJ'!K:K)+SUMIF(RD!$C:$C,'รับ-จ่าย ประจำวัน'!$B33,RD!K:K)+SUMIF('FG,ออนไล,คัดแยก'!$C:$C,'รับ-จ่าย ประจำวัน'!$B33,'FG,ออนไล,คัดแยก'!K:K)</f>
        <v>0</v>
      </c>
      <c r="AS33" s="16">
        <f>SUMIF(เตรียมส่วนผสม!$C:$C,'รับ-จ่าย ประจำวัน'!$B33,เตรียมส่วนผสม!L:L)+SUMIF(กวนไส้!$C:$C,'รับ-จ่าย ประจำวัน'!$B33,กวนไส้!L:L)+SUMIF(ผลิต1!$C:$C,'รับ-จ่าย ประจำวัน'!$B33,ผลิต1!L:L)+SUMIF(ผลิต2!$C:$C,'รับ-จ่าย ประจำวัน'!$B33,ผลิต2!L:L)+SUMIF(เส้นแต่งหน้าขนมเค้ก!$C:$C,'รับ-จ่าย ประจำวัน'!$B33,เส้นแต่งหน้าขนมเค้ก!L:L)+SUMIF(แพ็ค!$C:$C,'รับ-จ่าย ประจำวัน'!$B33,แพ็ค!L:L)+SUMIF(ธุรการ!$C:$C,'รับ-จ่าย ประจำวัน'!$B33,ธุรการ!L:L)+SUMIF(เส้นแต่งหน้าขนมปัง!$C:$C,'รับ-จ่าย ประจำวัน'!$B33,เส้นแต่งหน้าขนมปัง!L:L)+SUMIF('วางแผนBC,CJ'!$C:$C,'รับ-จ่าย ประจำวัน'!$B33,'วางแผนBC,CJ'!L:L)+SUMIF(RD!$C:$C,'รับ-จ่าย ประจำวัน'!$B33,RD!L:L)+SUMIF('FG,ออนไล,คัดแยก'!$C:$C,'รับ-จ่าย ประจำวัน'!$B33,'FG,ออนไล,คัดแยก'!L:L)</f>
        <v>0</v>
      </c>
      <c r="AT33" s="16">
        <f>SUMIF(เตรียมส่วนผสม!$C:$C,'รับ-จ่าย ประจำวัน'!$B33,เตรียมส่วนผสม!M:M)+SUMIF(กวนไส้!$C:$C,'รับ-จ่าย ประจำวัน'!$B33,กวนไส้!M:M)+SUMIF(ผลิต1!$C:$C,'รับ-จ่าย ประจำวัน'!$B33,ผลิต1!M:M)+SUMIF(ผลิต2!$C:$C,'รับ-จ่าย ประจำวัน'!$B33,ผลิต2!M:M)+SUMIF(เส้นแต่งหน้าขนมเค้ก!$C:$C,'รับ-จ่าย ประจำวัน'!$B33,เส้นแต่งหน้าขนมเค้ก!M:M)+SUMIF(แพ็ค!$C:$C,'รับ-จ่าย ประจำวัน'!$B33,แพ็ค!M:M)+SUMIF(ธุรการ!$C:$C,'รับ-จ่าย ประจำวัน'!$B33,ธุรการ!M:M)+SUMIF(เส้นแต่งหน้าขนมปัง!$C:$C,'รับ-จ่าย ประจำวัน'!$B33,เส้นแต่งหน้าขนมปัง!M:M)+SUMIF('วางแผนBC,CJ'!$C:$C,'รับ-จ่าย ประจำวัน'!$B33,'วางแผนBC,CJ'!M:M)+SUMIF(RD!$C:$C,'รับ-จ่าย ประจำวัน'!$B33,RD!M:M)+SUMIF('FG,ออนไล,คัดแยก'!$C:$C,'รับ-จ่าย ประจำวัน'!$B33,'FG,ออนไล,คัดแยก'!M:M)</f>
        <v>0</v>
      </c>
      <c r="AU33" s="16">
        <f>SUMIF(เตรียมส่วนผสม!$C:$C,'รับ-จ่าย ประจำวัน'!$B33,เตรียมส่วนผสม!N:N)+SUMIF(กวนไส้!$C:$C,'รับ-จ่าย ประจำวัน'!$B33,กวนไส้!N:N)+SUMIF(ผลิต1!$C:$C,'รับ-จ่าย ประจำวัน'!$B33,ผลิต1!N:N)+SUMIF(ผลิต2!$C:$C,'รับ-จ่าย ประจำวัน'!$B33,ผลิต2!N:N)+SUMIF(เส้นแต่งหน้าขนมเค้ก!$C:$C,'รับ-จ่าย ประจำวัน'!$B33,เส้นแต่งหน้าขนมเค้ก!N:N)+SUMIF(แพ็ค!$C:$C,'รับ-จ่าย ประจำวัน'!$B33,แพ็ค!N:N)+SUMIF(ธุรการ!$C:$C,'รับ-จ่าย ประจำวัน'!$B33,ธุรการ!N:N)+SUMIF(เส้นแต่งหน้าขนมปัง!$C:$C,'รับ-จ่าย ประจำวัน'!$B33,เส้นแต่งหน้าขนมปัง!N:N)+SUMIF('วางแผนBC,CJ'!$C:$C,'รับ-จ่าย ประจำวัน'!$B33,'วางแผนBC,CJ'!N:N)+SUMIF(RD!$C:$C,'รับ-จ่าย ประจำวัน'!$B33,RD!N:N)+SUMIF('FG,ออนไล,คัดแยก'!$C:$C,'รับ-จ่าย ประจำวัน'!$B33,'FG,ออนไล,คัดแยก'!N:N)</f>
        <v>0</v>
      </c>
      <c r="AV33" s="16">
        <f>SUMIF(เตรียมส่วนผสม!$C:$C,'รับ-จ่าย ประจำวัน'!$B33,เตรียมส่วนผสม!O:O)+SUMIF(กวนไส้!$C:$C,'รับ-จ่าย ประจำวัน'!$B33,กวนไส้!O:O)+SUMIF(ผลิต1!$C:$C,'รับ-จ่าย ประจำวัน'!$B33,ผลิต1!O:O)+SUMIF(ผลิต2!$C:$C,'รับ-จ่าย ประจำวัน'!$B33,ผลิต2!O:O)+SUMIF(เส้นแต่งหน้าขนมเค้ก!$C:$C,'รับ-จ่าย ประจำวัน'!$B33,เส้นแต่งหน้าขนมเค้ก!O:O)+SUMIF(แพ็ค!$C:$C,'รับ-จ่าย ประจำวัน'!$B33,แพ็ค!O:O)+SUMIF(ธุรการ!$C:$C,'รับ-จ่าย ประจำวัน'!$B33,ธุรการ!O:O)+SUMIF(เส้นแต่งหน้าขนมปัง!$C:$C,'รับ-จ่าย ประจำวัน'!$B33,เส้นแต่งหน้าขนมปัง!O:O)+SUMIF('วางแผนBC,CJ'!$C:$C,'รับ-จ่าย ประจำวัน'!$B33,'วางแผนBC,CJ'!O:O)+SUMIF(RD!$C:$C,'รับ-จ่าย ประจำวัน'!$B33,RD!O:O)+SUMIF('FG,ออนไล,คัดแยก'!$C:$C,'รับ-จ่าย ประจำวัน'!$B33,'FG,ออนไล,คัดแยก'!O:O)</f>
        <v>0</v>
      </c>
      <c r="AW33" s="16">
        <f>SUMIF(เตรียมส่วนผสม!$C:$C,'รับ-จ่าย ประจำวัน'!$B33,เตรียมส่วนผสม!P:P)+SUMIF(กวนไส้!$C:$C,'รับ-จ่าย ประจำวัน'!$B33,กวนไส้!P:P)+SUMIF(ผลิต1!$C:$C,'รับ-จ่าย ประจำวัน'!$B33,ผลิต1!P:P)+SUMIF(ผลิต2!$C:$C,'รับ-จ่าย ประจำวัน'!$B33,ผลิต2!P:P)+SUMIF(เส้นแต่งหน้าขนมเค้ก!$C:$C,'รับ-จ่าย ประจำวัน'!$B33,เส้นแต่งหน้าขนมเค้ก!P:P)+SUMIF(แพ็ค!$C:$C,'รับ-จ่าย ประจำวัน'!$B33,แพ็ค!P:P)+SUMIF(ธุรการ!$C:$C,'รับ-จ่าย ประจำวัน'!$B33,ธุรการ!P:P)+SUMIF(เส้นแต่งหน้าขนมปัง!$C:$C,'รับ-จ่าย ประจำวัน'!$B33,เส้นแต่งหน้าขนมปัง!P:P)+SUMIF('วางแผนBC,CJ'!$C:$C,'รับ-จ่าย ประจำวัน'!$B33,'วางแผนBC,CJ'!P:P)+SUMIF(RD!$C:$C,'รับ-จ่าย ประจำวัน'!$B33,RD!P:P)+SUMIF('FG,ออนไล,คัดแยก'!$C:$C,'รับ-จ่าย ประจำวัน'!$B33,'FG,ออนไล,คัดแยก'!P:P)</f>
        <v>0</v>
      </c>
      <c r="AX33" s="16">
        <f>SUMIF(เตรียมส่วนผสม!$C:$C,'รับ-จ่าย ประจำวัน'!$B33,เตรียมส่วนผสม!Q:Q)+SUMIF(กวนไส้!$C:$C,'รับ-จ่าย ประจำวัน'!$B33,กวนไส้!Q:Q)+SUMIF(ผลิต1!$C:$C,'รับ-จ่าย ประจำวัน'!$B33,ผลิต1!Q:Q)+SUMIF(ผลิต2!$C:$C,'รับ-จ่าย ประจำวัน'!$B33,ผลิต2!Q:Q)+SUMIF(เส้นแต่งหน้าขนมเค้ก!$C:$C,'รับ-จ่าย ประจำวัน'!$B33,เส้นแต่งหน้าขนมเค้ก!Q:Q)+SUMIF(แพ็ค!$C:$C,'รับ-จ่าย ประจำวัน'!$B33,แพ็ค!Q:Q)+SUMIF(ธุรการ!$C:$C,'รับ-จ่าย ประจำวัน'!$B33,ธุรการ!Q:Q)+SUMIF(เส้นแต่งหน้าขนมปัง!$C:$C,'รับ-จ่าย ประจำวัน'!$B33,เส้นแต่งหน้าขนมปัง!Q:Q)+SUMIF('วางแผนBC,CJ'!$C:$C,'รับ-จ่าย ประจำวัน'!$B33,'วางแผนBC,CJ'!Q:Q)+SUMIF(RD!$C:$C,'รับ-จ่าย ประจำวัน'!$B33,RD!Q:Q)+SUMIF('FG,ออนไล,คัดแยก'!$C:$C,'รับ-จ่าย ประจำวัน'!$B33,'FG,ออนไล,คัดแยก'!Q:Q)</f>
        <v>0</v>
      </c>
      <c r="AY33" s="16">
        <f>SUMIF(เตรียมส่วนผสม!$C:$C,'รับ-จ่าย ประจำวัน'!$B33,เตรียมส่วนผสม!R:R)+SUMIF(กวนไส้!$C:$C,'รับ-จ่าย ประจำวัน'!$B33,กวนไส้!R:R)+SUMIF(ผลิต1!$C:$C,'รับ-จ่าย ประจำวัน'!$B33,ผลิต1!R:R)+SUMIF(ผลิต2!$C:$C,'รับ-จ่าย ประจำวัน'!$B33,ผลิต2!R:R)+SUMIF(เส้นแต่งหน้าขนมเค้ก!$C:$C,'รับ-จ่าย ประจำวัน'!$B33,เส้นแต่งหน้าขนมเค้ก!R:R)+SUMIF(แพ็ค!$C:$C,'รับ-จ่าย ประจำวัน'!$B33,แพ็ค!R:R)+SUMIF(ธุรการ!$C:$C,'รับ-จ่าย ประจำวัน'!$B33,ธุรการ!R:R)+SUMIF(เส้นแต่งหน้าขนมปัง!$C:$C,'รับ-จ่าย ประจำวัน'!$B33,เส้นแต่งหน้าขนมปัง!R:R)+SUMIF('วางแผนBC,CJ'!$C:$C,'รับ-จ่าย ประจำวัน'!$B33,'วางแผนBC,CJ'!R:R)+SUMIF(RD!$C:$C,'รับ-จ่าย ประจำวัน'!$B33,RD!R:R)+SUMIF('FG,ออนไล,คัดแยก'!$C:$C,'รับ-จ่าย ประจำวัน'!$B33,'FG,ออนไล,คัดแยก'!R:R)</f>
        <v>0</v>
      </c>
      <c r="AZ33" s="16">
        <f>SUMIF(เตรียมส่วนผสม!$C:$C,'รับ-จ่าย ประจำวัน'!$B33,เตรียมส่วนผสม!S:S)+SUMIF(กวนไส้!$C:$C,'รับ-จ่าย ประจำวัน'!$B33,กวนไส้!S:S)+SUMIF(ผลิต1!$C:$C,'รับ-จ่าย ประจำวัน'!$B33,ผลิต1!S:S)+SUMIF(ผลิต2!$C:$C,'รับ-จ่าย ประจำวัน'!$B33,ผลิต2!S:S)+SUMIF(เส้นแต่งหน้าขนมเค้ก!$C:$C,'รับ-จ่าย ประจำวัน'!$B33,เส้นแต่งหน้าขนมเค้ก!S:S)+SUMIF(แพ็ค!$C:$C,'รับ-จ่าย ประจำวัน'!$B33,แพ็ค!S:S)+SUMIF(ธุรการ!$C:$C,'รับ-จ่าย ประจำวัน'!$B33,ธุรการ!S:S)+SUMIF(เส้นแต่งหน้าขนมปัง!$C:$C,'รับ-จ่าย ประจำวัน'!$B33,เส้นแต่งหน้าขนมปัง!S:S)+SUMIF('วางแผนBC,CJ'!$C:$C,'รับ-จ่าย ประจำวัน'!$B33,'วางแผนBC,CJ'!S:S)+SUMIF(RD!$C:$C,'รับ-จ่าย ประจำวัน'!$B33,RD!S:S)+SUMIF('FG,ออนไล,คัดแยก'!$C:$C,'รับ-จ่าย ประจำวัน'!$B33,'FG,ออนไล,คัดแยก'!S:S)</f>
        <v>0</v>
      </c>
      <c r="BA33" s="16">
        <f>SUMIF(เตรียมส่วนผสม!$C:$C,'รับ-จ่าย ประจำวัน'!$B33,เตรียมส่วนผสม!T:T)+SUMIF(กวนไส้!$C:$C,'รับ-จ่าย ประจำวัน'!$B33,กวนไส้!T:T)+SUMIF(ผลิต1!$C:$C,'รับ-จ่าย ประจำวัน'!$B33,ผลิต1!T:T)+SUMIF(ผลิต2!$C:$C,'รับ-จ่าย ประจำวัน'!$B33,ผลิต2!T:T)+SUMIF(เส้นแต่งหน้าขนมเค้ก!$C:$C,'รับ-จ่าย ประจำวัน'!$B33,เส้นแต่งหน้าขนมเค้ก!T:T)+SUMIF(แพ็ค!$C:$C,'รับ-จ่าย ประจำวัน'!$B33,แพ็ค!T:T)+SUMIF(ธุรการ!$C:$C,'รับ-จ่าย ประจำวัน'!$B33,ธุรการ!T:T)+SUMIF(เส้นแต่งหน้าขนมปัง!$C:$C,'รับ-จ่าย ประจำวัน'!$B33,เส้นแต่งหน้าขนมปัง!T:T)+SUMIF('วางแผนBC,CJ'!$C:$C,'รับ-จ่าย ประจำวัน'!$B33,'วางแผนBC,CJ'!T:T)+SUMIF(RD!$C:$C,'รับ-จ่าย ประจำวัน'!$B33,RD!T:T)+SUMIF('FG,ออนไล,คัดแยก'!$C:$C,'รับ-จ่าย ประจำวัน'!$B33,'FG,ออนไล,คัดแยก'!T:T)</f>
        <v>0</v>
      </c>
      <c r="BB33" s="16">
        <f>SUMIF(เตรียมส่วนผสม!$C:$C,'รับ-จ่าย ประจำวัน'!$B33,เตรียมส่วนผสม!U:U)+SUMIF(กวนไส้!$C:$C,'รับ-จ่าย ประจำวัน'!$B33,กวนไส้!U:U)+SUMIF(ผลิต1!$C:$C,'รับ-จ่าย ประจำวัน'!$B33,ผลิต1!U:U)+SUMIF(ผลิต2!$C:$C,'รับ-จ่าย ประจำวัน'!$B33,ผลิต2!U:U)+SUMIF(เส้นแต่งหน้าขนมเค้ก!$C:$C,'รับ-จ่าย ประจำวัน'!$B33,เส้นแต่งหน้าขนมเค้ก!U:U)+SUMIF(แพ็ค!$C:$C,'รับ-จ่าย ประจำวัน'!$B33,แพ็ค!U:U)+SUMIF(ธุรการ!$C:$C,'รับ-จ่าย ประจำวัน'!$B33,ธุรการ!U:U)+SUMIF(เส้นแต่งหน้าขนมปัง!$C:$C,'รับ-จ่าย ประจำวัน'!$B33,เส้นแต่งหน้าขนมปัง!U:U)+SUMIF('วางแผนBC,CJ'!$C:$C,'รับ-จ่าย ประจำวัน'!$B33,'วางแผนBC,CJ'!U:U)+SUMIF(RD!$C:$C,'รับ-จ่าย ประจำวัน'!$B33,RD!U:U)+SUMIF('FG,ออนไล,คัดแยก'!$C:$C,'รับ-จ่าย ประจำวัน'!$B33,'FG,ออนไล,คัดแยก'!U:U)</f>
        <v>0</v>
      </c>
      <c r="BC33" s="16">
        <f>SUMIF(เตรียมส่วนผสม!$C:$C,'รับ-จ่าย ประจำวัน'!$B33,เตรียมส่วนผสม!V:V)+SUMIF(กวนไส้!$C:$C,'รับ-จ่าย ประจำวัน'!$B33,กวนไส้!V:V)+SUMIF(ผลิต1!$C:$C,'รับ-จ่าย ประจำวัน'!$B33,ผลิต1!V:V)+SUMIF(ผลิต2!$C:$C,'รับ-จ่าย ประจำวัน'!$B33,ผลิต2!V:V)+SUMIF(เส้นแต่งหน้าขนมเค้ก!$C:$C,'รับ-จ่าย ประจำวัน'!$B33,เส้นแต่งหน้าขนมเค้ก!V:V)+SUMIF(แพ็ค!$C:$C,'รับ-จ่าย ประจำวัน'!$B33,แพ็ค!V:V)+SUMIF(ธุรการ!$C:$C,'รับ-จ่าย ประจำวัน'!$B33,ธุรการ!V:V)+SUMIF(เส้นแต่งหน้าขนมปัง!$C:$C,'รับ-จ่าย ประจำวัน'!$B33,เส้นแต่งหน้าขนมปัง!V:V)+SUMIF('วางแผนBC,CJ'!$C:$C,'รับ-จ่าย ประจำวัน'!$B33,'วางแผนBC,CJ'!V:V)+SUMIF(RD!$C:$C,'รับ-จ่าย ประจำวัน'!$B33,RD!V:V)+SUMIF('FG,ออนไล,คัดแยก'!$C:$C,'รับ-จ่าย ประจำวัน'!$B33,'FG,ออนไล,คัดแยก'!V:V)</f>
        <v>0</v>
      </c>
      <c r="BD33" s="16">
        <f>SUMIF(เตรียมส่วนผสม!$C:$C,'รับ-จ่าย ประจำวัน'!$B33,เตรียมส่วนผสม!W:W)+SUMIF(กวนไส้!$C:$C,'รับ-จ่าย ประจำวัน'!$B33,กวนไส้!W:W)+SUMIF(ผลิต1!$C:$C,'รับ-จ่าย ประจำวัน'!$B33,ผลิต1!W:W)+SUMIF(ผลิต2!$C:$C,'รับ-จ่าย ประจำวัน'!$B33,ผลิต2!W:W)+SUMIF(เส้นแต่งหน้าขนมเค้ก!$C:$C,'รับ-จ่าย ประจำวัน'!$B33,เส้นแต่งหน้าขนมเค้ก!W:W)+SUMIF(แพ็ค!$C:$C,'รับ-จ่าย ประจำวัน'!$B33,แพ็ค!W:W)+SUMIF(ธุรการ!$C:$C,'รับ-จ่าย ประจำวัน'!$B33,ธุรการ!W:W)+SUMIF(เส้นแต่งหน้าขนมปัง!$C:$C,'รับ-จ่าย ประจำวัน'!$B33,เส้นแต่งหน้าขนมปัง!W:W)+SUMIF('วางแผนBC,CJ'!$C:$C,'รับ-จ่าย ประจำวัน'!$B33,'วางแผนBC,CJ'!W:W)+SUMIF(RD!$C:$C,'รับ-จ่าย ประจำวัน'!$B33,RD!W:W)+SUMIF('FG,ออนไล,คัดแยก'!$C:$C,'รับ-จ่าย ประจำวัน'!$B33,'FG,ออนไล,คัดแยก'!W:W)</f>
        <v>0</v>
      </c>
      <c r="BE33" s="16">
        <f>SUMIF(เตรียมส่วนผสม!$C:$C,'รับ-จ่าย ประจำวัน'!$B33,เตรียมส่วนผสม!X:X)+SUMIF(กวนไส้!$C:$C,'รับ-จ่าย ประจำวัน'!$B33,กวนไส้!X:X)+SUMIF(ผลิต1!$C:$C,'รับ-จ่าย ประจำวัน'!$B33,ผลิต1!X:X)+SUMIF(ผลิต2!$C:$C,'รับ-จ่าย ประจำวัน'!$B33,ผลิต2!X:X)+SUMIF(เส้นแต่งหน้าขนมเค้ก!$C:$C,'รับ-จ่าย ประจำวัน'!$B33,เส้นแต่งหน้าขนมเค้ก!X:X)+SUMIF(แพ็ค!$C:$C,'รับ-จ่าย ประจำวัน'!$B33,แพ็ค!X:X)+SUMIF(ธุรการ!$C:$C,'รับ-จ่าย ประจำวัน'!$B33,ธุรการ!X:X)+SUMIF(เส้นแต่งหน้าขนมปัง!$C:$C,'รับ-จ่าย ประจำวัน'!$B33,เส้นแต่งหน้าขนมปัง!X:X)+SUMIF('วางแผนBC,CJ'!$C:$C,'รับ-จ่าย ประจำวัน'!$B33,'วางแผนBC,CJ'!X:X)+SUMIF(RD!$C:$C,'รับ-จ่าย ประจำวัน'!$B33,RD!X:X)+SUMIF('FG,ออนไล,คัดแยก'!$C:$C,'รับ-จ่าย ประจำวัน'!$B33,'FG,ออนไล,คัดแยก'!X:X)</f>
        <v>0</v>
      </c>
      <c r="BF33" s="16">
        <f>SUMIF(เตรียมส่วนผสม!$C:$C,'รับ-จ่าย ประจำวัน'!$B33,เตรียมส่วนผสม!Y:Y)+SUMIF(กวนไส้!$C:$C,'รับ-จ่าย ประจำวัน'!$B33,กวนไส้!Y:Y)+SUMIF(ผลิต1!$C:$C,'รับ-จ่าย ประจำวัน'!$B33,ผลิต1!Y:Y)+SUMIF(ผลิต2!$C:$C,'รับ-จ่าย ประจำวัน'!$B33,ผลิต2!Y:Y)+SUMIF(เส้นแต่งหน้าขนมเค้ก!$C:$C,'รับ-จ่าย ประจำวัน'!$B33,เส้นแต่งหน้าขนมเค้ก!Y:Y)+SUMIF(แพ็ค!$C:$C,'รับ-จ่าย ประจำวัน'!$B33,แพ็ค!Y:Y)+SUMIF(ธุรการ!$C:$C,'รับ-จ่าย ประจำวัน'!$B33,ธุรการ!Y:Y)+SUMIF(เส้นแต่งหน้าขนมปัง!$C:$C,'รับ-จ่าย ประจำวัน'!$B33,เส้นแต่งหน้าขนมปัง!Y:Y)+SUMIF('วางแผนBC,CJ'!$C:$C,'รับ-จ่าย ประจำวัน'!$B33,'วางแผนBC,CJ'!Y:Y)+SUMIF(RD!$C:$C,'รับ-จ่าย ประจำวัน'!$B33,RD!Y:Y)+SUMIF('FG,ออนไล,คัดแยก'!$C:$C,'รับ-จ่าย ประจำวัน'!$B33,'FG,ออนไล,คัดแยก'!Y:Y)</f>
        <v>0</v>
      </c>
      <c r="BG33" s="16">
        <f>SUMIF(เตรียมส่วนผสม!$C:$C,'รับ-จ่าย ประจำวัน'!$B33,เตรียมส่วนผสม!Z:Z)+SUMIF(กวนไส้!$C:$C,'รับ-จ่าย ประจำวัน'!$B33,กวนไส้!Z:Z)+SUMIF(ผลิต1!$C:$C,'รับ-จ่าย ประจำวัน'!$B33,ผลิต1!Z:Z)+SUMIF(ผลิต2!$C:$C,'รับ-จ่าย ประจำวัน'!$B33,ผลิต2!Z:Z)+SUMIF(เส้นแต่งหน้าขนมเค้ก!$C:$C,'รับ-จ่าย ประจำวัน'!$B33,เส้นแต่งหน้าขนมเค้ก!Z:Z)+SUMIF(แพ็ค!$C:$C,'รับ-จ่าย ประจำวัน'!$B33,แพ็ค!Z:Z)+SUMIF(ธุรการ!$C:$C,'รับ-จ่าย ประจำวัน'!$B33,ธุรการ!Z:Z)+SUMIF(เส้นแต่งหน้าขนมปัง!$C:$C,'รับ-จ่าย ประจำวัน'!$B33,เส้นแต่งหน้าขนมปัง!Z:Z)+SUMIF('วางแผนBC,CJ'!$C:$C,'รับ-จ่าย ประจำวัน'!$B33,'วางแผนBC,CJ'!Z:Z)+SUMIF(RD!$C:$C,'รับ-จ่าย ประจำวัน'!$B33,RD!Z:Z)+SUMIF('FG,ออนไล,คัดแยก'!$C:$C,'รับ-จ่าย ประจำวัน'!$B33,'FG,ออนไล,คัดแยก'!Z:Z)</f>
        <v>0</v>
      </c>
      <c r="BH33" s="16">
        <f>SUMIF(เตรียมส่วนผสม!$C:$C,'รับ-จ่าย ประจำวัน'!$B33,เตรียมส่วนผสม!AA:AA)+SUMIF(กวนไส้!$C:$C,'รับ-จ่าย ประจำวัน'!$B33,กวนไส้!AA:AA)+SUMIF(ผลิต1!$C:$C,'รับ-จ่าย ประจำวัน'!$B33,ผลิต1!AA:AA)+SUMIF(ผลิต2!$C:$C,'รับ-จ่าย ประจำวัน'!$B33,ผลิต2!AA:AA)+SUMIF(เส้นแต่งหน้าขนมเค้ก!$C:$C,'รับ-จ่าย ประจำวัน'!$B33,เส้นแต่งหน้าขนมเค้ก!AA:AA)+SUMIF(แพ็ค!$C:$C,'รับ-จ่าย ประจำวัน'!$B33,แพ็ค!AA:AA)+SUMIF(ธุรการ!$C:$C,'รับ-จ่าย ประจำวัน'!$B33,ธุรการ!AA:AA)+SUMIF(เส้นแต่งหน้าขนมปัง!$C:$C,'รับ-จ่าย ประจำวัน'!$B33,เส้นแต่งหน้าขนมปัง!AA:AA)+SUMIF('วางแผนBC,CJ'!$C:$C,'รับ-จ่าย ประจำวัน'!$B33,'วางแผนBC,CJ'!AA:AA)+SUMIF(RD!$C:$C,'รับ-จ่าย ประจำวัน'!$B33,RD!AA:AA)+SUMIF('FG,ออนไล,คัดแยก'!$C:$C,'รับ-จ่าย ประจำวัน'!$B33,'FG,ออนไล,คัดแยก'!AA:AA)</f>
        <v>0</v>
      </c>
      <c r="BI33" s="16">
        <f>SUMIF(เตรียมส่วนผสม!$C:$C,'รับ-จ่าย ประจำวัน'!$B33,เตรียมส่วนผสม!AB:AB)+SUMIF(กวนไส้!$C:$C,'รับ-จ่าย ประจำวัน'!$B33,กวนไส้!AB:AB)+SUMIF(ผลิต1!$C:$C,'รับ-จ่าย ประจำวัน'!$B33,ผลิต1!AB:AB)+SUMIF(ผลิต2!$C:$C,'รับ-จ่าย ประจำวัน'!$B33,ผลิต2!AB:AB)+SUMIF(เส้นแต่งหน้าขนมเค้ก!$C:$C,'รับ-จ่าย ประจำวัน'!$B33,เส้นแต่งหน้าขนมเค้ก!AB:AB)+SUMIF(แพ็ค!$C:$C,'รับ-จ่าย ประจำวัน'!$B33,แพ็ค!AB:AB)+SUMIF(ธุรการ!$C:$C,'รับ-จ่าย ประจำวัน'!$B33,ธุรการ!AB:AB)+SUMIF(เส้นแต่งหน้าขนมปัง!$C:$C,'รับ-จ่าย ประจำวัน'!$B33,เส้นแต่งหน้าขนมปัง!AB:AB)+SUMIF('วางแผนBC,CJ'!$C:$C,'รับ-จ่าย ประจำวัน'!$B33,'วางแผนBC,CJ'!AB:AB)+SUMIF(RD!$C:$C,'รับ-จ่าย ประจำวัน'!$B33,RD!AB:AB)+SUMIF('FG,ออนไล,คัดแยก'!$C:$C,'รับ-จ่าย ประจำวัน'!$B33,'FG,ออนไล,คัดแยก'!AB:AB)</f>
        <v>0</v>
      </c>
      <c r="BJ33" s="16">
        <f>SUMIF(เตรียมส่วนผสม!$C:$C,'รับ-จ่าย ประจำวัน'!$B33,เตรียมส่วนผสม!AC:AC)+SUMIF(กวนไส้!$C:$C,'รับ-จ่าย ประจำวัน'!$B33,กวนไส้!AC:AC)+SUMIF(ผลิต1!$C:$C,'รับ-จ่าย ประจำวัน'!$B33,ผลิต1!AC:AC)+SUMIF(ผลิต2!$C:$C,'รับ-จ่าย ประจำวัน'!$B33,ผลิต2!AC:AC)+SUMIF(เส้นแต่งหน้าขนมเค้ก!$C:$C,'รับ-จ่าย ประจำวัน'!$B33,เส้นแต่งหน้าขนมเค้ก!AC:AC)+SUMIF(แพ็ค!$C:$C,'รับ-จ่าย ประจำวัน'!$B33,แพ็ค!AC:AC)+SUMIF(ธุรการ!$C:$C,'รับ-จ่าย ประจำวัน'!$B33,ธุรการ!AC:AC)+SUMIF(เส้นแต่งหน้าขนมปัง!$C:$C,'รับ-จ่าย ประจำวัน'!$B33,เส้นแต่งหน้าขนมปัง!AC:AC)+SUMIF('วางแผนBC,CJ'!$C:$C,'รับ-จ่าย ประจำวัน'!$B33,'วางแผนBC,CJ'!AC:AC)+SUMIF(RD!$C:$C,'รับ-จ่าย ประจำวัน'!$B33,RD!AC:AC)+SUMIF('FG,ออนไล,คัดแยก'!$C:$C,'รับ-จ่าย ประจำวัน'!$B33,'FG,ออนไล,คัดแยก'!AC:AC)</f>
        <v>0</v>
      </c>
      <c r="BK33" s="16">
        <f>SUMIF(เตรียมส่วนผสม!$C:$C,'รับ-จ่าย ประจำวัน'!$B33,เตรียมส่วนผสม!AD:AD)+SUMIF(กวนไส้!$C:$C,'รับ-จ่าย ประจำวัน'!$B33,กวนไส้!AD:AD)+SUMIF(ผลิต1!$C:$C,'รับ-จ่าย ประจำวัน'!$B33,ผลิต1!AD:AD)+SUMIF(ผลิต2!$C:$C,'รับ-จ่าย ประจำวัน'!$B33,ผลิต2!AD:AD)+SUMIF(เส้นแต่งหน้าขนมเค้ก!$C:$C,'รับ-จ่าย ประจำวัน'!$B33,เส้นแต่งหน้าขนมเค้ก!AD:AD)+SUMIF(แพ็ค!$C:$C,'รับ-จ่าย ประจำวัน'!$B33,แพ็ค!AD:AD)+SUMIF(ธุรการ!$C:$C,'รับ-จ่าย ประจำวัน'!$B33,ธุรการ!AD:AD)+SUMIF(เส้นแต่งหน้าขนมปัง!$C:$C,'รับ-จ่าย ประจำวัน'!$B33,เส้นแต่งหน้าขนมปัง!AD:AD)+SUMIF('วางแผนBC,CJ'!$C:$C,'รับ-จ่าย ประจำวัน'!$B33,'วางแผนBC,CJ'!AD:AD)+SUMIF(RD!$C:$C,'รับ-จ่าย ประจำวัน'!$B33,RD!AD:AD)+SUMIF('FG,ออนไล,คัดแยก'!$C:$C,'รับ-จ่าย ประจำวัน'!$B33,'FG,ออนไล,คัดแยก'!AD:AD)</f>
        <v>0</v>
      </c>
      <c r="BL33" s="16">
        <f>SUMIF(เตรียมส่วนผสม!$C:$C,'รับ-จ่าย ประจำวัน'!$B33,เตรียมส่วนผสม!AE:AE)+SUMIF(กวนไส้!$C:$C,'รับ-จ่าย ประจำวัน'!$B33,กวนไส้!AE:AE)+SUMIF(ผลิต1!$C:$C,'รับ-จ่าย ประจำวัน'!$B33,ผลิต1!AE:AE)+SUMIF(ผลิต2!$C:$C,'รับ-จ่าย ประจำวัน'!$B33,ผลิต2!AE:AE)+SUMIF(เส้นแต่งหน้าขนมเค้ก!$C:$C,'รับ-จ่าย ประจำวัน'!$B33,เส้นแต่งหน้าขนมเค้ก!AE:AE)+SUMIF(แพ็ค!$C:$C,'รับ-จ่าย ประจำวัน'!$B33,แพ็ค!AE:AE)+SUMIF(ธุรการ!$C:$C,'รับ-จ่าย ประจำวัน'!$B33,ธุรการ!AE:AE)+SUMIF(เส้นแต่งหน้าขนมปัง!$C:$C,'รับ-จ่าย ประจำวัน'!$B33,เส้นแต่งหน้าขนมปัง!AE:AE)+SUMIF('วางแผนBC,CJ'!$C:$C,'รับ-จ่าย ประจำวัน'!$B33,'วางแผนBC,CJ'!AE:AE)+SUMIF(RD!$C:$C,'รับ-จ่าย ประจำวัน'!$B33,RD!AE:AE)+SUMIF('FG,ออนไล,คัดแยก'!$C:$C,'รับ-จ่าย ประจำวัน'!$B33,'FG,ออนไล,คัดแยก'!AE:AE)</f>
        <v>0</v>
      </c>
      <c r="BM33" s="16">
        <f>SUMIF(เตรียมส่วนผสม!$C:$C,'รับ-จ่าย ประจำวัน'!$B33,เตรียมส่วนผสม!AF:AF)+SUMIF(กวนไส้!$C:$C,'รับ-จ่าย ประจำวัน'!$B33,กวนไส้!AF:AF)+SUMIF(ผลิต1!$C:$C,'รับ-จ่าย ประจำวัน'!$B33,ผลิต1!AF:AF)+SUMIF(ผลิต2!$C:$C,'รับ-จ่าย ประจำวัน'!$B33,ผลิต2!AF:AF)+SUMIF(เส้นแต่งหน้าขนมเค้ก!$C:$C,'รับ-จ่าย ประจำวัน'!$B33,เส้นแต่งหน้าขนมเค้ก!AF:AF)+SUMIF(แพ็ค!$C:$C,'รับ-จ่าย ประจำวัน'!$B33,แพ็ค!AF:AF)+SUMIF(ธุรการ!$C:$C,'รับ-จ่าย ประจำวัน'!$B33,ธุรการ!AF:AF)+SUMIF(เส้นแต่งหน้าขนมปัง!$C:$C,'รับ-จ่าย ประจำวัน'!$B33,เส้นแต่งหน้าขนมปัง!AF:AF)+SUMIF('วางแผนBC,CJ'!$C:$C,'รับ-จ่าย ประจำวัน'!$B33,'วางแผนBC,CJ'!AF:AF)+SUMIF(RD!$C:$C,'รับ-จ่าย ประจำวัน'!$B33,RD!AF:AF)+SUMIF('FG,ออนไล,คัดแยก'!$C:$C,'รับ-จ่าย ประจำวัน'!$B33,'FG,ออนไล,คัดแยก'!AF:AF)</f>
        <v>0</v>
      </c>
      <c r="BN33" s="16">
        <f>SUMIF(เตรียมส่วนผสม!$C:$C,'รับ-จ่าย ประจำวัน'!$B33,เตรียมส่วนผสม!AG:AG)+SUMIF(กวนไส้!$C:$C,'รับ-จ่าย ประจำวัน'!$B33,กวนไส้!AG:AG)+SUMIF(ผลิต1!$C:$C,'รับ-จ่าย ประจำวัน'!$B33,ผลิต1!AG:AG)+SUMIF(ผลิต2!$C:$C,'รับ-จ่าย ประจำวัน'!$B33,ผลิต2!AG:AG)+SUMIF(เส้นแต่งหน้าขนมเค้ก!$C:$C,'รับ-จ่าย ประจำวัน'!$B33,เส้นแต่งหน้าขนมเค้ก!AG:AG)+SUMIF(แพ็ค!$C:$C,'รับ-จ่าย ประจำวัน'!$B33,แพ็ค!AG:AG)+SUMIF(ธุรการ!$C:$C,'รับ-จ่าย ประจำวัน'!$B33,ธุรการ!AG:AG)+SUMIF(เส้นแต่งหน้าขนมปัง!$C:$C,'รับ-จ่าย ประจำวัน'!$B33,เส้นแต่งหน้าขนมปัง!AG:AG)+SUMIF('วางแผนBC,CJ'!$C:$C,'รับ-จ่าย ประจำวัน'!$B33,'วางแผนBC,CJ'!AG:AG)+SUMIF(RD!$C:$C,'รับ-จ่าย ประจำวัน'!$B33,RD!AG:AG)+SUMIF('FG,ออนไล,คัดแยก'!$C:$C,'รับ-จ่าย ประจำวัน'!$B33,'FG,ออนไล,คัดแยก'!AG:AG)</f>
        <v>0</v>
      </c>
      <c r="BO33" s="16">
        <f>SUMIF(เตรียมส่วนผสม!$C:$C,'รับ-จ่าย ประจำวัน'!$B33,เตรียมส่วนผสม!AH:AH)+SUMIF(กวนไส้!$C:$C,'รับ-จ่าย ประจำวัน'!$B33,กวนไส้!AH:AH)+SUMIF(ผลิต1!$C:$C,'รับ-จ่าย ประจำวัน'!$B33,ผลิต1!AH:AH)+SUMIF(ผลิต2!$C:$C,'รับ-จ่าย ประจำวัน'!$B33,ผลิต2!AH:AH)+SUMIF(เส้นแต่งหน้าขนมเค้ก!$C:$C,'รับ-จ่าย ประจำวัน'!$B33,เส้นแต่งหน้าขนมเค้ก!AH:AH)+SUMIF(แพ็ค!$C:$C,'รับ-จ่าย ประจำวัน'!$B33,แพ็ค!AH:AH)+SUMIF(ธุรการ!$C:$C,'รับ-จ่าย ประจำวัน'!$B33,ธุรการ!AH:AH)+SUMIF(เส้นแต่งหน้าขนมปัง!$C:$C,'รับ-จ่าย ประจำวัน'!$B33,เส้นแต่งหน้าขนมปัง!AH:AH)+SUMIF('วางแผนBC,CJ'!$C:$C,'รับ-จ่าย ประจำวัน'!$B33,'วางแผนBC,CJ'!AH:AH)+SUMIF(RD!$C:$C,'รับ-จ่าย ประจำวัน'!$B33,RD!AH:AH)+SUMIF('FG,ออนไล,คัดแยก'!$C:$C,'รับ-จ่าย ประจำวัน'!$B33,'FG,ออนไล,คัดแยก'!AH:AH)</f>
        <v>0</v>
      </c>
      <c r="BP33" s="16">
        <f>SUMIF(เตรียมส่วนผสม!$C:$C,'รับ-จ่าย ประจำวัน'!$B33,เตรียมส่วนผสม!AI:AI)+SUMIF(กวนไส้!$C:$C,'รับ-จ่าย ประจำวัน'!$B33,กวนไส้!AI:AI)+SUMIF(ผลิต1!$C:$C,'รับ-จ่าย ประจำวัน'!$B33,ผลิต1!AI:AI)+SUMIF(ผลิต2!$C:$C,'รับ-จ่าย ประจำวัน'!$B33,ผลิต2!AI:AI)+SUMIF(เส้นแต่งหน้าขนมเค้ก!$C:$C,'รับ-จ่าย ประจำวัน'!$B33,เส้นแต่งหน้าขนมเค้ก!AI:AI)+SUMIF(แพ็ค!$C:$C,'รับ-จ่าย ประจำวัน'!$B33,แพ็ค!AI:AI)+SUMIF(ธุรการ!$C:$C,'รับ-จ่าย ประจำวัน'!$B33,ธุรการ!AI:AI)+SUMIF(เส้นแต่งหน้าขนมปัง!$C:$C,'รับ-จ่าย ประจำวัน'!$B33,เส้นแต่งหน้าขนมปัง!AI:AI)+SUMIF('วางแผนBC,CJ'!$C:$C,'รับ-จ่าย ประจำวัน'!$B33,'วางแผนBC,CJ'!AI:AI)+SUMIF(RD!$C:$C,'รับ-จ่าย ประจำวัน'!$B33,RD!AI:AI)+SUMIF('FG,ออนไล,คัดแยก'!$C:$C,'รับ-จ่าย ประจำวัน'!$B33,'FG,ออนไล,คัดแยก'!AI:AI)</f>
        <v>0</v>
      </c>
      <c r="BQ33" s="16">
        <f>SUMIF(เตรียมส่วนผสม!$C:$C,'รับ-จ่าย ประจำวัน'!$B33,เตรียมส่วนผสม!AJ:AJ)+SUMIF(กวนไส้!$C:$C,'รับ-จ่าย ประจำวัน'!$B33,กวนไส้!AJ:AJ)+SUMIF(ผลิต1!$C:$C,'รับ-จ่าย ประจำวัน'!$B33,ผลิต1!AJ:AJ)+SUMIF(ผลิต2!$C:$C,'รับ-จ่าย ประจำวัน'!$B33,ผลิต2!AJ:AJ)+SUMIF(เส้นแต่งหน้าขนมเค้ก!$C:$C,'รับ-จ่าย ประจำวัน'!$B33,เส้นแต่งหน้าขนมเค้ก!AJ:AJ)+SUMIF(แพ็ค!$C:$C,'รับ-จ่าย ประจำวัน'!$B33,แพ็ค!AJ:AJ)+SUMIF(ธุรการ!$C:$C,'รับ-จ่าย ประจำวัน'!$B33,ธุรการ!AJ:AJ)+SUMIF(เส้นแต่งหน้าขนมปัง!$C:$C,'รับ-จ่าย ประจำวัน'!$B33,เส้นแต่งหน้าขนมปัง!AJ:AJ)+SUMIF('วางแผนBC,CJ'!$C:$C,'รับ-จ่าย ประจำวัน'!$B33,'วางแผนBC,CJ'!AJ:AJ)+SUMIF(RD!$C:$C,'รับ-จ่าย ประจำวัน'!$B33,RD!AJ:AJ)+SUMIF('FG,ออนไล,คัดแยก'!$C:$C,'รับ-จ่าย ประจำวัน'!$B33,'FG,ออนไล,คัดแยก'!AJ:AJ)</f>
        <v>500</v>
      </c>
      <c r="BR33" s="16">
        <f>SUMIF(เตรียมส่วนผสม!$C:$C,'รับ-จ่าย ประจำวัน'!$B33,เตรียมส่วนผสม!AK:AK)+SUMIF(กวนไส้!$C:$C,'รับ-จ่าย ประจำวัน'!$B33,กวนไส้!AK:AK)+SUMIF(ผลิต1!$C:$C,'รับ-จ่าย ประจำวัน'!$B33,ผลิต1!AK:AK)+SUMIF(ผลิต2!$C:$C,'รับ-จ่าย ประจำวัน'!$B33,ผลิต2!AK:AK)+SUMIF(เส้นแต่งหน้าขนมเค้ก!$C:$C,'รับ-จ่าย ประจำวัน'!$B33,เส้นแต่งหน้าขนมเค้ก!AK:AK)+SUMIF(แพ็ค!$C:$C,'รับ-จ่าย ประจำวัน'!$B33,แพ็ค!AK:AK)+SUMIF(ธุรการ!$C:$C,'รับ-จ่าย ประจำวัน'!$B33,ธุรการ!AK:AK)+SUMIF(เส้นแต่งหน้าขนมปัง!$C:$C,'รับ-จ่าย ประจำวัน'!$B33,เส้นแต่งหน้าขนมปัง!AK:AK)+SUMIF('วางแผนBC,CJ'!$C:$C,'รับ-จ่าย ประจำวัน'!$B33,'วางแผนBC,CJ'!AK:AK)+SUMIF(RD!$C:$C,'รับ-จ่าย ประจำวัน'!$B33,RD!AK:AK)+SUMIF('FG,ออนไล,คัดแยก'!$C:$C,'รับ-จ่าย ประจำวัน'!$B33,'FG,ออนไล,คัดแยก'!AK:AK)</f>
        <v>0</v>
      </c>
      <c r="BS33" s="16">
        <f>SUMIF(เตรียมส่วนผสม!$C:$C,'รับ-จ่าย ประจำวัน'!$B33,เตรียมส่วนผสม!AL:AL)+SUMIF(กวนไส้!$C:$C,'รับ-จ่าย ประจำวัน'!$B33,กวนไส้!AL:AL)+SUMIF(ผลิต1!$C:$C,'รับ-จ่าย ประจำวัน'!$B33,ผลิต1!AL:AL)+SUMIF(ผลิต2!$C:$C,'รับ-จ่าย ประจำวัน'!$B33,ผลิต2!AL:AL)+SUMIF(เส้นแต่งหน้าขนมเค้ก!$C:$C,'รับ-จ่าย ประจำวัน'!$B33,เส้นแต่งหน้าขนมเค้ก!AL:AL)+SUMIF(แพ็ค!$C:$C,'รับ-จ่าย ประจำวัน'!$B33,แพ็ค!AL:AL)+SUMIF(ธุรการ!$C:$C,'รับ-จ่าย ประจำวัน'!$B33,ธุรการ!AL:AL)+SUMIF(เส้นแต่งหน้าขนมปัง!$C:$C,'รับ-จ่าย ประจำวัน'!$B33,เส้นแต่งหน้าขนมปัง!AL:AL)+SUMIF('วางแผนBC,CJ'!$C:$C,'รับ-จ่าย ประจำวัน'!$B33,'วางแผนBC,CJ'!AL:AL)+SUMIF(RD!$C:$C,'รับ-จ่าย ประจำวัน'!$B33,RD!AL:AL)+SUMIF('FG,ออนไล,คัดแยก'!$C:$C,'รับ-จ่าย ประจำวัน'!$B33,'FG,ออนไล,คัดแยก'!AL:AL)</f>
        <v>0</v>
      </c>
      <c r="BT33" s="18">
        <f t="shared" si="1"/>
        <v>500</v>
      </c>
      <c r="BU33" s="116"/>
      <c r="BV33" s="146">
        <f t="shared" si="2"/>
        <v>13000</v>
      </c>
      <c r="BW33" s="183">
        <v>30</v>
      </c>
      <c r="BX33" s="172">
        <f t="shared" si="12"/>
        <v>16.666666666666668</v>
      </c>
      <c r="BY33" s="188">
        <f t="shared" si="3"/>
        <v>780</v>
      </c>
      <c r="BZ33" s="180">
        <f t="shared" ca="1" si="4"/>
        <v>46983</v>
      </c>
      <c r="CA33" s="152"/>
      <c r="CB33" s="93"/>
      <c r="CC33" s="93"/>
      <c r="CD33" s="93"/>
      <c r="CE33" s="93"/>
      <c r="CF33" s="93"/>
      <c r="CG33" s="93"/>
      <c r="CH33" s="93"/>
      <c r="CI33" s="93"/>
      <c r="CJ33" s="94"/>
      <c r="CK33" s="9">
        <f t="shared" si="5"/>
        <v>13000</v>
      </c>
    </row>
    <row r="34" spans="1:91" x14ac:dyDescent="0.5">
      <c r="A34" s="149" t="s">
        <v>176</v>
      </c>
      <c r="B34" s="34">
        <v>1020501019</v>
      </c>
      <c r="C34" s="10" t="s">
        <v>1908</v>
      </c>
      <c r="D34" s="135" t="s">
        <v>61</v>
      </c>
      <c r="E34" s="11">
        <v>0</v>
      </c>
      <c r="F34" s="75"/>
      <c r="G34" s="11" t="s">
        <v>62</v>
      </c>
      <c r="H34" s="12">
        <v>34200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3"/>
      <c r="AF34" s="13"/>
      <c r="AG34" s="13"/>
      <c r="AH34" s="13"/>
      <c r="AI34" s="14"/>
      <c r="AJ34" s="14"/>
      <c r="AK34" s="14"/>
      <c r="AL34" s="14"/>
      <c r="AM34" s="14"/>
      <c r="AN34" s="15">
        <f t="shared" si="0"/>
        <v>0</v>
      </c>
      <c r="AO34" s="16">
        <f>SUMIF(เตรียมส่วนผสม!$C:$C,'รับ-จ่าย ประจำวัน'!$B34,เตรียมส่วนผสม!H:H)+SUMIF(กวนไส้!$C:$C,'รับ-จ่าย ประจำวัน'!$B34,กวนไส้!H:H)+SUMIF(ผลิต1!$C:$C,'รับ-จ่าย ประจำวัน'!$B34,ผลิต1!H:H)+SUMIF(ผลิต2!$C:$C,'รับ-จ่าย ประจำวัน'!$B34,ผลิต2!H:H)+SUMIF(เส้นแต่งหน้าขนมเค้ก!$C:$C,'รับ-จ่าย ประจำวัน'!$B34,เส้นแต่งหน้าขนมเค้ก!H:H)+SUMIF(แพ็ค!$C:$C,'รับ-จ่าย ประจำวัน'!$B34,แพ็ค!H:H)+SUMIF(ธุรการ!$C:$C,'รับ-จ่าย ประจำวัน'!$B34,ธุรการ!H:H)+SUMIF(เส้นแต่งหน้าขนมปัง!$C:$C,'รับ-จ่าย ประจำวัน'!$B34,เส้นแต่งหน้าขนมปัง!H:H)+SUMIF('วางแผนBC,CJ'!$C:$C,'รับ-จ่าย ประจำวัน'!$B34,'วางแผนBC,CJ'!H:H)+SUMIF(RD!$C:$C,'รับ-จ่าย ประจำวัน'!$B34,RD!H:H)+SUMIF('FG,ออนไล,คัดแยก'!$C:$C,'รับ-จ่าย ประจำวัน'!$B34,'FG,ออนไล,คัดแยก'!H:H)</f>
        <v>300</v>
      </c>
      <c r="AP34" s="16">
        <f>SUMIF(เตรียมส่วนผสม!$C:$C,'รับ-จ่าย ประจำวัน'!$B34,เตรียมส่วนผสม!I:I)+SUMIF(กวนไส้!$C:$C,'รับ-จ่าย ประจำวัน'!$B34,กวนไส้!I:I)+SUMIF(ผลิต1!$C:$C,'รับ-จ่าย ประจำวัน'!$B34,ผลิต1!I:I)+SUMIF(ผลิต2!$C:$C,'รับ-จ่าย ประจำวัน'!$B34,ผลิต2!I:I)+SUMIF(เส้นแต่งหน้าขนมเค้ก!$C:$C,'รับ-จ่าย ประจำวัน'!$B34,เส้นแต่งหน้าขนมเค้ก!I:I)+SUMIF(แพ็ค!$C:$C,'รับ-จ่าย ประจำวัน'!$B34,แพ็ค!I:I)+SUMIF(ธุรการ!$C:$C,'รับ-จ่าย ประจำวัน'!$B34,ธุรการ!I:I)+SUMIF(เส้นแต่งหน้าขนมปัง!$C:$C,'รับ-จ่าย ประจำวัน'!$B34,เส้นแต่งหน้าขนมปัง!I:I)+SUMIF('วางแผนBC,CJ'!$C:$C,'รับ-จ่าย ประจำวัน'!$B34,'วางแผนBC,CJ'!I:I)+SUMIF(RD!$C:$C,'รับ-จ่าย ประจำวัน'!$B34,RD!I:I)+SUMIF('FG,ออนไล,คัดแยก'!$C:$C,'รับ-จ่าย ประจำวัน'!$B34,'FG,ออนไล,คัดแยก'!I:I)</f>
        <v>600</v>
      </c>
      <c r="AQ34" s="16">
        <f>SUMIF(เตรียมส่วนผสม!$C:$C,'รับ-จ่าย ประจำวัน'!$B34,เตรียมส่วนผสม!J:J)+SUMIF(กวนไส้!$C:$C,'รับ-จ่าย ประจำวัน'!$B34,กวนไส้!J:J)+SUMIF(ผลิต1!$C:$C,'รับ-จ่าย ประจำวัน'!$B34,ผลิต1!J:J)+SUMIF(ผลิต2!$C:$C,'รับ-จ่าย ประจำวัน'!$B34,ผลิต2!J:J)+SUMIF(เส้นแต่งหน้าขนมเค้ก!$C:$C,'รับ-จ่าย ประจำวัน'!$B34,เส้นแต่งหน้าขนมเค้ก!J:J)+SUMIF(แพ็ค!$C:$C,'รับ-จ่าย ประจำวัน'!$B34,แพ็ค!J:J)+SUMIF(ธุรการ!$C:$C,'รับ-จ่าย ประจำวัน'!$B34,ธุรการ!J:J)+SUMIF(เส้นแต่งหน้าขนมปัง!$C:$C,'รับ-จ่าย ประจำวัน'!$B34,เส้นแต่งหน้าขนมปัง!J:J)+SUMIF('วางแผนBC,CJ'!$C:$C,'รับ-จ่าย ประจำวัน'!$B34,'วางแผนBC,CJ'!J:J)+SUMIF(RD!$C:$C,'รับ-จ่าย ประจำวัน'!$B34,RD!J:J)+SUMIF('FG,ออนไล,คัดแยก'!$C:$C,'รับ-จ่าย ประจำวัน'!$B34,'FG,ออนไล,คัดแยก'!J:J)</f>
        <v>0</v>
      </c>
      <c r="AR34" s="16">
        <f>SUMIF(เตรียมส่วนผสม!$C:$C,'รับ-จ่าย ประจำวัน'!$B34,เตรียมส่วนผสม!K:K)+SUMIF(กวนไส้!$C:$C,'รับ-จ่าย ประจำวัน'!$B34,กวนไส้!K:K)+SUMIF(ผลิต1!$C:$C,'รับ-จ่าย ประจำวัน'!$B34,ผลิต1!K:K)+SUMIF(ผลิต2!$C:$C,'รับ-จ่าย ประจำวัน'!$B34,ผลิต2!K:K)+SUMIF(เส้นแต่งหน้าขนมเค้ก!$C:$C,'รับ-จ่าย ประจำวัน'!$B34,เส้นแต่งหน้าขนมเค้ก!K:K)+SUMIF(แพ็ค!$C:$C,'รับ-จ่าย ประจำวัน'!$B34,แพ็ค!K:K)+SUMIF(ธุรการ!$C:$C,'รับ-จ่าย ประจำวัน'!$B34,ธุรการ!K:K)+SUMIF(เส้นแต่งหน้าขนมปัง!$C:$C,'รับ-จ่าย ประจำวัน'!$B34,เส้นแต่งหน้าขนมปัง!K:K)+SUMIF('วางแผนBC,CJ'!$C:$C,'รับ-จ่าย ประจำวัน'!$B34,'วางแผนBC,CJ'!K:K)+SUMIF(RD!$C:$C,'รับ-จ่าย ประจำวัน'!$B34,RD!K:K)+SUMIF('FG,ออนไล,คัดแยก'!$C:$C,'รับ-จ่าย ประจำวัน'!$B34,'FG,ออนไล,คัดแยก'!K:K)</f>
        <v>600</v>
      </c>
      <c r="AS34" s="16">
        <f>SUMIF(เตรียมส่วนผสม!$C:$C,'รับ-จ่าย ประจำวัน'!$B34,เตรียมส่วนผสม!L:L)+SUMIF(กวนไส้!$C:$C,'รับ-จ่าย ประจำวัน'!$B34,กวนไส้!L:L)+SUMIF(ผลิต1!$C:$C,'รับ-จ่าย ประจำวัน'!$B34,ผลิต1!L:L)+SUMIF(ผลิต2!$C:$C,'รับ-จ่าย ประจำวัน'!$B34,ผลิต2!L:L)+SUMIF(เส้นแต่งหน้าขนมเค้ก!$C:$C,'รับ-จ่าย ประจำวัน'!$B34,เส้นแต่งหน้าขนมเค้ก!L:L)+SUMIF(แพ็ค!$C:$C,'รับ-จ่าย ประจำวัน'!$B34,แพ็ค!L:L)+SUMIF(ธุรการ!$C:$C,'รับ-จ่าย ประจำวัน'!$B34,ธุรการ!L:L)+SUMIF(เส้นแต่งหน้าขนมปัง!$C:$C,'รับ-จ่าย ประจำวัน'!$B34,เส้นแต่งหน้าขนมปัง!L:L)+SUMIF('วางแผนBC,CJ'!$C:$C,'รับ-จ่าย ประจำวัน'!$B34,'วางแผนBC,CJ'!L:L)+SUMIF(RD!$C:$C,'รับ-จ่าย ประจำวัน'!$B34,RD!L:L)+SUMIF('FG,ออนไล,คัดแยก'!$C:$C,'รับ-จ่าย ประจำวัน'!$B34,'FG,ออนไล,คัดแยก'!L:L)</f>
        <v>300</v>
      </c>
      <c r="AT34" s="16">
        <f>SUMIF(เตรียมส่วนผสม!$C:$C,'รับ-จ่าย ประจำวัน'!$B34,เตรียมส่วนผสม!M:M)+SUMIF(กวนไส้!$C:$C,'รับ-จ่าย ประจำวัน'!$B34,กวนไส้!M:M)+SUMIF(ผลิต1!$C:$C,'รับ-จ่าย ประจำวัน'!$B34,ผลิต1!M:M)+SUMIF(ผลิต2!$C:$C,'รับ-จ่าย ประจำวัน'!$B34,ผลิต2!M:M)+SUMIF(เส้นแต่งหน้าขนมเค้ก!$C:$C,'รับ-จ่าย ประจำวัน'!$B34,เส้นแต่งหน้าขนมเค้ก!M:M)+SUMIF(แพ็ค!$C:$C,'รับ-จ่าย ประจำวัน'!$B34,แพ็ค!M:M)+SUMIF(ธุรการ!$C:$C,'รับ-จ่าย ประจำวัน'!$B34,ธุรการ!M:M)+SUMIF(เส้นแต่งหน้าขนมปัง!$C:$C,'รับ-จ่าย ประจำวัน'!$B34,เส้นแต่งหน้าขนมปัง!M:M)+SUMIF('วางแผนBC,CJ'!$C:$C,'รับ-จ่าย ประจำวัน'!$B34,'วางแผนBC,CJ'!M:M)+SUMIF(RD!$C:$C,'รับ-จ่าย ประจำวัน'!$B34,RD!M:M)+SUMIF('FG,ออนไล,คัดแยก'!$C:$C,'รับ-จ่าย ประจำวัน'!$B34,'FG,ออนไล,คัดแยก'!M:M)</f>
        <v>0</v>
      </c>
      <c r="AU34" s="16">
        <f>SUMIF(เตรียมส่วนผสม!$C:$C,'รับ-จ่าย ประจำวัน'!$B34,เตรียมส่วนผสม!N:N)+SUMIF(กวนไส้!$C:$C,'รับ-จ่าย ประจำวัน'!$B34,กวนไส้!N:N)+SUMIF(ผลิต1!$C:$C,'รับ-จ่าย ประจำวัน'!$B34,ผลิต1!N:N)+SUMIF(ผลิต2!$C:$C,'รับ-จ่าย ประจำวัน'!$B34,ผลิต2!N:N)+SUMIF(เส้นแต่งหน้าขนมเค้ก!$C:$C,'รับ-จ่าย ประจำวัน'!$B34,เส้นแต่งหน้าขนมเค้ก!N:N)+SUMIF(แพ็ค!$C:$C,'รับ-จ่าย ประจำวัน'!$B34,แพ็ค!N:N)+SUMIF(ธุรการ!$C:$C,'รับ-จ่าย ประจำวัน'!$B34,ธุรการ!N:N)+SUMIF(เส้นแต่งหน้าขนมปัง!$C:$C,'รับ-จ่าย ประจำวัน'!$B34,เส้นแต่งหน้าขนมปัง!N:N)+SUMIF('วางแผนBC,CJ'!$C:$C,'รับ-จ่าย ประจำวัน'!$B34,'วางแผนBC,CJ'!N:N)+SUMIF(RD!$C:$C,'รับ-จ่าย ประจำวัน'!$B34,RD!N:N)+SUMIF('FG,ออนไล,คัดแยก'!$C:$C,'รับ-จ่าย ประจำวัน'!$B34,'FG,ออนไล,คัดแยก'!N:N)</f>
        <v>600</v>
      </c>
      <c r="AV34" s="16">
        <f>SUMIF(เตรียมส่วนผสม!$C:$C,'รับ-จ่าย ประจำวัน'!$B34,เตรียมส่วนผสม!O:O)+SUMIF(กวนไส้!$C:$C,'รับ-จ่าย ประจำวัน'!$B34,กวนไส้!O:O)+SUMIF(ผลิต1!$C:$C,'รับ-จ่าย ประจำวัน'!$B34,ผลิต1!O:O)+SUMIF(ผลิต2!$C:$C,'รับ-จ่าย ประจำวัน'!$B34,ผลิต2!O:O)+SUMIF(เส้นแต่งหน้าขนมเค้ก!$C:$C,'รับ-จ่าย ประจำวัน'!$B34,เส้นแต่งหน้าขนมเค้ก!O:O)+SUMIF(แพ็ค!$C:$C,'รับ-จ่าย ประจำวัน'!$B34,แพ็ค!O:O)+SUMIF(ธุรการ!$C:$C,'รับ-จ่าย ประจำวัน'!$B34,ธุรการ!O:O)+SUMIF(เส้นแต่งหน้าขนมปัง!$C:$C,'รับ-จ่าย ประจำวัน'!$B34,เส้นแต่งหน้าขนมปัง!O:O)+SUMIF('วางแผนBC,CJ'!$C:$C,'รับ-จ่าย ประจำวัน'!$B34,'วางแผนBC,CJ'!O:O)+SUMIF(RD!$C:$C,'รับ-จ่าย ประจำวัน'!$B34,RD!O:O)+SUMIF('FG,ออนไล,คัดแยก'!$C:$C,'รับ-จ่าย ประจำวัน'!$B34,'FG,ออนไล,คัดแยก'!O:O)</f>
        <v>300</v>
      </c>
      <c r="AW34" s="16">
        <f>SUMIF(เตรียมส่วนผสม!$C:$C,'รับ-จ่าย ประจำวัน'!$B34,เตรียมส่วนผสม!P:P)+SUMIF(กวนไส้!$C:$C,'รับ-จ่าย ประจำวัน'!$B34,กวนไส้!P:P)+SUMIF(ผลิต1!$C:$C,'รับ-จ่าย ประจำวัน'!$B34,ผลิต1!P:P)+SUMIF(ผลิต2!$C:$C,'รับ-จ่าย ประจำวัน'!$B34,ผลิต2!P:P)+SUMIF(เส้นแต่งหน้าขนมเค้ก!$C:$C,'รับ-จ่าย ประจำวัน'!$B34,เส้นแต่งหน้าขนมเค้ก!P:P)+SUMIF(แพ็ค!$C:$C,'รับ-จ่าย ประจำวัน'!$B34,แพ็ค!P:P)+SUMIF(ธุรการ!$C:$C,'รับ-จ่าย ประจำวัน'!$B34,ธุรการ!P:P)+SUMIF(เส้นแต่งหน้าขนมปัง!$C:$C,'รับ-จ่าย ประจำวัน'!$B34,เส้นแต่งหน้าขนมปัง!P:P)+SUMIF('วางแผนBC,CJ'!$C:$C,'รับ-จ่าย ประจำวัน'!$B34,'วางแผนBC,CJ'!P:P)+SUMIF(RD!$C:$C,'รับ-จ่าย ประจำวัน'!$B34,RD!P:P)+SUMIF('FG,ออนไล,คัดแยก'!$C:$C,'รับ-จ่าย ประจำวัน'!$B34,'FG,ออนไล,คัดแยก'!P:P)</f>
        <v>300</v>
      </c>
      <c r="AX34" s="16">
        <f>SUMIF(เตรียมส่วนผสม!$C:$C,'รับ-จ่าย ประจำวัน'!$B34,เตรียมส่วนผสม!Q:Q)+SUMIF(กวนไส้!$C:$C,'รับ-จ่าย ประจำวัน'!$B34,กวนไส้!Q:Q)+SUMIF(ผลิต1!$C:$C,'รับ-จ่าย ประจำวัน'!$B34,ผลิต1!Q:Q)+SUMIF(ผลิต2!$C:$C,'รับ-จ่าย ประจำวัน'!$B34,ผลิต2!Q:Q)+SUMIF(เส้นแต่งหน้าขนมเค้ก!$C:$C,'รับ-จ่าย ประจำวัน'!$B34,เส้นแต่งหน้าขนมเค้ก!Q:Q)+SUMIF(แพ็ค!$C:$C,'รับ-จ่าย ประจำวัน'!$B34,แพ็ค!Q:Q)+SUMIF(ธุรการ!$C:$C,'รับ-จ่าย ประจำวัน'!$B34,ธุรการ!Q:Q)+SUMIF(เส้นแต่งหน้าขนมปัง!$C:$C,'รับ-จ่าย ประจำวัน'!$B34,เส้นแต่งหน้าขนมปัง!Q:Q)+SUMIF('วางแผนBC,CJ'!$C:$C,'รับ-จ่าย ประจำวัน'!$B34,'วางแผนBC,CJ'!Q:Q)+SUMIF(RD!$C:$C,'รับ-จ่าย ประจำวัน'!$B34,RD!Q:Q)+SUMIF('FG,ออนไล,คัดแยก'!$C:$C,'รับ-จ่าย ประจำวัน'!$B34,'FG,ออนไล,คัดแยก'!Q:Q)</f>
        <v>300</v>
      </c>
      <c r="AY34" s="16">
        <f>SUMIF(เตรียมส่วนผสม!$C:$C,'รับ-จ่าย ประจำวัน'!$B34,เตรียมส่วนผสม!R:R)+SUMIF(กวนไส้!$C:$C,'รับ-จ่าย ประจำวัน'!$B34,กวนไส้!R:R)+SUMIF(ผลิต1!$C:$C,'รับ-จ่าย ประจำวัน'!$B34,ผลิต1!R:R)+SUMIF(ผลิต2!$C:$C,'รับ-จ่าย ประจำวัน'!$B34,ผลิต2!R:R)+SUMIF(เส้นแต่งหน้าขนมเค้ก!$C:$C,'รับ-จ่าย ประจำวัน'!$B34,เส้นแต่งหน้าขนมเค้ก!R:R)+SUMIF(แพ็ค!$C:$C,'รับ-จ่าย ประจำวัน'!$B34,แพ็ค!R:R)+SUMIF(ธุรการ!$C:$C,'รับ-จ่าย ประจำวัน'!$B34,ธุรการ!R:R)+SUMIF(เส้นแต่งหน้าขนมปัง!$C:$C,'รับ-จ่าย ประจำวัน'!$B34,เส้นแต่งหน้าขนมปัง!R:R)+SUMIF('วางแผนBC,CJ'!$C:$C,'รับ-จ่าย ประจำวัน'!$B34,'วางแผนBC,CJ'!R:R)+SUMIF(RD!$C:$C,'รับ-จ่าย ประจำวัน'!$B34,RD!R:R)+SUMIF('FG,ออนไล,คัดแยก'!$C:$C,'รับ-จ่าย ประจำวัน'!$B34,'FG,ออนไล,คัดแยก'!R:R)</f>
        <v>300</v>
      </c>
      <c r="AZ34" s="16">
        <f>SUMIF(เตรียมส่วนผสม!$C:$C,'รับ-จ่าย ประจำวัน'!$B34,เตรียมส่วนผสม!S:S)+SUMIF(กวนไส้!$C:$C,'รับ-จ่าย ประจำวัน'!$B34,กวนไส้!S:S)+SUMIF(ผลิต1!$C:$C,'รับ-จ่าย ประจำวัน'!$B34,ผลิต1!S:S)+SUMIF(ผลิต2!$C:$C,'รับ-จ่าย ประจำวัน'!$B34,ผลิต2!S:S)+SUMIF(เส้นแต่งหน้าขนมเค้ก!$C:$C,'รับ-จ่าย ประจำวัน'!$B34,เส้นแต่งหน้าขนมเค้ก!S:S)+SUMIF(แพ็ค!$C:$C,'รับ-จ่าย ประจำวัน'!$B34,แพ็ค!S:S)+SUMIF(ธุรการ!$C:$C,'รับ-จ่าย ประจำวัน'!$B34,ธุรการ!S:S)+SUMIF(เส้นแต่งหน้าขนมปัง!$C:$C,'รับ-จ่าย ประจำวัน'!$B34,เส้นแต่งหน้าขนมปัง!S:S)+SUMIF('วางแผนBC,CJ'!$C:$C,'รับ-จ่าย ประจำวัน'!$B34,'วางแผนBC,CJ'!S:S)+SUMIF(RD!$C:$C,'รับ-จ่าย ประจำวัน'!$B34,RD!S:S)+SUMIF('FG,ออนไล,คัดแยก'!$C:$C,'รับ-จ่าย ประจำวัน'!$B34,'FG,ออนไล,คัดแยก'!S:S)</f>
        <v>600</v>
      </c>
      <c r="BA34" s="16">
        <f>SUMIF(เตรียมส่วนผสม!$C:$C,'รับ-จ่าย ประจำวัน'!$B34,เตรียมส่วนผสม!T:T)+SUMIF(กวนไส้!$C:$C,'รับ-จ่าย ประจำวัน'!$B34,กวนไส้!T:T)+SUMIF(ผลิต1!$C:$C,'รับ-จ่าย ประจำวัน'!$B34,ผลิต1!T:T)+SUMIF(ผลิต2!$C:$C,'รับ-จ่าย ประจำวัน'!$B34,ผลิต2!T:T)+SUMIF(เส้นแต่งหน้าขนมเค้ก!$C:$C,'รับ-จ่าย ประจำวัน'!$B34,เส้นแต่งหน้าขนมเค้ก!T:T)+SUMIF(แพ็ค!$C:$C,'รับ-จ่าย ประจำวัน'!$B34,แพ็ค!T:T)+SUMIF(ธุรการ!$C:$C,'รับ-จ่าย ประจำวัน'!$B34,ธุรการ!T:T)+SUMIF(เส้นแต่งหน้าขนมปัง!$C:$C,'รับ-จ่าย ประจำวัน'!$B34,เส้นแต่งหน้าขนมปัง!T:T)+SUMIF('วางแผนBC,CJ'!$C:$C,'รับ-จ่าย ประจำวัน'!$B34,'วางแผนBC,CJ'!T:T)+SUMIF(RD!$C:$C,'รับ-จ่าย ประจำวัน'!$B34,RD!T:T)+SUMIF('FG,ออนไล,คัดแยก'!$C:$C,'รับ-จ่าย ประจำวัน'!$B34,'FG,ออนไล,คัดแยก'!T:T)</f>
        <v>0</v>
      </c>
      <c r="BB34" s="16">
        <f>SUMIF(เตรียมส่วนผสม!$C:$C,'รับ-จ่าย ประจำวัน'!$B34,เตรียมส่วนผสม!U:U)+SUMIF(กวนไส้!$C:$C,'รับ-จ่าย ประจำวัน'!$B34,กวนไส้!U:U)+SUMIF(ผลิต1!$C:$C,'รับ-จ่าย ประจำวัน'!$B34,ผลิต1!U:U)+SUMIF(ผลิต2!$C:$C,'รับ-จ่าย ประจำวัน'!$B34,ผลิต2!U:U)+SUMIF(เส้นแต่งหน้าขนมเค้ก!$C:$C,'รับ-จ่าย ประจำวัน'!$B34,เส้นแต่งหน้าขนมเค้ก!U:U)+SUMIF(แพ็ค!$C:$C,'รับ-จ่าย ประจำวัน'!$B34,แพ็ค!U:U)+SUMIF(ธุรการ!$C:$C,'รับ-จ่าย ประจำวัน'!$B34,ธุรการ!U:U)+SUMIF(เส้นแต่งหน้าขนมปัง!$C:$C,'รับ-จ่าย ประจำวัน'!$B34,เส้นแต่งหน้าขนมปัง!U:U)+SUMIF('วางแผนBC,CJ'!$C:$C,'รับ-จ่าย ประจำวัน'!$B34,'วางแผนBC,CJ'!U:U)+SUMIF(RD!$C:$C,'รับ-จ่าย ประจำวัน'!$B34,RD!U:U)+SUMIF('FG,ออนไล,คัดแยก'!$C:$C,'รับ-จ่าย ประจำวัน'!$B34,'FG,ออนไล,คัดแยก'!U:U)</f>
        <v>600</v>
      </c>
      <c r="BC34" s="16">
        <f>SUMIF(เตรียมส่วนผสม!$C:$C,'รับ-จ่าย ประจำวัน'!$B34,เตรียมส่วนผสม!V:V)+SUMIF(กวนไส้!$C:$C,'รับ-จ่าย ประจำวัน'!$B34,กวนไส้!V:V)+SUMIF(ผลิต1!$C:$C,'รับ-จ่าย ประจำวัน'!$B34,ผลิต1!V:V)+SUMIF(ผลิต2!$C:$C,'รับ-จ่าย ประจำวัน'!$B34,ผลิต2!V:V)+SUMIF(เส้นแต่งหน้าขนมเค้ก!$C:$C,'รับ-จ่าย ประจำวัน'!$B34,เส้นแต่งหน้าขนมเค้ก!V:V)+SUMIF(แพ็ค!$C:$C,'รับ-จ่าย ประจำวัน'!$B34,แพ็ค!V:V)+SUMIF(ธุรการ!$C:$C,'รับ-จ่าย ประจำวัน'!$B34,ธุรการ!V:V)+SUMIF(เส้นแต่งหน้าขนมปัง!$C:$C,'รับ-จ่าย ประจำวัน'!$B34,เส้นแต่งหน้าขนมปัง!V:V)+SUMIF('วางแผนBC,CJ'!$C:$C,'รับ-จ่าย ประจำวัน'!$B34,'วางแผนBC,CJ'!V:V)+SUMIF(RD!$C:$C,'รับ-จ่าย ประจำวัน'!$B34,RD!V:V)+SUMIF('FG,ออนไล,คัดแยก'!$C:$C,'รับ-จ่าย ประจำวัน'!$B34,'FG,ออนไล,คัดแยก'!V:V)</f>
        <v>600</v>
      </c>
      <c r="BD34" s="16">
        <f>SUMIF(เตรียมส่วนผสม!$C:$C,'รับ-จ่าย ประจำวัน'!$B34,เตรียมส่วนผสม!W:W)+SUMIF(กวนไส้!$C:$C,'รับ-จ่าย ประจำวัน'!$B34,กวนไส้!W:W)+SUMIF(ผลิต1!$C:$C,'รับ-จ่าย ประจำวัน'!$B34,ผลิต1!W:W)+SUMIF(ผลิต2!$C:$C,'รับ-จ่าย ประจำวัน'!$B34,ผลิต2!W:W)+SUMIF(เส้นแต่งหน้าขนมเค้ก!$C:$C,'รับ-จ่าย ประจำวัน'!$B34,เส้นแต่งหน้าขนมเค้ก!W:W)+SUMIF(แพ็ค!$C:$C,'รับ-จ่าย ประจำวัน'!$B34,แพ็ค!W:W)+SUMIF(ธุรการ!$C:$C,'รับ-จ่าย ประจำวัน'!$B34,ธุรการ!W:W)+SUMIF(เส้นแต่งหน้าขนมปัง!$C:$C,'รับ-จ่าย ประจำวัน'!$B34,เส้นแต่งหน้าขนมปัง!W:W)+SUMIF('วางแผนBC,CJ'!$C:$C,'รับ-จ่าย ประจำวัน'!$B34,'วางแผนBC,CJ'!W:W)+SUMIF(RD!$C:$C,'รับ-จ่าย ประจำวัน'!$B34,RD!W:W)+SUMIF('FG,ออนไล,คัดแยก'!$C:$C,'รับ-จ่าย ประจำวัน'!$B34,'FG,ออนไล,คัดแยก'!W:W)</f>
        <v>300</v>
      </c>
      <c r="BE34" s="16">
        <f>SUMIF(เตรียมส่วนผสม!$C:$C,'รับ-จ่าย ประจำวัน'!$B34,เตรียมส่วนผสม!X:X)+SUMIF(กวนไส้!$C:$C,'รับ-จ่าย ประจำวัน'!$B34,กวนไส้!X:X)+SUMIF(ผลิต1!$C:$C,'รับ-จ่าย ประจำวัน'!$B34,ผลิต1!X:X)+SUMIF(ผลิต2!$C:$C,'รับ-จ่าย ประจำวัน'!$B34,ผลิต2!X:X)+SUMIF(เส้นแต่งหน้าขนมเค้ก!$C:$C,'รับ-จ่าย ประจำวัน'!$B34,เส้นแต่งหน้าขนมเค้ก!X:X)+SUMIF(แพ็ค!$C:$C,'รับ-จ่าย ประจำวัน'!$B34,แพ็ค!X:X)+SUMIF(ธุรการ!$C:$C,'รับ-จ่าย ประจำวัน'!$B34,ธุรการ!X:X)+SUMIF(เส้นแต่งหน้าขนมปัง!$C:$C,'รับ-จ่าย ประจำวัน'!$B34,เส้นแต่งหน้าขนมปัง!X:X)+SUMIF('วางแผนBC,CJ'!$C:$C,'รับ-จ่าย ประจำวัน'!$B34,'วางแผนBC,CJ'!X:X)+SUMIF(RD!$C:$C,'รับ-จ่าย ประจำวัน'!$B34,RD!X:X)+SUMIF('FG,ออนไล,คัดแยก'!$C:$C,'รับ-จ่าย ประจำวัน'!$B34,'FG,ออนไล,คัดแยก'!X:X)</f>
        <v>0</v>
      </c>
      <c r="BF34" s="16">
        <f>SUMIF(เตรียมส่วนผสม!$C:$C,'รับ-จ่าย ประจำวัน'!$B34,เตรียมส่วนผสม!Y:Y)+SUMIF(กวนไส้!$C:$C,'รับ-จ่าย ประจำวัน'!$B34,กวนไส้!Y:Y)+SUMIF(ผลิต1!$C:$C,'รับ-จ่าย ประจำวัน'!$B34,ผลิต1!Y:Y)+SUMIF(ผลิต2!$C:$C,'รับ-จ่าย ประจำวัน'!$B34,ผลิต2!Y:Y)+SUMIF(เส้นแต่งหน้าขนมเค้ก!$C:$C,'รับ-จ่าย ประจำวัน'!$B34,เส้นแต่งหน้าขนมเค้ก!Y:Y)+SUMIF(แพ็ค!$C:$C,'รับ-จ่าย ประจำวัน'!$B34,แพ็ค!Y:Y)+SUMIF(ธุรการ!$C:$C,'รับ-จ่าย ประจำวัน'!$B34,ธุรการ!Y:Y)+SUMIF(เส้นแต่งหน้าขนมปัง!$C:$C,'รับ-จ่าย ประจำวัน'!$B34,เส้นแต่งหน้าขนมปัง!Y:Y)+SUMIF('วางแผนBC,CJ'!$C:$C,'รับ-จ่าย ประจำวัน'!$B34,'วางแผนBC,CJ'!Y:Y)+SUMIF(RD!$C:$C,'รับ-จ่าย ประจำวัน'!$B34,RD!Y:Y)+SUMIF('FG,ออนไล,คัดแยก'!$C:$C,'รับ-จ่าย ประจำวัน'!$B34,'FG,ออนไล,คัดแยก'!Y:Y)</f>
        <v>600</v>
      </c>
      <c r="BG34" s="16">
        <f>SUMIF(เตรียมส่วนผสม!$C:$C,'รับ-จ่าย ประจำวัน'!$B34,เตรียมส่วนผสม!Z:Z)+SUMIF(กวนไส้!$C:$C,'รับ-จ่าย ประจำวัน'!$B34,กวนไส้!Z:Z)+SUMIF(ผลิต1!$C:$C,'รับ-จ่าย ประจำวัน'!$B34,ผลิต1!Z:Z)+SUMIF(ผลิต2!$C:$C,'รับ-จ่าย ประจำวัน'!$B34,ผลิต2!Z:Z)+SUMIF(เส้นแต่งหน้าขนมเค้ก!$C:$C,'รับ-จ่าย ประจำวัน'!$B34,เส้นแต่งหน้าขนมเค้ก!Z:Z)+SUMIF(แพ็ค!$C:$C,'รับ-จ่าย ประจำวัน'!$B34,แพ็ค!Z:Z)+SUMIF(ธุรการ!$C:$C,'รับ-จ่าย ประจำวัน'!$B34,ธุรการ!Z:Z)+SUMIF(เส้นแต่งหน้าขนมปัง!$C:$C,'รับ-จ่าย ประจำวัน'!$B34,เส้นแต่งหน้าขนมปัง!Z:Z)+SUMIF('วางแผนBC,CJ'!$C:$C,'รับ-จ่าย ประจำวัน'!$B34,'วางแผนBC,CJ'!Z:Z)+SUMIF(RD!$C:$C,'รับ-จ่าย ประจำวัน'!$B34,RD!Z:Z)+SUMIF('FG,ออนไล,คัดแยก'!$C:$C,'รับ-จ่าย ประจำวัน'!$B34,'FG,ออนไล,คัดแยก'!Z:Z)</f>
        <v>300</v>
      </c>
      <c r="BH34" s="16">
        <f>SUMIF(เตรียมส่วนผสม!$C:$C,'รับ-จ่าย ประจำวัน'!$B34,เตรียมส่วนผสม!AA:AA)+SUMIF(กวนไส้!$C:$C,'รับ-จ่าย ประจำวัน'!$B34,กวนไส้!AA:AA)+SUMIF(ผลิต1!$C:$C,'รับ-จ่าย ประจำวัน'!$B34,ผลิต1!AA:AA)+SUMIF(ผลิต2!$C:$C,'รับ-จ่าย ประจำวัน'!$B34,ผลิต2!AA:AA)+SUMIF(เส้นแต่งหน้าขนมเค้ก!$C:$C,'รับ-จ่าย ประจำวัน'!$B34,เส้นแต่งหน้าขนมเค้ก!AA:AA)+SUMIF(แพ็ค!$C:$C,'รับ-จ่าย ประจำวัน'!$B34,แพ็ค!AA:AA)+SUMIF(ธุรการ!$C:$C,'รับ-จ่าย ประจำวัน'!$B34,ธุรการ!AA:AA)+SUMIF(เส้นแต่งหน้าขนมปัง!$C:$C,'รับ-จ่าย ประจำวัน'!$B34,เส้นแต่งหน้าขนมปัง!AA:AA)+SUMIF('วางแผนBC,CJ'!$C:$C,'รับ-จ่าย ประจำวัน'!$B34,'วางแผนBC,CJ'!AA:AA)+SUMIF(RD!$C:$C,'รับ-จ่าย ประจำวัน'!$B34,RD!AA:AA)+SUMIF('FG,ออนไล,คัดแยก'!$C:$C,'รับ-จ่าย ประจำวัน'!$B34,'FG,ออนไล,คัดแยก'!AA:AA)</f>
        <v>0</v>
      </c>
      <c r="BI34" s="16">
        <f>SUMIF(เตรียมส่วนผสม!$C:$C,'รับ-จ่าย ประจำวัน'!$B34,เตรียมส่วนผสม!AB:AB)+SUMIF(กวนไส้!$C:$C,'รับ-จ่าย ประจำวัน'!$B34,กวนไส้!AB:AB)+SUMIF(ผลิต1!$C:$C,'รับ-จ่าย ประจำวัน'!$B34,ผลิต1!AB:AB)+SUMIF(ผลิต2!$C:$C,'รับ-จ่าย ประจำวัน'!$B34,ผลิต2!AB:AB)+SUMIF(เส้นแต่งหน้าขนมเค้ก!$C:$C,'รับ-จ่าย ประจำวัน'!$B34,เส้นแต่งหน้าขนมเค้ก!AB:AB)+SUMIF(แพ็ค!$C:$C,'รับ-จ่าย ประจำวัน'!$B34,แพ็ค!AB:AB)+SUMIF(ธุรการ!$C:$C,'รับ-จ่าย ประจำวัน'!$B34,ธุรการ!AB:AB)+SUMIF(เส้นแต่งหน้าขนมปัง!$C:$C,'รับ-จ่าย ประจำวัน'!$B34,เส้นแต่งหน้าขนมปัง!AB:AB)+SUMIF('วางแผนBC,CJ'!$C:$C,'รับ-จ่าย ประจำวัน'!$B34,'วางแผนBC,CJ'!AB:AB)+SUMIF(RD!$C:$C,'รับ-จ่าย ประจำวัน'!$B34,RD!AB:AB)+SUMIF('FG,ออนไล,คัดแยก'!$C:$C,'รับ-จ่าย ประจำวัน'!$B34,'FG,ออนไล,คัดแยก'!AB:AB)</f>
        <v>300</v>
      </c>
      <c r="BJ34" s="16">
        <f>SUMIF(เตรียมส่วนผสม!$C:$C,'รับ-จ่าย ประจำวัน'!$B34,เตรียมส่วนผสม!AC:AC)+SUMIF(กวนไส้!$C:$C,'รับ-จ่าย ประจำวัน'!$B34,กวนไส้!AC:AC)+SUMIF(ผลิต1!$C:$C,'รับ-จ่าย ประจำวัน'!$B34,ผลิต1!AC:AC)+SUMIF(ผลิต2!$C:$C,'รับ-จ่าย ประจำวัน'!$B34,ผลิต2!AC:AC)+SUMIF(เส้นแต่งหน้าขนมเค้ก!$C:$C,'รับ-จ่าย ประจำวัน'!$B34,เส้นแต่งหน้าขนมเค้ก!AC:AC)+SUMIF(แพ็ค!$C:$C,'รับ-จ่าย ประจำวัน'!$B34,แพ็ค!AC:AC)+SUMIF(ธุรการ!$C:$C,'รับ-จ่าย ประจำวัน'!$B34,ธุรการ!AC:AC)+SUMIF(เส้นแต่งหน้าขนมปัง!$C:$C,'รับ-จ่าย ประจำวัน'!$B34,เส้นแต่งหน้าขนมปัง!AC:AC)+SUMIF('วางแผนBC,CJ'!$C:$C,'รับ-จ่าย ประจำวัน'!$B34,'วางแผนBC,CJ'!AC:AC)+SUMIF(RD!$C:$C,'รับ-จ่าย ประจำวัน'!$B34,RD!AC:AC)+SUMIF('FG,ออนไล,คัดแยก'!$C:$C,'รับ-จ่าย ประจำวัน'!$B34,'FG,ออนไล,คัดแยก'!AC:AC)</f>
        <v>300</v>
      </c>
      <c r="BK34" s="16">
        <f>SUMIF(เตรียมส่วนผสม!$C:$C,'รับ-จ่าย ประจำวัน'!$B34,เตรียมส่วนผสม!AD:AD)+SUMIF(กวนไส้!$C:$C,'รับ-จ่าย ประจำวัน'!$B34,กวนไส้!AD:AD)+SUMIF(ผลิต1!$C:$C,'รับ-จ่าย ประจำวัน'!$B34,ผลิต1!AD:AD)+SUMIF(ผลิต2!$C:$C,'รับ-จ่าย ประจำวัน'!$B34,ผลิต2!AD:AD)+SUMIF(เส้นแต่งหน้าขนมเค้ก!$C:$C,'รับ-จ่าย ประจำวัน'!$B34,เส้นแต่งหน้าขนมเค้ก!AD:AD)+SUMIF(แพ็ค!$C:$C,'รับ-จ่าย ประจำวัน'!$B34,แพ็ค!AD:AD)+SUMIF(ธุรการ!$C:$C,'รับ-จ่าย ประจำวัน'!$B34,ธุรการ!AD:AD)+SUMIF(เส้นแต่งหน้าขนมปัง!$C:$C,'รับ-จ่าย ประจำวัน'!$B34,เส้นแต่งหน้าขนมปัง!AD:AD)+SUMIF('วางแผนBC,CJ'!$C:$C,'รับ-จ่าย ประจำวัน'!$B34,'วางแผนBC,CJ'!AD:AD)+SUMIF(RD!$C:$C,'รับ-จ่าย ประจำวัน'!$B34,RD!AD:AD)+SUMIF('FG,ออนไล,คัดแยก'!$C:$C,'รับ-จ่าย ประจำวัน'!$B34,'FG,ออนไล,คัดแยก'!AD:AD)</f>
        <v>300</v>
      </c>
      <c r="BL34" s="16">
        <f>SUMIF(เตรียมส่วนผสม!$C:$C,'รับ-จ่าย ประจำวัน'!$B34,เตรียมส่วนผสม!AE:AE)+SUMIF(กวนไส้!$C:$C,'รับ-จ่าย ประจำวัน'!$B34,กวนไส้!AE:AE)+SUMIF(ผลิต1!$C:$C,'รับ-จ่าย ประจำวัน'!$B34,ผลิต1!AE:AE)+SUMIF(ผลิต2!$C:$C,'รับ-จ่าย ประจำวัน'!$B34,ผลิต2!AE:AE)+SUMIF(เส้นแต่งหน้าขนมเค้ก!$C:$C,'รับ-จ่าย ประจำวัน'!$B34,เส้นแต่งหน้าขนมเค้ก!AE:AE)+SUMIF(แพ็ค!$C:$C,'รับ-จ่าย ประจำวัน'!$B34,แพ็ค!AE:AE)+SUMIF(ธุรการ!$C:$C,'รับ-จ่าย ประจำวัน'!$B34,ธุรการ!AE:AE)+SUMIF(เส้นแต่งหน้าขนมปัง!$C:$C,'รับ-จ่าย ประจำวัน'!$B34,เส้นแต่งหน้าขนมปัง!AE:AE)+SUMIF('วางแผนBC,CJ'!$C:$C,'รับ-จ่าย ประจำวัน'!$B34,'วางแผนBC,CJ'!AE:AE)+SUMIF(RD!$C:$C,'รับ-จ่าย ประจำวัน'!$B34,RD!AE:AE)+SUMIF('FG,ออนไล,คัดแยก'!$C:$C,'รับ-จ่าย ประจำวัน'!$B34,'FG,ออนไล,คัดแยก'!AE:AE)</f>
        <v>300</v>
      </c>
      <c r="BM34" s="16">
        <f>SUMIF(เตรียมส่วนผสม!$C:$C,'รับ-จ่าย ประจำวัน'!$B34,เตรียมส่วนผสม!AF:AF)+SUMIF(กวนไส้!$C:$C,'รับ-จ่าย ประจำวัน'!$B34,กวนไส้!AF:AF)+SUMIF(ผลิต1!$C:$C,'รับ-จ่าย ประจำวัน'!$B34,ผลิต1!AF:AF)+SUMIF(ผลิต2!$C:$C,'รับ-จ่าย ประจำวัน'!$B34,ผลิต2!AF:AF)+SUMIF(เส้นแต่งหน้าขนมเค้ก!$C:$C,'รับ-จ่าย ประจำวัน'!$B34,เส้นแต่งหน้าขนมเค้ก!AF:AF)+SUMIF(แพ็ค!$C:$C,'รับ-จ่าย ประจำวัน'!$B34,แพ็ค!AF:AF)+SUMIF(ธุรการ!$C:$C,'รับ-จ่าย ประจำวัน'!$B34,ธุรการ!AF:AF)+SUMIF(เส้นแต่งหน้าขนมปัง!$C:$C,'รับ-จ่าย ประจำวัน'!$B34,เส้นแต่งหน้าขนมปัง!AF:AF)+SUMIF('วางแผนBC,CJ'!$C:$C,'รับ-จ่าย ประจำวัน'!$B34,'วางแผนBC,CJ'!AF:AF)+SUMIF(RD!$C:$C,'รับ-จ่าย ประจำวัน'!$B34,RD!AF:AF)+SUMIF('FG,ออนไล,คัดแยก'!$C:$C,'รับ-จ่าย ประจำวัน'!$B34,'FG,ออนไล,คัดแยก'!AF:AF)</f>
        <v>300</v>
      </c>
      <c r="BN34" s="16">
        <f>SUMIF(เตรียมส่วนผสม!$C:$C,'รับ-จ่าย ประจำวัน'!$B34,เตรียมส่วนผสม!AG:AG)+SUMIF(กวนไส้!$C:$C,'รับ-จ่าย ประจำวัน'!$B34,กวนไส้!AG:AG)+SUMIF(ผลิต1!$C:$C,'รับ-จ่าย ประจำวัน'!$B34,ผลิต1!AG:AG)+SUMIF(ผลิต2!$C:$C,'รับ-จ่าย ประจำวัน'!$B34,ผลิต2!AG:AG)+SUMIF(เส้นแต่งหน้าขนมเค้ก!$C:$C,'รับ-จ่าย ประจำวัน'!$B34,เส้นแต่งหน้าขนมเค้ก!AG:AG)+SUMIF(แพ็ค!$C:$C,'รับ-จ่าย ประจำวัน'!$B34,แพ็ค!AG:AG)+SUMIF(ธุรการ!$C:$C,'รับ-จ่าย ประจำวัน'!$B34,ธุรการ!AG:AG)+SUMIF(เส้นแต่งหน้าขนมปัง!$C:$C,'รับ-จ่าย ประจำวัน'!$B34,เส้นแต่งหน้าขนมปัง!AG:AG)+SUMIF('วางแผนBC,CJ'!$C:$C,'รับ-จ่าย ประจำวัน'!$B34,'วางแผนBC,CJ'!AG:AG)+SUMIF(RD!$C:$C,'รับ-จ่าย ประจำวัน'!$B34,RD!AG:AG)+SUMIF('FG,ออนไล,คัดแยก'!$C:$C,'รับ-จ่าย ประจำวัน'!$B34,'FG,ออนไล,คัดแยก'!AG:AG)</f>
        <v>600</v>
      </c>
      <c r="BO34" s="16">
        <f>SUMIF(เตรียมส่วนผสม!$C:$C,'รับ-จ่าย ประจำวัน'!$B34,เตรียมส่วนผสม!AH:AH)+SUMIF(กวนไส้!$C:$C,'รับ-จ่าย ประจำวัน'!$B34,กวนไส้!AH:AH)+SUMIF(ผลิต1!$C:$C,'รับ-จ่าย ประจำวัน'!$B34,ผลิต1!AH:AH)+SUMIF(ผลิต2!$C:$C,'รับ-จ่าย ประจำวัน'!$B34,ผลิต2!AH:AH)+SUMIF(เส้นแต่งหน้าขนมเค้ก!$C:$C,'รับ-จ่าย ประจำวัน'!$B34,เส้นแต่งหน้าขนมเค้ก!AH:AH)+SUMIF(แพ็ค!$C:$C,'รับ-จ่าย ประจำวัน'!$B34,แพ็ค!AH:AH)+SUMIF(ธุรการ!$C:$C,'รับ-จ่าย ประจำวัน'!$B34,ธุรการ!AH:AH)+SUMIF(เส้นแต่งหน้าขนมปัง!$C:$C,'รับ-จ่าย ประจำวัน'!$B34,เส้นแต่งหน้าขนมปัง!AH:AH)+SUMIF('วางแผนBC,CJ'!$C:$C,'รับ-จ่าย ประจำวัน'!$B34,'วางแผนBC,CJ'!AH:AH)+SUMIF(RD!$C:$C,'รับ-จ่าย ประจำวัน'!$B34,RD!AH:AH)+SUMIF('FG,ออนไล,คัดแยก'!$C:$C,'รับ-จ่าย ประจำวัน'!$B34,'FG,ออนไล,คัดแยก'!AH:AH)</f>
        <v>0</v>
      </c>
      <c r="BP34" s="16">
        <f>SUMIF(เตรียมส่วนผสม!$C:$C,'รับ-จ่าย ประจำวัน'!$B34,เตรียมส่วนผสม!AI:AI)+SUMIF(กวนไส้!$C:$C,'รับ-จ่าย ประจำวัน'!$B34,กวนไส้!AI:AI)+SUMIF(ผลิต1!$C:$C,'รับ-จ่าย ประจำวัน'!$B34,ผลิต1!AI:AI)+SUMIF(ผลิต2!$C:$C,'รับ-จ่าย ประจำวัน'!$B34,ผลิต2!AI:AI)+SUMIF(เส้นแต่งหน้าขนมเค้ก!$C:$C,'รับ-จ่าย ประจำวัน'!$B34,เส้นแต่งหน้าขนมเค้ก!AI:AI)+SUMIF(แพ็ค!$C:$C,'รับ-จ่าย ประจำวัน'!$B34,แพ็ค!AI:AI)+SUMIF(ธุรการ!$C:$C,'รับ-จ่าย ประจำวัน'!$B34,ธุรการ!AI:AI)+SUMIF(เส้นแต่งหน้าขนมปัง!$C:$C,'รับ-จ่าย ประจำวัน'!$B34,เส้นแต่งหน้าขนมปัง!AI:AI)+SUMIF('วางแผนBC,CJ'!$C:$C,'รับ-จ่าย ประจำวัน'!$B34,'วางแผนBC,CJ'!AI:AI)+SUMIF(RD!$C:$C,'รับ-จ่าย ประจำวัน'!$B34,RD!AI:AI)+SUMIF('FG,ออนไล,คัดแยก'!$C:$C,'รับ-จ่าย ประจำวัน'!$B34,'FG,ออนไล,คัดแยก'!AI:AI)</f>
        <v>600</v>
      </c>
      <c r="BQ34" s="16">
        <f>SUMIF(เตรียมส่วนผสม!$C:$C,'รับ-จ่าย ประจำวัน'!$B34,เตรียมส่วนผสม!AJ:AJ)+SUMIF(กวนไส้!$C:$C,'รับ-จ่าย ประจำวัน'!$B34,กวนไส้!AJ:AJ)+SUMIF(ผลิต1!$C:$C,'รับ-จ่าย ประจำวัน'!$B34,ผลิต1!AJ:AJ)+SUMIF(ผลิต2!$C:$C,'รับ-จ่าย ประจำวัน'!$B34,ผลิต2!AJ:AJ)+SUMIF(เส้นแต่งหน้าขนมเค้ก!$C:$C,'รับ-จ่าย ประจำวัน'!$B34,เส้นแต่งหน้าขนมเค้ก!AJ:AJ)+SUMIF(แพ็ค!$C:$C,'รับ-จ่าย ประจำวัน'!$B34,แพ็ค!AJ:AJ)+SUMIF(ธุรการ!$C:$C,'รับ-จ่าย ประจำวัน'!$B34,ธุรการ!AJ:AJ)+SUMIF(เส้นแต่งหน้าขนมปัง!$C:$C,'รับ-จ่าย ประจำวัน'!$B34,เส้นแต่งหน้าขนมปัง!AJ:AJ)+SUMIF('วางแผนBC,CJ'!$C:$C,'รับ-จ่าย ประจำวัน'!$B34,'วางแผนBC,CJ'!AJ:AJ)+SUMIF(RD!$C:$C,'รับ-จ่าย ประจำวัน'!$B34,RD!AJ:AJ)+SUMIF('FG,ออนไล,คัดแยก'!$C:$C,'รับ-จ่าย ประจำวัน'!$B34,'FG,ออนไล,คัดแยก'!AJ:AJ)</f>
        <v>0</v>
      </c>
      <c r="BR34" s="16">
        <f>SUMIF(เตรียมส่วนผสม!$C:$C,'รับ-จ่าย ประจำวัน'!$B34,เตรียมส่วนผสม!AK:AK)+SUMIF(กวนไส้!$C:$C,'รับ-จ่าย ประจำวัน'!$B34,กวนไส้!AK:AK)+SUMIF(ผลิต1!$C:$C,'รับ-จ่าย ประจำวัน'!$B34,ผลิต1!AK:AK)+SUMIF(ผลิต2!$C:$C,'รับ-จ่าย ประจำวัน'!$B34,ผลิต2!AK:AK)+SUMIF(เส้นแต่งหน้าขนมเค้ก!$C:$C,'รับ-จ่าย ประจำวัน'!$B34,เส้นแต่งหน้าขนมเค้ก!AK:AK)+SUMIF(แพ็ค!$C:$C,'รับ-จ่าย ประจำวัน'!$B34,แพ็ค!AK:AK)+SUMIF(ธุรการ!$C:$C,'รับ-จ่าย ประจำวัน'!$B34,ธุรการ!AK:AK)+SUMIF(เส้นแต่งหน้าขนมปัง!$C:$C,'รับ-จ่าย ประจำวัน'!$B34,เส้นแต่งหน้าขนมปัง!AK:AK)+SUMIF('วางแผนBC,CJ'!$C:$C,'รับ-จ่าย ประจำวัน'!$B34,'วางแผนBC,CJ'!AK:AK)+SUMIF(RD!$C:$C,'รับ-จ่าย ประจำวัน'!$B34,RD!AK:AK)+SUMIF('FG,ออนไล,คัดแยก'!$C:$C,'รับ-จ่าย ประจำวัน'!$B34,'FG,ออนไล,คัดแยก'!AK:AK)</f>
        <v>600</v>
      </c>
      <c r="BS34" s="16">
        <f>SUMIF(เตรียมส่วนผสม!$C:$C,'รับ-จ่าย ประจำวัน'!$B34,เตรียมส่วนผสม!AL:AL)+SUMIF(กวนไส้!$C:$C,'รับ-จ่าย ประจำวัน'!$B34,กวนไส้!AL:AL)+SUMIF(ผลิต1!$C:$C,'รับ-จ่าย ประจำวัน'!$B34,ผลิต1!AL:AL)+SUMIF(ผลิต2!$C:$C,'รับ-จ่าย ประจำวัน'!$B34,ผลิต2!AL:AL)+SUMIF(เส้นแต่งหน้าขนมเค้ก!$C:$C,'รับ-จ่าย ประจำวัน'!$B34,เส้นแต่งหน้าขนมเค้ก!AL:AL)+SUMIF(แพ็ค!$C:$C,'รับ-จ่าย ประจำวัน'!$B34,แพ็ค!AL:AL)+SUMIF(ธุรการ!$C:$C,'รับ-จ่าย ประจำวัน'!$B34,ธุรการ!AL:AL)+SUMIF(เส้นแต่งหน้าขนมปัง!$C:$C,'รับ-จ่าย ประจำวัน'!$B34,เส้นแต่งหน้าขนมปัง!AL:AL)+SUMIF('วางแผนBC,CJ'!$C:$C,'รับ-จ่าย ประจำวัน'!$B34,'วางแผนBC,CJ'!AL:AL)+SUMIF(RD!$C:$C,'รับ-จ่าย ประจำวัน'!$B34,RD!AL:AL)+SUMIF('FG,ออนไล,คัดแยก'!$C:$C,'รับ-จ่าย ประจำวัน'!$B34,'FG,ออนไล,คัดแยก'!AL:AL)</f>
        <v>0</v>
      </c>
      <c r="BT34" s="18">
        <f t="shared" si="1"/>
        <v>9900</v>
      </c>
      <c r="BU34" s="116"/>
      <c r="BV34" s="146">
        <f t="shared" si="2"/>
        <v>24300</v>
      </c>
      <c r="BW34" s="183">
        <v>30</v>
      </c>
      <c r="BX34" s="172">
        <f t="shared" si="12"/>
        <v>330</v>
      </c>
      <c r="BY34" s="188">
        <f t="shared" si="3"/>
        <v>73.63636363636364</v>
      </c>
      <c r="BZ34" s="180">
        <f t="shared" ca="1" si="4"/>
        <v>46276.63636363636</v>
      </c>
      <c r="CA34" s="93"/>
      <c r="CB34" s="93"/>
      <c r="CC34" s="93"/>
      <c r="CD34" s="93"/>
      <c r="CE34" s="93"/>
      <c r="CF34" s="93"/>
      <c r="CG34" s="93"/>
      <c r="CH34" s="93"/>
      <c r="CI34" s="93"/>
      <c r="CJ34" s="94"/>
      <c r="CK34" s="9">
        <f t="shared" si="5"/>
        <v>24300</v>
      </c>
    </row>
    <row r="35" spans="1:91" x14ac:dyDescent="0.5">
      <c r="A35" s="149"/>
      <c r="B35" s="34">
        <v>1020501038</v>
      </c>
      <c r="C35" s="33" t="s">
        <v>1798</v>
      </c>
      <c r="D35" s="141" t="s">
        <v>61</v>
      </c>
      <c r="E35" s="25"/>
      <c r="F35" s="132"/>
      <c r="G35" s="25"/>
      <c r="H35" s="12">
        <v>31500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25"/>
      <c r="T35" s="25"/>
      <c r="U35" s="25"/>
      <c r="V35" s="25"/>
      <c r="W35" s="25"/>
      <c r="X35" s="25"/>
      <c r="Y35" s="25"/>
      <c r="Z35" s="25">
        <v>14100</v>
      </c>
      <c r="AA35" s="25"/>
      <c r="AB35" s="25"/>
      <c r="AC35" s="25"/>
      <c r="AD35" s="25"/>
      <c r="AE35" s="11"/>
      <c r="AF35" s="11"/>
      <c r="AG35" s="11"/>
      <c r="AH35" s="11"/>
      <c r="AI35" s="25"/>
      <c r="AJ35" s="25"/>
      <c r="AK35" s="25"/>
      <c r="AL35" s="25"/>
      <c r="AM35" s="25"/>
      <c r="AN35" s="15">
        <f t="shared" si="0"/>
        <v>14100</v>
      </c>
      <c r="AO35" s="16">
        <f>SUMIF(เตรียมส่วนผสม!$C:$C,'รับ-จ่าย ประจำวัน'!$B35,เตรียมส่วนผสม!H:H)+SUMIF(กวนไส้!$C:$C,'รับ-จ่าย ประจำวัน'!$B35,กวนไส้!H:H)+SUMIF(ผลิต1!$C:$C,'รับ-จ่าย ประจำวัน'!$B35,ผลิต1!H:H)+SUMIF(ผลิต2!$C:$C,'รับ-จ่าย ประจำวัน'!$B35,ผลิต2!H:H)+SUMIF(เส้นแต่งหน้าขนมเค้ก!$C:$C,'รับ-จ่าย ประจำวัน'!$B35,เส้นแต่งหน้าขนมเค้ก!H:H)+SUMIF(แพ็ค!$C:$C,'รับ-จ่าย ประจำวัน'!$B35,แพ็ค!H:H)+SUMIF(ธุรการ!$C:$C,'รับ-จ่าย ประจำวัน'!$B35,ธุรการ!H:H)+SUMIF(เส้นแต่งหน้าขนมปัง!$C:$C,'รับ-จ่าย ประจำวัน'!$B35,เส้นแต่งหน้าขนมปัง!H:H)+SUMIF('วางแผนBC,CJ'!$C:$C,'รับ-จ่าย ประจำวัน'!$B35,'วางแผนBC,CJ'!H:H)+SUMIF(RD!$C:$C,'รับ-จ่าย ประจำวัน'!$B35,RD!H:H)+SUMIF('FG,ออนไล,คัดแยก'!$C:$C,'รับ-จ่าย ประจำวัน'!$B35,'FG,ออนไล,คัดแยก'!H:H)</f>
        <v>300</v>
      </c>
      <c r="AP35" s="16">
        <f>SUMIF(เตรียมส่วนผสม!$C:$C,'รับ-จ่าย ประจำวัน'!$B35,เตรียมส่วนผสม!I:I)+SUMIF(กวนไส้!$C:$C,'รับ-จ่าย ประจำวัน'!$B35,กวนไส้!I:I)+SUMIF(ผลิต1!$C:$C,'รับ-จ่าย ประจำวัน'!$B35,ผลิต1!I:I)+SUMIF(ผลิต2!$C:$C,'รับ-จ่าย ประจำวัน'!$B35,ผลิต2!I:I)+SUMIF(เส้นแต่งหน้าขนมเค้ก!$C:$C,'รับ-จ่าย ประจำวัน'!$B35,เส้นแต่งหน้าขนมเค้ก!I:I)+SUMIF(แพ็ค!$C:$C,'รับ-จ่าย ประจำวัน'!$B35,แพ็ค!I:I)+SUMIF(ธุรการ!$C:$C,'รับ-จ่าย ประจำวัน'!$B35,ธุรการ!I:I)+SUMIF(เส้นแต่งหน้าขนมปัง!$C:$C,'รับ-จ่าย ประจำวัน'!$B35,เส้นแต่งหน้าขนมปัง!I:I)+SUMIF('วางแผนBC,CJ'!$C:$C,'รับ-จ่าย ประจำวัน'!$B35,'วางแผนBC,CJ'!I:I)+SUMIF(RD!$C:$C,'รับ-จ่าย ประจำวัน'!$B35,RD!I:I)+SUMIF('FG,ออนไล,คัดแยก'!$C:$C,'รับ-จ่าย ประจำวัน'!$B35,'FG,ออนไล,คัดแยก'!I:I)</f>
        <v>600</v>
      </c>
      <c r="AQ35" s="16">
        <f>SUMIF(เตรียมส่วนผสม!$C:$C,'รับ-จ่าย ประจำวัน'!$B35,เตรียมส่วนผสม!J:J)+SUMIF(กวนไส้!$C:$C,'รับ-จ่าย ประจำวัน'!$B35,กวนไส้!J:J)+SUMIF(ผลิต1!$C:$C,'รับ-จ่าย ประจำวัน'!$B35,ผลิต1!J:J)+SUMIF(ผลิต2!$C:$C,'รับ-จ่าย ประจำวัน'!$B35,ผลิต2!J:J)+SUMIF(เส้นแต่งหน้าขนมเค้ก!$C:$C,'รับ-จ่าย ประจำวัน'!$B35,เส้นแต่งหน้าขนมเค้ก!J:J)+SUMIF(แพ็ค!$C:$C,'รับ-จ่าย ประจำวัน'!$B35,แพ็ค!J:J)+SUMIF(ธุรการ!$C:$C,'รับ-จ่าย ประจำวัน'!$B35,ธุรการ!J:J)+SUMIF(เส้นแต่งหน้าขนมปัง!$C:$C,'รับ-จ่าย ประจำวัน'!$B35,เส้นแต่งหน้าขนมปัง!J:J)+SUMIF('วางแผนBC,CJ'!$C:$C,'รับ-จ่าย ประจำวัน'!$B35,'วางแผนBC,CJ'!J:J)+SUMIF(RD!$C:$C,'รับ-จ่าย ประจำวัน'!$B35,RD!J:J)+SUMIF('FG,ออนไล,คัดแยก'!$C:$C,'รับ-จ่าย ประจำวัน'!$B35,'FG,ออนไล,คัดแยก'!J:J)</f>
        <v>0</v>
      </c>
      <c r="AR35" s="16">
        <f>SUMIF(เตรียมส่วนผสม!$C:$C,'รับ-จ่าย ประจำวัน'!$B35,เตรียมส่วนผสม!K:K)+SUMIF(กวนไส้!$C:$C,'รับ-จ่าย ประจำวัน'!$B35,กวนไส้!K:K)+SUMIF(ผลิต1!$C:$C,'รับ-จ่าย ประจำวัน'!$B35,ผลิต1!K:K)+SUMIF(ผลิต2!$C:$C,'รับ-จ่าย ประจำวัน'!$B35,ผลิต2!K:K)+SUMIF(เส้นแต่งหน้าขนมเค้ก!$C:$C,'รับ-จ่าย ประจำวัน'!$B35,เส้นแต่งหน้าขนมเค้ก!K:K)+SUMIF(แพ็ค!$C:$C,'รับ-จ่าย ประจำวัน'!$B35,แพ็ค!K:K)+SUMIF(ธุรการ!$C:$C,'รับ-จ่าย ประจำวัน'!$B35,ธุรการ!K:K)+SUMIF(เส้นแต่งหน้าขนมปัง!$C:$C,'รับ-จ่าย ประจำวัน'!$B35,เส้นแต่งหน้าขนมปัง!K:K)+SUMIF('วางแผนBC,CJ'!$C:$C,'รับ-จ่าย ประจำวัน'!$B35,'วางแผนBC,CJ'!K:K)+SUMIF(RD!$C:$C,'รับ-จ่าย ประจำวัน'!$B35,RD!K:K)+SUMIF('FG,ออนไล,คัดแยก'!$C:$C,'รับ-จ่าย ประจำวัน'!$B35,'FG,ออนไล,คัดแยก'!K:K)</f>
        <v>300</v>
      </c>
      <c r="AS35" s="16">
        <f>SUMIF(เตรียมส่วนผสม!$C:$C,'รับ-จ่าย ประจำวัน'!$B35,เตรียมส่วนผสม!L:L)+SUMIF(กวนไส้!$C:$C,'รับ-จ่าย ประจำวัน'!$B35,กวนไส้!L:L)+SUMIF(ผลิต1!$C:$C,'รับ-จ่าย ประจำวัน'!$B35,ผลิต1!L:L)+SUMIF(ผลิต2!$C:$C,'รับ-จ่าย ประจำวัน'!$B35,ผลิต2!L:L)+SUMIF(เส้นแต่งหน้าขนมเค้ก!$C:$C,'รับ-จ่าย ประจำวัน'!$B35,เส้นแต่งหน้าขนมเค้ก!L:L)+SUMIF(แพ็ค!$C:$C,'รับ-จ่าย ประจำวัน'!$B35,แพ็ค!L:L)+SUMIF(ธุรการ!$C:$C,'รับ-จ่าย ประจำวัน'!$B35,ธุรการ!L:L)+SUMIF(เส้นแต่งหน้าขนมปัง!$C:$C,'รับ-จ่าย ประจำวัน'!$B35,เส้นแต่งหน้าขนมปัง!L:L)+SUMIF('วางแผนBC,CJ'!$C:$C,'รับ-จ่าย ประจำวัน'!$B35,'วางแผนBC,CJ'!L:L)+SUMIF(RD!$C:$C,'รับ-จ่าย ประจำวัน'!$B35,RD!L:L)+SUMIF('FG,ออนไล,คัดแยก'!$C:$C,'รับ-จ่าย ประจำวัน'!$B35,'FG,ออนไล,คัดแยก'!L:L)</f>
        <v>300</v>
      </c>
      <c r="AT35" s="16">
        <f>SUMIF(เตรียมส่วนผสม!$C:$C,'รับ-จ่าย ประจำวัน'!$B35,เตรียมส่วนผสม!M:M)+SUMIF(กวนไส้!$C:$C,'รับ-จ่าย ประจำวัน'!$B35,กวนไส้!M:M)+SUMIF(ผลิต1!$C:$C,'รับ-จ่าย ประจำวัน'!$B35,ผลิต1!M:M)+SUMIF(ผลิต2!$C:$C,'รับ-จ่าย ประจำวัน'!$B35,ผลิต2!M:M)+SUMIF(เส้นแต่งหน้าขนมเค้ก!$C:$C,'รับ-จ่าย ประจำวัน'!$B35,เส้นแต่งหน้าขนมเค้ก!M:M)+SUMIF(แพ็ค!$C:$C,'รับ-จ่าย ประจำวัน'!$B35,แพ็ค!M:M)+SUMIF(ธุรการ!$C:$C,'รับ-จ่าย ประจำวัน'!$B35,ธุรการ!M:M)+SUMIF(เส้นแต่งหน้าขนมปัง!$C:$C,'รับ-จ่าย ประจำวัน'!$B35,เส้นแต่งหน้าขนมปัง!M:M)+SUMIF('วางแผนBC,CJ'!$C:$C,'รับ-จ่าย ประจำวัน'!$B35,'วางแผนBC,CJ'!M:M)+SUMIF(RD!$C:$C,'รับ-จ่าย ประจำวัน'!$B35,RD!M:M)+SUMIF('FG,ออนไล,คัดแยก'!$C:$C,'รับ-จ่าย ประจำวัน'!$B35,'FG,ออนไล,คัดแยก'!M:M)</f>
        <v>0</v>
      </c>
      <c r="AU35" s="16">
        <f>SUMIF(เตรียมส่วนผสม!$C:$C,'รับ-จ่าย ประจำวัน'!$B35,เตรียมส่วนผสม!N:N)+SUMIF(กวนไส้!$C:$C,'รับ-จ่าย ประจำวัน'!$B35,กวนไส้!N:N)+SUMIF(ผลิต1!$C:$C,'รับ-จ่าย ประจำวัน'!$B35,ผลิต1!N:N)+SUMIF(ผลิต2!$C:$C,'รับ-จ่าย ประจำวัน'!$B35,ผลิต2!N:N)+SUMIF(เส้นแต่งหน้าขนมเค้ก!$C:$C,'รับ-จ่าย ประจำวัน'!$B35,เส้นแต่งหน้าขนมเค้ก!N:N)+SUMIF(แพ็ค!$C:$C,'รับ-จ่าย ประจำวัน'!$B35,แพ็ค!N:N)+SUMIF(ธุรการ!$C:$C,'รับ-จ่าย ประจำวัน'!$B35,ธุรการ!N:N)+SUMIF(เส้นแต่งหน้าขนมปัง!$C:$C,'รับ-จ่าย ประจำวัน'!$B35,เส้นแต่งหน้าขนมปัง!N:N)+SUMIF('วางแผนBC,CJ'!$C:$C,'รับ-จ่าย ประจำวัน'!$B35,'วางแผนBC,CJ'!N:N)+SUMIF(RD!$C:$C,'รับ-จ่าย ประจำวัน'!$B35,RD!N:N)+SUMIF('FG,ออนไล,คัดแยก'!$C:$C,'รับ-จ่าย ประจำวัน'!$B35,'FG,ออนไล,คัดแยก'!N:N)</f>
        <v>300</v>
      </c>
      <c r="AV35" s="16">
        <f>SUMIF(เตรียมส่วนผสม!$C:$C,'รับ-จ่าย ประจำวัน'!$B35,เตรียมส่วนผสม!O:O)+SUMIF(กวนไส้!$C:$C,'รับ-จ่าย ประจำวัน'!$B35,กวนไส้!O:O)+SUMIF(ผลิต1!$C:$C,'รับ-จ่าย ประจำวัน'!$B35,ผลิต1!O:O)+SUMIF(ผลิต2!$C:$C,'รับ-จ่าย ประจำวัน'!$B35,ผลิต2!O:O)+SUMIF(เส้นแต่งหน้าขนมเค้ก!$C:$C,'รับ-จ่าย ประจำวัน'!$B35,เส้นแต่งหน้าขนมเค้ก!O:O)+SUMIF(แพ็ค!$C:$C,'รับ-จ่าย ประจำวัน'!$B35,แพ็ค!O:O)+SUMIF(ธุรการ!$C:$C,'รับ-จ่าย ประจำวัน'!$B35,ธุรการ!O:O)+SUMIF(เส้นแต่งหน้าขนมปัง!$C:$C,'รับ-จ่าย ประจำวัน'!$B35,เส้นแต่งหน้าขนมปัง!O:O)+SUMIF('วางแผนBC,CJ'!$C:$C,'รับ-จ่าย ประจำวัน'!$B35,'วางแผนBC,CJ'!O:O)+SUMIF(RD!$C:$C,'รับ-จ่าย ประจำวัน'!$B35,RD!O:O)+SUMIF('FG,ออนไล,คัดแยก'!$C:$C,'รับ-จ่าย ประจำวัน'!$B35,'FG,ออนไล,คัดแยก'!O:O)</f>
        <v>600</v>
      </c>
      <c r="AW35" s="16">
        <f>SUMIF(เตรียมส่วนผสม!$C:$C,'รับ-จ่าย ประจำวัน'!$B35,เตรียมส่วนผสม!P:P)+SUMIF(กวนไส้!$C:$C,'รับ-จ่าย ประจำวัน'!$B35,กวนไส้!P:P)+SUMIF(ผลิต1!$C:$C,'รับ-จ่าย ประจำวัน'!$B35,ผลิต1!P:P)+SUMIF(ผลิต2!$C:$C,'รับ-จ่าย ประจำวัน'!$B35,ผลิต2!P:P)+SUMIF(เส้นแต่งหน้าขนมเค้ก!$C:$C,'รับ-จ่าย ประจำวัน'!$B35,เส้นแต่งหน้าขนมเค้ก!P:P)+SUMIF(แพ็ค!$C:$C,'รับ-จ่าย ประจำวัน'!$B35,แพ็ค!P:P)+SUMIF(ธุรการ!$C:$C,'รับ-จ่าย ประจำวัน'!$B35,ธุรการ!P:P)+SUMIF(เส้นแต่งหน้าขนมปัง!$C:$C,'รับ-จ่าย ประจำวัน'!$B35,เส้นแต่งหน้าขนมปัง!P:P)+SUMIF('วางแผนBC,CJ'!$C:$C,'รับ-จ่าย ประจำวัน'!$B35,'วางแผนBC,CJ'!P:P)+SUMIF(RD!$C:$C,'รับ-จ่าย ประจำวัน'!$B35,RD!P:P)+SUMIF('FG,ออนไล,คัดแยก'!$C:$C,'รับ-จ่าย ประจำวัน'!$B35,'FG,ออนไล,คัดแยก'!P:P)</f>
        <v>300</v>
      </c>
      <c r="AX35" s="16">
        <f>SUMIF(เตรียมส่วนผสม!$C:$C,'รับ-จ่าย ประจำวัน'!$B35,เตรียมส่วนผสม!Q:Q)+SUMIF(กวนไส้!$C:$C,'รับ-จ่าย ประจำวัน'!$B35,กวนไส้!Q:Q)+SUMIF(ผลิต1!$C:$C,'รับ-จ่าย ประจำวัน'!$B35,ผลิต1!Q:Q)+SUMIF(ผลิต2!$C:$C,'รับ-จ่าย ประจำวัน'!$B35,ผลิต2!Q:Q)+SUMIF(เส้นแต่งหน้าขนมเค้ก!$C:$C,'รับ-จ่าย ประจำวัน'!$B35,เส้นแต่งหน้าขนมเค้ก!Q:Q)+SUMIF(แพ็ค!$C:$C,'รับ-จ่าย ประจำวัน'!$B35,แพ็ค!Q:Q)+SUMIF(ธุรการ!$C:$C,'รับ-จ่าย ประจำวัน'!$B35,ธุรการ!Q:Q)+SUMIF(เส้นแต่งหน้าขนมปัง!$C:$C,'รับ-จ่าย ประจำวัน'!$B35,เส้นแต่งหน้าขนมปัง!Q:Q)+SUMIF('วางแผนBC,CJ'!$C:$C,'รับ-จ่าย ประจำวัน'!$B35,'วางแผนBC,CJ'!Q:Q)+SUMIF(RD!$C:$C,'รับ-จ่าย ประจำวัน'!$B35,RD!Q:Q)+SUMIF('FG,ออนไล,คัดแยก'!$C:$C,'รับ-จ่าย ประจำวัน'!$B35,'FG,ออนไล,คัดแยก'!Q:Q)</f>
        <v>300</v>
      </c>
      <c r="AY35" s="16">
        <f>SUMIF(เตรียมส่วนผสม!$C:$C,'รับ-จ่าย ประจำวัน'!$B35,เตรียมส่วนผสม!R:R)+SUMIF(กวนไส้!$C:$C,'รับ-จ่าย ประจำวัน'!$B35,กวนไส้!R:R)+SUMIF(ผลิต1!$C:$C,'รับ-จ่าย ประจำวัน'!$B35,ผลิต1!R:R)+SUMIF(ผลิต2!$C:$C,'รับ-จ่าย ประจำวัน'!$B35,ผลิต2!R:R)+SUMIF(เส้นแต่งหน้าขนมเค้ก!$C:$C,'รับ-จ่าย ประจำวัน'!$B35,เส้นแต่งหน้าขนมเค้ก!R:R)+SUMIF(แพ็ค!$C:$C,'รับ-จ่าย ประจำวัน'!$B35,แพ็ค!R:R)+SUMIF(ธุรการ!$C:$C,'รับ-จ่าย ประจำวัน'!$B35,ธุรการ!R:R)+SUMIF(เส้นแต่งหน้าขนมปัง!$C:$C,'รับ-จ่าย ประจำวัน'!$B35,เส้นแต่งหน้าขนมปัง!R:R)+SUMIF('วางแผนBC,CJ'!$C:$C,'รับ-จ่าย ประจำวัน'!$B35,'วางแผนBC,CJ'!R:R)+SUMIF(RD!$C:$C,'รับ-จ่าย ประจำวัน'!$B35,RD!R:R)+SUMIF('FG,ออนไล,คัดแยก'!$C:$C,'รับ-จ่าย ประจำวัน'!$B35,'FG,ออนไล,คัดแยก'!R:R)</f>
        <v>300</v>
      </c>
      <c r="AZ35" s="16">
        <f>SUMIF(เตรียมส่วนผสม!$C:$C,'รับ-จ่าย ประจำวัน'!$B35,เตรียมส่วนผสม!S:S)+SUMIF(กวนไส้!$C:$C,'รับ-จ่าย ประจำวัน'!$B35,กวนไส้!S:S)+SUMIF(ผลิต1!$C:$C,'รับ-จ่าย ประจำวัน'!$B35,ผลิต1!S:S)+SUMIF(ผลิต2!$C:$C,'รับ-จ่าย ประจำวัน'!$B35,ผลิต2!S:S)+SUMIF(เส้นแต่งหน้าขนมเค้ก!$C:$C,'รับ-จ่าย ประจำวัน'!$B35,เส้นแต่งหน้าขนมเค้ก!S:S)+SUMIF(แพ็ค!$C:$C,'รับ-จ่าย ประจำวัน'!$B35,แพ็ค!S:S)+SUMIF(ธุรการ!$C:$C,'รับ-จ่าย ประจำวัน'!$B35,ธุรการ!S:S)+SUMIF(เส้นแต่งหน้าขนมปัง!$C:$C,'รับ-จ่าย ประจำวัน'!$B35,เส้นแต่งหน้าขนมปัง!S:S)+SUMIF('วางแผนBC,CJ'!$C:$C,'รับ-จ่าย ประจำวัน'!$B35,'วางแผนBC,CJ'!S:S)+SUMIF(RD!$C:$C,'รับ-จ่าย ประจำวัน'!$B35,RD!S:S)+SUMIF('FG,ออนไล,คัดแยก'!$C:$C,'รับ-จ่าย ประจำวัน'!$B35,'FG,ออนไล,คัดแยก'!S:S)</f>
        <v>300</v>
      </c>
      <c r="BA35" s="16">
        <f>SUMIF(เตรียมส่วนผสม!$C:$C,'รับ-จ่าย ประจำวัน'!$B35,เตรียมส่วนผสม!T:T)+SUMIF(กวนไส้!$C:$C,'รับ-จ่าย ประจำวัน'!$B35,กวนไส้!T:T)+SUMIF(ผลิต1!$C:$C,'รับ-จ่าย ประจำวัน'!$B35,ผลิต1!T:T)+SUMIF(ผลิต2!$C:$C,'รับ-จ่าย ประจำวัน'!$B35,ผลิต2!T:T)+SUMIF(เส้นแต่งหน้าขนมเค้ก!$C:$C,'รับ-จ่าย ประจำวัน'!$B35,เส้นแต่งหน้าขนมเค้ก!T:T)+SUMIF(แพ็ค!$C:$C,'รับ-จ่าย ประจำวัน'!$B35,แพ็ค!T:T)+SUMIF(ธุรการ!$C:$C,'รับ-จ่าย ประจำวัน'!$B35,ธุรการ!T:T)+SUMIF(เส้นแต่งหน้าขนมปัง!$C:$C,'รับ-จ่าย ประจำวัน'!$B35,เส้นแต่งหน้าขนมปัง!T:T)+SUMIF('วางแผนBC,CJ'!$C:$C,'รับ-จ่าย ประจำวัน'!$B35,'วางแผนBC,CJ'!T:T)+SUMIF(RD!$C:$C,'รับ-จ่าย ประจำวัน'!$B35,RD!T:T)+SUMIF('FG,ออนไล,คัดแยก'!$C:$C,'รับ-จ่าย ประจำวัน'!$B35,'FG,ออนไล,คัดแยก'!T:T)</f>
        <v>0</v>
      </c>
      <c r="BB35" s="16">
        <f>SUMIF(เตรียมส่วนผสม!$C:$C,'รับ-จ่าย ประจำวัน'!$B35,เตรียมส่วนผสม!U:U)+SUMIF(กวนไส้!$C:$C,'รับ-จ่าย ประจำวัน'!$B35,กวนไส้!U:U)+SUMIF(ผลิต1!$C:$C,'รับ-จ่าย ประจำวัน'!$B35,ผลิต1!U:U)+SUMIF(ผลิต2!$C:$C,'รับ-จ่าย ประจำวัน'!$B35,ผลิต2!U:U)+SUMIF(เส้นแต่งหน้าขนมเค้ก!$C:$C,'รับ-จ่าย ประจำวัน'!$B35,เส้นแต่งหน้าขนมเค้ก!U:U)+SUMIF(แพ็ค!$C:$C,'รับ-จ่าย ประจำวัน'!$B35,แพ็ค!U:U)+SUMIF(ธุรการ!$C:$C,'รับ-จ่าย ประจำวัน'!$B35,ธุรการ!U:U)+SUMIF(เส้นแต่งหน้าขนมปัง!$C:$C,'รับ-จ่าย ประจำวัน'!$B35,เส้นแต่งหน้าขนมปัง!U:U)+SUMIF('วางแผนBC,CJ'!$C:$C,'รับ-จ่าย ประจำวัน'!$B35,'วางแผนBC,CJ'!U:U)+SUMIF(RD!$C:$C,'รับ-จ่าย ประจำวัน'!$B35,RD!U:U)+SUMIF('FG,ออนไล,คัดแยก'!$C:$C,'รับ-จ่าย ประจำวัน'!$B35,'FG,ออนไล,คัดแยก'!U:U)</f>
        <v>300</v>
      </c>
      <c r="BC35" s="16">
        <f>SUMIF(เตรียมส่วนผสม!$C:$C,'รับ-จ่าย ประจำวัน'!$B35,เตรียมส่วนผสม!V:V)+SUMIF(กวนไส้!$C:$C,'รับ-จ่าย ประจำวัน'!$B35,กวนไส้!V:V)+SUMIF(ผลิต1!$C:$C,'รับ-จ่าย ประจำวัน'!$B35,ผลิต1!V:V)+SUMIF(ผลิต2!$C:$C,'รับ-จ่าย ประจำวัน'!$B35,ผลิต2!V:V)+SUMIF(เส้นแต่งหน้าขนมเค้ก!$C:$C,'รับ-จ่าย ประจำวัน'!$B35,เส้นแต่งหน้าขนมเค้ก!V:V)+SUMIF(แพ็ค!$C:$C,'รับ-จ่าย ประจำวัน'!$B35,แพ็ค!V:V)+SUMIF(ธุรการ!$C:$C,'รับ-จ่าย ประจำวัน'!$B35,ธุรการ!V:V)+SUMIF(เส้นแต่งหน้าขนมปัง!$C:$C,'รับ-จ่าย ประจำวัน'!$B35,เส้นแต่งหน้าขนมปัง!V:V)+SUMIF('วางแผนBC,CJ'!$C:$C,'รับ-จ่าย ประจำวัน'!$B35,'วางแผนBC,CJ'!V:V)+SUMIF(RD!$C:$C,'รับ-จ่าย ประจำวัน'!$B35,RD!V:V)+SUMIF('FG,ออนไล,คัดแยก'!$C:$C,'รับ-จ่าย ประจำวัน'!$B35,'FG,ออนไล,คัดแยก'!V:V)</f>
        <v>600</v>
      </c>
      <c r="BD35" s="16">
        <f>SUMIF(เตรียมส่วนผสม!$C:$C,'รับ-จ่าย ประจำวัน'!$B35,เตรียมส่วนผสม!W:W)+SUMIF(กวนไส้!$C:$C,'รับ-จ่าย ประจำวัน'!$B35,กวนไส้!W:W)+SUMIF(ผลิต1!$C:$C,'รับ-จ่าย ประจำวัน'!$B35,ผลิต1!W:W)+SUMIF(ผลิต2!$C:$C,'รับ-จ่าย ประจำวัน'!$B35,ผลิต2!W:W)+SUMIF(เส้นแต่งหน้าขนมเค้ก!$C:$C,'รับ-จ่าย ประจำวัน'!$B35,เส้นแต่งหน้าขนมเค้ก!W:W)+SUMIF(แพ็ค!$C:$C,'รับ-จ่าย ประจำวัน'!$B35,แพ็ค!W:W)+SUMIF(ธุรการ!$C:$C,'รับ-จ่าย ประจำวัน'!$B35,ธุรการ!W:W)+SUMIF(เส้นแต่งหน้าขนมปัง!$C:$C,'รับ-จ่าย ประจำวัน'!$B35,เส้นแต่งหน้าขนมปัง!W:W)+SUMIF('วางแผนBC,CJ'!$C:$C,'รับ-จ่าย ประจำวัน'!$B35,'วางแผนBC,CJ'!W:W)+SUMIF(RD!$C:$C,'รับ-จ่าย ประจำวัน'!$B35,RD!W:W)+SUMIF('FG,ออนไล,คัดแยก'!$C:$C,'รับ-จ่าย ประจำวัน'!$B35,'FG,ออนไล,คัดแยก'!W:W)</f>
        <v>600</v>
      </c>
      <c r="BE35" s="16">
        <f>SUMIF(เตรียมส่วนผสม!$C:$C,'รับ-จ่าย ประจำวัน'!$B35,เตรียมส่วนผสม!X:X)+SUMIF(กวนไส้!$C:$C,'รับ-จ่าย ประจำวัน'!$B35,กวนไส้!X:X)+SUMIF(ผลิต1!$C:$C,'รับ-จ่าย ประจำวัน'!$B35,ผลิต1!X:X)+SUMIF(ผลิต2!$C:$C,'รับ-จ่าย ประจำวัน'!$B35,ผลิต2!X:X)+SUMIF(เส้นแต่งหน้าขนมเค้ก!$C:$C,'รับ-จ่าย ประจำวัน'!$B35,เส้นแต่งหน้าขนมเค้ก!X:X)+SUMIF(แพ็ค!$C:$C,'รับ-จ่าย ประจำวัน'!$B35,แพ็ค!X:X)+SUMIF(ธุรการ!$C:$C,'รับ-จ่าย ประจำวัน'!$B35,ธุรการ!X:X)+SUMIF(เส้นแต่งหน้าขนมปัง!$C:$C,'รับ-จ่าย ประจำวัน'!$B35,เส้นแต่งหน้าขนมปัง!X:X)+SUMIF('วางแผนBC,CJ'!$C:$C,'รับ-จ่าย ประจำวัน'!$B35,'วางแผนBC,CJ'!X:X)+SUMIF(RD!$C:$C,'รับ-จ่าย ประจำวัน'!$B35,RD!X:X)+SUMIF('FG,ออนไล,คัดแยก'!$C:$C,'รับ-จ่าย ประจำวัน'!$B35,'FG,ออนไล,คัดแยก'!X:X)</f>
        <v>0</v>
      </c>
      <c r="BF35" s="16">
        <f>SUMIF(เตรียมส่วนผสม!$C:$C,'รับ-จ่าย ประจำวัน'!$B35,เตรียมส่วนผสม!Y:Y)+SUMIF(กวนไส้!$C:$C,'รับ-จ่าย ประจำวัน'!$B35,กวนไส้!Y:Y)+SUMIF(ผลิต1!$C:$C,'รับ-จ่าย ประจำวัน'!$B35,ผลิต1!Y:Y)+SUMIF(ผลิต2!$C:$C,'รับ-จ่าย ประจำวัน'!$B35,ผลิต2!Y:Y)+SUMIF(เส้นแต่งหน้าขนมเค้ก!$C:$C,'รับ-จ่าย ประจำวัน'!$B35,เส้นแต่งหน้าขนมเค้ก!Y:Y)+SUMIF(แพ็ค!$C:$C,'รับ-จ่าย ประจำวัน'!$B35,แพ็ค!Y:Y)+SUMIF(ธุรการ!$C:$C,'รับ-จ่าย ประจำวัน'!$B35,ธุรการ!Y:Y)+SUMIF(เส้นแต่งหน้าขนมปัง!$C:$C,'รับ-จ่าย ประจำวัน'!$B35,เส้นแต่งหน้าขนมปัง!Y:Y)+SUMIF('วางแผนBC,CJ'!$C:$C,'รับ-จ่าย ประจำวัน'!$B35,'วางแผนBC,CJ'!Y:Y)+SUMIF(RD!$C:$C,'รับ-จ่าย ประจำวัน'!$B35,RD!Y:Y)+SUMIF('FG,ออนไล,คัดแยก'!$C:$C,'รับ-จ่าย ประจำวัน'!$B35,'FG,ออนไล,คัดแยก'!Y:Y)</f>
        <v>300</v>
      </c>
      <c r="BG35" s="16">
        <f>SUMIF(เตรียมส่วนผสม!$C:$C,'รับ-จ่าย ประจำวัน'!$B35,เตรียมส่วนผสม!Z:Z)+SUMIF(กวนไส้!$C:$C,'รับ-จ่าย ประจำวัน'!$B35,กวนไส้!Z:Z)+SUMIF(ผลิต1!$C:$C,'รับ-จ่าย ประจำวัน'!$B35,ผลิต1!Z:Z)+SUMIF(ผลิต2!$C:$C,'รับ-จ่าย ประจำวัน'!$B35,ผลิต2!Z:Z)+SUMIF(เส้นแต่งหน้าขนมเค้ก!$C:$C,'รับ-จ่าย ประจำวัน'!$B35,เส้นแต่งหน้าขนมเค้ก!Z:Z)+SUMIF(แพ็ค!$C:$C,'รับ-จ่าย ประจำวัน'!$B35,แพ็ค!Z:Z)+SUMIF(ธุรการ!$C:$C,'รับ-จ่าย ประจำวัน'!$B35,ธุรการ!Z:Z)+SUMIF(เส้นแต่งหน้าขนมปัง!$C:$C,'รับ-จ่าย ประจำวัน'!$B35,เส้นแต่งหน้าขนมปัง!Z:Z)+SUMIF('วางแผนBC,CJ'!$C:$C,'รับ-จ่าย ประจำวัน'!$B35,'วางแผนBC,CJ'!Z:Z)+SUMIF(RD!$C:$C,'รับ-จ่าย ประจำวัน'!$B35,RD!Z:Z)+SUMIF('FG,ออนไล,คัดแยก'!$C:$C,'รับ-จ่าย ประจำวัน'!$B35,'FG,ออนไล,คัดแยก'!Z:Z)</f>
        <v>300</v>
      </c>
      <c r="BH35" s="16">
        <f>SUMIF(เตรียมส่วนผสม!$C:$C,'รับ-จ่าย ประจำวัน'!$B35,เตรียมส่วนผสม!AA:AA)+SUMIF(กวนไส้!$C:$C,'รับ-จ่าย ประจำวัน'!$B35,กวนไส้!AA:AA)+SUMIF(ผลิต1!$C:$C,'รับ-จ่าย ประจำวัน'!$B35,ผลิต1!AA:AA)+SUMIF(ผลิต2!$C:$C,'รับ-จ่าย ประจำวัน'!$B35,ผลิต2!AA:AA)+SUMIF(เส้นแต่งหน้าขนมเค้ก!$C:$C,'รับ-จ่าย ประจำวัน'!$B35,เส้นแต่งหน้าขนมเค้ก!AA:AA)+SUMIF(แพ็ค!$C:$C,'รับ-จ่าย ประจำวัน'!$B35,แพ็ค!AA:AA)+SUMIF(ธุรการ!$C:$C,'รับ-จ่าย ประจำวัน'!$B35,ธุรการ!AA:AA)+SUMIF(เส้นแต่งหน้าขนมปัง!$C:$C,'รับ-จ่าย ประจำวัน'!$B35,เส้นแต่งหน้าขนมปัง!AA:AA)+SUMIF('วางแผนBC,CJ'!$C:$C,'รับ-จ่าย ประจำวัน'!$B35,'วางแผนBC,CJ'!AA:AA)+SUMIF(RD!$C:$C,'รับ-จ่าย ประจำวัน'!$B35,RD!AA:AA)+SUMIF('FG,ออนไล,คัดแยก'!$C:$C,'รับ-จ่าย ประจำวัน'!$B35,'FG,ออนไล,คัดแยก'!AA:AA)</f>
        <v>0</v>
      </c>
      <c r="BI35" s="16">
        <f>SUMIF(เตรียมส่วนผสม!$C:$C,'รับ-จ่าย ประจำวัน'!$B35,เตรียมส่วนผสม!AB:AB)+SUMIF(กวนไส้!$C:$C,'รับ-จ่าย ประจำวัน'!$B35,กวนไส้!AB:AB)+SUMIF(ผลิต1!$C:$C,'รับ-จ่าย ประจำวัน'!$B35,ผลิต1!AB:AB)+SUMIF(ผลิต2!$C:$C,'รับ-จ่าย ประจำวัน'!$B35,ผลิต2!AB:AB)+SUMIF(เส้นแต่งหน้าขนมเค้ก!$C:$C,'รับ-จ่าย ประจำวัน'!$B35,เส้นแต่งหน้าขนมเค้ก!AB:AB)+SUMIF(แพ็ค!$C:$C,'รับ-จ่าย ประจำวัน'!$B35,แพ็ค!AB:AB)+SUMIF(ธุรการ!$C:$C,'รับ-จ่าย ประจำวัน'!$B35,ธุรการ!AB:AB)+SUMIF(เส้นแต่งหน้าขนมปัง!$C:$C,'รับ-จ่าย ประจำวัน'!$B35,เส้นแต่งหน้าขนมปัง!AB:AB)+SUMIF('วางแผนBC,CJ'!$C:$C,'รับ-จ่าย ประจำวัน'!$B35,'วางแผนBC,CJ'!AB:AB)+SUMIF(RD!$C:$C,'รับ-จ่าย ประจำวัน'!$B35,RD!AB:AB)+SUMIF('FG,ออนไล,คัดแยก'!$C:$C,'รับ-จ่าย ประจำวัน'!$B35,'FG,ออนไล,คัดแยก'!AB:AB)</f>
        <v>300</v>
      </c>
      <c r="BJ35" s="16">
        <f>SUMIF(เตรียมส่วนผสม!$C:$C,'รับ-จ่าย ประจำวัน'!$B35,เตรียมส่วนผสม!AC:AC)+SUMIF(กวนไส้!$C:$C,'รับ-จ่าย ประจำวัน'!$B35,กวนไส้!AC:AC)+SUMIF(ผลิต1!$C:$C,'รับ-จ่าย ประจำวัน'!$B35,ผลิต1!AC:AC)+SUMIF(ผลิต2!$C:$C,'รับ-จ่าย ประจำวัน'!$B35,ผลิต2!AC:AC)+SUMIF(เส้นแต่งหน้าขนมเค้ก!$C:$C,'รับ-จ่าย ประจำวัน'!$B35,เส้นแต่งหน้าขนมเค้ก!AC:AC)+SUMIF(แพ็ค!$C:$C,'รับ-จ่าย ประจำวัน'!$B35,แพ็ค!AC:AC)+SUMIF(ธุรการ!$C:$C,'รับ-จ่าย ประจำวัน'!$B35,ธุรการ!AC:AC)+SUMIF(เส้นแต่งหน้าขนมปัง!$C:$C,'รับ-จ่าย ประจำวัน'!$B35,เส้นแต่งหน้าขนมปัง!AC:AC)+SUMIF('วางแผนBC,CJ'!$C:$C,'รับ-จ่าย ประจำวัน'!$B35,'วางแผนBC,CJ'!AC:AC)+SUMIF(RD!$C:$C,'รับ-จ่าย ประจำวัน'!$B35,RD!AC:AC)+SUMIF('FG,ออนไล,คัดแยก'!$C:$C,'รับ-จ่าย ประจำวัน'!$B35,'FG,ออนไล,คัดแยก'!AC:AC)</f>
        <v>300</v>
      </c>
      <c r="BK35" s="16">
        <f>SUMIF(เตรียมส่วนผสม!$C:$C,'รับ-จ่าย ประจำวัน'!$B35,เตรียมส่วนผสม!AD:AD)+SUMIF(กวนไส้!$C:$C,'รับ-จ่าย ประจำวัน'!$B35,กวนไส้!AD:AD)+SUMIF(ผลิต1!$C:$C,'รับ-จ่าย ประจำวัน'!$B35,ผลิต1!AD:AD)+SUMIF(ผลิต2!$C:$C,'รับ-จ่าย ประจำวัน'!$B35,ผลิต2!AD:AD)+SUMIF(เส้นแต่งหน้าขนมเค้ก!$C:$C,'รับ-จ่าย ประจำวัน'!$B35,เส้นแต่งหน้าขนมเค้ก!AD:AD)+SUMIF(แพ็ค!$C:$C,'รับ-จ่าย ประจำวัน'!$B35,แพ็ค!AD:AD)+SUMIF(ธุรการ!$C:$C,'รับ-จ่าย ประจำวัน'!$B35,ธุรการ!AD:AD)+SUMIF(เส้นแต่งหน้าขนมปัง!$C:$C,'รับ-จ่าย ประจำวัน'!$B35,เส้นแต่งหน้าขนมปัง!AD:AD)+SUMIF('วางแผนBC,CJ'!$C:$C,'รับ-จ่าย ประจำวัน'!$B35,'วางแผนBC,CJ'!AD:AD)+SUMIF(RD!$C:$C,'รับ-จ่าย ประจำวัน'!$B35,RD!AD:AD)+SUMIF('FG,ออนไล,คัดแยก'!$C:$C,'รับ-จ่าย ประจำวัน'!$B35,'FG,ออนไล,คัดแยก'!AD:AD)</f>
        <v>600</v>
      </c>
      <c r="BL35" s="16">
        <f>SUMIF(เตรียมส่วนผสม!$C:$C,'รับ-จ่าย ประจำวัน'!$B35,เตรียมส่วนผสม!AE:AE)+SUMIF(กวนไส้!$C:$C,'รับ-จ่าย ประจำวัน'!$B35,กวนไส้!AE:AE)+SUMIF(ผลิต1!$C:$C,'รับ-จ่าย ประจำวัน'!$B35,ผลิต1!AE:AE)+SUMIF(ผลิต2!$C:$C,'รับ-จ่าย ประจำวัน'!$B35,ผลิต2!AE:AE)+SUMIF(เส้นแต่งหน้าขนมเค้ก!$C:$C,'รับ-จ่าย ประจำวัน'!$B35,เส้นแต่งหน้าขนมเค้ก!AE:AE)+SUMIF(แพ็ค!$C:$C,'รับ-จ่าย ประจำวัน'!$B35,แพ็ค!AE:AE)+SUMIF(ธุรการ!$C:$C,'รับ-จ่าย ประจำวัน'!$B35,ธุรการ!AE:AE)+SUMIF(เส้นแต่งหน้าขนมปัง!$C:$C,'รับ-จ่าย ประจำวัน'!$B35,เส้นแต่งหน้าขนมปัง!AE:AE)+SUMIF('วางแผนBC,CJ'!$C:$C,'รับ-จ่าย ประจำวัน'!$B35,'วางแผนBC,CJ'!AE:AE)+SUMIF(RD!$C:$C,'รับ-จ่าย ประจำวัน'!$B35,RD!AE:AE)+SUMIF('FG,ออนไล,คัดแยก'!$C:$C,'รับ-จ่าย ประจำวัน'!$B35,'FG,ออนไล,คัดแยก'!AE:AE)</f>
        <v>300</v>
      </c>
      <c r="BM35" s="16">
        <f>SUMIF(เตรียมส่วนผสม!$C:$C,'รับ-จ่าย ประจำวัน'!$B35,เตรียมส่วนผสม!AF:AF)+SUMIF(กวนไส้!$C:$C,'รับ-จ่าย ประจำวัน'!$B35,กวนไส้!AF:AF)+SUMIF(ผลิต1!$C:$C,'รับ-จ่าย ประจำวัน'!$B35,ผลิต1!AF:AF)+SUMIF(ผลิต2!$C:$C,'รับ-จ่าย ประจำวัน'!$B35,ผลิต2!AF:AF)+SUMIF(เส้นแต่งหน้าขนมเค้ก!$C:$C,'รับ-จ่าย ประจำวัน'!$B35,เส้นแต่งหน้าขนมเค้ก!AF:AF)+SUMIF(แพ็ค!$C:$C,'รับ-จ่าย ประจำวัน'!$B35,แพ็ค!AF:AF)+SUMIF(ธุรการ!$C:$C,'รับ-จ่าย ประจำวัน'!$B35,ธุรการ!AF:AF)+SUMIF(เส้นแต่งหน้าขนมปัง!$C:$C,'รับ-จ่าย ประจำวัน'!$B35,เส้นแต่งหน้าขนมปัง!AF:AF)+SUMIF('วางแผนBC,CJ'!$C:$C,'รับ-จ่าย ประจำวัน'!$B35,'วางแผนBC,CJ'!AF:AF)+SUMIF(RD!$C:$C,'รับ-จ่าย ประจำวัน'!$B35,RD!AF:AF)+SUMIF('FG,ออนไล,คัดแยก'!$C:$C,'รับ-จ่าย ประจำวัน'!$B35,'FG,ออนไล,คัดแยก'!AF:AF)</f>
        <v>300</v>
      </c>
      <c r="BN35" s="16">
        <f>SUMIF(เตรียมส่วนผสม!$C:$C,'รับ-จ่าย ประจำวัน'!$B35,เตรียมส่วนผสม!AG:AG)+SUMIF(กวนไส้!$C:$C,'รับ-จ่าย ประจำวัน'!$B35,กวนไส้!AG:AG)+SUMIF(ผลิต1!$C:$C,'รับ-จ่าย ประจำวัน'!$B35,ผลิต1!AG:AG)+SUMIF(ผลิต2!$C:$C,'รับ-จ่าย ประจำวัน'!$B35,ผลิต2!AG:AG)+SUMIF(เส้นแต่งหน้าขนมเค้ก!$C:$C,'รับ-จ่าย ประจำวัน'!$B35,เส้นแต่งหน้าขนมเค้ก!AG:AG)+SUMIF(แพ็ค!$C:$C,'รับ-จ่าย ประจำวัน'!$B35,แพ็ค!AG:AG)+SUMIF(ธุรการ!$C:$C,'รับ-จ่าย ประจำวัน'!$B35,ธุรการ!AG:AG)+SUMIF(เส้นแต่งหน้าขนมปัง!$C:$C,'รับ-จ่าย ประจำวัน'!$B35,เส้นแต่งหน้าขนมปัง!AG:AG)+SUMIF('วางแผนBC,CJ'!$C:$C,'รับ-จ่าย ประจำวัน'!$B35,'วางแผนBC,CJ'!AG:AG)+SUMIF(RD!$C:$C,'รับ-จ่าย ประจำวัน'!$B35,RD!AG:AG)+SUMIF('FG,ออนไล,คัดแยก'!$C:$C,'รับ-จ่าย ประจำวัน'!$B35,'FG,ออนไล,คัดแยก'!AG:AG)</f>
        <v>0</v>
      </c>
      <c r="BO35" s="16">
        <f>SUMIF(เตรียมส่วนผสม!$C:$C,'รับ-จ่าย ประจำวัน'!$B35,เตรียมส่วนผสม!AH:AH)+SUMIF(กวนไส้!$C:$C,'รับ-จ่าย ประจำวัน'!$B35,กวนไส้!AH:AH)+SUMIF(ผลิต1!$C:$C,'รับ-จ่าย ประจำวัน'!$B35,ผลิต1!AH:AH)+SUMIF(ผลิต2!$C:$C,'รับ-จ่าย ประจำวัน'!$B35,ผลิต2!AH:AH)+SUMIF(เส้นแต่งหน้าขนมเค้ก!$C:$C,'รับ-จ่าย ประจำวัน'!$B35,เส้นแต่งหน้าขนมเค้ก!AH:AH)+SUMIF(แพ็ค!$C:$C,'รับ-จ่าย ประจำวัน'!$B35,แพ็ค!AH:AH)+SUMIF(ธุรการ!$C:$C,'รับ-จ่าย ประจำวัน'!$B35,ธุรการ!AH:AH)+SUMIF(เส้นแต่งหน้าขนมปัง!$C:$C,'รับ-จ่าย ประจำวัน'!$B35,เส้นแต่งหน้าขนมปัง!AH:AH)+SUMIF('วางแผนBC,CJ'!$C:$C,'รับ-จ่าย ประจำวัน'!$B35,'วางแผนBC,CJ'!AH:AH)+SUMIF(RD!$C:$C,'รับ-จ่าย ประจำวัน'!$B35,RD!AH:AH)+SUMIF('FG,ออนไล,คัดแยก'!$C:$C,'รับ-จ่าย ประจำวัน'!$B35,'FG,ออนไล,คัดแยก'!AH:AH)</f>
        <v>0</v>
      </c>
      <c r="BP35" s="16">
        <f>SUMIF(เตรียมส่วนผสม!$C:$C,'รับ-จ่าย ประจำวัน'!$B35,เตรียมส่วนผสม!AI:AI)+SUMIF(กวนไส้!$C:$C,'รับ-จ่าย ประจำวัน'!$B35,กวนไส้!AI:AI)+SUMIF(ผลิต1!$C:$C,'รับ-จ่าย ประจำวัน'!$B35,ผลิต1!AI:AI)+SUMIF(ผลิต2!$C:$C,'รับ-จ่าย ประจำวัน'!$B35,ผลิต2!AI:AI)+SUMIF(เส้นแต่งหน้าขนมเค้ก!$C:$C,'รับ-จ่าย ประจำวัน'!$B35,เส้นแต่งหน้าขนมเค้ก!AI:AI)+SUMIF(แพ็ค!$C:$C,'รับ-จ่าย ประจำวัน'!$B35,แพ็ค!AI:AI)+SUMIF(ธุรการ!$C:$C,'รับ-จ่าย ประจำวัน'!$B35,ธุรการ!AI:AI)+SUMIF(เส้นแต่งหน้าขนมปัง!$C:$C,'รับ-จ่าย ประจำวัน'!$B35,เส้นแต่งหน้าขนมปัง!AI:AI)+SUMIF('วางแผนBC,CJ'!$C:$C,'รับ-จ่าย ประจำวัน'!$B35,'วางแผนBC,CJ'!AI:AI)+SUMIF(RD!$C:$C,'รับ-จ่าย ประจำวัน'!$B35,RD!AI:AI)+SUMIF('FG,ออนไล,คัดแยก'!$C:$C,'รับ-จ่าย ประจำวัน'!$B35,'FG,ออนไล,คัดแยก'!AI:AI)</f>
        <v>600</v>
      </c>
      <c r="BQ35" s="16">
        <f>SUMIF(เตรียมส่วนผสม!$C:$C,'รับ-จ่าย ประจำวัน'!$B35,เตรียมส่วนผสม!AJ:AJ)+SUMIF(กวนไส้!$C:$C,'รับ-จ่าย ประจำวัน'!$B35,กวนไส้!AJ:AJ)+SUMIF(ผลิต1!$C:$C,'รับ-จ่าย ประจำวัน'!$B35,ผลิต1!AJ:AJ)+SUMIF(ผลิต2!$C:$C,'รับ-จ่าย ประจำวัน'!$B35,ผลิต2!AJ:AJ)+SUMIF(เส้นแต่งหน้าขนมเค้ก!$C:$C,'รับ-จ่าย ประจำวัน'!$B35,เส้นแต่งหน้าขนมเค้ก!AJ:AJ)+SUMIF(แพ็ค!$C:$C,'รับ-จ่าย ประจำวัน'!$B35,แพ็ค!AJ:AJ)+SUMIF(ธุรการ!$C:$C,'รับ-จ่าย ประจำวัน'!$B35,ธุรการ!AJ:AJ)+SUMIF(เส้นแต่งหน้าขนมปัง!$C:$C,'รับ-จ่าย ประจำวัน'!$B35,เส้นแต่งหน้าขนมปัง!AJ:AJ)+SUMIF('วางแผนBC,CJ'!$C:$C,'รับ-จ่าย ประจำวัน'!$B35,'วางแผนBC,CJ'!AJ:AJ)+SUMIF(RD!$C:$C,'รับ-จ่าย ประจำวัน'!$B35,RD!AJ:AJ)+SUMIF('FG,ออนไล,คัดแยก'!$C:$C,'รับ-จ่าย ประจำวัน'!$B35,'FG,ออนไล,คัดแยก'!AJ:AJ)</f>
        <v>300</v>
      </c>
      <c r="BR35" s="16">
        <f>SUMIF(เตรียมส่วนผสม!$C:$C,'รับ-จ่าย ประจำวัน'!$B35,เตรียมส่วนผสม!AK:AK)+SUMIF(กวนไส้!$C:$C,'รับ-จ่าย ประจำวัน'!$B35,กวนไส้!AK:AK)+SUMIF(ผลิต1!$C:$C,'รับ-จ่าย ประจำวัน'!$B35,ผลิต1!AK:AK)+SUMIF(ผลิต2!$C:$C,'รับ-จ่าย ประจำวัน'!$B35,ผลิต2!AK:AK)+SUMIF(เส้นแต่งหน้าขนมเค้ก!$C:$C,'รับ-จ่าย ประจำวัน'!$B35,เส้นแต่งหน้าขนมเค้ก!AK:AK)+SUMIF(แพ็ค!$C:$C,'รับ-จ่าย ประจำวัน'!$B35,แพ็ค!AK:AK)+SUMIF(ธุรการ!$C:$C,'รับ-จ่าย ประจำวัน'!$B35,ธุรการ!AK:AK)+SUMIF(เส้นแต่งหน้าขนมปัง!$C:$C,'รับ-จ่าย ประจำวัน'!$B35,เส้นแต่งหน้าขนมปัง!AK:AK)+SUMIF('วางแผนBC,CJ'!$C:$C,'รับ-จ่าย ประจำวัน'!$B35,'วางแผนBC,CJ'!AK:AK)+SUMIF(RD!$C:$C,'รับ-จ่าย ประจำวัน'!$B35,RD!AK:AK)+SUMIF('FG,ออนไล,คัดแยก'!$C:$C,'รับ-จ่าย ประจำวัน'!$B35,'FG,ออนไล,คัดแยก'!AK:AK)</f>
        <v>300</v>
      </c>
      <c r="BS35" s="16">
        <f>SUMIF(เตรียมส่วนผสม!$C:$C,'รับ-จ่าย ประจำวัน'!$B35,เตรียมส่วนผสม!AL:AL)+SUMIF(กวนไส้!$C:$C,'รับ-จ่าย ประจำวัน'!$B35,กวนไส้!AL:AL)+SUMIF(ผลิต1!$C:$C,'รับ-จ่าย ประจำวัน'!$B35,ผลิต1!AL:AL)+SUMIF(ผลิต2!$C:$C,'รับ-จ่าย ประจำวัน'!$B35,ผลิต2!AL:AL)+SUMIF(เส้นแต่งหน้าขนมเค้ก!$C:$C,'รับ-จ่าย ประจำวัน'!$B35,เส้นแต่งหน้าขนมเค้ก!AL:AL)+SUMIF(แพ็ค!$C:$C,'รับ-จ่าย ประจำวัน'!$B35,แพ็ค!AL:AL)+SUMIF(ธุรการ!$C:$C,'รับ-จ่าย ประจำวัน'!$B35,ธุรการ!AL:AL)+SUMIF(เส้นแต่งหน้าขนมปัง!$C:$C,'รับ-จ่าย ประจำวัน'!$B35,เส้นแต่งหน้าขนมปัง!AL:AL)+SUMIF('วางแผนBC,CJ'!$C:$C,'รับ-จ่าย ประจำวัน'!$B35,'วางแผนBC,CJ'!AL:AL)+SUMIF(RD!$C:$C,'รับ-จ่าย ประจำวัน'!$B35,RD!AL:AL)+SUMIF('FG,ออนไล,คัดแยก'!$C:$C,'รับ-จ่าย ประจำวัน'!$B35,'FG,ออนไล,คัดแยก'!AL:AL)</f>
        <v>0</v>
      </c>
      <c r="BT35" s="18">
        <f t="shared" si="1"/>
        <v>8700</v>
      </c>
      <c r="BU35" s="116"/>
      <c r="BV35" s="146">
        <f t="shared" si="2"/>
        <v>36900</v>
      </c>
      <c r="BW35" s="183">
        <v>30</v>
      </c>
      <c r="BX35" s="172">
        <f t="shared" si="12"/>
        <v>290</v>
      </c>
      <c r="BY35" s="188">
        <f t="shared" si="3"/>
        <v>127.24137931034483</v>
      </c>
      <c r="BZ35" s="180">
        <f t="shared" ca="1" si="4"/>
        <v>46330.241379310348</v>
      </c>
      <c r="CA35" s="93"/>
      <c r="CB35" s="93"/>
      <c r="CC35" s="93"/>
      <c r="CD35" s="93"/>
      <c r="CE35" s="93"/>
      <c r="CF35" s="93"/>
      <c r="CG35" s="93"/>
      <c r="CH35" s="93"/>
      <c r="CI35" s="93"/>
      <c r="CJ35" s="97"/>
      <c r="CK35" s="9">
        <f t="shared" si="5"/>
        <v>36900</v>
      </c>
    </row>
    <row r="36" spans="1:91" x14ac:dyDescent="0.5">
      <c r="A36" s="149" t="s">
        <v>178</v>
      </c>
      <c r="B36" s="34">
        <v>1020501020</v>
      </c>
      <c r="C36" s="33" t="s">
        <v>1877</v>
      </c>
      <c r="D36" s="141" t="s">
        <v>61</v>
      </c>
      <c r="E36" s="25"/>
      <c r="F36" s="132"/>
      <c r="G36" s="25"/>
      <c r="H36" s="12">
        <v>51860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11"/>
      <c r="AF36" s="11"/>
      <c r="AG36" s="11"/>
      <c r="AH36" s="11"/>
      <c r="AI36" s="25"/>
      <c r="AJ36" s="25"/>
      <c r="AK36" s="25"/>
      <c r="AL36" s="25"/>
      <c r="AM36" s="25"/>
      <c r="AN36" s="15">
        <f t="shared" si="0"/>
        <v>0</v>
      </c>
      <c r="AO36" s="16">
        <f>SUMIF(เตรียมส่วนผสม!$C:$C,'รับ-จ่าย ประจำวัน'!$B36,เตรียมส่วนผสม!H:H)+SUMIF(กวนไส้!$C:$C,'รับ-จ่าย ประจำวัน'!$B36,กวนไส้!H:H)+SUMIF(ผลิต1!$C:$C,'รับ-จ่าย ประจำวัน'!$B36,ผลิต1!H:H)+SUMIF(ผลิต2!$C:$C,'รับ-จ่าย ประจำวัน'!$B36,ผลิต2!H:H)+SUMIF(เส้นแต่งหน้าขนมเค้ก!$C:$C,'รับ-จ่าย ประจำวัน'!$B36,เส้นแต่งหน้าขนมเค้ก!H:H)+SUMIF(แพ็ค!$C:$C,'รับ-จ่าย ประจำวัน'!$B36,แพ็ค!H:H)+SUMIF(ธุรการ!$C:$C,'รับ-จ่าย ประจำวัน'!$B36,ธุรการ!H:H)+SUMIF(เส้นแต่งหน้าขนมปัง!$C:$C,'รับ-จ่าย ประจำวัน'!$B36,เส้นแต่งหน้าขนมปัง!H:H)+SUMIF('วางแผนBC,CJ'!$C:$C,'รับ-จ่าย ประจำวัน'!$B36,'วางแผนBC,CJ'!H:H)+SUMIF(RD!$C:$C,'รับ-จ่าย ประจำวัน'!$B36,RD!H:H)+SUMIF('FG,ออนไล,คัดแยก'!$C:$C,'รับ-จ่าย ประจำวัน'!$B36,'FG,ออนไล,คัดแยก'!H:H)</f>
        <v>600</v>
      </c>
      <c r="AP36" s="16">
        <f>SUMIF(เตรียมส่วนผสม!$C:$C,'รับ-จ่าย ประจำวัน'!$B36,เตรียมส่วนผสม!I:I)+SUMIF(กวนไส้!$C:$C,'รับ-จ่าย ประจำวัน'!$B36,กวนไส้!I:I)+SUMIF(ผลิต1!$C:$C,'รับ-จ่าย ประจำวัน'!$B36,ผลิต1!I:I)+SUMIF(ผลิต2!$C:$C,'รับ-จ่าย ประจำวัน'!$B36,ผลิต2!I:I)+SUMIF(เส้นแต่งหน้าขนมเค้ก!$C:$C,'รับ-จ่าย ประจำวัน'!$B36,เส้นแต่งหน้าขนมเค้ก!I:I)+SUMIF(แพ็ค!$C:$C,'รับ-จ่าย ประจำวัน'!$B36,แพ็ค!I:I)+SUMIF(ธุรการ!$C:$C,'รับ-จ่าย ประจำวัน'!$B36,ธุรการ!I:I)+SUMIF(เส้นแต่งหน้าขนมปัง!$C:$C,'รับ-จ่าย ประจำวัน'!$B36,เส้นแต่งหน้าขนมปัง!I:I)+SUMIF('วางแผนBC,CJ'!$C:$C,'รับ-จ่าย ประจำวัน'!$B36,'วางแผนBC,CJ'!I:I)+SUMIF(RD!$C:$C,'รับ-จ่าย ประจำวัน'!$B36,RD!I:I)+SUMIF('FG,ออนไล,คัดแยก'!$C:$C,'รับ-จ่าย ประจำวัน'!$B36,'FG,ออนไล,คัดแยก'!I:I)</f>
        <v>800</v>
      </c>
      <c r="AQ36" s="16">
        <f>SUMIF(เตรียมส่วนผสม!$C:$C,'รับ-จ่าย ประจำวัน'!$B36,เตรียมส่วนผสม!J:J)+SUMIF(กวนไส้!$C:$C,'รับ-จ่าย ประจำวัน'!$B36,กวนไส้!J:J)+SUMIF(ผลิต1!$C:$C,'รับ-จ่าย ประจำวัน'!$B36,ผลิต1!J:J)+SUMIF(ผลิต2!$C:$C,'รับ-จ่าย ประจำวัน'!$B36,ผลิต2!J:J)+SUMIF(เส้นแต่งหน้าขนมเค้ก!$C:$C,'รับ-จ่าย ประจำวัน'!$B36,เส้นแต่งหน้าขนมเค้ก!J:J)+SUMIF(แพ็ค!$C:$C,'รับ-จ่าย ประจำวัน'!$B36,แพ็ค!J:J)+SUMIF(ธุรการ!$C:$C,'รับ-จ่าย ประจำวัน'!$B36,ธุรการ!J:J)+SUMIF(เส้นแต่งหน้าขนมปัง!$C:$C,'รับ-จ่าย ประจำวัน'!$B36,เส้นแต่งหน้าขนมปัง!J:J)+SUMIF('วางแผนBC,CJ'!$C:$C,'รับ-จ่าย ประจำวัน'!$B36,'วางแผนBC,CJ'!J:J)+SUMIF(RD!$C:$C,'รับ-จ่าย ประจำวัน'!$B36,RD!J:J)+SUMIF('FG,ออนไล,คัดแยก'!$C:$C,'รับ-จ่าย ประจำวัน'!$B36,'FG,ออนไล,คัดแยก'!J:J)</f>
        <v>0</v>
      </c>
      <c r="AR36" s="16">
        <f>SUMIF(เตรียมส่วนผสม!$C:$C,'รับ-จ่าย ประจำวัน'!$B36,เตรียมส่วนผสม!K:K)+SUMIF(กวนไส้!$C:$C,'รับ-จ่าย ประจำวัน'!$B36,กวนไส้!K:K)+SUMIF(ผลิต1!$C:$C,'รับ-จ่าย ประจำวัน'!$B36,ผลิต1!K:K)+SUMIF(ผลิต2!$C:$C,'รับ-จ่าย ประจำวัน'!$B36,ผลิต2!K:K)+SUMIF(เส้นแต่งหน้าขนมเค้ก!$C:$C,'รับ-จ่าย ประจำวัน'!$B36,เส้นแต่งหน้าขนมเค้ก!K:K)+SUMIF(แพ็ค!$C:$C,'รับ-จ่าย ประจำวัน'!$B36,แพ็ค!K:K)+SUMIF(ธุรการ!$C:$C,'รับ-จ่าย ประจำวัน'!$B36,ธุรการ!K:K)+SUMIF(เส้นแต่งหน้าขนมปัง!$C:$C,'รับ-จ่าย ประจำวัน'!$B36,เส้นแต่งหน้าขนมปัง!K:K)+SUMIF('วางแผนBC,CJ'!$C:$C,'รับ-จ่าย ประจำวัน'!$B36,'วางแผนBC,CJ'!K:K)+SUMIF(RD!$C:$C,'รับ-จ่าย ประจำวัน'!$B36,RD!K:K)+SUMIF('FG,ออนไล,คัดแยก'!$C:$C,'รับ-จ่าย ประจำวัน'!$B36,'FG,ออนไล,คัดแยก'!K:K)</f>
        <v>500</v>
      </c>
      <c r="AS36" s="16">
        <f>SUMIF(เตรียมส่วนผสม!$C:$C,'รับ-จ่าย ประจำวัน'!$B36,เตรียมส่วนผสม!L:L)+SUMIF(กวนไส้!$C:$C,'รับ-จ่าย ประจำวัน'!$B36,กวนไส้!L:L)+SUMIF(ผลิต1!$C:$C,'รับ-จ่าย ประจำวัน'!$B36,ผลิต1!L:L)+SUMIF(ผลิต2!$C:$C,'รับ-จ่าย ประจำวัน'!$B36,ผลิต2!L:L)+SUMIF(เส้นแต่งหน้าขนมเค้ก!$C:$C,'รับ-จ่าย ประจำวัน'!$B36,เส้นแต่งหน้าขนมเค้ก!L:L)+SUMIF(แพ็ค!$C:$C,'รับ-จ่าย ประจำวัน'!$B36,แพ็ค!L:L)+SUMIF(ธุรการ!$C:$C,'รับ-จ่าย ประจำวัน'!$B36,ธุรการ!L:L)+SUMIF(เส้นแต่งหน้าขนมปัง!$C:$C,'รับ-จ่าย ประจำวัน'!$B36,เส้นแต่งหน้าขนมปัง!L:L)+SUMIF('วางแผนBC,CJ'!$C:$C,'รับ-จ่าย ประจำวัน'!$B36,'วางแผนBC,CJ'!L:L)+SUMIF(RD!$C:$C,'รับ-จ่าย ประจำวัน'!$B36,RD!L:L)+SUMIF('FG,ออนไล,คัดแยก'!$C:$C,'รับ-จ่าย ประจำวัน'!$B36,'FG,ออนไล,คัดแยก'!L:L)</f>
        <v>1200</v>
      </c>
      <c r="AT36" s="16">
        <f>SUMIF(เตรียมส่วนผสม!$C:$C,'รับ-จ่าย ประจำวัน'!$B36,เตรียมส่วนผสม!M:M)+SUMIF(กวนไส้!$C:$C,'รับ-จ่าย ประจำวัน'!$B36,กวนไส้!M:M)+SUMIF(ผลิต1!$C:$C,'รับ-จ่าย ประจำวัน'!$B36,ผลิต1!M:M)+SUMIF(ผลิต2!$C:$C,'รับ-จ่าย ประจำวัน'!$B36,ผลิต2!M:M)+SUMIF(เส้นแต่งหน้าขนมเค้ก!$C:$C,'รับ-จ่าย ประจำวัน'!$B36,เส้นแต่งหน้าขนมเค้ก!M:M)+SUMIF(แพ็ค!$C:$C,'รับ-จ่าย ประจำวัน'!$B36,แพ็ค!M:M)+SUMIF(ธุรการ!$C:$C,'รับ-จ่าย ประจำวัน'!$B36,ธุรการ!M:M)+SUMIF(เส้นแต่งหน้าขนมปัง!$C:$C,'รับ-จ่าย ประจำวัน'!$B36,เส้นแต่งหน้าขนมปัง!M:M)+SUMIF('วางแผนBC,CJ'!$C:$C,'รับ-จ่าย ประจำวัน'!$B36,'วางแผนBC,CJ'!M:M)+SUMIF(RD!$C:$C,'รับ-จ่าย ประจำวัน'!$B36,RD!M:M)+SUMIF('FG,ออนไล,คัดแยก'!$C:$C,'รับ-จ่าย ประจำวัน'!$B36,'FG,ออนไล,คัดแยก'!M:M)</f>
        <v>0</v>
      </c>
      <c r="AU36" s="16">
        <f>SUMIF(เตรียมส่วนผสม!$C:$C,'รับ-จ่าย ประจำวัน'!$B36,เตรียมส่วนผสม!N:N)+SUMIF(กวนไส้!$C:$C,'รับ-จ่าย ประจำวัน'!$B36,กวนไส้!N:N)+SUMIF(ผลิต1!$C:$C,'รับ-จ่าย ประจำวัน'!$B36,ผลิต1!N:N)+SUMIF(ผลิต2!$C:$C,'รับ-จ่าย ประจำวัน'!$B36,ผลิต2!N:N)+SUMIF(เส้นแต่งหน้าขนมเค้ก!$C:$C,'รับ-จ่าย ประจำวัน'!$B36,เส้นแต่งหน้าขนมเค้ก!N:N)+SUMIF(แพ็ค!$C:$C,'รับ-จ่าย ประจำวัน'!$B36,แพ็ค!N:N)+SUMIF(ธุรการ!$C:$C,'รับ-จ่าย ประจำวัน'!$B36,ธุรการ!N:N)+SUMIF(เส้นแต่งหน้าขนมปัง!$C:$C,'รับ-จ่าย ประจำวัน'!$B36,เส้นแต่งหน้าขนมปัง!N:N)+SUMIF('วางแผนBC,CJ'!$C:$C,'รับ-จ่าย ประจำวัน'!$B36,'วางแผนBC,CJ'!N:N)+SUMIF(RD!$C:$C,'รับ-จ่าย ประจำวัน'!$B36,RD!N:N)+SUMIF('FG,ออนไล,คัดแยก'!$C:$C,'รับ-จ่าย ประจำวัน'!$B36,'FG,ออนไล,คัดแยก'!N:N)</f>
        <v>600</v>
      </c>
      <c r="AV36" s="16">
        <f>SUMIF(เตรียมส่วนผสม!$C:$C,'รับ-จ่าย ประจำวัน'!$B36,เตรียมส่วนผสม!O:O)+SUMIF(กวนไส้!$C:$C,'รับ-จ่าย ประจำวัน'!$B36,กวนไส้!O:O)+SUMIF(ผลิต1!$C:$C,'รับ-จ่าย ประจำวัน'!$B36,ผลิต1!O:O)+SUMIF(ผลิต2!$C:$C,'รับ-จ่าย ประจำวัน'!$B36,ผลิต2!O:O)+SUMIF(เส้นแต่งหน้าขนมเค้ก!$C:$C,'รับ-จ่าย ประจำวัน'!$B36,เส้นแต่งหน้าขนมเค้ก!O:O)+SUMIF(แพ็ค!$C:$C,'รับ-จ่าย ประจำวัน'!$B36,แพ็ค!O:O)+SUMIF(ธุรการ!$C:$C,'รับ-จ่าย ประจำวัน'!$B36,ธุรการ!O:O)+SUMIF(เส้นแต่งหน้าขนมปัง!$C:$C,'รับ-จ่าย ประจำวัน'!$B36,เส้นแต่งหน้าขนมปัง!O:O)+SUMIF('วางแผนBC,CJ'!$C:$C,'รับ-จ่าย ประจำวัน'!$B36,'วางแผนBC,CJ'!O:O)+SUMIF(RD!$C:$C,'รับ-จ่าย ประจำวัน'!$B36,RD!O:O)+SUMIF('FG,ออนไล,คัดแยก'!$C:$C,'รับ-จ่าย ประจำวัน'!$B36,'FG,ออนไล,คัดแยก'!O:O)</f>
        <v>600</v>
      </c>
      <c r="AW36" s="16">
        <f>SUMIF(เตรียมส่วนผสม!$C:$C,'รับ-จ่าย ประจำวัน'!$B36,เตรียมส่วนผสม!P:P)+SUMIF(กวนไส้!$C:$C,'รับ-จ่าย ประจำวัน'!$B36,กวนไส้!P:P)+SUMIF(ผลิต1!$C:$C,'รับ-จ่าย ประจำวัน'!$B36,ผลิต1!P:P)+SUMIF(ผลิต2!$C:$C,'รับ-จ่าย ประจำวัน'!$B36,ผลิต2!P:P)+SUMIF(เส้นแต่งหน้าขนมเค้ก!$C:$C,'รับ-จ่าย ประจำวัน'!$B36,เส้นแต่งหน้าขนมเค้ก!P:P)+SUMIF(แพ็ค!$C:$C,'รับ-จ่าย ประจำวัน'!$B36,แพ็ค!P:P)+SUMIF(ธุรการ!$C:$C,'รับ-จ่าย ประจำวัน'!$B36,ธุรการ!P:P)+SUMIF(เส้นแต่งหน้าขนมปัง!$C:$C,'รับ-จ่าย ประจำวัน'!$B36,เส้นแต่งหน้าขนมปัง!P:P)+SUMIF('วางแผนBC,CJ'!$C:$C,'รับ-จ่าย ประจำวัน'!$B36,'วางแผนBC,CJ'!P:P)+SUMIF(RD!$C:$C,'รับ-จ่าย ประจำวัน'!$B36,RD!P:P)+SUMIF('FG,ออนไล,คัดแยก'!$C:$C,'รับ-จ่าย ประจำวัน'!$B36,'FG,ออนไล,คัดแยก'!P:P)</f>
        <v>500</v>
      </c>
      <c r="AX36" s="16">
        <f>SUMIF(เตรียมส่วนผสม!$C:$C,'รับ-จ่าย ประจำวัน'!$B36,เตรียมส่วนผสม!Q:Q)+SUMIF(กวนไส้!$C:$C,'รับ-จ่าย ประจำวัน'!$B36,กวนไส้!Q:Q)+SUMIF(ผลิต1!$C:$C,'รับ-จ่าย ประจำวัน'!$B36,ผลิต1!Q:Q)+SUMIF(ผลิต2!$C:$C,'รับ-จ่าย ประจำวัน'!$B36,ผลิต2!Q:Q)+SUMIF(เส้นแต่งหน้าขนมเค้ก!$C:$C,'รับ-จ่าย ประจำวัน'!$B36,เส้นแต่งหน้าขนมเค้ก!Q:Q)+SUMIF(แพ็ค!$C:$C,'รับ-จ่าย ประจำวัน'!$B36,แพ็ค!Q:Q)+SUMIF(ธุรการ!$C:$C,'รับ-จ่าย ประจำวัน'!$B36,ธุรการ!Q:Q)+SUMIF(เส้นแต่งหน้าขนมปัง!$C:$C,'รับ-จ่าย ประจำวัน'!$B36,เส้นแต่งหน้าขนมปัง!Q:Q)+SUMIF('วางแผนBC,CJ'!$C:$C,'รับ-จ่าย ประจำวัน'!$B36,'วางแผนBC,CJ'!Q:Q)+SUMIF(RD!$C:$C,'รับ-จ่าย ประจำวัน'!$B36,RD!Q:Q)+SUMIF('FG,ออนไล,คัดแยก'!$C:$C,'รับ-จ่าย ประจำวัน'!$B36,'FG,ออนไล,คัดแยก'!Q:Q)</f>
        <v>700</v>
      </c>
      <c r="AY36" s="16">
        <f>SUMIF(เตรียมส่วนผสม!$C:$C,'รับ-จ่าย ประจำวัน'!$B36,เตรียมส่วนผสม!R:R)+SUMIF(กวนไส้!$C:$C,'รับ-จ่าย ประจำวัน'!$B36,กวนไส้!R:R)+SUMIF(ผลิต1!$C:$C,'รับ-จ่าย ประจำวัน'!$B36,ผลิต1!R:R)+SUMIF(ผลิต2!$C:$C,'รับ-จ่าย ประจำวัน'!$B36,ผลิต2!R:R)+SUMIF(เส้นแต่งหน้าขนมเค้ก!$C:$C,'รับ-จ่าย ประจำวัน'!$B36,เส้นแต่งหน้าขนมเค้ก!R:R)+SUMIF(แพ็ค!$C:$C,'รับ-จ่าย ประจำวัน'!$B36,แพ็ค!R:R)+SUMIF(ธุรการ!$C:$C,'รับ-จ่าย ประจำวัน'!$B36,ธุรการ!R:R)+SUMIF(เส้นแต่งหน้าขนมปัง!$C:$C,'รับ-จ่าย ประจำวัน'!$B36,เส้นแต่งหน้าขนมปัง!R:R)+SUMIF('วางแผนBC,CJ'!$C:$C,'รับ-จ่าย ประจำวัน'!$B36,'วางแผนBC,CJ'!R:R)+SUMIF(RD!$C:$C,'รับ-จ่าย ประจำวัน'!$B36,RD!R:R)+SUMIF('FG,ออนไล,คัดแยก'!$C:$C,'รับ-จ่าย ประจำวัน'!$B36,'FG,ออนไล,คัดแยก'!R:R)</f>
        <v>800</v>
      </c>
      <c r="AZ36" s="16">
        <f>SUMIF(เตรียมส่วนผสม!$C:$C,'รับ-จ่าย ประจำวัน'!$B36,เตรียมส่วนผสม!S:S)+SUMIF(กวนไส้!$C:$C,'รับ-จ่าย ประจำวัน'!$B36,กวนไส้!S:S)+SUMIF(ผลิต1!$C:$C,'รับ-จ่าย ประจำวัน'!$B36,ผลิต1!S:S)+SUMIF(ผลิต2!$C:$C,'รับ-จ่าย ประจำวัน'!$B36,ผลิต2!S:S)+SUMIF(เส้นแต่งหน้าขนมเค้ก!$C:$C,'รับ-จ่าย ประจำวัน'!$B36,เส้นแต่งหน้าขนมเค้ก!S:S)+SUMIF(แพ็ค!$C:$C,'รับ-จ่าย ประจำวัน'!$B36,แพ็ค!S:S)+SUMIF(ธุรการ!$C:$C,'รับ-จ่าย ประจำวัน'!$B36,ธุรการ!S:S)+SUMIF(เส้นแต่งหน้าขนมปัง!$C:$C,'รับ-จ่าย ประจำวัน'!$B36,เส้นแต่งหน้าขนมปัง!S:S)+SUMIF('วางแผนBC,CJ'!$C:$C,'รับ-จ่าย ประจำวัน'!$B36,'วางแผนBC,CJ'!S:S)+SUMIF(RD!$C:$C,'รับ-จ่าย ประจำวัน'!$B36,RD!S:S)+SUMIF('FG,ออนไล,คัดแยก'!$C:$C,'รับ-จ่าย ประจำวัน'!$B36,'FG,ออนไล,คัดแยก'!S:S)</f>
        <v>500</v>
      </c>
      <c r="BA36" s="16">
        <f>SUMIF(เตรียมส่วนผสม!$C:$C,'รับ-จ่าย ประจำวัน'!$B36,เตรียมส่วนผสม!T:T)+SUMIF(กวนไส้!$C:$C,'รับ-จ่าย ประจำวัน'!$B36,กวนไส้!T:T)+SUMIF(ผลิต1!$C:$C,'รับ-จ่าย ประจำวัน'!$B36,ผลิต1!T:T)+SUMIF(ผลิต2!$C:$C,'รับ-จ่าย ประจำวัน'!$B36,ผลิต2!T:T)+SUMIF(เส้นแต่งหน้าขนมเค้ก!$C:$C,'รับ-จ่าย ประจำวัน'!$B36,เส้นแต่งหน้าขนมเค้ก!T:T)+SUMIF(แพ็ค!$C:$C,'รับ-จ่าย ประจำวัน'!$B36,แพ็ค!T:T)+SUMIF(ธุรการ!$C:$C,'รับ-จ่าย ประจำวัน'!$B36,ธุรการ!T:T)+SUMIF(เส้นแต่งหน้าขนมปัง!$C:$C,'รับ-จ่าย ประจำวัน'!$B36,เส้นแต่งหน้าขนมปัง!T:T)+SUMIF('วางแผนBC,CJ'!$C:$C,'รับ-จ่าย ประจำวัน'!$B36,'วางแผนBC,CJ'!T:T)+SUMIF(RD!$C:$C,'รับ-จ่าย ประจำวัน'!$B36,RD!T:T)+SUMIF('FG,ออนไล,คัดแยก'!$C:$C,'รับ-จ่าย ประจำวัน'!$B36,'FG,ออนไล,คัดแยก'!T:T)</f>
        <v>0</v>
      </c>
      <c r="BB36" s="16">
        <f>SUMIF(เตรียมส่วนผสม!$C:$C,'รับ-จ่าย ประจำวัน'!$B36,เตรียมส่วนผสม!U:U)+SUMIF(กวนไส้!$C:$C,'รับ-จ่าย ประจำวัน'!$B36,กวนไส้!U:U)+SUMIF(ผลิต1!$C:$C,'รับ-จ่าย ประจำวัน'!$B36,ผลิต1!U:U)+SUMIF(ผลิต2!$C:$C,'รับ-จ่าย ประจำวัน'!$B36,ผลิต2!U:U)+SUMIF(เส้นแต่งหน้าขนมเค้ก!$C:$C,'รับ-จ่าย ประจำวัน'!$B36,เส้นแต่งหน้าขนมเค้ก!U:U)+SUMIF(แพ็ค!$C:$C,'รับ-จ่าย ประจำวัน'!$B36,แพ็ค!U:U)+SUMIF(ธุรการ!$C:$C,'รับ-จ่าย ประจำวัน'!$B36,ธุรการ!U:U)+SUMIF(เส้นแต่งหน้าขนมปัง!$C:$C,'รับ-จ่าย ประจำวัน'!$B36,เส้นแต่งหน้าขนมปัง!U:U)+SUMIF('วางแผนBC,CJ'!$C:$C,'รับ-จ่าย ประจำวัน'!$B36,'วางแผนBC,CJ'!U:U)+SUMIF(RD!$C:$C,'รับ-จ่าย ประจำวัน'!$B36,RD!U:U)+SUMIF('FG,ออนไล,คัดแยก'!$C:$C,'รับ-จ่าย ประจำวัน'!$B36,'FG,ออนไล,คัดแยก'!U:U)</f>
        <v>500</v>
      </c>
      <c r="BC36" s="16">
        <f>SUMIF(เตรียมส่วนผสม!$C:$C,'รับ-จ่าย ประจำวัน'!$B36,เตรียมส่วนผสม!V:V)+SUMIF(กวนไส้!$C:$C,'รับ-จ่าย ประจำวัน'!$B36,กวนไส้!V:V)+SUMIF(ผลิต1!$C:$C,'รับ-จ่าย ประจำวัน'!$B36,ผลิต1!V:V)+SUMIF(ผลิต2!$C:$C,'รับ-จ่าย ประจำวัน'!$B36,ผลิต2!V:V)+SUMIF(เส้นแต่งหน้าขนมเค้ก!$C:$C,'รับ-จ่าย ประจำวัน'!$B36,เส้นแต่งหน้าขนมเค้ก!V:V)+SUMIF(แพ็ค!$C:$C,'รับ-จ่าย ประจำวัน'!$B36,แพ็ค!V:V)+SUMIF(ธุรการ!$C:$C,'รับ-จ่าย ประจำวัน'!$B36,ธุรการ!V:V)+SUMIF(เส้นแต่งหน้าขนมปัง!$C:$C,'รับ-จ่าย ประจำวัน'!$B36,เส้นแต่งหน้าขนมปัง!V:V)+SUMIF('วางแผนBC,CJ'!$C:$C,'รับ-จ่าย ประจำวัน'!$B36,'วางแผนBC,CJ'!V:V)+SUMIF(RD!$C:$C,'รับ-จ่าย ประจำวัน'!$B36,RD!V:V)+SUMIF('FG,ออนไล,คัดแยก'!$C:$C,'รับ-จ่าย ประจำวัน'!$B36,'FG,ออนไล,คัดแยก'!V:V)</f>
        <v>700</v>
      </c>
      <c r="BD36" s="16">
        <f>SUMIF(เตรียมส่วนผสม!$C:$C,'รับ-จ่าย ประจำวัน'!$B36,เตรียมส่วนผสม!W:W)+SUMIF(กวนไส้!$C:$C,'รับ-จ่าย ประจำวัน'!$B36,กวนไส้!W:W)+SUMIF(ผลิต1!$C:$C,'รับ-จ่าย ประจำวัน'!$B36,ผลิต1!W:W)+SUMIF(ผลิต2!$C:$C,'รับ-จ่าย ประจำวัน'!$B36,ผลิต2!W:W)+SUMIF(เส้นแต่งหน้าขนมเค้ก!$C:$C,'รับ-จ่าย ประจำวัน'!$B36,เส้นแต่งหน้าขนมเค้ก!W:W)+SUMIF(แพ็ค!$C:$C,'รับ-จ่าย ประจำวัน'!$B36,แพ็ค!W:W)+SUMIF(ธุรการ!$C:$C,'รับ-จ่าย ประจำวัน'!$B36,ธุรการ!W:W)+SUMIF(เส้นแต่งหน้าขนมปัง!$C:$C,'รับ-จ่าย ประจำวัน'!$B36,เส้นแต่งหน้าขนมปัง!W:W)+SUMIF('วางแผนBC,CJ'!$C:$C,'รับ-จ่าย ประจำวัน'!$B36,'วางแผนBC,CJ'!W:W)+SUMIF(RD!$C:$C,'รับ-จ่าย ประจำวัน'!$B36,RD!W:W)+SUMIF('FG,ออนไล,คัดแยก'!$C:$C,'รับ-จ่าย ประจำวัน'!$B36,'FG,ออนไล,คัดแยก'!W:W)</f>
        <v>700</v>
      </c>
      <c r="BE36" s="16">
        <f>SUMIF(เตรียมส่วนผสม!$C:$C,'รับ-จ่าย ประจำวัน'!$B36,เตรียมส่วนผสม!X:X)+SUMIF(กวนไส้!$C:$C,'รับ-จ่าย ประจำวัน'!$B36,กวนไส้!X:X)+SUMIF(ผลิต1!$C:$C,'รับ-จ่าย ประจำวัน'!$B36,ผลิต1!X:X)+SUMIF(ผลิต2!$C:$C,'รับ-จ่าย ประจำวัน'!$B36,ผลิต2!X:X)+SUMIF(เส้นแต่งหน้าขนมเค้ก!$C:$C,'รับ-จ่าย ประจำวัน'!$B36,เส้นแต่งหน้าขนมเค้ก!X:X)+SUMIF(แพ็ค!$C:$C,'รับ-จ่าย ประจำวัน'!$B36,แพ็ค!X:X)+SUMIF(ธุรการ!$C:$C,'รับ-จ่าย ประจำวัน'!$B36,ธุรการ!X:X)+SUMIF(เส้นแต่งหน้าขนมปัง!$C:$C,'รับ-จ่าย ประจำวัน'!$B36,เส้นแต่งหน้าขนมปัง!X:X)+SUMIF('วางแผนBC,CJ'!$C:$C,'รับ-จ่าย ประจำวัน'!$B36,'วางแผนBC,CJ'!X:X)+SUMIF(RD!$C:$C,'รับ-จ่าย ประจำวัน'!$B36,RD!X:X)+SUMIF('FG,ออนไล,คัดแยก'!$C:$C,'รับ-จ่าย ประจำวัน'!$B36,'FG,ออนไล,คัดแยก'!X:X)</f>
        <v>0</v>
      </c>
      <c r="BF36" s="16">
        <f>SUMIF(เตรียมส่วนผสม!$C:$C,'รับ-จ่าย ประจำวัน'!$B36,เตรียมส่วนผสม!Y:Y)+SUMIF(กวนไส้!$C:$C,'รับ-จ่าย ประจำวัน'!$B36,กวนไส้!Y:Y)+SUMIF(ผลิต1!$C:$C,'รับ-จ่าย ประจำวัน'!$B36,ผลิต1!Y:Y)+SUMIF(ผลิต2!$C:$C,'รับ-จ่าย ประจำวัน'!$B36,ผลิต2!Y:Y)+SUMIF(เส้นแต่งหน้าขนมเค้ก!$C:$C,'รับ-จ่าย ประจำวัน'!$B36,เส้นแต่งหน้าขนมเค้ก!Y:Y)+SUMIF(แพ็ค!$C:$C,'รับ-จ่าย ประจำวัน'!$B36,แพ็ค!Y:Y)+SUMIF(ธุรการ!$C:$C,'รับ-จ่าย ประจำวัน'!$B36,ธุรการ!Y:Y)+SUMIF(เส้นแต่งหน้าขนมปัง!$C:$C,'รับ-จ่าย ประจำวัน'!$B36,เส้นแต่งหน้าขนมปัง!Y:Y)+SUMIF('วางแผนBC,CJ'!$C:$C,'รับ-จ่าย ประจำวัน'!$B36,'วางแผนBC,CJ'!Y:Y)+SUMIF(RD!$C:$C,'รับ-จ่าย ประจำวัน'!$B36,RD!Y:Y)+SUMIF('FG,ออนไล,คัดแยก'!$C:$C,'รับ-จ่าย ประจำวัน'!$B36,'FG,ออนไล,คัดแยก'!Y:Y)</f>
        <v>500</v>
      </c>
      <c r="BG36" s="16">
        <f>SUMIF(เตรียมส่วนผสม!$C:$C,'รับ-จ่าย ประจำวัน'!$B36,เตรียมส่วนผสม!Z:Z)+SUMIF(กวนไส้!$C:$C,'รับ-จ่าย ประจำวัน'!$B36,กวนไส้!Z:Z)+SUMIF(ผลิต1!$C:$C,'รับ-จ่าย ประจำวัน'!$B36,ผลิต1!Z:Z)+SUMIF(ผลิต2!$C:$C,'รับ-จ่าย ประจำวัน'!$B36,ผลิต2!Z:Z)+SUMIF(เส้นแต่งหน้าขนมเค้ก!$C:$C,'รับ-จ่าย ประจำวัน'!$B36,เส้นแต่งหน้าขนมเค้ก!Z:Z)+SUMIF(แพ็ค!$C:$C,'รับ-จ่าย ประจำวัน'!$B36,แพ็ค!Z:Z)+SUMIF(ธุรการ!$C:$C,'รับ-จ่าย ประจำวัน'!$B36,ธุรการ!Z:Z)+SUMIF(เส้นแต่งหน้าขนมปัง!$C:$C,'รับ-จ่าย ประจำวัน'!$B36,เส้นแต่งหน้าขนมปัง!Z:Z)+SUMIF('วางแผนBC,CJ'!$C:$C,'รับ-จ่าย ประจำวัน'!$B36,'วางแผนBC,CJ'!Z:Z)+SUMIF(RD!$C:$C,'รับ-จ่าย ประจำวัน'!$B36,RD!Z:Z)+SUMIF('FG,ออนไล,คัดแยก'!$C:$C,'รับ-จ่าย ประจำวัน'!$B36,'FG,ออนไล,คัดแยก'!Z:Z)</f>
        <v>900</v>
      </c>
      <c r="BH36" s="16">
        <f>SUMIF(เตรียมส่วนผสม!$C:$C,'รับ-จ่าย ประจำวัน'!$B36,เตรียมส่วนผสม!AA:AA)+SUMIF(กวนไส้!$C:$C,'รับ-จ่าย ประจำวัน'!$B36,กวนไส้!AA:AA)+SUMIF(ผลิต1!$C:$C,'รับ-จ่าย ประจำวัน'!$B36,ผลิต1!AA:AA)+SUMIF(ผลิต2!$C:$C,'รับ-จ่าย ประจำวัน'!$B36,ผลิต2!AA:AA)+SUMIF(เส้นแต่งหน้าขนมเค้ก!$C:$C,'รับ-จ่าย ประจำวัน'!$B36,เส้นแต่งหน้าขนมเค้ก!AA:AA)+SUMIF(แพ็ค!$C:$C,'รับ-จ่าย ประจำวัน'!$B36,แพ็ค!AA:AA)+SUMIF(ธุรการ!$C:$C,'รับ-จ่าย ประจำวัน'!$B36,ธุรการ!AA:AA)+SUMIF(เส้นแต่งหน้าขนมปัง!$C:$C,'รับ-จ่าย ประจำวัน'!$B36,เส้นแต่งหน้าขนมปัง!AA:AA)+SUMIF('วางแผนBC,CJ'!$C:$C,'รับ-จ่าย ประจำวัน'!$B36,'วางแผนBC,CJ'!AA:AA)+SUMIF(RD!$C:$C,'รับ-จ่าย ประจำวัน'!$B36,RD!AA:AA)+SUMIF('FG,ออนไล,คัดแยก'!$C:$C,'รับ-จ่าย ประจำวัน'!$B36,'FG,ออนไล,คัดแยก'!AA:AA)</f>
        <v>0</v>
      </c>
      <c r="BI36" s="16">
        <f>SUMIF(เตรียมส่วนผสม!$C:$C,'รับ-จ่าย ประจำวัน'!$B36,เตรียมส่วนผสม!AB:AB)+SUMIF(กวนไส้!$C:$C,'รับ-จ่าย ประจำวัน'!$B36,กวนไส้!AB:AB)+SUMIF(ผลิต1!$C:$C,'รับ-จ่าย ประจำวัน'!$B36,ผลิต1!AB:AB)+SUMIF(ผลิต2!$C:$C,'รับ-จ่าย ประจำวัน'!$B36,ผลิต2!AB:AB)+SUMIF(เส้นแต่งหน้าขนมเค้ก!$C:$C,'รับ-จ่าย ประจำวัน'!$B36,เส้นแต่งหน้าขนมเค้ก!AB:AB)+SUMIF(แพ็ค!$C:$C,'รับ-จ่าย ประจำวัน'!$B36,แพ็ค!AB:AB)+SUMIF(ธุรการ!$C:$C,'รับ-จ่าย ประจำวัน'!$B36,ธุรการ!AB:AB)+SUMIF(เส้นแต่งหน้าขนมปัง!$C:$C,'รับ-จ่าย ประจำวัน'!$B36,เส้นแต่งหน้าขนมปัง!AB:AB)+SUMIF('วางแผนBC,CJ'!$C:$C,'รับ-จ่าย ประจำวัน'!$B36,'วางแผนBC,CJ'!AB:AB)+SUMIF(RD!$C:$C,'รับ-จ่าย ประจำวัน'!$B36,RD!AB:AB)+SUMIF('FG,ออนไล,คัดแยก'!$C:$C,'รับ-จ่าย ประจำวัน'!$B36,'FG,ออนไล,คัดแยก'!AB:AB)</f>
        <v>700</v>
      </c>
      <c r="BJ36" s="16">
        <f>SUMIF(เตรียมส่วนผสม!$C:$C,'รับ-จ่าย ประจำวัน'!$B36,เตรียมส่วนผสม!AC:AC)+SUMIF(กวนไส้!$C:$C,'รับ-จ่าย ประจำวัน'!$B36,กวนไส้!AC:AC)+SUMIF(ผลิต1!$C:$C,'รับ-จ่าย ประจำวัน'!$B36,ผลิต1!AC:AC)+SUMIF(ผลิต2!$C:$C,'รับ-จ่าย ประจำวัน'!$B36,ผลิต2!AC:AC)+SUMIF(เส้นแต่งหน้าขนมเค้ก!$C:$C,'รับ-จ่าย ประจำวัน'!$B36,เส้นแต่งหน้าขนมเค้ก!AC:AC)+SUMIF(แพ็ค!$C:$C,'รับ-จ่าย ประจำวัน'!$B36,แพ็ค!AC:AC)+SUMIF(ธุรการ!$C:$C,'รับ-จ่าย ประจำวัน'!$B36,ธุรการ!AC:AC)+SUMIF(เส้นแต่งหน้าขนมปัง!$C:$C,'รับ-จ่าย ประจำวัน'!$B36,เส้นแต่งหน้าขนมปัง!AC:AC)+SUMIF('วางแผนBC,CJ'!$C:$C,'รับ-จ่าย ประจำวัน'!$B36,'วางแผนBC,CJ'!AC:AC)+SUMIF(RD!$C:$C,'รับ-จ่าย ประจำวัน'!$B36,RD!AC:AC)+SUMIF('FG,ออนไล,คัดแยก'!$C:$C,'รับ-จ่าย ประจำวัน'!$B36,'FG,ออนไล,คัดแยก'!AC:AC)</f>
        <v>700</v>
      </c>
      <c r="BK36" s="16">
        <f>SUMIF(เตรียมส่วนผสม!$C:$C,'รับ-จ่าย ประจำวัน'!$B36,เตรียมส่วนผสม!AD:AD)+SUMIF(กวนไส้!$C:$C,'รับ-จ่าย ประจำวัน'!$B36,กวนไส้!AD:AD)+SUMIF(ผลิต1!$C:$C,'รับ-จ่าย ประจำวัน'!$B36,ผลิต1!AD:AD)+SUMIF(ผลิต2!$C:$C,'รับ-จ่าย ประจำวัน'!$B36,ผลิต2!AD:AD)+SUMIF(เส้นแต่งหน้าขนมเค้ก!$C:$C,'รับ-จ่าย ประจำวัน'!$B36,เส้นแต่งหน้าขนมเค้ก!AD:AD)+SUMIF(แพ็ค!$C:$C,'รับ-จ่าย ประจำวัน'!$B36,แพ็ค!AD:AD)+SUMIF(ธุรการ!$C:$C,'รับ-จ่าย ประจำวัน'!$B36,ธุรการ!AD:AD)+SUMIF(เส้นแต่งหน้าขนมปัง!$C:$C,'รับ-จ่าย ประจำวัน'!$B36,เส้นแต่งหน้าขนมปัง!AD:AD)+SUMIF('วางแผนBC,CJ'!$C:$C,'รับ-จ่าย ประจำวัน'!$B36,'วางแผนBC,CJ'!AD:AD)+SUMIF(RD!$C:$C,'รับ-จ่าย ประจำวัน'!$B36,RD!AD:AD)+SUMIF('FG,ออนไล,คัดแยก'!$C:$C,'รับ-จ่าย ประจำวัน'!$B36,'FG,ออนไล,คัดแยก'!AD:AD)</f>
        <v>300</v>
      </c>
      <c r="BL36" s="16">
        <f>SUMIF(เตรียมส่วนผสม!$C:$C,'รับ-จ่าย ประจำวัน'!$B36,เตรียมส่วนผสม!AE:AE)+SUMIF(กวนไส้!$C:$C,'รับ-จ่าย ประจำวัน'!$B36,กวนไส้!AE:AE)+SUMIF(ผลิต1!$C:$C,'รับ-จ่าย ประจำวัน'!$B36,ผลิต1!AE:AE)+SUMIF(ผลิต2!$C:$C,'รับ-จ่าย ประจำวัน'!$B36,ผลิต2!AE:AE)+SUMIF(เส้นแต่งหน้าขนมเค้ก!$C:$C,'รับ-จ่าย ประจำวัน'!$B36,เส้นแต่งหน้าขนมเค้ก!AE:AE)+SUMIF(แพ็ค!$C:$C,'รับ-จ่าย ประจำวัน'!$B36,แพ็ค!AE:AE)+SUMIF(ธุรการ!$C:$C,'รับ-จ่าย ประจำวัน'!$B36,ธุรการ!AE:AE)+SUMIF(เส้นแต่งหน้าขนมปัง!$C:$C,'รับ-จ่าย ประจำวัน'!$B36,เส้นแต่งหน้าขนมปัง!AE:AE)+SUMIF('วางแผนBC,CJ'!$C:$C,'รับ-จ่าย ประจำวัน'!$B36,'วางแผนBC,CJ'!AE:AE)+SUMIF(RD!$C:$C,'รับ-จ่าย ประจำวัน'!$B36,RD!AE:AE)+SUMIF('FG,ออนไล,คัดแยก'!$C:$C,'รับ-จ่าย ประจำวัน'!$B36,'FG,ออนไล,คัดแยก'!AE:AE)</f>
        <v>500</v>
      </c>
      <c r="BM36" s="16">
        <f>SUMIF(เตรียมส่วนผสม!$C:$C,'รับ-จ่าย ประจำวัน'!$B36,เตรียมส่วนผสม!AF:AF)+SUMIF(กวนไส้!$C:$C,'รับ-จ่าย ประจำวัน'!$B36,กวนไส้!AF:AF)+SUMIF(ผลิต1!$C:$C,'รับ-จ่าย ประจำวัน'!$B36,ผลิต1!AF:AF)+SUMIF(ผลิต2!$C:$C,'รับ-จ่าย ประจำวัน'!$B36,ผลิต2!AF:AF)+SUMIF(เส้นแต่งหน้าขนมเค้ก!$C:$C,'รับ-จ่าย ประจำวัน'!$B36,เส้นแต่งหน้าขนมเค้ก!AF:AF)+SUMIF(แพ็ค!$C:$C,'รับ-จ่าย ประจำวัน'!$B36,แพ็ค!AF:AF)+SUMIF(ธุรการ!$C:$C,'รับ-จ่าย ประจำวัน'!$B36,ธุรการ!AF:AF)+SUMIF(เส้นแต่งหน้าขนมปัง!$C:$C,'รับ-จ่าย ประจำวัน'!$B36,เส้นแต่งหน้าขนมปัง!AF:AF)+SUMIF('วางแผนBC,CJ'!$C:$C,'รับ-จ่าย ประจำวัน'!$B36,'วางแผนBC,CJ'!AF:AF)+SUMIF(RD!$C:$C,'รับ-จ่าย ประจำวัน'!$B36,RD!AF:AF)+SUMIF('FG,ออนไล,คัดแยก'!$C:$C,'รับ-จ่าย ประจำวัน'!$B36,'FG,ออนไล,คัดแยก'!AF:AF)</f>
        <v>600</v>
      </c>
      <c r="BN36" s="16">
        <f>SUMIF(เตรียมส่วนผสม!$C:$C,'รับ-จ่าย ประจำวัน'!$B36,เตรียมส่วนผสม!AG:AG)+SUMIF(กวนไส้!$C:$C,'รับ-จ่าย ประจำวัน'!$B36,กวนไส้!AG:AG)+SUMIF(ผลิต1!$C:$C,'รับ-จ่าย ประจำวัน'!$B36,ผลิต1!AG:AG)+SUMIF(ผลิต2!$C:$C,'รับ-จ่าย ประจำวัน'!$B36,ผลิต2!AG:AG)+SUMIF(เส้นแต่งหน้าขนมเค้ก!$C:$C,'รับ-จ่าย ประจำวัน'!$B36,เส้นแต่งหน้าขนมเค้ก!AG:AG)+SUMIF(แพ็ค!$C:$C,'รับ-จ่าย ประจำวัน'!$B36,แพ็ค!AG:AG)+SUMIF(ธุรการ!$C:$C,'รับ-จ่าย ประจำวัน'!$B36,ธุรการ!AG:AG)+SUMIF(เส้นแต่งหน้าขนมปัง!$C:$C,'รับ-จ่าย ประจำวัน'!$B36,เส้นแต่งหน้าขนมปัง!AG:AG)+SUMIF('วางแผนBC,CJ'!$C:$C,'รับ-จ่าย ประจำวัน'!$B36,'วางแผนBC,CJ'!AG:AG)+SUMIF(RD!$C:$C,'รับ-จ่าย ประจำวัน'!$B36,RD!AG:AG)+SUMIF('FG,ออนไล,คัดแยก'!$C:$C,'รับ-จ่าย ประจำวัน'!$B36,'FG,ออนไล,คัดแยก'!AG:AG)</f>
        <v>1300</v>
      </c>
      <c r="BO36" s="16">
        <f>SUMIF(เตรียมส่วนผสม!$C:$C,'รับ-จ่าย ประจำวัน'!$B36,เตรียมส่วนผสม!AH:AH)+SUMIF(กวนไส้!$C:$C,'รับ-จ่าย ประจำวัน'!$B36,กวนไส้!AH:AH)+SUMIF(ผลิต1!$C:$C,'รับ-จ่าย ประจำวัน'!$B36,ผลิต1!AH:AH)+SUMIF(ผลิต2!$C:$C,'รับ-จ่าย ประจำวัน'!$B36,ผลิต2!AH:AH)+SUMIF(เส้นแต่งหน้าขนมเค้ก!$C:$C,'รับ-จ่าย ประจำวัน'!$B36,เส้นแต่งหน้าขนมเค้ก!AH:AH)+SUMIF(แพ็ค!$C:$C,'รับ-จ่าย ประจำวัน'!$B36,แพ็ค!AH:AH)+SUMIF(ธุรการ!$C:$C,'รับ-จ่าย ประจำวัน'!$B36,ธุรการ!AH:AH)+SUMIF(เส้นแต่งหน้าขนมปัง!$C:$C,'รับ-จ่าย ประจำวัน'!$B36,เส้นแต่งหน้าขนมปัง!AH:AH)+SUMIF('วางแผนBC,CJ'!$C:$C,'รับ-จ่าย ประจำวัน'!$B36,'วางแผนBC,CJ'!AH:AH)+SUMIF(RD!$C:$C,'รับ-จ่าย ประจำวัน'!$B36,RD!AH:AH)+SUMIF('FG,ออนไล,คัดแยก'!$C:$C,'รับ-จ่าย ประจำวัน'!$B36,'FG,ออนไล,คัดแยก'!AH:AH)</f>
        <v>0</v>
      </c>
      <c r="BP36" s="16">
        <f>SUMIF(เตรียมส่วนผสม!$C:$C,'รับ-จ่าย ประจำวัน'!$B36,เตรียมส่วนผสม!AI:AI)+SUMIF(กวนไส้!$C:$C,'รับ-จ่าย ประจำวัน'!$B36,กวนไส้!AI:AI)+SUMIF(ผลิต1!$C:$C,'รับ-จ่าย ประจำวัน'!$B36,ผลิต1!AI:AI)+SUMIF(ผลิต2!$C:$C,'รับ-จ่าย ประจำวัน'!$B36,ผลิต2!AI:AI)+SUMIF(เส้นแต่งหน้าขนมเค้ก!$C:$C,'รับ-จ่าย ประจำวัน'!$B36,เส้นแต่งหน้าขนมเค้ก!AI:AI)+SUMIF(แพ็ค!$C:$C,'รับ-จ่าย ประจำวัน'!$B36,แพ็ค!AI:AI)+SUMIF(ธุรการ!$C:$C,'รับ-จ่าย ประจำวัน'!$B36,ธุรการ!AI:AI)+SUMIF(เส้นแต่งหน้าขนมปัง!$C:$C,'รับ-จ่าย ประจำวัน'!$B36,เส้นแต่งหน้าขนมปัง!AI:AI)+SUMIF('วางแผนBC,CJ'!$C:$C,'รับ-จ่าย ประจำวัน'!$B36,'วางแผนBC,CJ'!AI:AI)+SUMIF(RD!$C:$C,'รับ-จ่าย ประจำวัน'!$B36,RD!AI:AI)+SUMIF('FG,ออนไล,คัดแยก'!$C:$C,'รับ-จ่าย ประจำวัน'!$B36,'FG,ออนไล,คัดแยก'!AI:AI)</f>
        <v>400</v>
      </c>
      <c r="BQ36" s="16">
        <f>SUMIF(เตรียมส่วนผสม!$C:$C,'รับ-จ่าย ประจำวัน'!$B36,เตรียมส่วนผสม!AJ:AJ)+SUMIF(กวนไส้!$C:$C,'รับ-จ่าย ประจำวัน'!$B36,กวนไส้!AJ:AJ)+SUMIF(ผลิต1!$C:$C,'รับ-จ่าย ประจำวัน'!$B36,ผลิต1!AJ:AJ)+SUMIF(ผลิต2!$C:$C,'รับ-จ่าย ประจำวัน'!$B36,ผลิต2!AJ:AJ)+SUMIF(เส้นแต่งหน้าขนมเค้ก!$C:$C,'รับ-จ่าย ประจำวัน'!$B36,เส้นแต่งหน้าขนมเค้ก!AJ:AJ)+SUMIF(แพ็ค!$C:$C,'รับ-จ่าย ประจำวัน'!$B36,แพ็ค!AJ:AJ)+SUMIF(ธุรการ!$C:$C,'รับ-จ่าย ประจำวัน'!$B36,ธุรการ!AJ:AJ)+SUMIF(เส้นแต่งหน้าขนมปัง!$C:$C,'รับ-จ่าย ประจำวัน'!$B36,เส้นแต่งหน้าขนมปัง!AJ:AJ)+SUMIF('วางแผนBC,CJ'!$C:$C,'รับ-จ่าย ประจำวัน'!$B36,'วางแผนBC,CJ'!AJ:AJ)+SUMIF(RD!$C:$C,'รับ-จ่าย ประจำวัน'!$B36,RD!AJ:AJ)+SUMIF('FG,ออนไล,คัดแยก'!$C:$C,'รับ-จ่าย ประจำวัน'!$B36,'FG,ออนไล,คัดแยก'!AJ:AJ)</f>
        <v>700</v>
      </c>
      <c r="BR36" s="16">
        <f>SUMIF(เตรียมส่วนผสม!$C:$C,'รับ-จ่าย ประจำวัน'!$B36,เตรียมส่วนผสม!AK:AK)+SUMIF(กวนไส้!$C:$C,'รับ-จ่าย ประจำวัน'!$B36,กวนไส้!AK:AK)+SUMIF(ผลิต1!$C:$C,'รับ-จ่าย ประจำวัน'!$B36,ผลิต1!AK:AK)+SUMIF(ผลิต2!$C:$C,'รับ-จ่าย ประจำวัน'!$B36,ผลิต2!AK:AK)+SUMIF(เส้นแต่งหน้าขนมเค้ก!$C:$C,'รับ-จ่าย ประจำวัน'!$B36,เส้นแต่งหน้าขนมเค้ก!AK:AK)+SUMIF(แพ็ค!$C:$C,'รับ-จ่าย ประจำวัน'!$B36,แพ็ค!AK:AK)+SUMIF(ธุรการ!$C:$C,'รับ-จ่าย ประจำวัน'!$B36,ธุรการ!AK:AK)+SUMIF(เส้นแต่งหน้าขนมปัง!$C:$C,'รับ-จ่าย ประจำวัน'!$B36,เส้นแต่งหน้าขนมปัง!AK:AK)+SUMIF('วางแผนBC,CJ'!$C:$C,'รับ-จ่าย ประจำวัน'!$B36,'วางแผนBC,CJ'!AK:AK)+SUMIF(RD!$C:$C,'รับ-จ่าย ประจำวัน'!$B36,RD!AK:AK)+SUMIF('FG,ออนไล,คัดแยก'!$C:$C,'รับ-จ่าย ประจำวัน'!$B36,'FG,ออนไล,คัดแยก'!AK:AK)</f>
        <v>300</v>
      </c>
      <c r="BS36" s="16">
        <f>SUMIF(เตรียมส่วนผสม!$C:$C,'รับ-จ่าย ประจำวัน'!$B36,เตรียมส่วนผสม!AL:AL)+SUMIF(กวนไส้!$C:$C,'รับ-จ่าย ประจำวัน'!$B36,กวนไส้!AL:AL)+SUMIF(ผลิต1!$C:$C,'รับ-จ่าย ประจำวัน'!$B36,ผลิต1!AL:AL)+SUMIF(ผลิต2!$C:$C,'รับ-จ่าย ประจำวัน'!$B36,ผลิต2!AL:AL)+SUMIF(เส้นแต่งหน้าขนมเค้ก!$C:$C,'รับ-จ่าย ประจำวัน'!$B36,เส้นแต่งหน้าขนมเค้ก!AL:AL)+SUMIF(แพ็ค!$C:$C,'รับ-จ่าย ประจำวัน'!$B36,แพ็ค!AL:AL)+SUMIF(ธุรการ!$C:$C,'รับ-จ่าย ประจำวัน'!$B36,ธุรการ!AL:AL)+SUMIF(เส้นแต่งหน้าขนมปัง!$C:$C,'รับ-จ่าย ประจำวัน'!$B36,เส้นแต่งหน้าขนมปัง!AL:AL)+SUMIF('วางแผนBC,CJ'!$C:$C,'รับ-จ่าย ประจำวัน'!$B36,'วางแผนBC,CJ'!AL:AL)+SUMIF(RD!$C:$C,'รับ-จ่าย ประจำวัน'!$B36,RD!AL:AL)+SUMIF('FG,ออนไล,คัดแยก'!$C:$C,'รับ-จ่าย ประจำวัน'!$B36,'FG,ออนไล,คัดแยก'!AL:AL)</f>
        <v>0</v>
      </c>
      <c r="BT36" s="18">
        <f t="shared" si="1"/>
        <v>15600</v>
      </c>
      <c r="BU36" s="116"/>
      <c r="BV36" s="146">
        <f t="shared" si="2"/>
        <v>36260</v>
      </c>
      <c r="BW36" s="183">
        <v>30</v>
      </c>
      <c r="BX36" s="172">
        <f t="shared" si="12"/>
        <v>520</v>
      </c>
      <c r="BY36" s="188">
        <f t="shared" si="3"/>
        <v>69.730769230769226</v>
      </c>
      <c r="BZ36" s="180">
        <f t="shared" ca="1" si="4"/>
        <v>46272.730769230766</v>
      </c>
      <c r="CA36" s="93"/>
      <c r="CB36" s="93"/>
      <c r="CC36" s="93"/>
      <c r="CD36" s="93"/>
      <c r="CE36" s="93"/>
      <c r="CF36" s="93"/>
      <c r="CG36" s="93"/>
      <c r="CH36" s="93"/>
      <c r="CI36" s="93"/>
      <c r="CJ36" s="97"/>
      <c r="CK36" s="9">
        <f t="shared" si="5"/>
        <v>36260</v>
      </c>
    </row>
    <row r="37" spans="1:91" hidden="1" x14ac:dyDescent="0.5">
      <c r="A37" s="149"/>
      <c r="B37" s="34" t="s">
        <v>182</v>
      </c>
      <c r="C37" s="10" t="s">
        <v>183</v>
      </c>
      <c r="D37" s="135" t="s">
        <v>61</v>
      </c>
      <c r="E37" s="11">
        <v>0</v>
      </c>
      <c r="F37" s="163" t="s">
        <v>1605</v>
      </c>
      <c r="G37" s="11" t="s">
        <v>62</v>
      </c>
      <c r="H37" s="12">
        <v>75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3"/>
      <c r="AF37" s="13"/>
      <c r="AG37" s="13"/>
      <c r="AH37" s="13"/>
      <c r="AI37" s="14"/>
      <c r="AJ37" s="14"/>
      <c r="AK37" s="14"/>
      <c r="AL37" s="14"/>
      <c r="AM37" s="14"/>
      <c r="AN37" s="15">
        <f t="shared" si="0"/>
        <v>0</v>
      </c>
      <c r="AO37" s="16">
        <f>SUMIF(เตรียมส่วนผสม!$C:$C,'รับ-จ่าย ประจำวัน'!$B37,เตรียมส่วนผสม!H:H)+SUMIF(กวนไส้!$C:$C,'รับ-จ่าย ประจำวัน'!$B37,กวนไส้!H:H)+SUMIF(ผลิต1!$C:$C,'รับ-จ่าย ประจำวัน'!$B37,ผลิต1!H:H)+SUMIF(ผลิต2!$C:$C,'รับ-จ่าย ประจำวัน'!$B37,ผลิต2!H:H)+SUMIF(เส้นแต่งหน้าขนมเค้ก!$C:$C,'รับ-จ่าย ประจำวัน'!$B37,เส้นแต่งหน้าขนมเค้ก!H:H)+SUMIF(แพ็ค!$C:$C,'รับ-จ่าย ประจำวัน'!$B37,แพ็ค!H:H)+SUMIF(ธุรการ!$C:$C,'รับ-จ่าย ประจำวัน'!$B37,ธุรการ!H:H)+SUMIF(เส้นแต่งหน้าขนมปัง!$C:$C,'รับ-จ่าย ประจำวัน'!$B37,เส้นแต่งหน้าขนมปัง!H:H)+SUMIF('วางแผนBC,CJ'!$C:$C,'รับ-จ่าย ประจำวัน'!$B37,'วางแผนBC,CJ'!H:H)+SUMIF(RD!$C:$C,'รับ-จ่าย ประจำวัน'!$B37,RD!H:H)+SUMIF('FG,ออนไล,คัดแยก'!$C:$C,'รับ-จ่าย ประจำวัน'!$B37,'FG,ออนไล,คัดแยก'!H:H)</f>
        <v>0</v>
      </c>
      <c r="AP37" s="16">
        <f>SUMIF(เตรียมส่วนผสม!$C:$C,'รับ-จ่าย ประจำวัน'!$B37,เตรียมส่วนผสม!I:I)+SUMIF(กวนไส้!$C:$C,'รับ-จ่าย ประจำวัน'!$B37,กวนไส้!I:I)+SUMIF(ผลิต1!$C:$C,'รับ-จ่าย ประจำวัน'!$B37,ผลิต1!I:I)+SUMIF(ผลิต2!$C:$C,'รับ-จ่าย ประจำวัน'!$B37,ผลิต2!I:I)+SUMIF(เส้นแต่งหน้าขนมเค้ก!$C:$C,'รับ-จ่าย ประจำวัน'!$B37,เส้นแต่งหน้าขนมเค้ก!I:I)+SUMIF(แพ็ค!$C:$C,'รับ-จ่าย ประจำวัน'!$B37,แพ็ค!I:I)+SUMIF(ธุรการ!$C:$C,'รับ-จ่าย ประจำวัน'!$B37,ธุรการ!I:I)+SUMIF(เส้นแต่งหน้าขนมปัง!$C:$C,'รับ-จ่าย ประจำวัน'!$B37,เส้นแต่งหน้าขนมปัง!I:I)+SUMIF('วางแผนBC,CJ'!$C:$C,'รับ-จ่าย ประจำวัน'!$B37,'วางแผนBC,CJ'!I:I)+SUMIF(RD!$C:$C,'รับ-จ่าย ประจำวัน'!$B37,RD!I:I)+SUMIF('FG,ออนไล,คัดแยก'!$C:$C,'รับ-จ่าย ประจำวัน'!$B37,'FG,ออนไล,คัดแยก'!I:I)</f>
        <v>0</v>
      </c>
      <c r="AQ37" s="16">
        <f>SUMIF(เตรียมส่วนผสม!$C:$C,'รับ-จ่าย ประจำวัน'!$B37,เตรียมส่วนผสม!J:J)+SUMIF(กวนไส้!$C:$C,'รับ-จ่าย ประจำวัน'!$B37,กวนไส้!J:J)+SUMIF(ผลิต1!$C:$C,'รับ-จ่าย ประจำวัน'!$B37,ผลิต1!J:J)+SUMIF(ผลิต2!$C:$C,'รับ-จ่าย ประจำวัน'!$B37,ผลิต2!J:J)+SUMIF(เส้นแต่งหน้าขนมเค้ก!$C:$C,'รับ-จ่าย ประจำวัน'!$B37,เส้นแต่งหน้าขนมเค้ก!J:J)+SUMIF(แพ็ค!$C:$C,'รับ-จ่าย ประจำวัน'!$B37,แพ็ค!J:J)+SUMIF(ธุรการ!$C:$C,'รับ-จ่าย ประจำวัน'!$B37,ธุรการ!J:J)+SUMIF(เส้นแต่งหน้าขนมปัง!$C:$C,'รับ-จ่าย ประจำวัน'!$B37,เส้นแต่งหน้าขนมปัง!J:J)+SUMIF('วางแผนBC,CJ'!$C:$C,'รับ-จ่าย ประจำวัน'!$B37,'วางแผนBC,CJ'!J:J)+SUMIF(RD!$C:$C,'รับ-จ่าย ประจำวัน'!$B37,RD!J:J)+SUMIF('FG,ออนไล,คัดแยก'!$C:$C,'รับ-จ่าย ประจำวัน'!$B37,'FG,ออนไล,คัดแยก'!J:J)</f>
        <v>0</v>
      </c>
      <c r="AR37" s="16">
        <f>SUMIF(เตรียมส่วนผสม!$C:$C,'รับ-จ่าย ประจำวัน'!$B37,เตรียมส่วนผสม!K:K)+SUMIF(กวนไส้!$C:$C,'รับ-จ่าย ประจำวัน'!$B37,กวนไส้!K:K)+SUMIF(ผลิต1!$C:$C,'รับ-จ่าย ประจำวัน'!$B37,ผลิต1!K:K)+SUMIF(ผลิต2!$C:$C,'รับ-จ่าย ประจำวัน'!$B37,ผลิต2!K:K)+SUMIF(เส้นแต่งหน้าขนมเค้ก!$C:$C,'รับ-จ่าย ประจำวัน'!$B37,เส้นแต่งหน้าขนมเค้ก!K:K)+SUMIF(แพ็ค!$C:$C,'รับ-จ่าย ประจำวัน'!$B37,แพ็ค!K:K)+SUMIF(ธุรการ!$C:$C,'รับ-จ่าย ประจำวัน'!$B37,ธุรการ!K:K)+SUMIF(เส้นแต่งหน้าขนมปัง!$C:$C,'รับ-จ่าย ประจำวัน'!$B37,เส้นแต่งหน้าขนมปัง!K:K)+SUMIF('วางแผนBC,CJ'!$C:$C,'รับ-จ่าย ประจำวัน'!$B37,'วางแผนBC,CJ'!K:K)+SUMIF(RD!$C:$C,'รับ-จ่าย ประจำวัน'!$B37,RD!K:K)+SUMIF('FG,ออนไล,คัดแยก'!$C:$C,'รับ-จ่าย ประจำวัน'!$B37,'FG,ออนไล,คัดแยก'!K:K)</f>
        <v>0</v>
      </c>
      <c r="AS37" s="16">
        <f>SUMIF(เตรียมส่วนผสม!$C:$C,'รับ-จ่าย ประจำวัน'!$B37,เตรียมส่วนผสม!L:L)+SUMIF(กวนไส้!$C:$C,'รับ-จ่าย ประจำวัน'!$B37,กวนไส้!L:L)+SUMIF(ผลิต1!$C:$C,'รับ-จ่าย ประจำวัน'!$B37,ผลิต1!L:L)+SUMIF(ผลิต2!$C:$C,'รับ-จ่าย ประจำวัน'!$B37,ผลิต2!L:L)+SUMIF(เส้นแต่งหน้าขนมเค้ก!$C:$C,'รับ-จ่าย ประจำวัน'!$B37,เส้นแต่งหน้าขนมเค้ก!L:L)+SUMIF(แพ็ค!$C:$C,'รับ-จ่าย ประจำวัน'!$B37,แพ็ค!L:L)+SUMIF(ธุรการ!$C:$C,'รับ-จ่าย ประจำวัน'!$B37,ธุรการ!L:L)+SUMIF(เส้นแต่งหน้าขนมปัง!$C:$C,'รับ-จ่าย ประจำวัน'!$B37,เส้นแต่งหน้าขนมปัง!L:L)+SUMIF('วางแผนBC,CJ'!$C:$C,'รับ-จ่าย ประจำวัน'!$B37,'วางแผนBC,CJ'!L:L)+SUMIF(RD!$C:$C,'รับ-จ่าย ประจำวัน'!$B37,RD!L:L)+SUMIF('FG,ออนไล,คัดแยก'!$C:$C,'รับ-จ่าย ประจำวัน'!$B37,'FG,ออนไล,คัดแยก'!L:L)</f>
        <v>0</v>
      </c>
      <c r="AT37" s="16">
        <f>SUMIF(เตรียมส่วนผสม!$C:$C,'รับ-จ่าย ประจำวัน'!$B37,เตรียมส่วนผสม!M:M)+SUMIF(กวนไส้!$C:$C,'รับ-จ่าย ประจำวัน'!$B37,กวนไส้!M:M)+SUMIF(ผลิต1!$C:$C,'รับ-จ่าย ประจำวัน'!$B37,ผลิต1!M:M)+SUMIF(ผลิต2!$C:$C,'รับ-จ่าย ประจำวัน'!$B37,ผลิต2!M:M)+SUMIF(เส้นแต่งหน้าขนมเค้ก!$C:$C,'รับ-จ่าย ประจำวัน'!$B37,เส้นแต่งหน้าขนมเค้ก!M:M)+SUMIF(แพ็ค!$C:$C,'รับ-จ่าย ประจำวัน'!$B37,แพ็ค!M:M)+SUMIF(ธุรการ!$C:$C,'รับ-จ่าย ประจำวัน'!$B37,ธุรการ!M:M)+SUMIF(เส้นแต่งหน้าขนมปัง!$C:$C,'รับ-จ่าย ประจำวัน'!$B37,เส้นแต่งหน้าขนมปัง!M:M)+SUMIF('วางแผนBC,CJ'!$C:$C,'รับ-จ่าย ประจำวัน'!$B37,'วางแผนBC,CJ'!M:M)+SUMIF(RD!$C:$C,'รับ-จ่าย ประจำวัน'!$B37,RD!M:M)+SUMIF('FG,ออนไล,คัดแยก'!$C:$C,'รับ-จ่าย ประจำวัน'!$B37,'FG,ออนไล,คัดแยก'!M:M)</f>
        <v>0</v>
      </c>
      <c r="AU37" s="16">
        <f>SUMIF(เตรียมส่วนผสม!$C:$C,'รับ-จ่าย ประจำวัน'!$B37,เตรียมส่วนผสม!N:N)+SUMIF(กวนไส้!$C:$C,'รับ-จ่าย ประจำวัน'!$B37,กวนไส้!N:N)+SUMIF(ผลิต1!$C:$C,'รับ-จ่าย ประจำวัน'!$B37,ผลิต1!N:N)+SUMIF(ผลิต2!$C:$C,'รับ-จ่าย ประจำวัน'!$B37,ผลิต2!N:N)+SUMIF(เส้นแต่งหน้าขนมเค้ก!$C:$C,'รับ-จ่าย ประจำวัน'!$B37,เส้นแต่งหน้าขนมเค้ก!N:N)+SUMIF(แพ็ค!$C:$C,'รับ-จ่าย ประจำวัน'!$B37,แพ็ค!N:N)+SUMIF(ธุรการ!$C:$C,'รับ-จ่าย ประจำวัน'!$B37,ธุรการ!N:N)+SUMIF(เส้นแต่งหน้าขนมปัง!$C:$C,'รับ-จ่าย ประจำวัน'!$B37,เส้นแต่งหน้าขนมปัง!N:N)+SUMIF('วางแผนBC,CJ'!$C:$C,'รับ-จ่าย ประจำวัน'!$B37,'วางแผนBC,CJ'!N:N)+SUMIF(RD!$C:$C,'รับ-จ่าย ประจำวัน'!$B37,RD!N:N)+SUMIF('FG,ออนไล,คัดแยก'!$C:$C,'รับ-จ่าย ประจำวัน'!$B37,'FG,ออนไล,คัดแยก'!N:N)</f>
        <v>0</v>
      </c>
      <c r="AV37" s="16">
        <f>SUMIF(เตรียมส่วนผสม!$C:$C,'รับ-จ่าย ประจำวัน'!$B37,เตรียมส่วนผสม!O:O)+SUMIF(กวนไส้!$C:$C,'รับ-จ่าย ประจำวัน'!$B37,กวนไส้!O:O)+SUMIF(ผลิต1!$C:$C,'รับ-จ่าย ประจำวัน'!$B37,ผลิต1!O:O)+SUMIF(ผลิต2!$C:$C,'รับ-จ่าย ประจำวัน'!$B37,ผลิต2!O:O)+SUMIF(เส้นแต่งหน้าขนมเค้ก!$C:$C,'รับ-จ่าย ประจำวัน'!$B37,เส้นแต่งหน้าขนมเค้ก!O:O)+SUMIF(แพ็ค!$C:$C,'รับ-จ่าย ประจำวัน'!$B37,แพ็ค!O:O)+SUMIF(ธุรการ!$C:$C,'รับ-จ่าย ประจำวัน'!$B37,ธุรการ!O:O)+SUMIF(เส้นแต่งหน้าขนมปัง!$C:$C,'รับ-จ่าย ประจำวัน'!$B37,เส้นแต่งหน้าขนมปัง!O:O)+SUMIF('วางแผนBC,CJ'!$C:$C,'รับ-จ่าย ประจำวัน'!$B37,'วางแผนBC,CJ'!O:O)+SUMIF(RD!$C:$C,'รับ-จ่าย ประจำวัน'!$B37,RD!O:O)+SUMIF('FG,ออนไล,คัดแยก'!$C:$C,'รับ-จ่าย ประจำวัน'!$B37,'FG,ออนไล,คัดแยก'!O:O)</f>
        <v>0</v>
      </c>
      <c r="AW37" s="16">
        <f>SUMIF(เตรียมส่วนผสม!$C:$C,'รับ-จ่าย ประจำวัน'!$B37,เตรียมส่วนผสม!P:P)+SUMIF(กวนไส้!$C:$C,'รับ-จ่าย ประจำวัน'!$B37,กวนไส้!P:P)+SUMIF(ผลิต1!$C:$C,'รับ-จ่าย ประจำวัน'!$B37,ผลิต1!P:P)+SUMIF(ผลิต2!$C:$C,'รับ-จ่าย ประจำวัน'!$B37,ผลิต2!P:P)+SUMIF(เส้นแต่งหน้าขนมเค้ก!$C:$C,'รับ-จ่าย ประจำวัน'!$B37,เส้นแต่งหน้าขนมเค้ก!P:P)+SUMIF(แพ็ค!$C:$C,'รับ-จ่าย ประจำวัน'!$B37,แพ็ค!P:P)+SUMIF(ธุรการ!$C:$C,'รับ-จ่าย ประจำวัน'!$B37,ธุรการ!P:P)+SUMIF(เส้นแต่งหน้าขนมปัง!$C:$C,'รับ-จ่าย ประจำวัน'!$B37,เส้นแต่งหน้าขนมปัง!P:P)+SUMIF('วางแผนBC,CJ'!$C:$C,'รับ-จ่าย ประจำวัน'!$B37,'วางแผนBC,CJ'!P:P)+SUMIF(RD!$C:$C,'รับ-จ่าย ประจำวัน'!$B37,RD!P:P)+SUMIF('FG,ออนไล,คัดแยก'!$C:$C,'รับ-จ่าย ประจำวัน'!$B37,'FG,ออนไล,คัดแยก'!P:P)</f>
        <v>0</v>
      </c>
      <c r="AX37" s="16">
        <f>SUMIF(เตรียมส่วนผสม!$C:$C,'รับ-จ่าย ประจำวัน'!$B37,เตรียมส่วนผสม!Q:Q)+SUMIF(กวนไส้!$C:$C,'รับ-จ่าย ประจำวัน'!$B37,กวนไส้!Q:Q)+SUMIF(ผลิต1!$C:$C,'รับ-จ่าย ประจำวัน'!$B37,ผลิต1!Q:Q)+SUMIF(ผลิต2!$C:$C,'รับ-จ่าย ประจำวัน'!$B37,ผลิต2!Q:Q)+SUMIF(เส้นแต่งหน้าขนมเค้ก!$C:$C,'รับ-จ่าย ประจำวัน'!$B37,เส้นแต่งหน้าขนมเค้ก!Q:Q)+SUMIF(แพ็ค!$C:$C,'รับ-จ่าย ประจำวัน'!$B37,แพ็ค!Q:Q)+SUMIF(ธุรการ!$C:$C,'รับ-จ่าย ประจำวัน'!$B37,ธุรการ!Q:Q)+SUMIF(เส้นแต่งหน้าขนมปัง!$C:$C,'รับ-จ่าย ประจำวัน'!$B37,เส้นแต่งหน้าขนมปัง!Q:Q)+SUMIF('วางแผนBC,CJ'!$C:$C,'รับ-จ่าย ประจำวัน'!$B37,'วางแผนBC,CJ'!Q:Q)+SUMIF(RD!$C:$C,'รับ-จ่าย ประจำวัน'!$B37,RD!Q:Q)+SUMIF('FG,ออนไล,คัดแยก'!$C:$C,'รับ-จ่าย ประจำวัน'!$B37,'FG,ออนไล,คัดแยก'!Q:Q)</f>
        <v>0</v>
      </c>
      <c r="AY37" s="16">
        <f>SUMIF(เตรียมส่วนผสม!$C:$C,'รับ-จ่าย ประจำวัน'!$B37,เตรียมส่วนผสม!R:R)+SUMIF(กวนไส้!$C:$C,'รับ-จ่าย ประจำวัน'!$B37,กวนไส้!R:R)+SUMIF(ผลิต1!$C:$C,'รับ-จ่าย ประจำวัน'!$B37,ผลิต1!R:R)+SUMIF(ผลิต2!$C:$C,'รับ-จ่าย ประจำวัน'!$B37,ผลิต2!R:R)+SUMIF(เส้นแต่งหน้าขนมเค้ก!$C:$C,'รับ-จ่าย ประจำวัน'!$B37,เส้นแต่งหน้าขนมเค้ก!R:R)+SUMIF(แพ็ค!$C:$C,'รับ-จ่าย ประจำวัน'!$B37,แพ็ค!R:R)+SUMIF(ธุรการ!$C:$C,'รับ-จ่าย ประจำวัน'!$B37,ธุรการ!R:R)+SUMIF(เส้นแต่งหน้าขนมปัง!$C:$C,'รับ-จ่าย ประจำวัน'!$B37,เส้นแต่งหน้าขนมปัง!R:R)+SUMIF('วางแผนBC,CJ'!$C:$C,'รับ-จ่าย ประจำวัน'!$B37,'วางแผนBC,CJ'!R:R)+SUMIF(RD!$C:$C,'รับ-จ่าย ประจำวัน'!$B37,RD!R:R)+SUMIF('FG,ออนไล,คัดแยก'!$C:$C,'รับ-จ่าย ประจำวัน'!$B37,'FG,ออนไล,คัดแยก'!R:R)</f>
        <v>0</v>
      </c>
      <c r="AZ37" s="16">
        <f>SUMIF(เตรียมส่วนผสม!$C:$C,'รับ-จ่าย ประจำวัน'!$B37,เตรียมส่วนผสม!S:S)+SUMIF(กวนไส้!$C:$C,'รับ-จ่าย ประจำวัน'!$B37,กวนไส้!S:S)+SUMIF(ผลิต1!$C:$C,'รับ-จ่าย ประจำวัน'!$B37,ผลิต1!S:S)+SUMIF(ผลิต2!$C:$C,'รับ-จ่าย ประจำวัน'!$B37,ผลิต2!S:S)+SUMIF(เส้นแต่งหน้าขนมเค้ก!$C:$C,'รับ-จ่าย ประจำวัน'!$B37,เส้นแต่งหน้าขนมเค้ก!S:S)+SUMIF(แพ็ค!$C:$C,'รับ-จ่าย ประจำวัน'!$B37,แพ็ค!S:S)+SUMIF(ธุรการ!$C:$C,'รับ-จ่าย ประจำวัน'!$B37,ธุรการ!S:S)+SUMIF(เส้นแต่งหน้าขนมปัง!$C:$C,'รับ-จ่าย ประจำวัน'!$B37,เส้นแต่งหน้าขนมปัง!S:S)+SUMIF('วางแผนBC,CJ'!$C:$C,'รับ-จ่าย ประจำวัน'!$B37,'วางแผนBC,CJ'!S:S)+SUMIF(RD!$C:$C,'รับ-จ่าย ประจำวัน'!$B37,RD!S:S)+SUMIF('FG,ออนไล,คัดแยก'!$C:$C,'รับ-จ่าย ประจำวัน'!$B37,'FG,ออนไล,คัดแยก'!S:S)</f>
        <v>0</v>
      </c>
      <c r="BA37" s="16">
        <f>SUMIF(เตรียมส่วนผสม!$C:$C,'รับ-จ่าย ประจำวัน'!$B37,เตรียมส่วนผสม!T:T)+SUMIF(กวนไส้!$C:$C,'รับ-จ่าย ประจำวัน'!$B37,กวนไส้!T:T)+SUMIF(ผลิต1!$C:$C,'รับ-จ่าย ประจำวัน'!$B37,ผลิต1!T:T)+SUMIF(ผลิต2!$C:$C,'รับ-จ่าย ประจำวัน'!$B37,ผลิต2!T:T)+SUMIF(เส้นแต่งหน้าขนมเค้ก!$C:$C,'รับ-จ่าย ประจำวัน'!$B37,เส้นแต่งหน้าขนมเค้ก!T:T)+SUMIF(แพ็ค!$C:$C,'รับ-จ่าย ประจำวัน'!$B37,แพ็ค!T:T)+SUMIF(ธุรการ!$C:$C,'รับ-จ่าย ประจำวัน'!$B37,ธุรการ!T:T)+SUMIF(เส้นแต่งหน้าขนมปัง!$C:$C,'รับ-จ่าย ประจำวัน'!$B37,เส้นแต่งหน้าขนมปัง!T:T)+SUMIF('วางแผนBC,CJ'!$C:$C,'รับ-จ่าย ประจำวัน'!$B37,'วางแผนBC,CJ'!T:T)+SUMIF(RD!$C:$C,'รับ-จ่าย ประจำวัน'!$B37,RD!T:T)+SUMIF('FG,ออนไล,คัดแยก'!$C:$C,'รับ-จ่าย ประจำวัน'!$B37,'FG,ออนไล,คัดแยก'!T:T)</f>
        <v>0</v>
      </c>
      <c r="BB37" s="16">
        <f>SUMIF(เตรียมส่วนผสม!$C:$C,'รับ-จ่าย ประจำวัน'!$B37,เตรียมส่วนผสม!U:U)+SUMIF(กวนไส้!$C:$C,'รับ-จ่าย ประจำวัน'!$B37,กวนไส้!U:U)+SUMIF(ผลิต1!$C:$C,'รับ-จ่าย ประจำวัน'!$B37,ผลิต1!U:U)+SUMIF(ผลิต2!$C:$C,'รับ-จ่าย ประจำวัน'!$B37,ผลิต2!U:U)+SUMIF(เส้นแต่งหน้าขนมเค้ก!$C:$C,'รับ-จ่าย ประจำวัน'!$B37,เส้นแต่งหน้าขนมเค้ก!U:U)+SUMIF(แพ็ค!$C:$C,'รับ-จ่าย ประจำวัน'!$B37,แพ็ค!U:U)+SUMIF(ธุรการ!$C:$C,'รับ-จ่าย ประจำวัน'!$B37,ธุรการ!U:U)+SUMIF(เส้นแต่งหน้าขนมปัง!$C:$C,'รับ-จ่าย ประจำวัน'!$B37,เส้นแต่งหน้าขนมปัง!U:U)+SUMIF('วางแผนBC,CJ'!$C:$C,'รับ-จ่าย ประจำวัน'!$B37,'วางแผนBC,CJ'!U:U)+SUMIF(RD!$C:$C,'รับ-จ่าย ประจำวัน'!$B37,RD!U:U)+SUMIF('FG,ออนไล,คัดแยก'!$C:$C,'รับ-จ่าย ประจำวัน'!$B37,'FG,ออนไล,คัดแยก'!U:U)</f>
        <v>0</v>
      </c>
      <c r="BC37" s="16">
        <f>SUMIF(เตรียมส่วนผสม!$C:$C,'รับ-จ่าย ประจำวัน'!$B37,เตรียมส่วนผสม!V:V)+SUMIF(กวนไส้!$C:$C,'รับ-จ่าย ประจำวัน'!$B37,กวนไส้!V:V)+SUMIF(ผลิต1!$C:$C,'รับ-จ่าย ประจำวัน'!$B37,ผลิต1!V:V)+SUMIF(ผลิต2!$C:$C,'รับ-จ่าย ประจำวัน'!$B37,ผลิต2!V:V)+SUMIF(เส้นแต่งหน้าขนมเค้ก!$C:$C,'รับ-จ่าย ประจำวัน'!$B37,เส้นแต่งหน้าขนมเค้ก!V:V)+SUMIF(แพ็ค!$C:$C,'รับ-จ่าย ประจำวัน'!$B37,แพ็ค!V:V)+SUMIF(ธุรการ!$C:$C,'รับ-จ่าย ประจำวัน'!$B37,ธุรการ!V:V)+SUMIF(เส้นแต่งหน้าขนมปัง!$C:$C,'รับ-จ่าย ประจำวัน'!$B37,เส้นแต่งหน้าขนมปัง!V:V)+SUMIF('วางแผนBC,CJ'!$C:$C,'รับ-จ่าย ประจำวัน'!$B37,'วางแผนBC,CJ'!V:V)+SUMIF(RD!$C:$C,'รับ-จ่าย ประจำวัน'!$B37,RD!V:V)+SUMIF('FG,ออนไล,คัดแยก'!$C:$C,'รับ-จ่าย ประจำวัน'!$B37,'FG,ออนไล,คัดแยก'!V:V)</f>
        <v>0</v>
      </c>
      <c r="BD37" s="16">
        <f>SUMIF(เตรียมส่วนผสม!$C:$C,'รับ-จ่าย ประจำวัน'!$B37,เตรียมส่วนผสม!W:W)+SUMIF(กวนไส้!$C:$C,'รับ-จ่าย ประจำวัน'!$B37,กวนไส้!W:W)+SUMIF(ผลิต1!$C:$C,'รับ-จ่าย ประจำวัน'!$B37,ผลิต1!W:W)+SUMIF(ผลิต2!$C:$C,'รับ-จ่าย ประจำวัน'!$B37,ผลิต2!W:W)+SUMIF(เส้นแต่งหน้าขนมเค้ก!$C:$C,'รับ-จ่าย ประจำวัน'!$B37,เส้นแต่งหน้าขนมเค้ก!W:W)+SUMIF(แพ็ค!$C:$C,'รับ-จ่าย ประจำวัน'!$B37,แพ็ค!W:W)+SUMIF(ธุรการ!$C:$C,'รับ-จ่าย ประจำวัน'!$B37,ธุรการ!W:W)+SUMIF(เส้นแต่งหน้าขนมปัง!$C:$C,'รับ-จ่าย ประจำวัน'!$B37,เส้นแต่งหน้าขนมปัง!W:W)+SUMIF('วางแผนBC,CJ'!$C:$C,'รับ-จ่าย ประจำวัน'!$B37,'วางแผนBC,CJ'!W:W)+SUMIF(RD!$C:$C,'รับ-จ่าย ประจำวัน'!$B37,RD!W:W)+SUMIF('FG,ออนไล,คัดแยก'!$C:$C,'รับ-จ่าย ประจำวัน'!$B37,'FG,ออนไล,คัดแยก'!W:W)</f>
        <v>0</v>
      </c>
      <c r="BE37" s="16">
        <f>SUMIF(เตรียมส่วนผสม!$C:$C,'รับ-จ่าย ประจำวัน'!$B37,เตรียมส่วนผสม!X:X)+SUMIF(กวนไส้!$C:$C,'รับ-จ่าย ประจำวัน'!$B37,กวนไส้!X:X)+SUMIF(ผลิต1!$C:$C,'รับ-จ่าย ประจำวัน'!$B37,ผลิต1!X:X)+SUMIF(ผลิต2!$C:$C,'รับ-จ่าย ประจำวัน'!$B37,ผลิต2!X:X)+SUMIF(เส้นแต่งหน้าขนมเค้ก!$C:$C,'รับ-จ่าย ประจำวัน'!$B37,เส้นแต่งหน้าขนมเค้ก!X:X)+SUMIF(แพ็ค!$C:$C,'รับ-จ่าย ประจำวัน'!$B37,แพ็ค!X:X)+SUMIF(ธุรการ!$C:$C,'รับ-จ่าย ประจำวัน'!$B37,ธุรการ!X:X)+SUMIF(เส้นแต่งหน้าขนมปัง!$C:$C,'รับ-จ่าย ประจำวัน'!$B37,เส้นแต่งหน้าขนมปัง!X:X)+SUMIF('วางแผนBC,CJ'!$C:$C,'รับ-จ่าย ประจำวัน'!$B37,'วางแผนBC,CJ'!X:X)+SUMIF(RD!$C:$C,'รับ-จ่าย ประจำวัน'!$B37,RD!X:X)+SUMIF('FG,ออนไล,คัดแยก'!$C:$C,'รับ-จ่าย ประจำวัน'!$B37,'FG,ออนไล,คัดแยก'!X:X)</f>
        <v>0</v>
      </c>
      <c r="BF37" s="16">
        <f>SUMIF(เตรียมส่วนผสม!$C:$C,'รับ-จ่าย ประจำวัน'!$B37,เตรียมส่วนผสม!Y:Y)+SUMIF(กวนไส้!$C:$C,'รับ-จ่าย ประจำวัน'!$B37,กวนไส้!Y:Y)+SUMIF(ผลิต1!$C:$C,'รับ-จ่าย ประจำวัน'!$B37,ผลิต1!Y:Y)+SUMIF(ผลิต2!$C:$C,'รับ-จ่าย ประจำวัน'!$B37,ผลิต2!Y:Y)+SUMIF(เส้นแต่งหน้าขนมเค้ก!$C:$C,'รับ-จ่าย ประจำวัน'!$B37,เส้นแต่งหน้าขนมเค้ก!Y:Y)+SUMIF(แพ็ค!$C:$C,'รับ-จ่าย ประจำวัน'!$B37,แพ็ค!Y:Y)+SUMIF(ธุรการ!$C:$C,'รับ-จ่าย ประจำวัน'!$B37,ธุรการ!Y:Y)+SUMIF(เส้นแต่งหน้าขนมปัง!$C:$C,'รับ-จ่าย ประจำวัน'!$B37,เส้นแต่งหน้าขนมปัง!Y:Y)+SUMIF('วางแผนBC,CJ'!$C:$C,'รับ-จ่าย ประจำวัน'!$B37,'วางแผนBC,CJ'!Y:Y)+SUMIF(RD!$C:$C,'รับ-จ่าย ประจำวัน'!$B37,RD!Y:Y)+SUMIF('FG,ออนไล,คัดแยก'!$C:$C,'รับ-จ่าย ประจำวัน'!$B37,'FG,ออนไล,คัดแยก'!Y:Y)</f>
        <v>0</v>
      </c>
      <c r="BG37" s="16">
        <f>SUMIF(เตรียมส่วนผสม!$C:$C,'รับ-จ่าย ประจำวัน'!$B37,เตรียมส่วนผสม!Z:Z)+SUMIF(กวนไส้!$C:$C,'รับ-จ่าย ประจำวัน'!$B37,กวนไส้!Z:Z)+SUMIF(ผลิต1!$C:$C,'รับ-จ่าย ประจำวัน'!$B37,ผลิต1!Z:Z)+SUMIF(ผลิต2!$C:$C,'รับ-จ่าย ประจำวัน'!$B37,ผลิต2!Z:Z)+SUMIF(เส้นแต่งหน้าขนมเค้ก!$C:$C,'รับ-จ่าย ประจำวัน'!$B37,เส้นแต่งหน้าขนมเค้ก!Z:Z)+SUMIF(แพ็ค!$C:$C,'รับ-จ่าย ประจำวัน'!$B37,แพ็ค!Z:Z)+SUMIF(ธุรการ!$C:$C,'รับ-จ่าย ประจำวัน'!$B37,ธุรการ!Z:Z)+SUMIF(เส้นแต่งหน้าขนมปัง!$C:$C,'รับ-จ่าย ประจำวัน'!$B37,เส้นแต่งหน้าขนมปัง!Z:Z)+SUMIF('วางแผนBC,CJ'!$C:$C,'รับ-จ่าย ประจำวัน'!$B37,'วางแผนBC,CJ'!Z:Z)+SUMIF(RD!$C:$C,'รับ-จ่าย ประจำวัน'!$B37,RD!Z:Z)+SUMIF('FG,ออนไล,คัดแยก'!$C:$C,'รับ-จ่าย ประจำวัน'!$B37,'FG,ออนไล,คัดแยก'!Z:Z)</f>
        <v>0</v>
      </c>
      <c r="BH37" s="16">
        <f>SUMIF(เตรียมส่วนผสม!$C:$C,'รับ-จ่าย ประจำวัน'!$B37,เตรียมส่วนผสม!AA:AA)+SUMIF(กวนไส้!$C:$C,'รับ-จ่าย ประจำวัน'!$B37,กวนไส้!AA:AA)+SUMIF(ผลิต1!$C:$C,'รับ-จ่าย ประจำวัน'!$B37,ผลิต1!AA:AA)+SUMIF(ผลิต2!$C:$C,'รับ-จ่าย ประจำวัน'!$B37,ผลิต2!AA:AA)+SUMIF(เส้นแต่งหน้าขนมเค้ก!$C:$C,'รับ-จ่าย ประจำวัน'!$B37,เส้นแต่งหน้าขนมเค้ก!AA:AA)+SUMIF(แพ็ค!$C:$C,'รับ-จ่าย ประจำวัน'!$B37,แพ็ค!AA:AA)+SUMIF(ธุรการ!$C:$C,'รับ-จ่าย ประจำวัน'!$B37,ธุรการ!AA:AA)+SUMIF(เส้นแต่งหน้าขนมปัง!$C:$C,'รับ-จ่าย ประจำวัน'!$B37,เส้นแต่งหน้าขนมปัง!AA:AA)+SUMIF('วางแผนBC,CJ'!$C:$C,'รับ-จ่าย ประจำวัน'!$B37,'วางแผนBC,CJ'!AA:AA)+SUMIF(RD!$C:$C,'รับ-จ่าย ประจำวัน'!$B37,RD!AA:AA)+SUMIF('FG,ออนไล,คัดแยก'!$C:$C,'รับ-จ่าย ประจำวัน'!$B37,'FG,ออนไล,คัดแยก'!AA:AA)</f>
        <v>0</v>
      </c>
      <c r="BI37" s="16">
        <f>SUMIF(เตรียมส่วนผสม!$C:$C,'รับ-จ่าย ประจำวัน'!$B37,เตรียมส่วนผสม!AB:AB)+SUMIF(กวนไส้!$C:$C,'รับ-จ่าย ประจำวัน'!$B37,กวนไส้!AB:AB)+SUMIF(ผลิต1!$C:$C,'รับ-จ่าย ประจำวัน'!$B37,ผลิต1!AB:AB)+SUMIF(ผลิต2!$C:$C,'รับ-จ่าย ประจำวัน'!$B37,ผลิต2!AB:AB)+SUMIF(เส้นแต่งหน้าขนมเค้ก!$C:$C,'รับ-จ่าย ประจำวัน'!$B37,เส้นแต่งหน้าขนมเค้ก!AB:AB)+SUMIF(แพ็ค!$C:$C,'รับ-จ่าย ประจำวัน'!$B37,แพ็ค!AB:AB)+SUMIF(ธุรการ!$C:$C,'รับ-จ่าย ประจำวัน'!$B37,ธุรการ!AB:AB)+SUMIF(เส้นแต่งหน้าขนมปัง!$C:$C,'รับ-จ่าย ประจำวัน'!$B37,เส้นแต่งหน้าขนมปัง!AB:AB)+SUMIF('วางแผนBC,CJ'!$C:$C,'รับ-จ่าย ประจำวัน'!$B37,'วางแผนBC,CJ'!AB:AB)+SUMIF(RD!$C:$C,'รับ-จ่าย ประจำวัน'!$B37,RD!AB:AB)+SUMIF('FG,ออนไล,คัดแยก'!$C:$C,'รับ-จ่าย ประจำวัน'!$B37,'FG,ออนไล,คัดแยก'!AB:AB)</f>
        <v>0</v>
      </c>
      <c r="BJ37" s="16">
        <f>SUMIF(เตรียมส่วนผสม!$C:$C,'รับ-จ่าย ประจำวัน'!$B37,เตรียมส่วนผสม!AC:AC)+SUMIF(กวนไส้!$C:$C,'รับ-จ่าย ประจำวัน'!$B37,กวนไส้!AC:AC)+SUMIF(ผลิต1!$C:$C,'รับ-จ่าย ประจำวัน'!$B37,ผลิต1!AC:AC)+SUMIF(ผลิต2!$C:$C,'รับ-จ่าย ประจำวัน'!$B37,ผลิต2!AC:AC)+SUMIF(เส้นแต่งหน้าขนมเค้ก!$C:$C,'รับ-จ่าย ประจำวัน'!$B37,เส้นแต่งหน้าขนมเค้ก!AC:AC)+SUMIF(แพ็ค!$C:$C,'รับ-จ่าย ประจำวัน'!$B37,แพ็ค!AC:AC)+SUMIF(ธุรการ!$C:$C,'รับ-จ่าย ประจำวัน'!$B37,ธุรการ!AC:AC)+SUMIF(เส้นแต่งหน้าขนมปัง!$C:$C,'รับ-จ่าย ประจำวัน'!$B37,เส้นแต่งหน้าขนมปัง!AC:AC)+SUMIF('วางแผนBC,CJ'!$C:$C,'รับ-จ่าย ประจำวัน'!$B37,'วางแผนBC,CJ'!AC:AC)+SUMIF(RD!$C:$C,'รับ-จ่าย ประจำวัน'!$B37,RD!AC:AC)+SUMIF('FG,ออนไล,คัดแยก'!$C:$C,'รับ-จ่าย ประจำวัน'!$B37,'FG,ออนไล,คัดแยก'!AC:AC)</f>
        <v>0</v>
      </c>
      <c r="BK37" s="16">
        <f>SUMIF(เตรียมส่วนผสม!$C:$C,'รับ-จ่าย ประจำวัน'!$B37,เตรียมส่วนผสม!AD:AD)+SUMIF(กวนไส้!$C:$C,'รับ-จ่าย ประจำวัน'!$B37,กวนไส้!AD:AD)+SUMIF(ผลิต1!$C:$C,'รับ-จ่าย ประจำวัน'!$B37,ผลิต1!AD:AD)+SUMIF(ผลิต2!$C:$C,'รับ-จ่าย ประจำวัน'!$B37,ผลิต2!AD:AD)+SUMIF(เส้นแต่งหน้าขนมเค้ก!$C:$C,'รับ-จ่าย ประจำวัน'!$B37,เส้นแต่งหน้าขนมเค้ก!AD:AD)+SUMIF(แพ็ค!$C:$C,'รับ-จ่าย ประจำวัน'!$B37,แพ็ค!AD:AD)+SUMIF(ธุรการ!$C:$C,'รับ-จ่าย ประจำวัน'!$B37,ธุรการ!AD:AD)+SUMIF(เส้นแต่งหน้าขนมปัง!$C:$C,'รับ-จ่าย ประจำวัน'!$B37,เส้นแต่งหน้าขนมปัง!AD:AD)+SUMIF('วางแผนBC,CJ'!$C:$C,'รับ-จ่าย ประจำวัน'!$B37,'วางแผนBC,CJ'!AD:AD)+SUMIF(RD!$C:$C,'รับ-จ่าย ประจำวัน'!$B37,RD!AD:AD)+SUMIF('FG,ออนไล,คัดแยก'!$C:$C,'รับ-จ่าย ประจำวัน'!$B37,'FG,ออนไล,คัดแยก'!AD:AD)</f>
        <v>0</v>
      </c>
      <c r="BL37" s="16">
        <f>SUMIF(เตรียมส่วนผสม!$C:$C,'รับ-จ่าย ประจำวัน'!$B37,เตรียมส่วนผสม!AE:AE)+SUMIF(กวนไส้!$C:$C,'รับ-จ่าย ประจำวัน'!$B37,กวนไส้!AE:AE)+SUMIF(ผลิต1!$C:$C,'รับ-จ่าย ประจำวัน'!$B37,ผลิต1!AE:AE)+SUMIF(ผลิต2!$C:$C,'รับ-จ่าย ประจำวัน'!$B37,ผลิต2!AE:AE)+SUMIF(เส้นแต่งหน้าขนมเค้ก!$C:$C,'รับ-จ่าย ประจำวัน'!$B37,เส้นแต่งหน้าขนมเค้ก!AE:AE)+SUMIF(แพ็ค!$C:$C,'รับ-จ่าย ประจำวัน'!$B37,แพ็ค!AE:AE)+SUMIF(ธุรการ!$C:$C,'รับ-จ่าย ประจำวัน'!$B37,ธุรการ!AE:AE)+SUMIF(เส้นแต่งหน้าขนมปัง!$C:$C,'รับ-จ่าย ประจำวัน'!$B37,เส้นแต่งหน้าขนมปัง!AE:AE)+SUMIF('วางแผนBC,CJ'!$C:$C,'รับ-จ่าย ประจำวัน'!$B37,'วางแผนBC,CJ'!AE:AE)+SUMIF(RD!$C:$C,'รับ-จ่าย ประจำวัน'!$B37,RD!AE:AE)+SUMIF('FG,ออนไล,คัดแยก'!$C:$C,'รับ-จ่าย ประจำวัน'!$B37,'FG,ออนไล,คัดแยก'!AE:AE)</f>
        <v>0</v>
      </c>
      <c r="BM37" s="16">
        <f>SUMIF(เตรียมส่วนผสม!$C:$C,'รับ-จ่าย ประจำวัน'!$B37,เตรียมส่วนผสม!AF:AF)+SUMIF(กวนไส้!$C:$C,'รับ-จ่าย ประจำวัน'!$B37,กวนไส้!AF:AF)+SUMIF(ผลิต1!$C:$C,'รับ-จ่าย ประจำวัน'!$B37,ผลิต1!AF:AF)+SUMIF(ผลิต2!$C:$C,'รับ-จ่าย ประจำวัน'!$B37,ผลิต2!AF:AF)+SUMIF(เส้นแต่งหน้าขนมเค้ก!$C:$C,'รับ-จ่าย ประจำวัน'!$B37,เส้นแต่งหน้าขนมเค้ก!AF:AF)+SUMIF(แพ็ค!$C:$C,'รับ-จ่าย ประจำวัน'!$B37,แพ็ค!AF:AF)+SUMIF(ธุรการ!$C:$C,'รับ-จ่าย ประจำวัน'!$B37,ธุรการ!AF:AF)+SUMIF(เส้นแต่งหน้าขนมปัง!$C:$C,'รับ-จ่าย ประจำวัน'!$B37,เส้นแต่งหน้าขนมปัง!AF:AF)+SUMIF('วางแผนBC,CJ'!$C:$C,'รับ-จ่าย ประจำวัน'!$B37,'วางแผนBC,CJ'!AF:AF)+SUMIF(RD!$C:$C,'รับ-จ่าย ประจำวัน'!$B37,RD!AF:AF)+SUMIF('FG,ออนไล,คัดแยก'!$C:$C,'รับ-จ่าย ประจำวัน'!$B37,'FG,ออนไล,คัดแยก'!AF:AF)</f>
        <v>0</v>
      </c>
      <c r="BN37" s="16">
        <f>SUMIF(เตรียมส่วนผสม!$C:$C,'รับ-จ่าย ประจำวัน'!$B37,เตรียมส่วนผสม!AG:AG)+SUMIF(กวนไส้!$C:$C,'รับ-จ่าย ประจำวัน'!$B37,กวนไส้!AG:AG)+SUMIF(ผลิต1!$C:$C,'รับ-จ่าย ประจำวัน'!$B37,ผลิต1!AG:AG)+SUMIF(ผลิต2!$C:$C,'รับ-จ่าย ประจำวัน'!$B37,ผลิต2!AG:AG)+SUMIF(เส้นแต่งหน้าขนมเค้ก!$C:$C,'รับ-จ่าย ประจำวัน'!$B37,เส้นแต่งหน้าขนมเค้ก!AG:AG)+SUMIF(แพ็ค!$C:$C,'รับ-จ่าย ประจำวัน'!$B37,แพ็ค!AG:AG)+SUMIF(ธุรการ!$C:$C,'รับ-จ่าย ประจำวัน'!$B37,ธุรการ!AG:AG)+SUMIF(เส้นแต่งหน้าขนมปัง!$C:$C,'รับ-จ่าย ประจำวัน'!$B37,เส้นแต่งหน้าขนมปัง!AG:AG)+SUMIF('วางแผนBC,CJ'!$C:$C,'รับ-จ่าย ประจำวัน'!$B37,'วางแผนBC,CJ'!AG:AG)+SUMIF(RD!$C:$C,'รับ-จ่าย ประจำวัน'!$B37,RD!AG:AG)+SUMIF('FG,ออนไล,คัดแยก'!$C:$C,'รับ-จ่าย ประจำวัน'!$B37,'FG,ออนไล,คัดแยก'!AG:AG)</f>
        <v>0</v>
      </c>
      <c r="BO37" s="16">
        <f>SUMIF(เตรียมส่วนผสม!$C:$C,'รับ-จ่าย ประจำวัน'!$B37,เตรียมส่วนผสม!AH:AH)+SUMIF(กวนไส้!$C:$C,'รับ-จ่าย ประจำวัน'!$B37,กวนไส้!AH:AH)+SUMIF(ผลิต1!$C:$C,'รับ-จ่าย ประจำวัน'!$B37,ผลิต1!AH:AH)+SUMIF(ผลิต2!$C:$C,'รับ-จ่าย ประจำวัน'!$B37,ผลิต2!AH:AH)+SUMIF(เส้นแต่งหน้าขนมเค้ก!$C:$C,'รับ-จ่าย ประจำวัน'!$B37,เส้นแต่งหน้าขนมเค้ก!AH:AH)+SUMIF(แพ็ค!$C:$C,'รับ-จ่าย ประจำวัน'!$B37,แพ็ค!AH:AH)+SUMIF(ธุรการ!$C:$C,'รับ-จ่าย ประจำวัน'!$B37,ธุรการ!AH:AH)+SUMIF(เส้นแต่งหน้าขนมปัง!$C:$C,'รับ-จ่าย ประจำวัน'!$B37,เส้นแต่งหน้าขนมปัง!AH:AH)+SUMIF('วางแผนBC,CJ'!$C:$C,'รับ-จ่าย ประจำวัน'!$B37,'วางแผนBC,CJ'!AH:AH)+SUMIF(RD!$C:$C,'รับ-จ่าย ประจำวัน'!$B37,RD!AH:AH)+SUMIF('FG,ออนไล,คัดแยก'!$C:$C,'รับ-จ่าย ประจำวัน'!$B37,'FG,ออนไล,คัดแยก'!AH:AH)</f>
        <v>0</v>
      </c>
      <c r="BP37" s="16">
        <f>SUMIF(เตรียมส่วนผสม!$C:$C,'รับ-จ่าย ประจำวัน'!$B37,เตรียมส่วนผสม!AI:AI)+SUMIF(กวนไส้!$C:$C,'รับ-จ่าย ประจำวัน'!$B37,กวนไส้!AI:AI)+SUMIF(ผลิต1!$C:$C,'รับ-จ่าย ประจำวัน'!$B37,ผลิต1!AI:AI)+SUMIF(ผลิต2!$C:$C,'รับ-จ่าย ประจำวัน'!$B37,ผลิต2!AI:AI)+SUMIF(เส้นแต่งหน้าขนมเค้ก!$C:$C,'รับ-จ่าย ประจำวัน'!$B37,เส้นแต่งหน้าขนมเค้ก!AI:AI)+SUMIF(แพ็ค!$C:$C,'รับ-จ่าย ประจำวัน'!$B37,แพ็ค!AI:AI)+SUMIF(ธุรการ!$C:$C,'รับ-จ่าย ประจำวัน'!$B37,ธุรการ!AI:AI)+SUMIF(เส้นแต่งหน้าขนมปัง!$C:$C,'รับ-จ่าย ประจำวัน'!$B37,เส้นแต่งหน้าขนมปัง!AI:AI)+SUMIF('วางแผนBC,CJ'!$C:$C,'รับ-จ่าย ประจำวัน'!$B37,'วางแผนBC,CJ'!AI:AI)+SUMIF(RD!$C:$C,'รับ-จ่าย ประจำวัน'!$B37,RD!AI:AI)+SUMIF('FG,ออนไล,คัดแยก'!$C:$C,'รับ-จ่าย ประจำวัน'!$B37,'FG,ออนไล,คัดแยก'!AI:AI)</f>
        <v>0</v>
      </c>
      <c r="BQ37" s="16">
        <f>SUMIF(เตรียมส่วนผสม!$C:$C,'รับ-จ่าย ประจำวัน'!$B37,เตรียมส่วนผสม!AJ:AJ)+SUMIF(กวนไส้!$C:$C,'รับ-จ่าย ประจำวัน'!$B37,กวนไส้!AJ:AJ)+SUMIF(ผลิต1!$C:$C,'รับ-จ่าย ประจำวัน'!$B37,ผลิต1!AJ:AJ)+SUMIF(ผลิต2!$C:$C,'รับ-จ่าย ประจำวัน'!$B37,ผลิต2!AJ:AJ)+SUMIF(เส้นแต่งหน้าขนมเค้ก!$C:$C,'รับ-จ่าย ประจำวัน'!$B37,เส้นแต่งหน้าขนมเค้ก!AJ:AJ)+SUMIF(แพ็ค!$C:$C,'รับ-จ่าย ประจำวัน'!$B37,แพ็ค!AJ:AJ)+SUMIF(ธุรการ!$C:$C,'รับ-จ่าย ประจำวัน'!$B37,ธุรการ!AJ:AJ)+SUMIF(เส้นแต่งหน้าขนมปัง!$C:$C,'รับ-จ่าย ประจำวัน'!$B37,เส้นแต่งหน้าขนมปัง!AJ:AJ)+SUMIF('วางแผนBC,CJ'!$C:$C,'รับ-จ่าย ประจำวัน'!$B37,'วางแผนBC,CJ'!AJ:AJ)+SUMIF(RD!$C:$C,'รับ-จ่าย ประจำวัน'!$B37,RD!AJ:AJ)+SUMIF('FG,ออนไล,คัดแยก'!$C:$C,'รับ-จ่าย ประจำวัน'!$B37,'FG,ออนไล,คัดแยก'!AJ:AJ)</f>
        <v>0</v>
      </c>
      <c r="BR37" s="16">
        <f>SUMIF(เตรียมส่วนผสม!$C:$C,'รับ-จ่าย ประจำวัน'!$B37,เตรียมส่วนผสม!AK:AK)+SUMIF(กวนไส้!$C:$C,'รับ-จ่าย ประจำวัน'!$B37,กวนไส้!AK:AK)+SUMIF(ผลิต1!$C:$C,'รับ-จ่าย ประจำวัน'!$B37,ผลิต1!AK:AK)+SUMIF(ผลิต2!$C:$C,'รับ-จ่าย ประจำวัน'!$B37,ผลิต2!AK:AK)+SUMIF(เส้นแต่งหน้าขนมเค้ก!$C:$C,'รับ-จ่าย ประจำวัน'!$B37,เส้นแต่งหน้าขนมเค้ก!AK:AK)+SUMIF(แพ็ค!$C:$C,'รับ-จ่าย ประจำวัน'!$B37,แพ็ค!AK:AK)+SUMIF(ธุรการ!$C:$C,'รับ-จ่าย ประจำวัน'!$B37,ธุรการ!AK:AK)+SUMIF(เส้นแต่งหน้าขนมปัง!$C:$C,'รับ-จ่าย ประจำวัน'!$B37,เส้นแต่งหน้าขนมปัง!AK:AK)+SUMIF('วางแผนBC,CJ'!$C:$C,'รับ-จ่าย ประจำวัน'!$B37,'วางแผนBC,CJ'!AK:AK)+SUMIF(RD!$C:$C,'รับ-จ่าย ประจำวัน'!$B37,RD!AK:AK)+SUMIF('FG,ออนไล,คัดแยก'!$C:$C,'รับ-จ่าย ประจำวัน'!$B37,'FG,ออนไล,คัดแยก'!AK:AK)</f>
        <v>0</v>
      </c>
      <c r="BS37" s="16">
        <f>SUMIF(เตรียมส่วนผสม!$C:$C,'รับ-จ่าย ประจำวัน'!$B37,เตรียมส่วนผสม!AL:AL)+SUMIF(กวนไส้!$C:$C,'รับ-จ่าย ประจำวัน'!$B37,กวนไส้!AL:AL)+SUMIF(ผลิต1!$C:$C,'รับ-จ่าย ประจำวัน'!$B37,ผลิต1!AL:AL)+SUMIF(ผลิต2!$C:$C,'รับ-จ่าย ประจำวัน'!$B37,ผลิต2!AL:AL)+SUMIF(เส้นแต่งหน้าขนมเค้ก!$C:$C,'รับ-จ่าย ประจำวัน'!$B37,เส้นแต่งหน้าขนมเค้ก!AL:AL)+SUMIF(แพ็ค!$C:$C,'รับ-จ่าย ประจำวัน'!$B37,แพ็ค!AL:AL)+SUMIF(ธุรการ!$C:$C,'รับ-จ่าย ประจำวัน'!$B37,ธุรการ!AL:AL)+SUMIF(เส้นแต่งหน้าขนมปัง!$C:$C,'รับ-จ่าย ประจำวัน'!$B37,เส้นแต่งหน้าขนมปัง!AL:AL)+SUMIF('วางแผนBC,CJ'!$C:$C,'รับ-จ่าย ประจำวัน'!$B37,'วางแผนBC,CJ'!AL:AL)+SUMIF(RD!$C:$C,'รับ-จ่าย ประจำวัน'!$B37,RD!AL:AL)+SUMIF('FG,ออนไล,คัดแยก'!$C:$C,'รับ-จ่าย ประจำวัน'!$B37,'FG,ออนไล,คัดแยก'!AL:AL)</f>
        <v>0</v>
      </c>
      <c r="BT37" s="18">
        <f t="shared" si="1"/>
        <v>0</v>
      </c>
      <c r="BU37" s="116">
        <v>458</v>
      </c>
      <c r="BV37" s="175">
        <f t="shared" si="2"/>
        <v>75</v>
      </c>
      <c r="BW37" s="183">
        <v>30</v>
      </c>
      <c r="BX37" s="172">
        <f t="shared" si="6"/>
        <v>0</v>
      </c>
      <c r="BY37" s="188" t="e">
        <f t="shared" si="3"/>
        <v>#DIV/0!</v>
      </c>
      <c r="BZ37" s="180" t="e">
        <f t="shared" ca="1" si="4"/>
        <v>#DIV/0!</v>
      </c>
      <c r="CA37" s="93"/>
      <c r="CB37" s="93"/>
      <c r="CC37" s="93"/>
      <c r="CD37" s="93"/>
      <c r="CE37" s="93"/>
      <c r="CF37" s="93"/>
      <c r="CG37" s="93"/>
      <c r="CH37" s="93"/>
      <c r="CI37" s="93"/>
      <c r="CJ37" s="94"/>
      <c r="CK37" s="9">
        <f t="shared" si="5"/>
        <v>-383</v>
      </c>
    </row>
    <row r="38" spans="1:91" x14ac:dyDescent="0.5">
      <c r="A38" s="149" t="s">
        <v>184</v>
      </c>
      <c r="B38" s="34">
        <v>1020501021</v>
      </c>
      <c r="C38" s="10" t="s">
        <v>1794</v>
      </c>
      <c r="D38" s="135" t="s">
        <v>61</v>
      </c>
      <c r="E38" s="11">
        <v>0</v>
      </c>
      <c r="F38" s="75"/>
      <c r="G38" s="11" t="s">
        <v>62</v>
      </c>
      <c r="H38" s="12">
        <v>15400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3"/>
      <c r="AF38" s="13"/>
      <c r="AG38" s="13"/>
      <c r="AH38" s="13"/>
      <c r="AI38" s="14"/>
      <c r="AJ38" s="14"/>
      <c r="AK38" s="14"/>
      <c r="AL38" s="14"/>
      <c r="AM38" s="14"/>
      <c r="AN38" s="15">
        <f t="shared" si="0"/>
        <v>0</v>
      </c>
      <c r="AO38" s="16">
        <f>SUMIF(เตรียมส่วนผสม!$C:$C,'รับ-จ่าย ประจำวัน'!$B38,เตรียมส่วนผสม!H:H)+SUMIF(กวนไส้!$C:$C,'รับ-จ่าย ประจำวัน'!$B38,กวนไส้!H:H)+SUMIF(ผลิต1!$C:$C,'รับ-จ่าย ประจำวัน'!$B38,ผลิต1!H:H)+SUMIF(ผลิต2!$C:$C,'รับ-จ่าย ประจำวัน'!$B38,ผลิต2!H:H)+SUMIF(เส้นแต่งหน้าขนมเค้ก!$C:$C,'รับ-จ่าย ประจำวัน'!$B38,เส้นแต่งหน้าขนมเค้ก!H:H)+SUMIF(แพ็ค!$C:$C,'รับ-จ่าย ประจำวัน'!$B38,แพ็ค!H:H)+SUMIF(ธุรการ!$C:$C,'รับ-จ่าย ประจำวัน'!$B38,ธุรการ!H:H)+SUMIF(เส้นแต่งหน้าขนมปัง!$C:$C,'รับ-จ่าย ประจำวัน'!$B38,เส้นแต่งหน้าขนมปัง!H:H)+SUMIF('วางแผนBC,CJ'!$C:$C,'รับ-จ่าย ประจำวัน'!$B38,'วางแผนBC,CJ'!H:H)+SUMIF(RD!$C:$C,'รับ-จ่าย ประจำวัน'!$B38,RD!H:H)+SUMIF('FG,ออนไล,คัดแยก'!$C:$C,'รับ-จ่าย ประจำวัน'!$B38,'FG,ออนไล,คัดแยก'!H:H)</f>
        <v>0</v>
      </c>
      <c r="AP38" s="16">
        <f>SUMIF(เตรียมส่วนผสม!$C:$C,'รับ-จ่าย ประจำวัน'!$B38,เตรียมส่วนผสม!I:I)+SUMIF(กวนไส้!$C:$C,'รับ-จ่าย ประจำวัน'!$B38,กวนไส้!I:I)+SUMIF(ผลิต1!$C:$C,'รับ-จ่าย ประจำวัน'!$B38,ผลิต1!I:I)+SUMIF(ผลิต2!$C:$C,'รับ-จ่าย ประจำวัน'!$B38,ผลิต2!I:I)+SUMIF(เส้นแต่งหน้าขนมเค้ก!$C:$C,'รับ-จ่าย ประจำวัน'!$B38,เส้นแต่งหน้าขนมเค้ก!I:I)+SUMIF(แพ็ค!$C:$C,'รับ-จ่าย ประจำวัน'!$B38,แพ็ค!I:I)+SUMIF(ธุรการ!$C:$C,'รับ-จ่าย ประจำวัน'!$B38,ธุรการ!I:I)+SUMIF(เส้นแต่งหน้าขนมปัง!$C:$C,'รับ-จ่าย ประจำวัน'!$B38,เส้นแต่งหน้าขนมปัง!I:I)+SUMIF('วางแผนBC,CJ'!$C:$C,'รับ-จ่าย ประจำวัน'!$B38,'วางแผนBC,CJ'!I:I)+SUMIF(RD!$C:$C,'รับ-จ่าย ประจำวัน'!$B38,RD!I:I)+SUMIF('FG,ออนไล,คัดแยก'!$C:$C,'รับ-จ่าย ประจำวัน'!$B38,'FG,ออนไล,คัดแยก'!I:I)</f>
        <v>0</v>
      </c>
      <c r="AQ38" s="16">
        <f>SUMIF(เตรียมส่วนผสม!$C:$C,'รับ-จ่าย ประจำวัน'!$B38,เตรียมส่วนผสม!J:J)+SUMIF(กวนไส้!$C:$C,'รับ-จ่าย ประจำวัน'!$B38,กวนไส้!J:J)+SUMIF(ผลิต1!$C:$C,'รับ-จ่าย ประจำวัน'!$B38,ผลิต1!J:J)+SUMIF(ผลิต2!$C:$C,'รับ-จ่าย ประจำวัน'!$B38,ผลิต2!J:J)+SUMIF(เส้นแต่งหน้าขนมเค้ก!$C:$C,'รับ-จ่าย ประจำวัน'!$B38,เส้นแต่งหน้าขนมเค้ก!J:J)+SUMIF(แพ็ค!$C:$C,'รับ-จ่าย ประจำวัน'!$B38,แพ็ค!J:J)+SUMIF(ธุรการ!$C:$C,'รับ-จ่าย ประจำวัน'!$B38,ธุรการ!J:J)+SUMIF(เส้นแต่งหน้าขนมปัง!$C:$C,'รับ-จ่าย ประจำวัน'!$B38,เส้นแต่งหน้าขนมปัง!J:J)+SUMIF('วางแผนBC,CJ'!$C:$C,'รับ-จ่าย ประจำวัน'!$B38,'วางแผนBC,CJ'!J:J)+SUMIF(RD!$C:$C,'รับ-จ่าย ประจำวัน'!$B38,RD!J:J)+SUMIF('FG,ออนไล,คัดแยก'!$C:$C,'รับ-จ่าย ประจำวัน'!$B38,'FG,ออนไล,คัดแยก'!J:J)</f>
        <v>0</v>
      </c>
      <c r="AR38" s="16">
        <f>SUMIF(เตรียมส่วนผสม!$C:$C,'รับ-จ่าย ประจำวัน'!$B38,เตรียมส่วนผสม!K:K)+SUMIF(กวนไส้!$C:$C,'รับ-จ่าย ประจำวัน'!$B38,กวนไส้!K:K)+SUMIF(ผลิต1!$C:$C,'รับ-จ่าย ประจำวัน'!$B38,ผลิต1!K:K)+SUMIF(ผลิต2!$C:$C,'รับ-จ่าย ประจำวัน'!$B38,ผลิต2!K:K)+SUMIF(เส้นแต่งหน้าขนมเค้ก!$C:$C,'รับ-จ่าย ประจำวัน'!$B38,เส้นแต่งหน้าขนมเค้ก!K:K)+SUMIF(แพ็ค!$C:$C,'รับ-จ่าย ประจำวัน'!$B38,แพ็ค!K:K)+SUMIF(ธุรการ!$C:$C,'รับ-จ่าย ประจำวัน'!$B38,ธุรการ!K:K)+SUMIF(เส้นแต่งหน้าขนมปัง!$C:$C,'รับ-จ่าย ประจำวัน'!$B38,เส้นแต่งหน้าขนมปัง!K:K)+SUMIF('วางแผนBC,CJ'!$C:$C,'รับ-จ่าย ประจำวัน'!$B38,'วางแผนBC,CJ'!K:K)+SUMIF(RD!$C:$C,'รับ-จ่าย ประจำวัน'!$B38,RD!K:K)+SUMIF('FG,ออนไล,คัดแยก'!$C:$C,'รับ-จ่าย ประจำวัน'!$B38,'FG,ออนไล,คัดแยก'!K:K)</f>
        <v>0</v>
      </c>
      <c r="AS38" s="16">
        <f>SUMIF(เตรียมส่วนผสม!$C:$C,'รับ-จ่าย ประจำวัน'!$B38,เตรียมส่วนผสม!L:L)+SUMIF(กวนไส้!$C:$C,'รับ-จ่าย ประจำวัน'!$B38,กวนไส้!L:L)+SUMIF(ผลิต1!$C:$C,'รับ-จ่าย ประจำวัน'!$B38,ผลิต1!L:L)+SUMIF(ผลิต2!$C:$C,'รับ-จ่าย ประจำวัน'!$B38,ผลิต2!L:L)+SUMIF(เส้นแต่งหน้าขนมเค้ก!$C:$C,'รับ-จ่าย ประจำวัน'!$B38,เส้นแต่งหน้าขนมเค้ก!L:L)+SUMIF(แพ็ค!$C:$C,'รับ-จ่าย ประจำวัน'!$B38,แพ็ค!L:L)+SUMIF(ธุรการ!$C:$C,'รับ-จ่าย ประจำวัน'!$B38,ธุรการ!L:L)+SUMIF(เส้นแต่งหน้าขนมปัง!$C:$C,'รับ-จ่าย ประจำวัน'!$B38,เส้นแต่งหน้าขนมปัง!L:L)+SUMIF('วางแผนBC,CJ'!$C:$C,'รับ-จ่าย ประจำวัน'!$B38,'วางแผนBC,CJ'!L:L)+SUMIF(RD!$C:$C,'รับ-จ่าย ประจำวัน'!$B38,RD!L:L)+SUMIF('FG,ออนไล,คัดแยก'!$C:$C,'รับ-จ่าย ประจำวัน'!$B38,'FG,ออนไล,คัดแยก'!L:L)</f>
        <v>0</v>
      </c>
      <c r="AT38" s="16">
        <f>SUMIF(เตรียมส่วนผสม!$C:$C,'รับ-จ่าย ประจำวัน'!$B38,เตรียมส่วนผสม!M:M)+SUMIF(กวนไส้!$C:$C,'รับ-จ่าย ประจำวัน'!$B38,กวนไส้!M:M)+SUMIF(ผลิต1!$C:$C,'รับ-จ่าย ประจำวัน'!$B38,ผลิต1!M:M)+SUMIF(ผลิต2!$C:$C,'รับ-จ่าย ประจำวัน'!$B38,ผลิต2!M:M)+SUMIF(เส้นแต่งหน้าขนมเค้ก!$C:$C,'รับ-จ่าย ประจำวัน'!$B38,เส้นแต่งหน้าขนมเค้ก!M:M)+SUMIF(แพ็ค!$C:$C,'รับ-จ่าย ประจำวัน'!$B38,แพ็ค!M:M)+SUMIF(ธุรการ!$C:$C,'รับ-จ่าย ประจำวัน'!$B38,ธุรการ!M:M)+SUMIF(เส้นแต่งหน้าขนมปัง!$C:$C,'รับ-จ่าย ประจำวัน'!$B38,เส้นแต่งหน้าขนมปัง!M:M)+SUMIF('วางแผนBC,CJ'!$C:$C,'รับ-จ่าย ประจำวัน'!$B38,'วางแผนBC,CJ'!M:M)+SUMIF(RD!$C:$C,'รับ-จ่าย ประจำวัน'!$B38,RD!M:M)+SUMIF('FG,ออนไล,คัดแยก'!$C:$C,'รับ-จ่าย ประจำวัน'!$B38,'FG,ออนไล,คัดแยก'!M:M)</f>
        <v>0</v>
      </c>
      <c r="AU38" s="16">
        <f>SUMIF(เตรียมส่วนผสม!$C:$C,'รับ-จ่าย ประจำวัน'!$B38,เตรียมส่วนผสม!N:N)+SUMIF(กวนไส้!$C:$C,'รับ-จ่าย ประจำวัน'!$B38,กวนไส้!N:N)+SUMIF(ผลิต1!$C:$C,'รับ-จ่าย ประจำวัน'!$B38,ผลิต1!N:N)+SUMIF(ผลิต2!$C:$C,'รับ-จ่าย ประจำวัน'!$B38,ผลิต2!N:N)+SUMIF(เส้นแต่งหน้าขนมเค้ก!$C:$C,'รับ-จ่าย ประจำวัน'!$B38,เส้นแต่งหน้าขนมเค้ก!N:N)+SUMIF(แพ็ค!$C:$C,'รับ-จ่าย ประจำวัน'!$B38,แพ็ค!N:N)+SUMIF(ธุรการ!$C:$C,'รับ-จ่าย ประจำวัน'!$B38,ธุรการ!N:N)+SUMIF(เส้นแต่งหน้าขนมปัง!$C:$C,'รับ-จ่าย ประจำวัน'!$B38,เส้นแต่งหน้าขนมปัง!N:N)+SUMIF('วางแผนBC,CJ'!$C:$C,'รับ-จ่าย ประจำวัน'!$B38,'วางแผนBC,CJ'!N:N)+SUMIF(RD!$C:$C,'รับ-จ่าย ประจำวัน'!$B38,RD!N:N)+SUMIF('FG,ออนไล,คัดแยก'!$C:$C,'รับ-จ่าย ประจำวัน'!$B38,'FG,ออนไล,คัดแยก'!N:N)</f>
        <v>0</v>
      </c>
      <c r="AV38" s="16">
        <f>SUMIF(เตรียมส่วนผสม!$C:$C,'รับ-จ่าย ประจำวัน'!$B38,เตรียมส่วนผสม!O:O)+SUMIF(กวนไส้!$C:$C,'รับ-จ่าย ประจำวัน'!$B38,กวนไส้!O:O)+SUMIF(ผลิต1!$C:$C,'รับ-จ่าย ประจำวัน'!$B38,ผลิต1!O:O)+SUMIF(ผลิต2!$C:$C,'รับ-จ่าย ประจำวัน'!$B38,ผลิต2!O:O)+SUMIF(เส้นแต่งหน้าขนมเค้ก!$C:$C,'รับ-จ่าย ประจำวัน'!$B38,เส้นแต่งหน้าขนมเค้ก!O:O)+SUMIF(แพ็ค!$C:$C,'รับ-จ่าย ประจำวัน'!$B38,แพ็ค!O:O)+SUMIF(ธุรการ!$C:$C,'รับ-จ่าย ประจำวัน'!$B38,ธุรการ!O:O)+SUMIF(เส้นแต่งหน้าขนมปัง!$C:$C,'รับ-จ่าย ประจำวัน'!$B38,เส้นแต่งหน้าขนมปัง!O:O)+SUMIF('วางแผนBC,CJ'!$C:$C,'รับ-จ่าย ประจำวัน'!$B38,'วางแผนBC,CJ'!O:O)+SUMIF(RD!$C:$C,'รับ-จ่าย ประจำวัน'!$B38,RD!O:O)+SUMIF('FG,ออนไล,คัดแยก'!$C:$C,'รับ-จ่าย ประจำวัน'!$B38,'FG,ออนไล,คัดแยก'!O:O)</f>
        <v>0</v>
      </c>
      <c r="AW38" s="16">
        <f>SUMIF(เตรียมส่วนผสม!$C:$C,'รับ-จ่าย ประจำวัน'!$B38,เตรียมส่วนผสม!P:P)+SUMIF(กวนไส้!$C:$C,'รับ-จ่าย ประจำวัน'!$B38,กวนไส้!P:P)+SUMIF(ผลิต1!$C:$C,'รับ-จ่าย ประจำวัน'!$B38,ผลิต1!P:P)+SUMIF(ผลิต2!$C:$C,'รับ-จ่าย ประจำวัน'!$B38,ผลิต2!P:P)+SUMIF(เส้นแต่งหน้าขนมเค้ก!$C:$C,'รับ-จ่าย ประจำวัน'!$B38,เส้นแต่งหน้าขนมเค้ก!P:P)+SUMIF(แพ็ค!$C:$C,'รับ-จ่าย ประจำวัน'!$B38,แพ็ค!P:P)+SUMIF(ธุรการ!$C:$C,'รับ-จ่าย ประจำวัน'!$B38,ธุรการ!P:P)+SUMIF(เส้นแต่งหน้าขนมปัง!$C:$C,'รับ-จ่าย ประจำวัน'!$B38,เส้นแต่งหน้าขนมปัง!P:P)+SUMIF('วางแผนBC,CJ'!$C:$C,'รับ-จ่าย ประจำวัน'!$B38,'วางแผนBC,CJ'!P:P)+SUMIF(RD!$C:$C,'รับ-จ่าย ประจำวัน'!$B38,RD!P:P)+SUMIF('FG,ออนไล,คัดแยก'!$C:$C,'รับ-จ่าย ประจำวัน'!$B38,'FG,ออนไล,คัดแยก'!P:P)</f>
        <v>0</v>
      </c>
      <c r="AX38" s="16">
        <f>SUMIF(เตรียมส่วนผสม!$C:$C,'รับ-จ่าย ประจำวัน'!$B38,เตรียมส่วนผสม!Q:Q)+SUMIF(กวนไส้!$C:$C,'รับ-จ่าย ประจำวัน'!$B38,กวนไส้!Q:Q)+SUMIF(ผลิต1!$C:$C,'รับ-จ่าย ประจำวัน'!$B38,ผลิต1!Q:Q)+SUMIF(ผลิต2!$C:$C,'รับ-จ่าย ประจำวัน'!$B38,ผลิต2!Q:Q)+SUMIF(เส้นแต่งหน้าขนมเค้ก!$C:$C,'รับ-จ่าย ประจำวัน'!$B38,เส้นแต่งหน้าขนมเค้ก!Q:Q)+SUMIF(แพ็ค!$C:$C,'รับ-จ่าย ประจำวัน'!$B38,แพ็ค!Q:Q)+SUMIF(ธุรการ!$C:$C,'รับ-จ่าย ประจำวัน'!$B38,ธุรการ!Q:Q)+SUMIF(เส้นแต่งหน้าขนมปัง!$C:$C,'รับ-จ่าย ประจำวัน'!$B38,เส้นแต่งหน้าขนมปัง!Q:Q)+SUMIF('วางแผนBC,CJ'!$C:$C,'รับ-จ่าย ประจำวัน'!$B38,'วางแผนBC,CJ'!Q:Q)+SUMIF(RD!$C:$C,'รับ-จ่าย ประจำวัน'!$B38,RD!Q:Q)+SUMIF('FG,ออนไล,คัดแยก'!$C:$C,'รับ-จ่าย ประจำวัน'!$B38,'FG,ออนไล,คัดแยก'!Q:Q)</f>
        <v>0</v>
      </c>
      <c r="AY38" s="16">
        <f>SUMIF(เตรียมส่วนผสม!$C:$C,'รับ-จ่าย ประจำวัน'!$B38,เตรียมส่วนผสม!R:R)+SUMIF(กวนไส้!$C:$C,'รับ-จ่าย ประจำวัน'!$B38,กวนไส้!R:R)+SUMIF(ผลิต1!$C:$C,'รับ-จ่าย ประจำวัน'!$B38,ผลิต1!R:R)+SUMIF(ผลิต2!$C:$C,'รับ-จ่าย ประจำวัน'!$B38,ผลิต2!R:R)+SUMIF(เส้นแต่งหน้าขนมเค้ก!$C:$C,'รับ-จ่าย ประจำวัน'!$B38,เส้นแต่งหน้าขนมเค้ก!R:R)+SUMIF(แพ็ค!$C:$C,'รับ-จ่าย ประจำวัน'!$B38,แพ็ค!R:R)+SUMIF(ธุรการ!$C:$C,'รับ-จ่าย ประจำวัน'!$B38,ธุรการ!R:R)+SUMIF(เส้นแต่งหน้าขนมปัง!$C:$C,'รับ-จ่าย ประจำวัน'!$B38,เส้นแต่งหน้าขนมปัง!R:R)+SUMIF('วางแผนBC,CJ'!$C:$C,'รับ-จ่าย ประจำวัน'!$B38,'วางแผนBC,CJ'!R:R)+SUMIF(RD!$C:$C,'รับ-จ่าย ประจำวัน'!$B38,RD!R:R)+SUMIF('FG,ออนไล,คัดแยก'!$C:$C,'รับ-จ่าย ประจำวัน'!$B38,'FG,ออนไล,คัดแยก'!R:R)</f>
        <v>0</v>
      </c>
      <c r="AZ38" s="16">
        <f>SUMIF(เตรียมส่วนผสม!$C:$C,'รับ-จ่าย ประจำวัน'!$B38,เตรียมส่วนผสม!S:S)+SUMIF(กวนไส้!$C:$C,'รับ-จ่าย ประจำวัน'!$B38,กวนไส้!S:S)+SUMIF(ผลิต1!$C:$C,'รับ-จ่าย ประจำวัน'!$B38,ผลิต1!S:S)+SUMIF(ผลิต2!$C:$C,'รับ-จ่าย ประจำวัน'!$B38,ผลิต2!S:S)+SUMIF(เส้นแต่งหน้าขนมเค้ก!$C:$C,'รับ-จ่าย ประจำวัน'!$B38,เส้นแต่งหน้าขนมเค้ก!S:S)+SUMIF(แพ็ค!$C:$C,'รับ-จ่าย ประจำวัน'!$B38,แพ็ค!S:S)+SUMIF(ธุรการ!$C:$C,'รับ-จ่าย ประจำวัน'!$B38,ธุรการ!S:S)+SUMIF(เส้นแต่งหน้าขนมปัง!$C:$C,'รับ-จ่าย ประจำวัน'!$B38,เส้นแต่งหน้าขนมปัง!S:S)+SUMIF('วางแผนBC,CJ'!$C:$C,'รับ-จ่าย ประจำวัน'!$B38,'วางแผนBC,CJ'!S:S)+SUMIF(RD!$C:$C,'รับ-จ่าย ประจำวัน'!$B38,RD!S:S)+SUMIF('FG,ออนไล,คัดแยก'!$C:$C,'รับ-จ่าย ประจำวัน'!$B38,'FG,ออนไล,คัดแยก'!S:S)</f>
        <v>0</v>
      </c>
      <c r="BA38" s="16">
        <f>SUMIF(เตรียมส่วนผสม!$C:$C,'รับ-จ่าย ประจำวัน'!$B38,เตรียมส่วนผสม!T:T)+SUMIF(กวนไส้!$C:$C,'รับ-จ่าย ประจำวัน'!$B38,กวนไส้!T:T)+SUMIF(ผลิต1!$C:$C,'รับ-จ่าย ประจำวัน'!$B38,ผลิต1!T:T)+SUMIF(ผลิต2!$C:$C,'รับ-จ่าย ประจำวัน'!$B38,ผลิต2!T:T)+SUMIF(เส้นแต่งหน้าขนมเค้ก!$C:$C,'รับ-จ่าย ประจำวัน'!$B38,เส้นแต่งหน้าขนมเค้ก!T:T)+SUMIF(แพ็ค!$C:$C,'รับ-จ่าย ประจำวัน'!$B38,แพ็ค!T:T)+SUMIF(ธุรการ!$C:$C,'รับ-จ่าย ประจำวัน'!$B38,ธุรการ!T:T)+SUMIF(เส้นแต่งหน้าขนมปัง!$C:$C,'รับ-จ่าย ประจำวัน'!$B38,เส้นแต่งหน้าขนมปัง!T:T)+SUMIF('วางแผนBC,CJ'!$C:$C,'รับ-จ่าย ประจำวัน'!$B38,'วางแผนBC,CJ'!T:T)+SUMIF(RD!$C:$C,'รับ-จ่าย ประจำวัน'!$B38,RD!T:T)+SUMIF('FG,ออนไล,คัดแยก'!$C:$C,'รับ-จ่าย ประจำวัน'!$B38,'FG,ออนไล,คัดแยก'!T:T)</f>
        <v>0</v>
      </c>
      <c r="BB38" s="16">
        <f>SUMIF(เตรียมส่วนผสม!$C:$C,'รับ-จ่าย ประจำวัน'!$B38,เตรียมส่วนผสม!U:U)+SUMIF(กวนไส้!$C:$C,'รับ-จ่าย ประจำวัน'!$B38,กวนไส้!U:U)+SUMIF(ผลิต1!$C:$C,'รับ-จ่าย ประจำวัน'!$B38,ผลิต1!U:U)+SUMIF(ผลิต2!$C:$C,'รับ-จ่าย ประจำวัน'!$B38,ผลิต2!U:U)+SUMIF(เส้นแต่งหน้าขนมเค้ก!$C:$C,'รับ-จ่าย ประจำวัน'!$B38,เส้นแต่งหน้าขนมเค้ก!U:U)+SUMIF(แพ็ค!$C:$C,'รับ-จ่าย ประจำวัน'!$B38,แพ็ค!U:U)+SUMIF(ธุรการ!$C:$C,'รับ-จ่าย ประจำวัน'!$B38,ธุรการ!U:U)+SUMIF(เส้นแต่งหน้าขนมปัง!$C:$C,'รับ-จ่าย ประจำวัน'!$B38,เส้นแต่งหน้าขนมปัง!U:U)+SUMIF('วางแผนBC,CJ'!$C:$C,'รับ-จ่าย ประจำวัน'!$B38,'วางแผนBC,CJ'!U:U)+SUMIF(RD!$C:$C,'รับ-จ่าย ประจำวัน'!$B38,RD!U:U)+SUMIF('FG,ออนไล,คัดแยก'!$C:$C,'รับ-จ่าย ประจำวัน'!$B38,'FG,ออนไล,คัดแยก'!U:U)</f>
        <v>0</v>
      </c>
      <c r="BC38" s="16">
        <f>SUMIF(เตรียมส่วนผสม!$C:$C,'รับ-จ่าย ประจำวัน'!$B38,เตรียมส่วนผสม!V:V)+SUMIF(กวนไส้!$C:$C,'รับ-จ่าย ประจำวัน'!$B38,กวนไส้!V:V)+SUMIF(ผลิต1!$C:$C,'รับ-จ่าย ประจำวัน'!$B38,ผลิต1!V:V)+SUMIF(ผลิต2!$C:$C,'รับ-จ่าย ประจำวัน'!$B38,ผลิต2!V:V)+SUMIF(เส้นแต่งหน้าขนมเค้ก!$C:$C,'รับ-จ่าย ประจำวัน'!$B38,เส้นแต่งหน้าขนมเค้ก!V:V)+SUMIF(แพ็ค!$C:$C,'รับ-จ่าย ประจำวัน'!$B38,แพ็ค!V:V)+SUMIF(ธุรการ!$C:$C,'รับ-จ่าย ประจำวัน'!$B38,ธุรการ!V:V)+SUMIF(เส้นแต่งหน้าขนมปัง!$C:$C,'รับ-จ่าย ประจำวัน'!$B38,เส้นแต่งหน้าขนมปัง!V:V)+SUMIF('วางแผนBC,CJ'!$C:$C,'รับ-จ่าย ประจำวัน'!$B38,'วางแผนBC,CJ'!V:V)+SUMIF(RD!$C:$C,'รับ-จ่าย ประจำวัน'!$B38,RD!V:V)+SUMIF('FG,ออนไล,คัดแยก'!$C:$C,'รับ-จ่าย ประจำวัน'!$B38,'FG,ออนไล,คัดแยก'!V:V)</f>
        <v>0</v>
      </c>
      <c r="BD38" s="16">
        <f>SUMIF(เตรียมส่วนผสม!$C:$C,'รับ-จ่าย ประจำวัน'!$B38,เตรียมส่วนผสม!W:W)+SUMIF(กวนไส้!$C:$C,'รับ-จ่าย ประจำวัน'!$B38,กวนไส้!W:W)+SUMIF(ผลิต1!$C:$C,'รับ-จ่าย ประจำวัน'!$B38,ผลิต1!W:W)+SUMIF(ผลิต2!$C:$C,'รับ-จ่าย ประจำวัน'!$B38,ผลิต2!W:W)+SUMIF(เส้นแต่งหน้าขนมเค้ก!$C:$C,'รับ-จ่าย ประจำวัน'!$B38,เส้นแต่งหน้าขนมเค้ก!W:W)+SUMIF(แพ็ค!$C:$C,'รับ-จ่าย ประจำวัน'!$B38,แพ็ค!W:W)+SUMIF(ธุรการ!$C:$C,'รับ-จ่าย ประจำวัน'!$B38,ธุรการ!W:W)+SUMIF(เส้นแต่งหน้าขนมปัง!$C:$C,'รับ-จ่าย ประจำวัน'!$B38,เส้นแต่งหน้าขนมปัง!W:W)+SUMIF('วางแผนBC,CJ'!$C:$C,'รับ-จ่าย ประจำวัน'!$B38,'วางแผนBC,CJ'!W:W)+SUMIF(RD!$C:$C,'รับ-จ่าย ประจำวัน'!$B38,RD!W:W)+SUMIF('FG,ออนไล,คัดแยก'!$C:$C,'รับ-จ่าย ประจำวัน'!$B38,'FG,ออนไล,คัดแยก'!W:W)</f>
        <v>0</v>
      </c>
      <c r="BE38" s="16">
        <f>SUMIF(เตรียมส่วนผสม!$C:$C,'รับ-จ่าย ประจำวัน'!$B38,เตรียมส่วนผสม!X:X)+SUMIF(กวนไส้!$C:$C,'รับ-จ่าย ประจำวัน'!$B38,กวนไส้!X:X)+SUMIF(ผลิต1!$C:$C,'รับ-จ่าย ประจำวัน'!$B38,ผลิต1!X:X)+SUMIF(ผลิต2!$C:$C,'รับ-จ่าย ประจำวัน'!$B38,ผลิต2!X:X)+SUMIF(เส้นแต่งหน้าขนมเค้ก!$C:$C,'รับ-จ่าย ประจำวัน'!$B38,เส้นแต่งหน้าขนมเค้ก!X:X)+SUMIF(แพ็ค!$C:$C,'รับ-จ่าย ประจำวัน'!$B38,แพ็ค!X:X)+SUMIF(ธุรการ!$C:$C,'รับ-จ่าย ประจำวัน'!$B38,ธุรการ!X:X)+SUMIF(เส้นแต่งหน้าขนมปัง!$C:$C,'รับ-จ่าย ประจำวัน'!$B38,เส้นแต่งหน้าขนมปัง!X:X)+SUMIF('วางแผนBC,CJ'!$C:$C,'รับ-จ่าย ประจำวัน'!$B38,'วางแผนBC,CJ'!X:X)+SUMIF(RD!$C:$C,'รับ-จ่าย ประจำวัน'!$B38,RD!X:X)+SUMIF('FG,ออนไล,คัดแยก'!$C:$C,'รับ-จ่าย ประจำวัน'!$B38,'FG,ออนไล,คัดแยก'!X:X)</f>
        <v>0</v>
      </c>
      <c r="BF38" s="16">
        <f>SUMIF(เตรียมส่วนผสม!$C:$C,'รับ-จ่าย ประจำวัน'!$B38,เตรียมส่วนผสม!Y:Y)+SUMIF(กวนไส้!$C:$C,'รับ-จ่าย ประจำวัน'!$B38,กวนไส้!Y:Y)+SUMIF(ผลิต1!$C:$C,'รับ-จ่าย ประจำวัน'!$B38,ผลิต1!Y:Y)+SUMIF(ผลิต2!$C:$C,'รับ-จ่าย ประจำวัน'!$B38,ผลิต2!Y:Y)+SUMIF(เส้นแต่งหน้าขนมเค้ก!$C:$C,'รับ-จ่าย ประจำวัน'!$B38,เส้นแต่งหน้าขนมเค้ก!Y:Y)+SUMIF(แพ็ค!$C:$C,'รับ-จ่าย ประจำวัน'!$B38,แพ็ค!Y:Y)+SUMIF(ธุรการ!$C:$C,'รับ-จ่าย ประจำวัน'!$B38,ธุรการ!Y:Y)+SUMIF(เส้นแต่งหน้าขนมปัง!$C:$C,'รับ-จ่าย ประจำวัน'!$B38,เส้นแต่งหน้าขนมปัง!Y:Y)+SUMIF('วางแผนBC,CJ'!$C:$C,'รับ-จ่าย ประจำวัน'!$B38,'วางแผนBC,CJ'!Y:Y)+SUMIF(RD!$C:$C,'รับ-จ่าย ประจำวัน'!$B38,RD!Y:Y)+SUMIF('FG,ออนไล,คัดแยก'!$C:$C,'รับ-จ่าย ประจำวัน'!$B38,'FG,ออนไล,คัดแยก'!Y:Y)</f>
        <v>100</v>
      </c>
      <c r="BG38" s="16">
        <f>SUMIF(เตรียมส่วนผสม!$C:$C,'รับ-จ่าย ประจำวัน'!$B38,เตรียมส่วนผสม!Z:Z)+SUMIF(กวนไส้!$C:$C,'รับ-จ่าย ประจำวัน'!$B38,กวนไส้!Z:Z)+SUMIF(ผลิต1!$C:$C,'รับ-จ่าย ประจำวัน'!$B38,ผลิต1!Z:Z)+SUMIF(ผลิต2!$C:$C,'รับ-จ่าย ประจำวัน'!$B38,ผลิต2!Z:Z)+SUMIF(เส้นแต่งหน้าขนมเค้ก!$C:$C,'รับ-จ่าย ประจำวัน'!$B38,เส้นแต่งหน้าขนมเค้ก!Z:Z)+SUMIF(แพ็ค!$C:$C,'รับ-จ่าย ประจำวัน'!$B38,แพ็ค!Z:Z)+SUMIF(ธุรการ!$C:$C,'รับ-จ่าย ประจำวัน'!$B38,ธุรการ!Z:Z)+SUMIF(เส้นแต่งหน้าขนมปัง!$C:$C,'รับ-จ่าย ประจำวัน'!$B38,เส้นแต่งหน้าขนมปัง!Z:Z)+SUMIF('วางแผนBC,CJ'!$C:$C,'รับ-จ่าย ประจำวัน'!$B38,'วางแผนBC,CJ'!Z:Z)+SUMIF(RD!$C:$C,'รับ-จ่าย ประจำวัน'!$B38,RD!Z:Z)+SUMIF('FG,ออนไล,คัดแยก'!$C:$C,'รับ-จ่าย ประจำวัน'!$B38,'FG,ออนไล,คัดแยก'!Z:Z)</f>
        <v>0</v>
      </c>
      <c r="BH38" s="16">
        <f>SUMIF(เตรียมส่วนผสม!$C:$C,'รับ-จ่าย ประจำวัน'!$B38,เตรียมส่วนผสม!AA:AA)+SUMIF(กวนไส้!$C:$C,'รับ-จ่าย ประจำวัน'!$B38,กวนไส้!AA:AA)+SUMIF(ผลิต1!$C:$C,'รับ-จ่าย ประจำวัน'!$B38,ผลิต1!AA:AA)+SUMIF(ผลิต2!$C:$C,'รับ-จ่าย ประจำวัน'!$B38,ผลิต2!AA:AA)+SUMIF(เส้นแต่งหน้าขนมเค้ก!$C:$C,'รับ-จ่าย ประจำวัน'!$B38,เส้นแต่งหน้าขนมเค้ก!AA:AA)+SUMIF(แพ็ค!$C:$C,'รับ-จ่าย ประจำวัน'!$B38,แพ็ค!AA:AA)+SUMIF(ธุรการ!$C:$C,'รับ-จ่าย ประจำวัน'!$B38,ธุรการ!AA:AA)+SUMIF(เส้นแต่งหน้าขนมปัง!$C:$C,'รับ-จ่าย ประจำวัน'!$B38,เส้นแต่งหน้าขนมปัง!AA:AA)+SUMIF('วางแผนBC,CJ'!$C:$C,'รับ-จ่าย ประจำวัน'!$B38,'วางแผนBC,CJ'!AA:AA)+SUMIF(RD!$C:$C,'รับ-จ่าย ประจำวัน'!$B38,RD!AA:AA)+SUMIF('FG,ออนไล,คัดแยก'!$C:$C,'รับ-จ่าย ประจำวัน'!$B38,'FG,ออนไล,คัดแยก'!AA:AA)</f>
        <v>0</v>
      </c>
      <c r="BI38" s="16">
        <f>SUMIF(เตรียมส่วนผสม!$C:$C,'รับ-จ่าย ประจำวัน'!$B38,เตรียมส่วนผสม!AB:AB)+SUMIF(กวนไส้!$C:$C,'รับ-จ่าย ประจำวัน'!$B38,กวนไส้!AB:AB)+SUMIF(ผลิต1!$C:$C,'รับ-จ่าย ประจำวัน'!$B38,ผลิต1!AB:AB)+SUMIF(ผลิต2!$C:$C,'รับ-จ่าย ประจำวัน'!$B38,ผลิต2!AB:AB)+SUMIF(เส้นแต่งหน้าขนมเค้ก!$C:$C,'รับ-จ่าย ประจำวัน'!$B38,เส้นแต่งหน้าขนมเค้ก!AB:AB)+SUMIF(แพ็ค!$C:$C,'รับ-จ่าย ประจำวัน'!$B38,แพ็ค!AB:AB)+SUMIF(ธุรการ!$C:$C,'รับ-จ่าย ประจำวัน'!$B38,ธุรการ!AB:AB)+SUMIF(เส้นแต่งหน้าขนมปัง!$C:$C,'รับ-จ่าย ประจำวัน'!$B38,เส้นแต่งหน้าขนมปัง!AB:AB)+SUMIF('วางแผนBC,CJ'!$C:$C,'รับ-จ่าย ประจำวัน'!$B38,'วางแผนBC,CJ'!AB:AB)+SUMIF(RD!$C:$C,'รับ-จ่าย ประจำวัน'!$B38,RD!AB:AB)+SUMIF('FG,ออนไล,คัดแยก'!$C:$C,'รับ-จ่าย ประจำวัน'!$B38,'FG,ออนไล,คัดแยก'!AB:AB)</f>
        <v>0</v>
      </c>
      <c r="BJ38" s="16">
        <f>SUMIF(เตรียมส่วนผสม!$C:$C,'รับ-จ่าย ประจำวัน'!$B38,เตรียมส่วนผสม!AC:AC)+SUMIF(กวนไส้!$C:$C,'รับ-จ่าย ประจำวัน'!$B38,กวนไส้!AC:AC)+SUMIF(ผลิต1!$C:$C,'รับ-จ่าย ประจำวัน'!$B38,ผลิต1!AC:AC)+SUMIF(ผลิต2!$C:$C,'รับ-จ่าย ประจำวัน'!$B38,ผลิต2!AC:AC)+SUMIF(เส้นแต่งหน้าขนมเค้ก!$C:$C,'รับ-จ่าย ประจำวัน'!$B38,เส้นแต่งหน้าขนมเค้ก!AC:AC)+SUMIF(แพ็ค!$C:$C,'รับ-จ่าย ประจำวัน'!$B38,แพ็ค!AC:AC)+SUMIF(ธุรการ!$C:$C,'รับ-จ่าย ประจำวัน'!$B38,ธุรการ!AC:AC)+SUMIF(เส้นแต่งหน้าขนมปัง!$C:$C,'รับ-จ่าย ประจำวัน'!$B38,เส้นแต่งหน้าขนมปัง!AC:AC)+SUMIF('วางแผนBC,CJ'!$C:$C,'รับ-จ่าย ประจำวัน'!$B38,'วางแผนBC,CJ'!AC:AC)+SUMIF(RD!$C:$C,'รับ-จ่าย ประจำวัน'!$B38,RD!AC:AC)+SUMIF('FG,ออนไล,คัดแยก'!$C:$C,'รับ-จ่าย ประจำวัน'!$B38,'FG,ออนไล,คัดแยก'!AC:AC)</f>
        <v>0</v>
      </c>
      <c r="BK38" s="16">
        <f>SUMIF(เตรียมส่วนผสม!$C:$C,'รับ-จ่าย ประจำวัน'!$B38,เตรียมส่วนผสม!AD:AD)+SUMIF(กวนไส้!$C:$C,'รับ-จ่าย ประจำวัน'!$B38,กวนไส้!AD:AD)+SUMIF(ผลิต1!$C:$C,'รับ-จ่าย ประจำวัน'!$B38,ผลิต1!AD:AD)+SUMIF(ผลิต2!$C:$C,'รับ-จ่าย ประจำวัน'!$B38,ผลิต2!AD:AD)+SUMIF(เส้นแต่งหน้าขนมเค้ก!$C:$C,'รับ-จ่าย ประจำวัน'!$B38,เส้นแต่งหน้าขนมเค้ก!AD:AD)+SUMIF(แพ็ค!$C:$C,'รับ-จ่าย ประจำวัน'!$B38,แพ็ค!AD:AD)+SUMIF(ธุรการ!$C:$C,'รับ-จ่าย ประจำวัน'!$B38,ธุรการ!AD:AD)+SUMIF(เส้นแต่งหน้าขนมปัง!$C:$C,'รับ-จ่าย ประจำวัน'!$B38,เส้นแต่งหน้าขนมปัง!AD:AD)+SUMIF('วางแผนBC,CJ'!$C:$C,'รับ-จ่าย ประจำวัน'!$B38,'วางแผนBC,CJ'!AD:AD)+SUMIF(RD!$C:$C,'รับ-จ่าย ประจำวัน'!$B38,RD!AD:AD)+SUMIF('FG,ออนไล,คัดแยก'!$C:$C,'รับ-จ่าย ประจำวัน'!$B38,'FG,ออนไล,คัดแยก'!AD:AD)</f>
        <v>0</v>
      </c>
      <c r="BL38" s="16">
        <f>SUMIF(เตรียมส่วนผสม!$C:$C,'รับ-จ่าย ประจำวัน'!$B38,เตรียมส่วนผสม!AE:AE)+SUMIF(กวนไส้!$C:$C,'รับ-จ่าย ประจำวัน'!$B38,กวนไส้!AE:AE)+SUMIF(ผลิต1!$C:$C,'รับ-จ่าย ประจำวัน'!$B38,ผลิต1!AE:AE)+SUMIF(ผลิต2!$C:$C,'รับ-จ่าย ประจำวัน'!$B38,ผลิต2!AE:AE)+SUMIF(เส้นแต่งหน้าขนมเค้ก!$C:$C,'รับ-จ่าย ประจำวัน'!$B38,เส้นแต่งหน้าขนมเค้ก!AE:AE)+SUMIF(แพ็ค!$C:$C,'รับ-จ่าย ประจำวัน'!$B38,แพ็ค!AE:AE)+SUMIF(ธุรการ!$C:$C,'รับ-จ่าย ประจำวัน'!$B38,ธุรการ!AE:AE)+SUMIF(เส้นแต่งหน้าขนมปัง!$C:$C,'รับ-จ่าย ประจำวัน'!$B38,เส้นแต่งหน้าขนมปัง!AE:AE)+SUMIF('วางแผนBC,CJ'!$C:$C,'รับ-จ่าย ประจำวัน'!$B38,'วางแผนBC,CJ'!AE:AE)+SUMIF(RD!$C:$C,'รับ-จ่าย ประจำวัน'!$B38,RD!AE:AE)+SUMIF('FG,ออนไล,คัดแยก'!$C:$C,'รับ-จ่าย ประจำวัน'!$B38,'FG,ออนไล,คัดแยก'!AE:AE)</f>
        <v>0</v>
      </c>
      <c r="BM38" s="16">
        <f>SUMIF(เตรียมส่วนผสม!$C:$C,'รับ-จ่าย ประจำวัน'!$B38,เตรียมส่วนผสม!AF:AF)+SUMIF(กวนไส้!$C:$C,'รับ-จ่าย ประจำวัน'!$B38,กวนไส้!AF:AF)+SUMIF(ผลิต1!$C:$C,'รับ-จ่าย ประจำวัน'!$B38,ผลิต1!AF:AF)+SUMIF(ผลิต2!$C:$C,'รับ-จ่าย ประจำวัน'!$B38,ผลิต2!AF:AF)+SUMIF(เส้นแต่งหน้าขนมเค้ก!$C:$C,'รับ-จ่าย ประจำวัน'!$B38,เส้นแต่งหน้าขนมเค้ก!AF:AF)+SUMIF(แพ็ค!$C:$C,'รับ-จ่าย ประจำวัน'!$B38,แพ็ค!AF:AF)+SUMIF(ธุรการ!$C:$C,'รับ-จ่าย ประจำวัน'!$B38,ธุรการ!AF:AF)+SUMIF(เส้นแต่งหน้าขนมปัง!$C:$C,'รับ-จ่าย ประจำวัน'!$B38,เส้นแต่งหน้าขนมปัง!AF:AF)+SUMIF('วางแผนBC,CJ'!$C:$C,'รับ-จ่าย ประจำวัน'!$B38,'วางแผนBC,CJ'!AF:AF)+SUMIF(RD!$C:$C,'รับ-จ่าย ประจำวัน'!$B38,RD!AF:AF)+SUMIF('FG,ออนไล,คัดแยก'!$C:$C,'รับ-จ่าย ประจำวัน'!$B38,'FG,ออนไล,คัดแยก'!AF:AF)</f>
        <v>0</v>
      </c>
      <c r="BN38" s="16">
        <f>SUMIF(เตรียมส่วนผสม!$C:$C,'รับ-จ่าย ประจำวัน'!$B38,เตรียมส่วนผสม!AG:AG)+SUMIF(กวนไส้!$C:$C,'รับ-จ่าย ประจำวัน'!$B38,กวนไส้!AG:AG)+SUMIF(ผลิต1!$C:$C,'รับ-จ่าย ประจำวัน'!$B38,ผลิต1!AG:AG)+SUMIF(ผลิต2!$C:$C,'รับ-จ่าย ประจำวัน'!$B38,ผลิต2!AG:AG)+SUMIF(เส้นแต่งหน้าขนมเค้ก!$C:$C,'รับ-จ่าย ประจำวัน'!$B38,เส้นแต่งหน้าขนมเค้ก!AG:AG)+SUMIF(แพ็ค!$C:$C,'รับ-จ่าย ประจำวัน'!$B38,แพ็ค!AG:AG)+SUMIF(ธุรการ!$C:$C,'รับ-จ่าย ประจำวัน'!$B38,ธุรการ!AG:AG)+SUMIF(เส้นแต่งหน้าขนมปัง!$C:$C,'รับ-จ่าย ประจำวัน'!$B38,เส้นแต่งหน้าขนมปัง!AG:AG)+SUMIF('วางแผนBC,CJ'!$C:$C,'รับ-จ่าย ประจำวัน'!$B38,'วางแผนBC,CJ'!AG:AG)+SUMIF(RD!$C:$C,'รับ-จ่าย ประจำวัน'!$B38,RD!AG:AG)+SUMIF('FG,ออนไล,คัดแยก'!$C:$C,'รับ-จ่าย ประจำวัน'!$B38,'FG,ออนไล,คัดแยก'!AG:AG)</f>
        <v>0</v>
      </c>
      <c r="BO38" s="16">
        <f>SUMIF(เตรียมส่วนผสม!$C:$C,'รับ-จ่าย ประจำวัน'!$B38,เตรียมส่วนผสม!AH:AH)+SUMIF(กวนไส้!$C:$C,'รับ-จ่าย ประจำวัน'!$B38,กวนไส้!AH:AH)+SUMIF(ผลิต1!$C:$C,'รับ-จ่าย ประจำวัน'!$B38,ผลิต1!AH:AH)+SUMIF(ผลิต2!$C:$C,'รับ-จ่าย ประจำวัน'!$B38,ผลิต2!AH:AH)+SUMIF(เส้นแต่งหน้าขนมเค้ก!$C:$C,'รับ-จ่าย ประจำวัน'!$B38,เส้นแต่งหน้าขนมเค้ก!AH:AH)+SUMIF(แพ็ค!$C:$C,'รับ-จ่าย ประจำวัน'!$B38,แพ็ค!AH:AH)+SUMIF(ธุรการ!$C:$C,'รับ-จ่าย ประจำวัน'!$B38,ธุรการ!AH:AH)+SUMIF(เส้นแต่งหน้าขนมปัง!$C:$C,'รับ-จ่าย ประจำวัน'!$B38,เส้นแต่งหน้าขนมปัง!AH:AH)+SUMIF('วางแผนBC,CJ'!$C:$C,'รับ-จ่าย ประจำวัน'!$B38,'วางแผนBC,CJ'!AH:AH)+SUMIF(RD!$C:$C,'รับ-จ่าย ประจำวัน'!$B38,RD!AH:AH)+SUMIF('FG,ออนไล,คัดแยก'!$C:$C,'รับ-จ่าย ประจำวัน'!$B38,'FG,ออนไล,คัดแยก'!AH:AH)</f>
        <v>0</v>
      </c>
      <c r="BP38" s="16">
        <f>SUMIF(เตรียมส่วนผสม!$C:$C,'รับ-จ่าย ประจำวัน'!$B38,เตรียมส่วนผสม!AI:AI)+SUMIF(กวนไส้!$C:$C,'รับ-จ่าย ประจำวัน'!$B38,กวนไส้!AI:AI)+SUMIF(ผลิต1!$C:$C,'รับ-จ่าย ประจำวัน'!$B38,ผลิต1!AI:AI)+SUMIF(ผลิต2!$C:$C,'รับ-จ่าย ประจำวัน'!$B38,ผลิต2!AI:AI)+SUMIF(เส้นแต่งหน้าขนมเค้ก!$C:$C,'รับ-จ่าย ประจำวัน'!$B38,เส้นแต่งหน้าขนมเค้ก!AI:AI)+SUMIF(แพ็ค!$C:$C,'รับ-จ่าย ประจำวัน'!$B38,แพ็ค!AI:AI)+SUMIF(ธุรการ!$C:$C,'รับ-จ่าย ประจำวัน'!$B38,ธุรการ!AI:AI)+SUMIF(เส้นแต่งหน้าขนมปัง!$C:$C,'รับ-จ่าย ประจำวัน'!$B38,เส้นแต่งหน้าขนมปัง!AI:AI)+SUMIF('วางแผนBC,CJ'!$C:$C,'รับ-จ่าย ประจำวัน'!$B38,'วางแผนBC,CJ'!AI:AI)+SUMIF(RD!$C:$C,'รับ-จ่าย ประจำวัน'!$B38,RD!AI:AI)+SUMIF('FG,ออนไล,คัดแยก'!$C:$C,'รับ-จ่าย ประจำวัน'!$B38,'FG,ออนไล,คัดแยก'!AI:AI)</f>
        <v>0</v>
      </c>
      <c r="BQ38" s="16">
        <f>SUMIF(เตรียมส่วนผสม!$C:$C,'รับ-จ่าย ประจำวัน'!$B38,เตรียมส่วนผสม!AJ:AJ)+SUMIF(กวนไส้!$C:$C,'รับ-จ่าย ประจำวัน'!$B38,กวนไส้!AJ:AJ)+SUMIF(ผลิต1!$C:$C,'รับ-จ่าย ประจำวัน'!$B38,ผลิต1!AJ:AJ)+SUMIF(ผลิต2!$C:$C,'รับ-จ่าย ประจำวัน'!$B38,ผลิต2!AJ:AJ)+SUMIF(เส้นแต่งหน้าขนมเค้ก!$C:$C,'รับ-จ่าย ประจำวัน'!$B38,เส้นแต่งหน้าขนมเค้ก!AJ:AJ)+SUMIF(แพ็ค!$C:$C,'รับ-จ่าย ประจำวัน'!$B38,แพ็ค!AJ:AJ)+SUMIF(ธุรการ!$C:$C,'รับ-จ่าย ประจำวัน'!$B38,ธุรการ!AJ:AJ)+SUMIF(เส้นแต่งหน้าขนมปัง!$C:$C,'รับ-จ่าย ประจำวัน'!$B38,เส้นแต่งหน้าขนมปัง!AJ:AJ)+SUMIF('วางแผนBC,CJ'!$C:$C,'รับ-จ่าย ประจำวัน'!$B38,'วางแผนBC,CJ'!AJ:AJ)+SUMIF(RD!$C:$C,'รับ-จ่าย ประจำวัน'!$B38,RD!AJ:AJ)+SUMIF('FG,ออนไล,คัดแยก'!$C:$C,'รับ-จ่าย ประจำวัน'!$B38,'FG,ออนไล,คัดแยก'!AJ:AJ)</f>
        <v>0</v>
      </c>
      <c r="BR38" s="16">
        <f>SUMIF(เตรียมส่วนผสม!$C:$C,'รับ-จ่าย ประจำวัน'!$B38,เตรียมส่วนผสม!AK:AK)+SUMIF(กวนไส้!$C:$C,'รับ-จ่าย ประจำวัน'!$B38,กวนไส้!AK:AK)+SUMIF(ผลิต1!$C:$C,'รับ-จ่าย ประจำวัน'!$B38,ผลิต1!AK:AK)+SUMIF(ผลิต2!$C:$C,'รับ-จ่าย ประจำวัน'!$B38,ผลิต2!AK:AK)+SUMIF(เส้นแต่งหน้าขนมเค้ก!$C:$C,'รับ-จ่าย ประจำวัน'!$B38,เส้นแต่งหน้าขนมเค้ก!AK:AK)+SUMIF(แพ็ค!$C:$C,'รับ-จ่าย ประจำวัน'!$B38,แพ็ค!AK:AK)+SUMIF(ธุรการ!$C:$C,'รับ-จ่าย ประจำวัน'!$B38,ธุรการ!AK:AK)+SUMIF(เส้นแต่งหน้าขนมปัง!$C:$C,'รับ-จ่าย ประจำวัน'!$B38,เส้นแต่งหน้าขนมปัง!AK:AK)+SUMIF('วางแผนBC,CJ'!$C:$C,'รับ-จ่าย ประจำวัน'!$B38,'วางแผนBC,CJ'!AK:AK)+SUMIF(RD!$C:$C,'รับ-จ่าย ประจำวัน'!$B38,RD!AK:AK)+SUMIF('FG,ออนไล,คัดแยก'!$C:$C,'รับ-จ่าย ประจำวัน'!$B38,'FG,ออนไล,คัดแยก'!AK:AK)</f>
        <v>0</v>
      </c>
      <c r="BS38" s="16">
        <f>SUMIF(เตรียมส่วนผสม!$C:$C,'รับ-จ่าย ประจำวัน'!$B38,เตรียมส่วนผสม!AL:AL)+SUMIF(กวนไส้!$C:$C,'รับ-จ่าย ประจำวัน'!$B38,กวนไส้!AL:AL)+SUMIF(ผลิต1!$C:$C,'รับ-จ่าย ประจำวัน'!$B38,ผลิต1!AL:AL)+SUMIF(ผลิต2!$C:$C,'รับ-จ่าย ประจำวัน'!$B38,ผลิต2!AL:AL)+SUMIF(เส้นแต่งหน้าขนมเค้ก!$C:$C,'รับ-จ่าย ประจำวัน'!$B38,เส้นแต่งหน้าขนมเค้ก!AL:AL)+SUMIF(แพ็ค!$C:$C,'รับ-จ่าย ประจำวัน'!$B38,แพ็ค!AL:AL)+SUMIF(ธุรการ!$C:$C,'รับ-จ่าย ประจำวัน'!$B38,ธุรการ!AL:AL)+SUMIF(เส้นแต่งหน้าขนมปัง!$C:$C,'รับ-จ่าย ประจำวัน'!$B38,เส้นแต่งหน้าขนมปัง!AL:AL)+SUMIF('วางแผนBC,CJ'!$C:$C,'รับ-จ่าย ประจำวัน'!$B38,'วางแผนBC,CJ'!AL:AL)+SUMIF(RD!$C:$C,'รับ-จ่าย ประจำวัน'!$B38,RD!AL:AL)+SUMIF('FG,ออนไล,คัดแยก'!$C:$C,'รับ-จ่าย ประจำวัน'!$B38,'FG,ออนไล,คัดแยก'!AL:AL)</f>
        <v>0</v>
      </c>
      <c r="BT38" s="18">
        <f t="shared" si="1"/>
        <v>100</v>
      </c>
      <c r="BU38" s="116">
        <v>13145</v>
      </c>
      <c r="BV38" s="146">
        <f t="shared" si="2"/>
        <v>15300</v>
      </c>
      <c r="BW38" s="183">
        <v>30</v>
      </c>
      <c r="BX38" s="172">
        <f t="shared" ref="BX38:BX39" si="13">BT38/30</f>
        <v>3.3333333333333335</v>
      </c>
      <c r="BY38" s="188">
        <f t="shared" si="3"/>
        <v>4590</v>
      </c>
      <c r="BZ38" s="180">
        <f t="shared" ca="1" si="4"/>
        <v>50793</v>
      </c>
      <c r="CA38" s="93"/>
      <c r="CB38" s="93"/>
      <c r="CC38" s="93"/>
      <c r="CD38" s="93"/>
      <c r="CE38" s="93"/>
      <c r="CF38" s="93"/>
      <c r="CG38" s="93"/>
      <c r="CH38" s="93"/>
      <c r="CI38" s="93"/>
      <c r="CJ38" s="94"/>
      <c r="CK38" s="9">
        <f t="shared" si="5"/>
        <v>2155</v>
      </c>
    </row>
    <row r="39" spans="1:91" x14ac:dyDescent="0.5">
      <c r="A39" s="149" t="s">
        <v>186</v>
      </c>
      <c r="B39" s="34">
        <v>1020501022</v>
      </c>
      <c r="C39" s="10" t="s">
        <v>1793</v>
      </c>
      <c r="D39" s="135" t="s">
        <v>61</v>
      </c>
      <c r="E39" s="11">
        <v>0</v>
      </c>
      <c r="F39" s="75"/>
      <c r="G39" s="11" t="s">
        <v>62</v>
      </c>
      <c r="H39" s="12">
        <v>12287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3"/>
      <c r="AF39" s="13"/>
      <c r="AG39" s="13"/>
      <c r="AH39" s="13"/>
      <c r="AI39" s="14"/>
      <c r="AJ39" s="14"/>
      <c r="AK39" s="14"/>
      <c r="AL39" s="14"/>
      <c r="AM39" s="14"/>
      <c r="AN39" s="15">
        <f t="shared" si="0"/>
        <v>0</v>
      </c>
      <c r="AO39" s="16">
        <f>SUMIF(เตรียมส่วนผสม!$C:$C,'รับ-จ่าย ประจำวัน'!$B39,เตรียมส่วนผสม!H:H)+SUMIF(กวนไส้!$C:$C,'รับ-จ่าย ประจำวัน'!$B39,กวนไส้!H:H)+SUMIF(ผลิต1!$C:$C,'รับ-จ่าย ประจำวัน'!$B39,ผลิต1!H:H)+SUMIF(ผลิต2!$C:$C,'รับ-จ่าย ประจำวัน'!$B39,ผลิต2!H:H)+SUMIF(เส้นแต่งหน้าขนมเค้ก!$C:$C,'รับ-จ่าย ประจำวัน'!$B39,เส้นแต่งหน้าขนมเค้ก!H:H)+SUMIF(แพ็ค!$C:$C,'รับ-จ่าย ประจำวัน'!$B39,แพ็ค!H:H)+SUMIF(ธุรการ!$C:$C,'รับ-จ่าย ประจำวัน'!$B39,ธุรการ!H:H)+SUMIF(เส้นแต่งหน้าขนมปัง!$C:$C,'รับ-จ่าย ประจำวัน'!$B39,เส้นแต่งหน้าขนมปัง!H:H)+SUMIF('วางแผนBC,CJ'!$C:$C,'รับ-จ่าย ประจำวัน'!$B39,'วางแผนBC,CJ'!H:H)+SUMIF(RD!$C:$C,'รับ-จ่าย ประจำวัน'!$B39,RD!H:H)+SUMIF('FG,ออนไล,คัดแยก'!$C:$C,'รับ-จ่าย ประจำวัน'!$B39,'FG,ออนไล,คัดแยก'!H:H)</f>
        <v>0</v>
      </c>
      <c r="AP39" s="16">
        <f>SUMIF(เตรียมส่วนผสม!$C:$C,'รับ-จ่าย ประจำวัน'!$B39,เตรียมส่วนผสม!I:I)+SUMIF(กวนไส้!$C:$C,'รับ-จ่าย ประจำวัน'!$B39,กวนไส้!I:I)+SUMIF(ผลิต1!$C:$C,'รับ-จ่าย ประจำวัน'!$B39,ผลิต1!I:I)+SUMIF(ผลิต2!$C:$C,'รับ-จ่าย ประจำวัน'!$B39,ผลิต2!I:I)+SUMIF(เส้นแต่งหน้าขนมเค้ก!$C:$C,'รับ-จ่าย ประจำวัน'!$B39,เส้นแต่งหน้าขนมเค้ก!I:I)+SUMIF(แพ็ค!$C:$C,'รับ-จ่าย ประจำวัน'!$B39,แพ็ค!I:I)+SUMIF(ธุรการ!$C:$C,'รับ-จ่าย ประจำวัน'!$B39,ธุรการ!I:I)+SUMIF(เส้นแต่งหน้าขนมปัง!$C:$C,'รับ-จ่าย ประจำวัน'!$B39,เส้นแต่งหน้าขนมปัง!I:I)+SUMIF('วางแผนBC,CJ'!$C:$C,'รับ-จ่าย ประจำวัน'!$B39,'วางแผนBC,CJ'!I:I)+SUMIF(RD!$C:$C,'รับ-จ่าย ประจำวัน'!$B39,RD!I:I)+SUMIF('FG,ออนไล,คัดแยก'!$C:$C,'รับ-จ่าย ประจำวัน'!$B39,'FG,ออนไล,คัดแยก'!I:I)</f>
        <v>0</v>
      </c>
      <c r="AQ39" s="16">
        <f>SUMIF(เตรียมส่วนผสม!$C:$C,'รับ-จ่าย ประจำวัน'!$B39,เตรียมส่วนผสม!J:J)+SUMIF(กวนไส้!$C:$C,'รับ-จ่าย ประจำวัน'!$B39,กวนไส้!J:J)+SUMIF(ผลิต1!$C:$C,'รับ-จ่าย ประจำวัน'!$B39,ผลิต1!J:J)+SUMIF(ผลิต2!$C:$C,'รับ-จ่าย ประจำวัน'!$B39,ผลิต2!J:J)+SUMIF(เส้นแต่งหน้าขนมเค้ก!$C:$C,'รับ-จ่าย ประจำวัน'!$B39,เส้นแต่งหน้าขนมเค้ก!J:J)+SUMIF(แพ็ค!$C:$C,'รับ-จ่าย ประจำวัน'!$B39,แพ็ค!J:J)+SUMIF(ธุรการ!$C:$C,'รับ-จ่าย ประจำวัน'!$B39,ธุรการ!J:J)+SUMIF(เส้นแต่งหน้าขนมปัง!$C:$C,'รับ-จ่าย ประจำวัน'!$B39,เส้นแต่งหน้าขนมปัง!J:J)+SUMIF('วางแผนBC,CJ'!$C:$C,'รับ-จ่าย ประจำวัน'!$B39,'วางแผนBC,CJ'!J:J)+SUMIF(RD!$C:$C,'รับ-จ่าย ประจำวัน'!$B39,RD!J:J)+SUMIF('FG,ออนไล,คัดแยก'!$C:$C,'รับ-จ่าย ประจำวัน'!$B39,'FG,ออนไล,คัดแยก'!J:J)</f>
        <v>0</v>
      </c>
      <c r="AR39" s="16">
        <f>SUMIF(เตรียมส่วนผสม!$C:$C,'รับ-จ่าย ประจำวัน'!$B39,เตรียมส่วนผสม!K:K)+SUMIF(กวนไส้!$C:$C,'รับ-จ่าย ประจำวัน'!$B39,กวนไส้!K:K)+SUMIF(ผลิต1!$C:$C,'รับ-จ่าย ประจำวัน'!$B39,ผลิต1!K:K)+SUMIF(ผลิต2!$C:$C,'รับ-จ่าย ประจำวัน'!$B39,ผลิต2!K:K)+SUMIF(เส้นแต่งหน้าขนมเค้ก!$C:$C,'รับ-จ่าย ประจำวัน'!$B39,เส้นแต่งหน้าขนมเค้ก!K:K)+SUMIF(แพ็ค!$C:$C,'รับ-จ่าย ประจำวัน'!$B39,แพ็ค!K:K)+SUMIF(ธุรการ!$C:$C,'รับ-จ่าย ประจำวัน'!$B39,ธุรการ!K:K)+SUMIF(เส้นแต่งหน้าขนมปัง!$C:$C,'รับ-จ่าย ประจำวัน'!$B39,เส้นแต่งหน้าขนมปัง!K:K)+SUMIF('วางแผนBC,CJ'!$C:$C,'รับ-จ่าย ประจำวัน'!$B39,'วางแผนBC,CJ'!K:K)+SUMIF(RD!$C:$C,'รับ-จ่าย ประจำวัน'!$B39,RD!K:K)+SUMIF('FG,ออนไล,คัดแยก'!$C:$C,'รับ-จ่าย ประจำวัน'!$B39,'FG,ออนไล,คัดแยก'!K:K)</f>
        <v>0</v>
      </c>
      <c r="AS39" s="16">
        <f>SUMIF(เตรียมส่วนผสม!$C:$C,'รับ-จ่าย ประจำวัน'!$B39,เตรียมส่วนผสม!L:L)+SUMIF(กวนไส้!$C:$C,'รับ-จ่าย ประจำวัน'!$B39,กวนไส้!L:L)+SUMIF(ผลิต1!$C:$C,'รับ-จ่าย ประจำวัน'!$B39,ผลิต1!L:L)+SUMIF(ผลิต2!$C:$C,'รับ-จ่าย ประจำวัน'!$B39,ผลิต2!L:L)+SUMIF(เส้นแต่งหน้าขนมเค้ก!$C:$C,'รับ-จ่าย ประจำวัน'!$B39,เส้นแต่งหน้าขนมเค้ก!L:L)+SUMIF(แพ็ค!$C:$C,'รับ-จ่าย ประจำวัน'!$B39,แพ็ค!L:L)+SUMIF(ธุรการ!$C:$C,'รับ-จ่าย ประจำวัน'!$B39,ธุรการ!L:L)+SUMIF(เส้นแต่งหน้าขนมปัง!$C:$C,'รับ-จ่าย ประจำวัน'!$B39,เส้นแต่งหน้าขนมปัง!L:L)+SUMIF('วางแผนBC,CJ'!$C:$C,'รับ-จ่าย ประจำวัน'!$B39,'วางแผนBC,CJ'!L:L)+SUMIF(RD!$C:$C,'รับ-จ่าย ประจำวัน'!$B39,RD!L:L)+SUMIF('FG,ออนไล,คัดแยก'!$C:$C,'รับ-จ่าย ประจำวัน'!$B39,'FG,ออนไล,คัดแยก'!L:L)</f>
        <v>200</v>
      </c>
      <c r="AT39" s="16">
        <f>SUMIF(เตรียมส่วนผสม!$C:$C,'รับ-จ่าย ประจำวัน'!$B39,เตรียมส่วนผสม!M:M)+SUMIF(กวนไส้!$C:$C,'รับ-จ่าย ประจำวัน'!$B39,กวนไส้!M:M)+SUMIF(ผลิต1!$C:$C,'รับ-จ่าย ประจำวัน'!$B39,ผลิต1!M:M)+SUMIF(ผลิต2!$C:$C,'รับ-จ่าย ประจำวัน'!$B39,ผลิต2!M:M)+SUMIF(เส้นแต่งหน้าขนมเค้ก!$C:$C,'รับ-จ่าย ประจำวัน'!$B39,เส้นแต่งหน้าขนมเค้ก!M:M)+SUMIF(แพ็ค!$C:$C,'รับ-จ่าย ประจำวัน'!$B39,แพ็ค!M:M)+SUMIF(ธุรการ!$C:$C,'รับ-จ่าย ประจำวัน'!$B39,ธุรการ!M:M)+SUMIF(เส้นแต่งหน้าขนมปัง!$C:$C,'รับ-จ่าย ประจำวัน'!$B39,เส้นแต่งหน้าขนมปัง!M:M)+SUMIF('วางแผนBC,CJ'!$C:$C,'รับ-จ่าย ประจำวัน'!$B39,'วางแผนBC,CJ'!M:M)+SUMIF(RD!$C:$C,'รับ-จ่าย ประจำวัน'!$B39,RD!M:M)+SUMIF('FG,ออนไล,คัดแยก'!$C:$C,'รับ-จ่าย ประจำวัน'!$B39,'FG,ออนไล,คัดแยก'!M:M)</f>
        <v>0</v>
      </c>
      <c r="AU39" s="16">
        <f>SUMIF(เตรียมส่วนผสม!$C:$C,'รับ-จ่าย ประจำวัน'!$B39,เตรียมส่วนผสม!N:N)+SUMIF(กวนไส้!$C:$C,'รับ-จ่าย ประจำวัน'!$B39,กวนไส้!N:N)+SUMIF(ผลิต1!$C:$C,'รับ-จ่าย ประจำวัน'!$B39,ผลิต1!N:N)+SUMIF(ผลิต2!$C:$C,'รับ-จ่าย ประจำวัน'!$B39,ผลิต2!N:N)+SUMIF(เส้นแต่งหน้าขนมเค้ก!$C:$C,'รับ-จ่าย ประจำวัน'!$B39,เส้นแต่งหน้าขนมเค้ก!N:N)+SUMIF(แพ็ค!$C:$C,'รับ-จ่าย ประจำวัน'!$B39,แพ็ค!N:N)+SUMIF(ธุรการ!$C:$C,'รับ-จ่าย ประจำวัน'!$B39,ธุรการ!N:N)+SUMIF(เส้นแต่งหน้าขนมปัง!$C:$C,'รับ-จ่าย ประจำวัน'!$B39,เส้นแต่งหน้าขนมปัง!N:N)+SUMIF('วางแผนBC,CJ'!$C:$C,'รับ-จ่าย ประจำวัน'!$B39,'วางแผนBC,CJ'!N:N)+SUMIF(RD!$C:$C,'รับ-จ่าย ประจำวัน'!$B39,RD!N:N)+SUMIF('FG,ออนไล,คัดแยก'!$C:$C,'รับ-จ่าย ประจำวัน'!$B39,'FG,ออนไล,คัดแยก'!N:N)</f>
        <v>0</v>
      </c>
      <c r="AV39" s="16">
        <f>SUMIF(เตรียมส่วนผสม!$C:$C,'รับ-จ่าย ประจำวัน'!$B39,เตรียมส่วนผสม!O:O)+SUMIF(กวนไส้!$C:$C,'รับ-จ่าย ประจำวัน'!$B39,กวนไส้!O:O)+SUMIF(ผลิต1!$C:$C,'รับ-จ่าย ประจำวัน'!$B39,ผลิต1!O:O)+SUMIF(ผลิต2!$C:$C,'รับ-จ่าย ประจำวัน'!$B39,ผลิต2!O:O)+SUMIF(เส้นแต่งหน้าขนมเค้ก!$C:$C,'รับ-จ่าย ประจำวัน'!$B39,เส้นแต่งหน้าขนมเค้ก!O:O)+SUMIF(แพ็ค!$C:$C,'รับ-จ่าย ประจำวัน'!$B39,แพ็ค!O:O)+SUMIF(ธุรการ!$C:$C,'รับ-จ่าย ประจำวัน'!$B39,ธุรการ!O:O)+SUMIF(เส้นแต่งหน้าขนมปัง!$C:$C,'รับ-จ่าย ประจำวัน'!$B39,เส้นแต่งหน้าขนมปัง!O:O)+SUMIF('วางแผนBC,CJ'!$C:$C,'รับ-จ่าย ประจำวัน'!$B39,'วางแผนBC,CJ'!O:O)+SUMIF(RD!$C:$C,'รับ-จ่าย ประจำวัน'!$B39,RD!O:O)+SUMIF('FG,ออนไล,คัดแยก'!$C:$C,'รับ-จ่าย ประจำวัน'!$B39,'FG,ออนไล,คัดแยก'!O:O)</f>
        <v>0</v>
      </c>
      <c r="AW39" s="16">
        <f>SUMIF(เตรียมส่วนผสม!$C:$C,'รับ-จ่าย ประจำวัน'!$B39,เตรียมส่วนผสม!P:P)+SUMIF(กวนไส้!$C:$C,'รับ-จ่าย ประจำวัน'!$B39,กวนไส้!P:P)+SUMIF(ผลิต1!$C:$C,'รับ-จ่าย ประจำวัน'!$B39,ผลิต1!P:P)+SUMIF(ผลิต2!$C:$C,'รับ-จ่าย ประจำวัน'!$B39,ผลิต2!P:P)+SUMIF(เส้นแต่งหน้าขนมเค้ก!$C:$C,'รับ-จ่าย ประจำวัน'!$B39,เส้นแต่งหน้าขนมเค้ก!P:P)+SUMIF(แพ็ค!$C:$C,'รับ-จ่าย ประจำวัน'!$B39,แพ็ค!P:P)+SUMIF(ธุรการ!$C:$C,'รับ-จ่าย ประจำวัน'!$B39,ธุรการ!P:P)+SUMIF(เส้นแต่งหน้าขนมปัง!$C:$C,'รับ-จ่าย ประจำวัน'!$B39,เส้นแต่งหน้าขนมปัง!P:P)+SUMIF('วางแผนBC,CJ'!$C:$C,'รับ-จ่าย ประจำวัน'!$B39,'วางแผนBC,CJ'!P:P)+SUMIF(RD!$C:$C,'รับ-จ่าย ประจำวัน'!$B39,RD!P:P)+SUMIF('FG,ออนไล,คัดแยก'!$C:$C,'รับ-จ่าย ประจำวัน'!$B39,'FG,ออนไล,คัดแยก'!P:P)</f>
        <v>0</v>
      </c>
      <c r="AX39" s="16">
        <f>SUMIF(เตรียมส่วนผสม!$C:$C,'รับ-จ่าย ประจำวัน'!$B39,เตรียมส่วนผสม!Q:Q)+SUMIF(กวนไส้!$C:$C,'รับ-จ่าย ประจำวัน'!$B39,กวนไส้!Q:Q)+SUMIF(ผลิต1!$C:$C,'รับ-จ่าย ประจำวัน'!$B39,ผลิต1!Q:Q)+SUMIF(ผลิต2!$C:$C,'รับ-จ่าย ประจำวัน'!$B39,ผลิต2!Q:Q)+SUMIF(เส้นแต่งหน้าขนมเค้ก!$C:$C,'รับ-จ่าย ประจำวัน'!$B39,เส้นแต่งหน้าขนมเค้ก!Q:Q)+SUMIF(แพ็ค!$C:$C,'รับ-จ่าย ประจำวัน'!$B39,แพ็ค!Q:Q)+SUMIF(ธุรการ!$C:$C,'รับ-จ่าย ประจำวัน'!$B39,ธุรการ!Q:Q)+SUMIF(เส้นแต่งหน้าขนมปัง!$C:$C,'รับ-จ่าย ประจำวัน'!$B39,เส้นแต่งหน้าขนมปัง!Q:Q)+SUMIF('วางแผนBC,CJ'!$C:$C,'รับ-จ่าย ประจำวัน'!$B39,'วางแผนBC,CJ'!Q:Q)+SUMIF(RD!$C:$C,'รับ-จ่าย ประจำวัน'!$B39,RD!Q:Q)+SUMIF('FG,ออนไล,คัดแยก'!$C:$C,'รับ-จ่าย ประจำวัน'!$B39,'FG,ออนไล,คัดแยก'!Q:Q)</f>
        <v>0</v>
      </c>
      <c r="AY39" s="16">
        <f>SUMIF(เตรียมส่วนผสม!$C:$C,'รับ-จ่าย ประจำวัน'!$B39,เตรียมส่วนผสม!R:R)+SUMIF(กวนไส้!$C:$C,'รับ-จ่าย ประจำวัน'!$B39,กวนไส้!R:R)+SUMIF(ผลิต1!$C:$C,'รับ-จ่าย ประจำวัน'!$B39,ผลิต1!R:R)+SUMIF(ผลิต2!$C:$C,'รับ-จ่าย ประจำวัน'!$B39,ผลิต2!R:R)+SUMIF(เส้นแต่งหน้าขนมเค้ก!$C:$C,'รับ-จ่าย ประจำวัน'!$B39,เส้นแต่งหน้าขนมเค้ก!R:R)+SUMIF(แพ็ค!$C:$C,'รับ-จ่าย ประจำวัน'!$B39,แพ็ค!R:R)+SUMIF(ธุรการ!$C:$C,'รับ-จ่าย ประจำวัน'!$B39,ธุรการ!R:R)+SUMIF(เส้นแต่งหน้าขนมปัง!$C:$C,'รับ-จ่าย ประจำวัน'!$B39,เส้นแต่งหน้าขนมปัง!R:R)+SUMIF('วางแผนBC,CJ'!$C:$C,'รับ-จ่าย ประจำวัน'!$B39,'วางแผนBC,CJ'!R:R)+SUMIF(RD!$C:$C,'รับ-จ่าย ประจำวัน'!$B39,RD!R:R)+SUMIF('FG,ออนไล,คัดแยก'!$C:$C,'รับ-จ่าย ประจำวัน'!$B39,'FG,ออนไล,คัดแยก'!R:R)</f>
        <v>200</v>
      </c>
      <c r="AZ39" s="16">
        <f>SUMIF(เตรียมส่วนผสม!$C:$C,'รับ-จ่าย ประจำวัน'!$B39,เตรียมส่วนผสม!S:S)+SUMIF(กวนไส้!$C:$C,'รับ-จ่าย ประจำวัน'!$B39,กวนไส้!S:S)+SUMIF(ผลิต1!$C:$C,'รับ-จ่าย ประจำวัน'!$B39,ผลิต1!S:S)+SUMIF(ผลิต2!$C:$C,'รับ-จ่าย ประจำวัน'!$B39,ผลิต2!S:S)+SUMIF(เส้นแต่งหน้าขนมเค้ก!$C:$C,'รับ-จ่าย ประจำวัน'!$B39,เส้นแต่งหน้าขนมเค้ก!S:S)+SUMIF(แพ็ค!$C:$C,'รับ-จ่าย ประจำวัน'!$B39,แพ็ค!S:S)+SUMIF(ธุรการ!$C:$C,'รับ-จ่าย ประจำวัน'!$B39,ธุรการ!S:S)+SUMIF(เส้นแต่งหน้าขนมปัง!$C:$C,'รับ-จ่าย ประจำวัน'!$B39,เส้นแต่งหน้าขนมปัง!S:S)+SUMIF('วางแผนBC,CJ'!$C:$C,'รับ-จ่าย ประจำวัน'!$B39,'วางแผนBC,CJ'!S:S)+SUMIF(RD!$C:$C,'รับ-จ่าย ประจำวัน'!$B39,RD!S:S)+SUMIF('FG,ออนไล,คัดแยก'!$C:$C,'รับ-จ่าย ประจำวัน'!$B39,'FG,ออนไล,คัดแยก'!S:S)</f>
        <v>0</v>
      </c>
      <c r="BA39" s="16">
        <f>SUMIF(เตรียมส่วนผสม!$C:$C,'รับ-จ่าย ประจำวัน'!$B39,เตรียมส่วนผสม!T:T)+SUMIF(กวนไส้!$C:$C,'รับ-จ่าย ประจำวัน'!$B39,กวนไส้!T:T)+SUMIF(ผลิต1!$C:$C,'รับ-จ่าย ประจำวัน'!$B39,ผลิต1!T:T)+SUMIF(ผลิต2!$C:$C,'รับ-จ่าย ประจำวัน'!$B39,ผลิต2!T:T)+SUMIF(เส้นแต่งหน้าขนมเค้ก!$C:$C,'รับ-จ่าย ประจำวัน'!$B39,เส้นแต่งหน้าขนมเค้ก!T:T)+SUMIF(แพ็ค!$C:$C,'รับ-จ่าย ประจำวัน'!$B39,แพ็ค!T:T)+SUMIF(ธุรการ!$C:$C,'รับ-จ่าย ประจำวัน'!$B39,ธุรการ!T:T)+SUMIF(เส้นแต่งหน้าขนมปัง!$C:$C,'รับ-จ่าย ประจำวัน'!$B39,เส้นแต่งหน้าขนมปัง!T:T)+SUMIF('วางแผนBC,CJ'!$C:$C,'รับ-จ่าย ประจำวัน'!$B39,'วางแผนBC,CJ'!T:T)+SUMIF(RD!$C:$C,'รับ-จ่าย ประจำวัน'!$B39,RD!T:T)+SUMIF('FG,ออนไล,คัดแยก'!$C:$C,'รับ-จ่าย ประจำวัน'!$B39,'FG,ออนไล,คัดแยก'!T:T)</f>
        <v>0</v>
      </c>
      <c r="BB39" s="16">
        <f>SUMIF(เตรียมส่วนผสม!$C:$C,'รับ-จ่าย ประจำวัน'!$B39,เตรียมส่วนผสม!U:U)+SUMIF(กวนไส้!$C:$C,'รับ-จ่าย ประจำวัน'!$B39,กวนไส้!U:U)+SUMIF(ผลิต1!$C:$C,'รับ-จ่าย ประจำวัน'!$B39,ผลิต1!U:U)+SUMIF(ผลิต2!$C:$C,'รับ-จ่าย ประจำวัน'!$B39,ผลิต2!U:U)+SUMIF(เส้นแต่งหน้าขนมเค้ก!$C:$C,'รับ-จ่าย ประจำวัน'!$B39,เส้นแต่งหน้าขนมเค้ก!U:U)+SUMIF(แพ็ค!$C:$C,'รับ-จ่าย ประจำวัน'!$B39,แพ็ค!U:U)+SUMIF(ธุรการ!$C:$C,'รับ-จ่าย ประจำวัน'!$B39,ธุรการ!U:U)+SUMIF(เส้นแต่งหน้าขนมปัง!$C:$C,'รับ-จ่าย ประจำวัน'!$B39,เส้นแต่งหน้าขนมปัง!U:U)+SUMIF('วางแผนBC,CJ'!$C:$C,'รับ-จ่าย ประจำวัน'!$B39,'วางแผนBC,CJ'!U:U)+SUMIF(RD!$C:$C,'รับ-จ่าย ประจำวัน'!$B39,RD!U:U)+SUMIF('FG,ออนไล,คัดแยก'!$C:$C,'รับ-จ่าย ประจำวัน'!$B39,'FG,ออนไล,คัดแยก'!U:U)</f>
        <v>0</v>
      </c>
      <c r="BC39" s="16">
        <f>SUMIF(เตรียมส่วนผสม!$C:$C,'รับ-จ่าย ประจำวัน'!$B39,เตรียมส่วนผสม!V:V)+SUMIF(กวนไส้!$C:$C,'รับ-จ่าย ประจำวัน'!$B39,กวนไส้!V:V)+SUMIF(ผลิต1!$C:$C,'รับ-จ่าย ประจำวัน'!$B39,ผลิต1!V:V)+SUMIF(ผลิต2!$C:$C,'รับ-จ่าย ประจำวัน'!$B39,ผลิต2!V:V)+SUMIF(เส้นแต่งหน้าขนมเค้ก!$C:$C,'รับ-จ่าย ประจำวัน'!$B39,เส้นแต่งหน้าขนมเค้ก!V:V)+SUMIF(แพ็ค!$C:$C,'รับ-จ่าย ประจำวัน'!$B39,แพ็ค!V:V)+SUMIF(ธุรการ!$C:$C,'รับ-จ่าย ประจำวัน'!$B39,ธุรการ!V:V)+SUMIF(เส้นแต่งหน้าขนมปัง!$C:$C,'รับ-จ่าย ประจำวัน'!$B39,เส้นแต่งหน้าขนมปัง!V:V)+SUMIF('วางแผนBC,CJ'!$C:$C,'รับ-จ่าย ประจำวัน'!$B39,'วางแผนBC,CJ'!V:V)+SUMIF(RD!$C:$C,'รับ-จ่าย ประจำวัน'!$B39,RD!V:V)+SUMIF('FG,ออนไล,คัดแยก'!$C:$C,'รับ-จ่าย ประจำวัน'!$B39,'FG,ออนไล,คัดแยก'!V:V)</f>
        <v>200</v>
      </c>
      <c r="BD39" s="16">
        <f>SUMIF(เตรียมส่วนผสม!$C:$C,'รับ-จ่าย ประจำวัน'!$B39,เตรียมส่วนผสม!W:W)+SUMIF(กวนไส้!$C:$C,'รับ-จ่าย ประจำวัน'!$B39,กวนไส้!W:W)+SUMIF(ผลิต1!$C:$C,'รับ-จ่าย ประจำวัน'!$B39,ผลิต1!W:W)+SUMIF(ผลิต2!$C:$C,'รับ-จ่าย ประจำวัน'!$B39,ผลิต2!W:W)+SUMIF(เส้นแต่งหน้าขนมเค้ก!$C:$C,'รับ-จ่าย ประจำวัน'!$B39,เส้นแต่งหน้าขนมเค้ก!W:W)+SUMIF(แพ็ค!$C:$C,'รับ-จ่าย ประจำวัน'!$B39,แพ็ค!W:W)+SUMIF(ธุรการ!$C:$C,'รับ-จ่าย ประจำวัน'!$B39,ธุรการ!W:W)+SUMIF(เส้นแต่งหน้าขนมปัง!$C:$C,'รับ-จ่าย ประจำวัน'!$B39,เส้นแต่งหน้าขนมปัง!W:W)+SUMIF('วางแผนBC,CJ'!$C:$C,'รับ-จ่าย ประจำวัน'!$B39,'วางแผนBC,CJ'!W:W)+SUMIF(RD!$C:$C,'รับ-จ่าย ประจำวัน'!$B39,RD!W:W)+SUMIF('FG,ออนไล,คัดแยก'!$C:$C,'รับ-จ่าย ประจำวัน'!$B39,'FG,ออนไล,คัดแยก'!W:W)</f>
        <v>200</v>
      </c>
      <c r="BE39" s="16">
        <f>SUMIF(เตรียมส่วนผสม!$C:$C,'รับ-จ่าย ประจำวัน'!$B39,เตรียมส่วนผสม!X:X)+SUMIF(กวนไส้!$C:$C,'รับ-จ่าย ประจำวัน'!$B39,กวนไส้!X:X)+SUMIF(ผลิต1!$C:$C,'รับ-จ่าย ประจำวัน'!$B39,ผลิต1!X:X)+SUMIF(ผลิต2!$C:$C,'รับ-จ่าย ประจำวัน'!$B39,ผลิต2!X:X)+SUMIF(เส้นแต่งหน้าขนมเค้ก!$C:$C,'รับ-จ่าย ประจำวัน'!$B39,เส้นแต่งหน้าขนมเค้ก!X:X)+SUMIF(แพ็ค!$C:$C,'รับ-จ่าย ประจำวัน'!$B39,แพ็ค!X:X)+SUMIF(ธุรการ!$C:$C,'รับ-จ่าย ประจำวัน'!$B39,ธุรการ!X:X)+SUMIF(เส้นแต่งหน้าขนมปัง!$C:$C,'รับ-จ่าย ประจำวัน'!$B39,เส้นแต่งหน้าขนมปัง!X:X)+SUMIF('วางแผนBC,CJ'!$C:$C,'รับ-จ่าย ประจำวัน'!$B39,'วางแผนBC,CJ'!X:X)+SUMIF(RD!$C:$C,'รับ-จ่าย ประจำวัน'!$B39,RD!X:X)+SUMIF('FG,ออนไล,คัดแยก'!$C:$C,'รับ-จ่าย ประจำวัน'!$B39,'FG,ออนไล,คัดแยก'!X:X)</f>
        <v>0</v>
      </c>
      <c r="BF39" s="16">
        <f>SUMIF(เตรียมส่วนผสม!$C:$C,'รับ-จ่าย ประจำวัน'!$B39,เตรียมส่วนผสม!Y:Y)+SUMIF(กวนไส้!$C:$C,'รับ-จ่าย ประจำวัน'!$B39,กวนไส้!Y:Y)+SUMIF(ผลิต1!$C:$C,'รับ-จ่าย ประจำวัน'!$B39,ผลิต1!Y:Y)+SUMIF(ผลิต2!$C:$C,'รับ-จ่าย ประจำวัน'!$B39,ผลิต2!Y:Y)+SUMIF(เส้นแต่งหน้าขนมเค้ก!$C:$C,'รับ-จ่าย ประจำวัน'!$B39,เส้นแต่งหน้าขนมเค้ก!Y:Y)+SUMIF(แพ็ค!$C:$C,'รับ-จ่าย ประจำวัน'!$B39,แพ็ค!Y:Y)+SUMIF(ธุรการ!$C:$C,'รับ-จ่าย ประจำวัน'!$B39,ธุรการ!Y:Y)+SUMIF(เส้นแต่งหน้าขนมปัง!$C:$C,'รับ-จ่าย ประจำวัน'!$B39,เส้นแต่งหน้าขนมปัง!Y:Y)+SUMIF('วางแผนBC,CJ'!$C:$C,'รับ-จ่าย ประจำวัน'!$B39,'วางแผนBC,CJ'!Y:Y)+SUMIF(RD!$C:$C,'รับ-จ่าย ประจำวัน'!$B39,RD!Y:Y)+SUMIF('FG,ออนไล,คัดแยก'!$C:$C,'รับ-จ่าย ประจำวัน'!$B39,'FG,ออนไล,คัดแยก'!Y:Y)</f>
        <v>0</v>
      </c>
      <c r="BG39" s="16">
        <f>SUMIF(เตรียมส่วนผสม!$C:$C,'รับ-จ่าย ประจำวัน'!$B39,เตรียมส่วนผสม!Z:Z)+SUMIF(กวนไส้!$C:$C,'รับ-จ่าย ประจำวัน'!$B39,กวนไส้!Z:Z)+SUMIF(ผลิต1!$C:$C,'รับ-จ่าย ประจำวัน'!$B39,ผลิต1!Z:Z)+SUMIF(ผลิต2!$C:$C,'รับ-จ่าย ประจำวัน'!$B39,ผลิต2!Z:Z)+SUMIF(เส้นแต่งหน้าขนมเค้ก!$C:$C,'รับ-จ่าย ประจำวัน'!$B39,เส้นแต่งหน้าขนมเค้ก!Z:Z)+SUMIF(แพ็ค!$C:$C,'รับ-จ่าย ประจำวัน'!$B39,แพ็ค!Z:Z)+SUMIF(ธุรการ!$C:$C,'รับ-จ่าย ประจำวัน'!$B39,ธุรการ!Z:Z)+SUMIF(เส้นแต่งหน้าขนมปัง!$C:$C,'รับ-จ่าย ประจำวัน'!$B39,เส้นแต่งหน้าขนมปัง!Z:Z)+SUMIF('วางแผนBC,CJ'!$C:$C,'รับ-จ่าย ประจำวัน'!$B39,'วางแผนBC,CJ'!Z:Z)+SUMIF(RD!$C:$C,'รับ-จ่าย ประจำวัน'!$B39,RD!Z:Z)+SUMIF('FG,ออนไล,คัดแยก'!$C:$C,'รับ-จ่าย ประจำวัน'!$B39,'FG,ออนไล,คัดแยก'!Z:Z)</f>
        <v>0</v>
      </c>
      <c r="BH39" s="16">
        <f>SUMIF(เตรียมส่วนผสม!$C:$C,'รับ-จ่าย ประจำวัน'!$B39,เตรียมส่วนผสม!AA:AA)+SUMIF(กวนไส้!$C:$C,'รับ-จ่าย ประจำวัน'!$B39,กวนไส้!AA:AA)+SUMIF(ผลิต1!$C:$C,'รับ-จ่าย ประจำวัน'!$B39,ผลิต1!AA:AA)+SUMIF(ผลิต2!$C:$C,'รับ-จ่าย ประจำวัน'!$B39,ผลิต2!AA:AA)+SUMIF(เส้นแต่งหน้าขนมเค้ก!$C:$C,'รับ-จ่าย ประจำวัน'!$B39,เส้นแต่งหน้าขนมเค้ก!AA:AA)+SUMIF(แพ็ค!$C:$C,'รับ-จ่าย ประจำวัน'!$B39,แพ็ค!AA:AA)+SUMIF(ธุรการ!$C:$C,'รับ-จ่าย ประจำวัน'!$B39,ธุรการ!AA:AA)+SUMIF(เส้นแต่งหน้าขนมปัง!$C:$C,'รับ-จ่าย ประจำวัน'!$B39,เส้นแต่งหน้าขนมปัง!AA:AA)+SUMIF('วางแผนBC,CJ'!$C:$C,'รับ-จ่าย ประจำวัน'!$B39,'วางแผนBC,CJ'!AA:AA)+SUMIF(RD!$C:$C,'รับ-จ่าย ประจำวัน'!$B39,RD!AA:AA)+SUMIF('FG,ออนไล,คัดแยก'!$C:$C,'รับ-จ่าย ประจำวัน'!$B39,'FG,ออนไล,คัดแยก'!AA:AA)</f>
        <v>0</v>
      </c>
      <c r="BI39" s="16">
        <f>SUMIF(เตรียมส่วนผสม!$C:$C,'รับ-จ่าย ประจำวัน'!$B39,เตรียมส่วนผสม!AB:AB)+SUMIF(กวนไส้!$C:$C,'รับ-จ่าย ประจำวัน'!$B39,กวนไส้!AB:AB)+SUMIF(ผลิต1!$C:$C,'รับ-จ่าย ประจำวัน'!$B39,ผลิต1!AB:AB)+SUMIF(ผลิต2!$C:$C,'รับ-จ่าย ประจำวัน'!$B39,ผลิต2!AB:AB)+SUMIF(เส้นแต่งหน้าขนมเค้ก!$C:$C,'รับ-จ่าย ประจำวัน'!$B39,เส้นแต่งหน้าขนมเค้ก!AB:AB)+SUMIF(แพ็ค!$C:$C,'รับ-จ่าย ประจำวัน'!$B39,แพ็ค!AB:AB)+SUMIF(ธุรการ!$C:$C,'รับ-จ่าย ประจำวัน'!$B39,ธุรการ!AB:AB)+SUMIF(เส้นแต่งหน้าขนมปัง!$C:$C,'รับ-จ่าย ประจำวัน'!$B39,เส้นแต่งหน้าขนมปัง!AB:AB)+SUMIF('วางแผนBC,CJ'!$C:$C,'รับ-จ่าย ประจำวัน'!$B39,'วางแผนBC,CJ'!AB:AB)+SUMIF(RD!$C:$C,'รับ-จ่าย ประจำวัน'!$B39,RD!AB:AB)+SUMIF('FG,ออนไล,คัดแยก'!$C:$C,'รับ-จ่าย ประจำวัน'!$B39,'FG,ออนไล,คัดแยก'!AB:AB)</f>
        <v>0</v>
      </c>
      <c r="BJ39" s="16">
        <f>SUMIF(เตรียมส่วนผสม!$C:$C,'รับ-จ่าย ประจำวัน'!$B39,เตรียมส่วนผสม!AC:AC)+SUMIF(กวนไส้!$C:$C,'รับ-จ่าย ประจำวัน'!$B39,กวนไส้!AC:AC)+SUMIF(ผลิต1!$C:$C,'รับ-จ่าย ประจำวัน'!$B39,ผลิต1!AC:AC)+SUMIF(ผลิต2!$C:$C,'รับ-จ่าย ประจำวัน'!$B39,ผลิต2!AC:AC)+SUMIF(เส้นแต่งหน้าขนมเค้ก!$C:$C,'รับ-จ่าย ประจำวัน'!$B39,เส้นแต่งหน้าขนมเค้ก!AC:AC)+SUMIF(แพ็ค!$C:$C,'รับ-จ่าย ประจำวัน'!$B39,แพ็ค!AC:AC)+SUMIF(ธุรการ!$C:$C,'รับ-จ่าย ประจำวัน'!$B39,ธุรการ!AC:AC)+SUMIF(เส้นแต่งหน้าขนมปัง!$C:$C,'รับ-จ่าย ประจำวัน'!$B39,เส้นแต่งหน้าขนมปัง!AC:AC)+SUMIF('วางแผนBC,CJ'!$C:$C,'รับ-จ่าย ประจำวัน'!$B39,'วางแผนBC,CJ'!AC:AC)+SUMIF(RD!$C:$C,'รับ-จ่าย ประจำวัน'!$B39,RD!AC:AC)+SUMIF('FG,ออนไล,คัดแยก'!$C:$C,'รับ-จ่าย ประจำวัน'!$B39,'FG,ออนไล,คัดแยก'!AC:AC)</f>
        <v>0</v>
      </c>
      <c r="BK39" s="16">
        <f>SUMIF(เตรียมส่วนผสม!$C:$C,'รับ-จ่าย ประจำวัน'!$B39,เตรียมส่วนผสม!AD:AD)+SUMIF(กวนไส้!$C:$C,'รับ-จ่าย ประจำวัน'!$B39,กวนไส้!AD:AD)+SUMIF(ผลิต1!$C:$C,'รับ-จ่าย ประจำวัน'!$B39,ผลิต1!AD:AD)+SUMIF(ผลิต2!$C:$C,'รับ-จ่าย ประจำวัน'!$B39,ผลิต2!AD:AD)+SUMIF(เส้นแต่งหน้าขนมเค้ก!$C:$C,'รับ-จ่าย ประจำวัน'!$B39,เส้นแต่งหน้าขนมเค้ก!AD:AD)+SUMIF(แพ็ค!$C:$C,'รับ-จ่าย ประจำวัน'!$B39,แพ็ค!AD:AD)+SUMIF(ธุรการ!$C:$C,'รับ-จ่าย ประจำวัน'!$B39,ธุรการ!AD:AD)+SUMIF(เส้นแต่งหน้าขนมปัง!$C:$C,'รับ-จ่าย ประจำวัน'!$B39,เส้นแต่งหน้าขนมปัง!AD:AD)+SUMIF('วางแผนBC,CJ'!$C:$C,'รับ-จ่าย ประจำวัน'!$B39,'วางแผนBC,CJ'!AD:AD)+SUMIF(RD!$C:$C,'รับ-จ่าย ประจำวัน'!$B39,RD!AD:AD)+SUMIF('FG,ออนไล,คัดแยก'!$C:$C,'รับ-จ่าย ประจำวัน'!$B39,'FG,ออนไล,คัดแยก'!AD:AD)</f>
        <v>0</v>
      </c>
      <c r="BL39" s="16">
        <f>SUMIF(เตรียมส่วนผสม!$C:$C,'รับ-จ่าย ประจำวัน'!$B39,เตรียมส่วนผสม!AE:AE)+SUMIF(กวนไส้!$C:$C,'รับ-จ่าย ประจำวัน'!$B39,กวนไส้!AE:AE)+SUMIF(ผลิต1!$C:$C,'รับ-จ่าย ประจำวัน'!$B39,ผลิต1!AE:AE)+SUMIF(ผลิต2!$C:$C,'รับ-จ่าย ประจำวัน'!$B39,ผลิต2!AE:AE)+SUMIF(เส้นแต่งหน้าขนมเค้ก!$C:$C,'รับ-จ่าย ประจำวัน'!$B39,เส้นแต่งหน้าขนมเค้ก!AE:AE)+SUMIF(แพ็ค!$C:$C,'รับ-จ่าย ประจำวัน'!$B39,แพ็ค!AE:AE)+SUMIF(ธุรการ!$C:$C,'รับ-จ่าย ประจำวัน'!$B39,ธุรการ!AE:AE)+SUMIF(เส้นแต่งหน้าขนมปัง!$C:$C,'รับ-จ่าย ประจำวัน'!$B39,เส้นแต่งหน้าขนมปัง!AE:AE)+SUMIF('วางแผนBC,CJ'!$C:$C,'รับ-จ่าย ประจำวัน'!$B39,'วางแผนBC,CJ'!AE:AE)+SUMIF(RD!$C:$C,'รับ-จ่าย ประจำวัน'!$B39,RD!AE:AE)+SUMIF('FG,ออนไล,คัดแยก'!$C:$C,'รับ-จ่าย ประจำวัน'!$B39,'FG,ออนไล,คัดแยก'!AE:AE)</f>
        <v>200</v>
      </c>
      <c r="BM39" s="16">
        <f>SUMIF(เตรียมส่วนผสม!$C:$C,'รับ-จ่าย ประจำวัน'!$B39,เตรียมส่วนผสม!AF:AF)+SUMIF(กวนไส้!$C:$C,'รับ-จ่าย ประจำวัน'!$B39,กวนไส้!AF:AF)+SUMIF(ผลิต1!$C:$C,'รับ-จ่าย ประจำวัน'!$B39,ผลิต1!AF:AF)+SUMIF(ผลิต2!$C:$C,'รับ-จ่าย ประจำวัน'!$B39,ผลิต2!AF:AF)+SUMIF(เส้นแต่งหน้าขนมเค้ก!$C:$C,'รับ-จ่าย ประจำวัน'!$B39,เส้นแต่งหน้าขนมเค้ก!AF:AF)+SUMIF(แพ็ค!$C:$C,'รับ-จ่าย ประจำวัน'!$B39,แพ็ค!AF:AF)+SUMIF(ธุรการ!$C:$C,'รับ-จ่าย ประจำวัน'!$B39,ธุรการ!AF:AF)+SUMIF(เส้นแต่งหน้าขนมปัง!$C:$C,'รับ-จ่าย ประจำวัน'!$B39,เส้นแต่งหน้าขนมปัง!AF:AF)+SUMIF('วางแผนBC,CJ'!$C:$C,'รับ-จ่าย ประจำวัน'!$B39,'วางแผนBC,CJ'!AF:AF)+SUMIF(RD!$C:$C,'รับ-จ่าย ประจำวัน'!$B39,RD!AF:AF)+SUMIF('FG,ออนไล,คัดแยก'!$C:$C,'รับ-จ่าย ประจำวัน'!$B39,'FG,ออนไล,คัดแยก'!AF:AF)</f>
        <v>0</v>
      </c>
      <c r="BN39" s="16">
        <f>SUMIF(เตรียมส่วนผสม!$C:$C,'รับ-จ่าย ประจำวัน'!$B39,เตรียมส่วนผสม!AG:AG)+SUMIF(กวนไส้!$C:$C,'รับ-จ่าย ประจำวัน'!$B39,กวนไส้!AG:AG)+SUMIF(ผลิต1!$C:$C,'รับ-จ่าย ประจำวัน'!$B39,ผลิต1!AG:AG)+SUMIF(ผลิต2!$C:$C,'รับ-จ่าย ประจำวัน'!$B39,ผลิต2!AG:AG)+SUMIF(เส้นแต่งหน้าขนมเค้ก!$C:$C,'รับ-จ่าย ประจำวัน'!$B39,เส้นแต่งหน้าขนมเค้ก!AG:AG)+SUMIF(แพ็ค!$C:$C,'รับ-จ่าย ประจำวัน'!$B39,แพ็ค!AG:AG)+SUMIF(ธุรการ!$C:$C,'รับ-จ่าย ประจำวัน'!$B39,ธุรการ!AG:AG)+SUMIF(เส้นแต่งหน้าขนมปัง!$C:$C,'รับ-จ่าย ประจำวัน'!$B39,เส้นแต่งหน้าขนมปัง!AG:AG)+SUMIF('วางแผนBC,CJ'!$C:$C,'รับ-จ่าย ประจำวัน'!$B39,'วางแผนBC,CJ'!AG:AG)+SUMIF(RD!$C:$C,'รับ-จ่าย ประจำวัน'!$B39,RD!AG:AG)+SUMIF('FG,ออนไล,คัดแยก'!$C:$C,'รับ-จ่าย ประจำวัน'!$B39,'FG,ออนไล,คัดแยก'!AG:AG)</f>
        <v>0</v>
      </c>
      <c r="BO39" s="16">
        <f>SUMIF(เตรียมส่วนผสม!$C:$C,'รับ-จ่าย ประจำวัน'!$B39,เตรียมส่วนผสม!AH:AH)+SUMIF(กวนไส้!$C:$C,'รับ-จ่าย ประจำวัน'!$B39,กวนไส้!AH:AH)+SUMIF(ผลิต1!$C:$C,'รับ-จ่าย ประจำวัน'!$B39,ผลิต1!AH:AH)+SUMIF(ผลิต2!$C:$C,'รับ-จ่าย ประจำวัน'!$B39,ผลิต2!AH:AH)+SUMIF(เส้นแต่งหน้าขนมเค้ก!$C:$C,'รับ-จ่าย ประจำวัน'!$B39,เส้นแต่งหน้าขนมเค้ก!AH:AH)+SUMIF(แพ็ค!$C:$C,'รับ-จ่าย ประจำวัน'!$B39,แพ็ค!AH:AH)+SUMIF(ธุรการ!$C:$C,'รับ-จ่าย ประจำวัน'!$B39,ธุรการ!AH:AH)+SUMIF(เส้นแต่งหน้าขนมปัง!$C:$C,'รับ-จ่าย ประจำวัน'!$B39,เส้นแต่งหน้าขนมปัง!AH:AH)+SUMIF('วางแผนBC,CJ'!$C:$C,'รับ-จ่าย ประจำวัน'!$B39,'วางแผนBC,CJ'!AH:AH)+SUMIF(RD!$C:$C,'รับ-จ่าย ประจำวัน'!$B39,RD!AH:AH)+SUMIF('FG,ออนไล,คัดแยก'!$C:$C,'รับ-จ่าย ประจำวัน'!$B39,'FG,ออนไล,คัดแยก'!AH:AH)</f>
        <v>0</v>
      </c>
      <c r="BP39" s="16">
        <f>SUMIF(เตรียมส่วนผสม!$C:$C,'รับ-จ่าย ประจำวัน'!$B39,เตรียมส่วนผสม!AI:AI)+SUMIF(กวนไส้!$C:$C,'รับ-จ่าย ประจำวัน'!$B39,กวนไส้!AI:AI)+SUMIF(ผลิต1!$C:$C,'รับ-จ่าย ประจำวัน'!$B39,ผลิต1!AI:AI)+SUMIF(ผลิต2!$C:$C,'รับ-จ่าย ประจำวัน'!$B39,ผลิต2!AI:AI)+SUMIF(เส้นแต่งหน้าขนมเค้ก!$C:$C,'รับ-จ่าย ประจำวัน'!$B39,เส้นแต่งหน้าขนมเค้ก!AI:AI)+SUMIF(แพ็ค!$C:$C,'รับ-จ่าย ประจำวัน'!$B39,แพ็ค!AI:AI)+SUMIF(ธุรการ!$C:$C,'รับ-จ่าย ประจำวัน'!$B39,ธุรการ!AI:AI)+SUMIF(เส้นแต่งหน้าขนมปัง!$C:$C,'รับ-จ่าย ประจำวัน'!$B39,เส้นแต่งหน้าขนมปัง!AI:AI)+SUMIF('วางแผนBC,CJ'!$C:$C,'รับ-จ่าย ประจำวัน'!$B39,'วางแผนBC,CJ'!AI:AI)+SUMIF(RD!$C:$C,'รับ-จ่าย ประจำวัน'!$B39,RD!AI:AI)+SUMIF('FG,ออนไล,คัดแยก'!$C:$C,'รับ-จ่าย ประจำวัน'!$B39,'FG,ออนไล,คัดแยก'!AI:AI)</f>
        <v>200</v>
      </c>
      <c r="BQ39" s="16">
        <f>SUMIF(เตรียมส่วนผสม!$C:$C,'รับ-จ่าย ประจำวัน'!$B39,เตรียมส่วนผสม!AJ:AJ)+SUMIF(กวนไส้!$C:$C,'รับ-จ่าย ประจำวัน'!$B39,กวนไส้!AJ:AJ)+SUMIF(ผลิต1!$C:$C,'รับ-จ่าย ประจำวัน'!$B39,ผลิต1!AJ:AJ)+SUMIF(ผลิต2!$C:$C,'รับ-จ่าย ประจำวัน'!$B39,ผลิต2!AJ:AJ)+SUMIF(เส้นแต่งหน้าขนมเค้ก!$C:$C,'รับ-จ่าย ประจำวัน'!$B39,เส้นแต่งหน้าขนมเค้ก!AJ:AJ)+SUMIF(แพ็ค!$C:$C,'รับ-จ่าย ประจำวัน'!$B39,แพ็ค!AJ:AJ)+SUMIF(ธุรการ!$C:$C,'รับ-จ่าย ประจำวัน'!$B39,ธุรการ!AJ:AJ)+SUMIF(เส้นแต่งหน้าขนมปัง!$C:$C,'รับ-จ่าย ประจำวัน'!$B39,เส้นแต่งหน้าขนมปัง!AJ:AJ)+SUMIF('วางแผนBC,CJ'!$C:$C,'รับ-จ่าย ประจำวัน'!$B39,'วางแผนBC,CJ'!AJ:AJ)+SUMIF(RD!$C:$C,'รับ-จ่าย ประจำวัน'!$B39,RD!AJ:AJ)+SUMIF('FG,ออนไล,คัดแยก'!$C:$C,'รับ-จ่าย ประจำวัน'!$B39,'FG,ออนไล,คัดแยก'!AJ:AJ)</f>
        <v>0</v>
      </c>
      <c r="BR39" s="16">
        <f>SUMIF(เตรียมส่วนผสม!$C:$C,'รับ-จ่าย ประจำวัน'!$B39,เตรียมส่วนผสม!AK:AK)+SUMIF(กวนไส้!$C:$C,'รับ-จ่าย ประจำวัน'!$B39,กวนไส้!AK:AK)+SUMIF(ผลิต1!$C:$C,'รับ-จ่าย ประจำวัน'!$B39,ผลิต1!AK:AK)+SUMIF(ผลิต2!$C:$C,'รับ-จ่าย ประจำวัน'!$B39,ผลิต2!AK:AK)+SUMIF(เส้นแต่งหน้าขนมเค้ก!$C:$C,'รับ-จ่าย ประจำวัน'!$B39,เส้นแต่งหน้าขนมเค้ก!AK:AK)+SUMIF(แพ็ค!$C:$C,'รับ-จ่าย ประจำวัน'!$B39,แพ็ค!AK:AK)+SUMIF(ธุรการ!$C:$C,'รับ-จ่าย ประจำวัน'!$B39,ธุรการ!AK:AK)+SUMIF(เส้นแต่งหน้าขนมปัง!$C:$C,'รับ-จ่าย ประจำวัน'!$B39,เส้นแต่งหน้าขนมปัง!AK:AK)+SUMIF('วางแผนBC,CJ'!$C:$C,'รับ-จ่าย ประจำวัน'!$B39,'วางแผนBC,CJ'!AK:AK)+SUMIF(RD!$C:$C,'รับ-จ่าย ประจำวัน'!$B39,RD!AK:AK)+SUMIF('FG,ออนไล,คัดแยก'!$C:$C,'รับ-จ่าย ประจำวัน'!$B39,'FG,ออนไล,คัดแยก'!AK:AK)</f>
        <v>0</v>
      </c>
      <c r="BS39" s="16">
        <f>SUMIF(เตรียมส่วนผสม!$C:$C,'รับ-จ่าย ประจำวัน'!$B39,เตรียมส่วนผสม!AL:AL)+SUMIF(กวนไส้!$C:$C,'รับ-จ่าย ประจำวัน'!$B39,กวนไส้!AL:AL)+SUMIF(ผลิต1!$C:$C,'รับ-จ่าย ประจำวัน'!$B39,ผลิต1!AL:AL)+SUMIF(ผลิต2!$C:$C,'รับ-จ่าย ประจำวัน'!$B39,ผลิต2!AL:AL)+SUMIF(เส้นแต่งหน้าขนมเค้ก!$C:$C,'รับ-จ่าย ประจำวัน'!$B39,เส้นแต่งหน้าขนมเค้ก!AL:AL)+SUMIF(แพ็ค!$C:$C,'รับ-จ่าย ประจำวัน'!$B39,แพ็ค!AL:AL)+SUMIF(ธุรการ!$C:$C,'รับ-จ่าย ประจำวัน'!$B39,ธุรการ!AL:AL)+SUMIF(เส้นแต่งหน้าขนมปัง!$C:$C,'รับ-จ่าย ประจำวัน'!$B39,เส้นแต่งหน้าขนมปัง!AL:AL)+SUMIF('วางแผนBC,CJ'!$C:$C,'รับ-จ่าย ประจำวัน'!$B39,'วางแผนBC,CJ'!AL:AL)+SUMIF(RD!$C:$C,'รับ-จ่าย ประจำวัน'!$B39,RD!AL:AL)+SUMIF('FG,ออนไล,คัดแยก'!$C:$C,'รับ-จ่าย ประจำวัน'!$B39,'FG,ออนไล,คัดแยก'!AL:AL)</f>
        <v>0</v>
      </c>
      <c r="BT39" s="18">
        <f t="shared" si="1"/>
        <v>1200</v>
      </c>
      <c r="BU39" s="116">
        <v>11598</v>
      </c>
      <c r="BV39" s="146">
        <f t="shared" si="2"/>
        <v>11087</v>
      </c>
      <c r="BW39" s="183">
        <v>30</v>
      </c>
      <c r="BX39" s="172">
        <f t="shared" si="13"/>
        <v>40</v>
      </c>
      <c r="BY39" s="188">
        <f t="shared" si="3"/>
        <v>277.17500000000001</v>
      </c>
      <c r="BZ39" s="180">
        <f t="shared" ca="1" si="4"/>
        <v>46480.175000000003</v>
      </c>
      <c r="CA39" s="93"/>
      <c r="CB39" s="93"/>
      <c r="CC39" s="93"/>
      <c r="CD39" s="93"/>
      <c r="CE39" s="93"/>
      <c r="CF39" s="93"/>
      <c r="CG39" s="93"/>
      <c r="CH39" s="93"/>
      <c r="CI39" s="93"/>
      <c r="CJ39" s="94"/>
      <c r="CK39" s="9">
        <f t="shared" si="5"/>
        <v>-511</v>
      </c>
    </row>
    <row r="40" spans="1:91" hidden="1" x14ac:dyDescent="0.5">
      <c r="A40" s="149"/>
      <c r="B40" s="34" t="s">
        <v>188</v>
      </c>
      <c r="C40" s="10" t="s">
        <v>189</v>
      </c>
      <c r="D40" s="135" t="s">
        <v>61</v>
      </c>
      <c r="E40" s="11">
        <v>0</v>
      </c>
      <c r="F40" s="163" t="s">
        <v>1605</v>
      </c>
      <c r="G40" s="11" t="s">
        <v>62</v>
      </c>
      <c r="H40" s="12">
        <v>100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3"/>
      <c r="AF40" s="13"/>
      <c r="AG40" s="13"/>
      <c r="AH40" s="13"/>
      <c r="AI40" s="14"/>
      <c r="AJ40" s="14"/>
      <c r="AK40" s="14"/>
      <c r="AL40" s="14"/>
      <c r="AM40" s="14"/>
      <c r="AN40" s="15">
        <f t="shared" si="0"/>
        <v>0</v>
      </c>
      <c r="AO40" s="16">
        <f>SUMIF(เตรียมส่วนผสม!$C:$C,'รับ-จ่าย ประจำวัน'!$B40,เตรียมส่วนผสม!H:H)+SUMIF(กวนไส้!$C:$C,'รับ-จ่าย ประจำวัน'!$B40,กวนไส้!H:H)+SUMIF(ผลิต1!$C:$C,'รับ-จ่าย ประจำวัน'!$B40,ผลิต1!H:H)+SUMIF(ผลิต2!$C:$C,'รับ-จ่าย ประจำวัน'!$B40,ผลิต2!H:H)+SUMIF(เส้นแต่งหน้าขนมเค้ก!$C:$C,'รับ-จ่าย ประจำวัน'!$B40,เส้นแต่งหน้าขนมเค้ก!H:H)+SUMIF(แพ็ค!$C:$C,'รับ-จ่าย ประจำวัน'!$B40,แพ็ค!H:H)+SUMIF(ธุรการ!$C:$C,'รับ-จ่าย ประจำวัน'!$B40,ธุรการ!H:H)+SUMIF(เส้นแต่งหน้าขนมปัง!$C:$C,'รับ-จ่าย ประจำวัน'!$B40,เส้นแต่งหน้าขนมปัง!H:H)+SUMIF('วางแผนBC,CJ'!$C:$C,'รับ-จ่าย ประจำวัน'!$B40,'วางแผนBC,CJ'!H:H)+SUMIF(RD!$C:$C,'รับ-จ่าย ประจำวัน'!$B40,RD!H:H)+SUMIF('FG,ออนไล,คัดแยก'!$C:$C,'รับ-จ่าย ประจำวัน'!$B40,'FG,ออนไล,คัดแยก'!H:H)</f>
        <v>0</v>
      </c>
      <c r="AP40" s="16">
        <f>SUMIF(เตรียมส่วนผสม!$C:$C,'รับ-จ่าย ประจำวัน'!$B40,เตรียมส่วนผสม!I:I)+SUMIF(กวนไส้!$C:$C,'รับ-จ่าย ประจำวัน'!$B40,กวนไส้!I:I)+SUMIF(ผลิต1!$C:$C,'รับ-จ่าย ประจำวัน'!$B40,ผลิต1!I:I)+SUMIF(ผลิต2!$C:$C,'รับ-จ่าย ประจำวัน'!$B40,ผลิต2!I:I)+SUMIF(เส้นแต่งหน้าขนมเค้ก!$C:$C,'รับ-จ่าย ประจำวัน'!$B40,เส้นแต่งหน้าขนมเค้ก!I:I)+SUMIF(แพ็ค!$C:$C,'รับ-จ่าย ประจำวัน'!$B40,แพ็ค!I:I)+SUMIF(ธุรการ!$C:$C,'รับ-จ่าย ประจำวัน'!$B40,ธุรการ!I:I)+SUMIF(เส้นแต่งหน้าขนมปัง!$C:$C,'รับ-จ่าย ประจำวัน'!$B40,เส้นแต่งหน้าขนมปัง!I:I)+SUMIF('วางแผนBC,CJ'!$C:$C,'รับ-จ่าย ประจำวัน'!$B40,'วางแผนBC,CJ'!I:I)+SUMIF(RD!$C:$C,'รับ-จ่าย ประจำวัน'!$B40,RD!I:I)+SUMIF('FG,ออนไล,คัดแยก'!$C:$C,'รับ-จ่าย ประจำวัน'!$B40,'FG,ออนไล,คัดแยก'!I:I)</f>
        <v>0</v>
      </c>
      <c r="AQ40" s="16">
        <f>SUMIF(เตรียมส่วนผสม!$C:$C,'รับ-จ่าย ประจำวัน'!$B40,เตรียมส่วนผสม!J:J)+SUMIF(กวนไส้!$C:$C,'รับ-จ่าย ประจำวัน'!$B40,กวนไส้!J:J)+SUMIF(ผลิต1!$C:$C,'รับ-จ่าย ประจำวัน'!$B40,ผลิต1!J:J)+SUMIF(ผลิต2!$C:$C,'รับ-จ่าย ประจำวัน'!$B40,ผลิต2!J:J)+SUMIF(เส้นแต่งหน้าขนมเค้ก!$C:$C,'รับ-จ่าย ประจำวัน'!$B40,เส้นแต่งหน้าขนมเค้ก!J:J)+SUMIF(แพ็ค!$C:$C,'รับ-จ่าย ประจำวัน'!$B40,แพ็ค!J:J)+SUMIF(ธุรการ!$C:$C,'รับ-จ่าย ประจำวัน'!$B40,ธุรการ!J:J)+SUMIF(เส้นแต่งหน้าขนมปัง!$C:$C,'รับ-จ่าย ประจำวัน'!$B40,เส้นแต่งหน้าขนมปัง!J:J)+SUMIF('วางแผนBC,CJ'!$C:$C,'รับ-จ่าย ประจำวัน'!$B40,'วางแผนBC,CJ'!J:J)+SUMIF(RD!$C:$C,'รับ-จ่าย ประจำวัน'!$B40,RD!J:J)+SUMIF('FG,ออนไล,คัดแยก'!$C:$C,'รับ-จ่าย ประจำวัน'!$B40,'FG,ออนไล,คัดแยก'!J:J)</f>
        <v>0</v>
      </c>
      <c r="AR40" s="16">
        <f>SUMIF(เตรียมส่วนผสม!$C:$C,'รับ-จ่าย ประจำวัน'!$B40,เตรียมส่วนผสม!K:K)+SUMIF(กวนไส้!$C:$C,'รับ-จ่าย ประจำวัน'!$B40,กวนไส้!K:K)+SUMIF(ผลิต1!$C:$C,'รับ-จ่าย ประจำวัน'!$B40,ผลิต1!K:K)+SUMIF(ผลิต2!$C:$C,'รับ-จ่าย ประจำวัน'!$B40,ผลิต2!K:K)+SUMIF(เส้นแต่งหน้าขนมเค้ก!$C:$C,'รับ-จ่าย ประจำวัน'!$B40,เส้นแต่งหน้าขนมเค้ก!K:K)+SUMIF(แพ็ค!$C:$C,'รับ-จ่าย ประจำวัน'!$B40,แพ็ค!K:K)+SUMIF(ธุรการ!$C:$C,'รับ-จ่าย ประจำวัน'!$B40,ธุรการ!K:K)+SUMIF(เส้นแต่งหน้าขนมปัง!$C:$C,'รับ-จ่าย ประจำวัน'!$B40,เส้นแต่งหน้าขนมปัง!K:K)+SUMIF('วางแผนBC,CJ'!$C:$C,'รับ-จ่าย ประจำวัน'!$B40,'วางแผนBC,CJ'!K:K)+SUMIF(RD!$C:$C,'รับ-จ่าย ประจำวัน'!$B40,RD!K:K)+SUMIF('FG,ออนไล,คัดแยก'!$C:$C,'รับ-จ่าย ประจำวัน'!$B40,'FG,ออนไล,คัดแยก'!K:K)</f>
        <v>0</v>
      </c>
      <c r="AS40" s="16">
        <f>SUMIF(เตรียมส่วนผสม!$C:$C,'รับ-จ่าย ประจำวัน'!$B40,เตรียมส่วนผสม!L:L)+SUMIF(กวนไส้!$C:$C,'รับ-จ่าย ประจำวัน'!$B40,กวนไส้!L:L)+SUMIF(ผลิต1!$C:$C,'รับ-จ่าย ประจำวัน'!$B40,ผลิต1!L:L)+SUMIF(ผลิต2!$C:$C,'รับ-จ่าย ประจำวัน'!$B40,ผลิต2!L:L)+SUMIF(เส้นแต่งหน้าขนมเค้ก!$C:$C,'รับ-จ่าย ประจำวัน'!$B40,เส้นแต่งหน้าขนมเค้ก!L:L)+SUMIF(แพ็ค!$C:$C,'รับ-จ่าย ประจำวัน'!$B40,แพ็ค!L:L)+SUMIF(ธุรการ!$C:$C,'รับ-จ่าย ประจำวัน'!$B40,ธุรการ!L:L)+SUMIF(เส้นแต่งหน้าขนมปัง!$C:$C,'รับ-จ่าย ประจำวัน'!$B40,เส้นแต่งหน้าขนมปัง!L:L)+SUMIF('วางแผนBC,CJ'!$C:$C,'รับ-จ่าย ประจำวัน'!$B40,'วางแผนBC,CJ'!L:L)+SUMIF(RD!$C:$C,'รับ-จ่าย ประจำวัน'!$B40,RD!L:L)+SUMIF('FG,ออนไล,คัดแยก'!$C:$C,'รับ-จ่าย ประจำวัน'!$B40,'FG,ออนไล,คัดแยก'!L:L)</f>
        <v>0</v>
      </c>
      <c r="AT40" s="16">
        <f>SUMIF(เตรียมส่วนผสม!$C:$C,'รับ-จ่าย ประจำวัน'!$B40,เตรียมส่วนผสม!M:M)+SUMIF(กวนไส้!$C:$C,'รับ-จ่าย ประจำวัน'!$B40,กวนไส้!M:M)+SUMIF(ผลิต1!$C:$C,'รับ-จ่าย ประจำวัน'!$B40,ผลิต1!M:M)+SUMIF(ผลิต2!$C:$C,'รับ-จ่าย ประจำวัน'!$B40,ผลิต2!M:M)+SUMIF(เส้นแต่งหน้าขนมเค้ก!$C:$C,'รับ-จ่าย ประจำวัน'!$B40,เส้นแต่งหน้าขนมเค้ก!M:M)+SUMIF(แพ็ค!$C:$C,'รับ-จ่าย ประจำวัน'!$B40,แพ็ค!M:M)+SUMIF(ธุรการ!$C:$C,'รับ-จ่าย ประจำวัน'!$B40,ธุรการ!M:M)+SUMIF(เส้นแต่งหน้าขนมปัง!$C:$C,'รับ-จ่าย ประจำวัน'!$B40,เส้นแต่งหน้าขนมปัง!M:M)+SUMIF('วางแผนBC,CJ'!$C:$C,'รับ-จ่าย ประจำวัน'!$B40,'วางแผนBC,CJ'!M:M)+SUMIF(RD!$C:$C,'รับ-จ่าย ประจำวัน'!$B40,RD!M:M)+SUMIF('FG,ออนไล,คัดแยก'!$C:$C,'รับ-จ่าย ประจำวัน'!$B40,'FG,ออนไล,คัดแยก'!M:M)</f>
        <v>0</v>
      </c>
      <c r="AU40" s="16">
        <f>SUMIF(เตรียมส่วนผสม!$C:$C,'รับ-จ่าย ประจำวัน'!$B40,เตรียมส่วนผสม!N:N)+SUMIF(กวนไส้!$C:$C,'รับ-จ่าย ประจำวัน'!$B40,กวนไส้!N:N)+SUMIF(ผลิต1!$C:$C,'รับ-จ่าย ประจำวัน'!$B40,ผลิต1!N:N)+SUMIF(ผลิต2!$C:$C,'รับ-จ่าย ประจำวัน'!$B40,ผลิต2!N:N)+SUMIF(เส้นแต่งหน้าขนมเค้ก!$C:$C,'รับ-จ่าย ประจำวัน'!$B40,เส้นแต่งหน้าขนมเค้ก!N:N)+SUMIF(แพ็ค!$C:$C,'รับ-จ่าย ประจำวัน'!$B40,แพ็ค!N:N)+SUMIF(ธุรการ!$C:$C,'รับ-จ่าย ประจำวัน'!$B40,ธุรการ!N:N)+SUMIF(เส้นแต่งหน้าขนมปัง!$C:$C,'รับ-จ่าย ประจำวัน'!$B40,เส้นแต่งหน้าขนมปัง!N:N)+SUMIF('วางแผนBC,CJ'!$C:$C,'รับ-จ่าย ประจำวัน'!$B40,'วางแผนBC,CJ'!N:N)+SUMIF(RD!$C:$C,'รับ-จ่าย ประจำวัน'!$B40,RD!N:N)+SUMIF('FG,ออนไล,คัดแยก'!$C:$C,'รับ-จ่าย ประจำวัน'!$B40,'FG,ออนไล,คัดแยก'!N:N)</f>
        <v>0</v>
      </c>
      <c r="AV40" s="16">
        <f>SUMIF(เตรียมส่วนผสม!$C:$C,'รับ-จ่าย ประจำวัน'!$B40,เตรียมส่วนผสม!O:O)+SUMIF(กวนไส้!$C:$C,'รับ-จ่าย ประจำวัน'!$B40,กวนไส้!O:O)+SUMIF(ผลิต1!$C:$C,'รับ-จ่าย ประจำวัน'!$B40,ผลิต1!O:O)+SUMIF(ผลิต2!$C:$C,'รับ-จ่าย ประจำวัน'!$B40,ผลิต2!O:O)+SUMIF(เส้นแต่งหน้าขนมเค้ก!$C:$C,'รับ-จ่าย ประจำวัน'!$B40,เส้นแต่งหน้าขนมเค้ก!O:O)+SUMIF(แพ็ค!$C:$C,'รับ-จ่าย ประจำวัน'!$B40,แพ็ค!O:O)+SUMIF(ธุรการ!$C:$C,'รับ-จ่าย ประจำวัน'!$B40,ธุรการ!O:O)+SUMIF(เส้นแต่งหน้าขนมปัง!$C:$C,'รับ-จ่าย ประจำวัน'!$B40,เส้นแต่งหน้าขนมปัง!O:O)+SUMIF('วางแผนBC,CJ'!$C:$C,'รับ-จ่าย ประจำวัน'!$B40,'วางแผนBC,CJ'!O:O)+SUMIF(RD!$C:$C,'รับ-จ่าย ประจำวัน'!$B40,RD!O:O)+SUMIF('FG,ออนไล,คัดแยก'!$C:$C,'รับ-จ่าย ประจำวัน'!$B40,'FG,ออนไล,คัดแยก'!O:O)</f>
        <v>0</v>
      </c>
      <c r="AW40" s="16">
        <f>SUMIF(เตรียมส่วนผสม!$C:$C,'รับ-จ่าย ประจำวัน'!$B40,เตรียมส่วนผสม!P:P)+SUMIF(กวนไส้!$C:$C,'รับ-จ่าย ประจำวัน'!$B40,กวนไส้!P:P)+SUMIF(ผลิต1!$C:$C,'รับ-จ่าย ประจำวัน'!$B40,ผลิต1!P:P)+SUMIF(ผลิต2!$C:$C,'รับ-จ่าย ประจำวัน'!$B40,ผลิต2!P:P)+SUMIF(เส้นแต่งหน้าขนมเค้ก!$C:$C,'รับ-จ่าย ประจำวัน'!$B40,เส้นแต่งหน้าขนมเค้ก!P:P)+SUMIF(แพ็ค!$C:$C,'รับ-จ่าย ประจำวัน'!$B40,แพ็ค!P:P)+SUMIF(ธุรการ!$C:$C,'รับ-จ่าย ประจำวัน'!$B40,ธุรการ!P:P)+SUMIF(เส้นแต่งหน้าขนมปัง!$C:$C,'รับ-จ่าย ประจำวัน'!$B40,เส้นแต่งหน้าขนมปัง!P:P)+SUMIF('วางแผนBC,CJ'!$C:$C,'รับ-จ่าย ประจำวัน'!$B40,'วางแผนBC,CJ'!P:P)+SUMIF(RD!$C:$C,'รับ-จ่าย ประจำวัน'!$B40,RD!P:P)+SUMIF('FG,ออนไล,คัดแยก'!$C:$C,'รับ-จ่าย ประจำวัน'!$B40,'FG,ออนไล,คัดแยก'!P:P)</f>
        <v>0</v>
      </c>
      <c r="AX40" s="16">
        <f>SUMIF(เตรียมส่วนผสม!$C:$C,'รับ-จ่าย ประจำวัน'!$B40,เตรียมส่วนผสม!Q:Q)+SUMIF(กวนไส้!$C:$C,'รับ-จ่าย ประจำวัน'!$B40,กวนไส้!Q:Q)+SUMIF(ผลิต1!$C:$C,'รับ-จ่าย ประจำวัน'!$B40,ผลิต1!Q:Q)+SUMIF(ผลิต2!$C:$C,'รับ-จ่าย ประจำวัน'!$B40,ผลิต2!Q:Q)+SUMIF(เส้นแต่งหน้าขนมเค้ก!$C:$C,'รับ-จ่าย ประจำวัน'!$B40,เส้นแต่งหน้าขนมเค้ก!Q:Q)+SUMIF(แพ็ค!$C:$C,'รับ-จ่าย ประจำวัน'!$B40,แพ็ค!Q:Q)+SUMIF(ธุรการ!$C:$C,'รับ-จ่าย ประจำวัน'!$B40,ธุรการ!Q:Q)+SUMIF(เส้นแต่งหน้าขนมปัง!$C:$C,'รับ-จ่าย ประจำวัน'!$B40,เส้นแต่งหน้าขนมปัง!Q:Q)+SUMIF('วางแผนBC,CJ'!$C:$C,'รับ-จ่าย ประจำวัน'!$B40,'วางแผนBC,CJ'!Q:Q)+SUMIF(RD!$C:$C,'รับ-จ่าย ประจำวัน'!$B40,RD!Q:Q)+SUMIF('FG,ออนไล,คัดแยก'!$C:$C,'รับ-จ่าย ประจำวัน'!$B40,'FG,ออนไล,คัดแยก'!Q:Q)</f>
        <v>0</v>
      </c>
      <c r="AY40" s="16">
        <f>SUMIF(เตรียมส่วนผสม!$C:$C,'รับ-จ่าย ประจำวัน'!$B40,เตรียมส่วนผสม!R:R)+SUMIF(กวนไส้!$C:$C,'รับ-จ่าย ประจำวัน'!$B40,กวนไส้!R:R)+SUMIF(ผลิต1!$C:$C,'รับ-จ่าย ประจำวัน'!$B40,ผลิต1!R:R)+SUMIF(ผลิต2!$C:$C,'รับ-จ่าย ประจำวัน'!$B40,ผลิต2!R:R)+SUMIF(เส้นแต่งหน้าขนมเค้ก!$C:$C,'รับ-จ่าย ประจำวัน'!$B40,เส้นแต่งหน้าขนมเค้ก!R:R)+SUMIF(แพ็ค!$C:$C,'รับ-จ่าย ประจำวัน'!$B40,แพ็ค!R:R)+SUMIF(ธุรการ!$C:$C,'รับ-จ่าย ประจำวัน'!$B40,ธุรการ!R:R)+SUMIF(เส้นแต่งหน้าขนมปัง!$C:$C,'รับ-จ่าย ประจำวัน'!$B40,เส้นแต่งหน้าขนมปัง!R:R)+SUMIF('วางแผนBC,CJ'!$C:$C,'รับ-จ่าย ประจำวัน'!$B40,'วางแผนBC,CJ'!R:R)+SUMIF(RD!$C:$C,'รับ-จ่าย ประจำวัน'!$B40,RD!R:R)+SUMIF('FG,ออนไล,คัดแยก'!$C:$C,'รับ-จ่าย ประจำวัน'!$B40,'FG,ออนไล,คัดแยก'!R:R)</f>
        <v>0</v>
      </c>
      <c r="AZ40" s="16">
        <f>SUMIF(เตรียมส่วนผสม!$C:$C,'รับ-จ่าย ประจำวัน'!$B40,เตรียมส่วนผสม!S:S)+SUMIF(กวนไส้!$C:$C,'รับ-จ่าย ประจำวัน'!$B40,กวนไส้!S:S)+SUMIF(ผลิต1!$C:$C,'รับ-จ่าย ประจำวัน'!$B40,ผลิต1!S:S)+SUMIF(ผลิต2!$C:$C,'รับ-จ่าย ประจำวัน'!$B40,ผลิต2!S:S)+SUMIF(เส้นแต่งหน้าขนมเค้ก!$C:$C,'รับ-จ่าย ประจำวัน'!$B40,เส้นแต่งหน้าขนมเค้ก!S:S)+SUMIF(แพ็ค!$C:$C,'รับ-จ่าย ประจำวัน'!$B40,แพ็ค!S:S)+SUMIF(ธุรการ!$C:$C,'รับ-จ่าย ประจำวัน'!$B40,ธุรการ!S:S)+SUMIF(เส้นแต่งหน้าขนมปัง!$C:$C,'รับ-จ่าย ประจำวัน'!$B40,เส้นแต่งหน้าขนมปัง!S:S)+SUMIF('วางแผนBC,CJ'!$C:$C,'รับ-จ่าย ประจำวัน'!$B40,'วางแผนBC,CJ'!S:S)+SUMIF(RD!$C:$C,'รับ-จ่าย ประจำวัน'!$B40,RD!S:S)+SUMIF('FG,ออนไล,คัดแยก'!$C:$C,'รับ-จ่าย ประจำวัน'!$B40,'FG,ออนไล,คัดแยก'!S:S)</f>
        <v>0</v>
      </c>
      <c r="BA40" s="16">
        <f>SUMIF(เตรียมส่วนผสม!$C:$C,'รับ-จ่าย ประจำวัน'!$B40,เตรียมส่วนผสม!T:T)+SUMIF(กวนไส้!$C:$C,'รับ-จ่าย ประจำวัน'!$B40,กวนไส้!T:T)+SUMIF(ผลิต1!$C:$C,'รับ-จ่าย ประจำวัน'!$B40,ผลิต1!T:T)+SUMIF(ผลิต2!$C:$C,'รับ-จ่าย ประจำวัน'!$B40,ผลิต2!T:T)+SUMIF(เส้นแต่งหน้าขนมเค้ก!$C:$C,'รับ-จ่าย ประจำวัน'!$B40,เส้นแต่งหน้าขนมเค้ก!T:T)+SUMIF(แพ็ค!$C:$C,'รับ-จ่าย ประจำวัน'!$B40,แพ็ค!T:T)+SUMIF(ธุรการ!$C:$C,'รับ-จ่าย ประจำวัน'!$B40,ธุรการ!T:T)+SUMIF(เส้นแต่งหน้าขนมปัง!$C:$C,'รับ-จ่าย ประจำวัน'!$B40,เส้นแต่งหน้าขนมปัง!T:T)+SUMIF('วางแผนBC,CJ'!$C:$C,'รับ-จ่าย ประจำวัน'!$B40,'วางแผนBC,CJ'!T:T)+SUMIF(RD!$C:$C,'รับ-จ่าย ประจำวัน'!$B40,RD!T:T)+SUMIF('FG,ออนไล,คัดแยก'!$C:$C,'รับ-จ่าย ประจำวัน'!$B40,'FG,ออนไล,คัดแยก'!T:T)</f>
        <v>0</v>
      </c>
      <c r="BB40" s="16">
        <f>SUMIF(เตรียมส่วนผสม!$C:$C,'รับ-จ่าย ประจำวัน'!$B40,เตรียมส่วนผสม!U:U)+SUMIF(กวนไส้!$C:$C,'รับ-จ่าย ประจำวัน'!$B40,กวนไส้!U:U)+SUMIF(ผลิต1!$C:$C,'รับ-จ่าย ประจำวัน'!$B40,ผลิต1!U:U)+SUMIF(ผลิต2!$C:$C,'รับ-จ่าย ประจำวัน'!$B40,ผลิต2!U:U)+SUMIF(เส้นแต่งหน้าขนมเค้ก!$C:$C,'รับ-จ่าย ประจำวัน'!$B40,เส้นแต่งหน้าขนมเค้ก!U:U)+SUMIF(แพ็ค!$C:$C,'รับ-จ่าย ประจำวัน'!$B40,แพ็ค!U:U)+SUMIF(ธุรการ!$C:$C,'รับ-จ่าย ประจำวัน'!$B40,ธุรการ!U:U)+SUMIF(เส้นแต่งหน้าขนมปัง!$C:$C,'รับ-จ่าย ประจำวัน'!$B40,เส้นแต่งหน้าขนมปัง!U:U)+SUMIF('วางแผนBC,CJ'!$C:$C,'รับ-จ่าย ประจำวัน'!$B40,'วางแผนBC,CJ'!U:U)+SUMIF(RD!$C:$C,'รับ-จ่าย ประจำวัน'!$B40,RD!U:U)+SUMIF('FG,ออนไล,คัดแยก'!$C:$C,'รับ-จ่าย ประจำวัน'!$B40,'FG,ออนไล,คัดแยก'!U:U)</f>
        <v>0</v>
      </c>
      <c r="BC40" s="16">
        <f>SUMIF(เตรียมส่วนผสม!$C:$C,'รับ-จ่าย ประจำวัน'!$B40,เตรียมส่วนผสม!V:V)+SUMIF(กวนไส้!$C:$C,'รับ-จ่าย ประจำวัน'!$B40,กวนไส้!V:V)+SUMIF(ผลิต1!$C:$C,'รับ-จ่าย ประจำวัน'!$B40,ผลิต1!V:V)+SUMIF(ผลิต2!$C:$C,'รับ-จ่าย ประจำวัน'!$B40,ผลิต2!V:V)+SUMIF(เส้นแต่งหน้าขนมเค้ก!$C:$C,'รับ-จ่าย ประจำวัน'!$B40,เส้นแต่งหน้าขนมเค้ก!V:V)+SUMIF(แพ็ค!$C:$C,'รับ-จ่าย ประจำวัน'!$B40,แพ็ค!V:V)+SUMIF(ธุรการ!$C:$C,'รับ-จ่าย ประจำวัน'!$B40,ธุรการ!V:V)+SUMIF(เส้นแต่งหน้าขนมปัง!$C:$C,'รับ-จ่าย ประจำวัน'!$B40,เส้นแต่งหน้าขนมปัง!V:V)+SUMIF('วางแผนBC,CJ'!$C:$C,'รับ-จ่าย ประจำวัน'!$B40,'วางแผนBC,CJ'!V:V)+SUMIF(RD!$C:$C,'รับ-จ่าย ประจำวัน'!$B40,RD!V:V)+SUMIF('FG,ออนไล,คัดแยก'!$C:$C,'รับ-จ่าย ประจำวัน'!$B40,'FG,ออนไล,คัดแยก'!V:V)</f>
        <v>0</v>
      </c>
      <c r="BD40" s="16">
        <f>SUMIF(เตรียมส่วนผสม!$C:$C,'รับ-จ่าย ประจำวัน'!$B40,เตรียมส่วนผสม!W:W)+SUMIF(กวนไส้!$C:$C,'รับ-จ่าย ประจำวัน'!$B40,กวนไส้!W:W)+SUMIF(ผลิต1!$C:$C,'รับ-จ่าย ประจำวัน'!$B40,ผลิต1!W:W)+SUMIF(ผลิต2!$C:$C,'รับ-จ่าย ประจำวัน'!$B40,ผลิต2!W:W)+SUMIF(เส้นแต่งหน้าขนมเค้ก!$C:$C,'รับ-จ่าย ประจำวัน'!$B40,เส้นแต่งหน้าขนมเค้ก!W:W)+SUMIF(แพ็ค!$C:$C,'รับ-จ่าย ประจำวัน'!$B40,แพ็ค!W:W)+SUMIF(ธุรการ!$C:$C,'รับ-จ่าย ประจำวัน'!$B40,ธุรการ!W:W)+SUMIF(เส้นแต่งหน้าขนมปัง!$C:$C,'รับ-จ่าย ประจำวัน'!$B40,เส้นแต่งหน้าขนมปัง!W:W)+SUMIF('วางแผนBC,CJ'!$C:$C,'รับ-จ่าย ประจำวัน'!$B40,'วางแผนBC,CJ'!W:W)+SUMIF(RD!$C:$C,'รับ-จ่าย ประจำวัน'!$B40,RD!W:W)+SUMIF('FG,ออนไล,คัดแยก'!$C:$C,'รับ-จ่าย ประจำวัน'!$B40,'FG,ออนไล,คัดแยก'!W:W)</f>
        <v>0</v>
      </c>
      <c r="BE40" s="16">
        <f>SUMIF(เตรียมส่วนผสม!$C:$C,'รับ-จ่าย ประจำวัน'!$B40,เตรียมส่วนผสม!X:X)+SUMIF(กวนไส้!$C:$C,'รับ-จ่าย ประจำวัน'!$B40,กวนไส้!X:X)+SUMIF(ผลิต1!$C:$C,'รับ-จ่าย ประจำวัน'!$B40,ผลิต1!X:X)+SUMIF(ผลิต2!$C:$C,'รับ-จ่าย ประจำวัน'!$B40,ผลิต2!X:X)+SUMIF(เส้นแต่งหน้าขนมเค้ก!$C:$C,'รับ-จ่าย ประจำวัน'!$B40,เส้นแต่งหน้าขนมเค้ก!X:X)+SUMIF(แพ็ค!$C:$C,'รับ-จ่าย ประจำวัน'!$B40,แพ็ค!X:X)+SUMIF(ธุรการ!$C:$C,'รับ-จ่าย ประจำวัน'!$B40,ธุรการ!X:X)+SUMIF(เส้นแต่งหน้าขนมปัง!$C:$C,'รับ-จ่าย ประจำวัน'!$B40,เส้นแต่งหน้าขนมปัง!X:X)+SUMIF('วางแผนBC,CJ'!$C:$C,'รับ-จ่าย ประจำวัน'!$B40,'วางแผนBC,CJ'!X:X)+SUMIF(RD!$C:$C,'รับ-จ่าย ประจำวัน'!$B40,RD!X:X)+SUMIF('FG,ออนไล,คัดแยก'!$C:$C,'รับ-จ่าย ประจำวัน'!$B40,'FG,ออนไล,คัดแยก'!X:X)</f>
        <v>0</v>
      </c>
      <c r="BF40" s="16">
        <f>SUMIF(เตรียมส่วนผสม!$C:$C,'รับ-จ่าย ประจำวัน'!$B40,เตรียมส่วนผสม!Y:Y)+SUMIF(กวนไส้!$C:$C,'รับ-จ่าย ประจำวัน'!$B40,กวนไส้!Y:Y)+SUMIF(ผลิต1!$C:$C,'รับ-จ่าย ประจำวัน'!$B40,ผลิต1!Y:Y)+SUMIF(ผลิต2!$C:$C,'รับ-จ่าย ประจำวัน'!$B40,ผลิต2!Y:Y)+SUMIF(เส้นแต่งหน้าขนมเค้ก!$C:$C,'รับ-จ่าย ประจำวัน'!$B40,เส้นแต่งหน้าขนมเค้ก!Y:Y)+SUMIF(แพ็ค!$C:$C,'รับ-จ่าย ประจำวัน'!$B40,แพ็ค!Y:Y)+SUMIF(ธุรการ!$C:$C,'รับ-จ่าย ประจำวัน'!$B40,ธุรการ!Y:Y)+SUMIF(เส้นแต่งหน้าขนมปัง!$C:$C,'รับ-จ่าย ประจำวัน'!$B40,เส้นแต่งหน้าขนมปัง!Y:Y)+SUMIF('วางแผนBC,CJ'!$C:$C,'รับ-จ่าย ประจำวัน'!$B40,'วางแผนBC,CJ'!Y:Y)+SUMIF(RD!$C:$C,'รับ-จ่าย ประจำวัน'!$B40,RD!Y:Y)+SUMIF('FG,ออนไล,คัดแยก'!$C:$C,'รับ-จ่าย ประจำวัน'!$B40,'FG,ออนไล,คัดแยก'!Y:Y)</f>
        <v>0</v>
      </c>
      <c r="BG40" s="16">
        <f>SUMIF(เตรียมส่วนผสม!$C:$C,'รับ-จ่าย ประจำวัน'!$B40,เตรียมส่วนผสม!Z:Z)+SUMIF(กวนไส้!$C:$C,'รับ-จ่าย ประจำวัน'!$B40,กวนไส้!Z:Z)+SUMIF(ผลิต1!$C:$C,'รับ-จ่าย ประจำวัน'!$B40,ผลิต1!Z:Z)+SUMIF(ผลิต2!$C:$C,'รับ-จ่าย ประจำวัน'!$B40,ผลิต2!Z:Z)+SUMIF(เส้นแต่งหน้าขนมเค้ก!$C:$C,'รับ-จ่าย ประจำวัน'!$B40,เส้นแต่งหน้าขนมเค้ก!Z:Z)+SUMIF(แพ็ค!$C:$C,'รับ-จ่าย ประจำวัน'!$B40,แพ็ค!Z:Z)+SUMIF(ธุรการ!$C:$C,'รับ-จ่าย ประจำวัน'!$B40,ธุรการ!Z:Z)+SUMIF(เส้นแต่งหน้าขนมปัง!$C:$C,'รับ-จ่าย ประจำวัน'!$B40,เส้นแต่งหน้าขนมปัง!Z:Z)+SUMIF('วางแผนBC,CJ'!$C:$C,'รับ-จ่าย ประจำวัน'!$B40,'วางแผนBC,CJ'!Z:Z)+SUMIF(RD!$C:$C,'รับ-จ่าย ประจำวัน'!$B40,RD!Z:Z)+SUMIF('FG,ออนไล,คัดแยก'!$C:$C,'รับ-จ่าย ประจำวัน'!$B40,'FG,ออนไล,คัดแยก'!Z:Z)</f>
        <v>0</v>
      </c>
      <c r="BH40" s="16">
        <f>SUMIF(เตรียมส่วนผสม!$C:$C,'รับ-จ่าย ประจำวัน'!$B40,เตรียมส่วนผสม!AA:AA)+SUMIF(กวนไส้!$C:$C,'รับ-จ่าย ประจำวัน'!$B40,กวนไส้!AA:AA)+SUMIF(ผลิต1!$C:$C,'รับ-จ่าย ประจำวัน'!$B40,ผลิต1!AA:AA)+SUMIF(ผลิต2!$C:$C,'รับ-จ่าย ประจำวัน'!$B40,ผลิต2!AA:AA)+SUMIF(เส้นแต่งหน้าขนมเค้ก!$C:$C,'รับ-จ่าย ประจำวัน'!$B40,เส้นแต่งหน้าขนมเค้ก!AA:AA)+SUMIF(แพ็ค!$C:$C,'รับ-จ่าย ประจำวัน'!$B40,แพ็ค!AA:AA)+SUMIF(ธุรการ!$C:$C,'รับ-จ่าย ประจำวัน'!$B40,ธุรการ!AA:AA)+SUMIF(เส้นแต่งหน้าขนมปัง!$C:$C,'รับ-จ่าย ประจำวัน'!$B40,เส้นแต่งหน้าขนมปัง!AA:AA)+SUMIF('วางแผนBC,CJ'!$C:$C,'รับ-จ่าย ประจำวัน'!$B40,'วางแผนBC,CJ'!AA:AA)+SUMIF(RD!$C:$C,'รับ-จ่าย ประจำวัน'!$B40,RD!AA:AA)+SUMIF('FG,ออนไล,คัดแยก'!$C:$C,'รับ-จ่าย ประจำวัน'!$B40,'FG,ออนไล,คัดแยก'!AA:AA)</f>
        <v>0</v>
      </c>
      <c r="BI40" s="16">
        <f>SUMIF(เตรียมส่วนผสม!$C:$C,'รับ-จ่าย ประจำวัน'!$B40,เตรียมส่วนผสม!AB:AB)+SUMIF(กวนไส้!$C:$C,'รับ-จ่าย ประจำวัน'!$B40,กวนไส้!AB:AB)+SUMIF(ผลิต1!$C:$C,'รับ-จ่าย ประจำวัน'!$B40,ผลิต1!AB:AB)+SUMIF(ผลิต2!$C:$C,'รับ-จ่าย ประจำวัน'!$B40,ผลิต2!AB:AB)+SUMIF(เส้นแต่งหน้าขนมเค้ก!$C:$C,'รับ-จ่าย ประจำวัน'!$B40,เส้นแต่งหน้าขนมเค้ก!AB:AB)+SUMIF(แพ็ค!$C:$C,'รับ-จ่าย ประจำวัน'!$B40,แพ็ค!AB:AB)+SUMIF(ธุรการ!$C:$C,'รับ-จ่าย ประจำวัน'!$B40,ธุรการ!AB:AB)+SUMIF(เส้นแต่งหน้าขนมปัง!$C:$C,'รับ-จ่าย ประจำวัน'!$B40,เส้นแต่งหน้าขนมปัง!AB:AB)+SUMIF('วางแผนBC,CJ'!$C:$C,'รับ-จ่าย ประจำวัน'!$B40,'วางแผนBC,CJ'!AB:AB)+SUMIF(RD!$C:$C,'รับ-จ่าย ประจำวัน'!$B40,RD!AB:AB)+SUMIF('FG,ออนไล,คัดแยก'!$C:$C,'รับ-จ่าย ประจำวัน'!$B40,'FG,ออนไล,คัดแยก'!AB:AB)</f>
        <v>0</v>
      </c>
      <c r="BJ40" s="16">
        <f>SUMIF(เตรียมส่วนผสม!$C:$C,'รับ-จ่าย ประจำวัน'!$B40,เตรียมส่วนผสม!AC:AC)+SUMIF(กวนไส้!$C:$C,'รับ-จ่าย ประจำวัน'!$B40,กวนไส้!AC:AC)+SUMIF(ผลิต1!$C:$C,'รับ-จ่าย ประจำวัน'!$B40,ผลิต1!AC:AC)+SUMIF(ผลิต2!$C:$C,'รับ-จ่าย ประจำวัน'!$B40,ผลิต2!AC:AC)+SUMIF(เส้นแต่งหน้าขนมเค้ก!$C:$C,'รับ-จ่าย ประจำวัน'!$B40,เส้นแต่งหน้าขนมเค้ก!AC:AC)+SUMIF(แพ็ค!$C:$C,'รับ-จ่าย ประจำวัน'!$B40,แพ็ค!AC:AC)+SUMIF(ธุรการ!$C:$C,'รับ-จ่าย ประจำวัน'!$B40,ธุรการ!AC:AC)+SUMIF(เส้นแต่งหน้าขนมปัง!$C:$C,'รับ-จ่าย ประจำวัน'!$B40,เส้นแต่งหน้าขนมปัง!AC:AC)+SUMIF('วางแผนBC,CJ'!$C:$C,'รับ-จ่าย ประจำวัน'!$B40,'วางแผนBC,CJ'!AC:AC)+SUMIF(RD!$C:$C,'รับ-จ่าย ประจำวัน'!$B40,RD!AC:AC)+SUMIF('FG,ออนไล,คัดแยก'!$C:$C,'รับ-จ่าย ประจำวัน'!$B40,'FG,ออนไล,คัดแยก'!AC:AC)</f>
        <v>0</v>
      </c>
      <c r="BK40" s="16">
        <f>SUMIF(เตรียมส่วนผสม!$C:$C,'รับ-จ่าย ประจำวัน'!$B40,เตรียมส่วนผสม!AD:AD)+SUMIF(กวนไส้!$C:$C,'รับ-จ่าย ประจำวัน'!$B40,กวนไส้!AD:AD)+SUMIF(ผลิต1!$C:$C,'รับ-จ่าย ประจำวัน'!$B40,ผลิต1!AD:AD)+SUMIF(ผลิต2!$C:$C,'รับ-จ่าย ประจำวัน'!$B40,ผลิต2!AD:AD)+SUMIF(เส้นแต่งหน้าขนมเค้ก!$C:$C,'รับ-จ่าย ประจำวัน'!$B40,เส้นแต่งหน้าขนมเค้ก!AD:AD)+SUMIF(แพ็ค!$C:$C,'รับ-จ่าย ประจำวัน'!$B40,แพ็ค!AD:AD)+SUMIF(ธุรการ!$C:$C,'รับ-จ่าย ประจำวัน'!$B40,ธุรการ!AD:AD)+SUMIF(เส้นแต่งหน้าขนมปัง!$C:$C,'รับ-จ่าย ประจำวัน'!$B40,เส้นแต่งหน้าขนมปัง!AD:AD)+SUMIF('วางแผนBC,CJ'!$C:$C,'รับ-จ่าย ประจำวัน'!$B40,'วางแผนBC,CJ'!AD:AD)+SUMIF(RD!$C:$C,'รับ-จ่าย ประจำวัน'!$B40,RD!AD:AD)+SUMIF('FG,ออนไล,คัดแยก'!$C:$C,'รับ-จ่าย ประจำวัน'!$B40,'FG,ออนไล,คัดแยก'!AD:AD)</f>
        <v>0</v>
      </c>
      <c r="BL40" s="16">
        <f>SUMIF(เตรียมส่วนผสม!$C:$C,'รับ-จ่าย ประจำวัน'!$B40,เตรียมส่วนผสม!AE:AE)+SUMIF(กวนไส้!$C:$C,'รับ-จ่าย ประจำวัน'!$B40,กวนไส้!AE:AE)+SUMIF(ผลิต1!$C:$C,'รับ-จ่าย ประจำวัน'!$B40,ผลิต1!AE:AE)+SUMIF(ผลิต2!$C:$C,'รับ-จ่าย ประจำวัน'!$B40,ผลิต2!AE:AE)+SUMIF(เส้นแต่งหน้าขนมเค้ก!$C:$C,'รับ-จ่าย ประจำวัน'!$B40,เส้นแต่งหน้าขนมเค้ก!AE:AE)+SUMIF(แพ็ค!$C:$C,'รับ-จ่าย ประจำวัน'!$B40,แพ็ค!AE:AE)+SUMIF(ธุรการ!$C:$C,'รับ-จ่าย ประจำวัน'!$B40,ธุรการ!AE:AE)+SUMIF(เส้นแต่งหน้าขนมปัง!$C:$C,'รับ-จ่าย ประจำวัน'!$B40,เส้นแต่งหน้าขนมปัง!AE:AE)+SUMIF('วางแผนBC,CJ'!$C:$C,'รับ-จ่าย ประจำวัน'!$B40,'วางแผนBC,CJ'!AE:AE)+SUMIF(RD!$C:$C,'รับ-จ่าย ประจำวัน'!$B40,RD!AE:AE)+SUMIF('FG,ออนไล,คัดแยก'!$C:$C,'รับ-จ่าย ประจำวัน'!$B40,'FG,ออนไล,คัดแยก'!AE:AE)</f>
        <v>0</v>
      </c>
      <c r="BM40" s="16">
        <f>SUMIF(เตรียมส่วนผสม!$C:$C,'รับ-จ่าย ประจำวัน'!$B40,เตรียมส่วนผสม!AF:AF)+SUMIF(กวนไส้!$C:$C,'รับ-จ่าย ประจำวัน'!$B40,กวนไส้!AF:AF)+SUMIF(ผลิต1!$C:$C,'รับ-จ่าย ประจำวัน'!$B40,ผลิต1!AF:AF)+SUMIF(ผลิต2!$C:$C,'รับ-จ่าย ประจำวัน'!$B40,ผลิต2!AF:AF)+SUMIF(เส้นแต่งหน้าขนมเค้ก!$C:$C,'รับ-จ่าย ประจำวัน'!$B40,เส้นแต่งหน้าขนมเค้ก!AF:AF)+SUMIF(แพ็ค!$C:$C,'รับ-จ่าย ประจำวัน'!$B40,แพ็ค!AF:AF)+SUMIF(ธุรการ!$C:$C,'รับ-จ่าย ประจำวัน'!$B40,ธุรการ!AF:AF)+SUMIF(เส้นแต่งหน้าขนมปัง!$C:$C,'รับ-จ่าย ประจำวัน'!$B40,เส้นแต่งหน้าขนมปัง!AF:AF)+SUMIF('วางแผนBC,CJ'!$C:$C,'รับ-จ่าย ประจำวัน'!$B40,'วางแผนBC,CJ'!AF:AF)+SUMIF(RD!$C:$C,'รับ-จ่าย ประจำวัน'!$B40,RD!AF:AF)+SUMIF('FG,ออนไล,คัดแยก'!$C:$C,'รับ-จ่าย ประจำวัน'!$B40,'FG,ออนไล,คัดแยก'!AF:AF)</f>
        <v>0</v>
      </c>
      <c r="BN40" s="16">
        <f>SUMIF(เตรียมส่วนผสม!$C:$C,'รับ-จ่าย ประจำวัน'!$B40,เตรียมส่วนผสม!AG:AG)+SUMIF(กวนไส้!$C:$C,'รับ-จ่าย ประจำวัน'!$B40,กวนไส้!AG:AG)+SUMIF(ผลิต1!$C:$C,'รับ-จ่าย ประจำวัน'!$B40,ผลิต1!AG:AG)+SUMIF(ผลิต2!$C:$C,'รับ-จ่าย ประจำวัน'!$B40,ผลิต2!AG:AG)+SUMIF(เส้นแต่งหน้าขนมเค้ก!$C:$C,'รับ-จ่าย ประจำวัน'!$B40,เส้นแต่งหน้าขนมเค้ก!AG:AG)+SUMIF(แพ็ค!$C:$C,'รับ-จ่าย ประจำวัน'!$B40,แพ็ค!AG:AG)+SUMIF(ธุรการ!$C:$C,'รับ-จ่าย ประจำวัน'!$B40,ธุรการ!AG:AG)+SUMIF(เส้นแต่งหน้าขนมปัง!$C:$C,'รับ-จ่าย ประจำวัน'!$B40,เส้นแต่งหน้าขนมปัง!AG:AG)+SUMIF('วางแผนBC,CJ'!$C:$C,'รับ-จ่าย ประจำวัน'!$B40,'วางแผนBC,CJ'!AG:AG)+SUMIF(RD!$C:$C,'รับ-จ่าย ประจำวัน'!$B40,RD!AG:AG)+SUMIF('FG,ออนไล,คัดแยก'!$C:$C,'รับ-จ่าย ประจำวัน'!$B40,'FG,ออนไล,คัดแยก'!AG:AG)</f>
        <v>0</v>
      </c>
      <c r="BO40" s="16">
        <f>SUMIF(เตรียมส่วนผสม!$C:$C,'รับ-จ่าย ประจำวัน'!$B40,เตรียมส่วนผสม!AH:AH)+SUMIF(กวนไส้!$C:$C,'รับ-จ่าย ประจำวัน'!$B40,กวนไส้!AH:AH)+SUMIF(ผลิต1!$C:$C,'รับ-จ่าย ประจำวัน'!$B40,ผลิต1!AH:AH)+SUMIF(ผลิต2!$C:$C,'รับ-จ่าย ประจำวัน'!$B40,ผลิต2!AH:AH)+SUMIF(เส้นแต่งหน้าขนมเค้ก!$C:$C,'รับ-จ่าย ประจำวัน'!$B40,เส้นแต่งหน้าขนมเค้ก!AH:AH)+SUMIF(แพ็ค!$C:$C,'รับ-จ่าย ประจำวัน'!$B40,แพ็ค!AH:AH)+SUMIF(ธุรการ!$C:$C,'รับ-จ่าย ประจำวัน'!$B40,ธุรการ!AH:AH)+SUMIF(เส้นแต่งหน้าขนมปัง!$C:$C,'รับ-จ่าย ประจำวัน'!$B40,เส้นแต่งหน้าขนมปัง!AH:AH)+SUMIF('วางแผนBC,CJ'!$C:$C,'รับ-จ่าย ประจำวัน'!$B40,'วางแผนBC,CJ'!AH:AH)+SUMIF(RD!$C:$C,'รับ-จ่าย ประจำวัน'!$B40,RD!AH:AH)+SUMIF('FG,ออนไล,คัดแยก'!$C:$C,'รับ-จ่าย ประจำวัน'!$B40,'FG,ออนไล,คัดแยก'!AH:AH)</f>
        <v>0</v>
      </c>
      <c r="BP40" s="16">
        <f>SUMIF(เตรียมส่วนผสม!$C:$C,'รับ-จ่าย ประจำวัน'!$B40,เตรียมส่วนผสม!AI:AI)+SUMIF(กวนไส้!$C:$C,'รับ-จ่าย ประจำวัน'!$B40,กวนไส้!AI:AI)+SUMIF(ผลิต1!$C:$C,'รับ-จ่าย ประจำวัน'!$B40,ผลิต1!AI:AI)+SUMIF(ผลิต2!$C:$C,'รับ-จ่าย ประจำวัน'!$B40,ผลิต2!AI:AI)+SUMIF(เส้นแต่งหน้าขนมเค้ก!$C:$C,'รับ-จ่าย ประจำวัน'!$B40,เส้นแต่งหน้าขนมเค้ก!AI:AI)+SUMIF(แพ็ค!$C:$C,'รับ-จ่าย ประจำวัน'!$B40,แพ็ค!AI:AI)+SUMIF(ธุรการ!$C:$C,'รับ-จ่าย ประจำวัน'!$B40,ธุรการ!AI:AI)+SUMIF(เส้นแต่งหน้าขนมปัง!$C:$C,'รับ-จ่าย ประจำวัน'!$B40,เส้นแต่งหน้าขนมปัง!AI:AI)+SUMIF('วางแผนBC,CJ'!$C:$C,'รับ-จ่าย ประจำวัน'!$B40,'วางแผนBC,CJ'!AI:AI)+SUMIF(RD!$C:$C,'รับ-จ่าย ประจำวัน'!$B40,RD!AI:AI)+SUMIF('FG,ออนไล,คัดแยก'!$C:$C,'รับ-จ่าย ประจำวัน'!$B40,'FG,ออนไล,คัดแยก'!AI:AI)</f>
        <v>0</v>
      </c>
      <c r="BQ40" s="16">
        <f>SUMIF(เตรียมส่วนผสม!$C:$C,'รับ-จ่าย ประจำวัน'!$B40,เตรียมส่วนผสม!AJ:AJ)+SUMIF(กวนไส้!$C:$C,'รับ-จ่าย ประจำวัน'!$B40,กวนไส้!AJ:AJ)+SUMIF(ผลิต1!$C:$C,'รับ-จ่าย ประจำวัน'!$B40,ผลิต1!AJ:AJ)+SUMIF(ผลิต2!$C:$C,'รับ-จ่าย ประจำวัน'!$B40,ผลิต2!AJ:AJ)+SUMIF(เส้นแต่งหน้าขนมเค้ก!$C:$C,'รับ-จ่าย ประจำวัน'!$B40,เส้นแต่งหน้าขนมเค้ก!AJ:AJ)+SUMIF(แพ็ค!$C:$C,'รับ-จ่าย ประจำวัน'!$B40,แพ็ค!AJ:AJ)+SUMIF(ธุรการ!$C:$C,'รับ-จ่าย ประจำวัน'!$B40,ธุรการ!AJ:AJ)+SUMIF(เส้นแต่งหน้าขนมปัง!$C:$C,'รับ-จ่าย ประจำวัน'!$B40,เส้นแต่งหน้าขนมปัง!AJ:AJ)+SUMIF('วางแผนBC,CJ'!$C:$C,'รับ-จ่าย ประจำวัน'!$B40,'วางแผนBC,CJ'!AJ:AJ)+SUMIF(RD!$C:$C,'รับ-จ่าย ประจำวัน'!$B40,RD!AJ:AJ)+SUMIF('FG,ออนไล,คัดแยก'!$C:$C,'รับ-จ่าย ประจำวัน'!$B40,'FG,ออนไล,คัดแยก'!AJ:AJ)</f>
        <v>0</v>
      </c>
      <c r="BR40" s="16">
        <f>SUMIF(เตรียมส่วนผสม!$C:$C,'รับ-จ่าย ประจำวัน'!$B40,เตรียมส่วนผสม!AK:AK)+SUMIF(กวนไส้!$C:$C,'รับ-จ่าย ประจำวัน'!$B40,กวนไส้!AK:AK)+SUMIF(ผลิต1!$C:$C,'รับ-จ่าย ประจำวัน'!$B40,ผลิต1!AK:AK)+SUMIF(ผลิต2!$C:$C,'รับ-จ่าย ประจำวัน'!$B40,ผลิต2!AK:AK)+SUMIF(เส้นแต่งหน้าขนมเค้ก!$C:$C,'รับ-จ่าย ประจำวัน'!$B40,เส้นแต่งหน้าขนมเค้ก!AK:AK)+SUMIF(แพ็ค!$C:$C,'รับ-จ่าย ประจำวัน'!$B40,แพ็ค!AK:AK)+SUMIF(ธุรการ!$C:$C,'รับ-จ่าย ประจำวัน'!$B40,ธุรการ!AK:AK)+SUMIF(เส้นแต่งหน้าขนมปัง!$C:$C,'รับ-จ่าย ประจำวัน'!$B40,เส้นแต่งหน้าขนมปัง!AK:AK)+SUMIF('วางแผนBC,CJ'!$C:$C,'รับ-จ่าย ประจำวัน'!$B40,'วางแผนBC,CJ'!AK:AK)+SUMIF(RD!$C:$C,'รับ-จ่าย ประจำวัน'!$B40,RD!AK:AK)+SUMIF('FG,ออนไล,คัดแยก'!$C:$C,'รับ-จ่าย ประจำวัน'!$B40,'FG,ออนไล,คัดแยก'!AK:AK)</f>
        <v>0</v>
      </c>
      <c r="BS40" s="16">
        <f>SUMIF(เตรียมส่วนผสม!$C:$C,'รับ-จ่าย ประจำวัน'!$B40,เตรียมส่วนผสม!AL:AL)+SUMIF(กวนไส้!$C:$C,'รับ-จ่าย ประจำวัน'!$B40,กวนไส้!AL:AL)+SUMIF(ผลิต1!$C:$C,'รับ-จ่าย ประจำวัน'!$B40,ผลิต1!AL:AL)+SUMIF(ผลิต2!$C:$C,'รับ-จ่าย ประจำวัน'!$B40,ผลิต2!AL:AL)+SUMIF(เส้นแต่งหน้าขนมเค้ก!$C:$C,'รับ-จ่าย ประจำวัน'!$B40,เส้นแต่งหน้าขนมเค้ก!AL:AL)+SUMIF(แพ็ค!$C:$C,'รับ-จ่าย ประจำวัน'!$B40,แพ็ค!AL:AL)+SUMIF(ธุรการ!$C:$C,'รับ-จ่าย ประจำวัน'!$B40,ธุรการ!AL:AL)+SUMIF(เส้นแต่งหน้าขนมปัง!$C:$C,'รับ-จ่าย ประจำวัน'!$B40,เส้นแต่งหน้าขนมปัง!AL:AL)+SUMIF('วางแผนBC,CJ'!$C:$C,'รับ-จ่าย ประจำวัน'!$B40,'วางแผนBC,CJ'!AL:AL)+SUMIF(RD!$C:$C,'รับ-จ่าย ประจำวัน'!$B40,RD!AL:AL)+SUMIF('FG,ออนไล,คัดแยก'!$C:$C,'รับ-จ่าย ประจำวัน'!$B40,'FG,ออนไล,คัดแยก'!AL:AL)</f>
        <v>0</v>
      </c>
      <c r="BT40" s="18">
        <f t="shared" si="1"/>
        <v>0</v>
      </c>
      <c r="BU40" s="116">
        <v>300</v>
      </c>
      <c r="BV40" s="175">
        <f t="shared" si="2"/>
        <v>100</v>
      </c>
      <c r="BW40" s="183">
        <v>30</v>
      </c>
      <c r="BX40" s="172">
        <f t="shared" si="6"/>
        <v>0</v>
      </c>
      <c r="BY40" s="188" t="e">
        <f t="shared" si="3"/>
        <v>#DIV/0!</v>
      </c>
      <c r="BZ40" s="180" t="e">
        <f t="shared" ca="1" si="4"/>
        <v>#DIV/0!</v>
      </c>
      <c r="CA40" s="93"/>
      <c r="CB40" s="93"/>
      <c r="CC40" s="93"/>
      <c r="CD40" s="93"/>
      <c r="CE40" s="93"/>
      <c r="CF40" s="93"/>
      <c r="CG40" s="93"/>
      <c r="CH40" s="93"/>
      <c r="CI40" s="93"/>
      <c r="CJ40" s="94"/>
      <c r="CK40" s="9">
        <f t="shared" si="5"/>
        <v>-200</v>
      </c>
    </row>
    <row r="41" spans="1:91" x14ac:dyDescent="0.5">
      <c r="A41" s="149" t="s">
        <v>192</v>
      </c>
      <c r="B41" s="34">
        <v>1020501023</v>
      </c>
      <c r="C41" s="10" t="s">
        <v>193</v>
      </c>
      <c r="D41" s="135" t="s">
        <v>61</v>
      </c>
      <c r="E41" s="11">
        <v>0</v>
      </c>
      <c r="F41" s="75"/>
      <c r="G41" s="11" t="s">
        <v>62</v>
      </c>
      <c r="H41" s="12">
        <v>2650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3"/>
      <c r="AF41" s="13"/>
      <c r="AG41" s="13"/>
      <c r="AH41" s="13"/>
      <c r="AI41" s="14"/>
      <c r="AJ41" s="14"/>
      <c r="AK41" s="14"/>
      <c r="AL41" s="14"/>
      <c r="AM41" s="14"/>
      <c r="AN41" s="15">
        <f t="shared" si="0"/>
        <v>0</v>
      </c>
      <c r="AO41" s="16">
        <f>SUMIF(เตรียมส่วนผสม!$C:$C,'รับ-จ่าย ประจำวัน'!$B41,เตรียมส่วนผสม!H:H)+SUMIF(กวนไส้!$C:$C,'รับ-จ่าย ประจำวัน'!$B41,กวนไส้!H:H)+SUMIF(ผลิต1!$C:$C,'รับ-จ่าย ประจำวัน'!$B41,ผลิต1!H:H)+SUMIF(ผลิต2!$C:$C,'รับ-จ่าย ประจำวัน'!$B41,ผลิต2!H:H)+SUMIF(เส้นแต่งหน้าขนมเค้ก!$C:$C,'รับ-จ่าย ประจำวัน'!$B41,เส้นแต่งหน้าขนมเค้ก!H:H)+SUMIF(แพ็ค!$C:$C,'รับ-จ่าย ประจำวัน'!$B41,แพ็ค!H:H)+SUMIF(ธุรการ!$C:$C,'รับ-จ่าย ประจำวัน'!$B41,ธุรการ!H:H)+SUMIF(เส้นแต่งหน้าขนมปัง!$C:$C,'รับ-จ่าย ประจำวัน'!$B41,เส้นแต่งหน้าขนมปัง!H:H)+SUMIF('วางแผนBC,CJ'!$C:$C,'รับ-จ่าย ประจำวัน'!$B41,'วางแผนBC,CJ'!H:H)+SUMIF(RD!$C:$C,'รับ-จ่าย ประจำวัน'!$B41,RD!H:H)+SUMIF('FG,ออนไล,คัดแยก'!$C:$C,'รับ-จ่าย ประจำวัน'!$B41,'FG,ออนไล,คัดแยก'!H:H)</f>
        <v>0</v>
      </c>
      <c r="AP41" s="16">
        <f>SUMIF(เตรียมส่วนผสม!$C:$C,'รับ-จ่าย ประจำวัน'!$B41,เตรียมส่วนผสม!I:I)+SUMIF(กวนไส้!$C:$C,'รับ-จ่าย ประจำวัน'!$B41,กวนไส้!I:I)+SUMIF(ผลิต1!$C:$C,'รับ-จ่าย ประจำวัน'!$B41,ผลิต1!I:I)+SUMIF(ผลิต2!$C:$C,'รับ-จ่าย ประจำวัน'!$B41,ผลิต2!I:I)+SUMIF(เส้นแต่งหน้าขนมเค้ก!$C:$C,'รับ-จ่าย ประจำวัน'!$B41,เส้นแต่งหน้าขนมเค้ก!I:I)+SUMIF(แพ็ค!$C:$C,'รับ-จ่าย ประจำวัน'!$B41,แพ็ค!I:I)+SUMIF(ธุรการ!$C:$C,'รับ-จ่าย ประจำวัน'!$B41,ธุรการ!I:I)+SUMIF(เส้นแต่งหน้าขนมปัง!$C:$C,'รับ-จ่าย ประจำวัน'!$B41,เส้นแต่งหน้าขนมปัง!I:I)+SUMIF('วางแผนBC,CJ'!$C:$C,'รับ-จ่าย ประจำวัน'!$B41,'วางแผนBC,CJ'!I:I)+SUMIF(RD!$C:$C,'รับ-จ่าย ประจำวัน'!$B41,RD!I:I)+SUMIF('FG,ออนไล,คัดแยก'!$C:$C,'รับ-จ่าย ประจำวัน'!$B41,'FG,ออนไล,คัดแยก'!I:I)</f>
        <v>0</v>
      </c>
      <c r="AQ41" s="16">
        <f>SUMIF(เตรียมส่วนผสม!$C:$C,'รับ-จ่าย ประจำวัน'!$B41,เตรียมส่วนผสม!J:J)+SUMIF(กวนไส้!$C:$C,'รับ-จ่าย ประจำวัน'!$B41,กวนไส้!J:J)+SUMIF(ผลิต1!$C:$C,'รับ-จ่าย ประจำวัน'!$B41,ผลิต1!J:J)+SUMIF(ผลิต2!$C:$C,'รับ-จ่าย ประจำวัน'!$B41,ผลิต2!J:J)+SUMIF(เส้นแต่งหน้าขนมเค้ก!$C:$C,'รับ-จ่าย ประจำวัน'!$B41,เส้นแต่งหน้าขนมเค้ก!J:J)+SUMIF(แพ็ค!$C:$C,'รับ-จ่าย ประจำวัน'!$B41,แพ็ค!J:J)+SUMIF(ธุรการ!$C:$C,'รับ-จ่าย ประจำวัน'!$B41,ธุรการ!J:J)+SUMIF(เส้นแต่งหน้าขนมปัง!$C:$C,'รับ-จ่าย ประจำวัน'!$B41,เส้นแต่งหน้าขนมปัง!J:J)+SUMIF('วางแผนBC,CJ'!$C:$C,'รับ-จ่าย ประจำวัน'!$B41,'วางแผนBC,CJ'!J:J)+SUMIF(RD!$C:$C,'รับ-จ่าย ประจำวัน'!$B41,RD!J:J)+SUMIF('FG,ออนไล,คัดแยก'!$C:$C,'รับ-จ่าย ประจำวัน'!$B41,'FG,ออนไล,คัดแยก'!J:J)</f>
        <v>0</v>
      </c>
      <c r="AR41" s="16">
        <f>SUMIF(เตรียมส่วนผสม!$C:$C,'รับ-จ่าย ประจำวัน'!$B41,เตรียมส่วนผสม!K:K)+SUMIF(กวนไส้!$C:$C,'รับ-จ่าย ประจำวัน'!$B41,กวนไส้!K:K)+SUMIF(ผลิต1!$C:$C,'รับ-จ่าย ประจำวัน'!$B41,ผลิต1!K:K)+SUMIF(ผลิต2!$C:$C,'รับ-จ่าย ประจำวัน'!$B41,ผลิต2!K:K)+SUMIF(เส้นแต่งหน้าขนมเค้ก!$C:$C,'รับ-จ่าย ประจำวัน'!$B41,เส้นแต่งหน้าขนมเค้ก!K:K)+SUMIF(แพ็ค!$C:$C,'รับ-จ่าย ประจำวัน'!$B41,แพ็ค!K:K)+SUMIF(ธุรการ!$C:$C,'รับ-จ่าย ประจำวัน'!$B41,ธุรการ!K:K)+SUMIF(เส้นแต่งหน้าขนมปัง!$C:$C,'รับ-จ่าย ประจำวัน'!$B41,เส้นแต่งหน้าขนมปัง!K:K)+SUMIF('วางแผนBC,CJ'!$C:$C,'รับ-จ่าย ประจำวัน'!$B41,'วางแผนBC,CJ'!K:K)+SUMIF(RD!$C:$C,'รับ-จ่าย ประจำวัน'!$B41,RD!K:K)+SUMIF('FG,ออนไล,คัดแยก'!$C:$C,'รับ-จ่าย ประจำวัน'!$B41,'FG,ออนไล,คัดแยก'!K:K)</f>
        <v>0</v>
      </c>
      <c r="AS41" s="16">
        <f>SUMIF(เตรียมส่วนผสม!$C:$C,'รับ-จ่าย ประจำวัน'!$B41,เตรียมส่วนผสม!L:L)+SUMIF(กวนไส้!$C:$C,'รับ-จ่าย ประจำวัน'!$B41,กวนไส้!L:L)+SUMIF(ผลิต1!$C:$C,'รับ-จ่าย ประจำวัน'!$B41,ผลิต1!L:L)+SUMIF(ผลิต2!$C:$C,'รับ-จ่าย ประจำวัน'!$B41,ผลิต2!L:L)+SUMIF(เส้นแต่งหน้าขนมเค้ก!$C:$C,'รับ-จ่าย ประจำวัน'!$B41,เส้นแต่งหน้าขนมเค้ก!L:L)+SUMIF(แพ็ค!$C:$C,'รับ-จ่าย ประจำวัน'!$B41,แพ็ค!L:L)+SUMIF(ธุรการ!$C:$C,'รับ-จ่าย ประจำวัน'!$B41,ธุรการ!L:L)+SUMIF(เส้นแต่งหน้าขนมปัง!$C:$C,'รับ-จ่าย ประจำวัน'!$B41,เส้นแต่งหน้าขนมปัง!L:L)+SUMIF('วางแผนBC,CJ'!$C:$C,'รับ-จ่าย ประจำวัน'!$B41,'วางแผนBC,CJ'!L:L)+SUMIF(RD!$C:$C,'รับ-จ่าย ประจำวัน'!$B41,RD!L:L)+SUMIF('FG,ออนไล,คัดแยก'!$C:$C,'รับ-จ่าย ประจำวัน'!$B41,'FG,ออนไล,คัดแยก'!L:L)</f>
        <v>0</v>
      </c>
      <c r="AT41" s="16">
        <f>SUMIF(เตรียมส่วนผสม!$C:$C,'รับ-จ่าย ประจำวัน'!$B41,เตรียมส่วนผสม!M:M)+SUMIF(กวนไส้!$C:$C,'รับ-จ่าย ประจำวัน'!$B41,กวนไส้!M:M)+SUMIF(ผลิต1!$C:$C,'รับ-จ่าย ประจำวัน'!$B41,ผลิต1!M:M)+SUMIF(ผลิต2!$C:$C,'รับ-จ่าย ประจำวัน'!$B41,ผลิต2!M:M)+SUMIF(เส้นแต่งหน้าขนมเค้ก!$C:$C,'รับ-จ่าย ประจำวัน'!$B41,เส้นแต่งหน้าขนมเค้ก!M:M)+SUMIF(แพ็ค!$C:$C,'รับ-จ่าย ประจำวัน'!$B41,แพ็ค!M:M)+SUMIF(ธุรการ!$C:$C,'รับ-จ่าย ประจำวัน'!$B41,ธุรการ!M:M)+SUMIF(เส้นแต่งหน้าขนมปัง!$C:$C,'รับ-จ่าย ประจำวัน'!$B41,เส้นแต่งหน้าขนมปัง!M:M)+SUMIF('วางแผนBC,CJ'!$C:$C,'รับ-จ่าย ประจำวัน'!$B41,'วางแผนBC,CJ'!M:M)+SUMIF(RD!$C:$C,'รับ-จ่าย ประจำวัน'!$B41,RD!M:M)+SUMIF('FG,ออนไล,คัดแยก'!$C:$C,'รับ-จ่าย ประจำวัน'!$B41,'FG,ออนไล,คัดแยก'!M:M)</f>
        <v>0</v>
      </c>
      <c r="AU41" s="16">
        <f>SUMIF(เตรียมส่วนผสม!$C:$C,'รับ-จ่าย ประจำวัน'!$B41,เตรียมส่วนผสม!N:N)+SUMIF(กวนไส้!$C:$C,'รับ-จ่าย ประจำวัน'!$B41,กวนไส้!N:N)+SUMIF(ผลิต1!$C:$C,'รับ-จ่าย ประจำวัน'!$B41,ผลิต1!N:N)+SUMIF(ผลิต2!$C:$C,'รับ-จ่าย ประจำวัน'!$B41,ผลิต2!N:N)+SUMIF(เส้นแต่งหน้าขนมเค้ก!$C:$C,'รับ-จ่าย ประจำวัน'!$B41,เส้นแต่งหน้าขนมเค้ก!N:N)+SUMIF(แพ็ค!$C:$C,'รับ-จ่าย ประจำวัน'!$B41,แพ็ค!N:N)+SUMIF(ธุรการ!$C:$C,'รับ-จ่าย ประจำวัน'!$B41,ธุรการ!N:N)+SUMIF(เส้นแต่งหน้าขนมปัง!$C:$C,'รับ-จ่าย ประจำวัน'!$B41,เส้นแต่งหน้าขนมปัง!N:N)+SUMIF('วางแผนBC,CJ'!$C:$C,'รับ-จ่าย ประจำวัน'!$B41,'วางแผนBC,CJ'!N:N)+SUMIF(RD!$C:$C,'รับ-จ่าย ประจำวัน'!$B41,RD!N:N)+SUMIF('FG,ออนไล,คัดแยก'!$C:$C,'รับ-จ่าย ประจำวัน'!$B41,'FG,ออนไล,คัดแยก'!N:N)</f>
        <v>100</v>
      </c>
      <c r="AV41" s="16">
        <f>SUMIF(เตรียมส่วนผสม!$C:$C,'รับ-จ่าย ประจำวัน'!$B41,เตรียมส่วนผสม!O:O)+SUMIF(กวนไส้!$C:$C,'รับ-จ่าย ประจำวัน'!$B41,กวนไส้!O:O)+SUMIF(ผลิต1!$C:$C,'รับ-จ่าย ประจำวัน'!$B41,ผลิต1!O:O)+SUMIF(ผลิต2!$C:$C,'รับ-จ่าย ประจำวัน'!$B41,ผลิต2!O:O)+SUMIF(เส้นแต่งหน้าขนมเค้ก!$C:$C,'รับ-จ่าย ประจำวัน'!$B41,เส้นแต่งหน้าขนมเค้ก!O:O)+SUMIF(แพ็ค!$C:$C,'รับ-จ่าย ประจำวัน'!$B41,แพ็ค!O:O)+SUMIF(ธุรการ!$C:$C,'รับ-จ่าย ประจำวัน'!$B41,ธุรการ!O:O)+SUMIF(เส้นแต่งหน้าขนมปัง!$C:$C,'รับ-จ่าย ประจำวัน'!$B41,เส้นแต่งหน้าขนมปัง!O:O)+SUMIF('วางแผนBC,CJ'!$C:$C,'รับ-จ่าย ประจำวัน'!$B41,'วางแผนBC,CJ'!O:O)+SUMIF(RD!$C:$C,'รับ-จ่าย ประจำวัน'!$B41,RD!O:O)+SUMIF('FG,ออนไล,คัดแยก'!$C:$C,'รับ-จ่าย ประจำวัน'!$B41,'FG,ออนไล,คัดแยก'!O:O)</f>
        <v>0</v>
      </c>
      <c r="AW41" s="16">
        <f>SUMIF(เตรียมส่วนผสม!$C:$C,'รับ-จ่าย ประจำวัน'!$B41,เตรียมส่วนผสม!P:P)+SUMIF(กวนไส้!$C:$C,'รับ-จ่าย ประจำวัน'!$B41,กวนไส้!P:P)+SUMIF(ผลิต1!$C:$C,'รับ-จ่าย ประจำวัน'!$B41,ผลิต1!P:P)+SUMIF(ผลิต2!$C:$C,'รับ-จ่าย ประจำวัน'!$B41,ผลิต2!P:P)+SUMIF(เส้นแต่งหน้าขนมเค้ก!$C:$C,'รับ-จ่าย ประจำวัน'!$B41,เส้นแต่งหน้าขนมเค้ก!P:P)+SUMIF(แพ็ค!$C:$C,'รับ-จ่าย ประจำวัน'!$B41,แพ็ค!P:P)+SUMIF(ธุรการ!$C:$C,'รับ-จ่าย ประจำวัน'!$B41,ธุรการ!P:P)+SUMIF(เส้นแต่งหน้าขนมปัง!$C:$C,'รับ-จ่าย ประจำวัน'!$B41,เส้นแต่งหน้าขนมปัง!P:P)+SUMIF('วางแผนBC,CJ'!$C:$C,'รับ-จ่าย ประจำวัน'!$B41,'วางแผนBC,CJ'!P:P)+SUMIF(RD!$C:$C,'รับ-จ่าย ประจำวัน'!$B41,RD!P:P)+SUMIF('FG,ออนไล,คัดแยก'!$C:$C,'รับ-จ่าย ประจำวัน'!$B41,'FG,ออนไล,คัดแยก'!P:P)</f>
        <v>0</v>
      </c>
      <c r="AX41" s="16">
        <f>SUMIF(เตรียมส่วนผสม!$C:$C,'รับ-จ่าย ประจำวัน'!$B41,เตรียมส่วนผสม!Q:Q)+SUMIF(กวนไส้!$C:$C,'รับ-จ่าย ประจำวัน'!$B41,กวนไส้!Q:Q)+SUMIF(ผลิต1!$C:$C,'รับ-จ่าย ประจำวัน'!$B41,ผลิต1!Q:Q)+SUMIF(ผลิต2!$C:$C,'รับ-จ่าย ประจำวัน'!$B41,ผลิต2!Q:Q)+SUMIF(เส้นแต่งหน้าขนมเค้ก!$C:$C,'รับ-จ่าย ประจำวัน'!$B41,เส้นแต่งหน้าขนมเค้ก!Q:Q)+SUMIF(แพ็ค!$C:$C,'รับ-จ่าย ประจำวัน'!$B41,แพ็ค!Q:Q)+SUMIF(ธุรการ!$C:$C,'รับ-จ่าย ประจำวัน'!$B41,ธุรการ!Q:Q)+SUMIF(เส้นแต่งหน้าขนมปัง!$C:$C,'รับ-จ่าย ประจำวัน'!$B41,เส้นแต่งหน้าขนมปัง!Q:Q)+SUMIF('วางแผนBC,CJ'!$C:$C,'รับ-จ่าย ประจำวัน'!$B41,'วางแผนBC,CJ'!Q:Q)+SUMIF(RD!$C:$C,'รับ-จ่าย ประจำวัน'!$B41,RD!Q:Q)+SUMIF('FG,ออนไล,คัดแยก'!$C:$C,'รับ-จ่าย ประจำวัน'!$B41,'FG,ออนไล,คัดแยก'!Q:Q)</f>
        <v>0</v>
      </c>
      <c r="AY41" s="16">
        <f>SUMIF(เตรียมส่วนผสม!$C:$C,'รับ-จ่าย ประจำวัน'!$B41,เตรียมส่วนผสม!R:R)+SUMIF(กวนไส้!$C:$C,'รับ-จ่าย ประจำวัน'!$B41,กวนไส้!R:R)+SUMIF(ผลิต1!$C:$C,'รับ-จ่าย ประจำวัน'!$B41,ผลิต1!R:R)+SUMIF(ผลิต2!$C:$C,'รับ-จ่าย ประจำวัน'!$B41,ผลิต2!R:R)+SUMIF(เส้นแต่งหน้าขนมเค้ก!$C:$C,'รับ-จ่าย ประจำวัน'!$B41,เส้นแต่งหน้าขนมเค้ก!R:R)+SUMIF(แพ็ค!$C:$C,'รับ-จ่าย ประจำวัน'!$B41,แพ็ค!R:R)+SUMIF(ธุรการ!$C:$C,'รับ-จ่าย ประจำวัน'!$B41,ธุรการ!R:R)+SUMIF(เส้นแต่งหน้าขนมปัง!$C:$C,'รับ-จ่าย ประจำวัน'!$B41,เส้นแต่งหน้าขนมปัง!R:R)+SUMIF('วางแผนBC,CJ'!$C:$C,'รับ-จ่าย ประจำวัน'!$B41,'วางแผนBC,CJ'!R:R)+SUMIF(RD!$C:$C,'รับ-จ่าย ประจำวัน'!$B41,RD!R:R)+SUMIF('FG,ออนไล,คัดแยก'!$C:$C,'รับ-จ่าย ประจำวัน'!$B41,'FG,ออนไล,คัดแยก'!R:R)</f>
        <v>0</v>
      </c>
      <c r="AZ41" s="16">
        <f>SUMIF(เตรียมส่วนผสม!$C:$C,'รับ-จ่าย ประจำวัน'!$B41,เตรียมส่วนผสม!S:S)+SUMIF(กวนไส้!$C:$C,'รับ-จ่าย ประจำวัน'!$B41,กวนไส้!S:S)+SUMIF(ผลิต1!$C:$C,'รับ-จ่าย ประจำวัน'!$B41,ผลิต1!S:S)+SUMIF(ผลิต2!$C:$C,'รับ-จ่าย ประจำวัน'!$B41,ผลิต2!S:S)+SUMIF(เส้นแต่งหน้าขนมเค้ก!$C:$C,'รับ-จ่าย ประจำวัน'!$B41,เส้นแต่งหน้าขนมเค้ก!S:S)+SUMIF(แพ็ค!$C:$C,'รับ-จ่าย ประจำวัน'!$B41,แพ็ค!S:S)+SUMIF(ธุรการ!$C:$C,'รับ-จ่าย ประจำวัน'!$B41,ธุรการ!S:S)+SUMIF(เส้นแต่งหน้าขนมปัง!$C:$C,'รับ-จ่าย ประจำวัน'!$B41,เส้นแต่งหน้าขนมปัง!S:S)+SUMIF('วางแผนBC,CJ'!$C:$C,'รับ-จ่าย ประจำวัน'!$B41,'วางแผนBC,CJ'!S:S)+SUMIF(RD!$C:$C,'รับ-จ่าย ประจำวัน'!$B41,RD!S:S)+SUMIF('FG,ออนไล,คัดแยก'!$C:$C,'รับ-จ่าย ประจำวัน'!$B41,'FG,ออนไล,คัดแยก'!S:S)</f>
        <v>0</v>
      </c>
      <c r="BA41" s="16">
        <f>SUMIF(เตรียมส่วนผสม!$C:$C,'รับ-จ่าย ประจำวัน'!$B41,เตรียมส่วนผสม!T:T)+SUMIF(กวนไส้!$C:$C,'รับ-จ่าย ประจำวัน'!$B41,กวนไส้!T:T)+SUMIF(ผลิต1!$C:$C,'รับ-จ่าย ประจำวัน'!$B41,ผลิต1!T:T)+SUMIF(ผลิต2!$C:$C,'รับ-จ่าย ประจำวัน'!$B41,ผลิต2!T:T)+SUMIF(เส้นแต่งหน้าขนมเค้ก!$C:$C,'รับ-จ่าย ประจำวัน'!$B41,เส้นแต่งหน้าขนมเค้ก!T:T)+SUMIF(แพ็ค!$C:$C,'รับ-จ่าย ประจำวัน'!$B41,แพ็ค!T:T)+SUMIF(ธุรการ!$C:$C,'รับ-จ่าย ประจำวัน'!$B41,ธุรการ!T:T)+SUMIF(เส้นแต่งหน้าขนมปัง!$C:$C,'รับ-จ่าย ประจำวัน'!$B41,เส้นแต่งหน้าขนมปัง!T:T)+SUMIF('วางแผนBC,CJ'!$C:$C,'รับ-จ่าย ประจำวัน'!$B41,'วางแผนBC,CJ'!T:T)+SUMIF(RD!$C:$C,'รับ-จ่าย ประจำวัน'!$B41,RD!T:T)+SUMIF('FG,ออนไล,คัดแยก'!$C:$C,'รับ-จ่าย ประจำวัน'!$B41,'FG,ออนไล,คัดแยก'!T:T)</f>
        <v>0</v>
      </c>
      <c r="BB41" s="16">
        <f>SUMIF(เตรียมส่วนผสม!$C:$C,'รับ-จ่าย ประจำวัน'!$B41,เตรียมส่วนผสม!U:U)+SUMIF(กวนไส้!$C:$C,'รับ-จ่าย ประจำวัน'!$B41,กวนไส้!U:U)+SUMIF(ผลิต1!$C:$C,'รับ-จ่าย ประจำวัน'!$B41,ผลิต1!U:U)+SUMIF(ผลิต2!$C:$C,'รับ-จ่าย ประจำวัน'!$B41,ผลิต2!U:U)+SUMIF(เส้นแต่งหน้าขนมเค้ก!$C:$C,'รับ-จ่าย ประจำวัน'!$B41,เส้นแต่งหน้าขนมเค้ก!U:U)+SUMIF(แพ็ค!$C:$C,'รับ-จ่าย ประจำวัน'!$B41,แพ็ค!U:U)+SUMIF(ธุรการ!$C:$C,'รับ-จ่าย ประจำวัน'!$B41,ธุรการ!U:U)+SUMIF(เส้นแต่งหน้าขนมปัง!$C:$C,'รับ-จ่าย ประจำวัน'!$B41,เส้นแต่งหน้าขนมปัง!U:U)+SUMIF('วางแผนBC,CJ'!$C:$C,'รับ-จ่าย ประจำวัน'!$B41,'วางแผนBC,CJ'!U:U)+SUMIF(RD!$C:$C,'รับ-จ่าย ประจำวัน'!$B41,RD!U:U)+SUMIF('FG,ออนไล,คัดแยก'!$C:$C,'รับ-จ่าย ประจำวัน'!$B41,'FG,ออนไล,คัดแยก'!U:U)</f>
        <v>0</v>
      </c>
      <c r="BC41" s="16">
        <f>SUMIF(เตรียมส่วนผสม!$C:$C,'รับ-จ่าย ประจำวัน'!$B41,เตรียมส่วนผสม!V:V)+SUMIF(กวนไส้!$C:$C,'รับ-จ่าย ประจำวัน'!$B41,กวนไส้!V:V)+SUMIF(ผลิต1!$C:$C,'รับ-จ่าย ประจำวัน'!$B41,ผลิต1!V:V)+SUMIF(ผลิต2!$C:$C,'รับ-จ่าย ประจำวัน'!$B41,ผลิต2!V:V)+SUMIF(เส้นแต่งหน้าขนมเค้ก!$C:$C,'รับ-จ่าย ประจำวัน'!$B41,เส้นแต่งหน้าขนมเค้ก!V:V)+SUMIF(แพ็ค!$C:$C,'รับ-จ่าย ประจำวัน'!$B41,แพ็ค!V:V)+SUMIF(ธุรการ!$C:$C,'รับ-จ่าย ประจำวัน'!$B41,ธุรการ!V:V)+SUMIF(เส้นแต่งหน้าขนมปัง!$C:$C,'รับ-จ่าย ประจำวัน'!$B41,เส้นแต่งหน้าขนมปัง!V:V)+SUMIF('วางแผนBC,CJ'!$C:$C,'รับ-จ่าย ประจำวัน'!$B41,'วางแผนBC,CJ'!V:V)+SUMIF(RD!$C:$C,'รับ-จ่าย ประจำวัน'!$B41,RD!V:V)+SUMIF('FG,ออนไล,คัดแยก'!$C:$C,'รับ-จ่าย ประจำวัน'!$B41,'FG,ออนไล,คัดแยก'!V:V)</f>
        <v>0</v>
      </c>
      <c r="BD41" s="16">
        <f>SUMIF(เตรียมส่วนผสม!$C:$C,'รับ-จ่าย ประจำวัน'!$B41,เตรียมส่วนผสม!W:W)+SUMIF(กวนไส้!$C:$C,'รับ-จ่าย ประจำวัน'!$B41,กวนไส้!W:W)+SUMIF(ผลิต1!$C:$C,'รับ-จ่าย ประจำวัน'!$B41,ผลิต1!W:W)+SUMIF(ผลิต2!$C:$C,'รับ-จ่าย ประจำวัน'!$B41,ผลิต2!W:W)+SUMIF(เส้นแต่งหน้าขนมเค้ก!$C:$C,'รับ-จ่าย ประจำวัน'!$B41,เส้นแต่งหน้าขนมเค้ก!W:W)+SUMIF(แพ็ค!$C:$C,'รับ-จ่าย ประจำวัน'!$B41,แพ็ค!W:W)+SUMIF(ธุรการ!$C:$C,'รับ-จ่าย ประจำวัน'!$B41,ธุรการ!W:W)+SUMIF(เส้นแต่งหน้าขนมปัง!$C:$C,'รับ-จ่าย ประจำวัน'!$B41,เส้นแต่งหน้าขนมปัง!W:W)+SUMIF('วางแผนBC,CJ'!$C:$C,'รับ-จ่าย ประจำวัน'!$B41,'วางแผนBC,CJ'!W:W)+SUMIF(RD!$C:$C,'รับ-จ่าย ประจำวัน'!$B41,RD!W:W)+SUMIF('FG,ออนไล,คัดแยก'!$C:$C,'รับ-จ่าย ประจำวัน'!$B41,'FG,ออนไล,คัดแยก'!W:W)</f>
        <v>0</v>
      </c>
      <c r="BE41" s="16">
        <f>SUMIF(เตรียมส่วนผสม!$C:$C,'รับ-จ่าย ประจำวัน'!$B41,เตรียมส่วนผสม!X:X)+SUMIF(กวนไส้!$C:$C,'รับ-จ่าย ประจำวัน'!$B41,กวนไส้!X:X)+SUMIF(ผลิต1!$C:$C,'รับ-จ่าย ประจำวัน'!$B41,ผลิต1!X:X)+SUMIF(ผลิต2!$C:$C,'รับ-จ่าย ประจำวัน'!$B41,ผลิต2!X:X)+SUMIF(เส้นแต่งหน้าขนมเค้ก!$C:$C,'รับ-จ่าย ประจำวัน'!$B41,เส้นแต่งหน้าขนมเค้ก!X:X)+SUMIF(แพ็ค!$C:$C,'รับ-จ่าย ประจำวัน'!$B41,แพ็ค!X:X)+SUMIF(ธุรการ!$C:$C,'รับ-จ่าย ประจำวัน'!$B41,ธุรการ!X:X)+SUMIF(เส้นแต่งหน้าขนมปัง!$C:$C,'รับ-จ่าย ประจำวัน'!$B41,เส้นแต่งหน้าขนมปัง!X:X)+SUMIF('วางแผนBC,CJ'!$C:$C,'รับ-จ่าย ประจำวัน'!$B41,'วางแผนBC,CJ'!X:X)+SUMIF(RD!$C:$C,'รับ-จ่าย ประจำวัน'!$B41,RD!X:X)+SUMIF('FG,ออนไล,คัดแยก'!$C:$C,'รับ-จ่าย ประจำวัน'!$B41,'FG,ออนไล,คัดแยก'!X:X)</f>
        <v>0</v>
      </c>
      <c r="BF41" s="16">
        <f>SUMIF(เตรียมส่วนผสม!$C:$C,'รับ-จ่าย ประจำวัน'!$B41,เตรียมส่วนผสม!Y:Y)+SUMIF(กวนไส้!$C:$C,'รับ-จ่าย ประจำวัน'!$B41,กวนไส้!Y:Y)+SUMIF(ผลิต1!$C:$C,'รับ-จ่าย ประจำวัน'!$B41,ผลิต1!Y:Y)+SUMIF(ผลิต2!$C:$C,'รับ-จ่าย ประจำวัน'!$B41,ผลิต2!Y:Y)+SUMIF(เส้นแต่งหน้าขนมเค้ก!$C:$C,'รับ-จ่าย ประจำวัน'!$B41,เส้นแต่งหน้าขนมเค้ก!Y:Y)+SUMIF(แพ็ค!$C:$C,'รับ-จ่าย ประจำวัน'!$B41,แพ็ค!Y:Y)+SUMIF(ธุรการ!$C:$C,'รับ-จ่าย ประจำวัน'!$B41,ธุรการ!Y:Y)+SUMIF(เส้นแต่งหน้าขนมปัง!$C:$C,'รับ-จ่าย ประจำวัน'!$B41,เส้นแต่งหน้าขนมปัง!Y:Y)+SUMIF('วางแผนBC,CJ'!$C:$C,'รับ-จ่าย ประจำวัน'!$B41,'วางแผนBC,CJ'!Y:Y)+SUMIF(RD!$C:$C,'รับ-จ่าย ประจำวัน'!$B41,RD!Y:Y)+SUMIF('FG,ออนไล,คัดแยก'!$C:$C,'รับ-จ่าย ประจำวัน'!$B41,'FG,ออนไล,คัดแยก'!Y:Y)</f>
        <v>0</v>
      </c>
      <c r="BG41" s="16">
        <f>SUMIF(เตรียมส่วนผสม!$C:$C,'รับ-จ่าย ประจำวัน'!$B41,เตรียมส่วนผสม!Z:Z)+SUMIF(กวนไส้!$C:$C,'รับ-จ่าย ประจำวัน'!$B41,กวนไส้!Z:Z)+SUMIF(ผลิต1!$C:$C,'รับ-จ่าย ประจำวัน'!$B41,ผลิต1!Z:Z)+SUMIF(ผลิต2!$C:$C,'รับ-จ่าย ประจำวัน'!$B41,ผลิต2!Z:Z)+SUMIF(เส้นแต่งหน้าขนมเค้ก!$C:$C,'รับ-จ่าย ประจำวัน'!$B41,เส้นแต่งหน้าขนมเค้ก!Z:Z)+SUMIF(แพ็ค!$C:$C,'รับ-จ่าย ประจำวัน'!$B41,แพ็ค!Z:Z)+SUMIF(ธุรการ!$C:$C,'รับ-จ่าย ประจำวัน'!$B41,ธุรการ!Z:Z)+SUMIF(เส้นแต่งหน้าขนมปัง!$C:$C,'รับ-จ่าย ประจำวัน'!$B41,เส้นแต่งหน้าขนมปัง!Z:Z)+SUMIF('วางแผนBC,CJ'!$C:$C,'รับ-จ่าย ประจำวัน'!$B41,'วางแผนBC,CJ'!Z:Z)+SUMIF(RD!$C:$C,'รับ-จ่าย ประจำวัน'!$B41,RD!Z:Z)+SUMIF('FG,ออนไล,คัดแยก'!$C:$C,'รับ-จ่าย ประจำวัน'!$B41,'FG,ออนไล,คัดแยก'!Z:Z)</f>
        <v>0</v>
      </c>
      <c r="BH41" s="16">
        <f>SUMIF(เตรียมส่วนผสม!$C:$C,'รับ-จ่าย ประจำวัน'!$B41,เตรียมส่วนผสม!AA:AA)+SUMIF(กวนไส้!$C:$C,'รับ-จ่าย ประจำวัน'!$B41,กวนไส้!AA:AA)+SUMIF(ผลิต1!$C:$C,'รับ-จ่าย ประจำวัน'!$B41,ผลิต1!AA:AA)+SUMIF(ผลิต2!$C:$C,'รับ-จ่าย ประจำวัน'!$B41,ผลิต2!AA:AA)+SUMIF(เส้นแต่งหน้าขนมเค้ก!$C:$C,'รับ-จ่าย ประจำวัน'!$B41,เส้นแต่งหน้าขนมเค้ก!AA:AA)+SUMIF(แพ็ค!$C:$C,'รับ-จ่าย ประจำวัน'!$B41,แพ็ค!AA:AA)+SUMIF(ธุรการ!$C:$C,'รับ-จ่าย ประจำวัน'!$B41,ธุรการ!AA:AA)+SUMIF(เส้นแต่งหน้าขนมปัง!$C:$C,'รับ-จ่าย ประจำวัน'!$B41,เส้นแต่งหน้าขนมปัง!AA:AA)+SUMIF('วางแผนBC,CJ'!$C:$C,'รับ-จ่าย ประจำวัน'!$B41,'วางแผนBC,CJ'!AA:AA)+SUMIF(RD!$C:$C,'รับ-จ่าย ประจำวัน'!$B41,RD!AA:AA)+SUMIF('FG,ออนไล,คัดแยก'!$C:$C,'รับ-จ่าย ประจำวัน'!$B41,'FG,ออนไล,คัดแยก'!AA:AA)</f>
        <v>0</v>
      </c>
      <c r="BI41" s="16">
        <f>SUMIF(เตรียมส่วนผสม!$C:$C,'รับ-จ่าย ประจำวัน'!$B41,เตรียมส่วนผสม!AB:AB)+SUMIF(กวนไส้!$C:$C,'รับ-จ่าย ประจำวัน'!$B41,กวนไส้!AB:AB)+SUMIF(ผลิต1!$C:$C,'รับ-จ่าย ประจำวัน'!$B41,ผลิต1!AB:AB)+SUMIF(ผลิต2!$C:$C,'รับ-จ่าย ประจำวัน'!$B41,ผลิต2!AB:AB)+SUMIF(เส้นแต่งหน้าขนมเค้ก!$C:$C,'รับ-จ่าย ประจำวัน'!$B41,เส้นแต่งหน้าขนมเค้ก!AB:AB)+SUMIF(แพ็ค!$C:$C,'รับ-จ่าย ประจำวัน'!$B41,แพ็ค!AB:AB)+SUMIF(ธุรการ!$C:$C,'รับ-จ่าย ประจำวัน'!$B41,ธุรการ!AB:AB)+SUMIF(เส้นแต่งหน้าขนมปัง!$C:$C,'รับ-จ่าย ประจำวัน'!$B41,เส้นแต่งหน้าขนมปัง!AB:AB)+SUMIF('วางแผนBC,CJ'!$C:$C,'รับ-จ่าย ประจำวัน'!$B41,'วางแผนBC,CJ'!AB:AB)+SUMIF(RD!$C:$C,'รับ-จ่าย ประจำวัน'!$B41,RD!AB:AB)+SUMIF('FG,ออนไล,คัดแยก'!$C:$C,'รับ-จ่าย ประจำวัน'!$B41,'FG,ออนไล,คัดแยก'!AB:AB)</f>
        <v>0</v>
      </c>
      <c r="BJ41" s="16">
        <f>SUMIF(เตรียมส่วนผสม!$C:$C,'รับ-จ่าย ประจำวัน'!$B41,เตรียมส่วนผสม!AC:AC)+SUMIF(กวนไส้!$C:$C,'รับ-จ่าย ประจำวัน'!$B41,กวนไส้!AC:AC)+SUMIF(ผลิต1!$C:$C,'รับ-จ่าย ประจำวัน'!$B41,ผลิต1!AC:AC)+SUMIF(ผลิต2!$C:$C,'รับ-จ่าย ประจำวัน'!$B41,ผลิต2!AC:AC)+SUMIF(เส้นแต่งหน้าขนมเค้ก!$C:$C,'รับ-จ่าย ประจำวัน'!$B41,เส้นแต่งหน้าขนมเค้ก!AC:AC)+SUMIF(แพ็ค!$C:$C,'รับ-จ่าย ประจำวัน'!$B41,แพ็ค!AC:AC)+SUMIF(ธุรการ!$C:$C,'รับ-จ่าย ประจำวัน'!$B41,ธุรการ!AC:AC)+SUMIF(เส้นแต่งหน้าขนมปัง!$C:$C,'รับ-จ่าย ประจำวัน'!$B41,เส้นแต่งหน้าขนมปัง!AC:AC)+SUMIF('วางแผนBC,CJ'!$C:$C,'รับ-จ่าย ประจำวัน'!$B41,'วางแผนBC,CJ'!AC:AC)+SUMIF(RD!$C:$C,'รับ-จ่าย ประจำวัน'!$B41,RD!AC:AC)+SUMIF('FG,ออนไล,คัดแยก'!$C:$C,'รับ-จ่าย ประจำวัน'!$B41,'FG,ออนไล,คัดแยก'!AC:AC)</f>
        <v>0</v>
      </c>
      <c r="BK41" s="16">
        <f>SUMIF(เตรียมส่วนผสม!$C:$C,'รับ-จ่าย ประจำวัน'!$B41,เตรียมส่วนผสม!AD:AD)+SUMIF(กวนไส้!$C:$C,'รับ-จ่าย ประจำวัน'!$B41,กวนไส้!AD:AD)+SUMIF(ผลิต1!$C:$C,'รับ-จ่าย ประจำวัน'!$B41,ผลิต1!AD:AD)+SUMIF(ผลิต2!$C:$C,'รับ-จ่าย ประจำวัน'!$B41,ผลิต2!AD:AD)+SUMIF(เส้นแต่งหน้าขนมเค้ก!$C:$C,'รับ-จ่าย ประจำวัน'!$B41,เส้นแต่งหน้าขนมเค้ก!AD:AD)+SUMIF(แพ็ค!$C:$C,'รับ-จ่าย ประจำวัน'!$B41,แพ็ค!AD:AD)+SUMIF(ธุรการ!$C:$C,'รับ-จ่าย ประจำวัน'!$B41,ธุรการ!AD:AD)+SUMIF(เส้นแต่งหน้าขนมปัง!$C:$C,'รับ-จ่าย ประจำวัน'!$B41,เส้นแต่งหน้าขนมปัง!AD:AD)+SUMIF('วางแผนBC,CJ'!$C:$C,'รับ-จ่าย ประจำวัน'!$B41,'วางแผนBC,CJ'!AD:AD)+SUMIF(RD!$C:$C,'รับ-จ่าย ประจำวัน'!$B41,RD!AD:AD)+SUMIF('FG,ออนไล,คัดแยก'!$C:$C,'รับ-จ่าย ประจำวัน'!$B41,'FG,ออนไล,คัดแยก'!AD:AD)</f>
        <v>0</v>
      </c>
      <c r="BL41" s="16">
        <f>SUMIF(เตรียมส่วนผสม!$C:$C,'รับ-จ่าย ประจำวัน'!$B41,เตรียมส่วนผสม!AE:AE)+SUMIF(กวนไส้!$C:$C,'รับ-จ่าย ประจำวัน'!$B41,กวนไส้!AE:AE)+SUMIF(ผลิต1!$C:$C,'รับ-จ่าย ประจำวัน'!$B41,ผลิต1!AE:AE)+SUMIF(ผลิต2!$C:$C,'รับ-จ่าย ประจำวัน'!$B41,ผลิต2!AE:AE)+SUMIF(เส้นแต่งหน้าขนมเค้ก!$C:$C,'รับ-จ่าย ประจำวัน'!$B41,เส้นแต่งหน้าขนมเค้ก!AE:AE)+SUMIF(แพ็ค!$C:$C,'รับ-จ่าย ประจำวัน'!$B41,แพ็ค!AE:AE)+SUMIF(ธุรการ!$C:$C,'รับ-จ่าย ประจำวัน'!$B41,ธุรการ!AE:AE)+SUMIF(เส้นแต่งหน้าขนมปัง!$C:$C,'รับ-จ่าย ประจำวัน'!$B41,เส้นแต่งหน้าขนมปัง!AE:AE)+SUMIF('วางแผนBC,CJ'!$C:$C,'รับ-จ่าย ประจำวัน'!$B41,'วางแผนBC,CJ'!AE:AE)+SUMIF(RD!$C:$C,'รับ-จ่าย ประจำวัน'!$B41,RD!AE:AE)+SUMIF('FG,ออนไล,คัดแยก'!$C:$C,'รับ-จ่าย ประจำวัน'!$B41,'FG,ออนไล,คัดแยก'!AE:AE)</f>
        <v>0</v>
      </c>
      <c r="BM41" s="16">
        <f>SUMIF(เตรียมส่วนผสม!$C:$C,'รับ-จ่าย ประจำวัน'!$B41,เตรียมส่วนผสม!AF:AF)+SUMIF(กวนไส้!$C:$C,'รับ-จ่าย ประจำวัน'!$B41,กวนไส้!AF:AF)+SUMIF(ผลิต1!$C:$C,'รับ-จ่าย ประจำวัน'!$B41,ผลิต1!AF:AF)+SUMIF(ผลิต2!$C:$C,'รับ-จ่าย ประจำวัน'!$B41,ผลิต2!AF:AF)+SUMIF(เส้นแต่งหน้าขนมเค้ก!$C:$C,'รับ-จ่าย ประจำวัน'!$B41,เส้นแต่งหน้าขนมเค้ก!AF:AF)+SUMIF(แพ็ค!$C:$C,'รับ-จ่าย ประจำวัน'!$B41,แพ็ค!AF:AF)+SUMIF(ธุรการ!$C:$C,'รับ-จ่าย ประจำวัน'!$B41,ธุรการ!AF:AF)+SUMIF(เส้นแต่งหน้าขนมปัง!$C:$C,'รับ-จ่าย ประจำวัน'!$B41,เส้นแต่งหน้าขนมปัง!AF:AF)+SUMIF('วางแผนBC,CJ'!$C:$C,'รับ-จ่าย ประจำวัน'!$B41,'วางแผนBC,CJ'!AF:AF)+SUMIF(RD!$C:$C,'รับ-จ่าย ประจำวัน'!$B41,RD!AF:AF)+SUMIF('FG,ออนไล,คัดแยก'!$C:$C,'รับ-จ่าย ประจำวัน'!$B41,'FG,ออนไล,คัดแยก'!AF:AF)</f>
        <v>0</v>
      </c>
      <c r="BN41" s="16">
        <f>SUMIF(เตรียมส่วนผสม!$C:$C,'รับ-จ่าย ประจำวัน'!$B41,เตรียมส่วนผสม!AG:AG)+SUMIF(กวนไส้!$C:$C,'รับ-จ่าย ประจำวัน'!$B41,กวนไส้!AG:AG)+SUMIF(ผลิต1!$C:$C,'รับ-จ่าย ประจำวัน'!$B41,ผลิต1!AG:AG)+SUMIF(ผลิต2!$C:$C,'รับ-จ่าย ประจำวัน'!$B41,ผลิต2!AG:AG)+SUMIF(เส้นแต่งหน้าขนมเค้ก!$C:$C,'รับ-จ่าย ประจำวัน'!$B41,เส้นแต่งหน้าขนมเค้ก!AG:AG)+SUMIF(แพ็ค!$C:$C,'รับ-จ่าย ประจำวัน'!$B41,แพ็ค!AG:AG)+SUMIF(ธุรการ!$C:$C,'รับ-จ่าย ประจำวัน'!$B41,ธุรการ!AG:AG)+SUMIF(เส้นแต่งหน้าขนมปัง!$C:$C,'รับ-จ่าย ประจำวัน'!$B41,เส้นแต่งหน้าขนมปัง!AG:AG)+SUMIF('วางแผนBC,CJ'!$C:$C,'รับ-จ่าย ประจำวัน'!$B41,'วางแผนBC,CJ'!AG:AG)+SUMIF(RD!$C:$C,'รับ-จ่าย ประจำวัน'!$B41,RD!AG:AG)+SUMIF('FG,ออนไล,คัดแยก'!$C:$C,'รับ-จ่าย ประจำวัน'!$B41,'FG,ออนไล,คัดแยก'!AG:AG)</f>
        <v>0</v>
      </c>
      <c r="BO41" s="16">
        <f>SUMIF(เตรียมส่วนผสม!$C:$C,'รับ-จ่าย ประจำวัน'!$B41,เตรียมส่วนผสม!AH:AH)+SUMIF(กวนไส้!$C:$C,'รับ-จ่าย ประจำวัน'!$B41,กวนไส้!AH:AH)+SUMIF(ผลิต1!$C:$C,'รับ-จ่าย ประจำวัน'!$B41,ผลิต1!AH:AH)+SUMIF(ผลิต2!$C:$C,'รับ-จ่าย ประจำวัน'!$B41,ผลิต2!AH:AH)+SUMIF(เส้นแต่งหน้าขนมเค้ก!$C:$C,'รับ-จ่าย ประจำวัน'!$B41,เส้นแต่งหน้าขนมเค้ก!AH:AH)+SUMIF(แพ็ค!$C:$C,'รับ-จ่าย ประจำวัน'!$B41,แพ็ค!AH:AH)+SUMIF(ธุรการ!$C:$C,'รับ-จ่าย ประจำวัน'!$B41,ธุรการ!AH:AH)+SUMIF(เส้นแต่งหน้าขนมปัง!$C:$C,'รับ-จ่าย ประจำวัน'!$B41,เส้นแต่งหน้าขนมปัง!AH:AH)+SUMIF('วางแผนBC,CJ'!$C:$C,'รับ-จ่าย ประจำวัน'!$B41,'วางแผนBC,CJ'!AH:AH)+SUMIF(RD!$C:$C,'รับ-จ่าย ประจำวัน'!$B41,RD!AH:AH)+SUMIF('FG,ออนไล,คัดแยก'!$C:$C,'รับ-จ่าย ประจำวัน'!$B41,'FG,ออนไล,คัดแยก'!AH:AH)</f>
        <v>0</v>
      </c>
      <c r="BP41" s="16">
        <f>SUMIF(เตรียมส่วนผสม!$C:$C,'รับ-จ่าย ประจำวัน'!$B41,เตรียมส่วนผสม!AI:AI)+SUMIF(กวนไส้!$C:$C,'รับ-จ่าย ประจำวัน'!$B41,กวนไส้!AI:AI)+SUMIF(ผลิต1!$C:$C,'รับ-จ่าย ประจำวัน'!$B41,ผลิต1!AI:AI)+SUMIF(ผลิต2!$C:$C,'รับ-จ่าย ประจำวัน'!$B41,ผลิต2!AI:AI)+SUMIF(เส้นแต่งหน้าขนมเค้ก!$C:$C,'รับ-จ่าย ประจำวัน'!$B41,เส้นแต่งหน้าขนมเค้ก!AI:AI)+SUMIF(แพ็ค!$C:$C,'รับ-จ่าย ประจำวัน'!$B41,แพ็ค!AI:AI)+SUMIF(ธุรการ!$C:$C,'รับ-จ่าย ประจำวัน'!$B41,ธุรการ!AI:AI)+SUMIF(เส้นแต่งหน้าขนมปัง!$C:$C,'รับ-จ่าย ประจำวัน'!$B41,เส้นแต่งหน้าขนมปัง!AI:AI)+SUMIF('วางแผนBC,CJ'!$C:$C,'รับ-จ่าย ประจำวัน'!$B41,'วางแผนBC,CJ'!AI:AI)+SUMIF(RD!$C:$C,'รับ-จ่าย ประจำวัน'!$B41,RD!AI:AI)+SUMIF('FG,ออนไล,คัดแยก'!$C:$C,'รับ-จ่าย ประจำวัน'!$B41,'FG,ออนไล,คัดแยก'!AI:AI)</f>
        <v>0</v>
      </c>
      <c r="BQ41" s="16">
        <f>SUMIF(เตรียมส่วนผสม!$C:$C,'รับ-จ่าย ประจำวัน'!$B41,เตรียมส่วนผสม!AJ:AJ)+SUMIF(กวนไส้!$C:$C,'รับ-จ่าย ประจำวัน'!$B41,กวนไส้!AJ:AJ)+SUMIF(ผลิต1!$C:$C,'รับ-จ่าย ประจำวัน'!$B41,ผลิต1!AJ:AJ)+SUMIF(ผลิต2!$C:$C,'รับ-จ่าย ประจำวัน'!$B41,ผลิต2!AJ:AJ)+SUMIF(เส้นแต่งหน้าขนมเค้ก!$C:$C,'รับ-จ่าย ประจำวัน'!$B41,เส้นแต่งหน้าขนมเค้ก!AJ:AJ)+SUMIF(แพ็ค!$C:$C,'รับ-จ่าย ประจำวัน'!$B41,แพ็ค!AJ:AJ)+SUMIF(ธุรการ!$C:$C,'รับ-จ่าย ประจำวัน'!$B41,ธุรการ!AJ:AJ)+SUMIF(เส้นแต่งหน้าขนมปัง!$C:$C,'รับ-จ่าย ประจำวัน'!$B41,เส้นแต่งหน้าขนมปัง!AJ:AJ)+SUMIF('วางแผนBC,CJ'!$C:$C,'รับ-จ่าย ประจำวัน'!$B41,'วางแผนBC,CJ'!AJ:AJ)+SUMIF(RD!$C:$C,'รับ-จ่าย ประจำวัน'!$B41,RD!AJ:AJ)+SUMIF('FG,ออนไล,คัดแยก'!$C:$C,'รับ-จ่าย ประจำวัน'!$B41,'FG,ออนไล,คัดแยก'!AJ:AJ)</f>
        <v>0</v>
      </c>
      <c r="BR41" s="16">
        <f>SUMIF(เตรียมส่วนผสม!$C:$C,'รับ-จ่าย ประจำวัน'!$B41,เตรียมส่วนผสม!AK:AK)+SUMIF(กวนไส้!$C:$C,'รับ-จ่าย ประจำวัน'!$B41,กวนไส้!AK:AK)+SUMIF(ผลิต1!$C:$C,'รับ-จ่าย ประจำวัน'!$B41,ผลิต1!AK:AK)+SUMIF(ผลิต2!$C:$C,'รับ-จ่าย ประจำวัน'!$B41,ผลิต2!AK:AK)+SUMIF(เส้นแต่งหน้าขนมเค้ก!$C:$C,'รับ-จ่าย ประจำวัน'!$B41,เส้นแต่งหน้าขนมเค้ก!AK:AK)+SUMIF(แพ็ค!$C:$C,'รับ-จ่าย ประจำวัน'!$B41,แพ็ค!AK:AK)+SUMIF(ธุรการ!$C:$C,'รับ-จ่าย ประจำวัน'!$B41,ธุรการ!AK:AK)+SUMIF(เส้นแต่งหน้าขนมปัง!$C:$C,'รับ-จ่าย ประจำวัน'!$B41,เส้นแต่งหน้าขนมปัง!AK:AK)+SUMIF('วางแผนBC,CJ'!$C:$C,'รับ-จ่าย ประจำวัน'!$B41,'วางแผนBC,CJ'!AK:AK)+SUMIF(RD!$C:$C,'รับ-จ่าย ประจำวัน'!$B41,RD!AK:AK)+SUMIF('FG,ออนไล,คัดแยก'!$C:$C,'รับ-จ่าย ประจำวัน'!$B41,'FG,ออนไล,คัดแยก'!AK:AK)</f>
        <v>0</v>
      </c>
      <c r="BS41" s="16">
        <f>SUMIF(เตรียมส่วนผสม!$C:$C,'รับ-จ่าย ประจำวัน'!$B41,เตรียมส่วนผสม!AL:AL)+SUMIF(กวนไส้!$C:$C,'รับ-จ่าย ประจำวัน'!$B41,กวนไส้!AL:AL)+SUMIF(ผลิต1!$C:$C,'รับ-จ่าย ประจำวัน'!$B41,ผลิต1!AL:AL)+SUMIF(ผลิต2!$C:$C,'รับ-จ่าย ประจำวัน'!$B41,ผลิต2!AL:AL)+SUMIF(เส้นแต่งหน้าขนมเค้ก!$C:$C,'รับ-จ่าย ประจำวัน'!$B41,เส้นแต่งหน้าขนมเค้ก!AL:AL)+SUMIF(แพ็ค!$C:$C,'รับ-จ่าย ประจำวัน'!$B41,แพ็ค!AL:AL)+SUMIF(ธุรการ!$C:$C,'รับ-จ่าย ประจำวัน'!$B41,ธุรการ!AL:AL)+SUMIF(เส้นแต่งหน้าขนมปัง!$C:$C,'รับ-จ่าย ประจำวัน'!$B41,เส้นแต่งหน้าขนมปัง!AL:AL)+SUMIF('วางแผนBC,CJ'!$C:$C,'รับ-จ่าย ประจำวัน'!$B41,'วางแผนBC,CJ'!AL:AL)+SUMIF(RD!$C:$C,'รับ-จ่าย ประจำวัน'!$B41,RD!AL:AL)+SUMIF('FG,ออนไล,คัดแยก'!$C:$C,'รับ-จ่าย ประจำวัน'!$B41,'FG,ออนไล,คัดแยก'!AL:AL)</f>
        <v>0</v>
      </c>
      <c r="BT41" s="18">
        <f t="shared" si="1"/>
        <v>100</v>
      </c>
      <c r="BU41" s="116"/>
      <c r="BV41" s="146">
        <f t="shared" si="2"/>
        <v>2550</v>
      </c>
      <c r="BW41" s="183">
        <v>30</v>
      </c>
      <c r="BX41" s="172">
        <f t="shared" ref="BX41:BX43" si="14">BT41/30</f>
        <v>3.3333333333333335</v>
      </c>
      <c r="BY41" s="188">
        <f t="shared" si="3"/>
        <v>765</v>
      </c>
      <c r="BZ41" s="180">
        <f t="shared" ca="1" si="4"/>
        <v>46968</v>
      </c>
      <c r="CA41" s="93"/>
      <c r="CB41" s="93"/>
      <c r="CC41" s="93"/>
      <c r="CD41" s="93"/>
      <c r="CE41" s="93"/>
      <c r="CF41" s="93"/>
      <c r="CG41" s="93"/>
      <c r="CH41" s="93"/>
      <c r="CI41" s="93"/>
      <c r="CJ41" s="94"/>
      <c r="CK41" s="9">
        <f t="shared" si="5"/>
        <v>2550</v>
      </c>
    </row>
    <row r="42" spans="1:91" x14ac:dyDescent="0.5">
      <c r="A42" s="149" t="s">
        <v>204</v>
      </c>
      <c r="B42" s="34">
        <v>1020501024</v>
      </c>
      <c r="C42" s="10" t="s">
        <v>1681</v>
      </c>
      <c r="D42" s="135" t="s">
        <v>61</v>
      </c>
      <c r="E42" s="11">
        <v>0</v>
      </c>
      <c r="F42" s="75"/>
      <c r="G42" s="11" t="s">
        <v>62</v>
      </c>
      <c r="H42" s="12">
        <v>2600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3"/>
      <c r="AF42" s="13"/>
      <c r="AG42" s="13"/>
      <c r="AH42" s="13"/>
      <c r="AI42" s="14"/>
      <c r="AJ42" s="14"/>
      <c r="AK42" s="14"/>
      <c r="AL42" s="14"/>
      <c r="AM42" s="14"/>
      <c r="AN42" s="15">
        <f t="shared" si="0"/>
        <v>0</v>
      </c>
      <c r="AO42" s="16">
        <f>SUMIF(เตรียมส่วนผสม!$C:$C,'รับ-จ่าย ประจำวัน'!$B42,เตรียมส่วนผสม!H:H)+SUMIF(กวนไส้!$C:$C,'รับ-จ่าย ประจำวัน'!$B42,กวนไส้!H:H)+SUMIF(ผลิต1!$C:$C,'รับ-จ่าย ประจำวัน'!$B42,ผลิต1!H:H)+SUMIF(ผลิต2!$C:$C,'รับ-จ่าย ประจำวัน'!$B42,ผลิต2!H:H)+SUMIF(เส้นแต่งหน้าขนมเค้ก!$C:$C,'รับ-จ่าย ประจำวัน'!$B42,เส้นแต่งหน้าขนมเค้ก!H:H)+SUMIF(แพ็ค!$C:$C,'รับ-จ่าย ประจำวัน'!$B42,แพ็ค!H:H)+SUMIF(ธุรการ!$C:$C,'รับ-จ่าย ประจำวัน'!$B42,ธุรการ!H:H)+SUMIF(เส้นแต่งหน้าขนมปัง!$C:$C,'รับ-จ่าย ประจำวัน'!$B42,เส้นแต่งหน้าขนมปัง!H:H)+SUMIF('วางแผนBC,CJ'!$C:$C,'รับ-จ่าย ประจำวัน'!$B42,'วางแผนBC,CJ'!H:H)+SUMIF(RD!$C:$C,'รับ-จ่าย ประจำวัน'!$B42,RD!H:H)+SUMIF('FG,ออนไล,คัดแยก'!$C:$C,'รับ-จ่าย ประจำวัน'!$B42,'FG,ออนไล,คัดแยก'!H:H)</f>
        <v>0</v>
      </c>
      <c r="AP42" s="16">
        <f>SUMIF(เตรียมส่วนผสม!$C:$C,'รับ-จ่าย ประจำวัน'!$B42,เตรียมส่วนผสม!I:I)+SUMIF(กวนไส้!$C:$C,'รับ-จ่าย ประจำวัน'!$B42,กวนไส้!I:I)+SUMIF(ผลิต1!$C:$C,'รับ-จ่าย ประจำวัน'!$B42,ผลิต1!I:I)+SUMIF(ผลิต2!$C:$C,'รับ-จ่าย ประจำวัน'!$B42,ผลิต2!I:I)+SUMIF(เส้นแต่งหน้าขนมเค้ก!$C:$C,'รับ-จ่าย ประจำวัน'!$B42,เส้นแต่งหน้าขนมเค้ก!I:I)+SUMIF(แพ็ค!$C:$C,'รับ-จ่าย ประจำวัน'!$B42,แพ็ค!I:I)+SUMIF(ธุรการ!$C:$C,'รับ-จ่าย ประจำวัน'!$B42,ธุรการ!I:I)+SUMIF(เส้นแต่งหน้าขนมปัง!$C:$C,'รับ-จ่าย ประจำวัน'!$B42,เส้นแต่งหน้าขนมปัง!I:I)+SUMIF('วางแผนBC,CJ'!$C:$C,'รับ-จ่าย ประจำวัน'!$B42,'วางแผนBC,CJ'!I:I)+SUMIF(RD!$C:$C,'รับ-จ่าย ประจำวัน'!$B42,RD!I:I)+SUMIF('FG,ออนไล,คัดแยก'!$C:$C,'รับ-จ่าย ประจำวัน'!$B42,'FG,ออนไล,คัดแยก'!I:I)</f>
        <v>0</v>
      </c>
      <c r="AQ42" s="16">
        <f>SUMIF(เตรียมส่วนผสม!$C:$C,'รับ-จ่าย ประจำวัน'!$B42,เตรียมส่วนผสม!J:J)+SUMIF(กวนไส้!$C:$C,'รับ-จ่าย ประจำวัน'!$B42,กวนไส้!J:J)+SUMIF(ผลิต1!$C:$C,'รับ-จ่าย ประจำวัน'!$B42,ผลิต1!J:J)+SUMIF(ผลิต2!$C:$C,'รับ-จ่าย ประจำวัน'!$B42,ผลิต2!J:J)+SUMIF(เส้นแต่งหน้าขนมเค้ก!$C:$C,'รับ-จ่าย ประจำวัน'!$B42,เส้นแต่งหน้าขนมเค้ก!J:J)+SUMIF(แพ็ค!$C:$C,'รับ-จ่าย ประจำวัน'!$B42,แพ็ค!J:J)+SUMIF(ธุรการ!$C:$C,'รับ-จ่าย ประจำวัน'!$B42,ธุรการ!J:J)+SUMIF(เส้นแต่งหน้าขนมปัง!$C:$C,'รับ-จ่าย ประจำวัน'!$B42,เส้นแต่งหน้าขนมปัง!J:J)+SUMIF('วางแผนBC,CJ'!$C:$C,'รับ-จ่าย ประจำวัน'!$B42,'วางแผนBC,CJ'!J:J)+SUMIF(RD!$C:$C,'รับ-จ่าย ประจำวัน'!$B42,RD!J:J)+SUMIF('FG,ออนไล,คัดแยก'!$C:$C,'รับ-จ่าย ประจำวัน'!$B42,'FG,ออนไล,คัดแยก'!J:J)</f>
        <v>0</v>
      </c>
      <c r="AR42" s="16">
        <f>SUMIF(เตรียมส่วนผสม!$C:$C,'รับ-จ่าย ประจำวัน'!$B42,เตรียมส่วนผสม!K:K)+SUMIF(กวนไส้!$C:$C,'รับ-จ่าย ประจำวัน'!$B42,กวนไส้!K:K)+SUMIF(ผลิต1!$C:$C,'รับ-จ่าย ประจำวัน'!$B42,ผลิต1!K:K)+SUMIF(ผลิต2!$C:$C,'รับ-จ่าย ประจำวัน'!$B42,ผลิต2!K:K)+SUMIF(เส้นแต่งหน้าขนมเค้ก!$C:$C,'รับ-จ่าย ประจำวัน'!$B42,เส้นแต่งหน้าขนมเค้ก!K:K)+SUMIF(แพ็ค!$C:$C,'รับ-จ่าย ประจำวัน'!$B42,แพ็ค!K:K)+SUMIF(ธุรการ!$C:$C,'รับ-จ่าย ประจำวัน'!$B42,ธุรการ!K:K)+SUMIF(เส้นแต่งหน้าขนมปัง!$C:$C,'รับ-จ่าย ประจำวัน'!$B42,เส้นแต่งหน้าขนมปัง!K:K)+SUMIF('วางแผนBC,CJ'!$C:$C,'รับ-จ่าย ประจำวัน'!$B42,'วางแผนBC,CJ'!K:K)+SUMIF(RD!$C:$C,'รับ-จ่าย ประจำวัน'!$B42,RD!K:K)+SUMIF('FG,ออนไล,คัดแยก'!$C:$C,'รับ-จ่าย ประจำวัน'!$B42,'FG,ออนไล,คัดแยก'!K:K)</f>
        <v>0</v>
      </c>
      <c r="AS42" s="16">
        <f>SUMIF(เตรียมส่วนผสม!$C:$C,'รับ-จ่าย ประจำวัน'!$B42,เตรียมส่วนผสม!L:L)+SUMIF(กวนไส้!$C:$C,'รับ-จ่าย ประจำวัน'!$B42,กวนไส้!L:L)+SUMIF(ผลิต1!$C:$C,'รับ-จ่าย ประจำวัน'!$B42,ผลิต1!L:L)+SUMIF(ผลิต2!$C:$C,'รับ-จ่าย ประจำวัน'!$B42,ผลิต2!L:L)+SUMIF(เส้นแต่งหน้าขนมเค้ก!$C:$C,'รับ-จ่าย ประจำวัน'!$B42,เส้นแต่งหน้าขนมเค้ก!L:L)+SUMIF(แพ็ค!$C:$C,'รับ-จ่าย ประจำวัน'!$B42,แพ็ค!L:L)+SUMIF(ธุรการ!$C:$C,'รับ-จ่าย ประจำวัน'!$B42,ธุรการ!L:L)+SUMIF(เส้นแต่งหน้าขนมปัง!$C:$C,'รับ-จ่าย ประจำวัน'!$B42,เส้นแต่งหน้าขนมปัง!L:L)+SUMIF('วางแผนBC,CJ'!$C:$C,'รับ-จ่าย ประจำวัน'!$B42,'วางแผนBC,CJ'!L:L)+SUMIF(RD!$C:$C,'รับ-จ่าย ประจำวัน'!$B42,RD!L:L)+SUMIF('FG,ออนไล,คัดแยก'!$C:$C,'รับ-จ่าย ประจำวัน'!$B42,'FG,ออนไล,คัดแยก'!L:L)</f>
        <v>0</v>
      </c>
      <c r="AT42" s="16">
        <f>SUMIF(เตรียมส่วนผสม!$C:$C,'รับ-จ่าย ประจำวัน'!$B42,เตรียมส่วนผสม!M:M)+SUMIF(กวนไส้!$C:$C,'รับ-จ่าย ประจำวัน'!$B42,กวนไส้!M:M)+SUMIF(ผลิต1!$C:$C,'รับ-จ่าย ประจำวัน'!$B42,ผลิต1!M:M)+SUMIF(ผลิต2!$C:$C,'รับ-จ่าย ประจำวัน'!$B42,ผลิต2!M:M)+SUMIF(เส้นแต่งหน้าขนมเค้ก!$C:$C,'รับ-จ่าย ประจำวัน'!$B42,เส้นแต่งหน้าขนมเค้ก!M:M)+SUMIF(แพ็ค!$C:$C,'รับ-จ่าย ประจำวัน'!$B42,แพ็ค!M:M)+SUMIF(ธุรการ!$C:$C,'รับ-จ่าย ประจำวัน'!$B42,ธุรการ!M:M)+SUMIF(เส้นแต่งหน้าขนมปัง!$C:$C,'รับ-จ่าย ประจำวัน'!$B42,เส้นแต่งหน้าขนมปัง!M:M)+SUMIF('วางแผนBC,CJ'!$C:$C,'รับ-จ่าย ประจำวัน'!$B42,'วางแผนBC,CJ'!M:M)+SUMIF(RD!$C:$C,'รับ-จ่าย ประจำวัน'!$B42,RD!M:M)+SUMIF('FG,ออนไล,คัดแยก'!$C:$C,'รับ-จ่าย ประจำวัน'!$B42,'FG,ออนไล,คัดแยก'!M:M)</f>
        <v>0</v>
      </c>
      <c r="AU42" s="16">
        <f>SUMIF(เตรียมส่วนผสม!$C:$C,'รับ-จ่าย ประจำวัน'!$B42,เตรียมส่วนผสม!N:N)+SUMIF(กวนไส้!$C:$C,'รับ-จ่าย ประจำวัน'!$B42,กวนไส้!N:N)+SUMIF(ผลิต1!$C:$C,'รับ-จ่าย ประจำวัน'!$B42,ผลิต1!N:N)+SUMIF(ผลิต2!$C:$C,'รับ-จ่าย ประจำวัน'!$B42,ผลิต2!N:N)+SUMIF(เส้นแต่งหน้าขนมเค้ก!$C:$C,'รับ-จ่าย ประจำวัน'!$B42,เส้นแต่งหน้าขนมเค้ก!N:N)+SUMIF(แพ็ค!$C:$C,'รับ-จ่าย ประจำวัน'!$B42,แพ็ค!N:N)+SUMIF(ธุรการ!$C:$C,'รับ-จ่าย ประจำวัน'!$B42,ธุรการ!N:N)+SUMIF(เส้นแต่งหน้าขนมปัง!$C:$C,'รับ-จ่าย ประจำวัน'!$B42,เส้นแต่งหน้าขนมปัง!N:N)+SUMIF('วางแผนBC,CJ'!$C:$C,'รับ-จ่าย ประจำวัน'!$B42,'วางแผนBC,CJ'!N:N)+SUMIF(RD!$C:$C,'รับ-จ่าย ประจำวัน'!$B42,RD!N:N)+SUMIF('FG,ออนไล,คัดแยก'!$C:$C,'รับ-จ่าย ประจำวัน'!$B42,'FG,ออนไล,คัดแยก'!N:N)</f>
        <v>0</v>
      </c>
      <c r="AV42" s="16">
        <f>SUMIF(เตรียมส่วนผสม!$C:$C,'รับ-จ่าย ประจำวัน'!$B42,เตรียมส่วนผสม!O:O)+SUMIF(กวนไส้!$C:$C,'รับ-จ่าย ประจำวัน'!$B42,กวนไส้!O:O)+SUMIF(ผลิต1!$C:$C,'รับ-จ่าย ประจำวัน'!$B42,ผลิต1!O:O)+SUMIF(ผลิต2!$C:$C,'รับ-จ่าย ประจำวัน'!$B42,ผลิต2!O:O)+SUMIF(เส้นแต่งหน้าขนมเค้ก!$C:$C,'รับ-จ่าย ประจำวัน'!$B42,เส้นแต่งหน้าขนมเค้ก!O:O)+SUMIF(แพ็ค!$C:$C,'รับ-จ่าย ประจำวัน'!$B42,แพ็ค!O:O)+SUMIF(ธุรการ!$C:$C,'รับ-จ่าย ประจำวัน'!$B42,ธุรการ!O:O)+SUMIF(เส้นแต่งหน้าขนมปัง!$C:$C,'รับ-จ่าย ประจำวัน'!$B42,เส้นแต่งหน้าขนมปัง!O:O)+SUMIF('วางแผนBC,CJ'!$C:$C,'รับ-จ่าย ประจำวัน'!$B42,'วางแผนBC,CJ'!O:O)+SUMIF(RD!$C:$C,'รับ-จ่าย ประจำวัน'!$B42,RD!O:O)+SUMIF('FG,ออนไล,คัดแยก'!$C:$C,'รับ-จ่าย ประจำวัน'!$B42,'FG,ออนไล,คัดแยก'!O:O)</f>
        <v>0</v>
      </c>
      <c r="AW42" s="16">
        <f>SUMIF(เตรียมส่วนผสม!$C:$C,'รับ-จ่าย ประจำวัน'!$B42,เตรียมส่วนผสม!P:P)+SUMIF(กวนไส้!$C:$C,'รับ-จ่าย ประจำวัน'!$B42,กวนไส้!P:P)+SUMIF(ผลิต1!$C:$C,'รับ-จ่าย ประจำวัน'!$B42,ผลิต1!P:P)+SUMIF(ผลิต2!$C:$C,'รับ-จ่าย ประจำวัน'!$B42,ผลิต2!P:P)+SUMIF(เส้นแต่งหน้าขนมเค้ก!$C:$C,'รับ-จ่าย ประจำวัน'!$B42,เส้นแต่งหน้าขนมเค้ก!P:P)+SUMIF(แพ็ค!$C:$C,'รับ-จ่าย ประจำวัน'!$B42,แพ็ค!P:P)+SUMIF(ธุรการ!$C:$C,'รับ-จ่าย ประจำวัน'!$B42,ธุรการ!P:P)+SUMIF(เส้นแต่งหน้าขนมปัง!$C:$C,'รับ-จ่าย ประจำวัน'!$B42,เส้นแต่งหน้าขนมปัง!P:P)+SUMIF('วางแผนBC,CJ'!$C:$C,'รับ-จ่าย ประจำวัน'!$B42,'วางแผนBC,CJ'!P:P)+SUMIF(RD!$C:$C,'รับ-จ่าย ประจำวัน'!$B42,RD!P:P)+SUMIF('FG,ออนไล,คัดแยก'!$C:$C,'รับ-จ่าย ประจำวัน'!$B42,'FG,ออนไล,คัดแยก'!P:P)</f>
        <v>0</v>
      </c>
      <c r="AX42" s="16">
        <f>SUMIF(เตรียมส่วนผสม!$C:$C,'รับ-จ่าย ประจำวัน'!$B42,เตรียมส่วนผสม!Q:Q)+SUMIF(กวนไส้!$C:$C,'รับ-จ่าย ประจำวัน'!$B42,กวนไส้!Q:Q)+SUMIF(ผลิต1!$C:$C,'รับ-จ่าย ประจำวัน'!$B42,ผลิต1!Q:Q)+SUMIF(ผลิต2!$C:$C,'รับ-จ่าย ประจำวัน'!$B42,ผลิต2!Q:Q)+SUMIF(เส้นแต่งหน้าขนมเค้ก!$C:$C,'รับ-จ่าย ประจำวัน'!$B42,เส้นแต่งหน้าขนมเค้ก!Q:Q)+SUMIF(แพ็ค!$C:$C,'รับ-จ่าย ประจำวัน'!$B42,แพ็ค!Q:Q)+SUMIF(ธุรการ!$C:$C,'รับ-จ่าย ประจำวัน'!$B42,ธุรการ!Q:Q)+SUMIF(เส้นแต่งหน้าขนมปัง!$C:$C,'รับ-จ่าย ประจำวัน'!$B42,เส้นแต่งหน้าขนมปัง!Q:Q)+SUMIF('วางแผนBC,CJ'!$C:$C,'รับ-จ่าย ประจำวัน'!$B42,'วางแผนBC,CJ'!Q:Q)+SUMIF(RD!$C:$C,'รับ-จ่าย ประจำวัน'!$B42,RD!Q:Q)+SUMIF('FG,ออนไล,คัดแยก'!$C:$C,'รับ-จ่าย ประจำวัน'!$B42,'FG,ออนไล,คัดแยก'!Q:Q)</f>
        <v>0</v>
      </c>
      <c r="AY42" s="16">
        <f>SUMIF(เตรียมส่วนผสม!$C:$C,'รับ-จ่าย ประจำวัน'!$B42,เตรียมส่วนผสม!R:R)+SUMIF(กวนไส้!$C:$C,'รับ-จ่าย ประจำวัน'!$B42,กวนไส้!R:R)+SUMIF(ผลิต1!$C:$C,'รับ-จ่าย ประจำวัน'!$B42,ผลิต1!R:R)+SUMIF(ผลิต2!$C:$C,'รับ-จ่าย ประจำวัน'!$B42,ผลิต2!R:R)+SUMIF(เส้นแต่งหน้าขนมเค้ก!$C:$C,'รับ-จ่าย ประจำวัน'!$B42,เส้นแต่งหน้าขนมเค้ก!R:R)+SUMIF(แพ็ค!$C:$C,'รับ-จ่าย ประจำวัน'!$B42,แพ็ค!R:R)+SUMIF(ธุรการ!$C:$C,'รับ-จ่าย ประจำวัน'!$B42,ธุรการ!R:R)+SUMIF(เส้นแต่งหน้าขนมปัง!$C:$C,'รับ-จ่าย ประจำวัน'!$B42,เส้นแต่งหน้าขนมปัง!R:R)+SUMIF('วางแผนBC,CJ'!$C:$C,'รับ-จ่าย ประจำวัน'!$B42,'วางแผนBC,CJ'!R:R)+SUMIF(RD!$C:$C,'รับ-จ่าย ประจำวัน'!$B42,RD!R:R)+SUMIF('FG,ออนไล,คัดแยก'!$C:$C,'รับ-จ่าย ประจำวัน'!$B42,'FG,ออนไล,คัดแยก'!R:R)</f>
        <v>0</v>
      </c>
      <c r="AZ42" s="16">
        <f>SUMIF(เตรียมส่วนผสม!$C:$C,'รับ-จ่าย ประจำวัน'!$B42,เตรียมส่วนผสม!S:S)+SUMIF(กวนไส้!$C:$C,'รับ-จ่าย ประจำวัน'!$B42,กวนไส้!S:S)+SUMIF(ผลิต1!$C:$C,'รับ-จ่าย ประจำวัน'!$B42,ผลิต1!S:S)+SUMIF(ผลิต2!$C:$C,'รับ-จ่าย ประจำวัน'!$B42,ผลิต2!S:S)+SUMIF(เส้นแต่งหน้าขนมเค้ก!$C:$C,'รับ-จ่าย ประจำวัน'!$B42,เส้นแต่งหน้าขนมเค้ก!S:S)+SUMIF(แพ็ค!$C:$C,'รับ-จ่าย ประจำวัน'!$B42,แพ็ค!S:S)+SUMIF(ธุรการ!$C:$C,'รับ-จ่าย ประจำวัน'!$B42,ธุรการ!S:S)+SUMIF(เส้นแต่งหน้าขนมปัง!$C:$C,'รับ-จ่าย ประจำวัน'!$B42,เส้นแต่งหน้าขนมปัง!S:S)+SUMIF('วางแผนBC,CJ'!$C:$C,'รับ-จ่าย ประจำวัน'!$B42,'วางแผนBC,CJ'!S:S)+SUMIF(RD!$C:$C,'รับ-จ่าย ประจำวัน'!$B42,RD!S:S)+SUMIF('FG,ออนไล,คัดแยก'!$C:$C,'รับ-จ่าย ประจำวัน'!$B42,'FG,ออนไล,คัดแยก'!S:S)</f>
        <v>0</v>
      </c>
      <c r="BA42" s="16">
        <f>SUMIF(เตรียมส่วนผสม!$C:$C,'รับ-จ่าย ประจำวัน'!$B42,เตรียมส่วนผสม!T:T)+SUMIF(กวนไส้!$C:$C,'รับ-จ่าย ประจำวัน'!$B42,กวนไส้!T:T)+SUMIF(ผลิต1!$C:$C,'รับ-จ่าย ประจำวัน'!$B42,ผลิต1!T:T)+SUMIF(ผลิต2!$C:$C,'รับ-จ่าย ประจำวัน'!$B42,ผลิต2!T:T)+SUMIF(เส้นแต่งหน้าขนมเค้ก!$C:$C,'รับ-จ่าย ประจำวัน'!$B42,เส้นแต่งหน้าขนมเค้ก!T:T)+SUMIF(แพ็ค!$C:$C,'รับ-จ่าย ประจำวัน'!$B42,แพ็ค!T:T)+SUMIF(ธุรการ!$C:$C,'รับ-จ่าย ประจำวัน'!$B42,ธุรการ!T:T)+SUMIF(เส้นแต่งหน้าขนมปัง!$C:$C,'รับ-จ่าย ประจำวัน'!$B42,เส้นแต่งหน้าขนมปัง!T:T)+SUMIF('วางแผนBC,CJ'!$C:$C,'รับ-จ่าย ประจำวัน'!$B42,'วางแผนBC,CJ'!T:T)+SUMIF(RD!$C:$C,'รับ-จ่าย ประจำวัน'!$B42,RD!T:T)+SUMIF('FG,ออนไล,คัดแยก'!$C:$C,'รับ-จ่าย ประจำวัน'!$B42,'FG,ออนไล,คัดแยก'!T:T)</f>
        <v>0</v>
      </c>
      <c r="BB42" s="16">
        <f>SUMIF(เตรียมส่วนผสม!$C:$C,'รับ-จ่าย ประจำวัน'!$B42,เตรียมส่วนผสม!U:U)+SUMIF(กวนไส้!$C:$C,'รับ-จ่าย ประจำวัน'!$B42,กวนไส้!U:U)+SUMIF(ผลิต1!$C:$C,'รับ-จ่าย ประจำวัน'!$B42,ผลิต1!U:U)+SUMIF(ผลิต2!$C:$C,'รับ-จ่าย ประจำวัน'!$B42,ผลิต2!U:U)+SUMIF(เส้นแต่งหน้าขนมเค้ก!$C:$C,'รับ-จ่าย ประจำวัน'!$B42,เส้นแต่งหน้าขนมเค้ก!U:U)+SUMIF(แพ็ค!$C:$C,'รับ-จ่าย ประจำวัน'!$B42,แพ็ค!U:U)+SUMIF(ธุรการ!$C:$C,'รับ-จ่าย ประจำวัน'!$B42,ธุรการ!U:U)+SUMIF(เส้นแต่งหน้าขนมปัง!$C:$C,'รับ-จ่าย ประจำวัน'!$B42,เส้นแต่งหน้าขนมปัง!U:U)+SUMIF('วางแผนBC,CJ'!$C:$C,'รับ-จ่าย ประจำวัน'!$B42,'วางแผนBC,CJ'!U:U)+SUMIF(RD!$C:$C,'รับ-จ่าย ประจำวัน'!$B42,RD!U:U)+SUMIF('FG,ออนไล,คัดแยก'!$C:$C,'รับ-จ่าย ประจำวัน'!$B42,'FG,ออนไล,คัดแยก'!U:U)</f>
        <v>0</v>
      </c>
      <c r="BC42" s="16">
        <f>SUMIF(เตรียมส่วนผสม!$C:$C,'รับ-จ่าย ประจำวัน'!$B42,เตรียมส่วนผสม!V:V)+SUMIF(กวนไส้!$C:$C,'รับ-จ่าย ประจำวัน'!$B42,กวนไส้!V:V)+SUMIF(ผลิต1!$C:$C,'รับ-จ่าย ประจำวัน'!$B42,ผลิต1!V:V)+SUMIF(ผลิต2!$C:$C,'รับ-จ่าย ประจำวัน'!$B42,ผลิต2!V:V)+SUMIF(เส้นแต่งหน้าขนมเค้ก!$C:$C,'รับ-จ่าย ประจำวัน'!$B42,เส้นแต่งหน้าขนมเค้ก!V:V)+SUMIF(แพ็ค!$C:$C,'รับ-จ่าย ประจำวัน'!$B42,แพ็ค!V:V)+SUMIF(ธุรการ!$C:$C,'รับ-จ่าย ประจำวัน'!$B42,ธุรการ!V:V)+SUMIF(เส้นแต่งหน้าขนมปัง!$C:$C,'รับ-จ่าย ประจำวัน'!$B42,เส้นแต่งหน้าขนมปัง!V:V)+SUMIF('วางแผนBC,CJ'!$C:$C,'รับ-จ่าย ประจำวัน'!$B42,'วางแผนBC,CJ'!V:V)+SUMIF(RD!$C:$C,'รับ-จ่าย ประจำวัน'!$B42,RD!V:V)+SUMIF('FG,ออนไล,คัดแยก'!$C:$C,'รับ-จ่าย ประจำวัน'!$B42,'FG,ออนไล,คัดแยก'!V:V)</f>
        <v>0</v>
      </c>
      <c r="BD42" s="16">
        <f>SUMIF(เตรียมส่วนผสม!$C:$C,'รับ-จ่าย ประจำวัน'!$B42,เตรียมส่วนผสม!W:W)+SUMIF(กวนไส้!$C:$C,'รับ-จ่าย ประจำวัน'!$B42,กวนไส้!W:W)+SUMIF(ผลิต1!$C:$C,'รับ-จ่าย ประจำวัน'!$B42,ผลิต1!W:W)+SUMIF(ผลิต2!$C:$C,'รับ-จ่าย ประจำวัน'!$B42,ผลิต2!W:W)+SUMIF(เส้นแต่งหน้าขนมเค้ก!$C:$C,'รับ-จ่าย ประจำวัน'!$B42,เส้นแต่งหน้าขนมเค้ก!W:W)+SUMIF(แพ็ค!$C:$C,'รับ-จ่าย ประจำวัน'!$B42,แพ็ค!W:W)+SUMIF(ธุรการ!$C:$C,'รับ-จ่าย ประจำวัน'!$B42,ธุรการ!W:W)+SUMIF(เส้นแต่งหน้าขนมปัง!$C:$C,'รับ-จ่าย ประจำวัน'!$B42,เส้นแต่งหน้าขนมปัง!W:W)+SUMIF('วางแผนBC,CJ'!$C:$C,'รับ-จ่าย ประจำวัน'!$B42,'วางแผนBC,CJ'!W:W)+SUMIF(RD!$C:$C,'รับ-จ่าย ประจำวัน'!$B42,RD!W:W)+SUMIF('FG,ออนไล,คัดแยก'!$C:$C,'รับ-จ่าย ประจำวัน'!$B42,'FG,ออนไล,คัดแยก'!W:W)</f>
        <v>0</v>
      </c>
      <c r="BE42" s="16">
        <f>SUMIF(เตรียมส่วนผสม!$C:$C,'รับ-จ่าย ประจำวัน'!$B42,เตรียมส่วนผสม!X:X)+SUMIF(กวนไส้!$C:$C,'รับ-จ่าย ประจำวัน'!$B42,กวนไส้!X:X)+SUMIF(ผลิต1!$C:$C,'รับ-จ่าย ประจำวัน'!$B42,ผลิต1!X:X)+SUMIF(ผลิต2!$C:$C,'รับ-จ่าย ประจำวัน'!$B42,ผลิต2!X:X)+SUMIF(เส้นแต่งหน้าขนมเค้ก!$C:$C,'รับ-จ่าย ประจำวัน'!$B42,เส้นแต่งหน้าขนมเค้ก!X:X)+SUMIF(แพ็ค!$C:$C,'รับ-จ่าย ประจำวัน'!$B42,แพ็ค!X:X)+SUMIF(ธุรการ!$C:$C,'รับ-จ่าย ประจำวัน'!$B42,ธุรการ!X:X)+SUMIF(เส้นแต่งหน้าขนมปัง!$C:$C,'รับ-จ่าย ประจำวัน'!$B42,เส้นแต่งหน้าขนมปัง!X:X)+SUMIF('วางแผนBC,CJ'!$C:$C,'รับ-จ่าย ประจำวัน'!$B42,'วางแผนBC,CJ'!X:X)+SUMIF(RD!$C:$C,'รับ-จ่าย ประจำวัน'!$B42,RD!X:X)+SUMIF('FG,ออนไล,คัดแยก'!$C:$C,'รับ-จ่าย ประจำวัน'!$B42,'FG,ออนไล,คัดแยก'!X:X)</f>
        <v>0</v>
      </c>
      <c r="BF42" s="16">
        <f>SUMIF(เตรียมส่วนผสม!$C:$C,'รับ-จ่าย ประจำวัน'!$B42,เตรียมส่วนผสม!Y:Y)+SUMIF(กวนไส้!$C:$C,'รับ-จ่าย ประจำวัน'!$B42,กวนไส้!Y:Y)+SUMIF(ผลิต1!$C:$C,'รับ-จ่าย ประจำวัน'!$B42,ผลิต1!Y:Y)+SUMIF(ผลิต2!$C:$C,'รับ-จ่าย ประจำวัน'!$B42,ผลิต2!Y:Y)+SUMIF(เส้นแต่งหน้าขนมเค้ก!$C:$C,'รับ-จ่าย ประจำวัน'!$B42,เส้นแต่งหน้าขนมเค้ก!Y:Y)+SUMIF(แพ็ค!$C:$C,'รับ-จ่าย ประจำวัน'!$B42,แพ็ค!Y:Y)+SUMIF(ธุรการ!$C:$C,'รับ-จ่าย ประจำวัน'!$B42,ธุรการ!Y:Y)+SUMIF(เส้นแต่งหน้าขนมปัง!$C:$C,'รับ-จ่าย ประจำวัน'!$B42,เส้นแต่งหน้าขนมปัง!Y:Y)+SUMIF('วางแผนBC,CJ'!$C:$C,'รับ-จ่าย ประจำวัน'!$B42,'วางแผนBC,CJ'!Y:Y)+SUMIF(RD!$C:$C,'รับ-จ่าย ประจำวัน'!$B42,RD!Y:Y)+SUMIF('FG,ออนไล,คัดแยก'!$C:$C,'รับ-จ่าย ประจำวัน'!$B42,'FG,ออนไล,คัดแยก'!Y:Y)</f>
        <v>0</v>
      </c>
      <c r="BG42" s="16">
        <f>SUMIF(เตรียมส่วนผสม!$C:$C,'รับ-จ่าย ประจำวัน'!$B42,เตรียมส่วนผสม!Z:Z)+SUMIF(กวนไส้!$C:$C,'รับ-จ่าย ประจำวัน'!$B42,กวนไส้!Z:Z)+SUMIF(ผลิต1!$C:$C,'รับ-จ่าย ประจำวัน'!$B42,ผลิต1!Z:Z)+SUMIF(ผลิต2!$C:$C,'รับ-จ่าย ประจำวัน'!$B42,ผลิต2!Z:Z)+SUMIF(เส้นแต่งหน้าขนมเค้ก!$C:$C,'รับ-จ่าย ประจำวัน'!$B42,เส้นแต่งหน้าขนมเค้ก!Z:Z)+SUMIF(แพ็ค!$C:$C,'รับ-จ่าย ประจำวัน'!$B42,แพ็ค!Z:Z)+SUMIF(ธุรการ!$C:$C,'รับ-จ่าย ประจำวัน'!$B42,ธุรการ!Z:Z)+SUMIF(เส้นแต่งหน้าขนมปัง!$C:$C,'รับ-จ่าย ประจำวัน'!$B42,เส้นแต่งหน้าขนมปัง!Z:Z)+SUMIF('วางแผนBC,CJ'!$C:$C,'รับ-จ่าย ประจำวัน'!$B42,'วางแผนBC,CJ'!Z:Z)+SUMIF(RD!$C:$C,'รับ-จ่าย ประจำวัน'!$B42,RD!Z:Z)+SUMIF('FG,ออนไล,คัดแยก'!$C:$C,'รับ-จ่าย ประจำวัน'!$B42,'FG,ออนไล,คัดแยก'!Z:Z)</f>
        <v>0</v>
      </c>
      <c r="BH42" s="16">
        <f>SUMIF(เตรียมส่วนผสม!$C:$C,'รับ-จ่าย ประจำวัน'!$B42,เตรียมส่วนผสม!AA:AA)+SUMIF(กวนไส้!$C:$C,'รับ-จ่าย ประจำวัน'!$B42,กวนไส้!AA:AA)+SUMIF(ผลิต1!$C:$C,'รับ-จ่าย ประจำวัน'!$B42,ผลิต1!AA:AA)+SUMIF(ผลิต2!$C:$C,'รับ-จ่าย ประจำวัน'!$B42,ผลิต2!AA:AA)+SUMIF(เส้นแต่งหน้าขนมเค้ก!$C:$C,'รับ-จ่าย ประจำวัน'!$B42,เส้นแต่งหน้าขนมเค้ก!AA:AA)+SUMIF(แพ็ค!$C:$C,'รับ-จ่าย ประจำวัน'!$B42,แพ็ค!AA:AA)+SUMIF(ธุรการ!$C:$C,'รับ-จ่าย ประจำวัน'!$B42,ธุรการ!AA:AA)+SUMIF(เส้นแต่งหน้าขนมปัง!$C:$C,'รับ-จ่าย ประจำวัน'!$B42,เส้นแต่งหน้าขนมปัง!AA:AA)+SUMIF('วางแผนBC,CJ'!$C:$C,'รับ-จ่าย ประจำวัน'!$B42,'วางแผนBC,CJ'!AA:AA)+SUMIF(RD!$C:$C,'รับ-จ่าย ประจำวัน'!$B42,RD!AA:AA)+SUMIF('FG,ออนไล,คัดแยก'!$C:$C,'รับ-จ่าย ประจำวัน'!$B42,'FG,ออนไล,คัดแยก'!AA:AA)</f>
        <v>0</v>
      </c>
      <c r="BI42" s="16">
        <f>SUMIF(เตรียมส่วนผสม!$C:$C,'รับ-จ่าย ประจำวัน'!$B42,เตรียมส่วนผสม!AB:AB)+SUMIF(กวนไส้!$C:$C,'รับ-จ่าย ประจำวัน'!$B42,กวนไส้!AB:AB)+SUMIF(ผลิต1!$C:$C,'รับ-จ่าย ประจำวัน'!$B42,ผลิต1!AB:AB)+SUMIF(ผลิต2!$C:$C,'รับ-จ่าย ประจำวัน'!$B42,ผลิต2!AB:AB)+SUMIF(เส้นแต่งหน้าขนมเค้ก!$C:$C,'รับ-จ่าย ประจำวัน'!$B42,เส้นแต่งหน้าขนมเค้ก!AB:AB)+SUMIF(แพ็ค!$C:$C,'รับ-จ่าย ประจำวัน'!$B42,แพ็ค!AB:AB)+SUMIF(ธุรการ!$C:$C,'รับ-จ่าย ประจำวัน'!$B42,ธุรการ!AB:AB)+SUMIF(เส้นแต่งหน้าขนมปัง!$C:$C,'รับ-จ่าย ประจำวัน'!$B42,เส้นแต่งหน้าขนมปัง!AB:AB)+SUMIF('วางแผนBC,CJ'!$C:$C,'รับ-จ่าย ประจำวัน'!$B42,'วางแผนBC,CJ'!AB:AB)+SUMIF(RD!$C:$C,'รับ-จ่าย ประจำวัน'!$B42,RD!AB:AB)+SUMIF('FG,ออนไล,คัดแยก'!$C:$C,'รับ-จ่าย ประจำวัน'!$B42,'FG,ออนไล,คัดแยก'!AB:AB)</f>
        <v>0</v>
      </c>
      <c r="BJ42" s="16">
        <f>SUMIF(เตรียมส่วนผสม!$C:$C,'รับ-จ่าย ประจำวัน'!$B42,เตรียมส่วนผสม!AC:AC)+SUMIF(กวนไส้!$C:$C,'รับ-จ่าย ประจำวัน'!$B42,กวนไส้!AC:AC)+SUMIF(ผลิต1!$C:$C,'รับ-จ่าย ประจำวัน'!$B42,ผลิต1!AC:AC)+SUMIF(ผลิต2!$C:$C,'รับ-จ่าย ประจำวัน'!$B42,ผลิต2!AC:AC)+SUMIF(เส้นแต่งหน้าขนมเค้ก!$C:$C,'รับ-จ่าย ประจำวัน'!$B42,เส้นแต่งหน้าขนมเค้ก!AC:AC)+SUMIF(แพ็ค!$C:$C,'รับ-จ่าย ประจำวัน'!$B42,แพ็ค!AC:AC)+SUMIF(ธุรการ!$C:$C,'รับ-จ่าย ประจำวัน'!$B42,ธุรการ!AC:AC)+SUMIF(เส้นแต่งหน้าขนมปัง!$C:$C,'รับ-จ่าย ประจำวัน'!$B42,เส้นแต่งหน้าขนมปัง!AC:AC)+SUMIF('วางแผนBC,CJ'!$C:$C,'รับ-จ่าย ประจำวัน'!$B42,'วางแผนBC,CJ'!AC:AC)+SUMIF(RD!$C:$C,'รับ-จ่าย ประจำวัน'!$B42,RD!AC:AC)+SUMIF('FG,ออนไล,คัดแยก'!$C:$C,'รับ-จ่าย ประจำวัน'!$B42,'FG,ออนไล,คัดแยก'!AC:AC)</f>
        <v>0</v>
      </c>
      <c r="BK42" s="16">
        <f>SUMIF(เตรียมส่วนผสม!$C:$C,'รับ-จ่าย ประจำวัน'!$B42,เตรียมส่วนผสม!AD:AD)+SUMIF(กวนไส้!$C:$C,'รับ-จ่าย ประจำวัน'!$B42,กวนไส้!AD:AD)+SUMIF(ผลิต1!$C:$C,'รับ-จ่าย ประจำวัน'!$B42,ผลิต1!AD:AD)+SUMIF(ผลิต2!$C:$C,'รับ-จ่าย ประจำวัน'!$B42,ผลิต2!AD:AD)+SUMIF(เส้นแต่งหน้าขนมเค้ก!$C:$C,'รับ-จ่าย ประจำวัน'!$B42,เส้นแต่งหน้าขนมเค้ก!AD:AD)+SUMIF(แพ็ค!$C:$C,'รับ-จ่าย ประจำวัน'!$B42,แพ็ค!AD:AD)+SUMIF(ธุรการ!$C:$C,'รับ-จ่าย ประจำวัน'!$B42,ธุรการ!AD:AD)+SUMIF(เส้นแต่งหน้าขนมปัง!$C:$C,'รับ-จ่าย ประจำวัน'!$B42,เส้นแต่งหน้าขนมปัง!AD:AD)+SUMIF('วางแผนBC,CJ'!$C:$C,'รับ-จ่าย ประจำวัน'!$B42,'วางแผนBC,CJ'!AD:AD)+SUMIF(RD!$C:$C,'รับ-จ่าย ประจำวัน'!$B42,RD!AD:AD)+SUMIF('FG,ออนไล,คัดแยก'!$C:$C,'รับ-จ่าย ประจำวัน'!$B42,'FG,ออนไล,คัดแยก'!AD:AD)</f>
        <v>0</v>
      </c>
      <c r="BL42" s="16">
        <f>SUMIF(เตรียมส่วนผสม!$C:$C,'รับ-จ่าย ประจำวัน'!$B42,เตรียมส่วนผสม!AE:AE)+SUMIF(กวนไส้!$C:$C,'รับ-จ่าย ประจำวัน'!$B42,กวนไส้!AE:AE)+SUMIF(ผลิต1!$C:$C,'รับ-จ่าย ประจำวัน'!$B42,ผลิต1!AE:AE)+SUMIF(ผลิต2!$C:$C,'รับ-จ่าย ประจำวัน'!$B42,ผลิต2!AE:AE)+SUMIF(เส้นแต่งหน้าขนมเค้ก!$C:$C,'รับ-จ่าย ประจำวัน'!$B42,เส้นแต่งหน้าขนมเค้ก!AE:AE)+SUMIF(แพ็ค!$C:$C,'รับ-จ่าย ประจำวัน'!$B42,แพ็ค!AE:AE)+SUMIF(ธุรการ!$C:$C,'รับ-จ่าย ประจำวัน'!$B42,ธุรการ!AE:AE)+SUMIF(เส้นแต่งหน้าขนมปัง!$C:$C,'รับ-จ่าย ประจำวัน'!$B42,เส้นแต่งหน้าขนมปัง!AE:AE)+SUMIF('วางแผนBC,CJ'!$C:$C,'รับ-จ่าย ประจำวัน'!$B42,'วางแผนBC,CJ'!AE:AE)+SUMIF(RD!$C:$C,'รับ-จ่าย ประจำวัน'!$B42,RD!AE:AE)+SUMIF('FG,ออนไล,คัดแยก'!$C:$C,'รับ-จ่าย ประจำวัน'!$B42,'FG,ออนไล,คัดแยก'!AE:AE)</f>
        <v>0</v>
      </c>
      <c r="BM42" s="16">
        <f>SUMIF(เตรียมส่วนผสม!$C:$C,'รับ-จ่าย ประจำวัน'!$B42,เตรียมส่วนผสม!AF:AF)+SUMIF(กวนไส้!$C:$C,'รับ-จ่าย ประจำวัน'!$B42,กวนไส้!AF:AF)+SUMIF(ผลิต1!$C:$C,'รับ-จ่าย ประจำวัน'!$B42,ผลิต1!AF:AF)+SUMIF(ผลิต2!$C:$C,'รับ-จ่าย ประจำวัน'!$B42,ผลิต2!AF:AF)+SUMIF(เส้นแต่งหน้าขนมเค้ก!$C:$C,'รับ-จ่าย ประจำวัน'!$B42,เส้นแต่งหน้าขนมเค้ก!AF:AF)+SUMIF(แพ็ค!$C:$C,'รับ-จ่าย ประจำวัน'!$B42,แพ็ค!AF:AF)+SUMIF(ธุรการ!$C:$C,'รับ-จ่าย ประจำวัน'!$B42,ธุรการ!AF:AF)+SUMIF(เส้นแต่งหน้าขนมปัง!$C:$C,'รับ-จ่าย ประจำวัน'!$B42,เส้นแต่งหน้าขนมปัง!AF:AF)+SUMIF('วางแผนBC,CJ'!$C:$C,'รับ-จ่าย ประจำวัน'!$B42,'วางแผนBC,CJ'!AF:AF)+SUMIF(RD!$C:$C,'รับ-จ่าย ประจำวัน'!$B42,RD!AF:AF)+SUMIF('FG,ออนไล,คัดแยก'!$C:$C,'รับ-จ่าย ประจำวัน'!$B42,'FG,ออนไล,คัดแยก'!AF:AF)</f>
        <v>0</v>
      </c>
      <c r="BN42" s="16">
        <f>SUMIF(เตรียมส่วนผสม!$C:$C,'รับ-จ่าย ประจำวัน'!$B42,เตรียมส่วนผสม!AG:AG)+SUMIF(กวนไส้!$C:$C,'รับ-จ่าย ประจำวัน'!$B42,กวนไส้!AG:AG)+SUMIF(ผลิต1!$C:$C,'รับ-จ่าย ประจำวัน'!$B42,ผลิต1!AG:AG)+SUMIF(ผลิต2!$C:$C,'รับ-จ่าย ประจำวัน'!$B42,ผลิต2!AG:AG)+SUMIF(เส้นแต่งหน้าขนมเค้ก!$C:$C,'รับ-จ่าย ประจำวัน'!$B42,เส้นแต่งหน้าขนมเค้ก!AG:AG)+SUMIF(แพ็ค!$C:$C,'รับ-จ่าย ประจำวัน'!$B42,แพ็ค!AG:AG)+SUMIF(ธุรการ!$C:$C,'รับ-จ่าย ประจำวัน'!$B42,ธุรการ!AG:AG)+SUMIF(เส้นแต่งหน้าขนมปัง!$C:$C,'รับ-จ่าย ประจำวัน'!$B42,เส้นแต่งหน้าขนมปัง!AG:AG)+SUMIF('วางแผนBC,CJ'!$C:$C,'รับ-จ่าย ประจำวัน'!$B42,'วางแผนBC,CJ'!AG:AG)+SUMIF(RD!$C:$C,'รับ-จ่าย ประจำวัน'!$B42,RD!AG:AG)+SUMIF('FG,ออนไล,คัดแยก'!$C:$C,'รับ-จ่าย ประจำวัน'!$B42,'FG,ออนไล,คัดแยก'!AG:AG)</f>
        <v>100</v>
      </c>
      <c r="BO42" s="16">
        <f>SUMIF(เตรียมส่วนผสม!$C:$C,'รับ-จ่าย ประจำวัน'!$B42,เตรียมส่วนผสม!AH:AH)+SUMIF(กวนไส้!$C:$C,'รับ-จ่าย ประจำวัน'!$B42,กวนไส้!AH:AH)+SUMIF(ผลิต1!$C:$C,'รับ-จ่าย ประจำวัน'!$B42,ผลิต1!AH:AH)+SUMIF(ผลิต2!$C:$C,'รับ-จ่าย ประจำวัน'!$B42,ผลิต2!AH:AH)+SUMIF(เส้นแต่งหน้าขนมเค้ก!$C:$C,'รับ-จ่าย ประจำวัน'!$B42,เส้นแต่งหน้าขนมเค้ก!AH:AH)+SUMIF(แพ็ค!$C:$C,'รับ-จ่าย ประจำวัน'!$B42,แพ็ค!AH:AH)+SUMIF(ธุรการ!$C:$C,'รับ-จ่าย ประจำวัน'!$B42,ธุรการ!AH:AH)+SUMIF(เส้นแต่งหน้าขนมปัง!$C:$C,'รับ-จ่าย ประจำวัน'!$B42,เส้นแต่งหน้าขนมปัง!AH:AH)+SUMIF('วางแผนBC,CJ'!$C:$C,'รับ-จ่าย ประจำวัน'!$B42,'วางแผนBC,CJ'!AH:AH)+SUMIF(RD!$C:$C,'รับ-จ่าย ประจำวัน'!$B42,RD!AH:AH)+SUMIF('FG,ออนไล,คัดแยก'!$C:$C,'รับ-จ่าย ประจำวัน'!$B42,'FG,ออนไล,คัดแยก'!AH:AH)</f>
        <v>0</v>
      </c>
      <c r="BP42" s="16">
        <f>SUMIF(เตรียมส่วนผสม!$C:$C,'รับ-จ่าย ประจำวัน'!$B42,เตรียมส่วนผสม!AI:AI)+SUMIF(กวนไส้!$C:$C,'รับ-จ่าย ประจำวัน'!$B42,กวนไส้!AI:AI)+SUMIF(ผลิต1!$C:$C,'รับ-จ่าย ประจำวัน'!$B42,ผลิต1!AI:AI)+SUMIF(ผลิต2!$C:$C,'รับ-จ่าย ประจำวัน'!$B42,ผลิต2!AI:AI)+SUMIF(เส้นแต่งหน้าขนมเค้ก!$C:$C,'รับ-จ่าย ประจำวัน'!$B42,เส้นแต่งหน้าขนมเค้ก!AI:AI)+SUMIF(แพ็ค!$C:$C,'รับ-จ่าย ประจำวัน'!$B42,แพ็ค!AI:AI)+SUMIF(ธุรการ!$C:$C,'รับ-จ่าย ประจำวัน'!$B42,ธุรการ!AI:AI)+SUMIF(เส้นแต่งหน้าขนมปัง!$C:$C,'รับ-จ่าย ประจำวัน'!$B42,เส้นแต่งหน้าขนมปัง!AI:AI)+SUMIF('วางแผนBC,CJ'!$C:$C,'รับ-จ่าย ประจำวัน'!$B42,'วางแผนBC,CJ'!AI:AI)+SUMIF(RD!$C:$C,'รับ-จ่าย ประจำวัน'!$B42,RD!AI:AI)+SUMIF('FG,ออนไล,คัดแยก'!$C:$C,'รับ-จ่าย ประจำวัน'!$B42,'FG,ออนไล,คัดแยก'!AI:AI)</f>
        <v>0</v>
      </c>
      <c r="BQ42" s="16">
        <f>SUMIF(เตรียมส่วนผสม!$C:$C,'รับ-จ่าย ประจำวัน'!$B42,เตรียมส่วนผสม!AJ:AJ)+SUMIF(กวนไส้!$C:$C,'รับ-จ่าย ประจำวัน'!$B42,กวนไส้!AJ:AJ)+SUMIF(ผลิต1!$C:$C,'รับ-จ่าย ประจำวัน'!$B42,ผลิต1!AJ:AJ)+SUMIF(ผลิต2!$C:$C,'รับ-จ่าย ประจำวัน'!$B42,ผลิต2!AJ:AJ)+SUMIF(เส้นแต่งหน้าขนมเค้ก!$C:$C,'รับ-จ่าย ประจำวัน'!$B42,เส้นแต่งหน้าขนมเค้ก!AJ:AJ)+SUMIF(แพ็ค!$C:$C,'รับ-จ่าย ประจำวัน'!$B42,แพ็ค!AJ:AJ)+SUMIF(ธุรการ!$C:$C,'รับ-จ่าย ประจำวัน'!$B42,ธุรการ!AJ:AJ)+SUMIF(เส้นแต่งหน้าขนมปัง!$C:$C,'รับ-จ่าย ประจำวัน'!$B42,เส้นแต่งหน้าขนมปัง!AJ:AJ)+SUMIF('วางแผนBC,CJ'!$C:$C,'รับ-จ่าย ประจำวัน'!$B42,'วางแผนBC,CJ'!AJ:AJ)+SUMIF(RD!$C:$C,'รับ-จ่าย ประจำวัน'!$B42,RD!AJ:AJ)+SUMIF('FG,ออนไล,คัดแยก'!$C:$C,'รับ-จ่าย ประจำวัน'!$B42,'FG,ออนไล,คัดแยก'!AJ:AJ)</f>
        <v>0</v>
      </c>
      <c r="BR42" s="16">
        <f>SUMIF(เตรียมส่วนผสม!$C:$C,'รับ-จ่าย ประจำวัน'!$B42,เตรียมส่วนผสม!AK:AK)+SUMIF(กวนไส้!$C:$C,'รับ-จ่าย ประจำวัน'!$B42,กวนไส้!AK:AK)+SUMIF(ผลิต1!$C:$C,'รับ-จ่าย ประจำวัน'!$B42,ผลิต1!AK:AK)+SUMIF(ผลิต2!$C:$C,'รับ-จ่าย ประจำวัน'!$B42,ผลิต2!AK:AK)+SUMIF(เส้นแต่งหน้าขนมเค้ก!$C:$C,'รับ-จ่าย ประจำวัน'!$B42,เส้นแต่งหน้าขนมเค้ก!AK:AK)+SUMIF(แพ็ค!$C:$C,'รับ-จ่าย ประจำวัน'!$B42,แพ็ค!AK:AK)+SUMIF(ธุรการ!$C:$C,'รับ-จ่าย ประจำวัน'!$B42,ธุรการ!AK:AK)+SUMIF(เส้นแต่งหน้าขนมปัง!$C:$C,'รับ-จ่าย ประจำวัน'!$B42,เส้นแต่งหน้าขนมปัง!AK:AK)+SUMIF('วางแผนBC,CJ'!$C:$C,'รับ-จ่าย ประจำวัน'!$B42,'วางแผนBC,CJ'!AK:AK)+SUMIF(RD!$C:$C,'รับ-จ่าย ประจำวัน'!$B42,RD!AK:AK)+SUMIF('FG,ออนไล,คัดแยก'!$C:$C,'รับ-จ่าย ประจำวัน'!$B42,'FG,ออนไล,คัดแยก'!AK:AK)</f>
        <v>0</v>
      </c>
      <c r="BS42" s="16">
        <f>SUMIF(เตรียมส่วนผสม!$C:$C,'รับ-จ่าย ประจำวัน'!$B42,เตรียมส่วนผสม!AL:AL)+SUMIF(กวนไส้!$C:$C,'รับ-จ่าย ประจำวัน'!$B42,กวนไส้!AL:AL)+SUMIF(ผลิต1!$C:$C,'รับ-จ่าย ประจำวัน'!$B42,ผลิต1!AL:AL)+SUMIF(ผลิต2!$C:$C,'รับ-จ่าย ประจำวัน'!$B42,ผลิต2!AL:AL)+SUMIF(เส้นแต่งหน้าขนมเค้ก!$C:$C,'รับ-จ่าย ประจำวัน'!$B42,เส้นแต่งหน้าขนมเค้ก!AL:AL)+SUMIF(แพ็ค!$C:$C,'รับ-จ่าย ประจำวัน'!$B42,แพ็ค!AL:AL)+SUMIF(ธุรการ!$C:$C,'รับ-จ่าย ประจำวัน'!$B42,ธุรการ!AL:AL)+SUMIF(เส้นแต่งหน้าขนมปัง!$C:$C,'รับ-จ่าย ประจำวัน'!$B42,เส้นแต่งหน้าขนมปัง!AL:AL)+SUMIF('วางแผนBC,CJ'!$C:$C,'รับ-จ่าย ประจำวัน'!$B42,'วางแผนBC,CJ'!AL:AL)+SUMIF(RD!$C:$C,'รับ-จ่าย ประจำวัน'!$B42,RD!AL:AL)+SUMIF('FG,ออนไล,คัดแยก'!$C:$C,'รับ-จ่าย ประจำวัน'!$B42,'FG,ออนไล,คัดแยก'!AL:AL)</f>
        <v>0</v>
      </c>
      <c r="BT42" s="18">
        <f t="shared" si="1"/>
        <v>100</v>
      </c>
      <c r="BU42" s="116">
        <v>5700</v>
      </c>
      <c r="BV42" s="146">
        <f t="shared" si="2"/>
        <v>2500</v>
      </c>
      <c r="BW42" s="183">
        <v>30</v>
      </c>
      <c r="BX42" s="172">
        <f t="shared" si="14"/>
        <v>3.3333333333333335</v>
      </c>
      <c r="BY42" s="188">
        <f t="shared" si="3"/>
        <v>750</v>
      </c>
      <c r="BZ42" s="180">
        <f t="shared" ca="1" si="4"/>
        <v>46953</v>
      </c>
      <c r="CA42" s="93"/>
      <c r="CB42" s="93"/>
      <c r="CC42" s="93"/>
      <c r="CD42" s="93"/>
      <c r="CE42" s="93"/>
      <c r="CF42" s="93"/>
      <c r="CG42" s="93"/>
      <c r="CH42" s="93"/>
      <c r="CI42" s="93"/>
      <c r="CJ42" s="94"/>
      <c r="CK42" s="9">
        <f t="shared" si="5"/>
        <v>-3200</v>
      </c>
    </row>
    <row r="43" spans="1:91" x14ac:dyDescent="0.5">
      <c r="A43" s="149" t="s">
        <v>206</v>
      </c>
      <c r="B43" s="167">
        <v>1020501025</v>
      </c>
      <c r="C43" s="19" t="s">
        <v>1850</v>
      </c>
      <c r="D43" s="135" t="s">
        <v>61</v>
      </c>
      <c r="E43" s="11">
        <v>0</v>
      </c>
      <c r="F43" s="75"/>
      <c r="G43" s="11" t="s">
        <v>62</v>
      </c>
      <c r="H43" s="12">
        <v>4200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3"/>
      <c r="AF43" s="13"/>
      <c r="AG43" s="13"/>
      <c r="AH43" s="13"/>
      <c r="AI43" s="14"/>
      <c r="AJ43" s="14"/>
      <c r="AK43" s="14"/>
      <c r="AL43" s="14"/>
      <c r="AM43" s="14"/>
      <c r="AN43" s="15">
        <f t="shared" si="0"/>
        <v>0</v>
      </c>
      <c r="AO43" s="16">
        <f>SUMIF(เตรียมส่วนผสม!$C:$C,'รับ-จ่าย ประจำวัน'!$B43,เตรียมส่วนผสม!H:H)+SUMIF(กวนไส้!$C:$C,'รับ-จ่าย ประจำวัน'!$B43,กวนไส้!H:H)+SUMIF(ผลิต1!$C:$C,'รับ-จ่าย ประจำวัน'!$B43,ผลิต1!H:H)+SUMIF(ผลิต2!$C:$C,'รับ-จ่าย ประจำวัน'!$B43,ผลิต2!H:H)+SUMIF(เส้นแต่งหน้าขนมเค้ก!$C:$C,'รับ-จ่าย ประจำวัน'!$B43,เส้นแต่งหน้าขนมเค้ก!H:H)+SUMIF(แพ็ค!$C:$C,'รับ-จ่าย ประจำวัน'!$B43,แพ็ค!H:H)+SUMIF(ธุรการ!$C:$C,'รับ-จ่าย ประจำวัน'!$B43,ธุรการ!H:H)+SUMIF(เส้นแต่งหน้าขนมปัง!$C:$C,'รับ-จ่าย ประจำวัน'!$B43,เส้นแต่งหน้าขนมปัง!H:H)+SUMIF('วางแผนBC,CJ'!$C:$C,'รับ-จ่าย ประจำวัน'!$B43,'วางแผนBC,CJ'!H:H)+SUMIF(RD!$C:$C,'รับ-จ่าย ประจำวัน'!$B43,RD!H:H)+SUMIF('FG,ออนไล,คัดแยก'!$C:$C,'รับ-จ่าย ประจำวัน'!$B43,'FG,ออนไล,คัดแยก'!H:H)</f>
        <v>0</v>
      </c>
      <c r="AP43" s="16">
        <f>SUMIF(เตรียมส่วนผสม!$C:$C,'รับ-จ่าย ประจำวัน'!$B43,เตรียมส่วนผสม!I:I)+SUMIF(กวนไส้!$C:$C,'รับ-จ่าย ประจำวัน'!$B43,กวนไส้!I:I)+SUMIF(ผลิต1!$C:$C,'รับ-จ่าย ประจำวัน'!$B43,ผลิต1!I:I)+SUMIF(ผลิต2!$C:$C,'รับ-จ่าย ประจำวัน'!$B43,ผลิต2!I:I)+SUMIF(เส้นแต่งหน้าขนมเค้ก!$C:$C,'รับ-จ่าย ประจำวัน'!$B43,เส้นแต่งหน้าขนมเค้ก!I:I)+SUMIF(แพ็ค!$C:$C,'รับ-จ่าย ประจำวัน'!$B43,แพ็ค!I:I)+SUMIF(ธุรการ!$C:$C,'รับ-จ่าย ประจำวัน'!$B43,ธุรการ!I:I)+SUMIF(เส้นแต่งหน้าขนมปัง!$C:$C,'รับ-จ่าย ประจำวัน'!$B43,เส้นแต่งหน้าขนมปัง!I:I)+SUMIF('วางแผนBC,CJ'!$C:$C,'รับ-จ่าย ประจำวัน'!$B43,'วางแผนBC,CJ'!I:I)+SUMIF(RD!$C:$C,'รับ-จ่าย ประจำวัน'!$B43,RD!I:I)+SUMIF('FG,ออนไล,คัดแยก'!$C:$C,'รับ-จ่าย ประจำวัน'!$B43,'FG,ออนไล,คัดแยก'!I:I)</f>
        <v>0</v>
      </c>
      <c r="AQ43" s="16">
        <f>SUMIF(เตรียมส่วนผสม!$C:$C,'รับ-จ่าย ประจำวัน'!$B43,เตรียมส่วนผสม!J:J)+SUMIF(กวนไส้!$C:$C,'รับ-จ่าย ประจำวัน'!$B43,กวนไส้!J:J)+SUMIF(ผลิต1!$C:$C,'รับ-จ่าย ประจำวัน'!$B43,ผลิต1!J:J)+SUMIF(ผลิต2!$C:$C,'รับ-จ่าย ประจำวัน'!$B43,ผลิต2!J:J)+SUMIF(เส้นแต่งหน้าขนมเค้ก!$C:$C,'รับ-จ่าย ประจำวัน'!$B43,เส้นแต่งหน้าขนมเค้ก!J:J)+SUMIF(แพ็ค!$C:$C,'รับ-จ่าย ประจำวัน'!$B43,แพ็ค!J:J)+SUMIF(ธุรการ!$C:$C,'รับ-จ่าย ประจำวัน'!$B43,ธุรการ!J:J)+SUMIF(เส้นแต่งหน้าขนมปัง!$C:$C,'รับ-จ่าย ประจำวัน'!$B43,เส้นแต่งหน้าขนมปัง!J:J)+SUMIF('วางแผนBC,CJ'!$C:$C,'รับ-จ่าย ประจำวัน'!$B43,'วางแผนBC,CJ'!J:J)+SUMIF(RD!$C:$C,'รับ-จ่าย ประจำวัน'!$B43,RD!J:J)+SUMIF('FG,ออนไล,คัดแยก'!$C:$C,'รับ-จ่าย ประจำวัน'!$B43,'FG,ออนไล,คัดแยก'!J:J)</f>
        <v>0</v>
      </c>
      <c r="AR43" s="16">
        <f>SUMIF(เตรียมส่วนผสม!$C:$C,'รับ-จ่าย ประจำวัน'!$B43,เตรียมส่วนผสม!K:K)+SUMIF(กวนไส้!$C:$C,'รับ-จ่าย ประจำวัน'!$B43,กวนไส้!K:K)+SUMIF(ผลิต1!$C:$C,'รับ-จ่าย ประจำวัน'!$B43,ผลิต1!K:K)+SUMIF(ผลิต2!$C:$C,'รับ-จ่าย ประจำวัน'!$B43,ผลิต2!K:K)+SUMIF(เส้นแต่งหน้าขนมเค้ก!$C:$C,'รับ-จ่าย ประจำวัน'!$B43,เส้นแต่งหน้าขนมเค้ก!K:K)+SUMIF(แพ็ค!$C:$C,'รับ-จ่าย ประจำวัน'!$B43,แพ็ค!K:K)+SUMIF(ธุรการ!$C:$C,'รับ-จ่าย ประจำวัน'!$B43,ธุรการ!K:K)+SUMIF(เส้นแต่งหน้าขนมปัง!$C:$C,'รับ-จ่าย ประจำวัน'!$B43,เส้นแต่งหน้าขนมปัง!K:K)+SUMIF('วางแผนBC,CJ'!$C:$C,'รับ-จ่าย ประจำวัน'!$B43,'วางแผนBC,CJ'!K:K)+SUMIF(RD!$C:$C,'รับ-จ่าย ประจำวัน'!$B43,RD!K:K)+SUMIF('FG,ออนไล,คัดแยก'!$C:$C,'รับ-จ่าย ประจำวัน'!$B43,'FG,ออนไล,คัดแยก'!K:K)</f>
        <v>0</v>
      </c>
      <c r="AS43" s="16">
        <f>SUMIF(เตรียมส่วนผสม!$C:$C,'รับ-จ่าย ประจำวัน'!$B43,เตรียมส่วนผสม!L:L)+SUMIF(กวนไส้!$C:$C,'รับ-จ่าย ประจำวัน'!$B43,กวนไส้!L:L)+SUMIF(ผลิต1!$C:$C,'รับ-จ่าย ประจำวัน'!$B43,ผลิต1!L:L)+SUMIF(ผลิต2!$C:$C,'รับ-จ่าย ประจำวัน'!$B43,ผลิต2!L:L)+SUMIF(เส้นแต่งหน้าขนมเค้ก!$C:$C,'รับ-จ่าย ประจำวัน'!$B43,เส้นแต่งหน้าขนมเค้ก!L:L)+SUMIF(แพ็ค!$C:$C,'รับ-จ่าย ประจำวัน'!$B43,แพ็ค!L:L)+SUMIF(ธุรการ!$C:$C,'รับ-จ่าย ประจำวัน'!$B43,ธุรการ!L:L)+SUMIF(เส้นแต่งหน้าขนมปัง!$C:$C,'รับ-จ่าย ประจำวัน'!$B43,เส้นแต่งหน้าขนมปัง!L:L)+SUMIF('วางแผนBC,CJ'!$C:$C,'รับ-จ่าย ประจำวัน'!$B43,'วางแผนBC,CJ'!L:L)+SUMIF(RD!$C:$C,'รับ-จ่าย ประจำวัน'!$B43,RD!L:L)+SUMIF('FG,ออนไล,คัดแยก'!$C:$C,'รับ-จ่าย ประจำวัน'!$B43,'FG,ออนไล,คัดแยก'!L:L)</f>
        <v>0</v>
      </c>
      <c r="AT43" s="16">
        <f>SUMIF(เตรียมส่วนผสม!$C:$C,'รับ-จ่าย ประจำวัน'!$B43,เตรียมส่วนผสม!M:M)+SUMIF(กวนไส้!$C:$C,'รับ-จ่าย ประจำวัน'!$B43,กวนไส้!M:M)+SUMIF(ผลิต1!$C:$C,'รับ-จ่าย ประจำวัน'!$B43,ผลิต1!M:M)+SUMIF(ผลิต2!$C:$C,'รับ-จ่าย ประจำวัน'!$B43,ผลิต2!M:M)+SUMIF(เส้นแต่งหน้าขนมเค้ก!$C:$C,'รับ-จ่าย ประจำวัน'!$B43,เส้นแต่งหน้าขนมเค้ก!M:M)+SUMIF(แพ็ค!$C:$C,'รับ-จ่าย ประจำวัน'!$B43,แพ็ค!M:M)+SUMIF(ธุรการ!$C:$C,'รับ-จ่าย ประจำวัน'!$B43,ธุรการ!M:M)+SUMIF(เส้นแต่งหน้าขนมปัง!$C:$C,'รับ-จ่าย ประจำวัน'!$B43,เส้นแต่งหน้าขนมปัง!M:M)+SUMIF('วางแผนBC,CJ'!$C:$C,'รับ-จ่าย ประจำวัน'!$B43,'วางแผนBC,CJ'!M:M)+SUMIF(RD!$C:$C,'รับ-จ่าย ประจำวัน'!$B43,RD!M:M)+SUMIF('FG,ออนไล,คัดแยก'!$C:$C,'รับ-จ่าย ประจำวัน'!$B43,'FG,ออนไล,คัดแยก'!M:M)</f>
        <v>0</v>
      </c>
      <c r="AU43" s="16">
        <f>SUMIF(เตรียมส่วนผสม!$C:$C,'รับ-จ่าย ประจำวัน'!$B43,เตรียมส่วนผสม!N:N)+SUMIF(กวนไส้!$C:$C,'รับ-จ่าย ประจำวัน'!$B43,กวนไส้!N:N)+SUMIF(ผลิต1!$C:$C,'รับ-จ่าย ประจำวัน'!$B43,ผลิต1!N:N)+SUMIF(ผลิต2!$C:$C,'รับ-จ่าย ประจำวัน'!$B43,ผลิต2!N:N)+SUMIF(เส้นแต่งหน้าขนมเค้ก!$C:$C,'รับ-จ่าย ประจำวัน'!$B43,เส้นแต่งหน้าขนมเค้ก!N:N)+SUMIF(แพ็ค!$C:$C,'รับ-จ่าย ประจำวัน'!$B43,แพ็ค!N:N)+SUMIF(ธุรการ!$C:$C,'รับ-จ่าย ประจำวัน'!$B43,ธุรการ!N:N)+SUMIF(เส้นแต่งหน้าขนมปัง!$C:$C,'รับ-จ่าย ประจำวัน'!$B43,เส้นแต่งหน้าขนมปัง!N:N)+SUMIF('วางแผนBC,CJ'!$C:$C,'รับ-จ่าย ประจำวัน'!$B43,'วางแผนBC,CJ'!N:N)+SUMIF(RD!$C:$C,'รับ-จ่าย ประจำวัน'!$B43,RD!N:N)+SUMIF('FG,ออนไล,คัดแยก'!$C:$C,'รับ-จ่าย ประจำวัน'!$B43,'FG,ออนไล,คัดแยก'!N:N)</f>
        <v>0</v>
      </c>
      <c r="AV43" s="16">
        <f>SUMIF(เตรียมส่วนผสม!$C:$C,'รับ-จ่าย ประจำวัน'!$B43,เตรียมส่วนผสม!O:O)+SUMIF(กวนไส้!$C:$C,'รับ-จ่าย ประจำวัน'!$B43,กวนไส้!O:O)+SUMIF(ผลิต1!$C:$C,'รับ-จ่าย ประจำวัน'!$B43,ผลิต1!O:O)+SUMIF(ผลิต2!$C:$C,'รับ-จ่าย ประจำวัน'!$B43,ผลิต2!O:O)+SUMIF(เส้นแต่งหน้าขนมเค้ก!$C:$C,'รับ-จ่าย ประจำวัน'!$B43,เส้นแต่งหน้าขนมเค้ก!O:O)+SUMIF(แพ็ค!$C:$C,'รับ-จ่าย ประจำวัน'!$B43,แพ็ค!O:O)+SUMIF(ธุรการ!$C:$C,'รับ-จ่าย ประจำวัน'!$B43,ธุรการ!O:O)+SUMIF(เส้นแต่งหน้าขนมปัง!$C:$C,'รับ-จ่าย ประจำวัน'!$B43,เส้นแต่งหน้าขนมปัง!O:O)+SUMIF('วางแผนBC,CJ'!$C:$C,'รับ-จ่าย ประจำวัน'!$B43,'วางแผนBC,CJ'!O:O)+SUMIF(RD!$C:$C,'รับ-จ่าย ประจำวัน'!$B43,RD!O:O)+SUMIF('FG,ออนไล,คัดแยก'!$C:$C,'รับ-จ่าย ประจำวัน'!$B43,'FG,ออนไล,คัดแยก'!O:O)</f>
        <v>0</v>
      </c>
      <c r="AW43" s="16">
        <f>SUMIF(เตรียมส่วนผสม!$C:$C,'รับ-จ่าย ประจำวัน'!$B43,เตรียมส่วนผสม!P:P)+SUMIF(กวนไส้!$C:$C,'รับ-จ่าย ประจำวัน'!$B43,กวนไส้!P:P)+SUMIF(ผลิต1!$C:$C,'รับ-จ่าย ประจำวัน'!$B43,ผลิต1!P:P)+SUMIF(ผลิต2!$C:$C,'รับ-จ่าย ประจำวัน'!$B43,ผลิต2!P:P)+SUMIF(เส้นแต่งหน้าขนมเค้ก!$C:$C,'รับ-จ่าย ประจำวัน'!$B43,เส้นแต่งหน้าขนมเค้ก!P:P)+SUMIF(แพ็ค!$C:$C,'รับ-จ่าย ประจำวัน'!$B43,แพ็ค!P:P)+SUMIF(ธุรการ!$C:$C,'รับ-จ่าย ประจำวัน'!$B43,ธุรการ!P:P)+SUMIF(เส้นแต่งหน้าขนมปัง!$C:$C,'รับ-จ่าย ประจำวัน'!$B43,เส้นแต่งหน้าขนมปัง!P:P)+SUMIF('วางแผนBC,CJ'!$C:$C,'รับ-จ่าย ประจำวัน'!$B43,'วางแผนBC,CJ'!P:P)+SUMIF(RD!$C:$C,'รับ-จ่าย ประจำวัน'!$B43,RD!P:P)+SUMIF('FG,ออนไล,คัดแยก'!$C:$C,'รับ-จ่าย ประจำวัน'!$B43,'FG,ออนไล,คัดแยก'!P:P)</f>
        <v>0</v>
      </c>
      <c r="AX43" s="16">
        <f>SUMIF(เตรียมส่วนผสม!$C:$C,'รับ-จ่าย ประจำวัน'!$B43,เตรียมส่วนผสม!Q:Q)+SUMIF(กวนไส้!$C:$C,'รับ-จ่าย ประจำวัน'!$B43,กวนไส้!Q:Q)+SUMIF(ผลิต1!$C:$C,'รับ-จ่าย ประจำวัน'!$B43,ผลิต1!Q:Q)+SUMIF(ผลิต2!$C:$C,'รับ-จ่าย ประจำวัน'!$B43,ผลิต2!Q:Q)+SUMIF(เส้นแต่งหน้าขนมเค้ก!$C:$C,'รับ-จ่าย ประจำวัน'!$B43,เส้นแต่งหน้าขนมเค้ก!Q:Q)+SUMIF(แพ็ค!$C:$C,'รับ-จ่าย ประจำวัน'!$B43,แพ็ค!Q:Q)+SUMIF(ธุรการ!$C:$C,'รับ-จ่าย ประจำวัน'!$B43,ธุรการ!Q:Q)+SUMIF(เส้นแต่งหน้าขนมปัง!$C:$C,'รับ-จ่าย ประจำวัน'!$B43,เส้นแต่งหน้าขนมปัง!Q:Q)+SUMIF('วางแผนBC,CJ'!$C:$C,'รับ-จ่าย ประจำวัน'!$B43,'วางแผนBC,CJ'!Q:Q)+SUMIF(RD!$C:$C,'รับ-จ่าย ประจำวัน'!$B43,RD!Q:Q)+SUMIF('FG,ออนไล,คัดแยก'!$C:$C,'รับ-จ่าย ประจำวัน'!$B43,'FG,ออนไล,คัดแยก'!Q:Q)</f>
        <v>0</v>
      </c>
      <c r="AY43" s="16">
        <f>SUMIF(เตรียมส่วนผสม!$C:$C,'รับ-จ่าย ประจำวัน'!$B43,เตรียมส่วนผสม!R:R)+SUMIF(กวนไส้!$C:$C,'รับ-จ่าย ประจำวัน'!$B43,กวนไส้!R:R)+SUMIF(ผลิต1!$C:$C,'รับ-จ่าย ประจำวัน'!$B43,ผลิต1!R:R)+SUMIF(ผลิต2!$C:$C,'รับ-จ่าย ประจำวัน'!$B43,ผลิต2!R:R)+SUMIF(เส้นแต่งหน้าขนมเค้ก!$C:$C,'รับ-จ่าย ประจำวัน'!$B43,เส้นแต่งหน้าขนมเค้ก!R:R)+SUMIF(แพ็ค!$C:$C,'รับ-จ่าย ประจำวัน'!$B43,แพ็ค!R:R)+SUMIF(ธุรการ!$C:$C,'รับ-จ่าย ประจำวัน'!$B43,ธุรการ!R:R)+SUMIF(เส้นแต่งหน้าขนมปัง!$C:$C,'รับ-จ่าย ประจำวัน'!$B43,เส้นแต่งหน้าขนมปัง!R:R)+SUMIF('วางแผนBC,CJ'!$C:$C,'รับ-จ่าย ประจำวัน'!$B43,'วางแผนBC,CJ'!R:R)+SUMIF(RD!$C:$C,'รับ-จ่าย ประจำวัน'!$B43,RD!R:R)+SUMIF('FG,ออนไล,คัดแยก'!$C:$C,'รับ-จ่าย ประจำวัน'!$B43,'FG,ออนไล,คัดแยก'!R:R)</f>
        <v>0</v>
      </c>
      <c r="AZ43" s="16">
        <f>SUMIF(เตรียมส่วนผสม!$C:$C,'รับ-จ่าย ประจำวัน'!$B43,เตรียมส่วนผสม!S:S)+SUMIF(กวนไส้!$C:$C,'รับ-จ่าย ประจำวัน'!$B43,กวนไส้!S:S)+SUMIF(ผลิต1!$C:$C,'รับ-จ่าย ประจำวัน'!$B43,ผลิต1!S:S)+SUMIF(ผลิต2!$C:$C,'รับ-จ่าย ประจำวัน'!$B43,ผลิต2!S:S)+SUMIF(เส้นแต่งหน้าขนมเค้ก!$C:$C,'รับ-จ่าย ประจำวัน'!$B43,เส้นแต่งหน้าขนมเค้ก!S:S)+SUMIF(แพ็ค!$C:$C,'รับ-จ่าย ประจำวัน'!$B43,แพ็ค!S:S)+SUMIF(ธุรการ!$C:$C,'รับ-จ่าย ประจำวัน'!$B43,ธุรการ!S:S)+SUMIF(เส้นแต่งหน้าขนมปัง!$C:$C,'รับ-จ่าย ประจำวัน'!$B43,เส้นแต่งหน้าขนมปัง!S:S)+SUMIF('วางแผนBC,CJ'!$C:$C,'รับ-จ่าย ประจำวัน'!$B43,'วางแผนBC,CJ'!S:S)+SUMIF(RD!$C:$C,'รับ-จ่าย ประจำวัน'!$B43,RD!S:S)+SUMIF('FG,ออนไล,คัดแยก'!$C:$C,'รับ-จ่าย ประจำวัน'!$B43,'FG,ออนไล,คัดแยก'!S:S)</f>
        <v>0</v>
      </c>
      <c r="BA43" s="16">
        <f>SUMIF(เตรียมส่วนผสม!$C:$C,'รับ-จ่าย ประจำวัน'!$B43,เตรียมส่วนผสม!T:T)+SUMIF(กวนไส้!$C:$C,'รับ-จ่าย ประจำวัน'!$B43,กวนไส้!T:T)+SUMIF(ผลิต1!$C:$C,'รับ-จ่าย ประจำวัน'!$B43,ผลิต1!T:T)+SUMIF(ผลิต2!$C:$C,'รับ-จ่าย ประจำวัน'!$B43,ผลิต2!T:T)+SUMIF(เส้นแต่งหน้าขนมเค้ก!$C:$C,'รับ-จ่าย ประจำวัน'!$B43,เส้นแต่งหน้าขนมเค้ก!T:T)+SUMIF(แพ็ค!$C:$C,'รับ-จ่าย ประจำวัน'!$B43,แพ็ค!T:T)+SUMIF(ธุรการ!$C:$C,'รับ-จ่าย ประจำวัน'!$B43,ธุรการ!T:T)+SUMIF(เส้นแต่งหน้าขนมปัง!$C:$C,'รับ-จ่าย ประจำวัน'!$B43,เส้นแต่งหน้าขนมปัง!T:T)+SUMIF('วางแผนBC,CJ'!$C:$C,'รับ-จ่าย ประจำวัน'!$B43,'วางแผนBC,CJ'!T:T)+SUMIF(RD!$C:$C,'รับ-จ่าย ประจำวัน'!$B43,RD!T:T)+SUMIF('FG,ออนไล,คัดแยก'!$C:$C,'รับ-จ่าย ประจำวัน'!$B43,'FG,ออนไล,คัดแยก'!T:T)</f>
        <v>0</v>
      </c>
      <c r="BB43" s="16">
        <f>SUMIF(เตรียมส่วนผสม!$C:$C,'รับ-จ่าย ประจำวัน'!$B43,เตรียมส่วนผสม!U:U)+SUMIF(กวนไส้!$C:$C,'รับ-จ่าย ประจำวัน'!$B43,กวนไส้!U:U)+SUMIF(ผลิต1!$C:$C,'รับ-จ่าย ประจำวัน'!$B43,ผลิต1!U:U)+SUMIF(ผลิต2!$C:$C,'รับ-จ่าย ประจำวัน'!$B43,ผลิต2!U:U)+SUMIF(เส้นแต่งหน้าขนมเค้ก!$C:$C,'รับ-จ่าย ประจำวัน'!$B43,เส้นแต่งหน้าขนมเค้ก!U:U)+SUMIF(แพ็ค!$C:$C,'รับ-จ่าย ประจำวัน'!$B43,แพ็ค!U:U)+SUMIF(ธุรการ!$C:$C,'รับ-จ่าย ประจำวัน'!$B43,ธุรการ!U:U)+SUMIF(เส้นแต่งหน้าขนมปัง!$C:$C,'รับ-จ่าย ประจำวัน'!$B43,เส้นแต่งหน้าขนมปัง!U:U)+SUMIF('วางแผนBC,CJ'!$C:$C,'รับ-จ่าย ประจำวัน'!$B43,'วางแผนBC,CJ'!U:U)+SUMIF(RD!$C:$C,'รับ-จ่าย ประจำวัน'!$B43,RD!U:U)+SUMIF('FG,ออนไล,คัดแยก'!$C:$C,'รับ-จ่าย ประจำวัน'!$B43,'FG,ออนไล,คัดแยก'!U:U)</f>
        <v>0</v>
      </c>
      <c r="BC43" s="16">
        <f>SUMIF(เตรียมส่วนผสม!$C:$C,'รับ-จ่าย ประจำวัน'!$B43,เตรียมส่วนผสม!V:V)+SUMIF(กวนไส้!$C:$C,'รับ-จ่าย ประจำวัน'!$B43,กวนไส้!V:V)+SUMIF(ผลิต1!$C:$C,'รับ-จ่าย ประจำวัน'!$B43,ผลิต1!V:V)+SUMIF(ผลิต2!$C:$C,'รับ-จ่าย ประจำวัน'!$B43,ผลิต2!V:V)+SUMIF(เส้นแต่งหน้าขนมเค้ก!$C:$C,'รับ-จ่าย ประจำวัน'!$B43,เส้นแต่งหน้าขนมเค้ก!V:V)+SUMIF(แพ็ค!$C:$C,'รับ-จ่าย ประจำวัน'!$B43,แพ็ค!V:V)+SUMIF(ธุรการ!$C:$C,'รับ-จ่าย ประจำวัน'!$B43,ธุรการ!V:V)+SUMIF(เส้นแต่งหน้าขนมปัง!$C:$C,'รับ-จ่าย ประจำวัน'!$B43,เส้นแต่งหน้าขนมปัง!V:V)+SUMIF('วางแผนBC,CJ'!$C:$C,'รับ-จ่าย ประจำวัน'!$B43,'วางแผนBC,CJ'!V:V)+SUMIF(RD!$C:$C,'รับ-จ่าย ประจำวัน'!$B43,RD!V:V)+SUMIF('FG,ออนไล,คัดแยก'!$C:$C,'รับ-จ่าย ประจำวัน'!$B43,'FG,ออนไล,คัดแยก'!V:V)</f>
        <v>300</v>
      </c>
      <c r="BD43" s="16">
        <f>SUMIF(เตรียมส่วนผสม!$C:$C,'รับ-จ่าย ประจำวัน'!$B43,เตรียมส่วนผสม!W:W)+SUMIF(กวนไส้!$C:$C,'รับ-จ่าย ประจำวัน'!$B43,กวนไส้!W:W)+SUMIF(ผลิต1!$C:$C,'รับ-จ่าย ประจำวัน'!$B43,ผลิต1!W:W)+SUMIF(ผลิต2!$C:$C,'รับ-จ่าย ประจำวัน'!$B43,ผลิต2!W:W)+SUMIF(เส้นแต่งหน้าขนมเค้ก!$C:$C,'รับ-จ่าย ประจำวัน'!$B43,เส้นแต่งหน้าขนมเค้ก!W:W)+SUMIF(แพ็ค!$C:$C,'รับ-จ่าย ประจำวัน'!$B43,แพ็ค!W:W)+SUMIF(ธุรการ!$C:$C,'รับ-จ่าย ประจำวัน'!$B43,ธุรการ!W:W)+SUMIF(เส้นแต่งหน้าขนมปัง!$C:$C,'รับ-จ่าย ประจำวัน'!$B43,เส้นแต่งหน้าขนมปัง!W:W)+SUMIF('วางแผนBC,CJ'!$C:$C,'รับ-จ่าย ประจำวัน'!$B43,'วางแผนBC,CJ'!W:W)+SUMIF(RD!$C:$C,'รับ-จ่าย ประจำวัน'!$B43,RD!W:W)+SUMIF('FG,ออนไล,คัดแยก'!$C:$C,'รับ-จ่าย ประจำวัน'!$B43,'FG,ออนไล,คัดแยก'!W:W)</f>
        <v>0</v>
      </c>
      <c r="BE43" s="16">
        <f>SUMIF(เตรียมส่วนผสม!$C:$C,'รับ-จ่าย ประจำวัน'!$B43,เตรียมส่วนผสม!X:X)+SUMIF(กวนไส้!$C:$C,'รับ-จ่าย ประจำวัน'!$B43,กวนไส้!X:X)+SUMIF(ผลิต1!$C:$C,'รับ-จ่าย ประจำวัน'!$B43,ผลิต1!X:X)+SUMIF(ผลิต2!$C:$C,'รับ-จ่าย ประจำวัน'!$B43,ผลิต2!X:X)+SUMIF(เส้นแต่งหน้าขนมเค้ก!$C:$C,'รับ-จ่าย ประจำวัน'!$B43,เส้นแต่งหน้าขนมเค้ก!X:X)+SUMIF(แพ็ค!$C:$C,'รับ-จ่าย ประจำวัน'!$B43,แพ็ค!X:X)+SUMIF(ธุรการ!$C:$C,'รับ-จ่าย ประจำวัน'!$B43,ธุรการ!X:X)+SUMIF(เส้นแต่งหน้าขนมปัง!$C:$C,'รับ-จ่าย ประจำวัน'!$B43,เส้นแต่งหน้าขนมปัง!X:X)+SUMIF('วางแผนBC,CJ'!$C:$C,'รับ-จ่าย ประจำวัน'!$B43,'วางแผนBC,CJ'!X:X)+SUMIF(RD!$C:$C,'รับ-จ่าย ประจำวัน'!$B43,RD!X:X)+SUMIF('FG,ออนไล,คัดแยก'!$C:$C,'รับ-จ่าย ประจำวัน'!$B43,'FG,ออนไล,คัดแยก'!X:X)</f>
        <v>0</v>
      </c>
      <c r="BF43" s="16">
        <f>SUMIF(เตรียมส่วนผสม!$C:$C,'รับ-จ่าย ประจำวัน'!$B43,เตรียมส่วนผสม!Y:Y)+SUMIF(กวนไส้!$C:$C,'รับ-จ่าย ประจำวัน'!$B43,กวนไส้!Y:Y)+SUMIF(ผลิต1!$C:$C,'รับ-จ่าย ประจำวัน'!$B43,ผลิต1!Y:Y)+SUMIF(ผลิต2!$C:$C,'รับ-จ่าย ประจำวัน'!$B43,ผลิต2!Y:Y)+SUMIF(เส้นแต่งหน้าขนมเค้ก!$C:$C,'รับ-จ่าย ประจำวัน'!$B43,เส้นแต่งหน้าขนมเค้ก!Y:Y)+SUMIF(แพ็ค!$C:$C,'รับ-จ่าย ประจำวัน'!$B43,แพ็ค!Y:Y)+SUMIF(ธุรการ!$C:$C,'รับ-จ่าย ประจำวัน'!$B43,ธุรการ!Y:Y)+SUMIF(เส้นแต่งหน้าขนมปัง!$C:$C,'รับ-จ่าย ประจำวัน'!$B43,เส้นแต่งหน้าขนมปัง!Y:Y)+SUMIF('วางแผนBC,CJ'!$C:$C,'รับ-จ่าย ประจำวัน'!$B43,'วางแผนBC,CJ'!Y:Y)+SUMIF(RD!$C:$C,'รับ-จ่าย ประจำวัน'!$B43,RD!Y:Y)+SUMIF('FG,ออนไล,คัดแยก'!$C:$C,'รับ-จ่าย ประจำวัน'!$B43,'FG,ออนไล,คัดแยก'!Y:Y)</f>
        <v>0</v>
      </c>
      <c r="BG43" s="16">
        <f>SUMIF(เตรียมส่วนผสม!$C:$C,'รับ-จ่าย ประจำวัน'!$B43,เตรียมส่วนผสม!Z:Z)+SUMIF(กวนไส้!$C:$C,'รับ-จ่าย ประจำวัน'!$B43,กวนไส้!Z:Z)+SUMIF(ผลิต1!$C:$C,'รับ-จ่าย ประจำวัน'!$B43,ผลิต1!Z:Z)+SUMIF(ผลิต2!$C:$C,'รับ-จ่าย ประจำวัน'!$B43,ผลิต2!Z:Z)+SUMIF(เส้นแต่งหน้าขนมเค้ก!$C:$C,'รับ-จ่าย ประจำวัน'!$B43,เส้นแต่งหน้าขนมเค้ก!Z:Z)+SUMIF(แพ็ค!$C:$C,'รับ-จ่าย ประจำวัน'!$B43,แพ็ค!Z:Z)+SUMIF(ธุรการ!$C:$C,'รับ-จ่าย ประจำวัน'!$B43,ธุรการ!Z:Z)+SUMIF(เส้นแต่งหน้าขนมปัง!$C:$C,'รับ-จ่าย ประจำวัน'!$B43,เส้นแต่งหน้าขนมปัง!Z:Z)+SUMIF('วางแผนBC,CJ'!$C:$C,'รับ-จ่าย ประจำวัน'!$B43,'วางแผนBC,CJ'!Z:Z)+SUMIF(RD!$C:$C,'รับ-จ่าย ประจำวัน'!$B43,RD!Z:Z)+SUMIF('FG,ออนไล,คัดแยก'!$C:$C,'รับ-จ่าย ประจำวัน'!$B43,'FG,ออนไล,คัดแยก'!Z:Z)</f>
        <v>0</v>
      </c>
      <c r="BH43" s="16">
        <f>SUMIF(เตรียมส่วนผสม!$C:$C,'รับ-จ่าย ประจำวัน'!$B43,เตรียมส่วนผสม!AA:AA)+SUMIF(กวนไส้!$C:$C,'รับ-จ่าย ประจำวัน'!$B43,กวนไส้!AA:AA)+SUMIF(ผลิต1!$C:$C,'รับ-จ่าย ประจำวัน'!$B43,ผลิต1!AA:AA)+SUMIF(ผลิต2!$C:$C,'รับ-จ่าย ประจำวัน'!$B43,ผลิต2!AA:AA)+SUMIF(เส้นแต่งหน้าขนมเค้ก!$C:$C,'รับ-จ่าย ประจำวัน'!$B43,เส้นแต่งหน้าขนมเค้ก!AA:AA)+SUMIF(แพ็ค!$C:$C,'รับ-จ่าย ประจำวัน'!$B43,แพ็ค!AA:AA)+SUMIF(ธุรการ!$C:$C,'รับ-จ่าย ประจำวัน'!$B43,ธุรการ!AA:AA)+SUMIF(เส้นแต่งหน้าขนมปัง!$C:$C,'รับ-จ่าย ประจำวัน'!$B43,เส้นแต่งหน้าขนมปัง!AA:AA)+SUMIF('วางแผนBC,CJ'!$C:$C,'รับ-จ่าย ประจำวัน'!$B43,'วางแผนBC,CJ'!AA:AA)+SUMIF(RD!$C:$C,'รับ-จ่าย ประจำวัน'!$B43,RD!AA:AA)+SUMIF('FG,ออนไล,คัดแยก'!$C:$C,'รับ-จ่าย ประจำวัน'!$B43,'FG,ออนไล,คัดแยก'!AA:AA)</f>
        <v>0</v>
      </c>
      <c r="BI43" s="16">
        <f>SUMIF(เตรียมส่วนผสม!$C:$C,'รับ-จ่าย ประจำวัน'!$B43,เตรียมส่วนผสม!AB:AB)+SUMIF(กวนไส้!$C:$C,'รับ-จ่าย ประจำวัน'!$B43,กวนไส้!AB:AB)+SUMIF(ผลิต1!$C:$C,'รับ-จ่าย ประจำวัน'!$B43,ผลิต1!AB:AB)+SUMIF(ผลิต2!$C:$C,'รับ-จ่าย ประจำวัน'!$B43,ผลิต2!AB:AB)+SUMIF(เส้นแต่งหน้าขนมเค้ก!$C:$C,'รับ-จ่าย ประจำวัน'!$B43,เส้นแต่งหน้าขนมเค้ก!AB:AB)+SUMIF(แพ็ค!$C:$C,'รับ-จ่าย ประจำวัน'!$B43,แพ็ค!AB:AB)+SUMIF(ธุรการ!$C:$C,'รับ-จ่าย ประจำวัน'!$B43,ธุรการ!AB:AB)+SUMIF(เส้นแต่งหน้าขนมปัง!$C:$C,'รับ-จ่าย ประจำวัน'!$B43,เส้นแต่งหน้าขนมปัง!AB:AB)+SUMIF('วางแผนBC,CJ'!$C:$C,'รับ-จ่าย ประจำวัน'!$B43,'วางแผนBC,CJ'!AB:AB)+SUMIF(RD!$C:$C,'รับ-จ่าย ประจำวัน'!$B43,RD!AB:AB)+SUMIF('FG,ออนไล,คัดแยก'!$C:$C,'รับ-จ่าย ประจำวัน'!$B43,'FG,ออนไล,คัดแยก'!AB:AB)</f>
        <v>0</v>
      </c>
      <c r="BJ43" s="16">
        <f>SUMIF(เตรียมส่วนผสม!$C:$C,'รับ-จ่าย ประจำวัน'!$B43,เตรียมส่วนผสม!AC:AC)+SUMIF(กวนไส้!$C:$C,'รับ-จ่าย ประจำวัน'!$B43,กวนไส้!AC:AC)+SUMIF(ผลิต1!$C:$C,'รับ-จ่าย ประจำวัน'!$B43,ผลิต1!AC:AC)+SUMIF(ผลิต2!$C:$C,'รับ-จ่าย ประจำวัน'!$B43,ผลิต2!AC:AC)+SUMIF(เส้นแต่งหน้าขนมเค้ก!$C:$C,'รับ-จ่าย ประจำวัน'!$B43,เส้นแต่งหน้าขนมเค้ก!AC:AC)+SUMIF(แพ็ค!$C:$C,'รับ-จ่าย ประจำวัน'!$B43,แพ็ค!AC:AC)+SUMIF(ธุรการ!$C:$C,'รับ-จ่าย ประจำวัน'!$B43,ธุรการ!AC:AC)+SUMIF(เส้นแต่งหน้าขนมปัง!$C:$C,'รับ-จ่าย ประจำวัน'!$B43,เส้นแต่งหน้าขนมปัง!AC:AC)+SUMIF('วางแผนBC,CJ'!$C:$C,'รับ-จ่าย ประจำวัน'!$B43,'วางแผนBC,CJ'!AC:AC)+SUMIF(RD!$C:$C,'รับ-จ่าย ประจำวัน'!$B43,RD!AC:AC)+SUMIF('FG,ออนไล,คัดแยก'!$C:$C,'รับ-จ่าย ประจำวัน'!$B43,'FG,ออนไล,คัดแยก'!AC:AC)</f>
        <v>0</v>
      </c>
      <c r="BK43" s="16">
        <f>SUMIF(เตรียมส่วนผสม!$C:$C,'รับ-จ่าย ประจำวัน'!$B43,เตรียมส่วนผสม!AD:AD)+SUMIF(กวนไส้!$C:$C,'รับ-จ่าย ประจำวัน'!$B43,กวนไส้!AD:AD)+SUMIF(ผลิต1!$C:$C,'รับ-จ่าย ประจำวัน'!$B43,ผลิต1!AD:AD)+SUMIF(ผลิต2!$C:$C,'รับ-จ่าย ประจำวัน'!$B43,ผลิต2!AD:AD)+SUMIF(เส้นแต่งหน้าขนมเค้ก!$C:$C,'รับ-จ่าย ประจำวัน'!$B43,เส้นแต่งหน้าขนมเค้ก!AD:AD)+SUMIF(แพ็ค!$C:$C,'รับ-จ่าย ประจำวัน'!$B43,แพ็ค!AD:AD)+SUMIF(ธุรการ!$C:$C,'รับ-จ่าย ประจำวัน'!$B43,ธุรการ!AD:AD)+SUMIF(เส้นแต่งหน้าขนมปัง!$C:$C,'รับ-จ่าย ประจำวัน'!$B43,เส้นแต่งหน้าขนมปัง!AD:AD)+SUMIF('วางแผนBC,CJ'!$C:$C,'รับ-จ่าย ประจำวัน'!$B43,'วางแผนBC,CJ'!AD:AD)+SUMIF(RD!$C:$C,'รับ-จ่าย ประจำวัน'!$B43,RD!AD:AD)+SUMIF('FG,ออนไล,คัดแยก'!$C:$C,'รับ-จ่าย ประจำวัน'!$B43,'FG,ออนไล,คัดแยก'!AD:AD)</f>
        <v>0</v>
      </c>
      <c r="BL43" s="16">
        <f>SUMIF(เตรียมส่วนผสม!$C:$C,'รับ-จ่าย ประจำวัน'!$B43,เตรียมส่วนผสม!AE:AE)+SUMIF(กวนไส้!$C:$C,'รับ-จ่าย ประจำวัน'!$B43,กวนไส้!AE:AE)+SUMIF(ผลิต1!$C:$C,'รับ-จ่าย ประจำวัน'!$B43,ผลิต1!AE:AE)+SUMIF(ผลิต2!$C:$C,'รับ-จ่าย ประจำวัน'!$B43,ผลิต2!AE:AE)+SUMIF(เส้นแต่งหน้าขนมเค้ก!$C:$C,'รับ-จ่าย ประจำวัน'!$B43,เส้นแต่งหน้าขนมเค้ก!AE:AE)+SUMIF(แพ็ค!$C:$C,'รับ-จ่าย ประจำวัน'!$B43,แพ็ค!AE:AE)+SUMIF(ธุรการ!$C:$C,'รับ-จ่าย ประจำวัน'!$B43,ธุรการ!AE:AE)+SUMIF(เส้นแต่งหน้าขนมปัง!$C:$C,'รับ-จ่าย ประจำวัน'!$B43,เส้นแต่งหน้าขนมปัง!AE:AE)+SUMIF('วางแผนBC,CJ'!$C:$C,'รับ-จ่าย ประจำวัน'!$B43,'วางแผนBC,CJ'!AE:AE)+SUMIF(RD!$C:$C,'รับ-จ่าย ประจำวัน'!$B43,RD!AE:AE)+SUMIF('FG,ออนไล,คัดแยก'!$C:$C,'รับ-จ่าย ประจำวัน'!$B43,'FG,ออนไล,คัดแยก'!AE:AE)</f>
        <v>0</v>
      </c>
      <c r="BM43" s="16">
        <f>SUMIF(เตรียมส่วนผสม!$C:$C,'รับ-จ่าย ประจำวัน'!$B43,เตรียมส่วนผสม!AF:AF)+SUMIF(กวนไส้!$C:$C,'รับ-จ่าย ประจำวัน'!$B43,กวนไส้!AF:AF)+SUMIF(ผลิต1!$C:$C,'รับ-จ่าย ประจำวัน'!$B43,ผลิต1!AF:AF)+SUMIF(ผลิต2!$C:$C,'รับ-จ่าย ประจำวัน'!$B43,ผลิต2!AF:AF)+SUMIF(เส้นแต่งหน้าขนมเค้ก!$C:$C,'รับ-จ่าย ประจำวัน'!$B43,เส้นแต่งหน้าขนมเค้ก!AF:AF)+SUMIF(แพ็ค!$C:$C,'รับ-จ่าย ประจำวัน'!$B43,แพ็ค!AF:AF)+SUMIF(ธุรการ!$C:$C,'รับ-จ่าย ประจำวัน'!$B43,ธุรการ!AF:AF)+SUMIF(เส้นแต่งหน้าขนมปัง!$C:$C,'รับ-จ่าย ประจำวัน'!$B43,เส้นแต่งหน้าขนมปัง!AF:AF)+SUMIF('วางแผนBC,CJ'!$C:$C,'รับ-จ่าย ประจำวัน'!$B43,'วางแผนBC,CJ'!AF:AF)+SUMIF(RD!$C:$C,'รับ-จ่าย ประจำวัน'!$B43,RD!AF:AF)+SUMIF('FG,ออนไล,คัดแยก'!$C:$C,'รับ-จ่าย ประจำวัน'!$B43,'FG,ออนไล,คัดแยก'!AF:AF)</f>
        <v>0</v>
      </c>
      <c r="BN43" s="16">
        <f>SUMIF(เตรียมส่วนผสม!$C:$C,'รับ-จ่าย ประจำวัน'!$B43,เตรียมส่วนผสม!AG:AG)+SUMIF(กวนไส้!$C:$C,'รับ-จ่าย ประจำวัน'!$B43,กวนไส้!AG:AG)+SUMIF(ผลิต1!$C:$C,'รับ-จ่าย ประจำวัน'!$B43,ผลิต1!AG:AG)+SUMIF(ผลิต2!$C:$C,'รับ-จ่าย ประจำวัน'!$B43,ผลิต2!AG:AG)+SUMIF(เส้นแต่งหน้าขนมเค้ก!$C:$C,'รับ-จ่าย ประจำวัน'!$B43,เส้นแต่งหน้าขนมเค้ก!AG:AG)+SUMIF(แพ็ค!$C:$C,'รับ-จ่าย ประจำวัน'!$B43,แพ็ค!AG:AG)+SUMIF(ธุรการ!$C:$C,'รับ-จ่าย ประจำวัน'!$B43,ธุรการ!AG:AG)+SUMIF(เส้นแต่งหน้าขนมปัง!$C:$C,'รับ-จ่าย ประจำวัน'!$B43,เส้นแต่งหน้าขนมปัง!AG:AG)+SUMIF('วางแผนBC,CJ'!$C:$C,'รับ-จ่าย ประจำวัน'!$B43,'วางแผนBC,CJ'!AG:AG)+SUMIF(RD!$C:$C,'รับ-จ่าย ประจำวัน'!$B43,RD!AG:AG)+SUMIF('FG,ออนไล,คัดแยก'!$C:$C,'รับ-จ่าย ประจำวัน'!$B43,'FG,ออนไล,คัดแยก'!AG:AG)</f>
        <v>0</v>
      </c>
      <c r="BO43" s="16">
        <f>SUMIF(เตรียมส่วนผสม!$C:$C,'รับ-จ่าย ประจำวัน'!$B43,เตรียมส่วนผสม!AH:AH)+SUMIF(กวนไส้!$C:$C,'รับ-จ่าย ประจำวัน'!$B43,กวนไส้!AH:AH)+SUMIF(ผลิต1!$C:$C,'รับ-จ่าย ประจำวัน'!$B43,ผลิต1!AH:AH)+SUMIF(ผลิต2!$C:$C,'รับ-จ่าย ประจำวัน'!$B43,ผลิต2!AH:AH)+SUMIF(เส้นแต่งหน้าขนมเค้ก!$C:$C,'รับ-จ่าย ประจำวัน'!$B43,เส้นแต่งหน้าขนมเค้ก!AH:AH)+SUMIF(แพ็ค!$C:$C,'รับ-จ่าย ประจำวัน'!$B43,แพ็ค!AH:AH)+SUMIF(ธุรการ!$C:$C,'รับ-จ่าย ประจำวัน'!$B43,ธุรการ!AH:AH)+SUMIF(เส้นแต่งหน้าขนมปัง!$C:$C,'รับ-จ่าย ประจำวัน'!$B43,เส้นแต่งหน้าขนมปัง!AH:AH)+SUMIF('วางแผนBC,CJ'!$C:$C,'รับ-จ่าย ประจำวัน'!$B43,'วางแผนBC,CJ'!AH:AH)+SUMIF(RD!$C:$C,'รับ-จ่าย ประจำวัน'!$B43,RD!AH:AH)+SUMIF('FG,ออนไล,คัดแยก'!$C:$C,'รับ-จ่าย ประจำวัน'!$B43,'FG,ออนไล,คัดแยก'!AH:AH)</f>
        <v>0</v>
      </c>
      <c r="BP43" s="16">
        <f>SUMIF(เตรียมส่วนผสม!$C:$C,'รับ-จ่าย ประจำวัน'!$B43,เตรียมส่วนผสม!AI:AI)+SUMIF(กวนไส้!$C:$C,'รับ-จ่าย ประจำวัน'!$B43,กวนไส้!AI:AI)+SUMIF(ผลิต1!$C:$C,'รับ-จ่าย ประจำวัน'!$B43,ผลิต1!AI:AI)+SUMIF(ผลิต2!$C:$C,'รับ-จ่าย ประจำวัน'!$B43,ผลิต2!AI:AI)+SUMIF(เส้นแต่งหน้าขนมเค้ก!$C:$C,'รับ-จ่าย ประจำวัน'!$B43,เส้นแต่งหน้าขนมเค้ก!AI:AI)+SUMIF(แพ็ค!$C:$C,'รับ-จ่าย ประจำวัน'!$B43,แพ็ค!AI:AI)+SUMIF(ธุรการ!$C:$C,'รับ-จ่าย ประจำวัน'!$B43,ธุรการ!AI:AI)+SUMIF(เส้นแต่งหน้าขนมปัง!$C:$C,'รับ-จ่าย ประจำวัน'!$B43,เส้นแต่งหน้าขนมปัง!AI:AI)+SUMIF('วางแผนBC,CJ'!$C:$C,'รับ-จ่าย ประจำวัน'!$B43,'วางแผนBC,CJ'!AI:AI)+SUMIF(RD!$C:$C,'รับ-จ่าย ประจำวัน'!$B43,RD!AI:AI)+SUMIF('FG,ออนไล,คัดแยก'!$C:$C,'รับ-จ่าย ประจำวัน'!$B43,'FG,ออนไล,คัดแยก'!AI:AI)</f>
        <v>0</v>
      </c>
      <c r="BQ43" s="16">
        <f>SUMIF(เตรียมส่วนผสม!$C:$C,'รับ-จ่าย ประจำวัน'!$B43,เตรียมส่วนผสม!AJ:AJ)+SUMIF(กวนไส้!$C:$C,'รับ-จ่าย ประจำวัน'!$B43,กวนไส้!AJ:AJ)+SUMIF(ผลิต1!$C:$C,'รับ-จ่าย ประจำวัน'!$B43,ผลิต1!AJ:AJ)+SUMIF(ผลิต2!$C:$C,'รับ-จ่าย ประจำวัน'!$B43,ผลิต2!AJ:AJ)+SUMIF(เส้นแต่งหน้าขนมเค้ก!$C:$C,'รับ-จ่าย ประจำวัน'!$B43,เส้นแต่งหน้าขนมเค้ก!AJ:AJ)+SUMIF(แพ็ค!$C:$C,'รับ-จ่าย ประจำวัน'!$B43,แพ็ค!AJ:AJ)+SUMIF(ธุรการ!$C:$C,'รับ-จ่าย ประจำวัน'!$B43,ธุรการ!AJ:AJ)+SUMIF(เส้นแต่งหน้าขนมปัง!$C:$C,'รับ-จ่าย ประจำวัน'!$B43,เส้นแต่งหน้าขนมปัง!AJ:AJ)+SUMIF('วางแผนBC,CJ'!$C:$C,'รับ-จ่าย ประจำวัน'!$B43,'วางแผนBC,CJ'!AJ:AJ)+SUMIF(RD!$C:$C,'รับ-จ่าย ประจำวัน'!$B43,RD!AJ:AJ)+SUMIF('FG,ออนไล,คัดแยก'!$C:$C,'รับ-จ่าย ประจำวัน'!$B43,'FG,ออนไล,คัดแยก'!AJ:AJ)</f>
        <v>0</v>
      </c>
      <c r="BR43" s="16">
        <f>SUMIF(เตรียมส่วนผสม!$C:$C,'รับ-จ่าย ประจำวัน'!$B43,เตรียมส่วนผสม!AK:AK)+SUMIF(กวนไส้!$C:$C,'รับ-จ่าย ประจำวัน'!$B43,กวนไส้!AK:AK)+SUMIF(ผลิต1!$C:$C,'รับ-จ่าย ประจำวัน'!$B43,ผลิต1!AK:AK)+SUMIF(ผลิต2!$C:$C,'รับ-จ่าย ประจำวัน'!$B43,ผลิต2!AK:AK)+SUMIF(เส้นแต่งหน้าขนมเค้ก!$C:$C,'รับ-จ่าย ประจำวัน'!$B43,เส้นแต่งหน้าขนมเค้ก!AK:AK)+SUMIF(แพ็ค!$C:$C,'รับ-จ่าย ประจำวัน'!$B43,แพ็ค!AK:AK)+SUMIF(ธุรการ!$C:$C,'รับ-จ่าย ประจำวัน'!$B43,ธุรการ!AK:AK)+SUMIF(เส้นแต่งหน้าขนมปัง!$C:$C,'รับ-จ่าย ประจำวัน'!$B43,เส้นแต่งหน้าขนมปัง!AK:AK)+SUMIF('วางแผนBC,CJ'!$C:$C,'รับ-จ่าย ประจำวัน'!$B43,'วางแผนBC,CJ'!AK:AK)+SUMIF(RD!$C:$C,'รับ-จ่าย ประจำวัน'!$B43,RD!AK:AK)+SUMIF('FG,ออนไล,คัดแยก'!$C:$C,'รับ-จ่าย ประจำวัน'!$B43,'FG,ออนไล,คัดแยก'!AK:AK)</f>
        <v>0</v>
      </c>
      <c r="BS43" s="16">
        <f>SUMIF(เตรียมส่วนผสม!$C:$C,'รับ-จ่าย ประจำวัน'!$B43,เตรียมส่วนผสม!AL:AL)+SUMIF(กวนไส้!$C:$C,'รับ-จ่าย ประจำวัน'!$B43,กวนไส้!AL:AL)+SUMIF(ผลิต1!$C:$C,'รับ-จ่าย ประจำวัน'!$B43,ผลิต1!AL:AL)+SUMIF(ผลิต2!$C:$C,'รับ-จ่าย ประจำวัน'!$B43,ผลิต2!AL:AL)+SUMIF(เส้นแต่งหน้าขนมเค้ก!$C:$C,'รับ-จ่าย ประจำวัน'!$B43,เส้นแต่งหน้าขนมเค้ก!AL:AL)+SUMIF(แพ็ค!$C:$C,'รับ-จ่าย ประจำวัน'!$B43,แพ็ค!AL:AL)+SUMIF(ธุรการ!$C:$C,'รับ-จ่าย ประจำวัน'!$B43,ธุรการ!AL:AL)+SUMIF(เส้นแต่งหน้าขนมปัง!$C:$C,'รับ-จ่าย ประจำวัน'!$B43,เส้นแต่งหน้าขนมปัง!AL:AL)+SUMIF('วางแผนBC,CJ'!$C:$C,'รับ-จ่าย ประจำวัน'!$B43,'วางแผนBC,CJ'!AL:AL)+SUMIF(RD!$C:$C,'รับ-จ่าย ประจำวัน'!$B43,RD!AL:AL)+SUMIF('FG,ออนไล,คัดแยก'!$C:$C,'รับ-จ่าย ประจำวัน'!$B43,'FG,ออนไล,คัดแยก'!AL:AL)</f>
        <v>0</v>
      </c>
      <c r="BT43" s="18">
        <f t="shared" si="1"/>
        <v>300</v>
      </c>
      <c r="BU43" s="116">
        <v>41100</v>
      </c>
      <c r="BV43" s="146">
        <f t="shared" si="2"/>
        <v>3900</v>
      </c>
      <c r="BW43" s="183">
        <v>30</v>
      </c>
      <c r="BX43" s="172">
        <f t="shared" si="14"/>
        <v>10</v>
      </c>
      <c r="BY43" s="188">
        <f t="shared" si="3"/>
        <v>390</v>
      </c>
      <c r="BZ43" s="180">
        <f t="shared" ca="1" si="4"/>
        <v>46593</v>
      </c>
      <c r="CA43" s="152"/>
      <c r="CB43" s="93"/>
      <c r="CC43" s="93"/>
      <c r="CD43" s="93"/>
      <c r="CE43" s="93"/>
      <c r="CF43" s="93"/>
      <c r="CG43" s="93"/>
      <c r="CH43" s="93"/>
      <c r="CI43" s="93"/>
      <c r="CJ43" s="94"/>
      <c r="CK43" s="9">
        <f t="shared" si="5"/>
        <v>-37200</v>
      </c>
      <c r="CM43" s="9" t="s">
        <v>1471</v>
      </c>
    </row>
    <row r="44" spans="1:91" hidden="1" x14ac:dyDescent="0.5">
      <c r="A44" s="149"/>
      <c r="B44" s="34" t="s">
        <v>210</v>
      </c>
      <c r="C44" s="33" t="s">
        <v>211</v>
      </c>
      <c r="D44" s="135" t="s">
        <v>61</v>
      </c>
      <c r="E44" s="25"/>
      <c r="F44" s="132"/>
      <c r="G44" s="25"/>
      <c r="H44" s="12">
        <v>0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11"/>
      <c r="AF44" s="11"/>
      <c r="AG44" s="11"/>
      <c r="AH44" s="11"/>
      <c r="AI44" s="25"/>
      <c r="AJ44" s="25"/>
      <c r="AK44" s="25"/>
      <c r="AL44" s="25"/>
      <c r="AM44" s="25"/>
      <c r="AN44" s="15">
        <f t="shared" si="0"/>
        <v>0</v>
      </c>
      <c r="AO44" s="16">
        <f>SUMIF(เตรียมส่วนผสม!$C:$C,'รับ-จ่าย ประจำวัน'!$B44,เตรียมส่วนผสม!H:H)+SUMIF(กวนไส้!$C:$C,'รับ-จ่าย ประจำวัน'!$B44,กวนไส้!H:H)+SUMIF(ผลิต1!$C:$C,'รับ-จ่าย ประจำวัน'!$B44,ผลิต1!H:H)+SUMIF(ผลิต2!$C:$C,'รับ-จ่าย ประจำวัน'!$B44,ผลิต2!H:H)+SUMIF(เส้นแต่งหน้าขนมเค้ก!$C:$C,'รับ-จ่าย ประจำวัน'!$B44,เส้นแต่งหน้าขนมเค้ก!H:H)+SUMIF(แพ็ค!$C:$C,'รับ-จ่าย ประจำวัน'!$B44,แพ็ค!H:H)+SUMIF(ธุรการ!$C:$C,'รับ-จ่าย ประจำวัน'!$B44,ธุรการ!H:H)+SUMIF(เส้นแต่งหน้าขนมปัง!$C:$C,'รับ-จ่าย ประจำวัน'!$B44,เส้นแต่งหน้าขนมปัง!H:H)+SUMIF('วางแผนBC,CJ'!$C:$C,'รับ-จ่าย ประจำวัน'!$B44,'วางแผนBC,CJ'!H:H)+SUMIF(RD!$C:$C,'รับ-จ่าย ประจำวัน'!$B44,RD!H:H)+SUMIF('FG,ออนไล,คัดแยก'!$C:$C,'รับ-จ่าย ประจำวัน'!$B44,'FG,ออนไล,คัดแยก'!H:H)</f>
        <v>0</v>
      </c>
      <c r="AP44" s="16">
        <f>SUMIF(เตรียมส่วนผสม!$C:$C,'รับ-จ่าย ประจำวัน'!$B44,เตรียมส่วนผสม!I:I)+SUMIF(กวนไส้!$C:$C,'รับ-จ่าย ประจำวัน'!$B44,กวนไส้!I:I)+SUMIF(ผลิต1!$C:$C,'รับ-จ่าย ประจำวัน'!$B44,ผลิต1!I:I)+SUMIF(ผลิต2!$C:$C,'รับ-จ่าย ประจำวัน'!$B44,ผลิต2!I:I)+SUMIF(เส้นแต่งหน้าขนมเค้ก!$C:$C,'รับ-จ่าย ประจำวัน'!$B44,เส้นแต่งหน้าขนมเค้ก!I:I)+SUMIF(แพ็ค!$C:$C,'รับ-จ่าย ประจำวัน'!$B44,แพ็ค!I:I)+SUMIF(ธุรการ!$C:$C,'รับ-จ่าย ประจำวัน'!$B44,ธุรการ!I:I)+SUMIF(เส้นแต่งหน้าขนมปัง!$C:$C,'รับ-จ่าย ประจำวัน'!$B44,เส้นแต่งหน้าขนมปัง!I:I)+SUMIF('วางแผนBC,CJ'!$C:$C,'รับ-จ่าย ประจำวัน'!$B44,'วางแผนBC,CJ'!I:I)+SUMIF(RD!$C:$C,'รับ-จ่าย ประจำวัน'!$B44,RD!I:I)+SUMIF('FG,ออนไล,คัดแยก'!$C:$C,'รับ-จ่าย ประจำวัน'!$B44,'FG,ออนไล,คัดแยก'!I:I)</f>
        <v>0</v>
      </c>
      <c r="AQ44" s="16">
        <f>SUMIF(เตรียมส่วนผสม!$C:$C,'รับ-จ่าย ประจำวัน'!$B44,เตรียมส่วนผสม!J:J)+SUMIF(กวนไส้!$C:$C,'รับ-จ่าย ประจำวัน'!$B44,กวนไส้!J:J)+SUMIF(ผลิต1!$C:$C,'รับ-จ่าย ประจำวัน'!$B44,ผลิต1!J:J)+SUMIF(ผลิต2!$C:$C,'รับ-จ่าย ประจำวัน'!$B44,ผลิต2!J:J)+SUMIF(เส้นแต่งหน้าขนมเค้ก!$C:$C,'รับ-จ่าย ประจำวัน'!$B44,เส้นแต่งหน้าขนมเค้ก!J:J)+SUMIF(แพ็ค!$C:$C,'รับ-จ่าย ประจำวัน'!$B44,แพ็ค!J:J)+SUMIF(ธุรการ!$C:$C,'รับ-จ่าย ประจำวัน'!$B44,ธุรการ!J:J)+SUMIF(เส้นแต่งหน้าขนมปัง!$C:$C,'รับ-จ่าย ประจำวัน'!$B44,เส้นแต่งหน้าขนมปัง!J:J)+SUMIF('วางแผนBC,CJ'!$C:$C,'รับ-จ่าย ประจำวัน'!$B44,'วางแผนBC,CJ'!J:J)+SUMIF(RD!$C:$C,'รับ-จ่าย ประจำวัน'!$B44,RD!J:J)+SUMIF('FG,ออนไล,คัดแยก'!$C:$C,'รับ-จ่าย ประจำวัน'!$B44,'FG,ออนไล,คัดแยก'!J:J)</f>
        <v>0</v>
      </c>
      <c r="AR44" s="16">
        <f>SUMIF(เตรียมส่วนผสม!$C:$C,'รับ-จ่าย ประจำวัน'!$B44,เตรียมส่วนผสม!K:K)+SUMIF(กวนไส้!$C:$C,'รับ-จ่าย ประจำวัน'!$B44,กวนไส้!K:K)+SUMIF(ผลิต1!$C:$C,'รับ-จ่าย ประจำวัน'!$B44,ผลิต1!K:K)+SUMIF(ผลิต2!$C:$C,'รับ-จ่าย ประจำวัน'!$B44,ผลิต2!K:K)+SUMIF(เส้นแต่งหน้าขนมเค้ก!$C:$C,'รับ-จ่าย ประจำวัน'!$B44,เส้นแต่งหน้าขนมเค้ก!K:K)+SUMIF(แพ็ค!$C:$C,'รับ-จ่าย ประจำวัน'!$B44,แพ็ค!K:K)+SUMIF(ธุรการ!$C:$C,'รับ-จ่าย ประจำวัน'!$B44,ธุรการ!K:K)+SUMIF(เส้นแต่งหน้าขนมปัง!$C:$C,'รับ-จ่าย ประจำวัน'!$B44,เส้นแต่งหน้าขนมปัง!K:K)+SUMIF('วางแผนBC,CJ'!$C:$C,'รับ-จ่าย ประจำวัน'!$B44,'วางแผนBC,CJ'!K:K)+SUMIF(RD!$C:$C,'รับ-จ่าย ประจำวัน'!$B44,RD!K:K)+SUMIF('FG,ออนไล,คัดแยก'!$C:$C,'รับ-จ่าย ประจำวัน'!$B44,'FG,ออนไล,คัดแยก'!K:K)</f>
        <v>0</v>
      </c>
      <c r="AS44" s="16">
        <f>SUMIF(เตรียมส่วนผสม!$C:$C,'รับ-จ่าย ประจำวัน'!$B44,เตรียมส่วนผสม!L:L)+SUMIF(กวนไส้!$C:$C,'รับ-จ่าย ประจำวัน'!$B44,กวนไส้!L:L)+SUMIF(ผลิต1!$C:$C,'รับ-จ่าย ประจำวัน'!$B44,ผลิต1!L:L)+SUMIF(ผลิต2!$C:$C,'รับ-จ่าย ประจำวัน'!$B44,ผลิต2!L:L)+SUMIF(เส้นแต่งหน้าขนมเค้ก!$C:$C,'รับ-จ่าย ประจำวัน'!$B44,เส้นแต่งหน้าขนมเค้ก!L:L)+SUMIF(แพ็ค!$C:$C,'รับ-จ่าย ประจำวัน'!$B44,แพ็ค!L:L)+SUMIF(ธุรการ!$C:$C,'รับ-จ่าย ประจำวัน'!$B44,ธุรการ!L:L)+SUMIF(เส้นแต่งหน้าขนมปัง!$C:$C,'รับ-จ่าย ประจำวัน'!$B44,เส้นแต่งหน้าขนมปัง!L:L)+SUMIF('วางแผนBC,CJ'!$C:$C,'รับ-จ่าย ประจำวัน'!$B44,'วางแผนBC,CJ'!L:L)+SUMIF(RD!$C:$C,'รับ-จ่าย ประจำวัน'!$B44,RD!L:L)+SUMIF('FG,ออนไล,คัดแยก'!$C:$C,'รับ-จ่าย ประจำวัน'!$B44,'FG,ออนไล,คัดแยก'!L:L)</f>
        <v>0</v>
      </c>
      <c r="AT44" s="16">
        <f>SUMIF(เตรียมส่วนผสม!$C:$C,'รับ-จ่าย ประจำวัน'!$B44,เตรียมส่วนผสม!M:M)+SUMIF(กวนไส้!$C:$C,'รับ-จ่าย ประจำวัน'!$B44,กวนไส้!M:M)+SUMIF(ผลิต1!$C:$C,'รับ-จ่าย ประจำวัน'!$B44,ผลิต1!M:M)+SUMIF(ผลิต2!$C:$C,'รับ-จ่าย ประจำวัน'!$B44,ผลิต2!M:M)+SUMIF(เส้นแต่งหน้าขนมเค้ก!$C:$C,'รับ-จ่าย ประจำวัน'!$B44,เส้นแต่งหน้าขนมเค้ก!M:M)+SUMIF(แพ็ค!$C:$C,'รับ-จ่าย ประจำวัน'!$B44,แพ็ค!M:M)+SUMIF(ธุรการ!$C:$C,'รับ-จ่าย ประจำวัน'!$B44,ธุรการ!M:M)+SUMIF(เส้นแต่งหน้าขนมปัง!$C:$C,'รับ-จ่าย ประจำวัน'!$B44,เส้นแต่งหน้าขนมปัง!M:M)+SUMIF('วางแผนBC,CJ'!$C:$C,'รับ-จ่าย ประจำวัน'!$B44,'วางแผนBC,CJ'!M:M)+SUMIF(RD!$C:$C,'รับ-จ่าย ประจำวัน'!$B44,RD!M:M)+SUMIF('FG,ออนไล,คัดแยก'!$C:$C,'รับ-จ่าย ประจำวัน'!$B44,'FG,ออนไล,คัดแยก'!M:M)</f>
        <v>0</v>
      </c>
      <c r="AU44" s="16">
        <f>SUMIF(เตรียมส่วนผสม!$C:$C,'รับ-จ่าย ประจำวัน'!$B44,เตรียมส่วนผสม!N:N)+SUMIF(กวนไส้!$C:$C,'รับ-จ่าย ประจำวัน'!$B44,กวนไส้!N:N)+SUMIF(ผลิต1!$C:$C,'รับ-จ่าย ประจำวัน'!$B44,ผลิต1!N:N)+SUMIF(ผลิต2!$C:$C,'รับ-จ่าย ประจำวัน'!$B44,ผลิต2!N:N)+SUMIF(เส้นแต่งหน้าขนมเค้ก!$C:$C,'รับ-จ่าย ประจำวัน'!$B44,เส้นแต่งหน้าขนมเค้ก!N:N)+SUMIF(แพ็ค!$C:$C,'รับ-จ่าย ประจำวัน'!$B44,แพ็ค!N:N)+SUMIF(ธุรการ!$C:$C,'รับ-จ่าย ประจำวัน'!$B44,ธุรการ!N:N)+SUMIF(เส้นแต่งหน้าขนมปัง!$C:$C,'รับ-จ่าย ประจำวัน'!$B44,เส้นแต่งหน้าขนมปัง!N:N)+SUMIF('วางแผนBC,CJ'!$C:$C,'รับ-จ่าย ประจำวัน'!$B44,'วางแผนBC,CJ'!N:N)+SUMIF(RD!$C:$C,'รับ-จ่าย ประจำวัน'!$B44,RD!N:N)+SUMIF('FG,ออนไล,คัดแยก'!$C:$C,'รับ-จ่าย ประจำวัน'!$B44,'FG,ออนไล,คัดแยก'!N:N)</f>
        <v>0</v>
      </c>
      <c r="AV44" s="16">
        <f>SUMIF(เตรียมส่วนผสม!$C:$C,'รับ-จ่าย ประจำวัน'!$B44,เตรียมส่วนผสม!O:O)+SUMIF(กวนไส้!$C:$C,'รับ-จ่าย ประจำวัน'!$B44,กวนไส้!O:O)+SUMIF(ผลิต1!$C:$C,'รับ-จ่าย ประจำวัน'!$B44,ผลิต1!O:O)+SUMIF(ผลิต2!$C:$C,'รับ-จ่าย ประจำวัน'!$B44,ผลิต2!O:O)+SUMIF(เส้นแต่งหน้าขนมเค้ก!$C:$C,'รับ-จ่าย ประจำวัน'!$B44,เส้นแต่งหน้าขนมเค้ก!O:O)+SUMIF(แพ็ค!$C:$C,'รับ-จ่าย ประจำวัน'!$B44,แพ็ค!O:O)+SUMIF(ธุรการ!$C:$C,'รับ-จ่าย ประจำวัน'!$B44,ธุรการ!O:O)+SUMIF(เส้นแต่งหน้าขนมปัง!$C:$C,'รับ-จ่าย ประจำวัน'!$B44,เส้นแต่งหน้าขนมปัง!O:O)+SUMIF('วางแผนBC,CJ'!$C:$C,'รับ-จ่าย ประจำวัน'!$B44,'วางแผนBC,CJ'!O:O)+SUMIF(RD!$C:$C,'รับ-จ่าย ประจำวัน'!$B44,RD!O:O)+SUMIF('FG,ออนไล,คัดแยก'!$C:$C,'รับ-จ่าย ประจำวัน'!$B44,'FG,ออนไล,คัดแยก'!O:O)</f>
        <v>0</v>
      </c>
      <c r="AW44" s="16">
        <f>SUMIF(เตรียมส่วนผสม!$C:$C,'รับ-จ่าย ประจำวัน'!$B44,เตรียมส่วนผสม!P:P)+SUMIF(กวนไส้!$C:$C,'รับ-จ่าย ประจำวัน'!$B44,กวนไส้!P:P)+SUMIF(ผลิต1!$C:$C,'รับ-จ่าย ประจำวัน'!$B44,ผลิต1!P:P)+SUMIF(ผลิต2!$C:$C,'รับ-จ่าย ประจำวัน'!$B44,ผลิต2!P:P)+SUMIF(เส้นแต่งหน้าขนมเค้ก!$C:$C,'รับ-จ่าย ประจำวัน'!$B44,เส้นแต่งหน้าขนมเค้ก!P:P)+SUMIF(แพ็ค!$C:$C,'รับ-จ่าย ประจำวัน'!$B44,แพ็ค!P:P)+SUMIF(ธุรการ!$C:$C,'รับ-จ่าย ประจำวัน'!$B44,ธุรการ!P:P)+SUMIF(เส้นแต่งหน้าขนมปัง!$C:$C,'รับ-จ่าย ประจำวัน'!$B44,เส้นแต่งหน้าขนมปัง!P:P)+SUMIF('วางแผนBC,CJ'!$C:$C,'รับ-จ่าย ประจำวัน'!$B44,'วางแผนBC,CJ'!P:P)+SUMIF(RD!$C:$C,'รับ-จ่าย ประจำวัน'!$B44,RD!P:P)+SUMIF('FG,ออนไล,คัดแยก'!$C:$C,'รับ-จ่าย ประจำวัน'!$B44,'FG,ออนไล,คัดแยก'!P:P)</f>
        <v>0</v>
      </c>
      <c r="AX44" s="16">
        <f>SUMIF(เตรียมส่วนผสม!$C:$C,'รับ-จ่าย ประจำวัน'!$B44,เตรียมส่วนผสม!Q:Q)+SUMIF(กวนไส้!$C:$C,'รับ-จ่าย ประจำวัน'!$B44,กวนไส้!Q:Q)+SUMIF(ผลิต1!$C:$C,'รับ-จ่าย ประจำวัน'!$B44,ผลิต1!Q:Q)+SUMIF(ผลิต2!$C:$C,'รับ-จ่าย ประจำวัน'!$B44,ผลิต2!Q:Q)+SUMIF(เส้นแต่งหน้าขนมเค้ก!$C:$C,'รับ-จ่าย ประจำวัน'!$B44,เส้นแต่งหน้าขนมเค้ก!Q:Q)+SUMIF(แพ็ค!$C:$C,'รับ-จ่าย ประจำวัน'!$B44,แพ็ค!Q:Q)+SUMIF(ธุรการ!$C:$C,'รับ-จ่าย ประจำวัน'!$B44,ธุรการ!Q:Q)+SUMIF(เส้นแต่งหน้าขนมปัง!$C:$C,'รับ-จ่าย ประจำวัน'!$B44,เส้นแต่งหน้าขนมปัง!Q:Q)+SUMIF('วางแผนBC,CJ'!$C:$C,'รับ-จ่าย ประจำวัน'!$B44,'วางแผนBC,CJ'!Q:Q)+SUMIF(RD!$C:$C,'รับ-จ่าย ประจำวัน'!$B44,RD!Q:Q)+SUMIF('FG,ออนไล,คัดแยก'!$C:$C,'รับ-จ่าย ประจำวัน'!$B44,'FG,ออนไล,คัดแยก'!Q:Q)</f>
        <v>0</v>
      </c>
      <c r="AY44" s="16">
        <f>SUMIF(เตรียมส่วนผสม!$C:$C,'รับ-จ่าย ประจำวัน'!$B44,เตรียมส่วนผสม!R:R)+SUMIF(กวนไส้!$C:$C,'รับ-จ่าย ประจำวัน'!$B44,กวนไส้!R:R)+SUMIF(ผลิต1!$C:$C,'รับ-จ่าย ประจำวัน'!$B44,ผลิต1!R:R)+SUMIF(ผลิต2!$C:$C,'รับ-จ่าย ประจำวัน'!$B44,ผลิต2!R:R)+SUMIF(เส้นแต่งหน้าขนมเค้ก!$C:$C,'รับ-จ่าย ประจำวัน'!$B44,เส้นแต่งหน้าขนมเค้ก!R:R)+SUMIF(แพ็ค!$C:$C,'รับ-จ่าย ประจำวัน'!$B44,แพ็ค!R:R)+SUMIF(ธุรการ!$C:$C,'รับ-จ่าย ประจำวัน'!$B44,ธุรการ!R:R)+SUMIF(เส้นแต่งหน้าขนมปัง!$C:$C,'รับ-จ่าย ประจำวัน'!$B44,เส้นแต่งหน้าขนมปัง!R:R)+SUMIF('วางแผนBC,CJ'!$C:$C,'รับ-จ่าย ประจำวัน'!$B44,'วางแผนBC,CJ'!R:R)+SUMIF(RD!$C:$C,'รับ-จ่าย ประจำวัน'!$B44,RD!R:R)+SUMIF('FG,ออนไล,คัดแยก'!$C:$C,'รับ-จ่าย ประจำวัน'!$B44,'FG,ออนไล,คัดแยก'!R:R)</f>
        <v>0</v>
      </c>
      <c r="AZ44" s="16">
        <f>SUMIF(เตรียมส่วนผสม!$C:$C,'รับ-จ่าย ประจำวัน'!$B44,เตรียมส่วนผสม!S:S)+SUMIF(กวนไส้!$C:$C,'รับ-จ่าย ประจำวัน'!$B44,กวนไส้!S:S)+SUMIF(ผลิต1!$C:$C,'รับ-จ่าย ประจำวัน'!$B44,ผลิต1!S:S)+SUMIF(ผลิต2!$C:$C,'รับ-จ่าย ประจำวัน'!$B44,ผลิต2!S:S)+SUMIF(เส้นแต่งหน้าขนมเค้ก!$C:$C,'รับ-จ่าย ประจำวัน'!$B44,เส้นแต่งหน้าขนมเค้ก!S:S)+SUMIF(แพ็ค!$C:$C,'รับ-จ่าย ประจำวัน'!$B44,แพ็ค!S:S)+SUMIF(ธุรการ!$C:$C,'รับ-จ่าย ประจำวัน'!$B44,ธุรการ!S:S)+SUMIF(เส้นแต่งหน้าขนมปัง!$C:$C,'รับ-จ่าย ประจำวัน'!$B44,เส้นแต่งหน้าขนมปัง!S:S)+SUMIF('วางแผนBC,CJ'!$C:$C,'รับ-จ่าย ประจำวัน'!$B44,'วางแผนBC,CJ'!S:S)+SUMIF(RD!$C:$C,'รับ-จ่าย ประจำวัน'!$B44,RD!S:S)+SUMIF('FG,ออนไล,คัดแยก'!$C:$C,'รับ-จ่าย ประจำวัน'!$B44,'FG,ออนไล,คัดแยก'!S:S)</f>
        <v>0</v>
      </c>
      <c r="BA44" s="16">
        <f>SUMIF(เตรียมส่วนผสม!$C:$C,'รับ-จ่าย ประจำวัน'!$B44,เตรียมส่วนผสม!T:T)+SUMIF(กวนไส้!$C:$C,'รับ-จ่าย ประจำวัน'!$B44,กวนไส้!T:T)+SUMIF(ผลิต1!$C:$C,'รับ-จ่าย ประจำวัน'!$B44,ผลิต1!T:T)+SUMIF(ผลิต2!$C:$C,'รับ-จ่าย ประจำวัน'!$B44,ผลิต2!T:T)+SUMIF(เส้นแต่งหน้าขนมเค้ก!$C:$C,'รับ-จ่าย ประจำวัน'!$B44,เส้นแต่งหน้าขนมเค้ก!T:T)+SUMIF(แพ็ค!$C:$C,'รับ-จ่าย ประจำวัน'!$B44,แพ็ค!T:T)+SUMIF(ธุรการ!$C:$C,'รับ-จ่าย ประจำวัน'!$B44,ธุรการ!T:T)+SUMIF(เส้นแต่งหน้าขนมปัง!$C:$C,'รับ-จ่าย ประจำวัน'!$B44,เส้นแต่งหน้าขนมปัง!T:T)+SUMIF('วางแผนBC,CJ'!$C:$C,'รับ-จ่าย ประจำวัน'!$B44,'วางแผนBC,CJ'!T:T)+SUMIF(RD!$C:$C,'รับ-จ่าย ประจำวัน'!$B44,RD!T:T)+SUMIF('FG,ออนไล,คัดแยก'!$C:$C,'รับ-จ่าย ประจำวัน'!$B44,'FG,ออนไล,คัดแยก'!T:T)</f>
        <v>0</v>
      </c>
      <c r="BB44" s="16">
        <f>SUMIF(เตรียมส่วนผสม!$C:$C,'รับ-จ่าย ประจำวัน'!$B44,เตรียมส่วนผสม!U:U)+SUMIF(กวนไส้!$C:$C,'รับ-จ่าย ประจำวัน'!$B44,กวนไส้!U:U)+SUMIF(ผลิต1!$C:$C,'รับ-จ่าย ประจำวัน'!$B44,ผลิต1!U:U)+SUMIF(ผลิต2!$C:$C,'รับ-จ่าย ประจำวัน'!$B44,ผลิต2!U:U)+SUMIF(เส้นแต่งหน้าขนมเค้ก!$C:$C,'รับ-จ่าย ประจำวัน'!$B44,เส้นแต่งหน้าขนมเค้ก!U:U)+SUMIF(แพ็ค!$C:$C,'รับ-จ่าย ประจำวัน'!$B44,แพ็ค!U:U)+SUMIF(ธุรการ!$C:$C,'รับ-จ่าย ประจำวัน'!$B44,ธุรการ!U:U)+SUMIF(เส้นแต่งหน้าขนมปัง!$C:$C,'รับ-จ่าย ประจำวัน'!$B44,เส้นแต่งหน้าขนมปัง!U:U)+SUMIF('วางแผนBC,CJ'!$C:$C,'รับ-จ่าย ประจำวัน'!$B44,'วางแผนBC,CJ'!U:U)+SUMIF(RD!$C:$C,'รับ-จ่าย ประจำวัน'!$B44,RD!U:U)+SUMIF('FG,ออนไล,คัดแยก'!$C:$C,'รับ-จ่าย ประจำวัน'!$B44,'FG,ออนไล,คัดแยก'!U:U)</f>
        <v>0</v>
      </c>
      <c r="BC44" s="16">
        <f>SUMIF(เตรียมส่วนผสม!$C:$C,'รับ-จ่าย ประจำวัน'!$B44,เตรียมส่วนผสม!V:V)+SUMIF(กวนไส้!$C:$C,'รับ-จ่าย ประจำวัน'!$B44,กวนไส้!V:V)+SUMIF(ผลิต1!$C:$C,'รับ-จ่าย ประจำวัน'!$B44,ผลิต1!V:V)+SUMIF(ผลิต2!$C:$C,'รับ-จ่าย ประจำวัน'!$B44,ผลิต2!V:V)+SUMIF(เส้นแต่งหน้าขนมเค้ก!$C:$C,'รับ-จ่าย ประจำวัน'!$B44,เส้นแต่งหน้าขนมเค้ก!V:V)+SUMIF(แพ็ค!$C:$C,'รับ-จ่าย ประจำวัน'!$B44,แพ็ค!V:V)+SUMIF(ธุรการ!$C:$C,'รับ-จ่าย ประจำวัน'!$B44,ธุรการ!V:V)+SUMIF(เส้นแต่งหน้าขนมปัง!$C:$C,'รับ-จ่าย ประจำวัน'!$B44,เส้นแต่งหน้าขนมปัง!V:V)+SUMIF('วางแผนBC,CJ'!$C:$C,'รับ-จ่าย ประจำวัน'!$B44,'วางแผนBC,CJ'!V:V)+SUMIF(RD!$C:$C,'รับ-จ่าย ประจำวัน'!$B44,RD!V:V)+SUMIF('FG,ออนไล,คัดแยก'!$C:$C,'รับ-จ่าย ประจำวัน'!$B44,'FG,ออนไล,คัดแยก'!V:V)</f>
        <v>0</v>
      </c>
      <c r="BD44" s="16">
        <f>SUMIF(เตรียมส่วนผสม!$C:$C,'รับ-จ่าย ประจำวัน'!$B44,เตรียมส่วนผสม!W:W)+SUMIF(กวนไส้!$C:$C,'รับ-จ่าย ประจำวัน'!$B44,กวนไส้!W:W)+SUMIF(ผลิต1!$C:$C,'รับ-จ่าย ประจำวัน'!$B44,ผลิต1!W:W)+SUMIF(ผลิต2!$C:$C,'รับ-จ่าย ประจำวัน'!$B44,ผลิต2!W:W)+SUMIF(เส้นแต่งหน้าขนมเค้ก!$C:$C,'รับ-จ่าย ประจำวัน'!$B44,เส้นแต่งหน้าขนมเค้ก!W:W)+SUMIF(แพ็ค!$C:$C,'รับ-จ่าย ประจำวัน'!$B44,แพ็ค!W:W)+SUMIF(ธุรการ!$C:$C,'รับ-จ่าย ประจำวัน'!$B44,ธุรการ!W:W)+SUMIF(เส้นแต่งหน้าขนมปัง!$C:$C,'รับ-จ่าย ประจำวัน'!$B44,เส้นแต่งหน้าขนมปัง!W:W)+SUMIF('วางแผนBC,CJ'!$C:$C,'รับ-จ่าย ประจำวัน'!$B44,'วางแผนBC,CJ'!W:W)+SUMIF(RD!$C:$C,'รับ-จ่าย ประจำวัน'!$B44,RD!W:W)+SUMIF('FG,ออนไล,คัดแยก'!$C:$C,'รับ-จ่าย ประจำวัน'!$B44,'FG,ออนไล,คัดแยก'!W:W)</f>
        <v>0</v>
      </c>
      <c r="BE44" s="16">
        <f>SUMIF(เตรียมส่วนผสม!$C:$C,'รับ-จ่าย ประจำวัน'!$B44,เตรียมส่วนผสม!X:X)+SUMIF(กวนไส้!$C:$C,'รับ-จ่าย ประจำวัน'!$B44,กวนไส้!X:X)+SUMIF(ผลิต1!$C:$C,'รับ-จ่าย ประจำวัน'!$B44,ผลิต1!X:X)+SUMIF(ผลิต2!$C:$C,'รับ-จ่าย ประจำวัน'!$B44,ผลิต2!X:X)+SUMIF(เส้นแต่งหน้าขนมเค้ก!$C:$C,'รับ-จ่าย ประจำวัน'!$B44,เส้นแต่งหน้าขนมเค้ก!X:X)+SUMIF(แพ็ค!$C:$C,'รับ-จ่าย ประจำวัน'!$B44,แพ็ค!X:X)+SUMIF(ธุรการ!$C:$C,'รับ-จ่าย ประจำวัน'!$B44,ธุรการ!X:X)+SUMIF(เส้นแต่งหน้าขนมปัง!$C:$C,'รับ-จ่าย ประจำวัน'!$B44,เส้นแต่งหน้าขนมปัง!X:X)+SUMIF('วางแผนBC,CJ'!$C:$C,'รับ-จ่าย ประจำวัน'!$B44,'วางแผนBC,CJ'!X:X)+SUMIF(RD!$C:$C,'รับ-จ่าย ประจำวัน'!$B44,RD!X:X)+SUMIF('FG,ออนไล,คัดแยก'!$C:$C,'รับ-จ่าย ประจำวัน'!$B44,'FG,ออนไล,คัดแยก'!X:X)</f>
        <v>0</v>
      </c>
      <c r="BF44" s="16">
        <f>SUMIF(เตรียมส่วนผสม!$C:$C,'รับ-จ่าย ประจำวัน'!$B44,เตรียมส่วนผสม!Y:Y)+SUMIF(กวนไส้!$C:$C,'รับ-จ่าย ประจำวัน'!$B44,กวนไส้!Y:Y)+SUMIF(ผลิต1!$C:$C,'รับ-จ่าย ประจำวัน'!$B44,ผลิต1!Y:Y)+SUMIF(ผลิต2!$C:$C,'รับ-จ่าย ประจำวัน'!$B44,ผลิต2!Y:Y)+SUMIF(เส้นแต่งหน้าขนมเค้ก!$C:$C,'รับ-จ่าย ประจำวัน'!$B44,เส้นแต่งหน้าขนมเค้ก!Y:Y)+SUMIF(แพ็ค!$C:$C,'รับ-จ่าย ประจำวัน'!$B44,แพ็ค!Y:Y)+SUMIF(ธุรการ!$C:$C,'รับ-จ่าย ประจำวัน'!$B44,ธุรการ!Y:Y)+SUMIF(เส้นแต่งหน้าขนมปัง!$C:$C,'รับ-จ่าย ประจำวัน'!$B44,เส้นแต่งหน้าขนมปัง!Y:Y)+SUMIF('วางแผนBC,CJ'!$C:$C,'รับ-จ่าย ประจำวัน'!$B44,'วางแผนBC,CJ'!Y:Y)+SUMIF(RD!$C:$C,'รับ-จ่าย ประจำวัน'!$B44,RD!Y:Y)+SUMIF('FG,ออนไล,คัดแยก'!$C:$C,'รับ-จ่าย ประจำวัน'!$B44,'FG,ออนไล,คัดแยก'!Y:Y)</f>
        <v>0</v>
      </c>
      <c r="BG44" s="16">
        <f>SUMIF(เตรียมส่วนผสม!$C:$C,'รับ-จ่าย ประจำวัน'!$B44,เตรียมส่วนผสม!Z:Z)+SUMIF(กวนไส้!$C:$C,'รับ-จ่าย ประจำวัน'!$B44,กวนไส้!Z:Z)+SUMIF(ผลิต1!$C:$C,'รับ-จ่าย ประจำวัน'!$B44,ผลิต1!Z:Z)+SUMIF(ผลิต2!$C:$C,'รับ-จ่าย ประจำวัน'!$B44,ผลิต2!Z:Z)+SUMIF(เส้นแต่งหน้าขนมเค้ก!$C:$C,'รับ-จ่าย ประจำวัน'!$B44,เส้นแต่งหน้าขนมเค้ก!Z:Z)+SUMIF(แพ็ค!$C:$C,'รับ-จ่าย ประจำวัน'!$B44,แพ็ค!Z:Z)+SUMIF(ธุรการ!$C:$C,'รับ-จ่าย ประจำวัน'!$B44,ธุรการ!Z:Z)+SUMIF(เส้นแต่งหน้าขนมปัง!$C:$C,'รับ-จ่าย ประจำวัน'!$B44,เส้นแต่งหน้าขนมปัง!Z:Z)+SUMIF('วางแผนBC,CJ'!$C:$C,'รับ-จ่าย ประจำวัน'!$B44,'วางแผนBC,CJ'!Z:Z)+SUMIF(RD!$C:$C,'รับ-จ่าย ประจำวัน'!$B44,RD!Z:Z)+SUMIF('FG,ออนไล,คัดแยก'!$C:$C,'รับ-จ่าย ประจำวัน'!$B44,'FG,ออนไล,คัดแยก'!Z:Z)</f>
        <v>0</v>
      </c>
      <c r="BH44" s="16">
        <f>SUMIF(เตรียมส่วนผสม!$C:$C,'รับ-จ่าย ประจำวัน'!$B44,เตรียมส่วนผสม!AA:AA)+SUMIF(กวนไส้!$C:$C,'รับ-จ่าย ประจำวัน'!$B44,กวนไส้!AA:AA)+SUMIF(ผลิต1!$C:$C,'รับ-จ่าย ประจำวัน'!$B44,ผลิต1!AA:AA)+SUMIF(ผลิต2!$C:$C,'รับ-จ่าย ประจำวัน'!$B44,ผลิต2!AA:AA)+SUMIF(เส้นแต่งหน้าขนมเค้ก!$C:$C,'รับ-จ่าย ประจำวัน'!$B44,เส้นแต่งหน้าขนมเค้ก!AA:AA)+SUMIF(แพ็ค!$C:$C,'รับ-จ่าย ประจำวัน'!$B44,แพ็ค!AA:AA)+SUMIF(ธุรการ!$C:$C,'รับ-จ่าย ประจำวัน'!$B44,ธุรการ!AA:AA)+SUMIF(เส้นแต่งหน้าขนมปัง!$C:$C,'รับ-จ่าย ประจำวัน'!$B44,เส้นแต่งหน้าขนมปัง!AA:AA)+SUMIF('วางแผนBC,CJ'!$C:$C,'รับ-จ่าย ประจำวัน'!$B44,'วางแผนBC,CJ'!AA:AA)+SUMIF(RD!$C:$C,'รับ-จ่าย ประจำวัน'!$B44,RD!AA:AA)+SUMIF('FG,ออนไล,คัดแยก'!$C:$C,'รับ-จ่าย ประจำวัน'!$B44,'FG,ออนไล,คัดแยก'!AA:AA)</f>
        <v>0</v>
      </c>
      <c r="BI44" s="16">
        <f>SUMIF(เตรียมส่วนผสม!$C:$C,'รับ-จ่าย ประจำวัน'!$B44,เตรียมส่วนผสม!AB:AB)+SUMIF(กวนไส้!$C:$C,'รับ-จ่าย ประจำวัน'!$B44,กวนไส้!AB:AB)+SUMIF(ผลิต1!$C:$C,'รับ-จ่าย ประจำวัน'!$B44,ผลิต1!AB:AB)+SUMIF(ผลิต2!$C:$C,'รับ-จ่าย ประจำวัน'!$B44,ผลิต2!AB:AB)+SUMIF(เส้นแต่งหน้าขนมเค้ก!$C:$C,'รับ-จ่าย ประจำวัน'!$B44,เส้นแต่งหน้าขนมเค้ก!AB:AB)+SUMIF(แพ็ค!$C:$C,'รับ-จ่าย ประจำวัน'!$B44,แพ็ค!AB:AB)+SUMIF(ธุรการ!$C:$C,'รับ-จ่าย ประจำวัน'!$B44,ธุรการ!AB:AB)+SUMIF(เส้นแต่งหน้าขนมปัง!$C:$C,'รับ-จ่าย ประจำวัน'!$B44,เส้นแต่งหน้าขนมปัง!AB:AB)+SUMIF('วางแผนBC,CJ'!$C:$C,'รับ-จ่าย ประจำวัน'!$B44,'วางแผนBC,CJ'!AB:AB)+SUMIF(RD!$C:$C,'รับ-จ่าย ประจำวัน'!$B44,RD!AB:AB)+SUMIF('FG,ออนไล,คัดแยก'!$C:$C,'รับ-จ่าย ประจำวัน'!$B44,'FG,ออนไล,คัดแยก'!AB:AB)</f>
        <v>0</v>
      </c>
      <c r="BJ44" s="16">
        <f>SUMIF(เตรียมส่วนผสม!$C:$C,'รับ-จ่าย ประจำวัน'!$B44,เตรียมส่วนผสม!AC:AC)+SUMIF(กวนไส้!$C:$C,'รับ-จ่าย ประจำวัน'!$B44,กวนไส้!AC:AC)+SUMIF(ผลิต1!$C:$C,'รับ-จ่าย ประจำวัน'!$B44,ผลิต1!AC:AC)+SUMIF(ผลิต2!$C:$C,'รับ-จ่าย ประจำวัน'!$B44,ผลิต2!AC:AC)+SUMIF(เส้นแต่งหน้าขนมเค้ก!$C:$C,'รับ-จ่าย ประจำวัน'!$B44,เส้นแต่งหน้าขนมเค้ก!AC:AC)+SUMIF(แพ็ค!$C:$C,'รับ-จ่าย ประจำวัน'!$B44,แพ็ค!AC:AC)+SUMIF(ธุรการ!$C:$C,'รับ-จ่าย ประจำวัน'!$B44,ธุรการ!AC:AC)+SUMIF(เส้นแต่งหน้าขนมปัง!$C:$C,'รับ-จ่าย ประจำวัน'!$B44,เส้นแต่งหน้าขนมปัง!AC:AC)+SUMIF('วางแผนBC,CJ'!$C:$C,'รับ-จ่าย ประจำวัน'!$B44,'วางแผนBC,CJ'!AC:AC)+SUMIF(RD!$C:$C,'รับ-จ่าย ประจำวัน'!$B44,RD!AC:AC)+SUMIF('FG,ออนไล,คัดแยก'!$C:$C,'รับ-จ่าย ประจำวัน'!$B44,'FG,ออนไล,คัดแยก'!AC:AC)</f>
        <v>0</v>
      </c>
      <c r="BK44" s="16">
        <f>SUMIF(เตรียมส่วนผสม!$C:$C,'รับ-จ่าย ประจำวัน'!$B44,เตรียมส่วนผสม!AD:AD)+SUMIF(กวนไส้!$C:$C,'รับ-จ่าย ประจำวัน'!$B44,กวนไส้!AD:AD)+SUMIF(ผลิต1!$C:$C,'รับ-จ่าย ประจำวัน'!$B44,ผลิต1!AD:AD)+SUMIF(ผลิต2!$C:$C,'รับ-จ่าย ประจำวัน'!$B44,ผลิต2!AD:AD)+SUMIF(เส้นแต่งหน้าขนมเค้ก!$C:$C,'รับ-จ่าย ประจำวัน'!$B44,เส้นแต่งหน้าขนมเค้ก!AD:AD)+SUMIF(แพ็ค!$C:$C,'รับ-จ่าย ประจำวัน'!$B44,แพ็ค!AD:AD)+SUMIF(ธุรการ!$C:$C,'รับ-จ่าย ประจำวัน'!$B44,ธุรการ!AD:AD)+SUMIF(เส้นแต่งหน้าขนมปัง!$C:$C,'รับ-จ่าย ประจำวัน'!$B44,เส้นแต่งหน้าขนมปัง!AD:AD)+SUMIF('วางแผนBC,CJ'!$C:$C,'รับ-จ่าย ประจำวัน'!$B44,'วางแผนBC,CJ'!AD:AD)+SUMIF(RD!$C:$C,'รับ-จ่าย ประจำวัน'!$B44,RD!AD:AD)+SUMIF('FG,ออนไล,คัดแยก'!$C:$C,'รับ-จ่าย ประจำวัน'!$B44,'FG,ออนไล,คัดแยก'!AD:AD)</f>
        <v>0</v>
      </c>
      <c r="BL44" s="16">
        <f>SUMIF(เตรียมส่วนผสม!$C:$C,'รับ-จ่าย ประจำวัน'!$B44,เตรียมส่วนผสม!AE:AE)+SUMIF(กวนไส้!$C:$C,'รับ-จ่าย ประจำวัน'!$B44,กวนไส้!AE:AE)+SUMIF(ผลิต1!$C:$C,'รับ-จ่าย ประจำวัน'!$B44,ผลิต1!AE:AE)+SUMIF(ผลิต2!$C:$C,'รับ-จ่าย ประจำวัน'!$B44,ผลิต2!AE:AE)+SUMIF(เส้นแต่งหน้าขนมเค้ก!$C:$C,'รับ-จ่าย ประจำวัน'!$B44,เส้นแต่งหน้าขนมเค้ก!AE:AE)+SUMIF(แพ็ค!$C:$C,'รับ-จ่าย ประจำวัน'!$B44,แพ็ค!AE:AE)+SUMIF(ธุรการ!$C:$C,'รับ-จ่าย ประจำวัน'!$B44,ธุรการ!AE:AE)+SUMIF(เส้นแต่งหน้าขนมปัง!$C:$C,'รับ-จ่าย ประจำวัน'!$B44,เส้นแต่งหน้าขนมปัง!AE:AE)+SUMIF('วางแผนBC,CJ'!$C:$C,'รับ-จ่าย ประจำวัน'!$B44,'วางแผนBC,CJ'!AE:AE)+SUMIF(RD!$C:$C,'รับ-จ่าย ประจำวัน'!$B44,RD!AE:AE)+SUMIF('FG,ออนไล,คัดแยก'!$C:$C,'รับ-จ่าย ประจำวัน'!$B44,'FG,ออนไล,คัดแยก'!AE:AE)</f>
        <v>0</v>
      </c>
      <c r="BM44" s="16">
        <f>SUMIF(เตรียมส่วนผสม!$C:$C,'รับ-จ่าย ประจำวัน'!$B44,เตรียมส่วนผสม!AF:AF)+SUMIF(กวนไส้!$C:$C,'รับ-จ่าย ประจำวัน'!$B44,กวนไส้!AF:AF)+SUMIF(ผลิต1!$C:$C,'รับ-จ่าย ประจำวัน'!$B44,ผลิต1!AF:AF)+SUMIF(ผลิต2!$C:$C,'รับ-จ่าย ประจำวัน'!$B44,ผลิต2!AF:AF)+SUMIF(เส้นแต่งหน้าขนมเค้ก!$C:$C,'รับ-จ่าย ประจำวัน'!$B44,เส้นแต่งหน้าขนมเค้ก!AF:AF)+SUMIF(แพ็ค!$C:$C,'รับ-จ่าย ประจำวัน'!$B44,แพ็ค!AF:AF)+SUMIF(ธุรการ!$C:$C,'รับ-จ่าย ประจำวัน'!$B44,ธุรการ!AF:AF)+SUMIF(เส้นแต่งหน้าขนมปัง!$C:$C,'รับ-จ่าย ประจำวัน'!$B44,เส้นแต่งหน้าขนมปัง!AF:AF)+SUMIF('วางแผนBC,CJ'!$C:$C,'รับ-จ่าย ประจำวัน'!$B44,'วางแผนBC,CJ'!AF:AF)+SUMIF(RD!$C:$C,'รับ-จ่าย ประจำวัน'!$B44,RD!AF:AF)+SUMIF('FG,ออนไล,คัดแยก'!$C:$C,'รับ-จ่าย ประจำวัน'!$B44,'FG,ออนไล,คัดแยก'!AF:AF)</f>
        <v>0</v>
      </c>
      <c r="BN44" s="16">
        <f>SUMIF(เตรียมส่วนผสม!$C:$C,'รับ-จ่าย ประจำวัน'!$B44,เตรียมส่วนผสม!AG:AG)+SUMIF(กวนไส้!$C:$C,'รับ-จ่าย ประจำวัน'!$B44,กวนไส้!AG:AG)+SUMIF(ผลิต1!$C:$C,'รับ-จ่าย ประจำวัน'!$B44,ผลิต1!AG:AG)+SUMIF(ผลิต2!$C:$C,'รับ-จ่าย ประจำวัน'!$B44,ผลิต2!AG:AG)+SUMIF(เส้นแต่งหน้าขนมเค้ก!$C:$C,'รับ-จ่าย ประจำวัน'!$B44,เส้นแต่งหน้าขนมเค้ก!AG:AG)+SUMIF(แพ็ค!$C:$C,'รับ-จ่าย ประจำวัน'!$B44,แพ็ค!AG:AG)+SUMIF(ธุรการ!$C:$C,'รับ-จ่าย ประจำวัน'!$B44,ธุรการ!AG:AG)+SUMIF(เส้นแต่งหน้าขนมปัง!$C:$C,'รับ-จ่าย ประจำวัน'!$B44,เส้นแต่งหน้าขนมปัง!AG:AG)+SUMIF('วางแผนBC,CJ'!$C:$C,'รับ-จ่าย ประจำวัน'!$B44,'วางแผนBC,CJ'!AG:AG)+SUMIF(RD!$C:$C,'รับ-จ่าย ประจำวัน'!$B44,RD!AG:AG)+SUMIF('FG,ออนไล,คัดแยก'!$C:$C,'รับ-จ่าย ประจำวัน'!$B44,'FG,ออนไล,คัดแยก'!AG:AG)</f>
        <v>0</v>
      </c>
      <c r="BO44" s="16">
        <f>SUMIF(เตรียมส่วนผสม!$C:$C,'รับ-จ่าย ประจำวัน'!$B44,เตรียมส่วนผสม!AH:AH)+SUMIF(กวนไส้!$C:$C,'รับ-จ่าย ประจำวัน'!$B44,กวนไส้!AH:AH)+SUMIF(ผลิต1!$C:$C,'รับ-จ่าย ประจำวัน'!$B44,ผลิต1!AH:AH)+SUMIF(ผลิต2!$C:$C,'รับ-จ่าย ประจำวัน'!$B44,ผลิต2!AH:AH)+SUMIF(เส้นแต่งหน้าขนมเค้ก!$C:$C,'รับ-จ่าย ประจำวัน'!$B44,เส้นแต่งหน้าขนมเค้ก!AH:AH)+SUMIF(แพ็ค!$C:$C,'รับ-จ่าย ประจำวัน'!$B44,แพ็ค!AH:AH)+SUMIF(ธุรการ!$C:$C,'รับ-จ่าย ประจำวัน'!$B44,ธุรการ!AH:AH)+SUMIF(เส้นแต่งหน้าขนมปัง!$C:$C,'รับ-จ่าย ประจำวัน'!$B44,เส้นแต่งหน้าขนมปัง!AH:AH)+SUMIF('วางแผนBC,CJ'!$C:$C,'รับ-จ่าย ประจำวัน'!$B44,'วางแผนBC,CJ'!AH:AH)+SUMIF(RD!$C:$C,'รับ-จ่าย ประจำวัน'!$B44,RD!AH:AH)+SUMIF('FG,ออนไล,คัดแยก'!$C:$C,'รับ-จ่าย ประจำวัน'!$B44,'FG,ออนไล,คัดแยก'!AH:AH)</f>
        <v>0</v>
      </c>
      <c r="BP44" s="16">
        <f>SUMIF(เตรียมส่วนผสม!$C:$C,'รับ-จ่าย ประจำวัน'!$B44,เตรียมส่วนผสม!AI:AI)+SUMIF(กวนไส้!$C:$C,'รับ-จ่าย ประจำวัน'!$B44,กวนไส้!AI:AI)+SUMIF(ผลิต1!$C:$C,'รับ-จ่าย ประจำวัน'!$B44,ผลิต1!AI:AI)+SUMIF(ผลิต2!$C:$C,'รับ-จ่าย ประจำวัน'!$B44,ผลิต2!AI:AI)+SUMIF(เส้นแต่งหน้าขนมเค้ก!$C:$C,'รับ-จ่าย ประจำวัน'!$B44,เส้นแต่งหน้าขนมเค้ก!AI:AI)+SUMIF(แพ็ค!$C:$C,'รับ-จ่าย ประจำวัน'!$B44,แพ็ค!AI:AI)+SUMIF(ธุรการ!$C:$C,'รับ-จ่าย ประจำวัน'!$B44,ธุรการ!AI:AI)+SUMIF(เส้นแต่งหน้าขนมปัง!$C:$C,'รับ-จ่าย ประจำวัน'!$B44,เส้นแต่งหน้าขนมปัง!AI:AI)+SUMIF('วางแผนBC,CJ'!$C:$C,'รับ-จ่าย ประจำวัน'!$B44,'วางแผนBC,CJ'!AI:AI)+SUMIF(RD!$C:$C,'รับ-จ่าย ประจำวัน'!$B44,RD!AI:AI)+SUMIF('FG,ออนไล,คัดแยก'!$C:$C,'รับ-จ่าย ประจำวัน'!$B44,'FG,ออนไล,คัดแยก'!AI:AI)</f>
        <v>0</v>
      </c>
      <c r="BQ44" s="16">
        <f>SUMIF(เตรียมส่วนผสม!$C:$C,'รับ-จ่าย ประจำวัน'!$B44,เตรียมส่วนผสม!AJ:AJ)+SUMIF(กวนไส้!$C:$C,'รับ-จ่าย ประจำวัน'!$B44,กวนไส้!AJ:AJ)+SUMIF(ผลิต1!$C:$C,'รับ-จ่าย ประจำวัน'!$B44,ผลิต1!AJ:AJ)+SUMIF(ผลิต2!$C:$C,'รับ-จ่าย ประจำวัน'!$B44,ผลิต2!AJ:AJ)+SUMIF(เส้นแต่งหน้าขนมเค้ก!$C:$C,'รับ-จ่าย ประจำวัน'!$B44,เส้นแต่งหน้าขนมเค้ก!AJ:AJ)+SUMIF(แพ็ค!$C:$C,'รับ-จ่าย ประจำวัน'!$B44,แพ็ค!AJ:AJ)+SUMIF(ธุรการ!$C:$C,'รับ-จ่าย ประจำวัน'!$B44,ธุรการ!AJ:AJ)+SUMIF(เส้นแต่งหน้าขนมปัง!$C:$C,'รับ-จ่าย ประจำวัน'!$B44,เส้นแต่งหน้าขนมปัง!AJ:AJ)+SUMIF('วางแผนBC,CJ'!$C:$C,'รับ-จ่าย ประจำวัน'!$B44,'วางแผนBC,CJ'!AJ:AJ)+SUMIF(RD!$C:$C,'รับ-จ่าย ประจำวัน'!$B44,RD!AJ:AJ)+SUMIF('FG,ออนไล,คัดแยก'!$C:$C,'รับ-จ่าย ประจำวัน'!$B44,'FG,ออนไล,คัดแยก'!AJ:AJ)</f>
        <v>0</v>
      </c>
      <c r="BR44" s="16">
        <f>SUMIF(เตรียมส่วนผสม!$C:$C,'รับ-จ่าย ประจำวัน'!$B44,เตรียมส่วนผสม!AK:AK)+SUMIF(กวนไส้!$C:$C,'รับ-จ่าย ประจำวัน'!$B44,กวนไส้!AK:AK)+SUMIF(ผลิต1!$C:$C,'รับ-จ่าย ประจำวัน'!$B44,ผลิต1!AK:AK)+SUMIF(ผลิต2!$C:$C,'รับ-จ่าย ประจำวัน'!$B44,ผลิต2!AK:AK)+SUMIF(เส้นแต่งหน้าขนมเค้ก!$C:$C,'รับ-จ่าย ประจำวัน'!$B44,เส้นแต่งหน้าขนมเค้ก!AK:AK)+SUMIF(แพ็ค!$C:$C,'รับ-จ่าย ประจำวัน'!$B44,แพ็ค!AK:AK)+SUMIF(ธุรการ!$C:$C,'รับ-จ่าย ประจำวัน'!$B44,ธุรการ!AK:AK)+SUMIF(เส้นแต่งหน้าขนมปัง!$C:$C,'รับ-จ่าย ประจำวัน'!$B44,เส้นแต่งหน้าขนมปัง!AK:AK)+SUMIF('วางแผนBC,CJ'!$C:$C,'รับ-จ่าย ประจำวัน'!$B44,'วางแผนBC,CJ'!AK:AK)+SUMIF(RD!$C:$C,'รับ-จ่าย ประจำวัน'!$B44,RD!AK:AK)+SUMIF('FG,ออนไล,คัดแยก'!$C:$C,'รับ-จ่าย ประจำวัน'!$B44,'FG,ออนไล,คัดแยก'!AK:AK)</f>
        <v>0</v>
      </c>
      <c r="BS44" s="16">
        <f>SUMIF(เตรียมส่วนผสม!$C:$C,'รับ-จ่าย ประจำวัน'!$B44,เตรียมส่วนผสม!AL:AL)+SUMIF(กวนไส้!$C:$C,'รับ-จ่าย ประจำวัน'!$B44,กวนไส้!AL:AL)+SUMIF(ผลิต1!$C:$C,'รับ-จ่าย ประจำวัน'!$B44,ผลิต1!AL:AL)+SUMIF(ผลิต2!$C:$C,'รับ-จ่าย ประจำวัน'!$B44,ผลิต2!AL:AL)+SUMIF(เส้นแต่งหน้าขนมเค้ก!$C:$C,'รับ-จ่าย ประจำวัน'!$B44,เส้นแต่งหน้าขนมเค้ก!AL:AL)+SUMIF(แพ็ค!$C:$C,'รับ-จ่าย ประจำวัน'!$B44,แพ็ค!AL:AL)+SUMIF(ธุรการ!$C:$C,'รับ-จ่าย ประจำวัน'!$B44,ธุรการ!AL:AL)+SUMIF(เส้นแต่งหน้าขนมปัง!$C:$C,'รับ-จ่าย ประจำวัน'!$B44,เส้นแต่งหน้าขนมปัง!AL:AL)+SUMIF('วางแผนBC,CJ'!$C:$C,'รับ-จ่าย ประจำวัน'!$B44,'วางแผนBC,CJ'!AL:AL)+SUMIF(RD!$C:$C,'รับ-จ่าย ประจำวัน'!$B44,RD!AL:AL)+SUMIF('FG,ออนไล,คัดแยก'!$C:$C,'รับ-จ่าย ประจำวัน'!$B44,'FG,ออนไล,คัดแยก'!AL:AL)</f>
        <v>0</v>
      </c>
      <c r="BT44" s="18">
        <f t="shared" si="1"/>
        <v>0</v>
      </c>
      <c r="BU44" s="116"/>
      <c r="BV44" s="146">
        <f t="shared" si="2"/>
        <v>0</v>
      </c>
      <c r="BW44" s="183">
        <v>30</v>
      </c>
      <c r="BX44" s="172">
        <f t="shared" si="6"/>
        <v>0</v>
      </c>
      <c r="BY44" s="188" t="e">
        <f t="shared" si="3"/>
        <v>#DIV/0!</v>
      </c>
      <c r="BZ44" s="180" t="e">
        <f t="shared" ca="1" si="4"/>
        <v>#DIV/0!</v>
      </c>
      <c r="CA44" s="93"/>
      <c r="CB44" s="93"/>
      <c r="CC44" s="93"/>
      <c r="CD44" s="93"/>
      <c r="CE44" s="93"/>
      <c r="CF44" s="93"/>
      <c r="CG44" s="93"/>
      <c r="CH44" s="93"/>
      <c r="CI44" s="93"/>
      <c r="CJ44" s="97"/>
      <c r="CK44" s="9">
        <f t="shared" si="5"/>
        <v>0</v>
      </c>
    </row>
    <row r="45" spans="1:91" x14ac:dyDescent="0.5">
      <c r="A45" s="149"/>
      <c r="B45" s="34" t="s">
        <v>212</v>
      </c>
      <c r="C45" s="33" t="s">
        <v>1616</v>
      </c>
      <c r="D45" s="135" t="s">
        <v>61</v>
      </c>
      <c r="E45" s="25"/>
      <c r="F45" s="132"/>
      <c r="G45" s="25"/>
      <c r="H45" s="12">
        <v>160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11"/>
      <c r="AF45" s="11"/>
      <c r="AG45" s="11">
        <v>200</v>
      </c>
      <c r="AH45" s="11"/>
      <c r="AI45" s="25"/>
      <c r="AJ45" s="25"/>
      <c r="AK45" s="25"/>
      <c r="AL45" s="25"/>
      <c r="AM45" s="25"/>
      <c r="AN45" s="15">
        <f t="shared" si="0"/>
        <v>200</v>
      </c>
      <c r="AO45" s="16">
        <f>SUMIF(เตรียมส่วนผสม!$C:$C,'รับ-จ่าย ประจำวัน'!$B45,เตรียมส่วนผสม!H:H)+SUMIF(กวนไส้!$C:$C,'รับ-จ่าย ประจำวัน'!$B45,กวนไส้!H:H)+SUMIF(ผลิต1!$C:$C,'รับ-จ่าย ประจำวัน'!$B45,ผลิต1!H:H)+SUMIF(ผลิต2!$C:$C,'รับ-จ่าย ประจำวัน'!$B45,ผลิต2!H:H)+SUMIF(เส้นแต่งหน้าขนมเค้ก!$C:$C,'รับ-จ่าย ประจำวัน'!$B45,เส้นแต่งหน้าขนมเค้ก!H:H)+SUMIF(แพ็ค!$C:$C,'รับ-จ่าย ประจำวัน'!$B45,แพ็ค!H:H)+SUMIF(ธุรการ!$C:$C,'รับ-จ่าย ประจำวัน'!$B45,ธุรการ!H:H)+SUMIF(เส้นแต่งหน้าขนมปัง!$C:$C,'รับ-จ่าย ประจำวัน'!$B45,เส้นแต่งหน้าขนมปัง!H:H)+SUMIF('วางแผนBC,CJ'!$C:$C,'รับ-จ่าย ประจำวัน'!$B45,'วางแผนBC,CJ'!H:H)+SUMIF(RD!$C:$C,'รับ-จ่าย ประจำวัน'!$B45,RD!H:H)+SUMIF('FG,ออนไล,คัดแยก'!$C:$C,'รับ-จ่าย ประจำวัน'!$B45,'FG,ออนไล,คัดแยก'!H:H)</f>
        <v>0</v>
      </c>
      <c r="AP45" s="16">
        <f>SUMIF(เตรียมส่วนผสม!$C:$C,'รับ-จ่าย ประจำวัน'!$B45,เตรียมส่วนผสม!I:I)+SUMIF(กวนไส้!$C:$C,'รับ-จ่าย ประจำวัน'!$B45,กวนไส้!I:I)+SUMIF(ผลิต1!$C:$C,'รับ-จ่าย ประจำวัน'!$B45,ผลิต1!I:I)+SUMIF(ผลิต2!$C:$C,'รับ-จ่าย ประจำวัน'!$B45,ผลิต2!I:I)+SUMIF(เส้นแต่งหน้าขนมเค้ก!$C:$C,'รับ-จ่าย ประจำวัน'!$B45,เส้นแต่งหน้าขนมเค้ก!I:I)+SUMIF(แพ็ค!$C:$C,'รับ-จ่าย ประจำวัน'!$B45,แพ็ค!I:I)+SUMIF(ธุรการ!$C:$C,'รับ-จ่าย ประจำวัน'!$B45,ธุรการ!I:I)+SUMIF(เส้นแต่งหน้าขนมปัง!$C:$C,'รับ-จ่าย ประจำวัน'!$B45,เส้นแต่งหน้าขนมปัง!I:I)+SUMIF('วางแผนBC,CJ'!$C:$C,'รับ-จ่าย ประจำวัน'!$B45,'วางแผนBC,CJ'!I:I)+SUMIF(RD!$C:$C,'รับ-จ่าย ประจำวัน'!$B45,RD!I:I)+SUMIF('FG,ออนไล,คัดแยก'!$C:$C,'รับ-จ่าย ประจำวัน'!$B45,'FG,ออนไล,คัดแยก'!I:I)</f>
        <v>0</v>
      </c>
      <c r="AQ45" s="16">
        <f>SUMIF(เตรียมส่วนผสม!$C:$C,'รับ-จ่าย ประจำวัน'!$B45,เตรียมส่วนผสม!J:J)+SUMIF(กวนไส้!$C:$C,'รับ-จ่าย ประจำวัน'!$B45,กวนไส้!J:J)+SUMIF(ผลิต1!$C:$C,'รับ-จ่าย ประจำวัน'!$B45,ผลิต1!J:J)+SUMIF(ผลิต2!$C:$C,'รับ-จ่าย ประจำวัน'!$B45,ผลิต2!J:J)+SUMIF(เส้นแต่งหน้าขนมเค้ก!$C:$C,'รับ-จ่าย ประจำวัน'!$B45,เส้นแต่งหน้าขนมเค้ก!J:J)+SUMIF(แพ็ค!$C:$C,'รับ-จ่าย ประจำวัน'!$B45,แพ็ค!J:J)+SUMIF(ธุรการ!$C:$C,'รับ-จ่าย ประจำวัน'!$B45,ธุรการ!J:J)+SUMIF(เส้นแต่งหน้าขนมปัง!$C:$C,'รับ-จ่าย ประจำวัน'!$B45,เส้นแต่งหน้าขนมปัง!J:J)+SUMIF('วางแผนBC,CJ'!$C:$C,'รับ-จ่าย ประจำวัน'!$B45,'วางแผนBC,CJ'!J:J)+SUMIF(RD!$C:$C,'รับ-จ่าย ประจำวัน'!$B45,RD!J:J)+SUMIF('FG,ออนไล,คัดแยก'!$C:$C,'รับ-จ่าย ประจำวัน'!$B45,'FG,ออนไล,คัดแยก'!J:J)</f>
        <v>0</v>
      </c>
      <c r="AR45" s="16">
        <f>SUMIF(เตรียมส่วนผสม!$C:$C,'รับ-จ่าย ประจำวัน'!$B45,เตรียมส่วนผสม!K:K)+SUMIF(กวนไส้!$C:$C,'รับ-จ่าย ประจำวัน'!$B45,กวนไส้!K:K)+SUMIF(ผลิต1!$C:$C,'รับ-จ่าย ประจำวัน'!$B45,ผลิต1!K:K)+SUMIF(ผลิต2!$C:$C,'รับ-จ่าย ประจำวัน'!$B45,ผลิต2!K:K)+SUMIF(เส้นแต่งหน้าขนมเค้ก!$C:$C,'รับ-จ่าย ประจำวัน'!$B45,เส้นแต่งหน้าขนมเค้ก!K:K)+SUMIF(แพ็ค!$C:$C,'รับ-จ่าย ประจำวัน'!$B45,แพ็ค!K:K)+SUMIF(ธุรการ!$C:$C,'รับ-จ่าย ประจำวัน'!$B45,ธุรการ!K:K)+SUMIF(เส้นแต่งหน้าขนมปัง!$C:$C,'รับ-จ่าย ประจำวัน'!$B45,เส้นแต่งหน้าขนมปัง!K:K)+SUMIF('วางแผนBC,CJ'!$C:$C,'รับ-จ่าย ประจำวัน'!$B45,'วางแผนBC,CJ'!K:K)+SUMIF(RD!$C:$C,'รับ-จ่าย ประจำวัน'!$B45,RD!K:K)+SUMIF('FG,ออนไล,คัดแยก'!$C:$C,'รับ-จ่าย ประจำวัน'!$B45,'FG,ออนไล,คัดแยก'!K:K)</f>
        <v>0</v>
      </c>
      <c r="AS45" s="16">
        <f>SUMIF(เตรียมส่วนผสม!$C:$C,'รับ-จ่าย ประจำวัน'!$B45,เตรียมส่วนผสม!L:L)+SUMIF(กวนไส้!$C:$C,'รับ-จ่าย ประจำวัน'!$B45,กวนไส้!L:L)+SUMIF(ผลิต1!$C:$C,'รับ-จ่าย ประจำวัน'!$B45,ผลิต1!L:L)+SUMIF(ผลิต2!$C:$C,'รับ-จ่าย ประจำวัน'!$B45,ผลิต2!L:L)+SUMIF(เส้นแต่งหน้าขนมเค้ก!$C:$C,'รับ-จ่าย ประจำวัน'!$B45,เส้นแต่งหน้าขนมเค้ก!L:L)+SUMIF(แพ็ค!$C:$C,'รับ-จ่าย ประจำวัน'!$B45,แพ็ค!L:L)+SUMIF(ธุรการ!$C:$C,'รับ-จ่าย ประจำวัน'!$B45,ธุรการ!L:L)+SUMIF(เส้นแต่งหน้าขนมปัง!$C:$C,'รับ-จ่าย ประจำวัน'!$B45,เส้นแต่งหน้าขนมปัง!L:L)+SUMIF('วางแผนBC,CJ'!$C:$C,'รับ-จ่าย ประจำวัน'!$B45,'วางแผนBC,CJ'!L:L)+SUMIF(RD!$C:$C,'รับ-จ่าย ประจำวัน'!$B45,RD!L:L)+SUMIF('FG,ออนไล,คัดแยก'!$C:$C,'รับ-จ่าย ประจำวัน'!$B45,'FG,ออนไล,คัดแยก'!L:L)</f>
        <v>0</v>
      </c>
      <c r="AT45" s="16">
        <f>SUMIF(เตรียมส่วนผสม!$C:$C,'รับ-จ่าย ประจำวัน'!$B45,เตรียมส่วนผสม!M:M)+SUMIF(กวนไส้!$C:$C,'รับ-จ่าย ประจำวัน'!$B45,กวนไส้!M:M)+SUMIF(ผลิต1!$C:$C,'รับ-จ่าย ประจำวัน'!$B45,ผลิต1!M:M)+SUMIF(ผลิต2!$C:$C,'รับ-จ่าย ประจำวัน'!$B45,ผลิต2!M:M)+SUMIF(เส้นแต่งหน้าขนมเค้ก!$C:$C,'รับ-จ่าย ประจำวัน'!$B45,เส้นแต่งหน้าขนมเค้ก!M:M)+SUMIF(แพ็ค!$C:$C,'รับ-จ่าย ประจำวัน'!$B45,แพ็ค!M:M)+SUMIF(ธุรการ!$C:$C,'รับ-จ่าย ประจำวัน'!$B45,ธุรการ!M:M)+SUMIF(เส้นแต่งหน้าขนมปัง!$C:$C,'รับ-จ่าย ประจำวัน'!$B45,เส้นแต่งหน้าขนมปัง!M:M)+SUMIF('วางแผนBC,CJ'!$C:$C,'รับ-จ่าย ประจำวัน'!$B45,'วางแผนBC,CJ'!M:M)+SUMIF(RD!$C:$C,'รับ-จ่าย ประจำวัน'!$B45,RD!M:M)+SUMIF('FG,ออนไล,คัดแยก'!$C:$C,'รับ-จ่าย ประจำวัน'!$B45,'FG,ออนไล,คัดแยก'!M:M)</f>
        <v>0</v>
      </c>
      <c r="AU45" s="16">
        <f>SUMIF(เตรียมส่วนผสม!$C:$C,'รับ-จ่าย ประจำวัน'!$B45,เตรียมส่วนผสม!N:N)+SUMIF(กวนไส้!$C:$C,'รับ-จ่าย ประจำวัน'!$B45,กวนไส้!N:N)+SUMIF(ผลิต1!$C:$C,'รับ-จ่าย ประจำวัน'!$B45,ผลิต1!N:N)+SUMIF(ผลิต2!$C:$C,'รับ-จ่าย ประจำวัน'!$B45,ผลิต2!N:N)+SUMIF(เส้นแต่งหน้าขนมเค้ก!$C:$C,'รับ-จ่าย ประจำวัน'!$B45,เส้นแต่งหน้าขนมเค้ก!N:N)+SUMIF(แพ็ค!$C:$C,'รับ-จ่าย ประจำวัน'!$B45,แพ็ค!N:N)+SUMIF(ธุรการ!$C:$C,'รับ-จ่าย ประจำวัน'!$B45,ธุรการ!N:N)+SUMIF(เส้นแต่งหน้าขนมปัง!$C:$C,'รับ-จ่าย ประจำวัน'!$B45,เส้นแต่งหน้าขนมปัง!N:N)+SUMIF('วางแผนBC,CJ'!$C:$C,'รับ-จ่าย ประจำวัน'!$B45,'วางแผนBC,CJ'!N:N)+SUMIF(RD!$C:$C,'รับ-จ่าย ประจำวัน'!$B45,RD!N:N)+SUMIF('FG,ออนไล,คัดแยก'!$C:$C,'รับ-จ่าย ประจำวัน'!$B45,'FG,ออนไล,คัดแยก'!N:N)</f>
        <v>0</v>
      </c>
      <c r="AV45" s="16">
        <f>SUMIF(เตรียมส่วนผสม!$C:$C,'รับ-จ่าย ประจำวัน'!$B45,เตรียมส่วนผสม!O:O)+SUMIF(กวนไส้!$C:$C,'รับ-จ่าย ประจำวัน'!$B45,กวนไส้!O:O)+SUMIF(ผลิต1!$C:$C,'รับ-จ่าย ประจำวัน'!$B45,ผลิต1!O:O)+SUMIF(ผลิต2!$C:$C,'รับ-จ่าย ประจำวัน'!$B45,ผลิต2!O:O)+SUMIF(เส้นแต่งหน้าขนมเค้ก!$C:$C,'รับ-จ่าย ประจำวัน'!$B45,เส้นแต่งหน้าขนมเค้ก!O:O)+SUMIF(แพ็ค!$C:$C,'รับ-จ่าย ประจำวัน'!$B45,แพ็ค!O:O)+SUMIF(ธุรการ!$C:$C,'รับ-จ่าย ประจำวัน'!$B45,ธุรการ!O:O)+SUMIF(เส้นแต่งหน้าขนมปัง!$C:$C,'รับ-จ่าย ประจำวัน'!$B45,เส้นแต่งหน้าขนมปัง!O:O)+SUMIF('วางแผนBC,CJ'!$C:$C,'รับ-จ่าย ประจำวัน'!$B45,'วางแผนBC,CJ'!O:O)+SUMIF(RD!$C:$C,'รับ-จ่าย ประจำวัน'!$B45,RD!O:O)+SUMIF('FG,ออนไล,คัดแยก'!$C:$C,'รับ-จ่าย ประจำวัน'!$B45,'FG,ออนไล,คัดแยก'!O:O)</f>
        <v>0</v>
      </c>
      <c r="AW45" s="16">
        <f>SUMIF(เตรียมส่วนผสม!$C:$C,'รับ-จ่าย ประจำวัน'!$B45,เตรียมส่วนผสม!P:P)+SUMIF(กวนไส้!$C:$C,'รับ-จ่าย ประจำวัน'!$B45,กวนไส้!P:P)+SUMIF(ผลิต1!$C:$C,'รับ-จ่าย ประจำวัน'!$B45,ผลิต1!P:P)+SUMIF(ผลิต2!$C:$C,'รับ-จ่าย ประจำวัน'!$B45,ผลิต2!P:P)+SUMIF(เส้นแต่งหน้าขนมเค้ก!$C:$C,'รับ-จ่าย ประจำวัน'!$B45,เส้นแต่งหน้าขนมเค้ก!P:P)+SUMIF(แพ็ค!$C:$C,'รับ-จ่าย ประจำวัน'!$B45,แพ็ค!P:P)+SUMIF(ธุรการ!$C:$C,'รับ-จ่าย ประจำวัน'!$B45,ธุรการ!P:P)+SUMIF(เส้นแต่งหน้าขนมปัง!$C:$C,'รับ-จ่าย ประจำวัน'!$B45,เส้นแต่งหน้าขนมปัง!P:P)+SUMIF('วางแผนBC,CJ'!$C:$C,'รับ-จ่าย ประจำวัน'!$B45,'วางแผนBC,CJ'!P:P)+SUMIF(RD!$C:$C,'รับ-จ่าย ประจำวัน'!$B45,RD!P:P)+SUMIF('FG,ออนไล,คัดแยก'!$C:$C,'รับ-จ่าย ประจำวัน'!$B45,'FG,ออนไล,คัดแยก'!P:P)</f>
        <v>0</v>
      </c>
      <c r="AX45" s="16">
        <f>SUMIF(เตรียมส่วนผสม!$C:$C,'รับ-จ่าย ประจำวัน'!$B45,เตรียมส่วนผสม!Q:Q)+SUMIF(กวนไส้!$C:$C,'รับ-จ่าย ประจำวัน'!$B45,กวนไส้!Q:Q)+SUMIF(ผลิต1!$C:$C,'รับ-จ่าย ประจำวัน'!$B45,ผลิต1!Q:Q)+SUMIF(ผลิต2!$C:$C,'รับ-จ่าย ประจำวัน'!$B45,ผลิต2!Q:Q)+SUMIF(เส้นแต่งหน้าขนมเค้ก!$C:$C,'รับ-จ่าย ประจำวัน'!$B45,เส้นแต่งหน้าขนมเค้ก!Q:Q)+SUMIF(แพ็ค!$C:$C,'รับ-จ่าย ประจำวัน'!$B45,แพ็ค!Q:Q)+SUMIF(ธุรการ!$C:$C,'รับ-จ่าย ประจำวัน'!$B45,ธุรการ!Q:Q)+SUMIF(เส้นแต่งหน้าขนมปัง!$C:$C,'รับ-จ่าย ประจำวัน'!$B45,เส้นแต่งหน้าขนมปัง!Q:Q)+SUMIF('วางแผนBC,CJ'!$C:$C,'รับ-จ่าย ประจำวัน'!$B45,'วางแผนBC,CJ'!Q:Q)+SUMIF(RD!$C:$C,'รับ-จ่าย ประจำวัน'!$B45,RD!Q:Q)+SUMIF('FG,ออนไล,คัดแยก'!$C:$C,'รับ-จ่าย ประจำวัน'!$B45,'FG,ออนไล,คัดแยก'!Q:Q)</f>
        <v>0</v>
      </c>
      <c r="AY45" s="16">
        <f>SUMIF(เตรียมส่วนผสม!$C:$C,'รับ-จ่าย ประจำวัน'!$B45,เตรียมส่วนผสม!R:R)+SUMIF(กวนไส้!$C:$C,'รับ-จ่าย ประจำวัน'!$B45,กวนไส้!R:R)+SUMIF(ผลิต1!$C:$C,'รับ-จ่าย ประจำวัน'!$B45,ผลิต1!R:R)+SUMIF(ผลิต2!$C:$C,'รับ-จ่าย ประจำวัน'!$B45,ผลิต2!R:R)+SUMIF(เส้นแต่งหน้าขนมเค้ก!$C:$C,'รับ-จ่าย ประจำวัน'!$B45,เส้นแต่งหน้าขนมเค้ก!R:R)+SUMIF(แพ็ค!$C:$C,'รับ-จ่าย ประจำวัน'!$B45,แพ็ค!R:R)+SUMIF(ธุรการ!$C:$C,'รับ-จ่าย ประจำวัน'!$B45,ธุรการ!R:R)+SUMIF(เส้นแต่งหน้าขนมปัง!$C:$C,'รับ-จ่าย ประจำวัน'!$B45,เส้นแต่งหน้าขนมปัง!R:R)+SUMIF('วางแผนBC,CJ'!$C:$C,'รับ-จ่าย ประจำวัน'!$B45,'วางแผนBC,CJ'!R:R)+SUMIF(RD!$C:$C,'รับ-จ่าย ประจำวัน'!$B45,RD!R:R)+SUMIF('FG,ออนไล,คัดแยก'!$C:$C,'รับ-จ่าย ประจำวัน'!$B45,'FG,ออนไล,คัดแยก'!R:R)</f>
        <v>0</v>
      </c>
      <c r="AZ45" s="16">
        <f>SUMIF(เตรียมส่วนผสม!$C:$C,'รับ-จ่าย ประจำวัน'!$B45,เตรียมส่วนผสม!S:S)+SUMIF(กวนไส้!$C:$C,'รับ-จ่าย ประจำวัน'!$B45,กวนไส้!S:S)+SUMIF(ผลิต1!$C:$C,'รับ-จ่าย ประจำวัน'!$B45,ผลิต1!S:S)+SUMIF(ผลิต2!$C:$C,'รับ-จ่าย ประจำวัน'!$B45,ผลิต2!S:S)+SUMIF(เส้นแต่งหน้าขนมเค้ก!$C:$C,'รับ-จ่าย ประจำวัน'!$B45,เส้นแต่งหน้าขนมเค้ก!S:S)+SUMIF(แพ็ค!$C:$C,'รับ-จ่าย ประจำวัน'!$B45,แพ็ค!S:S)+SUMIF(ธุรการ!$C:$C,'รับ-จ่าย ประจำวัน'!$B45,ธุรการ!S:S)+SUMIF(เส้นแต่งหน้าขนมปัง!$C:$C,'รับ-จ่าย ประจำวัน'!$B45,เส้นแต่งหน้าขนมปัง!S:S)+SUMIF('วางแผนBC,CJ'!$C:$C,'รับ-จ่าย ประจำวัน'!$B45,'วางแผนBC,CJ'!S:S)+SUMIF(RD!$C:$C,'รับ-จ่าย ประจำวัน'!$B45,RD!S:S)+SUMIF('FG,ออนไล,คัดแยก'!$C:$C,'รับ-จ่าย ประจำวัน'!$B45,'FG,ออนไล,คัดแยก'!S:S)</f>
        <v>0</v>
      </c>
      <c r="BA45" s="16">
        <f>SUMIF(เตรียมส่วนผสม!$C:$C,'รับ-จ่าย ประจำวัน'!$B45,เตรียมส่วนผสม!T:T)+SUMIF(กวนไส้!$C:$C,'รับ-จ่าย ประจำวัน'!$B45,กวนไส้!T:T)+SUMIF(ผลิต1!$C:$C,'รับ-จ่าย ประจำวัน'!$B45,ผลิต1!T:T)+SUMIF(ผลิต2!$C:$C,'รับ-จ่าย ประจำวัน'!$B45,ผลิต2!T:T)+SUMIF(เส้นแต่งหน้าขนมเค้ก!$C:$C,'รับ-จ่าย ประจำวัน'!$B45,เส้นแต่งหน้าขนมเค้ก!T:T)+SUMIF(แพ็ค!$C:$C,'รับ-จ่าย ประจำวัน'!$B45,แพ็ค!T:T)+SUMIF(ธุรการ!$C:$C,'รับ-จ่าย ประจำวัน'!$B45,ธุรการ!T:T)+SUMIF(เส้นแต่งหน้าขนมปัง!$C:$C,'รับ-จ่าย ประจำวัน'!$B45,เส้นแต่งหน้าขนมปัง!T:T)+SUMIF('วางแผนBC,CJ'!$C:$C,'รับ-จ่าย ประจำวัน'!$B45,'วางแผนBC,CJ'!T:T)+SUMIF(RD!$C:$C,'รับ-จ่าย ประจำวัน'!$B45,RD!T:T)+SUMIF('FG,ออนไล,คัดแยก'!$C:$C,'รับ-จ่าย ประจำวัน'!$B45,'FG,ออนไล,คัดแยก'!T:T)</f>
        <v>0</v>
      </c>
      <c r="BB45" s="16">
        <f>SUMIF(เตรียมส่วนผสม!$C:$C,'รับ-จ่าย ประจำวัน'!$B45,เตรียมส่วนผสม!U:U)+SUMIF(กวนไส้!$C:$C,'รับ-จ่าย ประจำวัน'!$B45,กวนไส้!U:U)+SUMIF(ผลิต1!$C:$C,'รับ-จ่าย ประจำวัน'!$B45,ผลิต1!U:U)+SUMIF(ผลิต2!$C:$C,'รับ-จ่าย ประจำวัน'!$B45,ผลิต2!U:U)+SUMIF(เส้นแต่งหน้าขนมเค้ก!$C:$C,'รับ-จ่าย ประจำวัน'!$B45,เส้นแต่งหน้าขนมเค้ก!U:U)+SUMIF(แพ็ค!$C:$C,'รับ-จ่าย ประจำวัน'!$B45,แพ็ค!U:U)+SUMIF(ธุรการ!$C:$C,'รับ-จ่าย ประจำวัน'!$B45,ธุรการ!U:U)+SUMIF(เส้นแต่งหน้าขนมปัง!$C:$C,'รับ-จ่าย ประจำวัน'!$B45,เส้นแต่งหน้าขนมปัง!U:U)+SUMIF('วางแผนBC,CJ'!$C:$C,'รับ-จ่าย ประจำวัน'!$B45,'วางแผนBC,CJ'!U:U)+SUMIF(RD!$C:$C,'รับ-จ่าย ประจำวัน'!$B45,RD!U:U)+SUMIF('FG,ออนไล,คัดแยก'!$C:$C,'รับ-จ่าย ประจำวัน'!$B45,'FG,ออนไล,คัดแยก'!U:U)</f>
        <v>0</v>
      </c>
      <c r="BC45" s="16">
        <f>SUMIF(เตรียมส่วนผสม!$C:$C,'รับ-จ่าย ประจำวัน'!$B45,เตรียมส่วนผสม!V:V)+SUMIF(กวนไส้!$C:$C,'รับ-จ่าย ประจำวัน'!$B45,กวนไส้!V:V)+SUMIF(ผลิต1!$C:$C,'รับ-จ่าย ประจำวัน'!$B45,ผลิต1!V:V)+SUMIF(ผลิต2!$C:$C,'รับ-จ่าย ประจำวัน'!$B45,ผลิต2!V:V)+SUMIF(เส้นแต่งหน้าขนมเค้ก!$C:$C,'รับ-จ่าย ประจำวัน'!$B45,เส้นแต่งหน้าขนมเค้ก!V:V)+SUMIF(แพ็ค!$C:$C,'รับ-จ่าย ประจำวัน'!$B45,แพ็ค!V:V)+SUMIF(ธุรการ!$C:$C,'รับ-จ่าย ประจำวัน'!$B45,ธุรการ!V:V)+SUMIF(เส้นแต่งหน้าขนมปัง!$C:$C,'รับ-จ่าย ประจำวัน'!$B45,เส้นแต่งหน้าขนมปัง!V:V)+SUMIF('วางแผนBC,CJ'!$C:$C,'รับ-จ่าย ประจำวัน'!$B45,'วางแผนBC,CJ'!V:V)+SUMIF(RD!$C:$C,'รับ-จ่าย ประจำวัน'!$B45,RD!V:V)+SUMIF('FG,ออนไล,คัดแยก'!$C:$C,'รับ-จ่าย ประจำวัน'!$B45,'FG,ออนไล,คัดแยก'!V:V)</f>
        <v>0</v>
      </c>
      <c r="BD45" s="16">
        <f>SUMIF(เตรียมส่วนผสม!$C:$C,'รับ-จ่าย ประจำวัน'!$B45,เตรียมส่วนผสม!W:W)+SUMIF(กวนไส้!$C:$C,'รับ-จ่าย ประจำวัน'!$B45,กวนไส้!W:W)+SUMIF(ผลิต1!$C:$C,'รับ-จ่าย ประจำวัน'!$B45,ผลิต1!W:W)+SUMIF(ผลิต2!$C:$C,'รับ-จ่าย ประจำวัน'!$B45,ผลิต2!W:W)+SUMIF(เส้นแต่งหน้าขนมเค้ก!$C:$C,'รับ-จ่าย ประจำวัน'!$B45,เส้นแต่งหน้าขนมเค้ก!W:W)+SUMIF(แพ็ค!$C:$C,'รับ-จ่าย ประจำวัน'!$B45,แพ็ค!W:W)+SUMIF(ธุรการ!$C:$C,'รับ-จ่าย ประจำวัน'!$B45,ธุรการ!W:W)+SUMIF(เส้นแต่งหน้าขนมปัง!$C:$C,'รับ-จ่าย ประจำวัน'!$B45,เส้นแต่งหน้าขนมปัง!W:W)+SUMIF('วางแผนBC,CJ'!$C:$C,'รับ-จ่าย ประจำวัน'!$B45,'วางแผนBC,CJ'!W:W)+SUMIF(RD!$C:$C,'รับ-จ่าย ประจำวัน'!$B45,RD!W:W)+SUMIF('FG,ออนไล,คัดแยก'!$C:$C,'รับ-จ่าย ประจำวัน'!$B45,'FG,ออนไล,คัดแยก'!W:W)</f>
        <v>0</v>
      </c>
      <c r="BE45" s="16">
        <f>SUMIF(เตรียมส่วนผสม!$C:$C,'รับ-จ่าย ประจำวัน'!$B45,เตรียมส่วนผสม!X:X)+SUMIF(กวนไส้!$C:$C,'รับ-จ่าย ประจำวัน'!$B45,กวนไส้!X:X)+SUMIF(ผลิต1!$C:$C,'รับ-จ่าย ประจำวัน'!$B45,ผลิต1!X:X)+SUMIF(ผลิต2!$C:$C,'รับ-จ่าย ประจำวัน'!$B45,ผลิต2!X:X)+SUMIF(เส้นแต่งหน้าขนมเค้ก!$C:$C,'รับ-จ่าย ประจำวัน'!$B45,เส้นแต่งหน้าขนมเค้ก!X:X)+SUMIF(แพ็ค!$C:$C,'รับ-จ่าย ประจำวัน'!$B45,แพ็ค!X:X)+SUMIF(ธุรการ!$C:$C,'รับ-จ่าย ประจำวัน'!$B45,ธุรการ!X:X)+SUMIF(เส้นแต่งหน้าขนมปัง!$C:$C,'รับ-จ่าย ประจำวัน'!$B45,เส้นแต่งหน้าขนมปัง!X:X)+SUMIF('วางแผนBC,CJ'!$C:$C,'รับ-จ่าย ประจำวัน'!$B45,'วางแผนBC,CJ'!X:X)+SUMIF(RD!$C:$C,'รับ-จ่าย ประจำวัน'!$B45,RD!X:X)+SUMIF('FG,ออนไล,คัดแยก'!$C:$C,'รับ-จ่าย ประจำวัน'!$B45,'FG,ออนไล,คัดแยก'!X:X)</f>
        <v>0</v>
      </c>
      <c r="BF45" s="16">
        <f>SUMIF(เตรียมส่วนผสม!$C:$C,'รับ-จ่าย ประจำวัน'!$B45,เตรียมส่วนผสม!Y:Y)+SUMIF(กวนไส้!$C:$C,'รับ-จ่าย ประจำวัน'!$B45,กวนไส้!Y:Y)+SUMIF(ผลิต1!$C:$C,'รับ-จ่าย ประจำวัน'!$B45,ผลิต1!Y:Y)+SUMIF(ผลิต2!$C:$C,'รับ-จ่าย ประจำวัน'!$B45,ผลิต2!Y:Y)+SUMIF(เส้นแต่งหน้าขนมเค้ก!$C:$C,'รับ-จ่าย ประจำวัน'!$B45,เส้นแต่งหน้าขนมเค้ก!Y:Y)+SUMIF(แพ็ค!$C:$C,'รับ-จ่าย ประจำวัน'!$B45,แพ็ค!Y:Y)+SUMIF(ธุรการ!$C:$C,'รับ-จ่าย ประจำวัน'!$B45,ธุรการ!Y:Y)+SUMIF(เส้นแต่งหน้าขนมปัง!$C:$C,'รับ-จ่าย ประจำวัน'!$B45,เส้นแต่งหน้าขนมปัง!Y:Y)+SUMIF('วางแผนBC,CJ'!$C:$C,'รับ-จ่าย ประจำวัน'!$B45,'วางแผนBC,CJ'!Y:Y)+SUMIF(RD!$C:$C,'รับ-จ่าย ประจำวัน'!$B45,RD!Y:Y)+SUMIF('FG,ออนไล,คัดแยก'!$C:$C,'รับ-จ่าย ประจำวัน'!$B45,'FG,ออนไล,คัดแยก'!Y:Y)</f>
        <v>0</v>
      </c>
      <c r="BG45" s="16">
        <f>SUMIF(เตรียมส่วนผสม!$C:$C,'รับ-จ่าย ประจำวัน'!$B45,เตรียมส่วนผสม!Z:Z)+SUMIF(กวนไส้!$C:$C,'รับ-จ่าย ประจำวัน'!$B45,กวนไส้!Z:Z)+SUMIF(ผลิต1!$C:$C,'รับ-จ่าย ประจำวัน'!$B45,ผลิต1!Z:Z)+SUMIF(ผลิต2!$C:$C,'รับ-จ่าย ประจำวัน'!$B45,ผลิต2!Z:Z)+SUMIF(เส้นแต่งหน้าขนมเค้ก!$C:$C,'รับ-จ่าย ประจำวัน'!$B45,เส้นแต่งหน้าขนมเค้ก!Z:Z)+SUMIF(แพ็ค!$C:$C,'รับ-จ่าย ประจำวัน'!$B45,แพ็ค!Z:Z)+SUMIF(ธุรการ!$C:$C,'รับ-จ่าย ประจำวัน'!$B45,ธุรการ!Z:Z)+SUMIF(เส้นแต่งหน้าขนมปัง!$C:$C,'รับ-จ่าย ประจำวัน'!$B45,เส้นแต่งหน้าขนมปัง!Z:Z)+SUMIF('วางแผนBC,CJ'!$C:$C,'รับ-จ่าย ประจำวัน'!$B45,'วางแผนBC,CJ'!Z:Z)+SUMIF(RD!$C:$C,'รับ-จ่าย ประจำวัน'!$B45,RD!Z:Z)+SUMIF('FG,ออนไล,คัดแยก'!$C:$C,'รับ-จ่าย ประจำวัน'!$B45,'FG,ออนไล,คัดแยก'!Z:Z)</f>
        <v>0</v>
      </c>
      <c r="BH45" s="16">
        <f>SUMIF(เตรียมส่วนผสม!$C:$C,'รับ-จ่าย ประจำวัน'!$B45,เตรียมส่วนผสม!AA:AA)+SUMIF(กวนไส้!$C:$C,'รับ-จ่าย ประจำวัน'!$B45,กวนไส้!AA:AA)+SUMIF(ผลิต1!$C:$C,'รับ-จ่าย ประจำวัน'!$B45,ผลิต1!AA:AA)+SUMIF(ผลิต2!$C:$C,'รับ-จ่าย ประจำวัน'!$B45,ผลิต2!AA:AA)+SUMIF(เส้นแต่งหน้าขนมเค้ก!$C:$C,'รับ-จ่าย ประจำวัน'!$B45,เส้นแต่งหน้าขนมเค้ก!AA:AA)+SUMIF(แพ็ค!$C:$C,'รับ-จ่าย ประจำวัน'!$B45,แพ็ค!AA:AA)+SUMIF(ธุรการ!$C:$C,'รับ-จ่าย ประจำวัน'!$B45,ธุรการ!AA:AA)+SUMIF(เส้นแต่งหน้าขนมปัง!$C:$C,'รับ-จ่าย ประจำวัน'!$B45,เส้นแต่งหน้าขนมปัง!AA:AA)+SUMIF('วางแผนBC,CJ'!$C:$C,'รับ-จ่าย ประจำวัน'!$B45,'วางแผนBC,CJ'!AA:AA)+SUMIF(RD!$C:$C,'รับ-จ่าย ประจำวัน'!$B45,RD!AA:AA)+SUMIF('FG,ออนไล,คัดแยก'!$C:$C,'รับ-จ่าย ประจำวัน'!$B45,'FG,ออนไล,คัดแยก'!AA:AA)</f>
        <v>0</v>
      </c>
      <c r="BI45" s="16">
        <f>SUMIF(เตรียมส่วนผสม!$C:$C,'รับ-จ่าย ประจำวัน'!$B45,เตรียมส่วนผสม!AB:AB)+SUMIF(กวนไส้!$C:$C,'รับ-จ่าย ประจำวัน'!$B45,กวนไส้!AB:AB)+SUMIF(ผลิต1!$C:$C,'รับ-จ่าย ประจำวัน'!$B45,ผลิต1!AB:AB)+SUMIF(ผลิต2!$C:$C,'รับ-จ่าย ประจำวัน'!$B45,ผลิต2!AB:AB)+SUMIF(เส้นแต่งหน้าขนมเค้ก!$C:$C,'รับ-จ่าย ประจำวัน'!$B45,เส้นแต่งหน้าขนมเค้ก!AB:AB)+SUMIF(แพ็ค!$C:$C,'รับ-จ่าย ประจำวัน'!$B45,แพ็ค!AB:AB)+SUMIF(ธุรการ!$C:$C,'รับ-จ่าย ประจำวัน'!$B45,ธุรการ!AB:AB)+SUMIF(เส้นแต่งหน้าขนมปัง!$C:$C,'รับ-จ่าย ประจำวัน'!$B45,เส้นแต่งหน้าขนมปัง!AB:AB)+SUMIF('วางแผนBC,CJ'!$C:$C,'รับ-จ่าย ประจำวัน'!$B45,'วางแผนBC,CJ'!AB:AB)+SUMIF(RD!$C:$C,'รับ-จ่าย ประจำวัน'!$B45,RD!AB:AB)+SUMIF('FG,ออนไล,คัดแยก'!$C:$C,'รับ-จ่าย ประจำวัน'!$B45,'FG,ออนไล,คัดแยก'!AB:AB)</f>
        <v>0</v>
      </c>
      <c r="BJ45" s="16">
        <f>SUMIF(เตรียมส่วนผสม!$C:$C,'รับ-จ่าย ประจำวัน'!$B45,เตรียมส่วนผสม!AC:AC)+SUMIF(กวนไส้!$C:$C,'รับ-จ่าย ประจำวัน'!$B45,กวนไส้!AC:AC)+SUMIF(ผลิต1!$C:$C,'รับ-จ่าย ประจำวัน'!$B45,ผลิต1!AC:AC)+SUMIF(ผลิต2!$C:$C,'รับ-จ่าย ประจำวัน'!$B45,ผลิต2!AC:AC)+SUMIF(เส้นแต่งหน้าขนมเค้ก!$C:$C,'รับ-จ่าย ประจำวัน'!$B45,เส้นแต่งหน้าขนมเค้ก!AC:AC)+SUMIF(แพ็ค!$C:$C,'รับ-จ่าย ประจำวัน'!$B45,แพ็ค!AC:AC)+SUMIF(ธุรการ!$C:$C,'รับ-จ่าย ประจำวัน'!$B45,ธุรการ!AC:AC)+SUMIF(เส้นแต่งหน้าขนมปัง!$C:$C,'รับ-จ่าย ประจำวัน'!$B45,เส้นแต่งหน้าขนมปัง!AC:AC)+SUMIF('วางแผนBC,CJ'!$C:$C,'รับ-จ่าย ประจำวัน'!$B45,'วางแผนBC,CJ'!AC:AC)+SUMIF(RD!$C:$C,'รับ-จ่าย ประจำวัน'!$B45,RD!AC:AC)+SUMIF('FG,ออนไล,คัดแยก'!$C:$C,'รับ-จ่าย ประจำวัน'!$B45,'FG,ออนไล,คัดแยก'!AC:AC)</f>
        <v>0</v>
      </c>
      <c r="BK45" s="16">
        <f>SUMIF(เตรียมส่วนผสม!$C:$C,'รับ-จ่าย ประจำวัน'!$B45,เตรียมส่วนผสม!AD:AD)+SUMIF(กวนไส้!$C:$C,'รับ-จ่าย ประจำวัน'!$B45,กวนไส้!AD:AD)+SUMIF(ผลิต1!$C:$C,'รับ-จ่าย ประจำวัน'!$B45,ผลิต1!AD:AD)+SUMIF(ผลิต2!$C:$C,'รับ-จ่าย ประจำวัน'!$B45,ผลิต2!AD:AD)+SUMIF(เส้นแต่งหน้าขนมเค้ก!$C:$C,'รับ-จ่าย ประจำวัน'!$B45,เส้นแต่งหน้าขนมเค้ก!AD:AD)+SUMIF(แพ็ค!$C:$C,'รับ-จ่าย ประจำวัน'!$B45,แพ็ค!AD:AD)+SUMIF(ธุรการ!$C:$C,'รับ-จ่าย ประจำวัน'!$B45,ธุรการ!AD:AD)+SUMIF(เส้นแต่งหน้าขนมปัง!$C:$C,'รับ-จ่าย ประจำวัน'!$B45,เส้นแต่งหน้าขนมปัง!AD:AD)+SUMIF('วางแผนBC,CJ'!$C:$C,'รับ-จ่าย ประจำวัน'!$B45,'วางแผนBC,CJ'!AD:AD)+SUMIF(RD!$C:$C,'รับ-จ่าย ประจำวัน'!$B45,RD!AD:AD)+SUMIF('FG,ออนไล,คัดแยก'!$C:$C,'รับ-จ่าย ประจำวัน'!$B45,'FG,ออนไล,คัดแยก'!AD:AD)</f>
        <v>0</v>
      </c>
      <c r="BL45" s="16">
        <f>SUMIF(เตรียมส่วนผสม!$C:$C,'รับ-จ่าย ประจำวัน'!$B45,เตรียมส่วนผสม!AE:AE)+SUMIF(กวนไส้!$C:$C,'รับ-จ่าย ประจำวัน'!$B45,กวนไส้!AE:AE)+SUMIF(ผลิต1!$C:$C,'รับ-จ่าย ประจำวัน'!$B45,ผลิต1!AE:AE)+SUMIF(ผลิต2!$C:$C,'รับ-จ่าย ประจำวัน'!$B45,ผลิต2!AE:AE)+SUMIF(เส้นแต่งหน้าขนมเค้ก!$C:$C,'รับ-จ่าย ประจำวัน'!$B45,เส้นแต่งหน้าขนมเค้ก!AE:AE)+SUMIF(แพ็ค!$C:$C,'รับ-จ่าย ประจำวัน'!$B45,แพ็ค!AE:AE)+SUMIF(ธุรการ!$C:$C,'รับ-จ่าย ประจำวัน'!$B45,ธุรการ!AE:AE)+SUMIF(เส้นแต่งหน้าขนมปัง!$C:$C,'รับ-จ่าย ประจำวัน'!$B45,เส้นแต่งหน้าขนมปัง!AE:AE)+SUMIF('วางแผนBC,CJ'!$C:$C,'รับ-จ่าย ประจำวัน'!$B45,'วางแผนBC,CJ'!AE:AE)+SUMIF(RD!$C:$C,'รับ-จ่าย ประจำวัน'!$B45,RD!AE:AE)+SUMIF('FG,ออนไล,คัดแยก'!$C:$C,'รับ-จ่าย ประจำวัน'!$B45,'FG,ออนไล,คัดแยก'!AE:AE)</f>
        <v>20</v>
      </c>
      <c r="BM45" s="16">
        <f>SUMIF(เตรียมส่วนผสม!$C:$C,'รับ-จ่าย ประจำวัน'!$B45,เตรียมส่วนผสม!AF:AF)+SUMIF(กวนไส้!$C:$C,'รับ-จ่าย ประจำวัน'!$B45,กวนไส้!AF:AF)+SUMIF(ผลิต1!$C:$C,'รับ-จ่าย ประจำวัน'!$B45,ผลิต1!AF:AF)+SUMIF(ผลิต2!$C:$C,'รับ-จ่าย ประจำวัน'!$B45,ผลิต2!AF:AF)+SUMIF(เส้นแต่งหน้าขนมเค้ก!$C:$C,'รับ-จ่าย ประจำวัน'!$B45,เส้นแต่งหน้าขนมเค้ก!AF:AF)+SUMIF(แพ็ค!$C:$C,'รับ-จ่าย ประจำวัน'!$B45,แพ็ค!AF:AF)+SUMIF(ธุรการ!$C:$C,'รับ-จ่าย ประจำวัน'!$B45,ธุรการ!AF:AF)+SUMIF(เส้นแต่งหน้าขนมปัง!$C:$C,'รับ-จ่าย ประจำวัน'!$B45,เส้นแต่งหน้าขนมปัง!AF:AF)+SUMIF('วางแผนBC,CJ'!$C:$C,'รับ-จ่าย ประจำวัน'!$B45,'วางแผนBC,CJ'!AF:AF)+SUMIF(RD!$C:$C,'รับ-จ่าย ประจำวัน'!$B45,RD!AF:AF)+SUMIF('FG,ออนไล,คัดแยก'!$C:$C,'รับ-จ่าย ประจำวัน'!$B45,'FG,ออนไล,คัดแยก'!AF:AF)</f>
        <v>0</v>
      </c>
      <c r="BN45" s="16">
        <f>SUMIF(เตรียมส่วนผสม!$C:$C,'รับ-จ่าย ประจำวัน'!$B45,เตรียมส่วนผสม!AG:AG)+SUMIF(กวนไส้!$C:$C,'รับ-จ่าย ประจำวัน'!$B45,กวนไส้!AG:AG)+SUMIF(ผลิต1!$C:$C,'รับ-จ่าย ประจำวัน'!$B45,ผลิต1!AG:AG)+SUMIF(ผลิต2!$C:$C,'รับ-จ่าย ประจำวัน'!$B45,ผลิต2!AG:AG)+SUMIF(เส้นแต่งหน้าขนมเค้ก!$C:$C,'รับ-จ่าย ประจำวัน'!$B45,เส้นแต่งหน้าขนมเค้ก!AG:AG)+SUMIF(แพ็ค!$C:$C,'รับ-จ่าย ประจำวัน'!$B45,แพ็ค!AG:AG)+SUMIF(ธุรการ!$C:$C,'รับ-จ่าย ประจำวัน'!$B45,ธุรการ!AG:AG)+SUMIF(เส้นแต่งหน้าขนมปัง!$C:$C,'รับ-จ่าย ประจำวัน'!$B45,เส้นแต่งหน้าขนมปัง!AG:AG)+SUMIF('วางแผนBC,CJ'!$C:$C,'รับ-จ่าย ประจำวัน'!$B45,'วางแผนBC,CJ'!AG:AG)+SUMIF(RD!$C:$C,'รับ-จ่าย ประจำวัน'!$B45,RD!AG:AG)+SUMIF('FG,ออนไล,คัดแยก'!$C:$C,'รับ-จ่าย ประจำวัน'!$B45,'FG,ออนไล,คัดแยก'!AG:AG)</f>
        <v>0</v>
      </c>
      <c r="BO45" s="16">
        <f>SUMIF(เตรียมส่วนผสม!$C:$C,'รับ-จ่าย ประจำวัน'!$B45,เตรียมส่วนผสม!AH:AH)+SUMIF(กวนไส้!$C:$C,'รับ-จ่าย ประจำวัน'!$B45,กวนไส้!AH:AH)+SUMIF(ผลิต1!$C:$C,'รับ-จ่าย ประจำวัน'!$B45,ผลิต1!AH:AH)+SUMIF(ผลิต2!$C:$C,'รับ-จ่าย ประจำวัน'!$B45,ผลิต2!AH:AH)+SUMIF(เส้นแต่งหน้าขนมเค้ก!$C:$C,'รับ-จ่าย ประจำวัน'!$B45,เส้นแต่งหน้าขนมเค้ก!AH:AH)+SUMIF(แพ็ค!$C:$C,'รับ-จ่าย ประจำวัน'!$B45,แพ็ค!AH:AH)+SUMIF(ธุรการ!$C:$C,'รับ-จ่าย ประจำวัน'!$B45,ธุรการ!AH:AH)+SUMIF(เส้นแต่งหน้าขนมปัง!$C:$C,'รับ-จ่าย ประจำวัน'!$B45,เส้นแต่งหน้าขนมปัง!AH:AH)+SUMIF('วางแผนBC,CJ'!$C:$C,'รับ-จ่าย ประจำวัน'!$B45,'วางแผนBC,CJ'!AH:AH)+SUMIF(RD!$C:$C,'รับ-จ่าย ประจำวัน'!$B45,RD!AH:AH)+SUMIF('FG,ออนไล,คัดแยก'!$C:$C,'รับ-จ่าย ประจำวัน'!$B45,'FG,ออนไล,คัดแยก'!AH:AH)</f>
        <v>0</v>
      </c>
      <c r="BP45" s="16">
        <f>SUMIF(เตรียมส่วนผสม!$C:$C,'รับ-จ่าย ประจำวัน'!$B45,เตรียมส่วนผสม!AI:AI)+SUMIF(กวนไส้!$C:$C,'รับ-จ่าย ประจำวัน'!$B45,กวนไส้!AI:AI)+SUMIF(ผลิต1!$C:$C,'รับ-จ่าย ประจำวัน'!$B45,ผลิต1!AI:AI)+SUMIF(ผลิต2!$C:$C,'รับ-จ่าย ประจำวัน'!$B45,ผลิต2!AI:AI)+SUMIF(เส้นแต่งหน้าขนมเค้ก!$C:$C,'รับ-จ่าย ประจำวัน'!$B45,เส้นแต่งหน้าขนมเค้ก!AI:AI)+SUMIF(แพ็ค!$C:$C,'รับ-จ่าย ประจำวัน'!$B45,แพ็ค!AI:AI)+SUMIF(ธุรการ!$C:$C,'รับ-จ่าย ประจำวัน'!$B45,ธุรการ!AI:AI)+SUMIF(เส้นแต่งหน้าขนมปัง!$C:$C,'รับ-จ่าย ประจำวัน'!$B45,เส้นแต่งหน้าขนมปัง!AI:AI)+SUMIF('วางแผนBC,CJ'!$C:$C,'รับ-จ่าย ประจำวัน'!$B45,'วางแผนBC,CJ'!AI:AI)+SUMIF(RD!$C:$C,'รับ-จ่าย ประจำวัน'!$B45,RD!AI:AI)+SUMIF('FG,ออนไล,คัดแยก'!$C:$C,'รับ-จ่าย ประจำวัน'!$B45,'FG,ออนไล,คัดแยก'!AI:AI)</f>
        <v>0</v>
      </c>
      <c r="BQ45" s="16">
        <f>SUMIF(เตรียมส่วนผสม!$C:$C,'รับ-จ่าย ประจำวัน'!$B45,เตรียมส่วนผสม!AJ:AJ)+SUMIF(กวนไส้!$C:$C,'รับ-จ่าย ประจำวัน'!$B45,กวนไส้!AJ:AJ)+SUMIF(ผลิต1!$C:$C,'รับ-จ่าย ประจำวัน'!$B45,ผลิต1!AJ:AJ)+SUMIF(ผลิต2!$C:$C,'รับ-จ่าย ประจำวัน'!$B45,ผลิต2!AJ:AJ)+SUMIF(เส้นแต่งหน้าขนมเค้ก!$C:$C,'รับ-จ่าย ประจำวัน'!$B45,เส้นแต่งหน้าขนมเค้ก!AJ:AJ)+SUMIF(แพ็ค!$C:$C,'รับ-จ่าย ประจำวัน'!$B45,แพ็ค!AJ:AJ)+SUMIF(ธุรการ!$C:$C,'รับ-จ่าย ประจำวัน'!$B45,ธุรการ!AJ:AJ)+SUMIF(เส้นแต่งหน้าขนมปัง!$C:$C,'รับ-จ่าย ประจำวัน'!$B45,เส้นแต่งหน้าขนมปัง!AJ:AJ)+SUMIF('วางแผนBC,CJ'!$C:$C,'รับ-จ่าย ประจำวัน'!$B45,'วางแผนBC,CJ'!AJ:AJ)+SUMIF(RD!$C:$C,'รับ-จ่าย ประจำวัน'!$B45,RD!AJ:AJ)+SUMIF('FG,ออนไล,คัดแยก'!$C:$C,'รับ-จ่าย ประจำวัน'!$B45,'FG,ออนไล,คัดแยก'!AJ:AJ)</f>
        <v>0</v>
      </c>
      <c r="BR45" s="16">
        <f>SUMIF(เตรียมส่วนผสม!$C:$C,'รับ-จ่าย ประจำวัน'!$B45,เตรียมส่วนผสม!AK:AK)+SUMIF(กวนไส้!$C:$C,'รับ-จ่าย ประจำวัน'!$B45,กวนไส้!AK:AK)+SUMIF(ผลิต1!$C:$C,'รับ-จ่าย ประจำวัน'!$B45,ผลิต1!AK:AK)+SUMIF(ผลิต2!$C:$C,'รับ-จ่าย ประจำวัน'!$B45,ผลิต2!AK:AK)+SUMIF(เส้นแต่งหน้าขนมเค้ก!$C:$C,'รับ-จ่าย ประจำวัน'!$B45,เส้นแต่งหน้าขนมเค้ก!AK:AK)+SUMIF(แพ็ค!$C:$C,'รับ-จ่าย ประจำวัน'!$B45,แพ็ค!AK:AK)+SUMIF(ธุรการ!$C:$C,'รับ-จ่าย ประจำวัน'!$B45,ธุรการ!AK:AK)+SUMIF(เส้นแต่งหน้าขนมปัง!$C:$C,'รับ-จ่าย ประจำวัน'!$B45,เส้นแต่งหน้าขนมปัง!AK:AK)+SUMIF('วางแผนBC,CJ'!$C:$C,'รับ-จ่าย ประจำวัน'!$B45,'วางแผนBC,CJ'!AK:AK)+SUMIF(RD!$C:$C,'รับ-จ่าย ประจำวัน'!$B45,RD!AK:AK)+SUMIF('FG,ออนไล,คัดแยก'!$C:$C,'รับ-จ่าย ประจำวัน'!$B45,'FG,ออนไล,คัดแยก'!AK:AK)</f>
        <v>0</v>
      </c>
      <c r="BS45" s="16">
        <f>SUMIF(เตรียมส่วนผสม!$C:$C,'รับ-จ่าย ประจำวัน'!$B45,เตรียมส่วนผสม!AL:AL)+SUMIF(กวนไส้!$C:$C,'รับ-จ่าย ประจำวัน'!$B45,กวนไส้!AL:AL)+SUMIF(ผลิต1!$C:$C,'รับ-จ่าย ประจำวัน'!$B45,ผลิต1!AL:AL)+SUMIF(ผลิต2!$C:$C,'รับ-จ่าย ประจำวัน'!$B45,ผลิต2!AL:AL)+SUMIF(เส้นแต่งหน้าขนมเค้ก!$C:$C,'รับ-จ่าย ประจำวัน'!$B45,เส้นแต่งหน้าขนมเค้ก!AL:AL)+SUMIF(แพ็ค!$C:$C,'รับ-จ่าย ประจำวัน'!$B45,แพ็ค!AL:AL)+SUMIF(ธุรการ!$C:$C,'รับ-จ่าย ประจำวัน'!$B45,ธุรการ!AL:AL)+SUMIF(เส้นแต่งหน้าขนมปัง!$C:$C,'รับ-จ่าย ประจำวัน'!$B45,เส้นแต่งหน้าขนมปัง!AL:AL)+SUMIF('วางแผนBC,CJ'!$C:$C,'รับ-จ่าย ประจำวัน'!$B45,'วางแผนBC,CJ'!AL:AL)+SUMIF(RD!$C:$C,'รับ-จ่าย ประจำวัน'!$B45,RD!AL:AL)+SUMIF('FG,ออนไล,คัดแยก'!$C:$C,'รับ-จ่าย ประจำวัน'!$B45,'FG,ออนไล,คัดแยก'!AL:AL)</f>
        <v>0</v>
      </c>
      <c r="BT45" s="18">
        <f t="shared" si="1"/>
        <v>20</v>
      </c>
      <c r="BU45" s="116"/>
      <c r="BV45" s="175">
        <f t="shared" si="2"/>
        <v>340</v>
      </c>
      <c r="BW45" s="183">
        <v>30</v>
      </c>
      <c r="BX45" s="172">
        <f t="shared" ref="BX45:BX48" si="15">BT45/30</f>
        <v>0.66666666666666663</v>
      </c>
      <c r="BY45" s="188">
        <f t="shared" si="3"/>
        <v>510</v>
      </c>
      <c r="BZ45" s="180">
        <f t="shared" ca="1" si="4"/>
        <v>46713</v>
      </c>
      <c r="CA45" s="93"/>
      <c r="CB45" s="93"/>
      <c r="CC45" s="93"/>
      <c r="CD45" s="93"/>
      <c r="CE45" s="93"/>
      <c r="CF45" s="93"/>
      <c r="CG45" s="93"/>
      <c r="CH45" s="93"/>
      <c r="CI45" s="93"/>
      <c r="CJ45" s="94"/>
      <c r="CK45" s="9">
        <f t="shared" si="5"/>
        <v>340</v>
      </c>
    </row>
    <row r="46" spans="1:91" x14ac:dyDescent="0.5">
      <c r="A46" s="149"/>
      <c r="B46" s="34" t="s">
        <v>1618</v>
      </c>
      <c r="C46" s="33" t="s">
        <v>1619</v>
      </c>
      <c r="D46" s="135" t="s">
        <v>61</v>
      </c>
      <c r="E46" s="25"/>
      <c r="F46" s="132"/>
      <c r="G46" s="25"/>
      <c r="H46" s="12">
        <v>360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11"/>
      <c r="AF46" s="11"/>
      <c r="AG46" s="11"/>
      <c r="AH46" s="11"/>
      <c r="AI46" s="25"/>
      <c r="AJ46" s="25"/>
      <c r="AK46" s="25"/>
      <c r="AL46" s="25"/>
      <c r="AM46" s="25"/>
      <c r="AN46" s="15">
        <f t="shared" si="0"/>
        <v>0</v>
      </c>
      <c r="AO46" s="16">
        <f>SUMIF(เตรียมส่วนผสม!$C:$C,'รับ-จ่าย ประจำวัน'!$B46,เตรียมส่วนผสม!H:H)+SUMIF(กวนไส้!$C:$C,'รับ-จ่าย ประจำวัน'!$B46,กวนไส้!H:H)+SUMIF(ผลิต1!$C:$C,'รับ-จ่าย ประจำวัน'!$B46,ผลิต1!H:H)+SUMIF(ผลิต2!$C:$C,'รับ-จ่าย ประจำวัน'!$B46,ผลิต2!H:H)+SUMIF(เส้นแต่งหน้าขนมเค้ก!$C:$C,'รับ-จ่าย ประจำวัน'!$B46,เส้นแต่งหน้าขนมเค้ก!H:H)+SUMIF(แพ็ค!$C:$C,'รับ-จ่าย ประจำวัน'!$B46,แพ็ค!H:H)+SUMIF(ธุรการ!$C:$C,'รับ-จ่าย ประจำวัน'!$B46,ธุรการ!H:H)+SUMIF(เส้นแต่งหน้าขนมปัง!$C:$C,'รับ-จ่าย ประจำวัน'!$B46,เส้นแต่งหน้าขนมปัง!H:H)+SUMIF('วางแผนBC,CJ'!$C:$C,'รับ-จ่าย ประจำวัน'!$B46,'วางแผนBC,CJ'!H:H)+SUMIF(RD!$C:$C,'รับ-จ่าย ประจำวัน'!$B46,RD!H:H)+SUMIF('FG,ออนไล,คัดแยก'!$C:$C,'รับ-จ่าย ประจำวัน'!$B46,'FG,ออนไล,คัดแยก'!H:H)</f>
        <v>0</v>
      </c>
      <c r="AP46" s="16">
        <f>SUMIF(เตรียมส่วนผสม!$C:$C,'รับ-จ่าย ประจำวัน'!$B46,เตรียมส่วนผสม!I:I)+SUMIF(กวนไส้!$C:$C,'รับ-จ่าย ประจำวัน'!$B46,กวนไส้!I:I)+SUMIF(ผลิต1!$C:$C,'รับ-จ่าย ประจำวัน'!$B46,ผลิต1!I:I)+SUMIF(ผลิต2!$C:$C,'รับ-จ่าย ประจำวัน'!$B46,ผลิต2!I:I)+SUMIF(เส้นแต่งหน้าขนมเค้ก!$C:$C,'รับ-จ่าย ประจำวัน'!$B46,เส้นแต่งหน้าขนมเค้ก!I:I)+SUMIF(แพ็ค!$C:$C,'รับ-จ่าย ประจำวัน'!$B46,แพ็ค!I:I)+SUMIF(ธุรการ!$C:$C,'รับ-จ่าย ประจำวัน'!$B46,ธุรการ!I:I)+SUMIF(เส้นแต่งหน้าขนมปัง!$C:$C,'รับ-จ่าย ประจำวัน'!$B46,เส้นแต่งหน้าขนมปัง!I:I)+SUMIF('วางแผนBC,CJ'!$C:$C,'รับ-จ่าย ประจำวัน'!$B46,'วางแผนBC,CJ'!I:I)+SUMIF(RD!$C:$C,'รับ-จ่าย ประจำวัน'!$B46,RD!I:I)+SUMIF('FG,ออนไล,คัดแยก'!$C:$C,'รับ-จ่าย ประจำวัน'!$B46,'FG,ออนไล,คัดแยก'!I:I)</f>
        <v>0</v>
      </c>
      <c r="AQ46" s="16">
        <f>SUMIF(เตรียมส่วนผสม!$C:$C,'รับ-จ่าย ประจำวัน'!$B46,เตรียมส่วนผสม!J:J)+SUMIF(กวนไส้!$C:$C,'รับ-จ่าย ประจำวัน'!$B46,กวนไส้!J:J)+SUMIF(ผลิต1!$C:$C,'รับ-จ่าย ประจำวัน'!$B46,ผลิต1!J:J)+SUMIF(ผลิต2!$C:$C,'รับ-จ่าย ประจำวัน'!$B46,ผลิต2!J:J)+SUMIF(เส้นแต่งหน้าขนมเค้ก!$C:$C,'รับ-จ่าย ประจำวัน'!$B46,เส้นแต่งหน้าขนมเค้ก!J:J)+SUMIF(แพ็ค!$C:$C,'รับ-จ่าย ประจำวัน'!$B46,แพ็ค!J:J)+SUMIF(ธุรการ!$C:$C,'รับ-จ่าย ประจำวัน'!$B46,ธุรการ!J:J)+SUMIF(เส้นแต่งหน้าขนมปัง!$C:$C,'รับ-จ่าย ประจำวัน'!$B46,เส้นแต่งหน้าขนมปัง!J:J)+SUMIF('วางแผนBC,CJ'!$C:$C,'รับ-จ่าย ประจำวัน'!$B46,'วางแผนBC,CJ'!J:J)+SUMIF(RD!$C:$C,'รับ-จ่าย ประจำวัน'!$B46,RD!J:J)+SUMIF('FG,ออนไล,คัดแยก'!$C:$C,'รับ-จ่าย ประจำวัน'!$B46,'FG,ออนไล,คัดแยก'!J:J)</f>
        <v>0</v>
      </c>
      <c r="AR46" s="16">
        <f>SUMIF(เตรียมส่วนผสม!$C:$C,'รับ-จ่าย ประจำวัน'!$B46,เตรียมส่วนผสม!K:K)+SUMIF(กวนไส้!$C:$C,'รับ-จ่าย ประจำวัน'!$B46,กวนไส้!K:K)+SUMIF(ผลิต1!$C:$C,'รับ-จ่าย ประจำวัน'!$B46,ผลิต1!K:K)+SUMIF(ผลิต2!$C:$C,'รับ-จ่าย ประจำวัน'!$B46,ผลิต2!K:K)+SUMIF(เส้นแต่งหน้าขนมเค้ก!$C:$C,'รับ-จ่าย ประจำวัน'!$B46,เส้นแต่งหน้าขนมเค้ก!K:K)+SUMIF(แพ็ค!$C:$C,'รับ-จ่าย ประจำวัน'!$B46,แพ็ค!K:K)+SUMIF(ธุรการ!$C:$C,'รับ-จ่าย ประจำวัน'!$B46,ธุรการ!K:K)+SUMIF(เส้นแต่งหน้าขนมปัง!$C:$C,'รับ-จ่าย ประจำวัน'!$B46,เส้นแต่งหน้าขนมปัง!K:K)+SUMIF('วางแผนBC,CJ'!$C:$C,'รับ-จ่าย ประจำวัน'!$B46,'วางแผนBC,CJ'!K:K)+SUMIF(RD!$C:$C,'รับ-จ่าย ประจำวัน'!$B46,RD!K:K)+SUMIF('FG,ออนไล,คัดแยก'!$C:$C,'รับ-จ่าย ประจำวัน'!$B46,'FG,ออนไล,คัดแยก'!K:K)</f>
        <v>0</v>
      </c>
      <c r="AS46" s="16">
        <f>SUMIF(เตรียมส่วนผสม!$C:$C,'รับ-จ่าย ประจำวัน'!$B46,เตรียมส่วนผสม!L:L)+SUMIF(กวนไส้!$C:$C,'รับ-จ่าย ประจำวัน'!$B46,กวนไส้!L:L)+SUMIF(ผลิต1!$C:$C,'รับ-จ่าย ประจำวัน'!$B46,ผลิต1!L:L)+SUMIF(ผลิต2!$C:$C,'รับ-จ่าย ประจำวัน'!$B46,ผลิต2!L:L)+SUMIF(เส้นแต่งหน้าขนมเค้ก!$C:$C,'รับ-จ่าย ประจำวัน'!$B46,เส้นแต่งหน้าขนมเค้ก!L:L)+SUMIF(แพ็ค!$C:$C,'รับ-จ่าย ประจำวัน'!$B46,แพ็ค!L:L)+SUMIF(ธุรการ!$C:$C,'รับ-จ่าย ประจำวัน'!$B46,ธุรการ!L:L)+SUMIF(เส้นแต่งหน้าขนมปัง!$C:$C,'รับ-จ่าย ประจำวัน'!$B46,เส้นแต่งหน้าขนมปัง!L:L)+SUMIF('วางแผนBC,CJ'!$C:$C,'รับ-จ่าย ประจำวัน'!$B46,'วางแผนBC,CJ'!L:L)+SUMIF(RD!$C:$C,'รับ-จ่าย ประจำวัน'!$B46,RD!L:L)+SUMIF('FG,ออนไล,คัดแยก'!$C:$C,'รับ-จ่าย ประจำวัน'!$B46,'FG,ออนไล,คัดแยก'!L:L)</f>
        <v>0</v>
      </c>
      <c r="AT46" s="16">
        <f>SUMIF(เตรียมส่วนผสม!$C:$C,'รับ-จ่าย ประจำวัน'!$B46,เตรียมส่วนผสม!M:M)+SUMIF(กวนไส้!$C:$C,'รับ-จ่าย ประจำวัน'!$B46,กวนไส้!M:M)+SUMIF(ผลิต1!$C:$C,'รับ-จ่าย ประจำวัน'!$B46,ผลิต1!M:M)+SUMIF(ผลิต2!$C:$C,'รับ-จ่าย ประจำวัน'!$B46,ผลิต2!M:M)+SUMIF(เส้นแต่งหน้าขนมเค้ก!$C:$C,'รับ-จ่าย ประจำวัน'!$B46,เส้นแต่งหน้าขนมเค้ก!M:M)+SUMIF(แพ็ค!$C:$C,'รับ-จ่าย ประจำวัน'!$B46,แพ็ค!M:M)+SUMIF(ธุรการ!$C:$C,'รับ-จ่าย ประจำวัน'!$B46,ธุรการ!M:M)+SUMIF(เส้นแต่งหน้าขนมปัง!$C:$C,'รับ-จ่าย ประจำวัน'!$B46,เส้นแต่งหน้าขนมปัง!M:M)+SUMIF('วางแผนBC,CJ'!$C:$C,'รับ-จ่าย ประจำวัน'!$B46,'วางแผนBC,CJ'!M:M)+SUMIF(RD!$C:$C,'รับ-จ่าย ประจำวัน'!$B46,RD!M:M)+SUMIF('FG,ออนไล,คัดแยก'!$C:$C,'รับ-จ่าย ประจำวัน'!$B46,'FG,ออนไล,คัดแยก'!M:M)</f>
        <v>0</v>
      </c>
      <c r="AU46" s="16">
        <f>SUMIF(เตรียมส่วนผสม!$C:$C,'รับ-จ่าย ประจำวัน'!$B46,เตรียมส่วนผสม!N:N)+SUMIF(กวนไส้!$C:$C,'รับ-จ่าย ประจำวัน'!$B46,กวนไส้!N:N)+SUMIF(ผลิต1!$C:$C,'รับ-จ่าย ประจำวัน'!$B46,ผลิต1!N:N)+SUMIF(ผลิต2!$C:$C,'รับ-จ่าย ประจำวัน'!$B46,ผลิต2!N:N)+SUMIF(เส้นแต่งหน้าขนมเค้ก!$C:$C,'รับ-จ่าย ประจำวัน'!$B46,เส้นแต่งหน้าขนมเค้ก!N:N)+SUMIF(แพ็ค!$C:$C,'รับ-จ่าย ประจำวัน'!$B46,แพ็ค!N:N)+SUMIF(ธุรการ!$C:$C,'รับ-จ่าย ประจำวัน'!$B46,ธุรการ!N:N)+SUMIF(เส้นแต่งหน้าขนมปัง!$C:$C,'รับ-จ่าย ประจำวัน'!$B46,เส้นแต่งหน้าขนมปัง!N:N)+SUMIF('วางแผนBC,CJ'!$C:$C,'รับ-จ่าย ประจำวัน'!$B46,'วางแผนBC,CJ'!N:N)+SUMIF(RD!$C:$C,'รับ-จ่าย ประจำวัน'!$B46,RD!N:N)+SUMIF('FG,ออนไล,คัดแยก'!$C:$C,'รับ-จ่าย ประจำวัน'!$B46,'FG,ออนไล,คัดแยก'!N:N)</f>
        <v>0</v>
      </c>
      <c r="AV46" s="16">
        <f>SUMIF(เตรียมส่วนผสม!$C:$C,'รับ-จ่าย ประจำวัน'!$B46,เตรียมส่วนผสม!O:O)+SUMIF(กวนไส้!$C:$C,'รับ-จ่าย ประจำวัน'!$B46,กวนไส้!O:O)+SUMIF(ผลิต1!$C:$C,'รับ-จ่าย ประจำวัน'!$B46,ผลิต1!O:O)+SUMIF(ผลิต2!$C:$C,'รับ-จ่าย ประจำวัน'!$B46,ผลิต2!O:O)+SUMIF(เส้นแต่งหน้าขนมเค้ก!$C:$C,'รับ-จ่าย ประจำวัน'!$B46,เส้นแต่งหน้าขนมเค้ก!O:O)+SUMIF(แพ็ค!$C:$C,'รับ-จ่าย ประจำวัน'!$B46,แพ็ค!O:O)+SUMIF(ธุรการ!$C:$C,'รับ-จ่าย ประจำวัน'!$B46,ธุรการ!O:O)+SUMIF(เส้นแต่งหน้าขนมปัง!$C:$C,'รับ-จ่าย ประจำวัน'!$B46,เส้นแต่งหน้าขนมปัง!O:O)+SUMIF('วางแผนBC,CJ'!$C:$C,'รับ-จ่าย ประจำวัน'!$B46,'วางแผนBC,CJ'!O:O)+SUMIF(RD!$C:$C,'รับ-จ่าย ประจำวัน'!$B46,RD!O:O)+SUMIF('FG,ออนไล,คัดแยก'!$C:$C,'รับ-จ่าย ประจำวัน'!$B46,'FG,ออนไล,คัดแยก'!O:O)</f>
        <v>0</v>
      </c>
      <c r="AW46" s="16">
        <f>SUMIF(เตรียมส่วนผสม!$C:$C,'รับ-จ่าย ประจำวัน'!$B46,เตรียมส่วนผสม!P:P)+SUMIF(กวนไส้!$C:$C,'รับ-จ่าย ประจำวัน'!$B46,กวนไส้!P:P)+SUMIF(ผลิต1!$C:$C,'รับ-จ่าย ประจำวัน'!$B46,ผลิต1!P:P)+SUMIF(ผลิต2!$C:$C,'รับ-จ่าย ประจำวัน'!$B46,ผลิต2!P:P)+SUMIF(เส้นแต่งหน้าขนมเค้ก!$C:$C,'รับ-จ่าย ประจำวัน'!$B46,เส้นแต่งหน้าขนมเค้ก!P:P)+SUMIF(แพ็ค!$C:$C,'รับ-จ่าย ประจำวัน'!$B46,แพ็ค!P:P)+SUMIF(ธุรการ!$C:$C,'รับ-จ่าย ประจำวัน'!$B46,ธุรการ!P:P)+SUMIF(เส้นแต่งหน้าขนมปัง!$C:$C,'รับ-จ่าย ประจำวัน'!$B46,เส้นแต่งหน้าขนมปัง!P:P)+SUMIF('วางแผนBC,CJ'!$C:$C,'รับ-จ่าย ประจำวัน'!$B46,'วางแผนBC,CJ'!P:P)+SUMIF(RD!$C:$C,'รับ-จ่าย ประจำวัน'!$B46,RD!P:P)+SUMIF('FG,ออนไล,คัดแยก'!$C:$C,'รับ-จ่าย ประจำวัน'!$B46,'FG,ออนไล,คัดแยก'!P:P)</f>
        <v>0</v>
      </c>
      <c r="AX46" s="16">
        <f>SUMIF(เตรียมส่วนผสม!$C:$C,'รับ-จ่าย ประจำวัน'!$B46,เตรียมส่วนผสม!Q:Q)+SUMIF(กวนไส้!$C:$C,'รับ-จ่าย ประจำวัน'!$B46,กวนไส้!Q:Q)+SUMIF(ผลิต1!$C:$C,'รับ-จ่าย ประจำวัน'!$B46,ผลิต1!Q:Q)+SUMIF(ผลิต2!$C:$C,'รับ-จ่าย ประจำวัน'!$B46,ผลิต2!Q:Q)+SUMIF(เส้นแต่งหน้าขนมเค้ก!$C:$C,'รับ-จ่าย ประจำวัน'!$B46,เส้นแต่งหน้าขนมเค้ก!Q:Q)+SUMIF(แพ็ค!$C:$C,'รับ-จ่าย ประจำวัน'!$B46,แพ็ค!Q:Q)+SUMIF(ธุรการ!$C:$C,'รับ-จ่าย ประจำวัน'!$B46,ธุรการ!Q:Q)+SUMIF(เส้นแต่งหน้าขนมปัง!$C:$C,'รับ-จ่าย ประจำวัน'!$B46,เส้นแต่งหน้าขนมปัง!Q:Q)+SUMIF('วางแผนBC,CJ'!$C:$C,'รับ-จ่าย ประจำวัน'!$B46,'วางแผนBC,CJ'!Q:Q)+SUMIF(RD!$C:$C,'รับ-จ่าย ประจำวัน'!$B46,RD!Q:Q)+SUMIF('FG,ออนไล,คัดแยก'!$C:$C,'รับ-จ่าย ประจำวัน'!$B46,'FG,ออนไล,คัดแยก'!Q:Q)</f>
        <v>0</v>
      </c>
      <c r="AY46" s="16">
        <f>SUMIF(เตรียมส่วนผสม!$C:$C,'รับ-จ่าย ประจำวัน'!$B46,เตรียมส่วนผสม!R:R)+SUMIF(กวนไส้!$C:$C,'รับ-จ่าย ประจำวัน'!$B46,กวนไส้!R:R)+SUMIF(ผลิต1!$C:$C,'รับ-จ่าย ประจำวัน'!$B46,ผลิต1!R:R)+SUMIF(ผลิต2!$C:$C,'รับ-จ่าย ประจำวัน'!$B46,ผลิต2!R:R)+SUMIF(เส้นแต่งหน้าขนมเค้ก!$C:$C,'รับ-จ่าย ประจำวัน'!$B46,เส้นแต่งหน้าขนมเค้ก!R:R)+SUMIF(แพ็ค!$C:$C,'รับ-จ่าย ประจำวัน'!$B46,แพ็ค!R:R)+SUMIF(ธุรการ!$C:$C,'รับ-จ่าย ประจำวัน'!$B46,ธุรการ!R:R)+SUMIF(เส้นแต่งหน้าขนมปัง!$C:$C,'รับ-จ่าย ประจำวัน'!$B46,เส้นแต่งหน้าขนมปัง!R:R)+SUMIF('วางแผนBC,CJ'!$C:$C,'รับ-จ่าย ประจำวัน'!$B46,'วางแผนBC,CJ'!R:R)+SUMIF(RD!$C:$C,'รับ-จ่าย ประจำวัน'!$B46,RD!R:R)+SUMIF('FG,ออนไล,คัดแยก'!$C:$C,'รับ-จ่าย ประจำวัน'!$B46,'FG,ออนไล,คัดแยก'!R:R)</f>
        <v>0</v>
      </c>
      <c r="AZ46" s="16">
        <f>SUMIF(เตรียมส่วนผสม!$C:$C,'รับ-จ่าย ประจำวัน'!$B46,เตรียมส่วนผสม!S:S)+SUMIF(กวนไส้!$C:$C,'รับ-จ่าย ประจำวัน'!$B46,กวนไส้!S:S)+SUMIF(ผลิต1!$C:$C,'รับ-จ่าย ประจำวัน'!$B46,ผลิต1!S:S)+SUMIF(ผลิต2!$C:$C,'รับ-จ่าย ประจำวัน'!$B46,ผลิต2!S:S)+SUMIF(เส้นแต่งหน้าขนมเค้ก!$C:$C,'รับ-จ่าย ประจำวัน'!$B46,เส้นแต่งหน้าขนมเค้ก!S:S)+SUMIF(แพ็ค!$C:$C,'รับ-จ่าย ประจำวัน'!$B46,แพ็ค!S:S)+SUMIF(ธุรการ!$C:$C,'รับ-จ่าย ประจำวัน'!$B46,ธุรการ!S:S)+SUMIF(เส้นแต่งหน้าขนมปัง!$C:$C,'รับ-จ่าย ประจำวัน'!$B46,เส้นแต่งหน้าขนมปัง!S:S)+SUMIF('วางแผนBC,CJ'!$C:$C,'รับ-จ่าย ประจำวัน'!$B46,'วางแผนBC,CJ'!S:S)+SUMIF(RD!$C:$C,'รับ-จ่าย ประจำวัน'!$B46,RD!S:S)+SUMIF('FG,ออนไล,คัดแยก'!$C:$C,'รับ-จ่าย ประจำวัน'!$B46,'FG,ออนไล,คัดแยก'!S:S)</f>
        <v>0</v>
      </c>
      <c r="BA46" s="16">
        <f>SUMIF(เตรียมส่วนผสม!$C:$C,'รับ-จ่าย ประจำวัน'!$B46,เตรียมส่วนผสม!T:T)+SUMIF(กวนไส้!$C:$C,'รับ-จ่าย ประจำวัน'!$B46,กวนไส้!T:T)+SUMIF(ผลิต1!$C:$C,'รับ-จ่าย ประจำวัน'!$B46,ผลิต1!T:T)+SUMIF(ผลิต2!$C:$C,'รับ-จ่าย ประจำวัน'!$B46,ผลิต2!T:T)+SUMIF(เส้นแต่งหน้าขนมเค้ก!$C:$C,'รับ-จ่าย ประจำวัน'!$B46,เส้นแต่งหน้าขนมเค้ก!T:T)+SUMIF(แพ็ค!$C:$C,'รับ-จ่าย ประจำวัน'!$B46,แพ็ค!T:T)+SUMIF(ธุรการ!$C:$C,'รับ-จ่าย ประจำวัน'!$B46,ธุรการ!T:T)+SUMIF(เส้นแต่งหน้าขนมปัง!$C:$C,'รับ-จ่าย ประจำวัน'!$B46,เส้นแต่งหน้าขนมปัง!T:T)+SUMIF('วางแผนBC,CJ'!$C:$C,'รับ-จ่าย ประจำวัน'!$B46,'วางแผนBC,CJ'!T:T)+SUMIF(RD!$C:$C,'รับ-จ่าย ประจำวัน'!$B46,RD!T:T)+SUMIF('FG,ออนไล,คัดแยก'!$C:$C,'รับ-จ่าย ประจำวัน'!$B46,'FG,ออนไล,คัดแยก'!T:T)</f>
        <v>0</v>
      </c>
      <c r="BB46" s="16">
        <f>SUMIF(เตรียมส่วนผสม!$C:$C,'รับ-จ่าย ประจำวัน'!$B46,เตรียมส่วนผสม!U:U)+SUMIF(กวนไส้!$C:$C,'รับ-จ่าย ประจำวัน'!$B46,กวนไส้!U:U)+SUMIF(ผลิต1!$C:$C,'รับ-จ่าย ประจำวัน'!$B46,ผลิต1!U:U)+SUMIF(ผลิต2!$C:$C,'รับ-จ่าย ประจำวัน'!$B46,ผลิต2!U:U)+SUMIF(เส้นแต่งหน้าขนมเค้ก!$C:$C,'รับ-จ่าย ประจำวัน'!$B46,เส้นแต่งหน้าขนมเค้ก!U:U)+SUMIF(แพ็ค!$C:$C,'รับ-จ่าย ประจำวัน'!$B46,แพ็ค!U:U)+SUMIF(ธุรการ!$C:$C,'รับ-จ่าย ประจำวัน'!$B46,ธุรการ!U:U)+SUMIF(เส้นแต่งหน้าขนมปัง!$C:$C,'รับ-จ่าย ประจำวัน'!$B46,เส้นแต่งหน้าขนมปัง!U:U)+SUMIF('วางแผนBC,CJ'!$C:$C,'รับ-จ่าย ประจำวัน'!$B46,'วางแผนBC,CJ'!U:U)+SUMIF(RD!$C:$C,'รับ-จ่าย ประจำวัน'!$B46,RD!U:U)+SUMIF('FG,ออนไล,คัดแยก'!$C:$C,'รับ-จ่าย ประจำวัน'!$B46,'FG,ออนไล,คัดแยก'!U:U)</f>
        <v>0</v>
      </c>
      <c r="BC46" s="16">
        <f>SUMIF(เตรียมส่วนผสม!$C:$C,'รับ-จ่าย ประจำวัน'!$B46,เตรียมส่วนผสม!V:V)+SUMIF(กวนไส้!$C:$C,'รับ-จ่าย ประจำวัน'!$B46,กวนไส้!V:V)+SUMIF(ผลิต1!$C:$C,'รับ-จ่าย ประจำวัน'!$B46,ผลิต1!V:V)+SUMIF(ผลิต2!$C:$C,'รับ-จ่าย ประจำวัน'!$B46,ผลิต2!V:V)+SUMIF(เส้นแต่งหน้าขนมเค้ก!$C:$C,'รับ-จ่าย ประจำวัน'!$B46,เส้นแต่งหน้าขนมเค้ก!V:V)+SUMIF(แพ็ค!$C:$C,'รับ-จ่าย ประจำวัน'!$B46,แพ็ค!V:V)+SUMIF(ธุรการ!$C:$C,'รับ-จ่าย ประจำวัน'!$B46,ธุรการ!V:V)+SUMIF(เส้นแต่งหน้าขนมปัง!$C:$C,'รับ-จ่าย ประจำวัน'!$B46,เส้นแต่งหน้าขนมปัง!V:V)+SUMIF('วางแผนBC,CJ'!$C:$C,'รับ-จ่าย ประจำวัน'!$B46,'วางแผนBC,CJ'!V:V)+SUMIF(RD!$C:$C,'รับ-จ่าย ประจำวัน'!$B46,RD!V:V)+SUMIF('FG,ออนไล,คัดแยก'!$C:$C,'รับ-จ่าย ประจำวัน'!$B46,'FG,ออนไล,คัดแยก'!V:V)</f>
        <v>0</v>
      </c>
      <c r="BD46" s="16">
        <f>SUMIF(เตรียมส่วนผสม!$C:$C,'รับ-จ่าย ประจำวัน'!$B46,เตรียมส่วนผสม!W:W)+SUMIF(กวนไส้!$C:$C,'รับ-จ่าย ประจำวัน'!$B46,กวนไส้!W:W)+SUMIF(ผลิต1!$C:$C,'รับ-จ่าย ประจำวัน'!$B46,ผลิต1!W:W)+SUMIF(ผลิต2!$C:$C,'รับ-จ่าย ประจำวัน'!$B46,ผลิต2!W:W)+SUMIF(เส้นแต่งหน้าขนมเค้ก!$C:$C,'รับ-จ่าย ประจำวัน'!$B46,เส้นแต่งหน้าขนมเค้ก!W:W)+SUMIF(แพ็ค!$C:$C,'รับ-จ่าย ประจำวัน'!$B46,แพ็ค!W:W)+SUMIF(ธุรการ!$C:$C,'รับ-จ่าย ประจำวัน'!$B46,ธุรการ!W:W)+SUMIF(เส้นแต่งหน้าขนมปัง!$C:$C,'รับ-จ่าย ประจำวัน'!$B46,เส้นแต่งหน้าขนมปัง!W:W)+SUMIF('วางแผนBC,CJ'!$C:$C,'รับ-จ่าย ประจำวัน'!$B46,'วางแผนBC,CJ'!W:W)+SUMIF(RD!$C:$C,'รับ-จ่าย ประจำวัน'!$B46,RD!W:W)+SUMIF('FG,ออนไล,คัดแยก'!$C:$C,'รับ-จ่าย ประจำวัน'!$B46,'FG,ออนไล,คัดแยก'!W:W)</f>
        <v>0</v>
      </c>
      <c r="BE46" s="16">
        <f>SUMIF(เตรียมส่วนผสม!$C:$C,'รับ-จ่าย ประจำวัน'!$B46,เตรียมส่วนผสม!X:X)+SUMIF(กวนไส้!$C:$C,'รับ-จ่าย ประจำวัน'!$B46,กวนไส้!X:X)+SUMIF(ผลิต1!$C:$C,'รับ-จ่าย ประจำวัน'!$B46,ผลิต1!X:X)+SUMIF(ผลิต2!$C:$C,'รับ-จ่าย ประจำวัน'!$B46,ผลิต2!X:X)+SUMIF(เส้นแต่งหน้าขนมเค้ก!$C:$C,'รับ-จ่าย ประจำวัน'!$B46,เส้นแต่งหน้าขนมเค้ก!X:X)+SUMIF(แพ็ค!$C:$C,'รับ-จ่าย ประจำวัน'!$B46,แพ็ค!X:X)+SUMIF(ธุรการ!$C:$C,'รับ-จ่าย ประจำวัน'!$B46,ธุรการ!X:X)+SUMIF(เส้นแต่งหน้าขนมปัง!$C:$C,'รับ-จ่าย ประจำวัน'!$B46,เส้นแต่งหน้าขนมปัง!X:X)+SUMIF('วางแผนBC,CJ'!$C:$C,'รับ-จ่าย ประจำวัน'!$B46,'วางแผนBC,CJ'!X:X)+SUMIF(RD!$C:$C,'รับ-จ่าย ประจำวัน'!$B46,RD!X:X)+SUMIF('FG,ออนไล,คัดแยก'!$C:$C,'รับ-จ่าย ประจำวัน'!$B46,'FG,ออนไล,คัดแยก'!X:X)</f>
        <v>0</v>
      </c>
      <c r="BF46" s="16">
        <f>SUMIF(เตรียมส่วนผสม!$C:$C,'รับ-จ่าย ประจำวัน'!$B46,เตรียมส่วนผสม!Y:Y)+SUMIF(กวนไส้!$C:$C,'รับ-จ่าย ประจำวัน'!$B46,กวนไส้!Y:Y)+SUMIF(ผลิต1!$C:$C,'รับ-จ่าย ประจำวัน'!$B46,ผลิต1!Y:Y)+SUMIF(ผลิต2!$C:$C,'รับ-จ่าย ประจำวัน'!$B46,ผลิต2!Y:Y)+SUMIF(เส้นแต่งหน้าขนมเค้ก!$C:$C,'รับ-จ่าย ประจำวัน'!$B46,เส้นแต่งหน้าขนมเค้ก!Y:Y)+SUMIF(แพ็ค!$C:$C,'รับ-จ่าย ประจำวัน'!$B46,แพ็ค!Y:Y)+SUMIF(ธุรการ!$C:$C,'รับ-จ่าย ประจำวัน'!$B46,ธุรการ!Y:Y)+SUMIF(เส้นแต่งหน้าขนมปัง!$C:$C,'รับ-จ่าย ประจำวัน'!$B46,เส้นแต่งหน้าขนมปัง!Y:Y)+SUMIF('วางแผนBC,CJ'!$C:$C,'รับ-จ่าย ประจำวัน'!$B46,'วางแผนBC,CJ'!Y:Y)+SUMIF(RD!$C:$C,'รับ-จ่าย ประจำวัน'!$B46,RD!Y:Y)+SUMIF('FG,ออนไล,คัดแยก'!$C:$C,'รับ-จ่าย ประจำวัน'!$B46,'FG,ออนไล,คัดแยก'!Y:Y)</f>
        <v>0</v>
      </c>
      <c r="BG46" s="16">
        <f>SUMIF(เตรียมส่วนผสม!$C:$C,'รับ-จ่าย ประจำวัน'!$B46,เตรียมส่วนผสม!Z:Z)+SUMIF(กวนไส้!$C:$C,'รับ-จ่าย ประจำวัน'!$B46,กวนไส้!Z:Z)+SUMIF(ผลิต1!$C:$C,'รับ-จ่าย ประจำวัน'!$B46,ผลิต1!Z:Z)+SUMIF(ผลิต2!$C:$C,'รับ-จ่าย ประจำวัน'!$B46,ผลิต2!Z:Z)+SUMIF(เส้นแต่งหน้าขนมเค้ก!$C:$C,'รับ-จ่าย ประจำวัน'!$B46,เส้นแต่งหน้าขนมเค้ก!Z:Z)+SUMIF(แพ็ค!$C:$C,'รับ-จ่าย ประจำวัน'!$B46,แพ็ค!Z:Z)+SUMIF(ธุรการ!$C:$C,'รับ-จ่าย ประจำวัน'!$B46,ธุรการ!Z:Z)+SUMIF(เส้นแต่งหน้าขนมปัง!$C:$C,'รับ-จ่าย ประจำวัน'!$B46,เส้นแต่งหน้าขนมปัง!Z:Z)+SUMIF('วางแผนBC,CJ'!$C:$C,'รับ-จ่าย ประจำวัน'!$B46,'วางแผนBC,CJ'!Z:Z)+SUMIF(RD!$C:$C,'รับ-จ่าย ประจำวัน'!$B46,RD!Z:Z)+SUMIF('FG,ออนไล,คัดแยก'!$C:$C,'รับ-จ่าย ประจำวัน'!$B46,'FG,ออนไล,คัดแยก'!Z:Z)</f>
        <v>0</v>
      </c>
      <c r="BH46" s="16">
        <f>SUMIF(เตรียมส่วนผสม!$C:$C,'รับ-จ่าย ประจำวัน'!$B46,เตรียมส่วนผสม!AA:AA)+SUMIF(กวนไส้!$C:$C,'รับ-จ่าย ประจำวัน'!$B46,กวนไส้!AA:AA)+SUMIF(ผลิต1!$C:$C,'รับ-จ่าย ประจำวัน'!$B46,ผลิต1!AA:AA)+SUMIF(ผลิต2!$C:$C,'รับ-จ่าย ประจำวัน'!$B46,ผลิต2!AA:AA)+SUMIF(เส้นแต่งหน้าขนมเค้ก!$C:$C,'รับ-จ่าย ประจำวัน'!$B46,เส้นแต่งหน้าขนมเค้ก!AA:AA)+SUMIF(แพ็ค!$C:$C,'รับ-จ่าย ประจำวัน'!$B46,แพ็ค!AA:AA)+SUMIF(ธุรการ!$C:$C,'รับ-จ่าย ประจำวัน'!$B46,ธุรการ!AA:AA)+SUMIF(เส้นแต่งหน้าขนมปัง!$C:$C,'รับ-จ่าย ประจำวัน'!$B46,เส้นแต่งหน้าขนมปัง!AA:AA)+SUMIF('วางแผนBC,CJ'!$C:$C,'รับ-จ่าย ประจำวัน'!$B46,'วางแผนBC,CJ'!AA:AA)+SUMIF(RD!$C:$C,'รับ-จ่าย ประจำวัน'!$B46,RD!AA:AA)+SUMIF('FG,ออนไล,คัดแยก'!$C:$C,'รับ-จ่าย ประจำวัน'!$B46,'FG,ออนไล,คัดแยก'!AA:AA)</f>
        <v>0</v>
      </c>
      <c r="BI46" s="16">
        <f>SUMIF(เตรียมส่วนผสม!$C:$C,'รับ-จ่าย ประจำวัน'!$B46,เตรียมส่วนผสม!AB:AB)+SUMIF(กวนไส้!$C:$C,'รับ-จ่าย ประจำวัน'!$B46,กวนไส้!AB:AB)+SUMIF(ผลิต1!$C:$C,'รับ-จ่าย ประจำวัน'!$B46,ผลิต1!AB:AB)+SUMIF(ผลิต2!$C:$C,'รับ-จ่าย ประจำวัน'!$B46,ผลิต2!AB:AB)+SUMIF(เส้นแต่งหน้าขนมเค้ก!$C:$C,'รับ-จ่าย ประจำวัน'!$B46,เส้นแต่งหน้าขนมเค้ก!AB:AB)+SUMIF(แพ็ค!$C:$C,'รับ-จ่าย ประจำวัน'!$B46,แพ็ค!AB:AB)+SUMIF(ธุรการ!$C:$C,'รับ-จ่าย ประจำวัน'!$B46,ธุรการ!AB:AB)+SUMIF(เส้นแต่งหน้าขนมปัง!$C:$C,'รับ-จ่าย ประจำวัน'!$B46,เส้นแต่งหน้าขนมปัง!AB:AB)+SUMIF('วางแผนBC,CJ'!$C:$C,'รับ-จ่าย ประจำวัน'!$B46,'วางแผนBC,CJ'!AB:AB)+SUMIF(RD!$C:$C,'รับ-จ่าย ประจำวัน'!$B46,RD!AB:AB)+SUMIF('FG,ออนไล,คัดแยก'!$C:$C,'รับ-จ่าย ประจำวัน'!$B46,'FG,ออนไล,คัดแยก'!AB:AB)</f>
        <v>0</v>
      </c>
      <c r="BJ46" s="16">
        <f>SUMIF(เตรียมส่วนผสม!$C:$C,'รับ-จ่าย ประจำวัน'!$B46,เตรียมส่วนผสม!AC:AC)+SUMIF(กวนไส้!$C:$C,'รับ-จ่าย ประจำวัน'!$B46,กวนไส้!AC:AC)+SUMIF(ผลิต1!$C:$C,'รับ-จ่าย ประจำวัน'!$B46,ผลิต1!AC:AC)+SUMIF(ผลิต2!$C:$C,'รับ-จ่าย ประจำวัน'!$B46,ผลิต2!AC:AC)+SUMIF(เส้นแต่งหน้าขนมเค้ก!$C:$C,'รับ-จ่าย ประจำวัน'!$B46,เส้นแต่งหน้าขนมเค้ก!AC:AC)+SUMIF(แพ็ค!$C:$C,'รับ-จ่าย ประจำวัน'!$B46,แพ็ค!AC:AC)+SUMIF(ธุรการ!$C:$C,'รับ-จ่าย ประจำวัน'!$B46,ธุรการ!AC:AC)+SUMIF(เส้นแต่งหน้าขนมปัง!$C:$C,'รับ-จ่าย ประจำวัน'!$B46,เส้นแต่งหน้าขนมปัง!AC:AC)+SUMIF('วางแผนBC,CJ'!$C:$C,'รับ-จ่าย ประจำวัน'!$B46,'วางแผนBC,CJ'!AC:AC)+SUMIF(RD!$C:$C,'รับ-จ่าย ประจำวัน'!$B46,RD!AC:AC)+SUMIF('FG,ออนไล,คัดแยก'!$C:$C,'รับ-จ่าย ประจำวัน'!$B46,'FG,ออนไล,คัดแยก'!AC:AC)</f>
        <v>0</v>
      </c>
      <c r="BK46" s="16">
        <f>SUMIF(เตรียมส่วนผสม!$C:$C,'รับ-จ่าย ประจำวัน'!$B46,เตรียมส่วนผสม!AD:AD)+SUMIF(กวนไส้!$C:$C,'รับ-จ่าย ประจำวัน'!$B46,กวนไส้!AD:AD)+SUMIF(ผลิต1!$C:$C,'รับ-จ่าย ประจำวัน'!$B46,ผลิต1!AD:AD)+SUMIF(ผลิต2!$C:$C,'รับ-จ่าย ประจำวัน'!$B46,ผลิต2!AD:AD)+SUMIF(เส้นแต่งหน้าขนมเค้ก!$C:$C,'รับ-จ่าย ประจำวัน'!$B46,เส้นแต่งหน้าขนมเค้ก!AD:AD)+SUMIF(แพ็ค!$C:$C,'รับ-จ่าย ประจำวัน'!$B46,แพ็ค!AD:AD)+SUMIF(ธุรการ!$C:$C,'รับ-จ่าย ประจำวัน'!$B46,ธุรการ!AD:AD)+SUMIF(เส้นแต่งหน้าขนมปัง!$C:$C,'รับ-จ่าย ประจำวัน'!$B46,เส้นแต่งหน้าขนมปัง!AD:AD)+SUMIF('วางแผนBC,CJ'!$C:$C,'รับ-จ่าย ประจำวัน'!$B46,'วางแผนBC,CJ'!AD:AD)+SUMIF(RD!$C:$C,'รับ-จ่าย ประจำวัน'!$B46,RD!AD:AD)+SUMIF('FG,ออนไล,คัดแยก'!$C:$C,'รับ-จ่าย ประจำวัน'!$B46,'FG,ออนไล,คัดแยก'!AD:AD)</f>
        <v>0</v>
      </c>
      <c r="BL46" s="16">
        <f>SUMIF(เตรียมส่วนผสม!$C:$C,'รับ-จ่าย ประจำวัน'!$B46,เตรียมส่วนผสม!AE:AE)+SUMIF(กวนไส้!$C:$C,'รับ-จ่าย ประจำวัน'!$B46,กวนไส้!AE:AE)+SUMIF(ผลิต1!$C:$C,'รับ-จ่าย ประจำวัน'!$B46,ผลิต1!AE:AE)+SUMIF(ผลิต2!$C:$C,'รับ-จ่าย ประจำวัน'!$B46,ผลิต2!AE:AE)+SUMIF(เส้นแต่งหน้าขนมเค้ก!$C:$C,'รับ-จ่าย ประจำวัน'!$B46,เส้นแต่งหน้าขนมเค้ก!AE:AE)+SUMIF(แพ็ค!$C:$C,'รับ-จ่าย ประจำวัน'!$B46,แพ็ค!AE:AE)+SUMIF(ธุรการ!$C:$C,'รับ-จ่าย ประจำวัน'!$B46,ธุรการ!AE:AE)+SUMIF(เส้นแต่งหน้าขนมปัง!$C:$C,'รับ-จ่าย ประจำวัน'!$B46,เส้นแต่งหน้าขนมปัง!AE:AE)+SUMIF('วางแผนBC,CJ'!$C:$C,'รับ-จ่าย ประจำวัน'!$B46,'วางแผนBC,CJ'!AE:AE)+SUMIF(RD!$C:$C,'รับ-จ่าย ประจำวัน'!$B46,RD!AE:AE)+SUMIF('FG,ออนไล,คัดแยก'!$C:$C,'รับ-จ่าย ประจำวัน'!$B46,'FG,ออนไล,คัดแยก'!AE:AE)</f>
        <v>20</v>
      </c>
      <c r="BM46" s="16">
        <f>SUMIF(เตรียมส่วนผสม!$C:$C,'รับ-จ่าย ประจำวัน'!$B46,เตรียมส่วนผสม!AF:AF)+SUMIF(กวนไส้!$C:$C,'รับ-จ่าย ประจำวัน'!$B46,กวนไส้!AF:AF)+SUMIF(ผลิต1!$C:$C,'รับ-จ่าย ประจำวัน'!$B46,ผลิต1!AF:AF)+SUMIF(ผลิต2!$C:$C,'รับ-จ่าย ประจำวัน'!$B46,ผลิต2!AF:AF)+SUMIF(เส้นแต่งหน้าขนมเค้ก!$C:$C,'รับ-จ่าย ประจำวัน'!$B46,เส้นแต่งหน้าขนมเค้ก!AF:AF)+SUMIF(แพ็ค!$C:$C,'รับ-จ่าย ประจำวัน'!$B46,แพ็ค!AF:AF)+SUMIF(ธุรการ!$C:$C,'รับ-จ่าย ประจำวัน'!$B46,ธุรการ!AF:AF)+SUMIF(เส้นแต่งหน้าขนมปัง!$C:$C,'รับ-จ่าย ประจำวัน'!$B46,เส้นแต่งหน้าขนมปัง!AF:AF)+SUMIF('วางแผนBC,CJ'!$C:$C,'รับ-จ่าย ประจำวัน'!$B46,'วางแผนBC,CJ'!AF:AF)+SUMIF(RD!$C:$C,'รับ-จ่าย ประจำวัน'!$B46,RD!AF:AF)+SUMIF('FG,ออนไล,คัดแยก'!$C:$C,'รับ-จ่าย ประจำวัน'!$B46,'FG,ออนไล,คัดแยก'!AF:AF)</f>
        <v>0</v>
      </c>
      <c r="BN46" s="16">
        <f>SUMIF(เตรียมส่วนผสม!$C:$C,'รับ-จ่าย ประจำวัน'!$B46,เตรียมส่วนผสม!AG:AG)+SUMIF(กวนไส้!$C:$C,'รับ-จ่าย ประจำวัน'!$B46,กวนไส้!AG:AG)+SUMIF(ผลิต1!$C:$C,'รับ-จ่าย ประจำวัน'!$B46,ผลิต1!AG:AG)+SUMIF(ผลิต2!$C:$C,'รับ-จ่าย ประจำวัน'!$B46,ผลิต2!AG:AG)+SUMIF(เส้นแต่งหน้าขนมเค้ก!$C:$C,'รับ-จ่าย ประจำวัน'!$B46,เส้นแต่งหน้าขนมเค้ก!AG:AG)+SUMIF(แพ็ค!$C:$C,'รับ-จ่าย ประจำวัน'!$B46,แพ็ค!AG:AG)+SUMIF(ธุรการ!$C:$C,'รับ-จ่าย ประจำวัน'!$B46,ธุรการ!AG:AG)+SUMIF(เส้นแต่งหน้าขนมปัง!$C:$C,'รับ-จ่าย ประจำวัน'!$B46,เส้นแต่งหน้าขนมปัง!AG:AG)+SUMIF('วางแผนBC,CJ'!$C:$C,'รับ-จ่าย ประจำวัน'!$B46,'วางแผนBC,CJ'!AG:AG)+SUMIF(RD!$C:$C,'รับ-จ่าย ประจำวัน'!$B46,RD!AG:AG)+SUMIF('FG,ออนไล,คัดแยก'!$C:$C,'รับ-จ่าย ประจำวัน'!$B46,'FG,ออนไล,คัดแยก'!AG:AG)</f>
        <v>0</v>
      </c>
      <c r="BO46" s="16">
        <f>SUMIF(เตรียมส่วนผสม!$C:$C,'รับ-จ่าย ประจำวัน'!$B46,เตรียมส่วนผสม!AH:AH)+SUMIF(กวนไส้!$C:$C,'รับ-จ่าย ประจำวัน'!$B46,กวนไส้!AH:AH)+SUMIF(ผลิต1!$C:$C,'รับ-จ่าย ประจำวัน'!$B46,ผลิต1!AH:AH)+SUMIF(ผลิต2!$C:$C,'รับ-จ่าย ประจำวัน'!$B46,ผลิต2!AH:AH)+SUMIF(เส้นแต่งหน้าขนมเค้ก!$C:$C,'รับ-จ่าย ประจำวัน'!$B46,เส้นแต่งหน้าขนมเค้ก!AH:AH)+SUMIF(แพ็ค!$C:$C,'รับ-จ่าย ประจำวัน'!$B46,แพ็ค!AH:AH)+SUMIF(ธุรการ!$C:$C,'รับ-จ่าย ประจำวัน'!$B46,ธุรการ!AH:AH)+SUMIF(เส้นแต่งหน้าขนมปัง!$C:$C,'รับ-จ่าย ประจำวัน'!$B46,เส้นแต่งหน้าขนมปัง!AH:AH)+SUMIF('วางแผนBC,CJ'!$C:$C,'รับ-จ่าย ประจำวัน'!$B46,'วางแผนBC,CJ'!AH:AH)+SUMIF(RD!$C:$C,'รับ-จ่าย ประจำวัน'!$B46,RD!AH:AH)+SUMIF('FG,ออนไล,คัดแยก'!$C:$C,'รับ-จ่าย ประจำวัน'!$B46,'FG,ออนไล,คัดแยก'!AH:AH)</f>
        <v>0</v>
      </c>
      <c r="BP46" s="16">
        <f>SUMIF(เตรียมส่วนผสม!$C:$C,'รับ-จ่าย ประจำวัน'!$B46,เตรียมส่วนผสม!AI:AI)+SUMIF(กวนไส้!$C:$C,'รับ-จ่าย ประจำวัน'!$B46,กวนไส้!AI:AI)+SUMIF(ผลิต1!$C:$C,'รับ-จ่าย ประจำวัน'!$B46,ผลิต1!AI:AI)+SUMIF(ผลิต2!$C:$C,'รับ-จ่าย ประจำวัน'!$B46,ผลิต2!AI:AI)+SUMIF(เส้นแต่งหน้าขนมเค้ก!$C:$C,'รับ-จ่าย ประจำวัน'!$B46,เส้นแต่งหน้าขนมเค้ก!AI:AI)+SUMIF(แพ็ค!$C:$C,'รับ-จ่าย ประจำวัน'!$B46,แพ็ค!AI:AI)+SUMIF(ธุรการ!$C:$C,'รับ-จ่าย ประจำวัน'!$B46,ธุรการ!AI:AI)+SUMIF(เส้นแต่งหน้าขนมปัง!$C:$C,'รับ-จ่าย ประจำวัน'!$B46,เส้นแต่งหน้าขนมปัง!AI:AI)+SUMIF('วางแผนBC,CJ'!$C:$C,'รับ-จ่าย ประจำวัน'!$B46,'วางแผนBC,CJ'!AI:AI)+SUMIF(RD!$C:$C,'รับ-จ่าย ประจำวัน'!$B46,RD!AI:AI)+SUMIF('FG,ออนไล,คัดแยก'!$C:$C,'รับ-จ่าย ประจำวัน'!$B46,'FG,ออนไล,คัดแยก'!AI:AI)</f>
        <v>0</v>
      </c>
      <c r="BQ46" s="16">
        <f>SUMIF(เตรียมส่วนผสม!$C:$C,'รับ-จ่าย ประจำวัน'!$B46,เตรียมส่วนผสม!AJ:AJ)+SUMIF(กวนไส้!$C:$C,'รับ-จ่าย ประจำวัน'!$B46,กวนไส้!AJ:AJ)+SUMIF(ผลิต1!$C:$C,'รับ-จ่าย ประจำวัน'!$B46,ผลิต1!AJ:AJ)+SUMIF(ผลิต2!$C:$C,'รับ-จ่าย ประจำวัน'!$B46,ผลิต2!AJ:AJ)+SUMIF(เส้นแต่งหน้าขนมเค้ก!$C:$C,'รับ-จ่าย ประจำวัน'!$B46,เส้นแต่งหน้าขนมเค้ก!AJ:AJ)+SUMIF(แพ็ค!$C:$C,'รับ-จ่าย ประจำวัน'!$B46,แพ็ค!AJ:AJ)+SUMIF(ธุรการ!$C:$C,'รับ-จ่าย ประจำวัน'!$B46,ธุรการ!AJ:AJ)+SUMIF(เส้นแต่งหน้าขนมปัง!$C:$C,'รับ-จ่าย ประจำวัน'!$B46,เส้นแต่งหน้าขนมปัง!AJ:AJ)+SUMIF('วางแผนBC,CJ'!$C:$C,'รับ-จ่าย ประจำวัน'!$B46,'วางแผนBC,CJ'!AJ:AJ)+SUMIF(RD!$C:$C,'รับ-จ่าย ประจำวัน'!$B46,RD!AJ:AJ)+SUMIF('FG,ออนไล,คัดแยก'!$C:$C,'รับ-จ่าย ประจำวัน'!$B46,'FG,ออนไล,คัดแยก'!AJ:AJ)</f>
        <v>0</v>
      </c>
      <c r="BR46" s="16">
        <f>SUMIF(เตรียมส่วนผสม!$C:$C,'รับ-จ่าย ประจำวัน'!$B46,เตรียมส่วนผสม!AK:AK)+SUMIF(กวนไส้!$C:$C,'รับ-จ่าย ประจำวัน'!$B46,กวนไส้!AK:AK)+SUMIF(ผลิต1!$C:$C,'รับ-จ่าย ประจำวัน'!$B46,ผลิต1!AK:AK)+SUMIF(ผลิต2!$C:$C,'รับ-จ่าย ประจำวัน'!$B46,ผลิต2!AK:AK)+SUMIF(เส้นแต่งหน้าขนมเค้ก!$C:$C,'รับ-จ่าย ประจำวัน'!$B46,เส้นแต่งหน้าขนมเค้ก!AK:AK)+SUMIF(แพ็ค!$C:$C,'รับ-จ่าย ประจำวัน'!$B46,แพ็ค!AK:AK)+SUMIF(ธุรการ!$C:$C,'รับ-จ่าย ประจำวัน'!$B46,ธุรการ!AK:AK)+SUMIF(เส้นแต่งหน้าขนมปัง!$C:$C,'รับ-จ่าย ประจำวัน'!$B46,เส้นแต่งหน้าขนมปัง!AK:AK)+SUMIF('วางแผนBC,CJ'!$C:$C,'รับ-จ่าย ประจำวัน'!$B46,'วางแผนBC,CJ'!AK:AK)+SUMIF(RD!$C:$C,'รับ-จ่าย ประจำวัน'!$B46,RD!AK:AK)+SUMIF('FG,ออนไล,คัดแยก'!$C:$C,'รับ-จ่าย ประจำวัน'!$B46,'FG,ออนไล,คัดแยก'!AK:AK)</f>
        <v>0</v>
      </c>
      <c r="BS46" s="16">
        <f>SUMIF(เตรียมส่วนผสม!$C:$C,'รับ-จ่าย ประจำวัน'!$B46,เตรียมส่วนผสม!AL:AL)+SUMIF(กวนไส้!$C:$C,'รับ-จ่าย ประจำวัน'!$B46,กวนไส้!AL:AL)+SUMIF(ผลิต1!$C:$C,'รับ-จ่าย ประจำวัน'!$B46,ผลิต1!AL:AL)+SUMIF(ผลิต2!$C:$C,'รับ-จ่าย ประจำวัน'!$B46,ผลิต2!AL:AL)+SUMIF(เส้นแต่งหน้าขนมเค้ก!$C:$C,'รับ-จ่าย ประจำวัน'!$B46,เส้นแต่งหน้าขนมเค้ก!AL:AL)+SUMIF(แพ็ค!$C:$C,'รับ-จ่าย ประจำวัน'!$B46,แพ็ค!AL:AL)+SUMIF(ธุรการ!$C:$C,'รับ-จ่าย ประจำวัน'!$B46,ธุรการ!AL:AL)+SUMIF(เส้นแต่งหน้าขนมปัง!$C:$C,'รับ-จ่าย ประจำวัน'!$B46,เส้นแต่งหน้าขนมปัง!AL:AL)+SUMIF('วางแผนBC,CJ'!$C:$C,'รับ-จ่าย ประจำวัน'!$B46,'วางแผนBC,CJ'!AL:AL)+SUMIF(RD!$C:$C,'รับ-จ่าย ประจำวัน'!$B46,RD!AL:AL)+SUMIF('FG,ออนไล,คัดแยก'!$C:$C,'รับ-จ่าย ประจำวัน'!$B46,'FG,ออนไล,คัดแยก'!AL:AL)</f>
        <v>0</v>
      </c>
      <c r="BT46" s="18">
        <f t="shared" si="1"/>
        <v>20</v>
      </c>
      <c r="BU46" s="116"/>
      <c r="BV46" s="175">
        <f t="shared" si="2"/>
        <v>340</v>
      </c>
      <c r="BW46" s="183">
        <v>30</v>
      </c>
      <c r="BX46" s="172">
        <f t="shared" si="15"/>
        <v>0.66666666666666663</v>
      </c>
      <c r="BY46" s="188">
        <f t="shared" si="3"/>
        <v>510</v>
      </c>
      <c r="BZ46" s="180">
        <f t="shared" ca="1" si="4"/>
        <v>46713</v>
      </c>
      <c r="CA46" s="93"/>
      <c r="CB46" s="93"/>
      <c r="CC46" s="93"/>
      <c r="CD46" s="93"/>
      <c r="CE46" s="93"/>
      <c r="CF46" s="93"/>
      <c r="CG46" s="93"/>
      <c r="CH46" s="93"/>
      <c r="CI46" s="93"/>
      <c r="CJ46" s="94"/>
      <c r="CK46" s="9">
        <f t="shared" si="5"/>
        <v>340</v>
      </c>
    </row>
    <row r="47" spans="1:91" x14ac:dyDescent="0.5">
      <c r="A47" s="149" t="s">
        <v>215</v>
      </c>
      <c r="B47" s="34">
        <v>1020501032</v>
      </c>
      <c r="C47" s="10" t="s">
        <v>1692</v>
      </c>
      <c r="D47" s="135" t="s">
        <v>61</v>
      </c>
      <c r="E47" s="11">
        <v>0</v>
      </c>
      <c r="F47" s="75"/>
      <c r="G47" s="11" t="s">
        <v>62</v>
      </c>
      <c r="H47" s="12">
        <v>340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3"/>
      <c r="AF47" s="13"/>
      <c r="AG47" s="13"/>
      <c r="AH47" s="13"/>
      <c r="AI47" s="14"/>
      <c r="AJ47" s="14"/>
      <c r="AK47" s="14"/>
      <c r="AL47" s="14"/>
      <c r="AM47" s="14"/>
      <c r="AN47" s="15">
        <f t="shared" si="0"/>
        <v>0</v>
      </c>
      <c r="AO47" s="16">
        <f>SUMIF(เตรียมส่วนผสม!$C:$C,'รับ-จ่าย ประจำวัน'!$B47,เตรียมส่วนผสม!H:H)+SUMIF(กวนไส้!$C:$C,'รับ-จ่าย ประจำวัน'!$B47,กวนไส้!H:H)+SUMIF(ผลิต1!$C:$C,'รับ-จ่าย ประจำวัน'!$B47,ผลิต1!H:H)+SUMIF(ผลิต2!$C:$C,'รับ-จ่าย ประจำวัน'!$B47,ผลิต2!H:H)+SUMIF(เส้นแต่งหน้าขนมเค้ก!$C:$C,'รับ-จ่าย ประจำวัน'!$B47,เส้นแต่งหน้าขนมเค้ก!H:H)+SUMIF(แพ็ค!$C:$C,'รับ-จ่าย ประจำวัน'!$B47,แพ็ค!H:H)+SUMIF(ธุรการ!$C:$C,'รับ-จ่าย ประจำวัน'!$B47,ธุรการ!H:H)+SUMIF(เส้นแต่งหน้าขนมปัง!$C:$C,'รับ-จ่าย ประจำวัน'!$B47,เส้นแต่งหน้าขนมปัง!H:H)+SUMIF('วางแผนBC,CJ'!$C:$C,'รับ-จ่าย ประจำวัน'!$B47,'วางแผนBC,CJ'!H:H)+SUMIF(RD!$C:$C,'รับ-จ่าย ประจำวัน'!$B47,RD!H:H)+SUMIF('FG,ออนไล,คัดแยก'!$C:$C,'รับ-จ่าย ประจำวัน'!$B47,'FG,ออนไล,คัดแยก'!H:H)</f>
        <v>0</v>
      </c>
      <c r="AP47" s="16">
        <f>SUMIF(เตรียมส่วนผสม!$C:$C,'รับ-จ่าย ประจำวัน'!$B47,เตรียมส่วนผสม!I:I)+SUMIF(กวนไส้!$C:$C,'รับ-จ่าย ประจำวัน'!$B47,กวนไส้!I:I)+SUMIF(ผลิต1!$C:$C,'รับ-จ่าย ประจำวัน'!$B47,ผลิต1!I:I)+SUMIF(ผลิต2!$C:$C,'รับ-จ่าย ประจำวัน'!$B47,ผลิต2!I:I)+SUMIF(เส้นแต่งหน้าขนมเค้ก!$C:$C,'รับ-จ่าย ประจำวัน'!$B47,เส้นแต่งหน้าขนมเค้ก!I:I)+SUMIF(แพ็ค!$C:$C,'รับ-จ่าย ประจำวัน'!$B47,แพ็ค!I:I)+SUMIF(ธุรการ!$C:$C,'รับ-จ่าย ประจำวัน'!$B47,ธุรการ!I:I)+SUMIF(เส้นแต่งหน้าขนมปัง!$C:$C,'รับ-จ่าย ประจำวัน'!$B47,เส้นแต่งหน้าขนมปัง!I:I)+SUMIF('วางแผนBC,CJ'!$C:$C,'รับ-จ่าย ประจำวัน'!$B47,'วางแผนBC,CJ'!I:I)+SUMIF(RD!$C:$C,'รับ-จ่าย ประจำวัน'!$B47,RD!I:I)+SUMIF('FG,ออนไล,คัดแยก'!$C:$C,'รับ-จ่าย ประจำวัน'!$B47,'FG,ออนไล,คัดแยก'!I:I)</f>
        <v>0</v>
      </c>
      <c r="AQ47" s="16">
        <f>SUMIF(เตรียมส่วนผสม!$C:$C,'รับ-จ่าย ประจำวัน'!$B47,เตรียมส่วนผสม!J:J)+SUMIF(กวนไส้!$C:$C,'รับ-จ่าย ประจำวัน'!$B47,กวนไส้!J:J)+SUMIF(ผลิต1!$C:$C,'รับ-จ่าย ประจำวัน'!$B47,ผลิต1!J:J)+SUMIF(ผลิต2!$C:$C,'รับ-จ่าย ประจำวัน'!$B47,ผลิต2!J:J)+SUMIF(เส้นแต่งหน้าขนมเค้ก!$C:$C,'รับ-จ่าย ประจำวัน'!$B47,เส้นแต่งหน้าขนมเค้ก!J:J)+SUMIF(แพ็ค!$C:$C,'รับ-จ่าย ประจำวัน'!$B47,แพ็ค!J:J)+SUMIF(ธุรการ!$C:$C,'รับ-จ่าย ประจำวัน'!$B47,ธุรการ!J:J)+SUMIF(เส้นแต่งหน้าขนมปัง!$C:$C,'รับ-จ่าย ประจำวัน'!$B47,เส้นแต่งหน้าขนมปัง!J:J)+SUMIF('วางแผนBC,CJ'!$C:$C,'รับ-จ่าย ประจำวัน'!$B47,'วางแผนBC,CJ'!J:J)+SUMIF(RD!$C:$C,'รับ-จ่าย ประจำวัน'!$B47,RD!J:J)+SUMIF('FG,ออนไล,คัดแยก'!$C:$C,'รับ-จ่าย ประจำวัน'!$B47,'FG,ออนไล,คัดแยก'!J:J)</f>
        <v>0</v>
      </c>
      <c r="AR47" s="16">
        <f>SUMIF(เตรียมส่วนผสม!$C:$C,'รับ-จ่าย ประจำวัน'!$B47,เตรียมส่วนผสม!K:K)+SUMIF(กวนไส้!$C:$C,'รับ-จ่าย ประจำวัน'!$B47,กวนไส้!K:K)+SUMIF(ผลิต1!$C:$C,'รับ-จ่าย ประจำวัน'!$B47,ผลิต1!K:K)+SUMIF(ผลิต2!$C:$C,'รับ-จ่าย ประจำวัน'!$B47,ผลิต2!K:K)+SUMIF(เส้นแต่งหน้าขนมเค้ก!$C:$C,'รับ-จ่าย ประจำวัน'!$B47,เส้นแต่งหน้าขนมเค้ก!K:K)+SUMIF(แพ็ค!$C:$C,'รับ-จ่าย ประจำวัน'!$B47,แพ็ค!K:K)+SUMIF(ธุรการ!$C:$C,'รับ-จ่าย ประจำวัน'!$B47,ธุรการ!K:K)+SUMIF(เส้นแต่งหน้าขนมปัง!$C:$C,'รับ-จ่าย ประจำวัน'!$B47,เส้นแต่งหน้าขนมปัง!K:K)+SUMIF('วางแผนBC,CJ'!$C:$C,'รับ-จ่าย ประจำวัน'!$B47,'วางแผนBC,CJ'!K:K)+SUMIF(RD!$C:$C,'รับ-จ่าย ประจำวัน'!$B47,RD!K:K)+SUMIF('FG,ออนไล,คัดแยก'!$C:$C,'รับ-จ่าย ประจำวัน'!$B47,'FG,ออนไล,คัดแยก'!K:K)</f>
        <v>0</v>
      </c>
      <c r="AS47" s="16">
        <f>SUMIF(เตรียมส่วนผสม!$C:$C,'รับ-จ่าย ประจำวัน'!$B47,เตรียมส่วนผสม!L:L)+SUMIF(กวนไส้!$C:$C,'รับ-จ่าย ประจำวัน'!$B47,กวนไส้!L:L)+SUMIF(ผลิต1!$C:$C,'รับ-จ่าย ประจำวัน'!$B47,ผลิต1!L:L)+SUMIF(ผลิต2!$C:$C,'รับ-จ่าย ประจำวัน'!$B47,ผลิต2!L:L)+SUMIF(เส้นแต่งหน้าขนมเค้ก!$C:$C,'รับ-จ่าย ประจำวัน'!$B47,เส้นแต่งหน้าขนมเค้ก!L:L)+SUMIF(แพ็ค!$C:$C,'รับ-จ่าย ประจำวัน'!$B47,แพ็ค!L:L)+SUMIF(ธุรการ!$C:$C,'รับ-จ่าย ประจำวัน'!$B47,ธุรการ!L:L)+SUMIF(เส้นแต่งหน้าขนมปัง!$C:$C,'รับ-จ่าย ประจำวัน'!$B47,เส้นแต่งหน้าขนมปัง!L:L)+SUMIF('วางแผนBC,CJ'!$C:$C,'รับ-จ่าย ประจำวัน'!$B47,'วางแผนBC,CJ'!L:L)+SUMIF(RD!$C:$C,'รับ-จ่าย ประจำวัน'!$B47,RD!L:L)+SUMIF('FG,ออนไล,คัดแยก'!$C:$C,'รับ-จ่าย ประจำวัน'!$B47,'FG,ออนไล,คัดแยก'!L:L)</f>
        <v>10</v>
      </c>
      <c r="AT47" s="16">
        <f>SUMIF(เตรียมส่วนผสม!$C:$C,'รับ-จ่าย ประจำวัน'!$B47,เตรียมส่วนผสม!M:M)+SUMIF(กวนไส้!$C:$C,'รับ-จ่าย ประจำวัน'!$B47,กวนไส้!M:M)+SUMIF(ผลิต1!$C:$C,'รับ-จ่าย ประจำวัน'!$B47,ผลิต1!M:M)+SUMIF(ผลิต2!$C:$C,'รับ-จ่าย ประจำวัน'!$B47,ผลิต2!M:M)+SUMIF(เส้นแต่งหน้าขนมเค้ก!$C:$C,'รับ-จ่าย ประจำวัน'!$B47,เส้นแต่งหน้าขนมเค้ก!M:M)+SUMIF(แพ็ค!$C:$C,'รับ-จ่าย ประจำวัน'!$B47,แพ็ค!M:M)+SUMIF(ธุรการ!$C:$C,'รับ-จ่าย ประจำวัน'!$B47,ธุรการ!M:M)+SUMIF(เส้นแต่งหน้าขนมปัง!$C:$C,'รับ-จ่าย ประจำวัน'!$B47,เส้นแต่งหน้าขนมปัง!M:M)+SUMIF('วางแผนBC,CJ'!$C:$C,'รับ-จ่าย ประจำวัน'!$B47,'วางแผนBC,CJ'!M:M)+SUMIF(RD!$C:$C,'รับ-จ่าย ประจำวัน'!$B47,RD!M:M)+SUMIF('FG,ออนไล,คัดแยก'!$C:$C,'รับ-จ่าย ประจำวัน'!$B47,'FG,ออนไล,คัดแยก'!M:M)</f>
        <v>0</v>
      </c>
      <c r="AU47" s="16">
        <f>SUMIF(เตรียมส่วนผสม!$C:$C,'รับ-จ่าย ประจำวัน'!$B47,เตรียมส่วนผสม!N:N)+SUMIF(กวนไส้!$C:$C,'รับ-จ่าย ประจำวัน'!$B47,กวนไส้!N:N)+SUMIF(ผลิต1!$C:$C,'รับ-จ่าย ประจำวัน'!$B47,ผลิต1!N:N)+SUMIF(ผลิต2!$C:$C,'รับ-จ่าย ประจำวัน'!$B47,ผลิต2!N:N)+SUMIF(เส้นแต่งหน้าขนมเค้ก!$C:$C,'รับ-จ่าย ประจำวัน'!$B47,เส้นแต่งหน้าขนมเค้ก!N:N)+SUMIF(แพ็ค!$C:$C,'รับ-จ่าย ประจำวัน'!$B47,แพ็ค!N:N)+SUMIF(ธุรการ!$C:$C,'รับ-จ่าย ประจำวัน'!$B47,ธุรการ!N:N)+SUMIF(เส้นแต่งหน้าขนมปัง!$C:$C,'รับ-จ่าย ประจำวัน'!$B47,เส้นแต่งหน้าขนมปัง!N:N)+SUMIF('วางแผนBC,CJ'!$C:$C,'รับ-จ่าย ประจำวัน'!$B47,'วางแผนBC,CJ'!N:N)+SUMIF(RD!$C:$C,'รับ-จ่าย ประจำวัน'!$B47,RD!N:N)+SUMIF('FG,ออนไล,คัดแยก'!$C:$C,'รับ-จ่าย ประจำวัน'!$B47,'FG,ออนไล,คัดแยก'!N:N)</f>
        <v>0</v>
      </c>
      <c r="AV47" s="16">
        <f>SUMIF(เตรียมส่วนผสม!$C:$C,'รับ-จ่าย ประจำวัน'!$B47,เตรียมส่วนผสม!O:O)+SUMIF(กวนไส้!$C:$C,'รับ-จ่าย ประจำวัน'!$B47,กวนไส้!O:O)+SUMIF(ผลิต1!$C:$C,'รับ-จ่าย ประจำวัน'!$B47,ผลิต1!O:O)+SUMIF(ผลิต2!$C:$C,'รับ-จ่าย ประจำวัน'!$B47,ผลิต2!O:O)+SUMIF(เส้นแต่งหน้าขนมเค้ก!$C:$C,'รับ-จ่าย ประจำวัน'!$B47,เส้นแต่งหน้าขนมเค้ก!O:O)+SUMIF(แพ็ค!$C:$C,'รับ-จ่าย ประจำวัน'!$B47,แพ็ค!O:O)+SUMIF(ธุรการ!$C:$C,'รับ-จ่าย ประจำวัน'!$B47,ธุรการ!O:O)+SUMIF(เส้นแต่งหน้าขนมปัง!$C:$C,'รับ-จ่าย ประจำวัน'!$B47,เส้นแต่งหน้าขนมปัง!O:O)+SUMIF('วางแผนBC,CJ'!$C:$C,'รับ-จ่าย ประจำวัน'!$B47,'วางแผนBC,CJ'!O:O)+SUMIF(RD!$C:$C,'รับ-จ่าย ประจำวัน'!$B47,RD!O:O)+SUMIF('FG,ออนไล,คัดแยก'!$C:$C,'รับ-จ่าย ประจำวัน'!$B47,'FG,ออนไล,คัดแยก'!O:O)</f>
        <v>0</v>
      </c>
      <c r="AW47" s="16">
        <f>SUMIF(เตรียมส่วนผสม!$C:$C,'รับ-จ่าย ประจำวัน'!$B47,เตรียมส่วนผสม!P:P)+SUMIF(กวนไส้!$C:$C,'รับ-จ่าย ประจำวัน'!$B47,กวนไส้!P:P)+SUMIF(ผลิต1!$C:$C,'รับ-จ่าย ประจำวัน'!$B47,ผลิต1!P:P)+SUMIF(ผลิต2!$C:$C,'รับ-จ่าย ประจำวัน'!$B47,ผลิต2!P:P)+SUMIF(เส้นแต่งหน้าขนมเค้ก!$C:$C,'รับ-จ่าย ประจำวัน'!$B47,เส้นแต่งหน้าขนมเค้ก!P:P)+SUMIF(แพ็ค!$C:$C,'รับ-จ่าย ประจำวัน'!$B47,แพ็ค!P:P)+SUMIF(ธุรการ!$C:$C,'รับ-จ่าย ประจำวัน'!$B47,ธุรการ!P:P)+SUMIF(เส้นแต่งหน้าขนมปัง!$C:$C,'รับ-จ่าย ประจำวัน'!$B47,เส้นแต่งหน้าขนมปัง!P:P)+SUMIF('วางแผนBC,CJ'!$C:$C,'รับ-จ่าย ประจำวัน'!$B47,'วางแผนBC,CJ'!P:P)+SUMIF(RD!$C:$C,'รับ-จ่าย ประจำวัน'!$B47,RD!P:P)+SUMIF('FG,ออนไล,คัดแยก'!$C:$C,'รับ-จ่าย ประจำวัน'!$B47,'FG,ออนไล,คัดแยก'!P:P)</f>
        <v>0</v>
      </c>
      <c r="AX47" s="16">
        <f>SUMIF(เตรียมส่วนผสม!$C:$C,'รับ-จ่าย ประจำวัน'!$B47,เตรียมส่วนผสม!Q:Q)+SUMIF(กวนไส้!$C:$C,'รับ-จ่าย ประจำวัน'!$B47,กวนไส้!Q:Q)+SUMIF(ผลิต1!$C:$C,'รับ-จ่าย ประจำวัน'!$B47,ผลิต1!Q:Q)+SUMIF(ผลิต2!$C:$C,'รับ-จ่าย ประจำวัน'!$B47,ผลิต2!Q:Q)+SUMIF(เส้นแต่งหน้าขนมเค้ก!$C:$C,'รับ-จ่าย ประจำวัน'!$B47,เส้นแต่งหน้าขนมเค้ก!Q:Q)+SUMIF(แพ็ค!$C:$C,'รับ-จ่าย ประจำวัน'!$B47,แพ็ค!Q:Q)+SUMIF(ธุรการ!$C:$C,'รับ-จ่าย ประจำวัน'!$B47,ธุรการ!Q:Q)+SUMIF(เส้นแต่งหน้าขนมปัง!$C:$C,'รับ-จ่าย ประจำวัน'!$B47,เส้นแต่งหน้าขนมปัง!Q:Q)+SUMIF('วางแผนBC,CJ'!$C:$C,'รับ-จ่าย ประจำวัน'!$B47,'วางแผนBC,CJ'!Q:Q)+SUMIF(RD!$C:$C,'รับ-จ่าย ประจำวัน'!$B47,RD!Q:Q)+SUMIF('FG,ออนไล,คัดแยก'!$C:$C,'รับ-จ่าย ประจำวัน'!$B47,'FG,ออนไล,คัดแยก'!Q:Q)</f>
        <v>0</v>
      </c>
      <c r="AY47" s="16">
        <f>SUMIF(เตรียมส่วนผสม!$C:$C,'รับ-จ่าย ประจำวัน'!$B47,เตรียมส่วนผสม!R:R)+SUMIF(กวนไส้!$C:$C,'รับ-จ่าย ประจำวัน'!$B47,กวนไส้!R:R)+SUMIF(ผลิต1!$C:$C,'รับ-จ่าย ประจำวัน'!$B47,ผลิต1!R:R)+SUMIF(ผลิต2!$C:$C,'รับ-จ่าย ประจำวัน'!$B47,ผลิต2!R:R)+SUMIF(เส้นแต่งหน้าขนมเค้ก!$C:$C,'รับ-จ่าย ประจำวัน'!$B47,เส้นแต่งหน้าขนมเค้ก!R:R)+SUMIF(แพ็ค!$C:$C,'รับ-จ่าย ประจำวัน'!$B47,แพ็ค!R:R)+SUMIF(ธุรการ!$C:$C,'รับ-จ่าย ประจำวัน'!$B47,ธุรการ!R:R)+SUMIF(เส้นแต่งหน้าขนมปัง!$C:$C,'รับ-จ่าย ประจำวัน'!$B47,เส้นแต่งหน้าขนมปัง!R:R)+SUMIF('วางแผนBC,CJ'!$C:$C,'รับ-จ่าย ประจำวัน'!$B47,'วางแผนBC,CJ'!R:R)+SUMIF(RD!$C:$C,'รับ-จ่าย ประจำวัน'!$B47,RD!R:R)+SUMIF('FG,ออนไล,คัดแยก'!$C:$C,'รับ-จ่าย ประจำวัน'!$B47,'FG,ออนไล,คัดแยก'!R:R)</f>
        <v>0</v>
      </c>
      <c r="AZ47" s="16">
        <f>SUMIF(เตรียมส่วนผสม!$C:$C,'รับ-จ่าย ประจำวัน'!$B47,เตรียมส่วนผสม!S:S)+SUMIF(กวนไส้!$C:$C,'รับ-จ่าย ประจำวัน'!$B47,กวนไส้!S:S)+SUMIF(ผลิต1!$C:$C,'รับ-จ่าย ประจำวัน'!$B47,ผลิต1!S:S)+SUMIF(ผลิต2!$C:$C,'รับ-จ่าย ประจำวัน'!$B47,ผลิต2!S:S)+SUMIF(เส้นแต่งหน้าขนมเค้ก!$C:$C,'รับ-จ่าย ประจำวัน'!$B47,เส้นแต่งหน้าขนมเค้ก!S:S)+SUMIF(แพ็ค!$C:$C,'รับ-จ่าย ประจำวัน'!$B47,แพ็ค!S:S)+SUMIF(ธุรการ!$C:$C,'รับ-จ่าย ประจำวัน'!$B47,ธุรการ!S:S)+SUMIF(เส้นแต่งหน้าขนมปัง!$C:$C,'รับ-จ่าย ประจำวัน'!$B47,เส้นแต่งหน้าขนมปัง!S:S)+SUMIF('วางแผนBC,CJ'!$C:$C,'รับ-จ่าย ประจำวัน'!$B47,'วางแผนBC,CJ'!S:S)+SUMIF(RD!$C:$C,'รับ-จ่าย ประจำวัน'!$B47,RD!S:S)+SUMIF('FG,ออนไล,คัดแยก'!$C:$C,'รับ-จ่าย ประจำวัน'!$B47,'FG,ออนไล,คัดแยก'!S:S)</f>
        <v>10</v>
      </c>
      <c r="BA47" s="16">
        <f>SUMIF(เตรียมส่วนผสม!$C:$C,'รับ-จ่าย ประจำวัน'!$B47,เตรียมส่วนผสม!T:T)+SUMIF(กวนไส้!$C:$C,'รับ-จ่าย ประจำวัน'!$B47,กวนไส้!T:T)+SUMIF(ผลิต1!$C:$C,'รับ-จ่าย ประจำวัน'!$B47,ผลิต1!T:T)+SUMIF(ผลิต2!$C:$C,'รับ-จ่าย ประจำวัน'!$B47,ผลิต2!T:T)+SUMIF(เส้นแต่งหน้าขนมเค้ก!$C:$C,'รับ-จ่าย ประจำวัน'!$B47,เส้นแต่งหน้าขนมเค้ก!T:T)+SUMIF(แพ็ค!$C:$C,'รับ-จ่าย ประจำวัน'!$B47,แพ็ค!T:T)+SUMIF(ธุรการ!$C:$C,'รับ-จ่าย ประจำวัน'!$B47,ธุรการ!T:T)+SUMIF(เส้นแต่งหน้าขนมปัง!$C:$C,'รับ-จ่าย ประจำวัน'!$B47,เส้นแต่งหน้าขนมปัง!T:T)+SUMIF('วางแผนBC,CJ'!$C:$C,'รับ-จ่าย ประจำวัน'!$B47,'วางแผนBC,CJ'!T:T)+SUMIF(RD!$C:$C,'รับ-จ่าย ประจำวัน'!$B47,RD!T:T)+SUMIF('FG,ออนไล,คัดแยก'!$C:$C,'รับ-จ่าย ประจำวัน'!$B47,'FG,ออนไล,คัดแยก'!T:T)</f>
        <v>0</v>
      </c>
      <c r="BB47" s="16">
        <f>SUMIF(เตรียมส่วนผสม!$C:$C,'รับ-จ่าย ประจำวัน'!$B47,เตรียมส่วนผสม!U:U)+SUMIF(กวนไส้!$C:$C,'รับ-จ่าย ประจำวัน'!$B47,กวนไส้!U:U)+SUMIF(ผลิต1!$C:$C,'รับ-จ่าย ประจำวัน'!$B47,ผลิต1!U:U)+SUMIF(ผลิต2!$C:$C,'รับ-จ่าย ประจำวัน'!$B47,ผลิต2!U:U)+SUMIF(เส้นแต่งหน้าขนมเค้ก!$C:$C,'รับ-จ่าย ประจำวัน'!$B47,เส้นแต่งหน้าขนมเค้ก!U:U)+SUMIF(แพ็ค!$C:$C,'รับ-จ่าย ประจำวัน'!$B47,แพ็ค!U:U)+SUMIF(ธุรการ!$C:$C,'รับ-จ่าย ประจำวัน'!$B47,ธุรการ!U:U)+SUMIF(เส้นแต่งหน้าขนมปัง!$C:$C,'รับ-จ่าย ประจำวัน'!$B47,เส้นแต่งหน้าขนมปัง!U:U)+SUMIF('วางแผนBC,CJ'!$C:$C,'รับ-จ่าย ประจำวัน'!$B47,'วางแผนBC,CJ'!U:U)+SUMIF(RD!$C:$C,'รับ-จ่าย ประจำวัน'!$B47,RD!U:U)+SUMIF('FG,ออนไล,คัดแยก'!$C:$C,'รับ-จ่าย ประจำวัน'!$B47,'FG,ออนไล,คัดแยก'!U:U)</f>
        <v>0</v>
      </c>
      <c r="BC47" s="16">
        <f>SUMIF(เตรียมส่วนผสม!$C:$C,'รับ-จ่าย ประจำวัน'!$B47,เตรียมส่วนผสม!V:V)+SUMIF(กวนไส้!$C:$C,'รับ-จ่าย ประจำวัน'!$B47,กวนไส้!V:V)+SUMIF(ผลิต1!$C:$C,'รับ-จ่าย ประจำวัน'!$B47,ผลิต1!V:V)+SUMIF(ผลิต2!$C:$C,'รับ-จ่าย ประจำวัน'!$B47,ผลิต2!V:V)+SUMIF(เส้นแต่งหน้าขนมเค้ก!$C:$C,'รับ-จ่าย ประจำวัน'!$B47,เส้นแต่งหน้าขนมเค้ก!V:V)+SUMIF(แพ็ค!$C:$C,'รับ-จ่าย ประจำวัน'!$B47,แพ็ค!V:V)+SUMIF(ธุรการ!$C:$C,'รับ-จ่าย ประจำวัน'!$B47,ธุรการ!V:V)+SUMIF(เส้นแต่งหน้าขนมปัง!$C:$C,'รับ-จ่าย ประจำวัน'!$B47,เส้นแต่งหน้าขนมปัง!V:V)+SUMIF('วางแผนBC,CJ'!$C:$C,'รับ-จ่าย ประจำวัน'!$B47,'วางแผนBC,CJ'!V:V)+SUMIF(RD!$C:$C,'รับ-จ่าย ประจำวัน'!$B47,RD!V:V)+SUMIF('FG,ออนไล,คัดแยก'!$C:$C,'รับ-จ่าย ประจำวัน'!$B47,'FG,ออนไล,คัดแยก'!V:V)</f>
        <v>0</v>
      </c>
      <c r="BD47" s="16">
        <f>SUMIF(เตรียมส่วนผสม!$C:$C,'รับ-จ่าย ประจำวัน'!$B47,เตรียมส่วนผสม!W:W)+SUMIF(กวนไส้!$C:$C,'รับ-จ่าย ประจำวัน'!$B47,กวนไส้!W:W)+SUMIF(ผลิต1!$C:$C,'รับ-จ่าย ประจำวัน'!$B47,ผลิต1!W:W)+SUMIF(ผลิต2!$C:$C,'รับ-จ่าย ประจำวัน'!$B47,ผลิต2!W:W)+SUMIF(เส้นแต่งหน้าขนมเค้ก!$C:$C,'รับ-จ่าย ประจำวัน'!$B47,เส้นแต่งหน้าขนมเค้ก!W:W)+SUMIF(แพ็ค!$C:$C,'รับ-จ่าย ประจำวัน'!$B47,แพ็ค!W:W)+SUMIF(ธุรการ!$C:$C,'รับ-จ่าย ประจำวัน'!$B47,ธุรการ!W:W)+SUMIF(เส้นแต่งหน้าขนมปัง!$C:$C,'รับ-จ่าย ประจำวัน'!$B47,เส้นแต่งหน้าขนมปัง!W:W)+SUMIF('วางแผนBC,CJ'!$C:$C,'รับ-จ่าย ประจำวัน'!$B47,'วางแผนBC,CJ'!W:W)+SUMIF(RD!$C:$C,'รับ-จ่าย ประจำวัน'!$B47,RD!W:W)+SUMIF('FG,ออนไล,คัดแยก'!$C:$C,'รับ-จ่าย ประจำวัน'!$B47,'FG,ออนไล,คัดแยก'!W:W)</f>
        <v>0</v>
      </c>
      <c r="BE47" s="16">
        <f>SUMIF(เตรียมส่วนผสม!$C:$C,'รับ-จ่าย ประจำวัน'!$B47,เตรียมส่วนผสม!X:X)+SUMIF(กวนไส้!$C:$C,'รับ-จ่าย ประจำวัน'!$B47,กวนไส้!X:X)+SUMIF(ผลิต1!$C:$C,'รับ-จ่าย ประจำวัน'!$B47,ผลิต1!X:X)+SUMIF(ผลิต2!$C:$C,'รับ-จ่าย ประจำวัน'!$B47,ผลิต2!X:X)+SUMIF(เส้นแต่งหน้าขนมเค้ก!$C:$C,'รับ-จ่าย ประจำวัน'!$B47,เส้นแต่งหน้าขนมเค้ก!X:X)+SUMIF(แพ็ค!$C:$C,'รับ-จ่าย ประจำวัน'!$B47,แพ็ค!X:X)+SUMIF(ธุรการ!$C:$C,'รับ-จ่าย ประจำวัน'!$B47,ธุรการ!X:X)+SUMIF(เส้นแต่งหน้าขนมปัง!$C:$C,'รับ-จ่าย ประจำวัน'!$B47,เส้นแต่งหน้าขนมปัง!X:X)+SUMIF('วางแผนBC,CJ'!$C:$C,'รับ-จ่าย ประจำวัน'!$B47,'วางแผนBC,CJ'!X:X)+SUMIF(RD!$C:$C,'รับ-จ่าย ประจำวัน'!$B47,RD!X:X)+SUMIF('FG,ออนไล,คัดแยก'!$C:$C,'รับ-จ่าย ประจำวัน'!$B47,'FG,ออนไล,คัดแยก'!X:X)</f>
        <v>0</v>
      </c>
      <c r="BF47" s="16">
        <f>SUMIF(เตรียมส่วนผสม!$C:$C,'รับ-จ่าย ประจำวัน'!$B47,เตรียมส่วนผสม!Y:Y)+SUMIF(กวนไส้!$C:$C,'รับ-จ่าย ประจำวัน'!$B47,กวนไส้!Y:Y)+SUMIF(ผลิต1!$C:$C,'รับ-จ่าย ประจำวัน'!$B47,ผลิต1!Y:Y)+SUMIF(ผลิต2!$C:$C,'รับ-จ่าย ประจำวัน'!$B47,ผลิต2!Y:Y)+SUMIF(เส้นแต่งหน้าขนมเค้ก!$C:$C,'รับ-จ่าย ประจำวัน'!$B47,เส้นแต่งหน้าขนมเค้ก!Y:Y)+SUMIF(แพ็ค!$C:$C,'รับ-จ่าย ประจำวัน'!$B47,แพ็ค!Y:Y)+SUMIF(ธุรการ!$C:$C,'รับ-จ่าย ประจำวัน'!$B47,ธุรการ!Y:Y)+SUMIF(เส้นแต่งหน้าขนมปัง!$C:$C,'รับ-จ่าย ประจำวัน'!$B47,เส้นแต่งหน้าขนมปัง!Y:Y)+SUMIF('วางแผนBC,CJ'!$C:$C,'รับ-จ่าย ประจำวัน'!$B47,'วางแผนBC,CJ'!Y:Y)+SUMIF(RD!$C:$C,'รับ-จ่าย ประจำวัน'!$B47,RD!Y:Y)+SUMIF('FG,ออนไล,คัดแยก'!$C:$C,'รับ-จ่าย ประจำวัน'!$B47,'FG,ออนไล,คัดแยก'!Y:Y)</f>
        <v>0</v>
      </c>
      <c r="BG47" s="16">
        <f>SUMIF(เตรียมส่วนผสม!$C:$C,'รับ-จ่าย ประจำวัน'!$B47,เตรียมส่วนผสม!Z:Z)+SUMIF(กวนไส้!$C:$C,'รับ-จ่าย ประจำวัน'!$B47,กวนไส้!Z:Z)+SUMIF(ผลิต1!$C:$C,'รับ-จ่าย ประจำวัน'!$B47,ผลิต1!Z:Z)+SUMIF(ผลิต2!$C:$C,'รับ-จ่าย ประจำวัน'!$B47,ผลิต2!Z:Z)+SUMIF(เส้นแต่งหน้าขนมเค้ก!$C:$C,'รับ-จ่าย ประจำวัน'!$B47,เส้นแต่งหน้าขนมเค้ก!Z:Z)+SUMIF(แพ็ค!$C:$C,'รับ-จ่าย ประจำวัน'!$B47,แพ็ค!Z:Z)+SUMIF(ธุรการ!$C:$C,'รับ-จ่าย ประจำวัน'!$B47,ธุรการ!Z:Z)+SUMIF(เส้นแต่งหน้าขนมปัง!$C:$C,'รับ-จ่าย ประจำวัน'!$B47,เส้นแต่งหน้าขนมปัง!Z:Z)+SUMIF('วางแผนBC,CJ'!$C:$C,'รับ-จ่าย ประจำวัน'!$B47,'วางแผนBC,CJ'!Z:Z)+SUMIF(RD!$C:$C,'รับ-จ่าย ประจำวัน'!$B47,RD!Z:Z)+SUMIF('FG,ออนไล,คัดแยก'!$C:$C,'รับ-จ่าย ประจำวัน'!$B47,'FG,ออนไล,คัดแยก'!Z:Z)</f>
        <v>10</v>
      </c>
      <c r="BH47" s="16">
        <f>SUMIF(เตรียมส่วนผสม!$C:$C,'รับ-จ่าย ประจำวัน'!$B47,เตรียมส่วนผสม!AA:AA)+SUMIF(กวนไส้!$C:$C,'รับ-จ่าย ประจำวัน'!$B47,กวนไส้!AA:AA)+SUMIF(ผลิต1!$C:$C,'รับ-จ่าย ประจำวัน'!$B47,ผลิต1!AA:AA)+SUMIF(ผลิต2!$C:$C,'รับ-จ่าย ประจำวัน'!$B47,ผลิต2!AA:AA)+SUMIF(เส้นแต่งหน้าขนมเค้ก!$C:$C,'รับ-จ่าย ประจำวัน'!$B47,เส้นแต่งหน้าขนมเค้ก!AA:AA)+SUMIF(แพ็ค!$C:$C,'รับ-จ่าย ประจำวัน'!$B47,แพ็ค!AA:AA)+SUMIF(ธุรการ!$C:$C,'รับ-จ่าย ประจำวัน'!$B47,ธุรการ!AA:AA)+SUMIF(เส้นแต่งหน้าขนมปัง!$C:$C,'รับ-จ่าย ประจำวัน'!$B47,เส้นแต่งหน้าขนมปัง!AA:AA)+SUMIF('วางแผนBC,CJ'!$C:$C,'รับ-จ่าย ประจำวัน'!$B47,'วางแผนBC,CJ'!AA:AA)+SUMIF(RD!$C:$C,'รับ-จ่าย ประจำวัน'!$B47,RD!AA:AA)+SUMIF('FG,ออนไล,คัดแยก'!$C:$C,'รับ-จ่าย ประจำวัน'!$B47,'FG,ออนไล,คัดแยก'!AA:AA)</f>
        <v>0</v>
      </c>
      <c r="BI47" s="16">
        <f>SUMIF(เตรียมส่วนผสม!$C:$C,'รับ-จ่าย ประจำวัน'!$B47,เตรียมส่วนผสม!AB:AB)+SUMIF(กวนไส้!$C:$C,'รับ-จ่าย ประจำวัน'!$B47,กวนไส้!AB:AB)+SUMIF(ผลิต1!$C:$C,'รับ-จ่าย ประจำวัน'!$B47,ผลิต1!AB:AB)+SUMIF(ผลิต2!$C:$C,'รับ-จ่าย ประจำวัน'!$B47,ผลิต2!AB:AB)+SUMIF(เส้นแต่งหน้าขนมเค้ก!$C:$C,'รับ-จ่าย ประจำวัน'!$B47,เส้นแต่งหน้าขนมเค้ก!AB:AB)+SUMIF(แพ็ค!$C:$C,'รับ-จ่าย ประจำวัน'!$B47,แพ็ค!AB:AB)+SUMIF(ธุรการ!$C:$C,'รับ-จ่าย ประจำวัน'!$B47,ธุรการ!AB:AB)+SUMIF(เส้นแต่งหน้าขนมปัง!$C:$C,'รับ-จ่าย ประจำวัน'!$B47,เส้นแต่งหน้าขนมปัง!AB:AB)+SUMIF('วางแผนBC,CJ'!$C:$C,'รับ-จ่าย ประจำวัน'!$B47,'วางแผนBC,CJ'!AB:AB)+SUMIF(RD!$C:$C,'รับ-จ่าย ประจำวัน'!$B47,RD!AB:AB)+SUMIF('FG,ออนไล,คัดแยก'!$C:$C,'รับ-จ่าย ประจำวัน'!$B47,'FG,ออนไล,คัดแยก'!AB:AB)</f>
        <v>0</v>
      </c>
      <c r="BJ47" s="16">
        <f>SUMIF(เตรียมส่วนผสม!$C:$C,'รับ-จ่าย ประจำวัน'!$B47,เตรียมส่วนผสม!AC:AC)+SUMIF(กวนไส้!$C:$C,'รับ-จ่าย ประจำวัน'!$B47,กวนไส้!AC:AC)+SUMIF(ผลิต1!$C:$C,'รับ-จ่าย ประจำวัน'!$B47,ผลิต1!AC:AC)+SUMIF(ผลิต2!$C:$C,'รับ-จ่าย ประจำวัน'!$B47,ผลิต2!AC:AC)+SUMIF(เส้นแต่งหน้าขนมเค้ก!$C:$C,'รับ-จ่าย ประจำวัน'!$B47,เส้นแต่งหน้าขนมเค้ก!AC:AC)+SUMIF(แพ็ค!$C:$C,'รับ-จ่าย ประจำวัน'!$B47,แพ็ค!AC:AC)+SUMIF(ธุรการ!$C:$C,'รับ-จ่าย ประจำวัน'!$B47,ธุรการ!AC:AC)+SUMIF(เส้นแต่งหน้าขนมปัง!$C:$C,'รับ-จ่าย ประจำวัน'!$B47,เส้นแต่งหน้าขนมปัง!AC:AC)+SUMIF('วางแผนBC,CJ'!$C:$C,'รับ-จ่าย ประจำวัน'!$B47,'วางแผนBC,CJ'!AC:AC)+SUMIF(RD!$C:$C,'รับ-จ่าย ประจำวัน'!$B47,RD!AC:AC)+SUMIF('FG,ออนไล,คัดแยก'!$C:$C,'รับ-จ่าย ประจำวัน'!$B47,'FG,ออนไล,คัดแยก'!AC:AC)</f>
        <v>0</v>
      </c>
      <c r="BK47" s="16">
        <f>SUMIF(เตรียมส่วนผสม!$C:$C,'รับ-จ่าย ประจำวัน'!$B47,เตรียมส่วนผสม!AD:AD)+SUMIF(กวนไส้!$C:$C,'รับ-จ่าย ประจำวัน'!$B47,กวนไส้!AD:AD)+SUMIF(ผลิต1!$C:$C,'รับ-จ่าย ประจำวัน'!$B47,ผลิต1!AD:AD)+SUMIF(ผลิต2!$C:$C,'รับ-จ่าย ประจำวัน'!$B47,ผลิต2!AD:AD)+SUMIF(เส้นแต่งหน้าขนมเค้ก!$C:$C,'รับ-จ่าย ประจำวัน'!$B47,เส้นแต่งหน้าขนมเค้ก!AD:AD)+SUMIF(แพ็ค!$C:$C,'รับ-จ่าย ประจำวัน'!$B47,แพ็ค!AD:AD)+SUMIF(ธุรการ!$C:$C,'รับ-จ่าย ประจำวัน'!$B47,ธุรการ!AD:AD)+SUMIF(เส้นแต่งหน้าขนมปัง!$C:$C,'รับ-จ่าย ประจำวัน'!$B47,เส้นแต่งหน้าขนมปัง!AD:AD)+SUMIF('วางแผนBC,CJ'!$C:$C,'รับ-จ่าย ประจำวัน'!$B47,'วางแผนBC,CJ'!AD:AD)+SUMIF(RD!$C:$C,'รับ-จ่าย ประจำวัน'!$B47,RD!AD:AD)+SUMIF('FG,ออนไล,คัดแยก'!$C:$C,'รับ-จ่าย ประจำวัน'!$B47,'FG,ออนไล,คัดแยก'!AD:AD)</f>
        <v>0</v>
      </c>
      <c r="BL47" s="16">
        <f>SUMIF(เตรียมส่วนผสม!$C:$C,'รับ-จ่าย ประจำวัน'!$B47,เตรียมส่วนผสม!AE:AE)+SUMIF(กวนไส้!$C:$C,'รับ-จ่าย ประจำวัน'!$B47,กวนไส้!AE:AE)+SUMIF(ผลิต1!$C:$C,'รับ-จ่าย ประจำวัน'!$B47,ผลิต1!AE:AE)+SUMIF(ผลิต2!$C:$C,'รับ-จ่าย ประจำวัน'!$B47,ผลิต2!AE:AE)+SUMIF(เส้นแต่งหน้าขนมเค้ก!$C:$C,'รับ-จ่าย ประจำวัน'!$B47,เส้นแต่งหน้าขนมเค้ก!AE:AE)+SUMIF(แพ็ค!$C:$C,'รับ-จ่าย ประจำวัน'!$B47,แพ็ค!AE:AE)+SUMIF(ธุรการ!$C:$C,'รับ-จ่าย ประจำวัน'!$B47,ธุรการ!AE:AE)+SUMIF(เส้นแต่งหน้าขนมปัง!$C:$C,'รับ-จ่าย ประจำวัน'!$B47,เส้นแต่งหน้าขนมปัง!AE:AE)+SUMIF('วางแผนBC,CJ'!$C:$C,'รับ-จ่าย ประจำวัน'!$B47,'วางแผนBC,CJ'!AE:AE)+SUMIF(RD!$C:$C,'รับ-จ่าย ประจำวัน'!$B47,RD!AE:AE)+SUMIF('FG,ออนไล,คัดแยก'!$C:$C,'รับ-จ่าย ประจำวัน'!$B47,'FG,ออนไล,คัดแยก'!AE:AE)</f>
        <v>0</v>
      </c>
      <c r="BM47" s="16">
        <f>SUMIF(เตรียมส่วนผสม!$C:$C,'รับ-จ่าย ประจำวัน'!$B47,เตรียมส่วนผสม!AF:AF)+SUMIF(กวนไส้!$C:$C,'รับ-จ่าย ประจำวัน'!$B47,กวนไส้!AF:AF)+SUMIF(ผลิต1!$C:$C,'รับ-จ่าย ประจำวัน'!$B47,ผลิต1!AF:AF)+SUMIF(ผลิต2!$C:$C,'รับ-จ่าย ประจำวัน'!$B47,ผลิต2!AF:AF)+SUMIF(เส้นแต่งหน้าขนมเค้ก!$C:$C,'รับ-จ่าย ประจำวัน'!$B47,เส้นแต่งหน้าขนมเค้ก!AF:AF)+SUMIF(แพ็ค!$C:$C,'รับ-จ่าย ประจำวัน'!$B47,แพ็ค!AF:AF)+SUMIF(ธุรการ!$C:$C,'รับ-จ่าย ประจำวัน'!$B47,ธุรการ!AF:AF)+SUMIF(เส้นแต่งหน้าขนมปัง!$C:$C,'รับ-จ่าย ประจำวัน'!$B47,เส้นแต่งหน้าขนมปัง!AF:AF)+SUMIF('วางแผนBC,CJ'!$C:$C,'รับ-จ่าย ประจำวัน'!$B47,'วางแผนBC,CJ'!AF:AF)+SUMIF(RD!$C:$C,'รับ-จ่าย ประจำวัน'!$B47,RD!AF:AF)+SUMIF('FG,ออนไล,คัดแยก'!$C:$C,'รับ-จ่าย ประจำวัน'!$B47,'FG,ออนไล,คัดแยก'!AF:AF)</f>
        <v>0</v>
      </c>
      <c r="BN47" s="16">
        <f>SUMIF(เตรียมส่วนผสม!$C:$C,'รับ-จ่าย ประจำวัน'!$B47,เตรียมส่วนผสม!AG:AG)+SUMIF(กวนไส้!$C:$C,'รับ-จ่าย ประจำวัน'!$B47,กวนไส้!AG:AG)+SUMIF(ผลิต1!$C:$C,'รับ-จ่าย ประจำวัน'!$B47,ผลิต1!AG:AG)+SUMIF(ผลิต2!$C:$C,'รับ-จ่าย ประจำวัน'!$B47,ผลิต2!AG:AG)+SUMIF(เส้นแต่งหน้าขนมเค้ก!$C:$C,'รับ-จ่าย ประจำวัน'!$B47,เส้นแต่งหน้าขนมเค้ก!AG:AG)+SUMIF(แพ็ค!$C:$C,'รับ-จ่าย ประจำวัน'!$B47,แพ็ค!AG:AG)+SUMIF(ธุรการ!$C:$C,'รับ-จ่าย ประจำวัน'!$B47,ธุรการ!AG:AG)+SUMIF(เส้นแต่งหน้าขนมปัง!$C:$C,'รับ-จ่าย ประจำวัน'!$B47,เส้นแต่งหน้าขนมปัง!AG:AG)+SUMIF('วางแผนBC,CJ'!$C:$C,'รับ-จ่าย ประจำวัน'!$B47,'วางแผนBC,CJ'!AG:AG)+SUMIF(RD!$C:$C,'รับ-จ่าย ประจำวัน'!$B47,RD!AG:AG)+SUMIF('FG,ออนไล,คัดแยก'!$C:$C,'รับ-จ่าย ประจำวัน'!$B47,'FG,ออนไล,คัดแยก'!AG:AG)</f>
        <v>10</v>
      </c>
      <c r="BO47" s="16">
        <f>SUMIF(เตรียมส่วนผสม!$C:$C,'รับ-จ่าย ประจำวัน'!$B47,เตรียมส่วนผสม!AH:AH)+SUMIF(กวนไส้!$C:$C,'รับ-จ่าย ประจำวัน'!$B47,กวนไส้!AH:AH)+SUMIF(ผลิต1!$C:$C,'รับ-จ่าย ประจำวัน'!$B47,ผลิต1!AH:AH)+SUMIF(ผลิต2!$C:$C,'รับ-จ่าย ประจำวัน'!$B47,ผลิต2!AH:AH)+SUMIF(เส้นแต่งหน้าขนมเค้ก!$C:$C,'รับ-จ่าย ประจำวัน'!$B47,เส้นแต่งหน้าขนมเค้ก!AH:AH)+SUMIF(แพ็ค!$C:$C,'รับ-จ่าย ประจำวัน'!$B47,แพ็ค!AH:AH)+SUMIF(ธุรการ!$C:$C,'รับ-จ่าย ประจำวัน'!$B47,ธุรการ!AH:AH)+SUMIF(เส้นแต่งหน้าขนมปัง!$C:$C,'รับ-จ่าย ประจำวัน'!$B47,เส้นแต่งหน้าขนมปัง!AH:AH)+SUMIF('วางแผนBC,CJ'!$C:$C,'รับ-จ่าย ประจำวัน'!$B47,'วางแผนBC,CJ'!AH:AH)+SUMIF(RD!$C:$C,'รับ-จ่าย ประจำวัน'!$B47,RD!AH:AH)+SUMIF('FG,ออนไล,คัดแยก'!$C:$C,'รับ-จ่าย ประจำวัน'!$B47,'FG,ออนไล,คัดแยก'!AH:AH)</f>
        <v>0</v>
      </c>
      <c r="BP47" s="16">
        <f>SUMIF(เตรียมส่วนผสม!$C:$C,'รับ-จ่าย ประจำวัน'!$B47,เตรียมส่วนผสม!AI:AI)+SUMIF(กวนไส้!$C:$C,'รับ-จ่าย ประจำวัน'!$B47,กวนไส้!AI:AI)+SUMIF(ผลิต1!$C:$C,'รับ-จ่าย ประจำวัน'!$B47,ผลิต1!AI:AI)+SUMIF(ผลิต2!$C:$C,'รับ-จ่าย ประจำวัน'!$B47,ผลิต2!AI:AI)+SUMIF(เส้นแต่งหน้าขนมเค้ก!$C:$C,'รับ-จ่าย ประจำวัน'!$B47,เส้นแต่งหน้าขนมเค้ก!AI:AI)+SUMIF(แพ็ค!$C:$C,'รับ-จ่าย ประจำวัน'!$B47,แพ็ค!AI:AI)+SUMIF(ธุรการ!$C:$C,'รับ-จ่าย ประจำวัน'!$B47,ธุรการ!AI:AI)+SUMIF(เส้นแต่งหน้าขนมปัง!$C:$C,'รับ-จ่าย ประจำวัน'!$B47,เส้นแต่งหน้าขนมปัง!AI:AI)+SUMIF('วางแผนBC,CJ'!$C:$C,'รับ-จ่าย ประจำวัน'!$B47,'วางแผนBC,CJ'!AI:AI)+SUMIF(RD!$C:$C,'รับ-จ่าย ประจำวัน'!$B47,RD!AI:AI)+SUMIF('FG,ออนไล,คัดแยก'!$C:$C,'รับ-จ่าย ประจำวัน'!$B47,'FG,ออนไล,คัดแยก'!AI:AI)</f>
        <v>0</v>
      </c>
      <c r="BQ47" s="16">
        <f>SUMIF(เตรียมส่วนผสม!$C:$C,'รับ-จ่าย ประจำวัน'!$B47,เตรียมส่วนผสม!AJ:AJ)+SUMIF(กวนไส้!$C:$C,'รับ-จ่าย ประจำวัน'!$B47,กวนไส้!AJ:AJ)+SUMIF(ผลิต1!$C:$C,'รับ-จ่าย ประจำวัน'!$B47,ผลิต1!AJ:AJ)+SUMIF(ผลิต2!$C:$C,'รับ-จ่าย ประจำวัน'!$B47,ผลิต2!AJ:AJ)+SUMIF(เส้นแต่งหน้าขนมเค้ก!$C:$C,'รับ-จ่าย ประจำวัน'!$B47,เส้นแต่งหน้าขนมเค้ก!AJ:AJ)+SUMIF(แพ็ค!$C:$C,'รับ-จ่าย ประจำวัน'!$B47,แพ็ค!AJ:AJ)+SUMIF(ธุรการ!$C:$C,'รับ-จ่าย ประจำวัน'!$B47,ธุรการ!AJ:AJ)+SUMIF(เส้นแต่งหน้าขนมปัง!$C:$C,'รับ-จ่าย ประจำวัน'!$B47,เส้นแต่งหน้าขนมปัง!AJ:AJ)+SUMIF('วางแผนBC,CJ'!$C:$C,'รับ-จ่าย ประจำวัน'!$B47,'วางแผนBC,CJ'!AJ:AJ)+SUMIF(RD!$C:$C,'รับ-จ่าย ประจำวัน'!$B47,RD!AJ:AJ)+SUMIF('FG,ออนไล,คัดแยก'!$C:$C,'รับ-จ่าย ประจำวัน'!$B47,'FG,ออนไล,คัดแยก'!AJ:AJ)</f>
        <v>0</v>
      </c>
      <c r="BR47" s="16">
        <f>SUMIF(เตรียมส่วนผสม!$C:$C,'รับ-จ่าย ประจำวัน'!$B47,เตรียมส่วนผสม!AK:AK)+SUMIF(กวนไส้!$C:$C,'รับ-จ่าย ประจำวัน'!$B47,กวนไส้!AK:AK)+SUMIF(ผลิต1!$C:$C,'รับ-จ่าย ประจำวัน'!$B47,ผลิต1!AK:AK)+SUMIF(ผลิต2!$C:$C,'รับ-จ่าย ประจำวัน'!$B47,ผลิต2!AK:AK)+SUMIF(เส้นแต่งหน้าขนมเค้ก!$C:$C,'รับ-จ่าย ประจำวัน'!$B47,เส้นแต่งหน้าขนมเค้ก!AK:AK)+SUMIF(แพ็ค!$C:$C,'รับ-จ่าย ประจำวัน'!$B47,แพ็ค!AK:AK)+SUMIF(ธุรการ!$C:$C,'รับ-จ่าย ประจำวัน'!$B47,ธุรการ!AK:AK)+SUMIF(เส้นแต่งหน้าขนมปัง!$C:$C,'รับ-จ่าย ประจำวัน'!$B47,เส้นแต่งหน้าขนมปัง!AK:AK)+SUMIF('วางแผนBC,CJ'!$C:$C,'รับ-จ่าย ประจำวัน'!$B47,'วางแผนBC,CJ'!AK:AK)+SUMIF(RD!$C:$C,'รับ-จ่าย ประจำวัน'!$B47,RD!AK:AK)+SUMIF('FG,ออนไล,คัดแยก'!$C:$C,'รับ-จ่าย ประจำวัน'!$B47,'FG,ออนไล,คัดแยก'!AK:AK)</f>
        <v>0</v>
      </c>
      <c r="BS47" s="16">
        <f>SUMIF(เตรียมส่วนผสม!$C:$C,'รับ-จ่าย ประจำวัน'!$B47,เตรียมส่วนผสม!AL:AL)+SUMIF(กวนไส้!$C:$C,'รับ-จ่าย ประจำวัน'!$B47,กวนไส้!AL:AL)+SUMIF(ผลิต1!$C:$C,'รับ-จ่าย ประจำวัน'!$B47,ผลิต1!AL:AL)+SUMIF(ผลิต2!$C:$C,'รับ-จ่าย ประจำวัน'!$B47,ผลิต2!AL:AL)+SUMIF(เส้นแต่งหน้าขนมเค้ก!$C:$C,'รับ-จ่าย ประจำวัน'!$B47,เส้นแต่งหน้าขนมเค้ก!AL:AL)+SUMIF(แพ็ค!$C:$C,'รับ-จ่าย ประจำวัน'!$B47,แพ็ค!AL:AL)+SUMIF(ธุรการ!$C:$C,'รับ-จ่าย ประจำวัน'!$B47,ธุรการ!AL:AL)+SUMIF(เส้นแต่งหน้าขนมปัง!$C:$C,'รับ-จ่าย ประจำวัน'!$B47,เส้นแต่งหน้าขนมปัง!AL:AL)+SUMIF('วางแผนBC,CJ'!$C:$C,'รับ-จ่าย ประจำวัน'!$B47,'วางแผนBC,CJ'!AL:AL)+SUMIF(RD!$C:$C,'รับ-จ่าย ประจำวัน'!$B47,RD!AL:AL)+SUMIF('FG,ออนไล,คัดแยก'!$C:$C,'รับ-จ่าย ประจำวัน'!$B47,'FG,ออนไล,คัดแยก'!AL:AL)</f>
        <v>0</v>
      </c>
      <c r="BT47" s="18">
        <f t="shared" si="1"/>
        <v>40</v>
      </c>
      <c r="BU47" s="116"/>
      <c r="BV47" s="146">
        <f t="shared" si="2"/>
        <v>300</v>
      </c>
      <c r="BW47" s="183">
        <v>30</v>
      </c>
      <c r="BX47" s="172">
        <f t="shared" si="15"/>
        <v>1.3333333333333333</v>
      </c>
      <c r="BY47" s="188">
        <f t="shared" si="3"/>
        <v>225</v>
      </c>
      <c r="BZ47" s="180">
        <f t="shared" ca="1" si="4"/>
        <v>46428</v>
      </c>
      <c r="CA47" s="93"/>
      <c r="CB47" s="93"/>
      <c r="CC47" s="93"/>
      <c r="CD47" s="93"/>
      <c r="CE47" s="93"/>
      <c r="CF47" s="93"/>
      <c r="CG47" s="93"/>
      <c r="CH47" s="93"/>
      <c r="CI47" s="93"/>
      <c r="CJ47" s="94"/>
      <c r="CK47" s="9">
        <f t="shared" si="5"/>
        <v>300</v>
      </c>
    </row>
    <row r="48" spans="1:91" x14ac:dyDescent="0.5">
      <c r="A48" s="149" t="s">
        <v>220</v>
      </c>
      <c r="B48" s="34">
        <v>1020501026</v>
      </c>
      <c r="C48" s="10" t="s">
        <v>1664</v>
      </c>
      <c r="D48" s="135" t="s">
        <v>61</v>
      </c>
      <c r="E48" s="11">
        <v>0</v>
      </c>
      <c r="F48" s="129"/>
      <c r="G48" s="11" t="s">
        <v>222</v>
      </c>
      <c r="H48" s="12">
        <v>4150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3"/>
      <c r="AF48" s="13"/>
      <c r="AG48" s="13"/>
      <c r="AH48" s="13"/>
      <c r="AI48" s="14"/>
      <c r="AJ48" s="14"/>
      <c r="AK48" s="14"/>
      <c r="AL48" s="14"/>
      <c r="AM48" s="14"/>
      <c r="AN48" s="15">
        <f t="shared" si="0"/>
        <v>0</v>
      </c>
      <c r="AO48" s="16">
        <f>SUMIF(เตรียมส่วนผสม!$C:$C,'รับ-จ่าย ประจำวัน'!$B48,เตรียมส่วนผสม!H:H)+SUMIF(กวนไส้!$C:$C,'รับ-จ่าย ประจำวัน'!$B48,กวนไส้!H:H)+SUMIF(ผลิต1!$C:$C,'รับ-จ่าย ประจำวัน'!$B48,ผลิต1!H:H)+SUMIF(ผลิต2!$C:$C,'รับ-จ่าย ประจำวัน'!$B48,ผลิต2!H:H)+SUMIF(เส้นแต่งหน้าขนมเค้ก!$C:$C,'รับ-จ่าย ประจำวัน'!$B48,เส้นแต่งหน้าขนมเค้ก!H:H)+SUMIF(แพ็ค!$C:$C,'รับ-จ่าย ประจำวัน'!$B48,แพ็ค!H:H)+SUMIF(ธุรการ!$C:$C,'รับ-จ่าย ประจำวัน'!$B48,ธุรการ!H:H)+SUMIF(เส้นแต่งหน้าขนมปัง!$C:$C,'รับ-จ่าย ประจำวัน'!$B48,เส้นแต่งหน้าขนมปัง!H:H)+SUMIF('วางแผนBC,CJ'!$C:$C,'รับ-จ่าย ประจำวัน'!$B48,'วางแผนBC,CJ'!H:H)+SUMIF(RD!$C:$C,'รับ-จ่าย ประจำวัน'!$B48,RD!H:H)+SUMIF('FG,ออนไล,คัดแยก'!$C:$C,'รับ-จ่าย ประจำวัน'!$B48,'FG,ออนไล,คัดแยก'!H:H)</f>
        <v>0</v>
      </c>
      <c r="AP48" s="16">
        <f>SUMIF(เตรียมส่วนผสม!$C:$C,'รับ-จ่าย ประจำวัน'!$B48,เตรียมส่วนผสม!I:I)+SUMIF(กวนไส้!$C:$C,'รับ-จ่าย ประจำวัน'!$B48,กวนไส้!I:I)+SUMIF(ผลิต1!$C:$C,'รับ-จ่าย ประจำวัน'!$B48,ผลิต1!I:I)+SUMIF(ผลิต2!$C:$C,'รับ-จ่าย ประจำวัน'!$B48,ผลิต2!I:I)+SUMIF(เส้นแต่งหน้าขนมเค้ก!$C:$C,'รับ-จ่าย ประจำวัน'!$B48,เส้นแต่งหน้าขนมเค้ก!I:I)+SUMIF(แพ็ค!$C:$C,'รับ-จ่าย ประจำวัน'!$B48,แพ็ค!I:I)+SUMIF(ธุรการ!$C:$C,'รับ-จ่าย ประจำวัน'!$B48,ธุรการ!I:I)+SUMIF(เส้นแต่งหน้าขนมปัง!$C:$C,'รับ-จ่าย ประจำวัน'!$B48,เส้นแต่งหน้าขนมปัง!I:I)+SUMIF('วางแผนBC,CJ'!$C:$C,'รับ-จ่าย ประจำวัน'!$B48,'วางแผนBC,CJ'!I:I)+SUMIF(RD!$C:$C,'รับ-จ่าย ประจำวัน'!$B48,RD!I:I)+SUMIF('FG,ออนไล,คัดแยก'!$C:$C,'รับ-จ่าย ประจำวัน'!$B48,'FG,ออนไล,คัดแยก'!I:I)</f>
        <v>50</v>
      </c>
      <c r="AQ48" s="16">
        <f>SUMIF(เตรียมส่วนผสม!$C:$C,'รับ-จ่าย ประจำวัน'!$B48,เตรียมส่วนผสม!J:J)+SUMIF(กวนไส้!$C:$C,'รับ-จ่าย ประจำวัน'!$B48,กวนไส้!J:J)+SUMIF(ผลิต1!$C:$C,'รับ-จ่าย ประจำวัน'!$B48,ผลิต1!J:J)+SUMIF(ผลิต2!$C:$C,'รับ-จ่าย ประจำวัน'!$B48,ผลิต2!J:J)+SUMIF(เส้นแต่งหน้าขนมเค้ก!$C:$C,'รับ-จ่าย ประจำวัน'!$B48,เส้นแต่งหน้าขนมเค้ก!J:J)+SUMIF(แพ็ค!$C:$C,'รับ-จ่าย ประจำวัน'!$B48,แพ็ค!J:J)+SUMIF(ธุรการ!$C:$C,'รับ-จ่าย ประจำวัน'!$B48,ธุรการ!J:J)+SUMIF(เส้นแต่งหน้าขนมปัง!$C:$C,'รับ-จ่าย ประจำวัน'!$B48,เส้นแต่งหน้าขนมปัง!J:J)+SUMIF('วางแผนBC,CJ'!$C:$C,'รับ-จ่าย ประจำวัน'!$B48,'วางแผนBC,CJ'!J:J)+SUMIF(RD!$C:$C,'รับ-จ่าย ประจำวัน'!$B48,RD!J:J)+SUMIF('FG,ออนไล,คัดแยก'!$C:$C,'รับ-จ่าย ประจำวัน'!$B48,'FG,ออนไล,คัดแยก'!J:J)</f>
        <v>0</v>
      </c>
      <c r="AR48" s="16">
        <f>SUMIF(เตรียมส่วนผสม!$C:$C,'รับ-จ่าย ประจำวัน'!$B48,เตรียมส่วนผสม!K:K)+SUMIF(กวนไส้!$C:$C,'รับ-จ่าย ประจำวัน'!$B48,กวนไส้!K:K)+SUMIF(ผลิต1!$C:$C,'รับ-จ่าย ประจำวัน'!$B48,ผลิต1!K:K)+SUMIF(ผลิต2!$C:$C,'รับ-จ่าย ประจำวัน'!$B48,ผลิต2!K:K)+SUMIF(เส้นแต่งหน้าขนมเค้ก!$C:$C,'รับ-จ่าย ประจำวัน'!$B48,เส้นแต่งหน้าขนมเค้ก!K:K)+SUMIF(แพ็ค!$C:$C,'รับ-จ่าย ประจำวัน'!$B48,แพ็ค!K:K)+SUMIF(ธุรการ!$C:$C,'รับ-จ่าย ประจำวัน'!$B48,ธุรการ!K:K)+SUMIF(เส้นแต่งหน้าขนมปัง!$C:$C,'รับ-จ่าย ประจำวัน'!$B48,เส้นแต่งหน้าขนมปัง!K:K)+SUMIF('วางแผนBC,CJ'!$C:$C,'รับ-จ่าย ประจำวัน'!$B48,'วางแผนBC,CJ'!K:K)+SUMIF(RD!$C:$C,'รับ-จ่าย ประจำวัน'!$B48,RD!K:K)+SUMIF('FG,ออนไล,คัดแยก'!$C:$C,'รับ-จ่าย ประจำวัน'!$B48,'FG,ออนไล,คัดแยก'!K:K)</f>
        <v>0</v>
      </c>
      <c r="AS48" s="16">
        <f>SUMIF(เตรียมส่วนผสม!$C:$C,'รับ-จ่าย ประจำวัน'!$B48,เตรียมส่วนผสม!L:L)+SUMIF(กวนไส้!$C:$C,'รับ-จ่าย ประจำวัน'!$B48,กวนไส้!L:L)+SUMIF(ผลิต1!$C:$C,'รับ-จ่าย ประจำวัน'!$B48,ผลิต1!L:L)+SUMIF(ผลิต2!$C:$C,'รับ-จ่าย ประจำวัน'!$B48,ผลิต2!L:L)+SUMIF(เส้นแต่งหน้าขนมเค้ก!$C:$C,'รับ-จ่าย ประจำวัน'!$B48,เส้นแต่งหน้าขนมเค้ก!L:L)+SUMIF(แพ็ค!$C:$C,'รับ-จ่าย ประจำวัน'!$B48,แพ็ค!L:L)+SUMIF(ธุรการ!$C:$C,'รับ-จ่าย ประจำวัน'!$B48,ธุรการ!L:L)+SUMIF(เส้นแต่งหน้าขนมปัง!$C:$C,'รับ-จ่าย ประจำวัน'!$B48,เส้นแต่งหน้าขนมปัง!L:L)+SUMIF('วางแผนBC,CJ'!$C:$C,'รับ-จ่าย ประจำวัน'!$B48,'วางแผนBC,CJ'!L:L)+SUMIF(RD!$C:$C,'รับ-จ่าย ประจำวัน'!$B48,RD!L:L)+SUMIF('FG,ออนไล,คัดแยก'!$C:$C,'รับ-จ่าย ประจำวัน'!$B48,'FG,ออนไล,คัดแยก'!L:L)</f>
        <v>0</v>
      </c>
      <c r="AT48" s="16">
        <f>SUMIF(เตรียมส่วนผสม!$C:$C,'รับ-จ่าย ประจำวัน'!$B48,เตรียมส่วนผสม!M:M)+SUMIF(กวนไส้!$C:$C,'รับ-จ่าย ประจำวัน'!$B48,กวนไส้!M:M)+SUMIF(ผลิต1!$C:$C,'รับ-จ่าย ประจำวัน'!$B48,ผลิต1!M:M)+SUMIF(ผลิต2!$C:$C,'รับ-จ่าย ประจำวัน'!$B48,ผลิต2!M:M)+SUMIF(เส้นแต่งหน้าขนมเค้ก!$C:$C,'รับ-จ่าย ประจำวัน'!$B48,เส้นแต่งหน้าขนมเค้ก!M:M)+SUMIF(แพ็ค!$C:$C,'รับ-จ่าย ประจำวัน'!$B48,แพ็ค!M:M)+SUMIF(ธุรการ!$C:$C,'รับ-จ่าย ประจำวัน'!$B48,ธุรการ!M:M)+SUMIF(เส้นแต่งหน้าขนมปัง!$C:$C,'รับ-จ่าย ประจำวัน'!$B48,เส้นแต่งหน้าขนมปัง!M:M)+SUMIF('วางแผนBC,CJ'!$C:$C,'รับ-จ่าย ประจำวัน'!$B48,'วางแผนBC,CJ'!M:M)+SUMIF(RD!$C:$C,'รับ-จ่าย ประจำวัน'!$B48,RD!M:M)+SUMIF('FG,ออนไล,คัดแยก'!$C:$C,'รับ-จ่าย ประจำวัน'!$B48,'FG,ออนไล,คัดแยก'!M:M)</f>
        <v>0</v>
      </c>
      <c r="AU48" s="16">
        <f>SUMIF(เตรียมส่วนผสม!$C:$C,'รับ-จ่าย ประจำวัน'!$B48,เตรียมส่วนผสม!N:N)+SUMIF(กวนไส้!$C:$C,'รับ-จ่าย ประจำวัน'!$B48,กวนไส้!N:N)+SUMIF(ผลิต1!$C:$C,'รับ-จ่าย ประจำวัน'!$B48,ผลิต1!N:N)+SUMIF(ผลิต2!$C:$C,'รับ-จ่าย ประจำวัน'!$B48,ผลิต2!N:N)+SUMIF(เส้นแต่งหน้าขนมเค้ก!$C:$C,'รับ-จ่าย ประจำวัน'!$B48,เส้นแต่งหน้าขนมเค้ก!N:N)+SUMIF(แพ็ค!$C:$C,'รับ-จ่าย ประจำวัน'!$B48,แพ็ค!N:N)+SUMIF(ธุรการ!$C:$C,'รับ-จ่าย ประจำวัน'!$B48,ธุรการ!N:N)+SUMIF(เส้นแต่งหน้าขนมปัง!$C:$C,'รับ-จ่าย ประจำวัน'!$B48,เส้นแต่งหน้าขนมปัง!N:N)+SUMIF('วางแผนBC,CJ'!$C:$C,'รับ-จ่าย ประจำวัน'!$B48,'วางแผนBC,CJ'!N:N)+SUMIF(RD!$C:$C,'รับ-จ่าย ประจำวัน'!$B48,RD!N:N)+SUMIF('FG,ออนไล,คัดแยก'!$C:$C,'รับ-จ่าย ประจำวัน'!$B48,'FG,ออนไล,คัดแยก'!N:N)</f>
        <v>0</v>
      </c>
      <c r="AV48" s="16">
        <f>SUMIF(เตรียมส่วนผสม!$C:$C,'รับ-จ่าย ประจำวัน'!$B48,เตรียมส่วนผสม!O:O)+SUMIF(กวนไส้!$C:$C,'รับ-จ่าย ประจำวัน'!$B48,กวนไส้!O:O)+SUMIF(ผลิต1!$C:$C,'รับ-จ่าย ประจำวัน'!$B48,ผลิต1!O:O)+SUMIF(ผลิต2!$C:$C,'รับ-จ่าย ประจำวัน'!$B48,ผลิต2!O:O)+SUMIF(เส้นแต่งหน้าขนมเค้ก!$C:$C,'รับ-จ่าย ประจำวัน'!$B48,เส้นแต่งหน้าขนมเค้ก!O:O)+SUMIF(แพ็ค!$C:$C,'รับ-จ่าย ประจำวัน'!$B48,แพ็ค!O:O)+SUMIF(ธุรการ!$C:$C,'รับ-จ่าย ประจำวัน'!$B48,ธุรการ!O:O)+SUMIF(เส้นแต่งหน้าขนมปัง!$C:$C,'รับ-จ่าย ประจำวัน'!$B48,เส้นแต่งหน้าขนมปัง!O:O)+SUMIF('วางแผนBC,CJ'!$C:$C,'รับ-จ่าย ประจำวัน'!$B48,'วางแผนBC,CJ'!O:O)+SUMIF(RD!$C:$C,'รับ-จ่าย ประจำวัน'!$B48,RD!O:O)+SUMIF('FG,ออนไล,คัดแยก'!$C:$C,'รับ-จ่าย ประจำวัน'!$B48,'FG,ออนไล,คัดแยก'!O:O)</f>
        <v>50</v>
      </c>
      <c r="AW48" s="16">
        <f>SUMIF(เตรียมส่วนผสม!$C:$C,'รับ-จ่าย ประจำวัน'!$B48,เตรียมส่วนผสม!P:P)+SUMIF(กวนไส้!$C:$C,'รับ-จ่าย ประจำวัน'!$B48,กวนไส้!P:P)+SUMIF(ผลิต1!$C:$C,'รับ-จ่าย ประจำวัน'!$B48,ผลิต1!P:P)+SUMIF(ผลิต2!$C:$C,'รับ-จ่าย ประจำวัน'!$B48,ผลิต2!P:P)+SUMIF(เส้นแต่งหน้าขนมเค้ก!$C:$C,'รับ-จ่าย ประจำวัน'!$B48,เส้นแต่งหน้าขนมเค้ก!P:P)+SUMIF(แพ็ค!$C:$C,'รับ-จ่าย ประจำวัน'!$B48,แพ็ค!P:P)+SUMIF(ธุรการ!$C:$C,'รับ-จ่าย ประจำวัน'!$B48,ธุรการ!P:P)+SUMIF(เส้นแต่งหน้าขนมปัง!$C:$C,'รับ-จ่าย ประจำวัน'!$B48,เส้นแต่งหน้าขนมปัง!P:P)+SUMIF('วางแผนBC,CJ'!$C:$C,'รับ-จ่าย ประจำวัน'!$B48,'วางแผนBC,CJ'!P:P)+SUMIF(RD!$C:$C,'รับ-จ่าย ประจำวัน'!$B48,RD!P:P)+SUMIF('FG,ออนไล,คัดแยก'!$C:$C,'รับ-จ่าย ประจำวัน'!$B48,'FG,ออนไล,คัดแยก'!P:P)</f>
        <v>0</v>
      </c>
      <c r="AX48" s="16">
        <f>SUMIF(เตรียมส่วนผสม!$C:$C,'รับ-จ่าย ประจำวัน'!$B48,เตรียมส่วนผสม!Q:Q)+SUMIF(กวนไส้!$C:$C,'รับ-จ่าย ประจำวัน'!$B48,กวนไส้!Q:Q)+SUMIF(ผลิต1!$C:$C,'รับ-จ่าย ประจำวัน'!$B48,ผลิต1!Q:Q)+SUMIF(ผลิต2!$C:$C,'รับ-จ่าย ประจำวัน'!$B48,ผลิต2!Q:Q)+SUMIF(เส้นแต่งหน้าขนมเค้ก!$C:$C,'รับ-จ่าย ประจำวัน'!$B48,เส้นแต่งหน้าขนมเค้ก!Q:Q)+SUMIF(แพ็ค!$C:$C,'รับ-จ่าย ประจำวัน'!$B48,แพ็ค!Q:Q)+SUMIF(ธุรการ!$C:$C,'รับ-จ่าย ประจำวัน'!$B48,ธุรการ!Q:Q)+SUMIF(เส้นแต่งหน้าขนมปัง!$C:$C,'รับ-จ่าย ประจำวัน'!$B48,เส้นแต่งหน้าขนมปัง!Q:Q)+SUMIF('วางแผนBC,CJ'!$C:$C,'รับ-จ่าย ประจำวัน'!$B48,'วางแผนBC,CJ'!Q:Q)+SUMIF(RD!$C:$C,'รับ-จ่าย ประจำวัน'!$B48,RD!Q:Q)+SUMIF('FG,ออนไล,คัดแยก'!$C:$C,'รับ-จ่าย ประจำวัน'!$B48,'FG,ออนไล,คัดแยก'!Q:Q)</f>
        <v>0</v>
      </c>
      <c r="AY48" s="16">
        <f>SUMIF(เตรียมส่วนผสม!$C:$C,'รับ-จ่าย ประจำวัน'!$B48,เตรียมส่วนผสม!R:R)+SUMIF(กวนไส้!$C:$C,'รับ-จ่าย ประจำวัน'!$B48,กวนไส้!R:R)+SUMIF(ผลิต1!$C:$C,'รับ-จ่าย ประจำวัน'!$B48,ผลิต1!R:R)+SUMIF(ผลิต2!$C:$C,'รับ-จ่าย ประจำวัน'!$B48,ผลิต2!R:R)+SUMIF(เส้นแต่งหน้าขนมเค้ก!$C:$C,'รับ-จ่าย ประจำวัน'!$B48,เส้นแต่งหน้าขนมเค้ก!R:R)+SUMIF(แพ็ค!$C:$C,'รับ-จ่าย ประจำวัน'!$B48,แพ็ค!R:R)+SUMIF(ธุรการ!$C:$C,'รับ-จ่าย ประจำวัน'!$B48,ธุรการ!R:R)+SUMIF(เส้นแต่งหน้าขนมปัง!$C:$C,'รับ-จ่าย ประจำวัน'!$B48,เส้นแต่งหน้าขนมปัง!R:R)+SUMIF('วางแผนBC,CJ'!$C:$C,'รับ-จ่าย ประจำวัน'!$B48,'วางแผนBC,CJ'!R:R)+SUMIF(RD!$C:$C,'รับ-จ่าย ประจำวัน'!$B48,RD!R:R)+SUMIF('FG,ออนไล,คัดแยก'!$C:$C,'รับ-จ่าย ประจำวัน'!$B48,'FG,ออนไล,คัดแยก'!R:R)</f>
        <v>0</v>
      </c>
      <c r="AZ48" s="16">
        <f>SUMIF(เตรียมส่วนผสม!$C:$C,'รับ-จ่าย ประจำวัน'!$B48,เตรียมส่วนผสม!S:S)+SUMIF(กวนไส้!$C:$C,'รับ-จ่าย ประจำวัน'!$B48,กวนไส้!S:S)+SUMIF(ผลิต1!$C:$C,'รับ-จ่าย ประจำวัน'!$B48,ผลิต1!S:S)+SUMIF(ผลิต2!$C:$C,'รับ-จ่าย ประจำวัน'!$B48,ผลิต2!S:S)+SUMIF(เส้นแต่งหน้าขนมเค้ก!$C:$C,'รับ-จ่าย ประจำวัน'!$B48,เส้นแต่งหน้าขนมเค้ก!S:S)+SUMIF(แพ็ค!$C:$C,'รับ-จ่าย ประจำวัน'!$B48,แพ็ค!S:S)+SUMIF(ธุรการ!$C:$C,'รับ-จ่าย ประจำวัน'!$B48,ธุรการ!S:S)+SUMIF(เส้นแต่งหน้าขนมปัง!$C:$C,'รับ-จ่าย ประจำวัน'!$B48,เส้นแต่งหน้าขนมปัง!S:S)+SUMIF('วางแผนBC,CJ'!$C:$C,'รับ-จ่าย ประจำวัน'!$B48,'วางแผนBC,CJ'!S:S)+SUMIF(RD!$C:$C,'รับ-จ่าย ประจำวัน'!$B48,RD!S:S)+SUMIF('FG,ออนไล,คัดแยก'!$C:$C,'รับ-จ่าย ประจำวัน'!$B48,'FG,ออนไล,คัดแยก'!S:S)</f>
        <v>50</v>
      </c>
      <c r="BA48" s="16">
        <f>SUMIF(เตรียมส่วนผสม!$C:$C,'รับ-จ่าย ประจำวัน'!$B48,เตรียมส่วนผสม!T:T)+SUMIF(กวนไส้!$C:$C,'รับ-จ่าย ประจำวัน'!$B48,กวนไส้!T:T)+SUMIF(ผลิต1!$C:$C,'รับ-จ่าย ประจำวัน'!$B48,ผลิต1!T:T)+SUMIF(ผลิต2!$C:$C,'รับ-จ่าย ประจำวัน'!$B48,ผลิต2!T:T)+SUMIF(เส้นแต่งหน้าขนมเค้ก!$C:$C,'รับ-จ่าย ประจำวัน'!$B48,เส้นแต่งหน้าขนมเค้ก!T:T)+SUMIF(แพ็ค!$C:$C,'รับ-จ่าย ประจำวัน'!$B48,แพ็ค!T:T)+SUMIF(ธุรการ!$C:$C,'รับ-จ่าย ประจำวัน'!$B48,ธุรการ!T:T)+SUMIF(เส้นแต่งหน้าขนมปัง!$C:$C,'รับ-จ่าย ประจำวัน'!$B48,เส้นแต่งหน้าขนมปัง!T:T)+SUMIF('วางแผนBC,CJ'!$C:$C,'รับ-จ่าย ประจำวัน'!$B48,'วางแผนBC,CJ'!T:T)+SUMIF(RD!$C:$C,'รับ-จ่าย ประจำวัน'!$B48,RD!T:T)+SUMIF('FG,ออนไล,คัดแยก'!$C:$C,'รับ-จ่าย ประจำวัน'!$B48,'FG,ออนไล,คัดแยก'!T:T)</f>
        <v>0</v>
      </c>
      <c r="BB48" s="16">
        <f>SUMIF(เตรียมส่วนผสม!$C:$C,'รับ-จ่าย ประจำวัน'!$B48,เตรียมส่วนผสม!U:U)+SUMIF(กวนไส้!$C:$C,'รับ-จ่าย ประจำวัน'!$B48,กวนไส้!U:U)+SUMIF(ผลิต1!$C:$C,'รับ-จ่าย ประจำวัน'!$B48,ผลิต1!U:U)+SUMIF(ผลิต2!$C:$C,'รับ-จ่าย ประจำวัน'!$B48,ผลิต2!U:U)+SUMIF(เส้นแต่งหน้าขนมเค้ก!$C:$C,'รับ-จ่าย ประจำวัน'!$B48,เส้นแต่งหน้าขนมเค้ก!U:U)+SUMIF(แพ็ค!$C:$C,'รับ-จ่าย ประจำวัน'!$B48,แพ็ค!U:U)+SUMIF(ธุรการ!$C:$C,'รับ-จ่าย ประจำวัน'!$B48,ธุรการ!U:U)+SUMIF(เส้นแต่งหน้าขนมปัง!$C:$C,'รับ-จ่าย ประจำวัน'!$B48,เส้นแต่งหน้าขนมปัง!U:U)+SUMIF('วางแผนBC,CJ'!$C:$C,'รับ-จ่าย ประจำวัน'!$B48,'วางแผนBC,CJ'!U:U)+SUMIF(RD!$C:$C,'รับ-จ่าย ประจำวัน'!$B48,RD!U:U)+SUMIF('FG,ออนไล,คัดแยก'!$C:$C,'รับ-จ่าย ประจำวัน'!$B48,'FG,ออนไล,คัดแยก'!U:U)</f>
        <v>0</v>
      </c>
      <c r="BC48" s="16">
        <f>SUMIF(เตรียมส่วนผสม!$C:$C,'รับ-จ่าย ประจำวัน'!$B48,เตรียมส่วนผสม!V:V)+SUMIF(กวนไส้!$C:$C,'รับ-จ่าย ประจำวัน'!$B48,กวนไส้!V:V)+SUMIF(ผลิต1!$C:$C,'รับ-จ่าย ประจำวัน'!$B48,ผลิต1!V:V)+SUMIF(ผลิต2!$C:$C,'รับ-จ่าย ประจำวัน'!$B48,ผลิต2!V:V)+SUMIF(เส้นแต่งหน้าขนมเค้ก!$C:$C,'รับ-จ่าย ประจำวัน'!$B48,เส้นแต่งหน้าขนมเค้ก!V:V)+SUMIF(แพ็ค!$C:$C,'รับ-จ่าย ประจำวัน'!$B48,แพ็ค!V:V)+SUMIF(ธุรการ!$C:$C,'รับ-จ่าย ประจำวัน'!$B48,ธุรการ!V:V)+SUMIF(เส้นแต่งหน้าขนมปัง!$C:$C,'รับ-จ่าย ประจำวัน'!$B48,เส้นแต่งหน้าขนมปัง!V:V)+SUMIF('วางแผนBC,CJ'!$C:$C,'รับ-จ่าย ประจำวัน'!$B48,'วางแผนBC,CJ'!V:V)+SUMIF(RD!$C:$C,'รับ-จ่าย ประจำวัน'!$B48,RD!V:V)+SUMIF('FG,ออนไล,คัดแยก'!$C:$C,'รับ-จ่าย ประจำวัน'!$B48,'FG,ออนไล,คัดแยก'!V:V)</f>
        <v>50</v>
      </c>
      <c r="BD48" s="16">
        <f>SUMIF(เตรียมส่วนผสม!$C:$C,'รับ-จ่าย ประจำวัน'!$B48,เตรียมส่วนผสม!W:W)+SUMIF(กวนไส้!$C:$C,'รับ-จ่าย ประจำวัน'!$B48,กวนไส้!W:W)+SUMIF(ผลิต1!$C:$C,'รับ-จ่าย ประจำวัน'!$B48,ผลิต1!W:W)+SUMIF(ผลิต2!$C:$C,'รับ-จ่าย ประจำวัน'!$B48,ผลิต2!W:W)+SUMIF(เส้นแต่งหน้าขนมเค้ก!$C:$C,'รับ-จ่าย ประจำวัน'!$B48,เส้นแต่งหน้าขนมเค้ก!W:W)+SUMIF(แพ็ค!$C:$C,'รับ-จ่าย ประจำวัน'!$B48,แพ็ค!W:W)+SUMIF(ธุรการ!$C:$C,'รับ-จ่าย ประจำวัน'!$B48,ธุรการ!W:W)+SUMIF(เส้นแต่งหน้าขนมปัง!$C:$C,'รับ-จ่าย ประจำวัน'!$B48,เส้นแต่งหน้าขนมปัง!W:W)+SUMIF('วางแผนBC,CJ'!$C:$C,'รับ-จ่าย ประจำวัน'!$B48,'วางแผนBC,CJ'!W:W)+SUMIF(RD!$C:$C,'รับ-จ่าย ประจำวัน'!$B48,RD!W:W)+SUMIF('FG,ออนไล,คัดแยก'!$C:$C,'รับ-จ่าย ประจำวัน'!$B48,'FG,ออนไล,คัดแยก'!W:W)</f>
        <v>50</v>
      </c>
      <c r="BE48" s="16">
        <f>SUMIF(เตรียมส่วนผสม!$C:$C,'รับ-จ่าย ประจำวัน'!$B48,เตรียมส่วนผสม!X:X)+SUMIF(กวนไส้!$C:$C,'รับ-จ่าย ประจำวัน'!$B48,กวนไส้!X:X)+SUMIF(ผลิต1!$C:$C,'รับ-จ่าย ประจำวัน'!$B48,ผลิต1!X:X)+SUMIF(ผลิต2!$C:$C,'รับ-จ่าย ประจำวัน'!$B48,ผลิต2!X:X)+SUMIF(เส้นแต่งหน้าขนมเค้ก!$C:$C,'รับ-จ่าย ประจำวัน'!$B48,เส้นแต่งหน้าขนมเค้ก!X:X)+SUMIF(แพ็ค!$C:$C,'รับ-จ่าย ประจำวัน'!$B48,แพ็ค!X:X)+SUMIF(ธุรการ!$C:$C,'รับ-จ่าย ประจำวัน'!$B48,ธุรการ!X:X)+SUMIF(เส้นแต่งหน้าขนมปัง!$C:$C,'รับ-จ่าย ประจำวัน'!$B48,เส้นแต่งหน้าขนมปัง!X:X)+SUMIF('วางแผนBC,CJ'!$C:$C,'รับ-จ่าย ประจำวัน'!$B48,'วางแผนBC,CJ'!X:X)+SUMIF(RD!$C:$C,'รับ-จ่าย ประจำวัน'!$B48,RD!X:X)+SUMIF('FG,ออนไล,คัดแยก'!$C:$C,'รับ-จ่าย ประจำวัน'!$B48,'FG,ออนไล,คัดแยก'!X:X)</f>
        <v>0</v>
      </c>
      <c r="BF48" s="16">
        <f>SUMIF(เตรียมส่วนผสม!$C:$C,'รับ-จ่าย ประจำวัน'!$B48,เตรียมส่วนผสม!Y:Y)+SUMIF(กวนไส้!$C:$C,'รับ-จ่าย ประจำวัน'!$B48,กวนไส้!Y:Y)+SUMIF(ผลิต1!$C:$C,'รับ-จ่าย ประจำวัน'!$B48,ผลิต1!Y:Y)+SUMIF(ผลิต2!$C:$C,'รับ-จ่าย ประจำวัน'!$B48,ผลิต2!Y:Y)+SUMIF(เส้นแต่งหน้าขนมเค้ก!$C:$C,'รับ-จ่าย ประจำวัน'!$B48,เส้นแต่งหน้าขนมเค้ก!Y:Y)+SUMIF(แพ็ค!$C:$C,'รับ-จ่าย ประจำวัน'!$B48,แพ็ค!Y:Y)+SUMIF(ธุรการ!$C:$C,'รับ-จ่าย ประจำวัน'!$B48,ธุรการ!Y:Y)+SUMIF(เส้นแต่งหน้าขนมปัง!$C:$C,'รับ-จ่าย ประจำวัน'!$B48,เส้นแต่งหน้าขนมปัง!Y:Y)+SUMIF('วางแผนBC,CJ'!$C:$C,'รับ-จ่าย ประจำวัน'!$B48,'วางแผนBC,CJ'!Y:Y)+SUMIF(RD!$C:$C,'รับ-จ่าย ประจำวัน'!$B48,RD!Y:Y)+SUMIF('FG,ออนไล,คัดแยก'!$C:$C,'รับ-จ่าย ประจำวัน'!$B48,'FG,ออนไล,คัดแยก'!Y:Y)</f>
        <v>0</v>
      </c>
      <c r="BG48" s="16">
        <f>SUMIF(เตรียมส่วนผสม!$C:$C,'รับ-จ่าย ประจำวัน'!$B48,เตรียมส่วนผสม!Z:Z)+SUMIF(กวนไส้!$C:$C,'รับ-จ่าย ประจำวัน'!$B48,กวนไส้!Z:Z)+SUMIF(ผลิต1!$C:$C,'รับ-จ่าย ประจำวัน'!$B48,ผลิต1!Z:Z)+SUMIF(ผลิต2!$C:$C,'รับ-จ่าย ประจำวัน'!$B48,ผลิต2!Z:Z)+SUMIF(เส้นแต่งหน้าขนมเค้ก!$C:$C,'รับ-จ่าย ประจำวัน'!$B48,เส้นแต่งหน้าขนมเค้ก!Z:Z)+SUMIF(แพ็ค!$C:$C,'รับ-จ่าย ประจำวัน'!$B48,แพ็ค!Z:Z)+SUMIF(ธุรการ!$C:$C,'รับ-จ่าย ประจำวัน'!$B48,ธุรการ!Z:Z)+SUMIF(เส้นแต่งหน้าขนมปัง!$C:$C,'รับ-จ่าย ประจำวัน'!$B48,เส้นแต่งหน้าขนมปัง!Z:Z)+SUMIF('วางแผนBC,CJ'!$C:$C,'รับ-จ่าย ประจำวัน'!$B48,'วางแผนBC,CJ'!Z:Z)+SUMIF(RD!$C:$C,'รับ-จ่าย ประจำวัน'!$B48,RD!Z:Z)+SUMIF('FG,ออนไล,คัดแยก'!$C:$C,'รับ-จ่าย ประจำวัน'!$B48,'FG,ออนไล,คัดแยก'!Z:Z)</f>
        <v>50</v>
      </c>
      <c r="BH48" s="16">
        <f>SUMIF(เตรียมส่วนผสม!$C:$C,'รับ-จ่าย ประจำวัน'!$B48,เตรียมส่วนผสม!AA:AA)+SUMIF(กวนไส้!$C:$C,'รับ-จ่าย ประจำวัน'!$B48,กวนไส้!AA:AA)+SUMIF(ผลิต1!$C:$C,'รับ-จ่าย ประจำวัน'!$B48,ผลิต1!AA:AA)+SUMIF(ผลิต2!$C:$C,'รับ-จ่าย ประจำวัน'!$B48,ผลิต2!AA:AA)+SUMIF(เส้นแต่งหน้าขนมเค้ก!$C:$C,'รับ-จ่าย ประจำวัน'!$B48,เส้นแต่งหน้าขนมเค้ก!AA:AA)+SUMIF(แพ็ค!$C:$C,'รับ-จ่าย ประจำวัน'!$B48,แพ็ค!AA:AA)+SUMIF(ธุรการ!$C:$C,'รับ-จ่าย ประจำวัน'!$B48,ธุรการ!AA:AA)+SUMIF(เส้นแต่งหน้าขนมปัง!$C:$C,'รับ-จ่าย ประจำวัน'!$B48,เส้นแต่งหน้าขนมปัง!AA:AA)+SUMIF('วางแผนBC,CJ'!$C:$C,'รับ-จ่าย ประจำวัน'!$B48,'วางแผนBC,CJ'!AA:AA)+SUMIF(RD!$C:$C,'รับ-จ่าย ประจำวัน'!$B48,RD!AA:AA)+SUMIF('FG,ออนไล,คัดแยก'!$C:$C,'รับ-จ่าย ประจำวัน'!$B48,'FG,ออนไล,คัดแยก'!AA:AA)</f>
        <v>0</v>
      </c>
      <c r="BI48" s="16">
        <f>SUMIF(เตรียมส่วนผสม!$C:$C,'รับ-จ่าย ประจำวัน'!$B48,เตรียมส่วนผสม!AB:AB)+SUMIF(กวนไส้!$C:$C,'รับ-จ่าย ประจำวัน'!$B48,กวนไส้!AB:AB)+SUMIF(ผลิต1!$C:$C,'รับ-จ่าย ประจำวัน'!$B48,ผลิต1!AB:AB)+SUMIF(ผลิต2!$C:$C,'รับ-จ่าย ประจำวัน'!$B48,ผลิต2!AB:AB)+SUMIF(เส้นแต่งหน้าขนมเค้ก!$C:$C,'รับ-จ่าย ประจำวัน'!$B48,เส้นแต่งหน้าขนมเค้ก!AB:AB)+SUMIF(แพ็ค!$C:$C,'รับ-จ่าย ประจำวัน'!$B48,แพ็ค!AB:AB)+SUMIF(ธุรการ!$C:$C,'รับ-จ่าย ประจำวัน'!$B48,ธุรการ!AB:AB)+SUMIF(เส้นแต่งหน้าขนมปัง!$C:$C,'รับ-จ่าย ประจำวัน'!$B48,เส้นแต่งหน้าขนมปัง!AB:AB)+SUMIF('วางแผนBC,CJ'!$C:$C,'รับ-จ่าย ประจำวัน'!$B48,'วางแผนBC,CJ'!AB:AB)+SUMIF(RD!$C:$C,'รับ-จ่าย ประจำวัน'!$B48,RD!AB:AB)+SUMIF('FG,ออนไล,คัดแยก'!$C:$C,'รับ-จ่าย ประจำวัน'!$B48,'FG,ออนไล,คัดแยก'!AB:AB)</f>
        <v>0</v>
      </c>
      <c r="BJ48" s="16">
        <f>SUMIF(เตรียมส่วนผสม!$C:$C,'รับ-จ่าย ประจำวัน'!$B48,เตรียมส่วนผสม!AC:AC)+SUMIF(กวนไส้!$C:$C,'รับ-จ่าย ประจำวัน'!$B48,กวนไส้!AC:AC)+SUMIF(ผลิต1!$C:$C,'รับ-จ่าย ประจำวัน'!$B48,ผลิต1!AC:AC)+SUMIF(ผลิต2!$C:$C,'รับ-จ่าย ประจำวัน'!$B48,ผลิต2!AC:AC)+SUMIF(เส้นแต่งหน้าขนมเค้ก!$C:$C,'รับ-จ่าย ประจำวัน'!$B48,เส้นแต่งหน้าขนมเค้ก!AC:AC)+SUMIF(แพ็ค!$C:$C,'รับ-จ่าย ประจำวัน'!$B48,แพ็ค!AC:AC)+SUMIF(ธุรการ!$C:$C,'รับ-จ่าย ประจำวัน'!$B48,ธุรการ!AC:AC)+SUMIF(เส้นแต่งหน้าขนมปัง!$C:$C,'รับ-จ่าย ประจำวัน'!$B48,เส้นแต่งหน้าขนมปัง!AC:AC)+SUMIF('วางแผนBC,CJ'!$C:$C,'รับ-จ่าย ประจำวัน'!$B48,'วางแผนBC,CJ'!AC:AC)+SUMIF(RD!$C:$C,'รับ-จ่าย ประจำวัน'!$B48,RD!AC:AC)+SUMIF('FG,ออนไล,คัดแยก'!$C:$C,'รับ-จ่าย ประจำวัน'!$B48,'FG,ออนไล,คัดแยก'!AC:AC)</f>
        <v>50</v>
      </c>
      <c r="BK48" s="16">
        <f>SUMIF(เตรียมส่วนผสม!$C:$C,'รับ-จ่าย ประจำวัน'!$B48,เตรียมส่วนผสม!AD:AD)+SUMIF(กวนไส้!$C:$C,'รับ-จ่าย ประจำวัน'!$B48,กวนไส้!AD:AD)+SUMIF(ผลิต1!$C:$C,'รับ-จ่าย ประจำวัน'!$B48,ผลิต1!AD:AD)+SUMIF(ผลิต2!$C:$C,'รับ-จ่าย ประจำวัน'!$B48,ผลิต2!AD:AD)+SUMIF(เส้นแต่งหน้าขนมเค้ก!$C:$C,'รับ-จ่าย ประจำวัน'!$B48,เส้นแต่งหน้าขนมเค้ก!AD:AD)+SUMIF(แพ็ค!$C:$C,'รับ-จ่าย ประจำวัน'!$B48,แพ็ค!AD:AD)+SUMIF(ธุรการ!$C:$C,'รับ-จ่าย ประจำวัน'!$B48,ธุรการ!AD:AD)+SUMIF(เส้นแต่งหน้าขนมปัง!$C:$C,'รับ-จ่าย ประจำวัน'!$B48,เส้นแต่งหน้าขนมปัง!AD:AD)+SUMIF('วางแผนBC,CJ'!$C:$C,'รับ-จ่าย ประจำวัน'!$B48,'วางแผนBC,CJ'!AD:AD)+SUMIF(RD!$C:$C,'รับ-จ่าย ประจำวัน'!$B48,RD!AD:AD)+SUMIF('FG,ออนไล,คัดแยก'!$C:$C,'รับ-จ่าย ประจำวัน'!$B48,'FG,ออนไล,คัดแยก'!AD:AD)</f>
        <v>0</v>
      </c>
      <c r="BL48" s="16">
        <f>SUMIF(เตรียมส่วนผสม!$C:$C,'รับ-จ่าย ประจำวัน'!$B48,เตรียมส่วนผสม!AE:AE)+SUMIF(กวนไส้!$C:$C,'รับ-จ่าย ประจำวัน'!$B48,กวนไส้!AE:AE)+SUMIF(ผลิต1!$C:$C,'รับ-จ่าย ประจำวัน'!$B48,ผลิต1!AE:AE)+SUMIF(ผลิต2!$C:$C,'รับ-จ่าย ประจำวัน'!$B48,ผลิต2!AE:AE)+SUMIF(เส้นแต่งหน้าขนมเค้ก!$C:$C,'รับ-จ่าย ประจำวัน'!$B48,เส้นแต่งหน้าขนมเค้ก!AE:AE)+SUMIF(แพ็ค!$C:$C,'รับ-จ่าย ประจำวัน'!$B48,แพ็ค!AE:AE)+SUMIF(ธุรการ!$C:$C,'รับ-จ่าย ประจำวัน'!$B48,ธุรการ!AE:AE)+SUMIF(เส้นแต่งหน้าขนมปัง!$C:$C,'รับ-จ่าย ประจำวัน'!$B48,เส้นแต่งหน้าขนมปัง!AE:AE)+SUMIF('วางแผนBC,CJ'!$C:$C,'รับ-จ่าย ประจำวัน'!$B48,'วางแผนBC,CJ'!AE:AE)+SUMIF(RD!$C:$C,'รับ-จ่าย ประจำวัน'!$B48,RD!AE:AE)+SUMIF('FG,ออนไล,คัดแยก'!$C:$C,'รับ-จ่าย ประจำวัน'!$B48,'FG,ออนไล,คัดแยก'!AE:AE)</f>
        <v>50</v>
      </c>
      <c r="BM48" s="16">
        <f>SUMIF(เตรียมส่วนผสม!$C:$C,'รับ-จ่าย ประจำวัน'!$B48,เตรียมส่วนผสม!AF:AF)+SUMIF(กวนไส้!$C:$C,'รับ-จ่าย ประจำวัน'!$B48,กวนไส้!AF:AF)+SUMIF(ผลิต1!$C:$C,'รับ-จ่าย ประจำวัน'!$B48,ผลิต1!AF:AF)+SUMIF(ผลิต2!$C:$C,'รับ-จ่าย ประจำวัน'!$B48,ผลิต2!AF:AF)+SUMIF(เส้นแต่งหน้าขนมเค้ก!$C:$C,'รับ-จ่าย ประจำวัน'!$B48,เส้นแต่งหน้าขนมเค้ก!AF:AF)+SUMIF(แพ็ค!$C:$C,'รับ-จ่าย ประจำวัน'!$B48,แพ็ค!AF:AF)+SUMIF(ธุรการ!$C:$C,'รับ-จ่าย ประจำวัน'!$B48,ธุรการ!AF:AF)+SUMIF(เส้นแต่งหน้าขนมปัง!$C:$C,'รับ-จ่าย ประจำวัน'!$B48,เส้นแต่งหน้าขนมปัง!AF:AF)+SUMIF('วางแผนBC,CJ'!$C:$C,'รับ-จ่าย ประจำวัน'!$B48,'วางแผนBC,CJ'!AF:AF)+SUMIF(RD!$C:$C,'รับ-จ่าย ประจำวัน'!$B48,RD!AF:AF)+SUMIF('FG,ออนไล,คัดแยก'!$C:$C,'รับ-จ่าย ประจำวัน'!$B48,'FG,ออนไล,คัดแยก'!AF:AF)</f>
        <v>0</v>
      </c>
      <c r="BN48" s="16">
        <f>SUMIF(เตรียมส่วนผสม!$C:$C,'รับ-จ่าย ประจำวัน'!$B48,เตรียมส่วนผสม!AG:AG)+SUMIF(กวนไส้!$C:$C,'รับ-จ่าย ประจำวัน'!$B48,กวนไส้!AG:AG)+SUMIF(ผลิต1!$C:$C,'รับ-จ่าย ประจำวัน'!$B48,ผลิต1!AG:AG)+SUMIF(ผลิต2!$C:$C,'รับ-จ่าย ประจำวัน'!$B48,ผลิต2!AG:AG)+SUMIF(เส้นแต่งหน้าขนมเค้ก!$C:$C,'รับ-จ่าย ประจำวัน'!$B48,เส้นแต่งหน้าขนมเค้ก!AG:AG)+SUMIF(แพ็ค!$C:$C,'รับ-จ่าย ประจำวัน'!$B48,แพ็ค!AG:AG)+SUMIF(ธุรการ!$C:$C,'รับ-จ่าย ประจำวัน'!$B48,ธุรการ!AG:AG)+SUMIF(เส้นแต่งหน้าขนมปัง!$C:$C,'รับ-จ่าย ประจำวัน'!$B48,เส้นแต่งหน้าขนมปัง!AG:AG)+SUMIF('วางแผนBC,CJ'!$C:$C,'รับ-จ่าย ประจำวัน'!$B48,'วางแผนBC,CJ'!AG:AG)+SUMIF(RD!$C:$C,'รับ-จ่าย ประจำวัน'!$B48,RD!AG:AG)+SUMIF('FG,ออนไล,คัดแยก'!$C:$C,'รับ-จ่าย ประจำวัน'!$B48,'FG,ออนไล,คัดแยก'!AG:AG)</f>
        <v>50</v>
      </c>
      <c r="BO48" s="16">
        <f>SUMIF(เตรียมส่วนผสม!$C:$C,'รับ-จ่าย ประจำวัน'!$B48,เตรียมส่วนผสม!AH:AH)+SUMIF(กวนไส้!$C:$C,'รับ-จ่าย ประจำวัน'!$B48,กวนไส้!AH:AH)+SUMIF(ผลิต1!$C:$C,'รับ-จ่าย ประจำวัน'!$B48,ผลิต1!AH:AH)+SUMIF(ผลิต2!$C:$C,'รับ-จ่าย ประจำวัน'!$B48,ผลิต2!AH:AH)+SUMIF(เส้นแต่งหน้าขนมเค้ก!$C:$C,'รับ-จ่าย ประจำวัน'!$B48,เส้นแต่งหน้าขนมเค้ก!AH:AH)+SUMIF(แพ็ค!$C:$C,'รับ-จ่าย ประจำวัน'!$B48,แพ็ค!AH:AH)+SUMIF(ธุรการ!$C:$C,'รับ-จ่าย ประจำวัน'!$B48,ธุรการ!AH:AH)+SUMIF(เส้นแต่งหน้าขนมปัง!$C:$C,'รับ-จ่าย ประจำวัน'!$B48,เส้นแต่งหน้าขนมปัง!AH:AH)+SUMIF('วางแผนBC,CJ'!$C:$C,'รับ-จ่าย ประจำวัน'!$B48,'วางแผนBC,CJ'!AH:AH)+SUMIF(RD!$C:$C,'รับ-จ่าย ประจำวัน'!$B48,RD!AH:AH)+SUMIF('FG,ออนไล,คัดแยก'!$C:$C,'รับ-จ่าย ประจำวัน'!$B48,'FG,ออนไล,คัดแยก'!AH:AH)</f>
        <v>0</v>
      </c>
      <c r="BP48" s="16">
        <f>SUMIF(เตรียมส่วนผสม!$C:$C,'รับ-จ่าย ประจำวัน'!$B48,เตรียมส่วนผสม!AI:AI)+SUMIF(กวนไส้!$C:$C,'รับ-จ่าย ประจำวัน'!$B48,กวนไส้!AI:AI)+SUMIF(ผลิต1!$C:$C,'รับ-จ่าย ประจำวัน'!$B48,ผลิต1!AI:AI)+SUMIF(ผลิต2!$C:$C,'รับ-จ่าย ประจำวัน'!$B48,ผลิต2!AI:AI)+SUMIF(เส้นแต่งหน้าขนมเค้ก!$C:$C,'รับ-จ่าย ประจำวัน'!$B48,เส้นแต่งหน้าขนมเค้ก!AI:AI)+SUMIF(แพ็ค!$C:$C,'รับ-จ่าย ประจำวัน'!$B48,แพ็ค!AI:AI)+SUMIF(ธุรการ!$C:$C,'รับ-จ่าย ประจำวัน'!$B48,ธุรการ!AI:AI)+SUMIF(เส้นแต่งหน้าขนมปัง!$C:$C,'รับ-จ่าย ประจำวัน'!$B48,เส้นแต่งหน้าขนมปัง!AI:AI)+SUMIF('วางแผนBC,CJ'!$C:$C,'รับ-จ่าย ประจำวัน'!$B48,'วางแผนBC,CJ'!AI:AI)+SUMIF(RD!$C:$C,'รับ-จ่าย ประจำวัน'!$B48,RD!AI:AI)+SUMIF('FG,ออนไล,คัดแยก'!$C:$C,'รับ-จ่าย ประจำวัน'!$B48,'FG,ออนไล,คัดแยก'!AI:AI)</f>
        <v>0</v>
      </c>
      <c r="BQ48" s="16">
        <f>SUMIF(เตรียมส่วนผสม!$C:$C,'รับ-จ่าย ประจำวัน'!$B48,เตรียมส่วนผสม!AJ:AJ)+SUMIF(กวนไส้!$C:$C,'รับ-จ่าย ประจำวัน'!$B48,กวนไส้!AJ:AJ)+SUMIF(ผลิต1!$C:$C,'รับ-จ่าย ประจำวัน'!$B48,ผลิต1!AJ:AJ)+SUMIF(ผลิต2!$C:$C,'รับ-จ่าย ประจำวัน'!$B48,ผลิต2!AJ:AJ)+SUMIF(เส้นแต่งหน้าขนมเค้ก!$C:$C,'รับ-จ่าย ประจำวัน'!$B48,เส้นแต่งหน้าขนมเค้ก!AJ:AJ)+SUMIF(แพ็ค!$C:$C,'รับ-จ่าย ประจำวัน'!$B48,แพ็ค!AJ:AJ)+SUMIF(ธุรการ!$C:$C,'รับ-จ่าย ประจำวัน'!$B48,ธุรการ!AJ:AJ)+SUMIF(เส้นแต่งหน้าขนมปัง!$C:$C,'รับ-จ่าย ประจำวัน'!$B48,เส้นแต่งหน้าขนมปัง!AJ:AJ)+SUMIF('วางแผนBC,CJ'!$C:$C,'รับ-จ่าย ประจำวัน'!$B48,'วางแผนBC,CJ'!AJ:AJ)+SUMIF(RD!$C:$C,'รับ-จ่าย ประจำวัน'!$B48,RD!AJ:AJ)+SUMIF('FG,ออนไล,คัดแยก'!$C:$C,'รับ-จ่าย ประจำวัน'!$B48,'FG,ออนไล,คัดแยก'!AJ:AJ)</f>
        <v>50</v>
      </c>
      <c r="BR48" s="16">
        <f>SUMIF(เตรียมส่วนผสม!$C:$C,'รับ-จ่าย ประจำวัน'!$B48,เตรียมส่วนผสม!AK:AK)+SUMIF(กวนไส้!$C:$C,'รับ-จ่าย ประจำวัน'!$B48,กวนไส้!AK:AK)+SUMIF(ผลิต1!$C:$C,'รับ-จ่าย ประจำวัน'!$B48,ผลิต1!AK:AK)+SUMIF(ผลิต2!$C:$C,'รับ-จ่าย ประจำวัน'!$B48,ผลิต2!AK:AK)+SUMIF(เส้นแต่งหน้าขนมเค้ก!$C:$C,'รับ-จ่าย ประจำวัน'!$B48,เส้นแต่งหน้าขนมเค้ก!AK:AK)+SUMIF(แพ็ค!$C:$C,'รับ-จ่าย ประจำวัน'!$B48,แพ็ค!AK:AK)+SUMIF(ธุรการ!$C:$C,'รับ-จ่าย ประจำวัน'!$B48,ธุรการ!AK:AK)+SUMIF(เส้นแต่งหน้าขนมปัง!$C:$C,'รับ-จ่าย ประจำวัน'!$B48,เส้นแต่งหน้าขนมปัง!AK:AK)+SUMIF('วางแผนBC,CJ'!$C:$C,'รับ-จ่าย ประจำวัน'!$B48,'วางแผนBC,CJ'!AK:AK)+SUMIF(RD!$C:$C,'รับ-จ่าย ประจำวัน'!$B48,RD!AK:AK)+SUMIF('FG,ออนไล,คัดแยก'!$C:$C,'รับ-จ่าย ประจำวัน'!$B48,'FG,ออนไล,คัดแยก'!AK:AK)</f>
        <v>0</v>
      </c>
      <c r="BS48" s="16">
        <f>SUMIF(เตรียมส่วนผสม!$C:$C,'รับ-จ่าย ประจำวัน'!$B48,เตรียมส่วนผสม!AL:AL)+SUMIF(กวนไส้!$C:$C,'รับ-จ่าย ประจำวัน'!$B48,กวนไส้!AL:AL)+SUMIF(ผลิต1!$C:$C,'รับ-จ่าย ประจำวัน'!$B48,ผลิต1!AL:AL)+SUMIF(ผลิต2!$C:$C,'รับ-จ่าย ประจำวัน'!$B48,ผลิต2!AL:AL)+SUMIF(เส้นแต่งหน้าขนมเค้ก!$C:$C,'รับ-จ่าย ประจำวัน'!$B48,เส้นแต่งหน้าขนมเค้ก!AL:AL)+SUMIF(แพ็ค!$C:$C,'รับ-จ่าย ประจำวัน'!$B48,แพ็ค!AL:AL)+SUMIF(ธุรการ!$C:$C,'รับ-จ่าย ประจำวัน'!$B48,ธุรการ!AL:AL)+SUMIF(เส้นแต่งหน้าขนมปัง!$C:$C,'รับ-จ่าย ประจำวัน'!$B48,เส้นแต่งหน้าขนมปัง!AL:AL)+SUMIF('วางแผนBC,CJ'!$C:$C,'รับ-จ่าย ประจำวัน'!$B48,'วางแผนBC,CJ'!AL:AL)+SUMIF(RD!$C:$C,'รับ-จ่าย ประจำวัน'!$B48,RD!AL:AL)+SUMIF('FG,ออนไล,คัดแยก'!$C:$C,'รับ-จ่าย ประจำวัน'!$B48,'FG,ออนไล,คัดแยก'!AL:AL)</f>
        <v>0</v>
      </c>
      <c r="BT48" s="18">
        <f t="shared" si="1"/>
        <v>500</v>
      </c>
      <c r="BU48" s="116">
        <f>8800+250</f>
        <v>9050</v>
      </c>
      <c r="BV48" s="146">
        <f t="shared" si="2"/>
        <v>3650</v>
      </c>
      <c r="BW48" s="183">
        <v>30</v>
      </c>
      <c r="BX48" s="172">
        <f t="shared" si="15"/>
        <v>16.666666666666668</v>
      </c>
      <c r="BY48" s="188">
        <f t="shared" si="3"/>
        <v>218.99999999999997</v>
      </c>
      <c r="BZ48" s="180">
        <f t="shared" ca="1" si="4"/>
        <v>46422</v>
      </c>
      <c r="CA48" s="93"/>
      <c r="CB48" s="93"/>
      <c r="CC48" s="93"/>
      <c r="CD48" s="93"/>
      <c r="CE48" s="93"/>
      <c r="CF48" s="93"/>
      <c r="CG48" s="93"/>
      <c r="CH48" s="93"/>
      <c r="CI48" s="93"/>
      <c r="CJ48" s="94"/>
      <c r="CK48" s="9">
        <f t="shared" si="5"/>
        <v>-5400</v>
      </c>
    </row>
    <row r="49" spans="1:89" hidden="1" x14ac:dyDescent="0.5">
      <c r="A49" s="149"/>
      <c r="B49" s="114" t="s">
        <v>225</v>
      </c>
      <c r="C49" s="21" t="s">
        <v>1628</v>
      </c>
      <c r="D49" s="135" t="s">
        <v>61</v>
      </c>
      <c r="E49" s="11">
        <v>0</v>
      </c>
      <c r="F49" s="75"/>
      <c r="G49" s="11" t="s">
        <v>62</v>
      </c>
      <c r="H49" s="12">
        <v>11725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3"/>
      <c r="AF49" s="13"/>
      <c r="AG49" s="13"/>
      <c r="AH49" s="13"/>
      <c r="AI49" s="14"/>
      <c r="AJ49" s="14"/>
      <c r="AK49" s="14"/>
      <c r="AL49" s="14"/>
      <c r="AM49" s="14"/>
      <c r="AN49" s="15">
        <f t="shared" si="0"/>
        <v>0</v>
      </c>
      <c r="AO49" s="16">
        <f>SUMIF(เตรียมส่วนผสม!$C:$C,'รับ-จ่าย ประจำวัน'!$B49,เตรียมส่วนผสม!H:H)+SUMIF(กวนไส้!$C:$C,'รับ-จ่าย ประจำวัน'!$B49,กวนไส้!H:H)+SUMIF(ผลิต1!$C:$C,'รับ-จ่าย ประจำวัน'!$B49,ผลิต1!H:H)+SUMIF(ผลิต2!$C:$C,'รับ-จ่าย ประจำวัน'!$B49,ผลิต2!H:H)+SUMIF(เส้นแต่งหน้าขนมเค้ก!$C:$C,'รับ-จ่าย ประจำวัน'!$B49,เส้นแต่งหน้าขนมเค้ก!H:H)+SUMIF(แพ็ค!$C:$C,'รับ-จ่าย ประจำวัน'!$B49,แพ็ค!H:H)+SUMIF(ธุรการ!$C:$C,'รับ-จ่าย ประจำวัน'!$B49,ธุรการ!H:H)+SUMIF(เส้นแต่งหน้าขนมปัง!$C:$C,'รับ-จ่าย ประจำวัน'!$B49,เส้นแต่งหน้าขนมปัง!H:H)+SUMIF('วางแผนBC,CJ'!$C:$C,'รับ-จ่าย ประจำวัน'!$B49,'วางแผนBC,CJ'!H:H)+SUMIF(RD!$C:$C,'รับ-จ่าย ประจำวัน'!$B49,RD!H:H)+SUMIF('FG,ออนไล,คัดแยก'!$C:$C,'รับ-จ่าย ประจำวัน'!$B49,'FG,ออนไล,คัดแยก'!H:H)</f>
        <v>0</v>
      </c>
      <c r="AP49" s="16">
        <f>SUMIF(เตรียมส่วนผสม!$C:$C,'รับ-จ่าย ประจำวัน'!$B49,เตรียมส่วนผสม!I:I)+SUMIF(กวนไส้!$C:$C,'รับ-จ่าย ประจำวัน'!$B49,กวนไส้!I:I)+SUMIF(ผลิต1!$C:$C,'รับ-จ่าย ประจำวัน'!$B49,ผลิต1!I:I)+SUMIF(ผลิต2!$C:$C,'รับ-จ่าย ประจำวัน'!$B49,ผลิต2!I:I)+SUMIF(เส้นแต่งหน้าขนมเค้ก!$C:$C,'รับ-จ่าย ประจำวัน'!$B49,เส้นแต่งหน้าขนมเค้ก!I:I)+SUMIF(แพ็ค!$C:$C,'รับ-จ่าย ประจำวัน'!$B49,แพ็ค!I:I)+SUMIF(ธุรการ!$C:$C,'รับ-จ่าย ประจำวัน'!$B49,ธุรการ!I:I)+SUMIF(เส้นแต่งหน้าขนมปัง!$C:$C,'รับ-จ่าย ประจำวัน'!$B49,เส้นแต่งหน้าขนมปัง!I:I)+SUMIF('วางแผนBC,CJ'!$C:$C,'รับ-จ่าย ประจำวัน'!$B49,'วางแผนBC,CJ'!I:I)+SUMIF(RD!$C:$C,'รับ-จ่าย ประจำวัน'!$B49,RD!I:I)+SUMIF('FG,ออนไล,คัดแยก'!$C:$C,'รับ-จ่าย ประจำวัน'!$B49,'FG,ออนไล,คัดแยก'!I:I)</f>
        <v>0</v>
      </c>
      <c r="AQ49" s="16">
        <f>SUMIF(เตรียมส่วนผสม!$C:$C,'รับ-จ่าย ประจำวัน'!$B49,เตรียมส่วนผสม!J:J)+SUMIF(กวนไส้!$C:$C,'รับ-จ่าย ประจำวัน'!$B49,กวนไส้!J:J)+SUMIF(ผลิต1!$C:$C,'รับ-จ่าย ประจำวัน'!$B49,ผลิต1!J:J)+SUMIF(ผลิต2!$C:$C,'รับ-จ่าย ประจำวัน'!$B49,ผลิต2!J:J)+SUMIF(เส้นแต่งหน้าขนมเค้ก!$C:$C,'รับ-จ่าย ประจำวัน'!$B49,เส้นแต่งหน้าขนมเค้ก!J:J)+SUMIF(แพ็ค!$C:$C,'รับ-จ่าย ประจำวัน'!$B49,แพ็ค!J:J)+SUMIF(ธุรการ!$C:$C,'รับ-จ่าย ประจำวัน'!$B49,ธุรการ!J:J)+SUMIF(เส้นแต่งหน้าขนมปัง!$C:$C,'รับ-จ่าย ประจำวัน'!$B49,เส้นแต่งหน้าขนมปัง!J:J)+SUMIF('วางแผนBC,CJ'!$C:$C,'รับ-จ่าย ประจำวัน'!$B49,'วางแผนBC,CJ'!J:J)+SUMIF(RD!$C:$C,'รับ-จ่าย ประจำวัน'!$B49,RD!J:J)+SUMIF('FG,ออนไล,คัดแยก'!$C:$C,'รับ-จ่าย ประจำวัน'!$B49,'FG,ออนไล,คัดแยก'!J:J)</f>
        <v>0</v>
      </c>
      <c r="AR49" s="16">
        <f>SUMIF(เตรียมส่วนผสม!$C:$C,'รับ-จ่าย ประจำวัน'!$B49,เตรียมส่วนผสม!K:K)+SUMIF(กวนไส้!$C:$C,'รับ-จ่าย ประจำวัน'!$B49,กวนไส้!K:K)+SUMIF(ผลิต1!$C:$C,'รับ-จ่าย ประจำวัน'!$B49,ผลิต1!K:K)+SUMIF(ผลิต2!$C:$C,'รับ-จ่าย ประจำวัน'!$B49,ผลิต2!K:K)+SUMIF(เส้นแต่งหน้าขนมเค้ก!$C:$C,'รับ-จ่าย ประจำวัน'!$B49,เส้นแต่งหน้าขนมเค้ก!K:K)+SUMIF(แพ็ค!$C:$C,'รับ-จ่าย ประจำวัน'!$B49,แพ็ค!K:K)+SUMIF(ธุรการ!$C:$C,'รับ-จ่าย ประจำวัน'!$B49,ธุรการ!K:K)+SUMIF(เส้นแต่งหน้าขนมปัง!$C:$C,'รับ-จ่าย ประจำวัน'!$B49,เส้นแต่งหน้าขนมปัง!K:K)+SUMIF('วางแผนBC,CJ'!$C:$C,'รับ-จ่าย ประจำวัน'!$B49,'วางแผนBC,CJ'!K:K)+SUMIF(RD!$C:$C,'รับ-จ่าย ประจำวัน'!$B49,RD!K:K)+SUMIF('FG,ออนไล,คัดแยก'!$C:$C,'รับ-จ่าย ประจำวัน'!$B49,'FG,ออนไล,คัดแยก'!K:K)</f>
        <v>0</v>
      </c>
      <c r="AS49" s="16">
        <f>SUMIF(เตรียมส่วนผสม!$C:$C,'รับ-จ่าย ประจำวัน'!$B49,เตรียมส่วนผสม!L:L)+SUMIF(กวนไส้!$C:$C,'รับ-จ่าย ประจำวัน'!$B49,กวนไส้!L:L)+SUMIF(ผลิต1!$C:$C,'รับ-จ่าย ประจำวัน'!$B49,ผลิต1!L:L)+SUMIF(ผลิต2!$C:$C,'รับ-จ่าย ประจำวัน'!$B49,ผลิต2!L:L)+SUMIF(เส้นแต่งหน้าขนมเค้ก!$C:$C,'รับ-จ่าย ประจำวัน'!$B49,เส้นแต่งหน้าขนมเค้ก!L:L)+SUMIF(แพ็ค!$C:$C,'รับ-จ่าย ประจำวัน'!$B49,แพ็ค!L:L)+SUMIF(ธุรการ!$C:$C,'รับ-จ่าย ประจำวัน'!$B49,ธุรการ!L:L)+SUMIF(เส้นแต่งหน้าขนมปัง!$C:$C,'รับ-จ่าย ประจำวัน'!$B49,เส้นแต่งหน้าขนมปัง!L:L)+SUMIF('วางแผนBC,CJ'!$C:$C,'รับ-จ่าย ประจำวัน'!$B49,'วางแผนBC,CJ'!L:L)+SUMIF(RD!$C:$C,'รับ-จ่าย ประจำวัน'!$B49,RD!L:L)+SUMIF('FG,ออนไล,คัดแยก'!$C:$C,'รับ-จ่าย ประจำวัน'!$B49,'FG,ออนไล,คัดแยก'!L:L)</f>
        <v>0</v>
      </c>
      <c r="AT49" s="16">
        <f>SUMIF(เตรียมส่วนผสม!$C:$C,'รับ-จ่าย ประจำวัน'!$B49,เตรียมส่วนผสม!M:M)+SUMIF(กวนไส้!$C:$C,'รับ-จ่าย ประจำวัน'!$B49,กวนไส้!M:M)+SUMIF(ผลิต1!$C:$C,'รับ-จ่าย ประจำวัน'!$B49,ผลิต1!M:M)+SUMIF(ผลิต2!$C:$C,'รับ-จ่าย ประจำวัน'!$B49,ผลิต2!M:M)+SUMIF(เส้นแต่งหน้าขนมเค้ก!$C:$C,'รับ-จ่าย ประจำวัน'!$B49,เส้นแต่งหน้าขนมเค้ก!M:M)+SUMIF(แพ็ค!$C:$C,'รับ-จ่าย ประจำวัน'!$B49,แพ็ค!M:M)+SUMIF(ธุรการ!$C:$C,'รับ-จ่าย ประจำวัน'!$B49,ธุรการ!M:M)+SUMIF(เส้นแต่งหน้าขนมปัง!$C:$C,'รับ-จ่าย ประจำวัน'!$B49,เส้นแต่งหน้าขนมปัง!M:M)+SUMIF('วางแผนBC,CJ'!$C:$C,'รับ-จ่าย ประจำวัน'!$B49,'วางแผนBC,CJ'!M:M)+SUMIF(RD!$C:$C,'รับ-จ่าย ประจำวัน'!$B49,RD!M:M)+SUMIF('FG,ออนไล,คัดแยก'!$C:$C,'รับ-จ่าย ประจำวัน'!$B49,'FG,ออนไล,คัดแยก'!M:M)</f>
        <v>0</v>
      </c>
      <c r="AU49" s="16">
        <f>SUMIF(เตรียมส่วนผสม!$C:$C,'รับ-จ่าย ประจำวัน'!$B49,เตรียมส่วนผสม!N:N)+SUMIF(กวนไส้!$C:$C,'รับ-จ่าย ประจำวัน'!$B49,กวนไส้!N:N)+SUMIF(ผลิต1!$C:$C,'รับ-จ่าย ประจำวัน'!$B49,ผลิต1!N:N)+SUMIF(ผลิต2!$C:$C,'รับ-จ่าย ประจำวัน'!$B49,ผลิต2!N:N)+SUMIF(เส้นแต่งหน้าขนมเค้ก!$C:$C,'รับ-จ่าย ประจำวัน'!$B49,เส้นแต่งหน้าขนมเค้ก!N:N)+SUMIF(แพ็ค!$C:$C,'รับ-จ่าย ประจำวัน'!$B49,แพ็ค!N:N)+SUMIF(ธุรการ!$C:$C,'รับ-จ่าย ประจำวัน'!$B49,ธุรการ!N:N)+SUMIF(เส้นแต่งหน้าขนมปัง!$C:$C,'รับ-จ่าย ประจำวัน'!$B49,เส้นแต่งหน้าขนมปัง!N:N)+SUMIF('วางแผนBC,CJ'!$C:$C,'รับ-จ่าย ประจำวัน'!$B49,'วางแผนBC,CJ'!N:N)+SUMIF(RD!$C:$C,'รับ-จ่าย ประจำวัน'!$B49,RD!N:N)+SUMIF('FG,ออนไล,คัดแยก'!$C:$C,'รับ-จ่าย ประจำวัน'!$B49,'FG,ออนไล,คัดแยก'!N:N)</f>
        <v>0</v>
      </c>
      <c r="AV49" s="16">
        <f>SUMIF(เตรียมส่วนผสม!$C:$C,'รับ-จ่าย ประจำวัน'!$B49,เตรียมส่วนผสม!O:O)+SUMIF(กวนไส้!$C:$C,'รับ-จ่าย ประจำวัน'!$B49,กวนไส้!O:O)+SUMIF(ผลิต1!$C:$C,'รับ-จ่าย ประจำวัน'!$B49,ผลิต1!O:O)+SUMIF(ผลิต2!$C:$C,'รับ-จ่าย ประจำวัน'!$B49,ผลิต2!O:O)+SUMIF(เส้นแต่งหน้าขนมเค้ก!$C:$C,'รับ-จ่าย ประจำวัน'!$B49,เส้นแต่งหน้าขนมเค้ก!O:O)+SUMIF(แพ็ค!$C:$C,'รับ-จ่าย ประจำวัน'!$B49,แพ็ค!O:O)+SUMIF(ธุรการ!$C:$C,'รับ-จ่าย ประจำวัน'!$B49,ธุรการ!O:O)+SUMIF(เส้นแต่งหน้าขนมปัง!$C:$C,'รับ-จ่าย ประจำวัน'!$B49,เส้นแต่งหน้าขนมปัง!O:O)+SUMIF('วางแผนBC,CJ'!$C:$C,'รับ-จ่าย ประจำวัน'!$B49,'วางแผนBC,CJ'!O:O)+SUMIF(RD!$C:$C,'รับ-จ่าย ประจำวัน'!$B49,RD!O:O)+SUMIF('FG,ออนไล,คัดแยก'!$C:$C,'รับ-จ่าย ประจำวัน'!$B49,'FG,ออนไล,คัดแยก'!O:O)</f>
        <v>0</v>
      </c>
      <c r="AW49" s="16">
        <f>SUMIF(เตรียมส่วนผสม!$C:$C,'รับ-จ่าย ประจำวัน'!$B49,เตรียมส่วนผสม!P:P)+SUMIF(กวนไส้!$C:$C,'รับ-จ่าย ประจำวัน'!$B49,กวนไส้!P:P)+SUMIF(ผลิต1!$C:$C,'รับ-จ่าย ประจำวัน'!$B49,ผลิต1!P:P)+SUMIF(ผลิต2!$C:$C,'รับ-จ่าย ประจำวัน'!$B49,ผลิต2!P:P)+SUMIF(เส้นแต่งหน้าขนมเค้ก!$C:$C,'รับ-จ่าย ประจำวัน'!$B49,เส้นแต่งหน้าขนมเค้ก!P:P)+SUMIF(แพ็ค!$C:$C,'รับ-จ่าย ประจำวัน'!$B49,แพ็ค!P:P)+SUMIF(ธุรการ!$C:$C,'รับ-จ่าย ประจำวัน'!$B49,ธุรการ!P:P)+SUMIF(เส้นแต่งหน้าขนมปัง!$C:$C,'รับ-จ่าย ประจำวัน'!$B49,เส้นแต่งหน้าขนมปัง!P:P)+SUMIF('วางแผนBC,CJ'!$C:$C,'รับ-จ่าย ประจำวัน'!$B49,'วางแผนBC,CJ'!P:P)+SUMIF(RD!$C:$C,'รับ-จ่าย ประจำวัน'!$B49,RD!P:P)+SUMIF('FG,ออนไล,คัดแยก'!$C:$C,'รับ-จ่าย ประจำวัน'!$B49,'FG,ออนไล,คัดแยก'!P:P)</f>
        <v>0</v>
      </c>
      <c r="AX49" s="16">
        <f>SUMIF(เตรียมส่วนผสม!$C:$C,'รับ-จ่าย ประจำวัน'!$B49,เตรียมส่วนผสม!Q:Q)+SUMIF(กวนไส้!$C:$C,'รับ-จ่าย ประจำวัน'!$B49,กวนไส้!Q:Q)+SUMIF(ผลิต1!$C:$C,'รับ-จ่าย ประจำวัน'!$B49,ผลิต1!Q:Q)+SUMIF(ผลิต2!$C:$C,'รับ-จ่าย ประจำวัน'!$B49,ผลิต2!Q:Q)+SUMIF(เส้นแต่งหน้าขนมเค้ก!$C:$C,'รับ-จ่าย ประจำวัน'!$B49,เส้นแต่งหน้าขนมเค้ก!Q:Q)+SUMIF(แพ็ค!$C:$C,'รับ-จ่าย ประจำวัน'!$B49,แพ็ค!Q:Q)+SUMIF(ธุรการ!$C:$C,'รับ-จ่าย ประจำวัน'!$B49,ธุรการ!Q:Q)+SUMIF(เส้นแต่งหน้าขนมปัง!$C:$C,'รับ-จ่าย ประจำวัน'!$B49,เส้นแต่งหน้าขนมปัง!Q:Q)+SUMIF('วางแผนBC,CJ'!$C:$C,'รับ-จ่าย ประจำวัน'!$B49,'วางแผนBC,CJ'!Q:Q)+SUMIF(RD!$C:$C,'รับ-จ่าย ประจำวัน'!$B49,RD!Q:Q)+SUMIF('FG,ออนไล,คัดแยก'!$C:$C,'รับ-จ่าย ประจำวัน'!$B49,'FG,ออนไล,คัดแยก'!Q:Q)</f>
        <v>0</v>
      </c>
      <c r="AY49" s="16">
        <f>SUMIF(เตรียมส่วนผสม!$C:$C,'รับ-จ่าย ประจำวัน'!$B49,เตรียมส่วนผสม!R:R)+SUMIF(กวนไส้!$C:$C,'รับ-จ่าย ประจำวัน'!$B49,กวนไส้!R:R)+SUMIF(ผลิต1!$C:$C,'รับ-จ่าย ประจำวัน'!$B49,ผลิต1!R:R)+SUMIF(ผลิต2!$C:$C,'รับ-จ่าย ประจำวัน'!$B49,ผลิต2!R:R)+SUMIF(เส้นแต่งหน้าขนมเค้ก!$C:$C,'รับ-จ่าย ประจำวัน'!$B49,เส้นแต่งหน้าขนมเค้ก!R:R)+SUMIF(แพ็ค!$C:$C,'รับ-จ่าย ประจำวัน'!$B49,แพ็ค!R:R)+SUMIF(ธุรการ!$C:$C,'รับ-จ่าย ประจำวัน'!$B49,ธุรการ!R:R)+SUMIF(เส้นแต่งหน้าขนมปัง!$C:$C,'รับ-จ่าย ประจำวัน'!$B49,เส้นแต่งหน้าขนมปัง!R:R)+SUMIF('วางแผนBC,CJ'!$C:$C,'รับ-จ่าย ประจำวัน'!$B49,'วางแผนBC,CJ'!R:R)+SUMIF(RD!$C:$C,'รับ-จ่าย ประจำวัน'!$B49,RD!R:R)+SUMIF('FG,ออนไล,คัดแยก'!$C:$C,'รับ-จ่าย ประจำวัน'!$B49,'FG,ออนไล,คัดแยก'!R:R)</f>
        <v>0</v>
      </c>
      <c r="AZ49" s="16">
        <f>SUMIF(เตรียมส่วนผสม!$C:$C,'รับ-จ่าย ประจำวัน'!$B49,เตรียมส่วนผสม!S:S)+SUMIF(กวนไส้!$C:$C,'รับ-จ่าย ประจำวัน'!$B49,กวนไส้!S:S)+SUMIF(ผลิต1!$C:$C,'รับ-จ่าย ประจำวัน'!$B49,ผลิต1!S:S)+SUMIF(ผลิต2!$C:$C,'รับ-จ่าย ประจำวัน'!$B49,ผลิต2!S:S)+SUMIF(เส้นแต่งหน้าขนมเค้ก!$C:$C,'รับ-จ่าย ประจำวัน'!$B49,เส้นแต่งหน้าขนมเค้ก!S:S)+SUMIF(แพ็ค!$C:$C,'รับ-จ่าย ประจำวัน'!$B49,แพ็ค!S:S)+SUMIF(ธุรการ!$C:$C,'รับ-จ่าย ประจำวัน'!$B49,ธุรการ!S:S)+SUMIF(เส้นแต่งหน้าขนมปัง!$C:$C,'รับ-จ่าย ประจำวัน'!$B49,เส้นแต่งหน้าขนมปัง!S:S)+SUMIF('วางแผนBC,CJ'!$C:$C,'รับ-จ่าย ประจำวัน'!$B49,'วางแผนBC,CJ'!S:S)+SUMIF(RD!$C:$C,'รับ-จ่าย ประจำวัน'!$B49,RD!S:S)+SUMIF('FG,ออนไล,คัดแยก'!$C:$C,'รับ-จ่าย ประจำวัน'!$B49,'FG,ออนไล,คัดแยก'!S:S)</f>
        <v>0</v>
      </c>
      <c r="BA49" s="16">
        <f>SUMIF(เตรียมส่วนผสม!$C:$C,'รับ-จ่าย ประจำวัน'!$B49,เตรียมส่วนผสม!T:T)+SUMIF(กวนไส้!$C:$C,'รับ-จ่าย ประจำวัน'!$B49,กวนไส้!T:T)+SUMIF(ผลิต1!$C:$C,'รับ-จ่าย ประจำวัน'!$B49,ผลิต1!T:T)+SUMIF(ผลิต2!$C:$C,'รับ-จ่าย ประจำวัน'!$B49,ผลิต2!T:T)+SUMIF(เส้นแต่งหน้าขนมเค้ก!$C:$C,'รับ-จ่าย ประจำวัน'!$B49,เส้นแต่งหน้าขนมเค้ก!T:T)+SUMIF(แพ็ค!$C:$C,'รับ-จ่าย ประจำวัน'!$B49,แพ็ค!T:T)+SUMIF(ธุรการ!$C:$C,'รับ-จ่าย ประจำวัน'!$B49,ธุรการ!T:T)+SUMIF(เส้นแต่งหน้าขนมปัง!$C:$C,'รับ-จ่าย ประจำวัน'!$B49,เส้นแต่งหน้าขนมปัง!T:T)+SUMIF('วางแผนBC,CJ'!$C:$C,'รับ-จ่าย ประจำวัน'!$B49,'วางแผนBC,CJ'!T:T)+SUMIF(RD!$C:$C,'รับ-จ่าย ประจำวัน'!$B49,RD!T:T)+SUMIF('FG,ออนไล,คัดแยก'!$C:$C,'รับ-จ่าย ประจำวัน'!$B49,'FG,ออนไล,คัดแยก'!T:T)</f>
        <v>0</v>
      </c>
      <c r="BB49" s="16">
        <f>SUMIF(เตรียมส่วนผสม!$C:$C,'รับ-จ่าย ประจำวัน'!$B49,เตรียมส่วนผสม!U:U)+SUMIF(กวนไส้!$C:$C,'รับ-จ่าย ประจำวัน'!$B49,กวนไส้!U:U)+SUMIF(ผลิต1!$C:$C,'รับ-จ่าย ประจำวัน'!$B49,ผลิต1!U:U)+SUMIF(ผลิต2!$C:$C,'รับ-จ่าย ประจำวัน'!$B49,ผลิต2!U:U)+SUMIF(เส้นแต่งหน้าขนมเค้ก!$C:$C,'รับ-จ่าย ประจำวัน'!$B49,เส้นแต่งหน้าขนมเค้ก!U:U)+SUMIF(แพ็ค!$C:$C,'รับ-จ่าย ประจำวัน'!$B49,แพ็ค!U:U)+SUMIF(ธุรการ!$C:$C,'รับ-จ่าย ประจำวัน'!$B49,ธุรการ!U:U)+SUMIF(เส้นแต่งหน้าขนมปัง!$C:$C,'รับ-จ่าย ประจำวัน'!$B49,เส้นแต่งหน้าขนมปัง!U:U)+SUMIF('วางแผนBC,CJ'!$C:$C,'รับ-จ่าย ประจำวัน'!$B49,'วางแผนBC,CJ'!U:U)+SUMIF(RD!$C:$C,'รับ-จ่าย ประจำวัน'!$B49,RD!U:U)+SUMIF('FG,ออนไล,คัดแยก'!$C:$C,'รับ-จ่าย ประจำวัน'!$B49,'FG,ออนไล,คัดแยก'!U:U)</f>
        <v>0</v>
      </c>
      <c r="BC49" s="16">
        <f>SUMIF(เตรียมส่วนผสม!$C:$C,'รับ-จ่าย ประจำวัน'!$B49,เตรียมส่วนผสม!V:V)+SUMIF(กวนไส้!$C:$C,'รับ-จ่าย ประจำวัน'!$B49,กวนไส้!V:V)+SUMIF(ผลิต1!$C:$C,'รับ-จ่าย ประจำวัน'!$B49,ผลิต1!V:V)+SUMIF(ผลิต2!$C:$C,'รับ-จ่าย ประจำวัน'!$B49,ผลิต2!V:V)+SUMIF(เส้นแต่งหน้าขนมเค้ก!$C:$C,'รับ-จ่าย ประจำวัน'!$B49,เส้นแต่งหน้าขนมเค้ก!V:V)+SUMIF(แพ็ค!$C:$C,'รับ-จ่าย ประจำวัน'!$B49,แพ็ค!V:V)+SUMIF(ธุรการ!$C:$C,'รับ-จ่าย ประจำวัน'!$B49,ธุรการ!V:V)+SUMIF(เส้นแต่งหน้าขนมปัง!$C:$C,'รับ-จ่าย ประจำวัน'!$B49,เส้นแต่งหน้าขนมปัง!V:V)+SUMIF('วางแผนBC,CJ'!$C:$C,'รับ-จ่าย ประจำวัน'!$B49,'วางแผนBC,CJ'!V:V)+SUMIF(RD!$C:$C,'รับ-จ่าย ประจำวัน'!$B49,RD!V:V)+SUMIF('FG,ออนไล,คัดแยก'!$C:$C,'รับ-จ่าย ประจำวัน'!$B49,'FG,ออนไล,คัดแยก'!V:V)</f>
        <v>0</v>
      </c>
      <c r="BD49" s="16">
        <f>SUMIF(เตรียมส่วนผสม!$C:$C,'รับ-จ่าย ประจำวัน'!$B49,เตรียมส่วนผสม!W:W)+SUMIF(กวนไส้!$C:$C,'รับ-จ่าย ประจำวัน'!$B49,กวนไส้!W:W)+SUMIF(ผลิต1!$C:$C,'รับ-จ่าย ประจำวัน'!$B49,ผลิต1!W:W)+SUMIF(ผลิต2!$C:$C,'รับ-จ่าย ประจำวัน'!$B49,ผลิต2!W:W)+SUMIF(เส้นแต่งหน้าขนมเค้ก!$C:$C,'รับ-จ่าย ประจำวัน'!$B49,เส้นแต่งหน้าขนมเค้ก!W:W)+SUMIF(แพ็ค!$C:$C,'รับ-จ่าย ประจำวัน'!$B49,แพ็ค!W:W)+SUMIF(ธุรการ!$C:$C,'รับ-จ่าย ประจำวัน'!$B49,ธุรการ!W:W)+SUMIF(เส้นแต่งหน้าขนมปัง!$C:$C,'รับ-จ่าย ประจำวัน'!$B49,เส้นแต่งหน้าขนมปัง!W:W)+SUMIF('วางแผนBC,CJ'!$C:$C,'รับ-จ่าย ประจำวัน'!$B49,'วางแผนBC,CJ'!W:W)+SUMIF(RD!$C:$C,'รับ-จ่าย ประจำวัน'!$B49,RD!W:W)+SUMIF('FG,ออนไล,คัดแยก'!$C:$C,'รับ-จ่าย ประจำวัน'!$B49,'FG,ออนไล,คัดแยก'!W:W)</f>
        <v>0</v>
      </c>
      <c r="BE49" s="16">
        <f>SUMIF(เตรียมส่วนผสม!$C:$C,'รับ-จ่าย ประจำวัน'!$B49,เตรียมส่วนผสม!X:X)+SUMIF(กวนไส้!$C:$C,'รับ-จ่าย ประจำวัน'!$B49,กวนไส้!X:X)+SUMIF(ผลิต1!$C:$C,'รับ-จ่าย ประจำวัน'!$B49,ผลิต1!X:X)+SUMIF(ผลิต2!$C:$C,'รับ-จ่าย ประจำวัน'!$B49,ผลิต2!X:X)+SUMIF(เส้นแต่งหน้าขนมเค้ก!$C:$C,'รับ-จ่าย ประจำวัน'!$B49,เส้นแต่งหน้าขนมเค้ก!X:X)+SUMIF(แพ็ค!$C:$C,'รับ-จ่าย ประจำวัน'!$B49,แพ็ค!X:X)+SUMIF(ธุรการ!$C:$C,'รับ-จ่าย ประจำวัน'!$B49,ธุรการ!X:X)+SUMIF(เส้นแต่งหน้าขนมปัง!$C:$C,'รับ-จ่าย ประจำวัน'!$B49,เส้นแต่งหน้าขนมปัง!X:X)+SUMIF('วางแผนBC,CJ'!$C:$C,'รับ-จ่าย ประจำวัน'!$B49,'วางแผนBC,CJ'!X:X)+SUMIF(RD!$C:$C,'รับ-จ่าย ประจำวัน'!$B49,RD!X:X)+SUMIF('FG,ออนไล,คัดแยก'!$C:$C,'รับ-จ่าย ประจำวัน'!$B49,'FG,ออนไล,คัดแยก'!X:X)</f>
        <v>0</v>
      </c>
      <c r="BF49" s="16">
        <f>SUMIF(เตรียมส่วนผสม!$C:$C,'รับ-จ่าย ประจำวัน'!$B49,เตรียมส่วนผสม!Y:Y)+SUMIF(กวนไส้!$C:$C,'รับ-จ่าย ประจำวัน'!$B49,กวนไส้!Y:Y)+SUMIF(ผลิต1!$C:$C,'รับ-จ่าย ประจำวัน'!$B49,ผลิต1!Y:Y)+SUMIF(ผลิต2!$C:$C,'รับ-จ่าย ประจำวัน'!$B49,ผลิต2!Y:Y)+SUMIF(เส้นแต่งหน้าขนมเค้ก!$C:$C,'รับ-จ่าย ประจำวัน'!$B49,เส้นแต่งหน้าขนมเค้ก!Y:Y)+SUMIF(แพ็ค!$C:$C,'รับ-จ่าย ประจำวัน'!$B49,แพ็ค!Y:Y)+SUMIF(ธุรการ!$C:$C,'รับ-จ่าย ประจำวัน'!$B49,ธุรการ!Y:Y)+SUMIF(เส้นแต่งหน้าขนมปัง!$C:$C,'รับ-จ่าย ประจำวัน'!$B49,เส้นแต่งหน้าขนมปัง!Y:Y)+SUMIF('วางแผนBC,CJ'!$C:$C,'รับ-จ่าย ประจำวัน'!$B49,'วางแผนBC,CJ'!Y:Y)+SUMIF(RD!$C:$C,'รับ-จ่าย ประจำวัน'!$B49,RD!Y:Y)+SUMIF('FG,ออนไล,คัดแยก'!$C:$C,'รับ-จ่าย ประจำวัน'!$B49,'FG,ออนไล,คัดแยก'!Y:Y)</f>
        <v>0</v>
      </c>
      <c r="BG49" s="16">
        <f>SUMIF(เตรียมส่วนผสม!$C:$C,'รับ-จ่าย ประจำวัน'!$B49,เตรียมส่วนผสม!Z:Z)+SUMIF(กวนไส้!$C:$C,'รับ-จ่าย ประจำวัน'!$B49,กวนไส้!Z:Z)+SUMIF(ผลิต1!$C:$C,'รับ-จ่าย ประจำวัน'!$B49,ผลิต1!Z:Z)+SUMIF(ผลิต2!$C:$C,'รับ-จ่าย ประจำวัน'!$B49,ผลิต2!Z:Z)+SUMIF(เส้นแต่งหน้าขนมเค้ก!$C:$C,'รับ-จ่าย ประจำวัน'!$B49,เส้นแต่งหน้าขนมเค้ก!Z:Z)+SUMIF(แพ็ค!$C:$C,'รับ-จ่าย ประจำวัน'!$B49,แพ็ค!Z:Z)+SUMIF(ธุรการ!$C:$C,'รับ-จ่าย ประจำวัน'!$B49,ธุรการ!Z:Z)+SUMIF(เส้นแต่งหน้าขนมปัง!$C:$C,'รับ-จ่าย ประจำวัน'!$B49,เส้นแต่งหน้าขนมปัง!Z:Z)+SUMIF('วางแผนBC,CJ'!$C:$C,'รับ-จ่าย ประจำวัน'!$B49,'วางแผนBC,CJ'!Z:Z)+SUMIF(RD!$C:$C,'รับ-จ่าย ประจำวัน'!$B49,RD!Z:Z)+SUMIF('FG,ออนไล,คัดแยก'!$C:$C,'รับ-จ่าย ประจำวัน'!$B49,'FG,ออนไล,คัดแยก'!Z:Z)</f>
        <v>0</v>
      </c>
      <c r="BH49" s="16">
        <f>SUMIF(เตรียมส่วนผสม!$C:$C,'รับ-จ่าย ประจำวัน'!$B49,เตรียมส่วนผสม!AA:AA)+SUMIF(กวนไส้!$C:$C,'รับ-จ่าย ประจำวัน'!$B49,กวนไส้!AA:AA)+SUMIF(ผลิต1!$C:$C,'รับ-จ่าย ประจำวัน'!$B49,ผลิต1!AA:AA)+SUMIF(ผลิต2!$C:$C,'รับ-จ่าย ประจำวัน'!$B49,ผลิต2!AA:AA)+SUMIF(เส้นแต่งหน้าขนมเค้ก!$C:$C,'รับ-จ่าย ประจำวัน'!$B49,เส้นแต่งหน้าขนมเค้ก!AA:AA)+SUMIF(แพ็ค!$C:$C,'รับ-จ่าย ประจำวัน'!$B49,แพ็ค!AA:AA)+SUMIF(ธุรการ!$C:$C,'รับ-จ่าย ประจำวัน'!$B49,ธุรการ!AA:AA)+SUMIF(เส้นแต่งหน้าขนมปัง!$C:$C,'รับ-จ่าย ประจำวัน'!$B49,เส้นแต่งหน้าขนมปัง!AA:AA)+SUMIF('วางแผนBC,CJ'!$C:$C,'รับ-จ่าย ประจำวัน'!$B49,'วางแผนBC,CJ'!AA:AA)+SUMIF(RD!$C:$C,'รับ-จ่าย ประจำวัน'!$B49,RD!AA:AA)+SUMIF('FG,ออนไล,คัดแยก'!$C:$C,'รับ-จ่าย ประจำวัน'!$B49,'FG,ออนไล,คัดแยก'!AA:AA)</f>
        <v>0</v>
      </c>
      <c r="BI49" s="16">
        <f>SUMIF(เตรียมส่วนผสม!$C:$C,'รับ-จ่าย ประจำวัน'!$B49,เตรียมส่วนผสม!AB:AB)+SUMIF(กวนไส้!$C:$C,'รับ-จ่าย ประจำวัน'!$B49,กวนไส้!AB:AB)+SUMIF(ผลิต1!$C:$C,'รับ-จ่าย ประจำวัน'!$B49,ผลิต1!AB:AB)+SUMIF(ผลิต2!$C:$C,'รับ-จ่าย ประจำวัน'!$B49,ผลิต2!AB:AB)+SUMIF(เส้นแต่งหน้าขนมเค้ก!$C:$C,'รับ-จ่าย ประจำวัน'!$B49,เส้นแต่งหน้าขนมเค้ก!AB:AB)+SUMIF(แพ็ค!$C:$C,'รับ-จ่าย ประจำวัน'!$B49,แพ็ค!AB:AB)+SUMIF(ธุรการ!$C:$C,'รับ-จ่าย ประจำวัน'!$B49,ธุรการ!AB:AB)+SUMIF(เส้นแต่งหน้าขนมปัง!$C:$C,'รับ-จ่าย ประจำวัน'!$B49,เส้นแต่งหน้าขนมปัง!AB:AB)+SUMIF('วางแผนBC,CJ'!$C:$C,'รับ-จ่าย ประจำวัน'!$B49,'วางแผนBC,CJ'!AB:AB)+SUMIF(RD!$C:$C,'รับ-จ่าย ประจำวัน'!$B49,RD!AB:AB)+SUMIF('FG,ออนไล,คัดแยก'!$C:$C,'รับ-จ่าย ประจำวัน'!$B49,'FG,ออนไล,คัดแยก'!AB:AB)</f>
        <v>0</v>
      </c>
      <c r="BJ49" s="16">
        <f>SUMIF(เตรียมส่วนผสม!$C:$C,'รับ-จ่าย ประจำวัน'!$B49,เตรียมส่วนผสม!AC:AC)+SUMIF(กวนไส้!$C:$C,'รับ-จ่าย ประจำวัน'!$B49,กวนไส้!AC:AC)+SUMIF(ผลิต1!$C:$C,'รับ-จ่าย ประจำวัน'!$B49,ผลิต1!AC:AC)+SUMIF(ผลิต2!$C:$C,'รับ-จ่าย ประจำวัน'!$B49,ผลิต2!AC:AC)+SUMIF(เส้นแต่งหน้าขนมเค้ก!$C:$C,'รับ-จ่าย ประจำวัน'!$B49,เส้นแต่งหน้าขนมเค้ก!AC:AC)+SUMIF(แพ็ค!$C:$C,'รับ-จ่าย ประจำวัน'!$B49,แพ็ค!AC:AC)+SUMIF(ธุรการ!$C:$C,'รับ-จ่าย ประจำวัน'!$B49,ธุรการ!AC:AC)+SUMIF(เส้นแต่งหน้าขนมปัง!$C:$C,'รับ-จ่าย ประจำวัน'!$B49,เส้นแต่งหน้าขนมปัง!AC:AC)+SUMIF('วางแผนBC,CJ'!$C:$C,'รับ-จ่าย ประจำวัน'!$B49,'วางแผนBC,CJ'!AC:AC)+SUMIF(RD!$C:$C,'รับ-จ่าย ประจำวัน'!$B49,RD!AC:AC)+SUMIF('FG,ออนไล,คัดแยก'!$C:$C,'รับ-จ่าย ประจำวัน'!$B49,'FG,ออนไล,คัดแยก'!AC:AC)</f>
        <v>0</v>
      </c>
      <c r="BK49" s="16">
        <f>SUMIF(เตรียมส่วนผสม!$C:$C,'รับ-จ่าย ประจำวัน'!$B49,เตรียมส่วนผสม!AD:AD)+SUMIF(กวนไส้!$C:$C,'รับ-จ่าย ประจำวัน'!$B49,กวนไส้!AD:AD)+SUMIF(ผลิต1!$C:$C,'รับ-จ่าย ประจำวัน'!$B49,ผลิต1!AD:AD)+SUMIF(ผลิต2!$C:$C,'รับ-จ่าย ประจำวัน'!$B49,ผลิต2!AD:AD)+SUMIF(เส้นแต่งหน้าขนมเค้ก!$C:$C,'รับ-จ่าย ประจำวัน'!$B49,เส้นแต่งหน้าขนมเค้ก!AD:AD)+SUMIF(แพ็ค!$C:$C,'รับ-จ่าย ประจำวัน'!$B49,แพ็ค!AD:AD)+SUMIF(ธุรการ!$C:$C,'รับ-จ่าย ประจำวัน'!$B49,ธุรการ!AD:AD)+SUMIF(เส้นแต่งหน้าขนมปัง!$C:$C,'รับ-จ่าย ประจำวัน'!$B49,เส้นแต่งหน้าขนมปัง!AD:AD)+SUMIF('วางแผนBC,CJ'!$C:$C,'รับ-จ่าย ประจำวัน'!$B49,'วางแผนBC,CJ'!AD:AD)+SUMIF(RD!$C:$C,'รับ-จ่าย ประจำวัน'!$B49,RD!AD:AD)+SUMIF('FG,ออนไล,คัดแยก'!$C:$C,'รับ-จ่าย ประจำวัน'!$B49,'FG,ออนไล,คัดแยก'!AD:AD)</f>
        <v>0</v>
      </c>
      <c r="BL49" s="16">
        <f>SUMIF(เตรียมส่วนผสม!$C:$C,'รับ-จ่าย ประจำวัน'!$B49,เตรียมส่วนผสม!AE:AE)+SUMIF(กวนไส้!$C:$C,'รับ-จ่าย ประจำวัน'!$B49,กวนไส้!AE:AE)+SUMIF(ผลิต1!$C:$C,'รับ-จ่าย ประจำวัน'!$B49,ผลิต1!AE:AE)+SUMIF(ผลิต2!$C:$C,'รับ-จ่าย ประจำวัน'!$B49,ผลิต2!AE:AE)+SUMIF(เส้นแต่งหน้าขนมเค้ก!$C:$C,'รับ-จ่าย ประจำวัน'!$B49,เส้นแต่งหน้าขนมเค้ก!AE:AE)+SUMIF(แพ็ค!$C:$C,'รับ-จ่าย ประจำวัน'!$B49,แพ็ค!AE:AE)+SUMIF(ธุรการ!$C:$C,'รับ-จ่าย ประจำวัน'!$B49,ธุรการ!AE:AE)+SUMIF(เส้นแต่งหน้าขนมปัง!$C:$C,'รับ-จ่าย ประจำวัน'!$B49,เส้นแต่งหน้าขนมปัง!AE:AE)+SUMIF('วางแผนBC,CJ'!$C:$C,'รับ-จ่าย ประจำวัน'!$B49,'วางแผนBC,CJ'!AE:AE)+SUMIF(RD!$C:$C,'รับ-จ่าย ประจำวัน'!$B49,RD!AE:AE)+SUMIF('FG,ออนไล,คัดแยก'!$C:$C,'รับ-จ่าย ประจำวัน'!$B49,'FG,ออนไล,คัดแยก'!AE:AE)</f>
        <v>0</v>
      </c>
      <c r="BM49" s="16">
        <f>SUMIF(เตรียมส่วนผสม!$C:$C,'รับ-จ่าย ประจำวัน'!$B49,เตรียมส่วนผสม!AF:AF)+SUMIF(กวนไส้!$C:$C,'รับ-จ่าย ประจำวัน'!$B49,กวนไส้!AF:AF)+SUMIF(ผลิต1!$C:$C,'รับ-จ่าย ประจำวัน'!$B49,ผลิต1!AF:AF)+SUMIF(ผลิต2!$C:$C,'รับ-จ่าย ประจำวัน'!$B49,ผลิต2!AF:AF)+SUMIF(เส้นแต่งหน้าขนมเค้ก!$C:$C,'รับ-จ่าย ประจำวัน'!$B49,เส้นแต่งหน้าขนมเค้ก!AF:AF)+SUMIF(แพ็ค!$C:$C,'รับ-จ่าย ประจำวัน'!$B49,แพ็ค!AF:AF)+SUMIF(ธุรการ!$C:$C,'รับ-จ่าย ประจำวัน'!$B49,ธุรการ!AF:AF)+SUMIF(เส้นแต่งหน้าขนมปัง!$C:$C,'รับ-จ่าย ประจำวัน'!$B49,เส้นแต่งหน้าขนมปัง!AF:AF)+SUMIF('วางแผนBC,CJ'!$C:$C,'รับ-จ่าย ประจำวัน'!$B49,'วางแผนBC,CJ'!AF:AF)+SUMIF(RD!$C:$C,'รับ-จ่าย ประจำวัน'!$B49,RD!AF:AF)+SUMIF('FG,ออนไล,คัดแยก'!$C:$C,'รับ-จ่าย ประจำวัน'!$B49,'FG,ออนไล,คัดแยก'!AF:AF)</f>
        <v>0</v>
      </c>
      <c r="BN49" s="16">
        <f>SUMIF(เตรียมส่วนผสม!$C:$C,'รับ-จ่าย ประจำวัน'!$B49,เตรียมส่วนผสม!AG:AG)+SUMIF(กวนไส้!$C:$C,'รับ-จ่าย ประจำวัน'!$B49,กวนไส้!AG:AG)+SUMIF(ผลิต1!$C:$C,'รับ-จ่าย ประจำวัน'!$B49,ผลิต1!AG:AG)+SUMIF(ผลิต2!$C:$C,'รับ-จ่าย ประจำวัน'!$B49,ผลิต2!AG:AG)+SUMIF(เส้นแต่งหน้าขนมเค้ก!$C:$C,'รับ-จ่าย ประจำวัน'!$B49,เส้นแต่งหน้าขนมเค้ก!AG:AG)+SUMIF(แพ็ค!$C:$C,'รับ-จ่าย ประจำวัน'!$B49,แพ็ค!AG:AG)+SUMIF(ธุรการ!$C:$C,'รับ-จ่าย ประจำวัน'!$B49,ธุรการ!AG:AG)+SUMIF(เส้นแต่งหน้าขนมปัง!$C:$C,'รับ-จ่าย ประจำวัน'!$B49,เส้นแต่งหน้าขนมปัง!AG:AG)+SUMIF('วางแผนBC,CJ'!$C:$C,'รับ-จ่าย ประจำวัน'!$B49,'วางแผนBC,CJ'!AG:AG)+SUMIF(RD!$C:$C,'รับ-จ่าย ประจำวัน'!$B49,RD!AG:AG)+SUMIF('FG,ออนไล,คัดแยก'!$C:$C,'รับ-จ่าย ประจำวัน'!$B49,'FG,ออนไล,คัดแยก'!AG:AG)</f>
        <v>0</v>
      </c>
      <c r="BO49" s="16">
        <f>SUMIF(เตรียมส่วนผสม!$C:$C,'รับ-จ่าย ประจำวัน'!$B49,เตรียมส่วนผสม!AH:AH)+SUMIF(กวนไส้!$C:$C,'รับ-จ่าย ประจำวัน'!$B49,กวนไส้!AH:AH)+SUMIF(ผลิต1!$C:$C,'รับ-จ่าย ประจำวัน'!$B49,ผลิต1!AH:AH)+SUMIF(ผลิต2!$C:$C,'รับ-จ่าย ประจำวัน'!$B49,ผลิต2!AH:AH)+SUMIF(เส้นแต่งหน้าขนมเค้ก!$C:$C,'รับ-จ่าย ประจำวัน'!$B49,เส้นแต่งหน้าขนมเค้ก!AH:AH)+SUMIF(แพ็ค!$C:$C,'รับ-จ่าย ประจำวัน'!$B49,แพ็ค!AH:AH)+SUMIF(ธุรการ!$C:$C,'รับ-จ่าย ประจำวัน'!$B49,ธุรการ!AH:AH)+SUMIF(เส้นแต่งหน้าขนมปัง!$C:$C,'รับ-จ่าย ประจำวัน'!$B49,เส้นแต่งหน้าขนมปัง!AH:AH)+SUMIF('วางแผนBC,CJ'!$C:$C,'รับ-จ่าย ประจำวัน'!$B49,'วางแผนBC,CJ'!AH:AH)+SUMIF(RD!$C:$C,'รับ-จ่าย ประจำวัน'!$B49,RD!AH:AH)+SUMIF('FG,ออนไล,คัดแยก'!$C:$C,'รับ-จ่าย ประจำวัน'!$B49,'FG,ออนไล,คัดแยก'!AH:AH)</f>
        <v>0</v>
      </c>
      <c r="BP49" s="16">
        <f>SUMIF(เตรียมส่วนผสม!$C:$C,'รับ-จ่าย ประจำวัน'!$B49,เตรียมส่วนผสม!AI:AI)+SUMIF(กวนไส้!$C:$C,'รับ-จ่าย ประจำวัน'!$B49,กวนไส้!AI:AI)+SUMIF(ผลิต1!$C:$C,'รับ-จ่าย ประจำวัน'!$B49,ผลิต1!AI:AI)+SUMIF(ผลิต2!$C:$C,'รับ-จ่าย ประจำวัน'!$B49,ผลิต2!AI:AI)+SUMIF(เส้นแต่งหน้าขนมเค้ก!$C:$C,'รับ-จ่าย ประจำวัน'!$B49,เส้นแต่งหน้าขนมเค้ก!AI:AI)+SUMIF(แพ็ค!$C:$C,'รับ-จ่าย ประจำวัน'!$B49,แพ็ค!AI:AI)+SUMIF(ธุรการ!$C:$C,'รับ-จ่าย ประจำวัน'!$B49,ธุรการ!AI:AI)+SUMIF(เส้นแต่งหน้าขนมปัง!$C:$C,'รับ-จ่าย ประจำวัน'!$B49,เส้นแต่งหน้าขนมปัง!AI:AI)+SUMIF('วางแผนBC,CJ'!$C:$C,'รับ-จ่าย ประจำวัน'!$B49,'วางแผนBC,CJ'!AI:AI)+SUMIF(RD!$C:$C,'รับ-จ่าย ประจำวัน'!$B49,RD!AI:AI)+SUMIF('FG,ออนไล,คัดแยก'!$C:$C,'รับ-จ่าย ประจำวัน'!$B49,'FG,ออนไล,คัดแยก'!AI:AI)</f>
        <v>0</v>
      </c>
      <c r="BQ49" s="16">
        <f>SUMIF(เตรียมส่วนผสม!$C:$C,'รับ-จ่าย ประจำวัน'!$B49,เตรียมส่วนผสม!AJ:AJ)+SUMIF(กวนไส้!$C:$C,'รับ-จ่าย ประจำวัน'!$B49,กวนไส้!AJ:AJ)+SUMIF(ผลิต1!$C:$C,'รับ-จ่าย ประจำวัน'!$B49,ผลิต1!AJ:AJ)+SUMIF(ผลิต2!$C:$C,'รับ-จ่าย ประจำวัน'!$B49,ผลิต2!AJ:AJ)+SUMIF(เส้นแต่งหน้าขนมเค้ก!$C:$C,'รับ-จ่าย ประจำวัน'!$B49,เส้นแต่งหน้าขนมเค้ก!AJ:AJ)+SUMIF(แพ็ค!$C:$C,'รับ-จ่าย ประจำวัน'!$B49,แพ็ค!AJ:AJ)+SUMIF(ธุรการ!$C:$C,'รับ-จ่าย ประจำวัน'!$B49,ธุรการ!AJ:AJ)+SUMIF(เส้นแต่งหน้าขนมปัง!$C:$C,'รับ-จ่าย ประจำวัน'!$B49,เส้นแต่งหน้าขนมปัง!AJ:AJ)+SUMIF('วางแผนBC,CJ'!$C:$C,'รับ-จ่าย ประจำวัน'!$B49,'วางแผนBC,CJ'!AJ:AJ)+SUMIF(RD!$C:$C,'รับ-จ่าย ประจำวัน'!$B49,RD!AJ:AJ)+SUMIF('FG,ออนไล,คัดแยก'!$C:$C,'รับ-จ่าย ประจำวัน'!$B49,'FG,ออนไล,คัดแยก'!AJ:AJ)</f>
        <v>0</v>
      </c>
      <c r="BR49" s="16">
        <f>SUMIF(เตรียมส่วนผสม!$C:$C,'รับ-จ่าย ประจำวัน'!$B49,เตรียมส่วนผสม!AK:AK)+SUMIF(กวนไส้!$C:$C,'รับ-จ่าย ประจำวัน'!$B49,กวนไส้!AK:AK)+SUMIF(ผลิต1!$C:$C,'รับ-จ่าย ประจำวัน'!$B49,ผลิต1!AK:AK)+SUMIF(ผลิต2!$C:$C,'รับ-จ่าย ประจำวัน'!$B49,ผลิต2!AK:AK)+SUMIF(เส้นแต่งหน้าขนมเค้ก!$C:$C,'รับ-จ่าย ประจำวัน'!$B49,เส้นแต่งหน้าขนมเค้ก!AK:AK)+SUMIF(แพ็ค!$C:$C,'รับ-จ่าย ประจำวัน'!$B49,แพ็ค!AK:AK)+SUMIF(ธุรการ!$C:$C,'รับ-จ่าย ประจำวัน'!$B49,ธุรการ!AK:AK)+SUMIF(เส้นแต่งหน้าขนมปัง!$C:$C,'รับ-จ่าย ประจำวัน'!$B49,เส้นแต่งหน้าขนมปัง!AK:AK)+SUMIF('วางแผนBC,CJ'!$C:$C,'รับ-จ่าย ประจำวัน'!$B49,'วางแผนBC,CJ'!AK:AK)+SUMIF(RD!$C:$C,'รับ-จ่าย ประจำวัน'!$B49,RD!AK:AK)+SUMIF('FG,ออนไล,คัดแยก'!$C:$C,'รับ-จ่าย ประจำวัน'!$B49,'FG,ออนไล,คัดแยก'!AK:AK)</f>
        <v>0</v>
      </c>
      <c r="BS49" s="16">
        <f>SUMIF(เตรียมส่วนผสม!$C:$C,'รับ-จ่าย ประจำวัน'!$B49,เตรียมส่วนผสม!AL:AL)+SUMIF(กวนไส้!$C:$C,'รับ-จ่าย ประจำวัน'!$B49,กวนไส้!AL:AL)+SUMIF(ผลิต1!$C:$C,'รับ-จ่าย ประจำวัน'!$B49,ผลิต1!AL:AL)+SUMIF(ผลิต2!$C:$C,'รับ-จ่าย ประจำวัน'!$B49,ผลิต2!AL:AL)+SUMIF(เส้นแต่งหน้าขนมเค้ก!$C:$C,'รับ-จ่าย ประจำวัน'!$B49,เส้นแต่งหน้าขนมเค้ก!AL:AL)+SUMIF(แพ็ค!$C:$C,'รับ-จ่าย ประจำวัน'!$B49,แพ็ค!AL:AL)+SUMIF(ธุรการ!$C:$C,'รับ-จ่าย ประจำวัน'!$B49,ธุรการ!AL:AL)+SUMIF(เส้นแต่งหน้าขนมปัง!$C:$C,'รับ-จ่าย ประจำวัน'!$B49,เส้นแต่งหน้าขนมปัง!AL:AL)+SUMIF('วางแผนBC,CJ'!$C:$C,'รับ-จ่าย ประจำวัน'!$B49,'วางแผนBC,CJ'!AL:AL)+SUMIF(RD!$C:$C,'รับ-จ่าย ประจำวัน'!$B49,RD!AL:AL)+SUMIF('FG,ออนไล,คัดแยก'!$C:$C,'รับ-จ่าย ประจำวัน'!$B49,'FG,ออนไล,คัดแยก'!AL:AL)</f>
        <v>0</v>
      </c>
      <c r="BT49" s="18">
        <f t="shared" si="1"/>
        <v>0</v>
      </c>
      <c r="BU49" s="116"/>
      <c r="BV49" s="146">
        <f t="shared" si="2"/>
        <v>11725</v>
      </c>
      <c r="BW49" s="183">
        <v>30</v>
      </c>
      <c r="BX49" s="172">
        <f t="shared" si="6"/>
        <v>0</v>
      </c>
      <c r="BY49" s="188" t="e">
        <f t="shared" si="3"/>
        <v>#DIV/0!</v>
      </c>
      <c r="BZ49" s="180" t="e">
        <f t="shared" ca="1" si="4"/>
        <v>#DIV/0!</v>
      </c>
      <c r="CA49" s="93"/>
      <c r="CB49" s="93"/>
      <c r="CC49" s="93"/>
      <c r="CD49" s="93"/>
      <c r="CE49" s="93"/>
      <c r="CF49" s="93"/>
      <c r="CG49" s="93"/>
      <c r="CH49" s="93"/>
      <c r="CI49" s="93"/>
      <c r="CJ49" s="94"/>
      <c r="CK49" s="9">
        <f t="shared" si="5"/>
        <v>11725</v>
      </c>
    </row>
    <row r="50" spans="1:89" x14ac:dyDescent="0.5">
      <c r="A50" s="196" t="s">
        <v>228</v>
      </c>
      <c r="B50" s="34">
        <v>1020501027</v>
      </c>
      <c r="C50" s="10" t="s">
        <v>1928</v>
      </c>
      <c r="D50" s="135" t="s">
        <v>61</v>
      </c>
      <c r="E50" s="11">
        <v>0</v>
      </c>
      <c r="F50" s="75"/>
      <c r="G50" s="11" t="s">
        <v>62</v>
      </c>
      <c r="H50" s="12">
        <v>1630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3"/>
      <c r="AF50" s="13"/>
      <c r="AG50" s="13"/>
      <c r="AH50" s="13"/>
      <c r="AI50" s="14"/>
      <c r="AJ50" s="14"/>
      <c r="AK50" s="14"/>
      <c r="AL50" s="14"/>
      <c r="AM50" s="14"/>
      <c r="AN50" s="15">
        <f t="shared" si="0"/>
        <v>0</v>
      </c>
      <c r="AO50" s="16">
        <f>SUMIF(เตรียมส่วนผสม!$C:$C,'รับ-จ่าย ประจำวัน'!$B50,เตรียมส่วนผสม!H:H)+SUMIF(กวนไส้!$C:$C,'รับ-จ่าย ประจำวัน'!$B50,กวนไส้!H:H)+SUMIF(ผลิต1!$C:$C,'รับ-จ่าย ประจำวัน'!$B50,ผลิต1!H:H)+SUMIF(ผลิต2!$C:$C,'รับ-จ่าย ประจำวัน'!$B50,ผลิต2!H:H)+SUMIF(เส้นแต่งหน้าขนมเค้ก!$C:$C,'รับ-จ่าย ประจำวัน'!$B50,เส้นแต่งหน้าขนมเค้ก!H:H)+SUMIF(แพ็ค!$C:$C,'รับ-จ่าย ประจำวัน'!$B50,แพ็ค!H:H)+SUMIF(ธุรการ!$C:$C,'รับ-จ่าย ประจำวัน'!$B50,ธุรการ!H:H)+SUMIF(เส้นแต่งหน้าขนมปัง!$C:$C,'รับ-จ่าย ประจำวัน'!$B50,เส้นแต่งหน้าขนมปัง!H:H)+SUMIF('วางแผนBC,CJ'!$C:$C,'รับ-จ่าย ประจำวัน'!$B50,'วางแผนBC,CJ'!H:H)+SUMIF(RD!$C:$C,'รับ-จ่าย ประจำวัน'!$B50,RD!H:H)+SUMIF('FG,ออนไล,คัดแยก'!$C:$C,'รับ-จ่าย ประจำวัน'!$B50,'FG,ออนไล,คัดแยก'!H:H)</f>
        <v>0</v>
      </c>
      <c r="AP50" s="16">
        <f>SUMIF(เตรียมส่วนผสม!$C:$C,'รับ-จ่าย ประจำวัน'!$B50,เตรียมส่วนผสม!I:I)+SUMIF(กวนไส้!$C:$C,'รับ-จ่าย ประจำวัน'!$B50,กวนไส้!I:I)+SUMIF(ผลิต1!$C:$C,'รับ-จ่าย ประจำวัน'!$B50,ผลิต1!I:I)+SUMIF(ผลิต2!$C:$C,'รับ-จ่าย ประจำวัน'!$B50,ผลิต2!I:I)+SUMIF(เส้นแต่งหน้าขนมเค้ก!$C:$C,'รับ-จ่าย ประจำวัน'!$B50,เส้นแต่งหน้าขนมเค้ก!I:I)+SUMIF(แพ็ค!$C:$C,'รับ-จ่าย ประจำวัน'!$B50,แพ็ค!I:I)+SUMIF(ธุรการ!$C:$C,'รับ-จ่าย ประจำวัน'!$B50,ธุรการ!I:I)+SUMIF(เส้นแต่งหน้าขนมปัง!$C:$C,'รับ-จ่าย ประจำวัน'!$B50,เส้นแต่งหน้าขนมปัง!I:I)+SUMIF('วางแผนBC,CJ'!$C:$C,'รับ-จ่าย ประจำวัน'!$B50,'วางแผนBC,CJ'!I:I)+SUMIF(RD!$C:$C,'รับ-จ่าย ประจำวัน'!$B50,RD!I:I)+SUMIF('FG,ออนไล,คัดแยก'!$C:$C,'รับ-จ่าย ประจำวัน'!$B50,'FG,ออนไล,คัดแยก'!I:I)</f>
        <v>0</v>
      </c>
      <c r="AQ50" s="16">
        <f>SUMIF(เตรียมส่วนผสม!$C:$C,'รับ-จ่าย ประจำวัน'!$B50,เตรียมส่วนผสม!J:J)+SUMIF(กวนไส้!$C:$C,'รับ-จ่าย ประจำวัน'!$B50,กวนไส้!J:J)+SUMIF(ผลิต1!$C:$C,'รับ-จ่าย ประจำวัน'!$B50,ผลิต1!J:J)+SUMIF(ผลิต2!$C:$C,'รับ-จ่าย ประจำวัน'!$B50,ผลิต2!J:J)+SUMIF(เส้นแต่งหน้าขนมเค้ก!$C:$C,'รับ-จ่าย ประจำวัน'!$B50,เส้นแต่งหน้าขนมเค้ก!J:J)+SUMIF(แพ็ค!$C:$C,'รับ-จ่าย ประจำวัน'!$B50,แพ็ค!J:J)+SUMIF(ธุรการ!$C:$C,'รับ-จ่าย ประจำวัน'!$B50,ธุรการ!J:J)+SUMIF(เส้นแต่งหน้าขนมปัง!$C:$C,'รับ-จ่าย ประจำวัน'!$B50,เส้นแต่งหน้าขนมปัง!J:J)+SUMIF('วางแผนBC,CJ'!$C:$C,'รับ-จ่าย ประจำวัน'!$B50,'วางแผนBC,CJ'!J:J)+SUMIF(RD!$C:$C,'รับ-จ่าย ประจำวัน'!$B50,RD!J:J)+SUMIF('FG,ออนไล,คัดแยก'!$C:$C,'รับ-จ่าย ประจำวัน'!$B50,'FG,ออนไล,คัดแยก'!J:J)</f>
        <v>0</v>
      </c>
      <c r="AR50" s="16">
        <f>SUMIF(เตรียมส่วนผสม!$C:$C,'รับ-จ่าย ประจำวัน'!$B50,เตรียมส่วนผสม!K:K)+SUMIF(กวนไส้!$C:$C,'รับ-จ่าย ประจำวัน'!$B50,กวนไส้!K:K)+SUMIF(ผลิต1!$C:$C,'รับ-จ่าย ประจำวัน'!$B50,ผลิต1!K:K)+SUMIF(ผลิต2!$C:$C,'รับ-จ่าย ประจำวัน'!$B50,ผลิต2!K:K)+SUMIF(เส้นแต่งหน้าขนมเค้ก!$C:$C,'รับ-จ่าย ประจำวัน'!$B50,เส้นแต่งหน้าขนมเค้ก!K:K)+SUMIF(แพ็ค!$C:$C,'รับ-จ่าย ประจำวัน'!$B50,แพ็ค!K:K)+SUMIF(ธุรการ!$C:$C,'รับ-จ่าย ประจำวัน'!$B50,ธุรการ!K:K)+SUMIF(เส้นแต่งหน้าขนมปัง!$C:$C,'รับ-จ่าย ประจำวัน'!$B50,เส้นแต่งหน้าขนมปัง!K:K)+SUMIF('วางแผนBC,CJ'!$C:$C,'รับ-จ่าย ประจำวัน'!$B50,'วางแผนBC,CJ'!K:K)+SUMIF(RD!$C:$C,'รับ-จ่าย ประจำวัน'!$B50,RD!K:K)+SUMIF('FG,ออนไล,คัดแยก'!$C:$C,'รับ-จ่าย ประจำวัน'!$B50,'FG,ออนไล,คัดแยก'!K:K)</f>
        <v>0</v>
      </c>
      <c r="AS50" s="16">
        <f>SUMIF(เตรียมส่วนผสม!$C:$C,'รับ-จ่าย ประจำวัน'!$B50,เตรียมส่วนผสม!L:L)+SUMIF(กวนไส้!$C:$C,'รับ-จ่าย ประจำวัน'!$B50,กวนไส้!L:L)+SUMIF(ผลิต1!$C:$C,'รับ-จ่าย ประจำวัน'!$B50,ผลิต1!L:L)+SUMIF(ผลิต2!$C:$C,'รับ-จ่าย ประจำวัน'!$B50,ผลิต2!L:L)+SUMIF(เส้นแต่งหน้าขนมเค้ก!$C:$C,'รับ-จ่าย ประจำวัน'!$B50,เส้นแต่งหน้าขนมเค้ก!L:L)+SUMIF(แพ็ค!$C:$C,'รับ-จ่าย ประจำวัน'!$B50,แพ็ค!L:L)+SUMIF(ธุรการ!$C:$C,'รับ-จ่าย ประจำวัน'!$B50,ธุรการ!L:L)+SUMIF(เส้นแต่งหน้าขนมปัง!$C:$C,'รับ-จ่าย ประจำวัน'!$B50,เส้นแต่งหน้าขนมปัง!L:L)+SUMIF('วางแผนBC,CJ'!$C:$C,'รับ-จ่าย ประจำวัน'!$B50,'วางแผนBC,CJ'!L:L)+SUMIF(RD!$C:$C,'รับ-จ่าย ประจำวัน'!$B50,RD!L:L)+SUMIF('FG,ออนไล,คัดแยก'!$C:$C,'รับ-จ่าย ประจำวัน'!$B50,'FG,ออนไล,คัดแยก'!L:L)</f>
        <v>60</v>
      </c>
      <c r="AT50" s="16">
        <f>SUMIF(เตรียมส่วนผสม!$C:$C,'รับ-จ่าย ประจำวัน'!$B50,เตรียมส่วนผสม!M:M)+SUMIF(กวนไส้!$C:$C,'รับ-จ่าย ประจำวัน'!$B50,กวนไส้!M:M)+SUMIF(ผลิต1!$C:$C,'รับ-จ่าย ประจำวัน'!$B50,ผลิต1!M:M)+SUMIF(ผลิต2!$C:$C,'รับ-จ่าย ประจำวัน'!$B50,ผลิต2!M:M)+SUMIF(เส้นแต่งหน้าขนมเค้ก!$C:$C,'รับ-จ่าย ประจำวัน'!$B50,เส้นแต่งหน้าขนมเค้ก!M:M)+SUMIF(แพ็ค!$C:$C,'รับ-จ่าย ประจำวัน'!$B50,แพ็ค!M:M)+SUMIF(ธุรการ!$C:$C,'รับ-จ่าย ประจำวัน'!$B50,ธุรการ!M:M)+SUMIF(เส้นแต่งหน้าขนมปัง!$C:$C,'รับ-จ่าย ประจำวัน'!$B50,เส้นแต่งหน้าขนมปัง!M:M)+SUMIF('วางแผนBC,CJ'!$C:$C,'รับ-จ่าย ประจำวัน'!$B50,'วางแผนBC,CJ'!M:M)+SUMIF(RD!$C:$C,'รับ-จ่าย ประจำวัน'!$B50,RD!M:M)+SUMIF('FG,ออนไล,คัดแยก'!$C:$C,'รับ-จ่าย ประจำวัน'!$B50,'FG,ออนไล,คัดแยก'!M:M)</f>
        <v>0</v>
      </c>
      <c r="AU50" s="16">
        <f>SUMIF(เตรียมส่วนผสม!$C:$C,'รับ-จ่าย ประจำวัน'!$B50,เตรียมส่วนผสม!N:N)+SUMIF(กวนไส้!$C:$C,'รับ-จ่าย ประจำวัน'!$B50,กวนไส้!N:N)+SUMIF(ผลิต1!$C:$C,'รับ-จ่าย ประจำวัน'!$B50,ผลิต1!N:N)+SUMIF(ผลิต2!$C:$C,'รับ-จ่าย ประจำวัน'!$B50,ผลิต2!N:N)+SUMIF(เส้นแต่งหน้าขนมเค้ก!$C:$C,'รับ-จ่าย ประจำวัน'!$B50,เส้นแต่งหน้าขนมเค้ก!N:N)+SUMIF(แพ็ค!$C:$C,'รับ-จ่าย ประจำวัน'!$B50,แพ็ค!N:N)+SUMIF(ธุรการ!$C:$C,'รับ-จ่าย ประจำวัน'!$B50,ธุรการ!N:N)+SUMIF(เส้นแต่งหน้าขนมปัง!$C:$C,'รับ-จ่าย ประจำวัน'!$B50,เส้นแต่งหน้าขนมปัง!N:N)+SUMIF('วางแผนBC,CJ'!$C:$C,'รับ-จ่าย ประจำวัน'!$B50,'วางแผนBC,CJ'!N:N)+SUMIF(RD!$C:$C,'รับ-จ่าย ประจำวัน'!$B50,RD!N:N)+SUMIF('FG,ออนไล,คัดแยก'!$C:$C,'รับ-จ่าย ประจำวัน'!$B50,'FG,ออนไล,คัดแยก'!N:N)</f>
        <v>0</v>
      </c>
      <c r="AV50" s="16">
        <f>SUMIF(เตรียมส่วนผสม!$C:$C,'รับ-จ่าย ประจำวัน'!$B50,เตรียมส่วนผสม!O:O)+SUMIF(กวนไส้!$C:$C,'รับ-จ่าย ประจำวัน'!$B50,กวนไส้!O:O)+SUMIF(ผลิต1!$C:$C,'รับ-จ่าย ประจำวัน'!$B50,ผลิต1!O:O)+SUMIF(ผลิต2!$C:$C,'รับ-จ่าย ประจำวัน'!$B50,ผลิต2!O:O)+SUMIF(เส้นแต่งหน้าขนมเค้ก!$C:$C,'รับ-จ่าย ประจำวัน'!$B50,เส้นแต่งหน้าขนมเค้ก!O:O)+SUMIF(แพ็ค!$C:$C,'รับ-จ่าย ประจำวัน'!$B50,แพ็ค!O:O)+SUMIF(ธุรการ!$C:$C,'รับ-จ่าย ประจำวัน'!$B50,ธุรการ!O:O)+SUMIF(เส้นแต่งหน้าขนมปัง!$C:$C,'รับ-จ่าย ประจำวัน'!$B50,เส้นแต่งหน้าขนมปัง!O:O)+SUMIF('วางแผนBC,CJ'!$C:$C,'รับ-จ่าย ประจำวัน'!$B50,'วางแผนBC,CJ'!O:O)+SUMIF(RD!$C:$C,'รับ-จ่าย ประจำวัน'!$B50,RD!O:O)+SUMIF('FG,ออนไล,คัดแยก'!$C:$C,'รับ-จ่าย ประจำวัน'!$B50,'FG,ออนไล,คัดแยก'!O:O)</f>
        <v>0</v>
      </c>
      <c r="AW50" s="16">
        <f>SUMIF(เตรียมส่วนผสม!$C:$C,'รับ-จ่าย ประจำวัน'!$B50,เตรียมส่วนผสม!P:P)+SUMIF(กวนไส้!$C:$C,'รับ-จ่าย ประจำวัน'!$B50,กวนไส้!P:P)+SUMIF(ผลิต1!$C:$C,'รับ-จ่าย ประจำวัน'!$B50,ผลิต1!P:P)+SUMIF(ผลิต2!$C:$C,'รับ-จ่าย ประจำวัน'!$B50,ผลิต2!P:P)+SUMIF(เส้นแต่งหน้าขนมเค้ก!$C:$C,'รับ-จ่าย ประจำวัน'!$B50,เส้นแต่งหน้าขนมเค้ก!P:P)+SUMIF(แพ็ค!$C:$C,'รับ-จ่าย ประจำวัน'!$B50,แพ็ค!P:P)+SUMIF(ธุรการ!$C:$C,'รับ-จ่าย ประจำวัน'!$B50,ธุรการ!P:P)+SUMIF(เส้นแต่งหน้าขนมปัง!$C:$C,'รับ-จ่าย ประจำวัน'!$B50,เส้นแต่งหน้าขนมปัง!P:P)+SUMIF('วางแผนBC,CJ'!$C:$C,'รับ-จ่าย ประจำวัน'!$B50,'วางแผนBC,CJ'!P:P)+SUMIF(RD!$C:$C,'รับ-จ่าย ประจำวัน'!$B50,RD!P:P)+SUMIF('FG,ออนไล,คัดแยก'!$C:$C,'รับ-จ่าย ประจำวัน'!$B50,'FG,ออนไล,คัดแยก'!P:P)</f>
        <v>0</v>
      </c>
      <c r="AX50" s="16">
        <f>SUMIF(เตรียมส่วนผสม!$C:$C,'รับ-จ่าย ประจำวัน'!$B50,เตรียมส่วนผสม!Q:Q)+SUMIF(กวนไส้!$C:$C,'รับ-จ่าย ประจำวัน'!$B50,กวนไส้!Q:Q)+SUMIF(ผลิต1!$C:$C,'รับ-จ่าย ประจำวัน'!$B50,ผลิต1!Q:Q)+SUMIF(ผลิต2!$C:$C,'รับ-จ่าย ประจำวัน'!$B50,ผลิต2!Q:Q)+SUMIF(เส้นแต่งหน้าขนมเค้ก!$C:$C,'รับ-จ่าย ประจำวัน'!$B50,เส้นแต่งหน้าขนมเค้ก!Q:Q)+SUMIF(แพ็ค!$C:$C,'รับ-จ่าย ประจำวัน'!$B50,แพ็ค!Q:Q)+SUMIF(ธุรการ!$C:$C,'รับ-จ่าย ประจำวัน'!$B50,ธุรการ!Q:Q)+SUMIF(เส้นแต่งหน้าขนมปัง!$C:$C,'รับ-จ่าย ประจำวัน'!$B50,เส้นแต่งหน้าขนมปัง!Q:Q)+SUMIF('วางแผนBC,CJ'!$C:$C,'รับ-จ่าย ประจำวัน'!$B50,'วางแผนBC,CJ'!Q:Q)+SUMIF(RD!$C:$C,'รับ-จ่าย ประจำวัน'!$B50,RD!Q:Q)+SUMIF('FG,ออนไล,คัดแยก'!$C:$C,'รับ-จ่าย ประจำวัน'!$B50,'FG,ออนไล,คัดแยก'!Q:Q)</f>
        <v>100</v>
      </c>
      <c r="AY50" s="16">
        <f>SUMIF(เตรียมส่วนผสม!$C:$C,'รับ-จ่าย ประจำวัน'!$B50,เตรียมส่วนผสม!R:R)+SUMIF(กวนไส้!$C:$C,'รับ-จ่าย ประจำวัน'!$B50,กวนไส้!R:R)+SUMIF(ผลิต1!$C:$C,'รับ-จ่าย ประจำวัน'!$B50,ผลิต1!R:R)+SUMIF(ผลิต2!$C:$C,'รับ-จ่าย ประจำวัน'!$B50,ผลิต2!R:R)+SUMIF(เส้นแต่งหน้าขนมเค้ก!$C:$C,'รับ-จ่าย ประจำวัน'!$B50,เส้นแต่งหน้าขนมเค้ก!R:R)+SUMIF(แพ็ค!$C:$C,'รับ-จ่าย ประจำวัน'!$B50,แพ็ค!R:R)+SUMIF(ธุรการ!$C:$C,'รับ-จ่าย ประจำวัน'!$B50,ธุรการ!R:R)+SUMIF(เส้นแต่งหน้าขนมปัง!$C:$C,'รับ-จ่าย ประจำวัน'!$B50,เส้นแต่งหน้าขนมปัง!R:R)+SUMIF('วางแผนBC,CJ'!$C:$C,'รับ-จ่าย ประจำวัน'!$B50,'วางแผนBC,CJ'!R:R)+SUMIF(RD!$C:$C,'รับ-จ่าย ประจำวัน'!$B50,RD!R:R)+SUMIF('FG,ออนไล,คัดแยก'!$C:$C,'รับ-จ่าย ประจำวัน'!$B50,'FG,ออนไล,คัดแยก'!R:R)</f>
        <v>0</v>
      </c>
      <c r="AZ50" s="16">
        <f>SUMIF(เตรียมส่วนผสม!$C:$C,'รับ-จ่าย ประจำวัน'!$B50,เตรียมส่วนผสม!S:S)+SUMIF(กวนไส้!$C:$C,'รับ-จ่าย ประจำวัน'!$B50,กวนไส้!S:S)+SUMIF(ผลิต1!$C:$C,'รับ-จ่าย ประจำวัน'!$B50,ผลิต1!S:S)+SUMIF(ผลิต2!$C:$C,'รับ-จ่าย ประจำวัน'!$B50,ผลิต2!S:S)+SUMIF(เส้นแต่งหน้าขนมเค้ก!$C:$C,'รับ-จ่าย ประจำวัน'!$B50,เส้นแต่งหน้าขนมเค้ก!S:S)+SUMIF(แพ็ค!$C:$C,'รับ-จ่าย ประจำวัน'!$B50,แพ็ค!S:S)+SUMIF(ธุรการ!$C:$C,'รับ-จ่าย ประจำวัน'!$B50,ธุรการ!S:S)+SUMIF(เส้นแต่งหน้าขนมปัง!$C:$C,'รับ-จ่าย ประจำวัน'!$B50,เส้นแต่งหน้าขนมปัง!S:S)+SUMIF('วางแผนBC,CJ'!$C:$C,'รับ-จ่าย ประจำวัน'!$B50,'วางแผนBC,CJ'!S:S)+SUMIF(RD!$C:$C,'รับ-จ่าย ประจำวัน'!$B50,RD!S:S)+SUMIF('FG,ออนไล,คัดแยก'!$C:$C,'รับ-จ่าย ประจำวัน'!$B50,'FG,ออนไล,คัดแยก'!S:S)</f>
        <v>0</v>
      </c>
      <c r="BA50" s="16">
        <f>SUMIF(เตรียมส่วนผสม!$C:$C,'รับ-จ่าย ประจำวัน'!$B50,เตรียมส่วนผสม!T:T)+SUMIF(กวนไส้!$C:$C,'รับ-จ่าย ประจำวัน'!$B50,กวนไส้!T:T)+SUMIF(ผลิต1!$C:$C,'รับ-จ่าย ประจำวัน'!$B50,ผลิต1!T:T)+SUMIF(ผลิต2!$C:$C,'รับ-จ่าย ประจำวัน'!$B50,ผลิต2!T:T)+SUMIF(เส้นแต่งหน้าขนมเค้ก!$C:$C,'รับ-จ่าย ประจำวัน'!$B50,เส้นแต่งหน้าขนมเค้ก!T:T)+SUMIF(แพ็ค!$C:$C,'รับ-จ่าย ประจำวัน'!$B50,แพ็ค!T:T)+SUMIF(ธุรการ!$C:$C,'รับ-จ่าย ประจำวัน'!$B50,ธุรการ!T:T)+SUMIF(เส้นแต่งหน้าขนมปัง!$C:$C,'รับ-จ่าย ประจำวัน'!$B50,เส้นแต่งหน้าขนมปัง!T:T)+SUMIF('วางแผนBC,CJ'!$C:$C,'รับ-จ่าย ประจำวัน'!$B50,'วางแผนBC,CJ'!T:T)+SUMIF(RD!$C:$C,'รับ-จ่าย ประจำวัน'!$B50,RD!T:T)+SUMIF('FG,ออนไล,คัดแยก'!$C:$C,'รับ-จ่าย ประจำวัน'!$B50,'FG,ออนไล,คัดแยก'!T:T)</f>
        <v>0</v>
      </c>
      <c r="BB50" s="16">
        <f>SUMIF(เตรียมส่วนผสม!$C:$C,'รับ-จ่าย ประจำวัน'!$B50,เตรียมส่วนผสม!U:U)+SUMIF(กวนไส้!$C:$C,'รับ-จ่าย ประจำวัน'!$B50,กวนไส้!U:U)+SUMIF(ผลิต1!$C:$C,'รับ-จ่าย ประจำวัน'!$B50,ผลิต1!U:U)+SUMIF(ผลิต2!$C:$C,'รับ-จ่าย ประจำวัน'!$B50,ผลิต2!U:U)+SUMIF(เส้นแต่งหน้าขนมเค้ก!$C:$C,'รับ-จ่าย ประจำวัน'!$B50,เส้นแต่งหน้าขนมเค้ก!U:U)+SUMIF(แพ็ค!$C:$C,'รับ-จ่าย ประจำวัน'!$B50,แพ็ค!U:U)+SUMIF(ธุรการ!$C:$C,'รับ-จ่าย ประจำวัน'!$B50,ธุรการ!U:U)+SUMIF(เส้นแต่งหน้าขนมปัง!$C:$C,'รับ-จ่าย ประจำวัน'!$B50,เส้นแต่งหน้าขนมปัง!U:U)+SUMIF('วางแผนBC,CJ'!$C:$C,'รับ-จ่าย ประจำวัน'!$B50,'วางแผนBC,CJ'!U:U)+SUMIF(RD!$C:$C,'รับ-จ่าย ประจำวัน'!$B50,RD!U:U)+SUMIF('FG,ออนไล,คัดแยก'!$C:$C,'รับ-จ่าย ประจำวัน'!$B50,'FG,ออนไล,คัดแยก'!U:U)</f>
        <v>0</v>
      </c>
      <c r="BC50" s="16">
        <f>SUMIF(เตรียมส่วนผสม!$C:$C,'รับ-จ่าย ประจำวัน'!$B50,เตรียมส่วนผสม!V:V)+SUMIF(กวนไส้!$C:$C,'รับ-จ่าย ประจำวัน'!$B50,กวนไส้!V:V)+SUMIF(ผลิต1!$C:$C,'รับ-จ่าย ประจำวัน'!$B50,ผลิต1!V:V)+SUMIF(ผลิต2!$C:$C,'รับ-จ่าย ประจำวัน'!$B50,ผลิต2!V:V)+SUMIF(เส้นแต่งหน้าขนมเค้ก!$C:$C,'รับ-จ่าย ประจำวัน'!$B50,เส้นแต่งหน้าขนมเค้ก!V:V)+SUMIF(แพ็ค!$C:$C,'รับ-จ่าย ประจำวัน'!$B50,แพ็ค!V:V)+SUMIF(ธุรการ!$C:$C,'รับ-จ่าย ประจำวัน'!$B50,ธุรการ!V:V)+SUMIF(เส้นแต่งหน้าขนมปัง!$C:$C,'รับ-จ่าย ประจำวัน'!$B50,เส้นแต่งหน้าขนมปัง!V:V)+SUMIF('วางแผนBC,CJ'!$C:$C,'รับ-จ่าย ประจำวัน'!$B50,'วางแผนBC,CJ'!V:V)+SUMIF(RD!$C:$C,'รับ-จ่าย ประจำวัน'!$B50,RD!V:V)+SUMIF('FG,ออนไล,คัดแยก'!$C:$C,'รับ-จ่าย ประจำวัน'!$B50,'FG,ออนไล,คัดแยก'!V:V)</f>
        <v>0</v>
      </c>
      <c r="BD50" s="16">
        <f>SUMIF(เตรียมส่วนผสม!$C:$C,'รับ-จ่าย ประจำวัน'!$B50,เตรียมส่วนผสม!W:W)+SUMIF(กวนไส้!$C:$C,'รับ-จ่าย ประจำวัน'!$B50,กวนไส้!W:W)+SUMIF(ผลิต1!$C:$C,'รับ-จ่าย ประจำวัน'!$B50,ผลิต1!W:W)+SUMIF(ผลิต2!$C:$C,'รับ-จ่าย ประจำวัน'!$B50,ผลิต2!W:W)+SUMIF(เส้นแต่งหน้าขนมเค้ก!$C:$C,'รับ-จ่าย ประจำวัน'!$B50,เส้นแต่งหน้าขนมเค้ก!W:W)+SUMIF(แพ็ค!$C:$C,'รับ-จ่าย ประจำวัน'!$B50,แพ็ค!W:W)+SUMIF(ธุรการ!$C:$C,'รับ-จ่าย ประจำวัน'!$B50,ธุรการ!W:W)+SUMIF(เส้นแต่งหน้าขนมปัง!$C:$C,'รับ-จ่าย ประจำวัน'!$B50,เส้นแต่งหน้าขนมปัง!W:W)+SUMIF('วางแผนBC,CJ'!$C:$C,'รับ-จ่าย ประจำวัน'!$B50,'วางแผนBC,CJ'!W:W)+SUMIF(RD!$C:$C,'รับ-จ่าย ประจำวัน'!$B50,RD!W:W)+SUMIF('FG,ออนไล,คัดแยก'!$C:$C,'รับ-จ่าย ประจำวัน'!$B50,'FG,ออนไล,คัดแยก'!W:W)</f>
        <v>0</v>
      </c>
      <c r="BE50" s="16">
        <f>SUMIF(เตรียมส่วนผสม!$C:$C,'รับ-จ่าย ประจำวัน'!$B50,เตรียมส่วนผสม!X:X)+SUMIF(กวนไส้!$C:$C,'รับ-จ่าย ประจำวัน'!$B50,กวนไส้!X:X)+SUMIF(ผลิต1!$C:$C,'รับ-จ่าย ประจำวัน'!$B50,ผลิต1!X:X)+SUMIF(ผลิต2!$C:$C,'รับ-จ่าย ประจำวัน'!$B50,ผลิต2!X:X)+SUMIF(เส้นแต่งหน้าขนมเค้ก!$C:$C,'รับ-จ่าย ประจำวัน'!$B50,เส้นแต่งหน้าขนมเค้ก!X:X)+SUMIF(แพ็ค!$C:$C,'รับ-จ่าย ประจำวัน'!$B50,แพ็ค!X:X)+SUMIF(ธุรการ!$C:$C,'รับ-จ่าย ประจำวัน'!$B50,ธุรการ!X:X)+SUMIF(เส้นแต่งหน้าขนมปัง!$C:$C,'รับ-จ่าย ประจำวัน'!$B50,เส้นแต่งหน้าขนมปัง!X:X)+SUMIF('วางแผนBC,CJ'!$C:$C,'รับ-จ่าย ประจำวัน'!$B50,'วางแผนBC,CJ'!X:X)+SUMIF(RD!$C:$C,'รับ-จ่าย ประจำวัน'!$B50,RD!X:X)+SUMIF('FG,ออนไล,คัดแยก'!$C:$C,'รับ-จ่าย ประจำวัน'!$B50,'FG,ออนไล,คัดแยก'!X:X)</f>
        <v>0</v>
      </c>
      <c r="BF50" s="16">
        <f>SUMIF(เตรียมส่วนผสม!$C:$C,'รับ-จ่าย ประจำวัน'!$B50,เตรียมส่วนผสม!Y:Y)+SUMIF(กวนไส้!$C:$C,'รับ-จ่าย ประจำวัน'!$B50,กวนไส้!Y:Y)+SUMIF(ผลิต1!$C:$C,'รับ-จ่าย ประจำวัน'!$B50,ผลิต1!Y:Y)+SUMIF(ผลิต2!$C:$C,'รับ-จ่าย ประจำวัน'!$B50,ผลิต2!Y:Y)+SUMIF(เส้นแต่งหน้าขนมเค้ก!$C:$C,'รับ-จ่าย ประจำวัน'!$B50,เส้นแต่งหน้าขนมเค้ก!Y:Y)+SUMIF(แพ็ค!$C:$C,'รับ-จ่าย ประจำวัน'!$B50,แพ็ค!Y:Y)+SUMIF(ธุรการ!$C:$C,'รับ-จ่าย ประจำวัน'!$B50,ธุรการ!Y:Y)+SUMIF(เส้นแต่งหน้าขนมปัง!$C:$C,'รับ-จ่าย ประจำวัน'!$B50,เส้นแต่งหน้าขนมปัง!Y:Y)+SUMIF('วางแผนBC,CJ'!$C:$C,'รับ-จ่าย ประจำวัน'!$B50,'วางแผนBC,CJ'!Y:Y)+SUMIF(RD!$C:$C,'รับ-จ่าย ประจำวัน'!$B50,RD!Y:Y)+SUMIF('FG,ออนไล,คัดแยก'!$C:$C,'รับ-จ่าย ประจำวัน'!$B50,'FG,ออนไล,คัดแยก'!Y:Y)</f>
        <v>0</v>
      </c>
      <c r="BG50" s="16">
        <f>SUMIF(เตรียมส่วนผสม!$C:$C,'รับ-จ่าย ประจำวัน'!$B50,เตรียมส่วนผสม!Z:Z)+SUMIF(กวนไส้!$C:$C,'รับ-จ่าย ประจำวัน'!$B50,กวนไส้!Z:Z)+SUMIF(ผลิต1!$C:$C,'รับ-จ่าย ประจำวัน'!$B50,ผลิต1!Z:Z)+SUMIF(ผลิต2!$C:$C,'รับ-จ่าย ประจำวัน'!$B50,ผลิต2!Z:Z)+SUMIF(เส้นแต่งหน้าขนมเค้ก!$C:$C,'รับ-จ่าย ประจำวัน'!$B50,เส้นแต่งหน้าขนมเค้ก!Z:Z)+SUMIF(แพ็ค!$C:$C,'รับ-จ่าย ประจำวัน'!$B50,แพ็ค!Z:Z)+SUMIF(ธุรการ!$C:$C,'รับ-จ่าย ประจำวัน'!$B50,ธุรการ!Z:Z)+SUMIF(เส้นแต่งหน้าขนมปัง!$C:$C,'รับ-จ่าย ประจำวัน'!$B50,เส้นแต่งหน้าขนมปัง!Z:Z)+SUMIF('วางแผนBC,CJ'!$C:$C,'รับ-จ่าย ประจำวัน'!$B50,'วางแผนBC,CJ'!Z:Z)+SUMIF(RD!$C:$C,'รับ-จ่าย ประจำวัน'!$B50,RD!Z:Z)+SUMIF('FG,ออนไล,คัดแยก'!$C:$C,'รับ-จ่าย ประจำวัน'!$B50,'FG,ออนไล,คัดแยก'!Z:Z)</f>
        <v>0</v>
      </c>
      <c r="BH50" s="16">
        <f>SUMIF(เตรียมส่วนผสม!$C:$C,'รับ-จ่าย ประจำวัน'!$B50,เตรียมส่วนผสม!AA:AA)+SUMIF(กวนไส้!$C:$C,'รับ-จ่าย ประจำวัน'!$B50,กวนไส้!AA:AA)+SUMIF(ผลิต1!$C:$C,'รับ-จ่าย ประจำวัน'!$B50,ผลิต1!AA:AA)+SUMIF(ผลิต2!$C:$C,'รับ-จ่าย ประจำวัน'!$B50,ผลิต2!AA:AA)+SUMIF(เส้นแต่งหน้าขนมเค้ก!$C:$C,'รับ-จ่าย ประจำวัน'!$B50,เส้นแต่งหน้าขนมเค้ก!AA:AA)+SUMIF(แพ็ค!$C:$C,'รับ-จ่าย ประจำวัน'!$B50,แพ็ค!AA:AA)+SUMIF(ธุรการ!$C:$C,'รับ-จ่าย ประจำวัน'!$B50,ธุรการ!AA:AA)+SUMIF(เส้นแต่งหน้าขนมปัง!$C:$C,'รับ-จ่าย ประจำวัน'!$B50,เส้นแต่งหน้าขนมปัง!AA:AA)+SUMIF('วางแผนBC,CJ'!$C:$C,'รับ-จ่าย ประจำวัน'!$B50,'วางแผนBC,CJ'!AA:AA)+SUMIF(RD!$C:$C,'รับ-จ่าย ประจำวัน'!$B50,RD!AA:AA)+SUMIF('FG,ออนไล,คัดแยก'!$C:$C,'รับ-จ่าย ประจำวัน'!$B50,'FG,ออนไล,คัดแยก'!AA:AA)</f>
        <v>0</v>
      </c>
      <c r="BI50" s="16">
        <f>SUMIF(เตรียมส่วนผสม!$C:$C,'รับ-จ่าย ประจำวัน'!$B50,เตรียมส่วนผสม!AB:AB)+SUMIF(กวนไส้!$C:$C,'รับ-จ่าย ประจำวัน'!$B50,กวนไส้!AB:AB)+SUMIF(ผลิต1!$C:$C,'รับ-จ่าย ประจำวัน'!$B50,ผลิต1!AB:AB)+SUMIF(ผลิต2!$C:$C,'รับ-จ่าย ประจำวัน'!$B50,ผลิต2!AB:AB)+SUMIF(เส้นแต่งหน้าขนมเค้ก!$C:$C,'รับ-จ่าย ประจำวัน'!$B50,เส้นแต่งหน้าขนมเค้ก!AB:AB)+SUMIF(แพ็ค!$C:$C,'รับ-จ่าย ประจำวัน'!$B50,แพ็ค!AB:AB)+SUMIF(ธุรการ!$C:$C,'รับ-จ่าย ประจำวัน'!$B50,ธุรการ!AB:AB)+SUMIF(เส้นแต่งหน้าขนมปัง!$C:$C,'รับ-จ่าย ประจำวัน'!$B50,เส้นแต่งหน้าขนมปัง!AB:AB)+SUMIF('วางแผนBC,CJ'!$C:$C,'รับ-จ่าย ประจำวัน'!$B50,'วางแผนBC,CJ'!AB:AB)+SUMIF(RD!$C:$C,'รับ-จ่าย ประจำวัน'!$B50,RD!AB:AB)+SUMIF('FG,ออนไล,คัดแยก'!$C:$C,'รับ-จ่าย ประจำวัน'!$B50,'FG,ออนไล,คัดแยก'!AB:AB)</f>
        <v>0</v>
      </c>
      <c r="BJ50" s="16">
        <f>SUMIF(เตรียมส่วนผสม!$C:$C,'รับ-จ่าย ประจำวัน'!$B50,เตรียมส่วนผสม!AC:AC)+SUMIF(กวนไส้!$C:$C,'รับ-จ่าย ประจำวัน'!$B50,กวนไส้!AC:AC)+SUMIF(ผลิต1!$C:$C,'รับ-จ่าย ประจำวัน'!$B50,ผลิต1!AC:AC)+SUMIF(ผลิต2!$C:$C,'รับ-จ่าย ประจำวัน'!$B50,ผลิต2!AC:AC)+SUMIF(เส้นแต่งหน้าขนมเค้ก!$C:$C,'รับ-จ่าย ประจำวัน'!$B50,เส้นแต่งหน้าขนมเค้ก!AC:AC)+SUMIF(แพ็ค!$C:$C,'รับ-จ่าย ประจำวัน'!$B50,แพ็ค!AC:AC)+SUMIF(ธุรการ!$C:$C,'รับ-จ่าย ประจำวัน'!$B50,ธุรการ!AC:AC)+SUMIF(เส้นแต่งหน้าขนมปัง!$C:$C,'รับ-จ่าย ประจำวัน'!$B50,เส้นแต่งหน้าขนมปัง!AC:AC)+SUMIF('วางแผนBC,CJ'!$C:$C,'รับ-จ่าย ประจำวัน'!$B50,'วางแผนBC,CJ'!AC:AC)+SUMIF(RD!$C:$C,'รับ-จ่าย ประจำวัน'!$B50,RD!AC:AC)+SUMIF('FG,ออนไล,คัดแยก'!$C:$C,'รับ-จ่าย ประจำวัน'!$B50,'FG,ออนไล,คัดแยก'!AC:AC)</f>
        <v>0</v>
      </c>
      <c r="BK50" s="16">
        <f>SUMIF(เตรียมส่วนผสม!$C:$C,'รับ-จ่าย ประจำวัน'!$B50,เตรียมส่วนผสม!AD:AD)+SUMIF(กวนไส้!$C:$C,'รับ-จ่าย ประจำวัน'!$B50,กวนไส้!AD:AD)+SUMIF(ผลิต1!$C:$C,'รับ-จ่าย ประจำวัน'!$B50,ผลิต1!AD:AD)+SUMIF(ผลิต2!$C:$C,'รับ-จ่าย ประจำวัน'!$B50,ผลิต2!AD:AD)+SUMIF(เส้นแต่งหน้าขนมเค้ก!$C:$C,'รับ-จ่าย ประจำวัน'!$B50,เส้นแต่งหน้าขนมเค้ก!AD:AD)+SUMIF(แพ็ค!$C:$C,'รับ-จ่าย ประจำวัน'!$B50,แพ็ค!AD:AD)+SUMIF(ธุรการ!$C:$C,'รับ-จ่าย ประจำวัน'!$B50,ธุรการ!AD:AD)+SUMIF(เส้นแต่งหน้าขนมปัง!$C:$C,'รับ-จ่าย ประจำวัน'!$B50,เส้นแต่งหน้าขนมปัง!AD:AD)+SUMIF('วางแผนBC,CJ'!$C:$C,'รับ-จ่าย ประจำวัน'!$B50,'วางแผนBC,CJ'!AD:AD)+SUMIF(RD!$C:$C,'รับ-จ่าย ประจำวัน'!$B50,RD!AD:AD)+SUMIF('FG,ออนไล,คัดแยก'!$C:$C,'รับ-จ่าย ประจำวัน'!$B50,'FG,ออนไล,คัดแยก'!AD:AD)</f>
        <v>0</v>
      </c>
      <c r="BL50" s="16">
        <f>SUMIF(เตรียมส่วนผสม!$C:$C,'รับ-จ่าย ประจำวัน'!$B50,เตรียมส่วนผสม!AE:AE)+SUMIF(กวนไส้!$C:$C,'รับ-จ่าย ประจำวัน'!$B50,กวนไส้!AE:AE)+SUMIF(ผลิต1!$C:$C,'รับ-จ่าย ประจำวัน'!$B50,ผลิต1!AE:AE)+SUMIF(ผลิต2!$C:$C,'รับ-จ่าย ประจำวัน'!$B50,ผลิต2!AE:AE)+SUMIF(เส้นแต่งหน้าขนมเค้ก!$C:$C,'รับ-จ่าย ประจำวัน'!$B50,เส้นแต่งหน้าขนมเค้ก!AE:AE)+SUMIF(แพ็ค!$C:$C,'รับ-จ่าย ประจำวัน'!$B50,แพ็ค!AE:AE)+SUMIF(ธุรการ!$C:$C,'รับ-จ่าย ประจำวัน'!$B50,ธุรการ!AE:AE)+SUMIF(เส้นแต่งหน้าขนมปัง!$C:$C,'รับ-จ่าย ประจำวัน'!$B50,เส้นแต่งหน้าขนมปัง!AE:AE)+SUMIF('วางแผนBC,CJ'!$C:$C,'รับ-จ่าย ประจำวัน'!$B50,'วางแผนBC,CJ'!AE:AE)+SUMIF(RD!$C:$C,'รับ-จ่าย ประจำวัน'!$B50,RD!AE:AE)+SUMIF('FG,ออนไล,คัดแยก'!$C:$C,'รับ-จ่าย ประจำวัน'!$B50,'FG,ออนไล,คัดแยก'!AE:AE)</f>
        <v>0</v>
      </c>
      <c r="BM50" s="16">
        <f>SUMIF(เตรียมส่วนผสม!$C:$C,'รับ-จ่าย ประจำวัน'!$B50,เตรียมส่วนผสม!AF:AF)+SUMIF(กวนไส้!$C:$C,'รับ-จ่าย ประจำวัน'!$B50,กวนไส้!AF:AF)+SUMIF(ผลิต1!$C:$C,'รับ-จ่าย ประจำวัน'!$B50,ผลิต1!AF:AF)+SUMIF(ผลิต2!$C:$C,'รับ-จ่าย ประจำวัน'!$B50,ผลิต2!AF:AF)+SUMIF(เส้นแต่งหน้าขนมเค้ก!$C:$C,'รับ-จ่าย ประจำวัน'!$B50,เส้นแต่งหน้าขนมเค้ก!AF:AF)+SUMIF(แพ็ค!$C:$C,'รับ-จ่าย ประจำวัน'!$B50,แพ็ค!AF:AF)+SUMIF(ธุรการ!$C:$C,'รับ-จ่าย ประจำวัน'!$B50,ธุรการ!AF:AF)+SUMIF(เส้นแต่งหน้าขนมปัง!$C:$C,'รับ-จ่าย ประจำวัน'!$B50,เส้นแต่งหน้าขนมปัง!AF:AF)+SUMIF('วางแผนBC,CJ'!$C:$C,'รับ-จ่าย ประจำวัน'!$B50,'วางแผนBC,CJ'!AF:AF)+SUMIF(RD!$C:$C,'รับ-จ่าย ประจำวัน'!$B50,RD!AF:AF)+SUMIF('FG,ออนไล,คัดแยก'!$C:$C,'รับ-จ่าย ประจำวัน'!$B50,'FG,ออนไล,คัดแยก'!AF:AF)</f>
        <v>0</v>
      </c>
      <c r="BN50" s="16">
        <f>SUMIF(เตรียมส่วนผสม!$C:$C,'รับ-จ่าย ประจำวัน'!$B50,เตรียมส่วนผสม!AG:AG)+SUMIF(กวนไส้!$C:$C,'รับ-จ่าย ประจำวัน'!$B50,กวนไส้!AG:AG)+SUMIF(ผลิต1!$C:$C,'รับ-จ่าย ประจำวัน'!$B50,ผลิต1!AG:AG)+SUMIF(ผลิต2!$C:$C,'รับ-จ่าย ประจำวัน'!$B50,ผลิต2!AG:AG)+SUMIF(เส้นแต่งหน้าขนมเค้ก!$C:$C,'รับ-จ่าย ประจำวัน'!$B50,เส้นแต่งหน้าขนมเค้ก!AG:AG)+SUMIF(แพ็ค!$C:$C,'รับ-จ่าย ประจำวัน'!$B50,แพ็ค!AG:AG)+SUMIF(ธุรการ!$C:$C,'รับ-จ่าย ประจำวัน'!$B50,ธุรการ!AG:AG)+SUMIF(เส้นแต่งหน้าขนมปัง!$C:$C,'รับ-จ่าย ประจำวัน'!$B50,เส้นแต่งหน้าขนมปัง!AG:AG)+SUMIF('วางแผนBC,CJ'!$C:$C,'รับ-จ่าย ประจำวัน'!$B50,'วางแผนBC,CJ'!AG:AG)+SUMIF(RD!$C:$C,'รับ-จ่าย ประจำวัน'!$B50,RD!AG:AG)+SUMIF('FG,ออนไล,คัดแยก'!$C:$C,'รับ-จ่าย ประจำวัน'!$B50,'FG,ออนไล,คัดแยก'!AG:AG)</f>
        <v>0</v>
      </c>
      <c r="BO50" s="16">
        <f>SUMIF(เตรียมส่วนผสม!$C:$C,'รับ-จ่าย ประจำวัน'!$B50,เตรียมส่วนผสม!AH:AH)+SUMIF(กวนไส้!$C:$C,'รับ-จ่าย ประจำวัน'!$B50,กวนไส้!AH:AH)+SUMIF(ผลิต1!$C:$C,'รับ-จ่าย ประจำวัน'!$B50,ผลิต1!AH:AH)+SUMIF(ผลิต2!$C:$C,'รับ-จ่าย ประจำวัน'!$B50,ผลิต2!AH:AH)+SUMIF(เส้นแต่งหน้าขนมเค้ก!$C:$C,'รับ-จ่าย ประจำวัน'!$B50,เส้นแต่งหน้าขนมเค้ก!AH:AH)+SUMIF(แพ็ค!$C:$C,'รับ-จ่าย ประจำวัน'!$B50,แพ็ค!AH:AH)+SUMIF(ธุรการ!$C:$C,'รับ-จ่าย ประจำวัน'!$B50,ธุรการ!AH:AH)+SUMIF(เส้นแต่งหน้าขนมปัง!$C:$C,'รับ-จ่าย ประจำวัน'!$B50,เส้นแต่งหน้าขนมปัง!AH:AH)+SUMIF('วางแผนBC,CJ'!$C:$C,'รับ-จ่าย ประจำวัน'!$B50,'วางแผนBC,CJ'!AH:AH)+SUMIF(RD!$C:$C,'รับ-จ่าย ประจำวัน'!$B50,RD!AH:AH)+SUMIF('FG,ออนไล,คัดแยก'!$C:$C,'รับ-จ่าย ประจำวัน'!$B50,'FG,ออนไล,คัดแยก'!AH:AH)</f>
        <v>0</v>
      </c>
      <c r="BP50" s="16">
        <f>SUMIF(เตรียมส่วนผสม!$C:$C,'รับ-จ่าย ประจำวัน'!$B50,เตรียมส่วนผสม!AI:AI)+SUMIF(กวนไส้!$C:$C,'รับ-จ่าย ประจำวัน'!$B50,กวนไส้!AI:AI)+SUMIF(ผลิต1!$C:$C,'รับ-จ่าย ประจำวัน'!$B50,ผลิต1!AI:AI)+SUMIF(ผลิต2!$C:$C,'รับ-จ่าย ประจำวัน'!$B50,ผลิต2!AI:AI)+SUMIF(เส้นแต่งหน้าขนมเค้ก!$C:$C,'รับ-จ่าย ประจำวัน'!$B50,เส้นแต่งหน้าขนมเค้ก!AI:AI)+SUMIF(แพ็ค!$C:$C,'รับ-จ่าย ประจำวัน'!$B50,แพ็ค!AI:AI)+SUMIF(ธุรการ!$C:$C,'รับ-จ่าย ประจำวัน'!$B50,ธุรการ!AI:AI)+SUMIF(เส้นแต่งหน้าขนมปัง!$C:$C,'รับ-จ่าย ประจำวัน'!$B50,เส้นแต่งหน้าขนมปัง!AI:AI)+SUMIF('วางแผนBC,CJ'!$C:$C,'รับ-จ่าย ประจำวัน'!$B50,'วางแผนBC,CJ'!AI:AI)+SUMIF(RD!$C:$C,'รับ-จ่าย ประจำวัน'!$B50,RD!AI:AI)+SUMIF('FG,ออนไล,คัดแยก'!$C:$C,'รับ-จ่าย ประจำวัน'!$B50,'FG,ออนไล,คัดแยก'!AI:AI)</f>
        <v>0</v>
      </c>
      <c r="BQ50" s="16">
        <f>SUMIF(เตรียมส่วนผสม!$C:$C,'รับ-จ่าย ประจำวัน'!$B50,เตรียมส่วนผสม!AJ:AJ)+SUMIF(กวนไส้!$C:$C,'รับ-จ่าย ประจำวัน'!$B50,กวนไส้!AJ:AJ)+SUMIF(ผลิต1!$C:$C,'รับ-จ่าย ประจำวัน'!$B50,ผลิต1!AJ:AJ)+SUMIF(ผลิต2!$C:$C,'รับ-จ่าย ประจำวัน'!$B50,ผลิต2!AJ:AJ)+SUMIF(เส้นแต่งหน้าขนมเค้ก!$C:$C,'รับ-จ่าย ประจำวัน'!$B50,เส้นแต่งหน้าขนมเค้ก!AJ:AJ)+SUMIF(แพ็ค!$C:$C,'รับ-จ่าย ประจำวัน'!$B50,แพ็ค!AJ:AJ)+SUMIF(ธุรการ!$C:$C,'รับ-จ่าย ประจำวัน'!$B50,ธุรการ!AJ:AJ)+SUMIF(เส้นแต่งหน้าขนมปัง!$C:$C,'รับ-จ่าย ประจำวัน'!$B50,เส้นแต่งหน้าขนมปัง!AJ:AJ)+SUMIF('วางแผนBC,CJ'!$C:$C,'รับ-จ่าย ประจำวัน'!$B50,'วางแผนBC,CJ'!AJ:AJ)+SUMIF(RD!$C:$C,'รับ-จ่าย ประจำวัน'!$B50,RD!AJ:AJ)+SUMIF('FG,ออนไล,คัดแยก'!$C:$C,'รับ-จ่าย ประจำวัน'!$B50,'FG,ออนไล,คัดแยก'!AJ:AJ)</f>
        <v>0</v>
      </c>
      <c r="BR50" s="16">
        <f>SUMIF(เตรียมส่วนผสม!$C:$C,'รับ-จ่าย ประจำวัน'!$B50,เตรียมส่วนผสม!AK:AK)+SUMIF(กวนไส้!$C:$C,'รับ-จ่าย ประจำวัน'!$B50,กวนไส้!AK:AK)+SUMIF(ผลิต1!$C:$C,'รับ-จ่าย ประจำวัน'!$B50,ผลิต1!AK:AK)+SUMIF(ผลิต2!$C:$C,'รับ-จ่าย ประจำวัน'!$B50,ผลิต2!AK:AK)+SUMIF(เส้นแต่งหน้าขนมเค้ก!$C:$C,'รับ-จ่าย ประจำวัน'!$B50,เส้นแต่งหน้าขนมเค้ก!AK:AK)+SUMIF(แพ็ค!$C:$C,'รับ-จ่าย ประจำวัน'!$B50,แพ็ค!AK:AK)+SUMIF(ธุรการ!$C:$C,'รับ-จ่าย ประจำวัน'!$B50,ธุรการ!AK:AK)+SUMIF(เส้นแต่งหน้าขนมปัง!$C:$C,'รับ-จ่าย ประจำวัน'!$B50,เส้นแต่งหน้าขนมปัง!AK:AK)+SUMIF('วางแผนBC,CJ'!$C:$C,'รับ-จ่าย ประจำวัน'!$B50,'วางแผนBC,CJ'!AK:AK)+SUMIF(RD!$C:$C,'รับ-จ่าย ประจำวัน'!$B50,RD!AK:AK)+SUMIF('FG,ออนไล,คัดแยก'!$C:$C,'รับ-จ่าย ประจำวัน'!$B50,'FG,ออนไล,คัดแยก'!AK:AK)</f>
        <v>0</v>
      </c>
      <c r="BS50" s="16">
        <f>SUMIF(เตรียมส่วนผสม!$C:$C,'รับ-จ่าย ประจำวัน'!$B50,เตรียมส่วนผสม!AL:AL)+SUMIF(กวนไส้!$C:$C,'รับ-จ่าย ประจำวัน'!$B50,กวนไส้!AL:AL)+SUMIF(ผลิต1!$C:$C,'รับ-จ่าย ประจำวัน'!$B50,ผลิต1!AL:AL)+SUMIF(ผลิต2!$C:$C,'รับ-จ่าย ประจำวัน'!$B50,ผลิต2!AL:AL)+SUMIF(เส้นแต่งหน้าขนมเค้ก!$C:$C,'รับ-จ่าย ประจำวัน'!$B50,เส้นแต่งหน้าขนมเค้ก!AL:AL)+SUMIF(แพ็ค!$C:$C,'รับ-จ่าย ประจำวัน'!$B50,แพ็ค!AL:AL)+SUMIF(ธุรการ!$C:$C,'รับ-จ่าย ประจำวัน'!$B50,ธุรการ!AL:AL)+SUMIF(เส้นแต่งหน้าขนมปัง!$C:$C,'รับ-จ่าย ประจำวัน'!$B50,เส้นแต่งหน้าขนมปัง!AL:AL)+SUMIF('วางแผนBC,CJ'!$C:$C,'รับ-จ่าย ประจำวัน'!$B50,'วางแผนBC,CJ'!AL:AL)+SUMIF(RD!$C:$C,'รับ-จ่าย ประจำวัน'!$B50,RD!AL:AL)+SUMIF('FG,ออนไล,คัดแยก'!$C:$C,'รับ-จ่าย ประจำวัน'!$B50,'FG,ออนไล,คัดแยก'!AL:AL)</f>
        <v>0</v>
      </c>
      <c r="BT50" s="18">
        <f t="shared" si="1"/>
        <v>160</v>
      </c>
      <c r="BU50" s="116">
        <v>11138</v>
      </c>
      <c r="BV50" s="146">
        <f t="shared" si="2"/>
        <v>1470</v>
      </c>
      <c r="BW50" s="183">
        <v>25</v>
      </c>
      <c r="BX50" s="172">
        <f>BT50/30</f>
        <v>5.333333333333333</v>
      </c>
      <c r="BY50" s="188">
        <f t="shared" si="3"/>
        <v>275.625</v>
      </c>
      <c r="BZ50" s="180">
        <f t="shared" ca="1" si="4"/>
        <v>46478.625</v>
      </c>
      <c r="CA50" s="93"/>
      <c r="CB50" s="93"/>
      <c r="CC50" s="93"/>
      <c r="CD50" s="93"/>
      <c r="CE50" s="93"/>
      <c r="CF50" s="93"/>
      <c r="CG50" s="93"/>
      <c r="CH50" s="93"/>
      <c r="CI50" s="93"/>
      <c r="CJ50" s="94"/>
      <c r="CK50" s="9">
        <f t="shared" si="5"/>
        <v>-9668</v>
      </c>
    </row>
    <row r="51" spans="1:89" hidden="1" x14ac:dyDescent="0.5">
      <c r="A51" s="149" t="s">
        <v>230</v>
      </c>
      <c r="B51" s="34">
        <v>1020501028</v>
      </c>
      <c r="C51" s="10" t="s">
        <v>231</v>
      </c>
      <c r="D51" s="135" t="s">
        <v>61</v>
      </c>
      <c r="E51" s="11">
        <v>0</v>
      </c>
      <c r="F51" s="75"/>
      <c r="G51" s="11" t="s">
        <v>62</v>
      </c>
      <c r="H51" s="12">
        <v>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3"/>
      <c r="AF51" s="13"/>
      <c r="AG51" s="13"/>
      <c r="AH51" s="13"/>
      <c r="AI51" s="14"/>
      <c r="AJ51" s="14"/>
      <c r="AK51" s="14"/>
      <c r="AL51" s="14"/>
      <c r="AM51" s="14"/>
      <c r="AN51" s="15">
        <f t="shared" si="0"/>
        <v>0</v>
      </c>
      <c r="AO51" s="16">
        <f>SUMIF(เตรียมส่วนผสม!$C:$C,'รับ-จ่าย ประจำวัน'!$B51,เตรียมส่วนผสม!H:H)+SUMIF(กวนไส้!$C:$C,'รับ-จ่าย ประจำวัน'!$B51,กวนไส้!H:H)+SUMIF(ผลิต1!$C:$C,'รับ-จ่าย ประจำวัน'!$B51,ผลิต1!H:H)+SUMIF(ผลิต2!$C:$C,'รับ-จ่าย ประจำวัน'!$B51,ผลิต2!H:H)+SUMIF(เส้นแต่งหน้าขนมเค้ก!$C:$C,'รับ-จ่าย ประจำวัน'!$B51,เส้นแต่งหน้าขนมเค้ก!H:H)+SUMIF(แพ็ค!$C:$C,'รับ-จ่าย ประจำวัน'!$B51,แพ็ค!H:H)+SUMIF(ธุรการ!$C:$C,'รับ-จ่าย ประจำวัน'!$B51,ธุรการ!H:H)+SUMIF(เส้นแต่งหน้าขนมปัง!$C:$C,'รับ-จ่าย ประจำวัน'!$B51,เส้นแต่งหน้าขนมปัง!H:H)+SUMIF('วางแผนBC,CJ'!$C:$C,'รับ-จ่าย ประจำวัน'!$B51,'วางแผนBC,CJ'!H:H)+SUMIF(RD!$C:$C,'รับ-จ่าย ประจำวัน'!$B51,RD!H:H)+SUMIF('FG,ออนไล,คัดแยก'!$C:$C,'รับ-จ่าย ประจำวัน'!$B51,'FG,ออนไล,คัดแยก'!H:H)</f>
        <v>0</v>
      </c>
      <c r="AP51" s="16">
        <f>SUMIF(เตรียมส่วนผสม!$C:$C,'รับ-จ่าย ประจำวัน'!$B51,เตรียมส่วนผสม!I:I)+SUMIF(กวนไส้!$C:$C,'รับ-จ่าย ประจำวัน'!$B51,กวนไส้!I:I)+SUMIF(ผลิต1!$C:$C,'รับ-จ่าย ประจำวัน'!$B51,ผลิต1!I:I)+SUMIF(ผลิต2!$C:$C,'รับ-จ่าย ประจำวัน'!$B51,ผลิต2!I:I)+SUMIF(เส้นแต่งหน้าขนมเค้ก!$C:$C,'รับ-จ่าย ประจำวัน'!$B51,เส้นแต่งหน้าขนมเค้ก!I:I)+SUMIF(แพ็ค!$C:$C,'รับ-จ่าย ประจำวัน'!$B51,แพ็ค!I:I)+SUMIF(ธุรการ!$C:$C,'รับ-จ่าย ประจำวัน'!$B51,ธุรการ!I:I)+SUMIF(เส้นแต่งหน้าขนมปัง!$C:$C,'รับ-จ่าย ประจำวัน'!$B51,เส้นแต่งหน้าขนมปัง!I:I)+SUMIF('วางแผนBC,CJ'!$C:$C,'รับ-จ่าย ประจำวัน'!$B51,'วางแผนBC,CJ'!I:I)+SUMIF(RD!$C:$C,'รับ-จ่าย ประจำวัน'!$B51,RD!I:I)+SUMIF('FG,ออนไล,คัดแยก'!$C:$C,'รับ-จ่าย ประจำวัน'!$B51,'FG,ออนไล,คัดแยก'!I:I)</f>
        <v>0</v>
      </c>
      <c r="AQ51" s="16">
        <f>SUMIF(เตรียมส่วนผสม!$C:$C,'รับ-จ่าย ประจำวัน'!$B51,เตรียมส่วนผสม!J:J)+SUMIF(กวนไส้!$C:$C,'รับ-จ่าย ประจำวัน'!$B51,กวนไส้!J:J)+SUMIF(ผลิต1!$C:$C,'รับ-จ่าย ประจำวัน'!$B51,ผลิต1!J:J)+SUMIF(ผลิต2!$C:$C,'รับ-จ่าย ประจำวัน'!$B51,ผลิต2!J:J)+SUMIF(เส้นแต่งหน้าขนมเค้ก!$C:$C,'รับ-จ่าย ประจำวัน'!$B51,เส้นแต่งหน้าขนมเค้ก!J:J)+SUMIF(แพ็ค!$C:$C,'รับ-จ่าย ประจำวัน'!$B51,แพ็ค!J:J)+SUMIF(ธุรการ!$C:$C,'รับ-จ่าย ประจำวัน'!$B51,ธุรการ!J:J)+SUMIF(เส้นแต่งหน้าขนมปัง!$C:$C,'รับ-จ่าย ประจำวัน'!$B51,เส้นแต่งหน้าขนมปัง!J:J)+SUMIF('วางแผนBC,CJ'!$C:$C,'รับ-จ่าย ประจำวัน'!$B51,'วางแผนBC,CJ'!J:J)+SUMIF(RD!$C:$C,'รับ-จ่าย ประจำวัน'!$B51,RD!J:J)+SUMIF('FG,ออนไล,คัดแยก'!$C:$C,'รับ-จ่าย ประจำวัน'!$B51,'FG,ออนไล,คัดแยก'!J:J)</f>
        <v>0</v>
      </c>
      <c r="AR51" s="16">
        <f>SUMIF(เตรียมส่วนผสม!$C:$C,'รับ-จ่าย ประจำวัน'!$B51,เตรียมส่วนผสม!K:K)+SUMIF(กวนไส้!$C:$C,'รับ-จ่าย ประจำวัน'!$B51,กวนไส้!K:K)+SUMIF(ผลิต1!$C:$C,'รับ-จ่าย ประจำวัน'!$B51,ผลิต1!K:K)+SUMIF(ผลิต2!$C:$C,'รับ-จ่าย ประจำวัน'!$B51,ผลิต2!K:K)+SUMIF(เส้นแต่งหน้าขนมเค้ก!$C:$C,'รับ-จ่าย ประจำวัน'!$B51,เส้นแต่งหน้าขนมเค้ก!K:K)+SUMIF(แพ็ค!$C:$C,'รับ-จ่าย ประจำวัน'!$B51,แพ็ค!K:K)+SUMIF(ธุรการ!$C:$C,'รับ-จ่าย ประจำวัน'!$B51,ธุรการ!K:K)+SUMIF(เส้นแต่งหน้าขนมปัง!$C:$C,'รับ-จ่าย ประจำวัน'!$B51,เส้นแต่งหน้าขนมปัง!K:K)+SUMIF('วางแผนBC,CJ'!$C:$C,'รับ-จ่าย ประจำวัน'!$B51,'วางแผนBC,CJ'!K:K)+SUMIF(RD!$C:$C,'รับ-จ่าย ประจำวัน'!$B51,RD!K:K)+SUMIF('FG,ออนไล,คัดแยก'!$C:$C,'รับ-จ่าย ประจำวัน'!$B51,'FG,ออนไล,คัดแยก'!K:K)</f>
        <v>0</v>
      </c>
      <c r="AS51" s="16">
        <f>SUMIF(เตรียมส่วนผสม!$C:$C,'รับ-จ่าย ประจำวัน'!$B51,เตรียมส่วนผสม!L:L)+SUMIF(กวนไส้!$C:$C,'รับ-จ่าย ประจำวัน'!$B51,กวนไส้!L:L)+SUMIF(ผลิต1!$C:$C,'รับ-จ่าย ประจำวัน'!$B51,ผลิต1!L:L)+SUMIF(ผลิต2!$C:$C,'รับ-จ่าย ประจำวัน'!$B51,ผลิต2!L:L)+SUMIF(เส้นแต่งหน้าขนมเค้ก!$C:$C,'รับ-จ่าย ประจำวัน'!$B51,เส้นแต่งหน้าขนมเค้ก!L:L)+SUMIF(แพ็ค!$C:$C,'รับ-จ่าย ประจำวัน'!$B51,แพ็ค!L:L)+SUMIF(ธุรการ!$C:$C,'รับ-จ่าย ประจำวัน'!$B51,ธุรการ!L:L)+SUMIF(เส้นแต่งหน้าขนมปัง!$C:$C,'รับ-จ่าย ประจำวัน'!$B51,เส้นแต่งหน้าขนมปัง!L:L)+SUMIF('วางแผนBC,CJ'!$C:$C,'รับ-จ่าย ประจำวัน'!$B51,'วางแผนBC,CJ'!L:L)+SUMIF(RD!$C:$C,'รับ-จ่าย ประจำวัน'!$B51,RD!L:L)+SUMIF('FG,ออนไล,คัดแยก'!$C:$C,'รับ-จ่าย ประจำวัน'!$B51,'FG,ออนไล,คัดแยก'!L:L)</f>
        <v>0</v>
      </c>
      <c r="AT51" s="16">
        <f>SUMIF(เตรียมส่วนผสม!$C:$C,'รับ-จ่าย ประจำวัน'!$B51,เตรียมส่วนผสม!M:M)+SUMIF(กวนไส้!$C:$C,'รับ-จ่าย ประจำวัน'!$B51,กวนไส้!M:M)+SUMIF(ผลิต1!$C:$C,'รับ-จ่าย ประจำวัน'!$B51,ผลิต1!M:M)+SUMIF(ผลิต2!$C:$C,'รับ-จ่าย ประจำวัน'!$B51,ผลิต2!M:M)+SUMIF(เส้นแต่งหน้าขนมเค้ก!$C:$C,'รับ-จ่าย ประจำวัน'!$B51,เส้นแต่งหน้าขนมเค้ก!M:M)+SUMIF(แพ็ค!$C:$C,'รับ-จ่าย ประจำวัน'!$B51,แพ็ค!M:M)+SUMIF(ธุรการ!$C:$C,'รับ-จ่าย ประจำวัน'!$B51,ธุรการ!M:M)+SUMIF(เส้นแต่งหน้าขนมปัง!$C:$C,'รับ-จ่าย ประจำวัน'!$B51,เส้นแต่งหน้าขนมปัง!M:M)+SUMIF('วางแผนBC,CJ'!$C:$C,'รับ-จ่าย ประจำวัน'!$B51,'วางแผนBC,CJ'!M:M)+SUMIF(RD!$C:$C,'รับ-จ่าย ประจำวัน'!$B51,RD!M:M)+SUMIF('FG,ออนไล,คัดแยก'!$C:$C,'รับ-จ่าย ประจำวัน'!$B51,'FG,ออนไล,คัดแยก'!M:M)</f>
        <v>0</v>
      </c>
      <c r="AU51" s="16">
        <f>SUMIF(เตรียมส่วนผสม!$C:$C,'รับ-จ่าย ประจำวัน'!$B51,เตรียมส่วนผสม!N:N)+SUMIF(กวนไส้!$C:$C,'รับ-จ่าย ประจำวัน'!$B51,กวนไส้!N:N)+SUMIF(ผลิต1!$C:$C,'รับ-จ่าย ประจำวัน'!$B51,ผลิต1!N:N)+SUMIF(ผลิต2!$C:$C,'รับ-จ่าย ประจำวัน'!$B51,ผลิต2!N:N)+SUMIF(เส้นแต่งหน้าขนมเค้ก!$C:$C,'รับ-จ่าย ประจำวัน'!$B51,เส้นแต่งหน้าขนมเค้ก!N:N)+SUMIF(แพ็ค!$C:$C,'รับ-จ่าย ประจำวัน'!$B51,แพ็ค!N:N)+SUMIF(ธุรการ!$C:$C,'รับ-จ่าย ประจำวัน'!$B51,ธุรการ!N:N)+SUMIF(เส้นแต่งหน้าขนมปัง!$C:$C,'รับ-จ่าย ประจำวัน'!$B51,เส้นแต่งหน้าขนมปัง!N:N)+SUMIF('วางแผนBC,CJ'!$C:$C,'รับ-จ่าย ประจำวัน'!$B51,'วางแผนBC,CJ'!N:N)+SUMIF(RD!$C:$C,'รับ-จ่าย ประจำวัน'!$B51,RD!N:N)+SUMIF('FG,ออนไล,คัดแยก'!$C:$C,'รับ-จ่าย ประจำวัน'!$B51,'FG,ออนไล,คัดแยก'!N:N)</f>
        <v>0</v>
      </c>
      <c r="AV51" s="16">
        <f>SUMIF(เตรียมส่วนผสม!$C:$C,'รับ-จ่าย ประจำวัน'!$B51,เตรียมส่วนผสม!O:O)+SUMIF(กวนไส้!$C:$C,'รับ-จ่าย ประจำวัน'!$B51,กวนไส้!O:O)+SUMIF(ผลิต1!$C:$C,'รับ-จ่าย ประจำวัน'!$B51,ผลิต1!O:O)+SUMIF(ผลิต2!$C:$C,'รับ-จ่าย ประจำวัน'!$B51,ผลิต2!O:O)+SUMIF(เส้นแต่งหน้าขนมเค้ก!$C:$C,'รับ-จ่าย ประจำวัน'!$B51,เส้นแต่งหน้าขนมเค้ก!O:O)+SUMIF(แพ็ค!$C:$C,'รับ-จ่าย ประจำวัน'!$B51,แพ็ค!O:O)+SUMIF(ธุรการ!$C:$C,'รับ-จ่าย ประจำวัน'!$B51,ธุรการ!O:O)+SUMIF(เส้นแต่งหน้าขนมปัง!$C:$C,'รับ-จ่าย ประจำวัน'!$B51,เส้นแต่งหน้าขนมปัง!O:O)+SUMIF('วางแผนBC,CJ'!$C:$C,'รับ-จ่าย ประจำวัน'!$B51,'วางแผนBC,CJ'!O:O)+SUMIF(RD!$C:$C,'รับ-จ่าย ประจำวัน'!$B51,RD!O:O)+SUMIF('FG,ออนไล,คัดแยก'!$C:$C,'รับ-จ่าย ประจำวัน'!$B51,'FG,ออนไล,คัดแยก'!O:O)</f>
        <v>0</v>
      </c>
      <c r="AW51" s="16">
        <f>SUMIF(เตรียมส่วนผสม!$C:$C,'รับ-จ่าย ประจำวัน'!$B51,เตรียมส่วนผสม!P:P)+SUMIF(กวนไส้!$C:$C,'รับ-จ่าย ประจำวัน'!$B51,กวนไส้!P:P)+SUMIF(ผลิต1!$C:$C,'รับ-จ่าย ประจำวัน'!$B51,ผลิต1!P:P)+SUMIF(ผลิต2!$C:$C,'รับ-จ่าย ประจำวัน'!$B51,ผลิต2!P:P)+SUMIF(เส้นแต่งหน้าขนมเค้ก!$C:$C,'รับ-จ่าย ประจำวัน'!$B51,เส้นแต่งหน้าขนมเค้ก!P:P)+SUMIF(แพ็ค!$C:$C,'รับ-จ่าย ประจำวัน'!$B51,แพ็ค!P:P)+SUMIF(ธุรการ!$C:$C,'รับ-จ่าย ประจำวัน'!$B51,ธุรการ!P:P)+SUMIF(เส้นแต่งหน้าขนมปัง!$C:$C,'รับ-จ่าย ประจำวัน'!$B51,เส้นแต่งหน้าขนมปัง!P:P)+SUMIF('วางแผนBC,CJ'!$C:$C,'รับ-จ่าย ประจำวัน'!$B51,'วางแผนBC,CJ'!P:P)+SUMIF(RD!$C:$C,'รับ-จ่าย ประจำวัน'!$B51,RD!P:P)+SUMIF('FG,ออนไล,คัดแยก'!$C:$C,'รับ-จ่าย ประจำวัน'!$B51,'FG,ออนไล,คัดแยก'!P:P)</f>
        <v>0</v>
      </c>
      <c r="AX51" s="16">
        <f>SUMIF(เตรียมส่วนผสม!$C:$C,'รับ-จ่าย ประจำวัน'!$B51,เตรียมส่วนผสม!Q:Q)+SUMIF(กวนไส้!$C:$C,'รับ-จ่าย ประจำวัน'!$B51,กวนไส้!Q:Q)+SUMIF(ผลิต1!$C:$C,'รับ-จ่าย ประจำวัน'!$B51,ผลิต1!Q:Q)+SUMIF(ผลิต2!$C:$C,'รับ-จ่าย ประจำวัน'!$B51,ผลิต2!Q:Q)+SUMIF(เส้นแต่งหน้าขนมเค้ก!$C:$C,'รับ-จ่าย ประจำวัน'!$B51,เส้นแต่งหน้าขนมเค้ก!Q:Q)+SUMIF(แพ็ค!$C:$C,'รับ-จ่าย ประจำวัน'!$B51,แพ็ค!Q:Q)+SUMIF(ธุรการ!$C:$C,'รับ-จ่าย ประจำวัน'!$B51,ธุรการ!Q:Q)+SUMIF(เส้นแต่งหน้าขนมปัง!$C:$C,'รับ-จ่าย ประจำวัน'!$B51,เส้นแต่งหน้าขนมปัง!Q:Q)+SUMIF('วางแผนBC,CJ'!$C:$C,'รับ-จ่าย ประจำวัน'!$B51,'วางแผนBC,CJ'!Q:Q)+SUMIF(RD!$C:$C,'รับ-จ่าย ประจำวัน'!$B51,RD!Q:Q)+SUMIF('FG,ออนไล,คัดแยก'!$C:$C,'รับ-จ่าย ประจำวัน'!$B51,'FG,ออนไล,คัดแยก'!Q:Q)</f>
        <v>0</v>
      </c>
      <c r="AY51" s="16">
        <f>SUMIF(เตรียมส่วนผสม!$C:$C,'รับ-จ่าย ประจำวัน'!$B51,เตรียมส่วนผสม!R:R)+SUMIF(กวนไส้!$C:$C,'รับ-จ่าย ประจำวัน'!$B51,กวนไส้!R:R)+SUMIF(ผลิต1!$C:$C,'รับ-จ่าย ประจำวัน'!$B51,ผลิต1!R:R)+SUMIF(ผลิต2!$C:$C,'รับ-จ่าย ประจำวัน'!$B51,ผลิต2!R:R)+SUMIF(เส้นแต่งหน้าขนมเค้ก!$C:$C,'รับ-จ่าย ประจำวัน'!$B51,เส้นแต่งหน้าขนมเค้ก!R:R)+SUMIF(แพ็ค!$C:$C,'รับ-จ่าย ประจำวัน'!$B51,แพ็ค!R:R)+SUMIF(ธุรการ!$C:$C,'รับ-จ่าย ประจำวัน'!$B51,ธุรการ!R:R)+SUMIF(เส้นแต่งหน้าขนมปัง!$C:$C,'รับ-จ่าย ประจำวัน'!$B51,เส้นแต่งหน้าขนมปัง!R:R)+SUMIF('วางแผนBC,CJ'!$C:$C,'รับ-จ่าย ประจำวัน'!$B51,'วางแผนBC,CJ'!R:R)+SUMIF(RD!$C:$C,'รับ-จ่าย ประจำวัน'!$B51,RD!R:R)+SUMIF('FG,ออนไล,คัดแยก'!$C:$C,'รับ-จ่าย ประจำวัน'!$B51,'FG,ออนไล,คัดแยก'!R:R)</f>
        <v>0</v>
      </c>
      <c r="AZ51" s="16">
        <f>SUMIF(เตรียมส่วนผสม!$C:$C,'รับ-จ่าย ประจำวัน'!$B51,เตรียมส่วนผสม!S:S)+SUMIF(กวนไส้!$C:$C,'รับ-จ่าย ประจำวัน'!$B51,กวนไส้!S:S)+SUMIF(ผลิต1!$C:$C,'รับ-จ่าย ประจำวัน'!$B51,ผลิต1!S:S)+SUMIF(ผลิต2!$C:$C,'รับ-จ่าย ประจำวัน'!$B51,ผลิต2!S:S)+SUMIF(เส้นแต่งหน้าขนมเค้ก!$C:$C,'รับ-จ่าย ประจำวัน'!$B51,เส้นแต่งหน้าขนมเค้ก!S:S)+SUMIF(แพ็ค!$C:$C,'รับ-จ่าย ประจำวัน'!$B51,แพ็ค!S:S)+SUMIF(ธุรการ!$C:$C,'รับ-จ่าย ประจำวัน'!$B51,ธุรการ!S:S)+SUMIF(เส้นแต่งหน้าขนมปัง!$C:$C,'รับ-จ่าย ประจำวัน'!$B51,เส้นแต่งหน้าขนมปัง!S:S)+SUMIF('วางแผนBC,CJ'!$C:$C,'รับ-จ่าย ประจำวัน'!$B51,'วางแผนBC,CJ'!S:S)+SUMIF(RD!$C:$C,'รับ-จ่าย ประจำวัน'!$B51,RD!S:S)+SUMIF('FG,ออนไล,คัดแยก'!$C:$C,'รับ-จ่าย ประจำวัน'!$B51,'FG,ออนไล,คัดแยก'!S:S)</f>
        <v>0</v>
      </c>
      <c r="BA51" s="16">
        <f>SUMIF(เตรียมส่วนผสม!$C:$C,'รับ-จ่าย ประจำวัน'!$B51,เตรียมส่วนผสม!T:T)+SUMIF(กวนไส้!$C:$C,'รับ-จ่าย ประจำวัน'!$B51,กวนไส้!T:T)+SUMIF(ผลิต1!$C:$C,'รับ-จ่าย ประจำวัน'!$B51,ผลิต1!T:T)+SUMIF(ผลิต2!$C:$C,'รับ-จ่าย ประจำวัน'!$B51,ผลิต2!T:T)+SUMIF(เส้นแต่งหน้าขนมเค้ก!$C:$C,'รับ-จ่าย ประจำวัน'!$B51,เส้นแต่งหน้าขนมเค้ก!T:T)+SUMIF(แพ็ค!$C:$C,'รับ-จ่าย ประจำวัน'!$B51,แพ็ค!T:T)+SUMIF(ธุรการ!$C:$C,'รับ-จ่าย ประจำวัน'!$B51,ธุรการ!T:T)+SUMIF(เส้นแต่งหน้าขนมปัง!$C:$C,'รับ-จ่าย ประจำวัน'!$B51,เส้นแต่งหน้าขนมปัง!T:T)+SUMIF('วางแผนBC,CJ'!$C:$C,'รับ-จ่าย ประจำวัน'!$B51,'วางแผนBC,CJ'!T:T)+SUMIF(RD!$C:$C,'รับ-จ่าย ประจำวัน'!$B51,RD!T:T)+SUMIF('FG,ออนไล,คัดแยก'!$C:$C,'รับ-จ่าย ประจำวัน'!$B51,'FG,ออนไล,คัดแยก'!T:T)</f>
        <v>0</v>
      </c>
      <c r="BB51" s="16">
        <f>SUMIF(เตรียมส่วนผสม!$C:$C,'รับ-จ่าย ประจำวัน'!$B51,เตรียมส่วนผสม!U:U)+SUMIF(กวนไส้!$C:$C,'รับ-จ่าย ประจำวัน'!$B51,กวนไส้!U:U)+SUMIF(ผลิต1!$C:$C,'รับ-จ่าย ประจำวัน'!$B51,ผลิต1!U:U)+SUMIF(ผลิต2!$C:$C,'รับ-จ่าย ประจำวัน'!$B51,ผลิต2!U:U)+SUMIF(เส้นแต่งหน้าขนมเค้ก!$C:$C,'รับ-จ่าย ประจำวัน'!$B51,เส้นแต่งหน้าขนมเค้ก!U:U)+SUMIF(แพ็ค!$C:$C,'รับ-จ่าย ประจำวัน'!$B51,แพ็ค!U:U)+SUMIF(ธุรการ!$C:$C,'รับ-จ่าย ประจำวัน'!$B51,ธุรการ!U:U)+SUMIF(เส้นแต่งหน้าขนมปัง!$C:$C,'รับ-จ่าย ประจำวัน'!$B51,เส้นแต่งหน้าขนมปัง!U:U)+SUMIF('วางแผนBC,CJ'!$C:$C,'รับ-จ่าย ประจำวัน'!$B51,'วางแผนBC,CJ'!U:U)+SUMIF(RD!$C:$C,'รับ-จ่าย ประจำวัน'!$B51,RD!U:U)+SUMIF('FG,ออนไล,คัดแยก'!$C:$C,'รับ-จ่าย ประจำวัน'!$B51,'FG,ออนไล,คัดแยก'!U:U)</f>
        <v>0</v>
      </c>
      <c r="BC51" s="16">
        <f>SUMIF(เตรียมส่วนผสม!$C:$C,'รับ-จ่าย ประจำวัน'!$B51,เตรียมส่วนผสม!V:V)+SUMIF(กวนไส้!$C:$C,'รับ-จ่าย ประจำวัน'!$B51,กวนไส้!V:V)+SUMIF(ผลิต1!$C:$C,'รับ-จ่าย ประจำวัน'!$B51,ผลิต1!V:V)+SUMIF(ผลิต2!$C:$C,'รับ-จ่าย ประจำวัน'!$B51,ผลิต2!V:V)+SUMIF(เส้นแต่งหน้าขนมเค้ก!$C:$C,'รับ-จ่าย ประจำวัน'!$B51,เส้นแต่งหน้าขนมเค้ก!V:V)+SUMIF(แพ็ค!$C:$C,'รับ-จ่าย ประจำวัน'!$B51,แพ็ค!V:V)+SUMIF(ธุรการ!$C:$C,'รับ-จ่าย ประจำวัน'!$B51,ธุรการ!V:V)+SUMIF(เส้นแต่งหน้าขนมปัง!$C:$C,'รับ-จ่าย ประจำวัน'!$B51,เส้นแต่งหน้าขนมปัง!V:V)+SUMIF('วางแผนBC,CJ'!$C:$C,'รับ-จ่าย ประจำวัน'!$B51,'วางแผนBC,CJ'!V:V)+SUMIF(RD!$C:$C,'รับ-จ่าย ประจำวัน'!$B51,RD!V:V)+SUMIF('FG,ออนไล,คัดแยก'!$C:$C,'รับ-จ่าย ประจำวัน'!$B51,'FG,ออนไล,คัดแยก'!V:V)</f>
        <v>0</v>
      </c>
      <c r="BD51" s="16">
        <f>SUMIF(เตรียมส่วนผสม!$C:$C,'รับ-จ่าย ประจำวัน'!$B51,เตรียมส่วนผสม!W:W)+SUMIF(กวนไส้!$C:$C,'รับ-จ่าย ประจำวัน'!$B51,กวนไส้!W:W)+SUMIF(ผลิต1!$C:$C,'รับ-จ่าย ประจำวัน'!$B51,ผลิต1!W:W)+SUMIF(ผลิต2!$C:$C,'รับ-จ่าย ประจำวัน'!$B51,ผลิต2!W:W)+SUMIF(เส้นแต่งหน้าขนมเค้ก!$C:$C,'รับ-จ่าย ประจำวัน'!$B51,เส้นแต่งหน้าขนมเค้ก!W:W)+SUMIF(แพ็ค!$C:$C,'รับ-จ่าย ประจำวัน'!$B51,แพ็ค!W:W)+SUMIF(ธุรการ!$C:$C,'รับ-จ่าย ประจำวัน'!$B51,ธุรการ!W:W)+SUMIF(เส้นแต่งหน้าขนมปัง!$C:$C,'รับ-จ่าย ประจำวัน'!$B51,เส้นแต่งหน้าขนมปัง!W:W)+SUMIF('วางแผนBC,CJ'!$C:$C,'รับ-จ่าย ประจำวัน'!$B51,'วางแผนBC,CJ'!W:W)+SUMIF(RD!$C:$C,'รับ-จ่าย ประจำวัน'!$B51,RD!W:W)+SUMIF('FG,ออนไล,คัดแยก'!$C:$C,'รับ-จ่าย ประจำวัน'!$B51,'FG,ออนไล,คัดแยก'!W:W)</f>
        <v>0</v>
      </c>
      <c r="BE51" s="16">
        <f>SUMIF(เตรียมส่วนผสม!$C:$C,'รับ-จ่าย ประจำวัน'!$B51,เตรียมส่วนผสม!X:X)+SUMIF(กวนไส้!$C:$C,'รับ-จ่าย ประจำวัน'!$B51,กวนไส้!X:X)+SUMIF(ผลิต1!$C:$C,'รับ-จ่าย ประจำวัน'!$B51,ผลิต1!X:X)+SUMIF(ผลิต2!$C:$C,'รับ-จ่าย ประจำวัน'!$B51,ผลิต2!X:X)+SUMIF(เส้นแต่งหน้าขนมเค้ก!$C:$C,'รับ-จ่าย ประจำวัน'!$B51,เส้นแต่งหน้าขนมเค้ก!X:X)+SUMIF(แพ็ค!$C:$C,'รับ-จ่าย ประจำวัน'!$B51,แพ็ค!X:X)+SUMIF(ธุรการ!$C:$C,'รับ-จ่าย ประจำวัน'!$B51,ธุรการ!X:X)+SUMIF(เส้นแต่งหน้าขนมปัง!$C:$C,'รับ-จ่าย ประจำวัน'!$B51,เส้นแต่งหน้าขนมปัง!X:X)+SUMIF('วางแผนBC,CJ'!$C:$C,'รับ-จ่าย ประจำวัน'!$B51,'วางแผนBC,CJ'!X:X)+SUMIF(RD!$C:$C,'รับ-จ่าย ประจำวัน'!$B51,RD!X:X)+SUMIF('FG,ออนไล,คัดแยก'!$C:$C,'รับ-จ่าย ประจำวัน'!$B51,'FG,ออนไล,คัดแยก'!X:X)</f>
        <v>0</v>
      </c>
      <c r="BF51" s="16">
        <f>SUMIF(เตรียมส่วนผสม!$C:$C,'รับ-จ่าย ประจำวัน'!$B51,เตรียมส่วนผสม!Y:Y)+SUMIF(กวนไส้!$C:$C,'รับ-จ่าย ประจำวัน'!$B51,กวนไส้!Y:Y)+SUMIF(ผลิต1!$C:$C,'รับ-จ่าย ประจำวัน'!$B51,ผลิต1!Y:Y)+SUMIF(ผลิต2!$C:$C,'รับ-จ่าย ประจำวัน'!$B51,ผลิต2!Y:Y)+SUMIF(เส้นแต่งหน้าขนมเค้ก!$C:$C,'รับ-จ่าย ประจำวัน'!$B51,เส้นแต่งหน้าขนมเค้ก!Y:Y)+SUMIF(แพ็ค!$C:$C,'รับ-จ่าย ประจำวัน'!$B51,แพ็ค!Y:Y)+SUMIF(ธุรการ!$C:$C,'รับ-จ่าย ประจำวัน'!$B51,ธุรการ!Y:Y)+SUMIF(เส้นแต่งหน้าขนมปัง!$C:$C,'รับ-จ่าย ประจำวัน'!$B51,เส้นแต่งหน้าขนมปัง!Y:Y)+SUMIF('วางแผนBC,CJ'!$C:$C,'รับ-จ่าย ประจำวัน'!$B51,'วางแผนBC,CJ'!Y:Y)+SUMIF(RD!$C:$C,'รับ-จ่าย ประจำวัน'!$B51,RD!Y:Y)+SUMIF('FG,ออนไล,คัดแยก'!$C:$C,'รับ-จ่าย ประจำวัน'!$B51,'FG,ออนไล,คัดแยก'!Y:Y)</f>
        <v>0</v>
      </c>
      <c r="BG51" s="16">
        <f>SUMIF(เตรียมส่วนผสม!$C:$C,'รับ-จ่าย ประจำวัน'!$B51,เตรียมส่วนผสม!Z:Z)+SUMIF(กวนไส้!$C:$C,'รับ-จ่าย ประจำวัน'!$B51,กวนไส้!Z:Z)+SUMIF(ผลิต1!$C:$C,'รับ-จ่าย ประจำวัน'!$B51,ผลิต1!Z:Z)+SUMIF(ผลิต2!$C:$C,'รับ-จ่าย ประจำวัน'!$B51,ผลิต2!Z:Z)+SUMIF(เส้นแต่งหน้าขนมเค้ก!$C:$C,'รับ-จ่าย ประจำวัน'!$B51,เส้นแต่งหน้าขนมเค้ก!Z:Z)+SUMIF(แพ็ค!$C:$C,'รับ-จ่าย ประจำวัน'!$B51,แพ็ค!Z:Z)+SUMIF(ธุรการ!$C:$C,'รับ-จ่าย ประจำวัน'!$B51,ธุรการ!Z:Z)+SUMIF(เส้นแต่งหน้าขนมปัง!$C:$C,'รับ-จ่าย ประจำวัน'!$B51,เส้นแต่งหน้าขนมปัง!Z:Z)+SUMIF('วางแผนBC,CJ'!$C:$C,'รับ-จ่าย ประจำวัน'!$B51,'วางแผนBC,CJ'!Z:Z)+SUMIF(RD!$C:$C,'รับ-จ่าย ประจำวัน'!$B51,RD!Z:Z)+SUMIF('FG,ออนไล,คัดแยก'!$C:$C,'รับ-จ่าย ประจำวัน'!$B51,'FG,ออนไล,คัดแยก'!Z:Z)</f>
        <v>0</v>
      </c>
      <c r="BH51" s="16">
        <f>SUMIF(เตรียมส่วนผสม!$C:$C,'รับ-จ่าย ประจำวัน'!$B51,เตรียมส่วนผสม!AA:AA)+SUMIF(กวนไส้!$C:$C,'รับ-จ่าย ประจำวัน'!$B51,กวนไส้!AA:AA)+SUMIF(ผลิต1!$C:$C,'รับ-จ่าย ประจำวัน'!$B51,ผลิต1!AA:AA)+SUMIF(ผลิต2!$C:$C,'รับ-จ่าย ประจำวัน'!$B51,ผลิต2!AA:AA)+SUMIF(เส้นแต่งหน้าขนมเค้ก!$C:$C,'รับ-จ่าย ประจำวัน'!$B51,เส้นแต่งหน้าขนมเค้ก!AA:AA)+SUMIF(แพ็ค!$C:$C,'รับ-จ่าย ประจำวัน'!$B51,แพ็ค!AA:AA)+SUMIF(ธุรการ!$C:$C,'รับ-จ่าย ประจำวัน'!$B51,ธุรการ!AA:AA)+SUMIF(เส้นแต่งหน้าขนมปัง!$C:$C,'รับ-จ่าย ประจำวัน'!$B51,เส้นแต่งหน้าขนมปัง!AA:AA)+SUMIF('วางแผนBC,CJ'!$C:$C,'รับ-จ่าย ประจำวัน'!$B51,'วางแผนBC,CJ'!AA:AA)+SUMIF(RD!$C:$C,'รับ-จ่าย ประจำวัน'!$B51,RD!AA:AA)+SUMIF('FG,ออนไล,คัดแยก'!$C:$C,'รับ-จ่าย ประจำวัน'!$B51,'FG,ออนไล,คัดแยก'!AA:AA)</f>
        <v>0</v>
      </c>
      <c r="BI51" s="16">
        <f>SUMIF(เตรียมส่วนผสม!$C:$C,'รับ-จ่าย ประจำวัน'!$B51,เตรียมส่วนผสม!AB:AB)+SUMIF(กวนไส้!$C:$C,'รับ-จ่าย ประจำวัน'!$B51,กวนไส้!AB:AB)+SUMIF(ผลิต1!$C:$C,'รับ-จ่าย ประจำวัน'!$B51,ผลิต1!AB:AB)+SUMIF(ผลิต2!$C:$C,'รับ-จ่าย ประจำวัน'!$B51,ผลิต2!AB:AB)+SUMIF(เส้นแต่งหน้าขนมเค้ก!$C:$C,'รับ-จ่าย ประจำวัน'!$B51,เส้นแต่งหน้าขนมเค้ก!AB:AB)+SUMIF(แพ็ค!$C:$C,'รับ-จ่าย ประจำวัน'!$B51,แพ็ค!AB:AB)+SUMIF(ธุรการ!$C:$C,'รับ-จ่าย ประจำวัน'!$B51,ธุรการ!AB:AB)+SUMIF(เส้นแต่งหน้าขนมปัง!$C:$C,'รับ-จ่าย ประจำวัน'!$B51,เส้นแต่งหน้าขนมปัง!AB:AB)+SUMIF('วางแผนBC,CJ'!$C:$C,'รับ-จ่าย ประจำวัน'!$B51,'วางแผนBC,CJ'!AB:AB)+SUMIF(RD!$C:$C,'รับ-จ่าย ประจำวัน'!$B51,RD!AB:AB)+SUMIF('FG,ออนไล,คัดแยก'!$C:$C,'รับ-จ่าย ประจำวัน'!$B51,'FG,ออนไล,คัดแยก'!AB:AB)</f>
        <v>0</v>
      </c>
      <c r="BJ51" s="16">
        <f>SUMIF(เตรียมส่วนผสม!$C:$C,'รับ-จ่าย ประจำวัน'!$B51,เตรียมส่วนผสม!AC:AC)+SUMIF(กวนไส้!$C:$C,'รับ-จ่าย ประจำวัน'!$B51,กวนไส้!AC:AC)+SUMIF(ผลิต1!$C:$C,'รับ-จ่าย ประจำวัน'!$B51,ผลิต1!AC:AC)+SUMIF(ผลิต2!$C:$C,'รับ-จ่าย ประจำวัน'!$B51,ผลิต2!AC:AC)+SUMIF(เส้นแต่งหน้าขนมเค้ก!$C:$C,'รับ-จ่าย ประจำวัน'!$B51,เส้นแต่งหน้าขนมเค้ก!AC:AC)+SUMIF(แพ็ค!$C:$C,'รับ-จ่าย ประจำวัน'!$B51,แพ็ค!AC:AC)+SUMIF(ธุรการ!$C:$C,'รับ-จ่าย ประจำวัน'!$B51,ธุรการ!AC:AC)+SUMIF(เส้นแต่งหน้าขนมปัง!$C:$C,'รับ-จ่าย ประจำวัน'!$B51,เส้นแต่งหน้าขนมปัง!AC:AC)+SUMIF('วางแผนBC,CJ'!$C:$C,'รับ-จ่าย ประจำวัน'!$B51,'วางแผนBC,CJ'!AC:AC)+SUMIF(RD!$C:$C,'รับ-จ่าย ประจำวัน'!$B51,RD!AC:AC)+SUMIF('FG,ออนไล,คัดแยก'!$C:$C,'รับ-จ่าย ประจำวัน'!$B51,'FG,ออนไล,คัดแยก'!AC:AC)</f>
        <v>0</v>
      </c>
      <c r="BK51" s="16">
        <f>SUMIF(เตรียมส่วนผสม!$C:$C,'รับ-จ่าย ประจำวัน'!$B51,เตรียมส่วนผสม!AD:AD)+SUMIF(กวนไส้!$C:$C,'รับ-จ่าย ประจำวัน'!$B51,กวนไส้!AD:AD)+SUMIF(ผลิต1!$C:$C,'รับ-จ่าย ประจำวัน'!$B51,ผลิต1!AD:AD)+SUMIF(ผลิต2!$C:$C,'รับ-จ่าย ประจำวัน'!$B51,ผลิต2!AD:AD)+SUMIF(เส้นแต่งหน้าขนมเค้ก!$C:$C,'รับ-จ่าย ประจำวัน'!$B51,เส้นแต่งหน้าขนมเค้ก!AD:AD)+SUMIF(แพ็ค!$C:$C,'รับ-จ่าย ประจำวัน'!$B51,แพ็ค!AD:AD)+SUMIF(ธุรการ!$C:$C,'รับ-จ่าย ประจำวัน'!$B51,ธุรการ!AD:AD)+SUMIF(เส้นแต่งหน้าขนมปัง!$C:$C,'รับ-จ่าย ประจำวัน'!$B51,เส้นแต่งหน้าขนมปัง!AD:AD)+SUMIF('วางแผนBC,CJ'!$C:$C,'รับ-จ่าย ประจำวัน'!$B51,'วางแผนBC,CJ'!AD:AD)+SUMIF(RD!$C:$C,'รับ-จ่าย ประจำวัน'!$B51,RD!AD:AD)+SUMIF('FG,ออนไล,คัดแยก'!$C:$C,'รับ-จ่าย ประจำวัน'!$B51,'FG,ออนไล,คัดแยก'!AD:AD)</f>
        <v>0</v>
      </c>
      <c r="BL51" s="16">
        <f>SUMIF(เตรียมส่วนผสม!$C:$C,'รับ-จ่าย ประจำวัน'!$B51,เตรียมส่วนผสม!AE:AE)+SUMIF(กวนไส้!$C:$C,'รับ-จ่าย ประจำวัน'!$B51,กวนไส้!AE:AE)+SUMIF(ผลิต1!$C:$C,'รับ-จ่าย ประจำวัน'!$B51,ผลิต1!AE:AE)+SUMIF(ผลิต2!$C:$C,'รับ-จ่าย ประจำวัน'!$B51,ผลิต2!AE:AE)+SUMIF(เส้นแต่งหน้าขนมเค้ก!$C:$C,'รับ-จ่าย ประจำวัน'!$B51,เส้นแต่งหน้าขนมเค้ก!AE:AE)+SUMIF(แพ็ค!$C:$C,'รับ-จ่าย ประจำวัน'!$B51,แพ็ค!AE:AE)+SUMIF(ธุรการ!$C:$C,'รับ-จ่าย ประจำวัน'!$B51,ธุรการ!AE:AE)+SUMIF(เส้นแต่งหน้าขนมปัง!$C:$C,'รับ-จ่าย ประจำวัน'!$B51,เส้นแต่งหน้าขนมปัง!AE:AE)+SUMIF('วางแผนBC,CJ'!$C:$C,'รับ-จ่าย ประจำวัน'!$B51,'วางแผนBC,CJ'!AE:AE)+SUMIF(RD!$C:$C,'รับ-จ่าย ประจำวัน'!$B51,RD!AE:AE)+SUMIF('FG,ออนไล,คัดแยก'!$C:$C,'รับ-จ่าย ประจำวัน'!$B51,'FG,ออนไล,คัดแยก'!AE:AE)</f>
        <v>0</v>
      </c>
      <c r="BM51" s="16">
        <f>SUMIF(เตรียมส่วนผสม!$C:$C,'รับ-จ่าย ประจำวัน'!$B51,เตรียมส่วนผสม!AF:AF)+SUMIF(กวนไส้!$C:$C,'รับ-จ่าย ประจำวัน'!$B51,กวนไส้!AF:AF)+SUMIF(ผลิต1!$C:$C,'รับ-จ่าย ประจำวัน'!$B51,ผลิต1!AF:AF)+SUMIF(ผลิต2!$C:$C,'รับ-จ่าย ประจำวัน'!$B51,ผลิต2!AF:AF)+SUMIF(เส้นแต่งหน้าขนมเค้ก!$C:$C,'รับ-จ่าย ประจำวัน'!$B51,เส้นแต่งหน้าขนมเค้ก!AF:AF)+SUMIF(แพ็ค!$C:$C,'รับ-จ่าย ประจำวัน'!$B51,แพ็ค!AF:AF)+SUMIF(ธุรการ!$C:$C,'รับ-จ่าย ประจำวัน'!$B51,ธุรการ!AF:AF)+SUMIF(เส้นแต่งหน้าขนมปัง!$C:$C,'รับ-จ่าย ประจำวัน'!$B51,เส้นแต่งหน้าขนมปัง!AF:AF)+SUMIF('วางแผนBC,CJ'!$C:$C,'รับ-จ่าย ประจำวัน'!$B51,'วางแผนBC,CJ'!AF:AF)+SUMIF(RD!$C:$C,'รับ-จ่าย ประจำวัน'!$B51,RD!AF:AF)+SUMIF('FG,ออนไล,คัดแยก'!$C:$C,'รับ-จ่าย ประจำวัน'!$B51,'FG,ออนไล,คัดแยก'!AF:AF)</f>
        <v>0</v>
      </c>
      <c r="BN51" s="16">
        <f>SUMIF(เตรียมส่วนผสม!$C:$C,'รับ-จ่าย ประจำวัน'!$B51,เตรียมส่วนผสม!AG:AG)+SUMIF(กวนไส้!$C:$C,'รับ-จ่าย ประจำวัน'!$B51,กวนไส้!AG:AG)+SUMIF(ผลิต1!$C:$C,'รับ-จ่าย ประจำวัน'!$B51,ผลิต1!AG:AG)+SUMIF(ผลิต2!$C:$C,'รับ-จ่าย ประจำวัน'!$B51,ผลิต2!AG:AG)+SUMIF(เส้นแต่งหน้าขนมเค้ก!$C:$C,'รับ-จ่าย ประจำวัน'!$B51,เส้นแต่งหน้าขนมเค้ก!AG:AG)+SUMIF(แพ็ค!$C:$C,'รับ-จ่าย ประจำวัน'!$B51,แพ็ค!AG:AG)+SUMIF(ธุรการ!$C:$C,'รับ-จ่าย ประจำวัน'!$B51,ธุรการ!AG:AG)+SUMIF(เส้นแต่งหน้าขนมปัง!$C:$C,'รับ-จ่าย ประจำวัน'!$B51,เส้นแต่งหน้าขนมปัง!AG:AG)+SUMIF('วางแผนBC,CJ'!$C:$C,'รับ-จ่าย ประจำวัน'!$B51,'วางแผนBC,CJ'!AG:AG)+SUMIF(RD!$C:$C,'รับ-จ่าย ประจำวัน'!$B51,RD!AG:AG)+SUMIF('FG,ออนไล,คัดแยก'!$C:$C,'รับ-จ่าย ประจำวัน'!$B51,'FG,ออนไล,คัดแยก'!AG:AG)</f>
        <v>0</v>
      </c>
      <c r="BO51" s="16">
        <f>SUMIF(เตรียมส่วนผสม!$C:$C,'รับ-จ่าย ประจำวัน'!$B51,เตรียมส่วนผสม!AH:AH)+SUMIF(กวนไส้!$C:$C,'รับ-จ่าย ประจำวัน'!$B51,กวนไส้!AH:AH)+SUMIF(ผลิต1!$C:$C,'รับ-จ่าย ประจำวัน'!$B51,ผลิต1!AH:AH)+SUMIF(ผลิต2!$C:$C,'รับ-จ่าย ประจำวัน'!$B51,ผลิต2!AH:AH)+SUMIF(เส้นแต่งหน้าขนมเค้ก!$C:$C,'รับ-จ่าย ประจำวัน'!$B51,เส้นแต่งหน้าขนมเค้ก!AH:AH)+SUMIF(แพ็ค!$C:$C,'รับ-จ่าย ประจำวัน'!$B51,แพ็ค!AH:AH)+SUMIF(ธุรการ!$C:$C,'รับ-จ่าย ประจำวัน'!$B51,ธุรการ!AH:AH)+SUMIF(เส้นแต่งหน้าขนมปัง!$C:$C,'รับ-จ่าย ประจำวัน'!$B51,เส้นแต่งหน้าขนมปัง!AH:AH)+SUMIF('วางแผนBC,CJ'!$C:$C,'รับ-จ่าย ประจำวัน'!$B51,'วางแผนBC,CJ'!AH:AH)+SUMIF(RD!$C:$C,'รับ-จ่าย ประจำวัน'!$B51,RD!AH:AH)+SUMIF('FG,ออนไล,คัดแยก'!$C:$C,'รับ-จ่าย ประจำวัน'!$B51,'FG,ออนไล,คัดแยก'!AH:AH)</f>
        <v>0</v>
      </c>
      <c r="BP51" s="16">
        <f>SUMIF(เตรียมส่วนผสม!$C:$C,'รับ-จ่าย ประจำวัน'!$B51,เตรียมส่วนผสม!AI:AI)+SUMIF(กวนไส้!$C:$C,'รับ-จ่าย ประจำวัน'!$B51,กวนไส้!AI:AI)+SUMIF(ผลิต1!$C:$C,'รับ-จ่าย ประจำวัน'!$B51,ผลิต1!AI:AI)+SUMIF(ผลิต2!$C:$C,'รับ-จ่าย ประจำวัน'!$B51,ผลิต2!AI:AI)+SUMIF(เส้นแต่งหน้าขนมเค้ก!$C:$C,'รับ-จ่าย ประจำวัน'!$B51,เส้นแต่งหน้าขนมเค้ก!AI:AI)+SUMIF(แพ็ค!$C:$C,'รับ-จ่าย ประจำวัน'!$B51,แพ็ค!AI:AI)+SUMIF(ธุรการ!$C:$C,'รับ-จ่าย ประจำวัน'!$B51,ธุรการ!AI:AI)+SUMIF(เส้นแต่งหน้าขนมปัง!$C:$C,'รับ-จ่าย ประจำวัน'!$B51,เส้นแต่งหน้าขนมปัง!AI:AI)+SUMIF('วางแผนBC,CJ'!$C:$C,'รับ-จ่าย ประจำวัน'!$B51,'วางแผนBC,CJ'!AI:AI)+SUMIF(RD!$C:$C,'รับ-จ่าย ประจำวัน'!$B51,RD!AI:AI)+SUMIF('FG,ออนไล,คัดแยก'!$C:$C,'รับ-จ่าย ประจำวัน'!$B51,'FG,ออนไล,คัดแยก'!AI:AI)</f>
        <v>0</v>
      </c>
      <c r="BQ51" s="16">
        <f>SUMIF(เตรียมส่วนผสม!$C:$C,'รับ-จ่าย ประจำวัน'!$B51,เตรียมส่วนผสม!AJ:AJ)+SUMIF(กวนไส้!$C:$C,'รับ-จ่าย ประจำวัน'!$B51,กวนไส้!AJ:AJ)+SUMIF(ผลิต1!$C:$C,'รับ-จ่าย ประจำวัน'!$B51,ผลิต1!AJ:AJ)+SUMIF(ผลิต2!$C:$C,'รับ-จ่าย ประจำวัน'!$B51,ผลิต2!AJ:AJ)+SUMIF(เส้นแต่งหน้าขนมเค้ก!$C:$C,'รับ-จ่าย ประจำวัน'!$B51,เส้นแต่งหน้าขนมเค้ก!AJ:AJ)+SUMIF(แพ็ค!$C:$C,'รับ-จ่าย ประจำวัน'!$B51,แพ็ค!AJ:AJ)+SUMIF(ธุรการ!$C:$C,'รับ-จ่าย ประจำวัน'!$B51,ธุรการ!AJ:AJ)+SUMIF(เส้นแต่งหน้าขนมปัง!$C:$C,'รับ-จ่าย ประจำวัน'!$B51,เส้นแต่งหน้าขนมปัง!AJ:AJ)+SUMIF('วางแผนBC,CJ'!$C:$C,'รับ-จ่าย ประจำวัน'!$B51,'วางแผนBC,CJ'!AJ:AJ)+SUMIF(RD!$C:$C,'รับ-จ่าย ประจำวัน'!$B51,RD!AJ:AJ)+SUMIF('FG,ออนไล,คัดแยก'!$C:$C,'รับ-จ่าย ประจำวัน'!$B51,'FG,ออนไล,คัดแยก'!AJ:AJ)</f>
        <v>0</v>
      </c>
      <c r="BR51" s="16">
        <f>SUMIF(เตรียมส่วนผสม!$C:$C,'รับ-จ่าย ประจำวัน'!$B51,เตรียมส่วนผสม!AK:AK)+SUMIF(กวนไส้!$C:$C,'รับ-จ่าย ประจำวัน'!$B51,กวนไส้!AK:AK)+SUMIF(ผลิต1!$C:$C,'รับ-จ่าย ประจำวัน'!$B51,ผลิต1!AK:AK)+SUMIF(ผลิต2!$C:$C,'รับ-จ่าย ประจำวัน'!$B51,ผลิต2!AK:AK)+SUMIF(เส้นแต่งหน้าขนมเค้ก!$C:$C,'รับ-จ่าย ประจำวัน'!$B51,เส้นแต่งหน้าขนมเค้ก!AK:AK)+SUMIF(แพ็ค!$C:$C,'รับ-จ่าย ประจำวัน'!$B51,แพ็ค!AK:AK)+SUMIF(ธุรการ!$C:$C,'รับ-จ่าย ประจำวัน'!$B51,ธุรการ!AK:AK)+SUMIF(เส้นแต่งหน้าขนมปัง!$C:$C,'รับ-จ่าย ประจำวัน'!$B51,เส้นแต่งหน้าขนมปัง!AK:AK)+SUMIF('วางแผนBC,CJ'!$C:$C,'รับ-จ่าย ประจำวัน'!$B51,'วางแผนBC,CJ'!AK:AK)+SUMIF(RD!$C:$C,'รับ-จ่าย ประจำวัน'!$B51,RD!AK:AK)+SUMIF('FG,ออนไล,คัดแยก'!$C:$C,'รับ-จ่าย ประจำวัน'!$B51,'FG,ออนไล,คัดแยก'!AK:AK)</f>
        <v>0</v>
      </c>
      <c r="BS51" s="16">
        <f>SUMIF(เตรียมส่วนผสม!$C:$C,'รับ-จ่าย ประจำวัน'!$B51,เตรียมส่วนผสม!AL:AL)+SUMIF(กวนไส้!$C:$C,'รับ-จ่าย ประจำวัน'!$B51,กวนไส้!AL:AL)+SUMIF(ผลิต1!$C:$C,'รับ-จ่าย ประจำวัน'!$B51,ผลิต1!AL:AL)+SUMIF(ผลิต2!$C:$C,'รับ-จ่าย ประจำวัน'!$B51,ผลิต2!AL:AL)+SUMIF(เส้นแต่งหน้าขนมเค้ก!$C:$C,'รับ-จ่าย ประจำวัน'!$B51,เส้นแต่งหน้าขนมเค้ก!AL:AL)+SUMIF(แพ็ค!$C:$C,'รับ-จ่าย ประจำวัน'!$B51,แพ็ค!AL:AL)+SUMIF(ธุรการ!$C:$C,'รับ-จ่าย ประจำวัน'!$B51,ธุรการ!AL:AL)+SUMIF(เส้นแต่งหน้าขนมปัง!$C:$C,'รับ-จ่าย ประจำวัน'!$B51,เส้นแต่งหน้าขนมปัง!AL:AL)+SUMIF('วางแผนBC,CJ'!$C:$C,'รับ-จ่าย ประจำวัน'!$B51,'วางแผนBC,CJ'!AL:AL)+SUMIF(RD!$C:$C,'รับ-จ่าย ประจำวัน'!$B51,RD!AL:AL)+SUMIF('FG,ออนไล,คัดแยก'!$C:$C,'รับ-จ่าย ประจำวัน'!$B51,'FG,ออนไล,คัดแยก'!AL:AL)</f>
        <v>0</v>
      </c>
      <c r="BT51" s="18">
        <f t="shared" si="1"/>
        <v>0</v>
      </c>
      <c r="BU51" s="116">
        <v>11138</v>
      </c>
      <c r="BV51" s="146">
        <f t="shared" si="2"/>
        <v>0</v>
      </c>
      <c r="BW51" s="183">
        <v>30</v>
      </c>
      <c r="BX51" s="172">
        <f t="shared" si="6"/>
        <v>0</v>
      </c>
      <c r="BY51" s="188" t="e">
        <f t="shared" si="3"/>
        <v>#DIV/0!</v>
      </c>
      <c r="BZ51" s="180" t="e">
        <f t="shared" ca="1" si="4"/>
        <v>#DIV/0!</v>
      </c>
      <c r="CA51" s="93"/>
      <c r="CB51" s="93"/>
      <c r="CC51" s="93"/>
      <c r="CD51" s="93"/>
      <c r="CE51" s="93"/>
      <c r="CF51" s="93"/>
      <c r="CG51" s="93"/>
      <c r="CH51" s="93"/>
      <c r="CI51" s="93"/>
      <c r="CJ51" s="94"/>
      <c r="CK51" s="9">
        <f t="shared" si="5"/>
        <v>-11138</v>
      </c>
    </row>
    <row r="52" spans="1:89" x14ac:dyDescent="0.5">
      <c r="A52" s="149" t="s">
        <v>232</v>
      </c>
      <c r="B52" s="34">
        <v>1020501029</v>
      </c>
      <c r="C52" s="10" t="s">
        <v>1423</v>
      </c>
      <c r="D52" s="135" t="s">
        <v>61</v>
      </c>
      <c r="E52" s="11">
        <v>0</v>
      </c>
      <c r="F52" s="75"/>
      <c r="G52" s="11"/>
      <c r="H52" s="12">
        <v>9293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3"/>
      <c r="AF52" s="13"/>
      <c r="AG52" s="13"/>
      <c r="AH52" s="13"/>
      <c r="AI52" s="14"/>
      <c r="AJ52" s="14"/>
      <c r="AK52" s="14"/>
      <c r="AL52" s="14"/>
      <c r="AM52" s="14"/>
      <c r="AN52" s="15">
        <f t="shared" si="0"/>
        <v>0</v>
      </c>
      <c r="AO52" s="16">
        <f>SUMIF(เตรียมส่วนผสม!$C:$C,'รับ-จ่าย ประจำวัน'!$B52,เตรียมส่วนผสม!H:H)+SUMIF(กวนไส้!$C:$C,'รับ-จ่าย ประจำวัน'!$B52,กวนไส้!H:H)+SUMIF(ผลิต1!$C:$C,'รับ-จ่าย ประจำวัน'!$B52,ผลิต1!H:H)+SUMIF(ผลิต2!$C:$C,'รับ-จ่าย ประจำวัน'!$B52,ผลิต2!H:H)+SUMIF(เส้นแต่งหน้าขนมเค้ก!$C:$C,'รับ-จ่าย ประจำวัน'!$B52,เส้นแต่งหน้าขนมเค้ก!H:H)+SUMIF(แพ็ค!$C:$C,'รับ-จ่าย ประจำวัน'!$B52,แพ็ค!H:H)+SUMIF(ธุรการ!$C:$C,'รับ-จ่าย ประจำวัน'!$B52,ธุรการ!H:H)+SUMIF(เส้นแต่งหน้าขนมปัง!$C:$C,'รับ-จ่าย ประจำวัน'!$B52,เส้นแต่งหน้าขนมปัง!H:H)+SUMIF('วางแผนBC,CJ'!$C:$C,'รับ-จ่าย ประจำวัน'!$B52,'วางแผนBC,CJ'!H:H)+SUMIF(RD!$C:$C,'รับ-จ่าย ประจำวัน'!$B52,RD!H:H)+SUMIF('FG,ออนไล,คัดแยก'!$C:$C,'รับ-จ่าย ประจำวัน'!$B52,'FG,ออนไล,คัดแยก'!H:H)</f>
        <v>300</v>
      </c>
      <c r="AP52" s="16">
        <f>SUMIF(เตรียมส่วนผสม!$C:$C,'รับ-จ่าย ประจำวัน'!$B52,เตรียมส่วนผสม!I:I)+SUMIF(กวนไส้!$C:$C,'รับ-จ่าย ประจำวัน'!$B52,กวนไส้!I:I)+SUMIF(ผลิต1!$C:$C,'รับ-จ่าย ประจำวัน'!$B52,ผลิต1!I:I)+SUMIF(ผลิต2!$C:$C,'รับ-จ่าย ประจำวัน'!$B52,ผลิต2!I:I)+SUMIF(เส้นแต่งหน้าขนมเค้ก!$C:$C,'รับ-จ่าย ประจำวัน'!$B52,เส้นแต่งหน้าขนมเค้ก!I:I)+SUMIF(แพ็ค!$C:$C,'รับ-จ่าย ประจำวัน'!$B52,แพ็ค!I:I)+SUMIF(ธุรการ!$C:$C,'รับ-จ่าย ประจำวัน'!$B52,ธุรการ!I:I)+SUMIF(เส้นแต่งหน้าขนมปัง!$C:$C,'รับ-จ่าย ประจำวัน'!$B52,เส้นแต่งหน้าขนมปัง!I:I)+SUMIF('วางแผนBC,CJ'!$C:$C,'รับ-จ่าย ประจำวัน'!$B52,'วางแผนBC,CJ'!I:I)+SUMIF(RD!$C:$C,'รับ-จ่าย ประจำวัน'!$B52,RD!I:I)+SUMIF('FG,ออนไล,คัดแยก'!$C:$C,'รับ-จ่าย ประจำวัน'!$B52,'FG,ออนไล,คัดแยก'!I:I)</f>
        <v>0</v>
      </c>
      <c r="AQ52" s="16">
        <f>SUMIF(เตรียมส่วนผสม!$C:$C,'รับ-จ่าย ประจำวัน'!$B52,เตรียมส่วนผสม!J:J)+SUMIF(กวนไส้!$C:$C,'รับ-จ่าย ประจำวัน'!$B52,กวนไส้!J:J)+SUMIF(ผลิต1!$C:$C,'รับ-จ่าย ประจำวัน'!$B52,ผลิต1!J:J)+SUMIF(ผลิต2!$C:$C,'รับ-จ่าย ประจำวัน'!$B52,ผลิต2!J:J)+SUMIF(เส้นแต่งหน้าขนมเค้ก!$C:$C,'รับ-จ่าย ประจำวัน'!$B52,เส้นแต่งหน้าขนมเค้ก!J:J)+SUMIF(แพ็ค!$C:$C,'รับ-จ่าย ประจำวัน'!$B52,แพ็ค!J:J)+SUMIF(ธุรการ!$C:$C,'รับ-จ่าย ประจำวัน'!$B52,ธุรการ!J:J)+SUMIF(เส้นแต่งหน้าขนมปัง!$C:$C,'รับ-จ่าย ประจำวัน'!$B52,เส้นแต่งหน้าขนมปัง!J:J)+SUMIF('วางแผนBC,CJ'!$C:$C,'รับ-จ่าย ประจำวัน'!$B52,'วางแผนBC,CJ'!J:J)+SUMIF(RD!$C:$C,'รับ-จ่าย ประจำวัน'!$B52,RD!J:J)+SUMIF('FG,ออนไล,คัดแยก'!$C:$C,'รับ-จ่าย ประจำวัน'!$B52,'FG,ออนไล,คัดแยก'!J:J)</f>
        <v>0</v>
      </c>
      <c r="AR52" s="16">
        <f>SUMIF(เตรียมส่วนผสม!$C:$C,'รับ-จ่าย ประจำวัน'!$B52,เตรียมส่วนผสม!K:K)+SUMIF(กวนไส้!$C:$C,'รับ-จ่าย ประจำวัน'!$B52,กวนไส้!K:K)+SUMIF(ผลิต1!$C:$C,'รับ-จ่าย ประจำวัน'!$B52,ผลิต1!K:K)+SUMIF(ผลิต2!$C:$C,'รับ-จ่าย ประจำวัน'!$B52,ผลิต2!K:K)+SUMIF(เส้นแต่งหน้าขนมเค้ก!$C:$C,'รับ-จ่าย ประจำวัน'!$B52,เส้นแต่งหน้าขนมเค้ก!K:K)+SUMIF(แพ็ค!$C:$C,'รับ-จ่าย ประจำวัน'!$B52,แพ็ค!K:K)+SUMIF(ธุรการ!$C:$C,'รับ-จ่าย ประจำวัน'!$B52,ธุรการ!K:K)+SUMIF(เส้นแต่งหน้าขนมปัง!$C:$C,'รับ-จ่าย ประจำวัน'!$B52,เส้นแต่งหน้าขนมปัง!K:K)+SUMIF('วางแผนBC,CJ'!$C:$C,'รับ-จ่าย ประจำวัน'!$B52,'วางแผนBC,CJ'!K:K)+SUMIF(RD!$C:$C,'รับ-จ่าย ประจำวัน'!$B52,RD!K:K)+SUMIF('FG,ออนไล,คัดแยก'!$C:$C,'รับ-จ่าย ประจำวัน'!$B52,'FG,ออนไล,คัดแยก'!K:K)</f>
        <v>0</v>
      </c>
      <c r="AS52" s="16">
        <f>SUMIF(เตรียมส่วนผสม!$C:$C,'รับ-จ่าย ประจำวัน'!$B52,เตรียมส่วนผสม!L:L)+SUMIF(กวนไส้!$C:$C,'รับ-จ่าย ประจำวัน'!$B52,กวนไส้!L:L)+SUMIF(ผลิต1!$C:$C,'รับ-จ่าย ประจำวัน'!$B52,ผลิต1!L:L)+SUMIF(ผลิต2!$C:$C,'รับ-จ่าย ประจำวัน'!$B52,ผลิต2!L:L)+SUMIF(เส้นแต่งหน้าขนมเค้ก!$C:$C,'รับ-จ่าย ประจำวัน'!$B52,เส้นแต่งหน้าขนมเค้ก!L:L)+SUMIF(แพ็ค!$C:$C,'รับ-จ่าย ประจำวัน'!$B52,แพ็ค!L:L)+SUMIF(ธุรการ!$C:$C,'รับ-จ่าย ประจำวัน'!$B52,ธุรการ!L:L)+SUMIF(เส้นแต่งหน้าขนมปัง!$C:$C,'รับ-จ่าย ประจำวัน'!$B52,เส้นแต่งหน้าขนมปัง!L:L)+SUMIF('วางแผนBC,CJ'!$C:$C,'รับ-จ่าย ประจำวัน'!$B52,'วางแผนBC,CJ'!L:L)+SUMIF(RD!$C:$C,'รับ-จ่าย ประจำวัน'!$B52,RD!L:L)+SUMIF('FG,ออนไล,คัดแยก'!$C:$C,'รับ-จ่าย ประจำวัน'!$B52,'FG,ออนไล,คัดแยก'!L:L)</f>
        <v>0</v>
      </c>
      <c r="AT52" s="16">
        <f>SUMIF(เตรียมส่วนผสม!$C:$C,'รับ-จ่าย ประจำวัน'!$B52,เตรียมส่วนผสม!M:M)+SUMIF(กวนไส้!$C:$C,'รับ-จ่าย ประจำวัน'!$B52,กวนไส้!M:M)+SUMIF(ผลิต1!$C:$C,'รับ-จ่าย ประจำวัน'!$B52,ผลิต1!M:M)+SUMIF(ผลิต2!$C:$C,'รับ-จ่าย ประจำวัน'!$B52,ผลิต2!M:M)+SUMIF(เส้นแต่งหน้าขนมเค้ก!$C:$C,'รับ-จ่าย ประจำวัน'!$B52,เส้นแต่งหน้าขนมเค้ก!M:M)+SUMIF(แพ็ค!$C:$C,'รับ-จ่าย ประจำวัน'!$B52,แพ็ค!M:M)+SUMIF(ธุรการ!$C:$C,'รับ-จ่าย ประจำวัน'!$B52,ธุรการ!M:M)+SUMIF(เส้นแต่งหน้าขนมปัง!$C:$C,'รับ-จ่าย ประจำวัน'!$B52,เส้นแต่งหน้าขนมปัง!M:M)+SUMIF('วางแผนBC,CJ'!$C:$C,'รับ-จ่าย ประจำวัน'!$B52,'วางแผนBC,CJ'!M:M)+SUMIF(RD!$C:$C,'รับ-จ่าย ประจำวัน'!$B52,RD!M:M)+SUMIF('FG,ออนไล,คัดแยก'!$C:$C,'รับ-จ่าย ประจำวัน'!$B52,'FG,ออนไล,คัดแยก'!M:M)</f>
        <v>0</v>
      </c>
      <c r="AU52" s="16">
        <f>SUMIF(เตรียมส่วนผสม!$C:$C,'รับ-จ่าย ประจำวัน'!$B52,เตรียมส่วนผสม!N:N)+SUMIF(กวนไส้!$C:$C,'รับ-จ่าย ประจำวัน'!$B52,กวนไส้!N:N)+SUMIF(ผลิต1!$C:$C,'รับ-จ่าย ประจำวัน'!$B52,ผลิต1!N:N)+SUMIF(ผลิต2!$C:$C,'รับ-จ่าย ประจำวัน'!$B52,ผลิต2!N:N)+SUMIF(เส้นแต่งหน้าขนมเค้ก!$C:$C,'รับ-จ่าย ประจำวัน'!$B52,เส้นแต่งหน้าขนมเค้ก!N:N)+SUMIF(แพ็ค!$C:$C,'รับ-จ่าย ประจำวัน'!$B52,แพ็ค!N:N)+SUMIF(ธุรการ!$C:$C,'รับ-จ่าย ประจำวัน'!$B52,ธุรการ!N:N)+SUMIF(เส้นแต่งหน้าขนมปัง!$C:$C,'รับ-จ่าย ประจำวัน'!$B52,เส้นแต่งหน้าขนมปัง!N:N)+SUMIF('วางแผนBC,CJ'!$C:$C,'รับ-จ่าย ประจำวัน'!$B52,'วางแผนBC,CJ'!N:N)+SUMIF(RD!$C:$C,'รับ-จ่าย ประจำวัน'!$B52,RD!N:N)+SUMIF('FG,ออนไล,คัดแยก'!$C:$C,'รับ-จ่าย ประจำวัน'!$B52,'FG,ออนไล,คัดแยก'!N:N)</f>
        <v>0</v>
      </c>
      <c r="AV52" s="16">
        <f>SUMIF(เตรียมส่วนผสม!$C:$C,'รับ-จ่าย ประจำวัน'!$B52,เตรียมส่วนผสม!O:O)+SUMIF(กวนไส้!$C:$C,'รับ-จ่าย ประจำวัน'!$B52,กวนไส้!O:O)+SUMIF(ผลิต1!$C:$C,'รับ-จ่าย ประจำวัน'!$B52,ผลิต1!O:O)+SUMIF(ผลิต2!$C:$C,'รับ-จ่าย ประจำวัน'!$B52,ผลิต2!O:O)+SUMIF(เส้นแต่งหน้าขนมเค้ก!$C:$C,'รับ-จ่าย ประจำวัน'!$B52,เส้นแต่งหน้าขนมเค้ก!O:O)+SUMIF(แพ็ค!$C:$C,'รับ-จ่าย ประจำวัน'!$B52,แพ็ค!O:O)+SUMIF(ธุรการ!$C:$C,'รับ-จ่าย ประจำวัน'!$B52,ธุรการ!O:O)+SUMIF(เส้นแต่งหน้าขนมปัง!$C:$C,'รับ-จ่าย ประจำวัน'!$B52,เส้นแต่งหน้าขนมปัง!O:O)+SUMIF('วางแผนBC,CJ'!$C:$C,'รับ-จ่าย ประจำวัน'!$B52,'วางแผนBC,CJ'!O:O)+SUMIF(RD!$C:$C,'รับ-จ่าย ประจำวัน'!$B52,RD!O:O)+SUMIF('FG,ออนไล,คัดแยก'!$C:$C,'รับ-จ่าย ประจำวัน'!$B52,'FG,ออนไล,คัดแยก'!O:O)</f>
        <v>600</v>
      </c>
      <c r="AW52" s="16">
        <f>SUMIF(เตรียมส่วนผสม!$C:$C,'รับ-จ่าย ประจำวัน'!$B52,เตรียมส่วนผสม!P:P)+SUMIF(กวนไส้!$C:$C,'รับ-จ่าย ประจำวัน'!$B52,กวนไส้!P:P)+SUMIF(ผลิต1!$C:$C,'รับ-จ่าย ประจำวัน'!$B52,ผลิต1!P:P)+SUMIF(ผลิต2!$C:$C,'รับ-จ่าย ประจำวัน'!$B52,ผลิต2!P:P)+SUMIF(เส้นแต่งหน้าขนมเค้ก!$C:$C,'รับ-จ่าย ประจำวัน'!$B52,เส้นแต่งหน้าขนมเค้ก!P:P)+SUMIF(แพ็ค!$C:$C,'รับ-จ่าย ประจำวัน'!$B52,แพ็ค!P:P)+SUMIF(ธุรการ!$C:$C,'รับ-จ่าย ประจำวัน'!$B52,ธุรการ!P:P)+SUMIF(เส้นแต่งหน้าขนมปัง!$C:$C,'รับ-จ่าย ประจำวัน'!$B52,เส้นแต่งหน้าขนมปัง!P:P)+SUMIF('วางแผนBC,CJ'!$C:$C,'รับ-จ่าย ประจำวัน'!$B52,'วางแผนBC,CJ'!P:P)+SUMIF(RD!$C:$C,'รับ-จ่าย ประจำวัน'!$B52,RD!P:P)+SUMIF('FG,ออนไล,คัดแยก'!$C:$C,'รับ-จ่าย ประจำวัน'!$B52,'FG,ออนไล,คัดแยก'!P:P)</f>
        <v>0</v>
      </c>
      <c r="AX52" s="16">
        <f>SUMIF(เตรียมส่วนผสม!$C:$C,'รับ-จ่าย ประจำวัน'!$B52,เตรียมส่วนผสม!Q:Q)+SUMIF(กวนไส้!$C:$C,'รับ-จ่าย ประจำวัน'!$B52,กวนไส้!Q:Q)+SUMIF(ผลิต1!$C:$C,'รับ-จ่าย ประจำวัน'!$B52,ผลิต1!Q:Q)+SUMIF(ผลิต2!$C:$C,'รับ-จ่าย ประจำวัน'!$B52,ผลิต2!Q:Q)+SUMIF(เส้นแต่งหน้าขนมเค้ก!$C:$C,'รับ-จ่าย ประจำวัน'!$B52,เส้นแต่งหน้าขนมเค้ก!Q:Q)+SUMIF(แพ็ค!$C:$C,'รับ-จ่าย ประจำวัน'!$B52,แพ็ค!Q:Q)+SUMIF(ธุรการ!$C:$C,'รับ-จ่าย ประจำวัน'!$B52,ธุรการ!Q:Q)+SUMIF(เส้นแต่งหน้าขนมปัง!$C:$C,'รับ-จ่าย ประจำวัน'!$B52,เส้นแต่งหน้าขนมปัง!Q:Q)+SUMIF('วางแผนBC,CJ'!$C:$C,'รับ-จ่าย ประจำวัน'!$B52,'วางแผนBC,CJ'!Q:Q)+SUMIF(RD!$C:$C,'รับ-จ่าย ประจำวัน'!$B52,RD!Q:Q)+SUMIF('FG,ออนไล,คัดแยก'!$C:$C,'รับ-จ่าย ประจำวัน'!$B52,'FG,ออนไล,คัดแยก'!Q:Q)</f>
        <v>0</v>
      </c>
      <c r="AY52" s="16">
        <f>SUMIF(เตรียมส่วนผสม!$C:$C,'รับ-จ่าย ประจำวัน'!$B52,เตรียมส่วนผสม!R:R)+SUMIF(กวนไส้!$C:$C,'รับ-จ่าย ประจำวัน'!$B52,กวนไส้!R:R)+SUMIF(ผลิต1!$C:$C,'รับ-จ่าย ประจำวัน'!$B52,ผลิต1!R:R)+SUMIF(ผลิต2!$C:$C,'รับ-จ่าย ประจำวัน'!$B52,ผลิต2!R:R)+SUMIF(เส้นแต่งหน้าขนมเค้ก!$C:$C,'รับ-จ่าย ประจำวัน'!$B52,เส้นแต่งหน้าขนมเค้ก!R:R)+SUMIF(แพ็ค!$C:$C,'รับ-จ่าย ประจำวัน'!$B52,แพ็ค!R:R)+SUMIF(ธุรการ!$C:$C,'รับ-จ่าย ประจำวัน'!$B52,ธุรการ!R:R)+SUMIF(เส้นแต่งหน้าขนมปัง!$C:$C,'รับ-จ่าย ประจำวัน'!$B52,เส้นแต่งหน้าขนมปัง!R:R)+SUMIF('วางแผนBC,CJ'!$C:$C,'รับ-จ่าย ประจำวัน'!$B52,'วางแผนBC,CJ'!R:R)+SUMIF(RD!$C:$C,'รับ-จ่าย ประจำวัน'!$B52,RD!R:R)+SUMIF('FG,ออนไล,คัดแยก'!$C:$C,'รับ-จ่าย ประจำวัน'!$B52,'FG,ออนไล,คัดแยก'!R:R)</f>
        <v>0</v>
      </c>
      <c r="AZ52" s="16">
        <f>SUMIF(เตรียมส่วนผสม!$C:$C,'รับ-จ่าย ประจำวัน'!$B52,เตรียมส่วนผสม!S:S)+SUMIF(กวนไส้!$C:$C,'รับ-จ่าย ประจำวัน'!$B52,กวนไส้!S:S)+SUMIF(ผลิต1!$C:$C,'รับ-จ่าย ประจำวัน'!$B52,ผลิต1!S:S)+SUMIF(ผลิต2!$C:$C,'รับ-จ่าย ประจำวัน'!$B52,ผลิต2!S:S)+SUMIF(เส้นแต่งหน้าขนมเค้ก!$C:$C,'รับ-จ่าย ประจำวัน'!$B52,เส้นแต่งหน้าขนมเค้ก!S:S)+SUMIF(แพ็ค!$C:$C,'รับ-จ่าย ประจำวัน'!$B52,แพ็ค!S:S)+SUMIF(ธุรการ!$C:$C,'รับ-จ่าย ประจำวัน'!$B52,ธุรการ!S:S)+SUMIF(เส้นแต่งหน้าขนมปัง!$C:$C,'รับ-จ่าย ประจำวัน'!$B52,เส้นแต่งหน้าขนมปัง!S:S)+SUMIF('วางแผนBC,CJ'!$C:$C,'รับ-จ่าย ประจำวัน'!$B52,'วางแผนBC,CJ'!S:S)+SUMIF(RD!$C:$C,'รับ-จ่าย ประจำวัน'!$B52,RD!S:S)+SUMIF('FG,ออนไล,คัดแยก'!$C:$C,'รับ-จ่าย ประจำวัน'!$B52,'FG,ออนไล,คัดแยก'!S:S)</f>
        <v>0</v>
      </c>
      <c r="BA52" s="16">
        <f>SUMIF(เตรียมส่วนผสม!$C:$C,'รับ-จ่าย ประจำวัน'!$B52,เตรียมส่วนผสม!T:T)+SUMIF(กวนไส้!$C:$C,'รับ-จ่าย ประจำวัน'!$B52,กวนไส้!T:T)+SUMIF(ผลิต1!$C:$C,'รับ-จ่าย ประจำวัน'!$B52,ผลิต1!T:T)+SUMIF(ผลิต2!$C:$C,'รับ-จ่าย ประจำวัน'!$B52,ผลิต2!T:T)+SUMIF(เส้นแต่งหน้าขนมเค้ก!$C:$C,'รับ-จ่าย ประจำวัน'!$B52,เส้นแต่งหน้าขนมเค้ก!T:T)+SUMIF(แพ็ค!$C:$C,'รับ-จ่าย ประจำวัน'!$B52,แพ็ค!T:T)+SUMIF(ธุรการ!$C:$C,'รับ-จ่าย ประจำวัน'!$B52,ธุรการ!T:T)+SUMIF(เส้นแต่งหน้าขนมปัง!$C:$C,'รับ-จ่าย ประจำวัน'!$B52,เส้นแต่งหน้าขนมปัง!T:T)+SUMIF('วางแผนBC,CJ'!$C:$C,'รับ-จ่าย ประจำวัน'!$B52,'วางแผนBC,CJ'!T:T)+SUMIF(RD!$C:$C,'รับ-จ่าย ประจำวัน'!$B52,RD!T:T)+SUMIF('FG,ออนไล,คัดแยก'!$C:$C,'รับ-จ่าย ประจำวัน'!$B52,'FG,ออนไล,คัดแยก'!T:T)</f>
        <v>0</v>
      </c>
      <c r="BB52" s="16">
        <f>SUMIF(เตรียมส่วนผสม!$C:$C,'รับ-จ่าย ประจำวัน'!$B52,เตรียมส่วนผสม!U:U)+SUMIF(กวนไส้!$C:$C,'รับ-จ่าย ประจำวัน'!$B52,กวนไส้!U:U)+SUMIF(ผลิต1!$C:$C,'รับ-จ่าย ประจำวัน'!$B52,ผลิต1!U:U)+SUMIF(ผลิต2!$C:$C,'รับ-จ่าย ประจำวัน'!$B52,ผลิต2!U:U)+SUMIF(เส้นแต่งหน้าขนมเค้ก!$C:$C,'รับ-จ่าย ประจำวัน'!$B52,เส้นแต่งหน้าขนมเค้ก!U:U)+SUMIF(แพ็ค!$C:$C,'รับ-จ่าย ประจำวัน'!$B52,แพ็ค!U:U)+SUMIF(ธุรการ!$C:$C,'รับ-จ่าย ประจำวัน'!$B52,ธุรการ!U:U)+SUMIF(เส้นแต่งหน้าขนมปัง!$C:$C,'รับ-จ่าย ประจำวัน'!$B52,เส้นแต่งหน้าขนมปัง!U:U)+SUMIF('วางแผนBC,CJ'!$C:$C,'รับ-จ่าย ประจำวัน'!$B52,'วางแผนBC,CJ'!U:U)+SUMIF(RD!$C:$C,'รับ-จ่าย ประจำวัน'!$B52,RD!U:U)+SUMIF('FG,ออนไล,คัดแยก'!$C:$C,'รับ-จ่าย ประจำวัน'!$B52,'FG,ออนไล,คัดแยก'!U:U)</f>
        <v>0</v>
      </c>
      <c r="BC52" s="16">
        <f>SUMIF(เตรียมส่วนผสม!$C:$C,'รับ-จ่าย ประจำวัน'!$B52,เตรียมส่วนผสม!V:V)+SUMIF(กวนไส้!$C:$C,'รับ-จ่าย ประจำวัน'!$B52,กวนไส้!V:V)+SUMIF(ผลิต1!$C:$C,'รับ-จ่าย ประจำวัน'!$B52,ผลิต1!V:V)+SUMIF(ผลิต2!$C:$C,'รับ-จ่าย ประจำวัน'!$B52,ผลิต2!V:V)+SUMIF(เส้นแต่งหน้าขนมเค้ก!$C:$C,'รับ-จ่าย ประจำวัน'!$B52,เส้นแต่งหน้าขนมเค้ก!V:V)+SUMIF(แพ็ค!$C:$C,'รับ-จ่าย ประจำวัน'!$B52,แพ็ค!V:V)+SUMIF(ธุรการ!$C:$C,'รับ-จ่าย ประจำวัน'!$B52,ธุรการ!V:V)+SUMIF(เส้นแต่งหน้าขนมปัง!$C:$C,'รับ-จ่าย ประจำวัน'!$B52,เส้นแต่งหน้าขนมปัง!V:V)+SUMIF('วางแผนBC,CJ'!$C:$C,'รับ-จ่าย ประจำวัน'!$B52,'วางแผนBC,CJ'!V:V)+SUMIF(RD!$C:$C,'รับ-จ่าย ประจำวัน'!$B52,RD!V:V)+SUMIF('FG,ออนไล,คัดแยก'!$C:$C,'รับ-จ่าย ประจำวัน'!$B52,'FG,ออนไล,คัดแยก'!V:V)</f>
        <v>0</v>
      </c>
      <c r="BD52" s="16">
        <f>SUMIF(เตรียมส่วนผสม!$C:$C,'รับ-จ่าย ประจำวัน'!$B52,เตรียมส่วนผสม!W:W)+SUMIF(กวนไส้!$C:$C,'รับ-จ่าย ประจำวัน'!$B52,กวนไส้!W:W)+SUMIF(ผลิต1!$C:$C,'รับ-จ่าย ประจำวัน'!$B52,ผลิต1!W:W)+SUMIF(ผลิต2!$C:$C,'รับ-จ่าย ประจำวัน'!$B52,ผลิต2!W:W)+SUMIF(เส้นแต่งหน้าขนมเค้ก!$C:$C,'รับ-จ่าย ประจำวัน'!$B52,เส้นแต่งหน้าขนมเค้ก!W:W)+SUMIF(แพ็ค!$C:$C,'รับ-จ่าย ประจำวัน'!$B52,แพ็ค!W:W)+SUMIF(ธุรการ!$C:$C,'รับ-จ่าย ประจำวัน'!$B52,ธุรการ!W:W)+SUMIF(เส้นแต่งหน้าขนมปัง!$C:$C,'รับ-จ่าย ประจำวัน'!$B52,เส้นแต่งหน้าขนมปัง!W:W)+SUMIF('วางแผนBC,CJ'!$C:$C,'รับ-จ่าย ประจำวัน'!$B52,'วางแผนBC,CJ'!W:W)+SUMIF(RD!$C:$C,'รับ-จ่าย ประจำวัน'!$B52,RD!W:W)+SUMIF('FG,ออนไล,คัดแยก'!$C:$C,'รับ-จ่าย ประจำวัน'!$B52,'FG,ออนไล,คัดแยก'!W:W)</f>
        <v>0</v>
      </c>
      <c r="BE52" s="16">
        <f>SUMIF(เตรียมส่วนผสม!$C:$C,'รับ-จ่าย ประจำวัน'!$B52,เตรียมส่วนผสม!X:X)+SUMIF(กวนไส้!$C:$C,'รับ-จ่าย ประจำวัน'!$B52,กวนไส้!X:X)+SUMIF(ผลิต1!$C:$C,'รับ-จ่าย ประจำวัน'!$B52,ผลิต1!X:X)+SUMIF(ผลิต2!$C:$C,'รับ-จ่าย ประจำวัน'!$B52,ผลิต2!X:X)+SUMIF(เส้นแต่งหน้าขนมเค้ก!$C:$C,'รับ-จ่าย ประจำวัน'!$B52,เส้นแต่งหน้าขนมเค้ก!X:X)+SUMIF(แพ็ค!$C:$C,'รับ-จ่าย ประจำวัน'!$B52,แพ็ค!X:X)+SUMIF(ธุรการ!$C:$C,'รับ-จ่าย ประจำวัน'!$B52,ธุรการ!X:X)+SUMIF(เส้นแต่งหน้าขนมปัง!$C:$C,'รับ-จ่าย ประจำวัน'!$B52,เส้นแต่งหน้าขนมปัง!X:X)+SUMIF('วางแผนBC,CJ'!$C:$C,'รับ-จ่าย ประจำวัน'!$B52,'วางแผนBC,CJ'!X:X)+SUMIF(RD!$C:$C,'รับ-จ่าย ประจำวัน'!$B52,RD!X:X)+SUMIF('FG,ออนไล,คัดแยก'!$C:$C,'รับ-จ่าย ประจำวัน'!$B52,'FG,ออนไล,คัดแยก'!X:X)</f>
        <v>0</v>
      </c>
      <c r="BF52" s="16">
        <f>SUMIF(เตรียมส่วนผสม!$C:$C,'รับ-จ่าย ประจำวัน'!$B52,เตรียมส่วนผสม!Y:Y)+SUMIF(กวนไส้!$C:$C,'รับ-จ่าย ประจำวัน'!$B52,กวนไส้!Y:Y)+SUMIF(ผลิต1!$C:$C,'รับ-จ่าย ประจำวัน'!$B52,ผลิต1!Y:Y)+SUMIF(ผลิต2!$C:$C,'รับ-จ่าย ประจำวัน'!$B52,ผลิต2!Y:Y)+SUMIF(เส้นแต่งหน้าขนมเค้ก!$C:$C,'รับ-จ่าย ประจำวัน'!$B52,เส้นแต่งหน้าขนมเค้ก!Y:Y)+SUMIF(แพ็ค!$C:$C,'รับ-จ่าย ประจำวัน'!$B52,แพ็ค!Y:Y)+SUMIF(ธุรการ!$C:$C,'รับ-จ่าย ประจำวัน'!$B52,ธุรการ!Y:Y)+SUMIF(เส้นแต่งหน้าขนมปัง!$C:$C,'รับ-จ่าย ประจำวัน'!$B52,เส้นแต่งหน้าขนมปัง!Y:Y)+SUMIF('วางแผนBC,CJ'!$C:$C,'รับ-จ่าย ประจำวัน'!$B52,'วางแผนBC,CJ'!Y:Y)+SUMIF(RD!$C:$C,'รับ-จ่าย ประจำวัน'!$B52,RD!Y:Y)+SUMIF('FG,ออนไล,คัดแยก'!$C:$C,'รับ-จ่าย ประจำวัน'!$B52,'FG,ออนไล,คัดแยก'!Y:Y)</f>
        <v>0</v>
      </c>
      <c r="BG52" s="16">
        <f>SUMIF(เตรียมส่วนผสม!$C:$C,'รับ-จ่าย ประจำวัน'!$B52,เตรียมส่วนผสม!Z:Z)+SUMIF(กวนไส้!$C:$C,'รับ-จ่าย ประจำวัน'!$B52,กวนไส้!Z:Z)+SUMIF(ผลิต1!$C:$C,'รับ-จ่าย ประจำวัน'!$B52,ผลิต1!Z:Z)+SUMIF(ผลิต2!$C:$C,'รับ-จ่าย ประจำวัน'!$B52,ผลิต2!Z:Z)+SUMIF(เส้นแต่งหน้าขนมเค้ก!$C:$C,'รับ-จ่าย ประจำวัน'!$B52,เส้นแต่งหน้าขนมเค้ก!Z:Z)+SUMIF(แพ็ค!$C:$C,'รับ-จ่าย ประจำวัน'!$B52,แพ็ค!Z:Z)+SUMIF(ธุรการ!$C:$C,'รับ-จ่าย ประจำวัน'!$B52,ธุรการ!Z:Z)+SUMIF(เส้นแต่งหน้าขนมปัง!$C:$C,'รับ-จ่าย ประจำวัน'!$B52,เส้นแต่งหน้าขนมปัง!Z:Z)+SUMIF('วางแผนBC,CJ'!$C:$C,'รับ-จ่าย ประจำวัน'!$B52,'วางแผนBC,CJ'!Z:Z)+SUMIF(RD!$C:$C,'รับ-จ่าย ประจำวัน'!$B52,RD!Z:Z)+SUMIF('FG,ออนไล,คัดแยก'!$C:$C,'รับ-จ่าย ประจำวัน'!$B52,'FG,ออนไล,คัดแยก'!Z:Z)</f>
        <v>0</v>
      </c>
      <c r="BH52" s="16">
        <f>SUMIF(เตรียมส่วนผสม!$C:$C,'รับ-จ่าย ประจำวัน'!$B52,เตรียมส่วนผสม!AA:AA)+SUMIF(กวนไส้!$C:$C,'รับ-จ่าย ประจำวัน'!$B52,กวนไส้!AA:AA)+SUMIF(ผลิต1!$C:$C,'รับ-จ่าย ประจำวัน'!$B52,ผลิต1!AA:AA)+SUMIF(ผลิต2!$C:$C,'รับ-จ่าย ประจำวัน'!$B52,ผลิต2!AA:AA)+SUMIF(เส้นแต่งหน้าขนมเค้ก!$C:$C,'รับ-จ่าย ประจำวัน'!$B52,เส้นแต่งหน้าขนมเค้ก!AA:AA)+SUMIF(แพ็ค!$C:$C,'รับ-จ่าย ประจำวัน'!$B52,แพ็ค!AA:AA)+SUMIF(ธุรการ!$C:$C,'รับ-จ่าย ประจำวัน'!$B52,ธุรการ!AA:AA)+SUMIF(เส้นแต่งหน้าขนมปัง!$C:$C,'รับ-จ่าย ประจำวัน'!$B52,เส้นแต่งหน้าขนมปัง!AA:AA)+SUMIF('วางแผนBC,CJ'!$C:$C,'รับ-จ่าย ประจำวัน'!$B52,'วางแผนBC,CJ'!AA:AA)+SUMIF(RD!$C:$C,'รับ-จ่าย ประจำวัน'!$B52,RD!AA:AA)+SUMIF('FG,ออนไล,คัดแยก'!$C:$C,'รับ-จ่าย ประจำวัน'!$B52,'FG,ออนไล,คัดแยก'!AA:AA)</f>
        <v>0</v>
      </c>
      <c r="BI52" s="16">
        <f>SUMIF(เตรียมส่วนผสม!$C:$C,'รับ-จ่าย ประจำวัน'!$B52,เตรียมส่วนผสม!AB:AB)+SUMIF(กวนไส้!$C:$C,'รับ-จ่าย ประจำวัน'!$B52,กวนไส้!AB:AB)+SUMIF(ผลิต1!$C:$C,'รับ-จ่าย ประจำวัน'!$B52,ผลิต1!AB:AB)+SUMIF(ผลิต2!$C:$C,'รับ-จ่าย ประจำวัน'!$B52,ผลิต2!AB:AB)+SUMIF(เส้นแต่งหน้าขนมเค้ก!$C:$C,'รับ-จ่าย ประจำวัน'!$B52,เส้นแต่งหน้าขนมเค้ก!AB:AB)+SUMIF(แพ็ค!$C:$C,'รับ-จ่าย ประจำวัน'!$B52,แพ็ค!AB:AB)+SUMIF(ธุรการ!$C:$C,'รับ-จ่าย ประจำวัน'!$B52,ธุรการ!AB:AB)+SUMIF(เส้นแต่งหน้าขนมปัง!$C:$C,'รับ-จ่าย ประจำวัน'!$B52,เส้นแต่งหน้าขนมปัง!AB:AB)+SUMIF('วางแผนBC,CJ'!$C:$C,'รับ-จ่าย ประจำวัน'!$B52,'วางแผนBC,CJ'!AB:AB)+SUMIF(RD!$C:$C,'รับ-จ่าย ประจำวัน'!$B52,RD!AB:AB)+SUMIF('FG,ออนไล,คัดแยก'!$C:$C,'รับ-จ่าย ประจำวัน'!$B52,'FG,ออนไล,คัดแยก'!AB:AB)</f>
        <v>300</v>
      </c>
      <c r="BJ52" s="16">
        <f>SUMIF(เตรียมส่วนผสม!$C:$C,'รับ-จ่าย ประจำวัน'!$B52,เตรียมส่วนผสม!AC:AC)+SUMIF(กวนไส้!$C:$C,'รับ-จ่าย ประจำวัน'!$B52,กวนไส้!AC:AC)+SUMIF(ผลิต1!$C:$C,'รับ-จ่าย ประจำวัน'!$B52,ผลิต1!AC:AC)+SUMIF(ผลิต2!$C:$C,'รับ-จ่าย ประจำวัน'!$B52,ผลิต2!AC:AC)+SUMIF(เส้นแต่งหน้าขนมเค้ก!$C:$C,'รับ-จ่าย ประจำวัน'!$B52,เส้นแต่งหน้าขนมเค้ก!AC:AC)+SUMIF(แพ็ค!$C:$C,'รับ-จ่าย ประจำวัน'!$B52,แพ็ค!AC:AC)+SUMIF(ธุรการ!$C:$C,'รับ-จ่าย ประจำวัน'!$B52,ธุรการ!AC:AC)+SUMIF(เส้นแต่งหน้าขนมปัง!$C:$C,'รับ-จ่าย ประจำวัน'!$B52,เส้นแต่งหน้าขนมปัง!AC:AC)+SUMIF('วางแผนBC,CJ'!$C:$C,'รับ-จ่าย ประจำวัน'!$B52,'วางแผนBC,CJ'!AC:AC)+SUMIF(RD!$C:$C,'รับ-จ่าย ประจำวัน'!$B52,RD!AC:AC)+SUMIF('FG,ออนไล,คัดแยก'!$C:$C,'รับ-จ่าย ประจำวัน'!$B52,'FG,ออนไล,คัดแยก'!AC:AC)</f>
        <v>300</v>
      </c>
      <c r="BK52" s="16">
        <f>SUMIF(เตรียมส่วนผสม!$C:$C,'รับ-จ่าย ประจำวัน'!$B52,เตรียมส่วนผสม!AD:AD)+SUMIF(กวนไส้!$C:$C,'รับ-จ่าย ประจำวัน'!$B52,กวนไส้!AD:AD)+SUMIF(ผลิต1!$C:$C,'รับ-จ่าย ประจำวัน'!$B52,ผลิต1!AD:AD)+SUMIF(ผลิต2!$C:$C,'รับ-จ่าย ประจำวัน'!$B52,ผลิต2!AD:AD)+SUMIF(เส้นแต่งหน้าขนมเค้ก!$C:$C,'รับ-จ่าย ประจำวัน'!$B52,เส้นแต่งหน้าขนมเค้ก!AD:AD)+SUMIF(แพ็ค!$C:$C,'รับ-จ่าย ประจำวัน'!$B52,แพ็ค!AD:AD)+SUMIF(ธุรการ!$C:$C,'รับ-จ่าย ประจำวัน'!$B52,ธุรการ!AD:AD)+SUMIF(เส้นแต่งหน้าขนมปัง!$C:$C,'รับ-จ่าย ประจำวัน'!$B52,เส้นแต่งหน้าขนมปัง!AD:AD)+SUMIF('วางแผนBC,CJ'!$C:$C,'รับ-จ่าย ประจำวัน'!$B52,'วางแผนBC,CJ'!AD:AD)+SUMIF(RD!$C:$C,'รับ-จ่าย ประจำวัน'!$B52,RD!AD:AD)+SUMIF('FG,ออนไล,คัดแยก'!$C:$C,'รับ-จ่าย ประจำวัน'!$B52,'FG,ออนไล,คัดแยก'!AD:AD)</f>
        <v>0</v>
      </c>
      <c r="BL52" s="16">
        <f>SUMIF(เตรียมส่วนผสม!$C:$C,'รับ-จ่าย ประจำวัน'!$B52,เตรียมส่วนผสม!AE:AE)+SUMIF(กวนไส้!$C:$C,'รับ-จ่าย ประจำวัน'!$B52,กวนไส้!AE:AE)+SUMIF(ผลิต1!$C:$C,'รับ-จ่าย ประจำวัน'!$B52,ผลิต1!AE:AE)+SUMIF(ผลิต2!$C:$C,'รับ-จ่าย ประจำวัน'!$B52,ผลิต2!AE:AE)+SUMIF(เส้นแต่งหน้าขนมเค้ก!$C:$C,'รับ-จ่าย ประจำวัน'!$B52,เส้นแต่งหน้าขนมเค้ก!AE:AE)+SUMIF(แพ็ค!$C:$C,'รับ-จ่าย ประจำวัน'!$B52,แพ็ค!AE:AE)+SUMIF(ธุรการ!$C:$C,'รับ-จ่าย ประจำวัน'!$B52,ธุรการ!AE:AE)+SUMIF(เส้นแต่งหน้าขนมปัง!$C:$C,'รับ-จ่าย ประจำวัน'!$B52,เส้นแต่งหน้าขนมปัง!AE:AE)+SUMIF('วางแผนBC,CJ'!$C:$C,'รับ-จ่าย ประจำวัน'!$B52,'วางแผนBC,CJ'!AE:AE)+SUMIF(RD!$C:$C,'รับ-จ่าย ประจำวัน'!$B52,RD!AE:AE)+SUMIF('FG,ออนไล,คัดแยก'!$C:$C,'รับ-จ่าย ประจำวัน'!$B52,'FG,ออนไล,คัดแยก'!AE:AE)</f>
        <v>0</v>
      </c>
      <c r="BM52" s="16">
        <f>SUMIF(เตรียมส่วนผสม!$C:$C,'รับ-จ่าย ประจำวัน'!$B52,เตรียมส่วนผสม!AF:AF)+SUMIF(กวนไส้!$C:$C,'รับ-จ่าย ประจำวัน'!$B52,กวนไส้!AF:AF)+SUMIF(ผลิต1!$C:$C,'รับ-จ่าย ประจำวัน'!$B52,ผลิต1!AF:AF)+SUMIF(ผลิต2!$C:$C,'รับ-จ่าย ประจำวัน'!$B52,ผลิต2!AF:AF)+SUMIF(เส้นแต่งหน้าขนมเค้ก!$C:$C,'รับ-จ่าย ประจำวัน'!$B52,เส้นแต่งหน้าขนมเค้ก!AF:AF)+SUMIF(แพ็ค!$C:$C,'รับ-จ่าย ประจำวัน'!$B52,แพ็ค!AF:AF)+SUMIF(ธุรการ!$C:$C,'รับ-จ่าย ประจำวัน'!$B52,ธุรการ!AF:AF)+SUMIF(เส้นแต่งหน้าขนมปัง!$C:$C,'รับ-จ่าย ประจำวัน'!$B52,เส้นแต่งหน้าขนมปัง!AF:AF)+SUMIF('วางแผนBC,CJ'!$C:$C,'รับ-จ่าย ประจำวัน'!$B52,'วางแผนBC,CJ'!AF:AF)+SUMIF(RD!$C:$C,'รับ-จ่าย ประจำวัน'!$B52,RD!AF:AF)+SUMIF('FG,ออนไล,คัดแยก'!$C:$C,'รับ-จ่าย ประจำวัน'!$B52,'FG,ออนไล,คัดแยก'!AF:AF)</f>
        <v>300</v>
      </c>
      <c r="BN52" s="16">
        <f>SUMIF(เตรียมส่วนผสม!$C:$C,'รับ-จ่าย ประจำวัน'!$B52,เตรียมส่วนผสม!AG:AG)+SUMIF(กวนไส้!$C:$C,'รับ-จ่าย ประจำวัน'!$B52,กวนไส้!AG:AG)+SUMIF(ผลิต1!$C:$C,'รับ-จ่าย ประจำวัน'!$B52,ผลิต1!AG:AG)+SUMIF(ผลิต2!$C:$C,'รับ-จ่าย ประจำวัน'!$B52,ผลิต2!AG:AG)+SUMIF(เส้นแต่งหน้าขนมเค้ก!$C:$C,'รับ-จ่าย ประจำวัน'!$B52,เส้นแต่งหน้าขนมเค้ก!AG:AG)+SUMIF(แพ็ค!$C:$C,'รับ-จ่าย ประจำวัน'!$B52,แพ็ค!AG:AG)+SUMIF(ธุรการ!$C:$C,'รับ-จ่าย ประจำวัน'!$B52,ธุรการ!AG:AG)+SUMIF(เส้นแต่งหน้าขนมปัง!$C:$C,'รับ-จ่าย ประจำวัน'!$B52,เส้นแต่งหน้าขนมปัง!AG:AG)+SUMIF('วางแผนBC,CJ'!$C:$C,'รับ-จ่าย ประจำวัน'!$B52,'วางแผนBC,CJ'!AG:AG)+SUMIF(RD!$C:$C,'รับ-จ่าย ประจำวัน'!$B52,RD!AG:AG)+SUMIF('FG,ออนไล,คัดแยก'!$C:$C,'รับ-จ่าย ประจำวัน'!$B52,'FG,ออนไล,คัดแยก'!AG:AG)</f>
        <v>0</v>
      </c>
      <c r="BO52" s="16">
        <f>SUMIF(เตรียมส่วนผสม!$C:$C,'รับ-จ่าย ประจำวัน'!$B52,เตรียมส่วนผสม!AH:AH)+SUMIF(กวนไส้!$C:$C,'รับ-จ่าย ประจำวัน'!$B52,กวนไส้!AH:AH)+SUMIF(ผลิต1!$C:$C,'รับ-จ่าย ประจำวัน'!$B52,ผลิต1!AH:AH)+SUMIF(ผลิต2!$C:$C,'รับ-จ่าย ประจำวัน'!$B52,ผลิต2!AH:AH)+SUMIF(เส้นแต่งหน้าขนมเค้ก!$C:$C,'รับ-จ่าย ประจำวัน'!$B52,เส้นแต่งหน้าขนมเค้ก!AH:AH)+SUMIF(แพ็ค!$C:$C,'รับ-จ่าย ประจำวัน'!$B52,แพ็ค!AH:AH)+SUMIF(ธุรการ!$C:$C,'รับ-จ่าย ประจำวัน'!$B52,ธุรการ!AH:AH)+SUMIF(เส้นแต่งหน้าขนมปัง!$C:$C,'รับ-จ่าย ประจำวัน'!$B52,เส้นแต่งหน้าขนมปัง!AH:AH)+SUMIF('วางแผนBC,CJ'!$C:$C,'รับ-จ่าย ประจำวัน'!$B52,'วางแผนBC,CJ'!AH:AH)+SUMIF(RD!$C:$C,'รับ-จ่าย ประจำวัน'!$B52,RD!AH:AH)+SUMIF('FG,ออนไล,คัดแยก'!$C:$C,'รับ-จ่าย ประจำวัน'!$B52,'FG,ออนไล,คัดแยก'!AH:AH)</f>
        <v>0</v>
      </c>
      <c r="BP52" s="16">
        <f>SUMIF(เตรียมส่วนผสม!$C:$C,'รับ-จ่าย ประจำวัน'!$B52,เตรียมส่วนผสม!AI:AI)+SUMIF(กวนไส้!$C:$C,'รับ-จ่าย ประจำวัน'!$B52,กวนไส้!AI:AI)+SUMIF(ผลิต1!$C:$C,'รับ-จ่าย ประจำวัน'!$B52,ผลิต1!AI:AI)+SUMIF(ผลิต2!$C:$C,'รับ-จ่าย ประจำวัน'!$B52,ผลิต2!AI:AI)+SUMIF(เส้นแต่งหน้าขนมเค้ก!$C:$C,'รับ-จ่าย ประจำวัน'!$B52,เส้นแต่งหน้าขนมเค้ก!AI:AI)+SUMIF(แพ็ค!$C:$C,'รับ-จ่าย ประจำวัน'!$B52,แพ็ค!AI:AI)+SUMIF(ธุรการ!$C:$C,'รับ-จ่าย ประจำวัน'!$B52,ธุรการ!AI:AI)+SUMIF(เส้นแต่งหน้าขนมปัง!$C:$C,'รับ-จ่าย ประจำวัน'!$B52,เส้นแต่งหน้าขนมปัง!AI:AI)+SUMIF('วางแผนBC,CJ'!$C:$C,'รับ-จ่าย ประจำวัน'!$B52,'วางแผนBC,CJ'!AI:AI)+SUMIF(RD!$C:$C,'รับ-จ่าย ประจำวัน'!$B52,RD!AI:AI)+SUMIF('FG,ออนไล,คัดแยก'!$C:$C,'รับ-จ่าย ประจำวัน'!$B52,'FG,ออนไล,คัดแยก'!AI:AI)</f>
        <v>0</v>
      </c>
      <c r="BQ52" s="16">
        <f>SUMIF(เตรียมส่วนผสม!$C:$C,'รับ-จ่าย ประจำวัน'!$B52,เตรียมส่วนผสม!AJ:AJ)+SUMIF(กวนไส้!$C:$C,'รับ-จ่าย ประจำวัน'!$B52,กวนไส้!AJ:AJ)+SUMIF(ผลิต1!$C:$C,'รับ-จ่าย ประจำวัน'!$B52,ผลิต1!AJ:AJ)+SUMIF(ผลิต2!$C:$C,'รับ-จ่าย ประจำวัน'!$B52,ผลิต2!AJ:AJ)+SUMIF(เส้นแต่งหน้าขนมเค้ก!$C:$C,'รับ-จ่าย ประจำวัน'!$B52,เส้นแต่งหน้าขนมเค้ก!AJ:AJ)+SUMIF(แพ็ค!$C:$C,'รับ-จ่าย ประจำวัน'!$B52,แพ็ค!AJ:AJ)+SUMIF(ธุรการ!$C:$C,'รับ-จ่าย ประจำวัน'!$B52,ธุรการ!AJ:AJ)+SUMIF(เส้นแต่งหน้าขนมปัง!$C:$C,'รับ-จ่าย ประจำวัน'!$B52,เส้นแต่งหน้าขนมปัง!AJ:AJ)+SUMIF('วางแผนBC,CJ'!$C:$C,'รับ-จ่าย ประจำวัน'!$B52,'วางแผนBC,CJ'!AJ:AJ)+SUMIF(RD!$C:$C,'รับ-จ่าย ประจำวัน'!$B52,RD!AJ:AJ)+SUMIF('FG,ออนไล,คัดแยก'!$C:$C,'รับ-จ่าย ประจำวัน'!$B52,'FG,ออนไล,คัดแยก'!AJ:AJ)</f>
        <v>300</v>
      </c>
      <c r="BR52" s="16">
        <f>SUMIF(เตรียมส่วนผสม!$C:$C,'รับ-จ่าย ประจำวัน'!$B52,เตรียมส่วนผสม!AK:AK)+SUMIF(กวนไส้!$C:$C,'รับ-จ่าย ประจำวัน'!$B52,กวนไส้!AK:AK)+SUMIF(ผลิต1!$C:$C,'รับ-จ่าย ประจำวัน'!$B52,ผลิต1!AK:AK)+SUMIF(ผลิต2!$C:$C,'รับ-จ่าย ประจำวัน'!$B52,ผลิต2!AK:AK)+SUMIF(เส้นแต่งหน้าขนมเค้ก!$C:$C,'รับ-จ่าย ประจำวัน'!$B52,เส้นแต่งหน้าขนมเค้ก!AK:AK)+SUMIF(แพ็ค!$C:$C,'รับ-จ่าย ประจำวัน'!$B52,แพ็ค!AK:AK)+SUMIF(ธุรการ!$C:$C,'รับ-จ่าย ประจำวัน'!$B52,ธุรการ!AK:AK)+SUMIF(เส้นแต่งหน้าขนมปัง!$C:$C,'รับ-จ่าย ประจำวัน'!$B52,เส้นแต่งหน้าขนมปัง!AK:AK)+SUMIF('วางแผนBC,CJ'!$C:$C,'รับ-จ่าย ประจำวัน'!$B52,'วางแผนBC,CJ'!AK:AK)+SUMIF(RD!$C:$C,'รับ-จ่าย ประจำวัน'!$B52,RD!AK:AK)+SUMIF('FG,ออนไล,คัดแยก'!$C:$C,'รับ-จ่าย ประจำวัน'!$B52,'FG,ออนไล,คัดแยก'!AK:AK)</f>
        <v>0</v>
      </c>
      <c r="BS52" s="16">
        <f>SUMIF(เตรียมส่วนผสม!$C:$C,'รับ-จ่าย ประจำวัน'!$B52,เตรียมส่วนผสม!AL:AL)+SUMIF(กวนไส้!$C:$C,'รับ-จ่าย ประจำวัน'!$B52,กวนไส้!AL:AL)+SUMIF(ผลิต1!$C:$C,'รับ-จ่าย ประจำวัน'!$B52,ผลิต1!AL:AL)+SUMIF(ผลิต2!$C:$C,'รับ-จ่าย ประจำวัน'!$B52,ผลิต2!AL:AL)+SUMIF(เส้นแต่งหน้าขนมเค้ก!$C:$C,'รับ-จ่าย ประจำวัน'!$B52,เส้นแต่งหน้าขนมเค้ก!AL:AL)+SUMIF(แพ็ค!$C:$C,'รับ-จ่าย ประจำวัน'!$B52,แพ็ค!AL:AL)+SUMIF(ธุรการ!$C:$C,'รับ-จ่าย ประจำวัน'!$B52,ธุรการ!AL:AL)+SUMIF(เส้นแต่งหน้าขนมปัง!$C:$C,'รับ-จ่าย ประจำวัน'!$B52,เส้นแต่งหน้าขนมปัง!AL:AL)+SUMIF('วางแผนBC,CJ'!$C:$C,'รับ-จ่าย ประจำวัน'!$B52,'วางแผนBC,CJ'!AL:AL)+SUMIF(RD!$C:$C,'รับ-จ่าย ประจำวัน'!$B52,RD!AL:AL)+SUMIF('FG,ออนไล,คัดแยก'!$C:$C,'รับ-จ่าย ประจำวัน'!$B52,'FG,ออนไล,คัดแยก'!AL:AL)</f>
        <v>0</v>
      </c>
      <c r="BT52" s="18">
        <f t="shared" si="1"/>
        <v>2100</v>
      </c>
      <c r="BU52" s="116">
        <v>8769</v>
      </c>
      <c r="BV52" s="146">
        <f t="shared" si="2"/>
        <v>7193</v>
      </c>
      <c r="BW52" s="183">
        <v>30</v>
      </c>
      <c r="BX52" s="172">
        <f>BT52/30</f>
        <v>70</v>
      </c>
      <c r="BY52" s="188">
        <f t="shared" si="3"/>
        <v>102.75714285714285</v>
      </c>
      <c r="BZ52" s="180">
        <f t="shared" ca="1" si="4"/>
        <v>46305.757142857146</v>
      </c>
      <c r="CA52" s="93"/>
      <c r="CB52" s="93"/>
      <c r="CC52" s="93"/>
      <c r="CD52" s="93"/>
      <c r="CE52" s="93"/>
      <c r="CF52" s="93"/>
      <c r="CG52" s="93"/>
      <c r="CH52" s="93"/>
      <c r="CI52" s="93"/>
      <c r="CJ52" s="94"/>
      <c r="CK52" s="9">
        <f t="shared" si="5"/>
        <v>-1576</v>
      </c>
    </row>
    <row r="53" spans="1:89" hidden="1" x14ac:dyDescent="0.5">
      <c r="A53" s="149" t="s">
        <v>233</v>
      </c>
      <c r="B53" s="34" t="s">
        <v>233</v>
      </c>
      <c r="C53" s="33" t="s">
        <v>1990</v>
      </c>
      <c r="D53" s="135" t="s">
        <v>61</v>
      </c>
      <c r="E53" s="11">
        <v>0</v>
      </c>
      <c r="F53" s="132"/>
      <c r="G53" s="25"/>
      <c r="H53" s="12">
        <v>14900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11"/>
      <c r="AF53" s="11"/>
      <c r="AG53" s="11"/>
      <c r="AH53" s="11"/>
      <c r="AI53" s="25"/>
      <c r="AJ53" s="25"/>
      <c r="AK53" s="25"/>
      <c r="AL53" s="25"/>
      <c r="AM53" s="25"/>
      <c r="AN53" s="15">
        <f t="shared" si="0"/>
        <v>0</v>
      </c>
      <c r="AO53" s="16">
        <f>SUMIF(เตรียมส่วนผสม!$C:$C,'รับ-จ่าย ประจำวัน'!$B53,เตรียมส่วนผสม!H:H)+SUMIF(กวนไส้!$C:$C,'รับ-จ่าย ประจำวัน'!$B53,กวนไส้!H:H)+SUMIF(ผลิต1!$C:$C,'รับ-จ่าย ประจำวัน'!$B53,ผลิต1!H:H)+SUMIF(ผลิต2!$C:$C,'รับ-จ่าย ประจำวัน'!$B53,ผลิต2!H:H)+SUMIF(เส้นแต่งหน้าขนมเค้ก!$C:$C,'รับ-จ่าย ประจำวัน'!$B53,เส้นแต่งหน้าขนมเค้ก!H:H)+SUMIF(แพ็ค!$C:$C,'รับ-จ่าย ประจำวัน'!$B53,แพ็ค!H:H)+SUMIF(ธุรการ!$C:$C,'รับ-จ่าย ประจำวัน'!$B53,ธุรการ!H:H)+SUMIF(เส้นแต่งหน้าขนมปัง!$C:$C,'รับ-จ่าย ประจำวัน'!$B53,เส้นแต่งหน้าขนมปัง!H:H)+SUMIF('วางแผนBC,CJ'!$C:$C,'รับ-จ่าย ประจำวัน'!$B53,'วางแผนBC,CJ'!H:H)+SUMIF(RD!$C:$C,'รับ-จ่าย ประจำวัน'!$B53,RD!H:H)+SUMIF('FG,ออนไล,คัดแยก'!$C:$C,'รับ-จ่าย ประจำวัน'!$B53,'FG,ออนไล,คัดแยก'!H:H)</f>
        <v>0</v>
      </c>
      <c r="AP53" s="16">
        <f>SUMIF(เตรียมส่วนผสม!$C:$C,'รับ-จ่าย ประจำวัน'!$B53,เตรียมส่วนผสม!I:I)+SUMIF(กวนไส้!$C:$C,'รับ-จ่าย ประจำวัน'!$B53,กวนไส้!I:I)+SUMIF(ผลิต1!$C:$C,'รับ-จ่าย ประจำวัน'!$B53,ผลิต1!I:I)+SUMIF(ผลิต2!$C:$C,'รับ-จ่าย ประจำวัน'!$B53,ผลิต2!I:I)+SUMIF(เส้นแต่งหน้าขนมเค้ก!$C:$C,'รับ-จ่าย ประจำวัน'!$B53,เส้นแต่งหน้าขนมเค้ก!I:I)+SUMIF(แพ็ค!$C:$C,'รับ-จ่าย ประจำวัน'!$B53,แพ็ค!I:I)+SUMIF(ธุรการ!$C:$C,'รับ-จ่าย ประจำวัน'!$B53,ธุรการ!I:I)+SUMIF(เส้นแต่งหน้าขนมปัง!$C:$C,'รับ-จ่าย ประจำวัน'!$B53,เส้นแต่งหน้าขนมปัง!I:I)+SUMIF('วางแผนBC,CJ'!$C:$C,'รับ-จ่าย ประจำวัน'!$B53,'วางแผนBC,CJ'!I:I)+SUMIF(RD!$C:$C,'รับ-จ่าย ประจำวัน'!$B53,RD!I:I)+SUMIF('FG,ออนไล,คัดแยก'!$C:$C,'รับ-จ่าย ประจำวัน'!$B53,'FG,ออนไล,คัดแยก'!I:I)</f>
        <v>0</v>
      </c>
      <c r="AQ53" s="16">
        <f>SUMIF(เตรียมส่วนผสม!$C:$C,'รับ-จ่าย ประจำวัน'!$B53,เตรียมส่วนผสม!J:J)+SUMIF(กวนไส้!$C:$C,'รับ-จ่าย ประจำวัน'!$B53,กวนไส้!J:J)+SUMIF(ผลิต1!$C:$C,'รับ-จ่าย ประจำวัน'!$B53,ผลิต1!J:J)+SUMIF(ผลิต2!$C:$C,'รับ-จ่าย ประจำวัน'!$B53,ผลิต2!J:J)+SUMIF(เส้นแต่งหน้าขนมเค้ก!$C:$C,'รับ-จ่าย ประจำวัน'!$B53,เส้นแต่งหน้าขนมเค้ก!J:J)+SUMIF(แพ็ค!$C:$C,'รับ-จ่าย ประจำวัน'!$B53,แพ็ค!J:J)+SUMIF(ธุรการ!$C:$C,'รับ-จ่าย ประจำวัน'!$B53,ธุรการ!J:J)+SUMIF(เส้นแต่งหน้าขนมปัง!$C:$C,'รับ-จ่าย ประจำวัน'!$B53,เส้นแต่งหน้าขนมปัง!J:J)+SUMIF('วางแผนBC,CJ'!$C:$C,'รับ-จ่าย ประจำวัน'!$B53,'วางแผนBC,CJ'!J:J)+SUMIF(RD!$C:$C,'รับ-จ่าย ประจำวัน'!$B53,RD!J:J)+SUMIF('FG,ออนไล,คัดแยก'!$C:$C,'รับ-จ่าย ประจำวัน'!$B53,'FG,ออนไล,คัดแยก'!J:J)</f>
        <v>0</v>
      </c>
      <c r="AR53" s="16">
        <f>SUMIF(เตรียมส่วนผสม!$C:$C,'รับ-จ่าย ประจำวัน'!$B53,เตรียมส่วนผสม!K:K)+SUMIF(กวนไส้!$C:$C,'รับ-จ่าย ประจำวัน'!$B53,กวนไส้!K:K)+SUMIF(ผลิต1!$C:$C,'รับ-จ่าย ประจำวัน'!$B53,ผลิต1!K:K)+SUMIF(ผลิต2!$C:$C,'รับ-จ่าย ประจำวัน'!$B53,ผลิต2!K:K)+SUMIF(เส้นแต่งหน้าขนมเค้ก!$C:$C,'รับ-จ่าย ประจำวัน'!$B53,เส้นแต่งหน้าขนมเค้ก!K:K)+SUMIF(แพ็ค!$C:$C,'รับ-จ่าย ประจำวัน'!$B53,แพ็ค!K:K)+SUMIF(ธุรการ!$C:$C,'รับ-จ่าย ประจำวัน'!$B53,ธุรการ!K:K)+SUMIF(เส้นแต่งหน้าขนมปัง!$C:$C,'รับ-จ่าย ประจำวัน'!$B53,เส้นแต่งหน้าขนมปัง!K:K)+SUMIF('วางแผนBC,CJ'!$C:$C,'รับ-จ่าย ประจำวัน'!$B53,'วางแผนBC,CJ'!K:K)+SUMIF(RD!$C:$C,'รับ-จ่าย ประจำวัน'!$B53,RD!K:K)+SUMIF('FG,ออนไล,คัดแยก'!$C:$C,'รับ-จ่าย ประจำวัน'!$B53,'FG,ออนไล,คัดแยก'!K:K)</f>
        <v>0</v>
      </c>
      <c r="AS53" s="16">
        <f>SUMIF(เตรียมส่วนผสม!$C:$C,'รับ-จ่าย ประจำวัน'!$B53,เตรียมส่วนผสม!L:L)+SUMIF(กวนไส้!$C:$C,'รับ-จ่าย ประจำวัน'!$B53,กวนไส้!L:L)+SUMIF(ผลิต1!$C:$C,'รับ-จ่าย ประจำวัน'!$B53,ผลิต1!L:L)+SUMIF(ผลิต2!$C:$C,'รับ-จ่าย ประจำวัน'!$B53,ผลิต2!L:L)+SUMIF(เส้นแต่งหน้าขนมเค้ก!$C:$C,'รับ-จ่าย ประจำวัน'!$B53,เส้นแต่งหน้าขนมเค้ก!L:L)+SUMIF(แพ็ค!$C:$C,'รับ-จ่าย ประจำวัน'!$B53,แพ็ค!L:L)+SUMIF(ธุรการ!$C:$C,'รับ-จ่าย ประจำวัน'!$B53,ธุรการ!L:L)+SUMIF(เส้นแต่งหน้าขนมปัง!$C:$C,'รับ-จ่าย ประจำวัน'!$B53,เส้นแต่งหน้าขนมปัง!L:L)+SUMIF('วางแผนBC,CJ'!$C:$C,'รับ-จ่าย ประจำวัน'!$B53,'วางแผนBC,CJ'!L:L)+SUMIF(RD!$C:$C,'รับ-จ่าย ประจำวัน'!$B53,RD!L:L)+SUMIF('FG,ออนไล,คัดแยก'!$C:$C,'รับ-จ่าย ประจำวัน'!$B53,'FG,ออนไล,คัดแยก'!L:L)</f>
        <v>0</v>
      </c>
      <c r="AT53" s="16">
        <f>SUMIF(เตรียมส่วนผสม!$C:$C,'รับ-จ่าย ประจำวัน'!$B53,เตรียมส่วนผสม!M:M)+SUMIF(กวนไส้!$C:$C,'รับ-จ่าย ประจำวัน'!$B53,กวนไส้!M:M)+SUMIF(ผลิต1!$C:$C,'รับ-จ่าย ประจำวัน'!$B53,ผลิต1!M:M)+SUMIF(ผลิต2!$C:$C,'รับ-จ่าย ประจำวัน'!$B53,ผลิต2!M:M)+SUMIF(เส้นแต่งหน้าขนมเค้ก!$C:$C,'รับ-จ่าย ประจำวัน'!$B53,เส้นแต่งหน้าขนมเค้ก!M:M)+SUMIF(แพ็ค!$C:$C,'รับ-จ่าย ประจำวัน'!$B53,แพ็ค!M:M)+SUMIF(ธุรการ!$C:$C,'รับ-จ่าย ประจำวัน'!$B53,ธุรการ!M:M)+SUMIF(เส้นแต่งหน้าขนมปัง!$C:$C,'รับ-จ่าย ประจำวัน'!$B53,เส้นแต่งหน้าขนมปัง!M:M)+SUMIF('วางแผนBC,CJ'!$C:$C,'รับ-จ่าย ประจำวัน'!$B53,'วางแผนBC,CJ'!M:M)+SUMIF(RD!$C:$C,'รับ-จ่าย ประจำวัน'!$B53,RD!M:M)+SUMIF('FG,ออนไล,คัดแยก'!$C:$C,'รับ-จ่าย ประจำวัน'!$B53,'FG,ออนไล,คัดแยก'!M:M)</f>
        <v>0</v>
      </c>
      <c r="AU53" s="16">
        <f>SUMIF(เตรียมส่วนผสม!$C:$C,'รับ-จ่าย ประจำวัน'!$B53,เตรียมส่วนผสม!N:N)+SUMIF(กวนไส้!$C:$C,'รับ-จ่าย ประจำวัน'!$B53,กวนไส้!N:N)+SUMIF(ผลิต1!$C:$C,'รับ-จ่าย ประจำวัน'!$B53,ผลิต1!N:N)+SUMIF(ผลิต2!$C:$C,'รับ-จ่าย ประจำวัน'!$B53,ผลิต2!N:N)+SUMIF(เส้นแต่งหน้าขนมเค้ก!$C:$C,'รับ-จ่าย ประจำวัน'!$B53,เส้นแต่งหน้าขนมเค้ก!N:N)+SUMIF(แพ็ค!$C:$C,'รับ-จ่าย ประจำวัน'!$B53,แพ็ค!N:N)+SUMIF(ธุรการ!$C:$C,'รับ-จ่าย ประจำวัน'!$B53,ธุรการ!N:N)+SUMIF(เส้นแต่งหน้าขนมปัง!$C:$C,'รับ-จ่าย ประจำวัน'!$B53,เส้นแต่งหน้าขนมปัง!N:N)+SUMIF('วางแผนBC,CJ'!$C:$C,'รับ-จ่าย ประจำวัน'!$B53,'วางแผนBC,CJ'!N:N)+SUMIF(RD!$C:$C,'รับ-จ่าย ประจำวัน'!$B53,RD!N:N)+SUMIF('FG,ออนไล,คัดแยก'!$C:$C,'รับ-จ่าย ประจำวัน'!$B53,'FG,ออนไล,คัดแยก'!N:N)</f>
        <v>0</v>
      </c>
      <c r="AV53" s="16">
        <f>SUMIF(เตรียมส่วนผสม!$C:$C,'รับ-จ่าย ประจำวัน'!$B53,เตรียมส่วนผสม!O:O)+SUMIF(กวนไส้!$C:$C,'รับ-จ่าย ประจำวัน'!$B53,กวนไส้!O:O)+SUMIF(ผลิต1!$C:$C,'รับ-จ่าย ประจำวัน'!$B53,ผลิต1!O:O)+SUMIF(ผลิต2!$C:$C,'รับ-จ่าย ประจำวัน'!$B53,ผลิต2!O:O)+SUMIF(เส้นแต่งหน้าขนมเค้ก!$C:$C,'รับ-จ่าย ประจำวัน'!$B53,เส้นแต่งหน้าขนมเค้ก!O:O)+SUMIF(แพ็ค!$C:$C,'รับ-จ่าย ประจำวัน'!$B53,แพ็ค!O:O)+SUMIF(ธุรการ!$C:$C,'รับ-จ่าย ประจำวัน'!$B53,ธุรการ!O:O)+SUMIF(เส้นแต่งหน้าขนมปัง!$C:$C,'รับ-จ่าย ประจำวัน'!$B53,เส้นแต่งหน้าขนมปัง!O:O)+SUMIF('วางแผนBC,CJ'!$C:$C,'รับ-จ่าย ประจำวัน'!$B53,'วางแผนBC,CJ'!O:O)+SUMIF(RD!$C:$C,'รับ-จ่าย ประจำวัน'!$B53,RD!O:O)+SUMIF('FG,ออนไล,คัดแยก'!$C:$C,'รับ-จ่าย ประจำวัน'!$B53,'FG,ออนไล,คัดแยก'!O:O)</f>
        <v>0</v>
      </c>
      <c r="AW53" s="16">
        <f>SUMIF(เตรียมส่วนผสม!$C:$C,'รับ-จ่าย ประจำวัน'!$B53,เตรียมส่วนผสม!P:P)+SUMIF(กวนไส้!$C:$C,'รับ-จ่าย ประจำวัน'!$B53,กวนไส้!P:P)+SUMIF(ผลิต1!$C:$C,'รับ-จ่าย ประจำวัน'!$B53,ผลิต1!P:P)+SUMIF(ผลิต2!$C:$C,'รับ-จ่าย ประจำวัน'!$B53,ผลิต2!P:P)+SUMIF(เส้นแต่งหน้าขนมเค้ก!$C:$C,'รับ-จ่าย ประจำวัน'!$B53,เส้นแต่งหน้าขนมเค้ก!P:P)+SUMIF(แพ็ค!$C:$C,'รับ-จ่าย ประจำวัน'!$B53,แพ็ค!P:P)+SUMIF(ธุรการ!$C:$C,'รับ-จ่าย ประจำวัน'!$B53,ธุรการ!P:P)+SUMIF(เส้นแต่งหน้าขนมปัง!$C:$C,'รับ-จ่าย ประจำวัน'!$B53,เส้นแต่งหน้าขนมปัง!P:P)+SUMIF('วางแผนBC,CJ'!$C:$C,'รับ-จ่าย ประจำวัน'!$B53,'วางแผนBC,CJ'!P:P)+SUMIF(RD!$C:$C,'รับ-จ่าย ประจำวัน'!$B53,RD!P:P)+SUMIF('FG,ออนไล,คัดแยก'!$C:$C,'รับ-จ่าย ประจำวัน'!$B53,'FG,ออนไล,คัดแยก'!P:P)</f>
        <v>0</v>
      </c>
      <c r="AX53" s="16">
        <f>SUMIF(เตรียมส่วนผสม!$C:$C,'รับ-จ่าย ประจำวัน'!$B53,เตรียมส่วนผสม!Q:Q)+SUMIF(กวนไส้!$C:$C,'รับ-จ่าย ประจำวัน'!$B53,กวนไส้!Q:Q)+SUMIF(ผลิต1!$C:$C,'รับ-จ่าย ประจำวัน'!$B53,ผลิต1!Q:Q)+SUMIF(ผลิต2!$C:$C,'รับ-จ่าย ประจำวัน'!$B53,ผลิต2!Q:Q)+SUMIF(เส้นแต่งหน้าขนมเค้ก!$C:$C,'รับ-จ่าย ประจำวัน'!$B53,เส้นแต่งหน้าขนมเค้ก!Q:Q)+SUMIF(แพ็ค!$C:$C,'รับ-จ่าย ประจำวัน'!$B53,แพ็ค!Q:Q)+SUMIF(ธุรการ!$C:$C,'รับ-จ่าย ประจำวัน'!$B53,ธุรการ!Q:Q)+SUMIF(เส้นแต่งหน้าขนมปัง!$C:$C,'รับ-จ่าย ประจำวัน'!$B53,เส้นแต่งหน้าขนมปัง!Q:Q)+SUMIF('วางแผนBC,CJ'!$C:$C,'รับ-จ่าย ประจำวัน'!$B53,'วางแผนBC,CJ'!Q:Q)+SUMIF(RD!$C:$C,'รับ-จ่าย ประจำวัน'!$B53,RD!Q:Q)+SUMIF('FG,ออนไล,คัดแยก'!$C:$C,'รับ-จ่าย ประจำวัน'!$B53,'FG,ออนไล,คัดแยก'!Q:Q)</f>
        <v>0</v>
      </c>
      <c r="AY53" s="16">
        <f>SUMIF(เตรียมส่วนผสม!$C:$C,'รับ-จ่าย ประจำวัน'!$B53,เตรียมส่วนผสม!R:R)+SUMIF(กวนไส้!$C:$C,'รับ-จ่าย ประจำวัน'!$B53,กวนไส้!R:R)+SUMIF(ผลิต1!$C:$C,'รับ-จ่าย ประจำวัน'!$B53,ผลิต1!R:R)+SUMIF(ผลิต2!$C:$C,'รับ-จ่าย ประจำวัน'!$B53,ผลิต2!R:R)+SUMIF(เส้นแต่งหน้าขนมเค้ก!$C:$C,'รับ-จ่าย ประจำวัน'!$B53,เส้นแต่งหน้าขนมเค้ก!R:R)+SUMIF(แพ็ค!$C:$C,'รับ-จ่าย ประจำวัน'!$B53,แพ็ค!R:R)+SUMIF(ธุรการ!$C:$C,'รับ-จ่าย ประจำวัน'!$B53,ธุรการ!R:R)+SUMIF(เส้นแต่งหน้าขนมปัง!$C:$C,'รับ-จ่าย ประจำวัน'!$B53,เส้นแต่งหน้าขนมปัง!R:R)+SUMIF('วางแผนBC,CJ'!$C:$C,'รับ-จ่าย ประจำวัน'!$B53,'วางแผนBC,CJ'!R:R)+SUMIF(RD!$C:$C,'รับ-จ่าย ประจำวัน'!$B53,RD!R:R)+SUMIF('FG,ออนไล,คัดแยก'!$C:$C,'รับ-จ่าย ประจำวัน'!$B53,'FG,ออนไล,คัดแยก'!R:R)</f>
        <v>0</v>
      </c>
      <c r="AZ53" s="16">
        <f>SUMIF(เตรียมส่วนผสม!$C:$C,'รับ-จ่าย ประจำวัน'!$B53,เตรียมส่วนผสม!S:S)+SUMIF(กวนไส้!$C:$C,'รับ-จ่าย ประจำวัน'!$B53,กวนไส้!S:S)+SUMIF(ผลิต1!$C:$C,'รับ-จ่าย ประจำวัน'!$B53,ผลิต1!S:S)+SUMIF(ผลิต2!$C:$C,'รับ-จ่าย ประจำวัน'!$B53,ผลิต2!S:S)+SUMIF(เส้นแต่งหน้าขนมเค้ก!$C:$C,'รับ-จ่าย ประจำวัน'!$B53,เส้นแต่งหน้าขนมเค้ก!S:S)+SUMIF(แพ็ค!$C:$C,'รับ-จ่าย ประจำวัน'!$B53,แพ็ค!S:S)+SUMIF(ธุรการ!$C:$C,'รับ-จ่าย ประจำวัน'!$B53,ธุรการ!S:S)+SUMIF(เส้นแต่งหน้าขนมปัง!$C:$C,'รับ-จ่าย ประจำวัน'!$B53,เส้นแต่งหน้าขนมปัง!S:S)+SUMIF('วางแผนBC,CJ'!$C:$C,'รับ-จ่าย ประจำวัน'!$B53,'วางแผนBC,CJ'!S:S)+SUMIF(RD!$C:$C,'รับ-จ่าย ประจำวัน'!$B53,RD!S:S)+SUMIF('FG,ออนไล,คัดแยก'!$C:$C,'รับ-จ่าย ประจำวัน'!$B53,'FG,ออนไล,คัดแยก'!S:S)</f>
        <v>0</v>
      </c>
      <c r="BA53" s="16">
        <f>SUMIF(เตรียมส่วนผสม!$C:$C,'รับ-จ่าย ประจำวัน'!$B53,เตรียมส่วนผสม!T:T)+SUMIF(กวนไส้!$C:$C,'รับ-จ่าย ประจำวัน'!$B53,กวนไส้!T:T)+SUMIF(ผลิต1!$C:$C,'รับ-จ่าย ประจำวัน'!$B53,ผลิต1!T:T)+SUMIF(ผลิต2!$C:$C,'รับ-จ่าย ประจำวัน'!$B53,ผลิต2!T:T)+SUMIF(เส้นแต่งหน้าขนมเค้ก!$C:$C,'รับ-จ่าย ประจำวัน'!$B53,เส้นแต่งหน้าขนมเค้ก!T:T)+SUMIF(แพ็ค!$C:$C,'รับ-จ่าย ประจำวัน'!$B53,แพ็ค!T:T)+SUMIF(ธุรการ!$C:$C,'รับ-จ่าย ประจำวัน'!$B53,ธุรการ!T:T)+SUMIF(เส้นแต่งหน้าขนมปัง!$C:$C,'รับ-จ่าย ประจำวัน'!$B53,เส้นแต่งหน้าขนมปัง!T:T)+SUMIF('วางแผนBC,CJ'!$C:$C,'รับ-จ่าย ประจำวัน'!$B53,'วางแผนBC,CJ'!T:T)+SUMIF(RD!$C:$C,'รับ-จ่าย ประจำวัน'!$B53,RD!T:T)+SUMIF('FG,ออนไล,คัดแยก'!$C:$C,'รับ-จ่าย ประจำวัน'!$B53,'FG,ออนไล,คัดแยก'!T:T)</f>
        <v>0</v>
      </c>
      <c r="BB53" s="16">
        <f>SUMIF(เตรียมส่วนผสม!$C:$C,'รับ-จ่าย ประจำวัน'!$B53,เตรียมส่วนผสม!U:U)+SUMIF(กวนไส้!$C:$C,'รับ-จ่าย ประจำวัน'!$B53,กวนไส้!U:U)+SUMIF(ผลิต1!$C:$C,'รับ-จ่าย ประจำวัน'!$B53,ผลิต1!U:U)+SUMIF(ผลิต2!$C:$C,'รับ-จ่าย ประจำวัน'!$B53,ผลิต2!U:U)+SUMIF(เส้นแต่งหน้าขนมเค้ก!$C:$C,'รับ-จ่าย ประจำวัน'!$B53,เส้นแต่งหน้าขนมเค้ก!U:U)+SUMIF(แพ็ค!$C:$C,'รับ-จ่าย ประจำวัน'!$B53,แพ็ค!U:U)+SUMIF(ธุรการ!$C:$C,'รับ-จ่าย ประจำวัน'!$B53,ธุรการ!U:U)+SUMIF(เส้นแต่งหน้าขนมปัง!$C:$C,'รับ-จ่าย ประจำวัน'!$B53,เส้นแต่งหน้าขนมปัง!U:U)+SUMIF('วางแผนBC,CJ'!$C:$C,'รับ-จ่าย ประจำวัน'!$B53,'วางแผนBC,CJ'!U:U)+SUMIF(RD!$C:$C,'รับ-จ่าย ประจำวัน'!$B53,RD!U:U)+SUMIF('FG,ออนไล,คัดแยก'!$C:$C,'รับ-จ่าย ประจำวัน'!$B53,'FG,ออนไล,คัดแยก'!U:U)</f>
        <v>0</v>
      </c>
      <c r="BC53" s="16">
        <f>SUMIF(เตรียมส่วนผสม!$C:$C,'รับ-จ่าย ประจำวัน'!$B53,เตรียมส่วนผสม!V:V)+SUMIF(กวนไส้!$C:$C,'รับ-จ่าย ประจำวัน'!$B53,กวนไส้!V:V)+SUMIF(ผลิต1!$C:$C,'รับ-จ่าย ประจำวัน'!$B53,ผลิต1!V:V)+SUMIF(ผลิต2!$C:$C,'รับ-จ่าย ประจำวัน'!$B53,ผลิต2!V:V)+SUMIF(เส้นแต่งหน้าขนมเค้ก!$C:$C,'รับ-จ่าย ประจำวัน'!$B53,เส้นแต่งหน้าขนมเค้ก!V:V)+SUMIF(แพ็ค!$C:$C,'รับ-จ่าย ประจำวัน'!$B53,แพ็ค!V:V)+SUMIF(ธุรการ!$C:$C,'รับ-จ่าย ประจำวัน'!$B53,ธุรการ!V:V)+SUMIF(เส้นแต่งหน้าขนมปัง!$C:$C,'รับ-จ่าย ประจำวัน'!$B53,เส้นแต่งหน้าขนมปัง!V:V)+SUMIF('วางแผนBC,CJ'!$C:$C,'รับ-จ่าย ประจำวัน'!$B53,'วางแผนBC,CJ'!V:V)+SUMIF(RD!$C:$C,'รับ-จ่าย ประจำวัน'!$B53,RD!V:V)+SUMIF('FG,ออนไล,คัดแยก'!$C:$C,'รับ-จ่าย ประจำวัน'!$B53,'FG,ออนไล,คัดแยก'!V:V)</f>
        <v>0</v>
      </c>
      <c r="BD53" s="16">
        <f>SUMIF(เตรียมส่วนผสม!$C:$C,'รับ-จ่าย ประจำวัน'!$B53,เตรียมส่วนผสม!W:W)+SUMIF(กวนไส้!$C:$C,'รับ-จ่าย ประจำวัน'!$B53,กวนไส้!W:W)+SUMIF(ผลิต1!$C:$C,'รับ-จ่าย ประจำวัน'!$B53,ผลิต1!W:W)+SUMIF(ผลิต2!$C:$C,'รับ-จ่าย ประจำวัน'!$B53,ผลิต2!W:W)+SUMIF(เส้นแต่งหน้าขนมเค้ก!$C:$C,'รับ-จ่าย ประจำวัน'!$B53,เส้นแต่งหน้าขนมเค้ก!W:W)+SUMIF(แพ็ค!$C:$C,'รับ-จ่าย ประจำวัน'!$B53,แพ็ค!W:W)+SUMIF(ธุรการ!$C:$C,'รับ-จ่าย ประจำวัน'!$B53,ธุรการ!W:W)+SUMIF(เส้นแต่งหน้าขนมปัง!$C:$C,'รับ-จ่าย ประจำวัน'!$B53,เส้นแต่งหน้าขนมปัง!W:W)+SUMIF('วางแผนBC,CJ'!$C:$C,'รับ-จ่าย ประจำวัน'!$B53,'วางแผนBC,CJ'!W:W)+SUMIF(RD!$C:$C,'รับ-จ่าย ประจำวัน'!$B53,RD!W:W)+SUMIF('FG,ออนไล,คัดแยก'!$C:$C,'รับ-จ่าย ประจำวัน'!$B53,'FG,ออนไล,คัดแยก'!W:W)</f>
        <v>0</v>
      </c>
      <c r="BE53" s="16">
        <f>SUMIF(เตรียมส่วนผสม!$C:$C,'รับ-จ่าย ประจำวัน'!$B53,เตรียมส่วนผสม!X:X)+SUMIF(กวนไส้!$C:$C,'รับ-จ่าย ประจำวัน'!$B53,กวนไส้!X:X)+SUMIF(ผลิต1!$C:$C,'รับ-จ่าย ประจำวัน'!$B53,ผลิต1!X:X)+SUMIF(ผลิต2!$C:$C,'รับ-จ่าย ประจำวัน'!$B53,ผลิต2!X:X)+SUMIF(เส้นแต่งหน้าขนมเค้ก!$C:$C,'รับ-จ่าย ประจำวัน'!$B53,เส้นแต่งหน้าขนมเค้ก!X:X)+SUMIF(แพ็ค!$C:$C,'รับ-จ่าย ประจำวัน'!$B53,แพ็ค!X:X)+SUMIF(ธุรการ!$C:$C,'รับ-จ่าย ประจำวัน'!$B53,ธุรการ!X:X)+SUMIF(เส้นแต่งหน้าขนมปัง!$C:$C,'รับ-จ่าย ประจำวัน'!$B53,เส้นแต่งหน้าขนมปัง!X:X)+SUMIF('วางแผนBC,CJ'!$C:$C,'รับ-จ่าย ประจำวัน'!$B53,'วางแผนBC,CJ'!X:X)+SUMIF(RD!$C:$C,'รับ-จ่าย ประจำวัน'!$B53,RD!X:X)+SUMIF('FG,ออนไล,คัดแยก'!$C:$C,'รับ-จ่าย ประจำวัน'!$B53,'FG,ออนไล,คัดแยก'!X:X)</f>
        <v>0</v>
      </c>
      <c r="BF53" s="16">
        <f>SUMIF(เตรียมส่วนผสม!$C:$C,'รับ-จ่าย ประจำวัน'!$B53,เตรียมส่วนผสม!Y:Y)+SUMIF(กวนไส้!$C:$C,'รับ-จ่าย ประจำวัน'!$B53,กวนไส้!Y:Y)+SUMIF(ผลิต1!$C:$C,'รับ-จ่าย ประจำวัน'!$B53,ผลิต1!Y:Y)+SUMIF(ผลิต2!$C:$C,'รับ-จ่าย ประจำวัน'!$B53,ผลิต2!Y:Y)+SUMIF(เส้นแต่งหน้าขนมเค้ก!$C:$C,'รับ-จ่าย ประจำวัน'!$B53,เส้นแต่งหน้าขนมเค้ก!Y:Y)+SUMIF(แพ็ค!$C:$C,'รับ-จ่าย ประจำวัน'!$B53,แพ็ค!Y:Y)+SUMIF(ธุรการ!$C:$C,'รับ-จ่าย ประจำวัน'!$B53,ธุรการ!Y:Y)+SUMIF(เส้นแต่งหน้าขนมปัง!$C:$C,'รับ-จ่าย ประจำวัน'!$B53,เส้นแต่งหน้าขนมปัง!Y:Y)+SUMIF('วางแผนBC,CJ'!$C:$C,'รับ-จ่าย ประจำวัน'!$B53,'วางแผนBC,CJ'!Y:Y)+SUMIF(RD!$C:$C,'รับ-จ่าย ประจำวัน'!$B53,RD!Y:Y)+SUMIF('FG,ออนไล,คัดแยก'!$C:$C,'รับ-จ่าย ประจำวัน'!$B53,'FG,ออนไล,คัดแยก'!Y:Y)</f>
        <v>0</v>
      </c>
      <c r="BG53" s="16">
        <f>SUMIF(เตรียมส่วนผสม!$C:$C,'รับ-จ่าย ประจำวัน'!$B53,เตรียมส่วนผสม!Z:Z)+SUMIF(กวนไส้!$C:$C,'รับ-จ่าย ประจำวัน'!$B53,กวนไส้!Z:Z)+SUMIF(ผลิต1!$C:$C,'รับ-จ่าย ประจำวัน'!$B53,ผลิต1!Z:Z)+SUMIF(ผลิต2!$C:$C,'รับ-จ่าย ประจำวัน'!$B53,ผลิต2!Z:Z)+SUMIF(เส้นแต่งหน้าขนมเค้ก!$C:$C,'รับ-จ่าย ประจำวัน'!$B53,เส้นแต่งหน้าขนมเค้ก!Z:Z)+SUMIF(แพ็ค!$C:$C,'รับ-จ่าย ประจำวัน'!$B53,แพ็ค!Z:Z)+SUMIF(ธุรการ!$C:$C,'รับ-จ่าย ประจำวัน'!$B53,ธุรการ!Z:Z)+SUMIF(เส้นแต่งหน้าขนมปัง!$C:$C,'รับ-จ่าย ประจำวัน'!$B53,เส้นแต่งหน้าขนมปัง!Z:Z)+SUMIF('วางแผนBC,CJ'!$C:$C,'รับ-จ่าย ประจำวัน'!$B53,'วางแผนBC,CJ'!Z:Z)+SUMIF(RD!$C:$C,'รับ-จ่าย ประจำวัน'!$B53,RD!Z:Z)+SUMIF('FG,ออนไล,คัดแยก'!$C:$C,'รับ-จ่าย ประจำวัน'!$B53,'FG,ออนไล,คัดแยก'!Z:Z)</f>
        <v>0</v>
      </c>
      <c r="BH53" s="16">
        <f>SUMIF(เตรียมส่วนผสม!$C:$C,'รับ-จ่าย ประจำวัน'!$B53,เตรียมส่วนผสม!AA:AA)+SUMIF(กวนไส้!$C:$C,'รับ-จ่าย ประจำวัน'!$B53,กวนไส้!AA:AA)+SUMIF(ผลิต1!$C:$C,'รับ-จ่าย ประจำวัน'!$B53,ผลิต1!AA:AA)+SUMIF(ผลิต2!$C:$C,'รับ-จ่าย ประจำวัน'!$B53,ผลิต2!AA:AA)+SUMIF(เส้นแต่งหน้าขนมเค้ก!$C:$C,'รับ-จ่าย ประจำวัน'!$B53,เส้นแต่งหน้าขนมเค้ก!AA:AA)+SUMIF(แพ็ค!$C:$C,'รับ-จ่าย ประจำวัน'!$B53,แพ็ค!AA:AA)+SUMIF(ธุรการ!$C:$C,'รับ-จ่าย ประจำวัน'!$B53,ธุรการ!AA:AA)+SUMIF(เส้นแต่งหน้าขนมปัง!$C:$C,'รับ-จ่าย ประจำวัน'!$B53,เส้นแต่งหน้าขนมปัง!AA:AA)+SUMIF('วางแผนBC,CJ'!$C:$C,'รับ-จ่าย ประจำวัน'!$B53,'วางแผนBC,CJ'!AA:AA)+SUMIF(RD!$C:$C,'รับ-จ่าย ประจำวัน'!$B53,RD!AA:AA)+SUMIF('FG,ออนไล,คัดแยก'!$C:$C,'รับ-จ่าย ประจำวัน'!$B53,'FG,ออนไล,คัดแยก'!AA:AA)</f>
        <v>0</v>
      </c>
      <c r="BI53" s="16">
        <f>SUMIF(เตรียมส่วนผสม!$C:$C,'รับ-จ่าย ประจำวัน'!$B53,เตรียมส่วนผสม!AB:AB)+SUMIF(กวนไส้!$C:$C,'รับ-จ่าย ประจำวัน'!$B53,กวนไส้!AB:AB)+SUMIF(ผลิต1!$C:$C,'รับ-จ่าย ประจำวัน'!$B53,ผลิต1!AB:AB)+SUMIF(ผลิต2!$C:$C,'รับ-จ่าย ประจำวัน'!$B53,ผลิต2!AB:AB)+SUMIF(เส้นแต่งหน้าขนมเค้ก!$C:$C,'รับ-จ่าย ประจำวัน'!$B53,เส้นแต่งหน้าขนมเค้ก!AB:AB)+SUMIF(แพ็ค!$C:$C,'รับ-จ่าย ประจำวัน'!$B53,แพ็ค!AB:AB)+SUMIF(ธุรการ!$C:$C,'รับ-จ่าย ประจำวัน'!$B53,ธุรการ!AB:AB)+SUMIF(เส้นแต่งหน้าขนมปัง!$C:$C,'รับ-จ่าย ประจำวัน'!$B53,เส้นแต่งหน้าขนมปัง!AB:AB)+SUMIF('วางแผนBC,CJ'!$C:$C,'รับ-จ่าย ประจำวัน'!$B53,'วางแผนBC,CJ'!AB:AB)+SUMIF(RD!$C:$C,'รับ-จ่าย ประจำวัน'!$B53,RD!AB:AB)+SUMIF('FG,ออนไล,คัดแยก'!$C:$C,'รับ-จ่าย ประจำวัน'!$B53,'FG,ออนไล,คัดแยก'!AB:AB)</f>
        <v>0</v>
      </c>
      <c r="BJ53" s="16">
        <f>SUMIF(เตรียมส่วนผสม!$C:$C,'รับ-จ่าย ประจำวัน'!$B53,เตรียมส่วนผสม!AC:AC)+SUMIF(กวนไส้!$C:$C,'รับ-จ่าย ประจำวัน'!$B53,กวนไส้!AC:AC)+SUMIF(ผลิต1!$C:$C,'รับ-จ่าย ประจำวัน'!$B53,ผลิต1!AC:AC)+SUMIF(ผลิต2!$C:$C,'รับ-จ่าย ประจำวัน'!$B53,ผลิต2!AC:AC)+SUMIF(เส้นแต่งหน้าขนมเค้ก!$C:$C,'รับ-จ่าย ประจำวัน'!$B53,เส้นแต่งหน้าขนมเค้ก!AC:AC)+SUMIF(แพ็ค!$C:$C,'รับ-จ่าย ประจำวัน'!$B53,แพ็ค!AC:AC)+SUMIF(ธุรการ!$C:$C,'รับ-จ่าย ประจำวัน'!$B53,ธุรการ!AC:AC)+SUMIF(เส้นแต่งหน้าขนมปัง!$C:$C,'รับ-จ่าย ประจำวัน'!$B53,เส้นแต่งหน้าขนมปัง!AC:AC)+SUMIF('วางแผนBC,CJ'!$C:$C,'รับ-จ่าย ประจำวัน'!$B53,'วางแผนBC,CJ'!AC:AC)+SUMIF(RD!$C:$C,'รับ-จ่าย ประจำวัน'!$B53,RD!AC:AC)+SUMIF('FG,ออนไล,คัดแยก'!$C:$C,'รับ-จ่าย ประจำวัน'!$B53,'FG,ออนไล,คัดแยก'!AC:AC)</f>
        <v>0</v>
      </c>
      <c r="BK53" s="16">
        <f>SUMIF(เตรียมส่วนผสม!$C:$C,'รับ-จ่าย ประจำวัน'!$B53,เตรียมส่วนผสม!AD:AD)+SUMIF(กวนไส้!$C:$C,'รับ-จ่าย ประจำวัน'!$B53,กวนไส้!AD:AD)+SUMIF(ผลิต1!$C:$C,'รับ-จ่าย ประจำวัน'!$B53,ผลิต1!AD:AD)+SUMIF(ผลิต2!$C:$C,'รับ-จ่าย ประจำวัน'!$B53,ผลิต2!AD:AD)+SUMIF(เส้นแต่งหน้าขนมเค้ก!$C:$C,'รับ-จ่าย ประจำวัน'!$B53,เส้นแต่งหน้าขนมเค้ก!AD:AD)+SUMIF(แพ็ค!$C:$C,'รับ-จ่าย ประจำวัน'!$B53,แพ็ค!AD:AD)+SUMIF(ธุรการ!$C:$C,'รับ-จ่าย ประจำวัน'!$B53,ธุรการ!AD:AD)+SUMIF(เส้นแต่งหน้าขนมปัง!$C:$C,'รับ-จ่าย ประจำวัน'!$B53,เส้นแต่งหน้าขนมปัง!AD:AD)+SUMIF('วางแผนBC,CJ'!$C:$C,'รับ-จ่าย ประจำวัน'!$B53,'วางแผนBC,CJ'!AD:AD)+SUMIF(RD!$C:$C,'รับ-จ่าย ประจำวัน'!$B53,RD!AD:AD)+SUMIF('FG,ออนไล,คัดแยก'!$C:$C,'รับ-จ่าย ประจำวัน'!$B53,'FG,ออนไล,คัดแยก'!AD:AD)</f>
        <v>0</v>
      </c>
      <c r="BL53" s="16">
        <f>SUMIF(เตรียมส่วนผสม!$C:$C,'รับ-จ่าย ประจำวัน'!$B53,เตรียมส่วนผสม!AE:AE)+SUMIF(กวนไส้!$C:$C,'รับ-จ่าย ประจำวัน'!$B53,กวนไส้!AE:AE)+SUMIF(ผลิต1!$C:$C,'รับ-จ่าย ประจำวัน'!$B53,ผลิต1!AE:AE)+SUMIF(ผลิต2!$C:$C,'รับ-จ่าย ประจำวัน'!$B53,ผลิต2!AE:AE)+SUMIF(เส้นแต่งหน้าขนมเค้ก!$C:$C,'รับ-จ่าย ประจำวัน'!$B53,เส้นแต่งหน้าขนมเค้ก!AE:AE)+SUMIF(แพ็ค!$C:$C,'รับ-จ่าย ประจำวัน'!$B53,แพ็ค!AE:AE)+SUMIF(ธุรการ!$C:$C,'รับ-จ่าย ประจำวัน'!$B53,ธุรการ!AE:AE)+SUMIF(เส้นแต่งหน้าขนมปัง!$C:$C,'รับ-จ่าย ประจำวัน'!$B53,เส้นแต่งหน้าขนมปัง!AE:AE)+SUMIF('วางแผนBC,CJ'!$C:$C,'รับ-จ่าย ประจำวัน'!$B53,'วางแผนBC,CJ'!AE:AE)+SUMIF(RD!$C:$C,'รับ-จ่าย ประจำวัน'!$B53,RD!AE:AE)+SUMIF('FG,ออนไล,คัดแยก'!$C:$C,'รับ-จ่าย ประจำวัน'!$B53,'FG,ออนไล,คัดแยก'!AE:AE)</f>
        <v>0</v>
      </c>
      <c r="BM53" s="16">
        <f>SUMIF(เตรียมส่วนผสม!$C:$C,'รับ-จ่าย ประจำวัน'!$B53,เตรียมส่วนผสม!AF:AF)+SUMIF(กวนไส้!$C:$C,'รับ-จ่าย ประจำวัน'!$B53,กวนไส้!AF:AF)+SUMIF(ผลิต1!$C:$C,'รับ-จ่าย ประจำวัน'!$B53,ผลิต1!AF:AF)+SUMIF(ผลิต2!$C:$C,'รับ-จ่าย ประจำวัน'!$B53,ผลิต2!AF:AF)+SUMIF(เส้นแต่งหน้าขนมเค้ก!$C:$C,'รับ-จ่าย ประจำวัน'!$B53,เส้นแต่งหน้าขนมเค้ก!AF:AF)+SUMIF(แพ็ค!$C:$C,'รับ-จ่าย ประจำวัน'!$B53,แพ็ค!AF:AF)+SUMIF(ธุรการ!$C:$C,'รับ-จ่าย ประจำวัน'!$B53,ธุรการ!AF:AF)+SUMIF(เส้นแต่งหน้าขนมปัง!$C:$C,'รับ-จ่าย ประจำวัน'!$B53,เส้นแต่งหน้าขนมปัง!AF:AF)+SUMIF('วางแผนBC,CJ'!$C:$C,'รับ-จ่าย ประจำวัน'!$B53,'วางแผนBC,CJ'!AF:AF)+SUMIF(RD!$C:$C,'รับ-จ่าย ประจำวัน'!$B53,RD!AF:AF)+SUMIF('FG,ออนไล,คัดแยก'!$C:$C,'รับ-จ่าย ประจำวัน'!$B53,'FG,ออนไล,คัดแยก'!AF:AF)</f>
        <v>0</v>
      </c>
      <c r="BN53" s="16">
        <f>SUMIF(เตรียมส่วนผสม!$C:$C,'รับ-จ่าย ประจำวัน'!$B53,เตรียมส่วนผสม!AG:AG)+SUMIF(กวนไส้!$C:$C,'รับ-จ่าย ประจำวัน'!$B53,กวนไส้!AG:AG)+SUMIF(ผลิต1!$C:$C,'รับ-จ่าย ประจำวัน'!$B53,ผลิต1!AG:AG)+SUMIF(ผลิต2!$C:$C,'รับ-จ่าย ประจำวัน'!$B53,ผลิต2!AG:AG)+SUMIF(เส้นแต่งหน้าขนมเค้ก!$C:$C,'รับ-จ่าย ประจำวัน'!$B53,เส้นแต่งหน้าขนมเค้ก!AG:AG)+SUMIF(แพ็ค!$C:$C,'รับ-จ่าย ประจำวัน'!$B53,แพ็ค!AG:AG)+SUMIF(ธุรการ!$C:$C,'รับ-จ่าย ประจำวัน'!$B53,ธุรการ!AG:AG)+SUMIF(เส้นแต่งหน้าขนมปัง!$C:$C,'รับ-จ่าย ประจำวัน'!$B53,เส้นแต่งหน้าขนมปัง!AG:AG)+SUMIF('วางแผนBC,CJ'!$C:$C,'รับ-จ่าย ประจำวัน'!$B53,'วางแผนBC,CJ'!AG:AG)+SUMIF(RD!$C:$C,'รับ-จ่าย ประจำวัน'!$B53,RD!AG:AG)+SUMIF('FG,ออนไล,คัดแยก'!$C:$C,'รับ-จ่าย ประจำวัน'!$B53,'FG,ออนไล,คัดแยก'!AG:AG)</f>
        <v>0</v>
      </c>
      <c r="BO53" s="16">
        <f>SUMIF(เตรียมส่วนผสม!$C:$C,'รับ-จ่าย ประจำวัน'!$B53,เตรียมส่วนผสม!AH:AH)+SUMIF(กวนไส้!$C:$C,'รับ-จ่าย ประจำวัน'!$B53,กวนไส้!AH:AH)+SUMIF(ผลิต1!$C:$C,'รับ-จ่าย ประจำวัน'!$B53,ผลิต1!AH:AH)+SUMIF(ผลิต2!$C:$C,'รับ-จ่าย ประจำวัน'!$B53,ผลิต2!AH:AH)+SUMIF(เส้นแต่งหน้าขนมเค้ก!$C:$C,'รับ-จ่าย ประจำวัน'!$B53,เส้นแต่งหน้าขนมเค้ก!AH:AH)+SUMIF(แพ็ค!$C:$C,'รับ-จ่าย ประจำวัน'!$B53,แพ็ค!AH:AH)+SUMIF(ธุรการ!$C:$C,'รับ-จ่าย ประจำวัน'!$B53,ธุรการ!AH:AH)+SUMIF(เส้นแต่งหน้าขนมปัง!$C:$C,'รับ-จ่าย ประจำวัน'!$B53,เส้นแต่งหน้าขนมปัง!AH:AH)+SUMIF('วางแผนBC,CJ'!$C:$C,'รับ-จ่าย ประจำวัน'!$B53,'วางแผนBC,CJ'!AH:AH)+SUMIF(RD!$C:$C,'รับ-จ่าย ประจำวัน'!$B53,RD!AH:AH)+SUMIF('FG,ออนไล,คัดแยก'!$C:$C,'รับ-จ่าย ประจำวัน'!$B53,'FG,ออนไล,คัดแยก'!AH:AH)</f>
        <v>0</v>
      </c>
      <c r="BP53" s="16">
        <f>SUMIF(เตรียมส่วนผสม!$C:$C,'รับ-จ่าย ประจำวัน'!$B53,เตรียมส่วนผสม!AI:AI)+SUMIF(กวนไส้!$C:$C,'รับ-จ่าย ประจำวัน'!$B53,กวนไส้!AI:AI)+SUMIF(ผลิต1!$C:$C,'รับ-จ่าย ประจำวัน'!$B53,ผลิต1!AI:AI)+SUMIF(ผลิต2!$C:$C,'รับ-จ่าย ประจำวัน'!$B53,ผลิต2!AI:AI)+SUMIF(เส้นแต่งหน้าขนมเค้ก!$C:$C,'รับ-จ่าย ประจำวัน'!$B53,เส้นแต่งหน้าขนมเค้ก!AI:AI)+SUMIF(แพ็ค!$C:$C,'รับ-จ่าย ประจำวัน'!$B53,แพ็ค!AI:AI)+SUMIF(ธุรการ!$C:$C,'รับ-จ่าย ประจำวัน'!$B53,ธุรการ!AI:AI)+SUMIF(เส้นแต่งหน้าขนมปัง!$C:$C,'รับ-จ่าย ประจำวัน'!$B53,เส้นแต่งหน้าขนมปัง!AI:AI)+SUMIF('วางแผนBC,CJ'!$C:$C,'รับ-จ่าย ประจำวัน'!$B53,'วางแผนBC,CJ'!AI:AI)+SUMIF(RD!$C:$C,'รับ-จ่าย ประจำวัน'!$B53,RD!AI:AI)+SUMIF('FG,ออนไล,คัดแยก'!$C:$C,'รับ-จ่าย ประจำวัน'!$B53,'FG,ออนไล,คัดแยก'!AI:AI)</f>
        <v>0</v>
      </c>
      <c r="BQ53" s="16">
        <f>SUMIF(เตรียมส่วนผสม!$C:$C,'รับ-จ่าย ประจำวัน'!$B53,เตรียมส่วนผสม!AJ:AJ)+SUMIF(กวนไส้!$C:$C,'รับ-จ่าย ประจำวัน'!$B53,กวนไส้!AJ:AJ)+SUMIF(ผลิต1!$C:$C,'รับ-จ่าย ประจำวัน'!$B53,ผลิต1!AJ:AJ)+SUMIF(ผลิต2!$C:$C,'รับ-จ่าย ประจำวัน'!$B53,ผลิต2!AJ:AJ)+SUMIF(เส้นแต่งหน้าขนมเค้ก!$C:$C,'รับ-จ่าย ประจำวัน'!$B53,เส้นแต่งหน้าขนมเค้ก!AJ:AJ)+SUMIF(แพ็ค!$C:$C,'รับ-จ่าย ประจำวัน'!$B53,แพ็ค!AJ:AJ)+SUMIF(ธุรการ!$C:$C,'รับ-จ่าย ประจำวัน'!$B53,ธุรการ!AJ:AJ)+SUMIF(เส้นแต่งหน้าขนมปัง!$C:$C,'รับ-จ่าย ประจำวัน'!$B53,เส้นแต่งหน้าขนมปัง!AJ:AJ)+SUMIF('วางแผนBC,CJ'!$C:$C,'รับ-จ่าย ประจำวัน'!$B53,'วางแผนBC,CJ'!AJ:AJ)+SUMIF(RD!$C:$C,'รับ-จ่าย ประจำวัน'!$B53,RD!AJ:AJ)+SUMIF('FG,ออนไล,คัดแยก'!$C:$C,'รับ-จ่าย ประจำวัน'!$B53,'FG,ออนไล,คัดแยก'!AJ:AJ)</f>
        <v>0</v>
      </c>
      <c r="BR53" s="16">
        <f>SUMIF(เตรียมส่วนผสม!$C:$C,'รับ-จ่าย ประจำวัน'!$B53,เตรียมส่วนผสม!AK:AK)+SUMIF(กวนไส้!$C:$C,'รับ-จ่าย ประจำวัน'!$B53,กวนไส้!AK:AK)+SUMIF(ผลิต1!$C:$C,'รับ-จ่าย ประจำวัน'!$B53,ผลิต1!AK:AK)+SUMIF(ผลิต2!$C:$C,'รับ-จ่าย ประจำวัน'!$B53,ผลิต2!AK:AK)+SUMIF(เส้นแต่งหน้าขนมเค้ก!$C:$C,'รับ-จ่าย ประจำวัน'!$B53,เส้นแต่งหน้าขนมเค้ก!AK:AK)+SUMIF(แพ็ค!$C:$C,'รับ-จ่าย ประจำวัน'!$B53,แพ็ค!AK:AK)+SUMIF(ธุรการ!$C:$C,'รับ-จ่าย ประจำวัน'!$B53,ธุรการ!AK:AK)+SUMIF(เส้นแต่งหน้าขนมปัง!$C:$C,'รับ-จ่าย ประจำวัน'!$B53,เส้นแต่งหน้าขนมปัง!AK:AK)+SUMIF('วางแผนBC,CJ'!$C:$C,'รับ-จ่าย ประจำวัน'!$B53,'วางแผนBC,CJ'!AK:AK)+SUMIF(RD!$C:$C,'รับ-จ่าย ประจำวัน'!$B53,RD!AK:AK)+SUMIF('FG,ออนไล,คัดแยก'!$C:$C,'รับ-จ่าย ประจำวัน'!$B53,'FG,ออนไล,คัดแยก'!AK:AK)</f>
        <v>0</v>
      </c>
      <c r="BS53" s="16">
        <f>SUMIF(เตรียมส่วนผสม!$C:$C,'รับ-จ่าย ประจำวัน'!$B53,เตรียมส่วนผสม!AL:AL)+SUMIF(กวนไส้!$C:$C,'รับ-จ่าย ประจำวัน'!$B53,กวนไส้!AL:AL)+SUMIF(ผลิต1!$C:$C,'รับ-จ่าย ประจำวัน'!$B53,ผลิต1!AL:AL)+SUMIF(ผลิต2!$C:$C,'รับ-จ่าย ประจำวัน'!$B53,ผลิต2!AL:AL)+SUMIF(เส้นแต่งหน้าขนมเค้ก!$C:$C,'รับ-จ่าย ประจำวัน'!$B53,เส้นแต่งหน้าขนมเค้ก!AL:AL)+SUMIF(แพ็ค!$C:$C,'รับ-จ่าย ประจำวัน'!$B53,แพ็ค!AL:AL)+SUMIF(ธุรการ!$C:$C,'รับ-จ่าย ประจำวัน'!$B53,ธุรการ!AL:AL)+SUMIF(เส้นแต่งหน้าขนมปัง!$C:$C,'รับ-จ่าย ประจำวัน'!$B53,เส้นแต่งหน้าขนมปัง!AL:AL)+SUMIF('วางแผนBC,CJ'!$C:$C,'รับ-จ่าย ประจำวัน'!$B53,'วางแผนBC,CJ'!AL:AL)+SUMIF(RD!$C:$C,'รับ-จ่าย ประจำวัน'!$B53,RD!AL:AL)+SUMIF('FG,ออนไล,คัดแยก'!$C:$C,'รับ-จ่าย ประจำวัน'!$B53,'FG,ออนไล,คัดแยก'!AL:AL)</f>
        <v>0</v>
      </c>
      <c r="BT53" s="18">
        <f t="shared" si="1"/>
        <v>0</v>
      </c>
      <c r="BU53" s="116"/>
      <c r="BV53" s="146">
        <f t="shared" si="2"/>
        <v>14900</v>
      </c>
      <c r="BW53" s="183">
        <v>30</v>
      </c>
      <c r="BX53" s="172">
        <f t="shared" si="6"/>
        <v>0</v>
      </c>
      <c r="BY53" s="188" t="e">
        <f t="shared" si="3"/>
        <v>#DIV/0!</v>
      </c>
      <c r="BZ53" s="180" t="e">
        <f t="shared" ca="1" si="4"/>
        <v>#DIV/0!</v>
      </c>
      <c r="CA53" s="93"/>
      <c r="CB53" s="93"/>
      <c r="CC53" s="93"/>
      <c r="CD53" s="93"/>
      <c r="CE53" s="93"/>
      <c r="CF53" s="93"/>
      <c r="CG53" s="93"/>
      <c r="CH53" s="93"/>
      <c r="CI53" s="93"/>
      <c r="CJ53" s="97"/>
      <c r="CK53" s="9">
        <f t="shared" si="5"/>
        <v>14900</v>
      </c>
    </row>
    <row r="54" spans="1:89" x14ac:dyDescent="0.5">
      <c r="A54" s="149" t="s">
        <v>237</v>
      </c>
      <c r="B54" s="34">
        <v>1020501030</v>
      </c>
      <c r="C54" s="10" t="s">
        <v>1824</v>
      </c>
      <c r="D54" s="135" t="s">
        <v>61</v>
      </c>
      <c r="E54" s="11">
        <v>0</v>
      </c>
      <c r="F54" s="75"/>
      <c r="G54" s="11"/>
      <c r="H54" s="12">
        <v>7000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3"/>
      <c r="AF54" s="13"/>
      <c r="AG54" s="13"/>
      <c r="AH54" s="13"/>
      <c r="AI54" s="14"/>
      <c r="AJ54" s="14"/>
      <c r="AK54" s="14"/>
      <c r="AL54" s="14"/>
      <c r="AM54" s="14"/>
      <c r="AN54" s="15">
        <f t="shared" si="0"/>
        <v>0</v>
      </c>
      <c r="AO54" s="16">
        <f>SUMIF(เตรียมส่วนผสม!$C:$C,'รับ-จ่าย ประจำวัน'!$B54,เตรียมส่วนผสม!H:H)+SUMIF(กวนไส้!$C:$C,'รับ-จ่าย ประจำวัน'!$B54,กวนไส้!H:H)+SUMIF(ผลิต1!$C:$C,'รับ-จ่าย ประจำวัน'!$B54,ผลิต1!H:H)+SUMIF(ผลิต2!$C:$C,'รับ-จ่าย ประจำวัน'!$B54,ผลิต2!H:H)+SUMIF(เส้นแต่งหน้าขนมเค้ก!$C:$C,'รับ-จ่าย ประจำวัน'!$B54,เส้นแต่งหน้าขนมเค้ก!H:H)+SUMIF(แพ็ค!$C:$C,'รับ-จ่าย ประจำวัน'!$B54,แพ็ค!H:H)+SUMIF(ธุรการ!$C:$C,'รับ-จ่าย ประจำวัน'!$B54,ธุรการ!H:H)+SUMIF(เส้นแต่งหน้าขนมปัง!$C:$C,'รับ-จ่าย ประจำวัน'!$B54,เส้นแต่งหน้าขนมปัง!H:H)+SUMIF('วางแผนBC,CJ'!$C:$C,'รับ-จ่าย ประจำวัน'!$B54,'วางแผนBC,CJ'!H:H)+SUMIF(RD!$C:$C,'รับ-จ่าย ประจำวัน'!$B54,RD!H:H)+SUMIF('FG,ออนไล,คัดแยก'!$C:$C,'รับ-จ่าย ประจำวัน'!$B54,'FG,ออนไล,คัดแยก'!H:H)</f>
        <v>200</v>
      </c>
      <c r="AP54" s="16">
        <f>SUMIF(เตรียมส่วนผสม!$C:$C,'รับ-จ่าย ประจำวัน'!$B54,เตรียมส่วนผสม!I:I)+SUMIF(กวนไส้!$C:$C,'รับ-จ่าย ประจำวัน'!$B54,กวนไส้!I:I)+SUMIF(ผลิต1!$C:$C,'รับ-จ่าย ประจำวัน'!$B54,ผลิต1!I:I)+SUMIF(ผลิต2!$C:$C,'รับ-จ่าย ประจำวัน'!$B54,ผลิต2!I:I)+SUMIF(เส้นแต่งหน้าขนมเค้ก!$C:$C,'รับ-จ่าย ประจำวัน'!$B54,เส้นแต่งหน้าขนมเค้ก!I:I)+SUMIF(แพ็ค!$C:$C,'รับ-จ่าย ประจำวัน'!$B54,แพ็ค!I:I)+SUMIF(ธุรการ!$C:$C,'รับ-จ่าย ประจำวัน'!$B54,ธุรการ!I:I)+SUMIF(เส้นแต่งหน้าขนมปัง!$C:$C,'รับ-จ่าย ประจำวัน'!$B54,เส้นแต่งหน้าขนมปัง!I:I)+SUMIF('วางแผนBC,CJ'!$C:$C,'รับ-จ่าย ประจำวัน'!$B54,'วางแผนBC,CJ'!I:I)+SUMIF(RD!$C:$C,'รับ-จ่าย ประจำวัน'!$B54,RD!I:I)+SUMIF('FG,ออนไล,คัดแยก'!$C:$C,'รับ-จ่าย ประจำวัน'!$B54,'FG,ออนไล,คัดแยก'!I:I)</f>
        <v>0</v>
      </c>
      <c r="AQ54" s="16">
        <f>SUMIF(เตรียมส่วนผสม!$C:$C,'รับ-จ่าย ประจำวัน'!$B54,เตรียมส่วนผสม!J:J)+SUMIF(กวนไส้!$C:$C,'รับ-จ่าย ประจำวัน'!$B54,กวนไส้!J:J)+SUMIF(ผลิต1!$C:$C,'รับ-จ่าย ประจำวัน'!$B54,ผลิต1!J:J)+SUMIF(ผลิต2!$C:$C,'รับ-จ่าย ประจำวัน'!$B54,ผลิต2!J:J)+SUMIF(เส้นแต่งหน้าขนมเค้ก!$C:$C,'รับ-จ่าย ประจำวัน'!$B54,เส้นแต่งหน้าขนมเค้ก!J:J)+SUMIF(แพ็ค!$C:$C,'รับ-จ่าย ประจำวัน'!$B54,แพ็ค!J:J)+SUMIF(ธุรการ!$C:$C,'รับ-จ่าย ประจำวัน'!$B54,ธุรการ!J:J)+SUMIF(เส้นแต่งหน้าขนมปัง!$C:$C,'รับ-จ่าย ประจำวัน'!$B54,เส้นแต่งหน้าขนมปัง!J:J)+SUMIF('วางแผนBC,CJ'!$C:$C,'รับ-จ่าย ประจำวัน'!$B54,'วางแผนBC,CJ'!J:J)+SUMIF(RD!$C:$C,'รับ-จ่าย ประจำวัน'!$B54,RD!J:J)+SUMIF('FG,ออนไล,คัดแยก'!$C:$C,'รับ-จ่าย ประจำวัน'!$B54,'FG,ออนไล,คัดแยก'!J:J)</f>
        <v>0</v>
      </c>
      <c r="AR54" s="16">
        <f>SUMIF(เตรียมส่วนผสม!$C:$C,'รับ-จ่าย ประจำวัน'!$B54,เตรียมส่วนผสม!K:K)+SUMIF(กวนไส้!$C:$C,'รับ-จ่าย ประจำวัน'!$B54,กวนไส้!K:K)+SUMIF(ผลิต1!$C:$C,'รับ-จ่าย ประจำวัน'!$B54,ผลิต1!K:K)+SUMIF(ผลิต2!$C:$C,'รับ-จ่าย ประจำวัน'!$B54,ผลิต2!K:K)+SUMIF(เส้นแต่งหน้าขนมเค้ก!$C:$C,'รับ-จ่าย ประจำวัน'!$B54,เส้นแต่งหน้าขนมเค้ก!K:K)+SUMIF(แพ็ค!$C:$C,'รับ-จ่าย ประจำวัน'!$B54,แพ็ค!K:K)+SUMIF(ธุรการ!$C:$C,'รับ-จ่าย ประจำวัน'!$B54,ธุรการ!K:K)+SUMIF(เส้นแต่งหน้าขนมปัง!$C:$C,'รับ-จ่าย ประจำวัน'!$B54,เส้นแต่งหน้าขนมปัง!K:K)+SUMIF('วางแผนBC,CJ'!$C:$C,'รับ-จ่าย ประจำวัน'!$B54,'วางแผนBC,CJ'!K:K)+SUMIF(RD!$C:$C,'รับ-จ่าย ประจำวัน'!$B54,RD!K:K)+SUMIF('FG,ออนไล,คัดแยก'!$C:$C,'รับ-จ่าย ประจำวัน'!$B54,'FG,ออนไล,คัดแยก'!K:K)</f>
        <v>200</v>
      </c>
      <c r="AS54" s="16">
        <f>SUMIF(เตรียมส่วนผสม!$C:$C,'รับ-จ่าย ประจำวัน'!$B54,เตรียมส่วนผสม!L:L)+SUMIF(กวนไส้!$C:$C,'รับ-จ่าย ประจำวัน'!$B54,กวนไส้!L:L)+SUMIF(ผลิต1!$C:$C,'รับ-จ่าย ประจำวัน'!$B54,ผลิต1!L:L)+SUMIF(ผลิต2!$C:$C,'รับ-จ่าย ประจำวัน'!$B54,ผลิต2!L:L)+SUMIF(เส้นแต่งหน้าขนมเค้ก!$C:$C,'รับ-จ่าย ประจำวัน'!$B54,เส้นแต่งหน้าขนมเค้ก!L:L)+SUMIF(แพ็ค!$C:$C,'รับ-จ่าย ประจำวัน'!$B54,แพ็ค!L:L)+SUMIF(ธุรการ!$C:$C,'รับ-จ่าย ประจำวัน'!$B54,ธุรการ!L:L)+SUMIF(เส้นแต่งหน้าขนมปัง!$C:$C,'รับ-จ่าย ประจำวัน'!$B54,เส้นแต่งหน้าขนมปัง!L:L)+SUMIF('วางแผนBC,CJ'!$C:$C,'รับ-จ่าย ประจำวัน'!$B54,'วางแผนBC,CJ'!L:L)+SUMIF(RD!$C:$C,'รับ-จ่าย ประจำวัน'!$B54,RD!L:L)+SUMIF('FG,ออนไล,คัดแยก'!$C:$C,'รับ-จ่าย ประจำวัน'!$B54,'FG,ออนไล,คัดแยก'!L:L)</f>
        <v>0</v>
      </c>
      <c r="AT54" s="16">
        <f>SUMIF(เตรียมส่วนผสม!$C:$C,'รับ-จ่าย ประจำวัน'!$B54,เตรียมส่วนผสม!M:M)+SUMIF(กวนไส้!$C:$C,'รับ-จ่าย ประจำวัน'!$B54,กวนไส้!M:M)+SUMIF(ผลิต1!$C:$C,'รับ-จ่าย ประจำวัน'!$B54,ผลิต1!M:M)+SUMIF(ผลิต2!$C:$C,'รับ-จ่าย ประจำวัน'!$B54,ผลิต2!M:M)+SUMIF(เส้นแต่งหน้าขนมเค้ก!$C:$C,'รับ-จ่าย ประจำวัน'!$B54,เส้นแต่งหน้าขนมเค้ก!M:M)+SUMIF(แพ็ค!$C:$C,'รับ-จ่าย ประจำวัน'!$B54,แพ็ค!M:M)+SUMIF(ธุรการ!$C:$C,'รับ-จ่าย ประจำวัน'!$B54,ธุรการ!M:M)+SUMIF(เส้นแต่งหน้าขนมปัง!$C:$C,'รับ-จ่าย ประจำวัน'!$B54,เส้นแต่งหน้าขนมปัง!M:M)+SUMIF('วางแผนBC,CJ'!$C:$C,'รับ-จ่าย ประจำวัน'!$B54,'วางแผนBC,CJ'!M:M)+SUMIF(RD!$C:$C,'รับ-จ่าย ประจำวัน'!$B54,RD!M:M)+SUMIF('FG,ออนไล,คัดแยก'!$C:$C,'รับ-จ่าย ประจำวัน'!$B54,'FG,ออนไล,คัดแยก'!M:M)</f>
        <v>0</v>
      </c>
      <c r="AU54" s="16">
        <f>SUMIF(เตรียมส่วนผสม!$C:$C,'รับ-จ่าย ประจำวัน'!$B54,เตรียมส่วนผสม!N:N)+SUMIF(กวนไส้!$C:$C,'รับ-จ่าย ประจำวัน'!$B54,กวนไส้!N:N)+SUMIF(ผลิต1!$C:$C,'รับ-จ่าย ประจำวัน'!$B54,ผลิต1!N:N)+SUMIF(ผลิต2!$C:$C,'รับ-จ่าย ประจำวัน'!$B54,ผลิต2!N:N)+SUMIF(เส้นแต่งหน้าขนมเค้ก!$C:$C,'รับ-จ่าย ประจำวัน'!$B54,เส้นแต่งหน้าขนมเค้ก!N:N)+SUMIF(แพ็ค!$C:$C,'รับ-จ่าย ประจำวัน'!$B54,แพ็ค!N:N)+SUMIF(ธุรการ!$C:$C,'รับ-จ่าย ประจำวัน'!$B54,ธุรการ!N:N)+SUMIF(เส้นแต่งหน้าขนมปัง!$C:$C,'รับ-จ่าย ประจำวัน'!$B54,เส้นแต่งหน้าขนมปัง!N:N)+SUMIF('วางแผนBC,CJ'!$C:$C,'รับ-จ่าย ประจำวัน'!$B54,'วางแผนBC,CJ'!N:N)+SUMIF(RD!$C:$C,'รับ-จ่าย ประจำวัน'!$B54,RD!N:N)+SUMIF('FG,ออนไล,คัดแยก'!$C:$C,'รับ-จ่าย ประจำวัน'!$B54,'FG,ออนไล,คัดแยก'!N:N)</f>
        <v>200</v>
      </c>
      <c r="AV54" s="16">
        <f>SUMIF(เตรียมส่วนผสม!$C:$C,'รับ-จ่าย ประจำวัน'!$B54,เตรียมส่วนผสม!O:O)+SUMIF(กวนไส้!$C:$C,'รับ-จ่าย ประจำวัน'!$B54,กวนไส้!O:O)+SUMIF(ผลิต1!$C:$C,'รับ-จ่าย ประจำวัน'!$B54,ผลิต1!O:O)+SUMIF(ผลิต2!$C:$C,'รับ-จ่าย ประจำวัน'!$B54,ผลิต2!O:O)+SUMIF(เส้นแต่งหน้าขนมเค้ก!$C:$C,'รับ-จ่าย ประจำวัน'!$B54,เส้นแต่งหน้าขนมเค้ก!O:O)+SUMIF(แพ็ค!$C:$C,'รับ-จ่าย ประจำวัน'!$B54,แพ็ค!O:O)+SUMIF(ธุรการ!$C:$C,'รับ-จ่าย ประจำวัน'!$B54,ธุรการ!O:O)+SUMIF(เส้นแต่งหน้าขนมปัง!$C:$C,'รับ-จ่าย ประจำวัน'!$B54,เส้นแต่งหน้าขนมปัง!O:O)+SUMIF('วางแผนBC,CJ'!$C:$C,'รับ-จ่าย ประจำวัน'!$B54,'วางแผนBC,CJ'!O:O)+SUMIF(RD!$C:$C,'รับ-จ่าย ประจำวัน'!$B54,RD!O:O)+SUMIF('FG,ออนไล,คัดแยก'!$C:$C,'รับ-จ่าย ประจำวัน'!$B54,'FG,ออนไล,คัดแยก'!O:O)</f>
        <v>0</v>
      </c>
      <c r="AW54" s="16">
        <f>SUMIF(เตรียมส่วนผสม!$C:$C,'รับ-จ่าย ประจำวัน'!$B54,เตรียมส่วนผสม!P:P)+SUMIF(กวนไส้!$C:$C,'รับ-จ่าย ประจำวัน'!$B54,กวนไส้!P:P)+SUMIF(ผลิต1!$C:$C,'รับ-จ่าย ประจำวัน'!$B54,ผลิต1!P:P)+SUMIF(ผลิต2!$C:$C,'รับ-จ่าย ประจำวัน'!$B54,ผลิต2!P:P)+SUMIF(เส้นแต่งหน้าขนมเค้ก!$C:$C,'รับ-จ่าย ประจำวัน'!$B54,เส้นแต่งหน้าขนมเค้ก!P:P)+SUMIF(แพ็ค!$C:$C,'รับ-จ่าย ประจำวัน'!$B54,แพ็ค!P:P)+SUMIF(ธุรการ!$C:$C,'รับ-จ่าย ประจำวัน'!$B54,ธุรการ!P:P)+SUMIF(เส้นแต่งหน้าขนมปัง!$C:$C,'รับ-จ่าย ประจำวัน'!$B54,เส้นแต่งหน้าขนมปัง!P:P)+SUMIF('วางแผนBC,CJ'!$C:$C,'รับ-จ่าย ประจำวัน'!$B54,'วางแผนBC,CJ'!P:P)+SUMIF(RD!$C:$C,'รับ-จ่าย ประจำวัน'!$B54,RD!P:P)+SUMIF('FG,ออนไล,คัดแยก'!$C:$C,'รับ-จ่าย ประจำวัน'!$B54,'FG,ออนไล,คัดแยก'!P:P)</f>
        <v>200</v>
      </c>
      <c r="AX54" s="16">
        <f>SUMIF(เตรียมส่วนผสม!$C:$C,'รับ-จ่าย ประจำวัน'!$B54,เตรียมส่วนผสม!Q:Q)+SUMIF(กวนไส้!$C:$C,'รับ-จ่าย ประจำวัน'!$B54,กวนไส้!Q:Q)+SUMIF(ผลิต1!$C:$C,'รับ-จ่าย ประจำวัน'!$B54,ผลิต1!Q:Q)+SUMIF(ผลิต2!$C:$C,'รับ-จ่าย ประจำวัน'!$B54,ผลิต2!Q:Q)+SUMIF(เส้นแต่งหน้าขนมเค้ก!$C:$C,'รับ-จ่าย ประจำวัน'!$B54,เส้นแต่งหน้าขนมเค้ก!Q:Q)+SUMIF(แพ็ค!$C:$C,'รับ-จ่าย ประจำวัน'!$B54,แพ็ค!Q:Q)+SUMIF(ธุรการ!$C:$C,'รับ-จ่าย ประจำวัน'!$B54,ธุรการ!Q:Q)+SUMIF(เส้นแต่งหน้าขนมปัง!$C:$C,'รับ-จ่าย ประจำวัน'!$B54,เส้นแต่งหน้าขนมปัง!Q:Q)+SUMIF('วางแผนBC,CJ'!$C:$C,'รับ-จ่าย ประจำวัน'!$B54,'วางแผนBC,CJ'!Q:Q)+SUMIF(RD!$C:$C,'รับ-จ่าย ประจำวัน'!$B54,RD!Q:Q)+SUMIF('FG,ออนไล,คัดแยก'!$C:$C,'รับ-จ่าย ประจำวัน'!$B54,'FG,ออนไล,คัดแยก'!Q:Q)</f>
        <v>0</v>
      </c>
      <c r="AY54" s="16">
        <f>SUMIF(เตรียมส่วนผสม!$C:$C,'รับ-จ่าย ประจำวัน'!$B54,เตรียมส่วนผสม!R:R)+SUMIF(กวนไส้!$C:$C,'รับ-จ่าย ประจำวัน'!$B54,กวนไส้!R:R)+SUMIF(ผลิต1!$C:$C,'รับ-จ่าย ประจำวัน'!$B54,ผลิต1!R:R)+SUMIF(ผลิต2!$C:$C,'รับ-จ่าย ประจำวัน'!$B54,ผลิต2!R:R)+SUMIF(เส้นแต่งหน้าขนมเค้ก!$C:$C,'รับ-จ่าย ประจำวัน'!$B54,เส้นแต่งหน้าขนมเค้ก!R:R)+SUMIF(แพ็ค!$C:$C,'รับ-จ่าย ประจำวัน'!$B54,แพ็ค!R:R)+SUMIF(ธุรการ!$C:$C,'รับ-จ่าย ประจำวัน'!$B54,ธุรการ!R:R)+SUMIF(เส้นแต่งหน้าขนมปัง!$C:$C,'รับ-จ่าย ประจำวัน'!$B54,เส้นแต่งหน้าขนมปัง!R:R)+SUMIF('วางแผนBC,CJ'!$C:$C,'รับ-จ่าย ประจำวัน'!$B54,'วางแผนBC,CJ'!R:R)+SUMIF(RD!$C:$C,'รับ-จ่าย ประจำวัน'!$B54,RD!R:R)+SUMIF('FG,ออนไล,คัดแยก'!$C:$C,'รับ-จ่าย ประจำวัน'!$B54,'FG,ออนไล,คัดแยก'!R:R)</f>
        <v>200</v>
      </c>
      <c r="AZ54" s="16">
        <f>SUMIF(เตรียมส่วนผสม!$C:$C,'รับ-จ่าย ประจำวัน'!$B54,เตรียมส่วนผสม!S:S)+SUMIF(กวนไส้!$C:$C,'รับ-จ่าย ประจำวัน'!$B54,กวนไส้!S:S)+SUMIF(ผลิต1!$C:$C,'รับ-จ่าย ประจำวัน'!$B54,ผลิต1!S:S)+SUMIF(ผลิต2!$C:$C,'รับ-จ่าย ประจำวัน'!$B54,ผลิต2!S:S)+SUMIF(เส้นแต่งหน้าขนมเค้ก!$C:$C,'รับ-จ่าย ประจำวัน'!$B54,เส้นแต่งหน้าขนมเค้ก!S:S)+SUMIF(แพ็ค!$C:$C,'รับ-จ่าย ประจำวัน'!$B54,แพ็ค!S:S)+SUMIF(ธุรการ!$C:$C,'รับ-จ่าย ประจำวัน'!$B54,ธุรการ!S:S)+SUMIF(เส้นแต่งหน้าขนมปัง!$C:$C,'รับ-จ่าย ประจำวัน'!$B54,เส้นแต่งหน้าขนมปัง!S:S)+SUMIF('วางแผนBC,CJ'!$C:$C,'รับ-จ่าย ประจำวัน'!$B54,'วางแผนBC,CJ'!S:S)+SUMIF(RD!$C:$C,'รับ-จ่าย ประจำวัน'!$B54,RD!S:S)+SUMIF('FG,ออนไล,คัดแยก'!$C:$C,'รับ-จ่าย ประจำวัน'!$B54,'FG,ออนไล,คัดแยก'!S:S)</f>
        <v>200</v>
      </c>
      <c r="BA54" s="16">
        <f>SUMIF(เตรียมส่วนผสม!$C:$C,'รับ-จ่าย ประจำวัน'!$B54,เตรียมส่วนผสม!T:T)+SUMIF(กวนไส้!$C:$C,'รับ-จ่าย ประจำวัน'!$B54,กวนไส้!T:T)+SUMIF(ผลิต1!$C:$C,'รับ-จ่าย ประจำวัน'!$B54,ผลิต1!T:T)+SUMIF(ผลิต2!$C:$C,'รับ-จ่าย ประจำวัน'!$B54,ผลิต2!T:T)+SUMIF(เส้นแต่งหน้าขนมเค้ก!$C:$C,'รับ-จ่าย ประจำวัน'!$B54,เส้นแต่งหน้าขนมเค้ก!T:T)+SUMIF(แพ็ค!$C:$C,'รับ-จ่าย ประจำวัน'!$B54,แพ็ค!T:T)+SUMIF(ธุรการ!$C:$C,'รับ-จ่าย ประจำวัน'!$B54,ธุรการ!T:T)+SUMIF(เส้นแต่งหน้าขนมปัง!$C:$C,'รับ-จ่าย ประจำวัน'!$B54,เส้นแต่งหน้าขนมปัง!T:T)+SUMIF('วางแผนBC,CJ'!$C:$C,'รับ-จ่าย ประจำวัน'!$B54,'วางแผนBC,CJ'!T:T)+SUMIF(RD!$C:$C,'รับ-จ่าย ประจำวัน'!$B54,RD!T:T)+SUMIF('FG,ออนไล,คัดแยก'!$C:$C,'รับ-จ่าย ประจำวัน'!$B54,'FG,ออนไล,คัดแยก'!T:T)</f>
        <v>0</v>
      </c>
      <c r="BB54" s="16">
        <f>SUMIF(เตรียมส่วนผสม!$C:$C,'รับ-จ่าย ประจำวัน'!$B54,เตรียมส่วนผสม!U:U)+SUMIF(กวนไส้!$C:$C,'รับ-จ่าย ประจำวัน'!$B54,กวนไส้!U:U)+SUMIF(ผลิต1!$C:$C,'รับ-จ่าย ประจำวัน'!$B54,ผลิต1!U:U)+SUMIF(ผลิต2!$C:$C,'รับ-จ่าย ประจำวัน'!$B54,ผลิต2!U:U)+SUMIF(เส้นแต่งหน้าขนมเค้ก!$C:$C,'รับ-จ่าย ประจำวัน'!$B54,เส้นแต่งหน้าขนมเค้ก!U:U)+SUMIF(แพ็ค!$C:$C,'รับ-จ่าย ประจำวัน'!$B54,แพ็ค!U:U)+SUMIF(ธุรการ!$C:$C,'รับ-จ่าย ประจำวัน'!$B54,ธุรการ!U:U)+SUMIF(เส้นแต่งหน้าขนมปัง!$C:$C,'รับ-จ่าย ประจำวัน'!$B54,เส้นแต่งหน้าขนมปัง!U:U)+SUMIF('วางแผนBC,CJ'!$C:$C,'รับ-จ่าย ประจำวัน'!$B54,'วางแผนBC,CJ'!U:U)+SUMIF(RD!$C:$C,'รับ-จ่าย ประจำวัน'!$B54,RD!U:U)+SUMIF('FG,ออนไล,คัดแยก'!$C:$C,'รับ-จ่าย ประจำวัน'!$B54,'FG,ออนไล,คัดแยก'!U:U)</f>
        <v>0</v>
      </c>
      <c r="BC54" s="16">
        <f>SUMIF(เตรียมส่วนผสม!$C:$C,'รับ-จ่าย ประจำวัน'!$B54,เตรียมส่วนผสม!V:V)+SUMIF(กวนไส้!$C:$C,'รับ-จ่าย ประจำวัน'!$B54,กวนไส้!V:V)+SUMIF(ผลิต1!$C:$C,'รับ-จ่าย ประจำวัน'!$B54,ผลิต1!V:V)+SUMIF(ผลิต2!$C:$C,'รับ-จ่าย ประจำวัน'!$B54,ผลิต2!V:V)+SUMIF(เส้นแต่งหน้าขนมเค้ก!$C:$C,'รับ-จ่าย ประจำวัน'!$B54,เส้นแต่งหน้าขนมเค้ก!V:V)+SUMIF(แพ็ค!$C:$C,'รับ-จ่าย ประจำวัน'!$B54,แพ็ค!V:V)+SUMIF(ธุรการ!$C:$C,'รับ-จ่าย ประจำวัน'!$B54,ธุรการ!V:V)+SUMIF(เส้นแต่งหน้าขนมปัง!$C:$C,'รับ-จ่าย ประจำวัน'!$B54,เส้นแต่งหน้าขนมปัง!V:V)+SUMIF('วางแผนBC,CJ'!$C:$C,'รับ-จ่าย ประจำวัน'!$B54,'วางแผนBC,CJ'!V:V)+SUMIF(RD!$C:$C,'รับ-จ่าย ประจำวัน'!$B54,RD!V:V)+SUMIF('FG,ออนไล,คัดแยก'!$C:$C,'รับ-จ่าย ประจำวัน'!$B54,'FG,ออนไล,คัดแยก'!V:V)</f>
        <v>200</v>
      </c>
      <c r="BD54" s="16">
        <f>SUMIF(เตรียมส่วนผสม!$C:$C,'รับ-จ่าย ประจำวัน'!$B54,เตรียมส่วนผสม!W:W)+SUMIF(กวนไส้!$C:$C,'รับ-จ่าย ประจำวัน'!$B54,กวนไส้!W:W)+SUMIF(ผลิต1!$C:$C,'รับ-จ่าย ประจำวัน'!$B54,ผลิต1!W:W)+SUMIF(ผลิต2!$C:$C,'รับ-จ่าย ประจำวัน'!$B54,ผลิต2!W:W)+SUMIF(เส้นแต่งหน้าขนมเค้ก!$C:$C,'รับ-จ่าย ประจำวัน'!$B54,เส้นแต่งหน้าขนมเค้ก!W:W)+SUMIF(แพ็ค!$C:$C,'รับ-จ่าย ประจำวัน'!$B54,แพ็ค!W:W)+SUMIF(ธุรการ!$C:$C,'รับ-จ่าย ประจำวัน'!$B54,ธุรการ!W:W)+SUMIF(เส้นแต่งหน้าขนมปัง!$C:$C,'รับ-จ่าย ประจำวัน'!$B54,เส้นแต่งหน้าขนมปัง!W:W)+SUMIF('วางแผนBC,CJ'!$C:$C,'รับ-จ่าย ประจำวัน'!$B54,'วางแผนBC,CJ'!W:W)+SUMIF(RD!$C:$C,'รับ-จ่าย ประจำวัน'!$B54,RD!W:W)+SUMIF('FG,ออนไล,คัดแยก'!$C:$C,'รับ-จ่าย ประจำวัน'!$B54,'FG,ออนไล,คัดแยก'!W:W)</f>
        <v>0</v>
      </c>
      <c r="BE54" s="16">
        <f>SUMIF(เตรียมส่วนผสม!$C:$C,'รับ-จ่าย ประจำวัน'!$B54,เตรียมส่วนผสม!X:X)+SUMIF(กวนไส้!$C:$C,'รับ-จ่าย ประจำวัน'!$B54,กวนไส้!X:X)+SUMIF(ผลิต1!$C:$C,'รับ-จ่าย ประจำวัน'!$B54,ผลิต1!X:X)+SUMIF(ผลิต2!$C:$C,'รับ-จ่าย ประจำวัน'!$B54,ผลิต2!X:X)+SUMIF(เส้นแต่งหน้าขนมเค้ก!$C:$C,'รับ-จ่าย ประจำวัน'!$B54,เส้นแต่งหน้าขนมเค้ก!X:X)+SUMIF(แพ็ค!$C:$C,'รับ-จ่าย ประจำวัน'!$B54,แพ็ค!X:X)+SUMIF(ธุรการ!$C:$C,'รับ-จ่าย ประจำวัน'!$B54,ธุรการ!X:X)+SUMIF(เส้นแต่งหน้าขนมปัง!$C:$C,'รับ-จ่าย ประจำวัน'!$B54,เส้นแต่งหน้าขนมปัง!X:X)+SUMIF('วางแผนBC,CJ'!$C:$C,'รับ-จ่าย ประจำวัน'!$B54,'วางแผนBC,CJ'!X:X)+SUMIF(RD!$C:$C,'รับ-จ่าย ประจำวัน'!$B54,RD!X:X)+SUMIF('FG,ออนไล,คัดแยก'!$C:$C,'รับ-จ่าย ประจำวัน'!$B54,'FG,ออนไล,คัดแยก'!X:X)</f>
        <v>0</v>
      </c>
      <c r="BF54" s="16">
        <f>SUMIF(เตรียมส่วนผสม!$C:$C,'รับ-จ่าย ประจำวัน'!$B54,เตรียมส่วนผสม!Y:Y)+SUMIF(กวนไส้!$C:$C,'รับ-จ่าย ประจำวัน'!$B54,กวนไส้!Y:Y)+SUMIF(ผลิต1!$C:$C,'รับ-จ่าย ประจำวัน'!$B54,ผลิต1!Y:Y)+SUMIF(ผลิต2!$C:$C,'รับ-จ่าย ประจำวัน'!$B54,ผลิต2!Y:Y)+SUMIF(เส้นแต่งหน้าขนมเค้ก!$C:$C,'รับ-จ่าย ประจำวัน'!$B54,เส้นแต่งหน้าขนมเค้ก!Y:Y)+SUMIF(แพ็ค!$C:$C,'รับ-จ่าย ประจำวัน'!$B54,แพ็ค!Y:Y)+SUMIF(ธุรการ!$C:$C,'รับ-จ่าย ประจำวัน'!$B54,ธุรการ!Y:Y)+SUMIF(เส้นแต่งหน้าขนมปัง!$C:$C,'รับ-จ่าย ประจำวัน'!$B54,เส้นแต่งหน้าขนมปัง!Y:Y)+SUMIF('วางแผนBC,CJ'!$C:$C,'รับ-จ่าย ประจำวัน'!$B54,'วางแผนBC,CJ'!Y:Y)+SUMIF(RD!$C:$C,'รับ-จ่าย ประจำวัน'!$B54,RD!Y:Y)+SUMIF('FG,ออนไล,คัดแยก'!$C:$C,'รับ-จ่าย ประจำวัน'!$B54,'FG,ออนไล,คัดแยก'!Y:Y)</f>
        <v>200</v>
      </c>
      <c r="BG54" s="16">
        <f>SUMIF(เตรียมส่วนผสม!$C:$C,'รับ-จ่าย ประจำวัน'!$B54,เตรียมส่วนผสม!Z:Z)+SUMIF(กวนไส้!$C:$C,'รับ-จ่าย ประจำวัน'!$B54,กวนไส้!Z:Z)+SUMIF(ผลิต1!$C:$C,'รับ-จ่าย ประจำวัน'!$B54,ผลิต1!Z:Z)+SUMIF(ผลิต2!$C:$C,'รับ-จ่าย ประจำวัน'!$B54,ผลิต2!Z:Z)+SUMIF(เส้นแต่งหน้าขนมเค้ก!$C:$C,'รับ-จ่าย ประจำวัน'!$B54,เส้นแต่งหน้าขนมเค้ก!Z:Z)+SUMIF(แพ็ค!$C:$C,'รับ-จ่าย ประจำวัน'!$B54,แพ็ค!Z:Z)+SUMIF(ธุรการ!$C:$C,'รับ-จ่าย ประจำวัน'!$B54,ธุรการ!Z:Z)+SUMIF(เส้นแต่งหน้าขนมปัง!$C:$C,'รับ-จ่าย ประจำวัน'!$B54,เส้นแต่งหน้าขนมปัง!Z:Z)+SUMIF('วางแผนBC,CJ'!$C:$C,'รับ-จ่าย ประจำวัน'!$B54,'วางแผนBC,CJ'!Z:Z)+SUMIF(RD!$C:$C,'รับ-จ่าย ประจำวัน'!$B54,RD!Z:Z)+SUMIF('FG,ออนไล,คัดแยก'!$C:$C,'รับ-จ่าย ประจำวัน'!$B54,'FG,ออนไล,คัดแยก'!Z:Z)</f>
        <v>0</v>
      </c>
      <c r="BH54" s="16">
        <f>SUMIF(เตรียมส่วนผสม!$C:$C,'รับ-จ่าย ประจำวัน'!$B54,เตรียมส่วนผสม!AA:AA)+SUMIF(กวนไส้!$C:$C,'รับ-จ่าย ประจำวัน'!$B54,กวนไส้!AA:AA)+SUMIF(ผลิต1!$C:$C,'รับ-จ่าย ประจำวัน'!$B54,ผลิต1!AA:AA)+SUMIF(ผลิต2!$C:$C,'รับ-จ่าย ประจำวัน'!$B54,ผลิต2!AA:AA)+SUMIF(เส้นแต่งหน้าขนมเค้ก!$C:$C,'รับ-จ่าย ประจำวัน'!$B54,เส้นแต่งหน้าขนมเค้ก!AA:AA)+SUMIF(แพ็ค!$C:$C,'รับ-จ่าย ประจำวัน'!$B54,แพ็ค!AA:AA)+SUMIF(ธุรการ!$C:$C,'รับ-จ่าย ประจำวัน'!$B54,ธุรการ!AA:AA)+SUMIF(เส้นแต่งหน้าขนมปัง!$C:$C,'รับ-จ่าย ประจำวัน'!$B54,เส้นแต่งหน้าขนมปัง!AA:AA)+SUMIF('วางแผนBC,CJ'!$C:$C,'รับ-จ่าย ประจำวัน'!$B54,'วางแผนBC,CJ'!AA:AA)+SUMIF(RD!$C:$C,'รับ-จ่าย ประจำวัน'!$B54,RD!AA:AA)+SUMIF('FG,ออนไล,คัดแยก'!$C:$C,'รับ-จ่าย ประจำวัน'!$B54,'FG,ออนไล,คัดแยก'!AA:AA)</f>
        <v>0</v>
      </c>
      <c r="BI54" s="16">
        <f>SUMIF(เตรียมส่วนผสม!$C:$C,'รับ-จ่าย ประจำวัน'!$B54,เตรียมส่วนผสม!AB:AB)+SUMIF(กวนไส้!$C:$C,'รับ-จ่าย ประจำวัน'!$B54,กวนไส้!AB:AB)+SUMIF(ผลิต1!$C:$C,'รับ-จ่าย ประจำวัน'!$B54,ผลิต1!AB:AB)+SUMIF(ผลิต2!$C:$C,'รับ-จ่าย ประจำวัน'!$B54,ผลิต2!AB:AB)+SUMIF(เส้นแต่งหน้าขนมเค้ก!$C:$C,'รับ-จ่าย ประจำวัน'!$B54,เส้นแต่งหน้าขนมเค้ก!AB:AB)+SUMIF(แพ็ค!$C:$C,'รับ-จ่าย ประจำวัน'!$B54,แพ็ค!AB:AB)+SUMIF(ธุรการ!$C:$C,'รับ-จ่าย ประจำวัน'!$B54,ธุรการ!AB:AB)+SUMIF(เส้นแต่งหน้าขนมปัง!$C:$C,'รับ-จ่าย ประจำวัน'!$B54,เส้นแต่งหน้าขนมปัง!AB:AB)+SUMIF('วางแผนBC,CJ'!$C:$C,'รับ-จ่าย ประจำวัน'!$B54,'วางแผนBC,CJ'!AB:AB)+SUMIF(RD!$C:$C,'รับ-จ่าย ประจำวัน'!$B54,RD!AB:AB)+SUMIF('FG,ออนไล,คัดแยก'!$C:$C,'รับ-จ่าย ประจำวัน'!$B54,'FG,ออนไล,คัดแยก'!AB:AB)</f>
        <v>200</v>
      </c>
      <c r="BJ54" s="16">
        <f>SUMIF(เตรียมส่วนผสม!$C:$C,'รับ-จ่าย ประจำวัน'!$B54,เตรียมส่วนผสม!AC:AC)+SUMIF(กวนไส้!$C:$C,'รับ-จ่าย ประจำวัน'!$B54,กวนไส้!AC:AC)+SUMIF(ผลิต1!$C:$C,'รับ-จ่าย ประจำวัน'!$B54,ผลิต1!AC:AC)+SUMIF(ผลิต2!$C:$C,'รับ-จ่าย ประจำวัน'!$B54,ผลิต2!AC:AC)+SUMIF(เส้นแต่งหน้าขนมเค้ก!$C:$C,'รับ-จ่าย ประจำวัน'!$B54,เส้นแต่งหน้าขนมเค้ก!AC:AC)+SUMIF(แพ็ค!$C:$C,'รับ-จ่าย ประจำวัน'!$B54,แพ็ค!AC:AC)+SUMIF(ธุรการ!$C:$C,'รับ-จ่าย ประจำวัน'!$B54,ธุรการ!AC:AC)+SUMIF(เส้นแต่งหน้าขนมปัง!$C:$C,'รับ-จ่าย ประจำวัน'!$B54,เส้นแต่งหน้าขนมปัง!AC:AC)+SUMIF('วางแผนBC,CJ'!$C:$C,'รับ-จ่าย ประจำวัน'!$B54,'วางแผนBC,CJ'!AC:AC)+SUMIF(RD!$C:$C,'รับ-จ่าย ประจำวัน'!$B54,RD!AC:AC)+SUMIF('FG,ออนไล,คัดแยก'!$C:$C,'รับ-จ่าย ประจำวัน'!$B54,'FG,ออนไล,คัดแยก'!AC:AC)</f>
        <v>0</v>
      </c>
      <c r="BK54" s="16">
        <f>SUMIF(เตรียมส่วนผสม!$C:$C,'รับ-จ่าย ประจำวัน'!$B54,เตรียมส่วนผสม!AD:AD)+SUMIF(กวนไส้!$C:$C,'รับ-จ่าย ประจำวัน'!$B54,กวนไส้!AD:AD)+SUMIF(ผลิต1!$C:$C,'รับ-จ่าย ประจำวัน'!$B54,ผลิต1!AD:AD)+SUMIF(ผลิต2!$C:$C,'รับ-จ่าย ประจำวัน'!$B54,ผลิต2!AD:AD)+SUMIF(เส้นแต่งหน้าขนมเค้ก!$C:$C,'รับ-จ่าย ประจำวัน'!$B54,เส้นแต่งหน้าขนมเค้ก!AD:AD)+SUMIF(แพ็ค!$C:$C,'รับ-จ่าย ประจำวัน'!$B54,แพ็ค!AD:AD)+SUMIF(ธุรการ!$C:$C,'รับ-จ่าย ประจำวัน'!$B54,ธุรการ!AD:AD)+SUMIF(เส้นแต่งหน้าขนมปัง!$C:$C,'รับ-จ่าย ประจำวัน'!$B54,เส้นแต่งหน้าขนมปัง!AD:AD)+SUMIF('วางแผนBC,CJ'!$C:$C,'รับ-จ่าย ประจำวัน'!$B54,'วางแผนBC,CJ'!AD:AD)+SUMIF(RD!$C:$C,'รับ-จ่าย ประจำวัน'!$B54,RD!AD:AD)+SUMIF('FG,ออนไล,คัดแยก'!$C:$C,'รับ-จ่าย ประจำวัน'!$B54,'FG,ออนไล,คัดแยก'!AD:AD)</f>
        <v>200</v>
      </c>
      <c r="BL54" s="16">
        <f>SUMIF(เตรียมส่วนผสม!$C:$C,'รับ-จ่าย ประจำวัน'!$B54,เตรียมส่วนผสม!AE:AE)+SUMIF(กวนไส้!$C:$C,'รับ-จ่าย ประจำวัน'!$B54,กวนไส้!AE:AE)+SUMIF(ผลิต1!$C:$C,'รับ-จ่าย ประจำวัน'!$B54,ผลิต1!AE:AE)+SUMIF(ผลิต2!$C:$C,'รับ-จ่าย ประจำวัน'!$B54,ผลิต2!AE:AE)+SUMIF(เส้นแต่งหน้าขนมเค้ก!$C:$C,'รับ-จ่าย ประจำวัน'!$B54,เส้นแต่งหน้าขนมเค้ก!AE:AE)+SUMIF(แพ็ค!$C:$C,'รับ-จ่าย ประจำวัน'!$B54,แพ็ค!AE:AE)+SUMIF(ธุรการ!$C:$C,'รับ-จ่าย ประจำวัน'!$B54,ธุรการ!AE:AE)+SUMIF(เส้นแต่งหน้าขนมปัง!$C:$C,'รับ-จ่าย ประจำวัน'!$B54,เส้นแต่งหน้าขนมปัง!AE:AE)+SUMIF('วางแผนBC,CJ'!$C:$C,'รับ-จ่าย ประจำวัน'!$B54,'วางแผนBC,CJ'!AE:AE)+SUMIF(RD!$C:$C,'รับ-จ่าย ประจำวัน'!$B54,RD!AE:AE)+SUMIF('FG,ออนไล,คัดแยก'!$C:$C,'รับ-จ่าย ประจำวัน'!$B54,'FG,ออนไล,คัดแยก'!AE:AE)</f>
        <v>0</v>
      </c>
      <c r="BM54" s="16">
        <f>SUMIF(เตรียมส่วนผสม!$C:$C,'รับ-จ่าย ประจำวัน'!$B54,เตรียมส่วนผสม!AF:AF)+SUMIF(กวนไส้!$C:$C,'รับ-จ่าย ประจำวัน'!$B54,กวนไส้!AF:AF)+SUMIF(ผลิต1!$C:$C,'รับ-จ่าย ประจำวัน'!$B54,ผลิต1!AF:AF)+SUMIF(ผลิต2!$C:$C,'รับ-จ่าย ประจำวัน'!$B54,ผลิต2!AF:AF)+SUMIF(เส้นแต่งหน้าขนมเค้ก!$C:$C,'รับ-จ่าย ประจำวัน'!$B54,เส้นแต่งหน้าขนมเค้ก!AF:AF)+SUMIF(แพ็ค!$C:$C,'รับ-จ่าย ประจำวัน'!$B54,แพ็ค!AF:AF)+SUMIF(ธุรการ!$C:$C,'รับ-จ่าย ประจำวัน'!$B54,ธุรการ!AF:AF)+SUMIF(เส้นแต่งหน้าขนมปัง!$C:$C,'รับ-จ่าย ประจำวัน'!$B54,เส้นแต่งหน้าขนมปัง!AF:AF)+SUMIF('วางแผนBC,CJ'!$C:$C,'รับ-จ่าย ประจำวัน'!$B54,'วางแผนBC,CJ'!AF:AF)+SUMIF(RD!$C:$C,'รับ-จ่าย ประจำวัน'!$B54,RD!AF:AF)+SUMIF('FG,ออนไล,คัดแยก'!$C:$C,'รับ-จ่าย ประจำวัน'!$B54,'FG,ออนไล,คัดแยก'!AF:AF)</f>
        <v>0</v>
      </c>
      <c r="BN54" s="16">
        <f>SUMIF(เตรียมส่วนผสม!$C:$C,'รับ-จ่าย ประจำวัน'!$B54,เตรียมส่วนผสม!AG:AG)+SUMIF(กวนไส้!$C:$C,'รับ-จ่าย ประจำวัน'!$B54,กวนไส้!AG:AG)+SUMIF(ผลิต1!$C:$C,'รับ-จ่าย ประจำวัน'!$B54,ผลิต1!AG:AG)+SUMIF(ผลิต2!$C:$C,'รับ-จ่าย ประจำวัน'!$B54,ผลิต2!AG:AG)+SUMIF(เส้นแต่งหน้าขนมเค้ก!$C:$C,'รับ-จ่าย ประจำวัน'!$B54,เส้นแต่งหน้าขนมเค้ก!AG:AG)+SUMIF(แพ็ค!$C:$C,'รับ-จ่าย ประจำวัน'!$B54,แพ็ค!AG:AG)+SUMIF(ธุรการ!$C:$C,'รับ-จ่าย ประจำวัน'!$B54,ธุรการ!AG:AG)+SUMIF(เส้นแต่งหน้าขนมปัง!$C:$C,'รับ-จ่าย ประจำวัน'!$B54,เส้นแต่งหน้าขนมปัง!AG:AG)+SUMIF('วางแผนBC,CJ'!$C:$C,'รับ-จ่าย ประจำวัน'!$B54,'วางแผนBC,CJ'!AG:AG)+SUMIF(RD!$C:$C,'รับ-จ่าย ประจำวัน'!$B54,RD!AG:AG)+SUMIF('FG,ออนไล,คัดแยก'!$C:$C,'รับ-จ่าย ประจำวัน'!$B54,'FG,ออนไล,คัดแยก'!AG:AG)</f>
        <v>0</v>
      </c>
      <c r="BO54" s="16">
        <f>SUMIF(เตรียมส่วนผสม!$C:$C,'รับ-จ่าย ประจำวัน'!$B54,เตรียมส่วนผสม!AH:AH)+SUMIF(กวนไส้!$C:$C,'รับ-จ่าย ประจำวัน'!$B54,กวนไส้!AH:AH)+SUMIF(ผลิต1!$C:$C,'รับ-จ่าย ประจำวัน'!$B54,ผลิต1!AH:AH)+SUMIF(ผลิต2!$C:$C,'รับ-จ่าย ประจำวัน'!$B54,ผลิต2!AH:AH)+SUMIF(เส้นแต่งหน้าขนมเค้ก!$C:$C,'รับ-จ่าย ประจำวัน'!$B54,เส้นแต่งหน้าขนมเค้ก!AH:AH)+SUMIF(แพ็ค!$C:$C,'รับ-จ่าย ประจำวัน'!$B54,แพ็ค!AH:AH)+SUMIF(ธุรการ!$C:$C,'รับ-จ่าย ประจำวัน'!$B54,ธุรการ!AH:AH)+SUMIF(เส้นแต่งหน้าขนมปัง!$C:$C,'รับ-จ่าย ประจำวัน'!$B54,เส้นแต่งหน้าขนมปัง!AH:AH)+SUMIF('วางแผนBC,CJ'!$C:$C,'รับ-จ่าย ประจำวัน'!$B54,'วางแผนBC,CJ'!AH:AH)+SUMIF(RD!$C:$C,'รับ-จ่าย ประจำวัน'!$B54,RD!AH:AH)+SUMIF('FG,ออนไล,คัดแยก'!$C:$C,'รับ-จ่าย ประจำวัน'!$B54,'FG,ออนไล,คัดแยก'!AH:AH)</f>
        <v>0</v>
      </c>
      <c r="BP54" s="16">
        <f>SUMIF(เตรียมส่วนผสม!$C:$C,'รับ-จ่าย ประจำวัน'!$B54,เตรียมส่วนผสม!AI:AI)+SUMIF(กวนไส้!$C:$C,'รับ-จ่าย ประจำวัน'!$B54,กวนไส้!AI:AI)+SUMIF(ผลิต1!$C:$C,'รับ-จ่าย ประจำวัน'!$B54,ผลิต1!AI:AI)+SUMIF(ผลิต2!$C:$C,'รับ-จ่าย ประจำวัน'!$B54,ผลิต2!AI:AI)+SUMIF(เส้นแต่งหน้าขนมเค้ก!$C:$C,'รับ-จ่าย ประจำวัน'!$B54,เส้นแต่งหน้าขนมเค้ก!AI:AI)+SUMIF(แพ็ค!$C:$C,'รับ-จ่าย ประจำวัน'!$B54,แพ็ค!AI:AI)+SUMIF(ธุรการ!$C:$C,'รับ-จ่าย ประจำวัน'!$B54,ธุรการ!AI:AI)+SUMIF(เส้นแต่งหน้าขนมปัง!$C:$C,'รับ-จ่าย ประจำวัน'!$B54,เส้นแต่งหน้าขนมปัง!AI:AI)+SUMIF('วางแผนBC,CJ'!$C:$C,'รับ-จ่าย ประจำวัน'!$B54,'วางแผนBC,CJ'!AI:AI)+SUMIF(RD!$C:$C,'รับ-จ่าย ประจำวัน'!$B54,RD!AI:AI)+SUMIF('FG,ออนไล,คัดแยก'!$C:$C,'รับ-จ่าย ประจำวัน'!$B54,'FG,ออนไล,คัดแยก'!AI:AI)</f>
        <v>200</v>
      </c>
      <c r="BQ54" s="16">
        <f>SUMIF(เตรียมส่วนผสม!$C:$C,'รับ-จ่าย ประจำวัน'!$B54,เตรียมส่วนผสม!AJ:AJ)+SUMIF(กวนไส้!$C:$C,'รับ-จ่าย ประจำวัน'!$B54,กวนไส้!AJ:AJ)+SUMIF(ผลิต1!$C:$C,'รับ-จ่าย ประจำวัน'!$B54,ผลิต1!AJ:AJ)+SUMIF(ผลิต2!$C:$C,'รับ-จ่าย ประจำวัน'!$B54,ผลิต2!AJ:AJ)+SUMIF(เส้นแต่งหน้าขนมเค้ก!$C:$C,'รับ-จ่าย ประจำวัน'!$B54,เส้นแต่งหน้าขนมเค้ก!AJ:AJ)+SUMIF(แพ็ค!$C:$C,'รับ-จ่าย ประจำวัน'!$B54,แพ็ค!AJ:AJ)+SUMIF(ธุรการ!$C:$C,'รับ-จ่าย ประจำวัน'!$B54,ธุรการ!AJ:AJ)+SUMIF(เส้นแต่งหน้าขนมปัง!$C:$C,'รับ-จ่าย ประจำวัน'!$B54,เส้นแต่งหน้าขนมปัง!AJ:AJ)+SUMIF('วางแผนBC,CJ'!$C:$C,'รับ-จ่าย ประจำวัน'!$B54,'วางแผนBC,CJ'!AJ:AJ)+SUMIF(RD!$C:$C,'รับ-จ่าย ประจำวัน'!$B54,RD!AJ:AJ)+SUMIF('FG,ออนไล,คัดแยก'!$C:$C,'รับ-จ่าย ประจำวัน'!$B54,'FG,ออนไล,คัดแยก'!AJ:AJ)</f>
        <v>0</v>
      </c>
      <c r="BR54" s="16">
        <f>SUMIF(เตรียมส่วนผสม!$C:$C,'รับ-จ่าย ประจำวัน'!$B54,เตรียมส่วนผสม!AK:AK)+SUMIF(กวนไส้!$C:$C,'รับ-จ่าย ประจำวัน'!$B54,กวนไส้!AK:AK)+SUMIF(ผลิต1!$C:$C,'รับ-จ่าย ประจำวัน'!$B54,ผลิต1!AK:AK)+SUMIF(ผลิต2!$C:$C,'รับ-จ่าย ประจำวัน'!$B54,ผลิต2!AK:AK)+SUMIF(เส้นแต่งหน้าขนมเค้ก!$C:$C,'รับ-จ่าย ประจำวัน'!$B54,เส้นแต่งหน้าขนมเค้ก!AK:AK)+SUMIF(แพ็ค!$C:$C,'รับ-จ่าย ประจำวัน'!$B54,แพ็ค!AK:AK)+SUMIF(ธุรการ!$C:$C,'รับ-จ่าย ประจำวัน'!$B54,ธุรการ!AK:AK)+SUMIF(เส้นแต่งหน้าขนมปัง!$C:$C,'รับ-จ่าย ประจำวัน'!$B54,เส้นแต่งหน้าขนมปัง!AK:AK)+SUMIF('วางแผนBC,CJ'!$C:$C,'รับ-จ่าย ประจำวัน'!$B54,'วางแผนBC,CJ'!AK:AK)+SUMIF(RD!$C:$C,'รับ-จ่าย ประจำวัน'!$B54,RD!AK:AK)+SUMIF('FG,ออนไล,คัดแยก'!$C:$C,'รับ-จ่าย ประจำวัน'!$B54,'FG,ออนไล,คัดแยก'!AK:AK)</f>
        <v>200</v>
      </c>
      <c r="BS54" s="16">
        <f>SUMIF(เตรียมส่วนผสม!$C:$C,'รับ-จ่าย ประจำวัน'!$B54,เตรียมส่วนผสม!AL:AL)+SUMIF(กวนไส้!$C:$C,'รับ-จ่าย ประจำวัน'!$B54,กวนไส้!AL:AL)+SUMIF(ผลิต1!$C:$C,'รับ-จ่าย ประจำวัน'!$B54,ผลิต1!AL:AL)+SUMIF(ผลิต2!$C:$C,'รับ-จ่าย ประจำวัน'!$B54,ผลิต2!AL:AL)+SUMIF(เส้นแต่งหน้าขนมเค้ก!$C:$C,'รับ-จ่าย ประจำวัน'!$B54,เส้นแต่งหน้าขนมเค้ก!AL:AL)+SUMIF(แพ็ค!$C:$C,'รับ-จ่าย ประจำวัน'!$B54,แพ็ค!AL:AL)+SUMIF(ธุรการ!$C:$C,'รับ-จ่าย ประจำวัน'!$B54,ธุรการ!AL:AL)+SUMIF(เส้นแต่งหน้าขนมปัง!$C:$C,'รับ-จ่าย ประจำวัน'!$B54,เส้นแต่งหน้าขนมปัง!AL:AL)+SUMIF('วางแผนBC,CJ'!$C:$C,'รับ-จ่าย ประจำวัน'!$B54,'วางแผนBC,CJ'!AL:AL)+SUMIF(RD!$C:$C,'รับ-จ่าย ประจำวัน'!$B54,RD!AL:AL)+SUMIF('FG,ออนไล,คัดแยก'!$C:$C,'รับ-จ่าย ประจำวัน'!$B54,'FG,ออนไล,คัดแยก'!AL:AL)</f>
        <v>0</v>
      </c>
      <c r="BT54" s="18">
        <f t="shared" si="1"/>
        <v>2400</v>
      </c>
      <c r="BU54" s="116">
        <v>8270</v>
      </c>
      <c r="BV54" s="146">
        <f t="shared" si="2"/>
        <v>4600</v>
      </c>
      <c r="BW54" s="183">
        <v>30</v>
      </c>
      <c r="BX54" s="172">
        <f t="shared" ref="BX54:BX55" si="16">BT54/30</f>
        <v>80</v>
      </c>
      <c r="BY54" s="188">
        <f t="shared" si="3"/>
        <v>57.5</v>
      </c>
      <c r="BZ54" s="180">
        <f t="shared" ca="1" si="4"/>
        <v>46260.5</v>
      </c>
      <c r="CA54" s="93"/>
      <c r="CB54" s="93"/>
      <c r="CC54" s="93"/>
      <c r="CD54" s="93"/>
      <c r="CE54" s="93"/>
      <c r="CF54" s="93"/>
      <c r="CG54" s="93"/>
      <c r="CH54" s="93"/>
      <c r="CI54" s="93"/>
      <c r="CJ54" s="94"/>
      <c r="CK54" s="9">
        <f t="shared" si="5"/>
        <v>-3670</v>
      </c>
    </row>
    <row r="55" spans="1:89" x14ac:dyDescent="0.5">
      <c r="A55" s="149" t="s">
        <v>243</v>
      </c>
      <c r="B55" s="34">
        <v>1020501031</v>
      </c>
      <c r="C55" s="10" t="s">
        <v>244</v>
      </c>
      <c r="D55" s="135" t="s">
        <v>61</v>
      </c>
      <c r="E55" s="11">
        <v>0</v>
      </c>
      <c r="F55" s="75"/>
      <c r="G55" s="11" t="s">
        <v>62</v>
      </c>
      <c r="H55" s="12">
        <v>6300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3"/>
      <c r="AF55" s="13"/>
      <c r="AG55" s="13"/>
      <c r="AH55" s="13"/>
      <c r="AI55" s="14"/>
      <c r="AJ55" s="14"/>
      <c r="AK55" s="14"/>
      <c r="AL55" s="14"/>
      <c r="AM55" s="14"/>
      <c r="AN55" s="15">
        <f t="shared" si="0"/>
        <v>0</v>
      </c>
      <c r="AO55" s="16">
        <f>SUMIF(เตรียมส่วนผสม!$C:$C,'รับ-จ่าย ประจำวัน'!$B55,เตรียมส่วนผสม!H:H)+SUMIF(กวนไส้!$C:$C,'รับ-จ่าย ประจำวัน'!$B55,กวนไส้!H:H)+SUMIF(ผลิต1!$C:$C,'รับ-จ่าย ประจำวัน'!$B55,ผลิต1!H:H)+SUMIF(ผลิต2!$C:$C,'รับ-จ่าย ประจำวัน'!$B55,ผลิต2!H:H)+SUMIF(เส้นแต่งหน้าขนมเค้ก!$C:$C,'รับ-จ่าย ประจำวัน'!$B55,เส้นแต่งหน้าขนมเค้ก!H:H)+SUMIF(แพ็ค!$C:$C,'รับ-จ่าย ประจำวัน'!$B55,แพ็ค!H:H)+SUMIF(ธุรการ!$C:$C,'รับ-จ่าย ประจำวัน'!$B55,ธุรการ!H:H)+SUMIF(เส้นแต่งหน้าขนมปัง!$C:$C,'รับ-จ่าย ประจำวัน'!$B55,เส้นแต่งหน้าขนมปัง!H:H)+SUMIF('วางแผนBC,CJ'!$C:$C,'รับ-จ่าย ประจำวัน'!$B55,'วางแผนBC,CJ'!H:H)+SUMIF(RD!$C:$C,'รับ-จ่าย ประจำวัน'!$B55,RD!H:H)+SUMIF('FG,ออนไล,คัดแยก'!$C:$C,'รับ-จ่าย ประจำวัน'!$B55,'FG,ออนไล,คัดแยก'!H:H)</f>
        <v>300</v>
      </c>
      <c r="AP55" s="16">
        <f>SUMIF(เตรียมส่วนผสม!$C:$C,'รับ-จ่าย ประจำวัน'!$B55,เตรียมส่วนผสม!I:I)+SUMIF(กวนไส้!$C:$C,'รับ-จ่าย ประจำวัน'!$B55,กวนไส้!I:I)+SUMIF(ผลิต1!$C:$C,'รับ-จ่าย ประจำวัน'!$B55,ผลิต1!I:I)+SUMIF(ผลิต2!$C:$C,'รับ-จ่าย ประจำวัน'!$B55,ผลิต2!I:I)+SUMIF(เส้นแต่งหน้าขนมเค้ก!$C:$C,'รับ-จ่าย ประจำวัน'!$B55,เส้นแต่งหน้าขนมเค้ก!I:I)+SUMIF(แพ็ค!$C:$C,'รับ-จ่าย ประจำวัน'!$B55,แพ็ค!I:I)+SUMIF(ธุรการ!$C:$C,'รับ-จ่าย ประจำวัน'!$B55,ธุรการ!I:I)+SUMIF(เส้นแต่งหน้าขนมปัง!$C:$C,'รับ-จ่าย ประจำวัน'!$B55,เส้นแต่งหน้าขนมปัง!I:I)+SUMIF('วางแผนBC,CJ'!$C:$C,'รับ-จ่าย ประจำวัน'!$B55,'วางแผนBC,CJ'!I:I)+SUMIF(RD!$C:$C,'รับ-จ่าย ประจำวัน'!$B55,RD!I:I)+SUMIF('FG,ออนไล,คัดแยก'!$C:$C,'รับ-จ่าย ประจำวัน'!$B55,'FG,ออนไล,คัดแยก'!I:I)</f>
        <v>0</v>
      </c>
      <c r="AQ55" s="16">
        <f>SUMIF(เตรียมส่วนผสม!$C:$C,'รับ-จ่าย ประจำวัน'!$B55,เตรียมส่วนผสม!J:J)+SUMIF(กวนไส้!$C:$C,'รับ-จ่าย ประจำวัน'!$B55,กวนไส้!J:J)+SUMIF(ผลิต1!$C:$C,'รับ-จ่าย ประจำวัน'!$B55,ผลิต1!J:J)+SUMIF(ผลิต2!$C:$C,'รับ-จ่าย ประจำวัน'!$B55,ผลิต2!J:J)+SUMIF(เส้นแต่งหน้าขนมเค้ก!$C:$C,'รับ-จ่าย ประจำวัน'!$B55,เส้นแต่งหน้าขนมเค้ก!J:J)+SUMIF(แพ็ค!$C:$C,'รับ-จ่าย ประจำวัน'!$B55,แพ็ค!J:J)+SUMIF(ธุรการ!$C:$C,'รับ-จ่าย ประจำวัน'!$B55,ธุรการ!J:J)+SUMIF(เส้นแต่งหน้าขนมปัง!$C:$C,'รับ-จ่าย ประจำวัน'!$B55,เส้นแต่งหน้าขนมปัง!J:J)+SUMIF('วางแผนBC,CJ'!$C:$C,'รับ-จ่าย ประจำวัน'!$B55,'วางแผนBC,CJ'!J:J)+SUMIF(RD!$C:$C,'รับ-จ่าย ประจำวัน'!$B55,RD!J:J)+SUMIF('FG,ออนไล,คัดแยก'!$C:$C,'รับ-จ่าย ประจำวัน'!$B55,'FG,ออนไล,คัดแยก'!J:J)</f>
        <v>0</v>
      </c>
      <c r="AR55" s="16">
        <f>SUMIF(เตรียมส่วนผสม!$C:$C,'รับ-จ่าย ประจำวัน'!$B55,เตรียมส่วนผสม!K:K)+SUMIF(กวนไส้!$C:$C,'รับ-จ่าย ประจำวัน'!$B55,กวนไส้!K:K)+SUMIF(ผลิต1!$C:$C,'รับ-จ่าย ประจำวัน'!$B55,ผลิต1!K:K)+SUMIF(ผลิต2!$C:$C,'รับ-จ่าย ประจำวัน'!$B55,ผลิต2!K:K)+SUMIF(เส้นแต่งหน้าขนมเค้ก!$C:$C,'รับ-จ่าย ประจำวัน'!$B55,เส้นแต่งหน้าขนมเค้ก!K:K)+SUMIF(แพ็ค!$C:$C,'รับ-จ่าย ประจำวัน'!$B55,แพ็ค!K:K)+SUMIF(ธุรการ!$C:$C,'รับ-จ่าย ประจำวัน'!$B55,ธุรการ!K:K)+SUMIF(เส้นแต่งหน้าขนมปัง!$C:$C,'รับ-จ่าย ประจำวัน'!$B55,เส้นแต่งหน้าขนมปัง!K:K)+SUMIF('วางแผนBC,CJ'!$C:$C,'รับ-จ่าย ประจำวัน'!$B55,'วางแผนBC,CJ'!K:K)+SUMIF(RD!$C:$C,'รับ-จ่าย ประจำวัน'!$B55,RD!K:K)+SUMIF('FG,ออนไล,คัดแยก'!$C:$C,'รับ-จ่าย ประจำวัน'!$B55,'FG,ออนไล,คัดแยก'!K:K)</f>
        <v>0</v>
      </c>
      <c r="AS55" s="16">
        <f>SUMIF(เตรียมส่วนผสม!$C:$C,'รับ-จ่าย ประจำวัน'!$B55,เตรียมส่วนผสม!L:L)+SUMIF(กวนไส้!$C:$C,'รับ-จ่าย ประจำวัน'!$B55,กวนไส้!L:L)+SUMIF(ผลิต1!$C:$C,'รับ-จ่าย ประจำวัน'!$B55,ผลิต1!L:L)+SUMIF(ผลิต2!$C:$C,'รับ-จ่าย ประจำวัน'!$B55,ผลิต2!L:L)+SUMIF(เส้นแต่งหน้าขนมเค้ก!$C:$C,'รับ-จ่าย ประจำวัน'!$B55,เส้นแต่งหน้าขนมเค้ก!L:L)+SUMIF(แพ็ค!$C:$C,'รับ-จ่าย ประจำวัน'!$B55,แพ็ค!L:L)+SUMIF(ธุรการ!$C:$C,'รับ-จ่าย ประจำวัน'!$B55,ธุรการ!L:L)+SUMIF(เส้นแต่งหน้าขนมปัง!$C:$C,'รับ-จ่าย ประจำวัน'!$B55,เส้นแต่งหน้าขนมปัง!L:L)+SUMIF('วางแผนBC,CJ'!$C:$C,'รับ-จ่าย ประจำวัน'!$B55,'วางแผนBC,CJ'!L:L)+SUMIF(RD!$C:$C,'รับ-จ่าย ประจำวัน'!$B55,RD!L:L)+SUMIF('FG,ออนไล,คัดแยก'!$C:$C,'รับ-จ่าย ประจำวัน'!$B55,'FG,ออนไล,คัดแยก'!L:L)</f>
        <v>0</v>
      </c>
      <c r="AT55" s="16">
        <f>SUMIF(เตรียมส่วนผสม!$C:$C,'รับ-จ่าย ประจำวัน'!$B55,เตรียมส่วนผสม!M:M)+SUMIF(กวนไส้!$C:$C,'รับ-จ่าย ประจำวัน'!$B55,กวนไส้!M:M)+SUMIF(ผลิต1!$C:$C,'รับ-จ่าย ประจำวัน'!$B55,ผลิต1!M:M)+SUMIF(ผลิต2!$C:$C,'รับ-จ่าย ประจำวัน'!$B55,ผลิต2!M:M)+SUMIF(เส้นแต่งหน้าขนมเค้ก!$C:$C,'รับ-จ่าย ประจำวัน'!$B55,เส้นแต่งหน้าขนมเค้ก!M:M)+SUMIF(แพ็ค!$C:$C,'รับ-จ่าย ประจำวัน'!$B55,แพ็ค!M:M)+SUMIF(ธุรการ!$C:$C,'รับ-จ่าย ประจำวัน'!$B55,ธุรการ!M:M)+SUMIF(เส้นแต่งหน้าขนมปัง!$C:$C,'รับ-จ่าย ประจำวัน'!$B55,เส้นแต่งหน้าขนมปัง!M:M)+SUMIF('วางแผนBC,CJ'!$C:$C,'รับ-จ่าย ประจำวัน'!$B55,'วางแผนBC,CJ'!M:M)+SUMIF(RD!$C:$C,'รับ-จ่าย ประจำวัน'!$B55,RD!M:M)+SUMIF('FG,ออนไล,คัดแยก'!$C:$C,'รับ-จ่าย ประจำวัน'!$B55,'FG,ออนไล,คัดแยก'!M:M)</f>
        <v>0</v>
      </c>
      <c r="AU55" s="16">
        <f>SUMIF(เตรียมส่วนผสม!$C:$C,'รับ-จ่าย ประจำวัน'!$B55,เตรียมส่วนผสม!N:N)+SUMIF(กวนไส้!$C:$C,'รับ-จ่าย ประจำวัน'!$B55,กวนไส้!N:N)+SUMIF(ผลิต1!$C:$C,'รับ-จ่าย ประจำวัน'!$B55,ผลิต1!N:N)+SUMIF(ผลิต2!$C:$C,'รับ-จ่าย ประจำวัน'!$B55,ผลิต2!N:N)+SUMIF(เส้นแต่งหน้าขนมเค้ก!$C:$C,'รับ-จ่าย ประจำวัน'!$B55,เส้นแต่งหน้าขนมเค้ก!N:N)+SUMIF(แพ็ค!$C:$C,'รับ-จ่าย ประจำวัน'!$B55,แพ็ค!N:N)+SUMIF(ธุรการ!$C:$C,'รับ-จ่าย ประจำวัน'!$B55,ธุรการ!N:N)+SUMIF(เส้นแต่งหน้าขนมปัง!$C:$C,'รับ-จ่าย ประจำวัน'!$B55,เส้นแต่งหน้าขนมปัง!N:N)+SUMIF('วางแผนBC,CJ'!$C:$C,'รับ-จ่าย ประจำวัน'!$B55,'วางแผนBC,CJ'!N:N)+SUMIF(RD!$C:$C,'รับ-จ่าย ประจำวัน'!$B55,RD!N:N)+SUMIF('FG,ออนไล,คัดแยก'!$C:$C,'รับ-จ่าย ประจำวัน'!$B55,'FG,ออนไล,คัดแยก'!N:N)</f>
        <v>0</v>
      </c>
      <c r="AV55" s="16">
        <f>SUMIF(เตรียมส่วนผสม!$C:$C,'รับ-จ่าย ประจำวัน'!$B55,เตรียมส่วนผสม!O:O)+SUMIF(กวนไส้!$C:$C,'รับ-จ่าย ประจำวัน'!$B55,กวนไส้!O:O)+SUMIF(ผลิต1!$C:$C,'รับ-จ่าย ประจำวัน'!$B55,ผลิต1!O:O)+SUMIF(ผลิต2!$C:$C,'รับ-จ่าย ประจำวัน'!$B55,ผลิต2!O:O)+SUMIF(เส้นแต่งหน้าขนมเค้ก!$C:$C,'รับ-จ่าย ประจำวัน'!$B55,เส้นแต่งหน้าขนมเค้ก!O:O)+SUMIF(แพ็ค!$C:$C,'รับ-จ่าย ประจำวัน'!$B55,แพ็ค!O:O)+SUMIF(ธุรการ!$C:$C,'รับ-จ่าย ประจำวัน'!$B55,ธุรการ!O:O)+SUMIF(เส้นแต่งหน้าขนมปัง!$C:$C,'รับ-จ่าย ประจำวัน'!$B55,เส้นแต่งหน้าขนมปัง!O:O)+SUMIF('วางแผนBC,CJ'!$C:$C,'รับ-จ่าย ประจำวัน'!$B55,'วางแผนBC,CJ'!O:O)+SUMIF(RD!$C:$C,'รับ-จ่าย ประจำวัน'!$B55,RD!O:O)+SUMIF('FG,ออนไล,คัดแยก'!$C:$C,'รับ-จ่าย ประจำวัน'!$B55,'FG,ออนไล,คัดแยก'!O:O)</f>
        <v>0</v>
      </c>
      <c r="AW55" s="16">
        <f>SUMIF(เตรียมส่วนผสม!$C:$C,'รับ-จ่าย ประจำวัน'!$B55,เตรียมส่วนผสม!P:P)+SUMIF(กวนไส้!$C:$C,'รับ-จ่าย ประจำวัน'!$B55,กวนไส้!P:P)+SUMIF(ผลิต1!$C:$C,'รับ-จ่าย ประจำวัน'!$B55,ผลิต1!P:P)+SUMIF(ผลิต2!$C:$C,'รับ-จ่าย ประจำวัน'!$B55,ผลิต2!P:P)+SUMIF(เส้นแต่งหน้าขนมเค้ก!$C:$C,'รับ-จ่าย ประจำวัน'!$B55,เส้นแต่งหน้าขนมเค้ก!P:P)+SUMIF(แพ็ค!$C:$C,'รับ-จ่าย ประจำวัน'!$B55,แพ็ค!P:P)+SUMIF(ธุรการ!$C:$C,'รับ-จ่าย ประจำวัน'!$B55,ธุรการ!P:P)+SUMIF(เส้นแต่งหน้าขนมปัง!$C:$C,'รับ-จ่าย ประจำวัน'!$B55,เส้นแต่งหน้าขนมปัง!P:P)+SUMIF('วางแผนBC,CJ'!$C:$C,'รับ-จ่าย ประจำวัน'!$B55,'วางแผนBC,CJ'!P:P)+SUMIF(RD!$C:$C,'รับ-จ่าย ประจำวัน'!$B55,RD!P:P)+SUMIF('FG,ออนไล,คัดแยก'!$C:$C,'รับ-จ่าย ประจำวัน'!$B55,'FG,ออนไล,คัดแยก'!P:P)</f>
        <v>0</v>
      </c>
      <c r="AX55" s="16">
        <f>SUMIF(เตรียมส่วนผสม!$C:$C,'รับ-จ่าย ประจำวัน'!$B55,เตรียมส่วนผสม!Q:Q)+SUMIF(กวนไส้!$C:$C,'รับ-จ่าย ประจำวัน'!$B55,กวนไส้!Q:Q)+SUMIF(ผลิต1!$C:$C,'รับ-จ่าย ประจำวัน'!$B55,ผลิต1!Q:Q)+SUMIF(ผลิต2!$C:$C,'รับ-จ่าย ประจำวัน'!$B55,ผลิต2!Q:Q)+SUMIF(เส้นแต่งหน้าขนมเค้ก!$C:$C,'รับ-จ่าย ประจำวัน'!$B55,เส้นแต่งหน้าขนมเค้ก!Q:Q)+SUMIF(แพ็ค!$C:$C,'รับ-จ่าย ประจำวัน'!$B55,แพ็ค!Q:Q)+SUMIF(ธุรการ!$C:$C,'รับ-จ่าย ประจำวัน'!$B55,ธุรการ!Q:Q)+SUMIF(เส้นแต่งหน้าขนมปัง!$C:$C,'รับ-จ่าย ประจำวัน'!$B55,เส้นแต่งหน้าขนมปัง!Q:Q)+SUMIF('วางแผนBC,CJ'!$C:$C,'รับ-จ่าย ประจำวัน'!$B55,'วางแผนBC,CJ'!Q:Q)+SUMIF(RD!$C:$C,'รับ-จ่าย ประจำวัน'!$B55,RD!Q:Q)+SUMIF('FG,ออนไล,คัดแยก'!$C:$C,'รับ-จ่าย ประจำวัน'!$B55,'FG,ออนไล,คัดแยก'!Q:Q)</f>
        <v>0</v>
      </c>
      <c r="AY55" s="16">
        <f>SUMIF(เตรียมส่วนผสม!$C:$C,'รับ-จ่าย ประจำวัน'!$B55,เตรียมส่วนผสม!R:R)+SUMIF(กวนไส้!$C:$C,'รับ-จ่าย ประจำวัน'!$B55,กวนไส้!R:R)+SUMIF(ผลิต1!$C:$C,'รับ-จ่าย ประจำวัน'!$B55,ผลิต1!R:R)+SUMIF(ผลิต2!$C:$C,'รับ-จ่าย ประจำวัน'!$B55,ผลิต2!R:R)+SUMIF(เส้นแต่งหน้าขนมเค้ก!$C:$C,'รับ-จ่าย ประจำวัน'!$B55,เส้นแต่งหน้าขนมเค้ก!R:R)+SUMIF(แพ็ค!$C:$C,'รับ-จ่าย ประจำวัน'!$B55,แพ็ค!R:R)+SUMIF(ธุรการ!$C:$C,'รับ-จ่าย ประจำวัน'!$B55,ธุรการ!R:R)+SUMIF(เส้นแต่งหน้าขนมปัง!$C:$C,'รับ-จ่าย ประจำวัน'!$B55,เส้นแต่งหน้าขนมปัง!R:R)+SUMIF('วางแผนBC,CJ'!$C:$C,'รับ-จ่าย ประจำวัน'!$B55,'วางแผนBC,CJ'!R:R)+SUMIF(RD!$C:$C,'รับ-จ่าย ประจำวัน'!$B55,RD!R:R)+SUMIF('FG,ออนไล,คัดแยก'!$C:$C,'รับ-จ่าย ประจำวัน'!$B55,'FG,ออนไล,คัดแยก'!R:R)</f>
        <v>0</v>
      </c>
      <c r="AZ55" s="16">
        <f>SUMIF(เตรียมส่วนผสม!$C:$C,'รับ-จ่าย ประจำวัน'!$B55,เตรียมส่วนผสม!S:S)+SUMIF(กวนไส้!$C:$C,'รับ-จ่าย ประจำวัน'!$B55,กวนไส้!S:S)+SUMIF(ผลิต1!$C:$C,'รับ-จ่าย ประจำวัน'!$B55,ผลิต1!S:S)+SUMIF(ผลิต2!$C:$C,'รับ-จ่าย ประจำวัน'!$B55,ผลิต2!S:S)+SUMIF(เส้นแต่งหน้าขนมเค้ก!$C:$C,'รับ-จ่าย ประจำวัน'!$B55,เส้นแต่งหน้าขนมเค้ก!S:S)+SUMIF(แพ็ค!$C:$C,'รับ-จ่าย ประจำวัน'!$B55,แพ็ค!S:S)+SUMIF(ธุรการ!$C:$C,'รับ-จ่าย ประจำวัน'!$B55,ธุรการ!S:S)+SUMIF(เส้นแต่งหน้าขนมปัง!$C:$C,'รับ-จ่าย ประจำวัน'!$B55,เส้นแต่งหน้าขนมปัง!S:S)+SUMIF('วางแผนBC,CJ'!$C:$C,'รับ-จ่าย ประจำวัน'!$B55,'วางแผนBC,CJ'!S:S)+SUMIF(RD!$C:$C,'รับ-จ่าย ประจำวัน'!$B55,RD!S:S)+SUMIF('FG,ออนไล,คัดแยก'!$C:$C,'รับ-จ่าย ประจำวัน'!$B55,'FG,ออนไล,คัดแยก'!S:S)</f>
        <v>0</v>
      </c>
      <c r="BA55" s="16">
        <f>SUMIF(เตรียมส่วนผสม!$C:$C,'รับ-จ่าย ประจำวัน'!$B55,เตรียมส่วนผสม!T:T)+SUMIF(กวนไส้!$C:$C,'รับ-จ่าย ประจำวัน'!$B55,กวนไส้!T:T)+SUMIF(ผลิต1!$C:$C,'รับ-จ่าย ประจำวัน'!$B55,ผลิต1!T:T)+SUMIF(ผลิต2!$C:$C,'รับ-จ่าย ประจำวัน'!$B55,ผลิต2!T:T)+SUMIF(เส้นแต่งหน้าขนมเค้ก!$C:$C,'รับ-จ่าย ประจำวัน'!$B55,เส้นแต่งหน้าขนมเค้ก!T:T)+SUMIF(แพ็ค!$C:$C,'รับ-จ่าย ประจำวัน'!$B55,แพ็ค!T:T)+SUMIF(ธุรการ!$C:$C,'รับ-จ่าย ประจำวัน'!$B55,ธุรการ!T:T)+SUMIF(เส้นแต่งหน้าขนมปัง!$C:$C,'รับ-จ่าย ประจำวัน'!$B55,เส้นแต่งหน้าขนมปัง!T:T)+SUMIF('วางแผนBC,CJ'!$C:$C,'รับ-จ่าย ประจำวัน'!$B55,'วางแผนBC,CJ'!T:T)+SUMIF(RD!$C:$C,'รับ-จ่าย ประจำวัน'!$B55,RD!T:T)+SUMIF('FG,ออนไล,คัดแยก'!$C:$C,'รับ-จ่าย ประจำวัน'!$B55,'FG,ออนไล,คัดแยก'!T:T)</f>
        <v>0</v>
      </c>
      <c r="BB55" s="16">
        <f>SUMIF(เตรียมส่วนผสม!$C:$C,'รับ-จ่าย ประจำวัน'!$B55,เตรียมส่วนผสม!U:U)+SUMIF(กวนไส้!$C:$C,'รับ-จ่าย ประจำวัน'!$B55,กวนไส้!U:U)+SUMIF(ผลิต1!$C:$C,'รับ-จ่าย ประจำวัน'!$B55,ผลิต1!U:U)+SUMIF(ผลิต2!$C:$C,'รับ-จ่าย ประจำวัน'!$B55,ผลิต2!U:U)+SUMIF(เส้นแต่งหน้าขนมเค้ก!$C:$C,'รับ-จ่าย ประจำวัน'!$B55,เส้นแต่งหน้าขนมเค้ก!U:U)+SUMIF(แพ็ค!$C:$C,'รับ-จ่าย ประจำวัน'!$B55,แพ็ค!U:U)+SUMIF(ธุรการ!$C:$C,'รับ-จ่าย ประจำวัน'!$B55,ธุรการ!U:U)+SUMIF(เส้นแต่งหน้าขนมปัง!$C:$C,'รับ-จ่าย ประจำวัน'!$B55,เส้นแต่งหน้าขนมปัง!U:U)+SUMIF('วางแผนBC,CJ'!$C:$C,'รับ-จ่าย ประจำวัน'!$B55,'วางแผนBC,CJ'!U:U)+SUMIF(RD!$C:$C,'รับ-จ่าย ประจำวัน'!$B55,RD!U:U)+SUMIF('FG,ออนไล,คัดแยก'!$C:$C,'รับ-จ่าย ประจำวัน'!$B55,'FG,ออนไล,คัดแยก'!U:U)</f>
        <v>0</v>
      </c>
      <c r="BC55" s="16">
        <f>SUMIF(เตรียมส่วนผสม!$C:$C,'รับ-จ่าย ประจำวัน'!$B55,เตรียมส่วนผสม!V:V)+SUMIF(กวนไส้!$C:$C,'รับ-จ่าย ประจำวัน'!$B55,กวนไส้!V:V)+SUMIF(ผลิต1!$C:$C,'รับ-จ่าย ประจำวัน'!$B55,ผลิต1!V:V)+SUMIF(ผลิต2!$C:$C,'รับ-จ่าย ประจำวัน'!$B55,ผลิต2!V:V)+SUMIF(เส้นแต่งหน้าขนมเค้ก!$C:$C,'รับ-จ่าย ประจำวัน'!$B55,เส้นแต่งหน้าขนมเค้ก!V:V)+SUMIF(แพ็ค!$C:$C,'รับ-จ่าย ประจำวัน'!$B55,แพ็ค!V:V)+SUMIF(ธุรการ!$C:$C,'รับ-จ่าย ประจำวัน'!$B55,ธุรการ!V:V)+SUMIF(เส้นแต่งหน้าขนมปัง!$C:$C,'รับ-จ่าย ประจำวัน'!$B55,เส้นแต่งหน้าขนมปัง!V:V)+SUMIF('วางแผนBC,CJ'!$C:$C,'รับ-จ่าย ประจำวัน'!$B55,'วางแผนBC,CJ'!V:V)+SUMIF(RD!$C:$C,'รับ-จ่าย ประจำวัน'!$B55,RD!V:V)+SUMIF('FG,ออนไล,คัดแยก'!$C:$C,'รับ-จ่าย ประจำวัน'!$B55,'FG,ออนไล,คัดแยก'!V:V)</f>
        <v>0</v>
      </c>
      <c r="BD55" s="16">
        <f>SUMIF(เตรียมส่วนผสม!$C:$C,'รับ-จ่าย ประจำวัน'!$B55,เตรียมส่วนผสม!W:W)+SUMIF(กวนไส้!$C:$C,'รับ-จ่าย ประจำวัน'!$B55,กวนไส้!W:W)+SUMIF(ผลิต1!$C:$C,'รับ-จ่าย ประจำวัน'!$B55,ผลิต1!W:W)+SUMIF(ผลิต2!$C:$C,'รับ-จ่าย ประจำวัน'!$B55,ผลิต2!W:W)+SUMIF(เส้นแต่งหน้าขนมเค้ก!$C:$C,'รับ-จ่าย ประจำวัน'!$B55,เส้นแต่งหน้าขนมเค้ก!W:W)+SUMIF(แพ็ค!$C:$C,'รับ-จ่าย ประจำวัน'!$B55,แพ็ค!W:W)+SUMIF(ธุรการ!$C:$C,'รับ-จ่าย ประจำวัน'!$B55,ธุรการ!W:W)+SUMIF(เส้นแต่งหน้าขนมปัง!$C:$C,'รับ-จ่าย ประจำวัน'!$B55,เส้นแต่งหน้าขนมปัง!W:W)+SUMIF('วางแผนBC,CJ'!$C:$C,'รับ-จ่าย ประจำวัน'!$B55,'วางแผนBC,CJ'!W:W)+SUMIF(RD!$C:$C,'รับ-จ่าย ประจำวัน'!$B55,RD!W:W)+SUMIF('FG,ออนไล,คัดแยก'!$C:$C,'รับ-จ่าย ประจำวัน'!$B55,'FG,ออนไล,คัดแยก'!W:W)</f>
        <v>0</v>
      </c>
      <c r="BE55" s="16">
        <f>SUMIF(เตรียมส่วนผสม!$C:$C,'รับ-จ่าย ประจำวัน'!$B55,เตรียมส่วนผสม!X:X)+SUMIF(กวนไส้!$C:$C,'รับ-จ่าย ประจำวัน'!$B55,กวนไส้!X:X)+SUMIF(ผลิต1!$C:$C,'รับ-จ่าย ประจำวัน'!$B55,ผลิต1!X:X)+SUMIF(ผลิต2!$C:$C,'รับ-จ่าย ประจำวัน'!$B55,ผลิต2!X:X)+SUMIF(เส้นแต่งหน้าขนมเค้ก!$C:$C,'รับ-จ่าย ประจำวัน'!$B55,เส้นแต่งหน้าขนมเค้ก!X:X)+SUMIF(แพ็ค!$C:$C,'รับ-จ่าย ประจำวัน'!$B55,แพ็ค!X:X)+SUMIF(ธุรการ!$C:$C,'รับ-จ่าย ประจำวัน'!$B55,ธุรการ!X:X)+SUMIF(เส้นแต่งหน้าขนมปัง!$C:$C,'รับ-จ่าย ประจำวัน'!$B55,เส้นแต่งหน้าขนมปัง!X:X)+SUMIF('วางแผนBC,CJ'!$C:$C,'รับ-จ่าย ประจำวัน'!$B55,'วางแผนBC,CJ'!X:X)+SUMIF(RD!$C:$C,'รับ-จ่าย ประจำวัน'!$B55,RD!X:X)+SUMIF('FG,ออนไล,คัดแยก'!$C:$C,'รับ-จ่าย ประจำวัน'!$B55,'FG,ออนไล,คัดแยก'!X:X)</f>
        <v>0</v>
      </c>
      <c r="BF55" s="16">
        <f>SUMIF(เตรียมส่วนผสม!$C:$C,'รับ-จ่าย ประจำวัน'!$B55,เตรียมส่วนผสม!Y:Y)+SUMIF(กวนไส้!$C:$C,'รับ-จ่าย ประจำวัน'!$B55,กวนไส้!Y:Y)+SUMIF(ผลิต1!$C:$C,'รับ-จ่าย ประจำวัน'!$B55,ผลิต1!Y:Y)+SUMIF(ผลิต2!$C:$C,'รับ-จ่าย ประจำวัน'!$B55,ผลิต2!Y:Y)+SUMIF(เส้นแต่งหน้าขนมเค้ก!$C:$C,'รับ-จ่าย ประจำวัน'!$B55,เส้นแต่งหน้าขนมเค้ก!Y:Y)+SUMIF(แพ็ค!$C:$C,'รับ-จ่าย ประจำวัน'!$B55,แพ็ค!Y:Y)+SUMIF(ธุรการ!$C:$C,'รับ-จ่าย ประจำวัน'!$B55,ธุรการ!Y:Y)+SUMIF(เส้นแต่งหน้าขนมปัง!$C:$C,'รับ-จ่าย ประจำวัน'!$B55,เส้นแต่งหน้าขนมปัง!Y:Y)+SUMIF('วางแผนBC,CJ'!$C:$C,'รับ-จ่าย ประจำวัน'!$B55,'วางแผนBC,CJ'!Y:Y)+SUMIF(RD!$C:$C,'รับ-จ่าย ประจำวัน'!$B55,RD!Y:Y)+SUMIF('FG,ออนไล,คัดแยก'!$C:$C,'รับ-จ่าย ประจำวัน'!$B55,'FG,ออนไล,คัดแยก'!Y:Y)</f>
        <v>0</v>
      </c>
      <c r="BG55" s="16">
        <f>SUMIF(เตรียมส่วนผสม!$C:$C,'รับ-จ่าย ประจำวัน'!$B55,เตรียมส่วนผสม!Z:Z)+SUMIF(กวนไส้!$C:$C,'รับ-จ่าย ประจำวัน'!$B55,กวนไส้!Z:Z)+SUMIF(ผลิต1!$C:$C,'รับ-จ่าย ประจำวัน'!$B55,ผลิต1!Z:Z)+SUMIF(ผลิต2!$C:$C,'รับ-จ่าย ประจำวัน'!$B55,ผลิต2!Z:Z)+SUMIF(เส้นแต่งหน้าขนมเค้ก!$C:$C,'รับ-จ่าย ประจำวัน'!$B55,เส้นแต่งหน้าขนมเค้ก!Z:Z)+SUMIF(แพ็ค!$C:$C,'รับ-จ่าย ประจำวัน'!$B55,แพ็ค!Z:Z)+SUMIF(ธุรการ!$C:$C,'รับ-จ่าย ประจำวัน'!$B55,ธุรการ!Z:Z)+SUMIF(เส้นแต่งหน้าขนมปัง!$C:$C,'รับ-จ่าย ประจำวัน'!$B55,เส้นแต่งหน้าขนมปัง!Z:Z)+SUMIF('วางแผนBC,CJ'!$C:$C,'รับ-จ่าย ประจำวัน'!$B55,'วางแผนBC,CJ'!Z:Z)+SUMIF(RD!$C:$C,'รับ-จ่าย ประจำวัน'!$B55,RD!Z:Z)+SUMIF('FG,ออนไล,คัดแยก'!$C:$C,'รับ-จ่าย ประจำวัน'!$B55,'FG,ออนไล,คัดแยก'!Z:Z)</f>
        <v>0</v>
      </c>
      <c r="BH55" s="16">
        <f>SUMIF(เตรียมส่วนผสม!$C:$C,'รับ-จ่าย ประจำวัน'!$B55,เตรียมส่วนผสม!AA:AA)+SUMIF(กวนไส้!$C:$C,'รับ-จ่าย ประจำวัน'!$B55,กวนไส้!AA:AA)+SUMIF(ผลิต1!$C:$C,'รับ-จ่าย ประจำวัน'!$B55,ผลิต1!AA:AA)+SUMIF(ผลิต2!$C:$C,'รับ-จ่าย ประจำวัน'!$B55,ผลิต2!AA:AA)+SUMIF(เส้นแต่งหน้าขนมเค้ก!$C:$C,'รับ-จ่าย ประจำวัน'!$B55,เส้นแต่งหน้าขนมเค้ก!AA:AA)+SUMIF(แพ็ค!$C:$C,'รับ-จ่าย ประจำวัน'!$B55,แพ็ค!AA:AA)+SUMIF(ธุรการ!$C:$C,'รับ-จ่าย ประจำวัน'!$B55,ธุรการ!AA:AA)+SUMIF(เส้นแต่งหน้าขนมปัง!$C:$C,'รับ-จ่าย ประจำวัน'!$B55,เส้นแต่งหน้าขนมปัง!AA:AA)+SUMIF('วางแผนBC,CJ'!$C:$C,'รับ-จ่าย ประจำวัน'!$B55,'วางแผนBC,CJ'!AA:AA)+SUMIF(RD!$C:$C,'รับ-จ่าย ประจำวัน'!$B55,RD!AA:AA)+SUMIF('FG,ออนไล,คัดแยก'!$C:$C,'รับ-จ่าย ประจำวัน'!$B55,'FG,ออนไล,คัดแยก'!AA:AA)</f>
        <v>0</v>
      </c>
      <c r="BI55" s="16">
        <f>SUMIF(เตรียมส่วนผสม!$C:$C,'รับ-จ่าย ประจำวัน'!$B55,เตรียมส่วนผสม!AB:AB)+SUMIF(กวนไส้!$C:$C,'รับ-จ่าย ประจำวัน'!$B55,กวนไส้!AB:AB)+SUMIF(ผลิต1!$C:$C,'รับ-จ่าย ประจำวัน'!$B55,ผลิต1!AB:AB)+SUMIF(ผลิต2!$C:$C,'รับ-จ่าย ประจำวัน'!$B55,ผลิต2!AB:AB)+SUMIF(เส้นแต่งหน้าขนมเค้ก!$C:$C,'รับ-จ่าย ประจำวัน'!$B55,เส้นแต่งหน้าขนมเค้ก!AB:AB)+SUMIF(แพ็ค!$C:$C,'รับ-จ่าย ประจำวัน'!$B55,แพ็ค!AB:AB)+SUMIF(ธุรการ!$C:$C,'รับ-จ่าย ประจำวัน'!$B55,ธุรการ!AB:AB)+SUMIF(เส้นแต่งหน้าขนมปัง!$C:$C,'รับ-จ่าย ประจำวัน'!$B55,เส้นแต่งหน้าขนมปัง!AB:AB)+SUMIF('วางแผนBC,CJ'!$C:$C,'รับ-จ่าย ประจำวัน'!$B55,'วางแผนBC,CJ'!AB:AB)+SUMIF(RD!$C:$C,'รับ-จ่าย ประจำวัน'!$B55,RD!AB:AB)+SUMIF('FG,ออนไล,คัดแยก'!$C:$C,'รับ-จ่าย ประจำวัน'!$B55,'FG,ออนไล,คัดแยก'!AB:AB)</f>
        <v>0</v>
      </c>
      <c r="BJ55" s="16">
        <f>SUMIF(เตรียมส่วนผสม!$C:$C,'รับ-จ่าย ประจำวัน'!$B55,เตรียมส่วนผสม!AC:AC)+SUMIF(กวนไส้!$C:$C,'รับ-จ่าย ประจำวัน'!$B55,กวนไส้!AC:AC)+SUMIF(ผลิต1!$C:$C,'รับ-จ่าย ประจำวัน'!$B55,ผลิต1!AC:AC)+SUMIF(ผลิต2!$C:$C,'รับ-จ่าย ประจำวัน'!$B55,ผลิต2!AC:AC)+SUMIF(เส้นแต่งหน้าขนมเค้ก!$C:$C,'รับ-จ่าย ประจำวัน'!$B55,เส้นแต่งหน้าขนมเค้ก!AC:AC)+SUMIF(แพ็ค!$C:$C,'รับ-จ่าย ประจำวัน'!$B55,แพ็ค!AC:AC)+SUMIF(ธุรการ!$C:$C,'รับ-จ่าย ประจำวัน'!$B55,ธุรการ!AC:AC)+SUMIF(เส้นแต่งหน้าขนมปัง!$C:$C,'รับ-จ่าย ประจำวัน'!$B55,เส้นแต่งหน้าขนมปัง!AC:AC)+SUMIF('วางแผนBC,CJ'!$C:$C,'รับ-จ่าย ประจำวัน'!$B55,'วางแผนBC,CJ'!AC:AC)+SUMIF(RD!$C:$C,'รับ-จ่าย ประจำวัน'!$B55,RD!AC:AC)+SUMIF('FG,ออนไล,คัดแยก'!$C:$C,'รับ-จ่าย ประจำวัน'!$B55,'FG,ออนไล,คัดแยก'!AC:AC)</f>
        <v>0</v>
      </c>
      <c r="BK55" s="16">
        <f>SUMIF(เตรียมส่วนผสม!$C:$C,'รับ-จ่าย ประจำวัน'!$B55,เตรียมส่วนผสม!AD:AD)+SUMIF(กวนไส้!$C:$C,'รับ-จ่าย ประจำวัน'!$B55,กวนไส้!AD:AD)+SUMIF(ผลิต1!$C:$C,'รับ-จ่าย ประจำวัน'!$B55,ผลิต1!AD:AD)+SUMIF(ผลิต2!$C:$C,'รับ-จ่าย ประจำวัน'!$B55,ผลิต2!AD:AD)+SUMIF(เส้นแต่งหน้าขนมเค้ก!$C:$C,'รับ-จ่าย ประจำวัน'!$B55,เส้นแต่งหน้าขนมเค้ก!AD:AD)+SUMIF(แพ็ค!$C:$C,'รับ-จ่าย ประจำวัน'!$B55,แพ็ค!AD:AD)+SUMIF(ธุรการ!$C:$C,'รับ-จ่าย ประจำวัน'!$B55,ธุรการ!AD:AD)+SUMIF(เส้นแต่งหน้าขนมปัง!$C:$C,'รับ-จ่าย ประจำวัน'!$B55,เส้นแต่งหน้าขนมปัง!AD:AD)+SUMIF('วางแผนBC,CJ'!$C:$C,'รับ-จ่าย ประจำวัน'!$B55,'วางแผนBC,CJ'!AD:AD)+SUMIF(RD!$C:$C,'รับ-จ่าย ประจำวัน'!$B55,RD!AD:AD)+SUMIF('FG,ออนไล,คัดแยก'!$C:$C,'รับ-จ่าย ประจำวัน'!$B55,'FG,ออนไล,คัดแยก'!AD:AD)</f>
        <v>0</v>
      </c>
      <c r="BL55" s="16">
        <f>SUMIF(เตรียมส่วนผสม!$C:$C,'รับ-จ่าย ประจำวัน'!$B55,เตรียมส่วนผสม!AE:AE)+SUMIF(กวนไส้!$C:$C,'รับ-จ่าย ประจำวัน'!$B55,กวนไส้!AE:AE)+SUMIF(ผลิต1!$C:$C,'รับ-จ่าย ประจำวัน'!$B55,ผลิต1!AE:AE)+SUMIF(ผลิต2!$C:$C,'รับ-จ่าย ประจำวัน'!$B55,ผลิต2!AE:AE)+SUMIF(เส้นแต่งหน้าขนมเค้ก!$C:$C,'รับ-จ่าย ประจำวัน'!$B55,เส้นแต่งหน้าขนมเค้ก!AE:AE)+SUMIF(แพ็ค!$C:$C,'รับ-จ่าย ประจำวัน'!$B55,แพ็ค!AE:AE)+SUMIF(ธุรการ!$C:$C,'รับ-จ่าย ประจำวัน'!$B55,ธุรการ!AE:AE)+SUMIF(เส้นแต่งหน้าขนมปัง!$C:$C,'รับ-จ่าย ประจำวัน'!$B55,เส้นแต่งหน้าขนมปัง!AE:AE)+SUMIF('วางแผนBC,CJ'!$C:$C,'รับ-จ่าย ประจำวัน'!$B55,'วางแผนBC,CJ'!AE:AE)+SUMIF(RD!$C:$C,'รับ-จ่าย ประจำวัน'!$B55,RD!AE:AE)+SUMIF('FG,ออนไล,คัดแยก'!$C:$C,'รับ-จ่าย ประจำวัน'!$B55,'FG,ออนไล,คัดแยก'!AE:AE)</f>
        <v>0</v>
      </c>
      <c r="BM55" s="16">
        <f>SUMIF(เตรียมส่วนผสม!$C:$C,'รับ-จ่าย ประจำวัน'!$B55,เตรียมส่วนผสม!AF:AF)+SUMIF(กวนไส้!$C:$C,'รับ-จ่าย ประจำวัน'!$B55,กวนไส้!AF:AF)+SUMIF(ผลิต1!$C:$C,'รับ-จ่าย ประจำวัน'!$B55,ผลิต1!AF:AF)+SUMIF(ผลิต2!$C:$C,'รับ-จ่าย ประจำวัน'!$B55,ผลิต2!AF:AF)+SUMIF(เส้นแต่งหน้าขนมเค้ก!$C:$C,'รับ-จ่าย ประจำวัน'!$B55,เส้นแต่งหน้าขนมเค้ก!AF:AF)+SUMIF(แพ็ค!$C:$C,'รับ-จ่าย ประจำวัน'!$B55,แพ็ค!AF:AF)+SUMIF(ธุรการ!$C:$C,'รับ-จ่าย ประจำวัน'!$B55,ธุรการ!AF:AF)+SUMIF(เส้นแต่งหน้าขนมปัง!$C:$C,'รับ-จ่าย ประจำวัน'!$B55,เส้นแต่งหน้าขนมปัง!AF:AF)+SUMIF('วางแผนBC,CJ'!$C:$C,'รับ-จ่าย ประจำวัน'!$B55,'วางแผนBC,CJ'!AF:AF)+SUMIF(RD!$C:$C,'รับ-จ่าย ประจำวัน'!$B55,RD!AF:AF)+SUMIF('FG,ออนไล,คัดแยก'!$C:$C,'รับ-จ่าย ประจำวัน'!$B55,'FG,ออนไล,คัดแยก'!AF:AF)</f>
        <v>0</v>
      </c>
      <c r="BN55" s="16">
        <f>SUMIF(เตรียมส่วนผสม!$C:$C,'รับ-จ่าย ประจำวัน'!$B55,เตรียมส่วนผสม!AG:AG)+SUMIF(กวนไส้!$C:$C,'รับ-จ่าย ประจำวัน'!$B55,กวนไส้!AG:AG)+SUMIF(ผลิต1!$C:$C,'รับ-จ่าย ประจำวัน'!$B55,ผลิต1!AG:AG)+SUMIF(ผลิต2!$C:$C,'รับ-จ่าย ประจำวัน'!$B55,ผลิต2!AG:AG)+SUMIF(เส้นแต่งหน้าขนมเค้ก!$C:$C,'รับ-จ่าย ประจำวัน'!$B55,เส้นแต่งหน้าขนมเค้ก!AG:AG)+SUMIF(แพ็ค!$C:$C,'รับ-จ่าย ประจำวัน'!$B55,แพ็ค!AG:AG)+SUMIF(ธุรการ!$C:$C,'รับ-จ่าย ประจำวัน'!$B55,ธุรการ!AG:AG)+SUMIF(เส้นแต่งหน้าขนมปัง!$C:$C,'รับ-จ่าย ประจำวัน'!$B55,เส้นแต่งหน้าขนมปัง!AG:AG)+SUMIF('วางแผนBC,CJ'!$C:$C,'รับ-จ่าย ประจำวัน'!$B55,'วางแผนBC,CJ'!AG:AG)+SUMIF(RD!$C:$C,'รับ-จ่าย ประจำวัน'!$B55,RD!AG:AG)+SUMIF('FG,ออนไล,คัดแยก'!$C:$C,'รับ-จ่าย ประจำวัน'!$B55,'FG,ออนไล,คัดแยก'!AG:AG)</f>
        <v>0</v>
      </c>
      <c r="BO55" s="16">
        <f>SUMIF(เตรียมส่วนผสม!$C:$C,'รับ-จ่าย ประจำวัน'!$B55,เตรียมส่วนผสม!AH:AH)+SUMIF(กวนไส้!$C:$C,'รับ-จ่าย ประจำวัน'!$B55,กวนไส้!AH:AH)+SUMIF(ผลิต1!$C:$C,'รับ-จ่าย ประจำวัน'!$B55,ผลิต1!AH:AH)+SUMIF(ผลิต2!$C:$C,'รับ-จ่าย ประจำวัน'!$B55,ผลิต2!AH:AH)+SUMIF(เส้นแต่งหน้าขนมเค้ก!$C:$C,'รับ-จ่าย ประจำวัน'!$B55,เส้นแต่งหน้าขนมเค้ก!AH:AH)+SUMIF(แพ็ค!$C:$C,'รับ-จ่าย ประจำวัน'!$B55,แพ็ค!AH:AH)+SUMIF(ธุรการ!$C:$C,'รับ-จ่าย ประจำวัน'!$B55,ธุรการ!AH:AH)+SUMIF(เส้นแต่งหน้าขนมปัง!$C:$C,'รับ-จ่าย ประจำวัน'!$B55,เส้นแต่งหน้าขนมปัง!AH:AH)+SUMIF('วางแผนBC,CJ'!$C:$C,'รับ-จ่าย ประจำวัน'!$B55,'วางแผนBC,CJ'!AH:AH)+SUMIF(RD!$C:$C,'รับ-จ่าย ประจำวัน'!$B55,RD!AH:AH)+SUMIF('FG,ออนไล,คัดแยก'!$C:$C,'รับ-จ่าย ประจำวัน'!$B55,'FG,ออนไล,คัดแยก'!AH:AH)</f>
        <v>0</v>
      </c>
      <c r="BP55" s="16">
        <f>SUMIF(เตรียมส่วนผสม!$C:$C,'รับ-จ่าย ประจำวัน'!$B55,เตรียมส่วนผสม!AI:AI)+SUMIF(กวนไส้!$C:$C,'รับ-จ่าย ประจำวัน'!$B55,กวนไส้!AI:AI)+SUMIF(ผลิต1!$C:$C,'รับ-จ่าย ประจำวัน'!$B55,ผลิต1!AI:AI)+SUMIF(ผลิต2!$C:$C,'รับ-จ่าย ประจำวัน'!$B55,ผลิต2!AI:AI)+SUMIF(เส้นแต่งหน้าขนมเค้ก!$C:$C,'รับ-จ่าย ประจำวัน'!$B55,เส้นแต่งหน้าขนมเค้ก!AI:AI)+SUMIF(แพ็ค!$C:$C,'รับ-จ่าย ประจำวัน'!$B55,แพ็ค!AI:AI)+SUMIF(ธุรการ!$C:$C,'รับ-จ่าย ประจำวัน'!$B55,ธุรการ!AI:AI)+SUMIF(เส้นแต่งหน้าขนมปัง!$C:$C,'รับ-จ่าย ประจำวัน'!$B55,เส้นแต่งหน้าขนมปัง!AI:AI)+SUMIF('วางแผนBC,CJ'!$C:$C,'รับ-จ่าย ประจำวัน'!$B55,'วางแผนBC,CJ'!AI:AI)+SUMIF(RD!$C:$C,'รับ-จ่าย ประจำวัน'!$B55,RD!AI:AI)+SUMIF('FG,ออนไล,คัดแยก'!$C:$C,'รับ-จ่าย ประจำวัน'!$B55,'FG,ออนไล,คัดแยก'!AI:AI)</f>
        <v>0</v>
      </c>
      <c r="BQ55" s="16">
        <f>SUMIF(เตรียมส่วนผสม!$C:$C,'รับ-จ่าย ประจำวัน'!$B55,เตรียมส่วนผสม!AJ:AJ)+SUMIF(กวนไส้!$C:$C,'รับ-จ่าย ประจำวัน'!$B55,กวนไส้!AJ:AJ)+SUMIF(ผลิต1!$C:$C,'รับ-จ่าย ประจำวัน'!$B55,ผลิต1!AJ:AJ)+SUMIF(ผลิต2!$C:$C,'รับ-จ่าย ประจำวัน'!$B55,ผลิต2!AJ:AJ)+SUMIF(เส้นแต่งหน้าขนมเค้ก!$C:$C,'รับ-จ่าย ประจำวัน'!$B55,เส้นแต่งหน้าขนมเค้ก!AJ:AJ)+SUMIF(แพ็ค!$C:$C,'รับ-จ่าย ประจำวัน'!$B55,แพ็ค!AJ:AJ)+SUMIF(ธุรการ!$C:$C,'รับ-จ่าย ประจำวัน'!$B55,ธุรการ!AJ:AJ)+SUMIF(เส้นแต่งหน้าขนมปัง!$C:$C,'รับ-จ่าย ประจำวัน'!$B55,เส้นแต่งหน้าขนมปัง!AJ:AJ)+SUMIF('วางแผนBC,CJ'!$C:$C,'รับ-จ่าย ประจำวัน'!$B55,'วางแผนBC,CJ'!AJ:AJ)+SUMIF(RD!$C:$C,'รับ-จ่าย ประจำวัน'!$B55,RD!AJ:AJ)+SUMIF('FG,ออนไล,คัดแยก'!$C:$C,'รับ-จ่าย ประจำวัน'!$B55,'FG,ออนไล,คัดแยก'!AJ:AJ)</f>
        <v>0</v>
      </c>
      <c r="BR55" s="16">
        <f>SUMIF(เตรียมส่วนผสม!$C:$C,'รับ-จ่าย ประจำวัน'!$B55,เตรียมส่วนผสม!AK:AK)+SUMIF(กวนไส้!$C:$C,'รับ-จ่าย ประจำวัน'!$B55,กวนไส้!AK:AK)+SUMIF(ผลิต1!$C:$C,'รับ-จ่าย ประจำวัน'!$B55,ผลิต1!AK:AK)+SUMIF(ผลิต2!$C:$C,'รับ-จ่าย ประจำวัน'!$B55,ผลิต2!AK:AK)+SUMIF(เส้นแต่งหน้าขนมเค้ก!$C:$C,'รับ-จ่าย ประจำวัน'!$B55,เส้นแต่งหน้าขนมเค้ก!AK:AK)+SUMIF(แพ็ค!$C:$C,'รับ-จ่าย ประจำวัน'!$B55,แพ็ค!AK:AK)+SUMIF(ธุรการ!$C:$C,'รับ-จ่าย ประจำวัน'!$B55,ธุรการ!AK:AK)+SUMIF(เส้นแต่งหน้าขนมปัง!$C:$C,'รับ-จ่าย ประจำวัน'!$B55,เส้นแต่งหน้าขนมปัง!AK:AK)+SUMIF('วางแผนBC,CJ'!$C:$C,'รับ-จ่าย ประจำวัน'!$B55,'วางแผนBC,CJ'!AK:AK)+SUMIF(RD!$C:$C,'รับ-จ่าย ประจำวัน'!$B55,RD!AK:AK)+SUMIF('FG,ออนไล,คัดแยก'!$C:$C,'รับ-จ่าย ประจำวัน'!$B55,'FG,ออนไล,คัดแยก'!AK:AK)</f>
        <v>300</v>
      </c>
      <c r="BS55" s="16">
        <f>SUMIF(เตรียมส่วนผสม!$C:$C,'รับ-จ่าย ประจำวัน'!$B55,เตรียมส่วนผสม!AL:AL)+SUMIF(กวนไส้!$C:$C,'รับ-จ่าย ประจำวัน'!$B55,กวนไส้!AL:AL)+SUMIF(ผลิต1!$C:$C,'รับ-จ่าย ประจำวัน'!$B55,ผลิต1!AL:AL)+SUMIF(ผลิต2!$C:$C,'รับ-จ่าย ประจำวัน'!$B55,ผลิต2!AL:AL)+SUMIF(เส้นแต่งหน้าขนมเค้ก!$C:$C,'รับ-จ่าย ประจำวัน'!$B55,เส้นแต่งหน้าขนมเค้ก!AL:AL)+SUMIF(แพ็ค!$C:$C,'รับ-จ่าย ประจำวัน'!$B55,แพ็ค!AL:AL)+SUMIF(ธุรการ!$C:$C,'รับ-จ่าย ประจำวัน'!$B55,ธุรการ!AL:AL)+SUMIF(เส้นแต่งหน้าขนมปัง!$C:$C,'รับ-จ่าย ประจำวัน'!$B55,เส้นแต่งหน้าขนมปัง!AL:AL)+SUMIF('วางแผนBC,CJ'!$C:$C,'รับ-จ่าย ประจำวัน'!$B55,'วางแผนBC,CJ'!AL:AL)+SUMIF(RD!$C:$C,'รับ-จ่าย ประจำวัน'!$B55,RD!AL:AL)+SUMIF('FG,ออนไล,คัดแยก'!$C:$C,'รับ-จ่าย ประจำวัน'!$B55,'FG,ออนไล,คัดแยก'!AL:AL)</f>
        <v>0</v>
      </c>
      <c r="BT55" s="18">
        <f t="shared" si="1"/>
        <v>600</v>
      </c>
      <c r="BU55" s="116">
        <v>3900</v>
      </c>
      <c r="BV55" s="146">
        <f t="shared" si="2"/>
        <v>5700</v>
      </c>
      <c r="BW55" s="183">
        <v>30</v>
      </c>
      <c r="BX55" s="172">
        <f t="shared" si="16"/>
        <v>20</v>
      </c>
      <c r="BY55" s="188">
        <f t="shared" si="3"/>
        <v>285</v>
      </c>
      <c r="BZ55" s="180">
        <f t="shared" ca="1" si="4"/>
        <v>46488</v>
      </c>
      <c r="CA55" s="93"/>
      <c r="CB55" s="93"/>
      <c r="CC55" s="93"/>
      <c r="CD55" s="93"/>
      <c r="CE55" s="93"/>
      <c r="CF55" s="93"/>
      <c r="CG55" s="93"/>
      <c r="CH55" s="93"/>
      <c r="CI55" s="93"/>
      <c r="CJ55" s="94"/>
      <c r="CK55" s="9">
        <f t="shared" si="5"/>
        <v>1800</v>
      </c>
    </row>
    <row r="56" spans="1:89" hidden="1" x14ac:dyDescent="0.5">
      <c r="A56" s="149"/>
      <c r="B56" s="34" t="s">
        <v>257</v>
      </c>
      <c r="C56" s="10" t="s">
        <v>258</v>
      </c>
      <c r="D56" s="135" t="s">
        <v>61</v>
      </c>
      <c r="E56" s="11">
        <v>0</v>
      </c>
      <c r="F56" s="74" t="s">
        <v>1605</v>
      </c>
      <c r="G56" s="11" t="s">
        <v>62</v>
      </c>
      <c r="H56" s="12">
        <v>2540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3"/>
      <c r="AF56" s="13"/>
      <c r="AG56" s="13"/>
      <c r="AH56" s="13"/>
      <c r="AI56" s="14"/>
      <c r="AJ56" s="14"/>
      <c r="AK56" s="14"/>
      <c r="AL56" s="14"/>
      <c r="AM56" s="14"/>
      <c r="AN56" s="15">
        <f t="shared" si="0"/>
        <v>0</v>
      </c>
      <c r="AO56" s="16">
        <f>SUMIF(เตรียมส่วนผสม!$C:$C,'รับ-จ่าย ประจำวัน'!$B56,เตรียมส่วนผสม!H:H)+SUMIF(กวนไส้!$C:$C,'รับ-จ่าย ประจำวัน'!$B56,กวนไส้!H:H)+SUMIF(ผลิต1!$C:$C,'รับ-จ่าย ประจำวัน'!$B56,ผลิต1!H:H)+SUMIF(ผลิต2!$C:$C,'รับ-จ่าย ประจำวัน'!$B56,ผลิต2!H:H)+SUMIF(เส้นแต่งหน้าขนมเค้ก!$C:$C,'รับ-จ่าย ประจำวัน'!$B56,เส้นแต่งหน้าขนมเค้ก!H:H)+SUMIF(แพ็ค!$C:$C,'รับ-จ่าย ประจำวัน'!$B56,แพ็ค!H:H)+SUMIF(ธุรการ!$C:$C,'รับ-จ่าย ประจำวัน'!$B56,ธุรการ!H:H)+SUMIF(เส้นแต่งหน้าขนมปัง!$C:$C,'รับ-จ่าย ประจำวัน'!$B56,เส้นแต่งหน้าขนมปัง!H:H)+SUMIF('วางแผนBC,CJ'!$C:$C,'รับ-จ่าย ประจำวัน'!$B56,'วางแผนBC,CJ'!H:H)+SUMIF(RD!$C:$C,'รับ-จ่าย ประจำวัน'!$B56,RD!H:H)+SUMIF('FG,ออนไล,คัดแยก'!$C:$C,'รับ-จ่าย ประจำวัน'!$B56,'FG,ออนไล,คัดแยก'!H:H)</f>
        <v>0</v>
      </c>
      <c r="AP56" s="16">
        <f>SUMIF(เตรียมส่วนผสม!$C:$C,'รับ-จ่าย ประจำวัน'!$B56,เตรียมส่วนผสม!I:I)+SUMIF(กวนไส้!$C:$C,'รับ-จ่าย ประจำวัน'!$B56,กวนไส้!I:I)+SUMIF(ผลิต1!$C:$C,'รับ-จ่าย ประจำวัน'!$B56,ผลิต1!I:I)+SUMIF(ผลิต2!$C:$C,'รับ-จ่าย ประจำวัน'!$B56,ผลิต2!I:I)+SUMIF(เส้นแต่งหน้าขนมเค้ก!$C:$C,'รับ-จ่าย ประจำวัน'!$B56,เส้นแต่งหน้าขนมเค้ก!I:I)+SUMIF(แพ็ค!$C:$C,'รับ-จ่าย ประจำวัน'!$B56,แพ็ค!I:I)+SUMIF(ธุรการ!$C:$C,'รับ-จ่าย ประจำวัน'!$B56,ธุรการ!I:I)+SUMIF(เส้นแต่งหน้าขนมปัง!$C:$C,'รับ-จ่าย ประจำวัน'!$B56,เส้นแต่งหน้าขนมปัง!I:I)+SUMIF('วางแผนBC,CJ'!$C:$C,'รับ-จ่าย ประจำวัน'!$B56,'วางแผนBC,CJ'!I:I)+SUMIF(RD!$C:$C,'รับ-จ่าย ประจำวัน'!$B56,RD!I:I)+SUMIF('FG,ออนไล,คัดแยก'!$C:$C,'รับ-จ่าย ประจำวัน'!$B56,'FG,ออนไล,คัดแยก'!I:I)</f>
        <v>0</v>
      </c>
      <c r="AQ56" s="16">
        <f>SUMIF(เตรียมส่วนผสม!$C:$C,'รับ-จ่าย ประจำวัน'!$B56,เตรียมส่วนผสม!J:J)+SUMIF(กวนไส้!$C:$C,'รับ-จ่าย ประจำวัน'!$B56,กวนไส้!J:J)+SUMIF(ผลิต1!$C:$C,'รับ-จ่าย ประจำวัน'!$B56,ผลิต1!J:J)+SUMIF(ผลิต2!$C:$C,'รับ-จ่าย ประจำวัน'!$B56,ผลิต2!J:J)+SUMIF(เส้นแต่งหน้าขนมเค้ก!$C:$C,'รับ-จ่าย ประจำวัน'!$B56,เส้นแต่งหน้าขนมเค้ก!J:J)+SUMIF(แพ็ค!$C:$C,'รับ-จ่าย ประจำวัน'!$B56,แพ็ค!J:J)+SUMIF(ธุรการ!$C:$C,'รับ-จ่าย ประจำวัน'!$B56,ธุรการ!J:J)+SUMIF(เส้นแต่งหน้าขนมปัง!$C:$C,'รับ-จ่าย ประจำวัน'!$B56,เส้นแต่งหน้าขนมปัง!J:J)+SUMIF('วางแผนBC,CJ'!$C:$C,'รับ-จ่าย ประจำวัน'!$B56,'วางแผนBC,CJ'!J:J)+SUMIF(RD!$C:$C,'รับ-จ่าย ประจำวัน'!$B56,RD!J:J)+SUMIF('FG,ออนไล,คัดแยก'!$C:$C,'รับ-จ่าย ประจำวัน'!$B56,'FG,ออนไล,คัดแยก'!J:J)</f>
        <v>0</v>
      </c>
      <c r="AR56" s="16">
        <f>SUMIF(เตรียมส่วนผสม!$C:$C,'รับ-จ่าย ประจำวัน'!$B56,เตรียมส่วนผสม!K:K)+SUMIF(กวนไส้!$C:$C,'รับ-จ่าย ประจำวัน'!$B56,กวนไส้!K:K)+SUMIF(ผลิต1!$C:$C,'รับ-จ่าย ประจำวัน'!$B56,ผลิต1!K:K)+SUMIF(ผลิต2!$C:$C,'รับ-จ่าย ประจำวัน'!$B56,ผลิต2!K:K)+SUMIF(เส้นแต่งหน้าขนมเค้ก!$C:$C,'รับ-จ่าย ประจำวัน'!$B56,เส้นแต่งหน้าขนมเค้ก!K:K)+SUMIF(แพ็ค!$C:$C,'รับ-จ่าย ประจำวัน'!$B56,แพ็ค!K:K)+SUMIF(ธุรการ!$C:$C,'รับ-จ่าย ประจำวัน'!$B56,ธุรการ!K:K)+SUMIF(เส้นแต่งหน้าขนมปัง!$C:$C,'รับ-จ่าย ประจำวัน'!$B56,เส้นแต่งหน้าขนมปัง!K:K)+SUMIF('วางแผนBC,CJ'!$C:$C,'รับ-จ่าย ประจำวัน'!$B56,'วางแผนBC,CJ'!K:K)+SUMIF(RD!$C:$C,'รับ-จ่าย ประจำวัน'!$B56,RD!K:K)+SUMIF('FG,ออนไล,คัดแยก'!$C:$C,'รับ-จ่าย ประจำวัน'!$B56,'FG,ออนไล,คัดแยก'!K:K)</f>
        <v>0</v>
      </c>
      <c r="AS56" s="16">
        <f>SUMIF(เตรียมส่วนผสม!$C:$C,'รับ-จ่าย ประจำวัน'!$B56,เตรียมส่วนผสม!L:L)+SUMIF(กวนไส้!$C:$C,'รับ-จ่าย ประจำวัน'!$B56,กวนไส้!L:L)+SUMIF(ผลิต1!$C:$C,'รับ-จ่าย ประจำวัน'!$B56,ผลิต1!L:L)+SUMIF(ผลิต2!$C:$C,'รับ-จ่าย ประจำวัน'!$B56,ผลิต2!L:L)+SUMIF(เส้นแต่งหน้าขนมเค้ก!$C:$C,'รับ-จ่าย ประจำวัน'!$B56,เส้นแต่งหน้าขนมเค้ก!L:L)+SUMIF(แพ็ค!$C:$C,'รับ-จ่าย ประจำวัน'!$B56,แพ็ค!L:L)+SUMIF(ธุรการ!$C:$C,'รับ-จ่าย ประจำวัน'!$B56,ธุรการ!L:L)+SUMIF(เส้นแต่งหน้าขนมปัง!$C:$C,'รับ-จ่าย ประจำวัน'!$B56,เส้นแต่งหน้าขนมปัง!L:L)+SUMIF('วางแผนBC,CJ'!$C:$C,'รับ-จ่าย ประจำวัน'!$B56,'วางแผนBC,CJ'!L:L)+SUMIF(RD!$C:$C,'รับ-จ่าย ประจำวัน'!$B56,RD!L:L)+SUMIF('FG,ออนไล,คัดแยก'!$C:$C,'รับ-จ่าย ประจำวัน'!$B56,'FG,ออนไล,คัดแยก'!L:L)</f>
        <v>0</v>
      </c>
      <c r="AT56" s="16">
        <f>SUMIF(เตรียมส่วนผสม!$C:$C,'รับ-จ่าย ประจำวัน'!$B56,เตรียมส่วนผสม!M:M)+SUMIF(กวนไส้!$C:$C,'รับ-จ่าย ประจำวัน'!$B56,กวนไส้!M:M)+SUMIF(ผลิต1!$C:$C,'รับ-จ่าย ประจำวัน'!$B56,ผลิต1!M:M)+SUMIF(ผลิต2!$C:$C,'รับ-จ่าย ประจำวัน'!$B56,ผลิต2!M:M)+SUMIF(เส้นแต่งหน้าขนมเค้ก!$C:$C,'รับ-จ่าย ประจำวัน'!$B56,เส้นแต่งหน้าขนมเค้ก!M:M)+SUMIF(แพ็ค!$C:$C,'รับ-จ่าย ประจำวัน'!$B56,แพ็ค!M:M)+SUMIF(ธุรการ!$C:$C,'รับ-จ่าย ประจำวัน'!$B56,ธุรการ!M:M)+SUMIF(เส้นแต่งหน้าขนมปัง!$C:$C,'รับ-จ่าย ประจำวัน'!$B56,เส้นแต่งหน้าขนมปัง!M:M)+SUMIF('วางแผนBC,CJ'!$C:$C,'รับ-จ่าย ประจำวัน'!$B56,'วางแผนBC,CJ'!M:M)+SUMIF(RD!$C:$C,'รับ-จ่าย ประจำวัน'!$B56,RD!M:M)+SUMIF('FG,ออนไล,คัดแยก'!$C:$C,'รับ-จ่าย ประจำวัน'!$B56,'FG,ออนไล,คัดแยก'!M:M)</f>
        <v>0</v>
      </c>
      <c r="AU56" s="16">
        <f>SUMIF(เตรียมส่วนผสม!$C:$C,'รับ-จ่าย ประจำวัน'!$B56,เตรียมส่วนผสม!N:N)+SUMIF(กวนไส้!$C:$C,'รับ-จ่าย ประจำวัน'!$B56,กวนไส้!N:N)+SUMIF(ผลิต1!$C:$C,'รับ-จ่าย ประจำวัน'!$B56,ผลิต1!N:N)+SUMIF(ผลิต2!$C:$C,'รับ-จ่าย ประจำวัน'!$B56,ผลิต2!N:N)+SUMIF(เส้นแต่งหน้าขนมเค้ก!$C:$C,'รับ-จ่าย ประจำวัน'!$B56,เส้นแต่งหน้าขนมเค้ก!N:N)+SUMIF(แพ็ค!$C:$C,'รับ-จ่าย ประจำวัน'!$B56,แพ็ค!N:N)+SUMIF(ธุรการ!$C:$C,'รับ-จ่าย ประจำวัน'!$B56,ธุรการ!N:N)+SUMIF(เส้นแต่งหน้าขนมปัง!$C:$C,'รับ-จ่าย ประจำวัน'!$B56,เส้นแต่งหน้าขนมปัง!N:N)+SUMIF('วางแผนBC,CJ'!$C:$C,'รับ-จ่าย ประจำวัน'!$B56,'วางแผนBC,CJ'!N:N)+SUMIF(RD!$C:$C,'รับ-จ่าย ประจำวัน'!$B56,RD!N:N)+SUMIF('FG,ออนไล,คัดแยก'!$C:$C,'รับ-จ่าย ประจำวัน'!$B56,'FG,ออนไล,คัดแยก'!N:N)</f>
        <v>0</v>
      </c>
      <c r="AV56" s="16">
        <f>SUMIF(เตรียมส่วนผสม!$C:$C,'รับ-จ่าย ประจำวัน'!$B56,เตรียมส่วนผสม!O:O)+SUMIF(กวนไส้!$C:$C,'รับ-จ่าย ประจำวัน'!$B56,กวนไส้!O:O)+SUMIF(ผลิต1!$C:$C,'รับ-จ่าย ประจำวัน'!$B56,ผลิต1!O:O)+SUMIF(ผลิต2!$C:$C,'รับ-จ่าย ประจำวัน'!$B56,ผลิต2!O:O)+SUMIF(เส้นแต่งหน้าขนมเค้ก!$C:$C,'รับ-จ่าย ประจำวัน'!$B56,เส้นแต่งหน้าขนมเค้ก!O:O)+SUMIF(แพ็ค!$C:$C,'รับ-จ่าย ประจำวัน'!$B56,แพ็ค!O:O)+SUMIF(ธุรการ!$C:$C,'รับ-จ่าย ประจำวัน'!$B56,ธุรการ!O:O)+SUMIF(เส้นแต่งหน้าขนมปัง!$C:$C,'รับ-จ่าย ประจำวัน'!$B56,เส้นแต่งหน้าขนมปัง!O:O)+SUMIF('วางแผนBC,CJ'!$C:$C,'รับ-จ่าย ประจำวัน'!$B56,'วางแผนBC,CJ'!O:O)+SUMIF(RD!$C:$C,'รับ-จ่าย ประจำวัน'!$B56,RD!O:O)+SUMIF('FG,ออนไล,คัดแยก'!$C:$C,'รับ-จ่าย ประจำวัน'!$B56,'FG,ออนไล,คัดแยก'!O:O)</f>
        <v>0</v>
      </c>
      <c r="AW56" s="16">
        <f>SUMIF(เตรียมส่วนผสม!$C:$C,'รับ-จ่าย ประจำวัน'!$B56,เตรียมส่วนผสม!P:P)+SUMIF(กวนไส้!$C:$C,'รับ-จ่าย ประจำวัน'!$B56,กวนไส้!P:P)+SUMIF(ผลิต1!$C:$C,'รับ-จ่าย ประจำวัน'!$B56,ผลิต1!P:P)+SUMIF(ผลิต2!$C:$C,'รับ-จ่าย ประจำวัน'!$B56,ผลิต2!P:P)+SUMIF(เส้นแต่งหน้าขนมเค้ก!$C:$C,'รับ-จ่าย ประจำวัน'!$B56,เส้นแต่งหน้าขนมเค้ก!P:P)+SUMIF(แพ็ค!$C:$C,'รับ-จ่าย ประจำวัน'!$B56,แพ็ค!P:P)+SUMIF(ธุรการ!$C:$C,'รับ-จ่าย ประจำวัน'!$B56,ธุรการ!P:P)+SUMIF(เส้นแต่งหน้าขนมปัง!$C:$C,'รับ-จ่าย ประจำวัน'!$B56,เส้นแต่งหน้าขนมปัง!P:P)+SUMIF('วางแผนBC,CJ'!$C:$C,'รับ-จ่าย ประจำวัน'!$B56,'วางแผนBC,CJ'!P:P)+SUMIF(RD!$C:$C,'รับ-จ่าย ประจำวัน'!$B56,RD!P:P)+SUMIF('FG,ออนไล,คัดแยก'!$C:$C,'รับ-จ่าย ประจำวัน'!$B56,'FG,ออนไล,คัดแยก'!P:P)</f>
        <v>0</v>
      </c>
      <c r="AX56" s="16">
        <f>SUMIF(เตรียมส่วนผสม!$C:$C,'รับ-จ่าย ประจำวัน'!$B56,เตรียมส่วนผสม!Q:Q)+SUMIF(กวนไส้!$C:$C,'รับ-จ่าย ประจำวัน'!$B56,กวนไส้!Q:Q)+SUMIF(ผลิต1!$C:$C,'รับ-จ่าย ประจำวัน'!$B56,ผลิต1!Q:Q)+SUMIF(ผลิต2!$C:$C,'รับ-จ่าย ประจำวัน'!$B56,ผลิต2!Q:Q)+SUMIF(เส้นแต่งหน้าขนมเค้ก!$C:$C,'รับ-จ่าย ประจำวัน'!$B56,เส้นแต่งหน้าขนมเค้ก!Q:Q)+SUMIF(แพ็ค!$C:$C,'รับ-จ่าย ประจำวัน'!$B56,แพ็ค!Q:Q)+SUMIF(ธุรการ!$C:$C,'รับ-จ่าย ประจำวัน'!$B56,ธุรการ!Q:Q)+SUMIF(เส้นแต่งหน้าขนมปัง!$C:$C,'รับ-จ่าย ประจำวัน'!$B56,เส้นแต่งหน้าขนมปัง!Q:Q)+SUMIF('วางแผนBC,CJ'!$C:$C,'รับ-จ่าย ประจำวัน'!$B56,'วางแผนBC,CJ'!Q:Q)+SUMIF(RD!$C:$C,'รับ-จ่าย ประจำวัน'!$B56,RD!Q:Q)+SUMIF('FG,ออนไล,คัดแยก'!$C:$C,'รับ-จ่าย ประจำวัน'!$B56,'FG,ออนไล,คัดแยก'!Q:Q)</f>
        <v>0</v>
      </c>
      <c r="AY56" s="16">
        <f>SUMIF(เตรียมส่วนผสม!$C:$C,'รับ-จ่าย ประจำวัน'!$B56,เตรียมส่วนผสม!R:R)+SUMIF(กวนไส้!$C:$C,'รับ-จ่าย ประจำวัน'!$B56,กวนไส้!R:R)+SUMIF(ผลิต1!$C:$C,'รับ-จ่าย ประจำวัน'!$B56,ผลิต1!R:R)+SUMIF(ผลิต2!$C:$C,'รับ-จ่าย ประจำวัน'!$B56,ผลิต2!R:R)+SUMIF(เส้นแต่งหน้าขนมเค้ก!$C:$C,'รับ-จ่าย ประจำวัน'!$B56,เส้นแต่งหน้าขนมเค้ก!R:R)+SUMIF(แพ็ค!$C:$C,'รับ-จ่าย ประจำวัน'!$B56,แพ็ค!R:R)+SUMIF(ธุรการ!$C:$C,'รับ-จ่าย ประจำวัน'!$B56,ธุรการ!R:R)+SUMIF(เส้นแต่งหน้าขนมปัง!$C:$C,'รับ-จ่าย ประจำวัน'!$B56,เส้นแต่งหน้าขนมปัง!R:R)+SUMIF('วางแผนBC,CJ'!$C:$C,'รับ-จ่าย ประจำวัน'!$B56,'วางแผนBC,CJ'!R:R)+SUMIF(RD!$C:$C,'รับ-จ่าย ประจำวัน'!$B56,RD!R:R)+SUMIF('FG,ออนไล,คัดแยก'!$C:$C,'รับ-จ่าย ประจำวัน'!$B56,'FG,ออนไล,คัดแยก'!R:R)</f>
        <v>0</v>
      </c>
      <c r="AZ56" s="16">
        <f>SUMIF(เตรียมส่วนผสม!$C:$C,'รับ-จ่าย ประจำวัน'!$B56,เตรียมส่วนผสม!S:S)+SUMIF(กวนไส้!$C:$C,'รับ-จ่าย ประจำวัน'!$B56,กวนไส้!S:S)+SUMIF(ผลิต1!$C:$C,'รับ-จ่าย ประจำวัน'!$B56,ผลิต1!S:S)+SUMIF(ผลิต2!$C:$C,'รับ-จ่าย ประจำวัน'!$B56,ผลิต2!S:S)+SUMIF(เส้นแต่งหน้าขนมเค้ก!$C:$C,'รับ-จ่าย ประจำวัน'!$B56,เส้นแต่งหน้าขนมเค้ก!S:S)+SUMIF(แพ็ค!$C:$C,'รับ-จ่าย ประจำวัน'!$B56,แพ็ค!S:S)+SUMIF(ธุรการ!$C:$C,'รับ-จ่าย ประจำวัน'!$B56,ธุรการ!S:S)+SUMIF(เส้นแต่งหน้าขนมปัง!$C:$C,'รับ-จ่าย ประจำวัน'!$B56,เส้นแต่งหน้าขนมปัง!S:S)+SUMIF('วางแผนBC,CJ'!$C:$C,'รับ-จ่าย ประจำวัน'!$B56,'วางแผนBC,CJ'!S:S)+SUMIF(RD!$C:$C,'รับ-จ่าย ประจำวัน'!$B56,RD!S:S)+SUMIF('FG,ออนไล,คัดแยก'!$C:$C,'รับ-จ่าย ประจำวัน'!$B56,'FG,ออนไล,คัดแยก'!S:S)</f>
        <v>0</v>
      </c>
      <c r="BA56" s="16">
        <f>SUMIF(เตรียมส่วนผสม!$C:$C,'รับ-จ่าย ประจำวัน'!$B56,เตรียมส่วนผสม!T:T)+SUMIF(กวนไส้!$C:$C,'รับ-จ่าย ประจำวัน'!$B56,กวนไส้!T:T)+SUMIF(ผลิต1!$C:$C,'รับ-จ่าย ประจำวัน'!$B56,ผลิต1!T:T)+SUMIF(ผลิต2!$C:$C,'รับ-จ่าย ประจำวัน'!$B56,ผลิต2!T:T)+SUMIF(เส้นแต่งหน้าขนมเค้ก!$C:$C,'รับ-จ่าย ประจำวัน'!$B56,เส้นแต่งหน้าขนมเค้ก!T:T)+SUMIF(แพ็ค!$C:$C,'รับ-จ่าย ประจำวัน'!$B56,แพ็ค!T:T)+SUMIF(ธุรการ!$C:$C,'รับ-จ่าย ประจำวัน'!$B56,ธุรการ!T:T)+SUMIF(เส้นแต่งหน้าขนมปัง!$C:$C,'รับ-จ่าย ประจำวัน'!$B56,เส้นแต่งหน้าขนมปัง!T:T)+SUMIF('วางแผนBC,CJ'!$C:$C,'รับ-จ่าย ประจำวัน'!$B56,'วางแผนBC,CJ'!T:T)+SUMIF(RD!$C:$C,'รับ-จ่าย ประจำวัน'!$B56,RD!T:T)+SUMIF('FG,ออนไล,คัดแยก'!$C:$C,'รับ-จ่าย ประจำวัน'!$B56,'FG,ออนไล,คัดแยก'!T:T)</f>
        <v>0</v>
      </c>
      <c r="BB56" s="16">
        <f>SUMIF(เตรียมส่วนผสม!$C:$C,'รับ-จ่าย ประจำวัน'!$B56,เตรียมส่วนผสม!U:U)+SUMIF(กวนไส้!$C:$C,'รับ-จ่าย ประจำวัน'!$B56,กวนไส้!U:U)+SUMIF(ผลิต1!$C:$C,'รับ-จ่าย ประจำวัน'!$B56,ผลิต1!U:U)+SUMIF(ผลิต2!$C:$C,'รับ-จ่าย ประจำวัน'!$B56,ผลิต2!U:U)+SUMIF(เส้นแต่งหน้าขนมเค้ก!$C:$C,'รับ-จ่าย ประจำวัน'!$B56,เส้นแต่งหน้าขนมเค้ก!U:U)+SUMIF(แพ็ค!$C:$C,'รับ-จ่าย ประจำวัน'!$B56,แพ็ค!U:U)+SUMIF(ธุรการ!$C:$C,'รับ-จ่าย ประจำวัน'!$B56,ธุรการ!U:U)+SUMIF(เส้นแต่งหน้าขนมปัง!$C:$C,'รับ-จ่าย ประจำวัน'!$B56,เส้นแต่งหน้าขนมปัง!U:U)+SUMIF('วางแผนBC,CJ'!$C:$C,'รับ-จ่าย ประจำวัน'!$B56,'วางแผนBC,CJ'!U:U)+SUMIF(RD!$C:$C,'รับ-จ่าย ประจำวัน'!$B56,RD!U:U)+SUMIF('FG,ออนไล,คัดแยก'!$C:$C,'รับ-จ่าย ประจำวัน'!$B56,'FG,ออนไล,คัดแยก'!U:U)</f>
        <v>0</v>
      </c>
      <c r="BC56" s="16">
        <f>SUMIF(เตรียมส่วนผสม!$C:$C,'รับ-จ่าย ประจำวัน'!$B56,เตรียมส่วนผสม!V:V)+SUMIF(กวนไส้!$C:$C,'รับ-จ่าย ประจำวัน'!$B56,กวนไส้!V:V)+SUMIF(ผลิต1!$C:$C,'รับ-จ่าย ประจำวัน'!$B56,ผลิต1!V:V)+SUMIF(ผลิต2!$C:$C,'รับ-จ่าย ประจำวัน'!$B56,ผลิต2!V:V)+SUMIF(เส้นแต่งหน้าขนมเค้ก!$C:$C,'รับ-จ่าย ประจำวัน'!$B56,เส้นแต่งหน้าขนมเค้ก!V:V)+SUMIF(แพ็ค!$C:$C,'รับ-จ่าย ประจำวัน'!$B56,แพ็ค!V:V)+SUMIF(ธุรการ!$C:$C,'รับ-จ่าย ประจำวัน'!$B56,ธุรการ!V:V)+SUMIF(เส้นแต่งหน้าขนมปัง!$C:$C,'รับ-จ่าย ประจำวัน'!$B56,เส้นแต่งหน้าขนมปัง!V:V)+SUMIF('วางแผนBC,CJ'!$C:$C,'รับ-จ่าย ประจำวัน'!$B56,'วางแผนBC,CJ'!V:V)+SUMIF(RD!$C:$C,'รับ-จ่าย ประจำวัน'!$B56,RD!V:V)+SUMIF('FG,ออนไล,คัดแยก'!$C:$C,'รับ-จ่าย ประจำวัน'!$B56,'FG,ออนไล,คัดแยก'!V:V)</f>
        <v>0</v>
      </c>
      <c r="BD56" s="16">
        <f>SUMIF(เตรียมส่วนผสม!$C:$C,'รับ-จ่าย ประจำวัน'!$B56,เตรียมส่วนผสม!W:W)+SUMIF(กวนไส้!$C:$C,'รับ-จ่าย ประจำวัน'!$B56,กวนไส้!W:W)+SUMIF(ผลิต1!$C:$C,'รับ-จ่าย ประจำวัน'!$B56,ผลิต1!W:W)+SUMIF(ผลิต2!$C:$C,'รับ-จ่าย ประจำวัน'!$B56,ผลิต2!W:W)+SUMIF(เส้นแต่งหน้าขนมเค้ก!$C:$C,'รับ-จ่าย ประจำวัน'!$B56,เส้นแต่งหน้าขนมเค้ก!W:W)+SUMIF(แพ็ค!$C:$C,'รับ-จ่าย ประจำวัน'!$B56,แพ็ค!W:W)+SUMIF(ธุรการ!$C:$C,'รับ-จ่าย ประจำวัน'!$B56,ธุรการ!W:W)+SUMIF(เส้นแต่งหน้าขนมปัง!$C:$C,'รับ-จ่าย ประจำวัน'!$B56,เส้นแต่งหน้าขนมปัง!W:W)+SUMIF('วางแผนBC,CJ'!$C:$C,'รับ-จ่าย ประจำวัน'!$B56,'วางแผนBC,CJ'!W:W)+SUMIF(RD!$C:$C,'รับ-จ่าย ประจำวัน'!$B56,RD!W:W)+SUMIF('FG,ออนไล,คัดแยก'!$C:$C,'รับ-จ่าย ประจำวัน'!$B56,'FG,ออนไล,คัดแยก'!W:W)</f>
        <v>0</v>
      </c>
      <c r="BE56" s="16">
        <f>SUMIF(เตรียมส่วนผสม!$C:$C,'รับ-จ่าย ประจำวัน'!$B56,เตรียมส่วนผสม!X:X)+SUMIF(กวนไส้!$C:$C,'รับ-จ่าย ประจำวัน'!$B56,กวนไส้!X:X)+SUMIF(ผลิต1!$C:$C,'รับ-จ่าย ประจำวัน'!$B56,ผลิต1!X:X)+SUMIF(ผลิต2!$C:$C,'รับ-จ่าย ประจำวัน'!$B56,ผลิต2!X:X)+SUMIF(เส้นแต่งหน้าขนมเค้ก!$C:$C,'รับ-จ่าย ประจำวัน'!$B56,เส้นแต่งหน้าขนมเค้ก!X:X)+SUMIF(แพ็ค!$C:$C,'รับ-จ่าย ประจำวัน'!$B56,แพ็ค!X:X)+SUMIF(ธุรการ!$C:$C,'รับ-จ่าย ประจำวัน'!$B56,ธุรการ!X:X)+SUMIF(เส้นแต่งหน้าขนมปัง!$C:$C,'รับ-จ่าย ประจำวัน'!$B56,เส้นแต่งหน้าขนมปัง!X:X)+SUMIF('วางแผนBC,CJ'!$C:$C,'รับ-จ่าย ประจำวัน'!$B56,'วางแผนBC,CJ'!X:X)+SUMIF(RD!$C:$C,'รับ-จ่าย ประจำวัน'!$B56,RD!X:X)+SUMIF('FG,ออนไล,คัดแยก'!$C:$C,'รับ-จ่าย ประจำวัน'!$B56,'FG,ออนไล,คัดแยก'!X:X)</f>
        <v>0</v>
      </c>
      <c r="BF56" s="16">
        <f>SUMIF(เตรียมส่วนผสม!$C:$C,'รับ-จ่าย ประจำวัน'!$B56,เตรียมส่วนผสม!Y:Y)+SUMIF(กวนไส้!$C:$C,'รับ-จ่าย ประจำวัน'!$B56,กวนไส้!Y:Y)+SUMIF(ผลิต1!$C:$C,'รับ-จ่าย ประจำวัน'!$B56,ผลิต1!Y:Y)+SUMIF(ผลิต2!$C:$C,'รับ-จ่าย ประจำวัน'!$B56,ผลิต2!Y:Y)+SUMIF(เส้นแต่งหน้าขนมเค้ก!$C:$C,'รับ-จ่าย ประจำวัน'!$B56,เส้นแต่งหน้าขนมเค้ก!Y:Y)+SUMIF(แพ็ค!$C:$C,'รับ-จ่าย ประจำวัน'!$B56,แพ็ค!Y:Y)+SUMIF(ธุรการ!$C:$C,'รับ-จ่าย ประจำวัน'!$B56,ธุรการ!Y:Y)+SUMIF(เส้นแต่งหน้าขนมปัง!$C:$C,'รับ-จ่าย ประจำวัน'!$B56,เส้นแต่งหน้าขนมปัง!Y:Y)+SUMIF('วางแผนBC,CJ'!$C:$C,'รับ-จ่าย ประจำวัน'!$B56,'วางแผนBC,CJ'!Y:Y)+SUMIF(RD!$C:$C,'รับ-จ่าย ประจำวัน'!$B56,RD!Y:Y)+SUMIF('FG,ออนไล,คัดแยก'!$C:$C,'รับ-จ่าย ประจำวัน'!$B56,'FG,ออนไล,คัดแยก'!Y:Y)</f>
        <v>0</v>
      </c>
      <c r="BG56" s="16">
        <f>SUMIF(เตรียมส่วนผสม!$C:$C,'รับ-จ่าย ประจำวัน'!$B56,เตรียมส่วนผสม!Z:Z)+SUMIF(กวนไส้!$C:$C,'รับ-จ่าย ประจำวัน'!$B56,กวนไส้!Z:Z)+SUMIF(ผลิต1!$C:$C,'รับ-จ่าย ประจำวัน'!$B56,ผลิต1!Z:Z)+SUMIF(ผลิต2!$C:$C,'รับ-จ่าย ประจำวัน'!$B56,ผลิต2!Z:Z)+SUMIF(เส้นแต่งหน้าขนมเค้ก!$C:$C,'รับ-จ่าย ประจำวัน'!$B56,เส้นแต่งหน้าขนมเค้ก!Z:Z)+SUMIF(แพ็ค!$C:$C,'รับ-จ่าย ประจำวัน'!$B56,แพ็ค!Z:Z)+SUMIF(ธุรการ!$C:$C,'รับ-จ่าย ประจำวัน'!$B56,ธุรการ!Z:Z)+SUMIF(เส้นแต่งหน้าขนมปัง!$C:$C,'รับ-จ่าย ประจำวัน'!$B56,เส้นแต่งหน้าขนมปัง!Z:Z)+SUMIF('วางแผนBC,CJ'!$C:$C,'รับ-จ่าย ประจำวัน'!$B56,'วางแผนBC,CJ'!Z:Z)+SUMIF(RD!$C:$C,'รับ-จ่าย ประจำวัน'!$B56,RD!Z:Z)+SUMIF('FG,ออนไล,คัดแยก'!$C:$C,'รับ-จ่าย ประจำวัน'!$B56,'FG,ออนไล,คัดแยก'!Z:Z)</f>
        <v>0</v>
      </c>
      <c r="BH56" s="16">
        <f>SUMIF(เตรียมส่วนผสม!$C:$C,'รับ-จ่าย ประจำวัน'!$B56,เตรียมส่วนผสม!AA:AA)+SUMIF(กวนไส้!$C:$C,'รับ-จ่าย ประจำวัน'!$B56,กวนไส้!AA:AA)+SUMIF(ผลิต1!$C:$C,'รับ-จ่าย ประจำวัน'!$B56,ผลิต1!AA:AA)+SUMIF(ผลิต2!$C:$C,'รับ-จ่าย ประจำวัน'!$B56,ผลิต2!AA:AA)+SUMIF(เส้นแต่งหน้าขนมเค้ก!$C:$C,'รับ-จ่าย ประจำวัน'!$B56,เส้นแต่งหน้าขนมเค้ก!AA:AA)+SUMIF(แพ็ค!$C:$C,'รับ-จ่าย ประจำวัน'!$B56,แพ็ค!AA:AA)+SUMIF(ธุรการ!$C:$C,'รับ-จ่าย ประจำวัน'!$B56,ธุรการ!AA:AA)+SUMIF(เส้นแต่งหน้าขนมปัง!$C:$C,'รับ-จ่าย ประจำวัน'!$B56,เส้นแต่งหน้าขนมปัง!AA:AA)+SUMIF('วางแผนBC,CJ'!$C:$C,'รับ-จ่าย ประจำวัน'!$B56,'วางแผนBC,CJ'!AA:AA)+SUMIF(RD!$C:$C,'รับ-จ่าย ประจำวัน'!$B56,RD!AA:AA)+SUMIF('FG,ออนไล,คัดแยก'!$C:$C,'รับ-จ่าย ประจำวัน'!$B56,'FG,ออนไล,คัดแยก'!AA:AA)</f>
        <v>0</v>
      </c>
      <c r="BI56" s="16">
        <f>SUMIF(เตรียมส่วนผสม!$C:$C,'รับ-จ่าย ประจำวัน'!$B56,เตรียมส่วนผสม!AB:AB)+SUMIF(กวนไส้!$C:$C,'รับ-จ่าย ประจำวัน'!$B56,กวนไส้!AB:AB)+SUMIF(ผลิต1!$C:$C,'รับ-จ่าย ประจำวัน'!$B56,ผลิต1!AB:AB)+SUMIF(ผลิต2!$C:$C,'รับ-จ่าย ประจำวัน'!$B56,ผลิต2!AB:AB)+SUMIF(เส้นแต่งหน้าขนมเค้ก!$C:$C,'รับ-จ่าย ประจำวัน'!$B56,เส้นแต่งหน้าขนมเค้ก!AB:AB)+SUMIF(แพ็ค!$C:$C,'รับ-จ่าย ประจำวัน'!$B56,แพ็ค!AB:AB)+SUMIF(ธุรการ!$C:$C,'รับ-จ่าย ประจำวัน'!$B56,ธุรการ!AB:AB)+SUMIF(เส้นแต่งหน้าขนมปัง!$C:$C,'รับ-จ่าย ประจำวัน'!$B56,เส้นแต่งหน้าขนมปัง!AB:AB)+SUMIF('วางแผนBC,CJ'!$C:$C,'รับ-จ่าย ประจำวัน'!$B56,'วางแผนBC,CJ'!AB:AB)+SUMIF(RD!$C:$C,'รับ-จ่าย ประจำวัน'!$B56,RD!AB:AB)+SUMIF('FG,ออนไล,คัดแยก'!$C:$C,'รับ-จ่าย ประจำวัน'!$B56,'FG,ออนไล,คัดแยก'!AB:AB)</f>
        <v>0</v>
      </c>
      <c r="BJ56" s="16">
        <f>SUMIF(เตรียมส่วนผสม!$C:$C,'รับ-จ่าย ประจำวัน'!$B56,เตรียมส่วนผสม!AC:AC)+SUMIF(กวนไส้!$C:$C,'รับ-จ่าย ประจำวัน'!$B56,กวนไส้!AC:AC)+SUMIF(ผลิต1!$C:$C,'รับ-จ่าย ประจำวัน'!$B56,ผลิต1!AC:AC)+SUMIF(ผลิต2!$C:$C,'รับ-จ่าย ประจำวัน'!$B56,ผลิต2!AC:AC)+SUMIF(เส้นแต่งหน้าขนมเค้ก!$C:$C,'รับ-จ่าย ประจำวัน'!$B56,เส้นแต่งหน้าขนมเค้ก!AC:AC)+SUMIF(แพ็ค!$C:$C,'รับ-จ่าย ประจำวัน'!$B56,แพ็ค!AC:AC)+SUMIF(ธุรการ!$C:$C,'รับ-จ่าย ประจำวัน'!$B56,ธุรการ!AC:AC)+SUMIF(เส้นแต่งหน้าขนมปัง!$C:$C,'รับ-จ่าย ประจำวัน'!$B56,เส้นแต่งหน้าขนมปัง!AC:AC)+SUMIF('วางแผนBC,CJ'!$C:$C,'รับ-จ่าย ประจำวัน'!$B56,'วางแผนBC,CJ'!AC:AC)+SUMIF(RD!$C:$C,'รับ-จ่าย ประจำวัน'!$B56,RD!AC:AC)+SUMIF('FG,ออนไล,คัดแยก'!$C:$C,'รับ-จ่าย ประจำวัน'!$B56,'FG,ออนไล,คัดแยก'!AC:AC)</f>
        <v>0</v>
      </c>
      <c r="BK56" s="16">
        <f>SUMIF(เตรียมส่วนผสม!$C:$C,'รับ-จ่าย ประจำวัน'!$B56,เตรียมส่วนผสม!AD:AD)+SUMIF(กวนไส้!$C:$C,'รับ-จ่าย ประจำวัน'!$B56,กวนไส้!AD:AD)+SUMIF(ผลิต1!$C:$C,'รับ-จ่าย ประจำวัน'!$B56,ผลิต1!AD:AD)+SUMIF(ผลิต2!$C:$C,'รับ-จ่าย ประจำวัน'!$B56,ผลิต2!AD:AD)+SUMIF(เส้นแต่งหน้าขนมเค้ก!$C:$C,'รับ-จ่าย ประจำวัน'!$B56,เส้นแต่งหน้าขนมเค้ก!AD:AD)+SUMIF(แพ็ค!$C:$C,'รับ-จ่าย ประจำวัน'!$B56,แพ็ค!AD:AD)+SUMIF(ธุรการ!$C:$C,'รับ-จ่าย ประจำวัน'!$B56,ธุรการ!AD:AD)+SUMIF(เส้นแต่งหน้าขนมปัง!$C:$C,'รับ-จ่าย ประจำวัน'!$B56,เส้นแต่งหน้าขนมปัง!AD:AD)+SUMIF('วางแผนBC,CJ'!$C:$C,'รับ-จ่าย ประจำวัน'!$B56,'วางแผนBC,CJ'!AD:AD)+SUMIF(RD!$C:$C,'รับ-จ่าย ประจำวัน'!$B56,RD!AD:AD)+SUMIF('FG,ออนไล,คัดแยก'!$C:$C,'รับ-จ่าย ประจำวัน'!$B56,'FG,ออนไล,คัดแยก'!AD:AD)</f>
        <v>0</v>
      </c>
      <c r="BL56" s="16">
        <f>SUMIF(เตรียมส่วนผสม!$C:$C,'รับ-จ่าย ประจำวัน'!$B56,เตรียมส่วนผสม!AE:AE)+SUMIF(กวนไส้!$C:$C,'รับ-จ่าย ประจำวัน'!$B56,กวนไส้!AE:AE)+SUMIF(ผลิต1!$C:$C,'รับ-จ่าย ประจำวัน'!$B56,ผลิต1!AE:AE)+SUMIF(ผลิต2!$C:$C,'รับ-จ่าย ประจำวัน'!$B56,ผลิต2!AE:AE)+SUMIF(เส้นแต่งหน้าขนมเค้ก!$C:$C,'รับ-จ่าย ประจำวัน'!$B56,เส้นแต่งหน้าขนมเค้ก!AE:AE)+SUMIF(แพ็ค!$C:$C,'รับ-จ่าย ประจำวัน'!$B56,แพ็ค!AE:AE)+SUMIF(ธุรการ!$C:$C,'รับ-จ่าย ประจำวัน'!$B56,ธุรการ!AE:AE)+SUMIF(เส้นแต่งหน้าขนมปัง!$C:$C,'รับ-จ่าย ประจำวัน'!$B56,เส้นแต่งหน้าขนมปัง!AE:AE)+SUMIF('วางแผนBC,CJ'!$C:$C,'รับ-จ่าย ประจำวัน'!$B56,'วางแผนBC,CJ'!AE:AE)+SUMIF(RD!$C:$C,'รับ-จ่าย ประจำวัน'!$B56,RD!AE:AE)+SUMIF('FG,ออนไล,คัดแยก'!$C:$C,'รับ-จ่าย ประจำวัน'!$B56,'FG,ออนไล,คัดแยก'!AE:AE)</f>
        <v>0</v>
      </c>
      <c r="BM56" s="16">
        <f>SUMIF(เตรียมส่วนผสม!$C:$C,'รับ-จ่าย ประจำวัน'!$B56,เตรียมส่วนผสม!AF:AF)+SUMIF(กวนไส้!$C:$C,'รับ-จ่าย ประจำวัน'!$B56,กวนไส้!AF:AF)+SUMIF(ผลิต1!$C:$C,'รับ-จ่าย ประจำวัน'!$B56,ผลิต1!AF:AF)+SUMIF(ผลิต2!$C:$C,'รับ-จ่าย ประจำวัน'!$B56,ผลิต2!AF:AF)+SUMIF(เส้นแต่งหน้าขนมเค้ก!$C:$C,'รับ-จ่าย ประจำวัน'!$B56,เส้นแต่งหน้าขนมเค้ก!AF:AF)+SUMIF(แพ็ค!$C:$C,'รับ-จ่าย ประจำวัน'!$B56,แพ็ค!AF:AF)+SUMIF(ธุรการ!$C:$C,'รับ-จ่าย ประจำวัน'!$B56,ธุรการ!AF:AF)+SUMIF(เส้นแต่งหน้าขนมปัง!$C:$C,'รับ-จ่าย ประจำวัน'!$B56,เส้นแต่งหน้าขนมปัง!AF:AF)+SUMIF('วางแผนBC,CJ'!$C:$C,'รับ-จ่าย ประจำวัน'!$B56,'วางแผนBC,CJ'!AF:AF)+SUMIF(RD!$C:$C,'รับ-จ่าย ประจำวัน'!$B56,RD!AF:AF)+SUMIF('FG,ออนไล,คัดแยก'!$C:$C,'รับ-จ่าย ประจำวัน'!$B56,'FG,ออนไล,คัดแยก'!AF:AF)</f>
        <v>0</v>
      </c>
      <c r="BN56" s="16">
        <f>SUMIF(เตรียมส่วนผสม!$C:$C,'รับ-จ่าย ประจำวัน'!$B56,เตรียมส่วนผสม!AG:AG)+SUMIF(กวนไส้!$C:$C,'รับ-จ่าย ประจำวัน'!$B56,กวนไส้!AG:AG)+SUMIF(ผลิต1!$C:$C,'รับ-จ่าย ประจำวัน'!$B56,ผลิต1!AG:AG)+SUMIF(ผลิต2!$C:$C,'รับ-จ่าย ประจำวัน'!$B56,ผลิต2!AG:AG)+SUMIF(เส้นแต่งหน้าขนมเค้ก!$C:$C,'รับ-จ่าย ประจำวัน'!$B56,เส้นแต่งหน้าขนมเค้ก!AG:AG)+SUMIF(แพ็ค!$C:$C,'รับ-จ่าย ประจำวัน'!$B56,แพ็ค!AG:AG)+SUMIF(ธุรการ!$C:$C,'รับ-จ่าย ประจำวัน'!$B56,ธุรการ!AG:AG)+SUMIF(เส้นแต่งหน้าขนมปัง!$C:$C,'รับ-จ่าย ประจำวัน'!$B56,เส้นแต่งหน้าขนมปัง!AG:AG)+SUMIF('วางแผนBC,CJ'!$C:$C,'รับ-จ่าย ประจำวัน'!$B56,'วางแผนBC,CJ'!AG:AG)+SUMIF(RD!$C:$C,'รับ-จ่าย ประจำวัน'!$B56,RD!AG:AG)+SUMIF('FG,ออนไล,คัดแยก'!$C:$C,'รับ-จ่าย ประจำวัน'!$B56,'FG,ออนไล,คัดแยก'!AG:AG)</f>
        <v>0</v>
      </c>
      <c r="BO56" s="16">
        <f>SUMIF(เตรียมส่วนผสม!$C:$C,'รับ-จ่าย ประจำวัน'!$B56,เตรียมส่วนผสม!AH:AH)+SUMIF(กวนไส้!$C:$C,'รับ-จ่าย ประจำวัน'!$B56,กวนไส้!AH:AH)+SUMIF(ผลิต1!$C:$C,'รับ-จ่าย ประจำวัน'!$B56,ผลิต1!AH:AH)+SUMIF(ผลิต2!$C:$C,'รับ-จ่าย ประจำวัน'!$B56,ผลิต2!AH:AH)+SUMIF(เส้นแต่งหน้าขนมเค้ก!$C:$C,'รับ-จ่าย ประจำวัน'!$B56,เส้นแต่งหน้าขนมเค้ก!AH:AH)+SUMIF(แพ็ค!$C:$C,'รับ-จ่าย ประจำวัน'!$B56,แพ็ค!AH:AH)+SUMIF(ธุรการ!$C:$C,'รับ-จ่าย ประจำวัน'!$B56,ธุรการ!AH:AH)+SUMIF(เส้นแต่งหน้าขนมปัง!$C:$C,'รับ-จ่าย ประจำวัน'!$B56,เส้นแต่งหน้าขนมปัง!AH:AH)+SUMIF('วางแผนBC,CJ'!$C:$C,'รับ-จ่าย ประจำวัน'!$B56,'วางแผนBC,CJ'!AH:AH)+SUMIF(RD!$C:$C,'รับ-จ่าย ประจำวัน'!$B56,RD!AH:AH)+SUMIF('FG,ออนไล,คัดแยก'!$C:$C,'รับ-จ่าย ประจำวัน'!$B56,'FG,ออนไล,คัดแยก'!AH:AH)</f>
        <v>0</v>
      </c>
      <c r="BP56" s="16">
        <f>SUMIF(เตรียมส่วนผสม!$C:$C,'รับ-จ่าย ประจำวัน'!$B56,เตรียมส่วนผสม!AI:AI)+SUMIF(กวนไส้!$C:$C,'รับ-จ่าย ประจำวัน'!$B56,กวนไส้!AI:AI)+SUMIF(ผลิต1!$C:$C,'รับ-จ่าย ประจำวัน'!$B56,ผลิต1!AI:AI)+SUMIF(ผลิต2!$C:$C,'รับ-จ่าย ประจำวัน'!$B56,ผลิต2!AI:AI)+SUMIF(เส้นแต่งหน้าขนมเค้ก!$C:$C,'รับ-จ่าย ประจำวัน'!$B56,เส้นแต่งหน้าขนมเค้ก!AI:AI)+SUMIF(แพ็ค!$C:$C,'รับ-จ่าย ประจำวัน'!$B56,แพ็ค!AI:AI)+SUMIF(ธุรการ!$C:$C,'รับ-จ่าย ประจำวัน'!$B56,ธุรการ!AI:AI)+SUMIF(เส้นแต่งหน้าขนมปัง!$C:$C,'รับ-จ่าย ประจำวัน'!$B56,เส้นแต่งหน้าขนมปัง!AI:AI)+SUMIF('วางแผนBC,CJ'!$C:$C,'รับ-จ่าย ประจำวัน'!$B56,'วางแผนBC,CJ'!AI:AI)+SUMIF(RD!$C:$C,'รับ-จ่าย ประจำวัน'!$B56,RD!AI:AI)+SUMIF('FG,ออนไล,คัดแยก'!$C:$C,'รับ-จ่าย ประจำวัน'!$B56,'FG,ออนไล,คัดแยก'!AI:AI)</f>
        <v>0</v>
      </c>
      <c r="BQ56" s="16">
        <f>SUMIF(เตรียมส่วนผสม!$C:$C,'รับ-จ่าย ประจำวัน'!$B56,เตรียมส่วนผสม!AJ:AJ)+SUMIF(กวนไส้!$C:$C,'รับ-จ่าย ประจำวัน'!$B56,กวนไส้!AJ:AJ)+SUMIF(ผลิต1!$C:$C,'รับ-จ่าย ประจำวัน'!$B56,ผลิต1!AJ:AJ)+SUMIF(ผลิต2!$C:$C,'รับ-จ่าย ประจำวัน'!$B56,ผลิต2!AJ:AJ)+SUMIF(เส้นแต่งหน้าขนมเค้ก!$C:$C,'รับ-จ่าย ประจำวัน'!$B56,เส้นแต่งหน้าขนมเค้ก!AJ:AJ)+SUMIF(แพ็ค!$C:$C,'รับ-จ่าย ประจำวัน'!$B56,แพ็ค!AJ:AJ)+SUMIF(ธุรการ!$C:$C,'รับ-จ่าย ประจำวัน'!$B56,ธุรการ!AJ:AJ)+SUMIF(เส้นแต่งหน้าขนมปัง!$C:$C,'รับ-จ่าย ประจำวัน'!$B56,เส้นแต่งหน้าขนมปัง!AJ:AJ)+SUMIF('วางแผนBC,CJ'!$C:$C,'รับ-จ่าย ประจำวัน'!$B56,'วางแผนBC,CJ'!AJ:AJ)+SUMIF(RD!$C:$C,'รับ-จ่าย ประจำวัน'!$B56,RD!AJ:AJ)+SUMIF('FG,ออนไล,คัดแยก'!$C:$C,'รับ-จ่าย ประจำวัน'!$B56,'FG,ออนไล,คัดแยก'!AJ:AJ)</f>
        <v>0</v>
      </c>
      <c r="BR56" s="16">
        <f>SUMIF(เตรียมส่วนผสม!$C:$C,'รับ-จ่าย ประจำวัน'!$B56,เตรียมส่วนผสม!AK:AK)+SUMIF(กวนไส้!$C:$C,'รับ-จ่าย ประจำวัน'!$B56,กวนไส้!AK:AK)+SUMIF(ผลิต1!$C:$C,'รับ-จ่าย ประจำวัน'!$B56,ผลิต1!AK:AK)+SUMIF(ผลิต2!$C:$C,'รับ-จ่าย ประจำวัน'!$B56,ผลิต2!AK:AK)+SUMIF(เส้นแต่งหน้าขนมเค้ก!$C:$C,'รับ-จ่าย ประจำวัน'!$B56,เส้นแต่งหน้าขนมเค้ก!AK:AK)+SUMIF(แพ็ค!$C:$C,'รับ-จ่าย ประจำวัน'!$B56,แพ็ค!AK:AK)+SUMIF(ธุรการ!$C:$C,'รับ-จ่าย ประจำวัน'!$B56,ธุรการ!AK:AK)+SUMIF(เส้นแต่งหน้าขนมปัง!$C:$C,'รับ-จ่าย ประจำวัน'!$B56,เส้นแต่งหน้าขนมปัง!AK:AK)+SUMIF('วางแผนBC,CJ'!$C:$C,'รับ-จ่าย ประจำวัน'!$B56,'วางแผนBC,CJ'!AK:AK)+SUMIF(RD!$C:$C,'รับ-จ่าย ประจำวัน'!$B56,RD!AK:AK)+SUMIF('FG,ออนไล,คัดแยก'!$C:$C,'รับ-จ่าย ประจำวัน'!$B56,'FG,ออนไล,คัดแยก'!AK:AK)</f>
        <v>0</v>
      </c>
      <c r="BS56" s="16">
        <f>SUMIF(เตรียมส่วนผสม!$C:$C,'รับ-จ่าย ประจำวัน'!$B56,เตรียมส่วนผสม!AL:AL)+SUMIF(กวนไส้!$C:$C,'รับ-จ่าย ประจำวัน'!$B56,กวนไส้!AL:AL)+SUMIF(ผลิต1!$C:$C,'รับ-จ่าย ประจำวัน'!$B56,ผลิต1!AL:AL)+SUMIF(ผลิต2!$C:$C,'รับ-จ่าย ประจำวัน'!$B56,ผลิต2!AL:AL)+SUMIF(เส้นแต่งหน้าขนมเค้ก!$C:$C,'รับ-จ่าย ประจำวัน'!$B56,เส้นแต่งหน้าขนมเค้ก!AL:AL)+SUMIF(แพ็ค!$C:$C,'รับ-จ่าย ประจำวัน'!$B56,แพ็ค!AL:AL)+SUMIF(ธุรการ!$C:$C,'รับ-จ่าย ประจำวัน'!$B56,ธุรการ!AL:AL)+SUMIF(เส้นแต่งหน้าขนมปัง!$C:$C,'รับ-จ่าย ประจำวัน'!$B56,เส้นแต่งหน้าขนมปัง!AL:AL)+SUMIF('วางแผนBC,CJ'!$C:$C,'รับ-จ่าย ประจำวัน'!$B56,'วางแผนBC,CJ'!AL:AL)+SUMIF(RD!$C:$C,'รับ-จ่าย ประจำวัน'!$B56,RD!AL:AL)+SUMIF('FG,ออนไล,คัดแยก'!$C:$C,'รับ-จ่าย ประจำวัน'!$B56,'FG,ออนไล,คัดแยก'!AL:AL)</f>
        <v>0</v>
      </c>
      <c r="BT56" s="18">
        <f t="shared" si="1"/>
        <v>0</v>
      </c>
      <c r="BU56" s="116">
        <v>3738</v>
      </c>
      <c r="BV56" s="146">
        <f t="shared" si="2"/>
        <v>2540</v>
      </c>
      <c r="BW56" s="183">
        <v>30</v>
      </c>
      <c r="BX56" s="172">
        <f t="shared" si="6"/>
        <v>0</v>
      </c>
      <c r="BY56" s="188" t="e">
        <f t="shared" si="3"/>
        <v>#DIV/0!</v>
      </c>
      <c r="BZ56" s="180" t="e">
        <f t="shared" ca="1" si="4"/>
        <v>#DIV/0!</v>
      </c>
      <c r="CA56" s="93"/>
      <c r="CB56" s="93"/>
      <c r="CC56" s="93"/>
      <c r="CD56" s="93"/>
      <c r="CE56" s="93"/>
      <c r="CF56" s="93"/>
      <c r="CG56" s="93"/>
      <c r="CH56" s="93"/>
      <c r="CI56" s="93"/>
      <c r="CJ56" s="94"/>
      <c r="CK56" s="9">
        <f t="shared" si="5"/>
        <v>-1198</v>
      </c>
    </row>
    <row r="57" spans="1:89" hidden="1" x14ac:dyDescent="0.5">
      <c r="A57" s="149"/>
      <c r="B57" s="34" t="s">
        <v>259</v>
      </c>
      <c r="C57" s="10" t="s">
        <v>260</v>
      </c>
      <c r="D57" s="135" t="s">
        <v>61</v>
      </c>
      <c r="E57" s="11">
        <v>0</v>
      </c>
      <c r="F57" s="74" t="s">
        <v>1605</v>
      </c>
      <c r="G57" s="11" t="s">
        <v>62</v>
      </c>
      <c r="H57" s="12">
        <v>4800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3"/>
      <c r="AF57" s="13"/>
      <c r="AG57" s="13"/>
      <c r="AH57" s="13"/>
      <c r="AI57" s="14"/>
      <c r="AJ57" s="14"/>
      <c r="AK57" s="14"/>
      <c r="AL57" s="14"/>
      <c r="AM57" s="14"/>
      <c r="AN57" s="15">
        <f t="shared" si="0"/>
        <v>0</v>
      </c>
      <c r="AO57" s="16">
        <f>SUMIF(เตรียมส่วนผสม!$C:$C,'รับ-จ่าย ประจำวัน'!$B57,เตรียมส่วนผสม!H:H)+SUMIF(กวนไส้!$C:$C,'รับ-จ่าย ประจำวัน'!$B57,กวนไส้!H:H)+SUMIF(ผลิต1!$C:$C,'รับ-จ่าย ประจำวัน'!$B57,ผลิต1!H:H)+SUMIF(ผลิต2!$C:$C,'รับ-จ่าย ประจำวัน'!$B57,ผลิต2!H:H)+SUMIF(เส้นแต่งหน้าขนมเค้ก!$C:$C,'รับ-จ่าย ประจำวัน'!$B57,เส้นแต่งหน้าขนมเค้ก!H:H)+SUMIF(แพ็ค!$C:$C,'รับ-จ่าย ประจำวัน'!$B57,แพ็ค!H:H)+SUMIF(ธุรการ!$C:$C,'รับ-จ่าย ประจำวัน'!$B57,ธุรการ!H:H)+SUMIF(เส้นแต่งหน้าขนมปัง!$C:$C,'รับ-จ่าย ประจำวัน'!$B57,เส้นแต่งหน้าขนมปัง!H:H)+SUMIF('วางแผนBC,CJ'!$C:$C,'รับ-จ่าย ประจำวัน'!$B57,'วางแผนBC,CJ'!H:H)+SUMIF(RD!$C:$C,'รับ-จ่าย ประจำวัน'!$B57,RD!H:H)+SUMIF('FG,ออนไล,คัดแยก'!$C:$C,'รับ-จ่าย ประจำวัน'!$B57,'FG,ออนไล,คัดแยก'!H:H)</f>
        <v>0</v>
      </c>
      <c r="AP57" s="16">
        <f>SUMIF(เตรียมส่วนผสม!$C:$C,'รับ-จ่าย ประจำวัน'!$B57,เตรียมส่วนผสม!I:I)+SUMIF(กวนไส้!$C:$C,'รับ-จ่าย ประจำวัน'!$B57,กวนไส้!I:I)+SUMIF(ผลิต1!$C:$C,'รับ-จ่าย ประจำวัน'!$B57,ผลิต1!I:I)+SUMIF(ผลิต2!$C:$C,'รับ-จ่าย ประจำวัน'!$B57,ผลิต2!I:I)+SUMIF(เส้นแต่งหน้าขนมเค้ก!$C:$C,'รับ-จ่าย ประจำวัน'!$B57,เส้นแต่งหน้าขนมเค้ก!I:I)+SUMIF(แพ็ค!$C:$C,'รับ-จ่าย ประจำวัน'!$B57,แพ็ค!I:I)+SUMIF(ธุรการ!$C:$C,'รับ-จ่าย ประจำวัน'!$B57,ธุรการ!I:I)+SUMIF(เส้นแต่งหน้าขนมปัง!$C:$C,'รับ-จ่าย ประจำวัน'!$B57,เส้นแต่งหน้าขนมปัง!I:I)+SUMIF('วางแผนBC,CJ'!$C:$C,'รับ-จ่าย ประจำวัน'!$B57,'วางแผนBC,CJ'!I:I)+SUMIF(RD!$C:$C,'รับ-จ่าย ประจำวัน'!$B57,RD!I:I)+SUMIF('FG,ออนไล,คัดแยก'!$C:$C,'รับ-จ่าย ประจำวัน'!$B57,'FG,ออนไล,คัดแยก'!I:I)</f>
        <v>0</v>
      </c>
      <c r="AQ57" s="16">
        <f>SUMIF(เตรียมส่วนผสม!$C:$C,'รับ-จ่าย ประจำวัน'!$B57,เตรียมส่วนผสม!J:J)+SUMIF(กวนไส้!$C:$C,'รับ-จ่าย ประจำวัน'!$B57,กวนไส้!J:J)+SUMIF(ผลิต1!$C:$C,'รับ-จ่าย ประจำวัน'!$B57,ผลิต1!J:J)+SUMIF(ผลิต2!$C:$C,'รับ-จ่าย ประจำวัน'!$B57,ผลิต2!J:J)+SUMIF(เส้นแต่งหน้าขนมเค้ก!$C:$C,'รับ-จ่าย ประจำวัน'!$B57,เส้นแต่งหน้าขนมเค้ก!J:J)+SUMIF(แพ็ค!$C:$C,'รับ-จ่าย ประจำวัน'!$B57,แพ็ค!J:J)+SUMIF(ธุรการ!$C:$C,'รับ-จ่าย ประจำวัน'!$B57,ธุรการ!J:J)+SUMIF(เส้นแต่งหน้าขนมปัง!$C:$C,'รับ-จ่าย ประจำวัน'!$B57,เส้นแต่งหน้าขนมปัง!J:J)+SUMIF('วางแผนBC,CJ'!$C:$C,'รับ-จ่าย ประจำวัน'!$B57,'วางแผนBC,CJ'!J:J)+SUMIF(RD!$C:$C,'รับ-จ่าย ประจำวัน'!$B57,RD!J:J)+SUMIF('FG,ออนไล,คัดแยก'!$C:$C,'รับ-จ่าย ประจำวัน'!$B57,'FG,ออนไล,คัดแยก'!J:J)</f>
        <v>0</v>
      </c>
      <c r="AR57" s="16">
        <f>SUMIF(เตรียมส่วนผสม!$C:$C,'รับ-จ่าย ประจำวัน'!$B57,เตรียมส่วนผสม!K:K)+SUMIF(กวนไส้!$C:$C,'รับ-จ่าย ประจำวัน'!$B57,กวนไส้!K:K)+SUMIF(ผลิต1!$C:$C,'รับ-จ่าย ประจำวัน'!$B57,ผลิต1!K:K)+SUMIF(ผลิต2!$C:$C,'รับ-จ่าย ประจำวัน'!$B57,ผลิต2!K:K)+SUMIF(เส้นแต่งหน้าขนมเค้ก!$C:$C,'รับ-จ่าย ประจำวัน'!$B57,เส้นแต่งหน้าขนมเค้ก!K:K)+SUMIF(แพ็ค!$C:$C,'รับ-จ่าย ประจำวัน'!$B57,แพ็ค!K:K)+SUMIF(ธุรการ!$C:$C,'รับ-จ่าย ประจำวัน'!$B57,ธุรการ!K:K)+SUMIF(เส้นแต่งหน้าขนมปัง!$C:$C,'รับ-จ่าย ประจำวัน'!$B57,เส้นแต่งหน้าขนมปัง!K:K)+SUMIF('วางแผนBC,CJ'!$C:$C,'รับ-จ่าย ประจำวัน'!$B57,'วางแผนBC,CJ'!K:K)+SUMIF(RD!$C:$C,'รับ-จ่าย ประจำวัน'!$B57,RD!K:K)+SUMIF('FG,ออนไล,คัดแยก'!$C:$C,'รับ-จ่าย ประจำวัน'!$B57,'FG,ออนไล,คัดแยก'!K:K)</f>
        <v>0</v>
      </c>
      <c r="AS57" s="16">
        <f>SUMIF(เตรียมส่วนผสม!$C:$C,'รับ-จ่าย ประจำวัน'!$B57,เตรียมส่วนผสม!L:L)+SUMIF(กวนไส้!$C:$C,'รับ-จ่าย ประจำวัน'!$B57,กวนไส้!L:L)+SUMIF(ผลิต1!$C:$C,'รับ-จ่าย ประจำวัน'!$B57,ผลิต1!L:L)+SUMIF(ผลิต2!$C:$C,'รับ-จ่าย ประจำวัน'!$B57,ผลิต2!L:L)+SUMIF(เส้นแต่งหน้าขนมเค้ก!$C:$C,'รับ-จ่าย ประจำวัน'!$B57,เส้นแต่งหน้าขนมเค้ก!L:L)+SUMIF(แพ็ค!$C:$C,'รับ-จ่าย ประจำวัน'!$B57,แพ็ค!L:L)+SUMIF(ธุรการ!$C:$C,'รับ-จ่าย ประจำวัน'!$B57,ธุรการ!L:L)+SUMIF(เส้นแต่งหน้าขนมปัง!$C:$C,'รับ-จ่าย ประจำวัน'!$B57,เส้นแต่งหน้าขนมปัง!L:L)+SUMIF('วางแผนBC,CJ'!$C:$C,'รับ-จ่าย ประจำวัน'!$B57,'วางแผนBC,CJ'!L:L)+SUMIF(RD!$C:$C,'รับ-จ่าย ประจำวัน'!$B57,RD!L:L)+SUMIF('FG,ออนไล,คัดแยก'!$C:$C,'รับ-จ่าย ประจำวัน'!$B57,'FG,ออนไล,คัดแยก'!L:L)</f>
        <v>0</v>
      </c>
      <c r="AT57" s="16">
        <f>SUMIF(เตรียมส่วนผสม!$C:$C,'รับ-จ่าย ประจำวัน'!$B57,เตรียมส่วนผสม!M:M)+SUMIF(กวนไส้!$C:$C,'รับ-จ่าย ประจำวัน'!$B57,กวนไส้!M:M)+SUMIF(ผลิต1!$C:$C,'รับ-จ่าย ประจำวัน'!$B57,ผลิต1!M:M)+SUMIF(ผลิต2!$C:$C,'รับ-จ่าย ประจำวัน'!$B57,ผลิต2!M:M)+SUMIF(เส้นแต่งหน้าขนมเค้ก!$C:$C,'รับ-จ่าย ประจำวัน'!$B57,เส้นแต่งหน้าขนมเค้ก!M:M)+SUMIF(แพ็ค!$C:$C,'รับ-จ่าย ประจำวัน'!$B57,แพ็ค!M:M)+SUMIF(ธุรการ!$C:$C,'รับ-จ่าย ประจำวัน'!$B57,ธุรการ!M:M)+SUMIF(เส้นแต่งหน้าขนมปัง!$C:$C,'รับ-จ่าย ประจำวัน'!$B57,เส้นแต่งหน้าขนมปัง!M:M)+SUMIF('วางแผนBC,CJ'!$C:$C,'รับ-จ่าย ประจำวัน'!$B57,'วางแผนBC,CJ'!M:M)+SUMIF(RD!$C:$C,'รับ-จ่าย ประจำวัน'!$B57,RD!M:M)+SUMIF('FG,ออนไล,คัดแยก'!$C:$C,'รับ-จ่าย ประจำวัน'!$B57,'FG,ออนไล,คัดแยก'!M:M)</f>
        <v>0</v>
      </c>
      <c r="AU57" s="16">
        <f>SUMIF(เตรียมส่วนผสม!$C:$C,'รับ-จ่าย ประจำวัน'!$B57,เตรียมส่วนผสม!N:N)+SUMIF(กวนไส้!$C:$C,'รับ-จ่าย ประจำวัน'!$B57,กวนไส้!N:N)+SUMIF(ผลิต1!$C:$C,'รับ-จ่าย ประจำวัน'!$B57,ผลิต1!N:N)+SUMIF(ผลิต2!$C:$C,'รับ-จ่าย ประจำวัน'!$B57,ผลิต2!N:N)+SUMIF(เส้นแต่งหน้าขนมเค้ก!$C:$C,'รับ-จ่าย ประจำวัน'!$B57,เส้นแต่งหน้าขนมเค้ก!N:N)+SUMIF(แพ็ค!$C:$C,'รับ-จ่าย ประจำวัน'!$B57,แพ็ค!N:N)+SUMIF(ธุรการ!$C:$C,'รับ-จ่าย ประจำวัน'!$B57,ธุรการ!N:N)+SUMIF(เส้นแต่งหน้าขนมปัง!$C:$C,'รับ-จ่าย ประจำวัน'!$B57,เส้นแต่งหน้าขนมปัง!N:N)+SUMIF('วางแผนBC,CJ'!$C:$C,'รับ-จ่าย ประจำวัน'!$B57,'วางแผนBC,CJ'!N:N)+SUMIF(RD!$C:$C,'รับ-จ่าย ประจำวัน'!$B57,RD!N:N)+SUMIF('FG,ออนไล,คัดแยก'!$C:$C,'รับ-จ่าย ประจำวัน'!$B57,'FG,ออนไล,คัดแยก'!N:N)</f>
        <v>0</v>
      </c>
      <c r="AV57" s="16">
        <f>SUMIF(เตรียมส่วนผสม!$C:$C,'รับ-จ่าย ประจำวัน'!$B57,เตรียมส่วนผสม!O:O)+SUMIF(กวนไส้!$C:$C,'รับ-จ่าย ประจำวัน'!$B57,กวนไส้!O:O)+SUMIF(ผลิต1!$C:$C,'รับ-จ่าย ประจำวัน'!$B57,ผลิต1!O:O)+SUMIF(ผลิต2!$C:$C,'รับ-จ่าย ประจำวัน'!$B57,ผลิต2!O:O)+SUMIF(เส้นแต่งหน้าขนมเค้ก!$C:$C,'รับ-จ่าย ประจำวัน'!$B57,เส้นแต่งหน้าขนมเค้ก!O:O)+SUMIF(แพ็ค!$C:$C,'รับ-จ่าย ประจำวัน'!$B57,แพ็ค!O:O)+SUMIF(ธุรการ!$C:$C,'รับ-จ่าย ประจำวัน'!$B57,ธุรการ!O:O)+SUMIF(เส้นแต่งหน้าขนมปัง!$C:$C,'รับ-จ่าย ประจำวัน'!$B57,เส้นแต่งหน้าขนมปัง!O:O)+SUMIF('วางแผนBC,CJ'!$C:$C,'รับ-จ่าย ประจำวัน'!$B57,'วางแผนBC,CJ'!O:O)+SUMIF(RD!$C:$C,'รับ-จ่าย ประจำวัน'!$B57,RD!O:O)+SUMIF('FG,ออนไล,คัดแยก'!$C:$C,'รับ-จ่าย ประจำวัน'!$B57,'FG,ออนไล,คัดแยก'!O:O)</f>
        <v>0</v>
      </c>
      <c r="AW57" s="16">
        <f>SUMIF(เตรียมส่วนผสม!$C:$C,'รับ-จ่าย ประจำวัน'!$B57,เตรียมส่วนผสม!P:P)+SUMIF(กวนไส้!$C:$C,'รับ-จ่าย ประจำวัน'!$B57,กวนไส้!P:P)+SUMIF(ผลิต1!$C:$C,'รับ-จ่าย ประจำวัน'!$B57,ผลิต1!P:P)+SUMIF(ผลิต2!$C:$C,'รับ-จ่าย ประจำวัน'!$B57,ผลิต2!P:P)+SUMIF(เส้นแต่งหน้าขนมเค้ก!$C:$C,'รับ-จ่าย ประจำวัน'!$B57,เส้นแต่งหน้าขนมเค้ก!P:P)+SUMIF(แพ็ค!$C:$C,'รับ-จ่าย ประจำวัน'!$B57,แพ็ค!P:P)+SUMIF(ธุรการ!$C:$C,'รับ-จ่าย ประจำวัน'!$B57,ธุรการ!P:P)+SUMIF(เส้นแต่งหน้าขนมปัง!$C:$C,'รับ-จ่าย ประจำวัน'!$B57,เส้นแต่งหน้าขนมปัง!P:P)+SUMIF('วางแผนBC,CJ'!$C:$C,'รับ-จ่าย ประจำวัน'!$B57,'วางแผนBC,CJ'!P:P)+SUMIF(RD!$C:$C,'รับ-จ่าย ประจำวัน'!$B57,RD!P:P)+SUMIF('FG,ออนไล,คัดแยก'!$C:$C,'รับ-จ่าย ประจำวัน'!$B57,'FG,ออนไล,คัดแยก'!P:P)</f>
        <v>0</v>
      </c>
      <c r="AX57" s="16">
        <f>SUMIF(เตรียมส่วนผสม!$C:$C,'รับ-จ่าย ประจำวัน'!$B57,เตรียมส่วนผสม!Q:Q)+SUMIF(กวนไส้!$C:$C,'รับ-จ่าย ประจำวัน'!$B57,กวนไส้!Q:Q)+SUMIF(ผลิต1!$C:$C,'รับ-จ่าย ประจำวัน'!$B57,ผลิต1!Q:Q)+SUMIF(ผลิต2!$C:$C,'รับ-จ่าย ประจำวัน'!$B57,ผลิต2!Q:Q)+SUMIF(เส้นแต่งหน้าขนมเค้ก!$C:$C,'รับ-จ่าย ประจำวัน'!$B57,เส้นแต่งหน้าขนมเค้ก!Q:Q)+SUMIF(แพ็ค!$C:$C,'รับ-จ่าย ประจำวัน'!$B57,แพ็ค!Q:Q)+SUMIF(ธุรการ!$C:$C,'รับ-จ่าย ประจำวัน'!$B57,ธุรการ!Q:Q)+SUMIF(เส้นแต่งหน้าขนมปัง!$C:$C,'รับ-จ่าย ประจำวัน'!$B57,เส้นแต่งหน้าขนมปัง!Q:Q)+SUMIF('วางแผนBC,CJ'!$C:$C,'รับ-จ่าย ประจำวัน'!$B57,'วางแผนBC,CJ'!Q:Q)+SUMIF(RD!$C:$C,'รับ-จ่าย ประจำวัน'!$B57,RD!Q:Q)+SUMIF('FG,ออนไล,คัดแยก'!$C:$C,'รับ-จ่าย ประจำวัน'!$B57,'FG,ออนไล,คัดแยก'!Q:Q)</f>
        <v>0</v>
      </c>
      <c r="AY57" s="16">
        <f>SUMIF(เตรียมส่วนผสม!$C:$C,'รับ-จ่าย ประจำวัน'!$B57,เตรียมส่วนผสม!R:R)+SUMIF(กวนไส้!$C:$C,'รับ-จ่าย ประจำวัน'!$B57,กวนไส้!R:R)+SUMIF(ผลิต1!$C:$C,'รับ-จ่าย ประจำวัน'!$B57,ผลิต1!R:R)+SUMIF(ผลิต2!$C:$C,'รับ-จ่าย ประจำวัน'!$B57,ผลิต2!R:R)+SUMIF(เส้นแต่งหน้าขนมเค้ก!$C:$C,'รับ-จ่าย ประจำวัน'!$B57,เส้นแต่งหน้าขนมเค้ก!R:R)+SUMIF(แพ็ค!$C:$C,'รับ-จ่าย ประจำวัน'!$B57,แพ็ค!R:R)+SUMIF(ธุรการ!$C:$C,'รับ-จ่าย ประจำวัน'!$B57,ธุรการ!R:R)+SUMIF(เส้นแต่งหน้าขนมปัง!$C:$C,'รับ-จ่าย ประจำวัน'!$B57,เส้นแต่งหน้าขนมปัง!R:R)+SUMIF('วางแผนBC,CJ'!$C:$C,'รับ-จ่าย ประจำวัน'!$B57,'วางแผนBC,CJ'!R:R)+SUMIF(RD!$C:$C,'รับ-จ่าย ประจำวัน'!$B57,RD!R:R)+SUMIF('FG,ออนไล,คัดแยก'!$C:$C,'รับ-จ่าย ประจำวัน'!$B57,'FG,ออนไล,คัดแยก'!R:R)</f>
        <v>0</v>
      </c>
      <c r="AZ57" s="16">
        <f>SUMIF(เตรียมส่วนผสม!$C:$C,'รับ-จ่าย ประจำวัน'!$B57,เตรียมส่วนผสม!S:S)+SUMIF(กวนไส้!$C:$C,'รับ-จ่าย ประจำวัน'!$B57,กวนไส้!S:S)+SUMIF(ผลิต1!$C:$C,'รับ-จ่าย ประจำวัน'!$B57,ผลิต1!S:S)+SUMIF(ผลิต2!$C:$C,'รับ-จ่าย ประจำวัน'!$B57,ผลิต2!S:S)+SUMIF(เส้นแต่งหน้าขนมเค้ก!$C:$C,'รับ-จ่าย ประจำวัน'!$B57,เส้นแต่งหน้าขนมเค้ก!S:S)+SUMIF(แพ็ค!$C:$C,'รับ-จ่าย ประจำวัน'!$B57,แพ็ค!S:S)+SUMIF(ธุรการ!$C:$C,'รับ-จ่าย ประจำวัน'!$B57,ธุรการ!S:S)+SUMIF(เส้นแต่งหน้าขนมปัง!$C:$C,'รับ-จ่าย ประจำวัน'!$B57,เส้นแต่งหน้าขนมปัง!S:S)+SUMIF('วางแผนBC,CJ'!$C:$C,'รับ-จ่าย ประจำวัน'!$B57,'วางแผนBC,CJ'!S:S)+SUMIF(RD!$C:$C,'รับ-จ่าย ประจำวัน'!$B57,RD!S:S)+SUMIF('FG,ออนไล,คัดแยก'!$C:$C,'รับ-จ่าย ประจำวัน'!$B57,'FG,ออนไล,คัดแยก'!S:S)</f>
        <v>0</v>
      </c>
      <c r="BA57" s="16">
        <f>SUMIF(เตรียมส่วนผสม!$C:$C,'รับ-จ่าย ประจำวัน'!$B57,เตรียมส่วนผสม!T:T)+SUMIF(กวนไส้!$C:$C,'รับ-จ่าย ประจำวัน'!$B57,กวนไส้!T:T)+SUMIF(ผลิต1!$C:$C,'รับ-จ่าย ประจำวัน'!$B57,ผลิต1!T:T)+SUMIF(ผลิต2!$C:$C,'รับ-จ่าย ประจำวัน'!$B57,ผลิต2!T:T)+SUMIF(เส้นแต่งหน้าขนมเค้ก!$C:$C,'รับ-จ่าย ประจำวัน'!$B57,เส้นแต่งหน้าขนมเค้ก!T:T)+SUMIF(แพ็ค!$C:$C,'รับ-จ่าย ประจำวัน'!$B57,แพ็ค!T:T)+SUMIF(ธุรการ!$C:$C,'รับ-จ่าย ประจำวัน'!$B57,ธุรการ!T:T)+SUMIF(เส้นแต่งหน้าขนมปัง!$C:$C,'รับ-จ่าย ประจำวัน'!$B57,เส้นแต่งหน้าขนมปัง!T:T)+SUMIF('วางแผนBC,CJ'!$C:$C,'รับ-จ่าย ประจำวัน'!$B57,'วางแผนBC,CJ'!T:T)+SUMIF(RD!$C:$C,'รับ-จ่าย ประจำวัน'!$B57,RD!T:T)+SUMIF('FG,ออนไล,คัดแยก'!$C:$C,'รับ-จ่าย ประจำวัน'!$B57,'FG,ออนไล,คัดแยก'!T:T)</f>
        <v>0</v>
      </c>
      <c r="BB57" s="16">
        <f>SUMIF(เตรียมส่วนผสม!$C:$C,'รับ-จ่าย ประจำวัน'!$B57,เตรียมส่วนผสม!U:U)+SUMIF(กวนไส้!$C:$C,'รับ-จ่าย ประจำวัน'!$B57,กวนไส้!U:U)+SUMIF(ผลิต1!$C:$C,'รับ-จ่าย ประจำวัน'!$B57,ผลิต1!U:U)+SUMIF(ผลิต2!$C:$C,'รับ-จ่าย ประจำวัน'!$B57,ผลิต2!U:U)+SUMIF(เส้นแต่งหน้าขนมเค้ก!$C:$C,'รับ-จ่าย ประจำวัน'!$B57,เส้นแต่งหน้าขนมเค้ก!U:U)+SUMIF(แพ็ค!$C:$C,'รับ-จ่าย ประจำวัน'!$B57,แพ็ค!U:U)+SUMIF(ธุรการ!$C:$C,'รับ-จ่าย ประจำวัน'!$B57,ธุรการ!U:U)+SUMIF(เส้นแต่งหน้าขนมปัง!$C:$C,'รับ-จ่าย ประจำวัน'!$B57,เส้นแต่งหน้าขนมปัง!U:U)+SUMIF('วางแผนBC,CJ'!$C:$C,'รับ-จ่าย ประจำวัน'!$B57,'วางแผนBC,CJ'!U:U)+SUMIF(RD!$C:$C,'รับ-จ่าย ประจำวัน'!$B57,RD!U:U)+SUMIF('FG,ออนไล,คัดแยก'!$C:$C,'รับ-จ่าย ประจำวัน'!$B57,'FG,ออนไล,คัดแยก'!U:U)</f>
        <v>0</v>
      </c>
      <c r="BC57" s="16">
        <f>SUMIF(เตรียมส่วนผสม!$C:$C,'รับ-จ่าย ประจำวัน'!$B57,เตรียมส่วนผสม!V:V)+SUMIF(กวนไส้!$C:$C,'รับ-จ่าย ประจำวัน'!$B57,กวนไส้!V:V)+SUMIF(ผลิต1!$C:$C,'รับ-จ่าย ประจำวัน'!$B57,ผลิต1!V:V)+SUMIF(ผลิต2!$C:$C,'รับ-จ่าย ประจำวัน'!$B57,ผลิต2!V:V)+SUMIF(เส้นแต่งหน้าขนมเค้ก!$C:$C,'รับ-จ่าย ประจำวัน'!$B57,เส้นแต่งหน้าขนมเค้ก!V:V)+SUMIF(แพ็ค!$C:$C,'รับ-จ่าย ประจำวัน'!$B57,แพ็ค!V:V)+SUMIF(ธุรการ!$C:$C,'รับ-จ่าย ประจำวัน'!$B57,ธุรการ!V:V)+SUMIF(เส้นแต่งหน้าขนมปัง!$C:$C,'รับ-จ่าย ประจำวัน'!$B57,เส้นแต่งหน้าขนมปัง!V:V)+SUMIF('วางแผนBC,CJ'!$C:$C,'รับ-จ่าย ประจำวัน'!$B57,'วางแผนBC,CJ'!V:V)+SUMIF(RD!$C:$C,'รับ-จ่าย ประจำวัน'!$B57,RD!V:V)+SUMIF('FG,ออนไล,คัดแยก'!$C:$C,'รับ-จ่าย ประจำวัน'!$B57,'FG,ออนไล,คัดแยก'!V:V)</f>
        <v>0</v>
      </c>
      <c r="BD57" s="16">
        <f>SUMIF(เตรียมส่วนผสม!$C:$C,'รับ-จ่าย ประจำวัน'!$B57,เตรียมส่วนผสม!W:W)+SUMIF(กวนไส้!$C:$C,'รับ-จ่าย ประจำวัน'!$B57,กวนไส้!W:W)+SUMIF(ผลิต1!$C:$C,'รับ-จ่าย ประจำวัน'!$B57,ผลิต1!W:W)+SUMIF(ผลิต2!$C:$C,'รับ-จ่าย ประจำวัน'!$B57,ผลิต2!W:W)+SUMIF(เส้นแต่งหน้าขนมเค้ก!$C:$C,'รับ-จ่าย ประจำวัน'!$B57,เส้นแต่งหน้าขนมเค้ก!W:W)+SUMIF(แพ็ค!$C:$C,'รับ-จ่าย ประจำวัน'!$B57,แพ็ค!W:W)+SUMIF(ธุรการ!$C:$C,'รับ-จ่าย ประจำวัน'!$B57,ธุรการ!W:W)+SUMIF(เส้นแต่งหน้าขนมปัง!$C:$C,'รับ-จ่าย ประจำวัน'!$B57,เส้นแต่งหน้าขนมปัง!W:W)+SUMIF('วางแผนBC,CJ'!$C:$C,'รับ-จ่าย ประจำวัน'!$B57,'วางแผนBC,CJ'!W:W)+SUMIF(RD!$C:$C,'รับ-จ่าย ประจำวัน'!$B57,RD!W:W)+SUMIF('FG,ออนไล,คัดแยก'!$C:$C,'รับ-จ่าย ประจำวัน'!$B57,'FG,ออนไล,คัดแยก'!W:W)</f>
        <v>0</v>
      </c>
      <c r="BE57" s="16">
        <f>SUMIF(เตรียมส่วนผสม!$C:$C,'รับ-จ่าย ประจำวัน'!$B57,เตรียมส่วนผสม!X:X)+SUMIF(กวนไส้!$C:$C,'รับ-จ่าย ประจำวัน'!$B57,กวนไส้!X:X)+SUMIF(ผลิต1!$C:$C,'รับ-จ่าย ประจำวัน'!$B57,ผลิต1!X:X)+SUMIF(ผลิต2!$C:$C,'รับ-จ่าย ประจำวัน'!$B57,ผลิต2!X:X)+SUMIF(เส้นแต่งหน้าขนมเค้ก!$C:$C,'รับ-จ่าย ประจำวัน'!$B57,เส้นแต่งหน้าขนมเค้ก!X:X)+SUMIF(แพ็ค!$C:$C,'รับ-จ่าย ประจำวัน'!$B57,แพ็ค!X:X)+SUMIF(ธุรการ!$C:$C,'รับ-จ่าย ประจำวัน'!$B57,ธุรการ!X:X)+SUMIF(เส้นแต่งหน้าขนมปัง!$C:$C,'รับ-จ่าย ประจำวัน'!$B57,เส้นแต่งหน้าขนมปัง!X:X)+SUMIF('วางแผนBC,CJ'!$C:$C,'รับ-จ่าย ประจำวัน'!$B57,'วางแผนBC,CJ'!X:X)+SUMIF(RD!$C:$C,'รับ-จ่าย ประจำวัน'!$B57,RD!X:X)+SUMIF('FG,ออนไล,คัดแยก'!$C:$C,'รับ-จ่าย ประจำวัน'!$B57,'FG,ออนไล,คัดแยก'!X:X)</f>
        <v>0</v>
      </c>
      <c r="BF57" s="16">
        <f>SUMIF(เตรียมส่วนผสม!$C:$C,'รับ-จ่าย ประจำวัน'!$B57,เตรียมส่วนผสม!Y:Y)+SUMIF(กวนไส้!$C:$C,'รับ-จ่าย ประจำวัน'!$B57,กวนไส้!Y:Y)+SUMIF(ผลิต1!$C:$C,'รับ-จ่าย ประจำวัน'!$B57,ผลิต1!Y:Y)+SUMIF(ผลิต2!$C:$C,'รับ-จ่าย ประจำวัน'!$B57,ผลิต2!Y:Y)+SUMIF(เส้นแต่งหน้าขนมเค้ก!$C:$C,'รับ-จ่าย ประจำวัน'!$B57,เส้นแต่งหน้าขนมเค้ก!Y:Y)+SUMIF(แพ็ค!$C:$C,'รับ-จ่าย ประจำวัน'!$B57,แพ็ค!Y:Y)+SUMIF(ธุรการ!$C:$C,'รับ-จ่าย ประจำวัน'!$B57,ธุรการ!Y:Y)+SUMIF(เส้นแต่งหน้าขนมปัง!$C:$C,'รับ-จ่าย ประจำวัน'!$B57,เส้นแต่งหน้าขนมปัง!Y:Y)+SUMIF('วางแผนBC,CJ'!$C:$C,'รับ-จ่าย ประจำวัน'!$B57,'วางแผนBC,CJ'!Y:Y)+SUMIF(RD!$C:$C,'รับ-จ่าย ประจำวัน'!$B57,RD!Y:Y)+SUMIF('FG,ออนไล,คัดแยก'!$C:$C,'รับ-จ่าย ประจำวัน'!$B57,'FG,ออนไล,คัดแยก'!Y:Y)</f>
        <v>0</v>
      </c>
      <c r="BG57" s="16">
        <f>SUMIF(เตรียมส่วนผสม!$C:$C,'รับ-จ่าย ประจำวัน'!$B57,เตรียมส่วนผสม!Z:Z)+SUMIF(กวนไส้!$C:$C,'รับ-จ่าย ประจำวัน'!$B57,กวนไส้!Z:Z)+SUMIF(ผลิต1!$C:$C,'รับ-จ่าย ประจำวัน'!$B57,ผลิต1!Z:Z)+SUMIF(ผลิต2!$C:$C,'รับ-จ่าย ประจำวัน'!$B57,ผลิต2!Z:Z)+SUMIF(เส้นแต่งหน้าขนมเค้ก!$C:$C,'รับ-จ่าย ประจำวัน'!$B57,เส้นแต่งหน้าขนมเค้ก!Z:Z)+SUMIF(แพ็ค!$C:$C,'รับ-จ่าย ประจำวัน'!$B57,แพ็ค!Z:Z)+SUMIF(ธุรการ!$C:$C,'รับ-จ่าย ประจำวัน'!$B57,ธุรการ!Z:Z)+SUMIF(เส้นแต่งหน้าขนมปัง!$C:$C,'รับ-จ่าย ประจำวัน'!$B57,เส้นแต่งหน้าขนมปัง!Z:Z)+SUMIF('วางแผนBC,CJ'!$C:$C,'รับ-จ่าย ประจำวัน'!$B57,'วางแผนBC,CJ'!Z:Z)+SUMIF(RD!$C:$C,'รับ-จ่าย ประจำวัน'!$B57,RD!Z:Z)+SUMIF('FG,ออนไล,คัดแยก'!$C:$C,'รับ-จ่าย ประจำวัน'!$B57,'FG,ออนไล,คัดแยก'!Z:Z)</f>
        <v>0</v>
      </c>
      <c r="BH57" s="16">
        <f>SUMIF(เตรียมส่วนผสม!$C:$C,'รับ-จ่าย ประจำวัน'!$B57,เตรียมส่วนผสม!AA:AA)+SUMIF(กวนไส้!$C:$C,'รับ-จ่าย ประจำวัน'!$B57,กวนไส้!AA:AA)+SUMIF(ผลิต1!$C:$C,'รับ-จ่าย ประจำวัน'!$B57,ผลิต1!AA:AA)+SUMIF(ผลิต2!$C:$C,'รับ-จ่าย ประจำวัน'!$B57,ผลิต2!AA:AA)+SUMIF(เส้นแต่งหน้าขนมเค้ก!$C:$C,'รับ-จ่าย ประจำวัน'!$B57,เส้นแต่งหน้าขนมเค้ก!AA:AA)+SUMIF(แพ็ค!$C:$C,'รับ-จ่าย ประจำวัน'!$B57,แพ็ค!AA:AA)+SUMIF(ธุรการ!$C:$C,'รับ-จ่าย ประจำวัน'!$B57,ธุรการ!AA:AA)+SUMIF(เส้นแต่งหน้าขนมปัง!$C:$C,'รับ-จ่าย ประจำวัน'!$B57,เส้นแต่งหน้าขนมปัง!AA:AA)+SUMIF('วางแผนBC,CJ'!$C:$C,'รับ-จ่าย ประจำวัน'!$B57,'วางแผนBC,CJ'!AA:AA)+SUMIF(RD!$C:$C,'รับ-จ่าย ประจำวัน'!$B57,RD!AA:AA)+SUMIF('FG,ออนไล,คัดแยก'!$C:$C,'รับ-จ่าย ประจำวัน'!$B57,'FG,ออนไล,คัดแยก'!AA:AA)</f>
        <v>0</v>
      </c>
      <c r="BI57" s="16">
        <f>SUMIF(เตรียมส่วนผสม!$C:$C,'รับ-จ่าย ประจำวัน'!$B57,เตรียมส่วนผสม!AB:AB)+SUMIF(กวนไส้!$C:$C,'รับ-จ่าย ประจำวัน'!$B57,กวนไส้!AB:AB)+SUMIF(ผลิต1!$C:$C,'รับ-จ่าย ประจำวัน'!$B57,ผลิต1!AB:AB)+SUMIF(ผลิต2!$C:$C,'รับ-จ่าย ประจำวัน'!$B57,ผลิต2!AB:AB)+SUMIF(เส้นแต่งหน้าขนมเค้ก!$C:$C,'รับ-จ่าย ประจำวัน'!$B57,เส้นแต่งหน้าขนมเค้ก!AB:AB)+SUMIF(แพ็ค!$C:$C,'รับ-จ่าย ประจำวัน'!$B57,แพ็ค!AB:AB)+SUMIF(ธุรการ!$C:$C,'รับ-จ่าย ประจำวัน'!$B57,ธุรการ!AB:AB)+SUMIF(เส้นแต่งหน้าขนมปัง!$C:$C,'รับ-จ่าย ประจำวัน'!$B57,เส้นแต่งหน้าขนมปัง!AB:AB)+SUMIF('วางแผนBC,CJ'!$C:$C,'รับ-จ่าย ประจำวัน'!$B57,'วางแผนBC,CJ'!AB:AB)+SUMIF(RD!$C:$C,'รับ-จ่าย ประจำวัน'!$B57,RD!AB:AB)+SUMIF('FG,ออนไล,คัดแยก'!$C:$C,'รับ-จ่าย ประจำวัน'!$B57,'FG,ออนไล,คัดแยก'!AB:AB)</f>
        <v>0</v>
      </c>
      <c r="BJ57" s="16">
        <f>SUMIF(เตรียมส่วนผสม!$C:$C,'รับ-จ่าย ประจำวัน'!$B57,เตรียมส่วนผสม!AC:AC)+SUMIF(กวนไส้!$C:$C,'รับ-จ่าย ประจำวัน'!$B57,กวนไส้!AC:AC)+SUMIF(ผลิต1!$C:$C,'รับ-จ่าย ประจำวัน'!$B57,ผลิต1!AC:AC)+SUMIF(ผลิต2!$C:$C,'รับ-จ่าย ประจำวัน'!$B57,ผลิต2!AC:AC)+SUMIF(เส้นแต่งหน้าขนมเค้ก!$C:$C,'รับ-จ่าย ประจำวัน'!$B57,เส้นแต่งหน้าขนมเค้ก!AC:AC)+SUMIF(แพ็ค!$C:$C,'รับ-จ่าย ประจำวัน'!$B57,แพ็ค!AC:AC)+SUMIF(ธุรการ!$C:$C,'รับ-จ่าย ประจำวัน'!$B57,ธุรการ!AC:AC)+SUMIF(เส้นแต่งหน้าขนมปัง!$C:$C,'รับ-จ่าย ประจำวัน'!$B57,เส้นแต่งหน้าขนมปัง!AC:AC)+SUMIF('วางแผนBC,CJ'!$C:$C,'รับ-จ่าย ประจำวัน'!$B57,'วางแผนBC,CJ'!AC:AC)+SUMIF(RD!$C:$C,'รับ-จ่าย ประจำวัน'!$B57,RD!AC:AC)+SUMIF('FG,ออนไล,คัดแยก'!$C:$C,'รับ-จ่าย ประจำวัน'!$B57,'FG,ออนไล,คัดแยก'!AC:AC)</f>
        <v>0</v>
      </c>
      <c r="BK57" s="16">
        <f>SUMIF(เตรียมส่วนผสม!$C:$C,'รับ-จ่าย ประจำวัน'!$B57,เตรียมส่วนผสม!AD:AD)+SUMIF(กวนไส้!$C:$C,'รับ-จ่าย ประจำวัน'!$B57,กวนไส้!AD:AD)+SUMIF(ผลิต1!$C:$C,'รับ-จ่าย ประจำวัน'!$B57,ผลิต1!AD:AD)+SUMIF(ผลิต2!$C:$C,'รับ-จ่าย ประจำวัน'!$B57,ผลิต2!AD:AD)+SUMIF(เส้นแต่งหน้าขนมเค้ก!$C:$C,'รับ-จ่าย ประจำวัน'!$B57,เส้นแต่งหน้าขนมเค้ก!AD:AD)+SUMIF(แพ็ค!$C:$C,'รับ-จ่าย ประจำวัน'!$B57,แพ็ค!AD:AD)+SUMIF(ธุรการ!$C:$C,'รับ-จ่าย ประจำวัน'!$B57,ธุรการ!AD:AD)+SUMIF(เส้นแต่งหน้าขนมปัง!$C:$C,'รับ-จ่าย ประจำวัน'!$B57,เส้นแต่งหน้าขนมปัง!AD:AD)+SUMIF('วางแผนBC,CJ'!$C:$C,'รับ-จ่าย ประจำวัน'!$B57,'วางแผนBC,CJ'!AD:AD)+SUMIF(RD!$C:$C,'รับ-จ่าย ประจำวัน'!$B57,RD!AD:AD)+SUMIF('FG,ออนไล,คัดแยก'!$C:$C,'รับ-จ่าย ประจำวัน'!$B57,'FG,ออนไล,คัดแยก'!AD:AD)</f>
        <v>0</v>
      </c>
      <c r="BL57" s="16">
        <f>SUMIF(เตรียมส่วนผสม!$C:$C,'รับ-จ่าย ประจำวัน'!$B57,เตรียมส่วนผสม!AE:AE)+SUMIF(กวนไส้!$C:$C,'รับ-จ่าย ประจำวัน'!$B57,กวนไส้!AE:AE)+SUMIF(ผลิต1!$C:$C,'รับ-จ่าย ประจำวัน'!$B57,ผลิต1!AE:AE)+SUMIF(ผลิต2!$C:$C,'รับ-จ่าย ประจำวัน'!$B57,ผลิต2!AE:AE)+SUMIF(เส้นแต่งหน้าขนมเค้ก!$C:$C,'รับ-จ่าย ประจำวัน'!$B57,เส้นแต่งหน้าขนมเค้ก!AE:AE)+SUMIF(แพ็ค!$C:$C,'รับ-จ่าย ประจำวัน'!$B57,แพ็ค!AE:AE)+SUMIF(ธุรการ!$C:$C,'รับ-จ่าย ประจำวัน'!$B57,ธุรการ!AE:AE)+SUMIF(เส้นแต่งหน้าขนมปัง!$C:$C,'รับ-จ่าย ประจำวัน'!$B57,เส้นแต่งหน้าขนมปัง!AE:AE)+SUMIF('วางแผนBC,CJ'!$C:$C,'รับ-จ่าย ประจำวัน'!$B57,'วางแผนBC,CJ'!AE:AE)+SUMIF(RD!$C:$C,'รับ-จ่าย ประจำวัน'!$B57,RD!AE:AE)+SUMIF('FG,ออนไล,คัดแยก'!$C:$C,'รับ-จ่าย ประจำวัน'!$B57,'FG,ออนไล,คัดแยก'!AE:AE)</f>
        <v>0</v>
      </c>
      <c r="BM57" s="16">
        <f>SUMIF(เตรียมส่วนผสม!$C:$C,'รับ-จ่าย ประจำวัน'!$B57,เตรียมส่วนผสม!AF:AF)+SUMIF(กวนไส้!$C:$C,'รับ-จ่าย ประจำวัน'!$B57,กวนไส้!AF:AF)+SUMIF(ผลิต1!$C:$C,'รับ-จ่าย ประจำวัน'!$B57,ผลิต1!AF:AF)+SUMIF(ผลิต2!$C:$C,'รับ-จ่าย ประจำวัน'!$B57,ผลิต2!AF:AF)+SUMIF(เส้นแต่งหน้าขนมเค้ก!$C:$C,'รับ-จ่าย ประจำวัน'!$B57,เส้นแต่งหน้าขนมเค้ก!AF:AF)+SUMIF(แพ็ค!$C:$C,'รับ-จ่าย ประจำวัน'!$B57,แพ็ค!AF:AF)+SUMIF(ธุรการ!$C:$C,'รับ-จ่าย ประจำวัน'!$B57,ธุรการ!AF:AF)+SUMIF(เส้นแต่งหน้าขนมปัง!$C:$C,'รับ-จ่าย ประจำวัน'!$B57,เส้นแต่งหน้าขนมปัง!AF:AF)+SUMIF('วางแผนBC,CJ'!$C:$C,'รับ-จ่าย ประจำวัน'!$B57,'วางแผนBC,CJ'!AF:AF)+SUMIF(RD!$C:$C,'รับ-จ่าย ประจำวัน'!$B57,RD!AF:AF)+SUMIF('FG,ออนไล,คัดแยก'!$C:$C,'รับ-จ่าย ประจำวัน'!$B57,'FG,ออนไล,คัดแยก'!AF:AF)</f>
        <v>0</v>
      </c>
      <c r="BN57" s="16">
        <f>SUMIF(เตรียมส่วนผสม!$C:$C,'รับ-จ่าย ประจำวัน'!$B57,เตรียมส่วนผสม!AG:AG)+SUMIF(กวนไส้!$C:$C,'รับ-จ่าย ประจำวัน'!$B57,กวนไส้!AG:AG)+SUMIF(ผลิต1!$C:$C,'รับ-จ่าย ประจำวัน'!$B57,ผลิต1!AG:AG)+SUMIF(ผลิต2!$C:$C,'รับ-จ่าย ประจำวัน'!$B57,ผลิต2!AG:AG)+SUMIF(เส้นแต่งหน้าขนมเค้ก!$C:$C,'รับ-จ่าย ประจำวัน'!$B57,เส้นแต่งหน้าขนมเค้ก!AG:AG)+SUMIF(แพ็ค!$C:$C,'รับ-จ่าย ประจำวัน'!$B57,แพ็ค!AG:AG)+SUMIF(ธุรการ!$C:$C,'รับ-จ่าย ประจำวัน'!$B57,ธุรการ!AG:AG)+SUMIF(เส้นแต่งหน้าขนมปัง!$C:$C,'รับ-จ่าย ประจำวัน'!$B57,เส้นแต่งหน้าขนมปัง!AG:AG)+SUMIF('วางแผนBC,CJ'!$C:$C,'รับ-จ่าย ประจำวัน'!$B57,'วางแผนBC,CJ'!AG:AG)+SUMIF(RD!$C:$C,'รับ-จ่าย ประจำวัน'!$B57,RD!AG:AG)+SUMIF('FG,ออนไล,คัดแยก'!$C:$C,'รับ-จ่าย ประจำวัน'!$B57,'FG,ออนไล,คัดแยก'!AG:AG)</f>
        <v>0</v>
      </c>
      <c r="BO57" s="16">
        <f>SUMIF(เตรียมส่วนผสม!$C:$C,'รับ-จ่าย ประจำวัน'!$B57,เตรียมส่วนผสม!AH:AH)+SUMIF(กวนไส้!$C:$C,'รับ-จ่าย ประจำวัน'!$B57,กวนไส้!AH:AH)+SUMIF(ผลิต1!$C:$C,'รับ-จ่าย ประจำวัน'!$B57,ผลิต1!AH:AH)+SUMIF(ผลิต2!$C:$C,'รับ-จ่าย ประจำวัน'!$B57,ผลิต2!AH:AH)+SUMIF(เส้นแต่งหน้าขนมเค้ก!$C:$C,'รับ-จ่าย ประจำวัน'!$B57,เส้นแต่งหน้าขนมเค้ก!AH:AH)+SUMIF(แพ็ค!$C:$C,'รับ-จ่าย ประจำวัน'!$B57,แพ็ค!AH:AH)+SUMIF(ธุรการ!$C:$C,'รับ-จ่าย ประจำวัน'!$B57,ธุรการ!AH:AH)+SUMIF(เส้นแต่งหน้าขนมปัง!$C:$C,'รับ-จ่าย ประจำวัน'!$B57,เส้นแต่งหน้าขนมปัง!AH:AH)+SUMIF('วางแผนBC,CJ'!$C:$C,'รับ-จ่าย ประจำวัน'!$B57,'วางแผนBC,CJ'!AH:AH)+SUMIF(RD!$C:$C,'รับ-จ่าย ประจำวัน'!$B57,RD!AH:AH)+SUMIF('FG,ออนไล,คัดแยก'!$C:$C,'รับ-จ่าย ประจำวัน'!$B57,'FG,ออนไล,คัดแยก'!AH:AH)</f>
        <v>0</v>
      </c>
      <c r="BP57" s="16">
        <f>SUMIF(เตรียมส่วนผสม!$C:$C,'รับ-จ่าย ประจำวัน'!$B57,เตรียมส่วนผสม!AI:AI)+SUMIF(กวนไส้!$C:$C,'รับ-จ่าย ประจำวัน'!$B57,กวนไส้!AI:AI)+SUMIF(ผลิต1!$C:$C,'รับ-จ่าย ประจำวัน'!$B57,ผลิต1!AI:AI)+SUMIF(ผลิต2!$C:$C,'รับ-จ่าย ประจำวัน'!$B57,ผลิต2!AI:AI)+SUMIF(เส้นแต่งหน้าขนมเค้ก!$C:$C,'รับ-จ่าย ประจำวัน'!$B57,เส้นแต่งหน้าขนมเค้ก!AI:AI)+SUMIF(แพ็ค!$C:$C,'รับ-จ่าย ประจำวัน'!$B57,แพ็ค!AI:AI)+SUMIF(ธุรการ!$C:$C,'รับ-จ่าย ประจำวัน'!$B57,ธุรการ!AI:AI)+SUMIF(เส้นแต่งหน้าขนมปัง!$C:$C,'รับ-จ่าย ประจำวัน'!$B57,เส้นแต่งหน้าขนมปัง!AI:AI)+SUMIF('วางแผนBC,CJ'!$C:$C,'รับ-จ่าย ประจำวัน'!$B57,'วางแผนBC,CJ'!AI:AI)+SUMIF(RD!$C:$C,'รับ-จ่าย ประจำวัน'!$B57,RD!AI:AI)+SUMIF('FG,ออนไล,คัดแยก'!$C:$C,'รับ-จ่าย ประจำวัน'!$B57,'FG,ออนไล,คัดแยก'!AI:AI)</f>
        <v>0</v>
      </c>
      <c r="BQ57" s="16">
        <f>SUMIF(เตรียมส่วนผสม!$C:$C,'รับ-จ่าย ประจำวัน'!$B57,เตรียมส่วนผสม!AJ:AJ)+SUMIF(กวนไส้!$C:$C,'รับ-จ่าย ประจำวัน'!$B57,กวนไส้!AJ:AJ)+SUMIF(ผลิต1!$C:$C,'รับ-จ่าย ประจำวัน'!$B57,ผลิต1!AJ:AJ)+SUMIF(ผลิต2!$C:$C,'รับ-จ่าย ประจำวัน'!$B57,ผลิต2!AJ:AJ)+SUMIF(เส้นแต่งหน้าขนมเค้ก!$C:$C,'รับ-จ่าย ประจำวัน'!$B57,เส้นแต่งหน้าขนมเค้ก!AJ:AJ)+SUMIF(แพ็ค!$C:$C,'รับ-จ่าย ประจำวัน'!$B57,แพ็ค!AJ:AJ)+SUMIF(ธุรการ!$C:$C,'รับ-จ่าย ประจำวัน'!$B57,ธุรการ!AJ:AJ)+SUMIF(เส้นแต่งหน้าขนมปัง!$C:$C,'รับ-จ่าย ประจำวัน'!$B57,เส้นแต่งหน้าขนมปัง!AJ:AJ)+SUMIF('วางแผนBC,CJ'!$C:$C,'รับ-จ่าย ประจำวัน'!$B57,'วางแผนBC,CJ'!AJ:AJ)+SUMIF(RD!$C:$C,'รับ-จ่าย ประจำวัน'!$B57,RD!AJ:AJ)+SUMIF('FG,ออนไล,คัดแยก'!$C:$C,'รับ-จ่าย ประจำวัน'!$B57,'FG,ออนไล,คัดแยก'!AJ:AJ)</f>
        <v>0</v>
      </c>
      <c r="BR57" s="16">
        <f>SUMIF(เตรียมส่วนผสม!$C:$C,'รับ-จ่าย ประจำวัน'!$B57,เตรียมส่วนผสม!AK:AK)+SUMIF(กวนไส้!$C:$C,'รับ-จ่าย ประจำวัน'!$B57,กวนไส้!AK:AK)+SUMIF(ผลิต1!$C:$C,'รับ-จ่าย ประจำวัน'!$B57,ผลิต1!AK:AK)+SUMIF(ผลิต2!$C:$C,'รับ-จ่าย ประจำวัน'!$B57,ผลิต2!AK:AK)+SUMIF(เส้นแต่งหน้าขนมเค้ก!$C:$C,'รับ-จ่าย ประจำวัน'!$B57,เส้นแต่งหน้าขนมเค้ก!AK:AK)+SUMIF(แพ็ค!$C:$C,'รับ-จ่าย ประจำวัน'!$B57,แพ็ค!AK:AK)+SUMIF(ธุรการ!$C:$C,'รับ-จ่าย ประจำวัน'!$B57,ธุรการ!AK:AK)+SUMIF(เส้นแต่งหน้าขนมปัง!$C:$C,'รับ-จ่าย ประจำวัน'!$B57,เส้นแต่งหน้าขนมปัง!AK:AK)+SUMIF('วางแผนBC,CJ'!$C:$C,'รับ-จ่าย ประจำวัน'!$B57,'วางแผนBC,CJ'!AK:AK)+SUMIF(RD!$C:$C,'รับ-จ่าย ประจำวัน'!$B57,RD!AK:AK)+SUMIF('FG,ออนไล,คัดแยก'!$C:$C,'รับ-จ่าย ประจำวัน'!$B57,'FG,ออนไล,คัดแยก'!AK:AK)</f>
        <v>0</v>
      </c>
      <c r="BS57" s="16">
        <f>SUMIF(เตรียมส่วนผสม!$C:$C,'รับ-จ่าย ประจำวัน'!$B57,เตรียมส่วนผสม!AL:AL)+SUMIF(กวนไส้!$C:$C,'รับ-จ่าย ประจำวัน'!$B57,กวนไส้!AL:AL)+SUMIF(ผลิต1!$C:$C,'รับ-จ่าย ประจำวัน'!$B57,ผลิต1!AL:AL)+SUMIF(ผลิต2!$C:$C,'รับ-จ่าย ประจำวัน'!$B57,ผลิต2!AL:AL)+SUMIF(เส้นแต่งหน้าขนมเค้ก!$C:$C,'รับ-จ่าย ประจำวัน'!$B57,เส้นแต่งหน้าขนมเค้ก!AL:AL)+SUMIF(แพ็ค!$C:$C,'รับ-จ่าย ประจำวัน'!$B57,แพ็ค!AL:AL)+SUMIF(ธุรการ!$C:$C,'รับ-จ่าย ประจำวัน'!$B57,ธุรการ!AL:AL)+SUMIF(เส้นแต่งหน้าขนมปัง!$C:$C,'รับ-จ่าย ประจำวัน'!$B57,เส้นแต่งหน้าขนมปัง!AL:AL)+SUMIF('วางแผนBC,CJ'!$C:$C,'รับ-จ่าย ประจำวัน'!$B57,'วางแผนBC,CJ'!AL:AL)+SUMIF(RD!$C:$C,'รับ-จ่าย ประจำวัน'!$B57,RD!AL:AL)+SUMIF('FG,ออนไล,คัดแยก'!$C:$C,'รับ-จ่าย ประจำวัน'!$B57,'FG,ออนไล,คัดแยก'!AL:AL)</f>
        <v>0</v>
      </c>
      <c r="BT57" s="18">
        <f t="shared" si="1"/>
        <v>0</v>
      </c>
      <c r="BU57" s="116">
        <v>5000</v>
      </c>
      <c r="BV57" s="146">
        <f t="shared" si="2"/>
        <v>4800</v>
      </c>
      <c r="BW57" s="183">
        <v>30</v>
      </c>
      <c r="BX57" s="172">
        <f t="shared" si="6"/>
        <v>0</v>
      </c>
      <c r="BY57" s="188" t="e">
        <f t="shared" si="3"/>
        <v>#DIV/0!</v>
      </c>
      <c r="BZ57" s="180" t="e">
        <f t="shared" ca="1" si="4"/>
        <v>#DIV/0!</v>
      </c>
      <c r="CA57" s="93"/>
      <c r="CB57" s="93"/>
      <c r="CC57" s="93"/>
      <c r="CD57" s="93"/>
      <c r="CE57" s="93"/>
      <c r="CF57" s="93"/>
      <c r="CG57" s="93"/>
      <c r="CH57" s="93"/>
      <c r="CI57" s="93"/>
      <c r="CJ57" s="94"/>
      <c r="CK57" s="9">
        <f t="shared" si="5"/>
        <v>-200</v>
      </c>
    </row>
    <row r="58" spans="1:89" x14ac:dyDescent="0.5">
      <c r="A58" s="149" t="s">
        <v>261</v>
      </c>
      <c r="B58" s="34">
        <v>1020501045</v>
      </c>
      <c r="C58" s="10" t="s">
        <v>262</v>
      </c>
      <c r="D58" s="135" t="s">
        <v>61</v>
      </c>
      <c r="E58" s="11">
        <v>0</v>
      </c>
      <c r="F58" s="75"/>
      <c r="G58" s="11" t="s">
        <v>62</v>
      </c>
      <c r="H58" s="12">
        <v>500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3"/>
      <c r="AF58" s="13"/>
      <c r="AG58" s="13"/>
      <c r="AH58" s="13"/>
      <c r="AI58" s="14"/>
      <c r="AJ58" s="14"/>
      <c r="AK58" s="14"/>
      <c r="AL58" s="14"/>
      <c r="AM58" s="14"/>
      <c r="AN58" s="15">
        <f t="shared" si="0"/>
        <v>0</v>
      </c>
      <c r="AO58" s="16">
        <f>SUMIF(เตรียมส่วนผสม!$C:$C,'รับ-จ่าย ประจำวัน'!$B58,เตรียมส่วนผสม!H:H)+SUMIF(กวนไส้!$C:$C,'รับ-จ่าย ประจำวัน'!$B58,กวนไส้!H:H)+SUMIF(ผลิต1!$C:$C,'รับ-จ่าย ประจำวัน'!$B58,ผลิต1!H:H)+SUMIF(ผลิต2!$C:$C,'รับ-จ่าย ประจำวัน'!$B58,ผลิต2!H:H)+SUMIF(เส้นแต่งหน้าขนมเค้ก!$C:$C,'รับ-จ่าย ประจำวัน'!$B58,เส้นแต่งหน้าขนมเค้ก!H:H)+SUMIF(แพ็ค!$C:$C,'รับ-จ่าย ประจำวัน'!$B58,แพ็ค!H:H)+SUMIF(ธุรการ!$C:$C,'รับ-จ่าย ประจำวัน'!$B58,ธุรการ!H:H)+SUMIF(เส้นแต่งหน้าขนมปัง!$C:$C,'รับ-จ่าย ประจำวัน'!$B58,เส้นแต่งหน้าขนมปัง!H:H)+SUMIF('วางแผนBC,CJ'!$C:$C,'รับ-จ่าย ประจำวัน'!$B58,'วางแผนBC,CJ'!H:H)+SUMIF(RD!$C:$C,'รับ-จ่าย ประจำวัน'!$B58,RD!H:H)+SUMIF('FG,ออนไล,คัดแยก'!$C:$C,'รับ-จ่าย ประจำวัน'!$B58,'FG,ออนไล,คัดแยก'!H:H)</f>
        <v>0</v>
      </c>
      <c r="AP58" s="16">
        <f>SUMIF(เตรียมส่วนผสม!$C:$C,'รับ-จ่าย ประจำวัน'!$B58,เตรียมส่วนผสม!I:I)+SUMIF(กวนไส้!$C:$C,'รับ-จ่าย ประจำวัน'!$B58,กวนไส้!I:I)+SUMIF(ผลิต1!$C:$C,'รับ-จ่าย ประจำวัน'!$B58,ผลิต1!I:I)+SUMIF(ผลิต2!$C:$C,'รับ-จ่าย ประจำวัน'!$B58,ผลิต2!I:I)+SUMIF(เส้นแต่งหน้าขนมเค้ก!$C:$C,'รับ-จ่าย ประจำวัน'!$B58,เส้นแต่งหน้าขนมเค้ก!I:I)+SUMIF(แพ็ค!$C:$C,'รับ-จ่าย ประจำวัน'!$B58,แพ็ค!I:I)+SUMIF(ธุรการ!$C:$C,'รับ-จ่าย ประจำวัน'!$B58,ธุรการ!I:I)+SUMIF(เส้นแต่งหน้าขนมปัง!$C:$C,'รับ-จ่าย ประจำวัน'!$B58,เส้นแต่งหน้าขนมปัง!I:I)+SUMIF('วางแผนBC,CJ'!$C:$C,'รับ-จ่าย ประจำวัน'!$B58,'วางแผนBC,CJ'!I:I)+SUMIF(RD!$C:$C,'รับ-จ่าย ประจำวัน'!$B58,RD!I:I)+SUMIF('FG,ออนไล,คัดแยก'!$C:$C,'รับ-จ่าย ประจำวัน'!$B58,'FG,ออนไล,คัดแยก'!I:I)</f>
        <v>0</v>
      </c>
      <c r="AQ58" s="16">
        <f>SUMIF(เตรียมส่วนผสม!$C:$C,'รับ-จ่าย ประจำวัน'!$B58,เตรียมส่วนผสม!J:J)+SUMIF(กวนไส้!$C:$C,'รับ-จ่าย ประจำวัน'!$B58,กวนไส้!J:J)+SUMIF(ผลิต1!$C:$C,'รับ-จ่าย ประจำวัน'!$B58,ผลิต1!J:J)+SUMIF(ผลิต2!$C:$C,'รับ-จ่าย ประจำวัน'!$B58,ผลิต2!J:J)+SUMIF(เส้นแต่งหน้าขนมเค้ก!$C:$C,'รับ-จ่าย ประจำวัน'!$B58,เส้นแต่งหน้าขนมเค้ก!J:J)+SUMIF(แพ็ค!$C:$C,'รับ-จ่าย ประจำวัน'!$B58,แพ็ค!J:J)+SUMIF(ธุรการ!$C:$C,'รับ-จ่าย ประจำวัน'!$B58,ธุรการ!J:J)+SUMIF(เส้นแต่งหน้าขนมปัง!$C:$C,'รับ-จ่าย ประจำวัน'!$B58,เส้นแต่งหน้าขนมปัง!J:J)+SUMIF('วางแผนBC,CJ'!$C:$C,'รับ-จ่าย ประจำวัน'!$B58,'วางแผนBC,CJ'!J:J)+SUMIF(RD!$C:$C,'รับ-จ่าย ประจำวัน'!$B58,RD!J:J)+SUMIF('FG,ออนไล,คัดแยก'!$C:$C,'รับ-จ่าย ประจำวัน'!$B58,'FG,ออนไล,คัดแยก'!J:J)</f>
        <v>0</v>
      </c>
      <c r="AR58" s="16">
        <f>SUMIF(เตรียมส่วนผสม!$C:$C,'รับ-จ่าย ประจำวัน'!$B58,เตรียมส่วนผสม!K:K)+SUMIF(กวนไส้!$C:$C,'รับ-จ่าย ประจำวัน'!$B58,กวนไส้!K:K)+SUMIF(ผลิต1!$C:$C,'รับ-จ่าย ประจำวัน'!$B58,ผลิต1!K:K)+SUMIF(ผลิต2!$C:$C,'รับ-จ่าย ประจำวัน'!$B58,ผลิต2!K:K)+SUMIF(เส้นแต่งหน้าขนมเค้ก!$C:$C,'รับ-จ่าย ประจำวัน'!$B58,เส้นแต่งหน้าขนมเค้ก!K:K)+SUMIF(แพ็ค!$C:$C,'รับ-จ่าย ประจำวัน'!$B58,แพ็ค!K:K)+SUMIF(ธุรการ!$C:$C,'รับ-จ่าย ประจำวัน'!$B58,ธุรการ!K:K)+SUMIF(เส้นแต่งหน้าขนมปัง!$C:$C,'รับ-จ่าย ประจำวัน'!$B58,เส้นแต่งหน้าขนมปัง!K:K)+SUMIF('วางแผนBC,CJ'!$C:$C,'รับ-จ่าย ประจำวัน'!$B58,'วางแผนBC,CJ'!K:K)+SUMIF(RD!$C:$C,'รับ-จ่าย ประจำวัน'!$B58,RD!K:K)+SUMIF('FG,ออนไล,คัดแยก'!$C:$C,'รับ-จ่าย ประจำวัน'!$B58,'FG,ออนไล,คัดแยก'!K:K)</f>
        <v>0</v>
      </c>
      <c r="AS58" s="16">
        <f>SUMIF(เตรียมส่วนผสม!$C:$C,'รับ-จ่าย ประจำวัน'!$B58,เตรียมส่วนผสม!L:L)+SUMIF(กวนไส้!$C:$C,'รับ-จ่าย ประจำวัน'!$B58,กวนไส้!L:L)+SUMIF(ผลิต1!$C:$C,'รับ-จ่าย ประจำวัน'!$B58,ผลิต1!L:L)+SUMIF(ผลิต2!$C:$C,'รับ-จ่าย ประจำวัน'!$B58,ผลิต2!L:L)+SUMIF(เส้นแต่งหน้าขนมเค้ก!$C:$C,'รับ-จ่าย ประจำวัน'!$B58,เส้นแต่งหน้าขนมเค้ก!L:L)+SUMIF(แพ็ค!$C:$C,'รับ-จ่าย ประจำวัน'!$B58,แพ็ค!L:L)+SUMIF(ธุรการ!$C:$C,'รับ-จ่าย ประจำวัน'!$B58,ธุรการ!L:L)+SUMIF(เส้นแต่งหน้าขนมปัง!$C:$C,'รับ-จ่าย ประจำวัน'!$B58,เส้นแต่งหน้าขนมปัง!L:L)+SUMIF('วางแผนBC,CJ'!$C:$C,'รับ-จ่าย ประจำวัน'!$B58,'วางแผนBC,CJ'!L:L)+SUMIF(RD!$C:$C,'รับ-จ่าย ประจำวัน'!$B58,RD!L:L)+SUMIF('FG,ออนไล,คัดแยก'!$C:$C,'รับ-จ่าย ประจำวัน'!$B58,'FG,ออนไล,คัดแยก'!L:L)</f>
        <v>0</v>
      </c>
      <c r="AT58" s="16">
        <f>SUMIF(เตรียมส่วนผสม!$C:$C,'รับ-จ่าย ประจำวัน'!$B58,เตรียมส่วนผสม!M:M)+SUMIF(กวนไส้!$C:$C,'รับ-จ่าย ประจำวัน'!$B58,กวนไส้!M:M)+SUMIF(ผลิต1!$C:$C,'รับ-จ่าย ประจำวัน'!$B58,ผลิต1!M:M)+SUMIF(ผลิต2!$C:$C,'รับ-จ่าย ประจำวัน'!$B58,ผลิต2!M:M)+SUMIF(เส้นแต่งหน้าขนมเค้ก!$C:$C,'รับ-จ่าย ประจำวัน'!$B58,เส้นแต่งหน้าขนมเค้ก!M:M)+SUMIF(แพ็ค!$C:$C,'รับ-จ่าย ประจำวัน'!$B58,แพ็ค!M:M)+SUMIF(ธุรการ!$C:$C,'รับ-จ่าย ประจำวัน'!$B58,ธุรการ!M:M)+SUMIF(เส้นแต่งหน้าขนมปัง!$C:$C,'รับ-จ่าย ประจำวัน'!$B58,เส้นแต่งหน้าขนมปัง!M:M)+SUMIF('วางแผนBC,CJ'!$C:$C,'รับ-จ่าย ประจำวัน'!$B58,'วางแผนBC,CJ'!M:M)+SUMIF(RD!$C:$C,'รับ-จ่าย ประจำวัน'!$B58,RD!M:M)+SUMIF('FG,ออนไล,คัดแยก'!$C:$C,'รับ-จ่าย ประจำวัน'!$B58,'FG,ออนไล,คัดแยก'!M:M)</f>
        <v>0</v>
      </c>
      <c r="AU58" s="16">
        <f>SUMIF(เตรียมส่วนผสม!$C:$C,'รับ-จ่าย ประจำวัน'!$B58,เตรียมส่วนผสม!N:N)+SUMIF(กวนไส้!$C:$C,'รับ-จ่าย ประจำวัน'!$B58,กวนไส้!N:N)+SUMIF(ผลิต1!$C:$C,'รับ-จ่าย ประจำวัน'!$B58,ผลิต1!N:N)+SUMIF(ผลิต2!$C:$C,'รับ-จ่าย ประจำวัน'!$B58,ผลิต2!N:N)+SUMIF(เส้นแต่งหน้าขนมเค้ก!$C:$C,'รับ-จ่าย ประจำวัน'!$B58,เส้นแต่งหน้าขนมเค้ก!N:N)+SUMIF(แพ็ค!$C:$C,'รับ-จ่าย ประจำวัน'!$B58,แพ็ค!N:N)+SUMIF(ธุรการ!$C:$C,'รับ-จ่าย ประจำวัน'!$B58,ธุรการ!N:N)+SUMIF(เส้นแต่งหน้าขนมปัง!$C:$C,'รับ-จ่าย ประจำวัน'!$B58,เส้นแต่งหน้าขนมปัง!N:N)+SUMIF('วางแผนBC,CJ'!$C:$C,'รับ-จ่าย ประจำวัน'!$B58,'วางแผนBC,CJ'!N:N)+SUMIF(RD!$C:$C,'รับ-จ่าย ประจำวัน'!$B58,RD!N:N)+SUMIF('FG,ออนไล,คัดแยก'!$C:$C,'รับ-จ่าย ประจำวัน'!$B58,'FG,ออนไล,คัดแยก'!N:N)</f>
        <v>0</v>
      </c>
      <c r="AV58" s="16">
        <f>SUMIF(เตรียมส่วนผสม!$C:$C,'รับ-จ่าย ประจำวัน'!$B58,เตรียมส่วนผสม!O:O)+SUMIF(กวนไส้!$C:$C,'รับ-จ่าย ประจำวัน'!$B58,กวนไส้!O:O)+SUMIF(ผลิต1!$C:$C,'รับ-จ่าย ประจำวัน'!$B58,ผลิต1!O:O)+SUMIF(ผลิต2!$C:$C,'รับ-จ่าย ประจำวัน'!$B58,ผลิต2!O:O)+SUMIF(เส้นแต่งหน้าขนมเค้ก!$C:$C,'รับ-จ่าย ประจำวัน'!$B58,เส้นแต่งหน้าขนมเค้ก!O:O)+SUMIF(แพ็ค!$C:$C,'รับ-จ่าย ประจำวัน'!$B58,แพ็ค!O:O)+SUMIF(ธุรการ!$C:$C,'รับ-จ่าย ประจำวัน'!$B58,ธุรการ!O:O)+SUMIF(เส้นแต่งหน้าขนมปัง!$C:$C,'รับ-จ่าย ประจำวัน'!$B58,เส้นแต่งหน้าขนมปัง!O:O)+SUMIF('วางแผนBC,CJ'!$C:$C,'รับ-จ่าย ประจำวัน'!$B58,'วางแผนBC,CJ'!O:O)+SUMIF(RD!$C:$C,'รับ-จ่าย ประจำวัน'!$B58,RD!O:O)+SUMIF('FG,ออนไล,คัดแยก'!$C:$C,'รับ-จ่าย ประจำวัน'!$B58,'FG,ออนไล,คัดแยก'!O:O)</f>
        <v>0</v>
      </c>
      <c r="AW58" s="16">
        <f>SUMIF(เตรียมส่วนผสม!$C:$C,'รับ-จ่าย ประจำวัน'!$B58,เตรียมส่วนผสม!P:P)+SUMIF(กวนไส้!$C:$C,'รับ-จ่าย ประจำวัน'!$B58,กวนไส้!P:P)+SUMIF(ผลิต1!$C:$C,'รับ-จ่าย ประจำวัน'!$B58,ผลิต1!P:P)+SUMIF(ผลิต2!$C:$C,'รับ-จ่าย ประจำวัน'!$B58,ผลิต2!P:P)+SUMIF(เส้นแต่งหน้าขนมเค้ก!$C:$C,'รับ-จ่าย ประจำวัน'!$B58,เส้นแต่งหน้าขนมเค้ก!P:P)+SUMIF(แพ็ค!$C:$C,'รับ-จ่าย ประจำวัน'!$B58,แพ็ค!P:P)+SUMIF(ธุรการ!$C:$C,'รับ-จ่าย ประจำวัน'!$B58,ธุรการ!P:P)+SUMIF(เส้นแต่งหน้าขนมปัง!$C:$C,'รับ-จ่าย ประจำวัน'!$B58,เส้นแต่งหน้าขนมปัง!P:P)+SUMIF('วางแผนBC,CJ'!$C:$C,'รับ-จ่าย ประจำวัน'!$B58,'วางแผนBC,CJ'!P:P)+SUMIF(RD!$C:$C,'รับ-จ่าย ประจำวัน'!$B58,RD!P:P)+SUMIF('FG,ออนไล,คัดแยก'!$C:$C,'รับ-จ่าย ประจำวัน'!$B58,'FG,ออนไล,คัดแยก'!P:P)</f>
        <v>0</v>
      </c>
      <c r="AX58" s="16">
        <f>SUMIF(เตรียมส่วนผสม!$C:$C,'รับ-จ่าย ประจำวัน'!$B58,เตรียมส่วนผสม!Q:Q)+SUMIF(กวนไส้!$C:$C,'รับ-จ่าย ประจำวัน'!$B58,กวนไส้!Q:Q)+SUMIF(ผลิต1!$C:$C,'รับ-จ่าย ประจำวัน'!$B58,ผลิต1!Q:Q)+SUMIF(ผลิต2!$C:$C,'รับ-จ่าย ประจำวัน'!$B58,ผลิต2!Q:Q)+SUMIF(เส้นแต่งหน้าขนมเค้ก!$C:$C,'รับ-จ่าย ประจำวัน'!$B58,เส้นแต่งหน้าขนมเค้ก!Q:Q)+SUMIF(แพ็ค!$C:$C,'รับ-จ่าย ประจำวัน'!$B58,แพ็ค!Q:Q)+SUMIF(ธุรการ!$C:$C,'รับ-จ่าย ประจำวัน'!$B58,ธุรการ!Q:Q)+SUMIF(เส้นแต่งหน้าขนมปัง!$C:$C,'รับ-จ่าย ประจำวัน'!$B58,เส้นแต่งหน้าขนมปัง!Q:Q)+SUMIF('วางแผนBC,CJ'!$C:$C,'รับ-จ่าย ประจำวัน'!$B58,'วางแผนBC,CJ'!Q:Q)+SUMIF(RD!$C:$C,'รับ-จ่าย ประจำวัน'!$B58,RD!Q:Q)+SUMIF('FG,ออนไล,คัดแยก'!$C:$C,'รับ-จ่าย ประจำวัน'!$B58,'FG,ออนไล,คัดแยก'!Q:Q)</f>
        <v>0</v>
      </c>
      <c r="AY58" s="16">
        <f>SUMIF(เตรียมส่วนผสม!$C:$C,'รับ-จ่าย ประจำวัน'!$B58,เตรียมส่วนผสม!R:R)+SUMIF(กวนไส้!$C:$C,'รับ-จ่าย ประจำวัน'!$B58,กวนไส้!R:R)+SUMIF(ผลิต1!$C:$C,'รับ-จ่าย ประจำวัน'!$B58,ผลิต1!R:R)+SUMIF(ผลิต2!$C:$C,'รับ-จ่าย ประจำวัน'!$B58,ผลิต2!R:R)+SUMIF(เส้นแต่งหน้าขนมเค้ก!$C:$C,'รับ-จ่าย ประจำวัน'!$B58,เส้นแต่งหน้าขนมเค้ก!R:R)+SUMIF(แพ็ค!$C:$C,'รับ-จ่าย ประจำวัน'!$B58,แพ็ค!R:R)+SUMIF(ธุรการ!$C:$C,'รับ-จ่าย ประจำวัน'!$B58,ธุรการ!R:R)+SUMIF(เส้นแต่งหน้าขนมปัง!$C:$C,'รับ-จ่าย ประจำวัน'!$B58,เส้นแต่งหน้าขนมปัง!R:R)+SUMIF('วางแผนBC,CJ'!$C:$C,'รับ-จ่าย ประจำวัน'!$B58,'วางแผนBC,CJ'!R:R)+SUMIF(RD!$C:$C,'รับ-จ่าย ประจำวัน'!$B58,RD!R:R)+SUMIF('FG,ออนไล,คัดแยก'!$C:$C,'รับ-จ่าย ประจำวัน'!$B58,'FG,ออนไล,คัดแยก'!R:R)</f>
        <v>0</v>
      </c>
      <c r="AZ58" s="16">
        <f>SUMIF(เตรียมส่วนผสม!$C:$C,'รับ-จ่าย ประจำวัน'!$B58,เตรียมส่วนผสม!S:S)+SUMIF(กวนไส้!$C:$C,'รับ-จ่าย ประจำวัน'!$B58,กวนไส้!S:S)+SUMIF(ผลิต1!$C:$C,'รับ-จ่าย ประจำวัน'!$B58,ผลิต1!S:S)+SUMIF(ผลิต2!$C:$C,'รับ-จ่าย ประจำวัน'!$B58,ผลิต2!S:S)+SUMIF(เส้นแต่งหน้าขนมเค้ก!$C:$C,'รับ-จ่าย ประจำวัน'!$B58,เส้นแต่งหน้าขนมเค้ก!S:S)+SUMIF(แพ็ค!$C:$C,'รับ-จ่าย ประจำวัน'!$B58,แพ็ค!S:S)+SUMIF(ธุรการ!$C:$C,'รับ-จ่าย ประจำวัน'!$B58,ธุรการ!S:S)+SUMIF(เส้นแต่งหน้าขนมปัง!$C:$C,'รับ-จ่าย ประจำวัน'!$B58,เส้นแต่งหน้าขนมปัง!S:S)+SUMIF('วางแผนBC,CJ'!$C:$C,'รับ-จ่าย ประจำวัน'!$B58,'วางแผนBC,CJ'!S:S)+SUMIF(RD!$C:$C,'รับ-จ่าย ประจำวัน'!$B58,RD!S:S)+SUMIF('FG,ออนไล,คัดแยก'!$C:$C,'รับ-จ่าย ประจำวัน'!$B58,'FG,ออนไล,คัดแยก'!S:S)</f>
        <v>0</v>
      </c>
      <c r="BA58" s="16">
        <f>SUMIF(เตรียมส่วนผสม!$C:$C,'รับ-จ่าย ประจำวัน'!$B58,เตรียมส่วนผสม!T:T)+SUMIF(กวนไส้!$C:$C,'รับ-จ่าย ประจำวัน'!$B58,กวนไส้!T:T)+SUMIF(ผลิต1!$C:$C,'รับ-จ่าย ประจำวัน'!$B58,ผลิต1!T:T)+SUMIF(ผลิต2!$C:$C,'รับ-จ่าย ประจำวัน'!$B58,ผลิต2!T:T)+SUMIF(เส้นแต่งหน้าขนมเค้ก!$C:$C,'รับ-จ่าย ประจำวัน'!$B58,เส้นแต่งหน้าขนมเค้ก!T:T)+SUMIF(แพ็ค!$C:$C,'รับ-จ่าย ประจำวัน'!$B58,แพ็ค!T:T)+SUMIF(ธุรการ!$C:$C,'รับ-จ่าย ประจำวัน'!$B58,ธุรการ!T:T)+SUMIF(เส้นแต่งหน้าขนมปัง!$C:$C,'รับ-จ่าย ประจำวัน'!$B58,เส้นแต่งหน้าขนมปัง!T:T)+SUMIF('วางแผนBC,CJ'!$C:$C,'รับ-จ่าย ประจำวัน'!$B58,'วางแผนBC,CJ'!T:T)+SUMIF(RD!$C:$C,'รับ-จ่าย ประจำวัน'!$B58,RD!T:T)+SUMIF('FG,ออนไล,คัดแยก'!$C:$C,'รับ-จ่าย ประจำวัน'!$B58,'FG,ออนไล,คัดแยก'!T:T)</f>
        <v>0</v>
      </c>
      <c r="BB58" s="16">
        <f>SUMIF(เตรียมส่วนผสม!$C:$C,'รับ-จ่าย ประจำวัน'!$B58,เตรียมส่วนผสม!U:U)+SUMIF(กวนไส้!$C:$C,'รับ-จ่าย ประจำวัน'!$B58,กวนไส้!U:U)+SUMIF(ผลิต1!$C:$C,'รับ-จ่าย ประจำวัน'!$B58,ผลิต1!U:U)+SUMIF(ผลิต2!$C:$C,'รับ-จ่าย ประจำวัน'!$B58,ผลิต2!U:U)+SUMIF(เส้นแต่งหน้าขนมเค้ก!$C:$C,'รับ-จ่าย ประจำวัน'!$B58,เส้นแต่งหน้าขนมเค้ก!U:U)+SUMIF(แพ็ค!$C:$C,'รับ-จ่าย ประจำวัน'!$B58,แพ็ค!U:U)+SUMIF(ธุรการ!$C:$C,'รับ-จ่าย ประจำวัน'!$B58,ธุรการ!U:U)+SUMIF(เส้นแต่งหน้าขนมปัง!$C:$C,'รับ-จ่าย ประจำวัน'!$B58,เส้นแต่งหน้าขนมปัง!U:U)+SUMIF('วางแผนBC,CJ'!$C:$C,'รับ-จ่าย ประจำวัน'!$B58,'วางแผนBC,CJ'!U:U)+SUMIF(RD!$C:$C,'รับ-จ่าย ประจำวัน'!$B58,RD!U:U)+SUMIF('FG,ออนไล,คัดแยก'!$C:$C,'รับ-จ่าย ประจำวัน'!$B58,'FG,ออนไล,คัดแยก'!U:U)</f>
        <v>0</v>
      </c>
      <c r="BC58" s="16">
        <f>SUMIF(เตรียมส่วนผสม!$C:$C,'รับ-จ่าย ประจำวัน'!$B58,เตรียมส่วนผสม!V:V)+SUMIF(กวนไส้!$C:$C,'รับ-จ่าย ประจำวัน'!$B58,กวนไส้!V:V)+SUMIF(ผลิต1!$C:$C,'รับ-จ่าย ประจำวัน'!$B58,ผลิต1!V:V)+SUMIF(ผลิต2!$C:$C,'รับ-จ่าย ประจำวัน'!$B58,ผลิต2!V:V)+SUMIF(เส้นแต่งหน้าขนมเค้ก!$C:$C,'รับ-จ่าย ประจำวัน'!$B58,เส้นแต่งหน้าขนมเค้ก!V:V)+SUMIF(แพ็ค!$C:$C,'รับ-จ่าย ประจำวัน'!$B58,แพ็ค!V:V)+SUMIF(ธุรการ!$C:$C,'รับ-จ่าย ประจำวัน'!$B58,ธุรการ!V:V)+SUMIF(เส้นแต่งหน้าขนมปัง!$C:$C,'รับ-จ่าย ประจำวัน'!$B58,เส้นแต่งหน้าขนมปัง!V:V)+SUMIF('วางแผนBC,CJ'!$C:$C,'รับ-จ่าย ประจำวัน'!$B58,'วางแผนBC,CJ'!V:V)+SUMIF(RD!$C:$C,'รับ-จ่าย ประจำวัน'!$B58,RD!V:V)+SUMIF('FG,ออนไล,คัดแยก'!$C:$C,'รับ-จ่าย ประจำวัน'!$B58,'FG,ออนไล,คัดแยก'!V:V)</f>
        <v>0</v>
      </c>
      <c r="BD58" s="16">
        <f>SUMIF(เตรียมส่วนผสม!$C:$C,'รับ-จ่าย ประจำวัน'!$B58,เตรียมส่วนผสม!W:W)+SUMIF(กวนไส้!$C:$C,'รับ-จ่าย ประจำวัน'!$B58,กวนไส้!W:W)+SUMIF(ผลิต1!$C:$C,'รับ-จ่าย ประจำวัน'!$B58,ผลิต1!W:W)+SUMIF(ผลิต2!$C:$C,'รับ-จ่าย ประจำวัน'!$B58,ผลิต2!W:W)+SUMIF(เส้นแต่งหน้าขนมเค้ก!$C:$C,'รับ-จ่าย ประจำวัน'!$B58,เส้นแต่งหน้าขนมเค้ก!W:W)+SUMIF(แพ็ค!$C:$C,'รับ-จ่าย ประจำวัน'!$B58,แพ็ค!W:W)+SUMIF(ธุรการ!$C:$C,'รับ-จ่าย ประจำวัน'!$B58,ธุรการ!W:W)+SUMIF(เส้นแต่งหน้าขนมปัง!$C:$C,'รับ-จ่าย ประจำวัน'!$B58,เส้นแต่งหน้าขนมปัง!W:W)+SUMIF('วางแผนBC,CJ'!$C:$C,'รับ-จ่าย ประจำวัน'!$B58,'วางแผนBC,CJ'!W:W)+SUMIF(RD!$C:$C,'รับ-จ่าย ประจำวัน'!$B58,RD!W:W)+SUMIF('FG,ออนไล,คัดแยก'!$C:$C,'รับ-จ่าย ประจำวัน'!$B58,'FG,ออนไล,คัดแยก'!W:W)</f>
        <v>100</v>
      </c>
      <c r="BE58" s="16">
        <f>SUMIF(เตรียมส่วนผสม!$C:$C,'รับ-จ่าย ประจำวัน'!$B58,เตรียมส่วนผสม!X:X)+SUMIF(กวนไส้!$C:$C,'รับ-จ่าย ประจำวัน'!$B58,กวนไส้!X:X)+SUMIF(ผลิต1!$C:$C,'รับ-จ่าย ประจำวัน'!$B58,ผลิต1!X:X)+SUMIF(ผลิต2!$C:$C,'รับ-จ่าย ประจำวัน'!$B58,ผลิต2!X:X)+SUMIF(เส้นแต่งหน้าขนมเค้ก!$C:$C,'รับ-จ่าย ประจำวัน'!$B58,เส้นแต่งหน้าขนมเค้ก!X:X)+SUMIF(แพ็ค!$C:$C,'รับ-จ่าย ประจำวัน'!$B58,แพ็ค!X:X)+SUMIF(ธุรการ!$C:$C,'รับ-จ่าย ประจำวัน'!$B58,ธุรการ!X:X)+SUMIF(เส้นแต่งหน้าขนมปัง!$C:$C,'รับ-จ่าย ประจำวัน'!$B58,เส้นแต่งหน้าขนมปัง!X:X)+SUMIF('วางแผนBC,CJ'!$C:$C,'รับ-จ่าย ประจำวัน'!$B58,'วางแผนBC,CJ'!X:X)+SUMIF(RD!$C:$C,'รับ-จ่าย ประจำวัน'!$B58,RD!X:X)+SUMIF('FG,ออนไล,คัดแยก'!$C:$C,'รับ-จ่าย ประจำวัน'!$B58,'FG,ออนไล,คัดแยก'!X:X)</f>
        <v>0</v>
      </c>
      <c r="BF58" s="16">
        <f>SUMIF(เตรียมส่วนผสม!$C:$C,'รับ-จ่าย ประจำวัน'!$B58,เตรียมส่วนผสม!Y:Y)+SUMIF(กวนไส้!$C:$C,'รับ-จ่าย ประจำวัน'!$B58,กวนไส้!Y:Y)+SUMIF(ผลิต1!$C:$C,'รับ-จ่าย ประจำวัน'!$B58,ผลิต1!Y:Y)+SUMIF(ผลิต2!$C:$C,'รับ-จ่าย ประจำวัน'!$B58,ผลิต2!Y:Y)+SUMIF(เส้นแต่งหน้าขนมเค้ก!$C:$C,'รับ-จ่าย ประจำวัน'!$B58,เส้นแต่งหน้าขนมเค้ก!Y:Y)+SUMIF(แพ็ค!$C:$C,'รับ-จ่าย ประจำวัน'!$B58,แพ็ค!Y:Y)+SUMIF(ธุรการ!$C:$C,'รับ-จ่าย ประจำวัน'!$B58,ธุรการ!Y:Y)+SUMIF(เส้นแต่งหน้าขนมปัง!$C:$C,'รับ-จ่าย ประจำวัน'!$B58,เส้นแต่งหน้าขนมปัง!Y:Y)+SUMIF('วางแผนBC,CJ'!$C:$C,'รับ-จ่าย ประจำวัน'!$B58,'วางแผนBC,CJ'!Y:Y)+SUMIF(RD!$C:$C,'รับ-จ่าย ประจำวัน'!$B58,RD!Y:Y)+SUMIF('FG,ออนไล,คัดแยก'!$C:$C,'รับ-จ่าย ประจำวัน'!$B58,'FG,ออนไล,คัดแยก'!Y:Y)</f>
        <v>0</v>
      </c>
      <c r="BG58" s="16">
        <f>SUMIF(เตรียมส่วนผสม!$C:$C,'รับ-จ่าย ประจำวัน'!$B58,เตรียมส่วนผสม!Z:Z)+SUMIF(กวนไส้!$C:$C,'รับ-จ่าย ประจำวัน'!$B58,กวนไส้!Z:Z)+SUMIF(ผลิต1!$C:$C,'รับ-จ่าย ประจำวัน'!$B58,ผลิต1!Z:Z)+SUMIF(ผลิต2!$C:$C,'รับ-จ่าย ประจำวัน'!$B58,ผลิต2!Z:Z)+SUMIF(เส้นแต่งหน้าขนมเค้ก!$C:$C,'รับ-จ่าย ประจำวัน'!$B58,เส้นแต่งหน้าขนมเค้ก!Z:Z)+SUMIF(แพ็ค!$C:$C,'รับ-จ่าย ประจำวัน'!$B58,แพ็ค!Z:Z)+SUMIF(ธุรการ!$C:$C,'รับ-จ่าย ประจำวัน'!$B58,ธุรการ!Z:Z)+SUMIF(เส้นแต่งหน้าขนมปัง!$C:$C,'รับ-จ่าย ประจำวัน'!$B58,เส้นแต่งหน้าขนมปัง!Z:Z)+SUMIF('วางแผนBC,CJ'!$C:$C,'รับ-จ่าย ประจำวัน'!$B58,'วางแผนBC,CJ'!Z:Z)+SUMIF(RD!$C:$C,'รับ-จ่าย ประจำวัน'!$B58,RD!Z:Z)+SUMIF('FG,ออนไล,คัดแยก'!$C:$C,'รับ-จ่าย ประจำวัน'!$B58,'FG,ออนไล,คัดแยก'!Z:Z)</f>
        <v>0</v>
      </c>
      <c r="BH58" s="16">
        <f>SUMIF(เตรียมส่วนผสม!$C:$C,'รับ-จ่าย ประจำวัน'!$B58,เตรียมส่วนผสม!AA:AA)+SUMIF(กวนไส้!$C:$C,'รับ-จ่าย ประจำวัน'!$B58,กวนไส้!AA:AA)+SUMIF(ผลิต1!$C:$C,'รับ-จ่าย ประจำวัน'!$B58,ผลิต1!AA:AA)+SUMIF(ผลิต2!$C:$C,'รับ-จ่าย ประจำวัน'!$B58,ผลิต2!AA:AA)+SUMIF(เส้นแต่งหน้าขนมเค้ก!$C:$C,'รับ-จ่าย ประจำวัน'!$B58,เส้นแต่งหน้าขนมเค้ก!AA:AA)+SUMIF(แพ็ค!$C:$C,'รับ-จ่าย ประจำวัน'!$B58,แพ็ค!AA:AA)+SUMIF(ธุรการ!$C:$C,'รับ-จ่าย ประจำวัน'!$B58,ธุรการ!AA:AA)+SUMIF(เส้นแต่งหน้าขนมปัง!$C:$C,'รับ-จ่าย ประจำวัน'!$B58,เส้นแต่งหน้าขนมปัง!AA:AA)+SUMIF('วางแผนBC,CJ'!$C:$C,'รับ-จ่าย ประจำวัน'!$B58,'วางแผนBC,CJ'!AA:AA)+SUMIF(RD!$C:$C,'รับ-จ่าย ประจำวัน'!$B58,RD!AA:AA)+SUMIF('FG,ออนไล,คัดแยก'!$C:$C,'รับ-จ่าย ประจำวัน'!$B58,'FG,ออนไล,คัดแยก'!AA:AA)</f>
        <v>0</v>
      </c>
      <c r="BI58" s="16">
        <f>SUMIF(เตรียมส่วนผสม!$C:$C,'รับ-จ่าย ประจำวัน'!$B58,เตรียมส่วนผสม!AB:AB)+SUMIF(กวนไส้!$C:$C,'รับ-จ่าย ประจำวัน'!$B58,กวนไส้!AB:AB)+SUMIF(ผลิต1!$C:$C,'รับ-จ่าย ประจำวัน'!$B58,ผลิต1!AB:AB)+SUMIF(ผลิต2!$C:$C,'รับ-จ่าย ประจำวัน'!$B58,ผลิต2!AB:AB)+SUMIF(เส้นแต่งหน้าขนมเค้ก!$C:$C,'รับ-จ่าย ประจำวัน'!$B58,เส้นแต่งหน้าขนมเค้ก!AB:AB)+SUMIF(แพ็ค!$C:$C,'รับ-จ่าย ประจำวัน'!$B58,แพ็ค!AB:AB)+SUMIF(ธุรการ!$C:$C,'รับ-จ่าย ประจำวัน'!$B58,ธุรการ!AB:AB)+SUMIF(เส้นแต่งหน้าขนมปัง!$C:$C,'รับ-จ่าย ประจำวัน'!$B58,เส้นแต่งหน้าขนมปัง!AB:AB)+SUMIF('วางแผนBC,CJ'!$C:$C,'รับ-จ่าย ประจำวัน'!$B58,'วางแผนBC,CJ'!AB:AB)+SUMIF(RD!$C:$C,'รับ-จ่าย ประจำวัน'!$B58,RD!AB:AB)+SUMIF('FG,ออนไล,คัดแยก'!$C:$C,'รับ-จ่าย ประจำวัน'!$B58,'FG,ออนไล,คัดแยก'!AB:AB)</f>
        <v>0</v>
      </c>
      <c r="BJ58" s="16">
        <f>SUMIF(เตรียมส่วนผสม!$C:$C,'รับ-จ่าย ประจำวัน'!$B58,เตรียมส่วนผสม!AC:AC)+SUMIF(กวนไส้!$C:$C,'รับ-จ่าย ประจำวัน'!$B58,กวนไส้!AC:AC)+SUMIF(ผลิต1!$C:$C,'รับ-จ่าย ประจำวัน'!$B58,ผลิต1!AC:AC)+SUMIF(ผลิต2!$C:$C,'รับ-จ่าย ประจำวัน'!$B58,ผลิต2!AC:AC)+SUMIF(เส้นแต่งหน้าขนมเค้ก!$C:$C,'รับ-จ่าย ประจำวัน'!$B58,เส้นแต่งหน้าขนมเค้ก!AC:AC)+SUMIF(แพ็ค!$C:$C,'รับ-จ่าย ประจำวัน'!$B58,แพ็ค!AC:AC)+SUMIF(ธุรการ!$C:$C,'รับ-จ่าย ประจำวัน'!$B58,ธุรการ!AC:AC)+SUMIF(เส้นแต่งหน้าขนมปัง!$C:$C,'รับ-จ่าย ประจำวัน'!$B58,เส้นแต่งหน้าขนมปัง!AC:AC)+SUMIF('วางแผนBC,CJ'!$C:$C,'รับ-จ่าย ประจำวัน'!$B58,'วางแผนBC,CJ'!AC:AC)+SUMIF(RD!$C:$C,'รับ-จ่าย ประจำวัน'!$B58,RD!AC:AC)+SUMIF('FG,ออนไล,คัดแยก'!$C:$C,'รับ-จ่าย ประจำวัน'!$B58,'FG,ออนไล,คัดแยก'!AC:AC)</f>
        <v>0</v>
      </c>
      <c r="BK58" s="16">
        <f>SUMIF(เตรียมส่วนผสม!$C:$C,'รับ-จ่าย ประจำวัน'!$B58,เตรียมส่วนผสม!AD:AD)+SUMIF(กวนไส้!$C:$C,'รับ-จ่าย ประจำวัน'!$B58,กวนไส้!AD:AD)+SUMIF(ผลิต1!$C:$C,'รับ-จ่าย ประจำวัน'!$B58,ผลิต1!AD:AD)+SUMIF(ผลิต2!$C:$C,'รับ-จ่าย ประจำวัน'!$B58,ผลิต2!AD:AD)+SUMIF(เส้นแต่งหน้าขนมเค้ก!$C:$C,'รับ-จ่าย ประจำวัน'!$B58,เส้นแต่งหน้าขนมเค้ก!AD:AD)+SUMIF(แพ็ค!$C:$C,'รับ-จ่าย ประจำวัน'!$B58,แพ็ค!AD:AD)+SUMIF(ธุรการ!$C:$C,'รับ-จ่าย ประจำวัน'!$B58,ธุรการ!AD:AD)+SUMIF(เส้นแต่งหน้าขนมปัง!$C:$C,'รับ-จ่าย ประจำวัน'!$B58,เส้นแต่งหน้าขนมปัง!AD:AD)+SUMIF('วางแผนBC,CJ'!$C:$C,'รับ-จ่าย ประจำวัน'!$B58,'วางแผนBC,CJ'!AD:AD)+SUMIF(RD!$C:$C,'รับ-จ่าย ประจำวัน'!$B58,RD!AD:AD)+SUMIF('FG,ออนไล,คัดแยก'!$C:$C,'รับ-จ่าย ประจำวัน'!$B58,'FG,ออนไล,คัดแยก'!AD:AD)</f>
        <v>0</v>
      </c>
      <c r="BL58" s="16">
        <f>SUMIF(เตรียมส่วนผสม!$C:$C,'รับ-จ่าย ประจำวัน'!$B58,เตรียมส่วนผสม!AE:AE)+SUMIF(กวนไส้!$C:$C,'รับ-จ่าย ประจำวัน'!$B58,กวนไส้!AE:AE)+SUMIF(ผลิต1!$C:$C,'รับ-จ่าย ประจำวัน'!$B58,ผลิต1!AE:AE)+SUMIF(ผลิต2!$C:$C,'รับ-จ่าย ประจำวัน'!$B58,ผลิต2!AE:AE)+SUMIF(เส้นแต่งหน้าขนมเค้ก!$C:$C,'รับ-จ่าย ประจำวัน'!$B58,เส้นแต่งหน้าขนมเค้ก!AE:AE)+SUMIF(แพ็ค!$C:$C,'รับ-จ่าย ประจำวัน'!$B58,แพ็ค!AE:AE)+SUMIF(ธุรการ!$C:$C,'รับ-จ่าย ประจำวัน'!$B58,ธุรการ!AE:AE)+SUMIF(เส้นแต่งหน้าขนมปัง!$C:$C,'รับ-จ่าย ประจำวัน'!$B58,เส้นแต่งหน้าขนมปัง!AE:AE)+SUMIF('วางแผนBC,CJ'!$C:$C,'รับ-จ่าย ประจำวัน'!$B58,'วางแผนBC,CJ'!AE:AE)+SUMIF(RD!$C:$C,'รับ-จ่าย ประจำวัน'!$B58,RD!AE:AE)+SUMIF('FG,ออนไล,คัดแยก'!$C:$C,'รับ-จ่าย ประจำวัน'!$B58,'FG,ออนไล,คัดแยก'!AE:AE)</f>
        <v>0</v>
      </c>
      <c r="BM58" s="16">
        <f>SUMIF(เตรียมส่วนผสม!$C:$C,'รับ-จ่าย ประจำวัน'!$B58,เตรียมส่วนผสม!AF:AF)+SUMIF(กวนไส้!$C:$C,'รับ-จ่าย ประจำวัน'!$B58,กวนไส้!AF:AF)+SUMIF(ผลิต1!$C:$C,'รับ-จ่าย ประจำวัน'!$B58,ผลิต1!AF:AF)+SUMIF(ผลิต2!$C:$C,'รับ-จ่าย ประจำวัน'!$B58,ผลิต2!AF:AF)+SUMIF(เส้นแต่งหน้าขนมเค้ก!$C:$C,'รับ-จ่าย ประจำวัน'!$B58,เส้นแต่งหน้าขนมเค้ก!AF:AF)+SUMIF(แพ็ค!$C:$C,'รับ-จ่าย ประจำวัน'!$B58,แพ็ค!AF:AF)+SUMIF(ธุรการ!$C:$C,'รับ-จ่าย ประจำวัน'!$B58,ธุรการ!AF:AF)+SUMIF(เส้นแต่งหน้าขนมปัง!$C:$C,'รับ-จ่าย ประจำวัน'!$B58,เส้นแต่งหน้าขนมปัง!AF:AF)+SUMIF('วางแผนBC,CJ'!$C:$C,'รับ-จ่าย ประจำวัน'!$B58,'วางแผนBC,CJ'!AF:AF)+SUMIF(RD!$C:$C,'รับ-จ่าย ประจำวัน'!$B58,RD!AF:AF)+SUMIF('FG,ออนไล,คัดแยก'!$C:$C,'รับ-จ่าย ประจำวัน'!$B58,'FG,ออนไล,คัดแยก'!AF:AF)</f>
        <v>0</v>
      </c>
      <c r="BN58" s="16">
        <f>SUMIF(เตรียมส่วนผสม!$C:$C,'รับ-จ่าย ประจำวัน'!$B58,เตรียมส่วนผสม!AG:AG)+SUMIF(กวนไส้!$C:$C,'รับ-จ่าย ประจำวัน'!$B58,กวนไส้!AG:AG)+SUMIF(ผลิต1!$C:$C,'รับ-จ่าย ประจำวัน'!$B58,ผลิต1!AG:AG)+SUMIF(ผลิต2!$C:$C,'รับ-จ่าย ประจำวัน'!$B58,ผลิต2!AG:AG)+SUMIF(เส้นแต่งหน้าขนมเค้ก!$C:$C,'รับ-จ่าย ประจำวัน'!$B58,เส้นแต่งหน้าขนมเค้ก!AG:AG)+SUMIF(แพ็ค!$C:$C,'รับ-จ่าย ประจำวัน'!$B58,แพ็ค!AG:AG)+SUMIF(ธุรการ!$C:$C,'รับ-จ่าย ประจำวัน'!$B58,ธุรการ!AG:AG)+SUMIF(เส้นแต่งหน้าขนมปัง!$C:$C,'รับ-จ่าย ประจำวัน'!$B58,เส้นแต่งหน้าขนมปัง!AG:AG)+SUMIF('วางแผนBC,CJ'!$C:$C,'รับ-จ่าย ประจำวัน'!$B58,'วางแผนBC,CJ'!AG:AG)+SUMIF(RD!$C:$C,'รับ-จ่าย ประจำวัน'!$B58,RD!AG:AG)+SUMIF('FG,ออนไล,คัดแยก'!$C:$C,'รับ-จ่าย ประจำวัน'!$B58,'FG,ออนไล,คัดแยก'!AG:AG)</f>
        <v>0</v>
      </c>
      <c r="BO58" s="16">
        <f>SUMIF(เตรียมส่วนผสม!$C:$C,'รับ-จ่าย ประจำวัน'!$B58,เตรียมส่วนผสม!AH:AH)+SUMIF(กวนไส้!$C:$C,'รับ-จ่าย ประจำวัน'!$B58,กวนไส้!AH:AH)+SUMIF(ผลิต1!$C:$C,'รับ-จ่าย ประจำวัน'!$B58,ผลิต1!AH:AH)+SUMIF(ผลิต2!$C:$C,'รับ-จ่าย ประจำวัน'!$B58,ผลิต2!AH:AH)+SUMIF(เส้นแต่งหน้าขนมเค้ก!$C:$C,'รับ-จ่าย ประจำวัน'!$B58,เส้นแต่งหน้าขนมเค้ก!AH:AH)+SUMIF(แพ็ค!$C:$C,'รับ-จ่าย ประจำวัน'!$B58,แพ็ค!AH:AH)+SUMIF(ธุรการ!$C:$C,'รับ-จ่าย ประจำวัน'!$B58,ธุรการ!AH:AH)+SUMIF(เส้นแต่งหน้าขนมปัง!$C:$C,'รับ-จ่าย ประจำวัน'!$B58,เส้นแต่งหน้าขนมปัง!AH:AH)+SUMIF('วางแผนBC,CJ'!$C:$C,'รับ-จ่าย ประจำวัน'!$B58,'วางแผนBC,CJ'!AH:AH)+SUMIF(RD!$C:$C,'รับ-จ่าย ประจำวัน'!$B58,RD!AH:AH)+SUMIF('FG,ออนไล,คัดแยก'!$C:$C,'รับ-จ่าย ประจำวัน'!$B58,'FG,ออนไล,คัดแยก'!AH:AH)</f>
        <v>0</v>
      </c>
      <c r="BP58" s="16">
        <f>SUMIF(เตรียมส่วนผสม!$C:$C,'รับ-จ่าย ประจำวัน'!$B58,เตรียมส่วนผสม!AI:AI)+SUMIF(กวนไส้!$C:$C,'รับ-จ่าย ประจำวัน'!$B58,กวนไส้!AI:AI)+SUMIF(ผลิต1!$C:$C,'รับ-จ่าย ประจำวัน'!$B58,ผลิต1!AI:AI)+SUMIF(ผลิต2!$C:$C,'รับ-จ่าย ประจำวัน'!$B58,ผลิต2!AI:AI)+SUMIF(เส้นแต่งหน้าขนมเค้ก!$C:$C,'รับ-จ่าย ประจำวัน'!$B58,เส้นแต่งหน้าขนมเค้ก!AI:AI)+SUMIF(แพ็ค!$C:$C,'รับ-จ่าย ประจำวัน'!$B58,แพ็ค!AI:AI)+SUMIF(ธุรการ!$C:$C,'รับ-จ่าย ประจำวัน'!$B58,ธุรการ!AI:AI)+SUMIF(เส้นแต่งหน้าขนมปัง!$C:$C,'รับ-จ่าย ประจำวัน'!$B58,เส้นแต่งหน้าขนมปัง!AI:AI)+SUMIF('วางแผนBC,CJ'!$C:$C,'รับ-จ่าย ประจำวัน'!$B58,'วางแผนBC,CJ'!AI:AI)+SUMIF(RD!$C:$C,'รับ-จ่าย ประจำวัน'!$B58,RD!AI:AI)+SUMIF('FG,ออนไล,คัดแยก'!$C:$C,'รับ-จ่าย ประจำวัน'!$B58,'FG,ออนไล,คัดแยก'!AI:AI)</f>
        <v>0</v>
      </c>
      <c r="BQ58" s="16">
        <f>SUMIF(เตรียมส่วนผสม!$C:$C,'รับ-จ่าย ประจำวัน'!$B58,เตรียมส่วนผสม!AJ:AJ)+SUMIF(กวนไส้!$C:$C,'รับ-จ่าย ประจำวัน'!$B58,กวนไส้!AJ:AJ)+SUMIF(ผลิต1!$C:$C,'รับ-จ่าย ประจำวัน'!$B58,ผลิต1!AJ:AJ)+SUMIF(ผลิต2!$C:$C,'รับ-จ่าย ประจำวัน'!$B58,ผลิต2!AJ:AJ)+SUMIF(เส้นแต่งหน้าขนมเค้ก!$C:$C,'รับ-จ่าย ประจำวัน'!$B58,เส้นแต่งหน้าขนมเค้ก!AJ:AJ)+SUMIF(แพ็ค!$C:$C,'รับ-จ่าย ประจำวัน'!$B58,แพ็ค!AJ:AJ)+SUMIF(ธุรการ!$C:$C,'รับ-จ่าย ประจำวัน'!$B58,ธุรการ!AJ:AJ)+SUMIF(เส้นแต่งหน้าขนมปัง!$C:$C,'รับ-จ่าย ประจำวัน'!$B58,เส้นแต่งหน้าขนมปัง!AJ:AJ)+SUMIF('วางแผนBC,CJ'!$C:$C,'รับ-จ่าย ประจำวัน'!$B58,'วางแผนBC,CJ'!AJ:AJ)+SUMIF(RD!$C:$C,'รับ-จ่าย ประจำวัน'!$B58,RD!AJ:AJ)+SUMIF('FG,ออนไล,คัดแยก'!$C:$C,'รับ-จ่าย ประจำวัน'!$B58,'FG,ออนไล,คัดแยก'!AJ:AJ)</f>
        <v>0</v>
      </c>
      <c r="BR58" s="16">
        <f>SUMIF(เตรียมส่วนผสม!$C:$C,'รับ-จ่าย ประจำวัน'!$B58,เตรียมส่วนผสม!AK:AK)+SUMIF(กวนไส้!$C:$C,'รับ-จ่าย ประจำวัน'!$B58,กวนไส้!AK:AK)+SUMIF(ผลิต1!$C:$C,'รับ-จ่าย ประจำวัน'!$B58,ผลิต1!AK:AK)+SUMIF(ผลิต2!$C:$C,'รับ-จ่าย ประจำวัน'!$B58,ผลิต2!AK:AK)+SUMIF(เส้นแต่งหน้าขนมเค้ก!$C:$C,'รับ-จ่าย ประจำวัน'!$B58,เส้นแต่งหน้าขนมเค้ก!AK:AK)+SUMIF(แพ็ค!$C:$C,'รับ-จ่าย ประจำวัน'!$B58,แพ็ค!AK:AK)+SUMIF(ธุรการ!$C:$C,'รับ-จ่าย ประจำวัน'!$B58,ธุรการ!AK:AK)+SUMIF(เส้นแต่งหน้าขนมปัง!$C:$C,'รับ-จ่าย ประจำวัน'!$B58,เส้นแต่งหน้าขนมปัง!AK:AK)+SUMIF('วางแผนBC,CJ'!$C:$C,'รับ-จ่าย ประจำวัน'!$B58,'วางแผนBC,CJ'!AK:AK)+SUMIF(RD!$C:$C,'รับ-จ่าย ประจำวัน'!$B58,RD!AK:AK)+SUMIF('FG,ออนไล,คัดแยก'!$C:$C,'รับ-จ่าย ประจำวัน'!$B58,'FG,ออนไล,คัดแยก'!AK:AK)</f>
        <v>0</v>
      </c>
      <c r="BS58" s="16">
        <f>SUMIF(เตรียมส่วนผสม!$C:$C,'รับ-จ่าย ประจำวัน'!$B58,เตรียมส่วนผสม!AL:AL)+SUMIF(กวนไส้!$C:$C,'รับ-จ่าย ประจำวัน'!$B58,กวนไส้!AL:AL)+SUMIF(ผลิต1!$C:$C,'รับ-จ่าย ประจำวัน'!$B58,ผลิต1!AL:AL)+SUMIF(ผลิต2!$C:$C,'รับ-จ่าย ประจำวัน'!$B58,ผลิต2!AL:AL)+SUMIF(เส้นแต่งหน้าขนมเค้ก!$C:$C,'รับ-จ่าย ประจำวัน'!$B58,เส้นแต่งหน้าขนมเค้ก!AL:AL)+SUMIF(แพ็ค!$C:$C,'รับ-จ่าย ประจำวัน'!$B58,แพ็ค!AL:AL)+SUMIF(ธุรการ!$C:$C,'รับ-จ่าย ประจำวัน'!$B58,ธุรการ!AL:AL)+SUMIF(เส้นแต่งหน้าขนมปัง!$C:$C,'รับ-จ่าย ประจำวัน'!$B58,เส้นแต่งหน้าขนมปัง!AL:AL)+SUMIF('วางแผนBC,CJ'!$C:$C,'รับ-จ่าย ประจำวัน'!$B58,'วางแผนBC,CJ'!AL:AL)+SUMIF(RD!$C:$C,'รับ-จ่าย ประจำวัน'!$B58,RD!AL:AL)+SUMIF('FG,ออนไล,คัดแยก'!$C:$C,'รับ-จ่าย ประจำวัน'!$B58,'FG,ออนไล,คัดแยก'!AL:AL)</f>
        <v>0</v>
      </c>
      <c r="BT58" s="18">
        <f t="shared" si="1"/>
        <v>100</v>
      </c>
      <c r="BU58" s="116"/>
      <c r="BV58" s="146">
        <f t="shared" si="2"/>
        <v>400</v>
      </c>
      <c r="BW58" s="183">
        <v>25</v>
      </c>
      <c r="BX58" s="172">
        <f t="shared" ref="BX58:BX59" si="17">BT58/30</f>
        <v>3.3333333333333335</v>
      </c>
      <c r="BY58" s="188">
        <f t="shared" si="3"/>
        <v>120</v>
      </c>
      <c r="BZ58" s="180">
        <f t="shared" ca="1" si="4"/>
        <v>46323</v>
      </c>
      <c r="CA58" s="93"/>
      <c r="CB58" s="93"/>
      <c r="CC58" s="93"/>
      <c r="CD58" s="93"/>
      <c r="CE58" s="93"/>
      <c r="CF58" s="93"/>
      <c r="CG58" s="93"/>
      <c r="CH58" s="93"/>
      <c r="CI58" s="93"/>
      <c r="CJ58" s="94"/>
      <c r="CK58" s="9">
        <f t="shared" si="5"/>
        <v>400</v>
      </c>
    </row>
    <row r="59" spans="1:89" x14ac:dyDescent="0.5">
      <c r="A59" s="149"/>
      <c r="B59" s="24">
        <v>1020701001</v>
      </c>
      <c r="C59" s="10" t="s">
        <v>1464</v>
      </c>
      <c r="D59" s="177" t="s">
        <v>61</v>
      </c>
      <c r="E59" s="28">
        <v>0</v>
      </c>
      <c r="F59" s="75"/>
      <c r="G59" s="11" t="s">
        <v>62</v>
      </c>
      <c r="H59" s="12">
        <v>540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3"/>
      <c r="AF59" s="13"/>
      <c r="AG59" s="13"/>
      <c r="AH59" s="13"/>
      <c r="AI59" s="14"/>
      <c r="AJ59" s="14"/>
      <c r="AK59" s="14"/>
      <c r="AL59" s="14"/>
      <c r="AM59" s="14"/>
      <c r="AN59" s="15">
        <f t="shared" si="0"/>
        <v>0</v>
      </c>
      <c r="AO59" s="16">
        <f>SUMIF(เตรียมส่วนผสม!$C:$C,'รับ-จ่าย ประจำวัน'!$B59,เตรียมส่วนผสม!H:H)+SUMIF(กวนไส้!$C:$C,'รับ-จ่าย ประจำวัน'!$B59,กวนไส้!H:H)+SUMIF(ผลิต1!$C:$C,'รับ-จ่าย ประจำวัน'!$B59,ผลิต1!H:H)+SUMIF(ผลิต2!$C:$C,'รับ-จ่าย ประจำวัน'!$B59,ผลิต2!H:H)+SUMIF(เส้นแต่งหน้าขนมเค้ก!$C:$C,'รับ-จ่าย ประจำวัน'!$B59,เส้นแต่งหน้าขนมเค้ก!H:H)+SUMIF(แพ็ค!$C:$C,'รับ-จ่าย ประจำวัน'!$B59,แพ็ค!H:H)+SUMIF(ธุรการ!$C:$C,'รับ-จ่าย ประจำวัน'!$B59,ธุรการ!H:H)+SUMIF(เส้นแต่งหน้าขนมปัง!$C:$C,'รับ-จ่าย ประจำวัน'!$B59,เส้นแต่งหน้าขนมปัง!H:H)+SUMIF('วางแผนBC,CJ'!$C:$C,'รับ-จ่าย ประจำวัน'!$B59,'วางแผนBC,CJ'!H:H)+SUMIF(RD!$C:$C,'รับ-จ่าย ประจำวัน'!$B59,RD!H:H)+SUMIF('FG,ออนไล,คัดแยก'!$C:$C,'รับ-จ่าย ประจำวัน'!$B59,'FG,ออนไล,คัดแยก'!H:H)</f>
        <v>0</v>
      </c>
      <c r="AP59" s="16">
        <f>SUMIF(เตรียมส่วนผสม!$C:$C,'รับ-จ่าย ประจำวัน'!$B59,เตรียมส่วนผสม!I:I)+SUMIF(กวนไส้!$C:$C,'รับ-จ่าย ประจำวัน'!$B59,กวนไส้!I:I)+SUMIF(ผลิต1!$C:$C,'รับ-จ่าย ประจำวัน'!$B59,ผลิต1!I:I)+SUMIF(ผลิต2!$C:$C,'รับ-จ่าย ประจำวัน'!$B59,ผลิต2!I:I)+SUMIF(เส้นแต่งหน้าขนมเค้ก!$C:$C,'รับ-จ่าย ประจำวัน'!$B59,เส้นแต่งหน้าขนมเค้ก!I:I)+SUMIF(แพ็ค!$C:$C,'รับ-จ่าย ประจำวัน'!$B59,แพ็ค!I:I)+SUMIF(ธุรการ!$C:$C,'รับ-จ่าย ประจำวัน'!$B59,ธุรการ!I:I)+SUMIF(เส้นแต่งหน้าขนมปัง!$C:$C,'รับ-จ่าย ประจำวัน'!$B59,เส้นแต่งหน้าขนมปัง!I:I)+SUMIF('วางแผนBC,CJ'!$C:$C,'รับ-จ่าย ประจำวัน'!$B59,'วางแผนBC,CJ'!I:I)+SUMIF(RD!$C:$C,'รับ-จ่าย ประจำวัน'!$B59,RD!I:I)+SUMIF('FG,ออนไล,คัดแยก'!$C:$C,'รับ-จ่าย ประจำวัน'!$B59,'FG,ออนไล,คัดแยก'!I:I)</f>
        <v>0</v>
      </c>
      <c r="AQ59" s="16">
        <f>SUMIF(เตรียมส่วนผสม!$C:$C,'รับ-จ่าย ประจำวัน'!$B59,เตรียมส่วนผสม!J:J)+SUMIF(กวนไส้!$C:$C,'รับ-จ่าย ประจำวัน'!$B59,กวนไส้!J:J)+SUMIF(ผลิต1!$C:$C,'รับ-จ่าย ประจำวัน'!$B59,ผลิต1!J:J)+SUMIF(ผลิต2!$C:$C,'รับ-จ่าย ประจำวัน'!$B59,ผลิต2!J:J)+SUMIF(เส้นแต่งหน้าขนมเค้ก!$C:$C,'รับ-จ่าย ประจำวัน'!$B59,เส้นแต่งหน้าขนมเค้ก!J:J)+SUMIF(แพ็ค!$C:$C,'รับ-จ่าย ประจำวัน'!$B59,แพ็ค!J:J)+SUMIF(ธุรการ!$C:$C,'รับ-จ่าย ประจำวัน'!$B59,ธุรการ!J:J)+SUMIF(เส้นแต่งหน้าขนมปัง!$C:$C,'รับ-จ่าย ประจำวัน'!$B59,เส้นแต่งหน้าขนมปัง!J:J)+SUMIF('วางแผนBC,CJ'!$C:$C,'รับ-จ่าย ประจำวัน'!$B59,'วางแผนBC,CJ'!J:J)+SUMIF(RD!$C:$C,'รับ-จ่าย ประจำวัน'!$B59,RD!J:J)+SUMIF('FG,ออนไล,คัดแยก'!$C:$C,'รับ-จ่าย ประจำวัน'!$B59,'FG,ออนไล,คัดแยก'!J:J)</f>
        <v>0</v>
      </c>
      <c r="AR59" s="16">
        <f>SUMIF(เตรียมส่วนผสม!$C:$C,'รับ-จ่าย ประจำวัน'!$B59,เตรียมส่วนผสม!K:K)+SUMIF(กวนไส้!$C:$C,'รับ-จ่าย ประจำวัน'!$B59,กวนไส้!K:K)+SUMIF(ผลิต1!$C:$C,'รับ-จ่าย ประจำวัน'!$B59,ผลิต1!K:K)+SUMIF(ผลิต2!$C:$C,'รับ-จ่าย ประจำวัน'!$B59,ผลิต2!K:K)+SUMIF(เส้นแต่งหน้าขนมเค้ก!$C:$C,'รับ-จ่าย ประจำวัน'!$B59,เส้นแต่งหน้าขนมเค้ก!K:K)+SUMIF(แพ็ค!$C:$C,'รับ-จ่าย ประจำวัน'!$B59,แพ็ค!K:K)+SUMIF(ธุรการ!$C:$C,'รับ-จ่าย ประจำวัน'!$B59,ธุรการ!K:K)+SUMIF(เส้นแต่งหน้าขนมปัง!$C:$C,'รับ-จ่าย ประจำวัน'!$B59,เส้นแต่งหน้าขนมปัง!K:K)+SUMIF('วางแผนBC,CJ'!$C:$C,'รับ-จ่าย ประจำวัน'!$B59,'วางแผนBC,CJ'!K:K)+SUMIF(RD!$C:$C,'รับ-จ่าย ประจำวัน'!$B59,RD!K:K)+SUMIF('FG,ออนไล,คัดแยก'!$C:$C,'รับ-จ่าย ประจำวัน'!$B59,'FG,ออนไล,คัดแยก'!K:K)</f>
        <v>0</v>
      </c>
      <c r="AS59" s="16">
        <f>SUMIF(เตรียมส่วนผสม!$C:$C,'รับ-จ่าย ประจำวัน'!$B59,เตรียมส่วนผสม!L:L)+SUMIF(กวนไส้!$C:$C,'รับ-จ่าย ประจำวัน'!$B59,กวนไส้!L:L)+SUMIF(ผลิต1!$C:$C,'รับ-จ่าย ประจำวัน'!$B59,ผลิต1!L:L)+SUMIF(ผลิต2!$C:$C,'รับ-จ่าย ประจำวัน'!$B59,ผลิต2!L:L)+SUMIF(เส้นแต่งหน้าขนมเค้ก!$C:$C,'รับ-จ่าย ประจำวัน'!$B59,เส้นแต่งหน้าขนมเค้ก!L:L)+SUMIF(แพ็ค!$C:$C,'รับ-จ่าย ประจำวัน'!$B59,แพ็ค!L:L)+SUMIF(ธุรการ!$C:$C,'รับ-จ่าย ประจำวัน'!$B59,ธุรการ!L:L)+SUMIF(เส้นแต่งหน้าขนมปัง!$C:$C,'รับ-จ่าย ประจำวัน'!$B59,เส้นแต่งหน้าขนมปัง!L:L)+SUMIF('วางแผนBC,CJ'!$C:$C,'รับ-จ่าย ประจำวัน'!$B59,'วางแผนBC,CJ'!L:L)+SUMIF(RD!$C:$C,'รับ-จ่าย ประจำวัน'!$B59,RD!L:L)+SUMIF('FG,ออนไล,คัดแยก'!$C:$C,'รับ-จ่าย ประจำวัน'!$B59,'FG,ออนไล,คัดแยก'!L:L)</f>
        <v>0</v>
      </c>
      <c r="AT59" s="16">
        <f>SUMIF(เตรียมส่วนผสม!$C:$C,'รับ-จ่าย ประจำวัน'!$B59,เตรียมส่วนผสม!M:M)+SUMIF(กวนไส้!$C:$C,'รับ-จ่าย ประจำวัน'!$B59,กวนไส้!M:M)+SUMIF(ผลิต1!$C:$C,'รับ-จ่าย ประจำวัน'!$B59,ผลิต1!M:M)+SUMIF(ผลิต2!$C:$C,'รับ-จ่าย ประจำวัน'!$B59,ผลิต2!M:M)+SUMIF(เส้นแต่งหน้าขนมเค้ก!$C:$C,'รับ-จ่าย ประจำวัน'!$B59,เส้นแต่งหน้าขนมเค้ก!M:M)+SUMIF(แพ็ค!$C:$C,'รับ-จ่าย ประจำวัน'!$B59,แพ็ค!M:M)+SUMIF(ธุรการ!$C:$C,'รับ-จ่าย ประจำวัน'!$B59,ธุรการ!M:M)+SUMIF(เส้นแต่งหน้าขนมปัง!$C:$C,'รับ-จ่าย ประจำวัน'!$B59,เส้นแต่งหน้าขนมปัง!M:M)+SUMIF('วางแผนBC,CJ'!$C:$C,'รับ-จ่าย ประจำวัน'!$B59,'วางแผนBC,CJ'!M:M)+SUMIF(RD!$C:$C,'รับ-จ่าย ประจำวัน'!$B59,RD!M:M)+SUMIF('FG,ออนไล,คัดแยก'!$C:$C,'รับ-จ่าย ประจำวัน'!$B59,'FG,ออนไล,คัดแยก'!M:M)</f>
        <v>0</v>
      </c>
      <c r="AU59" s="16">
        <f>SUMIF(เตรียมส่วนผสม!$C:$C,'รับ-จ่าย ประจำวัน'!$B59,เตรียมส่วนผสม!N:N)+SUMIF(กวนไส้!$C:$C,'รับ-จ่าย ประจำวัน'!$B59,กวนไส้!N:N)+SUMIF(ผลิต1!$C:$C,'รับ-จ่าย ประจำวัน'!$B59,ผลิต1!N:N)+SUMIF(ผลิต2!$C:$C,'รับ-จ่าย ประจำวัน'!$B59,ผลิต2!N:N)+SUMIF(เส้นแต่งหน้าขนมเค้ก!$C:$C,'รับ-จ่าย ประจำวัน'!$B59,เส้นแต่งหน้าขนมเค้ก!N:N)+SUMIF(แพ็ค!$C:$C,'รับ-จ่าย ประจำวัน'!$B59,แพ็ค!N:N)+SUMIF(ธุรการ!$C:$C,'รับ-จ่าย ประจำวัน'!$B59,ธุรการ!N:N)+SUMIF(เส้นแต่งหน้าขนมปัง!$C:$C,'รับ-จ่าย ประจำวัน'!$B59,เส้นแต่งหน้าขนมปัง!N:N)+SUMIF('วางแผนBC,CJ'!$C:$C,'รับ-จ่าย ประจำวัน'!$B59,'วางแผนBC,CJ'!N:N)+SUMIF(RD!$C:$C,'รับ-จ่าย ประจำวัน'!$B59,RD!N:N)+SUMIF('FG,ออนไล,คัดแยก'!$C:$C,'รับ-จ่าย ประจำวัน'!$B59,'FG,ออนไล,คัดแยก'!N:N)</f>
        <v>0</v>
      </c>
      <c r="AV59" s="16">
        <f>SUMIF(เตรียมส่วนผสม!$C:$C,'รับ-จ่าย ประจำวัน'!$B59,เตรียมส่วนผสม!O:O)+SUMIF(กวนไส้!$C:$C,'รับ-จ่าย ประจำวัน'!$B59,กวนไส้!O:O)+SUMIF(ผลิต1!$C:$C,'รับ-จ่าย ประจำวัน'!$B59,ผลิต1!O:O)+SUMIF(ผลิต2!$C:$C,'รับ-จ่าย ประจำวัน'!$B59,ผลิต2!O:O)+SUMIF(เส้นแต่งหน้าขนมเค้ก!$C:$C,'รับ-จ่าย ประจำวัน'!$B59,เส้นแต่งหน้าขนมเค้ก!O:O)+SUMIF(แพ็ค!$C:$C,'รับ-จ่าย ประจำวัน'!$B59,แพ็ค!O:O)+SUMIF(ธุรการ!$C:$C,'รับ-จ่าย ประจำวัน'!$B59,ธุรการ!O:O)+SUMIF(เส้นแต่งหน้าขนมปัง!$C:$C,'รับ-จ่าย ประจำวัน'!$B59,เส้นแต่งหน้าขนมปัง!O:O)+SUMIF('วางแผนBC,CJ'!$C:$C,'รับ-จ่าย ประจำวัน'!$B59,'วางแผนBC,CJ'!O:O)+SUMIF(RD!$C:$C,'รับ-จ่าย ประจำวัน'!$B59,RD!O:O)+SUMIF('FG,ออนไล,คัดแยก'!$C:$C,'รับ-จ่าย ประจำวัน'!$B59,'FG,ออนไล,คัดแยก'!O:O)</f>
        <v>0</v>
      </c>
      <c r="AW59" s="16">
        <f>SUMIF(เตรียมส่วนผสม!$C:$C,'รับ-จ่าย ประจำวัน'!$B59,เตรียมส่วนผสม!P:P)+SUMIF(กวนไส้!$C:$C,'รับ-จ่าย ประจำวัน'!$B59,กวนไส้!P:P)+SUMIF(ผลิต1!$C:$C,'รับ-จ่าย ประจำวัน'!$B59,ผลิต1!P:P)+SUMIF(ผลิต2!$C:$C,'รับ-จ่าย ประจำวัน'!$B59,ผลิต2!P:P)+SUMIF(เส้นแต่งหน้าขนมเค้ก!$C:$C,'รับ-จ่าย ประจำวัน'!$B59,เส้นแต่งหน้าขนมเค้ก!P:P)+SUMIF(แพ็ค!$C:$C,'รับ-จ่าย ประจำวัน'!$B59,แพ็ค!P:P)+SUMIF(ธุรการ!$C:$C,'รับ-จ่าย ประจำวัน'!$B59,ธุรการ!P:P)+SUMIF(เส้นแต่งหน้าขนมปัง!$C:$C,'รับ-จ่าย ประจำวัน'!$B59,เส้นแต่งหน้าขนมปัง!P:P)+SUMIF('วางแผนBC,CJ'!$C:$C,'รับ-จ่าย ประจำวัน'!$B59,'วางแผนBC,CJ'!P:P)+SUMIF(RD!$C:$C,'รับ-จ่าย ประจำวัน'!$B59,RD!P:P)+SUMIF('FG,ออนไล,คัดแยก'!$C:$C,'รับ-จ่าย ประจำวัน'!$B59,'FG,ออนไล,คัดแยก'!P:P)</f>
        <v>0</v>
      </c>
      <c r="AX59" s="16">
        <f>SUMIF(เตรียมส่วนผสม!$C:$C,'รับ-จ่าย ประจำวัน'!$B59,เตรียมส่วนผสม!Q:Q)+SUMIF(กวนไส้!$C:$C,'รับ-จ่าย ประจำวัน'!$B59,กวนไส้!Q:Q)+SUMIF(ผลิต1!$C:$C,'รับ-จ่าย ประจำวัน'!$B59,ผลิต1!Q:Q)+SUMIF(ผลิต2!$C:$C,'รับ-จ่าย ประจำวัน'!$B59,ผลิต2!Q:Q)+SUMIF(เส้นแต่งหน้าขนมเค้ก!$C:$C,'รับ-จ่าย ประจำวัน'!$B59,เส้นแต่งหน้าขนมเค้ก!Q:Q)+SUMIF(แพ็ค!$C:$C,'รับ-จ่าย ประจำวัน'!$B59,แพ็ค!Q:Q)+SUMIF(ธุรการ!$C:$C,'รับ-จ่าย ประจำวัน'!$B59,ธุรการ!Q:Q)+SUMIF(เส้นแต่งหน้าขนมปัง!$C:$C,'รับ-จ่าย ประจำวัน'!$B59,เส้นแต่งหน้าขนมปัง!Q:Q)+SUMIF('วางแผนBC,CJ'!$C:$C,'รับ-จ่าย ประจำวัน'!$B59,'วางแผนBC,CJ'!Q:Q)+SUMIF(RD!$C:$C,'รับ-จ่าย ประจำวัน'!$B59,RD!Q:Q)+SUMIF('FG,ออนไล,คัดแยก'!$C:$C,'รับ-จ่าย ประจำวัน'!$B59,'FG,ออนไล,คัดแยก'!Q:Q)</f>
        <v>100</v>
      </c>
      <c r="AY59" s="16">
        <f>SUMIF(เตรียมส่วนผสม!$C:$C,'รับ-จ่าย ประจำวัน'!$B59,เตรียมส่วนผสม!R:R)+SUMIF(กวนไส้!$C:$C,'รับ-จ่าย ประจำวัน'!$B59,กวนไส้!R:R)+SUMIF(ผลิต1!$C:$C,'รับ-จ่าย ประจำวัน'!$B59,ผลิต1!R:R)+SUMIF(ผลิต2!$C:$C,'รับ-จ่าย ประจำวัน'!$B59,ผลิต2!R:R)+SUMIF(เส้นแต่งหน้าขนมเค้ก!$C:$C,'รับ-จ่าย ประจำวัน'!$B59,เส้นแต่งหน้าขนมเค้ก!R:R)+SUMIF(แพ็ค!$C:$C,'รับ-จ่าย ประจำวัน'!$B59,แพ็ค!R:R)+SUMIF(ธุรการ!$C:$C,'รับ-จ่าย ประจำวัน'!$B59,ธุรการ!R:R)+SUMIF(เส้นแต่งหน้าขนมปัง!$C:$C,'รับ-จ่าย ประจำวัน'!$B59,เส้นแต่งหน้าขนมปัง!R:R)+SUMIF('วางแผนBC,CJ'!$C:$C,'รับ-จ่าย ประจำวัน'!$B59,'วางแผนBC,CJ'!R:R)+SUMIF(RD!$C:$C,'รับ-จ่าย ประจำวัน'!$B59,RD!R:R)+SUMIF('FG,ออนไล,คัดแยก'!$C:$C,'รับ-จ่าย ประจำวัน'!$B59,'FG,ออนไล,คัดแยก'!R:R)</f>
        <v>0</v>
      </c>
      <c r="AZ59" s="16">
        <f>SUMIF(เตรียมส่วนผสม!$C:$C,'รับ-จ่าย ประจำวัน'!$B59,เตรียมส่วนผสม!S:S)+SUMIF(กวนไส้!$C:$C,'รับ-จ่าย ประจำวัน'!$B59,กวนไส้!S:S)+SUMIF(ผลิต1!$C:$C,'รับ-จ่าย ประจำวัน'!$B59,ผลิต1!S:S)+SUMIF(ผลิต2!$C:$C,'รับ-จ่าย ประจำวัน'!$B59,ผลิต2!S:S)+SUMIF(เส้นแต่งหน้าขนมเค้ก!$C:$C,'รับ-จ่าย ประจำวัน'!$B59,เส้นแต่งหน้าขนมเค้ก!S:S)+SUMIF(แพ็ค!$C:$C,'รับ-จ่าย ประจำวัน'!$B59,แพ็ค!S:S)+SUMIF(ธุรการ!$C:$C,'รับ-จ่าย ประจำวัน'!$B59,ธุรการ!S:S)+SUMIF(เส้นแต่งหน้าขนมปัง!$C:$C,'รับ-จ่าย ประจำวัน'!$B59,เส้นแต่งหน้าขนมปัง!S:S)+SUMIF('วางแผนBC,CJ'!$C:$C,'รับ-จ่าย ประจำวัน'!$B59,'วางแผนBC,CJ'!S:S)+SUMIF(RD!$C:$C,'รับ-จ่าย ประจำวัน'!$B59,RD!S:S)+SUMIF('FG,ออนไล,คัดแยก'!$C:$C,'รับ-จ่าย ประจำวัน'!$B59,'FG,ออนไล,คัดแยก'!S:S)</f>
        <v>0</v>
      </c>
      <c r="BA59" s="16">
        <f>SUMIF(เตรียมส่วนผสม!$C:$C,'รับ-จ่าย ประจำวัน'!$B59,เตรียมส่วนผสม!T:T)+SUMIF(กวนไส้!$C:$C,'รับ-จ่าย ประจำวัน'!$B59,กวนไส้!T:T)+SUMIF(ผลิต1!$C:$C,'รับ-จ่าย ประจำวัน'!$B59,ผลิต1!T:T)+SUMIF(ผลิต2!$C:$C,'รับ-จ่าย ประจำวัน'!$B59,ผลิต2!T:T)+SUMIF(เส้นแต่งหน้าขนมเค้ก!$C:$C,'รับ-จ่าย ประจำวัน'!$B59,เส้นแต่งหน้าขนมเค้ก!T:T)+SUMIF(แพ็ค!$C:$C,'รับ-จ่าย ประจำวัน'!$B59,แพ็ค!T:T)+SUMIF(ธุรการ!$C:$C,'รับ-จ่าย ประจำวัน'!$B59,ธุรการ!T:T)+SUMIF(เส้นแต่งหน้าขนมปัง!$C:$C,'รับ-จ่าย ประจำวัน'!$B59,เส้นแต่งหน้าขนมปัง!T:T)+SUMIF('วางแผนBC,CJ'!$C:$C,'รับ-จ่าย ประจำวัน'!$B59,'วางแผนBC,CJ'!T:T)+SUMIF(RD!$C:$C,'รับ-จ่าย ประจำวัน'!$B59,RD!T:T)+SUMIF('FG,ออนไล,คัดแยก'!$C:$C,'รับ-จ่าย ประจำวัน'!$B59,'FG,ออนไล,คัดแยก'!T:T)</f>
        <v>0</v>
      </c>
      <c r="BB59" s="16">
        <f>SUMIF(เตรียมส่วนผสม!$C:$C,'รับ-จ่าย ประจำวัน'!$B59,เตรียมส่วนผสม!U:U)+SUMIF(กวนไส้!$C:$C,'รับ-จ่าย ประจำวัน'!$B59,กวนไส้!U:U)+SUMIF(ผลิต1!$C:$C,'รับ-จ่าย ประจำวัน'!$B59,ผลิต1!U:U)+SUMIF(ผลิต2!$C:$C,'รับ-จ่าย ประจำวัน'!$B59,ผลิต2!U:U)+SUMIF(เส้นแต่งหน้าขนมเค้ก!$C:$C,'รับ-จ่าย ประจำวัน'!$B59,เส้นแต่งหน้าขนมเค้ก!U:U)+SUMIF(แพ็ค!$C:$C,'รับ-จ่าย ประจำวัน'!$B59,แพ็ค!U:U)+SUMIF(ธุรการ!$C:$C,'รับ-จ่าย ประจำวัน'!$B59,ธุรการ!U:U)+SUMIF(เส้นแต่งหน้าขนมปัง!$C:$C,'รับ-จ่าย ประจำวัน'!$B59,เส้นแต่งหน้าขนมปัง!U:U)+SUMIF('วางแผนBC,CJ'!$C:$C,'รับ-จ่าย ประจำวัน'!$B59,'วางแผนBC,CJ'!U:U)+SUMIF(RD!$C:$C,'รับ-จ่าย ประจำวัน'!$B59,RD!U:U)+SUMIF('FG,ออนไล,คัดแยก'!$C:$C,'รับ-จ่าย ประจำวัน'!$B59,'FG,ออนไล,คัดแยก'!U:U)</f>
        <v>0</v>
      </c>
      <c r="BC59" s="16">
        <f>SUMIF(เตรียมส่วนผสม!$C:$C,'รับ-จ่าย ประจำวัน'!$B59,เตรียมส่วนผสม!V:V)+SUMIF(กวนไส้!$C:$C,'รับ-จ่าย ประจำวัน'!$B59,กวนไส้!V:V)+SUMIF(ผลิต1!$C:$C,'รับ-จ่าย ประจำวัน'!$B59,ผลิต1!V:V)+SUMIF(ผลิต2!$C:$C,'รับ-จ่าย ประจำวัน'!$B59,ผลิต2!V:V)+SUMIF(เส้นแต่งหน้าขนมเค้ก!$C:$C,'รับ-จ่าย ประจำวัน'!$B59,เส้นแต่งหน้าขนมเค้ก!V:V)+SUMIF(แพ็ค!$C:$C,'รับ-จ่าย ประจำวัน'!$B59,แพ็ค!V:V)+SUMIF(ธุรการ!$C:$C,'รับ-จ่าย ประจำวัน'!$B59,ธุรการ!V:V)+SUMIF(เส้นแต่งหน้าขนมปัง!$C:$C,'รับ-จ่าย ประจำวัน'!$B59,เส้นแต่งหน้าขนมปัง!V:V)+SUMIF('วางแผนBC,CJ'!$C:$C,'รับ-จ่าย ประจำวัน'!$B59,'วางแผนBC,CJ'!V:V)+SUMIF(RD!$C:$C,'รับ-จ่าย ประจำวัน'!$B59,RD!V:V)+SUMIF('FG,ออนไล,คัดแยก'!$C:$C,'รับ-จ่าย ประจำวัน'!$B59,'FG,ออนไล,คัดแยก'!V:V)</f>
        <v>0</v>
      </c>
      <c r="BD59" s="16">
        <f>SUMIF(เตรียมส่วนผสม!$C:$C,'รับ-จ่าย ประจำวัน'!$B59,เตรียมส่วนผสม!W:W)+SUMIF(กวนไส้!$C:$C,'รับ-จ่าย ประจำวัน'!$B59,กวนไส้!W:W)+SUMIF(ผลิต1!$C:$C,'รับ-จ่าย ประจำวัน'!$B59,ผลิต1!W:W)+SUMIF(ผลิต2!$C:$C,'รับ-จ่าย ประจำวัน'!$B59,ผลิต2!W:W)+SUMIF(เส้นแต่งหน้าขนมเค้ก!$C:$C,'รับ-จ่าย ประจำวัน'!$B59,เส้นแต่งหน้าขนมเค้ก!W:W)+SUMIF(แพ็ค!$C:$C,'รับ-จ่าย ประจำวัน'!$B59,แพ็ค!W:W)+SUMIF(ธุรการ!$C:$C,'รับ-จ่าย ประจำวัน'!$B59,ธุรการ!W:W)+SUMIF(เส้นแต่งหน้าขนมปัง!$C:$C,'รับ-จ่าย ประจำวัน'!$B59,เส้นแต่งหน้าขนมปัง!W:W)+SUMIF('วางแผนBC,CJ'!$C:$C,'รับ-จ่าย ประจำวัน'!$B59,'วางแผนBC,CJ'!W:W)+SUMIF(RD!$C:$C,'รับ-จ่าย ประจำวัน'!$B59,RD!W:W)+SUMIF('FG,ออนไล,คัดแยก'!$C:$C,'รับ-จ่าย ประจำวัน'!$B59,'FG,ออนไล,คัดแยก'!W:W)</f>
        <v>100</v>
      </c>
      <c r="BE59" s="16">
        <f>SUMIF(เตรียมส่วนผสม!$C:$C,'รับ-จ่าย ประจำวัน'!$B59,เตรียมส่วนผสม!X:X)+SUMIF(กวนไส้!$C:$C,'รับ-จ่าย ประจำวัน'!$B59,กวนไส้!X:X)+SUMIF(ผลิต1!$C:$C,'รับ-จ่าย ประจำวัน'!$B59,ผลิต1!X:X)+SUMIF(ผลิต2!$C:$C,'รับ-จ่าย ประจำวัน'!$B59,ผลิต2!X:X)+SUMIF(เส้นแต่งหน้าขนมเค้ก!$C:$C,'รับ-จ่าย ประจำวัน'!$B59,เส้นแต่งหน้าขนมเค้ก!X:X)+SUMIF(แพ็ค!$C:$C,'รับ-จ่าย ประจำวัน'!$B59,แพ็ค!X:X)+SUMIF(ธุรการ!$C:$C,'รับ-จ่าย ประจำวัน'!$B59,ธุรการ!X:X)+SUMIF(เส้นแต่งหน้าขนมปัง!$C:$C,'รับ-จ่าย ประจำวัน'!$B59,เส้นแต่งหน้าขนมปัง!X:X)+SUMIF('วางแผนBC,CJ'!$C:$C,'รับ-จ่าย ประจำวัน'!$B59,'วางแผนBC,CJ'!X:X)+SUMIF(RD!$C:$C,'รับ-จ่าย ประจำวัน'!$B59,RD!X:X)+SUMIF('FG,ออนไล,คัดแยก'!$C:$C,'รับ-จ่าย ประจำวัน'!$B59,'FG,ออนไล,คัดแยก'!X:X)</f>
        <v>0</v>
      </c>
      <c r="BF59" s="16">
        <f>SUMIF(เตรียมส่วนผสม!$C:$C,'รับ-จ่าย ประจำวัน'!$B59,เตรียมส่วนผสม!Y:Y)+SUMIF(กวนไส้!$C:$C,'รับ-จ่าย ประจำวัน'!$B59,กวนไส้!Y:Y)+SUMIF(ผลิต1!$C:$C,'รับ-จ่าย ประจำวัน'!$B59,ผลิต1!Y:Y)+SUMIF(ผลิต2!$C:$C,'รับ-จ่าย ประจำวัน'!$B59,ผลิต2!Y:Y)+SUMIF(เส้นแต่งหน้าขนมเค้ก!$C:$C,'รับ-จ่าย ประจำวัน'!$B59,เส้นแต่งหน้าขนมเค้ก!Y:Y)+SUMIF(แพ็ค!$C:$C,'รับ-จ่าย ประจำวัน'!$B59,แพ็ค!Y:Y)+SUMIF(ธุรการ!$C:$C,'รับ-จ่าย ประจำวัน'!$B59,ธุรการ!Y:Y)+SUMIF(เส้นแต่งหน้าขนมปัง!$C:$C,'รับ-จ่าย ประจำวัน'!$B59,เส้นแต่งหน้าขนมปัง!Y:Y)+SUMIF('วางแผนBC,CJ'!$C:$C,'รับ-จ่าย ประจำวัน'!$B59,'วางแผนBC,CJ'!Y:Y)+SUMIF(RD!$C:$C,'รับ-จ่าย ประจำวัน'!$B59,RD!Y:Y)+SUMIF('FG,ออนไล,คัดแยก'!$C:$C,'รับ-จ่าย ประจำวัน'!$B59,'FG,ออนไล,คัดแยก'!Y:Y)</f>
        <v>0</v>
      </c>
      <c r="BG59" s="16">
        <f>SUMIF(เตรียมส่วนผสม!$C:$C,'รับ-จ่าย ประจำวัน'!$B59,เตรียมส่วนผสม!Z:Z)+SUMIF(กวนไส้!$C:$C,'รับ-จ่าย ประจำวัน'!$B59,กวนไส้!Z:Z)+SUMIF(ผลิต1!$C:$C,'รับ-จ่าย ประจำวัน'!$B59,ผลิต1!Z:Z)+SUMIF(ผลิต2!$C:$C,'รับ-จ่าย ประจำวัน'!$B59,ผลิต2!Z:Z)+SUMIF(เส้นแต่งหน้าขนมเค้ก!$C:$C,'รับ-จ่าย ประจำวัน'!$B59,เส้นแต่งหน้าขนมเค้ก!Z:Z)+SUMIF(แพ็ค!$C:$C,'รับ-จ่าย ประจำวัน'!$B59,แพ็ค!Z:Z)+SUMIF(ธุรการ!$C:$C,'รับ-จ่าย ประจำวัน'!$B59,ธุรการ!Z:Z)+SUMIF(เส้นแต่งหน้าขนมปัง!$C:$C,'รับ-จ่าย ประจำวัน'!$B59,เส้นแต่งหน้าขนมปัง!Z:Z)+SUMIF('วางแผนBC,CJ'!$C:$C,'รับ-จ่าย ประจำวัน'!$B59,'วางแผนBC,CJ'!Z:Z)+SUMIF(RD!$C:$C,'รับ-จ่าย ประจำวัน'!$B59,RD!Z:Z)+SUMIF('FG,ออนไล,คัดแยก'!$C:$C,'รับ-จ่าย ประจำวัน'!$B59,'FG,ออนไล,คัดแยก'!Z:Z)</f>
        <v>0</v>
      </c>
      <c r="BH59" s="16">
        <f>SUMIF(เตรียมส่วนผสม!$C:$C,'รับ-จ่าย ประจำวัน'!$B59,เตรียมส่วนผสม!AA:AA)+SUMIF(กวนไส้!$C:$C,'รับ-จ่าย ประจำวัน'!$B59,กวนไส้!AA:AA)+SUMIF(ผลิต1!$C:$C,'รับ-จ่าย ประจำวัน'!$B59,ผลิต1!AA:AA)+SUMIF(ผลิต2!$C:$C,'รับ-จ่าย ประจำวัน'!$B59,ผลิต2!AA:AA)+SUMIF(เส้นแต่งหน้าขนมเค้ก!$C:$C,'รับ-จ่าย ประจำวัน'!$B59,เส้นแต่งหน้าขนมเค้ก!AA:AA)+SUMIF(แพ็ค!$C:$C,'รับ-จ่าย ประจำวัน'!$B59,แพ็ค!AA:AA)+SUMIF(ธุรการ!$C:$C,'รับ-จ่าย ประจำวัน'!$B59,ธุรการ!AA:AA)+SUMIF(เส้นแต่งหน้าขนมปัง!$C:$C,'รับ-จ่าย ประจำวัน'!$B59,เส้นแต่งหน้าขนมปัง!AA:AA)+SUMIF('วางแผนBC,CJ'!$C:$C,'รับ-จ่าย ประจำวัน'!$B59,'วางแผนBC,CJ'!AA:AA)+SUMIF(RD!$C:$C,'รับ-จ่าย ประจำวัน'!$B59,RD!AA:AA)+SUMIF('FG,ออนไล,คัดแยก'!$C:$C,'รับ-จ่าย ประจำวัน'!$B59,'FG,ออนไล,คัดแยก'!AA:AA)</f>
        <v>0</v>
      </c>
      <c r="BI59" s="16">
        <f>SUMIF(เตรียมส่วนผสม!$C:$C,'รับ-จ่าย ประจำวัน'!$B59,เตรียมส่วนผสม!AB:AB)+SUMIF(กวนไส้!$C:$C,'รับ-จ่าย ประจำวัน'!$B59,กวนไส้!AB:AB)+SUMIF(ผลิต1!$C:$C,'รับ-จ่าย ประจำวัน'!$B59,ผลิต1!AB:AB)+SUMIF(ผลิต2!$C:$C,'รับ-จ่าย ประจำวัน'!$B59,ผลิต2!AB:AB)+SUMIF(เส้นแต่งหน้าขนมเค้ก!$C:$C,'รับ-จ่าย ประจำวัน'!$B59,เส้นแต่งหน้าขนมเค้ก!AB:AB)+SUMIF(แพ็ค!$C:$C,'รับ-จ่าย ประจำวัน'!$B59,แพ็ค!AB:AB)+SUMIF(ธุรการ!$C:$C,'รับ-จ่าย ประจำวัน'!$B59,ธุรการ!AB:AB)+SUMIF(เส้นแต่งหน้าขนมปัง!$C:$C,'รับ-จ่าย ประจำวัน'!$B59,เส้นแต่งหน้าขนมปัง!AB:AB)+SUMIF('วางแผนBC,CJ'!$C:$C,'รับ-จ่าย ประจำวัน'!$B59,'วางแผนBC,CJ'!AB:AB)+SUMIF(RD!$C:$C,'รับ-จ่าย ประจำวัน'!$B59,RD!AB:AB)+SUMIF('FG,ออนไล,คัดแยก'!$C:$C,'รับ-จ่าย ประจำวัน'!$B59,'FG,ออนไล,คัดแยก'!AB:AB)</f>
        <v>0</v>
      </c>
      <c r="BJ59" s="16">
        <f>SUMIF(เตรียมส่วนผสม!$C:$C,'รับ-จ่าย ประจำวัน'!$B59,เตรียมส่วนผสม!AC:AC)+SUMIF(กวนไส้!$C:$C,'รับ-จ่าย ประจำวัน'!$B59,กวนไส้!AC:AC)+SUMIF(ผลิต1!$C:$C,'รับ-จ่าย ประจำวัน'!$B59,ผลิต1!AC:AC)+SUMIF(ผลิต2!$C:$C,'รับ-จ่าย ประจำวัน'!$B59,ผลิต2!AC:AC)+SUMIF(เส้นแต่งหน้าขนมเค้ก!$C:$C,'รับ-จ่าย ประจำวัน'!$B59,เส้นแต่งหน้าขนมเค้ก!AC:AC)+SUMIF(แพ็ค!$C:$C,'รับ-จ่าย ประจำวัน'!$B59,แพ็ค!AC:AC)+SUMIF(ธุรการ!$C:$C,'รับ-จ่าย ประจำวัน'!$B59,ธุรการ!AC:AC)+SUMIF(เส้นแต่งหน้าขนมปัง!$C:$C,'รับ-จ่าย ประจำวัน'!$B59,เส้นแต่งหน้าขนมปัง!AC:AC)+SUMIF('วางแผนBC,CJ'!$C:$C,'รับ-จ่าย ประจำวัน'!$B59,'วางแผนBC,CJ'!AC:AC)+SUMIF(RD!$C:$C,'รับ-จ่าย ประจำวัน'!$B59,RD!AC:AC)+SUMIF('FG,ออนไล,คัดแยก'!$C:$C,'รับ-จ่าย ประจำวัน'!$B59,'FG,ออนไล,คัดแยก'!AC:AC)</f>
        <v>0</v>
      </c>
      <c r="BK59" s="16">
        <f>SUMIF(เตรียมส่วนผสม!$C:$C,'รับ-จ่าย ประจำวัน'!$B59,เตรียมส่วนผสม!AD:AD)+SUMIF(กวนไส้!$C:$C,'รับ-จ่าย ประจำวัน'!$B59,กวนไส้!AD:AD)+SUMIF(ผลิต1!$C:$C,'รับ-จ่าย ประจำวัน'!$B59,ผลิต1!AD:AD)+SUMIF(ผลิต2!$C:$C,'รับ-จ่าย ประจำวัน'!$B59,ผลิต2!AD:AD)+SUMIF(เส้นแต่งหน้าขนมเค้ก!$C:$C,'รับ-จ่าย ประจำวัน'!$B59,เส้นแต่งหน้าขนมเค้ก!AD:AD)+SUMIF(แพ็ค!$C:$C,'รับ-จ่าย ประจำวัน'!$B59,แพ็ค!AD:AD)+SUMIF(ธุรการ!$C:$C,'รับ-จ่าย ประจำวัน'!$B59,ธุรการ!AD:AD)+SUMIF(เส้นแต่งหน้าขนมปัง!$C:$C,'รับ-จ่าย ประจำวัน'!$B59,เส้นแต่งหน้าขนมปัง!AD:AD)+SUMIF('วางแผนBC,CJ'!$C:$C,'รับ-จ่าย ประจำวัน'!$B59,'วางแผนBC,CJ'!AD:AD)+SUMIF(RD!$C:$C,'รับ-จ่าย ประจำวัน'!$B59,RD!AD:AD)+SUMIF('FG,ออนไล,คัดแยก'!$C:$C,'รับ-จ่าย ประจำวัน'!$B59,'FG,ออนไล,คัดแยก'!AD:AD)</f>
        <v>0</v>
      </c>
      <c r="BL59" s="16">
        <f>SUMIF(เตรียมส่วนผสม!$C:$C,'รับ-จ่าย ประจำวัน'!$B59,เตรียมส่วนผสม!AE:AE)+SUMIF(กวนไส้!$C:$C,'รับ-จ่าย ประจำวัน'!$B59,กวนไส้!AE:AE)+SUMIF(ผลิต1!$C:$C,'รับ-จ่าย ประจำวัน'!$B59,ผลิต1!AE:AE)+SUMIF(ผลิต2!$C:$C,'รับ-จ่าย ประจำวัน'!$B59,ผลิต2!AE:AE)+SUMIF(เส้นแต่งหน้าขนมเค้ก!$C:$C,'รับ-จ่าย ประจำวัน'!$B59,เส้นแต่งหน้าขนมเค้ก!AE:AE)+SUMIF(แพ็ค!$C:$C,'รับ-จ่าย ประจำวัน'!$B59,แพ็ค!AE:AE)+SUMIF(ธุรการ!$C:$C,'รับ-จ่าย ประจำวัน'!$B59,ธุรการ!AE:AE)+SUMIF(เส้นแต่งหน้าขนมปัง!$C:$C,'รับ-จ่าย ประจำวัน'!$B59,เส้นแต่งหน้าขนมปัง!AE:AE)+SUMIF('วางแผนBC,CJ'!$C:$C,'รับ-จ่าย ประจำวัน'!$B59,'วางแผนBC,CJ'!AE:AE)+SUMIF(RD!$C:$C,'รับ-จ่าย ประจำวัน'!$B59,RD!AE:AE)+SUMIF('FG,ออนไล,คัดแยก'!$C:$C,'รับ-จ่าย ประจำวัน'!$B59,'FG,ออนไล,คัดแยก'!AE:AE)</f>
        <v>0</v>
      </c>
      <c r="BM59" s="16">
        <f>SUMIF(เตรียมส่วนผสม!$C:$C,'รับ-จ่าย ประจำวัน'!$B59,เตรียมส่วนผสม!AF:AF)+SUMIF(กวนไส้!$C:$C,'รับ-จ่าย ประจำวัน'!$B59,กวนไส้!AF:AF)+SUMIF(ผลิต1!$C:$C,'รับ-จ่าย ประจำวัน'!$B59,ผลิต1!AF:AF)+SUMIF(ผลิต2!$C:$C,'รับ-จ่าย ประจำวัน'!$B59,ผลิต2!AF:AF)+SUMIF(เส้นแต่งหน้าขนมเค้ก!$C:$C,'รับ-จ่าย ประจำวัน'!$B59,เส้นแต่งหน้าขนมเค้ก!AF:AF)+SUMIF(แพ็ค!$C:$C,'รับ-จ่าย ประจำวัน'!$B59,แพ็ค!AF:AF)+SUMIF(ธุรการ!$C:$C,'รับ-จ่าย ประจำวัน'!$B59,ธุรการ!AF:AF)+SUMIF(เส้นแต่งหน้าขนมปัง!$C:$C,'รับ-จ่าย ประจำวัน'!$B59,เส้นแต่งหน้าขนมปัง!AF:AF)+SUMIF('วางแผนBC,CJ'!$C:$C,'รับ-จ่าย ประจำวัน'!$B59,'วางแผนBC,CJ'!AF:AF)+SUMIF(RD!$C:$C,'รับ-จ่าย ประจำวัน'!$B59,RD!AF:AF)+SUMIF('FG,ออนไล,คัดแยก'!$C:$C,'รับ-จ่าย ประจำวัน'!$B59,'FG,ออนไล,คัดแยก'!AF:AF)</f>
        <v>0</v>
      </c>
      <c r="BN59" s="16">
        <f>SUMIF(เตรียมส่วนผสม!$C:$C,'รับ-จ่าย ประจำวัน'!$B59,เตรียมส่วนผสม!AG:AG)+SUMIF(กวนไส้!$C:$C,'รับ-จ่าย ประจำวัน'!$B59,กวนไส้!AG:AG)+SUMIF(ผลิต1!$C:$C,'รับ-จ่าย ประจำวัน'!$B59,ผลิต1!AG:AG)+SUMIF(ผลิต2!$C:$C,'รับ-จ่าย ประจำวัน'!$B59,ผลิต2!AG:AG)+SUMIF(เส้นแต่งหน้าขนมเค้ก!$C:$C,'รับ-จ่าย ประจำวัน'!$B59,เส้นแต่งหน้าขนมเค้ก!AG:AG)+SUMIF(แพ็ค!$C:$C,'รับ-จ่าย ประจำวัน'!$B59,แพ็ค!AG:AG)+SUMIF(ธุรการ!$C:$C,'รับ-จ่าย ประจำวัน'!$B59,ธุรการ!AG:AG)+SUMIF(เส้นแต่งหน้าขนมปัง!$C:$C,'รับ-จ่าย ประจำวัน'!$B59,เส้นแต่งหน้าขนมปัง!AG:AG)+SUMIF('วางแผนBC,CJ'!$C:$C,'รับ-จ่าย ประจำวัน'!$B59,'วางแผนBC,CJ'!AG:AG)+SUMIF(RD!$C:$C,'รับ-จ่าย ประจำวัน'!$B59,RD!AG:AG)+SUMIF('FG,ออนไล,คัดแยก'!$C:$C,'รับ-จ่าย ประจำวัน'!$B59,'FG,ออนไล,คัดแยก'!AG:AG)</f>
        <v>0</v>
      </c>
      <c r="BO59" s="16">
        <f>SUMIF(เตรียมส่วนผสม!$C:$C,'รับ-จ่าย ประจำวัน'!$B59,เตรียมส่วนผสม!AH:AH)+SUMIF(กวนไส้!$C:$C,'รับ-จ่าย ประจำวัน'!$B59,กวนไส้!AH:AH)+SUMIF(ผลิต1!$C:$C,'รับ-จ่าย ประจำวัน'!$B59,ผลิต1!AH:AH)+SUMIF(ผลิต2!$C:$C,'รับ-จ่าย ประจำวัน'!$B59,ผลิต2!AH:AH)+SUMIF(เส้นแต่งหน้าขนมเค้ก!$C:$C,'รับ-จ่าย ประจำวัน'!$B59,เส้นแต่งหน้าขนมเค้ก!AH:AH)+SUMIF(แพ็ค!$C:$C,'รับ-จ่าย ประจำวัน'!$B59,แพ็ค!AH:AH)+SUMIF(ธุรการ!$C:$C,'รับ-จ่าย ประจำวัน'!$B59,ธุรการ!AH:AH)+SUMIF(เส้นแต่งหน้าขนมปัง!$C:$C,'รับ-จ่าย ประจำวัน'!$B59,เส้นแต่งหน้าขนมปัง!AH:AH)+SUMIF('วางแผนBC,CJ'!$C:$C,'รับ-จ่าย ประจำวัน'!$B59,'วางแผนBC,CJ'!AH:AH)+SUMIF(RD!$C:$C,'รับ-จ่าย ประจำวัน'!$B59,RD!AH:AH)+SUMIF('FG,ออนไล,คัดแยก'!$C:$C,'รับ-จ่าย ประจำวัน'!$B59,'FG,ออนไล,คัดแยก'!AH:AH)</f>
        <v>0</v>
      </c>
      <c r="BP59" s="16">
        <f>SUMIF(เตรียมส่วนผสม!$C:$C,'รับ-จ่าย ประจำวัน'!$B59,เตรียมส่วนผสม!AI:AI)+SUMIF(กวนไส้!$C:$C,'รับ-จ่าย ประจำวัน'!$B59,กวนไส้!AI:AI)+SUMIF(ผลิต1!$C:$C,'รับ-จ่าย ประจำวัน'!$B59,ผลิต1!AI:AI)+SUMIF(ผลิต2!$C:$C,'รับ-จ่าย ประจำวัน'!$B59,ผลิต2!AI:AI)+SUMIF(เส้นแต่งหน้าขนมเค้ก!$C:$C,'รับ-จ่าย ประจำวัน'!$B59,เส้นแต่งหน้าขนมเค้ก!AI:AI)+SUMIF(แพ็ค!$C:$C,'รับ-จ่าย ประจำวัน'!$B59,แพ็ค!AI:AI)+SUMIF(ธุรการ!$C:$C,'รับ-จ่าย ประจำวัน'!$B59,ธุรการ!AI:AI)+SUMIF(เส้นแต่งหน้าขนมปัง!$C:$C,'รับ-จ่าย ประจำวัน'!$B59,เส้นแต่งหน้าขนมปัง!AI:AI)+SUMIF('วางแผนBC,CJ'!$C:$C,'รับ-จ่าย ประจำวัน'!$B59,'วางแผนBC,CJ'!AI:AI)+SUMIF(RD!$C:$C,'รับ-จ่าย ประจำวัน'!$B59,RD!AI:AI)+SUMIF('FG,ออนไล,คัดแยก'!$C:$C,'รับ-จ่าย ประจำวัน'!$B59,'FG,ออนไล,คัดแยก'!AI:AI)</f>
        <v>0</v>
      </c>
      <c r="BQ59" s="16">
        <f>SUMIF(เตรียมส่วนผสม!$C:$C,'รับ-จ่าย ประจำวัน'!$B59,เตรียมส่วนผสม!AJ:AJ)+SUMIF(กวนไส้!$C:$C,'รับ-จ่าย ประจำวัน'!$B59,กวนไส้!AJ:AJ)+SUMIF(ผลิต1!$C:$C,'รับ-จ่าย ประจำวัน'!$B59,ผลิต1!AJ:AJ)+SUMIF(ผลิต2!$C:$C,'รับ-จ่าย ประจำวัน'!$B59,ผลิต2!AJ:AJ)+SUMIF(เส้นแต่งหน้าขนมเค้ก!$C:$C,'รับ-จ่าย ประจำวัน'!$B59,เส้นแต่งหน้าขนมเค้ก!AJ:AJ)+SUMIF(แพ็ค!$C:$C,'รับ-จ่าย ประจำวัน'!$B59,แพ็ค!AJ:AJ)+SUMIF(ธุรการ!$C:$C,'รับ-จ่าย ประจำวัน'!$B59,ธุรการ!AJ:AJ)+SUMIF(เส้นแต่งหน้าขนมปัง!$C:$C,'รับ-จ่าย ประจำวัน'!$B59,เส้นแต่งหน้าขนมปัง!AJ:AJ)+SUMIF('วางแผนBC,CJ'!$C:$C,'รับ-จ่าย ประจำวัน'!$B59,'วางแผนBC,CJ'!AJ:AJ)+SUMIF(RD!$C:$C,'รับ-จ่าย ประจำวัน'!$B59,RD!AJ:AJ)+SUMIF('FG,ออนไล,คัดแยก'!$C:$C,'รับ-จ่าย ประจำวัน'!$B59,'FG,ออนไล,คัดแยก'!AJ:AJ)</f>
        <v>0</v>
      </c>
      <c r="BR59" s="16">
        <f>SUMIF(เตรียมส่วนผสม!$C:$C,'รับ-จ่าย ประจำวัน'!$B59,เตรียมส่วนผสม!AK:AK)+SUMIF(กวนไส้!$C:$C,'รับ-จ่าย ประจำวัน'!$B59,กวนไส้!AK:AK)+SUMIF(ผลิต1!$C:$C,'รับ-จ่าย ประจำวัน'!$B59,ผลิต1!AK:AK)+SUMIF(ผลิต2!$C:$C,'รับ-จ่าย ประจำวัน'!$B59,ผลิต2!AK:AK)+SUMIF(เส้นแต่งหน้าขนมเค้ก!$C:$C,'รับ-จ่าย ประจำวัน'!$B59,เส้นแต่งหน้าขนมเค้ก!AK:AK)+SUMIF(แพ็ค!$C:$C,'รับ-จ่าย ประจำวัน'!$B59,แพ็ค!AK:AK)+SUMIF(ธุรการ!$C:$C,'รับ-จ่าย ประจำวัน'!$B59,ธุรการ!AK:AK)+SUMIF(เส้นแต่งหน้าขนมปัง!$C:$C,'รับ-จ่าย ประจำวัน'!$B59,เส้นแต่งหน้าขนมปัง!AK:AK)+SUMIF('วางแผนBC,CJ'!$C:$C,'รับ-จ่าย ประจำวัน'!$B59,'วางแผนBC,CJ'!AK:AK)+SUMIF(RD!$C:$C,'รับ-จ่าย ประจำวัน'!$B59,RD!AK:AK)+SUMIF('FG,ออนไล,คัดแยก'!$C:$C,'รับ-จ่าย ประจำวัน'!$B59,'FG,ออนไล,คัดแยก'!AK:AK)</f>
        <v>0</v>
      </c>
      <c r="BS59" s="16">
        <f>SUMIF(เตรียมส่วนผสม!$C:$C,'รับ-จ่าย ประจำวัน'!$B59,เตรียมส่วนผสม!AL:AL)+SUMIF(กวนไส้!$C:$C,'รับ-จ่าย ประจำวัน'!$B59,กวนไส้!AL:AL)+SUMIF(ผลิต1!$C:$C,'รับ-จ่าย ประจำวัน'!$B59,ผลิต1!AL:AL)+SUMIF(ผลิต2!$C:$C,'รับ-จ่าย ประจำวัน'!$B59,ผลิต2!AL:AL)+SUMIF(เส้นแต่งหน้าขนมเค้ก!$C:$C,'รับ-จ่าย ประจำวัน'!$B59,เส้นแต่งหน้าขนมเค้ก!AL:AL)+SUMIF(แพ็ค!$C:$C,'รับ-จ่าย ประจำวัน'!$B59,แพ็ค!AL:AL)+SUMIF(ธุรการ!$C:$C,'รับ-จ่าย ประจำวัน'!$B59,ธุรการ!AL:AL)+SUMIF(เส้นแต่งหน้าขนมปัง!$C:$C,'รับ-จ่าย ประจำวัน'!$B59,เส้นแต่งหน้าขนมปัง!AL:AL)+SUMIF('วางแผนBC,CJ'!$C:$C,'รับ-จ่าย ประจำวัน'!$B59,'วางแผนBC,CJ'!AL:AL)+SUMIF(RD!$C:$C,'รับ-จ่าย ประจำวัน'!$B59,RD!AL:AL)+SUMIF('FG,ออนไล,คัดแยก'!$C:$C,'รับ-จ่าย ประจำวัน'!$B59,'FG,ออนไล,คัดแยก'!AL:AL)</f>
        <v>0</v>
      </c>
      <c r="BT59" s="18">
        <f t="shared" si="1"/>
        <v>200</v>
      </c>
      <c r="BU59" s="116"/>
      <c r="BV59" s="146">
        <f t="shared" si="2"/>
        <v>340</v>
      </c>
      <c r="BW59" s="183">
        <v>25</v>
      </c>
      <c r="BX59" s="172">
        <f t="shared" si="17"/>
        <v>6.666666666666667</v>
      </c>
      <c r="BY59" s="188">
        <f t="shared" si="3"/>
        <v>51</v>
      </c>
      <c r="BZ59" s="180">
        <f t="shared" ca="1" si="4"/>
        <v>46254</v>
      </c>
      <c r="CA59" s="97"/>
      <c r="CB59" s="97"/>
      <c r="CC59" s="97"/>
      <c r="CD59" s="97"/>
      <c r="CE59" s="97"/>
      <c r="CF59" s="97"/>
      <c r="CG59" s="97"/>
      <c r="CH59" s="97"/>
      <c r="CI59" s="97"/>
      <c r="CJ59" s="94"/>
      <c r="CK59" s="9">
        <f t="shared" si="5"/>
        <v>340</v>
      </c>
    </row>
    <row r="60" spans="1:89" hidden="1" x14ac:dyDescent="0.5">
      <c r="A60" s="149" t="s">
        <v>274</v>
      </c>
      <c r="B60" s="34" t="s">
        <v>1859</v>
      </c>
      <c r="C60" s="33" t="s">
        <v>1885</v>
      </c>
      <c r="D60" s="141" t="s">
        <v>276</v>
      </c>
      <c r="E60" s="11">
        <v>0</v>
      </c>
      <c r="F60" s="132"/>
      <c r="G60" s="25"/>
      <c r="H60" s="12">
        <v>0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11"/>
      <c r="AF60" s="11"/>
      <c r="AG60" s="11"/>
      <c r="AH60" s="11"/>
      <c r="AI60" s="25"/>
      <c r="AJ60" s="25"/>
      <c r="AK60" s="25"/>
      <c r="AL60" s="25"/>
      <c r="AM60" s="25"/>
      <c r="AN60" s="15">
        <f t="shared" si="0"/>
        <v>0</v>
      </c>
      <c r="AO60" s="16">
        <f>SUMIF(เตรียมส่วนผสม!$C:$C,'รับ-จ่าย ประจำวัน'!$B60,เตรียมส่วนผสม!H:H)+SUMIF(กวนไส้!$C:$C,'รับ-จ่าย ประจำวัน'!$B60,กวนไส้!H:H)+SUMIF(ผลิต1!$C:$C,'รับ-จ่าย ประจำวัน'!$B60,ผลิต1!H:H)+SUMIF(ผลิต2!$C:$C,'รับ-จ่าย ประจำวัน'!$B60,ผลิต2!H:H)+SUMIF(เส้นแต่งหน้าขนมเค้ก!$C:$C,'รับ-จ่าย ประจำวัน'!$B60,เส้นแต่งหน้าขนมเค้ก!H:H)+SUMIF(แพ็ค!$C:$C,'รับ-จ่าย ประจำวัน'!$B60,แพ็ค!H:H)+SUMIF(ธุรการ!$C:$C,'รับ-จ่าย ประจำวัน'!$B60,ธุรการ!H:H)+SUMIF(เส้นแต่งหน้าขนมปัง!$C:$C,'รับ-จ่าย ประจำวัน'!$B60,เส้นแต่งหน้าขนมปัง!H:H)+SUMIF('วางแผนBC,CJ'!$C:$C,'รับ-จ่าย ประจำวัน'!$B60,'วางแผนBC,CJ'!H:H)+SUMIF(RD!$C:$C,'รับ-จ่าย ประจำวัน'!$B60,RD!H:H)+SUMIF('FG,ออนไล,คัดแยก'!$C:$C,'รับ-จ่าย ประจำวัน'!$B60,'FG,ออนไล,คัดแยก'!H:H)</f>
        <v>0</v>
      </c>
      <c r="AP60" s="16">
        <f>SUMIF(เตรียมส่วนผสม!$C:$C,'รับ-จ่าย ประจำวัน'!$B60,เตรียมส่วนผสม!I:I)+SUMIF(กวนไส้!$C:$C,'รับ-จ่าย ประจำวัน'!$B60,กวนไส้!I:I)+SUMIF(ผลิต1!$C:$C,'รับ-จ่าย ประจำวัน'!$B60,ผลิต1!I:I)+SUMIF(ผลิต2!$C:$C,'รับ-จ่าย ประจำวัน'!$B60,ผลิต2!I:I)+SUMIF(เส้นแต่งหน้าขนมเค้ก!$C:$C,'รับ-จ่าย ประจำวัน'!$B60,เส้นแต่งหน้าขนมเค้ก!I:I)+SUMIF(แพ็ค!$C:$C,'รับ-จ่าย ประจำวัน'!$B60,แพ็ค!I:I)+SUMIF(ธุรการ!$C:$C,'รับ-จ่าย ประจำวัน'!$B60,ธุรการ!I:I)+SUMIF(เส้นแต่งหน้าขนมปัง!$C:$C,'รับ-จ่าย ประจำวัน'!$B60,เส้นแต่งหน้าขนมปัง!I:I)+SUMIF('วางแผนBC,CJ'!$C:$C,'รับ-จ่าย ประจำวัน'!$B60,'วางแผนBC,CJ'!I:I)+SUMIF(RD!$C:$C,'รับ-จ่าย ประจำวัน'!$B60,RD!I:I)+SUMIF('FG,ออนไล,คัดแยก'!$C:$C,'รับ-จ่าย ประจำวัน'!$B60,'FG,ออนไล,คัดแยก'!I:I)</f>
        <v>0</v>
      </c>
      <c r="AQ60" s="16">
        <f>SUMIF(เตรียมส่วนผสม!$C:$C,'รับ-จ่าย ประจำวัน'!$B60,เตรียมส่วนผสม!J:J)+SUMIF(กวนไส้!$C:$C,'รับ-จ่าย ประจำวัน'!$B60,กวนไส้!J:J)+SUMIF(ผลิต1!$C:$C,'รับ-จ่าย ประจำวัน'!$B60,ผลิต1!J:J)+SUMIF(ผลิต2!$C:$C,'รับ-จ่าย ประจำวัน'!$B60,ผลิต2!J:J)+SUMIF(เส้นแต่งหน้าขนมเค้ก!$C:$C,'รับ-จ่าย ประจำวัน'!$B60,เส้นแต่งหน้าขนมเค้ก!J:J)+SUMIF(แพ็ค!$C:$C,'รับ-จ่าย ประจำวัน'!$B60,แพ็ค!J:J)+SUMIF(ธุรการ!$C:$C,'รับ-จ่าย ประจำวัน'!$B60,ธุรการ!J:J)+SUMIF(เส้นแต่งหน้าขนมปัง!$C:$C,'รับ-จ่าย ประจำวัน'!$B60,เส้นแต่งหน้าขนมปัง!J:J)+SUMIF('วางแผนBC,CJ'!$C:$C,'รับ-จ่าย ประจำวัน'!$B60,'วางแผนBC,CJ'!J:J)+SUMIF(RD!$C:$C,'รับ-จ่าย ประจำวัน'!$B60,RD!J:J)+SUMIF('FG,ออนไล,คัดแยก'!$C:$C,'รับ-จ่าย ประจำวัน'!$B60,'FG,ออนไล,คัดแยก'!J:J)</f>
        <v>0</v>
      </c>
      <c r="AR60" s="16">
        <f>SUMIF(เตรียมส่วนผสม!$C:$C,'รับ-จ่าย ประจำวัน'!$B60,เตรียมส่วนผสม!K:K)+SUMIF(กวนไส้!$C:$C,'รับ-จ่าย ประจำวัน'!$B60,กวนไส้!K:K)+SUMIF(ผลิต1!$C:$C,'รับ-จ่าย ประจำวัน'!$B60,ผลิต1!K:K)+SUMIF(ผลิต2!$C:$C,'รับ-จ่าย ประจำวัน'!$B60,ผลิต2!K:K)+SUMIF(เส้นแต่งหน้าขนมเค้ก!$C:$C,'รับ-จ่าย ประจำวัน'!$B60,เส้นแต่งหน้าขนมเค้ก!K:K)+SUMIF(แพ็ค!$C:$C,'รับ-จ่าย ประจำวัน'!$B60,แพ็ค!K:K)+SUMIF(ธุรการ!$C:$C,'รับ-จ่าย ประจำวัน'!$B60,ธุรการ!K:K)+SUMIF(เส้นแต่งหน้าขนมปัง!$C:$C,'รับ-จ่าย ประจำวัน'!$B60,เส้นแต่งหน้าขนมปัง!K:K)+SUMIF('วางแผนBC,CJ'!$C:$C,'รับ-จ่าย ประจำวัน'!$B60,'วางแผนBC,CJ'!K:K)+SUMIF(RD!$C:$C,'รับ-จ่าย ประจำวัน'!$B60,RD!K:K)+SUMIF('FG,ออนไล,คัดแยก'!$C:$C,'รับ-จ่าย ประจำวัน'!$B60,'FG,ออนไล,คัดแยก'!K:K)</f>
        <v>0</v>
      </c>
      <c r="AS60" s="16">
        <f>SUMIF(เตรียมส่วนผสม!$C:$C,'รับ-จ่าย ประจำวัน'!$B60,เตรียมส่วนผสม!L:L)+SUMIF(กวนไส้!$C:$C,'รับ-จ่าย ประจำวัน'!$B60,กวนไส้!L:L)+SUMIF(ผลิต1!$C:$C,'รับ-จ่าย ประจำวัน'!$B60,ผลิต1!L:L)+SUMIF(ผลิต2!$C:$C,'รับ-จ่าย ประจำวัน'!$B60,ผลิต2!L:L)+SUMIF(เส้นแต่งหน้าขนมเค้ก!$C:$C,'รับ-จ่าย ประจำวัน'!$B60,เส้นแต่งหน้าขนมเค้ก!L:L)+SUMIF(แพ็ค!$C:$C,'รับ-จ่าย ประจำวัน'!$B60,แพ็ค!L:L)+SUMIF(ธุรการ!$C:$C,'รับ-จ่าย ประจำวัน'!$B60,ธุรการ!L:L)+SUMIF(เส้นแต่งหน้าขนมปัง!$C:$C,'รับ-จ่าย ประจำวัน'!$B60,เส้นแต่งหน้าขนมปัง!L:L)+SUMIF('วางแผนBC,CJ'!$C:$C,'รับ-จ่าย ประจำวัน'!$B60,'วางแผนBC,CJ'!L:L)+SUMIF(RD!$C:$C,'รับ-จ่าย ประจำวัน'!$B60,RD!L:L)+SUMIF('FG,ออนไล,คัดแยก'!$C:$C,'รับ-จ่าย ประจำวัน'!$B60,'FG,ออนไล,คัดแยก'!L:L)</f>
        <v>0</v>
      </c>
      <c r="AT60" s="16">
        <f>SUMIF(เตรียมส่วนผสม!$C:$C,'รับ-จ่าย ประจำวัน'!$B60,เตรียมส่วนผสม!M:M)+SUMIF(กวนไส้!$C:$C,'รับ-จ่าย ประจำวัน'!$B60,กวนไส้!M:M)+SUMIF(ผลิต1!$C:$C,'รับ-จ่าย ประจำวัน'!$B60,ผลิต1!M:M)+SUMIF(ผลิต2!$C:$C,'รับ-จ่าย ประจำวัน'!$B60,ผลิต2!M:M)+SUMIF(เส้นแต่งหน้าขนมเค้ก!$C:$C,'รับ-จ่าย ประจำวัน'!$B60,เส้นแต่งหน้าขนมเค้ก!M:M)+SUMIF(แพ็ค!$C:$C,'รับ-จ่าย ประจำวัน'!$B60,แพ็ค!M:M)+SUMIF(ธุรการ!$C:$C,'รับ-จ่าย ประจำวัน'!$B60,ธุรการ!M:M)+SUMIF(เส้นแต่งหน้าขนมปัง!$C:$C,'รับ-จ่าย ประจำวัน'!$B60,เส้นแต่งหน้าขนมปัง!M:M)+SUMIF('วางแผนBC,CJ'!$C:$C,'รับ-จ่าย ประจำวัน'!$B60,'วางแผนBC,CJ'!M:M)+SUMIF(RD!$C:$C,'รับ-จ่าย ประจำวัน'!$B60,RD!M:M)+SUMIF('FG,ออนไล,คัดแยก'!$C:$C,'รับ-จ่าย ประจำวัน'!$B60,'FG,ออนไล,คัดแยก'!M:M)</f>
        <v>0</v>
      </c>
      <c r="AU60" s="16">
        <f>SUMIF(เตรียมส่วนผสม!$C:$C,'รับ-จ่าย ประจำวัน'!$B60,เตรียมส่วนผสม!N:N)+SUMIF(กวนไส้!$C:$C,'รับ-จ่าย ประจำวัน'!$B60,กวนไส้!N:N)+SUMIF(ผลิต1!$C:$C,'รับ-จ่าย ประจำวัน'!$B60,ผลิต1!N:N)+SUMIF(ผลิต2!$C:$C,'รับ-จ่าย ประจำวัน'!$B60,ผลิต2!N:N)+SUMIF(เส้นแต่งหน้าขนมเค้ก!$C:$C,'รับ-จ่าย ประจำวัน'!$B60,เส้นแต่งหน้าขนมเค้ก!N:N)+SUMIF(แพ็ค!$C:$C,'รับ-จ่าย ประจำวัน'!$B60,แพ็ค!N:N)+SUMIF(ธุรการ!$C:$C,'รับ-จ่าย ประจำวัน'!$B60,ธุรการ!N:N)+SUMIF(เส้นแต่งหน้าขนมปัง!$C:$C,'รับ-จ่าย ประจำวัน'!$B60,เส้นแต่งหน้าขนมปัง!N:N)+SUMIF('วางแผนBC,CJ'!$C:$C,'รับ-จ่าย ประจำวัน'!$B60,'วางแผนBC,CJ'!N:N)+SUMIF(RD!$C:$C,'รับ-จ่าย ประจำวัน'!$B60,RD!N:N)+SUMIF('FG,ออนไล,คัดแยก'!$C:$C,'รับ-จ่าย ประจำวัน'!$B60,'FG,ออนไล,คัดแยก'!N:N)</f>
        <v>0</v>
      </c>
      <c r="AV60" s="16">
        <f>SUMIF(เตรียมส่วนผสม!$C:$C,'รับ-จ่าย ประจำวัน'!$B60,เตรียมส่วนผสม!O:O)+SUMIF(กวนไส้!$C:$C,'รับ-จ่าย ประจำวัน'!$B60,กวนไส้!O:O)+SUMIF(ผลิต1!$C:$C,'รับ-จ่าย ประจำวัน'!$B60,ผลิต1!O:O)+SUMIF(ผลิต2!$C:$C,'รับ-จ่าย ประจำวัน'!$B60,ผลิต2!O:O)+SUMIF(เส้นแต่งหน้าขนมเค้ก!$C:$C,'รับ-จ่าย ประจำวัน'!$B60,เส้นแต่งหน้าขนมเค้ก!O:O)+SUMIF(แพ็ค!$C:$C,'รับ-จ่าย ประจำวัน'!$B60,แพ็ค!O:O)+SUMIF(ธุรการ!$C:$C,'รับ-จ่าย ประจำวัน'!$B60,ธุรการ!O:O)+SUMIF(เส้นแต่งหน้าขนมปัง!$C:$C,'รับ-จ่าย ประจำวัน'!$B60,เส้นแต่งหน้าขนมปัง!O:O)+SUMIF('วางแผนBC,CJ'!$C:$C,'รับ-จ่าย ประจำวัน'!$B60,'วางแผนBC,CJ'!O:O)+SUMIF(RD!$C:$C,'รับ-จ่าย ประจำวัน'!$B60,RD!O:O)+SUMIF('FG,ออนไล,คัดแยก'!$C:$C,'รับ-จ่าย ประจำวัน'!$B60,'FG,ออนไล,คัดแยก'!O:O)</f>
        <v>0</v>
      </c>
      <c r="AW60" s="16">
        <f>SUMIF(เตรียมส่วนผสม!$C:$C,'รับ-จ่าย ประจำวัน'!$B60,เตรียมส่วนผสม!P:P)+SUMIF(กวนไส้!$C:$C,'รับ-จ่าย ประจำวัน'!$B60,กวนไส้!P:P)+SUMIF(ผลิต1!$C:$C,'รับ-จ่าย ประจำวัน'!$B60,ผลิต1!P:P)+SUMIF(ผลิต2!$C:$C,'รับ-จ่าย ประจำวัน'!$B60,ผลิต2!P:P)+SUMIF(เส้นแต่งหน้าขนมเค้ก!$C:$C,'รับ-จ่าย ประจำวัน'!$B60,เส้นแต่งหน้าขนมเค้ก!P:P)+SUMIF(แพ็ค!$C:$C,'รับ-จ่าย ประจำวัน'!$B60,แพ็ค!P:P)+SUMIF(ธุรการ!$C:$C,'รับ-จ่าย ประจำวัน'!$B60,ธุรการ!P:P)+SUMIF(เส้นแต่งหน้าขนมปัง!$C:$C,'รับ-จ่าย ประจำวัน'!$B60,เส้นแต่งหน้าขนมปัง!P:P)+SUMIF('วางแผนBC,CJ'!$C:$C,'รับ-จ่าย ประจำวัน'!$B60,'วางแผนBC,CJ'!P:P)+SUMIF(RD!$C:$C,'รับ-จ่าย ประจำวัน'!$B60,RD!P:P)+SUMIF('FG,ออนไล,คัดแยก'!$C:$C,'รับ-จ่าย ประจำวัน'!$B60,'FG,ออนไล,คัดแยก'!P:P)</f>
        <v>0</v>
      </c>
      <c r="AX60" s="16">
        <f>SUMIF(เตรียมส่วนผสม!$C:$C,'รับ-จ่าย ประจำวัน'!$B60,เตรียมส่วนผสม!Q:Q)+SUMIF(กวนไส้!$C:$C,'รับ-จ่าย ประจำวัน'!$B60,กวนไส้!Q:Q)+SUMIF(ผลิต1!$C:$C,'รับ-จ่าย ประจำวัน'!$B60,ผลิต1!Q:Q)+SUMIF(ผลิต2!$C:$C,'รับ-จ่าย ประจำวัน'!$B60,ผลิต2!Q:Q)+SUMIF(เส้นแต่งหน้าขนมเค้ก!$C:$C,'รับ-จ่าย ประจำวัน'!$B60,เส้นแต่งหน้าขนมเค้ก!Q:Q)+SUMIF(แพ็ค!$C:$C,'รับ-จ่าย ประจำวัน'!$B60,แพ็ค!Q:Q)+SUMIF(ธุรการ!$C:$C,'รับ-จ่าย ประจำวัน'!$B60,ธุรการ!Q:Q)+SUMIF(เส้นแต่งหน้าขนมปัง!$C:$C,'รับ-จ่าย ประจำวัน'!$B60,เส้นแต่งหน้าขนมปัง!Q:Q)+SUMIF('วางแผนBC,CJ'!$C:$C,'รับ-จ่าย ประจำวัน'!$B60,'วางแผนBC,CJ'!Q:Q)+SUMIF(RD!$C:$C,'รับ-จ่าย ประจำวัน'!$B60,RD!Q:Q)+SUMIF('FG,ออนไล,คัดแยก'!$C:$C,'รับ-จ่าย ประจำวัน'!$B60,'FG,ออนไล,คัดแยก'!Q:Q)</f>
        <v>0</v>
      </c>
      <c r="AY60" s="16">
        <f>SUMIF(เตรียมส่วนผสม!$C:$C,'รับ-จ่าย ประจำวัน'!$B60,เตรียมส่วนผสม!R:R)+SUMIF(กวนไส้!$C:$C,'รับ-จ่าย ประจำวัน'!$B60,กวนไส้!R:R)+SUMIF(ผลิต1!$C:$C,'รับ-จ่าย ประจำวัน'!$B60,ผลิต1!R:R)+SUMIF(ผลิต2!$C:$C,'รับ-จ่าย ประจำวัน'!$B60,ผลิต2!R:R)+SUMIF(เส้นแต่งหน้าขนมเค้ก!$C:$C,'รับ-จ่าย ประจำวัน'!$B60,เส้นแต่งหน้าขนมเค้ก!R:R)+SUMIF(แพ็ค!$C:$C,'รับ-จ่าย ประจำวัน'!$B60,แพ็ค!R:R)+SUMIF(ธุรการ!$C:$C,'รับ-จ่าย ประจำวัน'!$B60,ธุรการ!R:R)+SUMIF(เส้นแต่งหน้าขนมปัง!$C:$C,'รับ-จ่าย ประจำวัน'!$B60,เส้นแต่งหน้าขนมปัง!R:R)+SUMIF('วางแผนBC,CJ'!$C:$C,'รับ-จ่าย ประจำวัน'!$B60,'วางแผนBC,CJ'!R:R)+SUMIF(RD!$C:$C,'รับ-จ่าย ประจำวัน'!$B60,RD!R:R)+SUMIF('FG,ออนไล,คัดแยก'!$C:$C,'รับ-จ่าย ประจำวัน'!$B60,'FG,ออนไล,คัดแยก'!R:R)</f>
        <v>0</v>
      </c>
      <c r="AZ60" s="16">
        <f>SUMIF(เตรียมส่วนผสม!$C:$C,'รับ-จ่าย ประจำวัน'!$B60,เตรียมส่วนผสม!S:S)+SUMIF(กวนไส้!$C:$C,'รับ-จ่าย ประจำวัน'!$B60,กวนไส้!S:S)+SUMIF(ผลิต1!$C:$C,'รับ-จ่าย ประจำวัน'!$B60,ผลิต1!S:S)+SUMIF(ผลิต2!$C:$C,'รับ-จ่าย ประจำวัน'!$B60,ผลิต2!S:S)+SUMIF(เส้นแต่งหน้าขนมเค้ก!$C:$C,'รับ-จ่าย ประจำวัน'!$B60,เส้นแต่งหน้าขนมเค้ก!S:S)+SUMIF(แพ็ค!$C:$C,'รับ-จ่าย ประจำวัน'!$B60,แพ็ค!S:S)+SUMIF(ธุรการ!$C:$C,'รับ-จ่าย ประจำวัน'!$B60,ธุรการ!S:S)+SUMIF(เส้นแต่งหน้าขนมปัง!$C:$C,'รับ-จ่าย ประจำวัน'!$B60,เส้นแต่งหน้าขนมปัง!S:S)+SUMIF('วางแผนBC,CJ'!$C:$C,'รับ-จ่าย ประจำวัน'!$B60,'วางแผนBC,CJ'!S:S)+SUMIF(RD!$C:$C,'รับ-จ่าย ประจำวัน'!$B60,RD!S:S)+SUMIF('FG,ออนไล,คัดแยก'!$C:$C,'รับ-จ่าย ประจำวัน'!$B60,'FG,ออนไล,คัดแยก'!S:S)</f>
        <v>0</v>
      </c>
      <c r="BA60" s="16">
        <f>SUMIF(เตรียมส่วนผสม!$C:$C,'รับ-จ่าย ประจำวัน'!$B60,เตรียมส่วนผสม!T:T)+SUMIF(กวนไส้!$C:$C,'รับ-จ่าย ประจำวัน'!$B60,กวนไส้!T:T)+SUMIF(ผลิต1!$C:$C,'รับ-จ่าย ประจำวัน'!$B60,ผลิต1!T:T)+SUMIF(ผลิต2!$C:$C,'รับ-จ่าย ประจำวัน'!$B60,ผลิต2!T:T)+SUMIF(เส้นแต่งหน้าขนมเค้ก!$C:$C,'รับ-จ่าย ประจำวัน'!$B60,เส้นแต่งหน้าขนมเค้ก!T:T)+SUMIF(แพ็ค!$C:$C,'รับ-จ่าย ประจำวัน'!$B60,แพ็ค!T:T)+SUMIF(ธุรการ!$C:$C,'รับ-จ่าย ประจำวัน'!$B60,ธุรการ!T:T)+SUMIF(เส้นแต่งหน้าขนมปัง!$C:$C,'รับ-จ่าย ประจำวัน'!$B60,เส้นแต่งหน้าขนมปัง!T:T)+SUMIF('วางแผนBC,CJ'!$C:$C,'รับ-จ่าย ประจำวัน'!$B60,'วางแผนBC,CJ'!T:T)+SUMIF(RD!$C:$C,'รับ-จ่าย ประจำวัน'!$B60,RD!T:T)+SUMIF('FG,ออนไล,คัดแยก'!$C:$C,'รับ-จ่าย ประจำวัน'!$B60,'FG,ออนไล,คัดแยก'!T:T)</f>
        <v>0</v>
      </c>
      <c r="BB60" s="16">
        <f>SUMIF(เตรียมส่วนผสม!$C:$C,'รับ-จ่าย ประจำวัน'!$B60,เตรียมส่วนผสม!U:U)+SUMIF(กวนไส้!$C:$C,'รับ-จ่าย ประจำวัน'!$B60,กวนไส้!U:U)+SUMIF(ผลิต1!$C:$C,'รับ-จ่าย ประจำวัน'!$B60,ผลิต1!U:U)+SUMIF(ผลิต2!$C:$C,'รับ-จ่าย ประจำวัน'!$B60,ผลิต2!U:U)+SUMIF(เส้นแต่งหน้าขนมเค้ก!$C:$C,'รับ-จ่าย ประจำวัน'!$B60,เส้นแต่งหน้าขนมเค้ก!U:U)+SUMIF(แพ็ค!$C:$C,'รับ-จ่าย ประจำวัน'!$B60,แพ็ค!U:U)+SUMIF(ธุรการ!$C:$C,'รับ-จ่าย ประจำวัน'!$B60,ธุรการ!U:U)+SUMIF(เส้นแต่งหน้าขนมปัง!$C:$C,'รับ-จ่าย ประจำวัน'!$B60,เส้นแต่งหน้าขนมปัง!U:U)+SUMIF('วางแผนBC,CJ'!$C:$C,'รับ-จ่าย ประจำวัน'!$B60,'วางแผนBC,CJ'!U:U)+SUMIF(RD!$C:$C,'รับ-จ่าย ประจำวัน'!$B60,RD!U:U)+SUMIF('FG,ออนไล,คัดแยก'!$C:$C,'รับ-จ่าย ประจำวัน'!$B60,'FG,ออนไล,คัดแยก'!U:U)</f>
        <v>0</v>
      </c>
      <c r="BC60" s="16">
        <f>SUMIF(เตรียมส่วนผสม!$C:$C,'รับ-จ่าย ประจำวัน'!$B60,เตรียมส่วนผสม!V:V)+SUMIF(กวนไส้!$C:$C,'รับ-จ่าย ประจำวัน'!$B60,กวนไส้!V:V)+SUMIF(ผลิต1!$C:$C,'รับ-จ่าย ประจำวัน'!$B60,ผลิต1!V:V)+SUMIF(ผลิต2!$C:$C,'รับ-จ่าย ประจำวัน'!$B60,ผลิต2!V:V)+SUMIF(เส้นแต่งหน้าขนมเค้ก!$C:$C,'รับ-จ่าย ประจำวัน'!$B60,เส้นแต่งหน้าขนมเค้ก!V:V)+SUMIF(แพ็ค!$C:$C,'รับ-จ่าย ประจำวัน'!$B60,แพ็ค!V:V)+SUMIF(ธุรการ!$C:$C,'รับ-จ่าย ประจำวัน'!$B60,ธุรการ!V:V)+SUMIF(เส้นแต่งหน้าขนมปัง!$C:$C,'รับ-จ่าย ประจำวัน'!$B60,เส้นแต่งหน้าขนมปัง!V:V)+SUMIF('วางแผนBC,CJ'!$C:$C,'รับ-จ่าย ประจำวัน'!$B60,'วางแผนBC,CJ'!V:V)+SUMIF(RD!$C:$C,'รับ-จ่าย ประจำวัน'!$B60,RD!V:V)+SUMIF('FG,ออนไล,คัดแยก'!$C:$C,'รับ-จ่าย ประจำวัน'!$B60,'FG,ออนไล,คัดแยก'!V:V)</f>
        <v>0</v>
      </c>
      <c r="BD60" s="16">
        <f>SUMIF(เตรียมส่วนผสม!$C:$C,'รับ-จ่าย ประจำวัน'!$B60,เตรียมส่วนผสม!W:W)+SUMIF(กวนไส้!$C:$C,'รับ-จ่าย ประจำวัน'!$B60,กวนไส้!W:W)+SUMIF(ผลิต1!$C:$C,'รับ-จ่าย ประจำวัน'!$B60,ผลิต1!W:W)+SUMIF(ผลิต2!$C:$C,'รับ-จ่าย ประจำวัน'!$B60,ผลิต2!W:W)+SUMIF(เส้นแต่งหน้าขนมเค้ก!$C:$C,'รับ-จ่าย ประจำวัน'!$B60,เส้นแต่งหน้าขนมเค้ก!W:W)+SUMIF(แพ็ค!$C:$C,'รับ-จ่าย ประจำวัน'!$B60,แพ็ค!W:W)+SUMIF(ธุรการ!$C:$C,'รับ-จ่าย ประจำวัน'!$B60,ธุรการ!W:W)+SUMIF(เส้นแต่งหน้าขนมปัง!$C:$C,'รับ-จ่าย ประจำวัน'!$B60,เส้นแต่งหน้าขนมปัง!W:W)+SUMIF('วางแผนBC,CJ'!$C:$C,'รับ-จ่าย ประจำวัน'!$B60,'วางแผนBC,CJ'!W:W)+SUMIF(RD!$C:$C,'รับ-จ่าย ประจำวัน'!$B60,RD!W:W)+SUMIF('FG,ออนไล,คัดแยก'!$C:$C,'รับ-จ่าย ประจำวัน'!$B60,'FG,ออนไล,คัดแยก'!W:W)</f>
        <v>0</v>
      </c>
      <c r="BE60" s="16"/>
      <c r="BF60" s="16">
        <f>SUMIF(เตรียมส่วนผสม!$C:$C,'รับ-จ่าย ประจำวัน'!$B60,เตรียมส่วนผสม!Y:Y)+SUMIF(กวนไส้!$C:$C,'รับ-จ่าย ประจำวัน'!$B60,กวนไส้!Y:Y)+SUMIF(ผลิต1!$C:$C,'รับ-จ่าย ประจำวัน'!$B60,ผลิต1!Y:Y)+SUMIF(ผลิต2!$C:$C,'รับ-จ่าย ประจำวัน'!$B60,ผลิต2!Y:Y)+SUMIF(เส้นแต่งหน้าขนมเค้ก!$C:$C,'รับ-จ่าย ประจำวัน'!$B60,เส้นแต่งหน้าขนมเค้ก!Y:Y)+SUMIF(แพ็ค!$C:$C,'รับ-จ่าย ประจำวัน'!$B60,แพ็ค!Y:Y)+SUMIF(ธุรการ!$C:$C,'รับ-จ่าย ประจำวัน'!$B60,ธุรการ!Y:Y)+SUMIF(เส้นแต่งหน้าขนมปัง!$C:$C,'รับ-จ่าย ประจำวัน'!$B60,เส้นแต่งหน้าขนมปัง!Y:Y)+SUMIF('วางแผนBC,CJ'!$C:$C,'รับ-จ่าย ประจำวัน'!$B60,'วางแผนBC,CJ'!Y:Y)+SUMIF(RD!$C:$C,'รับ-จ่าย ประจำวัน'!$B60,RD!Y:Y)+SUMIF('FG,ออนไล,คัดแยก'!$C:$C,'รับ-จ่าย ประจำวัน'!$B60,'FG,ออนไล,คัดแยก'!Y:Y)</f>
        <v>0</v>
      </c>
      <c r="BG60" s="16">
        <f>SUMIF(เตรียมส่วนผสม!$C:$C,'รับ-จ่าย ประจำวัน'!$B60,เตรียมส่วนผสม!Z:Z)+SUMIF(กวนไส้!$C:$C,'รับ-จ่าย ประจำวัน'!$B60,กวนไส้!Z:Z)+SUMIF(ผลิต1!$C:$C,'รับ-จ่าย ประจำวัน'!$B60,ผลิต1!Z:Z)+SUMIF(ผลิต2!$C:$C,'รับ-จ่าย ประจำวัน'!$B60,ผลิต2!Z:Z)+SUMIF(เส้นแต่งหน้าขนมเค้ก!$C:$C,'รับ-จ่าย ประจำวัน'!$B60,เส้นแต่งหน้าขนมเค้ก!Z:Z)+SUMIF(แพ็ค!$C:$C,'รับ-จ่าย ประจำวัน'!$B60,แพ็ค!Z:Z)+SUMIF(ธุรการ!$C:$C,'รับ-จ่าย ประจำวัน'!$B60,ธุรการ!Z:Z)+SUMIF(เส้นแต่งหน้าขนมปัง!$C:$C,'รับ-จ่าย ประจำวัน'!$B60,เส้นแต่งหน้าขนมปัง!Z:Z)+SUMIF('วางแผนBC,CJ'!$C:$C,'รับ-จ่าย ประจำวัน'!$B60,'วางแผนBC,CJ'!Z:Z)+SUMIF(RD!$C:$C,'รับ-จ่าย ประจำวัน'!$B60,RD!Z:Z)+SUMIF('FG,ออนไล,คัดแยก'!$C:$C,'รับ-จ่าย ประจำวัน'!$B60,'FG,ออนไล,คัดแยก'!Z:Z)</f>
        <v>0</v>
      </c>
      <c r="BH60" s="16">
        <f>SUMIF(เตรียมส่วนผสม!$C:$C,'รับ-จ่าย ประจำวัน'!$B60,เตรียมส่วนผสม!AA:AA)+SUMIF(กวนไส้!$C:$C,'รับ-จ่าย ประจำวัน'!$B60,กวนไส้!AA:AA)+SUMIF(ผลิต1!$C:$C,'รับ-จ่าย ประจำวัน'!$B60,ผลิต1!AA:AA)+SUMIF(ผลิต2!$C:$C,'รับ-จ่าย ประจำวัน'!$B60,ผลิต2!AA:AA)+SUMIF(เส้นแต่งหน้าขนมเค้ก!$C:$C,'รับ-จ่าย ประจำวัน'!$B60,เส้นแต่งหน้าขนมเค้ก!AA:AA)+SUMIF(แพ็ค!$C:$C,'รับ-จ่าย ประจำวัน'!$B60,แพ็ค!AA:AA)+SUMIF(ธุรการ!$C:$C,'รับ-จ่าย ประจำวัน'!$B60,ธุรการ!AA:AA)+SUMIF(เส้นแต่งหน้าขนมปัง!$C:$C,'รับ-จ่าย ประจำวัน'!$B60,เส้นแต่งหน้าขนมปัง!AA:AA)+SUMIF('วางแผนBC,CJ'!$C:$C,'รับ-จ่าย ประจำวัน'!$B60,'วางแผนBC,CJ'!AA:AA)+SUMIF(RD!$C:$C,'รับ-จ่าย ประจำวัน'!$B60,RD!AA:AA)+SUMIF('FG,ออนไล,คัดแยก'!$C:$C,'รับ-จ่าย ประจำวัน'!$B60,'FG,ออนไล,คัดแยก'!AA:AA)</f>
        <v>0</v>
      </c>
      <c r="BI60" s="16">
        <f>SUMIF(เตรียมส่วนผสม!$C:$C,'รับ-จ่าย ประจำวัน'!$B60,เตรียมส่วนผสม!AB:AB)+SUMIF(กวนไส้!$C:$C,'รับ-จ่าย ประจำวัน'!$B60,กวนไส้!AB:AB)+SUMIF(ผลิต1!$C:$C,'รับ-จ่าย ประจำวัน'!$B60,ผลิต1!AB:AB)+SUMIF(ผลิต2!$C:$C,'รับ-จ่าย ประจำวัน'!$B60,ผลิต2!AB:AB)+SUMIF(เส้นแต่งหน้าขนมเค้ก!$C:$C,'รับ-จ่าย ประจำวัน'!$B60,เส้นแต่งหน้าขนมเค้ก!AB:AB)+SUMIF(แพ็ค!$C:$C,'รับ-จ่าย ประจำวัน'!$B60,แพ็ค!AB:AB)+SUMIF(ธุรการ!$C:$C,'รับ-จ่าย ประจำวัน'!$B60,ธุรการ!AB:AB)+SUMIF(เส้นแต่งหน้าขนมปัง!$C:$C,'รับ-จ่าย ประจำวัน'!$B60,เส้นแต่งหน้าขนมปัง!AB:AB)+SUMIF('วางแผนBC,CJ'!$C:$C,'รับ-จ่าย ประจำวัน'!$B60,'วางแผนBC,CJ'!AB:AB)+SUMIF(RD!$C:$C,'รับ-จ่าย ประจำวัน'!$B60,RD!AB:AB)+SUMIF('FG,ออนไล,คัดแยก'!$C:$C,'รับ-จ่าย ประจำวัน'!$B60,'FG,ออนไล,คัดแยก'!AB:AB)</f>
        <v>0</v>
      </c>
      <c r="BJ60" s="16">
        <f>SUMIF(เตรียมส่วนผสม!$C:$C,'รับ-จ่าย ประจำวัน'!$B60,เตรียมส่วนผสม!AC:AC)+SUMIF(กวนไส้!$C:$C,'รับ-จ่าย ประจำวัน'!$B60,กวนไส้!AC:AC)+SUMIF(ผลิต1!$C:$C,'รับ-จ่าย ประจำวัน'!$B60,ผลิต1!AC:AC)+SUMIF(ผลิต2!$C:$C,'รับ-จ่าย ประจำวัน'!$B60,ผลิต2!AC:AC)+SUMIF(เส้นแต่งหน้าขนมเค้ก!$C:$C,'รับ-จ่าย ประจำวัน'!$B60,เส้นแต่งหน้าขนมเค้ก!AC:AC)+SUMIF(แพ็ค!$C:$C,'รับ-จ่าย ประจำวัน'!$B60,แพ็ค!AC:AC)+SUMIF(ธุรการ!$C:$C,'รับ-จ่าย ประจำวัน'!$B60,ธุรการ!AC:AC)+SUMIF(เส้นแต่งหน้าขนมปัง!$C:$C,'รับ-จ่าย ประจำวัน'!$B60,เส้นแต่งหน้าขนมปัง!AC:AC)+SUMIF('วางแผนBC,CJ'!$C:$C,'รับ-จ่าย ประจำวัน'!$B60,'วางแผนBC,CJ'!AC:AC)+SUMIF(RD!$C:$C,'รับ-จ่าย ประจำวัน'!$B60,RD!AC:AC)+SUMIF('FG,ออนไล,คัดแยก'!$C:$C,'รับ-จ่าย ประจำวัน'!$B60,'FG,ออนไล,คัดแยก'!AC:AC)</f>
        <v>0</v>
      </c>
      <c r="BK60" s="16">
        <f>SUMIF(เตรียมส่วนผสม!$C:$C,'รับ-จ่าย ประจำวัน'!$B60,เตรียมส่วนผสม!AD:AD)+SUMIF(กวนไส้!$C:$C,'รับ-จ่าย ประจำวัน'!$B60,กวนไส้!AD:AD)+SUMIF(ผลิต1!$C:$C,'รับ-จ่าย ประจำวัน'!$B60,ผลิต1!AD:AD)+SUMIF(ผลิต2!$C:$C,'รับ-จ่าย ประจำวัน'!$B60,ผลิต2!AD:AD)+SUMIF(เส้นแต่งหน้าขนมเค้ก!$C:$C,'รับ-จ่าย ประจำวัน'!$B60,เส้นแต่งหน้าขนมเค้ก!AD:AD)+SUMIF(แพ็ค!$C:$C,'รับ-จ่าย ประจำวัน'!$B60,แพ็ค!AD:AD)+SUMIF(ธุรการ!$C:$C,'รับ-จ่าย ประจำวัน'!$B60,ธุรการ!AD:AD)+SUMIF(เส้นแต่งหน้าขนมปัง!$C:$C,'รับ-จ่าย ประจำวัน'!$B60,เส้นแต่งหน้าขนมปัง!AD:AD)+SUMIF('วางแผนBC,CJ'!$C:$C,'รับ-จ่าย ประจำวัน'!$B60,'วางแผนBC,CJ'!AD:AD)+SUMIF(RD!$C:$C,'รับ-จ่าย ประจำวัน'!$B60,RD!AD:AD)+SUMIF('FG,ออนไล,คัดแยก'!$C:$C,'รับ-จ่าย ประจำวัน'!$B60,'FG,ออนไล,คัดแยก'!AD:AD)</f>
        <v>0</v>
      </c>
      <c r="BL60" s="16">
        <f>SUMIF(เตรียมส่วนผสม!$C:$C,'รับ-จ่าย ประจำวัน'!$B60,เตรียมส่วนผสม!AE:AE)+SUMIF(กวนไส้!$C:$C,'รับ-จ่าย ประจำวัน'!$B60,กวนไส้!AE:AE)+SUMIF(ผลิต1!$C:$C,'รับ-จ่าย ประจำวัน'!$B60,ผลิต1!AE:AE)+SUMIF(ผลิต2!$C:$C,'รับ-จ่าย ประจำวัน'!$B60,ผลิต2!AE:AE)+SUMIF(เส้นแต่งหน้าขนมเค้ก!$C:$C,'รับ-จ่าย ประจำวัน'!$B60,เส้นแต่งหน้าขนมเค้ก!AE:AE)+SUMIF(แพ็ค!$C:$C,'รับ-จ่าย ประจำวัน'!$B60,แพ็ค!AE:AE)+SUMIF(ธุรการ!$C:$C,'รับ-จ่าย ประจำวัน'!$B60,ธุรการ!AE:AE)+SUMIF(เส้นแต่งหน้าขนมปัง!$C:$C,'รับ-จ่าย ประจำวัน'!$B60,เส้นแต่งหน้าขนมปัง!AE:AE)+SUMIF('วางแผนBC,CJ'!$C:$C,'รับ-จ่าย ประจำวัน'!$B60,'วางแผนBC,CJ'!AE:AE)+SUMIF(RD!$C:$C,'รับ-จ่าย ประจำวัน'!$B60,RD!AE:AE)+SUMIF('FG,ออนไล,คัดแยก'!$C:$C,'รับ-จ่าย ประจำวัน'!$B60,'FG,ออนไล,คัดแยก'!AE:AE)</f>
        <v>0</v>
      </c>
      <c r="BM60" s="16">
        <f>SUMIF(เตรียมส่วนผสม!$C:$C,'รับ-จ่าย ประจำวัน'!$B60,เตรียมส่วนผสม!AF:AF)+SUMIF(กวนไส้!$C:$C,'รับ-จ่าย ประจำวัน'!$B60,กวนไส้!AF:AF)+SUMIF(ผลิต1!$C:$C,'รับ-จ่าย ประจำวัน'!$B60,ผลิต1!AF:AF)+SUMIF(ผลิต2!$C:$C,'รับ-จ่าย ประจำวัน'!$B60,ผลิต2!AF:AF)+SUMIF(เส้นแต่งหน้าขนมเค้ก!$C:$C,'รับ-จ่าย ประจำวัน'!$B60,เส้นแต่งหน้าขนมเค้ก!AF:AF)+SUMIF(แพ็ค!$C:$C,'รับ-จ่าย ประจำวัน'!$B60,แพ็ค!AF:AF)+SUMIF(ธุรการ!$C:$C,'รับ-จ่าย ประจำวัน'!$B60,ธุรการ!AF:AF)+SUMIF(เส้นแต่งหน้าขนมปัง!$C:$C,'รับ-จ่าย ประจำวัน'!$B60,เส้นแต่งหน้าขนมปัง!AF:AF)+SUMIF('วางแผนBC,CJ'!$C:$C,'รับ-จ่าย ประจำวัน'!$B60,'วางแผนBC,CJ'!AF:AF)+SUMIF(RD!$C:$C,'รับ-จ่าย ประจำวัน'!$B60,RD!AF:AF)+SUMIF('FG,ออนไล,คัดแยก'!$C:$C,'รับ-จ่าย ประจำวัน'!$B60,'FG,ออนไล,คัดแยก'!AF:AF)</f>
        <v>0</v>
      </c>
      <c r="BN60" s="16">
        <f>SUMIF(เตรียมส่วนผสม!$C:$C,'รับ-จ่าย ประจำวัน'!$B60,เตรียมส่วนผสม!AG:AG)+SUMIF(กวนไส้!$C:$C,'รับ-จ่าย ประจำวัน'!$B60,กวนไส้!AG:AG)+SUMIF(ผลิต1!$C:$C,'รับ-จ่าย ประจำวัน'!$B60,ผลิต1!AG:AG)+SUMIF(ผลิต2!$C:$C,'รับ-จ่าย ประจำวัน'!$B60,ผลิต2!AG:AG)+SUMIF(เส้นแต่งหน้าขนมเค้ก!$C:$C,'รับ-จ่าย ประจำวัน'!$B60,เส้นแต่งหน้าขนมเค้ก!AG:AG)+SUMIF(แพ็ค!$C:$C,'รับ-จ่าย ประจำวัน'!$B60,แพ็ค!AG:AG)+SUMIF(ธุรการ!$C:$C,'รับ-จ่าย ประจำวัน'!$B60,ธุรการ!AG:AG)+SUMIF(เส้นแต่งหน้าขนมปัง!$C:$C,'รับ-จ่าย ประจำวัน'!$B60,เส้นแต่งหน้าขนมปัง!AG:AG)+SUMIF('วางแผนBC,CJ'!$C:$C,'รับ-จ่าย ประจำวัน'!$B60,'วางแผนBC,CJ'!AG:AG)+SUMIF(RD!$C:$C,'รับ-จ่าย ประจำวัน'!$B60,RD!AG:AG)+SUMIF('FG,ออนไล,คัดแยก'!$C:$C,'รับ-จ่าย ประจำวัน'!$B60,'FG,ออนไล,คัดแยก'!AG:AG)</f>
        <v>0</v>
      </c>
      <c r="BO60" s="16">
        <f>SUMIF(เตรียมส่วนผสม!$C:$C,'รับ-จ่าย ประจำวัน'!$B60,เตรียมส่วนผสม!AH:AH)+SUMIF(กวนไส้!$C:$C,'รับ-จ่าย ประจำวัน'!$B60,กวนไส้!AH:AH)+SUMIF(ผลิต1!$C:$C,'รับ-จ่าย ประจำวัน'!$B60,ผลิต1!AH:AH)+SUMIF(ผลิต2!$C:$C,'รับ-จ่าย ประจำวัน'!$B60,ผลิต2!AH:AH)+SUMIF(เส้นแต่งหน้าขนมเค้ก!$C:$C,'รับ-จ่าย ประจำวัน'!$B60,เส้นแต่งหน้าขนมเค้ก!AH:AH)+SUMIF(แพ็ค!$C:$C,'รับ-จ่าย ประจำวัน'!$B60,แพ็ค!AH:AH)+SUMIF(ธุรการ!$C:$C,'รับ-จ่าย ประจำวัน'!$B60,ธุรการ!AH:AH)+SUMIF(เส้นแต่งหน้าขนมปัง!$C:$C,'รับ-จ่าย ประจำวัน'!$B60,เส้นแต่งหน้าขนมปัง!AH:AH)+SUMIF('วางแผนBC,CJ'!$C:$C,'รับ-จ่าย ประจำวัน'!$B60,'วางแผนBC,CJ'!AH:AH)+SUMIF(RD!$C:$C,'รับ-จ่าย ประจำวัน'!$B60,RD!AH:AH)+SUMIF('FG,ออนไล,คัดแยก'!$C:$C,'รับ-จ่าย ประจำวัน'!$B60,'FG,ออนไล,คัดแยก'!AH:AH)</f>
        <v>0</v>
      </c>
      <c r="BP60" s="16">
        <f>SUMIF(เตรียมส่วนผสม!$C:$C,'รับ-จ่าย ประจำวัน'!$B60,เตรียมส่วนผสม!AI:AI)+SUMIF(กวนไส้!$C:$C,'รับ-จ่าย ประจำวัน'!$B60,กวนไส้!AI:AI)+SUMIF(ผลิต1!$C:$C,'รับ-จ่าย ประจำวัน'!$B60,ผลิต1!AI:AI)+SUMIF(ผลิต2!$C:$C,'รับ-จ่าย ประจำวัน'!$B60,ผลิต2!AI:AI)+SUMIF(เส้นแต่งหน้าขนมเค้ก!$C:$C,'รับ-จ่าย ประจำวัน'!$B60,เส้นแต่งหน้าขนมเค้ก!AI:AI)+SUMIF(แพ็ค!$C:$C,'รับ-จ่าย ประจำวัน'!$B60,แพ็ค!AI:AI)+SUMIF(ธุรการ!$C:$C,'รับ-จ่าย ประจำวัน'!$B60,ธุรการ!AI:AI)+SUMIF(เส้นแต่งหน้าขนมปัง!$C:$C,'รับ-จ่าย ประจำวัน'!$B60,เส้นแต่งหน้าขนมปัง!AI:AI)+SUMIF('วางแผนBC,CJ'!$C:$C,'รับ-จ่าย ประจำวัน'!$B60,'วางแผนBC,CJ'!AI:AI)+SUMIF(RD!$C:$C,'รับ-จ่าย ประจำวัน'!$B60,RD!AI:AI)+SUMIF('FG,ออนไล,คัดแยก'!$C:$C,'รับ-จ่าย ประจำวัน'!$B60,'FG,ออนไล,คัดแยก'!AI:AI)</f>
        <v>0</v>
      </c>
      <c r="BQ60" s="16">
        <f>SUMIF(เตรียมส่วนผสม!$C:$C,'รับ-จ่าย ประจำวัน'!$B60,เตรียมส่วนผสม!AJ:AJ)+SUMIF(กวนไส้!$C:$C,'รับ-จ่าย ประจำวัน'!$B60,กวนไส้!AJ:AJ)+SUMIF(ผลิต1!$C:$C,'รับ-จ่าย ประจำวัน'!$B60,ผลิต1!AJ:AJ)+SUMIF(ผลิต2!$C:$C,'รับ-จ่าย ประจำวัน'!$B60,ผลิต2!AJ:AJ)+SUMIF(เส้นแต่งหน้าขนมเค้ก!$C:$C,'รับ-จ่าย ประจำวัน'!$B60,เส้นแต่งหน้าขนมเค้ก!AJ:AJ)+SUMIF(แพ็ค!$C:$C,'รับ-จ่าย ประจำวัน'!$B60,แพ็ค!AJ:AJ)+SUMIF(ธุรการ!$C:$C,'รับ-จ่าย ประจำวัน'!$B60,ธุรการ!AJ:AJ)+SUMIF(เส้นแต่งหน้าขนมปัง!$C:$C,'รับ-จ่าย ประจำวัน'!$B60,เส้นแต่งหน้าขนมปัง!AJ:AJ)+SUMIF('วางแผนBC,CJ'!$C:$C,'รับ-จ่าย ประจำวัน'!$B60,'วางแผนBC,CJ'!AJ:AJ)+SUMIF(RD!$C:$C,'รับ-จ่าย ประจำวัน'!$B60,RD!AJ:AJ)+SUMIF('FG,ออนไล,คัดแยก'!$C:$C,'รับ-จ่าย ประจำวัน'!$B60,'FG,ออนไล,คัดแยก'!AJ:AJ)</f>
        <v>0</v>
      </c>
      <c r="BR60" s="16">
        <f>SUMIF(เตรียมส่วนผสม!$C:$C,'รับ-จ่าย ประจำวัน'!$B60,เตรียมส่วนผสม!AK:AK)+SUMIF(กวนไส้!$C:$C,'รับ-จ่าย ประจำวัน'!$B60,กวนไส้!AK:AK)+SUMIF(ผลิต1!$C:$C,'รับ-จ่าย ประจำวัน'!$B60,ผลิต1!AK:AK)+SUMIF(ผลิต2!$C:$C,'รับ-จ่าย ประจำวัน'!$B60,ผลิต2!AK:AK)+SUMIF(เส้นแต่งหน้าขนมเค้ก!$C:$C,'รับ-จ่าย ประจำวัน'!$B60,เส้นแต่งหน้าขนมเค้ก!AK:AK)+SUMIF(แพ็ค!$C:$C,'รับ-จ่าย ประจำวัน'!$B60,แพ็ค!AK:AK)+SUMIF(ธุรการ!$C:$C,'รับ-จ่าย ประจำวัน'!$B60,ธุรการ!AK:AK)+SUMIF(เส้นแต่งหน้าขนมปัง!$C:$C,'รับ-จ่าย ประจำวัน'!$B60,เส้นแต่งหน้าขนมปัง!AK:AK)+SUMIF('วางแผนBC,CJ'!$C:$C,'รับ-จ่าย ประจำวัน'!$B60,'วางแผนBC,CJ'!AK:AK)+SUMIF(RD!$C:$C,'รับ-จ่าย ประจำวัน'!$B60,RD!AK:AK)+SUMIF('FG,ออนไล,คัดแยก'!$C:$C,'รับ-จ่าย ประจำวัน'!$B60,'FG,ออนไล,คัดแยก'!AK:AK)</f>
        <v>0</v>
      </c>
      <c r="BS60" s="16">
        <f>SUMIF(เตรียมส่วนผสม!$C:$C,'รับ-จ่าย ประจำวัน'!$B60,เตรียมส่วนผสม!AL:AL)+SUMIF(กวนไส้!$C:$C,'รับ-จ่าย ประจำวัน'!$B60,กวนไส้!AL:AL)+SUMIF(ผลิต1!$C:$C,'รับ-จ่าย ประจำวัน'!$B60,ผลิต1!AL:AL)+SUMIF(ผลิต2!$C:$C,'รับ-จ่าย ประจำวัน'!$B60,ผลิต2!AL:AL)+SUMIF(เส้นแต่งหน้าขนมเค้ก!$C:$C,'รับ-จ่าย ประจำวัน'!$B60,เส้นแต่งหน้าขนมเค้ก!AL:AL)+SUMIF(แพ็ค!$C:$C,'รับ-จ่าย ประจำวัน'!$B60,แพ็ค!AL:AL)+SUMIF(ธุรการ!$C:$C,'รับ-จ่าย ประจำวัน'!$B60,ธุรการ!AL:AL)+SUMIF(เส้นแต่งหน้าขนมปัง!$C:$C,'รับ-จ่าย ประจำวัน'!$B60,เส้นแต่งหน้าขนมปัง!AL:AL)+SUMIF('วางแผนBC,CJ'!$C:$C,'รับ-จ่าย ประจำวัน'!$B60,'วางแผนBC,CJ'!AL:AL)+SUMIF(RD!$C:$C,'รับ-จ่าย ประจำวัน'!$B60,RD!AL:AL)+SUMIF('FG,ออนไล,คัดแยก'!$C:$C,'รับ-จ่าย ประจำวัน'!$B60,'FG,ออนไล,คัดแยก'!AL:AL)</f>
        <v>0</v>
      </c>
      <c r="BT60" s="18">
        <f t="shared" si="1"/>
        <v>0</v>
      </c>
      <c r="BU60" s="116"/>
      <c r="BV60" s="146">
        <f t="shared" si="2"/>
        <v>0</v>
      </c>
      <c r="BW60" s="183">
        <v>30</v>
      </c>
      <c r="BX60" s="172">
        <f t="shared" si="6"/>
        <v>0</v>
      </c>
      <c r="BY60" s="188" t="e">
        <f t="shared" si="3"/>
        <v>#DIV/0!</v>
      </c>
      <c r="BZ60" s="180" t="e">
        <f t="shared" ca="1" si="4"/>
        <v>#DIV/0!</v>
      </c>
      <c r="CA60" s="93">
        <v>300</v>
      </c>
      <c r="CB60" s="93"/>
      <c r="CC60" s="93"/>
      <c r="CD60" s="93"/>
      <c r="CE60" s="93"/>
      <c r="CF60" s="93"/>
      <c r="CG60" s="93"/>
      <c r="CH60" s="93"/>
      <c r="CI60" s="93"/>
      <c r="CJ60" s="97"/>
      <c r="CK60" s="9">
        <f t="shared" si="5"/>
        <v>0</v>
      </c>
    </row>
    <row r="61" spans="1:89" x14ac:dyDescent="0.5">
      <c r="A61" s="149"/>
      <c r="B61" s="34" t="s">
        <v>277</v>
      </c>
      <c r="C61" s="10" t="s">
        <v>1940</v>
      </c>
      <c r="D61" s="135" t="s">
        <v>61</v>
      </c>
      <c r="E61" s="11">
        <v>0</v>
      </c>
      <c r="F61" s="129"/>
      <c r="G61" s="22" t="s">
        <v>279</v>
      </c>
      <c r="H61" s="12">
        <v>13600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3"/>
      <c r="AF61" s="13"/>
      <c r="AG61" s="13"/>
      <c r="AH61" s="13"/>
      <c r="AI61" s="14"/>
      <c r="AJ61" s="14"/>
      <c r="AK61" s="14"/>
      <c r="AL61" s="14"/>
      <c r="AM61" s="14"/>
      <c r="AN61" s="15">
        <f t="shared" si="0"/>
        <v>0</v>
      </c>
      <c r="AO61" s="16">
        <f>SUMIF(เตรียมส่วนผสม!$C:$C,'รับ-จ่าย ประจำวัน'!$B61,เตรียมส่วนผสม!H:H)+SUMIF(กวนไส้!$C:$C,'รับ-จ่าย ประจำวัน'!$B61,กวนไส้!H:H)+SUMIF(ผลิต1!$C:$C,'รับ-จ่าย ประจำวัน'!$B61,ผลิต1!H:H)+SUMIF(ผลิต2!$C:$C,'รับ-จ่าย ประจำวัน'!$B61,ผลิต2!H:H)+SUMIF(เส้นแต่งหน้าขนมเค้ก!$C:$C,'รับ-จ่าย ประจำวัน'!$B61,เส้นแต่งหน้าขนมเค้ก!H:H)+SUMIF(แพ็ค!$C:$C,'รับ-จ่าย ประจำวัน'!$B61,แพ็ค!H:H)+SUMIF(ธุรการ!$C:$C,'รับ-จ่าย ประจำวัน'!$B61,ธุรการ!H:H)+SUMIF(เส้นแต่งหน้าขนมปัง!$C:$C,'รับ-จ่าย ประจำวัน'!$B61,เส้นแต่งหน้าขนมปัง!H:H)+SUMIF('วางแผนBC,CJ'!$C:$C,'รับ-จ่าย ประจำวัน'!$B61,'วางแผนBC,CJ'!H:H)+SUMIF(RD!$C:$C,'รับ-จ่าย ประจำวัน'!$B61,RD!H:H)+SUMIF('FG,ออนไล,คัดแยก'!$C:$C,'รับ-จ่าย ประจำวัน'!$B61,'FG,ออนไล,คัดแยก'!H:H)</f>
        <v>0</v>
      </c>
      <c r="AP61" s="16">
        <f>SUMIF(เตรียมส่วนผสม!$C:$C,'รับ-จ่าย ประจำวัน'!$B61,เตรียมส่วนผสม!I:I)+SUMIF(กวนไส้!$C:$C,'รับ-จ่าย ประจำวัน'!$B61,กวนไส้!I:I)+SUMIF(ผลิต1!$C:$C,'รับ-จ่าย ประจำวัน'!$B61,ผลิต1!I:I)+SUMIF(ผลิต2!$C:$C,'รับ-จ่าย ประจำวัน'!$B61,ผลิต2!I:I)+SUMIF(เส้นแต่งหน้าขนมเค้ก!$C:$C,'รับ-จ่าย ประจำวัน'!$B61,เส้นแต่งหน้าขนมเค้ก!I:I)+SUMIF(แพ็ค!$C:$C,'รับ-จ่าย ประจำวัน'!$B61,แพ็ค!I:I)+SUMIF(ธุรการ!$C:$C,'รับ-จ่าย ประจำวัน'!$B61,ธุรการ!I:I)+SUMIF(เส้นแต่งหน้าขนมปัง!$C:$C,'รับ-จ่าย ประจำวัน'!$B61,เส้นแต่งหน้าขนมปัง!I:I)+SUMIF('วางแผนBC,CJ'!$C:$C,'รับ-จ่าย ประจำวัน'!$B61,'วางแผนBC,CJ'!I:I)+SUMIF(RD!$C:$C,'รับ-จ่าย ประจำวัน'!$B61,RD!I:I)+SUMIF('FG,ออนไล,คัดแยก'!$C:$C,'รับ-จ่าย ประจำวัน'!$B61,'FG,ออนไล,คัดแยก'!I:I)</f>
        <v>600</v>
      </c>
      <c r="AQ61" s="16">
        <f>SUMIF(เตรียมส่วนผสม!$C:$C,'รับ-จ่าย ประจำวัน'!$B61,เตรียมส่วนผสม!J:J)+SUMIF(กวนไส้!$C:$C,'รับ-จ่าย ประจำวัน'!$B61,กวนไส้!J:J)+SUMIF(ผลิต1!$C:$C,'รับ-จ่าย ประจำวัน'!$B61,ผลิต1!J:J)+SUMIF(ผลิต2!$C:$C,'รับ-จ่าย ประจำวัน'!$B61,ผลิต2!J:J)+SUMIF(เส้นแต่งหน้าขนมเค้ก!$C:$C,'รับ-จ่าย ประจำวัน'!$B61,เส้นแต่งหน้าขนมเค้ก!J:J)+SUMIF(แพ็ค!$C:$C,'รับ-จ่าย ประจำวัน'!$B61,แพ็ค!J:J)+SUMIF(ธุรการ!$C:$C,'รับ-จ่าย ประจำวัน'!$B61,ธุรการ!J:J)+SUMIF(เส้นแต่งหน้าขนมปัง!$C:$C,'รับ-จ่าย ประจำวัน'!$B61,เส้นแต่งหน้าขนมปัง!J:J)+SUMIF('วางแผนBC,CJ'!$C:$C,'รับ-จ่าย ประจำวัน'!$B61,'วางแผนBC,CJ'!J:J)+SUMIF(RD!$C:$C,'รับ-จ่าย ประจำวัน'!$B61,RD!J:J)+SUMIF('FG,ออนไล,คัดแยก'!$C:$C,'รับ-จ่าย ประจำวัน'!$B61,'FG,ออนไล,คัดแยก'!J:J)</f>
        <v>0</v>
      </c>
      <c r="AR61" s="16">
        <f>SUMIF(เตรียมส่วนผสม!$C:$C,'รับ-จ่าย ประจำวัน'!$B61,เตรียมส่วนผสม!K:K)+SUMIF(กวนไส้!$C:$C,'รับ-จ่าย ประจำวัน'!$B61,กวนไส้!K:K)+SUMIF(ผลิต1!$C:$C,'รับ-จ่าย ประจำวัน'!$B61,ผลิต1!K:K)+SUMIF(ผลิต2!$C:$C,'รับ-จ่าย ประจำวัน'!$B61,ผลิต2!K:K)+SUMIF(เส้นแต่งหน้าขนมเค้ก!$C:$C,'รับ-จ่าย ประจำวัน'!$B61,เส้นแต่งหน้าขนมเค้ก!K:K)+SUMIF(แพ็ค!$C:$C,'รับ-จ่าย ประจำวัน'!$B61,แพ็ค!K:K)+SUMIF(ธุรการ!$C:$C,'รับ-จ่าย ประจำวัน'!$B61,ธุรการ!K:K)+SUMIF(เส้นแต่งหน้าขนมปัง!$C:$C,'รับ-จ่าย ประจำวัน'!$B61,เส้นแต่งหน้าขนมปัง!K:K)+SUMIF('วางแผนBC,CJ'!$C:$C,'รับ-จ่าย ประจำวัน'!$B61,'วางแผนBC,CJ'!K:K)+SUMIF(RD!$C:$C,'รับ-จ่าย ประจำวัน'!$B61,RD!K:K)+SUMIF('FG,ออนไล,คัดแยก'!$C:$C,'รับ-จ่าย ประจำวัน'!$B61,'FG,ออนไล,คัดแยก'!K:K)</f>
        <v>600</v>
      </c>
      <c r="AS61" s="16">
        <f>SUMIF(เตรียมส่วนผสม!$C:$C,'รับ-จ่าย ประจำวัน'!$B61,เตรียมส่วนผสม!L:L)+SUMIF(กวนไส้!$C:$C,'รับ-จ่าย ประจำวัน'!$B61,กวนไส้!L:L)+SUMIF(ผลิต1!$C:$C,'รับ-จ่าย ประจำวัน'!$B61,ผลิต1!L:L)+SUMIF(ผลิต2!$C:$C,'รับ-จ่าย ประจำวัน'!$B61,ผลิต2!L:L)+SUMIF(เส้นแต่งหน้าขนมเค้ก!$C:$C,'รับ-จ่าย ประจำวัน'!$B61,เส้นแต่งหน้าขนมเค้ก!L:L)+SUMIF(แพ็ค!$C:$C,'รับ-จ่าย ประจำวัน'!$B61,แพ็ค!L:L)+SUMIF(ธุรการ!$C:$C,'รับ-จ่าย ประจำวัน'!$B61,ธุรการ!L:L)+SUMIF(เส้นแต่งหน้าขนมปัง!$C:$C,'รับ-จ่าย ประจำวัน'!$B61,เส้นแต่งหน้าขนมปัง!L:L)+SUMIF('วางแผนBC,CJ'!$C:$C,'รับ-จ่าย ประจำวัน'!$B61,'วางแผนBC,CJ'!L:L)+SUMIF(RD!$C:$C,'รับ-จ่าย ประจำวัน'!$B61,RD!L:L)+SUMIF('FG,ออนไล,คัดแยก'!$C:$C,'รับ-จ่าย ประจำวัน'!$B61,'FG,ออนไล,คัดแยก'!L:L)</f>
        <v>0</v>
      </c>
      <c r="AT61" s="16">
        <f>SUMIF(เตรียมส่วนผสม!$C:$C,'รับ-จ่าย ประจำวัน'!$B61,เตรียมส่วนผสม!M:M)+SUMIF(กวนไส้!$C:$C,'รับ-จ่าย ประจำวัน'!$B61,กวนไส้!M:M)+SUMIF(ผลิต1!$C:$C,'รับ-จ่าย ประจำวัน'!$B61,ผลิต1!M:M)+SUMIF(ผลิต2!$C:$C,'รับ-จ่าย ประจำวัน'!$B61,ผลิต2!M:M)+SUMIF(เส้นแต่งหน้าขนมเค้ก!$C:$C,'รับ-จ่าย ประจำวัน'!$B61,เส้นแต่งหน้าขนมเค้ก!M:M)+SUMIF(แพ็ค!$C:$C,'รับ-จ่าย ประจำวัน'!$B61,แพ็ค!M:M)+SUMIF(ธุรการ!$C:$C,'รับ-จ่าย ประจำวัน'!$B61,ธุรการ!M:M)+SUMIF(เส้นแต่งหน้าขนมปัง!$C:$C,'รับ-จ่าย ประจำวัน'!$B61,เส้นแต่งหน้าขนมปัง!M:M)+SUMIF('วางแผนBC,CJ'!$C:$C,'รับ-จ่าย ประจำวัน'!$B61,'วางแผนBC,CJ'!M:M)+SUMIF(RD!$C:$C,'รับ-จ่าย ประจำวัน'!$B61,RD!M:M)+SUMIF('FG,ออนไล,คัดแยก'!$C:$C,'รับ-จ่าย ประจำวัน'!$B61,'FG,ออนไล,คัดแยก'!M:M)</f>
        <v>0</v>
      </c>
      <c r="AU61" s="16">
        <f>SUMIF(เตรียมส่วนผสม!$C:$C,'รับ-จ่าย ประจำวัน'!$B61,เตรียมส่วนผสม!N:N)+SUMIF(กวนไส้!$C:$C,'รับ-จ่าย ประจำวัน'!$B61,กวนไส้!N:N)+SUMIF(ผลิต1!$C:$C,'รับ-จ่าย ประจำวัน'!$B61,ผลิต1!N:N)+SUMIF(ผลิต2!$C:$C,'รับ-จ่าย ประจำวัน'!$B61,ผลิต2!N:N)+SUMIF(เส้นแต่งหน้าขนมเค้ก!$C:$C,'รับ-จ่าย ประจำวัน'!$B61,เส้นแต่งหน้าขนมเค้ก!N:N)+SUMIF(แพ็ค!$C:$C,'รับ-จ่าย ประจำวัน'!$B61,แพ็ค!N:N)+SUMIF(ธุรการ!$C:$C,'รับ-จ่าย ประจำวัน'!$B61,ธุรการ!N:N)+SUMIF(เส้นแต่งหน้าขนมปัง!$C:$C,'รับ-จ่าย ประจำวัน'!$B61,เส้นแต่งหน้าขนมปัง!N:N)+SUMIF('วางแผนBC,CJ'!$C:$C,'รับ-จ่าย ประจำวัน'!$B61,'วางแผนBC,CJ'!N:N)+SUMIF(RD!$C:$C,'รับ-จ่าย ประจำวัน'!$B61,RD!N:N)+SUMIF('FG,ออนไล,คัดแยก'!$C:$C,'รับ-จ่าย ประจำวัน'!$B61,'FG,ออนไล,คัดแยก'!N:N)</f>
        <v>0</v>
      </c>
      <c r="AV61" s="16">
        <f>SUMIF(เตรียมส่วนผสม!$C:$C,'รับ-จ่าย ประจำวัน'!$B61,เตรียมส่วนผสม!O:O)+SUMIF(กวนไส้!$C:$C,'รับ-จ่าย ประจำวัน'!$B61,กวนไส้!O:O)+SUMIF(ผลิต1!$C:$C,'รับ-จ่าย ประจำวัน'!$B61,ผลิต1!O:O)+SUMIF(ผลิต2!$C:$C,'รับ-จ่าย ประจำวัน'!$B61,ผลิต2!O:O)+SUMIF(เส้นแต่งหน้าขนมเค้ก!$C:$C,'รับ-จ่าย ประจำวัน'!$B61,เส้นแต่งหน้าขนมเค้ก!O:O)+SUMIF(แพ็ค!$C:$C,'รับ-จ่าย ประจำวัน'!$B61,แพ็ค!O:O)+SUMIF(ธุรการ!$C:$C,'รับ-จ่าย ประจำวัน'!$B61,ธุรการ!O:O)+SUMIF(เส้นแต่งหน้าขนมปัง!$C:$C,'รับ-จ่าย ประจำวัน'!$B61,เส้นแต่งหน้าขนมปัง!O:O)+SUMIF('วางแผนBC,CJ'!$C:$C,'รับ-จ่าย ประจำวัน'!$B61,'วางแผนBC,CJ'!O:O)+SUMIF(RD!$C:$C,'รับ-จ่าย ประจำวัน'!$B61,RD!O:O)+SUMIF('FG,ออนไล,คัดแยก'!$C:$C,'รับ-จ่าย ประจำวัน'!$B61,'FG,ออนไล,คัดแยก'!O:O)</f>
        <v>0</v>
      </c>
      <c r="AW61" s="16">
        <f>SUMIF(เตรียมส่วนผสม!$C:$C,'รับ-จ่าย ประจำวัน'!$B61,เตรียมส่วนผสม!P:P)+SUMIF(กวนไส้!$C:$C,'รับ-จ่าย ประจำวัน'!$B61,กวนไส้!P:P)+SUMIF(ผลิต1!$C:$C,'รับ-จ่าย ประจำวัน'!$B61,ผลิต1!P:P)+SUMIF(ผลิต2!$C:$C,'รับ-จ่าย ประจำวัน'!$B61,ผลิต2!P:P)+SUMIF(เส้นแต่งหน้าขนมเค้ก!$C:$C,'รับ-จ่าย ประจำวัน'!$B61,เส้นแต่งหน้าขนมเค้ก!P:P)+SUMIF(แพ็ค!$C:$C,'รับ-จ่าย ประจำวัน'!$B61,แพ็ค!P:P)+SUMIF(ธุรการ!$C:$C,'รับ-จ่าย ประจำวัน'!$B61,ธุรการ!P:P)+SUMIF(เส้นแต่งหน้าขนมปัง!$C:$C,'รับ-จ่าย ประจำวัน'!$B61,เส้นแต่งหน้าขนมปัง!P:P)+SUMIF('วางแผนBC,CJ'!$C:$C,'รับ-จ่าย ประจำวัน'!$B61,'วางแผนBC,CJ'!P:P)+SUMIF(RD!$C:$C,'รับ-จ่าย ประจำวัน'!$B61,RD!P:P)+SUMIF('FG,ออนไล,คัดแยก'!$C:$C,'รับ-จ่าย ประจำวัน'!$B61,'FG,ออนไล,คัดแยก'!P:P)</f>
        <v>0</v>
      </c>
      <c r="AX61" s="16">
        <f>SUMIF(เตรียมส่วนผสม!$C:$C,'รับ-จ่าย ประจำวัน'!$B61,เตรียมส่วนผสม!Q:Q)+SUMIF(กวนไส้!$C:$C,'รับ-จ่าย ประจำวัน'!$B61,กวนไส้!Q:Q)+SUMIF(ผลิต1!$C:$C,'รับ-จ่าย ประจำวัน'!$B61,ผลิต1!Q:Q)+SUMIF(ผลิต2!$C:$C,'รับ-จ่าย ประจำวัน'!$B61,ผลิต2!Q:Q)+SUMIF(เส้นแต่งหน้าขนมเค้ก!$C:$C,'รับ-จ่าย ประจำวัน'!$B61,เส้นแต่งหน้าขนมเค้ก!Q:Q)+SUMIF(แพ็ค!$C:$C,'รับ-จ่าย ประจำวัน'!$B61,แพ็ค!Q:Q)+SUMIF(ธุรการ!$C:$C,'รับ-จ่าย ประจำวัน'!$B61,ธุรการ!Q:Q)+SUMIF(เส้นแต่งหน้าขนมปัง!$C:$C,'รับ-จ่าย ประจำวัน'!$B61,เส้นแต่งหน้าขนมปัง!Q:Q)+SUMIF('วางแผนBC,CJ'!$C:$C,'รับ-จ่าย ประจำวัน'!$B61,'วางแผนBC,CJ'!Q:Q)+SUMIF(RD!$C:$C,'รับ-จ่าย ประจำวัน'!$B61,RD!Q:Q)+SUMIF('FG,ออนไล,คัดแยก'!$C:$C,'รับ-จ่าย ประจำวัน'!$B61,'FG,ออนไล,คัดแยก'!Q:Q)</f>
        <v>600</v>
      </c>
      <c r="AY61" s="16">
        <f>SUMIF(เตรียมส่วนผสม!$C:$C,'รับ-จ่าย ประจำวัน'!$B61,เตรียมส่วนผสม!R:R)+SUMIF(กวนไส้!$C:$C,'รับ-จ่าย ประจำวัน'!$B61,กวนไส้!R:R)+SUMIF(ผลิต1!$C:$C,'รับ-จ่าย ประจำวัน'!$B61,ผลิต1!R:R)+SUMIF(ผลิต2!$C:$C,'รับ-จ่าย ประจำวัน'!$B61,ผลิต2!R:R)+SUMIF(เส้นแต่งหน้าขนมเค้ก!$C:$C,'รับ-จ่าย ประจำวัน'!$B61,เส้นแต่งหน้าขนมเค้ก!R:R)+SUMIF(แพ็ค!$C:$C,'รับ-จ่าย ประจำวัน'!$B61,แพ็ค!R:R)+SUMIF(ธุรการ!$C:$C,'รับ-จ่าย ประจำวัน'!$B61,ธุรการ!R:R)+SUMIF(เส้นแต่งหน้าขนมปัง!$C:$C,'รับ-จ่าย ประจำวัน'!$B61,เส้นแต่งหน้าขนมปัง!R:R)+SUMIF('วางแผนBC,CJ'!$C:$C,'รับ-จ่าย ประจำวัน'!$B61,'วางแผนBC,CJ'!R:R)+SUMIF(RD!$C:$C,'รับ-จ่าย ประจำวัน'!$B61,RD!R:R)+SUMIF('FG,ออนไล,คัดแยก'!$C:$C,'รับ-จ่าย ประจำวัน'!$B61,'FG,ออนไล,คัดแยก'!R:R)</f>
        <v>0</v>
      </c>
      <c r="AZ61" s="16">
        <f>SUMIF(เตรียมส่วนผสม!$C:$C,'รับ-จ่าย ประจำวัน'!$B61,เตรียมส่วนผสม!S:S)+SUMIF(กวนไส้!$C:$C,'รับ-จ่าย ประจำวัน'!$B61,กวนไส้!S:S)+SUMIF(ผลิต1!$C:$C,'รับ-จ่าย ประจำวัน'!$B61,ผลิต1!S:S)+SUMIF(ผลิต2!$C:$C,'รับ-จ่าย ประจำวัน'!$B61,ผลิต2!S:S)+SUMIF(เส้นแต่งหน้าขนมเค้ก!$C:$C,'รับ-จ่าย ประจำวัน'!$B61,เส้นแต่งหน้าขนมเค้ก!S:S)+SUMIF(แพ็ค!$C:$C,'รับ-จ่าย ประจำวัน'!$B61,แพ็ค!S:S)+SUMIF(ธุรการ!$C:$C,'รับ-จ่าย ประจำวัน'!$B61,ธุรการ!S:S)+SUMIF(เส้นแต่งหน้าขนมปัง!$C:$C,'รับ-จ่าย ประจำวัน'!$B61,เส้นแต่งหน้าขนมปัง!S:S)+SUMIF('วางแผนBC,CJ'!$C:$C,'รับ-จ่าย ประจำวัน'!$B61,'วางแผนBC,CJ'!S:S)+SUMIF(RD!$C:$C,'รับ-จ่าย ประจำวัน'!$B61,RD!S:S)+SUMIF('FG,ออนไล,คัดแยก'!$C:$C,'รับ-จ่าย ประจำวัน'!$B61,'FG,ออนไล,คัดแยก'!S:S)</f>
        <v>0</v>
      </c>
      <c r="BA61" s="16">
        <f>SUMIF(เตรียมส่วนผสม!$C:$C,'รับ-จ่าย ประจำวัน'!$B61,เตรียมส่วนผสม!T:T)+SUMIF(กวนไส้!$C:$C,'รับ-จ่าย ประจำวัน'!$B61,กวนไส้!T:T)+SUMIF(ผลิต1!$C:$C,'รับ-จ่าย ประจำวัน'!$B61,ผลิต1!T:T)+SUMIF(ผลิต2!$C:$C,'รับ-จ่าย ประจำวัน'!$B61,ผลิต2!T:T)+SUMIF(เส้นแต่งหน้าขนมเค้ก!$C:$C,'รับ-จ่าย ประจำวัน'!$B61,เส้นแต่งหน้าขนมเค้ก!T:T)+SUMIF(แพ็ค!$C:$C,'รับ-จ่าย ประจำวัน'!$B61,แพ็ค!T:T)+SUMIF(ธุรการ!$C:$C,'รับ-จ่าย ประจำวัน'!$B61,ธุรการ!T:T)+SUMIF(เส้นแต่งหน้าขนมปัง!$C:$C,'รับ-จ่าย ประจำวัน'!$B61,เส้นแต่งหน้าขนมปัง!T:T)+SUMIF('วางแผนBC,CJ'!$C:$C,'รับ-จ่าย ประจำวัน'!$B61,'วางแผนBC,CJ'!T:T)+SUMIF(RD!$C:$C,'รับ-จ่าย ประจำวัน'!$B61,RD!T:T)+SUMIF('FG,ออนไล,คัดแยก'!$C:$C,'รับ-จ่าย ประจำวัน'!$B61,'FG,ออนไล,คัดแยก'!T:T)</f>
        <v>0</v>
      </c>
      <c r="BB61" s="16">
        <f>SUMIF(เตรียมส่วนผสม!$C:$C,'รับ-จ่าย ประจำวัน'!$B61,เตรียมส่วนผสม!U:U)+SUMIF(กวนไส้!$C:$C,'รับ-จ่าย ประจำวัน'!$B61,กวนไส้!U:U)+SUMIF(ผลิต1!$C:$C,'รับ-จ่าย ประจำวัน'!$B61,ผลิต1!U:U)+SUMIF(ผลิต2!$C:$C,'รับ-จ่าย ประจำวัน'!$B61,ผลิต2!U:U)+SUMIF(เส้นแต่งหน้าขนมเค้ก!$C:$C,'รับ-จ่าย ประจำวัน'!$B61,เส้นแต่งหน้าขนมเค้ก!U:U)+SUMIF(แพ็ค!$C:$C,'รับ-จ่าย ประจำวัน'!$B61,แพ็ค!U:U)+SUMIF(ธุรการ!$C:$C,'รับ-จ่าย ประจำวัน'!$B61,ธุรการ!U:U)+SUMIF(เส้นแต่งหน้าขนมปัง!$C:$C,'รับ-จ่าย ประจำวัน'!$B61,เส้นแต่งหน้าขนมปัง!U:U)+SUMIF('วางแผนBC,CJ'!$C:$C,'รับ-จ่าย ประจำวัน'!$B61,'วางแผนBC,CJ'!U:U)+SUMIF(RD!$C:$C,'รับ-จ่าย ประจำวัน'!$B61,RD!U:U)+SUMIF('FG,ออนไล,คัดแยก'!$C:$C,'รับ-จ่าย ประจำวัน'!$B61,'FG,ออนไล,คัดแยก'!U:U)</f>
        <v>0</v>
      </c>
      <c r="BC61" s="16">
        <f>SUMIF(เตรียมส่วนผสม!$C:$C,'รับ-จ่าย ประจำวัน'!$B61,เตรียมส่วนผสม!V:V)+SUMIF(กวนไส้!$C:$C,'รับ-จ่าย ประจำวัน'!$B61,กวนไส้!V:V)+SUMIF(ผลิต1!$C:$C,'รับ-จ่าย ประจำวัน'!$B61,ผลิต1!V:V)+SUMIF(ผลิต2!$C:$C,'รับ-จ่าย ประจำวัน'!$B61,ผลิต2!V:V)+SUMIF(เส้นแต่งหน้าขนมเค้ก!$C:$C,'รับ-จ่าย ประจำวัน'!$B61,เส้นแต่งหน้าขนมเค้ก!V:V)+SUMIF(แพ็ค!$C:$C,'รับ-จ่าย ประจำวัน'!$B61,แพ็ค!V:V)+SUMIF(ธุรการ!$C:$C,'รับ-จ่าย ประจำวัน'!$B61,ธุรการ!V:V)+SUMIF(เส้นแต่งหน้าขนมปัง!$C:$C,'รับ-จ่าย ประจำวัน'!$B61,เส้นแต่งหน้าขนมปัง!V:V)+SUMIF('วางแผนBC,CJ'!$C:$C,'รับ-จ่าย ประจำวัน'!$B61,'วางแผนBC,CJ'!V:V)+SUMIF(RD!$C:$C,'รับ-จ่าย ประจำวัน'!$B61,RD!V:V)+SUMIF('FG,ออนไล,คัดแยก'!$C:$C,'รับ-จ่าย ประจำวัน'!$B61,'FG,ออนไล,คัดแยก'!V:V)</f>
        <v>600</v>
      </c>
      <c r="BD61" s="16">
        <f>SUMIF(เตรียมส่วนผสม!$C:$C,'รับ-จ่าย ประจำวัน'!$B61,เตรียมส่วนผสม!W:W)+SUMIF(กวนไส้!$C:$C,'รับ-จ่าย ประจำวัน'!$B61,กวนไส้!W:W)+SUMIF(ผลิต1!$C:$C,'รับ-จ่าย ประจำวัน'!$B61,ผลิต1!W:W)+SUMIF(ผลิต2!$C:$C,'รับ-จ่าย ประจำวัน'!$B61,ผลิต2!W:W)+SUMIF(เส้นแต่งหน้าขนมเค้ก!$C:$C,'รับ-จ่าย ประจำวัน'!$B61,เส้นแต่งหน้าขนมเค้ก!W:W)+SUMIF(แพ็ค!$C:$C,'รับ-จ่าย ประจำวัน'!$B61,แพ็ค!W:W)+SUMIF(ธุรการ!$C:$C,'รับ-จ่าย ประจำวัน'!$B61,ธุรการ!W:W)+SUMIF(เส้นแต่งหน้าขนมปัง!$C:$C,'รับ-จ่าย ประจำวัน'!$B61,เส้นแต่งหน้าขนมปัง!W:W)+SUMIF('วางแผนBC,CJ'!$C:$C,'รับ-จ่าย ประจำวัน'!$B61,'วางแผนBC,CJ'!W:W)+SUMIF(RD!$C:$C,'รับ-จ่าย ประจำวัน'!$B61,RD!W:W)+SUMIF('FG,ออนไล,คัดแยก'!$C:$C,'รับ-จ่าย ประจำวัน'!$B61,'FG,ออนไล,คัดแยก'!W:W)</f>
        <v>0</v>
      </c>
      <c r="BE61" s="16">
        <f>SUMIF(เตรียมส่วนผสม!$C:$C,'รับ-จ่าย ประจำวัน'!$B61,เตรียมส่วนผสม!X:X)+SUMIF(กวนไส้!$C:$C,'รับ-จ่าย ประจำวัน'!$B61,กวนไส้!X:X)+SUMIF(ผลิต1!$C:$C,'รับ-จ่าย ประจำวัน'!$B61,ผลิต1!X:X)+SUMIF(ผลิต2!$C:$C,'รับ-จ่าย ประจำวัน'!$B61,ผลิต2!X:X)+SUMIF(เส้นแต่งหน้าขนมเค้ก!$C:$C,'รับ-จ่าย ประจำวัน'!$B61,เส้นแต่งหน้าขนมเค้ก!X:X)+SUMIF(แพ็ค!$C:$C,'รับ-จ่าย ประจำวัน'!$B61,แพ็ค!X:X)+SUMIF(ธุรการ!$C:$C,'รับ-จ่าย ประจำวัน'!$B61,ธุรการ!X:X)+SUMIF(เส้นแต่งหน้าขนมปัง!$C:$C,'รับ-จ่าย ประจำวัน'!$B61,เส้นแต่งหน้าขนมปัง!X:X)+SUMIF('วางแผนBC,CJ'!$C:$C,'รับ-จ่าย ประจำวัน'!$B61,'วางแผนBC,CJ'!X:X)+SUMIF(RD!$C:$C,'รับ-จ่าย ประจำวัน'!$B61,RD!X:X)+SUMIF('FG,ออนไล,คัดแยก'!$C:$C,'รับ-จ่าย ประจำวัน'!$B61,'FG,ออนไล,คัดแยก'!X:X)</f>
        <v>0</v>
      </c>
      <c r="BF61" s="16">
        <f>SUMIF(เตรียมส่วนผสม!$C:$C,'รับ-จ่าย ประจำวัน'!$B61,เตรียมส่วนผสม!Y:Y)+SUMIF(กวนไส้!$C:$C,'รับ-จ่าย ประจำวัน'!$B61,กวนไส้!Y:Y)+SUMIF(ผลิต1!$C:$C,'รับ-จ่าย ประจำวัน'!$B61,ผลิต1!Y:Y)+SUMIF(ผลิต2!$C:$C,'รับ-จ่าย ประจำวัน'!$B61,ผลิต2!Y:Y)+SUMIF(เส้นแต่งหน้าขนมเค้ก!$C:$C,'รับ-จ่าย ประจำวัน'!$B61,เส้นแต่งหน้าขนมเค้ก!Y:Y)+SUMIF(แพ็ค!$C:$C,'รับ-จ่าย ประจำวัน'!$B61,แพ็ค!Y:Y)+SUMIF(ธุรการ!$C:$C,'รับ-จ่าย ประจำวัน'!$B61,ธุรการ!Y:Y)+SUMIF(เส้นแต่งหน้าขนมปัง!$C:$C,'รับ-จ่าย ประจำวัน'!$B61,เส้นแต่งหน้าขนมปัง!Y:Y)+SUMIF('วางแผนBC,CJ'!$C:$C,'รับ-จ่าย ประจำวัน'!$B61,'วางแผนBC,CJ'!Y:Y)+SUMIF(RD!$C:$C,'รับ-จ่าย ประจำวัน'!$B61,RD!Y:Y)+SUMIF('FG,ออนไล,คัดแยก'!$C:$C,'รับ-จ่าย ประจำวัน'!$B61,'FG,ออนไล,คัดแยก'!Y:Y)</f>
        <v>600</v>
      </c>
      <c r="BG61" s="16">
        <f>SUMIF(เตรียมส่วนผสม!$C:$C,'รับ-จ่าย ประจำวัน'!$B61,เตรียมส่วนผสม!Z:Z)+SUMIF(กวนไส้!$C:$C,'รับ-จ่าย ประจำวัน'!$B61,กวนไส้!Z:Z)+SUMIF(ผลิต1!$C:$C,'รับ-จ่าย ประจำวัน'!$B61,ผลิต1!Z:Z)+SUMIF(ผลิต2!$C:$C,'รับ-จ่าย ประจำวัน'!$B61,ผลิต2!Z:Z)+SUMIF(เส้นแต่งหน้าขนมเค้ก!$C:$C,'รับ-จ่าย ประจำวัน'!$B61,เส้นแต่งหน้าขนมเค้ก!Z:Z)+SUMIF(แพ็ค!$C:$C,'รับ-จ่าย ประจำวัน'!$B61,แพ็ค!Z:Z)+SUMIF(ธุรการ!$C:$C,'รับ-จ่าย ประจำวัน'!$B61,ธุรการ!Z:Z)+SUMIF(เส้นแต่งหน้าขนมปัง!$C:$C,'รับ-จ่าย ประจำวัน'!$B61,เส้นแต่งหน้าขนมปัง!Z:Z)+SUMIF('วางแผนBC,CJ'!$C:$C,'รับ-จ่าย ประจำวัน'!$B61,'วางแผนBC,CJ'!Z:Z)+SUMIF(RD!$C:$C,'รับ-จ่าย ประจำวัน'!$B61,RD!Z:Z)+SUMIF('FG,ออนไล,คัดแยก'!$C:$C,'รับ-จ่าย ประจำวัน'!$B61,'FG,ออนไล,คัดแยก'!Z:Z)</f>
        <v>0</v>
      </c>
      <c r="BH61" s="16">
        <f>SUMIF(เตรียมส่วนผสม!$C:$C,'รับ-จ่าย ประจำวัน'!$B61,เตรียมส่วนผสม!AA:AA)+SUMIF(กวนไส้!$C:$C,'รับ-จ่าย ประจำวัน'!$B61,กวนไส้!AA:AA)+SUMIF(ผลิต1!$C:$C,'รับ-จ่าย ประจำวัน'!$B61,ผลิต1!AA:AA)+SUMIF(ผลิต2!$C:$C,'รับ-จ่าย ประจำวัน'!$B61,ผลิต2!AA:AA)+SUMIF(เส้นแต่งหน้าขนมเค้ก!$C:$C,'รับ-จ่าย ประจำวัน'!$B61,เส้นแต่งหน้าขนมเค้ก!AA:AA)+SUMIF(แพ็ค!$C:$C,'รับ-จ่าย ประจำวัน'!$B61,แพ็ค!AA:AA)+SUMIF(ธุรการ!$C:$C,'รับ-จ่าย ประจำวัน'!$B61,ธุรการ!AA:AA)+SUMIF(เส้นแต่งหน้าขนมปัง!$C:$C,'รับ-จ่าย ประจำวัน'!$B61,เส้นแต่งหน้าขนมปัง!AA:AA)+SUMIF('วางแผนBC,CJ'!$C:$C,'รับ-จ่าย ประจำวัน'!$B61,'วางแผนBC,CJ'!AA:AA)+SUMIF(RD!$C:$C,'รับ-จ่าย ประจำวัน'!$B61,RD!AA:AA)+SUMIF('FG,ออนไล,คัดแยก'!$C:$C,'รับ-จ่าย ประจำวัน'!$B61,'FG,ออนไล,คัดแยก'!AA:AA)</f>
        <v>0</v>
      </c>
      <c r="BI61" s="16">
        <f>SUMIF(เตรียมส่วนผสม!$C:$C,'รับ-จ่าย ประจำวัน'!$B61,เตรียมส่วนผสม!AB:AB)+SUMIF(กวนไส้!$C:$C,'รับ-จ่าย ประจำวัน'!$B61,กวนไส้!AB:AB)+SUMIF(ผลิต1!$C:$C,'รับ-จ่าย ประจำวัน'!$B61,ผลิต1!AB:AB)+SUMIF(ผลิต2!$C:$C,'รับ-จ่าย ประจำวัน'!$B61,ผลิต2!AB:AB)+SUMIF(เส้นแต่งหน้าขนมเค้ก!$C:$C,'รับ-จ่าย ประจำวัน'!$B61,เส้นแต่งหน้าขนมเค้ก!AB:AB)+SUMIF(แพ็ค!$C:$C,'รับ-จ่าย ประจำวัน'!$B61,แพ็ค!AB:AB)+SUMIF(ธุรการ!$C:$C,'รับ-จ่าย ประจำวัน'!$B61,ธุรการ!AB:AB)+SUMIF(เส้นแต่งหน้าขนมปัง!$C:$C,'รับ-จ่าย ประจำวัน'!$B61,เส้นแต่งหน้าขนมปัง!AB:AB)+SUMIF('วางแผนBC,CJ'!$C:$C,'รับ-จ่าย ประจำวัน'!$B61,'วางแผนBC,CJ'!AB:AB)+SUMIF(RD!$C:$C,'รับ-จ่าย ประจำวัน'!$B61,RD!AB:AB)+SUMIF('FG,ออนไล,คัดแยก'!$C:$C,'รับ-จ่าย ประจำวัน'!$B61,'FG,ออนไล,คัดแยก'!AB:AB)</f>
        <v>0</v>
      </c>
      <c r="BJ61" s="16">
        <f>SUMIF(เตรียมส่วนผสม!$C:$C,'รับ-จ่าย ประจำวัน'!$B61,เตรียมส่วนผสม!AC:AC)+SUMIF(กวนไส้!$C:$C,'รับ-จ่าย ประจำวัน'!$B61,กวนไส้!AC:AC)+SUMIF(ผลิต1!$C:$C,'รับ-จ่าย ประจำวัน'!$B61,ผลิต1!AC:AC)+SUMIF(ผลิต2!$C:$C,'รับ-จ่าย ประจำวัน'!$B61,ผลิต2!AC:AC)+SUMIF(เส้นแต่งหน้าขนมเค้ก!$C:$C,'รับ-จ่าย ประจำวัน'!$B61,เส้นแต่งหน้าขนมเค้ก!AC:AC)+SUMIF(แพ็ค!$C:$C,'รับ-จ่าย ประจำวัน'!$B61,แพ็ค!AC:AC)+SUMIF(ธุรการ!$C:$C,'รับ-จ่าย ประจำวัน'!$B61,ธุรการ!AC:AC)+SUMIF(เส้นแต่งหน้าขนมปัง!$C:$C,'รับ-จ่าย ประจำวัน'!$B61,เส้นแต่งหน้าขนมปัง!AC:AC)+SUMIF('วางแผนBC,CJ'!$C:$C,'รับ-จ่าย ประจำวัน'!$B61,'วางแผนBC,CJ'!AC:AC)+SUMIF(RD!$C:$C,'รับ-จ่าย ประจำวัน'!$B61,RD!AC:AC)+SUMIF('FG,ออนไล,คัดแยก'!$C:$C,'รับ-จ่าย ประจำวัน'!$B61,'FG,ออนไล,คัดแยก'!AC:AC)</f>
        <v>600</v>
      </c>
      <c r="BK61" s="16">
        <f>SUMIF(เตรียมส่วนผสม!$C:$C,'รับ-จ่าย ประจำวัน'!$B61,เตรียมส่วนผสม!AD:AD)+SUMIF(กวนไส้!$C:$C,'รับ-จ่าย ประจำวัน'!$B61,กวนไส้!AD:AD)+SUMIF(ผลิต1!$C:$C,'รับ-จ่าย ประจำวัน'!$B61,ผลิต1!AD:AD)+SUMIF(ผลิต2!$C:$C,'รับ-จ่าย ประจำวัน'!$B61,ผลิต2!AD:AD)+SUMIF(เส้นแต่งหน้าขนมเค้ก!$C:$C,'รับ-จ่าย ประจำวัน'!$B61,เส้นแต่งหน้าขนมเค้ก!AD:AD)+SUMIF(แพ็ค!$C:$C,'รับ-จ่าย ประจำวัน'!$B61,แพ็ค!AD:AD)+SUMIF(ธุรการ!$C:$C,'รับ-จ่าย ประจำวัน'!$B61,ธุรการ!AD:AD)+SUMIF(เส้นแต่งหน้าขนมปัง!$C:$C,'รับ-จ่าย ประจำวัน'!$B61,เส้นแต่งหน้าขนมปัง!AD:AD)+SUMIF('วางแผนBC,CJ'!$C:$C,'รับ-จ่าย ประจำวัน'!$B61,'วางแผนBC,CJ'!AD:AD)+SUMIF(RD!$C:$C,'รับ-จ่าย ประจำวัน'!$B61,RD!AD:AD)+SUMIF('FG,ออนไล,คัดแยก'!$C:$C,'รับ-จ่าย ประจำวัน'!$B61,'FG,ออนไล,คัดแยก'!AD:AD)</f>
        <v>0</v>
      </c>
      <c r="BL61" s="16">
        <f>SUMIF(เตรียมส่วนผสม!$C:$C,'รับ-จ่าย ประจำวัน'!$B61,เตรียมส่วนผสม!AE:AE)+SUMIF(กวนไส้!$C:$C,'รับ-จ่าย ประจำวัน'!$B61,กวนไส้!AE:AE)+SUMIF(ผลิต1!$C:$C,'รับ-จ่าย ประจำวัน'!$B61,ผลิต1!AE:AE)+SUMIF(ผลิต2!$C:$C,'รับ-จ่าย ประจำวัน'!$B61,ผลิต2!AE:AE)+SUMIF(เส้นแต่งหน้าขนมเค้ก!$C:$C,'รับ-จ่าย ประจำวัน'!$B61,เส้นแต่งหน้าขนมเค้ก!AE:AE)+SUMIF(แพ็ค!$C:$C,'รับ-จ่าย ประจำวัน'!$B61,แพ็ค!AE:AE)+SUMIF(ธุรการ!$C:$C,'รับ-จ่าย ประจำวัน'!$B61,ธุรการ!AE:AE)+SUMIF(เส้นแต่งหน้าขนมปัง!$C:$C,'รับ-จ่าย ประจำวัน'!$B61,เส้นแต่งหน้าขนมปัง!AE:AE)+SUMIF('วางแผนBC,CJ'!$C:$C,'รับ-จ่าย ประจำวัน'!$B61,'วางแผนBC,CJ'!AE:AE)+SUMIF(RD!$C:$C,'รับ-จ่าย ประจำวัน'!$B61,RD!AE:AE)+SUMIF('FG,ออนไล,คัดแยก'!$C:$C,'รับ-จ่าย ประจำวัน'!$B61,'FG,ออนไล,คัดแยก'!AE:AE)</f>
        <v>0</v>
      </c>
      <c r="BM61" s="16">
        <f>SUMIF(เตรียมส่วนผสม!$C:$C,'รับ-จ่าย ประจำวัน'!$B61,เตรียมส่วนผสม!AF:AF)+SUMIF(กวนไส้!$C:$C,'รับ-จ่าย ประจำวัน'!$B61,กวนไส้!AF:AF)+SUMIF(ผลิต1!$C:$C,'รับ-จ่าย ประจำวัน'!$B61,ผลิต1!AF:AF)+SUMIF(ผลิต2!$C:$C,'รับ-จ่าย ประจำวัน'!$B61,ผลิต2!AF:AF)+SUMIF(เส้นแต่งหน้าขนมเค้ก!$C:$C,'รับ-จ่าย ประจำวัน'!$B61,เส้นแต่งหน้าขนมเค้ก!AF:AF)+SUMIF(แพ็ค!$C:$C,'รับ-จ่าย ประจำวัน'!$B61,แพ็ค!AF:AF)+SUMIF(ธุรการ!$C:$C,'รับ-จ่าย ประจำวัน'!$B61,ธุรการ!AF:AF)+SUMIF(เส้นแต่งหน้าขนมปัง!$C:$C,'รับ-จ่าย ประจำวัน'!$B61,เส้นแต่งหน้าขนมปัง!AF:AF)+SUMIF('วางแผนBC,CJ'!$C:$C,'รับ-จ่าย ประจำวัน'!$B61,'วางแผนBC,CJ'!AF:AF)+SUMIF(RD!$C:$C,'รับ-จ่าย ประจำวัน'!$B61,RD!AF:AF)+SUMIF('FG,ออนไล,คัดแยก'!$C:$C,'รับ-จ่าย ประจำวัน'!$B61,'FG,ออนไล,คัดแยก'!AF:AF)</f>
        <v>600</v>
      </c>
      <c r="BN61" s="16">
        <f>SUMIF(เตรียมส่วนผสม!$C:$C,'รับ-จ่าย ประจำวัน'!$B61,เตรียมส่วนผสม!AG:AG)+SUMIF(กวนไส้!$C:$C,'รับ-จ่าย ประจำวัน'!$B61,กวนไส้!AG:AG)+SUMIF(ผลิต1!$C:$C,'รับ-จ่าย ประจำวัน'!$B61,ผลิต1!AG:AG)+SUMIF(ผลิต2!$C:$C,'รับ-จ่าย ประจำวัน'!$B61,ผลิต2!AG:AG)+SUMIF(เส้นแต่งหน้าขนมเค้ก!$C:$C,'รับ-จ่าย ประจำวัน'!$B61,เส้นแต่งหน้าขนมเค้ก!AG:AG)+SUMIF(แพ็ค!$C:$C,'รับ-จ่าย ประจำวัน'!$B61,แพ็ค!AG:AG)+SUMIF(ธุรการ!$C:$C,'รับ-จ่าย ประจำวัน'!$B61,ธุรการ!AG:AG)+SUMIF(เส้นแต่งหน้าขนมปัง!$C:$C,'รับ-จ่าย ประจำวัน'!$B61,เส้นแต่งหน้าขนมปัง!AG:AG)+SUMIF('วางแผนBC,CJ'!$C:$C,'รับ-จ่าย ประจำวัน'!$B61,'วางแผนBC,CJ'!AG:AG)+SUMIF(RD!$C:$C,'รับ-จ่าย ประจำวัน'!$B61,RD!AG:AG)+SUMIF('FG,ออนไล,คัดแยก'!$C:$C,'รับ-จ่าย ประจำวัน'!$B61,'FG,ออนไล,คัดแยก'!AG:AG)</f>
        <v>0</v>
      </c>
      <c r="BO61" s="16">
        <f>SUMIF(เตรียมส่วนผสม!$C:$C,'รับ-จ่าย ประจำวัน'!$B61,เตรียมส่วนผสม!AH:AH)+SUMIF(กวนไส้!$C:$C,'รับ-จ่าย ประจำวัน'!$B61,กวนไส้!AH:AH)+SUMIF(ผลิต1!$C:$C,'รับ-จ่าย ประจำวัน'!$B61,ผลิต1!AH:AH)+SUMIF(ผลิต2!$C:$C,'รับ-จ่าย ประจำวัน'!$B61,ผลิต2!AH:AH)+SUMIF(เส้นแต่งหน้าขนมเค้ก!$C:$C,'รับ-จ่าย ประจำวัน'!$B61,เส้นแต่งหน้าขนมเค้ก!AH:AH)+SUMIF(แพ็ค!$C:$C,'รับ-จ่าย ประจำวัน'!$B61,แพ็ค!AH:AH)+SUMIF(ธุรการ!$C:$C,'รับ-จ่าย ประจำวัน'!$B61,ธุรการ!AH:AH)+SUMIF(เส้นแต่งหน้าขนมปัง!$C:$C,'รับ-จ่าย ประจำวัน'!$B61,เส้นแต่งหน้าขนมปัง!AH:AH)+SUMIF('วางแผนBC,CJ'!$C:$C,'รับ-จ่าย ประจำวัน'!$B61,'วางแผนBC,CJ'!AH:AH)+SUMIF(RD!$C:$C,'รับ-จ่าย ประจำวัน'!$B61,RD!AH:AH)+SUMIF('FG,ออนไล,คัดแยก'!$C:$C,'รับ-จ่าย ประจำวัน'!$B61,'FG,ออนไล,คัดแยก'!AH:AH)</f>
        <v>0</v>
      </c>
      <c r="BP61" s="16">
        <f>SUMIF(เตรียมส่วนผสม!$C:$C,'รับ-จ่าย ประจำวัน'!$B61,เตรียมส่วนผสม!AI:AI)+SUMIF(กวนไส้!$C:$C,'รับ-จ่าย ประจำวัน'!$B61,กวนไส้!AI:AI)+SUMIF(ผลิต1!$C:$C,'รับ-จ่าย ประจำวัน'!$B61,ผลิต1!AI:AI)+SUMIF(ผลิต2!$C:$C,'รับ-จ่าย ประจำวัน'!$B61,ผลิต2!AI:AI)+SUMIF(เส้นแต่งหน้าขนมเค้ก!$C:$C,'รับ-จ่าย ประจำวัน'!$B61,เส้นแต่งหน้าขนมเค้ก!AI:AI)+SUMIF(แพ็ค!$C:$C,'รับ-จ่าย ประจำวัน'!$B61,แพ็ค!AI:AI)+SUMIF(ธุรการ!$C:$C,'รับ-จ่าย ประจำวัน'!$B61,ธุรการ!AI:AI)+SUMIF(เส้นแต่งหน้าขนมปัง!$C:$C,'รับ-จ่าย ประจำวัน'!$B61,เส้นแต่งหน้าขนมปัง!AI:AI)+SUMIF('วางแผนBC,CJ'!$C:$C,'รับ-จ่าย ประจำวัน'!$B61,'วางแผนBC,CJ'!AI:AI)+SUMIF(RD!$C:$C,'รับ-จ่าย ประจำวัน'!$B61,RD!AI:AI)+SUMIF('FG,ออนไล,คัดแยก'!$C:$C,'รับ-จ่าย ประจำวัน'!$B61,'FG,ออนไล,คัดแยก'!AI:AI)</f>
        <v>0</v>
      </c>
      <c r="BQ61" s="16">
        <f>SUMIF(เตรียมส่วนผสม!$C:$C,'รับ-จ่าย ประจำวัน'!$B61,เตรียมส่วนผสม!AJ:AJ)+SUMIF(กวนไส้!$C:$C,'รับ-จ่าย ประจำวัน'!$B61,กวนไส้!AJ:AJ)+SUMIF(ผลิต1!$C:$C,'รับ-จ่าย ประจำวัน'!$B61,ผลิต1!AJ:AJ)+SUMIF(ผลิต2!$C:$C,'รับ-จ่าย ประจำวัน'!$B61,ผลิต2!AJ:AJ)+SUMIF(เส้นแต่งหน้าขนมเค้ก!$C:$C,'รับ-จ่าย ประจำวัน'!$B61,เส้นแต่งหน้าขนมเค้ก!AJ:AJ)+SUMIF(แพ็ค!$C:$C,'รับ-จ่าย ประจำวัน'!$B61,แพ็ค!AJ:AJ)+SUMIF(ธุรการ!$C:$C,'รับ-จ่าย ประจำวัน'!$B61,ธุรการ!AJ:AJ)+SUMIF(เส้นแต่งหน้าขนมปัง!$C:$C,'รับ-จ่าย ประจำวัน'!$B61,เส้นแต่งหน้าขนมปัง!AJ:AJ)+SUMIF('วางแผนBC,CJ'!$C:$C,'รับ-จ่าย ประจำวัน'!$B61,'วางแผนBC,CJ'!AJ:AJ)+SUMIF(RD!$C:$C,'รับ-จ่าย ประจำวัน'!$B61,RD!AJ:AJ)+SUMIF('FG,ออนไล,คัดแยก'!$C:$C,'รับ-จ่าย ประจำวัน'!$B61,'FG,ออนไล,คัดแยก'!AJ:AJ)</f>
        <v>600</v>
      </c>
      <c r="BR61" s="16">
        <f>SUMIF(เตรียมส่วนผสม!$C:$C,'รับ-จ่าย ประจำวัน'!$B61,เตรียมส่วนผสม!AK:AK)+SUMIF(กวนไส้!$C:$C,'รับ-จ่าย ประจำวัน'!$B61,กวนไส้!AK:AK)+SUMIF(ผลิต1!$C:$C,'รับ-จ่าย ประจำวัน'!$B61,ผลิต1!AK:AK)+SUMIF(ผลิต2!$C:$C,'รับ-จ่าย ประจำวัน'!$B61,ผลิต2!AK:AK)+SUMIF(เส้นแต่งหน้าขนมเค้ก!$C:$C,'รับ-จ่าย ประจำวัน'!$B61,เส้นแต่งหน้าขนมเค้ก!AK:AK)+SUMIF(แพ็ค!$C:$C,'รับ-จ่าย ประจำวัน'!$B61,แพ็ค!AK:AK)+SUMIF(ธุรการ!$C:$C,'รับ-จ่าย ประจำวัน'!$B61,ธุรการ!AK:AK)+SUMIF(เส้นแต่งหน้าขนมปัง!$C:$C,'รับ-จ่าย ประจำวัน'!$B61,เส้นแต่งหน้าขนมปัง!AK:AK)+SUMIF('วางแผนBC,CJ'!$C:$C,'รับ-จ่าย ประจำวัน'!$B61,'วางแผนBC,CJ'!AK:AK)+SUMIF(RD!$C:$C,'รับ-จ่าย ประจำวัน'!$B61,RD!AK:AK)+SUMIF('FG,ออนไล,คัดแยก'!$C:$C,'รับ-จ่าย ประจำวัน'!$B61,'FG,ออนไล,คัดแยก'!AK:AK)</f>
        <v>0</v>
      </c>
      <c r="BS61" s="16">
        <f>SUMIF(เตรียมส่วนผสม!$C:$C,'รับ-จ่าย ประจำวัน'!$B61,เตรียมส่วนผสม!AL:AL)+SUMIF(กวนไส้!$C:$C,'รับ-จ่าย ประจำวัน'!$B61,กวนไส้!AL:AL)+SUMIF(ผลิต1!$C:$C,'รับ-จ่าย ประจำวัน'!$B61,ผลิต1!AL:AL)+SUMIF(ผลิต2!$C:$C,'รับ-จ่าย ประจำวัน'!$B61,ผลิต2!AL:AL)+SUMIF(เส้นแต่งหน้าขนมเค้ก!$C:$C,'รับ-จ่าย ประจำวัน'!$B61,เส้นแต่งหน้าขนมเค้ก!AL:AL)+SUMIF(แพ็ค!$C:$C,'รับ-จ่าย ประจำวัน'!$B61,แพ็ค!AL:AL)+SUMIF(ธุรการ!$C:$C,'รับ-จ่าย ประจำวัน'!$B61,ธุรการ!AL:AL)+SUMIF(เส้นแต่งหน้าขนมปัง!$C:$C,'รับ-จ่าย ประจำวัน'!$B61,เส้นแต่งหน้าขนมปัง!AL:AL)+SUMIF('วางแผนBC,CJ'!$C:$C,'รับ-จ่าย ประจำวัน'!$B61,'วางแผนBC,CJ'!AL:AL)+SUMIF(RD!$C:$C,'รับ-จ่าย ประจำวัน'!$B61,RD!AL:AL)+SUMIF('FG,ออนไล,คัดแยก'!$C:$C,'รับ-จ่าย ประจำวัน'!$B61,'FG,ออนไล,คัดแยก'!AL:AL)</f>
        <v>0</v>
      </c>
      <c r="BT61" s="18">
        <f t="shared" si="1"/>
        <v>4800</v>
      </c>
      <c r="BU61" s="116">
        <f>39600+11200</f>
        <v>50800</v>
      </c>
      <c r="BV61" s="175">
        <f t="shared" si="2"/>
        <v>8800</v>
      </c>
      <c r="BW61" s="183">
        <v>30</v>
      </c>
      <c r="BX61" s="172">
        <f t="shared" ref="BX61:BX62" si="18">BT61/30</f>
        <v>160</v>
      </c>
      <c r="BY61" s="188">
        <f t="shared" si="3"/>
        <v>55</v>
      </c>
      <c r="BZ61" s="180">
        <f t="shared" ca="1" si="4"/>
        <v>46258</v>
      </c>
      <c r="CA61" s="152"/>
      <c r="CB61" s="93"/>
      <c r="CC61" s="93"/>
      <c r="CD61" s="93"/>
      <c r="CE61" s="152"/>
      <c r="CF61" s="152"/>
      <c r="CG61" s="152"/>
      <c r="CH61" s="93"/>
      <c r="CI61" s="93"/>
      <c r="CJ61" s="94"/>
      <c r="CK61" s="9">
        <f t="shared" si="5"/>
        <v>-42000</v>
      </c>
    </row>
    <row r="62" spans="1:89" x14ac:dyDescent="0.5">
      <c r="A62" s="149"/>
      <c r="B62" s="34">
        <v>1021401015</v>
      </c>
      <c r="C62" s="33" t="s">
        <v>1797</v>
      </c>
      <c r="D62" s="141" t="s">
        <v>61</v>
      </c>
      <c r="E62" s="25"/>
      <c r="F62" s="132"/>
      <c r="G62" s="25"/>
      <c r="H62" s="12">
        <v>263600</v>
      </c>
      <c r="I62" s="11"/>
      <c r="J62" s="11"/>
      <c r="K62" s="11"/>
      <c r="L62" s="11"/>
      <c r="M62" s="11">
        <v>63000</v>
      </c>
      <c r="N62" s="11"/>
      <c r="O62" s="11"/>
      <c r="P62" s="11"/>
      <c r="Q62" s="11"/>
      <c r="R62" s="11"/>
      <c r="S62" s="25"/>
      <c r="T62" s="25">
        <v>100000</v>
      </c>
      <c r="U62" s="25"/>
      <c r="V62" s="25"/>
      <c r="W62" s="25"/>
      <c r="X62" s="25"/>
      <c r="Y62" s="25"/>
      <c r="Z62" s="25"/>
      <c r="AA62" s="25">
        <v>100000</v>
      </c>
      <c r="AB62" s="25"/>
      <c r="AC62" s="25"/>
      <c r="AD62" s="25"/>
      <c r="AE62" s="11"/>
      <c r="AF62" s="11"/>
      <c r="AG62" s="11"/>
      <c r="AH62" s="11"/>
      <c r="AI62" s="25"/>
      <c r="AJ62" s="25"/>
      <c r="AK62" s="25"/>
      <c r="AL62" s="25"/>
      <c r="AM62" s="25"/>
      <c r="AN62" s="15">
        <f t="shared" si="0"/>
        <v>263000</v>
      </c>
      <c r="AO62" s="16">
        <f>SUMIF(เตรียมส่วนผสม!$C:$C,'รับ-จ่าย ประจำวัน'!$B62,เตรียมส่วนผสม!H:H)+SUMIF(กวนไส้!$C:$C,'รับ-จ่าย ประจำวัน'!$B62,กวนไส้!H:H)+SUMIF(ผลิต1!$C:$C,'รับ-จ่าย ประจำวัน'!$B62,ผลิต1!H:H)+SUMIF(ผลิต2!$C:$C,'รับ-จ่าย ประจำวัน'!$B62,ผลิต2!H:H)+SUMIF(เส้นแต่งหน้าขนมเค้ก!$C:$C,'รับ-จ่าย ประจำวัน'!$B62,เส้นแต่งหน้าขนมเค้ก!H:H)+SUMIF(แพ็ค!$C:$C,'รับ-จ่าย ประจำวัน'!$B62,แพ็ค!H:H)+SUMIF(ธุรการ!$C:$C,'รับ-จ่าย ประจำวัน'!$B62,ธุรการ!H:H)+SUMIF(เส้นแต่งหน้าขนมปัง!$C:$C,'รับ-จ่าย ประจำวัน'!$B62,เส้นแต่งหน้าขนมปัง!H:H)+SUMIF('วางแผนBC,CJ'!$C:$C,'รับ-จ่าย ประจำวัน'!$B62,'วางแผนBC,CJ'!H:H)+SUMIF(RD!$C:$C,'รับ-จ่าย ประจำวัน'!$B62,RD!H:H)+SUMIF('FG,ออนไล,คัดแยก'!$C:$C,'รับ-จ่าย ประจำวัน'!$B62,'FG,ออนไล,คัดแยก'!H:H)</f>
        <v>9200</v>
      </c>
      <c r="AP62" s="16">
        <f>SUMIF(เตรียมส่วนผสม!$C:$C,'รับ-จ่าย ประจำวัน'!$B62,เตรียมส่วนผสม!I:I)+SUMIF(กวนไส้!$C:$C,'รับ-จ่าย ประจำวัน'!$B62,กวนไส้!I:I)+SUMIF(ผลิต1!$C:$C,'รับ-จ่าย ประจำวัน'!$B62,ผลิต1!I:I)+SUMIF(ผลิต2!$C:$C,'รับ-จ่าย ประจำวัน'!$B62,ผลิต2!I:I)+SUMIF(เส้นแต่งหน้าขนมเค้ก!$C:$C,'รับ-จ่าย ประจำวัน'!$B62,เส้นแต่งหน้าขนมเค้ก!I:I)+SUMIF(แพ็ค!$C:$C,'รับ-จ่าย ประจำวัน'!$B62,แพ็ค!I:I)+SUMIF(ธุรการ!$C:$C,'รับ-จ่าย ประจำวัน'!$B62,ธุรการ!I:I)+SUMIF(เส้นแต่งหน้าขนมปัง!$C:$C,'รับ-จ่าย ประจำวัน'!$B62,เส้นแต่งหน้าขนมปัง!I:I)+SUMIF('วางแผนBC,CJ'!$C:$C,'รับ-จ่าย ประจำวัน'!$B62,'วางแผนBC,CJ'!I:I)+SUMIF(RD!$C:$C,'รับ-จ่าย ประจำวัน'!$B62,RD!I:I)+SUMIF('FG,ออนไล,คัดแยก'!$C:$C,'รับ-จ่าย ประจำวัน'!$B62,'FG,ออนไล,คัดแยก'!I:I)</f>
        <v>14000</v>
      </c>
      <c r="AQ62" s="16">
        <f>SUMIF(เตรียมส่วนผสม!$C:$C,'รับ-จ่าย ประจำวัน'!$B62,เตรียมส่วนผสม!J:J)+SUMIF(กวนไส้!$C:$C,'รับ-จ่าย ประจำวัน'!$B62,กวนไส้!J:J)+SUMIF(ผลิต1!$C:$C,'รับ-จ่าย ประจำวัน'!$B62,ผลิต1!J:J)+SUMIF(ผลิต2!$C:$C,'รับ-จ่าย ประจำวัน'!$B62,ผลิต2!J:J)+SUMIF(เส้นแต่งหน้าขนมเค้ก!$C:$C,'รับ-จ่าย ประจำวัน'!$B62,เส้นแต่งหน้าขนมเค้ก!J:J)+SUMIF(แพ็ค!$C:$C,'รับ-จ่าย ประจำวัน'!$B62,แพ็ค!J:J)+SUMIF(ธุรการ!$C:$C,'รับ-จ่าย ประจำวัน'!$B62,ธุรการ!J:J)+SUMIF(เส้นแต่งหน้าขนมปัง!$C:$C,'รับ-จ่าย ประจำวัน'!$B62,เส้นแต่งหน้าขนมปัง!J:J)+SUMIF('วางแผนBC,CJ'!$C:$C,'รับ-จ่าย ประจำวัน'!$B62,'วางแผนBC,CJ'!J:J)+SUMIF(RD!$C:$C,'รับ-จ่าย ประจำวัน'!$B62,RD!J:J)+SUMIF('FG,ออนไล,คัดแยก'!$C:$C,'รับ-จ่าย ประจำวัน'!$B62,'FG,ออนไล,คัดแยก'!J:J)</f>
        <v>0</v>
      </c>
      <c r="AR62" s="16">
        <f>SUMIF(เตรียมส่วนผสม!$C:$C,'รับ-จ่าย ประจำวัน'!$B62,เตรียมส่วนผสม!K:K)+SUMIF(กวนไส้!$C:$C,'รับ-จ่าย ประจำวัน'!$B62,กวนไส้!K:K)+SUMIF(ผลิต1!$C:$C,'รับ-จ่าย ประจำวัน'!$B62,ผลิต1!K:K)+SUMIF(ผลิต2!$C:$C,'รับ-จ่าย ประจำวัน'!$B62,ผลิต2!K:K)+SUMIF(เส้นแต่งหน้าขนมเค้ก!$C:$C,'รับ-จ่าย ประจำวัน'!$B62,เส้นแต่งหน้าขนมเค้ก!K:K)+SUMIF(แพ็ค!$C:$C,'รับ-จ่าย ประจำวัน'!$B62,แพ็ค!K:K)+SUMIF(ธุรการ!$C:$C,'รับ-จ่าย ประจำวัน'!$B62,ธุรการ!K:K)+SUMIF(เส้นแต่งหน้าขนมปัง!$C:$C,'รับ-จ่าย ประจำวัน'!$B62,เส้นแต่งหน้าขนมปัง!K:K)+SUMIF('วางแผนBC,CJ'!$C:$C,'รับ-จ่าย ประจำวัน'!$B62,'วางแผนBC,CJ'!K:K)+SUMIF(RD!$C:$C,'รับ-จ่าย ประจำวัน'!$B62,RD!K:K)+SUMIF('FG,ออนไล,คัดแยก'!$C:$C,'รับ-จ่าย ประจำวัน'!$B62,'FG,ออนไล,คัดแยก'!K:K)</f>
        <v>17000</v>
      </c>
      <c r="AS62" s="16">
        <f>SUMIF(เตรียมส่วนผสม!$C:$C,'รับ-จ่าย ประจำวัน'!$B62,เตรียมส่วนผสม!L:L)+SUMIF(กวนไส้!$C:$C,'รับ-จ่าย ประจำวัน'!$B62,กวนไส้!L:L)+SUMIF(ผลิต1!$C:$C,'รับ-จ่าย ประจำวัน'!$B62,ผลิต1!L:L)+SUMIF(ผลิต2!$C:$C,'รับ-จ่าย ประจำวัน'!$B62,ผลิต2!L:L)+SUMIF(เส้นแต่งหน้าขนมเค้ก!$C:$C,'รับ-จ่าย ประจำวัน'!$B62,เส้นแต่งหน้าขนมเค้ก!L:L)+SUMIF(แพ็ค!$C:$C,'รับ-จ่าย ประจำวัน'!$B62,แพ็ค!L:L)+SUMIF(ธุรการ!$C:$C,'รับ-จ่าย ประจำวัน'!$B62,ธุรการ!L:L)+SUMIF(เส้นแต่งหน้าขนมปัง!$C:$C,'รับ-จ่าย ประจำวัน'!$B62,เส้นแต่งหน้าขนมปัง!L:L)+SUMIF('วางแผนBC,CJ'!$C:$C,'รับ-จ่าย ประจำวัน'!$B62,'วางแผนBC,CJ'!L:L)+SUMIF(RD!$C:$C,'รับ-จ่าย ประจำวัน'!$B62,RD!L:L)+SUMIF('FG,ออนไล,คัดแยก'!$C:$C,'รับ-จ่าย ประจำวัน'!$B62,'FG,ออนไล,คัดแยก'!L:L)</f>
        <v>3000</v>
      </c>
      <c r="AT62" s="16">
        <f>SUMIF(เตรียมส่วนผสม!$C:$C,'รับ-จ่าย ประจำวัน'!$B62,เตรียมส่วนผสม!M:M)+SUMIF(กวนไส้!$C:$C,'รับ-จ่าย ประจำวัน'!$B62,กวนไส้!M:M)+SUMIF(ผลิต1!$C:$C,'รับ-จ่าย ประจำวัน'!$B62,ผลิต1!M:M)+SUMIF(ผลิต2!$C:$C,'รับ-จ่าย ประจำวัน'!$B62,ผลิต2!M:M)+SUMIF(เส้นแต่งหน้าขนมเค้ก!$C:$C,'รับ-จ่าย ประจำวัน'!$B62,เส้นแต่งหน้าขนมเค้ก!M:M)+SUMIF(แพ็ค!$C:$C,'รับ-จ่าย ประจำวัน'!$B62,แพ็ค!M:M)+SUMIF(ธุรการ!$C:$C,'รับ-จ่าย ประจำวัน'!$B62,ธุรการ!M:M)+SUMIF(เส้นแต่งหน้าขนมปัง!$C:$C,'รับ-จ่าย ประจำวัน'!$B62,เส้นแต่งหน้าขนมปัง!M:M)+SUMIF('วางแผนBC,CJ'!$C:$C,'รับ-จ่าย ประจำวัน'!$B62,'วางแผนBC,CJ'!M:M)+SUMIF(RD!$C:$C,'รับ-จ่าย ประจำวัน'!$B62,RD!M:M)+SUMIF('FG,ออนไล,คัดแยก'!$C:$C,'รับ-จ่าย ประจำวัน'!$B62,'FG,ออนไล,คัดแยก'!M:M)</f>
        <v>0</v>
      </c>
      <c r="AU62" s="16">
        <f>SUMIF(เตรียมส่วนผสม!$C:$C,'รับ-จ่าย ประจำวัน'!$B62,เตรียมส่วนผสม!N:N)+SUMIF(กวนไส้!$C:$C,'รับ-จ่าย ประจำวัน'!$B62,กวนไส้!N:N)+SUMIF(ผลิต1!$C:$C,'รับ-จ่าย ประจำวัน'!$B62,ผลิต1!N:N)+SUMIF(ผลิต2!$C:$C,'รับ-จ่าย ประจำวัน'!$B62,ผลิต2!N:N)+SUMIF(เส้นแต่งหน้าขนมเค้ก!$C:$C,'รับ-จ่าย ประจำวัน'!$B62,เส้นแต่งหน้าขนมเค้ก!N:N)+SUMIF(แพ็ค!$C:$C,'รับ-จ่าย ประจำวัน'!$B62,แพ็ค!N:N)+SUMIF(ธุรการ!$C:$C,'รับ-จ่าย ประจำวัน'!$B62,ธุรการ!N:N)+SUMIF(เส้นแต่งหน้าขนมปัง!$C:$C,'รับ-จ่าย ประจำวัน'!$B62,เส้นแต่งหน้าขนมปัง!N:N)+SUMIF('วางแผนBC,CJ'!$C:$C,'รับ-จ่าย ประจำวัน'!$B62,'วางแผนBC,CJ'!N:N)+SUMIF(RD!$C:$C,'รับ-จ่าย ประจำวัน'!$B62,RD!N:N)+SUMIF('FG,ออนไล,คัดแยก'!$C:$C,'รับ-จ่าย ประจำวัน'!$B62,'FG,ออนไล,คัดแยก'!N:N)</f>
        <v>14000</v>
      </c>
      <c r="AV62" s="16">
        <f>SUMIF(เตรียมส่วนผสม!$C:$C,'รับ-จ่าย ประจำวัน'!$B62,เตรียมส่วนผสม!O:O)+SUMIF(กวนไส้!$C:$C,'รับ-จ่าย ประจำวัน'!$B62,กวนไส้!O:O)+SUMIF(ผลิต1!$C:$C,'รับ-จ่าย ประจำวัน'!$B62,ผลิต1!O:O)+SUMIF(ผลิต2!$C:$C,'รับ-จ่าย ประจำวัน'!$B62,ผลิต2!O:O)+SUMIF(เส้นแต่งหน้าขนมเค้ก!$C:$C,'รับ-จ่าย ประจำวัน'!$B62,เส้นแต่งหน้าขนมเค้ก!O:O)+SUMIF(แพ็ค!$C:$C,'รับ-จ่าย ประจำวัน'!$B62,แพ็ค!O:O)+SUMIF(ธุรการ!$C:$C,'รับ-จ่าย ประจำวัน'!$B62,ธุรการ!O:O)+SUMIF(เส้นแต่งหน้าขนมปัง!$C:$C,'รับ-จ่าย ประจำวัน'!$B62,เส้นแต่งหน้าขนมปัง!O:O)+SUMIF('วางแผนBC,CJ'!$C:$C,'รับ-จ่าย ประจำวัน'!$B62,'วางแผนBC,CJ'!O:O)+SUMIF(RD!$C:$C,'รับ-จ่าย ประจำวัน'!$B62,RD!O:O)+SUMIF('FG,ออนไล,คัดแยก'!$C:$C,'รับ-จ่าย ประจำวัน'!$B62,'FG,ออนไล,คัดแยก'!O:O)</f>
        <v>1000</v>
      </c>
      <c r="AW62" s="16">
        <f>SUMIF(เตรียมส่วนผสม!$C:$C,'รับ-จ่าย ประจำวัน'!$B62,เตรียมส่วนผสม!P:P)+SUMIF(กวนไส้!$C:$C,'รับ-จ่าย ประจำวัน'!$B62,กวนไส้!P:P)+SUMIF(ผลิต1!$C:$C,'รับ-จ่าย ประจำวัน'!$B62,ผลิต1!P:P)+SUMIF(ผลิต2!$C:$C,'รับ-จ่าย ประจำวัน'!$B62,ผลิต2!P:P)+SUMIF(เส้นแต่งหน้าขนมเค้ก!$C:$C,'รับ-จ่าย ประจำวัน'!$B62,เส้นแต่งหน้าขนมเค้ก!P:P)+SUMIF(แพ็ค!$C:$C,'รับ-จ่าย ประจำวัน'!$B62,แพ็ค!P:P)+SUMIF(ธุรการ!$C:$C,'รับ-จ่าย ประจำวัน'!$B62,ธุรการ!P:P)+SUMIF(เส้นแต่งหน้าขนมปัง!$C:$C,'รับ-จ่าย ประจำวัน'!$B62,เส้นแต่งหน้าขนมปัง!P:P)+SUMIF('วางแผนBC,CJ'!$C:$C,'รับ-จ่าย ประจำวัน'!$B62,'วางแผนBC,CJ'!P:P)+SUMIF(RD!$C:$C,'รับ-จ่าย ประจำวัน'!$B62,RD!P:P)+SUMIF('FG,ออนไล,คัดแยก'!$C:$C,'รับ-จ่าย ประจำวัน'!$B62,'FG,ออนไล,คัดแยก'!P:P)</f>
        <v>15000</v>
      </c>
      <c r="AX62" s="16">
        <f>SUMIF(เตรียมส่วนผสม!$C:$C,'รับ-จ่าย ประจำวัน'!$B62,เตรียมส่วนผสม!Q:Q)+SUMIF(กวนไส้!$C:$C,'รับ-จ่าย ประจำวัน'!$B62,กวนไส้!Q:Q)+SUMIF(ผลิต1!$C:$C,'รับ-จ่าย ประจำวัน'!$B62,ผลิต1!Q:Q)+SUMIF(ผลิต2!$C:$C,'รับ-จ่าย ประจำวัน'!$B62,ผลิต2!Q:Q)+SUMIF(เส้นแต่งหน้าขนมเค้ก!$C:$C,'รับ-จ่าย ประจำวัน'!$B62,เส้นแต่งหน้าขนมเค้ก!Q:Q)+SUMIF(แพ็ค!$C:$C,'รับ-จ่าย ประจำวัน'!$B62,แพ็ค!Q:Q)+SUMIF(ธุรการ!$C:$C,'รับ-จ่าย ประจำวัน'!$B62,ธุรการ!Q:Q)+SUMIF(เส้นแต่งหน้าขนมปัง!$C:$C,'รับ-จ่าย ประจำวัน'!$B62,เส้นแต่งหน้าขนมปัง!Q:Q)+SUMIF('วางแผนBC,CJ'!$C:$C,'รับ-จ่าย ประจำวัน'!$B62,'วางแผนBC,CJ'!Q:Q)+SUMIF(RD!$C:$C,'รับ-จ่าย ประจำวัน'!$B62,RD!Q:Q)+SUMIF('FG,ออนไล,คัดแยก'!$C:$C,'รับ-จ่าย ประจำวัน'!$B62,'FG,ออนไล,คัดแยก'!Q:Q)</f>
        <v>600</v>
      </c>
      <c r="AY62" s="16">
        <f>SUMIF(เตรียมส่วนผสม!$C:$C,'รับ-จ่าย ประจำวัน'!$B62,เตรียมส่วนผสม!R:R)+SUMIF(กวนไส้!$C:$C,'รับ-จ่าย ประจำวัน'!$B62,กวนไส้!R:R)+SUMIF(ผลิต1!$C:$C,'รับ-จ่าย ประจำวัน'!$B62,ผลิต1!R:R)+SUMIF(ผลิต2!$C:$C,'รับ-จ่าย ประจำวัน'!$B62,ผลิต2!R:R)+SUMIF(เส้นแต่งหน้าขนมเค้ก!$C:$C,'รับ-จ่าย ประจำวัน'!$B62,เส้นแต่งหน้าขนมเค้ก!R:R)+SUMIF(แพ็ค!$C:$C,'รับ-จ่าย ประจำวัน'!$B62,แพ็ค!R:R)+SUMIF(ธุรการ!$C:$C,'รับ-จ่าย ประจำวัน'!$B62,ธุรการ!R:R)+SUMIF(เส้นแต่งหน้าขนมปัง!$C:$C,'รับ-จ่าย ประจำวัน'!$B62,เส้นแต่งหน้าขนมปัง!R:R)+SUMIF('วางแผนBC,CJ'!$C:$C,'รับ-จ่าย ประจำวัน'!$B62,'วางแผนBC,CJ'!R:R)+SUMIF(RD!$C:$C,'รับ-จ่าย ประจำวัน'!$B62,RD!R:R)+SUMIF('FG,ออนไล,คัดแยก'!$C:$C,'รับ-จ่าย ประจำวัน'!$B62,'FG,ออนไล,คัดแยก'!R:R)</f>
        <v>17200</v>
      </c>
      <c r="AZ62" s="16">
        <f>SUMIF(เตรียมส่วนผสม!$C:$C,'รับ-จ่าย ประจำวัน'!$B62,เตรียมส่วนผสม!S:S)+SUMIF(กวนไส้!$C:$C,'รับ-จ่าย ประจำวัน'!$B62,กวนไส้!S:S)+SUMIF(ผลิต1!$C:$C,'รับ-จ่าย ประจำวัน'!$B62,ผลิต1!S:S)+SUMIF(ผลิต2!$C:$C,'รับ-จ่าย ประจำวัน'!$B62,ผลิต2!S:S)+SUMIF(เส้นแต่งหน้าขนมเค้ก!$C:$C,'รับ-จ่าย ประจำวัน'!$B62,เส้นแต่งหน้าขนมเค้ก!S:S)+SUMIF(แพ็ค!$C:$C,'รับ-จ่าย ประจำวัน'!$B62,แพ็ค!S:S)+SUMIF(ธุรการ!$C:$C,'รับ-จ่าย ประจำวัน'!$B62,ธุรการ!S:S)+SUMIF(เส้นแต่งหน้าขนมปัง!$C:$C,'รับ-จ่าย ประจำวัน'!$B62,เส้นแต่งหน้าขนมปัง!S:S)+SUMIF('วางแผนBC,CJ'!$C:$C,'รับ-จ่าย ประจำวัน'!$B62,'วางแผนBC,CJ'!S:S)+SUMIF(RD!$C:$C,'รับ-จ่าย ประจำวัน'!$B62,RD!S:S)+SUMIF('FG,ออนไล,คัดแยก'!$C:$C,'รับ-จ่าย ประจำวัน'!$B62,'FG,ออนไล,คัดแยก'!S:S)</f>
        <v>8000</v>
      </c>
      <c r="BA62" s="16">
        <f>SUMIF(เตรียมส่วนผสม!$C:$C,'รับ-จ่าย ประจำวัน'!$B62,เตรียมส่วนผสม!T:T)+SUMIF(กวนไส้!$C:$C,'รับ-จ่าย ประจำวัน'!$B62,กวนไส้!T:T)+SUMIF(ผลิต1!$C:$C,'รับ-จ่าย ประจำวัน'!$B62,ผลิต1!T:T)+SUMIF(ผลิต2!$C:$C,'รับ-จ่าย ประจำวัน'!$B62,ผลิต2!T:T)+SUMIF(เส้นแต่งหน้าขนมเค้ก!$C:$C,'รับ-จ่าย ประจำวัน'!$B62,เส้นแต่งหน้าขนมเค้ก!T:T)+SUMIF(แพ็ค!$C:$C,'รับ-จ่าย ประจำวัน'!$B62,แพ็ค!T:T)+SUMIF(ธุรการ!$C:$C,'รับ-จ่าย ประจำวัน'!$B62,ธุรการ!T:T)+SUMIF(เส้นแต่งหน้าขนมปัง!$C:$C,'รับ-จ่าย ประจำวัน'!$B62,เส้นแต่งหน้าขนมปัง!T:T)+SUMIF('วางแผนBC,CJ'!$C:$C,'รับ-จ่าย ประจำวัน'!$B62,'วางแผนBC,CJ'!T:T)+SUMIF(RD!$C:$C,'รับ-จ่าย ประจำวัน'!$B62,RD!T:T)+SUMIF('FG,ออนไล,คัดแยก'!$C:$C,'รับ-จ่าย ประจำวัน'!$B62,'FG,ออนไล,คัดแยก'!T:T)</f>
        <v>0</v>
      </c>
      <c r="BB62" s="16">
        <f>SUMIF(เตรียมส่วนผสม!$C:$C,'รับ-จ่าย ประจำวัน'!$B62,เตรียมส่วนผสม!U:U)+SUMIF(กวนไส้!$C:$C,'รับ-จ่าย ประจำวัน'!$B62,กวนไส้!U:U)+SUMIF(ผลิต1!$C:$C,'รับ-จ่าย ประจำวัน'!$B62,ผลิต1!U:U)+SUMIF(ผลิต2!$C:$C,'รับ-จ่าย ประจำวัน'!$B62,ผลิต2!U:U)+SUMIF(เส้นแต่งหน้าขนมเค้ก!$C:$C,'รับ-จ่าย ประจำวัน'!$B62,เส้นแต่งหน้าขนมเค้ก!U:U)+SUMIF(แพ็ค!$C:$C,'รับ-จ่าย ประจำวัน'!$B62,แพ็ค!U:U)+SUMIF(ธุรการ!$C:$C,'รับ-จ่าย ประจำวัน'!$B62,ธุรการ!U:U)+SUMIF(เส้นแต่งหน้าขนมปัง!$C:$C,'รับ-จ่าย ประจำวัน'!$B62,เส้นแต่งหน้าขนมปัง!U:U)+SUMIF('วางแผนBC,CJ'!$C:$C,'รับ-จ่าย ประจำวัน'!$B62,'วางแผนBC,CJ'!U:U)+SUMIF(RD!$C:$C,'รับ-จ่าย ประจำวัน'!$B62,RD!U:U)+SUMIF('FG,ออนไล,คัดแยก'!$C:$C,'รับ-จ่าย ประจำวัน'!$B62,'FG,ออนไล,คัดแยก'!U:U)</f>
        <v>15000</v>
      </c>
      <c r="BC62" s="16">
        <f>SUMIF(เตรียมส่วนผสม!$C:$C,'รับ-จ่าย ประจำวัน'!$B62,เตรียมส่วนผสม!V:V)+SUMIF(กวนไส้!$C:$C,'รับ-จ่าย ประจำวัน'!$B62,กวนไส้!V:V)+SUMIF(ผลิต1!$C:$C,'รับ-จ่าย ประจำวัน'!$B62,ผลิต1!V:V)+SUMIF(ผลิต2!$C:$C,'รับ-จ่าย ประจำวัน'!$B62,ผลิต2!V:V)+SUMIF(เส้นแต่งหน้าขนมเค้ก!$C:$C,'รับ-จ่าย ประจำวัน'!$B62,เส้นแต่งหน้าขนมเค้ก!V:V)+SUMIF(แพ็ค!$C:$C,'รับ-จ่าย ประจำวัน'!$B62,แพ็ค!V:V)+SUMIF(ธุรการ!$C:$C,'รับ-จ่าย ประจำวัน'!$B62,ธุรการ!V:V)+SUMIF(เส้นแต่งหน้าขนมปัง!$C:$C,'รับ-จ่าย ประจำวัน'!$B62,เส้นแต่งหน้าขนมปัง!V:V)+SUMIF('วางแผนBC,CJ'!$C:$C,'รับ-จ่าย ประจำวัน'!$B62,'วางแผนBC,CJ'!V:V)+SUMIF(RD!$C:$C,'รับ-จ่าย ประจำวัน'!$B62,RD!V:V)+SUMIF('FG,ออนไล,คัดแยก'!$C:$C,'รับ-จ่าย ประจำวัน'!$B62,'FG,ออนไล,คัดแยก'!V:V)</f>
        <v>11400</v>
      </c>
      <c r="BD62" s="16">
        <f>SUMIF(เตรียมส่วนผสม!$C:$C,'รับ-จ่าย ประจำวัน'!$B62,เตรียมส่วนผสม!W:W)+SUMIF(กวนไส้!$C:$C,'รับ-จ่าย ประจำวัน'!$B62,กวนไส้!W:W)+SUMIF(ผลิต1!$C:$C,'รับ-จ่าย ประจำวัน'!$B62,ผลิต1!W:W)+SUMIF(ผลิต2!$C:$C,'รับ-จ่าย ประจำวัน'!$B62,ผลิต2!W:W)+SUMIF(เส้นแต่งหน้าขนมเค้ก!$C:$C,'รับ-จ่าย ประจำวัน'!$B62,เส้นแต่งหน้าขนมเค้ก!W:W)+SUMIF(แพ็ค!$C:$C,'รับ-จ่าย ประจำวัน'!$B62,แพ็ค!W:W)+SUMIF(ธุรการ!$C:$C,'รับ-จ่าย ประจำวัน'!$B62,ธุรการ!W:W)+SUMIF(เส้นแต่งหน้าขนมปัง!$C:$C,'รับ-จ่าย ประจำวัน'!$B62,เส้นแต่งหน้าขนมปัง!W:W)+SUMIF('วางแผนBC,CJ'!$C:$C,'รับ-จ่าย ประจำวัน'!$B62,'วางแผนBC,CJ'!W:W)+SUMIF(RD!$C:$C,'รับ-จ่าย ประจำวัน'!$B62,RD!W:W)+SUMIF('FG,ออนไล,คัดแยก'!$C:$C,'รับ-จ่าย ประจำวัน'!$B62,'FG,ออนไล,คัดแยก'!W:W)</f>
        <v>17050</v>
      </c>
      <c r="BE62" s="16">
        <f>SUMIF(เตรียมส่วนผสม!$C:$C,'รับ-จ่าย ประจำวัน'!$B62,เตรียมส่วนผสม!X:X)+SUMIF(กวนไส้!$C:$C,'รับ-จ่าย ประจำวัน'!$B62,กวนไส้!X:X)+SUMIF(ผลิต1!$C:$C,'รับ-จ่าย ประจำวัน'!$B62,ผลิต1!X:X)+SUMIF(ผลิต2!$C:$C,'รับ-จ่าย ประจำวัน'!$B62,ผลิต2!X:X)+SUMIF(เส้นแต่งหน้าขนมเค้ก!$C:$C,'รับ-จ่าย ประจำวัน'!$B62,เส้นแต่งหน้าขนมเค้ก!X:X)+SUMIF(แพ็ค!$C:$C,'รับ-จ่าย ประจำวัน'!$B62,แพ็ค!X:X)+SUMIF(ธุรการ!$C:$C,'รับ-จ่าย ประจำวัน'!$B62,ธุรการ!X:X)+SUMIF(เส้นแต่งหน้าขนมปัง!$C:$C,'รับ-จ่าย ประจำวัน'!$B62,เส้นแต่งหน้าขนมปัง!X:X)+SUMIF('วางแผนBC,CJ'!$C:$C,'รับ-จ่าย ประจำวัน'!$B62,'วางแผนBC,CJ'!X:X)+SUMIF(RD!$C:$C,'รับ-จ่าย ประจำวัน'!$B62,RD!X:X)+SUMIF('FG,ออนไล,คัดแยก'!$C:$C,'รับ-จ่าย ประจำวัน'!$B62,'FG,ออนไล,คัดแยก'!X:X)</f>
        <v>0</v>
      </c>
      <c r="BF62" s="16">
        <f>SUMIF(เตรียมส่วนผสม!$C:$C,'รับ-จ่าย ประจำวัน'!$B62,เตรียมส่วนผสม!Y:Y)+SUMIF(กวนไส้!$C:$C,'รับ-จ่าย ประจำวัน'!$B62,กวนไส้!Y:Y)+SUMIF(ผลิต1!$C:$C,'รับ-จ่าย ประจำวัน'!$B62,ผลิต1!Y:Y)+SUMIF(ผลิต2!$C:$C,'รับ-จ่าย ประจำวัน'!$B62,ผลิต2!Y:Y)+SUMIF(เส้นแต่งหน้าขนมเค้ก!$C:$C,'รับ-จ่าย ประจำวัน'!$B62,เส้นแต่งหน้าขนมเค้ก!Y:Y)+SUMIF(แพ็ค!$C:$C,'รับ-จ่าย ประจำวัน'!$B62,แพ็ค!Y:Y)+SUMIF(ธุรการ!$C:$C,'รับ-จ่าย ประจำวัน'!$B62,ธุรการ!Y:Y)+SUMIF(เส้นแต่งหน้าขนมปัง!$C:$C,'รับ-จ่าย ประจำวัน'!$B62,เส้นแต่งหน้าขนมปัง!Y:Y)+SUMIF('วางแผนBC,CJ'!$C:$C,'รับ-จ่าย ประจำวัน'!$B62,'วางแผนBC,CJ'!Y:Y)+SUMIF(RD!$C:$C,'รับ-จ่าย ประจำวัน'!$B62,RD!Y:Y)+SUMIF('FG,ออนไล,คัดแยก'!$C:$C,'รับ-จ่าย ประจำวัน'!$B62,'FG,ออนไล,คัดแยก'!Y:Y)</f>
        <v>9500</v>
      </c>
      <c r="BG62" s="16">
        <f>SUMIF(เตรียมส่วนผสม!$C:$C,'รับ-จ่าย ประจำวัน'!$B62,เตรียมส่วนผสม!Z:Z)+SUMIF(กวนไส้!$C:$C,'รับ-จ่าย ประจำวัน'!$B62,กวนไส้!Z:Z)+SUMIF(ผลิต1!$C:$C,'รับ-จ่าย ประจำวัน'!$B62,ผลิต1!Z:Z)+SUMIF(ผลิต2!$C:$C,'รับ-จ่าย ประจำวัน'!$B62,ผลิต2!Z:Z)+SUMIF(เส้นแต่งหน้าขนมเค้ก!$C:$C,'รับ-จ่าย ประจำวัน'!$B62,เส้นแต่งหน้าขนมเค้ก!Z:Z)+SUMIF(แพ็ค!$C:$C,'รับ-จ่าย ประจำวัน'!$B62,แพ็ค!Z:Z)+SUMIF(ธุรการ!$C:$C,'รับ-จ่าย ประจำวัน'!$B62,ธุรการ!Z:Z)+SUMIF(เส้นแต่งหน้าขนมปัง!$C:$C,'รับ-จ่าย ประจำวัน'!$B62,เส้นแต่งหน้าขนมปัง!Z:Z)+SUMIF('วางแผนBC,CJ'!$C:$C,'รับ-จ่าย ประจำวัน'!$B62,'วางแผนBC,CJ'!Z:Z)+SUMIF(RD!$C:$C,'รับ-จ่าย ประจำวัน'!$B62,RD!Z:Z)+SUMIF('FG,ออนไล,คัดแยก'!$C:$C,'รับ-จ่าย ประจำวัน'!$B62,'FG,ออนไล,คัดแยก'!Z:Z)</f>
        <v>4000</v>
      </c>
      <c r="BH62" s="16">
        <f>SUMIF(เตรียมส่วนผสม!$C:$C,'รับ-จ่าย ประจำวัน'!$B62,เตรียมส่วนผสม!AA:AA)+SUMIF(กวนไส้!$C:$C,'รับ-จ่าย ประจำวัน'!$B62,กวนไส้!AA:AA)+SUMIF(ผลิต1!$C:$C,'รับ-จ่าย ประจำวัน'!$B62,ผลิต1!AA:AA)+SUMIF(ผลิต2!$C:$C,'รับ-จ่าย ประจำวัน'!$B62,ผลิต2!AA:AA)+SUMIF(เส้นแต่งหน้าขนมเค้ก!$C:$C,'รับ-จ่าย ประจำวัน'!$B62,เส้นแต่งหน้าขนมเค้ก!AA:AA)+SUMIF(แพ็ค!$C:$C,'รับ-จ่าย ประจำวัน'!$B62,แพ็ค!AA:AA)+SUMIF(ธุรการ!$C:$C,'รับ-จ่าย ประจำวัน'!$B62,ธุรการ!AA:AA)+SUMIF(เส้นแต่งหน้าขนมปัง!$C:$C,'รับ-จ่าย ประจำวัน'!$B62,เส้นแต่งหน้าขนมปัง!AA:AA)+SUMIF('วางแผนBC,CJ'!$C:$C,'รับ-จ่าย ประจำวัน'!$B62,'วางแผนBC,CJ'!AA:AA)+SUMIF(RD!$C:$C,'รับ-จ่าย ประจำวัน'!$B62,RD!AA:AA)+SUMIF('FG,ออนไล,คัดแยก'!$C:$C,'รับ-จ่าย ประจำวัน'!$B62,'FG,ออนไล,คัดแยก'!AA:AA)</f>
        <v>0</v>
      </c>
      <c r="BI62" s="16">
        <f>SUMIF(เตรียมส่วนผสม!$C:$C,'รับ-จ่าย ประจำวัน'!$B62,เตรียมส่วนผสม!AB:AB)+SUMIF(กวนไส้!$C:$C,'รับ-จ่าย ประจำวัน'!$B62,กวนไส้!AB:AB)+SUMIF(ผลิต1!$C:$C,'รับ-จ่าย ประจำวัน'!$B62,ผลิต1!AB:AB)+SUMIF(ผลิต2!$C:$C,'รับ-จ่าย ประจำวัน'!$B62,ผลิต2!AB:AB)+SUMIF(เส้นแต่งหน้าขนมเค้ก!$C:$C,'รับ-จ่าย ประจำวัน'!$B62,เส้นแต่งหน้าขนมเค้ก!AB:AB)+SUMIF(แพ็ค!$C:$C,'รับ-จ่าย ประจำวัน'!$B62,แพ็ค!AB:AB)+SUMIF(ธุรการ!$C:$C,'รับ-จ่าย ประจำวัน'!$B62,ธุรการ!AB:AB)+SUMIF(เส้นแต่งหน้าขนมปัง!$C:$C,'รับ-จ่าย ประจำวัน'!$B62,เส้นแต่งหน้าขนมปัง!AB:AB)+SUMIF('วางแผนBC,CJ'!$C:$C,'รับ-จ่าย ประจำวัน'!$B62,'วางแผนBC,CJ'!AB:AB)+SUMIF(RD!$C:$C,'รับ-จ่าย ประจำวัน'!$B62,RD!AB:AB)+SUMIF('FG,ออนไล,คัดแยก'!$C:$C,'รับ-จ่าย ประจำวัน'!$B62,'FG,ออนไล,คัดแยก'!AB:AB)</f>
        <v>14000</v>
      </c>
      <c r="BJ62" s="16">
        <f>SUMIF(เตรียมส่วนผสม!$C:$C,'รับ-จ่าย ประจำวัน'!$B62,เตรียมส่วนผสม!AC:AC)+SUMIF(กวนไส้!$C:$C,'รับ-จ่าย ประจำวัน'!$B62,กวนไส้!AC:AC)+SUMIF(ผลิต1!$C:$C,'รับ-จ่าย ประจำวัน'!$B62,ผลิต1!AC:AC)+SUMIF(ผลิต2!$C:$C,'รับ-จ่าย ประจำวัน'!$B62,ผลิต2!AC:AC)+SUMIF(เส้นแต่งหน้าขนมเค้ก!$C:$C,'รับ-จ่าย ประจำวัน'!$B62,เส้นแต่งหน้าขนมเค้ก!AC:AC)+SUMIF(แพ็ค!$C:$C,'รับ-จ่าย ประจำวัน'!$B62,แพ็ค!AC:AC)+SUMIF(ธุรการ!$C:$C,'รับ-จ่าย ประจำวัน'!$B62,ธุรการ!AC:AC)+SUMIF(เส้นแต่งหน้าขนมปัง!$C:$C,'รับ-จ่าย ประจำวัน'!$B62,เส้นแต่งหน้าขนมปัง!AC:AC)+SUMIF('วางแผนBC,CJ'!$C:$C,'รับ-จ่าย ประจำวัน'!$B62,'วางแผนBC,CJ'!AC:AC)+SUMIF(RD!$C:$C,'รับ-จ่าย ประจำวัน'!$B62,RD!AC:AC)+SUMIF('FG,ออนไล,คัดแยก'!$C:$C,'รับ-จ่าย ประจำวัน'!$B62,'FG,ออนไล,คัดแยก'!AC:AC)</f>
        <v>6000</v>
      </c>
      <c r="BK62" s="16">
        <f>SUMIF(เตรียมส่วนผสม!$C:$C,'รับ-จ่าย ประจำวัน'!$B62,เตรียมส่วนผสม!AD:AD)+SUMIF(กวนไส้!$C:$C,'รับ-จ่าย ประจำวัน'!$B62,กวนไส้!AD:AD)+SUMIF(ผลิต1!$C:$C,'รับ-จ่าย ประจำวัน'!$B62,ผลิต1!AD:AD)+SUMIF(ผลิต2!$C:$C,'รับ-จ่าย ประจำวัน'!$B62,ผลิต2!AD:AD)+SUMIF(เส้นแต่งหน้าขนมเค้ก!$C:$C,'รับ-จ่าย ประจำวัน'!$B62,เส้นแต่งหน้าขนมเค้ก!AD:AD)+SUMIF(แพ็ค!$C:$C,'รับ-จ่าย ประจำวัน'!$B62,แพ็ค!AD:AD)+SUMIF(ธุรการ!$C:$C,'รับ-จ่าย ประจำวัน'!$B62,ธุรการ!AD:AD)+SUMIF(เส้นแต่งหน้าขนมปัง!$C:$C,'รับ-จ่าย ประจำวัน'!$B62,เส้นแต่งหน้าขนมปัง!AD:AD)+SUMIF('วางแผนBC,CJ'!$C:$C,'รับ-จ่าย ประจำวัน'!$B62,'วางแผนBC,CJ'!AD:AD)+SUMIF(RD!$C:$C,'รับ-จ่าย ประจำวัน'!$B62,RD!AD:AD)+SUMIF('FG,ออนไล,คัดแยก'!$C:$C,'รับ-จ่าย ประจำวัน'!$B62,'FG,ออนไล,คัดแยก'!AD:AD)</f>
        <v>9000</v>
      </c>
      <c r="BL62" s="16">
        <f>SUMIF(เตรียมส่วนผสม!$C:$C,'รับ-จ่าย ประจำวัน'!$B62,เตรียมส่วนผสม!AE:AE)+SUMIF(กวนไส้!$C:$C,'รับ-จ่าย ประจำวัน'!$B62,กวนไส้!AE:AE)+SUMIF(ผลิต1!$C:$C,'รับ-จ่าย ประจำวัน'!$B62,ผลิต1!AE:AE)+SUMIF(ผลิต2!$C:$C,'รับ-จ่าย ประจำวัน'!$B62,ผลิต2!AE:AE)+SUMIF(เส้นแต่งหน้าขนมเค้ก!$C:$C,'รับ-จ่าย ประจำวัน'!$B62,เส้นแต่งหน้าขนมเค้ก!AE:AE)+SUMIF(แพ็ค!$C:$C,'รับ-จ่าย ประจำวัน'!$B62,แพ็ค!AE:AE)+SUMIF(ธุรการ!$C:$C,'รับ-จ่าย ประจำวัน'!$B62,ธุรการ!AE:AE)+SUMIF(เส้นแต่งหน้าขนมปัง!$C:$C,'รับ-จ่าย ประจำวัน'!$B62,เส้นแต่งหน้าขนมปัง!AE:AE)+SUMIF('วางแผนBC,CJ'!$C:$C,'รับ-จ่าย ประจำวัน'!$B62,'วางแผนBC,CJ'!AE:AE)+SUMIF(RD!$C:$C,'รับ-จ่าย ประจำวัน'!$B62,RD!AE:AE)+SUMIF('FG,ออนไล,คัดแยก'!$C:$C,'รับ-จ่าย ประจำวัน'!$B62,'FG,ออนไล,คัดแยก'!AE:AE)</f>
        <v>6000</v>
      </c>
      <c r="BM62" s="16">
        <f>SUMIF(เตรียมส่วนผสม!$C:$C,'รับ-จ่าย ประจำวัน'!$B62,เตรียมส่วนผสม!AF:AF)+SUMIF(กวนไส้!$C:$C,'รับ-จ่าย ประจำวัน'!$B62,กวนไส้!AF:AF)+SUMIF(ผลิต1!$C:$C,'รับ-จ่าย ประจำวัน'!$B62,ผลิต1!AF:AF)+SUMIF(ผลิต2!$C:$C,'รับ-จ่าย ประจำวัน'!$B62,ผลิต2!AF:AF)+SUMIF(เส้นแต่งหน้าขนมเค้ก!$C:$C,'รับ-จ่าย ประจำวัน'!$B62,เส้นแต่งหน้าขนมเค้ก!AF:AF)+SUMIF(แพ็ค!$C:$C,'รับ-จ่าย ประจำวัน'!$B62,แพ็ค!AF:AF)+SUMIF(ธุรการ!$C:$C,'รับ-จ่าย ประจำวัน'!$B62,ธุรการ!AF:AF)+SUMIF(เส้นแต่งหน้าขนมปัง!$C:$C,'รับ-จ่าย ประจำวัน'!$B62,เส้นแต่งหน้าขนมปัง!AF:AF)+SUMIF('วางแผนBC,CJ'!$C:$C,'รับ-จ่าย ประจำวัน'!$B62,'วางแผนBC,CJ'!AF:AF)+SUMIF(RD!$C:$C,'รับ-จ่าย ประจำวัน'!$B62,RD!AF:AF)+SUMIF('FG,ออนไล,คัดแยก'!$C:$C,'รับ-จ่าย ประจำวัน'!$B62,'FG,ออนไล,คัดแยก'!AF:AF)</f>
        <v>22000</v>
      </c>
      <c r="BN62" s="16">
        <f>SUMIF(เตรียมส่วนผสม!$C:$C,'รับ-จ่าย ประจำวัน'!$B62,เตรียมส่วนผสม!AG:AG)+SUMIF(กวนไส้!$C:$C,'รับ-จ่าย ประจำวัน'!$B62,กวนไส้!AG:AG)+SUMIF(ผลิต1!$C:$C,'รับ-จ่าย ประจำวัน'!$B62,ผลิต1!AG:AG)+SUMIF(ผลิต2!$C:$C,'รับ-จ่าย ประจำวัน'!$B62,ผลิต2!AG:AG)+SUMIF(เส้นแต่งหน้าขนมเค้ก!$C:$C,'รับ-จ่าย ประจำวัน'!$B62,เส้นแต่งหน้าขนมเค้ก!AG:AG)+SUMIF(แพ็ค!$C:$C,'รับ-จ่าย ประจำวัน'!$B62,แพ็ค!AG:AG)+SUMIF(ธุรการ!$C:$C,'รับ-จ่าย ประจำวัน'!$B62,ธุรการ!AG:AG)+SUMIF(เส้นแต่งหน้าขนมปัง!$C:$C,'รับ-จ่าย ประจำวัน'!$B62,เส้นแต่งหน้าขนมปัง!AG:AG)+SUMIF('วางแผนBC,CJ'!$C:$C,'รับ-จ่าย ประจำวัน'!$B62,'วางแผนBC,CJ'!AG:AG)+SUMIF(RD!$C:$C,'รับ-จ่าย ประจำวัน'!$B62,RD!AG:AG)+SUMIF('FG,ออนไล,คัดแยก'!$C:$C,'รับ-จ่าย ประจำวัน'!$B62,'FG,ออนไล,คัดแยก'!AG:AG)</f>
        <v>0</v>
      </c>
      <c r="BO62" s="16">
        <f>SUMIF(เตรียมส่วนผสม!$C:$C,'รับ-จ่าย ประจำวัน'!$B62,เตรียมส่วนผสม!AH:AH)+SUMIF(กวนไส้!$C:$C,'รับ-จ่าย ประจำวัน'!$B62,กวนไส้!AH:AH)+SUMIF(ผลิต1!$C:$C,'รับ-จ่าย ประจำวัน'!$B62,ผลิต1!AH:AH)+SUMIF(ผลิต2!$C:$C,'รับ-จ่าย ประจำวัน'!$B62,ผลิต2!AH:AH)+SUMIF(เส้นแต่งหน้าขนมเค้ก!$C:$C,'รับ-จ่าย ประจำวัน'!$B62,เส้นแต่งหน้าขนมเค้ก!AH:AH)+SUMIF(แพ็ค!$C:$C,'รับ-จ่าย ประจำวัน'!$B62,แพ็ค!AH:AH)+SUMIF(ธุรการ!$C:$C,'รับ-จ่าย ประจำวัน'!$B62,ธุรการ!AH:AH)+SUMIF(เส้นแต่งหน้าขนมปัง!$C:$C,'รับ-จ่าย ประจำวัน'!$B62,เส้นแต่งหน้าขนมปัง!AH:AH)+SUMIF('วางแผนBC,CJ'!$C:$C,'รับ-จ่าย ประจำวัน'!$B62,'วางแผนBC,CJ'!AH:AH)+SUMIF(RD!$C:$C,'รับ-จ่าย ประจำวัน'!$B62,RD!AH:AH)+SUMIF('FG,ออนไล,คัดแยก'!$C:$C,'รับ-จ่าย ประจำวัน'!$B62,'FG,ออนไล,คัดแยก'!AH:AH)</f>
        <v>0</v>
      </c>
      <c r="BP62" s="16">
        <f>SUMIF(เตรียมส่วนผสม!$C:$C,'รับ-จ่าย ประจำวัน'!$B62,เตรียมส่วนผสม!AI:AI)+SUMIF(กวนไส้!$C:$C,'รับ-จ่าย ประจำวัน'!$B62,กวนไส้!AI:AI)+SUMIF(ผลิต1!$C:$C,'รับ-จ่าย ประจำวัน'!$B62,ผลิต1!AI:AI)+SUMIF(ผลิต2!$C:$C,'รับ-จ่าย ประจำวัน'!$B62,ผลิต2!AI:AI)+SUMIF(เส้นแต่งหน้าขนมเค้ก!$C:$C,'รับ-จ่าย ประจำวัน'!$B62,เส้นแต่งหน้าขนมเค้ก!AI:AI)+SUMIF(แพ็ค!$C:$C,'รับ-จ่าย ประจำวัน'!$B62,แพ็ค!AI:AI)+SUMIF(ธุรการ!$C:$C,'รับ-จ่าย ประจำวัน'!$B62,ธุรการ!AI:AI)+SUMIF(เส้นแต่งหน้าขนมปัง!$C:$C,'รับ-จ่าย ประจำวัน'!$B62,เส้นแต่งหน้าขนมปัง!AI:AI)+SUMIF('วางแผนBC,CJ'!$C:$C,'รับ-จ่าย ประจำวัน'!$B62,'วางแผนBC,CJ'!AI:AI)+SUMIF(RD!$C:$C,'รับ-จ่าย ประจำวัน'!$B62,RD!AI:AI)+SUMIF('FG,ออนไล,คัดแยก'!$C:$C,'รับ-จ่าย ประจำวัน'!$B62,'FG,ออนไล,คัดแยก'!AI:AI)</f>
        <v>10000</v>
      </c>
      <c r="BQ62" s="16">
        <f>SUMIF(เตรียมส่วนผสม!$C:$C,'รับ-จ่าย ประจำวัน'!$B62,เตรียมส่วนผสม!AJ:AJ)+SUMIF(กวนไส้!$C:$C,'รับ-จ่าย ประจำวัน'!$B62,กวนไส้!AJ:AJ)+SUMIF(ผลิต1!$C:$C,'รับ-จ่าย ประจำวัน'!$B62,ผลิต1!AJ:AJ)+SUMIF(ผลิต2!$C:$C,'รับ-จ่าย ประจำวัน'!$B62,ผลิต2!AJ:AJ)+SUMIF(เส้นแต่งหน้าขนมเค้ก!$C:$C,'รับ-จ่าย ประจำวัน'!$B62,เส้นแต่งหน้าขนมเค้ก!AJ:AJ)+SUMIF(แพ็ค!$C:$C,'รับ-จ่าย ประจำวัน'!$B62,แพ็ค!AJ:AJ)+SUMIF(ธุรการ!$C:$C,'รับ-จ่าย ประจำวัน'!$B62,ธุรการ!AJ:AJ)+SUMIF(เส้นแต่งหน้าขนมปัง!$C:$C,'รับ-จ่าย ประจำวัน'!$B62,เส้นแต่งหน้าขนมปัง!AJ:AJ)+SUMIF('วางแผนBC,CJ'!$C:$C,'รับ-จ่าย ประจำวัน'!$B62,'วางแผนBC,CJ'!AJ:AJ)+SUMIF(RD!$C:$C,'รับ-จ่าย ประจำวัน'!$B62,RD!AJ:AJ)+SUMIF('FG,ออนไล,คัดแยก'!$C:$C,'รับ-จ่าย ประจำวัน'!$B62,'FG,ออนไล,คัดแยก'!AJ:AJ)</f>
        <v>2000</v>
      </c>
      <c r="BR62" s="16">
        <f>SUMIF(เตรียมส่วนผสม!$C:$C,'รับ-จ่าย ประจำวัน'!$B62,เตรียมส่วนผสม!AK:AK)+SUMIF(กวนไส้!$C:$C,'รับ-จ่าย ประจำวัน'!$B62,กวนไส้!AK:AK)+SUMIF(ผลิต1!$C:$C,'รับ-จ่าย ประจำวัน'!$B62,ผลิต1!AK:AK)+SUMIF(ผลิต2!$C:$C,'รับ-จ่าย ประจำวัน'!$B62,ผลิต2!AK:AK)+SUMIF(เส้นแต่งหน้าขนมเค้ก!$C:$C,'รับ-จ่าย ประจำวัน'!$B62,เส้นแต่งหน้าขนมเค้ก!AK:AK)+SUMIF(แพ็ค!$C:$C,'รับ-จ่าย ประจำวัน'!$B62,แพ็ค!AK:AK)+SUMIF(ธุรการ!$C:$C,'รับ-จ่าย ประจำวัน'!$B62,ธุรการ!AK:AK)+SUMIF(เส้นแต่งหน้าขนมปัง!$C:$C,'รับ-จ่าย ประจำวัน'!$B62,เส้นแต่งหน้าขนมปัง!AK:AK)+SUMIF('วางแผนBC,CJ'!$C:$C,'รับ-จ่าย ประจำวัน'!$B62,'วางแผนBC,CJ'!AK:AK)+SUMIF(RD!$C:$C,'รับ-จ่าย ประจำวัน'!$B62,RD!AK:AK)+SUMIF('FG,ออนไล,คัดแยก'!$C:$C,'รับ-จ่าย ประจำวัน'!$B62,'FG,ออนไล,คัดแยก'!AK:AK)</f>
        <v>3000</v>
      </c>
      <c r="BS62" s="16">
        <f>SUMIF(เตรียมส่วนผสม!$C:$C,'รับ-จ่าย ประจำวัน'!$B62,เตรียมส่วนผสม!AL:AL)+SUMIF(กวนไส้!$C:$C,'รับ-จ่าย ประจำวัน'!$B62,กวนไส้!AL:AL)+SUMIF(ผลิต1!$C:$C,'รับ-จ่าย ประจำวัน'!$B62,ผลิต1!AL:AL)+SUMIF(ผลิต2!$C:$C,'รับ-จ่าย ประจำวัน'!$B62,ผลิต2!AL:AL)+SUMIF(เส้นแต่งหน้าขนมเค้ก!$C:$C,'รับ-จ่าย ประจำวัน'!$B62,เส้นแต่งหน้าขนมเค้ก!AL:AL)+SUMIF(แพ็ค!$C:$C,'รับ-จ่าย ประจำวัน'!$B62,แพ็ค!AL:AL)+SUMIF(ธุรการ!$C:$C,'รับ-จ่าย ประจำวัน'!$B62,ธุรการ!AL:AL)+SUMIF(เส้นแต่งหน้าขนมปัง!$C:$C,'รับ-จ่าย ประจำวัน'!$B62,เส้นแต่งหน้าขนมปัง!AL:AL)+SUMIF('วางแผนBC,CJ'!$C:$C,'รับ-จ่าย ประจำวัน'!$B62,'วางแผนBC,CJ'!AL:AL)+SUMIF(RD!$C:$C,'รับ-จ่าย ประจำวัน'!$B62,RD!AL:AL)+SUMIF('FG,ออนไล,คัดแยก'!$C:$C,'รับ-จ่าย ประจำวัน'!$B62,'FG,ออนไล,คัดแยก'!AL:AL)</f>
        <v>0</v>
      </c>
      <c r="BT62" s="18">
        <f t="shared" si="1"/>
        <v>227950</v>
      </c>
      <c r="BU62" s="116"/>
      <c r="BV62" s="146">
        <f t="shared" si="2"/>
        <v>298650</v>
      </c>
      <c r="BW62" s="183">
        <v>30</v>
      </c>
      <c r="BX62" s="172">
        <f t="shared" si="18"/>
        <v>7598.333333333333</v>
      </c>
      <c r="BY62" s="188">
        <f t="shared" si="3"/>
        <v>39.304672077209915</v>
      </c>
      <c r="BZ62" s="180">
        <f t="shared" ca="1" si="4"/>
        <v>46242.304672077211</v>
      </c>
      <c r="CA62" s="93">
        <v>206000</v>
      </c>
      <c r="CB62" s="93"/>
      <c r="CC62" s="93"/>
      <c r="CD62" s="93"/>
      <c r="CE62" s="93"/>
      <c r="CF62" s="93"/>
      <c r="CG62" s="93"/>
      <c r="CH62" s="93"/>
      <c r="CI62" s="93"/>
      <c r="CJ62" s="97"/>
      <c r="CK62" s="9">
        <f t="shared" si="5"/>
        <v>298650</v>
      </c>
    </row>
    <row r="63" spans="1:89" hidden="1" x14ac:dyDescent="0.5">
      <c r="A63" s="149" t="s">
        <v>284</v>
      </c>
      <c r="B63" s="34">
        <v>1021707019</v>
      </c>
      <c r="C63" s="10" t="s">
        <v>1519</v>
      </c>
      <c r="D63" s="135" t="s">
        <v>61</v>
      </c>
      <c r="E63" s="11">
        <v>0</v>
      </c>
      <c r="F63" s="163"/>
      <c r="G63" s="11"/>
      <c r="H63" s="12">
        <v>21650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3"/>
      <c r="AF63" s="13"/>
      <c r="AG63" s="13"/>
      <c r="AH63" s="13"/>
      <c r="AI63" s="14"/>
      <c r="AJ63" s="14"/>
      <c r="AK63" s="14"/>
      <c r="AL63" s="14"/>
      <c r="AM63" s="14"/>
      <c r="AN63" s="15">
        <f t="shared" si="0"/>
        <v>0</v>
      </c>
      <c r="AO63" s="16">
        <f>SUMIF(เตรียมส่วนผสม!$C:$C,'รับ-จ่าย ประจำวัน'!$B63,เตรียมส่วนผสม!H:H)+SUMIF(กวนไส้!$C:$C,'รับ-จ่าย ประจำวัน'!$B63,กวนไส้!H:H)+SUMIF(ผลิต1!$C:$C,'รับ-จ่าย ประจำวัน'!$B63,ผลิต1!H:H)+SUMIF(ผลิต2!$C:$C,'รับ-จ่าย ประจำวัน'!$B63,ผลิต2!H:H)+SUMIF(เส้นแต่งหน้าขนมเค้ก!$C:$C,'รับ-จ่าย ประจำวัน'!$B63,เส้นแต่งหน้าขนมเค้ก!H:H)+SUMIF(แพ็ค!$C:$C,'รับ-จ่าย ประจำวัน'!$B63,แพ็ค!H:H)+SUMIF(ธุรการ!$C:$C,'รับ-จ่าย ประจำวัน'!$B63,ธุรการ!H:H)+SUMIF(เส้นแต่งหน้าขนมปัง!$C:$C,'รับ-จ่าย ประจำวัน'!$B63,เส้นแต่งหน้าขนมปัง!H:H)+SUMIF('วางแผนBC,CJ'!$C:$C,'รับ-จ่าย ประจำวัน'!$B63,'วางแผนBC,CJ'!H:H)+SUMIF(RD!$C:$C,'รับ-จ่าย ประจำวัน'!$B63,RD!H:H)+SUMIF('FG,ออนไล,คัดแยก'!$C:$C,'รับ-จ่าย ประจำวัน'!$B63,'FG,ออนไล,คัดแยก'!H:H)</f>
        <v>0</v>
      </c>
      <c r="AP63" s="16">
        <f>SUMIF(เตรียมส่วนผสม!$C:$C,'รับ-จ่าย ประจำวัน'!$B63,เตรียมส่วนผสม!I:I)+SUMIF(กวนไส้!$C:$C,'รับ-จ่าย ประจำวัน'!$B63,กวนไส้!I:I)+SUMIF(ผลิต1!$C:$C,'รับ-จ่าย ประจำวัน'!$B63,ผลิต1!I:I)+SUMIF(ผลิต2!$C:$C,'รับ-จ่าย ประจำวัน'!$B63,ผลิต2!I:I)+SUMIF(เส้นแต่งหน้าขนมเค้ก!$C:$C,'รับ-จ่าย ประจำวัน'!$B63,เส้นแต่งหน้าขนมเค้ก!I:I)+SUMIF(แพ็ค!$C:$C,'รับ-จ่าย ประจำวัน'!$B63,แพ็ค!I:I)+SUMIF(ธุรการ!$C:$C,'รับ-จ่าย ประจำวัน'!$B63,ธุรการ!I:I)+SUMIF(เส้นแต่งหน้าขนมปัง!$C:$C,'รับ-จ่าย ประจำวัน'!$B63,เส้นแต่งหน้าขนมปัง!I:I)+SUMIF('วางแผนBC,CJ'!$C:$C,'รับ-จ่าย ประจำวัน'!$B63,'วางแผนBC,CJ'!I:I)+SUMIF(RD!$C:$C,'รับ-จ่าย ประจำวัน'!$B63,RD!I:I)+SUMIF('FG,ออนไล,คัดแยก'!$C:$C,'รับ-จ่าย ประจำวัน'!$B63,'FG,ออนไล,คัดแยก'!I:I)</f>
        <v>0</v>
      </c>
      <c r="AQ63" s="16">
        <f>SUMIF(เตรียมส่วนผสม!$C:$C,'รับ-จ่าย ประจำวัน'!$B63,เตรียมส่วนผสม!J:J)+SUMIF(กวนไส้!$C:$C,'รับ-จ่าย ประจำวัน'!$B63,กวนไส้!J:J)+SUMIF(ผลิต1!$C:$C,'รับ-จ่าย ประจำวัน'!$B63,ผลิต1!J:J)+SUMIF(ผลิต2!$C:$C,'รับ-จ่าย ประจำวัน'!$B63,ผลิต2!J:J)+SUMIF(เส้นแต่งหน้าขนมเค้ก!$C:$C,'รับ-จ่าย ประจำวัน'!$B63,เส้นแต่งหน้าขนมเค้ก!J:J)+SUMIF(แพ็ค!$C:$C,'รับ-จ่าย ประจำวัน'!$B63,แพ็ค!J:J)+SUMIF(ธุรการ!$C:$C,'รับ-จ่าย ประจำวัน'!$B63,ธุรการ!J:J)+SUMIF(เส้นแต่งหน้าขนมปัง!$C:$C,'รับ-จ่าย ประจำวัน'!$B63,เส้นแต่งหน้าขนมปัง!J:J)+SUMIF('วางแผนBC,CJ'!$C:$C,'รับ-จ่าย ประจำวัน'!$B63,'วางแผนBC,CJ'!J:J)+SUMIF(RD!$C:$C,'รับ-จ่าย ประจำวัน'!$B63,RD!J:J)+SUMIF('FG,ออนไล,คัดแยก'!$C:$C,'รับ-จ่าย ประจำวัน'!$B63,'FG,ออนไล,คัดแยก'!J:J)</f>
        <v>0</v>
      </c>
      <c r="AR63" s="16">
        <f>SUMIF(เตรียมส่วนผสม!$C:$C,'รับ-จ่าย ประจำวัน'!$B63,เตรียมส่วนผสม!K:K)+SUMIF(กวนไส้!$C:$C,'รับ-จ่าย ประจำวัน'!$B63,กวนไส้!K:K)+SUMIF(ผลิต1!$C:$C,'รับ-จ่าย ประจำวัน'!$B63,ผลิต1!K:K)+SUMIF(ผลิต2!$C:$C,'รับ-จ่าย ประจำวัน'!$B63,ผลิต2!K:K)+SUMIF(เส้นแต่งหน้าขนมเค้ก!$C:$C,'รับ-จ่าย ประจำวัน'!$B63,เส้นแต่งหน้าขนมเค้ก!K:K)+SUMIF(แพ็ค!$C:$C,'รับ-จ่าย ประจำวัน'!$B63,แพ็ค!K:K)+SUMIF(ธุรการ!$C:$C,'รับ-จ่าย ประจำวัน'!$B63,ธุรการ!K:K)+SUMIF(เส้นแต่งหน้าขนมปัง!$C:$C,'รับ-จ่าย ประจำวัน'!$B63,เส้นแต่งหน้าขนมปัง!K:K)+SUMIF('วางแผนBC,CJ'!$C:$C,'รับ-จ่าย ประจำวัน'!$B63,'วางแผนBC,CJ'!K:K)+SUMIF(RD!$C:$C,'รับ-จ่าย ประจำวัน'!$B63,RD!K:K)+SUMIF('FG,ออนไล,คัดแยก'!$C:$C,'รับ-จ่าย ประจำวัน'!$B63,'FG,ออนไล,คัดแยก'!K:K)</f>
        <v>0</v>
      </c>
      <c r="AS63" s="16">
        <f>SUMIF(เตรียมส่วนผสม!$C:$C,'รับ-จ่าย ประจำวัน'!$B63,เตรียมส่วนผสม!L:L)+SUMIF(กวนไส้!$C:$C,'รับ-จ่าย ประจำวัน'!$B63,กวนไส้!L:L)+SUMIF(ผลิต1!$C:$C,'รับ-จ่าย ประจำวัน'!$B63,ผลิต1!L:L)+SUMIF(ผลิต2!$C:$C,'รับ-จ่าย ประจำวัน'!$B63,ผลิต2!L:L)+SUMIF(เส้นแต่งหน้าขนมเค้ก!$C:$C,'รับ-จ่าย ประจำวัน'!$B63,เส้นแต่งหน้าขนมเค้ก!L:L)+SUMIF(แพ็ค!$C:$C,'รับ-จ่าย ประจำวัน'!$B63,แพ็ค!L:L)+SUMIF(ธุรการ!$C:$C,'รับ-จ่าย ประจำวัน'!$B63,ธุรการ!L:L)+SUMIF(เส้นแต่งหน้าขนมปัง!$C:$C,'รับ-จ่าย ประจำวัน'!$B63,เส้นแต่งหน้าขนมปัง!L:L)+SUMIF('วางแผนBC,CJ'!$C:$C,'รับ-จ่าย ประจำวัน'!$B63,'วางแผนBC,CJ'!L:L)+SUMIF(RD!$C:$C,'รับ-จ่าย ประจำวัน'!$B63,RD!L:L)+SUMIF('FG,ออนไล,คัดแยก'!$C:$C,'รับ-จ่าย ประจำวัน'!$B63,'FG,ออนไล,คัดแยก'!L:L)</f>
        <v>0</v>
      </c>
      <c r="AT63" s="16">
        <f>SUMIF(เตรียมส่วนผสม!$C:$C,'รับ-จ่าย ประจำวัน'!$B63,เตรียมส่วนผสม!M:M)+SUMIF(กวนไส้!$C:$C,'รับ-จ่าย ประจำวัน'!$B63,กวนไส้!M:M)+SUMIF(ผลิต1!$C:$C,'รับ-จ่าย ประจำวัน'!$B63,ผลิต1!M:M)+SUMIF(ผลิต2!$C:$C,'รับ-จ่าย ประจำวัน'!$B63,ผลิต2!M:M)+SUMIF(เส้นแต่งหน้าขนมเค้ก!$C:$C,'รับ-จ่าย ประจำวัน'!$B63,เส้นแต่งหน้าขนมเค้ก!M:M)+SUMIF(แพ็ค!$C:$C,'รับ-จ่าย ประจำวัน'!$B63,แพ็ค!M:M)+SUMIF(ธุรการ!$C:$C,'รับ-จ่าย ประจำวัน'!$B63,ธุรการ!M:M)+SUMIF(เส้นแต่งหน้าขนมปัง!$C:$C,'รับ-จ่าย ประจำวัน'!$B63,เส้นแต่งหน้าขนมปัง!M:M)+SUMIF('วางแผนBC,CJ'!$C:$C,'รับ-จ่าย ประจำวัน'!$B63,'วางแผนBC,CJ'!M:M)+SUMIF(RD!$C:$C,'รับ-จ่าย ประจำวัน'!$B63,RD!M:M)+SUMIF('FG,ออนไล,คัดแยก'!$C:$C,'รับ-จ่าย ประจำวัน'!$B63,'FG,ออนไล,คัดแยก'!M:M)</f>
        <v>0</v>
      </c>
      <c r="AU63" s="16">
        <f>SUMIF(เตรียมส่วนผสม!$C:$C,'รับ-จ่าย ประจำวัน'!$B63,เตรียมส่วนผสม!N:N)+SUMIF(กวนไส้!$C:$C,'รับ-จ่าย ประจำวัน'!$B63,กวนไส้!N:N)+SUMIF(ผลิต1!$C:$C,'รับ-จ่าย ประจำวัน'!$B63,ผลิต1!N:N)+SUMIF(ผลิต2!$C:$C,'รับ-จ่าย ประจำวัน'!$B63,ผลิต2!N:N)+SUMIF(เส้นแต่งหน้าขนมเค้ก!$C:$C,'รับ-จ่าย ประจำวัน'!$B63,เส้นแต่งหน้าขนมเค้ก!N:N)+SUMIF(แพ็ค!$C:$C,'รับ-จ่าย ประจำวัน'!$B63,แพ็ค!N:N)+SUMIF(ธุรการ!$C:$C,'รับ-จ่าย ประจำวัน'!$B63,ธุรการ!N:N)+SUMIF(เส้นแต่งหน้าขนมปัง!$C:$C,'รับ-จ่าย ประจำวัน'!$B63,เส้นแต่งหน้าขนมปัง!N:N)+SUMIF('วางแผนBC,CJ'!$C:$C,'รับ-จ่าย ประจำวัน'!$B63,'วางแผนBC,CJ'!N:N)+SUMIF(RD!$C:$C,'รับ-จ่าย ประจำวัน'!$B63,RD!N:N)+SUMIF('FG,ออนไล,คัดแยก'!$C:$C,'รับ-จ่าย ประจำวัน'!$B63,'FG,ออนไล,คัดแยก'!N:N)</f>
        <v>0</v>
      </c>
      <c r="AV63" s="16">
        <f>SUMIF(เตรียมส่วนผสม!$C:$C,'รับ-จ่าย ประจำวัน'!$B63,เตรียมส่วนผสม!O:O)+SUMIF(กวนไส้!$C:$C,'รับ-จ่าย ประจำวัน'!$B63,กวนไส้!O:O)+SUMIF(ผลิต1!$C:$C,'รับ-จ่าย ประจำวัน'!$B63,ผลิต1!O:O)+SUMIF(ผลิต2!$C:$C,'รับ-จ่าย ประจำวัน'!$B63,ผลิต2!O:O)+SUMIF(เส้นแต่งหน้าขนมเค้ก!$C:$C,'รับ-จ่าย ประจำวัน'!$B63,เส้นแต่งหน้าขนมเค้ก!O:O)+SUMIF(แพ็ค!$C:$C,'รับ-จ่าย ประจำวัน'!$B63,แพ็ค!O:O)+SUMIF(ธุรการ!$C:$C,'รับ-จ่าย ประจำวัน'!$B63,ธุรการ!O:O)+SUMIF(เส้นแต่งหน้าขนมปัง!$C:$C,'รับ-จ่าย ประจำวัน'!$B63,เส้นแต่งหน้าขนมปัง!O:O)+SUMIF('วางแผนBC,CJ'!$C:$C,'รับ-จ่าย ประจำวัน'!$B63,'วางแผนBC,CJ'!O:O)+SUMIF(RD!$C:$C,'รับ-จ่าย ประจำวัน'!$B63,RD!O:O)+SUMIF('FG,ออนไล,คัดแยก'!$C:$C,'รับ-จ่าย ประจำวัน'!$B63,'FG,ออนไล,คัดแยก'!O:O)</f>
        <v>0</v>
      </c>
      <c r="AW63" s="16">
        <f>SUMIF(เตรียมส่วนผสม!$C:$C,'รับ-จ่าย ประจำวัน'!$B63,เตรียมส่วนผสม!P:P)+SUMIF(กวนไส้!$C:$C,'รับ-จ่าย ประจำวัน'!$B63,กวนไส้!P:P)+SUMIF(ผลิต1!$C:$C,'รับ-จ่าย ประจำวัน'!$B63,ผลิต1!P:P)+SUMIF(ผลิต2!$C:$C,'รับ-จ่าย ประจำวัน'!$B63,ผลิต2!P:P)+SUMIF(เส้นแต่งหน้าขนมเค้ก!$C:$C,'รับ-จ่าย ประจำวัน'!$B63,เส้นแต่งหน้าขนมเค้ก!P:P)+SUMIF(แพ็ค!$C:$C,'รับ-จ่าย ประจำวัน'!$B63,แพ็ค!P:P)+SUMIF(ธุรการ!$C:$C,'รับ-จ่าย ประจำวัน'!$B63,ธุรการ!P:P)+SUMIF(เส้นแต่งหน้าขนมปัง!$C:$C,'รับ-จ่าย ประจำวัน'!$B63,เส้นแต่งหน้าขนมปัง!P:P)+SUMIF('วางแผนBC,CJ'!$C:$C,'รับ-จ่าย ประจำวัน'!$B63,'วางแผนBC,CJ'!P:P)+SUMIF(RD!$C:$C,'รับ-จ่าย ประจำวัน'!$B63,RD!P:P)+SUMIF('FG,ออนไล,คัดแยก'!$C:$C,'รับ-จ่าย ประจำวัน'!$B63,'FG,ออนไล,คัดแยก'!P:P)</f>
        <v>0</v>
      </c>
      <c r="AX63" s="16">
        <f>SUMIF(เตรียมส่วนผสม!$C:$C,'รับ-จ่าย ประจำวัน'!$B63,เตรียมส่วนผสม!Q:Q)+SUMIF(กวนไส้!$C:$C,'รับ-จ่าย ประจำวัน'!$B63,กวนไส้!Q:Q)+SUMIF(ผลิต1!$C:$C,'รับ-จ่าย ประจำวัน'!$B63,ผลิต1!Q:Q)+SUMIF(ผลิต2!$C:$C,'รับ-จ่าย ประจำวัน'!$B63,ผลิต2!Q:Q)+SUMIF(เส้นแต่งหน้าขนมเค้ก!$C:$C,'รับ-จ่าย ประจำวัน'!$B63,เส้นแต่งหน้าขนมเค้ก!Q:Q)+SUMIF(แพ็ค!$C:$C,'รับ-จ่าย ประจำวัน'!$B63,แพ็ค!Q:Q)+SUMIF(ธุรการ!$C:$C,'รับ-จ่าย ประจำวัน'!$B63,ธุรการ!Q:Q)+SUMIF(เส้นแต่งหน้าขนมปัง!$C:$C,'รับ-จ่าย ประจำวัน'!$B63,เส้นแต่งหน้าขนมปัง!Q:Q)+SUMIF('วางแผนBC,CJ'!$C:$C,'รับ-จ่าย ประจำวัน'!$B63,'วางแผนBC,CJ'!Q:Q)+SUMIF(RD!$C:$C,'รับ-จ่าย ประจำวัน'!$B63,RD!Q:Q)+SUMIF('FG,ออนไล,คัดแยก'!$C:$C,'รับ-จ่าย ประจำวัน'!$B63,'FG,ออนไล,คัดแยก'!Q:Q)</f>
        <v>0</v>
      </c>
      <c r="AY63" s="16">
        <f>SUMIF(เตรียมส่วนผสม!$C:$C,'รับ-จ่าย ประจำวัน'!$B63,เตรียมส่วนผสม!R:R)+SUMIF(กวนไส้!$C:$C,'รับ-จ่าย ประจำวัน'!$B63,กวนไส้!R:R)+SUMIF(ผลิต1!$C:$C,'รับ-จ่าย ประจำวัน'!$B63,ผลิต1!R:R)+SUMIF(ผลิต2!$C:$C,'รับ-จ่าย ประจำวัน'!$B63,ผลิต2!R:R)+SUMIF(เส้นแต่งหน้าขนมเค้ก!$C:$C,'รับ-จ่าย ประจำวัน'!$B63,เส้นแต่งหน้าขนมเค้ก!R:R)+SUMIF(แพ็ค!$C:$C,'รับ-จ่าย ประจำวัน'!$B63,แพ็ค!R:R)+SUMIF(ธุรการ!$C:$C,'รับ-จ่าย ประจำวัน'!$B63,ธุรการ!R:R)+SUMIF(เส้นแต่งหน้าขนมปัง!$C:$C,'รับ-จ่าย ประจำวัน'!$B63,เส้นแต่งหน้าขนมปัง!R:R)+SUMIF('วางแผนBC,CJ'!$C:$C,'รับ-จ่าย ประจำวัน'!$B63,'วางแผนBC,CJ'!R:R)+SUMIF(RD!$C:$C,'รับ-จ่าย ประจำวัน'!$B63,RD!R:R)+SUMIF('FG,ออนไล,คัดแยก'!$C:$C,'รับ-จ่าย ประจำวัน'!$B63,'FG,ออนไล,คัดแยก'!R:R)</f>
        <v>0</v>
      </c>
      <c r="AZ63" s="16">
        <f>SUMIF(เตรียมส่วนผสม!$C:$C,'รับ-จ่าย ประจำวัน'!$B63,เตรียมส่วนผสม!S:S)+SUMIF(กวนไส้!$C:$C,'รับ-จ่าย ประจำวัน'!$B63,กวนไส้!S:S)+SUMIF(ผลิต1!$C:$C,'รับ-จ่าย ประจำวัน'!$B63,ผลิต1!S:S)+SUMIF(ผลิต2!$C:$C,'รับ-จ่าย ประจำวัน'!$B63,ผลิต2!S:S)+SUMIF(เส้นแต่งหน้าขนมเค้ก!$C:$C,'รับ-จ่าย ประจำวัน'!$B63,เส้นแต่งหน้าขนมเค้ก!S:S)+SUMIF(แพ็ค!$C:$C,'รับ-จ่าย ประจำวัน'!$B63,แพ็ค!S:S)+SUMIF(ธุรการ!$C:$C,'รับ-จ่าย ประจำวัน'!$B63,ธุรการ!S:S)+SUMIF(เส้นแต่งหน้าขนมปัง!$C:$C,'รับ-จ่าย ประจำวัน'!$B63,เส้นแต่งหน้าขนมปัง!S:S)+SUMIF('วางแผนBC,CJ'!$C:$C,'รับ-จ่าย ประจำวัน'!$B63,'วางแผนBC,CJ'!S:S)+SUMIF(RD!$C:$C,'รับ-จ่าย ประจำวัน'!$B63,RD!S:S)+SUMIF('FG,ออนไล,คัดแยก'!$C:$C,'รับ-จ่าย ประจำวัน'!$B63,'FG,ออนไล,คัดแยก'!S:S)</f>
        <v>0</v>
      </c>
      <c r="BA63" s="16">
        <f>SUMIF(เตรียมส่วนผสม!$C:$C,'รับ-จ่าย ประจำวัน'!$B63,เตรียมส่วนผสม!T:T)+SUMIF(กวนไส้!$C:$C,'รับ-จ่าย ประจำวัน'!$B63,กวนไส้!T:T)+SUMIF(ผลิต1!$C:$C,'รับ-จ่าย ประจำวัน'!$B63,ผลิต1!T:T)+SUMIF(ผลิต2!$C:$C,'รับ-จ่าย ประจำวัน'!$B63,ผลิต2!T:T)+SUMIF(เส้นแต่งหน้าขนมเค้ก!$C:$C,'รับ-จ่าย ประจำวัน'!$B63,เส้นแต่งหน้าขนมเค้ก!T:T)+SUMIF(แพ็ค!$C:$C,'รับ-จ่าย ประจำวัน'!$B63,แพ็ค!T:T)+SUMIF(ธุรการ!$C:$C,'รับ-จ่าย ประจำวัน'!$B63,ธุรการ!T:T)+SUMIF(เส้นแต่งหน้าขนมปัง!$C:$C,'รับ-จ่าย ประจำวัน'!$B63,เส้นแต่งหน้าขนมปัง!T:T)+SUMIF('วางแผนBC,CJ'!$C:$C,'รับ-จ่าย ประจำวัน'!$B63,'วางแผนBC,CJ'!T:T)+SUMIF(RD!$C:$C,'รับ-จ่าย ประจำวัน'!$B63,RD!T:T)+SUMIF('FG,ออนไล,คัดแยก'!$C:$C,'รับ-จ่าย ประจำวัน'!$B63,'FG,ออนไล,คัดแยก'!T:T)</f>
        <v>0</v>
      </c>
      <c r="BB63" s="16">
        <f>SUMIF(เตรียมส่วนผสม!$C:$C,'รับ-จ่าย ประจำวัน'!$B63,เตรียมส่วนผสม!U:U)+SUMIF(กวนไส้!$C:$C,'รับ-จ่าย ประจำวัน'!$B63,กวนไส้!U:U)+SUMIF(ผลิต1!$C:$C,'รับ-จ่าย ประจำวัน'!$B63,ผลิต1!U:U)+SUMIF(ผลิต2!$C:$C,'รับ-จ่าย ประจำวัน'!$B63,ผลิต2!U:U)+SUMIF(เส้นแต่งหน้าขนมเค้ก!$C:$C,'รับ-จ่าย ประจำวัน'!$B63,เส้นแต่งหน้าขนมเค้ก!U:U)+SUMIF(แพ็ค!$C:$C,'รับ-จ่าย ประจำวัน'!$B63,แพ็ค!U:U)+SUMIF(ธุรการ!$C:$C,'รับ-จ่าย ประจำวัน'!$B63,ธุรการ!U:U)+SUMIF(เส้นแต่งหน้าขนมปัง!$C:$C,'รับ-จ่าย ประจำวัน'!$B63,เส้นแต่งหน้าขนมปัง!U:U)+SUMIF('วางแผนBC,CJ'!$C:$C,'รับ-จ่าย ประจำวัน'!$B63,'วางแผนBC,CJ'!U:U)+SUMIF(RD!$C:$C,'รับ-จ่าย ประจำวัน'!$B63,RD!U:U)+SUMIF('FG,ออนไล,คัดแยก'!$C:$C,'รับ-จ่าย ประจำวัน'!$B63,'FG,ออนไล,คัดแยก'!U:U)</f>
        <v>0</v>
      </c>
      <c r="BC63" s="16">
        <f>SUMIF(เตรียมส่วนผสม!$C:$C,'รับ-จ่าย ประจำวัน'!$B63,เตรียมส่วนผสม!V:V)+SUMIF(กวนไส้!$C:$C,'รับ-จ่าย ประจำวัน'!$B63,กวนไส้!V:V)+SUMIF(ผลิต1!$C:$C,'รับ-จ่าย ประจำวัน'!$B63,ผลิต1!V:V)+SUMIF(ผลิต2!$C:$C,'รับ-จ่าย ประจำวัน'!$B63,ผลิต2!V:V)+SUMIF(เส้นแต่งหน้าขนมเค้ก!$C:$C,'รับ-จ่าย ประจำวัน'!$B63,เส้นแต่งหน้าขนมเค้ก!V:V)+SUMIF(แพ็ค!$C:$C,'รับ-จ่าย ประจำวัน'!$B63,แพ็ค!V:V)+SUMIF(ธุรการ!$C:$C,'รับ-จ่าย ประจำวัน'!$B63,ธุรการ!V:V)+SUMIF(เส้นแต่งหน้าขนมปัง!$C:$C,'รับ-จ่าย ประจำวัน'!$B63,เส้นแต่งหน้าขนมปัง!V:V)+SUMIF('วางแผนBC,CJ'!$C:$C,'รับ-จ่าย ประจำวัน'!$B63,'วางแผนBC,CJ'!V:V)+SUMIF(RD!$C:$C,'รับ-จ่าย ประจำวัน'!$B63,RD!V:V)+SUMIF('FG,ออนไล,คัดแยก'!$C:$C,'รับ-จ่าย ประจำวัน'!$B63,'FG,ออนไล,คัดแยก'!V:V)</f>
        <v>0</v>
      </c>
      <c r="BD63" s="16">
        <f>SUMIF(เตรียมส่วนผสม!$C:$C,'รับ-จ่าย ประจำวัน'!$B63,เตรียมส่วนผสม!W:W)+SUMIF(กวนไส้!$C:$C,'รับ-จ่าย ประจำวัน'!$B63,กวนไส้!W:W)+SUMIF(ผลิต1!$C:$C,'รับ-จ่าย ประจำวัน'!$B63,ผลิต1!W:W)+SUMIF(ผลิต2!$C:$C,'รับ-จ่าย ประจำวัน'!$B63,ผลิต2!W:W)+SUMIF(เส้นแต่งหน้าขนมเค้ก!$C:$C,'รับ-จ่าย ประจำวัน'!$B63,เส้นแต่งหน้าขนมเค้ก!W:W)+SUMIF(แพ็ค!$C:$C,'รับ-จ่าย ประจำวัน'!$B63,แพ็ค!W:W)+SUMIF(ธุรการ!$C:$C,'รับ-จ่าย ประจำวัน'!$B63,ธุรการ!W:W)+SUMIF(เส้นแต่งหน้าขนมปัง!$C:$C,'รับ-จ่าย ประจำวัน'!$B63,เส้นแต่งหน้าขนมปัง!W:W)+SUMIF('วางแผนBC,CJ'!$C:$C,'รับ-จ่าย ประจำวัน'!$B63,'วางแผนBC,CJ'!W:W)+SUMIF(RD!$C:$C,'รับ-จ่าย ประจำวัน'!$B63,RD!W:W)+SUMIF('FG,ออนไล,คัดแยก'!$C:$C,'รับ-จ่าย ประจำวัน'!$B63,'FG,ออนไล,คัดแยก'!W:W)</f>
        <v>0</v>
      </c>
      <c r="BE63" s="16">
        <f>SUMIF(เตรียมส่วนผสม!$C:$C,'รับ-จ่าย ประจำวัน'!$B63,เตรียมส่วนผสม!X:X)+SUMIF(กวนไส้!$C:$C,'รับ-จ่าย ประจำวัน'!$B63,กวนไส้!X:X)+SUMIF(ผลิต1!$C:$C,'รับ-จ่าย ประจำวัน'!$B63,ผลิต1!X:X)+SUMIF(ผลิต2!$C:$C,'รับ-จ่าย ประจำวัน'!$B63,ผลิต2!X:X)+SUMIF(เส้นแต่งหน้าขนมเค้ก!$C:$C,'รับ-จ่าย ประจำวัน'!$B63,เส้นแต่งหน้าขนมเค้ก!X:X)+SUMIF(แพ็ค!$C:$C,'รับ-จ่าย ประจำวัน'!$B63,แพ็ค!X:X)+SUMIF(ธุรการ!$C:$C,'รับ-จ่าย ประจำวัน'!$B63,ธุรการ!X:X)+SUMIF(เส้นแต่งหน้าขนมปัง!$C:$C,'รับ-จ่าย ประจำวัน'!$B63,เส้นแต่งหน้าขนมปัง!X:X)+SUMIF('วางแผนBC,CJ'!$C:$C,'รับ-จ่าย ประจำวัน'!$B63,'วางแผนBC,CJ'!X:X)+SUMIF(RD!$C:$C,'รับ-จ่าย ประจำวัน'!$B63,RD!X:X)+SUMIF('FG,ออนไล,คัดแยก'!$C:$C,'รับ-จ่าย ประจำวัน'!$B63,'FG,ออนไล,คัดแยก'!X:X)</f>
        <v>0</v>
      </c>
      <c r="BF63" s="16">
        <f>SUMIF(เตรียมส่วนผสม!$C:$C,'รับ-จ่าย ประจำวัน'!$B63,เตรียมส่วนผสม!Y:Y)+SUMIF(กวนไส้!$C:$C,'รับ-จ่าย ประจำวัน'!$B63,กวนไส้!Y:Y)+SUMIF(ผลิต1!$C:$C,'รับ-จ่าย ประจำวัน'!$B63,ผลิต1!Y:Y)+SUMIF(ผลิต2!$C:$C,'รับ-จ่าย ประจำวัน'!$B63,ผลิต2!Y:Y)+SUMIF(เส้นแต่งหน้าขนมเค้ก!$C:$C,'รับ-จ่าย ประจำวัน'!$B63,เส้นแต่งหน้าขนมเค้ก!Y:Y)+SUMIF(แพ็ค!$C:$C,'รับ-จ่าย ประจำวัน'!$B63,แพ็ค!Y:Y)+SUMIF(ธุรการ!$C:$C,'รับ-จ่าย ประจำวัน'!$B63,ธุรการ!Y:Y)+SUMIF(เส้นแต่งหน้าขนมปัง!$C:$C,'รับ-จ่าย ประจำวัน'!$B63,เส้นแต่งหน้าขนมปัง!Y:Y)+SUMIF('วางแผนBC,CJ'!$C:$C,'รับ-จ่าย ประจำวัน'!$B63,'วางแผนBC,CJ'!Y:Y)+SUMIF(RD!$C:$C,'รับ-จ่าย ประจำวัน'!$B63,RD!Y:Y)+SUMIF('FG,ออนไล,คัดแยก'!$C:$C,'รับ-จ่าย ประจำวัน'!$B63,'FG,ออนไล,คัดแยก'!Y:Y)</f>
        <v>0</v>
      </c>
      <c r="BG63" s="16">
        <f>SUMIF(เตรียมส่วนผสม!$C:$C,'รับ-จ่าย ประจำวัน'!$B63,เตรียมส่วนผสม!Z:Z)+SUMIF(กวนไส้!$C:$C,'รับ-จ่าย ประจำวัน'!$B63,กวนไส้!Z:Z)+SUMIF(ผลิต1!$C:$C,'รับ-จ่าย ประจำวัน'!$B63,ผลิต1!Z:Z)+SUMIF(ผลิต2!$C:$C,'รับ-จ่าย ประจำวัน'!$B63,ผลิต2!Z:Z)+SUMIF(เส้นแต่งหน้าขนมเค้ก!$C:$C,'รับ-จ่าย ประจำวัน'!$B63,เส้นแต่งหน้าขนมเค้ก!Z:Z)+SUMIF(แพ็ค!$C:$C,'รับ-จ่าย ประจำวัน'!$B63,แพ็ค!Z:Z)+SUMIF(ธุรการ!$C:$C,'รับ-จ่าย ประจำวัน'!$B63,ธุรการ!Z:Z)+SUMIF(เส้นแต่งหน้าขนมปัง!$C:$C,'รับ-จ่าย ประจำวัน'!$B63,เส้นแต่งหน้าขนมปัง!Z:Z)+SUMIF('วางแผนBC,CJ'!$C:$C,'รับ-จ่าย ประจำวัน'!$B63,'วางแผนBC,CJ'!Z:Z)+SUMIF(RD!$C:$C,'รับ-จ่าย ประจำวัน'!$B63,RD!Z:Z)+SUMIF('FG,ออนไล,คัดแยก'!$C:$C,'รับ-จ่าย ประจำวัน'!$B63,'FG,ออนไล,คัดแยก'!Z:Z)</f>
        <v>0</v>
      </c>
      <c r="BH63" s="16">
        <f>SUMIF(เตรียมส่วนผสม!$C:$C,'รับ-จ่าย ประจำวัน'!$B63,เตรียมส่วนผสม!AA:AA)+SUMIF(กวนไส้!$C:$C,'รับ-จ่าย ประจำวัน'!$B63,กวนไส้!AA:AA)+SUMIF(ผลิต1!$C:$C,'รับ-จ่าย ประจำวัน'!$B63,ผลิต1!AA:AA)+SUMIF(ผลิต2!$C:$C,'รับ-จ่าย ประจำวัน'!$B63,ผลิต2!AA:AA)+SUMIF(เส้นแต่งหน้าขนมเค้ก!$C:$C,'รับ-จ่าย ประจำวัน'!$B63,เส้นแต่งหน้าขนมเค้ก!AA:AA)+SUMIF(แพ็ค!$C:$C,'รับ-จ่าย ประจำวัน'!$B63,แพ็ค!AA:AA)+SUMIF(ธุรการ!$C:$C,'รับ-จ่าย ประจำวัน'!$B63,ธุรการ!AA:AA)+SUMIF(เส้นแต่งหน้าขนมปัง!$C:$C,'รับ-จ่าย ประจำวัน'!$B63,เส้นแต่งหน้าขนมปัง!AA:AA)+SUMIF('วางแผนBC,CJ'!$C:$C,'รับ-จ่าย ประจำวัน'!$B63,'วางแผนBC,CJ'!AA:AA)+SUMIF(RD!$C:$C,'รับ-จ่าย ประจำวัน'!$B63,RD!AA:AA)+SUMIF('FG,ออนไล,คัดแยก'!$C:$C,'รับ-จ่าย ประจำวัน'!$B63,'FG,ออนไล,คัดแยก'!AA:AA)</f>
        <v>0</v>
      </c>
      <c r="BI63" s="16">
        <f>SUMIF(เตรียมส่วนผสม!$C:$C,'รับ-จ่าย ประจำวัน'!$B63,เตรียมส่วนผสม!AB:AB)+SUMIF(กวนไส้!$C:$C,'รับ-จ่าย ประจำวัน'!$B63,กวนไส้!AB:AB)+SUMIF(ผลิต1!$C:$C,'รับ-จ่าย ประจำวัน'!$B63,ผลิต1!AB:AB)+SUMIF(ผลิต2!$C:$C,'รับ-จ่าย ประจำวัน'!$B63,ผลิต2!AB:AB)+SUMIF(เส้นแต่งหน้าขนมเค้ก!$C:$C,'รับ-จ่าย ประจำวัน'!$B63,เส้นแต่งหน้าขนมเค้ก!AB:AB)+SUMIF(แพ็ค!$C:$C,'รับ-จ่าย ประจำวัน'!$B63,แพ็ค!AB:AB)+SUMIF(ธุรการ!$C:$C,'รับ-จ่าย ประจำวัน'!$B63,ธุรการ!AB:AB)+SUMIF(เส้นแต่งหน้าขนมปัง!$C:$C,'รับ-จ่าย ประจำวัน'!$B63,เส้นแต่งหน้าขนมปัง!AB:AB)+SUMIF('วางแผนBC,CJ'!$C:$C,'รับ-จ่าย ประจำวัน'!$B63,'วางแผนBC,CJ'!AB:AB)+SUMIF(RD!$C:$C,'รับ-จ่าย ประจำวัน'!$B63,RD!AB:AB)+SUMIF('FG,ออนไล,คัดแยก'!$C:$C,'รับ-จ่าย ประจำวัน'!$B63,'FG,ออนไล,คัดแยก'!AB:AB)</f>
        <v>0</v>
      </c>
      <c r="BJ63" s="16">
        <f>SUMIF(เตรียมส่วนผสม!$C:$C,'รับ-จ่าย ประจำวัน'!$B63,เตรียมส่วนผสม!AC:AC)+SUMIF(กวนไส้!$C:$C,'รับ-จ่าย ประจำวัน'!$B63,กวนไส้!AC:AC)+SUMIF(ผลิต1!$C:$C,'รับ-จ่าย ประจำวัน'!$B63,ผลิต1!AC:AC)+SUMIF(ผลิต2!$C:$C,'รับ-จ่าย ประจำวัน'!$B63,ผลิต2!AC:AC)+SUMIF(เส้นแต่งหน้าขนมเค้ก!$C:$C,'รับ-จ่าย ประจำวัน'!$B63,เส้นแต่งหน้าขนมเค้ก!AC:AC)+SUMIF(แพ็ค!$C:$C,'รับ-จ่าย ประจำวัน'!$B63,แพ็ค!AC:AC)+SUMIF(ธุรการ!$C:$C,'รับ-จ่าย ประจำวัน'!$B63,ธุรการ!AC:AC)+SUMIF(เส้นแต่งหน้าขนมปัง!$C:$C,'รับ-จ่าย ประจำวัน'!$B63,เส้นแต่งหน้าขนมปัง!AC:AC)+SUMIF('วางแผนBC,CJ'!$C:$C,'รับ-จ่าย ประจำวัน'!$B63,'วางแผนBC,CJ'!AC:AC)+SUMIF(RD!$C:$C,'รับ-จ่าย ประจำวัน'!$B63,RD!AC:AC)+SUMIF('FG,ออนไล,คัดแยก'!$C:$C,'รับ-จ่าย ประจำวัน'!$B63,'FG,ออนไล,คัดแยก'!AC:AC)</f>
        <v>0</v>
      </c>
      <c r="BK63" s="16">
        <f>SUMIF(เตรียมส่วนผสม!$C:$C,'รับ-จ่าย ประจำวัน'!$B63,เตรียมส่วนผสม!AD:AD)+SUMIF(กวนไส้!$C:$C,'รับ-จ่าย ประจำวัน'!$B63,กวนไส้!AD:AD)+SUMIF(ผลิต1!$C:$C,'รับ-จ่าย ประจำวัน'!$B63,ผลิต1!AD:AD)+SUMIF(ผลิต2!$C:$C,'รับ-จ่าย ประจำวัน'!$B63,ผลิต2!AD:AD)+SUMIF(เส้นแต่งหน้าขนมเค้ก!$C:$C,'รับ-จ่าย ประจำวัน'!$B63,เส้นแต่งหน้าขนมเค้ก!AD:AD)+SUMIF(แพ็ค!$C:$C,'รับ-จ่าย ประจำวัน'!$B63,แพ็ค!AD:AD)+SUMIF(ธุรการ!$C:$C,'รับ-จ่าย ประจำวัน'!$B63,ธุรการ!AD:AD)+SUMIF(เส้นแต่งหน้าขนมปัง!$C:$C,'รับ-จ่าย ประจำวัน'!$B63,เส้นแต่งหน้าขนมปัง!AD:AD)+SUMIF('วางแผนBC,CJ'!$C:$C,'รับ-จ่าย ประจำวัน'!$B63,'วางแผนBC,CJ'!AD:AD)+SUMIF(RD!$C:$C,'รับ-จ่าย ประจำวัน'!$B63,RD!AD:AD)+SUMIF('FG,ออนไล,คัดแยก'!$C:$C,'รับ-จ่าย ประจำวัน'!$B63,'FG,ออนไล,คัดแยก'!AD:AD)</f>
        <v>0</v>
      </c>
      <c r="BL63" s="16">
        <f>SUMIF(เตรียมส่วนผสม!$C:$C,'รับ-จ่าย ประจำวัน'!$B63,เตรียมส่วนผสม!AE:AE)+SUMIF(กวนไส้!$C:$C,'รับ-จ่าย ประจำวัน'!$B63,กวนไส้!AE:AE)+SUMIF(ผลิต1!$C:$C,'รับ-จ่าย ประจำวัน'!$B63,ผลิต1!AE:AE)+SUMIF(ผลิต2!$C:$C,'รับ-จ่าย ประจำวัน'!$B63,ผลิต2!AE:AE)+SUMIF(เส้นแต่งหน้าขนมเค้ก!$C:$C,'รับ-จ่าย ประจำวัน'!$B63,เส้นแต่งหน้าขนมเค้ก!AE:AE)+SUMIF(แพ็ค!$C:$C,'รับ-จ่าย ประจำวัน'!$B63,แพ็ค!AE:AE)+SUMIF(ธุรการ!$C:$C,'รับ-จ่าย ประจำวัน'!$B63,ธุรการ!AE:AE)+SUMIF(เส้นแต่งหน้าขนมปัง!$C:$C,'รับ-จ่าย ประจำวัน'!$B63,เส้นแต่งหน้าขนมปัง!AE:AE)+SUMIF('วางแผนBC,CJ'!$C:$C,'รับ-จ่าย ประจำวัน'!$B63,'วางแผนBC,CJ'!AE:AE)+SUMIF(RD!$C:$C,'รับ-จ่าย ประจำวัน'!$B63,RD!AE:AE)+SUMIF('FG,ออนไล,คัดแยก'!$C:$C,'รับ-จ่าย ประจำวัน'!$B63,'FG,ออนไล,คัดแยก'!AE:AE)</f>
        <v>0</v>
      </c>
      <c r="BM63" s="16">
        <f>SUMIF(เตรียมส่วนผสม!$C:$C,'รับ-จ่าย ประจำวัน'!$B63,เตรียมส่วนผสม!AF:AF)+SUMIF(กวนไส้!$C:$C,'รับ-จ่าย ประจำวัน'!$B63,กวนไส้!AF:AF)+SUMIF(ผลิต1!$C:$C,'รับ-จ่าย ประจำวัน'!$B63,ผลิต1!AF:AF)+SUMIF(ผลิต2!$C:$C,'รับ-จ่าย ประจำวัน'!$B63,ผลิต2!AF:AF)+SUMIF(เส้นแต่งหน้าขนมเค้ก!$C:$C,'รับ-จ่าย ประจำวัน'!$B63,เส้นแต่งหน้าขนมเค้ก!AF:AF)+SUMIF(แพ็ค!$C:$C,'รับ-จ่าย ประจำวัน'!$B63,แพ็ค!AF:AF)+SUMIF(ธุรการ!$C:$C,'รับ-จ่าย ประจำวัน'!$B63,ธุรการ!AF:AF)+SUMIF(เส้นแต่งหน้าขนมปัง!$C:$C,'รับ-จ่าย ประจำวัน'!$B63,เส้นแต่งหน้าขนมปัง!AF:AF)+SUMIF('วางแผนBC,CJ'!$C:$C,'รับ-จ่าย ประจำวัน'!$B63,'วางแผนBC,CJ'!AF:AF)+SUMIF(RD!$C:$C,'รับ-จ่าย ประจำวัน'!$B63,RD!AF:AF)+SUMIF('FG,ออนไล,คัดแยก'!$C:$C,'รับ-จ่าย ประจำวัน'!$B63,'FG,ออนไล,คัดแยก'!AF:AF)</f>
        <v>0</v>
      </c>
      <c r="BN63" s="16">
        <f>SUMIF(เตรียมส่วนผสม!$C:$C,'รับ-จ่าย ประจำวัน'!$B63,เตรียมส่วนผสม!AG:AG)+SUMIF(กวนไส้!$C:$C,'รับ-จ่าย ประจำวัน'!$B63,กวนไส้!AG:AG)+SUMIF(ผลิต1!$C:$C,'รับ-จ่าย ประจำวัน'!$B63,ผลิต1!AG:AG)+SUMIF(ผลิต2!$C:$C,'รับ-จ่าย ประจำวัน'!$B63,ผลิต2!AG:AG)+SUMIF(เส้นแต่งหน้าขนมเค้ก!$C:$C,'รับ-จ่าย ประจำวัน'!$B63,เส้นแต่งหน้าขนมเค้ก!AG:AG)+SUMIF(แพ็ค!$C:$C,'รับ-จ่าย ประจำวัน'!$B63,แพ็ค!AG:AG)+SUMIF(ธุรการ!$C:$C,'รับ-จ่าย ประจำวัน'!$B63,ธุรการ!AG:AG)+SUMIF(เส้นแต่งหน้าขนมปัง!$C:$C,'รับ-จ่าย ประจำวัน'!$B63,เส้นแต่งหน้าขนมปัง!AG:AG)+SUMIF('วางแผนBC,CJ'!$C:$C,'รับ-จ่าย ประจำวัน'!$B63,'วางแผนBC,CJ'!AG:AG)+SUMIF(RD!$C:$C,'รับ-จ่าย ประจำวัน'!$B63,RD!AG:AG)+SUMIF('FG,ออนไล,คัดแยก'!$C:$C,'รับ-จ่าย ประจำวัน'!$B63,'FG,ออนไล,คัดแยก'!AG:AG)</f>
        <v>0</v>
      </c>
      <c r="BO63" s="16">
        <f>SUMIF(เตรียมส่วนผสม!$C:$C,'รับ-จ่าย ประจำวัน'!$B63,เตรียมส่วนผสม!AH:AH)+SUMIF(กวนไส้!$C:$C,'รับ-จ่าย ประจำวัน'!$B63,กวนไส้!AH:AH)+SUMIF(ผลิต1!$C:$C,'รับ-จ่าย ประจำวัน'!$B63,ผลิต1!AH:AH)+SUMIF(ผลิต2!$C:$C,'รับ-จ่าย ประจำวัน'!$B63,ผลิต2!AH:AH)+SUMIF(เส้นแต่งหน้าขนมเค้ก!$C:$C,'รับ-จ่าย ประจำวัน'!$B63,เส้นแต่งหน้าขนมเค้ก!AH:AH)+SUMIF(แพ็ค!$C:$C,'รับ-จ่าย ประจำวัน'!$B63,แพ็ค!AH:AH)+SUMIF(ธุรการ!$C:$C,'รับ-จ่าย ประจำวัน'!$B63,ธุรการ!AH:AH)+SUMIF(เส้นแต่งหน้าขนมปัง!$C:$C,'รับ-จ่าย ประจำวัน'!$B63,เส้นแต่งหน้าขนมปัง!AH:AH)+SUMIF('วางแผนBC,CJ'!$C:$C,'รับ-จ่าย ประจำวัน'!$B63,'วางแผนBC,CJ'!AH:AH)+SUMIF(RD!$C:$C,'รับ-จ่าย ประจำวัน'!$B63,RD!AH:AH)+SUMIF('FG,ออนไล,คัดแยก'!$C:$C,'รับ-จ่าย ประจำวัน'!$B63,'FG,ออนไล,คัดแยก'!AH:AH)</f>
        <v>0</v>
      </c>
      <c r="BP63" s="16">
        <f>SUMIF(เตรียมส่วนผสม!$C:$C,'รับ-จ่าย ประจำวัน'!$B63,เตรียมส่วนผสม!AI:AI)+SUMIF(กวนไส้!$C:$C,'รับ-จ่าย ประจำวัน'!$B63,กวนไส้!AI:AI)+SUMIF(ผลิต1!$C:$C,'รับ-จ่าย ประจำวัน'!$B63,ผลิต1!AI:AI)+SUMIF(ผลิต2!$C:$C,'รับ-จ่าย ประจำวัน'!$B63,ผลิต2!AI:AI)+SUMIF(เส้นแต่งหน้าขนมเค้ก!$C:$C,'รับ-จ่าย ประจำวัน'!$B63,เส้นแต่งหน้าขนมเค้ก!AI:AI)+SUMIF(แพ็ค!$C:$C,'รับ-จ่าย ประจำวัน'!$B63,แพ็ค!AI:AI)+SUMIF(ธุรการ!$C:$C,'รับ-จ่าย ประจำวัน'!$B63,ธุรการ!AI:AI)+SUMIF(เส้นแต่งหน้าขนมปัง!$C:$C,'รับ-จ่าย ประจำวัน'!$B63,เส้นแต่งหน้าขนมปัง!AI:AI)+SUMIF('วางแผนBC,CJ'!$C:$C,'รับ-จ่าย ประจำวัน'!$B63,'วางแผนBC,CJ'!AI:AI)+SUMIF(RD!$C:$C,'รับ-จ่าย ประจำวัน'!$B63,RD!AI:AI)+SUMIF('FG,ออนไล,คัดแยก'!$C:$C,'รับ-จ่าย ประจำวัน'!$B63,'FG,ออนไล,คัดแยก'!AI:AI)</f>
        <v>0</v>
      </c>
      <c r="BQ63" s="16">
        <f>SUMIF(เตรียมส่วนผสม!$C:$C,'รับ-จ่าย ประจำวัน'!$B63,เตรียมส่วนผสม!AJ:AJ)+SUMIF(กวนไส้!$C:$C,'รับ-จ่าย ประจำวัน'!$B63,กวนไส้!AJ:AJ)+SUMIF(ผลิต1!$C:$C,'รับ-จ่าย ประจำวัน'!$B63,ผลิต1!AJ:AJ)+SUMIF(ผลิต2!$C:$C,'รับ-จ่าย ประจำวัน'!$B63,ผลิต2!AJ:AJ)+SUMIF(เส้นแต่งหน้าขนมเค้ก!$C:$C,'รับ-จ่าย ประจำวัน'!$B63,เส้นแต่งหน้าขนมเค้ก!AJ:AJ)+SUMIF(แพ็ค!$C:$C,'รับ-จ่าย ประจำวัน'!$B63,แพ็ค!AJ:AJ)+SUMIF(ธุรการ!$C:$C,'รับ-จ่าย ประจำวัน'!$B63,ธุรการ!AJ:AJ)+SUMIF(เส้นแต่งหน้าขนมปัง!$C:$C,'รับ-จ่าย ประจำวัน'!$B63,เส้นแต่งหน้าขนมปัง!AJ:AJ)+SUMIF('วางแผนBC,CJ'!$C:$C,'รับ-จ่าย ประจำวัน'!$B63,'วางแผนBC,CJ'!AJ:AJ)+SUMIF(RD!$C:$C,'รับ-จ่าย ประจำวัน'!$B63,RD!AJ:AJ)+SUMIF('FG,ออนไล,คัดแยก'!$C:$C,'รับ-จ่าย ประจำวัน'!$B63,'FG,ออนไล,คัดแยก'!AJ:AJ)</f>
        <v>0</v>
      </c>
      <c r="BR63" s="16">
        <f>SUMIF(เตรียมส่วนผสม!$C:$C,'รับ-จ่าย ประจำวัน'!$B63,เตรียมส่วนผสม!AK:AK)+SUMIF(กวนไส้!$C:$C,'รับ-จ่าย ประจำวัน'!$B63,กวนไส้!AK:AK)+SUMIF(ผลิต1!$C:$C,'รับ-จ่าย ประจำวัน'!$B63,ผลิต1!AK:AK)+SUMIF(ผลิต2!$C:$C,'รับ-จ่าย ประจำวัน'!$B63,ผลิต2!AK:AK)+SUMIF(เส้นแต่งหน้าขนมเค้ก!$C:$C,'รับ-จ่าย ประจำวัน'!$B63,เส้นแต่งหน้าขนมเค้ก!AK:AK)+SUMIF(แพ็ค!$C:$C,'รับ-จ่าย ประจำวัน'!$B63,แพ็ค!AK:AK)+SUMIF(ธุรการ!$C:$C,'รับ-จ่าย ประจำวัน'!$B63,ธุรการ!AK:AK)+SUMIF(เส้นแต่งหน้าขนมปัง!$C:$C,'รับ-จ่าย ประจำวัน'!$B63,เส้นแต่งหน้าขนมปัง!AK:AK)+SUMIF('วางแผนBC,CJ'!$C:$C,'รับ-จ่าย ประจำวัน'!$B63,'วางแผนBC,CJ'!AK:AK)+SUMIF(RD!$C:$C,'รับ-จ่าย ประจำวัน'!$B63,RD!AK:AK)+SUMIF('FG,ออนไล,คัดแยก'!$C:$C,'รับ-จ่าย ประจำวัน'!$B63,'FG,ออนไล,คัดแยก'!AK:AK)</f>
        <v>0</v>
      </c>
      <c r="BS63" s="16">
        <f>SUMIF(เตรียมส่วนผสม!$C:$C,'รับ-จ่าย ประจำวัน'!$B63,เตรียมส่วนผสม!AL:AL)+SUMIF(กวนไส้!$C:$C,'รับ-จ่าย ประจำวัน'!$B63,กวนไส้!AL:AL)+SUMIF(ผลิต1!$C:$C,'รับ-จ่าย ประจำวัน'!$B63,ผลิต1!AL:AL)+SUMIF(ผลิต2!$C:$C,'รับ-จ่าย ประจำวัน'!$B63,ผลิต2!AL:AL)+SUMIF(เส้นแต่งหน้าขนมเค้ก!$C:$C,'รับ-จ่าย ประจำวัน'!$B63,เส้นแต่งหน้าขนมเค้ก!AL:AL)+SUMIF(แพ็ค!$C:$C,'รับ-จ่าย ประจำวัน'!$B63,แพ็ค!AL:AL)+SUMIF(ธุรการ!$C:$C,'รับ-จ่าย ประจำวัน'!$B63,ธุรการ!AL:AL)+SUMIF(เส้นแต่งหน้าขนมปัง!$C:$C,'รับ-จ่าย ประจำวัน'!$B63,เส้นแต่งหน้าขนมปัง!AL:AL)+SUMIF('วางแผนBC,CJ'!$C:$C,'รับ-จ่าย ประจำวัน'!$B63,'วางแผนBC,CJ'!AL:AL)+SUMIF(RD!$C:$C,'รับ-จ่าย ประจำวัน'!$B63,RD!AL:AL)+SUMIF('FG,ออนไล,คัดแยก'!$C:$C,'รับ-จ่าย ประจำวัน'!$B63,'FG,ออนไล,คัดแยก'!AL:AL)</f>
        <v>0</v>
      </c>
      <c r="BT63" s="18">
        <f t="shared" si="1"/>
        <v>0</v>
      </c>
      <c r="BU63" s="116">
        <f>5900+30000</f>
        <v>35900</v>
      </c>
      <c r="BV63" s="146">
        <f t="shared" si="2"/>
        <v>21650</v>
      </c>
      <c r="BW63" s="183">
        <v>30</v>
      </c>
      <c r="BX63" s="172">
        <f t="shared" si="6"/>
        <v>0</v>
      </c>
      <c r="BY63" s="188" t="e">
        <f t="shared" si="3"/>
        <v>#DIV/0!</v>
      </c>
      <c r="BZ63" s="180" t="e">
        <f t="shared" ca="1" si="4"/>
        <v>#DIV/0!</v>
      </c>
      <c r="CA63" s="93"/>
      <c r="CB63" s="93"/>
      <c r="CC63" s="93"/>
      <c r="CD63" s="93"/>
      <c r="CE63" s="93"/>
      <c r="CF63" s="93"/>
      <c r="CG63" s="93"/>
      <c r="CH63" s="93"/>
      <c r="CI63" s="93"/>
      <c r="CJ63" s="94"/>
      <c r="CK63" s="9">
        <f t="shared" si="5"/>
        <v>-14250</v>
      </c>
    </row>
    <row r="64" spans="1:89" hidden="1" x14ac:dyDescent="0.5">
      <c r="A64" s="149"/>
      <c r="B64" s="34" t="s">
        <v>297</v>
      </c>
      <c r="C64" s="10" t="s">
        <v>298</v>
      </c>
      <c r="D64" s="135" t="s">
        <v>61</v>
      </c>
      <c r="E64" s="11">
        <v>0</v>
      </c>
      <c r="F64" s="163" t="s">
        <v>1605</v>
      </c>
      <c r="G64" s="11"/>
      <c r="H64" s="12">
        <v>2250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3"/>
      <c r="AF64" s="13"/>
      <c r="AG64" s="13"/>
      <c r="AH64" s="13"/>
      <c r="AI64" s="14"/>
      <c r="AJ64" s="14"/>
      <c r="AK64" s="14"/>
      <c r="AL64" s="14"/>
      <c r="AM64" s="14"/>
      <c r="AN64" s="15">
        <f t="shared" si="0"/>
        <v>0</v>
      </c>
      <c r="AO64" s="16">
        <f>SUMIF(เตรียมส่วนผสม!$C:$C,'รับ-จ่าย ประจำวัน'!$B64,เตรียมส่วนผสม!H:H)+SUMIF(กวนไส้!$C:$C,'รับ-จ่าย ประจำวัน'!$B64,กวนไส้!H:H)+SUMIF(ผลิต1!$C:$C,'รับ-จ่าย ประจำวัน'!$B64,ผลิต1!H:H)+SUMIF(ผลิต2!$C:$C,'รับ-จ่าย ประจำวัน'!$B64,ผลิต2!H:H)+SUMIF(เส้นแต่งหน้าขนมเค้ก!$C:$C,'รับ-จ่าย ประจำวัน'!$B64,เส้นแต่งหน้าขนมเค้ก!H:H)+SUMIF(แพ็ค!$C:$C,'รับ-จ่าย ประจำวัน'!$B64,แพ็ค!H:H)+SUMIF(ธุรการ!$C:$C,'รับ-จ่าย ประจำวัน'!$B64,ธุรการ!H:H)+SUMIF(เส้นแต่งหน้าขนมปัง!$C:$C,'รับ-จ่าย ประจำวัน'!$B64,เส้นแต่งหน้าขนมปัง!H:H)+SUMIF('วางแผนBC,CJ'!$C:$C,'รับ-จ่าย ประจำวัน'!$B64,'วางแผนBC,CJ'!H:H)+SUMIF(RD!$C:$C,'รับ-จ่าย ประจำวัน'!$B64,RD!H:H)+SUMIF('FG,ออนไล,คัดแยก'!$C:$C,'รับ-จ่าย ประจำวัน'!$B64,'FG,ออนไล,คัดแยก'!H:H)</f>
        <v>0</v>
      </c>
      <c r="AP64" s="16">
        <f>SUMIF(เตรียมส่วนผสม!$C:$C,'รับ-จ่าย ประจำวัน'!$B64,เตรียมส่วนผสม!I:I)+SUMIF(กวนไส้!$C:$C,'รับ-จ่าย ประจำวัน'!$B64,กวนไส้!I:I)+SUMIF(ผลิต1!$C:$C,'รับ-จ่าย ประจำวัน'!$B64,ผลิต1!I:I)+SUMIF(ผลิต2!$C:$C,'รับ-จ่าย ประจำวัน'!$B64,ผลิต2!I:I)+SUMIF(เส้นแต่งหน้าขนมเค้ก!$C:$C,'รับ-จ่าย ประจำวัน'!$B64,เส้นแต่งหน้าขนมเค้ก!I:I)+SUMIF(แพ็ค!$C:$C,'รับ-จ่าย ประจำวัน'!$B64,แพ็ค!I:I)+SUMIF(ธุรการ!$C:$C,'รับ-จ่าย ประจำวัน'!$B64,ธุรการ!I:I)+SUMIF(เส้นแต่งหน้าขนมปัง!$C:$C,'รับ-จ่าย ประจำวัน'!$B64,เส้นแต่งหน้าขนมปัง!I:I)+SUMIF('วางแผนBC,CJ'!$C:$C,'รับ-จ่าย ประจำวัน'!$B64,'วางแผนBC,CJ'!I:I)+SUMIF(RD!$C:$C,'รับ-จ่าย ประจำวัน'!$B64,RD!I:I)+SUMIF('FG,ออนไล,คัดแยก'!$C:$C,'รับ-จ่าย ประจำวัน'!$B64,'FG,ออนไล,คัดแยก'!I:I)</f>
        <v>0</v>
      </c>
      <c r="AQ64" s="16">
        <f>SUMIF(เตรียมส่วนผสม!$C:$C,'รับ-จ่าย ประจำวัน'!$B64,เตรียมส่วนผสม!J:J)+SUMIF(กวนไส้!$C:$C,'รับ-จ่าย ประจำวัน'!$B64,กวนไส้!J:J)+SUMIF(ผลิต1!$C:$C,'รับ-จ่าย ประจำวัน'!$B64,ผลิต1!J:J)+SUMIF(ผลิต2!$C:$C,'รับ-จ่าย ประจำวัน'!$B64,ผลิต2!J:J)+SUMIF(เส้นแต่งหน้าขนมเค้ก!$C:$C,'รับ-จ่าย ประจำวัน'!$B64,เส้นแต่งหน้าขนมเค้ก!J:J)+SUMIF(แพ็ค!$C:$C,'รับ-จ่าย ประจำวัน'!$B64,แพ็ค!J:J)+SUMIF(ธุรการ!$C:$C,'รับ-จ่าย ประจำวัน'!$B64,ธุรการ!J:J)+SUMIF(เส้นแต่งหน้าขนมปัง!$C:$C,'รับ-จ่าย ประจำวัน'!$B64,เส้นแต่งหน้าขนมปัง!J:J)+SUMIF('วางแผนBC,CJ'!$C:$C,'รับ-จ่าย ประจำวัน'!$B64,'วางแผนBC,CJ'!J:J)+SUMIF(RD!$C:$C,'รับ-จ่าย ประจำวัน'!$B64,RD!J:J)+SUMIF('FG,ออนไล,คัดแยก'!$C:$C,'รับ-จ่าย ประจำวัน'!$B64,'FG,ออนไล,คัดแยก'!J:J)</f>
        <v>0</v>
      </c>
      <c r="AR64" s="16">
        <f>SUMIF(เตรียมส่วนผสม!$C:$C,'รับ-จ่าย ประจำวัน'!$B64,เตรียมส่วนผสม!K:K)+SUMIF(กวนไส้!$C:$C,'รับ-จ่าย ประจำวัน'!$B64,กวนไส้!K:K)+SUMIF(ผลิต1!$C:$C,'รับ-จ่าย ประจำวัน'!$B64,ผลิต1!K:K)+SUMIF(ผลิต2!$C:$C,'รับ-จ่าย ประจำวัน'!$B64,ผลิต2!K:K)+SUMIF(เส้นแต่งหน้าขนมเค้ก!$C:$C,'รับ-จ่าย ประจำวัน'!$B64,เส้นแต่งหน้าขนมเค้ก!K:K)+SUMIF(แพ็ค!$C:$C,'รับ-จ่าย ประจำวัน'!$B64,แพ็ค!K:K)+SUMIF(ธุรการ!$C:$C,'รับ-จ่าย ประจำวัน'!$B64,ธุรการ!K:K)+SUMIF(เส้นแต่งหน้าขนมปัง!$C:$C,'รับ-จ่าย ประจำวัน'!$B64,เส้นแต่งหน้าขนมปัง!K:K)+SUMIF('วางแผนBC,CJ'!$C:$C,'รับ-จ่าย ประจำวัน'!$B64,'วางแผนBC,CJ'!K:K)+SUMIF(RD!$C:$C,'รับ-จ่าย ประจำวัน'!$B64,RD!K:K)+SUMIF('FG,ออนไล,คัดแยก'!$C:$C,'รับ-จ่าย ประจำวัน'!$B64,'FG,ออนไล,คัดแยก'!K:K)</f>
        <v>0</v>
      </c>
      <c r="AS64" s="16">
        <f>SUMIF(เตรียมส่วนผสม!$C:$C,'รับ-จ่าย ประจำวัน'!$B64,เตรียมส่วนผสม!L:L)+SUMIF(กวนไส้!$C:$C,'รับ-จ่าย ประจำวัน'!$B64,กวนไส้!L:L)+SUMIF(ผลิต1!$C:$C,'รับ-จ่าย ประจำวัน'!$B64,ผลิต1!L:L)+SUMIF(ผลิต2!$C:$C,'รับ-จ่าย ประจำวัน'!$B64,ผลิต2!L:L)+SUMIF(เส้นแต่งหน้าขนมเค้ก!$C:$C,'รับ-จ่าย ประจำวัน'!$B64,เส้นแต่งหน้าขนมเค้ก!L:L)+SUMIF(แพ็ค!$C:$C,'รับ-จ่าย ประจำวัน'!$B64,แพ็ค!L:L)+SUMIF(ธุรการ!$C:$C,'รับ-จ่าย ประจำวัน'!$B64,ธุรการ!L:L)+SUMIF(เส้นแต่งหน้าขนมปัง!$C:$C,'รับ-จ่าย ประจำวัน'!$B64,เส้นแต่งหน้าขนมปัง!L:L)+SUMIF('วางแผนBC,CJ'!$C:$C,'รับ-จ่าย ประจำวัน'!$B64,'วางแผนBC,CJ'!L:L)+SUMIF(RD!$C:$C,'รับ-จ่าย ประจำวัน'!$B64,RD!L:L)+SUMIF('FG,ออนไล,คัดแยก'!$C:$C,'รับ-จ่าย ประจำวัน'!$B64,'FG,ออนไล,คัดแยก'!L:L)</f>
        <v>0</v>
      </c>
      <c r="AT64" s="16">
        <f>SUMIF(เตรียมส่วนผสม!$C:$C,'รับ-จ่าย ประจำวัน'!$B64,เตรียมส่วนผสม!M:M)+SUMIF(กวนไส้!$C:$C,'รับ-จ่าย ประจำวัน'!$B64,กวนไส้!M:M)+SUMIF(ผลิต1!$C:$C,'รับ-จ่าย ประจำวัน'!$B64,ผลิต1!M:M)+SUMIF(ผลิต2!$C:$C,'รับ-จ่าย ประจำวัน'!$B64,ผลิต2!M:M)+SUMIF(เส้นแต่งหน้าขนมเค้ก!$C:$C,'รับ-จ่าย ประจำวัน'!$B64,เส้นแต่งหน้าขนมเค้ก!M:M)+SUMIF(แพ็ค!$C:$C,'รับ-จ่าย ประจำวัน'!$B64,แพ็ค!M:M)+SUMIF(ธุรการ!$C:$C,'รับ-จ่าย ประจำวัน'!$B64,ธุรการ!M:M)+SUMIF(เส้นแต่งหน้าขนมปัง!$C:$C,'รับ-จ่าย ประจำวัน'!$B64,เส้นแต่งหน้าขนมปัง!M:M)+SUMIF('วางแผนBC,CJ'!$C:$C,'รับ-จ่าย ประจำวัน'!$B64,'วางแผนBC,CJ'!M:M)+SUMIF(RD!$C:$C,'รับ-จ่าย ประจำวัน'!$B64,RD!M:M)+SUMIF('FG,ออนไล,คัดแยก'!$C:$C,'รับ-จ่าย ประจำวัน'!$B64,'FG,ออนไล,คัดแยก'!M:M)</f>
        <v>0</v>
      </c>
      <c r="AU64" s="16">
        <f>SUMIF(เตรียมส่วนผสม!$C:$C,'รับ-จ่าย ประจำวัน'!$B64,เตรียมส่วนผสม!N:N)+SUMIF(กวนไส้!$C:$C,'รับ-จ่าย ประจำวัน'!$B64,กวนไส้!N:N)+SUMIF(ผลิต1!$C:$C,'รับ-จ่าย ประจำวัน'!$B64,ผลิต1!N:N)+SUMIF(ผลิต2!$C:$C,'รับ-จ่าย ประจำวัน'!$B64,ผลิต2!N:N)+SUMIF(เส้นแต่งหน้าขนมเค้ก!$C:$C,'รับ-จ่าย ประจำวัน'!$B64,เส้นแต่งหน้าขนมเค้ก!N:N)+SUMIF(แพ็ค!$C:$C,'รับ-จ่าย ประจำวัน'!$B64,แพ็ค!N:N)+SUMIF(ธุรการ!$C:$C,'รับ-จ่าย ประจำวัน'!$B64,ธุรการ!N:N)+SUMIF(เส้นแต่งหน้าขนมปัง!$C:$C,'รับ-จ่าย ประจำวัน'!$B64,เส้นแต่งหน้าขนมปัง!N:N)+SUMIF('วางแผนBC,CJ'!$C:$C,'รับ-จ่าย ประจำวัน'!$B64,'วางแผนBC,CJ'!N:N)+SUMIF(RD!$C:$C,'รับ-จ่าย ประจำวัน'!$B64,RD!N:N)+SUMIF('FG,ออนไล,คัดแยก'!$C:$C,'รับ-จ่าย ประจำวัน'!$B64,'FG,ออนไล,คัดแยก'!N:N)</f>
        <v>0</v>
      </c>
      <c r="AV64" s="16">
        <f>SUMIF(เตรียมส่วนผสม!$C:$C,'รับ-จ่าย ประจำวัน'!$B64,เตรียมส่วนผสม!O:O)+SUMIF(กวนไส้!$C:$C,'รับ-จ่าย ประจำวัน'!$B64,กวนไส้!O:O)+SUMIF(ผลิต1!$C:$C,'รับ-จ่าย ประจำวัน'!$B64,ผลิต1!O:O)+SUMIF(ผลิต2!$C:$C,'รับ-จ่าย ประจำวัน'!$B64,ผลิต2!O:O)+SUMIF(เส้นแต่งหน้าขนมเค้ก!$C:$C,'รับ-จ่าย ประจำวัน'!$B64,เส้นแต่งหน้าขนมเค้ก!O:O)+SUMIF(แพ็ค!$C:$C,'รับ-จ่าย ประจำวัน'!$B64,แพ็ค!O:O)+SUMIF(ธุรการ!$C:$C,'รับ-จ่าย ประจำวัน'!$B64,ธุรการ!O:O)+SUMIF(เส้นแต่งหน้าขนมปัง!$C:$C,'รับ-จ่าย ประจำวัน'!$B64,เส้นแต่งหน้าขนมปัง!O:O)+SUMIF('วางแผนBC,CJ'!$C:$C,'รับ-จ่าย ประจำวัน'!$B64,'วางแผนBC,CJ'!O:O)+SUMIF(RD!$C:$C,'รับ-จ่าย ประจำวัน'!$B64,RD!O:O)+SUMIF('FG,ออนไล,คัดแยก'!$C:$C,'รับ-จ่าย ประจำวัน'!$B64,'FG,ออนไล,คัดแยก'!O:O)</f>
        <v>0</v>
      </c>
      <c r="AW64" s="16">
        <f>SUMIF(เตรียมส่วนผสม!$C:$C,'รับ-จ่าย ประจำวัน'!$B64,เตรียมส่วนผสม!P:P)+SUMIF(กวนไส้!$C:$C,'รับ-จ่าย ประจำวัน'!$B64,กวนไส้!P:P)+SUMIF(ผลิต1!$C:$C,'รับ-จ่าย ประจำวัน'!$B64,ผลิต1!P:P)+SUMIF(ผลิต2!$C:$C,'รับ-จ่าย ประจำวัน'!$B64,ผลิต2!P:P)+SUMIF(เส้นแต่งหน้าขนมเค้ก!$C:$C,'รับ-จ่าย ประจำวัน'!$B64,เส้นแต่งหน้าขนมเค้ก!P:P)+SUMIF(แพ็ค!$C:$C,'รับ-จ่าย ประจำวัน'!$B64,แพ็ค!P:P)+SUMIF(ธุรการ!$C:$C,'รับ-จ่าย ประจำวัน'!$B64,ธุรการ!P:P)+SUMIF(เส้นแต่งหน้าขนมปัง!$C:$C,'รับ-จ่าย ประจำวัน'!$B64,เส้นแต่งหน้าขนมปัง!P:P)+SUMIF('วางแผนBC,CJ'!$C:$C,'รับ-จ่าย ประจำวัน'!$B64,'วางแผนBC,CJ'!P:P)+SUMIF(RD!$C:$C,'รับ-จ่าย ประจำวัน'!$B64,RD!P:P)+SUMIF('FG,ออนไล,คัดแยก'!$C:$C,'รับ-จ่าย ประจำวัน'!$B64,'FG,ออนไล,คัดแยก'!P:P)</f>
        <v>0</v>
      </c>
      <c r="AX64" s="16">
        <f>SUMIF(เตรียมส่วนผสม!$C:$C,'รับ-จ่าย ประจำวัน'!$B64,เตรียมส่วนผสม!Q:Q)+SUMIF(กวนไส้!$C:$C,'รับ-จ่าย ประจำวัน'!$B64,กวนไส้!Q:Q)+SUMIF(ผลิต1!$C:$C,'รับ-จ่าย ประจำวัน'!$B64,ผลิต1!Q:Q)+SUMIF(ผลิต2!$C:$C,'รับ-จ่าย ประจำวัน'!$B64,ผลิต2!Q:Q)+SUMIF(เส้นแต่งหน้าขนมเค้ก!$C:$C,'รับ-จ่าย ประจำวัน'!$B64,เส้นแต่งหน้าขนมเค้ก!Q:Q)+SUMIF(แพ็ค!$C:$C,'รับ-จ่าย ประจำวัน'!$B64,แพ็ค!Q:Q)+SUMIF(ธุรการ!$C:$C,'รับ-จ่าย ประจำวัน'!$B64,ธุรการ!Q:Q)+SUMIF(เส้นแต่งหน้าขนมปัง!$C:$C,'รับ-จ่าย ประจำวัน'!$B64,เส้นแต่งหน้าขนมปัง!Q:Q)+SUMIF('วางแผนBC,CJ'!$C:$C,'รับ-จ่าย ประจำวัน'!$B64,'วางแผนBC,CJ'!Q:Q)+SUMIF(RD!$C:$C,'รับ-จ่าย ประจำวัน'!$B64,RD!Q:Q)+SUMIF('FG,ออนไล,คัดแยก'!$C:$C,'รับ-จ่าย ประจำวัน'!$B64,'FG,ออนไล,คัดแยก'!Q:Q)</f>
        <v>0</v>
      </c>
      <c r="AY64" s="16">
        <f>SUMIF(เตรียมส่วนผสม!$C:$C,'รับ-จ่าย ประจำวัน'!$B64,เตรียมส่วนผสม!R:R)+SUMIF(กวนไส้!$C:$C,'รับ-จ่าย ประจำวัน'!$B64,กวนไส้!R:R)+SUMIF(ผลิต1!$C:$C,'รับ-จ่าย ประจำวัน'!$B64,ผลิต1!R:R)+SUMIF(ผลิต2!$C:$C,'รับ-จ่าย ประจำวัน'!$B64,ผลิต2!R:R)+SUMIF(เส้นแต่งหน้าขนมเค้ก!$C:$C,'รับ-จ่าย ประจำวัน'!$B64,เส้นแต่งหน้าขนมเค้ก!R:R)+SUMIF(แพ็ค!$C:$C,'รับ-จ่าย ประจำวัน'!$B64,แพ็ค!R:R)+SUMIF(ธุรการ!$C:$C,'รับ-จ่าย ประจำวัน'!$B64,ธุรการ!R:R)+SUMIF(เส้นแต่งหน้าขนมปัง!$C:$C,'รับ-จ่าย ประจำวัน'!$B64,เส้นแต่งหน้าขนมปัง!R:R)+SUMIF('วางแผนBC,CJ'!$C:$C,'รับ-จ่าย ประจำวัน'!$B64,'วางแผนBC,CJ'!R:R)+SUMIF(RD!$C:$C,'รับ-จ่าย ประจำวัน'!$B64,RD!R:R)+SUMIF('FG,ออนไล,คัดแยก'!$C:$C,'รับ-จ่าย ประจำวัน'!$B64,'FG,ออนไล,คัดแยก'!R:R)</f>
        <v>0</v>
      </c>
      <c r="AZ64" s="16">
        <f>SUMIF(เตรียมส่วนผสม!$C:$C,'รับ-จ่าย ประจำวัน'!$B64,เตรียมส่วนผสม!S:S)+SUMIF(กวนไส้!$C:$C,'รับ-จ่าย ประจำวัน'!$B64,กวนไส้!S:S)+SUMIF(ผลิต1!$C:$C,'รับ-จ่าย ประจำวัน'!$B64,ผลิต1!S:S)+SUMIF(ผลิต2!$C:$C,'รับ-จ่าย ประจำวัน'!$B64,ผลิต2!S:S)+SUMIF(เส้นแต่งหน้าขนมเค้ก!$C:$C,'รับ-จ่าย ประจำวัน'!$B64,เส้นแต่งหน้าขนมเค้ก!S:S)+SUMIF(แพ็ค!$C:$C,'รับ-จ่าย ประจำวัน'!$B64,แพ็ค!S:S)+SUMIF(ธุรการ!$C:$C,'รับ-จ่าย ประจำวัน'!$B64,ธุรการ!S:S)+SUMIF(เส้นแต่งหน้าขนมปัง!$C:$C,'รับ-จ่าย ประจำวัน'!$B64,เส้นแต่งหน้าขนมปัง!S:S)+SUMIF('วางแผนBC,CJ'!$C:$C,'รับ-จ่าย ประจำวัน'!$B64,'วางแผนBC,CJ'!S:S)+SUMIF(RD!$C:$C,'รับ-จ่าย ประจำวัน'!$B64,RD!S:S)+SUMIF('FG,ออนไล,คัดแยก'!$C:$C,'รับ-จ่าย ประจำวัน'!$B64,'FG,ออนไล,คัดแยก'!S:S)</f>
        <v>0</v>
      </c>
      <c r="BA64" s="16">
        <f>SUMIF(เตรียมส่วนผสม!$C:$C,'รับ-จ่าย ประจำวัน'!$B64,เตรียมส่วนผสม!T:T)+SUMIF(กวนไส้!$C:$C,'รับ-จ่าย ประจำวัน'!$B64,กวนไส้!T:T)+SUMIF(ผลิต1!$C:$C,'รับ-จ่าย ประจำวัน'!$B64,ผลิต1!T:T)+SUMIF(ผลิต2!$C:$C,'รับ-จ่าย ประจำวัน'!$B64,ผลิต2!T:T)+SUMIF(เส้นแต่งหน้าขนมเค้ก!$C:$C,'รับ-จ่าย ประจำวัน'!$B64,เส้นแต่งหน้าขนมเค้ก!T:T)+SUMIF(แพ็ค!$C:$C,'รับ-จ่าย ประจำวัน'!$B64,แพ็ค!T:T)+SUMIF(ธุรการ!$C:$C,'รับ-จ่าย ประจำวัน'!$B64,ธุรการ!T:T)+SUMIF(เส้นแต่งหน้าขนมปัง!$C:$C,'รับ-จ่าย ประจำวัน'!$B64,เส้นแต่งหน้าขนมปัง!T:T)+SUMIF('วางแผนBC,CJ'!$C:$C,'รับ-จ่าย ประจำวัน'!$B64,'วางแผนBC,CJ'!T:T)+SUMIF(RD!$C:$C,'รับ-จ่าย ประจำวัน'!$B64,RD!T:T)+SUMIF('FG,ออนไล,คัดแยก'!$C:$C,'รับ-จ่าย ประจำวัน'!$B64,'FG,ออนไล,คัดแยก'!T:T)</f>
        <v>0</v>
      </c>
      <c r="BB64" s="16">
        <f>SUMIF(เตรียมส่วนผสม!$C:$C,'รับ-จ่าย ประจำวัน'!$B64,เตรียมส่วนผสม!U:U)+SUMIF(กวนไส้!$C:$C,'รับ-จ่าย ประจำวัน'!$B64,กวนไส้!U:U)+SUMIF(ผลิต1!$C:$C,'รับ-จ่าย ประจำวัน'!$B64,ผลิต1!U:U)+SUMIF(ผลิต2!$C:$C,'รับ-จ่าย ประจำวัน'!$B64,ผลิต2!U:U)+SUMIF(เส้นแต่งหน้าขนมเค้ก!$C:$C,'รับ-จ่าย ประจำวัน'!$B64,เส้นแต่งหน้าขนมเค้ก!U:U)+SUMIF(แพ็ค!$C:$C,'รับ-จ่าย ประจำวัน'!$B64,แพ็ค!U:U)+SUMIF(ธุรการ!$C:$C,'รับ-จ่าย ประจำวัน'!$B64,ธุรการ!U:U)+SUMIF(เส้นแต่งหน้าขนมปัง!$C:$C,'รับ-จ่าย ประจำวัน'!$B64,เส้นแต่งหน้าขนมปัง!U:U)+SUMIF('วางแผนBC,CJ'!$C:$C,'รับ-จ่าย ประจำวัน'!$B64,'วางแผนBC,CJ'!U:U)+SUMIF(RD!$C:$C,'รับ-จ่าย ประจำวัน'!$B64,RD!U:U)+SUMIF('FG,ออนไล,คัดแยก'!$C:$C,'รับ-จ่าย ประจำวัน'!$B64,'FG,ออนไล,คัดแยก'!U:U)</f>
        <v>0</v>
      </c>
      <c r="BC64" s="16">
        <f>SUMIF(เตรียมส่วนผสม!$C:$C,'รับ-จ่าย ประจำวัน'!$B64,เตรียมส่วนผสม!V:V)+SUMIF(กวนไส้!$C:$C,'รับ-จ่าย ประจำวัน'!$B64,กวนไส้!V:V)+SUMIF(ผลิต1!$C:$C,'รับ-จ่าย ประจำวัน'!$B64,ผลิต1!V:V)+SUMIF(ผลิต2!$C:$C,'รับ-จ่าย ประจำวัน'!$B64,ผลิต2!V:V)+SUMIF(เส้นแต่งหน้าขนมเค้ก!$C:$C,'รับ-จ่าย ประจำวัน'!$B64,เส้นแต่งหน้าขนมเค้ก!V:V)+SUMIF(แพ็ค!$C:$C,'รับ-จ่าย ประจำวัน'!$B64,แพ็ค!V:V)+SUMIF(ธุรการ!$C:$C,'รับ-จ่าย ประจำวัน'!$B64,ธุรการ!V:V)+SUMIF(เส้นแต่งหน้าขนมปัง!$C:$C,'รับ-จ่าย ประจำวัน'!$B64,เส้นแต่งหน้าขนมปัง!V:V)+SUMIF('วางแผนBC,CJ'!$C:$C,'รับ-จ่าย ประจำวัน'!$B64,'วางแผนBC,CJ'!V:V)+SUMIF(RD!$C:$C,'รับ-จ่าย ประจำวัน'!$B64,RD!V:V)+SUMIF('FG,ออนไล,คัดแยก'!$C:$C,'รับ-จ่าย ประจำวัน'!$B64,'FG,ออนไล,คัดแยก'!V:V)</f>
        <v>0</v>
      </c>
      <c r="BD64" s="16">
        <f>SUMIF(เตรียมส่วนผสม!$C:$C,'รับ-จ่าย ประจำวัน'!$B64,เตรียมส่วนผสม!W:W)+SUMIF(กวนไส้!$C:$C,'รับ-จ่าย ประจำวัน'!$B64,กวนไส้!W:W)+SUMIF(ผลิต1!$C:$C,'รับ-จ่าย ประจำวัน'!$B64,ผลิต1!W:W)+SUMIF(ผลิต2!$C:$C,'รับ-จ่าย ประจำวัน'!$B64,ผลิต2!W:W)+SUMIF(เส้นแต่งหน้าขนมเค้ก!$C:$C,'รับ-จ่าย ประจำวัน'!$B64,เส้นแต่งหน้าขนมเค้ก!W:W)+SUMIF(แพ็ค!$C:$C,'รับ-จ่าย ประจำวัน'!$B64,แพ็ค!W:W)+SUMIF(ธุรการ!$C:$C,'รับ-จ่าย ประจำวัน'!$B64,ธุรการ!W:W)+SUMIF(เส้นแต่งหน้าขนมปัง!$C:$C,'รับ-จ่าย ประจำวัน'!$B64,เส้นแต่งหน้าขนมปัง!W:W)+SUMIF('วางแผนBC,CJ'!$C:$C,'รับ-จ่าย ประจำวัน'!$B64,'วางแผนBC,CJ'!W:W)+SUMIF(RD!$C:$C,'รับ-จ่าย ประจำวัน'!$B64,RD!W:W)+SUMIF('FG,ออนไล,คัดแยก'!$C:$C,'รับ-จ่าย ประจำวัน'!$B64,'FG,ออนไล,คัดแยก'!W:W)</f>
        <v>0</v>
      </c>
      <c r="BE64" s="16">
        <f>SUMIF(เตรียมส่วนผสม!$C:$C,'รับ-จ่าย ประจำวัน'!$B64,เตรียมส่วนผสม!X:X)+SUMIF(กวนไส้!$C:$C,'รับ-จ่าย ประจำวัน'!$B64,กวนไส้!X:X)+SUMIF(ผลิต1!$C:$C,'รับ-จ่าย ประจำวัน'!$B64,ผลิต1!X:X)+SUMIF(ผลิต2!$C:$C,'รับ-จ่าย ประจำวัน'!$B64,ผลิต2!X:X)+SUMIF(เส้นแต่งหน้าขนมเค้ก!$C:$C,'รับ-จ่าย ประจำวัน'!$B64,เส้นแต่งหน้าขนมเค้ก!X:X)+SUMIF(แพ็ค!$C:$C,'รับ-จ่าย ประจำวัน'!$B64,แพ็ค!X:X)+SUMIF(ธุรการ!$C:$C,'รับ-จ่าย ประจำวัน'!$B64,ธุรการ!X:X)+SUMIF(เส้นแต่งหน้าขนมปัง!$C:$C,'รับ-จ่าย ประจำวัน'!$B64,เส้นแต่งหน้าขนมปัง!X:X)+SUMIF('วางแผนBC,CJ'!$C:$C,'รับ-จ่าย ประจำวัน'!$B64,'วางแผนBC,CJ'!X:X)+SUMIF(RD!$C:$C,'รับ-จ่าย ประจำวัน'!$B64,RD!X:X)+SUMIF('FG,ออนไล,คัดแยก'!$C:$C,'รับ-จ่าย ประจำวัน'!$B64,'FG,ออนไล,คัดแยก'!X:X)</f>
        <v>0</v>
      </c>
      <c r="BF64" s="16">
        <f>SUMIF(เตรียมส่วนผสม!$C:$C,'รับ-จ่าย ประจำวัน'!$B64,เตรียมส่วนผสม!Y:Y)+SUMIF(กวนไส้!$C:$C,'รับ-จ่าย ประจำวัน'!$B64,กวนไส้!Y:Y)+SUMIF(ผลิต1!$C:$C,'รับ-จ่าย ประจำวัน'!$B64,ผลิต1!Y:Y)+SUMIF(ผลิต2!$C:$C,'รับ-จ่าย ประจำวัน'!$B64,ผลิต2!Y:Y)+SUMIF(เส้นแต่งหน้าขนมเค้ก!$C:$C,'รับ-จ่าย ประจำวัน'!$B64,เส้นแต่งหน้าขนมเค้ก!Y:Y)+SUMIF(แพ็ค!$C:$C,'รับ-จ่าย ประจำวัน'!$B64,แพ็ค!Y:Y)+SUMIF(ธุรการ!$C:$C,'รับ-จ่าย ประจำวัน'!$B64,ธุรการ!Y:Y)+SUMIF(เส้นแต่งหน้าขนมปัง!$C:$C,'รับ-จ่าย ประจำวัน'!$B64,เส้นแต่งหน้าขนมปัง!Y:Y)+SUMIF('วางแผนBC,CJ'!$C:$C,'รับ-จ่าย ประจำวัน'!$B64,'วางแผนBC,CJ'!Y:Y)+SUMIF(RD!$C:$C,'รับ-จ่าย ประจำวัน'!$B64,RD!Y:Y)+SUMIF('FG,ออนไล,คัดแยก'!$C:$C,'รับ-จ่าย ประจำวัน'!$B64,'FG,ออนไล,คัดแยก'!Y:Y)</f>
        <v>0</v>
      </c>
      <c r="BG64" s="16">
        <f>SUMIF(เตรียมส่วนผสม!$C:$C,'รับ-จ่าย ประจำวัน'!$B64,เตรียมส่วนผสม!Z:Z)+SUMIF(กวนไส้!$C:$C,'รับ-จ่าย ประจำวัน'!$B64,กวนไส้!Z:Z)+SUMIF(ผลิต1!$C:$C,'รับ-จ่าย ประจำวัน'!$B64,ผลิต1!Z:Z)+SUMIF(ผลิต2!$C:$C,'รับ-จ่าย ประจำวัน'!$B64,ผลิต2!Z:Z)+SUMIF(เส้นแต่งหน้าขนมเค้ก!$C:$C,'รับ-จ่าย ประจำวัน'!$B64,เส้นแต่งหน้าขนมเค้ก!Z:Z)+SUMIF(แพ็ค!$C:$C,'รับ-จ่าย ประจำวัน'!$B64,แพ็ค!Z:Z)+SUMIF(ธุรการ!$C:$C,'รับ-จ่าย ประจำวัน'!$B64,ธุรการ!Z:Z)+SUMIF(เส้นแต่งหน้าขนมปัง!$C:$C,'รับ-จ่าย ประจำวัน'!$B64,เส้นแต่งหน้าขนมปัง!Z:Z)+SUMIF('วางแผนBC,CJ'!$C:$C,'รับ-จ่าย ประจำวัน'!$B64,'วางแผนBC,CJ'!Z:Z)+SUMIF(RD!$C:$C,'รับ-จ่าย ประจำวัน'!$B64,RD!Z:Z)+SUMIF('FG,ออนไล,คัดแยก'!$C:$C,'รับ-จ่าย ประจำวัน'!$B64,'FG,ออนไล,คัดแยก'!Z:Z)</f>
        <v>0</v>
      </c>
      <c r="BH64" s="16">
        <f>SUMIF(เตรียมส่วนผสม!$C:$C,'รับ-จ่าย ประจำวัน'!$B64,เตรียมส่วนผสม!AA:AA)+SUMIF(กวนไส้!$C:$C,'รับ-จ่าย ประจำวัน'!$B64,กวนไส้!AA:AA)+SUMIF(ผลิต1!$C:$C,'รับ-จ่าย ประจำวัน'!$B64,ผลิต1!AA:AA)+SUMIF(ผลิต2!$C:$C,'รับ-จ่าย ประจำวัน'!$B64,ผลิต2!AA:AA)+SUMIF(เส้นแต่งหน้าขนมเค้ก!$C:$C,'รับ-จ่าย ประจำวัน'!$B64,เส้นแต่งหน้าขนมเค้ก!AA:AA)+SUMIF(แพ็ค!$C:$C,'รับ-จ่าย ประจำวัน'!$B64,แพ็ค!AA:AA)+SUMIF(ธุรการ!$C:$C,'รับ-จ่าย ประจำวัน'!$B64,ธุรการ!AA:AA)+SUMIF(เส้นแต่งหน้าขนมปัง!$C:$C,'รับ-จ่าย ประจำวัน'!$B64,เส้นแต่งหน้าขนมปัง!AA:AA)+SUMIF('วางแผนBC,CJ'!$C:$C,'รับ-จ่าย ประจำวัน'!$B64,'วางแผนBC,CJ'!AA:AA)+SUMIF(RD!$C:$C,'รับ-จ่าย ประจำวัน'!$B64,RD!AA:AA)+SUMIF('FG,ออนไล,คัดแยก'!$C:$C,'รับ-จ่าย ประจำวัน'!$B64,'FG,ออนไล,คัดแยก'!AA:AA)</f>
        <v>0</v>
      </c>
      <c r="BI64" s="16">
        <f>SUMIF(เตรียมส่วนผสม!$C:$C,'รับ-จ่าย ประจำวัน'!$B64,เตรียมส่วนผสม!AB:AB)+SUMIF(กวนไส้!$C:$C,'รับ-จ่าย ประจำวัน'!$B64,กวนไส้!AB:AB)+SUMIF(ผลิต1!$C:$C,'รับ-จ่าย ประจำวัน'!$B64,ผลิต1!AB:AB)+SUMIF(ผลิต2!$C:$C,'รับ-จ่าย ประจำวัน'!$B64,ผลิต2!AB:AB)+SUMIF(เส้นแต่งหน้าขนมเค้ก!$C:$C,'รับ-จ่าย ประจำวัน'!$B64,เส้นแต่งหน้าขนมเค้ก!AB:AB)+SUMIF(แพ็ค!$C:$C,'รับ-จ่าย ประจำวัน'!$B64,แพ็ค!AB:AB)+SUMIF(ธุรการ!$C:$C,'รับ-จ่าย ประจำวัน'!$B64,ธุรการ!AB:AB)+SUMIF(เส้นแต่งหน้าขนมปัง!$C:$C,'รับ-จ่าย ประจำวัน'!$B64,เส้นแต่งหน้าขนมปัง!AB:AB)+SUMIF('วางแผนBC,CJ'!$C:$C,'รับ-จ่าย ประจำวัน'!$B64,'วางแผนBC,CJ'!AB:AB)+SUMIF(RD!$C:$C,'รับ-จ่าย ประจำวัน'!$B64,RD!AB:AB)+SUMIF('FG,ออนไล,คัดแยก'!$C:$C,'รับ-จ่าย ประจำวัน'!$B64,'FG,ออนไล,คัดแยก'!AB:AB)</f>
        <v>0</v>
      </c>
      <c r="BJ64" s="16">
        <f>SUMIF(เตรียมส่วนผสม!$C:$C,'รับ-จ่าย ประจำวัน'!$B64,เตรียมส่วนผสม!AC:AC)+SUMIF(กวนไส้!$C:$C,'รับ-จ่าย ประจำวัน'!$B64,กวนไส้!AC:AC)+SUMIF(ผลิต1!$C:$C,'รับ-จ่าย ประจำวัน'!$B64,ผลิต1!AC:AC)+SUMIF(ผลิต2!$C:$C,'รับ-จ่าย ประจำวัน'!$B64,ผลิต2!AC:AC)+SUMIF(เส้นแต่งหน้าขนมเค้ก!$C:$C,'รับ-จ่าย ประจำวัน'!$B64,เส้นแต่งหน้าขนมเค้ก!AC:AC)+SUMIF(แพ็ค!$C:$C,'รับ-จ่าย ประจำวัน'!$B64,แพ็ค!AC:AC)+SUMIF(ธุรการ!$C:$C,'รับ-จ่าย ประจำวัน'!$B64,ธุรการ!AC:AC)+SUMIF(เส้นแต่งหน้าขนมปัง!$C:$C,'รับ-จ่าย ประจำวัน'!$B64,เส้นแต่งหน้าขนมปัง!AC:AC)+SUMIF('วางแผนBC,CJ'!$C:$C,'รับ-จ่าย ประจำวัน'!$B64,'วางแผนBC,CJ'!AC:AC)+SUMIF(RD!$C:$C,'รับ-จ่าย ประจำวัน'!$B64,RD!AC:AC)+SUMIF('FG,ออนไล,คัดแยก'!$C:$C,'รับ-จ่าย ประจำวัน'!$B64,'FG,ออนไล,คัดแยก'!AC:AC)</f>
        <v>0</v>
      </c>
      <c r="BK64" s="16">
        <f>SUMIF(เตรียมส่วนผสม!$C:$C,'รับ-จ่าย ประจำวัน'!$B64,เตรียมส่วนผสม!AD:AD)+SUMIF(กวนไส้!$C:$C,'รับ-จ่าย ประจำวัน'!$B64,กวนไส้!AD:AD)+SUMIF(ผลิต1!$C:$C,'รับ-จ่าย ประจำวัน'!$B64,ผลิต1!AD:AD)+SUMIF(ผลิต2!$C:$C,'รับ-จ่าย ประจำวัน'!$B64,ผลิต2!AD:AD)+SUMIF(เส้นแต่งหน้าขนมเค้ก!$C:$C,'รับ-จ่าย ประจำวัน'!$B64,เส้นแต่งหน้าขนมเค้ก!AD:AD)+SUMIF(แพ็ค!$C:$C,'รับ-จ่าย ประจำวัน'!$B64,แพ็ค!AD:AD)+SUMIF(ธุรการ!$C:$C,'รับ-จ่าย ประจำวัน'!$B64,ธุรการ!AD:AD)+SUMIF(เส้นแต่งหน้าขนมปัง!$C:$C,'รับ-จ่าย ประจำวัน'!$B64,เส้นแต่งหน้าขนมปัง!AD:AD)+SUMIF('วางแผนBC,CJ'!$C:$C,'รับ-จ่าย ประจำวัน'!$B64,'วางแผนBC,CJ'!AD:AD)+SUMIF(RD!$C:$C,'รับ-จ่าย ประจำวัน'!$B64,RD!AD:AD)+SUMIF('FG,ออนไล,คัดแยก'!$C:$C,'รับ-จ่าย ประจำวัน'!$B64,'FG,ออนไล,คัดแยก'!AD:AD)</f>
        <v>0</v>
      </c>
      <c r="BL64" s="16">
        <f>SUMIF(เตรียมส่วนผสม!$C:$C,'รับ-จ่าย ประจำวัน'!$B64,เตรียมส่วนผสม!AE:AE)+SUMIF(กวนไส้!$C:$C,'รับ-จ่าย ประจำวัน'!$B64,กวนไส้!AE:AE)+SUMIF(ผลิต1!$C:$C,'รับ-จ่าย ประจำวัน'!$B64,ผลิต1!AE:AE)+SUMIF(ผลิต2!$C:$C,'รับ-จ่าย ประจำวัน'!$B64,ผลิต2!AE:AE)+SUMIF(เส้นแต่งหน้าขนมเค้ก!$C:$C,'รับ-จ่าย ประจำวัน'!$B64,เส้นแต่งหน้าขนมเค้ก!AE:AE)+SUMIF(แพ็ค!$C:$C,'รับ-จ่าย ประจำวัน'!$B64,แพ็ค!AE:AE)+SUMIF(ธุรการ!$C:$C,'รับ-จ่าย ประจำวัน'!$B64,ธุรการ!AE:AE)+SUMIF(เส้นแต่งหน้าขนมปัง!$C:$C,'รับ-จ่าย ประจำวัน'!$B64,เส้นแต่งหน้าขนมปัง!AE:AE)+SUMIF('วางแผนBC,CJ'!$C:$C,'รับ-จ่าย ประจำวัน'!$B64,'วางแผนBC,CJ'!AE:AE)+SUMIF(RD!$C:$C,'รับ-จ่าย ประจำวัน'!$B64,RD!AE:AE)+SUMIF('FG,ออนไล,คัดแยก'!$C:$C,'รับ-จ่าย ประจำวัน'!$B64,'FG,ออนไล,คัดแยก'!AE:AE)</f>
        <v>0</v>
      </c>
      <c r="BM64" s="16">
        <f>SUMIF(เตรียมส่วนผสม!$C:$C,'รับ-จ่าย ประจำวัน'!$B64,เตรียมส่วนผสม!AF:AF)+SUMIF(กวนไส้!$C:$C,'รับ-จ่าย ประจำวัน'!$B64,กวนไส้!AF:AF)+SUMIF(ผลิต1!$C:$C,'รับ-จ่าย ประจำวัน'!$B64,ผลิต1!AF:AF)+SUMIF(ผลิต2!$C:$C,'รับ-จ่าย ประจำวัน'!$B64,ผลิต2!AF:AF)+SUMIF(เส้นแต่งหน้าขนมเค้ก!$C:$C,'รับ-จ่าย ประจำวัน'!$B64,เส้นแต่งหน้าขนมเค้ก!AF:AF)+SUMIF(แพ็ค!$C:$C,'รับ-จ่าย ประจำวัน'!$B64,แพ็ค!AF:AF)+SUMIF(ธุรการ!$C:$C,'รับ-จ่าย ประจำวัน'!$B64,ธุรการ!AF:AF)+SUMIF(เส้นแต่งหน้าขนมปัง!$C:$C,'รับ-จ่าย ประจำวัน'!$B64,เส้นแต่งหน้าขนมปัง!AF:AF)+SUMIF('วางแผนBC,CJ'!$C:$C,'รับ-จ่าย ประจำวัน'!$B64,'วางแผนBC,CJ'!AF:AF)+SUMIF(RD!$C:$C,'รับ-จ่าย ประจำวัน'!$B64,RD!AF:AF)+SUMIF('FG,ออนไล,คัดแยก'!$C:$C,'รับ-จ่าย ประจำวัน'!$B64,'FG,ออนไล,คัดแยก'!AF:AF)</f>
        <v>0</v>
      </c>
      <c r="BN64" s="16">
        <f>SUMIF(เตรียมส่วนผสม!$C:$C,'รับ-จ่าย ประจำวัน'!$B64,เตรียมส่วนผสม!AG:AG)+SUMIF(กวนไส้!$C:$C,'รับ-จ่าย ประจำวัน'!$B64,กวนไส้!AG:AG)+SUMIF(ผลิต1!$C:$C,'รับ-จ่าย ประจำวัน'!$B64,ผลิต1!AG:AG)+SUMIF(ผลิต2!$C:$C,'รับ-จ่าย ประจำวัน'!$B64,ผลิต2!AG:AG)+SUMIF(เส้นแต่งหน้าขนมเค้ก!$C:$C,'รับ-จ่าย ประจำวัน'!$B64,เส้นแต่งหน้าขนมเค้ก!AG:AG)+SUMIF(แพ็ค!$C:$C,'รับ-จ่าย ประจำวัน'!$B64,แพ็ค!AG:AG)+SUMIF(ธุรการ!$C:$C,'รับ-จ่าย ประจำวัน'!$B64,ธุรการ!AG:AG)+SUMIF(เส้นแต่งหน้าขนมปัง!$C:$C,'รับ-จ่าย ประจำวัน'!$B64,เส้นแต่งหน้าขนมปัง!AG:AG)+SUMIF('วางแผนBC,CJ'!$C:$C,'รับ-จ่าย ประจำวัน'!$B64,'วางแผนBC,CJ'!AG:AG)+SUMIF(RD!$C:$C,'รับ-จ่าย ประจำวัน'!$B64,RD!AG:AG)+SUMIF('FG,ออนไล,คัดแยก'!$C:$C,'รับ-จ่าย ประจำวัน'!$B64,'FG,ออนไล,คัดแยก'!AG:AG)</f>
        <v>0</v>
      </c>
      <c r="BO64" s="16">
        <f>SUMIF(เตรียมส่วนผสม!$C:$C,'รับ-จ่าย ประจำวัน'!$B64,เตรียมส่วนผสม!AH:AH)+SUMIF(กวนไส้!$C:$C,'รับ-จ่าย ประจำวัน'!$B64,กวนไส้!AH:AH)+SUMIF(ผลิต1!$C:$C,'รับ-จ่าย ประจำวัน'!$B64,ผลิต1!AH:AH)+SUMIF(ผลิต2!$C:$C,'รับ-จ่าย ประจำวัน'!$B64,ผลิต2!AH:AH)+SUMIF(เส้นแต่งหน้าขนมเค้ก!$C:$C,'รับ-จ่าย ประจำวัน'!$B64,เส้นแต่งหน้าขนมเค้ก!AH:AH)+SUMIF(แพ็ค!$C:$C,'รับ-จ่าย ประจำวัน'!$B64,แพ็ค!AH:AH)+SUMIF(ธุรการ!$C:$C,'รับ-จ่าย ประจำวัน'!$B64,ธุรการ!AH:AH)+SUMIF(เส้นแต่งหน้าขนมปัง!$C:$C,'รับ-จ่าย ประจำวัน'!$B64,เส้นแต่งหน้าขนมปัง!AH:AH)+SUMIF('วางแผนBC,CJ'!$C:$C,'รับ-จ่าย ประจำวัน'!$B64,'วางแผนBC,CJ'!AH:AH)+SUMIF(RD!$C:$C,'รับ-จ่าย ประจำวัน'!$B64,RD!AH:AH)+SUMIF('FG,ออนไล,คัดแยก'!$C:$C,'รับ-จ่าย ประจำวัน'!$B64,'FG,ออนไล,คัดแยก'!AH:AH)</f>
        <v>0</v>
      </c>
      <c r="BP64" s="16">
        <f>SUMIF(เตรียมส่วนผสม!$C:$C,'รับ-จ่าย ประจำวัน'!$B64,เตรียมส่วนผสม!AI:AI)+SUMIF(กวนไส้!$C:$C,'รับ-จ่าย ประจำวัน'!$B64,กวนไส้!AI:AI)+SUMIF(ผลิต1!$C:$C,'รับ-จ่าย ประจำวัน'!$B64,ผลิต1!AI:AI)+SUMIF(ผลิต2!$C:$C,'รับ-จ่าย ประจำวัน'!$B64,ผลิต2!AI:AI)+SUMIF(เส้นแต่งหน้าขนมเค้ก!$C:$C,'รับ-จ่าย ประจำวัน'!$B64,เส้นแต่งหน้าขนมเค้ก!AI:AI)+SUMIF(แพ็ค!$C:$C,'รับ-จ่าย ประจำวัน'!$B64,แพ็ค!AI:AI)+SUMIF(ธุรการ!$C:$C,'รับ-จ่าย ประจำวัน'!$B64,ธุรการ!AI:AI)+SUMIF(เส้นแต่งหน้าขนมปัง!$C:$C,'รับ-จ่าย ประจำวัน'!$B64,เส้นแต่งหน้าขนมปัง!AI:AI)+SUMIF('วางแผนBC,CJ'!$C:$C,'รับ-จ่าย ประจำวัน'!$B64,'วางแผนBC,CJ'!AI:AI)+SUMIF(RD!$C:$C,'รับ-จ่าย ประจำวัน'!$B64,RD!AI:AI)+SUMIF('FG,ออนไล,คัดแยก'!$C:$C,'รับ-จ่าย ประจำวัน'!$B64,'FG,ออนไล,คัดแยก'!AI:AI)</f>
        <v>0</v>
      </c>
      <c r="BQ64" s="16">
        <f>SUMIF(เตรียมส่วนผสม!$C:$C,'รับ-จ่าย ประจำวัน'!$B64,เตรียมส่วนผสม!AJ:AJ)+SUMIF(กวนไส้!$C:$C,'รับ-จ่าย ประจำวัน'!$B64,กวนไส้!AJ:AJ)+SUMIF(ผลิต1!$C:$C,'รับ-จ่าย ประจำวัน'!$B64,ผลิต1!AJ:AJ)+SUMIF(ผลิต2!$C:$C,'รับ-จ่าย ประจำวัน'!$B64,ผลิต2!AJ:AJ)+SUMIF(เส้นแต่งหน้าขนมเค้ก!$C:$C,'รับ-จ่าย ประจำวัน'!$B64,เส้นแต่งหน้าขนมเค้ก!AJ:AJ)+SUMIF(แพ็ค!$C:$C,'รับ-จ่าย ประจำวัน'!$B64,แพ็ค!AJ:AJ)+SUMIF(ธุรการ!$C:$C,'รับ-จ่าย ประจำวัน'!$B64,ธุรการ!AJ:AJ)+SUMIF(เส้นแต่งหน้าขนมปัง!$C:$C,'รับ-จ่าย ประจำวัน'!$B64,เส้นแต่งหน้าขนมปัง!AJ:AJ)+SUMIF('วางแผนBC,CJ'!$C:$C,'รับ-จ่าย ประจำวัน'!$B64,'วางแผนBC,CJ'!AJ:AJ)+SUMIF(RD!$C:$C,'รับ-จ่าย ประจำวัน'!$B64,RD!AJ:AJ)+SUMIF('FG,ออนไล,คัดแยก'!$C:$C,'รับ-จ่าย ประจำวัน'!$B64,'FG,ออนไล,คัดแยก'!AJ:AJ)</f>
        <v>0</v>
      </c>
      <c r="BR64" s="16">
        <f>SUMIF(เตรียมส่วนผสม!$C:$C,'รับ-จ่าย ประจำวัน'!$B64,เตรียมส่วนผสม!AK:AK)+SUMIF(กวนไส้!$C:$C,'รับ-จ่าย ประจำวัน'!$B64,กวนไส้!AK:AK)+SUMIF(ผลิต1!$C:$C,'รับ-จ่าย ประจำวัน'!$B64,ผลิต1!AK:AK)+SUMIF(ผลิต2!$C:$C,'รับ-จ่าย ประจำวัน'!$B64,ผลิต2!AK:AK)+SUMIF(เส้นแต่งหน้าขนมเค้ก!$C:$C,'รับ-จ่าย ประจำวัน'!$B64,เส้นแต่งหน้าขนมเค้ก!AK:AK)+SUMIF(แพ็ค!$C:$C,'รับ-จ่าย ประจำวัน'!$B64,แพ็ค!AK:AK)+SUMIF(ธุรการ!$C:$C,'รับ-จ่าย ประจำวัน'!$B64,ธุรการ!AK:AK)+SUMIF(เส้นแต่งหน้าขนมปัง!$C:$C,'รับ-จ่าย ประจำวัน'!$B64,เส้นแต่งหน้าขนมปัง!AK:AK)+SUMIF('วางแผนBC,CJ'!$C:$C,'รับ-จ่าย ประจำวัน'!$B64,'วางแผนBC,CJ'!AK:AK)+SUMIF(RD!$C:$C,'รับ-จ่าย ประจำวัน'!$B64,RD!AK:AK)+SUMIF('FG,ออนไล,คัดแยก'!$C:$C,'รับ-จ่าย ประจำวัน'!$B64,'FG,ออนไล,คัดแยก'!AK:AK)</f>
        <v>0</v>
      </c>
      <c r="BS64" s="16">
        <f>SUMIF(เตรียมส่วนผสม!$C:$C,'รับ-จ่าย ประจำวัน'!$B64,เตรียมส่วนผสม!AL:AL)+SUMIF(กวนไส้!$C:$C,'รับ-จ่าย ประจำวัน'!$B64,กวนไส้!AL:AL)+SUMIF(ผลิต1!$C:$C,'รับ-จ่าย ประจำวัน'!$B64,ผลิต1!AL:AL)+SUMIF(ผลิต2!$C:$C,'รับ-จ่าย ประจำวัน'!$B64,ผลิต2!AL:AL)+SUMIF(เส้นแต่งหน้าขนมเค้ก!$C:$C,'รับ-จ่าย ประจำวัน'!$B64,เส้นแต่งหน้าขนมเค้ก!AL:AL)+SUMIF(แพ็ค!$C:$C,'รับ-จ่าย ประจำวัน'!$B64,แพ็ค!AL:AL)+SUMIF(ธุรการ!$C:$C,'รับ-จ่าย ประจำวัน'!$B64,ธุรการ!AL:AL)+SUMIF(เส้นแต่งหน้าขนมปัง!$C:$C,'รับ-จ่าย ประจำวัน'!$B64,เส้นแต่งหน้าขนมปัง!AL:AL)+SUMIF('วางแผนBC,CJ'!$C:$C,'รับ-จ่าย ประจำวัน'!$B64,'วางแผนBC,CJ'!AL:AL)+SUMIF(RD!$C:$C,'รับ-จ่าย ประจำวัน'!$B64,RD!AL:AL)+SUMIF('FG,ออนไล,คัดแยก'!$C:$C,'รับ-จ่าย ประจำวัน'!$B64,'FG,ออนไล,คัดแยก'!AL:AL)</f>
        <v>0</v>
      </c>
      <c r="BT64" s="18">
        <f t="shared" si="1"/>
        <v>0</v>
      </c>
      <c r="BU64" s="116">
        <v>0</v>
      </c>
      <c r="BV64" s="175">
        <f t="shared" si="2"/>
        <v>2250</v>
      </c>
      <c r="BW64" s="183">
        <v>30</v>
      </c>
      <c r="BX64" s="172">
        <f t="shared" si="6"/>
        <v>0</v>
      </c>
      <c r="BY64" s="188" t="e">
        <f t="shared" si="3"/>
        <v>#DIV/0!</v>
      </c>
      <c r="BZ64" s="180" t="e">
        <f t="shared" ca="1" si="4"/>
        <v>#DIV/0!</v>
      </c>
      <c r="CA64" s="93"/>
      <c r="CB64" s="93"/>
      <c r="CC64" s="93"/>
      <c r="CD64" s="93"/>
      <c r="CE64" s="93"/>
      <c r="CF64" s="93"/>
      <c r="CG64" s="93"/>
      <c r="CH64" s="93"/>
      <c r="CI64" s="93"/>
      <c r="CJ64" s="94"/>
      <c r="CK64" s="9">
        <f t="shared" si="5"/>
        <v>2250</v>
      </c>
    </row>
    <row r="65" spans="1:89" x14ac:dyDescent="0.5">
      <c r="A65" s="149" t="s">
        <v>1136</v>
      </c>
      <c r="B65" s="34">
        <v>1020501033</v>
      </c>
      <c r="C65" s="10" t="s">
        <v>1504</v>
      </c>
      <c r="D65" s="141" t="s">
        <v>61</v>
      </c>
      <c r="E65" s="25">
        <v>0</v>
      </c>
      <c r="F65" s="75"/>
      <c r="G65" s="11" t="s">
        <v>62</v>
      </c>
      <c r="H65" s="12">
        <v>10900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3"/>
      <c r="AF65" s="13"/>
      <c r="AG65" s="13"/>
      <c r="AH65" s="13"/>
      <c r="AI65" s="14"/>
      <c r="AJ65" s="14"/>
      <c r="AK65" s="14"/>
      <c r="AL65" s="14"/>
      <c r="AM65" s="14"/>
      <c r="AN65" s="15">
        <f t="shared" si="0"/>
        <v>0</v>
      </c>
      <c r="AO65" s="16">
        <f>SUMIF(เตรียมส่วนผสม!$C:$C,'รับ-จ่าย ประจำวัน'!$B65,เตรียมส่วนผสม!H:H)+SUMIF(กวนไส้!$C:$C,'รับ-จ่าย ประจำวัน'!$B65,กวนไส้!H:H)+SUMIF(ผลิต1!$C:$C,'รับ-จ่าย ประจำวัน'!$B65,ผลิต1!H:H)+SUMIF(ผลิต2!$C:$C,'รับ-จ่าย ประจำวัน'!$B65,ผลิต2!H:H)+SUMIF(เส้นแต่งหน้าขนมเค้ก!$C:$C,'รับ-จ่าย ประจำวัน'!$B65,เส้นแต่งหน้าขนมเค้ก!H:H)+SUMIF(แพ็ค!$C:$C,'รับ-จ่าย ประจำวัน'!$B65,แพ็ค!H:H)+SUMIF(ธุรการ!$C:$C,'รับ-จ่าย ประจำวัน'!$B65,ธุรการ!H:H)+SUMIF(เส้นแต่งหน้าขนมปัง!$C:$C,'รับ-จ่าย ประจำวัน'!$B65,เส้นแต่งหน้าขนมปัง!H:H)+SUMIF('วางแผนBC,CJ'!$C:$C,'รับ-จ่าย ประจำวัน'!$B65,'วางแผนBC,CJ'!H:H)+SUMIF(RD!$C:$C,'รับ-จ่าย ประจำวัน'!$B65,RD!H:H)+SUMIF('FG,ออนไล,คัดแยก'!$C:$C,'รับ-จ่าย ประจำวัน'!$B65,'FG,ออนไล,คัดแยก'!H:H)</f>
        <v>0</v>
      </c>
      <c r="AP65" s="16">
        <f>SUMIF(เตรียมส่วนผสม!$C:$C,'รับ-จ่าย ประจำวัน'!$B65,เตรียมส่วนผสม!I:I)+SUMIF(กวนไส้!$C:$C,'รับ-จ่าย ประจำวัน'!$B65,กวนไส้!I:I)+SUMIF(ผลิต1!$C:$C,'รับ-จ่าย ประจำวัน'!$B65,ผลิต1!I:I)+SUMIF(ผลิต2!$C:$C,'รับ-จ่าย ประจำวัน'!$B65,ผลิต2!I:I)+SUMIF(เส้นแต่งหน้าขนมเค้ก!$C:$C,'รับ-จ่าย ประจำวัน'!$B65,เส้นแต่งหน้าขนมเค้ก!I:I)+SUMIF(แพ็ค!$C:$C,'รับ-จ่าย ประจำวัน'!$B65,แพ็ค!I:I)+SUMIF(ธุรการ!$C:$C,'รับ-จ่าย ประจำวัน'!$B65,ธุรการ!I:I)+SUMIF(เส้นแต่งหน้าขนมปัง!$C:$C,'รับ-จ่าย ประจำวัน'!$B65,เส้นแต่งหน้าขนมปัง!I:I)+SUMIF('วางแผนBC,CJ'!$C:$C,'รับ-จ่าย ประจำวัน'!$B65,'วางแผนBC,CJ'!I:I)+SUMIF(RD!$C:$C,'รับ-จ่าย ประจำวัน'!$B65,RD!I:I)+SUMIF('FG,ออนไล,คัดแยก'!$C:$C,'รับ-จ่าย ประจำวัน'!$B65,'FG,ออนไล,คัดแยก'!I:I)</f>
        <v>100</v>
      </c>
      <c r="AQ65" s="16">
        <f>SUMIF(เตรียมส่วนผสม!$C:$C,'รับ-จ่าย ประจำวัน'!$B65,เตรียมส่วนผสม!J:J)+SUMIF(กวนไส้!$C:$C,'รับ-จ่าย ประจำวัน'!$B65,กวนไส้!J:J)+SUMIF(ผลิต1!$C:$C,'รับ-จ่าย ประจำวัน'!$B65,ผลิต1!J:J)+SUMIF(ผลิต2!$C:$C,'รับ-จ่าย ประจำวัน'!$B65,ผลิต2!J:J)+SUMIF(เส้นแต่งหน้าขนมเค้ก!$C:$C,'รับ-จ่าย ประจำวัน'!$B65,เส้นแต่งหน้าขนมเค้ก!J:J)+SUMIF(แพ็ค!$C:$C,'รับ-จ่าย ประจำวัน'!$B65,แพ็ค!J:J)+SUMIF(ธุรการ!$C:$C,'รับ-จ่าย ประจำวัน'!$B65,ธุรการ!J:J)+SUMIF(เส้นแต่งหน้าขนมปัง!$C:$C,'รับ-จ่าย ประจำวัน'!$B65,เส้นแต่งหน้าขนมปัง!J:J)+SUMIF('วางแผนBC,CJ'!$C:$C,'รับ-จ่าย ประจำวัน'!$B65,'วางแผนBC,CJ'!J:J)+SUMIF(RD!$C:$C,'รับ-จ่าย ประจำวัน'!$B65,RD!J:J)+SUMIF('FG,ออนไล,คัดแยก'!$C:$C,'รับ-จ่าย ประจำวัน'!$B65,'FG,ออนไล,คัดแยก'!J:J)</f>
        <v>0</v>
      </c>
      <c r="AR65" s="16">
        <f>SUMIF(เตรียมส่วนผสม!$C:$C,'รับ-จ่าย ประจำวัน'!$B65,เตรียมส่วนผสม!K:K)+SUMIF(กวนไส้!$C:$C,'รับ-จ่าย ประจำวัน'!$B65,กวนไส้!K:K)+SUMIF(ผลิต1!$C:$C,'รับ-จ่าย ประจำวัน'!$B65,ผลิต1!K:K)+SUMIF(ผลิต2!$C:$C,'รับ-จ่าย ประจำวัน'!$B65,ผลิต2!K:K)+SUMIF(เส้นแต่งหน้าขนมเค้ก!$C:$C,'รับ-จ่าย ประจำวัน'!$B65,เส้นแต่งหน้าขนมเค้ก!K:K)+SUMIF(แพ็ค!$C:$C,'รับ-จ่าย ประจำวัน'!$B65,แพ็ค!K:K)+SUMIF(ธุรการ!$C:$C,'รับ-จ่าย ประจำวัน'!$B65,ธุรการ!K:K)+SUMIF(เส้นแต่งหน้าขนมปัง!$C:$C,'รับ-จ่าย ประจำวัน'!$B65,เส้นแต่งหน้าขนมปัง!K:K)+SUMIF('วางแผนBC,CJ'!$C:$C,'รับ-จ่าย ประจำวัน'!$B65,'วางแผนBC,CJ'!K:K)+SUMIF(RD!$C:$C,'รับ-จ่าย ประจำวัน'!$B65,RD!K:K)+SUMIF('FG,ออนไล,คัดแยก'!$C:$C,'รับ-จ่าย ประจำวัน'!$B65,'FG,ออนไล,คัดแยก'!K:K)</f>
        <v>0</v>
      </c>
      <c r="AS65" s="16">
        <f>SUMIF(เตรียมส่วนผสม!$C:$C,'รับ-จ่าย ประจำวัน'!$B65,เตรียมส่วนผสม!L:L)+SUMIF(กวนไส้!$C:$C,'รับ-จ่าย ประจำวัน'!$B65,กวนไส้!L:L)+SUMIF(ผลิต1!$C:$C,'รับ-จ่าย ประจำวัน'!$B65,ผลิต1!L:L)+SUMIF(ผลิต2!$C:$C,'รับ-จ่าย ประจำวัน'!$B65,ผลิต2!L:L)+SUMIF(เส้นแต่งหน้าขนมเค้ก!$C:$C,'รับ-จ่าย ประจำวัน'!$B65,เส้นแต่งหน้าขนมเค้ก!L:L)+SUMIF(แพ็ค!$C:$C,'รับ-จ่าย ประจำวัน'!$B65,แพ็ค!L:L)+SUMIF(ธุรการ!$C:$C,'รับ-จ่าย ประจำวัน'!$B65,ธุรการ!L:L)+SUMIF(เส้นแต่งหน้าขนมปัง!$C:$C,'รับ-จ่าย ประจำวัน'!$B65,เส้นแต่งหน้าขนมปัง!L:L)+SUMIF('วางแผนBC,CJ'!$C:$C,'รับ-จ่าย ประจำวัน'!$B65,'วางแผนBC,CJ'!L:L)+SUMIF(RD!$C:$C,'รับ-จ่าย ประจำวัน'!$B65,RD!L:L)+SUMIF('FG,ออนไล,คัดแยก'!$C:$C,'รับ-จ่าย ประจำวัน'!$B65,'FG,ออนไล,คัดแยก'!L:L)</f>
        <v>0</v>
      </c>
      <c r="AT65" s="16">
        <f>SUMIF(เตรียมส่วนผสม!$C:$C,'รับ-จ่าย ประจำวัน'!$B65,เตรียมส่วนผสม!M:M)+SUMIF(กวนไส้!$C:$C,'รับ-จ่าย ประจำวัน'!$B65,กวนไส้!M:M)+SUMIF(ผลิต1!$C:$C,'รับ-จ่าย ประจำวัน'!$B65,ผลิต1!M:M)+SUMIF(ผลิต2!$C:$C,'รับ-จ่าย ประจำวัน'!$B65,ผลิต2!M:M)+SUMIF(เส้นแต่งหน้าขนมเค้ก!$C:$C,'รับ-จ่าย ประจำวัน'!$B65,เส้นแต่งหน้าขนมเค้ก!M:M)+SUMIF(แพ็ค!$C:$C,'รับ-จ่าย ประจำวัน'!$B65,แพ็ค!M:M)+SUMIF(ธุรการ!$C:$C,'รับ-จ่าย ประจำวัน'!$B65,ธุรการ!M:M)+SUMIF(เส้นแต่งหน้าขนมปัง!$C:$C,'รับ-จ่าย ประจำวัน'!$B65,เส้นแต่งหน้าขนมปัง!M:M)+SUMIF('วางแผนBC,CJ'!$C:$C,'รับ-จ่าย ประจำวัน'!$B65,'วางแผนBC,CJ'!M:M)+SUMIF(RD!$C:$C,'รับ-จ่าย ประจำวัน'!$B65,RD!M:M)+SUMIF('FG,ออนไล,คัดแยก'!$C:$C,'รับ-จ่าย ประจำวัน'!$B65,'FG,ออนไล,คัดแยก'!M:M)</f>
        <v>0</v>
      </c>
      <c r="AU65" s="16">
        <f>SUMIF(เตรียมส่วนผสม!$C:$C,'รับ-จ่าย ประจำวัน'!$B65,เตรียมส่วนผสม!N:N)+SUMIF(กวนไส้!$C:$C,'รับ-จ่าย ประจำวัน'!$B65,กวนไส้!N:N)+SUMIF(ผลิต1!$C:$C,'รับ-จ่าย ประจำวัน'!$B65,ผลิต1!N:N)+SUMIF(ผลิต2!$C:$C,'รับ-จ่าย ประจำวัน'!$B65,ผลิต2!N:N)+SUMIF(เส้นแต่งหน้าขนมเค้ก!$C:$C,'รับ-จ่าย ประจำวัน'!$B65,เส้นแต่งหน้าขนมเค้ก!N:N)+SUMIF(แพ็ค!$C:$C,'รับ-จ่าย ประจำวัน'!$B65,แพ็ค!N:N)+SUMIF(ธุรการ!$C:$C,'รับ-จ่าย ประจำวัน'!$B65,ธุรการ!N:N)+SUMIF(เส้นแต่งหน้าขนมปัง!$C:$C,'รับ-จ่าย ประจำวัน'!$B65,เส้นแต่งหน้าขนมปัง!N:N)+SUMIF('วางแผนBC,CJ'!$C:$C,'รับ-จ่าย ประจำวัน'!$B65,'วางแผนBC,CJ'!N:N)+SUMIF(RD!$C:$C,'รับ-จ่าย ประจำวัน'!$B65,RD!N:N)+SUMIF('FG,ออนไล,คัดแยก'!$C:$C,'รับ-จ่าย ประจำวัน'!$B65,'FG,ออนไล,คัดแยก'!N:N)</f>
        <v>100</v>
      </c>
      <c r="AV65" s="16">
        <f>SUMIF(เตรียมส่วนผสม!$C:$C,'รับ-จ่าย ประจำวัน'!$B65,เตรียมส่วนผสม!O:O)+SUMIF(กวนไส้!$C:$C,'รับ-จ่าย ประจำวัน'!$B65,กวนไส้!O:O)+SUMIF(ผลิต1!$C:$C,'รับ-จ่าย ประจำวัน'!$B65,ผลิต1!O:O)+SUMIF(ผลิต2!$C:$C,'รับ-จ่าย ประจำวัน'!$B65,ผลิต2!O:O)+SUMIF(เส้นแต่งหน้าขนมเค้ก!$C:$C,'รับ-จ่าย ประจำวัน'!$B65,เส้นแต่งหน้าขนมเค้ก!O:O)+SUMIF(แพ็ค!$C:$C,'รับ-จ่าย ประจำวัน'!$B65,แพ็ค!O:O)+SUMIF(ธุรการ!$C:$C,'รับ-จ่าย ประจำวัน'!$B65,ธุรการ!O:O)+SUMIF(เส้นแต่งหน้าขนมปัง!$C:$C,'รับ-จ่าย ประจำวัน'!$B65,เส้นแต่งหน้าขนมปัง!O:O)+SUMIF('วางแผนBC,CJ'!$C:$C,'รับ-จ่าย ประจำวัน'!$B65,'วางแผนBC,CJ'!O:O)+SUMIF(RD!$C:$C,'รับ-จ่าย ประจำวัน'!$B65,RD!O:O)+SUMIF('FG,ออนไล,คัดแยก'!$C:$C,'รับ-จ่าย ประจำวัน'!$B65,'FG,ออนไล,คัดแยก'!O:O)</f>
        <v>0</v>
      </c>
      <c r="AW65" s="16">
        <f>SUMIF(เตรียมส่วนผสม!$C:$C,'รับ-จ่าย ประจำวัน'!$B65,เตรียมส่วนผสม!P:P)+SUMIF(กวนไส้!$C:$C,'รับ-จ่าย ประจำวัน'!$B65,กวนไส้!P:P)+SUMIF(ผลิต1!$C:$C,'รับ-จ่าย ประจำวัน'!$B65,ผลิต1!P:P)+SUMIF(ผลิต2!$C:$C,'รับ-จ่าย ประจำวัน'!$B65,ผลิต2!P:P)+SUMIF(เส้นแต่งหน้าขนมเค้ก!$C:$C,'รับ-จ่าย ประจำวัน'!$B65,เส้นแต่งหน้าขนมเค้ก!P:P)+SUMIF(แพ็ค!$C:$C,'รับ-จ่าย ประจำวัน'!$B65,แพ็ค!P:P)+SUMIF(ธุรการ!$C:$C,'รับ-จ่าย ประจำวัน'!$B65,ธุรการ!P:P)+SUMIF(เส้นแต่งหน้าขนมปัง!$C:$C,'รับ-จ่าย ประจำวัน'!$B65,เส้นแต่งหน้าขนมปัง!P:P)+SUMIF('วางแผนBC,CJ'!$C:$C,'รับ-จ่าย ประจำวัน'!$B65,'วางแผนBC,CJ'!P:P)+SUMIF(RD!$C:$C,'รับ-จ่าย ประจำวัน'!$B65,RD!P:P)+SUMIF('FG,ออนไล,คัดแยก'!$C:$C,'รับ-จ่าย ประจำวัน'!$B65,'FG,ออนไล,คัดแยก'!P:P)</f>
        <v>0</v>
      </c>
      <c r="AX65" s="16">
        <f>SUMIF(เตรียมส่วนผสม!$C:$C,'รับ-จ่าย ประจำวัน'!$B65,เตรียมส่วนผสม!Q:Q)+SUMIF(กวนไส้!$C:$C,'รับ-จ่าย ประจำวัน'!$B65,กวนไส้!Q:Q)+SUMIF(ผลิต1!$C:$C,'รับ-จ่าย ประจำวัน'!$B65,ผลิต1!Q:Q)+SUMIF(ผลิต2!$C:$C,'รับ-จ่าย ประจำวัน'!$B65,ผลิต2!Q:Q)+SUMIF(เส้นแต่งหน้าขนมเค้ก!$C:$C,'รับ-จ่าย ประจำวัน'!$B65,เส้นแต่งหน้าขนมเค้ก!Q:Q)+SUMIF(แพ็ค!$C:$C,'รับ-จ่าย ประจำวัน'!$B65,แพ็ค!Q:Q)+SUMIF(ธุรการ!$C:$C,'รับ-จ่าย ประจำวัน'!$B65,ธุรการ!Q:Q)+SUMIF(เส้นแต่งหน้าขนมปัง!$C:$C,'รับ-จ่าย ประจำวัน'!$B65,เส้นแต่งหน้าขนมปัง!Q:Q)+SUMIF('วางแผนBC,CJ'!$C:$C,'รับ-จ่าย ประจำวัน'!$B65,'วางแผนBC,CJ'!Q:Q)+SUMIF(RD!$C:$C,'รับ-จ่าย ประจำวัน'!$B65,RD!Q:Q)+SUMIF('FG,ออนไล,คัดแยก'!$C:$C,'รับ-จ่าย ประจำวัน'!$B65,'FG,ออนไล,คัดแยก'!Q:Q)</f>
        <v>200</v>
      </c>
      <c r="AY65" s="16">
        <f>SUMIF(เตรียมส่วนผสม!$C:$C,'รับ-จ่าย ประจำวัน'!$B65,เตรียมส่วนผสม!R:R)+SUMIF(กวนไส้!$C:$C,'รับ-จ่าย ประจำวัน'!$B65,กวนไส้!R:R)+SUMIF(ผลิต1!$C:$C,'รับ-จ่าย ประจำวัน'!$B65,ผลิต1!R:R)+SUMIF(ผลิต2!$C:$C,'รับ-จ่าย ประจำวัน'!$B65,ผลิต2!R:R)+SUMIF(เส้นแต่งหน้าขนมเค้ก!$C:$C,'รับ-จ่าย ประจำวัน'!$B65,เส้นแต่งหน้าขนมเค้ก!R:R)+SUMIF(แพ็ค!$C:$C,'รับ-จ่าย ประจำวัน'!$B65,แพ็ค!R:R)+SUMIF(ธุรการ!$C:$C,'รับ-จ่าย ประจำวัน'!$B65,ธุรการ!R:R)+SUMIF(เส้นแต่งหน้าขนมปัง!$C:$C,'รับ-จ่าย ประจำวัน'!$B65,เส้นแต่งหน้าขนมปัง!R:R)+SUMIF('วางแผนBC,CJ'!$C:$C,'รับ-จ่าย ประจำวัน'!$B65,'วางแผนBC,CJ'!R:R)+SUMIF(RD!$C:$C,'รับ-จ่าย ประจำวัน'!$B65,RD!R:R)+SUMIF('FG,ออนไล,คัดแยก'!$C:$C,'รับ-จ่าย ประจำวัน'!$B65,'FG,ออนไล,คัดแยก'!R:R)</f>
        <v>0</v>
      </c>
      <c r="AZ65" s="16">
        <f>SUMIF(เตรียมส่วนผสม!$C:$C,'รับ-จ่าย ประจำวัน'!$B65,เตรียมส่วนผสม!S:S)+SUMIF(กวนไส้!$C:$C,'รับ-จ่าย ประจำวัน'!$B65,กวนไส้!S:S)+SUMIF(ผลิต1!$C:$C,'รับ-จ่าย ประจำวัน'!$B65,ผลิต1!S:S)+SUMIF(ผลิต2!$C:$C,'รับ-จ่าย ประจำวัน'!$B65,ผลิต2!S:S)+SUMIF(เส้นแต่งหน้าขนมเค้ก!$C:$C,'รับ-จ่าย ประจำวัน'!$B65,เส้นแต่งหน้าขนมเค้ก!S:S)+SUMIF(แพ็ค!$C:$C,'รับ-จ่าย ประจำวัน'!$B65,แพ็ค!S:S)+SUMIF(ธุรการ!$C:$C,'รับ-จ่าย ประจำวัน'!$B65,ธุรการ!S:S)+SUMIF(เส้นแต่งหน้าขนมปัง!$C:$C,'รับ-จ่าย ประจำวัน'!$B65,เส้นแต่งหน้าขนมปัง!S:S)+SUMIF('วางแผนBC,CJ'!$C:$C,'รับ-จ่าย ประจำวัน'!$B65,'วางแผนBC,CJ'!S:S)+SUMIF(RD!$C:$C,'รับ-จ่าย ประจำวัน'!$B65,RD!S:S)+SUMIF('FG,ออนไล,คัดแยก'!$C:$C,'รับ-จ่าย ประจำวัน'!$B65,'FG,ออนไล,คัดแยก'!S:S)</f>
        <v>0</v>
      </c>
      <c r="BA65" s="16">
        <f>SUMIF(เตรียมส่วนผสม!$C:$C,'รับ-จ่าย ประจำวัน'!$B65,เตรียมส่วนผสม!T:T)+SUMIF(กวนไส้!$C:$C,'รับ-จ่าย ประจำวัน'!$B65,กวนไส้!T:T)+SUMIF(ผลิต1!$C:$C,'รับ-จ่าย ประจำวัน'!$B65,ผลิต1!T:T)+SUMIF(ผลิต2!$C:$C,'รับ-จ่าย ประจำวัน'!$B65,ผลิต2!T:T)+SUMIF(เส้นแต่งหน้าขนมเค้ก!$C:$C,'รับ-จ่าย ประจำวัน'!$B65,เส้นแต่งหน้าขนมเค้ก!T:T)+SUMIF(แพ็ค!$C:$C,'รับ-จ่าย ประจำวัน'!$B65,แพ็ค!T:T)+SUMIF(ธุรการ!$C:$C,'รับ-จ่าย ประจำวัน'!$B65,ธุรการ!T:T)+SUMIF(เส้นแต่งหน้าขนมปัง!$C:$C,'รับ-จ่าย ประจำวัน'!$B65,เส้นแต่งหน้าขนมปัง!T:T)+SUMIF('วางแผนBC,CJ'!$C:$C,'รับ-จ่าย ประจำวัน'!$B65,'วางแผนBC,CJ'!T:T)+SUMIF(RD!$C:$C,'รับ-จ่าย ประจำวัน'!$B65,RD!T:T)+SUMIF('FG,ออนไล,คัดแยก'!$C:$C,'รับ-จ่าย ประจำวัน'!$B65,'FG,ออนไล,คัดแยก'!T:T)</f>
        <v>0</v>
      </c>
      <c r="BB65" s="16">
        <f>SUMIF(เตรียมส่วนผสม!$C:$C,'รับ-จ่าย ประจำวัน'!$B65,เตรียมส่วนผสม!U:U)+SUMIF(กวนไส้!$C:$C,'รับ-จ่าย ประจำวัน'!$B65,กวนไส้!U:U)+SUMIF(ผลิต1!$C:$C,'รับ-จ่าย ประจำวัน'!$B65,ผลิต1!U:U)+SUMIF(ผลิต2!$C:$C,'รับ-จ่าย ประจำวัน'!$B65,ผลิต2!U:U)+SUMIF(เส้นแต่งหน้าขนมเค้ก!$C:$C,'รับ-จ่าย ประจำวัน'!$B65,เส้นแต่งหน้าขนมเค้ก!U:U)+SUMIF(แพ็ค!$C:$C,'รับ-จ่าย ประจำวัน'!$B65,แพ็ค!U:U)+SUMIF(ธุรการ!$C:$C,'รับ-จ่าย ประจำวัน'!$B65,ธุรการ!U:U)+SUMIF(เส้นแต่งหน้าขนมปัง!$C:$C,'รับ-จ่าย ประจำวัน'!$B65,เส้นแต่งหน้าขนมปัง!U:U)+SUMIF('วางแผนBC,CJ'!$C:$C,'รับ-จ่าย ประจำวัน'!$B65,'วางแผนBC,CJ'!U:U)+SUMIF(RD!$C:$C,'รับ-จ่าย ประจำวัน'!$B65,RD!U:U)+SUMIF('FG,ออนไล,คัดแยก'!$C:$C,'รับ-จ่าย ประจำวัน'!$B65,'FG,ออนไล,คัดแยก'!U:U)</f>
        <v>200</v>
      </c>
      <c r="BC65" s="16">
        <f>SUMIF(เตรียมส่วนผสม!$C:$C,'รับ-จ่าย ประจำวัน'!$B65,เตรียมส่วนผสม!V:V)+SUMIF(กวนไส้!$C:$C,'รับ-จ่าย ประจำวัน'!$B65,กวนไส้!V:V)+SUMIF(ผลิต1!$C:$C,'รับ-จ่าย ประจำวัน'!$B65,ผลิต1!V:V)+SUMIF(ผลิต2!$C:$C,'รับ-จ่าย ประจำวัน'!$B65,ผลิต2!V:V)+SUMIF(เส้นแต่งหน้าขนมเค้ก!$C:$C,'รับ-จ่าย ประจำวัน'!$B65,เส้นแต่งหน้าขนมเค้ก!V:V)+SUMIF(แพ็ค!$C:$C,'รับ-จ่าย ประจำวัน'!$B65,แพ็ค!V:V)+SUMIF(ธุรการ!$C:$C,'รับ-จ่าย ประจำวัน'!$B65,ธุรการ!V:V)+SUMIF(เส้นแต่งหน้าขนมปัง!$C:$C,'รับ-จ่าย ประจำวัน'!$B65,เส้นแต่งหน้าขนมปัง!V:V)+SUMIF('วางแผนBC,CJ'!$C:$C,'รับ-จ่าย ประจำวัน'!$B65,'วางแผนBC,CJ'!V:V)+SUMIF(RD!$C:$C,'รับ-จ่าย ประจำวัน'!$B65,RD!V:V)+SUMIF('FG,ออนไล,คัดแยก'!$C:$C,'รับ-จ่าย ประจำวัน'!$B65,'FG,ออนไล,คัดแยก'!V:V)</f>
        <v>0</v>
      </c>
      <c r="BD65" s="16">
        <f>SUMIF(เตรียมส่วนผสม!$C:$C,'รับ-จ่าย ประจำวัน'!$B65,เตรียมส่วนผสม!W:W)+SUMIF(กวนไส้!$C:$C,'รับ-จ่าย ประจำวัน'!$B65,กวนไส้!W:W)+SUMIF(ผลิต1!$C:$C,'รับ-จ่าย ประจำวัน'!$B65,ผลิต1!W:W)+SUMIF(ผลิต2!$C:$C,'รับ-จ่าย ประจำวัน'!$B65,ผลิต2!W:W)+SUMIF(เส้นแต่งหน้าขนมเค้ก!$C:$C,'รับ-จ่าย ประจำวัน'!$B65,เส้นแต่งหน้าขนมเค้ก!W:W)+SUMIF(แพ็ค!$C:$C,'รับ-จ่าย ประจำวัน'!$B65,แพ็ค!W:W)+SUMIF(ธุรการ!$C:$C,'รับ-จ่าย ประจำวัน'!$B65,ธุรการ!W:W)+SUMIF(เส้นแต่งหน้าขนมปัง!$C:$C,'รับ-จ่าย ประจำวัน'!$B65,เส้นแต่งหน้าขนมปัง!W:W)+SUMIF('วางแผนBC,CJ'!$C:$C,'รับ-จ่าย ประจำวัน'!$B65,'วางแผนBC,CJ'!W:W)+SUMIF(RD!$C:$C,'รับ-จ่าย ประจำวัน'!$B65,RD!W:W)+SUMIF('FG,ออนไล,คัดแยก'!$C:$C,'รับ-จ่าย ประจำวัน'!$B65,'FG,ออนไล,คัดแยก'!W:W)</f>
        <v>0</v>
      </c>
      <c r="BE65" s="16">
        <f>SUMIF(เตรียมส่วนผสม!$C:$C,'รับ-จ่าย ประจำวัน'!$B65,เตรียมส่วนผสม!X:X)+SUMIF(กวนไส้!$C:$C,'รับ-จ่าย ประจำวัน'!$B65,กวนไส้!X:X)+SUMIF(ผลิต1!$C:$C,'รับ-จ่าย ประจำวัน'!$B65,ผลิต1!X:X)+SUMIF(ผลิต2!$C:$C,'รับ-จ่าย ประจำวัน'!$B65,ผลิต2!X:X)+SUMIF(เส้นแต่งหน้าขนมเค้ก!$C:$C,'รับ-จ่าย ประจำวัน'!$B65,เส้นแต่งหน้าขนมเค้ก!X:X)+SUMIF(แพ็ค!$C:$C,'รับ-จ่าย ประจำวัน'!$B65,แพ็ค!X:X)+SUMIF(ธุรการ!$C:$C,'รับ-จ่าย ประจำวัน'!$B65,ธุรการ!X:X)+SUMIF(เส้นแต่งหน้าขนมปัง!$C:$C,'รับ-จ่าย ประจำวัน'!$B65,เส้นแต่งหน้าขนมปัง!X:X)+SUMIF('วางแผนBC,CJ'!$C:$C,'รับ-จ่าย ประจำวัน'!$B65,'วางแผนBC,CJ'!X:X)+SUMIF(RD!$C:$C,'รับ-จ่าย ประจำวัน'!$B65,RD!X:X)+SUMIF('FG,ออนไล,คัดแยก'!$C:$C,'รับ-จ่าย ประจำวัน'!$B65,'FG,ออนไล,คัดแยก'!X:X)</f>
        <v>0</v>
      </c>
      <c r="BF65" s="16">
        <f>SUMIF(เตรียมส่วนผสม!$C:$C,'รับ-จ่าย ประจำวัน'!$B65,เตรียมส่วนผสม!Y:Y)+SUMIF(กวนไส้!$C:$C,'รับ-จ่าย ประจำวัน'!$B65,กวนไส้!Y:Y)+SUMIF(ผลิต1!$C:$C,'รับ-จ่าย ประจำวัน'!$B65,ผลิต1!Y:Y)+SUMIF(ผลิต2!$C:$C,'รับ-จ่าย ประจำวัน'!$B65,ผลิต2!Y:Y)+SUMIF(เส้นแต่งหน้าขนมเค้ก!$C:$C,'รับ-จ่าย ประจำวัน'!$B65,เส้นแต่งหน้าขนมเค้ก!Y:Y)+SUMIF(แพ็ค!$C:$C,'รับ-จ่าย ประจำวัน'!$B65,แพ็ค!Y:Y)+SUMIF(ธุรการ!$C:$C,'รับ-จ่าย ประจำวัน'!$B65,ธุรการ!Y:Y)+SUMIF(เส้นแต่งหน้าขนมปัง!$C:$C,'รับ-จ่าย ประจำวัน'!$B65,เส้นแต่งหน้าขนมปัง!Y:Y)+SUMIF('วางแผนBC,CJ'!$C:$C,'รับ-จ่าย ประจำวัน'!$B65,'วางแผนBC,CJ'!Y:Y)+SUMIF(RD!$C:$C,'รับ-จ่าย ประจำวัน'!$B65,RD!Y:Y)+SUMIF('FG,ออนไล,คัดแยก'!$C:$C,'รับ-จ่าย ประจำวัน'!$B65,'FG,ออนไล,คัดแยก'!Y:Y)</f>
        <v>100</v>
      </c>
      <c r="BG65" s="16">
        <f>SUMIF(เตรียมส่วนผสม!$C:$C,'รับ-จ่าย ประจำวัน'!$B65,เตรียมส่วนผสม!Z:Z)+SUMIF(กวนไส้!$C:$C,'รับ-จ่าย ประจำวัน'!$B65,กวนไส้!Z:Z)+SUMIF(ผลิต1!$C:$C,'รับ-จ่าย ประจำวัน'!$B65,ผลิต1!Z:Z)+SUMIF(ผลิต2!$C:$C,'รับ-จ่าย ประจำวัน'!$B65,ผลิต2!Z:Z)+SUMIF(เส้นแต่งหน้าขนมเค้ก!$C:$C,'รับ-จ่าย ประจำวัน'!$B65,เส้นแต่งหน้าขนมเค้ก!Z:Z)+SUMIF(แพ็ค!$C:$C,'รับ-จ่าย ประจำวัน'!$B65,แพ็ค!Z:Z)+SUMIF(ธุรการ!$C:$C,'รับ-จ่าย ประจำวัน'!$B65,ธุรการ!Z:Z)+SUMIF(เส้นแต่งหน้าขนมปัง!$C:$C,'รับ-จ่าย ประจำวัน'!$B65,เส้นแต่งหน้าขนมปัง!Z:Z)+SUMIF('วางแผนBC,CJ'!$C:$C,'รับ-จ่าย ประจำวัน'!$B65,'วางแผนBC,CJ'!Z:Z)+SUMIF(RD!$C:$C,'รับ-จ่าย ประจำวัน'!$B65,RD!Z:Z)+SUMIF('FG,ออนไล,คัดแยก'!$C:$C,'รับ-จ่าย ประจำวัน'!$B65,'FG,ออนไล,คัดแยก'!Z:Z)</f>
        <v>0</v>
      </c>
      <c r="BH65" s="16">
        <f>SUMIF(เตรียมส่วนผสม!$C:$C,'รับ-จ่าย ประจำวัน'!$B65,เตรียมส่วนผสม!AA:AA)+SUMIF(กวนไส้!$C:$C,'รับ-จ่าย ประจำวัน'!$B65,กวนไส้!AA:AA)+SUMIF(ผลิต1!$C:$C,'รับ-จ่าย ประจำวัน'!$B65,ผลิต1!AA:AA)+SUMIF(ผลิต2!$C:$C,'รับ-จ่าย ประจำวัน'!$B65,ผลิต2!AA:AA)+SUMIF(เส้นแต่งหน้าขนมเค้ก!$C:$C,'รับ-จ่าย ประจำวัน'!$B65,เส้นแต่งหน้าขนมเค้ก!AA:AA)+SUMIF(แพ็ค!$C:$C,'รับ-จ่าย ประจำวัน'!$B65,แพ็ค!AA:AA)+SUMIF(ธุรการ!$C:$C,'รับ-จ่าย ประจำวัน'!$B65,ธุรการ!AA:AA)+SUMIF(เส้นแต่งหน้าขนมปัง!$C:$C,'รับ-จ่าย ประจำวัน'!$B65,เส้นแต่งหน้าขนมปัง!AA:AA)+SUMIF('วางแผนBC,CJ'!$C:$C,'รับ-จ่าย ประจำวัน'!$B65,'วางแผนBC,CJ'!AA:AA)+SUMIF(RD!$C:$C,'รับ-จ่าย ประจำวัน'!$B65,RD!AA:AA)+SUMIF('FG,ออนไล,คัดแยก'!$C:$C,'รับ-จ่าย ประจำวัน'!$B65,'FG,ออนไล,คัดแยก'!AA:AA)</f>
        <v>0</v>
      </c>
      <c r="BI65" s="16">
        <f>SUMIF(เตรียมส่วนผสม!$C:$C,'รับ-จ่าย ประจำวัน'!$B65,เตรียมส่วนผสม!AB:AB)+SUMIF(กวนไส้!$C:$C,'รับ-จ่าย ประจำวัน'!$B65,กวนไส้!AB:AB)+SUMIF(ผลิต1!$C:$C,'รับ-จ่าย ประจำวัน'!$B65,ผลิต1!AB:AB)+SUMIF(ผลิต2!$C:$C,'รับ-จ่าย ประจำวัน'!$B65,ผลิต2!AB:AB)+SUMIF(เส้นแต่งหน้าขนมเค้ก!$C:$C,'รับ-จ่าย ประจำวัน'!$B65,เส้นแต่งหน้าขนมเค้ก!AB:AB)+SUMIF(แพ็ค!$C:$C,'รับ-จ่าย ประจำวัน'!$B65,แพ็ค!AB:AB)+SUMIF(ธุรการ!$C:$C,'รับ-จ่าย ประจำวัน'!$B65,ธุรการ!AB:AB)+SUMIF(เส้นแต่งหน้าขนมปัง!$C:$C,'รับ-จ่าย ประจำวัน'!$B65,เส้นแต่งหน้าขนมปัง!AB:AB)+SUMIF('วางแผนBC,CJ'!$C:$C,'รับ-จ่าย ประจำวัน'!$B65,'วางแผนBC,CJ'!AB:AB)+SUMIF(RD!$C:$C,'รับ-จ่าย ประจำวัน'!$B65,RD!AB:AB)+SUMIF('FG,ออนไล,คัดแยก'!$C:$C,'รับ-จ่าย ประจำวัน'!$B65,'FG,ออนไล,คัดแยก'!AB:AB)</f>
        <v>100</v>
      </c>
      <c r="BJ65" s="16">
        <f>SUMIF(เตรียมส่วนผสม!$C:$C,'รับ-จ่าย ประจำวัน'!$B65,เตรียมส่วนผสม!AC:AC)+SUMIF(กวนไส้!$C:$C,'รับ-จ่าย ประจำวัน'!$B65,กวนไส้!AC:AC)+SUMIF(ผลิต1!$C:$C,'รับ-จ่าย ประจำวัน'!$B65,ผลิต1!AC:AC)+SUMIF(ผลิต2!$C:$C,'รับ-จ่าย ประจำวัน'!$B65,ผลิต2!AC:AC)+SUMIF(เส้นแต่งหน้าขนมเค้ก!$C:$C,'รับ-จ่าย ประจำวัน'!$B65,เส้นแต่งหน้าขนมเค้ก!AC:AC)+SUMIF(แพ็ค!$C:$C,'รับ-จ่าย ประจำวัน'!$B65,แพ็ค!AC:AC)+SUMIF(ธุรการ!$C:$C,'รับ-จ่าย ประจำวัน'!$B65,ธุรการ!AC:AC)+SUMIF(เส้นแต่งหน้าขนมปัง!$C:$C,'รับ-จ่าย ประจำวัน'!$B65,เส้นแต่งหน้าขนมปัง!AC:AC)+SUMIF('วางแผนBC,CJ'!$C:$C,'รับ-จ่าย ประจำวัน'!$B65,'วางแผนBC,CJ'!AC:AC)+SUMIF(RD!$C:$C,'รับ-จ่าย ประจำวัน'!$B65,RD!AC:AC)+SUMIF('FG,ออนไล,คัดแยก'!$C:$C,'รับ-จ่าย ประจำวัน'!$B65,'FG,ออนไล,คัดแยก'!AC:AC)</f>
        <v>0</v>
      </c>
      <c r="BK65" s="16">
        <f>SUMIF(เตรียมส่วนผสม!$C:$C,'รับ-จ่าย ประจำวัน'!$B65,เตรียมส่วนผสม!AD:AD)+SUMIF(กวนไส้!$C:$C,'รับ-จ่าย ประจำวัน'!$B65,กวนไส้!AD:AD)+SUMIF(ผลิต1!$C:$C,'รับ-จ่าย ประจำวัน'!$B65,ผลิต1!AD:AD)+SUMIF(ผลิต2!$C:$C,'รับ-จ่าย ประจำวัน'!$B65,ผลิต2!AD:AD)+SUMIF(เส้นแต่งหน้าขนมเค้ก!$C:$C,'รับ-จ่าย ประจำวัน'!$B65,เส้นแต่งหน้าขนมเค้ก!AD:AD)+SUMIF(แพ็ค!$C:$C,'รับ-จ่าย ประจำวัน'!$B65,แพ็ค!AD:AD)+SUMIF(ธุรการ!$C:$C,'รับ-จ่าย ประจำวัน'!$B65,ธุรการ!AD:AD)+SUMIF(เส้นแต่งหน้าขนมปัง!$C:$C,'รับ-จ่าย ประจำวัน'!$B65,เส้นแต่งหน้าขนมปัง!AD:AD)+SUMIF('วางแผนBC,CJ'!$C:$C,'รับ-จ่าย ประจำวัน'!$B65,'วางแผนBC,CJ'!AD:AD)+SUMIF(RD!$C:$C,'รับ-จ่าย ประจำวัน'!$B65,RD!AD:AD)+SUMIF('FG,ออนไล,คัดแยก'!$C:$C,'รับ-จ่าย ประจำวัน'!$B65,'FG,ออนไล,คัดแยก'!AD:AD)</f>
        <v>100</v>
      </c>
      <c r="BL65" s="16">
        <f>SUMIF(เตรียมส่วนผสม!$C:$C,'รับ-จ่าย ประจำวัน'!$B65,เตรียมส่วนผสม!AE:AE)+SUMIF(กวนไส้!$C:$C,'รับ-จ่าย ประจำวัน'!$B65,กวนไส้!AE:AE)+SUMIF(ผลิต1!$C:$C,'รับ-จ่าย ประจำวัน'!$B65,ผลิต1!AE:AE)+SUMIF(ผลิต2!$C:$C,'รับ-จ่าย ประจำวัน'!$B65,ผลิต2!AE:AE)+SUMIF(เส้นแต่งหน้าขนมเค้ก!$C:$C,'รับ-จ่าย ประจำวัน'!$B65,เส้นแต่งหน้าขนมเค้ก!AE:AE)+SUMIF(แพ็ค!$C:$C,'รับ-จ่าย ประจำวัน'!$B65,แพ็ค!AE:AE)+SUMIF(ธุรการ!$C:$C,'รับ-จ่าย ประจำวัน'!$B65,ธุรการ!AE:AE)+SUMIF(เส้นแต่งหน้าขนมปัง!$C:$C,'รับ-จ่าย ประจำวัน'!$B65,เส้นแต่งหน้าขนมปัง!AE:AE)+SUMIF('วางแผนBC,CJ'!$C:$C,'รับ-จ่าย ประจำวัน'!$B65,'วางแผนBC,CJ'!AE:AE)+SUMIF(RD!$C:$C,'รับ-จ่าย ประจำวัน'!$B65,RD!AE:AE)+SUMIF('FG,ออนไล,คัดแยก'!$C:$C,'รับ-จ่าย ประจำวัน'!$B65,'FG,ออนไล,คัดแยก'!AE:AE)</f>
        <v>200</v>
      </c>
      <c r="BM65" s="16">
        <f>SUMIF(เตรียมส่วนผสม!$C:$C,'รับ-จ่าย ประจำวัน'!$B65,เตรียมส่วนผสม!AF:AF)+SUMIF(กวนไส้!$C:$C,'รับ-จ่าย ประจำวัน'!$B65,กวนไส้!AF:AF)+SUMIF(ผลิต1!$C:$C,'รับ-จ่าย ประจำวัน'!$B65,ผลิต1!AF:AF)+SUMIF(ผลิต2!$C:$C,'รับ-จ่าย ประจำวัน'!$B65,ผลิต2!AF:AF)+SUMIF(เส้นแต่งหน้าขนมเค้ก!$C:$C,'รับ-จ่าย ประจำวัน'!$B65,เส้นแต่งหน้าขนมเค้ก!AF:AF)+SUMIF(แพ็ค!$C:$C,'รับ-จ่าย ประจำวัน'!$B65,แพ็ค!AF:AF)+SUMIF(ธุรการ!$C:$C,'รับ-จ่าย ประจำวัน'!$B65,ธุรการ!AF:AF)+SUMIF(เส้นแต่งหน้าขนมปัง!$C:$C,'รับ-จ่าย ประจำวัน'!$B65,เส้นแต่งหน้าขนมปัง!AF:AF)+SUMIF('วางแผนBC,CJ'!$C:$C,'รับ-จ่าย ประจำวัน'!$B65,'วางแผนBC,CJ'!AF:AF)+SUMIF(RD!$C:$C,'รับ-จ่าย ประจำวัน'!$B65,RD!AF:AF)+SUMIF('FG,ออนไล,คัดแยก'!$C:$C,'รับ-จ่าย ประจำวัน'!$B65,'FG,ออนไล,คัดแยก'!AF:AF)</f>
        <v>0</v>
      </c>
      <c r="BN65" s="16">
        <f>SUMIF(เตรียมส่วนผสม!$C:$C,'รับ-จ่าย ประจำวัน'!$B65,เตรียมส่วนผสม!AG:AG)+SUMIF(กวนไส้!$C:$C,'รับ-จ่าย ประจำวัน'!$B65,กวนไส้!AG:AG)+SUMIF(ผลิต1!$C:$C,'รับ-จ่าย ประจำวัน'!$B65,ผลิต1!AG:AG)+SUMIF(ผลิต2!$C:$C,'รับ-จ่าย ประจำวัน'!$B65,ผลิต2!AG:AG)+SUMIF(เส้นแต่งหน้าขนมเค้ก!$C:$C,'รับ-จ่าย ประจำวัน'!$B65,เส้นแต่งหน้าขนมเค้ก!AG:AG)+SUMIF(แพ็ค!$C:$C,'รับ-จ่าย ประจำวัน'!$B65,แพ็ค!AG:AG)+SUMIF(ธุรการ!$C:$C,'รับ-จ่าย ประจำวัน'!$B65,ธุรการ!AG:AG)+SUMIF(เส้นแต่งหน้าขนมปัง!$C:$C,'รับ-จ่าย ประจำวัน'!$B65,เส้นแต่งหน้าขนมปัง!AG:AG)+SUMIF('วางแผนBC,CJ'!$C:$C,'รับ-จ่าย ประจำวัน'!$B65,'วางแผนBC,CJ'!AG:AG)+SUMIF(RD!$C:$C,'รับ-จ่าย ประจำวัน'!$B65,RD!AG:AG)+SUMIF('FG,ออนไล,คัดแยก'!$C:$C,'รับ-จ่าย ประจำวัน'!$B65,'FG,ออนไล,คัดแยก'!AG:AG)</f>
        <v>0</v>
      </c>
      <c r="BO65" s="16">
        <f>SUMIF(เตรียมส่วนผสม!$C:$C,'รับ-จ่าย ประจำวัน'!$B65,เตรียมส่วนผสม!AH:AH)+SUMIF(กวนไส้!$C:$C,'รับ-จ่าย ประจำวัน'!$B65,กวนไส้!AH:AH)+SUMIF(ผลิต1!$C:$C,'รับ-จ่าย ประจำวัน'!$B65,ผลิต1!AH:AH)+SUMIF(ผลิต2!$C:$C,'รับ-จ่าย ประจำวัน'!$B65,ผลิต2!AH:AH)+SUMIF(เส้นแต่งหน้าขนมเค้ก!$C:$C,'รับ-จ่าย ประจำวัน'!$B65,เส้นแต่งหน้าขนมเค้ก!AH:AH)+SUMIF(แพ็ค!$C:$C,'รับ-จ่าย ประจำวัน'!$B65,แพ็ค!AH:AH)+SUMIF(ธุรการ!$C:$C,'รับ-จ่าย ประจำวัน'!$B65,ธุรการ!AH:AH)+SUMIF(เส้นแต่งหน้าขนมปัง!$C:$C,'รับ-จ่าย ประจำวัน'!$B65,เส้นแต่งหน้าขนมปัง!AH:AH)+SUMIF('วางแผนBC,CJ'!$C:$C,'รับ-จ่าย ประจำวัน'!$B65,'วางแผนBC,CJ'!AH:AH)+SUMIF(RD!$C:$C,'รับ-จ่าย ประจำวัน'!$B65,RD!AH:AH)+SUMIF('FG,ออนไล,คัดแยก'!$C:$C,'รับ-จ่าย ประจำวัน'!$B65,'FG,ออนไล,คัดแยก'!AH:AH)</f>
        <v>0</v>
      </c>
      <c r="BP65" s="16">
        <f>SUMIF(เตรียมส่วนผสม!$C:$C,'รับ-จ่าย ประจำวัน'!$B65,เตรียมส่วนผสม!AI:AI)+SUMIF(กวนไส้!$C:$C,'รับ-จ่าย ประจำวัน'!$B65,กวนไส้!AI:AI)+SUMIF(ผลิต1!$C:$C,'รับ-จ่าย ประจำวัน'!$B65,ผลิต1!AI:AI)+SUMIF(ผลิต2!$C:$C,'รับ-จ่าย ประจำวัน'!$B65,ผลิต2!AI:AI)+SUMIF(เส้นแต่งหน้าขนมเค้ก!$C:$C,'รับ-จ่าย ประจำวัน'!$B65,เส้นแต่งหน้าขนมเค้ก!AI:AI)+SUMIF(แพ็ค!$C:$C,'รับ-จ่าย ประจำวัน'!$B65,แพ็ค!AI:AI)+SUMIF(ธุรการ!$C:$C,'รับ-จ่าย ประจำวัน'!$B65,ธุรการ!AI:AI)+SUMIF(เส้นแต่งหน้าขนมปัง!$C:$C,'รับ-จ่าย ประจำวัน'!$B65,เส้นแต่งหน้าขนมปัง!AI:AI)+SUMIF('วางแผนBC,CJ'!$C:$C,'รับ-จ่าย ประจำวัน'!$B65,'วางแผนBC,CJ'!AI:AI)+SUMIF(RD!$C:$C,'รับ-จ่าย ประจำวัน'!$B65,RD!AI:AI)+SUMIF('FG,ออนไล,คัดแยก'!$C:$C,'รับ-จ่าย ประจำวัน'!$B65,'FG,ออนไล,คัดแยก'!AI:AI)</f>
        <v>100</v>
      </c>
      <c r="BQ65" s="16">
        <f>SUMIF(เตรียมส่วนผสม!$C:$C,'รับ-จ่าย ประจำวัน'!$B65,เตรียมส่วนผสม!AJ:AJ)+SUMIF(กวนไส้!$C:$C,'รับ-จ่าย ประจำวัน'!$B65,กวนไส้!AJ:AJ)+SUMIF(ผลิต1!$C:$C,'รับ-จ่าย ประจำวัน'!$B65,ผลิต1!AJ:AJ)+SUMIF(ผลิต2!$C:$C,'รับ-จ่าย ประจำวัน'!$B65,ผลิต2!AJ:AJ)+SUMIF(เส้นแต่งหน้าขนมเค้ก!$C:$C,'รับ-จ่าย ประจำวัน'!$B65,เส้นแต่งหน้าขนมเค้ก!AJ:AJ)+SUMIF(แพ็ค!$C:$C,'รับ-จ่าย ประจำวัน'!$B65,แพ็ค!AJ:AJ)+SUMIF(ธุรการ!$C:$C,'รับ-จ่าย ประจำวัน'!$B65,ธุรการ!AJ:AJ)+SUMIF(เส้นแต่งหน้าขนมปัง!$C:$C,'รับ-จ่าย ประจำวัน'!$B65,เส้นแต่งหน้าขนมปัง!AJ:AJ)+SUMIF('วางแผนBC,CJ'!$C:$C,'รับ-จ่าย ประจำวัน'!$B65,'วางแผนBC,CJ'!AJ:AJ)+SUMIF(RD!$C:$C,'รับ-จ่าย ประจำวัน'!$B65,RD!AJ:AJ)+SUMIF('FG,ออนไล,คัดแยก'!$C:$C,'รับ-จ่าย ประจำวัน'!$B65,'FG,ออนไล,คัดแยก'!AJ:AJ)</f>
        <v>100</v>
      </c>
      <c r="BR65" s="16">
        <f>SUMIF(เตรียมส่วนผสม!$C:$C,'รับ-จ่าย ประจำวัน'!$B65,เตรียมส่วนผสม!AK:AK)+SUMIF(กวนไส้!$C:$C,'รับ-จ่าย ประจำวัน'!$B65,กวนไส้!AK:AK)+SUMIF(ผลิต1!$C:$C,'รับ-จ่าย ประจำวัน'!$B65,ผลิต1!AK:AK)+SUMIF(ผลิต2!$C:$C,'รับ-จ่าย ประจำวัน'!$B65,ผลิต2!AK:AK)+SUMIF(เส้นแต่งหน้าขนมเค้ก!$C:$C,'รับ-จ่าย ประจำวัน'!$B65,เส้นแต่งหน้าขนมเค้ก!AK:AK)+SUMIF(แพ็ค!$C:$C,'รับ-จ่าย ประจำวัน'!$B65,แพ็ค!AK:AK)+SUMIF(ธุรการ!$C:$C,'รับ-จ่าย ประจำวัน'!$B65,ธุรการ!AK:AK)+SUMIF(เส้นแต่งหน้าขนมปัง!$C:$C,'รับ-จ่าย ประจำวัน'!$B65,เส้นแต่งหน้าขนมปัง!AK:AK)+SUMIF('วางแผนBC,CJ'!$C:$C,'รับ-จ่าย ประจำวัน'!$B65,'วางแผนBC,CJ'!AK:AK)+SUMIF(RD!$C:$C,'รับ-จ่าย ประจำวัน'!$B65,RD!AK:AK)+SUMIF('FG,ออนไล,คัดแยก'!$C:$C,'รับ-จ่าย ประจำวัน'!$B65,'FG,ออนไล,คัดแยก'!AK:AK)</f>
        <v>0</v>
      </c>
      <c r="BS65" s="16">
        <f>SUMIF(เตรียมส่วนผสม!$C:$C,'รับ-จ่าย ประจำวัน'!$B65,เตรียมส่วนผสม!AL:AL)+SUMIF(กวนไส้!$C:$C,'รับ-จ่าย ประจำวัน'!$B65,กวนไส้!AL:AL)+SUMIF(ผลิต1!$C:$C,'รับ-จ่าย ประจำวัน'!$B65,ผลิต1!AL:AL)+SUMIF(ผลิต2!$C:$C,'รับ-จ่าย ประจำวัน'!$B65,ผลิต2!AL:AL)+SUMIF(เส้นแต่งหน้าขนมเค้ก!$C:$C,'รับ-จ่าย ประจำวัน'!$B65,เส้นแต่งหน้าขนมเค้ก!AL:AL)+SUMIF(แพ็ค!$C:$C,'รับ-จ่าย ประจำวัน'!$B65,แพ็ค!AL:AL)+SUMIF(ธุรการ!$C:$C,'รับ-จ่าย ประจำวัน'!$B65,ธุรการ!AL:AL)+SUMIF(เส้นแต่งหน้าขนมปัง!$C:$C,'รับ-จ่าย ประจำวัน'!$B65,เส้นแต่งหน้าขนมปัง!AL:AL)+SUMIF('วางแผนBC,CJ'!$C:$C,'รับ-จ่าย ประจำวัน'!$B65,'วางแผนBC,CJ'!AL:AL)+SUMIF(RD!$C:$C,'รับ-จ่าย ประจำวัน'!$B65,RD!AL:AL)+SUMIF('FG,ออนไล,คัดแยก'!$C:$C,'รับ-จ่าย ประจำวัน'!$B65,'FG,ออนไล,คัดแยก'!AL:AL)</f>
        <v>0</v>
      </c>
      <c r="BT65" s="18">
        <f t="shared" si="1"/>
        <v>1300</v>
      </c>
      <c r="BU65" s="116">
        <f>4070+6000+1100</f>
        <v>11170</v>
      </c>
      <c r="BV65" s="146">
        <f t="shared" si="2"/>
        <v>9600</v>
      </c>
      <c r="BW65" s="183">
        <v>30</v>
      </c>
      <c r="BX65" s="172">
        <f>BT65/30</f>
        <v>43.333333333333336</v>
      </c>
      <c r="BY65" s="188">
        <f t="shared" si="3"/>
        <v>221.53846153846152</v>
      </c>
      <c r="BZ65" s="180">
        <f t="shared" ca="1" si="4"/>
        <v>46424.538461538461</v>
      </c>
      <c r="CA65" s="93"/>
      <c r="CB65" s="152"/>
      <c r="CC65" s="93"/>
      <c r="CD65" s="93"/>
      <c r="CE65" s="93"/>
      <c r="CF65" s="93"/>
      <c r="CG65" s="93"/>
      <c r="CH65" s="93"/>
      <c r="CI65" s="93"/>
      <c r="CJ65" s="94"/>
      <c r="CK65" s="9">
        <f t="shared" si="5"/>
        <v>-1570</v>
      </c>
    </row>
    <row r="66" spans="1:89" hidden="1" x14ac:dyDescent="0.5">
      <c r="A66" s="149" t="s">
        <v>1134</v>
      </c>
      <c r="B66" s="34">
        <v>1021401006</v>
      </c>
      <c r="C66" s="10" t="s">
        <v>1135</v>
      </c>
      <c r="D66" s="141" t="s">
        <v>61</v>
      </c>
      <c r="E66" s="25">
        <v>0</v>
      </c>
      <c r="F66" s="163" t="s">
        <v>1605</v>
      </c>
      <c r="G66" s="11" t="s">
        <v>62</v>
      </c>
      <c r="H66" s="12">
        <v>2800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16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3"/>
      <c r="AF66" s="13"/>
      <c r="AG66" s="13"/>
      <c r="AH66" s="13"/>
      <c r="AI66" s="14"/>
      <c r="AJ66" s="14"/>
      <c r="AK66" s="14"/>
      <c r="AL66" s="14"/>
      <c r="AM66" s="14"/>
      <c r="AN66" s="15">
        <f t="shared" ref="AN66:AN129" si="19">I66+J66+K66+L66+M66+N66+O66+P66+Q66+R66+S66+T66+U66+V66+W66+X66+Y66+Z66+AA66+AB66+AC66+AD66+AE66+AF66+AG66+AH66+AI66+AJ66+AK66+AL66+AM66</f>
        <v>0</v>
      </c>
      <c r="AO66" s="16">
        <f>SUMIF(เตรียมส่วนผสม!$C:$C,'รับ-จ่าย ประจำวัน'!$B66,เตรียมส่วนผสม!H:H)+SUMIF(กวนไส้!$C:$C,'รับ-จ่าย ประจำวัน'!$B66,กวนไส้!H:H)+SUMIF(ผลิต1!$C:$C,'รับ-จ่าย ประจำวัน'!$B66,ผลิต1!H:H)+SUMIF(ผลิต2!$C:$C,'รับ-จ่าย ประจำวัน'!$B66,ผลิต2!H:H)+SUMIF(เส้นแต่งหน้าขนมเค้ก!$C:$C,'รับ-จ่าย ประจำวัน'!$B66,เส้นแต่งหน้าขนมเค้ก!H:H)+SUMIF(แพ็ค!$C:$C,'รับ-จ่าย ประจำวัน'!$B66,แพ็ค!H:H)+SUMIF(ธุรการ!$C:$C,'รับ-จ่าย ประจำวัน'!$B66,ธุรการ!H:H)+SUMIF(เส้นแต่งหน้าขนมปัง!$C:$C,'รับ-จ่าย ประจำวัน'!$B66,เส้นแต่งหน้าขนมปัง!H:H)+SUMIF('วางแผนBC,CJ'!$C:$C,'รับ-จ่าย ประจำวัน'!$B66,'วางแผนBC,CJ'!H:H)+SUMIF(RD!$C:$C,'รับ-จ่าย ประจำวัน'!$B66,RD!H:H)+SUMIF('FG,ออนไล,คัดแยก'!$C:$C,'รับ-จ่าย ประจำวัน'!$B66,'FG,ออนไล,คัดแยก'!H:H)</f>
        <v>0</v>
      </c>
      <c r="AP66" s="16">
        <f>SUMIF(เตรียมส่วนผสม!$C:$C,'รับ-จ่าย ประจำวัน'!$B66,เตรียมส่วนผสม!I:I)+SUMIF(กวนไส้!$C:$C,'รับ-จ่าย ประจำวัน'!$B66,กวนไส้!I:I)+SUMIF(ผลิต1!$C:$C,'รับ-จ่าย ประจำวัน'!$B66,ผลิต1!I:I)+SUMIF(ผลิต2!$C:$C,'รับ-จ่าย ประจำวัน'!$B66,ผลิต2!I:I)+SUMIF(เส้นแต่งหน้าขนมเค้ก!$C:$C,'รับ-จ่าย ประจำวัน'!$B66,เส้นแต่งหน้าขนมเค้ก!I:I)+SUMIF(แพ็ค!$C:$C,'รับ-จ่าย ประจำวัน'!$B66,แพ็ค!I:I)+SUMIF(ธุรการ!$C:$C,'รับ-จ่าย ประจำวัน'!$B66,ธุรการ!I:I)+SUMIF(เส้นแต่งหน้าขนมปัง!$C:$C,'รับ-จ่าย ประจำวัน'!$B66,เส้นแต่งหน้าขนมปัง!I:I)+SUMIF('วางแผนBC,CJ'!$C:$C,'รับ-จ่าย ประจำวัน'!$B66,'วางแผนBC,CJ'!I:I)+SUMIF(RD!$C:$C,'รับ-จ่าย ประจำวัน'!$B66,RD!I:I)+SUMIF('FG,ออนไล,คัดแยก'!$C:$C,'รับ-จ่าย ประจำวัน'!$B66,'FG,ออนไล,คัดแยก'!I:I)</f>
        <v>0</v>
      </c>
      <c r="AQ66" s="16">
        <f>SUMIF(เตรียมส่วนผสม!$C:$C,'รับ-จ่าย ประจำวัน'!$B66,เตรียมส่วนผสม!J:J)+SUMIF(กวนไส้!$C:$C,'รับ-จ่าย ประจำวัน'!$B66,กวนไส้!J:J)+SUMIF(ผลิต1!$C:$C,'รับ-จ่าย ประจำวัน'!$B66,ผลิต1!J:J)+SUMIF(ผลิต2!$C:$C,'รับ-จ่าย ประจำวัน'!$B66,ผลิต2!J:J)+SUMIF(เส้นแต่งหน้าขนมเค้ก!$C:$C,'รับ-จ่าย ประจำวัน'!$B66,เส้นแต่งหน้าขนมเค้ก!J:J)+SUMIF(แพ็ค!$C:$C,'รับ-จ่าย ประจำวัน'!$B66,แพ็ค!J:J)+SUMIF(ธุรการ!$C:$C,'รับ-จ่าย ประจำวัน'!$B66,ธุรการ!J:J)+SUMIF(เส้นแต่งหน้าขนมปัง!$C:$C,'รับ-จ่าย ประจำวัน'!$B66,เส้นแต่งหน้าขนมปัง!J:J)+SUMIF('วางแผนBC,CJ'!$C:$C,'รับ-จ่าย ประจำวัน'!$B66,'วางแผนBC,CJ'!J:J)+SUMIF(RD!$C:$C,'รับ-จ่าย ประจำวัน'!$B66,RD!J:J)+SUMIF('FG,ออนไล,คัดแยก'!$C:$C,'รับ-จ่าย ประจำวัน'!$B66,'FG,ออนไล,คัดแยก'!J:J)</f>
        <v>0</v>
      </c>
      <c r="AR66" s="16">
        <f>SUMIF(เตรียมส่วนผสม!$C:$C,'รับ-จ่าย ประจำวัน'!$B66,เตรียมส่วนผสม!K:K)+SUMIF(กวนไส้!$C:$C,'รับ-จ่าย ประจำวัน'!$B66,กวนไส้!K:K)+SUMIF(ผลิต1!$C:$C,'รับ-จ่าย ประจำวัน'!$B66,ผลิต1!K:K)+SUMIF(ผลิต2!$C:$C,'รับ-จ่าย ประจำวัน'!$B66,ผลิต2!K:K)+SUMIF(เส้นแต่งหน้าขนมเค้ก!$C:$C,'รับ-จ่าย ประจำวัน'!$B66,เส้นแต่งหน้าขนมเค้ก!K:K)+SUMIF(แพ็ค!$C:$C,'รับ-จ่าย ประจำวัน'!$B66,แพ็ค!K:K)+SUMIF(ธุรการ!$C:$C,'รับ-จ่าย ประจำวัน'!$B66,ธุรการ!K:K)+SUMIF(เส้นแต่งหน้าขนมปัง!$C:$C,'รับ-จ่าย ประจำวัน'!$B66,เส้นแต่งหน้าขนมปัง!K:K)+SUMIF('วางแผนBC,CJ'!$C:$C,'รับ-จ่าย ประจำวัน'!$B66,'วางแผนBC,CJ'!K:K)+SUMIF(RD!$C:$C,'รับ-จ่าย ประจำวัน'!$B66,RD!K:K)+SUMIF('FG,ออนไล,คัดแยก'!$C:$C,'รับ-จ่าย ประจำวัน'!$B66,'FG,ออนไล,คัดแยก'!K:K)</f>
        <v>0</v>
      </c>
      <c r="AS66" s="16">
        <f>SUMIF(เตรียมส่วนผสม!$C:$C,'รับ-จ่าย ประจำวัน'!$B66,เตรียมส่วนผสม!L:L)+SUMIF(กวนไส้!$C:$C,'รับ-จ่าย ประจำวัน'!$B66,กวนไส้!L:L)+SUMIF(ผลิต1!$C:$C,'รับ-จ่าย ประจำวัน'!$B66,ผลิต1!L:L)+SUMIF(ผลิต2!$C:$C,'รับ-จ่าย ประจำวัน'!$B66,ผลิต2!L:L)+SUMIF(เส้นแต่งหน้าขนมเค้ก!$C:$C,'รับ-จ่าย ประจำวัน'!$B66,เส้นแต่งหน้าขนมเค้ก!L:L)+SUMIF(แพ็ค!$C:$C,'รับ-จ่าย ประจำวัน'!$B66,แพ็ค!L:L)+SUMIF(ธุรการ!$C:$C,'รับ-จ่าย ประจำวัน'!$B66,ธุรการ!L:L)+SUMIF(เส้นแต่งหน้าขนมปัง!$C:$C,'รับ-จ่าย ประจำวัน'!$B66,เส้นแต่งหน้าขนมปัง!L:L)+SUMIF('วางแผนBC,CJ'!$C:$C,'รับ-จ่าย ประจำวัน'!$B66,'วางแผนBC,CJ'!L:L)+SUMIF(RD!$C:$C,'รับ-จ่าย ประจำวัน'!$B66,RD!L:L)+SUMIF('FG,ออนไล,คัดแยก'!$C:$C,'รับ-จ่าย ประจำวัน'!$B66,'FG,ออนไล,คัดแยก'!L:L)</f>
        <v>0</v>
      </c>
      <c r="AT66" s="16">
        <f>SUMIF(เตรียมส่วนผสม!$C:$C,'รับ-จ่าย ประจำวัน'!$B66,เตรียมส่วนผสม!M:M)+SUMIF(กวนไส้!$C:$C,'รับ-จ่าย ประจำวัน'!$B66,กวนไส้!M:M)+SUMIF(ผลิต1!$C:$C,'รับ-จ่าย ประจำวัน'!$B66,ผลิต1!M:M)+SUMIF(ผลิต2!$C:$C,'รับ-จ่าย ประจำวัน'!$B66,ผลิต2!M:M)+SUMIF(เส้นแต่งหน้าขนมเค้ก!$C:$C,'รับ-จ่าย ประจำวัน'!$B66,เส้นแต่งหน้าขนมเค้ก!M:M)+SUMIF(แพ็ค!$C:$C,'รับ-จ่าย ประจำวัน'!$B66,แพ็ค!M:M)+SUMIF(ธุรการ!$C:$C,'รับ-จ่าย ประจำวัน'!$B66,ธุรการ!M:M)+SUMIF(เส้นแต่งหน้าขนมปัง!$C:$C,'รับ-จ่าย ประจำวัน'!$B66,เส้นแต่งหน้าขนมปัง!M:M)+SUMIF('วางแผนBC,CJ'!$C:$C,'รับ-จ่าย ประจำวัน'!$B66,'วางแผนBC,CJ'!M:M)+SUMIF(RD!$C:$C,'รับ-จ่าย ประจำวัน'!$B66,RD!M:M)+SUMIF('FG,ออนไล,คัดแยก'!$C:$C,'รับ-จ่าย ประจำวัน'!$B66,'FG,ออนไล,คัดแยก'!M:M)</f>
        <v>0</v>
      </c>
      <c r="AU66" s="16">
        <f>SUMIF(เตรียมส่วนผสม!$C:$C,'รับ-จ่าย ประจำวัน'!$B66,เตรียมส่วนผสม!N:N)+SUMIF(กวนไส้!$C:$C,'รับ-จ่าย ประจำวัน'!$B66,กวนไส้!N:N)+SUMIF(ผลิต1!$C:$C,'รับ-จ่าย ประจำวัน'!$B66,ผลิต1!N:N)+SUMIF(ผลิต2!$C:$C,'รับ-จ่าย ประจำวัน'!$B66,ผลิต2!N:N)+SUMIF(เส้นแต่งหน้าขนมเค้ก!$C:$C,'รับ-จ่าย ประจำวัน'!$B66,เส้นแต่งหน้าขนมเค้ก!N:N)+SUMIF(แพ็ค!$C:$C,'รับ-จ่าย ประจำวัน'!$B66,แพ็ค!N:N)+SUMIF(ธุรการ!$C:$C,'รับ-จ่าย ประจำวัน'!$B66,ธุรการ!N:N)+SUMIF(เส้นแต่งหน้าขนมปัง!$C:$C,'รับ-จ่าย ประจำวัน'!$B66,เส้นแต่งหน้าขนมปัง!N:N)+SUMIF('วางแผนBC,CJ'!$C:$C,'รับ-จ่าย ประจำวัน'!$B66,'วางแผนBC,CJ'!N:N)+SUMIF(RD!$C:$C,'รับ-จ่าย ประจำวัน'!$B66,RD!N:N)+SUMIF('FG,ออนไล,คัดแยก'!$C:$C,'รับ-จ่าย ประจำวัน'!$B66,'FG,ออนไล,คัดแยก'!N:N)</f>
        <v>0</v>
      </c>
      <c r="AV66" s="16">
        <f>SUMIF(เตรียมส่วนผสม!$C:$C,'รับ-จ่าย ประจำวัน'!$B66,เตรียมส่วนผสม!O:O)+SUMIF(กวนไส้!$C:$C,'รับ-จ่าย ประจำวัน'!$B66,กวนไส้!O:O)+SUMIF(ผลิต1!$C:$C,'รับ-จ่าย ประจำวัน'!$B66,ผลิต1!O:O)+SUMIF(ผลิต2!$C:$C,'รับ-จ่าย ประจำวัน'!$B66,ผลิต2!O:O)+SUMIF(เส้นแต่งหน้าขนมเค้ก!$C:$C,'รับ-จ่าย ประจำวัน'!$B66,เส้นแต่งหน้าขนมเค้ก!O:O)+SUMIF(แพ็ค!$C:$C,'รับ-จ่าย ประจำวัน'!$B66,แพ็ค!O:O)+SUMIF(ธุรการ!$C:$C,'รับ-จ่าย ประจำวัน'!$B66,ธุรการ!O:O)+SUMIF(เส้นแต่งหน้าขนมปัง!$C:$C,'รับ-จ่าย ประจำวัน'!$B66,เส้นแต่งหน้าขนมปัง!O:O)+SUMIF('วางแผนBC,CJ'!$C:$C,'รับ-จ่าย ประจำวัน'!$B66,'วางแผนBC,CJ'!O:O)+SUMIF(RD!$C:$C,'รับ-จ่าย ประจำวัน'!$B66,RD!O:O)+SUMIF('FG,ออนไล,คัดแยก'!$C:$C,'รับ-จ่าย ประจำวัน'!$B66,'FG,ออนไล,คัดแยก'!O:O)</f>
        <v>0</v>
      </c>
      <c r="AW66" s="16">
        <f>SUMIF(เตรียมส่วนผสม!$C:$C,'รับ-จ่าย ประจำวัน'!$B66,เตรียมส่วนผสม!P:P)+SUMIF(กวนไส้!$C:$C,'รับ-จ่าย ประจำวัน'!$B66,กวนไส้!P:P)+SUMIF(ผลิต1!$C:$C,'รับ-จ่าย ประจำวัน'!$B66,ผลิต1!P:P)+SUMIF(ผลิต2!$C:$C,'รับ-จ่าย ประจำวัน'!$B66,ผลิต2!P:P)+SUMIF(เส้นแต่งหน้าขนมเค้ก!$C:$C,'รับ-จ่าย ประจำวัน'!$B66,เส้นแต่งหน้าขนมเค้ก!P:P)+SUMIF(แพ็ค!$C:$C,'รับ-จ่าย ประจำวัน'!$B66,แพ็ค!P:P)+SUMIF(ธุรการ!$C:$C,'รับ-จ่าย ประจำวัน'!$B66,ธุรการ!P:P)+SUMIF(เส้นแต่งหน้าขนมปัง!$C:$C,'รับ-จ่าย ประจำวัน'!$B66,เส้นแต่งหน้าขนมปัง!P:P)+SUMIF('วางแผนBC,CJ'!$C:$C,'รับ-จ่าย ประจำวัน'!$B66,'วางแผนBC,CJ'!P:P)+SUMIF(RD!$C:$C,'รับ-จ่าย ประจำวัน'!$B66,RD!P:P)+SUMIF('FG,ออนไล,คัดแยก'!$C:$C,'รับ-จ่าย ประจำวัน'!$B66,'FG,ออนไล,คัดแยก'!P:P)</f>
        <v>0</v>
      </c>
      <c r="AX66" s="16">
        <f>SUMIF(เตรียมส่วนผสม!$C:$C,'รับ-จ่าย ประจำวัน'!$B66,เตรียมส่วนผสม!Q:Q)+SUMIF(กวนไส้!$C:$C,'รับ-จ่าย ประจำวัน'!$B66,กวนไส้!Q:Q)+SUMIF(ผลิต1!$C:$C,'รับ-จ่าย ประจำวัน'!$B66,ผลิต1!Q:Q)+SUMIF(ผลิต2!$C:$C,'รับ-จ่าย ประจำวัน'!$B66,ผลิต2!Q:Q)+SUMIF(เส้นแต่งหน้าขนมเค้ก!$C:$C,'รับ-จ่าย ประจำวัน'!$B66,เส้นแต่งหน้าขนมเค้ก!Q:Q)+SUMIF(แพ็ค!$C:$C,'รับ-จ่าย ประจำวัน'!$B66,แพ็ค!Q:Q)+SUMIF(ธุรการ!$C:$C,'รับ-จ่าย ประจำวัน'!$B66,ธุรการ!Q:Q)+SUMIF(เส้นแต่งหน้าขนมปัง!$C:$C,'รับ-จ่าย ประจำวัน'!$B66,เส้นแต่งหน้าขนมปัง!Q:Q)+SUMIF('วางแผนBC,CJ'!$C:$C,'รับ-จ่าย ประจำวัน'!$B66,'วางแผนBC,CJ'!Q:Q)+SUMIF(RD!$C:$C,'รับ-จ่าย ประจำวัน'!$B66,RD!Q:Q)+SUMIF('FG,ออนไล,คัดแยก'!$C:$C,'รับ-จ่าย ประจำวัน'!$B66,'FG,ออนไล,คัดแยก'!Q:Q)</f>
        <v>0</v>
      </c>
      <c r="AY66" s="16">
        <f>SUMIF(เตรียมส่วนผสม!$C:$C,'รับ-จ่าย ประจำวัน'!$B66,เตรียมส่วนผสม!R:R)+SUMIF(กวนไส้!$C:$C,'รับ-จ่าย ประจำวัน'!$B66,กวนไส้!R:R)+SUMIF(ผลิต1!$C:$C,'รับ-จ่าย ประจำวัน'!$B66,ผลิต1!R:R)+SUMIF(ผลิต2!$C:$C,'รับ-จ่าย ประจำวัน'!$B66,ผลิต2!R:R)+SUMIF(เส้นแต่งหน้าขนมเค้ก!$C:$C,'รับ-จ่าย ประจำวัน'!$B66,เส้นแต่งหน้าขนมเค้ก!R:R)+SUMIF(แพ็ค!$C:$C,'รับ-จ่าย ประจำวัน'!$B66,แพ็ค!R:R)+SUMIF(ธุรการ!$C:$C,'รับ-จ่าย ประจำวัน'!$B66,ธุรการ!R:R)+SUMIF(เส้นแต่งหน้าขนมปัง!$C:$C,'รับ-จ่าย ประจำวัน'!$B66,เส้นแต่งหน้าขนมปัง!R:R)+SUMIF('วางแผนBC,CJ'!$C:$C,'รับ-จ่าย ประจำวัน'!$B66,'วางแผนBC,CJ'!R:R)+SUMIF(RD!$C:$C,'รับ-จ่าย ประจำวัน'!$B66,RD!R:R)+SUMIF('FG,ออนไล,คัดแยก'!$C:$C,'รับ-จ่าย ประจำวัน'!$B66,'FG,ออนไล,คัดแยก'!R:R)</f>
        <v>0</v>
      </c>
      <c r="AZ66" s="16">
        <f>SUMIF(เตรียมส่วนผสม!$C:$C,'รับ-จ่าย ประจำวัน'!$B66,เตรียมส่วนผสม!S:S)+SUMIF(กวนไส้!$C:$C,'รับ-จ่าย ประจำวัน'!$B66,กวนไส้!S:S)+SUMIF(ผลิต1!$C:$C,'รับ-จ่าย ประจำวัน'!$B66,ผลิต1!S:S)+SUMIF(ผลิต2!$C:$C,'รับ-จ่าย ประจำวัน'!$B66,ผลิต2!S:S)+SUMIF(เส้นแต่งหน้าขนมเค้ก!$C:$C,'รับ-จ่าย ประจำวัน'!$B66,เส้นแต่งหน้าขนมเค้ก!S:S)+SUMIF(แพ็ค!$C:$C,'รับ-จ่าย ประจำวัน'!$B66,แพ็ค!S:S)+SUMIF(ธุรการ!$C:$C,'รับ-จ่าย ประจำวัน'!$B66,ธุรการ!S:S)+SUMIF(เส้นแต่งหน้าขนมปัง!$C:$C,'รับ-จ่าย ประจำวัน'!$B66,เส้นแต่งหน้าขนมปัง!S:S)+SUMIF('วางแผนBC,CJ'!$C:$C,'รับ-จ่าย ประจำวัน'!$B66,'วางแผนBC,CJ'!S:S)+SUMIF(RD!$C:$C,'รับ-จ่าย ประจำวัน'!$B66,RD!S:S)+SUMIF('FG,ออนไล,คัดแยก'!$C:$C,'รับ-จ่าย ประจำวัน'!$B66,'FG,ออนไล,คัดแยก'!S:S)</f>
        <v>0</v>
      </c>
      <c r="BA66" s="16">
        <f>SUMIF(เตรียมส่วนผสม!$C:$C,'รับ-จ่าย ประจำวัน'!$B66,เตรียมส่วนผสม!T:T)+SUMIF(กวนไส้!$C:$C,'รับ-จ่าย ประจำวัน'!$B66,กวนไส้!T:T)+SUMIF(ผลิต1!$C:$C,'รับ-จ่าย ประจำวัน'!$B66,ผลิต1!T:T)+SUMIF(ผลิต2!$C:$C,'รับ-จ่าย ประจำวัน'!$B66,ผลิต2!T:T)+SUMIF(เส้นแต่งหน้าขนมเค้ก!$C:$C,'รับ-จ่าย ประจำวัน'!$B66,เส้นแต่งหน้าขนมเค้ก!T:T)+SUMIF(แพ็ค!$C:$C,'รับ-จ่าย ประจำวัน'!$B66,แพ็ค!T:T)+SUMIF(ธุรการ!$C:$C,'รับ-จ่าย ประจำวัน'!$B66,ธุรการ!T:T)+SUMIF(เส้นแต่งหน้าขนมปัง!$C:$C,'รับ-จ่าย ประจำวัน'!$B66,เส้นแต่งหน้าขนมปัง!T:T)+SUMIF('วางแผนBC,CJ'!$C:$C,'รับ-จ่าย ประจำวัน'!$B66,'วางแผนBC,CJ'!T:T)+SUMIF(RD!$C:$C,'รับ-จ่าย ประจำวัน'!$B66,RD!T:T)+SUMIF('FG,ออนไล,คัดแยก'!$C:$C,'รับ-จ่าย ประจำวัน'!$B66,'FG,ออนไล,คัดแยก'!T:T)</f>
        <v>0</v>
      </c>
      <c r="BB66" s="16">
        <f>SUMIF(เตรียมส่วนผสม!$C:$C,'รับ-จ่าย ประจำวัน'!$B66,เตรียมส่วนผสม!U:U)+SUMIF(กวนไส้!$C:$C,'รับ-จ่าย ประจำวัน'!$B66,กวนไส้!U:U)+SUMIF(ผลิต1!$C:$C,'รับ-จ่าย ประจำวัน'!$B66,ผลิต1!U:U)+SUMIF(ผลิต2!$C:$C,'รับ-จ่าย ประจำวัน'!$B66,ผลิต2!U:U)+SUMIF(เส้นแต่งหน้าขนมเค้ก!$C:$C,'รับ-จ่าย ประจำวัน'!$B66,เส้นแต่งหน้าขนมเค้ก!U:U)+SUMIF(แพ็ค!$C:$C,'รับ-จ่าย ประจำวัน'!$B66,แพ็ค!U:U)+SUMIF(ธุรการ!$C:$C,'รับ-จ่าย ประจำวัน'!$B66,ธุรการ!U:U)+SUMIF(เส้นแต่งหน้าขนมปัง!$C:$C,'รับ-จ่าย ประจำวัน'!$B66,เส้นแต่งหน้าขนมปัง!U:U)+SUMIF('วางแผนBC,CJ'!$C:$C,'รับ-จ่าย ประจำวัน'!$B66,'วางแผนBC,CJ'!U:U)+SUMIF(RD!$C:$C,'รับ-จ่าย ประจำวัน'!$B66,RD!U:U)+SUMIF('FG,ออนไล,คัดแยก'!$C:$C,'รับ-จ่าย ประจำวัน'!$B66,'FG,ออนไล,คัดแยก'!U:U)</f>
        <v>0</v>
      </c>
      <c r="BC66" s="16">
        <f>SUMIF(เตรียมส่วนผสม!$C:$C,'รับ-จ่าย ประจำวัน'!$B66,เตรียมส่วนผสม!V:V)+SUMIF(กวนไส้!$C:$C,'รับ-จ่าย ประจำวัน'!$B66,กวนไส้!V:V)+SUMIF(ผลิต1!$C:$C,'รับ-จ่าย ประจำวัน'!$B66,ผลิต1!V:V)+SUMIF(ผลิต2!$C:$C,'รับ-จ่าย ประจำวัน'!$B66,ผลิต2!V:V)+SUMIF(เส้นแต่งหน้าขนมเค้ก!$C:$C,'รับ-จ่าย ประจำวัน'!$B66,เส้นแต่งหน้าขนมเค้ก!V:V)+SUMIF(แพ็ค!$C:$C,'รับ-จ่าย ประจำวัน'!$B66,แพ็ค!V:V)+SUMIF(ธุรการ!$C:$C,'รับ-จ่าย ประจำวัน'!$B66,ธุรการ!V:V)+SUMIF(เส้นแต่งหน้าขนมปัง!$C:$C,'รับ-จ่าย ประจำวัน'!$B66,เส้นแต่งหน้าขนมปัง!V:V)+SUMIF('วางแผนBC,CJ'!$C:$C,'รับ-จ่าย ประจำวัน'!$B66,'วางแผนBC,CJ'!V:V)+SUMIF(RD!$C:$C,'รับ-จ่าย ประจำวัน'!$B66,RD!V:V)+SUMIF('FG,ออนไล,คัดแยก'!$C:$C,'รับ-จ่าย ประจำวัน'!$B66,'FG,ออนไล,คัดแยก'!V:V)</f>
        <v>0</v>
      </c>
      <c r="BD66" s="16">
        <f>SUMIF(เตรียมส่วนผสม!$C:$C,'รับ-จ่าย ประจำวัน'!$B66,เตรียมส่วนผสม!W:W)+SUMIF(กวนไส้!$C:$C,'รับ-จ่าย ประจำวัน'!$B66,กวนไส้!W:W)+SUMIF(ผลิต1!$C:$C,'รับ-จ่าย ประจำวัน'!$B66,ผลิต1!W:W)+SUMIF(ผลิต2!$C:$C,'รับ-จ่าย ประจำวัน'!$B66,ผลิต2!W:W)+SUMIF(เส้นแต่งหน้าขนมเค้ก!$C:$C,'รับ-จ่าย ประจำวัน'!$B66,เส้นแต่งหน้าขนมเค้ก!W:W)+SUMIF(แพ็ค!$C:$C,'รับ-จ่าย ประจำวัน'!$B66,แพ็ค!W:W)+SUMIF(ธุรการ!$C:$C,'รับ-จ่าย ประจำวัน'!$B66,ธุรการ!W:W)+SUMIF(เส้นแต่งหน้าขนมปัง!$C:$C,'รับ-จ่าย ประจำวัน'!$B66,เส้นแต่งหน้าขนมปัง!W:W)+SUMIF('วางแผนBC,CJ'!$C:$C,'รับ-จ่าย ประจำวัน'!$B66,'วางแผนBC,CJ'!W:W)+SUMIF(RD!$C:$C,'รับ-จ่าย ประจำวัน'!$B66,RD!W:W)+SUMIF('FG,ออนไล,คัดแยก'!$C:$C,'รับ-จ่าย ประจำวัน'!$B66,'FG,ออนไล,คัดแยก'!W:W)</f>
        <v>0</v>
      </c>
      <c r="BE66" s="16">
        <f>SUMIF(เตรียมส่วนผสม!$C:$C,'รับ-จ่าย ประจำวัน'!$B66,เตรียมส่วนผสม!X:X)+SUMIF(กวนไส้!$C:$C,'รับ-จ่าย ประจำวัน'!$B66,กวนไส้!X:X)+SUMIF(ผลิต1!$C:$C,'รับ-จ่าย ประจำวัน'!$B66,ผลิต1!X:X)+SUMIF(ผลิต2!$C:$C,'รับ-จ่าย ประจำวัน'!$B66,ผลิต2!X:X)+SUMIF(เส้นแต่งหน้าขนมเค้ก!$C:$C,'รับ-จ่าย ประจำวัน'!$B66,เส้นแต่งหน้าขนมเค้ก!X:X)+SUMIF(แพ็ค!$C:$C,'รับ-จ่าย ประจำวัน'!$B66,แพ็ค!X:X)+SUMIF(ธุรการ!$C:$C,'รับ-จ่าย ประจำวัน'!$B66,ธุรการ!X:X)+SUMIF(เส้นแต่งหน้าขนมปัง!$C:$C,'รับ-จ่าย ประจำวัน'!$B66,เส้นแต่งหน้าขนมปัง!X:X)+SUMIF('วางแผนBC,CJ'!$C:$C,'รับ-จ่าย ประจำวัน'!$B66,'วางแผนBC,CJ'!X:X)+SUMIF(RD!$C:$C,'รับ-จ่าย ประจำวัน'!$B66,RD!X:X)+SUMIF('FG,ออนไล,คัดแยก'!$C:$C,'รับ-จ่าย ประจำวัน'!$B66,'FG,ออนไล,คัดแยก'!X:X)</f>
        <v>0</v>
      </c>
      <c r="BF66" s="16">
        <f>SUMIF(เตรียมส่วนผสม!$C:$C,'รับ-จ่าย ประจำวัน'!$B66,เตรียมส่วนผสม!Y:Y)+SUMIF(กวนไส้!$C:$C,'รับ-จ่าย ประจำวัน'!$B66,กวนไส้!Y:Y)+SUMIF(ผลิต1!$C:$C,'รับ-จ่าย ประจำวัน'!$B66,ผลิต1!Y:Y)+SUMIF(ผลิต2!$C:$C,'รับ-จ่าย ประจำวัน'!$B66,ผลิต2!Y:Y)+SUMIF(เส้นแต่งหน้าขนมเค้ก!$C:$C,'รับ-จ่าย ประจำวัน'!$B66,เส้นแต่งหน้าขนมเค้ก!Y:Y)+SUMIF(แพ็ค!$C:$C,'รับ-จ่าย ประจำวัน'!$B66,แพ็ค!Y:Y)+SUMIF(ธุรการ!$C:$C,'รับ-จ่าย ประจำวัน'!$B66,ธุรการ!Y:Y)+SUMIF(เส้นแต่งหน้าขนมปัง!$C:$C,'รับ-จ่าย ประจำวัน'!$B66,เส้นแต่งหน้าขนมปัง!Y:Y)+SUMIF('วางแผนBC,CJ'!$C:$C,'รับ-จ่าย ประจำวัน'!$B66,'วางแผนBC,CJ'!Y:Y)+SUMIF(RD!$C:$C,'รับ-จ่าย ประจำวัน'!$B66,RD!Y:Y)+SUMIF('FG,ออนไล,คัดแยก'!$C:$C,'รับ-จ่าย ประจำวัน'!$B66,'FG,ออนไล,คัดแยก'!Y:Y)</f>
        <v>0</v>
      </c>
      <c r="BG66" s="16">
        <f>SUMIF(เตรียมส่วนผสม!$C:$C,'รับ-จ่าย ประจำวัน'!$B66,เตรียมส่วนผสม!Z:Z)+SUMIF(กวนไส้!$C:$C,'รับ-จ่าย ประจำวัน'!$B66,กวนไส้!Z:Z)+SUMIF(ผลิต1!$C:$C,'รับ-จ่าย ประจำวัน'!$B66,ผลิต1!Z:Z)+SUMIF(ผลิต2!$C:$C,'รับ-จ่าย ประจำวัน'!$B66,ผลิต2!Z:Z)+SUMIF(เส้นแต่งหน้าขนมเค้ก!$C:$C,'รับ-จ่าย ประจำวัน'!$B66,เส้นแต่งหน้าขนมเค้ก!Z:Z)+SUMIF(แพ็ค!$C:$C,'รับ-จ่าย ประจำวัน'!$B66,แพ็ค!Z:Z)+SUMIF(ธุรการ!$C:$C,'รับ-จ่าย ประจำวัน'!$B66,ธุรการ!Z:Z)+SUMIF(เส้นแต่งหน้าขนมปัง!$C:$C,'รับ-จ่าย ประจำวัน'!$B66,เส้นแต่งหน้าขนมปัง!Z:Z)+SUMIF('วางแผนBC,CJ'!$C:$C,'รับ-จ่าย ประจำวัน'!$B66,'วางแผนBC,CJ'!Z:Z)+SUMIF(RD!$C:$C,'รับ-จ่าย ประจำวัน'!$B66,RD!Z:Z)+SUMIF('FG,ออนไล,คัดแยก'!$C:$C,'รับ-จ่าย ประจำวัน'!$B66,'FG,ออนไล,คัดแยก'!Z:Z)</f>
        <v>0</v>
      </c>
      <c r="BH66" s="16">
        <f>SUMIF(เตรียมส่วนผสม!$C:$C,'รับ-จ่าย ประจำวัน'!$B66,เตรียมส่วนผสม!AA:AA)+SUMIF(กวนไส้!$C:$C,'รับ-จ่าย ประจำวัน'!$B66,กวนไส้!AA:AA)+SUMIF(ผลิต1!$C:$C,'รับ-จ่าย ประจำวัน'!$B66,ผลิต1!AA:AA)+SUMIF(ผลิต2!$C:$C,'รับ-จ่าย ประจำวัน'!$B66,ผลิต2!AA:AA)+SUMIF(เส้นแต่งหน้าขนมเค้ก!$C:$C,'รับ-จ่าย ประจำวัน'!$B66,เส้นแต่งหน้าขนมเค้ก!AA:AA)+SUMIF(แพ็ค!$C:$C,'รับ-จ่าย ประจำวัน'!$B66,แพ็ค!AA:AA)+SUMIF(ธุรการ!$C:$C,'รับ-จ่าย ประจำวัน'!$B66,ธุรการ!AA:AA)+SUMIF(เส้นแต่งหน้าขนมปัง!$C:$C,'รับ-จ่าย ประจำวัน'!$B66,เส้นแต่งหน้าขนมปัง!AA:AA)+SUMIF('วางแผนBC,CJ'!$C:$C,'รับ-จ่าย ประจำวัน'!$B66,'วางแผนBC,CJ'!AA:AA)+SUMIF(RD!$C:$C,'รับ-จ่าย ประจำวัน'!$B66,RD!AA:AA)+SUMIF('FG,ออนไล,คัดแยก'!$C:$C,'รับ-จ่าย ประจำวัน'!$B66,'FG,ออนไล,คัดแยก'!AA:AA)</f>
        <v>0</v>
      </c>
      <c r="BI66" s="16">
        <f>SUMIF(เตรียมส่วนผสม!$C:$C,'รับ-จ่าย ประจำวัน'!$B66,เตรียมส่วนผสม!AB:AB)+SUMIF(กวนไส้!$C:$C,'รับ-จ่าย ประจำวัน'!$B66,กวนไส้!AB:AB)+SUMIF(ผลิต1!$C:$C,'รับ-จ่าย ประจำวัน'!$B66,ผลิต1!AB:AB)+SUMIF(ผลิต2!$C:$C,'รับ-จ่าย ประจำวัน'!$B66,ผลิต2!AB:AB)+SUMIF(เส้นแต่งหน้าขนมเค้ก!$C:$C,'รับ-จ่าย ประจำวัน'!$B66,เส้นแต่งหน้าขนมเค้ก!AB:AB)+SUMIF(แพ็ค!$C:$C,'รับ-จ่าย ประจำวัน'!$B66,แพ็ค!AB:AB)+SUMIF(ธุรการ!$C:$C,'รับ-จ่าย ประจำวัน'!$B66,ธุรการ!AB:AB)+SUMIF(เส้นแต่งหน้าขนมปัง!$C:$C,'รับ-จ่าย ประจำวัน'!$B66,เส้นแต่งหน้าขนมปัง!AB:AB)+SUMIF('วางแผนBC,CJ'!$C:$C,'รับ-จ่าย ประจำวัน'!$B66,'วางแผนBC,CJ'!AB:AB)+SUMIF(RD!$C:$C,'รับ-จ่าย ประจำวัน'!$B66,RD!AB:AB)+SUMIF('FG,ออนไล,คัดแยก'!$C:$C,'รับ-จ่าย ประจำวัน'!$B66,'FG,ออนไล,คัดแยก'!AB:AB)</f>
        <v>0</v>
      </c>
      <c r="BJ66" s="16">
        <f>SUMIF(เตรียมส่วนผสม!$C:$C,'รับ-จ่าย ประจำวัน'!$B66,เตรียมส่วนผสม!AC:AC)+SUMIF(กวนไส้!$C:$C,'รับ-จ่าย ประจำวัน'!$B66,กวนไส้!AC:AC)+SUMIF(ผลิต1!$C:$C,'รับ-จ่าย ประจำวัน'!$B66,ผลิต1!AC:AC)+SUMIF(ผลิต2!$C:$C,'รับ-จ่าย ประจำวัน'!$B66,ผลิต2!AC:AC)+SUMIF(เส้นแต่งหน้าขนมเค้ก!$C:$C,'รับ-จ่าย ประจำวัน'!$B66,เส้นแต่งหน้าขนมเค้ก!AC:AC)+SUMIF(แพ็ค!$C:$C,'รับ-จ่าย ประจำวัน'!$B66,แพ็ค!AC:AC)+SUMIF(ธุรการ!$C:$C,'รับ-จ่าย ประจำวัน'!$B66,ธุรการ!AC:AC)+SUMIF(เส้นแต่งหน้าขนมปัง!$C:$C,'รับ-จ่าย ประจำวัน'!$B66,เส้นแต่งหน้าขนมปัง!AC:AC)+SUMIF('วางแผนBC,CJ'!$C:$C,'รับ-จ่าย ประจำวัน'!$B66,'วางแผนBC,CJ'!AC:AC)+SUMIF(RD!$C:$C,'รับ-จ่าย ประจำวัน'!$B66,RD!AC:AC)+SUMIF('FG,ออนไล,คัดแยก'!$C:$C,'รับ-จ่าย ประจำวัน'!$B66,'FG,ออนไล,คัดแยก'!AC:AC)</f>
        <v>0</v>
      </c>
      <c r="BK66" s="16">
        <f>SUMIF(เตรียมส่วนผสม!$C:$C,'รับ-จ่าย ประจำวัน'!$B66,เตรียมส่วนผสม!AD:AD)+SUMIF(กวนไส้!$C:$C,'รับ-จ่าย ประจำวัน'!$B66,กวนไส้!AD:AD)+SUMIF(ผลิต1!$C:$C,'รับ-จ่าย ประจำวัน'!$B66,ผลิต1!AD:AD)+SUMIF(ผลิต2!$C:$C,'รับ-จ่าย ประจำวัน'!$B66,ผลิต2!AD:AD)+SUMIF(เส้นแต่งหน้าขนมเค้ก!$C:$C,'รับ-จ่าย ประจำวัน'!$B66,เส้นแต่งหน้าขนมเค้ก!AD:AD)+SUMIF(แพ็ค!$C:$C,'รับ-จ่าย ประจำวัน'!$B66,แพ็ค!AD:AD)+SUMIF(ธุรการ!$C:$C,'รับ-จ่าย ประจำวัน'!$B66,ธุรการ!AD:AD)+SUMIF(เส้นแต่งหน้าขนมปัง!$C:$C,'รับ-จ่าย ประจำวัน'!$B66,เส้นแต่งหน้าขนมปัง!AD:AD)+SUMIF('วางแผนBC,CJ'!$C:$C,'รับ-จ่าย ประจำวัน'!$B66,'วางแผนBC,CJ'!AD:AD)+SUMIF(RD!$C:$C,'รับ-จ่าย ประจำวัน'!$B66,RD!AD:AD)+SUMIF('FG,ออนไล,คัดแยก'!$C:$C,'รับ-จ่าย ประจำวัน'!$B66,'FG,ออนไล,คัดแยก'!AD:AD)</f>
        <v>0</v>
      </c>
      <c r="BL66" s="16">
        <f>SUMIF(เตรียมส่วนผสม!$C:$C,'รับ-จ่าย ประจำวัน'!$B66,เตรียมส่วนผสม!AE:AE)+SUMIF(กวนไส้!$C:$C,'รับ-จ่าย ประจำวัน'!$B66,กวนไส้!AE:AE)+SUMIF(ผลิต1!$C:$C,'รับ-จ่าย ประจำวัน'!$B66,ผลิต1!AE:AE)+SUMIF(ผลิต2!$C:$C,'รับ-จ่าย ประจำวัน'!$B66,ผลิต2!AE:AE)+SUMIF(เส้นแต่งหน้าขนมเค้ก!$C:$C,'รับ-จ่าย ประจำวัน'!$B66,เส้นแต่งหน้าขนมเค้ก!AE:AE)+SUMIF(แพ็ค!$C:$C,'รับ-จ่าย ประจำวัน'!$B66,แพ็ค!AE:AE)+SUMIF(ธุรการ!$C:$C,'รับ-จ่าย ประจำวัน'!$B66,ธุรการ!AE:AE)+SUMIF(เส้นแต่งหน้าขนมปัง!$C:$C,'รับ-จ่าย ประจำวัน'!$B66,เส้นแต่งหน้าขนมปัง!AE:AE)+SUMIF('วางแผนBC,CJ'!$C:$C,'รับ-จ่าย ประจำวัน'!$B66,'วางแผนBC,CJ'!AE:AE)+SUMIF(RD!$C:$C,'รับ-จ่าย ประจำวัน'!$B66,RD!AE:AE)+SUMIF('FG,ออนไล,คัดแยก'!$C:$C,'รับ-จ่าย ประจำวัน'!$B66,'FG,ออนไล,คัดแยก'!AE:AE)</f>
        <v>0</v>
      </c>
      <c r="BM66" s="16">
        <f>SUMIF(เตรียมส่วนผสม!$C:$C,'รับ-จ่าย ประจำวัน'!$B66,เตรียมส่วนผสม!AF:AF)+SUMIF(กวนไส้!$C:$C,'รับ-จ่าย ประจำวัน'!$B66,กวนไส้!AF:AF)+SUMIF(ผลิต1!$C:$C,'รับ-จ่าย ประจำวัน'!$B66,ผลิต1!AF:AF)+SUMIF(ผลิต2!$C:$C,'รับ-จ่าย ประจำวัน'!$B66,ผลิต2!AF:AF)+SUMIF(เส้นแต่งหน้าขนมเค้ก!$C:$C,'รับ-จ่าย ประจำวัน'!$B66,เส้นแต่งหน้าขนมเค้ก!AF:AF)+SUMIF(แพ็ค!$C:$C,'รับ-จ่าย ประจำวัน'!$B66,แพ็ค!AF:AF)+SUMIF(ธุรการ!$C:$C,'รับ-จ่าย ประจำวัน'!$B66,ธุรการ!AF:AF)+SUMIF(เส้นแต่งหน้าขนมปัง!$C:$C,'รับ-จ่าย ประจำวัน'!$B66,เส้นแต่งหน้าขนมปัง!AF:AF)+SUMIF('วางแผนBC,CJ'!$C:$C,'รับ-จ่าย ประจำวัน'!$B66,'วางแผนBC,CJ'!AF:AF)+SUMIF(RD!$C:$C,'รับ-จ่าย ประจำวัน'!$B66,RD!AF:AF)+SUMIF('FG,ออนไล,คัดแยก'!$C:$C,'รับ-จ่าย ประจำวัน'!$B66,'FG,ออนไล,คัดแยก'!AF:AF)</f>
        <v>0</v>
      </c>
      <c r="BN66" s="16">
        <f>SUMIF(เตรียมส่วนผสม!$C:$C,'รับ-จ่าย ประจำวัน'!$B66,เตรียมส่วนผสม!AG:AG)+SUMIF(กวนไส้!$C:$C,'รับ-จ่าย ประจำวัน'!$B66,กวนไส้!AG:AG)+SUMIF(ผลิต1!$C:$C,'รับ-จ่าย ประจำวัน'!$B66,ผลิต1!AG:AG)+SUMIF(ผลิต2!$C:$C,'รับ-จ่าย ประจำวัน'!$B66,ผลิต2!AG:AG)+SUMIF(เส้นแต่งหน้าขนมเค้ก!$C:$C,'รับ-จ่าย ประจำวัน'!$B66,เส้นแต่งหน้าขนมเค้ก!AG:AG)+SUMIF(แพ็ค!$C:$C,'รับ-จ่าย ประจำวัน'!$B66,แพ็ค!AG:AG)+SUMIF(ธุรการ!$C:$C,'รับ-จ่าย ประจำวัน'!$B66,ธุรการ!AG:AG)+SUMIF(เส้นแต่งหน้าขนมปัง!$C:$C,'รับ-จ่าย ประจำวัน'!$B66,เส้นแต่งหน้าขนมปัง!AG:AG)+SUMIF('วางแผนBC,CJ'!$C:$C,'รับ-จ่าย ประจำวัน'!$B66,'วางแผนBC,CJ'!AG:AG)+SUMIF(RD!$C:$C,'รับ-จ่าย ประจำวัน'!$B66,RD!AG:AG)+SUMIF('FG,ออนไล,คัดแยก'!$C:$C,'รับ-จ่าย ประจำวัน'!$B66,'FG,ออนไล,คัดแยก'!AG:AG)</f>
        <v>0</v>
      </c>
      <c r="BO66" s="16">
        <f>SUMIF(เตรียมส่วนผสม!$C:$C,'รับ-จ่าย ประจำวัน'!$B66,เตรียมส่วนผสม!AH:AH)+SUMIF(กวนไส้!$C:$C,'รับ-จ่าย ประจำวัน'!$B66,กวนไส้!AH:AH)+SUMIF(ผลิต1!$C:$C,'รับ-จ่าย ประจำวัน'!$B66,ผลิต1!AH:AH)+SUMIF(ผลิต2!$C:$C,'รับ-จ่าย ประจำวัน'!$B66,ผลิต2!AH:AH)+SUMIF(เส้นแต่งหน้าขนมเค้ก!$C:$C,'รับ-จ่าย ประจำวัน'!$B66,เส้นแต่งหน้าขนมเค้ก!AH:AH)+SUMIF(แพ็ค!$C:$C,'รับ-จ่าย ประจำวัน'!$B66,แพ็ค!AH:AH)+SUMIF(ธุรการ!$C:$C,'รับ-จ่าย ประจำวัน'!$B66,ธุรการ!AH:AH)+SUMIF(เส้นแต่งหน้าขนมปัง!$C:$C,'รับ-จ่าย ประจำวัน'!$B66,เส้นแต่งหน้าขนมปัง!AH:AH)+SUMIF('วางแผนBC,CJ'!$C:$C,'รับ-จ่าย ประจำวัน'!$B66,'วางแผนBC,CJ'!AH:AH)+SUMIF(RD!$C:$C,'รับ-จ่าย ประจำวัน'!$B66,RD!AH:AH)+SUMIF('FG,ออนไล,คัดแยก'!$C:$C,'รับ-จ่าย ประจำวัน'!$B66,'FG,ออนไล,คัดแยก'!AH:AH)</f>
        <v>0</v>
      </c>
      <c r="BP66" s="16">
        <f>SUMIF(เตรียมส่วนผสม!$C:$C,'รับ-จ่าย ประจำวัน'!$B66,เตรียมส่วนผสม!AI:AI)+SUMIF(กวนไส้!$C:$C,'รับ-จ่าย ประจำวัน'!$B66,กวนไส้!AI:AI)+SUMIF(ผลิต1!$C:$C,'รับ-จ่าย ประจำวัน'!$B66,ผลิต1!AI:AI)+SUMIF(ผลิต2!$C:$C,'รับ-จ่าย ประจำวัน'!$B66,ผลิต2!AI:AI)+SUMIF(เส้นแต่งหน้าขนมเค้ก!$C:$C,'รับ-จ่าย ประจำวัน'!$B66,เส้นแต่งหน้าขนมเค้ก!AI:AI)+SUMIF(แพ็ค!$C:$C,'รับ-จ่าย ประจำวัน'!$B66,แพ็ค!AI:AI)+SUMIF(ธุรการ!$C:$C,'รับ-จ่าย ประจำวัน'!$B66,ธุรการ!AI:AI)+SUMIF(เส้นแต่งหน้าขนมปัง!$C:$C,'รับ-จ่าย ประจำวัน'!$B66,เส้นแต่งหน้าขนมปัง!AI:AI)+SUMIF('วางแผนBC,CJ'!$C:$C,'รับ-จ่าย ประจำวัน'!$B66,'วางแผนBC,CJ'!AI:AI)+SUMIF(RD!$C:$C,'รับ-จ่าย ประจำวัน'!$B66,RD!AI:AI)+SUMIF('FG,ออนไล,คัดแยก'!$C:$C,'รับ-จ่าย ประจำวัน'!$B66,'FG,ออนไล,คัดแยก'!AI:AI)</f>
        <v>0</v>
      </c>
      <c r="BQ66" s="16">
        <f>SUMIF(เตรียมส่วนผสม!$C:$C,'รับ-จ่าย ประจำวัน'!$B66,เตรียมส่วนผสม!AJ:AJ)+SUMIF(กวนไส้!$C:$C,'รับ-จ่าย ประจำวัน'!$B66,กวนไส้!AJ:AJ)+SUMIF(ผลิต1!$C:$C,'รับ-จ่าย ประจำวัน'!$B66,ผลิต1!AJ:AJ)+SUMIF(ผลิต2!$C:$C,'รับ-จ่าย ประจำวัน'!$B66,ผลิต2!AJ:AJ)+SUMIF(เส้นแต่งหน้าขนมเค้ก!$C:$C,'รับ-จ่าย ประจำวัน'!$B66,เส้นแต่งหน้าขนมเค้ก!AJ:AJ)+SUMIF(แพ็ค!$C:$C,'รับ-จ่าย ประจำวัน'!$B66,แพ็ค!AJ:AJ)+SUMIF(ธุรการ!$C:$C,'รับ-จ่าย ประจำวัน'!$B66,ธุรการ!AJ:AJ)+SUMIF(เส้นแต่งหน้าขนมปัง!$C:$C,'รับ-จ่าย ประจำวัน'!$B66,เส้นแต่งหน้าขนมปัง!AJ:AJ)+SUMIF('วางแผนBC,CJ'!$C:$C,'รับ-จ่าย ประจำวัน'!$B66,'วางแผนBC,CJ'!AJ:AJ)+SUMIF(RD!$C:$C,'รับ-จ่าย ประจำวัน'!$B66,RD!AJ:AJ)+SUMIF('FG,ออนไล,คัดแยก'!$C:$C,'รับ-จ่าย ประจำวัน'!$B66,'FG,ออนไล,คัดแยก'!AJ:AJ)</f>
        <v>0</v>
      </c>
      <c r="BR66" s="16">
        <f>SUMIF(เตรียมส่วนผสม!$C:$C,'รับ-จ่าย ประจำวัน'!$B66,เตรียมส่วนผสม!AK:AK)+SUMIF(กวนไส้!$C:$C,'รับ-จ่าย ประจำวัน'!$B66,กวนไส้!AK:AK)+SUMIF(ผลิต1!$C:$C,'รับ-จ่าย ประจำวัน'!$B66,ผลิต1!AK:AK)+SUMIF(ผลิต2!$C:$C,'รับ-จ่าย ประจำวัน'!$B66,ผลิต2!AK:AK)+SUMIF(เส้นแต่งหน้าขนมเค้ก!$C:$C,'รับ-จ่าย ประจำวัน'!$B66,เส้นแต่งหน้าขนมเค้ก!AK:AK)+SUMIF(แพ็ค!$C:$C,'รับ-จ่าย ประจำวัน'!$B66,แพ็ค!AK:AK)+SUMIF(ธุรการ!$C:$C,'รับ-จ่าย ประจำวัน'!$B66,ธุรการ!AK:AK)+SUMIF(เส้นแต่งหน้าขนมปัง!$C:$C,'รับ-จ่าย ประจำวัน'!$B66,เส้นแต่งหน้าขนมปัง!AK:AK)+SUMIF('วางแผนBC,CJ'!$C:$C,'รับ-จ่าย ประจำวัน'!$B66,'วางแผนBC,CJ'!AK:AK)+SUMIF(RD!$C:$C,'รับ-จ่าย ประจำวัน'!$B66,RD!AK:AK)+SUMIF('FG,ออนไล,คัดแยก'!$C:$C,'รับ-จ่าย ประจำวัน'!$B66,'FG,ออนไล,คัดแยก'!AK:AK)</f>
        <v>0</v>
      </c>
      <c r="BS66" s="16">
        <f>SUMIF(เตรียมส่วนผสม!$C:$C,'รับ-จ่าย ประจำวัน'!$B66,เตรียมส่วนผสม!AL:AL)+SUMIF(กวนไส้!$C:$C,'รับ-จ่าย ประจำวัน'!$B66,กวนไส้!AL:AL)+SUMIF(ผลิต1!$C:$C,'รับ-จ่าย ประจำวัน'!$B66,ผลิต1!AL:AL)+SUMIF(ผลิต2!$C:$C,'รับ-จ่าย ประจำวัน'!$B66,ผลิต2!AL:AL)+SUMIF(เส้นแต่งหน้าขนมเค้ก!$C:$C,'รับ-จ่าย ประจำวัน'!$B66,เส้นแต่งหน้าขนมเค้ก!AL:AL)+SUMIF(แพ็ค!$C:$C,'รับ-จ่าย ประจำวัน'!$B66,แพ็ค!AL:AL)+SUMIF(ธุรการ!$C:$C,'รับ-จ่าย ประจำวัน'!$B66,ธุรการ!AL:AL)+SUMIF(เส้นแต่งหน้าขนมปัง!$C:$C,'รับ-จ่าย ประจำวัน'!$B66,เส้นแต่งหน้าขนมปัง!AL:AL)+SUMIF('วางแผนBC,CJ'!$C:$C,'รับ-จ่าย ประจำวัน'!$B66,'วางแผนBC,CJ'!AL:AL)+SUMIF(RD!$C:$C,'รับ-จ่าย ประจำวัน'!$B66,RD!AL:AL)+SUMIF('FG,ออนไล,คัดแยก'!$C:$C,'รับ-จ่าย ประจำวัน'!$B66,'FG,ออนไล,คัดแยก'!AL:AL)</f>
        <v>0</v>
      </c>
      <c r="BT66" s="18">
        <f t="shared" ref="BT66:BT129" si="20">AO66+AP66+AQ66+AR66+AS66+AT66+AU66+AV66+AW66+AX66+AY66+AZ66+BA66+BB66+BC66+BD66+BE66+BF66+BG66+BH66+BI66+BJ66+BK66+BL66+BM66+BN66+BO66+BP66+BQ66+BR66+BS66</f>
        <v>0</v>
      </c>
      <c r="BU66" s="116">
        <v>151150</v>
      </c>
      <c r="BV66" s="146">
        <f t="shared" ref="BV66:BV129" si="21">H66+AN66-BT66</f>
        <v>2800</v>
      </c>
      <c r="BW66" s="183">
        <v>30</v>
      </c>
      <c r="BX66" s="172">
        <f t="shared" si="6"/>
        <v>0</v>
      </c>
      <c r="BY66" s="188" t="e">
        <f t="shared" ref="BY66:BY130" si="22">BV66/BX66</f>
        <v>#DIV/0!</v>
      </c>
      <c r="BZ66" s="180" t="e">
        <f t="shared" ref="BZ66:BZ129" ca="1" si="23">+TODAY()+BY66</f>
        <v>#DIV/0!</v>
      </c>
      <c r="CA66" s="93"/>
      <c r="CB66" s="93"/>
      <c r="CC66" s="93"/>
      <c r="CD66" s="93"/>
      <c r="CE66" s="93"/>
      <c r="CF66" s="93"/>
      <c r="CG66" s="93"/>
      <c r="CH66" s="93"/>
      <c r="CI66" s="93"/>
      <c r="CJ66" s="94"/>
      <c r="CK66" s="9">
        <f t="shared" ref="CK66:CK130" si="24">+BV66-BU66</f>
        <v>-148350</v>
      </c>
    </row>
    <row r="67" spans="1:89" x14ac:dyDescent="0.5">
      <c r="A67" s="149" t="s">
        <v>1143</v>
      </c>
      <c r="B67" s="34">
        <v>1021401007</v>
      </c>
      <c r="C67" s="154" t="s">
        <v>1878</v>
      </c>
      <c r="D67" s="141" t="s">
        <v>61</v>
      </c>
      <c r="E67" s="25"/>
      <c r="F67" s="132"/>
      <c r="G67" s="25"/>
      <c r="H67" s="12">
        <v>174900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11"/>
      <c r="AF67" s="11"/>
      <c r="AG67" s="11"/>
      <c r="AH67" s="11"/>
      <c r="AI67" s="25"/>
      <c r="AJ67" s="25"/>
      <c r="AK67" s="25"/>
      <c r="AL67" s="25"/>
      <c r="AM67" s="25"/>
      <c r="AN67" s="15">
        <f t="shared" si="19"/>
        <v>0</v>
      </c>
      <c r="AO67" s="16">
        <f>SUMIF(เตรียมส่วนผสม!$C:$C,'รับ-จ่าย ประจำวัน'!$B67,เตรียมส่วนผสม!H:H)+SUMIF(กวนไส้!$C:$C,'รับ-จ่าย ประจำวัน'!$B67,กวนไส้!H:H)+SUMIF(ผลิต1!$C:$C,'รับ-จ่าย ประจำวัน'!$B67,ผลิต1!H:H)+SUMIF(ผลิต2!$C:$C,'รับ-จ่าย ประจำวัน'!$B67,ผลิต2!H:H)+SUMIF(เส้นแต่งหน้าขนมเค้ก!$C:$C,'รับ-จ่าย ประจำวัน'!$B67,เส้นแต่งหน้าขนมเค้ก!H:H)+SUMIF(แพ็ค!$C:$C,'รับ-จ่าย ประจำวัน'!$B67,แพ็ค!H:H)+SUMIF(ธุรการ!$C:$C,'รับ-จ่าย ประจำวัน'!$B67,ธุรการ!H:H)+SUMIF(เส้นแต่งหน้าขนมปัง!$C:$C,'รับ-จ่าย ประจำวัน'!$B67,เส้นแต่งหน้าขนมปัง!H:H)+SUMIF('วางแผนBC,CJ'!$C:$C,'รับ-จ่าย ประจำวัน'!$B67,'วางแผนBC,CJ'!H:H)+SUMIF(RD!$C:$C,'รับ-จ่าย ประจำวัน'!$B67,RD!H:H)+SUMIF('FG,ออนไล,คัดแยก'!$C:$C,'รับ-จ่าย ประจำวัน'!$B67,'FG,ออนไล,คัดแยก'!H:H)</f>
        <v>9500</v>
      </c>
      <c r="AP67" s="16">
        <f>SUMIF(เตรียมส่วนผสม!$C:$C,'รับ-จ่าย ประจำวัน'!$B67,เตรียมส่วนผสม!I:I)+SUMIF(กวนไส้!$C:$C,'รับ-จ่าย ประจำวัน'!$B67,กวนไส้!I:I)+SUMIF(ผลิต1!$C:$C,'รับ-จ่าย ประจำวัน'!$B67,ผลิต1!I:I)+SUMIF(ผลิต2!$C:$C,'รับ-จ่าย ประจำวัน'!$B67,ผลิต2!I:I)+SUMIF(เส้นแต่งหน้าขนมเค้ก!$C:$C,'รับ-จ่าย ประจำวัน'!$B67,เส้นแต่งหน้าขนมเค้ก!I:I)+SUMIF(แพ็ค!$C:$C,'รับ-จ่าย ประจำวัน'!$B67,แพ็ค!I:I)+SUMIF(ธุรการ!$C:$C,'รับ-จ่าย ประจำวัน'!$B67,ธุรการ!I:I)+SUMIF(เส้นแต่งหน้าขนมปัง!$C:$C,'รับ-จ่าย ประจำวัน'!$B67,เส้นแต่งหน้าขนมปัง!I:I)+SUMIF('วางแผนBC,CJ'!$C:$C,'รับ-จ่าย ประจำวัน'!$B67,'วางแผนBC,CJ'!I:I)+SUMIF(RD!$C:$C,'รับ-จ่าย ประจำวัน'!$B67,RD!I:I)+SUMIF('FG,ออนไล,คัดแยก'!$C:$C,'รับ-จ่าย ประจำวัน'!$B67,'FG,ออนไล,คัดแยก'!I:I)</f>
        <v>8000</v>
      </c>
      <c r="AQ67" s="16">
        <f>SUMIF(เตรียมส่วนผสม!$C:$C,'รับ-จ่าย ประจำวัน'!$B67,เตรียมส่วนผสม!J:J)+SUMIF(กวนไส้!$C:$C,'รับ-จ่าย ประจำวัน'!$B67,กวนไส้!J:J)+SUMIF(ผลิต1!$C:$C,'รับ-จ่าย ประจำวัน'!$B67,ผลิต1!J:J)+SUMIF(ผลิต2!$C:$C,'รับ-จ่าย ประจำวัน'!$B67,ผลิต2!J:J)+SUMIF(เส้นแต่งหน้าขนมเค้ก!$C:$C,'รับ-จ่าย ประจำวัน'!$B67,เส้นแต่งหน้าขนมเค้ก!J:J)+SUMIF(แพ็ค!$C:$C,'รับ-จ่าย ประจำวัน'!$B67,แพ็ค!J:J)+SUMIF(ธุรการ!$C:$C,'รับ-จ่าย ประจำวัน'!$B67,ธุรการ!J:J)+SUMIF(เส้นแต่งหน้าขนมปัง!$C:$C,'รับ-จ่าย ประจำวัน'!$B67,เส้นแต่งหน้าขนมปัง!J:J)+SUMIF('วางแผนBC,CJ'!$C:$C,'รับ-จ่าย ประจำวัน'!$B67,'วางแผนBC,CJ'!J:J)+SUMIF(RD!$C:$C,'รับ-จ่าย ประจำวัน'!$B67,RD!J:J)+SUMIF('FG,ออนไล,คัดแยก'!$C:$C,'รับ-จ่าย ประจำวัน'!$B67,'FG,ออนไล,คัดแยก'!J:J)</f>
        <v>0</v>
      </c>
      <c r="AR67" s="16">
        <f>SUMIF(เตรียมส่วนผสม!$C:$C,'รับ-จ่าย ประจำวัน'!$B67,เตรียมส่วนผสม!K:K)+SUMIF(กวนไส้!$C:$C,'รับ-จ่าย ประจำวัน'!$B67,กวนไส้!K:K)+SUMIF(ผลิต1!$C:$C,'รับ-จ่าย ประจำวัน'!$B67,ผลิต1!K:K)+SUMIF(ผลิต2!$C:$C,'รับ-จ่าย ประจำวัน'!$B67,ผลิต2!K:K)+SUMIF(เส้นแต่งหน้าขนมเค้ก!$C:$C,'รับ-จ่าย ประจำวัน'!$B67,เส้นแต่งหน้าขนมเค้ก!K:K)+SUMIF(แพ็ค!$C:$C,'รับ-จ่าย ประจำวัน'!$B67,แพ็ค!K:K)+SUMIF(ธุรการ!$C:$C,'รับ-จ่าย ประจำวัน'!$B67,ธุรการ!K:K)+SUMIF(เส้นแต่งหน้าขนมปัง!$C:$C,'รับ-จ่าย ประจำวัน'!$B67,เส้นแต่งหน้าขนมปัง!K:K)+SUMIF('วางแผนBC,CJ'!$C:$C,'รับ-จ่าย ประจำวัน'!$B67,'วางแผนBC,CJ'!K:K)+SUMIF(RD!$C:$C,'รับ-จ่าย ประจำวัน'!$B67,RD!K:K)+SUMIF('FG,ออนไล,คัดแยก'!$C:$C,'รับ-จ่าย ประจำวัน'!$B67,'FG,ออนไล,คัดแยก'!K:K)</f>
        <v>4000</v>
      </c>
      <c r="AS67" s="16">
        <f>SUMIF(เตรียมส่วนผสม!$C:$C,'รับ-จ่าย ประจำวัน'!$B67,เตรียมส่วนผสม!L:L)+SUMIF(กวนไส้!$C:$C,'รับ-จ่าย ประจำวัน'!$B67,กวนไส้!L:L)+SUMIF(ผลิต1!$C:$C,'รับ-จ่าย ประจำวัน'!$B67,ผลิต1!L:L)+SUMIF(ผลิต2!$C:$C,'รับ-จ่าย ประจำวัน'!$B67,ผลิต2!L:L)+SUMIF(เส้นแต่งหน้าขนมเค้ก!$C:$C,'รับ-จ่าย ประจำวัน'!$B67,เส้นแต่งหน้าขนมเค้ก!L:L)+SUMIF(แพ็ค!$C:$C,'รับ-จ่าย ประจำวัน'!$B67,แพ็ค!L:L)+SUMIF(ธุรการ!$C:$C,'รับ-จ่าย ประจำวัน'!$B67,ธุรการ!L:L)+SUMIF(เส้นแต่งหน้าขนมปัง!$C:$C,'รับ-จ่าย ประจำวัน'!$B67,เส้นแต่งหน้าขนมปัง!L:L)+SUMIF('วางแผนBC,CJ'!$C:$C,'รับ-จ่าย ประจำวัน'!$B67,'วางแผนBC,CJ'!L:L)+SUMIF(RD!$C:$C,'รับ-จ่าย ประจำวัน'!$B67,RD!L:L)+SUMIF('FG,ออนไล,คัดแยก'!$C:$C,'รับ-จ่าย ประจำวัน'!$B67,'FG,ออนไล,คัดแยก'!L:L)</f>
        <v>7500</v>
      </c>
      <c r="AT67" s="16">
        <f>SUMIF(เตรียมส่วนผสม!$C:$C,'รับ-จ่าย ประจำวัน'!$B67,เตรียมส่วนผสม!M:M)+SUMIF(กวนไส้!$C:$C,'รับ-จ่าย ประจำวัน'!$B67,กวนไส้!M:M)+SUMIF(ผลิต1!$C:$C,'รับ-จ่าย ประจำวัน'!$B67,ผลิต1!M:M)+SUMIF(ผลิต2!$C:$C,'รับ-จ่าย ประจำวัน'!$B67,ผลิต2!M:M)+SUMIF(เส้นแต่งหน้าขนมเค้ก!$C:$C,'รับ-จ่าย ประจำวัน'!$B67,เส้นแต่งหน้าขนมเค้ก!M:M)+SUMIF(แพ็ค!$C:$C,'รับ-จ่าย ประจำวัน'!$B67,แพ็ค!M:M)+SUMIF(ธุรการ!$C:$C,'รับ-จ่าย ประจำวัน'!$B67,ธุรการ!M:M)+SUMIF(เส้นแต่งหน้าขนมปัง!$C:$C,'รับ-จ่าย ประจำวัน'!$B67,เส้นแต่งหน้าขนมปัง!M:M)+SUMIF('วางแผนBC,CJ'!$C:$C,'รับ-จ่าย ประจำวัน'!$B67,'วางแผนBC,CJ'!M:M)+SUMIF(RD!$C:$C,'รับ-จ่าย ประจำวัน'!$B67,RD!M:M)+SUMIF('FG,ออนไล,คัดแยก'!$C:$C,'รับ-จ่าย ประจำวัน'!$B67,'FG,ออนไล,คัดแยก'!M:M)</f>
        <v>0</v>
      </c>
      <c r="AU67" s="16">
        <f>SUMIF(เตรียมส่วนผสม!$C:$C,'รับ-จ่าย ประจำวัน'!$B67,เตรียมส่วนผสม!N:N)+SUMIF(กวนไส้!$C:$C,'รับ-จ่าย ประจำวัน'!$B67,กวนไส้!N:N)+SUMIF(ผลิต1!$C:$C,'รับ-จ่าย ประจำวัน'!$B67,ผลิต1!N:N)+SUMIF(ผลิต2!$C:$C,'รับ-จ่าย ประจำวัน'!$B67,ผลิต2!N:N)+SUMIF(เส้นแต่งหน้าขนมเค้ก!$C:$C,'รับ-จ่าย ประจำวัน'!$B67,เส้นแต่งหน้าขนมเค้ก!N:N)+SUMIF(แพ็ค!$C:$C,'รับ-จ่าย ประจำวัน'!$B67,แพ็ค!N:N)+SUMIF(ธุรการ!$C:$C,'รับ-จ่าย ประจำวัน'!$B67,ธุรการ!N:N)+SUMIF(เส้นแต่งหน้าขนมปัง!$C:$C,'รับ-จ่าย ประจำวัน'!$B67,เส้นแต่งหน้าขนมปัง!N:N)+SUMIF('วางแผนBC,CJ'!$C:$C,'รับ-จ่าย ประจำวัน'!$B67,'วางแผนBC,CJ'!N:N)+SUMIF(RD!$C:$C,'รับ-จ่าย ประจำวัน'!$B67,RD!N:N)+SUMIF('FG,ออนไล,คัดแยก'!$C:$C,'รับ-จ่าย ประจำวัน'!$B67,'FG,ออนไล,คัดแยก'!N:N)</f>
        <v>4500</v>
      </c>
      <c r="AV67" s="16">
        <f>SUMIF(เตรียมส่วนผสม!$C:$C,'รับ-จ่าย ประจำวัน'!$B67,เตรียมส่วนผสม!O:O)+SUMIF(กวนไส้!$C:$C,'รับ-จ่าย ประจำวัน'!$B67,กวนไส้!O:O)+SUMIF(ผลิต1!$C:$C,'รับ-จ่าย ประจำวัน'!$B67,ผลิต1!O:O)+SUMIF(ผลิต2!$C:$C,'รับ-จ่าย ประจำวัน'!$B67,ผลิต2!O:O)+SUMIF(เส้นแต่งหน้าขนมเค้ก!$C:$C,'รับ-จ่าย ประจำวัน'!$B67,เส้นแต่งหน้าขนมเค้ก!O:O)+SUMIF(แพ็ค!$C:$C,'รับ-จ่าย ประจำวัน'!$B67,แพ็ค!O:O)+SUMIF(ธุรการ!$C:$C,'รับ-จ่าย ประจำวัน'!$B67,ธุรการ!O:O)+SUMIF(เส้นแต่งหน้าขนมปัง!$C:$C,'รับ-จ่าย ประจำวัน'!$B67,เส้นแต่งหน้าขนมปัง!O:O)+SUMIF('วางแผนBC,CJ'!$C:$C,'รับ-จ่าย ประจำวัน'!$B67,'วางแผนBC,CJ'!O:O)+SUMIF(RD!$C:$C,'รับ-จ่าย ประจำวัน'!$B67,RD!O:O)+SUMIF('FG,ออนไล,คัดแยก'!$C:$C,'รับ-จ่าย ประจำวัน'!$B67,'FG,ออนไล,คัดแยก'!O:O)</f>
        <v>5200</v>
      </c>
      <c r="AW67" s="16">
        <f>SUMIF(เตรียมส่วนผสม!$C:$C,'รับ-จ่าย ประจำวัน'!$B67,เตรียมส่วนผสม!P:P)+SUMIF(กวนไส้!$C:$C,'รับ-จ่าย ประจำวัน'!$B67,กวนไส้!P:P)+SUMIF(ผลิต1!$C:$C,'รับ-จ่าย ประจำวัน'!$B67,ผลิต1!P:P)+SUMIF(ผลิต2!$C:$C,'รับ-จ่าย ประจำวัน'!$B67,ผลิต2!P:P)+SUMIF(เส้นแต่งหน้าขนมเค้ก!$C:$C,'รับ-จ่าย ประจำวัน'!$B67,เส้นแต่งหน้าขนมเค้ก!P:P)+SUMIF(แพ็ค!$C:$C,'รับ-จ่าย ประจำวัน'!$B67,แพ็ค!P:P)+SUMIF(ธุรการ!$C:$C,'รับ-จ่าย ประจำวัน'!$B67,ธุรการ!P:P)+SUMIF(เส้นแต่งหน้าขนมปัง!$C:$C,'รับ-จ่าย ประจำวัน'!$B67,เส้นแต่งหน้าขนมปัง!P:P)+SUMIF('วางแผนBC,CJ'!$C:$C,'รับ-จ่าย ประจำวัน'!$B67,'วางแผนBC,CJ'!P:P)+SUMIF(RD!$C:$C,'รับ-จ่าย ประจำวัน'!$B67,RD!P:P)+SUMIF('FG,ออนไล,คัดแยก'!$C:$C,'รับ-จ่าย ประจำวัน'!$B67,'FG,ออนไล,คัดแยก'!P:P)</f>
        <v>5500</v>
      </c>
      <c r="AX67" s="16">
        <f>SUMIF(เตรียมส่วนผสม!$C:$C,'รับ-จ่าย ประจำวัน'!$B67,เตรียมส่วนผสม!Q:Q)+SUMIF(กวนไส้!$C:$C,'รับ-จ่าย ประจำวัน'!$B67,กวนไส้!Q:Q)+SUMIF(ผลิต1!$C:$C,'รับ-จ่าย ประจำวัน'!$B67,ผลิต1!Q:Q)+SUMIF(ผลิต2!$C:$C,'รับ-จ่าย ประจำวัน'!$B67,ผลิต2!Q:Q)+SUMIF(เส้นแต่งหน้าขนมเค้ก!$C:$C,'รับ-จ่าย ประจำวัน'!$B67,เส้นแต่งหน้าขนมเค้ก!Q:Q)+SUMIF(แพ็ค!$C:$C,'รับ-จ่าย ประจำวัน'!$B67,แพ็ค!Q:Q)+SUMIF(ธุรการ!$C:$C,'รับ-จ่าย ประจำวัน'!$B67,ธุรการ!Q:Q)+SUMIF(เส้นแต่งหน้าขนมปัง!$C:$C,'รับ-จ่าย ประจำวัน'!$B67,เส้นแต่งหน้าขนมปัง!Q:Q)+SUMIF('วางแผนBC,CJ'!$C:$C,'รับ-จ่าย ประจำวัน'!$B67,'วางแผนBC,CJ'!Q:Q)+SUMIF(RD!$C:$C,'รับ-จ่าย ประจำวัน'!$B67,RD!Q:Q)+SUMIF('FG,ออนไล,คัดแยก'!$C:$C,'รับ-จ่าย ประจำวัน'!$B67,'FG,ออนไล,คัดแยก'!Q:Q)</f>
        <v>5000</v>
      </c>
      <c r="AY67" s="16">
        <f>SUMIF(เตรียมส่วนผสม!$C:$C,'รับ-จ่าย ประจำวัน'!$B67,เตรียมส่วนผสม!R:R)+SUMIF(กวนไส้!$C:$C,'รับ-จ่าย ประจำวัน'!$B67,กวนไส้!R:R)+SUMIF(ผลิต1!$C:$C,'รับ-จ่าย ประจำวัน'!$B67,ผลิต1!R:R)+SUMIF(ผลิต2!$C:$C,'รับ-จ่าย ประจำวัน'!$B67,ผลิต2!R:R)+SUMIF(เส้นแต่งหน้าขนมเค้ก!$C:$C,'รับ-จ่าย ประจำวัน'!$B67,เส้นแต่งหน้าขนมเค้ก!R:R)+SUMIF(แพ็ค!$C:$C,'รับ-จ่าย ประจำวัน'!$B67,แพ็ค!R:R)+SUMIF(ธุรการ!$C:$C,'รับ-จ่าย ประจำวัน'!$B67,ธุรการ!R:R)+SUMIF(เส้นแต่งหน้าขนมปัง!$C:$C,'รับ-จ่าย ประจำวัน'!$B67,เส้นแต่งหน้าขนมปัง!R:R)+SUMIF('วางแผนBC,CJ'!$C:$C,'รับ-จ่าย ประจำวัน'!$B67,'วางแผนBC,CJ'!R:R)+SUMIF(RD!$C:$C,'รับ-จ่าย ประจำวัน'!$B67,RD!R:R)+SUMIF('FG,ออนไล,คัดแยก'!$C:$C,'รับ-จ่าย ประจำวัน'!$B67,'FG,ออนไล,คัดแยก'!R:R)</f>
        <v>5000</v>
      </c>
      <c r="AZ67" s="16">
        <f>SUMIF(เตรียมส่วนผสม!$C:$C,'รับ-จ่าย ประจำวัน'!$B67,เตรียมส่วนผสม!S:S)+SUMIF(กวนไส้!$C:$C,'รับ-จ่าย ประจำวัน'!$B67,กวนไส้!S:S)+SUMIF(ผลิต1!$C:$C,'รับ-จ่าย ประจำวัน'!$B67,ผลิต1!S:S)+SUMIF(ผลิต2!$C:$C,'รับ-จ่าย ประจำวัน'!$B67,ผลิต2!S:S)+SUMIF(เส้นแต่งหน้าขนมเค้ก!$C:$C,'รับ-จ่าย ประจำวัน'!$B67,เส้นแต่งหน้าขนมเค้ก!S:S)+SUMIF(แพ็ค!$C:$C,'รับ-จ่าย ประจำวัน'!$B67,แพ็ค!S:S)+SUMIF(ธุรการ!$C:$C,'รับ-จ่าย ประจำวัน'!$B67,ธุรการ!S:S)+SUMIF(เส้นแต่งหน้าขนมปัง!$C:$C,'รับ-จ่าย ประจำวัน'!$B67,เส้นแต่งหน้าขนมปัง!S:S)+SUMIF('วางแผนBC,CJ'!$C:$C,'รับ-จ่าย ประจำวัน'!$B67,'วางแผนBC,CJ'!S:S)+SUMIF(RD!$C:$C,'รับ-จ่าย ประจำวัน'!$B67,RD!S:S)+SUMIF('FG,ออนไล,คัดแยก'!$C:$C,'รับ-จ่าย ประจำวัน'!$B67,'FG,ออนไล,คัดแยก'!S:S)</f>
        <v>6500</v>
      </c>
      <c r="BA67" s="16">
        <f>SUMIF(เตรียมส่วนผสม!$C:$C,'รับ-จ่าย ประจำวัน'!$B67,เตรียมส่วนผสม!T:T)+SUMIF(กวนไส้!$C:$C,'รับ-จ่าย ประจำวัน'!$B67,กวนไส้!T:T)+SUMIF(ผลิต1!$C:$C,'รับ-จ่าย ประจำวัน'!$B67,ผลิต1!T:T)+SUMIF(ผลิต2!$C:$C,'รับ-จ่าย ประจำวัน'!$B67,ผลิต2!T:T)+SUMIF(เส้นแต่งหน้าขนมเค้ก!$C:$C,'รับ-จ่าย ประจำวัน'!$B67,เส้นแต่งหน้าขนมเค้ก!T:T)+SUMIF(แพ็ค!$C:$C,'รับ-จ่าย ประจำวัน'!$B67,แพ็ค!T:T)+SUMIF(ธุรการ!$C:$C,'รับ-จ่าย ประจำวัน'!$B67,ธุรการ!T:T)+SUMIF(เส้นแต่งหน้าขนมปัง!$C:$C,'รับ-จ่าย ประจำวัน'!$B67,เส้นแต่งหน้าขนมปัง!T:T)+SUMIF('วางแผนBC,CJ'!$C:$C,'รับ-จ่าย ประจำวัน'!$B67,'วางแผนBC,CJ'!T:T)+SUMIF(RD!$C:$C,'รับ-จ่าย ประจำวัน'!$B67,RD!T:T)+SUMIF('FG,ออนไล,คัดแยก'!$C:$C,'รับ-จ่าย ประจำวัน'!$B67,'FG,ออนไล,คัดแยก'!T:T)</f>
        <v>0</v>
      </c>
      <c r="BB67" s="16">
        <f>SUMIF(เตรียมส่วนผสม!$C:$C,'รับ-จ่าย ประจำวัน'!$B67,เตรียมส่วนผสม!U:U)+SUMIF(กวนไส้!$C:$C,'รับ-จ่าย ประจำวัน'!$B67,กวนไส้!U:U)+SUMIF(ผลิต1!$C:$C,'รับ-จ่าย ประจำวัน'!$B67,ผลิต1!U:U)+SUMIF(ผลิต2!$C:$C,'รับ-จ่าย ประจำวัน'!$B67,ผลิต2!U:U)+SUMIF(เส้นแต่งหน้าขนมเค้ก!$C:$C,'รับ-จ่าย ประจำวัน'!$B67,เส้นแต่งหน้าขนมเค้ก!U:U)+SUMIF(แพ็ค!$C:$C,'รับ-จ่าย ประจำวัน'!$B67,แพ็ค!U:U)+SUMIF(ธุรการ!$C:$C,'รับ-จ่าย ประจำวัน'!$B67,ธุรการ!U:U)+SUMIF(เส้นแต่งหน้าขนมปัง!$C:$C,'รับ-จ่าย ประจำวัน'!$B67,เส้นแต่งหน้าขนมปัง!U:U)+SUMIF('วางแผนBC,CJ'!$C:$C,'รับ-จ่าย ประจำวัน'!$B67,'วางแผนBC,CJ'!U:U)+SUMIF(RD!$C:$C,'รับ-จ่าย ประจำวัน'!$B67,RD!U:U)+SUMIF('FG,ออนไล,คัดแยก'!$C:$C,'รับ-จ่าย ประจำวัน'!$B67,'FG,ออนไล,คัดแยก'!U:U)</f>
        <v>5500</v>
      </c>
      <c r="BC67" s="16">
        <f>SUMIF(เตรียมส่วนผสม!$C:$C,'รับ-จ่าย ประจำวัน'!$B67,เตรียมส่วนผสม!V:V)+SUMIF(กวนไส้!$C:$C,'รับ-จ่าย ประจำวัน'!$B67,กวนไส้!V:V)+SUMIF(ผลิต1!$C:$C,'รับ-จ่าย ประจำวัน'!$B67,ผลิต1!V:V)+SUMIF(ผลิต2!$C:$C,'รับ-จ่าย ประจำวัน'!$B67,ผลิต2!V:V)+SUMIF(เส้นแต่งหน้าขนมเค้ก!$C:$C,'รับ-จ่าย ประจำวัน'!$B67,เส้นแต่งหน้าขนมเค้ก!V:V)+SUMIF(แพ็ค!$C:$C,'รับ-จ่าย ประจำวัน'!$B67,แพ็ค!V:V)+SUMIF(ธุรการ!$C:$C,'รับ-จ่าย ประจำวัน'!$B67,ธุรการ!V:V)+SUMIF(เส้นแต่งหน้าขนมปัง!$C:$C,'รับ-จ่าย ประจำวัน'!$B67,เส้นแต่งหน้าขนมปัง!V:V)+SUMIF('วางแผนBC,CJ'!$C:$C,'รับ-จ่าย ประจำวัน'!$B67,'วางแผนBC,CJ'!V:V)+SUMIF(RD!$C:$C,'รับ-จ่าย ประจำวัน'!$B67,RD!V:V)+SUMIF('FG,ออนไล,คัดแยก'!$C:$C,'รับ-จ่าย ประจำวัน'!$B67,'FG,ออนไล,คัดแยก'!V:V)</f>
        <v>7000</v>
      </c>
      <c r="BD67" s="16">
        <f>SUMIF(เตรียมส่วนผสม!$C:$C,'รับ-จ่าย ประจำวัน'!$B67,เตรียมส่วนผสม!W:W)+SUMIF(กวนไส้!$C:$C,'รับ-จ่าย ประจำวัน'!$B67,กวนไส้!W:W)+SUMIF(ผลิต1!$C:$C,'รับ-จ่าย ประจำวัน'!$B67,ผลิต1!W:W)+SUMIF(ผลิต2!$C:$C,'รับ-จ่าย ประจำวัน'!$B67,ผลิต2!W:W)+SUMIF(เส้นแต่งหน้าขนมเค้ก!$C:$C,'รับ-จ่าย ประจำวัน'!$B67,เส้นแต่งหน้าขนมเค้ก!W:W)+SUMIF(แพ็ค!$C:$C,'รับ-จ่าย ประจำวัน'!$B67,แพ็ค!W:W)+SUMIF(ธุรการ!$C:$C,'รับ-จ่าย ประจำวัน'!$B67,ธุรการ!W:W)+SUMIF(เส้นแต่งหน้าขนมปัง!$C:$C,'รับ-จ่าย ประจำวัน'!$B67,เส้นแต่งหน้าขนมปัง!W:W)+SUMIF('วางแผนBC,CJ'!$C:$C,'รับ-จ่าย ประจำวัน'!$B67,'วางแผนBC,CJ'!W:W)+SUMIF(RD!$C:$C,'รับ-จ่าย ประจำวัน'!$B67,RD!W:W)+SUMIF('FG,ออนไล,คัดแยก'!$C:$C,'รับ-จ่าย ประจำวัน'!$B67,'FG,ออนไล,คัดแยก'!W:W)</f>
        <v>6000</v>
      </c>
      <c r="BE67" s="16">
        <f>SUMIF(เตรียมส่วนผสม!$C:$C,'รับ-จ่าย ประจำวัน'!$B67,เตรียมส่วนผสม!X:X)+SUMIF(กวนไส้!$C:$C,'รับ-จ่าย ประจำวัน'!$B67,กวนไส้!X:X)+SUMIF(ผลิต1!$C:$C,'รับ-จ่าย ประจำวัน'!$B67,ผลิต1!X:X)+SUMIF(ผลิต2!$C:$C,'รับ-จ่าย ประจำวัน'!$B67,ผลิต2!X:X)+SUMIF(เส้นแต่งหน้าขนมเค้ก!$C:$C,'รับ-จ่าย ประจำวัน'!$B67,เส้นแต่งหน้าขนมเค้ก!X:X)+SUMIF(แพ็ค!$C:$C,'รับ-จ่าย ประจำวัน'!$B67,แพ็ค!X:X)+SUMIF(ธุรการ!$C:$C,'รับ-จ่าย ประจำวัน'!$B67,ธุรการ!X:X)+SUMIF(เส้นแต่งหน้าขนมปัง!$C:$C,'รับ-จ่าย ประจำวัน'!$B67,เส้นแต่งหน้าขนมปัง!X:X)+SUMIF('วางแผนBC,CJ'!$C:$C,'รับ-จ่าย ประจำวัน'!$B67,'วางแผนBC,CJ'!X:X)+SUMIF(RD!$C:$C,'รับ-จ่าย ประจำวัน'!$B67,RD!X:X)+SUMIF('FG,ออนไล,คัดแยก'!$C:$C,'รับ-จ่าย ประจำวัน'!$B67,'FG,ออนไล,คัดแยก'!X:X)</f>
        <v>0</v>
      </c>
      <c r="BF67" s="16">
        <f>SUMIF(เตรียมส่วนผสม!$C:$C,'รับ-จ่าย ประจำวัน'!$B67,เตรียมส่วนผสม!Y:Y)+SUMIF(กวนไส้!$C:$C,'รับ-จ่าย ประจำวัน'!$B67,กวนไส้!Y:Y)+SUMIF(ผลิต1!$C:$C,'รับ-จ่าย ประจำวัน'!$B67,ผลิต1!Y:Y)+SUMIF(ผลิต2!$C:$C,'รับ-จ่าย ประจำวัน'!$B67,ผลิต2!Y:Y)+SUMIF(เส้นแต่งหน้าขนมเค้ก!$C:$C,'รับ-จ่าย ประจำวัน'!$B67,เส้นแต่งหน้าขนมเค้ก!Y:Y)+SUMIF(แพ็ค!$C:$C,'รับ-จ่าย ประจำวัน'!$B67,แพ็ค!Y:Y)+SUMIF(ธุรการ!$C:$C,'รับ-จ่าย ประจำวัน'!$B67,ธุรการ!Y:Y)+SUMIF(เส้นแต่งหน้าขนมปัง!$C:$C,'รับ-จ่าย ประจำวัน'!$B67,เส้นแต่งหน้าขนมปัง!Y:Y)+SUMIF('วางแผนBC,CJ'!$C:$C,'รับ-จ่าย ประจำวัน'!$B67,'วางแผนBC,CJ'!Y:Y)+SUMIF(RD!$C:$C,'รับ-จ่าย ประจำวัน'!$B67,RD!Y:Y)+SUMIF('FG,ออนไล,คัดแยก'!$C:$C,'รับ-จ่าย ประจำวัน'!$B67,'FG,ออนไล,คัดแยก'!Y:Y)</f>
        <v>2000</v>
      </c>
      <c r="BG67" s="16">
        <f>SUMIF(เตรียมส่วนผสม!$C:$C,'รับ-จ่าย ประจำวัน'!$B67,เตรียมส่วนผสม!Z:Z)+SUMIF(กวนไส้!$C:$C,'รับ-จ่าย ประจำวัน'!$B67,กวนไส้!Z:Z)+SUMIF(ผลิต1!$C:$C,'รับ-จ่าย ประจำวัน'!$B67,ผลิต1!Z:Z)+SUMIF(ผลิต2!$C:$C,'รับ-จ่าย ประจำวัน'!$B67,ผลิต2!Z:Z)+SUMIF(เส้นแต่งหน้าขนมเค้ก!$C:$C,'รับ-จ่าย ประจำวัน'!$B67,เส้นแต่งหน้าขนมเค้ก!Z:Z)+SUMIF(แพ็ค!$C:$C,'รับ-จ่าย ประจำวัน'!$B67,แพ็ค!Z:Z)+SUMIF(ธุรการ!$C:$C,'รับ-จ่าย ประจำวัน'!$B67,ธุรการ!Z:Z)+SUMIF(เส้นแต่งหน้าขนมปัง!$C:$C,'รับ-จ่าย ประจำวัน'!$B67,เส้นแต่งหน้าขนมปัง!Z:Z)+SUMIF('วางแผนBC,CJ'!$C:$C,'รับ-จ่าย ประจำวัน'!$B67,'วางแผนBC,CJ'!Z:Z)+SUMIF(RD!$C:$C,'รับ-จ่าย ประจำวัน'!$B67,RD!Z:Z)+SUMIF('FG,ออนไล,คัดแยก'!$C:$C,'รับ-จ่าย ประจำวัน'!$B67,'FG,ออนไล,คัดแยก'!Z:Z)</f>
        <v>6000</v>
      </c>
      <c r="BH67" s="16">
        <f>SUMIF(เตรียมส่วนผสม!$C:$C,'รับ-จ่าย ประจำวัน'!$B67,เตรียมส่วนผสม!AA:AA)+SUMIF(กวนไส้!$C:$C,'รับ-จ่าย ประจำวัน'!$B67,กวนไส้!AA:AA)+SUMIF(ผลิต1!$C:$C,'รับ-จ่าย ประจำวัน'!$B67,ผลิต1!AA:AA)+SUMIF(ผลิต2!$C:$C,'รับ-จ่าย ประจำวัน'!$B67,ผลิต2!AA:AA)+SUMIF(เส้นแต่งหน้าขนมเค้ก!$C:$C,'รับ-จ่าย ประจำวัน'!$B67,เส้นแต่งหน้าขนมเค้ก!AA:AA)+SUMIF(แพ็ค!$C:$C,'รับ-จ่าย ประจำวัน'!$B67,แพ็ค!AA:AA)+SUMIF(ธุรการ!$C:$C,'รับ-จ่าย ประจำวัน'!$B67,ธุรการ!AA:AA)+SUMIF(เส้นแต่งหน้าขนมปัง!$C:$C,'รับ-จ่าย ประจำวัน'!$B67,เส้นแต่งหน้าขนมปัง!AA:AA)+SUMIF('วางแผนBC,CJ'!$C:$C,'รับ-จ่าย ประจำวัน'!$B67,'วางแผนBC,CJ'!AA:AA)+SUMIF(RD!$C:$C,'รับ-จ่าย ประจำวัน'!$B67,RD!AA:AA)+SUMIF('FG,ออนไล,คัดแยก'!$C:$C,'รับ-จ่าย ประจำวัน'!$B67,'FG,ออนไล,คัดแยก'!AA:AA)</f>
        <v>0</v>
      </c>
      <c r="BI67" s="16">
        <f>SUMIF(เตรียมส่วนผสม!$C:$C,'รับ-จ่าย ประจำวัน'!$B67,เตรียมส่วนผสม!AB:AB)+SUMIF(กวนไส้!$C:$C,'รับ-จ่าย ประจำวัน'!$B67,กวนไส้!AB:AB)+SUMIF(ผลิต1!$C:$C,'รับ-จ่าย ประจำวัน'!$B67,ผลิต1!AB:AB)+SUMIF(ผลิต2!$C:$C,'รับ-จ่าย ประจำวัน'!$B67,ผลิต2!AB:AB)+SUMIF(เส้นแต่งหน้าขนมเค้ก!$C:$C,'รับ-จ่าย ประจำวัน'!$B67,เส้นแต่งหน้าขนมเค้ก!AB:AB)+SUMIF(แพ็ค!$C:$C,'รับ-จ่าย ประจำวัน'!$B67,แพ็ค!AB:AB)+SUMIF(ธุรการ!$C:$C,'รับ-จ่าย ประจำวัน'!$B67,ธุรการ!AB:AB)+SUMIF(เส้นแต่งหน้าขนมปัง!$C:$C,'รับ-จ่าย ประจำวัน'!$B67,เส้นแต่งหน้าขนมปัง!AB:AB)+SUMIF('วางแผนBC,CJ'!$C:$C,'รับ-จ่าย ประจำวัน'!$B67,'วางแผนBC,CJ'!AB:AB)+SUMIF(RD!$C:$C,'รับ-จ่าย ประจำวัน'!$B67,RD!AB:AB)+SUMIF('FG,ออนไล,คัดแยก'!$C:$C,'รับ-จ่าย ประจำวัน'!$B67,'FG,ออนไล,คัดแยก'!AB:AB)</f>
        <v>6000</v>
      </c>
      <c r="BJ67" s="16">
        <f>SUMIF(เตรียมส่วนผสม!$C:$C,'รับ-จ่าย ประจำวัน'!$B67,เตรียมส่วนผสม!AC:AC)+SUMIF(กวนไส้!$C:$C,'รับ-จ่าย ประจำวัน'!$B67,กวนไส้!AC:AC)+SUMIF(ผลิต1!$C:$C,'รับ-จ่าย ประจำวัน'!$B67,ผลิต1!AC:AC)+SUMIF(ผลิต2!$C:$C,'รับ-จ่าย ประจำวัน'!$B67,ผลิต2!AC:AC)+SUMIF(เส้นแต่งหน้าขนมเค้ก!$C:$C,'รับ-จ่าย ประจำวัน'!$B67,เส้นแต่งหน้าขนมเค้ก!AC:AC)+SUMIF(แพ็ค!$C:$C,'รับ-จ่าย ประจำวัน'!$B67,แพ็ค!AC:AC)+SUMIF(ธุรการ!$C:$C,'รับ-จ่าย ประจำวัน'!$B67,ธุรการ!AC:AC)+SUMIF(เส้นแต่งหน้าขนมปัง!$C:$C,'รับ-จ่าย ประจำวัน'!$B67,เส้นแต่งหน้าขนมปัง!AC:AC)+SUMIF('วางแผนBC,CJ'!$C:$C,'รับ-จ่าย ประจำวัน'!$B67,'วางแผนBC,CJ'!AC:AC)+SUMIF(RD!$C:$C,'รับ-จ่าย ประจำวัน'!$B67,RD!AC:AC)+SUMIF('FG,ออนไล,คัดแยก'!$C:$C,'รับ-จ่าย ประจำวัน'!$B67,'FG,ออนไล,คัดแยก'!AC:AC)</f>
        <v>3000</v>
      </c>
      <c r="BK67" s="16">
        <f>SUMIF(เตรียมส่วนผสม!$C:$C,'รับ-จ่าย ประจำวัน'!$B67,เตรียมส่วนผสม!AD:AD)+SUMIF(กวนไส้!$C:$C,'รับ-จ่าย ประจำวัน'!$B67,กวนไส้!AD:AD)+SUMIF(ผลิต1!$C:$C,'รับ-จ่าย ประจำวัน'!$B67,ผลิต1!AD:AD)+SUMIF(ผลิต2!$C:$C,'รับ-จ่าย ประจำวัน'!$B67,ผลิต2!AD:AD)+SUMIF(เส้นแต่งหน้าขนมเค้ก!$C:$C,'รับ-จ่าย ประจำวัน'!$B67,เส้นแต่งหน้าขนมเค้ก!AD:AD)+SUMIF(แพ็ค!$C:$C,'รับ-จ่าย ประจำวัน'!$B67,แพ็ค!AD:AD)+SUMIF(ธุรการ!$C:$C,'รับ-จ่าย ประจำวัน'!$B67,ธุรการ!AD:AD)+SUMIF(เส้นแต่งหน้าขนมปัง!$C:$C,'รับ-จ่าย ประจำวัน'!$B67,เส้นแต่งหน้าขนมปัง!AD:AD)+SUMIF('วางแผนBC,CJ'!$C:$C,'รับ-จ่าย ประจำวัน'!$B67,'วางแผนBC,CJ'!AD:AD)+SUMIF(RD!$C:$C,'รับ-จ่าย ประจำวัน'!$B67,RD!AD:AD)+SUMIF('FG,ออนไล,คัดแยก'!$C:$C,'รับ-จ่าย ประจำวัน'!$B67,'FG,ออนไล,คัดแยก'!AD:AD)</f>
        <v>3500</v>
      </c>
      <c r="BL67" s="16">
        <f>SUMIF(เตรียมส่วนผสม!$C:$C,'รับ-จ่าย ประจำวัน'!$B67,เตรียมส่วนผสม!AE:AE)+SUMIF(กวนไส้!$C:$C,'รับ-จ่าย ประจำวัน'!$B67,กวนไส้!AE:AE)+SUMIF(ผลิต1!$C:$C,'รับ-จ่าย ประจำวัน'!$B67,ผลิต1!AE:AE)+SUMIF(ผลิต2!$C:$C,'รับ-จ่าย ประจำวัน'!$B67,ผลิต2!AE:AE)+SUMIF(เส้นแต่งหน้าขนมเค้ก!$C:$C,'รับ-จ่าย ประจำวัน'!$B67,เส้นแต่งหน้าขนมเค้ก!AE:AE)+SUMIF(แพ็ค!$C:$C,'รับ-จ่าย ประจำวัน'!$B67,แพ็ค!AE:AE)+SUMIF(ธุรการ!$C:$C,'รับ-จ่าย ประจำวัน'!$B67,ธุรการ!AE:AE)+SUMIF(เส้นแต่งหน้าขนมปัง!$C:$C,'รับ-จ่าย ประจำวัน'!$B67,เส้นแต่งหน้าขนมปัง!AE:AE)+SUMIF('วางแผนBC,CJ'!$C:$C,'รับ-จ่าย ประจำวัน'!$B67,'วางแผนBC,CJ'!AE:AE)+SUMIF(RD!$C:$C,'รับ-จ่าย ประจำวัน'!$B67,RD!AE:AE)+SUMIF('FG,ออนไล,คัดแยก'!$C:$C,'รับ-จ่าย ประจำวัน'!$B67,'FG,ออนไล,คัดแยก'!AE:AE)</f>
        <v>10000</v>
      </c>
      <c r="BM67" s="16">
        <f>SUMIF(เตรียมส่วนผสม!$C:$C,'รับ-จ่าย ประจำวัน'!$B67,เตรียมส่วนผสม!AF:AF)+SUMIF(กวนไส้!$C:$C,'รับ-จ่าย ประจำวัน'!$B67,กวนไส้!AF:AF)+SUMIF(ผลิต1!$C:$C,'รับ-จ่าย ประจำวัน'!$B67,ผลิต1!AF:AF)+SUMIF(ผลิต2!$C:$C,'รับ-จ่าย ประจำวัน'!$B67,ผลิต2!AF:AF)+SUMIF(เส้นแต่งหน้าขนมเค้ก!$C:$C,'รับ-จ่าย ประจำวัน'!$B67,เส้นแต่งหน้าขนมเค้ก!AF:AF)+SUMIF(แพ็ค!$C:$C,'รับ-จ่าย ประจำวัน'!$B67,แพ็ค!AF:AF)+SUMIF(ธุรการ!$C:$C,'รับ-จ่าย ประจำวัน'!$B67,ธุรการ!AF:AF)+SUMIF(เส้นแต่งหน้าขนมปัง!$C:$C,'รับ-จ่าย ประจำวัน'!$B67,เส้นแต่งหน้าขนมปัง!AF:AF)+SUMIF('วางแผนBC,CJ'!$C:$C,'รับ-จ่าย ประจำวัน'!$B67,'วางแผนBC,CJ'!AF:AF)+SUMIF(RD!$C:$C,'รับ-จ่าย ประจำวัน'!$B67,RD!AF:AF)+SUMIF('FG,ออนไล,คัดแยก'!$C:$C,'รับ-จ่าย ประจำวัน'!$B67,'FG,ออนไล,คัดแยก'!AF:AF)</f>
        <v>5000</v>
      </c>
      <c r="BN67" s="16">
        <f>SUMIF(เตรียมส่วนผสม!$C:$C,'รับ-จ่าย ประจำวัน'!$B67,เตรียมส่วนผสม!AG:AG)+SUMIF(กวนไส้!$C:$C,'รับ-จ่าย ประจำวัน'!$B67,กวนไส้!AG:AG)+SUMIF(ผลิต1!$C:$C,'รับ-จ่าย ประจำวัน'!$B67,ผลิต1!AG:AG)+SUMIF(ผลิต2!$C:$C,'รับ-จ่าย ประจำวัน'!$B67,ผลิต2!AG:AG)+SUMIF(เส้นแต่งหน้าขนมเค้ก!$C:$C,'รับ-จ่าย ประจำวัน'!$B67,เส้นแต่งหน้าขนมเค้ก!AG:AG)+SUMIF(แพ็ค!$C:$C,'รับ-จ่าย ประจำวัน'!$B67,แพ็ค!AG:AG)+SUMIF(ธุรการ!$C:$C,'รับ-จ่าย ประจำวัน'!$B67,ธุรการ!AG:AG)+SUMIF(เส้นแต่งหน้าขนมปัง!$C:$C,'รับ-จ่าย ประจำวัน'!$B67,เส้นแต่งหน้าขนมปัง!AG:AG)+SUMIF('วางแผนBC,CJ'!$C:$C,'รับ-จ่าย ประจำวัน'!$B67,'วางแผนBC,CJ'!AG:AG)+SUMIF(RD!$C:$C,'รับ-จ่าย ประจำวัน'!$B67,RD!AG:AG)+SUMIF('FG,ออนไล,คัดแยก'!$C:$C,'รับ-จ่าย ประจำวัน'!$B67,'FG,ออนไล,คัดแยก'!AG:AG)</f>
        <v>2000</v>
      </c>
      <c r="BO67" s="16">
        <f>SUMIF(เตรียมส่วนผสม!$C:$C,'รับ-จ่าย ประจำวัน'!$B67,เตรียมส่วนผสม!AH:AH)+SUMIF(กวนไส้!$C:$C,'รับ-จ่าย ประจำวัน'!$B67,กวนไส้!AH:AH)+SUMIF(ผลิต1!$C:$C,'รับ-จ่าย ประจำวัน'!$B67,ผลิต1!AH:AH)+SUMIF(ผลิต2!$C:$C,'รับ-จ่าย ประจำวัน'!$B67,ผลิต2!AH:AH)+SUMIF(เส้นแต่งหน้าขนมเค้ก!$C:$C,'รับ-จ่าย ประจำวัน'!$B67,เส้นแต่งหน้าขนมเค้ก!AH:AH)+SUMIF(แพ็ค!$C:$C,'รับ-จ่าย ประจำวัน'!$B67,แพ็ค!AH:AH)+SUMIF(ธุรการ!$C:$C,'รับ-จ่าย ประจำวัน'!$B67,ธุรการ!AH:AH)+SUMIF(เส้นแต่งหน้าขนมปัง!$C:$C,'รับ-จ่าย ประจำวัน'!$B67,เส้นแต่งหน้าขนมปัง!AH:AH)+SUMIF('วางแผนBC,CJ'!$C:$C,'รับ-จ่าย ประจำวัน'!$B67,'วางแผนBC,CJ'!AH:AH)+SUMIF(RD!$C:$C,'รับ-จ่าย ประจำวัน'!$B67,RD!AH:AH)+SUMIF('FG,ออนไล,คัดแยก'!$C:$C,'รับ-จ่าย ประจำวัน'!$B67,'FG,ออนไล,คัดแยก'!AH:AH)</f>
        <v>0</v>
      </c>
      <c r="BP67" s="16">
        <f>SUMIF(เตรียมส่วนผสม!$C:$C,'รับ-จ่าย ประจำวัน'!$B67,เตรียมส่วนผสม!AI:AI)+SUMIF(กวนไส้!$C:$C,'รับ-จ่าย ประจำวัน'!$B67,กวนไส้!AI:AI)+SUMIF(ผลิต1!$C:$C,'รับ-จ่าย ประจำวัน'!$B67,ผลิต1!AI:AI)+SUMIF(ผลิต2!$C:$C,'รับ-จ่าย ประจำวัน'!$B67,ผลิต2!AI:AI)+SUMIF(เส้นแต่งหน้าขนมเค้ก!$C:$C,'รับ-จ่าย ประจำวัน'!$B67,เส้นแต่งหน้าขนมเค้ก!AI:AI)+SUMIF(แพ็ค!$C:$C,'รับ-จ่าย ประจำวัน'!$B67,แพ็ค!AI:AI)+SUMIF(ธุรการ!$C:$C,'รับ-จ่าย ประจำวัน'!$B67,ธุรการ!AI:AI)+SUMIF(เส้นแต่งหน้าขนมปัง!$C:$C,'รับ-จ่าย ประจำวัน'!$B67,เส้นแต่งหน้าขนมปัง!AI:AI)+SUMIF('วางแผนBC,CJ'!$C:$C,'รับ-จ่าย ประจำวัน'!$B67,'วางแผนBC,CJ'!AI:AI)+SUMIF(RD!$C:$C,'รับ-จ่าย ประจำวัน'!$B67,RD!AI:AI)+SUMIF('FG,ออนไล,คัดแยก'!$C:$C,'รับ-จ่าย ประจำวัน'!$B67,'FG,ออนไล,คัดแยก'!AI:AI)</f>
        <v>1500</v>
      </c>
      <c r="BQ67" s="16">
        <f>SUMIF(เตรียมส่วนผสม!$C:$C,'รับ-จ่าย ประจำวัน'!$B67,เตรียมส่วนผสม!AJ:AJ)+SUMIF(กวนไส้!$C:$C,'รับ-จ่าย ประจำวัน'!$B67,กวนไส้!AJ:AJ)+SUMIF(ผลิต1!$C:$C,'รับ-จ่าย ประจำวัน'!$B67,ผลิต1!AJ:AJ)+SUMIF(ผลิต2!$C:$C,'รับ-จ่าย ประจำวัน'!$B67,ผลิต2!AJ:AJ)+SUMIF(เส้นแต่งหน้าขนมเค้ก!$C:$C,'รับ-จ่าย ประจำวัน'!$B67,เส้นแต่งหน้าขนมเค้ก!AJ:AJ)+SUMIF(แพ็ค!$C:$C,'รับ-จ่าย ประจำวัน'!$B67,แพ็ค!AJ:AJ)+SUMIF(ธุรการ!$C:$C,'รับ-จ่าย ประจำวัน'!$B67,ธุรการ!AJ:AJ)+SUMIF(เส้นแต่งหน้าขนมปัง!$C:$C,'รับ-จ่าย ประจำวัน'!$B67,เส้นแต่งหน้าขนมปัง!AJ:AJ)+SUMIF('วางแผนBC,CJ'!$C:$C,'รับ-จ่าย ประจำวัน'!$B67,'วางแผนBC,CJ'!AJ:AJ)+SUMIF(RD!$C:$C,'รับ-จ่าย ประจำวัน'!$B67,RD!AJ:AJ)+SUMIF('FG,ออนไล,คัดแยก'!$C:$C,'รับ-จ่าย ประจำวัน'!$B67,'FG,ออนไล,คัดแยก'!AJ:AJ)</f>
        <v>3000</v>
      </c>
      <c r="BR67" s="16">
        <f>SUMIF(เตรียมส่วนผสม!$C:$C,'รับ-จ่าย ประจำวัน'!$B67,เตรียมส่วนผสม!AK:AK)+SUMIF(กวนไส้!$C:$C,'รับ-จ่าย ประจำวัน'!$B67,กวนไส้!AK:AK)+SUMIF(ผลิต1!$C:$C,'รับ-จ่าย ประจำวัน'!$B67,ผลิต1!AK:AK)+SUMIF(ผลิต2!$C:$C,'รับ-จ่าย ประจำวัน'!$B67,ผลิต2!AK:AK)+SUMIF(เส้นแต่งหน้าขนมเค้ก!$C:$C,'รับ-จ่าย ประจำวัน'!$B67,เส้นแต่งหน้าขนมเค้ก!AK:AK)+SUMIF(แพ็ค!$C:$C,'รับ-จ่าย ประจำวัน'!$B67,แพ็ค!AK:AK)+SUMIF(ธุรการ!$C:$C,'รับ-จ่าย ประจำวัน'!$B67,ธุรการ!AK:AK)+SUMIF(เส้นแต่งหน้าขนมปัง!$C:$C,'รับ-จ่าย ประจำวัน'!$B67,เส้นแต่งหน้าขนมปัง!AK:AK)+SUMIF('วางแผนBC,CJ'!$C:$C,'รับ-จ่าย ประจำวัน'!$B67,'วางแผนBC,CJ'!AK:AK)+SUMIF(RD!$C:$C,'รับ-จ่าย ประจำวัน'!$B67,RD!AK:AK)+SUMIF('FG,ออนไล,คัดแยก'!$C:$C,'รับ-จ่าย ประจำวัน'!$B67,'FG,ออนไล,คัดแยก'!AK:AK)</f>
        <v>8000</v>
      </c>
      <c r="BS67" s="16">
        <f>SUMIF(เตรียมส่วนผสม!$C:$C,'รับ-จ่าย ประจำวัน'!$B67,เตรียมส่วนผสม!AL:AL)+SUMIF(กวนไส้!$C:$C,'รับ-จ่าย ประจำวัน'!$B67,กวนไส้!AL:AL)+SUMIF(ผลิต1!$C:$C,'รับ-จ่าย ประจำวัน'!$B67,ผลิต1!AL:AL)+SUMIF(ผลิต2!$C:$C,'รับ-จ่าย ประจำวัน'!$B67,ผลิต2!AL:AL)+SUMIF(เส้นแต่งหน้าขนมเค้ก!$C:$C,'รับ-จ่าย ประจำวัน'!$B67,เส้นแต่งหน้าขนมเค้ก!AL:AL)+SUMIF(แพ็ค!$C:$C,'รับ-จ่าย ประจำวัน'!$B67,แพ็ค!AL:AL)+SUMIF(ธุรการ!$C:$C,'รับ-จ่าย ประจำวัน'!$B67,ธุรการ!AL:AL)+SUMIF(เส้นแต่งหน้าขนมปัง!$C:$C,'รับ-จ่าย ประจำวัน'!$B67,เส้นแต่งหน้าขนมปัง!AL:AL)+SUMIF('วางแผนBC,CJ'!$C:$C,'รับ-จ่าย ประจำวัน'!$B67,'วางแผนBC,CJ'!AL:AL)+SUMIF(RD!$C:$C,'รับ-จ่าย ประจำวัน'!$B67,RD!AL:AL)+SUMIF('FG,ออนไล,คัดแยก'!$C:$C,'รับ-จ่าย ประจำวัน'!$B67,'FG,ออนไล,คัดแยก'!AL:AL)</f>
        <v>0</v>
      </c>
      <c r="BT67" s="18">
        <f t="shared" si="20"/>
        <v>129200</v>
      </c>
      <c r="BU67" s="116"/>
      <c r="BV67" s="146">
        <f t="shared" si="21"/>
        <v>45700</v>
      </c>
      <c r="BW67" s="183">
        <v>30</v>
      </c>
      <c r="BX67" s="172">
        <f>BT67/30</f>
        <v>4306.666666666667</v>
      </c>
      <c r="BY67" s="188">
        <f t="shared" si="22"/>
        <v>10.611455108359133</v>
      </c>
      <c r="BZ67" s="180">
        <f t="shared" ca="1" si="23"/>
        <v>46213.611455108359</v>
      </c>
      <c r="CA67" s="93">
        <v>150000</v>
      </c>
      <c r="CB67" s="93">
        <v>17000</v>
      </c>
      <c r="CC67" s="93"/>
      <c r="CD67" s="93"/>
      <c r="CE67" s="93"/>
      <c r="CF67" s="93"/>
      <c r="CG67" s="93"/>
      <c r="CH67" s="93"/>
      <c r="CI67" s="93"/>
      <c r="CJ67" s="97"/>
      <c r="CK67" s="9">
        <f t="shared" si="24"/>
        <v>45700</v>
      </c>
    </row>
    <row r="68" spans="1:89" hidden="1" x14ac:dyDescent="0.5">
      <c r="A68" s="149" t="s">
        <v>1144</v>
      </c>
      <c r="B68" s="34">
        <v>1021401008</v>
      </c>
      <c r="C68" s="10" t="s">
        <v>1158</v>
      </c>
      <c r="D68" s="141" t="s">
        <v>61</v>
      </c>
      <c r="E68" s="25">
        <v>0</v>
      </c>
      <c r="F68" s="74"/>
      <c r="G68" s="11" t="s">
        <v>62</v>
      </c>
      <c r="H68" s="12">
        <v>42300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3"/>
      <c r="AF68" s="13"/>
      <c r="AG68" s="13"/>
      <c r="AH68" s="13"/>
      <c r="AI68" s="14"/>
      <c r="AJ68" s="14"/>
      <c r="AK68" s="14"/>
      <c r="AL68" s="14"/>
      <c r="AM68" s="14"/>
      <c r="AN68" s="15">
        <f t="shared" si="19"/>
        <v>0</v>
      </c>
      <c r="AO68" s="16">
        <f>SUMIF(เตรียมส่วนผสม!$C:$C,'รับ-จ่าย ประจำวัน'!$B68,เตรียมส่วนผสม!H:H)+SUMIF(กวนไส้!$C:$C,'รับ-จ่าย ประจำวัน'!$B68,กวนไส้!H:H)+SUMIF(ผลิต1!$C:$C,'รับ-จ่าย ประจำวัน'!$B68,ผลิต1!H:H)+SUMIF(ผลิต2!$C:$C,'รับ-จ่าย ประจำวัน'!$B68,ผลิต2!H:H)+SUMIF(เส้นแต่งหน้าขนมเค้ก!$C:$C,'รับ-จ่าย ประจำวัน'!$B68,เส้นแต่งหน้าขนมเค้ก!H:H)+SUMIF(แพ็ค!$C:$C,'รับ-จ่าย ประจำวัน'!$B68,แพ็ค!H:H)+SUMIF(ธุรการ!$C:$C,'รับ-จ่าย ประจำวัน'!$B68,ธุรการ!H:H)+SUMIF(เส้นแต่งหน้าขนมปัง!$C:$C,'รับ-จ่าย ประจำวัน'!$B68,เส้นแต่งหน้าขนมปัง!H:H)+SUMIF('วางแผนBC,CJ'!$C:$C,'รับ-จ่าย ประจำวัน'!$B68,'วางแผนBC,CJ'!H:H)+SUMIF(RD!$C:$C,'รับ-จ่าย ประจำวัน'!$B68,RD!H:H)+SUMIF('FG,ออนไล,คัดแยก'!$C:$C,'รับ-จ่าย ประจำวัน'!$B68,'FG,ออนไล,คัดแยก'!H:H)</f>
        <v>0</v>
      </c>
      <c r="AP68" s="16">
        <f>SUMIF(เตรียมส่วนผสม!$C:$C,'รับ-จ่าย ประจำวัน'!$B68,เตรียมส่วนผสม!I:I)+SUMIF(กวนไส้!$C:$C,'รับ-จ่าย ประจำวัน'!$B68,กวนไส้!I:I)+SUMIF(ผลิต1!$C:$C,'รับ-จ่าย ประจำวัน'!$B68,ผลิต1!I:I)+SUMIF(ผลิต2!$C:$C,'รับ-จ่าย ประจำวัน'!$B68,ผลิต2!I:I)+SUMIF(เส้นแต่งหน้าขนมเค้ก!$C:$C,'รับ-จ่าย ประจำวัน'!$B68,เส้นแต่งหน้าขนมเค้ก!I:I)+SUMIF(แพ็ค!$C:$C,'รับ-จ่าย ประจำวัน'!$B68,แพ็ค!I:I)+SUMIF(ธุรการ!$C:$C,'รับ-จ่าย ประจำวัน'!$B68,ธุรการ!I:I)+SUMIF(เส้นแต่งหน้าขนมปัง!$C:$C,'รับ-จ่าย ประจำวัน'!$B68,เส้นแต่งหน้าขนมปัง!I:I)+SUMIF('วางแผนBC,CJ'!$C:$C,'รับ-จ่าย ประจำวัน'!$B68,'วางแผนBC,CJ'!I:I)+SUMIF(RD!$C:$C,'รับ-จ่าย ประจำวัน'!$B68,RD!I:I)+SUMIF('FG,ออนไล,คัดแยก'!$C:$C,'รับ-จ่าย ประจำวัน'!$B68,'FG,ออนไล,คัดแยก'!I:I)</f>
        <v>0</v>
      </c>
      <c r="AQ68" s="16">
        <f>SUMIF(เตรียมส่วนผสม!$C:$C,'รับ-จ่าย ประจำวัน'!$B68,เตรียมส่วนผสม!J:J)+SUMIF(กวนไส้!$C:$C,'รับ-จ่าย ประจำวัน'!$B68,กวนไส้!J:J)+SUMIF(ผลิต1!$C:$C,'รับ-จ่าย ประจำวัน'!$B68,ผลิต1!J:J)+SUMIF(ผลิต2!$C:$C,'รับ-จ่าย ประจำวัน'!$B68,ผลิต2!J:J)+SUMIF(เส้นแต่งหน้าขนมเค้ก!$C:$C,'รับ-จ่าย ประจำวัน'!$B68,เส้นแต่งหน้าขนมเค้ก!J:J)+SUMIF(แพ็ค!$C:$C,'รับ-จ่าย ประจำวัน'!$B68,แพ็ค!J:J)+SUMIF(ธุรการ!$C:$C,'รับ-จ่าย ประจำวัน'!$B68,ธุรการ!J:J)+SUMIF(เส้นแต่งหน้าขนมปัง!$C:$C,'รับ-จ่าย ประจำวัน'!$B68,เส้นแต่งหน้าขนมปัง!J:J)+SUMIF('วางแผนBC,CJ'!$C:$C,'รับ-จ่าย ประจำวัน'!$B68,'วางแผนBC,CJ'!J:J)+SUMIF(RD!$C:$C,'รับ-จ่าย ประจำวัน'!$B68,RD!J:J)+SUMIF('FG,ออนไล,คัดแยก'!$C:$C,'รับ-จ่าย ประจำวัน'!$B68,'FG,ออนไล,คัดแยก'!J:J)</f>
        <v>0</v>
      </c>
      <c r="AR68" s="16">
        <f>SUMIF(เตรียมส่วนผสม!$C:$C,'รับ-จ่าย ประจำวัน'!$B68,เตรียมส่วนผสม!K:K)+SUMIF(กวนไส้!$C:$C,'รับ-จ่าย ประจำวัน'!$B68,กวนไส้!K:K)+SUMIF(ผลิต1!$C:$C,'รับ-จ่าย ประจำวัน'!$B68,ผลิต1!K:K)+SUMIF(ผลิต2!$C:$C,'รับ-จ่าย ประจำวัน'!$B68,ผลิต2!K:K)+SUMIF(เส้นแต่งหน้าขนมเค้ก!$C:$C,'รับ-จ่าย ประจำวัน'!$B68,เส้นแต่งหน้าขนมเค้ก!K:K)+SUMIF(แพ็ค!$C:$C,'รับ-จ่าย ประจำวัน'!$B68,แพ็ค!K:K)+SUMIF(ธุรการ!$C:$C,'รับ-จ่าย ประจำวัน'!$B68,ธุรการ!K:K)+SUMIF(เส้นแต่งหน้าขนมปัง!$C:$C,'รับ-จ่าย ประจำวัน'!$B68,เส้นแต่งหน้าขนมปัง!K:K)+SUMIF('วางแผนBC,CJ'!$C:$C,'รับ-จ่าย ประจำวัน'!$B68,'วางแผนBC,CJ'!K:K)+SUMIF(RD!$C:$C,'รับ-จ่าย ประจำวัน'!$B68,RD!K:K)+SUMIF('FG,ออนไล,คัดแยก'!$C:$C,'รับ-จ่าย ประจำวัน'!$B68,'FG,ออนไล,คัดแยก'!K:K)</f>
        <v>0</v>
      </c>
      <c r="AS68" s="16">
        <f>SUMIF(เตรียมส่วนผสม!$C:$C,'รับ-จ่าย ประจำวัน'!$B68,เตรียมส่วนผสม!L:L)+SUMIF(กวนไส้!$C:$C,'รับ-จ่าย ประจำวัน'!$B68,กวนไส้!L:L)+SUMIF(ผลิต1!$C:$C,'รับ-จ่าย ประจำวัน'!$B68,ผลิต1!L:L)+SUMIF(ผลิต2!$C:$C,'รับ-จ่าย ประจำวัน'!$B68,ผลิต2!L:L)+SUMIF(เส้นแต่งหน้าขนมเค้ก!$C:$C,'รับ-จ่าย ประจำวัน'!$B68,เส้นแต่งหน้าขนมเค้ก!L:L)+SUMIF(แพ็ค!$C:$C,'รับ-จ่าย ประจำวัน'!$B68,แพ็ค!L:L)+SUMIF(ธุรการ!$C:$C,'รับ-จ่าย ประจำวัน'!$B68,ธุรการ!L:L)+SUMIF(เส้นแต่งหน้าขนมปัง!$C:$C,'รับ-จ่าย ประจำวัน'!$B68,เส้นแต่งหน้าขนมปัง!L:L)+SUMIF('วางแผนBC,CJ'!$C:$C,'รับ-จ่าย ประจำวัน'!$B68,'วางแผนBC,CJ'!L:L)+SUMIF(RD!$C:$C,'รับ-จ่าย ประจำวัน'!$B68,RD!L:L)+SUMIF('FG,ออนไล,คัดแยก'!$C:$C,'รับ-จ่าย ประจำวัน'!$B68,'FG,ออนไล,คัดแยก'!L:L)</f>
        <v>0</v>
      </c>
      <c r="AT68" s="16">
        <f>SUMIF(เตรียมส่วนผสม!$C:$C,'รับ-จ่าย ประจำวัน'!$B68,เตรียมส่วนผสม!M:M)+SUMIF(กวนไส้!$C:$C,'รับ-จ่าย ประจำวัน'!$B68,กวนไส้!M:M)+SUMIF(ผลิต1!$C:$C,'รับ-จ่าย ประจำวัน'!$B68,ผลิต1!M:M)+SUMIF(ผลิต2!$C:$C,'รับ-จ่าย ประจำวัน'!$B68,ผลิต2!M:M)+SUMIF(เส้นแต่งหน้าขนมเค้ก!$C:$C,'รับ-จ่าย ประจำวัน'!$B68,เส้นแต่งหน้าขนมเค้ก!M:M)+SUMIF(แพ็ค!$C:$C,'รับ-จ่าย ประจำวัน'!$B68,แพ็ค!M:M)+SUMIF(ธุรการ!$C:$C,'รับ-จ่าย ประจำวัน'!$B68,ธุรการ!M:M)+SUMIF(เส้นแต่งหน้าขนมปัง!$C:$C,'รับ-จ่าย ประจำวัน'!$B68,เส้นแต่งหน้าขนมปัง!M:M)+SUMIF('วางแผนBC,CJ'!$C:$C,'รับ-จ่าย ประจำวัน'!$B68,'วางแผนBC,CJ'!M:M)+SUMIF(RD!$C:$C,'รับ-จ่าย ประจำวัน'!$B68,RD!M:M)+SUMIF('FG,ออนไล,คัดแยก'!$C:$C,'รับ-จ่าย ประจำวัน'!$B68,'FG,ออนไล,คัดแยก'!M:M)</f>
        <v>0</v>
      </c>
      <c r="AU68" s="16">
        <f>SUMIF(เตรียมส่วนผสม!$C:$C,'รับ-จ่าย ประจำวัน'!$B68,เตรียมส่วนผสม!N:N)+SUMIF(กวนไส้!$C:$C,'รับ-จ่าย ประจำวัน'!$B68,กวนไส้!N:N)+SUMIF(ผลิต1!$C:$C,'รับ-จ่าย ประจำวัน'!$B68,ผลิต1!N:N)+SUMIF(ผลิต2!$C:$C,'รับ-จ่าย ประจำวัน'!$B68,ผลิต2!N:N)+SUMIF(เส้นแต่งหน้าขนมเค้ก!$C:$C,'รับ-จ่าย ประจำวัน'!$B68,เส้นแต่งหน้าขนมเค้ก!N:N)+SUMIF(แพ็ค!$C:$C,'รับ-จ่าย ประจำวัน'!$B68,แพ็ค!N:N)+SUMIF(ธุรการ!$C:$C,'รับ-จ่าย ประจำวัน'!$B68,ธุรการ!N:N)+SUMIF(เส้นแต่งหน้าขนมปัง!$C:$C,'รับ-จ่าย ประจำวัน'!$B68,เส้นแต่งหน้าขนมปัง!N:N)+SUMIF('วางแผนBC,CJ'!$C:$C,'รับ-จ่าย ประจำวัน'!$B68,'วางแผนBC,CJ'!N:N)+SUMIF(RD!$C:$C,'รับ-จ่าย ประจำวัน'!$B68,RD!N:N)+SUMIF('FG,ออนไล,คัดแยก'!$C:$C,'รับ-จ่าย ประจำวัน'!$B68,'FG,ออนไล,คัดแยก'!N:N)</f>
        <v>0</v>
      </c>
      <c r="AV68" s="16">
        <f>SUMIF(เตรียมส่วนผสม!$C:$C,'รับ-จ่าย ประจำวัน'!$B68,เตรียมส่วนผสม!O:O)+SUMIF(กวนไส้!$C:$C,'รับ-จ่าย ประจำวัน'!$B68,กวนไส้!O:O)+SUMIF(ผลิต1!$C:$C,'รับ-จ่าย ประจำวัน'!$B68,ผลิต1!O:O)+SUMIF(ผลิต2!$C:$C,'รับ-จ่าย ประจำวัน'!$B68,ผลิต2!O:O)+SUMIF(เส้นแต่งหน้าขนมเค้ก!$C:$C,'รับ-จ่าย ประจำวัน'!$B68,เส้นแต่งหน้าขนมเค้ก!O:O)+SUMIF(แพ็ค!$C:$C,'รับ-จ่าย ประจำวัน'!$B68,แพ็ค!O:O)+SUMIF(ธุรการ!$C:$C,'รับ-จ่าย ประจำวัน'!$B68,ธุรการ!O:O)+SUMIF(เส้นแต่งหน้าขนมปัง!$C:$C,'รับ-จ่าย ประจำวัน'!$B68,เส้นแต่งหน้าขนมปัง!O:O)+SUMIF('วางแผนBC,CJ'!$C:$C,'รับ-จ่าย ประจำวัน'!$B68,'วางแผนBC,CJ'!O:O)+SUMIF(RD!$C:$C,'รับ-จ่าย ประจำวัน'!$B68,RD!O:O)+SUMIF('FG,ออนไล,คัดแยก'!$C:$C,'รับ-จ่าย ประจำวัน'!$B68,'FG,ออนไล,คัดแยก'!O:O)</f>
        <v>0</v>
      </c>
      <c r="AW68" s="16">
        <f>SUMIF(เตรียมส่วนผสม!$C:$C,'รับ-จ่าย ประจำวัน'!$B68,เตรียมส่วนผสม!P:P)+SUMIF(กวนไส้!$C:$C,'รับ-จ่าย ประจำวัน'!$B68,กวนไส้!P:P)+SUMIF(ผลิต1!$C:$C,'รับ-จ่าย ประจำวัน'!$B68,ผลิต1!P:P)+SUMIF(ผลิต2!$C:$C,'รับ-จ่าย ประจำวัน'!$B68,ผลิต2!P:P)+SUMIF(เส้นแต่งหน้าขนมเค้ก!$C:$C,'รับ-จ่าย ประจำวัน'!$B68,เส้นแต่งหน้าขนมเค้ก!P:P)+SUMIF(แพ็ค!$C:$C,'รับ-จ่าย ประจำวัน'!$B68,แพ็ค!P:P)+SUMIF(ธุรการ!$C:$C,'รับ-จ่าย ประจำวัน'!$B68,ธุรการ!P:P)+SUMIF(เส้นแต่งหน้าขนมปัง!$C:$C,'รับ-จ่าย ประจำวัน'!$B68,เส้นแต่งหน้าขนมปัง!P:P)+SUMIF('วางแผนBC,CJ'!$C:$C,'รับ-จ่าย ประจำวัน'!$B68,'วางแผนBC,CJ'!P:P)+SUMIF(RD!$C:$C,'รับ-จ่าย ประจำวัน'!$B68,RD!P:P)+SUMIF('FG,ออนไล,คัดแยก'!$C:$C,'รับ-จ่าย ประจำวัน'!$B68,'FG,ออนไล,คัดแยก'!P:P)</f>
        <v>0</v>
      </c>
      <c r="AX68" s="16">
        <f>SUMIF(เตรียมส่วนผสม!$C:$C,'รับ-จ่าย ประจำวัน'!$B68,เตรียมส่วนผสม!Q:Q)+SUMIF(กวนไส้!$C:$C,'รับ-จ่าย ประจำวัน'!$B68,กวนไส้!Q:Q)+SUMIF(ผลิต1!$C:$C,'รับ-จ่าย ประจำวัน'!$B68,ผลิต1!Q:Q)+SUMIF(ผลิต2!$C:$C,'รับ-จ่าย ประจำวัน'!$B68,ผลิต2!Q:Q)+SUMIF(เส้นแต่งหน้าขนมเค้ก!$C:$C,'รับ-จ่าย ประจำวัน'!$B68,เส้นแต่งหน้าขนมเค้ก!Q:Q)+SUMIF(แพ็ค!$C:$C,'รับ-จ่าย ประจำวัน'!$B68,แพ็ค!Q:Q)+SUMIF(ธุรการ!$C:$C,'รับ-จ่าย ประจำวัน'!$B68,ธุรการ!Q:Q)+SUMIF(เส้นแต่งหน้าขนมปัง!$C:$C,'รับ-จ่าย ประจำวัน'!$B68,เส้นแต่งหน้าขนมปัง!Q:Q)+SUMIF('วางแผนBC,CJ'!$C:$C,'รับ-จ่าย ประจำวัน'!$B68,'วางแผนBC,CJ'!Q:Q)+SUMIF(RD!$C:$C,'รับ-จ่าย ประจำวัน'!$B68,RD!Q:Q)+SUMIF('FG,ออนไล,คัดแยก'!$C:$C,'รับ-จ่าย ประจำวัน'!$B68,'FG,ออนไล,คัดแยก'!Q:Q)</f>
        <v>0</v>
      </c>
      <c r="AY68" s="16">
        <f>SUMIF(เตรียมส่วนผสม!$C:$C,'รับ-จ่าย ประจำวัน'!$B68,เตรียมส่วนผสม!R:R)+SUMIF(กวนไส้!$C:$C,'รับ-จ่าย ประจำวัน'!$B68,กวนไส้!R:R)+SUMIF(ผลิต1!$C:$C,'รับ-จ่าย ประจำวัน'!$B68,ผลิต1!R:R)+SUMIF(ผลิต2!$C:$C,'รับ-จ่าย ประจำวัน'!$B68,ผลิต2!R:R)+SUMIF(เส้นแต่งหน้าขนมเค้ก!$C:$C,'รับ-จ่าย ประจำวัน'!$B68,เส้นแต่งหน้าขนมเค้ก!R:R)+SUMIF(แพ็ค!$C:$C,'รับ-จ่าย ประจำวัน'!$B68,แพ็ค!R:R)+SUMIF(ธุรการ!$C:$C,'รับ-จ่าย ประจำวัน'!$B68,ธุรการ!R:R)+SUMIF(เส้นแต่งหน้าขนมปัง!$C:$C,'รับ-จ่าย ประจำวัน'!$B68,เส้นแต่งหน้าขนมปัง!R:R)+SUMIF('วางแผนBC,CJ'!$C:$C,'รับ-จ่าย ประจำวัน'!$B68,'วางแผนBC,CJ'!R:R)+SUMIF(RD!$C:$C,'รับ-จ่าย ประจำวัน'!$B68,RD!R:R)+SUMIF('FG,ออนไล,คัดแยก'!$C:$C,'รับ-จ่าย ประจำวัน'!$B68,'FG,ออนไล,คัดแยก'!R:R)</f>
        <v>0</v>
      </c>
      <c r="AZ68" s="16">
        <f>SUMIF(เตรียมส่วนผสม!$C:$C,'รับ-จ่าย ประจำวัน'!$B68,เตรียมส่วนผสม!S:S)+SUMIF(กวนไส้!$C:$C,'รับ-จ่าย ประจำวัน'!$B68,กวนไส้!S:S)+SUMIF(ผลิต1!$C:$C,'รับ-จ่าย ประจำวัน'!$B68,ผลิต1!S:S)+SUMIF(ผลิต2!$C:$C,'รับ-จ่าย ประจำวัน'!$B68,ผลิต2!S:S)+SUMIF(เส้นแต่งหน้าขนมเค้ก!$C:$C,'รับ-จ่าย ประจำวัน'!$B68,เส้นแต่งหน้าขนมเค้ก!S:S)+SUMIF(แพ็ค!$C:$C,'รับ-จ่าย ประจำวัน'!$B68,แพ็ค!S:S)+SUMIF(ธุรการ!$C:$C,'รับ-จ่าย ประจำวัน'!$B68,ธุรการ!S:S)+SUMIF(เส้นแต่งหน้าขนมปัง!$C:$C,'รับ-จ่าย ประจำวัน'!$B68,เส้นแต่งหน้าขนมปัง!S:S)+SUMIF('วางแผนBC,CJ'!$C:$C,'รับ-จ่าย ประจำวัน'!$B68,'วางแผนBC,CJ'!S:S)+SUMIF(RD!$C:$C,'รับ-จ่าย ประจำวัน'!$B68,RD!S:S)+SUMIF('FG,ออนไล,คัดแยก'!$C:$C,'รับ-จ่าย ประจำวัน'!$B68,'FG,ออนไล,คัดแยก'!S:S)</f>
        <v>0</v>
      </c>
      <c r="BA68" s="16">
        <f>SUMIF(เตรียมส่วนผสม!$C:$C,'รับ-จ่าย ประจำวัน'!$B68,เตรียมส่วนผสม!T:T)+SUMIF(กวนไส้!$C:$C,'รับ-จ่าย ประจำวัน'!$B68,กวนไส้!T:T)+SUMIF(ผลิต1!$C:$C,'รับ-จ่าย ประจำวัน'!$B68,ผลิต1!T:T)+SUMIF(ผลิต2!$C:$C,'รับ-จ่าย ประจำวัน'!$B68,ผลิต2!T:T)+SUMIF(เส้นแต่งหน้าขนมเค้ก!$C:$C,'รับ-จ่าย ประจำวัน'!$B68,เส้นแต่งหน้าขนมเค้ก!T:T)+SUMIF(แพ็ค!$C:$C,'รับ-จ่าย ประจำวัน'!$B68,แพ็ค!T:T)+SUMIF(ธุรการ!$C:$C,'รับ-จ่าย ประจำวัน'!$B68,ธุรการ!T:T)+SUMIF(เส้นแต่งหน้าขนมปัง!$C:$C,'รับ-จ่าย ประจำวัน'!$B68,เส้นแต่งหน้าขนมปัง!T:T)+SUMIF('วางแผนBC,CJ'!$C:$C,'รับ-จ่าย ประจำวัน'!$B68,'วางแผนBC,CJ'!T:T)+SUMIF(RD!$C:$C,'รับ-จ่าย ประจำวัน'!$B68,RD!T:T)+SUMIF('FG,ออนไล,คัดแยก'!$C:$C,'รับ-จ่าย ประจำวัน'!$B68,'FG,ออนไล,คัดแยก'!T:T)</f>
        <v>0</v>
      </c>
      <c r="BB68" s="16">
        <f>SUMIF(เตรียมส่วนผสม!$C:$C,'รับ-จ่าย ประจำวัน'!$B68,เตรียมส่วนผสม!U:U)+SUMIF(กวนไส้!$C:$C,'รับ-จ่าย ประจำวัน'!$B68,กวนไส้!U:U)+SUMIF(ผลิต1!$C:$C,'รับ-จ่าย ประจำวัน'!$B68,ผลิต1!U:U)+SUMIF(ผลิต2!$C:$C,'รับ-จ่าย ประจำวัน'!$B68,ผลิต2!U:U)+SUMIF(เส้นแต่งหน้าขนมเค้ก!$C:$C,'รับ-จ่าย ประจำวัน'!$B68,เส้นแต่งหน้าขนมเค้ก!U:U)+SUMIF(แพ็ค!$C:$C,'รับ-จ่าย ประจำวัน'!$B68,แพ็ค!U:U)+SUMIF(ธุรการ!$C:$C,'รับ-จ่าย ประจำวัน'!$B68,ธุรการ!U:U)+SUMIF(เส้นแต่งหน้าขนมปัง!$C:$C,'รับ-จ่าย ประจำวัน'!$B68,เส้นแต่งหน้าขนมปัง!U:U)+SUMIF('วางแผนBC,CJ'!$C:$C,'รับ-จ่าย ประจำวัน'!$B68,'วางแผนBC,CJ'!U:U)+SUMIF(RD!$C:$C,'รับ-จ่าย ประจำวัน'!$B68,RD!U:U)+SUMIF('FG,ออนไล,คัดแยก'!$C:$C,'รับ-จ่าย ประจำวัน'!$B68,'FG,ออนไล,คัดแยก'!U:U)</f>
        <v>0</v>
      </c>
      <c r="BC68" s="16">
        <f>SUMIF(เตรียมส่วนผสม!$C:$C,'รับ-จ่าย ประจำวัน'!$B68,เตรียมส่วนผสม!V:V)+SUMIF(กวนไส้!$C:$C,'รับ-จ่าย ประจำวัน'!$B68,กวนไส้!V:V)+SUMIF(ผลิต1!$C:$C,'รับ-จ่าย ประจำวัน'!$B68,ผลิต1!V:V)+SUMIF(ผลิต2!$C:$C,'รับ-จ่าย ประจำวัน'!$B68,ผลิต2!V:V)+SUMIF(เส้นแต่งหน้าขนมเค้ก!$C:$C,'รับ-จ่าย ประจำวัน'!$B68,เส้นแต่งหน้าขนมเค้ก!V:V)+SUMIF(แพ็ค!$C:$C,'รับ-จ่าย ประจำวัน'!$B68,แพ็ค!V:V)+SUMIF(ธุรการ!$C:$C,'รับ-จ่าย ประจำวัน'!$B68,ธุรการ!V:V)+SUMIF(เส้นแต่งหน้าขนมปัง!$C:$C,'รับ-จ่าย ประจำวัน'!$B68,เส้นแต่งหน้าขนมปัง!V:V)+SUMIF('วางแผนBC,CJ'!$C:$C,'รับ-จ่าย ประจำวัน'!$B68,'วางแผนBC,CJ'!V:V)+SUMIF(RD!$C:$C,'รับ-จ่าย ประจำวัน'!$B68,RD!V:V)+SUMIF('FG,ออนไล,คัดแยก'!$C:$C,'รับ-จ่าย ประจำวัน'!$B68,'FG,ออนไล,คัดแยก'!V:V)</f>
        <v>0</v>
      </c>
      <c r="BD68" s="16">
        <f>SUMIF(เตรียมส่วนผสม!$C:$C,'รับ-จ่าย ประจำวัน'!$B68,เตรียมส่วนผสม!W:W)+SUMIF(กวนไส้!$C:$C,'รับ-จ่าย ประจำวัน'!$B68,กวนไส้!W:W)+SUMIF(ผลิต1!$C:$C,'รับ-จ่าย ประจำวัน'!$B68,ผลิต1!W:W)+SUMIF(ผลิต2!$C:$C,'รับ-จ่าย ประจำวัน'!$B68,ผลิต2!W:W)+SUMIF(เส้นแต่งหน้าขนมเค้ก!$C:$C,'รับ-จ่าย ประจำวัน'!$B68,เส้นแต่งหน้าขนมเค้ก!W:W)+SUMIF(แพ็ค!$C:$C,'รับ-จ่าย ประจำวัน'!$B68,แพ็ค!W:W)+SUMIF(ธุรการ!$C:$C,'รับ-จ่าย ประจำวัน'!$B68,ธุรการ!W:W)+SUMIF(เส้นแต่งหน้าขนมปัง!$C:$C,'รับ-จ่าย ประจำวัน'!$B68,เส้นแต่งหน้าขนมปัง!W:W)+SUMIF('วางแผนBC,CJ'!$C:$C,'รับ-จ่าย ประจำวัน'!$B68,'วางแผนBC,CJ'!W:W)+SUMIF(RD!$C:$C,'รับ-จ่าย ประจำวัน'!$B68,RD!W:W)+SUMIF('FG,ออนไล,คัดแยก'!$C:$C,'รับ-จ่าย ประจำวัน'!$B68,'FG,ออนไล,คัดแยก'!W:W)</f>
        <v>0</v>
      </c>
      <c r="BE68" s="16">
        <f>SUMIF(เตรียมส่วนผสม!$C:$C,'รับ-จ่าย ประจำวัน'!$B68,เตรียมส่วนผสม!X:X)+SUMIF(กวนไส้!$C:$C,'รับ-จ่าย ประจำวัน'!$B68,กวนไส้!X:X)+SUMIF(ผลิต1!$C:$C,'รับ-จ่าย ประจำวัน'!$B68,ผลิต1!X:X)+SUMIF(ผลิต2!$C:$C,'รับ-จ่าย ประจำวัน'!$B68,ผลิต2!X:X)+SUMIF(เส้นแต่งหน้าขนมเค้ก!$C:$C,'รับ-จ่าย ประจำวัน'!$B68,เส้นแต่งหน้าขนมเค้ก!X:X)+SUMIF(แพ็ค!$C:$C,'รับ-จ่าย ประจำวัน'!$B68,แพ็ค!X:X)+SUMIF(ธุรการ!$C:$C,'รับ-จ่าย ประจำวัน'!$B68,ธุรการ!X:X)+SUMIF(เส้นแต่งหน้าขนมปัง!$C:$C,'รับ-จ่าย ประจำวัน'!$B68,เส้นแต่งหน้าขนมปัง!X:X)+SUMIF('วางแผนBC,CJ'!$C:$C,'รับ-จ่าย ประจำวัน'!$B68,'วางแผนBC,CJ'!X:X)+SUMIF(RD!$C:$C,'รับ-จ่าย ประจำวัน'!$B68,RD!X:X)+SUMIF('FG,ออนไล,คัดแยก'!$C:$C,'รับ-จ่าย ประจำวัน'!$B68,'FG,ออนไล,คัดแยก'!X:X)</f>
        <v>0</v>
      </c>
      <c r="BF68" s="16">
        <f>SUMIF(เตรียมส่วนผสม!$C:$C,'รับ-จ่าย ประจำวัน'!$B68,เตรียมส่วนผสม!Y:Y)+SUMIF(กวนไส้!$C:$C,'รับ-จ่าย ประจำวัน'!$B68,กวนไส้!Y:Y)+SUMIF(ผลิต1!$C:$C,'รับ-จ่าย ประจำวัน'!$B68,ผลิต1!Y:Y)+SUMIF(ผลิต2!$C:$C,'รับ-จ่าย ประจำวัน'!$B68,ผลิต2!Y:Y)+SUMIF(เส้นแต่งหน้าขนมเค้ก!$C:$C,'รับ-จ่าย ประจำวัน'!$B68,เส้นแต่งหน้าขนมเค้ก!Y:Y)+SUMIF(แพ็ค!$C:$C,'รับ-จ่าย ประจำวัน'!$B68,แพ็ค!Y:Y)+SUMIF(ธุรการ!$C:$C,'รับ-จ่าย ประจำวัน'!$B68,ธุรการ!Y:Y)+SUMIF(เส้นแต่งหน้าขนมปัง!$C:$C,'รับ-จ่าย ประจำวัน'!$B68,เส้นแต่งหน้าขนมปัง!Y:Y)+SUMIF('วางแผนBC,CJ'!$C:$C,'รับ-จ่าย ประจำวัน'!$B68,'วางแผนBC,CJ'!Y:Y)+SUMIF(RD!$C:$C,'รับ-จ่าย ประจำวัน'!$B68,RD!Y:Y)+SUMIF('FG,ออนไล,คัดแยก'!$C:$C,'รับ-จ่าย ประจำวัน'!$B68,'FG,ออนไล,คัดแยก'!Y:Y)</f>
        <v>0</v>
      </c>
      <c r="BG68" s="16">
        <f>SUMIF(เตรียมส่วนผสม!$C:$C,'รับ-จ่าย ประจำวัน'!$B68,เตรียมส่วนผสม!Z:Z)+SUMIF(กวนไส้!$C:$C,'รับ-จ่าย ประจำวัน'!$B68,กวนไส้!Z:Z)+SUMIF(ผลิต1!$C:$C,'รับ-จ่าย ประจำวัน'!$B68,ผลิต1!Z:Z)+SUMIF(ผลิต2!$C:$C,'รับ-จ่าย ประจำวัน'!$B68,ผลิต2!Z:Z)+SUMIF(เส้นแต่งหน้าขนมเค้ก!$C:$C,'รับ-จ่าย ประจำวัน'!$B68,เส้นแต่งหน้าขนมเค้ก!Z:Z)+SUMIF(แพ็ค!$C:$C,'รับ-จ่าย ประจำวัน'!$B68,แพ็ค!Z:Z)+SUMIF(ธุรการ!$C:$C,'รับ-จ่าย ประจำวัน'!$B68,ธุรการ!Z:Z)+SUMIF(เส้นแต่งหน้าขนมปัง!$C:$C,'รับ-จ่าย ประจำวัน'!$B68,เส้นแต่งหน้าขนมปัง!Z:Z)+SUMIF('วางแผนBC,CJ'!$C:$C,'รับ-จ่าย ประจำวัน'!$B68,'วางแผนBC,CJ'!Z:Z)+SUMIF(RD!$C:$C,'รับ-จ่าย ประจำวัน'!$B68,RD!Z:Z)+SUMIF('FG,ออนไล,คัดแยก'!$C:$C,'รับ-จ่าย ประจำวัน'!$B68,'FG,ออนไล,คัดแยก'!Z:Z)</f>
        <v>0</v>
      </c>
      <c r="BH68" s="16">
        <f>SUMIF(เตรียมส่วนผสม!$C:$C,'รับ-จ่าย ประจำวัน'!$B68,เตรียมส่วนผสม!AA:AA)+SUMIF(กวนไส้!$C:$C,'รับ-จ่าย ประจำวัน'!$B68,กวนไส้!AA:AA)+SUMIF(ผลิต1!$C:$C,'รับ-จ่าย ประจำวัน'!$B68,ผลิต1!AA:AA)+SUMIF(ผลิต2!$C:$C,'รับ-จ่าย ประจำวัน'!$B68,ผลิต2!AA:AA)+SUMIF(เส้นแต่งหน้าขนมเค้ก!$C:$C,'รับ-จ่าย ประจำวัน'!$B68,เส้นแต่งหน้าขนมเค้ก!AA:AA)+SUMIF(แพ็ค!$C:$C,'รับ-จ่าย ประจำวัน'!$B68,แพ็ค!AA:AA)+SUMIF(ธุรการ!$C:$C,'รับ-จ่าย ประจำวัน'!$B68,ธุรการ!AA:AA)+SUMIF(เส้นแต่งหน้าขนมปัง!$C:$C,'รับ-จ่าย ประจำวัน'!$B68,เส้นแต่งหน้าขนมปัง!AA:AA)+SUMIF('วางแผนBC,CJ'!$C:$C,'รับ-จ่าย ประจำวัน'!$B68,'วางแผนBC,CJ'!AA:AA)+SUMIF(RD!$C:$C,'รับ-จ่าย ประจำวัน'!$B68,RD!AA:AA)+SUMIF('FG,ออนไล,คัดแยก'!$C:$C,'รับ-จ่าย ประจำวัน'!$B68,'FG,ออนไล,คัดแยก'!AA:AA)</f>
        <v>0</v>
      </c>
      <c r="BI68" s="16">
        <f>SUMIF(เตรียมส่วนผสม!$C:$C,'รับ-จ่าย ประจำวัน'!$B68,เตรียมส่วนผสม!AB:AB)+SUMIF(กวนไส้!$C:$C,'รับ-จ่าย ประจำวัน'!$B68,กวนไส้!AB:AB)+SUMIF(ผลิต1!$C:$C,'รับ-จ่าย ประจำวัน'!$B68,ผลิต1!AB:AB)+SUMIF(ผลิต2!$C:$C,'รับ-จ่าย ประจำวัน'!$B68,ผลิต2!AB:AB)+SUMIF(เส้นแต่งหน้าขนมเค้ก!$C:$C,'รับ-จ่าย ประจำวัน'!$B68,เส้นแต่งหน้าขนมเค้ก!AB:AB)+SUMIF(แพ็ค!$C:$C,'รับ-จ่าย ประจำวัน'!$B68,แพ็ค!AB:AB)+SUMIF(ธุรการ!$C:$C,'รับ-จ่าย ประจำวัน'!$B68,ธุรการ!AB:AB)+SUMIF(เส้นแต่งหน้าขนมปัง!$C:$C,'รับ-จ่าย ประจำวัน'!$B68,เส้นแต่งหน้าขนมปัง!AB:AB)+SUMIF('วางแผนBC,CJ'!$C:$C,'รับ-จ่าย ประจำวัน'!$B68,'วางแผนBC,CJ'!AB:AB)+SUMIF(RD!$C:$C,'รับ-จ่าย ประจำวัน'!$B68,RD!AB:AB)+SUMIF('FG,ออนไล,คัดแยก'!$C:$C,'รับ-จ่าย ประจำวัน'!$B68,'FG,ออนไล,คัดแยก'!AB:AB)</f>
        <v>0</v>
      </c>
      <c r="BJ68" s="16">
        <f>SUMIF(เตรียมส่วนผสม!$C:$C,'รับ-จ่าย ประจำวัน'!$B68,เตรียมส่วนผสม!AC:AC)+SUMIF(กวนไส้!$C:$C,'รับ-จ่าย ประจำวัน'!$B68,กวนไส้!AC:AC)+SUMIF(ผลิต1!$C:$C,'รับ-จ่าย ประจำวัน'!$B68,ผลิต1!AC:AC)+SUMIF(ผลิต2!$C:$C,'รับ-จ่าย ประจำวัน'!$B68,ผลิต2!AC:AC)+SUMIF(เส้นแต่งหน้าขนมเค้ก!$C:$C,'รับ-จ่าย ประจำวัน'!$B68,เส้นแต่งหน้าขนมเค้ก!AC:AC)+SUMIF(แพ็ค!$C:$C,'รับ-จ่าย ประจำวัน'!$B68,แพ็ค!AC:AC)+SUMIF(ธุรการ!$C:$C,'รับ-จ่าย ประจำวัน'!$B68,ธุรการ!AC:AC)+SUMIF(เส้นแต่งหน้าขนมปัง!$C:$C,'รับ-จ่าย ประจำวัน'!$B68,เส้นแต่งหน้าขนมปัง!AC:AC)+SUMIF('วางแผนBC,CJ'!$C:$C,'รับ-จ่าย ประจำวัน'!$B68,'วางแผนBC,CJ'!AC:AC)+SUMIF(RD!$C:$C,'รับ-จ่าย ประจำวัน'!$B68,RD!AC:AC)+SUMIF('FG,ออนไล,คัดแยก'!$C:$C,'รับ-จ่าย ประจำวัน'!$B68,'FG,ออนไล,คัดแยก'!AC:AC)</f>
        <v>0</v>
      </c>
      <c r="BK68" s="16">
        <f>SUMIF(เตรียมส่วนผสม!$C:$C,'รับ-จ่าย ประจำวัน'!$B68,เตรียมส่วนผสม!AD:AD)+SUMIF(กวนไส้!$C:$C,'รับ-จ่าย ประจำวัน'!$B68,กวนไส้!AD:AD)+SUMIF(ผลิต1!$C:$C,'รับ-จ่าย ประจำวัน'!$B68,ผลิต1!AD:AD)+SUMIF(ผลิต2!$C:$C,'รับ-จ่าย ประจำวัน'!$B68,ผลิต2!AD:AD)+SUMIF(เส้นแต่งหน้าขนมเค้ก!$C:$C,'รับ-จ่าย ประจำวัน'!$B68,เส้นแต่งหน้าขนมเค้ก!AD:AD)+SUMIF(แพ็ค!$C:$C,'รับ-จ่าย ประจำวัน'!$B68,แพ็ค!AD:AD)+SUMIF(ธุรการ!$C:$C,'รับ-จ่าย ประจำวัน'!$B68,ธุรการ!AD:AD)+SUMIF(เส้นแต่งหน้าขนมปัง!$C:$C,'รับ-จ่าย ประจำวัน'!$B68,เส้นแต่งหน้าขนมปัง!AD:AD)+SUMIF('วางแผนBC,CJ'!$C:$C,'รับ-จ่าย ประจำวัน'!$B68,'วางแผนBC,CJ'!AD:AD)+SUMIF(RD!$C:$C,'รับ-จ่าย ประจำวัน'!$B68,RD!AD:AD)+SUMIF('FG,ออนไล,คัดแยก'!$C:$C,'รับ-จ่าย ประจำวัน'!$B68,'FG,ออนไล,คัดแยก'!AD:AD)</f>
        <v>0</v>
      </c>
      <c r="BL68" s="16">
        <f>SUMIF(เตรียมส่วนผสม!$C:$C,'รับ-จ่าย ประจำวัน'!$B68,เตรียมส่วนผสม!AE:AE)+SUMIF(กวนไส้!$C:$C,'รับ-จ่าย ประจำวัน'!$B68,กวนไส้!AE:AE)+SUMIF(ผลิต1!$C:$C,'รับ-จ่าย ประจำวัน'!$B68,ผลิต1!AE:AE)+SUMIF(ผลิต2!$C:$C,'รับ-จ่าย ประจำวัน'!$B68,ผลิต2!AE:AE)+SUMIF(เส้นแต่งหน้าขนมเค้ก!$C:$C,'รับ-จ่าย ประจำวัน'!$B68,เส้นแต่งหน้าขนมเค้ก!AE:AE)+SUMIF(แพ็ค!$C:$C,'รับ-จ่าย ประจำวัน'!$B68,แพ็ค!AE:AE)+SUMIF(ธุรการ!$C:$C,'รับ-จ่าย ประจำวัน'!$B68,ธุรการ!AE:AE)+SUMIF(เส้นแต่งหน้าขนมปัง!$C:$C,'รับ-จ่าย ประจำวัน'!$B68,เส้นแต่งหน้าขนมปัง!AE:AE)+SUMIF('วางแผนBC,CJ'!$C:$C,'รับ-จ่าย ประจำวัน'!$B68,'วางแผนBC,CJ'!AE:AE)+SUMIF(RD!$C:$C,'รับ-จ่าย ประจำวัน'!$B68,RD!AE:AE)+SUMIF('FG,ออนไล,คัดแยก'!$C:$C,'รับ-จ่าย ประจำวัน'!$B68,'FG,ออนไล,คัดแยก'!AE:AE)</f>
        <v>0</v>
      </c>
      <c r="BM68" s="16">
        <f>SUMIF(เตรียมส่วนผสม!$C:$C,'รับ-จ่าย ประจำวัน'!$B68,เตรียมส่วนผสม!AF:AF)+SUMIF(กวนไส้!$C:$C,'รับ-จ่าย ประจำวัน'!$B68,กวนไส้!AF:AF)+SUMIF(ผลิต1!$C:$C,'รับ-จ่าย ประจำวัน'!$B68,ผลิต1!AF:AF)+SUMIF(ผลิต2!$C:$C,'รับ-จ่าย ประจำวัน'!$B68,ผลิต2!AF:AF)+SUMIF(เส้นแต่งหน้าขนมเค้ก!$C:$C,'รับ-จ่าย ประจำวัน'!$B68,เส้นแต่งหน้าขนมเค้ก!AF:AF)+SUMIF(แพ็ค!$C:$C,'รับ-จ่าย ประจำวัน'!$B68,แพ็ค!AF:AF)+SUMIF(ธุรการ!$C:$C,'รับ-จ่าย ประจำวัน'!$B68,ธุรการ!AF:AF)+SUMIF(เส้นแต่งหน้าขนมปัง!$C:$C,'รับ-จ่าย ประจำวัน'!$B68,เส้นแต่งหน้าขนมปัง!AF:AF)+SUMIF('วางแผนBC,CJ'!$C:$C,'รับ-จ่าย ประจำวัน'!$B68,'วางแผนBC,CJ'!AF:AF)+SUMIF(RD!$C:$C,'รับ-จ่าย ประจำวัน'!$B68,RD!AF:AF)+SUMIF('FG,ออนไล,คัดแยก'!$C:$C,'รับ-จ่าย ประจำวัน'!$B68,'FG,ออนไล,คัดแยก'!AF:AF)</f>
        <v>0</v>
      </c>
      <c r="BN68" s="16">
        <f>SUMIF(เตรียมส่วนผสม!$C:$C,'รับ-จ่าย ประจำวัน'!$B68,เตรียมส่วนผสม!AG:AG)+SUMIF(กวนไส้!$C:$C,'รับ-จ่าย ประจำวัน'!$B68,กวนไส้!AG:AG)+SUMIF(ผลิต1!$C:$C,'รับ-จ่าย ประจำวัน'!$B68,ผลิต1!AG:AG)+SUMIF(ผลิต2!$C:$C,'รับ-จ่าย ประจำวัน'!$B68,ผลิต2!AG:AG)+SUMIF(เส้นแต่งหน้าขนมเค้ก!$C:$C,'รับ-จ่าย ประจำวัน'!$B68,เส้นแต่งหน้าขนมเค้ก!AG:AG)+SUMIF(แพ็ค!$C:$C,'รับ-จ่าย ประจำวัน'!$B68,แพ็ค!AG:AG)+SUMIF(ธุรการ!$C:$C,'รับ-จ่าย ประจำวัน'!$B68,ธุรการ!AG:AG)+SUMIF(เส้นแต่งหน้าขนมปัง!$C:$C,'รับ-จ่าย ประจำวัน'!$B68,เส้นแต่งหน้าขนมปัง!AG:AG)+SUMIF('วางแผนBC,CJ'!$C:$C,'รับ-จ่าย ประจำวัน'!$B68,'วางแผนBC,CJ'!AG:AG)+SUMIF(RD!$C:$C,'รับ-จ่าย ประจำวัน'!$B68,RD!AG:AG)+SUMIF('FG,ออนไล,คัดแยก'!$C:$C,'รับ-จ่าย ประจำวัน'!$B68,'FG,ออนไล,คัดแยก'!AG:AG)</f>
        <v>0</v>
      </c>
      <c r="BO68" s="16">
        <f>SUMIF(เตรียมส่วนผสม!$C:$C,'รับ-จ่าย ประจำวัน'!$B68,เตรียมส่วนผสม!AH:AH)+SUMIF(กวนไส้!$C:$C,'รับ-จ่าย ประจำวัน'!$B68,กวนไส้!AH:AH)+SUMIF(ผลิต1!$C:$C,'รับ-จ่าย ประจำวัน'!$B68,ผลิต1!AH:AH)+SUMIF(ผลิต2!$C:$C,'รับ-จ่าย ประจำวัน'!$B68,ผลิต2!AH:AH)+SUMIF(เส้นแต่งหน้าขนมเค้ก!$C:$C,'รับ-จ่าย ประจำวัน'!$B68,เส้นแต่งหน้าขนมเค้ก!AH:AH)+SUMIF(แพ็ค!$C:$C,'รับ-จ่าย ประจำวัน'!$B68,แพ็ค!AH:AH)+SUMIF(ธุรการ!$C:$C,'รับ-จ่าย ประจำวัน'!$B68,ธุรการ!AH:AH)+SUMIF(เส้นแต่งหน้าขนมปัง!$C:$C,'รับ-จ่าย ประจำวัน'!$B68,เส้นแต่งหน้าขนมปัง!AH:AH)+SUMIF('วางแผนBC,CJ'!$C:$C,'รับ-จ่าย ประจำวัน'!$B68,'วางแผนBC,CJ'!AH:AH)+SUMIF(RD!$C:$C,'รับ-จ่าย ประจำวัน'!$B68,RD!AH:AH)+SUMIF('FG,ออนไล,คัดแยก'!$C:$C,'รับ-จ่าย ประจำวัน'!$B68,'FG,ออนไล,คัดแยก'!AH:AH)</f>
        <v>0</v>
      </c>
      <c r="BP68" s="16">
        <f>SUMIF(เตรียมส่วนผสม!$C:$C,'รับ-จ่าย ประจำวัน'!$B68,เตรียมส่วนผสม!AI:AI)+SUMIF(กวนไส้!$C:$C,'รับ-จ่าย ประจำวัน'!$B68,กวนไส้!AI:AI)+SUMIF(ผลิต1!$C:$C,'รับ-จ่าย ประจำวัน'!$B68,ผลิต1!AI:AI)+SUMIF(ผลิต2!$C:$C,'รับ-จ่าย ประจำวัน'!$B68,ผลิต2!AI:AI)+SUMIF(เส้นแต่งหน้าขนมเค้ก!$C:$C,'รับ-จ่าย ประจำวัน'!$B68,เส้นแต่งหน้าขนมเค้ก!AI:AI)+SUMIF(แพ็ค!$C:$C,'รับ-จ่าย ประจำวัน'!$B68,แพ็ค!AI:AI)+SUMIF(ธุรการ!$C:$C,'รับ-จ่าย ประจำวัน'!$B68,ธุรการ!AI:AI)+SUMIF(เส้นแต่งหน้าขนมปัง!$C:$C,'รับ-จ่าย ประจำวัน'!$B68,เส้นแต่งหน้าขนมปัง!AI:AI)+SUMIF('วางแผนBC,CJ'!$C:$C,'รับ-จ่าย ประจำวัน'!$B68,'วางแผนBC,CJ'!AI:AI)+SUMIF(RD!$C:$C,'รับ-จ่าย ประจำวัน'!$B68,RD!AI:AI)+SUMIF('FG,ออนไล,คัดแยก'!$C:$C,'รับ-จ่าย ประจำวัน'!$B68,'FG,ออนไล,คัดแยก'!AI:AI)</f>
        <v>0</v>
      </c>
      <c r="BQ68" s="16">
        <f>SUMIF(เตรียมส่วนผสม!$C:$C,'รับ-จ่าย ประจำวัน'!$B68,เตรียมส่วนผสม!AJ:AJ)+SUMIF(กวนไส้!$C:$C,'รับ-จ่าย ประจำวัน'!$B68,กวนไส้!AJ:AJ)+SUMIF(ผลิต1!$C:$C,'รับ-จ่าย ประจำวัน'!$B68,ผลิต1!AJ:AJ)+SUMIF(ผลิต2!$C:$C,'รับ-จ่าย ประจำวัน'!$B68,ผลิต2!AJ:AJ)+SUMIF(เส้นแต่งหน้าขนมเค้ก!$C:$C,'รับ-จ่าย ประจำวัน'!$B68,เส้นแต่งหน้าขนมเค้ก!AJ:AJ)+SUMIF(แพ็ค!$C:$C,'รับ-จ่าย ประจำวัน'!$B68,แพ็ค!AJ:AJ)+SUMIF(ธุรการ!$C:$C,'รับ-จ่าย ประจำวัน'!$B68,ธุรการ!AJ:AJ)+SUMIF(เส้นแต่งหน้าขนมปัง!$C:$C,'รับ-จ่าย ประจำวัน'!$B68,เส้นแต่งหน้าขนมปัง!AJ:AJ)+SUMIF('วางแผนBC,CJ'!$C:$C,'รับ-จ่าย ประจำวัน'!$B68,'วางแผนBC,CJ'!AJ:AJ)+SUMIF(RD!$C:$C,'รับ-จ่าย ประจำวัน'!$B68,RD!AJ:AJ)+SUMIF('FG,ออนไล,คัดแยก'!$C:$C,'รับ-จ่าย ประจำวัน'!$B68,'FG,ออนไล,คัดแยก'!AJ:AJ)</f>
        <v>0</v>
      </c>
      <c r="BR68" s="16">
        <f>SUMIF(เตรียมส่วนผสม!$C:$C,'รับ-จ่าย ประจำวัน'!$B68,เตรียมส่วนผสม!AK:AK)+SUMIF(กวนไส้!$C:$C,'รับ-จ่าย ประจำวัน'!$B68,กวนไส้!AK:AK)+SUMIF(ผลิต1!$C:$C,'รับ-จ่าย ประจำวัน'!$B68,ผลิต1!AK:AK)+SUMIF(ผลิต2!$C:$C,'รับ-จ่าย ประจำวัน'!$B68,ผลิต2!AK:AK)+SUMIF(เส้นแต่งหน้าขนมเค้ก!$C:$C,'รับ-จ่าย ประจำวัน'!$B68,เส้นแต่งหน้าขนมเค้ก!AK:AK)+SUMIF(แพ็ค!$C:$C,'รับ-จ่าย ประจำวัน'!$B68,แพ็ค!AK:AK)+SUMIF(ธุรการ!$C:$C,'รับ-จ่าย ประจำวัน'!$B68,ธุรการ!AK:AK)+SUMIF(เส้นแต่งหน้าขนมปัง!$C:$C,'รับ-จ่าย ประจำวัน'!$B68,เส้นแต่งหน้าขนมปัง!AK:AK)+SUMIF('วางแผนBC,CJ'!$C:$C,'รับ-จ่าย ประจำวัน'!$B68,'วางแผนBC,CJ'!AK:AK)+SUMIF(RD!$C:$C,'รับ-จ่าย ประจำวัน'!$B68,RD!AK:AK)+SUMIF('FG,ออนไล,คัดแยก'!$C:$C,'รับ-จ่าย ประจำวัน'!$B68,'FG,ออนไล,คัดแยก'!AK:AK)</f>
        <v>0</v>
      </c>
      <c r="BS68" s="16">
        <f>SUMIF(เตรียมส่วนผสม!$C:$C,'รับ-จ่าย ประจำวัน'!$B68,เตรียมส่วนผสม!AL:AL)+SUMIF(กวนไส้!$C:$C,'รับ-จ่าย ประจำวัน'!$B68,กวนไส้!AL:AL)+SUMIF(ผลิต1!$C:$C,'รับ-จ่าย ประจำวัน'!$B68,ผลิต1!AL:AL)+SUMIF(ผลิต2!$C:$C,'รับ-จ่าย ประจำวัน'!$B68,ผลิต2!AL:AL)+SUMIF(เส้นแต่งหน้าขนมเค้ก!$C:$C,'รับ-จ่าย ประจำวัน'!$B68,เส้นแต่งหน้าขนมเค้ก!AL:AL)+SUMIF(แพ็ค!$C:$C,'รับ-จ่าย ประจำวัน'!$B68,แพ็ค!AL:AL)+SUMIF(ธุรการ!$C:$C,'รับ-จ่าย ประจำวัน'!$B68,ธุรการ!AL:AL)+SUMIF(เส้นแต่งหน้าขนมปัง!$C:$C,'รับ-จ่าย ประจำวัน'!$B68,เส้นแต่งหน้าขนมปัง!AL:AL)+SUMIF('วางแผนBC,CJ'!$C:$C,'รับ-จ่าย ประจำวัน'!$B68,'วางแผนBC,CJ'!AL:AL)+SUMIF(RD!$C:$C,'รับ-จ่าย ประจำวัน'!$B68,RD!AL:AL)+SUMIF('FG,ออนไล,คัดแยก'!$C:$C,'รับ-จ่าย ประจำวัน'!$B68,'FG,ออนไล,คัดแยก'!AL:AL)</f>
        <v>0</v>
      </c>
      <c r="BT68" s="18">
        <f t="shared" si="20"/>
        <v>0</v>
      </c>
      <c r="BU68" s="116"/>
      <c r="BV68" s="146">
        <f t="shared" si="21"/>
        <v>42300</v>
      </c>
      <c r="BW68" s="183">
        <v>30</v>
      </c>
      <c r="BX68" s="172">
        <f t="shared" ref="BX68:BX130" si="25">BT68/24</f>
        <v>0</v>
      </c>
      <c r="BY68" s="188" t="e">
        <f t="shared" si="22"/>
        <v>#DIV/0!</v>
      </c>
      <c r="BZ68" s="180" t="e">
        <f t="shared" ca="1" si="23"/>
        <v>#DIV/0!</v>
      </c>
      <c r="CA68" s="93"/>
      <c r="CB68" s="93"/>
      <c r="CC68" s="93"/>
      <c r="CD68" s="93"/>
      <c r="CE68" s="93"/>
      <c r="CF68" s="93"/>
      <c r="CG68" s="93"/>
      <c r="CH68" s="93"/>
      <c r="CI68" s="93"/>
      <c r="CJ68" s="94"/>
      <c r="CK68" s="9">
        <f t="shared" si="24"/>
        <v>42300</v>
      </c>
    </row>
    <row r="69" spans="1:89" hidden="1" x14ac:dyDescent="0.5">
      <c r="A69" s="149" t="s">
        <v>1206</v>
      </c>
      <c r="B69" s="34">
        <v>1021601038</v>
      </c>
      <c r="C69" s="33" t="s">
        <v>1875</v>
      </c>
      <c r="D69" s="141" t="s">
        <v>61</v>
      </c>
      <c r="E69" s="25"/>
      <c r="F69" s="132"/>
      <c r="G69" s="25"/>
      <c r="H69" s="12">
        <v>3952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11"/>
      <c r="AF69" s="11"/>
      <c r="AG69" s="11"/>
      <c r="AH69" s="11"/>
      <c r="AI69" s="25"/>
      <c r="AJ69" s="25"/>
      <c r="AK69" s="25"/>
      <c r="AL69" s="25"/>
      <c r="AM69" s="25"/>
      <c r="AN69" s="15">
        <f t="shared" si="19"/>
        <v>0</v>
      </c>
      <c r="AO69" s="16">
        <f>SUMIF(เตรียมส่วนผสม!$C:$C,'รับ-จ่าย ประจำวัน'!$B69,เตรียมส่วนผสม!H:H)+SUMIF(กวนไส้!$C:$C,'รับ-จ่าย ประจำวัน'!$B69,กวนไส้!H:H)+SUMIF(ผลิต1!$C:$C,'รับ-จ่าย ประจำวัน'!$B69,ผลิต1!H:H)+SUMIF(ผลิต2!$C:$C,'รับ-จ่าย ประจำวัน'!$B69,ผลิต2!H:H)+SUMIF(เส้นแต่งหน้าขนมเค้ก!$C:$C,'รับ-จ่าย ประจำวัน'!$B69,เส้นแต่งหน้าขนมเค้ก!H:H)+SUMIF(แพ็ค!$C:$C,'รับ-จ่าย ประจำวัน'!$B69,แพ็ค!H:H)+SUMIF(ธุรการ!$C:$C,'รับ-จ่าย ประจำวัน'!$B69,ธุรการ!H:H)+SUMIF(เส้นแต่งหน้าขนมปัง!$C:$C,'รับ-จ่าย ประจำวัน'!$B69,เส้นแต่งหน้าขนมปัง!H:H)+SUMIF('วางแผนBC,CJ'!$C:$C,'รับ-จ่าย ประจำวัน'!$B69,'วางแผนBC,CJ'!H:H)+SUMIF(RD!$C:$C,'รับ-จ่าย ประจำวัน'!$B69,RD!H:H)+SUMIF('FG,ออนไล,คัดแยก'!$C:$C,'รับ-จ่าย ประจำวัน'!$B69,'FG,ออนไล,คัดแยก'!H:H)</f>
        <v>0</v>
      </c>
      <c r="AP69" s="16">
        <f>SUMIF(เตรียมส่วนผสม!$C:$C,'รับ-จ่าย ประจำวัน'!$B69,เตรียมส่วนผสม!I:I)+SUMIF(กวนไส้!$C:$C,'รับ-จ่าย ประจำวัน'!$B69,กวนไส้!I:I)+SUMIF(ผลิต1!$C:$C,'รับ-จ่าย ประจำวัน'!$B69,ผลิต1!I:I)+SUMIF(ผลิต2!$C:$C,'รับ-จ่าย ประจำวัน'!$B69,ผลิต2!I:I)+SUMIF(เส้นแต่งหน้าขนมเค้ก!$C:$C,'รับ-จ่าย ประจำวัน'!$B69,เส้นแต่งหน้าขนมเค้ก!I:I)+SUMIF(แพ็ค!$C:$C,'รับ-จ่าย ประจำวัน'!$B69,แพ็ค!I:I)+SUMIF(ธุรการ!$C:$C,'รับ-จ่าย ประจำวัน'!$B69,ธุรการ!I:I)+SUMIF(เส้นแต่งหน้าขนมปัง!$C:$C,'รับ-จ่าย ประจำวัน'!$B69,เส้นแต่งหน้าขนมปัง!I:I)+SUMIF('วางแผนBC,CJ'!$C:$C,'รับ-จ่าย ประจำวัน'!$B69,'วางแผนBC,CJ'!I:I)+SUMIF(RD!$C:$C,'รับ-จ่าย ประจำวัน'!$B69,RD!I:I)+SUMIF('FG,ออนไล,คัดแยก'!$C:$C,'รับ-จ่าย ประจำวัน'!$B69,'FG,ออนไล,คัดแยก'!I:I)</f>
        <v>0</v>
      </c>
      <c r="AQ69" s="16">
        <f>SUMIF(เตรียมส่วนผสม!$C:$C,'รับ-จ่าย ประจำวัน'!$B69,เตรียมส่วนผสม!J:J)+SUMIF(กวนไส้!$C:$C,'รับ-จ่าย ประจำวัน'!$B69,กวนไส้!J:J)+SUMIF(ผลิต1!$C:$C,'รับ-จ่าย ประจำวัน'!$B69,ผลิต1!J:J)+SUMIF(ผลิต2!$C:$C,'รับ-จ่าย ประจำวัน'!$B69,ผลิต2!J:J)+SUMIF(เส้นแต่งหน้าขนมเค้ก!$C:$C,'รับ-จ่าย ประจำวัน'!$B69,เส้นแต่งหน้าขนมเค้ก!J:J)+SUMIF(แพ็ค!$C:$C,'รับ-จ่าย ประจำวัน'!$B69,แพ็ค!J:J)+SUMIF(ธุรการ!$C:$C,'รับ-จ่าย ประจำวัน'!$B69,ธุรการ!J:J)+SUMIF(เส้นแต่งหน้าขนมปัง!$C:$C,'รับ-จ่าย ประจำวัน'!$B69,เส้นแต่งหน้าขนมปัง!J:J)+SUMIF('วางแผนBC,CJ'!$C:$C,'รับ-จ่าย ประจำวัน'!$B69,'วางแผนBC,CJ'!J:J)+SUMIF(RD!$C:$C,'รับ-จ่าย ประจำวัน'!$B69,RD!J:J)+SUMIF('FG,ออนไล,คัดแยก'!$C:$C,'รับ-จ่าย ประจำวัน'!$B69,'FG,ออนไล,คัดแยก'!J:J)</f>
        <v>0</v>
      </c>
      <c r="AR69" s="16">
        <f>SUMIF(เตรียมส่วนผสม!$C:$C,'รับ-จ่าย ประจำวัน'!$B69,เตรียมส่วนผสม!K:K)+SUMIF(กวนไส้!$C:$C,'รับ-จ่าย ประจำวัน'!$B69,กวนไส้!K:K)+SUMIF(ผลิต1!$C:$C,'รับ-จ่าย ประจำวัน'!$B69,ผลิต1!K:K)+SUMIF(ผลิต2!$C:$C,'รับ-จ่าย ประจำวัน'!$B69,ผลิต2!K:K)+SUMIF(เส้นแต่งหน้าขนมเค้ก!$C:$C,'รับ-จ่าย ประจำวัน'!$B69,เส้นแต่งหน้าขนมเค้ก!K:K)+SUMIF(แพ็ค!$C:$C,'รับ-จ่าย ประจำวัน'!$B69,แพ็ค!K:K)+SUMIF(ธุรการ!$C:$C,'รับ-จ่าย ประจำวัน'!$B69,ธุรการ!K:K)+SUMIF(เส้นแต่งหน้าขนมปัง!$C:$C,'รับ-จ่าย ประจำวัน'!$B69,เส้นแต่งหน้าขนมปัง!K:K)+SUMIF('วางแผนBC,CJ'!$C:$C,'รับ-จ่าย ประจำวัน'!$B69,'วางแผนBC,CJ'!K:K)+SUMIF(RD!$C:$C,'รับ-จ่าย ประจำวัน'!$B69,RD!K:K)+SUMIF('FG,ออนไล,คัดแยก'!$C:$C,'รับ-จ่าย ประจำวัน'!$B69,'FG,ออนไล,คัดแยก'!K:K)</f>
        <v>0</v>
      </c>
      <c r="AS69" s="16">
        <f>SUMIF(เตรียมส่วนผสม!$C:$C,'รับ-จ่าย ประจำวัน'!$B69,เตรียมส่วนผสม!L:L)+SUMIF(กวนไส้!$C:$C,'รับ-จ่าย ประจำวัน'!$B69,กวนไส้!L:L)+SUMIF(ผลิต1!$C:$C,'รับ-จ่าย ประจำวัน'!$B69,ผลิต1!L:L)+SUMIF(ผลิต2!$C:$C,'รับ-จ่าย ประจำวัน'!$B69,ผลิต2!L:L)+SUMIF(เส้นแต่งหน้าขนมเค้ก!$C:$C,'รับ-จ่าย ประจำวัน'!$B69,เส้นแต่งหน้าขนมเค้ก!L:L)+SUMIF(แพ็ค!$C:$C,'รับ-จ่าย ประจำวัน'!$B69,แพ็ค!L:L)+SUMIF(ธุรการ!$C:$C,'รับ-จ่าย ประจำวัน'!$B69,ธุรการ!L:L)+SUMIF(เส้นแต่งหน้าขนมปัง!$C:$C,'รับ-จ่าย ประจำวัน'!$B69,เส้นแต่งหน้าขนมปัง!L:L)+SUMIF('วางแผนBC,CJ'!$C:$C,'รับ-จ่าย ประจำวัน'!$B69,'วางแผนBC,CJ'!L:L)+SUMIF(RD!$C:$C,'รับ-จ่าย ประจำวัน'!$B69,RD!L:L)+SUMIF('FG,ออนไล,คัดแยก'!$C:$C,'รับ-จ่าย ประจำวัน'!$B69,'FG,ออนไล,คัดแยก'!L:L)</f>
        <v>0</v>
      </c>
      <c r="AT69" s="16">
        <f>SUMIF(เตรียมส่วนผสม!$C:$C,'รับ-จ่าย ประจำวัน'!$B69,เตรียมส่วนผสม!M:M)+SUMIF(กวนไส้!$C:$C,'รับ-จ่าย ประจำวัน'!$B69,กวนไส้!M:M)+SUMIF(ผลิต1!$C:$C,'รับ-จ่าย ประจำวัน'!$B69,ผลิต1!M:M)+SUMIF(ผลิต2!$C:$C,'รับ-จ่าย ประจำวัน'!$B69,ผลิต2!M:M)+SUMIF(เส้นแต่งหน้าขนมเค้ก!$C:$C,'รับ-จ่าย ประจำวัน'!$B69,เส้นแต่งหน้าขนมเค้ก!M:M)+SUMIF(แพ็ค!$C:$C,'รับ-จ่าย ประจำวัน'!$B69,แพ็ค!M:M)+SUMIF(ธุรการ!$C:$C,'รับ-จ่าย ประจำวัน'!$B69,ธุรการ!M:M)+SUMIF(เส้นแต่งหน้าขนมปัง!$C:$C,'รับ-จ่าย ประจำวัน'!$B69,เส้นแต่งหน้าขนมปัง!M:M)+SUMIF('วางแผนBC,CJ'!$C:$C,'รับ-จ่าย ประจำวัน'!$B69,'วางแผนBC,CJ'!M:M)+SUMIF(RD!$C:$C,'รับ-จ่าย ประจำวัน'!$B69,RD!M:M)+SUMIF('FG,ออนไล,คัดแยก'!$C:$C,'รับ-จ่าย ประจำวัน'!$B69,'FG,ออนไล,คัดแยก'!M:M)</f>
        <v>0</v>
      </c>
      <c r="AU69" s="16">
        <f>SUMIF(เตรียมส่วนผสม!$C:$C,'รับ-จ่าย ประจำวัน'!$B69,เตรียมส่วนผสม!N:N)+SUMIF(กวนไส้!$C:$C,'รับ-จ่าย ประจำวัน'!$B69,กวนไส้!N:N)+SUMIF(ผลิต1!$C:$C,'รับ-จ่าย ประจำวัน'!$B69,ผลิต1!N:N)+SUMIF(ผลิต2!$C:$C,'รับ-จ่าย ประจำวัน'!$B69,ผลิต2!N:N)+SUMIF(เส้นแต่งหน้าขนมเค้ก!$C:$C,'รับ-จ่าย ประจำวัน'!$B69,เส้นแต่งหน้าขนมเค้ก!N:N)+SUMIF(แพ็ค!$C:$C,'รับ-จ่าย ประจำวัน'!$B69,แพ็ค!N:N)+SUMIF(ธุรการ!$C:$C,'รับ-จ่าย ประจำวัน'!$B69,ธุรการ!N:N)+SUMIF(เส้นแต่งหน้าขนมปัง!$C:$C,'รับ-จ่าย ประจำวัน'!$B69,เส้นแต่งหน้าขนมปัง!N:N)+SUMIF('วางแผนBC,CJ'!$C:$C,'รับ-จ่าย ประจำวัน'!$B69,'วางแผนBC,CJ'!N:N)+SUMIF(RD!$C:$C,'รับ-จ่าย ประจำวัน'!$B69,RD!N:N)+SUMIF('FG,ออนไล,คัดแยก'!$C:$C,'รับ-จ่าย ประจำวัน'!$B69,'FG,ออนไล,คัดแยก'!N:N)</f>
        <v>0</v>
      </c>
      <c r="AV69" s="16">
        <f>SUMIF(เตรียมส่วนผสม!$C:$C,'รับ-จ่าย ประจำวัน'!$B69,เตรียมส่วนผสม!O:O)+SUMIF(กวนไส้!$C:$C,'รับ-จ่าย ประจำวัน'!$B69,กวนไส้!O:O)+SUMIF(ผลิต1!$C:$C,'รับ-จ่าย ประจำวัน'!$B69,ผลิต1!O:O)+SUMIF(ผลิต2!$C:$C,'รับ-จ่าย ประจำวัน'!$B69,ผลิต2!O:O)+SUMIF(เส้นแต่งหน้าขนมเค้ก!$C:$C,'รับ-จ่าย ประจำวัน'!$B69,เส้นแต่งหน้าขนมเค้ก!O:O)+SUMIF(แพ็ค!$C:$C,'รับ-จ่าย ประจำวัน'!$B69,แพ็ค!O:O)+SUMIF(ธุรการ!$C:$C,'รับ-จ่าย ประจำวัน'!$B69,ธุรการ!O:O)+SUMIF(เส้นแต่งหน้าขนมปัง!$C:$C,'รับ-จ่าย ประจำวัน'!$B69,เส้นแต่งหน้าขนมปัง!O:O)+SUMIF('วางแผนBC,CJ'!$C:$C,'รับ-จ่าย ประจำวัน'!$B69,'วางแผนBC,CJ'!O:O)+SUMIF(RD!$C:$C,'รับ-จ่าย ประจำวัน'!$B69,RD!O:O)+SUMIF('FG,ออนไล,คัดแยก'!$C:$C,'รับ-จ่าย ประจำวัน'!$B69,'FG,ออนไล,คัดแยก'!O:O)</f>
        <v>0</v>
      </c>
      <c r="AW69" s="16">
        <f>SUMIF(เตรียมส่วนผสม!$C:$C,'รับ-จ่าย ประจำวัน'!$B69,เตรียมส่วนผสม!P:P)+SUMIF(กวนไส้!$C:$C,'รับ-จ่าย ประจำวัน'!$B69,กวนไส้!P:P)+SUMIF(ผลิต1!$C:$C,'รับ-จ่าย ประจำวัน'!$B69,ผลิต1!P:P)+SUMIF(ผลิต2!$C:$C,'รับ-จ่าย ประจำวัน'!$B69,ผลิต2!P:P)+SUMIF(เส้นแต่งหน้าขนมเค้ก!$C:$C,'รับ-จ่าย ประจำวัน'!$B69,เส้นแต่งหน้าขนมเค้ก!P:P)+SUMIF(แพ็ค!$C:$C,'รับ-จ่าย ประจำวัน'!$B69,แพ็ค!P:P)+SUMIF(ธุรการ!$C:$C,'รับ-จ่าย ประจำวัน'!$B69,ธุรการ!P:P)+SUMIF(เส้นแต่งหน้าขนมปัง!$C:$C,'รับ-จ่าย ประจำวัน'!$B69,เส้นแต่งหน้าขนมปัง!P:P)+SUMIF('วางแผนBC,CJ'!$C:$C,'รับ-จ่าย ประจำวัน'!$B69,'วางแผนBC,CJ'!P:P)+SUMIF(RD!$C:$C,'รับ-จ่าย ประจำวัน'!$B69,RD!P:P)+SUMIF('FG,ออนไล,คัดแยก'!$C:$C,'รับ-จ่าย ประจำวัน'!$B69,'FG,ออนไล,คัดแยก'!P:P)</f>
        <v>0</v>
      </c>
      <c r="AX69" s="16">
        <f>SUMIF(เตรียมส่วนผสม!$C:$C,'รับ-จ่าย ประจำวัน'!$B69,เตรียมส่วนผสม!Q:Q)+SUMIF(กวนไส้!$C:$C,'รับ-จ่าย ประจำวัน'!$B69,กวนไส้!Q:Q)+SUMIF(ผลิต1!$C:$C,'รับ-จ่าย ประจำวัน'!$B69,ผลิต1!Q:Q)+SUMIF(ผลิต2!$C:$C,'รับ-จ่าย ประจำวัน'!$B69,ผลิต2!Q:Q)+SUMIF(เส้นแต่งหน้าขนมเค้ก!$C:$C,'รับ-จ่าย ประจำวัน'!$B69,เส้นแต่งหน้าขนมเค้ก!Q:Q)+SUMIF(แพ็ค!$C:$C,'รับ-จ่าย ประจำวัน'!$B69,แพ็ค!Q:Q)+SUMIF(ธุรการ!$C:$C,'รับ-จ่าย ประจำวัน'!$B69,ธุรการ!Q:Q)+SUMIF(เส้นแต่งหน้าขนมปัง!$C:$C,'รับ-จ่าย ประจำวัน'!$B69,เส้นแต่งหน้าขนมปัง!Q:Q)+SUMIF('วางแผนBC,CJ'!$C:$C,'รับ-จ่าย ประจำวัน'!$B69,'วางแผนBC,CJ'!Q:Q)+SUMIF(RD!$C:$C,'รับ-จ่าย ประจำวัน'!$B69,RD!Q:Q)+SUMIF('FG,ออนไล,คัดแยก'!$C:$C,'รับ-จ่าย ประจำวัน'!$B69,'FG,ออนไล,คัดแยก'!Q:Q)</f>
        <v>0</v>
      </c>
      <c r="AY69" s="16">
        <f>SUMIF(เตรียมส่วนผสม!$C:$C,'รับ-จ่าย ประจำวัน'!$B69,เตรียมส่วนผสม!R:R)+SUMIF(กวนไส้!$C:$C,'รับ-จ่าย ประจำวัน'!$B69,กวนไส้!R:R)+SUMIF(ผลิต1!$C:$C,'รับ-จ่าย ประจำวัน'!$B69,ผลิต1!R:R)+SUMIF(ผลิต2!$C:$C,'รับ-จ่าย ประจำวัน'!$B69,ผลิต2!R:R)+SUMIF(เส้นแต่งหน้าขนมเค้ก!$C:$C,'รับ-จ่าย ประจำวัน'!$B69,เส้นแต่งหน้าขนมเค้ก!R:R)+SUMIF(แพ็ค!$C:$C,'รับ-จ่าย ประจำวัน'!$B69,แพ็ค!R:R)+SUMIF(ธุรการ!$C:$C,'รับ-จ่าย ประจำวัน'!$B69,ธุรการ!R:R)+SUMIF(เส้นแต่งหน้าขนมปัง!$C:$C,'รับ-จ่าย ประจำวัน'!$B69,เส้นแต่งหน้าขนมปัง!R:R)+SUMIF('วางแผนBC,CJ'!$C:$C,'รับ-จ่าย ประจำวัน'!$B69,'วางแผนBC,CJ'!R:R)+SUMIF(RD!$C:$C,'รับ-จ่าย ประจำวัน'!$B69,RD!R:R)+SUMIF('FG,ออนไล,คัดแยก'!$C:$C,'รับ-จ่าย ประจำวัน'!$B69,'FG,ออนไล,คัดแยก'!R:R)</f>
        <v>0</v>
      </c>
      <c r="AZ69" s="16">
        <f>SUMIF(เตรียมส่วนผสม!$C:$C,'รับ-จ่าย ประจำวัน'!$B69,เตรียมส่วนผสม!S:S)+SUMIF(กวนไส้!$C:$C,'รับ-จ่าย ประจำวัน'!$B69,กวนไส้!S:S)+SUMIF(ผลิต1!$C:$C,'รับ-จ่าย ประจำวัน'!$B69,ผลิต1!S:S)+SUMIF(ผลิต2!$C:$C,'รับ-จ่าย ประจำวัน'!$B69,ผลิต2!S:S)+SUMIF(เส้นแต่งหน้าขนมเค้ก!$C:$C,'รับ-จ่าย ประจำวัน'!$B69,เส้นแต่งหน้าขนมเค้ก!S:S)+SUMIF(แพ็ค!$C:$C,'รับ-จ่าย ประจำวัน'!$B69,แพ็ค!S:S)+SUMIF(ธุรการ!$C:$C,'รับ-จ่าย ประจำวัน'!$B69,ธุรการ!S:S)+SUMIF(เส้นแต่งหน้าขนมปัง!$C:$C,'รับ-จ่าย ประจำวัน'!$B69,เส้นแต่งหน้าขนมปัง!S:S)+SUMIF('วางแผนBC,CJ'!$C:$C,'รับ-จ่าย ประจำวัน'!$B69,'วางแผนBC,CJ'!S:S)+SUMIF(RD!$C:$C,'รับ-จ่าย ประจำวัน'!$B69,RD!S:S)+SUMIF('FG,ออนไล,คัดแยก'!$C:$C,'รับ-จ่าย ประจำวัน'!$B69,'FG,ออนไล,คัดแยก'!S:S)</f>
        <v>0</v>
      </c>
      <c r="BA69" s="16">
        <f>SUMIF(เตรียมส่วนผสม!$C:$C,'รับ-จ่าย ประจำวัน'!$B69,เตรียมส่วนผสม!T:T)+SUMIF(กวนไส้!$C:$C,'รับ-จ่าย ประจำวัน'!$B69,กวนไส้!T:T)+SUMIF(ผลิต1!$C:$C,'รับ-จ่าย ประจำวัน'!$B69,ผลิต1!T:T)+SUMIF(ผลิต2!$C:$C,'รับ-จ่าย ประจำวัน'!$B69,ผลิต2!T:T)+SUMIF(เส้นแต่งหน้าขนมเค้ก!$C:$C,'รับ-จ่าย ประจำวัน'!$B69,เส้นแต่งหน้าขนมเค้ก!T:T)+SUMIF(แพ็ค!$C:$C,'รับ-จ่าย ประจำวัน'!$B69,แพ็ค!T:T)+SUMIF(ธุรการ!$C:$C,'รับ-จ่าย ประจำวัน'!$B69,ธุรการ!T:T)+SUMIF(เส้นแต่งหน้าขนมปัง!$C:$C,'รับ-จ่าย ประจำวัน'!$B69,เส้นแต่งหน้าขนมปัง!T:T)+SUMIF('วางแผนBC,CJ'!$C:$C,'รับ-จ่าย ประจำวัน'!$B69,'วางแผนBC,CJ'!T:T)+SUMIF(RD!$C:$C,'รับ-จ่าย ประจำวัน'!$B69,RD!T:T)+SUMIF('FG,ออนไล,คัดแยก'!$C:$C,'รับ-จ่าย ประจำวัน'!$B69,'FG,ออนไล,คัดแยก'!T:T)</f>
        <v>0</v>
      </c>
      <c r="BB69" s="16">
        <f>SUMIF(เตรียมส่วนผสม!$C:$C,'รับ-จ่าย ประจำวัน'!$B69,เตรียมส่วนผสม!U:U)+SUMIF(กวนไส้!$C:$C,'รับ-จ่าย ประจำวัน'!$B69,กวนไส้!U:U)+SUMIF(ผลิต1!$C:$C,'รับ-จ่าย ประจำวัน'!$B69,ผลิต1!U:U)+SUMIF(ผลิต2!$C:$C,'รับ-จ่าย ประจำวัน'!$B69,ผลิต2!U:U)+SUMIF(เส้นแต่งหน้าขนมเค้ก!$C:$C,'รับ-จ่าย ประจำวัน'!$B69,เส้นแต่งหน้าขนมเค้ก!U:U)+SUMIF(แพ็ค!$C:$C,'รับ-จ่าย ประจำวัน'!$B69,แพ็ค!U:U)+SUMIF(ธุรการ!$C:$C,'รับ-จ่าย ประจำวัน'!$B69,ธุรการ!U:U)+SUMIF(เส้นแต่งหน้าขนมปัง!$C:$C,'รับ-จ่าย ประจำวัน'!$B69,เส้นแต่งหน้าขนมปัง!U:U)+SUMIF('วางแผนBC,CJ'!$C:$C,'รับ-จ่าย ประจำวัน'!$B69,'วางแผนBC,CJ'!U:U)+SUMIF(RD!$C:$C,'รับ-จ่าย ประจำวัน'!$B69,RD!U:U)+SUMIF('FG,ออนไล,คัดแยก'!$C:$C,'รับ-จ่าย ประจำวัน'!$B69,'FG,ออนไล,คัดแยก'!U:U)</f>
        <v>0</v>
      </c>
      <c r="BC69" s="16">
        <f>SUMIF(เตรียมส่วนผสม!$C:$C,'รับ-จ่าย ประจำวัน'!$B69,เตรียมส่วนผสม!V:V)+SUMIF(กวนไส้!$C:$C,'รับ-จ่าย ประจำวัน'!$B69,กวนไส้!V:V)+SUMIF(ผลิต1!$C:$C,'รับ-จ่าย ประจำวัน'!$B69,ผลิต1!V:V)+SUMIF(ผลิต2!$C:$C,'รับ-จ่าย ประจำวัน'!$B69,ผลิต2!V:V)+SUMIF(เส้นแต่งหน้าขนมเค้ก!$C:$C,'รับ-จ่าย ประจำวัน'!$B69,เส้นแต่งหน้าขนมเค้ก!V:V)+SUMIF(แพ็ค!$C:$C,'รับ-จ่าย ประจำวัน'!$B69,แพ็ค!V:V)+SUMIF(ธุรการ!$C:$C,'รับ-จ่าย ประจำวัน'!$B69,ธุรการ!V:V)+SUMIF(เส้นแต่งหน้าขนมปัง!$C:$C,'รับ-จ่าย ประจำวัน'!$B69,เส้นแต่งหน้าขนมปัง!V:V)+SUMIF('วางแผนBC,CJ'!$C:$C,'รับ-จ่าย ประจำวัน'!$B69,'วางแผนBC,CJ'!V:V)+SUMIF(RD!$C:$C,'รับ-จ่าย ประจำวัน'!$B69,RD!V:V)+SUMIF('FG,ออนไล,คัดแยก'!$C:$C,'รับ-จ่าย ประจำวัน'!$B69,'FG,ออนไล,คัดแยก'!V:V)</f>
        <v>0</v>
      </c>
      <c r="BD69" s="16">
        <f>SUMIF(เตรียมส่วนผสม!$C:$C,'รับ-จ่าย ประจำวัน'!$B69,เตรียมส่วนผสม!W:W)+SUMIF(กวนไส้!$C:$C,'รับ-จ่าย ประจำวัน'!$B69,กวนไส้!W:W)+SUMIF(ผลิต1!$C:$C,'รับ-จ่าย ประจำวัน'!$B69,ผลิต1!W:W)+SUMIF(ผลิต2!$C:$C,'รับ-จ่าย ประจำวัน'!$B69,ผลิต2!W:W)+SUMIF(เส้นแต่งหน้าขนมเค้ก!$C:$C,'รับ-จ่าย ประจำวัน'!$B69,เส้นแต่งหน้าขนมเค้ก!W:W)+SUMIF(แพ็ค!$C:$C,'รับ-จ่าย ประจำวัน'!$B69,แพ็ค!W:W)+SUMIF(ธุรการ!$C:$C,'รับ-จ่าย ประจำวัน'!$B69,ธุรการ!W:W)+SUMIF(เส้นแต่งหน้าขนมปัง!$C:$C,'รับ-จ่าย ประจำวัน'!$B69,เส้นแต่งหน้าขนมปัง!W:W)+SUMIF('วางแผนBC,CJ'!$C:$C,'รับ-จ่าย ประจำวัน'!$B69,'วางแผนBC,CJ'!W:W)+SUMIF(RD!$C:$C,'รับ-จ่าย ประจำวัน'!$B69,RD!W:W)+SUMIF('FG,ออนไล,คัดแยก'!$C:$C,'รับ-จ่าย ประจำวัน'!$B69,'FG,ออนไล,คัดแยก'!W:W)</f>
        <v>0</v>
      </c>
      <c r="BE69" s="16">
        <f>SUMIF(เตรียมส่วนผสม!$C:$C,'รับ-จ่าย ประจำวัน'!$B69,เตรียมส่วนผสม!X:X)+SUMIF(กวนไส้!$C:$C,'รับ-จ่าย ประจำวัน'!$B69,กวนไส้!X:X)+SUMIF(ผลิต1!$C:$C,'รับ-จ่าย ประจำวัน'!$B69,ผลิต1!X:X)+SUMIF(ผลิต2!$C:$C,'รับ-จ่าย ประจำวัน'!$B69,ผลิต2!X:X)+SUMIF(เส้นแต่งหน้าขนมเค้ก!$C:$C,'รับ-จ่าย ประจำวัน'!$B69,เส้นแต่งหน้าขนมเค้ก!X:X)+SUMIF(แพ็ค!$C:$C,'รับ-จ่าย ประจำวัน'!$B69,แพ็ค!X:X)+SUMIF(ธุรการ!$C:$C,'รับ-จ่าย ประจำวัน'!$B69,ธุรการ!X:X)+SUMIF(เส้นแต่งหน้าขนมปัง!$C:$C,'รับ-จ่าย ประจำวัน'!$B69,เส้นแต่งหน้าขนมปัง!X:X)+SUMIF('วางแผนBC,CJ'!$C:$C,'รับ-จ่าย ประจำวัน'!$B69,'วางแผนBC,CJ'!X:X)+SUMIF(RD!$C:$C,'รับ-จ่าย ประจำวัน'!$B69,RD!X:X)+SUMIF('FG,ออนไล,คัดแยก'!$C:$C,'รับ-จ่าย ประจำวัน'!$B69,'FG,ออนไล,คัดแยก'!X:X)</f>
        <v>0</v>
      </c>
      <c r="BF69" s="16">
        <f>SUMIF(เตรียมส่วนผสม!$C:$C,'รับ-จ่าย ประจำวัน'!$B69,เตรียมส่วนผสม!Y:Y)+SUMIF(กวนไส้!$C:$C,'รับ-จ่าย ประจำวัน'!$B69,กวนไส้!Y:Y)+SUMIF(ผลิต1!$C:$C,'รับ-จ่าย ประจำวัน'!$B69,ผลิต1!Y:Y)+SUMIF(ผลิต2!$C:$C,'รับ-จ่าย ประจำวัน'!$B69,ผลิต2!Y:Y)+SUMIF(เส้นแต่งหน้าขนมเค้ก!$C:$C,'รับ-จ่าย ประจำวัน'!$B69,เส้นแต่งหน้าขนมเค้ก!Y:Y)+SUMIF(แพ็ค!$C:$C,'รับ-จ่าย ประจำวัน'!$B69,แพ็ค!Y:Y)+SUMIF(ธุรการ!$C:$C,'รับ-จ่าย ประจำวัน'!$B69,ธุรการ!Y:Y)+SUMIF(เส้นแต่งหน้าขนมปัง!$C:$C,'รับ-จ่าย ประจำวัน'!$B69,เส้นแต่งหน้าขนมปัง!Y:Y)+SUMIF('วางแผนBC,CJ'!$C:$C,'รับ-จ่าย ประจำวัน'!$B69,'วางแผนBC,CJ'!Y:Y)+SUMIF(RD!$C:$C,'รับ-จ่าย ประจำวัน'!$B69,RD!Y:Y)+SUMIF('FG,ออนไล,คัดแยก'!$C:$C,'รับ-จ่าย ประจำวัน'!$B69,'FG,ออนไล,คัดแยก'!Y:Y)</f>
        <v>0</v>
      </c>
      <c r="BG69" s="16">
        <f>SUMIF(เตรียมส่วนผสม!$C:$C,'รับ-จ่าย ประจำวัน'!$B69,เตรียมส่วนผสม!Z:Z)+SUMIF(กวนไส้!$C:$C,'รับ-จ่าย ประจำวัน'!$B69,กวนไส้!Z:Z)+SUMIF(ผลิต1!$C:$C,'รับ-จ่าย ประจำวัน'!$B69,ผลิต1!Z:Z)+SUMIF(ผลิต2!$C:$C,'รับ-จ่าย ประจำวัน'!$B69,ผลิต2!Z:Z)+SUMIF(เส้นแต่งหน้าขนมเค้ก!$C:$C,'รับ-จ่าย ประจำวัน'!$B69,เส้นแต่งหน้าขนมเค้ก!Z:Z)+SUMIF(แพ็ค!$C:$C,'รับ-จ่าย ประจำวัน'!$B69,แพ็ค!Z:Z)+SUMIF(ธุรการ!$C:$C,'รับ-จ่าย ประจำวัน'!$B69,ธุรการ!Z:Z)+SUMIF(เส้นแต่งหน้าขนมปัง!$C:$C,'รับ-จ่าย ประจำวัน'!$B69,เส้นแต่งหน้าขนมปัง!Z:Z)+SUMIF('วางแผนBC,CJ'!$C:$C,'รับ-จ่าย ประจำวัน'!$B69,'วางแผนBC,CJ'!Z:Z)+SUMIF(RD!$C:$C,'รับ-จ่าย ประจำวัน'!$B69,RD!Z:Z)+SUMIF('FG,ออนไล,คัดแยก'!$C:$C,'รับ-จ่าย ประจำวัน'!$B69,'FG,ออนไล,คัดแยก'!Z:Z)</f>
        <v>0</v>
      </c>
      <c r="BH69" s="16">
        <f>SUMIF(เตรียมส่วนผสม!$C:$C,'รับ-จ่าย ประจำวัน'!$B69,เตรียมส่วนผสม!AA:AA)+SUMIF(กวนไส้!$C:$C,'รับ-จ่าย ประจำวัน'!$B69,กวนไส้!AA:AA)+SUMIF(ผลิต1!$C:$C,'รับ-จ่าย ประจำวัน'!$B69,ผลิต1!AA:AA)+SUMIF(ผลิต2!$C:$C,'รับ-จ่าย ประจำวัน'!$B69,ผลิต2!AA:AA)+SUMIF(เส้นแต่งหน้าขนมเค้ก!$C:$C,'รับ-จ่าย ประจำวัน'!$B69,เส้นแต่งหน้าขนมเค้ก!AA:AA)+SUMIF(แพ็ค!$C:$C,'รับ-จ่าย ประจำวัน'!$B69,แพ็ค!AA:AA)+SUMIF(ธุรการ!$C:$C,'รับ-จ่าย ประจำวัน'!$B69,ธุรการ!AA:AA)+SUMIF(เส้นแต่งหน้าขนมปัง!$C:$C,'รับ-จ่าย ประจำวัน'!$B69,เส้นแต่งหน้าขนมปัง!AA:AA)+SUMIF('วางแผนBC,CJ'!$C:$C,'รับ-จ่าย ประจำวัน'!$B69,'วางแผนBC,CJ'!AA:AA)+SUMIF(RD!$C:$C,'รับ-จ่าย ประจำวัน'!$B69,RD!AA:AA)+SUMIF('FG,ออนไล,คัดแยก'!$C:$C,'รับ-จ่าย ประจำวัน'!$B69,'FG,ออนไล,คัดแยก'!AA:AA)</f>
        <v>0</v>
      </c>
      <c r="BI69" s="16">
        <f>SUMIF(เตรียมส่วนผสม!$C:$C,'รับ-จ่าย ประจำวัน'!$B69,เตรียมส่วนผสม!AB:AB)+SUMIF(กวนไส้!$C:$C,'รับ-จ่าย ประจำวัน'!$B69,กวนไส้!AB:AB)+SUMIF(ผลิต1!$C:$C,'รับ-จ่าย ประจำวัน'!$B69,ผลิต1!AB:AB)+SUMIF(ผลิต2!$C:$C,'รับ-จ่าย ประจำวัน'!$B69,ผลิต2!AB:AB)+SUMIF(เส้นแต่งหน้าขนมเค้ก!$C:$C,'รับ-จ่าย ประจำวัน'!$B69,เส้นแต่งหน้าขนมเค้ก!AB:AB)+SUMIF(แพ็ค!$C:$C,'รับ-จ่าย ประจำวัน'!$B69,แพ็ค!AB:AB)+SUMIF(ธุรการ!$C:$C,'รับ-จ่าย ประจำวัน'!$B69,ธุรการ!AB:AB)+SUMIF(เส้นแต่งหน้าขนมปัง!$C:$C,'รับ-จ่าย ประจำวัน'!$B69,เส้นแต่งหน้าขนมปัง!AB:AB)+SUMIF('วางแผนBC,CJ'!$C:$C,'รับ-จ่าย ประจำวัน'!$B69,'วางแผนBC,CJ'!AB:AB)+SUMIF(RD!$C:$C,'รับ-จ่าย ประจำวัน'!$B69,RD!AB:AB)+SUMIF('FG,ออนไล,คัดแยก'!$C:$C,'รับ-จ่าย ประจำวัน'!$B69,'FG,ออนไล,คัดแยก'!AB:AB)</f>
        <v>0</v>
      </c>
      <c r="BJ69" s="16">
        <f>SUMIF(เตรียมส่วนผสม!$C:$C,'รับ-จ่าย ประจำวัน'!$B69,เตรียมส่วนผสม!AC:AC)+SUMIF(กวนไส้!$C:$C,'รับ-จ่าย ประจำวัน'!$B69,กวนไส้!AC:AC)+SUMIF(ผลิต1!$C:$C,'รับ-จ่าย ประจำวัน'!$B69,ผลิต1!AC:AC)+SUMIF(ผลิต2!$C:$C,'รับ-จ่าย ประจำวัน'!$B69,ผลิต2!AC:AC)+SUMIF(เส้นแต่งหน้าขนมเค้ก!$C:$C,'รับ-จ่าย ประจำวัน'!$B69,เส้นแต่งหน้าขนมเค้ก!AC:AC)+SUMIF(แพ็ค!$C:$C,'รับ-จ่าย ประจำวัน'!$B69,แพ็ค!AC:AC)+SUMIF(ธุรการ!$C:$C,'รับ-จ่าย ประจำวัน'!$B69,ธุรการ!AC:AC)+SUMIF(เส้นแต่งหน้าขนมปัง!$C:$C,'รับ-จ่าย ประจำวัน'!$B69,เส้นแต่งหน้าขนมปัง!AC:AC)+SUMIF('วางแผนBC,CJ'!$C:$C,'รับ-จ่าย ประจำวัน'!$B69,'วางแผนBC,CJ'!AC:AC)+SUMIF(RD!$C:$C,'รับ-จ่าย ประจำวัน'!$B69,RD!AC:AC)+SUMIF('FG,ออนไล,คัดแยก'!$C:$C,'รับ-จ่าย ประจำวัน'!$B69,'FG,ออนไล,คัดแยก'!AC:AC)</f>
        <v>0</v>
      </c>
      <c r="BK69" s="16">
        <f>SUMIF(เตรียมส่วนผสม!$C:$C,'รับ-จ่าย ประจำวัน'!$B69,เตรียมส่วนผสม!AD:AD)+SUMIF(กวนไส้!$C:$C,'รับ-จ่าย ประจำวัน'!$B69,กวนไส้!AD:AD)+SUMIF(ผลิต1!$C:$C,'รับ-จ่าย ประจำวัน'!$B69,ผลิต1!AD:AD)+SUMIF(ผลิต2!$C:$C,'รับ-จ่าย ประจำวัน'!$B69,ผลิต2!AD:AD)+SUMIF(เส้นแต่งหน้าขนมเค้ก!$C:$C,'รับ-จ่าย ประจำวัน'!$B69,เส้นแต่งหน้าขนมเค้ก!AD:AD)+SUMIF(แพ็ค!$C:$C,'รับ-จ่าย ประจำวัน'!$B69,แพ็ค!AD:AD)+SUMIF(ธุรการ!$C:$C,'รับ-จ่าย ประจำวัน'!$B69,ธุรการ!AD:AD)+SUMIF(เส้นแต่งหน้าขนมปัง!$C:$C,'รับ-จ่าย ประจำวัน'!$B69,เส้นแต่งหน้าขนมปัง!AD:AD)+SUMIF('วางแผนBC,CJ'!$C:$C,'รับ-จ่าย ประจำวัน'!$B69,'วางแผนBC,CJ'!AD:AD)+SUMIF(RD!$C:$C,'รับ-จ่าย ประจำวัน'!$B69,RD!AD:AD)+SUMIF('FG,ออนไล,คัดแยก'!$C:$C,'รับ-จ่าย ประจำวัน'!$B69,'FG,ออนไล,คัดแยก'!AD:AD)</f>
        <v>0</v>
      </c>
      <c r="BL69" s="16">
        <f>SUMIF(เตรียมส่วนผสม!$C:$C,'รับ-จ่าย ประจำวัน'!$B69,เตรียมส่วนผสม!AE:AE)+SUMIF(กวนไส้!$C:$C,'รับ-จ่าย ประจำวัน'!$B69,กวนไส้!AE:AE)+SUMIF(ผลิต1!$C:$C,'รับ-จ่าย ประจำวัน'!$B69,ผลิต1!AE:AE)+SUMIF(ผลิต2!$C:$C,'รับ-จ่าย ประจำวัน'!$B69,ผลิต2!AE:AE)+SUMIF(เส้นแต่งหน้าขนมเค้ก!$C:$C,'รับ-จ่าย ประจำวัน'!$B69,เส้นแต่งหน้าขนมเค้ก!AE:AE)+SUMIF(แพ็ค!$C:$C,'รับ-จ่าย ประจำวัน'!$B69,แพ็ค!AE:AE)+SUMIF(ธุรการ!$C:$C,'รับ-จ่าย ประจำวัน'!$B69,ธุรการ!AE:AE)+SUMIF(เส้นแต่งหน้าขนมปัง!$C:$C,'รับ-จ่าย ประจำวัน'!$B69,เส้นแต่งหน้าขนมปัง!AE:AE)+SUMIF('วางแผนBC,CJ'!$C:$C,'รับ-จ่าย ประจำวัน'!$B69,'วางแผนBC,CJ'!AE:AE)+SUMIF(RD!$C:$C,'รับ-จ่าย ประจำวัน'!$B69,RD!AE:AE)+SUMIF('FG,ออนไล,คัดแยก'!$C:$C,'รับ-จ่าย ประจำวัน'!$B69,'FG,ออนไล,คัดแยก'!AE:AE)</f>
        <v>0</v>
      </c>
      <c r="BM69" s="16">
        <f>SUMIF(เตรียมส่วนผสม!$C:$C,'รับ-จ่าย ประจำวัน'!$B69,เตรียมส่วนผสม!AF:AF)+SUMIF(กวนไส้!$C:$C,'รับ-จ่าย ประจำวัน'!$B69,กวนไส้!AF:AF)+SUMIF(ผลิต1!$C:$C,'รับ-จ่าย ประจำวัน'!$B69,ผลิต1!AF:AF)+SUMIF(ผลิต2!$C:$C,'รับ-จ่าย ประจำวัน'!$B69,ผลิต2!AF:AF)+SUMIF(เส้นแต่งหน้าขนมเค้ก!$C:$C,'รับ-จ่าย ประจำวัน'!$B69,เส้นแต่งหน้าขนมเค้ก!AF:AF)+SUMIF(แพ็ค!$C:$C,'รับ-จ่าย ประจำวัน'!$B69,แพ็ค!AF:AF)+SUMIF(ธุรการ!$C:$C,'รับ-จ่าย ประจำวัน'!$B69,ธุรการ!AF:AF)+SUMIF(เส้นแต่งหน้าขนมปัง!$C:$C,'รับ-จ่าย ประจำวัน'!$B69,เส้นแต่งหน้าขนมปัง!AF:AF)+SUMIF('วางแผนBC,CJ'!$C:$C,'รับ-จ่าย ประจำวัน'!$B69,'วางแผนBC,CJ'!AF:AF)+SUMIF(RD!$C:$C,'รับ-จ่าย ประจำวัน'!$B69,RD!AF:AF)+SUMIF('FG,ออนไล,คัดแยก'!$C:$C,'รับ-จ่าย ประจำวัน'!$B69,'FG,ออนไล,คัดแยก'!AF:AF)</f>
        <v>0</v>
      </c>
      <c r="BN69" s="16">
        <f>SUMIF(เตรียมส่วนผสม!$C:$C,'รับ-จ่าย ประจำวัน'!$B69,เตรียมส่วนผสม!AG:AG)+SUMIF(กวนไส้!$C:$C,'รับ-จ่าย ประจำวัน'!$B69,กวนไส้!AG:AG)+SUMIF(ผลิต1!$C:$C,'รับ-จ่าย ประจำวัน'!$B69,ผลิต1!AG:AG)+SUMIF(ผลิต2!$C:$C,'รับ-จ่าย ประจำวัน'!$B69,ผลิต2!AG:AG)+SUMIF(เส้นแต่งหน้าขนมเค้ก!$C:$C,'รับ-จ่าย ประจำวัน'!$B69,เส้นแต่งหน้าขนมเค้ก!AG:AG)+SUMIF(แพ็ค!$C:$C,'รับ-จ่าย ประจำวัน'!$B69,แพ็ค!AG:AG)+SUMIF(ธุรการ!$C:$C,'รับ-จ่าย ประจำวัน'!$B69,ธุรการ!AG:AG)+SUMIF(เส้นแต่งหน้าขนมปัง!$C:$C,'รับ-จ่าย ประจำวัน'!$B69,เส้นแต่งหน้าขนมปัง!AG:AG)+SUMIF('วางแผนBC,CJ'!$C:$C,'รับ-จ่าย ประจำวัน'!$B69,'วางแผนBC,CJ'!AG:AG)+SUMIF(RD!$C:$C,'รับ-จ่าย ประจำวัน'!$B69,RD!AG:AG)+SUMIF('FG,ออนไล,คัดแยก'!$C:$C,'รับ-จ่าย ประจำวัน'!$B69,'FG,ออนไล,คัดแยก'!AG:AG)</f>
        <v>0</v>
      </c>
      <c r="BO69" s="16">
        <f>SUMIF(เตรียมส่วนผสม!$C:$C,'รับ-จ่าย ประจำวัน'!$B69,เตรียมส่วนผสม!AH:AH)+SUMIF(กวนไส้!$C:$C,'รับ-จ่าย ประจำวัน'!$B69,กวนไส้!AH:AH)+SUMIF(ผลิต1!$C:$C,'รับ-จ่าย ประจำวัน'!$B69,ผลิต1!AH:AH)+SUMIF(ผลิต2!$C:$C,'รับ-จ่าย ประจำวัน'!$B69,ผลิต2!AH:AH)+SUMIF(เส้นแต่งหน้าขนมเค้ก!$C:$C,'รับ-จ่าย ประจำวัน'!$B69,เส้นแต่งหน้าขนมเค้ก!AH:AH)+SUMIF(แพ็ค!$C:$C,'รับ-จ่าย ประจำวัน'!$B69,แพ็ค!AH:AH)+SUMIF(ธุรการ!$C:$C,'รับ-จ่าย ประจำวัน'!$B69,ธุรการ!AH:AH)+SUMIF(เส้นแต่งหน้าขนมปัง!$C:$C,'รับ-จ่าย ประจำวัน'!$B69,เส้นแต่งหน้าขนมปัง!AH:AH)+SUMIF('วางแผนBC,CJ'!$C:$C,'รับ-จ่าย ประจำวัน'!$B69,'วางแผนBC,CJ'!AH:AH)+SUMIF(RD!$C:$C,'รับ-จ่าย ประจำวัน'!$B69,RD!AH:AH)+SUMIF('FG,ออนไล,คัดแยก'!$C:$C,'รับ-จ่าย ประจำวัน'!$B69,'FG,ออนไล,คัดแยก'!AH:AH)</f>
        <v>0</v>
      </c>
      <c r="BP69" s="16">
        <f>SUMIF(เตรียมส่วนผสม!$C:$C,'รับ-จ่าย ประจำวัน'!$B69,เตรียมส่วนผสม!AI:AI)+SUMIF(กวนไส้!$C:$C,'รับ-จ่าย ประจำวัน'!$B69,กวนไส้!AI:AI)+SUMIF(ผลิต1!$C:$C,'รับ-จ่าย ประจำวัน'!$B69,ผลิต1!AI:AI)+SUMIF(ผลิต2!$C:$C,'รับ-จ่าย ประจำวัน'!$B69,ผลิต2!AI:AI)+SUMIF(เส้นแต่งหน้าขนมเค้ก!$C:$C,'รับ-จ่าย ประจำวัน'!$B69,เส้นแต่งหน้าขนมเค้ก!AI:AI)+SUMIF(แพ็ค!$C:$C,'รับ-จ่าย ประจำวัน'!$B69,แพ็ค!AI:AI)+SUMIF(ธุรการ!$C:$C,'รับ-จ่าย ประจำวัน'!$B69,ธุรการ!AI:AI)+SUMIF(เส้นแต่งหน้าขนมปัง!$C:$C,'รับ-จ่าย ประจำวัน'!$B69,เส้นแต่งหน้าขนมปัง!AI:AI)+SUMIF('วางแผนBC,CJ'!$C:$C,'รับ-จ่าย ประจำวัน'!$B69,'วางแผนBC,CJ'!AI:AI)+SUMIF(RD!$C:$C,'รับ-จ่าย ประจำวัน'!$B69,RD!AI:AI)+SUMIF('FG,ออนไล,คัดแยก'!$C:$C,'รับ-จ่าย ประจำวัน'!$B69,'FG,ออนไล,คัดแยก'!AI:AI)</f>
        <v>0</v>
      </c>
      <c r="BQ69" s="16">
        <f>SUMIF(เตรียมส่วนผสม!$C:$C,'รับ-จ่าย ประจำวัน'!$B69,เตรียมส่วนผสม!AJ:AJ)+SUMIF(กวนไส้!$C:$C,'รับ-จ่าย ประจำวัน'!$B69,กวนไส้!AJ:AJ)+SUMIF(ผลิต1!$C:$C,'รับ-จ่าย ประจำวัน'!$B69,ผลิต1!AJ:AJ)+SUMIF(ผลิต2!$C:$C,'รับ-จ่าย ประจำวัน'!$B69,ผลิต2!AJ:AJ)+SUMIF(เส้นแต่งหน้าขนมเค้ก!$C:$C,'รับ-จ่าย ประจำวัน'!$B69,เส้นแต่งหน้าขนมเค้ก!AJ:AJ)+SUMIF(แพ็ค!$C:$C,'รับ-จ่าย ประจำวัน'!$B69,แพ็ค!AJ:AJ)+SUMIF(ธุรการ!$C:$C,'รับ-จ่าย ประจำวัน'!$B69,ธุรการ!AJ:AJ)+SUMIF(เส้นแต่งหน้าขนมปัง!$C:$C,'รับ-จ่าย ประจำวัน'!$B69,เส้นแต่งหน้าขนมปัง!AJ:AJ)+SUMIF('วางแผนBC,CJ'!$C:$C,'รับ-จ่าย ประจำวัน'!$B69,'วางแผนBC,CJ'!AJ:AJ)+SUMIF(RD!$C:$C,'รับ-จ่าย ประจำวัน'!$B69,RD!AJ:AJ)+SUMIF('FG,ออนไล,คัดแยก'!$C:$C,'รับ-จ่าย ประจำวัน'!$B69,'FG,ออนไล,คัดแยก'!AJ:AJ)</f>
        <v>0</v>
      </c>
      <c r="BR69" s="16">
        <f>SUMIF(เตรียมส่วนผสม!$C:$C,'รับ-จ่าย ประจำวัน'!$B69,เตรียมส่วนผสม!AK:AK)+SUMIF(กวนไส้!$C:$C,'รับ-จ่าย ประจำวัน'!$B69,กวนไส้!AK:AK)+SUMIF(ผลิต1!$C:$C,'รับ-จ่าย ประจำวัน'!$B69,ผลิต1!AK:AK)+SUMIF(ผลิต2!$C:$C,'รับ-จ่าย ประจำวัน'!$B69,ผลิต2!AK:AK)+SUMIF(เส้นแต่งหน้าขนมเค้ก!$C:$C,'รับ-จ่าย ประจำวัน'!$B69,เส้นแต่งหน้าขนมเค้ก!AK:AK)+SUMIF(แพ็ค!$C:$C,'รับ-จ่าย ประจำวัน'!$B69,แพ็ค!AK:AK)+SUMIF(ธุรการ!$C:$C,'รับ-จ่าย ประจำวัน'!$B69,ธุรการ!AK:AK)+SUMIF(เส้นแต่งหน้าขนมปัง!$C:$C,'รับ-จ่าย ประจำวัน'!$B69,เส้นแต่งหน้าขนมปัง!AK:AK)+SUMIF('วางแผนBC,CJ'!$C:$C,'รับ-จ่าย ประจำวัน'!$B69,'วางแผนBC,CJ'!AK:AK)+SUMIF(RD!$C:$C,'รับ-จ่าย ประจำวัน'!$B69,RD!AK:AK)+SUMIF('FG,ออนไล,คัดแยก'!$C:$C,'รับ-จ่าย ประจำวัน'!$B69,'FG,ออนไล,คัดแยก'!AK:AK)</f>
        <v>0</v>
      </c>
      <c r="BS69" s="16">
        <f>SUMIF(เตรียมส่วนผสม!$C:$C,'รับ-จ่าย ประจำวัน'!$B69,เตรียมส่วนผสม!AL:AL)+SUMIF(กวนไส้!$C:$C,'รับ-จ่าย ประจำวัน'!$B69,กวนไส้!AL:AL)+SUMIF(ผลิต1!$C:$C,'รับ-จ่าย ประจำวัน'!$B69,ผลิต1!AL:AL)+SUMIF(ผลิต2!$C:$C,'รับ-จ่าย ประจำวัน'!$B69,ผลิต2!AL:AL)+SUMIF(เส้นแต่งหน้าขนมเค้ก!$C:$C,'รับ-จ่าย ประจำวัน'!$B69,เส้นแต่งหน้าขนมเค้ก!AL:AL)+SUMIF(แพ็ค!$C:$C,'รับ-จ่าย ประจำวัน'!$B69,แพ็ค!AL:AL)+SUMIF(ธุรการ!$C:$C,'รับ-จ่าย ประจำวัน'!$B69,ธุรการ!AL:AL)+SUMIF(เส้นแต่งหน้าขนมปัง!$C:$C,'รับ-จ่าย ประจำวัน'!$B69,เส้นแต่งหน้าขนมปัง!AL:AL)+SUMIF('วางแผนBC,CJ'!$C:$C,'รับ-จ่าย ประจำวัน'!$B69,'วางแผนBC,CJ'!AL:AL)+SUMIF(RD!$C:$C,'รับ-จ่าย ประจำวัน'!$B69,RD!AL:AL)+SUMIF('FG,ออนไล,คัดแยก'!$C:$C,'รับ-จ่าย ประจำวัน'!$B69,'FG,ออนไล,คัดแยก'!AL:AL)</f>
        <v>0</v>
      </c>
      <c r="BT69" s="18">
        <f t="shared" si="20"/>
        <v>0</v>
      </c>
      <c r="BU69" s="116"/>
      <c r="BV69" s="146">
        <f t="shared" si="21"/>
        <v>3952</v>
      </c>
      <c r="BW69" s="183">
        <v>30</v>
      </c>
      <c r="BX69" s="172">
        <f t="shared" si="25"/>
        <v>0</v>
      </c>
      <c r="BY69" s="188" t="e">
        <f t="shared" si="22"/>
        <v>#DIV/0!</v>
      </c>
      <c r="BZ69" s="180" t="e">
        <f t="shared" ca="1" si="23"/>
        <v>#DIV/0!</v>
      </c>
      <c r="CA69" s="93"/>
      <c r="CB69" s="93"/>
      <c r="CC69" s="93"/>
      <c r="CD69" s="93"/>
      <c r="CE69" s="93"/>
      <c r="CF69" s="93"/>
      <c r="CG69" s="93"/>
      <c r="CH69" s="93"/>
      <c r="CI69" s="93"/>
      <c r="CJ69" s="97"/>
      <c r="CK69" s="9">
        <f t="shared" si="24"/>
        <v>3952</v>
      </c>
    </row>
    <row r="70" spans="1:89" hidden="1" x14ac:dyDescent="0.5">
      <c r="A70" s="149"/>
      <c r="B70" s="34" t="s">
        <v>1207</v>
      </c>
      <c r="C70" s="10" t="s">
        <v>1857</v>
      </c>
      <c r="D70" s="141" t="s">
        <v>61</v>
      </c>
      <c r="E70" s="25">
        <v>0</v>
      </c>
      <c r="F70" s="74" t="s">
        <v>1605</v>
      </c>
      <c r="G70" s="11" t="s">
        <v>62</v>
      </c>
      <c r="H70" s="12">
        <v>476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3"/>
      <c r="AF70" s="13"/>
      <c r="AG70" s="13"/>
      <c r="AH70" s="13"/>
      <c r="AI70" s="14"/>
      <c r="AJ70" s="14"/>
      <c r="AK70" s="14"/>
      <c r="AL70" s="14"/>
      <c r="AM70" s="14"/>
      <c r="AN70" s="15">
        <f t="shared" si="19"/>
        <v>0</v>
      </c>
      <c r="AO70" s="16">
        <f>SUMIF(เตรียมส่วนผสม!$C:$C,'รับ-จ่าย ประจำวัน'!$B70,เตรียมส่วนผสม!H:H)+SUMIF(กวนไส้!$C:$C,'รับ-จ่าย ประจำวัน'!$B70,กวนไส้!H:H)+SUMIF(ผลิต1!$C:$C,'รับ-จ่าย ประจำวัน'!$B70,ผลิต1!H:H)+SUMIF(ผลิต2!$C:$C,'รับ-จ่าย ประจำวัน'!$B70,ผลิต2!H:H)+SUMIF(เส้นแต่งหน้าขนมเค้ก!$C:$C,'รับ-จ่าย ประจำวัน'!$B70,เส้นแต่งหน้าขนมเค้ก!H:H)+SUMIF(แพ็ค!$C:$C,'รับ-จ่าย ประจำวัน'!$B70,แพ็ค!H:H)+SUMIF(ธุรการ!$C:$C,'รับ-จ่าย ประจำวัน'!$B70,ธุรการ!H:H)+SUMIF(เส้นแต่งหน้าขนมปัง!$C:$C,'รับ-จ่าย ประจำวัน'!$B70,เส้นแต่งหน้าขนมปัง!H:H)+SUMIF('วางแผนBC,CJ'!$C:$C,'รับ-จ่าย ประจำวัน'!$B70,'วางแผนBC,CJ'!H:H)+SUMIF(RD!$C:$C,'รับ-จ่าย ประจำวัน'!$B70,RD!H:H)+SUMIF('FG,ออนไล,คัดแยก'!$C:$C,'รับ-จ่าย ประจำวัน'!$B70,'FG,ออนไล,คัดแยก'!H:H)</f>
        <v>0</v>
      </c>
      <c r="AP70" s="16">
        <f>SUMIF(เตรียมส่วนผสม!$C:$C,'รับ-จ่าย ประจำวัน'!$B70,เตรียมส่วนผสม!I:I)+SUMIF(กวนไส้!$C:$C,'รับ-จ่าย ประจำวัน'!$B70,กวนไส้!I:I)+SUMIF(ผลิต1!$C:$C,'รับ-จ่าย ประจำวัน'!$B70,ผลิต1!I:I)+SUMIF(ผลิต2!$C:$C,'รับ-จ่าย ประจำวัน'!$B70,ผลิต2!I:I)+SUMIF(เส้นแต่งหน้าขนมเค้ก!$C:$C,'รับ-จ่าย ประจำวัน'!$B70,เส้นแต่งหน้าขนมเค้ก!I:I)+SUMIF(แพ็ค!$C:$C,'รับ-จ่าย ประจำวัน'!$B70,แพ็ค!I:I)+SUMIF(ธุรการ!$C:$C,'รับ-จ่าย ประจำวัน'!$B70,ธุรการ!I:I)+SUMIF(เส้นแต่งหน้าขนมปัง!$C:$C,'รับ-จ่าย ประจำวัน'!$B70,เส้นแต่งหน้าขนมปัง!I:I)+SUMIF('วางแผนBC,CJ'!$C:$C,'รับ-จ่าย ประจำวัน'!$B70,'วางแผนBC,CJ'!I:I)+SUMIF(RD!$C:$C,'รับ-จ่าย ประจำวัน'!$B70,RD!I:I)+SUMIF('FG,ออนไล,คัดแยก'!$C:$C,'รับ-จ่าย ประจำวัน'!$B70,'FG,ออนไล,คัดแยก'!I:I)</f>
        <v>0</v>
      </c>
      <c r="AQ70" s="16">
        <f>SUMIF(เตรียมส่วนผสม!$C:$C,'รับ-จ่าย ประจำวัน'!$B70,เตรียมส่วนผสม!J:J)+SUMIF(กวนไส้!$C:$C,'รับ-จ่าย ประจำวัน'!$B70,กวนไส้!J:J)+SUMIF(ผลิต1!$C:$C,'รับ-จ่าย ประจำวัน'!$B70,ผลิต1!J:J)+SUMIF(ผลิต2!$C:$C,'รับ-จ่าย ประจำวัน'!$B70,ผลิต2!J:J)+SUMIF(เส้นแต่งหน้าขนมเค้ก!$C:$C,'รับ-จ่าย ประจำวัน'!$B70,เส้นแต่งหน้าขนมเค้ก!J:J)+SUMIF(แพ็ค!$C:$C,'รับ-จ่าย ประจำวัน'!$B70,แพ็ค!J:J)+SUMIF(ธุรการ!$C:$C,'รับ-จ่าย ประจำวัน'!$B70,ธุรการ!J:J)+SUMIF(เส้นแต่งหน้าขนมปัง!$C:$C,'รับ-จ่าย ประจำวัน'!$B70,เส้นแต่งหน้าขนมปัง!J:J)+SUMIF('วางแผนBC,CJ'!$C:$C,'รับ-จ่าย ประจำวัน'!$B70,'วางแผนBC,CJ'!J:J)+SUMIF(RD!$C:$C,'รับ-จ่าย ประจำวัน'!$B70,RD!J:J)+SUMIF('FG,ออนไล,คัดแยก'!$C:$C,'รับ-จ่าย ประจำวัน'!$B70,'FG,ออนไล,คัดแยก'!J:J)</f>
        <v>0</v>
      </c>
      <c r="AR70" s="16">
        <f>SUMIF(เตรียมส่วนผสม!$C:$C,'รับ-จ่าย ประจำวัน'!$B70,เตรียมส่วนผสม!K:K)+SUMIF(กวนไส้!$C:$C,'รับ-จ่าย ประจำวัน'!$B70,กวนไส้!K:K)+SUMIF(ผลิต1!$C:$C,'รับ-จ่าย ประจำวัน'!$B70,ผลิต1!K:K)+SUMIF(ผลิต2!$C:$C,'รับ-จ่าย ประจำวัน'!$B70,ผลิต2!K:K)+SUMIF(เส้นแต่งหน้าขนมเค้ก!$C:$C,'รับ-จ่าย ประจำวัน'!$B70,เส้นแต่งหน้าขนมเค้ก!K:K)+SUMIF(แพ็ค!$C:$C,'รับ-จ่าย ประจำวัน'!$B70,แพ็ค!K:K)+SUMIF(ธุรการ!$C:$C,'รับ-จ่าย ประจำวัน'!$B70,ธุรการ!K:K)+SUMIF(เส้นแต่งหน้าขนมปัง!$C:$C,'รับ-จ่าย ประจำวัน'!$B70,เส้นแต่งหน้าขนมปัง!K:K)+SUMIF('วางแผนBC,CJ'!$C:$C,'รับ-จ่าย ประจำวัน'!$B70,'วางแผนBC,CJ'!K:K)+SUMIF(RD!$C:$C,'รับ-จ่าย ประจำวัน'!$B70,RD!K:K)+SUMIF('FG,ออนไล,คัดแยก'!$C:$C,'รับ-จ่าย ประจำวัน'!$B70,'FG,ออนไล,คัดแยก'!K:K)</f>
        <v>0</v>
      </c>
      <c r="AS70" s="16">
        <f>SUMIF(เตรียมส่วนผสม!$C:$C,'รับ-จ่าย ประจำวัน'!$B70,เตรียมส่วนผสม!L:L)+SUMIF(กวนไส้!$C:$C,'รับ-จ่าย ประจำวัน'!$B70,กวนไส้!L:L)+SUMIF(ผลิต1!$C:$C,'รับ-จ่าย ประจำวัน'!$B70,ผลิต1!L:L)+SUMIF(ผลิต2!$C:$C,'รับ-จ่าย ประจำวัน'!$B70,ผลิต2!L:L)+SUMIF(เส้นแต่งหน้าขนมเค้ก!$C:$C,'รับ-จ่าย ประจำวัน'!$B70,เส้นแต่งหน้าขนมเค้ก!L:L)+SUMIF(แพ็ค!$C:$C,'รับ-จ่าย ประจำวัน'!$B70,แพ็ค!L:L)+SUMIF(ธุรการ!$C:$C,'รับ-จ่าย ประจำวัน'!$B70,ธุรการ!L:L)+SUMIF(เส้นแต่งหน้าขนมปัง!$C:$C,'รับ-จ่าย ประจำวัน'!$B70,เส้นแต่งหน้าขนมปัง!L:L)+SUMIF('วางแผนBC,CJ'!$C:$C,'รับ-จ่าย ประจำวัน'!$B70,'วางแผนBC,CJ'!L:L)+SUMIF(RD!$C:$C,'รับ-จ่าย ประจำวัน'!$B70,RD!L:L)+SUMIF('FG,ออนไล,คัดแยก'!$C:$C,'รับ-จ่าย ประจำวัน'!$B70,'FG,ออนไล,คัดแยก'!L:L)</f>
        <v>0</v>
      </c>
      <c r="AT70" s="16">
        <f>SUMIF(เตรียมส่วนผสม!$C:$C,'รับ-จ่าย ประจำวัน'!$B70,เตรียมส่วนผสม!M:M)+SUMIF(กวนไส้!$C:$C,'รับ-จ่าย ประจำวัน'!$B70,กวนไส้!M:M)+SUMIF(ผลิต1!$C:$C,'รับ-จ่าย ประจำวัน'!$B70,ผลิต1!M:M)+SUMIF(ผลิต2!$C:$C,'รับ-จ่าย ประจำวัน'!$B70,ผลิต2!M:M)+SUMIF(เส้นแต่งหน้าขนมเค้ก!$C:$C,'รับ-จ่าย ประจำวัน'!$B70,เส้นแต่งหน้าขนมเค้ก!M:M)+SUMIF(แพ็ค!$C:$C,'รับ-จ่าย ประจำวัน'!$B70,แพ็ค!M:M)+SUMIF(ธุรการ!$C:$C,'รับ-จ่าย ประจำวัน'!$B70,ธุรการ!M:M)+SUMIF(เส้นแต่งหน้าขนมปัง!$C:$C,'รับ-จ่าย ประจำวัน'!$B70,เส้นแต่งหน้าขนมปัง!M:M)+SUMIF('วางแผนBC,CJ'!$C:$C,'รับ-จ่าย ประจำวัน'!$B70,'วางแผนBC,CJ'!M:M)+SUMIF(RD!$C:$C,'รับ-จ่าย ประจำวัน'!$B70,RD!M:M)+SUMIF('FG,ออนไล,คัดแยก'!$C:$C,'รับ-จ่าย ประจำวัน'!$B70,'FG,ออนไล,คัดแยก'!M:M)</f>
        <v>0</v>
      </c>
      <c r="AU70" s="16">
        <f>SUMIF(เตรียมส่วนผสม!$C:$C,'รับ-จ่าย ประจำวัน'!$B70,เตรียมส่วนผสม!N:N)+SUMIF(กวนไส้!$C:$C,'รับ-จ่าย ประจำวัน'!$B70,กวนไส้!N:N)+SUMIF(ผลิต1!$C:$C,'รับ-จ่าย ประจำวัน'!$B70,ผลิต1!N:N)+SUMIF(ผลิต2!$C:$C,'รับ-จ่าย ประจำวัน'!$B70,ผลิต2!N:N)+SUMIF(เส้นแต่งหน้าขนมเค้ก!$C:$C,'รับ-จ่าย ประจำวัน'!$B70,เส้นแต่งหน้าขนมเค้ก!N:N)+SUMIF(แพ็ค!$C:$C,'รับ-จ่าย ประจำวัน'!$B70,แพ็ค!N:N)+SUMIF(ธุรการ!$C:$C,'รับ-จ่าย ประจำวัน'!$B70,ธุรการ!N:N)+SUMIF(เส้นแต่งหน้าขนมปัง!$C:$C,'รับ-จ่าย ประจำวัน'!$B70,เส้นแต่งหน้าขนมปัง!N:N)+SUMIF('วางแผนBC,CJ'!$C:$C,'รับ-จ่าย ประจำวัน'!$B70,'วางแผนBC,CJ'!N:N)+SUMIF(RD!$C:$C,'รับ-จ่าย ประจำวัน'!$B70,RD!N:N)+SUMIF('FG,ออนไล,คัดแยก'!$C:$C,'รับ-จ่าย ประจำวัน'!$B70,'FG,ออนไล,คัดแยก'!N:N)</f>
        <v>0</v>
      </c>
      <c r="AV70" s="16">
        <f>SUMIF(เตรียมส่วนผสม!$C:$C,'รับ-จ่าย ประจำวัน'!$B70,เตรียมส่วนผสม!O:O)+SUMIF(กวนไส้!$C:$C,'รับ-จ่าย ประจำวัน'!$B70,กวนไส้!O:O)+SUMIF(ผลิต1!$C:$C,'รับ-จ่าย ประจำวัน'!$B70,ผลิต1!O:O)+SUMIF(ผลิต2!$C:$C,'รับ-จ่าย ประจำวัน'!$B70,ผลิต2!O:O)+SUMIF(เส้นแต่งหน้าขนมเค้ก!$C:$C,'รับ-จ่าย ประจำวัน'!$B70,เส้นแต่งหน้าขนมเค้ก!O:O)+SUMIF(แพ็ค!$C:$C,'รับ-จ่าย ประจำวัน'!$B70,แพ็ค!O:O)+SUMIF(ธุรการ!$C:$C,'รับ-จ่าย ประจำวัน'!$B70,ธุรการ!O:O)+SUMIF(เส้นแต่งหน้าขนมปัง!$C:$C,'รับ-จ่าย ประจำวัน'!$B70,เส้นแต่งหน้าขนมปัง!O:O)+SUMIF('วางแผนBC,CJ'!$C:$C,'รับ-จ่าย ประจำวัน'!$B70,'วางแผนBC,CJ'!O:O)+SUMIF(RD!$C:$C,'รับ-จ่าย ประจำวัน'!$B70,RD!O:O)+SUMIF('FG,ออนไล,คัดแยก'!$C:$C,'รับ-จ่าย ประจำวัน'!$B70,'FG,ออนไล,คัดแยก'!O:O)</f>
        <v>0</v>
      </c>
      <c r="AW70" s="16">
        <f>SUMIF(เตรียมส่วนผสม!$C:$C,'รับ-จ่าย ประจำวัน'!$B70,เตรียมส่วนผสม!P:P)+SUMIF(กวนไส้!$C:$C,'รับ-จ่าย ประจำวัน'!$B70,กวนไส้!P:P)+SUMIF(ผลิต1!$C:$C,'รับ-จ่าย ประจำวัน'!$B70,ผลิต1!P:P)+SUMIF(ผลิต2!$C:$C,'รับ-จ่าย ประจำวัน'!$B70,ผลิต2!P:P)+SUMIF(เส้นแต่งหน้าขนมเค้ก!$C:$C,'รับ-จ่าย ประจำวัน'!$B70,เส้นแต่งหน้าขนมเค้ก!P:P)+SUMIF(แพ็ค!$C:$C,'รับ-จ่าย ประจำวัน'!$B70,แพ็ค!P:P)+SUMIF(ธุรการ!$C:$C,'รับ-จ่าย ประจำวัน'!$B70,ธุรการ!P:P)+SUMIF(เส้นแต่งหน้าขนมปัง!$C:$C,'รับ-จ่าย ประจำวัน'!$B70,เส้นแต่งหน้าขนมปัง!P:P)+SUMIF('วางแผนBC,CJ'!$C:$C,'รับ-จ่าย ประจำวัน'!$B70,'วางแผนBC,CJ'!P:P)+SUMIF(RD!$C:$C,'รับ-จ่าย ประจำวัน'!$B70,RD!P:P)+SUMIF('FG,ออนไล,คัดแยก'!$C:$C,'รับ-จ่าย ประจำวัน'!$B70,'FG,ออนไล,คัดแยก'!P:P)</f>
        <v>0</v>
      </c>
      <c r="AX70" s="16">
        <f>SUMIF(เตรียมส่วนผสม!$C:$C,'รับ-จ่าย ประจำวัน'!$B70,เตรียมส่วนผสม!Q:Q)+SUMIF(กวนไส้!$C:$C,'รับ-จ่าย ประจำวัน'!$B70,กวนไส้!Q:Q)+SUMIF(ผลิต1!$C:$C,'รับ-จ่าย ประจำวัน'!$B70,ผลิต1!Q:Q)+SUMIF(ผลิต2!$C:$C,'รับ-จ่าย ประจำวัน'!$B70,ผลิต2!Q:Q)+SUMIF(เส้นแต่งหน้าขนมเค้ก!$C:$C,'รับ-จ่าย ประจำวัน'!$B70,เส้นแต่งหน้าขนมเค้ก!Q:Q)+SUMIF(แพ็ค!$C:$C,'รับ-จ่าย ประจำวัน'!$B70,แพ็ค!Q:Q)+SUMIF(ธุรการ!$C:$C,'รับ-จ่าย ประจำวัน'!$B70,ธุรการ!Q:Q)+SUMIF(เส้นแต่งหน้าขนมปัง!$C:$C,'รับ-จ่าย ประจำวัน'!$B70,เส้นแต่งหน้าขนมปัง!Q:Q)+SUMIF('วางแผนBC,CJ'!$C:$C,'รับ-จ่าย ประจำวัน'!$B70,'วางแผนBC,CJ'!Q:Q)+SUMIF(RD!$C:$C,'รับ-จ่าย ประจำวัน'!$B70,RD!Q:Q)+SUMIF('FG,ออนไล,คัดแยก'!$C:$C,'รับ-จ่าย ประจำวัน'!$B70,'FG,ออนไล,คัดแยก'!Q:Q)</f>
        <v>0</v>
      </c>
      <c r="AY70" s="16">
        <f>SUMIF(เตรียมส่วนผสม!$C:$C,'รับ-จ่าย ประจำวัน'!$B70,เตรียมส่วนผสม!R:R)+SUMIF(กวนไส้!$C:$C,'รับ-จ่าย ประจำวัน'!$B70,กวนไส้!R:R)+SUMIF(ผลิต1!$C:$C,'รับ-จ่าย ประจำวัน'!$B70,ผลิต1!R:R)+SUMIF(ผลิต2!$C:$C,'รับ-จ่าย ประจำวัน'!$B70,ผลิต2!R:R)+SUMIF(เส้นแต่งหน้าขนมเค้ก!$C:$C,'รับ-จ่าย ประจำวัน'!$B70,เส้นแต่งหน้าขนมเค้ก!R:R)+SUMIF(แพ็ค!$C:$C,'รับ-จ่าย ประจำวัน'!$B70,แพ็ค!R:R)+SUMIF(ธุรการ!$C:$C,'รับ-จ่าย ประจำวัน'!$B70,ธุรการ!R:R)+SUMIF(เส้นแต่งหน้าขนมปัง!$C:$C,'รับ-จ่าย ประจำวัน'!$B70,เส้นแต่งหน้าขนมปัง!R:R)+SUMIF('วางแผนBC,CJ'!$C:$C,'รับ-จ่าย ประจำวัน'!$B70,'วางแผนBC,CJ'!R:R)+SUMIF(RD!$C:$C,'รับ-จ่าย ประจำวัน'!$B70,RD!R:R)+SUMIF('FG,ออนไล,คัดแยก'!$C:$C,'รับ-จ่าย ประจำวัน'!$B70,'FG,ออนไล,คัดแยก'!R:R)</f>
        <v>0</v>
      </c>
      <c r="AZ70" s="16">
        <f>SUMIF(เตรียมส่วนผสม!$C:$C,'รับ-จ่าย ประจำวัน'!$B70,เตรียมส่วนผสม!S:S)+SUMIF(กวนไส้!$C:$C,'รับ-จ่าย ประจำวัน'!$B70,กวนไส้!S:S)+SUMIF(ผลิต1!$C:$C,'รับ-จ่าย ประจำวัน'!$B70,ผลิต1!S:S)+SUMIF(ผลิต2!$C:$C,'รับ-จ่าย ประจำวัน'!$B70,ผลิต2!S:S)+SUMIF(เส้นแต่งหน้าขนมเค้ก!$C:$C,'รับ-จ่าย ประจำวัน'!$B70,เส้นแต่งหน้าขนมเค้ก!S:S)+SUMIF(แพ็ค!$C:$C,'รับ-จ่าย ประจำวัน'!$B70,แพ็ค!S:S)+SUMIF(ธุรการ!$C:$C,'รับ-จ่าย ประจำวัน'!$B70,ธุรการ!S:S)+SUMIF(เส้นแต่งหน้าขนมปัง!$C:$C,'รับ-จ่าย ประจำวัน'!$B70,เส้นแต่งหน้าขนมปัง!S:S)+SUMIF('วางแผนBC,CJ'!$C:$C,'รับ-จ่าย ประจำวัน'!$B70,'วางแผนBC,CJ'!S:S)+SUMIF(RD!$C:$C,'รับ-จ่าย ประจำวัน'!$B70,RD!S:S)+SUMIF('FG,ออนไล,คัดแยก'!$C:$C,'รับ-จ่าย ประจำวัน'!$B70,'FG,ออนไล,คัดแยก'!S:S)</f>
        <v>0</v>
      </c>
      <c r="BA70" s="16">
        <f>SUMIF(เตรียมส่วนผสม!$C:$C,'รับ-จ่าย ประจำวัน'!$B70,เตรียมส่วนผสม!T:T)+SUMIF(กวนไส้!$C:$C,'รับ-จ่าย ประจำวัน'!$B70,กวนไส้!T:T)+SUMIF(ผลิต1!$C:$C,'รับ-จ่าย ประจำวัน'!$B70,ผลิต1!T:T)+SUMIF(ผลิต2!$C:$C,'รับ-จ่าย ประจำวัน'!$B70,ผลิต2!T:T)+SUMIF(เส้นแต่งหน้าขนมเค้ก!$C:$C,'รับ-จ่าย ประจำวัน'!$B70,เส้นแต่งหน้าขนมเค้ก!T:T)+SUMIF(แพ็ค!$C:$C,'รับ-จ่าย ประจำวัน'!$B70,แพ็ค!T:T)+SUMIF(ธุรการ!$C:$C,'รับ-จ่าย ประจำวัน'!$B70,ธุรการ!T:T)+SUMIF(เส้นแต่งหน้าขนมปัง!$C:$C,'รับ-จ่าย ประจำวัน'!$B70,เส้นแต่งหน้าขนมปัง!T:T)+SUMIF('วางแผนBC,CJ'!$C:$C,'รับ-จ่าย ประจำวัน'!$B70,'วางแผนBC,CJ'!T:T)+SUMIF(RD!$C:$C,'รับ-จ่าย ประจำวัน'!$B70,RD!T:T)+SUMIF('FG,ออนไล,คัดแยก'!$C:$C,'รับ-จ่าย ประจำวัน'!$B70,'FG,ออนไล,คัดแยก'!T:T)</f>
        <v>0</v>
      </c>
      <c r="BB70" s="16">
        <f>SUMIF(เตรียมส่วนผสม!$C:$C,'รับ-จ่าย ประจำวัน'!$B70,เตรียมส่วนผสม!U:U)+SUMIF(กวนไส้!$C:$C,'รับ-จ่าย ประจำวัน'!$B70,กวนไส้!U:U)+SUMIF(ผลิต1!$C:$C,'รับ-จ่าย ประจำวัน'!$B70,ผลิต1!U:U)+SUMIF(ผลิต2!$C:$C,'รับ-จ่าย ประจำวัน'!$B70,ผลิต2!U:U)+SUMIF(เส้นแต่งหน้าขนมเค้ก!$C:$C,'รับ-จ่าย ประจำวัน'!$B70,เส้นแต่งหน้าขนมเค้ก!U:U)+SUMIF(แพ็ค!$C:$C,'รับ-จ่าย ประจำวัน'!$B70,แพ็ค!U:U)+SUMIF(ธุรการ!$C:$C,'รับ-จ่าย ประจำวัน'!$B70,ธุรการ!U:U)+SUMIF(เส้นแต่งหน้าขนมปัง!$C:$C,'รับ-จ่าย ประจำวัน'!$B70,เส้นแต่งหน้าขนมปัง!U:U)+SUMIF('วางแผนBC,CJ'!$C:$C,'รับ-จ่าย ประจำวัน'!$B70,'วางแผนBC,CJ'!U:U)+SUMIF(RD!$C:$C,'รับ-จ่าย ประจำวัน'!$B70,RD!U:U)+SUMIF('FG,ออนไล,คัดแยก'!$C:$C,'รับ-จ่าย ประจำวัน'!$B70,'FG,ออนไล,คัดแยก'!U:U)</f>
        <v>0</v>
      </c>
      <c r="BC70" s="16">
        <f>SUMIF(เตรียมส่วนผสม!$C:$C,'รับ-จ่าย ประจำวัน'!$B70,เตรียมส่วนผสม!V:V)+SUMIF(กวนไส้!$C:$C,'รับ-จ่าย ประจำวัน'!$B70,กวนไส้!V:V)+SUMIF(ผลิต1!$C:$C,'รับ-จ่าย ประจำวัน'!$B70,ผลิต1!V:V)+SUMIF(ผลิต2!$C:$C,'รับ-จ่าย ประจำวัน'!$B70,ผลิต2!V:V)+SUMIF(เส้นแต่งหน้าขนมเค้ก!$C:$C,'รับ-จ่าย ประจำวัน'!$B70,เส้นแต่งหน้าขนมเค้ก!V:V)+SUMIF(แพ็ค!$C:$C,'รับ-จ่าย ประจำวัน'!$B70,แพ็ค!V:V)+SUMIF(ธุรการ!$C:$C,'รับ-จ่าย ประจำวัน'!$B70,ธุรการ!V:V)+SUMIF(เส้นแต่งหน้าขนมปัง!$C:$C,'รับ-จ่าย ประจำวัน'!$B70,เส้นแต่งหน้าขนมปัง!V:V)+SUMIF('วางแผนBC,CJ'!$C:$C,'รับ-จ่าย ประจำวัน'!$B70,'วางแผนBC,CJ'!V:V)+SUMIF(RD!$C:$C,'รับ-จ่าย ประจำวัน'!$B70,RD!V:V)+SUMIF('FG,ออนไล,คัดแยก'!$C:$C,'รับ-จ่าย ประจำวัน'!$B70,'FG,ออนไล,คัดแยก'!V:V)</f>
        <v>0</v>
      </c>
      <c r="BD70" s="16">
        <f>SUMIF(เตรียมส่วนผสม!$C:$C,'รับ-จ่าย ประจำวัน'!$B70,เตรียมส่วนผสม!W:W)+SUMIF(กวนไส้!$C:$C,'รับ-จ่าย ประจำวัน'!$B70,กวนไส้!W:W)+SUMIF(ผลิต1!$C:$C,'รับ-จ่าย ประจำวัน'!$B70,ผลิต1!W:W)+SUMIF(ผลิต2!$C:$C,'รับ-จ่าย ประจำวัน'!$B70,ผลิต2!W:W)+SUMIF(เส้นแต่งหน้าขนมเค้ก!$C:$C,'รับ-จ่าย ประจำวัน'!$B70,เส้นแต่งหน้าขนมเค้ก!W:W)+SUMIF(แพ็ค!$C:$C,'รับ-จ่าย ประจำวัน'!$B70,แพ็ค!W:W)+SUMIF(ธุรการ!$C:$C,'รับ-จ่าย ประจำวัน'!$B70,ธุรการ!W:W)+SUMIF(เส้นแต่งหน้าขนมปัง!$C:$C,'รับ-จ่าย ประจำวัน'!$B70,เส้นแต่งหน้าขนมปัง!W:W)+SUMIF('วางแผนBC,CJ'!$C:$C,'รับ-จ่าย ประจำวัน'!$B70,'วางแผนBC,CJ'!W:W)+SUMIF(RD!$C:$C,'รับ-จ่าย ประจำวัน'!$B70,RD!W:W)+SUMIF('FG,ออนไล,คัดแยก'!$C:$C,'รับ-จ่าย ประจำวัน'!$B70,'FG,ออนไล,คัดแยก'!W:W)</f>
        <v>0</v>
      </c>
      <c r="BE70" s="16">
        <f>SUMIF(เตรียมส่วนผสม!$C:$C,'รับ-จ่าย ประจำวัน'!$B70,เตรียมส่วนผสม!X:X)+SUMIF(กวนไส้!$C:$C,'รับ-จ่าย ประจำวัน'!$B70,กวนไส้!X:X)+SUMIF(ผลิต1!$C:$C,'รับ-จ่าย ประจำวัน'!$B70,ผลิต1!X:X)+SUMIF(ผลิต2!$C:$C,'รับ-จ่าย ประจำวัน'!$B70,ผลิต2!X:X)+SUMIF(เส้นแต่งหน้าขนมเค้ก!$C:$C,'รับ-จ่าย ประจำวัน'!$B70,เส้นแต่งหน้าขนมเค้ก!X:X)+SUMIF(แพ็ค!$C:$C,'รับ-จ่าย ประจำวัน'!$B70,แพ็ค!X:X)+SUMIF(ธุรการ!$C:$C,'รับ-จ่าย ประจำวัน'!$B70,ธุรการ!X:X)+SUMIF(เส้นแต่งหน้าขนมปัง!$C:$C,'รับ-จ่าย ประจำวัน'!$B70,เส้นแต่งหน้าขนมปัง!X:X)+SUMIF('วางแผนBC,CJ'!$C:$C,'รับ-จ่าย ประจำวัน'!$B70,'วางแผนBC,CJ'!X:X)+SUMIF(RD!$C:$C,'รับ-จ่าย ประจำวัน'!$B70,RD!X:X)+SUMIF('FG,ออนไล,คัดแยก'!$C:$C,'รับ-จ่าย ประจำวัน'!$B70,'FG,ออนไล,คัดแยก'!X:X)</f>
        <v>0</v>
      </c>
      <c r="BF70" s="16">
        <f>SUMIF(เตรียมส่วนผสม!$C:$C,'รับ-จ่าย ประจำวัน'!$B70,เตรียมส่วนผสม!Y:Y)+SUMIF(กวนไส้!$C:$C,'รับ-จ่าย ประจำวัน'!$B70,กวนไส้!Y:Y)+SUMIF(ผลิต1!$C:$C,'รับ-จ่าย ประจำวัน'!$B70,ผลิต1!Y:Y)+SUMIF(ผลิต2!$C:$C,'รับ-จ่าย ประจำวัน'!$B70,ผลิต2!Y:Y)+SUMIF(เส้นแต่งหน้าขนมเค้ก!$C:$C,'รับ-จ่าย ประจำวัน'!$B70,เส้นแต่งหน้าขนมเค้ก!Y:Y)+SUMIF(แพ็ค!$C:$C,'รับ-จ่าย ประจำวัน'!$B70,แพ็ค!Y:Y)+SUMIF(ธุรการ!$C:$C,'รับ-จ่าย ประจำวัน'!$B70,ธุรการ!Y:Y)+SUMIF(เส้นแต่งหน้าขนมปัง!$C:$C,'รับ-จ่าย ประจำวัน'!$B70,เส้นแต่งหน้าขนมปัง!Y:Y)+SUMIF('วางแผนBC,CJ'!$C:$C,'รับ-จ่าย ประจำวัน'!$B70,'วางแผนBC,CJ'!Y:Y)+SUMIF(RD!$C:$C,'รับ-จ่าย ประจำวัน'!$B70,RD!Y:Y)+SUMIF('FG,ออนไล,คัดแยก'!$C:$C,'รับ-จ่าย ประจำวัน'!$B70,'FG,ออนไล,คัดแยก'!Y:Y)</f>
        <v>0</v>
      </c>
      <c r="BG70" s="16">
        <f>SUMIF(เตรียมส่วนผสม!$C:$C,'รับ-จ่าย ประจำวัน'!$B70,เตรียมส่วนผสม!Z:Z)+SUMIF(กวนไส้!$C:$C,'รับ-จ่าย ประจำวัน'!$B70,กวนไส้!Z:Z)+SUMIF(ผลิต1!$C:$C,'รับ-จ่าย ประจำวัน'!$B70,ผลิต1!Z:Z)+SUMIF(ผลิต2!$C:$C,'รับ-จ่าย ประจำวัน'!$B70,ผลิต2!Z:Z)+SUMIF(เส้นแต่งหน้าขนมเค้ก!$C:$C,'รับ-จ่าย ประจำวัน'!$B70,เส้นแต่งหน้าขนมเค้ก!Z:Z)+SUMIF(แพ็ค!$C:$C,'รับ-จ่าย ประจำวัน'!$B70,แพ็ค!Z:Z)+SUMIF(ธุรการ!$C:$C,'รับ-จ่าย ประจำวัน'!$B70,ธุรการ!Z:Z)+SUMIF(เส้นแต่งหน้าขนมปัง!$C:$C,'รับ-จ่าย ประจำวัน'!$B70,เส้นแต่งหน้าขนมปัง!Z:Z)+SUMIF('วางแผนBC,CJ'!$C:$C,'รับ-จ่าย ประจำวัน'!$B70,'วางแผนBC,CJ'!Z:Z)+SUMIF(RD!$C:$C,'รับ-จ่าย ประจำวัน'!$B70,RD!Z:Z)+SUMIF('FG,ออนไล,คัดแยก'!$C:$C,'รับ-จ่าย ประจำวัน'!$B70,'FG,ออนไล,คัดแยก'!Z:Z)</f>
        <v>0</v>
      </c>
      <c r="BH70" s="16">
        <f>SUMIF(เตรียมส่วนผสม!$C:$C,'รับ-จ่าย ประจำวัน'!$B70,เตรียมส่วนผสม!AA:AA)+SUMIF(กวนไส้!$C:$C,'รับ-จ่าย ประจำวัน'!$B70,กวนไส้!AA:AA)+SUMIF(ผลิต1!$C:$C,'รับ-จ่าย ประจำวัน'!$B70,ผลิต1!AA:AA)+SUMIF(ผลิต2!$C:$C,'รับ-จ่าย ประจำวัน'!$B70,ผลิต2!AA:AA)+SUMIF(เส้นแต่งหน้าขนมเค้ก!$C:$C,'รับ-จ่าย ประจำวัน'!$B70,เส้นแต่งหน้าขนมเค้ก!AA:AA)+SUMIF(แพ็ค!$C:$C,'รับ-จ่าย ประจำวัน'!$B70,แพ็ค!AA:AA)+SUMIF(ธุรการ!$C:$C,'รับ-จ่าย ประจำวัน'!$B70,ธุรการ!AA:AA)+SUMIF(เส้นแต่งหน้าขนมปัง!$C:$C,'รับ-จ่าย ประจำวัน'!$B70,เส้นแต่งหน้าขนมปัง!AA:AA)+SUMIF('วางแผนBC,CJ'!$C:$C,'รับ-จ่าย ประจำวัน'!$B70,'วางแผนBC,CJ'!AA:AA)+SUMIF(RD!$C:$C,'รับ-จ่าย ประจำวัน'!$B70,RD!AA:AA)+SUMIF('FG,ออนไล,คัดแยก'!$C:$C,'รับ-จ่าย ประจำวัน'!$B70,'FG,ออนไล,คัดแยก'!AA:AA)</f>
        <v>0</v>
      </c>
      <c r="BI70" s="16">
        <f>SUMIF(เตรียมส่วนผสม!$C:$C,'รับ-จ่าย ประจำวัน'!$B70,เตรียมส่วนผสม!AB:AB)+SUMIF(กวนไส้!$C:$C,'รับ-จ่าย ประจำวัน'!$B70,กวนไส้!AB:AB)+SUMIF(ผลิต1!$C:$C,'รับ-จ่าย ประจำวัน'!$B70,ผลิต1!AB:AB)+SUMIF(ผลิต2!$C:$C,'รับ-จ่าย ประจำวัน'!$B70,ผลิต2!AB:AB)+SUMIF(เส้นแต่งหน้าขนมเค้ก!$C:$C,'รับ-จ่าย ประจำวัน'!$B70,เส้นแต่งหน้าขนมเค้ก!AB:AB)+SUMIF(แพ็ค!$C:$C,'รับ-จ่าย ประจำวัน'!$B70,แพ็ค!AB:AB)+SUMIF(ธุรการ!$C:$C,'รับ-จ่าย ประจำวัน'!$B70,ธุรการ!AB:AB)+SUMIF(เส้นแต่งหน้าขนมปัง!$C:$C,'รับ-จ่าย ประจำวัน'!$B70,เส้นแต่งหน้าขนมปัง!AB:AB)+SUMIF('วางแผนBC,CJ'!$C:$C,'รับ-จ่าย ประจำวัน'!$B70,'วางแผนBC,CJ'!AB:AB)+SUMIF(RD!$C:$C,'รับ-จ่าย ประจำวัน'!$B70,RD!AB:AB)+SUMIF('FG,ออนไล,คัดแยก'!$C:$C,'รับ-จ่าย ประจำวัน'!$B70,'FG,ออนไล,คัดแยก'!AB:AB)</f>
        <v>0</v>
      </c>
      <c r="BJ70" s="16">
        <f>SUMIF(เตรียมส่วนผสม!$C:$C,'รับ-จ่าย ประจำวัน'!$B70,เตรียมส่วนผสม!AC:AC)+SUMIF(กวนไส้!$C:$C,'รับ-จ่าย ประจำวัน'!$B70,กวนไส้!AC:AC)+SUMIF(ผลิต1!$C:$C,'รับ-จ่าย ประจำวัน'!$B70,ผลิต1!AC:AC)+SUMIF(ผลิต2!$C:$C,'รับ-จ่าย ประจำวัน'!$B70,ผลิต2!AC:AC)+SUMIF(เส้นแต่งหน้าขนมเค้ก!$C:$C,'รับ-จ่าย ประจำวัน'!$B70,เส้นแต่งหน้าขนมเค้ก!AC:AC)+SUMIF(แพ็ค!$C:$C,'รับ-จ่าย ประจำวัน'!$B70,แพ็ค!AC:AC)+SUMIF(ธุรการ!$C:$C,'รับ-จ่าย ประจำวัน'!$B70,ธุรการ!AC:AC)+SUMIF(เส้นแต่งหน้าขนมปัง!$C:$C,'รับ-จ่าย ประจำวัน'!$B70,เส้นแต่งหน้าขนมปัง!AC:AC)+SUMIF('วางแผนBC,CJ'!$C:$C,'รับ-จ่าย ประจำวัน'!$B70,'วางแผนBC,CJ'!AC:AC)+SUMIF(RD!$C:$C,'รับ-จ่าย ประจำวัน'!$B70,RD!AC:AC)+SUMIF('FG,ออนไล,คัดแยก'!$C:$C,'รับ-จ่าย ประจำวัน'!$B70,'FG,ออนไล,คัดแยก'!AC:AC)</f>
        <v>0</v>
      </c>
      <c r="BK70" s="16">
        <f>SUMIF(เตรียมส่วนผสม!$C:$C,'รับ-จ่าย ประจำวัน'!$B70,เตรียมส่วนผสม!AD:AD)+SUMIF(กวนไส้!$C:$C,'รับ-จ่าย ประจำวัน'!$B70,กวนไส้!AD:AD)+SUMIF(ผลิต1!$C:$C,'รับ-จ่าย ประจำวัน'!$B70,ผลิต1!AD:AD)+SUMIF(ผลิต2!$C:$C,'รับ-จ่าย ประจำวัน'!$B70,ผลิต2!AD:AD)+SUMIF(เส้นแต่งหน้าขนมเค้ก!$C:$C,'รับ-จ่าย ประจำวัน'!$B70,เส้นแต่งหน้าขนมเค้ก!AD:AD)+SUMIF(แพ็ค!$C:$C,'รับ-จ่าย ประจำวัน'!$B70,แพ็ค!AD:AD)+SUMIF(ธุรการ!$C:$C,'รับ-จ่าย ประจำวัน'!$B70,ธุรการ!AD:AD)+SUMIF(เส้นแต่งหน้าขนมปัง!$C:$C,'รับ-จ่าย ประจำวัน'!$B70,เส้นแต่งหน้าขนมปัง!AD:AD)+SUMIF('วางแผนBC,CJ'!$C:$C,'รับ-จ่าย ประจำวัน'!$B70,'วางแผนBC,CJ'!AD:AD)+SUMIF(RD!$C:$C,'รับ-จ่าย ประจำวัน'!$B70,RD!AD:AD)+SUMIF('FG,ออนไล,คัดแยก'!$C:$C,'รับ-จ่าย ประจำวัน'!$B70,'FG,ออนไล,คัดแยก'!AD:AD)</f>
        <v>0</v>
      </c>
      <c r="BL70" s="16">
        <f>SUMIF(เตรียมส่วนผสม!$C:$C,'รับ-จ่าย ประจำวัน'!$B70,เตรียมส่วนผสม!AE:AE)+SUMIF(กวนไส้!$C:$C,'รับ-จ่าย ประจำวัน'!$B70,กวนไส้!AE:AE)+SUMIF(ผลิต1!$C:$C,'รับ-จ่าย ประจำวัน'!$B70,ผลิต1!AE:AE)+SUMIF(ผลิต2!$C:$C,'รับ-จ่าย ประจำวัน'!$B70,ผลิต2!AE:AE)+SUMIF(เส้นแต่งหน้าขนมเค้ก!$C:$C,'รับ-จ่าย ประจำวัน'!$B70,เส้นแต่งหน้าขนมเค้ก!AE:AE)+SUMIF(แพ็ค!$C:$C,'รับ-จ่าย ประจำวัน'!$B70,แพ็ค!AE:AE)+SUMIF(ธุรการ!$C:$C,'รับ-จ่าย ประจำวัน'!$B70,ธุรการ!AE:AE)+SUMIF(เส้นแต่งหน้าขนมปัง!$C:$C,'รับ-จ่าย ประจำวัน'!$B70,เส้นแต่งหน้าขนมปัง!AE:AE)+SUMIF('วางแผนBC,CJ'!$C:$C,'รับ-จ่าย ประจำวัน'!$B70,'วางแผนBC,CJ'!AE:AE)+SUMIF(RD!$C:$C,'รับ-จ่าย ประจำวัน'!$B70,RD!AE:AE)+SUMIF('FG,ออนไล,คัดแยก'!$C:$C,'รับ-จ่าย ประจำวัน'!$B70,'FG,ออนไล,คัดแยก'!AE:AE)</f>
        <v>0</v>
      </c>
      <c r="BM70" s="16">
        <f>SUMIF(เตรียมส่วนผสม!$C:$C,'รับ-จ่าย ประจำวัน'!$B70,เตรียมส่วนผสม!AF:AF)+SUMIF(กวนไส้!$C:$C,'รับ-จ่าย ประจำวัน'!$B70,กวนไส้!AF:AF)+SUMIF(ผลิต1!$C:$C,'รับ-จ่าย ประจำวัน'!$B70,ผลิต1!AF:AF)+SUMIF(ผลิต2!$C:$C,'รับ-จ่าย ประจำวัน'!$B70,ผลิต2!AF:AF)+SUMIF(เส้นแต่งหน้าขนมเค้ก!$C:$C,'รับ-จ่าย ประจำวัน'!$B70,เส้นแต่งหน้าขนมเค้ก!AF:AF)+SUMIF(แพ็ค!$C:$C,'รับ-จ่าย ประจำวัน'!$B70,แพ็ค!AF:AF)+SUMIF(ธุรการ!$C:$C,'รับ-จ่าย ประจำวัน'!$B70,ธุรการ!AF:AF)+SUMIF(เส้นแต่งหน้าขนมปัง!$C:$C,'รับ-จ่าย ประจำวัน'!$B70,เส้นแต่งหน้าขนมปัง!AF:AF)+SUMIF('วางแผนBC,CJ'!$C:$C,'รับ-จ่าย ประจำวัน'!$B70,'วางแผนBC,CJ'!AF:AF)+SUMIF(RD!$C:$C,'รับ-จ่าย ประจำวัน'!$B70,RD!AF:AF)+SUMIF('FG,ออนไล,คัดแยก'!$C:$C,'รับ-จ่าย ประจำวัน'!$B70,'FG,ออนไล,คัดแยก'!AF:AF)</f>
        <v>0</v>
      </c>
      <c r="BN70" s="16">
        <f>SUMIF(เตรียมส่วนผสม!$C:$C,'รับ-จ่าย ประจำวัน'!$B70,เตรียมส่วนผสม!AG:AG)+SUMIF(กวนไส้!$C:$C,'รับ-จ่าย ประจำวัน'!$B70,กวนไส้!AG:AG)+SUMIF(ผลิต1!$C:$C,'รับ-จ่าย ประจำวัน'!$B70,ผลิต1!AG:AG)+SUMIF(ผลิต2!$C:$C,'รับ-จ่าย ประจำวัน'!$B70,ผลิต2!AG:AG)+SUMIF(เส้นแต่งหน้าขนมเค้ก!$C:$C,'รับ-จ่าย ประจำวัน'!$B70,เส้นแต่งหน้าขนมเค้ก!AG:AG)+SUMIF(แพ็ค!$C:$C,'รับ-จ่าย ประจำวัน'!$B70,แพ็ค!AG:AG)+SUMIF(ธุรการ!$C:$C,'รับ-จ่าย ประจำวัน'!$B70,ธุรการ!AG:AG)+SUMIF(เส้นแต่งหน้าขนมปัง!$C:$C,'รับ-จ่าย ประจำวัน'!$B70,เส้นแต่งหน้าขนมปัง!AG:AG)+SUMIF('วางแผนBC,CJ'!$C:$C,'รับ-จ่าย ประจำวัน'!$B70,'วางแผนBC,CJ'!AG:AG)+SUMIF(RD!$C:$C,'รับ-จ่าย ประจำวัน'!$B70,RD!AG:AG)+SUMIF('FG,ออนไล,คัดแยก'!$C:$C,'รับ-จ่าย ประจำวัน'!$B70,'FG,ออนไล,คัดแยก'!AG:AG)</f>
        <v>0</v>
      </c>
      <c r="BO70" s="16">
        <f>SUMIF(เตรียมส่วนผสม!$C:$C,'รับ-จ่าย ประจำวัน'!$B70,เตรียมส่วนผสม!AH:AH)+SUMIF(กวนไส้!$C:$C,'รับ-จ่าย ประจำวัน'!$B70,กวนไส้!AH:AH)+SUMIF(ผลิต1!$C:$C,'รับ-จ่าย ประจำวัน'!$B70,ผลิต1!AH:AH)+SUMIF(ผลิต2!$C:$C,'รับ-จ่าย ประจำวัน'!$B70,ผลิต2!AH:AH)+SUMIF(เส้นแต่งหน้าขนมเค้ก!$C:$C,'รับ-จ่าย ประจำวัน'!$B70,เส้นแต่งหน้าขนมเค้ก!AH:AH)+SUMIF(แพ็ค!$C:$C,'รับ-จ่าย ประจำวัน'!$B70,แพ็ค!AH:AH)+SUMIF(ธุรการ!$C:$C,'รับ-จ่าย ประจำวัน'!$B70,ธุรการ!AH:AH)+SUMIF(เส้นแต่งหน้าขนมปัง!$C:$C,'รับ-จ่าย ประจำวัน'!$B70,เส้นแต่งหน้าขนมปัง!AH:AH)+SUMIF('วางแผนBC,CJ'!$C:$C,'รับ-จ่าย ประจำวัน'!$B70,'วางแผนBC,CJ'!AH:AH)+SUMIF(RD!$C:$C,'รับ-จ่าย ประจำวัน'!$B70,RD!AH:AH)+SUMIF('FG,ออนไล,คัดแยก'!$C:$C,'รับ-จ่าย ประจำวัน'!$B70,'FG,ออนไล,คัดแยก'!AH:AH)</f>
        <v>0</v>
      </c>
      <c r="BP70" s="16">
        <f>SUMIF(เตรียมส่วนผสม!$C:$C,'รับ-จ่าย ประจำวัน'!$B70,เตรียมส่วนผสม!AI:AI)+SUMIF(กวนไส้!$C:$C,'รับ-จ่าย ประจำวัน'!$B70,กวนไส้!AI:AI)+SUMIF(ผลิต1!$C:$C,'รับ-จ่าย ประจำวัน'!$B70,ผลิต1!AI:AI)+SUMIF(ผลิต2!$C:$C,'รับ-จ่าย ประจำวัน'!$B70,ผลิต2!AI:AI)+SUMIF(เส้นแต่งหน้าขนมเค้ก!$C:$C,'รับ-จ่าย ประจำวัน'!$B70,เส้นแต่งหน้าขนมเค้ก!AI:AI)+SUMIF(แพ็ค!$C:$C,'รับ-จ่าย ประจำวัน'!$B70,แพ็ค!AI:AI)+SUMIF(ธุรการ!$C:$C,'รับ-จ่าย ประจำวัน'!$B70,ธุรการ!AI:AI)+SUMIF(เส้นแต่งหน้าขนมปัง!$C:$C,'รับ-จ่าย ประจำวัน'!$B70,เส้นแต่งหน้าขนมปัง!AI:AI)+SUMIF('วางแผนBC,CJ'!$C:$C,'รับ-จ่าย ประจำวัน'!$B70,'วางแผนBC,CJ'!AI:AI)+SUMIF(RD!$C:$C,'รับ-จ่าย ประจำวัน'!$B70,RD!AI:AI)+SUMIF('FG,ออนไล,คัดแยก'!$C:$C,'รับ-จ่าย ประจำวัน'!$B70,'FG,ออนไล,คัดแยก'!AI:AI)</f>
        <v>0</v>
      </c>
      <c r="BQ70" s="16">
        <f>SUMIF(เตรียมส่วนผสม!$C:$C,'รับ-จ่าย ประจำวัน'!$B70,เตรียมส่วนผสม!AJ:AJ)+SUMIF(กวนไส้!$C:$C,'รับ-จ่าย ประจำวัน'!$B70,กวนไส้!AJ:AJ)+SUMIF(ผลิต1!$C:$C,'รับ-จ่าย ประจำวัน'!$B70,ผลิต1!AJ:AJ)+SUMIF(ผลิต2!$C:$C,'รับ-จ่าย ประจำวัน'!$B70,ผลิต2!AJ:AJ)+SUMIF(เส้นแต่งหน้าขนมเค้ก!$C:$C,'รับ-จ่าย ประจำวัน'!$B70,เส้นแต่งหน้าขนมเค้ก!AJ:AJ)+SUMIF(แพ็ค!$C:$C,'รับ-จ่าย ประจำวัน'!$B70,แพ็ค!AJ:AJ)+SUMIF(ธุรการ!$C:$C,'รับ-จ่าย ประจำวัน'!$B70,ธุรการ!AJ:AJ)+SUMIF(เส้นแต่งหน้าขนมปัง!$C:$C,'รับ-จ่าย ประจำวัน'!$B70,เส้นแต่งหน้าขนมปัง!AJ:AJ)+SUMIF('วางแผนBC,CJ'!$C:$C,'รับ-จ่าย ประจำวัน'!$B70,'วางแผนBC,CJ'!AJ:AJ)+SUMIF(RD!$C:$C,'รับ-จ่าย ประจำวัน'!$B70,RD!AJ:AJ)+SUMIF('FG,ออนไล,คัดแยก'!$C:$C,'รับ-จ่าย ประจำวัน'!$B70,'FG,ออนไล,คัดแยก'!AJ:AJ)</f>
        <v>0</v>
      </c>
      <c r="BR70" s="16">
        <f>SUMIF(เตรียมส่วนผสม!$C:$C,'รับ-จ่าย ประจำวัน'!$B70,เตรียมส่วนผสม!AK:AK)+SUMIF(กวนไส้!$C:$C,'รับ-จ่าย ประจำวัน'!$B70,กวนไส้!AK:AK)+SUMIF(ผลิต1!$C:$C,'รับ-จ่าย ประจำวัน'!$B70,ผลิต1!AK:AK)+SUMIF(ผลิต2!$C:$C,'รับ-จ่าย ประจำวัน'!$B70,ผลิต2!AK:AK)+SUMIF(เส้นแต่งหน้าขนมเค้ก!$C:$C,'รับ-จ่าย ประจำวัน'!$B70,เส้นแต่งหน้าขนมเค้ก!AK:AK)+SUMIF(แพ็ค!$C:$C,'รับ-จ่าย ประจำวัน'!$B70,แพ็ค!AK:AK)+SUMIF(ธุรการ!$C:$C,'รับ-จ่าย ประจำวัน'!$B70,ธุรการ!AK:AK)+SUMIF(เส้นแต่งหน้าขนมปัง!$C:$C,'รับ-จ่าย ประจำวัน'!$B70,เส้นแต่งหน้าขนมปัง!AK:AK)+SUMIF('วางแผนBC,CJ'!$C:$C,'รับ-จ่าย ประจำวัน'!$B70,'วางแผนBC,CJ'!AK:AK)+SUMIF(RD!$C:$C,'รับ-จ่าย ประจำวัน'!$B70,RD!AK:AK)+SUMIF('FG,ออนไล,คัดแยก'!$C:$C,'รับ-จ่าย ประจำวัน'!$B70,'FG,ออนไล,คัดแยก'!AK:AK)</f>
        <v>0</v>
      </c>
      <c r="BS70" s="16">
        <f>SUMIF(เตรียมส่วนผสม!$C:$C,'รับ-จ่าย ประจำวัน'!$B70,เตรียมส่วนผสม!AL:AL)+SUMIF(กวนไส้!$C:$C,'รับ-จ่าย ประจำวัน'!$B70,กวนไส้!AL:AL)+SUMIF(ผลิต1!$C:$C,'รับ-จ่าย ประจำวัน'!$B70,ผลิต1!AL:AL)+SUMIF(ผลิต2!$C:$C,'รับ-จ่าย ประจำวัน'!$B70,ผลิต2!AL:AL)+SUMIF(เส้นแต่งหน้าขนมเค้ก!$C:$C,'รับ-จ่าย ประจำวัน'!$B70,เส้นแต่งหน้าขนมเค้ก!AL:AL)+SUMIF(แพ็ค!$C:$C,'รับ-จ่าย ประจำวัน'!$B70,แพ็ค!AL:AL)+SUMIF(ธุรการ!$C:$C,'รับ-จ่าย ประจำวัน'!$B70,ธุรการ!AL:AL)+SUMIF(เส้นแต่งหน้าขนมปัง!$C:$C,'รับ-จ่าย ประจำวัน'!$B70,เส้นแต่งหน้าขนมปัง!AL:AL)+SUMIF('วางแผนBC,CJ'!$C:$C,'รับ-จ่าย ประจำวัน'!$B70,'วางแผนBC,CJ'!AL:AL)+SUMIF(RD!$C:$C,'รับ-จ่าย ประจำวัน'!$B70,RD!AL:AL)+SUMIF('FG,ออนไล,คัดแยก'!$C:$C,'รับ-จ่าย ประจำวัน'!$B70,'FG,ออนไล,คัดแยก'!AL:AL)</f>
        <v>0</v>
      </c>
      <c r="BT70" s="18">
        <f t="shared" si="20"/>
        <v>0</v>
      </c>
      <c r="BU70" s="116"/>
      <c r="BV70" s="146">
        <f t="shared" si="21"/>
        <v>476</v>
      </c>
      <c r="BW70" s="183">
        <v>30</v>
      </c>
      <c r="BX70" s="172">
        <f t="shared" si="25"/>
        <v>0</v>
      </c>
      <c r="BY70" s="188" t="e">
        <f t="shared" si="22"/>
        <v>#DIV/0!</v>
      </c>
      <c r="BZ70" s="180" t="e">
        <f t="shared" ca="1" si="23"/>
        <v>#DIV/0!</v>
      </c>
      <c r="CA70" s="93"/>
      <c r="CB70" s="93"/>
      <c r="CC70" s="93"/>
      <c r="CD70" s="93"/>
      <c r="CE70" s="93"/>
      <c r="CF70" s="93"/>
      <c r="CG70" s="93"/>
      <c r="CH70" s="93"/>
      <c r="CI70" s="93"/>
      <c r="CJ70" s="94"/>
      <c r="CK70" s="9">
        <f t="shared" si="24"/>
        <v>476</v>
      </c>
    </row>
    <row r="71" spans="1:89" hidden="1" x14ac:dyDescent="0.5">
      <c r="A71" s="149" t="s">
        <v>1278</v>
      </c>
      <c r="B71" s="34">
        <v>1021401009</v>
      </c>
      <c r="C71" s="10" t="s">
        <v>1808</v>
      </c>
      <c r="D71" s="141" t="s">
        <v>61</v>
      </c>
      <c r="E71" s="25">
        <v>0</v>
      </c>
      <c r="F71" s="163" t="s">
        <v>1605</v>
      </c>
      <c r="G71" s="11" t="s">
        <v>62</v>
      </c>
      <c r="H71" s="12">
        <v>1200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3"/>
      <c r="AF71" s="13"/>
      <c r="AG71" s="13"/>
      <c r="AH71" s="13"/>
      <c r="AI71" s="14"/>
      <c r="AJ71" s="14"/>
      <c r="AK71" s="14"/>
      <c r="AL71" s="14"/>
      <c r="AM71" s="14"/>
      <c r="AN71" s="15">
        <f t="shared" si="19"/>
        <v>0</v>
      </c>
      <c r="AO71" s="16">
        <f>SUMIF(เตรียมส่วนผสม!$C:$C,'รับ-จ่าย ประจำวัน'!$B71,เตรียมส่วนผสม!H:H)+SUMIF(กวนไส้!$C:$C,'รับ-จ่าย ประจำวัน'!$B71,กวนไส้!H:H)+SUMIF(ผลิต1!$C:$C,'รับ-จ่าย ประจำวัน'!$B71,ผลิต1!H:H)+SUMIF(ผลิต2!$C:$C,'รับ-จ่าย ประจำวัน'!$B71,ผลิต2!H:H)+SUMIF(เส้นแต่งหน้าขนมเค้ก!$C:$C,'รับ-จ่าย ประจำวัน'!$B71,เส้นแต่งหน้าขนมเค้ก!H:H)+SUMIF(แพ็ค!$C:$C,'รับ-จ่าย ประจำวัน'!$B71,แพ็ค!H:H)+SUMIF(ธุรการ!$C:$C,'รับ-จ่าย ประจำวัน'!$B71,ธุรการ!H:H)+SUMIF(เส้นแต่งหน้าขนมปัง!$C:$C,'รับ-จ่าย ประจำวัน'!$B71,เส้นแต่งหน้าขนมปัง!H:H)+SUMIF('วางแผนBC,CJ'!$C:$C,'รับ-จ่าย ประจำวัน'!$B71,'วางแผนBC,CJ'!H:H)+SUMIF(RD!$C:$C,'รับ-จ่าย ประจำวัน'!$B71,RD!H:H)+SUMIF('FG,ออนไล,คัดแยก'!$C:$C,'รับ-จ่าย ประจำวัน'!$B71,'FG,ออนไล,คัดแยก'!H:H)</f>
        <v>0</v>
      </c>
      <c r="AP71" s="16">
        <f>SUMIF(เตรียมส่วนผสม!$C:$C,'รับ-จ่าย ประจำวัน'!$B71,เตรียมส่วนผสม!I:I)+SUMIF(กวนไส้!$C:$C,'รับ-จ่าย ประจำวัน'!$B71,กวนไส้!I:I)+SUMIF(ผลิต1!$C:$C,'รับ-จ่าย ประจำวัน'!$B71,ผลิต1!I:I)+SUMIF(ผลิต2!$C:$C,'รับ-จ่าย ประจำวัน'!$B71,ผลิต2!I:I)+SUMIF(เส้นแต่งหน้าขนมเค้ก!$C:$C,'รับ-จ่าย ประจำวัน'!$B71,เส้นแต่งหน้าขนมเค้ก!I:I)+SUMIF(แพ็ค!$C:$C,'รับ-จ่าย ประจำวัน'!$B71,แพ็ค!I:I)+SUMIF(ธุรการ!$C:$C,'รับ-จ่าย ประจำวัน'!$B71,ธุรการ!I:I)+SUMIF(เส้นแต่งหน้าขนมปัง!$C:$C,'รับ-จ่าย ประจำวัน'!$B71,เส้นแต่งหน้าขนมปัง!I:I)+SUMIF('วางแผนBC,CJ'!$C:$C,'รับ-จ่าย ประจำวัน'!$B71,'วางแผนBC,CJ'!I:I)+SUMIF(RD!$C:$C,'รับ-จ่าย ประจำวัน'!$B71,RD!I:I)+SUMIF('FG,ออนไล,คัดแยก'!$C:$C,'รับ-จ่าย ประจำวัน'!$B71,'FG,ออนไล,คัดแยก'!I:I)</f>
        <v>0</v>
      </c>
      <c r="AQ71" s="16">
        <f>SUMIF(เตรียมส่วนผสม!$C:$C,'รับ-จ่าย ประจำวัน'!$B71,เตรียมส่วนผสม!J:J)+SUMIF(กวนไส้!$C:$C,'รับ-จ่าย ประจำวัน'!$B71,กวนไส้!J:J)+SUMIF(ผลิต1!$C:$C,'รับ-จ่าย ประจำวัน'!$B71,ผลิต1!J:J)+SUMIF(ผลิต2!$C:$C,'รับ-จ่าย ประจำวัน'!$B71,ผลิต2!J:J)+SUMIF(เส้นแต่งหน้าขนมเค้ก!$C:$C,'รับ-จ่าย ประจำวัน'!$B71,เส้นแต่งหน้าขนมเค้ก!J:J)+SUMIF(แพ็ค!$C:$C,'รับ-จ่าย ประจำวัน'!$B71,แพ็ค!J:J)+SUMIF(ธุรการ!$C:$C,'รับ-จ่าย ประจำวัน'!$B71,ธุรการ!J:J)+SUMIF(เส้นแต่งหน้าขนมปัง!$C:$C,'รับ-จ่าย ประจำวัน'!$B71,เส้นแต่งหน้าขนมปัง!J:J)+SUMIF('วางแผนBC,CJ'!$C:$C,'รับ-จ่าย ประจำวัน'!$B71,'วางแผนBC,CJ'!J:J)+SUMIF(RD!$C:$C,'รับ-จ่าย ประจำวัน'!$B71,RD!J:J)+SUMIF('FG,ออนไล,คัดแยก'!$C:$C,'รับ-จ่าย ประจำวัน'!$B71,'FG,ออนไล,คัดแยก'!J:J)</f>
        <v>0</v>
      </c>
      <c r="AR71" s="16">
        <f>SUMIF(เตรียมส่วนผสม!$C:$C,'รับ-จ่าย ประจำวัน'!$B71,เตรียมส่วนผสม!K:K)+SUMIF(กวนไส้!$C:$C,'รับ-จ่าย ประจำวัน'!$B71,กวนไส้!K:K)+SUMIF(ผลิต1!$C:$C,'รับ-จ่าย ประจำวัน'!$B71,ผลิต1!K:K)+SUMIF(ผลิต2!$C:$C,'รับ-จ่าย ประจำวัน'!$B71,ผลิต2!K:K)+SUMIF(เส้นแต่งหน้าขนมเค้ก!$C:$C,'รับ-จ่าย ประจำวัน'!$B71,เส้นแต่งหน้าขนมเค้ก!K:K)+SUMIF(แพ็ค!$C:$C,'รับ-จ่าย ประจำวัน'!$B71,แพ็ค!K:K)+SUMIF(ธุรการ!$C:$C,'รับ-จ่าย ประจำวัน'!$B71,ธุรการ!K:K)+SUMIF(เส้นแต่งหน้าขนมปัง!$C:$C,'รับ-จ่าย ประจำวัน'!$B71,เส้นแต่งหน้าขนมปัง!K:K)+SUMIF('วางแผนBC,CJ'!$C:$C,'รับ-จ่าย ประจำวัน'!$B71,'วางแผนBC,CJ'!K:K)+SUMIF(RD!$C:$C,'รับ-จ่าย ประจำวัน'!$B71,RD!K:K)+SUMIF('FG,ออนไล,คัดแยก'!$C:$C,'รับ-จ่าย ประจำวัน'!$B71,'FG,ออนไล,คัดแยก'!K:K)</f>
        <v>0</v>
      </c>
      <c r="AS71" s="16">
        <f>SUMIF(เตรียมส่วนผสม!$C:$C,'รับ-จ่าย ประจำวัน'!$B71,เตรียมส่วนผสม!L:L)+SUMIF(กวนไส้!$C:$C,'รับ-จ่าย ประจำวัน'!$B71,กวนไส้!L:L)+SUMIF(ผลิต1!$C:$C,'รับ-จ่าย ประจำวัน'!$B71,ผลิต1!L:L)+SUMIF(ผลิต2!$C:$C,'รับ-จ่าย ประจำวัน'!$B71,ผลิต2!L:L)+SUMIF(เส้นแต่งหน้าขนมเค้ก!$C:$C,'รับ-จ่าย ประจำวัน'!$B71,เส้นแต่งหน้าขนมเค้ก!L:L)+SUMIF(แพ็ค!$C:$C,'รับ-จ่าย ประจำวัน'!$B71,แพ็ค!L:L)+SUMIF(ธุรการ!$C:$C,'รับ-จ่าย ประจำวัน'!$B71,ธุรการ!L:L)+SUMIF(เส้นแต่งหน้าขนมปัง!$C:$C,'รับ-จ่าย ประจำวัน'!$B71,เส้นแต่งหน้าขนมปัง!L:L)+SUMIF('วางแผนBC,CJ'!$C:$C,'รับ-จ่าย ประจำวัน'!$B71,'วางแผนBC,CJ'!L:L)+SUMIF(RD!$C:$C,'รับ-จ่าย ประจำวัน'!$B71,RD!L:L)+SUMIF('FG,ออนไล,คัดแยก'!$C:$C,'รับ-จ่าย ประจำวัน'!$B71,'FG,ออนไล,คัดแยก'!L:L)</f>
        <v>0</v>
      </c>
      <c r="AT71" s="16">
        <f>SUMIF(เตรียมส่วนผสม!$C:$C,'รับ-จ่าย ประจำวัน'!$B71,เตรียมส่วนผสม!M:M)+SUMIF(กวนไส้!$C:$C,'รับ-จ่าย ประจำวัน'!$B71,กวนไส้!M:M)+SUMIF(ผลิต1!$C:$C,'รับ-จ่าย ประจำวัน'!$B71,ผลิต1!M:M)+SUMIF(ผลิต2!$C:$C,'รับ-จ่าย ประจำวัน'!$B71,ผลิต2!M:M)+SUMIF(เส้นแต่งหน้าขนมเค้ก!$C:$C,'รับ-จ่าย ประจำวัน'!$B71,เส้นแต่งหน้าขนมเค้ก!M:M)+SUMIF(แพ็ค!$C:$C,'รับ-จ่าย ประจำวัน'!$B71,แพ็ค!M:M)+SUMIF(ธุรการ!$C:$C,'รับ-จ่าย ประจำวัน'!$B71,ธุรการ!M:M)+SUMIF(เส้นแต่งหน้าขนมปัง!$C:$C,'รับ-จ่าย ประจำวัน'!$B71,เส้นแต่งหน้าขนมปัง!M:M)+SUMIF('วางแผนBC,CJ'!$C:$C,'รับ-จ่าย ประจำวัน'!$B71,'วางแผนBC,CJ'!M:M)+SUMIF(RD!$C:$C,'รับ-จ่าย ประจำวัน'!$B71,RD!M:M)+SUMIF('FG,ออนไล,คัดแยก'!$C:$C,'รับ-จ่าย ประจำวัน'!$B71,'FG,ออนไล,คัดแยก'!M:M)</f>
        <v>0</v>
      </c>
      <c r="AU71" s="16">
        <f>SUMIF(เตรียมส่วนผสม!$C:$C,'รับ-จ่าย ประจำวัน'!$B71,เตรียมส่วนผสม!N:N)+SUMIF(กวนไส้!$C:$C,'รับ-จ่าย ประจำวัน'!$B71,กวนไส้!N:N)+SUMIF(ผลิต1!$C:$C,'รับ-จ่าย ประจำวัน'!$B71,ผลิต1!N:N)+SUMIF(ผลิต2!$C:$C,'รับ-จ่าย ประจำวัน'!$B71,ผลิต2!N:N)+SUMIF(เส้นแต่งหน้าขนมเค้ก!$C:$C,'รับ-จ่าย ประจำวัน'!$B71,เส้นแต่งหน้าขนมเค้ก!N:N)+SUMIF(แพ็ค!$C:$C,'รับ-จ่าย ประจำวัน'!$B71,แพ็ค!N:N)+SUMIF(ธุรการ!$C:$C,'รับ-จ่าย ประจำวัน'!$B71,ธุรการ!N:N)+SUMIF(เส้นแต่งหน้าขนมปัง!$C:$C,'รับ-จ่าย ประจำวัน'!$B71,เส้นแต่งหน้าขนมปัง!N:N)+SUMIF('วางแผนBC,CJ'!$C:$C,'รับ-จ่าย ประจำวัน'!$B71,'วางแผนBC,CJ'!N:N)+SUMIF(RD!$C:$C,'รับ-จ่าย ประจำวัน'!$B71,RD!N:N)+SUMIF('FG,ออนไล,คัดแยก'!$C:$C,'รับ-จ่าย ประจำวัน'!$B71,'FG,ออนไล,คัดแยก'!N:N)</f>
        <v>0</v>
      </c>
      <c r="AV71" s="16">
        <f>SUMIF(เตรียมส่วนผสม!$C:$C,'รับ-จ่าย ประจำวัน'!$B71,เตรียมส่วนผสม!O:O)+SUMIF(กวนไส้!$C:$C,'รับ-จ่าย ประจำวัน'!$B71,กวนไส้!O:O)+SUMIF(ผลิต1!$C:$C,'รับ-จ่าย ประจำวัน'!$B71,ผลิต1!O:O)+SUMIF(ผลิต2!$C:$C,'รับ-จ่าย ประจำวัน'!$B71,ผลิต2!O:O)+SUMIF(เส้นแต่งหน้าขนมเค้ก!$C:$C,'รับ-จ่าย ประจำวัน'!$B71,เส้นแต่งหน้าขนมเค้ก!O:O)+SUMIF(แพ็ค!$C:$C,'รับ-จ่าย ประจำวัน'!$B71,แพ็ค!O:O)+SUMIF(ธุรการ!$C:$C,'รับ-จ่าย ประจำวัน'!$B71,ธุรการ!O:O)+SUMIF(เส้นแต่งหน้าขนมปัง!$C:$C,'รับ-จ่าย ประจำวัน'!$B71,เส้นแต่งหน้าขนมปัง!O:O)+SUMIF('วางแผนBC,CJ'!$C:$C,'รับ-จ่าย ประจำวัน'!$B71,'วางแผนBC,CJ'!O:O)+SUMIF(RD!$C:$C,'รับ-จ่าย ประจำวัน'!$B71,RD!O:O)+SUMIF('FG,ออนไล,คัดแยก'!$C:$C,'รับ-จ่าย ประจำวัน'!$B71,'FG,ออนไล,คัดแยก'!O:O)</f>
        <v>0</v>
      </c>
      <c r="AW71" s="16">
        <f>SUMIF(เตรียมส่วนผสม!$C:$C,'รับ-จ่าย ประจำวัน'!$B71,เตรียมส่วนผสม!P:P)+SUMIF(กวนไส้!$C:$C,'รับ-จ่าย ประจำวัน'!$B71,กวนไส้!P:P)+SUMIF(ผลิต1!$C:$C,'รับ-จ่าย ประจำวัน'!$B71,ผลิต1!P:P)+SUMIF(ผลิต2!$C:$C,'รับ-จ่าย ประจำวัน'!$B71,ผลิต2!P:P)+SUMIF(เส้นแต่งหน้าขนมเค้ก!$C:$C,'รับ-จ่าย ประจำวัน'!$B71,เส้นแต่งหน้าขนมเค้ก!P:P)+SUMIF(แพ็ค!$C:$C,'รับ-จ่าย ประจำวัน'!$B71,แพ็ค!P:P)+SUMIF(ธุรการ!$C:$C,'รับ-จ่าย ประจำวัน'!$B71,ธุรการ!P:P)+SUMIF(เส้นแต่งหน้าขนมปัง!$C:$C,'รับ-จ่าย ประจำวัน'!$B71,เส้นแต่งหน้าขนมปัง!P:P)+SUMIF('วางแผนBC,CJ'!$C:$C,'รับ-จ่าย ประจำวัน'!$B71,'วางแผนBC,CJ'!P:P)+SUMIF(RD!$C:$C,'รับ-จ่าย ประจำวัน'!$B71,RD!P:P)+SUMIF('FG,ออนไล,คัดแยก'!$C:$C,'รับ-จ่าย ประจำวัน'!$B71,'FG,ออนไล,คัดแยก'!P:P)</f>
        <v>0</v>
      </c>
      <c r="AX71" s="16">
        <f>SUMIF(เตรียมส่วนผสม!$C:$C,'รับ-จ่าย ประจำวัน'!$B71,เตรียมส่วนผสม!Q:Q)+SUMIF(กวนไส้!$C:$C,'รับ-จ่าย ประจำวัน'!$B71,กวนไส้!Q:Q)+SUMIF(ผลิต1!$C:$C,'รับ-จ่าย ประจำวัน'!$B71,ผลิต1!Q:Q)+SUMIF(ผลิต2!$C:$C,'รับ-จ่าย ประจำวัน'!$B71,ผลิต2!Q:Q)+SUMIF(เส้นแต่งหน้าขนมเค้ก!$C:$C,'รับ-จ่าย ประจำวัน'!$B71,เส้นแต่งหน้าขนมเค้ก!Q:Q)+SUMIF(แพ็ค!$C:$C,'รับ-จ่าย ประจำวัน'!$B71,แพ็ค!Q:Q)+SUMIF(ธุรการ!$C:$C,'รับ-จ่าย ประจำวัน'!$B71,ธุรการ!Q:Q)+SUMIF(เส้นแต่งหน้าขนมปัง!$C:$C,'รับ-จ่าย ประจำวัน'!$B71,เส้นแต่งหน้าขนมปัง!Q:Q)+SUMIF('วางแผนBC,CJ'!$C:$C,'รับ-จ่าย ประจำวัน'!$B71,'วางแผนBC,CJ'!Q:Q)+SUMIF(RD!$C:$C,'รับ-จ่าย ประจำวัน'!$B71,RD!Q:Q)+SUMIF('FG,ออนไล,คัดแยก'!$C:$C,'รับ-จ่าย ประจำวัน'!$B71,'FG,ออนไล,คัดแยก'!Q:Q)</f>
        <v>0</v>
      </c>
      <c r="AY71" s="16">
        <f>SUMIF(เตรียมส่วนผสม!$C:$C,'รับ-จ่าย ประจำวัน'!$B71,เตรียมส่วนผสม!R:R)+SUMIF(กวนไส้!$C:$C,'รับ-จ่าย ประจำวัน'!$B71,กวนไส้!R:R)+SUMIF(ผลิต1!$C:$C,'รับ-จ่าย ประจำวัน'!$B71,ผลิต1!R:R)+SUMIF(ผลิต2!$C:$C,'รับ-จ่าย ประจำวัน'!$B71,ผลิต2!R:R)+SUMIF(เส้นแต่งหน้าขนมเค้ก!$C:$C,'รับ-จ่าย ประจำวัน'!$B71,เส้นแต่งหน้าขนมเค้ก!R:R)+SUMIF(แพ็ค!$C:$C,'รับ-จ่าย ประจำวัน'!$B71,แพ็ค!R:R)+SUMIF(ธุรการ!$C:$C,'รับ-จ่าย ประจำวัน'!$B71,ธุรการ!R:R)+SUMIF(เส้นแต่งหน้าขนมปัง!$C:$C,'รับ-จ่าย ประจำวัน'!$B71,เส้นแต่งหน้าขนมปัง!R:R)+SUMIF('วางแผนBC,CJ'!$C:$C,'รับ-จ่าย ประจำวัน'!$B71,'วางแผนBC,CJ'!R:R)+SUMIF(RD!$C:$C,'รับ-จ่าย ประจำวัน'!$B71,RD!R:R)+SUMIF('FG,ออนไล,คัดแยก'!$C:$C,'รับ-จ่าย ประจำวัน'!$B71,'FG,ออนไล,คัดแยก'!R:R)</f>
        <v>0</v>
      </c>
      <c r="AZ71" s="16">
        <f>SUMIF(เตรียมส่วนผสม!$C:$C,'รับ-จ่าย ประจำวัน'!$B71,เตรียมส่วนผสม!S:S)+SUMIF(กวนไส้!$C:$C,'รับ-จ่าย ประจำวัน'!$B71,กวนไส้!S:S)+SUMIF(ผลิต1!$C:$C,'รับ-จ่าย ประจำวัน'!$B71,ผลิต1!S:S)+SUMIF(ผลิต2!$C:$C,'รับ-จ่าย ประจำวัน'!$B71,ผลิต2!S:S)+SUMIF(เส้นแต่งหน้าขนมเค้ก!$C:$C,'รับ-จ่าย ประจำวัน'!$B71,เส้นแต่งหน้าขนมเค้ก!S:S)+SUMIF(แพ็ค!$C:$C,'รับ-จ่าย ประจำวัน'!$B71,แพ็ค!S:S)+SUMIF(ธุรการ!$C:$C,'รับ-จ่าย ประจำวัน'!$B71,ธุรการ!S:S)+SUMIF(เส้นแต่งหน้าขนมปัง!$C:$C,'รับ-จ่าย ประจำวัน'!$B71,เส้นแต่งหน้าขนมปัง!S:S)+SUMIF('วางแผนBC,CJ'!$C:$C,'รับ-จ่าย ประจำวัน'!$B71,'วางแผนBC,CJ'!S:S)+SUMIF(RD!$C:$C,'รับ-จ่าย ประจำวัน'!$B71,RD!S:S)+SUMIF('FG,ออนไล,คัดแยก'!$C:$C,'รับ-จ่าย ประจำวัน'!$B71,'FG,ออนไล,คัดแยก'!S:S)</f>
        <v>0</v>
      </c>
      <c r="BA71" s="16">
        <f>SUMIF(เตรียมส่วนผสม!$C:$C,'รับ-จ่าย ประจำวัน'!$B71,เตรียมส่วนผสม!T:T)+SUMIF(กวนไส้!$C:$C,'รับ-จ่าย ประจำวัน'!$B71,กวนไส้!T:T)+SUMIF(ผลิต1!$C:$C,'รับ-จ่าย ประจำวัน'!$B71,ผลิต1!T:T)+SUMIF(ผลิต2!$C:$C,'รับ-จ่าย ประจำวัน'!$B71,ผลิต2!T:T)+SUMIF(เส้นแต่งหน้าขนมเค้ก!$C:$C,'รับ-จ่าย ประจำวัน'!$B71,เส้นแต่งหน้าขนมเค้ก!T:T)+SUMIF(แพ็ค!$C:$C,'รับ-จ่าย ประจำวัน'!$B71,แพ็ค!T:T)+SUMIF(ธุรการ!$C:$C,'รับ-จ่าย ประจำวัน'!$B71,ธุรการ!T:T)+SUMIF(เส้นแต่งหน้าขนมปัง!$C:$C,'รับ-จ่าย ประจำวัน'!$B71,เส้นแต่งหน้าขนมปัง!T:T)+SUMIF('วางแผนBC,CJ'!$C:$C,'รับ-จ่าย ประจำวัน'!$B71,'วางแผนBC,CJ'!T:T)+SUMIF(RD!$C:$C,'รับ-จ่าย ประจำวัน'!$B71,RD!T:T)+SUMIF('FG,ออนไล,คัดแยก'!$C:$C,'รับ-จ่าย ประจำวัน'!$B71,'FG,ออนไล,คัดแยก'!T:T)</f>
        <v>0</v>
      </c>
      <c r="BB71" s="16">
        <f>SUMIF(เตรียมส่วนผสม!$C:$C,'รับ-จ่าย ประจำวัน'!$B71,เตรียมส่วนผสม!U:U)+SUMIF(กวนไส้!$C:$C,'รับ-จ่าย ประจำวัน'!$B71,กวนไส้!U:U)+SUMIF(ผลิต1!$C:$C,'รับ-จ่าย ประจำวัน'!$B71,ผลิต1!U:U)+SUMIF(ผลิต2!$C:$C,'รับ-จ่าย ประจำวัน'!$B71,ผลิต2!U:U)+SUMIF(เส้นแต่งหน้าขนมเค้ก!$C:$C,'รับ-จ่าย ประจำวัน'!$B71,เส้นแต่งหน้าขนมเค้ก!U:U)+SUMIF(แพ็ค!$C:$C,'รับ-จ่าย ประจำวัน'!$B71,แพ็ค!U:U)+SUMIF(ธุรการ!$C:$C,'รับ-จ่าย ประจำวัน'!$B71,ธุรการ!U:U)+SUMIF(เส้นแต่งหน้าขนมปัง!$C:$C,'รับ-จ่าย ประจำวัน'!$B71,เส้นแต่งหน้าขนมปัง!U:U)+SUMIF('วางแผนBC,CJ'!$C:$C,'รับ-จ่าย ประจำวัน'!$B71,'วางแผนBC,CJ'!U:U)+SUMIF(RD!$C:$C,'รับ-จ่าย ประจำวัน'!$B71,RD!U:U)+SUMIF('FG,ออนไล,คัดแยก'!$C:$C,'รับ-จ่าย ประจำวัน'!$B71,'FG,ออนไล,คัดแยก'!U:U)</f>
        <v>0</v>
      </c>
      <c r="BC71" s="16">
        <f>SUMIF(เตรียมส่วนผสม!$C:$C,'รับ-จ่าย ประจำวัน'!$B71,เตรียมส่วนผสม!V:V)+SUMIF(กวนไส้!$C:$C,'รับ-จ่าย ประจำวัน'!$B71,กวนไส้!V:V)+SUMIF(ผลิต1!$C:$C,'รับ-จ่าย ประจำวัน'!$B71,ผลิต1!V:V)+SUMIF(ผลิต2!$C:$C,'รับ-จ่าย ประจำวัน'!$B71,ผลิต2!V:V)+SUMIF(เส้นแต่งหน้าขนมเค้ก!$C:$C,'รับ-จ่าย ประจำวัน'!$B71,เส้นแต่งหน้าขนมเค้ก!V:V)+SUMIF(แพ็ค!$C:$C,'รับ-จ่าย ประจำวัน'!$B71,แพ็ค!V:V)+SUMIF(ธุรการ!$C:$C,'รับ-จ่าย ประจำวัน'!$B71,ธุรการ!V:V)+SUMIF(เส้นแต่งหน้าขนมปัง!$C:$C,'รับ-จ่าย ประจำวัน'!$B71,เส้นแต่งหน้าขนมปัง!V:V)+SUMIF('วางแผนBC,CJ'!$C:$C,'รับ-จ่าย ประจำวัน'!$B71,'วางแผนBC,CJ'!V:V)+SUMIF(RD!$C:$C,'รับ-จ่าย ประจำวัน'!$B71,RD!V:V)+SUMIF('FG,ออนไล,คัดแยก'!$C:$C,'รับ-จ่าย ประจำวัน'!$B71,'FG,ออนไล,คัดแยก'!V:V)</f>
        <v>0</v>
      </c>
      <c r="BD71" s="16">
        <f>SUMIF(เตรียมส่วนผสม!$C:$C,'รับ-จ่าย ประจำวัน'!$B71,เตรียมส่วนผสม!W:W)+SUMIF(กวนไส้!$C:$C,'รับ-จ่าย ประจำวัน'!$B71,กวนไส้!W:W)+SUMIF(ผลิต1!$C:$C,'รับ-จ่าย ประจำวัน'!$B71,ผลิต1!W:W)+SUMIF(ผลิต2!$C:$C,'รับ-จ่าย ประจำวัน'!$B71,ผลิต2!W:W)+SUMIF(เส้นแต่งหน้าขนมเค้ก!$C:$C,'รับ-จ่าย ประจำวัน'!$B71,เส้นแต่งหน้าขนมเค้ก!W:W)+SUMIF(แพ็ค!$C:$C,'รับ-จ่าย ประจำวัน'!$B71,แพ็ค!W:W)+SUMIF(ธุรการ!$C:$C,'รับ-จ่าย ประจำวัน'!$B71,ธุรการ!W:W)+SUMIF(เส้นแต่งหน้าขนมปัง!$C:$C,'รับ-จ่าย ประจำวัน'!$B71,เส้นแต่งหน้าขนมปัง!W:W)+SUMIF('วางแผนBC,CJ'!$C:$C,'รับ-จ่าย ประจำวัน'!$B71,'วางแผนBC,CJ'!W:W)+SUMIF(RD!$C:$C,'รับ-จ่าย ประจำวัน'!$B71,RD!W:W)+SUMIF('FG,ออนไล,คัดแยก'!$C:$C,'รับ-จ่าย ประจำวัน'!$B71,'FG,ออนไล,คัดแยก'!W:W)</f>
        <v>0</v>
      </c>
      <c r="BE71" s="16">
        <f>SUMIF(เตรียมส่วนผสม!$C:$C,'รับ-จ่าย ประจำวัน'!$B71,เตรียมส่วนผสม!X:X)+SUMIF(กวนไส้!$C:$C,'รับ-จ่าย ประจำวัน'!$B71,กวนไส้!X:X)+SUMIF(ผลิต1!$C:$C,'รับ-จ่าย ประจำวัน'!$B71,ผลิต1!X:X)+SUMIF(ผลิต2!$C:$C,'รับ-จ่าย ประจำวัน'!$B71,ผลิต2!X:X)+SUMIF(เส้นแต่งหน้าขนมเค้ก!$C:$C,'รับ-จ่าย ประจำวัน'!$B71,เส้นแต่งหน้าขนมเค้ก!X:X)+SUMIF(แพ็ค!$C:$C,'รับ-จ่าย ประจำวัน'!$B71,แพ็ค!X:X)+SUMIF(ธุรการ!$C:$C,'รับ-จ่าย ประจำวัน'!$B71,ธุรการ!X:X)+SUMIF(เส้นแต่งหน้าขนมปัง!$C:$C,'รับ-จ่าย ประจำวัน'!$B71,เส้นแต่งหน้าขนมปัง!X:X)+SUMIF('วางแผนBC,CJ'!$C:$C,'รับ-จ่าย ประจำวัน'!$B71,'วางแผนBC,CJ'!X:X)+SUMIF(RD!$C:$C,'รับ-จ่าย ประจำวัน'!$B71,RD!X:X)+SUMIF('FG,ออนไล,คัดแยก'!$C:$C,'รับ-จ่าย ประจำวัน'!$B71,'FG,ออนไล,คัดแยก'!X:X)</f>
        <v>0</v>
      </c>
      <c r="BF71" s="16">
        <f>SUMIF(เตรียมส่วนผสม!$C:$C,'รับ-จ่าย ประจำวัน'!$B71,เตรียมส่วนผสม!Y:Y)+SUMIF(กวนไส้!$C:$C,'รับ-จ่าย ประจำวัน'!$B71,กวนไส้!Y:Y)+SUMIF(ผลิต1!$C:$C,'รับ-จ่าย ประจำวัน'!$B71,ผลิต1!Y:Y)+SUMIF(ผลิต2!$C:$C,'รับ-จ่าย ประจำวัน'!$B71,ผลิต2!Y:Y)+SUMIF(เส้นแต่งหน้าขนมเค้ก!$C:$C,'รับ-จ่าย ประจำวัน'!$B71,เส้นแต่งหน้าขนมเค้ก!Y:Y)+SUMIF(แพ็ค!$C:$C,'รับ-จ่าย ประจำวัน'!$B71,แพ็ค!Y:Y)+SUMIF(ธุรการ!$C:$C,'รับ-จ่าย ประจำวัน'!$B71,ธุรการ!Y:Y)+SUMIF(เส้นแต่งหน้าขนมปัง!$C:$C,'รับ-จ่าย ประจำวัน'!$B71,เส้นแต่งหน้าขนมปัง!Y:Y)+SUMIF('วางแผนBC,CJ'!$C:$C,'รับ-จ่าย ประจำวัน'!$B71,'วางแผนBC,CJ'!Y:Y)+SUMIF(RD!$C:$C,'รับ-จ่าย ประจำวัน'!$B71,RD!Y:Y)+SUMIF('FG,ออนไล,คัดแยก'!$C:$C,'รับ-จ่าย ประจำวัน'!$B71,'FG,ออนไล,คัดแยก'!Y:Y)</f>
        <v>0</v>
      </c>
      <c r="BG71" s="16">
        <f>SUMIF(เตรียมส่วนผสม!$C:$C,'รับ-จ่าย ประจำวัน'!$B71,เตรียมส่วนผสม!Z:Z)+SUMIF(กวนไส้!$C:$C,'รับ-จ่าย ประจำวัน'!$B71,กวนไส้!Z:Z)+SUMIF(ผลิต1!$C:$C,'รับ-จ่าย ประจำวัน'!$B71,ผลิต1!Z:Z)+SUMIF(ผลิต2!$C:$C,'รับ-จ่าย ประจำวัน'!$B71,ผลิต2!Z:Z)+SUMIF(เส้นแต่งหน้าขนมเค้ก!$C:$C,'รับ-จ่าย ประจำวัน'!$B71,เส้นแต่งหน้าขนมเค้ก!Z:Z)+SUMIF(แพ็ค!$C:$C,'รับ-จ่าย ประจำวัน'!$B71,แพ็ค!Z:Z)+SUMIF(ธุรการ!$C:$C,'รับ-จ่าย ประจำวัน'!$B71,ธุรการ!Z:Z)+SUMIF(เส้นแต่งหน้าขนมปัง!$C:$C,'รับ-จ่าย ประจำวัน'!$B71,เส้นแต่งหน้าขนมปัง!Z:Z)+SUMIF('วางแผนBC,CJ'!$C:$C,'รับ-จ่าย ประจำวัน'!$B71,'วางแผนBC,CJ'!Z:Z)+SUMIF(RD!$C:$C,'รับ-จ่าย ประจำวัน'!$B71,RD!Z:Z)+SUMIF('FG,ออนไล,คัดแยก'!$C:$C,'รับ-จ่าย ประจำวัน'!$B71,'FG,ออนไล,คัดแยก'!Z:Z)</f>
        <v>0</v>
      </c>
      <c r="BH71" s="16">
        <f>SUMIF(เตรียมส่วนผสม!$C:$C,'รับ-จ่าย ประจำวัน'!$B71,เตรียมส่วนผสม!AA:AA)+SUMIF(กวนไส้!$C:$C,'รับ-จ่าย ประจำวัน'!$B71,กวนไส้!AA:AA)+SUMIF(ผลิต1!$C:$C,'รับ-จ่าย ประจำวัน'!$B71,ผลิต1!AA:AA)+SUMIF(ผลิต2!$C:$C,'รับ-จ่าย ประจำวัน'!$B71,ผลิต2!AA:AA)+SUMIF(เส้นแต่งหน้าขนมเค้ก!$C:$C,'รับ-จ่าย ประจำวัน'!$B71,เส้นแต่งหน้าขนมเค้ก!AA:AA)+SUMIF(แพ็ค!$C:$C,'รับ-จ่าย ประจำวัน'!$B71,แพ็ค!AA:AA)+SUMIF(ธุรการ!$C:$C,'รับ-จ่าย ประจำวัน'!$B71,ธุรการ!AA:AA)+SUMIF(เส้นแต่งหน้าขนมปัง!$C:$C,'รับ-จ่าย ประจำวัน'!$B71,เส้นแต่งหน้าขนมปัง!AA:AA)+SUMIF('วางแผนBC,CJ'!$C:$C,'รับ-จ่าย ประจำวัน'!$B71,'วางแผนBC,CJ'!AA:AA)+SUMIF(RD!$C:$C,'รับ-จ่าย ประจำวัน'!$B71,RD!AA:AA)+SUMIF('FG,ออนไล,คัดแยก'!$C:$C,'รับ-จ่าย ประจำวัน'!$B71,'FG,ออนไล,คัดแยก'!AA:AA)</f>
        <v>0</v>
      </c>
      <c r="BI71" s="16">
        <f>SUMIF(เตรียมส่วนผสม!$C:$C,'รับ-จ่าย ประจำวัน'!$B71,เตรียมส่วนผสม!AB:AB)+SUMIF(กวนไส้!$C:$C,'รับ-จ่าย ประจำวัน'!$B71,กวนไส้!AB:AB)+SUMIF(ผลิต1!$C:$C,'รับ-จ่าย ประจำวัน'!$B71,ผลิต1!AB:AB)+SUMIF(ผลิต2!$C:$C,'รับ-จ่าย ประจำวัน'!$B71,ผลิต2!AB:AB)+SUMIF(เส้นแต่งหน้าขนมเค้ก!$C:$C,'รับ-จ่าย ประจำวัน'!$B71,เส้นแต่งหน้าขนมเค้ก!AB:AB)+SUMIF(แพ็ค!$C:$C,'รับ-จ่าย ประจำวัน'!$B71,แพ็ค!AB:AB)+SUMIF(ธุรการ!$C:$C,'รับ-จ่าย ประจำวัน'!$B71,ธุรการ!AB:AB)+SUMIF(เส้นแต่งหน้าขนมปัง!$C:$C,'รับ-จ่าย ประจำวัน'!$B71,เส้นแต่งหน้าขนมปัง!AB:AB)+SUMIF('วางแผนBC,CJ'!$C:$C,'รับ-จ่าย ประจำวัน'!$B71,'วางแผนBC,CJ'!AB:AB)+SUMIF(RD!$C:$C,'รับ-จ่าย ประจำวัน'!$B71,RD!AB:AB)+SUMIF('FG,ออนไล,คัดแยก'!$C:$C,'รับ-จ่าย ประจำวัน'!$B71,'FG,ออนไล,คัดแยก'!AB:AB)</f>
        <v>0</v>
      </c>
      <c r="BJ71" s="16">
        <f>SUMIF(เตรียมส่วนผสม!$C:$C,'รับ-จ่าย ประจำวัน'!$B71,เตรียมส่วนผสม!AC:AC)+SUMIF(กวนไส้!$C:$C,'รับ-จ่าย ประจำวัน'!$B71,กวนไส้!AC:AC)+SUMIF(ผลิต1!$C:$C,'รับ-จ่าย ประจำวัน'!$B71,ผลิต1!AC:AC)+SUMIF(ผลิต2!$C:$C,'รับ-จ่าย ประจำวัน'!$B71,ผลิต2!AC:AC)+SUMIF(เส้นแต่งหน้าขนมเค้ก!$C:$C,'รับ-จ่าย ประจำวัน'!$B71,เส้นแต่งหน้าขนมเค้ก!AC:AC)+SUMIF(แพ็ค!$C:$C,'รับ-จ่าย ประจำวัน'!$B71,แพ็ค!AC:AC)+SUMIF(ธุรการ!$C:$C,'รับ-จ่าย ประจำวัน'!$B71,ธุรการ!AC:AC)+SUMIF(เส้นแต่งหน้าขนมปัง!$C:$C,'รับ-จ่าย ประจำวัน'!$B71,เส้นแต่งหน้าขนมปัง!AC:AC)+SUMIF('วางแผนBC,CJ'!$C:$C,'รับ-จ่าย ประจำวัน'!$B71,'วางแผนBC,CJ'!AC:AC)+SUMIF(RD!$C:$C,'รับ-จ่าย ประจำวัน'!$B71,RD!AC:AC)+SUMIF('FG,ออนไล,คัดแยก'!$C:$C,'รับ-จ่าย ประจำวัน'!$B71,'FG,ออนไล,คัดแยก'!AC:AC)</f>
        <v>0</v>
      </c>
      <c r="BK71" s="16">
        <f>SUMIF(เตรียมส่วนผสม!$C:$C,'รับ-จ่าย ประจำวัน'!$B71,เตรียมส่วนผสม!AD:AD)+SUMIF(กวนไส้!$C:$C,'รับ-จ่าย ประจำวัน'!$B71,กวนไส้!AD:AD)+SUMIF(ผลิต1!$C:$C,'รับ-จ่าย ประจำวัน'!$B71,ผลิต1!AD:AD)+SUMIF(ผลิต2!$C:$C,'รับ-จ่าย ประจำวัน'!$B71,ผลิต2!AD:AD)+SUMIF(เส้นแต่งหน้าขนมเค้ก!$C:$C,'รับ-จ่าย ประจำวัน'!$B71,เส้นแต่งหน้าขนมเค้ก!AD:AD)+SUMIF(แพ็ค!$C:$C,'รับ-จ่าย ประจำวัน'!$B71,แพ็ค!AD:AD)+SUMIF(ธุรการ!$C:$C,'รับ-จ่าย ประจำวัน'!$B71,ธุรการ!AD:AD)+SUMIF(เส้นแต่งหน้าขนมปัง!$C:$C,'รับ-จ่าย ประจำวัน'!$B71,เส้นแต่งหน้าขนมปัง!AD:AD)+SUMIF('วางแผนBC,CJ'!$C:$C,'รับ-จ่าย ประจำวัน'!$B71,'วางแผนBC,CJ'!AD:AD)+SUMIF(RD!$C:$C,'รับ-จ่าย ประจำวัน'!$B71,RD!AD:AD)+SUMIF('FG,ออนไล,คัดแยก'!$C:$C,'รับ-จ่าย ประจำวัน'!$B71,'FG,ออนไล,คัดแยก'!AD:AD)</f>
        <v>0</v>
      </c>
      <c r="BL71" s="16">
        <f>SUMIF(เตรียมส่วนผสม!$C:$C,'รับ-จ่าย ประจำวัน'!$B71,เตรียมส่วนผสม!AE:AE)+SUMIF(กวนไส้!$C:$C,'รับ-จ่าย ประจำวัน'!$B71,กวนไส้!AE:AE)+SUMIF(ผลิต1!$C:$C,'รับ-จ่าย ประจำวัน'!$B71,ผลิต1!AE:AE)+SUMIF(ผลิต2!$C:$C,'รับ-จ่าย ประจำวัน'!$B71,ผลิต2!AE:AE)+SUMIF(เส้นแต่งหน้าขนมเค้ก!$C:$C,'รับ-จ่าย ประจำวัน'!$B71,เส้นแต่งหน้าขนมเค้ก!AE:AE)+SUMIF(แพ็ค!$C:$C,'รับ-จ่าย ประจำวัน'!$B71,แพ็ค!AE:AE)+SUMIF(ธุรการ!$C:$C,'รับ-จ่าย ประจำวัน'!$B71,ธุรการ!AE:AE)+SUMIF(เส้นแต่งหน้าขนมปัง!$C:$C,'รับ-จ่าย ประจำวัน'!$B71,เส้นแต่งหน้าขนมปัง!AE:AE)+SUMIF('วางแผนBC,CJ'!$C:$C,'รับ-จ่าย ประจำวัน'!$B71,'วางแผนBC,CJ'!AE:AE)+SUMIF(RD!$C:$C,'รับ-จ่าย ประจำวัน'!$B71,RD!AE:AE)+SUMIF('FG,ออนไล,คัดแยก'!$C:$C,'รับ-จ่าย ประจำวัน'!$B71,'FG,ออนไล,คัดแยก'!AE:AE)</f>
        <v>0</v>
      </c>
      <c r="BM71" s="16">
        <f>SUMIF(เตรียมส่วนผสม!$C:$C,'รับ-จ่าย ประจำวัน'!$B71,เตรียมส่วนผสม!AF:AF)+SUMIF(กวนไส้!$C:$C,'รับ-จ่าย ประจำวัน'!$B71,กวนไส้!AF:AF)+SUMIF(ผลิต1!$C:$C,'รับ-จ่าย ประจำวัน'!$B71,ผลิต1!AF:AF)+SUMIF(ผลิต2!$C:$C,'รับ-จ่าย ประจำวัน'!$B71,ผลิต2!AF:AF)+SUMIF(เส้นแต่งหน้าขนมเค้ก!$C:$C,'รับ-จ่าย ประจำวัน'!$B71,เส้นแต่งหน้าขนมเค้ก!AF:AF)+SUMIF(แพ็ค!$C:$C,'รับ-จ่าย ประจำวัน'!$B71,แพ็ค!AF:AF)+SUMIF(ธุรการ!$C:$C,'รับ-จ่าย ประจำวัน'!$B71,ธุรการ!AF:AF)+SUMIF(เส้นแต่งหน้าขนมปัง!$C:$C,'รับ-จ่าย ประจำวัน'!$B71,เส้นแต่งหน้าขนมปัง!AF:AF)+SUMIF('วางแผนBC,CJ'!$C:$C,'รับ-จ่าย ประจำวัน'!$B71,'วางแผนBC,CJ'!AF:AF)+SUMIF(RD!$C:$C,'รับ-จ่าย ประจำวัน'!$B71,RD!AF:AF)+SUMIF('FG,ออนไล,คัดแยก'!$C:$C,'รับ-จ่าย ประจำวัน'!$B71,'FG,ออนไล,คัดแยก'!AF:AF)</f>
        <v>0</v>
      </c>
      <c r="BN71" s="16">
        <f>SUMIF(เตรียมส่วนผสม!$C:$C,'รับ-จ่าย ประจำวัน'!$B71,เตรียมส่วนผสม!AG:AG)+SUMIF(กวนไส้!$C:$C,'รับ-จ่าย ประจำวัน'!$B71,กวนไส้!AG:AG)+SUMIF(ผลิต1!$C:$C,'รับ-จ่าย ประจำวัน'!$B71,ผลิต1!AG:AG)+SUMIF(ผลิต2!$C:$C,'รับ-จ่าย ประจำวัน'!$B71,ผลิต2!AG:AG)+SUMIF(เส้นแต่งหน้าขนมเค้ก!$C:$C,'รับ-จ่าย ประจำวัน'!$B71,เส้นแต่งหน้าขนมเค้ก!AG:AG)+SUMIF(แพ็ค!$C:$C,'รับ-จ่าย ประจำวัน'!$B71,แพ็ค!AG:AG)+SUMIF(ธุรการ!$C:$C,'รับ-จ่าย ประจำวัน'!$B71,ธุรการ!AG:AG)+SUMIF(เส้นแต่งหน้าขนมปัง!$C:$C,'รับ-จ่าย ประจำวัน'!$B71,เส้นแต่งหน้าขนมปัง!AG:AG)+SUMIF('วางแผนBC,CJ'!$C:$C,'รับ-จ่าย ประจำวัน'!$B71,'วางแผนBC,CJ'!AG:AG)+SUMIF(RD!$C:$C,'รับ-จ่าย ประจำวัน'!$B71,RD!AG:AG)+SUMIF('FG,ออนไล,คัดแยก'!$C:$C,'รับ-จ่าย ประจำวัน'!$B71,'FG,ออนไล,คัดแยก'!AG:AG)</f>
        <v>0</v>
      </c>
      <c r="BO71" s="16">
        <f>SUMIF(เตรียมส่วนผสม!$C:$C,'รับ-จ่าย ประจำวัน'!$B71,เตรียมส่วนผสม!AH:AH)+SUMIF(กวนไส้!$C:$C,'รับ-จ่าย ประจำวัน'!$B71,กวนไส้!AH:AH)+SUMIF(ผลิต1!$C:$C,'รับ-จ่าย ประจำวัน'!$B71,ผลิต1!AH:AH)+SUMIF(ผลิต2!$C:$C,'รับ-จ่าย ประจำวัน'!$B71,ผลิต2!AH:AH)+SUMIF(เส้นแต่งหน้าขนมเค้ก!$C:$C,'รับ-จ่าย ประจำวัน'!$B71,เส้นแต่งหน้าขนมเค้ก!AH:AH)+SUMIF(แพ็ค!$C:$C,'รับ-จ่าย ประจำวัน'!$B71,แพ็ค!AH:AH)+SUMIF(ธุรการ!$C:$C,'รับ-จ่าย ประจำวัน'!$B71,ธุรการ!AH:AH)+SUMIF(เส้นแต่งหน้าขนมปัง!$C:$C,'รับ-จ่าย ประจำวัน'!$B71,เส้นแต่งหน้าขนมปัง!AH:AH)+SUMIF('วางแผนBC,CJ'!$C:$C,'รับ-จ่าย ประจำวัน'!$B71,'วางแผนBC,CJ'!AH:AH)+SUMIF(RD!$C:$C,'รับ-จ่าย ประจำวัน'!$B71,RD!AH:AH)+SUMIF('FG,ออนไล,คัดแยก'!$C:$C,'รับ-จ่าย ประจำวัน'!$B71,'FG,ออนไล,คัดแยก'!AH:AH)</f>
        <v>0</v>
      </c>
      <c r="BP71" s="16">
        <f>SUMIF(เตรียมส่วนผสม!$C:$C,'รับ-จ่าย ประจำวัน'!$B71,เตรียมส่วนผสม!AI:AI)+SUMIF(กวนไส้!$C:$C,'รับ-จ่าย ประจำวัน'!$B71,กวนไส้!AI:AI)+SUMIF(ผลิต1!$C:$C,'รับ-จ่าย ประจำวัน'!$B71,ผลิต1!AI:AI)+SUMIF(ผลิต2!$C:$C,'รับ-จ่าย ประจำวัน'!$B71,ผลิต2!AI:AI)+SUMIF(เส้นแต่งหน้าขนมเค้ก!$C:$C,'รับ-จ่าย ประจำวัน'!$B71,เส้นแต่งหน้าขนมเค้ก!AI:AI)+SUMIF(แพ็ค!$C:$C,'รับ-จ่าย ประจำวัน'!$B71,แพ็ค!AI:AI)+SUMIF(ธุรการ!$C:$C,'รับ-จ่าย ประจำวัน'!$B71,ธุรการ!AI:AI)+SUMIF(เส้นแต่งหน้าขนมปัง!$C:$C,'รับ-จ่าย ประจำวัน'!$B71,เส้นแต่งหน้าขนมปัง!AI:AI)+SUMIF('วางแผนBC,CJ'!$C:$C,'รับ-จ่าย ประจำวัน'!$B71,'วางแผนBC,CJ'!AI:AI)+SUMIF(RD!$C:$C,'รับ-จ่าย ประจำวัน'!$B71,RD!AI:AI)+SUMIF('FG,ออนไล,คัดแยก'!$C:$C,'รับ-จ่าย ประจำวัน'!$B71,'FG,ออนไล,คัดแยก'!AI:AI)</f>
        <v>0</v>
      </c>
      <c r="BQ71" s="16">
        <f>SUMIF(เตรียมส่วนผสม!$C:$C,'รับ-จ่าย ประจำวัน'!$B71,เตรียมส่วนผสม!AJ:AJ)+SUMIF(กวนไส้!$C:$C,'รับ-จ่าย ประจำวัน'!$B71,กวนไส้!AJ:AJ)+SUMIF(ผลิต1!$C:$C,'รับ-จ่าย ประจำวัน'!$B71,ผลิต1!AJ:AJ)+SUMIF(ผลิต2!$C:$C,'รับ-จ่าย ประจำวัน'!$B71,ผลิต2!AJ:AJ)+SUMIF(เส้นแต่งหน้าขนมเค้ก!$C:$C,'รับ-จ่าย ประจำวัน'!$B71,เส้นแต่งหน้าขนมเค้ก!AJ:AJ)+SUMIF(แพ็ค!$C:$C,'รับ-จ่าย ประจำวัน'!$B71,แพ็ค!AJ:AJ)+SUMIF(ธุรการ!$C:$C,'รับ-จ่าย ประจำวัน'!$B71,ธุรการ!AJ:AJ)+SUMIF(เส้นแต่งหน้าขนมปัง!$C:$C,'รับ-จ่าย ประจำวัน'!$B71,เส้นแต่งหน้าขนมปัง!AJ:AJ)+SUMIF('วางแผนBC,CJ'!$C:$C,'รับ-จ่าย ประจำวัน'!$B71,'วางแผนBC,CJ'!AJ:AJ)+SUMIF(RD!$C:$C,'รับ-จ่าย ประจำวัน'!$B71,RD!AJ:AJ)+SUMIF('FG,ออนไล,คัดแยก'!$C:$C,'รับ-จ่าย ประจำวัน'!$B71,'FG,ออนไล,คัดแยก'!AJ:AJ)</f>
        <v>0</v>
      </c>
      <c r="BR71" s="16">
        <f>SUMIF(เตรียมส่วนผสม!$C:$C,'รับ-จ่าย ประจำวัน'!$B71,เตรียมส่วนผสม!AK:AK)+SUMIF(กวนไส้!$C:$C,'รับ-จ่าย ประจำวัน'!$B71,กวนไส้!AK:AK)+SUMIF(ผลิต1!$C:$C,'รับ-จ่าย ประจำวัน'!$B71,ผลิต1!AK:AK)+SUMIF(ผลิต2!$C:$C,'รับ-จ่าย ประจำวัน'!$B71,ผลิต2!AK:AK)+SUMIF(เส้นแต่งหน้าขนมเค้ก!$C:$C,'รับ-จ่าย ประจำวัน'!$B71,เส้นแต่งหน้าขนมเค้ก!AK:AK)+SUMIF(แพ็ค!$C:$C,'รับ-จ่าย ประจำวัน'!$B71,แพ็ค!AK:AK)+SUMIF(ธุรการ!$C:$C,'รับ-จ่าย ประจำวัน'!$B71,ธุรการ!AK:AK)+SUMIF(เส้นแต่งหน้าขนมปัง!$C:$C,'รับ-จ่าย ประจำวัน'!$B71,เส้นแต่งหน้าขนมปัง!AK:AK)+SUMIF('วางแผนBC,CJ'!$C:$C,'รับ-จ่าย ประจำวัน'!$B71,'วางแผนBC,CJ'!AK:AK)+SUMIF(RD!$C:$C,'รับ-จ่าย ประจำวัน'!$B71,RD!AK:AK)+SUMIF('FG,ออนไล,คัดแยก'!$C:$C,'รับ-จ่าย ประจำวัน'!$B71,'FG,ออนไล,คัดแยก'!AK:AK)</f>
        <v>0</v>
      </c>
      <c r="BS71" s="16">
        <f>SUMIF(เตรียมส่วนผสม!$C:$C,'รับ-จ่าย ประจำวัน'!$B71,เตรียมส่วนผสม!AL:AL)+SUMIF(กวนไส้!$C:$C,'รับ-จ่าย ประจำวัน'!$B71,กวนไส้!AL:AL)+SUMIF(ผลิต1!$C:$C,'รับ-จ่าย ประจำวัน'!$B71,ผลิต1!AL:AL)+SUMIF(ผลิต2!$C:$C,'รับ-จ่าย ประจำวัน'!$B71,ผลิต2!AL:AL)+SUMIF(เส้นแต่งหน้าขนมเค้ก!$C:$C,'รับ-จ่าย ประจำวัน'!$B71,เส้นแต่งหน้าขนมเค้ก!AL:AL)+SUMIF(แพ็ค!$C:$C,'รับ-จ่าย ประจำวัน'!$B71,แพ็ค!AL:AL)+SUMIF(ธุรการ!$C:$C,'รับ-จ่าย ประจำวัน'!$B71,ธุรการ!AL:AL)+SUMIF(เส้นแต่งหน้าขนมปัง!$C:$C,'รับ-จ่าย ประจำวัน'!$B71,เส้นแต่งหน้าขนมปัง!AL:AL)+SUMIF('วางแผนBC,CJ'!$C:$C,'รับ-จ่าย ประจำวัน'!$B71,'วางแผนBC,CJ'!AL:AL)+SUMIF(RD!$C:$C,'รับ-จ่าย ประจำวัน'!$B71,RD!AL:AL)+SUMIF('FG,ออนไล,คัดแยก'!$C:$C,'รับ-จ่าย ประจำวัน'!$B71,'FG,ออนไล,คัดแยก'!AL:AL)</f>
        <v>0</v>
      </c>
      <c r="BT71" s="18">
        <f t="shared" si="20"/>
        <v>0</v>
      </c>
      <c r="BU71" s="116">
        <v>25750</v>
      </c>
      <c r="BV71" s="146">
        <f t="shared" si="21"/>
        <v>1200</v>
      </c>
      <c r="BW71" s="183">
        <v>30</v>
      </c>
      <c r="BX71" s="172">
        <f t="shared" si="25"/>
        <v>0</v>
      </c>
      <c r="BY71" s="188" t="e">
        <f t="shared" si="22"/>
        <v>#DIV/0!</v>
      </c>
      <c r="BZ71" s="180" t="e">
        <f t="shared" ca="1" si="23"/>
        <v>#DIV/0!</v>
      </c>
      <c r="CA71" s="93"/>
      <c r="CB71" s="93"/>
      <c r="CC71" s="152"/>
      <c r="CD71" s="93"/>
      <c r="CE71" s="93"/>
      <c r="CF71" s="93"/>
      <c r="CG71" s="93"/>
      <c r="CH71" s="93"/>
      <c r="CI71" s="93"/>
      <c r="CJ71" s="94"/>
      <c r="CK71" s="9">
        <f t="shared" si="24"/>
        <v>-24550</v>
      </c>
    </row>
    <row r="72" spans="1:89" hidden="1" x14ac:dyDescent="0.5">
      <c r="A72" s="149"/>
      <c r="B72" s="34" t="s">
        <v>1285</v>
      </c>
      <c r="C72" s="10" t="s">
        <v>1286</v>
      </c>
      <c r="D72" s="141" t="s">
        <v>61</v>
      </c>
      <c r="E72" s="25">
        <v>0</v>
      </c>
      <c r="F72" s="163" t="s">
        <v>1605</v>
      </c>
      <c r="G72" s="11"/>
      <c r="H72" s="12">
        <v>1950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3"/>
      <c r="AF72" s="13"/>
      <c r="AG72" s="13"/>
      <c r="AH72" s="13"/>
      <c r="AI72" s="14"/>
      <c r="AJ72" s="14"/>
      <c r="AK72" s="14"/>
      <c r="AM72" s="14"/>
      <c r="AN72" s="15">
        <f t="shared" si="19"/>
        <v>0</v>
      </c>
      <c r="AO72" s="16">
        <f>SUMIF(เตรียมส่วนผสม!$C:$C,'รับ-จ่าย ประจำวัน'!$B72,เตรียมส่วนผสม!H:H)+SUMIF(กวนไส้!$C:$C,'รับ-จ่าย ประจำวัน'!$B72,กวนไส้!H:H)+SUMIF(ผลิต1!$C:$C,'รับ-จ่าย ประจำวัน'!$B72,ผลิต1!H:H)+SUMIF(ผลิต2!$C:$C,'รับ-จ่าย ประจำวัน'!$B72,ผลิต2!H:H)+SUMIF(เส้นแต่งหน้าขนมเค้ก!$C:$C,'รับ-จ่าย ประจำวัน'!$B72,เส้นแต่งหน้าขนมเค้ก!H:H)+SUMIF(แพ็ค!$C:$C,'รับ-จ่าย ประจำวัน'!$B72,แพ็ค!H:H)+SUMIF(ธุรการ!$C:$C,'รับ-จ่าย ประจำวัน'!$B72,ธุรการ!H:H)+SUMIF(เส้นแต่งหน้าขนมปัง!$C:$C,'รับ-จ่าย ประจำวัน'!$B72,เส้นแต่งหน้าขนมปัง!H:H)+SUMIF('วางแผนBC,CJ'!$C:$C,'รับ-จ่าย ประจำวัน'!$B72,'วางแผนBC,CJ'!H:H)+SUMIF(RD!$C:$C,'รับ-จ่าย ประจำวัน'!$B72,RD!H:H)+SUMIF('FG,ออนไล,คัดแยก'!$C:$C,'รับ-จ่าย ประจำวัน'!$B72,'FG,ออนไล,คัดแยก'!H:H)</f>
        <v>0</v>
      </c>
      <c r="AP72" s="16">
        <f>SUMIF(เตรียมส่วนผสม!$C:$C,'รับ-จ่าย ประจำวัน'!$B72,เตรียมส่วนผสม!I:I)+SUMIF(กวนไส้!$C:$C,'รับ-จ่าย ประจำวัน'!$B72,กวนไส้!I:I)+SUMIF(ผลิต1!$C:$C,'รับ-จ่าย ประจำวัน'!$B72,ผลิต1!I:I)+SUMIF(ผลิต2!$C:$C,'รับ-จ่าย ประจำวัน'!$B72,ผลิต2!I:I)+SUMIF(เส้นแต่งหน้าขนมเค้ก!$C:$C,'รับ-จ่าย ประจำวัน'!$B72,เส้นแต่งหน้าขนมเค้ก!I:I)+SUMIF(แพ็ค!$C:$C,'รับ-จ่าย ประจำวัน'!$B72,แพ็ค!I:I)+SUMIF(ธุรการ!$C:$C,'รับ-จ่าย ประจำวัน'!$B72,ธุรการ!I:I)+SUMIF(เส้นแต่งหน้าขนมปัง!$C:$C,'รับ-จ่าย ประจำวัน'!$B72,เส้นแต่งหน้าขนมปัง!I:I)+SUMIF('วางแผนBC,CJ'!$C:$C,'รับ-จ่าย ประจำวัน'!$B72,'วางแผนBC,CJ'!I:I)+SUMIF(RD!$C:$C,'รับ-จ่าย ประจำวัน'!$B72,RD!I:I)+SUMIF('FG,ออนไล,คัดแยก'!$C:$C,'รับ-จ่าย ประจำวัน'!$B72,'FG,ออนไล,คัดแยก'!I:I)</f>
        <v>0</v>
      </c>
      <c r="AQ72" s="16">
        <f>SUMIF(เตรียมส่วนผสม!$C:$C,'รับ-จ่าย ประจำวัน'!$B72,เตรียมส่วนผสม!J:J)+SUMIF(กวนไส้!$C:$C,'รับ-จ่าย ประจำวัน'!$B72,กวนไส้!J:J)+SUMIF(ผลิต1!$C:$C,'รับ-จ่าย ประจำวัน'!$B72,ผลิต1!J:J)+SUMIF(ผลิต2!$C:$C,'รับ-จ่าย ประจำวัน'!$B72,ผลิต2!J:J)+SUMIF(เส้นแต่งหน้าขนมเค้ก!$C:$C,'รับ-จ่าย ประจำวัน'!$B72,เส้นแต่งหน้าขนมเค้ก!J:J)+SUMIF(แพ็ค!$C:$C,'รับ-จ่าย ประจำวัน'!$B72,แพ็ค!J:J)+SUMIF(ธุรการ!$C:$C,'รับ-จ่าย ประจำวัน'!$B72,ธุรการ!J:J)+SUMIF(เส้นแต่งหน้าขนมปัง!$C:$C,'รับ-จ่าย ประจำวัน'!$B72,เส้นแต่งหน้าขนมปัง!J:J)+SUMIF('วางแผนBC,CJ'!$C:$C,'รับ-จ่าย ประจำวัน'!$B72,'วางแผนBC,CJ'!J:J)+SUMIF(RD!$C:$C,'รับ-จ่าย ประจำวัน'!$B72,RD!J:J)+SUMIF('FG,ออนไล,คัดแยก'!$C:$C,'รับ-จ่าย ประจำวัน'!$B72,'FG,ออนไล,คัดแยก'!J:J)</f>
        <v>0</v>
      </c>
      <c r="AR72" s="16">
        <f>SUMIF(เตรียมส่วนผสม!$C:$C,'รับ-จ่าย ประจำวัน'!$B72,เตรียมส่วนผสม!K:K)+SUMIF(กวนไส้!$C:$C,'รับ-จ่าย ประจำวัน'!$B72,กวนไส้!K:K)+SUMIF(ผลิต1!$C:$C,'รับ-จ่าย ประจำวัน'!$B72,ผลิต1!K:K)+SUMIF(ผลิต2!$C:$C,'รับ-จ่าย ประจำวัน'!$B72,ผลิต2!K:K)+SUMIF(เส้นแต่งหน้าขนมเค้ก!$C:$C,'รับ-จ่าย ประจำวัน'!$B72,เส้นแต่งหน้าขนมเค้ก!K:K)+SUMIF(แพ็ค!$C:$C,'รับ-จ่าย ประจำวัน'!$B72,แพ็ค!K:K)+SUMIF(ธุรการ!$C:$C,'รับ-จ่าย ประจำวัน'!$B72,ธุรการ!K:K)+SUMIF(เส้นแต่งหน้าขนมปัง!$C:$C,'รับ-จ่าย ประจำวัน'!$B72,เส้นแต่งหน้าขนมปัง!K:K)+SUMIF('วางแผนBC,CJ'!$C:$C,'รับ-จ่าย ประจำวัน'!$B72,'วางแผนBC,CJ'!K:K)+SUMIF(RD!$C:$C,'รับ-จ่าย ประจำวัน'!$B72,RD!K:K)+SUMIF('FG,ออนไล,คัดแยก'!$C:$C,'รับ-จ่าย ประจำวัน'!$B72,'FG,ออนไล,คัดแยก'!K:K)</f>
        <v>0</v>
      </c>
      <c r="AS72" s="16">
        <f>SUMIF(เตรียมส่วนผสม!$C:$C,'รับ-จ่าย ประจำวัน'!$B72,เตรียมส่วนผสม!L:L)+SUMIF(กวนไส้!$C:$C,'รับ-จ่าย ประจำวัน'!$B72,กวนไส้!L:L)+SUMIF(ผลิต1!$C:$C,'รับ-จ่าย ประจำวัน'!$B72,ผลิต1!L:L)+SUMIF(ผลิต2!$C:$C,'รับ-จ่าย ประจำวัน'!$B72,ผลิต2!L:L)+SUMIF(เส้นแต่งหน้าขนมเค้ก!$C:$C,'รับ-จ่าย ประจำวัน'!$B72,เส้นแต่งหน้าขนมเค้ก!L:L)+SUMIF(แพ็ค!$C:$C,'รับ-จ่าย ประจำวัน'!$B72,แพ็ค!L:L)+SUMIF(ธุรการ!$C:$C,'รับ-จ่าย ประจำวัน'!$B72,ธุรการ!L:L)+SUMIF(เส้นแต่งหน้าขนมปัง!$C:$C,'รับ-จ่าย ประจำวัน'!$B72,เส้นแต่งหน้าขนมปัง!L:L)+SUMIF('วางแผนBC,CJ'!$C:$C,'รับ-จ่าย ประจำวัน'!$B72,'วางแผนBC,CJ'!L:L)+SUMIF(RD!$C:$C,'รับ-จ่าย ประจำวัน'!$B72,RD!L:L)+SUMIF('FG,ออนไล,คัดแยก'!$C:$C,'รับ-จ่าย ประจำวัน'!$B72,'FG,ออนไล,คัดแยก'!L:L)</f>
        <v>0</v>
      </c>
      <c r="AT72" s="16">
        <f>SUMIF(เตรียมส่วนผสม!$C:$C,'รับ-จ่าย ประจำวัน'!$B72,เตรียมส่วนผสม!M:M)+SUMIF(กวนไส้!$C:$C,'รับ-จ่าย ประจำวัน'!$B72,กวนไส้!M:M)+SUMIF(ผลิต1!$C:$C,'รับ-จ่าย ประจำวัน'!$B72,ผลิต1!M:M)+SUMIF(ผลิต2!$C:$C,'รับ-จ่าย ประจำวัน'!$B72,ผลิต2!M:M)+SUMIF(เส้นแต่งหน้าขนมเค้ก!$C:$C,'รับ-จ่าย ประจำวัน'!$B72,เส้นแต่งหน้าขนมเค้ก!M:M)+SUMIF(แพ็ค!$C:$C,'รับ-จ่าย ประจำวัน'!$B72,แพ็ค!M:M)+SUMIF(ธุรการ!$C:$C,'รับ-จ่าย ประจำวัน'!$B72,ธุรการ!M:M)+SUMIF(เส้นแต่งหน้าขนมปัง!$C:$C,'รับ-จ่าย ประจำวัน'!$B72,เส้นแต่งหน้าขนมปัง!M:M)+SUMIF('วางแผนBC,CJ'!$C:$C,'รับ-จ่าย ประจำวัน'!$B72,'วางแผนBC,CJ'!M:M)+SUMIF(RD!$C:$C,'รับ-จ่าย ประจำวัน'!$B72,RD!M:M)+SUMIF('FG,ออนไล,คัดแยก'!$C:$C,'รับ-จ่าย ประจำวัน'!$B72,'FG,ออนไล,คัดแยก'!M:M)</f>
        <v>0</v>
      </c>
      <c r="AU72" s="16">
        <f>SUMIF(เตรียมส่วนผสม!$C:$C,'รับ-จ่าย ประจำวัน'!$B72,เตรียมส่วนผสม!N:N)+SUMIF(กวนไส้!$C:$C,'รับ-จ่าย ประจำวัน'!$B72,กวนไส้!N:N)+SUMIF(ผลิต1!$C:$C,'รับ-จ่าย ประจำวัน'!$B72,ผลิต1!N:N)+SUMIF(ผลิต2!$C:$C,'รับ-จ่าย ประจำวัน'!$B72,ผลิต2!N:N)+SUMIF(เส้นแต่งหน้าขนมเค้ก!$C:$C,'รับ-จ่าย ประจำวัน'!$B72,เส้นแต่งหน้าขนมเค้ก!N:N)+SUMIF(แพ็ค!$C:$C,'รับ-จ่าย ประจำวัน'!$B72,แพ็ค!N:N)+SUMIF(ธุรการ!$C:$C,'รับ-จ่าย ประจำวัน'!$B72,ธุรการ!N:N)+SUMIF(เส้นแต่งหน้าขนมปัง!$C:$C,'รับ-จ่าย ประจำวัน'!$B72,เส้นแต่งหน้าขนมปัง!N:N)+SUMIF('วางแผนBC,CJ'!$C:$C,'รับ-จ่าย ประจำวัน'!$B72,'วางแผนBC,CJ'!N:N)+SUMIF(RD!$C:$C,'รับ-จ่าย ประจำวัน'!$B72,RD!N:N)+SUMIF('FG,ออนไล,คัดแยก'!$C:$C,'รับ-จ่าย ประจำวัน'!$B72,'FG,ออนไล,คัดแยก'!N:N)</f>
        <v>0</v>
      </c>
      <c r="AV72" s="16">
        <f>SUMIF(เตรียมส่วนผสม!$C:$C,'รับ-จ่าย ประจำวัน'!$B72,เตรียมส่วนผสม!O:O)+SUMIF(กวนไส้!$C:$C,'รับ-จ่าย ประจำวัน'!$B72,กวนไส้!O:O)+SUMIF(ผลิต1!$C:$C,'รับ-จ่าย ประจำวัน'!$B72,ผลิต1!O:O)+SUMIF(ผลิต2!$C:$C,'รับ-จ่าย ประจำวัน'!$B72,ผลิต2!O:O)+SUMIF(เส้นแต่งหน้าขนมเค้ก!$C:$C,'รับ-จ่าย ประจำวัน'!$B72,เส้นแต่งหน้าขนมเค้ก!O:O)+SUMIF(แพ็ค!$C:$C,'รับ-จ่าย ประจำวัน'!$B72,แพ็ค!O:O)+SUMIF(ธุรการ!$C:$C,'รับ-จ่าย ประจำวัน'!$B72,ธุรการ!O:O)+SUMIF(เส้นแต่งหน้าขนมปัง!$C:$C,'รับ-จ่าย ประจำวัน'!$B72,เส้นแต่งหน้าขนมปัง!O:O)+SUMIF('วางแผนBC,CJ'!$C:$C,'รับ-จ่าย ประจำวัน'!$B72,'วางแผนBC,CJ'!O:O)+SUMIF(RD!$C:$C,'รับ-จ่าย ประจำวัน'!$B72,RD!O:O)+SUMIF('FG,ออนไล,คัดแยก'!$C:$C,'รับ-จ่าย ประจำวัน'!$B72,'FG,ออนไล,คัดแยก'!O:O)</f>
        <v>0</v>
      </c>
      <c r="AW72" s="16">
        <f>SUMIF(เตรียมส่วนผสม!$C:$C,'รับ-จ่าย ประจำวัน'!$B72,เตรียมส่วนผสม!P:P)+SUMIF(กวนไส้!$C:$C,'รับ-จ่าย ประจำวัน'!$B72,กวนไส้!P:P)+SUMIF(ผลิต1!$C:$C,'รับ-จ่าย ประจำวัน'!$B72,ผลิต1!P:P)+SUMIF(ผลิต2!$C:$C,'รับ-จ่าย ประจำวัน'!$B72,ผลิต2!P:P)+SUMIF(เส้นแต่งหน้าขนมเค้ก!$C:$C,'รับ-จ่าย ประจำวัน'!$B72,เส้นแต่งหน้าขนมเค้ก!P:P)+SUMIF(แพ็ค!$C:$C,'รับ-จ่าย ประจำวัน'!$B72,แพ็ค!P:P)+SUMIF(ธุรการ!$C:$C,'รับ-จ่าย ประจำวัน'!$B72,ธุรการ!P:P)+SUMIF(เส้นแต่งหน้าขนมปัง!$C:$C,'รับ-จ่าย ประจำวัน'!$B72,เส้นแต่งหน้าขนมปัง!P:P)+SUMIF('วางแผนBC,CJ'!$C:$C,'รับ-จ่าย ประจำวัน'!$B72,'วางแผนBC,CJ'!P:P)+SUMIF(RD!$C:$C,'รับ-จ่าย ประจำวัน'!$B72,RD!P:P)+SUMIF('FG,ออนไล,คัดแยก'!$C:$C,'รับ-จ่าย ประจำวัน'!$B72,'FG,ออนไล,คัดแยก'!P:P)</f>
        <v>0</v>
      </c>
      <c r="AX72" s="16">
        <f>SUMIF(เตรียมส่วนผสม!$C:$C,'รับ-จ่าย ประจำวัน'!$B72,เตรียมส่วนผสม!Q:Q)+SUMIF(กวนไส้!$C:$C,'รับ-จ่าย ประจำวัน'!$B72,กวนไส้!Q:Q)+SUMIF(ผลิต1!$C:$C,'รับ-จ่าย ประจำวัน'!$B72,ผลิต1!Q:Q)+SUMIF(ผลิต2!$C:$C,'รับ-จ่าย ประจำวัน'!$B72,ผลิต2!Q:Q)+SUMIF(เส้นแต่งหน้าขนมเค้ก!$C:$C,'รับ-จ่าย ประจำวัน'!$B72,เส้นแต่งหน้าขนมเค้ก!Q:Q)+SUMIF(แพ็ค!$C:$C,'รับ-จ่าย ประจำวัน'!$B72,แพ็ค!Q:Q)+SUMIF(ธุรการ!$C:$C,'รับ-จ่าย ประจำวัน'!$B72,ธุรการ!Q:Q)+SUMIF(เส้นแต่งหน้าขนมปัง!$C:$C,'รับ-จ่าย ประจำวัน'!$B72,เส้นแต่งหน้าขนมปัง!Q:Q)+SUMIF('วางแผนBC,CJ'!$C:$C,'รับ-จ่าย ประจำวัน'!$B72,'วางแผนBC,CJ'!Q:Q)+SUMIF(RD!$C:$C,'รับ-จ่าย ประจำวัน'!$B72,RD!Q:Q)+SUMIF('FG,ออนไล,คัดแยก'!$C:$C,'รับ-จ่าย ประจำวัน'!$B72,'FG,ออนไล,คัดแยก'!Q:Q)</f>
        <v>0</v>
      </c>
      <c r="AY72" s="16">
        <f>SUMIF(เตรียมส่วนผสม!$C:$C,'รับ-จ่าย ประจำวัน'!$B72,เตรียมส่วนผสม!R:R)+SUMIF(กวนไส้!$C:$C,'รับ-จ่าย ประจำวัน'!$B72,กวนไส้!R:R)+SUMIF(ผลิต1!$C:$C,'รับ-จ่าย ประจำวัน'!$B72,ผลิต1!R:R)+SUMIF(ผลิต2!$C:$C,'รับ-จ่าย ประจำวัน'!$B72,ผลิต2!R:R)+SUMIF(เส้นแต่งหน้าขนมเค้ก!$C:$C,'รับ-จ่าย ประจำวัน'!$B72,เส้นแต่งหน้าขนมเค้ก!R:R)+SUMIF(แพ็ค!$C:$C,'รับ-จ่าย ประจำวัน'!$B72,แพ็ค!R:R)+SUMIF(ธุรการ!$C:$C,'รับ-จ่าย ประจำวัน'!$B72,ธุรการ!R:R)+SUMIF(เส้นแต่งหน้าขนมปัง!$C:$C,'รับ-จ่าย ประจำวัน'!$B72,เส้นแต่งหน้าขนมปัง!R:R)+SUMIF('วางแผนBC,CJ'!$C:$C,'รับ-จ่าย ประจำวัน'!$B72,'วางแผนBC,CJ'!R:R)+SUMIF(RD!$C:$C,'รับ-จ่าย ประจำวัน'!$B72,RD!R:R)+SUMIF('FG,ออนไล,คัดแยก'!$C:$C,'รับ-จ่าย ประจำวัน'!$B72,'FG,ออนไล,คัดแยก'!R:R)</f>
        <v>0</v>
      </c>
      <c r="AZ72" s="16">
        <f>SUMIF(เตรียมส่วนผสม!$C:$C,'รับ-จ่าย ประจำวัน'!$B72,เตรียมส่วนผสม!S:S)+SUMIF(กวนไส้!$C:$C,'รับ-จ่าย ประจำวัน'!$B72,กวนไส้!S:S)+SUMIF(ผลิต1!$C:$C,'รับ-จ่าย ประจำวัน'!$B72,ผลิต1!S:S)+SUMIF(ผลิต2!$C:$C,'รับ-จ่าย ประจำวัน'!$B72,ผลิต2!S:S)+SUMIF(เส้นแต่งหน้าขนมเค้ก!$C:$C,'รับ-จ่าย ประจำวัน'!$B72,เส้นแต่งหน้าขนมเค้ก!S:S)+SUMIF(แพ็ค!$C:$C,'รับ-จ่าย ประจำวัน'!$B72,แพ็ค!S:S)+SUMIF(ธุรการ!$C:$C,'รับ-จ่าย ประจำวัน'!$B72,ธุรการ!S:S)+SUMIF(เส้นแต่งหน้าขนมปัง!$C:$C,'รับ-จ่าย ประจำวัน'!$B72,เส้นแต่งหน้าขนมปัง!S:S)+SUMIF('วางแผนBC,CJ'!$C:$C,'รับ-จ่าย ประจำวัน'!$B72,'วางแผนBC,CJ'!S:S)+SUMIF(RD!$C:$C,'รับ-จ่าย ประจำวัน'!$B72,RD!S:S)+SUMIF('FG,ออนไล,คัดแยก'!$C:$C,'รับ-จ่าย ประจำวัน'!$B72,'FG,ออนไล,คัดแยก'!S:S)</f>
        <v>0</v>
      </c>
      <c r="BA72" s="16">
        <f>SUMIF(เตรียมส่วนผสม!$C:$C,'รับ-จ่าย ประจำวัน'!$B72,เตรียมส่วนผสม!T:T)+SUMIF(กวนไส้!$C:$C,'รับ-จ่าย ประจำวัน'!$B72,กวนไส้!T:T)+SUMIF(ผลิต1!$C:$C,'รับ-จ่าย ประจำวัน'!$B72,ผลิต1!T:T)+SUMIF(ผลิต2!$C:$C,'รับ-จ่าย ประจำวัน'!$B72,ผลิต2!T:T)+SUMIF(เส้นแต่งหน้าขนมเค้ก!$C:$C,'รับ-จ่าย ประจำวัน'!$B72,เส้นแต่งหน้าขนมเค้ก!T:T)+SUMIF(แพ็ค!$C:$C,'รับ-จ่าย ประจำวัน'!$B72,แพ็ค!T:T)+SUMIF(ธุรการ!$C:$C,'รับ-จ่าย ประจำวัน'!$B72,ธุรการ!T:T)+SUMIF(เส้นแต่งหน้าขนมปัง!$C:$C,'รับ-จ่าย ประจำวัน'!$B72,เส้นแต่งหน้าขนมปัง!T:T)+SUMIF('วางแผนBC,CJ'!$C:$C,'รับ-จ่าย ประจำวัน'!$B72,'วางแผนBC,CJ'!T:T)+SUMIF(RD!$C:$C,'รับ-จ่าย ประจำวัน'!$B72,RD!T:T)+SUMIF('FG,ออนไล,คัดแยก'!$C:$C,'รับ-จ่าย ประจำวัน'!$B72,'FG,ออนไล,คัดแยก'!T:T)</f>
        <v>0</v>
      </c>
      <c r="BB72" s="16">
        <f>SUMIF(เตรียมส่วนผสม!$C:$C,'รับ-จ่าย ประจำวัน'!$B72,เตรียมส่วนผสม!U:U)+SUMIF(กวนไส้!$C:$C,'รับ-จ่าย ประจำวัน'!$B72,กวนไส้!U:U)+SUMIF(ผลิต1!$C:$C,'รับ-จ่าย ประจำวัน'!$B72,ผลิต1!U:U)+SUMIF(ผลิต2!$C:$C,'รับ-จ่าย ประจำวัน'!$B72,ผลิต2!U:U)+SUMIF(เส้นแต่งหน้าขนมเค้ก!$C:$C,'รับ-จ่าย ประจำวัน'!$B72,เส้นแต่งหน้าขนมเค้ก!U:U)+SUMIF(แพ็ค!$C:$C,'รับ-จ่าย ประจำวัน'!$B72,แพ็ค!U:U)+SUMIF(ธุรการ!$C:$C,'รับ-จ่าย ประจำวัน'!$B72,ธุรการ!U:U)+SUMIF(เส้นแต่งหน้าขนมปัง!$C:$C,'รับ-จ่าย ประจำวัน'!$B72,เส้นแต่งหน้าขนมปัง!U:U)+SUMIF('วางแผนBC,CJ'!$C:$C,'รับ-จ่าย ประจำวัน'!$B72,'วางแผนBC,CJ'!U:U)+SUMIF(RD!$C:$C,'รับ-จ่าย ประจำวัน'!$B72,RD!U:U)+SUMIF('FG,ออนไล,คัดแยก'!$C:$C,'รับ-จ่าย ประจำวัน'!$B72,'FG,ออนไล,คัดแยก'!U:U)</f>
        <v>0</v>
      </c>
      <c r="BC72" s="16">
        <f>SUMIF(เตรียมส่วนผสม!$C:$C,'รับ-จ่าย ประจำวัน'!$B72,เตรียมส่วนผสม!V:V)+SUMIF(กวนไส้!$C:$C,'รับ-จ่าย ประจำวัน'!$B72,กวนไส้!V:V)+SUMIF(ผลิต1!$C:$C,'รับ-จ่าย ประจำวัน'!$B72,ผลิต1!V:V)+SUMIF(ผลิต2!$C:$C,'รับ-จ่าย ประจำวัน'!$B72,ผลิต2!V:V)+SUMIF(เส้นแต่งหน้าขนมเค้ก!$C:$C,'รับ-จ่าย ประจำวัน'!$B72,เส้นแต่งหน้าขนมเค้ก!V:V)+SUMIF(แพ็ค!$C:$C,'รับ-จ่าย ประจำวัน'!$B72,แพ็ค!V:V)+SUMIF(ธุรการ!$C:$C,'รับ-จ่าย ประจำวัน'!$B72,ธุรการ!V:V)+SUMIF(เส้นแต่งหน้าขนมปัง!$C:$C,'รับ-จ่าย ประจำวัน'!$B72,เส้นแต่งหน้าขนมปัง!V:V)+SUMIF('วางแผนBC,CJ'!$C:$C,'รับ-จ่าย ประจำวัน'!$B72,'วางแผนBC,CJ'!V:V)+SUMIF(RD!$C:$C,'รับ-จ่าย ประจำวัน'!$B72,RD!V:V)+SUMIF('FG,ออนไล,คัดแยก'!$C:$C,'รับ-จ่าย ประจำวัน'!$B72,'FG,ออนไล,คัดแยก'!V:V)</f>
        <v>0</v>
      </c>
      <c r="BD72" s="16">
        <f>SUMIF(เตรียมส่วนผสม!$C:$C,'รับ-จ่าย ประจำวัน'!$B72,เตรียมส่วนผสม!W:W)+SUMIF(กวนไส้!$C:$C,'รับ-จ่าย ประจำวัน'!$B72,กวนไส้!W:W)+SUMIF(ผลิต1!$C:$C,'รับ-จ่าย ประจำวัน'!$B72,ผลิต1!W:W)+SUMIF(ผลิต2!$C:$C,'รับ-จ่าย ประจำวัน'!$B72,ผลิต2!W:W)+SUMIF(เส้นแต่งหน้าขนมเค้ก!$C:$C,'รับ-จ่าย ประจำวัน'!$B72,เส้นแต่งหน้าขนมเค้ก!W:W)+SUMIF(แพ็ค!$C:$C,'รับ-จ่าย ประจำวัน'!$B72,แพ็ค!W:W)+SUMIF(ธุรการ!$C:$C,'รับ-จ่าย ประจำวัน'!$B72,ธุรการ!W:W)+SUMIF(เส้นแต่งหน้าขนมปัง!$C:$C,'รับ-จ่าย ประจำวัน'!$B72,เส้นแต่งหน้าขนมปัง!W:W)+SUMIF('วางแผนBC,CJ'!$C:$C,'รับ-จ่าย ประจำวัน'!$B72,'วางแผนBC,CJ'!W:W)+SUMIF(RD!$C:$C,'รับ-จ่าย ประจำวัน'!$B72,RD!W:W)+SUMIF('FG,ออนไล,คัดแยก'!$C:$C,'รับ-จ่าย ประจำวัน'!$B72,'FG,ออนไล,คัดแยก'!W:W)</f>
        <v>0</v>
      </c>
      <c r="BE72" s="16">
        <f>SUMIF(เตรียมส่วนผสม!$C:$C,'รับ-จ่าย ประจำวัน'!$B72,เตรียมส่วนผสม!X:X)+SUMIF(กวนไส้!$C:$C,'รับ-จ่าย ประจำวัน'!$B72,กวนไส้!X:X)+SUMIF(ผลิต1!$C:$C,'รับ-จ่าย ประจำวัน'!$B72,ผลิต1!X:X)+SUMIF(ผลิต2!$C:$C,'รับ-จ่าย ประจำวัน'!$B72,ผลิต2!X:X)+SUMIF(เส้นแต่งหน้าขนมเค้ก!$C:$C,'รับ-จ่าย ประจำวัน'!$B72,เส้นแต่งหน้าขนมเค้ก!X:X)+SUMIF(แพ็ค!$C:$C,'รับ-จ่าย ประจำวัน'!$B72,แพ็ค!X:X)+SUMIF(ธุรการ!$C:$C,'รับ-จ่าย ประจำวัน'!$B72,ธุรการ!X:X)+SUMIF(เส้นแต่งหน้าขนมปัง!$C:$C,'รับ-จ่าย ประจำวัน'!$B72,เส้นแต่งหน้าขนมปัง!X:X)+SUMIF('วางแผนBC,CJ'!$C:$C,'รับ-จ่าย ประจำวัน'!$B72,'วางแผนBC,CJ'!X:X)+SUMIF(RD!$C:$C,'รับ-จ่าย ประจำวัน'!$B72,RD!X:X)+SUMIF('FG,ออนไล,คัดแยก'!$C:$C,'รับ-จ่าย ประจำวัน'!$B72,'FG,ออนไล,คัดแยก'!X:X)</f>
        <v>0</v>
      </c>
      <c r="BF72" s="16">
        <f>SUMIF(เตรียมส่วนผสม!$C:$C,'รับ-จ่าย ประจำวัน'!$B72,เตรียมส่วนผสม!Y:Y)+SUMIF(กวนไส้!$C:$C,'รับ-จ่าย ประจำวัน'!$B72,กวนไส้!Y:Y)+SUMIF(ผลิต1!$C:$C,'รับ-จ่าย ประจำวัน'!$B72,ผลิต1!Y:Y)+SUMIF(ผลิต2!$C:$C,'รับ-จ่าย ประจำวัน'!$B72,ผลิต2!Y:Y)+SUMIF(เส้นแต่งหน้าขนมเค้ก!$C:$C,'รับ-จ่าย ประจำวัน'!$B72,เส้นแต่งหน้าขนมเค้ก!Y:Y)+SUMIF(แพ็ค!$C:$C,'รับ-จ่าย ประจำวัน'!$B72,แพ็ค!Y:Y)+SUMIF(ธุรการ!$C:$C,'รับ-จ่าย ประจำวัน'!$B72,ธุรการ!Y:Y)+SUMIF(เส้นแต่งหน้าขนมปัง!$C:$C,'รับ-จ่าย ประจำวัน'!$B72,เส้นแต่งหน้าขนมปัง!Y:Y)+SUMIF('วางแผนBC,CJ'!$C:$C,'รับ-จ่าย ประจำวัน'!$B72,'วางแผนBC,CJ'!Y:Y)+SUMIF(RD!$C:$C,'รับ-จ่าย ประจำวัน'!$B72,RD!Y:Y)+SUMIF('FG,ออนไล,คัดแยก'!$C:$C,'รับ-จ่าย ประจำวัน'!$B72,'FG,ออนไล,คัดแยก'!Y:Y)</f>
        <v>0</v>
      </c>
      <c r="BG72" s="16">
        <f>SUMIF(เตรียมส่วนผสม!$C:$C,'รับ-จ่าย ประจำวัน'!$B72,เตรียมส่วนผสม!Z:Z)+SUMIF(กวนไส้!$C:$C,'รับ-จ่าย ประจำวัน'!$B72,กวนไส้!Z:Z)+SUMIF(ผลิต1!$C:$C,'รับ-จ่าย ประจำวัน'!$B72,ผลิต1!Z:Z)+SUMIF(ผลิต2!$C:$C,'รับ-จ่าย ประจำวัน'!$B72,ผลิต2!Z:Z)+SUMIF(เส้นแต่งหน้าขนมเค้ก!$C:$C,'รับ-จ่าย ประจำวัน'!$B72,เส้นแต่งหน้าขนมเค้ก!Z:Z)+SUMIF(แพ็ค!$C:$C,'รับ-จ่าย ประจำวัน'!$B72,แพ็ค!Z:Z)+SUMIF(ธุรการ!$C:$C,'รับ-จ่าย ประจำวัน'!$B72,ธุรการ!Z:Z)+SUMIF(เส้นแต่งหน้าขนมปัง!$C:$C,'รับ-จ่าย ประจำวัน'!$B72,เส้นแต่งหน้าขนมปัง!Z:Z)+SUMIF('วางแผนBC,CJ'!$C:$C,'รับ-จ่าย ประจำวัน'!$B72,'วางแผนBC,CJ'!Z:Z)+SUMIF(RD!$C:$C,'รับ-จ่าย ประจำวัน'!$B72,RD!Z:Z)+SUMIF('FG,ออนไล,คัดแยก'!$C:$C,'รับ-จ่าย ประจำวัน'!$B72,'FG,ออนไล,คัดแยก'!Z:Z)</f>
        <v>0</v>
      </c>
      <c r="BH72" s="16">
        <f>SUMIF(เตรียมส่วนผสม!$C:$C,'รับ-จ่าย ประจำวัน'!$B72,เตรียมส่วนผสม!AA:AA)+SUMIF(กวนไส้!$C:$C,'รับ-จ่าย ประจำวัน'!$B72,กวนไส้!AA:AA)+SUMIF(ผลิต1!$C:$C,'รับ-จ่าย ประจำวัน'!$B72,ผลิต1!AA:AA)+SUMIF(ผลิต2!$C:$C,'รับ-จ่าย ประจำวัน'!$B72,ผลิต2!AA:AA)+SUMIF(เส้นแต่งหน้าขนมเค้ก!$C:$C,'รับ-จ่าย ประจำวัน'!$B72,เส้นแต่งหน้าขนมเค้ก!AA:AA)+SUMIF(แพ็ค!$C:$C,'รับ-จ่าย ประจำวัน'!$B72,แพ็ค!AA:AA)+SUMIF(ธุรการ!$C:$C,'รับ-จ่าย ประจำวัน'!$B72,ธุรการ!AA:AA)+SUMIF(เส้นแต่งหน้าขนมปัง!$C:$C,'รับ-จ่าย ประจำวัน'!$B72,เส้นแต่งหน้าขนมปัง!AA:AA)+SUMIF('วางแผนBC,CJ'!$C:$C,'รับ-จ่าย ประจำวัน'!$B72,'วางแผนBC,CJ'!AA:AA)+SUMIF(RD!$C:$C,'รับ-จ่าย ประจำวัน'!$B72,RD!AA:AA)+SUMIF('FG,ออนไล,คัดแยก'!$C:$C,'รับ-จ่าย ประจำวัน'!$B72,'FG,ออนไล,คัดแยก'!AA:AA)</f>
        <v>0</v>
      </c>
      <c r="BI72" s="16">
        <f>SUMIF(เตรียมส่วนผสม!$C:$C,'รับ-จ่าย ประจำวัน'!$B72,เตรียมส่วนผสม!AB:AB)+SUMIF(กวนไส้!$C:$C,'รับ-จ่าย ประจำวัน'!$B72,กวนไส้!AB:AB)+SUMIF(ผลิต1!$C:$C,'รับ-จ่าย ประจำวัน'!$B72,ผลิต1!AB:AB)+SUMIF(ผลิต2!$C:$C,'รับ-จ่าย ประจำวัน'!$B72,ผลิต2!AB:AB)+SUMIF(เส้นแต่งหน้าขนมเค้ก!$C:$C,'รับ-จ่าย ประจำวัน'!$B72,เส้นแต่งหน้าขนมเค้ก!AB:AB)+SUMIF(แพ็ค!$C:$C,'รับ-จ่าย ประจำวัน'!$B72,แพ็ค!AB:AB)+SUMIF(ธุรการ!$C:$C,'รับ-จ่าย ประจำวัน'!$B72,ธุรการ!AB:AB)+SUMIF(เส้นแต่งหน้าขนมปัง!$C:$C,'รับ-จ่าย ประจำวัน'!$B72,เส้นแต่งหน้าขนมปัง!AB:AB)+SUMIF('วางแผนBC,CJ'!$C:$C,'รับ-จ่าย ประจำวัน'!$B72,'วางแผนBC,CJ'!AB:AB)+SUMIF(RD!$C:$C,'รับ-จ่าย ประจำวัน'!$B72,RD!AB:AB)+SUMIF('FG,ออนไล,คัดแยก'!$C:$C,'รับ-จ่าย ประจำวัน'!$B72,'FG,ออนไล,คัดแยก'!AB:AB)</f>
        <v>0</v>
      </c>
      <c r="BJ72" s="16">
        <f>SUMIF(เตรียมส่วนผสม!$C:$C,'รับ-จ่าย ประจำวัน'!$B72,เตรียมส่วนผสม!AC:AC)+SUMIF(กวนไส้!$C:$C,'รับ-จ่าย ประจำวัน'!$B72,กวนไส้!AC:AC)+SUMIF(ผลิต1!$C:$C,'รับ-จ่าย ประจำวัน'!$B72,ผลิต1!AC:AC)+SUMIF(ผลิต2!$C:$C,'รับ-จ่าย ประจำวัน'!$B72,ผลิต2!AC:AC)+SUMIF(เส้นแต่งหน้าขนมเค้ก!$C:$C,'รับ-จ่าย ประจำวัน'!$B72,เส้นแต่งหน้าขนมเค้ก!AC:AC)+SUMIF(แพ็ค!$C:$C,'รับ-จ่าย ประจำวัน'!$B72,แพ็ค!AC:AC)+SUMIF(ธุรการ!$C:$C,'รับ-จ่าย ประจำวัน'!$B72,ธุรการ!AC:AC)+SUMIF(เส้นแต่งหน้าขนมปัง!$C:$C,'รับ-จ่าย ประจำวัน'!$B72,เส้นแต่งหน้าขนมปัง!AC:AC)+SUMIF('วางแผนBC,CJ'!$C:$C,'รับ-จ่าย ประจำวัน'!$B72,'วางแผนBC,CJ'!AC:AC)+SUMIF(RD!$C:$C,'รับ-จ่าย ประจำวัน'!$B72,RD!AC:AC)+SUMIF('FG,ออนไล,คัดแยก'!$C:$C,'รับ-จ่าย ประจำวัน'!$B72,'FG,ออนไล,คัดแยก'!AC:AC)</f>
        <v>0</v>
      </c>
      <c r="BK72" s="16">
        <f>SUMIF(เตรียมส่วนผสม!$C:$C,'รับ-จ่าย ประจำวัน'!$B72,เตรียมส่วนผสม!AD:AD)+SUMIF(กวนไส้!$C:$C,'รับ-จ่าย ประจำวัน'!$B72,กวนไส้!AD:AD)+SUMIF(ผลิต1!$C:$C,'รับ-จ่าย ประจำวัน'!$B72,ผลิต1!AD:AD)+SUMIF(ผลิต2!$C:$C,'รับ-จ่าย ประจำวัน'!$B72,ผลิต2!AD:AD)+SUMIF(เส้นแต่งหน้าขนมเค้ก!$C:$C,'รับ-จ่าย ประจำวัน'!$B72,เส้นแต่งหน้าขนมเค้ก!AD:AD)+SUMIF(แพ็ค!$C:$C,'รับ-จ่าย ประจำวัน'!$B72,แพ็ค!AD:AD)+SUMIF(ธุรการ!$C:$C,'รับ-จ่าย ประจำวัน'!$B72,ธุรการ!AD:AD)+SUMIF(เส้นแต่งหน้าขนมปัง!$C:$C,'รับ-จ่าย ประจำวัน'!$B72,เส้นแต่งหน้าขนมปัง!AD:AD)+SUMIF('วางแผนBC,CJ'!$C:$C,'รับ-จ่าย ประจำวัน'!$B72,'วางแผนBC,CJ'!AD:AD)+SUMIF(RD!$C:$C,'รับ-จ่าย ประจำวัน'!$B72,RD!AD:AD)+SUMIF('FG,ออนไล,คัดแยก'!$C:$C,'รับ-จ่าย ประจำวัน'!$B72,'FG,ออนไล,คัดแยก'!AD:AD)</f>
        <v>0</v>
      </c>
      <c r="BL72" s="16">
        <f>SUMIF(เตรียมส่วนผสม!$C:$C,'รับ-จ่าย ประจำวัน'!$B72,เตรียมส่วนผสม!AE:AE)+SUMIF(กวนไส้!$C:$C,'รับ-จ่าย ประจำวัน'!$B72,กวนไส้!AE:AE)+SUMIF(ผลิต1!$C:$C,'รับ-จ่าย ประจำวัน'!$B72,ผลิต1!AE:AE)+SUMIF(ผลิต2!$C:$C,'รับ-จ่าย ประจำวัน'!$B72,ผลิต2!AE:AE)+SUMIF(เส้นแต่งหน้าขนมเค้ก!$C:$C,'รับ-จ่าย ประจำวัน'!$B72,เส้นแต่งหน้าขนมเค้ก!AE:AE)+SUMIF(แพ็ค!$C:$C,'รับ-จ่าย ประจำวัน'!$B72,แพ็ค!AE:AE)+SUMIF(ธุรการ!$C:$C,'รับ-จ่าย ประจำวัน'!$B72,ธุรการ!AE:AE)+SUMIF(เส้นแต่งหน้าขนมปัง!$C:$C,'รับ-จ่าย ประจำวัน'!$B72,เส้นแต่งหน้าขนมปัง!AE:AE)+SUMIF('วางแผนBC,CJ'!$C:$C,'รับ-จ่าย ประจำวัน'!$B72,'วางแผนBC,CJ'!AE:AE)+SUMIF(RD!$C:$C,'รับ-จ่าย ประจำวัน'!$B72,RD!AE:AE)+SUMIF('FG,ออนไล,คัดแยก'!$C:$C,'รับ-จ่าย ประจำวัน'!$B72,'FG,ออนไล,คัดแยก'!AE:AE)</f>
        <v>0</v>
      </c>
      <c r="BM72" s="16">
        <f>SUMIF(เตรียมส่วนผสม!$C:$C,'รับ-จ่าย ประจำวัน'!$B72,เตรียมส่วนผสม!AF:AF)+SUMIF(กวนไส้!$C:$C,'รับ-จ่าย ประจำวัน'!$B72,กวนไส้!AF:AF)+SUMIF(ผลิต1!$C:$C,'รับ-จ่าย ประจำวัน'!$B72,ผลิต1!AF:AF)+SUMIF(ผลิต2!$C:$C,'รับ-จ่าย ประจำวัน'!$B72,ผลิต2!AF:AF)+SUMIF(เส้นแต่งหน้าขนมเค้ก!$C:$C,'รับ-จ่าย ประจำวัน'!$B72,เส้นแต่งหน้าขนมเค้ก!AF:AF)+SUMIF(แพ็ค!$C:$C,'รับ-จ่าย ประจำวัน'!$B72,แพ็ค!AF:AF)+SUMIF(ธุรการ!$C:$C,'รับ-จ่าย ประจำวัน'!$B72,ธุรการ!AF:AF)+SUMIF(เส้นแต่งหน้าขนมปัง!$C:$C,'รับ-จ่าย ประจำวัน'!$B72,เส้นแต่งหน้าขนมปัง!AF:AF)+SUMIF('วางแผนBC,CJ'!$C:$C,'รับ-จ่าย ประจำวัน'!$B72,'วางแผนBC,CJ'!AF:AF)+SUMIF(RD!$C:$C,'รับ-จ่าย ประจำวัน'!$B72,RD!AF:AF)+SUMIF('FG,ออนไล,คัดแยก'!$C:$C,'รับ-จ่าย ประจำวัน'!$B72,'FG,ออนไล,คัดแยก'!AF:AF)</f>
        <v>0</v>
      </c>
      <c r="BN72" s="16">
        <f>SUMIF(เตรียมส่วนผสม!$C:$C,'รับ-จ่าย ประจำวัน'!$B72,เตรียมส่วนผสม!AG:AG)+SUMIF(กวนไส้!$C:$C,'รับ-จ่าย ประจำวัน'!$B72,กวนไส้!AG:AG)+SUMIF(ผลิต1!$C:$C,'รับ-จ่าย ประจำวัน'!$B72,ผลิต1!AG:AG)+SUMIF(ผลิต2!$C:$C,'รับ-จ่าย ประจำวัน'!$B72,ผลิต2!AG:AG)+SUMIF(เส้นแต่งหน้าขนมเค้ก!$C:$C,'รับ-จ่าย ประจำวัน'!$B72,เส้นแต่งหน้าขนมเค้ก!AG:AG)+SUMIF(แพ็ค!$C:$C,'รับ-จ่าย ประจำวัน'!$B72,แพ็ค!AG:AG)+SUMIF(ธุรการ!$C:$C,'รับ-จ่าย ประจำวัน'!$B72,ธุรการ!AG:AG)+SUMIF(เส้นแต่งหน้าขนมปัง!$C:$C,'รับ-จ่าย ประจำวัน'!$B72,เส้นแต่งหน้าขนมปัง!AG:AG)+SUMIF('วางแผนBC,CJ'!$C:$C,'รับ-จ่าย ประจำวัน'!$B72,'วางแผนBC,CJ'!AG:AG)+SUMIF(RD!$C:$C,'รับ-จ่าย ประจำวัน'!$B72,RD!AG:AG)+SUMIF('FG,ออนไล,คัดแยก'!$C:$C,'รับ-จ่าย ประจำวัน'!$B72,'FG,ออนไล,คัดแยก'!AG:AG)</f>
        <v>0</v>
      </c>
      <c r="BO72" s="16">
        <f>SUMIF(เตรียมส่วนผสม!$C:$C,'รับ-จ่าย ประจำวัน'!$B72,เตรียมส่วนผสม!AH:AH)+SUMIF(กวนไส้!$C:$C,'รับ-จ่าย ประจำวัน'!$B72,กวนไส้!AH:AH)+SUMIF(ผลิต1!$C:$C,'รับ-จ่าย ประจำวัน'!$B72,ผลิต1!AH:AH)+SUMIF(ผลิต2!$C:$C,'รับ-จ่าย ประจำวัน'!$B72,ผลิต2!AH:AH)+SUMIF(เส้นแต่งหน้าขนมเค้ก!$C:$C,'รับ-จ่าย ประจำวัน'!$B72,เส้นแต่งหน้าขนมเค้ก!AH:AH)+SUMIF(แพ็ค!$C:$C,'รับ-จ่าย ประจำวัน'!$B72,แพ็ค!AH:AH)+SUMIF(ธุรการ!$C:$C,'รับ-จ่าย ประจำวัน'!$B72,ธุรการ!AH:AH)+SUMIF(เส้นแต่งหน้าขนมปัง!$C:$C,'รับ-จ่าย ประจำวัน'!$B72,เส้นแต่งหน้าขนมปัง!AH:AH)+SUMIF('วางแผนBC,CJ'!$C:$C,'รับ-จ่าย ประจำวัน'!$B72,'วางแผนBC,CJ'!AH:AH)+SUMIF(RD!$C:$C,'รับ-จ่าย ประจำวัน'!$B72,RD!AH:AH)+SUMIF('FG,ออนไล,คัดแยก'!$C:$C,'รับ-จ่าย ประจำวัน'!$B72,'FG,ออนไล,คัดแยก'!AH:AH)</f>
        <v>0</v>
      </c>
      <c r="BP72" s="16">
        <f>SUMIF(เตรียมส่วนผสม!$C:$C,'รับ-จ่าย ประจำวัน'!$B72,เตรียมส่วนผสม!AI:AI)+SUMIF(กวนไส้!$C:$C,'รับ-จ่าย ประจำวัน'!$B72,กวนไส้!AI:AI)+SUMIF(ผลิต1!$C:$C,'รับ-จ่าย ประจำวัน'!$B72,ผลิต1!AI:AI)+SUMIF(ผลิต2!$C:$C,'รับ-จ่าย ประจำวัน'!$B72,ผลิต2!AI:AI)+SUMIF(เส้นแต่งหน้าขนมเค้ก!$C:$C,'รับ-จ่าย ประจำวัน'!$B72,เส้นแต่งหน้าขนมเค้ก!AI:AI)+SUMIF(แพ็ค!$C:$C,'รับ-จ่าย ประจำวัน'!$B72,แพ็ค!AI:AI)+SUMIF(ธุรการ!$C:$C,'รับ-จ่าย ประจำวัน'!$B72,ธุรการ!AI:AI)+SUMIF(เส้นแต่งหน้าขนมปัง!$C:$C,'รับ-จ่าย ประจำวัน'!$B72,เส้นแต่งหน้าขนมปัง!AI:AI)+SUMIF('วางแผนBC,CJ'!$C:$C,'รับ-จ่าย ประจำวัน'!$B72,'วางแผนBC,CJ'!AI:AI)+SUMIF(RD!$C:$C,'รับ-จ่าย ประจำวัน'!$B72,RD!AI:AI)+SUMIF('FG,ออนไล,คัดแยก'!$C:$C,'รับ-จ่าย ประจำวัน'!$B72,'FG,ออนไล,คัดแยก'!AI:AI)</f>
        <v>0</v>
      </c>
      <c r="BQ72" s="16">
        <f>SUMIF(เตรียมส่วนผสม!$C:$C,'รับ-จ่าย ประจำวัน'!$B72,เตรียมส่วนผสม!AJ:AJ)+SUMIF(กวนไส้!$C:$C,'รับ-จ่าย ประจำวัน'!$B72,กวนไส้!AJ:AJ)+SUMIF(ผลิต1!$C:$C,'รับ-จ่าย ประจำวัน'!$B72,ผลิต1!AJ:AJ)+SUMIF(ผลิต2!$C:$C,'รับ-จ่าย ประจำวัน'!$B72,ผลิต2!AJ:AJ)+SUMIF(เส้นแต่งหน้าขนมเค้ก!$C:$C,'รับ-จ่าย ประจำวัน'!$B72,เส้นแต่งหน้าขนมเค้ก!AJ:AJ)+SUMIF(แพ็ค!$C:$C,'รับ-จ่าย ประจำวัน'!$B72,แพ็ค!AJ:AJ)+SUMIF(ธุรการ!$C:$C,'รับ-จ่าย ประจำวัน'!$B72,ธุรการ!AJ:AJ)+SUMIF(เส้นแต่งหน้าขนมปัง!$C:$C,'รับ-จ่าย ประจำวัน'!$B72,เส้นแต่งหน้าขนมปัง!AJ:AJ)+SUMIF('วางแผนBC,CJ'!$C:$C,'รับ-จ่าย ประจำวัน'!$B72,'วางแผนBC,CJ'!AJ:AJ)+SUMIF(RD!$C:$C,'รับ-จ่าย ประจำวัน'!$B72,RD!AJ:AJ)+SUMIF('FG,ออนไล,คัดแยก'!$C:$C,'รับ-จ่าย ประจำวัน'!$B72,'FG,ออนไล,คัดแยก'!AJ:AJ)</f>
        <v>0</v>
      </c>
      <c r="BR72" s="16">
        <f>SUMIF(เตรียมส่วนผสม!$C:$C,'รับ-จ่าย ประจำวัน'!$B72,เตรียมส่วนผสม!AK:AK)+SUMIF(กวนไส้!$C:$C,'รับ-จ่าย ประจำวัน'!$B72,กวนไส้!AK:AK)+SUMIF(ผลิต1!$C:$C,'รับ-จ่าย ประจำวัน'!$B72,ผลิต1!AK:AK)+SUMIF(ผลิต2!$C:$C,'รับ-จ่าย ประจำวัน'!$B72,ผลิต2!AK:AK)+SUMIF(เส้นแต่งหน้าขนมเค้ก!$C:$C,'รับ-จ่าย ประจำวัน'!$B72,เส้นแต่งหน้าขนมเค้ก!AK:AK)+SUMIF(แพ็ค!$C:$C,'รับ-จ่าย ประจำวัน'!$B72,แพ็ค!AK:AK)+SUMIF(ธุรการ!$C:$C,'รับ-จ่าย ประจำวัน'!$B72,ธุรการ!AK:AK)+SUMIF(เส้นแต่งหน้าขนมปัง!$C:$C,'รับ-จ่าย ประจำวัน'!$B72,เส้นแต่งหน้าขนมปัง!AK:AK)+SUMIF('วางแผนBC,CJ'!$C:$C,'รับ-จ่าย ประจำวัน'!$B72,'วางแผนBC,CJ'!AK:AK)+SUMIF(RD!$C:$C,'รับ-จ่าย ประจำวัน'!$B72,RD!AK:AK)+SUMIF('FG,ออนไล,คัดแยก'!$C:$C,'รับ-จ่าย ประจำวัน'!$B72,'FG,ออนไล,คัดแยก'!AK:AK)</f>
        <v>0</v>
      </c>
      <c r="BS72" s="16">
        <f>SUMIF(เตรียมส่วนผสม!$C:$C,'รับ-จ่าย ประจำวัน'!$B72,เตรียมส่วนผสม!AL:AL)+SUMIF(กวนไส้!$C:$C,'รับ-จ่าย ประจำวัน'!$B72,กวนไส้!AL:AL)+SUMIF(ผลิต1!$C:$C,'รับ-จ่าย ประจำวัน'!$B72,ผลิต1!AL:AL)+SUMIF(ผลิต2!$C:$C,'รับ-จ่าย ประจำวัน'!$B72,ผลิต2!AL:AL)+SUMIF(เส้นแต่งหน้าขนมเค้ก!$C:$C,'รับ-จ่าย ประจำวัน'!$B72,เส้นแต่งหน้าขนมเค้ก!AL:AL)+SUMIF(แพ็ค!$C:$C,'รับ-จ่าย ประจำวัน'!$B72,แพ็ค!AL:AL)+SUMIF(ธุรการ!$C:$C,'รับ-จ่าย ประจำวัน'!$B72,ธุรการ!AL:AL)+SUMIF(เส้นแต่งหน้าขนมปัง!$C:$C,'รับ-จ่าย ประจำวัน'!$B72,เส้นแต่งหน้าขนมปัง!AL:AL)+SUMIF('วางแผนBC,CJ'!$C:$C,'รับ-จ่าย ประจำวัน'!$B72,'วางแผนBC,CJ'!AL:AL)+SUMIF(RD!$C:$C,'รับ-จ่าย ประจำวัน'!$B72,RD!AL:AL)+SUMIF('FG,ออนไล,คัดแยก'!$C:$C,'รับ-จ่าย ประจำวัน'!$B72,'FG,ออนไล,คัดแยก'!AL:AL)</f>
        <v>0</v>
      </c>
      <c r="BT72" s="18">
        <f t="shared" si="20"/>
        <v>0</v>
      </c>
      <c r="BU72" s="116"/>
      <c r="BV72" s="146">
        <f t="shared" si="21"/>
        <v>1950</v>
      </c>
      <c r="BW72" s="183">
        <v>30</v>
      </c>
      <c r="BX72" s="172">
        <f t="shared" si="25"/>
        <v>0</v>
      </c>
      <c r="BY72" s="188" t="e">
        <f t="shared" si="22"/>
        <v>#DIV/0!</v>
      </c>
      <c r="BZ72" s="180" t="e">
        <f t="shared" ca="1" si="23"/>
        <v>#DIV/0!</v>
      </c>
      <c r="CA72" s="93"/>
      <c r="CB72" s="93"/>
      <c r="CC72" s="93"/>
      <c r="CD72" s="93"/>
      <c r="CE72" s="93"/>
      <c r="CF72" s="93"/>
      <c r="CG72" s="93"/>
      <c r="CH72" s="93"/>
      <c r="CI72" s="93"/>
      <c r="CJ72" s="94"/>
      <c r="CK72" s="9">
        <f t="shared" si="24"/>
        <v>1950</v>
      </c>
    </row>
    <row r="73" spans="1:89" x14ac:dyDescent="0.5">
      <c r="A73" s="149" t="s">
        <v>1311</v>
      </c>
      <c r="B73" s="34">
        <v>1021401010</v>
      </c>
      <c r="C73" s="33" t="s">
        <v>1880</v>
      </c>
      <c r="D73" s="141" t="s">
        <v>61</v>
      </c>
      <c r="E73" s="25"/>
      <c r="F73" s="132"/>
      <c r="G73" s="25"/>
      <c r="H73" s="12">
        <v>53100</v>
      </c>
      <c r="I73" s="11"/>
      <c r="J73" s="11"/>
      <c r="K73" s="11"/>
      <c r="L73" s="11"/>
      <c r="M73" s="11">
        <f>37800+12600</f>
        <v>50400</v>
      </c>
      <c r="N73" s="11"/>
      <c r="O73" s="11"/>
      <c r="P73" s="11"/>
      <c r="Q73" s="11"/>
      <c r="R73" s="11"/>
      <c r="S73" s="25"/>
      <c r="T73" s="25"/>
      <c r="U73" s="25"/>
      <c r="V73" s="25"/>
      <c r="W73" s="25"/>
      <c r="X73" s="25"/>
      <c r="Y73" s="25"/>
      <c r="Z73" s="25"/>
      <c r="AA73" s="25">
        <f>41900+4500</f>
        <v>46400</v>
      </c>
      <c r="AB73" s="25"/>
      <c r="AC73" s="25"/>
      <c r="AD73" s="25"/>
      <c r="AE73" s="11"/>
      <c r="AF73" s="11"/>
      <c r="AG73" s="11"/>
      <c r="AH73" s="11"/>
      <c r="AI73" s="25"/>
      <c r="AJ73" s="25"/>
      <c r="AK73" s="25"/>
      <c r="AL73" s="25"/>
      <c r="AM73" s="25"/>
      <c r="AN73" s="15">
        <f t="shared" si="19"/>
        <v>96800</v>
      </c>
      <c r="AO73" s="16">
        <f>SUMIF(เตรียมส่วนผสม!$C:$C,'รับ-จ่าย ประจำวัน'!$B73,เตรียมส่วนผสม!H:H)+SUMIF(กวนไส้!$C:$C,'รับ-จ่าย ประจำวัน'!$B73,กวนไส้!H:H)+SUMIF(ผลิต1!$C:$C,'รับ-จ่าย ประจำวัน'!$B73,ผลิต1!H:H)+SUMIF(ผลิต2!$C:$C,'รับ-จ่าย ประจำวัน'!$B73,ผลิต2!H:H)+SUMIF(เส้นแต่งหน้าขนมเค้ก!$C:$C,'รับ-จ่าย ประจำวัน'!$B73,เส้นแต่งหน้าขนมเค้ก!H:H)+SUMIF(แพ็ค!$C:$C,'รับ-จ่าย ประจำวัน'!$B73,แพ็ค!H:H)+SUMIF(ธุรการ!$C:$C,'รับ-จ่าย ประจำวัน'!$B73,ธุรการ!H:H)+SUMIF(เส้นแต่งหน้าขนมปัง!$C:$C,'รับ-จ่าย ประจำวัน'!$B73,เส้นแต่งหน้าขนมปัง!H:H)+SUMIF('วางแผนBC,CJ'!$C:$C,'รับ-จ่าย ประจำวัน'!$B73,'วางแผนBC,CJ'!H:H)+SUMIF(RD!$C:$C,'รับ-จ่าย ประจำวัน'!$B73,RD!H:H)+SUMIF('FG,ออนไล,คัดแยก'!$C:$C,'รับ-จ่าย ประจำวัน'!$B73,'FG,ออนไล,คัดแยก'!H:H)</f>
        <v>1100</v>
      </c>
      <c r="AP73" s="16">
        <f>SUMIF(เตรียมส่วนผสม!$C:$C,'รับ-จ่าย ประจำวัน'!$B73,เตรียมส่วนผสม!I:I)+SUMIF(กวนไส้!$C:$C,'รับ-จ่าย ประจำวัน'!$B73,กวนไส้!I:I)+SUMIF(ผลิต1!$C:$C,'รับ-จ่าย ประจำวัน'!$B73,ผลิต1!I:I)+SUMIF(ผลิต2!$C:$C,'รับ-จ่าย ประจำวัน'!$B73,ผลิต2!I:I)+SUMIF(เส้นแต่งหน้าขนมเค้ก!$C:$C,'รับ-จ่าย ประจำวัน'!$B73,เส้นแต่งหน้าขนมเค้ก!I:I)+SUMIF(แพ็ค!$C:$C,'รับ-จ่าย ประจำวัน'!$B73,แพ็ค!I:I)+SUMIF(ธุรการ!$C:$C,'รับ-จ่าย ประจำวัน'!$B73,ธุรการ!I:I)+SUMIF(เส้นแต่งหน้าขนมปัง!$C:$C,'รับ-จ่าย ประจำวัน'!$B73,เส้นแต่งหน้าขนมปัง!I:I)+SUMIF('วางแผนBC,CJ'!$C:$C,'รับ-จ่าย ประจำวัน'!$B73,'วางแผนBC,CJ'!I:I)+SUMIF(RD!$C:$C,'รับ-จ่าย ประจำวัน'!$B73,RD!I:I)+SUMIF('FG,ออนไล,คัดแยก'!$C:$C,'รับ-จ่าย ประจำวัน'!$B73,'FG,ออนไล,คัดแยก'!I:I)</f>
        <v>1000</v>
      </c>
      <c r="AQ73" s="16">
        <f>SUMIF(เตรียมส่วนผสม!$C:$C,'รับ-จ่าย ประจำวัน'!$B73,เตรียมส่วนผสม!J:J)+SUMIF(กวนไส้!$C:$C,'รับ-จ่าย ประจำวัน'!$B73,กวนไส้!J:J)+SUMIF(ผลิต1!$C:$C,'รับ-จ่าย ประจำวัน'!$B73,ผลิต1!J:J)+SUMIF(ผลิต2!$C:$C,'รับ-จ่าย ประจำวัน'!$B73,ผลิต2!J:J)+SUMIF(เส้นแต่งหน้าขนมเค้ก!$C:$C,'รับ-จ่าย ประจำวัน'!$B73,เส้นแต่งหน้าขนมเค้ก!J:J)+SUMIF(แพ็ค!$C:$C,'รับ-จ่าย ประจำวัน'!$B73,แพ็ค!J:J)+SUMIF(ธุรการ!$C:$C,'รับ-จ่าย ประจำวัน'!$B73,ธุรการ!J:J)+SUMIF(เส้นแต่งหน้าขนมปัง!$C:$C,'รับ-จ่าย ประจำวัน'!$B73,เส้นแต่งหน้าขนมปัง!J:J)+SUMIF('วางแผนBC,CJ'!$C:$C,'รับ-จ่าย ประจำวัน'!$B73,'วางแผนBC,CJ'!J:J)+SUMIF(RD!$C:$C,'รับ-จ่าย ประจำวัน'!$B73,RD!J:J)+SUMIF('FG,ออนไล,คัดแยก'!$C:$C,'รับ-จ่าย ประจำวัน'!$B73,'FG,ออนไล,คัดแยก'!J:J)</f>
        <v>0</v>
      </c>
      <c r="AR73" s="16">
        <f>SUMIF(เตรียมส่วนผสม!$C:$C,'รับ-จ่าย ประจำวัน'!$B73,เตรียมส่วนผสม!K:K)+SUMIF(กวนไส้!$C:$C,'รับ-จ่าย ประจำวัน'!$B73,กวนไส้!K:K)+SUMIF(ผลิต1!$C:$C,'รับ-จ่าย ประจำวัน'!$B73,ผลิต1!K:K)+SUMIF(ผลิต2!$C:$C,'รับ-จ่าย ประจำวัน'!$B73,ผลิต2!K:K)+SUMIF(เส้นแต่งหน้าขนมเค้ก!$C:$C,'รับ-จ่าย ประจำวัน'!$B73,เส้นแต่งหน้าขนมเค้ก!K:K)+SUMIF(แพ็ค!$C:$C,'รับ-จ่าย ประจำวัน'!$B73,แพ็ค!K:K)+SUMIF(ธุรการ!$C:$C,'รับ-จ่าย ประจำวัน'!$B73,ธุรการ!K:K)+SUMIF(เส้นแต่งหน้าขนมปัง!$C:$C,'รับ-จ่าย ประจำวัน'!$B73,เส้นแต่งหน้าขนมปัง!K:K)+SUMIF('วางแผนBC,CJ'!$C:$C,'รับ-จ่าย ประจำวัน'!$B73,'วางแผนBC,CJ'!K:K)+SUMIF(RD!$C:$C,'รับ-จ่าย ประจำวัน'!$B73,RD!K:K)+SUMIF('FG,ออนไล,คัดแยก'!$C:$C,'รับ-จ่าย ประจำวัน'!$B73,'FG,ออนไล,คัดแยก'!K:K)</f>
        <v>1950</v>
      </c>
      <c r="AS73" s="16">
        <f>SUMIF(เตรียมส่วนผสม!$C:$C,'รับ-จ่าย ประจำวัน'!$B73,เตรียมส่วนผสม!L:L)+SUMIF(กวนไส้!$C:$C,'รับ-จ่าย ประจำวัน'!$B73,กวนไส้!L:L)+SUMIF(ผลิต1!$C:$C,'รับ-จ่าย ประจำวัน'!$B73,ผลิต1!L:L)+SUMIF(ผลิต2!$C:$C,'รับ-จ่าย ประจำวัน'!$B73,ผลิต2!L:L)+SUMIF(เส้นแต่งหน้าขนมเค้ก!$C:$C,'รับ-จ่าย ประจำวัน'!$B73,เส้นแต่งหน้าขนมเค้ก!L:L)+SUMIF(แพ็ค!$C:$C,'รับ-จ่าย ประจำวัน'!$B73,แพ็ค!L:L)+SUMIF(ธุรการ!$C:$C,'รับ-จ่าย ประจำวัน'!$B73,ธุรการ!L:L)+SUMIF(เส้นแต่งหน้าขนมปัง!$C:$C,'รับ-จ่าย ประจำวัน'!$B73,เส้นแต่งหน้าขนมปัง!L:L)+SUMIF('วางแผนBC,CJ'!$C:$C,'รับ-จ่าย ประจำวัน'!$B73,'วางแผนBC,CJ'!L:L)+SUMIF(RD!$C:$C,'รับ-จ่าย ประจำวัน'!$B73,RD!L:L)+SUMIF('FG,ออนไล,คัดแยก'!$C:$C,'รับ-จ่าย ประจำวัน'!$B73,'FG,ออนไล,คัดแยก'!L:L)</f>
        <v>1500</v>
      </c>
      <c r="AT73" s="16">
        <f>SUMIF(เตรียมส่วนผสม!$C:$C,'รับ-จ่าย ประจำวัน'!$B73,เตรียมส่วนผสม!M:M)+SUMIF(กวนไส้!$C:$C,'รับ-จ่าย ประจำวัน'!$B73,กวนไส้!M:M)+SUMIF(ผลิต1!$C:$C,'รับ-จ่าย ประจำวัน'!$B73,ผลิต1!M:M)+SUMIF(ผลิต2!$C:$C,'รับ-จ่าย ประจำวัน'!$B73,ผลิต2!M:M)+SUMIF(เส้นแต่งหน้าขนมเค้ก!$C:$C,'รับ-จ่าย ประจำวัน'!$B73,เส้นแต่งหน้าขนมเค้ก!M:M)+SUMIF(แพ็ค!$C:$C,'รับ-จ่าย ประจำวัน'!$B73,แพ็ค!M:M)+SUMIF(ธุรการ!$C:$C,'รับ-จ่าย ประจำวัน'!$B73,ธุรการ!M:M)+SUMIF(เส้นแต่งหน้าขนมปัง!$C:$C,'รับ-จ่าย ประจำวัน'!$B73,เส้นแต่งหน้าขนมปัง!M:M)+SUMIF('วางแผนBC,CJ'!$C:$C,'รับ-จ่าย ประจำวัน'!$B73,'วางแผนBC,CJ'!M:M)+SUMIF(RD!$C:$C,'รับ-จ่าย ประจำวัน'!$B73,RD!M:M)+SUMIF('FG,ออนไล,คัดแยก'!$C:$C,'รับ-จ่าย ประจำวัน'!$B73,'FG,ออนไล,คัดแยก'!M:M)</f>
        <v>0</v>
      </c>
      <c r="AU73" s="16">
        <f>SUMIF(เตรียมส่วนผสม!$C:$C,'รับ-จ่าย ประจำวัน'!$B73,เตรียมส่วนผสม!N:N)+SUMIF(กวนไส้!$C:$C,'รับ-จ่าย ประจำวัน'!$B73,กวนไส้!N:N)+SUMIF(ผลิต1!$C:$C,'รับ-จ่าย ประจำวัน'!$B73,ผลิต1!N:N)+SUMIF(ผลิต2!$C:$C,'รับ-จ่าย ประจำวัน'!$B73,ผลิต2!N:N)+SUMIF(เส้นแต่งหน้าขนมเค้ก!$C:$C,'รับ-จ่าย ประจำวัน'!$B73,เส้นแต่งหน้าขนมเค้ก!N:N)+SUMIF(แพ็ค!$C:$C,'รับ-จ่าย ประจำวัน'!$B73,แพ็ค!N:N)+SUMIF(ธุรการ!$C:$C,'รับ-จ่าย ประจำวัน'!$B73,ธุรการ!N:N)+SUMIF(เส้นแต่งหน้าขนมปัง!$C:$C,'รับ-จ่าย ประจำวัน'!$B73,เส้นแต่งหน้าขนมปัง!N:N)+SUMIF('วางแผนBC,CJ'!$C:$C,'รับ-จ่าย ประจำวัน'!$B73,'วางแผนBC,CJ'!N:N)+SUMIF(RD!$C:$C,'รับ-จ่าย ประจำวัน'!$B73,RD!N:N)+SUMIF('FG,ออนไล,คัดแยก'!$C:$C,'รับ-จ่าย ประจำวัน'!$B73,'FG,ออนไล,คัดแยก'!N:N)</f>
        <v>100</v>
      </c>
      <c r="AV73" s="16">
        <f>SUMIF(เตรียมส่วนผสม!$C:$C,'รับ-จ่าย ประจำวัน'!$B73,เตรียมส่วนผสม!O:O)+SUMIF(กวนไส้!$C:$C,'รับ-จ่าย ประจำวัน'!$B73,กวนไส้!O:O)+SUMIF(ผลิต1!$C:$C,'รับ-จ่าย ประจำวัน'!$B73,ผลิต1!O:O)+SUMIF(ผลิต2!$C:$C,'รับ-จ่าย ประจำวัน'!$B73,ผลิต2!O:O)+SUMIF(เส้นแต่งหน้าขนมเค้ก!$C:$C,'รับ-จ่าย ประจำวัน'!$B73,เส้นแต่งหน้าขนมเค้ก!O:O)+SUMIF(แพ็ค!$C:$C,'รับ-จ่าย ประจำวัน'!$B73,แพ็ค!O:O)+SUMIF(ธุรการ!$C:$C,'รับ-จ่าย ประจำวัน'!$B73,ธุรการ!O:O)+SUMIF(เส้นแต่งหน้าขนมปัง!$C:$C,'รับ-จ่าย ประจำวัน'!$B73,เส้นแต่งหน้าขนมปัง!O:O)+SUMIF('วางแผนBC,CJ'!$C:$C,'รับ-จ่าย ประจำวัน'!$B73,'วางแผนBC,CJ'!O:O)+SUMIF(RD!$C:$C,'รับ-จ่าย ประจำวัน'!$B73,RD!O:O)+SUMIF('FG,ออนไล,คัดแยก'!$C:$C,'รับ-จ่าย ประจำวัน'!$B73,'FG,ออนไล,คัดแยก'!O:O)</f>
        <v>850</v>
      </c>
      <c r="AW73" s="16">
        <f>SUMIF(เตรียมส่วนผสม!$C:$C,'รับ-จ่าย ประจำวัน'!$B73,เตรียมส่วนผสม!P:P)+SUMIF(กวนไส้!$C:$C,'รับ-จ่าย ประจำวัน'!$B73,กวนไส้!P:P)+SUMIF(ผลิต1!$C:$C,'รับ-จ่าย ประจำวัน'!$B73,ผลิต1!P:P)+SUMIF(ผลิต2!$C:$C,'รับ-จ่าย ประจำวัน'!$B73,ผลิต2!P:P)+SUMIF(เส้นแต่งหน้าขนมเค้ก!$C:$C,'รับ-จ่าย ประจำวัน'!$B73,เส้นแต่งหน้าขนมเค้ก!P:P)+SUMIF(แพ็ค!$C:$C,'รับ-จ่าย ประจำวัน'!$B73,แพ็ค!P:P)+SUMIF(ธุรการ!$C:$C,'รับ-จ่าย ประจำวัน'!$B73,ธุรการ!P:P)+SUMIF(เส้นแต่งหน้าขนมปัง!$C:$C,'รับ-จ่าย ประจำวัน'!$B73,เส้นแต่งหน้าขนมปัง!P:P)+SUMIF('วางแผนBC,CJ'!$C:$C,'รับ-จ่าย ประจำวัน'!$B73,'วางแผนBC,CJ'!P:P)+SUMIF(RD!$C:$C,'รับ-จ่าย ประจำวัน'!$B73,RD!P:P)+SUMIF('FG,ออนไล,คัดแยก'!$C:$C,'รับ-จ่าย ประจำวัน'!$B73,'FG,ออนไล,คัดแยก'!P:P)</f>
        <v>800</v>
      </c>
      <c r="AX73" s="16">
        <f>SUMIF(เตรียมส่วนผสม!$C:$C,'รับ-จ่าย ประจำวัน'!$B73,เตรียมส่วนผสม!Q:Q)+SUMIF(กวนไส้!$C:$C,'รับ-จ่าย ประจำวัน'!$B73,กวนไส้!Q:Q)+SUMIF(ผลิต1!$C:$C,'รับ-จ่าย ประจำวัน'!$B73,ผลิต1!Q:Q)+SUMIF(ผลิต2!$C:$C,'รับ-จ่าย ประจำวัน'!$B73,ผลิต2!Q:Q)+SUMIF(เส้นแต่งหน้าขนมเค้ก!$C:$C,'รับ-จ่าย ประจำวัน'!$B73,เส้นแต่งหน้าขนมเค้ก!Q:Q)+SUMIF(แพ็ค!$C:$C,'รับ-จ่าย ประจำวัน'!$B73,แพ็ค!Q:Q)+SUMIF(ธุรการ!$C:$C,'รับ-จ่าย ประจำวัน'!$B73,ธุรการ!Q:Q)+SUMIF(เส้นแต่งหน้าขนมปัง!$C:$C,'รับ-จ่าย ประจำวัน'!$B73,เส้นแต่งหน้าขนมปัง!Q:Q)+SUMIF('วางแผนBC,CJ'!$C:$C,'รับ-จ่าย ประจำวัน'!$B73,'วางแผนBC,CJ'!Q:Q)+SUMIF(RD!$C:$C,'รับ-จ่าย ประจำวัน'!$B73,RD!Q:Q)+SUMIF('FG,ออนไล,คัดแยก'!$C:$C,'รับ-จ่าย ประจำวัน'!$B73,'FG,ออนไล,คัดแยก'!Q:Q)</f>
        <v>850</v>
      </c>
      <c r="AY73" s="16">
        <f>SUMIF(เตรียมส่วนผสม!$C:$C,'รับ-จ่าย ประจำวัน'!$B73,เตรียมส่วนผสม!R:R)+SUMIF(กวนไส้!$C:$C,'รับ-จ่าย ประจำวัน'!$B73,กวนไส้!R:R)+SUMIF(ผลิต1!$C:$C,'รับ-จ่าย ประจำวัน'!$B73,ผลิต1!R:R)+SUMIF(ผลิต2!$C:$C,'รับ-จ่าย ประจำวัน'!$B73,ผลิต2!R:R)+SUMIF(เส้นแต่งหน้าขนมเค้ก!$C:$C,'รับ-จ่าย ประจำวัน'!$B73,เส้นแต่งหน้าขนมเค้ก!R:R)+SUMIF(แพ็ค!$C:$C,'รับ-จ่าย ประจำวัน'!$B73,แพ็ค!R:R)+SUMIF(ธุรการ!$C:$C,'รับ-จ่าย ประจำวัน'!$B73,ธุรการ!R:R)+SUMIF(เส้นแต่งหน้าขนมปัง!$C:$C,'รับ-จ่าย ประจำวัน'!$B73,เส้นแต่งหน้าขนมปัง!R:R)+SUMIF('วางแผนBC,CJ'!$C:$C,'รับ-จ่าย ประจำวัน'!$B73,'วางแผนBC,CJ'!R:R)+SUMIF(RD!$C:$C,'รับ-จ่าย ประจำวัน'!$B73,RD!R:R)+SUMIF('FG,ออนไล,คัดแยก'!$C:$C,'รับ-จ่าย ประจำวัน'!$B73,'FG,ออนไล,คัดแยก'!R:R)</f>
        <v>1050</v>
      </c>
      <c r="AZ73" s="16">
        <f>SUMIF(เตรียมส่วนผสม!$C:$C,'รับ-จ่าย ประจำวัน'!$B73,เตรียมส่วนผสม!S:S)+SUMIF(กวนไส้!$C:$C,'รับ-จ่าย ประจำวัน'!$B73,กวนไส้!S:S)+SUMIF(ผลิต1!$C:$C,'รับ-จ่าย ประจำวัน'!$B73,ผลิต1!S:S)+SUMIF(ผลิต2!$C:$C,'รับ-จ่าย ประจำวัน'!$B73,ผลิต2!S:S)+SUMIF(เส้นแต่งหน้าขนมเค้ก!$C:$C,'รับ-จ่าย ประจำวัน'!$B73,เส้นแต่งหน้าขนมเค้ก!S:S)+SUMIF(แพ็ค!$C:$C,'รับ-จ่าย ประจำวัน'!$B73,แพ็ค!S:S)+SUMIF(ธุรการ!$C:$C,'รับ-จ่าย ประจำวัน'!$B73,ธุรการ!S:S)+SUMIF(เส้นแต่งหน้าขนมปัง!$C:$C,'รับ-จ่าย ประจำวัน'!$B73,เส้นแต่งหน้าขนมปัง!S:S)+SUMIF('วางแผนBC,CJ'!$C:$C,'รับ-จ่าย ประจำวัน'!$B73,'วางแผนBC,CJ'!S:S)+SUMIF(RD!$C:$C,'รับ-จ่าย ประจำวัน'!$B73,RD!S:S)+SUMIF('FG,ออนไล,คัดแยก'!$C:$C,'รับ-จ่าย ประจำวัน'!$B73,'FG,ออนไล,คัดแยก'!S:S)</f>
        <v>100</v>
      </c>
      <c r="BA73" s="16">
        <f>SUMIF(เตรียมส่วนผสม!$C:$C,'รับ-จ่าย ประจำวัน'!$B73,เตรียมส่วนผสม!T:T)+SUMIF(กวนไส้!$C:$C,'รับ-จ่าย ประจำวัน'!$B73,กวนไส้!T:T)+SUMIF(ผลิต1!$C:$C,'รับ-จ่าย ประจำวัน'!$B73,ผลิต1!T:T)+SUMIF(ผลิต2!$C:$C,'รับ-จ่าย ประจำวัน'!$B73,ผลิต2!T:T)+SUMIF(เส้นแต่งหน้าขนมเค้ก!$C:$C,'รับ-จ่าย ประจำวัน'!$B73,เส้นแต่งหน้าขนมเค้ก!T:T)+SUMIF(แพ็ค!$C:$C,'รับ-จ่าย ประจำวัน'!$B73,แพ็ค!T:T)+SUMIF(ธุรการ!$C:$C,'รับ-จ่าย ประจำวัน'!$B73,ธุรการ!T:T)+SUMIF(เส้นแต่งหน้าขนมปัง!$C:$C,'รับ-จ่าย ประจำวัน'!$B73,เส้นแต่งหน้าขนมปัง!T:T)+SUMIF('วางแผนBC,CJ'!$C:$C,'รับ-จ่าย ประจำวัน'!$B73,'วางแผนBC,CJ'!T:T)+SUMIF(RD!$C:$C,'รับ-จ่าย ประจำวัน'!$B73,RD!T:T)+SUMIF('FG,ออนไล,คัดแยก'!$C:$C,'รับ-จ่าย ประจำวัน'!$B73,'FG,ออนไล,คัดแยก'!T:T)</f>
        <v>0</v>
      </c>
      <c r="BB73" s="16">
        <f>SUMIF(เตรียมส่วนผสม!$C:$C,'รับ-จ่าย ประจำวัน'!$B73,เตรียมส่วนผสม!U:U)+SUMIF(กวนไส้!$C:$C,'รับ-จ่าย ประจำวัน'!$B73,กวนไส้!U:U)+SUMIF(ผลิต1!$C:$C,'รับ-จ่าย ประจำวัน'!$B73,ผลิต1!U:U)+SUMIF(ผลิต2!$C:$C,'รับ-จ่าย ประจำวัน'!$B73,ผลิต2!U:U)+SUMIF(เส้นแต่งหน้าขนมเค้ก!$C:$C,'รับ-จ่าย ประจำวัน'!$B73,เส้นแต่งหน้าขนมเค้ก!U:U)+SUMIF(แพ็ค!$C:$C,'รับ-จ่าย ประจำวัน'!$B73,แพ็ค!U:U)+SUMIF(ธุรการ!$C:$C,'รับ-จ่าย ประจำวัน'!$B73,ธุรการ!U:U)+SUMIF(เส้นแต่งหน้าขนมปัง!$C:$C,'รับ-จ่าย ประจำวัน'!$B73,เส้นแต่งหน้าขนมปัง!U:U)+SUMIF('วางแผนBC,CJ'!$C:$C,'รับ-จ่าย ประจำวัน'!$B73,'วางแผนBC,CJ'!U:U)+SUMIF(RD!$C:$C,'รับ-จ่าย ประจำวัน'!$B73,RD!U:U)+SUMIF('FG,ออนไล,คัดแยก'!$C:$C,'รับ-จ่าย ประจำวัน'!$B73,'FG,ออนไล,คัดแยก'!U:U)</f>
        <v>1600</v>
      </c>
      <c r="BC73" s="16">
        <f>SUMIF(เตรียมส่วนผสม!$C:$C,'รับ-จ่าย ประจำวัน'!$B73,เตรียมส่วนผสม!V:V)+SUMIF(กวนไส้!$C:$C,'รับ-จ่าย ประจำวัน'!$B73,กวนไส้!V:V)+SUMIF(ผลิต1!$C:$C,'รับ-จ่าย ประจำวัน'!$B73,ผลิต1!V:V)+SUMIF(ผลิต2!$C:$C,'รับ-จ่าย ประจำวัน'!$B73,ผลิต2!V:V)+SUMIF(เส้นแต่งหน้าขนมเค้ก!$C:$C,'รับ-จ่าย ประจำวัน'!$B73,เส้นแต่งหน้าขนมเค้ก!V:V)+SUMIF(แพ็ค!$C:$C,'รับ-จ่าย ประจำวัน'!$B73,แพ็ค!V:V)+SUMIF(ธุรการ!$C:$C,'รับ-จ่าย ประจำวัน'!$B73,ธุรการ!V:V)+SUMIF(เส้นแต่งหน้าขนมปัง!$C:$C,'รับ-จ่าย ประจำวัน'!$B73,เส้นแต่งหน้าขนมปัง!V:V)+SUMIF('วางแผนBC,CJ'!$C:$C,'รับ-จ่าย ประจำวัน'!$B73,'วางแผนBC,CJ'!V:V)+SUMIF(RD!$C:$C,'รับ-จ่าย ประจำวัน'!$B73,RD!V:V)+SUMIF('FG,ออนไล,คัดแยก'!$C:$C,'รับ-จ่าย ประจำวัน'!$B73,'FG,ออนไล,คัดแยก'!V:V)</f>
        <v>900</v>
      </c>
      <c r="BD73" s="16">
        <f>SUMIF(เตรียมส่วนผสม!$C:$C,'รับ-จ่าย ประจำวัน'!$B73,เตรียมส่วนผสม!W:W)+SUMIF(กวนไส้!$C:$C,'รับ-จ่าย ประจำวัน'!$B73,กวนไส้!W:W)+SUMIF(ผลิต1!$C:$C,'รับ-จ่าย ประจำวัน'!$B73,ผลิต1!W:W)+SUMIF(ผลิต2!$C:$C,'รับ-จ่าย ประจำวัน'!$B73,ผลิต2!W:W)+SUMIF(เส้นแต่งหน้าขนมเค้ก!$C:$C,'รับ-จ่าย ประจำวัน'!$B73,เส้นแต่งหน้าขนมเค้ก!W:W)+SUMIF(แพ็ค!$C:$C,'รับ-จ่าย ประจำวัน'!$B73,แพ็ค!W:W)+SUMIF(ธุรการ!$C:$C,'รับ-จ่าย ประจำวัน'!$B73,ธุรการ!W:W)+SUMIF(เส้นแต่งหน้าขนมปัง!$C:$C,'รับ-จ่าย ประจำวัน'!$B73,เส้นแต่งหน้าขนมปัง!W:W)+SUMIF('วางแผนBC,CJ'!$C:$C,'รับ-จ่าย ประจำวัน'!$B73,'วางแผนBC,CJ'!W:W)+SUMIF(RD!$C:$C,'รับ-จ่าย ประจำวัน'!$B73,RD!W:W)+SUMIF('FG,ออนไล,คัดแยก'!$C:$C,'รับ-จ่าย ประจำวัน'!$B73,'FG,ออนไล,คัดแยก'!W:W)</f>
        <v>1800</v>
      </c>
      <c r="BE73" s="16">
        <f>SUMIF(เตรียมส่วนผสม!$C:$C,'รับ-จ่าย ประจำวัน'!$B73,เตรียมส่วนผสม!X:X)+SUMIF(กวนไส้!$C:$C,'รับ-จ่าย ประจำวัน'!$B73,กวนไส้!X:X)+SUMIF(ผลิต1!$C:$C,'รับ-จ่าย ประจำวัน'!$B73,ผลิต1!X:X)+SUMIF(ผลิต2!$C:$C,'รับ-จ่าย ประจำวัน'!$B73,ผลิต2!X:X)+SUMIF(เส้นแต่งหน้าขนมเค้ก!$C:$C,'รับ-จ่าย ประจำวัน'!$B73,เส้นแต่งหน้าขนมเค้ก!X:X)+SUMIF(แพ็ค!$C:$C,'รับ-จ่าย ประจำวัน'!$B73,แพ็ค!X:X)+SUMIF(ธุรการ!$C:$C,'รับ-จ่าย ประจำวัน'!$B73,ธุรการ!X:X)+SUMIF(เส้นแต่งหน้าขนมปัง!$C:$C,'รับ-จ่าย ประจำวัน'!$B73,เส้นแต่งหน้าขนมปัง!X:X)+SUMIF('วางแผนBC,CJ'!$C:$C,'รับ-จ่าย ประจำวัน'!$B73,'วางแผนBC,CJ'!X:X)+SUMIF(RD!$C:$C,'รับ-จ่าย ประจำวัน'!$B73,RD!X:X)+SUMIF('FG,ออนไล,คัดแยก'!$C:$C,'รับ-จ่าย ประจำวัน'!$B73,'FG,ออนไล,คัดแยก'!X:X)</f>
        <v>0</v>
      </c>
      <c r="BF73" s="16">
        <f>SUMIF(เตรียมส่วนผสม!$C:$C,'รับ-จ่าย ประจำวัน'!$B73,เตรียมส่วนผสม!Y:Y)+SUMIF(กวนไส้!$C:$C,'รับ-จ่าย ประจำวัน'!$B73,กวนไส้!Y:Y)+SUMIF(ผลิต1!$C:$C,'รับ-จ่าย ประจำวัน'!$B73,ผลิต1!Y:Y)+SUMIF(ผลิต2!$C:$C,'รับ-จ่าย ประจำวัน'!$B73,ผลิต2!Y:Y)+SUMIF(เส้นแต่งหน้าขนมเค้ก!$C:$C,'รับ-จ่าย ประจำวัน'!$B73,เส้นแต่งหน้าขนมเค้ก!Y:Y)+SUMIF(แพ็ค!$C:$C,'รับ-จ่าย ประจำวัน'!$B73,แพ็ค!Y:Y)+SUMIF(ธุรการ!$C:$C,'รับ-จ่าย ประจำวัน'!$B73,ธุรการ!Y:Y)+SUMIF(เส้นแต่งหน้าขนมปัง!$C:$C,'รับ-จ่าย ประจำวัน'!$B73,เส้นแต่งหน้าขนมปัง!Y:Y)+SUMIF('วางแผนBC,CJ'!$C:$C,'รับ-จ่าย ประจำวัน'!$B73,'วางแผนBC,CJ'!Y:Y)+SUMIF(RD!$C:$C,'รับ-จ่าย ประจำวัน'!$B73,RD!Y:Y)+SUMIF('FG,ออนไล,คัดแยก'!$C:$C,'รับ-จ่าย ประจำวัน'!$B73,'FG,ออนไล,คัดแยก'!Y:Y)</f>
        <v>1150</v>
      </c>
      <c r="BG73" s="16">
        <f>SUMIF(เตรียมส่วนผสม!$C:$C,'รับ-จ่าย ประจำวัน'!$B73,เตรียมส่วนผสม!Z:Z)+SUMIF(กวนไส้!$C:$C,'รับ-จ่าย ประจำวัน'!$B73,กวนไส้!Z:Z)+SUMIF(ผลิต1!$C:$C,'รับ-จ่าย ประจำวัน'!$B73,ผลิต1!Z:Z)+SUMIF(ผลิต2!$C:$C,'รับ-จ่าย ประจำวัน'!$B73,ผลิต2!Z:Z)+SUMIF(เส้นแต่งหน้าขนมเค้ก!$C:$C,'รับ-จ่าย ประจำวัน'!$B73,เส้นแต่งหน้าขนมเค้ก!Z:Z)+SUMIF(แพ็ค!$C:$C,'รับ-จ่าย ประจำวัน'!$B73,แพ็ค!Z:Z)+SUMIF(ธุรการ!$C:$C,'รับ-จ่าย ประจำวัน'!$B73,ธุรการ!Z:Z)+SUMIF(เส้นแต่งหน้าขนมปัง!$C:$C,'รับ-จ่าย ประจำวัน'!$B73,เส้นแต่งหน้าขนมปัง!Z:Z)+SUMIF('วางแผนBC,CJ'!$C:$C,'รับ-จ่าย ประจำวัน'!$B73,'วางแผนBC,CJ'!Z:Z)+SUMIF(RD!$C:$C,'รับ-จ่าย ประจำวัน'!$B73,RD!Z:Z)+SUMIF('FG,ออนไล,คัดแยก'!$C:$C,'รับ-จ่าย ประจำวัน'!$B73,'FG,ออนไล,คัดแยก'!Z:Z)</f>
        <v>1550</v>
      </c>
      <c r="BH73" s="16">
        <f>SUMIF(เตรียมส่วนผสม!$C:$C,'รับ-จ่าย ประจำวัน'!$B73,เตรียมส่วนผสม!AA:AA)+SUMIF(กวนไส้!$C:$C,'รับ-จ่าย ประจำวัน'!$B73,กวนไส้!AA:AA)+SUMIF(ผลิต1!$C:$C,'รับ-จ่าย ประจำวัน'!$B73,ผลิต1!AA:AA)+SUMIF(ผลิต2!$C:$C,'รับ-จ่าย ประจำวัน'!$B73,ผลิต2!AA:AA)+SUMIF(เส้นแต่งหน้าขนมเค้ก!$C:$C,'รับ-จ่าย ประจำวัน'!$B73,เส้นแต่งหน้าขนมเค้ก!AA:AA)+SUMIF(แพ็ค!$C:$C,'รับ-จ่าย ประจำวัน'!$B73,แพ็ค!AA:AA)+SUMIF(ธุรการ!$C:$C,'รับ-จ่าย ประจำวัน'!$B73,ธุรการ!AA:AA)+SUMIF(เส้นแต่งหน้าขนมปัง!$C:$C,'รับ-จ่าย ประจำวัน'!$B73,เส้นแต่งหน้าขนมปัง!AA:AA)+SUMIF('วางแผนBC,CJ'!$C:$C,'รับ-จ่าย ประจำวัน'!$B73,'วางแผนBC,CJ'!AA:AA)+SUMIF(RD!$C:$C,'รับ-จ่าย ประจำวัน'!$B73,RD!AA:AA)+SUMIF('FG,ออนไล,คัดแยก'!$C:$C,'รับ-จ่าย ประจำวัน'!$B73,'FG,ออนไล,คัดแยก'!AA:AA)</f>
        <v>0</v>
      </c>
      <c r="BI73" s="16">
        <f>SUMIF(เตรียมส่วนผสม!$C:$C,'รับ-จ่าย ประจำวัน'!$B73,เตรียมส่วนผสม!AB:AB)+SUMIF(กวนไส้!$C:$C,'รับ-จ่าย ประจำวัน'!$B73,กวนไส้!AB:AB)+SUMIF(ผลิต1!$C:$C,'รับ-จ่าย ประจำวัน'!$B73,ผลิต1!AB:AB)+SUMIF(ผลิต2!$C:$C,'รับ-จ่าย ประจำวัน'!$B73,ผลิต2!AB:AB)+SUMIF(เส้นแต่งหน้าขนมเค้ก!$C:$C,'รับ-จ่าย ประจำวัน'!$B73,เส้นแต่งหน้าขนมเค้ก!AB:AB)+SUMIF(แพ็ค!$C:$C,'รับ-จ่าย ประจำวัน'!$B73,แพ็ค!AB:AB)+SUMIF(ธุรการ!$C:$C,'รับ-จ่าย ประจำวัน'!$B73,ธุรการ!AB:AB)+SUMIF(เส้นแต่งหน้าขนมปัง!$C:$C,'รับ-จ่าย ประจำวัน'!$B73,เส้นแต่งหน้าขนมปัง!AB:AB)+SUMIF('วางแผนBC,CJ'!$C:$C,'รับ-จ่าย ประจำวัน'!$B73,'วางแผนBC,CJ'!AB:AB)+SUMIF(RD!$C:$C,'รับ-จ่าย ประจำวัน'!$B73,RD!AB:AB)+SUMIF('FG,ออนไล,คัดแยก'!$C:$C,'รับ-จ่าย ประจำวัน'!$B73,'FG,ออนไล,คัดแยก'!AB:AB)</f>
        <v>900</v>
      </c>
      <c r="BJ73" s="16">
        <f>SUMIF(เตรียมส่วนผสม!$C:$C,'รับ-จ่าย ประจำวัน'!$B73,เตรียมส่วนผสม!AC:AC)+SUMIF(กวนไส้!$C:$C,'รับ-จ่าย ประจำวัน'!$B73,กวนไส้!AC:AC)+SUMIF(ผลิต1!$C:$C,'รับ-จ่าย ประจำวัน'!$B73,ผลิต1!AC:AC)+SUMIF(ผลิต2!$C:$C,'รับ-จ่าย ประจำวัน'!$B73,ผลิต2!AC:AC)+SUMIF(เส้นแต่งหน้าขนมเค้ก!$C:$C,'รับ-จ่าย ประจำวัน'!$B73,เส้นแต่งหน้าขนมเค้ก!AC:AC)+SUMIF(แพ็ค!$C:$C,'รับ-จ่าย ประจำวัน'!$B73,แพ็ค!AC:AC)+SUMIF(ธุรการ!$C:$C,'รับ-จ่าย ประจำวัน'!$B73,ธุรการ!AC:AC)+SUMIF(เส้นแต่งหน้าขนมปัง!$C:$C,'รับ-จ่าย ประจำวัน'!$B73,เส้นแต่งหน้าขนมปัง!AC:AC)+SUMIF('วางแผนBC,CJ'!$C:$C,'รับ-จ่าย ประจำวัน'!$B73,'วางแผนBC,CJ'!AC:AC)+SUMIF(RD!$C:$C,'รับ-จ่าย ประจำวัน'!$B73,RD!AC:AC)+SUMIF('FG,ออนไล,คัดแยก'!$C:$C,'รับ-จ่าย ประจำวัน'!$B73,'FG,ออนไล,คัดแยก'!AC:AC)</f>
        <v>950</v>
      </c>
      <c r="BK73" s="16">
        <f>SUMIF(เตรียมส่วนผสม!$C:$C,'รับ-จ่าย ประจำวัน'!$B73,เตรียมส่วนผสม!AD:AD)+SUMIF(กวนไส้!$C:$C,'รับ-จ่าย ประจำวัน'!$B73,กวนไส้!AD:AD)+SUMIF(ผลิต1!$C:$C,'รับ-จ่าย ประจำวัน'!$B73,ผลิต1!AD:AD)+SUMIF(ผลิต2!$C:$C,'รับ-จ่าย ประจำวัน'!$B73,ผลิต2!AD:AD)+SUMIF(เส้นแต่งหน้าขนมเค้ก!$C:$C,'รับ-จ่าย ประจำวัน'!$B73,เส้นแต่งหน้าขนมเค้ก!AD:AD)+SUMIF(แพ็ค!$C:$C,'รับ-จ่าย ประจำวัน'!$B73,แพ็ค!AD:AD)+SUMIF(ธุรการ!$C:$C,'รับ-จ่าย ประจำวัน'!$B73,ธุรการ!AD:AD)+SUMIF(เส้นแต่งหน้าขนมปัง!$C:$C,'รับ-จ่าย ประจำวัน'!$B73,เส้นแต่งหน้าขนมปัง!AD:AD)+SUMIF('วางแผนBC,CJ'!$C:$C,'รับ-จ่าย ประจำวัน'!$B73,'วางแผนBC,CJ'!AD:AD)+SUMIF(RD!$C:$C,'รับ-จ่าย ประจำวัน'!$B73,RD!AD:AD)+SUMIF('FG,ออนไล,คัดแยก'!$C:$C,'รับ-จ่าย ประจำวัน'!$B73,'FG,ออนไล,คัดแยก'!AD:AD)</f>
        <v>0</v>
      </c>
      <c r="BL73" s="16">
        <f>SUMIF(เตรียมส่วนผสม!$C:$C,'รับ-จ่าย ประจำวัน'!$B73,เตรียมส่วนผสม!AE:AE)+SUMIF(กวนไส้!$C:$C,'รับ-จ่าย ประจำวัน'!$B73,กวนไส้!AE:AE)+SUMIF(ผลิต1!$C:$C,'รับ-จ่าย ประจำวัน'!$B73,ผลิต1!AE:AE)+SUMIF(ผลิต2!$C:$C,'รับ-จ่าย ประจำวัน'!$B73,ผลิต2!AE:AE)+SUMIF(เส้นแต่งหน้าขนมเค้ก!$C:$C,'รับ-จ่าย ประจำวัน'!$B73,เส้นแต่งหน้าขนมเค้ก!AE:AE)+SUMIF(แพ็ค!$C:$C,'รับ-จ่าย ประจำวัน'!$B73,แพ็ค!AE:AE)+SUMIF(ธุรการ!$C:$C,'รับ-จ่าย ประจำวัน'!$B73,ธุรการ!AE:AE)+SUMIF(เส้นแต่งหน้าขนมปัง!$C:$C,'รับ-จ่าย ประจำวัน'!$B73,เส้นแต่งหน้าขนมปัง!AE:AE)+SUMIF('วางแผนBC,CJ'!$C:$C,'รับ-จ่าย ประจำวัน'!$B73,'วางแผนBC,CJ'!AE:AE)+SUMIF(RD!$C:$C,'รับ-จ่าย ประจำวัน'!$B73,RD!AE:AE)+SUMIF('FG,ออนไล,คัดแยก'!$C:$C,'รับ-จ่าย ประจำวัน'!$B73,'FG,ออนไล,คัดแยก'!AE:AE)</f>
        <v>2150</v>
      </c>
      <c r="BM73" s="16">
        <f>SUMIF(เตรียมส่วนผสม!$C:$C,'รับ-จ่าย ประจำวัน'!$B73,เตรียมส่วนผสม!AF:AF)+SUMIF(กวนไส้!$C:$C,'รับ-จ่าย ประจำวัน'!$B73,กวนไส้!AF:AF)+SUMIF(ผลิต1!$C:$C,'รับ-จ่าย ประจำวัน'!$B73,ผลิต1!AF:AF)+SUMIF(ผลิต2!$C:$C,'รับ-จ่าย ประจำวัน'!$B73,ผลิต2!AF:AF)+SUMIF(เส้นแต่งหน้าขนมเค้ก!$C:$C,'รับ-จ่าย ประจำวัน'!$B73,เส้นแต่งหน้าขนมเค้ก!AF:AF)+SUMIF(แพ็ค!$C:$C,'รับ-จ่าย ประจำวัน'!$B73,แพ็ค!AF:AF)+SUMIF(ธุรการ!$C:$C,'รับ-จ่าย ประจำวัน'!$B73,ธุรการ!AF:AF)+SUMIF(เส้นแต่งหน้าขนมปัง!$C:$C,'รับ-จ่าย ประจำวัน'!$B73,เส้นแต่งหน้าขนมปัง!AF:AF)+SUMIF('วางแผนBC,CJ'!$C:$C,'รับ-จ่าย ประจำวัน'!$B73,'วางแผนBC,CJ'!AF:AF)+SUMIF(RD!$C:$C,'รับ-จ่าย ประจำวัน'!$B73,RD!AF:AF)+SUMIF('FG,ออนไล,คัดแยก'!$C:$C,'รับ-จ่าย ประจำวัน'!$B73,'FG,ออนไล,คัดแยก'!AF:AF)</f>
        <v>1200</v>
      </c>
      <c r="BN73" s="16">
        <f>SUMIF(เตรียมส่วนผสม!$C:$C,'รับ-จ่าย ประจำวัน'!$B73,เตรียมส่วนผสม!AG:AG)+SUMIF(กวนไส้!$C:$C,'รับ-จ่าย ประจำวัน'!$B73,กวนไส้!AG:AG)+SUMIF(ผลิต1!$C:$C,'รับ-จ่าย ประจำวัน'!$B73,ผลิต1!AG:AG)+SUMIF(ผลิต2!$C:$C,'รับ-จ่าย ประจำวัน'!$B73,ผลิต2!AG:AG)+SUMIF(เส้นแต่งหน้าขนมเค้ก!$C:$C,'รับ-จ่าย ประจำวัน'!$B73,เส้นแต่งหน้าขนมเค้ก!AG:AG)+SUMIF(แพ็ค!$C:$C,'รับ-จ่าย ประจำวัน'!$B73,แพ็ค!AG:AG)+SUMIF(ธุรการ!$C:$C,'รับ-จ่าย ประจำวัน'!$B73,ธุรการ!AG:AG)+SUMIF(เส้นแต่งหน้าขนมปัง!$C:$C,'รับ-จ่าย ประจำวัน'!$B73,เส้นแต่งหน้าขนมปัง!AG:AG)+SUMIF('วางแผนBC,CJ'!$C:$C,'รับ-จ่าย ประจำวัน'!$B73,'วางแผนBC,CJ'!AG:AG)+SUMIF(RD!$C:$C,'รับ-จ่าย ประจำวัน'!$B73,RD!AG:AG)+SUMIF('FG,ออนไล,คัดแยก'!$C:$C,'รับ-จ่าย ประจำวัน'!$B73,'FG,ออนไล,คัดแยก'!AG:AG)</f>
        <v>1100</v>
      </c>
      <c r="BO73" s="16">
        <f>SUMIF(เตรียมส่วนผสม!$C:$C,'รับ-จ่าย ประจำวัน'!$B73,เตรียมส่วนผสม!AH:AH)+SUMIF(กวนไส้!$C:$C,'รับ-จ่าย ประจำวัน'!$B73,กวนไส้!AH:AH)+SUMIF(ผลิต1!$C:$C,'รับ-จ่าย ประจำวัน'!$B73,ผลิต1!AH:AH)+SUMIF(ผลิต2!$C:$C,'รับ-จ่าย ประจำวัน'!$B73,ผลิต2!AH:AH)+SUMIF(เส้นแต่งหน้าขนมเค้ก!$C:$C,'รับ-จ่าย ประจำวัน'!$B73,เส้นแต่งหน้าขนมเค้ก!AH:AH)+SUMIF(แพ็ค!$C:$C,'รับ-จ่าย ประจำวัน'!$B73,แพ็ค!AH:AH)+SUMIF(ธุรการ!$C:$C,'รับ-จ่าย ประจำวัน'!$B73,ธุรการ!AH:AH)+SUMIF(เส้นแต่งหน้าขนมปัง!$C:$C,'รับ-จ่าย ประจำวัน'!$B73,เส้นแต่งหน้าขนมปัง!AH:AH)+SUMIF('วางแผนBC,CJ'!$C:$C,'รับ-จ่าย ประจำวัน'!$B73,'วางแผนBC,CJ'!AH:AH)+SUMIF(RD!$C:$C,'รับ-จ่าย ประจำวัน'!$B73,RD!AH:AH)+SUMIF('FG,ออนไล,คัดแยก'!$C:$C,'รับ-จ่าย ประจำวัน'!$B73,'FG,ออนไล,คัดแยก'!AH:AH)</f>
        <v>0</v>
      </c>
      <c r="BP73" s="16">
        <f>SUMIF(เตรียมส่วนผสม!$C:$C,'รับ-จ่าย ประจำวัน'!$B73,เตรียมส่วนผสม!AI:AI)+SUMIF(กวนไส้!$C:$C,'รับ-จ่าย ประจำวัน'!$B73,กวนไส้!AI:AI)+SUMIF(ผลิต1!$C:$C,'รับ-จ่าย ประจำวัน'!$B73,ผลิต1!AI:AI)+SUMIF(ผลิต2!$C:$C,'รับ-จ่าย ประจำวัน'!$B73,ผลิต2!AI:AI)+SUMIF(เส้นแต่งหน้าขนมเค้ก!$C:$C,'รับ-จ่าย ประจำวัน'!$B73,เส้นแต่งหน้าขนมเค้ก!AI:AI)+SUMIF(แพ็ค!$C:$C,'รับ-จ่าย ประจำวัน'!$B73,แพ็ค!AI:AI)+SUMIF(ธุรการ!$C:$C,'รับ-จ่าย ประจำวัน'!$B73,ธุรการ!AI:AI)+SUMIF(เส้นแต่งหน้าขนมปัง!$C:$C,'รับ-จ่าย ประจำวัน'!$B73,เส้นแต่งหน้าขนมปัง!AI:AI)+SUMIF('วางแผนBC,CJ'!$C:$C,'รับ-จ่าย ประจำวัน'!$B73,'วางแผนBC,CJ'!AI:AI)+SUMIF(RD!$C:$C,'รับ-จ่าย ประจำวัน'!$B73,RD!AI:AI)+SUMIF('FG,ออนไล,คัดแยก'!$C:$C,'รับ-จ่าย ประจำวัน'!$B73,'FG,ออนไล,คัดแยก'!AI:AI)</f>
        <v>1300</v>
      </c>
      <c r="BQ73" s="16">
        <f>SUMIF(เตรียมส่วนผสม!$C:$C,'รับ-จ่าย ประจำวัน'!$B73,เตรียมส่วนผสม!AJ:AJ)+SUMIF(กวนไส้!$C:$C,'รับ-จ่าย ประจำวัน'!$B73,กวนไส้!AJ:AJ)+SUMIF(ผลิต1!$C:$C,'รับ-จ่าย ประจำวัน'!$B73,ผลิต1!AJ:AJ)+SUMIF(ผลิต2!$C:$C,'รับ-จ่าย ประจำวัน'!$B73,ผลิต2!AJ:AJ)+SUMIF(เส้นแต่งหน้าขนมเค้ก!$C:$C,'รับ-จ่าย ประจำวัน'!$B73,เส้นแต่งหน้าขนมเค้ก!AJ:AJ)+SUMIF(แพ็ค!$C:$C,'รับ-จ่าย ประจำวัน'!$B73,แพ็ค!AJ:AJ)+SUMIF(ธุรการ!$C:$C,'รับ-จ่าย ประจำวัน'!$B73,ธุรการ!AJ:AJ)+SUMIF(เส้นแต่งหน้าขนมปัง!$C:$C,'รับ-จ่าย ประจำวัน'!$B73,เส้นแต่งหน้าขนมปัง!AJ:AJ)+SUMIF('วางแผนBC,CJ'!$C:$C,'รับ-จ่าย ประจำวัน'!$B73,'วางแผนBC,CJ'!AJ:AJ)+SUMIF(RD!$C:$C,'รับ-จ่าย ประจำวัน'!$B73,RD!AJ:AJ)+SUMIF('FG,ออนไล,คัดแยก'!$C:$C,'รับ-จ่าย ประจำวัน'!$B73,'FG,ออนไล,คัดแยก'!AJ:AJ)</f>
        <v>700</v>
      </c>
      <c r="BR73" s="16">
        <f>SUMIF(เตรียมส่วนผสม!$C:$C,'รับ-จ่าย ประจำวัน'!$B73,เตรียมส่วนผสม!AK:AK)+SUMIF(กวนไส้!$C:$C,'รับ-จ่าย ประจำวัน'!$B73,กวนไส้!AK:AK)+SUMIF(ผลิต1!$C:$C,'รับ-จ่าย ประจำวัน'!$B73,ผลิต1!AK:AK)+SUMIF(ผลิต2!$C:$C,'รับ-จ่าย ประจำวัน'!$B73,ผลิต2!AK:AK)+SUMIF(เส้นแต่งหน้าขนมเค้ก!$C:$C,'รับ-จ่าย ประจำวัน'!$B73,เส้นแต่งหน้าขนมเค้ก!AK:AK)+SUMIF(แพ็ค!$C:$C,'รับ-จ่าย ประจำวัน'!$B73,แพ็ค!AK:AK)+SUMIF(ธุรการ!$C:$C,'รับ-จ่าย ประจำวัน'!$B73,ธุรการ!AK:AK)+SUMIF(เส้นแต่งหน้าขนมปัง!$C:$C,'รับ-จ่าย ประจำวัน'!$B73,เส้นแต่งหน้าขนมปัง!AK:AK)+SUMIF('วางแผนBC,CJ'!$C:$C,'รับ-จ่าย ประจำวัน'!$B73,'วางแผนBC,CJ'!AK:AK)+SUMIF(RD!$C:$C,'รับ-จ่าย ประจำวัน'!$B73,RD!AK:AK)+SUMIF('FG,ออนไล,คัดแยก'!$C:$C,'รับ-จ่าย ประจำวัน'!$B73,'FG,ออนไล,คัดแยก'!AK:AK)</f>
        <v>1100</v>
      </c>
      <c r="BS73" s="16">
        <f>SUMIF(เตรียมส่วนผสม!$C:$C,'รับ-จ่าย ประจำวัน'!$B73,เตรียมส่วนผสม!AL:AL)+SUMIF(กวนไส้!$C:$C,'รับ-จ่าย ประจำวัน'!$B73,กวนไส้!AL:AL)+SUMIF(ผลิต1!$C:$C,'รับ-จ่าย ประจำวัน'!$B73,ผลิต1!AL:AL)+SUMIF(ผลิต2!$C:$C,'รับ-จ่าย ประจำวัน'!$B73,ผลิต2!AL:AL)+SUMIF(เส้นแต่งหน้าขนมเค้ก!$C:$C,'รับ-จ่าย ประจำวัน'!$B73,เส้นแต่งหน้าขนมเค้ก!AL:AL)+SUMIF(แพ็ค!$C:$C,'รับ-จ่าย ประจำวัน'!$B73,แพ็ค!AL:AL)+SUMIF(ธุรการ!$C:$C,'รับ-จ่าย ประจำวัน'!$B73,ธุรการ!AL:AL)+SUMIF(เส้นแต่งหน้าขนมปัง!$C:$C,'รับ-จ่าย ประจำวัน'!$B73,เส้นแต่งหน้าขนมปัง!AL:AL)+SUMIF('วางแผนBC,CJ'!$C:$C,'รับ-จ่าย ประจำวัน'!$B73,'วางแผนBC,CJ'!AL:AL)+SUMIF(RD!$C:$C,'รับ-จ่าย ประจำวัน'!$B73,RD!AL:AL)+SUMIF('FG,ออนไล,คัดแยก'!$C:$C,'รับ-จ่าย ประจำวัน'!$B73,'FG,ออนไล,คัดแยก'!AL:AL)</f>
        <v>0</v>
      </c>
      <c r="BT73" s="18">
        <f t="shared" si="20"/>
        <v>25700</v>
      </c>
      <c r="BU73" s="116"/>
      <c r="BV73" s="146">
        <f t="shared" si="21"/>
        <v>124200</v>
      </c>
      <c r="BW73" s="183">
        <v>30</v>
      </c>
      <c r="BX73" s="172">
        <f t="shared" ref="BX73:BX74" si="26">BT73/30</f>
        <v>856.66666666666663</v>
      </c>
      <c r="BY73" s="188">
        <f t="shared" si="22"/>
        <v>144.98054474708172</v>
      </c>
      <c r="BZ73" s="180">
        <f t="shared" ca="1" si="23"/>
        <v>46347.980544747079</v>
      </c>
      <c r="CA73" s="93"/>
      <c r="CB73" s="93">
        <v>400</v>
      </c>
      <c r="CC73" s="93"/>
      <c r="CD73" s="93"/>
      <c r="CE73" s="93"/>
      <c r="CF73" s="93"/>
      <c r="CG73" s="93"/>
      <c r="CH73" s="93"/>
      <c r="CI73" s="93"/>
      <c r="CJ73" s="97"/>
      <c r="CK73" s="9">
        <f t="shared" si="24"/>
        <v>124200</v>
      </c>
    </row>
    <row r="74" spans="1:89" x14ac:dyDescent="0.5">
      <c r="A74" s="149" t="s">
        <v>299</v>
      </c>
      <c r="B74" s="34">
        <v>1022301012</v>
      </c>
      <c r="C74" s="10" t="s">
        <v>300</v>
      </c>
      <c r="D74" s="135" t="s">
        <v>276</v>
      </c>
      <c r="E74" s="11">
        <v>0</v>
      </c>
      <c r="F74" s="75"/>
      <c r="G74" s="11"/>
      <c r="H74" s="12">
        <v>239.5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16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3"/>
      <c r="AF74" s="13"/>
      <c r="AG74" s="13"/>
      <c r="AH74" s="13"/>
      <c r="AI74" s="14"/>
      <c r="AJ74" s="14"/>
      <c r="AK74" s="14"/>
      <c r="AL74" s="14"/>
      <c r="AM74" s="14"/>
      <c r="AN74" s="15">
        <f t="shared" si="19"/>
        <v>0</v>
      </c>
      <c r="AO74" s="16">
        <f>SUMIF(เตรียมส่วนผสม!$C:$C,'รับ-จ่าย ประจำวัน'!$B74,เตรียมส่วนผสม!H:H)+SUMIF(กวนไส้!$C:$C,'รับ-จ่าย ประจำวัน'!$B74,กวนไส้!H:H)+SUMIF(ผลิต1!$C:$C,'รับ-จ่าย ประจำวัน'!$B74,ผลิต1!H:H)+SUMIF(ผลิต2!$C:$C,'รับ-จ่าย ประจำวัน'!$B74,ผลิต2!H:H)+SUMIF(เส้นแต่งหน้าขนมเค้ก!$C:$C,'รับ-จ่าย ประจำวัน'!$B74,เส้นแต่งหน้าขนมเค้ก!H:H)+SUMIF(แพ็ค!$C:$C,'รับ-จ่าย ประจำวัน'!$B74,แพ็ค!H:H)+SUMIF(ธุรการ!$C:$C,'รับ-จ่าย ประจำวัน'!$B74,ธุรการ!H:H)+SUMIF(เส้นแต่งหน้าขนมปัง!$C:$C,'รับ-จ่าย ประจำวัน'!$B74,เส้นแต่งหน้าขนมปัง!H:H)+SUMIF('วางแผนBC,CJ'!$C:$C,'รับ-จ่าย ประจำวัน'!$B74,'วางแผนBC,CJ'!H:H)+SUMIF(RD!$C:$C,'รับ-จ่าย ประจำวัน'!$B74,RD!H:H)+SUMIF('FG,ออนไล,คัดแยก'!$C:$C,'รับ-จ่าย ประจำวัน'!$B74,'FG,ออนไล,คัดแยก'!H:H)</f>
        <v>0</v>
      </c>
      <c r="AP74" s="16">
        <f>SUMIF(เตรียมส่วนผสม!$C:$C,'รับ-จ่าย ประจำวัน'!$B74,เตรียมส่วนผสม!I:I)+SUMIF(กวนไส้!$C:$C,'รับ-จ่าย ประจำวัน'!$B74,กวนไส้!I:I)+SUMIF(ผลิต1!$C:$C,'รับ-จ่าย ประจำวัน'!$B74,ผลิต1!I:I)+SUMIF(ผลิต2!$C:$C,'รับ-จ่าย ประจำวัน'!$B74,ผลิต2!I:I)+SUMIF(เส้นแต่งหน้าขนมเค้ก!$C:$C,'รับ-จ่าย ประจำวัน'!$B74,เส้นแต่งหน้าขนมเค้ก!I:I)+SUMIF(แพ็ค!$C:$C,'รับ-จ่าย ประจำวัน'!$B74,แพ็ค!I:I)+SUMIF(ธุรการ!$C:$C,'รับ-จ่าย ประจำวัน'!$B74,ธุรการ!I:I)+SUMIF(เส้นแต่งหน้าขนมปัง!$C:$C,'รับ-จ่าย ประจำวัน'!$B74,เส้นแต่งหน้าขนมปัง!I:I)+SUMIF('วางแผนBC,CJ'!$C:$C,'รับ-จ่าย ประจำวัน'!$B74,'วางแผนBC,CJ'!I:I)+SUMIF(RD!$C:$C,'รับ-จ่าย ประจำวัน'!$B74,RD!I:I)+SUMIF('FG,ออนไล,คัดแยก'!$C:$C,'รับ-จ่าย ประจำวัน'!$B74,'FG,ออนไล,คัดแยก'!I:I)</f>
        <v>10</v>
      </c>
      <c r="AQ74" s="16">
        <f>SUMIF(เตรียมส่วนผสม!$C:$C,'รับ-จ่าย ประจำวัน'!$B74,เตรียมส่วนผสม!J:J)+SUMIF(กวนไส้!$C:$C,'รับ-จ่าย ประจำวัน'!$B74,กวนไส้!J:J)+SUMIF(ผลิต1!$C:$C,'รับ-จ่าย ประจำวัน'!$B74,ผลิต1!J:J)+SUMIF(ผลิต2!$C:$C,'รับ-จ่าย ประจำวัน'!$B74,ผลิต2!J:J)+SUMIF(เส้นแต่งหน้าขนมเค้ก!$C:$C,'รับ-จ่าย ประจำวัน'!$B74,เส้นแต่งหน้าขนมเค้ก!J:J)+SUMIF(แพ็ค!$C:$C,'รับ-จ่าย ประจำวัน'!$B74,แพ็ค!J:J)+SUMIF(ธุรการ!$C:$C,'รับ-จ่าย ประจำวัน'!$B74,ธุรการ!J:J)+SUMIF(เส้นแต่งหน้าขนมปัง!$C:$C,'รับ-จ่าย ประจำวัน'!$B74,เส้นแต่งหน้าขนมปัง!J:J)+SUMIF('วางแผนBC,CJ'!$C:$C,'รับ-จ่าย ประจำวัน'!$B74,'วางแผนBC,CJ'!J:J)+SUMIF(RD!$C:$C,'รับ-จ่าย ประจำวัน'!$B74,RD!J:J)+SUMIF('FG,ออนไล,คัดแยก'!$C:$C,'รับ-จ่าย ประจำวัน'!$B74,'FG,ออนไล,คัดแยก'!J:J)</f>
        <v>0</v>
      </c>
      <c r="AR74" s="16">
        <f>SUMIF(เตรียมส่วนผสม!$C:$C,'รับ-จ่าย ประจำวัน'!$B74,เตรียมส่วนผสม!K:K)+SUMIF(กวนไส้!$C:$C,'รับ-จ่าย ประจำวัน'!$B74,กวนไส้!K:K)+SUMIF(ผลิต1!$C:$C,'รับ-จ่าย ประจำวัน'!$B74,ผลิต1!K:K)+SUMIF(ผลิต2!$C:$C,'รับ-จ่าย ประจำวัน'!$B74,ผลิต2!K:K)+SUMIF(เส้นแต่งหน้าขนมเค้ก!$C:$C,'รับ-จ่าย ประจำวัน'!$B74,เส้นแต่งหน้าขนมเค้ก!K:K)+SUMIF(แพ็ค!$C:$C,'รับ-จ่าย ประจำวัน'!$B74,แพ็ค!K:K)+SUMIF(ธุรการ!$C:$C,'รับ-จ่าย ประจำวัน'!$B74,ธุรการ!K:K)+SUMIF(เส้นแต่งหน้าขนมปัง!$C:$C,'รับ-จ่าย ประจำวัน'!$B74,เส้นแต่งหน้าขนมปัง!K:K)+SUMIF('วางแผนBC,CJ'!$C:$C,'รับ-จ่าย ประจำวัน'!$B74,'วางแผนBC,CJ'!K:K)+SUMIF(RD!$C:$C,'รับ-จ่าย ประจำวัน'!$B74,RD!K:K)+SUMIF('FG,ออนไล,คัดแยก'!$C:$C,'รับ-จ่าย ประจำวัน'!$B74,'FG,ออนไล,คัดแยก'!K:K)</f>
        <v>10</v>
      </c>
      <c r="AS74" s="16">
        <f>SUMIF(เตรียมส่วนผสม!$C:$C,'รับ-จ่าย ประจำวัน'!$B74,เตรียมส่วนผสม!L:L)+SUMIF(กวนไส้!$C:$C,'รับ-จ่าย ประจำวัน'!$B74,กวนไส้!L:L)+SUMIF(ผลิต1!$C:$C,'รับ-จ่าย ประจำวัน'!$B74,ผลิต1!L:L)+SUMIF(ผลิต2!$C:$C,'รับ-จ่าย ประจำวัน'!$B74,ผลิต2!L:L)+SUMIF(เส้นแต่งหน้าขนมเค้ก!$C:$C,'รับ-จ่าย ประจำวัน'!$B74,เส้นแต่งหน้าขนมเค้ก!L:L)+SUMIF(แพ็ค!$C:$C,'รับ-จ่าย ประจำวัน'!$B74,แพ็ค!L:L)+SUMIF(ธุรการ!$C:$C,'รับ-จ่าย ประจำวัน'!$B74,ธุรการ!L:L)+SUMIF(เส้นแต่งหน้าขนมปัง!$C:$C,'รับ-จ่าย ประจำวัน'!$B74,เส้นแต่งหน้าขนมปัง!L:L)+SUMIF('วางแผนBC,CJ'!$C:$C,'รับ-จ่าย ประจำวัน'!$B74,'วางแผนBC,CJ'!L:L)+SUMIF(RD!$C:$C,'รับ-จ่าย ประจำวัน'!$B74,RD!L:L)+SUMIF('FG,ออนไล,คัดแยก'!$C:$C,'รับ-จ่าย ประจำวัน'!$B74,'FG,ออนไล,คัดแยก'!L:L)</f>
        <v>0</v>
      </c>
      <c r="AT74" s="16">
        <f>SUMIF(เตรียมส่วนผสม!$C:$C,'รับ-จ่าย ประจำวัน'!$B74,เตรียมส่วนผสม!M:M)+SUMIF(กวนไส้!$C:$C,'รับ-จ่าย ประจำวัน'!$B74,กวนไส้!M:M)+SUMIF(ผลิต1!$C:$C,'รับ-จ่าย ประจำวัน'!$B74,ผลิต1!M:M)+SUMIF(ผลิต2!$C:$C,'รับ-จ่าย ประจำวัน'!$B74,ผลิต2!M:M)+SUMIF(เส้นแต่งหน้าขนมเค้ก!$C:$C,'รับ-จ่าย ประจำวัน'!$B74,เส้นแต่งหน้าขนมเค้ก!M:M)+SUMIF(แพ็ค!$C:$C,'รับ-จ่าย ประจำวัน'!$B74,แพ็ค!M:M)+SUMIF(ธุรการ!$C:$C,'รับ-จ่าย ประจำวัน'!$B74,ธุรการ!M:M)+SUMIF(เส้นแต่งหน้าขนมปัง!$C:$C,'รับ-จ่าย ประจำวัน'!$B74,เส้นแต่งหน้าขนมปัง!M:M)+SUMIF('วางแผนBC,CJ'!$C:$C,'รับ-จ่าย ประจำวัน'!$B74,'วางแผนBC,CJ'!M:M)+SUMIF(RD!$C:$C,'รับ-จ่าย ประจำวัน'!$B74,RD!M:M)+SUMIF('FG,ออนไล,คัดแยก'!$C:$C,'รับ-จ่าย ประจำวัน'!$B74,'FG,ออนไล,คัดแยก'!M:M)</f>
        <v>0</v>
      </c>
      <c r="AU74" s="16">
        <f>SUMIF(เตรียมส่วนผสม!$C:$C,'รับ-จ่าย ประจำวัน'!$B74,เตรียมส่วนผสม!N:N)+SUMIF(กวนไส้!$C:$C,'รับ-จ่าย ประจำวัน'!$B74,กวนไส้!N:N)+SUMIF(ผลิต1!$C:$C,'รับ-จ่าย ประจำวัน'!$B74,ผลิต1!N:N)+SUMIF(ผลิต2!$C:$C,'รับ-จ่าย ประจำวัน'!$B74,ผลิต2!N:N)+SUMIF(เส้นแต่งหน้าขนมเค้ก!$C:$C,'รับ-จ่าย ประจำวัน'!$B74,เส้นแต่งหน้าขนมเค้ก!N:N)+SUMIF(แพ็ค!$C:$C,'รับ-จ่าย ประจำวัน'!$B74,แพ็ค!N:N)+SUMIF(ธุรการ!$C:$C,'รับ-จ่าย ประจำวัน'!$B74,ธุรการ!N:N)+SUMIF(เส้นแต่งหน้าขนมปัง!$C:$C,'รับ-จ่าย ประจำวัน'!$B74,เส้นแต่งหน้าขนมปัง!N:N)+SUMIF('วางแผนBC,CJ'!$C:$C,'รับ-จ่าย ประจำวัน'!$B74,'วางแผนBC,CJ'!N:N)+SUMIF(RD!$C:$C,'รับ-จ่าย ประจำวัน'!$B74,RD!N:N)+SUMIF('FG,ออนไล,คัดแยก'!$C:$C,'รับ-จ่าย ประจำวัน'!$B74,'FG,ออนไล,คัดแยก'!N:N)</f>
        <v>20</v>
      </c>
      <c r="AV74" s="16">
        <f>SUMIF(เตรียมส่วนผสม!$C:$C,'รับ-จ่าย ประจำวัน'!$B74,เตรียมส่วนผสม!O:O)+SUMIF(กวนไส้!$C:$C,'รับ-จ่าย ประจำวัน'!$B74,กวนไส้!O:O)+SUMIF(ผลิต1!$C:$C,'รับ-จ่าย ประจำวัน'!$B74,ผลิต1!O:O)+SUMIF(ผลิต2!$C:$C,'รับ-จ่าย ประจำวัน'!$B74,ผลิต2!O:O)+SUMIF(เส้นแต่งหน้าขนมเค้ก!$C:$C,'รับ-จ่าย ประจำวัน'!$B74,เส้นแต่งหน้าขนมเค้ก!O:O)+SUMIF(แพ็ค!$C:$C,'รับ-จ่าย ประจำวัน'!$B74,แพ็ค!O:O)+SUMIF(ธุรการ!$C:$C,'รับ-จ่าย ประจำวัน'!$B74,ธุรการ!O:O)+SUMIF(เส้นแต่งหน้าขนมปัง!$C:$C,'รับ-จ่าย ประจำวัน'!$B74,เส้นแต่งหน้าขนมปัง!O:O)+SUMIF('วางแผนBC,CJ'!$C:$C,'รับ-จ่าย ประจำวัน'!$B74,'วางแผนBC,CJ'!O:O)+SUMIF(RD!$C:$C,'รับ-จ่าย ประจำวัน'!$B74,RD!O:O)+SUMIF('FG,ออนไล,คัดแยก'!$C:$C,'รับ-จ่าย ประจำวัน'!$B74,'FG,ออนไล,คัดแยก'!O:O)</f>
        <v>0</v>
      </c>
      <c r="AW74" s="16">
        <f>SUMIF(เตรียมส่วนผสม!$C:$C,'รับ-จ่าย ประจำวัน'!$B74,เตรียมส่วนผสม!P:P)+SUMIF(กวนไส้!$C:$C,'รับ-จ่าย ประจำวัน'!$B74,กวนไส้!P:P)+SUMIF(ผลิต1!$C:$C,'รับ-จ่าย ประจำวัน'!$B74,ผลิต1!P:P)+SUMIF(ผลิต2!$C:$C,'รับ-จ่าย ประจำวัน'!$B74,ผลิต2!P:P)+SUMIF(เส้นแต่งหน้าขนมเค้ก!$C:$C,'รับ-จ่าย ประจำวัน'!$B74,เส้นแต่งหน้าขนมเค้ก!P:P)+SUMIF(แพ็ค!$C:$C,'รับ-จ่าย ประจำวัน'!$B74,แพ็ค!P:P)+SUMIF(ธุรการ!$C:$C,'รับ-จ่าย ประจำวัน'!$B74,ธุรการ!P:P)+SUMIF(เส้นแต่งหน้าขนมปัง!$C:$C,'รับ-จ่าย ประจำวัน'!$B74,เส้นแต่งหน้าขนมปัง!P:P)+SUMIF('วางแผนBC,CJ'!$C:$C,'รับ-จ่าย ประจำวัน'!$B74,'วางแผนBC,CJ'!P:P)+SUMIF(RD!$C:$C,'รับ-จ่าย ประจำวัน'!$B74,RD!P:P)+SUMIF('FG,ออนไล,คัดแยก'!$C:$C,'รับ-จ่าย ประจำวัน'!$B74,'FG,ออนไล,คัดแยก'!P:P)</f>
        <v>5</v>
      </c>
      <c r="AX74" s="16">
        <f>SUMIF(เตรียมส่วนผสม!$C:$C,'รับ-จ่าย ประจำวัน'!$B74,เตรียมส่วนผสม!Q:Q)+SUMIF(กวนไส้!$C:$C,'รับ-จ่าย ประจำวัน'!$B74,กวนไส้!Q:Q)+SUMIF(ผลิต1!$C:$C,'รับ-จ่าย ประจำวัน'!$B74,ผลิต1!Q:Q)+SUMIF(ผลิต2!$C:$C,'รับ-จ่าย ประจำวัน'!$B74,ผลิต2!Q:Q)+SUMIF(เส้นแต่งหน้าขนมเค้ก!$C:$C,'รับ-จ่าย ประจำวัน'!$B74,เส้นแต่งหน้าขนมเค้ก!Q:Q)+SUMIF(แพ็ค!$C:$C,'รับ-จ่าย ประจำวัน'!$B74,แพ็ค!Q:Q)+SUMIF(ธุรการ!$C:$C,'รับ-จ่าย ประจำวัน'!$B74,ธุรการ!Q:Q)+SUMIF(เส้นแต่งหน้าขนมปัง!$C:$C,'รับ-จ่าย ประจำวัน'!$B74,เส้นแต่งหน้าขนมปัง!Q:Q)+SUMIF('วางแผนBC,CJ'!$C:$C,'รับ-จ่าย ประจำวัน'!$B74,'วางแผนBC,CJ'!Q:Q)+SUMIF(RD!$C:$C,'รับ-จ่าย ประจำวัน'!$B74,RD!Q:Q)+SUMIF('FG,ออนไล,คัดแยก'!$C:$C,'รับ-จ่าย ประจำวัน'!$B74,'FG,ออนไล,คัดแยก'!Q:Q)</f>
        <v>5</v>
      </c>
      <c r="AY74" s="16">
        <f>SUMIF(เตรียมส่วนผสม!$C:$C,'รับ-จ่าย ประจำวัน'!$B74,เตรียมส่วนผสม!R:R)+SUMIF(กวนไส้!$C:$C,'รับ-จ่าย ประจำวัน'!$B74,กวนไส้!R:R)+SUMIF(ผลิต1!$C:$C,'รับ-จ่าย ประจำวัน'!$B74,ผลิต1!R:R)+SUMIF(ผลิต2!$C:$C,'รับ-จ่าย ประจำวัน'!$B74,ผลิต2!R:R)+SUMIF(เส้นแต่งหน้าขนมเค้ก!$C:$C,'รับ-จ่าย ประจำวัน'!$B74,เส้นแต่งหน้าขนมเค้ก!R:R)+SUMIF(แพ็ค!$C:$C,'รับ-จ่าย ประจำวัน'!$B74,แพ็ค!R:R)+SUMIF(ธุรการ!$C:$C,'รับ-จ่าย ประจำวัน'!$B74,ธุรการ!R:R)+SUMIF(เส้นแต่งหน้าขนมปัง!$C:$C,'รับ-จ่าย ประจำวัน'!$B74,เส้นแต่งหน้าขนมปัง!R:R)+SUMIF('วางแผนBC,CJ'!$C:$C,'รับ-จ่าย ประจำวัน'!$B74,'วางแผนBC,CJ'!R:R)+SUMIF(RD!$C:$C,'รับ-จ่าย ประจำวัน'!$B74,RD!R:R)+SUMIF('FG,ออนไล,คัดแยก'!$C:$C,'รับ-จ่าย ประจำวัน'!$B74,'FG,ออนไล,คัดแยก'!R:R)</f>
        <v>0</v>
      </c>
      <c r="AZ74" s="16">
        <f>SUMIF(เตรียมส่วนผสม!$C:$C,'รับ-จ่าย ประจำวัน'!$B74,เตรียมส่วนผสม!S:S)+SUMIF(กวนไส้!$C:$C,'รับ-จ่าย ประจำวัน'!$B74,กวนไส้!S:S)+SUMIF(ผลิต1!$C:$C,'รับ-จ่าย ประจำวัน'!$B74,ผลิต1!S:S)+SUMIF(ผลิต2!$C:$C,'รับ-จ่าย ประจำวัน'!$B74,ผลิต2!S:S)+SUMIF(เส้นแต่งหน้าขนมเค้ก!$C:$C,'รับ-จ่าย ประจำวัน'!$B74,เส้นแต่งหน้าขนมเค้ก!S:S)+SUMIF(แพ็ค!$C:$C,'รับ-จ่าย ประจำวัน'!$B74,แพ็ค!S:S)+SUMIF(ธุรการ!$C:$C,'รับ-จ่าย ประจำวัน'!$B74,ธุรการ!S:S)+SUMIF(เส้นแต่งหน้าขนมปัง!$C:$C,'รับ-จ่าย ประจำวัน'!$B74,เส้นแต่งหน้าขนมปัง!S:S)+SUMIF('วางแผนBC,CJ'!$C:$C,'รับ-จ่าย ประจำวัน'!$B74,'วางแผนBC,CJ'!S:S)+SUMIF(RD!$C:$C,'รับ-จ่าย ประจำวัน'!$B74,RD!S:S)+SUMIF('FG,ออนไล,คัดแยก'!$C:$C,'รับ-จ่าย ประจำวัน'!$B74,'FG,ออนไล,คัดแยก'!S:S)</f>
        <v>0</v>
      </c>
      <c r="BA74" s="16">
        <f>SUMIF(เตรียมส่วนผสม!$C:$C,'รับ-จ่าย ประจำวัน'!$B74,เตรียมส่วนผสม!T:T)+SUMIF(กวนไส้!$C:$C,'รับ-จ่าย ประจำวัน'!$B74,กวนไส้!T:T)+SUMIF(ผลิต1!$C:$C,'รับ-จ่าย ประจำวัน'!$B74,ผลิต1!T:T)+SUMIF(ผลิต2!$C:$C,'รับ-จ่าย ประจำวัน'!$B74,ผลิต2!T:T)+SUMIF(เส้นแต่งหน้าขนมเค้ก!$C:$C,'รับ-จ่าย ประจำวัน'!$B74,เส้นแต่งหน้าขนมเค้ก!T:T)+SUMIF(แพ็ค!$C:$C,'รับ-จ่าย ประจำวัน'!$B74,แพ็ค!T:T)+SUMIF(ธุรการ!$C:$C,'รับ-จ่าย ประจำวัน'!$B74,ธุรการ!T:T)+SUMIF(เส้นแต่งหน้าขนมปัง!$C:$C,'รับ-จ่าย ประจำวัน'!$B74,เส้นแต่งหน้าขนมปัง!T:T)+SUMIF('วางแผนBC,CJ'!$C:$C,'รับ-จ่าย ประจำวัน'!$B74,'วางแผนBC,CJ'!T:T)+SUMIF(RD!$C:$C,'รับ-จ่าย ประจำวัน'!$B74,RD!T:T)+SUMIF('FG,ออนไล,คัดแยก'!$C:$C,'รับ-จ่าย ประจำวัน'!$B74,'FG,ออนไล,คัดแยก'!T:T)</f>
        <v>0</v>
      </c>
      <c r="BB74" s="16">
        <f>SUMIF(เตรียมส่วนผสม!$C:$C,'รับ-จ่าย ประจำวัน'!$B74,เตรียมส่วนผสม!U:U)+SUMIF(กวนไส้!$C:$C,'รับ-จ่าย ประจำวัน'!$B74,กวนไส้!U:U)+SUMIF(ผลิต1!$C:$C,'รับ-จ่าย ประจำวัน'!$B74,ผลิต1!U:U)+SUMIF(ผลิต2!$C:$C,'รับ-จ่าย ประจำวัน'!$B74,ผลิต2!U:U)+SUMIF(เส้นแต่งหน้าขนมเค้ก!$C:$C,'รับ-จ่าย ประจำวัน'!$B74,เส้นแต่งหน้าขนมเค้ก!U:U)+SUMIF(แพ็ค!$C:$C,'รับ-จ่าย ประจำวัน'!$B74,แพ็ค!U:U)+SUMIF(ธุรการ!$C:$C,'รับ-จ่าย ประจำวัน'!$B74,ธุรการ!U:U)+SUMIF(เส้นแต่งหน้าขนมปัง!$C:$C,'รับ-จ่าย ประจำวัน'!$B74,เส้นแต่งหน้าขนมปัง!U:U)+SUMIF('วางแผนBC,CJ'!$C:$C,'รับ-จ่าย ประจำวัน'!$B74,'วางแผนBC,CJ'!U:U)+SUMIF(RD!$C:$C,'รับ-จ่าย ประจำวัน'!$B74,RD!U:U)+SUMIF('FG,ออนไล,คัดแยก'!$C:$C,'รับ-จ่าย ประจำวัน'!$B74,'FG,ออนไล,คัดแยก'!U:U)</f>
        <v>5</v>
      </c>
      <c r="BC74" s="16">
        <f>SUMIF(เตรียมส่วนผสม!$C:$C,'รับ-จ่าย ประจำวัน'!$B74,เตรียมส่วนผสม!V:V)+SUMIF(กวนไส้!$C:$C,'รับ-จ่าย ประจำวัน'!$B74,กวนไส้!V:V)+SUMIF(ผลิต1!$C:$C,'รับ-จ่าย ประจำวัน'!$B74,ผลิต1!V:V)+SUMIF(ผลิต2!$C:$C,'รับ-จ่าย ประจำวัน'!$B74,ผลิต2!V:V)+SUMIF(เส้นแต่งหน้าขนมเค้ก!$C:$C,'รับ-จ่าย ประจำวัน'!$B74,เส้นแต่งหน้าขนมเค้ก!V:V)+SUMIF(แพ็ค!$C:$C,'รับ-จ่าย ประจำวัน'!$B74,แพ็ค!V:V)+SUMIF(ธุรการ!$C:$C,'รับ-จ่าย ประจำวัน'!$B74,ธุรการ!V:V)+SUMIF(เส้นแต่งหน้าขนมปัง!$C:$C,'รับ-จ่าย ประจำวัน'!$B74,เส้นแต่งหน้าขนมปัง!V:V)+SUMIF('วางแผนBC,CJ'!$C:$C,'รับ-จ่าย ประจำวัน'!$B74,'วางแผนBC,CJ'!V:V)+SUMIF(RD!$C:$C,'รับ-จ่าย ประจำวัน'!$B74,RD!V:V)+SUMIF('FG,ออนไล,คัดแยก'!$C:$C,'รับ-จ่าย ประจำวัน'!$B74,'FG,ออนไล,คัดแยก'!V:V)</f>
        <v>0</v>
      </c>
      <c r="BD74" s="16">
        <f>SUMIF(เตรียมส่วนผสม!$C:$C,'รับ-จ่าย ประจำวัน'!$B74,เตรียมส่วนผสม!W:W)+SUMIF(กวนไส้!$C:$C,'รับ-จ่าย ประจำวัน'!$B74,กวนไส้!W:W)+SUMIF(ผลิต1!$C:$C,'รับ-จ่าย ประจำวัน'!$B74,ผลิต1!W:W)+SUMIF(ผลิต2!$C:$C,'รับ-จ่าย ประจำวัน'!$B74,ผลิต2!W:W)+SUMIF(เส้นแต่งหน้าขนมเค้ก!$C:$C,'รับ-จ่าย ประจำวัน'!$B74,เส้นแต่งหน้าขนมเค้ก!W:W)+SUMIF(แพ็ค!$C:$C,'รับ-จ่าย ประจำวัน'!$B74,แพ็ค!W:W)+SUMIF(ธุรการ!$C:$C,'รับ-จ่าย ประจำวัน'!$B74,ธุรการ!W:W)+SUMIF(เส้นแต่งหน้าขนมปัง!$C:$C,'รับ-จ่าย ประจำวัน'!$B74,เส้นแต่งหน้าขนมปัง!W:W)+SUMIF('วางแผนBC,CJ'!$C:$C,'รับ-จ่าย ประจำวัน'!$B74,'วางแผนBC,CJ'!W:W)+SUMIF(RD!$C:$C,'รับ-จ่าย ประจำวัน'!$B74,RD!W:W)+SUMIF('FG,ออนไล,คัดแยก'!$C:$C,'รับ-จ่าย ประจำวัน'!$B74,'FG,ออนไล,คัดแยก'!W:W)</f>
        <v>10</v>
      </c>
      <c r="BE74" s="16">
        <f>SUMIF(เตรียมส่วนผสม!$C:$C,'รับ-จ่าย ประจำวัน'!$B74,เตรียมส่วนผสม!X:X)+SUMIF(กวนไส้!$C:$C,'รับ-จ่าย ประจำวัน'!$B74,กวนไส้!X:X)+SUMIF(ผลิต1!$C:$C,'รับ-จ่าย ประจำวัน'!$B74,ผลิต1!X:X)+SUMIF(ผลิต2!$C:$C,'รับ-จ่าย ประจำวัน'!$B74,ผลิต2!X:X)+SUMIF(เส้นแต่งหน้าขนมเค้ก!$C:$C,'รับ-จ่าย ประจำวัน'!$B74,เส้นแต่งหน้าขนมเค้ก!X:X)+SUMIF(แพ็ค!$C:$C,'รับ-จ่าย ประจำวัน'!$B74,แพ็ค!X:X)+SUMIF(ธุรการ!$C:$C,'รับ-จ่าย ประจำวัน'!$B74,ธุรการ!X:X)+SUMIF(เส้นแต่งหน้าขนมปัง!$C:$C,'รับ-จ่าย ประจำวัน'!$B74,เส้นแต่งหน้าขนมปัง!X:X)+SUMIF('วางแผนBC,CJ'!$C:$C,'รับ-จ่าย ประจำวัน'!$B74,'วางแผนBC,CJ'!X:X)+SUMIF(RD!$C:$C,'รับ-จ่าย ประจำวัน'!$B74,RD!X:X)+SUMIF('FG,ออนไล,คัดแยก'!$C:$C,'รับ-จ่าย ประจำวัน'!$B74,'FG,ออนไล,คัดแยก'!X:X)</f>
        <v>0</v>
      </c>
      <c r="BF74" s="16">
        <f>SUMIF(เตรียมส่วนผสม!$C:$C,'รับ-จ่าย ประจำวัน'!$B74,เตรียมส่วนผสม!Y:Y)+SUMIF(กวนไส้!$C:$C,'รับ-จ่าย ประจำวัน'!$B74,กวนไส้!Y:Y)+SUMIF(ผลิต1!$C:$C,'รับ-จ่าย ประจำวัน'!$B74,ผลิต1!Y:Y)+SUMIF(ผลิต2!$C:$C,'รับ-จ่าย ประจำวัน'!$B74,ผลิต2!Y:Y)+SUMIF(เส้นแต่งหน้าขนมเค้ก!$C:$C,'รับ-จ่าย ประจำวัน'!$B74,เส้นแต่งหน้าขนมเค้ก!Y:Y)+SUMIF(แพ็ค!$C:$C,'รับ-จ่าย ประจำวัน'!$B74,แพ็ค!Y:Y)+SUMIF(ธุรการ!$C:$C,'รับ-จ่าย ประจำวัน'!$B74,ธุรการ!Y:Y)+SUMIF(เส้นแต่งหน้าขนมปัง!$C:$C,'รับ-จ่าย ประจำวัน'!$B74,เส้นแต่งหน้าขนมปัง!Y:Y)+SUMIF('วางแผนBC,CJ'!$C:$C,'รับ-จ่าย ประจำวัน'!$B74,'วางแผนBC,CJ'!Y:Y)+SUMIF(RD!$C:$C,'รับ-จ่าย ประจำวัน'!$B74,RD!Y:Y)+SUMIF('FG,ออนไล,คัดแยก'!$C:$C,'รับ-จ่าย ประจำวัน'!$B74,'FG,ออนไล,คัดแยก'!Y:Y)</f>
        <v>0</v>
      </c>
      <c r="BG74" s="16">
        <f>SUMIF(เตรียมส่วนผสม!$C:$C,'รับ-จ่าย ประจำวัน'!$B74,เตรียมส่วนผสม!Z:Z)+SUMIF(กวนไส้!$C:$C,'รับ-จ่าย ประจำวัน'!$B74,กวนไส้!Z:Z)+SUMIF(ผลิต1!$C:$C,'รับ-จ่าย ประจำวัน'!$B74,ผลิต1!Z:Z)+SUMIF(ผลิต2!$C:$C,'รับ-จ่าย ประจำวัน'!$B74,ผลิต2!Z:Z)+SUMIF(เส้นแต่งหน้าขนมเค้ก!$C:$C,'รับ-จ่าย ประจำวัน'!$B74,เส้นแต่งหน้าขนมเค้ก!Z:Z)+SUMIF(แพ็ค!$C:$C,'รับ-จ่าย ประจำวัน'!$B74,แพ็ค!Z:Z)+SUMIF(ธุรการ!$C:$C,'รับ-จ่าย ประจำวัน'!$B74,ธุรการ!Z:Z)+SUMIF(เส้นแต่งหน้าขนมปัง!$C:$C,'รับ-จ่าย ประจำวัน'!$B74,เส้นแต่งหน้าขนมปัง!Z:Z)+SUMIF('วางแผนBC,CJ'!$C:$C,'รับ-จ่าย ประจำวัน'!$B74,'วางแผนBC,CJ'!Z:Z)+SUMIF(RD!$C:$C,'รับ-จ่าย ประจำวัน'!$B74,RD!Z:Z)+SUMIF('FG,ออนไล,คัดแยก'!$C:$C,'รับ-จ่าย ประจำวัน'!$B74,'FG,ออนไล,คัดแยก'!Z:Z)</f>
        <v>0</v>
      </c>
      <c r="BH74" s="16">
        <f>SUMIF(เตรียมส่วนผสม!$C:$C,'รับ-จ่าย ประจำวัน'!$B74,เตรียมส่วนผสม!AA:AA)+SUMIF(กวนไส้!$C:$C,'รับ-จ่าย ประจำวัน'!$B74,กวนไส้!AA:AA)+SUMIF(ผลิต1!$C:$C,'รับ-จ่าย ประจำวัน'!$B74,ผลิต1!AA:AA)+SUMIF(ผลิต2!$C:$C,'รับ-จ่าย ประจำวัน'!$B74,ผลิต2!AA:AA)+SUMIF(เส้นแต่งหน้าขนมเค้ก!$C:$C,'รับ-จ่าย ประจำวัน'!$B74,เส้นแต่งหน้าขนมเค้ก!AA:AA)+SUMIF(แพ็ค!$C:$C,'รับ-จ่าย ประจำวัน'!$B74,แพ็ค!AA:AA)+SUMIF(ธุรการ!$C:$C,'รับ-จ่าย ประจำวัน'!$B74,ธุรการ!AA:AA)+SUMIF(เส้นแต่งหน้าขนมปัง!$C:$C,'รับ-จ่าย ประจำวัน'!$B74,เส้นแต่งหน้าขนมปัง!AA:AA)+SUMIF('วางแผนBC,CJ'!$C:$C,'รับ-จ่าย ประจำวัน'!$B74,'วางแผนBC,CJ'!AA:AA)+SUMIF(RD!$C:$C,'รับ-จ่าย ประจำวัน'!$B74,RD!AA:AA)+SUMIF('FG,ออนไล,คัดแยก'!$C:$C,'รับ-จ่าย ประจำวัน'!$B74,'FG,ออนไล,คัดแยก'!AA:AA)</f>
        <v>0</v>
      </c>
      <c r="BI74" s="16">
        <f>SUMIF(เตรียมส่วนผสม!$C:$C,'รับ-จ่าย ประจำวัน'!$B74,เตรียมส่วนผสม!AB:AB)+SUMIF(กวนไส้!$C:$C,'รับ-จ่าย ประจำวัน'!$B74,กวนไส้!AB:AB)+SUMIF(ผลิต1!$C:$C,'รับ-จ่าย ประจำวัน'!$B74,ผลิต1!AB:AB)+SUMIF(ผลิต2!$C:$C,'รับ-จ่าย ประจำวัน'!$B74,ผลิต2!AB:AB)+SUMIF(เส้นแต่งหน้าขนมเค้ก!$C:$C,'รับ-จ่าย ประจำวัน'!$B74,เส้นแต่งหน้าขนมเค้ก!AB:AB)+SUMIF(แพ็ค!$C:$C,'รับ-จ่าย ประจำวัน'!$B74,แพ็ค!AB:AB)+SUMIF(ธุรการ!$C:$C,'รับ-จ่าย ประจำวัน'!$B74,ธุรการ!AB:AB)+SUMIF(เส้นแต่งหน้าขนมปัง!$C:$C,'รับ-จ่าย ประจำวัน'!$B74,เส้นแต่งหน้าขนมปัง!AB:AB)+SUMIF('วางแผนBC,CJ'!$C:$C,'รับ-จ่าย ประจำวัน'!$B74,'วางแผนBC,CJ'!AB:AB)+SUMIF(RD!$C:$C,'รับ-จ่าย ประจำวัน'!$B74,RD!AB:AB)+SUMIF('FG,ออนไล,คัดแยก'!$C:$C,'รับ-จ่าย ประจำวัน'!$B74,'FG,ออนไล,คัดแยก'!AB:AB)</f>
        <v>4</v>
      </c>
      <c r="BJ74" s="16">
        <f>SUMIF(เตรียมส่วนผสม!$C:$C,'รับ-จ่าย ประจำวัน'!$B74,เตรียมส่วนผสม!AC:AC)+SUMIF(กวนไส้!$C:$C,'รับ-จ่าย ประจำวัน'!$B74,กวนไส้!AC:AC)+SUMIF(ผลิต1!$C:$C,'รับ-จ่าย ประจำวัน'!$B74,ผลิต1!AC:AC)+SUMIF(ผลิต2!$C:$C,'รับ-จ่าย ประจำวัน'!$B74,ผลิต2!AC:AC)+SUMIF(เส้นแต่งหน้าขนมเค้ก!$C:$C,'รับ-จ่าย ประจำวัน'!$B74,เส้นแต่งหน้าขนมเค้ก!AC:AC)+SUMIF(แพ็ค!$C:$C,'รับ-จ่าย ประจำวัน'!$B74,แพ็ค!AC:AC)+SUMIF(ธุรการ!$C:$C,'รับ-จ่าย ประจำวัน'!$B74,ธุรการ!AC:AC)+SUMIF(เส้นแต่งหน้าขนมปัง!$C:$C,'รับ-จ่าย ประจำวัน'!$B74,เส้นแต่งหน้าขนมปัง!AC:AC)+SUMIF('วางแผนBC,CJ'!$C:$C,'รับ-จ่าย ประจำวัน'!$B74,'วางแผนBC,CJ'!AC:AC)+SUMIF(RD!$C:$C,'รับ-จ่าย ประจำวัน'!$B74,RD!AC:AC)+SUMIF('FG,ออนไล,คัดแยก'!$C:$C,'รับ-จ่าย ประจำวัน'!$B74,'FG,ออนไล,คัดแยก'!AC:AC)</f>
        <v>2</v>
      </c>
      <c r="BK74" s="16">
        <f>SUMIF(เตรียมส่วนผสม!$C:$C,'รับ-จ่าย ประจำวัน'!$B74,เตรียมส่วนผสม!AD:AD)+SUMIF(กวนไส้!$C:$C,'รับ-จ่าย ประจำวัน'!$B74,กวนไส้!AD:AD)+SUMIF(ผลิต1!$C:$C,'รับ-จ่าย ประจำวัน'!$B74,ผลิต1!AD:AD)+SUMIF(ผลิต2!$C:$C,'รับ-จ่าย ประจำวัน'!$B74,ผลิต2!AD:AD)+SUMIF(เส้นแต่งหน้าขนมเค้ก!$C:$C,'รับ-จ่าย ประจำวัน'!$B74,เส้นแต่งหน้าขนมเค้ก!AD:AD)+SUMIF(แพ็ค!$C:$C,'รับ-จ่าย ประจำวัน'!$B74,แพ็ค!AD:AD)+SUMIF(ธุรการ!$C:$C,'รับ-จ่าย ประจำวัน'!$B74,ธุรการ!AD:AD)+SUMIF(เส้นแต่งหน้าขนมปัง!$C:$C,'รับ-จ่าย ประจำวัน'!$B74,เส้นแต่งหน้าขนมปัง!AD:AD)+SUMIF('วางแผนBC,CJ'!$C:$C,'รับ-จ่าย ประจำวัน'!$B74,'วางแผนBC,CJ'!AD:AD)+SUMIF(RD!$C:$C,'รับ-จ่าย ประจำวัน'!$B74,RD!AD:AD)+SUMIF('FG,ออนไล,คัดแยก'!$C:$C,'รับ-จ่าย ประจำวัน'!$B74,'FG,ออนไล,คัดแยก'!AD:AD)</f>
        <v>5</v>
      </c>
      <c r="BL74" s="16">
        <f>SUMIF(เตรียมส่วนผสม!$C:$C,'รับ-จ่าย ประจำวัน'!$B74,เตรียมส่วนผสม!AE:AE)+SUMIF(กวนไส้!$C:$C,'รับ-จ่าย ประจำวัน'!$B74,กวนไส้!AE:AE)+SUMIF(ผลิต1!$C:$C,'รับ-จ่าย ประจำวัน'!$B74,ผลิต1!AE:AE)+SUMIF(ผลิต2!$C:$C,'รับ-จ่าย ประจำวัน'!$B74,ผลิต2!AE:AE)+SUMIF(เส้นแต่งหน้าขนมเค้ก!$C:$C,'รับ-จ่าย ประจำวัน'!$B74,เส้นแต่งหน้าขนมเค้ก!AE:AE)+SUMIF(แพ็ค!$C:$C,'รับ-จ่าย ประจำวัน'!$B74,แพ็ค!AE:AE)+SUMIF(ธุรการ!$C:$C,'รับ-จ่าย ประจำวัน'!$B74,ธุรการ!AE:AE)+SUMIF(เส้นแต่งหน้าขนมปัง!$C:$C,'รับ-จ่าย ประจำวัน'!$B74,เส้นแต่งหน้าขนมปัง!AE:AE)+SUMIF('วางแผนBC,CJ'!$C:$C,'รับ-จ่าย ประจำวัน'!$B74,'วางแผนBC,CJ'!AE:AE)+SUMIF(RD!$C:$C,'รับ-จ่าย ประจำวัน'!$B74,RD!AE:AE)+SUMIF('FG,ออนไล,คัดแยก'!$C:$C,'รับ-จ่าย ประจำวัน'!$B74,'FG,ออนไล,คัดแยก'!AE:AE)</f>
        <v>36</v>
      </c>
      <c r="BM74" s="16">
        <f>SUMIF(เตรียมส่วนผสม!$C:$C,'รับ-จ่าย ประจำวัน'!$B74,เตรียมส่วนผสม!AF:AF)+SUMIF(กวนไส้!$C:$C,'รับ-จ่าย ประจำวัน'!$B74,กวนไส้!AF:AF)+SUMIF(ผลิต1!$C:$C,'รับ-จ่าย ประจำวัน'!$B74,ผลิต1!AF:AF)+SUMIF(ผลิต2!$C:$C,'รับ-จ่าย ประจำวัน'!$B74,ผลิต2!AF:AF)+SUMIF(เส้นแต่งหน้าขนมเค้ก!$C:$C,'รับ-จ่าย ประจำวัน'!$B74,เส้นแต่งหน้าขนมเค้ก!AF:AF)+SUMIF(แพ็ค!$C:$C,'รับ-จ่าย ประจำวัน'!$B74,แพ็ค!AF:AF)+SUMIF(ธุรการ!$C:$C,'รับ-จ่าย ประจำวัน'!$B74,ธุรการ!AF:AF)+SUMIF(เส้นแต่งหน้าขนมปัง!$C:$C,'รับ-จ่าย ประจำวัน'!$B74,เส้นแต่งหน้าขนมปัง!AF:AF)+SUMIF('วางแผนBC,CJ'!$C:$C,'รับ-จ่าย ประจำวัน'!$B74,'วางแผนBC,CJ'!AF:AF)+SUMIF(RD!$C:$C,'รับ-จ่าย ประจำวัน'!$B74,RD!AF:AF)+SUMIF('FG,ออนไล,คัดแยก'!$C:$C,'รับ-จ่าย ประจำวัน'!$B74,'FG,ออนไล,คัดแยก'!AF:AF)</f>
        <v>0</v>
      </c>
      <c r="BN74" s="16">
        <f>SUMIF(เตรียมส่วนผสม!$C:$C,'รับ-จ่าย ประจำวัน'!$B74,เตรียมส่วนผสม!AG:AG)+SUMIF(กวนไส้!$C:$C,'รับ-จ่าย ประจำวัน'!$B74,กวนไส้!AG:AG)+SUMIF(ผลิต1!$C:$C,'รับ-จ่าย ประจำวัน'!$B74,ผลิต1!AG:AG)+SUMIF(ผลิต2!$C:$C,'รับ-จ่าย ประจำวัน'!$B74,ผลิต2!AG:AG)+SUMIF(เส้นแต่งหน้าขนมเค้ก!$C:$C,'รับ-จ่าย ประจำวัน'!$B74,เส้นแต่งหน้าขนมเค้ก!AG:AG)+SUMIF(แพ็ค!$C:$C,'รับ-จ่าย ประจำวัน'!$B74,แพ็ค!AG:AG)+SUMIF(ธุรการ!$C:$C,'รับ-จ่าย ประจำวัน'!$B74,ธุรการ!AG:AG)+SUMIF(เส้นแต่งหน้าขนมปัง!$C:$C,'รับ-จ่าย ประจำวัน'!$B74,เส้นแต่งหน้าขนมปัง!AG:AG)+SUMIF('วางแผนBC,CJ'!$C:$C,'รับ-จ่าย ประจำวัน'!$B74,'วางแผนBC,CJ'!AG:AG)+SUMIF(RD!$C:$C,'รับ-จ่าย ประจำวัน'!$B74,RD!AG:AG)+SUMIF('FG,ออนไล,คัดแยก'!$C:$C,'รับ-จ่าย ประจำวัน'!$B74,'FG,ออนไล,คัดแยก'!AG:AG)</f>
        <v>1</v>
      </c>
      <c r="BO74" s="16">
        <f>SUMIF(เตรียมส่วนผสม!$C:$C,'รับ-จ่าย ประจำวัน'!$B74,เตรียมส่วนผสม!AH:AH)+SUMIF(กวนไส้!$C:$C,'รับ-จ่าย ประจำวัน'!$B74,กวนไส้!AH:AH)+SUMIF(ผลิต1!$C:$C,'รับ-จ่าย ประจำวัน'!$B74,ผลิต1!AH:AH)+SUMIF(ผลิต2!$C:$C,'รับ-จ่าย ประจำวัน'!$B74,ผลิต2!AH:AH)+SUMIF(เส้นแต่งหน้าขนมเค้ก!$C:$C,'รับ-จ่าย ประจำวัน'!$B74,เส้นแต่งหน้าขนมเค้ก!AH:AH)+SUMIF(แพ็ค!$C:$C,'รับ-จ่าย ประจำวัน'!$B74,แพ็ค!AH:AH)+SUMIF(ธุรการ!$C:$C,'รับ-จ่าย ประจำวัน'!$B74,ธุรการ!AH:AH)+SUMIF(เส้นแต่งหน้าขนมปัง!$C:$C,'รับ-จ่าย ประจำวัน'!$B74,เส้นแต่งหน้าขนมปัง!AH:AH)+SUMIF('วางแผนBC,CJ'!$C:$C,'รับ-จ่าย ประจำวัน'!$B74,'วางแผนBC,CJ'!AH:AH)+SUMIF(RD!$C:$C,'รับ-จ่าย ประจำวัน'!$B74,RD!AH:AH)+SUMIF('FG,ออนไล,คัดแยก'!$C:$C,'รับ-จ่าย ประจำวัน'!$B74,'FG,ออนไล,คัดแยก'!AH:AH)</f>
        <v>0</v>
      </c>
      <c r="BP74" s="16">
        <f>SUMIF(เตรียมส่วนผสม!$C:$C,'รับ-จ่าย ประจำวัน'!$B74,เตรียมส่วนผสม!AI:AI)+SUMIF(กวนไส้!$C:$C,'รับ-จ่าย ประจำวัน'!$B74,กวนไส้!AI:AI)+SUMIF(ผลิต1!$C:$C,'รับ-จ่าย ประจำวัน'!$B74,ผลิต1!AI:AI)+SUMIF(ผลิต2!$C:$C,'รับ-จ่าย ประจำวัน'!$B74,ผลิต2!AI:AI)+SUMIF(เส้นแต่งหน้าขนมเค้ก!$C:$C,'รับ-จ่าย ประจำวัน'!$B74,เส้นแต่งหน้าขนมเค้ก!AI:AI)+SUMIF(แพ็ค!$C:$C,'รับ-จ่าย ประจำวัน'!$B74,แพ็ค!AI:AI)+SUMIF(ธุรการ!$C:$C,'รับ-จ่าย ประจำวัน'!$B74,ธุรการ!AI:AI)+SUMIF(เส้นแต่งหน้าขนมปัง!$C:$C,'รับ-จ่าย ประจำวัน'!$B74,เส้นแต่งหน้าขนมปัง!AI:AI)+SUMIF('วางแผนBC,CJ'!$C:$C,'รับ-จ่าย ประจำวัน'!$B74,'วางแผนBC,CJ'!AI:AI)+SUMIF(RD!$C:$C,'รับ-จ่าย ประจำวัน'!$B74,RD!AI:AI)+SUMIF('FG,ออนไล,คัดแยก'!$C:$C,'รับ-จ่าย ประจำวัน'!$B74,'FG,ออนไล,คัดแยก'!AI:AI)</f>
        <v>0</v>
      </c>
      <c r="BQ74" s="16">
        <f>SUMIF(เตรียมส่วนผสม!$C:$C,'รับ-จ่าย ประจำวัน'!$B74,เตรียมส่วนผสม!AJ:AJ)+SUMIF(กวนไส้!$C:$C,'รับ-จ่าย ประจำวัน'!$B74,กวนไส้!AJ:AJ)+SUMIF(ผลิต1!$C:$C,'รับ-จ่าย ประจำวัน'!$B74,ผลิต1!AJ:AJ)+SUMIF(ผลิต2!$C:$C,'รับ-จ่าย ประจำวัน'!$B74,ผลิต2!AJ:AJ)+SUMIF(เส้นแต่งหน้าขนมเค้ก!$C:$C,'รับ-จ่าย ประจำวัน'!$B74,เส้นแต่งหน้าขนมเค้ก!AJ:AJ)+SUMIF(แพ็ค!$C:$C,'รับ-จ่าย ประจำวัน'!$B74,แพ็ค!AJ:AJ)+SUMIF(ธุรการ!$C:$C,'รับ-จ่าย ประจำวัน'!$B74,ธุรการ!AJ:AJ)+SUMIF(เส้นแต่งหน้าขนมปัง!$C:$C,'รับ-จ่าย ประจำวัน'!$B74,เส้นแต่งหน้าขนมปัง!AJ:AJ)+SUMIF('วางแผนBC,CJ'!$C:$C,'รับ-จ่าย ประจำวัน'!$B74,'วางแผนBC,CJ'!AJ:AJ)+SUMIF(RD!$C:$C,'รับ-จ่าย ประจำวัน'!$B74,RD!AJ:AJ)+SUMIF('FG,ออนไล,คัดแยก'!$C:$C,'รับ-จ่าย ประจำวัน'!$B74,'FG,ออนไล,คัดแยก'!AJ:AJ)</f>
        <v>0</v>
      </c>
      <c r="BR74" s="16">
        <f>SUMIF(เตรียมส่วนผสม!$C:$C,'รับ-จ่าย ประจำวัน'!$B74,เตรียมส่วนผสม!AK:AK)+SUMIF(กวนไส้!$C:$C,'รับ-จ่าย ประจำวัน'!$B74,กวนไส้!AK:AK)+SUMIF(ผลิต1!$C:$C,'รับ-จ่าย ประจำวัน'!$B74,ผลิต1!AK:AK)+SUMIF(ผลิต2!$C:$C,'รับ-จ่าย ประจำวัน'!$B74,ผลิต2!AK:AK)+SUMIF(เส้นแต่งหน้าขนมเค้ก!$C:$C,'รับ-จ่าย ประจำวัน'!$B74,เส้นแต่งหน้าขนมเค้ก!AK:AK)+SUMIF(แพ็ค!$C:$C,'รับ-จ่าย ประจำวัน'!$B74,แพ็ค!AK:AK)+SUMIF(ธุรการ!$C:$C,'รับ-จ่าย ประจำวัน'!$B74,ธุรการ!AK:AK)+SUMIF(เส้นแต่งหน้าขนมปัง!$C:$C,'รับ-จ่าย ประจำวัน'!$B74,เส้นแต่งหน้าขนมปัง!AK:AK)+SUMIF('วางแผนBC,CJ'!$C:$C,'รับ-จ่าย ประจำวัน'!$B74,'วางแผนBC,CJ'!AK:AK)+SUMIF(RD!$C:$C,'รับ-จ่าย ประจำวัน'!$B74,RD!AK:AK)+SUMIF('FG,ออนไล,คัดแยก'!$C:$C,'รับ-จ่าย ประจำวัน'!$B74,'FG,ออนไล,คัดแยก'!AK:AK)</f>
        <v>15</v>
      </c>
      <c r="BS74" s="16">
        <f>SUMIF(เตรียมส่วนผสม!$C:$C,'รับ-จ่าย ประจำวัน'!$B74,เตรียมส่วนผสม!AL:AL)+SUMIF(กวนไส้!$C:$C,'รับ-จ่าย ประจำวัน'!$B74,กวนไส้!AL:AL)+SUMIF(ผลิต1!$C:$C,'รับ-จ่าย ประจำวัน'!$B74,ผลิต1!AL:AL)+SUMIF(ผลิต2!$C:$C,'รับ-จ่าย ประจำวัน'!$B74,ผลิต2!AL:AL)+SUMIF(เส้นแต่งหน้าขนมเค้ก!$C:$C,'รับ-จ่าย ประจำวัน'!$B74,เส้นแต่งหน้าขนมเค้ก!AL:AL)+SUMIF(แพ็ค!$C:$C,'รับ-จ่าย ประจำวัน'!$B74,แพ็ค!AL:AL)+SUMIF(ธุรการ!$C:$C,'รับ-จ่าย ประจำวัน'!$B74,ธุรการ!AL:AL)+SUMIF(เส้นแต่งหน้าขนมปัง!$C:$C,'รับ-จ่าย ประจำวัน'!$B74,เส้นแต่งหน้าขนมปัง!AL:AL)+SUMIF('วางแผนBC,CJ'!$C:$C,'รับ-จ่าย ประจำวัน'!$B74,'วางแผนBC,CJ'!AL:AL)+SUMIF(RD!$C:$C,'รับ-จ่าย ประจำวัน'!$B74,RD!AL:AL)+SUMIF('FG,ออนไล,คัดแยก'!$C:$C,'รับ-จ่าย ประจำวัน'!$B74,'FG,ออนไล,คัดแยก'!AL:AL)</f>
        <v>0</v>
      </c>
      <c r="BT74" s="18">
        <f t="shared" si="20"/>
        <v>128</v>
      </c>
      <c r="BU74" s="116">
        <v>310</v>
      </c>
      <c r="BV74" s="146">
        <f t="shared" si="21"/>
        <v>111.5</v>
      </c>
      <c r="BW74" s="183">
        <v>30</v>
      </c>
      <c r="BX74" s="172">
        <f t="shared" si="26"/>
        <v>4.2666666666666666</v>
      </c>
      <c r="BY74" s="188">
        <f t="shared" si="22"/>
        <v>26.1328125</v>
      </c>
      <c r="BZ74" s="180">
        <f t="shared" ca="1" si="23"/>
        <v>46229.1328125</v>
      </c>
      <c r="CA74" s="152"/>
      <c r="CB74" s="93"/>
      <c r="CC74" s="93"/>
      <c r="CD74" s="93"/>
      <c r="CE74" s="93"/>
      <c r="CF74" s="93"/>
      <c r="CG74" s="93"/>
      <c r="CH74" s="93"/>
      <c r="CI74" s="93"/>
      <c r="CJ74" s="94"/>
      <c r="CK74" s="9">
        <f t="shared" si="24"/>
        <v>-198.5</v>
      </c>
    </row>
    <row r="75" spans="1:89" hidden="1" x14ac:dyDescent="0.5">
      <c r="A75" s="149" t="s">
        <v>301</v>
      </c>
      <c r="B75" s="34">
        <v>1022201002</v>
      </c>
      <c r="C75" s="10" t="s">
        <v>1543</v>
      </c>
      <c r="D75" s="135" t="s">
        <v>61</v>
      </c>
      <c r="E75" s="11">
        <v>0</v>
      </c>
      <c r="F75" s="74"/>
      <c r="G75" s="11"/>
      <c r="H75" s="12">
        <v>16700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3"/>
      <c r="AF75" s="13"/>
      <c r="AG75" s="13"/>
      <c r="AH75" s="13"/>
      <c r="AI75" s="14"/>
      <c r="AJ75" s="14"/>
      <c r="AK75" s="14"/>
      <c r="AL75" s="14"/>
      <c r="AM75" s="14"/>
      <c r="AN75" s="15">
        <f t="shared" si="19"/>
        <v>0</v>
      </c>
      <c r="AO75" s="16">
        <f>SUMIF(เตรียมส่วนผสม!$C:$C,'รับ-จ่าย ประจำวัน'!$B75,เตรียมส่วนผสม!H:H)+SUMIF(กวนไส้!$C:$C,'รับ-จ่าย ประจำวัน'!$B75,กวนไส้!H:H)+SUMIF(ผลิต1!$C:$C,'รับ-จ่าย ประจำวัน'!$B75,ผลิต1!H:H)+SUMIF(ผลิต2!$C:$C,'รับ-จ่าย ประจำวัน'!$B75,ผลิต2!H:H)+SUMIF(เส้นแต่งหน้าขนมเค้ก!$C:$C,'รับ-จ่าย ประจำวัน'!$B75,เส้นแต่งหน้าขนมเค้ก!H:H)+SUMIF(แพ็ค!$C:$C,'รับ-จ่าย ประจำวัน'!$B75,แพ็ค!H:H)+SUMIF(ธุรการ!$C:$C,'รับ-จ่าย ประจำวัน'!$B75,ธุรการ!H:H)+SUMIF(เส้นแต่งหน้าขนมปัง!$C:$C,'รับ-จ่าย ประจำวัน'!$B75,เส้นแต่งหน้าขนมปัง!H:H)+SUMIF('วางแผนBC,CJ'!$C:$C,'รับ-จ่าย ประจำวัน'!$B75,'วางแผนBC,CJ'!H:H)+SUMIF(RD!$C:$C,'รับ-จ่าย ประจำวัน'!$B75,RD!H:H)+SUMIF('FG,ออนไล,คัดแยก'!$C:$C,'รับ-จ่าย ประจำวัน'!$B75,'FG,ออนไล,คัดแยก'!H:H)</f>
        <v>0</v>
      </c>
      <c r="AP75" s="16">
        <f>SUMIF(เตรียมส่วนผสม!$C:$C,'รับ-จ่าย ประจำวัน'!$B75,เตรียมส่วนผสม!I:I)+SUMIF(กวนไส้!$C:$C,'รับ-จ่าย ประจำวัน'!$B75,กวนไส้!I:I)+SUMIF(ผลิต1!$C:$C,'รับ-จ่าย ประจำวัน'!$B75,ผลิต1!I:I)+SUMIF(ผลิต2!$C:$C,'รับ-จ่าย ประจำวัน'!$B75,ผลิต2!I:I)+SUMIF(เส้นแต่งหน้าขนมเค้ก!$C:$C,'รับ-จ่าย ประจำวัน'!$B75,เส้นแต่งหน้าขนมเค้ก!I:I)+SUMIF(แพ็ค!$C:$C,'รับ-จ่าย ประจำวัน'!$B75,แพ็ค!I:I)+SUMIF(ธุรการ!$C:$C,'รับ-จ่าย ประจำวัน'!$B75,ธุรการ!I:I)+SUMIF(เส้นแต่งหน้าขนมปัง!$C:$C,'รับ-จ่าย ประจำวัน'!$B75,เส้นแต่งหน้าขนมปัง!I:I)+SUMIF('วางแผนBC,CJ'!$C:$C,'รับ-จ่าย ประจำวัน'!$B75,'วางแผนBC,CJ'!I:I)+SUMIF(RD!$C:$C,'รับ-จ่าย ประจำวัน'!$B75,RD!I:I)+SUMIF('FG,ออนไล,คัดแยก'!$C:$C,'รับ-จ่าย ประจำวัน'!$B75,'FG,ออนไล,คัดแยก'!I:I)</f>
        <v>0</v>
      </c>
      <c r="AQ75" s="16">
        <f>SUMIF(เตรียมส่วนผสม!$C:$C,'รับ-จ่าย ประจำวัน'!$B75,เตรียมส่วนผสม!J:J)+SUMIF(กวนไส้!$C:$C,'รับ-จ่าย ประจำวัน'!$B75,กวนไส้!J:J)+SUMIF(ผลิต1!$C:$C,'รับ-จ่าย ประจำวัน'!$B75,ผลิต1!J:J)+SUMIF(ผลิต2!$C:$C,'รับ-จ่าย ประจำวัน'!$B75,ผลิต2!J:J)+SUMIF(เส้นแต่งหน้าขนมเค้ก!$C:$C,'รับ-จ่าย ประจำวัน'!$B75,เส้นแต่งหน้าขนมเค้ก!J:J)+SUMIF(แพ็ค!$C:$C,'รับ-จ่าย ประจำวัน'!$B75,แพ็ค!J:J)+SUMIF(ธุรการ!$C:$C,'รับ-จ่าย ประจำวัน'!$B75,ธุรการ!J:J)+SUMIF(เส้นแต่งหน้าขนมปัง!$C:$C,'รับ-จ่าย ประจำวัน'!$B75,เส้นแต่งหน้าขนมปัง!J:J)+SUMIF('วางแผนBC,CJ'!$C:$C,'รับ-จ่าย ประจำวัน'!$B75,'วางแผนBC,CJ'!J:J)+SUMIF(RD!$C:$C,'รับ-จ่าย ประจำวัน'!$B75,RD!J:J)+SUMIF('FG,ออนไล,คัดแยก'!$C:$C,'รับ-จ่าย ประจำวัน'!$B75,'FG,ออนไล,คัดแยก'!J:J)</f>
        <v>0</v>
      </c>
      <c r="AR75" s="16">
        <f>SUMIF(เตรียมส่วนผสม!$C:$C,'รับ-จ่าย ประจำวัน'!$B75,เตรียมส่วนผสม!K:K)+SUMIF(กวนไส้!$C:$C,'รับ-จ่าย ประจำวัน'!$B75,กวนไส้!K:K)+SUMIF(ผลิต1!$C:$C,'รับ-จ่าย ประจำวัน'!$B75,ผลิต1!K:K)+SUMIF(ผลิต2!$C:$C,'รับ-จ่าย ประจำวัน'!$B75,ผลิต2!K:K)+SUMIF(เส้นแต่งหน้าขนมเค้ก!$C:$C,'รับ-จ่าย ประจำวัน'!$B75,เส้นแต่งหน้าขนมเค้ก!K:K)+SUMIF(แพ็ค!$C:$C,'รับ-จ่าย ประจำวัน'!$B75,แพ็ค!K:K)+SUMIF(ธุรการ!$C:$C,'รับ-จ่าย ประจำวัน'!$B75,ธุรการ!K:K)+SUMIF(เส้นแต่งหน้าขนมปัง!$C:$C,'รับ-จ่าย ประจำวัน'!$B75,เส้นแต่งหน้าขนมปัง!K:K)+SUMIF('วางแผนBC,CJ'!$C:$C,'รับ-จ่าย ประจำวัน'!$B75,'วางแผนBC,CJ'!K:K)+SUMIF(RD!$C:$C,'รับ-จ่าย ประจำวัน'!$B75,RD!K:K)+SUMIF('FG,ออนไล,คัดแยก'!$C:$C,'รับ-จ่าย ประจำวัน'!$B75,'FG,ออนไล,คัดแยก'!K:K)</f>
        <v>0</v>
      </c>
      <c r="AS75" s="16">
        <f>SUMIF(เตรียมส่วนผสม!$C:$C,'รับ-จ่าย ประจำวัน'!$B75,เตรียมส่วนผสม!L:L)+SUMIF(กวนไส้!$C:$C,'รับ-จ่าย ประจำวัน'!$B75,กวนไส้!L:L)+SUMIF(ผลิต1!$C:$C,'รับ-จ่าย ประจำวัน'!$B75,ผลิต1!L:L)+SUMIF(ผลิต2!$C:$C,'รับ-จ่าย ประจำวัน'!$B75,ผลิต2!L:L)+SUMIF(เส้นแต่งหน้าขนมเค้ก!$C:$C,'รับ-จ่าย ประจำวัน'!$B75,เส้นแต่งหน้าขนมเค้ก!L:L)+SUMIF(แพ็ค!$C:$C,'รับ-จ่าย ประจำวัน'!$B75,แพ็ค!L:L)+SUMIF(ธุรการ!$C:$C,'รับ-จ่าย ประจำวัน'!$B75,ธุรการ!L:L)+SUMIF(เส้นแต่งหน้าขนมปัง!$C:$C,'รับ-จ่าย ประจำวัน'!$B75,เส้นแต่งหน้าขนมปัง!L:L)+SUMIF('วางแผนBC,CJ'!$C:$C,'รับ-จ่าย ประจำวัน'!$B75,'วางแผนBC,CJ'!L:L)+SUMIF(RD!$C:$C,'รับ-จ่าย ประจำวัน'!$B75,RD!L:L)+SUMIF('FG,ออนไล,คัดแยก'!$C:$C,'รับ-จ่าย ประจำวัน'!$B75,'FG,ออนไล,คัดแยก'!L:L)</f>
        <v>0</v>
      </c>
      <c r="AT75" s="16">
        <f>SUMIF(เตรียมส่วนผสม!$C:$C,'รับ-จ่าย ประจำวัน'!$B75,เตรียมส่วนผสม!M:M)+SUMIF(กวนไส้!$C:$C,'รับ-จ่าย ประจำวัน'!$B75,กวนไส้!M:M)+SUMIF(ผลิต1!$C:$C,'รับ-จ่าย ประจำวัน'!$B75,ผลิต1!M:M)+SUMIF(ผลิต2!$C:$C,'รับ-จ่าย ประจำวัน'!$B75,ผลิต2!M:M)+SUMIF(เส้นแต่งหน้าขนมเค้ก!$C:$C,'รับ-จ่าย ประจำวัน'!$B75,เส้นแต่งหน้าขนมเค้ก!M:M)+SUMIF(แพ็ค!$C:$C,'รับ-จ่าย ประจำวัน'!$B75,แพ็ค!M:M)+SUMIF(ธุรการ!$C:$C,'รับ-จ่าย ประจำวัน'!$B75,ธุรการ!M:M)+SUMIF(เส้นแต่งหน้าขนมปัง!$C:$C,'รับ-จ่าย ประจำวัน'!$B75,เส้นแต่งหน้าขนมปัง!M:M)+SUMIF('วางแผนBC,CJ'!$C:$C,'รับ-จ่าย ประจำวัน'!$B75,'วางแผนBC,CJ'!M:M)+SUMIF(RD!$C:$C,'รับ-จ่าย ประจำวัน'!$B75,RD!M:M)+SUMIF('FG,ออนไล,คัดแยก'!$C:$C,'รับ-จ่าย ประจำวัน'!$B75,'FG,ออนไล,คัดแยก'!M:M)</f>
        <v>0</v>
      </c>
      <c r="AU75" s="16">
        <f>SUMIF(เตรียมส่วนผสม!$C:$C,'รับ-จ่าย ประจำวัน'!$B75,เตรียมส่วนผสม!N:N)+SUMIF(กวนไส้!$C:$C,'รับ-จ่าย ประจำวัน'!$B75,กวนไส้!N:N)+SUMIF(ผลิต1!$C:$C,'รับ-จ่าย ประจำวัน'!$B75,ผลิต1!N:N)+SUMIF(ผลิต2!$C:$C,'รับ-จ่าย ประจำวัน'!$B75,ผลิต2!N:N)+SUMIF(เส้นแต่งหน้าขนมเค้ก!$C:$C,'รับ-จ่าย ประจำวัน'!$B75,เส้นแต่งหน้าขนมเค้ก!N:N)+SUMIF(แพ็ค!$C:$C,'รับ-จ่าย ประจำวัน'!$B75,แพ็ค!N:N)+SUMIF(ธุรการ!$C:$C,'รับ-จ่าย ประจำวัน'!$B75,ธุรการ!N:N)+SUMIF(เส้นแต่งหน้าขนมปัง!$C:$C,'รับ-จ่าย ประจำวัน'!$B75,เส้นแต่งหน้าขนมปัง!N:N)+SUMIF('วางแผนBC,CJ'!$C:$C,'รับ-จ่าย ประจำวัน'!$B75,'วางแผนBC,CJ'!N:N)+SUMIF(RD!$C:$C,'รับ-จ่าย ประจำวัน'!$B75,RD!N:N)+SUMIF('FG,ออนไล,คัดแยก'!$C:$C,'รับ-จ่าย ประจำวัน'!$B75,'FG,ออนไล,คัดแยก'!N:N)</f>
        <v>0</v>
      </c>
      <c r="AV75" s="16">
        <f>SUMIF(เตรียมส่วนผสม!$C:$C,'รับ-จ่าย ประจำวัน'!$B75,เตรียมส่วนผสม!O:O)+SUMIF(กวนไส้!$C:$C,'รับ-จ่าย ประจำวัน'!$B75,กวนไส้!O:O)+SUMIF(ผลิต1!$C:$C,'รับ-จ่าย ประจำวัน'!$B75,ผลิต1!O:O)+SUMIF(ผลิต2!$C:$C,'รับ-จ่าย ประจำวัน'!$B75,ผลิต2!O:O)+SUMIF(เส้นแต่งหน้าขนมเค้ก!$C:$C,'รับ-จ่าย ประจำวัน'!$B75,เส้นแต่งหน้าขนมเค้ก!O:O)+SUMIF(แพ็ค!$C:$C,'รับ-จ่าย ประจำวัน'!$B75,แพ็ค!O:O)+SUMIF(ธุรการ!$C:$C,'รับ-จ่าย ประจำวัน'!$B75,ธุรการ!O:O)+SUMIF(เส้นแต่งหน้าขนมปัง!$C:$C,'รับ-จ่าย ประจำวัน'!$B75,เส้นแต่งหน้าขนมปัง!O:O)+SUMIF('วางแผนBC,CJ'!$C:$C,'รับ-จ่าย ประจำวัน'!$B75,'วางแผนBC,CJ'!O:O)+SUMIF(RD!$C:$C,'รับ-จ่าย ประจำวัน'!$B75,RD!O:O)+SUMIF('FG,ออนไล,คัดแยก'!$C:$C,'รับ-จ่าย ประจำวัน'!$B75,'FG,ออนไล,คัดแยก'!O:O)</f>
        <v>0</v>
      </c>
      <c r="AW75" s="16">
        <f>SUMIF(เตรียมส่วนผสม!$C:$C,'รับ-จ่าย ประจำวัน'!$B75,เตรียมส่วนผสม!P:P)+SUMIF(กวนไส้!$C:$C,'รับ-จ่าย ประจำวัน'!$B75,กวนไส้!P:P)+SUMIF(ผลิต1!$C:$C,'รับ-จ่าย ประจำวัน'!$B75,ผลิต1!P:P)+SUMIF(ผลิต2!$C:$C,'รับ-จ่าย ประจำวัน'!$B75,ผลิต2!P:P)+SUMIF(เส้นแต่งหน้าขนมเค้ก!$C:$C,'รับ-จ่าย ประจำวัน'!$B75,เส้นแต่งหน้าขนมเค้ก!P:P)+SUMIF(แพ็ค!$C:$C,'รับ-จ่าย ประจำวัน'!$B75,แพ็ค!P:P)+SUMIF(ธุรการ!$C:$C,'รับ-จ่าย ประจำวัน'!$B75,ธุรการ!P:P)+SUMIF(เส้นแต่งหน้าขนมปัง!$C:$C,'รับ-จ่าย ประจำวัน'!$B75,เส้นแต่งหน้าขนมปัง!P:P)+SUMIF('วางแผนBC,CJ'!$C:$C,'รับ-จ่าย ประจำวัน'!$B75,'วางแผนBC,CJ'!P:P)+SUMIF(RD!$C:$C,'รับ-จ่าย ประจำวัน'!$B75,RD!P:P)+SUMIF('FG,ออนไล,คัดแยก'!$C:$C,'รับ-จ่าย ประจำวัน'!$B75,'FG,ออนไล,คัดแยก'!P:P)</f>
        <v>0</v>
      </c>
      <c r="AX75" s="16">
        <f>SUMIF(เตรียมส่วนผสม!$C:$C,'รับ-จ่าย ประจำวัน'!$B75,เตรียมส่วนผสม!Q:Q)+SUMIF(กวนไส้!$C:$C,'รับ-จ่าย ประจำวัน'!$B75,กวนไส้!Q:Q)+SUMIF(ผลิต1!$C:$C,'รับ-จ่าย ประจำวัน'!$B75,ผลิต1!Q:Q)+SUMIF(ผลิต2!$C:$C,'รับ-จ่าย ประจำวัน'!$B75,ผลิต2!Q:Q)+SUMIF(เส้นแต่งหน้าขนมเค้ก!$C:$C,'รับ-จ่าย ประจำวัน'!$B75,เส้นแต่งหน้าขนมเค้ก!Q:Q)+SUMIF(แพ็ค!$C:$C,'รับ-จ่าย ประจำวัน'!$B75,แพ็ค!Q:Q)+SUMIF(ธุรการ!$C:$C,'รับ-จ่าย ประจำวัน'!$B75,ธุรการ!Q:Q)+SUMIF(เส้นแต่งหน้าขนมปัง!$C:$C,'รับ-จ่าย ประจำวัน'!$B75,เส้นแต่งหน้าขนมปัง!Q:Q)+SUMIF('วางแผนBC,CJ'!$C:$C,'รับ-จ่าย ประจำวัน'!$B75,'วางแผนBC,CJ'!Q:Q)+SUMIF(RD!$C:$C,'รับ-จ่าย ประจำวัน'!$B75,RD!Q:Q)+SUMIF('FG,ออนไล,คัดแยก'!$C:$C,'รับ-จ่าย ประจำวัน'!$B75,'FG,ออนไล,คัดแยก'!Q:Q)</f>
        <v>0</v>
      </c>
      <c r="AY75" s="16">
        <f>SUMIF(เตรียมส่วนผสม!$C:$C,'รับ-จ่าย ประจำวัน'!$B75,เตรียมส่วนผสม!R:R)+SUMIF(กวนไส้!$C:$C,'รับ-จ่าย ประจำวัน'!$B75,กวนไส้!R:R)+SUMIF(ผลิต1!$C:$C,'รับ-จ่าย ประจำวัน'!$B75,ผลิต1!R:R)+SUMIF(ผลิต2!$C:$C,'รับ-จ่าย ประจำวัน'!$B75,ผลิต2!R:R)+SUMIF(เส้นแต่งหน้าขนมเค้ก!$C:$C,'รับ-จ่าย ประจำวัน'!$B75,เส้นแต่งหน้าขนมเค้ก!R:R)+SUMIF(แพ็ค!$C:$C,'รับ-จ่าย ประจำวัน'!$B75,แพ็ค!R:R)+SUMIF(ธุรการ!$C:$C,'รับ-จ่าย ประจำวัน'!$B75,ธุรการ!R:R)+SUMIF(เส้นแต่งหน้าขนมปัง!$C:$C,'รับ-จ่าย ประจำวัน'!$B75,เส้นแต่งหน้าขนมปัง!R:R)+SUMIF('วางแผนBC,CJ'!$C:$C,'รับ-จ่าย ประจำวัน'!$B75,'วางแผนBC,CJ'!R:R)+SUMIF(RD!$C:$C,'รับ-จ่าย ประจำวัน'!$B75,RD!R:R)+SUMIF('FG,ออนไล,คัดแยก'!$C:$C,'รับ-จ่าย ประจำวัน'!$B75,'FG,ออนไล,คัดแยก'!R:R)</f>
        <v>0</v>
      </c>
      <c r="AZ75" s="16">
        <f>SUMIF(เตรียมส่วนผสม!$C:$C,'รับ-จ่าย ประจำวัน'!$B75,เตรียมส่วนผสม!S:S)+SUMIF(กวนไส้!$C:$C,'รับ-จ่าย ประจำวัน'!$B75,กวนไส้!S:S)+SUMIF(ผลิต1!$C:$C,'รับ-จ่าย ประจำวัน'!$B75,ผลิต1!S:S)+SUMIF(ผลิต2!$C:$C,'รับ-จ่าย ประจำวัน'!$B75,ผลิต2!S:S)+SUMIF(เส้นแต่งหน้าขนมเค้ก!$C:$C,'รับ-จ่าย ประจำวัน'!$B75,เส้นแต่งหน้าขนมเค้ก!S:S)+SUMIF(แพ็ค!$C:$C,'รับ-จ่าย ประจำวัน'!$B75,แพ็ค!S:S)+SUMIF(ธุรการ!$C:$C,'รับ-จ่าย ประจำวัน'!$B75,ธุรการ!S:S)+SUMIF(เส้นแต่งหน้าขนมปัง!$C:$C,'รับ-จ่าย ประจำวัน'!$B75,เส้นแต่งหน้าขนมปัง!S:S)+SUMIF('วางแผนBC,CJ'!$C:$C,'รับ-จ่าย ประจำวัน'!$B75,'วางแผนBC,CJ'!S:S)+SUMIF(RD!$C:$C,'รับ-จ่าย ประจำวัน'!$B75,RD!S:S)+SUMIF('FG,ออนไล,คัดแยก'!$C:$C,'รับ-จ่าย ประจำวัน'!$B75,'FG,ออนไล,คัดแยก'!S:S)</f>
        <v>0</v>
      </c>
      <c r="BA75" s="16">
        <f>SUMIF(เตรียมส่วนผสม!$C:$C,'รับ-จ่าย ประจำวัน'!$B75,เตรียมส่วนผสม!T:T)+SUMIF(กวนไส้!$C:$C,'รับ-จ่าย ประจำวัน'!$B75,กวนไส้!T:T)+SUMIF(ผลิต1!$C:$C,'รับ-จ่าย ประจำวัน'!$B75,ผลิต1!T:T)+SUMIF(ผลิต2!$C:$C,'รับ-จ่าย ประจำวัน'!$B75,ผลิต2!T:T)+SUMIF(เส้นแต่งหน้าขนมเค้ก!$C:$C,'รับ-จ่าย ประจำวัน'!$B75,เส้นแต่งหน้าขนมเค้ก!T:T)+SUMIF(แพ็ค!$C:$C,'รับ-จ่าย ประจำวัน'!$B75,แพ็ค!T:T)+SUMIF(ธุรการ!$C:$C,'รับ-จ่าย ประจำวัน'!$B75,ธุรการ!T:T)+SUMIF(เส้นแต่งหน้าขนมปัง!$C:$C,'รับ-จ่าย ประจำวัน'!$B75,เส้นแต่งหน้าขนมปัง!T:T)+SUMIF('วางแผนBC,CJ'!$C:$C,'รับ-จ่าย ประจำวัน'!$B75,'วางแผนBC,CJ'!T:T)+SUMIF(RD!$C:$C,'รับ-จ่าย ประจำวัน'!$B75,RD!T:T)+SUMIF('FG,ออนไล,คัดแยก'!$C:$C,'รับ-จ่าย ประจำวัน'!$B75,'FG,ออนไล,คัดแยก'!T:T)</f>
        <v>0</v>
      </c>
      <c r="BB75" s="16">
        <f>SUMIF(เตรียมส่วนผสม!$C:$C,'รับ-จ่าย ประจำวัน'!$B75,เตรียมส่วนผสม!U:U)+SUMIF(กวนไส้!$C:$C,'รับ-จ่าย ประจำวัน'!$B75,กวนไส้!U:U)+SUMIF(ผลิต1!$C:$C,'รับ-จ่าย ประจำวัน'!$B75,ผลิต1!U:U)+SUMIF(ผลิต2!$C:$C,'รับ-จ่าย ประจำวัน'!$B75,ผลิต2!U:U)+SUMIF(เส้นแต่งหน้าขนมเค้ก!$C:$C,'รับ-จ่าย ประจำวัน'!$B75,เส้นแต่งหน้าขนมเค้ก!U:U)+SUMIF(แพ็ค!$C:$C,'รับ-จ่าย ประจำวัน'!$B75,แพ็ค!U:U)+SUMIF(ธุรการ!$C:$C,'รับ-จ่าย ประจำวัน'!$B75,ธุรการ!U:U)+SUMIF(เส้นแต่งหน้าขนมปัง!$C:$C,'รับ-จ่าย ประจำวัน'!$B75,เส้นแต่งหน้าขนมปัง!U:U)+SUMIF('วางแผนBC,CJ'!$C:$C,'รับ-จ่าย ประจำวัน'!$B75,'วางแผนBC,CJ'!U:U)+SUMIF(RD!$C:$C,'รับ-จ่าย ประจำวัน'!$B75,RD!U:U)+SUMIF('FG,ออนไล,คัดแยก'!$C:$C,'รับ-จ่าย ประจำวัน'!$B75,'FG,ออนไล,คัดแยก'!U:U)</f>
        <v>0</v>
      </c>
      <c r="BC75" s="16">
        <f>SUMIF(เตรียมส่วนผสม!$C:$C,'รับ-จ่าย ประจำวัน'!$B75,เตรียมส่วนผสม!V:V)+SUMIF(กวนไส้!$C:$C,'รับ-จ่าย ประจำวัน'!$B75,กวนไส้!V:V)+SUMIF(ผลิต1!$C:$C,'รับ-จ่าย ประจำวัน'!$B75,ผลิต1!V:V)+SUMIF(ผลิต2!$C:$C,'รับ-จ่าย ประจำวัน'!$B75,ผลิต2!V:V)+SUMIF(เส้นแต่งหน้าขนมเค้ก!$C:$C,'รับ-จ่าย ประจำวัน'!$B75,เส้นแต่งหน้าขนมเค้ก!V:V)+SUMIF(แพ็ค!$C:$C,'รับ-จ่าย ประจำวัน'!$B75,แพ็ค!V:V)+SUMIF(ธุรการ!$C:$C,'รับ-จ่าย ประจำวัน'!$B75,ธุรการ!V:V)+SUMIF(เส้นแต่งหน้าขนมปัง!$C:$C,'รับ-จ่าย ประจำวัน'!$B75,เส้นแต่งหน้าขนมปัง!V:V)+SUMIF('วางแผนBC,CJ'!$C:$C,'รับ-จ่าย ประจำวัน'!$B75,'วางแผนBC,CJ'!V:V)+SUMIF(RD!$C:$C,'รับ-จ่าย ประจำวัน'!$B75,RD!V:V)+SUMIF('FG,ออนไล,คัดแยก'!$C:$C,'รับ-จ่าย ประจำวัน'!$B75,'FG,ออนไล,คัดแยก'!V:V)</f>
        <v>0</v>
      </c>
      <c r="BD75" s="16">
        <f>SUMIF(เตรียมส่วนผสม!$C:$C,'รับ-จ่าย ประจำวัน'!$B75,เตรียมส่วนผสม!W:W)+SUMIF(กวนไส้!$C:$C,'รับ-จ่าย ประจำวัน'!$B75,กวนไส้!W:W)+SUMIF(ผลิต1!$C:$C,'รับ-จ่าย ประจำวัน'!$B75,ผลิต1!W:W)+SUMIF(ผลิต2!$C:$C,'รับ-จ่าย ประจำวัน'!$B75,ผลิต2!W:W)+SUMIF(เส้นแต่งหน้าขนมเค้ก!$C:$C,'รับ-จ่าย ประจำวัน'!$B75,เส้นแต่งหน้าขนมเค้ก!W:W)+SUMIF(แพ็ค!$C:$C,'รับ-จ่าย ประจำวัน'!$B75,แพ็ค!W:W)+SUMIF(ธุรการ!$C:$C,'รับ-จ่าย ประจำวัน'!$B75,ธุรการ!W:W)+SUMIF(เส้นแต่งหน้าขนมปัง!$C:$C,'รับ-จ่าย ประจำวัน'!$B75,เส้นแต่งหน้าขนมปัง!W:W)+SUMIF('วางแผนBC,CJ'!$C:$C,'รับ-จ่าย ประจำวัน'!$B75,'วางแผนBC,CJ'!W:W)+SUMIF(RD!$C:$C,'รับ-จ่าย ประจำวัน'!$B75,RD!W:W)+SUMIF('FG,ออนไล,คัดแยก'!$C:$C,'รับ-จ่าย ประจำวัน'!$B75,'FG,ออนไล,คัดแยก'!W:W)</f>
        <v>0</v>
      </c>
      <c r="BE75" s="16">
        <f>SUMIF(เตรียมส่วนผสม!$C:$C,'รับ-จ่าย ประจำวัน'!$B75,เตรียมส่วนผสม!X:X)+SUMIF(กวนไส้!$C:$C,'รับ-จ่าย ประจำวัน'!$B75,กวนไส้!X:X)+SUMIF(ผลิต1!$C:$C,'รับ-จ่าย ประจำวัน'!$B75,ผลิต1!X:X)+SUMIF(ผลิต2!$C:$C,'รับ-จ่าย ประจำวัน'!$B75,ผลิต2!X:X)+SUMIF(เส้นแต่งหน้าขนมเค้ก!$C:$C,'รับ-จ่าย ประจำวัน'!$B75,เส้นแต่งหน้าขนมเค้ก!X:X)+SUMIF(แพ็ค!$C:$C,'รับ-จ่าย ประจำวัน'!$B75,แพ็ค!X:X)+SUMIF(ธุรการ!$C:$C,'รับ-จ่าย ประจำวัน'!$B75,ธุรการ!X:X)+SUMIF(เส้นแต่งหน้าขนมปัง!$C:$C,'รับ-จ่าย ประจำวัน'!$B75,เส้นแต่งหน้าขนมปัง!X:X)+SUMIF('วางแผนBC,CJ'!$C:$C,'รับ-จ่าย ประจำวัน'!$B75,'วางแผนBC,CJ'!X:X)+SUMIF(RD!$C:$C,'รับ-จ่าย ประจำวัน'!$B75,RD!X:X)+SUMIF('FG,ออนไล,คัดแยก'!$C:$C,'รับ-จ่าย ประจำวัน'!$B75,'FG,ออนไล,คัดแยก'!X:X)</f>
        <v>0</v>
      </c>
      <c r="BF75" s="16">
        <f>SUMIF(เตรียมส่วนผสม!$C:$C,'รับ-จ่าย ประจำวัน'!$B75,เตรียมส่วนผสม!Y:Y)+SUMIF(กวนไส้!$C:$C,'รับ-จ่าย ประจำวัน'!$B75,กวนไส้!Y:Y)+SUMIF(ผลิต1!$C:$C,'รับ-จ่าย ประจำวัน'!$B75,ผลิต1!Y:Y)+SUMIF(ผลิต2!$C:$C,'รับ-จ่าย ประจำวัน'!$B75,ผลิต2!Y:Y)+SUMIF(เส้นแต่งหน้าขนมเค้ก!$C:$C,'รับ-จ่าย ประจำวัน'!$B75,เส้นแต่งหน้าขนมเค้ก!Y:Y)+SUMIF(แพ็ค!$C:$C,'รับ-จ่าย ประจำวัน'!$B75,แพ็ค!Y:Y)+SUMIF(ธุรการ!$C:$C,'รับ-จ่าย ประจำวัน'!$B75,ธุรการ!Y:Y)+SUMIF(เส้นแต่งหน้าขนมปัง!$C:$C,'รับ-จ่าย ประจำวัน'!$B75,เส้นแต่งหน้าขนมปัง!Y:Y)+SUMIF('วางแผนBC,CJ'!$C:$C,'รับ-จ่าย ประจำวัน'!$B75,'วางแผนBC,CJ'!Y:Y)+SUMIF(RD!$C:$C,'รับ-จ่าย ประจำวัน'!$B75,RD!Y:Y)+SUMIF('FG,ออนไล,คัดแยก'!$C:$C,'รับ-จ่าย ประจำวัน'!$B75,'FG,ออนไล,คัดแยก'!Y:Y)</f>
        <v>0</v>
      </c>
      <c r="BG75" s="16">
        <f>SUMIF(เตรียมส่วนผสม!$C:$C,'รับ-จ่าย ประจำวัน'!$B75,เตรียมส่วนผสม!Z:Z)+SUMIF(กวนไส้!$C:$C,'รับ-จ่าย ประจำวัน'!$B75,กวนไส้!Z:Z)+SUMIF(ผลิต1!$C:$C,'รับ-จ่าย ประจำวัน'!$B75,ผลิต1!Z:Z)+SUMIF(ผลิต2!$C:$C,'รับ-จ่าย ประจำวัน'!$B75,ผลิต2!Z:Z)+SUMIF(เส้นแต่งหน้าขนมเค้ก!$C:$C,'รับ-จ่าย ประจำวัน'!$B75,เส้นแต่งหน้าขนมเค้ก!Z:Z)+SUMIF(แพ็ค!$C:$C,'รับ-จ่าย ประจำวัน'!$B75,แพ็ค!Z:Z)+SUMIF(ธุรการ!$C:$C,'รับ-จ่าย ประจำวัน'!$B75,ธุรการ!Z:Z)+SUMIF(เส้นแต่งหน้าขนมปัง!$C:$C,'รับ-จ่าย ประจำวัน'!$B75,เส้นแต่งหน้าขนมปัง!Z:Z)+SUMIF('วางแผนBC,CJ'!$C:$C,'รับ-จ่าย ประจำวัน'!$B75,'วางแผนBC,CJ'!Z:Z)+SUMIF(RD!$C:$C,'รับ-จ่าย ประจำวัน'!$B75,RD!Z:Z)+SUMIF('FG,ออนไล,คัดแยก'!$C:$C,'รับ-จ่าย ประจำวัน'!$B75,'FG,ออนไล,คัดแยก'!Z:Z)</f>
        <v>0</v>
      </c>
      <c r="BH75" s="16">
        <f>SUMIF(เตรียมส่วนผสม!$C:$C,'รับ-จ่าย ประจำวัน'!$B75,เตรียมส่วนผสม!AA:AA)+SUMIF(กวนไส้!$C:$C,'รับ-จ่าย ประจำวัน'!$B75,กวนไส้!AA:AA)+SUMIF(ผลิต1!$C:$C,'รับ-จ่าย ประจำวัน'!$B75,ผลิต1!AA:AA)+SUMIF(ผลิต2!$C:$C,'รับ-จ่าย ประจำวัน'!$B75,ผลิต2!AA:AA)+SUMIF(เส้นแต่งหน้าขนมเค้ก!$C:$C,'รับ-จ่าย ประจำวัน'!$B75,เส้นแต่งหน้าขนมเค้ก!AA:AA)+SUMIF(แพ็ค!$C:$C,'รับ-จ่าย ประจำวัน'!$B75,แพ็ค!AA:AA)+SUMIF(ธุรการ!$C:$C,'รับ-จ่าย ประจำวัน'!$B75,ธุรการ!AA:AA)+SUMIF(เส้นแต่งหน้าขนมปัง!$C:$C,'รับ-จ่าย ประจำวัน'!$B75,เส้นแต่งหน้าขนมปัง!AA:AA)+SUMIF('วางแผนBC,CJ'!$C:$C,'รับ-จ่าย ประจำวัน'!$B75,'วางแผนBC,CJ'!AA:AA)+SUMIF(RD!$C:$C,'รับ-จ่าย ประจำวัน'!$B75,RD!AA:AA)+SUMIF('FG,ออนไล,คัดแยก'!$C:$C,'รับ-จ่าย ประจำวัน'!$B75,'FG,ออนไล,คัดแยก'!AA:AA)</f>
        <v>0</v>
      </c>
      <c r="BI75" s="16">
        <f>SUMIF(เตรียมส่วนผสม!$C:$C,'รับ-จ่าย ประจำวัน'!$B75,เตรียมส่วนผสม!AB:AB)+SUMIF(กวนไส้!$C:$C,'รับ-จ่าย ประจำวัน'!$B75,กวนไส้!AB:AB)+SUMIF(ผลิต1!$C:$C,'รับ-จ่าย ประจำวัน'!$B75,ผลิต1!AB:AB)+SUMIF(ผลิต2!$C:$C,'รับ-จ่าย ประจำวัน'!$B75,ผลิต2!AB:AB)+SUMIF(เส้นแต่งหน้าขนมเค้ก!$C:$C,'รับ-จ่าย ประจำวัน'!$B75,เส้นแต่งหน้าขนมเค้ก!AB:AB)+SUMIF(แพ็ค!$C:$C,'รับ-จ่าย ประจำวัน'!$B75,แพ็ค!AB:AB)+SUMIF(ธุรการ!$C:$C,'รับ-จ่าย ประจำวัน'!$B75,ธุรการ!AB:AB)+SUMIF(เส้นแต่งหน้าขนมปัง!$C:$C,'รับ-จ่าย ประจำวัน'!$B75,เส้นแต่งหน้าขนมปัง!AB:AB)+SUMIF('วางแผนBC,CJ'!$C:$C,'รับ-จ่าย ประจำวัน'!$B75,'วางแผนBC,CJ'!AB:AB)+SUMIF(RD!$C:$C,'รับ-จ่าย ประจำวัน'!$B75,RD!AB:AB)+SUMIF('FG,ออนไล,คัดแยก'!$C:$C,'รับ-จ่าย ประจำวัน'!$B75,'FG,ออนไล,คัดแยก'!AB:AB)</f>
        <v>0</v>
      </c>
      <c r="BJ75" s="16">
        <f>SUMIF(เตรียมส่วนผสม!$C:$C,'รับ-จ่าย ประจำวัน'!$B75,เตรียมส่วนผสม!AC:AC)+SUMIF(กวนไส้!$C:$C,'รับ-จ่าย ประจำวัน'!$B75,กวนไส้!AC:AC)+SUMIF(ผลิต1!$C:$C,'รับ-จ่าย ประจำวัน'!$B75,ผลิต1!AC:AC)+SUMIF(ผลิต2!$C:$C,'รับ-จ่าย ประจำวัน'!$B75,ผลิต2!AC:AC)+SUMIF(เส้นแต่งหน้าขนมเค้ก!$C:$C,'รับ-จ่าย ประจำวัน'!$B75,เส้นแต่งหน้าขนมเค้ก!AC:AC)+SUMIF(แพ็ค!$C:$C,'รับ-จ่าย ประจำวัน'!$B75,แพ็ค!AC:AC)+SUMIF(ธุรการ!$C:$C,'รับ-จ่าย ประจำวัน'!$B75,ธุรการ!AC:AC)+SUMIF(เส้นแต่งหน้าขนมปัง!$C:$C,'รับ-จ่าย ประจำวัน'!$B75,เส้นแต่งหน้าขนมปัง!AC:AC)+SUMIF('วางแผนBC,CJ'!$C:$C,'รับ-จ่าย ประจำวัน'!$B75,'วางแผนBC,CJ'!AC:AC)+SUMIF(RD!$C:$C,'รับ-จ่าย ประจำวัน'!$B75,RD!AC:AC)+SUMIF('FG,ออนไล,คัดแยก'!$C:$C,'รับ-จ่าย ประจำวัน'!$B75,'FG,ออนไล,คัดแยก'!AC:AC)</f>
        <v>0</v>
      </c>
      <c r="BK75" s="16">
        <f>SUMIF(เตรียมส่วนผสม!$C:$C,'รับ-จ่าย ประจำวัน'!$B75,เตรียมส่วนผสม!AD:AD)+SUMIF(กวนไส้!$C:$C,'รับ-จ่าย ประจำวัน'!$B75,กวนไส้!AD:AD)+SUMIF(ผลิต1!$C:$C,'รับ-จ่าย ประจำวัน'!$B75,ผลิต1!AD:AD)+SUMIF(ผลิต2!$C:$C,'รับ-จ่าย ประจำวัน'!$B75,ผลิต2!AD:AD)+SUMIF(เส้นแต่งหน้าขนมเค้ก!$C:$C,'รับ-จ่าย ประจำวัน'!$B75,เส้นแต่งหน้าขนมเค้ก!AD:AD)+SUMIF(แพ็ค!$C:$C,'รับ-จ่าย ประจำวัน'!$B75,แพ็ค!AD:AD)+SUMIF(ธุรการ!$C:$C,'รับ-จ่าย ประจำวัน'!$B75,ธุรการ!AD:AD)+SUMIF(เส้นแต่งหน้าขนมปัง!$C:$C,'รับ-จ่าย ประจำวัน'!$B75,เส้นแต่งหน้าขนมปัง!AD:AD)+SUMIF('วางแผนBC,CJ'!$C:$C,'รับ-จ่าย ประจำวัน'!$B75,'วางแผนBC,CJ'!AD:AD)+SUMIF(RD!$C:$C,'รับ-จ่าย ประจำวัน'!$B75,RD!AD:AD)+SUMIF('FG,ออนไล,คัดแยก'!$C:$C,'รับ-จ่าย ประจำวัน'!$B75,'FG,ออนไล,คัดแยก'!AD:AD)</f>
        <v>0</v>
      </c>
      <c r="BL75" s="16">
        <f>SUMIF(เตรียมส่วนผสม!$C:$C,'รับ-จ่าย ประจำวัน'!$B75,เตรียมส่วนผสม!AE:AE)+SUMIF(กวนไส้!$C:$C,'รับ-จ่าย ประจำวัน'!$B75,กวนไส้!AE:AE)+SUMIF(ผลิต1!$C:$C,'รับ-จ่าย ประจำวัน'!$B75,ผลิต1!AE:AE)+SUMIF(ผลิต2!$C:$C,'รับ-จ่าย ประจำวัน'!$B75,ผลิต2!AE:AE)+SUMIF(เส้นแต่งหน้าขนมเค้ก!$C:$C,'รับ-จ่าย ประจำวัน'!$B75,เส้นแต่งหน้าขนมเค้ก!AE:AE)+SUMIF(แพ็ค!$C:$C,'รับ-จ่าย ประจำวัน'!$B75,แพ็ค!AE:AE)+SUMIF(ธุรการ!$C:$C,'รับ-จ่าย ประจำวัน'!$B75,ธุรการ!AE:AE)+SUMIF(เส้นแต่งหน้าขนมปัง!$C:$C,'รับ-จ่าย ประจำวัน'!$B75,เส้นแต่งหน้าขนมปัง!AE:AE)+SUMIF('วางแผนBC,CJ'!$C:$C,'รับ-จ่าย ประจำวัน'!$B75,'วางแผนBC,CJ'!AE:AE)+SUMIF(RD!$C:$C,'รับ-จ่าย ประจำวัน'!$B75,RD!AE:AE)+SUMIF('FG,ออนไล,คัดแยก'!$C:$C,'รับ-จ่าย ประจำวัน'!$B75,'FG,ออนไล,คัดแยก'!AE:AE)</f>
        <v>0</v>
      </c>
      <c r="BM75" s="16">
        <f>SUMIF(เตรียมส่วนผสม!$C:$C,'รับ-จ่าย ประจำวัน'!$B75,เตรียมส่วนผสม!AF:AF)+SUMIF(กวนไส้!$C:$C,'รับ-จ่าย ประจำวัน'!$B75,กวนไส้!AF:AF)+SUMIF(ผลิต1!$C:$C,'รับ-จ่าย ประจำวัน'!$B75,ผลิต1!AF:AF)+SUMIF(ผลิต2!$C:$C,'รับ-จ่าย ประจำวัน'!$B75,ผลิต2!AF:AF)+SUMIF(เส้นแต่งหน้าขนมเค้ก!$C:$C,'รับ-จ่าย ประจำวัน'!$B75,เส้นแต่งหน้าขนมเค้ก!AF:AF)+SUMIF(แพ็ค!$C:$C,'รับ-จ่าย ประจำวัน'!$B75,แพ็ค!AF:AF)+SUMIF(ธุรการ!$C:$C,'รับ-จ่าย ประจำวัน'!$B75,ธุรการ!AF:AF)+SUMIF(เส้นแต่งหน้าขนมปัง!$C:$C,'รับ-จ่าย ประจำวัน'!$B75,เส้นแต่งหน้าขนมปัง!AF:AF)+SUMIF('วางแผนBC,CJ'!$C:$C,'รับ-จ่าย ประจำวัน'!$B75,'วางแผนBC,CJ'!AF:AF)+SUMIF(RD!$C:$C,'รับ-จ่าย ประจำวัน'!$B75,RD!AF:AF)+SUMIF('FG,ออนไล,คัดแยก'!$C:$C,'รับ-จ่าย ประจำวัน'!$B75,'FG,ออนไล,คัดแยก'!AF:AF)</f>
        <v>0</v>
      </c>
      <c r="BN75" s="16">
        <f>SUMIF(เตรียมส่วนผสม!$C:$C,'รับ-จ่าย ประจำวัน'!$B75,เตรียมส่วนผสม!AG:AG)+SUMIF(กวนไส้!$C:$C,'รับ-จ่าย ประจำวัน'!$B75,กวนไส้!AG:AG)+SUMIF(ผลิต1!$C:$C,'รับ-จ่าย ประจำวัน'!$B75,ผลิต1!AG:AG)+SUMIF(ผลิต2!$C:$C,'รับ-จ่าย ประจำวัน'!$B75,ผลิต2!AG:AG)+SUMIF(เส้นแต่งหน้าขนมเค้ก!$C:$C,'รับ-จ่าย ประจำวัน'!$B75,เส้นแต่งหน้าขนมเค้ก!AG:AG)+SUMIF(แพ็ค!$C:$C,'รับ-จ่าย ประจำวัน'!$B75,แพ็ค!AG:AG)+SUMIF(ธุรการ!$C:$C,'รับ-จ่าย ประจำวัน'!$B75,ธุรการ!AG:AG)+SUMIF(เส้นแต่งหน้าขนมปัง!$C:$C,'รับ-จ่าย ประจำวัน'!$B75,เส้นแต่งหน้าขนมปัง!AG:AG)+SUMIF('วางแผนBC,CJ'!$C:$C,'รับ-จ่าย ประจำวัน'!$B75,'วางแผนBC,CJ'!AG:AG)+SUMIF(RD!$C:$C,'รับ-จ่าย ประจำวัน'!$B75,RD!AG:AG)+SUMIF('FG,ออนไล,คัดแยก'!$C:$C,'รับ-จ่าย ประจำวัน'!$B75,'FG,ออนไล,คัดแยก'!AG:AG)</f>
        <v>0</v>
      </c>
      <c r="BO75" s="16">
        <f>SUMIF(เตรียมส่วนผสม!$C:$C,'รับ-จ่าย ประจำวัน'!$B75,เตรียมส่วนผสม!AH:AH)+SUMIF(กวนไส้!$C:$C,'รับ-จ่าย ประจำวัน'!$B75,กวนไส้!AH:AH)+SUMIF(ผลิต1!$C:$C,'รับ-จ่าย ประจำวัน'!$B75,ผลิต1!AH:AH)+SUMIF(ผลิต2!$C:$C,'รับ-จ่าย ประจำวัน'!$B75,ผลิต2!AH:AH)+SUMIF(เส้นแต่งหน้าขนมเค้ก!$C:$C,'รับ-จ่าย ประจำวัน'!$B75,เส้นแต่งหน้าขนมเค้ก!AH:AH)+SUMIF(แพ็ค!$C:$C,'รับ-จ่าย ประจำวัน'!$B75,แพ็ค!AH:AH)+SUMIF(ธุรการ!$C:$C,'รับ-จ่าย ประจำวัน'!$B75,ธุรการ!AH:AH)+SUMIF(เส้นแต่งหน้าขนมปัง!$C:$C,'รับ-จ่าย ประจำวัน'!$B75,เส้นแต่งหน้าขนมปัง!AH:AH)+SUMIF('วางแผนBC,CJ'!$C:$C,'รับ-จ่าย ประจำวัน'!$B75,'วางแผนBC,CJ'!AH:AH)+SUMIF(RD!$C:$C,'รับ-จ่าย ประจำวัน'!$B75,RD!AH:AH)+SUMIF('FG,ออนไล,คัดแยก'!$C:$C,'รับ-จ่าย ประจำวัน'!$B75,'FG,ออนไล,คัดแยก'!AH:AH)</f>
        <v>0</v>
      </c>
      <c r="BP75" s="16">
        <f>SUMIF(เตรียมส่วนผสม!$C:$C,'รับ-จ่าย ประจำวัน'!$B75,เตรียมส่วนผสม!AI:AI)+SUMIF(กวนไส้!$C:$C,'รับ-จ่าย ประจำวัน'!$B75,กวนไส้!AI:AI)+SUMIF(ผลิต1!$C:$C,'รับ-จ่าย ประจำวัน'!$B75,ผลิต1!AI:AI)+SUMIF(ผลิต2!$C:$C,'รับ-จ่าย ประจำวัน'!$B75,ผลิต2!AI:AI)+SUMIF(เส้นแต่งหน้าขนมเค้ก!$C:$C,'รับ-จ่าย ประจำวัน'!$B75,เส้นแต่งหน้าขนมเค้ก!AI:AI)+SUMIF(แพ็ค!$C:$C,'รับ-จ่าย ประจำวัน'!$B75,แพ็ค!AI:AI)+SUMIF(ธุรการ!$C:$C,'รับ-จ่าย ประจำวัน'!$B75,ธุรการ!AI:AI)+SUMIF(เส้นแต่งหน้าขนมปัง!$C:$C,'รับ-จ่าย ประจำวัน'!$B75,เส้นแต่งหน้าขนมปัง!AI:AI)+SUMIF('วางแผนBC,CJ'!$C:$C,'รับ-จ่าย ประจำวัน'!$B75,'วางแผนBC,CJ'!AI:AI)+SUMIF(RD!$C:$C,'รับ-จ่าย ประจำวัน'!$B75,RD!AI:AI)+SUMIF('FG,ออนไล,คัดแยก'!$C:$C,'รับ-จ่าย ประจำวัน'!$B75,'FG,ออนไล,คัดแยก'!AI:AI)</f>
        <v>0</v>
      </c>
      <c r="BQ75" s="16">
        <f>SUMIF(เตรียมส่วนผสม!$C:$C,'รับ-จ่าย ประจำวัน'!$B75,เตรียมส่วนผสม!AJ:AJ)+SUMIF(กวนไส้!$C:$C,'รับ-จ่าย ประจำวัน'!$B75,กวนไส้!AJ:AJ)+SUMIF(ผลิต1!$C:$C,'รับ-จ่าย ประจำวัน'!$B75,ผลิต1!AJ:AJ)+SUMIF(ผลิต2!$C:$C,'รับ-จ่าย ประจำวัน'!$B75,ผลิต2!AJ:AJ)+SUMIF(เส้นแต่งหน้าขนมเค้ก!$C:$C,'รับ-จ่าย ประจำวัน'!$B75,เส้นแต่งหน้าขนมเค้ก!AJ:AJ)+SUMIF(แพ็ค!$C:$C,'รับ-จ่าย ประจำวัน'!$B75,แพ็ค!AJ:AJ)+SUMIF(ธุรการ!$C:$C,'รับ-จ่าย ประจำวัน'!$B75,ธุรการ!AJ:AJ)+SUMIF(เส้นแต่งหน้าขนมปัง!$C:$C,'รับ-จ่าย ประจำวัน'!$B75,เส้นแต่งหน้าขนมปัง!AJ:AJ)+SUMIF('วางแผนBC,CJ'!$C:$C,'รับ-จ่าย ประจำวัน'!$B75,'วางแผนBC,CJ'!AJ:AJ)+SUMIF(RD!$C:$C,'รับ-จ่าย ประจำวัน'!$B75,RD!AJ:AJ)+SUMIF('FG,ออนไล,คัดแยก'!$C:$C,'รับ-จ่าย ประจำวัน'!$B75,'FG,ออนไล,คัดแยก'!AJ:AJ)</f>
        <v>0</v>
      </c>
      <c r="BR75" s="16">
        <f>SUMIF(เตรียมส่วนผสม!$C:$C,'รับ-จ่าย ประจำวัน'!$B75,เตรียมส่วนผสม!AK:AK)+SUMIF(กวนไส้!$C:$C,'รับ-จ่าย ประจำวัน'!$B75,กวนไส้!AK:AK)+SUMIF(ผลิต1!$C:$C,'รับ-จ่าย ประจำวัน'!$B75,ผลิต1!AK:AK)+SUMIF(ผลิต2!$C:$C,'รับ-จ่าย ประจำวัน'!$B75,ผลิต2!AK:AK)+SUMIF(เส้นแต่งหน้าขนมเค้ก!$C:$C,'รับ-จ่าย ประจำวัน'!$B75,เส้นแต่งหน้าขนมเค้ก!AK:AK)+SUMIF(แพ็ค!$C:$C,'รับ-จ่าย ประจำวัน'!$B75,แพ็ค!AK:AK)+SUMIF(ธุรการ!$C:$C,'รับ-จ่าย ประจำวัน'!$B75,ธุรการ!AK:AK)+SUMIF(เส้นแต่งหน้าขนมปัง!$C:$C,'รับ-จ่าย ประจำวัน'!$B75,เส้นแต่งหน้าขนมปัง!AK:AK)+SUMIF('วางแผนBC,CJ'!$C:$C,'รับ-จ่าย ประจำวัน'!$B75,'วางแผนBC,CJ'!AK:AK)+SUMIF(RD!$C:$C,'รับ-จ่าย ประจำวัน'!$B75,RD!AK:AK)+SUMIF('FG,ออนไล,คัดแยก'!$C:$C,'รับ-จ่าย ประจำวัน'!$B75,'FG,ออนไล,คัดแยก'!AK:AK)</f>
        <v>0</v>
      </c>
      <c r="BS75" s="16">
        <f>SUMIF(เตรียมส่วนผสม!$C:$C,'รับ-จ่าย ประจำวัน'!$B75,เตรียมส่วนผสม!AL:AL)+SUMIF(กวนไส้!$C:$C,'รับ-จ่าย ประจำวัน'!$B75,กวนไส้!AL:AL)+SUMIF(ผลิต1!$C:$C,'รับ-จ่าย ประจำวัน'!$B75,ผลิต1!AL:AL)+SUMIF(ผลิต2!$C:$C,'รับ-จ่าย ประจำวัน'!$B75,ผลิต2!AL:AL)+SUMIF(เส้นแต่งหน้าขนมเค้ก!$C:$C,'รับ-จ่าย ประจำวัน'!$B75,เส้นแต่งหน้าขนมเค้ก!AL:AL)+SUMIF(แพ็ค!$C:$C,'รับ-จ่าย ประจำวัน'!$B75,แพ็ค!AL:AL)+SUMIF(ธุรการ!$C:$C,'รับ-จ่าย ประจำวัน'!$B75,ธุรการ!AL:AL)+SUMIF(เส้นแต่งหน้าขนมปัง!$C:$C,'รับ-จ่าย ประจำวัน'!$B75,เส้นแต่งหน้าขนมปัง!AL:AL)+SUMIF('วางแผนBC,CJ'!$C:$C,'รับ-จ่าย ประจำวัน'!$B75,'วางแผนBC,CJ'!AL:AL)+SUMIF(RD!$C:$C,'รับ-จ่าย ประจำวัน'!$B75,RD!AL:AL)+SUMIF('FG,ออนไล,คัดแยก'!$C:$C,'รับ-จ่าย ประจำวัน'!$B75,'FG,ออนไล,คัดแยก'!AL:AL)</f>
        <v>0</v>
      </c>
      <c r="BT75" s="18">
        <f t="shared" si="20"/>
        <v>0</v>
      </c>
      <c r="BU75" s="116">
        <f>3500*6</f>
        <v>21000</v>
      </c>
      <c r="BV75" s="146">
        <f t="shared" si="21"/>
        <v>16700</v>
      </c>
      <c r="BW75" s="183">
        <v>30</v>
      </c>
      <c r="BX75" s="172">
        <f t="shared" si="25"/>
        <v>0</v>
      </c>
      <c r="BY75" s="188" t="e">
        <f t="shared" si="22"/>
        <v>#DIV/0!</v>
      </c>
      <c r="BZ75" s="180" t="e">
        <f t="shared" ca="1" si="23"/>
        <v>#DIV/0!</v>
      </c>
      <c r="CA75" s="93"/>
      <c r="CB75" s="93"/>
      <c r="CC75" s="93"/>
      <c r="CD75" s="93"/>
      <c r="CE75" s="93"/>
      <c r="CF75" s="93"/>
      <c r="CG75" s="93"/>
      <c r="CH75" s="93"/>
      <c r="CI75" s="93"/>
      <c r="CJ75" s="94"/>
      <c r="CK75" s="9">
        <f t="shared" si="24"/>
        <v>-4300</v>
      </c>
    </row>
    <row r="76" spans="1:89" hidden="1" x14ac:dyDescent="0.5">
      <c r="A76" s="149"/>
      <c r="B76" s="34" t="s">
        <v>303</v>
      </c>
      <c r="C76" s="10" t="s">
        <v>304</v>
      </c>
      <c r="D76" s="135" t="s">
        <v>61</v>
      </c>
      <c r="E76" s="11">
        <v>0</v>
      </c>
      <c r="F76" s="74"/>
      <c r="G76" s="11"/>
      <c r="H76" s="12">
        <v>0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3"/>
      <c r="AF76" s="13"/>
      <c r="AG76" s="13"/>
      <c r="AH76" s="13"/>
      <c r="AI76" s="14"/>
      <c r="AJ76" s="14"/>
      <c r="AK76" s="14"/>
      <c r="AL76" s="14"/>
      <c r="AM76" s="14"/>
      <c r="AN76" s="15">
        <f t="shared" si="19"/>
        <v>0</v>
      </c>
      <c r="AO76" s="16">
        <f>SUMIF(เตรียมส่วนผสม!$C:$C,'รับ-จ่าย ประจำวัน'!$B76,เตรียมส่วนผสม!H:H)+SUMIF(กวนไส้!$C:$C,'รับ-จ่าย ประจำวัน'!$B76,กวนไส้!H:H)+SUMIF(ผลิต1!$C:$C,'รับ-จ่าย ประจำวัน'!$B76,ผลิต1!H:H)+SUMIF(ผลิต2!$C:$C,'รับ-จ่าย ประจำวัน'!$B76,ผลิต2!H:H)+SUMIF(เส้นแต่งหน้าขนมเค้ก!$C:$C,'รับ-จ่าย ประจำวัน'!$B76,เส้นแต่งหน้าขนมเค้ก!H:H)+SUMIF(แพ็ค!$C:$C,'รับ-จ่าย ประจำวัน'!$B76,แพ็ค!H:H)+SUMIF(ธุรการ!$C:$C,'รับ-จ่าย ประจำวัน'!$B76,ธุรการ!H:H)+SUMIF(เส้นแต่งหน้าขนมปัง!$C:$C,'รับ-จ่าย ประจำวัน'!$B76,เส้นแต่งหน้าขนมปัง!H:H)+SUMIF('วางแผนBC,CJ'!$C:$C,'รับ-จ่าย ประจำวัน'!$B76,'วางแผนBC,CJ'!H:H)+SUMIF(RD!$C:$C,'รับ-จ่าย ประจำวัน'!$B76,RD!H:H)+SUMIF('FG,ออนไล,คัดแยก'!$C:$C,'รับ-จ่าย ประจำวัน'!$B76,'FG,ออนไล,คัดแยก'!H:H)</f>
        <v>0</v>
      </c>
      <c r="AP76" s="16">
        <f>SUMIF(เตรียมส่วนผสม!$C:$C,'รับ-จ่าย ประจำวัน'!$B76,เตรียมส่วนผสม!I:I)+SUMIF(กวนไส้!$C:$C,'รับ-จ่าย ประจำวัน'!$B76,กวนไส้!I:I)+SUMIF(ผลิต1!$C:$C,'รับ-จ่าย ประจำวัน'!$B76,ผลิต1!I:I)+SUMIF(ผลิต2!$C:$C,'รับ-จ่าย ประจำวัน'!$B76,ผลิต2!I:I)+SUMIF(เส้นแต่งหน้าขนมเค้ก!$C:$C,'รับ-จ่าย ประจำวัน'!$B76,เส้นแต่งหน้าขนมเค้ก!I:I)+SUMIF(แพ็ค!$C:$C,'รับ-จ่าย ประจำวัน'!$B76,แพ็ค!I:I)+SUMIF(ธุรการ!$C:$C,'รับ-จ่าย ประจำวัน'!$B76,ธุรการ!I:I)+SUMIF(เส้นแต่งหน้าขนมปัง!$C:$C,'รับ-จ่าย ประจำวัน'!$B76,เส้นแต่งหน้าขนมปัง!I:I)+SUMIF('วางแผนBC,CJ'!$C:$C,'รับ-จ่าย ประจำวัน'!$B76,'วางแผนBC,CJ'!I:I)+SUMIF(RD!$C:$C,'รับ-จ่าย ประจำวัน'!$B76,RD!I:I)+SUMIF('FG,ออนไล,คัดแยก'!$C:$C,'รับ-จ่าย ประจำวัน'!$B76,'FG,ออนไล,คัดแยก'!I:I)</f>
        <v>0</v>
      </c>
      <c r="AQ76" s="16">
        <f>SUMIF(เตรียมส่วนผสม!$C:$C,'รับ-จ่าย ประจำวัน'!$B76,เตรียมส่วนผสม!J:J)+SUMIF(กวนไส้!$C:$C,'รับ-จ่าย ประจำวัน'!$B76,กวนไส้!J:J)+SUMIF(ผลิต1!$C:$C,'รับ-จ่าย ประจำวัน'!$B76,ผลิต1!J:J)+SUMIF(ผลิต2!$C:$C,'รับ-จ่าย ประจำวัน'!$B76,ผลิต2!J:J)+SUMIF(เส้นแต่งหน้าขนมเค้ก!$C:$C,'รับ-จ่าย ประจำวัน'!$B76,เส้นแต่งหน้าขนมเค้ก!J:J)+SUMIF(แพ็ค!$C:$C,'รับ-จ่าย ประจำวัน'!$B76,แพ็ค!J:J)+SUMIF(ธุรการ!$C:$C,'รับ-จ่าย ประจำวัน'!$B76,ธุรการ!J:J)+SUMIF(เส้นแต่งหน้าขนมปัง!$C:$C,'รับ-จ่าย ประจำวัน'!$B76,เส้นแต่งหน้าขนมปัง!J:J)+SUMIF('วางแผนBC,CJ'!$C:$C,'รับ-จ่าย ประจำวัน'!$B76,'วางแผนBC,CJ'!J:J)+SUMIF(RD!$C:$C,'รับ-จ่าย ประจำวัน'!$B76,RD!J:J)+SUMIF('FG,ออนไล,คัดแยก'!$C:$C,'รับ-จ่าย ประจำวัน'!$B76,'FG,ออนไล,คัดแยก'!J:J)</f>
        <v>0</v>
      </c>
      <c r="AR76" s="16">
        <f>SUMIF(เตรียมส่วนผสม!$C:$C,'รับ-จ่าย ประจำวัน'!$B76,เตรียมส่วนผสม!K:K)+SUMIF(กวนไส้!$C:$C,'รับ-จ่าย ประจำวัน'!$B76,กวนไส้!K:K)+SUMIF(ผลิต1!$C:$C,'รับ-จ่าย ประจำวัน'!$B76,ผลิต1!K:K)+SUMIF(ผลิต2!$C:$C,'รับ-จ่าย ประจำวัน'!$B76,ผลิต2!K:K)+SUMIF(เส้นแต่งหน้าขนมเค้ก!$C:$C,'รับ-จ่าย ประจำวัน'!$B76,เส้นแต่งหน้าขนมเค้ก!K:K)+SUMIF(แพ็ค!$C:$C,'รับ-จ่าย ประจำวัน'!$B76,แพ็ค!K:K)+SUMIF(ธุรการ!$C:$C,'รับ-จ่าย ประจำวัน'!$B76,ธุรการ!K:K)+SUMIF(เส้นแต่งหน้าขนมปัง!$C:$C,'รับ-จ่าย ประจำวัน'!$B76,เส้นแต่งหน้าขนมปัง!K:K)+SUMIF('วางแผนBC,CJ'!$C:$C,'รับ-จ่าย ประจำวัน'!$B76,'วางแผนBC,CJ'!K:K)+SUMIF(RD!$C:$C,'รับ-จ่าย ประจำวัน'!$B76,RD!K:K)+SUMIF('FG,ออนไล,คัดแยก'!$C:$C,'รับ-จ่าย ประจำวัน'!$B76,'FG,ออนไล,คัดแยก'!K:K)</f>
        <v>0</v>
      </c>
      <c r="AS76" s="16">
        <f>SUMIF(เตรียมส่วนผสม!$C:$C,'รับ-จ่าย ประจำวัน'!$B76,เตรียมส่วนผสม!L:L)+SUMIF(กวนไส้!$C:$C,'รับ-จ่าย ประจำวัน'!$B76,กวนไส้!L:L)+SUMIF(ผลิต1!$C:$C,'รับ-จ่าย ประจำวัน'!$B76,ผลิต1!L:L)+SUMIF(ผลิต2!$C:$C,'รับ-จ่าย ประจำวัน'!$B76,ผลิต2!L:L)+SUMIF(เส้นแต่งหน้าขนมเค้ก!$C:$C,'รับ-จ่าย ประจำวัน'!$B76,เส้นแต่งหน้าขนมเค้ก!L:L)+SUMIF(แพ็ค!$C:$C,'รับ-จ่าย ประจำวัน'!$B76,แพ็ค!L:L)+SUMIF(ธุรการ!$C:$C,'รับ-จ่าย ประจำวัน'!$B76,ธุรการ!L:L)+SUMIF(เส้นแต่งหน้าขนมปัง!$C:$C,'รับ-จ่าย ประจำวัน'!$B76,เส้นแต่งหน้าขนมปัง!L:L)+SUMIF('วางแผนBC,CJ'!$C:$C,'รับ-จ่าย ประจำวัน'!$B76,'วางแผนBC,CJ'!L:L)+SUMIF(RD!$C:$C,'รับ-จ่าย ประจำวัน'!$B76,RD!L:L)+SUMIF('FG,ออนไล,คัดแยก'!$C:$C,'รับ-จ่าย ประจำวัน'!$B76,'FG,ออนไล,คัดแยก'!L:L)</f>
        <v>0</v>
      </c>
      <c r="AT76" s="16">
        <f>SUMIF(เตรียมส่วนผสม!$C:$C,'รับ-จ่าย ประจำวัน'!$B76,เตรียมส่วนผสม!M:M)+SUMIF(กวนไส้!$C:$C,'รับ-จ่าย ประจำวัน'!$B76,กวนไส้!M:M)+SUMIF(ผลิต1!$C:$C,'รับ-จ่าย ประจำวัน'!$B76,ผลิต1!M:M)+SUMIF(ผลิต2!$C:$C,'รับ-จ่าย ประจำวัน'!$B76,ผลิต2!M:M)+SUMIF(เส้นแต่งหน้าขนมเค้ก!$C:$C,'รับ-จ่าย ประจำวัน'!$B76,เส้นแต่งหน้าขนมเค้ก!M:M)+SUMIF(แพ็ค!$C:$C,'รับ-จ่าย ประจำวัน'!$B76,แพ็ค!M:M)+SUMIF(ธุรการ!$C:$C,'รับ-จ่าย ประจำวัน'!$B76,ธุรการ!M:M)+SUMIF(เส้นแต่งหน้าขนมปัง!$C:$C,'รับ-จ่าย ประจำวัน'!$B76,เส้นแต่งหน้าขนมปัง!M:M)+SUMIF('วางแผนBC,CJ'!$C:$C,'รับ-จ่าย ประจำวัน'!$B76,'วางแผนBC,CJ'!M:M)+SUMIF(RD!$C:$C,'รับ-จ่าย ประจำวัน'!$B76,RD!M:M)+SUMIF('FG,ออนไล,คัดแยก'!$C:$C,'รับ-จ่าย ประจำวัน'!$B76,'FG,ออนไล,คัดแยก'!M:M)</f>
        <v>0</v>
      </c>
      <c r="AU76" s="16">
        <f>SUMIF(เตรียมส่วนผสม!$C:$C,'รับ-จ่าย ประจำวัน'!$B76,เตรียมส่วนผสม!N:N)+SUMIF(กวนไส้!$C:$C,'รับ-จ่าย ประจำวัน'!$B76,กวนไส้!N:N)+SUMIF(ผลิต1!$C:$C,'รับ-จ่าย ประจำวัน'!$B76,ผลิต1!N:N)+SUMIF(ผลิต2!$C:$C,'รับ-จ่าย ประจำวัน'!$B76,ผลิต2!N:N)+SUMIF(เส้นแต่งหน้าขนมเค้ก!$C:$C,'รับ-จ่าย ประจำวัน'!$B76,เส้นแต่งหน้าขนมเค้ก!N:N)+SUMIF(แพ็ค!$C:$C,'รับ-จ่าย ประจำวัน'!$B76,แพ็ค!N:N)+SUMIF(ธุรการ!$C:$C,'รับ-จ่าย ประจำวัน'!$B76,ธุรการ!N:N)+SUMIF(เส้นแต่งหน้าขนมปัง!$C:$C,'รับ-จ่าย ประจำวัน'!$B76,เส้นแต่งหน้าขนมปัง!N:N)+SUMIF('วางแผนBC,CJ'!$C:$C,'รับ-จ่าย ประจำวัน'!$B76,'วางแผนBC,CJ'!N:N)+SUMIF(RD!$C:$C,'รับ-จ่าย ประจำวัน'!$B76,RD!N:N)+SUMIF('FG,ออนไล,คัดแยก'!$C:$C,'รับ-จ่าย ประจำวัน'!$B76,'FG,ออนไล,คัดแยก'!N:N)</f>
        <v>0</v>
      </c>
      <c r="AV76" s="16">
        <f>SUMIF(เตรียมส่วนผสม!$C:$C,'รับ-จ่าย ประจำวัน'!$B76,เตรียมส่วนผสม!O:O)+SUMIF(กวนไส้!$C:$C,'รับ-จ่าย ประจำวัน'!$B76,กวนไส้!O:O)+SUMIF(ผลิต1!$C:$C,'รับ-จ่าย ประจำวัน'!$B76,ผลิต1!O:O)+SUMIF(ผลิต2!$C:$C,'รับ-จ่าย ประจำวัน'!$B76,ผลิต2!O:O)+SUMIF(เส้นแต่งหน้าขนมเค้ก!$C:$C,'รับ-จ่าย ประจำวัน'!$B76,เส้นแต่งหน้าขนมเค้ก!O:O)+SUMIF(แพ็ค!$C:$C,'รับ-จ่าย ประจำวัน'!$B76,แพ็ค!O:O)+SUMIF(ธุรการ!$C:$C,'รับ-จ่าย ประจำวัน'!$B76,ธุรการ!O:O)+SUMIF(เส้นแต่งหน้าขนมปัง!$C:$C,'รับ-จ่าย ประจำวัน'!$B76,เส้นแต่งหน้าขนมปัง!O:O)+SUMIF('วางแผนBC,CJ'!$C:$C,'รับ-จ่าย ประจำวัน'!$B76,'วางแผนBC,CJ'!O:O)+SUMIF(RD!$C:$C,'รับ-จ่าย ประจำวัน'!$B76,RD!O:O)+SUMIF('FG,ออนไล,คัดแยก'!$C:$C,'รับ-จ่าย ประจำวัน'!$B76,'FG,ออนไล,คัดแยก'!O:O)</f>
        <v>0</v>
      </c>
      <c r="AW76" s="16">
        <f>SUMIF(เตรียมส่วนผสม!$C:$C,'รับ-จ่าย ประจำวัน'!$B76,เตรียมส่วนผสม!P:P)+SUMIF(กวนไส้!$C:$C,'รับ-จ่าย ประจำวัน'!$B76,กวนไส้!P:P)+SUMIF(ผลิต1!$C:$C,'รับ-จ่าย ประจำวัน'!$B76,ผลิต1!P:P)+SUMIF(ผลิต2!$C:$C,'รับ-จ่าย ประจำวัน'!$B76,ผลิต2!P:P)+SUMIF(เส้นแต่งหน้าขนมเค้ก!$C:$C,'รับ-จ่าย ประจำวัน'!$B76,เส้นแต่งหน้าขนมเค้ก!P:P)+SUMIF(แพ็ค!$C:$C,'รับ-จ่าย ประจำวัน'!$B76,แพ็ค!P:P)+SUMIF(ธุรการ!$C:$C,'รับ-จ่าย ประจำวัน'!$B76,ธุรการ!P:P)+SUMIF(เส้นแต่งหน้าขนมปัง!$C:$C,'รับ-จ่าย ประจำวัน'!$B76,เส้นแต่งหน้าขนมปัง!P:P)+SUMIF('วางแผนBC,CJ'!$C:$C,'รับ-จ่าย ประจำวัน'!$B76,'วางแผนBC,CJ'!P:P)+SUMIF(RD!$C:$C,'รับ-จ่าย ประจำวัน'!$B76,RD!P:P)+SUMIF('FG,ออนไล,คัดแยก'!$C:$C,'รับ-จ่าย ประจำวัน'!$B76,'FG,ออนไล,คัดแยก'!P:P)</f>
        <v>0</v>
      </c>
      <c r="AX76" s="16">
        <f>SUMIF(เตรียมส่วนผสม!$C:$C,'รับ-จ่าย ประจำวัน'!$B76,เตรียมส่วนผสม!Q:Q)+SUMIF(กวนไส้!$C:$C,'รับ-จ่าย ประจำวัน'!$B76,กวนไส้!Q:Q)+SUMIF(ผลิต1!$C:$C,'รับ-จ่าย ประจำวัน'!$B76,ผลิต1!Q:Q)+SUMIF(ผลิต2!$C:$C,'รับ-จ่าย ประจำวัน'!$B76,ผลิต2!Q:Q)+SUMIF(เส้นแต่งหน้าขนมเค้ก!$C:$C,'รับ-จ่าย ประจำวัน'!$B76,เส้นแต่งหน้าขนมเค้ก!Q:Q)+SUMIF(แพ็ค!$C:$C,'รับ-จ่าย ประจำวัน'!$B76,แพ็ค!Q:Q)+SUMIF(ธุรการ!$C:$C,'รับ-จ่าย ประจำวัน'!$B76,ธุรการ!Q:Q)+SUMIF(เส้นแต่งหน้าขนมปัง!$C:$C,'รับ-จ่าย ประจำวัน'!$B76,เส้นแต่งหน้าขนมปัง!Q:Q)+SUMIF('วางแผนBC,CJ'!$C:$C,'รับ-จ่าย ประจำวัน'!$B76,'วางแผนBC,CJ'!Q:Q)+SUMIF(RD!$C:$C,'รับ-จ่าย ประจำวัน'!$B76,RD!Q:Q)+SUMIF('FG,ออนไล,คัดแยก'!$C:$C,'รับ-จ่าย ประจำวัน'!$B76,'FG,ออนไล,คัดแยก'!Q:Q)</f>
        <v>0</v>
      </c>
      <c r="AY76" s="16">
        <f>SUMIF(เตรียมส่วนผสม!$C:$C,'รับ-จ่าย ประจำวัน'!$B76,เตรียมส่วนผสม!R:R)+SUMIF(กวนไส้!$C:$C,'รับ-จ่าย ประจำวัน'!$B76,กวนไส้!R:R)+SUMIF(ผลิต1!$C:$C,'รับ-จ่าย ประจำวัน'!$B76,ผลิต1!R:R)+SUMIF(ผลิต2!$C:$C,'รับ-จ่าย ประจำวัน'!$B76,ผลิต2!R:R)+SUMIF(เส้นแต่งหน้าขนมเค้ก!$C:$C,'รับ-จ่าย ประจำวัน'!$B76,เส้นแต่งหน้าขนมเค้ก!R:R)+SUMIF(แพ็ค!$C:$C,'รับ-จ่าย ประจำวัน'!$B76,แพ็ค!R:R)+SUMIF(ธุรการ!$C:$C,'รับ-จ่าย ประจำวัน'!$B76,ธุรการ!R:R)+SUMIF(เส้นแต่งหน้าขนมปัง!$C:$C,'รับ-จ่าย ประจำวัน'!$B76,เส้นแต่งหน้าขนมปัง!R:R)+SUMIF('วางแผนBC,CJ'!$C:$C,'รับ-จ่าย ประจำวัน'!$B76,'วางแผนBC,CJ'!R:R)+SUMIF(RD!$C:$C,'รับ-จ่าย ประจำวัน'!$B76,RD!R:R)+SUMIF('FG,ออนไล,คัดแยก'!$C:$C,'รับ-จ่าย ประจำวัน'!$B76,'FG,ออนไล,คัดแยก'!R:R)</f>
        <v>0</v>
      </c>
      <c r="AZ76" s="16">
        <f>SUMIF(เตรียมส่วนผสม!$C:$C,'รับ-จ่าย ประจำวัน'!$B76,เตรียมส่วนผสม!S:S)+SUMIF(กวนไส้!$C:$C,'รับ-จ่าย ประจำวัน'!$B76,กวนไส้!S:S)+SUMIF(ผลิต1!$C:$C,'รับ-จ่าย ประจำวัน'!$B76,ผลิต1!S:S)+SUMIF(ผลิต2!$C:$C,'รับ-จ่าย ประจำวัน'!$B76,ผลิต2!S:S)+SUMIF(เส้นแต่งหน้าขนมเค้ก!$C:$C,'รับ-จ่าย ประจำวัน'!$B76,เส้นแต่งหน้าขนมเค้ก!S:S)+SUMIF(แพ็ค!$C:$C,'รับ-จ่าย ประจำวัน'!$B76,แพ็ค!S:S)+SUMIF(ธุรการ!$C:$C,'รับ-จ่าย ประจำวัน'!$B76,ธุรการ!S:S)+SUMIF(เส้นแต่งหน้าขนมปัง!$C:$C,'รับ-จ่าย ประจำวัน'!$B76,เส้นแต่งหน้าขนมปัง!S:S)+SUMIF('วางแผนBC,CJ'!$C:$C,'รับ-จ่าย ประจำวัน'!$B76,'วางแผนBC,CJ'!S:S)+SUMIF(RD!$C:$C,'รับ-จ่าย ประจำวัน'!$B76,RD!S:S)+SUMIF('FG,ออนไล,คัดแยก'!$C:$C,'รับ-จ่าย ประจำวัน'!$B76,'FG,ออนไล,คัดแยก'!S:S)</f>
        <v>0</v>
      </c>
      <c r="BA76" s="16">
        <f>SUMIF(เตรียมส่วนผสม!$C:$C,'รับ-จ่าย ประจำวัน'!$B76,เตรียมส่วนผสม!T:T)+SUMIF(กวนไส้!$C:$C,'รับ-จ่าย ประจำวัน'!$B76,กวนไส้!T:T)+SUMIF(ผลิต1!$C:$C,'รับ-จ่าย ประจำวัน'!$B76,ผลิต1!T:T)+SUMIF(ผลิต2!$C:$C,'รับ-จ่าย ประจำวัน'!$B76,ผลิต2!T:T)+SUMIF(เส้นแต่งหน้าขนมเค้ก!$C:$C,'รับ-จ่าย ประจำวัน'!$B76,เส้นแต่งหน้าขนมเค้ก!T:T)+SUMIF(แพ็ค!$C:$C,'รับ-จ่าย ประจำวัน'!$B76,แพ็ค!T:T)+SUMIF(ธุรการ!$C:$C,'รับ-จ่าย ประจำวัน'!$B76,ธุรการ!T:T)+SUMIF(เส้นแต่งหน้าขนมปัง!$C:$C,'รับ-จ่าย ประจำวัน'!$B76,เส้นแต่งหน้าขนมปัง!T:T)+SUMIF('วางแผนBC,CJ'!$C:$C,'รับ-จ่าย ประจำวัน'!$B76,'วางแผนBC,CJ'!T:T)+SUMIF(RD!$C:$C,'รับ-จ่าย ประจำวัน'!$B76,RD!T:T)+SUMIF('FG,ออนไล,คัดแยก'!$C:$C,'รับ-จ่าย ประจำวัน'!$B76,'FG,ออนไล,คัดแยก'!T:T)</f>
        <v>0</v>
      </c>
      <c r="BB76" s="16">
        <f>SUMIF(เตรียมส่วนผสม!$C:$C,'รับ-จ่าย ประจำวัน'!$B76,เตรียมส่วนผสม!U:U)+SUMIF(กวนไส้!$C:$C,'รับ-จ่าย ประจำวัน'!$B76,กวนไส้!U:U)+SUMIF(ผลิต1!$C:$C,'รับ-จ่าย ประจำวัน'!$B76,ผลิต1!U:U)+SUMIF(ผลิต2!$C:$C,'รับ-จ่าย ประจำวัน'!$B76,ผลิต2!U:U)+SUMIF(เส้นแต่งหน้าขนมเค้ก!$C:$C,'รับ-จ่าย ประจำวัน'!$B76,เส้นแต่งหน้าขนมเค้ก!U:U)+SUMIF(แพ็ค!$C:$C,'รับ-จ่าย ประจำวัน'!$B76,แพ็ค!U:U)+SUMIF(ธุรการ!$C:$C,'รับ-จ่าย ประจำวัน'!$B76,ธุรการ!U:U)+SUMIF(เส้นแต่งหน้าขนมปัง!$C:$C,'รับ-จ่าย ประจำวัน'!$B76,เส้นแต่งหน้าขนมปัง!U:U)+SUMIF('วางแผนBC,CJ'!$C:$C,'รับ-จ่าย ประจำวัน'!$B76,'วางแผนBC,CJ'!U:U)+SUMIF(RD!$C:$C,'รับ-จ่าย ประจำวัน'!$B76,RD!U:U)+SUMIF('FG,ออนไล,คัดแยก'!$C:$C,'รับ-จ่าย ประจำวัน'!$B76,'FG,ออนไล,คัดแยก'!U:U)</f>
        <v>0</v>
      </c>
      <c r="BC76" s="16">
        <f>SUMIF(เตรียมส่วนผสม!$C:$C,'รับ-จ่าย ประจำวัน'!$B76,เตรียมส่วนผสม!V:V)+SUMIF(กวนไส้!$C:$C,'รับ-จ่าย ประจำวัน'!$B76,กวนไส้!V:V)+SUMIF(ผลิต1!$C:$C,'รับ-จ่าย ประจำวัน'!$B76,ผลิต1!V:V)+SUMIF(ผลิต2!$C:$C,'รับ-จ่าย ประจำวัน'!$B76,ผลิต2!V:V)+SUMIF(เส้นแต่งหน้าขนมเค้ก!$C:$C,'รับ-จ่าย ประจำวัน'!$B76,เส้นแต่งหน้าขนมเค้ก!V:V)+SUMIF(แพ็ค!$C:$C,'รับ-จ่าย ประจำวัน'!$B76,แพ็ค!V:V)+SUMIF(ธุรการ!$C:$C,'รับ-จ่าย ประจำวัน'!$B76,ธุรการ!V:V)+SUMIF(เส้นแต่งหน้าขนมปัง!$C:$C,'รับ-จ่าย ประจำวัน'!$B76,เส้นแต่งหน้าขนมปัง!V:V)+SUMIF('วางแผนBC,CJ'!$C:$C,'รับ-จ่าย ประจำวัน'!$B76,'วางแผนBC,CJ'!V:V)+SUMIF(RD!$C:$C,'รับ-จ่าย ประจำวัน'!$B76,RD!V:V)+SUMIF('FG,ออนไล,คัดแยก'!$C:$C,'รับ-จ่าย ประจำวัน'!$B76,'FG,ออนไล,คัดแยก'!V:V)</f>
        <v>0</v>
      </c>
      <c r="BD76" s="16">
        <f>SUMIF(เตรียมส่วนผสม!$C:$C,'รับ-จ่าย ประจำวัน'!$B76,เตรียมส่วนผสม!W:W)+SUMIF(กวนไส้!$C:$C,'รับ-จ่าย ประจำวัน'!$B76,กวนไส้!W:W)+SUMIF(ผลิต1!$C:$C,'รับ-จ่าย ประจำวัน'!$B76,ผลิต1!W:W)+SUMIF(ผลิต2!$C:$C,'รับ-จ่าย ประจำวัน'!$B76,ผลิต2!W:W)+SUMIF(เส้นแต่งหน้าขนมเค้ก!$C:$C,'รับ-จ่าย ประจำวัน'!$B76,เส้นแต่งหน้าขนมเค้ก!W:W)+SUMIF(แพ็ค!$C:$C,'รับ-จ่าย ประจำวัน'!$B76,แพ็ค!W:W)+SUMIF(ธุรการ!$C:$C,'รับ-จ่าย ประจำวัน'!$B76,ธุรการ!W:W)+SUMIF(เส้นแต่งหน้าขนมปัง!$C:$C,'รับ-จ่าย ประจำวัน'!$B76,เส้นแต่งหน้าขนมปัง!W:W)+SUMIF('วางแผนBC,CJ'!$C:$C,'รับ-จ่าย ประจำวัน'!$B76,'วางแผนBC,CJ'!W:W)+SUMIF(RD!$C:$C,'รับ-จ่าย ประจำวัน'!$B76,RD!W:W)+SUMIF('FG,ออนไล,คัดแยก'!$C:$C,'รับ-จ่าย ประจำวัน'!$B76,'FG,ออนไล,คัดแยก'!W:W)</f>
        <v>0</v>
      </c>
      <c r="BE76" s="16">
        <f>SUMIF(เตรียมส่วนผสม!$C:$C,'รับ-จ่าย ประจำวัน'!$B76,เตรียมส่วนผสม!X:X)+SUMIF(กวนไส้!$C:$C,'รับ-จ่าย ประจำวัน'!$B76,กวนไส้!X:X)+SUMIF(ผลิต1!$C:$C,'รับ-จ่าย ประจำวัน'!$B76,ผลิต1!X:X)+SUMIF(ผลิต2!$C:$C,'รับ-จ่าย ประจำวัน'!$B76,ผลิต2!X:X)+SUMIF(เส้นแต่งหน้าขนมเค้ก!$C:$C,'รับ-จ่าย ประจำวัน'!$B76,เส้นแต่งหน้าขนมเค้ก!X:X)+SUMIF(แพ็ค!$C:$C,'รับ-จ่าย ประจำวัน'!$B76,แพ็ค!X:X)+SUMIF(ธุรการ!$C:$C,'รับ-จ่าย ประจำวัน'!$B76,ธุรการ!X:X)+SUMIF(เส้นแต่งหน้าขนมปัง!$C:$C,'รับ-จ่าย ประจำวัน'!$B76,เส้นแต่งหน้าขนมปัง!X:X)+SUMIF('วางแผนBC,CJ'!$C:$C,'รับ-จ่าย ประจำวัน'!$B76,'วางแผนBC,CJ'!X:X)+SUMIF(RD!$C:$C,'รับ-จ่าย ประจำวัน'!$B76,RD!X:X)+SUMIF('FG,ออนไล,คัดแยก'!$C:$C,'รับ-จ่าย ประจำวัน'!$B76,'FG,ออนไล,คัดแยก'!X:X)</f>
        <v>0</v>
      </c>
      <c r="BF76" s="16">
        <f>SUMIF(เตรียมส่วนผสม!$C:$C,'รับ-จ่าย ประจำวัน'!$B76,เตรียมส่วนผสม!Y:Y)+SUMIF(กวนไส้!$C:$C,'รับ-จ่าย ประจำวัน'!$B76,กวนไส้!Y:Y)+SUMIF(ผลิต1!$C:$C,'รับ-จ่าย ประจำวัน'!$B76,ผลิต1!Y:Y)+SUMIF(ผลิต2!$C:$C,'รับ-จ่าย ประจำวัน'!$B76,ผลิต2!Y:Y)+SUMIF(เส้นแต่งหน้าขนมเค้ก!$C:$C,'รับ-จ่าย ประจำวัน'!$B76,เส้นแต่งหน้าขนมเค้ก!Y:Y)+SUMIF(แพ็ค!$C:$C,'รับ-จ่าย ประจำวัน'!$B76,แพ็ค!Y:Y)+SUMIF(ธุรการ!$C:$C,'รับ-จ่าย ประจำวัน'!$B76,ธุรการ!Y:Y)+SUMIF(เส้นแต่งหน้าขนมปัง!$C:$C,'รับ-จ่าย ประจำวัน'!$B76,เส้นแต่งหน้าขนมปัง!Y:Y)+SUMIF('วางแผนBC,CJ'!$C:$C,'รับ-จ่าย ประจำวัน'!$B76,'วางแผนBC,CJ'!Y:Y)+SUMIF(RD!$C:$C,'รับ-จ่าย ประจำวัน'!$B76,RD!Y:Y)+SUMIF('FG,ออนไล,คัดแยก'!$C:$C,'รับ-จ่าย ประจำวัน'!$B76,'FG,ออนไล,คัดแยก'!Y:Y)</f>
        <v>0</v>
      </c>
      <c r="BG76" s="16">
        <f>SUMIF(เตรียมส่วนผสม!$C:$C,'รับ-จ่าย ประจำวัน'!$B76,เตรียมส่วนผสม!Z:Z)+SUMIF(กวนไส้!$C:$C,'รับ-จ่าย ประจำวัน'!$B76,กวนไส้!Z:Z)+SUMIF(ผลิต1!$C:$C,'รับ-จ่าย ประจำวัน'!$B76,ผลิต1!Z:Z)+SUMIF(ผลิต2!$C:$C,'รับ-จ่าย ประจำวัน'!$B76,ผลิต2!Z:Z)+SUMIF(เส้นแต่งหน้าขนมเค้ก!$C:$C,'รับ-จ่าย ประจำวัน'!$B76,เส้นแต่งหน้าขนมเค้ก!Z:Z)+SUMIF(แพ็ค!$C:$C,'รับ-จ่าย ประจำวัน'!$B76,แพ็ค!Z:Z)+SUMIF(ธุรการ!$C:$C,'รับ-จ่าย ประจำวัน'!$B76,ธุรการ!Z:Z)+SUMIF(เส้นแต่งหน้าขนมปัง!$C:$C,'รับ-จ่าย ประจำวัน'!$B76,เส้นแต่งหน้าขนมปัง!Z:Z)+SUMIF('วางแผนBC,CJ'!$C:$C,'รับ-จ่าย ประจำวัน'!$B76,'วางแผนBC,CJ'!Z:Z)+SUMIF(RD!$C:$C,'รับ-จ่าย ประจำวัน'!$B76,RD!Z:Z)+SUMIF('FG,ออนไล,คัดแยก'!$C:$C,'รับ-จ่าย ประจำวัน'!$B76,'FG,ออนไล,คัดแยก'!Z:Z)</f>
        <v>0</v>
      </c>
      <c r="BH76" s="16">
        <f>SUMIF(เตรียมส่วนผสม!$C:$C,'รับ-จ่าย ประจำวัน'!$B76,เตรียมส่วนผสม!AA:AA)+SUMIF(กวนไส้!$C:$C,'รับ-จ่าย ประจำวัน'!$B76,กวนไส้!AA:AA)+SUMIF(ผลิต1!$C:$C,'รับ-จ่าย ประจำวัน'!$B76,ผลิต1!AA:AA)+SUMIF(ผลิต2!$C:$C,'รับ-จ่าย ประจำวัน'!$B76,ผลิต2!AA:AA)+SUMIF(เส้นแต่งหน้าขนมเค้ก!$C:$C,'รับ-จ่าย ประจำวัน'!$B76,เส้นแต่งหน้าขนมเค้ก!AA:AA)+SUMIF(แพ็ค!$C:$C,'รับ-จ่าย ประจำวัน'!$B76,แพ็ค!AA:AA)+SUMIF(ธุรการ!$C:$C,'รับ-จ่าย ประจำวัน'!$B76,ธุรการ!AA:AA)+SUMIF(เส้นแต่งหน้าขนมปัง!$C:$C,'รับ-จ่าย ประจำวัน'!$B76,เส้นแต่งหน้าขนมปัง!AA:AA)+SUMIF('วางแผนBC,CJ'!$C:$C,'รับ-จ่าย ประจำวัน'!$B76,'วางแผนBC,CJ'!AA:AA)+SUMIF(RD!$C:$C,'รับ-จ่าย ประจำวัน'!$B76,RD!AA:AA)+SUMIF('FG,ออนไล,คัดแยก'!$C:$C,'รับ-จ่าย ประจำวัน'!$B76,'FG,ออนไล,คัดแยก'!AA:AA)</f>
        <v>0</v>
      </c>
      <c r="BI76" s="16">
        <f>SUMIF(เตรียมส่วนผสม!$C:$C,'รับ-จ่าย ประจำวัน'!$B76,เตรียมส่วนผสม!AB:AB)+SUMIF(กวนไส้!$C:$C,'รับ-จ่าย ประจำวัน'!$B76,กวนไส้!AB:AB)+SUMIF(ผลิต1!$C:$C,'รับ-จ่าย ประจำวัน'!$B76,ผลิต1!AB:AB)+SUMIF(ผลิต2!$C:$C,'รับ-จ่าย ประจำวัน'!$B76,ผลิต2!AB:AB)+SUMIF(เส้นแต่งหน้าขนมเค้ก!$C:$C,'รับ-จ่าย ประจำวัน'!$B76,เส้นแต่งหน้าขนมเค้ก!AB:AB)+SUMIF(แพ็ค!$C:$C,'รับ-จ่าย ประจำวัน'!$B76,แพ็ค!AB:AB)+SUMIF(ธุรการ!$C:$C,'รับ-จ่าย ประจำวัน'!$B76,ธุรการ!AB:AB)+SUMIF(เส้นแต่งหน้าขนมปัง!$C:$C,'รับ-จ่าย ประจำวัน'!$B76,เส้นแต่งหน้าขนมปัง!AB:AB)+SUMIF('วางแผนBC,CJ'!$C:$C,'รับ-จ่าย ประจำวัน'!$B76,'วางแผนBC,CJ'!AB:AB)+SUMIF(RD!$C:$C,'รับ-จ่าย ประจำวัน'!$B76,RD!AB:AB)+SUMIF('FG,ออนไล,คัดแยก'!$C:$C,'รับ-จ่าย ประจำวัน'!$B76,'FG,ออนไล,คัดแยก'!AB:AB)</f>
        <v>0</v>
      </c>
      <c r="BJ76" s="16">
        <f>SUMIF(เตรียมส่วนผสม!$C:$C,'รับ-จ่าย ประจำวัน'!$B76,เตรียมส่วนผสม!AC:AC)+SUMIF(กวนไส้!$C:$C,'รับ-จ่าย ประจำวัน'!$B76,กวนไส้!AC:AC)+SUMIF(ผลิต1!$C:$C,'รับ-จ่าย ประจำวัน'!$B76,ผลิต1!AC:AC)+SUMIF(ผลิต2!$C:$C,'รับ-จ่าย ประจำวัน'!$B76,ผลิต2!AC:AC)+SUMIF(เส้นแต่งหน้าขนมเค้ก!$C:$C,'รับ-จ่าย ประจำวัน'!$B76,เส้นแต่งหน้าขนมเค้ก!AC:AC)+SUMIF(แพ็ค!$C:$C,'รับ-จ่าย ประจำวัน'!$B76,แพ็ค!AC:AC)+SUMIF(ธุรการ!$C:$C,'รับ-จ่าย ประจำวัน'!$B76,ธุรการ!AC:AC)+SUMIF(เส้นแต่งหน้าขนมปัง!$C:$C,'รับ-จ่าย ประจำวัน'!$B76,เส้นแต่งหน้าขนมปัง!AC:AC)+SUMIF('วางแผนBC,CJ'!$C:$C,'รับ-จ่าย ประจำวัน'!$B76,'วางแผนBC,CJ'!AC:AC)+SUMIF(RD!$C:$C,'รับ-จ่าย ประจำวัน'!$B76,RD!AC:AC)+SUMIF('FG,ออนไล,คัดแยก'!$C:$C,'รับ-จ่าย ประจำวัน'!$B76,'FG,ออนไล,คัดแยก'!AC:AC)</f>
        <v>0</v>
      </c>
      <c r="BK76" s="16">
        <f>SUMIF(เตรียมส่วนผสม!$C:$C,'รับ-จ่าย ประจำวัน'!$B76,เตรียมส่วนผสม!AD:AD)+SUMIF(กวนไส้!$C:$C,'รับ-จ่าย ประจำวัน'!$B76,กวนไส้!AD:AD)+SUMIF(ผลิต1!$C:$C,'รับ-จ่าย ประจำวัน'!$B76,ผลิต1!AD:AD)+SUMIF(ผลิต2!$C:$C,'รับ-จ่าย ประจำวัน'!$B76,ผลิต2!AD:AD)+SUMIF(เส้นแต่งหน้าขนมเค้ก!$C:$C,'รับ-จ่าย ประจำวัน'!$B76,เส้นแต่งหน้าขนมเค้ก!AD:AD)+SUMIF(แพ็ค!$C:$C,'รับ-จ่าย ประจำวัน'!$B76,แพ็ค!AD:AD)+SUMIF(ธุรการ!$C:$C,'รับ-จ่าย ประจำวัน'!$B76,ธุรการ!AD:AD)+SUMIF(เส้นแต่งหน้าขนมปัง!$C:$C,'รับ-จ่าย ประจำวัน'!$B76,เส้นแต่งหน้าขนมปัง!AD:AD)+SUMIF('วางแผนBC,CJ'!$C:$C,'รับ-จ่าย ประจำวัน'!$B76,'วางแผนBC,CJ'!AD:AD)+SUMIF(RD!$C:$C,'รับ-จ่าย ประจำวัน'!$B76,RD!AD:AD)+SUMIF('FG,ออนไล,คัดแยก'!$C:$C,'รับ-จ่าย ประจำวัน'!$B76,'FG,ออนไล,คัดแยก'!AD:AD)</f>
        <v>0</v>
      </c>
      <c r="BL76" s="16">
        <f>SUMIF(เตรียมส่วนผสม!$C:$C,'รับ-จ่าย ประจำวัน'!$B76,เตรียมส่วนผสม!AE:AE)+SUMIF(กวนไส้!$C:$C,'รับ-จ่าย ประจำวัน'!$B76,กวนไส้!AE:AE)+SUMIF(ผลิต1!$C:$C,'รับ-จ่าย ประจำวัน'!$B76,ผลิต1!AE:AE)+SUMIF(ผลิต2!$C:$C,'รับ-จ่าย ประจำวัน'!$B76,ผลิต2!AE:AE)+SUMIF(เส้นแต่งหน้าขนมเค้ก!$C:$C,'รับ-จ่าย ประจำวัน'!$B76,เส้นแต่งหน้าขนมเค้ก!AE:AE)+SUMIF(แพ็ค!$C:$C,'รับ-จ่าย ประจำวัน'!$B76,แพ็ค!AE:AE)+SUMIF(ธุรการ!$C:$C,'รับ-จ่าย ประจำวัน'!$B76,ธุรการ!AE:AE)+SUMIF(เส้นแต่งหน้าขนมปัง!$C:$C,'รับ-จ่าย ประจำวัน'!$B76,เส้นแต่งหน้าขนมปัง!AE:AE)+SUMIF('วางแผนBC,CJ'!$C:$C,'รับ-จ่าย ประจำวัน'!$B76,'วางแผนBC,CJ'!AE:AE)+SUMIF(RD!$C:$C,'รับ-จ่าย ประจำวัน'!$B76,RD!AE:AE)+SUMIF('FG,ออนไล,คัดแยก'!$C:$C,'รับ-จ่าย ประจำวัน'!$B76,'FG,ออนไล,คัดแยก'!AE:AE)</f>
        <v>0</v>
      </c>
      <c r="BM76" s="16">
        <f>SUMIF(เตรียมส่วนผสม!$C:$C,'รับ-จ่าย ประจำวัน'!$B76,เตรียมส่วนผสม!AF:AF)+SUMIF(กวนไส้!$C:$C,'รับ-จ่าย ประจำวัน'!$B76,กวนไส้!AF:AF)+SUMIF(ผลิต1!$C:$C,'รับ-จ่าย ประจำวัน'!$B76,ผลิต1!AF:AF)+SUMIF(ผลิต2!$C:$C,'รับ-จ่าย ประจำวัน'!$B76,ผลิต2!AF:AF)+SUMIF(เส้นแต่งหน้าขนมเค้ก!$C:$C,'รับ-จ่าย ประจำวัน'!$B76,เส้นแต่งหน้าขนมเค้ก!AF:AF)+SUMIF(แพ็ค!$C:$C,'รับ-จ่าย ประจำวัน'!$B76,แพ็ค!AF:AF)+SUMIF(ธุรการ!$C:$C,'รับ-จ่าย ประจำวัน'!$B76,ธุรการ!AF:AF)+SUMIF(เส้นแต่งหน้าขนมปัง!$C:$C,'รับ-จ่าย ประจำวัน'!$B76,เส้นแต่งหน้าขนมปัง!AF:AF)+SUMIF('วางแผนBC,CJ'!$C:$C,'รับ-จ่าย ประจำวัน'!$B76,'วางแผนBC,CJ'!AF:AF)+SUMIF(RD!$C:$C,'รับ-จ่าย ประจำวัน'!$B76,RD!AF:AF)+SUMIF('FG,ออนไล,คัดแยก'!$C:$C,'รับ-จ่าย ประจำวัน'!$B76,'FG,ออนไล,คัดแยก'!AF:AF)</f>
        <v>0</v>
      </c>
      <c r="BN76" s="16">
        <f>SUMIF(เตรียมส่วนผสม!$C:$C,'รับ-จ่าย ประจำวัน'!$B76,เตรียมส่วนผสม!AG:AG)+SUMIF(กวนไส้!$C:$C,'รับ-จ่าย ประจำวัน'!$B76,กวนไส้!AG:AG)+SUMIF(ผลิต1!$C:$C,'รับ-จ่าย ประจำวัน'!$B76,ผลิต1!AG:AG)+SUMIF(ผลิต2!$C:$C,'รับ-จ่าย ประจำวัน'!$B76,ผลิต2!AG:AG)+SUMIF(เส้นแต่งหน้าขนมเค้ก!$C:$C,'รับ-จ่าย ประจำวัน'!$B76,เส้นแต่งหน้าขนมเค้ก!AG:AG)+SUMIF(แพ็ค!$C:$C,'รับ-จ่าย ประจำวัน'!$B76,แพ็ค!AG:AG)+SUMIF(ธุรการ!$C:$C,'รับ-จ่าย ประจำวัน'!$B76,ธุรการ!AG:AG)+SUMIF(เส้นแต่งหน้าขนมปัง!$C:$C,'รับ-จ่าย ประจำวัน'!$B76,เส้นแต่งหน้าขนมปัง!AG:AG)+SUMIF('วางแผนBC,CJ'!$C:$C,'รับ-จ่าย ประจำวัน'!$B76,'วางแผนBC,CJ'!AG:AG)+SUMIF(RD!$C:$C,'รับ-จ่าย ประจำวัน'!$B76,RD!AG:AG)+SUMIF('FG,ออนไล,คัดแยก'!$C:$C,'รับ-จ่าย ประจำวัน'!$B76,'FG,ออนไล,คัดแยก'!AG:AG)</f>
        <v>0</v>
      </c>
      <c r="BO76" s="16">
        <f>SUMIF(เตรียมส่วนผสม!$C:$C,'รับ-จ่าย ประจำวัน'!$B76,เตรียมส่วนผสม!AH:AH)+SUMIF(กวนไส้!$C:$C,'รับ-จ่าย ประจำวัน'!$B76,กวนไส้!AH:AH)+SUMIF(ผลิต1!$C:$C,'รับ-จ่าย ประจำวัน'!$B76,ผลิต1!AH:AH)+SUMIF(ผลิต2!$C:$C,'รับ-จ่าย ประจำวัน'!$B76,ผลิต2!AH:AH)+SUMIF(เส้นแต่งหน้าขนมเค้ก!$C:$C,'รับ-จ่าย ประจำวัน'!$B76,เส้นแต่งหน้าขนมเค้ก!AH:AH)+SUMIF(แพ็ค!$C:$C,'รับ-จ่าย ประจำวัน'!$B76,แพ็ค!AH:AH)+SUMIF(ธุรการ!$C:$C,'รับ-จ่าย ประจำวัน'!$B76,ธุรการ!AH:AH)+SUMIF(เส้นแต่งหน้าขนมปัง!$C:$C,'รับ-จ่าย ประจำวัน'!$B76,เส้นแต่งหน้าขนมปัง!AH:AH)+SUMIF('วางแผนBC,CJ'!$C:$C,'รับ-จ่าย ประจำวัน'!$B76,'วางแผนBC,CJ'!AH:AH)+SUMIF(RD!$C:$C,'รับ-จ่าย ประจำวัน'!$B76,RD!AH:AH)+SUMIF('FG,ออนไล,คัดแยก'!$C:$C,'รับ-จ่าย ประจำวัน'!$B76,'FG,ออนไล,คัดแยก'!AH:AH)</f>
        <v>0</v>
      </c>
      <c r="BP76" s="16">
        <f>SUMIF(เตรียมส่วนผสม!$C:$C,'รับ-จ่าย ประจำวัน'!$B76,เตรียมส่วนผสม!AI:AI)+SUMIF(กวนไส้!$C:$C,'รับ-จ่าย ประจำวัน'!$B76,กวนไส้!AI:AI)+SUMIF(ผลิต1!$C:$C,'รับ-จ่าย ประจำวัน'!$B76,ผลิต1!AI:AI)+SUMIF(ผลิต2!$C:$C,'รับ-จ่าย ประจำวัน'!$B76,ผลิต2!AI:AI)+SUMIF(เส้นแต่งหน้าขนมเค้ก!$C:$C,'รับ-จ่าย ประจำวัน'!$B76,เส้นแต่งหน้าขนมเค้ก!AI:AI)+SUMIF(แพ็ค!$C:$C,'รับ-จ่าย ประจำวัน'!$B76,แพ็ค!AI:AI)+SUMIF(ธุรการ!$C:$C,'รับ-จ่าย ประจำวัน'!$B76,ธุรการ!AI:AI)+SUMIF(เส้นแต่งหน้าขนมปัง!$C:$C,'รับ-จ่าย ประจำวัน'!$B76,เส้นแต่งหน้าขนมปัง!AI:AI)+SUMIF('วางแผนBC,CJ'!$C:$C,'รับ-จ่าย ประจำวัน'!$B76,'วางแผนBC,CJ'!AI:AI)+SUMIF(RD!$C:$C,'รับ-จ่าย ประจำวัน'!$B76,RD!AI:AI)+SUMIF('FG,ออนไล,คัดแยก'!$C:$C,'รับ-จ่าย ประจำวัน'!$B76,'FG,ออนไล,คัดแยก'!AI:AI)</f>
        <v>0</v>
      </c>
      <c r="BQ76" s="16">
        <f>SUMIF(เตรียมส่วนผสม!$C:$C,'รับ-จ่าย ประจำวัน'!$B76,เตรียมส่วนผสม!AJ:AJ)+SUMIF(กวนไส้!$C:$C,'รับ-จ่าย ประจำวัน'!$B76,กวนไส้!AJ:AJ)+SUMIF(ผลิต1!$C:$C,'รับ-จ่าย ประจำวัน'!$B76,ผลิต1!AJ:AJ)+SUMIF(ผลิต2!$C:$C,'รับ-จ่าย ประจำวัน'!$B76,ผลิต2!AJ:AJ)+SUMIF(เส้นแต่งหน้าขนมเค้ก!$C:$C,'รับ-จ่าย ประจำวัน'!$B76,เส้นแต่งหน้าขนมเค้ก!AJ:AJ)+SUMIF(แพ็ค!$C:$C,'รับ-จ่าย ประจำวัน'!$B76,แพ็ค!AJ:AJ)+SUMIF(ธุรการ!$C:$C,'รับ-จ่าย ประจำวัน'!$B76,ธุรการ!AJ:AJ)+SUMIF(เส้นแต่งหน้าขนมปัง!$C:$C,'รับ-จ่าย ประจำวัน'!$B76,เส้นแต่งหน้าขนมปัง!AJ:AJ)+SUMIF('วางแผนBC,CJ'!$C:$C,'รับ-จ่าย ประจำวัน'!$B76,'วางแผนBC,CJ'!AJ:AJ)+SUMIF(RD!$C:$C,'รับ-จ่าย ประจำวัน'!$B76,RD!AJ:AJ)+SUMIF('FG,ออนไล,คัดแยก'!$C:$C,'รับ-จ่าย ประจำวัน'!$B76,'FG,ออนไล,คัดแยก'!AJ:AJ)</f>
        <v>0</v>
      </c>
      <c r="BR76" s="16">
        <f>SUMIF(เตรียมส่วนผสม!$C:$C,'รับ-จ่าย ประจำวัน'!$B76,เตรียมส่วนผสม!AK:AK)+SUMIF(กวนไส้!$C:$C,'รับ-จ่าย ประจำวัน'!$B76,กวนไส้!AK:AK)+SUMIF(ผลิต1!$C:$C,'รับ-จ่าย ประจำวัน'!$B76,ผลิต1!AK:AK)+SUMIF(ผลิต2!$C:$C,'รับ-จ่าย ประจำวัน'!$B76,ผลิต2!AK:AK)+SUMIF(เส้นแต่งหน้าขนมเค้ก!$C:$C,'รับ-จ่าย ประจำวัน'!$B76,เส้นแต่งหน้าขนมเค้ก!AK:AK)+SUMIF(แพ็ค!$C:$C,'รับ-จ่าย ประจำวัน'!$B76,แพ็ค!AK:AK)+SUMIF(ธุรการ!$C:$C,'รับ-จ่าย ประจำวัน'!$B76,ธุรการ!AK:AK)+SUMIF(เส้นแต่งหน้าขนมปัง!$C:$C,'รับ-จ่าย ประจำวัน'!$B76,เส้นแต่งหน้าขนมปัง!AK:AK)+SUMIF('วางแผนBC,CJ'!$C:$C,'รับ-จ่าย ประจำวัน'!$B76,'วางแผนBC,CJ'!AK:AK)+SUMIF(RD!$C:$C,'รับ-จ่าย ประจำวัน'!$B76,RD!AK:AK)+SUMIF('FG,ออนไล,คัดแยก'!$C:$C,'รับ-จ่าย ประจำวัน'!$B76,'FG,ออนไล,คัดแยก'!AK:AK)</f>
        <v>0</v>
      </c>
      <c r="BS76" s="16">
        <f>SUMIF(เตรียมส่วนผสม!$C:$C,'รับ-จ่าย ประจำวัน'!$B76,เตรียมส่วนผสม!AL:AL)+SUMIF(กวนไส้!$C:$C,'รับ-จ่าย ประจำวัน'!$B76,กวนไส้!AL:AL)+SUMIF(ผลิต1!$C:$C,'รับ-จ่าย ประจำวัน'!$B76,ผลิต1!AL:AL)+SUMIF(ผลิต2!$C:$C,'รับ-จ่าย ประจำวัน'!$B76,ผลิต2!AL:AL)+SUMIF(เส้นแต่งหน้าขนมเค้ก!$C:$C,'รับ-จ่าย ประจำวัน'!$B76,เส้นแต่งหน้าขนมเค้ก!AL:AL)+SUMIF(แพ็ค!$C:$C,'รับ-จ่าย ประจำวัน'!$B76,แพ็ค!AL:AL)+SUMIF(ธุรการ!$C:$C,'รับ-จ่าย ประจำวัน'!$B76,ธุรการ!AL:AL)+SUMIF(เส้นแต่งหน้าขนมปัง!$C:$C,'รับ-จ่าย ประจำวัน'!$B76,เส้นแต่งหน้าขนมปัง!AL:AL)+SUMIF('วางแผนBC,CJ'!$C:$C,'รับ-จ่าย ประจำวัน'!$B76,'วางแผนBC,CJ'!AL:AL)+SUMIF(RD!$C:$C,'รับ-จ่าย ประจำวัน'!$B76,RD!AL:AL)+SUMIF('FG,ออนไล,คัดแยก'!$C:$C,'รับ-จ่าย ประจำวัน'!$B76,'FG,ออนไล,คัดแยก'!AL:AL)</f>
        <v>0</v>
      </c>
      <c r="BT76" s="18">
        <f t="shared" si="20"/>
        <v>0</v>
      </c>
      <c r="BU76" s="116"/>
      <c r="BV76" s="146">
        <f t="shared" si="21"/>
        <v>0</v>
      </c>
      <c r="BW76" s="183">
        <v>30</v>
      </c>
      <c r="BX76" s="172">
        <f t="shared" si="25"/>
        <v>0</v>
      </c>
      <c r="BY76" s="188" t="e">
        <f t="shared" si="22"/>
        <v>#DIV/0!</v>
      </c>
      <c r="BZ76" s="180" t="e">
        <f t="shared" ca="1" si="23"/>
        <v>#DIV/0!</v>
      </c>
      <c r="CA76" s="93"/>
      <c r="CB76" s="93"/>
      <c r="CC76" s="93"/>
      <c r="CD76" s="93"/>
      <c r="CE76" s="93"/>
      <c r="CF76" s="93"/>
      <c r="CG76" s="93"/>
      <c r="CH76" s="93"/>
      <c r="CI76" s="93"/>
      <c r="CJ76" s="94"/>
      <c r="CK76" s="9">
        <f t="shared" si="24"/>
        <v>0</v>
      </c>
    </row>
    <row r="77" spans="1:89" x14ac:dyDescent="0.5">
      <c r="A77" s="149" t="s">
        <v>312</v>
      </c>
      <c r="B77" s="34">
        <v>1022201004</v>
      </c>
      <c r="C77" s="10" t="s">
        <v>313</v>
      </c>
      <c r="D77" s="135" t="s">
        <v>61</v>
      </c>
      <c r="E77" s="11">
        <v>0</v>
      </c>
      <c r="F77" s="75"/>
      <c r="G77" s="11"/>
      <c r="H77" s="12">
        <v>6900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3"/>
      <c r="AF77" s="13"/>
      <c r="AG77" s="13"/>
      <c r="AH77" s="13"/>
      <c r="AI77" s="14"/>
      <c r="AJ77" s="14"/>
      <c r="AK77" s="14"/>
      <c r="AL77" s="14"/>
      <c r="AM77" s="14"/>
      <c r="AN77" s="15">
        <f t="shared" si="19"/>
        <v>0</v>
      </c>
      <c r="AO77" s="16">
        <f>SUMIF(เตรียมส่วนผสม!$C:$C,'รับ-จ่าย ประจำวัน'!$B77,เตรียมส่วนผสม!H:H)+SUMIF(กวนไส้!$C:$C,'รับ-จ่าย ประจำวัน'!$B77,กวนไส้!H:H)+SUMIF(ผลิต1!$C:$C,'รับ-จ่าย ประจำวัน'!$B77,ผลิต1!H:H)+SUMIF(ผลิต2!$C:$C,'รับ-จ่าย ประจำวัน'!$B77,ผลิต2!H:H)+SUMIF(เส้นแต่งหน้าขนมเค้ก!$C:$C,'รับ-จ่าย ประจำวัน'!$B77,เส้นแต่งหน้าขนมเค้ก!H:H)+SUMIF(แพ็ค!$C:$C,'รับ-จ่าย ประจำวัน'!$B77,แพ็ค!H:H)+SUMIF(ธุรการ!$C:$C,'รับ-จ่าย ประจำวัน'!$B77,ธุรการ!H:H)+SUMIF(เส้นแต่งหน้าขนมปัง!$C:$C,'รับ-จ่าย ประจำวัน'!$B77,เส้นแต่งหน้าขนมปัง!H:H)+SUMIF('วางแผนBC,CJ'!$C:$C,'รับ-จ่าย ประจำวัน'!$B77,'วางแผนBC,CJ'!H:H)+SUMIF(RD!$C:$C,'รับ-จ่าย ประจำวัน'!$B77,RD!H:H)+SUMIF('FG,ออนไล,คัดแยก'!$C:$C,'รับ-จ่าย ประจำวัน'!$B77,'FG,ออนไล,คัดแยก'!H:H)</f>
        <v>0</v>
      </c>
      <c r="AP77" s="16">
        <f>SUMIF(เตรียมส่วนผสม!$C:$C,'รับ-จ่าย ประจำวัน'!$B77,เตรียมส่วนผสม!I:I)+SUMIF(กวนไส้!$C:$C,'รับ-จ่าย ประจำวัน'!$B77,กวนไส้!I:I)+SUMIF(ผลิต1!$C:$C,'รับ-จ่าย ประจำวัน'!$B77,ผลิต1!I:I)+SUMIF(ผลิต2!$C:$C,'รับ-จ่าย ประจำวัน'!$B77,ผลิต2!I:I)+SUMIF(เส้นแต่งหน้าขนมเค้ก!$C:$C,'รับ-จ่าย ประจำวัน'!$B77,เส้นแต่งหน้าขนมเค้ก!I:I)+SUMIF(แพ็ค!$C:$C,'รับ-จ่าย ประจำวัน'!$B77,แพ็ค!I:I)+SUMIF(ธุรการ!$C:$C,'รับ-จ่าย ประจำวัน'!$B77,ธุรการ!I:I)+SUMIF(เส้นแต่งหน้าขนมปัง!$C:$C,'รับ-จ่าย ประจำวัน'!$B77,เส้นแต่งหน้าขนมปัง!I:I)+SUMIF('วางแผนBC,CJ'!$C:$C,'รับ-จ่าย ประจำวัน'!$B77,'วางแผนBC,CJ'!I:I)+SUMIF(RD!$C:$C,'รับ-จ่าย ประจำวัน'!$B77,RD!I:I)+SUMIF('FG,ออนไล,คัดแยก'!$C:$C,'รับ-จ่าย ประจำวัน'!$B77,'FG,ออนไล,คัดแยก'!I:I)</f>
        <v>0</v>
      </c>
      <c r="AQ77" s="16">
        <f>SUMIF(เตรียมส่วนผสม!$C:$C,'รับ-จ่าย ประจำวัน'!$B77,เตรียมส่วนผสม!J:J)+SUMIF(กวนไส้!$C:$C,'รับ-จ่าย ประจำวัน'!$B77,กวนไส้!J:J)+SUMIF(ผลิต1!$C:$C,'รับ-จ่าย ประจำวัน'!$B77,ผลิต1!J:J)+SUMIF(ผลิต2!$C:$C,'รับ-จ่าย ประจำวัน'!$B77,ผลิต2!J:J)+SUMIF(เส้นแต่งหน้าขนมเค้ก!$C:$C,'รับ-จ่าย ประจำวัน'!$B77,เส้นแต่งหน้าขนมเค้ก!J:J)+SUMIF(แพ็ค!$C:$C,'รับ-จ่าย ประจำวัน'!$B77,แพ็ค!J:J)+SUMIF(ธุรการ!$C:$C,'รับ-จ่าย ประจำวัน'!$B77,ธุรการ!J:J)+SUMIF(เส้นแต่งหน้าขนมปัง!$C:$C,'รับ-จ่าย ประจำวัน'!$B77,เส้นแต่งหน้าขนมปัง!J:J)+SUMIF('วางแผนBC,CJ'!$C:$C,'รับ-จ่าย ประจำวัน'!$B77,'วางแผนBC,CJ'!J:J)+SUMIF(RD!$C:$C,'รับ-จ่าย ประจำวัน'!$B77,RD!J:J)+SUMIF('FG,ออนไล,คัดแยก'!$C:$C,'รับ-จ่าย ประจำวัน'!$B77,'FG,ออนไล,คัดแยก'!J:J)</f>
        <v>0</v>
      </c>
      <c r="AR77" s="16">
        <f>SUMIF(เตรียมส่วนผสม!$C:$C,'รับ-จ่าย ประจำวัน'!$B77,เตรียมส่วนผสม!K:K)+SUMIF(กวนไส้!$C:$C,'รับ-จ่าย ประจำวัน'!$B77,กวนไส้!K:K)+SUMIF(ผลิต1!$C:$C,'รับ-จ่าย ประจำวัน'!$B77,ผลิต1!K:K)+SUMIF(ผลิต2!$C:$C,'รับ-จ่าย ประจำวัน'!$B77,ผลิต2!K:K)+SUMIF(เส้นแต่งหน้าขนมเค้ก!$C:$C,'รับ-จ่าย ประจำวัน'!$B77,เส้นแต่งหน้าขนมเค้ก!K:K)+SUMIF(แพ็ค!$C:$C,'รับ-จ่าย ประจำวัน'!$B77,แพ็ค!K:K)+SUMIF(ธุรการ!$C:$C,'รับ-จ่าย ประจำวัน'!$B77,ธุรการ!K:K)+SUMIF(เส้นแต่งหน้าขนมปัง!$C:$C,'รับ-จ่าย ประจำวัน'!$B77,เส้นแต่งหน้าขนมปัง!K:K)+SUMIF('วางแผนBC,CJ'!$C:$C,'รับ-จ่าย ประจำวัน'!$B77,'วางแผนBC,CJ'!K:K)+SUMIF(RD!$C:$C,'รับ-จ่าย ประจำวัน'!$B77,RD!K:K)+SUMIF('FG,ออนไล,คัดแยก'!$C:$C,'รับ-จ่าย ประจำวัน'!$B77,'FG,ออนไล,คัดแยก'!K:K)</f>
        <v>0</v>
      </c>
      <c r="AS77" s="16">
        <f>SUMIF(เตรียมส่วนผสม!$C:$C,'รับ-จ่าย ประจำวัน'!$B77,เตรียมส่วนผสม!L:L)+SUMIF(กวนไส้!$C:$C,'รับ-จ่าย ประจำวัน'!$B77,กวนไส้!L:L)+SUMIF(ผลิต1!$C:$C,'รับ-จ่าย ประจำวัน'!$B77,ผลิต1!L:L)+SUMIF(ผลิต2!$C:$C,'รับ-จ่าย ประจำวัน'!$B77,ผลิต2!L:L)+SUMIF(เส้นแต่งหน้าขนมเค้ก!$C:$C,'รับ-จ่าย ประจำวัน'!$B77,เส้นแต่งหน้าขนมเค้ก!L:L)+SUMIF(แพ็ค!$C:$C,'รับ-จ่าย ประจำวัน'!$B77,แพ็ค!L:L)+SUMIF(ธุรการ!$C:$C,'รับ-จ่าย ประจำวัน'!$B77,ธุรการ!L:L)+SUMIF(เส้นแต่งหน้าขนมปัง!$C:$C,'รับ-จ่าย ประจำวัน'!$B77,เส้นแต่งหน้าขนมปัง!L:L)+SUMIF('วางแผนBC,CJ'!$C:$C,'รับ-จ่าย ประจำวัน'!$B77,'วางแผนBC,CJ'!L:L)+SUMIF(RD!$C:$C,'รับ-จ่าย ประจำวัน'!$B77,RD!L:L)+SUMIF('FG,ออนไล,คัดแยก'!$C:$C,'รับ-จ่าย ประจำวัน'!$B77,'FG,ออนไล,คัดแยก'!L:L)</f>
        <v>0</v>
      </c>
      <c r="AT77" s="16">
        <f>SUMIF(เตรียมส่วนผสม!$C:$C,'รับ-จ่าย ประจำวัน'!$B77,เตรียมส่วนผสม!M:M)+SUMIF(กวนไส้!$C:$C,'รับ-จ่าย ประจำวัน'!$B77,กวนไส้!M:M)+SUMIF(ผลิต1!$C:$C,'รับ-จ่าย ประจำวัน'!$B77,ผลิต1!M:M)+SUMIF(ผลิต2!$C:$C,'รับ-จ่าย ประจำวัน'!$B77,ผลิต2!M:M)+SUMIF(เส้นแต่งหน้าขนมเค้ก!$C:$C,'รับ-จ่าย ประจำวัน'!$B77,เส้นแต่งหน้าขนมเค้ก!M:M)+SUMIF(แพ็ค!$C:$C,'รับ-จ่าย ประจำวัน'!$B77,แพ็ค!M:M)+SUMIF(ธุรการ!$C:$C,'รับ-จ่าย ประจำวัน'!$B77,ธุรการ!M:M)+SUMIF(เส้นแต่งหน้าขนมปัง!$C:$C,'รับ-จ่าย ประจำวัน'!$B77,เส้นแต่งหน้าขนมปัง!M:M)+SUMIF('วางแผนBC,CJ'!$C:$C,'รับ-จ่าย ประจำวัน'!$B77,'วางแผนBC,CJ'!M:M)+SUMIF(RD!$C:$C,'รับ-จ่าย ประจำวัน'!$B77,RD!M:M)+SUMIF('FG,ออนไล,คัดแยก'!$C:$C,'รับ-จ่าย ประจำวัน'!$B77,'FG,ออนไล,คัดแยก'!M:M)</f>
        <v>0</v>
      </c>
      <c r="AU77" s="16">
        <f>SUMIF(เตรียมส่วนผสม!$C:$C,'รับ-จ่าย ประจำวัน'!$B77,เตรียมส่วนผสม!N:N)+SUMIF(กวนไส้!$C:$C,'รับ-จ่าย ประจำวัน'!$B77,กวนไส้!N:N)+SUMIF(ผลิต1!$C:$C,'รับ-จ่าย ประจำวัน'!$B77,ผลิต1!N:N)+SUMIF(ผลิต2!$C:$C,'รับ-จ่าย ประจำวัน'!$B77,ผลิต2!N:N)+SUMIF(เส้นแต่งหน้าขนมเค้ก!$C:$C,'รับ-จ่าย ประจำวัน'!$B77,เส้นแต่งหน้าขนมเค้ก!N:N)+SUMIF(แพ็ค!$C:$C,'รับ-จ่าย ประจำวัน'!$B77,แพ็ค!N:N)+SUMIF(ธุรการ!$C:$C,'รับ-จ่าย ประจำวัน'!$B77,ธุรการ!N:N)+SUMIF(เส้นแต่งหน้าขนมปัง!$C:$C,'รับ-จ่าย ประจำวัน'!$B77,เส้นแต่งหน้าขนมปัง!N:N)+SUMIF('วางแผนBC,CJ'!$C:$C,'รับ-จ่าย ประจำวัน'!$B77,'วางแผนBC,CJ'!N:N)+SUMIF(RD!$C:$C,'รับ-จ่าย ประจำวัน'!$B77,RD!N:N)+SUMIF('FG,ออนไล,คัดแยก'!$C:$C,'รับ-จ่าย ประจำวัน'!$B77,'FG,ออนไล,คัดแยก'!N:N)</f>
        <v>0</v>
      </c>
      <c r="AV77" s="16">
        <f>SUMIF(เตรียมส่วนผสม!$C:$C,'รับ-จ่าย ประจำวัน'!$B77,เตรียมส่วนผสม!O:O)+SUMIF(กวนไส้!$C:$C,'รับ-จ่าย ประจำวัน'!$B77,กวนไส้!O:O)+SUMIF(ผลิต1!$C:$C,'รับ-จ่าย ประจำวัน'!$B77,ผลิต1!O:O)+SUMIF(ผลิต2!$C:$C,'รับ-จ่าย ประจำวัน'!$B77,ผลิต2!O:O)+SUMIF(เส้นแต่งหน้าขนมเค้ก!$C:$C,'รับ-จ่าย ประจำวัน'!$B77,เส้นแต่งหน้าขนมเค้ก!O:O)+SUMIF(แพ็ค!$C:$C,'รับ-จ่าย ประจำวัน'!$B77,แพ็ค!O:O)+SUMIF(ธุรการ!$C:$C,'รับ-จ่าย ประจำวัน'!$B77,ธุรการ!O:O)+SUMIF(เส้นแต่งหน้าขนมปัง!$C:$C,'รับ-จ่าย ประจำวัน'!$B77,เส้นแต่งหน้าขนมปัง!O:O)+SUMIF('วางแผนBC,CJ'!$C:$C,'รับ-จ่าย ประจำวัน'!$B77,'วางแผนBC,CJ'!O:O)+SUMIF(RD!$C:$C,'รับ-จ่าย ประจำวัน'!$B77,RD!O:O)+SUMIF('FG,ออนไล,คัดแยก'!$C:$C,'รับ-จ่าย ประจำวัน'!$B77,'FG,ออนไล,คัดแยก'!O:O)</f>
        <v>0</v>
      </c>
      <c r="AW77" s="16">
        <f>SUMIF(เตรียมส่วนผสม!$C:$C,'รับ-จ่าย ประจำวัน'!$B77,เตรียมส่วนผสม!P:P)+SUMIF(กวนไส้!$C:$C,'รับ-จ่าย ประจำวัน'!$B77,กวนไส้!P:P)+SUMIF(ผลิต1!$C:$C,'รับ-จ่าย ประจำวัน'!$B77,ผลิต1!P:P)+SUMIF(ผลิต2!$C:$C,'รับ-จ่าย ประจำวัน'!$B77,ผลิต2!P:P)+SUMIF(เส้นแต่งหน้าขนมเค้ก!$C:$C,'รับ-จ่าย ประจำวัน'!$B77,เส้นแต่งหน้าขนมเค้ก!P:P)+SUMIF(แพ็ค!$C:$C,'รับ-จ่าย ประจำวัน'!$B77,แพ็ค!P:P)+SUMIF(ธุรการ!$C:$C,'รับ-จ่าย ประจำวัน'!$B77,ธุรการ!P:P)+SUMIF(เส้นแต่งหน้าขนมปัง!$C:$C,'รับ-จ่าย ประจำวัน'!$B77,เส้นแต่งหน้าขนมปัง!P:P)+SUMIF('วางแผนBC,CJ'!$C:$C,'รับ-จ่าย ประจำวัน'!$B77,'วางแผนBC,CJ'!P:P)+SUMIF(RD!$C:$C,'รับ-จ่าย ประจำวัน'!$B77,RD!P:P)+SUMIF('FG,ออนไล,คัดแยก'!$C:$C,'รับ-จ่าย ประจำวัน'!$B77,'FG,ออนไล,คัดแยก'!P:P)</f>
        <v>0</v>
      </c>
      <c r="AX77" s="16">
        <f>SUMIF(เตรียมส่วนผสม!$C:$C,'รับ-จ่าย ประจำวัน'!$B77,เตรียมส่วนผสม!Q:Q)+SUMIF(กวนไส้!$C:$C,'รับ-จ่าย ประจำวัน'!$B77,กวนไส้!Q:Q)+SUMIF(ผลิต1!$C:$C,'รับ-จ่าย ประจำวัน'!$B77,ผลิต1!Q:Q)+SUMIF(ผลิต2!$C:$C,'รับ-จ่าย ประจำวัน'!$B77,ผลิต2!Q:Q)+SUMIF(เส้นแต่งหน้าขนมเค้ก!$C:$C,'รับ-จ่าย ประจำวัน'!$B77,เส้นแต่งหน้าขนมเค้ก!Q:Q)+SUMIF(แพ็ค!$C:$C,'รับ-จ่าย ประจำวัน'!$B77,แพ็ค!Q:Q)+SUMIF(ธุรการ!$C:$C,'รับ-จ่าย ประจำวัน'!$B77,ธุรการ!Q:Q)+SUMIF(เส้นแต่งหน้าขนมปัง!$C:$C,'รับ-จ่าย ประจำวัน'!$B77,เส้นแต่งหน้าขนมปัง!Q:Q)+SUMIF('วางแผนBC,CJ'!$C:$C,'รับ-จ่าย ประจำวัน'!$B77,'วางแผนBC,CJ'!Q:Q)+SUMIF(RD!$C:$C,'รับ-จ่าย ประจำวัน'!$B77,RD!Q:Q)+SUMIF('FG,ออนไล,คัดแยก'!$C:$C,'รับ-จ่าย ประจำวัน'!$B77,'FG,ออนไล,คัดแยก'!Q:Q)</f>
        <v>0</v>
      </c>
      <c r="AY77" s="16">
        <f>SUMIF(เตรียมส่วนผสม!$C:$C,'รับ-จ่าย ประจำวัน'!$B77,เตรียมส่วนผสม!R:R)+SUMIF(กวนไส้!$C:$C,'รับ-จ่าย ประจำวัน'!$B77,กวนไส้!R:R)+SUMIF(ผลิต1!$C:$C,'รับ-จ่าย ประจำวัน'!$B77,ผลิต1!R:R)+SUMIF(ผลิต2!$C:$C,'รับ-จ่าย ประจำวัน'!$B77,ผลิต2!R:R)+SUMIF(เส้นแต่งหน้าขนมเค้ก!$C:$C,'รับ-จ่าย ประจำวัน'!$B77,เส้นแต่งหน้าขนมเค้ก!R:R)+SUMIF(แพ็ค!$C:$C,'รับ-จ่าย ประจำวัน'!$B77,แพ็ค!R:R)+SUMIF(ธุรการ!$C:$C,'รับ-จ่าย ประจำวัน'!$B77,ธุรการ!R:R)+SUMIF(เส้นแต่งหน้าขนมปัง!$C:$C,'รับ-จ่าย ประจำวัน'!$B77,เส้นแต่งหน้าขนมปัง!R:R)+SUMIF('วางแผนBC,CJ'!$C:$C,'รับ-จ่าย ประจำวัน'!$B77,'วางแผนBC,CJ'!R:R)+SUMIF(RD!$C:$C,'รับ-จ่าย ประจำวัน'!$B77,RD!R:R)+SUMIF('FG,ออนไล,คัดแยก'!$C:$C,'รับ-จ่าย ประจำวัน'!$B77,'FG,ออนไล,คัดแยก'!R:R)</f>
        <v>0</v>
      </c>
      <c r="AZ77" s="16">
        <f>SUMIF(เตรียมส่วนผสม!$C:$C,'รับ-จ่าย ประจำวัน'!$B77,เตรียมส่วนผสม!S:S)+SUMIF(กวนไส้!$C:$C,'รับ-จ่าย ประจำวัน'!$B77,กวนไส้!S:S)+SUMIF(ผลิต1!$C:$C,'รับ-จ่าย ประจำวัน'!$B77,ผลิต1!S:S)+SUMIF(ผลิต2!$C:$C,'รับ-จ่าย ประจำวัน'!$B77,ผลิต2!S:S)+SUMIF(เส้นแต่งหน้าขนมเค้ก!$C:$C,'รับ-จ่าย ประจำวัน'!$B77,เส้นแต่งหน้าขนมเค้ก!S:S)+SUMIF(แพ็ค!$C:$C,'รับ-จ่าย ประจำวัน'!$B77,แพ็ค!S:S)+SUMIF(ธุรการ!$C:$C,'รับ-จ่าย ประจำวัน'!$B77,ธุรการ!S:S)+SUMIF(เส้นแต่งหน้าขนมปัง!$C:$C,'รับ-จ่าย ประจำวัน'!$B77,เส้นแต่งหน้าขนมปัง!S:S)+SUMIF('วางแผนBC,CJ'!$C:$C,'รับ-จ่าย ประจำวัน'!$B77,'วางแผนBC,CJ'!S:S)+SUMIF(RD!$C:$C,'รับ-จ่าย ประจำวัน'!$B77,RD!S:S)+SUMIF('FG,ออนไล,คัดแยก'!$C:$C,'รับ-จ่าย ประจำวัน'!$B77,'FG,ออนไล,คัดแยก'!S:S)</f>
        <v>0</v>
      </c>
      <c r="BA77" s="16">
        <f>SUMIF(เตรียมส่วนผสม!$C:$C,'รับ-จ่าย ประจำวัน'!$B77,เตรียมส่วนผสม!T:T)+SUMIF(กวนไส้!$C:$C,'รับ-จ่าย ประจำวัน'!$B77,กวนไส้!T:T)+SUMIF(ผลิต1!$C:$C,'รับ-จ่าย ประจำวัน'!$B77,ผลิต1!T:T)+SUMIF(ผลิต2!$C:$C,'รับ-จ่าย ประจำวัน'!$B77,ผลิต2!T:T)+SUMIF(เส้นแต่งหน้าขนมเค้ก!$C:$C,'รับ-จ่าย ประจำวัน'!$B77,เส้นแต่งหน้าขนมเค้ก!T:T)+SUMIF(แพ็ค!$C:$C,'รับ-จ่าย ประจำวัน'!$B77,แพ็ค!T:T)+SUMIF(ธุรการ!$C:$C,'รับ-จ่าย ประจำวัน'!$B77,ธุรการ!T:T)+SUMIF(เส้นแต่งหน้าขนมปัง!$C:$C,'รับ-จ่าย ประจำวัน'!$B77,เส้นแต่งหน้าขนมปัง!T:T)+SUMIF('วางแผนBC,CJ'!$C:$C,'รับ-จ่าย ประจำวัน'!$B77,'วางแผนBC,CJ'!T:T)+SUMIF(RD!$C:$C,'รับ-จ่าย ประจำวัน'!$B77,RD!T:T)+SUMIF('FG,ออนไล,คัดแยก'!$C:$C,'รับ-จ่าย ประจำวัน'!$B77,'FG,ออนไล,คัดแยก'!T:T)</f>
        <v>0</v>
      </c>
      <c r="BB77" s="16">
        <f>SUMIF(เตรียมส่วนผสม!$C:$C,'รับ-จ่าย ประจำวัน'!$B77,เตรียมส่วนผสม!U:U)+SUMIF(กวนไส้!$C:$C,'รับ-จ่าย ประจำวัน'!$B77,กวนไส้!U:U)+SUMIF(ผลิต1!$C:$C,'รับ-จ่าย ประจำวัน'!$B77,ผลิต1!U:U)+SUMIF(ผลิต2!$C:$C,'รับ-จ่าย ประจำวัน'!$B77,ผลิต2!U:U)+SUMIF(เส้นแต่งหน้าขนมเค้ก!$C:$C,'รับ-จ่าย ประจำวัน'!$B77,เส้นแต่งหน้าขนมเค้ก!U:U)+SUMIF(แพ็ค!$C:$C,'รับ-จ่าย ประจำวัน'!$B77,แพ็ค!U:U)+SUMIF(ธุรการ!$C:$C,'รับ-จ่าย ประจำวัน'!$B77,ธุรการ!U:U)+SUMIF(เส้นแต่งหน้าขนมปัง!$C:$C,'รับ-จ่าย ประจำวัน'!$B77,เส้นแต่งหน้าขนมปัง!U:U)+SUMIF('วางแผนBC,CJ'!$C:$C,'รับ-จ่าย ประจำวัน'!$B77,'วางแผนBC,CJ'!U:U)+SUMIF(RD!$C:$C,'รับ-จ่าย ประจำวัน'!$B77,RD!U:U)+SUMIF('FG,ออนไล,คัดแยก'!$C:$C,'รับ-จ่าย ประจำวัน'!$B77,'FG,ออนไล,คัดแยก'!U:U)</f>
        <v>0</v>
      </c>
      <c r="BC77" s="16">
        <f>SUMIF(เตรียมส่วนผสม!$C:$C,'รับ-จ่าย ประจำวัน'!$B77,เตรียมส่วนผสม!V:V)+SUMIF(กวนไส้!$C:$C,'รับ-จ่าย ประจำวัน'!$B77,กวนไส้!V:V)+SUMIF(ผลิต1!$C:$C,'รับ-จ่าย ประจำวัน'!$B77,ผลิต1!V:V)+SUMIF(ผลิต2!$C:$C,'รับ-จ่าย ประจำวัน'!$B77,ผลิต2!V:V)+SUMIF(เส้นแต่งหน้าขนมเค้ก!$C:$C,'รับ-จ่าย ประจำวัน'!$B77,เส้นแต่งหน้าขนมเค้ก!V:V)+SUMIF(แพ็ค!$C:$C,'รับ-จ่าย ประจำวัน'!$B77,แพ็ค!V:V)+SUMIF(ธุรการ!$C:$C,'รับ-จ่าย ประจำวัน'!$B77,ธุรการ!V:V)+SUMIF(เส้นแต่งหน้าขนมปัง!$C:$C,'รับ-จ่าย ประจำวัน'!$B77,เส้นแต่งหน้าขนมปัง!V:V)+SUMIF('วางแผนBC,CJ'!$C:$C,'รับ-จ่าย ประจำวัน'!$B77,'วางแผนBC,CJ'!V:V)+SUMIF(RD!$C:$C,'รับ-จ่าย ประจำวัน'!$B77,RD!V:V)+SUMIF('FG,ออนไล,คัดแยก'!$C:$C,'รับ-จ่าย ประจำวัน'!$B77,'FG,ออนไล,คัดแยก'!V:V)</f>
        <v>0</v>
      </c>
      <c r="BD77" s="16">
        <f>SUMIF(เตรียมส่วนผสม!$C:$C,'รับ-จ่าย ประจำวัน'!$B77,เตรียมส่วนผสม!W:W)+SUMIF(กวนไส้!$C:$C,'รับ-จ่าย ประจำวัน'!$B77,กวนไส้!W:W)+SUMIF(ผลิต1!$C:$C,'รับ-จ่าย ประจำวัน'!$B77,ผลิต1!W:W)+SUMIF(ผลิต2!$C:$C,'รับ-จ่าย ประจำวัน'!$B77,ผลิต2!W:W)+SUMIF(เส้นแต่งหน้าขนมเค้ก!$C:$C,'รับ-จ่าย ประจำวัน'!$B77,เส้นแต่งหน้าขนมเค้ก!W:W)+SUMIF(แพ็ค!$C:$C,'รับ-จ่าย ประจำวัน'!$B77,แพ็ค!W:W)+SUMIF(ธุรการ!$C:$C,'รับ-จ่าย ประจำวัน'!$B77,ธุรการ!W:W)+SUMIF(เส้นแต่งหน้าขนมปัง!$C:$C,'รับ-จ่าย ประจำวัน'!$B77,เส้นแต่งหน้าขนมปัง!W:W)+SUMIF('วางแผนBC,CJ'!$C:$C,'รับ-จ่าย ประจำวัน'!$B77,'วางแผนBC,CJ'!W:W)+SUMIF(RD!$C:$C,'รับ-จ่าย ประจำวัน'!$B77,RD!W:W)+SUMIF('FG,ออนไล,คัดแยก'!$C:$C,'รับ-จ่าย ประจำวัน'!$B77,'FG,ออนไล,คัดแยก'!W:W)</f>
        <v>0</v>
      </c>
      <c r="BE77" s="16">
        <f>SUMIF(เตรียมส่วนผสม!$C:$C,'รับ-จ่าย ประจำวัน'!$B77,เตรียมส่วนผสม!X:X)+SUMIF(กวนไส้!$C:$C,'รับ-จ่าย ประจำวัน'!$B77,กวนไส้!X:X)+SUMIF(ผลิต1!$C:$C,'รับ-จ่าย ประจำวัน'!$B77,ผลิต1!X:X)+SUMIF(ผลิต2!$C:$C,'รับ-จ่าย ประจำวัน'!$B77,ผลิต2!X:X)+SUMIF(เส้นแต่งหน้าขนมเค้ก!$C:$C,'รับ-จ่าย ประจำวัน'!$B77,เส้นแต่งหน้าขนมเค้ก!X:X)+SUMIF(แพ็ค!$C:$C,'รับ-จ่าย ประจำวัน'!$B77,แพ็ค!X:X)+SUMIF(ธุรการ!$C:$C,'รับ-จ่าย ประจำวัน'!$B77,ธุรการ!X:X)+SUMIF(เส้นแต่งหน้าขนมปัง!$C:$C,'รับ-จ่าย ประจำวัน'!$B77,เส้นแต่งหน้าขนมปัง!X:X)+SUMIF('วางแผนBC,CJ'!$C:$C,'รับ-จ่าย ประจำวัน'!$B77,'วางแผนBC,CJ'!X:X)+SUMIF(RD!$C:$C,'รับ-จ่าย ประจำวัน'!$B77,RD!X:X)+SUMIF('FG,ออนไล,คัดแยก'!$C:$C,'รับ-จ่าย ประจำวัน'!$B77,'FG,ออนไล,คัดแยก'!X:X)</f>
        <v>0</v>
      </c>
      <c r="BF77" s="16">
        <f>SUMIF(เตรียมส่วนผสม!$C:$C,'รับ-จ่าย ประจำวัน'!$B77,เตรียมส่วนผสม!Y:Y)+SUMIF(กวนไส้!$C:$C,'รับ-จ่าย ประจำวัน'!$B77,กวนไส้!Y:Y)+SUMIF(ผลิต1!$C:$C,'รับ-จ่าย ประจำวัน'!$B77,ผลิต1!Y:Y)+SUMIF(ผลิต2!$C:$C,'รับ-จ่าย ประจำวัน'!$B77,ผลิต2!Y:Y)+SUMIF(เส้นแต่งหน้าขนมเค้ก!$C:$C,'รับ-จ่าย ประจำวัน'!$B77,เส้นแต่งหน้าขนมเค้ก!Y:Y)+SUMIF(แพ็ค!$C:$C,'รับ-จ่าย ประจำวัน'!$B77,แพ็ค!Y:Y)+SUMIF(ธุรการ!$C:$C,'รับ-จ่าย ประจำวัน'!$B77,ธุรการ!Y:Y)+SUMIF(เส้นแต่งหน้าขนมปัง!$C:$C,'รับ-จ่าย ประจำวัน'!$B77,เส้นแต่งหน้าขนมปัง!Y:Y)+SUMIF('วางแผนBC,CJ'!$C:$C,'รับ-จ่าย ประจำวัน'!$B77,'วางแผนBC,CJ'!Y:Y)+SUMIF(RD!$C:$C,'รับ-จ่าย ประจำวัน'!$B77,RD!Y:Y)+SUMIF('FG,ออนไล,คัดแยก'!$C:$C,'รับ-จ่าย ประจำวัน'!$B77,'FG,ออนไล,คัดแยก'!Y:Y)</f>
        <v>0</v>
      </c>
      <c r="BG77" s="16">
        <f>SUMIF(เตรียมส่วนผสม!$C:$C,'รับ-จ่าย ประจำวัน'!$B77,เตรียมส่วนผสม!Z:Z)+SUMIF(กวนไส้!$C:$C,'รับ-จ่าย ประจำวัน'!$B77,กวนไส้!Z:Z)+SUMIF(ผลิต1!$C:$C,'รับ-จ่าย ประจำวัน'!$B77,ผลิต1!Z:Z)+SUMIF(ผลิต2!$C:$C,'รับ-จ่าย ประจำวัน'!$B77,ผลิต2!Z:Z)+SUMIF(เส้นแต่งหน้าขนมเค้ก!$C:$C,'รับ-จ่าย ประจำวัน'!$B77,เส้นแต่งหน้าขนมเค้ก!Z:Z)+SUMIF(แพ็ค!$C:$C,'รับ-จ่าย ประจำวัน'!$B77,แพ็ค!Z:Z)+SUMIF(ธุรการ!$C:$C,'รับ-จ่าย ประจำวัน'!$B77,ธุรการ!Z:Z)+SUMIF(เส้นแต่งหน้าขนมปัง!$C:$C,'รับ-จ่าย ประจำวัน'!$B77,เส้นแต่งหน้าขนมปัง!Z:Z)+SUMIF('วางแผนBC,CJ'!$C:$C,'รับ-จ่าย ประจำวัน'!$B77,'วางแผนBC,CJ'!Z:Z)+SUMIF(RD!$C:$C,'รับ-จ่าย ประจำวัน'!$B77,RD!Z:Z)+SUMIF('FG,ออนไล,คัดแยก'!$C:$C,'รับ-จ่าย ประจำวัน'!$B77,'FG,ออนไล,คัดแยก'!Z:Z)</f>
        <v>0</v>
      </c>
      <c r="BH77" s="16">
        <f>SUMIF(เตรียมส่วนผสม!$C:$C,'รับ-จ่าย ประจำวัน'!$B77,เตรียมส่วนผสม!AA:AA)+SUMIF(กวนไส้!$C:$C,'รับ-จ่าย ประจำวัน'!$B77,กวนไส้!AA:AA)+SUMIF(ผลิต1!$C:$C,'รับ-จ่าย ประจำวัน'!$B77,ผลิต1!AA:AA)+SUMIF(ผลิต2!$C:$C,'รับ-จ่าย ประจำวัน'!$B77,ผลิต2!AA:AA)+SUMIF(เส้นแต่งหน้าขนมเค้ก!$C:$C,'รับ-จ่าย ประจำวัน'!$B77,เส้นแต่งหน้าขนมเค้ก!AA:AA)+SUMIF(แพ็ค!$C:$C,'รับ-จ่าย ประจำวัน'!$B77,แพ็ค!AA:AA)+SUMIF(ธุรการ!$C:$C,'รับ-จ่าย ประจำวัน'!$B77,ธุรการ!AA:AA)+SUMIF(เส้นแต่งหน้าขนมปัง!$C:$C,'รับ-จ่าย ประจำวัน'!$B77,เส้นแต่งหน้าขนมปัง!AA:AA)+SUMIF('วางแผนBC,CJ'!$C:$C,'รับ-จ่าย ประจำวัน'!$B77,'วางแผนBC,CJ'!AA:AA)+SUMIF(RD!$C:$C,'รับ-จ่าย ประจำวัน'!$B77,RD!AA:AA)+SUMIF('FG,ออนไล,คัดแยก'!$C:$C,'รับ-จ่าย ประจำวัน'!$B77,'FG,ออนไล,คัดแยก'!AA:AA)</f>
        <v>0</v>
      </c>
      <c r="BI77" s="16">
        <f>SUMIF(เตรียมส่วนผสม!$C:$C,'รับ-จ่าย ประจำวัน'!$B77,เตรียมส่วนผสม!AB:AB)+SUMIF(กวนไส้!$C:$C,'รับ-จ่าย ประจำวัน'!$B77,กวนไส้!AB:AB)+SUMIF(ผลิต1!$C:$C,'รับ-จ่าย ประจำวัน'!$B77,ผลิต1!AB:AB)+SUMIF(ผลิต2!$C:$C,'รับ-จ่าย ประจำวัน'!$B77,ผลิต2!AB:AB)+SUMIF(เส้นแต่งหน้าขนมเค้ก!$C:$C,'รับ-จ่าย ประจำวัน'!$B77,เส้นแต่งหน้าขนมเค้ก!AB:AB)+SUMIF(แพ็ค!$C:$C,'รับ-จ่าย ประจำวัน'!$B77,แพ็ค!AB:AB)+SUMIF(ธุรการ!$C:$C,'รับ-จ่าย ประจำวัน'!$B77,ธุรการ!AB:AB)+SUMIF(เส้นแต่งหน้าขนมปัง!$C:$C,'รับ-จ่าย ประจำวัน'!$B77,เส้นแต่งหน้าขนมปัง!AB:AB)+SUMIF('วางแผนBC,CJ'!$C:$C,'รับ-จ่าย ประจำวัน'!$B77,'วางแผนBC,CJ'!AB:AB)+SUMIF(RD!$C:$C,'รับ-จ่าย ประจำวัน'!$B77,RD!AB:AB)+SUMIF('FG,ออนไล,คัดแยก'!$C:$C,'รับ-จ่าย ประจำวัน'!$B77,'FG,ออนไล,คัดแยก'!AB:AB)</f>
        <v>0</v>
      </c>
      <c r="BJ77" s="16">
        <f>SUMIF(เตรียมส่วนผสม!$C:$C,'รับ-จ่าย ประจำวัน'!$B77,เตรียมส่วนผสม!AC:AC)+SUMIF(กวนไส้!$C:$C,'รับ-จ่าย ประจำวัน'!$B77,กวนไส้!AC:AC)+SUMIF(ผลิต1!$C:$C,'รับ-จ่าย ประจำวัน'!$B77,ผลิต1!AC:AC)+SUMIF(ผลิต2!$C:$C,'รับ-จ่าย ประจำวัน'!$B77,ผลิต2!AC:AC)+SUMIF(เส้นแต่งหน้าขนมเค้ก!$C:$C,'รับ-จ่าย ประจำวัน'!$B77,เส้นแต่งหน้าขนมเค้ก!AC:AC)+SUMIF(แพ็ค!$C:$C,'รับ-จ่าย ประจำวัน'!$B77,แพ็ค!AC:AC)+SUMIF(ธุรการ!$C:$C,'รับ-จ่าย ประจำวัน'!$B77,ธุรการ!AC:AC)+SUMIF(เส้นแต่งหน้าขนมปัง!$C:$C,'รับ-จ่าย ประจำวัน'!$B77,เส้นแต่งหน้าขนมปัง!AC:AC)+SUMIF('วางแผนBC,CJ'!$C:$C,'รับ-จ่าย ประจำวัน'!$B77,'วางแผนBC,CJ'!AC:AC)+SUMIF(RD!$C:$C,'รับ-จ่าย ประจำวัน'!$B77,RD!AC:AC)+SUMIF('FG,ออนไล,คัดแยก'!$C:$C,'รับ-จ่าย ประจำวัน'!$B77,'FG,ออนไล,คัดแยก'!AC:AC)</f>
        <v>0</v>
      </c>
      <c r="BK77" s="16">
        <f>SUMIF(เตรียมส่วนผสม!$C:$C,'รับ-จ่าย ประจำวัน'!$B77,เตรียมส่วนผสม!AD:AD)+SUMIF(กวนไส้!$C:$C,'รับ-จ่าย ประจำวัน'!$B77,กวนไส้!AD:AD)+SUMIF(ผลิต1!$C:$C,'รับ-จ่าย ประจำวัน'!$B77,ผลิต1!AD:AD)+SUMIF(ผลิต2!$C:$C,'รับ-จ่าย ประจำวัน'!$B77,ผลิต2!AD:AD)+SUMIF(เส้นแต่งหน้าขนมเค้ก!$C:$C,'รับ-จ่าย ประจำวัน'!$B77,เส้นแต่งหน้าขนมเค้ก!AD:AD)+SUMIF(แพ็ค!$C:$C,'รับ-จ่าย ประจำวัน'!$B77,แพ็ค!AD:AD)+SUMIF(ธุรการ!$C:$C,'รับ-จ่าย ประจำวัน'!$B77,ธุรการ!AD:AD)+SUMIF(เส้นแต่งหน้าขนมปัง!$C:$C,'รับ-จ่าย ประจำวัน'!$B77,เส้นแต่งหน้าขนมปัง!AD:AD)+SUMIF('วางแผนBC,CJ'!$C:$C,'รับ-จ่าย ประจำวัน'!$B77,'วางแผนBC,CJ'!AD:AD)+SUMIF(RD!$C:$C,'รับ-จ่าย ประจำวัน'!$B77,RD!AD:AD)+SUMIF('FG,ออนไล,คัดแยก'!$C:$C,'รับ-จ่าย ประจำวัน'!$B77,'FG,ออนไล,คัดแยก'!AD:AD)</f>
        <v>300</v>
      </c>
      <c r="BL77" s="16">
        <f>SUMIF(เตรียมส่วนผสม!$C:$C,'รับ-จ่าย ประจำวัน'!$B77,เตรียมส่วนผสม!AE:AE)+SUMIF(กวนไส้!$C:$C,'รับ-จ่าย ประจำวัน'!$B77,กวนไส้!AE:AE)+SUMIF(ผลิต1!$C:$C,'รับ-จ่าย ประจำวัน'!$B77,ผลิต1!AE:AE)+SUMIF(ผลิต2!$C:$C,'รับ-จ่าย ประจำวัน'!$B77,ผลิต2!AE:AE)+SUMIF(เส้นแต่งหน้าขนมเค้ก!$C:$C,'รับ-จ่าย ประจำวัน'!$B77,เส้นแต่งหน้าขนมเค้ก!AE:AE)+SUMIF(แพ็ค!$C:$C,'รับ-จ่าย ประจำวัน'!$B77,แพ็ค!AE:AE)+SUMIF(ธุรการ!$C:$C,'รับ-จ่าย ประจำวัน'!$B77,ธุรการ!AE:AE)+SUMIF(เส้นแต่งหน้าขนมปัง!$C:$C,'รับ-จ่าย ประจำวัน'!$B77,เส้นแต่งหน้าขนมปัง!AE:AE)+SUMIF('วางแผนBC,CJ'!$C:$C,'รับ-จ่าย ประจำวัน'!$B77,'วางแผนBC,CJ'!AE:AE)+SUMIF(RD!$C:$C,'รับ-จ่าย ประจำวัน'!$B77,RD!AE:AE)+SUMIF('FG,ออนไล,คัดแยก'!$C:$C,'รับ-จ่าย ประจำวัน'!$B77,'FG,ออนไล,คัดแยก'!AE:AE)</f>
        <v>0</v>
      </c>
      <c r="BM77" s="16">
        <f>SUMIF(เตรียมส่วนผสม!$C:$C,'รับ-จ่าย ประจำวัน'!$B77,เตรียมส่วนผสม!AF:AF)+SUMIF(กวนไส้!$C:$C,'รับ-จ่าย ประจำวัน'!$B77,กวนไส้!AF:AF)+SUMIF(ผลิต1!$C:$C,'รับ-จ่าย ประจำวัน'!$B77,ผลิต1!AF:AF)+SUMIF(ผลิต2!$C:$C,'รับ-จ่าย ประจำวัน'!$B77,ผลิต2!AF:AF)+SUMIF(เส้นแต่งหน้าขนมเค้ก!$C:$C,'รับ-จ่าย ประจำวัน'!$B77,เส้นแต่งหน้าขนมเค้ก!AF:AF)+SUMIF(แพ็ค!$C:$C,'รับ-จ่าย ประจำวัน'!$B77,แพ็ค!AF:AF)+SUMIF(ธุรการ!$C:$C,'รับ-จ่าย ประจำวัน'!$B77,ธุรการ!AF:AF)+SUMIF(เส้นแต่งหน้าขนมปัง!$C:$C,'รับ-จ่าย ประจำวัน'!$B77,เส้นแต่งหน้าขนมปัง!AF:AF)+SUMIF('วางแผนBC,CJ'!$C:$C,'รับ-จ่าย ประจำวัน'!$B77,'วางแผนBC,CJ'!AF:AF)+SUMIF(RD!$C:$C,'รับ-จ่าย ประจำวัน'!$B77,RD!AF:AF)+SUMIF('FG,ออนไล,คัดแยก'!$C:$C,'รับ-จ่าย ประจำวัน'!$B77,'FG,ออนไล,คัดแยก'!AF:AF)</f>
        <v>0</v>
      </c>
      <c r="BN77" s="16">
        <f>SUMIF(เตรียมส่วนผสม!$C:$C,'รับ-จ่าย ประจำวัน'!$B77,เตรียมส่วนผสม!AG:AG)+SUMIF(กวนไส้!$C:$C,'รับ-จ่าย ประจำวัน'!$B77,กวนไส้!AG:AG)+SUMIF(ผลิต1!$C:$C,'รับ-จ่าย ประจำวัน'!$B77,ผลิต1!AG:AG)+SUMIF(ผลิต2!$C:$C,'รับ-จ่าย ประจำวัน'!$B77,ผลิต2!AG:AG)+SUMIF(เส้นแต่งหน้าขนมเค้ก!$C:$C,'รับ-จ่าย ประจำวัน'!$B77,เส้นแต่งหน้าขนมเค้ก!AG:AG)+SUMIF(แพ็ค!$C:$C,'รับ-จ่าย ประจำวัน'!$B77,แพ็ค!AG:AG)+SUMIF(ธุรการ!$C:$C,'รับ-จ่าย ประจำวัน'!$B77,ธุรการ!AG:AG)+SUMIF(เส้นแต่งหน้าขนมปัง!$C:$C,'รับ-จ่าย ประจำวัน'!$B77,เส้นแต่งหน้าขนมปัง!AG:AG)+SUMIF('วางแผนBC,CJ'!$C:$C,'รับ-จ่าย ประจำวัน'!$B77,'วางแผนBC,CJ'!AG:AG)+SUMIF(RD!$C:$C,'รับ-จ่าย ประจำวัน'!$B77,RD!AG:AG)+SUMIF('FG,ออนไล,คัดแยก'!$C:$C,'รับ-จ่าย ประจำวัน'!$B77,'FG,ออนไล,คัดแยก'!AG:AG)</f>
        <v>0</v>
      </c>
      <c r="BO77" s="16">
        <f>SUMIF(เตรียมส่วนผสม!$C:$C,'รับ-จ่าย ประจำวัน'!$B77,เตรียมส่วนผสม!AH:AH)+SUMIF(กวนไส้!$C:$C,'รับ-จ่าย ประจำวัน'!$B77,กวนไส้!AH:AH)+SUMIF(ผลิต1!$C:$C,'รับ-จ่าย ประจำวัน'!$B77,ผลิต1!AH:AH)+SUMIF(ผลิต2!$C:$C,'รับ-จ่าย ประจำวัน'!$B77,ผลิต2!AH:AH)+SUMIF(เส้นแต่งหน้าขนมเค้ก!$C:$C,'รับ-จ่าย ประจำวัน'!$B77,เส้นแต่งหน้าขนมเค้ก!AH:AH)+SUMIF(แพ็ค!$C:$C,'รับ-จ่าย ประจำวัน'!$B77,แพ็ค!AH:AH)+SUMIF(ธุรการ!$C:$C,'รับ-จ่าย ประจำวัน'!$B77,ธุรการ!AH:AH)+SUMIF(เส้นแต่งหน้าขนมปัง!$C:$C,'รับ-จ่าย ประจำวัน'!$B77,เส้นแต่งหน้าขนมปัง!AH:AH)+SUMIF('วางแผนBC,CJ'!$C:$C,'รับ-จ่าย ประจำวัน'!$B77,'วางแผนBC,CJ'!AH:AH)+SUMIF(RD!$C:$C,'รับ-จ่าย ประจำวัน'!$B77,RD!AH:AH)+SUMIF('FG,ออนไล,คัดแยก'!$C:$C,'รับ-จ่าย ประจำวัน'!$B77,'FG,ออนไล,คัดแยก'!AH:AH)</f>
        <v>0</v>
      </c>
      <c r="BP77" s="16">
        <f>SUMIF(เตรียมส่วนผสม!$C:$C,'รับ-จ่าย ประจำวัน'!$B77,เตรียมส่วนผสม!AI:AI)+SUMIF(กวนไส้!$C:$C,'รับ-จ่าย ประจำวัน'!$B77,กวนไส้!AI:AI)+SUMIF(ผลิต1!$C:$C,'รับ-จ่าย ประจำวัน'!$B77,ผลิต1!AI:AI)+SUMIF(ผลิต2!$C:$C,'รับ-จ่าย ประจำวัน'!$B77,ผลิต2!AI:AI)+SUMIF(เส้นแต่งหน้าขนมเค้ก!$C:$C,'รับ-จ่าย ประจำวัน'!$B77,เส้นแต่งหน้าขนมเค้ก!AI:AI)+SUMIF(แพ็ค!$C:$C,'รับ-จ่าย ประจำวัน'!$B77,แพ็ค!AI:AI)+SUMIF(ธุรการ!$C:$C,'รับ-จ่าย ประจำวัน'!$B77,ธุรการ!AI:AI)+SUMIF(เส้นแต่งหน้าขนมปัง!$C:$C,'รับ-จ่าย ประจำวัน'!$B77,เส้นแต่งหน้าขนมปัง!AI:AI)+SUMIF('วางแผนBC,CJ'!$C:$C,'รับ-จ่าย ประจำวัน'!$B77,'วางแผนBC,CJ'!AI:AI)+SUMIF(RD!$C:$C,'รับ-จ่าย ประจำวัน'!$B77,RD!AI:AI)+SUMIF('FG,ออนไล,คัดแยก'!$C:$C,'รับ-จ่าย ประจำวัน'!$B77,'FG,ออนไล,คัดแยก'!AI:AI)</f>
        <v>0</v>
      </c>
      <c r="BQ77" s="16">
        <f>SUMIF(เตรียมส่วนผสม!$C:$C,'รับ-จ่าย ประจำวัน'!$B77,เตรียมส่วนผสม!AJ:AJ)+SUMIF(กวนไส้!$C:$C,'รับ-จ่าย ประจำวัน'!$B77,กวนไส้!AJ:AJ)+SUMIF(ผลิต1!$C:$C,'รับ-จ่าย ประจำวัน'!$B77,ผลิต1!AJ:AJ)+SUMIF(ผลิต2!$C:$C,'รับ-จ่าย ประจำวัน'!$B77,ผลิต2!AJ:AJ)+SUMIF(เส้นแต่งหน้าขนมเค้ก!$C:$C,'รับ-จ่าย ประจำวัน'!$B77,เส้นแต่งหน้าขนมเค้ก!AJ:AJ)+SUMIF(แพ็ค!$C:$C,'รับ-จ่าย ประจำวัน'!$B77,แพ็ค!AJ:AJ)+SUMIF(ธุรการ!$C:$C,'รับ-จ่าย ประจำวัน'!$B77,ธุรการ!AJ:AJ)+SUMIF(เส้นแต่งหน้าขนมปัง!$C:$C,'รับ-จ่าย ประจำวัน'!$B77,เส้นแต่งหน้าขนมปัง!AJ:AJ)+SUMIF('วางแผนBC,CJ'!$C:$C,'รับ-จ่าย ประจำวัน'!$B77,'วางแผนBC,CJ'!AJ:AJ)+SUMIF(RD!$C:$C,'รับ-จ่าย ประจำวัน'!$B77,RD!AJ:AJ)+SUMIF('FG,ออนไล,คัดแยก'!$C:$C,'รับ-จ่าย ประจำวัน'!$B77,'FG,ออนไล,คัดแยก'!AJ:AJ)</f>
        <v>0</v>
      </c>
      <c r="BR77" s="16">
        <f>SUMIF(เตรียมส่วนผสม!$C:$C,'รับ-จ่าย ประจำวัน'!$B77,เตรียมส่วนผสม!AK:AK)+SUMIF(กวนไส้!$C:$C,'รับ-จ่าย ประจำวัน'!$B77,กวนไส้!AK:AK)+SUMIF(ผลิต1!$C:$C,'รับ-จ่าย ประจำวัน'!$B77,ผลิต1!AK:AK)+SUMIF(ผลิต2!$C:$C,'รับ-จ่าย ประจำวัน'!$B77,ผลิต2!AK:AK)+SUMIF(เส้นแต่งหน้าขนมเค้ก!$C:$C,'รับ-จ่าย ประจำวัน'!$B77,เส้นแต่งหน้าขนมเค้ก!AK:AK)+SUMIF(แพ็ค!$C:$C,'รับ-จ่าย ประจำวัน'!$B77,แพ็ค!AK:AK)+SUMIF(ธุรการ!$C:$C,'รับ-จ่าย ประจำวัน'!$B77,ธุรการ!AK:AK)+SUMIF(เส้นแต่งหน้าขนมปัง!$C:$C,'รับ-จ่าย ประจำวัน'!$B77,เส้นแต่งหน้าขนมปัง!AK:AK)+SUMIF('วางแผนBC,CJ'!$C:$C,'รับ-จ่าย ประจำวัน'!$B77,'วางแผนBC,CJ'!AK:AK)+SUMIF(RD!$C:$C,'รับ-จ่าย ประจำวัน'!$B77,RD!AK:AK)+SUMIF('FG,ออนไล,คัดแยก'!$C:$C,'รับ-จ่าย ประจำวัน'!$B77,'FG,ออนไล,คัดแยก'!AK:AK)</f>
        <v>0</v>
      </c>
      <c r="BS77" s="16">
        <f>SUMIF(เตรียมส่วนผสม!$C:$C,'รับ-จ่าย ประจำวัน'!$B77,เตรียมส่วนผสม!AL:AL)+SUMIF(กวนไส้!$C:$C,'รับ-จ่าย ประจำวัน'!$B77,กวนไส้!AL:AL)+SUMIF(ผลิต1!$C:$C,'รับ-จ่าย ประจำวัน'!$B77,ผลิต1!AL:AL)+SUMIF(ผลิต2!$C:$C,'รับ-จ่าย ประจำวัน'!$B77,ผลิต2!AL:AL)+SUMIF(เส้นแต่งหน้าขนมเค้ก!$C:$C,'รับ-จ่าย ประจำวัน'!$B77,เส้นแต่งหน้าขนมเค้ก!AL:AL)+SUMIF(แพ็ค!$C:$C,'รับ-จ่าย ประจำวัน'!$B77,แพ็ค!AL:AL)+SUMIF(ธุรการ!$C:$C,'รับ-จ่าย ประจำวัน'!$B77,ธุรการ!AL:AL)+SUMIF(เส้นแต่งหน้าขนมปัง!$C:$C,'รับ-จ่าย ประจำวัน'!$B77,เส้นแต่งหน้าขนมปัง!AL:AL)+SUMIF('วางแผนBC,CJ'!$C:$C,'รับ-จ่าย ประจำวัน'!$B77,'วางแผนBC,CJ'!AL:AL)+SUMIF(RD!$C:$C,'รับ-จ่าย ประจำวัน'!$B77,RD!AL:AL)+SUMIF('FG,ออนไล,คัดแยก'!$C:$C,'รับ-จ่าย ประจำวัน'!$B77,'FG,ออนไล,คัดแยก'!AL:AL)</f>
        <v>0</v>
      </c>
      <c r="BT77" s="18">
        <f t="shared" si="20"/>
        <v>300</v>
      </c>
      <c r="BU77" s="116">
        <f>9000+3600</f>
        <v>12600</v>
      </c>
      <c r="BV77" s="146">
        <f t="shared" si="21"/>
        <v>6600</v>
      </c>
      <c r="BW77" s="183">
        <v>30</v>
      </c>
      <c r="BX77" s="172">
        <f t="shared" ref="BX77:BX78" si="27">BT77/30</f>
        <v>10</v>
      </c>
      <c r="BY77" s="188">
        <f t="shared" si="22"/>
        <v>660</v>
      </c>
      <c r="BZ77" s="180">
        <f t="shared" ca="1" si="23"/>
        <v>46863</v>
      </c>
      <c r="CA77" s="93"/>
      <c r="CB77" s="93"/>
      <c r="CC77" s="93"/>
      <c r="CD77" s="93"/>
      <c r="CE77" s="93"/>
      <c r="CF77" s="93"/>
      <c r="CG77" s="93"/>
      <c r="CH77" s="93"/>
      <c r="CI77" s="93"/>
      <c r="CJ77" s="94"/>
      <c r="CK77" s="9">
        <f t="shared" si="24"/>
        <v>-6000</v>
      </c>
    </row>
    <row r="78" spans="1:89" x14ac:dyDescent="0.5">
      <c r="A78" s="149" t="s">
        <v>314</v>
      </c>
      <c r="B78" s="34">
        <v>1022201005</v>
      </c>
      <c r="C78" s="10" t="s">
        <v>315</v>
      </c>
      <c r="D78" s="135" t="s">
        <v>61</v>
      </c>
      <c r="E78" s="11">
        <v>0</v>
      </c>
      <c r="F78" s="75"/>
      <c r="G78" s="11"/>
      <c r="H78" s="12">
        <v>27426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3"/>
      <c r="AF78" s="13"/>
      <c r="AG78" s="13"/>
      <c r="AH78" s="13"/>
      <c r="AI78" s="14"/>
      <c r="AJ78" s="14"/>
      <c r="AK78" s="14"/>
      <c r="AL78" s="14"/>
      <c r="AM78" s="14"/>
      <c r="AN78" s="15">
        <f t="shared" si="19"/>
        <v>0</v>
      </c>
      <c r="AO78" s="16">
        <f>SUMIF(เตรียมส่วนผสม!$C:$C,'รับ-จ่าย ประจำวัน'!$B78,เตรียมส่วนผสม!H:H)+SUMIF(กวนไส้!$C:$C,'รับ-จ่าย ประจำวัน'!$B78,กวนไส้!H:H)+SUMIF(ผลิต1!$C:$C,'รับ-จ่าย ประจำวัน'!$B78,ผลิต1!H:H)+SUMIF(ผลิต2!$C:$C,'รับ-จ่าย ประจำวัน'!$B78,ผลิต2!H:H)+SUMIF(เส้นแต่งหน้าขนมเค้ก!$C:$C,'รับ-จ่าย ประจำวัน'!$B78,เส้นแต่งหน้าขนมเค้ก!H:H)+SUMIF(แพ็ค!$C:$C,'รับ-จ่าย ประจำวัน'!$B78,แพ็ค!H:H)+SUMIF(ธุรการ!$C:$C,'รับ-จ่าย ประจำวัน'!$B78,ธุรการ!H:H)+SUMIF(เส้นแต่งหน้าขนมปัง!$C:$C,'รับ-จ่าย ประจำวัน'!$B78,เส้นแต่งหน้าขนมปัง!H:H)+SUMIF('วางแผนBC,CJ'!$C:$C,'รับ-จ่าย ประจำวัน'!$B78,'วางแผนBC,CJ'!H:H)+SUMIF(RD!$C:$C,'รับ-จ่าย ประจำวัน'!$B78,RD!H:H)+SUMIF('FG,ออนไล,คัดแยก'!$C:$C,'รับ-จ่าย ประจำวัน'!$B78,'FG,ออนไล,คัดแยก'!H:H)</f>
        <v>300</v>
      </c>
      <c r="AP78" s="16">
        <f>SUMIF(เตรียมส่วนผสม!$C:$C,'รับ-จ่าย ประจำวัน'!$B78,เตรียมส่วนผสม!I:I)+SUMIF(กวนไส้!$C:$C,'รับ-จ่าย ประจำวัน'!$B78,กวนไส้!I:I)+SUMIF(ผลิต1!$C:$C,'รับ-จ่าย ประจำวัน'!$B78,ผลิต1!I:I)+SUMIF(ผลิต2!$C:$C,'รับ-จ่าย ประจำวัน'!$B78,ผลิต2!I:I)+SUMIF(เส้นแต่งหน้าขนมเค้ก!$C:$C,'รับ-จ่าย ประจำวัน'!$B78,เส้นแต่งหน้าขนมเค้ก!I:I)+SUMIF(แพ็ค!$C:$C,'รับ-จ่าย ประจำวัน'!$B78,แพ็ค!I:I)+SUMIF(ธุรการ!$C:$C,'รับ-จ่าย ประจำวัน'!$B78,ธุรการ!I:I)+SUMIF(เส้นแต่งหน้าขนมปัง!$C:$C,'รับ-จ่าย ประจำวัน'!$B78,เส้นแต่งหน้าขนมปัง!I:I)+SUMIF('วางแผนBC,CJ'!$C:$C,'รับ-จ่าย ประจำวัน'!$B78,'วางแผนBC,CJ'!I:I)+SUMIF(RD!$C:$C,'รับ-จ่าย ประจำวัน'!$B78,RD!I:I)+SUMIF('FG,ออนไล,คัดแยก'!$C:$C,'รับ-จ่าย ประจำวัน'!$B78,'FG,ออนไล,คัดแยก'!I:I)</f>
        <v>300</v>
      </c>
      <c r="AQ78" s="16">
        <f>SUMIF(เตรียมส่วนผสม!$C:$C,'รับ-จ่าย ประจำวัน'!$B78,เตรียมส่วนผสม!J:J)+SUMIF(กวนไส้!$C:$C,'รับ-จ่าย ประจำวัน'!$B78,กวนไส้!J:J)+SUMIF(ผลิต1!$C:$C,'รับ-จ่าย ประจำวัน'!$B78,ผลิต1!J:J)+SUMIF(ผลิต2!$C:$C,'รับ-จ่าย ประจำวัน'!$B78,ผลิต2!J:J)+SUMIF(เส้นแต่งหน้าขนมเค้ก!$C:$C,'รับ-จ่าย ประจำวัน'!$B78,เส้นแต่งหน้าขนมเค้ก!J:J)+SUMIF(แพ็ค!$C:$C,'รับ-จ่าย ประจำวัน'!$B78,แพ็ค!J:J)+SUMIF(ธุรการ!$C:$C,'รับ-จ่าย ประจำวัน'!$B78,ธุรการ!J:J)+SUMIF(เส้นแต่งหน้าขนมปัง!$C:$C,'รับ-จ่าย ประจำวัน'!$B78,เส้นแต่งหน้าขนมปัง!J:J)+SUMIF('วางแผนBC,CJ'!$C:$C,'รับ-จ่าย ประจำวัน'!$B78,'วางแผนBC,CJ'!J:J)+SUMIF(RD!$C:$C,'รับ-จ่าย ประจำวัน'!$B78,RD!J:J)+SUMIF('FG,ออนไล,คัดแยก'!$C:$C,'รับ-จ่าย ประจำวัน'!$B78,'FG,ออนไล,คัดแยก'!J:J)</f>
        <v>0</v>
      </c>
      <c r="AR78" s="16">
        <f>SUMIF(เตรียมส่วนผสม!$C:$C,'รับ-จ่าย ประจำวัน'!$B78,เตรียมส่วนผสม!K:K)+SUMIF(กวนไส้!$C:$C,'รับ-จ่าย ประจำวัน'!$B78,กวนไส้!K:K)+SUMIF(ผลิต1!$C:$C,'รับ-จ่าย ประจำวัน'!$B78,ผลิต1!K:K)+SUMIF(ผลิต2!$C:$C,'รับ-จ่าย ประจำวัน'!$B78,ผลิต2!K:K)+SUMIF(เส้นแต่งหน้าขนมเค้ก!$C:$C,'รับ-จ่าย ประจำวัน'!$B78,เส้นแต่งหน้าขนมเค้ก!K:K)+SUMIF(แพ็ค!$C:$C,'รับ-จ่าย ประจำวัน'!$B78,แพ็ค!K:K)+SUMIF(ธุรการ!$C:$C,'รับ-จ่าย ประจำวัน'!$B78,ธุรการ!K:K)+SUMIF(เส้นแต่งหน้าขนมปัง!$C:$C,'รับ-จ่าย ประจำวัน'!$B78,เส้นแต่งหน้าขนมปัง!K:K)+SUMIF('วางแผนBC,CJ'!$C:$C,'รับ-จ่าย ประจำวัน'!$B78,'วางแผนBC,CJ'!K:K)+SUMIF(RD!$C:$C,'รับ-จ่าย ประจำวัน'!$B78,RD!K:K)+SUMIF('FG,ออนไล,คัดแยก'!$C:$C,'รับ-จ่าย ประจำวัน'!$B78,'FG,ออนไล,คัดแยก'!K:K)</f>
        <v>0</v>
      </c>
      <c r="AS78" s="16">
        <f>SUMIF(เตรียมส่วนผสม!$C:$C,'รับ-จ่าย ประจำวัน'!$B78,เตรียมส่วนผสม!L:L)+SUMIF(กวนไส้!$C:$C,'รับ-จ่าย ประจำวัน'!$B78,กวนไส้!L:L)+SUMIF(ผลิต1!$C:$C,'รับ-จ่าย ประจำวัน'!$B78,ผลิต1!L:L)+SUMIF(ผลิต2!$C:$C,'รับ-จ่าย ประจำวัน'!$B78,ผลิต2!L:L)+SUMIF(เส้นแต่งหน้าขนมเค้ก!$C:$C,'รับ-จ่าย ประจำวัน'!$B78,เส้นแต่งหน้าขนมเค้ก!L:L)+SUMIF(แพ็ค!$C:$C,'รับ-จ่าย ประจำวัน'!$B78,แพ็ค!L:L)+SUMIF(ธุรการ!$C:$C,'รับ-จ่าย ประจำวัน'!$B78,ธุรการ!L:L)+SUMIF(เส้นแต่งหน้าขนมปัง!$C:$C,'รับ-จ่าย ประจำวัน'!$B78,เส้นแต่งหน้าขนมปัง!L:L)+SUMIF('วางแผนBC,CJ'!$C:$C,'รับ-จ่าย ประจำวัน'!$B78,'วางแผนBC,CJ'!L:L)+SUMIF(RD!$C:$C,'รับ-จ่าย ประจำวัน'!$B78,RD!L:L)+SUMIF('FG,ออนไล,คัดแยก'!$C:$C,'รับ-จ่าย ประจำวัน'!$B78,'FG,ออนไล,คัดแยก'!L:L)</f>
        <v>0</v>
      </c>
      <c r="AT78" s="16">
        <f>SUMIF(เตรียมส่วนผสม!$C:$C,'รับ-จ่าย ประจำวัน'!$B78,เตรียมส่วนผสม!M:M)+SUMIF(กวนไส้!$C:$C,'รับ-จ่าย ประจำวัน'!$B78,กวนไส้!M:M)+SUMIF(ผลิต1!$C:$C,'รับ-จ่าย ประจำวัน'!$B78,ผลิต1!M:M)+SUMIF(ผลิต2!$C:$C,'รับ-จ่าย ประจำวัน'!$B78,ผลิต2!M:M)+SUMIF(เส้นแต่งหน้าขนมเค้ก!$C:$C,'รับ-จ่าย ประจำวัน'!$B78,เส้นแต่งหน้าขนมเค้ก!M:M)+SUMIF(แพ็ค!$C:$C,'รับ-จ่าย ประจำวัน'!$B78,แพ็ค!M:M)+SUMIF(ธุรการ!$C:$C,'รับ-จ่าย ประจำวัน'!$B78,ธุรการ!M:M)+SUMIF(เส้นแต่งหน้าขนมปัง!$C:$C,'รับ-จ่าย ประจำวัน'!$B78,เส้นแต่งหน้าขนมปัง!M:M)+SUMIF('วางแผนBC,CJ'!$C:$C,'รับ-จ่าย ประจำวัน'!$B78,'วางแผนBC,CJ'!M:M)+SUMIF(RD!$C:$C,'รับ-จ่าย ประจำวัน'!$B78,RD!M:M)+SUMIF('FG,ออนไล,คัดแยก'!$C:$C,'รับ-จ่าย ประจำวัน'!$B78,'FG,ออนไล,คัดแยก'!M:M)</f>
        <v>0</v>
      </c>
      <c r="AU78" s="16">
        <f>SUMIF(เตรียมส่วนผสม!$C:$C,'รับ-จ่าย ประจำวัน'!$B78,เตรียมส่วนผสม!N:N)+SUMIF(กวนไส้!$C:$C,'รับ-จ่าย ประจำวัน'!$B78,กวนไส้!N:N)+SUMIF(ผลิต1!$C:$C,'รับ-จ่าย ประจำวัน'!$B78,ผลิต1!N:N)+SUMIF(ผลิต2!$C:$C,'รับ-จ่าย ประจำวัน'!$B78,ผลิต2!N:N)+SUMIF(เส้นแต่งหน้าขนมเค้ก!$C:$C,'รับ-จ่าย ประจำวัน'!$B78,เส้นแต่งหน้าขนมเค้ก!N:N)+SUMIF(แพ็ค!$C:$C,'รับ-จ่าย ประจำวัน'!$B78,แพ็ค!N:N)+SUMIF(ธุรการ!$C:$C,'รับ-จ่าย ประจำวัน'!$B78,ธุรการ!N:N)+SUMIF(เส้นแต่งหน้าขนมปัง!$C:$C,'รับ-จ่าย ประจำวัน'!$B78,เส้นแต่งหน้าขนมปัง!N:N)+SUMIF('วางแผนBC,CJ'!$C:$C,'รับ-จ่าย ประจำวัน'!$B78,'วางแผนBC,CJ'!N:N)+SUMIF(RD!$C:$C,'รับ-จ่าย ประจำวัน'!$B78,RD!N:N)+SUMIF('FG,ออนไล,คัดแยก'!$C:$C,'รับ-จ่าย ประจำวัน'!$B78,'FG,ออนไล,คัดแยก'!N:N)</f>
        <v>100</v>
      </c>
      <c r="AV78" s="16">
        <f>SUMIF(เตรียมส่วนผสม!$C:$C,'รับ-จ่าย ประจำวัน'!$B78,เตรียมส่วนผสม!O:O)+SUMIF(กวนไส้!$C:$C,'รับ-จ่าย ประจำวัน'!$B78,กวนไส้!O:O)+SUMIF(ผลิต1!$C:$C,'รับ-จ่าย ประจำวัน'!$B78,ผลิต1!O:O)+SUMIF(ผลิต2!$C:$C,'รับ-จ่าย ประจำวัน'!$B78,ผลิต2!O:O)+SUMIF(เส้นแต่งหน้าขนมเค้ก!$C:$C,'รับ-จ่าย ประจำวัน'!$B78,เส้นแต่งหน้าขนมเค้ก!O:O)+SUMIF(แพ็ค!$C:$C,'รับ-จ่าย ประจำวัน'!$B78,แพ็ค!O:O)+SUMIF(ธุรการ!$C:$C,'รับ-จ่าย ประจำวัน'!$B78,ธุรการ!O:O)+SUMIF(เส้นแต่งหน้าขนมปัง!$C:$C,'รับ-จ่าย ประจำวัน'!$B78,เส้นแต่งหน้าขนมปัง!O:O)+SUMIF('วางแผนBC,CJ'!$C:$C,'รับ-จ่าย ประจำวัน'!$B78,'วางแผนBC,CJ'!O:O)+SUMIF(RD!$C:$C,'รับ-จ่าย ประจำวัน'!$B78,RD!O:O)+SUMIF('FG,ออนไล,คัดแยก'!$C:$C,'รับ-จ่าย ประจำวัน'!$B78,'FG,ออนไล,คัดแยก'!O:O)</f>
        <v>500</v>
      </c>
      <c r="AW78" s="16">
        <f>SUMIF(เตรียมส่วนผสม!$C:$C,'รับ-จ่าย ประจำวัน'!$B78,เตรียมส่วนผสม!P:P)+SUMIF(กวนไส้!$C:$C,'รับ-จ่าย ประจำวัน'!$B78,กวนไส้!P:P)+SUMIF(ผลิต1!$C:$C,'รับ-จ่าย ประจำวัน'!$B78,ผลิต1!P:P)+SUMIF(ผลิต2!$C:$C,'รับ-จ่าย ประจำวัน'!$B78,ผลิต2!P:P)+SUMIF(เส้นแต่งหน้าขนมเค้ก!$C:$C,'รับ-จ่าย ประจำวัน'!$B78,เส้นแต่งหน้าขนมเค้ก!P:P)+SUMIF(แพ็ค!$C:$C,'รับ-จ่าย ประจำวัน'!$B78,แพ็ค!P:P)+SUMIF(ธุรการ!$C:$C,'รับ-จ่าย ประจำวัน'!$B78,ธุรการ!P:P)+SUMIF(เส้นแต่งหน้าขนมปัง!$C:$C,'รับ-จ่าย ประจำวัน'!$B78,เส้นแต่งหน้าขนมปัง!P:P)+SUMIF('วางแผนBC,CJ'!$C:$C,'รับ-จ่าย ประจำวัน'!$B78,'วางแผนBC,CJ'!P:P)+SUMIF(RD!$C:$C,'รับ-จ่าย ประจำวัน'!$B78,RD!P:P)+SUMIF('FG,ออนไล,คัดแยก'!$C:$C,'รับ-จ่าย ประจำวัน'!$B78,'FG,ออนไล,คัดแยก'!P:P)</f>
        <v>300</v>
      </c>
      <c r="AX78" s="16">
        <f>SUMIF(เตรียมส่วนผสม!$C:$C,'รับ-จ่าย ประจำวัน'!$B78,เตรียมส่วนผสม!Q:Q)+SUMIF(กวนไส้!$C:$C,'รับ-จ่าย ประจำวัน'!$B78,กวนไส้!Q:Q)+SUMIF(ผลิต1!$C:$C,'รับ-จ่าย ประจำวัน'!$B78,ผลิต1!Q:Q)+SUMIF(ผลิต2!$C:$C,'รับ-จ่าย ประจำวัน'!$B78,ผลิต2!Q:Q)+SUMIF(เส้นแต่งหน้าขนมเค้ก!$C:$C,'รับ-จ่าย ประจำวัน'!$B78,เส้นแต่งหน้าขนมเค้ก!Q:Q)+SUMIF(แพ็ค!$C:$C,'รับ-จ่าย ประจำวัน'!$B78,แพ็ค!Q:Q)+SUMIF(ธุรการ!$C:$C,'รับ-จ่าย ประจำวัน'!$B78,ธุรการ!Q:Q)+SUMIF(เส้นแต่งหน้าขนมปัง!$C:$C,'รับ-จ่าย ประจำวัน'!$B78,เส้นแต่งหน้าขนมปัง!Q:Q)+SUMIF('วางแผนBC,CJ'!$C:$C,'รับ-จ่าย ประจำวัน'!$B78,'วางแผนBC,CJ'!Q:Q)+SUMIF(RD!$C:$C,'รับ-จ่าย ประจำวัน'!$B78,RD!Q:Q)+SUMIF('FG,ออนไล,คัดแยก'!$C:$C,'รับ-จ่าย ประจำวัน'!$B78,'FG,ออนไล,คัดแยก'!Q:Q)</f>
        <v>300</v>
      </c>
      <c r="AY78" s="16">
        <f>SUMIF(เตรียมส่วนผสม!$C:$C,'รับ-จ่าย ประจำวัน'!$B78,เตรียมส่วนผสม!R:R)+SUMIF(กวนไส้!$C:$C,'รับ-จ่าย ประจำวัน'!$B78,กวนไส้!R:R)+SUMIF(ผลิต1!$C:$C,'รับ-จ่าย ประจำวัน'!$B78,ผลิต1!R:R)+SUMIF(ผลิต2!$C:$C,'รับ-จ่าย ประจำวัน'!$B78,ผลิต2!R:R)+SUMIF(เส้นแต่งหน้าขนมเค้ก!$C:$C,'รับ-จ่าย ประจำวัน'!$B78,เส้นแต่งหน้าขนมเค้ก!R:R)+SUMIF(แพ็ค!$C:$C,'รับ-จ่าย ประจำวัน'!$B78,แพ็ค!R:R)+SUMIF(ธุรการ!$C:$C,'รับ-จ่าย ประจำวัน'!$B78,ธุรการ!R:R)+SUMIF(เส้นแต่งหน้าขนมปัง!$C:$C,'รับ-จ่าย ประจำวัน'!$B78,เส้นแต่งหน้าขนมปัง!R:R)+SUMIF('วางแผนBC,CJ'!$C:$C,'รับ-จ่าย ประจำวัน'!$B78,'วางแผนBC,CJ'!R:R)+SUMIF(RD!$C:$C,'รับ-จ่าย ประจำวัน'!$B78,RD!R:R)+SUMIF('FG,ออนไล,คัดแยก'!$C:$C,'รับ-จ่าย ประจำวัน'!$B78,'FG,ออนไล,คัดแยก'!R:R)</f>
        <v>200</v>
      </c>
      <c r="AZ78" s="16">
        <f>SUMIF(เตรียมส่วนผสม!$C:$C,'รับ-จ่าย ประจำวัน'!$B78,เตรียมส่วนผสม!S:S)+SUMIF(กวนไส้!$C:$C,'รับ-จ่าย ประจำวัน'!$B78,กวนไส้!S:S)+SUMIF(ผลิต1!$C:$C,'รับ-จ่าย ประจำวัน'!$B78,ผลิต1!S:S)+SUMIF(ผลิต2!$C:$C,'รับ-จ่าย ประจำวัน'!$B78,ผลิต2!S:S)+SUMIF(เส้นแต่งหน้าขนมเค้ก!$C:$C,'รับ-จ่าย ประจำวัน'!$B78,เส้นแต่งหน้าขนมเค้ก!S:S)+SUMIF(แพ็ค!$C:$C,'รับ-จ่าย ประจำวัน'!$B78,แพ็ค!S:S)+SUMIF(ธุรการ!$C:$C,'รับ-จ่าย ประจำวัน'!$B78,ธุรการ!S:S)+SUMIF(เส้นแต่งหน้าขนมปัง!$C:$C,'รับ-จ่าย ประจำวัน'!$B78,เส้นแต่งหน้าขนมปัง!S:S)+SUMIF('วางแผนBC,CJ'!$C:$C,'รับ-จ่าย ประจำวัน'!$B78,'วางแผนBC,CJ'!S:S)+SUMIF(RD!$C:$C,'รับ-จ่าย ประจำวัน'!$B78,RD!S:S)+SUMIF('FG,ออนไล,คัดแยก'!$C:$C,'รับ-จ่าย ประจำวัน'!$B78,'FG,ออนไล,คัดแยก'!S:S)</f>
        <v>0</v>
      </c>
      <c r="BA78" s="16">
        <f>SUMIF(เตรียมส่วนผสม!$C:$C,'รับ-จ่าย ประจำวัน'!$B78,เตรียมส่วนผสม!T:T)+SUMIF(กวนไส้!$C:$C,'รับ-จ่าย ประจำวัน'!$B78,กวนไส้!T:T)+SUMIF(ผลิต1!$C:$C,'รับ-จ่าย ประจำวัน'!$B78,ผลิต1!T:T)+SUMIF(ผลิต2!$C:$C,'รับ-จ่าย ประจำวัน'!$B78,ผลิต2!T:T)+SUMIF(เส้นแต่งหน้าขนมเค้ก!$C:$C,'รับ-จ่าย ประจำวัน'!$B78,เส้นแต่งหน้าขนมเค้ก!T:T)+SUMIF(แพ็ค!$C:$C,'รับ-จ่าย ประจำวัน'!$B78,แพ็ค!T:T)+SUMIF(ธุรการ!$C:$C,'รับ-จ่าย ประจำวัน'!$B78,ธุรการ!T:T)+SUMIF(เส้นแต่งหน้าขนมปัง!$C:$C,'รับ-จ่าย ประจำวัน'!$B78,เส้นแต่งหน้าขนมปัง!T:T)+SUMIF('วางแผนBC,CJ'!$C:$C,'รับ-จ่าย ประจำวัน'!$B78,'วางแผนBC,CJ'!T:T)+SUMIF(RD!$C:$C,'รับ-จ่าย ประจำวัน'!$B78,RD!T:T)+SUMIF('FG,ออนไล,คัดแยก'!$C:$C,'รับ-จ่าย ประจำวัน'!$B78,'FG,ออนไล,คัดแยก'!T:T)</f>
        <v>0</v>
      </c>
      <c r="BB78" s="16">
        <f>SUMIF(เตรียมส่วนผสม!$C:$C,'รับ-จ่าย ประจำวัน'!$B78,เตรียมส่วนผสม!U:U)+SUMIF(กวนไส้!$C:$C,'รับ-จ่าย ประจำวัน'!$B78,กวนไส้!U:U)+SUMIF(ผลิต1!$C:$C,'รับ-จ่าย ประจำวัน'!$B78,ผลิต1!U:U)+SUMIF(ผลิต2!$C:$C,'รับ-จ่าย ประจำวัน'!$B78,ผลิต2!U:U)+SUMIF(เส้นแต่งหน้าขนมเค้ก!$C:$C,'รับ-จ่าย ประจำวัน'!$B78,เส้นแต่งหน้าขนมเค้ก!U:U)+SUMIF(แพ็ค!$C:$C,'รับ-จ่าย ประจำวัน'!$B78,แพ็ค!U:U)+SUMIF(ธุรการ!$C:$C,'รับ-จ่าย ประจำวัน'!$B78,ธุรการ!U:U)+SUMIF(เส้นแต่งหน้าขนมปัง!$C:$C,'รับ-จ่าย ประจำวัน'!$B78,เส้นแต่งหน้าขนมปัง!U:U)+SUMIF('วางแผนBC,CJ'!$C:$C,'รับ-จ่าย ประจำวัน'!$B78,'วางแผนBC,CJ'!U:U)+SUMIF(RD!$C:$C,'รับ-จ่าย ประจำวัน'!$B78,RD!U:U)+SUMIF('FG,ออนไล,คัดแยก'!$C:$C,'รับ-จ่าย ประจำวัน'!$B78,'FG,ออนไล,คัดแยก'!U:U)</f>
        <v>0</v>
      </c>
      <c r="BC78" s="16">
        <f>SUMIF(เตรียมส่วนผสม!$C:$C,'รับ-จ่าย ประจำวัน'!$B78,เตรียมส่วนผสม!V:V)+SUMIF(กวนไส้!$C:$C,'รับ-จ่าย ประจำวัน'!$B78,กวนไส้!V:V)+SUMIF(ผลิต1!$C:$C,'รับ-จ่าย ประจำวัน'!$B78,ผลิต1!V:V)+SUMIF(ผลิต2!$C:$C,'รับ-จ่าย ประจำวัน'!$B78,ผลิต2!V:V)+SUMIF(เส้นแต่งหน้าขนมเค้ก!$C:$C,'รับ-จ่าย ประจำวัน'!$B78,เส้นแต่งหน้าขนมเค้ก!V:V)+SUMIF(แพ็ค!$C:$C,'รับ-จ่าย ประจำวัน'!$B78,แพ็ค!V:V)+SUMIF(ธุรการ!$C:$C,'รับ-จ่าย ประจำวัน'!$B78,ธุรการ!V:V)+SUMIF(เส้นแต่งหน้าขนมปัง!$C:$C,'รับ-จ่าย ประจำวัน'!$B78,เส้นแต่งหน้าขนมปัง!V:V)+SUMIF('วางแผนBC,CJ'!$C:$C,'รับ-จ่าย ประจำวัน'!$B78,'วางแผนBC,CJ'!V:V)+SUMIF(RD!$C:$C,'รับ-จ่าย ประจำวัน'!$B78,RD!V:V)+SUMIF('FG,ออนไล,คัดแยก'!$C:$C,'รับ-จ่าย ประจำวัน'!$B78,'FG,ออนไล,คัดแยก'!V:V)</f>
        <v>0</v>
      </c>
      <c r="BD78" s="16">
        <f>SUMIF(เตรียมส่วนผสม!$C:$C,'รับ-จ่าย ประจำวัน'!$B78,เตรียมส่วนผสม!W:W)+SUMIF(กวนไส้!$C:$C,'รับ-จ่าย ประจำวัน'!$B78,กวนไส้!W:W)+SUMIF(ผลิต1!$C:$C,'รับ-จ่าย ประจำวัน'!$B78,ผลิต1!W:W)+SUMIF(ผลิต2!$C:$C,'รับ-จ่าย ประจำวัน'!$B78,ผลิต2!W:W)+SUMIF(เส้นแต่งหน้าขนมเค้ก!$C:$C,'รับ-จ่าย ประจำวัน'!$B78,เส้นแต่งหน้าขนมเค้ก!W:W)+SUMIF(แพ็ค!$C:$C,'รับ-จ่าย ประจำวัน'!$B78,แพ็ค!W:W)+SUMIF(ธุรการ!$C:$C,'รับ-จ่าย ประจำวัน'!$B78,ธุรการ!W:W)+SUMIF(เส้นแต่งหน้าขนมปัง!$C:$C,'รับ-จ่าย ประจำวัน'!$B78,เส้นแต่งหน้าขนมปัง!W:W)+SUMIF('วางแผนBC,CJ'!$C:$C,'รับ-จ่าย ประจำวัน'!$B78,'วางแผนBC,CJ'!W:W)+SUMIF(RD!$C:$C,'รับ-จ่าย ประจำวัน'!$B78,RD!W:W)+SUMIF('FG,ออนไล,คัดแยก'!$C:$C,'รับ-จ่าย ประจำวัน'!$B78,'FG,ออนไล,คัดแยก'!W:W)</f>
        <v>200</v>
      </c>
      <c r="BE78" s="16">
        <f>SUMIF(เตรียมส่วนผสม!$C:$C,'รับ-จ่าย ประจำวัน'!$B78,เตรียมส่วนผสม!X:X)+SUMIF(กวนไส้!$C:$C,'รับ-จ่าย ประจำวัน'!$B78,กวนไส้!X:X)+SUMIF(ผลิต1!$C:$C,'รับ-จ่าย ประจำวัน'!$B78,ผลิต1!X:X)+SUMIF(ผลิต2!$C:$C,'รับ-จ่าย ประจำวัน'!$B78,ผลิต2!X:X)+SUMIF(เส้นแต่งหน้าขนมเค้ก!$C:$C,'รับ-จ่าย ประจำวัน'!$B78,เส้นแต่งหน้าขนมเค้ก!X:X)+SUMIF(แพ็ค!$C:$C,'รับ-จ่าย ประจำวัน'!$B78,แพ็ค!X:X)+SUMIF(ธุรการ!$C:$C,'รับ-จ่าย ประจำวัน'!$B78,ธุรการ!X:X)+SUMIF(เส้นแต่งหน้าขนมปัง!$C:$C,'รับ-จ่าย ประจำวัน'!$B78,เส้นแต่งหน้าขนมปัง!X:X)+SUMIF('วางแผนBC,CJ'!$C:$C,'รับ-จ่าย ประจำวัน'!$B78,'วางแผนBC,CJ'!X:X)+SUMIF(RD!$C:$C,'รับ-จ่าย ประจำวัน'!$B78,RD!X:X)+SUMIF('FG,ออนไล,คัดแยก'!$C:$C,'รับ-จ่าย ประจำวัน'!$B78,'FG,ออนไล,คัดแยก'!X:X)</f>
        <v>0</v>
      </c>
      <c r="BF78" s="16">
        <f>SUMIF(เตรียมส่วนผสม!$C:$C,'รับ-จ่าย ประจำวัน'!$B78,เตรียมส่วนผสม!Y:Y)+SUMIF(กวนไส้!$C:$C,'รับ-จ่าย ประจำวัน'!$B78,กวนไส้!Y:Y)+SUMIF(ผลิต1!$C:$C,'รับ-จ่าย ประจำวัน'!$B78,ผลิต1!Y:Y)+SUMIF(ผลิต2!$C:$C,'รับ-จ่าย ประจำวัน'!$B78,ผลิต2!Y:Y)+SUMIF(เส้นแต่งหน้าขนมเค้ก!$C:$C,'รับ-จ่าย ประจำวัน'!$B78,เส้นแต่งหน้าขนมเค้ก!Y:Y)+SUMIF(แพ็ค!$C:$C,'รับ-จ่าย ประจำวัน'!$B78,แพ็ค!Y:Y)+SUMIF(ธุรการ!$C:$C,'รับ-จ่าย ประจำวัน'!$B78,ธุรการ!Y:Y)+SUMIF(เส้นแต่งหน้าขนมปัง!$C:$C,'รับ-จ่าย ประจำวัน'!$B78,เส้นแต่งหน้าขนมปัง!Y:Y)+SUMIF('วางแผนBC,CJ'!$C:$C,'รับ-จ่าย ประจำวัน'!$B78,'วางแผนBC,CJ'!Y:Y)+SUMIF(RD!$C:$C,'รับ-จ่าย ประจำวัน'!$B78,RD!Y:Y)+SUMIF('FG,ออนไล,คัดแยก'!$C:$C,'รับ-จ่าย ประจำวัน'!$B78,'FG,ออนไล,คัดแยก'!Y:Y)</f>
        <v>0</v>
      </c>
      <c r="BG78" s="16">
        <f>SUMIF(เตรียมส่วนผสม!$C:$C,'รับ-จ่าย ประจำวัน'!$B78,เตรียมส่วนผสม!Z:Z)+SUMIF(กวนไส้!$C:$C,'รับ-จ่าย ประจำวัน'!$B78,กวนไส้!Z:Z)+SUMIF(ผลิต1!$C:$C,'รับ-จ่าย ประจำวัน'!$B78,ผลิต1!Z:Z)+SUMIF(ผลิต2!$C:$C,'รับ-จ่าย ประจำวัน'!$B78,ผลิต2!Z:Z)+SUMIF(เส้นแต่งหน้าขนมเค้ก!$C:$C,'รับ-จ่าย ประจำวัน'!$B78,เส้นแต่งหน้าขนมเค้ก!Z:Z)+SUMIF(แพ็ค!$C:$C,'รับ-จ่าย ประจำวัน'!$B78,แพ็ค!Z:Z)+SUMIF(ธุรการ!$C:$C,'รับ-จ่าย ประจำวัน'!$B78,ธุรการ!Z:Z)+SUMIF(เส้นแต่งหน้าขนมปัง!$C:$C,'รับ-จ่าย ประจำวัน'!$B78,เส้นแต่งหน้าขนมปัง!Z:Z)+SUMIF('วางแผนBC,CJ'!$C:$C,'รับ-จ่าย ประจำวัน'!$B78,'วางแผนBC,CJ'!Z:Z)+SUMIF(RD!$C:$C,'รับ-จ่าย ประจำวัน'!$B78,RD!Z:Z)+SUMIF('FG,ออนไล,คัดแยก'!$C:$C,'รับ-จ่าย ประจำวัน'!$B78,'FG,ออนไล,คัดแยก'!Z:Z)</f>
        <v>100</v>
      </c>
      <c r="BH78" s="16">
        <f>SUMIF(เตรียมส่วนผสม!$C:$C,'รับ-จ่าย ประจำวัน'!$B78,เตรียมส่วนผสม!AA:AA)+SUMIF(กวนไส้!$C:$C,'รับ-จ่าย ประจำวัน'!$B78,กวนไส้!AA:AA)+SUMIF(ผลิต1!$C:$C,'รับ-จ่าย ประจำวัน'!$B78,ผลิต1!AA:AA)+SUMIF(ผลิต2!$C:$C,'รับ-จ่าย ประจำวัน'!$B78,ผลิต2!AA:AA)+SUMIF(เส้นแต่งหน้าขนมเค้ก!$C:$C,'รับ-จ่าย ประจำวัน'!$B78,เส้นแต่งหน้าขนมเค้ก!AA:AA)+SUMIF(แพ็ค!$C:$C,'รับ-จ่าย ประจำวัน'!$B78,แพ็ค!AA:AA)+SUMIF(ธุรการ!$C:$C,'รับ-จ่าย ประจำวัน'!$B78,ธุรการ!AA:AA)+SUMIF(เส้นแต่งหน้าขนมปัง!$C:$C,'รับ-จ่าย ประจำวัน'!$B78,เส้นแต่งหน้าขนมปัง!AA:AA)+SUMIF('วางแผนBC,CJ'!$C:$C,'รับ-จ่าย ประจำวัน'!$B78,'วางแผนBC,CJ'!AA:AA)+SUMIF(RD!$C:$C,'รับ-จ่าย ประจำวัน'!$B78,RD!AA:AA)+SUMIF('FG,ออนไล,คัดแยก'!$C:$C,'รับ-จ่าย ประจำวัน'!$B78,'FG,ออนไล,คัดแยก'!AA:AA)</f>
        <v>0</v>
      </c>
      <c r="BI78" s="16">
        <f>SUMIF(เตรียมส่วนผสม!$C:$C,'รับ-จ่าย ประจำวัน'!$B78,เตรียมส่วนผสม!AB:AB)+SUMIF(กวนไส้!$C:$C,'รับ-จ่าย ประจำวัน'!$B78,กวนไส้!AB:AB)+SUMIF(ผลิต1!$C:$C,'รับ-จ่าย ประจำวัน'!$B78,ผลิต1!AB:AB)+SUMIF(ผลิต2!$C:$C,'รับ-จ่าย ประจำวัน'!$B78,ผลิต2!AB:AB)+SUMIF(เส้นแต่งหน้าขนมเค้ก!$C:$C,'รับ-จ่าย ประจำวัน'!$B78,เส้นแต่งหน้าขนมเค้ก!AB:AB)+SUMIF(แพ็ค!$C:$C,'รับ-จ่าย ประจำวัน'!$B78,แพ็ค!AB:AB)+SUMIF(ธุรการ!$C:$C,'รับ-จ่าย ประจำวัน'!$B78,ธุรการ!AB:AB)+SUMIF(เส้นแต่งหน้าขนมปัง!$C:$C,'รับ-จ่าย ประจำวัน'!$B78,เส้นแต่งหน้าขนมปัง!AB:AB)+SUMIF('วางแผนBC,CJ'!$C:$C,'รับ-จ่าย ประจำวัน'!$B78,'วางแผนBC,CJ'!AB:AB)+SUMIF(RD!$C:$C,'รับ-จ่าย ประจำวัน'!$B78,RD!AB:AB)+SUMIF('FG,ออนไล,คัดแยก'!$C:$C,'รับ-จ่าย ประจำวัน'!$B78,'FG,ออนไล,คัดแยก'!AB:AB)</f>
        <v>100</v>
      </c>
      <c r="BJ78" s="16">
        <f>SUMIF(เตรียมส่วนผสม!$C:$C,'รับ-จ่าย ประจำวัน'!$B78,เตรียมส่วนผสม!AC:AC)+SUMIF(กวนไส้!$C:$C,'รับ-จ่าย ประจำวัน'!$B78,กวนไส้!AC:AC)+SUMIF(ผลิต1!$C:$C,'รับ-จ่าย ประจำวัน'!$B78,ผลิต1!AC:AC)+SUMIF(ผลิต2!$C:$C,'รับ-จ่าย ประจำวัน'!$B78,ผลิต2!AC:AC)+SUMIF(เส้นแต่งหน้าขนมเค้ก!$C:$C,'รับ-จ่าย ประจำวัน'!$B78,เส้นแต่งหน้าขนมเค้ก!AC:AC)+SUMIF(แพ็ค!$C:$C,'รับ-จ่าย ประจำวัน'!$B78,แพ็ค!AC:AC)+SUMIF(ธุรการ!$C:$C,'รับ-จ่าย ประจำวัน'!$B78,ธุรการ!AC:AC)+SUMIF(เส้นแต่งหน้าขนมปัง!$C:$C,'รับ-จ่าย ประจำวัน'!$B78,เส้นแต่งหน้าขนมปัง!AC:AC)+SUMIF('วางแผนBC,CJ'!$C:$C,'รับ-จ่าย ประจำวัน'!$B78,'วางแผนBC,CJ'!AC:AC)+SUMIF(RD!$C:$C,'รับ-จ่าย ประจำวัน'!$B78,RD!AC:AC)+SUMIF('FG,ออนไล,คัดแยก'!$C:$C,'รับ-จ่าย ประจำวัน'!$B78,'FG,ออนไล,คัดแยก'!AC:AC)</f>
        <v>0</v>
      </c>
      <c r="BK78" s="16">
        <f>SUMIF(เตรียมส่วนผสม!$C:$C,'รับ-จ่าย ประจำวัน'!$B78,เตรียมส่วนผสม!AD:AD)+SUMIF(กวนไส้!$C:$C,'รับ-จ่าย ประจำวัน'!$B78,กวนไส้!AD:AD)+SUMIF(ผลิต1!$C:$C,'รับ-จ่าย ประจำวัน'!$B78,ผลิต1!AD:AD)+SUMIF(ผลิต2!$C:$C,'รับ-จ่าย ประจำวัน'!$B78,ผลิต2!AD:AD)+SUMIF(เส้นแต่งหน้าขนมเค้ก!$C:$C,'รับ-จ่าย ประจำวัน'!$B78,เส้นแต่งหน้าขนมเค้ก!AD:AD)+SUMIF(แพ็ค!$C:$C,'รับ-จ่าย ประจำวัน'!$B78,แพ็ค!AD:AD)+SUMIF(ธุรการ!$C:$C,'รับ-จ่าย ประจำวัน'!$B78,ธุรการ!AD:AD)+SUMIF(เส้นแต่งหน้าขนมปัง!$C:$C,'รับ-จ่าย ประจำวัน'!$B78,เส้นแต่งหน้าขนมปัง!AD:AD)+SUMIF('วางแผนBC,CJ'!$C:$C,'รับ-จ่าย ประจำวัน'!$B78,'วางแผนBC,CJ'!AD:AD)+SUMIF(RD!$C:$C,'รับ-จ่าย ประจำวัน'!$B78,RD!AD:AD)+SUMIF('FG,ออนไล,คัดแยก'!$C:$C,'รับ-จ่าย ประจำวัน'!$B78,'FG,ออนไล,คัดแยก'!AD:AD)</f>
        <v>0</v>
      </c>
      <c r="BL78" s="16">
        <f>SUMIF(เตรียมส่วนผสม!$C:$C,'รับ-จ่าย ประจำวัน'!$B78,เตรียมส่วนผสม!AE:AE)+SUMIF(กวนไส้!$C:$C,'รับ-จ่าย ประจำวัน'!$B78,กวนไส้!AE:AE)+SUMIF(ผลิต1!$C:$C,'รับ-จ่าย ประจำวัน'!$B78,ผลิต1!AE:AE)+SUMIF(ผลิต2!$C:$C,'รับ-จ่าย ประจำวัน'!$B78,ผลิต2!AE:AE)+SUMIF(เส้นแต่งหน้าขนมเค้ก!$C:$C,'รับ-จ่าย ประจำวัน'!$B78,เส้นแต่งหน้าขนมเค้ก!AE:AE)+SUMIF(แพ็ค!$C:$C,'รับ-จ่าย ประจำวัน'!$B78,แพ็ค!AE:AE)+SUMIF(ธุรการ!$C:$C,'รับ-จ่าย ประจำวัน'!$B78,ธุรการ!AE:AE)+SUMIF(เส้นแต่งหน้าขนมปัง!$C:$C,'รับ-จ่าย ประจำวัน'!$B78,เส้นแต่งหน้าขนมปัง!AE:AE)+SUMIF('วางแผนBC,CJ'!$C:$C,'รับ-จ่าย ประจำวัน'!$B78,'วางแผนBC,CJ'!AE:AE)+SUMIF(RD!$C:$C,'รับ-จ่าย ประจำวัน'!$B78,RD!AE:AE)+SUMIF('FG,ออนไล,คัดแยก'!$C:$C,'รับ-จ่าย ประจำวัน'!$B78,'FG,ออนไล,คัดแยก'!AE:AE)</f>
        <v>200</v>
      </c>
      <c r="BM78" s="16">
        <f>SUMIF(เตรียมส่วนผสม!$C:$C,'รับ-จ่าย ประจำวัน'!$B78,เตรียมส่วนผสม!AF:AF)+SUMIF(กวนไส้!$C:$C,'รับ-จ่าย ประจำวัน'!$B78,กวนไส้!AF:AF)+SUMIF(ผลิต1!$C:$C,'รับ-จ่าย ประจำวัน'!$B78,ผลิต1!AF:AF)+SUMIF(ผลิต2!$C:$C,'รับ-จ่าย ประจำวัน'!$B78,ผลิต2!AF:AF)+SUMIF(เส้นแต่งหน้าขนมเค้ก!$C:$C,'รับ-จ่าย ประจำวัน'!$B78,เส้นแต่งหน้าขนมเค้ก!AF:AF)+SUMIF(แพ็ค!$C:$C,'รับ-จ่าย ประจำวัน'!$B78,แพ็ค!AF:AF)+SUMIF(ธุรการ!$C:$C,'รับ-จ่าย ประจำวัน'!$B78,ธุรการ!AF:AF)+SUMIF(เส้นแต่งหน้าขนมปัง!$C:$C,'รับ-จ่าย ประจำวัน'!$B78,เส้นแต่งหน้าขนมปัง!AF:AF)+SUMIF('วางแผนBC,CJ'!$C:$C,'รับ-จ่าย ประจำวัน'!$B78,'วางแผนBC,CJ'!AF:AF)+SUMIF(RD!$C:$C,'รับ-จ่าย ประจำวัน'!$B78,RD!AF:AF)+SUMIF('FG,ออนไล,คัดแยก'!$C:$C,'รับ-จ่าย ประจำวัน'!$B78,'FG,ออนไล,คัดแยก'!AF:AF)</f>
        <v>100</v>
      </c>
      <c r="BN78" s="16">
        <f>SUMIF(เตรียมส่วนผสม!$C:$C,'รับ-จ่าย ประจำวัน'!$B78,เตรียมส่วนผสม!AG:AG)+SUMIF(กวนไส้!$C:$C,'รับ-จ่าย ประจำวัน'!$B78,กวนไส้!AG:AG)+SUMIF(ผลิต1!$C:$C,'รับ-จ่าย ประจำวัน'!$B78,ผลิต1!AG:AG)+SUMIF(ผลิต2!$C:$C,'รับ-จ่าย ประจำวัน'!$B78,ผลิต2!AG:AG)+SUMIF(เส้นแต่งหน้าขนมเค้ก!$C:$C,'รับ-จ่าย ประจำวัน'!$B78,เส้นแต่งหน้าขนมเค้ก!AG:AG)+SUMIF(แพ็ค!$C:$C,'รับ-จ่าย ประจำวัน'!$B78,แพ็ค!AG:AG)+SUMIF(ธุรการ!$C:$C,'รับ-จ่าย ประจำวัน'!$B78,ธุรการ!AG:AG)+SUMIF(เส้นแต่งหน้าขนมปัง!$C:$C,'รับ-จ่าย ประจำวัน'!$B78,เส้นแต่งหน้าขนมปัง!AG:AG)+SUMIF('วางแผนBC,CJ'!$C:$C,'รับ-จ่าย ประจำวัน'!$B78,'วางแผนBC,CJ'!AG:AG)+SUMIF(RD!$C:$C,'รับ-จ่าย ประจำวัน'!$B78,RD!AG:AG)+SUMIF('FG,ออนไล,คัดแยก'!$C:$C,'รับ-จ่าย ประจำวัน'!$B78,'FG,ออนไล,คัดแยก'!AG:AG)</f>
        <v>300</v>
      </c>
      <c r="BO78" s="16">
        <f>SUMIF(เตรียมส่วนผสม!$C:$C,'รับ-จ่าย ประจำวัน'!$B78,เตรียมส่วนผสม!AH:AH)+SUMIF(กวนไส้!$C:$C,'รับ-จ่าย ประจำวัน'!$B78,กวนไส้!AH:AH)+SUMIF(ผลิต1!$C:$C,'รับ-จ่าย ประจำวัน'!$B78,ผลิต1!AH:AH)+SUMIF(ผลิต2!$C:$C,'รับ-จ่าย ประจำวัน'!$B78,ผลิต2!AH:AH)+SUMIF(เส้นแต่งหน้าขนมเค้ก!$C:$C,'รับ-จ่าย ประจำวัน'!$B78,เส้นแต่งหน้าขนมเค้ก!AH:AH)+SUMIF(แพ็ค!$C:$C,'รับ-จ่าย ประจำวัน'!$B78,แพ็ค!AH:AH)+SUMIF(ธุรการ!$C:$C,'รับ-จ่าย ประจำวัน'!$B78,ธุรการ!AH:AH)+SUMIF(เส้นแต่งหน้าขนมปัง!$C:$C,'รับ-จ่าย ประจำวัน'!$B78,เส้นแต่งหน้าขนมปัง!AH:AH)+SUMIF('วางแผนBC,CJ'!$C:$C,'รับ-จ่าย ประจำวัน'!$B78,'วางแผนBC,CJ'!AH:AH)+SUMIF(RD!$C:$C,'รับ-จ่าย ประจำวัน'!$B78,RD!AH:AH)+SUMIF('FG,ออนไล,คัดแยก'!$C:$C,'รับ-จ่าย ประจำวัน'!$B78,'FG,ออนไล,คัดแยก'!AH:AH)</f>
        <v>0</v>
      </c>
      <c r="BP78" s="16">
        <f>SUMIF(เตรียมส่วนผสม!$C:$C,'รับ-จ่าย ประจำวัน'!$B78,เตรียมส่วนผสม!AI:AI)+SUMIF(กวนไส้!$C:$C,'รับ-จ่าย ประจำวัน'!$B78,กวนไส้!AI:AI)+SUMIF(ผลิต1!$C:$C,'รับ-จ่าย ประจำวัน'!$B78,ผลิต1!AI:AI)+SUMIF(ผลิต2!$C:$C,'รับ-จ่าย ประจำวัน'!$B78,ผลิต2!AI:AI)+SUMIF(เส้นแต่งหน้าขนมเค้ก!$C:$C,'รับ-จ่าย ประจำวัน'!$B78,เส้นแต่งหน้าขนมเค้ก!AI:AI)+SUMIF(แพ็ค!$C:$C,'รับ-จ่าย ประจำวัน'!$B78,แพ็ค!AI:AI)+SUMIF(ธุรการ!$C:$C,'รับ-จ่าย ประจำวัน'!$B78,ธุรการ!AI:AI)+SUMIF(เส้นแต่งหน้าขนมปัง!$C:$C,'รับ-จ่าย ประจำวัน'!$B78,เส้นแต่งหน้าขนมปัง!AI:AI)+SUMIF('วางแผนBC,CJ'!$C:$C,'รับ-จ่าย ประจำวัน'!$B78,'วางแผนBC,CJ'!AI:AI)+SUMIF(RD!$C:$C,'รับ-จ่าย ประจำวัน'!$B78,RD!AI:AI)+SUMIF('FG,ออนไล,คัดแยก'!$C:$C,'รับ-จ่าย ประจำวัน'!$B78,'FG,ออนไล,คัดแยก'!AI:AI)</f>
        <v>200</v>
      </c>
      <c r="BQ78" s="16">
        <f>SUMIF(เตรียมส่วนผสม!$C:$C,'รับ-จ่าย ประจำวัน'!$B78,เตรียมส่วนผสม!AJ:AJ)+SUMIF(กวนไส้!$C:$C,'รับ-จ่าย ประจำวัน'!$B78,กวนไส้!AJ:AJ)+SUMIF(ผลิต1!$C:$C,'รับ-จ่าย ประจำวัน'!$B78,ผลิต1!AJ:AJ)+SUMIF(ผลิต2!$C:$C,'รับ-จ่าย ประจำวัน'!$B78,ผลิต2!AJ:AJ)+SUMIF(เส้นแต่งหน้าขนมเค้ก!$C:$C,'รับ-จ่าย ประจำวัน'!$B78,เส้นแต่งหน้าขนมเค้ก!AJ:AJ)+SUMIF(แพ็ค!$C:$C,'รับ-จ่าย ประจำวัน'!$B78,แพ็ค!AJ:AJ)+SUMIF(ธุรการ!$C:$C,'รับ-จ่าย ประจำวัน'!$B78,ธุรการ!AJ:AJ)+SUMIF(เส้นแต่งหน้าขนมปัง!$C:$C,'รับ-จ่าย ประจำวัน'!$B78,เส้นแต่งหน้าขนมปัง!AJ:AJ)+SUMIF('วางแผนBC,CJ'!$C:$C,'รับ-จ่าย ประจำวัน'!$B78,'วางแผนBC,CJ'!AJ:AJ)+SUMIF(RD!$C:$C,'รับ-จ่าย ประจำวัน'!$B78,RD!AJ:AJ)+SUMIF('FG,ออนไล,คัดแยก'!$C:$C,'รับ-จ่าย ประจำวัน'!$B78,'FG,ออนไล,คัดแยก'!AJ:AJ)</f>
        <v>500</v>
      </c>
      <c r="BR78" s="16">
        <f>SUMIF(เตรียมส่วนผสม!$C:$C,'รับ-จ่าย ประจำวัน'!$B78,เตรียมส่วนผสม!AK:AK)+SUMIF(กวนไส้!$C:$C,'รับ-จ่าย ประจำวัน'!$B78,กวนไส้!AK:AK)+SUMIF(ผลิต1!$C:$C,'รับ-จ่าย ประจำวัน'!$B78,ผลิต1!AK:AK)+SUMIF(ผลิต2!$C:$C,'รับ-จ่าย ประจำวัน'!$B78,ผลิต2!AK:AK)+SUMIF(เส้นแต่งหน้าขนมเค้ก!$C:$C,'รับ-จ่าย ประจำวัน'!$B78,เส้นแต่งหน้าขนมเค้ก!AK:AK)+SUMIF(แพ็ค!$C:$C,'รับ-จ่าย ประจำวัน'!$B78,แพ็ค!AK:AK)+SUMIF(ธุรการ!$C:$C,'รับ-จ่าย ประจำวัน'!$B78,ธุรการ!AK:AK)+SUMIF(เส้นแต่งหน้าขนมปัง!$C:$C,'รับ-จ่าย ประจำวัน'!$B78,เส้นแต่งหน้าขนมปัง!AK:AK)+SUMIF('วางแผนBC,CJ'!$C:$C,'รับ-จ่าย ประจำวัน'!$B78,'วางแผนBC,CJ'!AK:AK)+SUMIF(RD!$C:$C,'รับ-จ่าย ประจำวัน'!$B78,RD!AK:AK)+SUMIF('FG,ออนไล,คัดแยก'!$C:$C,'รับ-จ่าย ประจำวัน'!$B78,'FG,ออนไล,คัดแยก'!AK:AK)</f>
        <v>0</v>
      </c>
      <c r="BS78" s="16">
        <f>SUMIF(เตรียมส่วนผสม!$C:$C,'รับ-จ่าย ประจำวัน'!$B78,เตรียมส่วนผสม!AL:AL)+SUMIF(กวนไส้!$C:$C,'รับ-จ่าย ประจำวัน'!$B78,กวนไส้!AL:AL)+SUMIF(ผลิต1!$C:$C,'รับ-จ่าย ประจำวัน'!$B78,ผลิต1!AL:AL)+SUMIF(ผลิต2!$C:$C,'รับ-จ่าย ประจำวัน'!$B78,ผลิต2!AL:AL)+SUMIF(เส้นแต่งหน้าขนมเค้ก!$C:$C,'รับ-จ่าย ประจำวัน'!$B78,เส้นแต่งหน้าขนมเค้ก!AL:AL)+SUMIF(แพ็ค!$C:$C,'รับ-จ่าย ประจำวัน'!$B78,แพ็ค!AL:AL)+SUMIF(ธุรการ!$C:$C,'รับ-จ่าย ประจำวัน'!$B78,ธุรการ!AL:AL)+SUMIF(เส้นแต่งหน้าขนมปัง!$C:$C,'รับ-จ่าย ประจำวัน'!$B78,เส้นแต่งหน้าขนมปัง!AL:AL)+SUMIF('วางแผนBC,CJ'!$C:$C,'รับ-จ่าย ประจำวัน'!$B78,'วางแผนBC,CJ'!AL:AL)+SUMIF(RD!$C:$C,'รับ-จ่าย ประจำวัน'!$B78,RD!AL:AL)+SUMIF('FG,ออนไล,คัดแยก'!$C:$C,'รับ-จ่าย ประจำวัน'!$B78,'FG,ออนไล,คัดแยก'!AL:AL)</f>
        <v>0</v>
      </c>
      <c r="BT78" s="18">
        <f t="shared" si="20"/>
        <v>3700</v>
      </c>
      <c r="BU78" s="116">
        <f>94000+32000</f>
        <v>126000</v>
      </c>
      <c r="BV78" s="146">
        <f t="shared" si="21"/>
        <v>23726</v>
      </c>
      <c r="BW78" s="183">
        <v>30</v>
      </c>
      <c r="BX78" s="172">
        <f t="shared" si="27"/>
        <v>123.33333333333333</v>
      </c>
      <c r="BY78" s="188">
        <f t="shared" si="22"/>
        <v>192.37297297297297</v>
      </c>
      <c r="BZ78" s="180">
        <f t="shared" ca="1" si="23"/>
        <v>46395.372972972975</v>
      </c>
      <c r="CA78" s="93"/>
      <c r="CB78" s="93"/>
      <c r="CC78" s="93"/>
      <c r="CD78" s="93"/>
      <c r="CE78" s="93"/>
      <c r="CF78" s="93"/>
      <c r="CG78" s="93"/>
      <c r="CH78" s="93"/>
      <c r="CI78" s="93"/>
      <c r="CJ78" s="94"/>
      <c r="CK78" s="9">
        <f t="shared" si="24"/>
        <v>-102274</v>
      </c>
    </row>
    <row r="79" spans="1:89" hidden="1" x14ac:dyDescent="0.5">
      <c r="A79" s="149"/>
      <c r="B79" s="34" t="s">
        <v>322</v>
      </c>
      <c r="C79" s="10" t="s">
        <v>323</v>
      </c>
      <c r="D79" s="135" t="s">
        <v>276</v>
      </c>
      <c r="E79" s="11">
        <v>0</v>
      </c>
      <c r="F79" s="75" t="s">
        <v>1605</v>
      </c>
      <c r="G79" s="20" t="s">
        <v>324</v>
      </c>
      <c r="H79" s="12">
        <v>235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3"/>
      <c r="AF79" s="13"/>
      <c r="AG79" s="13"/>
      <c r="AH79" s="13"/>
      <c r="AI79" s="14"/>
      <c r="AJ79" s="14"/>
      <c r="AK79" s="14"/>
      <c r="AL79" s="14"/>
      <c r="AM79" s="14"/>
      <c r="AN79" s="15">
        <f t="shared" si="19"/>
        <v>0</v>
      </c>
      <c r="AO79" s="16">
        <f>SUMIF(เตรียมส่วนผสม!$C:$C,'รับ-จ่าย ประจำวัน'!$B79,เตรียมส่วนผสม!H:H)+SUMIF(กวนไส้!$C:$C,'รับ-จ่าย ประจำวัน'!$B79,กวนไส้!H:H)+SUMIF(ผลิต1!$C:$C,'รับ-จ่าย ประจำวัน'!$B79,ผลิต1!H:H)+SUMIF(ผลิต2!$C:$C,'รับ-จ่าย ประจำวัน'!$B79,ผลิต2!H:H)+SUMIF(เส้นแต่งหน้าขนมเค้ก!$C:$C,'รับ-จ่าย ประจำวัน'!$B79,เส้นแต่งหน้าขนมเค้ก!H:H)+SUMIF(แพ็ค!$C:$C,'รับ-จ่าย ประจำวัน'!$B79,แพ็ค!H:H)+SUMIF(ธุรการ!$C:$C,'รับ-จ่าย ประจำวัน'!$B79,ธุรการ!H:H)+SUMIF(เส้นแต่งหน้าขนมปัง!$C:$C,'รับ-จ่าย ประจำวัน'!$B79,เส้นแต่งหน้าขนมปัง!H:H)+SUMIF('วางแผนBC,CJ'!$C:$C,'รับ-จ่าย ประจำวัน'!$B79,'วางแผนBC,CJ'!H:H)+SUMIF(RD!$C:$C,'รับ-จ่าย ประจำวัน'!$B79,RD!H:H)+SUMIF('FG,ออนไล,คัดแยก'!$C:$C,'รับ-จ่าย ประจำวัน'!$B79,'FG,ออนไล,คัดแยก'!H:H)</f>
        <v>0</v>
      </c>
      <c r="AP79" s="16">
        <f>SUMIF(เตรียมส่วนผสม!$C:$C,'รับ-จ่าย ประจำวัน'!$B79,เตรียมส่วนผสม!I:I)+SUMIF(กวนไส้!$C:$C,'รับ-จ่าย ประจำวัน'!$B79,กวนไส้!I:I)+SUMIF(ผลิต1!$C:$C,'รับ-จ่าย ประจำวัน'!$B79,ผลิต1!I:I)+SUMIF(ผลิต2!$C:$C,'รับ-จ่าย ประจำวัน'!$B79,ผลิต2!I:I)+SUMIF(เส้นแต่งหน้าขนมเค้ก!$C:$C,'รับ-จ่าย ประจำวัน'!$B79,เส้นแต่งหน้าขนมเค้ก!I:I)+SUMIF(แพ็ค!$C:$C,'รับ-จ่าย ประจำวัน'!$B79,แพ็ค!I:I)+SUMIF(ธุรการ!$C:$C,'รับ-จ่าย ประจำวัน'!$B79,ธุรการ!I:I)+SUMIF(เส้นแต่งหน้าขนมปัง!$C:$C,'รับ-จ่าย ประจำวัน'!$B79,เส้นแต่งหน้าขนมปัง!I:I)+SUMIF('วางแผนBC,CJ'!$C:$C,'รับ-จ่าย ประจำวัน'!$B79,'วางแผนBC,CJ'!I:I)+SUMIF(RD!$C:$C,'รับ-จ่าย ประจำวัน'!$B79,RD!I:I)+SUMIF('FG,ออนไล,คัดแยก'!$C:$C,'รับ-จ่าย ประจำวัน'!$B79,'FG,ออนไล,คัดแยก'!I:I)</f>
        <v>0</v>
      </c>
      <c r="AQ79" s="16">
        <f>SUMIF(เตรียมส่วนผสม!$C:$C,'รับ-จ่าย ประจำวัน'!$B79,เตรียมส่วนผสม!J:J)+SUMIF(กวนไส้!$C:$C,'รับ-จ่าย ประจำวัน'!$B79,กวนไส้!J:J)+SUMIF(ผลิต1!$C:$C,'รับ-จ่าย ประจำวัน'!$B79,ผลิต1!J:J)+SUMIF(ผลิต2!$C:$C,'รับ-จ่าย ประจำวัน'!$B79,ผลิต2!J:J)+SUMIF(เส้นแต่งหน้าขนมเค้ก!$C:$C,'รับ-จ่าย ประจำวัน'!$B79,เส้นแต่งหน้าขนมเค้ก!J:J)+SUMIF(แพ็ค!$C:$C,'รับ-จ่าย ประจำวัน'!$B79,แพ็ค!J:J)+SUMIF(ธุรการ!$C:$C,'รับ-จ่าย ประจำวัน'!$B79,ธุรการ!J:J)+SUMIF(เส้นแต่งหน้าขนมปัง!$C:$C,'รับ-จ่าย ประจำวัน'!$B79,เส้นแต่งหน้าขนมปัง!J:J)+SUMIF('วางแผนBC,CJ'!$C:$C,'รับ-จ่าย ประจำวัน'!$B79,'วางแผนBC,CJ'!J:J)+SUMIF(RD!$C:$C,'รับ-จ่าย ประจำวัน'!$B79,RD!J:J)+SUMIF('FG,ออนไล,คัดแยก'!$C:$C,'รับ-จ่าย ประจำวัน'!$B79,'FG,ออนไล,คัดแยก'!J:J)</f>
        <v>0</v>
      </c>
      <c r="AR79" s="16">
        <f>SUMIF(เตรียมส่วนผสม!$C:$C,'รับ-จ่าย ประจำวัน'!$B79,เตรียมส่วนผสม!K:K)+SUMIF(กวนไส้!$C:$C,'รับ-จ่าย ประจำวัน'!$B79,กวนไส้!K:K)+SUMIF(ผลิต1!$C:$C,'รับ-จ่าย ประจำวัน'!$B79,ผลิต1!K:K)+SUMIF(ผลิต2!$C:$C,'รับ-จ่าย ประจำวัน'!$B79,ผลิต2!K:K)+SUMIF(เส้นแต่งหน้าขนมเค้ก!$C:$C,'รับ-จ่าย ประจำวัน'!$B79,เส้นแต่งหน้าขนมเค้ก!K:K)+SUMIF(แพ็ค!$C:$C,'รับ-จ่าย ประจำวัน'!$B79,แพ็ค!K:K)+SUMIF(ธุรการ!$C:$C,'รับ-จ่าย ประจำวัน'!$B79,ธุรการ!K:K)+SUMIF(เส้นแต่งหน้าขนมปัง!$C:$C,'รับ-จ่าย ประจำวัน'!$B79,เส้นแต่งหน้าขนมปัง!K:K)+SUMIF('วางแผนBC,CJ'!$C:$C,'รับ-จ่าย ประจำวัน'!$B79,'วางแผนBC,CJ'!K:K)+SUMIF(RD!$C:$C,'รับ-จ่าย ประจำวัน'!$B79,RD!K:K)+SUMIF('FG,ออนไล,คัดแยก'!$C:$C,'รับ-จ่าย ประจำวัน'!$B79,'FG,ออนไล,คัดแยก'!K:K)</f>
        <v>0</v>
      </c>
      <c r="AS79" s="16">
        <f>SUMIF(เตรียมส่วนผสม!$C:$C,'รับ-จ่าย ประจำวัน'!$B79,เตรียมส่วนผสม!L:L)+SUMIF(กวนไส้!$C:$C,'รับ-จ่าย ประจำวัน'!$B79,กวนไส้!L:L)+SUMIF(ผลิต1!$C:$C,'รับ-จ่าย ประจำวัน'!$B79,ผลิต1!L:L)+SUMIF(ผลิต2!$C:$C,'รับ-จ่าย ประจำวัน'!$B79,ผลิต2!L:L)+SUMIF(เส้นแต่งหน้าขนมเค้ก!$C:$C,'รับ-จ่าย ประจำวัน'!$B79,เส้นแต่งหน้าขนมเค้ก!L:L)+SUMIF(แพ็ค!$C:$C,'รับ-จ่าย ประจำวัน'!$B79,แพ็ค!L:L)+SUMIF(ธุรการ!$C:$C,'รับ-จ่าย ประจำวัน'!$B79,ธุรการ!L:L)+SUMIF(เส้นแต่งหน้าขนมปัง!$C:$C,'รับ-จ่าย ประจำวัน'!$B79,เส้นแต่งหน้าขนมปัง!L:L)+SUMIF('วางแผนBC,CJ'!$C:$C,'รับ-จ่าย ประจำวัน'!$B79,'วางแผนBC,CJ'!L:L)+SUMIF(RD!$C:$C,'รับ-จ่าย ประจำวัน'!$B79,RD!L:L)+SUMIF('FG,ออนไล,คัดแยก'!$C:$C,'รับ-จ่าย ประจำวัน'!$B79,'FG,ออนไล,คัดแยก'!L:L)</f>
        <v>0</v>
      </c>
      <c r="AT79" s="16">
        <f>SUMIF(เตรียมส่วนผสม!$C:$C,'รับ-จ่าย ประจำวัน'!$B79,เตรียมส่วนผสม!M:M)+SUMIF(กวนไส้!$C:$C,'รับ-จ่าย ประจำวัน'!$B79,กวนไส้!M:M)+SUMIF(ผลิต1!$C:$C,'รับ-จ่าย ประจำวัน'!$B79,ผลิต1!M:M)+SUMIF(ผลิต2!$C:$C,'รับ-จ่าย ประจำวัน'!$B79,ผลิต2!M:M)+SUMIF(เส้นแต่งหน้าขนมเค้ก!$C:$C,'รับ-จ่าย ประจำวัน'!$B79,เส้นแต่งหน้าขนมเค้ก!M:M)+SUMIF(แพ็ค!$C:$C,'รับ-จ่าย ประจำวัน'!$B79,แพ็ค!M:M)+SUMIF(ธุรการ!$C:$C,'รับ-จ่าย ประจำวัน'!$B79,ธุรการ!M:M)+SUMIF(เส้นแต่งหน้าขนมปัง!$C:$C,'รับ-จ่าย ประจำวัน'!$B79,เส้นแต่งหน้าขนมปัง!M:M)+SUMIF('วางแผนBC,CJ'!$C:$C,'รับ-จ่าย ประจำวัน'!$B79,'วางแผนBC,CJ'!M:M)+SUMIF(RD!$C:$C,'รับ-จ่าย ประจำวัน'!$B79,RD!M:M)+SUMIF('FG,ออนไล,คัดแยก'!$C:$C,'รับ-จ่าย ประจำวัน'!$B79,'FG,ออนไล,คัดแยก'!M:M)</f>
        <v>0</v>
      </c>
      <c r="AU79" s="16">
        <f>SUMIF(เตรียมส่วนผสม!$C:$C,'รับ-จ่าย ประจำวัน'!$B79,เตรียมส่วนผสม!N:N)+SUMIF(กวนไส้!$C:$C,'รับ-จ่าย ประจำวัน'!$B79,กวนไส้!N:N)+SUMIF(ผลิต1!$C:$C,'รับ-จ่าย ประจำวัน'!$B79,ผลิต1!N:N)+SUMIF(ผลิต2!$C:$C,'รับ-จ่าย ประจำวัน'!$B79,ผลิต2!N:N)+SUMIF(เส้นแต่งหน้าขนมเค้ก!$C:$C,'รับ-จ่าย ประจำวัน'!$B79,เส้นแต่งหน้าขนมเค้ก!N:N)+SUMIF(แพ็ค!$C:$C,'รับ-จ่าย ประจำวัน'!$B79,แพ็ค!N:N)+SUMIF(ธุรการ!$C:$C,'รับ-จ่าย ประจำวัน'!$B79,ธุรการ!N:N)+SUMIF(เส้นแต่งหน้าขนมปัง!$C:$C,'รับ-จ่าย ประจำวัน'!$B79,เส้นแต่งหน้าขนมปัง!N:N)+SUMIF('วางแผนBC,CJ'!$C:$C,'รับ-จ่าย ประจำวัน'!$B79,'วางแผนBC,CJ'!N:N)+SUMIF(RD!$C:$C,'รับ-จ่าย ประจำวัน'!$B79,RD!N:N)+SUMIF('FG,ออนไล,คัดแยก'!$C:$C,'รับ-จ่าย ประจำวัน'!$B79,'FG,ออนไล,คัดแยก'!N:N)</f>
        <v>0</v>
      </c>
      <c r="AV79" s="16">
        <f>SUMIF(เตรียมส่วนผสม!$C:$C,'รับ-จ่าย ประจำวัน'!$B79,เตรียมส่วนผสม!O:O)+SUMIF(กวนไส้!$C:$C,'รับ-จ่าย ประจำวัน'!$B79,กวนไส้!O:O)+SUMIF(ผลิต1!$C:$C,'รับ-จ่าย ประจำวัน'!$B79,ผลิต1!O:O)+SUMIF(ผลิต2!$C:$C,'รับ-จ่าย ประจำวัน'!$B79,ผลิต2!O:O)+SUMIF(เส้นแต่งหน้าขนมเค้ก!$C:$C,'รับ-จ่าย ประจำวัน'!$B79,เส้นแต่งหน้าขนมเค้ก!O:O)+SUMIF(แพ็ค!$C:$C,'รับ-จ่าย ประจำวัน'!$B79,แพ็ค!O:O)+SUMIF(ธุรการ!$C:$C,'รับ-จ่าย ประจำวัน'!$B79,ธุรการ!O:O)+SUMIF(เส้นแต่งหน้าขนมปัง!$C:$C,'รับ-จ่าย ประจำวัน'!$B79,เส้นแต่งหน้าขนมปัง!O:O)+SUMIF('วางแผนBC,CJ'!$C:$C,'รับ-จ่าย ประจำวัน'!$B79,'วางแผนBC,CJ'!O:O)+SUMIF(RD!$C:$C,'รับ-จ่าย ประจำวัน'!$B79,RD!O:O)+SUMIF('FG,ออนไล,คัดแยก'!$C:$C,'รับ-จ่าย ประจำวัน'!$B79,'FG,ออนไล,คัดแยก'!O:O)</f>
        <v>0</v>
      </c>
      <c r="AW79" s="16">
        <f>SUMIF(เตรียมส่วนผสม!$C:$C,'รับ-จ่าย ประจำวัน'!$B79,เตรียมส่วนผสม!P:P)+SUMIF(กวนไส้!$C:$C,'รับ-จ่าย ประจำวัน'!$B79,กวนไส้!P:P)+SUMIF(ผลิต1!$C:$C,'รับ-จ่าย ประจำวัน'!$B79,ผลิต1!P:P)+SUMIF(ผลิต2!$C:$C,'รับ-จ่าย ประจำวัน'!$B79,ผลิต2!P:P)+SUMIF(เส้นแต่งหน้าขนมเค้ก!$C:$C,'รับ-จ่าย ประจำวัน'!$B79,เส้นแต่งหน้าขนมเค้ก!P:P)+SUMIF(แพ็ค!$C:$C,'รับ-จ่าย ประจำวัน'!$B79,แพ็ค!P:P)+SUMIF(ธุรการ!$C:$C,'รับ-จ่าย ประจำวัน'!$B79,ธุรการ!P:P)+SUMIF(เส้นแต่งหน้าขนมปัง!$C:$C,'รับ-จ่าย ประจำวัน'!$B79,เส้นแต่งหน้าขนมปัง!P:P)+SUMIF('วางแผนBC,CJ'!$C:$C,'รับ-จ่าย ประจำวัน'!$B79,'วางแผนBC,CJ'!P:P)+SUMIF(RD!$C:$C,'รับ-จ่าย ประจำวัน'!$B79,RD!P:P)+SUMIF('FG,ออนไล,คัดแยก'!$C:$C,'รับ-จ่าย ประจำวัน'!$B79,'FG,ออนไล,คัดแยก'!P:P)</f>
        <v>0</v>
      </c>
      <c r="AX79" s="16">
        <f>SUMIF(เตรียมส่วนผสม!$C:$C,'รับ-จ่าย ประจำวัน'!$B79,เตรียมส่วนผสม!Q:Q)+SUMIF(กวนไส้!$C:$C,'รับ-จ่าย ประจำวัน'!$B79,กวนไส้!Q:Q)+SUMIF(ผลิต1!$C:$C,'รับ-จ่าย ประจำวัน'!$B79,ผลิต1!Q:Q)+SUMIF(ผลิต2!$C:$C,'รับ-จ่าย ประจำวัน'!$B79,ผลิต2!Q:Q)+SUMIF(เส้นแต่งหน้าขนมเค้ก!$C:$C,'รับ-จ่าย ประจำวัน'!$B79,เส้นแต่งหน้าขนมเค้ก!Q:Q)+SUMIF(แพ็ค!$C:$C,'รับ-จ่าย ประจำวัน'!$B79,แพ็ค!Q:Q)+SUMIF(ธุรการ!$C:$C,'รับ-จ่าย ประจำวัน'!$B79,ธุรการ!Q:Q)+SUMIF(เส้นแต่งหน้าขนมปัง!$C:$C,'รับ-จ่าย ประจำวัน'!$B79,เส้นแต่งหน้าขนมปัง!Q:Q)+SUMIF('วางแผนBC,CJ'!$C:$C,'รับ-จ่าย ประจำวัน'!$B79,'วางแผนBC,CJ'!Q:Q)+SUMIF(RD!$C:$C,'รับ-จ่าย ประจำวัน'!$B79,RD!Q:Q)+SUMIF('FG,ออนไล,คัดแยก'!$C:$C,'รับ-จ่าย ประจำวัน'!$B79,'FG,ออนไล,คัดแยก'!Q:Q)</f>
        <v>0</v>
      </c>
      <c r="AY79" s="16">
        <f>SUMIF(เตรียมส่วนผสม!$C:$C,'รับ-จ่าย ประจำวัน'!$B79,เตรียมส่วนผสม!R:R)+SUMIF(กวนไส้!$C:$C,'รับ-จ่าย ประจำวัน'!$B79,กวนไส้!R:R)+SUMIF(ผลิต1!$C:$C,'รับ-จ่าย ประจำวัน'!$B79,ผลิต1!R:R)+SUMIF(ผลิต2!$C:$C,'รับ-จ่าย ประจำวัน'!$B79,ผลิต2!R:R)+SUMIF(เส้นแต่งหน้าขนมเค้ก!$C:$C,'รับ-จ่าย ประจำวัน'!$B79,เส้นแต่งหน้าขนมเค้ก!R:R)+SUMIF(แพ็ค!$C:$C,'รับ-จ่าย ประจำวัน'!$B79,แพ็ค!R:R)+SUMIF(ธุรการ!$C:$C,'รับ-จ่าย ประจำวัน'!$B79,ธุรการ!R:R)+SUMIF(เส้นแต่งหน้าขนมปัง!$C:$C,'รับ-จ่าย ประจำวัน'!$B79,เส้นแต่งหน้าขนมปัง!R:R)+SUMIF('วางแผนBC,CJ'!$C:$C,'รับ-จ่าย ประจำวัน'!$B79,'วางแผนBC,CJ'!R:R)+SUMIF(RD!$C:$C,'รับ-จ่าย ประจำวัน'!$B79,RD!R:R)+SUMIF('FG,ออนไล,คัดแยก'!$C:$C,'รับ-จ่าย ประจำวัน'!$B79,'FG,ออนไล,คัดแยก'!R:R)</f>
        <v>0</v>
      </c>
      <c r="AZ79" s="16">
        <f>SUMIF(เตรียมส่วนผสม!$C:$C,'รับ-จ่าย ประจำวัน'!$B79,เตรียมส่วนผสม!S:S)+SUMIF(กวนไส้!$C:$C,'รับ-จ่าย ประจำวัน'!$B79,กวนไส้!S:S)+SUMIF(ผลิต1!$C:$C,'รับ-จ่าย ประจำวัน'!$B79,ผลิต1!S:S)+SUMIF(ผลิต2!$C:$C,'รับ-จ่าย ประจำวัน'!$B79,ผลิต2!S:S)+SUMIF(เส้นแต่งหน้าขนมเค้ก!$C:$C,'รับ-จ่าย ประจำวัน'!$B79,เส้นแต่งหน้าขนมเค้ก!S:S)+SUMIF(แพ็ค!$C:$C,'รับ-จ่าย ประจำวัน'!$B79,แพ็ค!S:S)+SUMIF(ธุรการ!$C:$C,'รับ-จ่าย ประจำวัน'!$B79,ธุรการ!S:S)+SUMIF(เส้นแต่งหน้าขนมปัง!$C:$C,'รับ-จ่าย ประจำวัน'!$B79,เส้นแต่งหน้าขนมปัง!S:S)+SUMIF('วางแผนBC,CJ'!$C:$C,'รับ-จ่าย ประจำวัน'!$B79,'วางแผนBC,CJ'!S:S)+SUMIF(RD!$C:$C,'รับ-จ่าย ประจำวัน'!$B79,RD!S:S)+SUMIF('FG,ออนไล,คัดแยก'!$C:$C,'รับ-จ่าย ประจำวัน'!$B79,'FG,ออนไล,คัดแยก'!S:S)</f>
        <v>0</v>
      </c>
      <c r="BA79" s="16">
        <f>SUMIF(เตรียมส่วนผสม!$C:$C,'รับ-จ่าย ประจำวัน'!$B79,เตรียมส่วนผสม!T:T)+SUMIF(กวนไส้!$C:$C,'รับ-จ่าย ประจำวัน'!$B79,กวนไส้!T:T)+SUMIF(ผลิต1!$C:$C,'รับ-จ่าย ประจำวัน'!$B79,ผลิต1!T:T)+SUMIF(ผลิต2!$C:$C,'รับ-จ่าย ประจำวัน'!$B79,ผลิต2!T:T)+SUMIF(เส้นแต่งหน้าขนมเค้ก!$C:$C,'รับ-จ่าย ประจำวัน'!$B79,เส้นแต่งหน้าขนมเค้ก!T:T)+SUMIF(แพ็ค!$C:$C,'รับ-จ่าย ประจำวัน'!$B79,แพ็ค!T:T)+SUMIF(ธุรการ!$C:$C,'รับ-จ่าย ประจำวัน'!$B79,ธุรการ!T:T)+SUMIF(เส้นแต่งหน้าขนมปัง!$C:$C,'รับ-จ่าย ประจำวัน'!$B79,เส้นแต่งหน้าขนมปัง!T:T)+SUMIF('วางแผนBC,CJ'!$C:$C,'รับ-จ่าย ประจำวัน'!$B79,'วางแผนBC,CJ'!T:T)+SUMIF(RD!$C:$C,'รับ-จ่าย ประจำวัน'!$B79,RD!T:T)+SUMIF('FG,ออนไล,คัดแยก'!$C:$C,'รับ-จ่าย ประจำวัน'!$B79,'FG,ออนไล,คัดแยก'!T:T)</f>
        <v>0</v>
      </c>
      <c r="BB79" s="16">
        <f>SUMIF(เตรียมส่วนผสม!$C:$C,'รับ-จ่าย ประจำวัน'!$B79,เตรียมส่วนผสม!U:U)+SUMIF(กวนไส้!$C:$C,'รับ-จ่าย ประจำวัน'!$B79,กวนไส้!U:U)+SUMIF(ผลิต1!$C:$C,'รับ-จ่าย ประจำวัน'!$B79,ผลิต1!U:U)+SUMIF(ผลิต2!$C:$C,'รับ-จ่าย ประจำวัน'!$B79,ผลิต2!U:U)+SUMIF(เส้นแต่งหน้าขนมเค้ก!$C:$C,'รับ-จ่าย ประจำวัน'!$B79,เส้นแต่งหน้าขนมเค้ก!U:U)+SUMIF(แพ็ค!$C:$C,'รับ-จ่าย ประจำวัน'!$B79,แพ็ค!U:U)+SUMIF(ธุรการ!$C:$C,'รับ-จ่าย ประจำวัน'!$B79,ธุรการ!U:U)+SUMIF(เส้นแต่งหน้าขนมปัง!$C:$C,'รับ-จ่าย ประจำวัน'!$B79,เส้นแต่งหน้าขนมปัง!U:U)+SUMIF('วางแผนBC,CJ'!$C:$C,'รับ-จ่าย ประจำวัน'!$B79,'วางแผนBC,CJ'!U:U)+SUMIF(RD!$C:$C,'รับ-จ่าย ประจำวัน'!$B79,RD!U:U)+SUMIF('FG,ออนไล,คัดแยก'!$C:$C,'รับ-จ่าย ประจำวัน'!$B79,'FG,ออนไล,คัดแยก'!U:U)</f>
        <v>0</v>
      </c>
      <c r="BC79" s="16">
        <f>SUMIF(เตรียมส่วนผสม!$C:$C,'รับ-จ่าย ประจำวัน'!$B79,เตรียมส่วนผสม!V:V)+SUMIF(กวนไส้!$C:$C,'รับ-จ่าย ประจำวัน'!$B79,กวนไส้!V:V)+SUMIF(ผลิต1!$C:$C,'รับ-จ่าย ประจำวัน'!$B79,ผลิต1!V:V)+SUMIF(ผลิต2!$C:$C,'รับ-จ่าย ประจำวัน'!$B79,ผลิต2!V:V)+SUMIF(เส้นแต่งหน้าขนมเค้ก!$C:$C,'รับ-จ่าย ประจำวัน'!$B79,เส้นแต่งหน้าขนมเค้ก!V:V)+SUMIF(แพ็ค!$C:$C,'รับ-จ่าย ประจำวัน'!$B79,แพ็ค!V:V)+SUMIF(ธุรการ!$C:$C,'รับ-จ่าย ประจำวัน'!$B79,ธุรการ!V:V)+SUMIF(เส้นแต่งหน้าขนมปัง!$C:$C,'รับ-จ่าย ประจำวัน'!$B79,เส้นแต่งหน้าขนมปัง!V:V)+SUMIF('วางแผนBC,CJ'!$C:$C,'รับ-จ่าย ประจำวัน'!$B79,'วางแผนBC,CJ'!V:V)+SUMIF(RD!$C:$C,'รับ-จ่าย ประจำวัน'!$B79,RD!V:V)+SUMIF('FG,ออนไล,คัดแยก'!$C:$C,'รับ-จ่าย ประจำวัน'!$B79,'FG,ออนไล,คัดแยก'!V:V)</f>
        <v>0</v>
      </c>
      <c r="BD79" s="16">
        <f>SUMIF(เตรียมส่วนผสม!$C:$C,'รับ-จ่าย ประจำวัน'!$B79,เตรียมส่วนผสม!W:W)+SUMIF(กวนไส้!$C:$C,'รับ-จ่าย ประจำวัน'!$B79,กวนไส้!W:W)+SUMIF(ผลิต1!$C:$C,'รับ-จ่าย ประจำวัน'!$B79,ผลิต1!W:W)+SUMIF(ผลิต2!$C:$C,'รับ-จ่าย ประจำวัน'!$B79,ผลิต2!W:W)+SUMIF(เส้นแต่งหน้าขนมเค้ก!$C:$C,'รับ-จ่าย ประจำวัน'!$B79,เส้นแต่งหน้าขนมเค้ก!W:W)+SUMIF(แพ็ค!$C:$C,'รับ-จ่าย ประจำวัน'!$B79,แพ็ค!W:W)+SUMIF(ธุรการ!$C:$C,'รับ-จ่าย ประจำวัน'!$B79,ธุรการ!W:W)+SUMIF(เส้นแต่งหน้าขนมปัง!$C:$C,'รับ-จ่าย ประจำวัน'!$B79,เส้นแต่งหน้าขนมปัง!W:W)+SUMIF('วางแผนBC,CJ'!$C:$C,'รับ-จ่าย ประจำวัน'!$B79,'วางแผนBC,CJ'!W:W)+SUMIF(RD!$C:$C,'รับ-จ่าย ประจำวัน'!$B79,RD!W:W)+SUMIF('FG,ออนไล,คัดแยก'!$C:$C,'รับ-จ่าย ประจำวัน'!$B79,'FG,ออนไล,คัดแยก'!W:W)</f>
        <v>0</v>
      </c>
      <c r="BE79" s="16">
        <f>SUMIF(เตรียมส่วนผสม!$C:$C,'รับ-จ่าย ประจำวัน'!$B79,เตรียมส่วนผสม!X:X)+SUMIF(กวนไส้!$C:$C,'รับ-จ่าย ประจำวัน'!$B79,กวนไส้!X:X)+SUMIF(ผลิต1!$C:$C,'รับ-จ่าย ประจำวัน'!$B79,ผลิต1!X:X)+SUMIF(ผลิต2!$C:$C,'รับ-จ่าย ประจำวัน'!$B79,ผลิต2!X:X)+SUMIF(เส้นแต่งหน้าขนมเค้ก!$C:$C,'รับ-จ่าย ประจำวัน'!$B79,เส้นแต่งหน้าขนมเค้ก!X:X)+SUMIF(แพ็ค!$C:$C,'รับ-จ่าย ประจำวัน'!$B79,แพ็ค!X:X)+SUMIF(ธุรการ!$C:$C,'รับ-จ่าย ประจำวัน'!$B79,ธุรการ!X:X)+SUMIF(เส้นแต่งหน้าขนมปัง!$C:$C,'รับ-จ่าย ประจำวัน'!$B79,เส้นแต่งหน้าขนมปัง!X:X)+SUMIF('วางแผนBC,CJ'!$C:$C,'รับ-จ่าย ประจำวัน'!$B79,'วางแผนBC,CJ'!X:X)+SUMIF(RD!$C:$C,'รับ-จ่าย ประจำวัน'!$B79,RD!X:X)+SUMIF('FG,ออนไล,คัดแยก'!$C:$C,'รับ-จ่าย ประจำวัน'!$B79,'FG,ออนไล,คัดแยก'!X:X)</f>
        <v>0</v>
      </c>
      <c r="BF79" s="16">
        <f>SUMIF(เตรียมส่วนผสม!$C:$C,'รับ-จ่าย ประจำวัน'!$B79,เตรียมส่วนผสม!Y:Y)+SUMIF(กวนไส้!$C:$C,'รับ-จ่าย ประจำวัน'!$B79,กวนไส้!Y:Y)+SUMIF(ผลิต1!$C:$C,'รับ-จ่าย ประจำวัน'!$B79,ผลิต1!Y:Y)+SUMIF(ผลิต2!$C:$C,'รับ-จ่าย ประจำวัน'!$B79,ผลิต2!Y:Y)+SUMIF(เส้นแต่งหน้าขนมเค้ก!$C:$C,'รับ-จ่าย ประจำวัน'!$B79,เส้นแต่งหน้าขนมเค้ก!Y:Y)+SUMIF(แพ็ค!$C:$C,'รับ-จ่าย ประจำวัน'!$B79,แพ็ค!Y:Y)+SUMIF(ธุรการ!$C:$C,'รับ-จ่าย ประจำวัน'!$B79,ธุรการ!Y:Y)+SUMIF(เส้นแต่งหน้าขนมปัง!$C:$C,'รับ-จ่าย ประจำวัน'!$B79,เส้นแต่งหน้าขนมปัง!Y:Y)+SUMIF('วางแผนBC,CJ'!$C:$C,'รับ-จ่าย ประจำวัน'!$B79,'วางแผนBC,CJ'!Y:Y)+SUMIF(RD!$C:$C,'รับ-จ่าย ประจำวัน'!$B79,RD!Y:Y)+SUMIF('FG,ออนไล,คัดแยก'!$C:$C,'รับ-จ่าย ประจำวัน'!$B79,'FG,ออนไล,คัดแยก'!Y:Y)</f>
        <v>0</v>
      </c>
      <c r="BG79" s="16">
        <f>SUMIF(เตรียมส่วนผสม!$C:$C,'รับ-จ่าย ประจำวัน'!$B79,เตรียมส่วนผสม!Z:Z)+SUMIF(กวนไส้!$C:$C,'รับ-จ่าย ประจำวัน'!$B79,กวนไส้!Z:Z)+SUMIF(ผลิต1!$C:$C,'รับ-จ่าย ประจำวัน'!$B79,ผลิต1!Z:Z)+SUMIF(ผลิต2!$C:$C,'รับ-จ่าย ประจำวัน'!$B79,ผลิต2!Z:Z)+SUMIF(เส้นแต่งหน้าขนมเค้ก!$C:$C,'รับ-จ่าย ประจำวัน'!$B79,เส้นแต่งหน้าขนมเค้ก!Z:Z)+SUMIF(แพ็ค!$C:$C,'รับ-จ่าย ประจำวัน'!$B79,แพ็ค!Z:Z)+SUMIF(ธุรการ!$C:$C,'รับ-จ่าย ประจำวัน'!$B79,ธุรการ!Z:Z)+SUMIF(เส้นแต่งหน้าขนมปัง!$C:$C,'รับ-จ่าย ประจำวัน'!$B79,เส้นแต่งหน้าขนมปัง!Z:Z)+SUMIF('วางแผนBC,CJ'!$C:$C,'รับ-จ่าย ประจำวัน'!$B79,'วางแผนBC,CJ'!Z:Z)+SUMIF(RD!$C:$C,'รับ-จ่าย ประจำวัน'!$B79,RD!Z:Z)+SUMIF('FG,ออนไล,คัดแยก'!$C:$C,'รับ-จ่าย ประจำวัน'!$B79,'FG,ออนไล,คัดแยก'!Z:Z)</f>
        <v>0</v>
      </c>
      <c r="BH79" s="16">
        <f>SUMIF(เตรียมส่วนผสม!$C:$C,'รับ-จ่าย ประจำวัน'!$B79,เตรียมส่วนผสม!AA:AA)+SUMIF(กวนไส้!$C:$C,'รับ-จ่าย ประจำวัน'!$B79,กวนไส้!AA:AA)+SUMIF(ผลิต1!$C:$C,'รับ-จ่าย ประจำวัน'!$B79,ผลิต1!AA:AA)+SUMIF(ผลิต2!$C:$C,'รับ-จ่าย ประจำวัน'!$B79,ผลิต2!AA:AA)+SUMIF(เส้นแต่งหน้าขนมเค้ก!$C:$C,'รับ-จ่าย ประจำวัน'!$B79,เส้นแต่งหน้าขนมเค้ก!AA:AA)+SUMIF(แพ็ค!$C:$C,'รับ-จ่าย ประจำวัน'!$B79,แพ็ค!AA:AA)+SUMIF(ธุรการ!$C:$C,'รับ-จ่าย ประจำวัน'!$B79,ธุรการ!AA:AA)+SUMIF(เส้นแต่งหน้าขนมปัง!$C:$C,'รับ-จ่าย ประจำวัน'!$B79,เส้นแต่งหน้าขนมปัง!AA:AA)+SUMIF('วางแผนBC,CJ'!$C:$C,'รับ-จ่าย ประจำวัน'!$B79,'วางแผนBC,CJ'!AA:AA)+SUMIF(RD!$C:$C,'รับ-จ่าย ประจำวัน'!$B79,RD!AA:AA)+SUMIF('FG,ออนไล,คัดแยก'!$C:$C,'รับ-จ่าย ประจำวัน'!$B79,'FG,ออนไล,คัดแยก'!AA:AA)</f>
        <v>0</v>
      </c>
      <c r="BI79" s="16">
        <f>SUMIF(เตรียมส่วนผสม!$C:$C,'รับ-จ่าย ประจำวัน'!$B79,เตรียมส่วนผสม!AB:AB)+SUMIF(กวนไส้!$C:$C,'รับ-จ่าย ประจำวัน'!$B79,กวนไส้!AB:AB)+SUMIF(ผลิต1!$C:$C,'รับ-จ่าย ประจำวัน'!$B79,ผลิต1!AB:AB)+SUMIF(ผลิต2!$C:$C,'รับ-จ่าย ประจำวัน'!$B79,ผลิต2!AB:AB)+SUMIF(เส้นแต่งหน้าขนมเค้ก!$C:$C,'รับ-จ่าย ประจำวัน'!$B79,เส้นแต่งหน้าขนมเค้ก!AB:AB)+SUMIF(แพ็ค!$C:$C,'รับ-จ่าย ประจำวัน'!$B79,แพ็ค!AB:AB)+SUMIF(ธุรการ!$C:$C,'รับ-จ่าย ประจำวัน'!$B79,ธุรการ!AB:AB)+SUMIF(เส้นแต่งหน้าขนมปัง!$C:$C,'รับ-จ่าย ประจำวัน'!$B79,เส้นแต่งหน้าขนมปัง!AB:AB)+SUMIF('วางแผนBC,CJ'!$C:$C,'รับ-จ่าย ประจำวัน'!$B79,'วางแผนBC,CJ'!AB:AB)+SUMIF(RD!$C:$C,'รับ-จ่าย ประจำวัน'!$B79,RD!AB:AB)+SUMIF('FG,ออนไล,คัดแยก'!$C:$C,'รับ-จ่าย ประจำวัน'!$B79,'FG,ออนไล,คัดแยก'!AB:AB)</f>
        <v>0</v>
      </c>
      <c r="BJ79" s="16">
        <f>SUMIF(เตรียมส่วนผสม!$C:$C,'รับ-จ่าย ประจำวัน'!$B79,เตรียมส่วนผสม!AC:AC)+SUMIF(กวนไส้!$C:$C,'รับ-จ่าย ประจำวัน'!$B79,กวนไส้!AC:AC)+SUMIF(ผลิต1!$C:$C,'รับ-จ่าย ประจำวัน'!$B79,ผลิต1!AC:AC)+SUMIF(ผลิต2!$C:$C,'รับ-จ่าย ประจำวัน'!$B79,ผลิต2!AC:AC)+SUMIF(เส้นแต่งหน้าขนมเค้ก!$C:$C,'รับ-จ่าย ประจำวัน'!$B79,เส้นแต่งหน้าขนมเค้ก!AC:AC)+SUMIF(แพ็ค!$C:$C,'รับ-จ่าย ประจำวัน'!$B79,แพ็ค!AC:AC)+SUMIF(ธุรการ!$C:$C,'รับ-จ่าย ประจำวัน'!$B79,ธุรการ!AC:AC)+SUMIF(เส้นแต่งหน้าขนมปัง!$C:$C,'รับ-จ่าย ประจำวัน'!$B79,เส้นแต่งหน้าขนมปัง!AC:AC)+SUMIF('วางแผนBC,CJ'!$C:$C,'รับ-จ่าย ประจำวัน'!$B79,'วางแผนBC,CJ'!AC:AC)+SUMIF(RD!$C:$C,'รับ-จ่าย ประจำวัน'!$B79,RD!AC:AC)+SUMIF('FG,ออนไล,คัดแยก'!$C:$C,'รับ-จ่าย ประจำวัน'!$B79,'FG,ออนไล,คัดแยก'!AC:AC)</f>
        <v>0</v>
      </c>
      <c r="BK79" s="16">
        <f>SUMIF(เตรียมส่วนผสม!$C:$C,'รับ-จ่าย ประจำวัน'!$B79,เตรียมส่วนผสม!AD:AD)+SUMIF(กวนไส้!$C:$C,'รับ-จ่าย ประจำวัน'!$B79,กวนไส้!AD:AD)+SUMIF(ผลิต1!$C:$C,'รับ-จ่าย ประจำวัน'!$B79,ผลิต1!AD:AD)+SUMIF(ผลิต2!$C:$C,'รับ-จ่าย ประจำวัน'!$B79,ผลิต2!AD:AD)+SUMIF(เส้นแต่งหน้าขนมเค้ก!$C:$C,'รับ-จ่าย ประจำวัน'!$B79,เส้นแต่งหน้าขนมเค้ก!AD:AD)+SUMIF(แพ็ค!$C:$C,'รับ-จ่าย ประจำวัน'!$B79,แพ็ค!AD:AD)+SUMIF(ธุรการ!$C:$C,'รับ-จ่าย ประจำวัน'!$B79,ธุรการ!AD:AD)+SUMIF(เส้นแต่งหน้าขนมปัง!$C:$C,'รับ-จ่าย ประจำวัน'!$B79,เส้นแต่งหน้าขนมปัง!AD:AD)+SUMIF('วางแผนBC,CJ'!$C:$C,'รับ-จ่าย ประจำวัน'!$B79,'วางแผนBC,CJ'!AD:AD)+SUMIF(RD!$C:$C,'รับ-จ่าย ประจำวัน'!$B79,RD!AD:AD)+SUMIF('FG,ออนไล,คัดแยก'!$C:$C,'รับ-จ่าย ประจำวัน'!$B79,'FG,ออนไล,คัดแยก'!AD:AD)</f>
        <v>0</v>
      </c>
      <c r="BL79" s="16">
        <f>SUMIF(เตรียมส่วนผสม!$C:$C,'รับ-จ่าย ประจำวัน'!$B79,เตรียมส่วนผสม!AE:AE)+SUMIF(กวนไส้!$C:$C,'รับ-จ่าย ประจำวัน'!$B79,กวนไส้!AE:AE)+SUMIF(ผลิต1!$C:$C,'รับ-จ่าย ประจำวัน'!$B79,ผลิต1!AE:AE)+SUMIF(ผลิต2!$C:$C,'รับ-จ่าย ประจำวัน'!$B79,ผลิต2!AE:AE)+SUMIF(เส้นแต่งหน้าขนมเค้ก!$C:$C,'รับ-จ่าย ประจำวัน'!$B79,เส้นแต่งหน้าขนมเค้ก!AE:AE)+SUMIF(แพ็ค!$C:$C,'รับ-จ่าย ประจำวัน'!$B79,แพ็ค!AE:AE)+SUMIF(ธุรการ!$C:$C,'รับ-จ่าย ประจำวัน'!$B79,ธุรการ!AE:AE)+SUMIF(เส้นแต่งหน้าขนมปัง!$C:$C,'รับ-จ่าย ประจำวัน'!$B79,เส้นแต่งหน้าขนมปัง!AE:AE)+SUMIF('วางแผนBC,CJ'!$C:$C,'รับ-จ่าย ประจำวัน'!$B79,'วางแผนBC,CJ'!AE:AE)+SUMIF(RD!$C:$C,'รับ-จ่าย ประจำวัน'!$B79,RD!AE:AE)+SUMIF('FG,ออนไล,คัดแยก'!$C:$C,'รับ-จ่าย ประจำวัน'!$B79,'FG,ออนไล,คัดแยก'!AE:AE)</f>
        <v>0</v>
      </c>
      <c r="BM79" s="16">
        <f>SUMIF(เตรียมส่วนผสม!$C:$C,'รับ-จ่าย ประจำวัน'!$B79,เตรียมส่วนผสม!AF:AF)+SUMIF(กวนไส้!$C:$C,'รับ-จ่าย ประจำวัน'!$B79,กวนไส้!AF:AF)+SUMIF(ผลิต1!$C:$C,'รับ-จ่าย ประจำวัน'!$B79,ผลิต1!AF:AF)+SUMIF(ผลิต2!$C:$C,'รับ-จ่าย ประจำวัน'!$B79,ผลิต2!AF:AF)+SUMIF(เส้นแต่งหน้าขนมเค้ก!$C:$C,'รับ-จ่าย ประจำวัน'!$B79,เส้นแต่งหน้าขนมเค้ก!AF:AF)+SUMIF(แพ็ค!$C:$C,'รับ-จ่าย ประจำวัน'!$B79,แพ็ค!AF:AF)+SUMIF(ธุรการ!$C:$C,'รับ-จ่าย ประจำวัน'!$B79,ธุรการ!AF:AF)+SUMIF(เส้นแต่งหน้าขนมปัง!$C:$C,'รับ-จ่าย ประจำวัน'!$B79,เส้นแต่งหน้าขนมปัง!AF:AF)+SUMIF('วางแผนBC,CJ'!$C:$C,'รับ-จ่าย ประจำวัน'!$B79,'วางแผนBC,CJ'!AF:AF)+SUMIF(RD!$C:$C,'รับ-จ่าย ประจำวัน'!$B79,RD!AF:AF)+SUMIF('FG,ออนไล,คัดแยก'!$C:$C,'รับ-จ่าย ประจำวัน'!$B79,'FG,ออนไล,คัดแยก'!AF:AF)</f>
        <v>0</v>
      </c>
      <c r="BN79" s="16">
        <f>SUMIF(เตรียมส่วนผสม!$C:$C,'รับ-จ่าย ประจำวัน'!$B79,เตรียมส่วนผสม!AG:AG)+SUMIF(กวนไส้!$C:$C,'รับ-จ่าย ประจำวัน'!$B79,กวนไส้!AG:AG)+SUMIF(ผลิต1!$C:$C,'รับ-จ่าย ประจำวัน'!$B79,ผลิต1!AG:AG)+SUMIF(ผลิต2!$C:$C,'รับ-จ่าย ประจำวัน'!$B79,ผลิต2!AG:AG)+SUMIF(เส้นแต่งหน้าขนมเค้ก!$C:$C,'รับ-จ่าย ประจำวัน'!$B79,เส้นแต่งหน้าขนมเค้ก!AG:AG)+SUMIF(แพ็ค!$C:$C,'รับ-จ่าย ประจำวัน'!$B79,แพ็ค!AG:AG)+SUMIF(ธุรการ!$C:$C,'รับ-จ่าย ประจำวัน'!$B79,ธุรการ!AG:AG)+SUMIF(เส้นแต่งหน้าขนมปัง!$C:$C,'รับ-จ่าย ประจำวัน'!$B79,เส้นแต่งหน้าขนมปัง!AG:AG)+SUMIF('วางแผนBC,CJ'!$C:$C,'รับ-จ่าย ประจำวัน'!$B79,'วางแผนBC,CJ'!AG:AG)+SUMIF(RD!$C:$C,'รับ-จ่าย ประจำวัน'!$B79,RD!AG:AG)+SUMIF('FG,ออนไล,คัดแยก'!$C:$C,'รับ-จ่าย ประจำวัน'!$B79,'FG,ออนไล,คัดแยก'!AG:AG)</f>
        <v>0</v>
      </c>
      <c r="BO79" s="16">
        <f>SUMIF(เตรียมส่วนผสม!$C:$C,'รับ-จ่าย ประจำวัน'!$B79,เตรียมส่วนผสม!AH:AH)+SUMIF(กวนไส้!$C:$C,'รับ-จ่าย ประจำวัน'!$B79,กวนไส้!AH:AH)+SUMIF(ผลิต1!$C:$C,'รับ-จ่าย ประจำวัน'!$B79,ผลิต1!AH:AH)+SUMIF(ผลิต2!$C:$C,'รับ-จ่าย ประจำวัน'!$B79,ผลิต2!AH:AH)+SUMIF(เส้นแต่งหน้าขนมเค้ก!$C:$C,'รับ-จ่าย ประจำวัน'!$B79,เส้นแต่งหน้าขนมเค้ก!AH:AH)+SUMIF(แพ็ค!$C:$C,'รับ-จ่าย ประจำวัน'!$B79,แพ็ค!AH:AH)+SUMIF(ธุรการ!$C:$C,'รับ-จ่าย ประจำวัน'!$B79,ธุรการ!AH:AH)+SUMIF(เส้นแต่งหน้าขนมปัง!$C:$C,'รับ-จ่าย ประจำวัน'!$B79,เส้นแต่งหน้าขนมปัง!AH:AH)+SUMIF('วางแผนBC,CJ'!$C:$C,'รับ-จ่าย ประจำวัน'!$B79,'วางแผนBC,CJ'!AH:AH)+SUMIF(RD!$C:$C,'รับ-จ่าย ประจำวัน'!$B79,RD!AH:AH)+SUMIF('FG,ออนไล,คัดแยก'!$C:$C,'รับ-จ่าย ประจำวัน'!$B79,'FG,ออนไล,คัดแยก'!AH:AH)</f>
        <v>0</v>
      </c>
      <c r="BP79" s="16">
        <f>SUMIF(เตรียมส่วนผสม!$C:$C,'รับ-จ่าย ประจำวัน'!$B79,เตรียมส่วนผสม!AI:AI)+SUMIF(กวนไส้!$C:$C,'รับ-จ่าย ประจำวัน'!$B79,กวนไส้!AI:AI)+SUMIF(ผลิต1!$C:$C,'รับ-จ่าย ประจำวัน'!$B79,ผลิต1!AI:AI)+SUMIF(ผลิต2!$C:$C,'รับ-จ่าย ประจำวัน'!$B79,ผลิต2!AI:AI)+SUMIF(เส้นแต่งหน้าขนมเค้ก!$C:$C,'รับ-จ่าย ประจำวัน'!$B79,เส้นแต่งหน้าขนมเค้ก!AI:AI)+SUMIF(แพ็ค!$C:$C,'รับ-จ่าย ประจำวัน'!$B79,แพ็ค!AI:AI)+SUMIF(ธุรการ!$C:$C,'รับ-จ่าย ประจำวัน'!$B79,ธุรการ!AI:AI)+SUMIF(เส้นแต่งหน้าขนมปัง!$C:$C,'รับ-จ่าย ประจำวัน'!$B79,เส้นแต่งหน้าขนมปัง!AI:AI)+SUMIF('วางแผนBC,CJ'!$C:$C,'รับ-จ่าย ประจำวัน'!$B79,'วางแผนBC,CJ'!AI:AI)+SUMIF(RD!$C:$C,'รับ-จ่าย ประจำวัน'!$B79,RD!AI:AI)+SUMIF('FG,ออนไล,คัดแยก'!$C:$C,'รับ-จ่าย ประจำวัน'!$B79,'FG,ออนไล,คัดแยก'!AI:AI)</f>
        <v>0</v>
      </c>
      <c r="BQ79" s="16">
        <f>SUMIF(เตรียมส่วนผสม!$C:$C,'รับ-จ่าย ประจำวัน'!$B79,เตรียมส่วนผสม!AJ:AJ)+SUMIF(กวนไส้!$C:$C,'รับ-จ่าย ประจำวัน'!$B79,กวนไส้!AJ:AJ)+SUMIF(ผลิต1!$C:$C,'รับ-จ่าย ประจำวัน'!$B79,ผลิต1!AJ:AJ)+SUMIF(ผลิต2!$C:$C,'รับ-จ่าย ประจำวัน'!$B79,ผลิต2!AJ:AJ)+SUMIF(เส้นแต่งหน้าขนมเค้ก!$C:$C,'รับ-จ่าย ประจำวัน'!$B79,เส้นแต่งหน้าขนมเค้ก!AJ:AJ)+SUMIF(แพ็ค!$C:$C,'รับ-จ่าย ประจำวัน'!$B79,แพ็ค!AJ:AJ)+SUMIF(ธุรการ!$C:$C,'รับ-จ่าย ประจำวัน'!$B79,ธุรการ!AJ:AJ)+SUMIF(เส้นแต่งหน้าขนมปัง!$C:$C,'รับ-จ่าย ประจำวัน'!$B79,เส้นแต่งหน้าขนมปัง!AJ:AJ)+SUMIF('วางแผนBC,CJ'!$C:$C,'รับ-จ่าย ประจำวัน'!$B79,'วางแผนBC,CJ'!AJ:AJ)+SUMIF(RD!$C:$C,'รับ-จ่าย ประจำวัน'!$B79,RD!AJ:AJ)+SUMIF('FG,ออนไล,คัดแยก'!$C:$C,'รับ-จ่าย ประจำวัน'!$B79,'FG,ออนไล,คัดแยก'!AJ:AJ)</f>
        <v>0</v>
      </c>
      <c r="BR79" s="16">
        <f>SUMIF(เตรียมส่วนผสม!$C:$C,'รับ-จ่าย ประจำวัน'!$B79,เตรียมส่วนผสม!AK:AK)+SUMIF(กวนไส้!$C:$C,'รับ-จ่าย ประจำวัน'!$B79,กวนไส้!AK:AK)+SUMIF(ผลิต1!$C:$C,'รับ-จ่าย ประจำวัน'!$B79,ผลิต1!AK:AK)+SUMIF(ผลิต2!$C:$C,'รับ-จ่าย ประจำวัน'!$B79,ผลิต2!AK:AK)+SUMIF(เส้นแต่งหน้าขนมเค้ก!$C:$C,'รับ-จ่าย ประจำวัน'!$B79,เส้นแต่งหน้าขนมเค้ก!AK:AK)+SUMIF(แพ็ค!$C:$C,'รับ-จ่าย ประจำวัน'!$B79,แพ็ค!AK:AK)+SUMIF(ธุรการ!$C:$C,'รับ-จ่าย ประจำวัน'!$B79,ธุรการ!AK:AK)+SUMIF(เส้นแต่งหน้าขนมปัง!$C:$C,'รับ-จ่าย ประจำวัน'!$B79,เส้นแต่งหน้าขนมปัง!AK:AK)+SUMIF('วางแผนBC,CJ'!$C:$C,'รับ-จ่าย ประจำวัน'!$B79,'วางแผนBC,CJ'!AK:AK)+SUMIF(RD!$C:$C,'รับ-จ่าย ประจำวัน'!$B79,RD!AK:AK)+SUMIF('FG,ออนไล,คัดแยก'!$C:$C,'รับ-จ่าย ประจำวัน'!$B79,'FG,ออนไล,คัดแยก'!AK:AK)</f>
        <v>0</v>
      </c>
      <c r="BS79" s="16">
        <f>SUMIF(เตรียมส่วนผสม!$C:$C,'รับ-จ่าย ประจำวัน'!$B79,เตรียมส่วนผสม!AL:AL)+SUMIF(กวนไส้!$C:$C,'รับ-จ่าย ประจำวัน'!$B79,กวนไส้!AL:AL)+SUMIF(ผลิต1!$C:$C,'รับ-จ่าย ประจำวัน'!$B79,ผลิต1!AL:AL)+SUMIF(ผลิต2!$C:$C,'รับ-จ่าย ประจำวัน'!$B79,ผลิต2!AL:AL)+SUMIF(เส้นแต่งหน้าขนมเค้ก!$C:$C,'รับ-จ่าย ประจำวัน'!$B79,เส้นแต่งหน้าขนมเค้ก!AL:AL)+SUMIF(แพ็ค!$C:$C,'รับ-จ่าย ประจำวัน'!$B79,แพ็ค!AL:AL)+SUMIF(ธุรการ!$C:$C,'รับ-จ่าย ประจำวัน'!$B79,ธุรการ!AL:AL)+SUMIF(เส้นแต่งหน้าขนมปัง!$C:$C,'รับ-จ่าย ประจำวัน'!$B79,เส้นแต่งหน้าขนมปัง!AL:AL)+SUMIF('วางแผนBC,CJ'!$C:$C,'รับ-จ่าย ประจำวัน'!$B79,'วางแผนBC,CJ'!AL:AL)+SUMIF(RD!$C:$C,'รับ-จ่าย ประจำวัน'!$B79,RD!AL:AL)+SUMIF('FG,ออนไล,คัดแยก'!$C:$C,'รับ-จ่าย ประจำวัน'!$B79,'FG,ออนไล,คัดแยก'!AL:AL)</f>
        <v>0</v>
      </c>
      <c r="BT79" s="18">
        <f t="shared" si="20"/>
        <v>0</v>
      </c>
      <c r="BU79" s="116"/>
      <c r="BV79" s="146">
        <f t="shared" si="21"/>
        <v>235</v>
      </c>
      <c r="BW79" s="183">
        <v>30</v>
      </c>
      <c r="BX79" s="172">
        <f t="shared" si="25"/>
        <v>0</v>
      </c>
      <c r="BY79" s="188" t="e">
        <f t="shared" si="22"/>
        <v>#DIV/0!</v>
      </c>
      <c r="BZ79" s="180" t="e">
        <f t="shared" ca="1" si="23"/>
        <v>#DIV/0!</v>
      </c>
      <c r="CA79" s="93"/>
      <c r="CB79" s="93"/>
      <c r="CC79" s="93"/>
      <c r="CD79" s="93"/>
      <c r="CE79" s="93"/>
      <c r="CF79" s="93"/>
      <c r="CG79" s="93"/>
      <c r="CH79" s="93"/>
      <c r="CI79" s="93"/>
      <c r="CJ79" s="94"/>
      <c r="CK79" s="9">
        <f t="shared" si="24"/>
        <v>235</v>
      </c>
    </row>
    <row r="80" spans="1:89" x14ac:dyDescent="0.5">
      <c r="A80" s="149" t="s">
        <v>325</v>
      </c>
      <c r="B80" s="34" t="s">
        <v>2028</v>
      </c>
      <c r="C80" s="10" t="s">
        <v>1546</v>
      </c>
      <c r="D80" s="135" t="s">
        <v>276</v>
      </c>
      <c r="E80" s="11">
        <v>0</v>
      </c>
      <c r="F80" s="129"/>
      <c r="G80" s="11" t="s">
        <v>327</v>
      </c>
      <c r="H80" s="12">
        <v>154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16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3">
        <v>90</v>
      </c>
      <c r="AF80" s="13"/>
      <c r="AG80" s="13"/>
      <c r="AH80" s="13"/>
      <c r="AI80" s="14"/>
      <c r="AJ80" s="14"/>
      <c r="AK80" s="14"/>
      <c r="AL80" s="14"/>
      <c r="AM80" s="14"/>
      <c r="AN80" s="15">
        <f t="shared" si="19"/>
        <v>90</v>
      </c>
      <c r="AO80" s="16">
        <f>SUMIF(เตรียมส่วนผสม!$C:$C,'รับ-จ่าย ประจำวัน'!$B80,เตรียมส่วนผสม!H:H)+SUMIF(กวนไส้!$C:$C,'รับ-จ่าย ประจำวัน'!$B80,กวนไส้!H:H)+SUMIF(ผลิต1!$C:$C,'รับ-จ่าย ประจำวัน'!$B80,ผลิต1!H:H)+SUMIF(ผลิต2!$C:$C,'รับ-จ่าย ประจำวัน'!$B80,ผลิต2!H:H)+SUMIF(เส้นแต่งหน้าขนมเค้ก!$C:$C,'รับ-จ่าย ประจำวัน'!$B80,เส้นแต่งหน้าขนมเค้ก!H:H)+SUMIF(แพ็ค!$C:$C,'รับ-จ่าย ประจำวัน'!$B80,แพ็ค!H:H)+SUMIF(ธุรการ!$C:$C,'รับ-จ่าย ประจำวัน'!$B80,ธุรการ!H:H)+SUMIF(เส้นแต่งหน้าขนมปัง!$C:$C,'รับ-จ่าย ประจำวัน'!$B80,เส้นแต่งหน้าขนมปัง!H:H)+SUMIF('วางแผนBC,CJ'!$C:$C,'รับ-จ่าย ประจำวัน'!$B80,'วางแผนBC,CJ'!H:H)+SUMIF(RD!$C:$C,'รับ-จ่าย ประจำวัน'!$B80,RD!H:H)+SUMIF('FG,ออนไล,คัดแยก'!$C:$C,'รับ-จ่าย ประจำวัน'!$B80,'FG,ออนไล,คัดแยก'!H:H)</f>
        <v>10</v>
      </c>
      <c r="AP80" s="16">
        <f>SUMIF(เตรียมส่วนผสม!$C:$C,'รับ-จ่าย ประจำวัน'!$B80,เตรียมส่วนผสม!I:I)+SUMIF(กวนไส้!$C:$C,'รับ-จ่าย ประจำวัน'!$B80,กวนไส้!I:I)+SUMIF(ผลิต1!$C:$C,'รับ-จ่าย ประจำวัน'!$B80,ผลิต1!I:I)+SUMIF(ผลิต2!$C:$C,'รับ-จ่าย ประจำวัน'!$B80,ผลิต2!I:I)+SUMIF(เส้นแต่งหน้าขนมเค้ก!$C:$C,'รับ-จ่าย ประจำวัน'!$B80,เส้นแต่งหน้าขนมเค้ก!I:I)+SUMIF(แพ็ค!$C:$C,'รับ-จ่าย ประจำวัน'!$B80,แพ็ค!I:I)+SUMIF(ธุรการ!$C:$C,'รับ-จ่าย ประจำวัน'!$B80,ธุรการ!I:I)+SUMIF(เส้นแต่งหน้าขนมปัง!$C:$C,'รับ-จ่าย ประจำวัน'!$B80,เส้นแต่งหน้าขนมปัง!I:I)+SUMIF('วางแผนBC,CJ'!$C:$C,'รับ-จ่าย ประจำวัน'!$B80,'วางแผนBC,CJ'!I:I)+SUMIF(RD!$C:$C,'รับ-จ่าย ประจำวัน'!$B80,RD!I:I)+SUMIF('FG,ออนไล,คัดแยก'!$C:$C,'รับ-จ่าย ประจำวัน'!$B80,'FG,ออนไล,คัดแยก'!I:I)</f>
        <v>0</v>
      </c>
      <c r="AQ80" s="16">
        <f>SUMIF(เตรียมส่วนผสม!$C:$C,'รับ-จ่าย ประจำวัน'!$B80,เตรียมส่วนผสม!J:J)+SUMIF(กวนไส้!$C:$C,'รับ-จ่าย ประจำวัน'!$B80,กวนไส้!J:J)+SUMIF(ผลิต1!$C:$C,'รับ-จ่าย ประจำวัน'!$B80,ผลิต1!J:J)+SUMIF(ผลิต2!$C:$C,'รับ-จ่าย ประจำวัน'!$B80,ผลิต2!J:J)+SUMIF(เส้นแต่งหน้าขนมเค้ก!$C:$C,'รับ-จ่าย ประจำวัน'!$B80,เส้นแต่งหน้าขนมเค้ก!J:J)+SUMIF(แพ็ค!$C:$C,'รับ-จ่าย ประจำวัน'!$B80,แพ็ค!J:J)+SUMIF(ธุรการ!$C:$C,'รับ-จ่าย ประจำวัน'!$B80,ธุรการ!J:J)+SUMIF(เส้นแต่งหน้าขนมปัง!$C:$C,'รับ-จ่าย ประจำวัน'!$B80,เส้นแต่งหน้าขนมปัง!J:J)+SUMIF('วางแผนBC,CJ'!$C:$C,'รับ-จ่าย ประจำวัน'!$B80,'วางแผนBC,CJ'!J:J)+SUMIF(RD!$C:$C,'รับ-จ่าย ประจำวัน'!$B80,RD!J:J)+SUMIF('FG,ออนไล,คัดแยก'!$C:$C,'รับ-จ่าย ประจำวัน'!$B80,'FG,ออนไล,คัดแยก'!J:J)</f>
        <v>0</v>
      </c>
      <c r="AR80" s="16">
        <f>SUMIF(เตรียมส่วนผสม!$C:$C,'รับ-จ่าย ประจำวัน'!$B80,เตรียมส่วนผสม!K:K)+SUMIF(กวนไส้!$C:$C,'รับ-จ่าย ประจำวัน'!$B80,กวนไส้!K:K)+SUMIF(ผลิต1!$C:$C,'รับ-จ่าย ประจำวัน'!$B80,ผลิต1!K:K)+SUMIF(ผลิต2!$C:$C,'รับ-จ่าย ประจำวัน'!$B80,ผลิต2!K:K)+SUMIF(เส้นแต่งหน้าขนมเค้ก!$C:$C,'รับ-จ่าย ประจำวัน'!$B80,เส้นแต่งหน้าขนมเค้ก!K:K)+SUMIF(แพ็ค!$C:$C,'รับ-จ่าย ประจำวัน'!$B80,แพ็ค!K:K)+SUMIF(ธุรการ!$C:$C,'รับ-จ่าย ประจำวัน'!$B80,ธุรการ!K:K)+SUMIF(เส้นแต่งหน้าขนมปัง!$C:$C,'รับ-จ่าย ประจำวัน'!$B80,เส้นแต่งหน้าขนมปัง!K:K)+SUMIF('วางแผนBC,CJ'!$C:$C,'รับ-จ่าย ประจำวัน'!$B80,'วางแผนBC,CJ'!K:K)+SUMIF(RD!$C:$C,'รับ-จ่าย ประจำวัน'!$B80,RD!K:K)+SUMIF('FG,ออนไล,คัดแยก'!$C:$C,'รับ-จ่าย ประจำวัน'!$B80,'FG,ออนไล,คัดแยก'!K:K)</f>
        <v>5</v>
      </c>
      <c r="AS80" s="16">
        <f>SUMIF(เตรียมส่วนผสม!$C:$C,'รับ-จ่าย ประจำวัน'!$B80,เตรียมส่วนผสม!L:L)+SUMIF(กวนไส้!$C:$C,'รับ-จ่าย ประจำวัน'!$B80,กวนไส้!L:L)+SUMIF(ผลิต1!$C:$C,'รับ-จ่าย ประจำวัน'!$B80,ผลิต1!L:L)+SUMIF(ผลิต2!$C:$C,'รับ-จ่าย ประจำวัน'!$B80,ผลิต2!L:L)+SUMIF(เส้นแต่งหน้าขนมเค้ก!$C:$C,'รับ-จ่าย ประจำวัน'!$B80,เส้นแต่งหน้าขนมเค้ก!L:L)+SUMIF(แพ็ค!$C:$C,'รับ-จ่าย ประจำวัน'!$B80,แพ็ค!L:L)+SUMIF(ธุรการ!$C:$C,'รับ-จ่าย ประจำวัน'!$B80,ธุรการ!L:L)+SUMIF(เส้นแต่งหน้าขนมปัง!$C:$C,'รับ-จ่าย ประจำวัน'!$B80,เส้นแต่งหน้าขนมปัง!L:L)+SUMIF('วางแผนBC,CJ'!$C:$C,'รับ-จ่าย ประจำวัน'!$B80,'วางแผนBC,CJ'!L:L)+SUMIF(RD!$C:$C,'รับ-จ่าย ประจำวัน'!$B80,RD!L:L)+SUMIF('FG,ออนไล,คัดแยก'!$C:$C,'รับ-จ่าย ประจำวัน'!$B80,'FG,ออนไล,คัดแยก'!L:L)</f>
        <v>10</v>
      </c>
      <c r="AT80" s="16">
        <f>SUMIF(เตรียมส่วนผสม!$C:$C,'รับ-จ่าย ประจำวัน'!$B80,เตรียมส่วนผสม!M:M)+SUMIF(กวนไส้!$C:$C,'รับ-จ่าย ประจำวัน'!$B80,กวนไส้!M:M)+SUMIF(ผลิต1!$C:$C,'รับ-จ่าย ประจำวัน'!$B80,ผลิต1!M:M)+SUMIF(ผลิต2!$C:$C,'รับ-จ่าย ประจำวัน'!$B80,ผลิต2!M:M)+SUMIF(เส้นแต่งหน้าขนมเค้ก!$C:$C,'รับ-จ่าย ประจำวัน'!$B80,เส้นแต่งหน้าขนมเค้ก!M:M)+SUMIF(แพ็ค!$C:$C,'รับ-จ่าย ประจำวัน'!$B80,แพ็ค!M:M)+SUMIF(ธุรการ!$C:$C,'รับ-จ่าย ประจำวัน'!$B80,ธุรการ!M:M)+SUMIF(เส้นแต่งหน้าขนมปัง!$C:$C,'รับ-จ่าย ประจำวัน'!$B80,เส้นแต่งหน้าขนมปัง!M:M)+SUMIF('วางแผนBC,CJ'!$C:$C,'รับ-จ่าย ประจำวัน'!$B80,'วางแผนBC,CJ'!M:M)+SUMIF(RD!$C:$C,'รับ-จ่าย ประจำวัน'!$B80,RD!M:M)+SUMIF('FG,ออนไล,คัดแยก'!$C:$C,'รับ-จ่าย ประจำวัน'!$B80,'FG,ออนไล,คัดแยก'!M:M)</f>
        <v>0</v>
      </c>
      <c r="AU80" s="16">
        <f>SUMIF(เตรียมส่วนผสม!$C:$C,'รับ-จ่าย ประจำวัน'!$B80,เตรียมส่วนผสม!N:N)+SUMIF(กวนไส้!$C:$C,'รับ-จ่าย ประจำวัน'!$B80,กวนไส้!N:N)+SUMIF(ผลิต1!$C:$C,'รับ-จ่าย ประจำวัน'!$B80,ผลิต1!N:N)+SUMIF(ผลิต2!$C:$C,'รับ-จ่าย ประจำวัน'!$B80,ผลิต2!N:N)+SUMIF(เส้นแต่งหน้าขนมเค้ก!$C:$C,'รับ-จ่าย ประจำวัน'!$B80,เส้นแต่งหน้าขนมเค้ก!N:N)+SUMIF(แพ็ค!$C:$C,'รับ-จ่าย ประจำวัน'!$B80,แพ็ค!N:N)+SUMIF(ธุรการ!$C:$C,'รับ-จ่าย ประจำวัน'!$B80,ธุรการ!N:N)+SUMIF(เส้นแต่งหน้าขนมปัง!$C:$C,'รับ-จ่าย ประจำวัน'!$B80,เส้นแต่งหน้าขนมปัง!N:N)+SUMIF('วางแผนBC,CJ'!$C:$C,'รับ-จ่าย ประจำวัน'!$B80,'วางแผนBC,CJ'!N:N)+SUMIF(RD!$C:$C,'รับ-จ่าย ประจำวัน'!$B80,RD!N:N)+SUMIF('FG,ออนไล,คัดแยก'!$C:$C,'รับ-จ่าย ประจำวัน'!$B80,'FG,ออนไล,คัดแยก'!N:N)</f>
        <v>15</v>
      </c>
      <c r="AV80" s="16">
        <f>SUMIF(เตรียมส่วนผสม!$C:$C,'รับ-จ่าย ประจำวัน'!$B80,เตรียมส่วนผสม!O:O)+SUMIF(กวนไส้!$C:$C,'รับ-จ่าย ประจำวัน'!$B80,กวนไส้!O:O)+SUMIF(ผลิต1!$C:$C,'รับ-จ่าย ประจำวัน'!$B80,ผลิต1!O:O)+SUMIF(ผลิต2!$C:$C,'รับ-จ่าย ประจำวัน'!$B80,ผลิต2!O:O)+SUMIF(เส้นแต่งหน้าขนมเค้ก!$C:$C,'รับ-จ่าย ประจำวัน'!$B80,เส้นแต่งหน้าขนมเค้ก!O:O)+SUMIF(แพ็ค!$C:$C,'รับ-จ่าย ประจำวัน'!$B80,แพ็ค!O:O)+SUMIF(ธุรการ!$C:$C,'รับ-จ่าย ประจำวัน'!$B80,ธุรการ!O:O)+SUMIF(เส้นแต่งหน้าขนมปัง!$C:$C,'รับ-จ่าย ประจำวัน'!$B80,เส้นแต่งหน้าขนมปัง!O:O)+SUMIF('วางแผนBC,CJ'!$C:$C,'รับ-จ่าย ประจำวัน'!$B80,'วางแผนBC,CJ'!O:O)+SUMIF(RD!$C:$C,'รับ-จ่าย ประจำวัน'!$B80,RD!O:O)+SUMIF('FG,ออนไล,คัดแยก'!$C:$C,'รับ-จ่าย ประจำวัน'!$B80,'FG,ออนไล,คัดแยก'!O:O)</f>
        <v>0</v>
      </c>
      <c r="AW80" s="16">
        <f>SUMIF(เตรียมส่วนผสม!$C:$C,'รับ-จ่าย ประจำวัน'!$B80,เตรียมส่วนผสม!P:P)+SUMIF(กวนไส้!$C:$C,'รับ-จ่าย ประจำวัน'!$B80,กวนไส้!P:P)+SUMIF(ผลิต1!$C:$C,'รับ-จ่าย ประจำวัน'!$B80,ผลิต1!P:P)+SUMIF(ผลิต2!$C:$C,'รับ-จ่าย ประจำวัน'!$B80,ผลิต2!P:P)+SUMIF(เส้นแต่งหน้าขนมเค้ก!$C:$C,'รับ-จ่าย ประจำวัน'!$B80,เส้นแต่งหน้าขนมเค้ก!P:P)+SUMIF(แพ็ค!$C:$C,'รับ-จ่าย ประจำวัน'!$B80,แพ็ค!P:P)+SUMIF(ธุรการ!$C:$C,'รับ-จ่าย ประจำวัน'!$B80,ธุรการ!P:P)+SUMIF(เส้นแต่งหน้าขนมปัง!$C:$C,'รับ-จ่าย ประจำวัน'!$B80,เส้นแต่งหน้าขนมปัง!P:P)+SUMIF('วางแผนBC,CJ'!$C:$C,'รับ-จ่าย ประจำวัน'!$B80,'วางแผนBC,CJ'!P:P)+SUMIF(RD!$C:$C,'รับ-จ่าย ประจำวัน'!$B80,RD!P:P)+SUMIF('FG,ออนไล,คัดแยก'!$C:$C,'รับ-จ่าย ประจำวัน'!$B80,'FG,ออนไล,คัดแยก'!P:P)</f>
        <v>0</v>
      </c>
      <c r="AX80" s="16">
        <f>SUMIF(เตรียมส่วนผสม!$C:$C,'รับ-จ่าย ประจำวัน'!$B80,เตรียมส่วนผสม!Q:Q)+SUMIF(กวนไส้!$C:$C,'รับ-จ่าย ประจำวัน'!$B80,กวนไส้!Q:Q)+SUMIF(ผลิต1!$C:$C,'รับ-จ่าย ประจำวัน'!$B80,ผลิต1!Q:Q)+SUMIF(ผลิต2!$C:$C,'รับ-จ่าย ประจำวัน'!$B80,ผลิต2!Q:Q)+SUMIF(เส้นแต่งหน้าขนมเค้ก!$C:$C,'รับ-จ่าย ประจำวัน'!$B80,เส้นแต่งหน้าขนมเค้ก!Q:Q)+SUMIF(แพ็ค!$C:$C,'รับ-จ่าย ประจำวัน'!$B80,แพ็ค!Q:Q)+SUMIF(ธุรการ!$C:$C,'รับ-จ่าย ประจำวัน'!$B80,ธุรการ!Q:Q)+SUMIF(เส้นแต่งหน้าขนมปัง!$C:$C,'รับ-จ่าย ประจำวัน'!$B80,เส้นแต่งหน้าขนมปัง!Q:Q)+SUMIF('วางแผนBC,CJ'!$C:$C,'รับ-จ่าย ประจำวัน'!$B80,'วางแผนBC,CJ'!Q:Q)+SUMIF(RD!$C:$C,'รับ-จ่าย ประจำวัน'!$B80,RD!Q:Q)+SUMIF('FG,ออนไล,คัดแยก'!$C:$C,'รับ-จ่าย ประจำวัน'!$B80,'FG,ออนไล,คัดแยก'!Q:Q)</f>
        <v>0</v>
      </c>
      <c r="AY80" s="16">
        <f>SUMIF(เตรียมส่วนผสม!$C:$C,'รับ-จ่าย ประจำวัน'!$B80,เตรียมส่วนผสม!R:R)+SUMIF(กวนไส้!$C:$C,'รับ-จ่าย ประจำวัน'!$B80,กวนไส้!R:R)+SUMIF(ผลิต1!$C:$C,'รับ-จ่าย ประจำวัน'!$B80,ผลิต1!R:R)+SUMIF(ผลิต2!$C:$C,'รับ-จ่าย ประจำวัน'!$B80,ผลิต2!R:R)+SUMIF(เส้นแต่งหน้าขนมเค้ก!$C:$C,'รับ-จ่าย ประจำวัน'!$B80,เส้นแต่งหน้าขนมเค้ก!R:R)+SUMIF(แพ็ค!$C:$C,'รับ-จ่าย ประจำวัน'!$B80,แพ็ค!R:R)+SUMIF(ธุรการ!$C:$C,'รับ-จ่าย ประจำวัน'!$B80,ธุรการ!R:R)+SUMIF(เส้นแต่งหน้าขนมปัง!$C:$C,'รับ-จ่าย ประจำวัน'!$B80,เส้นแต่งหน้าขนมปัง!R:R)+SUMIF('วางแผนBC,CJ'!$C:$C,'รับ-จ่าย ประจำวัน'!$B80,'วางแผนBC,CJ'!R:R)+SUMIF(RD!$C:$C,'รับ-จ่าย ประจำวัน'!$B80,RD!R:R)+SUMIF('FG,ออนไล,คัดแยก'!$C:$C,'รับ-จ่าย ประจำวัน'!$B80,'FG,ออนไล,คัดแยก'!R:R)</f>
        <v>15</v>
      </c>
      <c r="AZ80" s="16">
        <f>SUMIF(เตรียมส่วนผสม!$C:$C,'รับ-จ่าย ประจำวัน'!$B80,เตรียมส่วนผสม!S:S)+SUMIF(กวนไส้!$C:$C,'รับ-จ่าย ประจำวัน'!$B80,กวนไส้!S:S)+SUMIF(ผลิต1!$C:$C,'รับ-จ่าย ประจำวัน'!$B80,ผลิต1!S:S)+SUMIF(ผลิต2!$C:$C,'รับ-จ่าย ประจำวัน'!$B80,ผลิต2!S:S)+SUMIF(เส้นแต่งหน้าขนมเค้ก!$C:$C,'รับ-จ่าย ประจำวัน'!$B80,เส้นแต่งหน้าขนมเค้ก!S:S)+SUMIF(แพ็ค!$C:$C,'รับ-จ่าย ประจำวัน'!$B80,แพ็ค!S:S)+SUMIF(ธุรการ!$C:$C,'รับ-จ่าย ประจำวัน'!$B80,ธุรการ!S:S)+SUMIF(เส้นแต่งหน้าขนมปัง!$C:$C,'รับ-จ่าย ประจำวัน'!$B80,เส้นแต่งหน้าขนมปัง!S:S)+SUMIF('วางแผนBC,CJ'!$C:$C,'รับ-จ่าย ประจำวัน'!$B80,'วางแผนBC,CJ'!S:S)+SUMIF(RD!$C:$C,'รับ-จ่าย ประจำวัน'!$B80,RD!S:S)+SUMIF('FG,ออนไล,คัดแยก'!$C:$C,'รับ-จ่าย ประจำวัน'!$B80,'FG,ออนไล,คัดแยก'!S:S)</f>
        <v>9</v>
      </c>
      <c r="BA80" s="16">
        <f>SUMIF(เตรียมส่วนผสม!$C:$C,'รับ-จ่าย ประจำวัน'!$B80,เตรียมส่วนผสม!T:T)+SUMIF(กวนไส้!$C:$C,'รับ-จ่าย ประจำวัน'!$B80,กวนไส้!T:T)+SUMIF(ผลิต1!$C:$C,'รับ-จ่าย ประจำวัน'!$B80,ผลิต1!T:T)+SUMIF(ผลิต2!$C:$C,'รับ-จ่าย ประจำวัน'!$B80,ผลิต2!T:T)+SUMIF(เส้นแต่งหน้าขนมเค้ก!$C:$C,'รับ-จ่าย ประจำวัน'!$B80,เส้นแต่งหน้าขนมเค้ก!T:T)+SUMIF(แพ็ค!$C:$C,'รับ-จ่าย ประจำวัน'!$B80,แพ็ค!T:T)+SUMIF(ธุรการ!$C:$C,'รับ-จ่าย ประจำวัน'!$B80,ธุรการ!T:T)+SUMIF(เส้นแต่งหน้าขนมปัง!$C:$C,'รับ-จ่าย ประจำวัน'!$B80,เส้นแต่งหน้าขนมปัง!T:T)+SUMIF('วางแผนBC,CJ'!$C:$C,'รับ-จ่าย ประจำวัน'!$B80,'วางแผนBC,CJ'!T:T)+SUMIF(RD!$C:$C,'รับ-จ่าย ประจำวัน'!$B80,RD!T:T)+SUMIF('FG,ออนไล,คัดแยก'!$C:$C,'รับ-จ่าย ประจำวัน'!$B80,'FG,ออนไล,คัดแยก'!T:T)</f>
        <v>0</v>
      </c>
      <c r="BB80" s="16">
        <f>SUMIF(เตรียมส่วนผสม!$C:$C,'รับ-จ่าย ประจำวัน'!$B80,เตรียมส่วนผสม!U:U)+SUMIF(กวนไส้!$C:$C,'รับ-จ่าย ประจำวัน'!$B80,กวนไส้!U:U)+SUMIF(ผลิต1!$C:$C,'รับ-จ่าย ประจำวัน'!$B80,ผลิต1!U:U)+SUMIF(ผลิต2!$C:$C,'รับ-จ่าย ประจำวัน'!$B80,ผลิต2!U:U)+SUMIF(เส้นแต่งหน้าขนมเค้ก!$C:$C,'รับ-จ่าย ประจำวัน'!$B80,เส้นแต่งหน้าขนมเค้ก!U:U)+SUMIF(แพ็ค!$C:$C,'รับ-จ่าย ประจำวัน'!$B80,แพ็ค!U:U)+SUMIF(ธุรการ!$C:$C,'รับ-จ่าย ประจำวัน'!$B80,ธุรการ!U:U)+SUMIF(เส้นแต่งหน้าขนมปัง!$C:$C,'รับ-จ่าย ประจำวัน'!$B80,เส้นแต่งหน้าขนมปัง!U:U)+SUMIF('วางแผนBC,CJ'!$C:$C,'รับ-จ่าย ประจำวัน'!$B80,'วางแผนBC,CJ'!U:U)+SUMIF(RD!$C:$C,'รับ-จ่าย ประจำวัน'!$B80,RD!U:U)+SUMIF('FG,ออนไล,คัดแยก'!$C:$C,'รับ-จ่าย ประจำวัน'!$B80,'FG,ออนไล,คัดแยก'!U:U)</f>
        <v>0</v>
      </c>
      <c r="BC80" s="16">
        <f>SUMIF(เตรียมส่วนผสม!$C:$C,'รับ-จ่าย ประจำวัน'!$B80,เตรียมส่วนผสม!V:V)+SUMIF(กวนไส้!$C:$C,'รับ-จ่าย ประจำวัน'!$B80,กวนไส้!V:V)+SUMIF(ผลิต1!$C:$C,'รับ-จ่าย ประจำวัน'!$B80,ผลิต1!V:V)+SUMIF(ผลิต2!$C:$C,'รับ-จ่าย ประจำวัน'!$B80,ผลิต2!V:V)+SUMIF(เส้นแต่งหน้าขนมเค้ก!$C:$C,'รับ-จ่าย ประจำวัน'!$B80,เส้นแต่งหน้าขนมเค้ก!V:V)+SUMIF(แพ็ค!$C:$C,'รับ-จ่าย ประจำวัน'!$B80,แพ็ค!V:V)+SUMIF(ธุรการ!$C:$C,'รับ-จ่าย ประจำวัน'!$B80,ธุรการ!V:V)+SUMIF(เส้นแต่งหน้าขนมปัง!$C:$C,'รับ-จ่าย ประจำวัน'!$B80,เส้นแต่งหน้าขนมปัง!V:V)+SUMIF('วางแผนBC,CJ'!$C:$C,'รับ-จ่าย ประจำวัน'!$B80,'วางแผนBC,CJ'!V:V)+SUMIF(RD!$C:$C,'รับ-จ่าย ประจำวัน'!$B80,RD!V:V)+SUMIF('FG,ออนไล,คัดแยก'!$C:$C,'รับ-จ่าย ประจำวัน'!$B80,'FG,ออนไล,คัดแยก'!V:V)</f>
        <v>0</v>
      </c>
      <c r="BD80" s="16">
        <f>SUMIF(เตรียมส่วนผสม!$C:$C,'รับ-จ่าย ประจำวัน'!$B80,เตรียมส่วนผสม!W:W)+SUMIF(กวนไส้!$C:$C,'รับ-จ่าย ประจำวัน'!$B80,กวนไส้!W:W)+SUMIF(ผลิต1!$C:$C,'รับ-จ่าย ประจำวัน'!$B80,ผลิต1!W:W)+SUMIF(ผลิต2!$C:$C,'รับ-จ่าย ประจำวัน'!$B80,ผลิต2!W:W)+SUMIF(เส้นแต่งหน้าขนมเค้ก!$C:$C,'รับ-จ่าย ประจำวัน'!$B80,เส้นแต่งหน้าขนมเค้ก!W:W)+SUMIF(แพ็ค!$C:$C,'รับ-จ่าย ประจำวัน'!$B80,แพ็ค!W:W)+SUMIF(ธุรการ!$C:$C,'รับ-จ่าย ประจำวัน'!$B80,ธุรการ!W:W)+SUMIF(เส้นแต่งหน้าขนมปัง!$C:$C,'รับ-จ่าย ประจำวัน'!$B80,เส้นแต่งหน้าขนมปัง!W:W)+SUMIF('วางแผนBC,CJ'!$C:$C,'รับ-จ่าย ประจำวัน'!$B80,'วางแผนBC,CJ'!W:W)+SUMIF(RD!$C:$C,'รับ-จ่าย ประจำวัน'!$B80,RD!W:W)+SUMIF('FG,ออนไล,คัดแยก'!$C:$C,'รับ-จ่าย ประจำวัน'!$B80,'FG,ออนไล,คัดแยก'!W:W)</f>
        <v>12</v>
      </c>
      <c r="BE80" s="16">
        <f>SUMIF(เตรียมส่วนผสม!$C:$C,'รับ-จ่าย ประจำวัน'!$B80,เตรียมส่วนผสม!X:X)+SUMIF(กวนไส้!$C:$C,'รับ-จ่าย ประจำวัน'!$B80,กวนไส้!X:X)+SUMIF(ผลิต1!$C:$C,'รับ-จ่าย ประจำวัน'!$B80,ผลิต1!X:X)+SUMIF(ผลิต2!$C:$C,'รับ-จ่าย ประจำวัน'!$B80,ผลิต2!X:X)+SUMIF(เส้นแต่งหน้าขนมเค้ก!$C:$C,'รับ-จ่าย ประจำวัน'!$B80,เส้นแต่งหน้าขนมเค้ก!X:X)+SUMIF(แพ็ค!$C:$C,'รับ-จ่าย ประจำวัน'!$B80,แพ็ค!X:X)+SUMIF(ธุรการ!$C:$C,'รับ-จ่าย ประจำวัน'!$B80,ธุรการ!X:X)+SUMIF(เส้นแต่งหน้าขนมปัง!$C:$C,'รับ-จ่าย ประจำวัน'!$B80,เส้นแต่งหน้าขนมปัง!X:X)+SUMIF('วางแผนBC,CJ'!$C:$C,'รับ-จ่าย ประจำวัน'!$B80,'วางแผนBC,CJ'!X:X)+SUMIF(RD!$C:$C,'รับ-จ่าย ประจำวัน'!$B80,RD!X:X)+SUMIF('FG,ออนไล,คัดแยก'!$C:$C,'รับ-จ่าย ประจำวัน'!$B80,'FG,ออนไล,คัดแยก'!X:X)</f>
        <v>0</v>
      </c>
      <c r="BF80" s="16">
        <f>SUMIF(เตรียมส่วนผสม!$C:$C,'รับ-จ่าย ประจำวัน'!$B80,เตรียมส่วนผสม!Y:Y)+SUMIF(กวนไส้!$C:$C,'รับ-จ่าย ประจำวัน'!$B80,กวนไส้!Y:Y)+SUMIF(ผลิต1!$C:$C,'รับ-จ่าย ประจำวัน'!$B80,ผลิต1!Y:Y)+SUMIF(ผลิต2!$C:$C,'รับ-จ่าย ประจำวัน'!$B80,ผลิต2!Y:Y)+SUMIF(เส้นแต่งหน้าขนมเค้ก!$C:$C,'รับ-จ่าย ประจำวัน'!$B80,เส้นแต่งหน้าขนมเค้ก!Y:Y)+SUMIF(แพ็ค!$C:$C,'รับ-จ่าย ประจำวัน'!$B80,แพ็ค!Y:Y)+SUMIF(ธุรการ!$C:$C,'รับ-จ่าย ประจำวัน'!$B80,ธุรการ!Y:Y)+SUMIF(เส้นแต่งหน้าขนมปัง!$C:$C,'รับ-จ่าย ประจำวัน'!$B80,เส้นแต่งหน้าขนมปัง!Y:Y)+SUMIF('วางแผนBC,CJ'!$C:$C,'รับ-จ่าย ประจำวัน'!$B80,'วางแผนBC,CJ'!Y:Y)+SUMIF(RD!$C:$C,'รับ-จ่าย ประจำวัน'!$B80,RD!Y:Y)+SUMIF('FG,ออนไล,คัดแยก'!$C:$C,'รับ-จ่าย ประจำวัน'!$B80,'FG,ออนไล,คัดแยก'!Y:Y)</f>
        <v>0</v>
      </c>
      <c r="BG80" s="16">
        <f>SUMIF(เตรียมส่วนผสม!$C:$C,'รับ-จ่าย ประจำวัน'!$B80,เตรียมส่วนผสม!Z:Z)+SUMIF(กวนไส้!$C:$C,'รับ-จ่าย ประจำวัน'!$B80,กวนไส้!Z:Z)+SUMIF(ผลิต1!$C:$C,'รับ-จ่าย ประจำวัน'!$B80,ผลิต1!Z:Z)+SUMIF(ผลิต2!$C:$C,'รับ-จ่าย ประจำวัน'!$B80,ผลิต2!Z:Z)+SUMIF(เส้นแต่งหน้าขนมเค้ก!$C:$C,'รับ-จ่าย ประจำวัน'!$B80,เส้นแต่งหน้าขนมเค้ก!Z:Z)+SUMIF(แพ็ค!$C:$C,'รับ-จ่าย ประจำวัน'!$B80,แพ็ค!Z:Z)+SUMIF(ธุรการ!$C:$C,'รับ-จ่าย ประจำวัน'!$B80,ธุรการ!Z:Z)+SUMIF(เส้นแต่งหน้าขนมปัง!$C:$C,'รับ-จ่าย ประจำวัน'!$B80,เส้นแต่งหน้าขนมปัง!Z:Z)+SUMIF('วางแผนBC,CJ'!$C:$C,'รับ-จ่าย ประจำวัน'!$B80,'วางแผนBC,CJ'!Z:Z)+SUMIF(RD!$C:$C,'รับ-จ่าย ประจำวัน'!$B80,RD!Z:Z)+SUMIF('FG,ออนไล,คัดแยก'!$C:$C,'รับ-จ่าย ประจำวัน'!$B80,'FG,ออนไล,คัดแยก'!Z:Z)</f>
        <v>10</v>
      </c>
      <c r="BH80" s="16">
        <f>SUMIF(เตรียมส่วนผสม!$C:$C,'รับ-จ่าย ประจำวัน'!$B80,เตรียมส่วนผสม!AA:AA)+SUMIF(กวนไส้!$C:$C,'รับ-จ่าย ประจำวัน'!$B80,กวนไส้!AA:AA)+SUMIF(ผลิต1!$C:$C,'รับ-จ่าย ประจำวัน'!$B80,ผลิต1!AA:AA)+SUMIF(ผลิต2!$C:$C,'รับ-จ่าย ประจำวัน'!$B80,ผลิต2!AA:AA)+SUMIF(เส้นแต่งหน้าขนมเค้ก!$C:$C,'รับ-จ่าย ประจำวัน'!$B80,เส้นแต่งหน้าขนมเค้ก!AA:AA)+SUMIF(แพ็ค!$C:$C,'รับ-จ่าย ประจำวัน'!$B80,แพ็ค!AA:AA)+SUMIF(ธุรการ!$C:$C,'รับ-จ่าย ประจำวัน'!$B80,ธุรการ!AA:AA)+SUMIF(เส้นแต่งหน้าขนมปัง!$C:$C,'รับ-จ่าย ประจำวัน'!$B80,เส้นแต่งหน้าขนมปัง!AA:AA)+SUMIF('วางแผนBC,CJ'!$C:$C,'รับ-จ่าย ประจำวัน'!$B80,'วางแผนBC,CJ'!AA:AA)+SUMIF(RD!$C:$C,'รับ-จ่าย ประจำวัน'!$B80,RD!AA:AA)+SUMIF('FG,ออนไล,คัดแยก'!$C:$C,'รับ-จ่าย ประจำวัน'!$B80,'FG,ออนไล,คัดแยก'!AA:AA)</f>
        <v>0</v>
      </c>
      <c r="BI80" s="16">
        <f>SUMIF(เตรียมส่วนผสม!$C:$C,'รับ-จ่าย ประจำวัน'!$B80,เตรียมส่วนผสม!AB:AB)+SUMIF(กวนไส้!$C:$C,'รับ-จ่าย ประจำวัน'!$B80,กวนไส้!AB:AB)+SUMIF(ผลิต1!$C:$C,'รับ-จ่าย ประจำวัน'!$B80,ผลิต1!AB:AB)+SUMIF(ผลิต2!$C:$C,'รับ-จ่าย ประจำวัน'!$B80,ผลิต2!AB:AB)+SUMIF(เส้นแต่งหน้าขนมเค้ก!$C:$C,'รับ-จ่าย ประจำวัน'!$B80,เส้นแต่งหน้าขนมเค้ก!AB:AB)+SUMIF(แพ็ค!$C:$C,'รับ-จ่าย ประจำวัน'!$B80,แพ็ค!AB:AB)+SUMIF(ธุรการ!$C:$C,'รับ-จ่าย ประจำวัน'!$B80,ธุรการ!AB:AB)+SUMIF(เส้นแต่งหน้าขนมปัง!$C:$C,'รับ-จ่าย ประจำวัน'!$B80,เส้นแต่งหน้าขนมปัง!AB:AB)+SUMIF('วางแผนBC,CJ'!$C:$C,'รับ-จ่าย ประจำวัน'!$B80,'วางแผนBC,CJ'!AB:AB)+SUMIF(RD!$C:$C,'รับ-จ่าย ประจำวัน'!$B80,RD!AB:AB)+SUMIF('FG,ออนไล,คัดแยก'!$C:$C,'รับ-จ่าย ประจำวัน'!$B80,'FG,ออนไล,คัดแยก'!AB:AB)</f>
        <v>0</v>
      </c>
      <c r="BJ80" s="16">
        <f>SUMIF(เตรียมส่วนผสม!$C:$C,'รับ-จ่าย ประจำวัน'!$B80,เตรียมส่วนผสม!AC:AC)+SUMIF(กวนไส้!$C:$C,'รับ-จ่าย ประจำวัน'!$B80,กวนไส้!AC:AC)+SUMIF(ผลิต1!$C:$C,'รับ-จ่าย ประจำวัน'!$B80,ผลิต1!AC:AC)+SUMIF(ผลิต2!$C:$C,'รับ-จ่าย ประจำวัน'!$B80,ผลิต2!AC:AC)+SUMIF(เส้นแต่งหน้าขนมเค้ก!$C:$C,'รับ-จ่าย ประจำวัน'!$B80,เส้นแต่งหน้าขนมเค้ก!AC:AC)+SUMIF(แพ็ค!$C:$C,'รับ-จ่าย ประจำวัน'!$B80,แพ็ค!AC:AC)+SUMIF(ธุรการ!$C:$C,'รับ-จ่าย ประจำวัน'!$B80,ธุรการ!AC:AC)+SUMIF(เส้นแต่งหน้าขนมปัง!$C:$C,'รับ-จ่าย ประจำวัน'!$B80,เส้นแต่งหน้าขนมปัง!AC:AC)+SUMIF('วางแผนBC,CJ'!$C:$C,'รับ-จ่าย ประจำวัน'!$B80,'วางแผนBC,CJ'!AC:AC)+SUMIF(RD!$C:$C,'รับ-จ่าย ประจำวัน'!$B80,RD!AC:AC)+SUMIF('FG,ออนไล,คัดแยก'!$C:$C,'รับ-จ่าย ประจำวัน'!$B80,'FG,ออนไล,คัดแยก'!AC:AC)</f>
        <v>0</v>
      </c>
      <c r="BK80" s="16">
        <f>SUMIF(เตรียมส่วนผสม!$C:$C,'รับ-จ่าย ประจำวัน'!$B80,เตรียมส่วนผสม!AD:AD)+SUMIF(กวนไส้!$C:$C,'รับ-จ่าย ประจำวัน'!$B80,กวนไส้!AD:AD)+SUMIF(ผลิต1!$C:$C,'รับ-จ่าย ประจำวัน'!$B80,ผลิต1!AD:AD)+SUMIF(ผลิต2!$C:$C,'รับ-จ่าย ประจำวัน'!$B80,ผลิต2!AD:AD)+SUMIF(เส้นแต่งหน้าขนมเค้ก!$C:$C,'รับ-จ่าย ประจำวัน'!$B80,เส้นแต่งหน้าขนมเค้ก!AD:AD)+SUMIF(แพ็ค!$C:$C,'รับ-จ่าย ประจำวัน'!$B80,แพ็ค!AD:AD)+SUMIF(ธุรการ!$C:$C,'รับ-จ่าย ประจำวัน'!$B80,ธุรการ!AD:AD)+SUMIF(เส้นแต่งหน้าขนมปัง!$C:$C,'รับ-จ่าย ประจำวัน'!$B80,เส้นแต่งหน้าขนมปัง!AD:AD)+SUMIF('วางแผนBC,CJ'!$C:$C,'รับ-จ่าย ประจำวัน'!$B80,'วางแผนBC,CJ'!AD:AD)+SUMIF(RD!$C:$C,'รับ-จ่าย ประจำวัน'!$B80,RD!AD:AD)+SUMIF('FG,ออนไล,คัดแยก'!$C:$C,'รับ-จ่าย ประจำวัน'!$B80,'FG,ออนไล,คัดแยก'!AD:AD)</f>
        <v>0</v>
      </c>
      <c r="BL80" s="16">
        <f>SUMIF(เตรียมส่วนผสม!$C:$C,'รับ-จ่าย ประจำวัน'!$B80,เตรียมส่วนผสม!AE:AE)+SUMIF(กวนไส้!$C:$C,'รับ-จ่าย ประจำวัน'!$B80,กวนไส้!AE:AE)+SUMIF(ผลิต1!$C:$C,'รับ-จ่าย ประจำวัน'!$B80,ผลิต1!AE:AE)+SUMIF(ผลิต2!$C:$C,'รับ-จ่าย ประจำวัน'!$B80,ผลิต2!AE:AE)+SUMIF(เส้นแต่งหน้าขนมเค้ก!$C:$C,'รับ-จ่าย ประจำวัน'!$B80,เส้นแต่งหน้าขนมเค้ก!AE:AE)+SUMIF(แพ็ค!$C:$C,'รับ-จ่าย ประจำวัน'!$B80,แพ็ค!AE:AE)+SUMIF(ธุรการ!$C:$C,'รับ-จ่าย ประจำวัน'!$B80,ธุรการ!AE:AE)+SUMIF(เส้นแต่งหน้าขนมปัง!$C:$C,'รับ-จ่าย ประจำวัน'!$B80,เส้นแต่งหน้าขนมปัง!AE:AE)+SUMIF('วางแผนBC,CJ'!$C:$C,'รับ-จ่าย ประจำวัน'!$B80,'วางแผนBC,CJ'!AE:AE)+SUMIF(RD!$C:$C,'รับ-จ่าย ประจำวัน'!$B80,RD!AE:AE)+SUMIF('FG,ออนไล,คัดแยก'!$C:$C,'รับ-จ่าย ประจำวัน'!$B80,'FG,ออนไล,คัดแยก'!AE:AE)</f>
        <v>5</v>
      </c>
      <c r="BM80" s="16">
        <f>SUMIF(เตรียมส่วนผสม!$C:$C,'รับ-จ่าย ประจำวัน'!$B80,เตรียมส่วนผสม!AF:AF)+SUMIF(กวนไส้!$C:$C,'รับ-จ่าย ประจำวัน'!$B80,กวนไส้!AF:AF)+SUMIF(ผลิต1!$C:$C,'รับ-จ่าย ประจำวัน'!$B80,ผลิต1!AF:AF)+SUMIF(ผลิต2!$C:$C,'รับ-จ่าย ประจำวัน'!$B80,ผลิต2!AF:AF)+SUMIF(เส้นแต่งหน้าขนมเค้ก!$C:$C,'รับ-จ่าย ประจำวัน'!$B80,เส้นแต่งหน้าขนมเค้ก!AF:AF)+SUMIF(แพ็ค!$C:$C,'รับ-จ่าย ประจำวัน'!$B80,แพ็ค!AF:AF)+SUMIF(ธุรการ!$C:$C,'รับ-จ่าย ประจำวัน'!$B80,ธุรการ!AF:AF)+SUMIF(เส้นแต่งหน้าขนมปัง!$C:$C,'รับ-จ่าย ประจำวัน'!$B80,เส้นแต่งหน้าขนมปัง!AF:AF)+SUMIF('วางแผนBC,CJ'!$C:$C,'รับ-จ่าย ประจำวัน'!$B80,'วางแผนBC,CJ'!AF:AF)+SUMIF(RD!$C:$C,'รับ-จ่าย ประจำวัน'!$B80,RD!AF:AF)+SUMIF('FG,ออนไล,คัดแยก'!$C:$C,'รับ-จ่าย ประจำวัน'!$B80,'FG,ออนไล,คัดแยก'!AF:AF)</f>
        <v>0</v>
      </c>
      <c r="BN80" s="16">
        <f>SUMIF(เตรียมส่วนผสม!$C:$C,'รับ-จ่าย ประจำวัน'!$B80,เตรียมส่วนผสม!AG:AG)+SUMIF(กวนไส้!$C:$C,'รับ-จ่าย ประจำวัน'!$B80,กวนไส้!AG:AG)+SUMIF(ผลิต1!$C:$C,'รับ-จ่าย ประจำวัน'!$B80,ผลิต1!AG:AG)+SUMIF(ผลิต2!$C:$C,'รับ-จ่าย ประจำวัน'!$B80,ผลิต2!AG:AG)+SUMIF(เส้นแต่งหน้าขนมเค้ก!$C:$C,'รับ-จ่าย ประจำวัน'!$B80,เส้นแต่งหน้าขนมเค้ก!AG:AG)+SUMIF(แพ็ค!$C:$C,'รับ-จ่าย ประจำวัน'!$B80,แพ็ค!AG:AG)+SUMIF(ธุรการ!$C:$C,'รับ-จ่าย ประจำวัน'!$B80,ธุรการ!AG:AG)+SUMIF(เส้นแต่งหน้าขนมปัง!$C:$C,'รับ-จ่าย ประจำวัน'!$B80,เส้นแต่งหน้าขนมปัง!AG:AG)+SUMIF('วางแผนBC,CJ'!$C:$C,'รับ-จ่าย ประจำวัน'!$B80,'วางแผนBC,CJ'!AG:AG)+SUMIF(RD!$C:$C,'รับ-จ่าย ประจำวัน'!$B80,RD!AG:AG)+SUMIF('FG,ออนไล,คัดแยก'!$C:$C,'รับ-จ่าย ประจำวัน'!$B80,'FG,ออนไล,คัดแยก'!AG:AG)</f>
        <v>10</v>
      </c>
      <c r="BO80" s="16">
        <f>SUMIF(เตรียมส่วนผสม!$C:$C,'รับ-จ่าย ประจำวัน'!$B80,เตรียมส่วนผสม!AH:AH)+SUMIF(กวนไส้!$C:$C,'รับ-จ่าย ประจำวัน'!$B80,กวนไส้!AH:AH)+SUMIF(ผลิต1!$C:$C,'รับ-จ่าย ประจำวัน'!$B80,ผลิต1!AH:AH)+SUMIF(ผลิต2!$C:$C,'รับ-จ่าย ประจำวัน'!$B80,ผลิต2!AH:AH)+SUMIF(เส้นแต่งหน้าขนมเค้ก!$C:$C,'รับ-จ่าย ประจำวัน'!$B80,เส้นแต่งหน้าขนมเค้ก!AH:AH)+SUMIF(แพ็ค!$C:$C,'รับ-จ่าย ประจำวัน'!$B80,แพ็ค!AH:AH)+SUMIF(ธุรการ!$C:$C,'รับ-จ่าย ประจำวัน'!$B80,ธุรการ!AH:AH)+SUMIF(เส้นแต่งหน้าขนมปัง!$C:$C,'รับ-จ่าย ประจำวัน'!$B80,เส้นแต่งหน้าขนมปัง!AH:AH)+SUMIF('วางแผนBC,CJ'!$C:$C,'รับ-จ่าย ประจำวัน'!$B80,'วางแผนBC,CJ'!AH:AH)+SUMIF(RD!$C:$C,'รับ-จ่าย ประจำวัน'!$B80,RD!AH:AH)+SUMIF('FG,ออนไล,คัดแยก'!$C:$C,'รับ-จ่าย ประจำวัน'!$B80,'FG,ออนไล,คัดแยก'!AH:AH)</f>
        <v>0</v>
      </c>
      <c r="BP80" s="16">
        <f>SUMIF(เตรียมส่วนผสม!$C:$C,'รับ-จ่าย ประจำวัน'!$B80,เตรียมส่วนผสม!AI:AI)+SUMIF(กวนไส้!$C:$C,'รับ-จ่าย ประจำวัน'!$B80,กวนไส้!AI:AI)+SUMIF(ผลิต1!$C:$C,'รับ-จ่าย ประจำวัน'!$B80,ผลิต1!AI:AI)+SUMIF(ผลิต2!$C:$C,'รับ-จ่าย ประจำวัน'!$B80,ผลิต2!AI:AI)+SUMIF(เส้นแต่งหน้าขนมเค้ก!$C:$C,'รับ-จ่าย ประจำวัน'!$B80,เส้นแต่งหน้าขนมเค้ก!AI:AI)+SUMIF(แพ็ค!$C:$C,'รับ-จ่าย ประจำวัน'!$B80,แพ็ค!AI:AI)+SUMIF(ธุรการ!$C:$C,'รับ-จ่าย ประจำวัน'!$B80,ธุรการ!AI:AI)+SUMIF(เส้นแต่งหน้าขนมปัง!$C:$C,'รับ-จ่าย ประจำวัน'!$B80,เส้นแต่งหน้าขนมปัง!AI:AI)+SUMIF('วางแผนBC,CJ'!$C:$C,'รับ-จ่าย ประจำวัน'!$B80,'วางแผนBC,CJ'!AI:AI)+SUMIF(RD!$C:$C,'รับ-จ่าย ประจำวัน'!$B80,RD!AI:AI)+SUMIF('FG,ออนไล,คัดแยก'!$C:$C,'รับ-จ่าย ประจำวัน'!$B80,'FG,ออนไล,คัดแยก'!AI:AI)</f>
        <v>0</v>
      </c>
      <c r="BQ80" s="16">
        <f>SUMIF(เตรียมส่วนผสม!$C:$C,'รับ-จ่าย ประจำวัน'!$B80,เตรียมส่วนผสม!AJ:AJ)+SUMIF(กวนไส้!$C:$C,'รับ-จ่าย ประจำวัน'!$B80,กวนไส้!AJ:AJ)+SUMIF(ผลิต1!$C:$C,'รับ-จ่าย ประจำวัน'!$B80,ผลิต1!AJ:AJ)+SUMIF(ผลิต2!$C:$C,'รับ-จ่าย ประจำวัน'!$B80,ผลิต2!AJ:AJ)+SUMIF(เส้นแต่งหน้าขนมเค้ก!$C:$C,'รับ-จ่าย ประจำวัน'!$B80,เส้นแต่งหน้าขนมเค้ก!AJ:AJ)+SUMIF(แพ็ค!$C:$C,'รับ-จ่าย ประจำวัน'!$B80,แพ็ค!AJ:AJ)+SUMIF(ธุรการ!$C:$C,'รับ-จ่าย ประจำวัน'!$B80,ธุรการ!AJ:AJ)+SUMIF(เส้นแต่งหน้าขนมปัง!$C:$C,'รับ-จ่าย ประจำวัน'!$B80,เส้นแต่งหน้าขนมปัง!AJ:AJ)+SUMIF('วางแผนBC,CJ'!$C:$C,'รับ-จ่าย ประจำวัน'!$B80,'วางแผนBC,CJ'!AJ:AJ)+SUMIF(RD!$C:$C,'รับ-จ่าย ประจำวัน'!$B80,RD!AJ:AJ)+SUMIF('FG,ออนไล,คัดแยก'!$C:$C,'รับ-จ่าย ประจำวัน'!$B80,'FG,ออนไล,คัดแยก'!AJ:AJ)</f>
        <v>15</v>
      </c>
      <c r="BR80" s="16">
        <f>SUMIF(เตรียมส่วนผสม!$C:$C,'รับ-จ่าย ประจำวัน'!$B80,เตรียมส่วนผสม!AK:AK)+SUMIF(กวนไส้!$C:$C,'รับ-จ่าย ประจำวัน'!$B80,กวนไส้!AK:AK)+SUMIF(ผลิต1!$C:$C,'รับ-จ่าย ประจำวัน'!$B80,ผลิต1!AK:AK)+SUMIF(ผลิต2!$C:$C,'รับ-จ่าย ประจำวัน'!$B80,ผลิต2!AK:AK)+SUMIF(เส้นแต่งหน้าขนมเค้ก!$C:$C,'รับ-จ่าย ประจำวัน'!$B80,เส้นแต่งหน้าขนมเค้ก!AK:AK)+SUMIF(แพ็ค!$C:$C,'รับ-จ่าย ประจำวัน'!$B80,แพ็ค!AK:AK)+SUMIF(ธุรการ!$C:$C,'รับ-จ่าย ประจำวัน'!$B80,ธุรการ!AK:AK)+SUMIF(เส้นแต่งหน้าขนมปัง!$C:$C,'รับ-จ่าย ประจำวัน'!$B80,เส้นแต่งหน้าขนมปัง!AK:AK)+SUMIF('วางแผนBC,CJ'!$C:$C,'รับ-จ่าย ประจำวัน'!$B80,'วางแผนBC,CJ'!AK:AK)+SUMIF(RD!$C:$C,'รับ-จ่าย ประจำวัน'!$B80,RD!AK:AK)+SUMIF('FG,ออนไล,คัดแยก'!$C:$C,'รับ-จ่าย ประจำวัน'!$B80,'FG,ออนไล,คัดแยก'!AK:AK)</f>
        <v>0</v>
      </c>
      <c r="BS80" s="16">
        <f>SUMIF(เตรียมส่วนผสม!$C:$C,'รับ-จ่าย ประจำวัน'!$B80,เตรียมส่วนผสม!AL:AL)+SUMIF(กวนไส้!$C:$C,'รับ-จ่าย ประจำวัน'!$B80,กวนไส้!AL:AL)+SUMIF(ผลิต1!$C:$C,'รับ-จ่าย ประจำวัน'!$B80,ผลิต1!AL:AL)+SUMIF(ผลิต2!$C:$C,'รับ-จ่าย ประจำวัน'!$B80,ผลิต2!AL:AL)+SUMIF(เส้นแต่งหน้าขนมเค้ก!$C:$C,'รับ-จ่าย ประจำวัน'!$B80,เส้นแต่งหน้าขนมเค้ก!AL:AL)+SUMIF(แพ็ค!$C:$C,'รับ-จ่าย ประจำวัน'!$B80,แพ็ค!AL:AL)+SUMIF(ธุรการ!$C:$C,'รับ-จ่าย ประจำวัน'!$B80,ธุรการ!AL:AL)+SUMIF(เส้นแต่งหน้าขนมปัง!$C:$C,'รับ-จ่าย ประจำวัน'!$B80,เส้นแต่งหน้าขนมปัง!AL:AL)+SUMIF('วางแผนBC,CJ'!$C:$C,'รับ-จ่าย ประจำวัน'!$B80,'วางแผนBC,CJ'!AL:AL)+SUMIF(RD!$C:$C,'รับ-จ่าย ประจำวัน'!$B80,RD!AL:AL)+SUMIF('FG,ออนไล,คัดแยก'!$C:$C,'รับ-จ่าย ประจำวัน'!$B80,'FG,ออนไล,คัดแยก'!AL:AL)</f>
        <v>0</v>
      </c>
      <c r="BT80" s="18">
        <f t="shared" si="20"/>
        <v>116</v>
      </c>
      <c r="BU80" s="116">
        <v>330</v>
      </c>
      <c r="BV80" s="146">
        <f t="shared" si="21"/>
        <v>128</v>
      </c>
      <c r="BW80" s="183">
        <v>30</v>
      </c>
      <c r="BX80" s="172">
        <f t="shared" ref="BX80:BX90" si="28">BT80/30</f>
        <v>3.8666666666666667</v>
      </c>
      <c r="BY80" s="188">
        <f t="shared" si="22"/>
        <v>33.103448275862071</v>
      </c>
      <c r="BZ80" s="180">
        <f t="shared" ca="1" si="23"/>
        <v>46236.103448275862</v>
      </c>
      <c r="CA80" s="152"/>
      <c r="CB80" s="93"/>
      <c r="CC80" s="93"/>
      <c r="CD80" s="93"/>
      <c r="CE80" s="93"/>
      <c r="CF80" s="93"/>
      <c r="CG80" s="93"/>
      <c r="CH80" s="93"/>
      <c r="CI80" s="93"/>
      <c r="CJ80" s="94"/>
      <c r="CK80" s="9">
        <f t="shared" si="24"/>
        <v>-202</v>
      </c>
    </row>
    <row r="81" spans="1:89" x14ac:dyDescent="0.5">
      <c r="A81" s="196" t="s">
        <v>328</v>
      </c>
      <c r="B81" s="34">
        <v>1022201007</v>
      </c>
      <c r="C81" s="10" t="s">
        <v>329</v>
      </c>
      <c r="D81" s="135" t="s">
        <v>276</v>
      </c>
      <c r="E81" s="11">
        <v>0</v>
      </c>
      <c r="F81" s="75"/>
      <c r="G81" s="11"/>
      <c r="H81" s="12">
        <v>190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3"/>
      <c r="AF81" s="13"/>
      <c r="AG81" s="13"/>
      <c r="AH81" s="13"/>
      <c r="AI81" s="14"/>
      <c r="AJ81" s="14"/>
      <c r="AK81" s="14"/>
      <c r="AL81" s="14"/>
      <c r="AM81" s="14"/>
      <c r="AN81" s="15">
        <f t="shared" si="19"/>
        <v>0</v>
      </c>
      <c r="AO81" s="16">
        <f>SUMIF(เตรียมส่วนผสม!$C:$C,'รับ-จ่าย ประจำวัน'!$B81,เตรียมส่วนผสม!H:H)+SUMIF(กวนไส้!$C:$C,'รับ-จ่าย ประจำวัน'!$B81,กวนไส้!H:H)+SUMIF(ผลิต1!$C:$C,'รับ-จ่าย ประจำวัน'!$B81,ผลิต1!H:H)+SUMIF(ผลิต2!$C:$C,'รับ-จ่าย ประจำวัน'!$B81,ผลิต2!H:H)+SUMIF(เส้นแต่งหน้าขนมเค้ก!$C:$C,'รับ-จ่าย ประจำวัน'!$B81,เส้นแต่งหน้าขนมเค้ก!H:H)+SUMIF(แพ็ค!$C:$C,'รับ-จ่าย ประจำวัน'!$B81,แพ็ค!H:H)+SUMIF(ธุรการ!$C:$C,'รับ-จ่าย ประจำวัน'!$B81,ธุรการ!H:H)+SUMIF(เส้นแต่งหน้าขนมปัง!$C:$C,'รับ-จ่าย ประจำวัน'!$B81,เส้นแต่งหน้าขนมปัง!H:H)+SUMIF('วางแผนBC,CJ'!$C:$C,'รับ-จ่าย ประจำวัน'!$B81,'วางแผนBC,CJ'!H:H)+SUMIF(RD!$C:$C,'รับ-จ่าย ประจำวัน'!$B81,RD!H:H)+SUMIF('FG,ออนไล,คัดแยก'!$C:$C,'รับ-จ่าย ประจำวัน'!$B81,'FG,ออนไล,คัดแยก'!H:H)</f>
        <v>0</v>
      </c>
      <c r="AP81" s="16">
        <f>SUMIF(เตรียมส่วนผสม!$C:$C,'รับ-จ่าย ประจำวัน'!$B81,เตรียมส่วนผสม!I:I)+SUMIF(กวนไส้!$C:$C,'รับ-จ่าย ประจำวัน'!$B81,กวนไส้!I:I)+SUMIF(ผลิต1!$C:$C,'รับ-จ่าย ประจำวัน'!$B81,ผลิต1!I:I)+SUMIF(ผลิต2!$C:$C,'รับ-จ่าย ประจำวัน'!$B81,ผลิต2!I:I)+SUMIF(เส้นแต่งหน้าขนมเค้ก!$C:$C,'รับ-จ่าย ประจำวัน'!$B81,เส้นแต่งหน้าขนมเค้ก!I:I)+SUMIF(แพ็ค!$C:$C,'รับ-จ่าย ประจำวัน'!$B81,แพ็ค!I:I)+SUMIF(ธุรการ!$C:$C,'รับ-จ่าย ประจำวัน'!$B81,ธุรการ!I:I)+SUMIF(เส้นแต่งหน้าขนมปัง!$C:$C,'รับ-จ่าย ประจำวัน'!$B81,เส้นแต่งหน้าขนมปัง!I:I)+SUMIF('วางแผนBC,CJ'!$C:$C,'รับ-จ่าย ประจำวัน'!$B81,'วางแผนBC,CJ'!I:I)+SUMIF(RD!$C:$C,'รับ-จ่าย ประจำวัน'!$B81,RD!I:I)+SUMIF('FG,ออนไล,คัดแยก'!$C:$C,'รับ-จ่าย ประจำวัน'!$B81,'FG,ออนไล,คัดแยก'!I:I)</f>
        <v>0</v>
      </c>
      <c r="AQ81" s="16">
        <f>SUMIF(เตรียมส่วนผสม!$C:$C,'รับ-จ่าย ประจำวัน'!$B81,เตรียมส่วนผสม!J:J)+SUMIF(กวนไส้!$C:$C,'รับ-จ่าย ประจำวัน'!$B81,กวนไส้!J:J)+SUMIF(ผลิต1!$C:$C,'รับ-จ่าย ประจำวัน'!$B81,ผลิต1!J:J)+SUMIF(ผลิต2!$C:$C,'รับ-จ่าย ประจำวัน'!$B81,ผลิต2!J:J)+SUMIF(เส้นแต่งหน้าขนมเค้ก!$C:$C,'รับ-จ่าย ประจำวัน'!$B81,เส้นแต่งหน้าขนมเค้ก!J:J)+SUMIF(แพ็ค!$C:$C,'รับ-จ่าย ประจำวัน'!$B81,แพ็ค!J:J)+SUMIF(ธุรการ!$C:$C,'รับ-จ่าย ประจำวัน'!$B81,ธุรการ!J:J)+SUMIF(เส้นแต่งหน้าขนมปัง!$C:$C,'รับ-จ่าย ประจำวัน'!$B81,เส้นแต่งหน้าขนมปัง!J:J)+SUMIF('วางแผนBC,CJ'!$C:$C,'รับ-จ่าย ประจำวัน'!$B81,'วางแผนBC,CJ'!J:J)+SUMIF(RD!$C:$C,'รับ-จ่าย ประจำวัน'!$B81,RD!J:J)+SUMIF('FG,ออนไล,คัดแยก'!$C:$C,'รับ-จ่าย ประจำวัน'!$B81,'FG,ออนไล,คัดแยก'!J:J)</f>
        <v>0</v>
      </c>
      <c r="AR81" s="16">
        <f>SUMIF(เตรียมส่วนผสม!$C:$C,'รับ-จ่าย ประจำวัน'!$B81,เตรียมส่วนผสม!K:K)+SUMIF(กวนไส้!$C:$C,'รับ-จ่าย ประจำวัน'!$B81,กวนไส้!K:K)+SUMIF(ผลิต1!$C:$C,'รับ-จ่าย ประจำวัน'!$B81,ผลิต1!K:K)+SUMIF(ผลิต2!$C:$C,'รับ-จ่าย ประจำวัน'!$B81,ผลิต2!K:K)+SUMIF(เส้นแต่งหน้าขนมเค้ก!$C:$C,'รับ-จ่าย ประจำวัน'!$B81,เส้นแต่งหน้าขนมเค้ก!K:K)+SUMIF(แพ็ค!$C:$C,'รับ-จ่าย ประจำวัน'!$B81,แพ็ค!K:K)+SUMIF(ธุรการ!$C:$C,'รับ-จ่าย ประจำวัน'!$B81,ธุรการ!K:K)+SUMIF(เส้นแต่งหน้าขนมปัง!$C:$C,'รับ-จ่าย ประจำวัน'!$B81,เส้นแต่งหน้าขนมปัง!K:K)+SUMIF('วางแผนBC,CJ'!$C:$C,'รับ-จ่าย ประจำวัน'!$B81,'วางแผนBC,CJ'!K:K)+SUMIF(RD!$C:$C,'รับ-จ่าย ประจำวัน'!$B81,RD!K:K)+SUMIF('FG,ออนไล,คัดแยก'!$C:$C,'รับ-จ่าย ประจำวัน'!$B81,'FG,ออนไล,คัดแยก'!K:K)</f>
        <v>15</v>
      </c>
      <c r="AS81" s="16">
        <f>SUMIF(เตรียมส่วนผสม!$C:$C,'รับ-จ่าย ประจำวัน'!$B81,เตรียมส่วนผสม!L:L)+SUMIF(กวนไส้!$C:$C,'รับ-จ่าย ประจำวัน'!$B81,กวนไส้!L:L)+SUMIF(ผลิต1!$C:$C,'รับ-จ่าย ประจำวัน'!$B81,ผลิต1!L:L)+SUMIF(ผลิต2!$C:$C,'รับ-จ่าย ประจำวัน'!$B81,ผลิต2!L:L)+SUMIF(เส้นแต่งหน้าขนมเค้ก!$C:$C,'รับ-จ่าย ประจำวัน'!$B81,เส้นแต่งหน้าขนมเค้ก!L:L)+SUMIF(แพ็ค!$C:$C,'รับ-จ่าย ประจำวัน'!$B81,แพ็ค!L:L)+SUMIF(ธุรการ!$C:$C,'รับ-จ่าย ประจำวัน'!$B81,ธุรการ!L:L)+SUMIF(เส้นแต่งหน้าขนมปัง!$C:$C,'รับ-จ่าย ประจำวัน'!$B81,เส้นแต่งหน้าขนมปัง!L:L)+SUMIF('วางแผนBC,CJ'!$C:$C,'รับ-จ่าย ประจำวัน'!$B81,'วางแผนBC,CJ'!L:L)+SUMIF(RD!$C:$C,'รับ-จ่าย ประจำวัน'!$B81,RD!L:L)+SUMIF('FG,ออนไล,คัดแยก'!$C:$C,'รับ-จ่าย ประจำวัน'!$B81,'FG,ออนไล,คัดแยก'!L:L)</f>
        <v>0</v>
      </c>
      <c r="AT81" s="16">
        <f>SUMIF(เตรียมส่วนผสม!$C:$C,'รับ-จ่าย ประจำวัน'!$B81,เตรียมส่วนผสม!M:M)+SUMIF(กวนไส้!$C:$C,'รับ-จ่าย ประจำวัน'!$B81,กวนไส้!M:M)+SUMIF(ผลิต1!$C:$C,'รับ-จ่าย ประจำวัน'!$B81,ผลิต1!M:M)+SUMIF(ผลิต2!$C:$C,'รับ-จ่าย ประจำวัน'!$B81,ผลิต2!M:M)+SUMIF(เส้นแต่งหน้าขนมเค้ก!$C:$C,'รับ-จ่าย ประจำวัน'!$B81,เส้นแต่งหน้าขนมเค้ก!M:M)+SUMIF(แพ็ค!$C:$C,'รับ-จ่าย ประจำวัน'!$B81,แพ็ค!M:M)+SUMIF(ธุรการ!$C:$C,'รับ-จ่าย ประจำวัน'!$B81,ธุรการ!M:M)+SUMIF(เส้นแต่งหน้าขนมปัง!$C:$C,'รับ-จ่าย ประจำวัน'!$B81,เส้นแต่งหน้าขนมปัง!M:M)+SUMIF('วางแผนBC,CJ'!$C:$C,'รับ-จ่าย ประจำวัน'!$B81,'วางแผนBC,CJ'!M:M)+SUMIF(RD!$C:$C,'รับ-จ่าย ประจำวัน'!$B81,RD!M:M)+SUMIF('FG,ออนไล,คัดแยก'!$C:$C,'รับ-จ่าย ประจำวัน'!$B81,'FG,ออนไล,คัดแยก'!M:M)</f>
        <v>0</v>
      </c>
      <c r="AU81" s="16">
        <f>SUMIF(เตรียมส่วนผสม!$C:$C,'รับ-จ่าย ประจำวัน'!$B81,เตรียมส่วนผสม!N:N)+SUMIF(กวนไส้!$C:$C,'รับ-จ่าย ประจำวัน'!$B81,กวนไส้!N:N)+SUMIF(ผลิต1!$C:$C,'รับ-จ่าย ประจำวัน'!$B81,ผลิต1!N:N)+SUMIF(ผลิต2!$C:$C,'รับ-จ่าย ประจำวัน'!$B81,ผลิต2!N:N)+SUMIF(เส้นแต่งหน้าขนมเค้ก!$C:$C,'รับ-จ่าย ประจำวัน'!$B81,เส้นแต่งหน้าขนมเค้ก!N:N)+SUMIF(แพ็ค!$C:$C,'รับ-จ่าย ประจำวัน'!$B81,แพ็ค!N:N)+SUMIF(ธุรการ!$C:$C,'รับ-จ่าย ประจำวัน'!$B81,ธุรการ!N:N)+SUMIF(เส้นแต่งหน้าขนมปัง!$C:$C,'รับ-จ่าย ประจำวัน'!$B81,เส้นแต่งหน้าขนมปัง!N:N)+SUMIF('วางแผนBC,CJ'!$C:$C,'รับ-จ่าย ประจำวัน'!$B81,'วางแผนBC,CJ'!N:N)+SUMIF(RD!$C:$C,'รับ-จ่าย ประจำวัน'!$B81,RD!N:N)+SUMIF('FG,ออนไล,คัดแยก'!$C:$C,'รับ-จ่าย ประจำวัน'!$B81,'FG,ออนไล,คัดแยก'!N:N)</f>
        <v>5</v>
      </c>
      <c r="AV81" s="16">
        <f>SUMIF(เตรียมส่วนผสม!$C:$C,'รับ-จ่าย ประจำวัน'!$B81,เตรียมส่วนผสม!O:O)+SUMIF(กวนไส้!$C:$C,'รับ-จ่าย ประจำวัน'!$B81,กวนไส้!O:O)+SUMIF(ผลิต1!$C:$C,'รับ-จ่าย ประจำวัน'!$B81,ผลิต1!O:O)+SUMIF(ผลิต2!$C:$C,'รับ-จ่าย ประจำวัน'!$B81,ผลิต2!O:O)+SUMIF(เส้นแต่งหน้าขนมเค้ก!$C:$C,'รับ-จ่าย ประจำวัน'!$B81,เส้นแต่งหน้าขนมเค้ก!O:O)+SUMIF(แพ็ค!$C:$C,'รับ-จ่าย ประจำวัน'!$B81,แพ็ค!O:O)+SUMIF(ธุรการ!$C:$C,'รับ-จ่าย ประจำวัน'!$B81,ธุรการ!O:O)+SUMIF(เส้นแต่งหน้าขนมปัง!$C:$C,'รับ-จ่าย ประจำวัน'!$B81,เส้นแต่งหน้าขนมปัง!O:O)+SUMIF('วางแผนBC,CJ'!$C:$C,'รับ-จ่าย ประจำวัน'!$B81,'วางแผนBC,CJ'!O:O)+SUMIF(RD!$C:$C,'รับ-จ่าย ประจำวัน'!$B81,RD!O:O)+SUMIF('FG,ออนไล,คัดแยก'!$C:$C,'รับ-จ่าย ประจำวัน'!$B81,'FG,ออนไล,คัดแยก'!O:O)</f>
        <v>0</v>
      </c>
      <c r="AW81" s="16">
        <f>SUMIF(เตรียมส่วนผสม!$C:$C,'รับ-จ่าย ประจำวัน'!$B81,เตรียมส่วนผสม!P:P)+SUMIF(กวนไส้!$C:$C,'รับ-จ่าย ประจำวัน'!$B81,กวนไส้!P:P)+SUMIF(ผลิต1!$C:$C,'รับ-จ่าย ประจำวัน'!$B81,ผลิต1!P:P)+SUMIF(ผลิต2!$C:$C,'รับ-จ่าย ประจำวัน'!$B81,ผลิต2!P:P)+SUMIF(เส้นแต่งหน้าขนมเค้ก!$C:$C,'รับ-จ่าย ประจำวัน'!$B81,เส้นแต่งหน้าขนมเค้ก!P:P)+SUMIF(แพ็ค!$C:$C,'รับ-จ่าย ประจำวัน'!$B81,แพ็ค!P:P)+SUMIF(ธุรการ!$C:$C,'รับ-จ่าย ประจำวัน'!$B81,ธุรการ!P:P)+SUMIF(เส้นแต่งหน้าขนมปัง!$C:$C,'รับ-จ่าย ประจำวัน'!$B81,เส้นแต่งหน้าขนมปัง!P:P)+SUMIF('วางแผนBC,CJ'!$C:$C,'รับ-จ่าย ประจำวัน'!$B81,'วางแผนBC,CJ'!P:P)+SUMIF(RD!$C:$C,'รับ-จ่าย ประจำวัน'!$B81,RD!P:P)+SUMIF('FG,ออนไล,คัดแยก'!$C:$C,'รับ-จ่าย ประจำวัน'!$B81,'FG,ออนไล,คัดแยก'!P:P)</f>
        <v>0</v>
      </c>
      <c r="AX81" s="16">
        <f>SUMIF(เตรียมส่วนผสม!$C:$C,'รับ-จ่าย ประจำวัน'!$B81,เตรียมส่วนผสม!Q:Q)+SUMIF(กวนไส้!$C:$C,'รับ-จ่าย ประจำวัน'!$B81,กวนไส้!Q:Q)+SUMIF(ผลิต1!$C:$C,'รับ-จ่าย ประจำวัน'!$B81,ผลิต1!Q:Q)+SUMIF(ผลิต2!$C:$C,'รับ-จ่าย ประจำวัน'!$B81,ผลิต2!Q:Q)+SUMIF(เส้นแต่งหน้าขนมเค้ก!$C:$C,'รับ-จ่าย ประจำวัน'!$B81,เส้นแต่งหน้าขนมเค้ก!Q:Q)+SUMIF(แพ็ค!$C:$C,'รับ-จ่าย ประจำวัน'!$B81,แพ็ค!Q:Q)+SUMIF(ธุรการ!$C:$C,'รับ-จ่าย ประจำวัน'!$B81,ธุรการ!Q:Q)+SUMIF(เส้นแต่งหน้าขนมปัง!$C:$C,'รับ-จ่าย ประจำวัน'!$B81,เส้นแต่งหน้าขนมปัง!Q:Q)+SUMIF('วางแผนBC,CJ'!$C:$C,'รับ-จ่าย ประจำวัน'!$B81,'วางแผนBC,CJ'!Q:Q)+SUMIF(RD!$C:$C,'รับ-จ่าย ประจำวัน'!$B81,RD!Q:Q)+SUMIF('FG,ออนไล,คัดแยก'!$C:$C,'รับ-จ่าย ประจำวัน'!$B81,'FG,ออนไล,คัดแยก'!Q:Q)</f>
        <v>5</v>
      </c>
      <c r="AY81" s="16">
        <f>SUMIF(เตรียมส่วนผสม!$C:$C,'รับ-จ่าย ประจำวัน'!$B81,เตรียมส่วนผสม!R:R)+SUMIF(กวนไส้!$C:$C,'รับ-จ่าย ประจำวัน'!$B81,กวนไส้!R:R)+SUMIF(ผลิต1!$C:$C,'รับ-จ่าย ประจำวัน'!$B81,ผลิต1!R:R)+SUMIF(ผลิต2!$C:$C,'รับ-จ่าย ประจำวัน'!$B81,ผลิต2!R:R)+SUMIF(เส้นแต่งหน้าขนมเค้ก!$C:$C,'รับ-จ่าย ประจำวัน'!$B81,เส้นแต่งหน้าขนมเค้ก!R:R)+SUMIF(แพ็ค!$C:$C,'รับ-จ่าย ประจำวัน'!$B81,แพ็ค!R:R)+SUMIF(ธุรการ!$C:$C,'รับ-จ่าย ประจำวัน'!$B81,ธุรการ!R:R)+SUMIF(เส้นแต่งหน้าขนมปัง!$C:$C,'รับ-จ่าย ประจำวัน'!$B81,เส้นแต่งหน้าขนมปัง!R:R)+SUMIF('วางแผนBC,CJ'!$C:$C,'รับ-จ่าย ประจำวัน'!$B81,'วางแผนBC,CJ'!R:R)+SUMIF(RD!$C:$C,'รับ-จ่าย ประจำวัน'!$B81,RD!R:R)+SUMIF('FG,ออนไล,คัดแยก'!$C:$C,'รับ-จ่าย ประจำวัน'!$B81,'FG,ออนไล,คัดแยก'!R:R)</f>
        <v>0</v>
      </c>
      <c r="AZ81" s="16">
        <f>SUMIF(เตรียมส่วนผสม!$C:$C,'รับ-จ่าย ประจำวัน'!$B81,เตรียมส่วนผสม!S:S)+SUMIF(กวนไส้!$C:$C,'รับ-จ่าย ประจำวัน'!$B81,กวนไส้!S:S)+SUMIF(ผลิต1!$C:$C,'รับ-จ่าย ประจำวัน'!$B81,ผลิต1!S:S)+SUMIF(ผลิต2!$C:$C,'รับ-จ่าย ประจำวัน'!$B81,ผลิต2!S:S)+SUMIF(เส้นแต่งหน้าขนมเค้ก!$C:$C,'รับ-จ่าย ประจำวัน'!$B81,เส้นแต่งหน้าขนมเค้ก!S:S)+SUMIF(แพ็ค!$C:$C,'รับ-จ่าย ประจำวัน'!$B81,แพ็ค!S:S)+SUMIF(ธุรการ!$C:$C,'รับ-จ่าย ประจำวัน'!$B81,ธุรการ!S:S)+SUMIF(เส้นแต่งหน้าขนมปัง!$C:$C,'รับ-จ่าย ประจำวัน'!$B81,เส้นแต่งหน้าขนมปัง!S:S)+SUMIF('วางแผนBC,CJ'!$C:$C,'รับ-จ่าย ประจำวัน'!$B81,'วางแผนBC,CJ'!S:S)+SUMIF(RD!$C:$C,'รับ-จ่าย ประจำวัน'!$B81,RD!S:S)+SUMIF('FG,ออนไล,คัดแยก'!$C:$C,'รับ-จ่าย ประจำวัน'!$B81,'FG,ออนไล,คัดแยก'!S:S)</f>
        <v>5</v>
      </c>
      <c r="BA81" s="16">
        <f>SUMIF(เตรียมส่วนผสม!$C:$C,'รับ-จ่าย ประจำวัน'!$B81,เตรียมส่วนผสม!T:T)+SUMIF(กวนไส้!$C:$C,'รับ-จ่าย ประจำวัน'!$B81,กวนไส้!T:T)+SUMIF(ผลิต1!$C:$C,'รับ-จ่าย ประจำวัน'!$B81,ผลิต1!T:T)+SUMIF(ผลิต2!$C:$C,'รับ-จ่าย ประจำวัน'!$B81,ผลิต2!T:T)+SUMIF(เส้นแต่งหน้าขนมเค้ก!$C:$C,'รับ-จ่าย ประจำวัน'!$B81,เส้นแต่งหน้าขนมเค้ก!T:T)+SUMIF(แพ็ค!$C:$C,'รับ-จ่าย ประจำวัน'!$B81,แพ็ค!T:T)+SUMIF(ธุรการ!$C:$C,'รับ-จ่าย ประจำวัน'!$B81,ธุรการ!T:T)+SUMIF(เส้นแต่งหน้าขนมปัง!$C:$C,'รับ-จ่าย ประจำวัน'!$B81,เส้นแต่งหน้าขนมปัง!T:T)+SUMIF('วางแผนBC,CJ'!$C:$C,'รับ-จ่าย ประจำวัน'!$B81,'วางแผนBC,CJ'!T:T)+SUMIF(RD!$C:$C,'รับ-จ่าย ประจำวัน'!$B81,RD!T:T)+SUMIF('FG,ออนไล,คัดแยก'!$C:$C,'รับ-จ่าย ประจำวัน'!$B81,'FG,ออนไล,คัดแยก'!T:T)</f>
        <v>0</v>
      </c>
      <c r="BB81" s="16">
        <f>SUMIF(เตรียมส่วนผสม!$C:$C,'รับ-จ่าย ประจำวัน'!$B81,เตรียมส่วนผสม!U:U)+SUMIF(กวนไส้!$C:$C,'รับ-จ่าย ประจำวัน'!$B81,กวนไส้!U:U)+SUMIF(ผลิต1!$C:$C,'รับ-จ่าย ประจำวัน'!$B81,ผลิต1!U:U)+SUMIF(ผลิต2!$C:$C,'รับ-จ่าย ประจำวัน'!$B81,ผลิต2!U:U)+SUMIF(เส้นแต่งหน้าขนมเค้ก!$C:$C,'รับ-จ่าย ประจำวัน'!$B81,เส้นแต่งหน้าขนมเค้ก!U:U)+SUMIF(แพ็ค!$C:$C,'รับ-จ่าย ประจำวัน'!$B81,แพ็ค!U:U)+SUMIF(ธุรการ!$C:$C,'รับ-จ่าย ประจำวัน'!$B81,ธุรการ!U:U)+SUMIF(เส้นแต่งหน้าขนมปัง!$C:$C,'รับ-จ่าย ประจำวัน'!$B81,เส้นแต่งหน้าขนมปัง!U:U)+SUMIF('วางแผนBC,CJ'!$C:$C,'รับ-จ่าย ประจำวัน'!$B81,'วางแผนBC,CJ'!U:U)+SUMIF(RD!$C:$C,'รับ-จ่าย ประจำวัน'!$B81,RD!U:U)+SUMIF('FG,ออนไล,คัดแยก'!$C:$C,'รับ-จ่าย ประจำวัน'!$B81,'FG,ออนไล,คัดแยก'!U:U)</f>
        <v>0</v>
      </c>
      <c r="BC81" s="16">
        <f>SUMIF(เตรียมส่วนผสม!$C:$C,'รับ-จ่าย ประจำวัน'!$B81,เตรียมส่วนผสม!V:V)+SUMIF(กวนไส้!$C:$C,'รับ-จ่าย ประจำวัน'!$B81,กวนไส้!V:V)+SUMIF(ผลิต1!$C:$C,'รับ-จ่าย ประจำวัน'!$B81,ผลิต1!V:V)+SUMIF(ผลิต2!$C:$C,'รับ-จ่าย ประจำวัน'!$B81,ผลิต2!V:V)+SUMIF(เส้นแต่งหน้าขนมเค้ก!$C:$C,'รับ-จ่าย ประจำวัน'!$B81,เส้นแต่งหน้าขนมเค้ก!V:V)+SUMIF(แพ็ค!$C:$C,'รับ-จ่าย ประจำวัน'!$B81,แพ็ค!V:V)+SUMIF(ธุรการ!$C:$C,'รับ-จ่าย ประจำวัน'!$B81,ธุรการ!V:V)+SUMIF(เส้นแต่งหน้าขนมปัง!$C:$C,'รับ-จ่าย ประจำวัน'!$B81,เส้นแต่งหน้าขนมปัง!V:V)+SUMIF('วางแผนBC,CJ'!$C:$C,'รับ-จ่าย ประจำวัน'!$B81,'วางแผนBC,CJ'!V:V)+SUMIF(RD!$C:$C,'รับ-จ่าย ประจำวัน'!$B81,RD!V:V)+SUMIF('FG,ออนไล,คัดแยก'!$C:$C,'รับ-จ่าย ประจำวัน'!$B81,'FG,ออนไล,คัดแยก'!V:V)</f>
        <v>0</v>
      </c>
      <c r="BD81" s="16">
        <f>SUMIF(เตรียมส่วนผสม!$C:$C,'รับ-จ่าย ประจำวัน'!$B81,เตรียมส่วนผสม!W:W)+SUMIF(กวนไส้!$C:$C,'รับ-จ่าย ประจำวัน'!$B81,กวนไส้!W:W)+SUMIF(ผลิต1!$C:$C,'รับ-จ่าย ประจำวัน'!$B81,ผลิต1!W:W)+SUMIF(ผลิต2!$C:$C,'รับ-จ่าย ประจำวัน'!$B81,ผลิต2!W:W)+SUMIF(เส้นแต่งหน้าขนมเค้ก!$C:$C,'รับ-จ่าย ประจำวัน'!$B81,เส้นแต่งหน้าขนมเค้ก!W:W)+SUMIF(แพ็ค!$C:$C,'รับ-จ่าย ประจำวัน'!$B81,แพ็ค!W:W)+SUMIF(ธุรการ!$C:$C,'รับ-จ่าย ประจำวัน'!$B81,ธุรการ!W:W)+SUMIF(เส้นแต่งหน้าขนมปัง!$C:$C,'รับ-จ่าย ประจำวัน'!$B81,เส้นแต่งหน้าขนมปัง!W:W)+SUMIF('วางแผนBC,CJ'!$C:$C,'รับ-จ่าย ประจำวัน'!$B81,'วางแผนBC,CJ'!W:W)+SUMIF(RD!$C:$C,'รับ-จ่าย ประจำวัน'!$B81,RD!W:W)+SUMIF('FG,ออนไล,คัดแยก'!$C:$C,'รับ-จ่าย ประจำวัน'!$B81,'FG,ออนไล,คัดแยก'!W:W)</f>
        <v>0</v>
      </c>
      <c r="BE81" s="16">
        <f>SUMIF(เตรียมส่วนผสม!$C:$C,'รับ-จ่าย ประจำวัน'!$B81,เตรียมส่วนผสม!X:X)+SUMIF(กวนไส้!$C:$C,'รับ-จ่าย ประจำวัน'!$B81,กวนไส้!X:X)+SUMIF(ผลิต1!$C:$C,'รับ-จ่าย ประจำวัน'!$B81,ผลิต1!X:X)+SUMIF(ผลิต2!$C:$C,'รับ-จ่าย ประจำวัน'!$B81,ผลิต2!X:X)+SUMIF(เส้นแต่งหน้าขนมเค้ก!$C:$C,'รับ-จ่าย ประจำวัน'!$B81,เส้นแต่งหน้าขนมเค้ก!X:X)+SUMIF(แพ็ค!$C:$C,'รับ-จ่าย ประจำวัน'!$B81,แพ็ค!X:X)+SUMIF(ธุรการ!$C:$C,'รับ-จ่าย ประจำวัน'!$B81,ธุรการ!X:X)+SUMIF(เส้นแต่งหน้าขนมปัง!$C:$C,'รับ-จ่าย ประจำวัน'!$B81,เส้นแต่งหน้าขนมปัง!X:X)+SUMIF('วางแผนBC,CJ'!$C:$C,'รับ-จ่าย ประจำวัน'!$B81,'วางแผนBC,CJ'!X:X)+SUMIF(RD!$C:$C,'รับ-จ่าย ประจำวัน'!$B81,RD!X:X)+SUMIF('FG,ออนไล,คัดแยก'!$C:$C,'รับ-จ่าย ประจำวัน'!$B81,'FG,ออนไล,คัดแยก'!X:X)</f>
        <v>0</v>
      </c>
      <c r="BF81" s="16">
        <f>SUMIF(เตรียมส่วนผสม!$C:$C,'รับ-จ่าย ประจำวัน'!$B81,เตรียมส่วนผสม!Y:Y)+SUMIF(กวนไส้!$C:$C,'รับ-จ่าย ประจำวัน'!$B81,กวนไส้!Y:Y)+SUMIF(ผลิต1!$C:$C,'รับ-จ่าย ประจำวัน'!$B81,ผลิต1!Y:Y)+SUMIF(ผลิต2!$C:$C,'รับ-จ่าย ประจำวัน'!$B81,ผลิต2!Y:Y)+SUMIF(เส้นแต่งหน้าขนมเค้ก!$C:$C,'รับ-จ่าย ประจำวัน'!$B81,เส้นแต่งหน้าขนมเค้ก!Y:Y)+SUMIF(แพ็ค!$C:$C,'รับ-จ่าย ประจำวัน'!$B81,แพ็ค!Y:Y)+SUMIF(ธุรการ!$C:$C,'รับ-จ่าย ประจำวัน'!$B81,ธุรการ!Y:Y)+SUMIF(เส้นแต่งหน้าขนมปัง!$C:$C,'รับ-จ่าย ประจำวัน'!$B81,เส้นแต่งหน้าขนมปัง!Y:Y)+SUMIF('วางแผนBC,CJ'!$C:$C,'รับ-จ่าย ประจำวัน'!$B81,'วางแผนBC,CJ'!Y:Y)+SUMIF(RD!$C:$C,'รับ-จ่าย ประจำวัน'!$B81,RD!Y:Y)+SUMIF('FG,ออนไล,คัดแยก'!$C:$C,'รับ-จ่าย ประจำวัน'!$B81,'FG,ออนไล,คัดแยก'!Y:Y)</f>
        <v>0</v>
      </c>
      <c r="BG81" s="16">
        <f>SUMIF(เตรียมส่วนผสม!$C:$C,'รับ-จ่าย ประจำวัน'!$B81,เตรียมส่วนผสม!Z:Z)+SUMIF(กวนไส้!$C:$C,'รับ-จ่าย ประจำวัน'!$B81,กวนไส้!Z:Z)+SUMIF(ผลิต1!$C:$C,'รับ-จ่าย ประจำวัน'!$B81,ผลิต1!Z:Z)+SUMIF(ผลิต2!$C:$C,'รับ-จ่าย ประจำวัน'!$B81,ผลิต2!Z:Z)+SUMIF(เส้นแต่งหน้าขนมเค้ก!$C:$C,'รับ-จ่าย ประจำวัน'!$B81,เส้นแต่งหน้าขนมเค้ก!Z:Z)+SUMIF(แพ็ค!$C:$C,'รับ-จ่าย ประจำวัน'!$B81,แพ็ค!Z:Z)+SUMIF(ธุรการ!$C:$C,'รับ-จ่าย ประจำวัน'!$B81,ธุรการ!Z:Z)+SUMIF(เส้นแต่งหน้าขนมปัง!$C:$C,'รับ-จ่าย ประจำวัน'!$B81,เส้นแต่งหน้าขนมปัง!Z:Z)+SUMIF('วางแผนBC,CJ'!$C:$C,'รับ-จ่าย ประจำวัน'!$B81,'วางแผนBC,CJ'!Z:Z)+SUMIF(RD!$C:$C,'รับ-จ่าย ประจำวัน'!$B81,RD!Z:Z)+SUMIF('FG,ออนไล,คัดแยก'!$C:$C,'รับ-จ่าย ประจำวัน'!$B81,'FG,ออนไล,คัดแยก'!Z:Z)</f>
        <v>0</v>
      </c>
      <c r="BH81" s="16">
        <f>SUMIF(เตรียมส่วนผสม!$C:$C,'รับ-จ่าย ประจำวัน'!$B81,เตรียมส่วนผสม!AA:AA)+SUMIF(กวนไส้!$C:$C,'รับ-จ่าย ประจำวัน'!$B81,กวนไส้!AA:AA)+SUMIF(ผลิต1!$C:$C,'รับ-จ่าย ประจำวัน'!$B81,ผลิต1!AA:AA)+SUMIF(ผลิต2!$C:$C,'รับ-จ่าย ประจำวัน'!$B81,ผลิต2!AA:AA)+SUMIF(เส้นแต่งหน้าขนมเค้ก!$C:$C,'รับ-จ่าย ประจำวัน'!$B81,เส้นแต่งหน้าขนมเค้ก!AA:AA)+SUMIF(แพ็ค!$C:$C,'รับ-จ่าย ประจำวัน'!$B81,แพ็ค!AA:AA)+SUMIF(ธุรการ!$C:$C,'รับ-จ่าย ประจำวัน'!$B81,ธุรการ!AA:AA)+SUMIF(เส้นแต่งหน้าขนมปัง!$C:$C,'รับ-จ่าย ประจำวัน'!$B81,เส้นแต่งหน้าขนมปัง!AA:AA)+SUMIF('วางแผนBC,CJ'!$C:$C,'รับ-จ่าย ประจำวัน'!$B81,'วางแผนBC,CJ'!AA:AA)+SUMIF(RD!$C:$C,'รับ-จ่าย ประจำวัน'!$B81,RD!AA:AA)+SUMIF('FG,ออนไล,คัดแยก'!$C:$C,'รับ-จ่าย ประจำวัน'!$B81,'FG,ออนไล,คัดแยก'!AA:AA)</f>
        <v>0</v>
      </c>
      <c r="BI81" s="16">
        <f>SUMIF(เตรียมส่วนผสม!$C:$C,'รับ-จ่าย ประจำวัน'!$B81,เตรียมส่วนผสม!AB:AB)+SUMIF(กวนไส้!$C:$C,'รับ-จ่าย ประจำวัน'!$B81,กวนไส้!AB:AB)+SUMIF(ผลิต1!$C:$C,'รับ-จ่าย ประจำวัน'!$B81,ผลิต1!AB:AB)+SUMIF(ผลิต2!$C:$C,'รับ-จ่าย ประจำวัน'!$B81,ผลิต2!AB:AB)+SUMIF(เส้นแต่งหน้าขนมเค้ก!$C:$C,'รับ-จ่าย ประจำวัน'!$B81,เส้นแต่งหน้าขนมเค้ก!AB:AB)+SUMIF(แพ็ค!$C:$C,'รับ-จ่าย ประจำวัน'!$B81,แพ็ค!AB:AB)+SUMIF(ธุรการ!$C:$C,'รับ-จ่าย ประจำวัน'!$B81,ธุรการ!AB:AB)+SUMIF(เส้นแต่งหน้าขนมปัง!$C:$C,'รับ-จ่าย ประจำวัน'!$B81,เส้นแต่งหน้าขนมปัง!AB:AB)+SUMIF('วางแผนBC,CJ'!$C:$C,'รับ-จ่าย ประจำวัน'!$B81,'วางแผนBC,CJ'!AB:AB)+SUMIF(RD!$C:$C,'รับ-จ่าย ประจำวัน'!$B81,RD!AB:AB)+SUMIF('FG,ออนไล,คัดแยก'!$C:$C,'รับ-จ่าย ประจำวัน'!$B81,'FG,ออนไล,คัดแยก'!AB:AB)</f>
        <v>0</v>
      </c>
      <c r="BJ81" s="16">
        <f>SUMIF(เตรียมส่วนผสม!$C:$C,'รับ-จ่าย ประจำวัน'!$B81,เตรียมส่วนผสม!AC:AC)+SUMIF(กวนไส้!$C:$C,'รับ-จ่าย ประจำวัน'!$B81,กวนไส้!AC:AC)+SUMIF(ผลิต1!$C:$C,'รับ-จ่าย ประจำวัน'!$B81,ผลิต1!AC:AC)+SUMIF(ผลิต2!$C:$C,'รับ-จ่าย ประจำวัน'!$B81,ผลิต2!AC:AC)+SUMIF(เส้นแต่งหน้าขนมเค้ก!$C:$C,'รับ-จ่าย ประจำวัน'!$B81,เส้นแต่งหน้าขนมเค้ก!AC:AC)+SUMIF(แพ็ค!$C:$C,'รับ-จ่าย ประจำวัน'!$B81,แพ็ค!AC:AC)+SUMIF(ธุรการ!$C:$C,'รับ-จ่าย ประจำวัน'!$B81,ธุรการ!AC:AC)+SUMIF(เส้นแต่งหน้าขนมปัง!$C:$C,'รับ-จ่าย ประจำวัน'!$B81,เส้นแต่งหน้าขนมปัง!AC:AC)+SUMIF('วางแผนBC,CJ'!$C:$C,'รับ-จ่าย ประจำวัน'!$B81,'วางแผนBC,CJ'!AC:AC)+SUMIF(RD!$C:$C,'รับ-จ่าย ประจำวัน'!$B81,RD!AC:AC)+SUMIF('FG,ออนไล,คัดแยก'!$C:$C,'รับ-จ่าย ประจำวัน'!$B81,'FG,ออนไล,คัดแยก'!AC:AC)</f>
        <v>0</v>
      </c>
      <c r="BK81" s="16">
        <f>SUMIF(เตรียมส่วนผสม!$C:$C,'รับ-จ่าย ประจำวัน'!$B81,เตรียมส่วนผสม!AD:AD)+SUMIF(กวนไส้!$C:$C,'รับ-จ่าย ประจำวัน'!$B81,กวนไส้!AD:AD)+SUMIF(ผลิต1!$C:$C,'รับ-จ่าย ประจำวัน'!$B81,ผลิต1!AD:AD)+SUMIF(ผลิต2!$C:$C,'รับ-จ่าย ประจำวัน'!$B81,ผลิต2!AD:AD)+SUMIF(เส้นแต่งหน้าขนมเค้ก!$C:$C,'รับ-จ่าย ประจำวัน'!$B81,เส้นแต่งหน้าขนมเค้ก!AD:AD)+SUMIF(แพ็ค!$C:$C,'รับ-จ่าย ประจำวัน'!$B81,แพ็ค!AD:AD)+SUMIF(ธุรการ!$C:$C,'รับ-จ่าย ประจำวัน'!$B81,ธุรการ!AD:AD)+SUMIF(เส้นแต่งหน้าขนมปัง!$C:$C,'รับ-จ่าย ประจำวัน'!$B81,เส้นแต่งหน้าขนมปัง!AD:AD)+SUMIF('วางแผนBC,CJ'!$C:$C,'รับ-จ่าย ประจำวัน'!$B81,'วางแผนBC,CJ'!AD:AD)+SUMIF(RD!$C:$C,'รับ-จ่าย ประจำวัน'!$B81,RD!AD:AD)+SUMIF('FG,ออนไล,คัดแยก'!$C:$C,'รับ-จ่าย ประจำวัน'!$B81,'FG,ออนไล,คัดแยก'!AD:AD)</f>
        <v>0</v>
      </c>
      <c r="BL81" s="16">
        <f>SUMIF(เตรียมส่วนผสม!$C:$C,'รับ-จ่าย ประจำวัน'!$B81,เตรียมส่วนผสม!AE:AE)+SUMIF(กวนไส้!$C:$C,'รับ-จ่าย ประจำวัน'!$B81,กวนไส้!AE:AE)+SUMIF(ผลิต1!$C:$C,'รับ-จ่าย ประจำวัน'!$B81,ผลิต1!AE:AE)+SUMIF(ผลิต2!$C:$C,'รับ-จ่าย ประจำวัน'!$B81,ผลิต2!AE:AE)+SUMIF(เส้นแต่งหน้าขนมเค้ก!$C:$C,'รับ-จ่าย ประจำวัน'!$B81,เส้นแต่งหน้าขนมเค้ก!AE:AE)+SUMIF(แพ็ค!$C:$C,'รับ-จ่าย ประจำวัน'!$B81,แพ็ค!AE:AE)+SUMIF(ธุรการ!$C:$C,'รับ-จ่าย ประจำวัน'!$B81,ธุรการ!AE:AE)+SUMIF(เส้นแต่งหน้าขนมปัง!$C:$C,'รับ-จ่าย ประจำวัน'!$B81,เส้นแต่งหน้าขนมปัง!AE:AE)+SUMIF('วางแผนBC,CJ'!$C:$C,'รับ-จ่าย ประจำวัน'!$B81,'วางแผนBC,CJ'!AE:AE)+SUMIF(RD!$C:$C,'รับ-จ่าย ประจำวัน'!$B81,RD!AE:AE)+SUMIF('FG,ออนไล,คัดแยก'!$C:$C,'รับ-จ่าย ประจำวัน'!$B81,'FG,ออนไล,คัดแยก'!AE:AE)</f>
        <v>20</v>
      </c>
      <c r="BM81" s="16">
        <f>SUMIF(เตรียมส่วนผสม!$C:$C,'รับ-จ่าย ประจำวัน'!$B81,เตรียมส่วนผสม!AF:AF)+SUMIF(กวนไส้!$C:$C,'รับ-จ่าย ประจำวัน'!$B81,กวนไส้!AF:AF)+SUMIF(ผลิต1!$C:$C,'รับ-จ่าย ประจำวัน'!$B81,ผลิต1!AF:AF)+SUMIF(ผลิต2!$C:$C,'รับ-จ่าย ประจำวัน'!$B81,ผลิต2!AF:AF)+SUMIF(เส้นแต่งหน้าขนมเค้ก!$C:$C,'รับ-จ่าย ประจำวัน'!$B81,เส้นแต่งหน้าขนมเค้ก!AF:AF)+SUMIF(แพ็ค!$C:$C,'รับ-จ่าย ประจำวัน'!$B81,แพ็ค!AF:AF)+SUMIF(ธุรการ!$C:$C,'รับ-จ่าย ประจำวัน'!$B81,ธุรการ!AF:AF)+SUMIF(เส้นแต่งหน้าขนมปัง!$C:$C,'รับ-จ่าย ประจำวัน'!$B81,เส้นแต่งหน้าขนมปัง!AF:AF)+SUMIF('วางแผนBC,CJ'!$C:$C,'รับ-จ่าย ประจำวัน'!$B81,'วางแผนBC,CJ'!AF:AF)+SUMIF(RD!$C:$C,'รับ-จ่าย ประจำวัน'!$B81,RD!AF:AF)+SUMIF('FG,ออนไล,คัดแยก'!$C:$C,'รับ-จ่าย ประจำวัน'!$B81,'FG,ออนไล,คัดแยก'!AF:AF)</f>
        <v>0</v>
      </c>
      <c r="BN81" s="16">
        <f>SUMIF(เตรียมส่วนผสม!$C:$C,'รับ-จ่าย ประจำวัน'!$B81,เตรียมส่วนผสม!AG:AG)+SUMIF(กวนไส้!$C:$C,'รับ-จ่าย ประจำวัน'!$B81,กวนไส้!AG:AG)+SUMIF(ผลิต1!$C:$C,'รับ-จ่าย ประจำวัน'!$B81,ผลิต1!AG:AG)+SUMIF(ผลิต2!$C:$C,'รับ-จ่าย ประจำวัน'!$B81,ผลิต2!AG:AG)+SUMIF(เส้นแต่งหน้าขนมเค้ก!$C:$C,'รับ-จ่าย ประจำวัน'!$B81,เส้นแต่งหน้าขนมเค้ก!AG:AG)+SUMIF(แพ็ค!$C:$C,'รับ-จ่าย ประจำวัน'!$B81,แพ็ค!AG:AG)+SUMIF(ธุรการ!$C:$C,'รับ-จ่าย ประจำวัน'!$B81,ธุรการ!AG:AG)+SUMIF(เส้นแต่งหน้าขนมปัง!$C:$C,'รับ-จ่าย ประจำวัน'!$B81,เส้นแต่งหน้าขนมปัง!AG:AG)+SUMIF('วางแผนBC,CJ'!$C:$C,'รับ-จ่าย ประจำวัน'!$B81,'วางแผนBC,CJ'!AG:AG)+SUMIF(RD!$C:$C,'รับ-จ่าย ประจำวัน'!$B81,RD!AG:AG)+SUMIF('FG,ออนไล,คัดแยก'!$C:$C,'รับ-จ่าย ประจำวัน'!$B81,'FG,ออนไล,คัดแยก'!AG:AG)</f>
        <v>0</v>
      </c>
      <c r="BO81" s="16">
        <f>SUMIF(เตรียมส่วนผสม!$C:$C,'รับ-จ่าย ประจำวัน'!$B81,เตรียมส่วนผสม!AH:AH)+SUMIF(กวนไส้!$C:$C,'รับ-จ่าย ประจำวัน'!$B81,กวนไส้!AH:AH)+SUMIF(ผลิต1!$C:$C,'รับ-จ่าย ประจำวัน'!$B81,ผลิต1!AH:AH)+SUMIF(ผลิต2!$C:$C,'รับ-จ่าย ประจำวัน'!$B81,ผลิต2!AH:AH)+SUMIF(เส้นแต่งหน้าขนมเค้ก!$C:$C,'รับ-จ่าย ประจำวัน'!$B81,เส้นแต่งหน้าขนมเค้ก!AH:AH)+SUMIF(แพ็ค!$C:$C,'รับ-จ่าย ประจำวัน'!$B81,แพ็ค!AH:AH)+SUMIF(ธุรการ!$C:$C,'รับ-จ่าย ประจำวัน'!$B81,ธุรการ!AH:AH)+SUMIF(เส้นแต่งหน้าขนมปัง!$C:$C,'รับ-จ่าย ประจำวัน'!$B81,เส้นแต่งหน้าขนมปัง!AH:AH)+SUMIF('วางแผนBC,CJ'!$C:$C,'รับ-จ่าย ประจำวัน'!$B81,'วางแผนBC,CJ'!AH:AH)+SUMIF(RD!$C:$C,'รับ-จ่าย ประจำวัน'!$B81,RD!AH:AH)+SUMIF('FG,ออนไล,คัดแยก'!$C:$C,'รับ-จ่าย ประจำวัน'!$B81,'FG,ออนไล,คัดแยก'!AH:AH)</f>
        <v>0</v>
      </c>
      <c r="BP81" s="16">
        <f>SUMIF(เตรียมส่วนผสม!$C:$C,'รับ-จ่าย ประจำวัน'!$B81,เตรียมส่วนผสม!AI:AI)+SUMIF(กวนไส้!$C:$C,'รับ-จ่าย ประจำวัน'!$B81,กวนไส้!AI:AI)+SUMIF(ผลิต1!$C:$C,'รับ-จ่าย ประจำวัน'!$B81,ผลิต1!AI:AI)+SUMIF(ผลิต2!$C:$C,'รับ-จ่าย ประจำวัน'!$B81,ผลิต2!AI:AI)+SUMIF(เส้นแต่งหน้าขนมเค้ก!$C:$C,'รับ-จ่าย ประจำวัน'!$B81,เส้นแต่งหน้าขนมเค้ก!AI:AI)+SUMIF(แพ็ค!$C:$C,'รับ-จ่าย ประจำวัน'!$B81,แพ็ค!AI:AI)+SUMIF(ธุรการ!$C:$C,'รับ-จ่าย ประจำวัน'!$B81,ธุรการ!AI:AI)+SUMIF(เส้นแต่งหน้าขนมปัง!$C:$C,'รับ-จ่าย ประจำวัน'!$B81,เส้นแต่งหน้าขนมปัง!AI:AI)+SUMIF('วางแผนBC,CJ'!$C:$C,'รับ-จ่าย ประจำวัน'!$B81,'วางแผนBC,CJ'!AI:AI)+SUMIF(RD!$C:$C,'รับ-จ่าย ประจำวัน'!$B81,RD!AI:AI)+SUMIF('FG,ออนไล,คัดแยก'!$C:$C,'รับ-จ่าย ประจำวัน'!$B81,'FG,ออนไล,คัดแยก'!AI:AI)</f>
        <v>0</v>
      </c>
      <c r="BQ81" s="16">
        <f>SUMIF(เตรียมส่วนผสม!$C:$C,'รับ-จ่าย ประจำวัน'!$B81,เตรียมส่วนผสม!AJ:AJ)+SUMIF(กวนไส้!$C:$C,'รับ-จ่าย ประจำวัน'!$B81,กวนไส้!AJ:AJ)+SUMIF(ผลิต1!$C:$C,'รับ-จ่าย ประจำวัน'!$B81,ผลิต1!AJ:AJ)+SUMIF(ผลิต2!$C:$C,'รับ-จ่าย ประจำวัน'!$B81,ผลิต2!AJ:AJ)+SUMIF(เส้นแต่งหน้าขนมเค้ก!$C:$C,'รับ-จ่าย ประจำวัน'!$B81,เส้นแต่งหน้าขนมเค้ก!AJ:AJ)+SUMIF(แพ็ค!$C:$C,'รับ-จ่าย ประจำวัน'!$B81,แพ็ค!AJ:AJ)+SUMIF(ธุรการ!$C:$C,'รับ-จ่าย ประจำวัน'!$B81,ธุรการ!AJ:AJ)+SUMIF(เส้นแต่งหน้าขนมปัง!$C:$C,'รับ-จ่าย ประจำวัน'!$B81,เส้นแต่งหน้าขนมปัง!AJ:AJ)+SUMIF('วางแผนBC,CJ'!$C:$C,'รับ-จ่าย ประจำวัน'!$B81,'วางแผนBC,CJ'!AJ:AJ)+SUMIF(RD!$C:$C,'รับ-จ่าย ประจำวัน'!$B81,RD!AJ:AJ)+SUMIF('FG,ออนไล,คัดแยก'!$C:$C,'รับ-จ่าย ประจำวัน'!$B81,'FG,ออนไล,คัดแยก'!AJ:AJ)</f>
        <v>0</v>
      </c>
      <c r="BR81" s="16">
        <f>SUMIF(เตรียมส่วนผสม!$C:$C,'รับ-จ่าย ประจำวัน'!$B81,เตรียมส่วนผสม!AK:AK)+SUMIF(กวนไส้!$C:$C,'รับ-จ่าย ประจำวัน'!$B81,กวนไส้!AK:AK)+SUMIF(ผลิต1!$C:$C,'รับ-จ่าย ประจำวัน'!$B81,ผลิต1!AK:AK)+SUMIF(ผลิต2!$C:$C,'รับ-จ่าย ประจำวัน'!$B81,ผลิต2!AK:AK)+SUMIF(เส้นแต่งหน้าขนมเค้ก!$C:$C,'รับ-จ่าย ประจำวัน'!$B81,เส้นแต่งหน้าขนมเค้ก!AK:AK)+SUMIF(แพ็ค!$C:$C,'รับ-จ่าย ประจำวัน'!$B81,แพ็ค!AK:AK)+SUMIF(ธุรการ!$C:$C,'รับ-จ่าย ประจำวัน'!$B81,ธุรการ!AK:AK)+SUMIF(เส้นแต่งหน้าขนมปัง!$C:$C,'รับ-จ่าย ประจำวัน'!$B81,เส้นแต่งหน้าขนมปัง!AK:AK)+SUMIF('วางแผนBC,CJ'!$C:$C,'รับ-จ่าย ประจำวัน'!$B81,'วางแผนBC,CJ'!AK:AK)+SUMIF(RD!$C:$C,'รับ-จ่าย ประจำวัน'!$B81,RD!AK:AK)+SUMIF('FG,ออนไล,คัดแยก'!$C:$C,'รับ-จ่าย ประจำวัน'!$B81,'FG,ออนไล,คัดแยก'!AK:AK)</f>
        <v>0</v>
      </c>
      <c r="BS81" s="16">
        <f>SUMIF(เตรียมส่วนผสม!$C:$C,'รับ-จ่าย ประจำวัน'!$B81,เตรียมส่วนผสม!AL:AL)+SUMIF(กวนไส้!$C:$C,'รับ-จ่าย ประจำวัน'!$B81,กวนไส้!AL:AL)+SUMIF(ผลิต1!$C:$C,'รับ-จ่าย ประจำวัน'!$B81,ผลิต1!AL:AL)+SUMIF(ผลิต2!$C:$C,'รับ-จ่าย ประจำวัน'!$B81,ผลิต2!AL:AL)+SUMIF(เส้นแต่งหน้าขนมเค้ก!$C:$C,'รับ-จ่าย ประจำวัน'!$B81,เส้นแต่งหน้าขนมเค้ก!AL:AL)+SUMIF(แพ็ค!$C:$C,'รับ-จ่าย ประจำวัน'!$B81,แพ็ค!AL:AL)+SUMIF(ธุรการ!$C:$C,'รับ-จ่าย ประจำวัน'!$B81,ธุรการ!AL:AL)+SUMIF(เส้นแต่งหน้าขนมปัง!$C:$C,'รับ-จ่าย ประจำวัน'!$B81,เส้นแต่งหน้าขนมปัง!AL:AL)+SUMIF('วางแผนBC,CJ'!$C:$C,'รับ-จ่าย ประจำวัน'!$B81,'วางแผนBC,CJ'!AL:AL)+SUMIF(RD!$C:$C,'รับ-จ่าย ประจำวัน'!$B81,RD!AL:AL)+SUMIF('FG,ออนไล,คัดแยก'!$C:$C,'รับ-จ่าย ประจำวัน'!$B81,'FG,ออนไล,คัดแยก'!AL:AL)</f>
        <v>0</v>
      </c>
      <c r="BT81" s="18">
        <f t="shared" si="20"/>
        <v>50</v>
      </c>
      <c r="BU81" s="116">
        <v>345</v>
      </c>
      <c r="BV81" s="146">
        <f t="shared" si="21"/>
        <v>140</v>
      </c>
      <c r="BW81" s="183">
        <v>30</v>
      </c>
      <c r="BX81" s="172">
        <f t="shared" si="28"/>
        <v>1.6666666666666667</v>
      </c>
      <c r="BY81" s="188">
        <f t="shared" si="22"/>
        <v>84</v>
      </c>
      <c r="BZ81" s="180">
        <f t="shared" ca="1" si="23"/>
        <v>46287</v>
      </c>
      <c r="CA81" s="186"/>
      <c r="CB81" s="93"/>
      <c r="CC81" s="93"/>
      <c r="CD81" s="93"/>
      <c r="CE81" s="93"/>
      <c r="CF81" s="93"/>
      <c r="CG81" s="93"/>
      <c r="CH81" s="93"/>
      <c r="CI81" s="93"/>
      <c r="CJ81" s="94"/>
      <c r="CK81" s="9">
        <f t="shared" si="24"/>
        <v>-205</v>
      </c>
    </row>
    <row r="82" spans="1:89" x14ac:dyDescent="0.5">
      <c r="A82" s="196" t="s">
        <v>330</v>
      </c>
      <c r="B82" s="24">
        <v>1022301007</v>
      </c>
      <c r="C82" s="10" t="s">
        <v>1678</v>
      </c>
      <c r="D82" s="135" t="s">
        <v>276</v>
      </c>
      <c r="E82" s="11">
        <v>68</v>
      </c>
      <c r="F82" s="75"/>
      <c r="G82" s="11"/>
      <c r="H82" s="12">
        <v>105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16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3"/>
      <c r="AF82" s="13"/>
      <c r="AG82" s="13"/>
      <c r="AH82" s="13"/>
      <c r="AI82" s="14"/>
      <c r="AJ82" s="14"/>
      <c r="AK82" s="14"/>
      <c r="AL82" s="14"/>
      <c r="AM82" s="14"/>
      <c r="AN82" s="15">
        <f t="shared" si="19"/>
        <v>0</v>
      </c>
      <c r="AO82" s="16">
        <f>SUMIF(เตรียมส่วนผสม!$C:$C,'รับ-จ่าย ประจำวัน'!$B82,เตรียมส่วนผสม!H:H)+SUMIF(กวนไส้!$C:$C,'รับ-จ่าย ประจำวัน'!$B82,กวนไส้!H:H)+SUMIF(ผลิต1!$C:$C,'รับ-จ่าย ประจำวัน'!$B82,ผลิต1!H:H)+SUMIF(ผลิต2!$C:$C,'รับ-จ่าย ประจำวัน'!$B82,ผลิต2!H:H)+SUMIF(เส้นแต่งหน้าขนมเค้ก!$C:$C,'รับ-จ่าย ประจำวัน'!$B82,เส้นแต่งหน้าขนมเค้ก!H:H)+SUMIF(แพ็ค!$C:$C,'รับ-จ่าย ประจำวัน'!$B82,แพ็ค!H:H)+SUMIF(ธุรการ!$C:$C,'รับ-จ่าย ประจำวัน'!$B82,ธุรการ!H:H)+SUMIF(เส้นแต่งหน้าขนมปัง!$C:$C,'รับ-จ่าย ประจำวัน'!$B82,เส้นแต่งหน้าขนมปัง!H:H)+SUMIF('วางแผนBC,CJ'!$C:$C,'รับ-จ่าย ประจำวัน'!$B82,'วางแผนBC,CJ'!H:H)+SUMIF(RD!$C:$C,'รับ-จ่าย ประจำวัน'!$B82,RD!H:H)+SUMIF('FG,ออนไล,คัดแยก'!$C:$C,'รับ-จ่าย ประจำวัน'!$B82,'FG,ออนไล,คัดแยก'!H:H)</f>
        <v>5</v>
      </c>
      <c r="AP82" s="16">
        <f>SUMIF(เตรียมส่วนผสม!$C:$C,'รับ-จ่าย ประจำวัน'!$B82,เตรียมส่วนผสม!I:I)+SUMIF(กวนไส้!$C:$C,'รับ-จ่าย ประจำวัน'!$B82,กวนไส้!I:I)+SUMIF(ผลิต1!$C:$C,'รับ-จ่าย ประจำวัน'!$B82,ผลิต1!I:I)+SUMIF(ผลิต2!$C:$C,'รับ-จ่าย ประจำวัน'!$B82,ผลิต2!I:I)+SUMIF(เส้นแต่งหน้าขนมเค้ก!$C:$C,'รับ-จ่าย ประจำวัน'!$B82,เส้นแต่งหน้าขนมเค้ก!I:I)+SUMIF(แพ็ค!$C:$C,'รับ-จ่าย ประจำวัน'!$B82,แพ็ค!I:I)+SUMIF(ธุรการ!$C:$C,'รับ-จ่าย ประจำวัน'!$B82,ธุรการ!I:I)+SUMIF(เส้นแต่งหน้าขนมปัง!$C:$C,'รับ-จ่าย ประจำวัน'!$B82,เส้นแต่งหน้าขนมปัง!I:I)+SUMIF('วางแผนBC,CJ'!$C:$C,'รับ-จ่าย ประจำวัน'!$B82,'วางแผนBC,CJ'!I:I)+SUMIF(RD!$C:$C,'รับ-จ่าย ประจำวัน'!$B82,RD!I:I)+SUMIF('FG,ออนไล,คัดแยก'!$C:$C,'รับ-จ่าย ประจำวัน'!$B82,'FG,ออนไล,คัดแยก'!I:I)</f>
        <v>0</v>
      </c>
      <c r="AQ82" s="16">
        <f>SUMIF(เตรียมส่วนผสม!$C:$C,'รับ-จ่าย ประจำวัน'!$B82,เตรียมส่วนผสม!J:J)+SUMIF(กวนไส้!$C:$C,'รับ-จ่าย ประจำวัน'!$B82,กวนไส้!J:J)+SUMIF(ผลิต1!$C:$C,'รับ-จ่าย ประจำวัน'!$B82,ผลิต1!J:J)+SUMIF(ผลิต2!$C:$C,'รับ-จ่าย ประจำวัน'!$B82,ผลิต2!J:J)+SUMIF(เส้นแต่งหน้าขนมเค้ก!$C:$C,'รับ-จ่าย ประจำวัน'!$B82,เส้นแต่งหน้าขนมเค้ก!J:J)+SUMIF(แพ็ค!$C:$C,'รับ-จ่าย ประจำวัน'!$B82,แพ็ค!J:J)+SUMIF(ธุรการ!$C:$C,'รับ-จ่าย ประจำวัน'!$B82,ธุรการ!J:J)+SUMIF(เส้นแต่งหน้าขนมปัง!$C:$C,'รับ-จ่าย ประจำวัน'!$B82,เส้นแต่งหน้าขนมปัง!J:J)+SUMIF('วางแผนBC,CJ'!$C:$C,'รับ-จ่าย ประจำวัน'!$B82,'วางแผนBC,CJ'!J:J)+SUMIF(RD!$C:$C,'รับ-จ่าย ประจำวัน'!$B82,RD!J:J)+SUMIF('FG,ออนไล,คัดแยก'!$C:$C,'รับ-จ่าย ประจำวัน'!$B82,'FG,ออนไล,คัดแยก'!J:J)</f>
        <v>0</v>
      </c>
      <c r="AR82" s="16">
        <f>SUMIF(เตรียมส่วนผสม!$C:$C,'รับ-จ่าย ประจำวัน'!$B82,เตรียมส่วนผสม!K:K)+SUMIF(กวนไส้!$C:$C,'รับ-จ่าย ประจำวัน'!$B82,กวนไส้!K:K)+SUMIF(ผลิต1!$C:$C,'รับ-จ่าย ประจำวัน'!$B82,ผลิต1!K:K)+SUMIF(ผลิต2!$C:$C,'รับ-จ่าย ประจำวัน'!$B82,ผลิต2!K:K)+SUMIF(เส้นแต่งหน้าขนมเค้ก!$C:$C,'รับ-จ่าย ประจำวัน'!$B82,เส้นแต่งหน้าขนมเค้ก!K:K)+SUMIF(แพ็ค!$C:$C,'รับ-จ่าย ประจำวัน'!$B82,แพ็ค!K:K)+SUMIF(ธุรการ!$C:$C,'รับ-จ่าย ประจำวัน'!$B82,ธุรการ!K:K)+SUMIF(เส้นแต่งหน้าขนมปัง!$C:$C,'รับ-จ่าย ประจำวัน'!$B82,เส้นแต่งหน้าขนมปัง!K:K)+SUMIF('วางแผนBC,CJ'!$C:$C,'รับ-จ่าย ประจำวัน'!$B82,'วางแผนBC,CJ'!K:K)+SUMIF(RD!$C:$C,'รับ-จ่าย ประจำวัน'!$B82,RD!K:K)+SUMIF('FG,ออนไล,คัดแยก'!$C:$C,'รับ-จ่าย ประจำวัน'!$B82,'FG,ออนไล,คัดแยก'!K:K)</f>
        <v>5</v>
      </c>
      <c r="AS82" s="16">
        <f>SUMIF(เตรียมส่วนผสม!$C:$C,'รับ-จ่าย ประจำวัน'!$B82,เตรียมส่วนผสม!L:L)+SUMIF(กวนไส้!$C:$C,'รับ-จ่าย ประจำวัน'!$B82,กวนไส้!L:L)+SUMIF(ผลิต1!$C:$C,'รับ-จ่าย ประจำวัน'!$B82,ผลิต1!L:L)+SUMIF(ผลิต2!$C:$C,'รับ-จ่าย ประจำวัน'!$B82,ผลิต2!L:L)+SUMIF(เส้นแต่งหน้าขนมเค้ก!$C:$C,'รับ-จ่าย ประจำวัน'!$B82,เส้นแต่งหน้าขนมเค้ก!L:L)+SUMIF(แพ็ค!$C:$C,'รับ-จ่าย ประจำวัน'!$B82,แพ็ค!L:L)+SUMIF(ธุรการ!$C:$C,'รับ-จ่าย ประจำวัน'!$B82,ธุรการ!L:L)+SUMIF(เส้นแต่งหน้าขนมปัง!$C:$C,'รับ-จ่าย ประจำวัน'!$B82,เส้นแต่งหน้าขนมปัง!L:L)+SUMIF('วางแผนBC,CJ'!$C:$C,'รับ-จ่าย ประจำวัน'!$B82,'วางแผนBC,CJ'!L:L)+SUMIF(RD!$C:$C,'รับ-จ่าย ประจำวัน'!$B82,RD!L:L)+SUMIF('FG,ออนไล,คัดแยก'!$C:$C,'รับ-จ่าย ประจำวัน'!$B82,'FG,ออนไล,คัดแยก'!L:L)</f>
        <v>0</v>
      </c>
      <c r="AT82" s="16">
        <f>SUMIF(เตรียมส่วนผสม!$C:$C,'รับ-จ่าย ประจำวัน'!$B82,เตรียมส่วนผสม!M:M)+SUMIF(กวนไส้!$C:$C,'รับ-จ่าย ประจำวัน'!$B82,กวนไส้!M:M)+SUMIF(ผลิต1!$C:$C,'รับ-จ่าย ประจำวัน'!$B82,ผลิต1!M:M)+SUMIF(ผลิต2!$C:$C,'รับ-จ่าย ประจำวัน'!$B82,ผลิต2!M:M)+SUMIF(เส้นแต่งหน้าขนมเค้ก!$C:$C,'รับ-จ่าย ประจำวัน'!$B82,เส้นแต่งหน้าขนมเค้ก!M:M)+SUMIF(แพ็ค!$C:$C,'รับ-จ่าย ประจำวัน'!$B82,แพ็ค!M:M)+SUMIF(ธุรการ!$C:$C,'รับ-จ่าย ประจำวัน'!$B82,ธุรการ!M:M)+SUMIF(เส้นแต่งหน้าขนมปัง!$C:$C,'รับ-จ่าย ประจำวัน'!$B82,เส้นแต่งหน้าขนมปัง!M:M)+SUMIF('วางแผนBC,CJ'!$C:$C,'รับ-จ่าย ประจำวัน'!$B82,'วางแผนBC,CJ'!M:M)+SUMIF(RD!$C:$C,'รับ-จ่าย ประจำวัน'!$B82,RD!M:M)+SUMIF('FG,ออนไล,คัดแยก'!$C:$C,'รับ-จ่าย ประจำวัน'!$B82,'FG,ออนไล,คัดแยก'!M:M)</f>
        <v>0</v>
      </c>
      <c r="AU82" s="16">
        <f>SUMIF(เตรียมส่วนผสม!$C:$C,'รับ-จ่าย ประจำวัน'!$B82,เตรียมส่วนผสม!N:N)+SUMIF(กวนไส้!$C:$C,'รับ-จ่าย ประจำวัน'!$B82,กวนไส้!N:N)+SUMIF(ผลิต1!$C:$C,'รับ-จ่าย ประจำวัน'!$B82,ผลิต1!N:N)+SUMIF(ผลิต2!$C:$C,'รับ-จ่าย ประจำวัน'!$B82,ผลิต2!N:N)+SUMIF(เส้นแต่งหน้าขนมเค้ก!$C:$C,'รับ-จ่าย ประจำวัน'!$B82,เส้นแต่งหน้าขนมเค้ก!N:N)+SUMIF(แพ็ค!$C:$C,'รับ-จ่าย ประจำวัน'!$B82,แพ็ค!N:N)+SUMIF(ธุรการ!$C:$C,'รับ-จ่าย ประจำวัน'!$B82,ธุรการ!N:N)+SUMIF(เส้นแต่งหน้าขนมปัง!$C:$C,'รับ-จ่าย ประจำวัน'!$B82,เส้นแต่งหน้าขนมปัง!N:N)+SUMIF('วางแผนBC,CJ'!$C:$C,'รับ-จ่าย ประจำวัน'!$B82,'วางแผนBC,CJ'!N:N)+SUMIF(RD!$C:$C,'รับ-จ่าย ประจำวัน'!$B82,RD!N:N)+SUMIF('FG,ออนไล,คัดแยก'!$C:$C,'รับ-จ่าย ประจำวัน'!$B82,'FG,ออนไล,คัดแยก'!N:N)</f>
        <v>5</v>
      </c>
      <c r="AV82" s="16">
        <f>SUMIF(เตรียมส่วนผสม!$C:$C,'รับ-จ่าย ประจำวัน'!$B82,เตรียมส่วนผสม!O:O)+SUMIF(กวนไส้!$C:$C,'รับ-จ่าย ประจำวัน'!$B82,กวนไส้!O:O)+SUMIF(ผลิต1!$C:$C,'รับ-จ่าย ประจำวัน'!$B82,ผลิต1!O:O)+SUMIF(ผลิต2!$C:$C,'รับ-จ่าย ประจำวัน'!$B82,ผลิต2!O:O)+SUMIF(เส้นแต่งหน้าขนมเค้ก!$C:$C,'รับ-จ่าย ประจำวัน'!$B82,เส้นแต่งหน้าขนมเค้ก!O:O)+SUMIF(แพ็ค!$C:$C,'รับ-จ่าย ประจำวัน'!$B82,แพ็ค!O:O)+SUMIF(ธุรการ!$C:$C,'รับ-จ่าย ประจำวัน'!$B82,ธุรการ!O:O)+SUMIF(เส้นแต่งหน้าขนมปัง!$C:$C,'รับ-จ่าย ประจำวัน'!$B82,เส้นแต่งหน้าขนมปัง!O:O)+SUMIF('วางแผนBC,CJ'!$C:$C,'รับ-จ่าย ประจำวัน'!$B82,'วางแผนBC,CJ'!O:O)+SUMIF(RD!$C:$C,'รับ-จ่าย ประจำวัน'!$B82,RD!O:O)+SUMIF('FG,ออนไล,คัดแยก'!$C:$C,'รับ-จ่าย ประจำวัน'!$B82,'FG,ออนไล,คัดแยก'!O:O)</f>
        <v>0</v>
      </c>
      <c r="AW82" s="16">
        <f>SUMIF(เตรียมส่วนผสม!$C:$C,'รับ-จ่าย ประจำวัน'!$B82,เตรียมส่วนผสม!P:P)+SUMIF(กวนไส้!$C:$C,'รับ-จ่าย ประจำวัน'!$B82,กวนไส้!P:P)+SUMIF(ผลิต1!$C:$C,'รับ-จ่าย ประจำวัน'!$B82,ผลิต1!P:P)+SUMIF(ผลิต2!$C:$C,'รับ-จ่าย ประจำวัน'!$B82,ผลิต2!P:P)+SUMIF(เส้นแต่งหน้าขนมเค้ก!$C:$C,'รับ-จ่าย ประจำวัน'!$B82,เส้นแต่งหน้าขนมเค้ก!P:P)+SUMIF(แพ็ค!$C:$C,'รับ-จ่าย ประจำวัน'!$B82,แพ็ค!P:P)+SUMIF(ธุรการ!$C:$C,'รับ-จ่าย ประจำวัน'!$B82,ธุรการ!P:P)+SUMIF(เส้นแต่งหน้าขนมปัง!$C:$C,'รับ-จ่าย ประจำวัน'!$B82,เส้นแต่งหน้าขนมปัง!P:P)+SUMIF('วางแผนBC,CJ'!$C:$C,'รับ-จ่าย ประจำวัน'!$B82,'วางแผนBC,CJ'!P:P)+SUMIF(RD!$C:$C,'รับ-จ่าย ประจำวัน'!$B82,RD!P:P)+SUMIF('FG,ออนไล,คัดแยก'!$C:$C,'รับ-จ่าย ประจำวัน'!$B82,'FG,ออนไล,คัดแยก'!P:P)</f>
        <v>5</v>
      </c>
      <c r="AX82" s="16">
        <f>SUMIF(เตรียมส่วนผสม!$C:$C,'รับ-จ่าย ประจำวัน'!$B82,เตรียมส่วนผสม!Q:Q)+SUMIF(กวนไส้!$C:$C,'รับ-จ่าย ประจำวัน'!$B82,กวนไส้!Q:Q)+SUMIF(ผลิต1!$C:$C,'รับ-จ่าย ประจำวัน'!$B82,ผลิต1!Q:Q)+SUMIF(ผลิต2!$C:$C,'รับ-จ่าย ประจำวัน'!$B82,ผลิต2!Q:Q)+SUMIF(เส้นแต่งหน้าขนมเค้ก!$C:$C,'รับ-จ่าย ประจำวัน'!$B82,เส้นแต่งหน้าขนมเค้ก!Q:Q)+SUMIF(แพ็ค!$C:$C,'รับ-จ่าย ประจำวัน'!$B82,แพ็ค!Q:Q)+SUMIF(ธุรการ!$C:$C,'รับ-จ่าย ประจำวัน'!$B82,ธุรการ!Q:Q)+SUMIF(เส้นแต่งหน้าขนมปัง!$C:$C,'รับ-จ่าย ประจำวัน'!$B82,เส้นแต่งหน้าขนมปัง!Q:Q)+SUMIF('วางแผนBC,CJ'!$C:$C,'รับ-จ่าย ประจำวัน'!$B82,'วางแผนBC,CJ'!Q:Q)+SUMIF(RD!$C:$C,'รับ-จ่าย ประจำวัน'!$B82,RD!Q:Q)+SUMIF('FG,ออนไล,คัดแยก'!$C:$C,'รับ-จ่าย ประจำวัน'!$B82,'FG,ออนไล,คัดแยก'!Q:Q)</f>
        <v>5</v>
      </c>
      <c r="AY82" s="16">
        <f>SUMIF(เตรียมส่วนผสม!$C:$C,'รับ-จ่าย ประจำวัน'!$B82,เตรียมส่วนผสม!R:R)+SUMIF(กวนไส้!$C:$C,'รับ-จ่าย ประจำวัน'!$B82,กวนไส้!R:R)+SUMIF(ผลิต1!$C:$C,'รับ-จ่าย ประจำวัน'!$B82,ผลิต1!R:R)+SUMIF(ผลิต2!$C:$C,'รับ-จ่าย ประจำวัน'!$B82,ผลิต2!R:R)+SUMIF(เส้นแต่งหน้าขนมเค้ก!$C:$C,'รับ-จ่าย ประจำวัน'!$B82,เส้นแต่งหน้าขนมเค้ก!R:R)+SUMIF(แพ็ค!$C:$C,'รับ-จ่าย ประจำวัน'!$B82,แพ็ค!R:R)+SUMIF(ธุรการ!$C:$C,'รับ-จ่าย ประจำวัน'!$B82,ธุรการ!R:R)+SUMIF(เส้นแต่งหน้าขนมปัง!$C:$C,'รับ-จ่าย ประจำวัน'!$B82,เส้นแต่งหน้าขนมปัง!R:R)+SUMIF('วางแผนBC,CJ'!$C:$C,'รับ-จ่าย ประจำวัน'!$B82,'วางแผนBC,CJ'!R:R)+SUMIF(RD!$C:$C,'รับ-จ่าย ประจำวัน'!$B82,RD!R:R)+SUMIF('FG,ออนไล,คัดแยก'!$C:$C,'รับ-จ่าย ประจำวัน'!$B82,'FG,ออนไล,คัดแยก'!R:R)</f>
        <v>0</v>
      </c>
      <c r="AZ82" s="16">
        <f>SUMIF(เตรียมส่วนผสม!$C:$C,'รับ-จ่าย ประจำวัน'!$B82,เตรียมส่วนผสม!S:S)+SUMIF(กวนไส้!$C:$C,'รับ-จ่าย ประจำวัน'!$B82,กวนไส้!S:S)+SUMIF(ผลิต1!$C:$C,'รับ-จ่าย ประจำวัน'!$B82,ผลิต1!S:S)+SUMIF(ผลิต2!$C:$C,'รับ-จ่าย ประจำวัน'!$B82,ผลิต2!S:S)+SUMIF(เส้นแต่งหน้าขนมเค้ก!$C:$C,'รับ-จ่าย ประจำวัน'!$B82,เส้นแต่งหน้าขนมเค้ก!S:S)+SUMIF(แพ็ค!$C:$C,'รับ-จ่าย ประจำวัน'!$B82,แพ็ค!S:S)+SUMIF(ธุรการ!$C:$C,'รับ-จ่าย ประจำวัน'!$B82,ธุรการ!S:S)+SUMIF(เส้นแต่งหน้าขนมปัง!$C:$C,'รับ-จ่าย ประจำวัน'!$B82,เส้นแต่งหน้าขนมปัง!S:S)+SUMIF('วางแผนBC,CJ'!$C:$C,'รับ-จ่าย ประจำวัน'!$B82,'วางแผนBC,CJ'!S:S)+SUMIF(RD!$C:$C,'รับ-จ่าย ประจำวัน'!$B82,RD!S:S)+SUMIF('FG,ออนไล,คัดแยก'!$C:$C,'รับ-จ่าย ประจำวัน'!$B82,'FG,ออนไล,คัดแยก'!S:S)</f>
        <v>5</v>
      </c>
      <c r="BA82" s="16">
        <f>SUMIF(เตรียมส่วนผสม!$C:$C,'รับ-จ่าย ประจำวัน'!$B82,เตรียมส่วนผสม!T:T)+SUMIF(กวนไส้!$C:$C,'รับ-จ่าย ประจำวัน'!$B82,กวนไส้!T:T)+SUMIF(ผลิต1!$C:$C,'รับ-จ่าย ประจำวัน'!$B82,ผลิต1!T:T)+SUMIF(ผลิต2!$C:$C,'รับ-จ่าย ประจำวัน'!$B82,ผลิต2!T:T)+SUMIF(เส้นแต่งหน้าขนมเค้ก!$C:$C,'รับ-จ่าย ประจำวัน'!$B82,เส้นแต่งหน้าขนมเค้ก!T:T)+SUMIF(แพ็ค!$C:$C,'รับ-จ่าย ประจำวัน'!$B82,แพ็ค!T:T)+SUMIF(ธุรการ!$C:$C,'รับ-จ่าย ประจำวัน'!$B82,ธุรการ!T:T)+SUMIF(เส้นแต่งหน้าขนมปัง!$C:$C,'รับ-จ่าย ประจำวัน'!$B82,เส้นแต่งหน้าขนมปัง!T:T)+SUMIF('วางแผนBC,CJ'!$C:$C,'รับ-จ่าย ประจำวัน'!$B82,'วางแผนBC,CJ'!T:T)+SUMIF(RD!$C:$C,'รับ-จ่าย ประจำวัน'!$B82,RD!T:T)+SUMIF('FG,ออนไล,คัดแยก'!$C:$C,'รับ-จ่าย ประจำวัน'!$B82,'FG,ออนไล,คัดแยก'!T:T)</f>
        <v>0</v>
      </c>
      <c r="BB82" s="16">
        <f>SUMIF(เตรียมส่วนผสม!$C:$C,'รับ-จ่าย ประจำวัน'!$B82,เตรียมส่วนผสม!U:U)+SUMIF(กวนไส้!$C:$C,'รับ-จ่าย ประจำวัน'!$B82,กวนไส้!U:U)+SUMIF(ผลิต1!$C:$C,'รับ-จ่าย ประจำวัน'!$B82,ผลิต1!U:U)+SUMIF(ผลิต2!$C:$C,'รับ-จ่าย ประจำวัน'!$B82,ผลิต2!U:U)+SUMIF(เส้นแต่งหน้าขนมเค้ก!$C:$C,'รับ-จ่าย ประจำวัน'!$B82,เส้นแต่งหน้าขนมเค้ก!U:U)+SUMIF(แพ็ค!$C:$C,'รับ-จ่าย ประจำวัน'!$B82,แพ็ค!U:U)+SUMIF(ธุรการ!$C:$C,'รับ-จ่าย ประจำวัน'!$B82,ธุรการ!U:U)+SUMIF(เส้นแต่งหน้าขนมปัง!$C:$C,'รับ-จ่าย ประจำวัน'!$B82,เส้นแต่งหน้าขนมปัง!U:U)+SUMIF('วางแผนBC,CJ'!$C:$C,'รับ-จ่าย ประจำวัน'!$B82,'วางแผนBC,CJ'!U:U)+SUMIF(RD!$C:$C,'รับ-จ่าย ประจำวัน'!$B82,RD!U:U)+SUMIF('FG,ออนไล,คัดแยก'!$C:$C,'รับ-จ่าย ประจำวัน'!$B82,'FG,ออนไล,คัดแยก'!U:U)</f>
        <v>5</v>
      </c>
      <c r="BC82" s="16">
        <f>SUMIF(เตรียมส่วนผสม!$C:$C,'รับ-จ่าย ประจำวัน'!$B82,เตรียมส่วนผสม!V:V)+SUMIF(กวนไส้!$C:$C,'รับ-จ่าย ประจำวัน'!$B82,กวนไส้!V:V)+SUMIF(ผลิต1!$C:$C,'รับ-จ่าย ประจำวัน'!$B82,ผลิต1!V:V)+SUMIF(ผลิต2!$C:$C,'รับ-จ่าย ประจำวัน'!$B82,ผลิต2!V:V)+SUMIF(เส้นแต่งหน้าขนมเค้ก!$C:$C,'รับ-จ่าย ประจำวัน'!$B82,เส้นแต่งหน้าขนมเค้ก!V:V)+SUMIF(แพ็ค!$C:$C,'รับ-จ่าย ประจำวัน'!$B82,แพ็ค!V:V)+SUMIF(ธุรการ!$C:$C,'รับ-จ่าย ประจำวัน'!$B82,ธุรการ!V:V)+SUMIF(เส้นแต่งหน้าขนมปัง!$C:$C,'รับ-จ่าย ประจำวัน'!$B82,เส้นแต่งหน้าขนมปัง!V:V)+SUMIF('วางแผนBC,CJ'!$C:$C,'รับ-จ่าย ประจำวัน'!$B82,'วางแผนBC,CJ'!V:V)+SUMIF(RD!$C:$C,'รับ-จ่าย ประจำวัน'!$B82,RD!V:V)+SUMIF('FG,ออนไล,คัดแยก'!$C:$C,'รับ-จ่าย ประจำวัน'!$B82,'FG,ออนไล,คัดแยก'!V:V)</f>
        <v>0</v>
      </c>
      <c r="BD82" s="16">
        <f>SUMIF(เตรียมส่วนผสม!$C:$C,'รับ-จ่าย ประจำวัน'!$B82,เตรียมส่วนผสม!W:W)+SUMIF(กวนไส้!$C:$C,'รับ-จ่าย ประจำวัน'!$B82,กวนไส้!W:W)+SUMIF(ผลิต1!$C:$C,'รับ-จ่าย ประจำวัน'!$B82,ผลิต1!W:W)+SUMIF(ผลิต2!$C:$C,'รับ-จ่าย ประจำวัน'!$B82,ผลิต2!W:W)+SUMIF(เส้นแต่งหน้าขนมเค้ก!$C:$C,'รับ-จ่าย ประจำวัน'!$B82,เส้นแต่งหน้าขนมเค้ก!W:W)+SUMIF(แพ็ค!$C:$C,'รับ-จ่าย ประจำวัน'!$B82,แพ็ค!W:W)+SUMIF(ธุรการ!$C:$C,'รับ-จ่าย ประจำวัน'!$B82,ธุรการ!W:W)+SUMIF(เส้นแต่งหน้าขนมปัง!$C:$C,'รับ-จ่าย ประจำวัน'!$B82,เส้นแต่งหน้าขนมปัง!W:W)+SUMIF('วางแผนBC,CJ'!$C:$C,'รับ-จ่าย ประจำวัน'!$B82,'วางแผนBC,CJ'!W:W)+SUMIF(RD!$C:$C,'รับ-จ่าย ประจำวัน'!$B82,RD!W:W)+SUMIF('FG,ออนไล,คัดแยก'!$C:$C,'รับ-จ่าย ประจำวัน'!$B82,'FG,ออนไล,คัดแยก'!W:W)</f>
        <v>0</v>
      </c>
      <c r="BE82" s="16">
        <f>SUMIF(เตรียมส่วนผสม!$C:$C,'รับ-จ่าย ประจำวัน'!$B82,เตรียมส่วนผสม!X:X)+SUMIF(กวนไส้!$C:$C,'รับ-จ่าย ประจำวัน'!$B82,กวนไส้!X:X)+SUMIF(ผลิต1!$C:$C,'รับ-จ่าย ประจำวัน'!$B82,ผลิต1!X:X)+SUMIF(ผลิต2!$C:$C,'รับ-จ่าย ประจำวัน'!$B82,ผลิต2!X:X)+SUMIF(เส้นแต่งหน้าขนมเค้ก!$C:$C,'รับ-จ่าย ประจำวัน'!$B82,เส้นแต่งหน้าขนมเค้ก!X:X)+SUMIF(แพ็ค!$C:$C,'รับ-จ่าย ประจำวัน'!$B82,แพ็ค!X:X)+SUMIF(ธุรการ!$C:$C,'รับ-จ่าย ประจำวัน'!$B82,ธุรการ!X:X)+SUMIF(เส้นแต่งหน้าขนมปัง!$C:$C,'รับ-จ่าย ประจำวัน'!$B82,เส้นแต่งหน้าขนมปัง!X:X)+SUMIF('วางแผนBC,CJ'!$C:$C,'รับ-จ่าย ประจำวัน'!$B82,'วางแผนBC,CJ'!X:X)+SUMIF(RD!$C:$C,'รับ-จ่าย ประจำวัน'!$B82,RD!X:X)+SUMIF('FG,ออนไล,คัดแยก'!$C:$C,'รับ-จ่าย ประจำวัน'!$B82,'FG,ออนไล,คัดแยก'!X:X)</f>
        <v>0</v>
      </c>
      <c r="BF82" s="16">
        <f>SUMIF(เตรียมส่วนผสม!$C:$C,'รับ-จ่าย ประจำวัน'!$B82,เตรียมส่วนผสม!Y:Y)+SUMIF(กวนไส้!$C:$C,'รับ-จ่าย ประจำวัน'!$B82,กวนไส้!Y:Y)+SUMIF(ผลิต1!$C:$C,'รับ-จ่าย ประจำวัน'!$B82,ผลิต1!Y:Y)+SUMIF(ผลิต2!$C:$C,'รับ-จ่าย ประจำวัน'!$B82,ผลิต2!Y:Y)+SUMIF(เส้นแต่งหน้าขนมเค้ก!$C:$C,'รับ-จ่าย ประจำวัน'!$B82,เส้นแต่งหน้าขนมเค้ก!Y:Y)+SUMIF(แพ็ค!$C:$C,'รับ-จ่าย ประจำวัน'!$B82,แพ็ค!Y:Y)+SUMIF(ธุรการ!$C:$C,'รับ-จ่าย ประจำวัน'!$B82,ธุรการ!Y:Y)+SUMIF(เส้นแต่งหน้าขนมปัง!$C:$C,'รับ-จ่าย ประจำวัน'!$B82,เส้นแต่งหน้าขนมปัง!Y:Y)+SUMIF('วางแผนBC,CJ'!$C:$C,'รับ-จ่าย ประจำวัน'!$B82,'วางแผนBC,CJ'!Y:Y)+SUMIF(RD!$C:$C,'รับ-จ่าย ประจำวัน'!$B82,RD!Y:Y)+SUMIF('FG,ออนไล,คัดแยก'!$C:$C,'รับ-จ่าย ประจำวัน'!$B82,'FG,ออนไล,คัดแยก'!Y:Y)</f>
        <v>10</v>
      </c>
      <c r="BG82" s="16">
        <f>SUMIF(เตรียมส่วนผสม!$C:$C,'รับ-จ่าย ประจำวัน'!$B82,เตรียมส่วนผสม!Z:Z)+SUMIF(กวนไส้!$C:$C,'รับ-จ่าย ประจำวัน'!$B82,กวนไส้!Z:Z)+SUMIF(ผลิต1!$C:$C,'รับ-จ่าย ประจำวัน'!$B82,ผลิต1!Z:Z)+SUMIF(ผลิต2!$C:$C,'รับ-จ่าย ประจำวัน'!$B82,ผลิต2!Z:Z)+SUMIF(เส้นแต่งหน้าขนมเค้ก!$C:$C,'รับ-จ่าย ประจำวัน'!$B82,เส้นแต่งหน้าขนมเค้ก!Z:Z)+SUMIF(แพ็ค!$C:$C,'รับ-จ่าย ประจำวัน'!$B82,แพ็ค!Z:Z)+SUMIF(ธุรการ!$C:$C,'รับ-จ่าย ประจำวัน'!$B82,ธุรการ!Z:Z)+SUMIF(เส้นแต่งหน้าขนมปัง!$C:$C,'รับ-จ่าย ประจำวัน'!$B82,เส้นแต่งหน้าขนมปัง!Z:Z)+SUMIF('วางแผนBC,CJ'!$C:$C,'รับ-จ่าย ประจำวัน'!$B82,'วางแผนBC,CJ'!Z:Z)+SUMIF(RD!$C:$C,'รับ-จ่าย ประจำวัน'!$B82,RD!Z:Z)+SUMIF('FG,ออนไล,คัดแยก'!$C:$C,'รับ-จ่าย ประจำวัน'!$B82,'FG,ออนไล,คัดแยก'!Z:Z)</f>
        <v>0</v>
      </c>
      <c r="BH82" s="16">
        <f>SUMIF(เตรียมส่วนผสม!$C:$C,'รับ-จ่าย ประจำวัน'!$B82,เตรียมส่วนผสม!AA:AA)+SUMIF(กวนไส้!$C:$C,'รับ-จ่าย ประจำวัน'!$B82,กวนไส้!AA:AA)+SUMIF(ผลิต1!$C:$C,'รับ-จ่าย ประจำวัน'!$B82,ผลิต1!AA:AA)+SUMIF(ผลิต2!$C:$C,'รับ-จ่าย ประจำวัน'!$B82,ผลิต2!AA:AA)+SUMIF(เส้นแต่งหน้าขนมเค้ก!$C:$C,'รับ-จ่าย ประจำวัน'!$B82,เส้นแต่งหน้าขนมเค้ก!AA:AA)+SUMIF(แพ็ค!$C:$C,'รับ-จ่าย ประจำวัน'!$B82,แพ็ค!AA:AA)+SUMIF(ธุรการ!$C:$C,'รับ-จ่าย ประจำวัน'!$B82,ธุรการ!AA:AA)+SUMIF(เส้นแต่งหน้าขนมปัง!$C:$C,'รับ-จ่าย ประจำวัน'!$B82,เส้นแต่งหน้าขนมปัง!AA:AA)+SUMIF('วางแผนBC,CJ'!$C:$C,'รับ-จ่าย ประจำวัน'!$B82,'วางแผนBC,CJ'!AA:AA)+SUMIF(RD!$C:$C,'รับ-จ่าย ประจำวัน'!$B82,RD!AA:AA)+SUMIF('FG,ออนไล,คัดแยก'!$C:$C,'รับ-จ่าย ประจำวัน'!$B82,'FG,ออนไล,คัดแยก'!AA:AA)</f>
        <v>0</v>
      </c>
      <c r="BI82" s="16">
        <f>SUMIF(เตรียมส่วนผสม!$C:$C,'รับ-จ่าย ประจำวัน'!$B82,เตรียมส่วนผสม!AB:AB)+SUMIF(กวนไส้!$C:$C,'รับ-จ่าย ประจำวัน'!$B82,กวนไส้!AB:AB)+SUMIF(ผลิต1!$C:$C,'รับ-จ่าย ประจำวัน'!$B82,ผลิต1!AB:AB)+SUMIF(ผลิต2!$C:$C,'รับ-จ่าย ประจำวัน'!$B82,ผลิต2!AB:AB)+SUMIF(เส้นแต่งหน้าขนมเค้ก!$C:$C,'รับ-จ่าย ประจำวัน'!$B82,เส้นแต่งหน้าขนมเค้ก!AB:AB)+SUMIF(แพ็ค!$C:$C,'รับ-จ่าย ประจำวัน'!$B82,แพ็ค!AB:AB)+SUMIF(ธุรการ!$C:$C,'รับ-จ่าย ประจำวัน'!$B82,ธุรการ!AB:AB)+SUMIF(เส้นแต่งหน้าขนมปัง!$C:$C,'รับ-จ่าย ประจำวัน'!$B82,เส้นแต่งหน้าขนมปัง!AB:AB)+SUMIF('วางแผนBC,CJ'!$C:$C,'รับ-จ่าย ประจำวัน'!$B82,'วางแผนBC,CJ'!AB:AB)+SUMIF(RD!$C:$C,'รับ-จ่าย ประจำวัน'!$B82,RD!AB:AB)+SUMIF('FG,ออนไล,คัดแยก'!$C:$C,'รับ-จ่าย ประจำวัน'!$B82,'FG,ออนไล,คัดแยก'!AB:AB)</f>
        <v>0</v>
      </c>
      <c r="BJ82" s="16">
        <f>SUMIF(เตรียมส่วนผสม!$C:$C,'รับ-จ่าย ประจำวัน'!$B82,เตรียมส่วนผสม!AC:AC)+SUMIF(กวนไส้!$C:$C,'รับ-จ่าย ประจำวัน'!$B82,กวนไส้!AC:AC)+SUMIF(ผลิต1!$C:$C,'รับ-จ่าย ประจำวัน'!$B82,ผลิต1!AC:AC)+SUMIF(ผลิต2!$C:$C,'รับ-จ่าย ประจำวัน'!$B82,ผลิต2!AC:AC)+SUMIF(เส้นแต่งหน้าขนมเค้ก!$C:$C,'รับ-จ่าย ประจำวัน'!$B82,เส้นแต่งหน้าขนมเค้ก!AC:AC)+SUMIF(แพ็ค!$C:$C,'รับ-จ่าย ประจำวัน'!$B82,แพ็ค!AC:AC)+SUMIF(ธุรการ!$C:$C,'รับ-จ่าย ประจำวัน'!$B82,ธุรการ!AC:AC)+SUMIF(เส้นแต่งหน้าขนมปัง!$C:$C,'รับ-จ่าย ประจำวัน'!$B82,เส้นแต่งหน้าขนมปัง!AC:AC)+SUMIF('วางแผนBC,CJ'!$C:$C,'รับ-จ่าย ประจำวัน'!$B82,'วางแผนBC,CJ'!AC:AC)+SUMIF(RD!$C:$C,'รับ-จ่าย ประจำวัน'!$B82,RD!AC:AC)+SUMIF('FG,ออนไล,คัดแยก'!$C:$C,'รับ-จ่าย ประจำวัน'!$B82,'FG,ออนไล,คัดแยก'!AC:AC)</f>
        <v>0</v>
      </c>
      <c r="BK82" s="16">
        <f>SUMIF(เตรียมส่วนผสม!$C:$C,'รับ-จ่าย ประจำวัน'!$B82,เตรียมส่วนผสม!AD:AD)+SUMIF(กวนไส้!$C:$C,'รับ-จ่าย ประจำวัน'!$B82,กวนไส้!AD:AD)+SUMIF(ผลิต1!$C:$C,'รับ-จ่าย ประจำวัน'!$B82,ผลิต1!AD:AD)+SUMIF(ผลิต2!$C:$C,'รับ-จ่าย ประจำวัน'!$B82,ผลิต2!AD:AD)+SUMIF(เส้นแต่งหน้าขนมเค้ก!$C:$C,'รับ-จ่าย ประจำวัน'!$B82,เส้นแต่งหน้าขนมเค้ก!AD:AD)+SUMIF(แพ็ค!$C:$C,'รับ-จ่าย ประจำวัน'!$B82,แพ็ค!AD:AD)+SUMIF(ธุรการ!$C:$C,'รับ-จ่าย ประจำวัน'!$B82,ธุรการ!AD:AD)+SUMIF(เส้นแต่งหน้าขนมปัง!$C:$C,'รับ-จ่าย ประจำวัน'!$B82,เส้นแต่งหน้าขนมปัง!AD:AD)+SUMIF('วางแผนBC,CJ'!$C:$C,'รับ-จ่าย ประจำวัน'!$B82,'วางแผนBC,CJ'!AD:AD)+SUMIF(RD!$C:$C,'รับ-จ่าย ประจำวัน'!$B82,RD!AD:AD)+SUMIF('FG,ออนไล,คัดแยก'!$C:$C,'รับ-จ่าย ประจำวัน'!$B82,'FG,ออนไล,คัดแยก'!AD:AD)</f>
        <v>0</v>
      </c>
      <c r="BL82" s="16">
        <f>SUMIF(เตรียมส่วนผสม!$C:$C,'รับ-จ่าย ประจำวัน'!$B82,เตรียมส่วนผสม!AE:AE)+SUMIF(กวนไส้!$C:$C,'รับ-จ่าย ประจำวัน'!$B82,กวนไส้!AE:AE)+SUMIF(ผลิต1!$C:$C,'รับ-จ่าย ประจำวัน'!$B82,ผลิต1!AE:AE)+SUMIF(ผลิต2!$C:$C,'รับ-จ่าย ประจำวัน'!$B82,ผลิต2!AE:AE)+SUMIF(เส้นแต่งหน้าขนมเค้ก!$C:$C,'รับ-จ่าย ประจำวัน'!$B82,เส้นแต่งหน้าขนมเค้ก!AE:AE)+SUMIF(แพ็ค!$C:$C,'รับ-จ่าย ประจำวัน'!$B82,แพ็ค!AE:AE)+SUMIF(ธุรการ!$C:$C,'รับ-จ่าย ประจำวัน'!$B82,ธุรการ!AE:AE)+SUMIF(เส้นแต่งหน้าขนมปัง!$C:$C,'รับ-จ่าย ประจำวัน'!$B82,เส้นแต่งหน้าขนมปัง!AE:AE)+SUMIF('วางแผนBC,CJ'!$C:$C,'รับ-จ่าย ประจำวัน'!$B82,'วางแผนBC,CJ'!AE:AE)+SUMIF(RD!$C:$C,'รับ-จ่าย ประจำวัน'!$B82,RD!AE:AE)+SUMIF('FG,ออนไล,คัดแยก'!$C:$C,'รับ-จ่าย ประจำวัน'!$B82,'FG,ออนไล,คัดแยก'!AE:AE)</f>
        <v>5</v>
      </c>
      <c r="BM82" s="16">
        <f>SUMIF(เตรียมส่วนผสม!$C:$C,'รับ-จ่าย ประจำวัน'!$B82,เตรียมส่วนผสม!AF:AF)+SUMIF(กวนไส้!$C:$C,'รับ-จ่าย ประจำวัน'!$B82,กวนไส้!AF:AF)+SUMIF(ผลิต1!$C:$C,'รับ-จ่าย ประจำวัน'!$B82,ผลิต1!AF:AF)+SUMIF(ผลิต2!$C:$C,'รับ-จ่าย ประจำวัน'!$B82,ผลิต2!AF:AF)+SUMIF(เส้นแต่งหน้าขนมเค้ก!$C:$C,'รับ-จ่าย ประจำวัน'!$B82,เส้นแต่งหน้าขนมเค้ก!AF:AF)+SUMIF(แพ็ค!$C:$C,'รับ-จ่าย ประจำวัน'!$B82,แพ็ค!AF:AF)+SUMIF(ธุรการ!$C:$C,'รับ-จ่าย ประจำวัน'!$B82,ธุรการ!AF:AF)+SUMIF(เส้นแต่งหน้าขนมปัง!$C:$C,'รับ-จ่าย ประจำวัน'!$B82,เส้นแต่งหน้าขนมปัง!AF:AF)+SUMIF('วางแผนBC,CJ'!$C:$C,'รับ-จ่าย ประจำวัน'!$B82,'วางแผนBC,CJ'!AF:AF)+SUMIF(RD!$C:$C,'รับ-จ่าย ประจำวัน'!$B82,RD!AF:AF)+SUMIF('FG,ออนไล,คัดแยก'!$C:$C,'รับ-จ่าย ประจำวัน'!$B82,'FG,ออนไล,คัดแยก'!AF:AF)</f>
        <v>0</v>
      </c>
      <c r="BN82" s="16">
        <f>SUMIF(เตรียมส่วนผสม!$C:$C,'รับ-จ่าย ประจำวัน'!$B82,เตรียมส่วนผสม!AG:AG)+SUMIF(กวนไส้!$C:$C,'รับ-จ่าย ประจำวัน'!$B82,กวนไส้!AG:AG)+SUMIF(ผลิต1!$C:$C,'รับ-จ่าย ประจำวัน'!$B82,ผลิต1!AG:AG)+SUMIF(ผลิต2!$C:$C,'รับ-จ่าย ประจำวัน'!$B82,ผลิต2!AG:AG)+SUMIF(เส้นแต่งหน้าขนมเค้ก!$C:$C,'รับ-จ่าย ประจำวัน'!$B82,เส้นแต่งหน้าขนมเค้ก!AG:AG)+SUMIF(แพ็ค!$C:$C,'รับ-จ่าย ประจำวัน'!$B82,แพ็ค!AG:AG)+SUMIF(ธุรการ!$C:$C,'รับ-จ่าย ประจำวัน'!$B82,ธุรการ!AG:AG)+SUMIF(เส้นแต่งหน้าขนมปัง!$C:$C,'รับ-จ่าย ประจำวัน'!$B82,เส้นแต่งหน้าขนมปัง!AG:AG)+SUMIF('วางแผนBC,CJ'!$C:$C,'รับ-จ่าย ประจำวัน'!$B82,'วางแผนBC,CJ'!AG:AG)+SUMIF(RD!$C:$C,'รับ-จ่าย ประจำวัน'!$B82,RD!AG:AG)+SUMIF('FG,ออนไล,คัดแยก'!$C:$C,'รับ-จ่าย ประจำวัน'!$B82,'FG,ออนไล,คัดแยก'!AG:AG)</f>
        <v>10</v>
      </c>
      <c r="BO82" s="16">
        <f>SUMIF(เตรียมส่วนผสม!$C:$C,'รับ-จ่าย ประจำวัน'!$B82,เตรียมส่วนผสม!AH:AH)+SUMIF(กวนไส้!$C:$C,'รับ-จ่าย ประจำวัน'!$B82,กวนไส้!AH:AH)+SUMIF(ผลิต1!$C:$C,'รับ-จ่าย ประจำวัน'!$B82,ผลิต1!AH:AH)+SUMIF(ผลิต2!$C:$C,'รับ-จ่าย ประจำวัน'!$B82,ผลิต2!AH:AH)+SUMIF(เส้นแต่งหน้าขนมเค้ก!$C:$C,'รับ-จ่าย ประจำวัน'!$B82,เส้นแต่งหน้าขนมเค้ก!AH:AH)+SUMIF(แพ็ค!$C:$C,'รับ-จ่าย ประจำวัน'!$B82,แพ็ค!AH:AH)+SUMIF(ธุรการ!$C:$C,'รับ-จ่าย ประจำวัน'!$B82,ธุรการ!AH:AH)+SUMIF(เส้นแต่งหน้าขนมปัง!$C:$C,'รับ-จ่าย ประจำวัน'!$B82,เส้นแต่งหน้าขนมปัง!AH:AH)+SUMIF('วางแผนBC,CJ'!$C:$C,'รับ-จ่าย ประจำวัน'!$B82,'วางแผนBC,CJ'!AH:AH)+SUMIF(RD!$C:$C,'รับ-จ่าย ประจำวัน'!$B82,RD!AH:AH)+SUMIF('FG,ออนไล,คัดแยก'!$C:$C,'รับ-จ่าย ประจำวัน'!$B82,'FG,ออนไล,คัดแยก'!AH:AH)</f>
        <v>0</v>
      </c>
      <c r="BP82" s="16">
        <f>SUMIF(เตรียมส่วนผสม!$C:$C,'รับ-จ่าย ประจำวัน'!$B82,เตรียมส่วนผสม!AI:AI)+SUMIF(กวนไส้!$C:$C,'รับ-จ่าย ประจำวัน'!$B82,กวนไส้!AI:AI)+SUMIF(ผลิต1!$C:$C,'รับ-จ่าย ประจำวัน'!$B82,ผลิต1!AI:AI)+SUMIF(ผลิต2!$C:$C,'รับ-จ่าย ประจำวัน'!$B82,ผลิต2!AI:AI)+SUMIF(เส้นแต่งหน้าขนมเค้ก!$C:$C,'รับ-จ่าย ประจำวัน'!$B82,เส้นแต่งหน้าขนมเค้ก!AI:AI)+SUMIF(แพ็ค!$C:$C,'รับ-จ่าย ประจำวัน'!$B82,แพ็ค!AI:AI)+SUMIF(ธุรการ!$C:$C,'รับ-จ่าย ประจำวัน'!$B82,ธุรการ!AI:AI)+SUMIF(เส้นแต่งหน้าขนมปัง!$C:$C,'รับ-จ่าย ประจำวัน'!$B82,เส้นแต่งหน้าขนมปัง!AI:AI)+SUMIF('วางแผนBC,CJ'!$C:$C,'รับ-จ่าย ประจำวัน'!$B82,'วางแผนBC,CJ'!AI:AI)+SUMIF(RD!$C:$C,'รับ-จ่าย ประจำวัน'!$B82,RD!AI:AI)+SUMIF('FG,ออนไล,คัดแยก'!$C:$C,'รับ-จ่าย ประจำวัน'!$B82,'FG,ออนไล,คัดแยก'!AI:AI)</f>
        <v>0</v>
      </c>
      <c r="BQ82" s="16">
        <f>SUMIF(เตรียมส่วนผสม!$C:$C,'รับ-จ่าย ประจำวัน'!$B82,เตรียมส่วนผสม!AJ:AJ)+SUMIF(กวนไส้!$C:$C,'รับ-จ่าย ประจำวัน'!$B82,กวนไส้!AJ:AJ)+SUMIF(ผลิต1!$C:$C,'รับ-จ่าย ประจำวัน'!$B82,ผลิต1!AJ:AJ)+SUMIF(ผลิต2!$C:$C,'รับ-จ่าย ประจำวัน'!$B82,ผลิต2!AJ:AJ)+SUMIF(เส้นแต่งหน้าขนมเค้ก!$C:$C,'รับ-จ่าย ประจำวัน'!$B82,เส้นแต่งหน้าขนมเค้ก!AJ:AJ)+SUMIF(แพ็ค!$C:$C,'รับ-จ่าย ประจำวัน'!$B82,แพ็ค!AJ:AJ)+SUMIF(ธุรการ!$C:$C,'รับ-จ่าย ประจำวัน'!$B82,ธุรการ!AJ:AJ)+SUMIF(เส้นแต่งหน้าขนมปัง!$C:$C,'รับ-จ่าย ประจำวัน'!$B82,เส้นแต่งหน้าขนมปัง!AJ:AJ)+SUMIF('วางแผนBC,CJ'!$C:$C,'รับ-จ่าย ประจำวัน'!$B82,'วางแผนBC,CJ'!AJ:AJ)+SUMIF(RD!$C:$C,'รับ-จ่าย ประจำวัน'!$B82,RD!AJ:AJ)+SUMIF('FG,ออนไล,คัดแยก'!$C:$C,'รับ-จ่าย ประจำวัน'!$B82,'FG,ออนไล,คัดแยก'!AJ:AJ)</f>
        <v>0</v>
      </c>
      <c r="BR82" s="16">
        <f>SUMIF(เตรียมส่วนผสม!$C:$C,'รับ-จ่าย ประจำวัน'!$B82,เตรียมส่วนผสม!AK:AK)+SUMIF(กวนไส้!$C:$C,'รับ-จ่าย ประจำวัน'!$B82,กวนไส้!AK:AK)+SUMIF(ผลิต1!$C:$C,'รับ-จ่าย ประจำวัน'!$B82,ผลิต1!AK:AK)+SUMIF(ผลิต2!$C:$C,'รับ-จ่าย ประจำวัน'!$B82,ผลิต2!AK:AK)+SUMIF(เส้นแต่งหน้าขนมเค้ก!$C:$C,'รับ-จ่าย ประจำวัน'!$B82,เส้นแต่งหน้าขนมเค้ก!AK:AK)+SUMIF(แพ็ค!$C:$C,'รับ-จ่าย ประจำวัน'!$B82,แพ็ค!AK:AK)+SUMIF(ธุรการ!$C:$C,'รับ-จ่าย ประจำวัน'!$B82,ธุรการ!AK:AK)+SUMIF(เส้นแต่งหน้าขนมปัง!$C:$C,'รับ-จ่าย ประจำวัน'!$B82,เส้นแต่งหน้าขนมปัง!AK:AK)+SUMIF('วางแผนBC,CJ'!$C:$C,'รับ-จ่าย ประจำวัน'!$B82,'วางแผนBC,CJ'!AK:AK)+SUMIF(RD!$C:$C,'รับ-จ่าย ประจำวัน'!$B82,RD!AK:AK)+SUMIF('FG,ออนไล,คัดแยก'!$C:$C,'รับ-จ่าย ประจำวัน'!$B82,'FG,ออนไล,คัดแยก'!AK:AK)</f>
        <v>5</v>
      </c>
      <c r="BS82" s="16">
        <f>SUMIF(เตรียมส่วนผสม!$C:$C,'รับ-จ่าย ประจำวัน'!$B82,เตรียมส่วนผสม!AL:AL)+SUMIF(กวนไส้!$C:$C,'รับ-จ่าย ประจำวัน'!$B82,กวนไส้!AL:AL)+SUMIF(ผลิต1!$C:$C,'รับ-จ่าย ประจำวัน'!$B82,ผลิต1!AL:AL)+SUMIF(ผลิต2!$C:$C,'รับ-จ่าย ประจำวัน'!$B82,ผลิต2!AL:AL)+SUMIF(เส้นแต่งหน้าขนมเค้ก!$C:$C,'รับ-จ่าย ประจำวัน'!$B82,เส้นแต่งหน้าขนมเค้ก!AL:AL)+SUMIF(แพ็ค!$C:$C,'รับ-จ่าย ประจำวัน'!$B82,แพ็ค!AL:AL)+SUMIF(ธุรการ!$C:$C,'รับ-จ่าย ประจำวัน'!$B82,ธุรการ!AL:AL)+SUMIF(เส้นแต่งหน้าขนมปัง!$C:$C,'รับ-จ่าย ประจำวัน'!$B82,เส้นแต่งหน้าขนมปัง!AL:AL)+SUMIF('วางแผนBC,CJ'!$C:$C,'รับ-จ่าย ประจำวัน'!$B82,'วางแผนBC,CJ'!AL:AL)+SUMIF(RD!$C:$C,'รับ-จ่าย ประจำวัน'!$B82,RD!AL:AL)+SUMIF('FG,ออนไล,คัดแยก'!$C:$C,'รับ-จ่าย ประจำวัน'!$B82,'FG,ออนไล,คัดแยก'!AL:AL)</f>
        <v>0</v>
      </c>
      <c r="BT82" s="18">
        <f t="shared" si="20"/>
        <v>65</v>
      </c>
      <c r="BU82" s="116"/>
      <c r="BV82" s="146">
        <f t="shared" si="21"/>
        <v>40</v>
      </c>
      <c r="BW82" s="183">
        <v>30</v>
      </c>
      <c r="BX82" s="172">
        <f t="shared" si="28"/>
        <v>2.1666666666666665</v>
      </c>
      <c r="BY82" s="188">
        <f t="shared" si="22"/>
        <v>18.461538461538463</v>
      </c>
      <c r="BZ82" s="180">
        <f t="shared" ca="1" si="23"/>
        <v>46221.461538461539</v>
      </c>
      <c r="CA82" s="152">
        <v>90</v>
      </c>
      <c r="CB82" s="93"/>
      <c r="CC82" s="93"/>
      <c r="CD82" s="93"/>
      <c r="CE82" s="93"/>
      <c r="CF82" s="93"/>
      <c r="CG82" s="93"/>
      <c r="CH82" s="93"/>
      <c r="CI82" s="93"/>
      <c r="CJ82" s="94"/>
      <c r="CK82" s="9">
        <f t="shared" si="24"/>
        <v>40</v>
      </c>
    </row>
    <row r="83" spans="1:89" x14ac:dyDescent="0.5">
      <c r="A83" s="197" t="s">
        <v>332</v>
      </c>
      <c r="B83" s="24" t="s">
        <v>2060</v>
      </c>
      <c r="C83" s="33" t="s">
        <v>1638</v>
      </c>
      <c r="D83" s="135" t="s">
        <v>276</v>
      </c>
      <c r="E83" s="11">
        <v>68</v>
      </c>
      <c r="F83" s="75"/>
      <c r="G83" s="11"/>
      <c r="H83" s="12">
        <v>126.5</v>
      </c>
      <c r="I83" s="13"/>
      <c r="J83" s="13">
        <v>180</v>
      </c>
      <c r="K83" s="13"/>
      <c r="L83" s="13"/>
      <c r="M83" s="13"/>
      <c r="N83" s="13"/>
      <c r="O83" s="13"/>
      <c r="P83" s="13"/>
      <c r="Q83" s="13"/>
      <c r="R83" s="13"/>
      <c r="S83" s="116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3"/>
      <c r="AF83" s="13"/>
      <c r="AG83" s="13"/>
      <c r="AH83" s="13"/>
      <c r="AI83" s="14"/>
      <c r="AJ83" s="14"/>
      <c r="AK83" s="14"/>
      <c r="AL83" s="14"/>
      <c r="AM83" s="14"/>
      <c r="AN83" s="15">
        <f t="shared" si="19"/>
        <v>180</v>
      </c>
      <c r="AO83" s="16">
        <f>SUMIF(เตรียมส่วนผสม!$C:$C,'รับ-จ่าย ประจำวัน'!$B83,เตรียมส่วนผสม!H:H)+SUMIF(กวนไส้!$C:$C,'รับ-จ่าย ประจำวัน'!$B83,กวนไส้!H:H)+SUMIF(ผลิต1!$C:$C,'รับ-จ่าย ประจำวัน'!$B83,ผลิต1!H:H)+SUMIF(ผลิต2!$C:$C,'รับ-จ่าย ประจำวัน'!$B83,ผลิต2!H:H)+SUMIF(เส้นแต่งหน้าขนมเค้ก!$C:$C,'รับ-จ่าย ประจำวัน'!$B83,เส้นแต่งหน้าขนมเค้ก!H:H)+SUMIF(แพ็ค!$C:$C,'รับ-จ่าย ประจำวัน'!$B83,แพ็ค!H:H)+SUMIF(ธุรการ!$C:$C,'รับ-จ่าย ประจำวัน'!$B83,ธุรการ!H:H)+SUMIF(เส้นแต่งหน้าขนมปัง!$C:$C,'รับ-จ่าย ประจำวัน'!$B83,เส้นแต่งหน้าขนมปัง!H:H)+SUMIF('วางแผนBC,CJ'!$C:$C,'รับ-จ่าย ประจำวัน'!$B83,'วางแผนBC,CJ'!H:H)+SUMIF(RD!$C:$C,'รับ-จ่าย ประจำวัน'!$B83,RD!H:H)+SUMIF('FG,ออนไล,คัดแยก'!$C:$C,'รับ-จ่าย ประจำวัน'!$B83,'FG,ออนไล,คัดแยก'!H:H)</f>
        <v>10</v>
      </c>
      <c r="AP83" s="16">
        <f>SUMIF(เตรียมส่วนผสม!$C:$C,'รับ-จ่าย ประจำวัน'!$B83,เตรียมส่วนผสม!I:I)+SUMIF(กวนไส้!$C:$C,'รับ-จ่าย ประจำวัน'!$B83,กวนไส้!I:I)+SUMIF(ผลิต1!$C:$C,'รับ-จ่าย ประจำวัน'!$B83,ผลิต1!I:I)+SUMIF(ผลิต2!$C:$C,'รับ-จ่าย ประจำวัน'!$B83,ผลิต2!I:I)+SUMIF(เส้นแต่งหน้าขนมเค้ก!$C:$C,'รับ-จ่าย ประจำวัน'!$B83,เส้นแต่งหน้าขนมเค้ก!I:I)+SUMIF(แพ็ค!$C:$C,'รับ-จ่าย ประจำวัน'!$B83,แพ็ค!I:I)+SUMIF(ธุรการ!$C:$C,'รับ-จ่าย ประจำวัน'!$B83,ธุรการ!I:I)+SUMIF(เส้นแต่งหน้าขนมปัง!$C:$C,'รับ-จ่าย ประจำวัน'!$B83,เส้นแต่งหน้าขนมปัง!I:I)+SUMIF('วางแผนBC,CJ'!$C:$C,'รับ-จ่าย ประจำวัน'!$B83,'วางแผนBC,CJ'!I:I)+SUMIF(RD!$C:$C,'รับ-จ่าย ประจำวัน'!$B83,RD!I:I)+SUMIF('FG,ออนไล,คัดแยก'!$C:$C,'รับ-จ่าย ประจำวัน'!$B83,'FG,ออนไล,คัดแยก'!I:I)</f>
        <v>0</v>
      </c>
      <c r="AQ83" s="16">
        <f>SUMIF(เตรียมส่วนผสม!$C:$C,'รับ-จ่าย ประจำวัน'!$B83,เตรียมส่วนผสม!J:J)+SUMIF(กวนไส้!$C:$C,'รับ-จ่าย ประจำวัน'!$B83,กวนไส้!J:J)+SUMIF(ผลิต1!$C:$C,'รับ-จ่าย ประจำวัน'!$B83,ผลิต1!J:J)+SUMIF(ผลิต2!$C:$C,'รับ-จ่าย ประจำวัน'!$B83,ผลิต2!J:J)+SUMIF(เส้นแต่งหน้าขนมเค้ก!$C:$C,'รับ-จ่าย ประจำวัน'!$B83,เส้นแต่งหน้าขนมเค้ก!J:J)+SUMIF(แพ็ค!$C:$C,'รับ-จ่าย ประจำวัน'!$B83,แพ็ค!J:J)+SUMIF(ธุรการ!$C:$C,'รับ-จ่าย ประจำวัน'!$B83,ธุรการ!J:J)+SUMIF(เส้นแต่งหน้าขนมปัง!$C:$C,'รับ-จ่าย ประจำวัน'!$B83,เส้นแต่งหน้าขนมปัง!J:J)+SUMIF('วางแผนBC,CJ'!$C:$C,'รับ-จ่าย ประจำวัน'!$B83,'วางแผนBC,CJ'!J:J)+SUMIF(RD!$C:$C,'รับ-จ่าย ประจำวัน'!$B83,RD!J:J)+SUMIF('FG,ออนไล,คัดแยก'!$C:$C,'รับ-จ่าย ประจำวัน'!$B83,'FG,ออนไล,คัดแยก'!J:J)</f>
        <v>0</v>
      </c>
      <c r="AR83" s="16">
        <f>SUMIF(เตรียมส่วนผสม!$C:$C,'รับ-จ่าย ประจำวัน'!$B83,เตรียมส่วนผสม!K:K)+SUMIF(กวนไส้!$C:$C,'รับ-จ่าย ประจำวัน'!$B83,กวนไส้!K:K)+SUMIF(ผลิต1!$C:$C,'รับ-จ่าย ประจำวัน'!$B83,ผลิต1!K:K)+SUMIF(ผลิต2!$C:$C,'รับ-จ่าย ประจำวัน'!$B83,ผลิต2!K:K)+SUMIF(เส้นแต่งหน้าขนมเค้ก!$C:$C,'รับ-จ่าย ประจำวัน'!$B83,เส้นแต่งหน้าขนมเค้ก!K:K)+SUMIF(แพ็ค!$C:$C,'รับ-จ่าย ประจำวัน'!$B83,แพ็ค!K:K)+SUMIF(ธุรการ!$C:$C,'รับ-จ่าย ประจำวัน'!$B83,ธุรการ!K:K)+SUMIF(เส้นแต่งหน้าขนมปัง!$C:$C,'รับ-จ่าย ประจำวัน'!$B83,เส้นแต่งหน้าขนมปัง!K:K)+SUMIF('วางแผนBC,CJ'!$C:$C,'รับ-จ่าย ประจำวัน'!$B83,'วางแผนBC,CJ'!K:K)+SUMIF(RD!$C:$C,'รับ-จ่าย ประจำวัน'!$B83,RD!K:K)+SUMIF('FG,ออนไล,คัดแยก'!$C:$C,'รับ-จ่าย ประจำวัน'!$B83,'FG,ออนไล,คัดแยก'!K:K)</f>
        <v>10</v>
      </c>
      <c r="AS83" s="16">
        <f>SUMIF(เตรียมส่วนผสม!$C:$C,'รับ-จ่าย ประจำวัน'!$B83,เตรียมส่วนผสม!L:L)+SUMIF(กวนไส้!$C:$C,'รับ-จ่าย ประจำวัน'!$B83,กวนไส้!L:L)+SUMIF(ผลิต1!$C:$C,'รับ-จ่าย ประจำวัน'!$B83,ผลิต1!L:L)+SUMIF(ผลิต2!$C:$C,'รับ-จ่าย ประจำวัน'!$B83,ผลิต2!L:L)+SUMIF(เส้นแต่งหน้าขนมเค้ก!$C:$C,'รับ-จ่าย ประจำวัน'!$B83,เส้นแต่งหน้าขนมเค้ก!L:L)+SUMIF(แพ็ค!$C:$C,'รับ-จ่าย ประจำวัน'!$B83,แพ็ค!L:L)+SUMIF(ธุรการ!$C:$C,'รับ-จ่าย ประจำวัน'!$B83,ธุรการ!L:L)+SUMIF(เส้นแต่งหน้าขนมปัง!$C:$C,'รับ-จ่าย ประจำวัน'!$B83,เส้นแต่งหน้าขนมปัง!L:L)+SUMIF('วางแผนBC,CJ'!$C:$C,'รับ-จ่าย ประจำวัน'!$B83,'วางแผนBC,CJ'!L:L)+SUMIF(RD!$C:$C,'รับ-จ่าย ประจำวัน'!$B83,RD!L:L)+SUMIF('FG,ออนไล,คัดแยก'!$C:$C,'รับ-จ่าย ประจำวัน'!$B83,'FG,ออนไล,คัดแยก'!L:L)</f>
        <v>2.5</v>
      </c>
      <c r="AT83" s="16">
        <f>SUMIF(เตรียมส่วนผสม!$C:$C,'รับ-จ่าย ประจำวัน'!$B83,เตรียมส่วนผสม!M:M)+SUMIF(กวนไส้!$C:$C,'รับ-จ่าย ประจำวัน'!$B83,กวนไส้!M:M)+SUMIF(ผลิต1!$C:$C,'รับ-จ่าย ประจำวัน'!$B83,ผลิต1!M:M)+SUMIF(ผลิต2!$C:$C,'รับ-จ่าย ประจำวัน'!$B83,ผลิต2!M:M)+SUMIF(เส้นแต่งหน้าขนมเค้ก!$C:$C,'รับ-จ่าย ประจำวัน'!$B83,เส้นแต่งหน้าขนมเค้ก!M:M)+SUMIF(แพ็ค!$C:$C,'รับ-จ่าย ประจำวัน'!$B83,แพ็ค!M:M)+SUMIF(ธุรการ!$C:$C,'รับ-จ่าย ประจำวัน'!$B83,ธุรการ!M:M)+SUMIF(เส้นแต่งหน้าขนมปัง!$C:$C,'รับ-จ่าย ประจำวัน'!$B83,เส้นแต่งหน้าขนมปัง!M:M)+SUMIF('วางแผนBC,CJ'!$C:$C,'รับ-จ่าย ประจำวัน'!$B83,'วางแผนBC,CJ'!M:M)+SUMIF(RD!$C:$C,'รับ-จ่าย ประจำวัน'!$B83,RD!M:M)+SUMIF('FG,ออนไล,คัดแยก'!$C:$C,'รับ-จ่าย ประจำวัน'!$B83,'FG,ออนไล,คัดแยก'!M:M)</f>
        <v>0</v>
      </c>
      <c r="AU83" s="16">
        <f>SUMIF(เตรียมส่วนผสม!$C:$C,'รับ-จ่าย ประจำวัน'!$B83,เตรียมส่วนผสม!N:N)+SUMIF(กวนไส้!$C:$C,'รับ-จ่าย ประจำวัน'!$B83,กวนไส้!N:N)+SUMIF(ผลิต1!$C:$C,'รับ-จ่าย ประจำวัน'!$B83,ผลิต1!N:N)+SUMIF(ผลิต2!$C:$C,'รับ-จ่าย ประจำวัน'!$B83,ผลิต2!N:N)+SUMIF(เส้นแต่งหน้าขนมเค้ก!$C:$C,'รับ-จ่าย ประจำวัน'!$B83,เส้นแต่งหน้าขนมเค้ก!N:N)+SUMIF(แพ็ค!$C:$C,'รับ-จ่าย ประจำวัน'!$B83,แพ็ค!N:N)+SUMIF(ธุรการ!$C:$C,'รับ-จ่าย ประจำวัน'!$B83,ธุรการ!N:N)+SUMIF(เส้นแต่งหน้าขนมปัง!$C:$C,'รับ-จ่าย ประจำวัน'!$B83,เส้นแต่งหน้าขนมปัง!N:N)+SUMIF('วางแผนBC,CJ'!$C:$C,'รับ-จ่าย ประจำวัน'!$B83,'วางแผนBC,CJ'!N:N)+SUMIF(RD!$C:$C,'รับ-จ่าย ประจำวัน'!$B83,RD!N:N)+SUMIF('FG,ออนไล,คัดแยก'!$C:$C,'รับ-จ่าย ประจำวัน'!$B83,'FG,ออนไล,คัดแยก'!N:N)</f>
        <v>10</v>
      </c>
      <c r="AV83" s="16">
        <f>SUMIF(เตรียมส่วนผสม!$C:$C,'รับ-จ่าย ประจำวัน'!$B83,เตรียมส่วนผสม!O:O)+SUMIF(กวนไส้!$C:$C,'รับ-จ่าย ประจำวัน'!$B83,กวนไส้!O:O)+SUMIF(ผลิต1!$C:$C,'รับ-จ่าย ประจำวัน'!$B83,ผลิต1!O:O)+SUMIF(ผลิต2!$C:$C,'รับ-จ่าย ประจำวัน'!$B83,ผลิต2!O:O)+SUMIF(เส้นแต่งหน้าขนมเค้ก!$C:$C,'รับ-จ่าย ประจำวัน'!$B83,เส้นแต่งหน้าขนมเค้ก!O:O)+SUMIF(แพ็ค!$C:$C,'รับ-จ่าย ประจำวัน'!$B83,แพ็ค!O:O)+SUMIF(ธุรการ!$C:$C,'รับ-จ่าย ประจำวัน'!$B83,ธุรการ!O:O)+SUMIF(เส้นแต่งหน้าขนมปัง!$C:$C,'รับ-จ่าย ประจำวัน'!$B83,เส้นแต่งหน้าขนมปัง!O:O)+SUMIF('วางแผนBC,CJ'!$C:$C,'รับ-จ่าย ประจำวัน'!$B83,'วางแผนBC,CJ'!O:O)+SUMIF(RD!$C:$C,'รับ-จ่าย ประจำวัน'!$B83,RD!O:O)+SUMIF('FG,ออนไล,คัดแยก'!$C:$C,'รับ-จ่าย ประจำวัน'!$B83,'FG,ออนไล,คัดแยก'!O:O)</f>
        <v>2.5</v>
      </c>
      <c r="AW83" s="16">
        <f>SUMIF(เตรียมส่วนผสม!$C:$C,'รับ-จ่าย ประจำวัน'!$B83,เตรียมส่วนผสม!P:P)+SUMIF(กวนไส้!$C:$C,'รับ-จ่าย ประจำวัน'!$B83,กวนไส้!P:P)+SUMIF(ผลิต1!$C:$C,'รับ-จ่าย ประจำวัน'!$B83,ผลิต1!P:P)+SUMIF(ผลิต2!$C:$C,'รับ-จ่าย ประจำวัน'!$B83,ผลิต2!P:P)+SUMIF(เส้นแต่งหน้าขนมเค้ก!$C:$C,'รับ-จ่าย ประจำวัน'!$B83,เส้นแต่งหน้าขนมเค้ก!P:P)+SUMIF(แพ็ค!$C:$C,'รับ-จ่าย ประจำวัน'!$B83,แพ็ค!P:P)+SUMIF(ธุรการ!$C:$C,'รับ-จ่าย ประจำวัน'!$B83,ธุรการ!P:P)+SUMIF(เส้นแต่งหน้าขนมปัง!$C:$C,'รับ-จ่าย ประจำวัน'!$B83,เส้นแต่งหน้าขนมปัง!P:P)+SUMIF('วางแผนBC,CJ'!$C:$C,'รับ-จ่าย ประจำวัน'!$B83,'วางแผนBC,CJ'!P:P)+SUMIF(RD!$C:$C,'รับ-จ่าย ประจำวัน'!$B83,RD!P:P)+SUMIF('FG,ออนไล,คัดแยก'!$C:$C,'รับ-จ่าย ประจำวัน'!$B83,'FG,ออนไล,คัดแยก'!P:P)</f>
        <v>15</v>
      </c>
      <c r="AX83" s="16">
        <f>SUMIF(เตรียมส่วนผสม!$C:$C,'รับ-จ่าย ประจำวัน'!$B83,เตรียมส่วนผสม!Q:Q)+SUMIF(กวนไส้!$C:$C,'รับ-จ่าย ประจำวัน'!$B83,กวนไส้!Q:Q)+SUMIF(ผลิต1!$C:$C,'รับ-จ่าย ประจำวัน'!$B83,ผลิต1!Q:Q)+SUMIF(ผลิต2!$C:$C,'รับ-จ่าย ประจำวัน'!$B83,ผลิต2!Q:Q)+SUMIF(เส้นแต่งหน้าขนมเค้ก!$C:$C,'รับ-จ่าย ประจำวัน'!$B83,เส้นแต่งหน้าขนมเค้ก!Q:Q)+SUMIF(แพ็ค!$C:$C,'รับ-จ่าย ประจำวัน'!$B83,แพ็ค!Q:Q)+SUMIF(ธุรการ!$C:$C,'รับ-จ่าย ประจำวัน'!$B83,ธุรการ!Q:Q)+SUMIF(เส้นแต่งหน้าขนมปัง!$C:$C,'รับ-จ่าย ประจำวัน'!$B83,เส้นแต่งหน้าขนมปัง!Q:Q)+SUMIF('วางแผนBC,CJ'!$C:$C,'รับ-จ่าย ประจำวัน'!$B83,'วางแผนBC,CJ'!Q:Q)+SUMIF(RD!$C:$C,'รับ-จ่าย ประจำวัน'!$B83,RD!Q:Q)+SUMIF('FG,ออนไล,คัดแยก'!$C:$C,'รับ-จ่าย ประจำวัน'!$B83,'FG,ออนไล,คัดแยก'!Q:Q)</f>
        <v>5</v>
      </c>
      <c r="AY83" s="16">
        <f>SUMIF(เตรียมส่วนผสม!$C:$C,'รับ-จ่าย ประจำวัน'!$B83,เตรียมส่วนผสม!R:R)+SUMIF(กวนไส้!$C:$C,'รับ-จ่าย ประจำวัน'!$B83,กวนไส้!R:R)+SUMIF(ผลิต1!$C:$C,'รับ-จ่าย ประจำวัน'!$B83,ผลิต1!R:R)+SUMIF(ผลิต2!$C:$C,'รับ-จ่าย ประจำวัน'!$B83,ผลิต2!R:R)+SUMIF(เส้นแต่งหน้าขนมเค้ก!$C:$C,'รับ-จ่าย ประจำวัน'!$B83,เส้นแต่งหน้าขนมเค้ก!R:R)+SUMIF(แพ็ค!$C:$C,'รับ-จ่าย ประจำวัน'!$B83,แพ็ค!R:R)+SUMIF(ธุรการ!$C:$C,'รับ-จ่าย ประจำวัน'!$B83,ธุรการ!R:R)+SUMIF(เส้นแต่งหน้าขนมปัง!$C:$C,'รับ-จ่าย ประจำวัน'!$B83,เส้นแต่งหน้าขนมปัง!R:R)+SUMIF('วางแผนBC,CJ'!$C:$C,'รับ-จ่าย ประจำวัน'!$B83,'วางแผนBC,CJ'!R:R)+SUMIF(RD!$C:$C,'รับ-จ่าย ประจำวัน'!$B83,RD!R:R)+SUMIF('FG,ออนไล,คัดแยก'!$C:$C,'รับ-จ่าย ประจำวัน'!$B83,'FG,ออนไล,คัดแยก'!R:R)</f>
        <v>10</v>
      </c>
      <c r="AZ83" s="16">
        <f>SUMIF(เตรียมส่วนผสม!$C:$C,'รับ-จ่าย ประจำวัน'!$B83,เตรียมส่วนผสม!S:S)+SUMIF(กวนไส้!$C:$C,'รับ-จ่าย ประจำวัน'!$B83,กวนไส้!S:S)+SUMIF(ผลิต1!$C:$C,'รับ-จ่าย ประจำวัน'!$B83,ผลิต1!S:S)+SUMIF(ผลิต2!$C:$C,'รับ-จ่าย ประจำวัน'!$B83,ผลิต2!S:S)+SUMIF(เส้นแต่งหน้าขนมเค้ก!$C:$C,'รับ-จ่าย ประจำวัน'!$B83,เส้นแต่งหน้าขนมเค้ก!S:S)+SUMIF(แพ็ค!$C:$C,'รับ-จ่าย ประจำวัน'!$B83,แพ็ค!S:S)+SUMIF(ธุรการ!$C:$C,'รับ-จ่าย ประจำวัน'!$B83,ธุรการ!S:S)+SUMIF(เส้นแต่งหน้าขนมปัง!$C:$C,'รับ-จ่าย ประจำวัน'!$B83,เส้นแต่งหน้าขนมปัง!S:S)+SUMIF('วางแผนBC,CJ'!$C:$C,'รับ-จ่าย ประจำวัน'!$B83,'วางแผนBC,CJ'!S:S)+SUMIF(RD!$C:$C,'รับ-จ่าย ประจำวัน'!$B83,RD!S:S)+SUMIF('FG,ออนไล,คัดแยก'!$C:$C,'รับ-จ่าย ประจำวัน'!$B83,'FG,ออนไล,คัดแยก'!S:S)</f>
        <v>5</v>
      </c>
      <c r="BA83" s="16">
        <f>SUMIF(เตรียมส่วนผสม!$C:$C,'รับ-จ่าย ประจำวัน'!$B83,เตรียมส่วนผสม!T:T)+SUMIF(กวนไส้!$C:$C,'รับ-จ่าย ประจำวัน'!$B83,กวนไส้!T:T)+SUMIF(ผลิต1!$C:$C,'รับ-จ่าย ประจำวัน'!$B83,ผลิต1!T:T)+SUMIF(ผลิต2!$C:$C,'รับ-จ่าย ประจำวัน'!$B83,ผลิต2!T:T)+SUMIF(เส้นแต่งหน้าขนมเค้ก!$C:$C,'รับ-จ่าย ประจำวัน'!$B83,เส้นแต่งหน้าขนมเค้ก!T:T)+SUMIF(แพ็ค!$C:$C,'รับ-จ่าย ประจำวัน'!$B83,แพ็ค!T:T)+SUMIF(ธุรการ!$C:$C,'รับ-จ่าย ประจำวัน'!$B83,ธุรการ!T:T)+SUMIF(เส้นแต่งหน้าขนมปัง!$C:$C,'รับ-จ่าย ประจำวัน'!$B83,เส้นแต่งหน้าขนมปัง!T:T)+SUMIF('วางแผนBC,CJ'!$C:$C,'รับ-จ่าย ประจำวัน'!$B83,'วางแผนBC,CJ'!T:T)+SUMIF(RD!$C:$C,'รับ-จ่าย ประจำวัน'!$B83,RD!T:T)+SUMIF('FG,ออนไล,คัดแยก'!$C:$C,'รับ-จ่าย ประจำวัน'!$B83,'FG,ออนไล,คัดแยก'!T:T)</f>
        <v>0</v>
      </c>
      <c r="BB83" s="16">
        <f>SUMIF(เตรียมส่วนผสม!$C:$C,'รับ-จ่าย ประจำวัน'!$B83,เตรียมส่วนผสม!U:U)+SUMIF(กวนไส้!$C:$C,'รับ-จ่าย ประจำวัน'!$B83,กวนไส้!U:U)+SUMIF(ผลิต1!$C:$C,'รับ-จ่าย ประจำวัน'!$B83,ผลิต1!U:U)+SUMIF(ผลิต2!$C:$C,'รับ-จ่าย ประจำวัน'!$B83,ผลิต2!U:U)+SUMIF(เส้นแต่งหน้าขนมเค้ก!$C:$C,'รับ-จ่าย ประจำวัน'!$B83,เส้นแต่งหน้าขนมเค้ก!U:U)+SUMIF(แพ็ค!$C:$C,'รับ-จ่าย ประจำวัน'!$B83,แพ็ค!U:U)+SUMIF(ธุรการ!$C:$C,'รับ-จ่าย ประจำวัน'!$B83,ธุรการ!U:U)+SUMIF(เส้นแต่งหน้าขนมปัง!$C:$C,'รับ-จ่าย ประจำวัน'!$B83,เส้นแต่งหน้าขนมปัง!U:U)+SUMIF('วางแผนBC,CJ'!$C:$C,'รับ-จ่าย ประจำวัน'!$B83,'วางแผนBC,CJ'!U:U)+SUMIF(RD!$C:$C,'รับ-จ่าย ประจำวัน'!$B83,RD!U:U)+SUMIF('FG,ออนไล,คัดแยก'!$C:$C,'รับ-จ่าย ประจำวัน'!$B83,'FG,ออนไล,คัดแยก'!U:U)</f>
        <v>10</v>
      </c>
      <c r="BC83" s="16">
        <f>SUMIF(เตรียมส่วนผสม!$C:$C,'รับ-จ่าย ประจำวัน'!$B83,เตรียมส่วนผสม!V:V)+SUMIF(กวนไส้!$C:$C,'รับ-จ่าย ประจำวัน'!$B83,กวนไส้!V:V)+SUMIF(ผลิต1!$C:$C,'รับ-จ่าย ประจำวัน'!$B83,ผลิต1!V:V)+SUMIF(ผลิต2!$C:$C,'รับ-จ่าย ประจำวัน'!$B83,ผลิต2!V:V)+SUMIF(เส้นแต่งหน้าขนมเค้ก!$C:$C,'รับ-จ่าย ประจำวัน'!$B83,เส้นแต่งหน้าขนมเค้ก!V:V)+SUMIF(แพ็ค!$C:$C,'รับ-จ่าย ประจำวัน'!$B83,แพ็ค!V:V)+SUMIF(ธุรการ!$C:$C,'รับ-จ่าย ประจำวัน'!$B83,ธุรการ!V:V)+SUMIF(เส้นแต่งหน้าขนมปัง!$C:$C,'รับ-จ่าย ประจำวัน'!$B83,เส้นแต่งหน้าขนมปัง!V:V)+SUMIF('วางแผนBC,CJ'!$C:$C,'รับ-จ่าย ประจำวัน'!$B83,'วางแผนBC,CJ'!V:V)+SUMIF(RD!$C:$C,'รับ-จ่าย ประจำวัน'!$B83,RD!V:V)+SUMIF('FG,ออนไล,คัดแยก'!$C:$C,'รับ-จ่าย ประจำวัน'!$B83,'FG,ออนไล,คัดแยก'!V:V)</f>
        <v>0</v>
      </c>
      <c r="BD83" s="16">
        <f>SUMIF(เตรียมส่วนผสม!$C:$C,'รับ-จ่าย ประจำวัน'!$B83,เตรียมส่วนผสม!W:W)+SUMIF(กวนไส้!$C:$C,'รับ-จ่าย ประจำวัน'!$B83,กวนไส้!W:W)+SUMIF(ผลิต1!$C:$C,'รับ-จ่าย ประจำวัน'!$B83,ผลิต1!W:W)+SUMIF(ผลิต2!$C:$C,'รับ-จ่าย ประจำวัน'!$B83,ผลิต2!W:W)+SUMIF(เส้นแต่งหน้าขนมเค้ก!$C:$C,'รับ-จ่าย ประจำวัน'!$B83,เส้นแต่งหน้าขนมเค้ก!W:W)+SUMIF(แพ็ค!$C:$C,'รับ-จ่าย ประจำวัน'!$B83,แพ็ค!W:W)+SUMIF(ธุรการ!$C:$C,'รับ-จ่าย ประจำวัน'!$B83,ธุรการ!W:W)+SUMIF(เส้นแต่งหน้าขนมปัง!$C:$C,'รับ-จ่าย ประจำวัน'!$B83,เส้นแต่งหน้าขนมปัง!W:W)+SUMIF('วางแผนBC,CJ'!$C:$C,'รับ-จ่าย ประจำวัน'!$B83,'วางแผนBC,CJ'!W:W)+SUMIF(RD!$C:$C,'รับ-จ่าย ประจำวัน'!$B83,RD!W:W)+SUMIF('FG,ออนไล,คัดแยก'!$C:$C,'รับ-จ่าย ประจำวัน'!$B83,'FG,ออนไล,คัดแยก'!W:W)</f>
        <v>10</v>
      </c>
      <c r="BE83" s="16">
        <f>SUMIF(เตรียมส่วนผสม!$C:$C,'รับ-จ่าย ประจำวัน'!$B83,เตรียมส่วนผสม!X:X)+SUMIF(กวนไส้!$C:$C,'รับ-จ่าย ประจำวัน'!$B83,กวนไส้!X:X)+SUMIF(ผลิต1!$C:$C,'รับ-จ่าย ประจำวัน'!$B83,ผลิต1!X:X)+SUMIF(ผลิต2!$C:$C,'รับ-จ่าย ประจำวัน'!$B83,ผลิต2!X:X)+SUMIF(เส้นแต่งหน้าขนมเค้ก!$C:$C,'รับ-จ่าย ประจำวัน'!$B83,เส้นแต่งหน้าขนมเค้ก!X:X)+SUMIF(แพ็ค!$C:$C,'รับ-จ่าย ประจำวัน'!$B83,แพ็ค!X:X)+SUMIF(ธุรการ!$C:$C,'รับ-จ่าย ประจำวัน'!$B83,ธุรการ!X:X)+SUMIF(เส้นแต่งหน้าขนมปัง!$C:$C,'รับ-จ่าย ประจำวัน'!$B83,เส้นแต่งหน้าขนมปัง!X:X)+SUMIF('วางแผนBC,CJ'!$C:$C,'รับ-จ่าย ประจำวัน'!$B83,'วางแผนBC,CJ'!X:X)+SUMIF(RD!$C:$C,'รับ-จ่าย ประจำวัน'!$B83,RD!X:X)+SUMIF('FG,ออนไล,คัดแยก'!$C:$C,'รับ-จ่าย ประจำวัน'!$B83,'FG,ออนไล,คัดแยก'!X:X)</f>
        <v>0</v>
      </c>
      <c r="BF83" s="16">
        <f>SUMIF(เตรียมส่วนผสม!$C:$C,'รับ-จ่าย ประจำวัน'!$B83,เตรียมส่วนผสม!Y:Y)+SUMIF(กวนไส้!$C:$C,'รับ-จ่าย ประจำวัน'!$B83,กวนไส้!Y:Y)+SUMIF(ผลิต1!$C:$C,'รับ-จ่าย ประจำวัน'!$B83,ผลิต1!Y:Y)+SUMIF(ผลิต2!$C:$C,'รับ-จ่าย ประจำวัน'!$B83,ผลิต2!Y:Y)+SUMIF(เส้นแต่งหน้าขนมเค้ก!$C:$C,'รับ-จ่าย ประจำวัน'!$B83,เส้นแต่งหน้าขนมเค้ก!Y:Y)+SUMIF(แพ็ค!$C:$C,'รับ-จ่าย ประจำวัน'!$B83,แพ็ค!Y:Y)+SUMIF(ธุรการ!$C:$C,'รับ-จ่าย ประจำวัน'!$B83,ธุรการ!Y:Y)+SUMIF(เส้นแต่งหน้าขนมปัง!$C:$C,'รับ-จ่าย ประจำวัน'!$B83,เส้นแต่งหน้าขนมปัง!Y:Y)+SUMIF('วางแผนBC,CJ'!$C:$C,'รับ-จ่าย ประจำวัน'!$B83,'วางแผนBC,CJ'!Y:Y)+SUMIF(RD!$C:$C,'รับ-จ่าย ประจำวัน'!$B83,RD!Y:Y)+SUMIF('FG,ออนไล,คัดแยก'!$C:$C,'รับ-จ่าย ประจำวัน'!$B83,'FG,ออนไล,คัดแยก'!Y:Y)</f>
        <v>10</v>
      </c>
      <c r="BG83" s="16">
        <f>SUMIF(เตรียมส่วนผสม!$C:$C,'รับ-จ่าย ประจำวัน'!$B83,เตรียมส่วนผสม!Z:Z)+SUMIF(กวนไส้!$C:$C,'รับ-จ่าย ประจำวัน'!$B83,กวนไส้!Z:Z)+SUMIF(ผลิต1!$C:$C,'รับ-จ่าย ประจำวัน'!$B83,ผลิต1!Z:Z)+SUMIF(ผลิต2!$C:$C,'รับ-จ่าย ประจำวัน'!$B83,ผลิต2!Z:Z)+SUMIF(เส้นแต่งหน้าขนมเค้ก!$C:$C,'รับ-จ่าย ประจำวัน'!$B83,เส้นแต่งหน้าขนมเค้ก!Z:Z)+SUMIF(แพ็ค!$C:$C,'รับ-จ่าย ประจำวัน'!$B83,แพ็ค!Z:Z)+SUMIF(ธุรการ!$C:$C,'รับ-จ่าย ประจำวัน'!$B83,ธุรการ!Z:Z)+SUMIF(เส้นแต่งหน้าขนมปัง!$C:$C,'รับ-จ่าย ประจำวัน'!$B83,เส้นแต่งหน้าขนมปัง!Z:Z)+SUMIF('วางแผนBC,CJ'!$C:$C,'รับ-จ่าย ประจำวัน'!$B83,'วางแผนBC,CJ'!Z:Z)+SUMIF(RD!$C:$C,'รับ-จ่าย ประจำวัน'!$B83,RD!Z:Z)+SUMIF('FG,ออนไล,คัดแยก'!$C:$C,'รับ-จ่าย ประจำวัน'!$B83,'FG,ออนไล,คัดแยก'!Z:Z)</f>
        <v>0</v>
      </c>
      <c r="BH83" s="16">
        <f>SUMIF(เตรียมส่วนผสม!$C:$C,'รับ-จ่าย ประจำวัน'!$B83,เตรียมส่วนผสม!AA:AA)+SUMIF(กวนไส้!$C:$C,'รับ-จ่าย ประจำวัน'!$B83,กวนไส้!AA:AA)+SUMIF(ผลิต1!$C:$C,'รับ-จ่าย ประจำวัน'!$B83,ผลิต1!AA:AA)+SUMIF(ผลิต2!$C:$C,'รับ-จ่าย ประจำวัน'!$B83,ผลิต2!AA:AA)+SUMIF(เส้นแต่งหน้าขนมเค้ก!$C:$C,'รับ-จ่าย ประจำวัน'!$B83,เส้นแต่งหน้าขนมเค้ก!AA:AA)+SUMIF(แพ็ค!$C:$C,'รับ-จ่าย ประจำวัน'!$B83,แพ็ค!AA:AA)+SUMIF(ธุรการ!$C:$C,'รับ-จ่าย ประจำวัน'!$B83,ธุรการ!AA:AA)+SUMIF(เส้นแต่งหน้าขนมปัง!$C:$C,'รับ-จ่าย ประจำวัน'!$B83,เส้นแต่งหน้าขนมปัง!AA:AA)+SUMIF('วางแผนBC,CJ'!$C:$C,'รับ-จ่าย ประจำวัน'!$B83,'วางแผนBC,CJ'!AA:AA)+SUMIF(RD!$C:$C,'รับ-จ่าย ประจำวัน'!$B83,RD!AA:AA)+SUMIF('FG,ออนไล,คัดแยก'!$C:$C,'รับ-จ่าย ประจำวัน'!$B83,'FG,ออนไล,คัดแยก'!AA:AA)</f>
        <v>0</v>
      </c>
      <c r="BI83" s="16">
        <f>SUMIF(เตรียมส่วนผสม!$C:$C,'รับ-จ่าย ประจำวัน'!$B83,เตรียมส่วนผสม!AB:AB)+SUMIF(กวนไส้!$C:$C,'รับ-จ่าย ประจำวัน'!$B83,กวนไส้!AB:AB)+SUMIF(ผลิต1!$C:$C,'รับ-จ่าย ประจำวัน'!$B83,ผลิต1!AB:AB)+SUMIF(ผลิต2!$C:$C,'รับ-จ่าย ประจำวัน'!$B83,ผลิต2!AB:AB)+SUMIF(เส้นแต่งหน้าขนมเค้ก!$C:$C,'รับ-จ่าย ประจำวัน'!$B83,เส้นแต่งหน้าขนมเค้ก!AB:AB)+SUMIF(แพ็ค!$C:$C,'รับ-จ่าย ประจำวัน'!$B83,แพ็ค!AB:AB)+SUMIF(ธุรการ!$C:$C,'รับ-จ่าย ประจำวัน'!$B83,ธุรการ!AB:AB)+SUMIF(เส้นแต่งหน้าขนมปัง!$C:$C,'รับ-จ่าย ประจำวัน'!$B83,เส้นแต่งหน้าขนมปัง!AB:AB)+SUMIF('วางแผนBC,CJ'!$C:$C,'รับ-จ่าย ประจำวัน'!$B83,'วางแผนBC,CJ'!AB:AB)+SUMIF(RD!$C:$C,'รับ-จ่าย ประจำวัน'!$B83,RD!AB:AB)+SUMIF('FG,ออนไล,คัดแยก'!$C:$C,'รับ-จ่าย ประจำวัน'!$B83,'FG,ออนไล,คัดแยก'!AB:AB)</f>
        <v>10</v>
      </c>
      <c r="BJ83" s="16">
        <f>SUMIF(เตรียมส่วนผสม!$C:$C,'รับ-จ่าย ประจำวัน'!$B83,เตรียมส่วนผสม!AC:AC)+SUMIF(กวนไส้!$C:$C,'รับ-จ่าย ประจำวัน'!$B83,กวนไส้!AC:AC)+SUMIF(ผลิต1!$C:$C,'รับ-จ่าย ประจำวัน'!$B83,ผลิต1!AC:AC)+SUMIF(ผลิต2!$C:$C,'รับ-จ่าย ประจำวัน'!$B83,ผลิต2!AC:AC)+SUMIF(เส้นแต่งหน้าขนมเค้ก!$C:$C,'รับ-จ่าย ประจำวัน'!$B83,เส้นแต่งหน้าขนมเค้ก!AC:AC)+SUMIF(แพ็ค!$C:$C,'รับ-จ่าย ประจำวัน'!$B83,แพ็ค!AC:AC)+SUMIF(ธุรการ!$C:$C,'รับ-จ่าย ประจำวัน'!$B83,ธุรการ!AC:AC)+SUMIF(เส้นแต่งหน้าขนมปัง!$C:$C,'รับ-จ่าย ประจำวัน'!$B83,เส้นแต่งหน้าขนมปัง!AC:AC)+SUMIF('วางแผนBC,CJ'!$C:$C,'รับ-จ่าย ประจำวัน'!$B83,'วางแผนBC,CJ'!AC:AC)+SUMIF(RD!$C:$C,'รับ-จ่าย ประจำวัน'!$B83,RD!AC:AC)+SUMIF('FG,ออนไล,คัดแยก'!$C:$C,'รับ-จ่าย ประจำวัน'!$B83,'FG,ออนไล,คัดแยก'!AC:AC)</f>
        <v>15</v>
      </c>
      <c r="BK83" s="16">
        <f>SUMIF(เตรียมส่วนผสม!$C:$C,'รับ-จ่าย ประจำวัน'!$B83,เตรียมส่วนผสม!AD:AD)+SUMIF(กวนไส้!$C:$C,'รับ-จ่าย ประจำวัน'!$B83,กวนไส้!AD:AD)+SUMIF(ผลิต1!$C:$C,'รับ-จ่าย ประจำวัน'!$B83,ผลิต1!AD:AD)+SUMIF(ผลิต2!$C:$C,'รับ-จ่าย ประจำวัน'!$B83,ผลิต2!AD:AD)+SUMIF(เส้นแต่งหน้าขนมเค้ก!$C:$C,'รับ-จ่าย ประจำวัน'!$B83,เส้นแต่งหน้าขนมเค้ก!AD:AD)+SUMIF(แพ็ค!$C:$C,'รับ-จ่าย ประจำวัน'!$B83,แพ็ค!AD:AD)+SUMIF(ธุรการ!$C:$C,'รับ-จ่าย ประจำวัน'!$B83,ธุรการ!AD:AD)+SUMIF(เส้นแต่งหน้าขนมปัง!$C:$C,'รับ-จ่าย ประจำวัน'!$B83,เส้นแต่งหน้าขนมปัง!AD:AD)+SUMIF('วางแผนBC,CJ'!$C:$C,'รับ-จ่าย ประจำวัน'!$B83,'วางแผนBC,CJ'!AD:AD)+SUMIF(RD!$C:$C,'รับ-จ่าย ประจำวัน'!$B83,RD!AD:AD)+SUMIF('FG,ออนไล,คัดแยก'!$C:$C,'รับ-จ่าย ประจำวัน'!$B83,'FG,ออนไล,คัดแยก'!AD:AD)</f>
        <v>0</v>
      </c>
      <c r="BL83" s="16">
        <f>SUMIF(เตรียมส่วนผสม!$C:$C,'รับ-จ่าย ประจำวัน'!$B83,เตรียมส่วนผสม!AE:AE)+SUMIF(กวนไส้!$C:$C,'รับ-จ่าย ประจำวัน'!$B83,กวนไส้!AE:AE)+SUMIF(ผลิต1!$C:$C,'รับ-จ่าย ประจำวัน'!$B83,ผลิต1!AE:AE)+SUMIF(ผลิต2!$C:$C,'รับ-จ่าย ประจำวัน'!$B83,ผลิต2!AE:AE)+SUMIF(เส้นแต่งหน้าขนมเค้ก!$C:$C,'รับ-จ่าย ประจำวัน'!$B83,เส้นแต่งหน้าขนมเค้ก!AE:AE)+SUMIF(แพ็ค!$C:$C,'รับ-จ่าย ประจำวัน'!$B83,แพ็ค!AE:AE)+SUMIF(ธุรการ!$C:$C,'รับ-จ่าย ประจำวัน'!$B83,ธุรการ!AE:AE)+SUMIF(เส้นแต่งหน้าขนมปัง!$C:$C,'รับ-จ่าย ประจำวัน'!$B83,เส้นแต่งหน้าขนมปัง!AE:AE)+SUMIF('วางแผนBC,CJ'!$C:$C,'รับ-จ่าย ประจำวัน'!$B83,'วางแผนBC,CJ'!AE:AE)+SUMIF(RD!$C:$C,'รับ-จ่าย ประจำวัน'!$B83,RD!AE:AE)+SUMIF('FG,ออนไล,คัดแยก'!$C:$C,'รับ-จ่าย ประจำวัน'!$B83,'FG,ออนไล,คัดแยก'!AE:AE)</f>
        <v>10</v>
      </c>
      <c r="BM83" s="16">
        <f>SUMIF(เตรียมส่วนผสม!$C:$C,'รับ-จ่าย ประจำวัน'!$B83,เตรียมส่วนผสม!AF:AF)+SUMIF(กวนไส้!$C:$C,'รับ-จ่าย ประจำวัน'!$B83,กวนไส้!AF:AF)+SUMIF(ผลิต1!$C:$C,'รับ-จ่าย ประจำวัน'!$B83,ผลิต1!AF:AF)+SUMIF(ผลิต2!$C:$C,'รับ-จ่าย ประจำวัน'!$B83,ผลิต2!AF:AF)+SUMIF(เส้นแต่งหน้าขนมเค้ก!$C:$C,'รับ-จ่าย ประจำวัน'!$B83,เส้นแต่งหน้าขนมเค้ก!AF:AF)+SUMIF(แพ็ค!$C:$C,'รับ-จ่าย ประจำวัน'!$B83,แพ็ค!AF:AF)+SUMIF(ธุรการ!$C:$C,'รับ-จ่าย ประจำวัน'!$B83,ธุรการ!AF:AF)+SUMIF(เส้นแต่งหน้าขนมปัง!$C:$C,'รับ-จ่าย ประจำวัน'!$B83,เส้นแต่งหน้าขนมปัง!AF:AF)+SUMIF('วางแผนBC,CJ'!$C:$C,'รับ-จ่าย ประจำวัน'!$B83,'วางแผนBC,CJ'!AF:AF)+SUMIF(RD!$C:$C,'รับ-จ่าย ประจำวัน'!$B83,RD!AF:AF)+SUMIF('FG,ออนไล,คัดแยก'!$C:$C,'รับ-จ่าย ประจำวัน'!$B83,'FG,ออนไล,คัดแยก'!AF:AF)</f>
        <v>0</v>
      </c>
      <c r="BN83" s="16">
        <f>SUMIF(เตรียมส่วนผสม!$C:$C,'รับ-จ่าย ประจำวัน'!$B83,เตรียมส่วนผสม!AG:AG)+SUMIF(กวนไส้!$C:$C,'รับ-จ่าย ประจำวัน'!$B83,กวนไส้!AG:AG)+SUMIF(ผลิต1!$C:$C,'รับ-จ่าย ประจำวัน'!$B83,ผลิต1!AG:AG)+SUMIF(ผลิต2!$C:$C,'รับ-จ่าย ประจำวัน'!$B83,ผลิต2!AG:AG)+SUMIF(เส้นแต่งหน้าขนมเค้ก!$C:$C,'รับ-จ่าย ประจำวัน'!$B83,เส้นแต่งหน้าขนมเค้ก!AG:AG)+SUMIF(แพ็ค!$C:$C,'รับ-จ่าย ประจำวัน'!$B83,แพ็ค!AG:AG)+SUMIF(ธุรการ!$C:$C,'รับ-จ่าย ประจำวัน'!$B83,ธุรการ!AG:AG)+SUMIF(เส้นแต่งหน้าขนมปัง!$C:$C,'รับ-จ่าย ประจำวัน'!$B83,เส้นแต่งหน้าขนมปัง!AG:AG)+SUMIF('วางแผนBC,CJ'!$C:$C,'รับ-จ่าย ประจำวัน'!$B83,'วางแผนBC,CJ'!AG:AG)+SUMIF(RD!$C:$C,'รับ-จ่าย ประจำวัน'!$B83,RD!AG:AG)+SUMIF('FG,ออนไล,คัดแยก'!$C:$C,'รับ-จ่าย ประจำวัน'!$B83,'FG,ออนไล,คัดแยก'!AG:AG)</f>
        <v>10</v>
      </c>
      <c r="BO83" s="16">
        <f>SUMIF(เตรียมส่วนผสม!$C:$C,'รับ-จ่าย ประจำวัน'!$B83,เตรียมส่วนผสม!AH:AH)+SUMIF(กวนไส้!$C:$C,'รับ-จ่าย ประจำวัน'!$B83,กวนไส้!AH:AH)+SUMIF(ผลิต1!$C:$C,'รับ-จ่าย ประจำวัน'!$B83,ผลิต1!AH:AH)+SUMIF(ผลิต2!$C:$C,'รับ-จ่าย ประจำวัน'!$B83,ผลิต2!AH:AH)+SUMIF(เส้นแต่งหน้าขนมเค้ก!$C:$C,'รับ-จ่าย ประจำวัน'!$B83,เส้นแต่งหน้าขนมเค้ก!AH:AH)+SUMIF(แพ็ค!$C:$C,'รับ-จ่าย ประจำวัน'!$B83,แพ็ค!AH:AH)+SUMIF(ธุรการ!$C:$C,'รับ-จ่าย ประจำวัน'!$B83,ธุรการ!AH:AH)+SUMIF(เส้นแต่งหน้าขนมปัง!$C:$C,'รับ-จ่าย ประจำวัน'!$B83,เส้นแต่งหน้าขนมปัง!AH:AH)+SUMIF('วางแผนBC,CJ'!$C:$C,'รับ-จ่าย ประจำวัน'!$B83,'วางแผนBC,CJ'!AH:AH)+SUMIF(RD!$C:$C,'รับ-จ่าย ประจำวัน'!$B83,RD!AH:AH)+SUMIF('FG,ออนไล,คัดแยก'!$C:$C,'รับ-จ่าย ประจำวัน'!$B83,'FG,ออนไล,คัดแยก'!AH:AH)</f>
        <v>0</v>
      </c>
      <c r="BP83" s="16">
        <f>SUMIF(เตรียมส่วนผสม!$C:$C,'รับ-จ่าย ประจำวัน'!$B83,เตรียมส่วนผสม!AI:AI)+SUMIF(กวนไส้!$C:$C,'รับ-จ่าย ประจำวัน'!$B83,กวนไส้!AI:AI)+SUMIF(ผลิต1!$C:$C,'รับ-จ่าย ประจำวัน'!$B83,ผลิต1!AI:AI)+SUMIF(ผลิต2!$C:$C,'รับ-จ่าย ประจำวัน'!$B83,ผลิต2!AI:AI)+SUMIF(เส้นแต่งหน้าขนมเค้ก!$C:$C,'รับ-จ่าย ประจำวัน'!$B83,เส้นแต่งหน้าขนมเค้ก!AI:AI)+SUMIF(แพ็ค!$C:$C,'รับ-จ่าย ประจำวัน'!$B83,แพ็ค!AI:AI)+SUMIF(ธุรการ!$C:$C,'รับ-จ่าย ประจำวัน'!$B83,ธุรการ!AI:AI)+SUMIF(เส้นแต่งหน้าขนมปัง!$C:$C,'รับ-จ่าย ประจำวัน'!$B83,เส้นแต่งหน้าขนมปัง!AI:AI)+SUMIF('วางแผนBC,CJ'!$C:$C,'รับ-จ่าย ประจำวัน'!$B83,'วางแผนBC,CJ'!AI:AI)+SUMIF(RD!$C:$C,'รับ-จ่าย ประจำวัน'!$B83,RD!AI:AI)+SUMIF('FG,ออนไล,คัดแยก'!$C:$C,'รับ-จ่าย ประจำวัน'!$B83,'FG,ออนไล,คัดแยก'!AI:AI)</f>
        <v>10</v>
      </c>
      <c r="BQ83" s="16">
        <f>SUMIF(เตรียมส่วนผสม!$C:$C,'รับ-จ่าย ประจำวัน'!$B83,เตรียมส่วนผสม!AJ:AJ)+SUMIF(กวนไส้!$C:$C,'รับ-จ่าย ประจำวัน'!$B83,กวนไส้!AJ:AJ)+SUMIF(ผลิต1!$C:$C,'รับ-จ่าย ประจำวัน'!$B83,ผลิต1!AJ:AJ)+SUMIF(ผลิต2!$C:$C,'รับ-จ่าย ประจำวัน'!$B83,ผลิต2!AJ:AJ)+SUMIF(เส้นแต่งหน้าขนมเค้ก!$C:$C,'รับ-จ่าย ประจำวัน'!$B83,เส้นแต่งหน้าขนมเค้ก!AJ:AJ)+SUMIF(แพ็ค!$C:$C,'รับ-จ่าย ประจำวัน'!$B83,แพ็ค!AJ:AJ)+SUMIF(ธุรการ!$C:$C,'รับ-จ่าย ประจำวัน'!$B83,ธุรการ!AJ:AJ)+SUMIF(เส้นแต่งหน้าขนมปัง!$C:$C,'รับ-จ่าย ประจำวัน'!$B83,เส้นแต่งหน้าขนมปัง!AJ:AJ)+SUMIF('วางแผนBC,CJ'!$C:$C,'รับ-จ่าย ประจำวัน'!$B83,'วางแผนBC,CJ'!AJ:AJ)+SUMIF(RD!$C:$C,'รับ-จ่าย ประจำวัน'!$B83,RD!AJ:AJ)+SUMIF('FG,ออนไล,คัดแยก'!$C:$C,'รับ-จ่าย ประจำวัน'!$B83,'FG,ออนไล,คัดแยก'!AJ:AJ)</f>
        <v>0</v>
      </c>
      <c r="BR83" s="16">
        <f>SUMIF(เตรียมส่วนผสม!$C:$C,'รับ-จ่าย ประจำวัน'!$B83,เตรียมส่วนผสม!AK:AK)+SUMIF(กวนไส้!$C:$C,'รับ-จ่าย ประจำวัน'!$B83,กวนไส้!AK:AK)+SUMIF(ผลิต1!$C:$C,'รับ-จ่าย ประจำวัน'!$B83,ผลิต1!AK:AK)+SUMIF(ผลิต2!$C:$C,'รับ-จ่าย ประจำวัน'!$B83,ผลิต2!AK:AK)+SUMIF(เส้นแต่งหน้าขนมเค้ก!$C:$C,'รับ-จ่าย ประจำวัน'!$B83,เส้นแต่งหน้าขนมเค้ก!AK:AK)+SUMIF(แพ็ค!$C:$C,'รับ-จ่าย ประจำวัน'!$B83,แพ็ค!AK:AK)+SUMIF(ธุรการ!$C:$C,'รับ-จ่าย ประจำวัน'!$B83,ธุรการ!AK:AK)+SUMIF(เส้นแต่งหน้าขนมปัง!$C:$C,'รับ-จ่าย ประจำวัน'!$B83,เส้นแต่งหน้าขนมปัง!AK:AK)+SUMIF('วางแผนBC,CJ'!$C:$C,'รับ-จ่าย ประจำวัน'!$B83,'วางแผนBC,CJ'!AK:AK)+SUMIF(RD!$C:$C,'รับ-จ่าย ประจำวัน'!$B83,RD!AK:AK)+SUMIF('FG,ออนไล,คัดแยก'!$C:$C,'รับ-จ่าย ประจำวัน'!$B83,'FG,ออนไล,คัดแยก'!AK:AK)</f>
        <v>5</v>
      </c>
      <c r="BS83" s="16">
        <f>SUMIF(เตรียมส่วนผสม!$C:$C,'รับ-จ่าย ประจำวัน'!$B83,เตรียมส่วนผสม!AL:AL)+SUMIF(กวนไส้!$C:$C,'รับ-จ่าย ประจำวัน'!$B83,กวนไส้!AL:AL)+SUMIF(ผลิต1!$C:$C,'รับ-จ่าย ประจำวัน'!$B83,ผลิต1!AL:AL)+SUMIF(ผลิต2!$C:$C,'รับ-จ่าย ประจำวัน'!$B83,ผลิต2!AL:AL)+SUMIF(เส้นแต่งหน้าขนมเค้ก!$C:$C,'รับ-จ่าย ประจำวัน'!$B83,เส้นแต่งหน้าขนมเค้ก!AL:AL)+SUMIF(แพ็ค!$C:$C,'รับ-จ่าย ประจำวัน'!$B83,แพ็ค!AL:AL)+SUMIF(ธุรการ!$C:$C,'รับ-จ่าย ประจำวัน'!$B83,ธุรการ!AL:AL)+SUMIF(เส้นแต่งหน้าขนมปัง!$C:$C,'รับ-จ่าย ประจำวัน'!$B83,เส้นแต่งหน้าขนมปัง!AL:AL)+SUMIF('วางแผนBC,CJ'!$C:$C,'รับ-จ่าย ประจำวัน'!$B83,'วางแผนBC,CJ'!AL:AL)+SUMIF(RD!$C:$C,'รับ-จ่าย ประจำวัน'!$B83,RD!AL:AL)+SUMIF('FG,ออนไล,คัดแยก'!$C:$C,'รับ-จ่าย ประจำวัน'!$B83,'FG,ออนไล,คัดแยก'!AL:AL)</f>
        <v>0</v>
      </c>
      <c r="BT83" s="18">
        <f t="shared" si="20"/>
        <v>160</v>
      </c>
      <c r="BU83" s="116">
        <v>53</v>
      </c>
      <c r="BV83" s="146">
        <f t="shared" si="21"/>
        <v>146.5</v>
      </c>
      <c r="BW83" s="183">
        <v>30</v>
      </c>
      <c r="BX83" s="172">
        <f t="shared" si="28"/>
        <v>5.333333333333333</v>
      </c>
      <c r="BY83" s="188">
        <f t="shared" si="22"/>
        <v>27.46875</v>
      </c>
      <c r="BZ83" s="180">
        <f t="shared" ca="1" si="23"/>
        <v>46230.46875</v>
      </c>
      <c r="CA83" s="152">
        <v>180</v>
      </c>
      <c r="CB83" s="93"/>
      <c r="CC83" s="93"/>
      <c r="CD83" s="93"/>
      <c r="CE83" s="93"/>
      <c r="CF83" s="93"/>
      <c r="CG83" s="93"/>
      <c r="CH83" s="93"/>
      <c r="CI83" s="93"/>
      <c r="CJ83" s="94"/>
      <c r="CK83" s="9">
        <f t="shared" si="24"/>
        <v>93.5</v>
      </c>
    </row>
    <row r="84" spans="1:89" x14ac:dyDescent="0.5">
      <c r="A84" s="196" t="s">
        <v>333</v>
      </c>
      <c r="B84" s="34">
        <v>1022301011</v>
      </c>
      <c r="C84" s="10" t="s">
        <v>1637</v>
      </c>
      <c r="D84" s="135" t="s">
        <v>276</v>
      </c>
      <c r="E84" s="11">
        <v>68</v>
      </c>
      <c r="F84" s="75"/>
      <c r="G84" s="11"/>
      <c r="H84" s="12">
        <v>304.5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16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3"/>
      <c r="AF84" s="13"/>
      <c r="AG84" s="13"/>
      <c r="AH84" s="13"/>
      <c r="AI84" s="14"/>
      <c r="AJ84" s="14"/>
      <c r="AK84" s="14"/>
      <c r="AL84" s="14"/>
      <c r="AM84" s="14"/>
      <c r="AN84" s="15">
        <f t="shared" si="19"/>
        <v>0</v>
      </c>
      <c r="AO84" s="16">
        <f>SUMIF(เตรียมส่วนผสม!$C:$C,'รับ-จ่าย ประจำวัน'!$B84,เตรียมส่วนผสม!H:H)+SUMIF(กวนไส้!$C:$C,'รับ-จ่าย ประจำวัน'!$B84,กวนไส้!H:H)+SUMIF(ผลิต1!$C:$C,'รับ-จ่าย ประจำวัน'!$B84,ผลิต1!H:H)+SUMIF(ผลิต2!$C:$C,'รับ-จ่าย ประจำวัน'!$B84,ผลิต2!H:H)+SUMIF(เส้นแต่งหน้าขนมเค้ก!$C:$C,'รับ-จ่าย ประจำวัน'!$B84,เส้นแต่งหน้าขนมเค้ก!H:H)+SUMIF(แพ็ค!$C:$C,'รับ-จ่าย ประจำวัน'!$B84,แพ็ค!H:H)+SUMIF(ธุรการ!$C:$C,'รับ-จ่าย ประจำวัน'!$B84,ธุรการ!H:H)+SUMIF(เส้นแต่งหน้าขนมปัง!$C:$C,'รับ-จ่าย ประจำวัน'!$B84,เส้นแต่งหน้าขนมปัง!H:H)+SUMIF('วางแผนBC,CJ'!$C:$C,'รับ-จ่าย ประจำวัน'!$B84,'วางแผนBC,CJ'!H:H)+SUMIF(RD!$C:$C,'รับ-จ่าย ประจำวัน'!$B84,RD!H:H)+SUMIF('FG,ออนไล,คัดแยก'!$C:$C,'รับ-จ่าย ประจำวัน'!$B84,'FG,ออนไล,คัดแยก'!H:H)</f>
        <v>15</v>
      </c>
      <c r="AP84" s="16">
        <f>SUMIF(เตรียมส่วนผสม!$C:$C,'รับ-จ่าย ประจำวัน'!$B84,เตรียมส่วนผสม!I:I)+SUMIF(กวนไส้!$C:$C,'รับ-จ่าย ประจำวัน'!$B84,กวนไส้!I:I)+SUMIF(ผลิต1!$C:$C,'รับ-จ่าย ประจำวัน'!$B84,ผลิต1!I:I)+SUMIF(ผลิต2!$C:$C,'รับ-จ่าย ประจำวัน'!$B84,ผลิต2!I:I)+SUMIF(เส้นแต่งหน้าขนมเค้ก!$C:$C,'รับ-จ่าย ประจำวัน'!$B84,เส้นแต่งหน้าขนมเค้ก!I:I)+SUMIF(แพ็ค!$C:$C,'รับ-จ่าย ประจำวัน'!$B84,แพ็ค!I:I)+SUMIF(ธุรการ!$C:$C,'รับ-จ่าย ประจำวัน'!$B84,ธุรการ!I:I)+SUMIF(เส้นแต่งหน้าขนมปัง!$C:$C,'รับ-จ่าย ประจำวัน'!$B84,เส้นแต่งหน้าขนมปัง!I:I)+SUMIF('วางแผนBC,CJ'!$C:$C,'รับ-จ่าย ประจำวัน'!$B84,'วางแผนBC,CJ'!I:I)+SUMIF(RD!$C:$C,'รับ-จ่าย ประจำวัน'!$B84,RD!I:I)+SUMIF('FG,ออนไล,คัดแยก'!$C:$C,'รับ-จ่าย ประจำวัน'!$B84,'FG,ออนไล,คัดแยก'!I:I)</f>
        <v>0</v>
      </c>
      <c r="AQ84" s="16">
        <f>SUMIF(เตรียมส่วนผสม!$C:$C,'รับ-จ่าย ประจำวัน'!$B84,เตรียมส่วนผสม!J:J)+SUMIF(กวนไส้!$C:$C,'รับ-จ่าย ประจำวัน'!$B84,กวนไส้!J:J)+SUMIF(ผลิต1!$C:$C,'รับ-จ่าย ประจำวัน'!$B84,ผลิต1!J:J)+SUMIF(ผลิต2!$C:$C,'รับ-จ่าย ประจำวัน'!$B84,ผลิต2!J:J)+SUMIF(เส้นแต่งหน้าขนมเค้ก!$C:$C,'รับ-จ่าย ประจำวัน'!$B84,เส้นแต่งหน้าขนมเค้ก!J:J)+SUMIF(แพ็ค!$C:$C,'รับ-จ่าย ประจำวัน'!$B84,แพ็ค!J:J)+SUMIF(ธุรการ!$C:$C,'รับ-จ่าย ประจำวัน'!$B84,ธุรการ!J:J)+SUMIF(เส้นแต่งหน้าขนมปัง!$C:$C,'รับ-จ่าย ประจำวัน'!$B84,เส้นแต่งหน้าขนมปัง!J:J)+SUMIF('วางแผนBC,CJ'!$C:$C,'รับ-จ่าย ประจำวัน'!$B84,'วางแผนBC,CJ'!J:J)+SUMIF(RD!$C:$C,'รับ-จ่าย ประจำวัน'!$B84,RD!J:J)+SUMIF('FG,ออนไล,คัดแยก'!$C:$C,'รับ-จ่าย ประจำวัน'!$B84,'FG,ออนไล,คัดแยก'!J:J)</f>
        <v>0</v>
      </c>
      <c r="AR84" s="16">
        <f>SUMIF(เตรียมส่วนผสม!$C:$C,'รับ-จ่าย ประจำวัน'!$B84,เตรียมส่วนผสม!K:K)+SUMIF(กวนไส้!$C:$C,'รับ-จ่าย ประจำวัน'!$B84,กวนไส้!K:K)+SUMIF(ผลิต1!$C:$C,'รับ-จ่าย ประจำวัน'!$B84,ผลิต1!K:K)+SUMIF(ผลิต2!$C:$C,'รับ-จ่าย ประจำวัน'!$B84,ผลิต2!K:K)+SUMIF(เส้นแต่งหน้าขนมเค้ก!$C:$C,'รับ-จ่าย ประจำวัน'!$B84,เส้นแต่งหน้าขนมเค้ก!K:K)+SUMIF(แพ็ค!$C:$C,'รับ-จ่าย ประจำวัน'!$B84,แพ็ค!K:K)+SUMIF(ธุรการ!$C:$C,'รับ-จ่าย ประจำวัน'!$B84,ธุรการ!K:K)+SUMIF(เส้นแต่งหน้าขนมปัง!$C:$C,'รับ-จ่าย ประจำวัน'!$B84,เส้นแต่งหน้าขนมปัง!K:K)+SUMIF('วางแผนBC,CJ'!$C:$C,'รับ-จ่าย ประจำวัน'!$B84,'วางแผนBC,CJ'!K:K)+SUMIF(RD!$C:$C,'รับ-จ่าย ประจำวัน'!$B84,RD!K:K)+SUMIF('FG,ออนไล,คัดแยก'!$C:$C,'รับ-จ่าย ประจำวัน'!$B84,'FG,ออนไล,คัดแยก'!K:K)</f>
        <v>17.5</v>
      </c>
      <c r="AS84" s="16">
        <f>SUMIF(เตรียมส่วนผสม!$C:$C,'รับ-จ่าย ประจำวัน'!$B84,เตรียมส่วนผสม!L:L)+SUMIF(กวนไส้!$C:$C,'รับ-จ่าย ประจำวัน'!$B84,กวนไส้!L:L)+SUMIF(ผลิต1!$C:$C,'รับ-จ่าย ประจำวัน'!$B84,ผลิต1!L:L)+SUMIF(ผลิต2!$C:$C,'รับ-จ่าย ประจำวัน'!$B84,ผลิต2!L:L)+SUMIF(เส้นแต่งหน้าขนมเค้ก!$C:$C,'รับ-จ่าย ประจำวัน'!$B84,เส้นแต่งหน้าขนมเค้ก!L:L)+SUMIF(แพ็ค!$C:$C,'รับ-จ่าย ประจำวัน'!$B84,แพ็ค!L:L)+SUMIF(ธุรการ!$C:$C,'รับ-จ่าย ประจำวัน'!$B84,ธุรการ!L:L)+SUMIF(เส้นแต่งหน้าขนมปัง!$C:$C,'รับ-จ่าย ประจำวัน'!$B84,เส้นแต่งหน้าขนมปัง!L:L)+SUMIF('วางแผนBC,CJ'!$C:$C,'รับ-จ่าย ประจำวัน'!$B84,'วางแผนBC,CJ'!L:L)+SUMIF(RD!$C:$C,'รับ-จ่าย ประจำวัน'!$B84,RD!L:L)+SUMIF('FG,ออนไล,คัดแยก'!$C:$C,'รับ-จ่าย ประจำวัน'!$B84,'FG,ออนไล,คัดแยก'!L:L)</f>
        <v>10.5</v>
      </c>
      <c r="AT84" s="16">
        <f>SUMIF(เตรียมส่วนผสม!$C:$C,'รับ-จ่าย ประจำวัน'!$B84,เตรียมส่วนผสม!M:M)+SUMIF(กวนไส้!$C:$C,'รับ-จ่าย ประจำวัน'!$B84,กวนไส้!M:M)+SUMIF(ผลิต1!$C:$C,'รับ-จ่าย ประจำวัน'!$B84,ผลิต1!M:M)+SUMIF(ผลิต2!$C:$C,'รับ-จ่าย ประจำวัน'!$B84,ผลิต2!M:M)+SUMIF(เส้นแต่งหน้าขนมเค้ก!$C:$C,'รับ-จ่าย ประจำวัน'!$B84,เส้นแต่งหน้าขนมเค้ก!M:M)+SUMIF(แพ็ค!$C:$C,'รับ-จ่าย ประจำวัน'!$B84,แพ็ค!M:M)+SUMIF(ธุรการ!$C:$C,'รับ-จ่าย ประจำวัน'!$B84,ธุรการ!M:M)+SUMIF(เส้นแต่งหน้าขนมปัง!$C:$C,'รับ-จ่าย ประจำวัน'!$B84,เส้นแต่งหน้าขนมปัง!M:M)+SUMIF('วางแผนBC,CJ'!$C:$C,'รับ-จ่าย ประจำวัน'!$B84,'วางแผนBC,CJ'!M:M)+SUMIF(RD!$C:$C,'รับ-จ่าย ประจำวัน'!$B84,RD!M:M)+SUMIF('FG,ออนไล,คัดแยก'!$C:$C,'รับ-จ่าย ประจำวัน'!$B84,'FG,ออนไล,คัดแยก'!M:M)</f>
        <v>0</v>
      </c>
      <c r="AU84" s="16">
        <f>SUMIF(เตรียมส่วนผสม!$C:$C,'รับ-จ่าย ประจำวัน'!$B84,เตรียมส่วนผสม!N:N)+SUMIF(กวนไส้!$C:$C,'รับ-จ่าย ประจำวัน'!$B84,กวนไส้!N:N)+SUMIF(ผลิต1!$C:$C,'รับ-จ่าย ประจำวัน'!$B84,ผลิต1!N:N)+SUMIF(ผลิต2!$C:$C,'รับ-จ่าย ประจำวัน'!$B84,ผลิต2!N:N)+SUMIF(เส้นแต่งหน้าขนมเค้ก!$C:$C,'รับ-จ่าย ประจำวัน'!$B84,เส้นแต่งหน้าขนมเค้ก!N:N)+SUMIF(แพ็ค!$C:$C,'รับ-จ่าย ประจำวัน'!$B84,แพ็ค!N:N)+SUMIF(ธุรการ!$C:$C,'รับ-จ่าย ประจำวัน'!$B84,ธุรการ!N:N)+SUMIF(เส้นแต่งหน้าขนมปัง!$C:$C,'รับ-จ่าย ประจำวัน'!$B84,เส้นแต่งหน้าขนมปัง!N:N)+SUMIF('วางแผนBC,CJ'!$C:$C,'รับ-จ่าย ประจำวัน'!$B84,'วางแผนBC,CJ'!N:N)+SUMIF(RD!$C:$C,'รับ-จ่าย ประจำวัน'!$B84,RD!N:N)+SUMIF('FG,ออนไล,คัดแยก'!$C:$C,'รับ-จ่าย ประจำวัน'!$B84,'FG,ออนไล,คัดแยก'!N:N)</f>
        <v>15</v>
      </c>
      <c r="AV84" s="16">
        <f>SUMIF(เตรียมส่วนผสม!$C:$C,'รับ-จ่าย ประจำวัน'!$B84,เตรียมส่วนผสม!O:O)+SUMIF(กวนไส้!$C:$C,'รับ-จ่าย ประจำวัน'!$B84,กวนไส้!O:O)+SUMIF(ผลิต1!$C:$C,'รับ-จ่าย ประจำวัน'!$B84,ผลิต1!O:O)+SUMIF(ผลิต2!$C:$C,'รับ-จ่าย ประจำวัน'!$B84,ผลิต2!O:O)+SUMIF(เส้นแต่งหน้าขนมเค้ก!$C:$C,'รับ-จ่าย ประจำวัน'!$B84,เส้นแต่งหน้าขนมเค้ก!O:O)+SUMIF(แพ็ค!$C:$C,'รับ-จ่าย ประจำวัน'!$B84,แพ็ค!O:O)+SUMIF(ธุรการ!$C:$C,'รับ-จ่าย ประจำวัน'!$B84,ธุรการ!O:O)+SUMIF(เส้นแต่งหน้าขนมปัง!$C:$C,'รับ-จ่าย ประจำวัน'!$B84,เส้นแต่งหน้าขนมปัง!O:O)+SUMIF('วางแผนBC,CJ'!$C:$C,'รับ-จ่าย ประจำวัน'!$B84,'วางแผนBC,CJ'!O:O)+SUMIF(RD!$C:$C,'รับ-จ่าย ประจำวัน'!$B84,RD!O:O)+SUMIF('FG,ออนไล,คัดแยก'!$C:$C,'รับ-จ่าย ประจำวัน'!$B84,'FG,ออนไล,คัดแยก'!O:O)</f>
        <v>0</v>
      </c>
      <c r="AW84" s="16">
        <f>SUMIF(เตรียมส่วนผสม!$C:$C,'รับ-จ่าย ประจำวัน'!$B84,เตรียมส่วนผสม!P:P)+SUMIF(กวนไส้!$C:$C,'รับ-จ่าย ประจำวัน'!$B84,กวนไส้!P:P)+SUMIF(ผลิต1!$C:$C,'รับ-จ่าย ประจำวัน'!$B84,ผลิต1!P:P)+SUMIF(ผลิต2!$C:$C,'รับ-จ่าย ประจำวัน'!$B84,ผลิต2!P:P)+SUMIF(เส้นแต่งหน้าขนมเค้ก!$C:$C,'รับ-จ่าย ประจำวัน'!$B84,เส้นแต่งหน้าขนมเค้ก!P:P)+SUMIF(แพ็ค!$C:$C,'รับ-จ่าย ประจำวัน'!$B84,แพ็ค!P:P)+SUMIF(ธุรการ!$C:$C,'รับ-จ่าย ประจำวัน'!$B84,ธุรการ!P:P)+SUMIF(เส้นแต่งหน้าขนมปัง!$C:$C,'รับ-จ่าย ประจำวัน'!$B84,เส้นแต่งหน้าขนมปัง!P:P)+SUMIF('วางแผนBC,CJ'!$C:$C,'รับ-จ่าย ประจำวัน'!$B84,'วางแผนBC,CJ'!P:P)+SUMIF(RD!$C:$C,'รับ-จ่าย ประจำวัน'!$B84,RD!P:P)+SUMIF('FG,ออนไล,คัดแยก'!$C:$C,'รับ-จ่าย ประจำวัน'!$B84,'FG,ออนไล,คัดแยก'!P:P)</f>
        <v>17.5</v>
      </c>
      <c r="AX84" s="16">
        <f>SUMIF(เตรียมส่วนผสม!$C:$C,'รับ-จ่าย ประจำวัน'!$B84,เตรียมส่วนผสม!Q:Q)+SUMIF(กวนไส้!$C:$C,'รับ-จ่าย ประจำวัน'!$B84,กวนไส้!Q:Q)+SUMIF(ผลิต1!$C:$C,'รับ-จ่าย ประจำวัน'!$B84,ผลิต1!Q:Q)+SUMIF(ผลิต2!$C:$C,'รับ-จ่าย ประจำวัน'!$B84,ผลิต2!Q:Q)+SUMIF(เส้นแต่งหน้าขนมเค้ก!$C:$C,'รับ-จ่าย ประจำวัน'!$B84,เส้นแต่งหน้าขนมเค้ก!Q:Q)+SUMIF(แพ็ค!$C:$C,'รับ-จ่าย ประจำวัน'!$B84,แพ็ค!Q:Q)+SUMIF(ธุรการ!$C:$C,'รับ-จ่าย ประจำวัน'!$B84,ธุรการ!Q:Q)+SUMIF(เส้นแต่งหน้าขนมปัง!$C:$C,'รับ-จ่าย ประจำวัน'!$B84,เส้นแต่งหน้าขนมปัง!Q:Q)+SUMIF('วางแผนBC,CJ'!$C:$C,'รับ-จ่าย ประจำวัน'!$B84,'วางแผนBC,CJ'!Q:Q)+SUMIF(RD!$C:$C,'รับ-จ่าย ประจำวัน'!$B84,RD!Q:Q)+SUMIF('FG,ออนไล,คัดแยก'!$C:$C,'รับ-จ่าย ประจำวัน'!$B84,'FG,ออนไล,คัดแยก'!Q:Q)</f>
        <v>7.5</v>
      </c>
      <c r="AY84" s="16">
        <f>SUMIF(เตรียมส่วนผสม!$C:$C,'รับ-จ่าย ประจำวัน'!$B84,เตรียมส่วนผสม!R:R)+SUMIF(กวนไส้!$C:$C,'รับ-จ่าย ประจำวัน'!$B84,กวนไส้!R:R)+SUMIF(ผลิต1!$C:$C,'รับ-จ่าย ประจำวัน'!$B84,ผลิต1!R:R)+SUMIF(ผลิต2!$C:$C,'รับ-จ่าย ประจำวัน'!$B84,ผลิต2!R:R)+SUMIF(เส้นแต่งหน้าขนมเค้ก!$C:$C,'รับ-จ่าย ประจำวัน'!$B84,เส้นแต่งหน้าขนมเค้ก!R:R)+SUMIF(แพ็ค!$C:$C,'รับ-จ่าย ประจำวัน'!$B84,แพ็ค!R:R)+SUMIF(ธุรการ!$C:$C,'รับ-จ่าย ประจำวัน'!$B84,ธุรการ!R:R)+SUMIF(เส้นแต่งหน้าขนมปัง!$C:$C,'รับ-จ่าย ประจำวัน'!$B84,เส้นแต่งหน้าขนมปัง!R:R)+SUMIF('วางแผนBC,CJ'!$C:$C,'รับ-จ่าย ประจำวัน'!$B84,'วางแผนBC,CJ'!R:R)+SUMIF(RD!$C:$C,'รับ-จ่าย ประจำวัน'!$B84,RD!R:R)+SUMIF('FG,ออนไล,คัดแยก'!$C:$C,'รับ-จ่าย ประจำวัน'!$B84,'FG,ออนไล,คัดแยก'!R:R)</f>
        <v>20</v>
      </c>
      <c r="AZ84" s="16">
        <f>SUMIF(เตรียมส่วนผสม!$C:$C,'รับ-จ่าย ประจำวัน'!$B84,เตรียมส่วนผสม!S:S)+SUMIF(กวนไส้!$C:$C,'รับ-จ่าย ประจำวัน'!$B84,กวนไส้!S:S)+SUMIF(ผลิต1!$C:$C,'รับ-จ่าย ประจำวัน'!$B84,ผลิต1!S:S)+SUMIF(ผลิต2!$C:$C,'รับ-จ่าย ประจำวัน'!$B84,ผลิต2!S:S)+SUMIF(เส้นแต่งหน้าขนมเค้ก!$C:$C,'รับ-จ่าย ประจำวัน'!$B84,เส้นแต่งหน้าขนมเค้ก!S:S)+SUMIF(แพ็ค!$C:$C,'รับ-จ่าย ประจำวัน'!$B84,แพ็ค!S:S)+SUMIF(ธุรการ!$C:$C,'รับ-จ่าย ประจำวัน'!$B84,ธุรการ!S:S)+SUMIF(เส้นแต่งหน้าขนมปัง!$C:$C,'รับ-จ่าย ประจำวัน'!$B84,เส้นแต่งหน้าขนมปัง!S:S)+SUMIF('วางแผนBC,CJ'!$C:$C,'รับ-จ่าย ประจำวัน'!$B84,'วางแผนBC,CJ'!S:S)+SUMIF(RD!$C:$C,'รับ-จ่าย ประจำวัน'!$B84,RD!S:S)+SUMIF('FG,ออนไล,คัดแยก'!$C:$C,'รับ-จ่าย ประจำวัน'!$B84,'FG,ออนไล,คัดแยก'!S:S)</f>
        <v>8.5</v>
      </c>
      <c r="BA84" s="16">
        <f>SUMIF(เตรียมส่วนผสม!$C:$C,'รับ-จ่าย ประจำวัน'!$B84,เตรียมส่วนผสม!T:T)+SUMIF(กวนไส้!$C:$C,'รับ-จ่าย ประจำวัน'!$B84,กวนไส้!T:T)+SUMIF(ผลิต1!$C:$C,'รับ-จ่าย ประจำวัน'!$B84,ผลิต1!T:T)+SUMIF(ผลิต2!$C:$C,'รับ-จ่าย ประจำวัน'!$B84,ผลิต2!T:T)+SUMIF(เส้นแต่งหน้าขนมเค้ก!$C:$C,'รับ-จ่าย ประจำวัน'!$B84,เส้นแต่งหน้าขนมเค้ก!T:T)+SUMIF(แพ็ค!$C:$C,'รับ-จ่าย ประจำวัน'!$B84,แพ็ค!T:T)+SUMIF(ธุรการ!$C:$C,'รับ-จ่าย ประจำวัน'!$B84,ธุรการ!T:T)+SUMIF(เส้นแต่งหน้าขนมปัง!$C:$C,'รับ-จ่าย ประจำวัน'!$B84,เส้นแต่งหน้าขนมปัง!T:T)+SUMIF('วางแผนBC,CJ'!$C:$C,'รับ-จ่าย ประจำวัน'!$B84,'วางแผนBC,CJ'!T:T)+SUMIF(RD!$C:$C,'รับ-จ่าย ประจำวัน'!$B84,RD!T:T)+SUMIF('FG,ออนไล,คัดแยก'!$C:$C,'รับ-จ่าย ประจำวัน'!$B84,'FG,ออนไล,คัดแยก'!T:T)</f>
        <v>0</v>
      </c>
      <c r="BB84" s="16">
        <f>SUMIF(เตรียมส่วนผสม!$C:$C,'รับ-จ่าย ประจำวัน'!$B84,เตรียมส่วนผสม!U:U)+SUMIF(กวนไส้!$C:$C,'รับ-จ่าย ประจำวัน'!$B84,กวนไส้!U:U)+SUMIF(ผลิต1!$C:$C,'รับ-จ่าย ประจำวัน'!$B84,ผลิต1!U:U)+SUMIF(ผลิต2!$C:$C,'รับ-จ่าย ประจำวัน'!$B84,ผลิต2!U:U)+SUMIF(เส้นแต่งหน้าขนมเค้ก!$C:$C,'รับ-จ่าย ประจำวัน'!$B84,เส้นแต่งหน้าขนมเค้ก!U:U)+SUMIF(แพ็ค!$C:$C,'รับ-จ่าย ประจำวัน'!$B84,แพ็ค!U:U)+SUMIF(ธุรการ!$C:$C,'รับ-จ่าย ประจำวัน'!$B84,ธุรการ!U:U)+SUMIF(เส้นแต่งหน้าขนมปัง!$C:$C,'รับ-จ่าย ประจำวัน'!$B84,เส้นแต่งหน้าขนมปัง!U:U)+SUMIF('วางแผนBC,CJ'!$C:$C,'รับ-จ่าย ประจำวัน'!$B84,'วางแผนBC,CJ'!U:U)+SUMIF(RD!$C:$C,'รับ-จ่าย ประจำวัน'!$B84,RD!U:U)+SUMIF('FG,ออนไล,คัดแยก'!$C:$C,'รับ-จ่าย ประจำวัน'!$B84,'FG,ออนไล,คัดแยก'!U:U)</f>
        <v>15</v>
      </c>
      <c r="BC84" s="16">
        <f>SUMIF(เตรียมส่วนผสม!$C:$C,'รับ-จ่าย ประจำวัน'!$B84,เตรียมส่วนผสม!V:V)+SUMIF(กวนไส้!$C:$C,'รับ-จ่าย ประจำวัน'!$B84,กวนไส้!V:V)+SUMIF(ผลิต1!$C:$C,'รับ-จ่าย ประจำวัน'!$B84,ผลิต1!V:V)+SUMIF(ผลิต2!$C:$C,'รับ-จ่าย ประจำวัน'!$B84,ผลิต2!V:V)+SUMIF(เส้นแต่งหน้าขนมเค้ก!$C:$C,'รับ-จ่าย ประจำวัน'!$B84,เส้นแต่งหน้าขนมเค้ก!V:V)+SUMIF(แพ็ค!$C:$C,'รับ-จ่าย ประจำวัน'!$B84,แพ็ค!V:V)+SUMIF(ธุรการ!$C:$C,'รับ-จ่าย ประจำวัน'!$B84,ธุรการ!V:V)+SUMIF(เส้นแต่งหน้าขนมปัง!$C:$C,'รับ-จ่าย ประจำวัน'!$B84,เส้นแต่งหน้าขนมปัง!V:V)+SUMIF('วางแผนBC,CJ'!$C:$C,'รับ-จ่าย ประจำวัน'!$B84,'วางแผนBC,CJ'!V:V)+SUMIF(RD!$C:$C,'รับ-จ่าย ประจำวัน'!$B84,RD!V:V)+SUMIF('FG,ออนไล,คัดแยก'!$C:$C,'รับ-จ่าย ประจำวัน'!$B84,'FG,ออนไล,คัดแยก'!V:V)</f>
        <v>10</v>
      </c>
      <c r="BD84" s="16">
        <f>SUMIF(เตรียมส่วนผสม!$C:$C,'รับ-จ่าย ประจำวัน'!$B84,เตรียมส่วนผสม!W:W)+SUMIF(กวนไส้!$C:$C,'รับ-จ่าย ประจำวัน'!$B84,กวนไส้!W:W)+SUMIF(ผลิต1!$C:$C,'รับ-จ่าย ประจำวัน'!$B84,ผลิต1!W:W)+SUMIF(ผลิต2!$C:$C,'รับ-จ่าย ประจำวัน'!$B84,ผลิต2!W:W)+SUMIF(เส้นแต่งหน้าขนมเค้ก!$C:$C,'รับ-จ่าย ประจำวัน'!$B84,เส้นแต่งหน้าขนมเค้ก!W:W)+SUMIF(แพ็ค!$C:$C,'รับ-จ่าย ประจำวัน'!$B84,แพ็ค!W:W)+SUMIF(ธุรการ!$C:$C,'รับ-จ่าย ประจำวัน'!$B84,ธุรการ!W:W)+SUMIF(เส้นแต่งหน้าขนมปัง!$C:$C,'รับ-จ่าย ประจำวัน'!$B84,เส้นแต่งหน้าขนมปัง!W:W)+SUMIF('วางแผนBC,CJ'!$C:$C,'รับ-จ่าย ประจำวัน'!$B84,'วางแผนBC,CJ'!W:W)+SUMIF(RD!$C:$C,'รับ-จ่าย ประจำวัน'!$B84,RD!W:W)+SUMIF('FG,ออนไล,คัดแยก'!$C:$C,'รับ-จ่าย ประจำวัน'!$B84,'FG,ออนไล,คัดแยก'!W:W)</f>
        <v>22.5</v>
      </c>
      <c r="BE84" s="16">
        <f>SUMIF(เตรียมส่วนผสม!$C:$C,'รับ-จ่าย ประจำวัน'!$B84,เตรียมส่วนผสม!X:X)+SUMIF(กวนไส้!$C:$C,'รับ-จ่าย ประจำวัน'!$B84,กวนไส้!X:X)+SUMIF(ผลิต1!$C:$C,'รับ-จ่าย ประจำวัน'!$B84,ผลิต1!X:X)+SUMIF(ผลิต2!$C:$C,'รับ-จ่าย ประจำวัน'!$B84,ผลิต2!X:X)+SUMIF(เส้นแต่งหน้าขนมเค้ก!$C:$C,'รับ-จ่าย ประจำวัน'!$B84,เส้นแต่งหน้าขนมเค้ก!X:X)+SUMIF(แพ็ค!$C:$C,'รับ-จ่าย ประจำวัน'!$B84,แพ็ค!X:X)+SUMIF(ธุรการ!$C:$C,'รับ-จ่าย ประจำวัน'!$B84,ธุรการ!X:X)+SUMIF(เส้นแต่งหน้าขนมปัง!$C:$C,'รับ-จ่าย ประจำวัน'!$B84,เส้นแต่งหน้าขนมปัง!X:X)+SUMIF('วางแผนBC,CJ'!$C:$C,'รับ-จ่าย ประจำวัน'!$B84,'วางแผนBC,CJ'!X:X)+SUMIF(RD!$C:$C,'รับ-จ่าย ประจำวัน'!$B84,RD!X:X)+SUMIF('FG,ออนไล,คัดแยก'!$C:$C,'รับ-จ่าย ประจำวัน'!$B84,'FG,ออนไล,คัดแยก'!X:X)</f>
        <v>0</v>
      </c>
      <c r="BF84" s="16">
        <f>SUMIF(เตรียมส่วนผสม!$C:$C,'รับ-จ่าย ประจำวัน'!$B84,เตรียมส่วนผสม!Y:Y)+SUMIF(กวนไส้!$C:$C,'รับ-จ่าย ประจำวัน'!$B84,กวนไส้!Y:Y)+SUMIF(ผลิต1!$C:$C,'รับ-จ่าย ประจำวัน'!$B84,ผลิต1!Y:Y)+SUMIF(ผลิต2!$C:$C,'รับ-จ่าย ประจำวัน'!$B84,ผลิต2!Y:Y)+SUMIF(เส้นแต่งหน้าขนมเค้ก!$C:$C,'รับ-จ่าย ประจำวัน'!$B84,เส้นแต่งหน้าขนมเค้ก!Y:Y)+SUMIF(แพ็ค!$C:$C,'รับ-จ่าย ประจำวัน'!$B84,แพ็ค!Y:Y)+SUMIF(ธุรการ!$C:$C,'รับ-จ่าย ประจำวัน'!$B84,ธุรการ!Y:Y)+SUMIF(เส้นแต่งหน้าขนมปัง!$C:$C,'รับ-จ่าย ประจำวัน'!$B84,เส้นแต่งหน้าขนมปัง!Y:Y)+SUMIF('วางแผนBC,CJ'!$C:$C,'รับ-จ่าย ประจำวัน'!$B84,'วางแผนBC,CJ'!Y:Y)+SUMIF(RD!$C:$C,'รับ-จ่าย ประจำวัน'!$B84,RD!Y:Y)+SUMIF('FG,ออนไล,คัดแยก'!$C:$C,'รับ-จ่าย ประจำวัน'!$B84,'FG,ออนไล,คัดแยก'!Y:Y)</f>
        <v>20</v>
      </c>
      <c r="BG84" s="16">
        <f>SUMIF(เตรียมส่วนผสม!$C:$C,'รับ-จ่าย ประจำวัน'!$B84,เตรียมส่วนผสม!Z:Z)+SUMIF(กวนไส้!$C:$C,'รับ-จ่าย ประจำวัน'!$B84,กวนไส้!Z:Z)+SUMIF(ผลิต1!$C:$C,'รับ-จ่าย ประจำวัน'!$B84,ผลิต1!Z:Z)+SUMIF(ผลิต2!$C:$C,'รับ-จ่าย ประจำวัน'!$B84,ผลิต2!Z:Z)+SUMIF(เส้นแต่งหน้าขนมเค้ก!$C:$C,'รับ-จ่าย ประจำวัน'!$B84,เส้นแต่งหน้าขนมเค้ก!Z:Z)+SUMIF(แพ็ค!$C:$C,'รับ-จ่าย ประจำวัน'!$B84,แพ็ค!Z:Z)+SUMIF(ธุรการ!$C:$C,'รับ-จ่าย ประจำวัน'!$B84,ธุรการ!Z:Z)+SUMIF(เส้นแต่งหน้าขนมปัง!$C:$C,'รับ-จ่าย ประจำวัน'!$B84,เส้นแต่งหน้าขนมปัง!Z:Z)+SUMIF('วางแผนBC,CJ'!$C:$C,'รับ-จ่าย ประจำวัน'!$B84,'วางแผนBC,CJ'!Z:Z)+SUMIF(RD!$C:$C,'รับ-จ่าย ประจำวัน'!$B84,RD!Z:Z)+SUMIF('FG,ออนไล,คัดแยก'!$C:$C,'รับ-จ่าย ประจำวัน'!$B84,'FG,ออนไล,คัดแยก'!Z:Z)</f>
        <v>0</v>
      </c>
      <c r="BH84" s="16">
        <f>SUMIF(เตรียมส่วนผสม!$C:$C,'รับ-จ่าย ประจำวัน'!$B84,เตรียมส่วนผสม!AA:AA)+SUMIF(กวนไส้!$C:$C,'รับ-จ่าย ประจำวัน'!$B84,กวนไส้!AA:AA)+SUMIF(ผลิต1!$C:$C,'รับ-จ่าย ประจำวัน'!$B84,ผลิต1!AA:AA)+SUMIF(ผลิต2!$C:$C,'รับ-จ่าย ประจำวัน'!$B84,ผลิต2!AA:AA)+SUMIF(เส้นแต่งหน้าขนมเค้ก!$C:$C,'รับ-จ่าย ประจำวัน'!$B84,เส้นแต่งหน้าขนมเค้ก!AA:AA)+SUMIF(แพ็ค!$C:$C,'รับ-จ่าย ประจำวัน'!$B84,แพ็ค!AA:AA)+SUMIF(ธุรการ!$C:$C,'รับ-จ่าย ประจำวัน'!$B84,ธุรการ!AA:AA)+SUMIF(เส้นแต่งหน้าขนมปัง!$C:$C,'รับ-จ่าย ประจำวัน'!$B84,เส้นแต่งหน้าขนมปัง!AA:AA)+SUMIF('วางแผนBC,CJ'!$C:$C,'รับ-จ่าย ประจำวัน'!$B84,'วางแผนBC,CJ'!AA:AA)+SUMIF(RD!$C:$C,'รับ-จ่าย ประจำวัน'!$B84,RD!AA:AA)+SUMIF('FG,ออนไล,คัดแยก'!$C:$C,'รับ-จ่าย ประจำวัน'!$B84,'FG,ออนไล,คัดแยก'!AA:AA)</f>
        <v>0</v>
      </c>
      <c r="BI84" s="16">
        <f>SUMIF(เตรียมส่วนผสม!$C:$C,'รับ-จ่าย ประจำวัน'!$B84,เตรียมส่วนผสม!AB:AB)+SUMIF(กวนไส้!$C:$C,'รับ-จ่าย ประจำวัน'!$B84,กวนไส้!AB:AB)+SUMIF(ผลิต1!$C:$C,'รับ-จ่าย ประจำวัน'!$B84,ผลิต1!AB:AB)+SUMIF(ผลิต2!$C:$C,'รับ-จ่าย ประจำวัน'!$B84,ผลิต2!AB:AB)+SUMIF(เส้นแต่งหน้าขนมเค้ก!$C:$C,'รับ-จ่าย ประจำวัน'!$B84,เส้นแต่งหน้าขนมเค้ก!AB:AB)+SUMIF(แพ็ค!$C:$C,'รับ-จ่าย ประจำวัน'!$B84,แพ็ค!AB:AB)+SUMIF(ธุรการ!$C:$C,'รับ-จ่าย ประจำวัน'!$B84,ธุรการ!AB:AB)+SUMIF(เส้นแต่งหน้าขนมปัง!$C:$C,'รับ-จ่าย ประจำวัน'!$B84,เส้นแต่งหน้าขนมปัง!AB:AB)+SUMIF('วางแผนBC,CJ'!$C:$C,'รับ-จ่าย ประจำวัน'!$B84,'วางแผนBC,CJ'!AB:AB)+SUMIF(RD!$C:$C,'รับ-จ่าย ประจำวัน'!$B84,RD!AB:AB)+SUMIF('FG,ออนไล,คัดแยก'!$C:$C,'รับ-จ่าย ประจำวัน'!$B84,'FG,ออนไล,คัดแยก'!AB:AB)</f>
        <v>15</v>
      </c>
      <c r="BJ84" s="16">
        <f>SUMIF(เตรียมส่วนผสม!$C:$C,'รับ-จ่าย ประจำวัน'!$B84,เตรียมส่วนผสม!AC:AC)+SUMIF(กวนไส้!$C:$C,'รับ-จ่าย ประจำวัน'!$B84,กวนไส้!AC:AC)+SUMIF(ผลิต1!$C:$C,'รับ-จ่าย ประจำวัน'!$B84,ผลิต1!AC:AC)+SUMIF(ผลิต2!$C:$C,'รับ-จ่าย ประจำวัน'!$B84,ผลิต2!AC:AC)+SUMIF(เส้นแต่งหน้าขนมเค้ก!$C:$C,'รับ-จ่าย ประจำวัน'!$B84,เส้นแต่งหน้าขนมเค้ก!AC:AC)+SUMIF(แพ็ค!$C:$C,'รับ-จ่าย ประจำวัน'!$B84,แพ็ค!AC:AC)+SUMIF(ธุรการ!$C:$C,'รับ-จ่าย ประจำวัน'!$B84,ธุรการ!AC:AC)+SUMIF(เส้นแต่งหน้าขนมปัง!$C:$C,'รับ-จ่าย ประจำวัน'!$B84,เส้นแต่งหน้าขนมปัง!AC:AC)+SUMIF('วางแผนBC,CJ'!$C:$C,'รับ-จ่าย ประจำวัน'!$B84,'วางแผนBC,CJ'!AC:AC)+SUMIF(RD!$C:$C,'รับ-จ่าย ประจำวัน'!$B84,RD!AC:AC)+SUMIF('FG,ออนไล,คัดแยก'!$C:$C,'รับ-จ่าย ประจำวัน'!$B84,'FG,ออนไล,คัดแยก'!AC:AC)</f>
        <v>25</v>
      </c>
      <c r="BK84" s="16">
        <f>SUMIF(เตรียมส่วนผสม!$C:$C,'รับ-จ่าย ประจำวัน'!$B84,เตรียมส่วนผสม!AD:AD)+SUMIF(กวนไส้!$C:$C,'รับ-จ่าย ประจำวัน'!$B84,กวนไส้!AD:AD)+SUMIF(ผลิต1!$C:$C,'รับ-จ่าย ประจำวัน'!$B84,ผลิต1!AD:AD)+SUMIF(ผลิต2!$C:$C,'รับ-จ่าย ประจำวัน'!$B84,ผลิต2!AD:AD)+SUMIF(เส้นแต่งหน้าขนมเค้ก!$C:$C,'รับ-จ่าย ประจำวัน'!$B84,เส้นแต่งหน้าขนมเค้ก!AD:AD)+SUMIF(แพ็ค!$C:$C,'รับ-จ่าย ประจำวัน'!$B84,แพ็ค!AD:AD)+SUMIF(ธุรการ!$C:$C,'รับ-จ่าย ประจำวัน'!$B84,ธุรการ!AD:AD)+SUMIF(เส้นแต่งหน้าขนมปัง!$C:$C,'รับ-จ่าย ประจำวัน'!$B84,เส้นแต่งหน้าขนมปัง!AD:AD)+SUMIF('วางแผนBC,CJ'!$C:$C,'รับ-จ่าย ประจำวัน'!$B84,'วางแผนBC,CJ'!AD:AD)+SUMIF(RD!$C:$C,'รับ-จ่าย ประจำวัน'!$B84,RD!AD:AD)+SUMIF('FG,ออนไล,คัดแยก'!$C:$C,'รับ-จ่าย ประจำวัน'!$B84,'FG,ออนไล,คัดแยก'!AD:AD)</f>
        <v>0</v>
      </c>
      <c r="BL84" s="16">
        <f>SUMIF(เตรียมส่วนผสม!$C:$C,'รับ-จ่าย ประจำวัน'!$B84,เตรียมส่วนผสม!AE:AE)+SUMIF(กวนไส้!$C:$C,'รับ-จ่าย ประจำวัน'!$B84,กวนไส้!AE:AE)+SUMIF(ผลิต1!$C:$C,'รับ-จ่าย ประจำวัน'!$B84,ผลิต1!AE:AE)+SUMIF(ผลิต2!$C:$C,'รับ-จ่าย ประจำวัน'!$B84,ผลิต2!AE:AE)+SUMIF(เส้นแต่งหน้าขนมเค้ก!$C:$C,'รับ-จ่าย ประจำวัน'!$B84,เส้นแต่งหน้าขนมเค้ก!AE:AE)+SUMIF(แพ็ค!$C:$C,'รับ-จ่าย ประจำวัน'!$B84,แพ็ค!AE:AE)+SUMIF(ธุรการ!$C:$C,'รับ-จ่าย ประจำวัน'!$B84,ธุรการ!AE:AE)+SUMIF(เส้นแต่งหน้าขนมปัง!$C:$C,'รับ-จ่าย ประจำวัน'!$B84,เส้นแต่งหน้าขนมปัง!AE:AE)+SUMIF('วางแผนBC,CJ'!$C:$C,'รับ-จ่าย ประจำวัน'!$B84,'วางแผนBC,CJ'!AE:AE)+SUMIF(RD!$C:$C,'รับ-จ่าย ประจำวัน'!$B84,RD!AE:AE)+SUMIF('FG,ออนไล,คัดแยก'!$C:$C,'รับ-จ่าย ประจำวัน'!$B84,'FG,ออนไล,คัดแยก'!AE:AE)</f>
        <v>2.5</v>
      </c>
      <c r="BM84" s="16">
        <f>SUMIF(เตรียมส่วนผสม!$C:$C,'รับ-จ่าย ประจำวัน'!$B84,เตรียมส่วนผสม!AF:AF)+SUMIF(กวนไส้!$C:$C,'รับ-จ่าย ประจำวัน'!$B84,กวนไส้!AF:AF)+SUMIF(ผลิต1!$C:$C,'รับ-จ่าย ประจำวัน'!$B84,ผลิต1!AF:AF)+SUMIF(ผลิต2!$C:$C,'รับ-จ่าย ประจำวัน'!$B84,ผลิต2!AF:AF)+SUMIF(เส้นแต่งหน้าขนมเค้ก!$C:$C,'รับ-จ่าย ประจำวัน'!$B84,เส้นแต่งหน้าขนมเค้ก!AF:AF)+SUMIF(แพ็ค!$C:$C,'รับ-จ่าย ประจำวัน'!$B84,แพ็ค!AF:AF)+SUMIF(ธุรการ!$C:$C,'รับ-จ่าย ประจำวัน'!$B84,ธุรการ!AF:AF)+SUMIF(เส้นแต่งหน้าขนมปัง!$C:$C,'รับ-จ่าย ประจำวัน'!$B84,เส้นแต่งหน้าขนมปัง!AF:AF)+SUMIF('วางแผนBC,CJ'!$C:$C,'รับ-จ่าย ประจำวัน'!$B84,'วางแผนBC,CJ'!AF:AF)+SUMIF(RD!$C:$C,'รับ-จ่าย ประจำวัน'!$B84,RD!AF:AF)+SUMIF('FG,ออนไล,คัดแยก'!$C:$C,'รับ-จ่าย ประจำวัน'!$B84,'FG,ออนไล,คัดแยก'!AF:AF)</f>
        <v>10</v>
      </c>
      <c r="BN84" s="16">
        <f>SUMIF(เตรียมส่วนผสม!$C:$C,'รับ-จ่าย ประจำวัน'!$B84,เตรียมส่วนผสม!AG:AG)+SUMIF(กวนไส้!$C:$C,'รับ-จ่าย ประจำวัน'!$B84,กวนไส้!AG:AG)+SUMIF(ผลิต1!$C:$C,'รับ-จ่าย ประจำวัน'!$B84,ผลิต1!AG:AG)+SUMIF(ผลิต2!$C:$C,'รับ-จ่าย ประจำวัน'!$B84,ผลิต2!AG:AG)+SUMIF(เส้นแต่งหน้าขนมเค้ก!$C:$C,'รับ-จ่าย ประจำวัน'!$B84,เส้นแต่งหน้าขนมเค้ก!AG:AG)+SUMIF(แพ็ค!$C:$C,'รับ-จ่าย ประจำวัน'!$B84,แพ็ค!AG:AG)+SUMIF(ธุรการ!$C:$C,'รับ-จ่าย ประจำวัน'!$B84,ธุรการ!AG:AG)+SUMIF(เส้นแต่งหน้าขนมปัง!$C:$C,'รับ-จ่าย ประจำวัน'!$B84,เส้นแต่งหน้าขนมปัง!AG:AG)+SUMIF('วางแผนBC,CJ'!$C:$C,'รับ-จ่าย ประจำวัน'!$B84,'วางแผนBC,CJ'!AG:AG)+SUMIF(RD!$C:$C,'รับ-จ่าย ประจำวัน'!$B84,RD!AG:AG)+SUMIF('FG,ออนไล,คัดแยก'!$C:$C,'รับ-จ่าย ประจำวัน'!$B84,'FG,ออนไล,คัดแยก'!AG:AG)</f>
        <v>20</v>
      </c>
      <c r="BO84" s="16">
        <f>SUMIF(เตรียมส่วนผสม!$C:$C,'รับ-จ่าย ประจำวัน'!$B84,เตรียมส่วนผสม!AH:AH)+SUMIF(กวนไส้!$C:$C,'รับ-จ่าย ประจำวัน'!$B84,กวนไส้!AH:AH)+SUMIF(ผลิต1!$C:$C,'รับ-จ่าย ประจำวัน'!$B84,ผลิต1!AH:AH)+SUMIF(ผลิต2!$C:$C,'รับ-จ่าย ประจำวัน'!$B84,ผลิต2!AH:AH)+SUMIF(เส้นแต่งหน้าขนมเค้ก!$C:$C,'รับ-จ่าย ประจำวัน'!$B84,เส้นแต่งหน้าขนมเค้ก!AH:AH)+SUMIF(แพ็ค!$C:$C,'รับ-จ่าย ประจำวัน'!$B84,แพ็ค!AH:AH)+SUMIF(ธุรการ!$C:$C,'รับ-จ่าย ประจำวัน'!$B84,ธุรการ!AH:AH)+SUMIF(เส้นแต่งหน้าขนมปัง!$C:$C,'รับ-จ่าย ประจำวัน'!$B84,เส้นแต่งหน้าขนมปัง!AH:AH)+SUMIF('วางแผนBC,CJ'!$C:$C,'รับ-จ่าย ประจำวัน'!$B84,'วางแผนBC,CJ'!AH:AH)+SUMIF(RD!$C:$C,'รับ-จ่าย ประจำวัน'!$B84,RD!AH:AH)+SUMIF('FG,ออนไล,คัดแยก'!$C:$C,'รับ-จ่าย ประจำวัน'!$B84,'FG,ออนไล,คัดแยก'!AH:AH)</f>
        <v>0</v>
      </c>
      <c r="BP84" s="16">
        <f>SUMIF(เตรียมส่วนผสม!$C:$C,'รับ-จ่าย ประจำวัน'!$B84,เตรียมส่วนผสม!AI:AI)+SUMIF(กวนไส้!$C:$C,'รับ-จ่าย ประจำวัน'!$B84,กวนไส้!AI:AI)+SUMIF(ผลิต1!$C:$C,'รับ-จ่าย ประจำวัน'!$B84,ผลิต1!AI:AI)+SUMIF(ผลิต2!$C:$C,'รับ-จ่าย ประจำวัน'!$B84,ผลิต2!AI:AI)+SUMIF(เส้นแต่งหน้าขนมเค้ก!$C:$C,'รับ-จ่าย ประจำวัน'!$B84,เส้นแต่งหน้าขนมเค้ก!AI:AI)+SUMIF(แพ็ค!$C:$C,'รับ-จ่าย ประจำวัน'!$B84,แพ็ค!AI:AI)+SUMIF(ธุรการ!$C:$C,'รับ-จ่าย ประจำวัน'!$B84,ธุรการ!AI:AI)+SUMIF(เส้นแต่งหน้าขนมปัง!$C:$C,'รับ-จ่าย ประจำวัน'!$B84,เส้นแต่งหน้าขนมปัง!AI:AI)+SUMIF('วางแผนBC,CJ'!$C:$C,'รับ-จ่าย ประจำวัน'!$B84,'วางแผนBC,CJ'!AI:AI)+SUMIF(RD!$C:$C,'รับ-จ่าย ประจำวัน'!$B84,RD!AI:AI)+SUMIF('FG,ออนไล,คัดแยก'!$C:$C,'รับ-จ่าย ประจำวัน'!$B84,'FG,ออนไล,คัดแยก'!AI:AI)</f>
        <v>12.5</v>
      </c>
      <c r="BQ84" s="16">
        <f>SUMIF(เตรียมส่วนผสม!$C:$C,'รับ-จ่าย ประจำวัน'!$B84,เตรียมส่วนผสม!AJ:AJ)+SUMIF(กวนไส้!$C:$C,'รับ-จ่าย ประจำวัน'!$B84,กวนไส้!AJ:AJ)+SUMIF(ผลิต1!$C:$C,'รับ-จ่าย ประจำวัน'!$B84,ผลิต1!AJ:AJ)+SUMIF(ผลิต2!$C:$C,'รับ-จ่าย ประจำวัน'!$B84,ผลิต2!AJ:AJ)+SUMIF(เส้นแต่งหน้าขนมเค้ก!$C:$C,'รับ-จ่าย ประจำวัน'!$B84,เส้นแต่งหน้าขนมเค้ก!AJ:AJ)+SUMIF(แพ็ค!$C:$C,'รับ-จ่าย ประจำวัน'!$B84,แพ็ค!AJ:AJ)+SUMIF(ธุรการ!$C:$C,'รับ-จ่าย ประจำวัน'!$B84,ธุรการ!AJ:AJ)+SUMIF(เส้นแต่งหน้าขนมปัง!$C:$C,'รับ-จ่าย ประจำวัน'!$B84,เส้นแต่งหน้าขนมปัง!AJ:AJ)+SUMIF('วางแผนBC,CJ'!$C:$C,'รับ-จ่าย ประจำวัน'!$B84,'วางแผนBC,CJ'!AJ:AJ)+SUMIF(RD!$C:$C,'รับ-จ่าย ประจำวัน'!$B84,RD!AJ:AJ)+SUMIF('FG,ออนไล,คัดแยก'!$C:$C,'รับ-จ่าย ประจำวัน'!$B84,'FG,ออนไล,คัดแยก'!AJ:AJ)</f>
        <v>0</v>
      </c>
      <c r="BR84" s="16">
        <f>SUMIF(เตรียมส่วนผสม!$C:$C,'รับ-จ่าย ประจำวัน'!$B84,เตรียมส่วนผสม!AK:AK)+SUMIF(กวนไส้!$C:$C,'รับ-จ่าย ประจำวัน'!$B84,กวนไส้!AK:AK)+SUMIF(ผลิต1!$C:$C,'รับ-จ่าย ประจำวัน'!$B84,ผลิต1!AK:AK)+SUMIF(ผลิต2!$C:$C,'รับ-จ่าย ประจำวัน'!$B84,ผลิต2!AK:AK)+SUMIF(เส้นแต่งหน้าขนมเค้ก!$C:$C,'รับ-จ่าย ประจำวัน'!$B84,เส้นแต่งหน้าขนมเค้ก!AK:AK)+SUMIF(แพ็ค!$C:$C,'รับ-จ่าย ประจำวัน'!$B84,แพ็ค!AK:AK)+SUMIF(ธุรการ!$C:$C,'รับ-จ่าย ประจำวัน'!$B84,ธุรการ!AK:AK)+SUMIF(เส้นแต่งหน้าขนมปัง!$C:$C,'รับ-จ่าย ประจำวัน'!$B84,เส้นแต่งหน้าขนมปัง!AK:AK)+SUMIF('วางแผนBC,CJ'!$C:$C,'รับ-จ่าย ประจำวัน'!$B84,'วางแผนBC,CJ'!AK:AK)+SUMIF(RD!$C:$C,'รับ-จ่าย ประจำวัน'!$B84,RD!AK:AK)+SUMIF('FG,ออนไล,คัดแยก'!$C:$C,'รับ-จ่าย ประจำวัน'!$B84,'FG,ออนไล,คัดแยก'!AK:AK)</f>
        <v>10</v>
      </c>
      <c r="BS84" s="16">
        <f>SUMIF(เตรียมส่วนผสม!$C:$C,'รับ-จ่าย ประจำวัน'!$B84,เตรียมส่วนผสม!AL:AL)+SUMIF(กวนไส้!$C:$C,'รับ-จ่าย ประจำวัน'!$B84,กวนไส้!AL:AL)+SUMIF(ผลิต1!$C:$C,'รับ-จ่าย ประจำวัน'!$B84,ผลิต1!AL:AL)+SUMIF(ผลิต2!$C:$C,'รับ-จ่าย ประจำวัน'!$B84,ผลิต2!AL:AL)+SUMIF(เส้นแต่งหน้าขนมเค้ก!$C:$C,'รับ-จ่าย ประจำวัน'!$B84,เส้นแต่งหน้าขนมเค้ก!AL:AL)+SUMIF(แพ็ค!$C:$C,'รับ-จ่าย ประจำวัน'!$B84,แพ็ค!AL:AL)+SUMIF(ธุรการ!$C:$C,'รับ-จ่าย ประจำวัน'!$B84,ธุรการ!AL:AL)+SUMIF(เส้นแต่งหน้าขนมปัง!$C:$C,'รับ-จ่าย ประจำวัน'!$B84,เส้นแต่งหน้าขนมปัง!AL:AL)+SUMIF('วางแผนBC,CJ'!$C:$C,'รับ-จ่าย ประจำวัน'!$B84,'วางแผนBC,CJ'!AL:AL)+SUMIF(RD!$C:$C,'รับ-จ่าย ประจำวัน'!$B84,RD!AL:AL)+SUMIF('FG,ออนไล,คัดแยก'!$C:$C,'รับ-จ่าย ประจำวัน'!$B84,'FG,ออนไล,คัดแยก'!AL:AL)</f>
        <v>0</v>
      </c>
      <c r="BT84" s="18">
        <f t="shared" si="20"/>
        <v>274</v>
      </c>
      <c r="BU84" s="116">
        <v>300</v>
      </c>
      <c r="BV84" s="146">
        <f t="shared" si="21"/>
        <v>30.5</v>
      </c>
      <c r="BW84" s="183">
        <v>30</v>
      </c>
      <c r="BX84" s="172">
        <f t="shared" si="28"/>
        <v>9.1333333333333329</v>
      </c>
      <c r="BY84" s="188">
        <f t="shared" si="22"/>
        <v>3.3394160583941606</v>
      </c>
      <c r="BZ84" s="180">
        <f t="shared" ca="1" si="23"/>
        <v>46206.339416058392</v>
      </c>
      <c r="CA84" s="152">
        <v>300</v>
      </c>
      <c r="CB84" s="93"/>
      <c r="CC84" s="93"/>
      <c r="CD84" s="93"/>
      <c r="CE84" s="93"/>
      <c r="CF84" s="93"/>
      <c r="CG84" s="93"/>
      <c r="CH84" s="93"/>
      <c r="CI84" s="93"/>
      <c r="CJ84" s="94"/>
      <c r="CK84" s="9">
        <f t="shared" si="24"/>
        <v>-269.5</v>
      </c>
    </row>
    <row r="85" spans="1:89" x14ac:dyDescent="0.5">
      <c r="A85" s="196" t="s">
        <v>334</v>
      </c>
      <c r="B85" s="34">
        <v>1022301010</v>
      </c>
      <c r="C85" s="10" t="s">
        <v>1657</v>
      </c>
      <c r="D85" s="135" t="s">
        <v>276</v>
      </c>
      <c r="E85" s="11">
        <v>68</v>
      </c>
      <c r="F85" s="75"/>
      <c r="G85" s="20"/>
      <c r="H85" s="12">
        <v>169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4"/>
      <c r="T85" s="14"/>
      <c r="U85" s="14"/>
      <c r="V85" s="14"/>
      <c r="W85" s="14"/>
      <c r="X85" s="14">
        <v>300</v>
      </c>
      <c r="Y85" s="14"/>
      <c r="Z85" s="14"/>
      <c r="AA85" s="14"/>
      <c r="AB85" s="14"/>
      <c r="AC85" s="14"/>
      <c r="AD85" s="14"/>
      <c r="AE85" s="13"/>
      <c r="AF85" s="13"/>
      <c r="AG85" s="13"/>
      <c r="AH85" s="13"/>
      <c r="AI85" s="14"/>
      <c r="AJ85" s="14"/>
      <c r="AK85" s="14"/>
      <c r="AL85" s="14"/>
      <c r="AM85" s="14"/>
      <c r="AN85" s="15">
        <f t="shared" si="19"/>
        <v>300</v>
      </c>
      <c r="AO85" s="16">
        <f>SUMIF(เตรียมส่วนผสม!$C:$C,'รับ-จ่าย ประจำวัน'!$B85,เตรียมส่วนผสม!H:H)+SUMIF(กวนไส้!$C:$C,'รับ-จ่าย ประจำวัน'!$B85,กวนไส้!H:H)+SUMIF(ผลิต1!$C:$C,'รับ-จ่าย ประจำวัน'!$B85,ผลิต1!H:H)+SUMIF(ผลิต2!$C:$C,'รับ-จ่าย ประจำวัน'!$B85,ผลิต2!H:H)+SUMIF(เส้นแต่งหน้าขนมเค้ก!$C:$C,'รับ-จ่าย ประจำวัน'!$B85,เส้นแต่งหน้าขนมเค้ก!H:H)+SUMIF(แพ็ค!$C:$C,'รับ-จ่าย ประจำวัน'!$B85,แพ็ค!H:H)+SUMIF(ธุรการ!$C:$C,'รับ-จ่าย ประจำวัน'!$B85,ธุรการ!H:H)+SUMIF(เส้นแต่งหน้าขนมปัง!$C:$C,'รับ-จ่าย ประจำวัน'!$B85,เส้นแต่งหน้าขนมปัง!H:H)+SUMIF('วางแผนBC,CJ'!$C:$C,'รับ-จ่าย ประจำวัน'!$B85,'วางแผนBC,CJ'!H:H)+SUMIF(RD!$C:$C,'รับ-จ่าย ประจำวัน'!$B85,RD!H:H)+SUMIF('FG,ออนไล,คัดแยก'!$C:$C,'รับ-จ่าย ประจำวัน'!$B85,'FG,ออนไล,คัดแยก'!H:H)</f>
        <v>5</v>
      </c>
      <c r="AP85" s="16">
        <f>SUMIF(เตรียมส่วนผสม!$C:$C,'รับ-จ่าย ประจำวัน'!$B85,เตรียมส่วนผสม!I:I)+SUMIF(กวนไส้!$C:$C,'รับ-จ่าย ประจำวัน'!$B85,กวนไส้!I:I)+SUMIF(ผลิต1!$C:$C,'รับ-จ่าย ประจำวัน'!$B85,ผลิต1!I:I)+SUMIF(ผลิต2!$C:$C,'รับ-จ่าย ประจำวัน'!$B85,ผลิต2!I:I)+SUMIF(เส้นแต่งหน้าขนมเค้ก!$C:$C,'รับ-จ่าย ประจำวัน'!$B85,เส้นแต่งหน้าขนมเค้ก!I:I)+SUMIF(แพ็ค!$C:$C,'รับ-จ่าย ประจำวัน'!$B85,แพ็ค!I:I)+SUMIF(ธุรการ!$C:$C,'รับ-จ่าย ประจำวัน'!$B85,ธุรการ!I:I)+SUMIF(เส้นแต่งหน้าขนมปัง!$C:$C,'รับ-จ่าย ประจำวัน'!$B85,เส้นแต่งหน้าขนมปัง!I:I)+SUMIF('วางแผนBC,CJ'!$C:$C,'รับ-จ่าย ประจำวัน'!$B85,'วางแผนBC,CJ'!I:I)+SUMIF(RD!$C:$C,'รับ-จ่าย ประจำวัน'!$B85,RD!I:I)+SUMIF('FG,ออนไล,คัดแยก'!$C:$C,'รับ-จ่าย ประจำวัน'!$B85,'FG,ออนไล,คัดแยก'!I:I)</f>
        <v>0</v>
      </c>
      <c r="AQ85" s="16">
        <f>SUMIF(เตรียมส่วนผสม!$C:$C,'รับ-จ่าย ประจำวัน'!$B85,เตรียมส่วนผสม!J:J)+SUMIF(กวนไส้!$C:$C,'รับ-จ่าย ประจำวัน'!$B85,กวนไส้!J:J)+SUMIF(ผลิต1!$C:$C,'รับ-จ่าย ประจำวัน'!$B85,ผลิต1!J:J)+SUMIF(ผลิต2!$C:$C,'รับ-จ่าย ประจำวัน'!$B85,ผลิต2!J:J)+SUMIF(เส้นแต่งหน้าขนมเค้ก!$C:$C,'รับ-จ่าย ประจำวัน'!$B85,เส้นแต่งหน้าขนมเค้ก!J:J)+SUMIF(แพ็ค!$C:$C,'รับ-จ่าย ประจำวัน'!$B85,แพ็ค!J:J)+SUMIF(ธุรการ!$C:$C,'รับ-จ่าย ประจำวัน'!$B85,ธุรการ!J:J)+SUMIF(เส้นแต่งหน้าขนมปัง!$C:$C,'รับ-จ่าย ประจำวัน'!$B85,เส้นแต่งหน้าขนมปัง!J:J)+SUMIF('วางแผนBC,CJ'!$C:$C,'รับ-จ่าย ประจำวัน'!$B85,'วางแผนBC,CJ'!J:J)+SUMIF(RD!$C:$C,'รับ-จ่าย ประจำวัน'!$B85,RD!J:J)+SUMIF('FG,ออนไล,คัดแยก'!$C:$C,'รับ-จ่าย ประจำวัน'!$B85,'FG,ออนไล,คัดแยก'!J:J)</f>
        <v>0</v>
      </c>
      <c r="AR85" s="16">
        <f>SUMIF(เตรียมส่วนผสม!$C:$C,'รับ-จ่าย ประจำวัน'!$B85,เตรียมส่วนผสม!K:K)+SUMIF(กวนไส้!$C:$C,'รับ-จ่าย ประจำวัน'!$B85,กวนไส้!K:K)+SUMIF(ผลิต1!$C:$C,'รับ-จ่าย ประจำวัน'!$B85,ผลิต1!K:K)+SUMIF(ผลิต2!$C:$C,'รับ-จ่าย ประจำวัน'!$B85,ผลิต2!K:K)+SUMIF(เส้นแต่งหน้าขนมเค้ก!$C:$C,'รับ-จ่าย ประจำวัน'!$B85,เส้นแต่งหน้าขนมเค้ก!K:K)+SUMIF(แพ็ค!$C:$C,'รับ-จ่าย ประจำวัน'!$B85,แพ็ค!K:K)+SUMIF(ธุรการ!$C:$C,'รับ-จ่าย ประจำวัน'!$B85,ธุรการ!K:K)+SUMIF(เส้นแต่งหน้าขนมปัง!$C:$C,'รับ-จ่าย ประจำวัน'!$B85,เส้นแต่งหน้าขนมปัง!K:K)+SUMIF('วางแผนBC,CJ'!$C:$C,'รับ-จ่าย ประจำวัน'!$B85,'วางแผนBC,CJ'!K:K)+SUMIF(RD!$C:$C,'รับ-จ่าย ประจำวัน'!$B85,RD!K:K)+SUMIF('FG,ออนไล,คัดแยก'!$C:$C,'รับ-จ่าย ประจำวัน'!$B85,'FG,ออนไล,คัดแยก'!K:K)</f>
        <v>5</v>
      </c>
      <c r="AS85" s="16">
        <f>SUMIF(เตรียมส่วนผสม!$C:$C,'รับ-จ่าย ประจำวัน'!$B85,เตรียมส่วนผสม!L:L)+SUMIF(กวนไส้!$C:$C,'รับ-จ่าย ประจำวัน'!$B85,กวนไส้!L:L)+SUMIF(ผลิต1!$C:$C,'รับ-จ่าย ประจำวัน'!$B85,ผลิต1!L:L)+SUMIF(ผลิต2!$C:$C,'รับ-จ่าย ประจำวัน'!$B85,ผลิต2!L:L)+SUMIF(เส้นแต่งหน้าขนมเค้ก!$C:$C,'รับ-จ่าย ประจำวัน'!$B85,เส้นแต่งหน้าขนมเค้ก!L:L)+SUMIF(แพ็ค!$C:$C,'รับ-จ่าย ประจำวัน'!$B85,แพ็ค!L:L)+SUMIF(ธุรการ!$C:$C,'รับ-จ่าย ประจำวัน'!$B85,ธุรการ!L:L)+SUMIF(เส้นแต่งหน้าขนมปัง!$C:$C,'รับ-จ่าย ประจำวัน'!$B85,เส้นแต่งหน้าขนมปัง!L:L)+SUMIF('วางแผนBC,CJ'!$C:$C,'รับ-จ่าย ประจำวัน'!$B85,'วางแผนBC,CJ'!L:L)+SUMIF(RD!$C:$C,'รับ-จ่าย ประจำวัน'!$B85,RD!L:L)+SUMIF('FG,ออนไล,คัดแยก'!$C:$C,'รับ-จ่าย ประจำวัน'!$B85,'FG,ออนไล,คัดแยก'!L:L)</f>
        <v>5</v>
      </c>
      <c r="AT85" s="16">
        <f>SUMIF(เตรียมส่วนผสม!$C:$C,'รับ-จ่าย ประจำวัน'!$B85,เตรียมส่วนผสม!M:M)+SUMIF(กวนไส้!$C:$C,'รับ-จ่าย ประจำวัน'!$B85,กวนไส้!M:M)+SUMIF(ผลิต1!$C:$C,'รับ-จ่าย ประจำวัน'!$B85,ผลิต1!M:M)+SUMIF(ผลิต2!$C:$C,'รับ-จ่าย ประจำวัน'!$B85,ผลิต2!M:M)+SUMIF(เส้นแต่งหน้าขนมเค้ก!$C:$C,'รับ-จ่าย ประจำวัน'!$B85,เส้นแต่งหน้าขนมเค้ก!M:M)+SUMIF(แพ็ค!$C:$C,'รับ-จ่าย ประจำวัน'!$B85,แพ็ค!M:M)+SUMIF(ธุรการ!$C:$C,'รับ-จ่าย ประจำวัน'!$B85,ธุรการ!M:M)+SUMIF(เส้นแต่งหน้าขนมปัง!$C:$C,'รับ-จ่าย ประจำวัน'!$B85,เส้นแต่งหน้าขนมปัง!M:M)+SUMIF('วางแผนBC,CJ'!$C:$C,'รับ-จ่าย ประจำวัน'!$B85,'วางแผนBC,CJ'!M:M)+SUMIF(RD!$C:$C,'รับ-จ่าย ประจำวัน'!$B85,RD!M:M)+SUMIF('FG,ออนไล,คัดแยก'!$C:$C,'รับ-จ่าย ประจำวัน'!$B85,'FG,ออนไล,คัดแยก'!M:M)</f>
        <v>0</v>
      </c>
      <c r="AU85" s="16">
        <f>SUMIF(เตรียมส่วนผสม!$C:$C,'รับ-จ่าย ประจำวัน'!$B85,เตรียมส่วนผสม!N:N)+SUMIF(กวนไส้!$C:$C,'รับ-จ่าย ประจำวัน'!$B85,กวนไส้!N:N)+SUMIF(ผลิต1!$C:$C,'รับ-จ่าย ประจำวัน'!$B85,ผลิต1!N:N)+SUMIF(ผลิต2!$C:$C,'รับ-จ่าย ประจำวัน'!$B85,ผลิต2!N:N)+SUMIF(เส้นแต่งหน้าขนมเค้ก!$C:$C,'รับ-จ่าย ประจำวัน'!$B85,เส้นแต่งหน้าขนมเค้ก!N:N)+SUMIF(แพ็ค!$C:$C,'รับ-จ่าย ประจำวัน'!$B85,แพ็ค!N:N)+SUMIF(ธุรการ!$C:$C,'รับ-จ่าย ประจำวัน'!$B85,ธุรการ!N:N)+SUMIF(เส้นแต่งหน้าขนมปัง!$C:$C,'รับ-จ่าย ประจำวัน'!$B85,เส้นแต่งหน้าขนมปัง!N:N)+SUMIF('วางแผนBC,CJ'!$C:$C,'รับ-จ่าย ประจำวัน'!$B85,'วางแผนBC,CJ'!N:N)+SUMIF(RD!$C:$C,'รับ-จ่าย ประจำวัน'!$B85,RD!N:N)+SUMIF('FG,ออนไล,คัดแยก'!$C:$C,'รับ-จ่าย ประจำวัน'!$B85,'FG,ออนไล,คัดแยก'!N:N)</f>
        <v>5</v>
      </c>
      <c r="AV85" s="16">
        <f>SUMIF(เตรียมส่วนผสม!$C:$C,'รับ-จ่าย ประจำวัน'!$B85,เตรียมส่วนผสม!O:O)+SUMIF(กวนไส้!$C:$C,'รับ-จ่าย ประจำวัน'!$B85,กวนไส้!O:O)+SUMIF(ผลิต1!$C:$C,'รับ-จ่าย ประจำวัน'!$B85,ผลิต1!O:O)+SUMIF(ผลิต2!$C:$C,'รับ-จ่าย ประจำวัน'!$B85,ผลิต2!O:O)+SUMIF(เส้นแต่งหน้าขนมเค้ก!$C:$C,'รับ-จ่าย ประจำวัน'!$B85,เส้นแต่งหน้าขนมเค้ก!O:O)+SUMIF(แพ็ค!$C:$C,'รับ-จ่าย ประจำวัน'!$B85,แพ็ค!O:O)+SUMIF(ธุรการ!$C:$C,'รับ-จ่าย ประจำวัน'!$B85,ธุรการ!O:O)+SUMIF(เส้นแต่งหน้าขนมปัง!$C:$C,'รับ-จ่าย ประจำวัน'!$B85,เส้นแต่งหน้าขนมปัง!O:O)+SUMIF('วางแผนBC,CJ'!$C:$C,'รับ-จ่าย ประจำวัน'!$B85,'วางแผนBC,CJ'!O:O)+SUMIF(RD!$C:$C,'รับ-จ่าย ประจำวัน'!$B85,RD!O:O)+SUMIF('FG,ออนไล,คัดแยก'!$C:$C,'รับ-จ่าย ประจำวัน'!$B85,'FG,ออนไล,คัดแยก'!O:O)</f>
        <v>0</v>
      </c>
      <c r="AW85" s="16">
        <f>SUMIF(เตรียมส่วนผสม!$C:$C,'รับ-จ่าย ประจำวัน'!$B85,เตรียมส่วนผสม!P:P)+SUMIF(กวนไส้!$C:$C,'รับ-จ่าย ประจำวัน'!$B85,กวนไส้!P:P)+SUMIF(ผลิต1!$C:$C,'รับ-จ่าย ประจำวัน'!$B85,ผลิต1!P:P)+SUMIF(ผลิต2!$C:$C,'รับ-จ่าย ประจำวัน'!$B85,ผลิต2!P:P)+SUMIF(เส้นแต่งหน้าขนมเค้ก!$C:$C,'รับ-จ่าย ประจำวัน'!$B85,เส้นแต่งหน้าขนมเค้ก!P:P)+SUMIF(แพ็ค!$C:$C,'รับ-จ่าย ประจำวัน'!$B85,แพ็ค!P:P)+SUMIF(ธุรการ!$C:$C,'รับ-จ่าย ประจำวัน'!$B85,ธุรการ!P:P)+SUMIF(เส้นแต่งหน้าขนมปัง!$C:$C,'รับ-จ่าย ประจำวัน'!$B85,เส้นแต่งหน้าขนมปัง!P:P)+SUMIF('วางแผนBC,CJ'!$C:$C,'รับ-จ่าย ประจำวัน'!$B85,'วางแผนBC,CJ'!P:P)+SUMIF(RD!$C:$C,'รับ-จ่าย ประจำวัน'!$B85,RD!P:P)+SUMIF('FG,ออนไล,คัดแยก'!$C:$C,'รับ-จ่าย ประจำวัน'!$B85,'FG,ออนไล,คัดแยก'!P:P)</f>
        <v>10</v>
      </c>
      <c r="AX85" s="16">
        <f>SUMIF(เตรียมส่วนผสม!$C:$C,'รับ-จ่าย ประจำวัน'!$B85,เตรียมส่วนผสม!Q:Q)+SUMIF(กวนไส้!$C:$C,'รับ-จ่าย ประจำวัน'!$B85,กวนไส้!Q:Q)+SUMIF(ผลิต1!$C:$C,'รับ-จ่าย ประจำวัน'!$B85,ผลิต1!Q:Q)+SUMIF(ผลิต2!$C:$C,'รับ-จ่าย ประจำวัน'!$B85,ผลิต2!Q:Q)+SUMIF(เส้นแต่งหน้าขนมเค้ก!$C:$C,'รับ-จ่าย ประจำวัน'!$B85,เส้นแต่งหน้าขนมเค้ก!Q:Q)+SUMIF(แพ็ค!$C:$C,'รับ-จ่าย ประจำวัน'!$B85,แพ็ค!Q:Q)+SUMIF(ธุรการ!$C:$C,'รับ-จ่าย ประจำวัน'!$B85,ธุรการ!Q:Q)+SUMIF(เส้นแต่งหน้าขนมปัง!$C:$C,'รับ-จ่าย ประจำวัน'!$B85,เส้นแต่งหน้าขนมปัง!Q:Q)+SUMIF('วางแผนBC,CJ'!$C:$C,'รับ-จ่าย ประจำวัน'!$B85,'วางแผนBC,CJ'!Q:Q)+SUMIF(RD!$C:$C,'รับ-จ่าย ประจำวัน'!$B85,RD!Q:Q)+SUMIF('FG,ออนไล,คัดแยก'!$C:$C,'รับ-จ่าย ประจำวัน'!$B85,'FG,ออนไล,คัดแยก'!Q:Q)</f>
        <v>5</v>
      </c>
      <c r="AY85" s="16">
        <f>SUMIF(เตรียมส่วนผสม!$C:$C,'รับ-จ่าย ประจำวัน'!$B85,เตรียมส่วนผสม!R:R)+SUMIF(กวนไส้!$C:$C,'รับ-จ่าย ประจำวัน'!$B85,กวนไส้!R:R)+SUMIF(ผลิต1!$C:$C,'รับ-จ่าย ประจำวัน'!$B85,ผลิต1!R:R)+SUMIF(ผลิต2!$C:$C,'รับ-จ่าย ประจำวัน'!$B85,ผลิต2!R:R)+SUMIF(เส้นแต่งหน้าขนมเค้ก!$C:$C,'รับ-จ่าย ประจำวัน'!$B85,เส้นแต่งหน้าขนมเค้ก!R:R)+SUMIF(แพ็ค!$C:$C,'รับ-จ่าย ประจำวัน'!$B85,แพ็ค!R:R)+SUMIF(ธุรการ!$C:$C,'รับ-จ่าย ประจำวัน'!$B85,ธุรการ!R:R)+SUMIF(เส้นแต่งหน้าขนมปัง!$C:$C,'รับ-จ่าย ประจำวัน'!$B85,เส้นแต่งหน้าขนมปัง!R:R)+SUMIF('วางแผนBC,CJ'!$C:$C,'รับ-จ่าย ประจำวัน'!$B85,'วางแผนBC,CJ'!R:R)+SUMIF(RD!$C:$C,'รับ-จ่าย ประจำวัน'!$B85,RD!R:R)+SUMIF('FG,ออนไล,คัดแยก'!$C:$C,'รับ-จ่าย ประจำวัน'!$B85,'FG,ออนไล,คัดแยก'!R:R)</f>
        <v>11</v>
      </c>
      <c r="AZ85" s="16">
        <f>SUMIF(เตรียมส่วนผสม!$C:$C,'รับ-จ่าย ประจำวัน'!$B85,เตรียมส่วนผสม!S:S)+SUMIF(กวนไส้!$C:$C,'รับ-จ่าย ประจำวัน'!$B85,กวนไส้!S:S)+SUMIF(ผลิต1!$C:$C,'รับ-จ่าย ประจำวัน'!$B85,ผลิต1!S:S)+SUMIF(ผลิต2!$C:$C,'รับ-จ่าย ประจำวัน'!$B85,ผลิต2!S:S)+SUMIF(เส้นแต่งหน้าขนมเค้ก!$C:$C,'รับ-จ่าย ประจำวัน'!$B85,เส้นแต่งหน้าขนมเค้ก!S:S)+SUMIF(แพ็ค!$C:$C,'รับ-จ่าย ประจำวัน'!$B85,แพ็ค!S:S)+SUMIF(ธุรการ!$C:$C,'รับ-จ่าย ประจำวัน'!$B85,ธุรการ!S:S)+SUMIF(เส้นแต่งหน้าขนมปัง!$C:$C,'รับ-จ่าย ประจำวัน'!$B85,เส้นแต่งหน้าขนมปัง!S:S)+SUMIF('วางแผนBC,CJ'!$C:$C,'รับ-จ่าย ประจำวัน'!$B85,'วางแผนBC,CJ'!S:S)+SUMIF(RD!$C:$C,'รับ-จ่าย ประจำวัน'!$B85,RD!S:S)+SUMIF('FG,ออนไล,คัดแยก'!$C:$C,'รับ-จ่าย ประจำวัน'!$B85,'FG,ออนไล,คัดแยก'!S:S)</f>
        <v>6</v>
      </c>
      <c r="BA85" s="16">
        <f>SUMIF(เตรียมส่วนผสม!$C:$C,'รับ-จ่าย ประจำวัน'!$B85,เตรียมส่วนผสม!T:T)+SUMIF(กวนไส้!$C:$C,'รับ-จ่าย ประจำวัน'!$B85,กวนไส้!T:T)+SUMIF(ผลิต1!$C:$C,'รับ-จ่าย ประจำวัน'!$B85,ผลิต1!T:T)+SUMIF(ผลิต2!$C:$C,'รับ-จ่าย ประจำวัน'!$B85,ผลิต2!T:T)+SUMIF(เส้นแต่งหน้าขนมเค้ก!$C:$C,'รับ-จ่าย ประจำวัน'!$B85,เส้นแต่งหน้าขนมเค้ก!T:T)+SUMIF(แพ็ค!$C:$C,'รับ-จ่าย ประจำวัน'!$B85,แพ็ค!T:T)+SUMIF(ธุรการ!$C:$C,'รับ-จ่าย ประจำวัน'!$B85,ธุรการ!T:T)+SUMIF(เส้นแต่งหน้าขนมปัง!$C:$C,'รับ-จ่าย ประจำวัน'!$B85,เส้นแต่งหน้าขนมปัง!T:T)+SUMIF('วางแผนBC,CJ'!$C:$C,'รับ-จ่าย ประจำวัน'!$B85,'วางแผนBC,CJ'!T:T)+SUMIF(RD!$C:$C,'รับ-จ่าย ประจำวัน'!$B85,RD!T:T)+SUMIF('FG,ออนไล,คัดแยก'!$C:$C,'รับ-จ่าย ประจำวัน'!$B85,'FG,ออนไล,คัดแยก'!T:T)</f>
        <v>0</v>
      </c>
      <c r="BB85" s="16">
        <f>SUMIF(เตรียมส่วนผสม!$C:$C,'รับ-จ่าย ประจำวัน'!$B85,เตรียมส่วนผสม!U:U)+SUMIF(กวนไส้!$C:$C,'รับ-จ่าย ประจำวัน'!$B85,กวนไส้!U:U)+SUMIF(ผลิต1!$C:$C,'รับ-จ่าย ประจำวัน'!$B85,ผลิต1!U:U)+SUMIF(ผลิต2!$C:$C,'รับ-จ่าย ประจำวัน'!$B85,ผลิต2!U:U)+SUMIF(เส้นแต่งหน้าขนมเค้ก!$C:$C,'รับ-จ่าย ประจำวัน'!$B85,เส้นแต่งหน้าขนมเค้ก!U:U)+SUMIF(แพ็ค!$C:$C,'รับ-จ่าย ประจำวัน'!$B85,แพ็ค!U:U)+SUMIF(ธุรการ!$C:$C,'รับ-จ่าย ประจำวัน'!$B85,ธุรการ!U:U)+SUMIF(เส้นแต่งหน้าขนมปัง!$C:$C,'รับ-จ่าย ประจำวัน'!$B85,เส้นแต่งหน้าขนมปัง!U:U)+SUMIF('วางแผนBC,CJ'!$C:$C,'รับ-จ่าย ประจำวัน'!$B85,'วางแผนBC,CJ'!U:U)+SUMIF(RD!$C:$C,'รับ-จ่าย ประจำวัน'!$B85,RD!U:U)+SUMIF('FG,ออนไล,คัดแยก'!$C:$C,'รับ-จ่าย ประจำวัน'!$B85,'FG,ออนไล,คัดแยก'!U:U)</f>
        <v>5</v>
      </c>
      <c r="BC85" s="16">
        <f>SUMIF(เตรียมส่วนผสม!$C:$C,'รับ-จ่าย ประจำวัน'!$B85,เตรียมส่วนผสม!V:V)+SUMIF(กวนไส้!$C:$C,'รับ-จ่าย ประจำวัน'!$B85,กวนไส้!V:V)+SUMIF(ผลิต1!$C:$C,'รับ-จ่าย ประจำวัน'!$B85,ผลิต1!V:V)+SUMIF(ผลิต2!$C:$C,'รับ-จ่าย ประจำวัน'!$B85,ผลิต2!V:V)+SUMIF(เส้นแต่งหน้าขนมเค้ก!$C:$C,'รับ-จ่าย ประจำวัน'!$B85,เส้นแต่งหน้าขนมเค้ก!V:V)+SUMIF(แพ็ค!$C:$C,'รับ-จ่าย ประจำวัน'!$B85,แพ็ค!V:V)+SUMIF(ธุรการ!$C:$C,'รับ-จ่าย ประจำวัน'!$B85,ธุรการ!V:V)+SUMIF(เส้นแต่งหน้าขนมปัง!$C:$C,'รับ-จ่าย ประจำวัน'!$B85,เส้นแต่งหน้าขนมปัง!V:V)+SUMIF('วางแผนBC,CJ'!$C:$C,'รับ-จ่าย ประจำวัน'!$B85,'วางแผนBC,CJ'!V:V)+SUMIF(RD!$C:$C,'รับ-จ่าย ประจำวัน'!$B85,RD!V:V)+SUMIF('FG,ออนไล,คัดแยก'!$C:$C,'รับ-จ่าย ประจำวัน'!$B85,'FG,ออนไล,คัดแยก'!V:V)</f>
        <v>0</v>
      </c>
      <c r="BD85" s="16">
        <f>SUMIF(เตรียมส่วนผสม!$C:$C,'รับ-จ่าย ประจำวัน'!$B85,เตรียมส่วนผสม!W:W)+SUMIF(กวนไส้!$C:$C,'รับ-จ่าย ประจำวัน'!$B85,กวนไส้!W:W)+SUMIF(ผลิต1!$C:$C,'รับ-จ่าย ประจำวัน'!$B85,ผลิต1!W:W)+SUMIF(ผลิต2!$C:$C,'รับ-จ่าย ประจำวัน'!$B85,ผลิต2!W:W)+SUMIF(เส้นแต่งหน้าขนมเค้ก!$C:$C,'รับ-จ่าย ประจำวัน'!$B85,เส้นแต่งหน้าขนมเค้ก!W:W)+SUMIF(แพ็ค!$C:$C,'รับ-จ่าย ประจำวัน'!$B85,แพ็ค!W:W)+SUMIF(ธุรการ!$C:$C,'รับ-จ่าย ประจำวัน'!$B85,ธุรการ!W:W)+SUMIF(เส้นแต่งหน้าขนมปัง!$C:$C,'รับ-จ่าย ประจำวัน'!$B85,เส้นแต่งหน้าขนมปัง!W:W)+SUMIF('วางแผนBC,CJ'!$C:$C,'รับ-จ่าย ประจำวัน'!$B85,'วางแผนBC,CJ'!W:W)+SUMIF(RD!$C:$C,'รับ-จ่าย ประจำวัน'!$B85,RD!W:W)+SUMIF('FG,ออนไล,คัดแยก'!$C:$C,'รับ-จ่าย ประจำวัน'!$B85,'FG,ออนไล,คัดแยก'!W:W)</f>
        <v>5</v>
      </c>
      <c r="BE85" s="16">
        <f>SUMIF(เตรียมส่วนผสม!$C:$C,'รับ-จ่าย ประจำวัน'!$B85,เตรียมส่วนผสม!X:X)+SUMIF(กวนไส้!$C:$C,'รับ-จ่าย ประจำวัน'!$B85,กวนไส้!X:X)+SUMIF(ผลิต1!$C:$C,'รับ-จ่าย ประจำวัน'!$B85,ผลิต1!X:X)+SUMIF(ผลิต2!$C:$C,'รับ-จ่าย ประจำวัน'!$B85,ผลิต2!X:X)+SUMIF(เส้นแต่งหน้าขนมเค้ก!$C:$C,'รับ-จ่าย ประจำวัน'!$B85,เส้นแต่งหน้าขนมเค้ก!X:X)+SUMIF(แพ็ค!$C:$C,'รับ-จ่าย ประจำวัน'!$B85,แพ็ค!X:X)+SUMIF(ธุรการ!$C:$C,'รับ-จ่าย ประจำวัน'!$B85,ธุรการ!X:X)+SUMIF(เส้นแต่งหน้าขนมปัง!$C:$C,'รับ-จ่าย ประจำวัน'!$B85,เส้นแต่งหน้าขนมปัง!X:X)+SUMIF('วางแผนBC,CJ'!$C:$C,'รับ-จ่าย ประจำวัน'!$B85,'วางแผนBC,CJ'!X:X)+SUMIF(RD!$C:$C,'รับ-จ่าย ประจำวัน'!$B85,RD!X:X)+SUMIF('FG,ออนไล,คัดแยก'!$C:$C,'รับ-จ่าย ประจำวัน'!$B85,'FG,ออนไล,คัดแยก'!X:X)</f>
        <v>0</v>
      </c>
      <c r="BF85" s="16">
        <f>SUMIF(เตรียมส่วนผสม!$C:$C,'รับ-จ่าย ประจำวัน'!$B85,เตรียมส่วนผสม!Y:Y)+SUMIF(กวนไส้!$C:$C,'รับ-จ่าย ประจำวัน'!$B85,กวนไส้!Y:Y)+SUMIF(ผลิต1!$C:$C,'รับ-จ่าย ประจำวัน'!$B85,ผลิต1!Y:Y)+SUMIF(ผลิต2!$C:$C,'รับ-จ่าย ประจำวัน'!$B85,ผลิต2!Y:Y)+SUMIF(เส้นแต่งหน้าขนมเค้ก!$C:$C,'รับ-จ่าย ประจำวัน'!$B85,เส้นแต่งหน้าขนมเค้ก!Y:Y)+SUMIF(แพ็ค!$C:$C,'รับ-จ่าย ประจำวัน'!$B85,แพ็ค!Y:Y)+SUMIF(ธุรการ!$C:$C,'รับ-จ่าย ประจำวัน'!$B85,ธุรการ!Y:Y)+SUMIF(เส้นแต่งหน้าขนมปัง!$C:$C,'รับ-จ่าย ประจำวัน'!$B85,เส้นแต่งหน้าขนมปัง!Y:Y)+SUMIF('วางแผนBC,CJ'!$C:$C,'รับ-จ่าย ประจำวัน'!$B85,'วางแผนBC,CJ'!Y:Y)+SUMIF(RD!$C:$C,'รับ-จ่าย ประจำวัน'!$B85,RD!Y:Y)+SUMIF('FG,ออนไล,คัดแยก'!$C:$C,'รับ-จ่าย ประจำวัน'!$B85,'FG,ออนไล,คัดแยก'!Y:Y)</f>
        <v>5</v>
      </c>
      <c r="BG85" s="16">
        <f>SUMIF(เตรียมส่วนผสม!$C:$C,'รับ-จ่าย ประจำวัน'!$B85,เตรียมส่วนผสม!Z:Z)+SUMIF(กวนไส้!$C:$C,'รับ-จ่าย ประจำวัน'!$B85,กวนไส้!Z:Z)+SUMIF(ผลิต1!$C:$C,'รับ-จ่าย ประจำวัน'!$B85,ผลิต1!Z:Z)+SUMIF(ผลิต2!$C:$C,'รับ-จ่าย ประจำวัน'!$B85,ผลิต2!Z:Z)+SUMIF(เส้นแต่งหน้าขนมเค้ก!$C:$C,'รับ-จ่าย ประจำวัน'!$B85,เส้นแต่งหน้าขนมเค้ก!Z:Z)+SUMIF(แพ็ค!$C:$C,'รับ-จ่าย ประจำวัน'!$B85,แพ็ค!Z:Z)+SUMIF(ธุรการ!$C:$C,'รับ-จ่าย ประจำวัน'!$B85,ธุรการ!Z:Z)+SUMIF(เส้นแต่งหน้าขนมปัง!$C:$C,'รับ-จ่าย ประจำวัน'!$B85,เส้นแต่งหน้าขนมปัง!Z:Z)+SUMIF('วางแผนBC,CJ'!$C:$C,'รับ-จ่าย ประจำวัน'!$B85,'วางแผนBC,CJ'!Z:Z)+SUMIF(RD!$C:$C,'รับ-จ่าย ประจำวัน'!$B85,RD!Z:Z)+SUMIF('FG,ออนไล,คัดแยก'!$C:$C,'รับ-จ่าย ประจำวัน'!$B85,'FG,ออนไล,คัดแยก'!Z:Z)</f>
        <v>7</v>
      </c>
      <c r="BH85" s="16">
        <f>SUMIF(เตรียมส่วนผสม!$C:$C,'รับ-จ่าย ประจำวัน'!$B85,เตรียมส่วนผสม!AA:AA)+SUMIF(กวนไส้!$C:$C,'รับ-จ่าย ประจำวัน'!$B85,กวนไส้!AA:AA)+SUMIF(ผลิต1!$C:$C,'รับ-จ่าย ประจำวัน'!$B85,ผลิต1!AA:AA)+SUMIF(ผลิต2!$C:$C,'รับ-จ่าย ประจำวัน'!$B85,ผลิต2!AA:AA)+SUMIF(เส้นแต่งหน้าขนมเค้ก!$C:$C,'รับ-จ่าย ประจำวัน'!$B85,เส้นแต่งหน้าขนมเค้ก!AA:AA)+SUMIF(แพ็ค!$C:$C,'รับ-จ่าย ประจำวัน'!$B85,แพ็ค!AA:AA)+SUMIF(ธุรการ!$C:$C,'รับ-จ่าย ประจำวัน'!$B85,ธุรการ!AA:AA)+SUMIF(เส้นแต่งหน้าขนมปัง!$C:$C,'รับ-จ่าย ประจำวัน'!$B85,เส้นแต่งหน้าขนมปัง!AA:AA)+SUMIF('วางแผนBC,CJ'!$C:$C,'รับ-จ่าย ประจำวัน'!$B85,'วางแผนBC,CJ'!AA:AA)+SUMIF(RD!$C:$C,'รับ-จ่าย ประจำวัน'!$B85,RD!AA:AA)+SUMIF('FG,ออนไล,คัดแยก'!$C:$C,'รับ-จ่าย ประจำวัน'!$B85,'FG,ออนไล,คัดแยก'!AA:AA)</f>
        <v>0</v>
      </c>
      <c r="BI85" s="16">
        <f>SUMIF(เตรียมส่วนผสม!$C:$C,'รับ-จ่าย ประจำวัน'!$B85,เตรียมส่วนผสม!AB:AB)+SUMIF(กวนไส้!$C:$C,'รับ-จ่าย ประจำวัน'!$B85,กวนไส้!AB:AB)+SUMIF(ผลิต1!$C:$C,'รับ-จ่าย ประจำวัน'!$B85,ผลิต1!AB:AB)+SUMIF(ผลิต2!$C:$C,'รับ-จ่าย ประจำวัน'!$B85,ผลิต2!AB:AB)+SUMIF(เส้นแต่งหน้าขนมเค้ก!$C:$C,'รับ-จ่าย ประจำวัน'!$B85,เส้นแต่งหน้าขนมเค้ก!AB:AB)+SUMIF(แพ็ค!$C:$C,'รับ-จ่าย ประจำวัน'!$B85,แพ็ค!AB:AB)+SUMIF(ธุรการ!$C:$C,'รับ-จ่าย ประจำวัน'!$B85,ธุรการ!AB:AB)+SUMIF(เส้นแต่งหน้าขนมปัง!$C:$C,'รับ-จ่าย ประจำวัน'!$B85,เส้นแต่งหน้าขนมปัง!AB:AB)+SUMIF('วางแผนBC,CJ'!$C:$C,'รับ-จ่าย ประจำวัน'!$B85,'วางแผนBC,CJ'!AB:AB)+SUMIF(RD!$C:$C,'รับ-จ่าย ประจำวัน'!$B85,RD!AB:AB)+SUMIF('FG,ออนไล,คัดแยก'!$C:$C,'รับ-จ่าย ประจำวัน'!$B85,'FG,ออนไล,คัดแยก'!AB:AB)</f>
        <v>0</v>
      </c>
      <c r="BJ85" s="16">
        <f>SUMIF(เตรียมส่วนผสม!$C:$C,'รับ-จ่าย ประจำวัน'!$B85,เตรียมส่วนผสม!AC:AC)+SUMIF(กวนไส้!$C:$C,'รับ-จ่าย ประจำวัน'!$B85,กวนไส้!AC:AC)+SUMIF(ผลิต1!$C:$C,'รับ-จ่าย ประจำวัน'!$B85,ผลิต1!AC:AC)+SUMIF(ผลิต2!$C:$C,'รับ-จ่าย ประจำวัน'!$B85,ผลิต2!AC:AC)+SUMIF(เส้นแต่งหน้าขนมเค้ก!$C:$C,'รับ-จ่าย ประจำวัน'!$B85,เส้นแต่งหน้าขนมเค้ก!AC:AC)+SUMIF(แพ็ค!$C:$C,'รับ-จ่าย ประจำวัน'!$B85,แพ็ค!AC:AC)+SUMIF(ธุรการ!$C:$C,'รับ-จ่าย ประจำวัน'!$B85,ธุรการ!AC:AC)+SUMIF(เส้นแต่งหน้าขนมปัง!$C:$C,'รับ-จ่าย ประจำวัน'!$B85,เส้นแต่งหน้าขนมปัง!AC:AC)+SUMIF('วางแผนBC,CJ'!$C:$C,'รับ-จ่าย ประจำวัน'!$B85,'วางแผนBC,CJ'!AC:AC)+SUMIF(RD!$C:$C,'รับ-จ่าย ประจำวัน'!$B85,RD!AC:AC)+SUMIF('FG,ออนไล,คัดแยก'!$C:$C,'รับ-จ่าย ประจำวัน'!$B85,'FG,ออนไล,คัดแยก'!AC:AC)</f>
        <v>10</v>
      </c>
      <c r="BK85" s="16">
        <f>SUMIF(เตรียมส่วนผสม!$C:$C,'รับ-จ่าย ประจำวัน'!$B85,เตรียมส่วนผสม!AD:AD)+SUMIF(กวนไส้!$C:$C,'รับ-จ่าย ประจำวัน'!$B85,กวนไส้!AD:AD)+SUMIF(ผลิต1!$C:$C,'รับ-จ่าย ประจำวัน'!$B85,ผลิต1!AD:AD)+SUMIF(ผลิต2!$C:$C,'รับ-จ่าย ประจำวัน'!$B85,ผลิต2!AD:AD)+SUMIF(เส้นแต่งหน้าขนมเค้ก!$C:$C,'รับ-จ่าย ประจำวัน'!$B85,เส้นแต่งหน้าขนมเค้ก!AD:AD)+SUMIF(แพ็ค!$C:$C,'รับ-จ่าย ประจำวัน'!$B85,แพ็ค!AD:AD)+SUMIF(ธุรการ!$C:$C,'รับ-จ่าย ประจำวัน'!$B85,ธุรการ!AD:AD)+SUMIF(เส้นแต่งหน้าขนมปัง!$C:$C,'รับ-จ่าย ประจำวัน'!$B85,เส้นแต่งหน้าขนมปัง!AD:AD)+SUMIF('วางแผนBC,CJ'!$C:$C,'รับ-จ่าย ประจำวัน'!$B85,'วางแผนBC,CJ'!AD:AD)+SUMIF(RD!$C:$C,'รับ-จ่าย ประจำวัน'!$B85,RD!AD:AD)+SUMIF('FG,ออนไล,คัดแยก'!$C:$C,'รับ-จ่าย ประจำวัน'!$B85,'FG,ออนไล,คัดแยก'!AD:AD)</f>
        <v>0</v>
      </c>
      <c r="BL85" s="16">
        <f>SUMIF(เตรียมส่วนผสม!$C:$C,'รับ-จ่าย ประจำวัน'!$B85,เตรียมส่วนผสม!AE:AE)+SUMIF(กวนไส้!$C:$C,'รับ-จ่าย ประจำวัน'!$B85,กวนไส้!AE:AE)+SUMIF(ผลิต1!$C:$C,'รับ-จ่าย ประจำวัน'!$B85,ผลิต1!AE:AE)+SUMIF(ผลิต2!$C:$C,'รับ-จ่าย ประจำวัน'!$B85,ผลิต2!AE:AE)+SUMIF(เส้นแต่งหน้าขนมเค้ก!$C:$C,'รับ-จ่าย ประจำวัน'!$B85,เส้นแต่งหน้าขนมเค้ก!AE:AE)+SUMIF(แพ็ค!$C:$C,'รับ-จ่าย ประจำวัน'!$B85,แพ็ค!AE:AE)+SUMIF(ธุรการ!$C:$C,'รับ-จ่าย ประจำวัน'!$B85,ธุรการ!AE:AE)+SUMIF(เส้นแต่งหน้าขนมปัง!$C:$C,'รับ-จ่าย ประจำวัน'!$B85,เส้นแต่งหน้าขนมปัง!AE:AE)+SUMIF('วางแผนBC,CJ'!$C:$C,'รับ-จ่าย ประจำวัน'!$B85,'วางแผนBC,CJ'!AE:AE)+SUMIF(RD!$C:$C,'รับ-จ่าย ประจำวัน'!$B85,RD!AE:AE)+SUMIF('FG,ออนไล,คัดแยก'!$C:$C,'รับ-จ่าย ประจำวัน'!$B85,'FG,ออนไล,คัดแยก'!AE:AE)</f>
        <v>5</v>
      </c>
      <c r="BM85" s="16">
        <f>SUMIF(เตรียมส่วนผสม!$C:$C,'รับ-จ่าย ประจำวัน'!$B85,เตรียมส่วนผสม!AF:AF)+SUMIF(กวนไส้!$C:$C,'รับ-จ่าย ประจำวัน'!$B85,กวนไส้!AF:AF)+SUMIF(ผลิต1!$C:$C,'รับ-จ่าย ประจำวัน'!$B85,ผลิต1!AF:AF)+SUMIF(ผลิต2!$C:$C,'รับ-จ่าย ประจำวัน'!$B85,ผลิต2!AF:AF)+SUMIF(เส้นแต่งหน้าขนมเค้ก!$C:$C,'รับ-จ่าย ประจำวัน'!$B85,เส้นแต่งหน้าขนมเค้ก!AF:AF)+SUMIF(แพ็ค!$C:$C,'รับ-จ่าย ประจำวัน'!$B85,แพ็ค!AF:AF)+SUMIF(ธุรการ!$C:$C,'รับ-จ่าย ประจำวัน'!$B85,ธุรการ!AF:AF)+SUMIF(เส้นแต่งหน้าขนมปัง!$C:$C,'รับ-จ่าย ประจำวัน'!$B85,เส้นแต่งหน้าขนมปัง!AF:AF)+SUMIF('วางแผนBC,CJ'!$C:$C,'รับ-จ่าย ประจำวัน'!$B85,'วางแผนBC,CJ'!AF:AF)+SUMIF(RD!$C:$C,'รับ-จ่าย ประจำวัน'!$B85,RD!AF:AF)+SUMIF('FG,ออนไล,คัดแยก'!$C:$C,'รับ-จ่าย ประจำวัน'!$B85,'FG,ออนไล,คัดแยก'!AF:AF)</f>
        <v>0</v>
      </c>
      <c r="BN85" s="16">
        <f>SUMIF(เตรียมส่วนผสม!$C:$C,'รับ-จ่าย ประจำวัน'!$B85,เตรียมส่วนผสม!AG:AG)+SUMIF(กวนไส้!$C:$C,'รับ-จ่าย ประจำวัน'!$B85,กวนไส้!AG:AG)+SUMIF(ผลิต1!$C:$C,'รับ-จ่าย ประจำวัน'!$B85,ผลิต1!AG:AG)+SUMIF(ผลิต2!$C:$C,'รับ-จ่าย ประจำวัน'!$B85,ผลิต2!AG:AG)+SUMIF(เส้นแต่งหน้าขนมเค้ก!$C:$C,'รับ-จ่าย ประจำวัน'!$B85,เส้นแต่งหน้าขนมเค้ก!AG:AG)+SUMIF(แพ็ค!$C:$C,'รับ-จ่าย ประจำวัน'!$B85,แพ็ค!AG:AG)+SUMIF(ธุรการ!$C:$C,'รับ-จ่าย ประจำวัน'!$B85,ธุรการ!AG:AG)+SUMIF(เส้นแต่งหน้าขนมปัง!$C:$C,'รับ-จ่าย ประจำวัน'!$B85,เส้นแต่งหน้าขนมปัง!AG:AG)+SUMIF('วางแผนBC,CJ'!$C:$C,'รับ-จ่าย ประจำวัน'!$B85,'วางแผนBC,CJ'!AG:AG)+SUMIF(RD!$C:$C,'รับ-จ่าย ประจำวัน'!$B85,RD!AG:AG)+SUMIF('FG,ออนไล,คัดแยก'!$C:$C,'รับ-จ่าย ประจำวัน'!$B85,'FG,ออนไล,คัดแยก'!AG:AG)</f>
        <v>5</v>
      </c>
      <c r="BO85" s="16">
        <f>SUMIF(เตรียมส่วนผสม!$C:$C,'รับ-จ่าย ประจำวัน'!$B85,เตรียมส่วนผสม!AH:AH)+SUMIF(กวนไส้!$C:$C,'รับ-จ่าย ประจำวัน'!$B85,กวนไส้!AH:AH)+SUMIF(ผลิต1!$C:$C,'รับ-จ่าย ประจำวัน'!$B85,ผลิต1!AH:AH)+SUMIF(ผลิต2!$C:$C,'รับ-จ่าย ประจำวัน'!$B85,ผลิต2!AH:AH)+SUMIF(เส้นแต่งหน้าขนมเค้ก!$C:$C,'รับ-จ่าย ประจำวัน'!$B85,เส้นแต่งหน้าขนมเค้ก!AH:AH)+SUMIF(แพ็ค!$C:$C,'รับ-จ่าย ประจำวัน'!$B85,แพ็ค!AH:AH)+SUMIF(ธุรการ!$C:$C,'รับ-จ่าย ประจำวัน'!$B85,ธุรการ!AH:AH)+SUMIF(เส้นแต่งหน้าขนมปัง!$C:$C,'รับ-จ่าย ประจำวัน'!$B85,เส้นแต่งหน้าขนมปัง!AH:AH)+SUMIF('วางแผนBC,CJ'!$C:$C,'รับ-จ่าย ประจำวัน'!$B85,'วางแผนBC,CJ'!AH:AH)+SUMIF(RD!$C:$C,'รับ-จ่าย ประจำวัน'!$B85,RD!AH:AH)+SUMIF('FG,ออนไล,คัดแยก'!$C:$C,'รับ-จ่าย ประจำวัน'!$B85,'FG,ออนไล,คัดแยก'!AH:AH)</f>
        <v>0</v>
      </c>
      <c r="BP85" s="16">
        <f>SUMIF(เตรียมส่วนผสม!$C:$C,'รับ-จ่าย ประจำวัน'!$B85,เตรียมส่วนผสม!AI:AI)+SUMIF(กวนไส้!$C:$C,'รับ-จ่าย ประจำวัน'!$B85,กวนไส้!AI:AI)+SUMIF(ผลิต1!$C:$C,'รับ-จ่าย ประจำวัน'!$B85,ผลิต1!AI:AI)+SUMIF(ผลิต2!$C:$C,'รับ-จ่าย ประจำวัน'!$B85,ผลิต2!AI:AI)+SUMIF(เส้นแต่งหน้าขนมเค้ก!$C:$C,'รับ-จ่าย ประจำวัน'!$B85,เส้นแต่งหน้าขนมเค้ก!AI:AI)+SUMIF(แพ็ค!$C:$C,'รับ-จ่าย ประจำวัน'!$B85,แพ็ค!AI:AI)+SUMIF(ธุรการ!$C:$C,'รับ-จ่าย ประจำวัน'!$B85,ธุรการ!AI:AI)+SUMIF(เส้นแต่งหน้าขนมปัง!$C:$C,'รับ-จ่าย ประจำวัน'!$B85,เส้นแต่งหน้าขนมปัง!AI:AI)+SUMIF('วางแผนBC,CJ'!$C:$C,'รับ-จ่าย ประจำวัน'!$B85,'วางแผนBC,CJ'!AI:AI)+SUMIF(RD!$C:$C,'รับ-จ่าย ประจำวัน'!$B85,RD!AI:AI)+SUMIF('FG,ออนไล,คัดแยก'!$C:$C,'รับ-จ่าย ประจำวัน'!$B85,'FG,ออนไล,คัดแยก'!AI:AI)</f>
        <v>10</v>
      </c>
      <c r="BQ85" s="16">
        <f>SUMIF(เตรียมส่วนผสม!$C:$C,'รับ-จ่าย ประจำวัน'!$B85,เตรียมส่วนผสม!AJ:AJ)+SUMIF(กวนไส้!$C:$C,'รับ-จ่าย ประจำวัน'!$B85,กวนไส้!AJ:AJ)+SUMIF(ผลิต1!$C:$C,'รับ-จ่าย ประจำวัน'!$B85,ผลิต1!AJ:AJ)+SUMIF(ผลิต2!$C:$C,'รับ-จ่าย ประจำวัน'!$B85,ผลิต2!AJ:AJ)+SUMIF(เส้นแต่งหน้าขนมเค้ก!$C:$C,'รับ-จ่าย ประจำวัน'!$B85,เส้นแต่งหน้าขนมเค้ก!AJ:AJ)+SUMIF(แพ็ค!$C:$C,'รับ-จ่าย ประจำวัน'!$B85,แพ็ค!AJ:AJ)+SUMIF(ธุรการ!$C:$C,'รับ-จ่าย ประจำวัน'!$B85,ธุรการ!AJ:AJ)+SUMIF(เส้นแต่งหน้าขนมปัง!$C:$C,'รับ-จ่าย ประจำวัน'!$B85,เส้นแต่งหน้าขนมปัง!AJ:AJ)+SUMIF('วางแผนBC,CJ'!$C:$C,'รับ-จ่าย ประจำวัน'!$B85,'วางแผนBC,CJ'!AJ:AJ)+SUMIF(RD!$C:$C,'รับ-จ่าย ประจำวัน'!$B85,RD!AJ:AJ)+SUMIF('FG,ออนไล,คัดแยก'!$C:$C,'รับ-จ่าย ประจำวัน'!$B85,'FG,ออนไล,คัดแยก'!AJ:AJ)</f>
        <v>0</v>
      </c>
      <c r="BR85" s="16">
        <f>SUMIF(เตรียมส่วนผสม!$C:$C,'รับ-จ่าย ประจำวัน'!$B85,เตรียมส่วนผสม!AK:AK)+SUMIF(กวนไส้!$C:$C,'รับ-จ่าย ประจำวัน'!$B85,กวนไส้!AK:AK)+SUMIF(ผลิต1!$C:$C,'รับ-จ่าย ประจำวัน'!$B85,ผลิต1!AK:AK)+SUMIF(ผลิต2!$C:$C,'รับ-จ่าย ประจำวัน'!$B85,ผลิต2!AK:AK)+SUMIF(เส้นแต่งหน้าขนมเค้ก!$C:$C,'รับ-จ่าย ประจำวัน'!$B85,เส้นแต่งหน้าขนมเค้ก!AK:AK)+SUMIF(แพ็ค!$C:$C,'รับ-จ่าย ประจำวัน'!$B85,แพ็ค!AK:AK)+SUMIF(ธุรการ!$C:$C,'รับ-จ่าย ประจำวัน'!$B85,ธุรการ!AK:AK)+SUMIF(เส้นแต่งหน้าขนมปัง!$C:$C,'รับ-จ่าย ประจำวัน'!$B85,เส้นแต่งหน้าขนมปัง!AK:AK)+SUMIF('วางแผนBC,CJ'!$C:$C,'รับ-จ่าย ประจำวัน'!$B85,'วางแผนBC,CJ'!AK:AK)+SUMIF(RD!$C:$C,'รับ-จ่าย ประจำวัน'!$B85,RD!AK:AK)+SUMIF('FG,ออนไล,คัดแยก'!$C:$C,'รับ-จ่าย ประจำวัน'!$B85,'FG,ออนไล,คัดแยก'!AK:AK)</f>
        <v>7</v>
      </c>
      <c r="BS85" s="16">
        <f>SUMIF(เตรียมส่วนผสม!$C:$C,'รับ-จ่าย ประจำวัน'!$B85,เตรียมส่วนผสม!AL:AL)+SUMIF(กวนไส้!$C:$C,'รับ-จ่าย ประจำวัน'!$B85,กวนไส้!AL:AL)+SUMIF(ผลิต1!$C:$C,'รับ-จ่าย ประจำวัน'!$B85,ผลิต1!AL:AL)+SUMIF(ผลิต2!$C:$C,'รับ-จ่าย ประจำวัน'!$B85,ผลิต2!AL:AL)+SUMIF(เส้นแต่งหน้าขนมเค้ก!$C:$C,'รับ-จ่าย ประจำวัน'!$B85,เส้นแต่งหน้าขนมเค้ก!AL:AL)+SUMIF(แพ็ค!$C:$C,'รับ-จ่าย ประจำวัน'!$B85,แพ็ค!AL:AL)+SUMIF(ธุรการ!$C:$C,'รับ-จ่าย ประจำวัน'!$B85,ธุรการ!AL:AL)+SUMIF(เส้นแต่งหน้าขนมปัง!$C:$C,'รับ-จ่าย ประจำวัน'!$B85,เส้นแต่งหน้าขนมปัง!AL:AL)+SUMIF('วางแผนBC,CJ'!$C:$C,'รับ-จ่าย ประจำวัน'!$B85,'วางแผนBC,CJ'!AL:AL)+SUMIF(RD!$C:$C,'รับ-จ่าย ประจำวัน'!$B85,RD!AL:AL)+SUMIF('FG,ออนไล,คัดแยก'!$C:$C,'รับ-จ่าย ประจำวัน'!$B85,'FG,ออนไล,คัดแยก'!AL:AL)</f>
        <v>0</v>
      </c>
      <c r="BT85" s="18">
        <f t="shared" si="20"/>
        <v>111</v>
      </c>
      <c r="BU85" s="116">
        <v>213.5</v>
      </c>
      <c r="BV85" s="146">
        <f t="shared" si="21"/>
        <v>358</v>
      </c>
      <c r="BW85" s="183">
        <v>30</v>
      </c>
      <c r="BX85" s="172">
        <f t="shared" si="28"/>
        <v>3.7</v>
      </c>
      <c r="BY85" s="188">
        <f t="shared" si="22"/>
        <v>96.756756756756758</v>
      </c>
      <c r="BZ85" s="180">
        <f t="shared" ca="1" si="23"/>
        <v>46299.75675675676</v>
      </c>
      <c r="CA85" s="152"/>
      <c r="CB85" s="93"/>
      <c r="CC85" s="93"/>
      <c r="CD85" s="93"/>
      <c r="CE85" s="93"/>
      <c r="CF85" s="93"/>
      <c r="CG85" s="93"/>
      <c r="CH85" s="93"/>
      <c r="CI85" s="93"/>
      <c r="CJ85" s="94"/>
      <c r="CK85" s="9">
        <f t="shared" si="24"/>
        <v>144.5</v>
      </c>
    </row>
    <row r="86" spans="1:89" x14ac:dyDescent="0.5">
      <c r="A86" s="196" t="s">
        <v>336</v>
      </c>
      <c r="B86" s="34">
        <v>1022301009</v>
      </c>
      <c r="C86" s="10" t="s">
        <v>1993</v>
      </c>
      <c r="D86" s="135" t="s">
        <v>276</v>
      </c>
      <c r="E86" s="11">
        <v>68</v>
      </c>
      <c r="F86" s="75"/>
      <c r="G86" s="11"/>
      <c r="H86" s="12">
        <v>109.5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3"/>
      <c r="AF86" s="13"/>
      <c r="AG86" s="13"/>
      <c r="AH86" s="13"/>
      <c r="AI86" s="14"/>
      <c r="AJ86" s="14"/>
      <c r="AK86" s="14"/>
      <c r="AL86" s="14"/>
      <c r="AM86" s="14"/>
      <c r="AN86" s="15">
        <f t="shared" si="19"/>
        <v>0</v>
      </c>
      <c r="AO86" s="16">
        <f>SUMIF(เตรียมส่วนผสม!$C:$C,'รับ-จ่าย ประจำวัน'!$B86,เตรียมส่วนผสม!H:H)+SUMIF(กวนไส้!$C:$C,'รับ-จ่าย ประจำวัน'!$B86,กวนไส้!H:H)+SUMIF(ผลิต1!$C:$C,'รับ-จ่าย ประจำวัน'!$B86,ผลิต1!H:H)+SUMIF(ผลิต2!$C:$C,'รับ-จ่าย ประจำวัน'!$B86,ผลิต2!H:H)+SUMIF(เส้นแต่งหน้าขนมเค้ก!$C:$C,'รับ-จ่าย ประจำวัน'!$B86,เส้นแต่งหน้าขนมเค้ก!H:H)+SUMIF(แพ็ค!$C:$C,'รับ-จ่าย ประจำวัน'!$B86,แพ็ค!H:H)+SUMIF(ธุรการ!$C:$C,'รับ-จ่าย ประจำวัน'!$B86,ธุรการ!H:H)+SUMIF(เส้นแต่งหน้าขนมปัง!$C:$C,'รับ-จ่าย ประจำวัน'!$B86,เส้นแต่งหน้าขนมปัง!H:H)+SUMIF('วางแผนBC,CJ'!$C:$C,'รับ-จ่าย ประจำวัน'!$B86,'วางแผนBC,CJ'!H:H)+SUMIF(RD!$C:$C,'รับ-จ่าย ประจำวัน'!$B86,RD!H:H)+SUMIF('FG,ออนไล,คัดแยก'!$C:$C,'รับ-จ่าย ประจำวัน'!$B86,'FG,ออนไล,คัดแยก'!H:H)</f>
        <v>5</v>
      </c>
      <c r="AP86" s="16">
        <f>SUMIF(เตรียมส่วนผสม!$C:$C,'รับ-จ่าย ประจำวัน'!$B86,เตรียมส่วนผสม!I:I)+SUMIF(กวนไส้!$C:$C,'รับ-จ่าย ประจำวัน'!$B86,กวนไส้!I:I)+SUMIF(ผลิต1!$C:$C,'รับ-จ่าย ประจำวัน'!$B86,ผลิต1!I:I)+SUMIF(ผลิต2!$C:$C,'รับ-จ่าย ประจำวัน'!$B86,ผลิต2!I:I)+SUMIF(เส้นแต่งหน้าขนมเค้ก!$C:$C,'รับ-จ่าย ประจำวัน'!$B86,เส้นแต่งหน้าขนมเค้ก!I:I)+SUMIF(แพ็ค!$C:$C,'รับ-จ่าย ประจำวัน'!$B86,แพ็ค!I:I)+SUMIF(ธุรการ!$C:$C,'รับ-จ่าย ประจำวัน'!$B86,ธุรการ!I:I)+SUMIF(เส้นแต่งหน้าขนมปัง!$C:$C,'รับ-จ่าย ประจำวัน'!$B86,เส้นแต่งหน้าขนมปัง!I:I)+SUMIF('วางแผนBC,CJ'!$C:$C,'รับ-จ่าย ประจำวัน'!$B86,'วางแผนBC,CJ'!I:I)+SUMIF(RD!$C:$C,'รับ-จ่าย ประจำวัน'!$B86,RD!I:I)+SUMIF('FG,ออนไล,คัดแยก'!$C:$C,'รับ-จ่าย ประจำวัน'!$B86,'FG,ออนไล,คัดแยก'!I:I)</f>
        <v>0</v>
      </c>
      <c r="AQ86" s="16">
        <f>SUMIF(เตรียมส่วนผสม!$C:$C,'รับ-จ่าย ประจำวัน'!$B86,เตรียมส่วนผสม!J:J)+SUMIF(กวนไส้!$C:$C,'รับ-จ่าย ประจำวัน'!$B86,กวนไส้!J:J)+SUMIF(ผลิต1!$C:$C,'รับ-จ่าย ประจำวัน'!$B86,ผลิต1!J:J)+SUMIF(ผลิต2!$C:$C,'รับ-จ่าย ประจำวัน'!$B86,ผลิต2!J:J)+SUMIF(เส้นแต่งหน้าขนมเค้ก!$C:$C,'รับ-จ่าย ประจำวัน'!$B86,เส้นแต่งหน้าขนมเค้ก!J:J)+SUMIF(แพ็ค!$C:$C,'รับ-จ่าย ประจำวัน'!$B86,แพ็ค!J:J)+SUMIF(ธุรการ!$C:$C,'รับ-จ่าย ประจำวัน'!$B86,ธุรการ!J:J)+SUMIF(เส้นแต่งหน้าขนมปัง!$C:$C,'รับ-จ่าย ประจำวัน'!$B86,เส้นแต่งหน้าขนมปัง!J:J)+SUMIF('วางแผนBC,CJ'!$C:$C,'รับ-จ่าย ประจำวัน'!$B86,'วางแผนBC,CJ'!J:J)+SUMIF(RD!$C:$C,'รับ-จ่าย ประจำวัน'!$B86,RD!J:J)+SUMIF('FG,ออนไล,คัดแยก'!$C:$C,'รับ-จ่าย ประจำวัน'!$B86,'FG,ออนไล,คัดแยก'!J:J)</f>
        <v>0</v>
      </c>
      <c r="AR86" s="16">
        <f>SUMIF(เตรียมส่วนผสม!$C:$C,'รับ-จ่าย ประจำวัน'!$B86,เตรียมส่วนผสม!K:K)+SUMIF(กวนไส้!$C:$C,'รับ-จ่าย ประจำวัน'!$B86,กวนไส้!K:K)+SUMIF(ผลิต1!$C:$C,'รับ-จ่าย ประจำวัน'!$B86,ผลิต1!K:K)+SUMIF(ผลิต2!$C:$C,'รับ-จ่าย ประจำวัน'!$B86,ผลิต2!K:K)+SUMIF(เส้นแต่งหน้าขนมเค้ก!$C:$C,'รับ-จ่าย ประจำวัน'!$B86,เส้นแต่งหน้าขนมเค้ก!K:K)+SUMIF(แพ็ค!$C:$C,'รับ-จ่าย ประจำวัน'!$B86,แพ็ค!K:K)+SUMIF(ธุรการ!$C:$C,'รับ-จ่าย ประจำวัน'!$B86,ธุรการ!K:K)+SUMIF(เส้นแต่งหน้าขนมปัง!$C:$C,'รับ-จ่าย ประจำวัน'!$B86,เส้นแต่งหน้าขนมปัง!K:K)+SUMIF('วางแผนBC,CJ'!$C:$C,'รับ-จ่าย ประจำวัน'!$B86,'วางแผนBC,CJ'!K:K)+SUMIF(RD!$C:$C,'รับ-จ่าย ประจำวัน'!$B86,RD!K:K)+SUMIF('FG,ออนไล,คัดแยก'!$C:$C,'รับ-จ่าย ประจำวัน'!$B86,'FG,ออนไล,คัดแยก'!K:K)</f>
        <v>5</v>
      </c>
      <c r="AS86" s="16">
        <f>SUMIF(เตรียมส่วนผสม!$C:$C,'รับ-จ่าย ประจำวัน'!$B86,เตรียมส่วนผสม!L:L)+SUMIF(กวนไส้!$C:$C,'รับ-จ่าย ประจำวัน'!$B86,กวนไส้!L:L)+SUMIF(ผลิต1!$C:$C,'รับ-จ่าย ประจำวัน'!$B86,ผลิต1!L:L)+SUMIF(ผลิต2!$C:$C,'รับ-จ่าย ประจำวัน'!$B86,ผลิต2!L:L)+SUMIF(เส้นแต่งหน้าขนมเค้ก!$C:$C,'รับ-จ่าย ประจำวัน'!$B86,เส้นแต่งหน้าขนมเค้ก!L:L)+SUMIF(แพ็ค!$C:$C,'รับ-จ่าย ประจำวัน'!$B86,แพ็ค!L:L)+SUMIF(ธุรการ!$C:$C,'รับ-จ่าย ประจำวัน'!$B86,ธุรการ!L:L)+SUMIF(เส้นแต่งหน้าขนมปัง!$C:$C,'รับ-จ่าย ประจำวัน'!$B86,เส้นแต่งหน้าขนมปัง!L:L)+SUMIF('วางแผนBC,CJ'!$C:$C,'รับ-จ่าย ประจำวัน'!$B86,'วางแผนBC,CJ'!L:L)+SUMIF(RD!$C:$C,'รับ-จ่าย ประจำวัน'!$B86,RD!L:L)+SUMIF('FG,ออนไล,คัดแยก'!$C:$C,'รับ-จ่าย ประจำวัน'!$B86,'FG,ออนไล,คัดแยก'!L:L)</f>
        <v>10</v>
      </c>
      <c r="AT86" s="16">
        <f>SUMIF(เตรียมส่วนผสม!$C:$C,'รับ-จ่าย ประจำวัน'!$B86,เตรียมส่วนผสม!M:M)+SUMIF(กวนไส้!$C:$C,'รับ-จ่าย ประจำวัน'!$B86,กวนไส้!M:M)+SUMIF(ผลิต1!$C:$C,'รับ-จ่าย ประจำวัน'!$B86,ผลิต1!M:M)+SUMIF(ผลิต2!$C:$C,'รับ-จ่าย ประจำวัน'!$B86,ผลิต2!M:M)+SUMIF(เส้นแต่งหน้าขนมเค้ก!$C:$C,'รับ-จ่าย ประจำวัน'!$B86,เส้นแต่งหน้าขนมเค้ก!M:M)+SUMIF(แพ็ค!$C:$C,'รับ-จ่าย ประจำวัน'!$B86,แพ็ค!M:M)+SUMIF(ธุรการ!$C:$C,'รับ-จ่าย ประจำวัน'!$B86,ธุรการ!M:M)+SUMIF(เส้นแต่งหน้าขนมปัง!$C:$C,'รับ-จ่าย ประจำวัน'!$B86,เส้นแต่งหน้าขนมปัง!M:M)+SUMIF('วางแผนBC,CJ'!$C:$C,'รับ-จ่าย ประจำวัน'!$B86,'วางแผนBC,CJ'!M:M)+SUMIF(RD!$C:$C,'รับ-จ่าย ประจำวัน'!$B86,RD!M:M)+SUMIF('FG,ออนไล,คัดแยก'!$C:$C,'รับ-จ่าย ประจำวัน'!$B86,'FG,ออนไล,คัดแยก'!M:M)</f>
        <v>0</v>
      </c>
      <c r="AU86" s="16">
        <f>SUMIF(เตรียมส่วนผสม!$C:$C,'รับ-จ่าย ประจำวัน'!$B86,เตรียมส่วนผสม!N:N)+SUMIF(กวนไส้!$C:$C,'รับ-จ่าย ประจำวัน'!$B86,กวนไส้!N:N)+SUMIF(ผลิต1!$C:$C,'รับ-จ่าย ประจำวัน'!$B86,ผลิต1!N:N)+SUMIF(ผลิต2!$C:$C,'รับ-จ่าย ประจำวัน'!$B86,ผลิต2!N:N)+SUMIF(เส้นแต่งหน้าขนมเค้ก!$C:$C,'รับ-จ่าย ประจำวัน'!$B86,เส้นแต่งหน้าขนมเค้ก!N:N)+SUMIF(แพ็ค!$C:$C,'รับ-จ่าย ประจำวัน'!$B86,แพ็ค!N:N)+SUMIF(ธุรการ!$C:$C,'รับ-จ่าย ประจำวัน'!$B86,ธุรการ!N:N)+SUMIF(เส้นแต่งหน้าขนมปัง!$C:$C,'รับ-จ่าย ประจำวัน'!$B86,เส้นแต่งหน้าขนมปัง!N:N)+SUMIF('วางแผนBC,CJ'!$C:$C,'รับ-จ่าย ประจำวัน'!$B86,'วางแผนBC,CJ'!N:N)+SUMIF(RD!$C:$C,'รับ-จ่าย ประจำวัน'!$B86,RD!N:N)+SUMIF('FG,ออนไล,คัดแยก'!$C:$C,'รับ-จ่าย ประจำวัน'!$B86,'FG,ออนไล,คัดแยก'!N:N)</f>
        <v>5</v>
      </c>
      <c r="AV86" s="16">
        <f>SUMIF(เตรียมส่วนผสม!$C:$C,'รับ-จ่าย ประจำวัน'!$B86,เตรียมส่วนผสม!O:O)+SUMIF(กวนไส้!$C:$C,'รับ-จ่าย ประจำวัน'!$B86,กวนไส้!O:O)+SUMIF(ผลิต1!$C:$C,'รับ-จ่าย ประจำวัน'!$B86,ผลิต1!O:O)+SUMIF(ผลิต2!$C:$C,'รับ-จ่าย ประจำวัน'!$B86,ผลิต2!O:O)+SUMIF(เส้นแต่งหน้าขนมเค้ก!$C:$C,'รับ-จ่าย ประจำวัน'!$B86,เส้นแต่งหน้าขนมเค้ก!O:O)+SUMIF(แพ็ค!$C:$C,'รับ-จ่าย ประจำวัน'!$B86,แพ็ค!O:O)+SUMIF(ธุรการ!$C:$C,'รับ-จ่าย ประจำวัน'!$B86,ธุรการ!O:O)+SUMIF(เส้นแต่งหน้าขนมปัง!$C:$C,'รับ-จ่าย ประจำวัน'!$B86,เส้นแต่งหน้าขนมปัง!O:O)+SUMIF('วางแผนBC,CJ'!$C:$C,'รับ-จ่าย ประจำวัน'!$B86,'วางแผนBC,CJ'!O:O)+SUMIF(RD!$C:$C,'รับ-จ่าย ประจำวัน'!$B86,RD!O:O)+SUMIF('FG,ออนไล,คัดแยก'!$C:$C,'รับ-จ่าย ประจำวัน'!$B86,'FG,ออนไล,คัดแยก'!O:O)</f>
        <v>0</v>
      </c>
      <c r="AW86" s="16">
        <f>SUMIF(เตรียมส่วนผสม!$C:$C,'รับ-จ่าย ประจำวัน'!$B86,เตรียมส่วนผสม!P:P)+SUMIF(กวนไส้!$C:$C,'รับ-จ่าย ประจำวัน'!$B86,กวนไส้!P:P)+SUMIF(ผลิต1!$C:$C,'รับ-จ่าย ประจำวัน'!$B86,ผลิต1!P:P)+SUMIF(ผลิต2!$C:$C,'รับ-จ่าย ประจำวัน'!$B86,ผลิต2!P:P)+SUMIF(เส้นแต่งหน้าขนมเค้ก!$C:$C,'รับ-จ่าย ประจำวัน'!$B86,เส้นแต่งหน้าขนมเค้ก!P:P)+SUMIF(แพ็ค!$C:$C,'รับ-จ่าย ประจำวัน'!$B86,แพ็ค!P:P)+SUMIF(ธุรการ!$C:$C,'รับ-จ่าย ประจำวัน'!$B86,ธุรการ!P:P)+SUMIF(เส้นแต่งหน้าขนมปัง!$C:$C,'รับ-จ่าย ประจำวัน'!$B86,เส้นแต่งหน้าขนมปัง!P:P)+SUMIF('วางแผนBC,CJ'!$C:$C,'รับ-จ่าย ประจำวัน'!$B86,'วางแผนBC,CJ'!P:P)+SUMIF(RD!$C:$C,'รับ-จ่าย ประจำวัน'!$B86,RD!P:P)+SUMIF('FG,ออนไล,คัดแยก'!$C:$C,'รับ-จ่าย ประจำวัน'!$B86,'FG,ออนไล,คัดแยก'!P:P)</f>
        <v>5</v>
      </c>
      <c r="AX86" s="16">
        <f>SUMIF(เตรียมส่วนผสม!$C:$C,'รับ-จ่าย ประจำวัน'!$B86,เตรียมส่วนผสม!Q:Q)+SUMIF(กวนไส้!$C:$C,'รับ-จ่าย ประจำวัน'!$B86,กวนไส้!Q:Q)+SUMIF(ผลิต1!$C:$C,'รับ-จ่าย ประจำวัน'!$B86,ผลิต1!Q:Q)+SUMIF(ผลิต2!$C:$C,'รับ-จ่าย ประจำวัน'!$B86,ผลิต2!Q:Q)+SUMIF(เส้นแต่งหน้าขนมเค้ก!$C:$C,'รับ-จ่าย ประจำวัน'!$B86,เส้นแต่งหน้าขนมเค้ก!Q:Q)+SUMIF(แพ็ค!$C:$C,'รับ-จ่าย ประจำวัน'!$B86,แพ็ค!Q:Q)+SUMIF(ธุรการ!$C:$C,'รับ-จ่าย ประจำวัน'!$B86,ธุรการ!Q:Q)+SUMIF(เส้นแต่งหน้าขนมปัง!$C:$C,'รับ-จ่าย ประจำวัน'!$B86,เส้นแต่งหน้าขนมปัง!Q:Q)+SUMIF('วางแผนBC,CJ'!$C:$C,'รับ-จ่าย ประจำวัน'!$B86,'วางแผนBC,CJ'!Q:Q)+SUMIF(RD!$C:$C,'รับ-จ่าย ประจำวัน'!$B86,RD!Q:Q)+SUMIF('FG,ออนไล,คัดแยก'!$C:$C,'รับ-จ่าย ประจำวัน'!$B86,'FG,ออนไล,คัดแยก'!Q:Q)</f>
        <v>0</v>
      </c>
      <c r="AY86" s="16">
        <f>SUMIF(เตรียมส่วนผสม!$C:$C,'รับ-จ่าย ประจำวัน'!$B86,เตรียมส่วนผสม!R:R)+SUMIF(กวนไส้!$C:$C,'รับ-จ่าย ประจำวัน'!$B86,กวนไส้!R:R)+SUMIF(ผลิต1!$C:$C,'รับ-จ่าย ประจำวัน'!$B86,ผลิต1!R:R)+SUMIF(ผลิต2!$C:$C,'รับ-จ่าย ประจำวัน'!$B86,ผลิต2!R:R)+SUMIF(เส้นแต่งหน้าขนมเค้ก!$C:$C,'รับ-จ่าย ประจำวัน'!$B86,เส้นแต่งหน้าขนมเค้ก!R:R)+SUMIF(แพ็ค!$C:$C,'รับ-จ่าย ประจำวัน'!$B86,แพ็ค!R:R)+SUMIF(ธุรการ!$C:$C,'รับ-จ่าย ประจำวัน'!$B86,ธุรการ!R:R)+SUMIF(เส้นแต่งหน้าขนมปัง!$C:$C,'รับ-จ่าย ประจำวัน'!$B86,เส้นแต่งหน้าขนมปัง!R:R)+SUMIF('วางแผนBC,CJ'!$C:$C,'รับ-จ่าย ประจำวัน'!$B86,'วางแผนBC,CJ'!R:R)+SUMIF(RD!$C:$C,'รับ-จ่าย ประจำวัน'!$B86,RD!R:R)+SUMIF('FG,ออนไล,คัดแยก'!$C:$C,'รับ-จ่าย ประจำวัน'!$B86,'FG,ออนไล,คัดแยก'!R:R)</f>
        <v>15</v>
      </c>
      <c r="AZ86" s="16">
        <f>SUMIF(เตรียมส่วนผสม!$C:$C,'รับ-จ่าย ประจำวัน'!$B86,เตรียมส่วนผสม!S:S)+SUMIF(กวนไส้!$C:$C,'รับ-จ่าย ประจำวัน'!$B86,กวนไส้!S:S)+SUMIF(ผลิต1!$C:$C,'รับ-จ่าย ประจำวัน'!$B86,ผลิต1!S:S)+SUMIF(ผลิต2!$C:$C,'รับ-จ่าย ประจำวัน'!$B86,ผลิต2!S:S)+SUMIF(เส้นแต่งหน้าขนมเค้ก!$C:$C,'รับ-จ่าย ประจำวัน'!$B86,เส้นแต่งหน้าขนมเค้ก!S:S)+SUMIF(แพ็ค!$C:$C,'รับ-จ่าย ประจำวัน'!$B86,แพ็ค!S:S)+SUMIF(ธุรการ!$C:$C,'รับ-จ่าย ประจำวัน'!$B86,ธุรการ!S:S)+SUMIF(เส้นแต่งหน้าขนมปัง!$C:$C,'รับ-จ่าย ประจำวัน'!$B86,เส้นแต่งหน้าขนมปัง!S:S)+SUMIF('วางแผนBC,CJ'!$C:$C,'รับ-จ่าย ประจำวัน'!$B86,'วางแผนBC,CJ'!S:S)+SUMIF(RD!$C:$C,'รับ-จ่าย ประจำวัน'!$B86,RD!S:S)+SUMIF('FG,ออนไล,คัดแยก'!$C:$C,'รับ-จ่าย ประจำวัน'!$B86,'FG,ออนไล,คัดแยก'!S:S)</f>
        <v>5</v>
      </c>
      <c r="BA86" s="16">
        <f>SUMIF(เตรียมส่วนผสม!$C:$C,'รับ-จ่าย ประจำวัน'!$B86,เตรียมส่วนผสม!T:T)+SUMIF(กวนไส้!$C:$C,'รับ-จ่าย ประจำวัน'!$B86,กวนไส้!T:T)+SUMIF(ผลิต1!$C:$C,'รับ-จ่าย ประจำวัน'!$B86,ผลิต1!T:T)+SUMIF(ผลิต2!$C:$C,'รับ-จ่าย ประจำวัน'!$B86,ผลิต2!T:T)+SUMIF(เส้นแต่งหน้าขนมเค้ก!$C:$C,'รับ-จ่าย ประจำวัน'!$B86,เส้นแต่งหน้าขนมเค้ก!T:T)+SUMIF(แพ็ค!$C:$C,'รับ-จ่าย ประจำวัน'!$B86,แพ็ค!T:T)+SUMIF(ธุรการ!$C:$C,'รับ-จ่าย ประจำวัน'!$B86,ธุรการ!T:T)+SUMIF(เส้นแต่งหน้าขนมปัง!$C:$C,'รับ-จ่าย ประจำวัน'!$B86,เส้นแต่งหน้าขนมปัง!T:T)+SUMIF('วางแผนBC,CJ'!$C:$C,'รับ-จ่าย ประจำวัน'!$B86,'วางแผนBC,CJ'!T:T)+SUMIF(RD!$C:$C,'รับ-จ่าย ประจำวัน'!$B86,RD!T:T)+SUMIF('FG,ออนไล,คัดแยก'!$C:$C,'รับ-จ่าย ประจำวัน'!$B86,'FG,ออนไล,คัดแยก'!T:T)</f>
        <v>0</v>
      </c>
      <c r="BB86" s="16">
        <f>SUMIF(เตรียมส่วนผสม!$C:$C,'รับ-จ่าย ประจำวัน'!$B86,เตรียมส่วนผสม!U:U)+SUMIF(กวนไส้!$C:$C,'รับ-จ่าย ประจำวัน'!$B86,กวนไส้!U:U)+SUMIF(ผลิต1!$C:$C,'รับ-จ่าย ประจำวัน'!$B86,ผลิต1!U:U)+SUMIF(ผลิต2!$C:$C,'รับ-จ่าย ประจำวัน'!$B86,ผลิต2!U:U)+SUMIF(เส้นแต่งหน้าขนมเค้ก!$C:$C,'รับ-จ่าย ประจำวัน'!$B86,เส้นแต่งหน้าขนมเค้ก!U:U)+SUMIF(แพ็ค!$C:$C,'รับ-จ่าย ประจำวัน'!$B86,แพ็ค!U:U)+SUMIF(ธุรการ!$C:$C,'รับ-จ่าย ประจำวัน'!$B86,ธุรการ!U:U)+SUMIF(เส้นแต่งหน้าขนมปัง!$C:$C,'รับ-จ่าย ประจำวัน'!$B86,เส้นแต่งหน้าขนมปัง!U:U)+SUMIF('วางแผนBC,CJ'!$C:$C,'รับ-จ่าย ประจำวัน'!$B86,'วางแผนBC,CJ'!U:U)+SUMIF(RD!$C:$C,'รับ-จ่าย ประจำวัน'!$B86,RD!U:U)+SUMIF('FG,ออนไล,คัดแยก'!$C:$C,'รับ-จ่าย ประจำวัน'!$B86,'FG,ออนไล,คัดแยก'!U:U)</f>
        <v>10</v>
      </c>
      <c r="BC86" s="16">
        <f>SUMIF(เตรียมส่วนผสม!$C:$C,'รับ-จ่าย ประจำวัน'!$B86,เตรียมส่วนผสม!V:V)+SUMIF(กวนไส้!$C:$C,'รับ-จ่าย ประจำวัน'!$B86,กวนไส้!V:V)+SUMIF(ผลิต1!$C:$C,'รับ-จ่าย ประจำวัน'!$B86,ผลิต1!V:V)+SUMIF(ผลิต2!$C:$C,'รับ-จ่าย ประจำวัน'!$B86,ผลิต2!V:V)+SUMIF(เส้นแต่งหน้าขนมเค้ก!$C:$C,'รับ-จ่าย ประจำวัน'!$B86,เส้นแต่งหน้าขนมเค้ก!V:V)+SUMIF(แพ็ค!$C:$C,'รับ-จ่าย ประจำวัน'!$B86,แพ็ค!V:V)+SUMIF(ธุรการ!$C:$C,'รับ-จ่าย ประจำวัน'!$B86,ธุรการ!V:V)+SUMIF(เส้นแต่งหน้าขนมปัง!$C:$C,'รับ-จ่าย ประจำวัน'!$B86,เส้นแต่งหน้าขนมปัง!V:V)+SUMIF('วางแผนBC,CJ'!$C:$C,'รับ-จ่าย ประจำวัน'!$B86,'วางแผนBC,CJ'!V:V)+SUMIF(RD!$C:$C,'รับ-จ่าย ประจำวัน'!$B86,RD!V:V)+SUMIF('FG,ออนไล,คัดแยก'!$C:$C,'รับ-จ่าย ประจำวัน'!$B86,'FG,ออนไล,คัดแยก'!V:V)</f>
        <v>0</v>
      </c>
      <c r="BD86" s="16">
        <f>SUMIF(เตรียมส่วนผสม!$C:$C,'รับ-จ่าย ประจำวัน'!$B86,เตรียมส่วนผสม!W:W)+SUMIF(กวนไส้!$C:$C,'รับ-จ่าย ประจำวัน'!$B86,กวนไส้!W:W)+SUMIF(ผลิต1!$C:$C,'รับ-จ่าย ประจำวัน'!$B86,ผลิต1!W:W)+SUMIF(ผลิต2!$C:$C,'รับ-จ่าย ประจำวัน'!$B86,ผลิต2!W:W)+SUMIF(เส้นแต่งหน้าขนมเค้ก!$C:$C,'รับ-จ่าย ประจำวัน'!$B86,เส้นแต่งหน้าขนมเค้ก!W:W)+SUMIF(แพ็ค!$C:$C,'รับ-จ่าย ประจำวัน'!$B86,แพ็ค!W:W)+SUMIF(ธุรการ!$C:$C,'รับ-จ่าย ประจำวัน'!$B86,ธุรการ!W:W)+SUMIF(เส้นแต่งหน้าขนมปัง!$C:$C,'รับ-จ่าย ประจำวัน'!$B86,เส้นแต่งหน้าขนมปัง!W:W)+SUMIF('วางแผนBC,CJ'!$C:$C,'รับ-จ่าย ประจำวัน'!$B86,'วางแผนBC,CJ'!W:W)+SUMIF(RD!$C:$C,'รับ-จ่าย ประจำวัน'!$B86,RD!W:W)+SUMIF('FG,ออนไล,คัดแยก'!$C:$C,'รับ-จ่าย ประจำวัน'!$B86,'FG,ออนไล,คัดแยก'!W:W)</f>
        <v>15</v>
      </c>
      <c r="BE86" s="16">
        <f>SUMIF(เตรียมส่วนผสม!$C:$C,'รับ-จ่าย ประจำวัน'!$B86,เตรียมส่วนผสม!X:X)+SUMIF(กวนไส้!$C:$C,'รับ-จ่าย ประจำวัน'!$B86,กวนไส้!X:X)+SUMIF(ผลิต1!$C:$C,'รับ-จ่าย ประจำวัน'!$B86,ผลิต1!X:X)+SUMIF(ผลิต2!$C:$C,'รับ-จ่าย ประจำวัน'!$B86,ผลิต2!X:X)+SUMIF(เส้นแต่งหน้าขนมเค้ก!$C:$C,'รับ-จ่าย ประจำวัน'!$B86,เส้นแต่งหน้าขนมเค้ก!X:X)+SUMIF(แพ็ค!$C:$C,'รับ-จ่าย ประจำวัน'!$B86,แพ็ค!X:X)+SUMIF(ธุรการ!$C:$C,'รับ-จ่าย ประจำวัน'!$B86,ธุรการ!X:X)+SUMIF(เส้นแต่งหน้าขนมปัง!$C:$C,'รับ-จ่าย ประจำวัน'!$B86,เส้นแต่งหน้าขนมปัง!X:X)+SUMIF('วางแผนBC,CJ'!$C:$C,'รับ-จ่าย ประจำวัน'!$B86,'วางแผนBC,CJ'!X:X)+SUMIF(RD!$C:$C,'รับ-จ่าย ประจำวัน'!$B86,RD!X:X)+SUMIF('FG,ออนไล,คัดแยก'!$C:$C,'รับ-จ่าย ประจำวัน'!$B86,'FG,ออนไล,คัดแยก'!X:X)</f>
        <v>0</v>
      </c>
      <c r="BF86" s="16">
        <f>SUMIF(เตรียมส่วนผสม!$C:$C,'รับ-จ่าย ประจำวัน'!$B86,เตรียมส่วนผสม!Y:Y)+SUMIF(กวนไส้!$C:$C,'รับ-จ่าย ประจำวัน'!$B86,กวนไส้!Y:Y)+SUMIF(ผลิต1!$C:$C,'รับ-จ่าย ประจำวัน'!$B86,ผลิต1!Y:Y)+SUMIF(ผลิต2!$C:$C,'รับ-จ่าย ประจำวัน'!$B86,ผลิต2!Y:Y)+SUMIF(เส้นแต่งหน้าขนมเค้ก!$C:$C,'รับ-จ่าย ประจำวัน'!$B86,เส้นแต่งหน้าขนมเค้ก!Y:Y)+SUMIF(แพ็ค!$C:$C,'รับ-จ่าย ประจำวัน'!$B86,แพ็ค!Y:Y)+SUMIF(ธุรการ!$C:$C,'รับ-จ่าย ประจำวัน'!$B86,ธุรการ!Y:Y)+SUMIF(เส้นแต่งหน้าขนมปัง!$C:$C,'รับ-จ่าย ประจำวัน'!$B86,เส้นแต่งหน้าขนมปัง!Y:Y)+SUMIF('วางแผนBC,CJ'!$C:$C,'รับ-จ่าย ประจำวัน'!$B86,'วางแผนBC,CJ'!Y:Y)+SUMIF(RD!$C:$C,'รับ-จ่าย ประจำวัน'!$B86,RD!Y:Y)+SUMIF('FG,ออนไล,คัดแยก'!$C:$C,'รับ-จ่าย ประจำวัน'!$B86,'FG,ออนไล,คัดแยก'!Y:Y)</f>
        <v>5</v>
      </c>
      <c r="BG86" s="16">
        <f>SUMIF(เตรียมส่วนผสม!$C:$C,'รับ-จ่าย ประจำวัน'!$B86,เตรียมส่วนผสม!Z:Z)+SUMIF(กวนไส้!$C:$C,'รับ-จ่าย ประจำวัน'!$B86,กวนไส้!Z:Z)+SUMIF(ผลิต1!$C:$C,'รับ-จ่าย ประจำวัน'!$B86,ผลิต1!Z:Z)+SUMIF(ผลิต2!$C:$C,'รับ-จ่าย ประจำวัน'!$B86,ผลิต2!Z:Z)+SUMIF(เส้นแต่งหน้าขนมเค้ก!$C:$C,'รับ-จ่าย ประจำวัน'!$B86,เส้นแต่งหน้าขนมเค้ก!Z:Z)+SUMIF(แพ็ค!$C:$C,'รับ-จ่าย ประจำวัน'!$B86,แพ็ค!Z:Z)+SUMIF(ธุรการ!$C:$C,'รับ-จ่าย ประจำวัน'!$B86,ธุรการ!Z:Z)+SUMIF(เส้นแต่งหน้าขนมปัง!$C:$C,'รับ-จ่าย ประจำวัน'!$B86,เส้นแต่งหน้าขนมปัง!Z:Z)+SUMIF('วางแผนBC,CJ'!$C:$C,'รับ-จ่าย ประจำวัน'!$B86,'วางแผนBC,CJ'!Z:Z)+SUMIF(RD!$C:$C,'รับ-จ่าย ประจำวัน'!$B86,RD!Z:Z)+SUMIF('FG,ออนไล,คัดแยก'!$C:$C,'รับ-จ่าย ประจำวัน'!$B86,'FG,ออนไล,คัดแยก'!Z:Z)</f>
        <v>0</v>
      </c>
      <c r="BH86" s="16">
        <f>SUMIF(เตรียมส่วนผสม!$C:$C,'รับ-จ่าย ประจำวัน'!$B86,เตรียมส่วนผสม!AA:AA)+SUMIF(กวนไส้!$C:$C,'รับ-จ่าย ประจำวัน'!$B86,กวนไส้!AA:AA)+SUMIF(ผลิต1!$C:$C,'รับ-จ่าย ประจำวัน'!$B86,ผลิต1!AA:AA)+SUMIF(ผลิต2!$C:$C,'รับ-จ่าย ประจำวัน'!$B86,ผลิต2!AA:AA)+SUMIF(เส้นแต่งหน้าขนมเค้ก!$C:$C,'รับ-จ่าย ประจำวัน'!$B86,เส้นแต่งหน้าขนมเค้ก!AA:AA)+SUMIF(แพ็ค!$C:$C,'รับ-จ่าย ประจำวัน'!$B86,แพ็ค!AA:AA)+SUMIF(ธุรการ!$C:$C,'รับ-จ่าย ประจำวัน'!$B86,ธุรการ!AA:AA)+SUMIF(เส้นแต่งหน้าขนมปัง!$C:$C,'รับ-จ่าย ประจำวัน'!$B86,เส้นแต่งหน้าขนมปัง!AA:AA)+SUMIF('วางแผนBC,CJ'!$C:$C,'รับ-จ่าย ประจำวัน'!$B86,'วางแผนBC,CJ'!AA:AA)+SUMIF(RD!$C:$C,'รับ-จ่าย ประจำวัน'!$B86,RD!AA:AA)+SUMIF('FG,ออนไล,คัดแยก'!$C:$C,'รับ-จ่าย ประจำวัน'!$B86,'FG,ออนไล,คัดแยก'!AA:AA)</f>
        <v>0</v>
      </c>
      <c r="BI86" s="16">
        <f>SUMIF(เตรียมส่วนผสม!$C:$C,'รับ-จ่าย ประจำวัน'!$B86,เตรียมส่วนผสม!AB:AB)+SUMIF(กวนไส้!$C:$C,'รับ-จ่าย ประจำวัน'!$B86,กวนไส้!AB:AB)+SUMIF(ผลิต1!$C:$C,'รับ-จ่าย ประจำวัน'!$B86,ผลิต1!AB:AB)+SUMIF(ผลิต2!$C:$C,'รับ-จ่าย ประจำวัน'!$B86,ผลิต2!AB:AB)+SUMIF(เส้นแต่งหน้าขนมเค้ก!$C:$C,'รับ-จ่าย ประจำวัน'!$B86,เส้นแต่งหน้าขนมเค้ก!AB:AB)+SUMIF(แพ็ค!$C:$C,'รับ-จ่าย ประจำวัน'!$B86,แพ็ค!AB:AB)+SUMIF(ธุรการ!$C:$C,'รับ-จ่าย ประจำวัน'!$B86,ธุรการ!AB:AB)+SUMIF(เส้นแต่งหน้าขนมปัง!$C:$C,'รับ-จ่าย ประจำวัน'!$B86,เส้นแต่งหน้าขนมปัง!AB:AB)+SUMIF('วางแผนBC,CJ'!$C:$C,'รับ-จ่าย ประจำวัน'!$B86,'วางแผนBC,CJ'!AB:AB)+SUMIF(RD!$C:$C,'รับ-จ่าย ประจำวัน'!$B86,RD!AB:AB)+SUMIF('FG,ออนไล,คัดแยก'!$C:$C,'รับ-จ่าย ประจำวัน'!$B86,'FG,ออนไล,คัดแยก'!AB:AB)</f>
        <v>10</v>
      </c>
      <c r="BJ86" s="16">
        <f>SUMIF(เตรียมส่วนผสม!$C:$C,'รับ-จ่าย ประจำวัน'!$B86,เตรียมส่วนผสม!AC:AC)+SUMIF(กวนไส้!$C:$C,'รับ-จ่าย ประจำวัน'!$B86,กวนไส้!AC:AC)+SUMIF(ผลิต1!$C:$C,'รับ-จ่าย ประจำวัน'!$B86,ผลิต1!AC:AC)+SUMIF(ผลิต2!$C:$C,'รับ-จ่าย ประจำวัน'!$B86,ผลิต2!AC:AC)+SUMIF(เส้นแต่งหน้าขนมเค้ก!$C:$C,'รับ-จ่าย ประจำวัน'!$B86,เส้นแต่งหน้าขนมเค้ก!AC:AC)+SUMIF(แพ็ค!$C:$C,'รับ-จ่าย ประจำวัน'!$B86,แพ็ค!AC:AC)+SUMIF(ธุรการ!$C:$C,'รับ-จ่าย ประจำวัน'!$B86,ธุรการ!AC:AC)+SUMIF(เส้นแต่งหน้าขนมปัง!$C:$C,'รับ-จ่าย ประจำวัน'!$B86,เส้นแต่งหน้าขนมปัง!AC:AC)+SUMIF('วางแผนBC,CJ'!$C:$C,'รับ-จ่าย ประจำวัน'!$B86,'วางแผนBC,CJ'!AC:AC)+SUMIF(RD!$C:$C,'รับ-จ่าย ประจำวัน'!$B86,RD!AC:AC)+SUMIF('FG,ออนไล,คัดแยก'!$C:$C,'รับ-จ่าย ประจำวัน'!$B86,'FG,ออนไล,คัดแยก'!AC:AC)</f>
        <v>0</v>
      </c>
      <c r="BK86" s="16">
        <f>SUMIF(เตรียมส่วนผสม!$C:$C,'รับ-จ่าย ประจำวัน'!$B86,เตรียมส่วนผสม!AD:AD)+SUMIF(กวนไส้!$C:$C,'รับ-จ่าย ประจำวัน'!$B86,กวนไส้!AD:AD)+SUMIF(ผลิต1!$C:$C,'รับ-จ่าย ประจำวัน'!$B86,ผลิต1!AD:AD)+SUMIF(ผลิต2!$C:$C,'รับ-จ่าย ประจำวัน'!$B86,ผลิต2!AD:AD)+SUMIF(เส้นแต่งหน้าขนมเค้ก!$C:$C,'รับ-จ่าย ประจำวัน'!$B86,เส้นแต่งหน้าขนมเค้ก!AD:AD)+SUMIF(แพ็ค!$C:$C,'รับ-จ่าย ประจำวัน'!$B86,แพ็ค!AD:AD)+SUMIF(ธุรการ!$C:$C,'รับ-จ่าย ประจำวัน'!$B86,ธุรการ!AD:AD)+SUMIF(เส้นแต่งหน้าขนมปัง!$C:$C,'รับ-จ่าย ประจำวัน'!$B86,เส้นแต่งหน้าขนมปัง!AD:AD)+SUMIF('วางแผนBC,CJ'!$C:$C,'รับ-จ่าย ประจำวัน'!$B86,'วางแผนBC,CJ'!AD:AD)+SUMIF(RD!$C:$C,'รับ-จ่าย ประจำวัน'!$B86,RD!AD:AD)+SUMIF('FG,ออนไล,คัดแยก'!$C:$C,'รับ-จ่าย ประจำวัน'!$B86,'FG,ออนไล,คัดแยก'!AD:AD)</f>
        <v>0</v>
      </c>
      <c r="BL86" s="16">
        <f>SUMIF(เตรียมส่วนผสม!$C:$C,'รับ-จ่าย ประจำวัน'!$B86,เตรียมส่วนผสม!AE:AE)+SUMIF(กวนไส้!$C:$C,'รับ-จ่าย ประจำวัน'!$B86,กวนไส้!AE:AE)+SUMIF(ผลิต1!$C:$C,'รับ-จ่าย ประจำวัน'!$B86,ผลิต1!AE:AE)+SUMIF(ผลิต2!$C:$C,'รับ-จ่าย ประจำวัน'!$B86,ผลิต2!AE:AE)+SUMIF(เส้นแต่งหน้าขนมเค้ก!$C:$C,'รับ-จ่าย ประจำวัน'!$B86,เส้นแต่งหน้าขนมเค้ก!AE:AE)+SUMIF(แพ็ค!$C:$C,'รับ-จ่าย ประจำวัน'!$B86,แพ็ค!AE:AE)+SUMIF(ธุรการ!$C:$C,'รับ-จ่าย ประจำวัน'!$B86,ธุรการ!AE:AE)+SUMIF(เส้นแต่งหน้าขนมปัง!$C:$C,'รับ-จ่าย ประจำวัน'!$B86,เส้นแต่งหน้าขนมปัง!AE:AE)+SUMIF('วางแผนBC,CJ'!$C:$C,'รับ-จ่าย ประจำวัน'!$B86,'วางแผนBC,CJ'!AE:AE)+SUMIF(RD!$C:$C,'รับ-จ่าย ประจำวัน'!$B86,RD!AE:AE)+SUMIF('FG,ออนไล,คัดแยก'!$C:$C,'รับ-จ่าย ประจำวัน'!$B86,'FG,ออนไล,คัดแยก'!AE:AE)</f>
        <v>0</v>
      </c>
      <c r="BM86" s="16">
        <f>SUMIF(เตรียมส่วนผสม!$C:$C,'รับ-จ่าย ประจำวัน'!$B86,เตรียมส่วนผสม!AF:AF)+SUMIF(กวนไส้!$C:$C,'รับ-จ่าย ประจำวัน'!$B86,กวนไส้!AF:AF)+SUMIF(ผลิต1!$C:$C,'รับ-จ่าย ประจำวัน'!$B86,ผลิต1!AF:AF)+SUMIF(ผลิต2!$C:$C,'รับ-จ่าย ประจำวัน'!$B86,ผลิต2!AF:AF)+SUMIF(เส้นแต่งหน้าขนมเค้ก!$C:$C,'รับ-จ่าย ประจำวัน'!$B86,เส้นแต่งหน้าขนมเค้ก!AF:AF)+SUMIF(แพ็ค!$C:$C,'รับ-จ่าย ประจำวัน'!$B86,แพ็ค!AF:AF)+SUMIF(ธุรการ!$C:$C,'รับ-จ่าย ประจำวัน'!$B86,ธุรการ!AF:AF)+SUMIF(เส้นแต่งหน้าขนมปัง!$C:$C,'รับ-จ่าย ประจำวัน'!$B86,เส้นแต่งหน้าขนมปัง!AF:AF)+SUMIF('วางแผนBC,CJ'!$C:$C,'รับ-จ่าย ประจำวัน'!$B86,'วางแผนBC,CJ'!AF:AF)+SUMIF(RD!$C:$C,'รับ-จ่าย ประจำวัน'!$B86,RD!AF:AF)+SUMIF('FG,ออนไล,คัดแยก'!$C:$C,'รับ-จ่าย ประจำวัน'!$B86,'FG,ออนไล,คัดแยก'!AF:AF)</f>
        <v>0</v>
      </c>
      <c r="BN86" s="16">
        <f>SUMIF(เตรียมส่วนผสม!$C:$C,'รับ-จ่าย ประจำวัน'!$B86,เตรียมส่วนผสม!AG:AG)+SUMIF(กวนไส้!$C:$C,'รับ-จ่าย ประจำวัน'!$B86,กวนไส้!AG:AG)+SUMIF(ผลิต1!$C:$C,'รับ-จ่าย ประจำวัน'!$B86,ผลิต1!AG:AG)+SUMIF(ผลิต2!$C:$C,'รับ-จ่าย ประจำวัน'!$B86,ผลิต2!AG:AG)+SUMIF(เส้นแต่งหน้าขนมเค้ก!$C:$C,'รับ-จ่าย ประจำวัน'!$B86,เส้นแต่งหน้าขนมเค้ก!AG:AG)+SUMIF(แพ็ค!$C:$C,'รับ-จ่าย ประจำวัน'!$B86,แพ็ค!AG:AG)+SUMIF(ธุรการ!$C:$C,'รับ-จ่าย ประจำวัน'!$B86,ธุรการ!AG:AG)+SUMIF(เส้นแต่งหน้าขนมปัง!$C:$C,'รับ-จ่าย ประจำวัน'!$B86,เส้นแต่งหน้าขนมปัง!AG:AG)+SUMIF('วางแผนBC,CJ'!$C:$C,'รับ-จ่าย ประจำวัน'!$B86,'วางแผนBC,CJ'!AG:AG)+SUMIF(RD!$C:$C,'รับ-จ่าย ประจำวัน'!$B86,RD!AG:AG)+SUMIF('FG,ออนไล,คัดแยก'!$C:$C,'รับ-จ่าย ประจำวัน'!$B86,'FG,ออนไล,คัดแยก'!AG:AG)</f>
        <v>10</v>
      </c>
      <c r="BO86" s="16">
        <f>SUMIF(เตรียมส่วนผสม!$C:$C,'รับ-จ่าย ประจำวัน'!$B86,เตรียมส่วนผสม!AH:AH)+SUMIF(กวนไส้!$C:$C,'รับ-จ่าย ประจำวัน'!$B86,กวนไส้!AH:AH)+SUMIF(ผลิต1!$C:$C,'รับ-จ่าย ประจำวัน'!$B86,ผลิต1!AH:AH)+SUMIF(ผลิต2!$C:$C,'รับ-จ่าย ประจำวัน'!$B86,ผลิต2!AH:AH)+SUMIF(เส้นแต่งหน้าขนมเค้ก!$C:$C,'รับ-จ่าย ประจำวัน'!$B86,เส้นแต่งหน้าขนมเค้ก!AH:AH)+SUMIF(แพ็ค!$C:$C,'รับ-จ่าย ประจำวัน'!$B86,แพ็ค!AH:AH)+SUMIF(ธุรการ!$C:$C,'รับ-จ่าย ประจำวัน'!$B86,ธุรการ!AH:AH)+SUMIF(เส้นแต่งหน้าขนมปัง!$C:$C,'รับ-จ่าย ประจำวัน'!$B86,เส้นแต่งหน้าขนมปัง!AH:AH)+SUMIF('วางแผนBC,CJ'!$C:$C,'รับ-จ่าย ประจำวัน'!$B86,'วางแผนBC,CJ'!AH:AH)+SUMIF(RD!$C:$C,'รับ-จ่าย ประจำวัน'!$B86,RD!AH:AH)+SUMIF('FG,ออนไล,คัดแยก'!$C:$C,'รับ-จ่าย ประจำวัน'!$B86,'FG,ออนไล,คัดแยก'!AH:AH)</f>
        <v>0</v>
      </c>
      <c r="BP86" s="16">
        <f>SUMIF(เตรียมส่วนผสม!$C:$C,'รับ-จ่าย ประจำวัน'!$B86,เตรียมส่วนผสม!AI:AI)+SUMIF(กวนไส้!$C:$C,'รับ-จ่าย ประจำวัน'!$B86,กวนไส้!AI:AI)+SUMIF(ผลิต1!$C:$C,'รับ-จ่าย ประจำวัน'!$B86,ผลิต1!AI:AI)+SUMIF(ผลิต2!$C:$C,'รับ-จ่าย ประจำวัน'!$B86,ผลิต2!AI:AI)+SUMIF(เส้นแต่งหน้าขนมเค้ก!$C:$C,'รับ-จ่าย ประจำวัน'!$B86,เส้นแต่งหน้าขนมเค้ก!AI:AI)+SUMIF(แพ็ค!$C:$C,'รับ-จ่าย ประจำวัน'!$B86,แพ็ค!AI:AI)+SUMIF(ธุรการ!$C:$C,'รับ-จ่าย ประจำวัน'!$B86,ธุรการ!AI:AI)+SUMIF(เส้นแต่งหน้าขนมปัง!$C:$C,'รับ-จ่าย ประจำวัน'!$B86,เส้นแต่งหน้าขนมปัง!AI:AI)+SUMIF('วางแผนBC,CJ'!$C:$C,'รับ-จ่าย ประจำวัน'!$B86,'วางแผนBC,CJ'!AI:AI)+SUMIF(RD!$C:$C,'รับ-จ่าย ประจำวัน'!$B86,RD!AI:AI)+SUMIF('FG,ออนไล,คัดแยก'!$C:$C,'รับ-จ่าย ประจำวัน'!$B86,'FG,ออนไล,คัดแยก'!AI:AI)</f>
        <v>5</v>
      </c>
      <c r="BQ86" s="16">
        <f>SUMIF(เตรียมส่วนผสม!$C:$C,'รับ-จ่าย ประจำวัน'!$B86,เตรียมส่วนผสม!AJ:AJ)+SUMIF(กวนไส้!$C:$C,'รับ-จ่าย ประจำวัน'!$B86,กวนไส้!AJ:AJ)+SUMIF(ผลิต1!$C:$C,'รับ-จ่าย ประจำวัน'!$B86,ผลิต1!AJ:AJ)+SUMIF(ผลิต2!$C:$C,'รับ-จ่าย ประจำวัน'!$B86,ผลิต2!AJ:AJ)+SUMIF(เส้นแต่งหน้าขนมเค้ก!$C:$C,'รับ-จ่าย ประจำวัน'!$B86,เส้นแต่งหน้าขนมเค้ก!AJ:AJ)+SUMIF(แพ็ค!$C:$C,'รับ-จ่าย ประจำวัน'!$B86,แพ็ค!AJ:AJ)+SUMIF(ธุรการ!$C:$C,'รับ-จ่าย ประจำวัน'!$B86,ธุรการ!AJ:AJ)+SUMIF(เส้นแต่งหน้าขนมปัง!$C:$C,'รับ-จ่าย ประจำวัน'!$B86,เส้นแต่งหน้าขนมปัง!AJ:AJ)+SUMIF('วางแผนBC,CJ'!$C:$C,'รับ-จ่าย ประจำวัน'!$B86,'วางแผนBC,CJ'!AJ:AJ)+SUMIF(RD!$C:$C,'รับ-จ่าย ประจำวัน'!$B86,RD!AJ:AJ)+SUMIF('FG,ออนไล,คัดแยก'!$C:$C,'รับ-จ่าย ประจำวัน'!$B86,'FG,ออนไล,คัดแยก'!AJ:AJ)</f>
        <v>0</v>
      </c>
      <c r="BR86" s="16">
        <f>SUMIF(เตรียมส่วนผสม!$C:$C,'รับ-จ่าย ประจำวัน'!$B86,เตรียมส่วนผสม!AK:AK)+SUMIF(กวนไส้!$C:$C,'รับ-จ่าย ประจำวัน'!$B86,กวนไส้!AK:AK)+SUMIF(ผลิต1!$C:$C,'รับ-จ่าย ประจำวัน'!$B86,ผลิต1!AK:AK)+SUMIF(ผลิต2!$C:$C,'รับ-จ่าย ประจำวัน'!$B86,ผลิต2!AK:AK)+SUMIF(เส้นแต่งหน้าขนมเค้ก!$C:$C,'รับ-จ่าย ประจำวัน'!$B86,เส้นแต่งหน้าขนมเค้ก!AK:AK)+SUMIF(แพ็ค!$C:$C,'รับ-จ่าย ประจำวัน'!$B86,แพ็ค!AK:AK)+SUMIF(ธุรการ!$C:$C,'รับ-จ่าย ประจำวัน'!$B86,ธุรการ!AK:AK)+SUMIF(เส้นแต่งหน้าขนมปัง!$C:$C,'รับ-จ่าย ประจำวัน'!$B86,เส้นแต่งหน้าขนมปัง!AK:AK)+SUMIF('วางแผนBC,CJ'!$C:$C,'รับ-จ่าย ประจำวัน'!$B86,'วางแผนBC,CJ'!AK:AK)+SUMIF(RD!$C:$C,'รับ-จ่าย ประจำวัน'!$B86,RD!AK:AK)+SUMIF('FG,ออนไล,คัดแยก'!$C:$C,'รับ-จ่าย ประจำวัน'!$B86,'FG,ออนไล,คัดแยก'!AK:AK)</f>
        <v>0</v>
      </c>
      <c r="BS86" s="16">
        <f>SUMIF(เตรียมส่วนผสม!$C:$C,'รับ-จ่าย ประจำวัน'!$B86,เตรียมส่วนผสม!AL:AL)+SUMIF(กวนไส้!$C:$C,'รับ-จ่าย ประจำวัน'!$B86,กวนไส้!AL:AL)+SUMIF(ผลิต1!$C:$C,'รับ-จ่าย ประจำวัน'!$B86,ผลิต1!AL:AL)+SUMIF(ผลิต2!$C:$C,'รับ-จ่าย ประจำวัน'!$B86,ผลิต2!AL:AL)+SUMIF(เส้นแต่งหน้าขนมเค้ก!$C:$C,'รับ-จ่าย ประจำวัน'!$B86,เส้นแต่งหน้าขนมเค้ก!AL:AL)+SUMIF(แพ็ค!$C:$C,'รับ-จ่าย ประจำวัน'!$B86,แพ็ค!AL:AL)+SUMIF(ธุรการ!$C:$C,'รับ-จ่าย ประจำวัน'!$B86,ธุรการ!AL:AL)+SUMIF(เส้นแต่งหน้าขนมปัง!$C:$C,'รับ-จ่าย ประจำวัน'!$B86,เส้นแต่งหน้าขนมปัง!AL:AL)+SUMIF('วางแผนBC,CJ'!$C:$C,'รับ-จ่าย ประจำวัน'!$B86,'วางแผนBC,CJ'!AL:AL)+SUMIF(RD!$C:$C,'รับ-จ่าย ประจำวัน'!$B86,RD!AL:AL)+SUMIF('FG,ออนไล,คัดแยก'!$C:$C,'รับ-จ่าย ประจำวัน'!$B86,'FG,ออนไล,คัดแยก'!AL:AL)</f>
        <v>0</v>
      </c>
      <c r="BT86" s="18">
        <f t="shared" si="20"/>
        <v>105</v>
      </c>
      <c r="BU86" s="116">
        <v>275</v>
      </c>
      <c r="BV86" s="146">
        <f t="shared" si="21"/>
        <v>4.5</v>
      </c>
      <c r="BW86" s="183">
        <v>30</v>
      </c>
      <c r="BX86" s="172">
        <f t="shared" si="28"/>
        <v>3.5</v>
      </c>
      <c r="BY86" s="188">
        <f t="shared" si="22"/>
        <v>1.2857142857142858</v>
      </c>
      <c r="BZ86" s="180">
        <f t="shared" ca="1" si="23"/>
        <v>46204.285714285717</v>
      </c>
      <c r="CA86" s="152">
        <v>150</v>
      </c>
      <c r="CB86" s="93"/>
      <c r="CC86" s="93"/>
      <c r="CD86" s="93"/>
      <c r="CE86" s="93"/>
      <c r="CF86" s="93"/>
      <c r="CG86" s="93"/>
      <c r="CH86" s="93"/>
      <c r="CI86" s="93"/>
      <c r="CJ86" s="94"/>
      <c r="CK86" s="9">
        <f t="shared" si="24"/>
        <v>-270.5</v>
      </c>
    </row>
    <row r="87" spans="1:89" x14ac:dyDescent="0.5">
      <c r="A87" s="196" t="s">
        <v>338</v>
      </c>
      <c r="B87" s="34">
        <v>1023801001</v>
      </c>
      <c r="C87" s="10" t="s">
        <v>1821</v>
      </c>
      <c r="D87" s="135" t="s">
        <v>276</v>
      </c>
      <c r="E87" s="11">
        <v>0</v>
      </c>
      <c r="F87" s="75"/>
      <c r="G87" s="11" t="s">
        <v>62</v>
      </c>
      <c r="H87" s="12">
        <v>198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3"/>
      <c r="AF87" s="13"/>
      <c r="AG87" s="13"/>
      <c r="AH87" s="13"/>
      <c r="AI87" s="14"/>
      <c r="AJ87" s="14"/>
      <c r="AK87" s="14"/>
      <c r="AL87" s="14"/>
      <c r="AM87" s="14"/>
      <c r="AN87" s="15">
        <f t="shared" si="19"/>
        <v>0</v>
      </c>
      <c r="AO87" s="16">
        <f>SUMIF(เตรียมส่วนผสม!$C:$C,'รับ-จ่าย ประจำวัน'!$B87,เตรียมส่วนผสม!H:H)+SUMIF(กวนไส้!$C:$C,'รับ-จ่าย ประจำวัน'!$B87,กวนไส้!H:H)+SUMIF(ผลิต1!$C:$C,'รับ-จ่าย ประจำวัน'!$B87,ผลิต1!H:H)+SUMIF(ผลิต2!$C:$C,'รับ-จ่าย ประจำวัน'!$B87,ผลิต2!H:H)+SUMIF(เส้นแต่งหน้าขนมเค้ก!$C:$C,'รับ-จ่าย ประจำวัน'!$B87,เส้นแต่งหน้าขนมเค้ก!H:H)+SUMIF(แพ็ค!$C:$C,'รับ-จ่าย ประจำวัน'!$B87,แพ็ค!H:H)+SUMIF(ธุรการ!$C:$C,'รับ-จ่าย ประจำวัน'!$B87,ธุรการ!H:H)+SUMIF(เส้นแต่งหน้าขนมปัง!$C:$C,'รับ-จ่าย ประจำวัน'!$B87,เส้นแต่งหน้าขนมปัง!H:H)+SUMIF('วางแผนBC,CJ'!$C:$C,'รับ-จ่าย ประจำวัน'!$B87,'วางแผนBC,CJ'!H:H)+SUMIF(RD!$C:$C,'รับ-จ่าย ประจำวัน'!$B87,RD!H:H)+SUMIF('FG,ออนไล,คัดแยก'!$C:$C,'รับ-จ่าย ประจำวัน'!$B87,'FG,ออนไล,คัดแยก'!H:H)</f>
        <v>5</v>
      </c>
      <c r="AP87" s="16">
        <f>SUMIF(เตรียมส่วนผสม!$C:$C,'รับ-จ่าย ประจำวัน'!$B87,เตรียมส่วนผสม!I:I)+SUMIF(กวนไส้!$C:$C,'รับ-จ่าย ประจำวัน'!$B87,กวนไส้!I:I)+SUMIF(ผลิต1!$C:$C,'รับ-จ่าย ประจำวัน'!$B87,ผลิต1!I:I)+SUMIF(ผลิต2!$C:$C,'รับ-จ่าย ประจำวัน'!$B87,ผลิต2!I:I)+SUMIF(เส้นแต่งหน้าขนมเค้ก!$C:$C,'รับ-จ่าย ประจำวัน'!$B87,เส้นแต่งหน้าขนมเค้ก!I:I)+SUMIF(แพ็ค!$C:$C,'รับ-จ่าย ประจำวัน'!$B87,แพ็ค!I:I)+SUMIF(ธุรการ!$C:$C,'รับ-จ่าย ประจำวัน'!$B87,ธุรการ!I:I)+SUMIF(เส้นแต่งหน้าขนมปัง!$C:$C,'รับ-จ่าย ประจำวัน'!$B87,เส้นแต่งหน้าขนมปัง!I:I)+SUMIF('วางแผนBC,CJ'!$C:$C,'รับ-จ่าย ประจำวัน'!$B87,'วางแผนBC,CJ'!I:I)+SUMIF(RD!$C:$C,'รับ-จ่าย ประจำวัน'!$B87,RD!I:I)+SUMIF('FG,ออนไล,คัดแยก'!$C:$C,'รับ-จ่าย ประจำวัน'!$B87,'FG,ออนไล,คัดแยก'!I:I)</f>
        <v>2</v>
      </c>
      <c r="AQ87" s="16">
        <f>SUMIF(เตรียมส่วนผสม!$C:$C,'รับ-จ่าย ประจำวัน'!$B87,เตรียมส่วนผสม!J:J)+SUMIF(กวนไส้!$C:$C,'รับ-จ่าย ประจำวัน'!$B87,กวนไส้!J:J)+SUMIF(ผลิต1!$C:$C,'รับ-จ่าย ประจำวัน'!$B87,ผลิต1!J:J)+SUMIF(ผลิต2!$C:$C,'รับ-จ่าย ประจำวัน'!$B87,ผลิต2!J:J)+SUMIF(เส้นแต่งหน้าขนมเค้ก!$C:$C,'รับ-จ่าย ประจำวัน'!$B87,เส้นแต่งหน้าขนมเค้ก!J:J)+SUMIF(แพ็ค!$C:$C,'รับ-จ่าย ประจำวัน'!$B87,แพ็ค!J:J)+SUMIF(ธุรการ!$C:$C,'รับ-จ่าย ประจำวัน'!$B87,ธุรการ!J:J)+SUMIF(เส้นแต่งหน้าขนมปัง!$C:$C,'รับ-จ่าย ประจำวัน'!$B87,เส้นแต่งหน้าขนมปัง!J:J)+SUMIF('วางแผนBC,CJ'!$C:$C,'รับ-จ่าย ประจำวัน'!$B87,'วางแผนBC,CJ'!J:J)+SUMIF(RD!$C:$C,'รับ-จ่าย ประจำวัน'!$B87,RD!J:J)+SUMIF('FG,ออนไล,คัดแยก'!$C:$C,'รับ-จ่าย ประจำวัน'!$B87,'FG,ออนไล,คัดแยก'!J:J)</f>
        <v>0</v>
      </c>
      <c r="AR87" s="16">
        <f>SUMIF(เตรียมส่วนผสม!$C:$C,'รับ-จ่าย ประจำวัน'!$B87,เตรียมส่วนผสม!K:K)+SUMIF(กวนไส้!$C:$C,'รับ-จ่าย ประจำวัน'!$B87,กวนไส้!K:K)+SUMIF(ผลิต1!$C:$C,'รับ-จ่าย ประจำวัน'!$B87,ผลิต1!K:K)+SUMIF(ผลิต2!$C:$C,'รับ-จ่าย ประจำวัน'!$B87,ผลิต2!K:K)+SUMIF(เส้นแต่งหน้าขนมเค้ก!$C:$C,'รับ-จ่าย ประจำวัน'!$B87,เส้นแต่งหน้าขนมเค้ก!K:K)+SUMIF(แพ็ค!$C:$C,'รับ-จ่าย ประจำวัน'!$B87,แพ็ค!K:K)+SUMIF(ธุรการ!$C:$C,'รับ-จ่าย ประจำวัน'!$B87,ธุรการ!K:K)+SUMIF(เส้นแต่งหน้าขนมปัง!$C:$C,'รับ-จ่าย ประจำวัน'!$B87,เส้นแต่งหน้าขนมปัง!K:K)+SUMIF('วางแผนBC,CJ'!$C:$C,'รับ-จ่าย ประจำวัน'!$B87,'วางแผนBC,CJ'!K:K)+SUMIF(RD!$C:$C,'รับ-จ่าย ประจำวัน'!$B87,RD!K:K)+SUMIF('FG,ออนไล,คัดแยก'!$C:$C,'รับ-จ่าย ประจำวัน'!$B87,'FG,ออนไล,คัดแยก'!K:K)</f>
        <v>10</v>
      </c>
      <c r="AS87" s="16">
        <f>SUMIF(เตรียมส่วนผสม!$C:$C,'รับ-จ่าย ประจำวัน'!$B87,เตรียมส่วนผสม!L:L)+SUMIF(กวนไส้!$C:$C,'รับ-จ่าย ประจำวัน'!$B87,กวนไส้!L:L)+SUMIF(ผลิต1!$C:$C,'รับ-จ่าย ประจำวัน'!$B87,ผลิต1!L:L)+SUMIF(ผลิต2!$C:$C,'รับ-จ่าย ประจำวัน'!$B87,ผลิต2!L:L)+SUMIF(เส้นแต่งหน้าขนมเค้ก!$C:$C,'รับ-จ่าย ประจำวัน'!$B87,เส้นแต่งหน้าขนมเค้ก!L:L)+SUMIF(แพ็ค!$C:$C,'รับ-จ่าย ประจำวัน'!$B87,แพ็ค!L:L)+SUMIF(ธุรการ!$C:$C,'รับ-จ่าย ประจำวัน'!$B87,ธุรการ!L:L)+SUMIF(เส้นแต่งหน้าขนมปัง!$C:$C,'รับ-จ่าย ประจำวัน'!$B87,เส้นแต่งหน้าขนมปัง!L:L)+SUMIF('วางแผนBC,CJ'!$C:$C,'รับ-จ่าย ประจำวัน'!$B87,'วางแผนBC,CJ'!L:L)+SUMIF(RD!$C:$C,'รับ-จ่าย ประจำวัน'!$B87,RD!L:L)+SUMIF('FG,ออนไล,คัดแยก'!$C:$C,'รับ-จ่าย ประจำวัน'!$B87,'FG,ออนไล,คัดแยก'!L:L)</f>
        <v>0</v>
      </c>
      <c r="AT87" s="16">
        <f>SUMIF(เตรียมส่วนผสม!$C:$C,'รับ-จ่าย ประจำวัน'!$B87,เตรียมส่วนผสม!M:M)+SUMIF(กวนไส้!$C:$C,'รับ-จ่าย ประจำวัน'!$B87,กวนไส้!M:M)+SUMIF(ผลิต1!$C:$C,'รับ-จ่าย ประจำวัน'!$B87,ผลิต1!M:M)+SUMIF(ผลิต2!$C:$C,'รับ-จ่าย ประจำวัน'!$B87,ผลิต2!M:M)+SUMIF(เส้นแต่งหน้าขนมเค้ก!$C:$C,'รับ-จ่าย ประจำวัน'!$B87,เส้นแต่งหน้าขนมเค้ก!M:M)+SUMIF(แพ็ค!$C:$C,'รับ-จ่าย ประจำวัน'!$B87,แพ็ค!M:M)+SUMIF(ธุรการ!$C:$C,'รับ-จ่าย ประจำวัน'!$B87,ธุรการ!M:M)+SUMIF(เส้นแต่งหน้าขนมปัง!$C:$C,'รับ-จ่าย ประจำวัน'!$B87,เส้นแต่งหน้าขนมปัง!M:M)+SUMIF('วางแผนBC,CJ'!$C:$C,'รับ-จ่าย ประจำวัน'!$B87,'วางแผนBC,CJ'!M:M)+SUMIF(RD!$C:$C,'รับ-จ่าย ประจำวัน'!$B87,RD!M:M)+SUMIF('FG,ออนไล,คัดแยก'!$C:$C,'รับ-จ่าย ประจำวัน'!$B87,'FG,ออนไล,คัดแยก'!M:M)</f>
        <v>0</v>
      </c>
      <c r="AU87" s="16">
        <f>SUMIF(เตรียมส่วนผสม!$C:$C,'รับ-จ่าย ประจำวัน'!$B87,เตรียมส่วนผสม!N:N)+SUMIF(กวนไส้!$C:$C,'รับ-จ่าย ประจำวัน'!$B87,กวนไส้!N:N)+SUMIF(ผลิต1!$C:$C,'รับ-จ่าย ประจำวัน'!$B87,ผลิต1!N:N)+SUMIF(ผลิต2!$C:$C,'รับ-จ่าย ประจำวัน'!$B87,ผลิต2!N:N)+SUMIF(เส้นแต่งหน้าขนมเค้ก!$C:$C,'รับ-จ่าย ประจำวัน'!$B87,เส้นแต่งหน้าขนมเค้ก!N:N)+SUMIF(แพ็ค!$C:$C,'รับ-จ่าย ประจำวัน'!$B87,แพ็ค!N:N)+SUMIF(ธุรการ!$C:$C,'รับ-จ่าย ประจำวัน'!$B87,ธุรการ!N:N)+SUMIF(เส้นแต่งหน้าขนมปัง!$C:$C,'รับ-จ่าย ประจำวัน'!$B87,เส้นแต่งหน้าขนมปัง!N:N)+SUMIF('วางแผนBC,CJ'!$C:$C,'รับ-จ่าย ประจำวัน'!$B87,'วางแผนBC,CJ'!N:N)+SUMIF(RD!$C:$C,'รับ-จ่าย ประจำวัน'!$B87,RD!N:N)+SUMIF('FG,ออนไล,คัดแยก'!$C:$C,'รับ-จ่าย ประจำวัน'!$B87,'FG,ออนไล,คัดแยก'!N:N)</f>
        <v>9</v>
      </c>
      <c r="AV87" s="16">
        <f>SUMIF(เตรียมส่วนผสม!$C:$C,'รับ-จ่าย ประจำวัน'!$B87,เตรียมส่วนผสม!O:O)+SUMIF(กวนไส้!$C:$C,'รับ-จ่าย ประจำวัน'!$B87,กวนไส้!O:O)+SUMIF(ผลิต1!$C:$C,'รับ-จ่าย ประจำวัน'!$B87,ผลิต1!O:O)+SUMIF(ผลิต2!$C:$C,'รับ-จ่าย ประจำวัน'!$B87,ผลิต2!O:O)+SUMIF(เส้นแต่งหน้าขนมเค้ก!$C:$C,'รับ-จ่าย ประจำวัน'!$B87,เส้นแต่งหน้าขนมเค้ก!O:O)+SUMIF(แพ็ค!$C:$C,'รับ-จ่าย ประจำวัน'!$B87,แพ็ค!O:O)+SUMIF(ธุรการ!$C:$C,'รับ-จ่าย ประจำวัน'!$B87,ธุรการ!O:O)+SUMIF(เส้นแต่งหน้าขนมปัง!$C:$C,'รับ-จ่าย ประจำวัน'!$B87,เส้นแต่งหน้าขนมปัง!O:O)+SUMIF('วางแผนBC,CJ'!$C:$C,'รับ-จ่าย ประจำวัน'!$B87,'วางแผนBC,CJ'!O:O)+SUMIF(RD!$C:$C,'รับ-จ่าย ประจำวัน'!$B87,RD!O:O)+SUMIF('FG,ออนไล,คัดแยก'!$C:$C,'รับ-จ่าย ประจำวัน'!$B87,'FG,ออนไล,คัดแยก'!O:O)</f>
        <v>0</v>
      </c>
      <c r="AW87" s="16">
        <f>SUMIF(เตรียมส่วนผสม!$C:$C,'รับ-จ่าย ประจำวัน'!$B87,เตรียมส่วนผสม!P:P)+SUMIF(กวนไส้!$C:$C,'รับ-จ่าย ประจำวัน'!$B87,กวนไส้!P:P)+SUMIF(ผลิต1!$C:$C,'รับ-จ่าย ประจำวัน'!$B87,ผลิต1!P:P)+SUMIF(ผลิต2!$C:$C,'รับ-จ่าย ประจำวัน'!$B87,ผลิต2!P:P)+SUMIF(เส้นแต่งหน้าขนมเค้ก!$C:$C,'รับ-จ่าย ประจำวัน'!$B87,เส้นแต่งหน้าขนมเค้ก!P:P)+SUMIF(แพ็ค!$C:$C,'รับ-จ่าย ประจำวัน'!$B87,แพ็ค!P:P)+SUMIF(ธุรการ!$C:$C,'รับ-จ่าย ประจำวัน'!$B87,ธุรการ!P:P)+SUMIF(เส้นแต่งหน้าขนมปัง!$C:$C,'รับ-จ่าย ประจำวัน'!$B87,เส้นแต่งหน้าขนมปัง!P:P)+SUMIF('วางแผนBC,CJ'!$C:$C,'รับ-จ่าย ประจำวัน'!$B87,'วางแผนBC,CJ'!P:P)+SUMIF(RD!$C:$C,'รับ-จ่าย ประจำวัน'!$B87,RD!P:P)+SUMIF('FG,ออนไล,คัดแยก'!$C:$C,'รับ-จ่าย ประจำวัน'!$B87,'FG,ออนไล,คัดแยก'!P:P)</f>
        <v>10</v>
      </c>
      <c r="AX87" s="16">
        <f>SUMIF(เตรียมส่วนผสม!$C:$C,'รับ-จ่าย ประจำวัน'!$B87,เตรียมส่วนผสม!Q:Q)+SUMIF(กวนไส้!$C:$C,'รับ-จ่าย ประจำวัน'!$B87,กวนไส้!Q:Q)+SUMIF(ผลิต1!$C:$C,'รับ-จ่าย ประจำวัน'!$B87,ผลิต1!Q:Q)+SUMIF(ผลิต2!$C:$C,'รับ-จ่าย ประจำวัน'!$B87,ผลิต2!Q:Q)+SUMIF(เส้นแต่งหน้าขนมเค้ก!$C:$C,'รับ-จ่าย ประจำวัน'!$B87,เส้นแต่งหน้าขนมเค้ก!Q:Q)+SUMIF(แพ็ค!$C:$C,'รับ-จ่าย ประจำวัน'!$B87,แพ็ค!Q:Q)+SUMIF(ธุรการ!$C:$C,'รับ-จ่าย ประจำวัน'!$B87,ธุรการ!Q:Q)+SUMIF(เส้นแต่งหน้าขนมปัง!$C:$C,'รับ-จ่าย ประจำวัน'!$B87,เส้นแต่งหน้าขนมปัง!Q:Q)+SUMIF('วางแผนBC,CJ'!$C:$C,'รับ-จ่าย ประจำวัน'!$B87,'วางแผนBC,CJ'!Q:Q)+SUMIF(RD!$C:$C,'รับ-จ่าย ประจำวัน'!$B87,RD!Q:Q)+SUMIF('FG,ออนไล,คัดแยก'!$C:$C,'รับ-จ่าย ประจำวัน'!$B87,'FG,ออนไล,คัดแยก'!Q:Q)</f>
        <v>10</v>
      </c>
      <c r="AY87" s="16">
        <f>SUMIF(เตรียมส่วนผสม!$C:$C,'รับ-จ่าย ประจำวัน'!$B87,เตรียมส่วนผสม!R:R)+SUMIF(กวนไส้!$C:$C,'รับ-จ่าย ประจำวัน'!$B87,กวนไส้!R:R)+SUMIF(ผลิต1!$C:$C,'รับ-จ่าย ประจำวัน'!$B87,ผลิต1!R:R)+SUMIF(ผลิต2!$C:$C,'รับ-จ่าย ประจำวัน'!$B87,ผลิต2!R:R)+SUMIF(เส้นแต่งหน้าขนมเค้ก!$C:$C,'รับ-จ่าย ประจำวัน'!$B87,เส้นแต่งหน้าขนมเค้ก!R:R)+SUMIF(แพ็ค!$C:$C,'รับ-จ่าย ประจำวัน'!$B87,แพ็ค!R:R)+SUMIF(ธุรการ!$C:$C,'รับ-จ่าย ประจำวัน'!$B87,ธุรการ!R:R)+SUMIF(เส้นแต่งหน้าขนมปัง!$C:$C,'รับ-จ่าย ประจำวัน'!$B87,เส้นแต่งหน้าขนมปัง!R:R)+SUMIF('วางแผนBC,CJ'!$C:$C,'รับ-จ่าย ประจำวัน'!$B87,'วางแผนBC,CJ'!R:R)+SUMIF(RD!$C:$C,'รับ-จ่าย ประจำวัน'!$B87,RD!R:R)+SUMIF('FG,ออนไล,คัดแยก'!$C:$C,'รับ-จ่าย ประจำวัน'!$B87,'FG,ออนไล,คัดแยก'!R:R)</f>
        <v>0</v>
      </c>
      <c r="AZ87" s="16">
        <f>SUMIF(เตรียมส่วนผสม!$C:$C,'รับ-จ่าย ประจำวัน'!$B87,เตรียมส่วนผสม!S:S)+SUMIF(กวนไส้!$C:$C,'รับ-จ่าย ประจำวัน'!$B87,กวนไส้!S:S)+SUMIF(ผลิต1!$C:$C,'รับ-จ่าย ประจำวัน'!$B87,ผลิต1!S:S)+SUMIF(ผลิต2!$C:$C,'รับ-จ่าย ประจำวัน'!$B87,ผลิต2!S:S)+SUMIF(เส้นแต่งหน้าขนมเค้ก!$C:$C,'รับ-จ่าย ประจำวัน'!$B87,เส้นแต่งหน้าขนมเค้ก!S:S)+SUMIF(แพ็ค!$C:$C,'รับ-จ่าย ประจำวัน'!$B87,แพ็ค!S:S)+SUMIF(ธุรการ!$C:$C,'รับ-จ่าย ประจำวัน'!$B87,ธุรการ!S:S)+SUMIF(เส้นแต่งหน้าขนมปัง!$C:$C,'รับ-จ่าย ประจำวัน'!$B87,เส้นแต่งหน้าขนมปัง!S:S)+SUMIF('วางแผนBC,CJ'!$C:$C,'รับ-จ่าย ประจำวัน'!$B87,'วางแผนBC,CJ'!S:S)+SUMIF(RD!$C:$C,'รับ-จ่าย ประจำวัน'!$B87,RD!S:S)+SUMIF('FG,ออนไล,คัดแยก'!$C:$C,'รับ-จ่าย ประจำวัน'!$B87,'FG,ออนไล,คัดแยก'!S:S)</f>
        <v>10</v>
      </c>
      <c r="BA87" s="16">
        <f>SUMIF(เตรียมส่วนผสม!$C:$C,'รับ-จ่าย ประจำวัน'!$B87,เตรียมส่วนผสม!T:T)+SUMIF(กวนไส้!$C:$C,'รับ-จ่าย ประจำวัน'!$B87,กวนไส้!T:T)+SUMIF(ผลิต1!$C:$C,'รับ-จ่าย ประจำวัน'!$B87,ผลิต1!T:T)+SUMIF(ผลิต2!$C:$C,'รับ-จ่าย ประจำวัน'!$B87,ผลิต2!T:T)+SUMIF(เส้นแต่งหน้าขนมเค้ก!$C:$C,'รับ-จ่าย ประจำวัน'!$B87,เส้นแต่งหน้าขนมเค้ก!T:T)+SUMIF(แพ็ค!$C:$C,'รับ-จ่าย ประจำวัน'!$B87,แพ็ค!T:T)+SUMIF(ธุรการ!$C:$C,'รับ-จ่าย ประจำวัน'!$B87,ธุรการ!T:T)+SUMIF(เส้นแต่งหน้าขนมปัง!$C:$C,'รับ-จ่าย ประจำวัน'!$B87,เส้นแต่งหน้าขนมปัง!T:T)+SUMIF('วางแผนBC,CJ'!$C:$C,'รับ-จ่าย ประจำวัน'!$B87,'วางแผนBC,CJ'!T:T)+SUMIF(RD!$C:$C,'รับ-จ่าย ประจำวัน'!$B87,RD!T:T)+SUMIF('FG,ออนไล,คัดแยก'!$C:$C,'รับ-จ่าย ประจำวัน'!$B87,'FG,ออนไล,คัดแยก'!T:T)</f>
        <v>0</v>
      </c>
      <c r="BB87" s="16">
        <f>SUMIF(เตรียมส่วนผสม!$C:$C,'รับ-จ่าย ประจำวัน'!$B87,เตรียมส่วนผสม!U:U)+SUMIF(กวนไส้!$C:$C,'รับ-จ่าย ประจำวัน'!$B87,กวนไส้!U:U)+SUMIF(ผลิต1!$C:$C,'รับ-จ่าย ประจำวัน'!$B87,ผลิต1!U:U)+SUMIF(ผลิต2!$C:$C,'รับ-จ่าย ประจำวัน'!$B87,ผลิต2!U:U)+SUMIF(เส้นแต่งหน้าขนมเค้ก!$C:$C,'รับ-จ่าย ประจำวัน'!$B87,เส้นแต่งหน้าขนมเค้ก!U:U)+SUMIF(แพ็ค!$C:$C,'รับ-จ่าย ประจำวัน'!$B87,แพ็ค!U:U)+SUMIF(ธุรการ!$C:$C,'รับ-จ่าย ประจำวัน'!$B87,ธุรการ!U:U)+SUMIF(เส้นแต่งหน้าขนมปัง!$C:$C,'รับ-จ่าย ประจำวัน'!$B87,เส้นแต่งหน้าขนมปัง!U:U)+SUMIF('วางแผนBC,CJ'!$C:$C,'รับ-จ่าย ประจำวัน'!$B87,'วางแผนBC,CJ'!U:U)+SUMIF(RD!$C:$C,'รับ-จ่าย ประจำวัน'!$B87,RD!U:U)+SUMIF('FG,ออนไล,คัดแยก'!$C:$C,'รับ-จ่าย ประจำวัน'!$B87,'FG,ออนไล,คัดแยก'!U:U)</f>
        <v>5</v>
      </c>
      <c r="BC87" s="16">
        <f>SUMIF(เตรียมส่วนผสม!$C:$C,'รับ-จ่าย ประจำวัน'!$B87,เตรียมส่วนผสม!V:V)+SUMIF(กวนไส้!$C:$C,'รับ-จ่าย ประจำวัน'!$B87,กวนไส้!V:V)+SUMIF(ผลิต1!$C:$C,'รับ-จ่าย ประจำวัน'!$B87,ผลิต1!V:V)+SUMIF(ผลิต2!$C:$C,'รับ-จ่าย ประจำวัน'!$B87,ผลิต2!V:V)+SUMIF(เส้นแต่งหน้าขนมเค้ก!$C:$C,'รับ-จ่าย ประจำวัน'!$B87,เส้นแต่งหน้าขนมเค้ก!V:V)+SUMIF(แพ็ค!$C:$C,'รับ-จ่าย ประจำวัน'!$B87,แพ็ค!V:V)+SUMIF(ธุรการ!$C:$C,'รับ-จ่าย ประจำวัน'!$B87,ธุรการ!V:V)+SUMIF(เส้นแต่งหน้าขนมปัง!$C:$C,'รับ-จ่าย ประจำวัน'!$B87,เส้นแต่งหน้าขนมปัง!V:V)+SUMIF('วางแผนBC,CJ'!$C:$C,'รับ-จ่าย ประจำวัน'!$B87,'วางแผนBC,CJ'!V:V)+SUMIF(RD!$C:$C,'รับ-จ่าย ประจำวัน'!$B87,RD!V:V)+SUMIF('FG,ออนไล,คัดแยก'!$C:$C,'รับ-จ่าย ประจำวัน'!$B87,'FG,ออนไล,คัดแยก'!V:V)</f>
        <v>0</v>
      </c>
      <c r="BD87" s="16">
        <f>SUMIF(เตรียมส่วนผสม!$C:$C,'รับ-จ่าย ประจำวัน'!$B87,เตรียมส่วนผสม!W:W)+SUMIF(กวนไส้!$C:$C,'รับ-จ่าย ประจำวัน'!$B87,กวนไส้!W:W)+SUMIF(ผลิต1!$C:$C,'รับ-จ่าย ประจำวัน'!$B87,ผลิต1!W:W)+SUMIF(ผลิต2!$C:$C,'รับ-จ่าย ประจำวัน'!$B87,ผลิต2!W:W)+SUMIF(เส้นแต่งหน้าขนมเค้ก!$C:$C,'รับ-จ่าย ประจำวัน'!$B87,เส้นแต่งหน้าขนมเค้ก!W:W)+SUMIF(แพ็ค!$C:$C,'รับ-จ่าย ประจำวัน'!$B87,แพ็ค!W:W)+SUMIF(ธุรการ!$C:$C,'รับ-จ่าย ประจำวัน'!$B87,ธุรการ!W:W)+SUMIF(เส้นแต่งหน้าขนมปัง!$C:$C,'รับ-จ่าย ประจำวัน'!$B87,เส้นแต่งหน้าขนมปัง!W:W)+SUMIF('วางแผนBC,CJ'!$C:$C,'รับ-จ่าย ประจำวัน'!$B87,'วางแผนBC,CJ'!W:W)+SUMIF(RD!$C:$C,'รับ-จ่าย ประจำวัน'!$B87,RD!W:W)+SUMIF('FG,ออนไล,คัดแยก'!$C:$C,'รับ-จ่าย ประจำวัน'!$B87,'FG,ออนไล,คัดแยก'!W:W)</f>
        <v>10</v>
      </c>
      <c r="BE87" s="16">
        <f>SUMIF(เตรียมส่วนผสม!$C:$C,'รับ-จ่าย ประจำวัน'!$B87,เตรียมส่วนผสม!X:X)+SUMIF(กวนไส้!$C:$C,'รับ-จ่าย ประจำวัน'!$B87,กวนไส้!X:X)+SUMIF(ผลิต1!$C:$C,'รับ-จ่าย ประจำวัน'!$B87,ผลิต1!X:X)+SUMIF(ผลิต2!$C:$C,'รับ-จ่าย ประจำวัน'!$B87,ผลิต2!X:X)+SUMIF(เส้นแต่งหน้าขนมเค้ก!$C:$C,'รับ-จ่าย ประจำวัน'!$B87,เส้นแต่งหน้าขนมเค้ก!X:X)+SUMIF(แพ็ค!$C:$C,'รับ-จ่าย ประจำวัน'!$B87,แพ็ค!X:X)+SUMIF(ธุรการ!$C:$C,'รับ-จ่าย ประจำวัน'!$B87,ธุรการ!X:X)+SUMIF(เส้นแต่งหน้าขนมปัง!$C:$C,'รับ-จ่าย ประจำวัน'!$B87,เส้นแต่งหน้าขนมปัง!X:X)+SUMIF('วางแผนBC,CJ'!$C:$C,'รับ-จ่าย ประจำวัน'!$B87,'วางแผนBC,CJ'!X:X)+SUMIF(RD!$C:$C,'รับ-จ่าย ประจำวัน'!$B87,RD!X:X)+SUMIF('FG,ออนไล,คัดแยก'!$C:$C,'รับ-จ่าย ประจำวัน'!$B87,'FG,ออนไล,คัดแยก'!X:X)</f>
        <v>0</v>
      </c>
      <c r="BF87" s="16">
        <f>SUMIF(เตรียมส่วนผสม!$C:$C,'รับ-จ่าย ประจำวัน'!$B87,เตรียมส่วนผสม!Y:Y)+SUMIF(กวนไส้!$C:$C,'รับ-จ่าย ประจำวัน'!$B87,กวนไส้!Y:Y)+SUMIF(ผลิต1!$C:$C,'รับ-จ่าย ประจำวัน'!$B87,ผลิต1!Y:Y)+SUMIF(ผลิต2!$C:$C,'รับ-จ่าย ประจำวัน'!$B87,ผลิต2!Y:Y)+SUMIF(เส้นแต่งหน้าขนมเค้ก!$C:$C,'รับ-จ่าย ประจำวัน'!$B87,เส้นแต่งหน้าขนมเค้ก!Y:Y)+SUMIF(แพ็ค!$C:$C,'รับ-จ่าย ประจำวัน'!$B87,แพ็ค!Y:Y)+SUMIF(ธุรการ!$C:$C,'รับ-จ่าย ประจำวัน'!$B87,ธุรการ!Y:Y)+SUMIF(เส้นแต่งหน้าขนมปัง!$C:$C,'รับ-จ่าย ประจำวัน'!$B87,เส้นแต่งหน้าขนมปัง!Y:Y)+SUMIF('วางแผนBC,CJ'!$C:$C,'รับ-จ่าย ประจำวัน'!$B87,'วางแผนBC,CJ'!Y:Y)+SUMIF(RD!$C:$C,'รับ-จ่าย ประจำวัน'!$B87,RD!Y:Y)+SUMIF('FG,ออนไล,คัดแยก'!$C:$C,'รับ-จ่าย ประจำวัน'!$B87,'FG,ออนไล,คัดแยก'!Y:Y)</f>
        <v>5</v>
      </c>
      <c r="BG87" s="16">
        <f>SUMIF(เตรียมส่วนผสม!$C:$C,'รับ-จ่าย ประจำวัน'!$B87,เตรียมส่วนผสม!Z:Z)+SUMIF(กวนไส้!$C:$C,'รับ-จ่าย ประจำวัน'!$B87,กวนไส้!Z:Z)+SUMIF(ผลิต1!$C:$C,'รับ-จ่าย ประจำวัน'!$B87,ผลิต1!Z:Z)+SUMIF(ผลิต2!$C:$C,'รับ-จ่าย ประจำวัน'!$B87,ผลิต2!Z:Z)+SUMIF(เส้นแต่งหน้าขนมเค้ก!$C:$C,'รับ-จ่าย ประจำวัน'!$B87,เส้นแต่งหน้าขนมเค้ก!Z:Z)+SUMIF(แพ็ค!$C:$C,'รับ-จ่าย ประจำวัน'!$B87,แพ็ค!Z:Z)+SUMIF(ธุรการ!$C:$C,'รับ-จ่าย ประจำวัน'!$B87,ธุรการ!Z:Z)+SUMIF(เส้นแต่งหน้าขนมปัง!$C:$C,'รับ-จ่าย ประจำวัน'!$B87,เส้นแต่งหน้าขนมปัง!Z:Z)+SUMIF('วางแผนBC,CJ'!$C:$C,'รับ-จ่าย ประจำวัน'!$B87,'วางแผนBC,CJ'!Z:Z)+SUMIF(RD!$C:$C,'รับ-จ่าย ประจำวัน'!$B87,RD!Z:Z)+SUMIF('FG,ออนไล,คัดแยก'!$C:$C,'รับ-จ่าย ประจำวัน'!$B87,'FG,ออนไล,คัดแยก'!Z:Z)</f>
        <v>0</v>
      </c>
      <c r="BH87" s="16">
        <f>SUMIF(เตรียมส่วนผสม!$C:$C,'รับ-จ่าย ประจำวัน'!$B87,เตรียมส่วนผสม!AA:AA)+SUMIF(กวนไส้!$C:$C,'รับ-จ่าย ประจำวัน'!$B87,กวนไส้!AA:AA)+SUMIF(ผลิต1!$C:$C,'รับ-จ่าย ประจำวัน'!$B87,ผลิต1!AA:AA)+SUMIF(ผลิต2!$C:$C,'รับ-จ่าย ประจำวัน'!$B87,ผลิต2!AA:AA)+SUMIF(เส้นแต่งหน้าขนมเค้ก!$C:$C,'รับ-จ่าย ประจำวัน'!$B87,เส้นแต่งหน้าขนมเค้ก!AA:AA)+SUMIF(แพ็ค!$C:$C,'รับ-จ่าย ประจำวัน'!$B87,แพ็ค!AA:AA)+SUMIF(ธุรการ!$C:$C,'รับ-จ่าย ประจำวัน'!$B87,ธุรการ!AA:AA)+SUMIF(เส้นแต่งหน้าขนมปัง!$C:$C,'รับ-จ่าย ประจำวัน'!$B87,เส้นแต่งหน้าขนมปัง!AA:AA)+SUMIF('วางแผนBC,CJ'!$C:$C,'รับ-จ่าย ประจำวัน'!$B87,'วางแผนBC,CJ'!AA:AA)+SUMIF(RD!$C:$C,'รับ-จ่าย ประจำวัน'!$B87,RD!AA:AA)+SUMIF('FG,ออนไล,คัดแยก'!$C:$C,'รับ-จ่าย ประจำวัน'!$B87,'FG,ออนไล,คัดแยก'!AA:AA)</f>
        <v>0</v>
      </c>
      <c r="BI87" s="16">
        <f>SUMIF(เตรียมส่วนผสม!$C:$C,'รับ-จ่าย ประจำวัน'!$B87,เตรียมส่วนผสม!AB:AB)+SUMIF(กวนไส้!$C:$C,'รับ-จ่าย ประจำวัน'!$B87,กวนไส้!AB:AB)+SUMIF(ผลิต1!$C:$C,'รับ-จ่าย ประจำวัน'!$B87,ผลิต1!AB:AB)+SUMIF(ผลิต2!$C:$C,'รับ-จ่าย ประจำวัน'!$B87,ผลิต2!AB:AB)+SUMIF(เส้นแต่งหน้าขนมเค้ก!$C:$C,'รับ-จ่าย ประจำวัน'!$B87,เส้นแต่งหน้าขนมเค้ก!AB:AB)+SUMIF(แพ็ค!$C:$C,'รับ-จ่าย ประจำวัน'!$B87,แพ็ค!AB:AB)+SUMIF(ธุรการ!$C:$C,'รับ-จ่าย ประจำวัน'!$B87,ธุรการ!AB:AB)+SUMIF(เส้นแต่งหน้าขนมปัง!$C:$C,'รับ-จ่าย ประจำวัน'!$B87,เส้นแต่งหน้าขนมปัง!AB:AB)+SUMIF('วางแผนBC,CJ'!$C:$C,'รับ-จ่าย ประจำวัน'!$B87,'วางแผนBC,CJ'!AB:AB)+SUMIF(RD!$C:$C,'รับ-จ่าย ประจำวัน'!$B87,RD!AB:AB)+SUMIF('FG,ออนไล,คัดแยก'!$C:$C,'รับ-จ่าย ประจำวัน'!$B87,'FG,ออนไล,คัดแยก'!AB:AB)</f>
        <v>5</v>
      </c>
      <c r="BJ87" s="16">
        <f>SUMIF(เตรียมส่วนผสม!$C:$C,'รับ-จ่าย ประจำวัน'!$B87,เตรียมส่วนผสม!AC:AC)+SUMIF(กวนไส้!$C:$C,'รับ-จ่าย ประจำวัน'!$B87,กวนไส้!AC:AC)+SUMIF(ผลิต1!$C:$C,'รับ-จ่าย ประจำวัน'!$B87,ผลิต1!AC:AC)+SUMIF(ผลิต2!$C:$C,'รับ-จ่าย ประจำวัน'!$B87,ผลิต2!AC:AC)+SUMIF(เส้นแต่งหน้าขนมเค้ก!$C:$C,'รับ-จ่าย ประจำวัน'!$B87,เส้นแต่งหน้าขนมเค้ก!AC:AC)+SUMIF(แพ็ค!$C:$C,'รับ-จ่าย ประจำวัน'!$B87,แพ็ค!AC:AC)+SUMIF(ธุรการ!$C:$C,'รับ-จ่าย ประจำวัน'!$B87,ธุรการ!AC:AC)+SUMIF(เส้นแต่งหน้าขนมปัง!$C:$C,'รับ-จ่าย ประจำวัน'!$B87,เส้นแต่งหน้าขนมปัง!AC:AC)+SUMIF('วางแผนBC,CJ'!$C:$C,'รับ-จ่าย ประจำวัน'!$B87,'วางแผนBC,CJ'!AC:AC)+SUMIF(RD!$C:$C,'รับ-จ่าย ประจำวัน'!$B87,RD!AC:AC)+SUMIF('FG,ออนไล,คัดแยก'!$C:$C,'รับ-จ่าย ประจำวัน'!$B87,'FG,ออนไล,คัดแยก'!AC:AC)</f>
        <v>0</v>
      </c>
      <c r="BK87" s="16">
        <f>SUMIF(เตรียมส่วนผสม!$C:$C,'รับ-จ่าย ประจำวัน'!$B87,เตรียมส่วนผสม!AD:AD)+SUMIF(กวนไส้!$C:$C,'รับ-จ่าย ประจำวัน'!$B87,กวนไส้!AD:AD)+SUMIF(ผลิต1!$C:$C,'รับ-จ่าย ประจำวัน'!$B87,ผลิต1!AD:AD)+SUMIF(ผลิต2!$C:$C,'รับ-จ่าย ประจำวัน'!$B87,ผลิต2!AD:AD)+SUMIF(เส้นแต่งหน้าขนมเค้ก!$C:$C,'รับ-จ่าย ประจำวัน'!$B87,เส้นแต่งหน้าขนมเค้ก!AD:AD)+SUMIF(แพ็ค!$C:$C,'รับ-จ่าย ประจำวัน'!$B87,แพ็ค!AD:AD)+SUMIF(ธุรการ!$C:$C,'รับ-จ่าย ประจำวัน'!$B87,ธุรการ!AD:AD)+SUMIF(เส้นแต่งหน้าขนมปัง!$C:$C,'รับ-จ่าย ประจำวัน'!$B87,เส้นแต่งหน้าขนมปัง!AD:AD)+SUMIF('วางแผนBC,CJ'!$C:$C,'รับ-จ่าย ประจำวัน'!$B87,'วางแผนBC,CJ'!AD:AD)+SUMIF(RD!$C:$C,'รับ-จ่าย ประจำวัน'!$B87,RD!AD:AD)+SUMIF('FG,ออนไล,คัดแยก'!$C:$C,'รับ-จ่าย ประจำวัน'!$B87,'FG,ออนไล,คัดแยก'!AD:AD)</f>
        <v>5</v>
      </c>
      <c r="BL87" s="16">
        <f>SUMIF(เตรียมส่วนผสม!$C:$C,'รับ-จ่าย ประจำวัน'!$B87,เตรียมส่วนผสม!AE:AE)+SUMIF(กวนไส้!$C:$C,'รับ-จ่าย ประจำวัน'!$B87,กวนไส้!AE:AE)+SUMIF(ผลิต1!$C:$C,'รับ-จ่าย ประจำวัน'!$B87,ผลิต1!AE:AE)+SUMIF(ผลิต2!$C:$C,'รับ-จ่าย ประจำวัน'!$B87,ผลิต2!AE:AE)+SUMIF(เส้นแต่งหน้าขนมเค้ก!$C:$C,'รับ-จ่าย ประจำวัน'!$B87,เส้นแต่งหน้าขนมเค้ก!AE:AE)+SUMIF(แพ็ค!$C:$C,'รับ-จ่าย ประจำวัน'!$B87,แพ็ค!AE:AE)+SUMIF(ธุรการ!$C:$C,'รับ-จ่าย ประจำวัน'!$B87,ธุรการ!AE:AE)+SUMIF(เส้นแต่งหน้าขนมปัง!$C:$C,'รับ-จ่าย ประจำวัน'!$B87,เส้นแต่งหน้าขนมปัง!AE:AE)+SUMIF('วางแผนBC,CJ'!$C:$C,'รับ-จ่าย ประจำวัน'!$B87,'วางแผนBC,CJ'!AE:AE)+SUMIF(RD!$C:$C,'รับ-จ่าย ประจำวัน'!$B87,RD!AE:AE)+SUMIF('FG,ออนไล,คัดแยก'!$C:$C,'รับ-จ่าย ประจำวัน'!$B87,'FG,ออนไล,คัดแยก'!AE:AE)</f>
        <v>10</v>
      </c>
      <c r="BM87" s="16">
        <f>SUMIF(เตรียมส่วนผสม!$C:$C,'รับ-จ่าย ประจำวัน'!$B87,เตรียมส่วนผสม!AF:AF)+SUMIF(กวนไส้!$C:$C,'รับ-จ่าย ประจำวัน'!$B87,กวนไส้!AF:AF)+SUMIF(ผลิต1!$C:$C,'รับ-จ่าย ประจำวัน'!$B87,ผลิต1!AF:AF)+SUMIF(ผลิต2!$C:$C,'รับ-จ่าย ประจำวัน'!$B87,ผลิต2!AF:AF)+SUMIF(เส้นแต่งหน้าขนมเค้ก!$C:$C,'รับ-จ่าย ประจำวัน'!$B87,เส้นแต่งหน้าขนมเค้ก!AF:AF)+SUMIF(แพ็ค!$C:$C,'รับ-จ่าย ประจำวัน'!$B87,แพ็ค!AF:AF)+SUMIF(ธุรการ!$C:$C,'รับ-จ่าย ประจำวัน'!$B87,ธุรการ!AF:AF)+SUMIF(เส้นแต่งหน้าขนมปัง!$C:$C,'รับ-จ่าย ประจำวัน'!$B87,เส้นแต่งหน้าขนมปัง!AF:AF)+SUMIF('วางแผนBC,CJ'!$C:$C,'รับ-จ่าย ประจำวัน'!$B87,'วางแผนBC,CJ'!AF:AF)+SUMIF(RD!$C:$C,'รับ-จ่าย ประจำวัน'!$B87,RD!AF:AF)+SUMIF('FG,ออนไล,คัดแยก'!$C:$C,'รับ-จ่าย ประจำวัน'!$B87,'FG,ออนไล,คัดแยก'!AF:AF)</f>
        <v>0</v>
      </c>
      <c r="BN87" s="16">
        <f>SUMIF(เตรียมส่วนผสม!$C:$C,'รับ-จ่าย ประจำวัน'!$B87,เตรียมส่วนผสม!AG:AG)+SUMIF(กวนไส้!$C:$C,'รับ-จ่าย ประจำวัน'!$B87,กวนไส้!AG:AG)+SUMIF(ผลิต1!$C:$C,'รับ-จ่าย ประจำวัน'!$B87,ผลิต1!AG:AG)+SUMIF(ผลิต2!$C:$C,'รับ-จ่าย ประจำวัน'!$B87,ผลิต2!AG:AG)+SUMIF(เส้นแต่งหน้าขนมเค้ก!$C:$C,'รับ-จ่าย ประจำวัน'!$B87,เส้นแต่งหน้าขนมเค้ก!AG:AG)+SUMIF(แพ็ค!$C:$C,'รับ-จ่าย ประจำวัน'!$B87,แพ็ค!AG:AG)+SUMIF(ธุรการ!$C:$C,'รับ-จ่าย ประจำวัน'!$B87,ธุรการ!AG:AG)+SUMIF(เส้นแต่งหน้าขนมปัง!$C:$C,'รับ-จ่าย ประจำวัน'!$B87,เส้นแต่งหน้าขนมปัง!AG:AG)+SUMIF('วางแผนBC,CJ'!$C:$C,'รับ-จ่าย ประจำวัน'!$B87,'วางแผนBC,CJ'!AG:AG)+SUMIF(RD!$C:$C,'รับ-จ่าย ประจำวัน'!$B87,RD!AG:AG)+SUMIF('FG,ออนไล,คัดแยก'!$C:$C,'รับ-จ่าย ประจำวัน'!$B87,'FG,ออนไล,คัดแยก'!AG:AG)</f>
        <v>10</v>
      </c>
      <c r="BO87" s="16">
        <f>SUMIF(เตรียมส่วนผสม!$C:$C,'รับ-จ่าย ประจำวัน'!$B87,เตรียมส่วนผสม!AH:AH)+SUMIF(กวนไส้!$C:$C,'รับ-จ่าย ประจำวัน'!$B87,กวนไส้!AH:AH)+SUMIF(ผลิต1!$C:$C,'รับ-จ่าย ประจำวัน'!$B87,ผลิต1!AH:AH)+SUMIF(ผลิต2!$C:$C,'รับ-จ่าย ประจำวัน'!$B87,ผลิต2!AH:AH)+SUMIF(เส้นแต่งหน้าขนมเค้ก!$C:$C,'รับ-จ่าย ประจำวัน'!$B87,เส้นแต่งหน้าขนมเค้ก!AH:AH)+SUMIF(แพ็ค!$C:$C,'รับ-จ่าย ประจำวัน'!$B87,แพ็ค!AH:AH)+SUMIF(ธุรการ!$C:$C,'รับ-จ่าย ประจำวัน'!$B87,ธุรการ!AH:AH)+SUMIF(เส้นแต่งหน้าขนมปัง!$C:$C,'รับ-จ่าย ประจำวัน'!$B87,เส้นแต่งหน้าขนมปัง!AH:AH)+SUMIF('วางแผนBC,CJ'!$C:$C,'รับ-จ่าย ประจำวัน'!$B87,'วางแผนBC,CJ'!AH:AH)+SUMIF(RD!$C:$C,'รับ-จ่าย ประจำวัน'!$B87,RD!AH:AH)+SUMIF('FG,ออนไล,คัดแยก'!$C:$C,'รับ-จ่าย ประจำวัน'!$B87,'FG,ออนไล,คัดแยก'!AH:AH)</f>
        <v>0</v>
      </c>
      <c r="BP87" s="16">
        <f>SUMIF(เตรียมส่วนผสม!$C:$C,'รับ-จ่าย ประจำวัน'!$B87,เตรียมส่วนผสม!AI:AI)+SUMIF(กวนไส้!$C:$C,'รับ-จ่าย ประจำวัน'!$B87,กวนไส้!AI:AI)+SUMIF(ผลิต1!$C:$C,'รับ-จ่าย ประจำวัน'!$B87,ผลิต1!AI:AI)+SUMIF(ผลิต2!$C:$C,'รับ-จ่าย ประจำวัน'!$B87,ผลิต2!AI:AI)+SUMIF(เส้นแต่งหน้าขนมเค้ก!$C:$C,'รับ-จ่าย ประจำวัน'!$B87,เส้นแต่งหน้าขนมเค้ก!AI:AI)+SUMIF(แพ็ค!$C:$C,'รับ-จ่าย ประจำวัน'!$B87,แพ็ค!AI:AI)+SUMIF(ธุรการ!$C:$C,'รับ-จ่าย ประจำวัน'!$B87,ธุรการ!AI:AI)+SUMIF(เส้นแต่งหน้าขนมปัง!$C:$C,'รับ-จ่าย ประจำวัน'!$B87,เส้นแต่งหน้าขนมปัง!AI:AI)+SUMIF('วางแผนBC,CJ'!$C:$C,'รับ-จ่าย ประจำวัน'!$B87,'วางแผนBC,CJ'!AI:AI)+SUMIF(RD!$C:$C,'รับ-จ่าย ประจำวัน'!$B87,RD!AI:AI)+SUMIF('FG,ออนไล,คัดแยก'!$C:$C,'รับ-จ่าย ประจำวัน'!$B87,'FG,ออนไล,คัดแยก'!AI:AI)</f>
        <v>10</v>
      </c>
      <c r="BQ87" s="16">
        <f>SUMIF(เตรียมส่วนผสม!$C:$C,'รับ-จ่าย ประจำวัน'!$B87,เตรียมส่วนผสม!AJ:AJ)+SUMIF(กวนไส้!$C:$C,'รับ-จ่าย ประจำวัน'!$B87,กวนไส้!AJ:AJ)+SUMIF(ผลิต1!$C:$C,'รับ-จ่าย ประจำวัน'!$B87,ผลิต1!AJ:AJ)+SUMIF(ผลิต2!$C:$C,'รับ-จ่าย ประจำวัน'!$B87,ผลิต2!AJ:AJ)+SUMIF(เส้นแต่งหน้าขนมเค้ก!$C:$C,'รับ-จ่าย ประจำวัน'!$B87,เส้นแต่งหน้าขนมเค้ก!AJ:AJ)+SUMIF(แพ็ค!$C:$C,'รับ-จ่าย ประจำวัน'!$B87,แพ็ค!AJ:AJ)+SUMIF(ธุรการ!$C:$C,'รับ-จ่าย ประจำวัน'!$B87,ธุรการ!AJ:AJ)+SUMIF(เส้นแต่งหน้าขนมปัง!$C:$C,'รับ-จ่าย ประจำวัน'!$B87,เส้นแต่งหน้าขนมปัง!AJ:AJ)+SUMIF('วางแผนBC,CJ'!$C:$C,'รับ-จ่าย ประจำวัน'!$B87,'วางแผนBC,CJ'!AJ:AJ)+SUMIF(RD!$C:$C,'รับ-จ่าย ประจำวัน'!$B87,RD!AJ:AJ)+SUMIF('FG,ออนไล,คัดแยก'!$C:$C,'รับ-จ่าย ประจำวัน'!$B87,'FG,ออนไล,คัดแยก'!AJ:AJ)</f>
        <v>0</v>
      </c>
      <c r="BR87" s="16">
        <f>SUMIF(เตรียมส่วนผสม!$C:$C,'รับ-จ่าย ประจำวัน'!$B87,เตรียมส่วนผสม!AK:AK)+SUMIF(กวนไส้!$C:$C,'รับ-จ่าย ประจำวัน'!$B87,กวนไส้!AK:AK)+SUMIF(ผลิต1!$C:$C,'รับ-จ่าย ประจำวัน'!$B87,ผลิต1!AK:AK)+SUMIF(ผลิต2!$C:$C,'รับ-จ่าย ประจำวัน'!$B87,ผลิต2!AK:AK)+SUMIF(เส้นแต่งหน้าขนมเค้ก!$C:$C,'รับ-จ่าย ประจำวัน'!$B87,เส้นแต่งหน้าขนมเค้ก!AK:AK)+SUMIF(แพ็ค!$C:$C,'รับ-จ่าย ประจำวัน'!$B87,แพ็ค!AK:AK)+SUMIF(ธุรการ!$C:$C,'รับ-จ่าย ประจำวัน'!$B87,ธุรการ!AK:AK)+SUMIF(เส้นแต่งหน้าขนมปัง!$C:$C,'รับ-จ่าย ประจำวัน'!$B87,เส้นแต่งหน้าขนมปัง!AK:AK)+SUMIF('วางแผนBC,CJ'!$C:$C,'รับ-จ่าย ประจำวัน'!$B87,'วางแผนBC,CJ'!AK:AK)+SUMIF(RD!$C:$C,'รับ-จ่าย ประจำวัน'!$B87,RD!AK:AK)+SUMIF('FG,ออนไล,คัดแยก'!$C:$C,'รับ-จ่าย ประจำวัน'!$B87,'FG,ออนไล,คัดแยก'!AK:AK)</f>
        <v>5</v>
      </c>
      <c r="BS87" s="16">
        <f>SUMIF(เตรียมส่วนผสม!$C:$C,'รับ-จ่าย ประจำวัน'!$B87,เตรียมส่วนผสม!AL:AL)+SUMIF(กวนไส้!$C:$C,'รับ-จ่าย ประจำวัน'!$B87,กวนไส้!AL:AL)+SUMIF(ผลิต1!$C:$C,'รับ-จ่าย ประจำวัน'!$B87,ผลิต1!AL:AL)+SUMIF(ผลิต2!$C:$C,'รับ-จ่าย ประจำวัน'!$B87,ผลิต2!AL:AL)+SUMIF(เส้นแต่งหน้าขนมเค้ก!$C:$C,'รับ-จ่าย ประจำวัน'!$B87,เส้นแต่งหน้าขนมเค้ก!AL:AL)+SUMIF(แพ็ค!$C:$C,'รับ-จ่าย ประจำวัน'!$B87,แพ็ค!AL:AL)+SUMIF(ธุรการ!$C:$C,'รับ-จ่าย ประจำวัน'!$B87,ธุรการ!AL:AL)+SUMIF(เส้นแต่งหน้าขนมปัง!$C:$C,'รับ-จ่าย ประจำวัน'!$B87,เส้นแต่งหน้าขนมปัง!AL:AL)+SUMIF('วางแผนBC,CJ'!$C:$C,'รับ-จ่าย ประจำวัน'!$B87,'วางแผนBC,CJ'!AL:AL)+SUMIF(RD!$C:$C,'รับ-จ่าย ประจำวัน'!$B87,RD!AL:AL)+SUMIF('FG,ออนไล,คัดแยก'!$C:$C,'รับ-จ่าย ประจำวัน'!$B87,'FG,ออนไล,คัดแยก'!AL:AL)</f>
        <v>0</v>
      </c>
      <c r="BT87" s="18">
        <f t="shared" si="20"/>
        <v>121</v>
      </c>
      <c r="BU87" s="116">
        <v>210</v>
      </c>
      <c r="BV87" s="146">
        <f t="shared" si="21"/>
        <v>77</v>
      </c>
      <c r="BW87" s="183">
        <v>30</v>
      </c>
      <c r="BX87" s="172">
        <f t="shared" si="28"/>
        <v>4.0333333333333332</v>
      </c>
      <c r="BY87" s="188">
        <f t="shared" si="22"/>
        <v>19.09090909090909</v>
      </c>
      <c r="BZ87" s="180">
        <f t="shared" ca="1" si="23"/>
        <v>46222.090909090912</v>
      </c>
      <c r="CA87" s="152">
        <v>150</v>
      </c>
      <c r="CB87" s="93"/>
      <c r="CC87" s="93"/>
      <c r="CD87" s="93"/>
      <c r="CE87" s="93"/>
      <c r="CF87" s="93"/>
      <c r="CG87" s="93"/>
      <c r="CH87" s="93"/>
      <c r="CI87" s="93"/>
      <c r="CJ87" s="94"/>
      <c r="CK87" s="9">
        <f t="shared" si="24"/>
        <v>-133</v>
      </c>
    </row>
    <row r="88" spans="1:89" x14ac:dyDescent="0.5">
      <c r="A88" s="196" t="s">
        <v>1137</v>
      </c>
      <c r="B88" s="34">
        <v>1023801002</v>
      </c>
      <c r="C88" s="10" t="s">
        <v>1679</v>
      </c>
      <c r="D88" s="135" t="s">
        <v>276</v>
      </c>
      <c r="E88" s="11">
        <v>0</v>
      </c>
      <c r="F88" s="75"/>
      <c r="G88" s="11"/>
      <c r="H88" s="12">
        <v>105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4"/>
      <c r="T88" s="14"/>
      <c r="U88" s="14"/>
      <c r="V88" s="14"/>
      <c r="W88" s="14"/>
      <c r="X88" s="14">
        <v>296.5</v>
      </c>
      <c r="Y88" s="14"/>
      <c r="Z88" s="14"/>
      <c r="AA88" s="14"/>
      <c r="AB88" s="14"/>
      <c r="AC88" s="14"/>
      <c r="AD88" s="14"/>
      <c r="AE88" s="13"/>
      <c r="AF88" s="13"/>
      <c r="AG88" s="13"/>
      <c r="AH88" s="13"/>
      <c r="AI88" s="14"/>
      <c r="AJ88" s="14"/>
      <c r="AK88" s="14"/>
      <c r="AL88" s="14"/>
      <c r="AM88" s="14"/>
      <c r="AN88" s="15">
        <f t="shared" si="19"/>
        <v>296.5</v>
      </c>
      <c r="AO88" s="16">
        <f>SUMIF(เตรียมส่วนผสม!$C:$C,'รับ-จ่าย ประจำวัน'!$B88,เตรียมส่วนผสม!H:H)+SUMIF(กวนไส้!$C:$C,'รับ-จ่าย ประจำวัน'!$B88,กวนไส้!H:H)+SUMIF(ผลิต1!$C:$C,'รับ-จ่าย ประจำวัน'!$B88,ผลิต1!H:H)+SUMIF(ผลิต2!$C:$C,'รับ-จ่าย ประจำวัน'!$B88,ผลิต2!H:H)+SUMIF(เส้นแต่งหน้าขนมเค้ก!$C:$C,'รับ-จ่าย ประจำวัน'!$B88,เส้นแต่งหน้าขนมเค้ก!H:H)+SUMIF(แพ็ค!$C:$C,'รับ-จ่าย ประจำวัน'!$B88,แพ็ค!H:H)+SUMIF(ธุรการ!$C:$C,'รับ-จ่าย ประจำวัน'!$B88,ธุรการ!H:H)+SUMIF(เส้นแต่งหน้าขนมปัง!$C:$C,'รับ-จ่าย ประจำวัน'!$B88,เส้นแต่งหน้าขนมปัง!H:H)+SUMIF('วางแผนBC,CJ'!$C:$C,'รับ-จ่าย ประจำวัน'!$B88,'วางแผนBC,CJ'!H:H)+SUMIF(RD!$C:$C,'รับ-จ่าย ประจำวัน'!$B88,RD!H:H)+SUMIF('FG,ออนไล,คัดแยก'!$C:$C,'รับ-จ่าย ประจำวัน'!$B88,'FG,ออนไล,คัดแยก'!H:H)</f>
        <v>5</v>
      </c>
      <c r="AP88" s="16">
        <f>SUMIF(เตรียมส่วนผสม!$C:$C,'รับ-จ่าย ประจำวัน'!$B88,เตรียมส่วนผสม!I:I)+SUMIF(กวนไส้!$C:$C,'รับ-จ่าย ประจำวัน'!$B88,กวนไส้!I:I)+SUMIF(ผลิต1!$C:$C,'รับ-จ่าย ประจำวัน'!$B88,ผลิต1!I:I)+SUMIF(ผลิต2!$C:$C,'รับ-จ่าย ประจำวัน'!$B88,ผลิต2!I:I)+SUMIF(เส้นแต่งหน้าขนมเค้ก!$C:$C,'รับ-จ่าย ประจำวัน'!$B88,เส้นแต่งหน้าขนมเค้ก!I:I)+SUMIF(แพ็ค!$C:$C,'รับ-จ่าย ประจำวัน'!$B88,แพ็ค!I:I)+SUMIF(ธุรการ!$C:$C,'รับ-จ่าย ประจำวัน'!$B88,ธุรการ!I:I)+SUMIF(เส้นแต่งหน้าขนมปัง!$C:$C,'รับ-จ่าย ประจำวัน'!$B88,เส้นแต่งหน้าขนมปัง!I:I)+SUMIF('วางแผนBC,CJ'!$C:$C,'รับ-จ่าย ประจำวัน'!$B88,'วางแผนBC,CJ'!I:I)+SUMIF(RD!$C:$C,'รับ-จ่าย ประจำวัน'!$B88,RD!I:I)+SUMIF('FG,ออนไล,คัดแยก'!$C:$C,'รับ-จ่าย ประจำวัน'!$B88,'FG,ออนไล,คัดแยก'!I:I)</f>
        <v>0</v>
      </c>
      <c r="AQ88" s="16">
        <f>SUMIF(เตรียมส่วนผสม!$C:$C,'รับ-จ่าย ประจำวัน'!$B88,เตรียมส่วนผสม!J:J)+SUMIF(กวนไส้!$C:$C,'รับ-จ่าย ประจำวัน'!$B88,กวนไส้!J:J)+SUMIF(ผลิต1!$C:$C,'รับ-จ่าย ประจำวัน'!$B88,ผลิต1!J:J)+SUMIF(ผลิต2!$C:$C,'รับ-จ่าย ประจำวัน'!$B88,ผลิต2!J:J)+SUMIF(เส้นแต่งหน้าขนมเค้ก!$C:$C,'รับ-จ่าย ประจำวัน'!$B88,เส้นแต่งหน้าขนมเค้ก!J:J)+SUMIF(แพ็ค!$C:$C,'รับ-จ่าย ประจำวัน'!$B88,แพ็ค!J:J)+SUMIF(ธุรการ!$C:$C,'รับ-จ่าย ประจำวัน'!$B88,ธุรการ!J:J)+SUMIF(เส้นแต่งหน้าขนมปัง!$C:$C,'รับ-จ่าย ประจำวัน'!$B88,เส้นแต่งหน้าขนมปัง!J:J)+SUMIF('วางแผนBC,CJ'!$C:$C,'รับ-จ่าย ประจำวัน'!$B88,'วางแผนBC,CJ'!J:J)+SUMIF(RD!$C:$C,'รับ-จ่าย ประจำวัน'!$B88,RD!J:J)+SUMIF('FG,ออนไล,คัดแยก'!$C:$C,'รับ-จ่าย ประจำวัน'!$B88,'FG,ออนไล,คัดแยก'!J:J)</f>
        <v>0</v>
      </c>
      <c r="AR88" s="16">
        <f>SUMIF(เตรียมส่วนผสม!$C:$C,'รับ-จ่าย ประจำวัน'!$B88,เตรียมส่วนผสม!K:K)+SUMIF(กวนไส้!$C:$C,'รับ-จ่าย ประจำวัน'!$B88,กวนไส้!K:K)+SUMIF(ผลิต1!$C:$C,'รับ-จ่าย ประจำวัน'!$B88,ผลิต1!K:K)+SUMIF(ผลิต2!$C:$C,'รับ-จ่าย ประจำวัน'!$B88,ผลิต2!K:K)+SUMIF(เส้นแต่งหน้าขนมเค้ก!$C:$C,'รับ-จ่าย ประจำวัน'!$B88,เส้นแต่งหน้าขนมเค้ก!K:K)+SUMIF(แพ็ค!$C:$C,'รับ-จ่าย ประจำวัน'!$B88,แพ็ค!K:K)+SUMIF(ธุรการ!$C:$C,'รับ-จ่าย ประจำวัน'!$B88,ธุรการ!K:K)+SUMIF(เส้นแต่งหน้าขนมปัง!$C:$C,'รับ-จ่าย ประจำวัน'!$B88,เส้นแต่งหน้าขนมปัง!K:K)+SUMIF('วางแผนBC,CJ'!$C:$C,'รับ-จ่าย ประจำวัน'!$B88,'วางแผนBC,CJ'!K:K)+SUMIF(RD!$C:$C,'รับ-จ่าย ประจำวัน'!$B88,RD!K:K)+SUMIF('FG,ออนไล,คัดแยก'!$C:$C,'รับ-จ่าย ประจำวัน'!$B88,'FG,ออนไล,คัดแยก'!K:K)</f>
        <v>10</v>
      </c>
      <c r="AS88" s="16">
        <f>SUMIF(เตรียมส่วนผสม!$C:$C,'รับ-จ่าย ประจำวัน'!$B88,เตรียมส่วนผสม!L:L)+SUMIF(กวนไส้!$C:$C,'รับ-จ่าย ประจำวัน'!$B88,กวนไส้!L:L)+SUMIF(ผลิต1!$C:$C,'รับ-จ่าย ประจำวัน'!$B88,ผลิต1!L:L)+SUMIF(ผลิต2!$C:$C,'รับ-จ่าย ประจำวัน'!$B88,ผลิต2!L:L)+SUMIF(เส้นแต่งหน้าขนมเค้ก!$C:$C,'รับ-จ่าย ประจำวัน'!$B88,เส้นแต่งหน้าขนมเค้ก!L:L)+SUMIF(แพ็ค!$C:$C,'รับ-จ่าย ประจำวัน'!$B88,แพ็ค!L:L)+SUMIF(ธุรการ!$C:$C,'รับ-จ่าย ประจำวัน'!$B88,ธุรการ!L:L)+SUMIF(เส้นแต่งหน้าขนมปัง!$C:$C,'รับ-จ่าย ประจำวัน'!$B88,เส้นแต่งหน้าขนมปัง!L:L)+SUMIF('วางแผนBC,CJ'!$C:$C,'รับ-จ่าย ประจำวัน'!$B88,'วางแผนBC,CJ'!L:L)+SUMIF(RD!$C:$C,'รับ-จ่าย ประจำวัน'!$B88,RD!L:L)+SUMIF('FG,ออนไล,คัดแยก'!$C:$C,'รับ-จ่าย ประจำวัน'!$B88,'FG,ออนไล,คัดแยก'!L:L)</f>
        <v>0</v>
      </c>
      <c r="AT88" s="16">
        <f>SUMIF(เตรียมส่วนผสม!$C:$C,'รับ-จ่าย ประจำวัน'!$B88,เตรียมส่วนผสม!M:M)+SUMIF(กวนไส้!$C:$C,'รับ-จ่าย ประจำวัน'!$B88,กวนไส้!M:M)+SUMIF(ผลิต1!$C:$C,'รับ-จ่าย ประจำวัน'!$B88,ผลิต1!M:M)+SUMIF(ผลิต2!$C:$C,'รับ-จ่าย ประจำวัน'!$B88,ผลิต2!M:M)+SUMIF(เส้นแต่งหน้าขนมเค้ก!$C:$C,'รับ-จ่าย ประจำวัน'!$B88,เส้นแต่งหน้าขนมเค้ก!M:M)+SUMIF(แพ็ค!$C:$C,'รับ-จ่าย ประจำวัน'!$B88,แพ็ค!M:M)+SUMIF(ธุรการ!$C:$C,'รับ-จ่าย ประจำวัน'!$B88,ธุรการ!M:M)+SUMIF(เส้นแต่งหน้าขนมปัง!$C:$C,'รับ-จ่าย ประจำวัน'!$B88,เส้นแต่งหน้าขนมปัง!M:M)+SUMIF('วางแผนBC,CJ'!$C:$C,'รับ-จ่าย ประจำวัน'!$B88,'วางแผนBC,CJ'!M:M)+SUMIF(RD!$C:$C,'รับ-จ่าย ประจำวัน'!$B88,RD!M:M)+SUMIF('FG,ออนไล,คัดแยก'!$C:$C,'รับ-จ่าย ประจำวัน'!$B88,'FG,ออนไล,คัดแยก'!M:M)</f>
        <v>0</v>
      </c>
      <c r="AU88" s="16">
        <f>SUMIF(เตรียมส่วนผสม!$C:$C,'รับ-จ่าย ประจำวัน'!$B88,เตรียมส่วนผสม!N:N)+SUMIF(กวนไส้!$C:$C,'รับ-จ่าย ประจำวัน'!$B88,กวนไส้!N:N)+SUMIF(ผลิต1!$C:$C,'รับ-จ่าย ประจำวัน'!$B88,ผลิต1!N:N)+SUMIF(ผลิต2!$C:$C,'รับ-จ่าย ประจำวัน'!$B88,ผลิต2!N:N)+SUMIF(เส้นแต่งหน้าขนมเค้ก!$C:$C,'รับ-จ่าย ประจำวัน'!$B88,เส้นแต่งหน้าขนมเค้ก!N:N)+SUMIF(แพ็ค!$C:$C,'รับ-จ่าย ประจำวัน'!$B88,แพ็ค!N:N)+SUMIF(ธุรการ!$C:$C,'รับ-จ่าย ประจำวัน'!$B88,ธุรการ!N:N)+SUMIF(เส้นแต่งหน้าขนมปัง!$C:$C,'รับ-จ่าย ประจำวัน'!$B88,เส้นแต่งหน้าขนมปัง!N:N)+SUMIF('วางแผนBC,CJ'!$C:$C,'รับ-จ่าย ประจำวัน'!$B88,'วางแผนBC,CJ'!N:N)+SUMIF(RD!$C:$C,'รับ-จ่าย ประจำวัน'!$B88,RD!N:N)+SUMIF('FG,ออนไล,คัดแยก'!$C:$C,'รับ-จ่าย ประจำวัน'!$B88,'FG,ออนไล,คัดแยก'!N:N)</f>
        <v>10</v>
      </c>
      <c r="AV88" s="16">
        <f>SUMIF(เตรียมส่วนผสม!$C:$C,'รับ-จ่าย ประจำวัน'!$B88,เตรียมส่วนผสม!O:O)+SUMIF(กวนไส้!$C:$C,'รับ-จ่าย ประจำวัน'!$B88,กวนไส้!O:O)+SUMIF(ผลิต1!$C:$C,'รับ-จ่าย ประจำวัน'!$B88,ผลิต1!O:O)+SUMIF(ผลิต2!$C:$C,'รับ-จ่าย ประจำวัน'!$B88,ผลิต2!O:O)+SUMIF(เส้นแต่งหน้าขนมเค้ก!$C:$C,'รับ-จ่าย ประจำวัน'!$B88,เส้นแต่งหน้าขนมเค้ก!O:O)+SUMIF(แพ็ค!$C:$C,'รับ-จ่าย ประจำวัน'!$B88,แพ็ค!O:O)+SUMIF(ธุรการ!$C:$C,'รับ-จ่าย ประจำวัน'!$B88,ธุรการ!O:O)+SUMIF(เส้นแต่งหน้าขนมปัง!$C:$C,'รับ-จ่าย ประจำวัน'!$B88,เส้นแต่งหน้าขนมปัง!O:O)+SUMIF('วางแผนBC,CJ'!$C:$C,'รับ-จ่าย ประจำวัน'!$B88,'วางแผนBC,CJ'!O:O)+SUMIF(RD!$C:$C,'รับ-จ่าย ประจำวัน'!$B88,RD!O:O)+SUMIF('FG,ออนไล,คัดแยก'!$C:$C,'รับ-จ่าย ประจำวัน'!$B88,'FG,ออนไล,คัดแยก'!O:O)</f>
        <v>0</v>
      </c>
      <c r="AW88" s="16">
        <f>SUMIF(เตรียมส่วนผสม!$C:$C,'รับ-จ่าย ประจำวัน'!$B88,เตรียมส่วนผสม!P:P)+SUMIF(กวนไส้!$C:$C,'รับ-จ่าย ประจำวัน'!$B88,กวนไส้!P:P)+SUMIF(ผลิต1!$C:$C,'รับ-จ่าย ประจำวัน'!$B88,ผลิต1!P:P)+SUMIF(ผลิต2!$C:$C,'รับ-จ่าย ประจำวัน'!$B88,ผลิต2!P:P)+SUMIF(เส้นแต่งหน้าขนมเค้ก!$C:$C,'รับ-จ่าย ประจำวัน'!$B88,เส้นแต่งหน้าขนมเค้ก!P:P)+SUMIF(แพ็ค!$C:$C,'รับ-จ่าย ประจำวัน'!$B88,แพ็ค!P:P)+SUMIF(ธุรการ!$C:$C,'รับ-จ่าย ประจำวัน'!$B88,ธุรการ!P:P)+SUMIF(เส้นแต่งหน้าขนมปัง!$C:$C,'รับ-จ่าย ประจำวัน'!$B88,เส้นแต่งหน้าขนมปัง!P:P)+SUMIF('วางแผนBC,CJ'!$C:$C,'รับ-จ่าย ประจำวัน'!$B88,'วางแผนBC,CJ'!P:P)+SUMIF(RD!$C:$C,'รับ-จ่าย ประจำวัน'!$B88,RD!P:P)+SUMIF('FG,ออนไล,คัดแยก'!$C:$C,'รับ-จ่าย ประจำวัน'!$B88,'FG,ออนไล,คัดแยก'!P:P)</f>
        <v>10</v>
      </c>
      <c r="AX88" s="16">
        <f>SUMIF(เตรียมส่วนผสม!$C:$C,'รับ-จ่าย ประจำวัน'!$B88,เตรียมส่วนผสม!Q:Q)+SUMIF(กวนไส้!$C:$C,'รับ-จ่าย ประจำวัน'!$B88,กวนไส้!Q:Q)+SUMIF(ผลิต1!$C:$C,'รับ-จ่าย ประจำวัน'!$B88,ผลิต1!Q:Q)+SUMIF(ผลิต2!$C:$C,'รับ-จ่าย ประจำวัน'!$B88,ผลิต2!Q:Q)+SUMIF(เส้นแต่งหน้าขนมเค้ก!$C:$C,'รับ-จ่าย ประจำวัน'!$B88,เส้นแต่งหน้าขนมเค้ก!Q:Q)+SUMIF(แพ็ค!$C:$C,'รับ-จ่าย ประจำวัน'!$B88,แพ็ค!Q:Q)+SUMIF(ธุรการ!$C:$C,'รับ-จ่าย ประจำวัน'!$B88,ธุรการ!Q:Q)+SUMIF(เส้นแต่งหน้าขนมปัง!$C:$C,'รับ-จ่าย ประจำวัน'!$B88,เส้นแต่งหน้าขนมปัง!Q:Q)+SUMIF('วางแผนBC,CJ'!$C:$C,'รับ-จ่าย ประจำวัน'!$B88,'วางแผนBC,CJ'!Q:Q)+SUMIF(RD!$C:$C,'รับ-จ่าย ประจำวัน'!$B88,RD!Q:Q)+SUMIF('FG,ออนไล,คัดแยก'!$C:$C,'รับ-จ่าย ประจำวัน'!$B88,'FG,ออนไล,คัดแยก'!Q:Q)</f>
        <v>10</v>
      </c>
      <c r="AY88" s="16">
        <f>SUMIF(เตรียมส่วนผสม!$C:$C,'รับ-จ่าย ประจำวัน'!$B88,เตรียมส่วนผสม!R:R)+SUMIF(กวนไส้!$C:$C,'รับ-จ่าย ประจำวัน'!$B88,กวนไส้!R:R)+SUMIF(ผลิต1!$C:$C,'รับ-จ่าย ประจำวัน'!$B88,ผลิต1!R:R)+SUMIF(ผลิต2!$C:$C,'รับ-จ่าย ประจำวัน'!$B88,ผลิต2!R:R)+SUMIF(เส้นแต่งหน้าขนมเค้ก!$C:$C,'รับ-จ่าย ประจำวัน'!$B88,เส้นแต่งหน้าขนมเค้ก!R:R)+SUMIF(แพ็ค!$C:$C,'รับ-จ่าย ประจำวัน'!$B88,แพ็ค!R:R)+SUMIF(ธุรการ!$C:$C,'รับ-จ่าย ประจำวัน'!$B88,ธุรการ!R:R)+SUMIF(เส้นแต่งหน้าขนมปัง!$C:$C,'รับ-จ่าย ประจำวัน'!$B88,เส้นแต่งหน้าขนมปัง!R:R)+SUMIF('วางแผนBC,CJ'!$C:$C,'รับ-จ่าย ประจำวัน'!$B88,'วางแผนBC,CJ'!R:R)+SUMIF(RD!$C:$C,'รับ-จ่าย ประจำวัน'!$B88,RD!R:R)+SUMIF('FG,ออนไล,คัดแยก'!$C:$C,'รับ-จ่าย ประจำวัน'!$B88,'FG,ออนไล,คัดแยก'!R:R)</f>
        <v>0</v>
      </c>
      <c r="AZ88" s="16">
        <f>SUMIF(เตรียมส่วนผสม!$C:$C,'รับ-จ่าย ประจำวัน'!$B88,เตรียมส่วนผสม!S:S)+SUMIF(กวนไส้!$C:$C,'รับ-จ่าย ประจำวัน'!$B88,กวนไส้!S:S)+SUMIF(ผลิต1!$C:$C,'รับ-จ่าย ประจำวัน'!$B88,ผลิต1!S:S)+SUMIF(ผลิต2!$C:$C,'รับ-จ่าย ประจำวัน'!$B88,ผลิต2!S:S)+SUMIF(เส้นแต่งหน้าขนมเค้ก!$C:$C,'รับ-จ่าย ประจำวัน'!$B88,เส้นแต่งหน้าขนมเค้ก!S:S)+SUMIF(แพ็ค!$C:$C,'รับ-จ่าย ประจำวัน'!$B88,แพ็ค!S:S)+SUMIF(ธุรการ!$C:$C,'รับ-จ่าย ประจำวัน'!$B88,ธุรการ!S:S)+SUMIF(เส้นแต่งหน้าขนมปัง!$C:$C,'รับ-จ่าย ประจำวัน'!$B88,เส้นแต่งหน้าขนมปัง!S:S)+SUMIF('วางแผนBC,CJ'!$C:$C,'รับ-จ่าย ประจำวัน'!$B88,'วางแผนBC,CJ'!S:S)+SUMIF(RD!$C:$C,'รับ-จ่าย ประจำวัน'!$B88,RD!S:S)+SUMIF('FG,ออนไล,คัดแยก'!$C:$C,'รับ-จ่าย ประจำวัน'!$B88,'FG,ออนไล,คัดแยก'!S:S)</f>
        <v>10</v>
      </c>
      <c r="BA88" s="16">
        <f>SUMIF(เตรียมส่วนผสม!$C:$C,'รับ-จ่าย ประจำวัน'!$B88,เตรียมส่วนผสม!T:T)+SUMIF(กวนไส้!$C:$C,'รับ-จ่าย ประจำวัน'!$B88,กวนไส้!T:T)+SUMIF(ผลิต1!$C:$C,'รับ-จ่าย ประจำวัน'!$B88,ผลิต1!T:T)+SUMIF(ผลิต2!$C:$C,'รับ-จ่าย ประจำวัน'!$B88,ผลิต2!T:T)+SUMIF(เส้นแต่งหน้าขนมเค้ก!$C:$C,'รับ-จ่าย ประจำวัน'!$B88,เส้นแต่งหน้าขนมเค้ก!T:T)+SUMIF(แพ็ค!$C:$C,'รับ-จ่าย ประจำวัน'!$B88,แพ็ค!T:T)+SUMIF(ธุรการ!$C:$C,'รับ-จ่าย ประจำวัน'!$B88,ธุรการ!T:T)+SUMIF(เส้นแต่งหน้าขนมปัง!$C:$C,'รับ-จ่าย ประจำวัน'!$B88,เส้นแต่งหน้าขนมปัง!T:T)+SUMIF('วางแผนBC,CJ'!$C:$C,'รับ-จ่าย ประจำวัน'!$B88,'วางแผนBC,CJ'!T:T)+SUMIF(RD!$C:$C,'รับ-จ่าย ประจำวัน'!$B88,RD!T:T)+SUMIF('FG,ออนไล,คัดแยก'!$C:$C,'รับ-จ่าย ประจำวัน'!$B88,'FG,ออนไล,คัดแยก'!T:T)</f>
        <v>0</v>
      </c>
      <c r="BB88" s="16">
        <f>SUMIF(เตรียมส่วนผสม!$C:$C,'รับ-จ่าย ประจำวัน'!$B88,เตรียมส่วนผสม!U:U)+SUMIF(กวนไส้!$C:$C,'รับ-จ่าย ประจำวัน'!$B88,กวนไส้!U:U)+SUMIF(ผลิต1!$C:$C,'รับ-จ่าย ประจำวัน'!$B88,ผลิต1!U:U)+SUMIF(ผลิต2!$C:$C,'รับ-จ่าย ประจำวัน'!$B88,ผลิต2!U:U)+SUMIF(เส้นแต่งหน้าขนมเค้ก!$C:$C,'รับ-จ่าย ประจำวัน'!$B88,เส้นแต่งหน้าขนมเค้ก!U:U)+SUMIF(แพ็ค!$C:$C,'รับ-จ่าย ประจำวัน'!$B88,แพ็ค!U:U)+SUMIF(ธุรการ!$C:$C,'รับ-จ่าย ประจำวัน'!$B88,ธุรการ!U:U)+SUMIF(เส้นแต่งหน้าขนมปัง!$C:$C,'รับ-จ่าย ประจำวัน'!$B88,เส้นแต่งหน้าขนมปัง!U:U)+SUMIF('วางแผนBC,CJ'!$C:$C,'รับ-จ่าย ประจำวัน'!$B88,'วางแผนBC,CJ'!U:U)+SUMIF(RD!$C:$C,'รับ-จ่าย ประจำวัน'!$B88,RD!U:U)+SUMIF('FG,ออนไล,คัดแยก'!$C:$C,'รับ-จ่าย ประจำวัน'!$B88,'FG,ออนไล,คัดแยก'!U:U)</f>
        <v>10</v>
      </c>
      <c r="BC88" s="16">
        <f>SUMIF(เตรียมส่วนผสม!$C:$C,'รับ-จ่าย ประจำวัน'!$B88,เตรียมส่วนผสม!V:V)+SUMIF(กวนไส้!$C:$C,'รับ-จ่าย ประจำวัน'!$B88,กวนไส้!V:V)+SUMIF(ผลิต1!$C:$C,'รับ-จ่าย ประจำวัน'!$B88,ผลิต1!V:V)+SUMIF(ผลิต2!$C:$C,'รับ-จ่าย ประจำวัน'!$B88,ผลิต2!V:V)+SUMIF(เส้นแต่งหน้าขนมเค้ก!$C:$C,'รับ-จ่าย ประจำวัน'!$B88,เส้นแต่งหน้าขนมเค้ก!V:V)+SUMIF(แพ็ค!$C:$C,'รับ-จ่าย ประจำวัน'!$B88,แพ็ค!V:V)+SUMIF(ธุรการ!$C:$C,'รับ-จ่าย ประจำวัน'!$B88,ธุรการ!V:V)+SUMIF(เส้นแต่งหน้าขนมปัง!$C:$C,'รับ-จ่าย ประจำวัน'!$B88,เส้นแต่งหน้าขนมปัง!V:V)+SUMIF('วางแผนBC,CJ'!$C:$C,'รับ-จ่าย ประจำวัน'!$B88,'วางแผนBC,CJ'!V:V)+SUMIF(RD!$C:$C,'รับ-จ่าย ประจำวัน'!$B88,RD!V:V)+SUMIF('FG,ออนไล,คัดแยก'!$C:$C,'รับ-จ่าย ประจำวัน'!$B88,'FG,ออนไล,คัดแยก'!V:V)</f>
        <v>0</v>
      </c>
      <c r="BD88" s="16">
        <f>SUMIF(เตรียมส่วนผสม!$C:$C,'รับ-จ่าย ประจำวัน'!$B88,เตรียมส่วนผสม!W:W)+SUMIF(กวนไส้!$C:$C,'รับ-จ่าย ประจำวัน'!$B88,กวนไส้!W:W)+SUMIF(ผลิต1!$C:$C,'รับ-จ่าย ประจำวัน'!$B88,ผลิต1!W:W)+SUMIF(ผลิต2!$C:$C,'รับ-จ่าย ประจำวัน'!$B88,ผลิต2!W:W)+SUMIF(เส้นแต่งหน้าขนมเค้ก!$C:$C,'รับ-จ่าย ประจำวัน'!$B88,เส้นแต่งหน้าขนมเค้ก!W:W)+SUMIF(แพ็ค!$C:$C,'รับ-จ่าย ประจำวัน'!$B88,แพ็ค!W:W)+SUMIF(ธุรการ!$C:$C,'รับ-จ่าย ประจำวัน'!$B88,ธุรการ!W:W)+SUMIF(เส้นแต่งหน้าขนมปัง!$C:$C,'รับ-จ่าย ประจำวัน'!$B88,เส้นแต่งหน้าขนมปัง!W:W)+SUMIF('วางแผนBC,CJ'!$C:$C,'รับ-จ่าย ประจำวัน'!$B88,'วางแผนBC,CJ'!W:W)+SUMIF(RD!$C:$C,'รับ-จ่าย ประจำวัน'!$B88,RD!W:W)+SUMIF('FG,ออนไล,คัดแยก'!$C:$C,'รับ-จ่าย ประจำวัน'!$B88,'FG,ออนไล,คัดแยก'!W:W)</f>
        <v>5</v>
      </c>
      <c r="BE88" s="16">
        <f>SUMIF(เตรียมส่วนผสม!$C:$C,'รับ-จ่าย ประจำวัน'!$B88,เตรียมส่วนผสม!X:X)+SUMIF(กวนไส้!$C:$C,'รับ-จ่าย ประจำวัน'!$B88,กวนไส้!X:X)+SUMIF(ผลิต1!$C:$C,'รับ-จ่าย ประจำวัน'!$B88,ผลิต1!X:X)+SUMIF(ผลิต2!$C:$C,'รับ-จ่าย ประจำวัน'!$B88,ผลิต2!X:X)+SUMIF(เส้นแต่งหน้าขนมเค้ก!$C:$C,'รับ-จ่าย ประจำวัน'!$B88,เส้นแต่งหน้าขนมเค้ก!X:X)+SUMIF(แพ็ค!$C:$C,'รับ-จ่าย ประจำวัน'!$B88,แพ็ค!X:X)+SUMIF(ธุรการ!$C:$C,'รับ-จ่าย ประจำวัน'!$B88,ธุรการ!X:X)+SUMIF(เส้นแต่งหน้าขนมปัง!$C:$C,'รับ-จ่าย ประจำวัน'!$B88,เส้นแต่งหน้าขนมปัง!X:X)+SUMIF('วางแผนBC,CJ'!$C:$C,'รับ-จ่าย ประจำวัน'!$B88,'วางแผนBC,CJ'!X:X)+SUMIF(RD!$C:$C,'รับ-จ่าย ประจำวัน'!$B88,RD!X:X)+SUMIF('FG,ออนไล,คัดแยก'!$C:$C,'รับ-จ่าย ประจำวัน'!$B88,'FG,ออนไล,คัดแยก'!X:X)</f>
        <v>0</v>
      </c>
      <c r="BF88" s="16">
        <f>SUMIF(เตรียมส่วนผสม!$C:$C,'รับ-จ่าย ประจำวัน'!$B88,เตรียมส่วนผสม!Y:Y)+SUMIF(กวนไส้!$C:$C,'รับ-จ่าย ประจำวัน'!$B88,กวนไส้!Y:Y)+SUMIF(ผลิต1!$C:$C,'รับ-จ่าย ประจำวัน'!$B88,ผลิต1!Y:Y)+SUMIF(ผลิต2!$C:$C,'รับ-จ่าย ประจำวัน'!$B88,ผลิต2!Y:Y)+SUMIF(เส้นแต่งหน้าขนมเค้ก!$C:$C,'รับ-จ่าย ประจำวัน'!$B88,เส้นแต่งหน้าขนมเค้ก!Y:Y)+SUMIF(แพ็ค!$C:$C,'รับ-จ่าย ประจำวัน'!$B88,แพ็ค!Y:Y)+SUMIF(ธุรการ!$C:$C,'รับ-จ่าย ประจำวัน'!$B88,ธุรการ!Y:Y)+SUMIF(เส้นแต่งหน้าขนมปัง!$C:$C,'รับ-จ่าย ประจำวัน'!$B88,เส้นแต่งหน้าขนมปัง!Y:Y)+SUMIF('วางแผนBC,CJ'!$C:$C,'รับ-จ่าย ประจำวัน'!$B88,'วางแผนBC,CJ'!Y:Y)+SUMIF(RD!$C:$C,'รับ-จ่าย ประจำวัน'!$B88,RD!Y:Y)+SUMIF('FG,ออนไล,คัดแยก'!$C:$C,'รับ-จ่าย ประจำวัน'!$B88,'FG,ออนไล,คัดแยก'!Y:Y)</f>
        <v>5</v>
      </c>
      <c r="BG88" s="16">
        <f>SUMIF(เตรียมส่วนผสม!$C:$C,'รับ-จ่าย ประจำวัน'!$B88,เตรียมส่วนผสม!Z:Z)+SUMIF(กวนไส้!$C:$C,'รับ-จ่าย ประจำวัน'!$B88,กวนไส้!Z:Z)+SUMIF(ผลิต1!$C:$C,'รับ-จ่าย ประจำวัน'!$B88,ผลิต1!Z:Z)+SUMIF(ผลิต2!$C:$C,'รับ-จ่าย ประจำวัน'!$B88,ผลิต2!Z:Z)+SUMIF(เส้นแต่งหน้าขนมเค้ก!$C:$C,'รับ-จ่าย ประจำวัน'!$B88,เส้นแต่งหน้าขนมเค้ก!Z:Z)+SUMIF(แพ็ค!$C:$C,'รับ-จ่าย ประจำวัน'!$B88,แพ็ค!Z:Z)+SUMIF(ธุรการ!$C:$C,'รับ-จ่าย ประจำวัน'!$B88,ธุรการ!Z:Z)+SUMIF(เส้นแต่งหน้าขนมปัง!$C:$C,'รับ-จ่าย ประจำวัน'!$B88,เส้นแต่งหน้าขนมปัง!Z:Z)+SUMIF('วางแผนBC,CJ'!$C:$C,'รับ-จ่าย ประจำวัน'!$B88,'วางแผนBC,CJ'!Z:Z)+SUMIF(RD!$C:$C,'รับ-จ่าย ประจำวัน'!$B88,RD!Z:Z)+SUMIF('FG,ออนไล,คัดแยก'!$C:$C,'รับ-จ่าย ประจำวัน'!$B88,'FG,ออนไล,คัดแยก'!Z:Z)</f>
        <v>0</v>
      </c>
      <c r="BH88" s="16">
        <f>SUMIF(เตรียมส่วนผสม!$C:$C,'รับ-จ่าย ประจำวัน'!$B88,เตรียมส่วนผสม!AA:AA)+SUMIF(กวนไส้!$C:$C,'รับ-จ่าย ประจำวัน'!$B88,กวนไส้!AA:AA)+SUMIF(ผลิต1!$C:$C,'รับ-จ่าย ประจำวัน'!$B88,ผลิต1!AA:AA)+SUMIF(ผลิต2!$C:$C,'รับ-จ่าย ประจำวัน'!$B88,ผลิต2!AA:AA)+SUMIF(เส้นแต่งหน้าขนมเค้ก!$C:$C,'รับ-จ่าย ประจำวัน'!$B88,เส้นแต่งหน้าขนมเค้ก!AA:AA)+SUMIF(แพ็ค!$C:$C,'รับ-จ่าย ประจำวัน'!$B88,แพ็ค!AA:AA)+SUMIF(ธุรการ!$C:$C,'รับ-จ่าย ประจำวัน'!$B88,ธุรการ!AA:AA)+SUMIF(เส้นแต่งหน้าขนมปัง!$C:$C,'รับ-จ่าย ประจำวัน'!$B88,เส้นแต่งหน้าขนมปัง!AA:AA)+SUMIF('วางแผนBC,CJ'!$C:$C,'รับ-จ่าย ประจำวัน'!$B88,'วางแผนBC,CJ'!AA:AA)+SUMIF(RD!$C:$C,'รับ-จ่าย ประจำวัน'!$B88,RD!AA:AA)+SUMIF('FG,ออนไล,คัดแยก'!$C:$C,'รับ-จ่าย ประจำวัน'!$B88,'FG,ออนไล,คัดแยก'!AA:AA)</f>
        <v>0</v>
      </c>
      <c r="BI88" s="16">
        <f>SUMIF(เตรียมส่วนผสม!$C:$C,'รับ-จ่าย ประจำวัน'!$B88,เตรียมส่วนผสม!AB:AB)+SUMIF(กวนไส้!$C:$C,'รับ-จ่าย ประจำวัน'!$B88,กวนไส้!AB:AB)+SUMIF(ผลิต1!$C:$C,'รับ-จ่าย ประจำวัน'!$B88,ผลิต1!AB:AB)+SUMIF(ผลิต2!$C:$C,'รับ-จ่าย ประจำวัน'!$B88,ผลิต2!AB:AB)+SUMIF(เส้นแต่งหน้าขนมเค้ก!$C:$C,'รับ-จ่าย ประจำวัน'!$B88,เส้นแต่งหน้าขนมเค้ก!AB:AB)+SUMIF(แพ็ค!$C:$C,'รับ-จ่าย ประจำวัน'!$B88,แพ็ค!AB:AB)+SUMIF(ธุรการ!$C:$C,'รับ-จ่าย ประจำวัน'!$B88,ธุรการ!AB:AB)+SUMIF(เส้นแต่งหน้าขนมปัง!$C:$C,'รับ-จ่าย ประจำวัน'!$B88,เส้นแต่งหน้าขนมปัง!AB:AB)+SUMIF('วางแผนBC,CJ'!$C:$C,'รับ-จ่าย ประจำวัน'!$B88,'วางแผนBC,CJ'!AB:AB)+SUMIF(RD!$C:$C,'รับ-จ่าย ประจำวัน'!$B88,RD!AB:AB)+SUMIF('FG,ออนไล,คัดแยก'!$C:$C,'รับ-จ่าย ประจำวัน'!$B88,'FG,ออนไล,คัดแยก'!AB:AB)</f>
        <v>10</v>
      </c>
      <c r="BJ88" s="16">
        <f>SUMIF(เตรียมส่วนผสม!$C:$C,'รับ-จ่าย ประจำวัน'!$B88,เตรียมส่วนผสม!AC:AC)+SUMIF(กวนไส้!$C:$C,'รับ-จ่าย ประจำวัน'!$B88,กวนไส้!AC:AC)+SUMIF(ผลิต1!$C:$C,'รับ-จ่าย ประจำวัน'!$B88,ผลิต1!AC:AC)+SUMIF(ผลิต2!$C:$C,'รับ-จ่าย ประจำวัน'!$B88,ผลิต2!AC:AC)+SUMIF(เส้นแต่งหน้าขนมเค้ก!$C:$C,'รับ-จ่าย ประจำวัน'!$B88,เส้นแต่งหน้าขนมเค้ก!AC:AC)+SUMIF(แพ็ค!$C:$C,'รับ-จ่าย ประจำวัน'!$B88,แพ็ค!AC:AC)+SUMIF(ธุรการ!$C:$C,'รับ-จ่าย ประจำวัน'!$B88,ธุรการ!AC:AC)+SUMIF(เส้นแต่งหน้าขนมปัง!$C:$C,'รับ-จ่าย ประจำวัน'!$B88,เส้นแต่งหน้าขนมปัง!AC:AC)+SUMIF('วางแผนBC,CJ'!$C:$C,'รับ-จ่าย ประจำวัน'!$B88,'วางแผนBC,CJ'!AC:AC)+SUMIF(RD!$C:$C,'รับ-จ่าย ประจำวัน'!$B88,RD!AC:AC)+SUMIF('FG,ออนไล,คัดแยก'!$C:$C,'รับ-จ่าย ประจำวัน'!$B88,'FG,ออนไล,คัดแยก'!AC:AC)</f>
        <v>0</v>
      </c>
      <c r="BK88" s="16">
        <f>SUMIF(เตรียมส่วนผสม!$C:$C,'รับ-จ่าย ประจำวัน'!$B88,เตรียมส่วนผสม!AD:AD)+SUMIF(กวนไส้!$C:$C,'รับ-จ่าย ประจำวัน'!$B88,กวนไส้!AD:AD)+SUMIF(ผลิต1!$C:$C,'รับ-จ่าย ประจำวัน'!$B88,ผลิต1!AD:AD)+SUMIF(ผลิต2!$C:$C,'รับ-จ่าย ประจำวัน'!$B88,ผลิต2!AD:AD)+SUMIF(เส้นแต่งหน้าขนมเค้ก!$C:$C,'รับ-จ่าย ประจำวัน'!$B88,เส้นแต่งหน้าขนมเค้ก!AD:AD)+SUMIF(แพ็ค!$C:$C,'รับ-จ่าย ประจำวัน'!$B88,แพ็ค!AD:AD)+SUMIF(ธุรการ!$C:$C,'รับ-จ่าย ประจำวัน'!$B88,ธุรการ!AD:AD)+SUMIF(เส้นแต่งหน้าขนมปัง!$C:$C,'รับ-จ่าย ประจำวัน'!$B88,เส้นแต่งหน้าขนมปัง!AD:AD)+SUMIF('วางแผนBC,CJ'!$C:$C,'รับ-จ่าย ประจำวัน'!$B88,'วางแผนBC,CJ'!AD:AD)+SUMIF(RD!$C:$C,'รับ-จ่าย ประจำวัน'!$B88,RD!AD:AD)+SUMIF('FG,ออนไล,คัดแยก'!$C:$C,'รับ-จ่าย ประจำวัน'!$B88,'FG,ออนไล,คัดแยก'!AD:AD)</f>
        <v>0</v>
      </c>
      <c r="BL88" s="16">
        <f>SUMIF(เตรียมส่วนผสม!$C:$C,'รับ-จ่าย ประจำวัน'!$B88,เตรียมส่วนผสม!AE:AE)+SUMIF(กวนไส้!$C:$C,'รับ-จ่าย ประจำวัน'!$B88,กวนไส้!AE:AE)+SUMIF(ผลิต1!$C:$C,'รับ-จ่าย ประจำวัน'!$B88,ผลิต1!AE:AE)+SUMIF(ผลิต2!$C:$C,'รับ-จ่าย ประจำวัน'!$B88,ผลิต2!AE:AE)+SUMIF(เส้นแต่งหน้าขนมเค้ก!$C:$C,'รับ-จ่าย ประจำวัน'!$B88,เส้นแต่งหน้าขนมเค้ก!AE:AE)+SUMIF(แพ็ค!$C:$C,'รับ-จ่าย ประจำวัน'!$B88,แพ็ค!AE:AE)+SUMIF(ธุรการ!$C:$C,'รับ-จ่าย ประจำวัน'!$B88,ธุรการ!AE:AE)+SUMIF(เส้นแต่งหน้าขนมปัง!$C:$C,'รับ-จ่าย ประจำวัน'!$B88,เส้นแต่งหน้าขนมปัง!AE:AE)+SUMIF('วางแผนBC,CJ'!$C:$C,'รับ-จ่าย ประจำวัน'!$B88,'วางแผนBC,CJ'!AE:AE)+SUMIF(RD!$C:$C,'รับ-จ่าย ประจำวัน'!$B88,RD!AE:AE)+SUMIF('FG,ออนไล,คัดแยก'!$C:$C,'รับ-จ่าย ประจำวัน'!$B88,'FG,ออนไล,คัดแยก'!AE:AE)</f>
        <v>10</v>
      </c>
      <c r="BM88" s="16">
        <f>SUMIF(เตรียมส่วนผสม!$C:$C,'รับ-จ่าย ประจำวัน'!$B88,เตรียมส่วนผสม!AF:AF)+SUMIF(กวนไส้!$C:$C,'รับ-จ่าย ประจำวัน'!$B88,กวนไส้!AF:AF)+SUMIF(ผลิต1!$C:$C,'รับ-จ่าย ประจำวัน'!$B88,ผลิต1!AF:AF)+SUMIF(ผลิต2!$C:$C,'รับ-จ่าย ประจำวัน'!$B88,ผลิต2!AF:AF)+SUMIF(เส้นแต่งหน้าขนมเค้ก!$C:$C,'รับ-จ่าย ประจำวัน'!$B88,เส้นแต่งหน้าขนมเค้ก!AF:AF)+SUMIF(แพ็ค!$C:$C,'รับ-จ่าย ประจำวัน'!$B88,แพ็ค!AF:AF)+SUMIF(ธุรการ!$C:$C,'รับ-จ่าย ประจำวัน'!$B88,ธุรการ!AF:AF)+SUMIF(เส้นแต่งหน้าขนมปัง!$C:$C,'รับ-จ่าย ประจำวัน'!$B88,เส้นแต่งหน้าขนมปัง!AF:AF)+SUMIF('วางแผนBC,CJ'!$C:$C,'รับ-จ่าย ประจำวัน'!$B88,'วางแผนBC,CJ'!AF:AF)+SUMIF(RD!$C:$C,'รับ-จ่าย ประจำวัน'!$B88,RD!AF:AF)+SUMIF('FG,ออนไล,คัดแยก'!$C:$C,'รับ-จ่าย ประจำวัน'!$B88,'FG,ออนไล,คัดแยก'!AF:AF)</f>
        <v>0</v>
      </c>
      <c r="BN88" s="16">
        <f>SUMIF(เตรียมส่วนผสม!$C:$C,'รับ-จ่าย ประจำวัน'!$B88,เตรียมส่วนผสม!AG:AG)+SUMIF(กวนไส้!$C:$C,'รับ-จ่าย ประจำวัน'!$B88,กวนไส้!AG:AG)+SUMIF(ผลิต1!$C:$C,'รับ-จ่าย ประจำวัน'!$B88,ผลิต1!AG:AG)+SUMIF(ผลิต2!$C:$C,'รับ-จ่าย ประจำวัน'!$B88,ผลิต2!AG:AG)+SUMIF(เส้นแต่งหน้าขนมเค้ก!$C:$C,'รับ-จ่าย ประจำวัน'!$B88,เส้นแต่งหน้าขนมเค้ก!AG:AG)+SUMIF(แพ็ค!$C:$C,'รับ-จ่าย ประจำวัน'!$B88,แพ็ค!AG:AG)+SUMIF(ธุรการ!$C:$C,'รับ-จ่าย ประจำวัน'!$B88,ธุรการ!AG:AG)+SUMIF(เส้นแต่งหน้าขนมปัง!$C:$C,'รับ-จ่าย ประจำวัน'!$B88,เส้นแต่งหน้าขนมปัง!AG:AG)+SUMIF('วางแผนBC,CJ'!$C:$C,'รับ-จ่าย ประจำวัน'!$B88,'วางแผนBC,CJ'!AG:AG)+SUMIF(RD!$C:$C,'รับ-จ่าย ประจำวัน'!$B88,RD!AG:AG)+SUMIF('FG,ออนไล,คัดแยก'!$C:$C,'รับ-จ่าย ประจำวัน'!$B88,'FG,ออนไล,คัดแยก'!AG:AG)</f>
        <v>11</v>
      </c>
      <c r="BO88" s="16">
        <f>SUMIF(เตรียมส่วนผสม!$C:$C,'รับ-จ่าย ประจำวัน'!$B88,เตรียมส่วนผสม!AH:AH)+SUMIF(กวนไส้!$C:$C,'รับ-จ่าย ประจำวัน'!$B88,กวนไส้!AH:AH)+SUMIF(ผลิต1!$C:$C,'รับ-จ่าย ประจำวัน'!$B88,ผลิต1!AH:AH)+SUMIF(ผลิต2!$C:$C,'รับ-จ่าย ประจำวัน'!$B88,ผลิต2!AH:AH)+SUMIF(เส้นแต่งหน้าขนมเค้ก!$C:$C,'รับ-จ่าย ประจำวัน'!$B88,เส้นแต่งหน้าขนมเค้ก!AH:AH)+SUMIF(แพ็ค!$C:$C,'รับ-จ่าย ประจำวัน'!$B88,แพ็ค!AH:AH)+SUMIF(ธุรการ!$C:$C,'รับ-จ่าย ประจำวัน'!$B88,ธุรการ!AH:AH)+SUMIF(เส้นแต่งหน้าขนมปัง!$C:$C,'รับ-จ่าย ประจำวัน'!$B88,เส้นแต่งหน้าขนมปัง!AH:AH)+SUMIF('วางแผนBC,CJ'!$C:$C,'รับ-จ่าย ประจำวัน'!$B88,'วางแผนBC,CJ'!AH:AH)+SUMIF(RD!$C:$C,'รับ-จ่าย ประจำวัน'!$B88,RD!AH:AH)+SUMIF('FG,ออนไล,คัดแยก'!$C:$C,'รับ-จ่าย ประจำวัน'!$B88,'FG,ออนไล,คัดแยก'!AH:AH)</f>
        <v>0</v>
      </c>
      <c r="BP88" s="16">
        <f>SUMIF(เตรียมส่วนผสม!$C:$C,'รับ-จ่าย ประจำวัน'!$B88,เตรียมส่วนผสม!AI:AI)+SUMIF(กวนไส้!$C:$C,'รับ-จ่าย ประจำวัน'!$B88,กวนไส้!AI:AI)+SUMIF(ผลิต1!$C:$C,'รับ-จ่าย ประจำวัน'!$B88,ผลิต1!AI:AI)+SUMIF(ผลิต2!$C:$C,'รับ-จ่าย ประจำวัน'!$B88,ผลิต2!AI:AI)+SUMIF(เส้นแต่งหน้าขนมเค้ก!$C:$C,'รับ-จ่าย ประจำวัน'!$B88,เส้นแต่งหน้าขนมเค้ก!AI:AI)+SUMIF(แพ็ค!$C:$C,'รับ-จ่าย ประจำวัน'!$B88,แพ็ค!AI:AI)+SUMIF(ธุรการ!$C:$C,'รับ-จ่าย ประจำวัน'!$B88,ธุรการ!AI:AI)+SUMIF(เส้นแต่งหน้าขนมปัง!$C:$C,'รับ-จ่าย ประจำวัน'!$B88,เส้นแต่งหน้าขนมปัง!AI:AI)+SUMIF('วางแผนBC,CJ'!$C:$C,'รับ-จ่าย ประจำวัน'!$B88,'วางแผนBC,CJ'!AI:AI)+SUMIF(RD!$C:$C,'รับ-จ่าย ประจำวัน'!$B88,RD!AI:AI)+SUMIF('FG,ออนไล,คัดแยก'!$C:$C,'รับ-จ่าย ประจำวัน'!$B88,'FG,ออนไล,คัดแยก'!AI:AI)</f>
        <v>10</v>
      </c>
      <c r="BQ88" s="16">
        <f>SUMIF(เตรียมส่วนผสม!$C:$C,'รับ-จ่าย ประจำวัน'!$B88,เตรียมส่วนผสม!AJ:AJ)+SUMIF(กวนไส้!$C:$C,'รับ-จ่าย ประจำวัน'!$B88,กวนไส้!AJ:AJ)+SUMIF(ผลิต1!$C:$C,'รับ-จ่าย ประจำวัน'!$B88,ผลิต1!AJ:AJ)+SUMIF(ผลิต2!$C:$C,'รับ-จ่าย ประจำวัน'!$B88,ผลิต2!AJ:AJ)+SUMIF(เส้นแต่งหน้าขนมเค้ก!$C:$C,'รับ-จ่าย ประจำวัน'!$B88,เส้นแต่งหน้าขนมเค้ก!AJ:AJ)+SUMIF(แพ็ค!$C:$C,'รับ-จ่าย ประจำวัน'!$B88,แพ็ค!AJ:AJ)+SUMIF(ธุรการ!$C:$C,'รับ-จ่าย ประจำวัน'!$B88,ธุรการ!AJ:AJ)+SUMIF(เส้นแต่งหน้าขนมปัง!$C:$C,'รับ-จ่าย ประจำวัน'!$B88,เส้นแต่งหน้าขนมปัง!AJ:AJ)+SUMIF('วางแผนBC,CJ'!$C:$C,'รับ-จ่าย ประจำวัน'!$B88,'วางแผนBC,CJ'!AJ:AJ)+SUMIF(RD!$C:$C,'รับ-จ่าย ประจำวัน'!$B88,RD!AJ:AJ)+SUMIF('FG,ออนไล,คัดแยก'!$C:$C,'รับ-จ่าย ประจำวัน'!$B88,'FG,ออนไล,คัดแยก'!AJ:AJ)</f>
        <v>0</v>
      </c>
      <c r="BR88" s="16">
        <f>SUMIF(เตรียมส่วนผสม!$C:$C,'รับ-จ่าย ประจำวัน'!$B88,เตรียมส่วนผสม!AK:AK)+SUMIF(กวนไส้!$C:$C,'รับ-จ่าย ประจำวัน'!$B88,กวนไส้!AK:AK)+SUMIF(ผลิต1!$C:$C,'รับ-จ่าย ประจำวัน'!$B88,ผลิต1!AK:AK)+SUMIF(ผลิต2!$C:$C,'รับ-จ่าย ประจำวัน'!$B88,ผลิต2!AK:AK)+SUMIF(เส้นแต่งหน้าขนมเค้ก!$C:$C,'รับ-จ่าย ประจำวัน'!$B88,เส้นแต่งหน้าขนมเค้ก!AK:AK)+SUMIF(แพ็ค!$C:$C,'รับ-จ่าย ประจำวัน'!$B88,แพ็ค!AK:AK)+SUMIF(ธุรการ!$C:$C,'รับ-จ่าย ประจำวัน'!$B88,ธุรการ!AK:AK)+SUMIF(เส้นแต่งหน้าขนมปัง!$C:$C,'รับ-จ่าย ประจำวัน'!$B88,เส้นแต่งหน้าขนมปัง!AK:AK)+SUMIF('วางแผนBC,CJ'!$C:$C,'รับ-จ่าย ประจำวัน'!$B88,'วางแผนBC,CJ'!AK:AK)+SUMIF(RD!$C:$C,'รับ-จ่าย ประจำวัน'!$B88,RD!AK:AK)+SUMIF('FG,ออนไล,คัดแยก'!$C:$C,'รับ-จ่าย ประจำวัน'!$B88,'FG,ออนไล,คัดแยก'!AK:AK)</f>
        <v>5</v>
      </c>
      <c r="BS88" s="16">
        <f>SUMIF(เตรียมส่วนผสม!$C:$C,'รับ-จ่าย ประจำวัน'!$B88,เตรียมส่วนผสม!AL:AL)+SUMIF(กวนไส้!$C:$C,'รับ-จ่าย ประจำวัน'!$B88,กวนไส้!AL:AL)+SUMIF(ผลิต1!$C:$C,'รับ-จ่าย ประจำวัน'!$B88,ผลิต1!AL:AL)+SUMIF(ผลิต2!$C:$C,'รับ-จ่าย ประจำวัน'!$B88,ผลิต2!AL:AL)+SUMIF(เส้นแต่งหน้าขนมเค้ก!$C:$C,'รับ-จ่าย ประจำวัน'!$B88,เส้นแต่งหน้าขนมเค้ก!AL:AL)+SUMIF(แพ็ค!$C:$C,'รับ-จ่าย ประจำวัน'!$B88,แพ็ค!AL:AL)+SUMIF(ธุรการ!$C:$C,'รับ-จ่าย ประจำวัน'!$B88,ธุรการ!AL:AL)+SUMIF(เส้นแต่งหน้าขนมปัง!$C:$C,'รับ-จ่าย ประจำวัน'!$B88,เส้นแต่งหน้าขนมปัง!AL:AL)+SUMIF('วางแผนBC,CJ'!$C:$C,'รับ-จ่าย ประจำวัน'!$B88,'วางแผนBC,CJ'!AL:AL)+SUMIF(RD!$C:$C,'รับ-จ่าย ประจำวัน'!$B88,RD!AL:AL)+SUMIF('FG,ออนไล,คัดแยก'!$C:$C,'รับ-จ่าย ประจำวัน'!$B88,'FG,ออนไล,คัดแยก'!AL:AL)</f>
        <v>0</v>
      </c>
      <c r="BT88" s="18">
        <f t="shared" si="20"/>
        <v>121</v>
      </c>
      <c r="BU88" s="116">
        <v>260</v>
      </c>
      <c r="BV88" s="146">
        <f t="shared" si="21"/>
        <v>280.5</v>
      </c>
      <c r="BW88" s="183">
        <v>30</v>
      </c>
      <c r="BX88" s="172">
        <f t="shared" si="28"/>
        <v>4.0333333333333332</v>
      </c>
      <c r="BY88" s="188">
        <f t="shared" si="22"/>
        <v>69.545454545454547</v>
      </c>
      <c r="BZ88" s="180">
        <f t="shared" ca="1" si="23"/>
        <v>46272.545454545456</v>
      </c>
      <c r="CA88" s="152"/>
      <c r="CB88" s="93"/>
      <c r="CC88" s="93"/>
      <c r="CD88" s="93"/>
      <c r="CE88" s="93"/>
      <c r="CF88" s="93"/>
      <c r="CG88" s="93"/>
      <c r="CH88" s="93"/>
      <c r="CI88" s="93"/>
      <c r="CJ88" s="94"/>
      <c r="CK88" s="9">
        <f t="shared" si="24"/>
        <v>20.5</v>
      </c>
    </row>
    <row r="89" spans="1:89" x14ac:dyDescent="0.5">
      <c r="A89" s="196" t="s">
        <v>1205</v>
      </c>
      <c r="B89" s="34" t="s">
        <v>1205</v>
      </c>
      <c r="C89" s="10" t="s">
        <v>1518</v>
      </c>
      <c r="D89" s="135" t="s">
        <v>307</v>
      </c>
      <c r="E89" s="11">
        <v>0</v>
      </c>
      <c r="F89" s="75"/>
      <c r="G89" s="11"/>
      <c r="H89" s="12">
        <v>65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3"/>
      <c r="AF89" s="13"/>
      <c r="AG89" s="13"/>
      <c r="AH89" s="13"/>
      <c r="AI89" s="14"/>
      <c r="AJ89" s="14"/>
      <c r="AK89" s="14"/>
      <c r="AL89" s="14"/>
      <c r="AM89" s="14"/>
      <c r="AN89" s="15">
        <f t="shared" si="19"/>
        <v>0</v>
      </c>
      <c r="AO89" s="16">
        <f>SUMIF(เตรียมส่วนผสม!$C:$C,'รับ-จ่าย ประจำวัน'!$B89,เตรียมส่วนผสม!H:H)+SUMIF(กวนไส้!$C:$C,'รับ-จ่าย ประจำวัน'!$B89,กวนไส้!H:H)+SUMIF(ผลิต1!$C:$C,'รับ-จ่าย ประจำวัน'!$B89,ผลิต1!H:H)+SUMIF(ผลิต2!$C:$C,'รับ-จ่าย ประจำวัน'!$B89,ผลิต2!H:H)+SUMIF(เส้นแต่งหน้าขนมเค้ก!$C:$C,'รับ-จ่าย ประจำวัน'!$B89,เส้นแต่งหน้าขนมเค้ก!H:H)+SUMIF(แพ็ค!$C:$C,'รับ-จ่าย ประจำวัน'!$B89,แพ็ค!H:H)+SUMIF(ธุรการ!$C:$C,'รับ-จ่าย ประจำวัน'!$B89,ธุรการ!H:H)+SUMIF(เส้นแต่งหน้าขนมปัง!$C:$C,'รับ-จ่าย ประจำวัน'!$B89,เส้นแต่งหน้าขนมปัง!H:H)+SUMIF('วางแผนBC,CJ'!$C:$C,'รับ-จ่าย ประจำวัน'!$B89,'วางแผนBC,CJ'!H:H)+SUMIF(RD!$C:$C,'รับ-จ่าย ประจำวัน'!$B89,RD!H:H)+SUMIF('FG,ออนไล,คัดแยก'!$C:$C,'รับ-จ่าย ประจำวัน'!$B89,'FG,ออนไล,คัดแยก'!H:H)</f>
        <v>0</v>
      </c>
      <c r="AP89" s="16">
        <f>SUMIF(เตรียมส่วนผสม!$C:$C,'รับ-จ่าย ประจำวัน'!$B89,เตรียมส่วนผสม!I:I)+SUMIF(กวนไส้!$C:$C,'รับ-จ่าย ประจำวัน'!$B89,กวนไส้!I:I)+SUMIF(ผลิต1!$C:$C,'รับ-จ่าย ประจำวัน'!$B89,ผลิต1!I:I)+SUMIF(ผลิต2!$C:$C,'รับ-จ่าย ประจำวัน'!$B89,ผลิต2!I:I)+SUMIF(เส้นแต่งหน้าขนมเค้ก!$C:$C,'รับ-จ่าย ประจำวัน'!$B89,เส้นแต่งหน้าขนมเค้ก!I:I)+SUMIF(แพ็ค!$C:$C,'รับ-จ่าย ประจำวัน'!$B89,แพ็ค!I:I)+SUMIF(ธุรการ!$C:$C,'รับ-จ่าย ประจำวัน'!$B89,ธุรการ!I:I)+SUMIF(เส้นแต่งหน้าขนมปัง!$C:$C,'รับ-จ่าย ประจำวัน'!$B89,เส้นแต่งหน้าขนมปัง!I:I)+SUMIF('วางแผนBC,CJ'!$C:$C,'รับ-จ่าย ประจำวัน'!$B89,'วางแผนBC,CJ'!I:I)+SUMIF(RD!$C:$C,'รับ-จ่าย ประจำวัน'!$B89,RD!I:I)+SUMIF('FG,ออนไล,คัดแยก'!$C:$C,'รับ-จ่าย ประจำวัน'!$B89,'FG,ออนไล,คัดแยก'!I:I)</f>
        <v>0</v>
      </c>
      <c r="AQ89" s="16">
        <f>SUMIF(เตรียมส่วนผสม!$C:$C,'รับ-จ่าย ประจำวัน'!$B89,เตรียมส่วนผสม!J:J)+SUMIF(กวนไส้!$C:$C,'รับ-จ่าย ประจำวัน'!$B89,กวนไส้!J:J)+SUMIF(ผลิต1!$C:$C,'รับ-จ่าย ประจำวัน'!$B89,ผลิต1!J:J)+SUMIF(ผลิต2!$C:$C,'รับ-จ่าย ประจำวัน'!$B89,ผลิต2!J:J)+SUMIF(เส้นแต่งหน้าขนมเค้ก!$C:$C,'รับ-จ่าย ประจำวัน'!$B89,เส้นแต่งหน้าขนมเค้ก!J:J)+SUMIF(แพ็ค!$C:$C,'รับ-จ่าย ประจำวัน'!$B89,แพ็ค!J:J)+SUMIF(ธุรการ!$C:$C,'รับ-จ่าย ประจำวัน'!$B89,ธุรการ!J:J)+SUMIF(เส้นแต่งหน้าขนมปัง!$C:$C,'รับ-จ่าย ประจำวัน'!$B89,เส้นแต่งหน้าขนมปัง!J:J)+SUMIF('วางแผนBC,CJ'!$C:$C,'รับ-จ่าย ประจำวัน'!$B89,'วางแผนBC,CJ'!J:J)+SUMIF(RD!$C:$C,'รับ-จ่าย ประจำวัน'!$B89,RD!J:J)+SUMIF('FG,ออนไล,คัดแยก'!$C:$C,'รับ-จ่าย ประจำวัน'!$B89,'FG,ออนไล,คัดแยก'!J:J)</f>
        <v>0</v>
      </c>
      <c r="AR89" s="16">
        <f>SUMIF(เตรียมส่วนผสม!$C:$C,'รับ-จ่าย ประจำวัน'!$B89,เตรียมส่วนผสม!K:K)+SUMIF(กวนไส้!$C:$C,'รับ-จ่าย ประจำวัน'!$B89,กวนไส้!K:K)+SUMIF(ผลิต1!$C:$C,'รับ-จ่าย ประจำวัน'!$B89,ผลิต1!K:K)+SUMIF(ผลิต2!$C:$C,'รับ-จ่าย ประจำวัน'!$B89,ผลิต2!K:K)+SUMIF(เส้นแต่งหน้าขนมเค้ก!$C:$C,'รับ-จ่าย ประจำวัน'!$B89,เส้นแต่งหน้าขนมเค้ก!K:K)+SUMIF(แพ็ค!$C:$C,'รับ-จ่าย ประจำวัน'!$B89,แพ็ค!K:K)+SUMIF(ธุรการ!$C:$C,'รับ-จ่าย ประจำวัน'!$B89,ธุรการ!K:K)+SUMIF(เส้นแต่งหน้าขนมปัง!$C:$C,'รับ-จ่าย ประจำวัน'!$B89,เส้นแต่งหน้าขนมปัง!K:K)+SUMIF('วางแผนBC,CJ'!$C:$C,'รับ-จ่าย ประจำวัน'!$B89,'วางแผนBC,CJ'!K:K)+SUMIF(RD!$C:$C,'รับ-จ่าย ประจำวัน'!$B89,RD!K:K)+SUMIF('FG,ออนไล,คัดแยก'!$C:$C,'รับ-จ่าย ประจำวัน'!$B89,'FG,ออนไล,คัดแยก'!K:K)</f>
        <v>64</v>
      </c>
      <c r="AS89" s="16">
        <f>SUMIF(เตรียมส่วนผสม!$C:$C,'รับ-จ่าย ประจำวัน'!$B89,เตรียมส่วนผสม!L:L)+SUMIF(กวนไส้!$C:$C,'รับ-จ่าย ประจำวัน'!$B89,กวนไส้!L:L)+SUMIF(ผลิต1!$C:$C,'รับ-จ่าย ประจำวัน'!$B89,ผลิต1!L:L)+SUMIF(ผลิต2!$C:$C,'รับ-จ่าย ประจำวัน'!$B89,ผลิต2!L:L)+SUMIF(เส้นแต่งหน้าขนมเค้ก!$C:$C,'รับ-จ่าย ประจำวัน'!$B89,เส้นแต่งหน้าขนมเค้ก!L:L)+SUMIF(แพ็ค!$C:$C,'รับ-จ่าย ประจำวัน'!$B89,แพ็ค!L:L)+SUMIF(ธุรการ!$C:$C,'รับ-จ่าย ประจำวัน'!$B89,ธุรการ!L:L)+SUMIF(เส้นแต่งหน้าขนมปัง!$C:$C,'รับ-จ่าย ประจำวัน'!$B89,เส้นแต่งหน้าขนมปัง!L:L)+SUMIF('วางแผนBC,CJ'!$C:$C,'รับ-จ่าย ประจำวัน'!$B89,'วางแผนBC,CJ'!L:L)+SUMIF(RD!$C:$C,'รับ-จ่าย ประจำวัน'!$B89,RD!L:L)+SUMIF('FG,ออนไล,คัดแยก'!$C:$C,'รับ-จ่าย ประจำวัน'!$B89,'FG,ออนไล,คัดแยก'!L:L)</f>
        <v>0</v>
      </c>
      <c r="AT89" s="16">
        <f>SUMIF(เตรียมส่วนผสม!$C:$C,'รับ-จ่าย ประจำวัน'!$B89,เตรียมส่วนผสม!M:M)+SUMIF(กวนไส้!$C:$C,'รับ-จ่าย ประจำวัน'!$B89,กวนไส้!M:M)+SUMIF(ผลิต1!$C:$C,'รับ-จ่าย ประจำวัน'!$B89,ผลิต1!M:M)+SUMIF(ผลิต2!$C:$C,'รับ-จ่าย ประจำวัน'!$B89,ผลิต2!M:M)+SUMIF(เส้นแต่งหน้าขนมเค้ก!$C:$C,'รับ-จ่าย ประจำวัน'!$B89,เส้นแต่งหน้าขนมเค้ก!M:M)+SUMIF(แพ็ค!$C:$C,'รับ-จ่าย ประจำวัน'!$B89,แพ็ค!M:M)+SUMIF(ธุรการ!$C:$C,'รับ-จ่าย ประจำวัน'!$B89,ธุรการ!M:M)+SUMIF(เส้นแต่งหน้าขนมปัง!$C:$C,'รับ-จ่าย ประจำวัน'!$B89,เส้นแต่งหน้าขนมปัง!M:M)+SUMIF('วางแผนBC,CJ'!$C:$C,'รับ-จ่าย ประจำวัน'!$B89,'วางแผนBC,CJ'!M:M)+SUMIF(RD!$C:$C,'รับ-จ่าย ประจำวัน'!$B89,RD!M:M)+SUMIF('FG,ออนไล,คัดแยก'!$C:$C,'รับ-จ่าย ประจำวัน'!$B89,'FG,ออนไล,คัดแยก'!M:M)</f>
        <v>0</v>
      </c>
      <c r="AU89" s="16">
        <f>SUMIF(เตรียมส่วนผสม!$C:$C,'รับ-จ่าย ประจำวัน'!$B89,เตรียมส่วนผสม!N:N)+SUMIF(กวนไส้!$C:$C,'รับ-จ่าย ประจำวัน'!$B89,กวนไส้!N:N)+SUMIF(ผลิต1!$C:$C,'รับ-จ่าย ประจำวัน'!$B89,ผลิต1!N:N)+SUMIF(ผลิต2!$C:$C,'รับ-จ่าย ประจำวัน'!$B89,ผลิต2!N:N)+SUMIF(เส้นแต่งหน้าขนมเค้ก!$C:$C,'รับ-จ่าย ประจำวัน'!$B89,เส้นแต่งหน้าขนมเค้ก!N:N)+SUMIF(แพ็ค!$C:$C,'รับ-จ่าย ประจำวัน'!$B89,แพ็ค!N:N)+SUMIF(ธุรการ!$C:$C,'รับ-จ่าย ประจำวัน'!$B89,ธุรการ!N:N)+SUMIF(เส้นแต่งหน้าขนมปัง!$C:$C,'รับ-จ่าย ประจำวัน'!$B89,เส้นแต่งหน้าขนมปัง!N:N)+SUMIF('วางแผนBC,CJ'!$C:$C,'รับ-จ่าย ประจำวัน'!$B89,'วางแผนBC,CJ'!N:N)+SUMIF(RD!$C:$C,'รับ-จ่าย ประจำวัน'!$B89,RD!N:N)+SUMIF('FG,ออนไล,คัดแยก'!$C:$C,'รับ-จ่าย ประจำวัน'!$B89,'FG,ออนไล,คัดแยก'!N:N)</f>
        <v>0</v>
      </c>
      <c r="AV89" s="16">
        <f>SUMIF(เตรียมส่วนผสม!$C:$C,'รับ-จ่าย ประจำวัน'!$B89,เตรียมส่วนผสม!O:O)+SUMIF(กวนไส้!$C:$C,'รับ-จ่าย ประจำวัน'!$B89,กวนไส้!O:O)+SUMIF(ผลิต1!$C:$C,'รับ-จ่าย ประจำวัน'!$B89,ผลิต1!O:O)+SUMIF(ผลิต2!$C:$C,'รับ-จ่าย ประจำวัน'!$B89,ผลิต2!O:O)+SUMIF(เส้นแต่งหน้าขนมเค้ก!$C:$C,'รับ-จ่าย ประจำวัน'!$B89,เส้นแต่งหน้าขนมเค้ก!O:O)+SUMIF(แพ็ค!$C:$C,'รับ-จ่าย ประจำวัน'!$B89,แพ็ค!O:O)+SUMIF(ธุรการ!$C:$C,'รับ-จ่าย ประจำวัน'!$B89,ธุรการ!O:O)+SUMIF(เส้นแต่งหน้าขนมปัง!$C:$C,'รับ-จ่าย ประจำวัน'!$B89,เส้นแต่งหน้าขนมปัง!O:O)+SUMIF('วางแผนBC,CJ'!$C:$C,'รับ-จ่าย ประจำวัน'!$B89,'วางแผนBC,CJ'!O:O)+SUMIF(RD!$C:$C,'รับ-จ่าย ประจำวัน'!$B89,RD!O:O)+SUMIF('FG,ออนไล,คัดแยก'!$C:$C,'รับ-จ่าย ประจำวัน'!$B89,'FG,ออนไล,คัดแยก'!O:O)</f>
        <v>0</v>
      </c>
      <c r="AW89" s="16">
        <f>SUMIF(เตรียมส่วนผสม!$C:$C,'รับ-จ่าย ประจำวัน'!$B89,เตรียมส่วนผสม!P:P)+SUMIF(กวนไส้!$C:$C,'รับ-จ่าย ประจำวัน'!$B89,กวนไส้!P:P)+SUMIF(ผลิต1!$C:$C,'รับ-จ่าย ประจำวัน'!$B89,ผลิต1!P:P)+SUMIF(ผลิต2!$C:$C,'รับ-จ่าย ประจำวัน'!$B89,ผลิต2!P:P)+SUMIF(เส้นแต่งหน้าขนมเค้ก!$C:$C,'รับ-จ่าย ประจำวัน'!$B89,เส้นแต่งหน้าขนมเค้ก!P:P)+SUMIF(แพ็ค!$C:$C,'รับ-จ่าย ประจำวัน'!$B89,แพ็ค!P:P)+SUMIF(ธุรการ!$C:$C,'รับ-จ่าย ประจำวัน'!$B89,ธุรการ!P:P)+SUMIF(เส้นแต่งหน้าขนมปัง!$C:$C,'รับ-จ่าย ประจำวัน'!$B89,เส้นแต่งหน้าขนมปัง!P:P)+SUMIF('วางแผนBC,CJ'!$C:$C,'รับ-จ่าย ประจำวัน'!$B89,'วางแผนBC,CJ'!P:P)+SUMIF(RD!$C:$C,'รับ-จ่าย ประจำวัน'!$B89,RD!P:P)+SUMIF('FG,ออนไล,คัดแยก'!$C:$C,'รับ-จ่าย ประจำวัน'!$B89,'FG,ออนไล,คัดแยก'!P:P)</f>
        <v>0</v>
      </c>
      <c r="AX89" s="16">
        <f>SUMIF(เตรียมส่วนผสม!$C:$C,'รับ-จ่าย ประจำวัน'!$B89,เตรียมส่วนผสม!Q:Q)+SUMIF(กวนไส้!$C:$C,'รับ-จ่าย ประจำวัน'!$B89,กวนไส้!Q:Q)+SUMIF(ผลิต1!$C:$C,'รับ-จ่าย ประจำวัน'!$B89,ผลิต1!Q:Q)+SUMIF(ผลิต2!$C:$C,'รับ-จ่าย ประจำวัน'!$B89,ผลิต2!Q:Q)+SUMIF(เส้นแต่งหน้าขนมเค้ก!$C:$C,'รับ-จ่าย ประจำวัน'!$B89,เส้นแต่งหน้าขนมเค้ก!Q:Q)+SUMIF(แพ็ค!$C:$C,'รับ-จ่าย ประจำวัน'!$B89,แพ็ค!Q:Q)+SUMIF(ธุรการ!$C:$C,'รับ-จ่าย ประจำวัน'!$B89,ธุรการ!Q:Q)+SUMIF(เส้นแต่งหน้าขนมปัง!$C:$C,'รับ-จ่าย ประจำวัน'!$B89,เส้นแต่งหน้าขนมปัง!Q:Q)+SUMIF('วางแผนBC,CJ'!$C:$C,'รับ-จ่าย ประจำวัน'!$B89,'วางแผนBC,CJ'!Q:Q)+SUMIF(RD!$C:$C,'รับ-จ่าย ประจำวัน'!$B89,RD!Q:Q)+SUMIF('FG,ออนไล,คัดแยก'!$C:$C,'รับ-จ่าย ประจำวัน'!$B89,'FG,ออนไล,คัดแยก'!Q:Q)</f>
        <v>0</v>
      </c>
      <c r="AY89" s="16">
        <f>SUMIF(เตรียมส่วนผสม!$C:$C,'รับ-จ่าย ประจำวัน'!$B89,เตรียมส่วนผสม!R:R)+SUMIF(กวนไส้!$C:$C,'รับ-จ่าย ประจำวัน'!$B89,กวนไส้!R:R)+SUMIF(ผลิต1!$C:$C,'รับ-จ่าย ประจำวัน'!$B89,ผลิต1!R:R)+SUMIF(ผลิต2!$C:$C,'รับ-จ่าย ประจำวัน'!$B89,ผลิต2!R:R)+SUMIF(เส้นแต่งหน้าขนมเค้ก!$C:$C,'รับ-จ่าย ประจำวัน'!$B89,เส้นแต่งหน้าขนมเค้ก!R:R)+SUMIF(แพ็ค!$C:$C,'รับ-จ่าย ประจำวัน'!$B89,แพ็ค!R:R)+SUMIF(ธุรการ!$C:$C,'รับ-จ่าย ประจำวัน'!$B89,ธุรการ!R:R)+SUMIF(เส้นแต่งหน้าขนมปัง!$C:$C,'รับ-จ่าย ประจำวัน'!$B89,เส้นแต่งหน้าขนมปัง!R:R)+SUMIF('วางแผนBC,CJ'!$C:$C,'รับ-จ่าย ประจำวัน'!$B89,'วางแผนBC,CJ'!R:R)+SUMIF(RD!$C:$C,'รับ-จ่าย ประจำวัน'!$B89,RD!R:R)+SUMIF('FG,ออนไล,คัดแยก'!$C:$C,'รับ-จ่าย ประจำวัน'!$B89,'FG,ออนไล,คัดแยก'!R:R)</f>
        <v>0</v>
      </c>
      <c r="AZ89" s="16">
        <f>SUMIF(เตรียมส่วนผสม!$C:$C,'รับ-จ่าย ประจำวัน'!$B89,เตรียมส่วนผสม!S:S)+SUMIF(กวนไส้!$C:$C,'รับ-จ่าย ประจำวัน'!$B89,กวนไส้!S:S)+SUMIF(ผลิต1!$C:$C,'รับ-จ่าย ประจำวัน'!$B89,ผลิต1!S:S)+SUMIF(ผลิต2!$C:$C,'รับ-จ่าย ประจำวัน'!$B89,ผลิต2!S:S)+SUMIF(เส้นแต่งหน้าขนมเค้ก!$C:$C,'รับ-จ่าย ประจำวัน'!$B89,เส้นแต่งหน้าขนมเค้ก!S:S)+SUMIF(แพ็ค!$C:$C,'รับ-จ่าย ประจำวัน'!$B89,แพ็ค!S:S)+SUMIF(ธุรการ!$C:$C,'รับ-จ่าย ประจำวัน'!$B89,ธุรการ!S:S)+SUMIF(เส้นแต่งหน้าขนมปัง!$C:$C,'รับ-จ่าย ประจำวัน'!$B89,เส้นแต่งหน้าขนมปัง!S:S)+SUMIF('วางแผนBC,CJ'!$C:$C,'รับ-จ่าย ประจำวัน'!$B89,'วางแผนBC,CJ'!S:S)+SUMIF(RD!$C:$C,'รับ-จ่าย ประจำวัน'!$B89,RD!S:S)+SUMIF('FG,ออนไล,คัดแยก'!$C:$C,'รับ-จ่าย ประจำวัน'!$B89,'FG,ออนไล,คัดแยก'!S:S)</f>
        <v>0</v>
      </c>
      <c r="BA89" s="16">
        <f>SUMIF(เตรียมส่วนผสม!$C:$C,'รับ-จ่าย ประจำวัน'!$B89,เตรียมส่วนผสม!T:T)+SUMIF(กวนไส้!$C:$C,'รับ-จ่าย ประจำวัน'!$B89,กวนไส้!T:T)+SUMIF(ผลิต1!$C:$C,'รับ-จ่าย ประจำวัน'!$B89,ผลิต1!T:T)+SUMIF(ผลิต2!$C:$C,'รับ-จ่าย ประจำวัน'!$B89,ผลิต2!T:T)+SUMIF(เส้นแต่งหน้าขนมเค้ก!$C:$C,'รับ-จ่าย ประจำวัน'!$B89,เส้นแต่งหน้าขนมเค้ก!T:T)+SUMIF(แพ็ค!$C:$C,'รับ-จ่าย ประจำวัน'!$B89,แพ็ค!T:T)+SUMIF(ธุรการ!$C:$C,'รับ-จ่าย ประจำวัน'!$B89,ธุรการ!T:T)+SUMIF(เส้นแต่งหน้าขนมปัง!$C:$C,'รับ-จ่าย ประจำวัน'!$B89,เส้นแต่งหน้าขนมปัง!T:T)+SUMIF('วางแผนBC,CJ'!$C:$C,'รับ-จ่าย ประจำวัน'!$B89,'วางแผนBC,CJ'!T:T)+SUMIF(RD!$C:$C,'รับ-จ่าย ประจำวัน'!$B89,RD!T:T)+SUMIF('FG,ออนไล,คัดแยก'!$C:$C,'รับ-จ่าย ประจำวัน'!$B89,'FG,ออนไล,คัดแยก'!T:T)</f>
        <v>0</v>
      </c>
      <c r="BB89" s="16">
        <f>SUMIF(เตรียมส่วนผสม!$C:$C,'รับ-จ่าย ประจำวัน'!$B89,เตรียมส่วนผสม!U:U)+SUMIF(กวนไส้!$C:$C,'รับ-จ่าย ประจำวัน'!$B89,กวนไส้!U:U)+SUMIF(ผลิต1!$C:$C,'รับ-จ่าย ประจำวัน'!$B89,ผลิต1!U:U)+SUMIF(ผลิต2!$C:$C,'รับ-จ่าย ประจำวัน'!$B89,ผลิต2!U:U)+SUMIF(เส้นแต่งหน้าขนมเค้ก!$C:$C,'รับ-จ่าย ประจำวัน'!$B89,เส้นแต่งหน้าขนมเค้ก!U:U)+SUMIF(แพ็ค!$C:$C,'รับ-จ่าย ประจำวัน'!$B89,แพ็ค!U:U)+SUMIF(ธุรการ!$C:$C,'รับ-จ่าย ประจำวัน'!$B89,ธุรการ!U:U)+SUMIF(เส้นแต่งหน้าขนมปัง!$C:$C,'รับ-จ่าย ประจำวัน'!$B89,เส้นแต่งหน้าขนมปัง!U:U)+SUMIF('วางแผนBC,CJ'!$C:$C,'รับ-จ่าย ประจำวัน'!$B89,'วางแผนBC,CJ'!U:U)+SUMIF(RD!$C:$C,'รับ-จ่าย ประจำวัน'!$B89,RD!U:U)+SUMIF('FG,ออนไล,คัดแยก'!$C:$C,'รับ-จ่าย ประจำวัน'!$B89,'FG,ออนไล,คัดแยก'!U:U)</f>
        <v>0</v>
      </c>
      <c r="BC89" s="16">
        <f>SUMIF(เตรียมส่วนผสม!$C:$C,'รับ-จ่าย ประจำวัน'!$B89,เตรียมส่วนผสม!V:V)+SUMIF(กวนไส้!$C:$C,'รับ-จ่าย ประจำวัน'!$B89,กวนไส้!V:V)+SUMIF(ผลิต1!$C:$C,'รับ-จ่าย ประจำวัน'!$B89,ผลิต1!V:V)+SUMIF(ผลิต2!$C:$C,'รับ-จ่าย ประจำวัน'!$B89,ผลิต2!V:V)+SUMIF(เส้นแต่งหน้าขนมเค้ก!$C:$C,'รับ-จ่าย ประจำวัน'!$B89,เส้นแต่งหน้าขนมเค้ก!V:V)+SUMIF(แพ็ค!$C:$C,'รับ-จ่าย ประจำวัน'!$B89,แพ็ค!V:V)+SUMIF(ธุรการ!$C:$C,'รับ-จ่าย ประจำวัน'!$B89,ธุรการ!V:V)+SUMIF(เส้นแต่งหน้าขนมปัง!$C:$C,'รับ-จ่าย ประจำวัน'!$B89,เส้นแต่งหน้าขนมปัง!V:V)+SUMIF('วางแผนBC,CJ'!$C:$C,'รับ-จ่าย ประจำวัน'!$B89,'วางแผนBC,CJ'!V:V)+SUMIF(RD!$C:$C,'รับ-จ่าย ประจำวัน'!$B89,RD!V:V)+SUMIF('FG,ออนไล,คัดแยก'!$C:$C,'รับ-จ่าย ประจำวัน'!$B89,'FG,ออนไล,คัดแยก'!V:V)</f>
        <v>0</v>
      </c>
      <c r="BD89" s="16">
        <f>SUMIF(เตรียมส่วนผสม!$C:$C,'รับ-จ่าย ประจำวัน'!$B89,เตรียมส่วนผสม!W:W)+SUMIF(กวนไส้!$C:$C,'รับ-จ่าย ประจำวัน'!$B89,กวนไส้!W:W)+SUMIF(ผลิต1!$C:$C,'รับ-จ่าย ประจำวัน'!$B89,ผลิต1!W:W)+SUMIF(ผลิต2!$C:$C,'รับ-จ่าย ประจำวัน'!$B89,ผลิต2!W:W)+SUMIF(เส้นแต่งหน้าขนมเค้ก!$C:$C,'รับ-จ่าย ประจำวัน'!$B89,เส้นแต่งหน้าขนมเค้ก!W:W)+SUMIF(แพ็ค!$C:$C,'รับ-จ่าย ประจำวัน'!$B89,แพ็ค!W:W)+SUMIF(ธุรการ!$C:$C,'รับ-จ่าย ประจำวัน'!$B89,ธุรการ!W:W)+SUMIF(เส้นแต่งหน้าขนมปัง!$C:$C,'รับ-จ่าย ประจำวัน'!$B89,เส้นแต่งหน้าขนมปัง!W:W)+SUMIF('วางแผนBC,CJ'!$C:$C,'รับ-จ่าย ประจำวัน'!$B89,'วางแผนBC,CJ'!W:W)+SUMIF(RD!$C:$C,'รับ-จ่าย ประจำวัน'!$B89,RD!W:W)+SUMIF('FG,ออนไล,คัดแยก'!$C:$C,'รับ-จ่าย ประจำวัน'!$B89,'FG,ออนไล,คัดแยก'!W:W)</f>
        <v>0</v>
      </c>
      <c r="BE89" s="16">
        <f>SUMIF(เตรียมส่วนผสม!$C:$C,'รับ-จ่าย ประจำวัน'!$B89,เตรียมส่วนผสม!X:X)+SUMIF(กวนไส้!$C:$C,'รับ-จ่าย ประจำวัน'!$B89,กวนไส้!X:X)+SUMIF(ผลิต1!$C:$C,'รับ-จ่าย ประจำวัน'!$B89,ผลิต1!X:X)+SUMIF(ผลิต2!$C:$C,'รับ-จ่าย ประจำวัน'!$B89,ผลิต2!X:X)+SUMIF(เส้นแต่งหน้าขนมเค้ก!$C:$C,'รับ-จ่าย ประจำวัน'!$B89,เส้นแต่งหน้าขนมเค้ก!X:X)+SUMIF(แพ็ค!$C:$C,'รับ-จ่าย ประจำวัน'!$B89,แพ็ค!X:X)+SUMIF(ธุรการ!$C:$C,'รับ-จ่าย ประจำวัน'!$B89,ธุรการ!X:X)+SUMIF(เส้นแต่งหน้าขนมปัง!$C:$C,'รับ-จ่าย ประจำวัน'!$B89,เส้นแต่งหน้าขนมปัง!X:X)+SUMIF('วางแผนBC,CJ'!$C:$C,'รับ-จ่าย ประจำวัน'!$B89,'วางแผนBC,CJ'!X:X)+SUMIF(RD!$C:$C,'รับ-จ่าย ประจำวัน'!$B89,RD!X:X)+SUMIF('FG,ออนไล,คัดแยก'!$C:$C,'รับ-จ่าย ประจำวัน'!$B89,'FG,ออนไล,คัดแยก'!X:X)</f>
        <v>0</v>
      </c>
      <c r="BF89" s="16">
        <f>SUMIF(เตรียมส่วนผสม!$C:$C,'รับ-จ่าย ประจำวัน'!$B89,เตรียมส่วนผสม!Y:Y)+SUMIF(กวนไส้!$C:$C,'รับ-จ่าย ประจำวัน'!$B89,กวนไส้!Y:Y)+SUMIF(ผลิต1!$C:$C,'รับ-จ่าย ประจำวัน'!$B89,ผลิต1!Y:Y)+SUMIF(ผลิต2!$C:$C,'รับ-จ่าย ประจำวัน'!$B89,ผลิต2!Y:Y)+SUMIF(เส้นแต่งหน้าขนมเค้ก!$C:$C,'รับ-จ่าย ประจำวัน'!$B89,เส้นแต่งหน้าขนมเค้ก!Y:Y)+SUMIF(แพ็ค!$C:$C,'รับ-จ่าย ประจำวัน'!$B89,แพ็ค!Y:Y)+SUMIF(ธุรการ!$C:$C,'รับ-จ่าย ประจำวัน'!$B89,ธุรการ!Y:Y)+SUMIF(เส้นแต่งหน้าขนมปัง!$C:$C,'รับ-จ่าย ประจำวัน'!$B89,เส้นแต่งหน้าขนมปัง!Y:Y)+SUMIF('วางแผนBC,CJ'!$C:$C,'รับ-จ่าย ประจำวัน'!$B89,'วางแผนBC,CJ'!Y:Y)+SUMIF(RD!$C:$C,'รับ-จ่าย ประจำวัน'!$B89,RD!Y:Y)+SUMIF('FG,ออนไล,คัดแยก'!$C:$C,'รับ-จ่าย ประจำวัน'!$B89,'FG,ออนไล,คัดแยก'!Y:Y)</f>
        <v>0</v>
      </c>
      <c r="BG89" s="16">
        <f>SUMIF(เตรียมส่วนผสม!$C:$C,'รับ-จ่าย ประจำวัน'!$B89,เตรียมส่วนผสม!Z:Z)+SUMIF(กวนไส้!$C:$C,'รับ-จ่าย ประจำวัน'!$B89,กวนไส้!Z:Z)+SUMIF(ผลิต1!$C:$C,'รับ-จ่าย ประจำวัน'!$B89,ผลิต1!Z:Z)+SUMIF(ผลิต2!$C:$C,'รับ-จ่าย ประจำวัน'!$B89,ผลิต2!Z:Z)+SUMIF(เส้นแต่งหน้าขนมเค้ก!$C:$C,'รับ-จ่าย ประจำวัน'!$B89,เส้นแต่งหน้าขนมเค้ก!Z:Z)+SUMIF(แพ็ค!$C:$C,'รับ-จ่าย ประจำวัน'!$B89,แพ็ค!Z:Z)+SUMIF(ธุรการ!$C:$C,'รับ-จ่าย ประจำวัน'!$B89,ธุรการ!Z:Z)+SUMIF(เส้นแต่งหน้าขนมปัง!$C:$C,'รับ-จ่าย ประจำวัน'!$B89,เส้นแต่งหน้าขนมปัง!Z:Z)+SUMIF('วางแผนBC,CJ'!$C:$C,'รับ-จ่าย ประจำวัน'!$B89,'วางแผนBC,CJ'!Z:Z)+SUMIF(RD!$C:$C,'รับ-จ่าย ประจำวัน'!$B89,RD!Z:Z)+SUMIF('FG,ออนไล,คัดแยก'!$C:$C,'รับ-จ่าย ประจำวัน'!$B89,'FG,ออนไล,คัดแยก'!Z:Z)</f>
        <v>0</v>
      </c>
      <c r="BH89" s="16">
        <f>SUMIF(เตรียมส่วนผสม!$C:$C,'รับ-จ่าย ประจำวัน'!$B89,เตรียมส่วนผสม!AA:AA)+SUMIF(กวนไส้!$C:$C,'รับ-จ่าย ประจำวัน'!$B89,กวนไส้!AA:AA)+SUMIF(ผลิต1!$C:$C,'รับ-จ่าย ประจำวัน'!$B89,ผลิต1!AA:AA)+SUMIF(ผลิต2!$C:$C,'รับ-จ่าย ประจำวัน'!$B89,ผลิต2!AA:AA)+SUMIF(เส้นแต่งหน้าขนมเค้ก!$C:$C,'รับ-จ่าย ประจำวัน'!$B89,เส้นแต่งหน้าขนมเค้ก!AA:AA)+SUMIF(แพ็ค!$C:$C,'รับ-จ่าย ประจำวัน'!$B89,แพ็ค!AA:AA)+SUMIF(ธุรการ!$C:$C,'รับ-จ่าย ประจำวัน'!$B89,ธุรการ!AA:AA)+SUMIF(เส้นแต่งหน้าขนมปัง!$C:$C,'รับ-จ่าย ประจำวัน'!$B89,เส้นแต่งหน้าขนมปัง!AA:AA)+SUMIF('วางแผนBC,CJ'!$C:$C,'รับ-จ่าย ประจำวัน'!$B89,'วางแผนBC,CJ'!AA:AA)+SUMIF(RD!$C:$C,'รับ-จ่าย ประจำวัน'!$B89,RD!AA:AA)+SUMIF('FG,ออนไล,คัดแยก'!$C:$C,'รับ-จ่าย ประจำวัน'!$B89,'FG,ออนไล,คัดแยก'!AA:AA)</f>
        <v>0</v>
      </c>
      <c r="BI89" s="16">
        <f>SUMIF(เตรียมส่วนผสม!$C:$C,'รับ-จ่าย ประจำวัน'!$B89,เตรียมส่วนผสม!AB:AB)+SUMIF(กวนไส้!$C:$C,'รับ-จ่าย ประจำวัน'!$B89,กวนไส้!AB:AB)+SUMIF(ผลิต1!$C:$C,'รับ-จ่าย ประจำวัน'!$B89,ผลิต1!AB:AB)+SUMIF(ผลิต2!$C:$C,'รับ-จ่าย ประจำวัน'!$B89,ผลิต2!AB:AB)+SUMIF(เส้นแต่งหน้าขนมเค้ก!$C:$C,'รับ-จ่าย ประจำวัน'!$B89,เส้นแต่งหน้าขนมเค้ก!AB:AB)+SUMIF(แพ็ค!$C:$C,'รับ-จ่าย ประจำวัน'!$B89,แพ็ค!AB:AB)+SUMIF(ธุรการ!$C:$C,'รับ-จ่าย ประจำวัน'!$B89,ธุรการ!AB:AB)+SUMIF(เส้นแต่งหน้าขนมปัง!$C:$C,'รับ-จ่าย ประจำวัน'!$B89,เส้นแต่งหน้าขนมปัง!AB:AB)+SUMIF('วางแผนBC,CJ'!$C:$C,'รับ-จ่าย ประจำวัน'!$B89,'วางแผนBC,CJ'!AB:AB)+SUMIF(RD!$C:$C,'รับ-จ่าย ประจำวัน'!$B89,RD!AB:AB)+SUMIF('FG,ออนไล,คัดแยก'!$C:$C,'รับ-จ่าย ประจำวัน'!$B89,'FG,ออนไล,คัดแยก'!AB:AB)</f>
        <v>0</v>
      </c>
      <c r="BJ89" s="16">
        <f>SUMIF(เตรียมส่วนผสม!$C:$C,'รับ-จ่าย ประจำวัน'!$B89,เตรียมส่วนผสม!AC:AC)+SUMIF(กวนไส้!$C:$C,'รับ-จ่าย ประจำวัน'!$B89,กวนไส้!AC:AC)+SUMIF(ผลิต1!$C:$C,'รับ-จ่าย ประจำวัน'!$B89,ผลิต1!AC:AC)+SUMIF(ผลิต2!$C:$C,'รับ-จ่าย ประจำวัน'!$B89,ผลิต2!AC:AC)+SUMIF(เส้นแต่งหน้าขนมเค้ก!$C:$C,'รับ-จ่าย ประจำวัน'!$B89,เส้นแต่งหน้าขนมเค้ก!AC:AC)+SUMIF(แพ็ค!$C:$C,'รับ-จ่าย ประจำวัน'!$B89,แพ็ค!AC:AC)+SUMIF(ธุรการ!$C:$C,'รับ-จ่าย ประจำวัน'!$B89,ธุรการ!AC:AC)+SUMIF(เส้นแต่งหน้าขนมปัง!$C:$C,'รับ-จ่าย ประจำวัน'!$B89,เส้นแต่งหน้าขนมปัง!AC:AC)+SUMIF('วางแผนBC,CJ'!$C:$C,'รับ-จ่าย ประจำวัน'!$B89,'วางแผนBC,CJ'!AC:AC)+SUMIF(RD!$C:$C,'รับ-จ่าย ประจำวัน'!$B89,RD!AC:AC)+SUMIF('FG,ออนไล,คัดแยก'!$C:$C,'รับ-จ่าย ประจำวัน'!$B89,'FG,ออนไล,คัดแยก'!AC:AC)</f>
        <v>0</v>
      </c>
      <c r="BK89" s="16">
        <f>SUMIF(เตรียมส่วนผสม!$C:$C,'รับ-จ่าย ประจำวัน'!$B89,เตรียมส่วนผสม!AD:AD)+SUMIF(กวนไส้!$C:$C,'รับ-จ่าย ประจำวัน'!$B89,กวนไส้!AD:AD)+SUMIF(ผลิต1!$C:$C,'รับ-จ่าย ประจำวัน'!$B89,ผลิต1!AD:AD)+SUMIF(ผลิต2!$C:$C,'รับ-จ่าย ประจำวัน'!$B89,ผลิต2!AD:AD)+SUMIF(เส้นแต่งหน้าขนมเค้ก!$C:$C,'รับ-จ่าย ประจำวัน'!$B89,เส้นแต่งหน้าขนมเค้ก!AD:AD)+SUMIF(แพ็ค!$C:$C,'รับ-จ่าย ประจำวัน'!$B89,แพ็ค!AD:AD)+SUMIF(ธุรการ!$C:$C,'รับ-จ่าย ประจำวัน'!$B89,ธุรการ!AD:AD)+SUMIF(เส้นแต่งหน้าขนมปัง!$C:$C,'รับ-จ่าย ประจำวัน'!$B89,เส้นแต่งหน้าขนมปัง!AD:AD)+SUMIF('วางแผนBC,CJ'!$C:$C,'รับ-จ่าย ประจำวัน'!$B89,'วางแผนBC,CJ'!AD:AD)+SUMIF(RD!$C:$C,'รับ-จ่าย ประจำวัน'!$B89,RD!AD:AD)+SUMIF('FG,ออนไล,คัดแยก'!$C:$C,'รับ-จ่าย ประจำวัน'!$B89,'FG,ออนไล,คัดแยก'!AD:AD)</f>
        <v>0</v>
      </c>
      <c r="BL89" s="16">
        <f>SUMIF(เตรียมส่วนผสม!$C:$C,'รับ-จ่าย ประจำวัน'!$B89,เตรียมส่วนผสม!AE:AE)+SUMIF(กวนไส้!$C:$C,'รับ-จ่าย ประจำวัน'!$B89,กวนไส้!AE:AE)+SUMIF(ผลิต1!$C:$C,'รับ-จ่าย ประจำวัน'!$B89,ผลิต1!AE:AE)+SUMIF(ผลิต2!$C:$C,'รับ-จ่าย ประจำวัน'!$B89,ผลิต2!AE:AE)+SUMIF(เส้นแต่งหน้าขนมเค้ก!$C:$C,'รับ-จ่าย ประจำวัน'!$B89,เส้นแต่งหน้าขนมเค้ก!AE:AE)+SUMIF(แพ็ค!$C:$C,'รับ-จ่าย ประจำวัน'!$B89,แพ็ค!AE:AE)+SUMIF(ธุรการ!$C:$C,'รับ-จ่าย ประจำวัน'!$B89,ธุรการ!AE:AE)+SUMIF(เส้นแต่งหน้าขนมปัง!$C:$C,'รับ-จ่าย ประจำวัน'!$B89,เส้นแต่งหน้าขนมปัง!AE:AE)+SUMIF('วางแผนBC,CJ'!$C:$C,'รับ-จ่าย ประจำวัน'!$B89,'วางแผนBC,CJ'!AE:AE)+SUMIF(RD!$C:$C,'รับ-จ่าย ประจำวัน'!$B89,RD!AE:AE)+SUMIF('FG,ออนไล,คัดแยก'!$C:$C,'รับ-จ่าย ประจำวัน'!$B89,'FG,ออนไล,คัดแยก'!AE:AE)</f>
        <v>0</v>
      </c>
      <c r="BM89" s="16">
        <f>SUMIF(เตรียมส่วนผสม!$C:$C,'รับ-จ่าย ประจำวัน'!$B89,เตรียมส่วนผสม!AF:AF)+SUMIF(กวนไส้!$C:$C,'รับ-จ่าย ประจำวัน'!$B89,กวนไส้!AF:AF)+SUMIF(ผลิต1!$C:$C,'รับ-จ่าย ประจำวัน'!$B89,ผลิต1!AF:AF)+SUMIF(ผลิต2!$C:$C,'รับ-จ่าย ประจำวัน'!$B89,ผลิต2!AF:AF)+SUMIF(เส้นแต่งหน้าขนมเค้ก!$C:$C,'รับ-จ่าย ประจำวัน'!$B89,เส้นแต่งหน้าขนมเค้ก!AF:AF)+SUMIF(แพ็ค!$C:$C,'รับ-จ่าย ประจำวัน'!$B89,แพ็ค!AF:AF)+SUMIF(ธุรการ!$C:$C,'รับ-จ่าย ประจำวัน'!$B89,ธุรการ!AF:AF)+SUMIF(เส้นแต่งหน้าขนมปัง!$C:$C,'รับ-จ่าย ประจำวัน'!$B89,เส้นแต่งหน้าขนมปัง!AF:AF)+SUMIF('วางแผนBC,CJ'!$C:$C,'รับ-จ่าย ประจำวัน'!$B89,'วางแผนBC,CJ'!AF:AF)+SUMIF(RD!$C:$C,'รับ-จ่าย ประจำวัน'!$B89,RD!AF:AF)+SUMIF('FG,ออนไล,คัดแยก'!$C:$C,'รับ-จ่าย ประจำวัน'!$B89,'FG,ออนไล,คัดแยก'!AF:AF)</f>
        <v>0</v>
      </c>
      <c r="BN89" s="16">
        <f>SUMIF(เตรียมส่วนผสม!$C:$C,'รับ-จ่าย ประจำวัน'!$B89,เตรียมส่วนผสม!AG:AG)+SUMIF(กวนไส้!$C:$C,'รับ-จ่าย ประจำวัน'!$B89,กวนไส้!AG:AG)+SUMIF(ผลิต1!$C:$C,'รับ-จ่าย ประจำวัน'!$B89,ผลิต1!AG:AG)+SUMIF(ผลิต2!$C:$C,'รับ-จ่าย ประจำวัน'!$B89,ผลิต2!AG:AG)+SUMIF(เส้นแต่งหน้าขนมเค้ก!$C:$C,'รับ-จ่าย ประจำวัน'!$B89,เส้นแต่งหน้าขนมเค้ก!AG:AG)+SUMIF(แพ็ค!$C:$C,'รับ-จ่าย ประจำวัน'!$B89,แพ็ค!AG:AG)+SUMIF(ธุรการ!$C:$C,'รับ-จ่าย ประจำวัน'!$B89,ธุรการ!AG:AG)+SUMIF(เส้นแต่งหน้าขนมปัง!$C:$C,'รับ-จ่าย ประจำวัน'!$B89,เส้นแต่งหน้าขนมปัง!AG:AG)+SUMIF('วางแผนBC,CJ'!$C:$C,'รับ-จ่าย ประจำวัน'!$B89,'วางแผนBC,CJ'!AG:AG)+SUMIF(RD!$C:$C,'รับ-จ่าย ประจำวัน'!$B89,RD!AG:AG)+SUMIF('FG,ออนไล,คัดแยก'!$C:$C,'รับ-จ่าย ประจำวัน'!$B89,'FG,ออนไล,คัดแยก'!AG:AG)</f>
        <v>1</v>
      </c>
      <c r="BO89" s="16">
        <f>SUMIF(เตรียมส่วนผสม!$C:$C,'รับ-จ่าย ประจำวัน'!$B89,เตรียมส่วนผสม!AH:AH)+SUMIF(กวนไส้!$C:$C,'รับ-จ่าย ประจำวัน'!$B89,กวนไส้!AH:AH)+SUMIF(ผลิต1!$C:$C,'รับ-จ่าย ประจำวัน'!$B89,ผลิต1!AH:AH)+SUMIF(ผลิต2!$C:$C,'รับ-จ่าย ประจำวัน'!$B89,ผลิต2!AH:AH)+SUMIF(เส้นแต่งหน้าขนมเค้ก!$C:$C,'รับ-จ่าย ประจำวัน'!$B89,เส้นแต่งหน้าขนมเค้ก!AH:AH)+SUMIF(แพ็ค!$C:$C,'รับ-จ่าย ประจำวัน'!$B89,แพ็ค!AH:AH)+SUMIF(ธุรการ!$C:$C,'รับ-จ่าย ประจำวัน'!$B89,ธุรการ!AH:AH)+SUMIF(เส้นแต่งหน้าขนมปัง!$C:$C,'รับ-จ่าย ประจำวัน'!$B89,เส้นแต่งหน้าขนมปัง!AH:AH)+SUMIF('วางแผนBC,CJ'!$C:$C,'รับ-จ่าย ประจำวัน'!$B89,'วางแผนBC,CJ'!AH:AH)+SUMIF(RD!$C:$C,'รับ-จ่าย ประจำวัน'!$B89,RD!AH:AH)+SUMIF('FG,ออนไล,คัดแยก'!$C:$C,'รับ-จ่าย ประจำวัน'!$B89,'FG,ออนไล,คัดแยก'!AH:AH)</f>
        <v>0</v>
      </c>
      <c r="BP89" s="16">
        <f>SUMIF(เตรียมส่วนผสม!$C:$C,'รับ-จ่าย ประจำวัน'!$B89,เตรียมส่วนผสม!AI:AI)+SUMIF(กวนไส้!$C:$C,'รับ-จ่าย ประจำวัน'!$B89,กวนไส้!AI:AI)+SUMIF(ผลิต1!$C:$C,'รับ-จ่าย ประจำวัน'!$B89,ผลิต1!AI:AI)+SUMIF(ผลิต2!$C:$C,'รับ-จ่าย ประจำวัน'!$B89,ผลิต2!AI:AI)+SUMIF(เส้นแต่งหน้าขนมเค้ก!$C:$C,'รับ-จ่าย ประจำวัน'!$B89,เส้นแต่งหน้าขนมเค้ก!AI:AI)+SUMIF(แพ็ค!$C:$C,'รับ-จ่าย ประจำวัน'!$B89,แพ็ค!AI:AI)+SUMIF(ธุรการ!$C:$C,'รับ-จ่าย ประจำวัน'!$B89,ธุรการ!AI:AI)+SUMIF(เส้นแต่งหน้าขนมปัง!$C:$C,'รับ-จ่าย ประจำวัน'!$B89,เส้นแต่งหน้าขนมปัง!AI:AI)+SUMIF('วางแผนBC,CJ'!$C:$C,'รับ-จ่าย ประจำวัน'!$B89,'วางแผนBC,CJ'!AI:AI)+SUMIF(RD!$C:$C,'รับ-จ่าย ประจำวัน'!$B89,RD!AI:AI)+SUMIF('FG,ออนไล,คัดแยก'!$C:$C,'รับ-จ่าย ประจำวัน'!$B89,'FG,ออนไล,คัดแยก'!AI:AI)</f>
        <v>0</v>
      </c>
      <c r="BQ89" s="16">
        <f>SUMIF(เตรียมส่วนผสม!$C:$C,'รับ-จ่าย ประจำวัน'!$B89,เตรียมส่วนผสม!AJ:AJ)+SUMIF(กวนไส้!$C:$C,'รับ-จ่าย ประจำวัน'!$B89,กวนไส้!AJ:AJ)+SUMIF(ผลิต1!$C:$C,'รับ-จ่าย ประจำวัน'!$B89,ผลิต1!AJ:AJ)+SUMIF(ผลิต2!$C:$C,'รับ-จ่าย ประจำวัน'!$B89,ผลิต2!AJ:AJ)+SUMIF(เส้นแต่งหน้าขนมเค้ก!$C:$C,'รับ-จ่าย ประจำวัน'!$B89,เส้นแต่งหน้าขนมเค้ก!AJ:AJ)+SUMIF(แพ็ค!$C:$C,'รับ-จ่าย ประจำวัน'!$B89,แพ็ค!AJ:AJ)+SUMIF(ธุรการ!$C:$C,'รับ-จ่าย ประจำวัน'!$B89,ธุรการ!AJ:AJ)+SUMIF(เส้นแต่งหน้าขนมปัง!$C:$C,'รับ-จ่าย ประจำวัน'!$B89,เส้นแต่งหน้าขนมปัง!AJ:AJ)+SUMIF('วางแผนBC,CJ'!$C:$C,'รับ-จ่าย ประจำวัน'!$B89,'วางแผนBC,CJ'!AJ:AJ)+SUMIF(RD!$C:$C,'รับ-จ่าย ประจำวัน'!$B89,RD!AJ:AJ)+SUMIF('FG,ออนไล,คัดแยก'!$C:$C,'รับ-จ่าย ประจำวัน'!$B89,'FG,ออนไล,คัดแยก'!AJ:AJ)</f>
        <v>0</v>
      </c>
      <c r="BR89" s="16">
        <f>SUMIF(เตรียมส่วนผสม!$C:$C,'รับ-จ่าย ประจำวัน'!$B89,เตรียมส่วนผสม!AK:AK)+SUMIF(กวนไส้!$C:$C,'รับ-จ่าย ประจำวัน'!$B89,กวนไส้!AK:AK)+SUMIF(ผลิต1!$C:$C,'รับ-จ่าย ประจำวัน'!$B89,ผลิต1!AK:AK)+SUMIF(ผลิต2!$C:$C,'รับ-จ่าย ประจำวัน'!$B89,ผลิต2!AK:AK)+SUMIF(เส้นแต่งหน้าขนมเค้ก!$C:$C,'รับ-จ่าย ประจำวัน'!$B89,เส้นแต่งหน้าขนมเค้ก!AK:AK)+SUMIF(แพ็ค!$C:$C,'รับ-จ่าย ประจำวัน'!$B89,แพ็ค!AK:AK)+SUMIF(ธุรการ!$C:$C,'รับ-จ่าย ประจำวัน'!$B89,ธุรการ!AK:AK)+SUMIF(เส้นแต่งหน้าขนมปัง!$C:$C,'รับ-จ่าย ประจำวัน'!$B89,เส้นแต่งหน้าขนมปัง!AK:AK)+SUMIF('วางแผนBC,CJ'!$C:$C,'รับ-จ่าย ประจำวัน'!$B89,'วางแผนBC,CJ'!AK:AK)+SUMIF(RD!$C:$C,'รับ-จ่าย ประจำวัน'!$B89,RD!AK:AK)+SUMIF('FG,ออนไล,คัดแยก'!$C:$C,'รับ-จ่าย ประจำวัน'!$B89,'FG,ออนไล,คัดแยก'!AK:AK)</f>
        <v>0</v>
      </c>
      <c r="BS89" s="16">
        <f>SUMIF(เตรียมส่วนผสม!$C:$C,'รับ-จ่าย ประจำวัน'!$B89,เตรียมส่วนผสม!AL:AL)+SUMIF(กวนไส้!$C:$C,'รับ-จ่าย ประจำวัน'!$B89,กวนไส้!AL:AL)+SUMIF(ผลิต1!$C:$C,'รับ-จ่าย ประจำวัน'!$B89,ผลิต1!AL:AL)+SUMIF(ผลิต2!$C:$C,'รับ-จ่าย ประจำวัน'!$B89,ผลิต2!AL:AL)+SUMIF(เส้นแต่งหน้าขนมเค้ก!$C:$C,'รับ-จ่าย ประจำวัน'!$B89,เส้นแต่งหน้าขนมเค้ก!AL:AL)+SUMIF(แพ็ค!$C:$C,'รับ-จ่าย ประจำวัน'!$B89,แพ็ค!AL:AL)+SUMIF(ธุรการ!$C:$C,'รับ-จ่าย ประจำวัน'!$B89,ธุรการ!AL:AL)+SUMIF(เส้นแต่งหน้าขนมปัง!$C:$C,'รับ-จ่าย ประจำวัน'!$B89,เส้นแต่งหน้าขนมปัง!AL:AL)+SUMIF('วางแผนBC,CJ'!$C:$C,'รับ-จ่าย ประจำวัน'!$B89,'วางแผนBC,CJ'!AL:AL)+SUMIF(RD!$C:$C,'รับ-จ่าย ประจำวัน'!$B89,RD!AL:AL)+SUMIF('FG,ออนไล,คัดแยก'!$C:$C,'รับ-จ่าย ประจำวัน'!$B89,'FG,ออนไล,คัดแยก'!AL:AL)</f>
        <v>0</v>
      </c>
      <c r="BT89" s="18">
        <f t="shared" si="20"/>
        <v>65</v>
      </c>
      <c r="BU89" s="116">
        <v>25</v>
      </c>
      <c r="BV89" s="146">
        <f t="shared" si="21"/>
        <v>0</v>
      </c>
      <c r="BW89" s="183">
        <v>30</v>
      </c>
      <c r="BX89" s="172">
        <f t="shared" si="28"/>
        <v>2.1666666666666665</v>
      </c>
      <c r="BY89" s="188">
        <f t="shared" si="22"/>
        <v>0</v>
      </c>
      <c r="BZ89" s="180">
        <f t="shared" ca="1" si="23"/>
        <v>46203</v>
      </c>
      <c r="CA89" s="93">
        <v>30</v>
      </c>
      <c r="CB89" s="93"/>
      <c r="CC89" s="93"/>
      <c r="CD89" s="93"/>
      <c r="CE89" s="93"/>
      <c r="CF89" s="93"/>
      <c r="CG89" s="93"/>
      <c r="CH89" s="93"/>
      <c r="CI89" s="93"/>
      <c r="CJ89" s="94"/>
      <c r="CK89" s="9">
        <f t="shared" si="24"/>
        <v>-25</v>
      </c>
    </row>
    <row r="90" spans="1:89" x14ac:dyDescent="0.5">
      <c r="A90" s="149" t="s">
        <v>352</v>
      </c>
      <c r="B90" s="34" t="s">
        <v>2029</v>
      </c>
      <c r="C90" s="10" t="s">
        <v>1627</v>
      </c>
      <c r="D90" s="135" t="s">
        <v>276</v>
      </c>
      <c r="E90" s="11">
        <v>76</v>
      </c>
      <c r="F90" s="75"/>
      <c r="G90" s="11"/>
      <c r="H90" s="12">
        <v>510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3"/>
      <c r="AF90" s="13"/>
      <c r="AG90" s="13"/>
      <c r="AH90" s="13"/>
      <c r="AI90" s="14"/>
      <c r="AJ90" s="14"/>
      <c r="AK90" s="14"/>
      <c r="AL90" s="14"/>
      <c r="AM90" s="14"/>
      <c r="AN90" s="15">
        <f t="shared" si="19"/>
        <v>0</v>
      </c>
      <c r="AO90" s="16">
        <f>SUMIF(เตรียมส่วนผสม!$C:$C,'รับ-จ่าย ประจำวัน'!$B90,เตรียมส่วนผสม!H:H)+SUMIF(กวนไส้!$C:$C,'รับ-จ่าย ประจำวัน'!$B90,กวนไส้!H:H)+SUMIF(ผลิต1!$C:$C,'รับ-จ่าย ประจำวัน'!$B90,ผลิต1!H:H)+SUMIF(ผลิต2!$C:$C,'รับ-จ่าย ประจำวัน'!$B90,ผลิต2!H:H)+SUMIF(เส้นแต่งหน้าขนมเค้ก!$C:$C,'รับ-จ่าย ประจำวัน'!$B90,เส้นแต่งหน้าขนมเค้ก!H:H)+SUMIF(แพ็ค!$C:$C,'รับ-จ่าย ประจำวัน'!$B90,แพ็ค!H:H)+SUMIF(ธุรการ!$C:$C,'รับ-จ่าย ประจำวัน'!$B90,ธุรการ!H:H)+SUMIF(เส้นแต่งหน้าขนมปัง!$C:$C,'รับ-จ่าย ประจำวัน'!$B90,เส้นแต่งหน้าขนมปัง!H:H)+SUMIF('วางแผนBC,CJ'!$C:$C,'รับ-จ่าย ประจำวัน'!$B90,'วางแผนBC,CJ'!H:H)+SUMIF(RD!$C:$C,'รับ-จ่าย ประจำวัน'!$B90,RD!H:H)+SUMIF('FG,ออนไล,คัดแยก'!$C:$C,'รับ-จ่าย ประจำวัน'!$B90,'FG,ออนไล,คัดแยก'!H:H)</f>
        <v>25</v>
      </c>
      <c r="AP90" s="16">
        <f>SUMIF(เตรียมส่วนผสม!$C:$C,'รับ-จ่าย ประจำวัน'!$B90,เตรียมส่วนผสม!I:I)+SUMIF(กวนไส้!$C:$C,'รับ-จ่าย ประจำวัน'!$B90,กวนไส้!I:I)+SUMIF(ผลิต1!$C:$C,'รับ-จ่าย ประจำวัน'!$B90,ผลิต1!I:I)+SUMIF(ผลิต2!$C:$C,'รับ-จ่าย ประจำวัน'!$B90,ผลิต2!I:I)+SUMIF(เส้นแต่งหน้าขนมเค้ก!$C:$C,'รับ-จ่าย ประจำวัน'!$B90,เส้นแต่งหน้าขนมเค้ก!I:I)+SUMIF(แพ็ค!$C:$C,'รับ-จ่าย ประจำวัน'!$B90,แพ็ค!I:I)+SUMIF(ธุรการ!$C:$C,'รับ-จ่าย ประจำวัน'!$B90,ธุรการ!I:I)+SUMIF(เส้นแต่งหน้าขนมปัง!$C:$C,'รับ-จ่าย ประจำวัน'!$B90,เส้นแต่งหน้าขนมปัง!I:I)+SUMIF('วางแผนBC,CJ'!$C:$C,'รับ-จ่าย ประจำวัน'!$B90,'วางแผนBC,CJ'!I:I)+SUMIF(RD!$C:$C,'รับ-จ่าย ประจำวัน'!$B90,RD!I:I)+SUMIF('FG,ออนไล,คัดแยก'!$C:$C,'รับ-จ่าย ประจำวัน'!$B90,'FG,ออนไล,คัดแยก'!I:I)</f>
        <v>5</v>
      </c>
      <c r="AQ90" s="16">
        <f>SUMIF(เตรียมส่วนผสม!$C:$C,'รับ-จ่าย ประจำวัน'!$B90,เตรียมส่วนผสม!J:J)+SUMIF(กวนไส้!$C:$C,'รับ-จ่าย ประจำวัน'!$B90,กวนไส้!J:J)+SUMIF(ผลิต1!$C:$C,'รับ-จ่าย ประจำวัน'!$B90,ผลิต1!J:J)+SUMIF(ผลิต2!$C:$C,'รับ-จ่าย ประจำวัน'!$B90,ผลิต2!J:J)+SUMIF(เส้นแต่งหน้าขนมเค้ก!$C:$C,'รับ-จ่าย ประจำวัน'!$B90,เส้นแต่งหน้าขนมเค้ก!J:J)+SUMIF(แพ็ค!$C:$C,'รับ-จ่าย ประจำวัน'!$B90,แพ็ค!J:J)+SUMIF(ธุรการ!$C:$C,'รับ-จ่าย ประจำวัน'!$B90,ธุรการ!J:J)+SUMIF(เส้นแต่งหน้าขนมปัง!$C:$C,'รับ-จ่าย ประจำวัน'!$B90,เส้นแต่งหน้าขนมปัง!J:J)+SUMIF('วางแผนBC,CJ'!$C:$C,'รับ-จ่าย ประจำวัน'!$B90,'วางแผนBC,CJ'!J:J)+SUMIF(RD!$C:$C,'รับ-จ่าย ประจำวัน'!$B90,RD!J:J)+SUMIF('FG,ออนไล,คัดแยก'!$C:$C,'รับ-จ่าย ประจำวัน'!$B90,'FG,ออนไล,คัดแยก'!J:J)</f>
        <v>0</v>
      </c>
      <c r="AR90" s="16">
        <f>SUMIF(เตรียมส่วนผสม!$C:$C,'รับ-จ่าย ประจำวัน'!$B90,เตรียมส่วนผสม!K:K)+SUMIF(กวนไส้!$C:$C,'รับ-จ่าย ประจำวัน'!$B90,กวนไส้!K:K)+SUMIF(ผลิต1!$C:$C,'รับ-จ่าย ประจำวัน'!$B90,ผลิต1!K:K)+SUMIF(ผลิต2!$C:$C,'รับ-จ่าย ประจำวัน'!$B90,ผลิต2!K:K)+SUMIF(เส้นแต่งหน้าขนมเค้ก!$C:$C,'รับ-จ่าย ประจำวัน'!$B90,เส้นแต่งหน้าขนมเค้ก!K:K)+SUMIF(แพ็ค!$C:$C,'รับ-จ่าย ประจำวัน'!$B90,แพ็ค!K:K)+SUMIF(ธุรการ!$C:$C,'รับ-จ่าย ประจำวัน'!$B90,ธุรการ!K:K)+SUMIF(เส้นแต่งหน้าขนมปัง!$C:$C,'รับ-จ่าย ประจำวัน'!$B90,เส้นแต่งหน้าขนมปัง!K:K)+SUMIF('วางแผนBC,CJ'!$C:$C,'รับ-จ่าย ประจำวัน'!$B90,'วางแผนBC,CJ'!K:K)+SUMIF(RD!$C:$C,'รับ-จ่าย ประจำวัน'!$B90,RD!K:K)+SUMIF('FG,ออนไล,คัดแยก'!$C:$C,'รับ-จ่าย ประจำวัน'!$B90,'FG,ออนไล,คัดแยก'!K:K)</f>
        <v>25</v>
      </c>
      <c r="AS90" s="16">
        <f>SUMIF(เตรียมส่วนผสม!$C:$C,'รับ-จ่าย ประจำวัน'!$B90,เตรียมส่วนผสม!L:L)+SUMIF(กวนไส้!$C:$C,'รับ-จ่าย ประจำวัน'!$B90,กวนไส้!L:L)+SUMIF(ผลิต1!$C:$C,'รับ-จ่าย ประจำวัน'!$B90,ผลิต1!L:L)+SUMIF(ผลิต2!$C:$C,'รับ-จ่าย ประจำวัน'!$B90,ผลิต2!L:L)+SUMIF(เส้นแต่งหน้าขนมเค้ก!$C:$C,'รับ-จ่าย ประจำวัน'!$B90,เส้นแต่งหน้าขนมเค้ก!L:L)+SUMIF(แพ็ค!$C:$C,'รับ-จ่าย ประจำวัน'!$B90,แพ็ค!L:L)+SUMIF(ธุรการ!$C:$C,'รับ-จ่าย ประจำวัน'!$B90,ธุรการ!L:L)+SUMIF(เส้นแต่งหน้าขนมปัง!$C:$C,'รับ-จ่าย ประจำวัน'!$B90,เส้นแต่งหน้าขนมปัง!L:L)+SUMIF('วางแผนBC,CJ'!$C:$C,'รับ-จ่าย ประจำวัน'!$B90,'วางแผนBC,CJ'!L:L)+SUMIF(RD!$C:$C,'รับ-จ่าย ประจำวัน'!$B90,RD!L:L)+SUMIF('FG,ออนไล,คัดแยก'!$C:$C,'รับ-จ่าย ประจำวัน'!$B90,'FG,ออนไล,คัดแยก'!L:L)</f>
        <v>25</v>
      </c>
      <c r="AT90" s="16">
        <f>SUMIF(เตรียมส่วนผสม!$C:$C,'รับ-จ่าย ประจำวัน'!$B90,เตรียมส่วนผสม!M:M)+SUMIF(กวนไส้!$C:$C,'รับ-จ่าย ประจำวัน'!$B90,กวนไส้!M:M)+SUMIF(ผลิต1!$C:$C,'รับ-จ่าย ประจำวัน'!$B90,ผลิต1!M:M)+SUMIF(ผลิต2!$C:$C,'รับ-จ่าย ประจำวัน'!$B90,ผลิต2!M:M)+SUMIF(เส้นแต่งหน้าขนมเค้ก!$C:$C,'รับ-จ่าย ประจำวัน'!$B90,เส้นแต่งหน้าขนมเค้ก!M:M)+SUMIF(แพ็ค!$C:$C,'รับ-จ่าย ประจำวัน'!$B90,แพ็ค!M:M)+SUMIF(ธุรการ!$C:$C,'รับ-จ่าย ประจำวัน'!$B90,ธุรการ!M:M)+SUMIF(เส้นแต่งหน้าขนมปัง!$C:$C,'รับ-จ่าย ประจำวัน'!$B90,เส้นแต่งหน้าขนมปัง!M:M)+SUMIF('วางแผนBC,CJ'!$C:$C,'รับ-จ่าย ประจำวัน'!$B90,'วางแผนBC,CJ'!M:M)+SUMIF(RD!$C:$C,'รับ-จ่าย ประจำวัน'!$B90,RD!M:M)+SUMIF('FG,ออนไล,คัดแยก'!$C:$C,'รับ-จ่าย ประจำวัน'!$B90,'FG,ออนไล,คัดแยก'!M:M)</f>
        <v>0</v>
      </c>
      <c r="AU90" s="16">
        <f>SUMIF(เตรียมส่วนผสม!$C:$C,'รับ-จ่าย ประจำวัน'!$B90,เตรียมส่วนผสม!N:N)+SUMIF(กวนไส้!$C:$C,'รับ-จ่าย ประจำวัน'!$B90,กวนไส้!N:N)+SUMIF(ผลิต1!$C:$C,'รับ-จ่าย ประจำวัน'!$B90,ผลิต1!N:N)+SUMIF(ผลิต2!$C:$C,'รับ-จ่าย ประจำวัน'!$B90,ผลิต2!N:N)+SUMIF(เส้นแต่งหน้าขนมเค้ก!$C:$C,'รับ-จ่าย ประจำวัน'!$B90,เส้นแต่งหน้าขนมเค้ก!N:N)+SUMIF(แพ็ค!$C:$C,'รับ-จ่าย ประจำวัน'!$B90,แพ็ค!N:N)+SUMIF(ธุรการ!$C:$C,'รับ-จ่าย ประจำวัน'!$B90,ธุรการ!N:N)+SUMIF(เส้นแต่งหน้าขนมปัง!$C:$C,'รับ-จ่าย ประจำวัน'!$B90,เส้นแต่งหน้าขนมปัง!N:N)+SUMIF('วางแผนBC,CJ'!$C:$C,'รับ-จ่าย ประจำวัน'!$B90,'วางแผนBC,CJ'!N:N)+SUMIF(RD!$C:$C,'รับ-จ่าย ประจำวัน'!$B90,RD!N:N)+SUMIF('FG,ออนไล,คัดแยก'!$C:$C,'รับ-จ่าย ประจำวัน'!$B90,'FG,ออนไล,คัดแยก'!N:N)</f>
        <v>25</v>
      </c>
      <c r="AV90" s="16">
        <f>SUMIF(เตรียมส่วนผสม!$C:$C,'รับ-จ่าย ประจำวัน'!$B90,เตรียมส่วนผสม!O:O)+SUMIF(กวนไส้!$C:$C,'รับ-จ่าย ประจำวัน'!$B90,กวนไส้!O:O)+SUMIF(ผลิต1!$C:$C,'รับ-จ่าย ประจำวัน'!$B90,ผลิต1!O:O)+SUMIF(ผลิต2!$C:$C,'รับ-จ่าย ประจำวัน'!$B90,ผลิต2!O:O)+SUMIF(เส้นแต่งหน้าขนมเค้ก!$C:$C,'รับ-จ่าย ประจำวัน'!$B90,เส้นแต่งหน้าขนมเค้ก!O:O)+SUMIF(แพ็ค!$C:$C,'รับ-จ่าย ประจำวัน'!$B90,แพ็ค!O:O)+SUMIF(ธุรการ!$C:$C,'รับ-จ่าย ประจำวัน'!$B90,ธุรการ!O:O)+SUMIF(เส้นแต่งหน้าขนมปัง!$C:$C,'รับ-จ่าย ประจำวัน'!$B90,เส้นแต่งหน้าขนมปัง!O:O)+SUMIF('วางแผนBC,CJ'!$C:$C,'รับ-จ่าย ประจำวัน'!$B90,'วางแผนBC,CJ'!O:O)+SUMIF(RD!$C:$C,'รับ-จ่าย ประจำวัน'!$B90,RD!O:O)+SUMIF('FG,ออนไล,คัดแยก'!$C:$C,'รับ-จ่าย ประจำวัน'!$B90,'FG,ออนไล,คัดแยก'!O:O)</f>
        <v>4</v>
      </c>
      <c r="AW90" s="16">
        <f>SUMIF(เตรียมส่วนผสม!$C:$C,'รับ-จ่าย ประจำวัน'!$B90,เตรียมส่วนผสม!P:P)+SUMIF(กวนไส้!$C:$C,'รับ-จ่าย ประจำวัน'!$B90,กวนไส้!P:P)+SUMIF(ผลิต1!$C:$C,'รับ-จ่าย ประจำวัน'!$B90,ผลิต1!P:P)+SUMIF(ผลิต2!$C:$C,'รับ-จ่าย ประจำวัน'!$B90,ผลิต2!P:P)+SUMIF(เส้นแต่งหน้าขนมเค้ก!$C:$C,'รับ-จ่าย ประจำวัน'!$B90,เส้นแต่งหน้าขนมเค้ก!P:P)+SUMIF(แพ็ค!$C:$C,'รับ-จ่าย ประจำวัน'!$B90,แพ็ค!P:P)+SUMIF(ธุรการ!$C:$C,'รับ-จ่าย ประจำวัน'!$B90,ธุรการ!P:P)+SUMIF(เส้นแต่งหน้าขนมปัง!$C:$C,'รับ-จ่าย ประจำวัน'!$B90,เส้นแต่งหน้าขนมปัง!P:P)+SUMIF('วางแผนBC,CJ'!$C:$C,'รับ-จ่าย ประจำวัน'!$B90,'วางแผนBC,CJ'!P:P)+SUMIF(RD!$C:$C,'รับ-จ่าย ประจำวัน'!$B90,RD!P:P)+SUMIF('FG,ออนไล,คัดแยก'!$C:$C,'รับ-จ่าย ประจำวัน'!$B90,'FG,ออนไล,คัดแยก'!P:P)</f>
        <v>25</v>
      </c>
      <c r="AX90" s="16">
        <f>SUMIF(เตรียมส่วนผสม!$C:$C,'รับ-จ่าย ประจำวัน'!$B90,เตรียมส่วนผสม!Q:Q)+SUMIF(กวนไส้!$C:$C,'รับ-จ่าย ประจำวัน'!$B90,กวนไส้!Q:Q)+SUMIF(ผลิต1!$C:$C,'รับ-จ่าย ประจำวัน'!$B90,ผลิต1!Q:Q)+SUMIF(ผลิต2!$C:$C,'รับ-จ่าย ประจำวัน'!$B90,ผลิต2!Q:Q)+SUMIF(เส้นแต่งหน้าขนมเค้ก!$C:$C,'รับ-จ่าย ประจำวัน'!$B90,เส้นแต่งหน้าขนมเค้ก!Q:Q)+SUMIF(แพ็ค!$C:$C,'รับ-จ่าย ประจำวัน'!$B90,แพ็ค!Q:Q)+SUMIF(ธุรการ!$C:$C,'รับ-จ่าย ประจำวัน'!$B90,ธุรการ!Q:Q)+SUMIF(เส้นแต่งหน้าขนมปัง!$C:$C,'รับ-จ่าย ประจำวัน'!$B90,เส้นแต่งหน้าขนมปัง!Q:Q)+SUMIF('วางแผนBC,CJ'!$C:$C,'รับ-จ่าย ประจำวัน'!$B90,'วางแผนBC,CJ'!Q:Q)+SUMIF(RD!$C:$C,'รับ-จ่าย ประจำวัน'!$B90,RD!Q:Q)+SUMIF('FG,ออนไล,คัดแยก'!$C:$C,'รับ-จ่าย ประจำวัน'!$B90,'FG,ออนไล,คัดแยก'!Q:Q)</f>
        <v>25</v>
      </c>
      <c r="AY90" s="16">
        <f>SUMIF(เตรียมส่วนผสม!$C:$C,'รับ-จ่าย ประจำวัน'!$B90,เตรียมส่วนผสม!R:R)+SUMIF(กวนไส้!$C:$C,'รับ-จ่าย ประจำวัน'!$B90,กวนไส้!R:R)+SUMIF(ผลิต1!$C:$C,'รับ-จ่าย ประจำวัน'!$B90,ผลิต1!R:R)+SUMIF(ผลิต2!$C:$C,'รับ-จ่าย ประจำวัน'!$B90,ผลิต2!R:R)+SUMIF(เส้นแต่งหน้าขนมเค้ก!$C:$C,'รับ-จ่าย ประจำวัน'!$B90,เส้นแต่งหน้าขนมเค้ก!R:R)+SUMIF(แพ็ค!$C:$C,'รับ-จ่าย ประจำวัน'!$B90,แพ็ค!R:R)+SUMIF(ธุรการ!$C:$C,'รับ-จ่าย ประจำวัน'!$B90,ธุรการ!R:R)+SUMIF(เส้นแต่งหน้าขนมปัง!$C:$C,'รับ-จ่าย ประจำวัน'!$B90,เส้นแต่งหน้าขนมปัง!R:R)+SUMIF('วางแผนBC,CJ'!$C:$C,'รับ-จ่าย ประจำวัน'!$B90,'วางแผนBC,CJ'!R:R)+SUMIF(RD!$C:$C,'รับ-จ่าย ประจำวัน'!$B90,RD!R:R)+SUMIF('FG,ออนไล,คัดแยก'!$C:$C,'รับ-จ่าย ประจำวัน'!$B90,'FG,ออนไล,คัดแยก'!R:R)</f>
        <v>0</v>
      </c>
      <c r="AZ90" s="16">
        <f>SUMIF(เตรียมส่วนผสม!$C:$C,'รับ-จ่าย ประจำวัน'!$B90,เตรียมส่วนผสม!S:S)+SUMIF(กวนไส้!$C:$C,'รับ-จ่าย ประจำวัน'!$B90,กวนไส้!S:S)+SUMIF(ผลิต1!$C:$C,'รับ-จ่าย ประจำวัน'!$B90,ผลิต1!S:S)+SUMIF(ผลิต2!$C:$C,'รับ-จ่าย ประจำวัน'!$B90,ผลิต2!S:S)+SUMIF(เส้นแต่งหน้าขนมเค้ก!$C:$C,'รับ-จ่าย ประจำวัน'!$B90,เส้นแต่งหน้าขนมเค้ก!S:S)+SUMIF(แพ็ค!$C:$C,'รับ-จ่าย ประจำวัน'!$B90,แพ็ค!S:S)+SUMIF(ธุรการ!$C:$C,'รับ-จ่าย ประจำวัน'!$B90,ธุรการ!S:S)+SUMIF(เส้นแต่งหน้าขนมปัง!$C:$C,'รับ-จ่าย ประจำวัน'!$B90,เส้นแต่งหน้าขนมปัง!S:S)+SUMIF('วางแผนBC,CJ'!$C:$C,'รับ-จ่าย ประจำวัน'!$B90,'วางแผนBC,CJ'!S:S)+SUMIF(RD!$C:$C,'รับ-จ่าย ประจำวัน'!$B90,RD!S:S)+SUMIF('FG,ออนไล,คัดแยก'!$C:$C,'รับ-จ่าย ประจำวัน'!$B90,'FG,ออนไล,คัดแยก'!S:S)</f>
        <v>25</v>
      </c>
      <c r="BA90" s="16">
        <f>SUMIF(เตรียมส่วนผสม!$C:$C,'รับ-จ่าย ประจำวัน'!$B90,เตรียมส่วนผสม!T:T)+SUMIF(กวนไส้!$C:$C,'รับ-จ่าย ประจำวัน'!$B90,กวนไส้!T:T)+SUMIF(ผลิต1!$C:$C,'รับ-จ่าย ประจำวัน'!$B90,ผลิต1!T:T)+SUMIF(ผลิต2!$C:$C,'รับ-จ่าย ประจำวัน'!$B90,ผลิต2!T:T)+SUMIF(เส้นแต่งหน้าขนมเค้ก!$C:$C,'รับ-จ่าย ประจำวัน'!$B90,เส้นแต่งหน้าขนมเค้ก!T:T)+SUMIF(แพ็ค!$C:$C,'รับ-จ่าย ประจำวัน'!$B90,แพ็ค!T:T)+SUMIF(ธุรการ!$C:$C,'รับ-จ่าย ประจำวัน'!$B90,ธุรการ!T:T)+SUMIF(เส้นแต่งหน้าขนมปัง!$C:$C,'รับ-จ่าย ประจำวัน'!$B90,เส้นแต่งหน้าขนมปัง!T:T)+SUMIF('วางแผนBC,CJ'!$C:$C,'รับ-จ่าย ประจำวัน'!$B90,'วางแผนBC,CJ'!T:T)+SUMIF(RD!$C:$C,'รับ-จ่าย ประจำวัน'!$B90,RD!T:T)+SUMIF('FG,ออนไล,คัดแยก'!$C:$C,'รับ-จ่าย ประจำวัน'!$B90,'FG,ออนไล,คัดแยก'!T:T)</f>
        <v>5</v>
      </c>
      <c r="BB90" s="16">
        <f>SUMIF(เตรียมส่วนผสม!$C:$C,'รับ-จ่าย ประจำวัน'!$B90,เตรียมส่วนผสม!U:U)+SUMIF(กวนไส้!$C:$C,'รับ-จ่าย ประจำวัน'!$B90,กวนไส้!U:U)+SUMIF(ผลิต1!$C:$C,'รับ-จ่าย ประจำวัน'!$B90,ผลิต1!U:U)+SUMIF(ผลิต2!$C:$C,'รับ-จ่าย ประจำวัน'!$B90,ผลิต2!U:U)+SUMIF(เส้นแต่งหน้าขนมเค้ก!$C:$C,'รับ-จ่าย ประจำวัน'!$B90,เส้นแต่งหน้าขนมเค้ก!U:U)+SUMIF(แพ็ค!$C:$C,'รับ-จ่าย ประจำวัน'!$B90,แพ็ค!U:U)+SUMIF(ธุรการ!$C:$C,'รับ-จ่าย ประจำวัน'!$B90,ธุรการ!U:U)+SUMIF(เส้นแต่งหน้าขนมปัง!$C:$C,'รับ-จ่าย ประจำวัน'!$B90,เส้นแต่งหน้าขนมปัง!U:U)+SUMIF('วางแผนBC,CJ'!$C:$C,'รับ-จ่าย ประจำวัน'!$B90,'วางแผนBC,CJ'!U:U)+SUMIF(RD!$C:$C,'รับ-จ่าย ประจำวัน'!$B90,RD!U:U)+SUMIF('FG,ออนไล,คัดแยก'!$C:$C,'รับ-จ่าย ประจำวัน'!$B90,'FG,ออนไล,คัดแยก'!U:U)</f>
        <v>0</v>
      </c>
      <c r="BC90" s="16">
        <f>SUMIF(เตรียมส่วนผสม!$C:$C,'รับ-จ่าย ประจำวัน'!$B90,เตรียมส่วนผสม!V:V)+SUMIF(กวนไส้!$C:$C,'รับ-จ่าย ประจำวัน'!$B90,กวนไส้!V:V)+SUMIF(ผลิต1!$C:$C,'รับ-จ่าย ประจำวัน'!$B90,ผลิต1!V:V)+SUMIF(ผลิต2!$C:$C,'รับ-จ่าย ประจำวัน'!$B90,ผลิต2!V:V)+SUMIF(เส้นแต่งหน้าขนมเค้ก!$C:$C,'รับ-จ่าย ประจำวัน'!$B90,เส้นแต่งหน้าขนมเค้ก!V:V)+SUMIF(แพ็ค!$C:$C,'รับ-จ่าย ประจำวัน'!$B90,แพ็ค!V:V)+SUMIF(ธุรการ!$C:$C,'รับ-จ่าย ประจำวัน'!$B90,ธุรการ!V:V)+SUMIF(เส้นแต่งหน้าขนมปัง!$C:$C,'รับ-จ่าย ประจำวัน'!$B90,เส้นแต่งหน้าขนมปัง!V:V)+SUMIF('วางแผนBC,CJ'!$C:$C,'รับ-จ่าย ประจำวัน'!$B90,'วางแผนBC,CJ'!V:V)+SUMIF(RD!$C:$C,'รับ-จ่าย ประจำวัน'!$B90,RD!V:V)+SUMIF('FG,ออนไล,คัดแยก'!$C:$C,'รับ-จ่าย ประจำวัน'!$B90,'FG,ออนไล,คัดแยก'!V:V)</f>
        <v>25</v>
      </c>
      <c r="BD90" s="16">
        <f>SUMIF(เตรียมส่วนผสม!$C:$C,'รับ-จ่าย ประจำวัน'!$B90,เตรียมส่วนผสม!W:W)+SUMIF(กวนไส้!$C:$C,'รับ-จ่าย ประจำวัน'!$B90,กวนไส้!W:W)+SUMIF(ผลิต1!$C:$C,'รับ-จ่าย ประจำวัน'!$B90,ผลิต1!W:W)+SUMIF(ผลิต2!$C:$C,'รับ-จ่าย ประจำวัน'!$B90,ผลิต2!W:W)+SUMIF(เส้นแต่งหน้าขนมเค้ก!$C:$C,'รับ-จ่าย ประจำวัน'!$B90,เส้นแต่งหน้าขนมเค้ก!W:W)+SUMIF(แพ็ค!$C:$C,'รับ-จ่าย ประจำวัน'!$B90,แพ็ค!W:W)+SUMIF(ธุรการ!$C:$C,'รับ-จ่าย ประจำวัน'!$B90,ธุรการ!W:W)+SUMIF(เส้นแต่งหน้าขนมปัง!$C:$C,'รับ-จ่าย ประจำวัน'!$B90,เส้นแต่งหน้าขนมปัง!W:W)+SUMIF('วางแผนBC,CJ'!$C:$C,'รับ-จ่าย ประจำวัน'!$B90,'วางแผนBC,CJ'!W:W)+SUMIF(RD!$C:$C,'รับ-จ่าย ประจำวัน'!$B90,RD!W:W)+SUMIF('FG,ออนไล,คัดแยก'!$C:$C,'รับ-จ่าย ประจำวัน'!$B90,'FG,ออนไล,คัดแยก'!W:W)</f>
        <v>0</v>
      </c>
      <c r="BE90" s="16">
        <f>SUMIF(เตรียมส่วนผสม!$C:$C,'รับ-จ่าย ประจำวัน'!$B90,เตรียมส่วนผสม!X:X)+SUMIF(กวนไส้!$C:$C,'รับ-จ่าย ประจำวัน'!$B90,กวนไส้!X:X)+SUMIF(ผลิต1!$C:$C,'รับ-จ่าย ประจำวัน'!$B90,ผลิต1!X:X)+SUMIF(ผลิต2!$C:$C,'รับ-จ่าย ประจำวัน'!$B90,ผลิต2!X:X)+SUMIF(เส้นแต่งหน้าขนมเค้ก!$C:$C,'รับ-จ่าย ประจำวัน'!$B90,เส้นแต่งหน้าขนมเค้ก!X:X)+SUMIF(แพ็ค!$C:$C,'รับ-จ่าย ประจำวัน'!$B90,แพ็ค!X:X)+SUMIF(ธุรการ!$C:$C,'รับ-จ่าย ประจำวัน'!$B90,ธุรการ!X:X)+SUMIF(เส้นแต่งหน้าขนมปัง!$C:$C,'รับ-จ่าย ประจำวัน'!$B90,เส้นแต่งหน้าขนมปัง!X:X)+SUMIF('วางแผนBC,CJ'!$C:$C,'รับ-จ่าย ประจำวัน'!$B90,'วางแผนBC,CJ'!X:X)+SUMIF(RD!$C:$C,'รับ-จ่าย ประจำวัน'!$B90,RD!X:X)+SUMIF('FG,ออนไล,คัดแยก'!$C:$C,'รับ-จ่าย ประจำวัน'!$B90,'FG,ออนไล,คัดแยก'!X:X)</f>
        <v>0</v>
      </c>
      <c r="BF90" s="16">
        <f>SUMIF(เตรียมส่วนผสม!$C:$C,'รับ-จ่าย ประจำวัน'!$B90,เตรียมส่วนผสม!Y:Y)+SUMIF(กวนไส้!$C:$C,'รับ-จ่าย ประจำวัน'!$B90,กวนไส้!Y:Y)+SUMIF(ผลิต1!$C:$C,'รับ-จ่าย ประจำวัน'!$B90,ผลิต1!Y:Y)+SUMIF(ผลิต2!$C:$C,'รับ-จ่าย ประจำวัน'!$B90,ผลิต2!Y:Y)+SUMIF(เส้นแต่งหน้าขนมเค้ก!$C:$C,'รับ-จ่าย ประจำวัน'!$B90,เส้นแต่งหน้าขนมเค้ก!Y:Y)+SUMIF(แพ็ค!$C:$C,'รับ-จ่าย ประจำวัน'!$B90,แพ็ค!Y:Y)+SUMIF(ธุรการ!$C:$C,'รับ-จ่าย ประจำวัน'!$B90,ธุรการ!Y:Y)+SUMIF(เส้นแต่งหน้าขนมปัง!$C:$C,'รับ-จ่าย ประจำวัน'!$B90,เส้นแต่งหน้าขนมปัง!Y:Y)+SUMIF('วางแผนBC,CJ'!$C:$C,'รับ-จ่าย ประจำวัน'!$B90,'วางแผนBC,CJ'!Y:Y)+SUMIF(RD!$C:$C,'รับ-จ่าย ประจำวัน'!$B90,RD!Y:Y)+SUMIF('FG,ออนไล,คัดแยก'!$C:$C,'รับ-จ่าย ประจำวัน'!$B90,'FG,ออนไล,คัดแยก'!Y:Y)</f>
        <v>22</v>
      </c>
      <c r="BG90" s="16">
        <f>SUMIF(เตรียมส่วนผสม!$C:$C,'รับ-จ่าย ประจำวัน'!$B90,เตรียมส่วนผสม!Z:Z)+SUMIF(กวนไส้!$C:$C,'รับ-จ่าย ประจำวัน'!$B90,กวนไส้!Z:Z)+SUMIF(ผลิต1!$C:$C,'รับ-จ่าย ประจำวัน'!$B90,ผลิต1!Z:Z)+SUMIF(ผลิต2!$C:$C,'รับ-จ่าย ประจำวัน'!$B90,ผลิต2!Z:Z)+SUMIF(เส้นแต่งหน้าขนมเค้ก!$C:$C,'รับ-จ่าย ประจำวัน'!$B90,เส้นแต่งหน้าขนมเค้ก!Z:Z)+SUMIF(แพ็ค!$C:$C,'รับ-จ่าย ประจำวัน'!$B90,แพ็ค!Z:Z)+SUMIF(ธุรการ!$C:$C,'รับ-จ่าย ประจำวัน'!$B90,ธุรการ!Z:Z)+SUMIF(เส้นแต่งหน้าขนมปัง!$C:$C,'รับ-จ่าย ประจำวัน'!$B90,เส้นแต่งหน้าขนมปัง!Z:Z)+SUMIF('วางแผนBC,CJ'!$C:$C,'รับ-จ่าย ประจำวัน'!$B90,'วางแผนBC,CJ'!Z:Z)+SUMIF(RD!$C:$C,'รับ-จ่าย ประจำวัน'!$B90,RD!Z:Z)+SUMIF('FG,ออนไล,คัดแยก'!$C:$C,'รับ-จ่าย ประจำวัน'!$B90,'FG,ออนไล,คัดแยก'!Z:Z)</f>
        <v>26</v>
      </c>
      <c r="BH90" s="16">
        <f>SUMIF(เตรียมส่วนผสม!$C:$C,'รับ-จ่าย ประจำวัน'!$B90,เตรียมส่วนผสม!AA:AA)+SUMIF(กวนไส้!$C:$C,'รับ-จ่าย ประจำวัน'!$B90,กวนไส้!AA:AA)+SUMIF(ผลิต1!$C:$C,'รับ-จ่าย ประจำวัน'!$B90,ผลิต1!AA:AA)+SUMIF(ผลิต2!$C:$C,'รับ-จ่าย ประจำวัน'!$B90,ผลิต2!AA:AA)+SUMIF(เส้นแต่งหน้าขนมเค้ก!$C:$C,'รับ-จ่าย ประจำวัน'!$B90,เส้นแต่งหน้าขนมเค้ก!AA:AA)+SUMIF(แพ็ค!$C:$C,'รับ-จ่าย ประจำวัน'!$B90,แพ็ค!AA:AA)+SUMIF(ธุรการ!$C:$C,'รับ-จ่าย ประจำวัน'!$B90,ธุรการ!AA:AA)+SUMIF(เส้นแต่งหน้าขนมปัง!$C:$C,'รับ-จ่าย ประจำวัน'!$B90,เส้นแต่งหน้าขนมปัง!AA:AA)+SUMIF('วางแผนBC,CJ'!$C:$C,'รับ-จ่าย ประจำวัน'!$B90,'วางแผนBC,CJ'!AA:AA)+SUMIF(RD!$C:$C,'รับ-จ่าย ประจำวัน'!$B90,RD!AA:AA)+SUMIF('FG,ออนไล,คัดแยก'!$C:$C,'รับ-จ่าย ประจำวัน'!$B90,'FG,ออนไล,คัดแยก'!AA:AA)</f>
        <v>0</v>
      </c>
      <c r="BI90" s="16">
        <f>SUMIF(เตรียมส่วนผสม!$C:$C,'รับ-จ่าย ประจำวัน'!$B90,เตรียมส่วนผสม!AB:AB)+SUMIF(กวนไส้!$C:$C,'รับ-จ่าย ประจำวัน'!$B90,กวนไส้!AB:AB)+SUMIF(ผลิต1!$C:$C,'รับ-จ่าย ประจำวัน'!$B90,ผลิต1!AB:AB)+SUMIF(ผลิต2!$C:$C,'รับ-จ่าย ประจำวัน'!$B90,ผลิต2!AB:AB)+SUMIF(เส้นแต่งหน้าขนมเค้ก!$C:$C,'รับ-จ่าย ประจำวัน'!$B90,เส้นแต่งหน้าขนมเค้ก!AB:AB)+SUMIF(แพ็ค!$C:$C,'รับ-จ่าย ประจำวัน'!$B90,แพ็ค!AB:AB)+SUMIF(ธุรการ!$C:$C,'รับ-จ่าย ประจำวัน'!$B90,ธุรการ!AB:AB)+SUMIF(เส้นแต่งหน้าขนมปัง!$C:$C,'รับ-จ่าย ประจำวัน'!$B90,เส้นแต่งหน้าขนมปัง!AB:AB)+SUMIF('วางแผนBC,CJ'!$C:$C,'รับ-จ่าย ประจำวัน'!$B90,'วางแผนBC,CJ'!AB:AB)+SUMIF(RD!$C:$C,'รับ-จ่าย ประจำวัน'!$B90,RD!AB:AB)+SUMIF('FG,ออนไล,คัดแยก'!$C:$C,'รับ-จ่าย ประจำวัน'!$B90,'FG,ออนไล,คัดแยก'!AB:AB)</f>
        <v>25</v>
      </c>
      <c r="BJ90" s="16">
        <f>SUMIF(เตรียมส่วนผสม!$C:$C,'รับ-จ่าย ประจำวัน'!$B90,เตรียมส่วนผสม!AC:AC)+SUMIF(กวนไส้!$C:$C,'รับ-จ่าย ประจำวัน'!$B90,กวนไส้!AC:AC)+SUMIF(ผลิต1!$C:$C,'รับ-จ่าย ประจำวัน'!$B90,ผลิต1!AC:AC)+SUMIF(ผลิต2!$C:$C,'รับ-จ่าย ประจำวัน'!$B90,ผลิต2!AC:AC)+SUMIF(เส้นแต่งหน้าขนมเค้ก!$C:$C,'รับ-จ่าย ประจำวัน'!$B90,เส้นแต่งหน้าขนมเค้ก!AC:AC)+SUMIF(แพ็ค!$C:$C,'รับ-จ่าย ประจำวัน'!$B90,แพ็ค!AC:AC)+SUMIF(ธุรการ!$C:$C,'รับ-จ่าย ประจำวัน'!$B90,ธุรการ!AC:AC)+SUMIF(เส้นแต่งหน้าขนมปัง!$C:$C,'รับ-จ่าย ประจำวัน'!$B90,เส้นแต่งหน้าขนมปัง!AC:AC)+SUMIF('วางแผนBC,CJ'!$C:$C,'รับ-จ่าย ประจำวัน'!$B90,'วางแผนBC,CJ'!AC:AC)+SUMIF(RD!$C:$C,'รับ-จ่าย ประจำวัน'!$B90,RD!AC:AC)+SUMIF('FG,ออนไล,คัดแยก'!$C:$C,'รับ-จ่าย ประจำวัน'!$B90,'FG,ออนไล,คัดแยก'!AC:AC)</f>
        <v>25</v>
      </c>
      <c r="BK90" s="16">
        <f>SUMIF(เตรียมส่วนผสม!$C:$C,'รับ-จ่าย ประจำวัน'!$B90,เตรียมส่วนผสม!AD:AD)+SUMIF(กวนไส้!$C:$C,'รับ-จ่าย ประจำวัน'!$B90,กวนไส้!AD:AD)+SUMIF(ผลิต1!$C:$C,'รับ-จ่าย ประจำวัน'!$B90,ผลิต1!AD:AD)+SUMIF(ผลิต2!$C:$C,'รับ-จ่าย ประจำวัน'!$B90,ผลิต2!AD:AD)+SUMIF(เส้นแต่งหน้าขนมเค้ก!$C:$C,'รับ-จ่าย ประจำวัน'!$B90,เส้นแต่งหน้าขนมเค้ก!AD:AD)+SUMIF(แพ็ค!$C:$C,'รับ-จ่าย ประจำวัน'!$B90,แพ็ค!AD:AD)+SUMIF(ธุรการ!$C:$C,'รับ-จ่าย ประจำวัน'!$B90,ธุรการ!AD:AD)+SUMIF(เส้นแต่งหน้าขนมปัง!$C:$C,'รับ-จ่าย ประจำวัน'!$B90,เส้นแต่งหน้าขนมปัง!AD:AD)+SUMIF('วางแผนBC,CJ'!$C:$C,'รับ-จ่าย ประจำวัน'!$B90,'วางแผนBC,CJ'!AD:AD)+SUMIF(RD!$C:$C,'รับ-จ่าย ประจำวัน'!$B90,RD!AD:AD)+SUMIF('FG,ออนไล,คัดแยก'!$C:$C,'รับ-จ่าย ประจำวัน'!$B90,'FG,ออนไล,คัดแยก'!AD:AD)</f>
        <v>0</v>
      </c>
      <c r="BL90" s="16">
        <f>SUMIF(เตรียมส่วนผสม!$C:$C,'รับ-จ่าย ประจำวัน'!$B90,เตรียมส่วนผสม!AE:AE)+SUMIF(กวนไส้!$C:$C,'รับ-จ่าย ประจำวัน'!$B90,กวนไส้!AE:AE)+SUMIF(ผลิต1!$C:$C,'รับ-จ่าย ประจำวัน'!$B90,ผลิต1!AE:AE)+SUMIF(ผลิต2!$C:$C,'รับ-จ่าย ประจำวัน'!$B90,ผลิต2!AE:AE)+SUMIF(เส้นแต่งหน้าขนมเค้ก!$C:$C,'รับ-จ่าย ประจำวัน'!$B90,เส้นแต่งหน้าขนมเค้ก!AE:AE)+SUMIF(แพ็ค!$C:$C,'รับ-จ่าย ประจำวัน'!$B90,แพ็ค!AE:AE)+SUMIF(ธุรการ!$C:$C,'รับ-จ่าย ประจำวัน'!$B90,ธุรการ!AE:AE)+SUMIF(เส้นแต่งหน้าขนมปัง!$C:$C,'รับ-จ่าย ประจำวัน'!$B90,เส้นแต่งหน้าขนมปัง!AE:AE)+SUMIF('วางแผนBC,CJ'!$C:$C,'รับ-จ่าย ประจำวัน'!$B90,'วางแผนBC,CJ'!AE:AE)+SUMIF(RD!$C:$C,'รับ-จ่าย ประจำวัน'!$B90,RD!AE:AE)+SUMIF('FG,ออนไล,คัดแยก'!$C:$C,'รับ-จ่าย ประจำวัน'!$B90,'FG,ออนไล,คัดแยก'!AE:AE)</f>
        <v>25</v>
      </c>
      <c r="BM90" s="16">
        <f>SUMIF(เตรียมส่วนผสม!$C:$C,'รับ-จ่าย ประจำวัน'!$B90,เตรียมส่วนผสม!AF:AF)+SUMIF(กวนไส้!$C:$C,'รับ-จ่าย ประจำวัน'!$B90,กวนไส้!AF:AF)+SUMIF(ผลิต1!$C:$C,'รับ-จ่าย ประจำวัน'!$B90,ผลิต1!AF:AF)+SUMIF(ผลิต2!$C:$C,'รับ-จ่าย ประจำวัน'!$B90,ผลิต2!AF:AF)+SUMIF(เส้นแต่งหน้าขนมเค้ก!$C:$C,'รับ-จ่าย ประจำวัน'!$B90,เส้นแต่งหน้าขนมเค้ก!AF:AF)+SUMIF(แพ็ค!$C:$C,'รับ-จ่าย ประจำวัน'!$B90,แพ็ค!AF:AF)+SUMIF(ธุรการ!$C:$C,'รับ-จ่าย ประจำวัน'!$B90,ธุรการ!AF:AF)+SUMIF(เส้นแต่งหน้าขนมปัง!$C:$C,'รับ-จ่าย ประจำวัน'!$B90,เส้นแต่งหน้าขนมปัง!AF:AF)+SUMIF('วางแผนBC,CJ'!$C:$C,'รับ-จ่าย ประจำวัน'!$B90,'วางแผนBC,CJ'!AF:AF)+SUMIF(RD!$C:$C,'รับ-จ่าย ประจำวัน'!$B90,RD!AF:AF)+SUMIF('FG,ออนไล,คัดแยก'!$C:$C,'รับ-จ่าย ประจำวัน'!$B90,'FG,ออนไล,คัดแยก'!AF:AF)</f>
        <v>0</v>
      </c>
      <c r="BN90" s="16">
        <f>SUMIF(เตรียมส่วนผสม!$C:$C,'รับ-จ่าย ประจำวัน'!$B90,เตรียมส่วนผสม!AG:AG)+SUMIF(กวนไส้!$C:$C,'รับ-จ่าย ประจำวัน'!$B90,กวนไส้!AG:AG)+SUMIF(ผลิต1!$C:$C,'รับ-จ่าย ประจำวัน'!$B90,ผลิต1!AG:AG)+SUMIF(ผลิต2!$C:$C,'รับ-จ่าย ประจำวัน'!$B90,ผลิต2!AG:AG)+SUMIF(เส้นแต่งหน้าขนมเค้ก!$C:$C,'รับ-จ่าย ประจำวัน'!$B90,เส้นแต่งหน้าขนมเค้ก!AG:AG)+SUMIF(แพ็ค!$C:$C,'รับ-จ่าย ประจำวัน'!$B90,แพ็ค!AG:AG)+SUMIF(ธุรการ!$C:$C,'รับ-จ่าย ประจำวัน'!$B90,ธุรการ!AG:AG)+SUMIF(เส้นแต่งหน้าขนมปัง!$C:$C,'รับ-จ่าย ประจำวัน'!$B90,เส้นแต่งหน้าขนมปัง!AG:AG)+SUMIF('วางแผนBC,CJ'!$C:$C,'รับ-จ่าย ประจำวัน'!$B90,'วางแผนBC,CJ'!AG:AG)+SUMIF(RD!$C:$C,'รับ-จ่าย ประจำวัน'!$B90,RD!AG:AG)+SUMIF('FG,ออนไล,คัดแยก'!$C:$C,'รับ-จ่าย ประจำวัน'!$B90,'FG,ออนไล,คัดแยก'!AG:AG)</f>
        <v>25</v>
      </c>
      <c r="BO90" s="16">
        <f>SUMIF(เตรียมส่วนผสม!$C:$C,'รับ-จ่าย ประจำวัน'!$B90,เตรียมส่วนผสม!AH:AH)+SUMIF(กวนไส้!$C:$C,'รับ-จ่าย ประจำวัน'!$B90,กวนไส้!AH:AH)+SUMIF(ผลิต1!$C:$C,'รับ-จ่าย ประจำวัน'!$B90,ผลิต1!AH:AH)+SUMIF(ผลิต2!$C:$C,'รับ-จ่าย ประจำวัน'!$B90,ผลิต2!AH:AH)+SUMIF(เส้นแต่งหน้าขนมเค้ก!$C:$C,'รับ-จ่าย ประจำวัน'!$B90,เส้นแต่งหน้าขนมเค้ก!AH:AH)+SUMIF(แพ็ค!$C:$C,'รับ-จ่าย ประจำวัน'!$B90,แพ็ค!AH:AH)+SUMIF(ธุรการ!$C:$C,'รับ-จ่าย ประจำวัน'!$B90,ธุรการ!AH:AH)+SUMIF(เส้นแต่งหน้าขนมปัง!$C:$C,'รับ-จ่าย ประจำวัน'!$B90,เส้นแต่งหน้าขนมปัง!AH:AH)+SUMIF('วางแผนBC,CJ'!$C:$C,'รับ-จ่าย ประจำวัน'!$B90,'วางแผนBC,CJ'!AH:AH)+SUMIF(RD!$C:$C,'รับ-จ่าย ประจำวัน'!$B90,RD!AH:AH)+SUMIF('FG,ออนไล,คัดแยก'!$C:$C,'รับ-จ่าย ประจำวัน'!$B90,'FG,ออนไล,คัดแยก'!AH:AH)</f>
        <v>0</v>
      </c>
      <c r="BP90" s="16">
        <f>SUMIF(เตรียมส่วนผสม!$C:$C,'รับ-จ่าย ประจำวัน'!$B90,เตรียมส่วนผสม!AI:AI)+SUMIF(กวนไส้!$C:$C,'รับ-จ่าย ประจำวัน'!$B90,กวนไส้!AI:AI)+SUMIF(ผลิต1!$C:$C,'รับ-จ่าย ประจำวัน'!$B90,ผลิต1!AI:AI)+SUMIF(ผลิต2!$C:$C,'รับ-จ่าย ประจำวัน'!$B90,ผลิต2!AI:AI)+SUMIF(เส้นแต่งหน้าขนมเค้ก!$C:$C,'รับ-จ่าย ประจำวัน'!$B90,เส้นแต่งหน้าขนมเค้ก!AI:AI)+SUMIF(แพ็ค!$C:$C,'รับ-จ่าย ประจำวัน'!$B90,แพ็ค!AI:AI)+SUMIF(ธุรการ!$C:$C,'รับ-จ่าย ประจำวัน'!$B90,ธุรการ!AI:AI)+SUMIF(เส้นแต่งหน้าขนมปัง!$C:$C,'รับ-จ่าย ประจำวัน'!$B90,เส้นแต่งหน้าขนมปัง!AI:AI)+SUMIF('วางแผนBC,CJ'!$C:$C,'รับ-จ่าย ประจำวัน'!$B90,'วางแผนBC,CJ'!AI:AI)+SUMIF(RD!$C:$C,'รับ-จ่าย ประจำวัน'!$B90,RD!AI:AI)+SUMIF('FG,ออนไล,คัดแยก'!$C:$C,'รับ-จ่าย ประจำวัน'!$B90,'FG,ออนไล,คัดแยก'!AI:AI)</f>
        <v>0</v>
      </c>
      <c r="BQ90" s="16">
        <f>SUMIF(เตรียมส่วนผสม!$C:$C,'รับ-จ่าย ประจำวัน'!$B90,เตรียมส่วนผสม!AJ:AJ)+SUMIF(กวนไส้!$C:$C,'รับ-จ่าย ประจำวัน'!$B90,กวนไส้!AJ:AJ)+SUMIF(ผลิต1!$C:$C,'รับ-จ่าย ประจำวัน'!$B90,ผลิต1!AJ:AJ)+SUMIF(ผลิต2!$C:$C,'รับ-จ่าย ประจำวัน'!$B90,ผลิต2!AJ:AJ)+SUMIF(เส้นแต่งหน้าขนมเค้ก!$C:$C,'รับ-จ่าย ประจำวัน'!$B90,เส้นแต่งหน้าขนมเค้ก!AJ:AJ)+SUMIF(แพ็ค!$C:$C,'รับ-จ่าย ประจำวัน'!$B90,แพ็ค!AJ:AJ)+SUMIF(ธุรการ!$C:$C,'รับ-จ่าย ประจำวัน'!$B90,ธุรการ!AJ:AJ)+SUMIF(เส้นแต่งหน้าขนมปัง!$C:$C,'รับ-จ่าย ประจำวัน'!$B90,เส้นแต่งหน้าขนมปัง!AJ:AJ)+SUMIF('วางแผนBC,CJ'!$C:$C,'รับ-จ่าย ประจำวัน'!$B90,'วางแผนBC,CJ'!AJ:AJ)+SUMIF(RD!$C:$C,'รับ-จ่าย ประจำวัน'!$B90,RD!AJ:AJ)+SUMIF('FG,ออนไล,คัดแยก'!$C:$C,'รับ-จ่าย ประจำวัน'!$B90,'FG,ออนไล,คัดแยก'!AJ:AJ)</f>
        <v>0</v>
      </c>
      <c r="BR90" s="16">
        <f>SUMIF(เตรียมส่วนผสม!$C:$C,'รับ-จ่าย ประจำวัน'!$B90,เตรียมส่วนผสม!AK:AK)+SUMIF(กวนไส้!$C:$C,'รับ-จ่าย ประจำวัน'!$B90,กวนไส้!AK:AK)+SUMIF(ผลิต1!$C:$C,'รับ-จ่าย ประจำวัน'!$B90,ผลิต1!AK:AK)+SUMIF(ผลิต2!$C:$C,'รับ-จ่าย ประจำวัน'!$B90,ผลิต2!AK:AK)+SUMIF(เส้นแต่งหน้าขนมเค้ก!$C:$C,'รับ-จ่าย ประจำวัน'!$B90,เส้นแต่งหน้าขนมเค้ก!AK:AK)+SUMIF(แพ็ค!$C:$C,'รับ-จ่าย ประจำวัน'!$B90,แพ็ค!AK:AK)+SUMIF(ธุรการ!$C:$C,'รับ-จ่าย ประจำวัน'!$B90,ธุรการ!AK:AK)+SUMIF(เส้นแต่งหน้าขนมปัง!$C:$C,'รับ-จ่าย ประจำวัน'!$B90,เส้นแต่งหน้าขนมปัง!AK:AK)+SUMIF('วางแผนBC,CJ'!$C:$C,'รับ-จ่าย ประจำวัน'!$B90,'วางแผนBC,CJ'!AK:AK)+SUMIF(RD!$C:$C,'รับ-จ่าย ประจำวัน'!$B90,RD!AK:AK)+SUMIF('FG,ออนไล,คัดแยก'!$C:$C,'รับ-จ่าย ประจำวัน'!$B90,'FG,ออนไล,คัดแยก'!AK:AK)</f>
        <v>25</v>
      </c>
      <c r="BS90" s="16">
        <f>SUMIF(เตรียมส่วนผสม!$C:$C,'รับ-จ่าย ประจำวัน'!$B90,เตรียมส่วนผสม!AL:AL)+SUMIF(กวนไส้!$C:$C,'รับ-จ่าย ประจำวัน'!$B90,กวนไส้!AL:AL)+SUMIF(ผลิต1!$C:$C,'รับ-จ่าย ประจำวัน'!$B90,ผลิต1!AL:AL)+SUMIF(ผลิต2!$C:$C,'รับ-จ่าย ประจำวัน'!$B90,ผลิต2!AL:AL)+SUMIF(เส้นแต่งหน้าขนมเค้ก!$C:$C,'รับ-จ่าย ประจำวัน'!$B90,เส้นแต่งหน้าขนมเค้ก!AL:AL)+SUMIF(แพ็ค!$C:$C,'รับ-จ่าย ประจำวัน'!$B90,แพ็ค!AL:AL)+SUMIF(ธุรการ!$C:$C,'รับ-จ่าย ประจำวัน'!$B90,ธุรการ!AL:AL)+SUMIF(เส้นแต่งหน้าขนมปัง!$C:$C,'รับ-จ่าย ประจำวัน'!$B90,เส้นแต่งหน้าขนมปัง!AL:AL)+SUMIF('วางแผนBC,CJ'!$C:$C,'รับ-จ่าย ประจำวัน'!$B90,'วางแผนBC,CJ'!AL:AL)+SUMIF(RD!$C:$C,'รับ-จ่าย ประจำวัน'!$B90,RD!AL:AL)+SUMIF('FG,ออนไล,คัดแยก'!$C:$C,'รับ-จ่าย ประจำวัน'!$B90,'FG,ออนไล,คัดแยก'!AL:AL)</f>
        <v>0</v>
      </c>
      <c r="BT90" s="18">
        <f t="shared" si="20"/>
        <v>387</v>
      </c>
      <c r="BU90" s="116">
        <v>390</v>
      </c>
      <c r="BV90" s="146">
        <f t="shared" si="21"/>
        <v>123</v>
      </c>
      <c r="BW90" s="183">
        <v>30</v>
      </c>
      <c r="BX90" s="172">
        <f t="shared" si="28"/>
        <v>12.9</v>
      </c>
      <c r="BY90" s="188">
        <f t="shared" si="22"/>
        <v>9.5348837209302317</v>
      </c>
      <c r="BZ90" s="180">
        <f t="shared" ca="1" si="23"/>
        <v>46212.534883720931</v>
      </c>
      <c r="CA90" s="152">
        <v>500</v>
      </c>
      <c r="CB90" s="93"/>
      <c r="CC90" s="93"/>
      <c r="CD90" s="93"/>
      <c r="CE90" s="93"/>
      <c r="CF90" s="93"/>
      <c r="CG90" s="93"/>
      <c r="CH90" s="93"/>
      <c r="CI90" s="93"/>
      <c r="CJ90" s="94"/>
      <c r="CK90" s="9">
        <f t="shared" si="24"/>
        <v>-267</v>
      </c>
    </row>
    <row r="91" spans="1:89" hidden="1" x14ac:dyDescent="0.5">
      <c r="A91" s="149"/>
      <c r="B91" s="34" t="s">
        <v>356</v>
      </c>
      <c r="C91" s="10" t="s">
        <v>1989</v>
      </c>
      <c r="D91" s="135" t="s">
        <v>276</v>
      </c>
      <c r="E91" s="11">
        <v>65</v>
      </c>
      <c r="F91" s="75"/>
      <c r="G91" s="11"/>
      <c r="H91" s="12">
        <v>0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3"/>
      <c r="AF91" s="13"/>
      <c r="AG91" s="13"/>
      <c r="AH91" s="13"/>
      <c r="AI91" s="14"/>
      <c r="AJ91" s="14"/>
      <c r="AK91" s="14"/>
      <c r="AL91" s="14"/>
      <c r="AM91" s="14"/>
      <c r="AN91" s="15">
        <f t="shared" si="19"/>
        <v>0</v>
      </c>
      <c r="AO91" s="16">
        <f>SUMIF(เตรียมส่วนผสม!$C:$C,'รับ-จ่าย ประจำวัน'!$B91,เตรียมส่วนผสม!H:H)+SUMIF(กวนไส้!$C:$C,'รับ-จ่าย ประจำวัน'!$B91,กวนไส้!H:H)+SUMIF(ผลิต1!$C:$C,'รับ-จ่าย ประจำวัน'!$B91,ผลิต1!H:H)+SUMIF(ผลิต2!$C:$C,'รับ-จ่าย ประจำวัน'!$B91,ผลิต2!H:H)+SUMIF(เส้นแต่งหน้าขนมเค้ก!$C:$C,'รับ-จ่าย ประจำวัน'!$B91,เส้นแต่งหน้าขนมเค้ก!H:H)+SUMIF(แพ็ค!$C:$C,'รับ-จ่าย ประจำวัน'!$B91,แพ็ค!H:H)+SUMIF(ธุรการ!$C:$C,'รับ-จ่าย ประจำวัน'!$B91,ธุรการ!H:H)+SUMIF(เส้นแต่งหน้าขนมปัง!$C:$C,'รับ-จ่าย ประจำวัน'!$B91,เส้นแต่งหน้าขนมปัง!H:H)+SUMIF('วางแผนBC,CJ'!$C:$C,'รับ-จ่าย ประจำวัน'!$B91,'วางแผนBC,CJ'!H:H)+SUMIF(RD!$C:$C,'รับ-จ่าย ประจำวัน'!$B91,RD!H:H)+SUMIF('FG,ออนไล,คัดแยก'!$C:$C,'รับ-จ่าย ประจำวัน'!$B91,'FG,ออนไล,คัดแยก'!H:H)</f>
        <v>0</v>
      </c>
      <c r="AP91" s="16">
        <f>SUMIF(เตรียมส่วนผสม!$C:$C,'รับ-จ่าย ประจำวัน'!$B91,เตรียมส่วนผสม!I:I)+SUMIF(กวนไส้!$C:$C,'รับ-จ่าย ประจำวัน'!$B91,กวนไส้!I:I)+SUMIF(ผลิต1!$C:$C,'รับ-จ่าย ประจำวัน'!$B91,ผลิต1!I:I)+SUMIF(ผลิต2!$C:$C,'รับ-จ่าย ประจำวัน'!$B91,ผลิต2!I:I)+SUMIF(เส้นแต่งหน้าขนมเค้ก!$C:$C,'รับ-จ่าย ประจำวัน'!$B91,เส้นแต่งหน้าขนมเค้ก!I:I)+SUMIF(แพ็ค!$C:$C,'รับ-จ่าย ประจำวัน'!$B91,แพ็ค!I:I)+SUMIF(ธุรการ!$C:$C,'รับ-จ่าย ประจำวัน'!$B91,ธุรการ!I:I)+SUMIF(เส้นแต่งหน้าขนมปัง!$C:$C,'รับ-จ่าย ประจำวัน'!$B91,เส้นแต่งหน้าขนมปัง!I:I)+SUMIF('วางแผนBC,CJ'!$C:$C,'รับ-จ่าย ประจำวัน'!$B91,'วางแผนBC,CJ'!I:I)+SUMIF(RD!$C:$C,'รับ-จ่าย ประจำวัน'!$B91,RD!I:I)+SUMIF('FG,ออนไล,คัดแยก'!$C:$C,'รับ-จ่าย ประจำวัน'!$B91,'FG,ออนไล,คัดแยก'!I:I)</f>
        <v>0</v>
      </c>
      <c r="AQ91" s="16">
        <f>SUMIF(เตรียมส่วนผสม!$C:$C,'รับ-จ่าย ประจำวัน'!$B91,เตรียมส่วนผสม!J:J)+SUMIF(กวนไส้!$C:$C,'รับ-จ่าย ประจำวัน'!$B91,กวนไส้!J:J)+SUMIF(ผลิต1!$C:$C,'รับ-จ่าย ประจำวัน'!$B91,ผลิต1!J:J)+SUMIF(ผลิต2!$C:$C,'รับ-จ่าย ประจำวัน'!$B91,ผลิต2!J:J)+SUMIF(เส้นแต่งหน้าขนมเค้ก!$C:$C,'รับ-จ่าย ประจำวัน'!$B91,เส้นแต่งหน้าขนมเค้ก!J:J)+SUMIF(แพ็ค!$C:$C,'รับ-จ่าย ประจำวัน'!$B91,แพ็ค!J:J)+SUMIF(ธุรการ!$C:$C,'รับ-จ่าย ประจำวัน'!$B91,ธุรการ!J:J)+SUMIF(เส้นแต่งหน้าขนมปัง!$C:$C,'รับ-จ่าย ประจำวัน'!$B91,เส้นแต่งหน้าขนมปัง!J:J)+SUMIF('วางแผนBC,CJ'!$C:$C,'รับ-จ่าย ประจำวัน'!$B91,'วางแผนBC,CJ'!J:J)+SUMIF(RD!$C:$C,'รับ-จ่าย ประจำวัน'!$B91,RD!J:J)+SUMIF('FG,ออนไล,คัดแยก'!$C:$C,'รับ-จ่าย ประจำวัน'!$B91,'FG,ออนไล,คัดแยก'!J:J)</f>
        <v>0</v>
      </c>
      <c r="AR91" s="16">
        <f>SUMIF(เตรียมส่วนผสม!$C:$C,'รับ-จ่าย ประจำวัน'!$B91,เตรียมส่วนผสม!K:K)+SUMIF(กวนไส้!$C:$C,'รับ-จ่าย ประจำวัน'!$B91,กวนไส้!K:K)+SUMIF(ผลิต1!$C:$C,'รับ-จ่าย ประจำวัน'!$B91,ผลิต1!K:K)+SUMIF(ผลิต2!$C:$C,'รับ-จ่าย ประจำวัน'!$B91,ผลิต2!K:K)+SUMIF(เส้นแต่งหน้าขนมเค้ก!$C:$C,'รับ-จ่าย ประจำวัน'!$B91,เส้นแต่งหน้าขนมเค้ก!K:K)+SUMIF(แพ็ค!$C:$C,'รับ-จ่าย ประจำวัน'!$B91,แพ็ค!K:K)+SUMIF(ธุรการ!$C:$C,'รับ-จ่าย ประจำวัน'!$B91,ธุรการ!K:K)+SUMIF(เส้นแต่งหน้าขนมปัง!$C:$C,'รับ-จ่าย ประจำวัน'!$B91,เส้นแต่งหน้าขนมปัง!K:K)+SUMIF('วางแผนBC,CJ'!$C:$C,'รับ-จ่าย ประจำวัน'!$B91,'วางแผนBC,CJ'!K:K)+SUMIF(RD!$C:$C,'รับ-จ่าย ประจำวัน'!$B91,RD!K:K)+SUMIF('FG,ออนไล,คัดแยก'!$C:$C,'รับ-จ่าย ประจำวัน'!$B91,'FG,ออนไล,คัดแยก'!K:K)</f>
        <v>0</v>
      </c>
      <c r="AS91" s="16">
        <f>SUMIF(เตรียมส่วนผสม!$C:$C,'รับ-จ่าย ประจำวัน'!$B91,เตรียมส่วนผสม!L:L)+SUMIF(กวนไส้!$C:$C,'รับ-จ่าย ประจำวัน'!$B91,กวนไส้!L:L)+SUMIF(ผลิต1!$C:$C,'รับ-จ่าย ประจำวัน'!$B91,ผลิต1!L:L)+SUMIF(ผลิต2!$C:$C,'รับ-จ่าย ประจำวัน'!$B91,ผลิต2!L:L)+SUMIF(เส้นแต่งหน้าขนมเค้ก!$C:$C,'รับ-จ่าย ประจำวัน'!$B91,เส้นแต่งหน้าขนมเค้ก!L:L)+SUMIF(แพ็ค!$C:$C,'รับ-จ่าย ประจำวัน'!$B91,แพ็ค!L:L)+SUMIF(ธุรการ!$C:$C,'รับ-จ่าย ประจำวัน'!$B91,ธุรการ!L:L)+SUMIF(เส้นแต่งหน้าขนมปัง!$C:$C,'รับ-จ่าย ประจำวัน'!$B91,เส้นแต่งหน้าขนมปัง!L:L)+SUMIF('วางแผนBC,CJ'!$C:$C,'รับ-จ่าย ประจำวัน'!$B91,'วางแผนBC,CJ'!L:L)+SUMIF(RD!$C:$C,'รับ-จ่าย ประจำวัน'!$B91,RD!L:L)+SUMIF('FG,ออนไล,คัดแยก'!$C:$C,'รับ-จ่าย ประจำวัน'!$B91,'FG,ออนไล,คัดแยก'!L:L)</f>
        <v>0</v>
      </c>
      <c r="AT91" s="16">
        <f>SUMIF(เตรียมส่วนผสม!$C:$C,'รับ-จ่าย ประจำวัน'!$B91,เตรียมส่วนผสม!M:M)+SUMIF(กวนไส้!$C:$C,'รับ-จ่าย ประจำวัน'!$B91,กวนไส้!M:M)+SUMIF(ผลิต1!$C:$C,'รับ-จ่าย ประจำวัน'!$B91,ผลิต1!M:M)+SUMIF(ผลิต2!$C:$C,'รับ-จ่าย ประจำวัน'!$B91,ผลิต2!M:M)+SUMIF(เส้นแต่งหน้าขนมเค้ก!$C:$C,'รับ-จ่าย ประจำวัน'!$B91,เส้นแต่งหน้าขนมเค้ก!M:M)+SUMIF(แพ็ค!$C:$C,'รับ-จ่าย ประจำวัน'!$B91,แพ็ค!M:M)+SUMIF(ธุรการ!$C:$C,'รับ-จ่าย ประจำวัน'!$B91,ธุรการ!M:M)+SUMIF(เส้นแต่งหน้าขนมปัง!$C:$C,'รับ-จ่าย ประจำวัน'!$B91,เส้นแต่งหน้าขนมปัง!M:M)+SUMIF('วางแผนBC,CJ'!$C:$C,'รับ-จ่าย ประจำวัน'!$B91,'วางแผนBC,CJ'!M:M)+SUMIF(RD!$C:$C,'รับ-จ่าย ประจำวัน'!$B91,RD!M:M)+SUMIF('FG,ออนไล,คัดแยก'!$C:$C,'รับ-จ่าย ประจำวัน'!$B91,'FG,ออนไล,คัดแยก'!M:M)</f>
        <v>0</v>
      </c>
      <c r="AU91" s="16">
        <f>SUMIF(เตรียมส่วนผสม!$C:$C,'รับ-จ่าย ประจำวัน'!$B91,เตรียมส่วนผสม!N:N)+SUMIF(กวนไส้!$C:$C,'รับ-จ่าย ประจำวัน'!$B91,กวนไส้!N:N)+SUMIF(ผลิต1!$C:$C,'รับ-จ่าย ประจำวัน'!$B91,ผลิต1!N:N)+SUMIF(ผลิต2!$C:$C,'รับ-จ่าย ประจำวัน'!$B91,ผลิต2!N:N)+SUMIF(เส้นแต่งหน้าขนมเค้ก!$C:$C,'รับ-จ่าย ประจำวัน'!$B91,เส้นแต่งหน้าขนมเค้ก!N:N)+SUMIF(แพ็ค!$C:$C,'รับ-จ่าย ประจำวัน'!$B91,แพ็ค!N:N)+SUMIF(ธุรการ!$C:$C,'รับ-จ่าย ประจำวัน'!$B91,ธุรการ!N:N)+SUMIF(เส้นแต่งหน้าขนมปัง!$C:$C,'รับ-จ่าย ประจำวัน'!$B91,เส้นแต่งหน้าขนมปัง!N:N)+SUMIF('วางแผนBC,CJ'!$C:$C,'รับ-จ่าย ประจำวัน'!$B91,'วางแผนBC,CJ'!N:N)+SUMIF(RD!$C:$C,'รับ-จ่าย ประจำวัน'!$B91,RD!N:N)+SUMIF('FG,ออนไล,คัดแยก'!$C:$C,'รับ-จ่าย ประจำวัน'!$B91,'FG,ออนไล,คัดแยก'!N:N)</f>
        <v>0</v>
      </c>
      <c r="AV91" s="16">
        <f>SUMIF(เตรียมส่วนผสม!$C:$C,'รับ-จ่าย ประจำวัน'!$B91,เตรียมส่วนผสม!O:O)+SUMIF(กวนไส้!$C:$C,'รับ-จ่าย ประจำวัน'!$B91,กวนไส้!O:O)+SUMIF(ผลิต1!$C:$C,'รับ-จ่าย ประจำวัน'!$B91,ผลิต1!O:O)+SUMIF(ผลิต2!$C:$C,'รับ-จ่าย ประจำวัน'!$B91,ผลิต2!O:O)+SUMIF(เส้นแต่งหน้าขนมเค้ก!$C:$C,'รับ-จ่าย ประจำวัน'!$B91,เส้นแต่งหน้าขนมเค้ก!O:O)+SUMIF(แพ็ค!$C:$C,'รับ-จ่าย ประจำวัน'!$B91,แพ็ค!O:O)+SUMIF(ธุรการ!$C:$C,'รับ-จ่าย ประจำวัน'!$B91,ธุรการ!O:O)+SUMIF(เส้นแต่งหน้าขนมปัง!$C:$C,'รับ-จ่าย ประจำวัน'!$B91,เส้นแต่งหน้าขนมปัง!O:O)+SUMIF('วางแผนBC,CJ'!$C:$C,'รับ-จ่าย ประจำวัน'!$B91,'วางแผนBC,CJ'!O:O)+SUMIF(RD!$C:$C,'รับ-จ่าย ประจำวัน'!$B91,RD!O:O)+SUMIF('FG,ออนไล,คัดแยก'!$C:$C,'รับ-จ่าย ประจำวัน'!$B91,'FG,ออนไล,คัดแยก'!O:O)</f>
        <v>0</v>
      </c>
      <c r="AW91" s="16">
        <f>SUMIF(เตรียมส่วนผสม!$C:$C,'รับ-จ่าย ประจำวัน'!$B91,เตรียมส่วนผสม!P:P)+SUMIF(กวนไส้!$C:$C,'รับ-จ่าย ประจำวัน'!$B91,กวนไส้!P:P)+SUMIF(ผลิต1!$C:$C,'รับ-จ่าย ประจำวัน'!$B91,ผลิต1!P:P)+SUMIF(ผลิต2!$C:$C,'รับ-จ่าย ประจำวัน'!$B91,ผลิต2!P:P)+SUMIF(เส้นแต่งหน้าขนมเค้ก!$C:$C,'รับ-จ่าย ประจำวัน'!$B91,เส้นแต่งหน้าขนมเค้ก!P:P)+SUMIF(แพ็ค!$C:$C,'รับ-จ่าย ประจำวัน'!$B91,แพ็ค!P:P)+SUMIF(ธุรการ!$C:$C,'รับ-จ่าย ประจำวัน'!$B91,ธุรการ!P:P)+SUMIF(เส้นแต่งหน้าขนมปัง!$C:$C,'รับ-จ่าย ประจำวัน'!$B91,เส้นแต่งหน้าขนมปัง!P:P)+SUMIF('วางแผนBC,CJ'!$C:$C,'รับ-จ่าย ประจำวัน'!$B91,'วางแผนBC,CJ'!P:P)+SUMIF(RD!$C:$C,'รับ-จ่าย ประจำวัน'!$B91,RD!P:P)+SUMIF('FG,ออนไล,คัดแยก'!$C:$C,'รับ-จ่าย ประจำวัน'!$B91,'FG,ออนไล,คัดแยก'!P:P)</f>
        <v>0</v>
      </c>
      <c r="AX91" s="16">
        <f>SUMIF(เตรียมส่วนผสม!$C:$C,'รับ-จ่าย ประจำวัน'!$B91,เตรียมส่วนผสม!Q:Q)+SUMIF(กวนไส้!$C:$C,'รับ-จ่าย ประจำวัน'!$B91,กวนไส้!Q:Q)+SUMIF(ผลิต1!$C:$C,'รับ-จ่าย ประจำวัน'!$B91,ผลิต1!Q:Q)+SUMIF(ผลิต2!$C:$C,'รับ-จ่าย ประจำวัน'!$B91,ผลิต2!Q:Q)+SUMIF(เส้นแต่งหน้าขนมเค้ก!$C:$C,'รับ-จ่าย ประจำวัน'!$B91,เส้นแต่งหน้าขนมเค้ก!Q:Q)+SUMIF(แพ็ค!$C:$C,'รับ-จ่าย ประจำวัน'!$B91,แพ็ค!Q:Q)+SUMIF(ธุรการ!$C:$C,'รับ-จ่าย ประจำวัน'!$B91,ธุรการ!Q:Q)+SUMIF(เส้นแต่งหน้าขนมปัง!$C:$C,'รับ-จ่าย ประจำวัน'!$B91,เส้นแต่งหน้าขนมปัง!Q:Q)+SUMIF('วางแผนBC,CJ'!$C:$C,'รับ-จ่าย ประจำวัน'!$B91,'วางแผนBC,CJ'!Q:Q)+SUMIF(RD!$C:$C,'รับ-จ่าย ประจำวัน'!$B91,RD!Q:Q)+SUMIF('FG,ออนไล,คัดแยก'!$C:$C,'รับ-จ่าย ประจำวัน'!$B91,'FG,ออนไล,คัดแยก'!Q:Q)</f>
        <v>0</v>
      </c>
      <c r="AY91" s="16">
        <f>SUMIF(เตรียมส่วนผสม!$C:$C,'รับ-จ่าย ประจำวัน'!$B91,เตรียมส่วนผสม!R:R)+SUMIF(กวนไส้!$C:$C,'รับ-จ่าย ประจำวัน'!$B91,กวนไส้!R:R)+SUMIF(ผลิต1!$C:$C,'รับ-จ่าย ประจำวัน'!$B91,ผลิต1!R:R)+SUMIF(ผลิต2!$C:$C,'รับ-จ่าย ประจำวัน'!$B91,ผลิต2!R:R)+SUMIF(เส้นแต่งหน้าขนมเค้ก!$C:$C,'รับ-จ่าย ประจำวัน'!$B91,เส้นแต่งหน้าขนมเค้ก!R:R)+SUMIF(แพ็ค!$C:$C,'รับ-จ่าย ประจำวัน'!$B91,แพ็ค!R:R)+SUMIF(ธุรการ!$C:$C,'รับ-จ่าย ประจำวัน'!$B91,ธุรการ!R:R)+SUMIF(เส้นแต่งหน้าขนมปัง!$C:$C,'รับ-จ่าย ประจำวัน'!$B91,เส้นแต่งหน้าขนมปัง!R:R)+SUMIF('วางแผนBC,CJ'!$C:$C,'รับ-จ่าย ประจำวัน'!$B91,'วางแผนBC,CJ'!R:R)+SUMIF(RD!$C:$C,'รับ-จ่าย ประจำวัน'!$B91,RD!R:R)+SUMIF('FG,ออนไล,คัดแยก'!$C:$C,'รับ-จ่าย ประจำวัน'!$B91,'FG,ออนไล,คัดแยก'!R:R)</f>
        <v>0</v>
      </c>
      <c r="AZ91" s="16">
        <f>SUMIF(เตรียมส่วนผสม!$C:$C,'รับ-จ่าย ประจำวัน'!$B91,เตรียมส่วนผสม!S:S)+SUMIF(กวนไส้!$C:$C,'รับ-จ่าย ประจำวัน'!$B91,กวนไส้!S:S)+SUMIF(ผลิต1!$C:$C,'รับ-จ่าย ประจำวัน'!$B91,ผลิต1!S:S)+SUMIF(ผลิต2!$C:$C,'รับ-จ่าย ประจำวัน'!$B91,ผลิต2!S:S)+SUMIF(เส้นแต่งหน้าขนมเค้ก!$C:$C,'รับ-จ่าย ประจำวัน'!$B91,เส้นแต่งหน้าขนมเค้ก!S:S)+SUMIF(แพ็ค!$C:$C,'รับ-จ่าย ประจำวัน'!$B91,แพ็ค!S:S)+SUMIF(ธุรการ!$C:$C,'รับ-จ่าย ประจำวัน'!$B91,ธุรการ!S:S)+SUMIF(เส้นแต่งหน้าขนมปัง!$C:$C,'รับ-จ่าย ประจำวัน'!$B91,เส้นแต่งหน้าขนมปัง!S:S)+SUMIF('วางแผนBC,CJ'!$C:$C,'รับ-จ่าย ประจำวัน'!$B91,'วางแผนBC,CJ'!S:S)+SUMIF(RD!$C:$C,'รับ-จ่าย ประจำวัน'!$B91,RD!S:S)+SUMIF('FG,ออนไล,คัดแยก'!$C:$C,'รับ-จ่าย ประจำวัน'!$B91,'FG,ออนไล,คัดแยก'!S:S)</f>
        <v>0</v>
      </c>
      <c r="BA91" s="16">
        <f>SUMIF(เตรียมส่วนผสม!$C:$C,'รับ-จ่าย ประจำวัน'!$B91,เตรียมส่วนผสม!T:T)+SUMIF(กวนไส้!$C:$C,'รับ-จ่าย ประจำวัน'!$B91,กวนไส้!T:T)+SUMIF(ผลิต1!$C:$C,'รับ-จ่าย ประจำวัน'!$B91,ผลิต1!T:T)+SUMIF(ผลิต2!$C:$C,'รับ-จ่าย ประจำวัน'!$B91,ผลิต2!T:T)+SUMIF(เส้นแต่งหน้าขนมเค้ก!$C:$C,'รับ-จ่าย ประจำวัน'!$B91,เส้นแต่งหน้าขนมเค้ก!T:T)+SUMIF(แพ็ค!$C:$C,'รับ-จ่าย ประจำวัน'!$B91,แพ็ค!T:T)+SUMIF(ธุรการ!$C:$C,'รับ-จ่าย ประจำวัน'!$B91,ธุรการ!T:T)+SUMIF(เส้นแต่งหน้าขนมปัง!$C:$C,'รับ-จ่าย ประจำวัน'!$B91,เส้นแต่งหน้าขนมปัง!T:T)+SUMIF('วางแผนBC,CJ'!$C:$C,'รับ-จ่าย ประจำวัน'!$B91,'วางแผนBC,CJ'!T:T)+SUMIF(RD!$C:$C,'รับ-จ่าย ประจำวัน'!$B91,RD!T:T)+SUMIF('FG,ออนไล,คัดแยก'!$C:$C,'รับ-จ่าย ประจำวัน'!$B91,'FG,ออนไล,คัดแยก'!T:T)</f>
        <v>0</v>
      </c>
      <c r="BB91" s="16">
        <f>SUMIF(เตรียมส่วนผสม!$C:$C,'รับ-จ่าย ประจำวัน'!$B91,เตรียมส่วนผสม!U:U)+SUMIF(กวนไส้!$C:$C,'รับ-จ่าย ประจำวัน'!$B91,กวนไส้!U:U)+SUMIF(ผลิต1!$C:$C,'รับ-จ่าย ประจำวัน'!$B91,ผลิต1!U:U)+SUMIF(ผลิต2!$C:$C,'รับ-จ่าย ประจำวัน'!$B91,ผลิต2!U:U)+SUMIF(เส้นแต่งหน้าขนมเค้ก!$C:$C,'รับ-จ่าย ประจำวัน'!$B91,เส้นแต่งหน้าขนมเค้ก!U:U)+SUMIF(แพ็ค!$C:$C,'รับ-จ่าย ประจำวัน'!$B91,แพ็ค!U:U)+SUMIF(ธุรการ!$C:$C,'รับ-จ่าย ประจำวัน'!$B91,ธุรการ!U:U)+SUMIF(เส้นแต่งหน้าขนมปัง!$C:$C,'รับ-จ่าย ประจำวัน'!$B91,เส้นแต่งหน้าขนมปัง!U:U)+SUMIF('วางแผนBC,CJ'!$C:$C,'รับ-จ่าย ประจำวัน'!$B91,'วางแผนBC,CJ'!U:U)+SUMIF(RD!$C:$C,'รับ-จ่าย ประจำวัน'!$B91,RD!U:U)+SUMIF('FG,ออนไล,คัดแยก'!$C:$C,'รับ-จ่าย ประจำวัน'!$B91,'FG,ออนไล,คัดแยก'!U:U)</f>
        <v>0</v>
      </c>
      <c r="BC91" s="16">
        <f>SUMIF(เตรียมส่วนผสม!$C:$C,'รับ-จ่าย ประจำวัน'!$B91,เตรียมส่วนผสม!V:V)+SUMIF(กวนไส้!$C:$C,'รับ-จ่าย ประจำวัน'!$B91,กวนไส้!V:V)+SUMIF(ผลิต1!$C:$C,'รับ-จ่าย ประจำวัน'!$B91,ผลิต1!V:V)+SUMIF(ผลิต2!$C:$C,'รับ-จ่าย ประจำวัน'!$B91,ผลิต2!V:V)+SUMIF(เส้นแต่งหน้าขนมเค้ก!$C:$C,'รับ-จ่าย ประจำวัน'!$B91,เส้นแต่งหน้าขนมเค้ก!V:V)+SUMIF(แพ็ค!$C:$C,'รับ-จ่าย ประจำวัน'!$B91,แพ็ค!V:V)+SUMIF(ธุรการ!$C:$C,'รับ-จ่าย ประจำวัน'!$B91,ธุรการ!V:V)+SUMIF(เส้นแต่งหน้าขนมปัง!$C:$C,'รับ-จ่าย ประจำวัน'!$B91,เส้นแต่งหน้าขนมปัง!V:V)+SUMIF('วางแผนBC,CJ'!$C:$C,'รับ-จ่าย ประจำวัน'!$B91,'วางแผนBC,CJ'!V:V)+SUMIF(RD!$C:$C,'รับ-จ่าย ประจำวัน'!$B91,RD!V:V)+SUMIF('FG,ออนไล,คัดแยก'!$C:$C,'รับ-จ่าย ประจำวัน'!$B91,'FG,ออนไล,คัดแยก'!V:V)</f>
        <v>0</v>
      </c>
      <c r="BD91" s="16">
        <f>SUMIF(เตรียมส่วนผสม!$C:$C,'รับ-จ่าย ประจำวัน'!$B91,เตรียมส่วนผสม!W:W)+SUMIF(กวนไส้!$C:$C,'รับ-จ่าย ประจำวัน'!$B91,กวนไส้!W:W)+SUMIF(ผลิต1!$C:$C,'รับ-จ่าย ประจำวัน'!$B91,ผลิต1!W:W)+SUMIF(ผลิต2!$C:$C,'รับ-จ่าย ประจำวัน'!$B91,ผลิต2!W:W)+SUMIF(เส้นแต่งหน้าขนมเค้ก!$C:$C,'รับ-จ่าย ประจำวัน'!$B91,เส้นแต่งหน้าขนมเค้ก!W:W)+SUMIF(แพ็ค!$C:$C,'รับ-จ่าย ประจำวัน'!$B91,แพ็ค!W:W)+SUMIF(ธุรการ!$C:$C,'รับ-จ่าย ประจำวัน'!$B91,ธุรการ!W:W)+SUMIF(เส้นแต่งหน้าขนมปัง!$C:$C,'รับ-จ่าย ประจำวัน'!$B91,เส้นแต่งหน้าขนมปัง!W:W)+SUMIF('วางแผนBC,CJ'!$C:$C,'รับ-จ่าย ประจำวัน'!$B91,'วางแผนBC,CJ'!W:W)+SUMIF(RD!$C:$C,'รับ-จ่าย ประจำวัน'!$B91,RD!W:W)+SUMIF('FG,ออนไล,คัดแยก'!$C:$C,'รับ-จ่าย ประจำวัน'!$B91,'FG,ออนไล,คัดแยก'!W:W)</f>
        <v>0</v>
      </c>
      <c r="BE91" s="16">
        <f>SUMIF(เตรียมส่วนผสม!$C:$C,'รับ-จ่าย ประจำวัน'!$B91,เตรียมส่วนผสม!X:X)+SUMIF(กวนไส้!$C:$C,'รับ-จ่าย ประจำวัน'!$B91,กวนไส้!X:X)+SUMIF(ผลิต1!$C:$C,'รับ-จ่าย ประจำวัน'!$B91,ผลิต1!X:X)+SUMIF(ผลิต2!$C:$C,'รับ-จ่าย ประจำวัน'!$B91,ผลิต2!X:X)+SUMIF(เส้นแต่งหน้าขนมเค้ก!$C:$C,'รับ-จ่าย ประจำวัน'!$B91,เส้นแต่งหน้าขนมเค้ก!X:X)+SUMIF(แพ็ค!$C:$C,'รับ-จ่าย ประจำวัน'!$B91,แพ็ค!X:X)+SUMIF(ธุรการ!$C:$C,'รับ-จ่าย ประจำวัน'!$B91,ธุรการ!X:X)+SUMIF(เส้นแต่งหน้าขนมปัง!$C:$C,'รับ-จ่าย ประจำวัน'!$B91,เส้นแต่งหน้าขนมปัง!X:X)+SUMIF('วางแผนBC,CJ'!$C:$C,'รับ-จ่าย ประจำวัน'!$B91,'วางแผนBC,CJ'!X:X)+SUMIF(RD!$C:$C,'รับ-จ่าย ประจำวัน'!$B91,RD!X:X)+SUMIF('FG,ออนไล,คัดแยก'!$C:$C,'รับ-จ่าย ประจำวัน'!$B91,'FG,ออนไล,คัดแยก'!X:X)</f>
        <v>0</v>
      </c>
      <c r="BF91" s="16">
        <f>SUMIF(เตรียมส่วนผสม!$C:$C,'รับ-จ่าย ประจำวัน'!$B91,เตรียมส่วนผสม!Y:Y)+SUMIF(กวนไส้!$C:$C,'รับ-จ่าย ประจำวัน'!$B91,กวนไส้!Y:Y)+SUMIF(ผลิต1!$C:$C,'รับ-จ่าย ประจำวัน'!$B91,ผลิต1!Y:Y)+SUMIF(ผลิต2!$C:$C,'รับ-จ่าย ประจำวัน'!$B91,ผลิต2!Y:Y)+SUMIF(เส้นแต่งหน้าขนมเค้ก!$C:$C,'รับ-จ่าย ประจำวัน'!$B91,เส้นแต่งหน้าขนมเค้ก!Y:Y)+SUMIF(แพ็ค!$C:$C,'รับ-จ่าย ประจำวัน'!$B91,แพ็ค!Y:Y)+SUMIF(ธุรการ!$C:$C,'รับ-จ่าย ประจำวัน'!$B91,ธุรการ!Y:Y)+SUMIF(เส้นแต่งหน้าขนมปัง!$C:$C,'รับ-จ่าย ประจำวัน'!$B91,เส้นแต่งหน้าขนมปัง!Y:Y)+SUMIF('วางแผนBC,CJ'!$C:$C,'รับ-จ่าย ประจำวัน'!$B91,'วางแผนBC,CJ'!Y:Y)+SUMIF(RD!$C:$C,'รับ-จ่าย ประจำวัน'!$B91,RD!Y:Y)+SUMIF('FG,ออนไล,คัดแยก'!$C:$C,'รับ-จ่าย ประจำวัน'!$B91,'FG,ออนไล,คัดแยก'!Y:Y)</f>
        <v>0</v>
      </c>
      <c r="BG91" s="16">
        <f>SUMIF(เตรียมส่วนผสม!$C:$C,'รับ-จ่าย ประจำวัน'!$B91,เตรียมส่วนผสม!Z:Z)+SUMIF(กวนไส้!$C:$C,'รับ-จ่าย ประจำวัน'!$B91,กวนไส้!Z:Z)+SUMIF(ผลิต1!$C:$C,'รับ-จ่าย ประจำวัน'!$B91,ผลิต1!Z:Z)+SUMIF(ผลิต2!$C:$C,'รับ-จ่าย ประจำวัน'!$B91,ผลิต2!Z:Z)+SUMIF(เส้นแต่งหน้าขนมเค้ก!$C:$C,'รับ-จ่าย ประจำวัน'!$B91,เส้นแต่งหน้าขนมเค้ก!Z:Z)+SUMIF(แพ็ค!$C:$C,'รับ-จ่าย ประจำวัน'!$B91,แพ็ค!Z:Z)+SUMIF(ธุรการ!$C:$C,'รับ-จ่าย ประจำวัน'!$B91,ธุรการ!Z:Z)+SUMIF(เส้นแต่งหน้าขนมปัง!$C:$C,'รับ-จ่าย ประจำวัน'!$B91,เส้นแต่งหน้าขนมปัง!Z:Z)+SUMIF('วางแผนBC,CJ'!$C:$C,'รับ-จ่าย ประจำวัน'!$B91,'วางแผนBC,CJ'!Z:Z)+SUMIF(RD!$C:$C,'รับ-จ่าย ประจำวัน'!$B91,RD!Z:Z)+SUMIF('FG,ออนไล,คัดแยก'!$C:$C,'รับ-จ่าย ประจำวัน'!$B91,'FG,ออนไล,คัดแยก'!Z:Z)</f>
        <v>0</v>
      </c>
      <c r="BH91" s="16">
        <f>SUMIF(เตรียมส่วนผสม!$C:$C,'รับ-จ่าย ประจำวัน'!$B91,เตรียมส่วนผสม!AA:AA)+SUMIF(กวนไส้!$C:$C,'รับ-จ่าย ประจำวัน'!$B91,กวนไส้!AA:AA)+SUMIF(ผลิต1!$C:$C,'รับ-จ่าย ประจำวัน'!$B91,ผลิต1!AA:AA)+SUMIF(ผลิต2!$C:$C,'รับ-จ่าย ประจำวัน'!$B91,ผลิต2!AA:AA)+SUMIF(เส้นแต่งหน้าขนมเค้ก!$C:$C,'รับ-จ่าย ประจำวัน'!$B91,เส้นแต่งหน้าขนมเค้ก!AA:AA)+SUMIF(แพ็ค!$C:$C,'รับ-จ่าย ประจำวัน'!$B91,แพ็ค!AA:AA)+SUMIF(ธุรการ!$C:$C,'รับ-จ่าย ประจำวัน'!$B91,ธุรการ!AA:AA)+SUMIF(เส้นแต่งหน้าขนมปัง!$C:$C,'รับ-จ่าย ประจำวัน'!$B91,เส้นแต่งหน้าขนมปัง!AA:AA)+SUMIF('วางแผนBC,CJ'!$C:$C,'รับ-จ่าย ประจำวัน'!$B91,'วางแผนBC,CJ'!AA:AA)+SUMIF(RD!$C:$C,'รับ-จ่าย ประจำวัน'!$B91,RD!AA:AA)+SUMIF('FG,ออนไล,คัดแยก'!$C:$C,'รับ-จ่าย ประจำวัน'!$B91,'FG,ออนไล,คัดแยก'!AA:AA)</f>
        <v>0</v>
      </c>
      <c r="BI91" s="16">
        <f>SUMIF(เตรียมส่วนผสม!$C:$C,'รับ-จ่าย ประจำวัน'!$B91,เตรียมส่วนผสม!AB:AB)+SUMIF(กวนไส้!$C:$C,'รับ-จ่าย ประจำวัน'!$B91,กวนไส้!AB:AB)+SUMIF(ผลิต1!$C:$C,'รับ-จ่าย ประจำวัน'!$B91,ผลิต1!AB:AB)+SUMIF(ผลิต2!$C:$C,'รับ-จ่าย ประจำวัน'!$B91,ผลิต2!AB:AB)+SUMIF(เส้นแต่งหน้าขนมเค้ก!$C:$C,'รับ-จ่าย ประจำวัน'!$B91,เส้นแต่งหน้าขนมเค้ก!AB:AB)+SUMIF(แพ็ค!$C:$C,'รับ-จ่าย ประจำวัน'!$B91,แพ็ค!AB:AB)+SUMIF(ธุรการ!$C:$C,'รับ-จ่าย ประจำวัน'!$B91,ธุรการ!AB:AB)+SUMIF(เส้นแต่งหน้าขนมปัง!$C:$C,'รับ-จ่าย ประจำวัน'!$B91,เส้นแต่งหน้าขนมปัง!AB:AB)+SUMIF('วางแผนBC,CJ'!$C:$C,'รับ-จ่าย ประจำวัน'!$B91,'วางแผนBC,CJ'!AB:AB)+SUMIF(RD!$C:$C,'รับ-จ่าย ประจำวัน'!$B91,RD!AB:AB)+SUMIF('FG,ออนไล,คัดแยก'!$C:$C,'รับ-จ่าย ประจำวัน'!$B91,'FG,ออนไล,คัดแยก'!AB:AB)</f>
        <v>0</v>
      </c>
      <c r="BJ91" s="16">
        <f>SUMIF(เตรียมส่วนผสม!$C:$C,'รับ-จ่าย ประจำวัน'!$B91,เตรียมส่วนผสม!AC:AC)+SUMIF(กวนไส้!$C:$C,'รับ-จ่าย ประจำวัน'!$B91,กวนไส้!AC:AC)+SUMIF(ผลิต1!$C:$C,'รับ-จ่าย ประจำวัน'!$B91,ผลิต1!AC:AC)+SUMIF(ผลิต2!$C:$C,'รับ-จ่าย ประจำวัน'!$B91,ผลิต2!AC:AC)+SUMIF(เส้นแต่งหน้าขนมเค้ก!$C:$C,'รับ-จ่าย ประจำวัน'!$B91,เส้นแต่งหน้าขนมเค้ก!AC:AC)+SUMIF(แพ็ค!$C:$C,'รับ-จ่าย ประจำวัน'!$B91,แพ็ค!AC:AC)+SUMIF(ธุรการ!$C:$C,'รับ-จ่าย ประจำวัน'!$B91,ธุรการ!AC:AC)+SUMIF(เส้นแต่งหน้าขนมปัง!$C:$C,'รับ-จ่าย ประจำวัน'!$B91,เส้นแต่งหน้าขนมปัง!AC:AC)+SUMIF('วางแผนBC,CJ'!$C:$C,'รับ-จ่าย ประจำวัน'!$B91,'วางแผนBC,CJ'!AC:AC)+SUMIF(RD!$C:$C,'รับ-จ่าย ประจำวัน'!$B91,RD!AC:AC)+SUMIF('FG,ออนไล,คัดแยก'!$C:$C,'รับ-จ่าย ประจำวัน'!$B91,'FG,ออนไล,คัดแยก'!AC:AC)</f>
        <v>0</v>
      </c>
      <c r="BK91" s="16">
        <f>SUMIF(เตรียมส่วนผสม!$C:$C,'รับ-จ่าย ประจำวัน'!$B91,เตรียมส่วนผสม!AD:AD)+SUMIF(กวนไส้!$C:$C,'รับ-จ่าย ประจำวัน'!$B91,กวนไส้!AD:AD)+SUMIF(ผลิต1!$C:$C,'รับ-จ่าย ประจำวัน'!$B91,ผลิต1!AD:AD)+SUMIF(ผลิต2!$C:$C,'รับ-จ่าย ประจำวัน'!$B91,ผลิต2!AD:AD)+SUMIF(เส้นแต่งหน้าขนมเค้ก!$C:$C,'รับ-จ่าย ประจำวัน'!$B91,เส้นแต่งหน้าขนมเค้ก!AD:AD)+SUMIF(แพ็ค!$C:$C,'รับ-จ่าย ประจำวัน'!$B91,แพ็ค!AD:AD)+SUMIF(ธุรการ!$C:$C,'รับ-จ่าย ประจำวัน'!$B91,ธุรการ!AD:AD)+SUMIF(เส้นแต่งหน้าขนมปัง!$C:$C,'รับ-จ่าย ประจำวัน'!$B91,เส้นแต่งหน้าขนมปัง!AD:AD)+SUMIF('วางแผนBC,CJ'!$C:$C,'รับ-จ่าย ประจำวัน'!$B91,'วางแผนBC,CJ'!AD:AD)+SUMIF(RD!$C:$C,'รับ-จ่าย ประจำวัน'!$B91,RD!AD:AD)+SUMIF('FG,ออนไล,คัดแยก'!$C:$C,'รับ-จ่าย ประจำวัน'!$B91,'FG,ออนไล,คัดแยก'!AD:AD)</f>
        <v>0</v>
      </c>
      <c r="BL91" s="16">
        <f>SUMIF(เตรียมส่วนผสม!$C:$C,'รับ-จ่าย ประจำวัน'!$B91,เตรียมส่วนผสม!AE:AE)+SUMIF(กวนไส้!$C:$C,'รับ-จ่าย ประจำวัน'!$B91,กวนไส้!AE:AE)+SUMIF(ผลิต1!$C:$C,'รับ-จ่าย ประจำวัน'!$B91,ผลิต1!AE:AE)+SUMIF(ผลิต2!$C:$C,'รับ-จ่าย ประจำวัน'!$B91,ผลิต2!AE:AE)+SUMIF(เส้นแต่งหน้าขนมเค้ก!$C:$C,'รับ-จ่าย ประจำวัน'!$B91,เส้นแต่งหน้าขนมเค้ก!AE:AE)+SUMIF(แพ็ค!$C:$C,'รับ-จ่าย ประจำวัน'!$B91,แพ็ค!AE:AE)+SUMIF(ธุรการ!$C:$C,'รับ-จ่าย ประจำวัน'!$B91,ธุรการ!AE:AE)+SUMIF(เส้นแต่งหน้าขนมปัง!$C:$C,'รับ-จ่าย ประจำวัน'!$B91,เส้นแต่งหน้าขนมปัง!AE:AE)+SUMIF('วางแผนBC,CJ'!$C:$C,'รับ-จ่าย ประจำวัน'!$B91,'วางแผนBC,CJ'!AE:AE)+SUMIF(RD!$C:$C,'รับ-จ่าย ประจำวัน'!$B91,RD!AE:AE)+SUMIF('FG,ออนไล,คัดแยก'!$C:$C,'รับ-จ่าย ประจำวัน'!$B91,'FG,ออนไล,คัดแยก'!AE:AE)</f>
        <v>0</v>
      </c>
      <c r="BM91" s="16">
        <f>SUMIF(เตรียมส่วนผสม!$C:$C,'รับ-จ่าย ประจำวัน'!$B91,เตรียมส่วนผสม!AF:AF)+SUMIF(กวนไส้!$C:$C,'รับ-จ่าย ประจำวัน'!$B91,กวนไส้!AF:AF)+SUMIF(ผลิต1!$C:$C,'รับ-จ่าย ประจำวัน'!$B91,ผลิต1!AF:AF)+SUMIF(ผลิต2!$C:$C,'รับ-จ่าย ประจำวัน'!$B91,ผลิต2!AF:AF)+SUMIF(เส้นแต่งหน้าขนมเค้ก!$C:$C,'รับ-จ่าย ประจำวัน'!$B91,เส้นแต่งหน้าขนมเค้ก!AF:AF)+SUMIF(แพ็ค!$C:$C,'รับ-จ่าย ประจำวัน'!$B91,แพ็ค!AF:AF)+SUMIF(ธุรการ!$C:$C,'รับ-จ่าย ประจำวัน'!$B91,ธุรการ!AF:AF)+SUMIF(เส้นแต่งหน้าขนมปัง!$C:$C,'รับ-จ่าย ประจำวัน'!$B91,เส้นแต่งหน้าขนมปัง!AF:AF)+SUMIF('วางแผนBC,CJ'!$C:$C,'รับ-จ่าย ประจำวัน'!$B91,'วางแผนBC,CJ'!AF:AF)+SUMIF(RD!$C:$C,'รับ-จ่าย ประจำวัน'!$B91,RD!AF:AF)+SUMIF('FG,ออนไล,คัดแยก'!$C:$C,'รับ-จ่าย ประจำวัน'!$B91,'FG,ออนไล,คัดแยก'!AF:AF)</f>
        <v>0</v>
      </c>
      <c r="BN91" s="16">
        <f>SUMIF(เตรียมส่วนผสม!$C:$C,'รับ-จ่าย ประจำวัน'!$B91,เตรียมส่วนผสม!AG:AG)+SUMIF(กวนไส้!$C:$C,'รับ-จ่าย ประจำวัน'!$B91,กวนไส้!AG:AG)+SUMIF(ผลิต1!$C:$C,'รับ-จ่าย ประจำวัน'!$B91,ผลิต1!AG:AG)+SUMIF(ผลิต2!$C:$C,'รับ-จ่าย ประจำวัน'!$B91,ผลิต2!AG:AG)+SUMIF(เส้นแต่งหน้าขนมเค้ก!$C:$C,'รับ-จ่าย ประจำวัน'!$B91,เส้นแต่งหน้าขนมเค้ก!AG:AG)+SUMIF(แพ็ค!$C:$C,'รับ-จ่าย ประจำวัน'!$B91,แพ็ค!AG:AG)+SUMIF(ธุรการ!$C:$C,'รับ-จ่าย ประจำวัน'!$B91,ธุรการ!AG:AG)+SUMIF(เส้นแต่งหน้าขนมปัง!$C:$C,'รับ-จ่าย ประจำวัน'!$B91,เส้นแต่งหน้าขนมปัง!AG:AG)+SUMIF('วางแผนBC,CJ'!$C:$C,'รับ-จ่าย ประจำวัน'!$B91,'วางแผนBC,CJ'!AG:AG)+SUMIF(RD!$C:$C,'รับ-จ่าย ประจำวัน'!$B91,RD!AG:AG)+SUMIF('FG,ออนไล,คัดแยก'!$C:$C,'รับ-จ่าย ประจำวัน'!$B91,'FG,ออนไล,คัดแยก'!AG:AG)</f>
        <v>0</v>
      </c>
      <c r="BO91" s="16">
        <f>SUMIF(เตรียมส่วนผสม!$C:$C,'รับ-จ่าย ประจำวัน'!$B91,เตรียมส่วนผสม!AH:AH)+SUMIF(กวนไส้!$C:$C,'รับ-จ่าย ประจำวัน'!$B91,กวนไส้!AH:AH)+SUMIF(ผลิต1!$C:$C,'รับ-จ่าย ประจำวัน'!$B91,ผลิต1!AH:AH)+SUMIF(ผลิต2!$C:$C,'รับ-จ่าย ประจำวัน'!$B91,ผลิต2!AH:AH)+SUMIF(เส้นแต่งหน้าขนมเค้ก!$C:$C,'รับ-จ่าย ประจำวัน'!$B91,เส้นแต่งหน้าขนมเค้ก!AH:AH)+SUMIF(แพ็ค!$C:$C,'รับ-จ่าย ประจำวัน'!$B91,แพ็ค!AH:AH)+SUMIF(ธุรการ!$C:$C,'รับ-จ่าย ประจำวัน'!$B91,ธุรการ!AH:AH)+SUMIF(เส้นแต่งหน้าขนมปัง!$C:$C,'รับ-จ่าย ประจำวัน'!$B91,เส้นแต่งหน้าขนมปัง!AH:AH)+SUMIF('วางแผนBC,CJ'!$C:$C,'รับ-จ่าย ประจำวัน'!$B91,'วางแผนBC,CJ'!AH:AH)+SUMIF(RD!$C:$C,'รับ-จ่าย ประจำวัน'!$B91,RD!AH:AH)+SUMIF('FG,ออนไล,คัดแยก'!$C:$C,'รับ-จ่าย ประจำวัน'!$B91,'FG,ออนไล,คัดแยก'!AH:AH)</f>
        <v>0</v>
      </c>
      <c r="BP91" s="16">
        <f>SUMIF(เตรียมส่วนผสม!$C:$C,'รับ-จ่าย ประจำวัน'!$B91,เตรียมส่วนผสม!AI:AI)+SUMIF(กวนไส้!$C:$C,'รับ-จ่าย ประจำวัน'!$B91,กวนไส้!AI:AI)+SUMIF(ผลิต1!$C:$C,'รับ-จ่าย ประจำวัน'!$B91,ผลิต1!AI:AI)+SUMIF(ผลิต2!$C:$C,'รับ-จ่าย ประจำวัน'!$B91,ผลิต2!AI:AI)+SUMIF(เส้นแต่งหน้าขนมเค้ก!$C:$C,'รับ-จ่าย ประจำวัน'!$B91,เส้นแต่งหน้าขนมเค้ก!AI:AI)+SUMIF(แพ็ค!$C:$C,'รับ-จ่าย ประจำวัน'!$B91,แพ็ค!AI:AI)+SUMIF(ธุรการ!$C:$C,'รับ-จ่าย ประจำวัน'!$B91,ธุรการ!AI:AI)+SUMIF(เส้นแต่งหน้าขนมปัง!$C:$C,'รับ-จ่าย ประจำวัน'!$B91,เส้นแต่งหน้าขนมปัง!AI:AI)+SUMIF('วางแผนBC,CJ'!$C:$C,'รับ-จ่าย ประจำวัน'!$B91,'วางแผนBC,CJ'!AI:AI)+SUMIF(RD!$C:$C,'รับ-จ่าย ประจำวัน'!$B91,RD!AI:AI)+SUMIF('FG,ออนไล,คัดแยก'!$C:$C,'รับ-จ่าย ประจำวัน'!$B91,'FG,ออนไล,คัดแยก'!AI:AI)</f>
        <v>0</v>
      </c>
      <c r="BQ91" s="16">
        <f>SUMIF(เตรียมส่วนผสม!$C:$C,'รับ-จ่าย ประจำวัน'!$B91,เตรียมส่วนผสม!AJ:AJ)+SUMIF(กวนไส้!$C:$C,'รับ-จ่าย ประจำวัน'!$B91,กวนไส้!AJ:AJ)+SUMIF(ผลิต1!$C:$C,'รับ-จ่าย ประจำวัน'!$B91,ผลิต1!AJ:AJ)+SUMIF(ผลิต2!$C:$C,'รับ-จ่าย ประจำวัน'!$B91,ผลิต2!AJ:AJ)+SUMIF(เส้นแต่งหน้าขนมเค้ก!$C:$C,'รับ-จ่าย ประจำวัน'!$B91,เส้นแต่งหน้าขนมเค้ก!AJ:AJ)+SUMIF(แพ็ค!$C:$C,'รับ-จ่าย ประจำวัน'!$B91,แพ็ค!AJ:AJ)+SUMIF(ธุรการ!$C:$C,'รับ-จ่าย ประจำวัน'!$B91,ธุรการ!AJ:AJ)+SUMIF(เส้นแต่งหน้าขนมปัง!$C:$C,'รับ-จ่าย ประจำวัน'!$B91,เส้นแต่งหน้าขนมปัง!AJ:AJ)+SUMIF('วางแผนBC,CJ'!$C:$C,'รับ-จ่าย ประจำวัน'!$B91,'วางแผนBC,CJ'!AJ:AJ)+SUMIF(RD!$C:$C,'รับ-จ่าย ประจำวัน'!$B91,RD!AJ:AJ)+SUMIF('FG,ออนไล,คัดแยก'!$C:$C,'รับ-จ่าย ประจำวัน'!$B91,'FG,ออนไล,คัดแยก'!AJ:AJ)</f>
        <v>0</v>
      </c>
      <c r="BR91" s="16">
        <f>SUMIF(เตรียมส่วนผสม!$C:$C,'รับ-จ่าย ประจำวัน'!$B91,เตรียมส่วนผสม!AK:AK)+SUMIF(กวนไส้!$C:$C,'รับ-จ่าย ประจำวัน'!$B91,กวนไส้!AK:AK)+SUMIF(ผลิต1!$C:$C,'รับ-จ่าย ประจำวัน'!$B91,ผลิต1!AK:AK)+SUMIF(ผลิต2!$C:$C,'รับ-จ่าย ประจำวัน'!$B91,ผลิต2!AK:AK)+SUMIF(เส้นแต่งหน้าขนมเค้ก!$C:$C,'รับ-จ่าย ประจำวัน'!$B91,เส้นแต่งหน้าขนมเค้ก!AK:AK)+SUMIF(แพ็ค!$C:$C,'รับ-จ่าย ประจำวัน'!$B91,แพ็ค!AK:AK)+SUMIF(ธุรการ!$C:$C,'รับ-จ่าย ประจำวัน'!$B91,ธุรการ!AK:AK)+SUMIF(เส้นแต่งหน้าขนมปัง!$C:$C,'รับ-จ่าย ประจำวัน'!$B91,เส้นแต่งหน้าขนมปัง!AK:AK)+SUMIF('วางแผนBC,CJ'!$C:$C,'รับ-จ่าย ประจำวัน'!$B91,'วางแผนBC,CJ'!AK:AK)+SUMIF(RD!$C:$C,'รับ-จ่าย ประจำวัน'!$B91,RD!AK:AK)+SUMIF('FG,ออนไล,คัดแยก'!$C:$C,'รับ-จ่าย ประจำวัน'!$B91,'FG,ออนไล,คัดแยก'!AK:AK)</f>
        <v>0</v>
      </c>
      <c r="BS91" s="16">
        <f>SUMIF(เตรียมส่วนผสม!$C:$C,'รับ-จ่าย ประจำวัน'!$B91,เตรียมส่วนผสม!AL:AL)+SUMIF(กวนไส้!$C:$C,'รับ-จ่าย ประจำวัน'!$B91,กวนไส้!AL:AL)+SUMIF(ผลิต1!$C:$C,'รับ-จ่าย ประจำวัน'!$B91,ผลิต1!AL:AL)+SUMIF(ผลิต2!$C:$C,'รับ-จ่าย ประจำวัน'!$B91,ผลิต2!AL:AL)+SUMIF(เส้นแต่งหน้าขนมเค้ก!$C:$C,'รับ-จ่าย ประจำวัน'!$B91,เส้นแต่งหน้าขนมเค้ก!AL:AL)+SUMIF(แพ็ค!$C:$C,'รับ-จ่าย ประจำวัน'!$B91,แพ็ค!AL:AL)+SUMIF(ธุรการ!$C:$C,'รับ-จ่าย ประจำวัน'!$B91,ธุรการ!AL:AL)+SUMIF(เส้นแต่งหน้าขนมปัง!$C:$C,'รับ-จ่าย ประจำวัน'!$B91,เส้นแต่งหน้าขนมปัง!AL:AL)+SUMIF('วางแผนBC,CJ'!$C:$C,'รับ-จ่าย ประจำวัน'!$B91,'วางแผนBC,CJ'!AL:AL)+SUMIF(RD!$C:$C,'รับ-จ่าย ประจำวัน'!$B91,RD!AL:AL)+SUMIF('FG,ออนไล,คัดแยก'!$C:$C,'รับ-จ่าย ประจำวัน'!$B91,'FG,ออนไล,คัดแยก'!AL:AL)</f>
        <v>0</v>
      </c>
      <c r="BT91" s="18">
        <f t="shared" si="20"/>
        <v>0</v>
      </c>
      <c r="BU91" s="116">
        <v>325</v>
      </c>
      <c r="BV91" s="146">
        <f t="shared" si="21"/>
        <v>0</v>
      </c>
      <c r="BW91" s="183">
        <v>30</v>
      </c>
      <c r="BX91" s="172">
        <f t="shared" si="25"/>
        <v>0</v>
      </c>
      <c r="BY91" s="188" t="e">
        <f t="shared" si="22"/>
        <v>#DIV/0!</v>
      </c>
      <c r="BZ91" s="180" t="e">
        <f t="shared" ca="1" si="23"/>
        <v>#DIV/0!</v>
      </c>
      <c r="CA91" s="152"/>
      <c r="CB91" s="152"/>
      <c r="CC91" s="93"/>
      <c r="CD91" s="93"/>
      <c r="CE91" s="93"/>
      <c r="CF91" s="93"/>
      <c r="CG91" s="93"/>
      <c r="CH91" s="93"/>
      <c r="CI91" s="93"/>
      <c r="CJ91" s="94"/>
      <c r="CK91" s="9">
        <f t="shared" si="24"/>
        <v>-325</v>
      </c>
    </row>
    <row r="92" spans="1:89" x14ac:dyDescent="0.5">
      <c r="A92" s="149" t="s">
        <v>358</v>
      </c>
      <c r="B92" s="34">
        <v>1060101002</v>
      </c>
      <c r="C92" s="10" t="s">
        <v>1537</v>
      </c>
      <c r="D92" s="135" t="s">
        <v>276</v>
      </c>
      <c r="E92" s="11">
        <v>0</v>
      </c>
      <c r="F92" s="75"/>
      <c r="G92" s="11"/>
      <c r="H92" s="12">
        <v>154.5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3"/>
      <c r="AF92" s="13"/>
      <c r="AG92" s="13"/>
      <c r="AH92" s="13"/>
      <c r="AI92" s="14"/>
      <c r="AJ92" s="14"/>
      <c r="AK92" s="14"/>
      <c r="AL92" s="14"/>
      <c r="AM92" s="14"/>
      <c r="AN92" s="15">
        <f t="shared" si="19"/>
        <v>0</v>
      </c>
      <c r="AO92" s="16">
        <f>SUMIF(เตรียมส่วนผสม!$C:$C,'รับ-จ่าย ประจำวัน'!$B92,เตรียมส่วนผสม!H:H)+SUMIF(กวนไส้!$C:$C,'รับ-จ่าย ประจำวัน'!$B92,กวนไส้!H:H)+SUMIF(ผลิต1!$C:$C,'รับ-จ่าย ประจำวัน'!$B92,ผลิต1!H:H)+SUMIF(ผลิต2!$C:$C,'รับ-จ่าย ประจำวัน'!$B92,ผลิต2!H:H)+SUMIF(เส้นแต่งหน้าขนมเค้ก!$C:$C,'รับ-จ่าย ประจำวัน'!$B92,เส้นแต่งหน้าขนมเค้ก!H:H)+SUMIF(แพ็ค!$C:$C,'รับ-จ่าย ประจำวัน'!$B92,แพ็ค!H:H)+SUMIF(ธุรการ!$C:$C,'รับ-จ่าย ประจำวัน'!$B92,ธุรการ!H:H)+SUMIF(เส้นแต่งหน้าขนมปัง!$C:$C,'รับ-จ่าย ประจำวัน'!$B92,เส้นแต่งหน้าขนมปัง!H:H)+SUMIF('วางแผนBC,CJ'!$C:$C,'รับ-จ่าย ประจำวัน'!$B92,'วางแผนBC,CJ'!H:H)+SUMIF(RD!$C:$C,'รับ-จ่าย ประจำวัน'!$B92,RD!H:H)+SUMIF('FG,ออนไล,คัดแยก'!$C:$C,'รับ-จ่าย ประจำวัน'!$B92,'FG,ออนไล,คัดแยก'!H:H)</f>
        <v>0</v>
      </c>
      <c r="AP92" s="16">
        <f>SUMIF(เตรียมส่วนผสม!$C:$C,'รับ-จ่าย ประจำวัน'!$B92,เตรียมส่วนผสม!I:I)+SUMIF(กวนไส้!$C:$C,'รับ-จ่าย ประจำวัน'!$B92,กวนไส้!I:I)+SUMIF(ผลิต1!$C:$C,'รับ-จ่าย ประจำวัน'!$B92,ผลิต1!I:I)+SUMIF(ผลิต2!$C:$C,'รับ-จ่าย ประจำวัน'!$B92,ผลิต2!I:I)+SUMIF(เส้นแต่งหน้าขนมเค้ก!$C:$C,'รับ-จ่าย ประจำวัน'!$B92,เส้นแต่งหน้าขนมเค้ก!I:I)+SUMIF(แพ็ค!$C:$C,'รับ-จ่าย ประจำวัน'!$B92,แพ็ค!I:I)+SUMIF(ธุรการ!$C:$C,'รับ-จ่าย ประจำวัน'!$B92,ธุรการ!I:I)+SUMIF(เส้นแต่งหน้าขนมปัง!$C:$C,'รับ-จ่าย ประจำวัน'!$B92,เส้นแต่งหน้าขนมปัง!I:I)+SUMIF('วางแผนBC,CJ'!$C:$C,'รับ-จ่าย ประจำวัน'!$B92,'วางแผนBC,CJ'!I:I)+SUMIF(RD!$C:$C,'รับ-จ่าย ประจำวัน'!$B92,RD!I:I)+SUMIF('FG,ออนไล,คัดแยก'!$C:$C,'รับ-จ่าย ประจำวัน'!$B92,'FG,ออนไล,คัดแยก'!I:I)</f>
        <v>0</v>
      </c>
      <c r="AQ92" s="16">
        <f>SUMIF(เตรียมส่วนผสม!$C:$C,'รับ-จ่าย ประจำวัน'!$B92,เตรียมส่วนผสม!J:J)+SUMIF(กวนไส้!$C:$C,'รับ-จ่าย ประจำวัน'!$B92,กวนไส้!J:J)+SUMIF(ผลิต1!$C:$C,'รับ-จ่าย ประจำวัน'!$B92,ผลิต1!J:J)+SUMIF(ผลิต2!$C:$C,'รับ-จ่าย ประจำวัน'!$B92,ผลิต2!J:J)+SUMIF(เส้นแต่งหน้าขนมเค้ก!$C:$C,'รับ-จ่าย ประจำวัน'!$B92,เส้นแต่งหน้าขนมเค้ก!J:J)+SUMIF(แพ็ค!$C:$C,'รับ-จ่าย ประจำวัน'!$B92,แพ็ค!J:J)+SUMIF(ธุรการ!$C:$C,'รับ-จ่าย ประจำวัน'!$B92,ธุรการ!J:J)+SUMIF(เส้นแต่งหน้าขนมปัง!$C:$C,'รับ-จ่าย ประจำวัน'!$B92,เส้นแต่งหน้าขนมปัง!J:J)+SUMIF('วางแผนBC,CJ'!$C:$C,'รับ-จ่าย ประจำวัน'!$B92,'วางแผนBC,CJ'!J:J)+SUMIF(RD!$C:$C,'รับ-จ่าย ประจำวัน'!$B92,RD!J:J)+SUMIF('FG,ออนไล,คัดแยก'!$C:$C,'รับ-จ่าย ประจำวัน'!$B92,'FG,ออนไล,คัดแยก'!J:J)</f>
        <v>0</v>
      </c>
      <c r="AR92" s="16">
        <f>SUMIF(เตรียมส่วนผสม!$C:$C,'รับ-จ่าย ประจำวัน'!$B92,เตรียมส่วนผสม!K:K)+SUMIF(กวนไส้!$C:$C,'รับ-จ่าย ประจำวัน'!$B92,กวนไส้!K:K)+SUMIF(ผลิต1!$C:$C,'รับ-จ่าย ประจำวัน'!$B92,ผลิต1!K:K)+SUMIF(ผลิต2!$C:$C,'รับ-จ่าย ประจำวัน'!$B92,ผลิต2!K:K)+SUMIF(เส้นแต่งหน้าขนมเค้ก!$C:$C,'รับ-จ่าย ประจำวัน'!$B92,เส้นแต่งหน้าขนมเค้ก!K:K)+SUMIF(แพ็ค!$C:$C,'รับ-จ่าย ประจำวัน'!$B92,แพ็ค!K:K)+SUMIF(ธุรการ!$C:$C,'รับ-จ่าย ประจำวัน'!$B92,ธุรการ!K:K)+SUMIF(เส้นแต่งหน้าขนมปัง!$C:$C,'รับ-จ่าย ประจำวัน'!$B92,เส้นแต่งหน้าขนมปัง!K:K)+SUMIF('วางแผนBC,CJ'!$C:$C,'รับ-จ่าย ประจำวัน'!$B92,'วางแผนBC,CJ'!K:K)+SUMIF(RD!$C:$C,'รับ-จ่าย ประจำวัน'!$B92,RD!K:K)+SUMIF('FG,ออนไล,คัดแยก'!$C:$C,'รับ-จ่าย ประจำวัน'!$B92,'FG,ออนไล,คัดแยก'!K:K)</f>
        <v>0</v>
      </c>
      <c r="AS92" s="16">
        <f>SUMIF(เตรียมส่วนผสม!$C:$C,'รับ-จ่าย ประจำวัน'!$B92,เตรียมส่วนผสม!L:L)+SUMIF(กวนไส้!$C:$C,'รับ-จ่าย ประจำวัน'!$B92,กวนไส้!L:L)+SUMIF(ผลิต1!$C:$C,'รับ-จ่าย ประจำวัน'!$B92,ผลิต1!L:L)+SUMIF(ผลิต2!$C:$C,'รับ-จ่าย ประจำวัน'!$B92,ผลิต2!L:L)+SUMIF(เส้นแต่งหน้าขนมเค้ก!$C:$C,'รับ-จ่าย ประจำวัน'!$B92,เส้นแต่งหน้าขนมเค้ก!L:L)+SUMIF(แพ็ค!$C:$C,'รับ-จ่าย ประจำวัน'!$B92,แพ็ค!L:L)+SUMIF(ธุรการ!$C:$C,'รับ-จ่าย ประจำวัน'!$B92,ธุรการ!L:L)+SUMIF(เส้นแต่งหน้าขนมปัง!$C:$C,'รับ-จ่าย ประจำวัน'!$B92,เส้นแต่งหน้าขนมปัง!L:L)+SUMIF('วางแผนBC,CJ'!$C:$C,'รับ-จ่าย ประจำวัน'!$B92,'วางแผนBC,CJ'!L:L)+SUMIF(RD!$C:$C,'รับ-จ่าย ประจำวัน'!$B92,RD!L:L)+SUMIF('FG,ออนไล,คัดแยก'!$C:$C,'รับ-จ่าย ประจำวัน'!$B92,'FG,ออนไล,คัดแยก'!L:L)</f>
        <v>0</v>
      </c>
      <c r="AT92" s="16">
        <f>SUMIF(เตรียมส่วนผสม!$C:$C,'รับ-จ่าย ประจำวัน'!$B92,เตรียมส่วนผสม!M:M)+SUMIF(กวนไส้!$C:$C,'รับ-จ่าย ประจำวัน'!$B92,กวนไส้!M:M)+SUMIF(ผลิต1!$C:$C,'รับ-จ่าย ประจำวัน'!$B92,ผลิต1!M:M)+SUMIF(ผลิต2!$C:$C,'รับ-จ่าย ประจำวัน'!$B92,ผลิต2!M:M)+SUMIF(เส้นแต่งหน้าขนมเค้ก!$C:$C,'รับ-จ่าย ประจำวัน'!$B92,เส้นแต่งหน้าขนมเค้ก!M:M)+SUMIF(แพ็ค!$C:$C,'รับ-จ่าย ประจำวัน'!$B92,แพ็ค!M:M)+SUMIF(ธุรการ!$C:$C,'รับ-จ่าย ประจำวัน'!$B92,ธุรการ!M:M)+SUMIF(เส้นแต่งหน้าขนมปัง!$C:$C,'รับ-จ่าย ประจำวัน'!$B92,เส้นแต่งหน้าขนมปัง!M:M)+SUMIF('วางแผนBC,CJ'!$C:$C,'รับ-จ่าย ประจำวัน'!$B92,'วางแผนBC,CJ'!M:M)+SUMIF(RD!$C:$C,'รับ-จ่าย ประจำวัน'!$B92,RD!M:M)+SUMIF('FG,ออนไล,คัดแยก'!$C:$C,'รับ-จ่าย ประจำวัน'!$B92,'FG,ออนไล,คัดแยก'!M:M)</f>
        <v>0</v>
      </c>
      <c r="AU92" s="16">
        <f>SUMIF(เตรียมส่วนผสม!$C:$C,'รับ-จ่าย ประจำวัน'!$B92,เตรียมส่วนผสม!N:N)+SUMIF(กวนไส้!$C:$C,'รับ-จ่าย ประจำวัน'!$B92,กวนไส้!N:N)+SUMIF(ผลิต1!$C:$C,'รับ-จ่าย ประจำวัน'!$B92,ผลิต1!N:N)+SUMIF(ผลิต2!$C:$C,'รับ-จ่าย ประจำวัน'!$B92,ผลิต2!N:N)+SUMIF(เส้นแต่งหน้าขนมเค้ก!$C:$C,'รับ-จ่าย ประจำวัน'!$B92,เส้นแต่งหน้าขนมเค้ก!N:N)+SUMIF(แพ็ค!$C:$C,'รับ-จ่าย ประจำวัน'!$B92,แพ็ค!N:N)+SUMIF(ธุรการ!$C:$C,'รับ-จ่าย ประจำวัน'!$B92,ธุรการ!N:N)+SUMIF(เส้นแต่งหน้าขนมปัง!$C:$C,'รับ-จ่าย ประจำวัน'!$B92,เส้นแต่งหน้าขนมปัง!N:N)+SUMIF('วางแผนBC,CJ'!$C:$C,'รับ-จ่าย ประจำวัน'!$B92,'วางแผนBC,CJ'!N:N)+SUMIF(RD!$C:$C,'รับ-จ่าย ประจำวัน'!$B92,RD!N:N)+SUMIF('FG,ออนไล,คัดแยก'!$C:$C,'รับ-จ่าย ประจำวัน'!$B92,'FG,ออนไล,คัดแยก'!N:N)</f>
        <v>0</v>
      </c>
      <c r="AV92" s="16">
        <f>SUMIF(เตรียมส่วนผสม!$C:$C,'รับ-จ่าย ประจำวัน'!$B92,เตรียมส่วนผสม!O:O)+SUMIF(กวนไส้!$C:$C,'รับ-จ่าย ประจำวัน'!$B92,กวนไส้!O:O)+SUMIF(ผลิต1!$C:$C,'รับ-จ่าย ประจำวัน'!$B92,ผลิต1!O:O)+SUMIF(ผลิต2!$C:$C,'รับ-จ่าย ประจำวัน'!$B92,ผลิต2!O:O)+SUMIF(เส้นแต่งหน้าขนมเค้ก!$C:$C,'รับ-จ่าย ประจำวัน'!$B92,เส้นแต่งหน้าขนมเค้ก!O:O)+SUMIF(แพ็ค!$C:$C,'รับ-จ่าย ประจำวัน'!$B92,แพ็ค!O:O)+SUMIF(ธุรการ!$C:$C,'รับ-จ่าย ประจำวัน'!$B92,ธุรการ!O:O)+SUMIF(เส้นแต่งหน้าขนมปัง!$C:$C,'รับ-จ่าย ประจำวัน'!$B92,เส้นแต่งหน้าขนมปัง!O:O)+SUMIF('วางแผนBC,CJ'!$C:$C,'รับ-จ่าย ประจำวัน'!$B92,'วางแผนBC,CJ'!O:O)+SUMIF(RD!$C:$C,'รับ-จ่าย ประจำวัน'!$B92,RD!O:O)+SUMIF('FG,ออนไล,คัดแยก'!$C:$C,'รับ-จ่าย ประจำวัน'!$B92,'FG,ออนไล,คัดแยก'!O:O)</f>
        <v>0</v>
      </c>
      <c r="AW92" s="16">
        <f>SUMIF(เตรียมส่วนผสม!$C:$C,'รับ-จ่าย ประจำวัน'!$B92,เตรียมส่วนผสม!P:P)+SUMIF(กวนไส้!$C:$C,'รับ-จ่าย ประจำวัน'!$B92,กวนไส้!P:P)+SUMIF(ผลิต1!$C:$C,'รับ-จ่าย ประจำวัน'!$B92,ผลิต1!P:P)+SUMIF(ผลิต2!$C:$C,'รับ-จ่าย ประจำวัน'!$B92,ผลิต2!P:P)+SUMIF(เส้นแต่งหน้าขนมเค้ก!$C:$C,'รับ-จ่าย ประจำวัน'!$B92,เส้นแต่งหน้าขนมเค้ก!P:P)+SUMIF(แพ็ค!$C:$C,'รับ-จ่าย ประจำวัน'!$B92,แพ็ค!P:P)+SUMIF(ธุรการ!$C:$C,'รับ-จ่าย ประจำวัน'!$B92,ธุรการ!P:P)+SUMIF(เส้นแต่งหน้าขนมปัง!$C:$C,'รับ-จ่าย ประจำวัน'!$B92,เส้นแต่งหน้าขนมปัง!P:P)+SUMIF('วางแผนBC,CJ'!$C:$C,'รับ-จ่าย ประจำวัน'!$B92,'วางแผนBC,CJ'!P:P)+SUMIF(RD!$C:$C,'รับ-จ่าย ประจำวัน'!$B92,RD!P:P)+SUMIF('FG,ออนไล,คัดแยก'!$C:$C,'รับ-จ่าย ประจำวัน'!$B92,'FG,ออนไล,คัดแยก'!P:P)</f>
        <v>1</v>
      </c>
      <c r="AX92" s="16">
        <f>SUMIF(เตรียมส่วนผสม!$C:$C,'รับ-จ่าย ประจำวัน'!$B92,เตรียมส่วนผสม!Q:Q)+SUMIF(กวนไส้!$C:$C,'รับ-จ่าย ประจำวัน'!$B92,กวนไส้!Q:Q)+SUMIF(ผลิต1!$C:$C,'รับ-จ่าย ประจำวัน'!$B92,ผลิต1!Q:Q)+SUMIF(ผลิต2!$C:$C,'รับ-จ่าย ประจำวัน'!$B92,ผลิต2!Q:Q)+SUMIF(เส้นแต่งหน้าขนมเค้ก!$C:$C,'รับ-จ่าย ประจำวัน'!$B92,เส้นแต่งหน้าขนมเค้ก!Q:Q)+SUMIF(แพ็ค!$C:$C,'รับ-จ่าย ประจำวัน'!$B92,แพ็ค!Q:Q)+SUMIF(ธุรการ!$C:$C,'รับ-จ่าย ประจำวัน'!$B92,ธุรการ!Q:Q)+SUMIF(เส้นแต่งหน้าขนมปัง!$C:$C,'รับ-จ่าย ประจำวัน'!$B92,เส้นแต่งหน้าขนมปัง!Q:Q)+SUMIF('วางแผนBC,CJ'!$C:$C,'รับ-จ่าย ประจำวัน'!$B92,'วางแผนBC,CJ'!Q:Q)+SUMIF(RD!$C:$C,'รับ-จ่าย ประจำวัน'!$B92,RD!Q:Q)+SUMIF('FG,ออนไล,คัดแยก'!$C:$C,'รับ-จ่าย ประจำวัน'!$B92,'FG,ออนไล,คัดแยก'!Q:Q)</f>
        <v>0</v>
      </c>
      <c r="AY92" s="16">
        <f>SUMIF(เตรียมส่วนผสม!$C:$C,'รับ-จ่าย ประจำวัน'!$B92,เตรียมส่วนผสม!R:R)+SUMIF(กวนไส้!$C:$C,'รับ-จ่าย ประจำวัน'!$B92,กวนไส้!R:R)+SUMIF(ผลิต1!$C:$C,'รับ-จ่าย ประจำวัน'!$B92,ผลิต1!R:R)+SUMIF(ผลิต2!$C:$C,'รับ-จ่าย ประจำวัน'!$B92,ผลิต2!R:R)+SUMIF(เส้นแต่งหน้าขนมเค้ก!$C:$C,'รับ-จ่าย ประจำวัน'!$B92,เส้นแต่งหน้าขนมเค้ก!R:R)+SUMIF(แพ็ค!$C:$C,'รับ-จ่าย ประจำวัน'!$B92,แพ็ค!R:R)+SUMIF(ธุรการ!$C:$C,'รับ-จ่าย ประจำวัน'!$B92,ธุรการ!R:R)+SUMIF(เส้นแต่งหน้าขนมปัง!$C:$C,'รับ-จ่าย ประจำวัน'!$B92,เส้นแต่งหน้าขนมปัง!R:R)+SUMIF('วางแผนBC,CJ'!$C:$C,'รับ-จ่าย ประจำวัน'!$B92,'วางแผนBC,CJ'!R:R)+SUMIF(RD!$C:$C,'รับ-จ่าย ประจำวัน'!$B92,RD!R:R)+SUMIF('FG,ออนไล,คัดแยก'!$C:$C,'รับ-จ่าย ประจำวัน'!$B92,'FG,ออนไล,คัดแยก'!R:R)</f>
        <v>0</v>
      </c>
      <c r="AZ92" s="16">
        <f>SUMIF(เตรียมส่วนผสม!$C:$C,'รับ-จ่าย ประจำวัน'!$B92,เตรียมส่วนผสม!S:S)+SUMIF(กวนไส้!$C:$C,'รับ-จ่าย ประจำวัน'!$B92,กวนไส้!S:S)+SUMIF(ผลิต1!$C:$C,'รับ-จ่าย ประจำวัน'!$B92,ผลิต1!S:S)+SUMIF(ผลิต2!$C:$C,'รับ-จ่าย ประจำวัน'!$B92,ผลิต2!S:S)+SUMIF(เส้นแต่งหน้าขนมเค้ก!$C:$C,'รับ-จ่าย ประจำวัน'!$B92,เส้นแต่งหน้าขนมเค้ก!S:S)+SUMIF(แพ็ค!$C:$C,'รับ-จ่าย ประจำวัน'!$B92,แพ็ค!S:S)+SUMIF(ธุรการ!$C:$C,'รับ-จ่าย ประจำวัน'!$B92,ธุรการ!S:S)+SUMIF(เส้นแต่งหน้าขนมปัง!$C:$C,'รับ-จ่าย ประจำวัน'!$B92,เส้นแต่งหน้าขนมปัง!S:S)+SUMIF('วางแผนBC,CJ'!$C:$C,'รับ-จ่าย ประจำวัน'!$B92,'วางแผนBC,CJ'!S:S)+SUMIF(RD!$C:$C,'รับ-จ่าย ประจำวัน'!$B92,RD!S:S)+SUMIF('FG,ออนไล,คัดแยก'!$C:$C,'รับ-จ่าย ประจำวัน'!$B92,'FG,ออนไล,คัดแยก'!S:S)</f>
        <v>0</v>
      </c>
      <c r="BA92" s="16">
        <f>SUMIF(เตรียมส่วนผสม!$C:$C,'รับ-จ่าย ประจำวัน'!$B92,เตรียมส่วนผสม!T:T)+SUMIF(กวนไส้!$C:$C,'รับ-จ่าย ประจำวัน'!$B92,กวนไส้!T:T)+SUMIF(ผลิต1!$C:$C,'รับ-จ่าย ประจำวัน'!$B92,ผลิต1!T:T)+SUMIF(ผลิต2!$C:$C,'รับ-จ่าย ประจำวัน'!$B92,ผลิต2!T:T)+SUMIF(เส้นแต่งหน้าขนมเค้ก!$C:$C,'รับ-จ่าย ประจำวัน'!$B92,เส้นแต่งหน้าขนมเค้ก!T:T)+SUMIF(แพ็ค!$C:$C,'รับ-จ่าย ประจำวัน'!$B92,แพ็ค!T:T)+SUMIF(ธุรการ!$C:$C,'รับ-จ่าย ประจำวัน'!$B92,ธุรการ!T:T)+SUMIF(เส้นแต่งหน้าขนมปัง!$C:$C,'รับ-จ่าย ประจำวัน'!$B92,เส้นแต่งหน้าขนมปัง!T:T)+SUMIF('วางแผนBC,CJ'!$C:$C,'รับ-จ่าย ประจำวัน'!$B92,'วางแผนBC,CJ'!T:T)+SUMIF(RD!$C:$C,'รับ-จ่าย ประจำวัน'!$B92,RD!T:T)+SUMIF('FG,ออนไล,คัดแยก'!$C:$C,'รับ-จ่าย ประจำวัน'!$B92,'FG,ออนไล,คัดแยก'!T:T)</f>
        <v>0</v>
      </c>
      <c r="BB92" s="16">
        <f>SUMIF(เตรียมส่วนผสม!$C:$C,'รับ-จ่าย ประจำวัน'!$B92,เตรียมส่วนผสม!U:U)+SUMIF(กวนไส้!$C:$C,'รับ-จ่าย ประจำวัน'!$B92,กวนไส้!U:U)+SUMIF(ผลิต1!$C:$C,'รับ-จ่าย ประจำวัน'!$B92,ผลิต1!U:U)+SUMIF(ผลิต2!$C:$C,'รับ-จ่าย ประจำวัน'!$B92,ผลิต2!U:U)+SUMIF(เส้นแต่งหน้าขนมเค้ก!$C:$C,'รับ-จ่าย ประจำวัน'!$B92,เส้นแต่งหน้าขนมเค้ก!U:U)+SUMIF(แพ็ค!$C:$C,'รับ-จ่าย ประจำวัน'!$B92,แพ็ค!U:U)+SUMIF(ธุรการ!$C:$C,'รับ-จ่าย ประจำวัน'!$B92,ธุรการ!U:U)+SUMIF(เส้นแต่งหน้าขนมปัง!$C:$C,'รับ-จ่าย ประจำวัน'!$B92,เส้นแต่งหน้าขนมปัง!U:U)+SUMIF('วางแผนBC,CJ'!$C:$C,'รับ-จ่าย ประจำวัน'!$B92,'วางแผนBC,CJ'!U:U)+SUMIF(RD!$C:$C,'รับ-จ่าย ประจำวัน'!$B92,RD!U:U)+SUMIF('FG,ออนไล,คัดแยก'!$C:$C,'รับ-จ่าย ประจำวัน'!$B92,'FG,ออนไล,คัดแยก'!U:U)</f>
        <v>0</v>
      </c>
      <c r="BC92" s="16">
        <f>SUMIF(เตรียมส่วนผสม!$C:$C,'รับ-จ่าย ประจำวัน'!$B92,เตรียมส่วนผสม!V:V)+SUMIF(กวนไส้!$C:$C,'รับ-จ่าย ประจำวัน'!$B92,กวนไส้!V:V)+SUMIF(ผลิต1!$C:$C,'รับ-จ่าย ประจำวัน'!$B92,ผลิต1!V:V)+SUMIF(ผลิต2!$C:$C,'รับ-จ่าย ประจำวัน'!$B92,ผลิต2!V:V)+SUMIF(เส้นแต่งหน้าขนมเค้ก!$C:$C,'รับ-จ่าย ประจำวัน'!$B92,เส้นแต่งหน้าขนมเค้ก!V:V)+SUMIF(แพ็ค!$C:$C,'รับ-จ่าย ประจำวัน'!$B92,แพ็ค!V:V)+SUMIF(ธุรการ!$C:$C,'รับ-จ่าย ประจำวัน'!$B92,ธุรการ!V:V)+SUMIF(เส้นแต่งหน้าขนมปัง!$C:$C,'รับ-จ่าย ประจำวัน'!$B92,เส้นแต่งหน้าขนมปัง!V:V)+SUMIF('วางแผนBC,CJ'!$C:$C,'รับ-จ่าย ประจำวัน'!$B92,'วางแผนBC,CJ'!V:V)+SUMIF(RD!$C:$C,'รับ-จ่าย ประจำวัน'!$B92,RD!V:V)+SUMIF('FG,ออนไล,คัดแยก'!$C:$C,'รับ-จ่าย ประจำวัน'!$B92,'FG,ออนไล,คัดแยก'!V:V)</f>
        <v>25</v>
      </c>
      <c r="BD92" s="16">
        <f>SUMIF(เตรียมส่วนผสม!$C:$C,'รับ-จ่าย ประจำวัน'!$B92,เตรียมส่วนผสม!W:W)+SUMIF(กวนไส้!$C:$C,'รับ-จ่าย ประจำวัน'!$B92,กวนไส้!W:W)+SUMIF(ผลิต1!$C:$C,'รับ-จ่าย ประจำวัน'!$B92,ผลิต1!W:W)+SUMIF(ผลิต2!$C:$C,'รับ-จ่าย ประจำวัน'!$B92,ผลิต2!W:W)+SUMIF(เส้นแต่งหน้าขนมเค้ก!$C:$C,'รับ-จ่าย ประจำวัน'!$B92,เส้นแต่งหน้าขนมเค้ก!W:W)+SUMIF(แพ็ค!$C:$C,'รับ-จ่าย ประจำวัน'!$B92,แพ็ค!W:W)+SUMIF(ธุรการ!$C:$C,'รับ-จ่าย ประจำวัน'!$B92,ธุรการ!W:W)+SUMIF(เส้นแต่งหน้าขนมปัง!$C:$C,'รับ-จ่าย ประจำวัน'!$B92,เส้นแต่งหน้าขนมปัง!W:W)+SUMIF('วางแผนBC,CJ'!$C:$C,'รับ-จ่าย ประจำวัน'!$B92,'วางแผนBC,CJ'!W:W)+SUMIF(RD!$C:$C,'รับ-จ่าย ประจำวัน'!$B92,RD!W:W)+SUMIF('FG,ออนไล,คัดแยก'!$C:$C,'รับ-จ่าย ประจำวัน'!$B92,'FG,ออนไล,คัดแยก'!W:W)</f>
        <v>0</v>
      </c>
      <c r="BE92" s="16">
        <f>SUMIF(เตรียมส่วนผสม!$C:$C,'รับ-จ่าย ประจำวัน'!$B92,เตรียมส่วนผสม!X:X)+SUMIF(กวนไส้!$C:$C,'รับ-จ่าย ประจำวัน'!$B92,กวนไส้!X:X)+SUMIF(ผลิต1!$C:$C,'รับ-จ่าย ประจำวัน'!$B92,ผลิต1!X:X)+SUMIF(ผลิต2!$C:$C,'รับ-จ่าย ประจำวัน'!$B92,ผลิต2!X:X)+SUMIF(เส้นแต่งหน้าขนมเค้ก!$C:$C,'รับ-จ่าย ประจำวัน'!$B92,เส้นแต่งหน้าขนมเค้ก!X:X)+SUMIF(แพ็ค!$C:$C,'รับ-จ่าย ประจำวัน'!$B92,แพ็ค!X:X)+SUMIF(ธุรการ!$C:$C,'รับ-จ่าย ประจำวัน'!$B92,ธุรการ!X:X)+SUMIF(เส้นแต่งหน้าขนมปัง!$C:$C,'รับ-จ่าย ประจำวัน'!$B92,เส้นแต่งหน้าขนมปัง!X:X)+SUMIF('วางแผนBC,CJ'!$C:$C,'รับ-จ่าย ประจำวัน'!$B92,'วางแผนBC,CJ'!X:X)+SUMIF(RD!$C:$C,'รับ-จ่าย ประจำวัน'!$B92,RD!X:X)+SUMIF('FG,ออนไล,คัดแยก'!$C:$C,'รับ-จ่าย ประจำวัน'!$B92,'FG,ออนไล,คัดแยก'!X:X)</f>
        <v>0</v>
      </c>
      <c r="BF92" s="16">
        <f>SUMIF(เตรียมส่วนผสม!$C:$C,'รับ-จ่าย ประจำวัน'!$B92,เตรียมส่วนผสม!Y:Y)+SUMIF(กวนไส้!$C:$C,'รับ-จ่าย ประจำวัน'!$B92,กวนไส้!Y:Y)+SUMIF(ผลิต1!$C:$C,'รับ-จ่าย ประจำวัน'!$B92,ผลิต1!Y:Y)+SUMIF(ผลิต2!$C:$C,'รับ-จ่าย ประจำวัน'!$B92,ผลิต2!Y:Y)+SUMIF(เส้นแต่งหน้าขนมเค้ก!$C:$C,'รับ-จ่าย ประจำวัน'!$B92,เส้นแต่งหน้าขนมเค้ก!Y:Y)+SUMIF(แพ็ค!$C:$C,'รับ-จ่าย ประจำวัน'!$B92,แพ็ค!Y:Y)+SUMIF(ธุรการ!$C:$C,'รับ-จ่าย ประจำวัน'!$B92,ธุรการ!Y:Y)+SUMIF(เส้นแต่งหน้าขนมปัง!$C:$C,'รับ-จ่าย ประจำวัน'!$B92,เส้นแต่งหน้าขนมปัง!Y:Y)+SUMIF('วางแผนBC,CJ'!$C:$C,'รับ-จ่าย ประจำวัน'!$B92,'วางแผนBC,CJ'!Y:Y)+SUMIF(RD!$C:$C,'รับ-จ่าย ประจำวัน'!$B92,RD!Y:Y)+SUMIF('FG,ออนไล,คัดแยก'!$C:$C,'รับ-จ่าย ประจำวัน'!$B92,'FG,ออนไล,คัดแยก'!Y:Y)</f>
        <v>0</v>
      </c>
      <c r="BG92" s="16">
        <f>SUMIF(เตรียมส่วนผสม!$C:$C,'รับ-จ่าย ประจำวัน'!$B92,เตรียมส่วนผสม!Z:Z)+SUMIF(กวนไส้!$C:$C,'รับ-จ่าย ประจำวัน'!$B92,กวนไส้!Z:Z)+SUMIF(ผลิต1!$C:$C,'รับ-จ่าย ประจำวัน'!$B92,ผลิต1!Z:Z)+SUMIF(ผลิต2!$C:$C,'รับ-จ่าย ประจำวัน'!$B92,ผลิต2!Z:Z)+SUMIF(เส้นแต่งหน้าขนมเค้ก!$C:$C,'รับ-จ่าย ประจำวัน'!$B92,เส้นแต่งหน้าขนมเค้ก!Z:Z)+SUMIF(แพ็ค!$C:$C,'รับ-จ่าย ประจำวัน'!$B92,แพ็ค!Z:Z)+SUMIF(ธุรการ!$C:$C,'รับ-จ่าย ประจำวัน'!$B92,ธุรการ!Z:Z)+SUMIF(เส้นแต่งหน้าขนมปัง!$C:$C,'รับ-จ่าย ประจำวัน'!$B92,เส้นแต่งหน้าขนมปัง!Z:Z)+SUMIF('วางแผนBC,CJ'!$C:$C,'รับ-จ่าย ประจำวัน'!$B92,'วางแผนBC,CJ'!Z:Z)+SUMIF(RD!$C:$C,'รับ-จ่าย ประจำวัน'!$B92,RD!Z:Z)+SUMIF('FG,ออนไล,คัดแยก'!$C:$C,'รับ-จ่าย ประจำวัน'!$B92,'FG,ออนไล,คัดแยก'!Z:Z)</f>
        <v>0</v>
      </c>
      <c r="BH92" s="16">
        <f>SUMIF(เตรียมส่วนผสม!$C:$C,'รับ-จ่าย ประจำวัน'!$B92,เตรียมส่วนผสม!AA:AA)+SUMIF(กวนไส้!$C:$C,'รับ-จ่าย ประจำวัน'!$B92,กวนไส้!AA:AA)+SUMIF(ผลิต1!$C:$C,'รับ-จ่าย ประจำวัน'!$B92,ผลิต1!AA:AA)+SUMIF(ผลิต2!$C:$C,'รับ-จ่าย ประจำวัน'!$B92,ผลิต2!AA:AA)+SUMIF(เส้นแต่งหน้าขนมเค้ก!$C:$C,'รับ-จ่าย ประจำวัน'!$B92,เส้นแต่งหน้าขนมเค้ก!AA:AA)+SUMIF(แพ็ค!$C:$C,'รับ-จ่าย ประจำวัน'!$B92,แพ็ค!AA:AA)+SUMIF(ธุรการ!$C:$C,'รับ-จ่าย ประจำวัน'!$B92,ธุรการ!AA:AA)+SUMIF(เส้นแต่งหน้าขนมปัง!$C:$C,'รับ-จ่าย ประจำวัน'!$B92,เส้นแต่งหน้าขนมปัง!AA:AA)+SUMIF('วางแผนBC,CJ'!$C:$C,'รับ-จ่าย ประจำวัน'!$B92,'วางแผนBC,CJ'!AA:AA)+SUMIF(RD!$C:$C,'รับ-จ่าย ประจำวัน'!$B92,RD!AA:AA)+SUMIF('FG,ออนไล,คัดแยก'!$C:$C,'รับ-จ่าย ประจำวัน'!$B92,'FG,ออนไล,คัดแยก'!AA:AA)</f>
        <v>0</v>
      </c>
      <c r="BI92" s="16">
        <f>SUMIF(เตรียมส่วนผสม!$C:$C,'รับ-จ่าย ประจำวัน'!$B92,เตรียมส่วนผสม!AB:AB)+SUMIF(กวนไส้!$C:$C,'รับ-จ่าย ประจำวัน'!$B92,กวนไส้!AB:AB)+SUMIF(ผลิต1!$C:$C,'รับ-จ่าย ประจำวัน'!$B92,ผลิต1!AB:AB)+SUMIF(ผลิต2!$C:$C,'รับ-จ่าย ประจำวัน'!$B92,ผลิต2!AB:AB)+SUMIF(เส้นแต่งหน้าขนมเค้ก!$C:$C,'รับ-จ่าย ประจำวัน'!$B92,เส้นแต่งหน้าขนมเค้ก!AB:AB)+SUMIF(แพ็ค!$C:$C,'รับ-จ่าย ประจำวัน'!$B92,แพ็ค!AB:AB)+SUMIF(ธุรการ!$C:$C,'รับ-จ่าย ประจำวัน'!$B92,ธุรการ!AB:AB)+SUMIF(เส้นแต่งหน้าขนมปัง!$C:$C,'รับ-จ่าย ประจำวัน'!$B92,เส้นแต่งหน้าขนมปัง!AB:AB)+SUMIF('วางแผนBC,CJ'!$C:$C,'รับ-จ่าย ประจำวัน'!$B92,'วางแผนBC,CJ'!AB:AB)+SUMIF(RD!$C:$C,'รับ-จ่าย ประจำวัน'!$B92,RD!AB:AB)+SUMIF('FG,ออนไล,คัดแยก'!$C:$C,'รับ-จ่าย ประจำวัน'!$B92,'FG,ออนไล,คัดแยก'!AB:AB)</f>
        <v>0</v>
      </c>
      <c r="BJ92" s="16">
        <f>SUMIF(เตรียมส่วนผสม!$C:$C,'รับ-จ่าย ประจำวัน'!$B92,เตรียมส่วนผสม!AC:AC)+SUMIF(กวนไส้!$C:$C,'รับ-จ่าย ประจำวัน'!$B92,กวนไส้!AC:AC)+SUMIF(ผลิต1!$C:$C,'รับ-จ่าย ประจำวัน'!$B92,ผลิต1!AC:AC)+SUMIF(ผลิต2!$C:$C,'รับ-จ่าย ประจำวัน'!$B92,ผลิต2!AC:AC)+SUMIF(เส้นแต่งหน้าขนมเค้ก!$C:$C,'รับ-จ่าย ประจำวัน'!$B92,เส้นแต่งหน้าขนมเค้ก!AC:AC)+SUMIF(แพ็ค!$C:$C,'รับ-จ่าย ประจำวัน'!$B92,แพ็ค!AC:AC)+SUMIF(ธุรการ!$C:$C,'รับ-จ่าย ประจำวัน'!$B92,ธุรการ!AC:AC)+SUMIF(เส้นแต่งหน้าขนมปัง!$C:$C,'รับ-จ่าย ประจำวัน'!$B92,เส้นแต่งหน้าขนมปัง!AC:AC)+SUMIF('วางแผนBC,CJ'!$C:$C,'รับ-จ่าย ประจำวัน'!$B92,'วางแผนBC,CJ'!AC:AC)+SUMIF(RD!$C:$C,'รับ-จ่าย ประจำวัน'!$B92,RD!AC:AC)+SUMIF('FG,ออนไล,คัดแยก'!$C:$C,'รับ-จ่าย ประจำวัน'!$B92,'FG,ออนไล,คัดแยก'!AC:AC)</f>
        <v>0</v>
      </c>
      <c r="BK92" s="16">
        <f>SUMIF(เตรียมส่วนผสม!$C:$C,'รับ-จ่าย ประจำวัน'!$B92,เตรียมส่วนผสม!AD:AD)+SUMIF(กวนไส้!$C:$C,'รับ-จ่าย ประจำวัน'!$B92,กวนไส้!AD:AD)+SUMIF(ผลิต1!$C:$C,'รับ-จ่าย ประจำวัน'!$B92,ผลิต1!AD:AD)+SUMIF(ผลิต2!$C:$C,'รับ-จ่าย ประจำวัน'!$B92,ผลิต2!AD:AD)+SUMIF(เส้นแต่งหน้าขนมเค้ก!$C:$C,'รับ-จ่าย ประจำวัน'!$B92,เส้นแต่งหน้าขนมเค้ก!AD:AD)+SUMIF(แพ็ค!$C:$C,'รับ-จ่าย ประจำวัน'!$B92,แพ็ค!AD:AD)+SUMIF(ธุรการ!$C:$C,'รับ-จ่าย ประจำวัน'!$B92,ธุรการ!AD:AD)+SUMIF(เส้นแต่งหน้าขนมปัง!$C:$C,'รับ-จ่าย ประจำวัน'!$B92,เส้นแต่งหน้าขนมปัง!AD:AD)+SUMIF('วางแผนBC,CJ'!$C:$C,'รับ-จ่าย ประจำวัน'!$B92,'วางแผนBC,CJ'!AD:AD)+SUMIF(RD!$C:$C,'รับ-จ่าย ประจำวัน'!$B92,RD!AD:AD)+SUMIF('FG,ออนไล,คัดแยก'!$C:$C,'รับ-จ่าย ประจำวัน'!$B92,'FG,ออนไล,คัดแยก'!AD:AD)</f>
        <v>0</v>
      </c>
      <c r="BL92" s="16">
        <f>SUMIF(เตรียมส่วนผสม!$C:$C,'รับ-จ่าย ประจำวัน'!$B92,เตรียมส่วนผสม!AE:AE)+SUMIF(กวนไส้!$C:$C,'รับ-จ่าย ประจำวัน'!$B92,กวนไส้!AE:AE)+SUMIF(ผลิต1!$C:$C,'รับ-จ่าย ประจำวัน'!$B92,ผลิต1!AE:AE)+SUMIF(ผลิต2!$C:$C,'รับ-จ่าย ประจำวัน'!$B92,ผลิต2!AE:AE)+SUMIF(เส้นแต่งหน้าขนมเค้ก!$C:$C,'รับ-จ่าย ประจำวัน'!$B92,เส้นแต่งหน้าขนมเค้ก!AE:AE)+SUMIF(แพ็ค!$C:$C,'รับ-จ่าย ประจำวัน'!$B92,แพ็ค!AE:AE)+SUMIF(ธุรการ!$C:$C,'รับ-จ่าย ประจำวัน'!$B92,ธุรการ!AE:AE)+SUMIF(เส้นแต่งหน้าขนมปัง!$C:$C,'รับ-จ่าย ประจำวัน'!$B92,เส้นแต่งหน้าขนมปัง!AE:AE)+SUMIF('วางแผนBC,CJ'!$C:$C,'รับ-จ่าย ประจำวัน'!$B92,'วางแผนBC,CJ'!AE:AE)+SUMIF(RD!$C:$C,'รับ-จ่าย ประจำวัน'!$B92,RD!AE:AE)+SUMIF('FG,ออนไล,คัดแยก'!$C:$C,'รับ-จ่าย ประจำวัน'!$B92,'FG,ออนไล,คัดแยก'!AE:AE)</f>
        <v>2</v>
      </c>
      <c r="BM92" s="16">
        <f>SUMIF(เตรียมส่วนผสม!$C:$C,'รับ-จ่าย ประจำวัน'!$B92,เตรียมส่วนผสม!AF:AF)+SUMIF(กวนไส้!$C:$C,'รับ-จ่าย ประจำวัน'!$B92,กวนไส้!AF:AF)+SUMIF(ผลิต1!$C:$C,'รับ-จ่าย ประจำวัน'!$B92,ผลิต1!AF:AF)+SUMIF(ผลิต2!$C:$C,'รับ-จ่าย ประจำวัน'!$B92,ผลิต2!AF:AF)+SUMIF(เส้นแต่งหน้าขนมเค้ก!$C:$C,'รับ-จ่าย ประจำวัน'!$B92,เส้นแต่งหน้าขนมเค้ก!AF:AF)+SUMIF(แพ็ค!$C:$C,'รับ-จ่าย ประจำวัน'!$B92,แพ็ค!AF:AF)+SUMIF(ธุรการ!$C:$C,'รับ-จ่าย ประจำวัน'!$B92,ธุรการ!AF:AF)+SUMIF(เส้นแต่งหน้าขนมปัง!$C:$C,'รับ-จ่าย ประจำวัน'!$B92,เส้นแต่งหน้าขนมปัง!AF:AF)+SUMIF('วางแผนBC,CJ'!$C:$C,'รับ-จ่าย ประจำวัน'!$B92,'วางแผนBC,CJ'!AF:AF)+SUMIF(RD!$C:$C,'รับ-จ่าย ประจำวัน'!$B92,RD!AF:AF)+SUMIF('FG,ออนไล,คัดแยก'!$C:$C,'รับ-จ่าย ประจำวัน'!$B92,'FG,ออนไล,คัดแยก'!AF:AF)</f>
        <v>0</v>
      </c>
      <c r="BN92" s="16">
        <f>SUMIF(เตรียมส่วนผสม!$C:$C,'รับ-จ่าย ประจำวัน'!$B92,เตรียมส่วนผสม!AG:AG)+SUMIF(กวนไส้!$C:$C,'รับ-จ่าย ประจำวัน'!$B92,กวนไส้!AG:AG)+SUMIF(ผลิต1!$C:$C,'รับ-จ่าย ประจำวัน'!$B92,ผลิต1!AG:AG)+SUMIF(ผลิต2!$C:$C,'รับ-จ่าย ประจำวัน'!$B92,ผลิต2!AG:AG)+SUMIF(เส้นแต่งหน้าขนมเค้ก!$C:$C,'รับ-จ่าย ประจำวัน'!$B92,เส้นแต่งหน้าขนมเค้ก!AG:AG)+SUMIF(แพ็ค!$C:$C,'รับ-จ่าย ประจำวัน'!$B92,แพ็ค!AG:AG)+SUMIF(ธุรการ!$C:$C,'รับ-จ่าย ประจำวัน'!$B92,ธุรการ!AG:AG)+SUMIF(เส้นแต่งหน้าขนมปัง!$C:$C,'รับ-จ่าย ประจำวัน'!$B92,เส้นแต่งหน้าขนมปัง!AG:AG)+SUMIF('วางแผนBC,CJ'!$C:$C,'รับ-จ่าย ประจำวัน'!$B92,'วางแผนBC,CJ'!AG:AG)+SUMIF(RD!$C:$C,'รับ-จ่าย ประจำวัน'!$B92,RD!AG:AG)+SUMIF('FG,ออนไล,คัดแยก'!$C:$C,'รับ-จ่าย ประจำวัน'!$B92,'FG,ออนไล,คัดแยก'!AG:AG)</f>
        <v>0</v>
      </c>
      <c r="BO92" s="16">
        <f>SUMIF(เตรียมส่วนผสม!$C:$C,'รับ-จ่าย ประจำวัน'!$B92,เตรียมส่วนผสม!AH:AH)+SUMIF(กวนไส้!$C:$C,'รับ-จ่าย ประจำวัน'!$B92,กวนไส้!AH:AH)+SUMIF(ผลิต1!$C:$C,'รับ-จ่าย ประจำวัน'!$B92,ผลิต1!AH:AH)+SUMIF(ผลิต2!$C:$C,'รับ-จ่าย ประจำวัน'!$B92,ผลิต2!AH:AH)+SUMIF(เส้นแต่งหน้าขนมเค้ก!$C:$C,'รับ-จ่าย ประจำวัน'!$B92,เส้นแต่งหน้าขนมเค้ก!AH:AH)+SUMIF(แพ็ค!$C:$C,'รับ-จ่าย ประจำวัน'!$B92,แพ็ค!AH:AH)+SUMIF(ธุรการ!$C:$C,'รับ-จ่าย ประจำวัน'!$B92,ธุรการ!AH:AH)+SUMIF(เส้นแต่งหน้าขนมปัง!$C:$C,'รับ-จ่าย ประจำวัน'!$B92,เส้นแต่งหน้าขนมปัง!AH:AH)+SUMIF('วางแผนBC,CJ'!$C:$C,'รับ-จ่าย ประจำวัน'!$B92,'วางแผนBC,CJ'!AH:AH)+SUMIF(RD!$C:$C,'รับ-จ่าย ประจำวัน'!$B92,RD!AH:AH)+SUMIF('FG,ออนไล,คัดแยก'!$C:$C,'รับ-จ่าย ประจำวัน'!$B92,'FG,ออนไล,คัดแยก'!AH:AH)</f>
        <v>0</v>
      </c>
      <c r="BP92" s="16">
        <f>SUMIF(เตรียมส่วนผสม!$C:$C,'รับ-จ่าย ประจำวัน'!$B92,เตรียมส่วนผสม!AI:AI)+SUMIF(กวนไส้!$C:$C,'รับ-จ่าย ประจำวัน'!$B92,กวนไส้!AI:AI)+SUMIF(ผลิต1!$C:$C,'รับ-จ่าย ประจำวัน'!$B92,ผลิต1!AI:AI)+SUMIF(ผลิต2!$C:$C,'รับ-จ่าย ประจำวัน'!$B92,ผลิต2!AI:AI)+SUMIF(เส้นแต่งหน้าขนมเค้ก!$C:$C,'รับ-จ่าย ประจำวัน'!$B92,เส้นแต่งหน้าขนมเค้ก!AI:AI)+SUMIF(แพ็ค!$C:$C,'รับ-จ่าย ประจำวัน'!$B92,แพ็ค!AI:AI)+SUMIF(ธุรการ!$C:$C,'รับ-จ่าย ประจำวัน'!$B92,ธุรการ!AI:AI)+SUMIF(เส้นแต่งหน้าขนมปัง!$C:$C,'รับ-จ่าย ประจำวัน'!$B92,เส้นแต่งหน้าขนมปัง!AI:AI)+SUMIF('วางแผนBC,CJ'!$C:$C,'รับ-จ่าย ประจำวัน'!$B92,'วางแผนBC,CJ'!AI:AI)+SUMIF(RD!$C:$C,'รับ-จ่าย ประจำวัน'!$B92,RD!AI:AI)+SUMIF('FG,ออนไล,คัดแยก'!$C:$C,'รับ-จ่าย ประจำวัน'!$B92,'FG,ออนไล,คัดแยก'!AI:AI)</f>
        <v>0</v>
      </c>
      <c r="BQ92" s="16">
        <f>SUMIF(เตรียมส่วนผสม!$C:$C,'รับ-จ่าย ประจำวัน'!$B92,เตรียมส่วนผสม!AJ:AJ)+SUMIF(กวนไส้!$C:$C,'รับ-จ่าย ประจำวัน'!$B92,กวนไส้!AJ:AJ)+SUMIF(ผลิต1!$C:$C,'รับ-จ่าย ประจำวัน'!$B92,ผลิต1!AJ:AJ)+SUMIF(ผลิต2!$C:$C,'รับ-จ่าย ประจำวัน'!$B92,ผลิต2!AJ:AJ)+SUMIF(เส้นแต่งหน้าขนมเค้ก!$C:$C,'รับ-จ่าย ประจำวัน'!$B92,เส้นแต่งหน้าขนมเค้ก!AJ:AJ)+SUMIF(แพ็ค!$C:$C,'รับ-จ่าย ประจำวัน'!$B92,แพ็ค!AJ:AJ)+SUMIF(ธุรการ!$C:$C,'รับ-จ่าย ประจำวัน'!$B92,ธุรการ!AJ:AJ)+SUMIF(เส้นแต่งหน้าขนมปัง!$C:$C,'รับ-จ่าย ประจำวัน'!$B92,เส้นแต่งหน้าขนมปัง!AJ:AJ)+SUMIF('วางแผนBC,CJ'!$C:$C,'รับ-จ่าย ประจำวัน'!$B92,'วางแผนBC,CJ'!AJ:AJ)+SUMIF(RD!$C:$C,'รับ-จ่าย ประจำวัน'!$B92,RD!AJ:AJ)+SUMIF('FG,ออนไล,คัดแยก'!$C:$C,'รับ-จ่าย ประจำวัน'!$B92,'FG,ออนไล,คัดแยก'!AJ:AJ)</f>
        <v>0</v>
      </c>
      <c r="BR92" s="16">
        <f>SUMIF(เตรียมส่วนผสม!$C:$C,'รับ-จ่าย ประจำวัน'!$B92,เตรียมส่วนผสม!AK:AK)+SUMIF(กวนไส้!$C:$C,'รับ-จ่าย ประจำวัน'!$B92,กวนไส้!AK:AK)+SUMIF(ผลิต1!$C:$C,'รับ-จ่าย ประจำวัน'!$B92,ผลิต1!AK:AK)+SUMIF(ผลิต2!$C:$C,'รับ-จ่าย ประจำวัน'!$B92,ผลิต2!AK:AK)+SUMIF(เส้นแต่งหน้าขนมเค้ก!$C:$C,'รับ-จ่าย ประจำวัน'!$B92,เส้นแต่งหน้าขนมเค้ก!AK:AK)+SUMIF(แพ็ค!$C:$C,'รับ-จ่าย ประจำวัน'!$B92,แพ็ค!AK:AK)+SUMIF(ธุรการ!$C:$C,'รับ-จ่าย ประจำวัน'!$B92,ธุรการ!AK:AK)+SUMIF(เส้นแต่งหน้าขนมปัง!$C:$C,'รับ-จ่าย ประจำวัน'!$B92,เส้นแต่งหน้าขนมปัง!AK:AK)+SUMIF('วางแผนBC,CJ'!$C:$C,'รับ-จ่าย ประจำวัน'!$B92,'วางแผนBC,CJ'!AK:AK)+SUMIF(RD!$C:$C,'รับ-จ่าย ประจำวัน'!$B92,RD!AK:AK)+SUMIF('FG,ออนไล,คัดแยก'!$C:$C,'รับ-จ่าย ประจำวัน'!$B92,'FG,ออนไล,คัดแยก'!AK:AK)</f>
        <v>0</v>
      </c>
      <c r="BS92" s="16">
        <f>SUMIF(เตรียมส่วนผสม!$C:$C,'รับ-จ่าย ประจำวัน'!$B92,เตรียมส่วนผสม!AL:AL)+SUMIF(กวนไส้!$C:$C,'รับ-จ่าย ประจำวัน'!$B92,กวนไส้!AL:AL)+SUMIF(ผลิต1!$C:$C,'รับ-จ่าย ประจำวัน'!$B92,ผลิต1!AL:AL)+SUMIF(ผลิต2!$C:$C,'รับ-จ่าย ประจำวัน'!$B92,ผลิต2!AL:AL)+SUMIF(เส้นแต่งหน้าขนมเค้ก!$C:$C,'รับ-จ่าย ประจำวัน'!$B92,เส้นแต่งหน้าขนมเค้ก!AL:AL)+SUMIF(แพ็ค!$C:$C,'รับ-จ่าย ประจำวัน'!$B92,แพ็ค!AL:AL)+SUMIF(ธุรการ!$C:$C,'รับ-จ่าย ประจำวัน'!$B92,ธุรการ!AL:AL)+SUMIF(เส้นแต่งหน้าขนมปัง!$C:$C,'รับ-จ่าย ประจำวัน'!$B92,เส้นแต่งหน้าขนมปัง!AL:AL)+SUMIF('วางแผนBC,CJ'!$C:$C,'รับ-จ่าย ประจำวัน'!$B92,'วางแผนBC,CJ'!AL:AL)+SUMIF(RD!$C:$C,'รับ-จ่าย ประจำวัน'!$B92,RD!AL:AL)+SUMIF('FG,ออนไล,คัดแยก'!$C:$C,'รับ-จ่าย ประจำวัน'!$B92,'FG,ออนไล,คัดแยก'!AL:AL)</f>
        <v>0</v>
      </c>
      <c r="BT92" s="18">
        <f t="shared" si="20"/>
        <v>28</v>
      </c>
      <c r="BU92" s="116"/>
      <c r="BV92" s="146">
        <f t="shared" si="21"/>
        <v>126.5</v>
      </c>
      <c r="BW92" s="183">
        <v>30</v>
      </c>
      <c r="BX92" s="172">
        <f t="shared" ref="BX92:BX93" si="29">BT92/30</f>
        <v>0.93333333333333335</v>
      </c>
      <c r="BY92" s="188">
        <f t="shared" si="22"/>
        <v>135.53571428571428</v>
      </c>
      <c r="BZ92" s="180">
        <f t="shared" ca="1" si="23"/>
        <v>46338.535714285717</v>
      </c>
      <c r="CA92" s="152"/>
      <c r="CB92" s="93"/>
      <c r="CC92" s="93"/>
      <c r="CD92" s="93"/>
      <c r="CE92" s="93"/>
      <c r="CF92" s="93"/>
      <c r="CG92" s="93"/>
      <c r="CH92" s="93"/>
      <c r="CI92" s="93"/>
      <c r="CJ92" s="94"/>
      <c r="CK92" s="9">
        <f t="shared" si="24"/>
        <v>126.5</v>
      </c>
    </row>
    <row r="93" spans="1:89" x14ac:dyDescent="0.5">
      <c r="A93" s="149" t="s">
        <v>363</v>
      </c>
      <c r="B93" s="34">
        <v>1022301008</v>
      </c>
      <c r="C93" s="10" t="s">
        <v>1517</v>
      </c>
      <c r="D93" s="135" t="s">
        <v>276</v>
      </c>
      <c r="E93" s="11">
        <v>68</v>
      </c>
      <c r="F93" s="75"/>
      <c r="G93" s="11" t="s">
        <v>365</v>
      </c>
      <c r="H93" s="12">
        <v>279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16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3"/>
      <c r="AF93" s="13"/>
      <c r="AG93" s="13"/>
      <c r="AH93" s="13"/>
      <c r="AI93" s="14"/>
      <c r="AJ93" s="14"/>
      <c r="AK93" s="14"/>
      <c r="AL93" s="14"/>
      <c r="AM93" s="14"/>
      <c r="AN93" s="15">
        <f t="shared" si="19"/>
        <v>0</v>
      </c>
      <c r="AO93" s="16">
        <f>SUMIF(เตรียมส่วนผสม!$C:$C,'รับ-จ่าย ประจำวัน'!$B93,เตรียมส่วนผสม!H:H)+SUMIF(กวนไส้!$C:$C,'รับ-จ่าย ประจำวัน'!$B93,กวนไส้!H:H)+SUMIF(ผลิต1!$C:$C,'รับ-จ่าย ประจำวัน'!$B93,ผลิต1!H:H)+SUMIF(ผลิต2!$C:$C,'รับ-จ่าย ประจำวัน'!$B93,ผลิต2!H:H)+SUMIF(เส้นแต่งหน้าขนมเค้ก!$C:$C,'รับ-จ่าย ประจำวัน'!$B93,เส้นแต่งหน้าขนมเค้ก!H:H)+SUMIF(แพ็ค!$C:$C,'รับ-จ่าย ประจำวัน'!$B93,แพ็ค!H:H)+SUMIF(ธุรการ!$C:$C,'รับ-จ่าย ประจำวัน'!$B93,ธุรการ!H:H)+SUMIF(เส้นแต่งหน้าขนมปัง!$C:$C,'รับ-จ่าย ประจำวัน'!$B93,เส้นแต่งหน้าขนมปัง!H:H)+SUMIF('วางแผนBC,CJ'!$C:$C,'รับ-จ่าย ประจำวัน'!$B93,'วางแผนBC,CJ'!H:H)+SUMIF(RD!$C:$C,'รับ-จ่าย ประจำวัน'!$B93,RD!H:H)+SUMIF('FG,ออนไล,คัดแยก'!$C:$C,'รับ-จ่าย ประจำวัน'!$B93,'FG,ออนไล,คัดแยก'!H:H)</f>
        <v>5</v>
      </c>
      <c r="AP93" s="16">
        <f>SUMIF(เตรียมส่วนผสม!$C:$C,'รับ-จ่าย ประจำวัน'!$B93,เตรียมส่วนผสม!I:I)+SUMIF(กวนไส้!$C:$C,'รับ-จ่าย ประจำวัน'!$B93,กวนไส้!I:I)+SUMIF(ผลิต1!$C:$C,'รับ-จ่าย ประจำวัน'!$B93,ผลิต1!I:I)+SUMIF(ผลิต2!$C:$C,'รับ-จ่าย ประจำวัน'!$B93,ผลิต2!I:I)+SUMIF(เส้นแต่งหน้าขนมเค้ก!$C:$C,'รับ-จ่าย ประจำวัน'!$B93,เส้นแต่งหน้าขนมเค้ก!I:I)+SUMIF(แพ็ค!$C:$C,'รับ-จ่าย ประจำวัน'!$B93,แพ็ค!I:I)+SUMIF(ธุรการ!$C:$C,'รับ-จ่าย ประจำวัน'!$B93,ธุรการ!I:I)+SUMIF(เส้นแต่งหน้าขนมปัง!$C:$C,'รับ-จ่าย ประจำวัน'!$B93,เส้นแต่งหน้าขนมปัง!I:I)+SUMIF('วางแผนBC,CJ'!$C:$C,'รับ-จ่าย ประจำวัน'!$B93,'วางแผนBC,CJ'!I:I)+SUMIF(RD!$C:$C,'รับ-จ่าย ประจำวัน'!$B93,RD!I:I)+SUMIF('FG,ออนไล,คัดแยก'!$C:$C,'รับ-จ่าย ประจำวัน'!$B93,'FG,ออนไล,คัดแยก'!I:I)</f>
        <v>5</v>
      </c>
      <c r="AQ93" s="16">
        <f>SUMIF(เตรียมส่วนผสม!$C:$C,'รับ-จ่าย ประจำวัน'!$B93,เตรียมส่วนผสม!J:J)+SUMIF(กวนไส้!$C:$C,'รับ-จ่าย ประจำวัน'!$B93,กวนไส้!J:J)+SUMIF(ผลิต1!$C:$C,'รับ-จ่าย ประจำวัน'!$B93,ผลิต1!J:J)+SUMIF(ผลิต2!$C:$C,'รับ-จ่าย ประจำวัน'!$B93,ผลิต2!J:J)+SUMIF(เส้นแต่งหน้าขนมเค้ก!$C:$C,'รับ-จ่าย ประจำวัน'!$B93,เส้นแต่งหน้าขนมเค้ก!J:J)+SUMIF(แพ็ค!$C:$C,'รับ-จ่าย ประจำวัน'!$B93,แพ็ค!J:J)+SUMIF(ธุรการ!$C:$C,'รับ-จ่าย ประจำวัน'!$B93,ธุรการ!J:J)+SUMIF(เส้นแต่งหน้าขนมปัง!$C:$C,'รับ-จ่าย ประจำวัน'!$B93,เส้นแต่งหน้าขนมปัง!J:J)+SUMIF('วางแผนBC,CJ'!$C:$C,'รับ-จ่าย ประจำวัน'!$B93,'วางแผนBC,CJ'!J:J)+SUMIF(RD!$C:$C,'รับ-จ่าย ประจำวัน'!$B93,RD!J:J)+SUMIF('FG,ออนไล,คัดแยก'!$C:$C,'รับ-จ่าย ประจำวัน'!$B93,'FG,ออนไล,คัดแยก'!J:J)</f>
        <v>0</v>
      </c>
      <c r="AR93" s="16">
        <f>SUMIF(เตรียมส่วนผสม!$C:$C,'รับ-จ่าย ประจำวัน'!$B93,เตรียมส่วนผสม!K:K)+SUMIF(กวนไส้!$C:$C,'รับ-จ่าย ประจำวัน'!$B93,กวนไส้!K:K)+SUMIF(ผลิต1!$C:$C,'รับ-จ่าย ประจำวัน'!$B93,ผลิต1!K:K)+SUMIF(ผลิต2!$C:$C,'รับ-จ่าย ประจำวัน'!$B93,ผลิต2!K:K)+SUMIF(เส้นแต่งหน้าขนมเค้ก!$C:$C,'รับ-จ่าย ประจำวัน'!$B93,เส้นแต่งหน้าขนมเค้ก!K:K)+SUMIF(แพ็ค!$C:$C,'รับ-จ่าย ประจำวัน'!$B93,แพ็ค!K:K)+SUMIF(ธุรการ!$C:$C,'รับ-จ่าย ประจำวัน'!$B93,ธุรการ!K:K)+SUMIF(เส้นแต่งหน้าขนมปัง!$C:$C,'รับ-จ่าย ประจำวัน'!$B93,เส้นแต่งหน้าขนมปัง!K:K)+SUMIF('วางแผนBC,CJ'!$C:$C,'รับ-จ่าย ประจำวัน'!$B93,'วางแผนBC,CJ'!K:K)+SUMIF(RD!$C:$C,'รับ-จ่าย ประจำวัน'!$B93,RD!K:K)+SUMIF('FG,ออนไล,คัดแยก'!$C:$C,'รับ-จ่าย ประจำวัน'!$B93,'FG,ออนไล,คัดแยก'!K:K)</f>
        <v>10</v>
      </c>
      <c r="AS93" s="16">
        <f>SUMIF(เตรียมส่วนผสม!$C:$C,'รับ-จ่าย ประจำวัน'!$B93,เตรียมส่วนผสม!L:L)+SUMIF(กวนไส้!$C:$C,'รับ-จ่าย ประจำวัน'!$B93,กวนไส้!L:L)+SUMIF(ผลิต1!$C:$C,'รับ-จ่าย ประจำวัน'!$B93,ผลิต1!L:L)+SUMIF(ผลิต2!$C:$C,'รับ-จ่าย ประจำวัน'!$B93,ผลิต2!L:L)+SUMIF(เส้นแต่งหน้าขนมเค้ก!$C:$C,'รับ-จ่าย ประจำวัน'!$B93,เส้นแต่งหน้าขนมเค้ก!L:L)+SUMIF(แพ็ค!$C:$C,'รับ-จ่าย ประจำวัน'!$B93,แพ็ค!L:L)+SUMIF(ธุรการ!$C:$C,'รับ-จ่าย ประจำวัน'!$B93,ธุรการ!L:L)+SUMIF(เส้นแต่งหน้าขนมปัง!$C:$C,'รับ-จ่าย ประจำวัน'!$B93,เส้นแต่งหน้าขนมปัง!L:L)+SUMIF('วางแผนBC,CJ'!$C:$C,'รับ-จ่าย ประจำวัน'!$B93,'วางแผนBC,CJ'!L:L)+SUMIF(RD!$C:$C,'รับ-จ่าย ประจำวัน'!$B93,RD!L:L)+SUMIF('FG,ออนไล,คัดแยก'!$C:$C,'รับ-จ่าย ประจำวัน'!$B93,'FG,ออนไล,คัดแยก'!L:L)</f>
        <v>0</v>
      </c>
      <c r="AT93" s="16">
        <f>SUMIF(เตรียมส่วนผสม!$C:$C,'รับ-จ่าย ประจำวัน'!$B93,เตรียมส่วนผสม!M:M)+SUMIF(กวนไส้!$C:$C,'รับ-จ่าย ประจำวัน'!$B93,กวนไส้!M:M)+SUMIF(ผลิต1!$C:$C,'รับ-จ่าย ประจำวัน'!$B93,ผลิต1!M:M)+SUMIF(ผลิต2!$C:$C,'รับ-จ่าย ประจำวัน'!$B93,ผลิต2!M:M)+SUMIF(เส้นแต่งหน้าขนมเค้ก!$C:$C,'รับ-จ่าย ประจำวัน'!$B93,เส้นแต่งหน้าขนมเค้ก!M:M)+SUMIF(แพ็ค!$C:$C,'รับ-จ่าย ประจำวัน'!$B93,แพ็ค!M:M)+SUMIF(ธุรการ!$C:$C,'รับ-จ่าย ประจำวัน'!$B93,ธุรการ!M:M)+SUMIF(เส้นแต่งหน้าขนมปัง!$C:$C,'รับ-จ่าย ประจำวัน'!$B93,เส้นแต่งหน้าขนมปัง!M:M)+SUMIF('วางแผนBC,CJ'!$C:$C,'รับ-จ่าย ประจำวัน'!$B93,'วางแผนBC,CJ'!M:M)+SUMIF(RD!$C:$C,'รับ-จ่าย ประจำวัน'!$B93,RD!M:M)+SUMIF('FG,ออนไล,คัดแยก'!$C:$C,'รับ-จ่าย ประจำวัน'!$B93,'FG,ออนไล,คัดแยก'!M:M)</f>
        <v>0</v>
      </c>
      <c r="AU93" s="16">
        <f>SUMIF(เตรียมส่วนผสม!$C:$C,'รับ-จ่าย ประจำวัน'!$B93,เตรียมส่วนผสม!N:N)+SUMIF(กวนไส้!$C:$C,'รับ-จ่าย ประจำวัน'!$B93,กวนไส้!N:N)+SUMIF(ผลิต1!$C:$C,'รับ-จ่าย ประจำวัน'!$B93,ผลิต1!N:N)+SUMIF(ผลิต2!$C:$C,'รับ-จ่าย ประจำวัน'!$B93,ผลิต2!N:N)+SUMIF(เส้นแต่งหน้าขนมเค้ก!$C:$C,'รับ-จ่าย ประจำวัน'!$B93,เส้นแต่งหน้าขนมเค้ก!N:N)+SUMIF(แพ็ค!$C:$C,'รับ-จ่าย ประจำวัน'!$B93,แพ็ค!N:N)+SUMIF(ธุรการ!$C:$C,'รับ-จ่าย ประจำวัน'!$B93,ธุรการ!N:N)+SUMIF(เส้นแต่งหน้าขนมปัง!$C:$C,'รับ-จ่าย ประจำวัน'!$B93,เส้นแต่งหน้าขนมปัง!N:N)+SUMIF('วางแผนBC,CJ'!$C:$C,'รับ-จ่าย ประจำวัน'!$B93,'วางแผนBC,CJ'!N:N)+SUMIF(RD!$C:$C,'รับ-จ่าย ประจำวัน'!$B93,RD!N:N)+SUMIF('FG,ออนไล,คัดแยก'!$C:$C,'รับ-จ่าย ประจำวัน'!$B93,'FG,ออนไล,คัดแยก'!N:N)</f>
        <v>0</v>
      </c>
      <c r="AV93" s="16">
        <f>SUMIF(เตรียมส่วนผสม!$C:$C,'รับ-จ่าย ประจำวัน'!$B93,เตรียมส่วนผสม!O:O)+SUMIF(กวนไส้!$C:$C,'รับ-จ่าย ประจำวัน'!$B93,กวนไส้!O:O)+SUMIF(ผลิต1!$C:$C,'รับ-จ่าย ประจำวัน'!$B93,ผลิต1!O:O)+SUMIF(ผลิต2!$C:$C,'รับ-จ่าย ประจำวัน'!$B93,ผลิต2!O:O)+SUMIF(เส้นแต่งหน้าขนมเค้ก!$C:$C,'รับ-จ่าย ประจำวัน'!$B93,เส้นแต่งหน้าขนมเค้ก!O:O)+SUMIF(แพ็ค!$C:$C,'รับ-จ่าย ประจำวัน'!$B93,แพ็ค!O:O)+SUMIF(ธุรการ!$C:$C,'รับ-จ่าย ประจำวัน'!$B93,ธุรการ!O:O)+SUMIF(เส้นแต่งหน้าขนมปัง!$C:$C,'รับ-จ่าย ประจำวัน'!$B93,เส้นแต่งหน้าขนมปัง!O:O)+SUMIF('วางแผนBC,CJ'!$C:$C,'รับ-จ่าย ประจำวัน'!$B93,'วางแผนBC,CJ'!O:O)+SUMIF(RD!$C:$C,'รับ-จ่าย ประจำวัน'!$B93,RD!O:O)+SUMIF('FG,ออนไล,คัดแยก'!$C:$C,'รับ-จ่าย ประจำวัน'!$B93,'FG,ออนไล,คัดแยก'!O:O)</f>
        <v>5</v>
      </c>
      <c r="AW93" s="16">
        <f>SUMIF(เตรียมส่วนผสม!$C:$C,'รับ-จ่าย ประจำวัน'!$B93,เตรียมส่วนผสม!P:P)+SUMIF(กวนไส้!$C:$C,'รับ-จ่าย ประจำวัน'!$B93,กวนไส้!P:P)+SUMIF(ผลิต1!$C:$C,'รับ-จ่าย ประจำวัน'!$B93,ผลิต1!P:P)+SUMIF(ผลิต2!$C:$C,'รับ-จ่าย ประจำวัน'!$B93,ผลิต2!P:P)+SUMIF(เส้นแต่งหน้าขนมเค้ก!$C:$C,'รับ-จ่าย ประจำวัน'!$B93,เส้นแต่งหน้าขนมเค้ก!P:P)+SUMIF(แพ็ค!$C:$C,'รับ-จ่าย ประจำวัน'!$B93,แพ็ค!P:P)+SUMIF(ธุรการ!$C:$C,'รับ-จ่าย ประจำวัน'!$B93,ธุรการ!P:P)+SUMIF(เส้นแต่งหน้าขนมปัง!$C:$C,'รับ-จ่าย ประจำวัน'!$B93,เส้นแต่งหน้าขนมปัง!P:P)+SUMIF('วางแผนBC,CJ'!$C:$C,'รับ-จ่าย ประจำวัน'!$B93,'วางแผนBC,CJ'!P:P)+SUMIF(RD!$C:$C,'รับ-จ่าย ประจำวัน'!$B93,RD!P:P)+SUMIF('FG,ออนไล,คัดแยก'!$C:$C,'รับ-จ่าย ประจำวัน'!$B93,'FG,ออนไล,คัดแยก'!P:P)</f>
        <v>0</v>
      </c>
      <c r="AX93" s="16">
        <f>SUMIF(เตรียมส่วนผสม!$C:$C,'รับ-จ่าย ประจำวัน'!$B93,เตรียมส่วนผสม!Q:Q)+SUMIF(กวนไส้!$C:$C,'รับ-จ่าย ประจำวัน'!$B93,กวนไส้!Q:Q)+SUMIF(ผลิต1!$C:$C,'รับ-จ่าย ประจำวัน'!$B93,ผลิต1!Q:Q)+SUMIF(ผลิต2!$C:$C,'รับ-จ่าย ประจำวัน'!$B93,ผลิต2!Q:Q)+SUMIF(เส้นแต่งหน้าขนมเค้ก!$C:$C,'รับ-จ่าย ประจำวัน'!$B93,เส้นแต่งหน้าขนมเค้ก!Q:Q)+SUMIF(แพ็ค!$C:$C,'รับ-จ่าย ประจำวัน'!$B93,แพ็ค!Q:Q)+SUMIF(ธุรการ!$C:$C,'รับ-จ่าย ประจำวัน'!$B93,ธุรการ!Q:Q)+SUMIF(เส้นแต่งหน้าขนมปัง!$C:$C,'รับ-จ่าย ประจำวัน'!$B93,เส้นแต่งหน้าขนมปัง!Q:Q)+SUMIF('วางแผนBC,CJ'!$C:$C,'รับ-จ่าย ประจำวัน'!$B93,'วางแผนBC,CJ'!Q:Q)+SUMIF(RD!$C:$C,'รับ-จ่าย ประจำวัน'!$B93,RD!Q:Q)+SUMIF('FG,ออนไล,คัดแยก'!$C:$C,'รับ-จ่าย ประจำวัน'!$B93,'FG,ออนไล,คัดแยก'!Q:Q)</f>
        <v>0</v>
      </c>
      <c r="AY93" s="16">
        <f>SUMIF(เตรียมส่วนผสม!$C:$C,'รับ-จ่าย ประจำวัน'!$B93,เตรียมส่วนผสม!R:R)+SUMIF(กวนไส้!$C:$C,'รับ-จ่าย ประจำวัน'!$B93,กวนไส้!R:R)+SUMIF(ผลิต1!$C:$C,'รับ-จ่าย ประจำวัน'!$B93,ผลิต1!R:R)+SUMIF(ผลิต2!$C:$C,'รับ-จ่าย ประจำวัน'!$B93,ผลิต2!R:R)+SUMIF(เส้นแต่งหน้าขนมเค้ก!$C:$C,'รับ-จ่าย ประจำวัน'!$B93,เส้นแต่งหน้าขนมเค้ก!R:R)+SUMIF(แพ็ค!$C:$C,'รับ-จ่าย ประจำวัน'!$B93,แพ็ค!R:R)+SUMIF(ธุรการ!$C:$C,'รับ-จ่าย ประจำวัน'!$B93,ธุรการ!R:R)+SUMIF(เส้นแต่งหน้าขนมปัง!$C:$C,'รับ-จ่าย ประจำวัน'!$B93,เส้นแต่งหน้าขนมปัง!R:R)+SUMIF('วางแผนBC,CJ'!$C:$C,'รับ-จ่าย ประจำวัน'!$B93,'วางแผนBC,CJ'!R:R)+SUMIF(RD!$C:$C,'รับ-จ่าย ประจำวัน'!$B93,RD!R:R)+SUMIF('FG,ออนไล,คัดแยก'!$C:$C,'รับ-จ่าย ประจำวัน'!$B93,'FG,ออนไล,คัดแยก'!R:R)</f>
        <v>20</v>
      </c>
      <c r="AZ93" s="16">
        <f>SUMIF(เตรียมส่วนผสม!$C:$C,'รับ-จ่าย ประจำวัน'!$B93,เตรียมส่วนผสม!S:S)+SUMIF(กวนไส้!$C:$C,'รับ-จ่าย ประจำวัน'!$B93,กวนไส้!S:S)+SUMIF(ผลิต1!$C:$C,'รับ-จ่าย ประจำวัน'!$B93,ผลิต1!S:S)+SUMIF(ผลิต2!$C:$C,'รับ-จ่าย ประจำวัน'!$B93,ผลิต2!S:S)+SUMIF(เส้นแต่งหน้าขนมเค้ก!$C:$C,'รับ-จ่าย ประจำวัน'!$B93,เส้นแต่งหน้าขนมเค้ก!S:S)+SUMIF(แพ็ค!$C:$C,'รับ-จ่าย ประจำวัน'!$B93,แพ็ค!S:S)+SUMIF(ธุรการ!$C:$C,'รับ-จ่าย ประจำวัน'!$B93,ธุรการ!S:S)+SUMIF(เส้นแต่งหน้าขนมปัง!$C:$C,'รับ-จ่าย ประจำวัน'!$B93,เส้นแต่งหน้าขนมปัง!S:S)+SUMIF('วางแผนBC,CJ'!$C:$C,'รับ-จ่าย ประจำวัน'!$B93,'วางแผนBC,CJ'!S:S)+SUMIF(RD!$C:$C,'รับ-จ่าย ประจำวัน'!$B93,RD!S:S)+SUMIF('FG,ออนไล,คัดแยก'!$C:$C,'รับ-จ่าย ประจำวัน'!$B93,'FG,ออนไล,คัดแยก'!S:S)</f>
        <v>0</v>
      </c>
      <c r="BA93" s="16">
        <f>SUMIF(เตรียมส่วนผสม!$C:$C,'รับ-จ่าย ประจำวัน'!$B93,เตรียมส่วนผสม!T:T)+SUMIF(กวนไส้!$C:$C,'รับ-จ่าย ประจำวัน'!$B93,กวนไส้!T:T)+SUMIF(ผลิต1!$C:$C,'รับ-จ่าย ประจำวัน'!$B93,ผลิต1!T:T)+SUMIF(ผลิต2!$C:$C,'รับ-จ่าย ประจำวัน'!$B93,ผลิต2!T:T)+SUMIF(เส้นแต่งหน้าขนมเค้ก!$C:$C,'รับ-จ่าย ประจำวัน'!$B93,เส้นแต่งหน้าขนมเค้ก!T:T)+SUMIF(แพ็ค!$C:$C,'รับ-จ่าย ประจำวัน'!$B93,แพ็ค!T:T)+SUMIF(ธุรการ!$C:$C,'รับ-จ่าย ประจำวัน'!$B93,ธุรการ!T:T)+SUMIF(เส้นแต่งหน้าขนมปัง!$C:$C,'รับ-จ่าย ประจำวัน'!$B93,เส้นแต่งหน้าขนมปัง!T:T)+SUMIF('วางแผนBC,CJ'!$C:$C,'รับ-จ่าย ประจำวัน'!$B93,'วางแผนBC,CJ'!T:T)+SUMIF(RD!$C:$C,'รับ-จ่าย ประจำวัน'!$B93,RD!T:T)+SUMIF('FG,ออนไล,คัดแยก'!$C:$C,'รับ-จ่าย ประจำวัน'!$B93,'FG,ออนไล,คัดแยก'!T:T)</f>
        <v>0</v>
      </c>
      <c r="BB93" s="16">
        <f>SUMIF(เตรียมส่วนผสม!$C:$C,'รับ-จ่าย ประจำวัน'!$B93,เตรียมส่วนผสม!U:U)+SUMIF(กวนไส้!$C:$C,'รับ-จ่าย ประจำวัน'!$B93,กวนไส้!U:U)+SUMIF(ผลิต1!$C:$C,'รับ-จ่าย ประจำวัน'!$B93,ผลิต1!U:U)+SUMIF(ผลิต2!$C:$C,'รับ-จ่าย ประจำวัน'!$B93,ผลิต2!U:U)+SUMIF(เส้นแต่งหน้าขนมเค้ก!$C:$C,'รับ-จ่าย ประจำวัน'!$B93,เส้นแต่งหน้าขนมเค้ก!U:U)+SUMIF(แพ็ค!$C:$C,'รับ-จ่าย ประจำวัน'!$B93,แพ็ค!U:U)+SUMIF(ธุรการ!$C:$C,'รับ-จ่าย ประจำวัน'!$B93,ธุรการ!U:U)+SUMIF(เส้นแต่งหน้าขนมปัง!$C:$C,'รับ-จ่าย ประจำวัน'!$B93,เส้นแต่งหน้าขนมปัง!U:U)+SUMIF('วางแผนBC,CJ'!$C:$C,'รับ-จ่าย ประจำวัน'!$B93,'วางแผนBC,CJ'!U:U)+SUMIF(RD!$C:$C,'รับ-จ่าย ประจำวัน'!$B93,RD!U:U)+SUMIF('FG,ออนไล,คัดแยก'!$C:$C,'รับ-จ่าย ประจำวัน'!$B93,'FG,ออนไล,คัดแยก'!U:U)</f>
        <v>0</v>
      </c>
      <c r="BC93" s="16">
        <f>SUMIF(เตรียมส่วนผสม!$C:$C,'รับ-จ่าย ประจำวัน'!$B93,เตรียมส่วนผสม!V:V)+SUMIF(กวนไส้!$C:$C,'รับ-จ่าย ประจำวัน'!$B93,กวนไส้!V:V)+SUMIF(ผลิต1!$C:$C,'รับ-จ่าย ประจำวัน'!$B93,ผลิต1!V:V)+SUMIF(ผลิต2!$C:$C,'รับ-จ่าย ประจำวัน'!$B93,ผลิต2!V:V)+SUMIF(เส้นแต่งหน้าขนมเค้ก!$C:$C,'รับ-จ่าย ประจำวัน'!$B93,เส้นแต่งหน้าขนมเค้ก!V:V)+SUMIF(แพ็ค!$C:$C,'รับ-จ่าย ประจำวัน'!$B93,แพ็ค!V:V)+SUMIF(ธุรการ!$C:$C,'รับ-จ่าย ประจำวัน'!$B93,ธุรการ!V:V)+SUMIF(เส้นแต่งหน้าขนมปัง!$C:$C,'รับ-จ่าย ประจำวัน'!$B93,เส้นแต่งหน้าขนมปัง!V:V)+SUMIF('วางแผนBC,CJ'!$C:$C,'รับ-จ่าย ประจำวัน'!$B93,'วางแผนBC,CJ'!V:V)+SUMIF(RD!$C:$C,'รับ-จ่าย ประจำวัน'!$B93,RD!V:V)+SUMIF('FG,ออนไล,คัดแยก'!$C:$C,'รับ-จ่าย ประจำวัน'!$B93,'FG,ออนไล,คัดแยก'!V:V)</f>
        <v>5</v>
      </c>
      <c r="BD93" s="16">
        <f>SUMIF(เตรียมส่วนผสม!$C:$C,'รับ-จ่าย ประจำวัน'!$B93,เตรียมส่วนผสม!W:W)+SUMIF(กวนไส้!$C:$C,'รับ-จ่าย ประจำวัน'!$B93,กวนไส้!W:W)+SUMIF(ผลิต1!$C:$C,'รับ-จ่าย ประจำวัน'!$B93,ผลิต1!W:W)+SUMIF(ผลิต2!$C:$C,'รับ-จ่าย ประจำวัน'!$B93,ผลิต2!W:W)+SUMIF(เส้นแต่งหน้าขนมเค้ก!$C:$C,'รับ-จ่าย ประจำวัน'!$B93,เส้นแต่งหน้าขนมเค้ก!W:W)+SUMIF(แพ็ค!$C:$C,'รับ-จ่าย ประจำวัน'!$B93,แพ็ค!W:W)+SUMIF(ธุรการ!$C:$C,'รับ-จ่าย ประจำวัน'!$B93,ธุรการ!W:W)+SUMIF(เส้นแต่งหน้าขนมปัง!$C:$C,'รับ-จ่าย ประจำวัน'!$B93,เส้นแต่งหน้าขนมปัง!W:W)+SUMIF('วางแผนBC,CJ'!$C:$C,'รับ-จ่าย ประจำวัน'!$B93,'วางแผนBC,CJ'!W:W)+SUMIF(RD!$C:$C,'รับ-จ่าย ประจำวัน'!$B93,RD!W:W)+SUMIF('FG,ออนไล,คัดแยก'!$C:$C,'รับ-จ่าย ประจำวัน'!$B93,'FG,ออนไล,คัดแยก'!W:W)</f>
        <v>5</v>
      </c>
      <c r="BE93" s="16">
        <f>SUMIF(เตรียมส่วนผสม!$C:$C,'รับ-จ่าย ประจำวัน'!$B93,เตรียมส่วนผสม!X:X)+SUMIF(กวนไส้!$C:$C,'รับ-จ่าย ประจำวัน'!$B93,กวนไส้!X:X)+SUMIF(ผลิต1!$C:$C,'รับ-จ่าย ประจำวัน'!$B93,ผลิต1!X:X)+SUMIF(ผลิต2!$C:$C,'รับ-จ่าย ประจำวัน'!$B93,ผลิต2!X:X)+SUMIF(เส้นแต่งหน้าขนมเค้ก!$C:$C,'รับ-จ่าย ประจำวัน'!$B93,เส้นแต่งหน้าขนมเค้ก!X:X)+SUMIF(แพ็ค!$C:$C,'รับ-จ่าย ประจำวัน'!$B93,แพ็ค!X:X)+SUMIF(ธุรการ!$C:$C,'รับ-จ่าย ประจำวัน'!$B93,ธุรการ!X:X)+SUMIF(เส้นแต่งหน้าขนมปัง!$C:$C,'รับ-จ่าย ประจำวัน'!$B93,เส้นแต่งหน้าขนมปัง!X:X)+SUMIF('วางแผนBC,CJ'!$C:$C,'รับ-จ่าย ประจำวัน'!$B93,'วางแผนBC,CJ'!X:X)+SUMIF(RD!$C:$C,'รับ-จ่าย ประจำวัน'!$B93,RD!X:X)+SUMIF('FG,ออนไล,คัดแยก'!$C:$C,'รับ-จ่าย ประจำวัน'!$B93,'FG,ออนไล,คัดแยก'!X:X)</f>
        <v>0</v>
      </c>
      <c r="BF93" s="16">
        <f>SUMIF(เตรียมส่วนผสม!$C:$C,'รับ-จ่าย ประจำวัน'!$B93,เตรียมส่วนผสม!Y:Y)+SUMIF(กวนไส้!$C:$C,'รับ-จ่าย ประจำวัน'!$B93,กวนไส้!Y:Y)+SUMIF(ผลิต1!$C:$C,'รับ-จ่าย ประจำวัน'!$B93,ผลิต1!Y:Y)+SUMIF(ผลิต2!$C:$C,'รับ-จ่าย ประจำวัน'!$B93,ผลิต2!Y:Y)+SUMIF(เส้นแต่งหน้าขนมเค้ก!$C:$C,'รับ-จ่าย ประจำวัน'!$B93,เส้นแต่งหน้าขนมเค้ก!Y:Y)+SUMIF(แพ็ค!$C:$C,'รับ-จ่าย ประจำวัน'!$B93,แพ็ค!Y:Y)+SUMIF(ธุรการ!$C:$C,'รับ-จ่าย ประจำวัน'!$B93,ธุรการ!Y:Y)+SUMIF(เส้นแต่งหน้าขนมปัง!$C:$C,'รับ-จ่าย ประจำวัน'!$B93,เส้นแต่งหน้าขนมปัง!Y:Y)+SUMIF('วางแผนBC,CJ'!$C:$C,'รับ-จ่าย ประจำวัน'!$B93,'วางแผนBC,CJ'!Y:Y)+SUMIF(RD!$C:$C,'รับ-จ่าย ประจำวัน'!$B93,RD!Y:Y)+SUMIF('FG,ออนไล,คัดแยก'!$C:$C,'รับ-จ่าย ประจำวัน'!$B93,'FG,ออนไล,คัดแยก'!Y:Y)</f>
        <v>0</v>
      </c>
      <c r="BG93" s="16">
        <f>SUMIF(เตรียมส่วนผสม!$C:$C,'รับ-จ่าย ประจำวัน'!$B93,เตรียมส่วนผสม!Z:Z)+SUMIF(กวนไส้!$C:$C,'รับ-จ่าย ประจำวัน'!$B93,กวนไส้!Z:Z)+SUMIF(ผลิต1!$C:$C,'รับ-จ่าย ประจำวัน'!$B93,ผลิต1!Z:Z)+SUMIF(ผลิต2!$C:$C,'รับ-จ่าย ประจำวัน'!$B93,ผลิต2!Z:Z)+SUMIF(เส้นแต่งหน้าขนมเค้ก!$C:$C,'รับ-จ่าย ประจำวัน'!$B93,เส้นแต่งหน้าขนมเค้ก!Z:Z)+SUMIF(แพ็ค!$C:$C,'รับ-จ่าย ประจำวัน'!$B93,แพ็ค!Z:Z)+SUMIF(ธุรการ!$C:$C,'รับ-จ่าย ประจำวัน'!$B93,ธุรการ!Z:Z)+SUMIF(เส้นแต่งหน้าขนมปัง!$C:$C,'รับ-จ่าย ประจำวัน'!$B93,เส้นแต่งหน้าขนมปัง!Z:Z)+SUMIF('วางแผนBC,CJ'!$C:$C,'รับ-จ่าย ประจำวัน'!$B93,'วางแผนBC,CJ'!Z:Z)+SUMIF(RD!$C:$C,'รับ-จ่าย ประจำวัน'!$B93,RD!Z:Z)+SUMIF('FG,ออนไล,คัดแยก'!$C:$C,'รับ-จ่าย ประจำวัน'!$B93,'FG,ออนไล,คัดแยก'!Z:Z)</f>
        <v>0</v>
      </c>
      <c r="BH93" s="16">
        <f>SUMIF(เตรียมส่วนผสม!$C:$C,'รับ-จ่าย ประจำวัน'!$B93,เตรียมส่วนผสม!AA:AA)+SUMIF(กวนไส้!$C:$C,'รับ-จ่าย ประจำวัน'!$B93,กวนไส้!AA:AA)+SUMIF(ผลิต1!$C:$C,'รับ-จ่าย ประจำวัน'!$B93,ผลิต1!AA:AA)+SUMIF(ผลิต2!$C:$C,'รับ-จ่าย ประจำวัน'!$B93,ผลิต2!AA:AA)+SUMIF(เส้นแต่งหน้าขนมเค้ก!$C:$C,'รับ-จ่าย ประจำวัน'!$B93,เส้นแต่งหน้าขนมเค้ก!AA:AA)+SUMIF(แพ็ค!$C:$C,'รับ-จ่าย ประจำวัน'!$B93,แพ็ค!AA:AA)+SUMIF(ธุรการ!$C:$C,'รับ-จ่าย ประจำวัน'!$B93,ธุรการ!AA:AA)+SUMIF(เส้นแต่งหน้าขนมปัง!$C:$C,'รับ-จ่าย ประจำวัน'!$B93,เส้นแต่งหน้าขนมปัง!AA:AA)+SUMIF('วางแผนBC,CJ'!$C:$C,'รับ-จ่าย ประจำวัน'!$B93,'วางแผนBC,CJ'!AA:AA)+SUMIF(RD!$C:$C,'รับ-จ่าย ประจำวัน'!$B93,RD!AA:AA)+SUMIF('FG,ออนไล,คัดแยก'!$C:$C,'รับ-จ่าย ประจำวัน'!$B93,'FG,ออนไล,คัดแยก'!AA:AA)</f>
        <v>0</v>
      </c>
      <c r="BI93" s="16">
        <f>SUMIF(เตรียมส่วนผสม!$C:$C,'รับ-จ่าย ประจำวัน'!$B93,เตรียมส่วนผสม!AB:AB)+SUMIF(กวนไส้!$C:$C,'รับ-จ่าย ประจำวัน'!$B93,กวนไส้!AB:AB)+SUMIF(ผลิต1!$C:$C,'รับ-จ่าย ประจำวัน'!$B93,ผลิต1!AB:AB)+SUMIF(ผลิต2!$C:$C,'รับ-จ่าย ประจำวัน'!$B93,ผลิต2!AB:AB)+SUMIF(เส้นแต่งหน้าขนมเค้ก!$C:$C,'รับ-จ่าย ประจำวัน'!$B93,เส้นแต่งหน้าขนมเค้ก!AB:AB)+SUMIF(แพ็ค!$C:$C,'รับ-จ่าย ประจำวัน'!$B93,แพ็ค!AB:AB)+SUMIF(ธุรการ!$C:$C,'รับ-จ่าย ประจำวัน'!$B93,ธุรการ!AB:AB)+SUMIF(เส้นแต่งหน้าขนมปัง!$C:$C,'รับ-จ่าย ประจำวัน'!$B93,เส้นแต่งหน้าขนมปัง!AB:AB)+SUMIF('วางแผนBC,CJ'!$C:$C,'รับ-จ่าย ประจำวัน'!$B93,'วางแผนBC,CJ'!AB:AB)+SUMIF(RD!$C:$C,'รับ-จ่าย ประจำวัน'!$B93,RD!AB:AB)+SUMIF('FG,ออนไล,คัดแยก'!$C:$C,'รับ-จ่าย ประจำวัน'!$B93,'FG,ออนไล,คัดแยก'!AB:AB)</f>
        <v>5</v>
      </c>
      <c r="BJ93" s="16">
        <f>SUMIF(เตรียมส่วนผสม!$C:$C,'รับ-จ่าย ประจำวัน'!$B93,เตรียมส่วนผสม!AC:AC)+SUMIF(กวนไส้!$C:$C,'รับ-จ่าย ประจำวัน'!$B93,กวนไส้!AC:AC)+SUMIF(ผลิต1!$C:$C,'รับ-จ่าย ประจำวัน'!$B93,ผลิต1!AC:AC)+SUMIF(ผลิต2!$C:$C,'รับ-จ่าย ประจำวัน'!$B93,ผลิต2!AC:AC)+SUMIF(เส้นแต่งหน้าขนมเค้ก!$C:$C,'รับ-จ่าย ประจำวัน'!$B93,เส้นแต่งหน้าขนมเค้ก!AC:AC)+SUMIF(แพ็ค!$C:$C,'รับ-จ่าย ประจำวัน'!$B93,แพ็ค!AC:AC)+SUMIF(ธุรการ!$C:$C,'รับ-จ่าย ประจำวัน'!$B93,ธุรการ!AC:AC)+SUMIF(เส้นแต่งหน้าขนมปัง!$C:$C,'รับ-จ่าย ประจำวัน'!$B93,เส้นแต่งหน้าขนมปัง!AC:AC)+SUMIF('วางแผนBC,CJ'!$C:$C,'รับ-จ่าย ประจำวัน'!$B93,'วางแผนBC,CJ'!AC:AC)+SUMIF(RD!$C:$C,'รับ-จ่าย ประจำวัน'!$B93,RD!AC:AC)+SUMIF('FG,ออนไล,คัดแยก'!$C:$C,'รับ-จ่าย ประจำวัน'!$B93,'FG,ออนไล,คัดแยก'!AC:AC)</f>
        <v>15</v>
      </c>
      <c r="BK93" s="16">
        <f>SUMIF(เตรียมส่วนผสม!$C:$C,'รับ-จ่าย ประจำวัน'!$B93,เตรียมส่วนผสม!AD:AD)+SUMIF(กวนไส้!$C:$C,'รับ-จ่าย ประจำวัน'!$B93,กวนไส้!AD:AD)+SUMIF(ผลิต1!$C:$C,'รับ-จ่าย ประจำวัน'!$B93,ผลิต1!AD:AD)+SUMIF(ผลิต2!$C:$C,'รับ-จ่าย ประจำวัน'!$B93,ผลิต2!AD:AD)+SUMIF(เส้นแต่งหน้าขนมเค้ก!$C:$C,'รับ-จ่าย ประจำวัน'!$B93,เส้นแต่งหน้าขนมเค้ก!AD:AD)+SUMIF(แพ็ค!$C:$C,'รับ-จ่าย ประจำวัน'!$B93,แพ็ค!AD:AD)+SUMIF(ธุรการ!$C:$C,'รับ-จ่าย ประจำวัน'!$B93,ธุรการ!AD:AD)+SUMIF(เส้นแต่งหน้าขนมปัง!$C:$C,'รับ-จ่าย ประจำวัน'!$B93,เส้นแต่งหน้าขนมปัง!AD:AD)+SUMIF('วางแผนBC,CJ'!$C:$C,'รับ-จ่าย ประจำวัน'!$B93,'วางแผนBC,CJ'!AD:AD)+SUMIF(RD!$C:$C,'รับ-จ่าย ประจำวัน'!$B93,RD!AD:AD)+SUMIF('FG,ออนไล,คัดแยก'!$C:$C,'รับ-จ่าย ประจำวัน'!$B93,'FG,ออนไล,คัดแยก'!AD:AD)</f>
        <v>5</v>
      </c>
      <c r="BL93" s="16">
        <f>SUMIF(เตรียมส่วนผสม!$C:$C,'รับ-จ่าย ประจำวัน'!$B93,เตรียมส่วนผสม!AE:AE)+SUMIF(กวนไส้!$C:$C,'รับ-จ่าย ประจำวัน'!$B93,กวนไส้!AE:AE)+SUMIF(ผลิต1!$C:$C,'รับ-จ่าย ประจำวัน'!$B93,ผลิต1!AE:AE)+SUMIF(ผลิต2!$C:$C,'รับ-จ่าย ประจำวัน'!$B93,ผลิต2!AE:AE)+SUMIF(เส้นแต่งหน้าขนมเค้ก!$C:$C,'รับ-จ่าย ประจำวัน'!$B93,เส้นแต่งหน้าขนมเค้ก!AE:AE)+SUMIF(แพ็ค!$C:$C,'รับ-จ่าย ประจำวัน'!$B93,แพ็ค!AE:AE)+SUMIF(ธุรการ!$C:$C,'รับ-จ่าย ประจำวัน'!$B93,ธุรการ!AE:AE)+SUMIF(เส้นแต่งหน้าขนมปัง!$C:$C,'รับ-จ่าย ประจำวัน'!$B93,เส้นแต่งหน้าขนมปัง!AE:AE)+SUMIF('วางแผนBC,CJ'!$C:$C,'รับ-จ่าย ประจำวัน'!$B93,'วางแผนBC,CJ'!AE:AE)+SUMIF(RD!$C:$C,'รับ-จ่าย ประจำวัน'!$B93,RD!AE:AE)+SUMIF('FG,ออนไล,คัดแยก'!$C:$C,'รับ-จ่าย ประจำวัน'!$B93,'FG,ออนไล,คัดแยก'!AE:AE)</f>
        <v>0</v>
      </c>
      <c r="BM93" s="16">
        <f>SUMIF(เตรียมส่วนผสม!$C:$C,'รับ-จ่าย ประจำวัน'!$B93,เตรียมส่วนผสม!AF:AF)+SUMIF(กวนไส้!$C:$C,'รับ-จ่าย ประจำวัน'!$B93,กวนไส้!AF:AF)+SUMIF(ผลิต1!$C:$C,'รับ-จ่าย ประจำวัน'!$B93,ผลิต1!AF:AF)+SUMIF(ผลิต2!$C:$C,'รับ-จ่าย ประจำวัน'!$B93,ผลิต2!AF:AF)+SUMIF(เส้นแต่งหน้าขนมเค้ก!$C:$C,'รับ-จ่าย ประจำวัน'!$B93,เส้นแต่งหน้าขนมเค้ก!AF:AF)+SUMIF(แพ็ค!$C:$C,'รับ-จ่าย ประจำวัน'!$B93,แพ็ค!AF:AF)+SUMIF(ธุรการ!$C:$C,'รับ-จ่าย ประจำวัน'!$B93,ธุรการ!AF:AF)+SUMIF(เส้นแต่งหน้าขนมปัง!$C:$C,'รับ-จ่าย ประจำวัน'!$B93,เส้นแต่งหน้าขนมปัง!AF:AF)+SUMIF('วางแผนBC,CJ'!$C:$C,'รับ-จ่าย ประจำวัน'!$B93,'วางแผนBC,CJ'!AF:AF)+SUMIF(RD!$C:$C,'รับ-จ่าย ประจำวัน'!$B93,RD!AF:AF)+SUMIF('FG,ออนไล,คัดแยก'!$C:$C,'รับ-จ่าย ประจำวัน'!$B93,'FG,ออนไล,คัดแยก'!AF:AF)</f>
        <v>0</v>
      </c>
      <c r="BN93" s="16">
        <f>SUMIF(เตรียมส่วนผสม!$C:$C,'รับ-จ่าย ประจำวัน'!$B93,เตรียมส่วนผสม!AG:AG)+SUMIF(กวนไส้!$C:$C,'รับ-จ่าย ประจำวัน'!$B93,กวนไส้!AG:AG)+SUMIF(ผลิต1!$C:$C,'รับ-จ่าย ประจำวัน'!$B93,ผลิต1!AG:AG)+SUMIF(ผลิต2!$C:$C,'รับ-จ่าย ประจำวัน'!$B93,ผลิต2!AG:AG)+SUMIF(เส้นแต่งหน้าขนมเค้ก!$C:$C,'รับ-จ่าย ประจำวัน'!$B93,เส้นแต่งหน้าขนมเค้ก!AG:AG)+SUMIF(แพ็ค!$C:$C,'รับ-จ่าย ประจำวัน'!$B93,แพ็ค!AG:AG)+SUMIF(ธุรการ!$C:$C,'รับ-จ่าย ประจำวัน'!$B93,ธุรการ!AG:AG)+SUMIF(เส้นแต่งหน้าขนมปัง!$C:$C,'รับ-จ่าย ประจำวัน'!$B93,เส้นแต่งหน้าขนมปัง!AG:AG)+SUMIF('วางแผนBC,CJ'!$C:$C,'รับ-จ่าย ประจำวัน'!$B93,'วางแผนBC,CJ'!AG:AG)+SUMIF(RD!$C:$C,'รับ-จ่าย ประจำวัน'!$B93,RD!AG:AG)+SUMIF('FG,ออนไล,คัดแยก'!$C:$C,'รับ-จ่าย ประจำวัน'!$B93,'FG,ออนไล,คัดแยก'!AG:AG)</f>
        <v>0</v>
      </c>
      <c r="BO93" s="16">
        <f>SUMIF(เตรียมส่วนผสม!$C:$C,'รับ-จ่าย ประจำวัน'!$B93,เตรียมส่วนผสม!AH:AH)+SUMIF(กวนไส้!$C:$C,'รับ-จ่าย ประจำวัน'!$B93,กวนไส้!AH:AH)+SUMIF(ผลิต1!$C:$C,'รับ-จ่าย ประจำวัน'!$B93,ผลิต1!AH:AH)+SUMIF(ผลิต2!$C:$C,'รับ-จ่าย ประจำวัน'!$B93,ผลิต2!AH:AH)+SUMIF(เส้นแต่งหน้าขนมเค้ก!$C:$C,'รับ-จ่าย ประจำวัน'!$B93,เส้นแต่งหน้าขนมเค้ก!AH:AH)+SUMIF(แพ็ค!$C:$C,'รับ-จ่าย ประจำวัน'!$B93,แพ็ค!AH:AH)+SUMIF(ธุรการ!$C:$C,'รับ-จ่าย ประจำวัน'!$B93,ธุรการ!AH:AH)+SUMIF(เส้นแต่งหน้าขนมปัง!$C:$C,'รับ-จ่าย ประจำวัน'!$B93,เส้นแต่งหน้าขนมปัง!AH:AH)+SUMIF('วางแผนBC,CJ'!$C:$C,'รับ-จ่าย ประจำวัน'!$B93,'วางแผนBC,CJ'!AH:AH)+SUMIF(RD!$C:$C,'รับ-จ่าย ประจำวัน'!$B93,RD!AH:AH)+SUMIF('FG,ออนไล,คัดแยก'!$C:$C,'รับ-จ่าย ประจำวัน'!$B93,'FG,ออนไล,คัดแยก'!AH:AH)</f>
        <v>0</v>
      </c>
      <c r="BP93" s="16">
        <f>SUMIF(เตรียมส่วนผสม!$C:$C,'รับ-จ่าย ประจำวัน'!$B93,เตรียมส่วนผสม!AI:AI)+SUMIF(กวนไส้!$C:$C,'รับ-จ่าย ประจำวัน'!$B93,กวนไส้!AI:AI)+SUMIF(ผลิต1!$C:$C,'รับ-จ่าย ประจำวัน'!$B93,ผลิต1!AI:AI)+SUMIF(ผลิต2!$C:$C,'รับ-จ่าย ประจำวัน'!$B93,ผลิต2!AI:AI)+SUMIF(เส้นแต่งหน้าขนมเค้ก!$C:$C,'รับ-จ่าย ประจำวัน'!$B93,เส้นแต่งหน้าขนมเค้ก!AI:AI)+SUMIF(แพ็ค!$C:$C,'รับ-จ่าย ประจำวัน'!$B93,แพ็ค!AI:AI)+SUMIF(ธุรการ!$C:$C,'รับ-จ่าย ประจำวัน'!$B93,ธุรการ!AI:AI)+SUMIF(เส้นแต่งหน้าขนมปัง!$C:$C,'รับ-จ่าย ประจำวัน'!$B93,เส้นแต่งหน้าขนมปัง!AI:AI)+SUMIF('วางแผนBC,CJ'!$C:$C,'รับ-จ่าย ประจำวัน'!$B93,'วางแผนBC,CJ'!AI:AI)+SUMIF(RD!$C:$C,'รับ-จ่าย ประจำวัน'!$B93,RD!AI:AI)+SUMIF('FG,ออนไล,คัดแยก'!$C:$C,'รับ-จ่าย ประจำวัน'!$B93,'FG,ออนไล,คัดแยก'!AI:AI)</f>
        <v>5</v>
      </c>
      <c r="BQ93" s="16">
        <f>SUMIF(เตรียมส่วนผสม!$C:$C,'รับ-จ่าย ประจำวัน'!$B93,เตรียมส่วนผสม!AJ:AJ)+SUMIF(กวนไส้!$C:$C,'รับ-จ่าย ประจำวัน'!$B93,กวนไส้!AJ:AJ)+SUMIF(ผลิต1!$C:$C,'รับ-จ่าย ประจำวัน'!$B93,ผลิต1!AJ:AJ)+SUMIF(ผลิต2!$C:$C,'รับ-จ่าย ประจำวัน'!$B93,ผลิต2!AJ:AJ)+SUMIF(เส้นแต่งหน้าขนมเค้ก!$C:$C,'รับ-จ่าย ประจำวัน'!$B93,เส้นแต่งหน้าขนมเค้ก!AJ:AJ)+SUMIF(แพ็ค!$C:$C,'รับ-จ่าย ประจำวัน'!$B93,แพ็ค!AJ:AJ)+SUMIF(ธุรการ!$C:$C,'รับ-จ่าย ประจำวัน'!$B93,ธุรการ!AJ:AJ)+SUMIF(เส้นแต่งหน้าขนมปัง!$C:$C,'รับ-จ่าย ประจำวัน'!$B93,เส้นแต่งหน้าขนมปัง!AJ:AJ)+SUMIF('วางแผนBC,CJ'!$C:$C,'รับ-จ่าย ประจำวัน'!$B93,'วางแผนBC,CJ'!AJ:AJ)+SUMIF(RD!$C:$C,'รับ-จ่าย ประจำวัน'!$B93,RD!AJ:AJ)+SUMIF('FG,ออนไล,คัดแยก'!$C:$C,'รับ-จ่าย ประจำวัน'!$B93,'FG,ออนไล,คัดแยก'!AJ:AJ)</f>
        <v>0</v>
      </c>
      <c r="BR93" s="16">
        <f>SUMIF(เตรียมส่วนผสม!$C:$C,'รับ-จ่าย ประจำวัน'!$B93,เตรียมส่วนผสม!AK:AK)+SUMIF(กวนไส้!$C:$C,'รับ-จ่าย ประจำวัน'!$B93,กวนไส้!AK:AK)+SUMIF(ผลิต1!$C:$C,'รับ-จ่าย ประจำวัน'!$B93,ผลิต1!AK:AK)+SUMIF(ผลิต2!$C:$C,'รับ-จ่าย ประจำวัน'!$B93,ผลิต2!AK:AK)+SUMIF(เส้นแต่งหน้าขนมเค้ก!$C:$C,'รับ-จ่าย ประจำวัน'!$B93,เส้นแต่งหน้าขนมเค้ก!AK:AK)+SUMIF(แพ็ค!$C:$C,'รับ-จ่าย ประจำวัน'!$B93,แพ็ค!AK:AK)+SUMIF(ธุรการ!$C:$C,'รับ-จ่าย ประจำวัน'!$B93,ธุรการ!AK:AK)+SUMIF(เส้นแต่งหน้าขนมปัง!$C:$C,'รับ-จ่าย ประจำวัน'!$B93,เส้นแต่งหน้าขนมปัง!AK:AK)+SUMIF('วางแผนBC,CJ'!$C:$C,'รับ-จ่าย ประจำวัน'!$B93,'วางแผนBC,CJ'!AK:AK)+SUMIF(RD!$C:$C,'รับ-จ่าย ประจำวัน'!$B93,RD!AK:AK)+SUMIF('FG,ออนไล,คัดแยก'!$C:$C,'รับ-จ่าย ประจำวัน'!$B93,'FG,ออนไล,คัดแยก'!AK:AK)</f>
        <v>0</v>
      </c>
      <c r="BS93" s="16">
        <f>SUMIF(เตรียมส่วนผสม!$C:$C,'รับ-จ่าย ประจำวัน'!$B93,เตรียมส่วนผสม!AL:AL)+SUMIF(กวนไส้!$C:$C,'รับ-จ่าย ประจำวัน'!$B93,กวนไส้!AL:AL)+SUMIF(ผลิต1!$C:$C,'รับ-จ่าย ประจำวัน'!$B93,ผลิต1!AL:AL)+SUMIF(ผลิต2!$C:$C,'รับ-จ่าย ประจำวัน'!$B93,ผลิต2!AL:AL)+SUMIF(เส้นแต่งหน้าขนมเค้ก!$C:$C,'รับ-จ่าย ประจำวัน'!$B93,เส้นแต่งหน้าขนมเค้ก!AL:AL)+SUMIF(แพ็ค!$C:$C,'รับ-จ่าย ประจำวัน'!$B93,แพ็ค!AL:AL)+SUMIF(ธุรการ!$C:$C,'รับ-จ่าย ประจำวัน'!$B93,ธุรการ!AL:AL)+SUMIF(เส้นแต่งหน้าขนมปัง!$C:$C,'รับ-จ่าย ประจำวัน'!$B93,เส้นแต่งหน้าขนมปัง!AL:AL)+SUMIF('วางแผนBC,CJ'!$C:$C,'รับ-จ่าย ประจำวัน'!$B93,'วางแผนBC,CJ'!AL:AL)+SUMIF(RD!$C:$C,'รับ-จ่าย ประจำวัน'!$B93,RD!AL:AL)+SUMIF('FG,ออนไล,คัดแยก'!$C:$C,'รับ-จ่าย ประจำวัน'!$B93,'FG,ออนไล,คัดแยก'!AL:AL)</f>
        <v>0</v>
      </c>
      <c r="BT93" s="18">
        <f t="shared" si="20"/>
        <v>85</v>
      </c>
      <c r="BU93" s="116">
        <v>250</v>
      </c>
      <c r="BV93" s="146">
        <f t="shared" si="21"/>
        <v>194</v>
      </c>
      <c r="BW93" s="183">
        <v>30</v>
      </c>
      <c r="BX93" s="172">
        <f t="shared" si="29"/>
        <v>2.8333333333333335</v>
      </c>
      <c r="BY93" s="188">
        <f t="shared" si="22"/>
        <v>68.470588235294116</v>
      </c>
      <c r="BZ93" s="180">
        <f t="shared" ca="1" si="23"/>
        <v>46271.470588235294</v>
      </c>
      <c r="CA93" s="93"/>
      <c r="CB93" s="93"/>
      <c r="CC93" s="93"/>
      <c r="CD93" s="93"/>
      <c r="CE93" s="93"/>
      <c r="CF93" s="93"/>
      <c r="CG93" s="93"/>
      <c r="CH93" s="93"/>
      <c r="CI93" s="93"/>
      <c r="CJ93" s="94"/>
      <c r="CK93" s="9">
        <f t="shared" si="24"/>
        <v>-56</v>
      </c>
    </row>
    <row r="94" spans="1:89" hidden="1" x14ac:dyDescent="0.5">
      <c r="A94" s="149"/>
      <c r="B94" s="34" t="s">
        <v>366</v>
      </c>
      <c r="C94" s="10" t="s">
        <v>1601</v>
      </c>
      <c r="D94" s="135" t="s">
        <v>276</v>
      </c>
      <c r="E94" s="11">
        <v>65</v>
      </c>
      <c r="F94" s="75"/>
      <c r="G94" s="11"/>
      <c r="H94" s="12">
        <v>0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3"/>
      <c r="AF94" s="13"/>
      <c r="AG94" s="13"/>
      <c r="AH94" s="13"/>
      <c r="AI94" s="14"/>
      <c r="AJ94" s="14"/>
      <c r="AK94" s="14"/>
      <c r="AL94" s="14"/>
      <c r="AM94" s="14"/>
      <c r="AN94" s="15">
        <f t="shared" si="19"/>
        <v>0</v>
      </c>
      <c r="AO94" s="16">
        <f>SUMIF(เตรียมส่วนผสม!$C:$C,'รับ-จ่าย ประจำวัน'!$B94,เตรียมส่วนผสม!H:H)+SUMIF(กวนไส้!$C:$C,'รับ-จ่าย ประจำวัน'!$B94,กวนไส้!H:H)+SUMIF(ผลิต1!$C:$C,'รับ-จ่าย ประจำวัน'!$B94,ผลิต1!H:H)+SUMIF(ผลิต2!$C:$C,'รับ-จ่าย ประจำวัน'!$B94,ผลิต2!H:H)+SUMIF(เส้นแต่งหน้าขนมเค้ก!$C:$C,'รับ-จ่าย ประจำวัน'!$B94,เส้นแต่งหน้าขนมเค้ก!H:H)+SUMIF(แพ็ค!$C:$C,'รับ-จ่าย ประจำวัน'!$B94,แพ็ค!H:H)+SUMIF(ธุรการ!$C:$C,'รับ-จ่าย ประจำวัน'!$B94,ธุรการ!H:H)+SUMIF(เส้นแต่งหน้าขนมปัง!$C:$C,'รับ-จ่าย ประจำวัน'!$B94,เส้นแต่งหน้าขนมปัง!H:H)+SUMIF('วางแผนBC,CJ'!$C:$C,'รับ-จ่าย ประจำวัน'!$B94,'วางแผนBC,CJ'!H:H)+SUMIF(RD!$C:$C,'รับ-จ่าย ประจำวัน'!$B94,RD!H:H)+SUMIF('FG,ออนไล,คัดแยก'!$C:$C,'รับ-จ่าย ประจำวัน'!$B94,'FG,ออนไล,คัดแยก'!H:H)</f>
        <v>0</v>
      </c>
      <c r="AP94" s="16">
        <f>SUMIF(เตรียมส่วนผสม!$C:$C,'รับ-จ่าย ประจำวัน'!$B94,เตรียมส่วนผสม!I:I)+SUMIF(กวนไส้!$C:$C,'รับ-จ่าย ประจำวัน'!$B94,กวนไส้!I:I)+SUMIF(ผลิต1!$C:$C,'รับ-จ่าย ประจำวัน'!$B94,ผลิต1!I:I)+SUMIF(ผลิต2!$C:$C,'รับ-จ่าย ประจำวัน'!$B94,ผลิต2!I:I)+SUMIF(เส้นแต่งหน้าขนมเค้ก!$C:$C,'รับ-จ่าย ประจำวัน'!$B94,เส้นแต่งหน้าขนมเค้ก!I:I)+SUMIF(แพ็ค!$C:$C,'รับ-จ่าย ประจำวัน'!$B94,แพ็ค!I:I)+SUMIF(ธุรการ!$C:$C,'รับ-จ่าย ประจำวัน'!$B94,ธุรการ!I:I)+SUMIF(เส้นแต่งหน้าขนมปัง!$C:$C,'รับ-จ่าย ประจำวัน'!$B94,เส้นแต่งหน้าขนมปัง!I:I)+SUMIF('วางแผนBC,CJ'!$C:$C,'รับ-จ่าย ประจำวัน'!$B94,'วางแผนBC,CJ'!I:I)+SUMIF(RD!$C:$C,'รับ-จ่าย ประจำวัน'!$B94,RD!I:I)+SUMIF('FG,ออนไล,คัดแยก'!$C:$C,'รับ-จ่าย ประจำวัน'!$B94,'FG,ออนไล,คัดแยก'!I:I)</f>
        <v>0</v>
      </c>
      <c r="AQ94" s="16">
        <f>SUMIF(เตรียมส่วนผสม!$C:$C,'รับ-จ่าย ประจำวัน'!$B94,เตรียมส่วนผสม!J:J)+SUMIF(กวนไส้!$C:$C,'รับ-จ่าย ประจำวัน'!$B94,กวนไส้!J:J)+SUMIF(ผลิต1!$C:$C,'รับ-จ่าย ประจำวัน'!$B94,ผลิต1!J:J)+SUMIF(ผลิต2!$C:$C,'รับ-จ่าย ประจำวัน'!$B94,ผลิต2!J:J)+SUMIF(เส้นแต่งหน้าขนมเค้ก!$C:$C,'รับ-จ่าย ประจำวัน'!$B94,เส้นแต่งหน้าขนมเค้ก!J:J)+SUMIF(แพ็ค!$C:$C,'รับ-จ่าย ประจำวัน'!$B94,แพ็ค!J:J)+SUMIF(ธุรการ!$C:$C,'รับ-จ่าย ประจำวัน'!$B94,ธุรการ!J:J)+SUMIF(เส้นแต่งหน้าขนมปัง!$C:$C,'รับ-จ่าย ประจำวัน'!$B94,เส้นแต่งหน้าขนมปัง!J:J)+SUMIF('วางแผนBC,CJ'!$C:$C,'รับ-จ่าย ประจำวัน'!$B94,'วางแผนBC,CJ'!J:J)+SUMIF(RD!$C:$C,'รับ-จ่าย ประจำวัน'!$B94,RD!J:J)+SUMIF('FG,ออนไล,คัดแยก'!$C:$C,'รับ-จ่าย ประจำวัน'!$B94,'FG,ออนไล,คัดแยก'!J:J)</f>
        <v>0</v>
      </c>
      <c r="AR94" s="16">
        <f>SUMIF(เตรียมส่วนผสม!$C:$C,'รับ-จ่าย ประจำวัน'!$B94,เตรียมส่วนผสม!K:K)+SUMIF(กวนไส้!$C:$C,'รับ-จ่าย ประจำวัน'!$B94,กวนไส้!K:K)+SUMIF(ผลิต1!$C:$C,'รับ-จ่าย ประจำวัน'!$B94,ผลิต1!K:K)+SUMIF(ผลิต2!$C:$C,'รับ-จ่าย ประจำวัน'!$B94,ผลิต2!K:K)+SUMIF(เส้นแต่งหน้าขนมเค้ก!$C:$C,'รับ-จ่าย ประจำวัน'!$B94,เส้นแต่งหน้าขนมเค้ก!K:K)+SUMIF(แพ็ค!$C:$C,'รับ-จ่าย ประจำวัน'!$B94,แพ็ค!K:K)+SUMIF(ธุรการ!$C:$C,'รับ-จ่าย ประจำวัน'!$B94,ธุรการ!K:K)+SUMIF(เส้นแต่งหน้าขนมปัง!$C:$C,'รับ-จ่าย ประจำวัน'!$B94,เส้นแต่งหน้าขนมปัง!K:K)+SUMIF('วางแผนBC,CJ'!$C:$C,'รับ-จ่าย ประจำวัน'!$B94,'วางแผนBC,CJ'!K:K)+SUMIF(RD!$C:$C,'รับ-จ่าย ประจำวัน'!$B94,RD!K:K)+SUMIF('FG,ออนไล,คัดแยก'!$C:$C,'รับ-จ่าย ประจำวัน'!$B94,'FG,ออนไล,คัดแยก'!K:K)</f>
        <v>0</v>
      </c>
      <c r="AS94" s="16">
        <f>SUMIF(เตรียมส่วนผสม!$C:$C,'รับ-จ่าย ประจำวัน'!$B94,เตรียมส่วนผสม!L:L)+SUMIF(กวนไส้!$C:$C,'รับ-จ่าย ประจำวัน'!$B94,กวนไส้!L:L)+SUMIF(ผลิต1!$C:$C,'รับ-จ่าย ประจำวัน'!$B94,ผลิต1!L:L)+SUMIF(ผลิต2!$C:$C,'รับ-จ่าย ประจำวัน'!$B94,ผลิต2!L:L)+SUMIF(เส้นแต่งหน้าขนมเค้ก!$C:$C,'รับ-จ่าย ประจำวัน'!$B94,เส้นแต่งหน้าขนมเค้ก!L:L)+SUMIF(แพ็ค!$C:$C,'รับ-จ่าย ประจำวัน'!$B94,แพ็ค!L:L)+SUMIF(ธุรการ!$C:$C,'รับ-จ่าย ประจำวัน'!$B94,ธุรการ!L:L)+SUMIF(เส้นแต่งหน้าขนมปัง!$C:$C,'รับ-จ่าย ประจำวัน'!$B94,เส้นแต่งหน้าขนมปัง!L:L)+SUMIF('วางแผนBC,CJ'!$C:$C,'รับ-จ่าย ประจำวัน'!$B94,'วางแผนBC,CJ'!L:L)+SUMIF(RD!$C:$C,'รับ-จ่าย ประจำวัน'!$B94,RD!L:L)+SUMIF('FG,ออนไล,คัดแยก'!$C:$C,'รับ-จ่าย ประจำวัน'!$B94,'FG,ออนไล,คัดแยก'!L:L)</f>
        <v>0</v>
      </c>
      <c r="AT94" s="16">
        <f>SUMIF(เตรียมส่วนผสม!$C:$C,'รับ-จ่าย ประจำวัน'!$B94,เตรียมส่วนผสม!M:M)+SUMIF(กวนไส้!$C:$C,'รับ-จ่าย ประจำวัน'!$B94,กวนไส้!M:M)+SUMIF(ผลิต1!$C:$C,'รับ-จ่าย ประจำวัน'!$B94,ผลิต1!M:M)+SUMIF(ผลิต2!$C:$C,'รับ-จ่าย ประจำวัน'!$B94,ผลิต2!M:M)+SUMIF(เส้นแต่งหน้าขนมเค้ก!$C:$C,'รับ-จ่าย ประจำวัน'!$B94,เส้นแต่งหน้าขนมเค้ก!M:M)+SUMIF(แพ็ค!$C:$C,'รับ-จ่าย ประจำวัน'!$B94,แพ็ค!M:M)+SUMIF(ธุรการ!$C:$C,'รับ-จ่าย ประจำวัน'!$B94,ธุรการ!M:M)+SUMIF(เส้นแต่งหน้าขนมปัง!$C:$C,'รับ-จ่าย ประจำวัน'!$B94,เส้นแต่งหน้าขนมปัง!M:M)+SUMIF('วางแผนBC,CJ'!$C:$C,'รับ-จ่าย ประจำวัน'!$B94,'วางแผนBC,CJ'!M:M)+SUMIF(RD!$C:$C,'รับ-จ่าย ประจำวัน'!$B94,RD!M:M)+SUMIF('FG,ออนไล,คัดแยก'!$C:$C,'รับ-จ่าย ประจำวัน'!$B94,'FG,ออนไล,คัดแยก'!M:M)</f>
        <v>0</v>
      </c>
      <c r="AU94" s="16">
        <f>SUMIF(เตรียมส่วนผสม!$C:$C,'รับ-จ่าย ประจำวัน'!$B94,เตรียมส่วนผสม!N:N)+SUMIF(กวนไส้!$C:$C,'รับ-จ่าย ประจำวัน'!$B94,กวนไส้!N:N)+SUMIF(ผลิต1!$C:$C,'รับ-จ่าย ประจำวัน'!$B94,ผลิต1!N:N)+SUMIF(ผลิต2!$C:$C,'รับ-จ่าย ประจำวัน'!$B94,ผลิต2!N:N)+SUMIF(เส้นแต่งหน้าขนมเค้ก!$C:$C,'รับ-จ่าย ประจำวัน'!$B94,เส้นแต่งหน้าขนมเค้ก!N:N)+SUMIF(แพ็ค!$C:$C,'รับ-จ่าย ประจำวัน'!$B94,แพ็ค!N:N)+SUMIF(ธุรการ!$C:$C,'รับ-จ่าย ประจำวัน'!$B94,ธุรการ!N:N)+SUMIF(เส้นแต่งหน้าขนมปัง!$C:$C,'รับ-จ่าย ประจำวัน'!$B94,เส้นแต่งหน้าขนมปัง!N:N)+SUMIF('วางแผนBC,CJ'!$C:$C,'รับ-จ่าย ประจำวัน'!$B94,'วางแผนBC,CJ'!N:N)+SUMIF(RD!$C:$C,'รับ-จ่าย ประจำวัน'!$B94,RD!N:N)+SUMIF('FG,ออนไล,คัดแยก'!$C:$C,'รับ-จ่าย ประจำวัน'!$B94,'FG,ออนไล,คัดแยก'!N:N)</f>
        <v>0</v>
      </c>
      <c r="AV94" s="16">
        <f>SUMIF(เตรียมส่วนผสม!$C:$C,'รับ-จ่าย ประจำวัน'!$B94,เตรียมส่วนผสม!O:O)+SUMIF(กวนไส้!$C:$C,'รับ-จ่าย ประจำวัน'!$B94,กวนไส้!O:O)+SUMIF(ผลิต1!$C:$C,'รับ-จ่าย ประจำวัน'!$B94,ผลิต1!O:O)+SUMIF(ผลิต2!$C:$C,'รับ-จ่าย ประจำวัน'!$B94,ผลิต2!O:O)+SUMIF(เส้นแต่งหน้าขนมเค้ก!$C:$C,'รับ-จ่าย ประจำวัน'!$B94,เส้นแต่งหน้าขนมเค้ก!O:O)+SUMIF(แพ็ค!$C:$C,'รับ-จ่าย ประจำวัน'!$B94,แพ็ค!O:O)+SUMIF(ธุรการ!$C:$C,'รับ-จ่าย ประจำวัน'!$B94,ธุรการ!O:O)+SUMIF(เส้นแต่งหน้าขนมปัง!$C:$C,'รับ-จ่าย ประจำวัน'!$B94,เส้นแต่งหน้าขนมปัง!O:O)+SUMIF('วางแผนBC,CJ'!$C:$C,'รับ-จ่าย ประจำวัน'!$B94,'วางแผนBC,CJ'!O:O)+SUMIF(RD!$C:$C,'รับ-จ่าย ประจำวัน'!$B94,RD!O:O)+SUMIF('FG,ออนไล,คัดแยก'!$C:$C,'รับ-จ่าย ประจำวัน'!$B94,'FG,ออนไล,คัดแยก'!O:O)</f>
        <v>0</v>
      </c>
      <c r="AW94" s="16">
        <f>SUMIF(เตรียมส่วนผสม!$C:$C,'รับ-จ่าย ประจำวัน'!$B94,เตรียมส่วนผสม!P:P)+SUMIF(กวนไส้!$C:$C,'รับ-จ่าย ประจำวัน'!$B94,กวนไส้!P:P)+SUMIF(ผลิต1!$C:$C,'รับ-จ่าย ประจำวัน'!$B94,ผลิต1!P:P)+SUMIF(ผลิต2!$C:$C,'รับ-จ่าย ประจำวัน'!$B94,ผลิต2!P:P)+SUMIF(เส้นแต่งหน้าขนมเค้ก!$C:$C,'รับ-จ่าย ประจำวัน'!$B94,เส้นแต่งหน้าขนมเค้ก!P:P)+SUMIF(แพ็ค!$C:$C,'รับ-จ่าย ประจำวัน'!$B94,แพ็ค!P:P)+SUMIF(ธุรการ!$C:$C,'รับ-จ่าย ประจำวัน'!$B94,ธุรการ!P:P)+SUMIF(เส้นแต่งหน้าขนมปัง!$C:$C,'รับ-จ่าย ประจำวัน'!$B94,เส้นแต่งหน้าขนมปัง!P:P)+SUMIF('วางแผนBC,CJ'!$C:$C,'รับ-จ่าย ประจำวัน'!$B94,'วางแผนBC,CJ'!P:P)+SUMIF(RD!$C:$C,'รับ-จ่าย ประจำวัน'!$B94,RD!P:P)+SUMIF('FG,ออนไล,คัดแยก'!$C:$C,'รับ-จ่าย ประจำวัน'!$B94,'FG,ออนไล,คัดแยก'!P:P)</f>
        <v>0</v>
      </c>
      <c r="AX94" s="16">
        <f>SUMIF(เตรียมส่วนผสม!$C:$C,'รับ-จ่าย ประจำวัน'!$B94,เตรียมส่วนผสม!Q:Q)+SUMIF(กวนไส้!$C:$C,'รับ-จ่าย ประจำวัน'!$B94,กวนไส้!Q:Q)+SUMIF(ผลิต1!$C:$C,'รับ-จ่าย ประจำวัน'!$B94,ผลิต1!Q:Q)+SUMIF(ผลิต2!$C:$C,'รับ-จ่าย ประจำวัน'!$B94,ผลิต2!Q:Q)+SUMIF(เส้นแต่งหน้าขนมเค้ก!$C:$C,'รับ-จ่าย ประจำวัน'!$B94,เส้นแต่งหน้าขนมเค้ก!Q:Q)+SUMIF(แพ็ค!$C:$C,'รับ-จ่าย ประจำวัน'!$B94,แพ็ค!Q:Q)+SUMIF(ธุรการ!$C:$C,'รับ-จ่าย ประจำวัน'!$B94,ธุรการ!Q:Q)+SUMIF(เส้นแต่งหน้าขนมปัง!$C:$C,'รับ-จ่าย ประจำวัน'!$B94,เส้นแต่งหน้าขนมปัง!Q:Q)+SUMIF('วางแผนBC,CJ'!$C:$C,'รับ-จ่าย ประจำวัน'!$B94,'วางแผนBC,CJ'!Q:Q)+SUMIF(RD!$C:$C,'รับ-จ่าย ประจำวัน'!$B94,RD!Q:Q)+SUMIF('FG,ออนไล,คัดแยก'!$C:$C,'รับ-จ่าย ประจำวัน'!$B94,'FG,ออนไล,คัดแยก'!Q:Q)</f>
        <v>0</v>
      </c>
      <c r="AY94" s="16">
        <f>SUMIF(เตรียมส่วนผสม!$C:$C,'รับ-จ่าย ประจำวัน'!$B94,เตรียมส่วนผสม!R:R)+SUMIF(กวนไส้!$C:$C,'รับ-จ่าย ประจำวัน'!$B94,กวนไส้!R:R)+SUMIF(ผลิต1!$C:$C,'รับ-จ่าย ประจำวัน'!$B94,ผลิต1!R:R)+SUMIF(ผลิต2!$C:$C,'รับ-จ่าย ประจำวัน'!$B94,ผลิต2!R:R)+SUMIF(เส้นแต่งหน้าขนมเค้ก!$C:$C,'รับ-จ่าย ประจำวัน'!$B94,เส้นแต่งหน้าขนมเค้ก!R:R)+SUMIF(แพ็ค!$C:$C,'รับ-จ่าย ประจำวัน'!$B94,แพ็ค!R:R)+SUMIF(ธุรการ!$C:$C,'รับ-จ่าย ประจำวัน'!$B94,ธุรการ!R:R)+SUMIF(เส้นแต่งหน้าขนมปัง!$C:$C,'รับ-จ่าย ประจำวัน'!$B94,เส้นแต่งหน้าขนมปัง!R:R)+SUMIF('วางแผนBC,CJ'!$C:$C,'รับ-จ่าย ประจำวัน'!$B94,'วางแผนBC,CJ'!R:R)+SUMIF(RD!$C:$C,'รับ-จ่าย ประจำวัน'!$B94,RD!R:R)+SUMIF('FG,ออนไล,คัดแยก'!$C:$C,'รับ-จ่าย ประจำวัน'!$B94,'FG,ออนไล,คัดแยก'!R:R)</f>
        <v>0</v>
      </c>
      <c r="AZ94" s="16">
        <f>SUMIF(เตรียมส่วนผสม!$C:$C,'รับ-จ่าย ประจำวัน'!$B94,เตรียมส่วนผสม!S:S)+SUMIF(กวนไส้!$C:$C,'รับ-จ่าย ประจำวัน'!$B94,กวนไส้!S:S)+SUMIF(ผลิต1!$C:$C,'รับ-จ่าย ประจำวัน'!$B94,ผลิต1!S:S)+SUMIF(ผลิต2!$C:$C,'รับ-จ่าย ประจำวัน'!$B94,ผลิต2!S:S)+SUMIF(เส้นแต่งหน้าขนมเค้ก!$C:$C,'รับ-จ่าย ประจำวัน'!$B94,เส้นแต่งหน้าขนมเค้ก!S:S)+SUMIF(แพ็ค!$C:$C,'รับ-จ่าย ประจำวัน'!$B94,แพ็ค!S:S)+SUMIF(ธุรการ!$C:$C,'รับ-จ่าย ประจำวัน'!$B94,ธุรการ!S:S)+SUMIF(เส้นแต่งหน้าขนมปัง!$C:$C,'รับ-จ่าย ประจำวัน'!$B94,เส้นแต่งหน้าขนมปัง!S:S)+SUMIF('วางแผนBC,CJ'!$C:$C,'รับ-จ่าย ประจำวัน'!$B94,'วางแผนBC,CJ'!S:S)+SUMIF(RD!$C:$C,'รับ-จ่าย ประจำวัน'!$B94,RD!S:S)+SUMIF('FG,ออนไล,คัดแยก'!$C:$C,'รับ-จ่าย ประจำวัน'!$B94,'FG,ออนไล,คัดแยก'!S:S)</f>
        <v>0</v>
      </c>
      <c r="BA94" s="16">
        <f>SUMIF(เตรียมส่วนผสม!$C:$C,'รับ-จ่าย ประจำวัน'!$B94,เตรียมส่วนผสม!T:T)+SUMIF(กวนไส้!$C:$C,'รับ-จ่าย ประจำวัน'!$B94,กวนไส้!T:T)+SUMIF(ผลิต1!$C:$C,'รับ-จ่าย ประจำวัน'!$B94,ผลิต1!T:T)+SUMIF(ผลิต2!$C:$C,'รับ-จ่าย ประจำวัน'!$B94,ผลิต2!T:T)+SUMIF(เส้นแต่งหน้าขนมเค้ก!$C:$C,'รับ-จ่าย ประจำวัน'!$B94,เส้นแต่งหน้าขนมเค้ก!T:T)+SUMIF(แพ็ค!$C:$C,'รับ-จ่าย ประจำวัน'!$B94,แพ็ค!T:T)+SUMIF(ธุรการ!$C:$C,'รับ-จ่าย ประจำวัน'!$B94,ธุรการ!T:T)+SUMIF(เส้นแต่งหน้าขนมปัง!$C:$C,'รับ-จ่าย ประจำวัน'!$B94,เส้นแต่งหน้าขนมปัง!T:T)+SUMIF('วางแผนBC,CJ'!$C:$C,'รับ-จ่าย ประจำวัน'!$B94,'วางแผนBC,CJ'!T:T)+SUMIF(RD!$C:$C,'รับ-จ่าย ประจำวัน'!$B94,RD!T:T)+SUMIF('FG,ออนไล,คัดแยก'!$C:$C,'รับ-จ่าย ประจำวัน'!$B94,'FG,ออนไล,คัดแยก'!T:T)</f>
        <v>0</v>
      </c>
      <c r="BB94" s="16">
        <f>SUMIF(เตรียมส่วนผสม!$C:$C,'รับ-จ่าย ประจำวัน'!$B94,เตรียมส่วนผสม!U:U)+SUMIF(กวนไส้!$C:$C,'รับ-จ่าย ประจำวัน'!$B94,กวนไส้!U:U)+SUMIF(ผลิต1!$C:$C,'รับ-จ่าย ประจำวัน'!$B94,ผลิต1!U:U)+SUMIF(ผลิต2!$C:$C,'รับ-จ่าย ประจำวัน'!$B94,ผลิต2!U:U)+SUMIF(เส้นแต่งหน้าขนมเค้ก!$C:$C,'รับ-จ่าย ประจำวัน'!$B94,เส้นแต่งหน้าขนมเค้ก!U:U)+SUMIF(แพ็ค!$C:$C,'รับ-จ่าย ประจำวัน'!$B94,แพ็ค!U:U)+SUMIF(ธุรการ!$C:$C,'รับ-จ่าย ประจำวัน'!$B94,ธุรการ!U:U)+SUMIF(เส้นแต่งหน้าขนมปัง!$C:$C,'รับ-จ่าย ประจำวัน'!$B94,เส้นแต่งหน้าขนมปัง!U:U)+SUMIF('วางแผนBC,CJ'!$C:$C,'รับ-จ่าย ประจำวัน'!$B94,'วางแผนBC,CJ'!U:U)+SUMIF(RD!$C:$C,'รับ-จ่าย ประจำวัน'!$B94,RD!U:U)+SUMIF('FG,ออนไล,คัดแยก'!$C:$C,'รับ-จ่าย ประจำวัน'!$B94,'FG,ออนไล,คัดแยก'!U:U)</f>
        <v>0</v>
      </c>
      <c r="BC94" s="16">
        <f>SUMIF(เตรียมส่วนผสม!$C:$C,'รับ-จ่าย ประจำวัน'!$B94,เตรียมส่วนผสม!V:V)+SUMIF(กวนไส้!$C:$C,'รับ-จ่าย ประจำวัน'!$B94,กวนไส้!V:V)+SUMIF(ผลิต1!$C:$C,'รับ-จ่าย ประจำวัน'!$B94,ผลิต1!V:V)+SUMIF(ผลิต2!$C:$C,'รับ-จ่าย ประจำวัน'!$B94,ผลิต2!V:V)+SUMIF(เส้นแต่งหน้าขนมเค้ก!$C:$C,'รับ-จ่าย ประจำวัน'!$B94,เส้นแต่งหน้าขนมเค้ก!V:V)+SUMIF(แพ็ค!$C:$C,'รับ-จ่าย ประจำวัน'!$B94,แพ็ค!V:V)+SUMIF(ธุรการ!$C:$C,'รับ-จ่าย ประจำวัน'!$B94,ธุรการ!V:V)+SUMIF(เส้นแต่งหน้าขนมปัง!$C:$C,'รับ-จ่าย ประจำวัน'!$B94,เส้นแต่งหน้าขนมปัง!V:V)+SUMIF('วางแผนBC,CJ'!$C:$C,'รับ-จ่าย ประจำวัน'!$B94,'วางแผนBC,CJ'!V:V)+SUMIF(RD!$C:$C,'รับ-จ่าย ประจำวัน'!$B94,RD!V:V)+SUMIF('FG,ออนไล,คัดแยก'!$C:$C,'รับ-จ่าย ประจำวัน'!$B94,'FG,ออนไล,คัดแยก'!V:V)</f>
        <v>0</v>
      </c>
      <c r="BD94" s="16">
        <f>SUMIF(เตรียมส่วนผสม!$C:$C,'รับ-จ่าย ประจำวัน'!$B94,เตรียมส่วนผสม!W:W)+SUMIF(กวนไส้!$C:$C,'รับ-จ่าย ประจำวัน'!$B94,กวนไส้!W:W)+SUMIF(ผลิต1!$C:$C,'รับ-จ่าย ประจำวัน'!$B94,ผลิต1!W:W)+SUMIF(ผลิต2!$C:$C,'รับ-จ่าย ประจำวัน'!$B94,ผลิต2!W:W)+SUMIF(เส้นแต่งหน้าขนมเค้ก!$C:$C,'รับ-จ่าย ประจำวัน'!$B94,เส้นแต่งหน้าขนมเค้ก!W:W)+SUMIF(แพ็ค!$C:$C,'รับ-จ่าย ประจำวัน'!$B94,แพ็ค!W:W)+SUMIF(ธุรการ!$C:$C,'รับ-จ่าย ประจำวัน'!$B94,ธุรการ!W:W)+SUMIF(เส้นแต่งหน้าขนมปัง!$C:$C,'รับ-จ่าย ประจำวัน'!$B94,เส้นแต่งหน้าขนมปัง!W:W)+SUMIF('วางแผนBC,CJ'!$C:$C,'รับ-จ่าย ประจำวัน'!$B94,'วางแผนBC,CJ'!W:W)+SUMIF(RD!$C:$C,'รับ-จ่าย ประจำวัน'!$B94,RD!W:W)+SUMIF('FG,ออนไล,คัดแยก'!$C:$C,'รับ-จ่าย ประจำวัน'!$B94,'FG,ออนไล,คัดแยก'!W:W)</f>
        <v>0</v>
      </c>
      <c r="BE94" s="16">
        <f>SUMIF(เตรียมส่วนผสม!$C:$C,'รับ-จ่าย ประจำวัน'!$B94,เตรียมส่วนผสม!X:X)+SUMIF(กวนไส้!$C:$C,'รับ-จ่าย ประจำวัน'!$B94,กวนไส้!X:X)+SUMIF(ผลิต1!$C:$C,'รับ-จ่าย ประจำวัน'!$B94,ผลิต1!X:X)+SUMIF(ผลิต2!$C:$C,'รับ-จ่าย ประจำวัน'!$B94,ผลิต2!X:X)+SUMIF(เส้นแต่งหน้าขนมเค้ก!$C:$C,'รับ-จ่าย ประจำวัน'!$B94,เส้นแต่งหน้าขนมเค้ก!X:X)+SUMIF(แพ็ค!$C:$C,'รับ-จ่าย ประจำวัน'!$B94,แพ็ค!X:X)+SUMIF(ธุรการ!$C:$C,'รับ-จ่าย ประจำวัน'!$B94,ธุรการ!X:X)+SUMIF(เส้นแต่งหน้าขนมปัง!$C:$C,'รับ-จ่าย ประจำวัน'!$B94,เส้นแต่งหน้าขนมปัง!X:X)+SUMIF('วางแผนBC,CJ'!$C:$C,'รับ-จ่าย ประจำวัน'!$B94,'วางแผนBC,CJ'!X:X)+SUMIF(RD!$C:$C,'รับ-จ่าย ประจำวัน'!$B94,RD!X:X)+SUMIF('FG,ออนไล,คัดแยก'!$C:$C,'รับ-จ่าย ประจำวัน'!$B94,'FG,ออนไล,คัดแยก'!X:X)</f>
        <v>0</v>
      </c>
      <c r="BF94" s="16">
        <f>SUMIF(เตรียมส่วนผสม!$C:$C,'รับ-จ่าย ประจำวัน'!$B94,เตรียมส่วนผสม!Y:Y)+SUMIF(กวนไส้!$C:$C,'รับ-จ่าย ประจำวัน'!$B94,กวนไส้!Y:Y)+SUMIF(ผลิต1!$C:$C,'รับ-จ่าย ประจำวัน'!$B94,ผลิต1!Y:Y)+SUMIF(ผลิต2!$C:$C,'รับ-จ่าย ประจำวัน'!$B94,ผลิต2!Y:Y)+SUMIF(เส้นแต่งหน้าขนมเค้ก!$C:$C,'รับ-จ่าย ประจำวัน'!$B94,เส้นแต่งหน้าขนมเค้ก!Y:Y)+SUMIF(แพ็ค!$C:$C,'รับ-จ่าย ประจำวัน'!$B94,แพ็ค!Y:Y)+SUMIF(ธุรการ!$C:$C,'รับ-จ่าย ประจำวัน'!$B94,ธุรการ!Y:Y)+SUMIF(เส้นแต่งหน้าขนมปัง!$C:$C,'รับ-จ่าย ประจำวัน'!$B94,เส้นแต่งหน้าขนมปัง!Y:Y)+SUMIF('วางแผนBC,CJ'!$C:$C,'รับ-จ่าย ประจำวัน'!$B94,'วางแผนBC,CJ'!Y:Y)+SUMIF(RD!$C:$C,'รับ-จ่าย ประจำวัน'!$B94,RD!Y:Y)+SUMIF('FG,ออนไล,คัดแยก'!$C:$C,'รับ-จ่าย ประจำวัน'!$B94,'FG,ออนไล,คัดแยก'!Y:Y)</f>
        <v>0</v>
      </c>
      <c r="BG94" s="16">
        <f>SUMIF(เตรียมส่วนผสม!$C:$C,'รับ-จ่าย ประจำวัน'!$B94,เตรียมส่วนผสม!Z:Z)+SUMIF(กวนไส้!$C:$C,'รับ-จ่าย ประจำวัน'!$B94,กวนไส้!Z:Z)+SUMIF(ผลิต1!$C:$C,'รับ-จ่าย ประจำวัน'!$B94,ผลิต1!Z:Z)+SUMIF(ผลิต2!$C:$C,'รับ-จ่าย ประจำวัน'!$B94,ผลิต2!Z:Z)+SUMIF(เส้นแต่งหน้าขนมเค้ก!$C:$C,'รับ-จ่าย ประจำวัน'!$B94,เส้นแต่งหน้าขนมเค้ก!Z:Z)+SUMIF(แพ็ค!$C:$C,'รับ-จ่าย ประจำวัน'!$B94,แพ็ค!Z:Z)+SUMIF(ธุรการ!$C:$C,'รับ-จ่าย ประจำวัน'!$B94,ธุรการ!Z:Z)+SUMIF(เส้นแต่งหน้าขนมปัง!$C:$C,'รับ-จ่าย ประจำวัน'!$B94,เส้นแต่งหน้าขนมปัง!Z:Z)+SUMIF('วางแผนBC,CJ'!$C:$C,'รับ-จ่าย ประจำวัน'!$B94,'วางแผนBC,CJ'!Z:Z)+SUMIF(RD!$C:$C,'รับ-จ่าย ประจำวัน'!$B94,RD!Z:Z)+SUMIF('FG,ออนไล,คัดแยก'!$C:$C,'รับ-จ่าย ประจำวัน'!$B94,'FG,ออนไล,คัดแยก'!Z:Z)</f>
        <v>0</v>
      </c>
      <c r="BH94" s="16">
        <f>SUMIF(เตรียมส่วนผสม!$C:$C,'รับ-จ่าย ประจำวัน'!$B94,เตรียมส่วนผสม!AA:AA)+SUMIF(กวนไส้!$C:$C,'รับ-จ่าย ประจำวัน'!$B94,กวนไส้!AA:AA)+SUMIF(ผลิต1!$C:$C,'รับ-จ่าย ประจำวัน'!$B94,ผลิต1!AA:AA)+SUMIF(ผลิต2!$C:$C,'รับ-จ่าย ประจำวัน'!$B94,ผลิต2!AA:AA)+SUMIF(เส้นแต่งหน้าขนมเค้ก!$C:$C,'รับ-จ่าย ประจำวัน'!$B94,เส้นแต่งหน้าขนมเค้ก!AA:AA)+SUMIF(แพ็ค!$C:$C,'รับ-จ่าย ประจำวัน'!$B94,แพ็ค!AA:AA)+SUMIF(ธุรการ!$C:$C,'รับ-จ่าย ประจำวัน'!$B94,ธุรการ!AA:AA)+SUMIF(เส้นแต่งหน้าขนมปัง!$C:$C,'รับ-จ่าย ประจำวัน'!$B94,เส้นแต่งหน้าขนมปัง!AA:AA)+SUMIF('วางแผนBC,CJ'!$C:$C,'รับ-จ่าย ประจำวัน'!$B94,'วางแผนBC,CJ'!AA:AA)+SUMIF(RD!$C:$C,'รับ-จ่าย ประจำวัน'!$B94,RD!AA:AA)+SUMIF('FG,ออนไล,คัดแยก'!$C:$C,'รับ-จ่าย ประจำวัน'!$B94,'FG,ออนไล,คัดแยก'!AA:AA)</f>
        <v>0</v>
      </c>
      <c r="BI94" s="16">
        <f>SUMIF(เตรียมส่วนผสม!$C:$C,'รับ-จ่าย ประจำวัน'!$B94,เตรียมส่วนผสม!AB:AB)+SUMIF(กวนไส้!$C:$C,'รับ-จ่าย ประจำวัน'!$B94,กวนไส้!AB:AB)+SUMIF(ผลิต1!$C:$C,'รับ-จ่าย ประจำวัน'!$B94,ผลิต1!AB:AB)+SUMIF(ผลิต2!$C:$C,'รับ-จ่าย ประจำวัน'!$B94,ผลิต2!AB:AB)+SUMIF(เส้นแต่งหน้าขนมเค้ก!$C:$C,'รับ-จ่าย ประจำวัน'!$B94,เส้นแต่งหน้าขนมเค้ก!AB:AB)+SUMIF(แพ็ค!$C:$C,'รับ-จ่าย ประจำวัน'!$B94,แพ็ค!AB:AB)+SUMIF(ธุรการ!$C:$C,'รับ-จ่าย ประจำวัน'!$B94,ธุรการ!AB:AB)+SUMIF(เส้นแต่งหน้าขนมปัง!$C:$C,'รับ-จ่าย ประจำวัน'!$B94,เส้นแต่งหน้าขนมปัง!AB:AB)+SUMIF('วางแผนBC,CJ'!$C:$C,'รับ-จ่าย ประจำวัน'!$B94,'วางแผนBC,CJ'!AB:AB)+SUMIF(RD!$C:$C,'รับ-จ่าย ประจำวัน'!$B94,RD!AB:AB)+SUMIF('FG,ออนไล,คัดแยก'!$C:$C,'รับ-จ่าย ประจำวัน'!$B94,'FG,ออนไล,คัดแยก'!AB:AB)</f>
        <v>0</v>
      </c>
      <c r="BJ94" s="16">
        <f>SUMIF(เตรียมส่วนผสม!$C:$C,'รับ-จ่าย ประจำวัน'!$B94,เตรียมส่วนผสม!AC:AC)+SUMIF(กวนไส้!$C:$C,'รับ-จ่าย ประจำวัน'!$B94,กวนไส้!AC:AC)+SUMIF(ผลิต1!$C:$C,'รับ-จ่าย ประจำวัน'!$B94,ผลิต1!AC:AC)+SUMIF(ผลิต2!$C:$C,'รับ-จ่าย ประจำวัน'!$B94,ผลิต2!AC:AC)+SUMIF(เส้นแต่งหน้าขนมเค้ก!$C:$C,'รับ-จ่าย ประจำวัน'!$B94,เส้นแต่งหน้าขนมเค้ก!AC:AC)+SUMIF(แพ็ค!$C:$C,'รับ-จ่าย ประจำวัน'!$B94,แพ็ค!AC:AC)+SUMIF(ธุรการ!$C:$C,'รับ-จ่าย ประจำวัน'!$B94,ธุรการ!AC:AC)+SUMIF(เส้นแต่งหน้าขนมปัง!$C:$C,'รับ-จ่าย ประจำวัน'!$B94,เส้นแต่งหน้าขนมปัง!AC:AC)+SUMIF('วางแผนBC,CJ'!$C:$C,'รับ-จ่าย ประจำวัน'!$B94,'วางแผนBC,CJ'!AC:AC)+SUMIF(RD!$C:$C,'รับ-จ่าย ประจำวัน'!$B94,RD!AC:AC)+SUMIF('FG,ออนไล,คัดแยก'!$C:$C,'รับ-จ่าย ประจำวัน'!$B94,'FG,ออนไล,คัดแยก'!AC:AC)</f>
        <v>0</v>
      </c>
      <c r="BK94" s="16">
        <f>SUMIF(เตรียมส่วนผสม!$C:$C,'รับ-จ่าย ประจำวัน'!$B94,เตรียมส่วนผสม!AD:AD)+SUMIF(กวนไส้!$C:$C,'รับ-จ่าย ประจำวัน'!$B94,กวนไส้!AD:AD)+SUMIF(ผลิต1!$C:$C,'รับ-จ่าย ประจำวัน'!$B94,ผลิต1!AD:AD)+SUMIF(ผลิต2!$C:$C,'รับ-จ่าย ประจำวัน'!$B94,ผลิต2!AD:AD)+SUMIF(เส้นแต่งหน้าขนมเค้ก!$C:$C,'รับ-จ่าย ประจำวัน'!$B94,เส้นแต่งหน้าขนมเค้ก!AD:AD)+SUMIF(แพ็ค!$C:$C,'รับ-จ่าย ประจำวัน'!$B94,แพ็ค!AD:AD)+SUMIF(ธุรการ!$C:$C,'รับ-จ่าย ประจำวัน'!$B94,ธุรการ!AD:AD)+SUMIF(เส้นแต่งหน้าขนมปัง!$C:$C,'รับ-จ่าย ประจำวัน'!$B94,เส้นแต่งหน้าขนมปัง!AD:AD)+SUMIF('วางแผนBC,CJ'!$C:$C,'รับ-จ่าย ประจำวัน'!$B94,'วางแผนBC,CJ'!AD:AD)+SUMIF(RD!$C:$C,'รับ-จ่าย ประจำวัน'!$B94,RD!AD:AD)+SUMIF('FG,ออนไล,คัดแยก'!$C:$C,'รับ-จ่าย ประจำวัน'!$B94,'FG,ออนไล,คัดแยก'!AD:AD)</f>
        <v>0</v>
      </c>
      <c r="BL94" s="16">
        <f>SUMIF(เตรียมส่วนผสม!$C:$C,'รับ-จ่าย ประจำวัน'!$B94,เตรียมส่วนผสม!AE:AE)+SUMIF(กวนไส้!$C:$C,'รับ-จ่าย ประจำวัน'!$B94,กวนไส้!AE:AE)+SUMIF(ผลิต1!$C:$C,'รับ-จ่าย ประจำวัน'!$B94,ผลิต1!AE:AE)+SUMIF(ผลิต2!$C:$C,'รับ-จ่าย ประจำวัน'!$B94,ผลิต2!AE:AE)+SUMIF(เส้นแต่งหน้าขนมเค้ก!$C:$C,'รับ-จ่าย ประจำวัน'!$B94,เส้นแต่งหน้าขนมเค้ก!AE:AE)+SUMIF(แพ็ค!$C:$C,'รับ-จ่าย ประจำวัน'!$B94,แพ็ค!AE:AE)+SUMIF(ธุรการ!$C:$C,'รับ-จ่าย ประจำวัน'!$B94,ธุรการ!AE:AE)+SUMIF(เส้นแต่งหน้าขนมปัง!$C:$C,'รับ-จ่าย ประจำวัน'!$B94,เส้นแต่งหน้าขนมปัง!AE:AE)+SUMIF('วางแผนBC,CJ'!$C:$C,'รับ-จ่าย ประจำวัน'!$B94,'วางแผนBC,CJ'!AE:AE)+SUMIF(RD!$C:$C,'รับ-จ่าย ประจำวัน'!$B94,RD!AE:AE)+SUMIF('FG,ออนไล,คัดแยก'!$C:$C,'รับ-จ่าย ประจำวัน'!$B94,'FG,ออนไล,คัดแยก'!AE:AE)</f>
        <v>0</v>
      </c>
      <c r="BM94" s="16">
        <f>SUMIF(เตรียมส่วนผสม!$C:$C,'รับ-จ่าย ประจำวัน'!$B94,เตรียมส่วนผสม!AF:AF)+SUMIF(กวนไส้!$C:$C,'รับ-จ่าย ประจำวัน'!$B94,กวนไส้!AF:AF)+SUMIF(ผลิต1!$C:$C,'รับ-จ่าย ประจำวัน'!$B94,ผลิต1!AF:AF)+SUMIF(ผลิต2!$C:$C,'รับ-จ่าย ประจำวัน'!$B94,ผลิต2!AF:AF)+SUMIF(เส้นแต่งหน้าขนมเค้ก!$C:$C,'รับ-จ่าย ประจำวัน'!$B94,เส้นแต่งหน้าขนมเค้ก!AF:AF)+SUMIF(แพ็ค!$C:$C,'รับ-จ่าย ประจำวัน'!$B94,แพ็ค!AF:AF)+SUMIF(ธุรการ!$C:$C,'รับ-จ่าย ประจำวัน'!$B94,ธุรการ!AF:AF)+SUMIF(เส้นแต่งหน้าขนมปัง!$C:$C,'รับ-จ่าย ประจำวัน'!$B94,เส้นแต่งหน้าขนมปัง!AF:AF)+SUMIF('วางแผนBC,CJ'!$C:$C,'รับ-จ่าย ประจำวัน'!$B94,'วางแผนBC,CJ'!AF:AF)+SUMIF(RD!$C:$C,'รับ-จ่าย ประจำวัน'!$B94,RD!AF:AF)+SUMIF('FG,ออนไล,คัดแยก'!$C:$C,'รับ-จ่าย ประจำวัน'!$B94,'FG,ออนไล,คัดแยก'!AF:AF)</f>
        <v>0</v>
      </c>
      <c r="BN94" s="16">
        <f>SUMIF(เตรียมส่วนผสม!$C:$C,'รับ-จ่าย ประจำวัน'!$B94,เตรียมส่วนผสม!AG:AG)+SUMIF(กวนไส้!$C:$C,'รับ-จ่าย ประจำวัน'!$B94,กวนไส้!AG:AG)+SUMIF(ผลิต1!$C:$C,'รับ-จ่าย ประจำวัน'!$B94,ผลิต1!AG:AG)+SUMIF(ผลิต2!$C:$C,'รับ-จ่าย ประจำวัน'!$B94,ผลิต2!AG:AG)+SUMIF(เส้นแต่งหน้าขนมเค้ก!$C:$C,'รับ-จ่าย ประจำวัน'!$B94,เส้นแต่งหน้าขนมเค้ก!AG:AG)+SUMIF(แพ็ค!$C:$C,'รับ-จ่าย ประจำวัน'!$B94,แพ็ค!AG:AG)+SUMIF(ธุรการ!$C:$C,'รับ-จ่าย ประจำวัน'!$B94,ธุรการ!AG:AG)+SUMIF(เส้นแต่งหน้าขนมปัง!$C:$C,'รับ-จ่าย ประจำวัน'!$B94,เส้นแต่งหน้าขนมปัง!AG:AG)+SUMIF('วางแผนBC,CJ'!$C:$C,'รับ-จ่าย ประจำวัน'!$B94,'วางแผนBC,CJ'!AG:AG)+SUMIF(RD!$C:$C,'รับ-จ่าย ประจำวัน'!$B94,RD!AG:AG)+SUMIF('FG,ออนไล,คัดแยก'!$C:$C,'รับ-จ่าย ประจำวัน'!$B94,'FG,ออนไล,คัดแยก'!AG:AG)</f>
        <v>0</v>
      </c>
      <c r="BO94" s="16">
        <f>SUMIF(เตรียมส่วนผสม!$C:$C,'รับ-จ่าย ประจำวัน'!$B94,เตรียมส่วนผสม!AH:AH)+SUMIF(กวนไส้!$C:$C,'รับ-จ่าย ประจำวัน'!$B94,กวนไส้!AH:AH)+SUMIF(ผลิต1!$C:$C,'รับ-จ่าย ประจำวัน'!$B94,ผลิต1!AH:AH)+SUMIF(ผลิต2!$C:$C,'รับ-จ่าย ประจำวัน'!$B94,ผลิต2!AH:AH)+SUMIF(เส้นแต่งหน้าขนมเค้ก!$C:$C,'รับ-จ่าย ประจำวัน'!$B94,เส้นแต่งหน้าขนมเค้ก!AH:AH)+SUMIF(แพ็ค!$C:$C,'รับ-จ่าย ประจำวัน'!$B94,แพ็ค!AH:AH)+SUMIF(ธุรการ!$C:$C,'รับ-จ่าย ประจำวัน'!$B94,ธุรการ!AH:AH)+SUMIF(เส้นแต่งหน้าขนมปัง!$C:$C,'รับ-จ่าย ประจำวัน'!$B94,เส้นแต่งหน้าขนมปัง!AH:AH)+SUMIF('วางแผนBC,CJ'!$C:$C,'รับ-จ่าย ประจำวัน'!$B94,'วางแผนBC,CJ'!AH:AH)+SUMIF(RD!$C:$C,'รับ-จ่าย ประจำวัน'!$B94,RD!AH:AH)+SUMIF('FG,ออนไล,คัดแยก'!$C:$C,'รับ-จ่าย ประจำวัน'!$B94,'FG,ออนไล,คัดแยก'!AH:AH)</f>
        <v>0</v>
      </c>
      <c r="BP94" s="16">
        <f>SUMIF(เตรียมส่วนผสม!$C:$C,'รับ-จ่าย ประจำวัน'!$B94,เตรียมส่วนผสม!AI:AI)+SUMIF(กวนไส้!$C:$C,'รับ-จ่าย ประจำวัน'!$B94,กวนไส้!AI:AI)+SUMIF(ผลิต1!$C:$C,'รับ-จ่าย ประจำวัน'!$B94,ผลิต1!AI:AI)+SUMIF(ผลิต2!$C:$C,'รับ-จ่าย ประจำวัน'!$B94,ผลิต2!AI:AI)+SUMIF(เส้นแต่งหน้าขนมเค้ก!$C:$C,'รับ-จ่าย ประจำวัน'!$B94,เส้นแต่งหน้าขนมเค้ก!AI:AI)+SUMIF(แพ็ค!$C:$C,'รับ-จ่าย ประจำวัน'!$B94,แพ็ค!AI:AI)+SUMIF(ธุรการ!$C:$C,'รับ-จ่าย ประจำวัน'!$B94,ธุรการ!AI:AI)+SUMIF(เส้นแต่งหน้าขนมปัง!$C:$C,'รับ-จ่าย ประจำวัน'!$B94,เส้นแต่งหน้าขนมปัง!AI:AI)+SUMIF('วางแผนBC,CJ'!$C:$C,'รับ-จ่าย ประจำวัน'!$B94,'วางแผนBC,CJ'!AI:AI)+SUMIF(RD!$C:$C,'รับ-จ่าย ประจำวัน'!$B94,RD!AI:AI)+SUMIF('FG,ออนไล,คัดแยก'!$C:$C,'รับ-จ่าย ประจำวัน'!$B94,'FG,ออนไล,คัดแยก'!AI:AI)</f>
        <v>0</v>
      </c>
      <c r="BQ94" s="16">
        <f>SUMIF(เตรียมส่วนผสม!$C:$C,'รับ-จ่าย ประจำวัน'!$B94,เตรียมส่วนผสม!AJ:AJ)+SUMIF(กวนไส้!$C:$C,'รับ-จ่าย ประจำวัน'!$B94,กวนไส้!AJ:AJ)+SUMIF(ผลิต1!$C:$C,'รับ-จ่าย ประจำวัน'!$B94,ผลิต1!AJ:AJ)+SUMIF(ผลิต2!$C:$C,'รับ-จ่าย ประจำวัน'!$B94,ผลิต2!AJ:AJ)+SUMIF(เส้นแต่งหน้าขนมเค้ก!$C:$C,'รับ-จ่าย ประจำวัน'!$B94,เส้นแต่งหน้าขนมเค้ก!AJ:AJ)+SUMIF(แพ็ค!$C:$C,'รับ-จ่าย ประจำวัน'!$B94,แพ็ค!AJ:AJ)+SUMIF(ธุรการ!$C:$C,'รับ-จ่าย ประจำวัน'!$B94,ธุรการ!AJ:AJ)+SUMIF(เส้นแต่งหน้าขนมปัง!$C:$C,'รับ-จ่าย ประจำวัน'!$B94,เส้นแต่งหน้าขนมปัง!AJ:AJ)+SUMIF('วางแผนBC,CJ'!$C:$C,'รับ-จ่าย ประจำวัน'!$B94,'วางแผนBC,CJ'!AJ:AJ)+SUMIF(RD!$C:$C,'รับ-จ่าย ประจำวัน'!$B94,RD!AJ:AJ)+SUMIF('FG,ออนไล,คัดแยก'!$C:$C,'รับ-จ่าย ประจำวัน'!$B94,'FG,ออนไล,คัดแยก'!AJ:AJ)</f>
        <v>0</v>
      </c>
      <c r="BR94" s="16">
        <f>SUMIF(เตรียมส่วนผสม!$C:$C,'รับ-จ่าย ประจำวัน'!$B94,เตรียมส่วนผสม!AK:AK)+SUMIF(กวนไส้!$C:$C,'รับ-จ่าย ประจำวัน'!$B94,กวนไส้!AK:AK)+SUMIF(ผลิต1!$C:$C,'รับ-จ่าย ประจำวัน'!$B94,ผลิต1!AK:AK)+SUMIF(ผลิต2!$C:$C,'รับ-จ่าย ประจำวัน'!$B94,ผลิต2!AK:AK)+SUMIF(เส้นแต่งหน้าขนมเค้ก!$C:$C,'รับ-จ่าย ประจำวัน'!$B94,เส้นแต่งหน้าขนมเค้ก!AK:AK)+SUMIF(แพ็ค!$C:$C,'รับ-จ่าย ประจำวัน'!$B94,แพ็ค!AK:AK)+SUMIF(ธุรการ!$C:$C,'รับ-จ่าย ประจำวัน'!$B94,ธุรการ!AK:AK)+SUMIF(เส้นแต่งหน้าขนมปัง!$C:$C,'รับ-จ่าย ประจำวัน'!$B94,เส้นแต่งหน้าขนมปัง!AK:AK)+SUMIF('วางแผนBC,CJ'!$C:$C,'รับ-จ่าย ประจำวัน'!$B94,'วางแผนBC,CJ'!AK:AK)+SUMIF(RD!$C:$C,'รับ-จ่าย ประจำวัน'!$B94,RD!AK:AK)+SUMIF('FG,ออนไล,คัดแยก'!$C:$C,'รับ-จ่าย ประจำวัน'!$B94,'FG,ออนไล,คัดแยก'!AK:AK)</f>
        <v>0</v>
      </c>
      <c r="BS94" s="16">
        <f>SUMIF(เตรียมส่วนผสม!$C:$C,'รับ-จ่าย ประจำวัน'!$B94,เตรียมส่วนผสม!AL:AL)+SUMIF(กวนไส้!$C:$C,'รับ-จ่าย ประจำวัน'!$B94,กวนไส้!AL:AL)+SUMIF(ผลิต1!$C:$C,'รับ-จ่าย ประจำวัน'!$B94,ผลิต1!AL:AL)+SUMIF(ผลิต2!$C:$C,'รับ-จ่าย ประจำวัน'!$B94,ผลิต2!AL:AL)+SUMIF(เส้นแต่งหน้าขนมเค้ก!$C:$C,'รับ-จ่าย ประจำวัน'!$B94,เส้นแต่งหน้าขนมเค้ก!AL:AL)+SUMIF(แพ็ค!$C:$C,'รับ-จ่าย ประจำวัน'!$B94,แพ็ค!AL:AL)+SUMIF(ธุรการ!$C:$C,'รับ-จ่าย ประจำวัน'!$B94,ธุรการ!AL:AL)+SUMIF(เส้นแต่งหน้าขนมปัง!$C:$C,'รับ-จ่าย ประจำวัน'!$B94,เส้นแต่งหน้าขนมปัง!AL:AL)+SUMIF('วางแผนBC,CJ'!$C:$C,'รับ-จ่าย ประจำวัน'!$B94,'วางแผนBC,CJ'!AL:AL)+SUMIF(RD!$C:$C,'รับ-จ่าย ประจำวัน'!$B94,RD!AL:AL)+SUMIF('FG,ออนไล,คัดแยก'!$C:$C,'รับ-จ่าย ประจำวัน'!$B94,'FG,ออนไล,คัดแยก'!AL:AL)</f>
        <v>0</v>
      </c>
      <c r="BT94" s="18">
        <f t="shared" si="20"/>
        <v>0</v>
      </c>
      <c r="BU94" s="116">
        <v>325</v>
      </c>
      <c r="BV94" s="146">
        <f t="shared" si="21"/>
        <v>0</v>
      </c>
      <c r="BW94" s="183">
        <v>30</v>
      </c>
      <c r="BX94" s="172">
        <f t="shared" si="25"/>
        <v>0</v>
      </c>
      <c r="BY94" s="188" t="e">
        <f t="shared" si="22"/>
        <v>#DIV/0!</v>
      </c>
      <c r="BZ94" s="180" t="e">
        <f t="shared" ca="1" si="23"/>
        <v>#DIV/0!</v>
      </c>
      <c r="CA94" s="152"/>
      <c r="CB94" s="152"/>
      <c r="CC94" s="93"/>
      <c r="CD94" s="93"/>
      <c r="CE94" s="93"/>
      <c r="CF94" s="93"/>
      <c r="CG94" s="93"/>
      <c r="CH94" s="93"/>
      <c r="CI94" s="93"/>
      <c r="CJ94" s="94"/>
      <c r="CK94" s="9">
        <f t="shared" si="24"/>
        <v>-325</v>
      </c>
    </row>
    <row r="95" spans="1:89" x14ac:dyDescent="0.5">
      <c r="A95" s="149"/>
      <c r="B95" s="37" t="s">
        <v>2016</v>
      </c>
      <c r="C95" s="10" t="s">
        <v>1899</v>
      </c>
      <c r="D95" s="135" t="s">
        <v>276</v>
      </c>
      <c r="E95" s="28">
        <v>0</v>
      </c>
      <c r="F95" s="75"/>
      <c r="G95" s="11"/>
      <c r="H95" s="12">
        <v>25</v>
      </c>
      <c r="I95" s="13">
        <v>150</v>
      </c>
      <c r="J95" s="13"/>
      <c r="K95" s="13"/>
      <c r="L95" s="13"/>
      <c r="M95" s="13"/>
      <c r="N95" s="13"/>
      <c r="O95" s="13"/>
      <c r="P95" s="13"/>
      <c r="Q95" s="13"/>
      <c r="R95" s="13"/>
      <c r="S95" s="14">
        <v>150</v>
      </c>
      <c r="T95" s="14"/>
      <c r="U95" s="14"/>
      <c r="V95" s="14"/>
      <c r="W95" s="14"/>
      <c r="X95" s="14">
        <f>450+300</f>
        <v>750</v>
      </c>
      <c r="Y95" s="14"/>
      <c r="Z95" s="14"/>
      <c r="AA95" s="14"/>
      <c r="AB95" s="14"/>
      <c r="AC95" s="14"/>
      <c r="AD95" s="14"/>
      <c r="AE95" s="13"/>
      <c r="AF95" s="13"/>
      <c r="AG95" s="13"/>
      <c r="AH95" s="13"/>
      <c r="AI95" s="14"/>
      <c r="AJ95" s="14"/>
      <c r="AK95" s="14"/>
      <c r="AL95" s="14"/>
      <c r="AM95" s="14"/>
      <c r="AN95" s="15">
        <f t="shared" si="19"/>
        <v>1050</v>
      </c>
      <c r="AO95" s="16">
        <f>SUMIF(เตรียมส่วนผสม!$C:$C,'รับ-จ่าย ประจำวัน'!$B95,เตรียมส่วนผสม!H:H)+SUMIF(กวนไส้!$C:$C,'รับ-จ่าย ประจำวัน'!$B95,กวนไส้!H:H)+SUMIF(ผลิต1!$C:$C,'รับ-จ่าย ประจำวัน'!$B95,ผลิต1!H:H)+SUMIF(ผลิต2!$C:$C,'รับ-จ่าย ประจำวัน'!$B95,ผลิต2!H:H)+SUMIF(เส้นแต่งหน้าขนมเค้ก!$C:$C,'รับ-จ่าย ประจำวัน'!$B95,เส้นแต่งหน้าขนมเค้ก!H:H)+SUMIF(แพ็ค!$C:$C,'รับ-จ่าย ประจำวัน'!$B95,แพ็ค!H:H)+SUMIF(ธุรการ!$C:$C,'รับ-จ่าย ประจำวัน'!$B95,ธุรการ!H:H)+SUMIF(เส้นแต่งหน้าขนมปัง!$C:$C,'รับ-จ่าย ประจำวัน'!$B95,เส้นแต่งหน้าขนมปัง!H:H)+SUMIF('วางแผนBC,CJ'!$C:$C,'รับ-จ่าย ประจำวัน'!$B95,'วางแผนBC,CJ'!H:H)+SUMIF(RD!$C:$C,'รับ-จ่าย ประจำวัน'!$B95,RD!H:H)+SUMIF('FG,ออนไล,คัดแยก'!$C:$C,'รับ-จ่าย ประจำวัน'!$B95,'FG,ออนไล,คัดแยก'!H:H)</f>
        <v>25</v>
      </c>
      <c r="AP95" s="16">
        <f>SUMIF(เตรียมส่วนผสม!$C:$C,'รับ-จ่าย ประจำวัน'!$B95,เตรียมส่วนผสม!I:I)+SUMIF(กวนไส้!$C:$C,'รับ-จ่าย ประจำวัน'!$B95,กวนไส้!I:I)+SUMIF(ผลิต1!$C:$C,'รับ-จ่าย ประจำวัน'!$B95,ผลิต1!I:I)+SUMIF(ผลิต2!$C:$C,'รับ-จ่าย ประจำวัน'!$B95,ผลิต2!I:I)+SUMIF(เส้นแต่งหน้าขนมเค้ก!$C:$C,'รับ-จ่าย ประจำวัน'!$B95,เส้นแต่งหน้าขนมเค้ก!I:I)+SUMIF(แพ็ค!$C:$C,'รับ-จ่าย ประจำวัน'!$B95,แพ็ค!I:I)+SUMIF(ธุรการ!$C:$C,'รับ-จ่าย ประจำวัน'!$B95,ธุรการ!I:I)+SUMIF(เส้นแต่งหน้าขนมปัง!$C:$C,'รับ-จ่าย ประจำวัน'!$B95,เส้นแต่งหน้าขนมปัง!I:I)+SUMIF('วางแผนBC,CJ'!$C:$C,'รับ-จ่าย ประจำวัน'!$B95,'วางแผนBC,CJ'!I:I)+SUMIF(RD!$C:$C,'รับ-จ่าย ประจำวัน'!$B95,RD!I:I)+SUMIF('FG,ออนไล,คัดแยก'!$C:$C,'รับ-จ่าย ประจำวัน'!$B95,'FG,ออนไล,คัดแยก'!I:I)</f>
        <v>60</v>
      </c>
      <c r="AQ95" s="16">
        <f>SUMIF(เตรียมส่วนผสม!$C:$C,'รับ-จ่าย ประจำวัน'!$B95,เตรียมส่วนผสม!J:J)+SUMIF(กวนไส้!$C:$C,'รับ-จ่าย ประจำวัน'!$B95,กวนไส้!J:J)+SUMIF(ผลิต1!$C:$C,'รับ-จ่าย ประจำวัน'!$B95,ผลิต1!J:J)+SUMIF(ผลิต2!$C:$C,'รับ-จ่าย ประจำวัน'!$B95,ผลิต2!J:J)+SUMIF(เส้นแต่งหน้าขนมเค้ก!$C:$C,'รับ-จ่าย ประจำวัน'!$B95,เส้นแต่งหน้าขนมเค้ก!J:J)+SUMIF(แพ็ค!$C:$C,'รับ-จ่าย ประจำวัน'!$B95,แพ็ค!J:J)+SUMIF(ธุรการ!$C:$C,'รับ-จ่าย ประจำวัน'!$B95,ธุรการ!J:J)+SUMIF(เส้นแต่งหน้าขนมปัง!$C:$C,'รับ-จ่าย ประจำวัน'!$B95,เส้นแต่งหน้าขนมปัง!J:J)+SUMIF('วางแผนBC,CJ'!$C:$C,'รับ-จ่าย ประจำวัน'!$B95,'วางแผนBC,CJ'!J:J)+SUMIF(RD!$C:$C,'รับ-จ่าย ประจำวัน'!$B95,RD!J:J)+SUMIF('FG,ออนไล,คัดแยก'!$C:$C,'รับ-จ่าย ประจำวัน'!$B95,'FG,ออนไล,คัดแยก'!J:J)</f>
        <v>0</v>
      </c>
      <c r="AR95" s="16">
        <f>SUMIF(เตรียมส่วนผสม!$C:$C,'รับ-จ่าย ประจำวัน'!$B95,เตรียมส่วนผสม!K:K)+SUMIF(กวนไส้!$C:$C,'รับ-จ่าย ประจำวัน'!$B95,กวนไส้!K:K)+SUMIF(ผลิต1!$C:$C,'รับ-จ่าย ประจำวัน'!$B95,ผลิต1!K:K)+SUMIF(ผลิต2!$C:$C,'รับ-จ่าย ประจำวัน'!$B95,ผลิต2!K:K)+SUMIF(เส้นแต่งหน้าขนมเค้ก!$C:$C,'รับ-จ่าย ประจำวัน'!$B95,เส้นแต่งหน้าขนมเค้ก!K:K)+SUMIF(แพ็ค!$C:$C,'รับ-จ่าย ประจำวัน'!$B95,แพ็ค!K:K)+SUMIF(ธุรการ!$C:$C,'รับ-จ่าย ประจำวัน'!$B95,ธุรการ!K:K)+SUMIF(เส้นแต่งหน้าขนมปัง!$C:$C,'รับ-จ่าย ประจำวัน'!$B95,เส้นแต่งหน้าขนมปัง!K:K)+SUMIF('วางแผนBC,CJ'!$C:$C,'รับ-จ่าย ประจำวัน'!$B95,'วางแผนBC,CJ'!K:K)+SUMIF(RD!$C:$C,'รับ-จ่าย ประจำวัน'!$B95,RD!K:K)+SUMIF('FG,ออนไล,คัดแยก'!$C:$C,'รับ-จ่าย ประจำวัน'!$B95,'FG,ออนไล,คัดแยก'!K:K)</f>
        <v>0</v>
      </c>
      <c r="AS95" s="16">
        <f>SUMIF(เตรียมส่วนผสม!$C:$C,'รับ-จ่าย ประจำวัน'!$B95,เตรียมส่วนผสม!L:L)+SUMIF(กวนไส้!$C:$C,'รับ-จ่าย ประจำวัน'!$B95,กวนไส้!L:L)+SUMIF(ผลิต1!$C:$C,'รับ-จ่าย ประจำวัน'!$B95,ผลิต1!L:L)+SUMIF(ผลิต2!$C:$C,'รับ-จ่าย ประจำวัน'!$B95,ผลิต2!L:L)+SUMIF(เส้นแต่งหน้าขนมเค้ก!$C:$C,'รับ-จ่าย ประจำวัน'!$B95,เส้นแต่งหน้าขนมเค้ก!L:L)+SUMIF(แพ็ค!$C:$C,'รับ-จ่าย ประจำวัน'!$B95,แพ็ค!L:L)+SUMIF(ธุรการ!$C:$C,'รับ-จ่าย ประจำวัน'!$B95,ธุรการ!L:L)+SUMIF(เส้นแต่งหน้าขนมปัง!$C:$C,'รับ-จ่าย ประจำวัน'!$B95,เส้นแต่งหน้าขนมปัง!L:L)+SUMIF('วางแผนBC,CJ'!$C:$C,'รับ-จ่าย ประจำวัน'!$B95,'วางแผนBC,CJ'!L:L)+SUMIF(RD!$C:$C,'รับ-จ่าย ประจำวัน'!$B95,RD!L:L)+SUMIF('FG,ออนไล,คัดแยก'!$C:$C,'รับ-จ่าย ประจำวัน'!$B95,'FG,ออนไล,คัดแยก'!L:L)</f>
        <v>0</v>
      </c>
      <c r="AT95" s="16">
        <f>SUMIF(เตรียมส่วนผสม!$C:$C,'รับ-จ่าย ประจำวัน'!$B95,เตรียมส่วนผสม!M:M)+SUMIF(กวนไส้!$C:$C,'รับ-จ่าย ประจำวัน'!$B95,กวนไส้!M:M)+SUMIF(ผลิต1!$C:$C,'รับ-จ่าย ประจำวัน'!$B95,ผลิต1!M:M)+SUMIF(ผลิต2!$C:$C,'รับ-จ่าย ประจำวัน'!$B95,ผลิต2!M:M)+SUMIF(เส้นแต่งหน้าขนมเค้ก!$C:$C,'รับ-จ่าย ประจำวัน'!$B95,เส้นแต่งหน้าขนมเค้ก!M:M)+SUMIF(แพ็ค!$C:$C,'รับ-จ่าย ประจำวัน'!$B95,แพ็ค!M:M)+SUMIF(ธุรการ!$C:$C,'รับ-จ่าย ประจำวัน'!$B95,ธุรการ!M:M)+SUMIF(เส้นแต่งหน้าขนมปัง!$C:$C,'รับ-จ่าย ประจำวัน'!$B95,เส้นแต่งหน้าขนมปัง!M:M)+SUMIF('วางแผนBC,CJ'!$C:$C,'รับ-จ่าย ประจำวัน'!$B95,'วางแผนBC,CJ'!M:M)+SUMIF(RD!$C:$C,'รับ-จ่าย ประจำวัน'!$B95,RD!M:M)+SUMIF('FG,ออนไล,คัดแยก'!$C:$C,'รับ-จ่าย ประจำวัน'!$B95,'FG,ออนไล,คัดแยก'!M:M)</f>
        <v>0</v>
      </c>
      <c r="AU95" s="16">
        <f>SUMIF(เตรียมส่วนผสม!$C:$C,'รับ-จ่าย ประจำวัน'!$B95,เตรียมส่วนผสม!N:N)+SUMIF(กวนไส้!$C:$C,'รับ-จ่าย ประจำวัน'!$B95,กวนไส้!N:N)+SUMIF(ผลิต1!$C:$C,'รับ-จ่าย ประจำวัน'!$B95,ผลิต1!N:N)+SUMIF(ผลิต2!$C:$C,'รับ-จ่าย ประจำวัน'!$B95,ผลิต2!N:N)+SUMIF(เส้นแต่งหน้าขนมเค้ก!$C:$C,'รับ-จ่าย ประจำวัน'!$B95,เส้นแต่งหน้าขนมเค้ก!N:N)+SUMIF(แพ็ค!$C:$C,'รับ-จ่าย ประจำวัน'!$B95,แพ็ค!N:N)+SUMIF(ธุรการ!$C:$C,'รับ-จ่าย ประจำวัน'!$B95,ธุรการ!N:N)+SUMIF(เส้นแต่งหน้าขนมปัง!$C:$C,'รับ-จ่าย ประจำวัน'!$B95,เส้นแต่งหน้าขนมปัง!N:N)+SUMIF('วางแผนBC,CJ'!$C:$C,'รับ-จ่าย ประจำวัน'!$B95,'วางแผนBC,CJ'!N:N)+SUMIF(RD!$C:$C,'รับ-จ่าย ประจำวัน'!$B95,RD!N:N)+SUMIF('FG,ออนไล,คัดแยก'!$C:$C,'รับ-จ่าย ประจำวัน'!$B95,'FG,ออนไล,คัดแยก'!N:N)</f>
        <v>30</v>
      </c>
      <c r="AV95" s="16">
        <f>SUMIF(เตรียมส่วนผสม!$C:$C,'รับ-จ่าย ประจำวัน'!$B95,เตรียมส่วนผสม!O:O)+SUMIF(กวนไส้!$C:$C,'รับ-จ่าย ประจำวัน'!$B95,กวนไส้!O:O)+SUMIF(ผลิต1!$C:$C,'รับ-จ่าย ประจำวัน'!$B95,ผลิต1!O:O)+SUMIF(ผลิต2!$C:$C,'รับ-จ่าย ประจำวัน'!$B95,ผลิต2!O:O)+SUMIF(เส้นแต่งหน้าขนมเค้ก!$C:$C,'รับ-จ่าย ประจำวัน'!$B95,เส้นแต่งหน้าขนมเค้ก!O:O)+SUMIF(แพ็ค!$C:$C,'รับ-จ่าย ประจำวัน'!$B95,แพ็ค!O:O)+SUMIF(ธุรการ!$C:$C,'รับ-จ่าย ประจำวัน'!$B95,ธุรการ!O:O)+SUMIF(เส้นแต่งหน้าขนมปัง!$C:$C,'รับ-จ่าย ประจำวัน'!$B95,เส้นแต่งหน้าขนมปัง!O:O)+SUMIF('วางแผนBC,CJ'!$C:$C,'รับ-จ่าย ประจำวัน'!$B95,'วางแผนBC,CJ'!O:O)+SUMIF(RD!$C:$C,'รับ-จ่าย ประจำวัน'!$B95,RD!O:O)+SUMIF('FG,ออนไล,คัดแยก'!$C:$C,'รับ-จ่าย ประจำวัน'!$B95,'FG,ออนไล,คัดแยก'!O:O)</f>
        <v>30</v>
      </c>
      <c r="AW95" s="16">
        <f>SUMIF(เตรียมส่วนผสม!$C:$C,'รับ-จ่าย ประจำวัน'!$B95,เตรียมส่วนผสม!P:P)+SUMIF(กวนไส้!$C:$C,'รับ-จ่าย ประจำวัน'!$B95,กวนไส้!P:P)+SUMIF(ผลิต1!$C:$C,'รับ-จ่าย ประจำวัน'!$B95,ผลิต1!P:P)+SUMIF(ผลิต2!$C:$C,'รับ-จ่าย ประจำวัน'!$B95,ผลิต2!P:P)+SUMIF(เส้นแต่งหน้าขนมเค้ก!$C:$C,'รับ-จ่าย ประจำวัน'!$B95,เส้นแต่งหน้าขนมเค้ก!P:P)+SUMIF(แพ็ค!$C:$C,'รับ-จ่าย ประจำวัน'!$B95,แพ็ค!P:P)+SUMIF(ธุรการ!$C:$C,'รับ-จ่าย ประจำวัน'!$B95,ธุรการ!P:P)+SUMIF(เส้นแต่งหน้าขนมปัง!$C:$C,'รับ-จ่าย ประจำวัน'!$B95,เส้นแต่งหน้าขนมปัง!P:P)+SUMIF('วางแผนBC,CJ'!$C:$C,'รับ-จ่าย ประจำวัน'!$B95,'วางแผนBC,CJ'!P:P)+SUMIF(RD!$C:$C,'รับ-จ่าย ประจำวัน'!$B95,RD!P:P)+SUMIF('FG,ออนไล,คัดแยก'!$C:$C,'รับ-จ่าย ประจำวัน'!$B95,'FG,ออนไล,คัดแยก'!P:P)</f>
        <v>30</v>
      </c>
      <c r="AX95" s="16">
        <f>SUMIF(เตรียมส่วนผสม!$C:$C,'รับ-จ่าย ประจำวัน'!$B95,เตรียมส่วนผสม!Q:Q)+SUMIF(กวนไส้!$C:$C,'รับ-จ่าย ประจำวัน'!$B95,กวนไส้!Q:Q)+SUMIF(ผลิต1!$C:$C,'รับ-จ่าย ประจำวัน'!$B95,ผลิต1!Q:Q)+SUMIF(ผลิต2!$C:$C,'รับ-จ่าย ประจำวัน'!$B95,ผลิต2!Q:Q)+SUMIF(เส้นแต่งหน้าขนมเค้ก!$C:$C,'รับ-จ่าย ประจำวัน'!$B95,เส้นแต่งหน้าขนมเค้ก!Q:Q)+SUMIF(แพ็ค!$C:$C,'รับ-จ่าย ประจำวัน'!$B95,แพ็ค!Q:Q)+SUMIF(ธุรการ!$C:$C,'รับ-จ่าย ประจำวัน'!$B95,ธุรการ!Q:Q)+SUMIF(เส้นแต่งหน้าขนมปัง!$C:$C,'รับ-จ่าย ประจำวัน'!$B95,เส้นแต่งหน้าขนมปัง!Q:Q)+SUMIF('วางแผนBC,CJ'!$C:$C,'รับ-จ่าย ประจำวัน'!$B95,'วางแผนBC,CJ'!Q:Q)+SUMIF(RD!$C:$C,'รับ-จ่าย ประจำวัน'!$B95,RD!Q:Q)+SUMIF('FG,ออนไล,คัดแยก'!$C:$C,'รับ-จ่าย ประจำวัน'!$B95,'FG,ออนไล,คัดแยก'!Q:Q)</f>
        <v>0</v>
      </c>
      <c r="AY95" s="16">
        <f>SUMIF(เตรียมส่วนผสม!$C:$C,'รับ-จ่าย ประจำวัน'!$B95,เตรียมส่วนผสม!R:R)+SUMIF(กวนไส้!$C:$C,'รับ-จ่าย ประจำวัน'!$B95,กวนไส้!R:R)+SUMIF(ผลิต1!$C:$C,'รับ-จ่าย ประจำวัน'!$B95,ผลิต1!R:R)+SUMIF(ผลิต2!$C:$C,'รับ-จ่าย ประจำวัน'!$B95,ผลิต2!R:R)+SUMIF(เส้นแต่งหน้าขนมเค้ก!$C:$C,'รับ-จ่าย ประจำวัน'!$B95,เส้นแต่งหน้าขนมเค้ก!R:R)+SUMIF(แพ็ค!$C:$C,'รับ-จ่าย ประจำวัน'!$B95,แพ็ค!R:R)+SUMIF(ธุรการ!$C:$C,'รับ-จ่าย ประจำวัน'!$B95,ธุรการ!R:R)+SUMIF(เส้นแต่งหน้าขนมปัง!$C:$C,'รับ-จ่าย ประจำวัน'!$B95,เส้นแต่งหน้าขนมปัง!R:R)+SUMIF('วางแผนBC,CJ'!$C:$C,'รับ-จ่าย ประจำวัน'!$B95,'วางแผนBC,CJ'!R:R)+SUMIF(RD!$C:$C,'รับ-จ่าย ประจำวัน'!$B95,RD!R:R)+SUMIF('FG,ออนไล,คัดแยก'!$C:$C,'รับ-จ่าย ประจำวัน'!$B95,'FG,ออนไล,คัดแยก'!R:R)</f>
        <v>0</v>
      </c>
      <c r="AZ95" s="16">
        <f>SUMIF(เตรียมส่วนผสม!$C:$C,'รับ-จ่าย ประจำวัน'!$B95,เตรียมส่วนผสม!S:S)+SUMIF(กวนไส้!$C:$C,'รับ-จ่าย ประจำวัน'!$B95,กวนไส้!S:S)+SUMIF(ผลิต1!$C:$C,'รับ-จ่าย ประจำวัน'!$B95,ผลิต1!S:S)+SUMIF(ผลิต2!$C:$C,'รับ-จ่าย ประจำวัน'!$B95,ผลิต2!S:S)+SUMIF(เส้นแต่งหน้าขนมเค้ก!$C:$C,'รับ-จ่าย ประจำวัน'!$B95,เส้นแต่งหน้าขนมเค้ก!S:S)+SUMIF(แพ็ค!$C:$C,'รับ-จ่าย ประจำวัน'!$B95,แพ็ค!S:S)+SUMIF(ธุรการ!$C:$C,'รับ-จ่าย ประจำวัน'!$B95,ธุรการ!S:S)+SUMIF(เส้นแต่งหน้าขนมปัง!$C:$C,'รับ-จ่าย ประจำวัน'!$B95,เส้นแต่งหน้าขนมปัง!S:S)+SUMIF('วางแผนBC,CJ'!$C:$C,'รับ-จ่าย ประจำวัน'!$B95,'วางแผนBC,CJ'!S:S)+SUMIF(RD!$C:$C,'รับ-จ่าย ประจำวัน'!$B95,RD!S:S)+SUMIF('FG,ออนไล,คัดแยก'!$C:$C,'รับ-จ่าย ประจำวัน'!$B95,'FG,ออนไล,คัดแยก'!S:S)</f>
        <v>5</v>
      </c>
      <c r="BA95" s="16">
        <f>SUMIF(เตรียมส่วนผสม!$C:$C,'รับ-จ่าย ประจำวัน'!$B95,เตรียมส่วนผสม!T:T)+SUMIF(กวนไส้!$C:$C,'รับ-จ่าย ประจำวัน'!$B95,กวนไส้!T:T)+SUMIF(ผลิต1!$C:$C,'รับ-จ่าย ประจำวัน'!$B95,ผลิต1!T:T)+SUMIF(ผลิต2!$C:$C,'รับ-จ่าย ประจำวัน'!$B95,ผลิต2!T:T)+SUMIF(เส้นแต่งหน้าขนมเค้ก!$C:$C,'รับ-จ่าย ประจำวัน'!$B95,เส้นแต่งหน้าขนมเค้ก!T:T)+SUMIF(แพ็ค!$C:$C,'รับ-จ่าย ประจำวัน'!$B95,แพ็ค!T:T)+SUMIF(ธุรการ!$C:$C,'รับ-จ่าย ประจำวัน'!$B95,ธุรการ!T:T)+SUMIF(เส้นแต่งหน้าขนมปัง!$C:$C,'รับ-จ่าย ประจำวัน'!$B95,เส้นแต่งหน้าขนมปัง!T:T)+SUMIF('วางแผนBC,CJ'!$C:$C,'รับ-จ่าย ประจำวัน'!$B95,'วางแผนBC,CJ'!T:T)+SUMIF(RD!$C:$C,'รับ-จ่าย ประจำวัน'!$B95,RD!T:T)+SUMIF('FG,ออนไล,คัดแยก'!$C:$C,'รับ-จ่าย ประจำวัน'!$B95,'FG,ออนไล,คัดแยก'!T:T)</f>
        <v>0</v>
      </c>
      <c r="BB95" s="16">
        <f>SUMIF(เตรียมส่วนผสม!$C:$C,'รับ-จ่าย ประจำวัน'!$B95,เตรียมส่วนผสม!U:U)+SUMIF(กวนไส้!$C:$C,'รับ-จ่าย ประจำวัน'!$B95,กวนไส้!U:U)+SUMIF(ผลิต1!$C:$C,'รับ-จ่าย ประจำวัน'!$B95,ผลิต1!U:U)+SUMIF(ผลิต2!$C:$C,'รับ-จ่าย ประจำวัน'!$B95,ผลิต2!U:U)+SUMIF(เส้นแต่งหน้าขนมเค้ก!$C:$C,'รับ-จ่าย ประจำวัน'!$B95,เส้นแต่งหน้าขนมเค้ก!U:U)+SUMIF(แพ็ค!$C:$C,'รับ-จ่าย ประจำวัน'!$B95,แพ็ค!U:U)+SUMIF(ธุรการ!$C:$C,'รับ-จ่าย ประจำวัน'!$B95,ธุรการ!U:U)+SUMIF(เส้นแต่งหน้าขนมปัง!$C:$C,'รับ-จ่าย ประจำวัน'!$B95,เส้นแต่งหน้าขนมปัง!U:U)+SUMIF('วางแผนBC,CJ'!$C:$C,'รับ-จ่าย ประจำวัน'!$B95,'วางแผนBC,CJ'!U:U)+SUMIF(RD!$C:$C,'รับ-จ่าย ประจำวัน'!$B95,RD!U:U)+SUMIF('FG,ออนไล,คัดแยก'!$C:$C,'รับ-จ่าย ประจำวัน'!$B95,'FG,ออนไล,คัดแยก'!U:U)</f>
        <v>0</v>
      </c>
      <c r="BC95" s="16">
        <f>SUMIF(เตรียมส่วนผสม!$C:$C,'รับ-จ่าย ประจำวัน'!$B95,เตรียมส่วนผสม!V:V)+SUMIF(กวนไส้!$C:$C,'รับ-จ่าย ประจำวัน'!$B95,กวนไส้!V:V)+SUMIF(ผลิต1!$C:$C,'รับ-จ่าย ประจำวัน'!$B95,ผลิต1!V:V)+SUMIF(ผลิต2!$C:$C,'รับ-จ่าย ประจำวัน'!$B95,ผลิต2!V:V)+SUMIF(เส้นแต่งหน้าขนมเค้ก!$C:$C,'รับ-จ่าย ประจำวัน'!$B95,เส้นแต่งหน้าขนมเค้ก!V:V)+SUMIF(แพ็ค!$C:$C,'รับ-จ่าย ประจำวัน'!$B95,แพ็ค!V:V)+SUMIF(ธุรการ!$C:$C,'รับ-จ่าย ประจำวัน'!$B95,ธุรการ!V:V)+SUMIF(เส้นแต่งหน้าขนมปัง!$C:$C,'รับ-จ่าย ประจำวัน'!$B95,เส้นแต่งหน้าขนมปัง!V:V)+SUMIF('วางแผนBC,CJ'!$C:$C,'รับ-จ่าย ประจำวัน'!$B95,'วางแผนBC,CJ'!V:V)+SUMIF(RD!$C:$C,'รับ-จ่าย ประจำวัน'!$B95,RD!V:V)+SUMIF('FG,ออนไล,คัดแยก'!$C:$C,'รับ-จ่าย ประจำวัน'!$B95,'FG,ออนไล,คัดแยก'!V:V)</f>
        <v>0</v>
      </c>
      <c r="BD95" s="16">
        <f>SUMIF(เตรียมส่วนผสม!$C:$C,'รับ-จ่าย ประจำวัน'!$B95,เตรียมส่วนผสม!W:W)+SUMIF(กวนไส้!$C:$C,'รับ-จ่าย ประจำวัน'!$B95,กวนไส้!W:W)+SUMIF(ผลิต1!$C:$C,'รับ-จ่าย ประจำวัน'!$B95,ผลิต1!W:W)+SUMIF(ผลิต2!$C:$C,'รับ-จ่าย ประจำวัน'!$B95,ผลิต2!W:W)+SUMIF(เส้นแต่งหน้าขนมเค้ก!$C:$C,'รับ-จ่าย ประจำวัน'!$B95,เส้นแต่งหน้าขนมเค้ก!W:W)+SUMIF(แพ็ค!$C:$C,'รับ-จ่าย ประจำวัน'!$B95,แพ็ค!W:W)+SUMIF(ธุรการ!$C:$C,'รับ-จ่าย ประจำวัน'!$B95,ธุรการ!W:W)+SUMIF(เส้นแต่งหน้าขนมปัง!$C:$C,'รับ-จ่าย ประจำวัน'!$B95,เส้นแต่งหน้าขนมปัง!W:W)+SUMIF('วางแผนBC,CJ'!$C:$C,'รับ-จ่าย ประจำวัน'!$B95,'วางแผนBC,CJ'!W:W)+SUMIF(RD!$C:$C,'รับ-จ่าย ประจำวัน'!$B95,RD!W:W)+SUMIF('FG,ออนไล,คัดแยก'!$C:$C,'รับ-จ่าย ประจำวัน'!$B95,'FG,ออนไล,คัดแยก'!W:W)</f>
        <v>5</v>
      </c>
      <c r="BE95" s="16">
        <f>SUMIF(เตรียมส่วนผสม!$C:$C,'รับ-จ่าย ประจำวัน'!$B95,เตรียมส่วนผสม!X:X)+SUMIF(กวนไส้!$C:$C,'รับ-จ่าย ประจำวัน'!$B95,กวนไส้!X:X)+SUMIF(ผลิต1!$C:$C,'รับ-จ่าย ประจำวัน'!$B95,ผลิต1!X:X)+SUMIF(ผลิต2!$C:$C,'รับ-จ่าย ประจำวัน'!$B95,ผลิต2!X:X)+SUMIF(เส้นแต่งหน้าขนมเค้ก!$C:$C,'รับ-จ่าย ประจำวัน'!$B95,เส้นแต่งหน้าขนมเค้ก!X:X)+SUMIF(แพ็ค!$C:$C,'รับ-จ่าย ประจำวัน'!$B95,แพ็ค!X:X)+SUMIF(ธุรการ!$C:$C,'รับ-จ่าย ประจำวัน'!$B95,ธุรการ!X:X)+SUMIF(เส้นแต่งหน้าขนมปัง!$C:$C,'รับ-จ่าย ประจำวัน'!$B95,เส้นแต่งหน้าขนมปัง!X:X)+SUMIF('วางแผนBC,CJ'!$C:$C,'รับ-จ่าย ประจำวัน'!$B95,'วางแผนBC,CJ'!X:X)+SUMIF(RD!$C:$C,'รับ-จ่าย ประจำวัน'!$B95,RD!X:X)+SUMIF('FG,ออนไล,คัดแยก'!$C:$C,'รับ-จ่าย ประจำวัน'!$B95,'FG,ออนไล,คัดแยก'!X:X)</f>
        <v>0</v>
      </c>
      <c r="BF95" s="16">
        <f>SUMIF(เตรียมส่วนผสม!$C:$C,'รับ-จ่าย ประจำวัน'!$B95,เตรียมส่วนผสม!Y:Y)+SUMIF(กวนไส้!$C:$C,'รับ-จ่าย ประจำวัน'!$B95,กวนไส้!Y:Y)+SUMIF(ผลิต1!$C:$C,'รับ-จ่าย ประจำวัน'!$B95,ผลิต1!Y:Y)+SUMIF(ผลิต2!$C:$C,'รับ-จ่าย ประจำวัน'!$B95,ผลิต2!Y:Y)+SUMIF(เส้นแต่งหน้าขนมเค้ก!$C:$C,'รับ-จ่าย ประจำวัน'!$B95,เส้นแต่งหน้าขนมเค้ก!Y:Y)+SUMIF(แพ็ค!$C:$C,'รับ-จ่าย ประจำวัน'!$B95,แพ็ค!Y:Y)+SUMIF(ธุรการ!$C:$C,'รับ-จ่าย ประจำวัน'!$B95,ธุรการ!Y:Y)+SUMIF(เส้นแต่งหน้าขนมปัง!$C:$C,'รับ-จ่าย ประจำวัน'!$B95,เส้นแต่งหน้าขนมปัง!Y:Y)+SUMIF('วางแผนBC,CJ'!$C:$C,'รับ-จ่าย ประจำวัน'!$B95,'วางแผนBC,CJ'!Y:Y)+SUMIF(RD!$C:$C,'รับ-จ่าย ประจำวัน'!$B95,RD!Y:Y)+SUMIF('FG,ออนไล,คัดแยก'!$C:$C,'รับ-จ่าย ประจำวัน'!$B95,'FG,ออนไล,คัดแยก'!Y:Y)</f>
        <v>0</v>
      </c>
      <c r="BG95" s="16">
        <f>SUMIF(เตรียมส่วนผสม!$C:$C,'รับ-จ่าย ประจำวัน'!$B95,เตรียมส่วนผสม!Z:Z)+SUMIF(กวนไส้!$C:$C,'รับ-จ่าย ประจำวัน'!$B95,กวนไส้!Z:Z)+SUMIF(ผลิต1!$C:$C,'รับ-จ่าย ประจำวัน'!$B95,ผลิต1!Z:Z)+SUMIF(ผลิต2!$C:$C,'รับ-จ่าย ประจำวัน'!$B95,ผลิต2!Z:Z)+SUMIF(เส้นแต่งหน้าขนมเค้ก!$C:$C,'รับ-จ่าย ประจำวัน'!$B95,เส้นแต่งหน้าขนมเค้ก!Z:Z)+SUMIF(แพ็ค!$C:$C,'รับ-จ่าย ประจำวัน'!$B95,แพ็ค!Z:Z)+SUMIF(ธุรการ!$C:$C,'รับ-จ่าย ประจำวัน'!$B95,ธุรการ!Z:Z)+SUMIF(เส้นแต่งหน้าขนมปัง!$C:$C,'รับ-จ่าย ประจำวัน'!$B95,เส้นแต่งหน้าขนมปัง!Z:Z)+SUMIF('วางแผนBC,CJ'!$C:$C,'รับ-จ่าย ประจำวัน'!$B95,'วางแผนBC,CJ'!Z:Z)+SUMIF(RD!$C:$C,'รับ-จ่าย ประจำวัน'!$B95,RD!Z:Z)+SUMIF('FG,ออนไล,คัดแยก'!$C:$C,'รับ-จ่าย ประจำวัน'!$B95,'FG,ออนไล,คัดแยก'!Z:Z)</f>
        <v>1</v>
      </c>
      <c r="BH95" s="16">
        <f>SUMIF(เตรียมส่วนผสม!$C:$C,'รับ-จ่าย ประจำวัน'!$B95,เตรียมส่วนผสม!AA:AA)+SUMIF(กวนไส้!$C:$C,'รับ-จ่าย ประจำวัน'!$B95,กวนไส้!AA:AA)+SUMIF(ผลิต1!$C:$C,'รับ-จ่าย ประจำวัน'!$B95,ผลิต1!AA:AA)+SUMIF(ผลิต2!$C:$C,'รับ-จ่าย ประจำวัน'!$B95,ผลิต2!AA:AA)+SUMIF(เส้นแต่งหน้าขนมเค้ก!$C:$C,'รับ-จ่าย ประจำวัน'!$B95,เส้นแต่งหน้าขนมเค้ก!AA:AA)+SUMIF(แพ็ค!$C:$C,'รับ-จ่าย ประจำวัน'!$B95,แพ็ค!AA:AA)+SUMIF(ธุรการ!$C:$C,'รับ-จ่าย ประจำวัน'!$B95,ธุรการ!AA:AA)+SUMIF(เส้นแต่งหน้าขนมปัง!$C:$C,'รับ-จ่าย ประจำวัน'!$B95,เส้นแต่งหน้าขนมปัง!AA:AA)+SUMIF('วางแผนBC,CJ'!$C:$C,'รับ-จ่าย ประจำวัน'!$B95,'วางแผนBC,CJ'!AA:AA)+SUMIF(RD!$C:$C,'รับ-จ่าย ประจำวัน'!$B95,RD!AA:AA)+SUMIF('FG,ออนไล,คัดแยก'!$C:$C,'รับ-จ่าย ประจำวัน'!$B95,'FG,ออนไล,คัดแยก'!AA:AA)</f>
        <v>0</v>
      </c>
      <c r="BI95" s="16">
        <f>SUMIF(เตรียมส่วนผสม!$C:$C,'รับ-จ่าย ประจำวัน'!$B95,เตรียมส่วนผสม!AB:AB)+SUMIF(กวนไส้!$C:$C,'รับ-จ่าย ประจำวัน'!$B95,กวนไส้!AB:AB)+SUMIF(ผลิต1!$C:$C,'รับ-จ่าย ประจำวัน'!$B95,ผลิต1!AB:AB)+SUMIF(ผลิต2!$C:$C,'รับ-จ่าย ประจำวัน'!$B95,ผลิต2!AB:AB)+SUMIF(เส้นแต่งหน้าขนมเค้ก!$C:$C,'รับ-จ่าย ประจำวัน'!$B95,เส้นแต่งหน้าขนมเค้ก!AB:AB)+SUMIF(แพ็ค!$C:$C,'รับ-จ่าย ประจำวัน'!$B95,แพ็ค!AB:AB)+SUMIF(ธุรการ!$C:$C,'รับ-จ่าย ประจำวัน'!$B95,ธุรการ!AB:AB)+SUMIF(เส้นแต่งหน้าขนมปัง!$C:$C,'รับ-จ่าย ประจำวัน'!$B95,เส้นแต่งหน้าขนมปัง!AB:AB)+SUMIF('วางแผนBC,CJ'!$C:$C,'รับ-จ่าย ประจำวัน'!$B95,'วางแผนBC,CJ'!AB:AB)+SUMIF(RD!$C:$C,'รับ-จ่าย ประจำวัน'!$B95,RD!AB:AB)+SUMIF('FG,ออนไล,คัดแยก'!$C:$C,'รับ-จ่าย ประจำวัน'!$B95,'FG,ออนไล,คัดแยก'!AB:AB)</f>
        <v>0</v>
      </c>
      <c r="BJ95" s="16">
        <f>SUMIF(เตรียมส่วนผสม!$C:$C,'รับ-จ่าย ประจำวัน'!$B95,เตรียมส่วนผสม!AC:AC)+SUMIF(กวนไส้!$C:$C,'รับ-จ่าย ประจำวัน'!$B95,กวนไส้!AC:AC)+SUMIF(ผลิต1!$C:$C,'รับ-จ่าย ประจำวัน'!$B95,ผลิต1!AC:AC)+SUMIF(ผลิต2!$C:$C,'รับ-จ่าย ประจำวัน'!$B95,ผลิต2!AC:AC)+SUMIF(เส้นแต่งหน้าขนมเค้ก!$C:$C,'รับ-จ่าย ประจำวัน'!$B95,เส้นแต่งหน้าขนมเค้ก!AC:AC)+SUMIF(แพ็ค!$C:$C,'รับ-จ่าย ประจำวัน'!$B95,แพ็ค!AC:AC)+SUMIF(ธุรการ!$C:$C,'รับ-จ่าย ประจำวัน'!$B95,ธุรการ!AC:AC)+SUMIF(เส้นแต่งหน้าขนมปัง!$C:$C,'รับ-จ่าย ประจำวัน'!$B95,เส้นแต่งหน้าขนมปัง!AC:AC)+SUMIF('วางแผนBC,CJ'!$C:$C,'รับ-จ่าย ประจำวัน'!$B95,'วางแผนBC,CJ'!AC:AC)+SUMIF(RD!$C:$C,'รับ-จ่าย ประจำวัน'!$B95,RD!AC:AC)+SUMIF('FG,ออนไล,คัดแยก'!$C:$C,'รับ-จ่าย ประจำวัน'!$B95,'FG,ออนไล,คัดแยก'!AC:AC)</f>
        <v>0</v>
      </c>
      <c r="BK95" s="16">
        <f>SUMIF(เตรียมส่วนผสม!$C:$C,'รับ-จ่าย ประจำวัน'!$B95,เตรียมส่วนผสม!AD:AD)+SUMIF(กวนไส้!$C:$C,'รับ-จ่าย ประจำวัน'!$B95,กวนไส้!AD:AD)+SUMIF(ผลิต1!$C:$C,'รับ-จ่าย ประจำวัน'!$B95,ผลิต1!AD:AD)+SUMIF(ผลิต2!$C:$C,'รับ-จ่าย ประจำวัน'!$B95,ผลิต2!AD:AD)+SUMIF(เส้นแต่งหน้าขนมเค้ก!$C:$C,'รับ-จ่าย ประจำวัน'!$B95,เส้นแต่งหน้าขนมเค้ก!AD:AD)+SUMIF(แพ็ค!$C:$C,'รับ-จ่าย ประจำวัน'!$B95,แพ็ค!AD:AD)+SUMIF(ธุรการ!$C:$C,'รับ-จ่าย ประจำวัน'!$B95,ธุรการ!AD:AD)+SUMIF(เส้นแต่งหน้าขนมปัง!$C:$C,'รับ-จ่าย ประจำวัน'!$B95,เส้นแต่งหน้าขนมปัง!AD:AD)+SUMIF('วางแผนBC,CJ'!$C:$C,'รับ-จ่าย ประจำวัน'!$B95,'วางแผนBC,CJ'!AD:AD)+SUMIF(RD!$C:$C,'รับ-จ่าย ประจำวัน'!$B95,RD!AD:AD)+SUMIF('FG,ออนไล,คัดแยก'!$C:$C,'รับ-จ่าย ประจำวัน'!$B95,'FG,ออนไล,คัดแยก'!AD:AD)</f>
        <v>0</v>
      </c>
      <c r="BL95" s="16">
        <f>SUMIF(เตรียมส่วนผสม!$C:$C,'รับ-จ่าย ประจำวัน'!$B95,เตรียมส่วนผสม!AE:AE)+SUMIF(กวนไส้!$C:$C,'รับ-จ่าย ประจำวัน'!$B95,กวนไส้!AE:AE)+SUMIF(ผลิต1!$C:$C,'รับ-จ่าย ประจำวัน'!$B95,ผลิต1!AE:AE)+SUMIF(ผลิต2!$C:$C,'รับ-จ่าย ประจำวัน'!$B95,ผลิต2!AE:AE)+SUMIF(เส้นแต่งหน้าขนมเค้ก!$C:$C,'รับ-จ่าย ประจำวัน'!$B95,เส้นแต่งหน้าขนมเค้ก!AE:AE)+SUMIF(แพ็ค!$C:$C,'รับ-จ่าย ประจำวัน'!$B95,แพ็ค!AE:AE)+SUMIF(ธุรการ!$C:$C,'รับ-จ่าย ประจำวัน'!$B95,ธุรการ!AE:AE)+SUMIF(เส้นแต่งหน้าขนมปัง!$C:$C,'รับ-จ่าย ประจำวัน'!$B95,เส้นแต่งหน้าขนมปัง!AE:AE)+SUMIF('วางแผนBC,CJ'!$C:$C,'รับ-จ่าย ประจำวัน'!$B95,'วางแผนBC,CJ'!AE:AE)+SUMIF(RD!$C:$C,'รับ-จ่าย ประจำวัน'!$B95,RD!AE:AE)+SUMIF('FG,ออนไล,คัดแยก'!$C:$C,'รับ-จ่าย ประจำวัน'!$B95,'FG,ออนไล,คัดแยก'!AE:AE)</f>
        <v>0</v>
      </c>
      <c r="BM95" s="16">
        <f>SUMIF(เตรียมส่วนผสม!$C:$C,'รับ-จ่าย ประจำวัน'!$B95,เตรียมส่วนผสม!AF:AF)+SUMIF(กวนไส้!$C:$C,'รับ-จ่าย ประจำวัน'!$B95,กวนไส้!AF:AF)+SUMIF(ผลิต1!$C:$C,'รับ-จ่าย ประจำวัน'!$B95,ผลิต1!AF:AF)+SUMIF(ผลิต2!$C:$C,'รับ-จ่าย ประจำวัน'!$B95,ผลิต2!AF:AF)+SUMIF(เส้นแต่งหน้าขนมเค้ก!$C:$C,'รับ-จ่าย ประจำวัน'!$B95,เส้นแต่งหน้าขนมเค้ก!AF:AF)+SUMIF(แพ็ค!$C:$C,'รับ-จ่าย ประจำวัน'!$B95,แพ็ค!AF:AF)+SUMIF(ธุรการ!$C:$C,'รับ-จ่าย ประจำวัน'!$B95,ธุรการ!AF:AF)+SUMIF(เส้นแต่งหน้าขนมปัง!$C:$C,'รับ-จ่าย ประจำวัน'!$B95,เส้นแต่งหน้าขนมปัง!AF:AF)+SUMIF('วางแผนBC,CJ'!$C:$C,'รับ-จ่าย ประจำวัน'!$B95,'วางแผนBC,CJ'!AF:AF)+SUMIF(RD!$C:$C,'รับ-จ่าย ประจำวัน'!$B95,RD!AF:AF)+SUMIF('FG,ออนไล,คัดแยก'!$C:$C,'รับ-จ่าย ประจำวัน'!$B95,'FG,ออนไล,คัดแยก'!AF:AF)</f>
        <v>0</v>
      </c>
      <c r="BN95" s="16">
        <f>SUMIF(เตรียมส่วนผสม!$C:$C,'รับ-จ่าย ประจำวัน'!$B95,เตรียมส่วนผสม!AG:AG)+SUMIF(กวนไส้!$C:$C,'รับ-จ่าย ประจำวัน'!$B95,กวนไส้!AG:AG)+SUMIF(ผลิต1!$C:$C,'รับ-จ่าย ประจำวัน'!$B95,ผลิต1!AG:AG)+SUMIF(ผลิต2!$C:$C,'รับ-จ่าย ประจำวัน'!$B95,ผลิต2!AG:AG)+SUMIF(เส้นแต่งหน้าขนมเค้ก!$C:$C,'รับ-จ่าย ประจำวัน'!$B95,เส้นแต่งหน้าขนมเค้ก!AG:AG)+SUMIF(แพ็ค!$C:$C,'รับ-จ่าย ประจำวัน'!$B95,แพ็ค!AG:AG)+SUMIF(ธุรการ!$C:$C,'รับ-จ่าย ประจำวัน'!$B95,ธุรการ!AG:AG)+SUMIF(เส้นแต่งหน้าขนมปัง!$C:$C,'รับ-จ่าย ประจำวัน'!$B95,เส้นแต่งหน้าขนมปัง!AG:AG)+SUMIF('วางแผนBC,CJ'!$C:$C,'รับ-จ่าย ประจำวัน'!$B95,'วางแผนBC,CJ'!AG:AG)+SUMIF(RD!$C:$C,'รับ-จ่าย ประจำวัน'!$B95,RD!AG:AG)+SUMIF('FG,ออนไล,คัดแยก'!$C:$C,'รับ-จ่าย ประจำวัน'!$B95,'FG,ออนไล,คัดแยก'!AG:AG)</f>
        <v>2.5</v>
      </c>
      <c r="BO95" s="16">
        <f>SUMIF(เตรียมส่วนผสม!$C:$C,'รับ-จ่าย ประจำวัน'!$B95,เตรียมส่วนผสม!AH:AH)+SUMIF(กวนไส้!$C:$C,'รับ-จ่าย ประจำวัน'!$B95,กวนไส้!AH:AH)+SUMIF(ผลิต1!$C:$C,'รับ-จ่าย ประจำวัน'!$B95,ผลิต1!AH:AH)+SUMIF(ผลิต2!$C:$C,'รับ-จ่าย ประจำวัน'!$B95,ผลิต2!AH:AH)+SUMIF(เส้นแต่งหน้าขนมเค้ก!$C:$C,'รับ-จ่าย ประจำวัน'!$B95,เส้นแต่งหน้าขนมเค้ก!AH:AH)+SUMIF(แพ็ค!$C:$C,'รับ-จ่าย ประจำวัน'!$B95,แพ็ค!AH:AH)+SUMIF(ธุรการ!$C:$C,'รับ-จ่าย ประจำวัน'!$B95,ธุรการ!AH:AH)+SUMIF(เส้นแต่งหน้าขนมปัง!$C:$C,'รับ-จ่าย ประจำวัน'!$B95,เส้นแต่งหน้าขนมปัง!AH:AH)+SUMIF('วางแผนBC,CJ'!$C:$C,'รับ-จ่าย ประจำวัน'!$B95,'วางแผนBC,CJ'!AH:AH)+SUMIF(RD!$C:$C,'รับ-จ่าย ประจำวัน'!$B95,RD!AH:AH)+SUMIF('FG,ออนไล,คัดแยก'!$C:$C,'รับ-จ่าย ประจำวัน'!$B95,'FG,ออนไล,คัดแยก'!AH:AH)</f>
        <v>0</v>
      </c>
      <c r="BP95" s="16">
        <f>SUMIF(เตรียมส่วนผสม!$C:$C,'รับ-จ่าย ประจำวัน'!$B95,เตรียมส่วนผสม!AI:AI)+SUMIF(กวนไส้!$C:$C,'รับ-จ่าย ประจำวัน'!$B95,กวนไส้!AI:AI)+SUMIF(ผลิต1!$C:$C,'รับ-จ่าย ประจำวัน'!$B95,ผลิต1!AI:AI)+SUMIF(ผลิต2!$C:$C,'รับ-จ่าย ประจำวัน'!$B95,ผลิต2!AI:AI)+SUMIF(เส้นแต่งหน้าขนมเค้ก!$C:$C,'รับ-จ่าย ประจำวัน'!$B95,เส้นแต่งหน้าขนมเค้ก!AI:AI)+SUMIF(แพ็ค!$C:$C,'รับ-จ่าย ประจำวัน'!$B95,แพ็ค!AI:AI)+SUMIF(ธุรการ!$C:$C,'รับ-จ่าย ประจำวัน'!$B95,ธุรการ!AI:AI)+SUMIF(เส้นแต่งหน้าขนมปัง!$C:$C,'รับ-จ่าย ประจำวัน'!$B95,เส้นแต่งหน้าขนมปัง!AI:AI)+SUMIF('วางแผนBC,CJ'!$C:$C,'รับ-จ่าย ประจำวัน'!$B95,'วางแผนBC,CJ'!AI:AI)+SUMIF(RD!$C:$C,'รับ-จ่าย ประจำวัน'!$B95,RD!AI:AI)+SUMIF('FG,ออนไล,คัดแยก'!$C:$C,'รับ-จ่าย ประจำวัน'!$B95,'FG,ออนไล,คัดแยก'!AI:AI)</f>
        <v>0</v>
      </c>
      <c r="BQ95" s="16">
        <f>SUMIF(เตรียมส่วนผสม!$C:$C,'รับ-จ่าย ประจำวัน'!$B95,เตรียมส่วนผสม!AJ:AJ)+SUMIF(กวนไส้!$C:$C,'รับ-จ่าย ประจำวัน'!$B95,กวนไส้!AJ:AJ)+SUMIF(ผลิต1!$C:$C,'รับ-จ่าย ประจำวัน'!$B95,ผลิต1!AJ:AJ)+SUMIF(ผลิต2!$C:$C,'รับ-จ่าย ประจำวัน'!$B95,ผลิต2!AJ:AJ)+SUMIF(เส้นแต่งหน้าขนมเค้ก!$C:$C,'รับ-จ่าย ประจำวัน'!$B95,เส้นแต่งหน้าขนมเค้ก!AJ:AJ)+SUMIF(แพ็ค!$C:$C,'รับ-จ่าย ประจำวัน'!$B95,แพ็ค!AJ:AJ)+SUMIF(ธุรการ!$C:$C,'รับ-จ่าย ประจำวัน'!$B95,ธุรการ!AJ:AJ)+SUMIF(เส้นแต่งหน้าขนมปัง!$C:$C,'รับ-จ่าย ประจำวัน'!$B95,เส้นแต่งหน้าขนมปัง!AJ:AJ)+SUMIF('วางแผนBC,CJ'!$C:$C,'รับ-จ่าย ประจำวัน'!$B95,'วางแผนBC,CJ'!AJ:AJ)+SUMIF(RD!$C:$C,'รับ-จ่าย ประจำวัน'!$B95,RD!AJ:AJ)+SUMIF('FG,ออนไล,คัดแยก'!$C:$C,'รับ-จ่าย ประจำวัน'!$B95,'FG,ออนไล,คัดแยก'!AJ:AJ)</f>
        <v>0.5</v>
      </c>
      <c r="BR95" s="16">
        <f>SUMIF(เตรียมส่วนผสม!$C:$C,'รับ-จ่าย ประจำวัน'!$B95,เตรียมส่วนผสม!AK:AK)+SUMIF(กวนไส้!$C:$C,'รับ-จ่าย ประจำวัน'!$B95,กวนไส้!AK:AK)+SUMIF(ผลิต1!$C:$C,'รับ-จ่าย ประจำวัน'!$B95,ผลิต1!AK:AK)+SUMIF(ผลิต2!$C:$C,'รับ-จ่าย ประจำวัน'!$B95,ผลิต2!AK:AK)+SUMIF(เส้นแต่งหน้าขนมเค้ก!$C:$C,'รับ-จ่าย ประจำวัน'!$B95,เส้นแต่งหน้าขนมเค้ก!AK:AK)+SUMIF(แพ็ค!$C:$C,'รับ-จ่าย ประจำวัน'!$B95,แพ็ค!AK:AK)+SUMIF(ธุรการ!$C:$C,'รับ-จ่าย ประจำวัน'!$B95,ธุรการ!AK:AK)+SUMIF(เส้นแต่งหน้าขนมปัง!$C:$C,'รับ-จ่าย ประจำวัน'!$B95,เส้นแต่งหน้าขนมปัง!AK:AK)+SUMIF('วางแผนBC,CJ'!$C:$C,'รับ-จ่าย ประจำวัน'!$B95,'วางแผนBC,CJ'!AK:AK)+SUMIF(RD!$C:$C,'รับ-จ่าย ประจำวัน'!$B95,RD!AK:AK)+SUMIF('FG,ออนไล,คัดแยก'!$C:$C,'รับ-จ่าย ประจำวัน'!$B95,'FG,ออนไล,คัดแยก'!AK:AK)</f>
        <v>1</v>
      </c>
      <c r="BS95" s="16">
        <f>SUMIF(เตรียมส่วนผสม!$C:$C,'รับ-จ่าย ประจำวัน'!$B95,เตรียมส่วนผสม!AL:AL)+SUMIF(กวนไส้!$C:$C,'รับ-จ่าย ประจำวัน'!$B95,กวนไส้!AL:AL)+SUMIF(ผลิต1!$C:$C,'รับ-จ่าย ประจำวัน'!$B95,ผลิต1!AL:AL)+SUMIF(ผลิต2!$C:$C,'รับ-จ่าย ประจำวัน'!$B95,ผลิต2!AL:AL)+SUMIF(เส้นแต่งหน้าขนมเค้ก!$C:$C,'รับ-จ่าย ประจำวัน'!$B95,เส้นแต่งหน้าขนมเค้ก!AL:AL)+SUMIF(แพ็ค!$C:$C,'รับ-จ่าย ประจำวัน'!$B95,แพ็ค!AL:AL)+SUMIF(ธุรการ!$C:$C,'รับ-จ่าย ประจำวัน'!$B95,ธุรการ!AL:AL)+SUMIF(เส้นแต่งหน้าขนมปัง!$C:$C,'รับ-จ่าย ประจำวัน'!$B95,เส้นแต่งหน้าขนมปัง!AL:AL)+SUMIF('วางแผนBC,CJ'!$C:$C,'รับ-จ่าย ประจำวัน'!$B95,'วางแผนBC,CJ'!AL:AL)+SUMIF(RD!$C:$C,'รับ-จ่าย ประจำวัน'!$B95,RD!AL:AL)+SUMIF('FG,ออนไล,คัดแยก'!$C:$C,'รับ-จ่าย ประจำวัน'!$B95,'FG,ออนไล,คัดแยก'!AL:AL)</f>
        <v>0</v>
      </c>
      <c r="BT95" s="18">
        <f t="shared" si="20"/>
        <v>190</v>
      </c>
      <c r="BU95" s="116"/>
      <c r="BV95" s="146">
        <f t="shared" si="21"/>
        <v>885</v>
      </c>
      <c r="BW95" s="183">
        <v>30</v>
      </c>
      <c r="BX95" s="172">
        <f t="shared" ref="BX95:BX98" si="30">BT95/30</f>
        <v>6.333333333333333</v>
      </c>
      <c r="BY95" s="188">
        <f t="shared" si="22"/>
        <v>139.73684210526315</v>
      </c>
      <c r="BZ95" s="180">
        <f t="shared" ca="1" si="23"/>
        <v>46342.73684210526</v>
      </c>
      <c r="CA95" s="93"/>
      <c r="CB95" s="93"/>
      <c r="CC95" s="93"/>
      <c r="CD95" s="93"/>
      <c r="CE95" s="93"/>
      <c r="CF95" s="93"/>
      <c r="CG95" s="93"/>
      <c r="CH95" s="93"/>
      <c r="CI95" s="93"/>
      <c r="CJ95" s="94"/>
      <c r="CK95" s="9">
        <f t="shared" si="24"/>
        <v>885</v>
      </c>
    </row>
    <row r="96" spans="1:89" x14ac:dyDescent="0.5">
      <c r="A96" s="149" t="s">
        <v>368</v>
      </c>
      <c r="B96" s="34">
        <v>1022201012</v>
      </c>
      <c r="C96" s="10" t="s">
        <v>369</v>
      </c>
      <c r="D96" s="135" t="s">
        <v>61</v>
      </c>
      <c r="E96" s="11">
        <v>0</v>
      </c>
      <c r="F96" s="75"/>
      <c r="G96" s="11"/>
      <c r="H96" s="12">
        <v>10600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3"/>
      <c r="AF96" s="13"/>
      <c r="AG96" s="13"/>
      <c r="AH96" s="13"/>
      <c r="AI96" s="14"/>
      <c r="AJ96" s="14"/>
      <c r="AK96" s="14"/>
      <c r="AL96" s="14"/>
      <c r="AM96" s="14"/>
      <c r="AN96" s="15">
        <f t="shared" si="19"/>
        <v>0</v>
      </c>
      <c r="AO96" s="16">
        <f>SUMIF(เตรียมส่วนผสม!$C:$C,'รับ-จ่าย ประจำวัน'!$B96,เตรียมส่วนผสม!H:H)+SUMIF(กวนไส้!$C:$C,'รับ-จ่าย ประจำวัน'!$B96,กวนไส้!H:H)+SUMIF(ผลิต1!$C:$C,'รับ-จ่าย ประจำวัน'!$B96,ผลิต1!H:H)+SUMIF(ผลิต2!$C:$C,'รับ-จ่าย ประจำวัน'!$B96,ผลิต2!H:H)+SUMIF(เส้นแต่งหน้าขนมเค้ก!$C:$C,'รับ-จ่าย ประจำวัน'!$B96,เส้นแต่งหน้าขนมเค้ก!H:H)+SUMIF(แพ็ค!$C:$C,'รับ-จ่าย ประจำวัน'!$B96,แพ็ค!H:H)+SUMIF(ธุรการ!$C:$C,'รับ-จ่าย ประจำวัน'!$B96,ธุรการ!H:H)+SUMIF(เส้นแต่งหน้าขนมปัง!$C:$C,'รับ-จ่าย ประจำวัน'!$B96,เส้นแต่งหน้าขนมปัง!H:H)+SUMIF('วางแผนBC,CJ'!$C:$C,'รับ-จ่าย ประจำวัน'!$B96,'วางแผนBC,CJ'!H:H)+SUMIF(RD!$C:$C,'รับ-จ่าย ประจำวัน'!$B96,RD!H:H)+SUMIF('FG,ออนไล,คัดแยก'!$C:$C,'รับ-จ่าย ประจำวัน'!$B96,'FG,ออนไล,คัดแยก'!H:H)</f>
        <v>0</v>
      </c>
      <c r="AP96" s="16">
        <f>SUMIF(เตรียมส่วนผสม!$C:$C,'รับ-จ่าย ประจำวัน'!$B96,เตรียมส่วนผสม!I:I)+SUMIF(กวนไส้!$C:$C,'รับ-จ่าย ประจำวัน'!$B96,กวนไส้!I:I)+SUMIF(ผลิต1!$C:$C,'รับ-จ่าย ประจำวัน'!$B96,ผลิต1!I:I)+SUMIF(ผลิต2!$C:$C,'รับ-จ่าย ประจำวัน'!$B96,ผลิต2!I:I)+SUMIF(เส้นแต่งหน้าขนมเค้ก!$C:$C,'รับ-จ่าย ประจำวัน'!$B96,เส้นแต่งหน้าขนมเค้ก!I:I)+SUMIF(แพ็ค!$C:$C,'รับ-จ่าย ประจำวัน'!$B96,แพ็ค!I:I)+SUMIF(ธุรการ!$C:$C,'รับ-จ่าย ประจำวัน'!$B96,ธุรการ!I:I)+SUMIF(เส้นแต่งหน้าขนมปัง!$C:$C,'รับ-จ่าย ประจำวัน'!$B96,เส้นแต่งหน้าขนมปัง!I:I)+SUMIF('วางแผนBC,CJ'!$C:$C,'รับ-จ่าย ประจำวัน'!$B96,'วางแผนBC,CJ'!I:I)+SUMIF(RD!$C:$C,'รับ-จ่าย ประจำวัน'!$B96,RD!I:I)+SUMIF('FG,ออนไล,คัดแยก'!$C:$C,'รับ-จ่าย ประจำวัน'!$B96,'FG,ออนไล,คัดแยก'!I:I)</f>
        <v>1000</v>
      </c>
      <c r="AQ96" s="16">
        <f>SUMIF(เตรียมส่วนผสม!$C:$C,'รับ-จ่าย ประจำวัน'!$B96,เตรียมส่วนผสม!J:J)+SUMIF(กวนไส้!$C:$C,'รับ-จ่าย ประจำวัน'!$B96,กวนไส้!J:J)+SUMIF(ผลิต1!$C:$C,'รับ-จ่าย ประจำวัน'!$B96,ผลิต1!J:J)+SUMIF(ผลิต2!$C:$C,'รับ-จ่าย ประจำวัน'!$B96,ผลิต2!J:J)+SUMIF(เส้นแต่งหน้าขนมเค้ก!$C:$C,'รับ-จ่าย ประจำวัน'!$B96,เส้นแต่งหน้าขนมเค้ก!J:J)+SUMIF(แพ็ค!$C:$C,'รับ-จ่าย ประจำวัน'!$B96,แพ็ค!J:J)+SUMIF(ธุรการ!$C:$C,'รับ-จ่าย ประจำวัน'!$B96,ธุรการ!J:J)+SUMIF(เส้นแต่งหน้าขนมปัง!$C:$C,'รับ-จ่าย ประจำวัน'!$B96,เส้นแต่งหน้าขนมปัง!J:J)+SUMIF('วางแผนBC,CJ'!$C:$C,'รับ-จ่าย ประจำวัน'!$B96,'วางแผนBC,CJ'!J:J)+SUMIF(RD!$C:$C,'รับ-จ่าย ประจำวัน'!$B96,RD!J:J)+SUMIF('FG,ออนไล,คัดแยก'!$C:$C,'รับ-จ่าย ประจำวัน'!$B96,'FG,ออนไล,คัดแยก'!J:J)</f>
        <v>0</v>
      </c>
      <c r="AR96" s="16">
        <f>SUMIF(เตรียมส่วนผสม!$C:$C,'รับ-จ่าย ประจำวัน'!$B96,เตรียมส่วนผสม!K:K)+SUMIF(กวนไส้!$C:$C,'รับ-จ่าย ประจำวัน'!$B96,กวนไส้!K:K)+SUMIF(ผลิต1!$C:$C,'รับ-จ่าย ประจำวัน'!$B96,ผลิต1!K:K)+SUMIF(ผลิต2!$C:$C,'รับ-จ่าย ประจำวัน'!$B96,ผลิต2!K:K)+SUMIF(เส้นแต่งหน้าขนมเค้ก!$C:$C,'รับ-จ่าย ประจำวัน'!$B96,เส้นแต่งหน้าขนมเค้ก!K:K)+SUMIF(แพ็ค!$C:$C,'รับ-จ่าย ประจำวัน'!$B96,แพ็ค!K:K)+SUMIF(ธุรการ!$C:$C,'รับ-จ่าย ประจำวัน'!$B96,ธุรการ!K:K)+SUMIF(เส้นแต่งหน้าขนมปัง!$C:$C,'รับ-จ่าย ประจำวัน'!$B96,เส้นแต่งหน้าขนมปัง!K:K)+SUMIF('วางแผนBC,CJ'!$C:$C,'รับ-จ่าย ประจำวัน'!$B96,'วางแผนBC,CJ'!K:K)+SUMIF(RD!$C:$C,'รับ-จ่าย ประจำวัน'!$B96,RD!K:K)+SUMIF('FG,ออนไล,คัดแยก'!$C:$C,'รับ-จ่าย ประจำวัน'!$B96,'FG,ออนไล,คัดแยก'!K:K)</f>
        <v>0</v>
      </c>
      <c r="AS96" s="16">
        <f>SUMIF(เตรียมส่วนผสม!$C:$C,'รับ-จ่าย ประจำวัน'!$B96,เตรียมส่วนผสม!L:L)+SUMIF(กวนไส้!$C:$C,'รับ-จ่าย ประจำวัน'!$B96,กวนไส้!L:L)+SUMIF(ผลิต1!$C:$C,'รับ-จ่าย ประจำวัน'!$B96,ผลิต1!L:L)+SUMIF(ผลิต2!$C:$C,'รับ-จ่าย ประจำวัน'!$B96,ผลิต2!L:L)+SUMIF(เส้นแต่งหน้าขนมเค้ก!$C:$C,'รับ-จ่าย ประจำวัน'!$B96,เส้นแต่งหน้าขนมเค้ก!L:L)+SUMIF(แพ็ค!$C:$C,'รับ-จ่าย ประจำวัน'!$B96,แพ็ค!L:L)+SUMIF(ธุรการ!$C:$C,'รับ-จ่าย ประจำวัน'!$B96,ธุรการ!L:L)+SUMIF(เส้นแต่งหน้าขนมปัง!$C:$C,'รับ-จ่าย ประจำวัน'!$B96,เส้นแต่งหน้าขนมปัง!L:L)+SUMIF('วางแผนBC,CJ'!$C:$C,'รับ-จ่าย ประจำวัน'!$B96,'วางแผนBC,CJ'!L:L)+SUMIF(RD!$C:$C,'รับ-จ่าย ประจำวัน'!$B96,RD!L:L)+SUMIF('FG,ออนไล,คัดแยก'!$C:$C,'รับ-จ่าย ประจำวัน'!$B96,'FG,ออนไล,คัดแยก'!L:L)</f>
        <v>0</v>
      </c>
      <c r="AT96" s="16">
        <f>SUMIF(เตรียมส่วนผสม!$C:$C,'รับ-จ่าย ประจำวัน'!$B96,เตรียมส่วนผสม!M:M)+SUMIF(กวนไส้!$C:$C,'รับ-จ่าย ประจำวัน'!$B96,กวนไส้!M:M)+SUMIF(ผลิต1!$C:$C,'รับ-จ่าย ประจำวัน'!$B96,ผลิต1!M:M)+SUMIF(ผลิต2!$C:$C,'รับ-จ่าย ประจำวัน'!$B96,ผลิต2!M:M)+SUMIF(เส้นแต่งหน้าขนมเค้ก!$C:$C,'รับ-จ่าย ประจำวัน'!$B96,เส้นแต่งหน้าขนมเค้ก!M:M)+SUMIF(แพ็ค!$C:$C,'รับ-จ่าย ประจำวัน'!$B96,แพ็ค!M:M)+SUMIF(ธุรการ!$C:$C,'รับ-จ่าย ประจำวัน'!$B96,ธุรการ!M:M)+SUMIF(เส้นแต่งหน้าขนมปัง!$C:$C,'รับ-จ่าย ประจำวัน'!$B96,เส้นแต่งหน้าขนมปัง!M:M)+SUMIF('วางแผนBC,CJ'!$C:$C,'รับ-จ่าย ประจำวัน'!$B96,'วางแผนBC,CJ'!M:M)+SUMIF(RD!$C:$C,'รับ-จ่าย ประจำวัน'!$B96,RD!M:M)+SUMIF('FG,ออนไล,คัดแยก'!$C:$C,'รับ-จ่าย ประจำวัน'!$B96,'FG,ออนไล,คัดแยก'!M:M)</f>
        <v>0</v>
      </c>
      <c r="AU96" s="16">
        <f>SUMIF(เตรียมส่วนผสม!$C:$C,'รับ-จ่าย ประจำวัน'!$B96,เตรียมส่วนผสม!N:N)+SUMIF(กวนไส้!$C:$C,'รับ-จ่าย ประจำวัน'!$B96,กวนไส้!N:N)+SUMIF(ผลิต1!$C:$C,'รับ-จ่าย ประจำวัน'!$B96,ผลิต1!N:N)+SUMIF(ผลิต2!$C:$C,'รับ-จ่าย ประจำวัน'!$B96,ผลิต2!N:N)+SUMIF(เส้นแต่งหน้าขนมเค้ก!$C:$C,'รับ-จ่าย ประจำวัน'!$B96,เส้นแต่งหน้าขนมเค้ก!N:N)+SUMIF(แพ็ค!$C:$C,'รับ-จ่าย ประจำวัน'!$B96,แพ็ค!N:N)+SUMIF(ธุรการ!$C:$C,'รับ-จ่าย ประจำวัน'!$B96,ธุรการ!N:N)+SUMIF(เส้นแต่งหน้าขนมปัง!$C:$C,'รับ-จ่าย ประจำวัน'!$B96,เส้นแต่งหน้าขนมปัง!N:N)+SUMIF('วางแผนBC,CJ'!$C:$C,'รับ-จ่าย ประจำวัน'!$B96,'วางแผนBC,CJ'!N:N)+SUMIF(RD!$C:$C,'รับ-จ่าย ประจำวัน'!$B96,RD!N:N)+SUMIF('FG,ออนไล,คัดแยก'!$C:$C,'รับ-จ่าย ประจำวัน'!$B96,'FG,ออนไล,คัดแยก'!N:N)</f>
        <v>0</v>
      </c>
      <c r="AV96" s="16">
        <f>SUMIF(เตรียมส่วนผสม!$C:$C,'รับ-จ่าย ประจำวัน'!$B96,เตรียมส่วนผสม!O:O)+SUMIF(กวนไส้!$C:$C,'รับ-จ่าย ประจำวัน'!$B96,กวนไส้!O:O)+SUMIF(ผลิต1!$C:$C,'รับ-จ่าย ประจำวัน'!$B96,ผลิต1!O:O)+SUMIF(ผลิต2!$C:$C,'รับ-จ่าย ประจำวัน'!$B96,ผลิต2!O:O)+SUMIF(เส้นแต่งหน้าขนมเค้ก!$C:$C,'รับ-จ่าย ประจำวัน'!$B96,เส้นแต่งหน้าขนมเค้ก!O:O)+SUMIF(แพ็ค!$C:$C,'รับ-จ่าย ประจำวัน'!$B96,แพ็ค!O:O)+SUMIF(ธุรการ!$C:$C,'รับ-จ่าย ประจำวัน'!$B96,ธุรการ!O:O)+SUMIF(เส้นแต่งหน้าขนมปัง!$C:$C,'รับ-จ่าย ประจำวัน'!$B96,เส้นแต่งหน้าขนมปัง!O:O)+SUMIF('วางแผนBC,CJ'!$C:$C,'รับ-จ่าย ประจำวัน'!$B96,'วางแผนBC,CJ'!O:O)+SUMIF(RD!$C:$C,'รับ-จ่าย ประจำวัน'!$B96,RD!O:O)+SUMIF('FG,ออนไล,คัดแยก'!$C:$C,'รับ-จ่าย ประจำวัน'!$B96,'FG,ออนไล,คัดแยก'!O:O)</f>
        <v>0</v>
      </c>
      <c r="AW96" s="16">
        <f>SUMIF(เตรียมส่วนผสม!$C:$C,'รับ-จ่าย ประจำวัน'!$B96,เตรียมส่วนผสม!P:P)+SUMIF(กวนไส้!$C:$C,'รับ-จ่าย ประจำวัน'!$B96,กวนไส้!P:P)+SUMIF(ผลิต1!$C:$C,'รับ-จ่าย ประจำวัน'!$B96,ผลิต1!P:P)+SUMIF(ผลิต2!$C:$C,'รับ-จ่าย ประจำวัน'!$B96,ผลิต2!P:P)+SUMIF(เส้นแต่งหน้าขนมเค้ก!$C:$C,'รับ-จ่าย ประจำวัน'!$B96,เส้นแต่งหน้าขนมเค้ก!P:P)+SUMIF(แพ็ค!$C:$C,'รับ-จ่าย ประจำวัน'!$B96,แพ็ค!P:P)+SUMIF(ธุรการ!$C:$C,'รับ-จ่าย ประจำวัน'!$B96,ธุรการ!P:P)+SUMIF(เส้นแต่งหน้าขนมปัง!$C:$C,'รับ-จ่าย ประจำวัน'!$B96,เส้นแต่งหน้าขนมปัง!P:P)+SUMIF('วางแผนBC,CJ'!$C:$C,'รับ-จ่าย ประจำวัน'!$B96,'วางแผนBC,CJ'!P:P)+SUMIF(RD!$C:$C,'รับ-จ่าย ประจำวัน'!$B96,RD!P:P)+SUMIF('FG,ออนไล,คัดแยก'!$C:$C,'รับ-จ่าย ประจำวัน'!$B96,'FG,ออนไล,คัดแยก'!P:P)</f>
        <v>0</v>
      </c>
      <c r="AX96" s="16">
        <f>SUMIF(เตรียมส่วนผสม!$C:$C,'รับ-จ่าย ประจำวัน'!$B96,เตรียมส่วนผสม!Q:Q)+SUMIF(กวนไส้!$C:$C,'รับ-จ่าย ประจำวัน'!$B96,กวนไส้!Q:Q)+SUMIF(ผลิต1!$C:$C,'รับ-จ่าย ประจำวัน'!$B96,ผลิต1!Q:Q)+SUMIF(ผลิต2!$C:$C,'รับ-จ่าย ประจำวัน'!$B96,ผลิต2!Q:Q)+SUMIF(เส้นแต่งหน้าขนมเค้ก!$C:$C,'รับ-จ่าย ประจำวัน'!$B96,เส้นแต่งหน้าขนมเค้ก!Q:Q)+SUMIF(แพ็ค!$C:$C,'รับ-จ่าย ประจำวัน'!$B96,แพ็ค!Q:Q)+SUMIF(ธุรการ!$C:$C,'รับ-จ่าย ประจำวัน'!$B96,ธุรการ!Q:Q)+SUMIF(เส้นแต่งหน้าขนมปัง!$C:$C,'รับ-จ่าย ประจำวัน'!$B96,เส้นแต่งหน้าขนมปัง!Q:Q)+SUMIF('วางแผนBC,CJ'!$C:$C,'รับ-จ่าย ประจำวัน'!$B96,'วางแผนBC,CJ'!Q:Q)+SUMIF(RD!$C:$C,'รับ-จ่าย ประจำวัน'!$B96,RD!Q:Q)+SUMIF('FG,ออนไล,คัดแยก'!$C:$C,'รับ-จ่าย ประจำวัน'!$B96,'FG,ออนไล,คัดแยก'!Q:Q)</f>
        <v>0</v>
      </c>
      <c r="AY96" s="16">
        <f>SUMIF(เตรียมส่วนผสม!$C:$C,'รับ-จ่าย ประจำวัน'!$B96,เตรียมส่วนผสม!R:R)+SUMIF(กวนไส้!$C:$C,'รับ-จ่าย ประจำวัน'!$B96,กวนไส้!R:R)+SUMIF(ผลิต1!$C:$C,'รับ-จ่าย ประจำวัน'!$B96,ผลิต1!R:R)+SUMIF(ผลิต2!$C:$C,'รับ-จ่าย ประจำวัน'!$B96,ผลิต2!R:R)+SUMIF(เส้นแต่งหน้าขนมเค้ก!$C:$C,'รับ-จ่าย ประจำวัน'!$B96,เส้นแต่งหน้าขนมเค้ก!R:R)+SUMIF(แพ็ค!$C:$C,'รับ-จ่าย ประจำวัน'!$B96,แพ็ค!R:R)+SUMIF(ธุรการ!$C:$C,'รับ-จ่าย ประจำวัน'!$B96,ธุรการ!R:R)+SUMIF(เส้นแต่งหน้าขนมปัง!$C:$C,'รับ-จ่าย ประจำวัน'!$B96,เส้นแต่งหน้าขนมปัง!R:R)+SUMIF('วางแผนBC,CJ'!$C:$C,'รับ-จ่าย ประจำวัน'!$B96,'วางแผนBC,CJ'!R:R)+SUMIF(RD!$C:$C,'รับ-จ่าย ประจำวัน'!$B96,RD!R:R)+SUMIF('FG,ออนไล,คัดแยก'!$C:$C,'รับ-จ่าย ประจำวัน'!$B96,'FG,ออนไล,คัดแยก'!R:R)</f>
        <v>0</v>
      </c>
      <c r="AZ96" s="16">
        <f>SUMIF(เตรียมส่วนผสม!$C:$C,'รับ-จ่าย ประจำวัน'!$B96,เตรียมส่วนผสม!S:S)+SUMIF(กวนไส้!$C:$C,'รับ-จ่าย ประจำวัน'!$B96,กวนไส้!S:S)+SUMIF(ผลิต1!$C:$C,'รับ-จ่าย ประจำวัน'!$B96,ผลิต1!S:S)+SUMIF(ผลิต2!$C:$C,'รับ-จ่าย ประจำวัน'!$B96,ผลิต2!S:S)+SUMIF(เส้นแต่งหน้าขนมเค้ก!$C:$C,'รับ-จ่าย ประจำวัน'!$B96,เส้นแต่งหน้าขนมเค้ก!S:S)+SUMIF(แพ็ค!$C:$C,'รับ-จ่าย ประจำวัน'!$B96,แพ็ค!S:S)+SUMIF(ธุรการ!$C:$C,'รับ-จ่าย ประจำวัน'!$B96,ธุรการ!S:S)+SUMIF(เส้นแต่งหน้าขนมปัง!$C:$C,'รับ-จ่าย ประจำวัน'!$B96,เส้นแต่งหน้าขนมปัง!S:S)+SUMIF('วางแผนBC,CJ'!$C:$C,'รับ-จ่าย ประจำวัน'!$B96,'วางแผนBC,CJ'!S:S)+SUMIF(RD!$C:$C,'รับ-จ่าย ประจำวัน'!$B96,RD!S:S)+SUMIF('FG,ออนไล,คัดแยก'!$C:$C,'รับ-จ่าย ประจำวัน'!$B96,'FG,ออนไล,คัดแยก'!S:S)</f>
        <v>0</v>
      </c>
      <c r="BA96" s="16">
        <f>SUMIF(เตรียมส่วนผสม!$C:$C,'รับ-จ่าย ประจำวัน'!$B96,เตรียมส่วนผสม!T:T)+SUMIF(กวนไส้!$C:$C,'รับ-จ่าย ประจำวัน'!$B96,กวนไส้!T:T)+SUMIF(ผลิต1!$C:$C,'รับ-จ่าย ประจำวัน'!$B96,ผลิต1!T:T)+SUMIF(ผลิต2!$C:$C,'รับ-จ่าย ประจำวัน'!$B96,ผลิต2!T:T)+SUMIF(เส้นแต่งหน้าขนมเค้ก!$C:$C,'รับ-จ่าย ประจำวัน'!$B96,เส้นแต่งหน้าขนมเค้ก!T:T)+SUMIF(แพ็ค!$C:$C,'รับ-จ่าย ประจำวัน'!$B96,แพ็ค!T:T)+SUMIF(ธุรการ!$C:$C,'รับ-จ่าย ประจำวัน'!$B96,ธุรการ!T:T)+SUMIF(เส้นแต่งหน้าขนมปัง!$C:$C,'รับ-จ่าย ประจำวัน'!$B96,เส้นแต่งหน้าขนมปัง!T:T)+SUMIF('วางแผนBC,CJ'!$C:$C,'รับ-จ่าย ประจำวัน'!$B96,'วางแผนBC,CJ'!T:T)+SUMIF(RD!$C:$C,'รับ-จ่าย ประจำวัน'!$B96,RD!T:T)+SUMIF('FG,ออนไล,คัดแยก'!$C:$C,'รับ-จ่าย ประจำวัน'!$B96,'FG,ออนไล,คัดแยก'!T:T)</f>
        <v>0</v>
      </c>
      <c r="BB96" s="16">
        <f>SUMIF(เตรียมส่วนผสม!$C:$C,'รับ-จ่าย ประจำวัน'!$B96,เตรียมส่วนผสม!U:U)+SUMIF(กวนไส้!$C:$C,'รับ-จ่าย ประจำวัน'!$B96,กวนไส้!U:U)+SUMIF(ผลิต1!$C:$C,'รับ-จ่าย ประจำวัน'!$B96,ผลิต1!U:U)+SUMIF(ผลิต2!$C:$C,'รับ-จ่าย ประจำวัน'!$B96,ผลิต2!U:U)+SUMIF(เส้นแต่งหน้าขนมเค้ก!$C:$C,'รับ-จ่าย ประจำวัน'!$B96,เส้นแต่งหน้าขนมเค้ก!U:U)+SUMIF(แพ็ค!$C:$C,'รับ-จ่าย ประจำวัน'!$B96,แพ็ค!U:U)+SUMIF(ธุรการ!$C:$C,'รับ-จ่าย ประจำวัน'!$B96,ธุรการ!U:U)+SUMIF(เส้นแต่งหน้าขนมปัง!$C:$C,'รับ-จ่าย ประจำวัน'!$B96,เส้นแต่งหน้าขนมปัง!U:U)+SUMIF('วางแผนBC,CJ'!$C:$C,'รับ-จ่าย ประจำวัน'!$B96,'วางแผนBC,CJ'!U:U)+SUMIF(RD!$C:$C,'รับ-จ่าย ประจำวัน'!$B96,RD!U:U)+SUMIF('FG,ออนไล,คัดแยก'!$C:$C,'รับ-จ่าย ประจำวัน'!$B96,'FG,ออนไล,คัดแยก'!U:U)</f>
        <v>0</v>
      </c>
      <c r="BC96" s="16">
        <f>SUMIF(เตรียมส่วนผสม!$C:$C,'รับ-จ่าย ประจำวัน'!$B96,เตรียมส่วนผสม!V:V)+SUMIF(กวนไส้!$C:$C,'รับ-จ่าย ประจำวัน'!$B96,กวนไส้!V:V)+SUMIF(ผลิต1!$C:$C,'รับ-จ่าย ประจำวัน'!$B96,ผลิต1!V:V)+SUMIF(ผลิต2!$C:$C,'รับ-จ่าย ประจำวัน'!$B96,ผลิต2!V:V)+SUMIF(เส้นแต่งหน้าขนมเค้ก!$C:$C,'รับ-จ่าย ประจำวัน'!$B96,เส้นแต่งหน้าขนมเค้ก!V:V)+SUMIF(แพ็ค!$C:$C,'รับ-จ่าย ประจำวัน'!$B96,แพ็ค!V:V)+SUMIF(ธุรการ!$C:$C,'รับ-จ่าย ประจำวัน'!$B96,ธุรการ!V:V)+SUMIF(เส้นแต่งหน้าขนมปัง!$C:$C,'รับ-จ่าย ประจำวัน'!$B96,เส้นแต่งหน้าขนมปัง!V:V)+SUMIF('วางแผนBC,CJ'!$C:$C,'รับ-จ่าย ประจำวัน'!$B96,'วางแผนBC,CJ'!V:V)+SUMIF(RD!$C:$C,'รับ-จ่าย ประจำวัน'!$B96,RD!V:V)+SUMIF('FG,ออนไล,คัดแยก'!$C:$C,'รับ-จ่าย ประจำวัน'!$B96,'FG,ออนไล,คัดแยก'!V:V)</f>
        <v>0</v>
      </c>
      <c r="BD96" s="16">
        <f>SUMIF(เตรียมส่วนผสม!$C:$C,'รับ-จ่าย ประจำวัน'!$B96,เตรียมส่วนผสม!W:W)+SUMIF(กวนไส้!$C:$C,'รับ-จ่าย ประจำวัน'!$B96,กวนไส้!W:W)+SUMIF(ผลิต1!$C:$C,'รับ-จ่าย ประจำวัน'!$B96,ผลิต1!W:W)+SUMIF(ผลิต2!$C:$C,'รับ-จ่าย ประจำวัน'!$B96,ผลิต2!W:W)+SUMIF(เส้นแต่งหน้าขนมเค้ก!$C:$C,'รับ-จ่าย ประจำวัน'!$B96,เส้นแต่งหน้าขนมเค้ก!W:W)+SUMIF(แพ็ค!$C:$C,'รับ-จ่าย ประจำวัน'!$B96,แพ็ค!W:W)+SUMIF(ธุรการ!$C:$C,'รับ-จ่าย ประจำวัน'!$B96,ธุรการ!W:W)+SUMIF(เส้นแต่งหน้าขนมปัง!$C:$C,'รับ-จ่าย ประจำวัน'!$B96,เส้นแต่งหน้าขนมปัง!W:W)+SUMIF('วางแผนBC,CJ'!$C:$C,'รับ-จ่าย ประจำวัน'!$B96,'วางแผนBC,CJ'!W:W)+SUMIF(RD!$C:$C,'รับ-จ่าย ประจำวัน'!$B96,RD!W:W)+SUMIF('FG,ออนไล,คัดแยก'!$C:$C,'รับ-จ่าย ประจำวัน'!$B96,'FG,ออนไล,คัดแยก'!W:W)</f>
        <v>0</v>
      </c>
      <c r="BE96" s="16">
        <f>SUMIF(เตรียมส่วนผสม!$C:$C,'รับ-จ่าย ประจำวัน'!$B96,เตรียมส่วนผสม!X:X)+SUMIF(กวนไส้!$C:$C,'รับ-จ่าย ประจำวัน'!$B96,กวนไส้!X:X)+SUMIF(ผลิต1!$C:$C,'รับ-จ่าย ประจำวัน'!$B96,ผลิต1!X:X)+SUMIF(ผลิต2!$C:$C,'รับ-จ่าย ประจำวัน'!$B96,ผลิต2!X:X)+SUMIF(เส้นแต่งหน้าขนมเค้ก!$C:$C,'รับ-จ่าย ประจำวัน'!$B96,เส้นแต่งหน้าขนมเค้ก!X:X)+SUMIF(แพ็ค!$C:$C,'รับ-จ่าย ประจำวัน'!$B96,แพ็ค!X:X)+SUMIF(ธุรการ!$C:$C,'รับ-จ่าย ประจำวัน'!$B96,ธุรการ!X:X)+SUMIF(เส้นแต่งหน้าขนมปัง!$C:$C,'รับ-จ่าย ประจำวัน'!$B96,เส้นแต่งหน้าขนมปัง!X:X)+SUMIF('วางแผนBC,CJ'!$C:$C,'รับ-จ่าย ประจำวัน'!$B96,'วางแผนBC,CJ'!X:X)+SUMIF(RD!$C:$C,'รับ-จ่าย ประจำวัน'!$B96,RD!X:X)+SUMIF('FG,ออนไล,คัดแยก'!$C:$C,'รับ-จ่าย ประจำวัน'!$B96,'FG,ออนไล,คัดแยก'!X:X)</f>
        <v>0</v>
      </c>
      <c r="BF96" s="16">
        <f>SUMIF(เตรียมส่วนผสม!$C:$C,'รับ-จ่าย ประจำวัน'!$B96,เตรียมส่วนผสม!Y:Y)+SUMIF(กวนไส้!$C:$C,'รับ-จ่าย ประจำวัน'!$B96,กวนไส้!Y:Y)+SUMIF(ผลิต1!$C:$C,'รับ-จ่าย ประจำวัน'!$B96,ผลิต1!Y:Y)+SUMIF(ผลิต2!$C:$C,'รับ-จ่าย ประจำวัน'!$B96,ผลิต2!Y:Y)+SUMIF(เส้นแต่งหน้าขนมเค้ก!$C:$C,'รับ-จ่าย ประจำวัน'!$B96,เส้นแต่งหน้าขนมเค้ก!Y:Y)+SUMIF(แพ็ค!$C:$C,'รับ-จ่าย ประจำวัน'!$B96,แพ็ค!Y:Y)+SUMIF(ธุรการ!$C:$C,'รับ-จ่าย ประจำวัน'!$B96,ธุรการ!Y:Y)+SUMIF(เส้นแต่งหน้าขนมปัง!$C:$C,'รับ-จ่าย ประจำวัน'!$B96,เส้นแต่งหน้าขนมปัง!Y:Y)+SUMIF('วางแผนBC,CJ'!$C:$C,'รับ-จ่าย ประจำวัน'!$B96,'วางแผนBC,CJ'!Y:Y)+SUMIF(RD!$C:$C,'รับ-จ่าย ประจำวัน'!$B96,RD!Y:Y)+SUMIF('FG,ออนไล,คัดแยก'!$C:$C,'รับ-จ่าย ประจำวัน'!$B96,'FG,ออนไล,คัดแยก'!Y:Y)</f>
        <v>0</v>
      </c>
      <c r="BG96" s="16">
        <f>SUMIF(เตรียมส่วนผสม!$C:$C,'รับ-จ่าย ประจำวัน'!$B96,เตรียมส่วนผสม!Z:Z)+SUMIF(กวนไส้!$C:$C,'รับ-จ่าย ประจำวัน'!$B96,กวนไส้!Z:Z)+SUMIF(ผลิต1!$C:$C,'รับ-จ่าย ประจำวัน'!$B96,ผลิต1!Z:Z)+SUMIF(ผลิต2!$C:$C,'รับ-จ่าย ประจำวัน'!$B96,ผลิต2!Z:Z)+SUMIF(เส้นแต่งหน้าขนมเค้ก!$C:$C,'รับ-จ่าย ประจำวัน'!$B96,เส้นแต่งหน้าขนมเค้ก!Z:Z)+SUMIF(แพ็ค!$C:$C,'รับ-จ่าย ประจำวัน'!$B96,แพ็ค!Z:Z)+SUMIF(ธุรการ!$C:$C,'รับ-จ่าย ประจำวัน'!$B96,ธุรการ!Z:Z)+SUMIF(เส้นแต่งหน้าขนมปัง!$C:$C,'รับ-จ่าย ประจำวัน'!$B96,เส้นแต่งหน้าขนมปัง!Z:Z)+SUMIF('วางแผนBC,CJ'!$C:$C,'รับ-จ่าย ประจำวัน'!$B96,'วางแผนBC,CJ'!Z:Z)+SUMIF(RD!$C:$C,'รับ-จ่าย ประจำวัน'!$B96,RD!Z:Z)+SUMIF('FG,ออนไล,คัดแยก'!$C:$C,'รับ-จ่าย ประจำวัน'!$B96,'FG,ออนไล,คัดแยก'!Z:Z)</f>
        <v>0</v>
      </c>
      <c r="BH96" s="16">
        <f>SUMIF(เตรียมส่วนผสม!$C:$C,'รับ-จ่าย ประจำวัน'!$B96,เตรียมส่วนผสม!AA:AA)+SUMIF(กวนไส้!$C:$C,'รับ-จ่าย ประจำวัน'!$B96,กวนไส้!AA:AA)+SUMIF(ผลิต1!$C:$C,'รับ-จ่าย ประจำวัน'!$B96,ผลิต1!AA:AA)+SUMIF(ผลิต2!$C:$C,'รับ-จ่าย ประจำวัน'!$B96,ผลิต2!AA:AA)+SUMIF(เส้นแต่งหน้าขนมเค้ก!$C:$C,'รับ-จ่าย ประจำวัน'!$B96,เส้นแต่งหน้าขนมเค้ก!AA:AA)+SUMIF(แพ็ค!$C:$C,'รับ-จ่าย ประจำวัน'!$B96,แพ็ค!AA:AA)+SUMIF(ธุรการ!$C:$C,'รับ-จ่าย ประจำวัน'!$B96,ธุรการ!AA:AA)+SUMIF(เส้นแต่งหน้าขนมปัง!$C:$C,'รับ-จ่าย ประจำวัน'!$B96,เส้นแต่งหน้าขนมปัง!AA:AA)+SUMIF('วางแผนBC,CJ'!$C:$C,'รับ-จ่าย ประจำวัน'!$B96,'วางแผนBC,CJ'!AA:AA)+SUMIF(RD!$C:$C,'รับ-จ่าย ประจำวัน'!$B96,RD!AA:AA)+SUMIF('FG,ออนไล,คัดแยก'!$C:$C,'รับ-จ่าย ประจำวัน'!$B96,'FG,ออนไล,คัดแยก'!AA:AA)</f>
        <v>0</v>
      </c>
      <c r="BI96" s="16">
        <f>SUMIF(เตรียมส่วนผสม!$C:$C,'รับ-จ่าย ประจำวัน'!$B96,เตรียมส่วนผสม!AB:AB)+SUMIF(กวนไส้!$C:$C,'รับ-จ่าย ประจำวัน'!$B96,กวนไส้!AB:AB)+SUMIF(ผลิต1!$C:$C,'รับ-จ่าย ประจำวัน'!$B96,ผลิต1!AB:AB)+SUMIF(ผลิต2!$C:$C,'รับ-จ่าย ประจำวัน'!$B96,ผลิต2!AB:AB)+SUMIF(เส้นแต่งหน้าขนมเค้ก!$C:$C,'รับ-จ่าย ประจำวัน'!$B96,เส้นแต่งหน้าขนมเค้ก!AB:AB)+SUMIF(แพ็ค!$C:$C,'รับ-จ่าย ประจำวัน'!$B96,แพ็ค!AB:AB)+SUMIF(ธุรการ!$C:$C,'รับ-จ่าย ประจำวัน'!$B96,ธุรการ!AB:AB)+SUMIF(เส้นแต่งหน้าขนมปัง!$C:$C,'รับ-จ่าย ประจำวัน'!$B96,เส้นแต่งหน้าขนมปัง!AB:AB)+SUMIF('วางแผนBC,CJ'!$C:$C,'รับ-จ่าย ประจำวัน'!$B96,'วางแผนBC,CJ'!AB:AB)+SUMIF(RD!$C:$C,'รับ-จ่าย ประจำวัน'!$B96,RD!AB:AB)+SUMIF('FG,ออนไล,คัดแยก'!$C:$C,'รับ-จ่าย ประจำวัน'!$B96,'FG,ออนไล,คัดแยก'!AB:AB)</f>
        <v>0</v>
      </c>
      <c r="BJ96" s="16">
        <f>SUMIF(เตรียมส่วนผสม!$C:$C,'รับ-จ่าย ประจำวัน'!$B96,เตรียมส่วนผสม!AC:AC)+SUMIF(กวนไส้!$C:$C,'รับ-จ่าย ประจำวัน'!$B96,กวนไส้!AC:AC)+SUMIF(ผลิต1!$C:$C,'รับ-จ่าย ประจำวัน'!$B96,ผลิต1!AC:AC)+SUMIF(ผลิต2!$C:$C,'รับ-จ่าย ประจำวัน'!$B96,ผลิต2!AC:AC)+SUMIF(เส้นแต่งหน้าขนมเค้ก!$C:$C,'รับ-จ่าย ประจำวัน'!$B96,เส้นแต่งหน้าขนมเค้ก!AC:AC)+SUMIF(แพ็ค!$C:$C,'รับ-จ่าย ประจำวัน'!$B96,แพ็ค!AC:AC)+SUMIF(ธุรการ!$C:$C,'รับ-จ่าย ประจำวัน'!$B96,ธุรการ!AC:AC)+SUMIF(เส้นแต่งหน้าขนมปัง!$C:$C,'รับ-จ่าย ประจำวัน'!$B96,เส้นแต่งหน้าขนมปัง!AC:AC)+SUMIF('วางแผนBC,CJ'!$C:$C,'รับ-จ่าย ประจำวัน'!$B96,'วางแผนBC,CJ'!AC:AC)+SUMIF(RD!$C:$C,'รับ-จ่าย ประจำวัน'!$B96,RD!AC:AC)+SUMIF('FG,ออนไล,คัดแยก'!$C:$C,'รับ-จ่าย ประจำวัน'!$B96,'FG,ออนไล,คัดแยก'!AC:AC)</f>
        <v>0</v>
      </c>
      <c r="BK96" s="16">
        <f>SUMIF(เตรียมส่วนผสม!$C:$C,'รับ-จ่าย ประจำวัน'!$B96,เตรียมส่วนผสม!AD:AD)+SUMIF(กวนไส้!$C:$C,'รับ-จ่าย ประจำวัน'!$B96,กวนไส้!AD:AD)+SUMIF(ผลิต1!$C:$C,'รับ-จ่าย ประจำวัน'!$B96,ผลิต1!AD:AD)+SUMIF(ผลิต2!$C:$C,'รับ-จ่าย ประจำวัน'!$B96,ผลิต2!AD:AD)+SUMIF(เส้นแต่งหน้าขนมเค้ก!$C:$C,'รับ-จ่าย ประจำวัน'!$B96,เส้นแต่งหน้าขนมเค้ก!AD:AD)+SUMIF(แพ็ค!$C:$C,'รับ-จ่าย ประจำวัน'!$B96,แพ็ค!AD:AD)+SUMIF(ธุรการ!$C:$C,'รับ-จ่าย ประจำวัน'!$B96,ธุรการ!AD:AD)+SUMIF(เส้นแต่งหน้าขนมปัง!$C:$C,'รับ-จ่าย ประจำวัน'!$B96,เส้นแต่งหน้าขนมปัง!AD:AD)+SUMIF('วางแผนBC,CJ'!$C:$C,'รับ-จ่าย ประจำวัน'!$B96,'วางแผนBC,CJ'!AD:AD)+SUMIF(RD!$C:$C,'รับ-จ่าย ประจำวัน'!$B96,RD!AD:AD)+SUMIF('FG,ออนไล,คัดแยก'!$C:$C,'รับ-จ่าย ประจำวัน'!$B96,'FG,ออนไล,คัดแยก'!AD:AD)</f>
        <v>0</v>
      </c>
      <c r="BL96" s="16">
        <f>SUMIF(เตรียมส่วนผสม!$C:$C,'รับ-จ่าย ประจำวัน'!$B96,เตรียมส่วนผสม!AE:AE)+SUMIF(กวนไส้!$C:$C,'รับ-จ่าย ประจำวัน'!$B96,กวนไส้!AE:AE)+SUMIF(ผลิต1!$C:$C,'รับ-จ่าย ประจำวัน'!$B96,ผลิต1!AE:AE)+SUMIF(ผลิต2!$C:$C,'รับ-จ่าย ประจำวัน'!$B96,ผลิต2!AE:AE)+SUMIF(เส้นแต่งหน้าขนมเค้ก!$C:$C,'รับ-จ่าย ประจำวัน'!$B96,เส้นแต่งหน้าขนมเค้ก!AE:AE)+SUMIF(แพ็ค!$C:$C,'รับ-จ่าย ประจำวัน'!$B96,แพ็ค!AE:AE)+SUMIF(ธุรการ!$C:$C,'รับ-จ่าย ประจำวัน'!$B96,ธุรการ!AE:AE)+SUMIF(เส้นแต่งหน้าขนมปัง!$C:$C,'รับ-จ่าย ประจำวัน'!$B96,เส้นแต่งหน้าขนมปัง!AE:AE)+SUMIF('วางแผนBC,CJ'!$C:$C,'รับ-จ่าย ประจำวัน'!$B96,'วางแผนBC,CJ'!AE:AE)+SUMIF(RD!$C:$C,'รับ-จ่าย ประจำวัน'!$B96,RD!AE:AE)+SUMIF('FG,ออนไล,คัดแยก'!$C:$C,'รับ-จ่าย ประจำวัน'!$B96,'FG,ออนไล,คัดแยก'!AE:AE)</f>
        <v>0</v>
      </c>
      <c r="BM96" s="16">
        <f>SUMIF(เตรียมส่วนผสม!$C:$C,'รับ-จ่าย ประจำวัน'!$B96,เตรียมส่วนผสม!AF:AF)+SUMIF(กวนไส้!$C:$C,'รับ-จ่าย ประจำวัน'!$B96,กวนไส้!AF:AF)+SUMIF(ผลิต1!$C:$C,'รับ-จ่าย ประจำวัน'!$B96,ผลิต1!AF:AF)+SUMIF(ผลิต2!$C:$C,'รับ-จ่าย ประจำวัน'!$B96,ผลิต2!AF:AF)+SUMIF(เส้นแต่งหน้าขนมเค้ก!$C:$C,'รับ-จ่าย ประจำวัน'!$B96,เส้นแต่งหน้าขนมเค้ก!AF:AF)+SUMIF(แพ็ค!$C:$C,'รับ-จ่าย ประจำวัน'!$B96,แพ็ค!AF:AF)+SUMIF(ธุรการ!$C:$C,'รับ-จ่าย ประจำวัน'!$B96,ธุรการ!AF:AF)+SUMIF(เส้นแต่งหน้าขนมปัง!$C:$C,'รับ-จ่าย ประจำวัน'!$B96,เส้นแต่งหน้าขนมปัง!AF:AF)+SUMIF('วางแผนBC,CJ'!$C:$C,'รับ-จ่าย ประจำวัน'!$B96,'วางแผนBC,CJ'!AF:AF)+SUMIF(RD!$C:$C,'รับ-จ่าย ประจำวัน'!$B96,RD!AF:AF)+SUMIF('FG,ออนไล,คัดแยก'!$C:$C,'รับ-จ่าย ประจำวัน'!$B96,'FG,ออนไล,คัดแยก'!AF:AF)</f>
        <v>0</v>
      </c>
      <c r="BN96" s="16">
        <f>SUMIF(เตรียมส่วนผสม!$C:$C,'รับ-จ่าย ประจำวัน'!$B96,เตรียมส่วนผสม!AG:AG)+SUMIF(กวนไส้!$C:$C,'รับ-จ่าย ประจำวัน'!$B96,กวนไส้!AG:AG)+SUMIF(ผลิต1!$C:$C,'รับ-จ่าย ประจำวัน'!$B96,ผลิต1!AG:AG)+SUMIF(ผลิต2!$C:$C,'รับ-จ่าย ประจำวัน'!$B96,ผลิต2!AG:AG)+SUMIF(เส้นแต่งหน้าขนมเค้ก!$C:$C,'รับ-จ่าย ประจำวัน'!$B96,เส้นแต่งหน้าขนมเค้ก!AG:AG)+SUMIF(แพ็ค!$C:$C,'รับ-จ่าย ประจำวัน'!$B96,แพ็ค!AG:AG)+SUMIF(ธุรการ!$C:$C,'รับ-จ่าย ประจำวัน'!$B96,ธุรการ!AG:AG)+SUMIF(เส้นแต่งหน้าขนมปัง!$C:$C,'รับ-จ่าย ประจำวัน'!$B96,เส้นแต่งหน้าขนมปัง!AG:AG)+SUMIF('วางแผนBC,CJ'!$C:$C,'รับ-จ่าย ประจำวัน'!$B96,'วางแผนBC,CJ'!AG:AG)+SUMIF(RD!$C:$C,'รับ-จ่าย ประจำวัน'!$B96,RD!AG:AG)+SUMIF('FG,ออนไล,คัดแยก'!$C:$C,'รับ-จ่าย ประจำวัน'!$B96,'FG,ออนไล,คัดแยก'!AG:AG)</f>
        <v>0</v>
      </c>
      <c r="BO96" s="16">
        <f>SUMIF(เตรียมส่วนผสม!$C:$C,'รับ-จ่าย ประจำวัน'!$B96,เตรียมส่วนผสม!AH:AH)+SUMIF(กวนไส้!$C:$C,'รับ-จ่าย ประจำวัน'!$B96,กวนไส้!AH:AH)+SUMIF(ผลิต1!$C:$C,'รับ-จ่าย ประจำวัน'!$B96,ผลิต1!AH:AH)+SUMIF(ผลิต2!$C:$C,'รับ-จ่าย ประจำวัน'!$B96,ผลิต2!AH:AH)+SUMIF(เส้นแต่งหน้าขนมเค้ก!$C:$C,'รับ-จ่าย ประจำวัน'!$B96,เส้นแต่งหน้าขนมเค้ก!AH:AH)+SUMIF(แพ็ค!$C:$C,'รับ-จ่าย ประจำวัน'!$B96,แพ็ค!AH:AH)+SUMIF(ธุรการ!$C:$C,'รับ-จ่าย ประจำวัน'!$B96,ธุรการ!AH:AH)+SUMIF(เส้นแต่งหน้าขนมปัง!$C:$C,'รับ-จ่าย ประจำวัน'!$B96,เส้นแต่งหน้าขนมปัง!AH:AH)+SUMIF('วางแผนBC,CJ'!$C:$C,'รับ-จ่าย ประจำวัน'!$B96,'วางแผนBC,CJ'!AH:AH)+SUMIF(RD!$C:$C,'รับ-จ่าย ประจำวัน'!$B96,RD!AH:AH)+SUMIF('FG,ออนไล,คัดแยก'!$C:$C,'รับ-จ่าย ประจำวัน'!$B96,'FG,ออนไล,คัดแยก'!AH:AH)</f>
        <v>0</v>
      </c>
      <c r="BP96" s="16">
        <f>SUMIF(เตรียมส่วนผสม!$C:$C,'รับ-จ่าย ประจำวัน'!$B96,เตรียมส่วนผสม!AI:AI)+SUMIF(กวนไส้!$C:$C,'รับ-จ่าย ประจำวัน'!$B96,กวนไส้!AI:AI)+SUMIF(ผลิต1!$C:$C,'รับ-จ่าย ประจำวัน'!$B96,ผลิต1!AI:AI)+SUMIF(ผลิต2!$C:$C,'รับ-จ่าย ประจำวัน'!$B96,ผลิต2!AI:AI)+SUMIF(เส้นแต่งหน้าขนมเค้ก!$C:$C,'รับ-จ่าย ประจำวัน'!$B96,เส้นแต่งหน้าขนมเค้ก!AI:AI)+SUMIF(แพ็ค!$C:$C,'รับ-จ่าย ประจำวัน'!$B96,แพ็ค!AI:AI)+SUMIF(ธุรการ!$C:$C,'รับ-จ่าย ประจำวัน'!$B96,ธุรการ!AI:AI)+SUMIF(เส้นแต่งหน้าขนมปัง!$C:$C,'รับ-จ่าย ประจำวัน'!$B96,เส้นแต่งหน้าขนมปัง!AI:AI)+SUMIF('วางแผนBC,CJ'!$C:$C,'รับ-จ่าย ประจำวัน'!$B96,'วางแผนBC,CJ'!AI:AI)+SUMIF(RD!$C:$C,'รับ-จ่าย ประจำวัน'!$B96,RD!AI:AI)+SUMIF('FG,ออนไล,คัดแยก'!$C:$C,'รับ-จ่าย ประจำวัน'!$B96,'FG,ออนไล,คัดแยก'!AI:AI)</f>
        <v>0</v>
      </c>
      <c r="BQ96" s="16">
        <f>SUMIF(เตรียมส่วนผสม!$C:$C,'รับ-จ่าย ประจำวัน'!$B96,เตรียมส่วนผสม!AJ:AJ)+SUMIF(กวนไส้!$C:$C,'รับ-จ่าย ประจำวัน'!$B96,กวนไส้!AJ:AJ)+SUMIF(ผลิต1!$C:$C,'รับ-จ่าย ประจำวัน'!$B96,ผลิต1!AJ:AJ)+SUMIF(ผลิต2!$C:$C,'รับ-จ่าย ประจำวัน'!$B96,ผลิต2!AJ:AJ)+SUMIF(เส้นแต่งหน้าขนมเค้ก!$C:$C,'รับ-จ่าย ประจำวัน'!$B96,เส้นแต่งหน้าขนมเค้ก!AJ:AJ)+SUMIF(แพ็ค!$C:$C,'รับ-จ่าย ประจำวัน'!$B96,แพ็ค!AJ:AJ)+SUMIF(ธุรการ!$C:$C,'รับ-จ่าย ประจำวัน'!$B96,ธุรการ!AJ:AJ)+SUMIF(เส้นแต่งหน้าขนมปัง!$C:$C,'รับ-จ่าย ประจำวัน'!$B96,เส้นแต่งหน้าขนมปัง!AJ:AJ)+SUMIF('วางแผนBC,CJ'!$C:$C,'รับ-จ่าย ประจำวัน'!$B96,'วางแผนBC,CJ'!AJ:AJ)+SUMIF(RD!$C:$C,'รับ-จ่าย ประจำวัน'!$B96,RD!AJ:AJ)+SUMIF('FG,ออนไล,คัดแยก'!$C:$C,'รับ-จ่าย ประจำวัน'!$B96,'FG,ออนไล,คัดแยก'!AJ:AJ)</f>
        <v>0</v>
      </c>
      <c r="BR96" s="16">
        <f>SUMIF(เตรียมส่วนผสม!$C:$C,'รับ-จ่าย ประจำวัน'!$B96,เตรียมส่วนผสม!AK:AK)+SUMIF(กวนไส้!$C:$C,'รับ-จ่าย ประจำวัน'!$B96,กวนไส้!AK:AK)+SUMIF(ผลิต1!$C:$C,'รับ-จ่าย ประจำวัน'!$B96,ผลิต1!AK:AK)+SUMIF(ผลิต2!$C:$C,'รับ-จ่าย ประจำวัน'!$B96,ผลิต2!AK:AK)+SUMIF(เส้นแต่งหน้าขนมเค้ก!$C:$C,'รับ-จ่าย ประจำวัน'!$B96,เส้นแต่งหน้าขนมเค้ก!AK:AK)+SUMIF(แพ็ค!$C:$C,'รับ-จ่าย ประจำวัน'!$B96,แพ็ค!AK:AK)+SUMIF(ธุรการ!$C:$C,'รับ-จ่าย ประจำวัน'!$B96,ธุรการ!AK:AK)+SUMIF(เส้นแต่งหน้าขนมปัง!$C:$C,'รับ-จ่าย ประจำวัน'!$B96,เส้นแต่งหน้าขนมปัง!AK:AK)+SUMIF('วางแผนBC,CJ'!$C:$C,'รับ-จ่าย ประจำวัน'!$B96,'วางแผนBC,CJ'!AK:AK)+SUMIF(RD!$C:$C,'รับ-จ่าย ประจำวัน'!$B96,RD!AK:AK)+SUMIF('FG,ออนไล,คัดแยก'!$C:$C,'รับ-จ่าย ประจำวัน'!$B96,'FG,ออนไล,คัดแยก'!AK:AK)</f>
        <v>0</v>
      </c>
      <c r="BS96" s="16">
        <f>SUMIF(เตรียมส่วนผสม!$C:$C,'รับ-จ่าย ประจำวัน'!$B96,เตรียมส่วนผสม!AL:AL)+SUMIF(กวนไส้!$C:$C,'รับ-จ่าย ประจำวัน'!$B96,กวนไส้!AL:AL)+SUMIF(ผลิต1!$C:$C,'รับ-จ่าย ประจำวัน'!$B96,ผลิต1!AL:AL)+SUMIF(ผลิต2!$C:$C,'รับ-จ่าย ประจำวัน'!$B96,ผลิต2!AL:AL)+SUMIF(เส้นแต่งหน้าขนมเค้ก!$C:$C,'รับ-จ่าย ประจำวัน'!$B96,เส้นแต่งหน้าขนมเค้ก!AL:AL)+SUMIF(แพ็ค!$C:$C,'รับ-จ่าย ประจำวัน'!$B96,แพ็ค!AL:AL)+SUMIF(ธุรการ!$C:$C,'รับ-จ่าย ประจำวัน'!$B96,ธุรการ!AL:AL)+SUMIF(เส้นแต่งหน้าขนมปัง!$C:$C,'รับ-จ่าย ประจำวัน'!$B96,เส้นแต่งหน้าขนมปัง!AL:AL)+SUMIF('วางแผนBC,CJ'!$C:$C,'รับ-จ่าย ประจำวัน'!$B96,'วางแผนBC,CJ'!AL:AL)+SUMIF(RD!$C:$C,'รับ-จ่าย ประจำวัน'!$B96,RD!AL:AL)+SUMIF('FG,ออนไล,คัดแยก'!$C:$C,'รับ-จ่าย ประจำวัน'!$B96,'FG,ออนไล,คัดแยก'!AL:AL)</f>
        <v>0</v>
      </c>
      <c r="BT96" s="18">
        <f t="shared" si="20"/>
        <v>1000</v>
      </c>
      <c r="BU96" s="116"/>
      <c r="BV96" s="146">
        <f t="shared" si="21"/>
        <v>9600</v>
      </c>
      <c r="BW96" s="183">
        <v>30</v>
      </c>
      <c r="BX96" s="172">
        <f t="shared" si="30"/>
        <v>33.333333333333336</v>
      </c>
      <c r="BY96" s="188">
        <f t="shared" si="22"/>
        <v>288</v>
      </c>
      <c r="BZ96" s="180">
        <f t="shared" ca="1" si="23"/>
        <v>46491</v>
      </c>
      <c r="CA96" s="93"/>
      <c r="CB96" s="93"/>
      <c r="CC96" s="93"/>
      <c r="CD96" s="93"/>
      <c r="CE96" s="93"/>
      <c r="CF96" s="93"/>
      <c r="CG96" s="93"/>
      <c r="CH96" s="93"/>
      <c r="CI96" s="93"/>
      <c r="CJ96" s="94"/>
      <c r="CK96" s="9">
        <f t="shared" si="24"/>
        <v>9600</v>
      </c>
    </row>
    <row r="97" spans="1:89" x14ac:dyDescent="0.5">
      <c r="A97" s="149" t="s">
        <v>512</v>
      </c>
      <c r="B97" s="34">
        <v>1021701003</v>
      </c>
      <c r="C97" s="10" t="s">
        <v>513</v>
      </c>
      <c r="D97" s="135" t="s">
        <v>61</v>
      </c>
      <c r="E97" s="11">
        <v>0</v>
      </c>
      <c r="F97" s="75"/>
      <c r="G97" s="11"/>
      <c r="H97" s="12">
        <v>10400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3"/>
      <c r="AF97" s="13"/>
      <c r="AG97" s="13"/>
      <c r="AH97" s="13"/>
      <c r="AI97" s="14"/>
      <c r="AJ97" s="14"/>
      <c r="AK97" s="14"/>
      <c r="AL97" s="14"/>
      <c r="AM97" s="14"/>
      <c r="AN97" s="15">
        <f t="shared" si="19"/>
        <v>0</v>
      </c>
      <c r="AO97" s="16">
        <f>SUMIF(เตรียมส่วนผสม!$C:$C,'รับ-จ่าย ประจำวัน'!$B97,เตรียมส่วนผสม!H:H)+SUMIF(กวนไส้!$C:$C,'รับ-จ่าย ประจำวัน'!$B97,กวนไส้!H:H)+SUMIF(ผลิต1!$C:$C,'รับ-จ่าย ประจำวัน'!$B97,ผลิต1!H:H)+SUMIF(ผลิต2!$C:$C,'รับ-จ่าย ประจำวัน'!$B97,ผลิต2!H:H)+SUMIF(เส้นแต่งหน้าขนมเค้ก!$C:$C,'รับ-จ่าย ประจำวัน'!$B97,เส้นแต่งหน้าขนมเค้ก!H:H)+SUMIF(แพ็ค!$C:$C,'รับ-จ่าย ประจำวัน'!$B97,แพ็ค!H:H)+SUMIF(ธุรการ!$C:$C,'รับ-จ่าย ประจำวัน'!$B97,ธุรการ!H:H)+SUMIF(เส้นแต่งหน้าขนมปัง!$C:$C,'รับ-จ่าย ประจำวัน'!$B97,เส้นแต่งหน้าขนมปัง!H:H)+SUMIF('วางแผนBC,CJ'!$C:$C,'รับ-จ่าย ประจำวัน'!$B97,'วางแผนBC,CJ'!H:H)+SUMIF(RD!$C:$C,'รับ-จ่าย ประจำวัน'!$B97,RD!H:H)+SUMIF('FG,ออนไล,คัดแยก'!$C:$C,'รับ-จ่าย ประจำวัน'!$B97,'FG,ออนไล,คัดแยก'!H:H)</f>
        <v>0</v>
      </c>
      <c r="AP97" s="16">
        <f>SUMIF(เตรียมส่วนผสม!$C:$C,'รับ-จ่าย ประจำวัน'!$B97,เตรียมส่วนผสม!I:I)+SUMIF(กวนไส้!$C:$C,'รับ-จ่าย ประจำวัน'!$B97,กวนไส้!I:I)+SUMIF(ผลิต1!$C:$C,'รับ-จ่าย ประจำวัน'!$B97,ผลิต1!I:I)+SUMIF(ผลิต2!$C:$C,'รับ-จ่าย ประจำวัน'!$B97,ผลิต2!I:I)+SUMIF(เส้นแต่งหน้าขนมเค้ก!$C:$C,'รับ-จ่าย ประจำวัน'!$B97,เส้นแต่งหน้าขนมเค้ก!I:I)+SUMIF(แพ็ค!$C:$C,'รับ-จ่าย ประจำวัน'!$B97,แพ็ค!I:I)+SUMIF(ธุรการ!$C:$C,'รับ-จ่าย ประจำวัน'!$B97,ธุรการ!I:I)+SUMIF(เส้นแต่งหน้าขนมปัง!$C:$C,'รับ-จ่าย ประจำวัน'!$B97,เส้นแต่งหน้าขนมปัง!I:I)+SUMIF('วางแผนBC,CJ'!$C:$C,'รับ-จ่าย ประจำวัน'!$B97,'วางแผนBC,CJ'!I:I)+SUMIF(RD!$C:$C,'รับ-จ่าย ประจำวัน'!$B97,RD!I:I)+SUMIF('FG,ออนไล,คัดแยก'!$C:$C,'รับ-จ่าย ประจำวัน'!$B97,'FG,ออนไล,คัดแยก'!I:I)</f>
        <v>400</v>
      </c>
      <c r="AQ97" s="16">
        <f>SUMIF(เตรียมส่วนผสม!$C:$C,'รับ-จ่าย ประจำวัน'!$B97,เตรียมส่วนผสม!J:J)+SUMIF(กวนไส้!$C:$C,'รับ-จ่าย ประจำวัน'!$B97,กวนไส้!J:J)+SUMIF(ผลิต1!$C:$C,'รับ-จ่าย ประจำวัน'!$B97,ผลิต1!J:J)+SUMIF(ผลิต2!$C:$C,'รับ-จ่าย ประจำวัน'!$B97,ผลิต2!J:J)+SUMIF(เส้นแต่งหน้าขนมเค้ก!$C:$C,'รับ-จ่าย ประจำวัน'!$B97,เส้นแต่งหน้าขนมเค้ก!J:J)+SUMIF(แพ็ค!$C:$C,'รับ-จ่าย ประจำวัน'!$B97,แพ็ค!J:J)+SUMIF(ธุรการ!$C:$C,'รับ-จ่าย ประจำวัน'!$B97,ธุรการ!J:J)+SUMIF(เส้นแต่งหน้าขนมปัง!$C:$C,'รับ-จ่าย ประจำวัน'!$B97,เส้นแต่งหน้าขนมปัง!J:J)+SUMIF('วางแผนBC,CJ'!$C:$C,'รับ-จ่าย ประจำวัน'!$B97,'วางแผนBC,CJ'!J:J)+SUMIF(RD!$C:$C,'รับ-จ่าย ประจำวัน'!$B97,RD!J:J)+SUMIF('FG,ออนไล,คัดแยก'!$C:$C,'รับ-จ่าย ประจำวัน'!$B97,'FG,ออนไล,คัดแยก'!J:J)</f>
        <v>0</v>
      </c>
      <c r="AR97" s="16">
        <f>SUMIF(เตรียมส่วนผสม!$C:$C,'รับ-จ่าย ประจำวัน'!$B97,เตรียมส่วนผสม!K:K)+SUMIF(กวนไส้!$C:$C,'รับ-จ่าย ประจำวัน'!$B97,กวนไส้!K:K)+SUMIF(ผลิต1!$C:$C,'รับ-จ่าย ประจำวัน'!$B97,ผลิต1!K:K)+SUMIF(ผลิต2!$C:$C,'รับ-จ่าย ประจำวัน'!$B97,ผลิต2!K:K)+SUMIF(เส้นแต่งหน้าขนมเค้ก!$C:$C,'รับ-จ่าย ประจำวัน'!$B97,เส้นแต่งหน้าขนมเค้ก!K:K)+SUMIF(แพ็ค!$C:$C,'รับ-จ่าย ประจำวัน'!$B97,แพ็ค!K:K)+SUMIF(ธุรการ!$C:$C,'รับ-จ่าย ประจำวัน'!$B97,ธุรการ!K:K)+SUMIF(เส้นแต่งหน้าขนมปัง!$C:$C,'รับ-จ่าย ประจำวัน'!$B97,เส้นแต่งหน้าขนมปัง!K:K)+SUMIF('วางแผนBC,CJ'!$C:$C,'รับ-จ่าย ประจำวัน'!$B97,'วางแผนBC,CJ'!K:K)+SUMIF(RD!$C:$C,'รับ-จ่าย ประจำวัน'!$B97,RD!K:K)+SUMIF('FG,ออนไล,คัดแยก'!$C:$C,'รับ-จ่าย ประจำวัน'!$B97,'FG,ออนไล,คัดแยก'!K:K)</f>
        <v>0</v>
      </c>
      <c r="AS97" s="16">
        <f>SUMIF(เตรียมส่วนผสม!$C:$C,'รับ-จ่าย ประจำวัน'!$B97,เตรียมส่วนผสม!L:L)+SUMIF(กวนไส้!$C:$C,'รับ-จ่าย ประจำวัน'!$B97,กวนไส้!L:L)+SUMIF(ผลิต1!$C:$C,'รับ-จ่าย ประจำวัน'!$B97,ผลิต1!L:L)+SUMIF(ผลิต2!$C:$C,'รับ-จ่าย ประจำวัน'!$B97,ผลิต2!L:L)+SUMIF(เส้นแต่งหน้าขนมเค้ก!$C:$C,'รับ-จ่าย ประจำวัน'!$B97,เส้นแต่งหน้าขนมเค้ก!L:L)+SUMIF(แพ็ค!$C:$C,'รับ-จ่าย ประจำวัน'!$B97,แพ็ค!L:L)+SUMIF(ธุรการ!$C:$C,'รับ-จ่าย ประจำวัน'!$B97,ธุรการ!L:L)+SUMIF(เส้นแต่งหน้าขนมปัง!$C:$C,'รับ-จ่าย ประจำวัน'!$B97,เส้นแต่งหน้าขนมปัง!L:L)+SUMIF('วางแผนBC,CJ'!$C:$C,'รับ-จ่าย ประจำวัน'!$B97,'วางแผนBC,CJ'!L:L)+SUMIF(RD!$C:$C,'รับ-จ่าย ประจำวัน'!$B97,RD!L:L)+SUMIF('FG,ออนไล,คัดแยก'!$C:$C,'รับ-จ่าย ประจำวัน'!$B97,'FG,ออนไล,คัดแยก'!L:L)</f>
        <v>0</v>
      </c>
      <c r="AT97" s="16">
        <f>SUMIF(เตรียมส่วนผสม!$C:$C,'รับ-จ่าย ประจำวัน'!$B97,เตรียมส่วนผสม!M:M)+SUMIF(กวนไส้!$C:$C,'รับ-จ่าย ประจำวัน'!$B97,กวนไส้!M:M)+SUMIF(ผลิต1!$C:$C,'รับ-จ่าย ประจำวัน'!$B97,ผลิต1!M:M)+SUMIF(ผลิต2!$C:$C,'รับ-จ่าย ประจำวัน'!$B97,ผลิต2!M:M)+SUMIF(เส้นแต่งหน้าขนมเค้ก!$C:$C,'รับ-จ่าย ประจำวัน'!$B97,เส้นแต่งหน้าขนมเค้ก!M:M)+SUMIF(แพ็ค!$C:$C,'รับ-จ่าย ประจำวัน'!$B97,แพ็ค!M:M)+SUMIF(ธุรการ!$C:$C,'รับ-จ่าย ประจำวัน'!$B97,ธุรการ!M:M)+SUMIF(เส้นแต่งหน้าขนมปัง!$C:$C,'รับ-จ่าย ประจำวัน'!$B97,เส้นแต่งหน้าขนมปัง!M:M)+SUMIF('วางแผนBC,CJ'!$C:$C,'รับ-จ่าย ประจำวัน'!$B97,'วางแผนBC,CJ'!M:M)+SUMIF(RD!$C:$C,'รับ-จ่าย ประจำวัน'!$B97,RD!M:M)+SUMIF('FG,ออนไล,คัดแยก'!$C:$C,'รับ-จ่าย ประจำวัน'!$B97,'FG,ออนไล,คัดแยก'!M:M)</f>
        <v>0</v>
      </c>
      <c r="AU97" s="16">
        <f>SUMIF(เตรียมส่วนผสม!$C:$C,'รับ-จ่าย ประจำวัน'!$B97,เตรียมส่วนผสม!N:N)+SUMIF(กวนไส้!$C:$C,'รับ-จ่าย ประจำวัน'!$B97,กวนไส้!N:N)+SUMIF(ผลิต1!$C:$C,'รับ-จ่าย ประจำวัน'!$B97,ผลิต1!N:N)+SUMIF(ผลิต2!$C:$C,'รับ-จ่าย ประจำวัน'!$B97,ผลิต2!N:N)+SUMIF(เส้นแต่งหน้าขนมเค้ก!$C:$C,'รับ-จ่าย ประจำวัน'!$B97,เส้นแต่งหน้าขนมเค้ก!N:N)+SUMIF(แพ็ค!$C:$C,'รับ-จ่าย ประจำวัน'!$B97,แพ็ค!N:N)+SUMIF(ธุรการ!$C:$C,'รับ-จ่าย ประจำวัน'!$B97,ธุรการ!N:N)+SUMIF(เส้นแต่งหน้าขนมปัง!$C:$C,'รับ-จ่าย ประจำวัน'!$B97,เส้นแต่งหน้าขนมปัง!N:N)+SUMIF('วางแผนBC,CJ'!$C:$C,'รับ-จ่าย ประจำวัน'!$B97,'วางแผนBC,CJ'!N:N)+SUMIF(RD!$C:$C,'รับ-จ่าย ประจำวัน'!$B97,RD!N:N)+SUMIF('FG,ออนไล,คัดแยก'!$C:$C,'รับ-จ่าย ประจำวัน'!$B97,'FG,ออนไล,คัดแยก'!N:N)</f>
        <v>0</v>
      </c>
      <c r="AV97" s="16">
        <f>SUMIF(เตรียมส่วนผสม!$C:$C,'รับ-จ่าย ประจำวัน'!$B97,เตรียมส่วนผสม!O:O)+SUMIF(กวนไส้!$C:$C,'รับ-จ่าย ประจำวัน'!$B97,กวนไส้!O:O)+SUMIF(ผลิต1!$C:$C,'รับ-จ่าย ประจำวัน'!$B97,ผลิต1!O:O)+SUMIF(ผลิต2!$C:$C,'รับ-จ่าย ประจำวัน'!$B97,ผลิต2!O:O)+SUMIF(เส้นแต่งหน้าขนมเค้ก!$C:$C,'รับ-จ่าย ประจำวัน'!$B97,เส้นแต่งหน้าขนมเค้ก!O:O)+SUMIF(แพ็ค!$C:$C,'รับ-จ่าย ประจำวัน'!$B97,แพ็ค!O:O)+SUMIF(ธุรการ!$C:$C,'รับ-จ่าย ประจำวัน'!$B97,ธุรการ!O:O)+SUMIF(เส้นแต่งหน้าขนมปัง!$C:$C,'รับ-จ่าย ประจำวัน'!$B97,เส้นแต่งหน้าขนมปัง!O:O)+SUMIF('วางแผนBC,CJ'!$C:$C,'รับ-จ่าย ประจำวัน'!$B97,'วางแผนBC,CJ'!O:O)+SUMIF(RD!$C:$C,'รับ-จ่าย ประจำวัน'!$B97,RD!O:O)+SUMIF('FG,ออนไล,คัดแยก'!$C:$C,'รับ-จ่าย ประจำวัน'!$B97,'FG,ออนไล,คัดแยก'!O:O)</f>
        <v>0</v>
      </c>
      <c r="AW97" s="16">
        <f>SUMIF(เตรียมส่วนผสม!$C:$C,'รับ-จ่าย ประจำวัน'!$B97,เตรียมส่วนผสม!P:P)+SUMIF(กวนไส้!$C:$C,'รับ-จ่าย ประจำวัน'!$B97,กวนไส้!P:P)+SUMIF(ผลิต1!$C:$C,'รับ-จ่าย ประจำวัน'!$B97,ผลิต1!P:P)+SUMIF(ผลิต2!$C:$C,'รับ-จ่าย ประจำวัน'!$B97,ผลิต2!P:P)+SUMIF(เส้นแต่งหน้าขนมเค้ก!$C:$C,'รับ-จ่าย ประจำวัน'!$B97,เส้นแต่งหน้าขนมเค้ก!P:P)+SUMIF(แพ็ค!$C:$C,'รับ-จ่าย ประจำวัน'!$B97,แพ็ค!P:P)+SUMIF(ธุรการ!$C:$C,'รับ-จ่าย ประจำวัน'!$B97,ธุรการ!P:P)+SUMIF(เส้นแต่งหน้าขนมปัง!$C:$C,'รับ-จ่าย ประจำวัน'!$B97,เส้นแต่งหน้าขนมปัง!P:P)+SUMIF('วางแผนBC,CJ'!$C:$C,'รับ-จ่าย ประจำวัน'!$B97,'วางแผนBC,CJ'!P:P)+SUMIF(RD!$C:$C,'รับ-จ่าย ประจำวัน'!$B97,RD!P:P)+SUMIF('FG,ออนไล,คัดแยก'!$C:$C,'รับ-จ่าย ประจำวัน'!$B97,'FG,ออนไล,คัดแยก'!P:P)</f>
        <v>0</v>
      </c>
      <c r="AX97" s="16">
        <f>SUMIF(เตรียมส่วนผสม!$C:$C,'รับ-จ่าย ประจำวัน'!$B97,เตรียมส่วนผสม!Q:Q)+SUMIF(กวนไส้!$C:$C,'รับ-จ่าย ประจำวัน'!$B97,กวนไส้!Q:Q)+SUMIF(ผลิต1!$C:$C,'รับ-จ่าย ประจำวัน'!$B97,ผลิต1!Q:Q)+SUMIF(ผลิต2!$C:$C,'รับ-จ่าย ประจำวัน'!$B97,ผลิต2!Q:Q)+SUMIF(เส้นแต่งหน้าขนมเค้ก!$C:$C,'รับ-จ่าย ประจำวัน'!$B97,เส้นแต่งหน้าขนมเค้ก!Q:Q)+SUMIF(แพ็ค!$C:$C,'รับ-จ่าย ประจำวัน'!$B97,แพ็ค!Q:Q)+SUMIF(ธุรการ!$C:$C,'รับ-จ่าย ประจำวัน'!$B97,ธุรการ!Q:Q)+SUMIF(เส้นแต่งหน้าขนมปัง!$C:$C,'รับ-จ่าย ประจำวัน'!$B97,เส้นแต่งหน้าขนมปัง!Q:Q)+SUMIF('วางแผนBC,CJ'!$C:$C,'รับ-จ่าย ประจำวัน'!$B97,'วางแผนBC,CJ'!Q:Q)+SUMIF(RD!$C:$C,'รับ-จ่าย ประจำวัน'!$B97,RD!Q:Q)+SUMIF('FG,ออนไล,คัดแยก'!$C:$C,'รับ-จ่าย ประจำวัน'!$B97,'FG,ออนไล,คัดแยก'!Q:Q)</f>
        <v>0</v>
      </c>
      <c r="AY97" s="16">
        <f>SUMIF(เตรียมส่วนผสม!$C:$C,'รับ-จ่าย ประจำวัน'!$B97,เตรียมส่วนผสม!R:R)+SUMIF(กวนไส้!$C:$C,'รับ-จ่าย ประจำวัน'!$B97,กวนไส้!R:R)+SUMIF(ผลิต1!$C:$C,'รับ-จ่าย ประจำวัน'!$B97,ผลิต1!R:R)+SUMIF(ผลิต2!$C:$C,'รับ-จ่าย ประจำวัน'!$B97,ผลิต2!R:R)+SUMIF(เส้นแต่งหน้าขนมเค้ก!$C:$C,'รับ-จ่าย ประจำวัน'!$B97,เส้นแต่งหน้าขนมเค้ก!R:R)+SUMIF(แพ็ค!$C:$C,'รับ-จ่าย ประจำวัน'!$B97,แพ็ค!R:R)+SUMIF(ธุรการ!$C:$C,'รับ-จ่าย ประจำวัน'!$B97,ธุรการ!R:R)+SUMIF(เส้นแต่งหน้าขนมปัง!$C:$C,'รับ-จ่าย ประจำวัน'!$B97,เส้นแต่งหน้าขนมปัง!R:R)+SUMIF('วางแผนBC,CJ'!$C:$C,'รับ-จ่าย ประจำวัน'!$B97,'วางแผนBC,CJ'!R:R)+SUMIF(RD!$C:$C,'รับ-จ่าย ประจำวัน'!$B97,RD!R:R)+SUMIF('FG,ออนไล,คัดแยก'!$C:$C,'รับ-จ่าย ประจำวัน'!$B97,'FG,ออนไล,คัดแยก'!R:R)</f>
        <v>0</v>
      </c>
      <c r="AZ97" s="16">
        <f>SUMIF(เตรียมส่วนผสม!$C:$C,'รับ-จ่าย ประจำวัน'!$B97,เตรียมส่วนผสม!S:S)+SUMIF(กวนไส้!$C:$C,'รับ-จ่าย ประจำวัน'!$B97,กวนไส้!S:S)+SUMIF(ผลิต1!$C:$C,'รับ-จ่าย ประจำวัน'!$B97,ผลิต1!S:S)+SUMIF(ผลิต2!$C:$C,'รับ-จ่าย ประจำวัน'!$B97,ผลิต2!S:S)+SUMIF(เส้นแต่งหน้าขนมเค้ก!$C:$C,'รับ-จ่าย ประจำวัน'!$B97,เส้นแต่งหน้าขนมเค้ก!S:S)+SUMIF(แพ็ค!$C:$C,'รับ-จ่าย ประจำวัน'!$B97,แพ็ค!S:S)+SUMIF(ธุรการ!$C:$C,'รับ-จ่าย ประจำวัน'!$B97,ธุรการ!S:S)+SUMIF(เส้นแต่งหน้าขนมปัง!$C:$C,'รับ-จ่าย ประจำวัน'!$B97,เส้นแต่งหน้าขนมปัง!S:S)+SUMIF('วางแผนBC,CJ'!$C:$C,'รับ-จ่าย ประจำวัน'!$B97,'วางแผนBC,CJ'!S:S)+SUMIF(RD!$C:$C,'รับ-จ่าย ประจำวัน'!$B97,RD!S:S)+SUMIF('FG,ออนไล,คัดแยก'!$C:$C,'รับ-จ่าย ประจำวัน'!$B97,'FG,ออนไล,คัดแยก'!S:S)</f>
        <v>0</v>
      </c>
      <c r="BA97" s="16">
        <f>SUMIF(เตรียมส่วนผสม!$C:$C,'รับ-จ่าย ประจำวัน'!$B97,เตรียมส่วนผสม!T:T)+SUMIF(กวนไส้!$C:$C,'รับ-จ่าย ประจำวัน'!$B97,กวนไส้!T:T)+SUMIF(ผลิต1!$C:$C,'รับ-จ่าย ประจำวัน'!$B97,ผลิต1!T:T)+SUMIF(ผลิต2!$C:$C,'รับ-จ่าย ประจำวัน'!$B97,ผลิต2!T:T)+SUMIF(เส้นแต่งหน้าขนมเค้ก!$C:$C,'รับ-จ่าย ประจำวัน'!$B97,เส้นแต่งหน้าขนมเค้ก!T:T)+SUMIF(แพ็ค!$C:$C,'รับ-จ่าย ประจำวัน'!$B97,แพ็ค!T:T)+SUMIF(ธุรการ!$C:$C,'รับ-จ่าย ประจำวัน'!$B97,ธุรการ!T:T)+SUMIF(เส้นแต่งหน้าขนมปัง!$C:$C,'รับ-จ่าย ประจำวัน'!$B97,เส้นแต่งหน้าขนมปัง!T:T)+SUMIF('วางแผนBC,CJ'!$C:$C,'รับ-จ่าย ประจำวัน'!$B97,'วางแผนBC,CJ'!T:T)+SUMIF(RD!$C:$C,'รับ-จ่าย ประจำวัน'!$B97,RD!T:T)+SUMIF('FG,ออนไล,คัดแยก'!$C:$C,'รับ-จ่าย ประจำวัน'!$B97,'FG,ออนไล,คัดแยก'!T:T)</f>
        <v>0</v>
      </c>
      <c r="BB97" s="16">
        <f>SUMIF(เตรียมส่วนผสม!$C:$C,'รับ-จ่าย ประจำวัน'!$B97,เตรียมส่วนผสม!U:U)+SUMIF(กวนไส้!$C:$C,'รับ-จ่าย ประจำวัน'!$B97,กวนไส้!U:U)+SUMIF(ผลิต1!$C:$C,'รับ-จ่าย ประจำวัน'!$B97,ผลิต1!U:U)+SUMIF(ผลิต2!$C:$C,'รับ-จ่าย ประจำวัน'!$B97,ผลิต2!U:U)+SUMIF(เส้นแต่งหน้าขนมเค้ก!$C:$C,'รับ-จ่าย ประจำวัน'!$B97,เส้นแต่งหน้าขนมเค้ก!U:U)+SUMIF(แพ็ค!$C:$C,'รับ-จ่าย ประจำวัน'!$B97,แพ็ค!U:U)+SUMIF(ธุรการ!$C:$C,'รับ-จ่าย ประจำวัน'!$B97,ธุรการ!U:U)+SUMIF(เส้นแต่งหน้าขนมปัง!$C:$C,'รับ-จ่าย ประจำวัน'!$B97,เส้นแต่งหน้าขนมปัง!U:U)+SUMIF('วางแผนBC,CJ'!$C:$C,'รับ-จ่าย ประจำวัน'!$B97,'วางแผนBC,CJ'!U:U)+SUMIF(RD!$C:$C,'รับ-จ่าย ประจำวัน'!$B97,RD!U:U)+SUMIF('FG,ออนไล,คัดแยก'!$C:$C,'รับ-จ่าย ประจำวัน'!$B97,'FG,ออนไล,คัดแยก'!U:U)</f>
        <v>0</v>
      </c>
      <c r="BC97" s="16">
        <f>SUMIF(เตรียมส่วนผสม!$C:$C,'รับ-จ่าย ประจำวัน'!$B97,เตรียมส่วนผสม!V:V)+SUMIF(กวนไส้!$C:$C,'รับ-จ่าย ประจำวัน'!$B97,กวนไส้!V:V)+SUMIF(ผลิต1!$C:$C,'รับ-จ่าย ประจำวัน'!$B97,ผลิต1!V:V)+SUMIF(ผลิต2!$C:$C,'รับ-จ่าย ประจำวัน'!$B97,ผลิต2!V:V)+SUMIF(เส้นแต่งหน้าขนมเค้ก!$C:$C,'รับ-จ่าย ประจำวัน'!$B97,เส้นแต่งหน้าขนมเค้ก!V:V)+SUMIF(แพ็ค!$C:$C,'รับ-จ่าย ประจำวัน'!$B97,แพ็ค!V:V)+SUMIF(ธุรการ!$C:$C,'รับ-จ่าย ประจำวัน'!$B97,ธุรการ!V:V)+SUMIF(เส้นแต่งหน้าขนมปัง!$C:$C,'รับ-จ่าย ประจำวัน'!$B97,เส้นแต่งหน้าขนมปัง!V:V)+SUMIF('วางแผนBC,CJ'!$C:$C,'รับ-จ่าย ประจำวัน'!$B97,'วางแผนBC,CJ'!V:V)+SUMIF(RD!$C:$C,'รับ-จ่าย ประจำวัน'!$B97,RD!V:V)+SUMIF('FG,ออนไล,คัดแยก'!$C:$C,'รับ-จ่าย ประจำวัน'!$B97,'FG,ออนไล,คัดแยก'!V:V)</f>
        <v>0</v>
      </c>
      <c r="BD97" s="16">
        <f>SUMIF(เตรียมส่วนผสม!$C:$C,'รับ-จ่าย ประจำวัน'!$B97,เตรียมส่วนผสม!W:W)+SUMIF(กวนไส้!$C:$C,'รับ-จ่าย ประจำวัน'!$B97,กวนไส้!W:W)+SUMIF(ผลิต1!$C:$C,'รับ-จ่าย ประจำวัน'!$B97,ผลิต1!W:W)+SUMIF(ผลิต2!$C:$C,'รับ-จ่าย ประจำวัน'!$B97,ผลิต2!W:W)+SUMIF(เส้นแต่งหน้าขนมเค้ก!$C:$C,'รับ-จ่าย ประจำวัน'!$B97,เส้นแต่งหน้าขนมเค้ก!W:W)+SUMIF(แพ็ค!$C:$C,'รับ-จ่าย ประจำวัน'!$B97,แพ็ค!W:W)+SUMIF(ธุรการ!$C:$C,'รับ-จ่าย ประจำวัน'!$B97,ธุรการ!W:W)+SUMIF(เส้นแต่งหน้าขนมปัง!$C:$C,'รับ-จ่าย ประจำวัน'!$B97,เส้นแต่งหน้าขนมปัง!W:W)+SUMIF('วางแผนBC,CJ'!$C:$C,'รับ-จ่าย ประจำวัน'!$B97,'วางแผนBC,CJ'!W:W)+SUMIF(RD!$C:$C,'รับ-จ่าย ประจำวัน'!$B97,RD!W:W)+SUMIF('FG,ออนไล,คัดแยก'!$C:$C,'รับ-จ่าย ประจำวัน'!$B97,'FG,ออนไล,คัดแยก'!W:W)</f>
        <v>0</v>
      </c>
      <c r="BE97" s="16">
        <f>SUMIF(เตรียมส่วนผสม!$C:$C,'รับ-จ่าย ประจำวัน'!$B97,เตรียมส่วนผสม!X:X)+SUMIF(กวนไส้!$C:$C,'รับ-จ่าย ประจำวัน'!$B97,กวนไส้!X:X)+SUMIF(ผลิต1!$C:$C,'รับ-จ่าย ประจำวัน'!$B97,ผลิต1!X:X)+SUMIF(ผลิต2!$C:$C,'รับ-จ่าย ประจำวัน'!$B97,ผลิต2!X:X)+SUMIF(เส้นแต่งหน้าขนมเค้ก!$C:$C,'รับ-จ่าย ประจำวัน'!$B97,เส้นแต่งหน้าขนมเค้ก!X:X)+SUMIF(แพ็ค!$C:$C,'รับ-จ่าย ประจำวัน'!$B97,แพ็ค!X:X)+SUMIF(ธุรการ!$C:$C,'รับ-จ่าย ประจำวัน'!$B97,ธุรการ!X:X)+SUMIF(เส้นแต่งหน้าขนมปัง!$C:$C,'รับ-จ่าย ประจำวัน'!$B97,เส้นแต่งหน้าขนมปัง!X:X)+SUMIF('วางแผนBC,CJ'!$C:$C,'รับ-จ่าย ประจำวัน'!$B97,'วางแผนBC,CJ'!X:X)+SUMIF(RD!$C:$C,'รับ-จ่าย ประจำวัน'!$B97,RD!X:X)+SUMIF('FG,ออนไล,คัดแยก'!$C:$C,'รับ-จ่าย ประจำวัน'!$B97,'FG,ออนไล,คัดแยก'!X:X)</f>
        <v>0</v>
      </c>
      <c r="BF97" s="16">
        <f>SUMIF(เตรียมส่วนผสม!$C:$C,'รับ-จ่าย ประจำวัน'!$B97,เตรียมส่วนผสม!Y:Y)+SUMIF(กวนไส้!$C:$C,'รับ-จ่าย ประจำวัน'!$B97,กวนไส้!Y:Y)+SUMIF(ผลิต1!$C:$C,'รับ-จ่าย ประจำวัน'!$B97,ผลิต1!Y:Y)+SUMIF(ผลิต2!$C:$C,'รับ-จ่าย ประจำวัน'!$B97,ผลิต2!Y:Y)+SUMIF(เส้นแต่งหน้าขนมเค้ก!$C:$C,'รับ-จ่าย ประจำวัน'!$B97,เส้นแต่งหน้าขนมเค้ก!Y:Y)+SUMIF(แพ็ค!$C:$C,'รับ-จ่าย ประจำวัน'!$B97,แพ็ค!Y:Y)+SUMIF(ธุรการ!$C:$C,'รับ-จ่าย ประจำวัน'!$B97,ธุรการ!Y:Y)+SUMIF(เส้นแต่งหน้าขนมปัง!$C:$C,'รับ-จ่าย ประจำวัน'!$B97,เส้นแต่งหน้าขนมปัง!Y:Y)+SUMIF('วางแผนBC,CJ'!$C:$C,'รับ-จ่าย ประจำวัน'!$B97,'วางแผนBC,CJ'!Y:Y)+SUMIF(RD!$C:$C,'รับ-จ่าย ประจำวัน'!$B97,RD!Y:Y)+SUMIF('FG,ออนไล,คัดแยก'!$C:$C,'รับ-จ่าย ประจำวัน'!$B97,'FG,ออนไล,คัดแยก'!Y:Y)</f>
        <v>0</v>
      </c>
      <c r="BG97" s="16">
        <f>SUMIF(เตรียมส่วนผสม!$C:$C,'รับ-จ่าย ประจำวัน'!$B97,เตรียมส่วนผสม!Z:Z)+SUMIF(กวนไส้!$C:$C,'รับ-จ่าย ประจำวัน'!$B97,กวนไส้!Z:Z)+SUMIF(ผลิต1!$C:$C,'รับ-จ่าย ประจำวัน'!$B97,ผลิต1!Z:Z)+SUMIF(ผลิต2!$C:$C,'รับ-จ่าย ประจำวัน'!$B97,ผลิต2!Z:Z)+SUMIF(เส้นแต่งหน้าขนมเค้ก!$C:$C,'รับ-จ่าย ประจำวัน'!$B97,เส้นแต่งหน้าขนมเค้ก!Z:Z)+SUMIF(แพ็ค!$C:$C,'รับ-จ่าย ประจำวัน'!$B97,แพ็ค!Z:Z)+SUMIF(ธุรการ!$C:$C,'รับ-จ่าย ประจำวัน'!$B97,ธุรการ!Z:Z)+SUMIF(เส้นแต่งหน้าขนมปัง!$C:$C,'รับ-จ่าย ประจำวัน'!$B97,เส้นแต่งหน้าขนมปัง!Z:Z)+SUMIF('วางแผนBC,CJ'!$C:$C,'รับ-จ่าย ประจำวัน'!$B97,'วางแผนBC,CJ'!Z:Z)+SUMIF(RD!$C:$C,'รับ-จ่าย ประจำวัน'!$B97,RD!Z:Z)+SUMIF('FG,ออนไล,คัดแยก'!$C:$C,'รับ-จ่าย ประจำวัน'!$B97,'FG,ออนไล,คัดแยก'!Z:Z)</f>
        <v>0</v>
      </c>
      <c r="BH97" s="16">
        <f>SUMIF(เตรียมส่วนผสม!$C:$C,'รับ-จ่าย ประจำวัน'!$B97,เตรียมส่วนผสม!AA:AA)+SUMIF(กวนไส้!$C:$C,'รับ-จ่าย ประจำวัน'!$B97,กวนไส้!AA:AA)+SUMIF(ผลิต1!$C:$C,'รับ-จ่าย ประจำวัน'!$B97,ผลิต1!AA:AA)+SUMIF(ผลิต2!$C:$C,'รับ-จ่าย ประจำวัน'!$B97,ผลิต2!AA:AA)+SUMIF(เส้นแต่งหน้าขนมเค้ก!$C:$C,'รับ-จ่าย ประจำวัน'!$B97,เส้นแต่งหน้าขนมเค้ก!AA:AA)+SUMIF(แพ็ค!$C:$C,'รับ-จ่าย ประจำวัน'!$B97,แพ็ค!AA:AA)+SUMIF(ธุรการ!$C:$C,'รับ-จ่าย ประจำวัน'!$B97,ธุรการ!AA:AA)+SUMIF(เส้นแต่งหน้าขนมปัง!$C:$C,'รับ-จ่าย ประจำวัน'!$B97,เส้นแต่งหน้าขนมปัง!AA:AA)+SUMIF('วางแผนBC,CJ'!$C:$C,'รับ-จ่าย ประจำวัน'!$B97,'วางแผนBC,CJ'!AA:AA)+SUMIF(RD!$C:$C,'รับ-จ่าย ประจำวัน'!$B97,RD!AA:AA)+SUMIF('FG,ออนไล,คัดแยก'!$C:$C,'รับ-จ่าย ประจำวัน'!$B97,'FG,ออนไล,คัดแยก'!AA:AA)</f>
        <v>0</v>
      </c>
      <c r="BI97" s="16">
        <f>SUMIF(เตรียมส่วนผสม!$C:$C,'รับ-จ่าย ประจำวัน'!$B97,เตรียมส่วนผสม!AB:AB)+SUMIF(กวนไส้!$C:$C,'รับ-จ่าย ประจำวัน'!$B97,กวนไส้!AB:AB)+SUMIF(ผลิต1!$C:$C,'รับ-จ่าย ประจำวัน'!$B97,ผลิต1!AB:AB)+SUMIF(ผลิต2!$C:$C,'รับ-จ่าย ประจำวัน'!$B97,ผลิต2!AB:AB)+SUMIF(เส้นแต่งหน้าขนมเค้ก!$C:$C,'รับ-จ่าย ประจำวัน'!$B97,เส้นแต่งหน้าขนมเค้ก!AB:AB)+SUMIF(แพ็ค!$C:$C,'รับ-จ่าย ประจำวัน'!$B97,แพ็ค!AB:AB)+SUMIF(ธุรการ!$C:$C,'รับ-จ่าย ประจำวัน'!$B97,ธุรการ!AB:AB)+SUMIF(เส้นแต่งหน้าขนมปัง!$C:$C,'รับ-จ่าย ประจำวัน'!$B97,เส้นแต่งหน้าขนมปัง!AB:AB)+SUMIF('วางแผนBC,CJ'!$C:$C,'รับ-จ่าย ประจำวัน'!$B97,'วางแผนBC,CJ'!AB:AB)+SUMIF(RD!$C:$C,'รับ-จ่าย ประจำวัน'!$B97,RD!AB:AB)+SUMIF('FG,ออนไล,คัดแยก'!$C:$C,'รับ-จ่าย ประจำวัน'!$B97,'FG,ออนไล,คัดแยก'!AB:AB)</f>
        <v>0</v>
      </c>
      <c r="BJ97" s="16">
        <f>SUMIF(เตรียมส่วนผสม!$C:$C,'รับ-จ่าย ประจำวัน'!$B97,เตรียมส่วนผสม!AC:AC)+SUMIF(กวนไส้!$C:$C,'รับ-จ่าย ประจำวัน'!$B97,กวนไส้!AC:AC)+SUMIF(ผลิต1!$C:$C,'รับ-จ่าย ประจำวัน'!$B97,ผลิต1!AC:AC)+SUMIF(ผลิต2!$C:$C,'รับ-จ่าย ประจำวัน'!$B97,ผลิต2!AC:AC)+SUMIF(เส้นแต่งหน้าขนมเค้ก!$C:$C,'รับ-จ่าย ประจำวัน'!$B97,เส้นแต่งหน้าขนมเค้ก!AC:AC)+SUMIF(แพ็ค!$C:$C,'รับ-จ่าย ประจำวัน'!$B97,แพ็ค!AC:AC)+SUMIF(ธุรการ!$C:$C,'รับ-จ่าย ประจำวัน'!$B97,ธุรการ!AC:AC)+SUMIF(เส้นแต่งหน้าขนมปัง!$C:$C,'รับ-จ่าย ประจำวัน'!$B97,เส้นแต่งหน้าขนมปัง!AC:AC)+SUMIF('วางแผนBC,CJ'!$C:$C,'รับ-จ่าย ประจำวัน'!$B97,'วางแผนBC,CJ'!AC:AC)+SUMIF(RD!$C:$C,'รับ-จ่าย ประจำวัน'!$B97,RD!AC:AC)+SUMIF('FG,ออนไล,คัดแยก'!$C:$C,'รับ-จ่าย ประจำวัน'!$B97,'FG,ออนไล,คัดแยก'!AC:AC)</f>
        <v>0</v>
      </c>
      <c r="BK97" s="16">
        <f>SUMIF(เตรียมส่วนผสม!$C:$C,'รับ-จ่าย ประจำวัน'!$B97,เตรียมส่วนผสม!AD:AD)+SUMIF(กวนไส้!$C:$C,'รับ-จ่าย ประจำวัน'!$B97,กวนไส้!AD:AD)+SUMIF(ผลิต1!$C:$C,'รับ-จ่าย ประจำวัน'!$B97,ผลิต1!AD:AD)+SUMIF(ผลิต2!$C:$C,'รับ-จ่าย ประจำวัน'!$B97,ผลิต2!AD:AD)+SUMIF(เส้นแต่งหน้าขนมเค้ก!$C:$C,'รับ-จ่าย ประจำวัน'!$B97,เส้นแต่งหน้าขนมเค้ก!AD:AD)+SUMIF(แพ็ค!$C:$C,'รับ-จ่าย ประจำวัน'!$B97,แพ็ค!AD:AD)+SUMIF(ธุรการ!$C:$C,'รับ-จ่าย ประจำวัน'!$B97,ธุรการ!AD:AD)+SUMIF(เส้นแต่งหน้าขนมปัง!$C:$C,'รับ-จ่าย ประจำวัน'!$B97,เส้นแต่งหน้าขนมปัง!AD:AD)+SUMIF('วางแผนBC,CJ'!$C:$C,'รับ-จ่าย ประจำวัน'!$B97,'วางแผนBC,CJ'!AD:AD)+SUMIF(RD!$C:$C,'รับ-จ่าย ประจำวัน'!$B97,RD!AD:AD)+SUMIF('FG,ออนไล,คัดแยก'!$C:$C,'รับ-จ่าย ประจำวัน'!$B97,'FG,ออนไล,คัดแยก'!AD:AD)</f>
        <v>0</v>
      </c>
      <c r="BL97" s="16">
        <f>SUMIF(เตรียมส่วนผสม!$C:$C,'รับ-จ่าย ประจำวัน'!$B97,เตรียมส่วนผสม!AE:AE)+SUMIF(กวนไส้!$C:$C,'รับ-จ่าย ประจำวัน'!$B97,กวนไส้!AE:AE)+SUMIF(ผลิต1!$C:$C,'รับ-จ่าย ประจำวัน'!$B97,ผลิต1!AE:AE)+SUMIF(ผลิต2!$C:$C,'รับ-จ่าย ประจำวัน'!$B97,ผลิต2!AE:AE)+SUMIF(เส้นแต่งหน้าขนมเค้ก!$C:$C,'รับ-จ่าย ประจำวัน'!$B97,เส้นแต่งหน้าขนมเค้ก!AE:AE)+SUMIF(แพ็ค!$C:$C,'รับ-จ่าย ประจำวัน'!$B97,แพ็ค!AE:AE)+SUMIF(ธุรการ!$C:$C,'รับ-จ่าย ประจำวัน'!$B97,ธุรการ!AE:AE)+SUMIF(เส้นแต่งหน้าขนมปัง!$C:$C,'รับ-จ่าย ประจำวัน'!$B97,เส้นแต่งหน้าขนมปัง!AE:AE)+SUMIF('วางแผนBC,CJ'!$C:$C,'รับ-จ่าย ประจำวัน'!$B97,'วางแผนBC,CJ'!AE:AE)+SUMIF(RD!$C:$C,'รับ-จ่าย ประจำวัน'!$B97,RD!AE:AE)+SUMIF('FG,ออนไล,คัดแยก'!$C:$C,'รับ-จ่าย ประจำวัน'!$B97,'FG,ออนไล,คัดแยก'!AE:AE)</f>
        <v>0</v>
      </c>
      <c r="BM97" s="16">
        <f>SUMIF(เตรียมส่วนผสม!$C:$C,'รับ-จ่าย ประจำวัน'!$B97,เตรียมส่วนผสม!AF:AF)+SUMIF(กวนไส้!$C:$C,'รับ-จ่าย ประจำวัน'!$B97,กวนไส้!AF:AF)+SUMIF(ผลิต1!$C:$C,'รับ-จ่าย ประจำวัน'!$B97,ผลิต1!AF:AF)+SUMIF(ผลิต2!$C:$C,'รับ-จ่าย ประจำวัน'!$B97,ผลิต2!AF:AF)+SUMIF(เส้นแต่งหน้าขนมเค้ก!$C:$C,'รับ-จ่าย ประจำวัน'!$B97,เส้นแต่งหน้าขนมเค้ก!AF:AF)+SUMIF(แพ็ค!$C:$C,'รับ-จ่าย ประจำวัน'!$B97,แพ็ค!AF:AF)+SUMIF(ธุรการ!$C:$C,'รับ-จ่าย ประจำวัน'!$B97,ธุรการ!AF:AF)+SUMIF(เส้นแต่งหน้าขนมปัง!$C:$C,'รับ-จ่าย ประจำวัน'!$B97,เส้นแต่งหน้าขนมปัง!AF:AF)+SUMIF('วางแผนBC,CJ'!$C:$C,'รับ-จ่าย ประจำวัน'!$B97,'วางแผนBC,CJ'!AF:AF)+SUMIF(RD!$C:$C,'รับ-จ่าย ประจำวัน'!$B97,RD!AF:AF)+SUMIF('FG,ออนไล,คัดแยก'!$C:$C,'รับ-จ่าย ประจำวัน'!$B97,'FG,ออนไล,คัดแยก'!AF:AF)</f>
        <v>0</v>
      </c>
      <c r="BN97" s="16">
        <f>SUMIF(เตรียมส่วนผสม!$C:$C,'รับ-จ่าย ประจำวัน'!$B97,เตรียมส่วนผสม!AG:AG)+SUMIF(กวนไส้!$C:$C,'รับ-จ่าย ประจำวัน'!$B97,กวนไส้!AG:AG)+SUMIF(ผลิต1!$C:$C,'รับ-จ่าย ประจำวัน'!$B97,ผลิต1!AG:AG)+SUMIF(ผลิต2!$C:$C,'รับ-จ่าย ประจำวัน'!$B97,ผลิต2!AG:AG)+SUMIF(เส้นแต่งหน้าขนมเค้ก!$C:$C,'รับ-จ่าย ประจำวัน'!$B97,เส้นแต่งหน้าขนมเค้ก!AG:AG)+SUMIF(แพ็ค!$C:$C,'รับ-จ่าย ประจำวัน'!$B97,แพ็ค!AG:AG)+SUMIF(ธุรการ!$C:$C,'รับ-จ่าย ประจำวัน'!$B97,ธุรการ!AG:AG)+SUMIF(เส้นแต่งหน้าขนมปัง!$C:$C,'รับ-จ่าย ประจำวัน'!$B97,เส้นแต่งหน้าขนมปัง!AG:AG)+SUMIF('วางแผนBC,CJ'!$C:$C,'รับ-จ่าย ประจำวัน'!$B97,'วางแผนBC,CJ'!AG:AG)+SUMIF(RD!$C:$C,'รับ-จ่าย ประจำวัน'!$B97,RD!AG:AG)+SUMIF('FG,ออนไล,คัดแยก'!$C:$C,'รับ-จ่าย ประจำวัน'!$B97,'FG,ออนไล,คัดแยก'!AG:AG)</f>
        <v>0</v>
      </c>
      <c r="BO97" s="16">
        <f>SUMIF(เตรียมส่วนผสม!$C:$C,'รับ-จ่าย ประจำวัน'!$B97,เตรียมส่วนผสม!AH:AH)+SUMIF(กวนไส้!$C:$C,'รับ-จ่าย ประจำวัน'!$B97,กวนไส้!AH:AH)+SUMIF(ผลิต1!$C:$C,'รับ-จ่าย ประจำวัน'!$B97,ผลิต1!AH:AH)+SUMIF(ผลิต2!$C:$C,'รับ-จ่าย ประจำวัน'!$B97,ผลิต2!AH:AH)+SUMIF(เส้นแต่งหน้าขนมเค้ก!$C:$C,'รับ-จ่าย ประจำวัน'!$B97,เส้นแต่งหน้าขนมเค้ก!AH:AH)+SUMIF(แพ็ค!$C:$C,'รับ-จ่าย ประจำวัน'!$B97,แพ็ค!AH:AH)+SUMIF(ธุรการ!$C:$C,'รับ-จ่าย ประจำวัน'!$B97,ธุรการ!AH:AH)+SUMIF(เส้นแต่งหน้าขนมปัง!$C:$C,'รับ-จ่าย ประจำวัน'!$B97,เส้นแต่งหน้าขนมปัง!AH:AH)+SUMIF('วางแผนBC,CJ'!$C:$C,'รับ-จ่าย ประจำวัน'!$B97,'วางแผนBC,CJ'!AH:AH)+SUMIF(RD!$C:$C,'รับ-จ่าย ประจำวัน'!$B97,RD!AH:AH)+SUMIF('FG,ออนไล,คัดแยก'!$C:$C,'รับ-จ่าย ประจำวัน'!$B97,'FG,ออนไล,คัดแยก'!AH:AH)</f>
        <v>0</v>
      </c>
      <c r="BP97" s="16">
        <f>SUMIF(เตรียมส่วนผสม!$C:$C,'รับ-จ่าย ประจำวัน'!$B97,เตรียมส่วนผสม!AI:AI)+SUMIF(กวนไส้!$C:$C,'รับ-จ่าย ประจำวัน'!$B97,กวนไส้!AI:AI)+SUMIF(ผลิต1!$C:$C,'รับ-จ่าย ประจำวัน'!$B97,ผลิต1!AI:AI)+SUMIF(ผลิต2!$C:$C,'รับ-จ่าย ประจำวัน'!$B97,ผลิต2!AI:AI)+SUMIF(เส้นแต่งหน้าขนมเค้ก!$C:$C,'รับ-จ่าย ประจำวัน'!$B97,เส้นแต่งหน้าขนมเค้ก!AI:AI)+SUMIF(แพ็ค!$C:$C,'รับ-จ่าย ประจำวัน'!$B97,แพ็ค!AI:AI)+SUMIF(ธุรการ!$C:$C,'รับ-จ่าย ประจำวัน'!$B97,ธุรการ!AI:AI)+SUMIF(เส้นแต่งหน้าขนมปัง!$C:$C,'รับ-จ่าย ประจำวัน'!$B97,เส้นแต่งหน้าขนมปัง!AI:AI)+SUMIF('วางแผนBC,CJ'!$C:$C,'รับ-จ่าย ประจำวัน'!$B97,'วางแผนBC,CJ'!AI:AI)+SUMIF(RD!$C:$C,'รับ-จ่าย ประจำวัน'!$B97,RD!AI:AI)+SUMIF('FG,ออนไล,คัดแยก'!$C:$C,'รับ-จ่าย ประจำวัน'!$B97,'FG,ออนไล,คัดแยก'!AI:AI)</f>
        <v>0</v>
      </c>
      <c r="BQ97" s="16">
        <f>SUMIF(เตรียมส่วนผสม!$C:$C,'รับ-จ่าย ประจำวัน'!$B97,เตรียมส่วนผสม!AJ:AJ)+SUMIF(กวนไส้!$C:$C,'รับ-จ่าย ประจำวัน'!$B97,กวนไส้!AJ:AJ)+SUMIF(ผลิต1!$C:$C,'รับ-จ่าย ประจำวัน'!$B97,ผลิต1!AJ:AJ)+SUMIF(ผลิต2!$C:$C,'รับ-จ่าย ประจำวัน'!$B97,ผลิต2!AJ:AJ)+SUMIF(เส้นแต่งหน้าขนมเค้ก!$C:$C,'รับ-จ่าย ประจำวัน'!$B97,เส้นแต่งหน้าขนมเค้ก!AJ:AJ)+SUMIF(แพ็ค!$C:$C,'รับ-จ่าย ประจำวัน'!$B97,แพ็ค!AJ:AJ)+SUMIF(ธุรการ!$C:$C,'รับ-จ่าย ประจำวัน'!$B97,ธุรการ!AJ:AJ)+SUMIF(เส้นแต่งหน้าขนมปัง!$C:$C,'รับ-จ่าย ประจำวัน'!$B97,เส้นแต่งหน้าขนมปัง!AJ:AJ)+SUMIF('วางแผนBC,CJ'!$C:$C,'รับ-จ่าย ประจำวัน'!$B97,'วางแผนBC,CJ'!AJ:AJ)+SUMIF(RD!$C:$C,'รับ-จ่าย ประจำวัน'!$B97,RD!AJ:AJ)+SUMIF('FG,ออนไล,คัดแยก'!$C:$C,'รับ-จ่าย ประจำวัน'!$B97,'FG,ออนไล,คัดแยก'!AJ:AJ)</f>
        <v>0</v>
      </c>
      <c r="BR97" s="16">
        <f>SUMIF(เตรียมส่วนผสม!$C:$C,'รับ-จ่าย ประจำวัน'!$B97,เตรียมส่วนผสม!AK:AK)+SUMIF(กวนไส้!$C:$C,'รับ-จ่าย ประจำวัน'!$B97,กวนไส้!AK:AK)+SUMIF(ผลิต1!$C:$C,'รับ-จ่าย ประจำวัน'!$B97,ผลิต1!AK:AK)+SUMIF(ผลิต2!$C:$C,'รับ-จ่าย ประจำวัน'!$B97,ผลิต2!AK:AK)+SUMIF(เส้นแต่งหน้าขนมเค้ก!$C:$C,'รับ-จ่าย ประจำวัน'!$B97,เส้นแต่งหน้าขนมเค้ก!AK:AK)+SUMIF(แพ็ค!$C:$C,'รับ-จ่าย ประจำวัน'!$B97,แพ็ค!AK:AK)+SUMIF(ธุรการ!$C:$C,'รับ-จ่าย ประจำวัน'!$B97,ธุรการ!AK:AK)+SUMIF(เส้นแต่งหน้าขนมปัง!$C:$C,'รับ-จ่าย ประจำวัน'!$B97,เส้นแต่งหน้าขนมปัง!AK:AK)+SUMIF('วางแผนBC,CJ'!$C:$C,'รับ-จ่าย ประจำวัน'!$B97,'วางแผนBC,CJ'!AK:AK)+SUMIF(RD!$C:$C,'รับ-จ่าย ประจำวัน'!$B97,RD!AK:AK)+SUMIF('FG,ออนไล,คัดแยก'!$C:$C,'รับ-จ่าย ประจำวัน'!$B97,'FG,ออนไล,คัดแยก'!AK:AK)</f>
        <v>0</v>
      </c>
      <c r="BS97" s="16">
        <f>SUMIF(เตรียมส่วนผสม!$C:$C,'รับ-จ่าย ประจำวัน'!$B97,เตรียมส่วนผสม!AL:AL)+SUMIF(กวนไส้!$C:$C,'รับ-จ่าย ประจำวัน'!$B97,กวนไส้!AL:AL)+SUMIF(ผลิต1!$C:$C,'รับ-จ่าย ประจำวัน'!$B97,ผลิต1!AL:AL)+SUMIF(ผลิต2!$C:$C,'รับ-จ่าย ประจำวัน'!$B97,ผลิต2!AL:AL)+SUMIF(เส้นแต่งหน้าขนมเค้ก!$C:$C,'รับ-จ่าย ประจำวัน'!$B97,เส้นแต่งหน้าขนมเค้ก!AL:AL)+SUMIF(แพ็ค!$C:$C,'รับ-จ่าย ประจำวัน'!$B97,แพ็ค!AL:AL)+SUMIF(ธุรการ!$C:$C,'รับ-จ่าย ประจำวัน'!$B97,ธุรการ!AL:AL)+SUMIF(เส้นแต่งหน้าขนมปัง!$C:$C,'รับ-จ่าย ประจำวัน'!$B97,เส้นแต่งหน้าขนมปัง!AL:AL)+SUMIF('วางแผนBC,CJ'!$C:$C,'รับ-จ่าย ประจำวัน'!$B97,'วางแผนBC,CJ'!AL:AL)+SUMIF(RD!$C:$C,'รับ-จ่าย ประจำวัน'!$B97,RD!AL:AL)+SUMIF('FG,ออนไล,คัดแยก'!$C:$C,'รับ-จ่าย ประจำวัน'!$B97,'FG,ออนไล,คัดแยก'!AL:AL)</f>
        <v>0</v>
      </c>
      <c r="BT97" s="18">
        <f t="shared" si="20"/>
        <v>400</v>
      </c>
      <c r="BU97" s="116"/>
      <c r="BV97" s="146">
        <f t="shared" si="21"/>
        <v>10000</v>
      </c>
      <c r="BW97" s="183">
        <v>30</v>
      </c>
      <c r="BX97" s="172">
        <f t="shared" si="30"/>
        <v>13.333333333333334</v>
      </c>
      <c r="BY97" s="188">
        <f t="shared" si="22"/>
        <v>750</v>
      </c>
      <c r="BZ97" s="180">
        <f t="shared" ca="1" si="23"/>
        <v>46953</v>
      </c>
      <c r="CA97" s="93"/>
      <c r="CB97" s="93"/>
      <c r="CC97" s="93"/>
      <c r="CD97" s="93"/>
      <c r="CE97" s="93"/>
      <c r="CF97" s="93"/>
      <c r="CG97" s="93"/>
      <c r="CH97" s="93"/>
      <c r="CI97" s="93"/>
      <c r="CJ97" s="94"/>
      <c r="CK97" s="9">
        <f t="shared" si="24"/>
        <v>10000</v>
      </c>
    </row>
    <row r="98" spans="1:89" x14ac:dyDescent="0.5">
      <c r="A98" s="149" t="s">
        <v>370</v>
      </c>
      <c r="B98" s="34" t="s">
        <v>2059</v>
      </c>
      <c r="C98" s="10" t="s">
        <v>1658</v>
      </c>
      <c r="D98" s="135" t="s">
        <v>276</v>
      </c>
      <c r="E98" s="11">
        <v>0</v>
      </c>
      <c r="F98" s="75"/>
      <c r="G98" s="11" t="s">
        <v>371</v>
      </c>
      <c r="H98" s="12">
        <v>30</v>
      </c>
      <c r="I98" s="13"/>
      <c r="J98" s="13">
        <v>60</v>
      </c>
      <c r="K98" s="13"/>
      <c r="L98" s="13"/>
      <c r="M98" s="13"/>
      <c r="N98" s="13"/>
      <c r="O98" s="13"/>
      <c r="P98" s="13"/>
      <c r="Q98" s="13"/>
      <c r="R98" s="13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3"/>
      <c r="AF98" s="13"/>
      <c r="AG98" s="13"/>
      <c r="AH98" s="13"/>
      <c r="AI98" s="14"/>
      <c r="AJ98" s="14"/>
      <c r="AK98" s="14"/>
      <c r="AL98" s="14"/>
      <c r="AM98" s="14"/>
      <c r="AN98" s="15">
        <f t="shared" si="19"/>
        <v>60</v>
      </c>
      <c r="AO98" s="16">
        <f>SUMIF(เตรียมส่วนผสม!$C:$C,'รับ-จ่าย ประจำวัน'!$B98,เตรียมส่วนผสม!H:H)+SUMIF(กวนไส้!$C:$C,'รับ-จ่าย ประจำวัน'!$B98,กวนไส้!H:H)+SUMIF(ผลิต1!$C:$C,'รับ-จ่าย ประจำวัน'!$B98,ผลิต1!H:H)+SUMIF(ผลิต2!$C:$C,'รับ-จ่าย ประจำวัน'!$B98,ผลิต2!H:H)+SUMIF(เส้นแต่งหน้าขนมเค้ก!$C:$C,'รับ-จ่าย ประจำวัน'!$B98,เส้นแต่งหน้าขนมเค้ก!H:H)+SUMIF(แพ็ค!$C:$C,'รับ-จ่าย ประจำวัน'!$B98,แพ็ค!H:H)+SUMIF(ธุรการ!$C:$C,'รับ-จ่าย ประจำวัน'!$B98,ธุรการ!H:H)+SUMIF(เส้นแต่งหน้าขนมปัง!$C:$C,'รับ-จ่าย ประจำวัน'!$B98,เส้นแต่งหน้าขนมปัง!H:H)+SUMIF('วางแผนBC,CJ'!$C:$C,'รับ-จ่าย ประจำวัน'!$B98,'วางแผนBC,CJ'!H:H)+SUMIF(RD!$C:$C,'รับ-จ่าย ประจำวัน'!$B98,RD!H:H)+SUMIF('FG,ออนไล,คัดแยก'!$C:$C,'รับ-จ่าย ประจำวัน'!$B98,'FG,ออนไล,คัดแยก'!H:H)</f>
        <v>0</v>
      </c>
      <c r="AP98" s="16">
        <f>SUMIF(เตรียมส่วนผสม!$C:$C,'รับ-จ่าย ประจำวัน'!$B98,เตรียมส่วนผสม!I:I)+SUMIF(กวนไส้!$C:$C,'รับ-จ่าย ประจำวัน'!$B98,กวนไส้!I:I)+SUMIF(ผลิต1!$C:$C,'รับ-จ่าย ประจำวัน'!$B98,ผลิต1!I:I)+SUMIF(ผลิต2!$C:$C,'รับ-จ่าย ประจำวัน'!$B98,ผลิต2!I:I)+SUMIF(เส้นแต่งหน้าขนมเค้ก!$C:$C,'รับ-จ่าย ประจำวัน'!$B98,เส้นแต่งหน้าขนมเค้ก!I:I)+SUMIF(แพ็ค!$C:$C,'รับ-จ่าย ประจำวัน'!$B98,แพ็ค!I:I)+SUMIF(ธุรการ!$C:$C,'รับ-จ่าย ประจำวัน'!$B98,ธุรการ!I:I)+SUMIF(เส้นแต่งหน้าขนมปัง!$C:$C,'รับ-จ่าย ประจำวัน'!$B98,เส้นแต่งหน้าขนมปัง!I:I)+SUMIF('วางแผนBC,CJ'!$C:$C,'รับ-จ่าย ประจำวัน'!$B98,'วางแผนBC,CJ'!I:I)+SUMIF(RD!$C:$C,'รับ-จ่าย ประจำวัน'!$B98,RD!I:I)+SUMIF('FG,ออนไล,คัดแยก'!$C:$C,'รับ-จ่าย ประจำวัน'!$B98,'FG,ออนไล,คัดแยก'!I:I)</f>
        <v>0</v>
      </c>
      <c r="AQ98" s="16">
        <f>SUMIF(เตรียมส่วนผสม!$C:$C,'รับ-จ่าย ประจำวัน'!$B98,เตรียมส่วนผสม!J:J)+SUMIF(กวนไส้!$C:$C,'รับ-จ่าย ประจำวัน'!$B98,กวนไส้!J:J)+SUMIF(ผลิต1!$C:$C,'รับ-จ่าย ประจำวัน'!$B98,ผลิต1!J:J)+SUMIF(ผลิต2!$C:$C,'รับ-จ่าย ประจำวัน'!$B98,ผลิต2!J:J)+SUMIF(เส้นแต่งหน้าขนมเค้ก!$C:$C,'รับ-จ่าย ประจำวัน'!$B98,เส้นแต่งหน้าขนมเค้ก!J:J)+SUMIF(แพ็ค!$C:$C,'รับ-จ่าย ประจำวัน'!$B98,แพ็ค!J:J)+SUMIF(ธุรการ!$C:$C,'รับ-จ่าย ประจำวัน'!$B98,ธุรการ!J:J)+SUMIF(เส้นแต่งหน้าขนมปัง!$C:$C,'รับ-จ่าย ประจำวัน'!$B98,เส้นแต่งหน้าขนมปัง!J:J)+SUMIF('วางแผนBC,CJ'!$C:$C,'รับ-จ่าย ประจำวัน'!$B98,'วางแผนBC,CJ'!J:J)+SUMIF(RD!$C:$C,'รับ-จ่าย ประจำวัน'!$B98,RD!J:J)+SUMIF('FG,ออนไล,คัดแยก'!$C:$C,'รับ-จ่าย ประจำวัน'!$B98,'FG,ออนไล,คัดแยก'!J:J)</f>
        <v>0</v>
      </c>
      <c r="AR98" s="16">
        <f>SUMIF(เตรียมส่วนผสม!$C:$C,'รับ-จ่าย ประจำวัน'!$B98,เตรียมส่วนผสม!K:K)+SUMIF(กวนไส้!$C:$C,'รับ-จ่าย ประจำวัน'!$B98,กวนไส้!K:K)+SUMIF(ผลิต1!$C:$C,'รับ-จ่าย ประจำวัน'!$B98,ผลิต1!K:K)+SUMIF(ผลิต2!$C:$C,'รับ-จ่าย ประจำวัน'!$B98,ผลิต2!K:K)+SUMIF(เส้นแต่งหน้าขนมเค้ก!$C:$C,'รับ-จ่าย ประจำวัน'!$B98,เส้นแต่งหน้าขนมเค้ก!K:K)+SUMIF(แพ็ค!$C:$C,'รับ-จ่าย ประจำวัน'!$B98,แพ็ค!K:K)+SUMIF(ธุรการ!$C:$C,'รับ-จ่าย ประจำวัน'!$B98,ธุรการ!K:K)+SUMIF(เส้นแต่งหน้าขนมปัง!$C:$C,'รับ-จ่าย ประจำวัน'!$B98,เส้นแต่งหน้าขนมปัง!K:K)+SUMIF('วางแผนBC,CJ'!$C:$C,'รับ-จ่าย ประจำวัน'!$B98,'วางแผนBC,CJ'!K:K)+SUMIF(RD!$C:$C,'รับ-จ่าย ประจำวัน'!$B98,RD!K:K)+SUMIF('FG,ออนไล,คัดแยก'!$C:$C,'รับ-จ่าย ประจำวัน'!$B98,'FG,ออนไล,คัดแยก'!K:K)</f>
        <v>5</v>
      </c>
      <c r="AS98" s="16">
        <f>SUMIF(เตรียมส่วนผสม!$C:$C,'รับ-จ่าย ประจำวัน'!$B98,เตรียมส่วนผสม!L:L)+SUMIF(กวนไส้!$C:$C,'รับ-จ่าย ประจำวัน'!$B98,กวนไส้!L:L)+SUMIF(ผลิต1!$C:$C,'รับ-จ่าย ประจำวัน'!$B98,ผลิต1!L:L)+SUMIF(ผลิต2!$C:$C,'รับ-จ่าย ประจำวัน'!$B98,ผลิต2!L:L)+SUMIF(เส้นแต่งหน้าขนมเค้ก!$C:$C,'รับ-จ่าย ประจำวัน'!$B98,เส้นแต่งหน้าขนมเค้ก!L:L)+SUMIF(แพ็ค!$C:$C,'รับ-จ่าย ประจำวัน'!$B98,แพ็ค!L:L)+SUMIF(ธุรการ!$C:$C,'รับ-จ่าย ประจำวัน'!$B98,ธุรการ!L:L)+SUMIF(เส้นแต่งหน้าขนมปัง!$C:$C,'รับ-จ่าย ประจำวัน'!$B98,เส้นแต่งหน้าขนมปัง!L:L)+SUMIF('วางแผนBC,CJ'!$C:$C,'รับ-จ่าย ประจำวัน'!$B98,'วางแผนBC,CJ'!L:L)+SUMIF(RD!$C:$C,'รับ-จ่าย ประจำวัน'!$B98,RD!L:L)+SUMIF('FG,ออนไล,คัดแยก'!$C:$C,'รับ-จ่าย ประจำวัน'!$B98,'FG,ออนไล,คัดแยก'!L:L)</f>
        <v>0</v>
      </c>
      <c r="AT98" s="16">
        <f>SUMIF(เตรียมส่วนผสม!$C:$C,'รับ-จ่าย ประจำวัน'!$B98,เตรียมส่วนผสม!M:M)+SUMIF(กวนไส้!$C:$C,'รับ-จ่าย ประจำวัน'!$B98,กวนไส้!M:M)+SUMIF(ผลิต1!$C:$C,'รับ-จ่าย ประจำวัน'!$B98,ผลิต1!M:M)+SUMIF(ผลิต2!$C:$C,'รับ-จ่าย ประจำวัน'!$B98,ผลิต2!M:M)+SUMIF(เส้นแต่งหน้าขนมเค้ก!$C:$C,'รับ-จ่าย ประจำวัน'!$B98,เส้นแต่งหน้าขนมเค้ก!M:M)+SUMIF(แพ็ค!$C:$C,'รับ-จ่าย ประจำวัน'!$B98,แพ็ค!M:M)+SUMIF(ธุรการ!$C:$C,'รับ-จ่าย ประจำวัน'!$B98,ธุรการ!M:M)+SUMIF(เส้นแต่งหน้าขนมปัง!$C:$C,'รับ-จ่าย ประจำวัน'!$B98,เส้นแต่งหน้าขนมปัง!M:M)+SUMIF('วางแผนBC,CJ'!$C:$C,'รับ-จ่าย ประจำวัน'!$B98,'วางแผนBC,CJ'!M:M)+SUMIF(RD!$C:$C,'รับ-จ่าย ประจำวัน'!$B98,RD!M:M)+SUMIF('FG,ออนไล,คัดแยก'!$C:$C,'รับ-จ่าย ประจำวัน'!$B98,'FG,ออนไล,คัดแยก'!M:M)</f>
        <v>0</v>
      </c>
      <c r="AU98" s="16">
        <f>SUMIF(เตรียมส่วนผสม!$C:$C,'รับ-จ่าย ประจำวัน'!$B98,เตรียมส่วนผสม!N:N)+SUMIF(กวนไส้!$C:$C,'รับ-จ่าย ประจำวัน'!$B98,กวนไส้!N:N)+SUMIF(ผลิต1!$C:$C,'รับ-จ่าย ประจำวัน'!$B98,ผลิต1!N:N)+SUMIF(ผลิต2!$C:$C,'รับ-จ่าย ประจำวัน'!$B98,ผลิต2!N:N)+SUMIF(เส้นแต่งหน้าขนมเค้ก!$C:$C,'รับ-จ่าย ประจำวัน'!$B98,เส้นแต่งหน้าขนมเค้ก!N:N)+SUMIF(แพ็ค!$C:$C,'รับ-จ่าย ประจำวัน'!$B98,แพ็ค!N:N)+SUMIF(ธุรการ!$C:$C,'รับ-จ่าย ประจำวัน'!$B98,ธุรการ!N:N)+SUMIF(เส้นแต่งหน้าขนมปัง!$C:$C,'รับ-จ่าย ประจำวัน'!$B98,เส้นแต่งหน้าขนมปัง!N:N)+SUMIF('วางแผนBC,CJ'!$C:$C,'รับ-จ่าย ประจำวัน'!$B98,'วางแผนBC,CJ'!N:N)+SUMIF(RD!$C:$C,'รับ-จ่าย ประจำวัน'!$B98,RD!N:N)+SUMIF('FG,ออนไล,คัดแยก'!$C:$C,'รับ-จ่าย ประจำวัน'!$B98,'FG,ออนไล,คัดแยก'!N:N)</f>
        <v>0</v>
      </c>
      <c r="AV98" s="16">
        <f>SUMIF(เตรียมส่วนผสม!$C:$C,'รับ-จ่าย ประจำวัน'!$B98,เตรียมส่วนผสม!O:O)+SUMIF(กวนไส้!$C:$C,'รับ-จ่าย ประจำวัน'!$B98,กวนไส้!O:O)+SUMIF(ผลิต1!$C:$C,'รับ-จ่าย ประจำวัน'!$B98,ผลิต1!O:O)+SUMIF(ผลิต2!$C:$C,'รับ-จ่าย ประจำวัน'!$B98,ผลิต2!O:O)+SUMIF(เส้นแต่งหน้าขนมเค้ก!$C:$C,'รับ-จ่าย ประจำวัน'!$B98,เส้นแต่งหน้าขนมเค้ก!O:O)+SUMIF(แพ็ค!$C:$C,'รับ-จ่าย ประจำวัน'!$B98,แพ็ค!O:O)+SUMIF(ธุรการ!$C:$C,'รับ-จ่าย ประจำวัน'!$B98,ธุรการ!O:O)+SUMIF(เส้นแต่งหน้าขนมปัง!$C:$C,'รับ-จ่าย ประจำวัน'!$B98,เส้นแต่งหน้าขนมปัง!O:O)+SUMIF('วางแผนBC,CJ'!$C:$C,'รับ-จ่าย ประจำวัน'!$B98,'วางแผนBC,CJ'!O:O)+SUMIF(RD!$C:$C,'รับ-จ่าย ประจำวัน'!$B98,RD!O:O)+SUMIF('FG,ออนไล,คัดแยก'!$C:$C,'รับ-จ่าย ประจำวัน'!$B98,'FG,ออนไล,คัดแยก'!O:O)</f>
        <v>0</v>
      </c>
      <c r="AW98" s="16">
        <f>SUMIF(เตรียมส่วนผสม!$C:$C,'รับ-จ่าย ประจำวัน'!$B98,เตรียมส่วนผสม!P:P)+SUMIF(กวนไส้!$C:$C,'รับ-จ่าย ประจำวัน'!$B98,กวนไส้!P:P)+SUMIF(ผลิต1!$C:$C,'รับ-จ่าย ประจำวัน'!$B98,ผลิต1!P:P)+SUMIF(ผลิต2!$C:$C,'รับ-จ่าย ประจำวัน'!$B98,ผลิต2!P:P)+SUMIF(เส้นแต่งหน้าขนมเค้ก!$C:$C,'รับ-จ่าย ประจำวัน'!$B98,เส้นแต่งหน้าขนมเค้ก!P:P)+SUMIF(แพ็ค!$C:$C,'รับ-จ่าย ประจำวัน'!$B98,แพ็ค!P:P)+SUMIF(ธุรการ!$C:$C,'รับ-จ่าย ประจำวัน'!$B98,ธุรการ!P:P)+SUMIF(เส้นแต่งหน้าขนมปัง!$C:$C,'รับ-จ่าย ประจำวัน'!$B98,เส้นแต่งหน้าขนมปัง!P:P)+SUMIF('วางแผนBC,CJ'!$C:$C,'รับ-จ่าย ประจำวัน'!$B98,'วางแผนBC,CJ'!P:P)+SUMIF(RD!$C:$C,'รับ-จ่าย ประจำวัน'!$B98,RD!P:P)+SUMIF('FG,ออนไล,คัดแยก'!$C:$C,'รับ-จ่าย ประจำวัน'!$B98,'FG,ออนไล,คัดแยก'!P:P)</f>
        <v>5</v>
      </c>
      <c r="AX98" s="16">
        <f>SUMIF(เตรียมส่วนผสม!$C:$C,'รับ-จ่าย ประจำวัน'!$B98,เตรียมส่วนผสม!Q:Q)+SUMIF(กวนไส้!$C:$C,'รับ-จ่าย ประจำวัน'!$B98,กวนไส้!Q:Q)+SUMIF(ผลิต1!$C:$C,'รับ-จ่าย ประจำวัน'!$B98,ผลิต1!Q:Q)+SUMIF(ผลิต2!$C:$C,'รับ-จ่าย ประจำวัน'!$B98,ผลิต2!Q:Q)+SUMIF(เส้นแต่งหน้าขนมเค้ก!$C:$C,'รับ-จ่าย ประจำวัน'!$B98,เส้นแต่งหน้าขนมเค้ก!Q:Q)+SUMIF(แพ็ค!$C:$C,'รับ-จ่าย ประจำวัน'!$B98,แพ็ค!Q:Q)+SUMIF(ธุรการ!$C:$C,'รับ-จ่าย ประจำวัน'!$B98,ธุรการ!Q:Q)+SUMIF(เส้นแต่งหน้าขนมปัง!$C:$C,'รับ-จ่าย ประจำวัน'!$B98,เส้นแต่งหน้าขนมปัง!Q:Q)+SUMIF('วางแผนBC,CJ'!$C:$C,'รับ-จ่าย ประจำวัน'!$B98,'วางแผนBC,CJ'!Q:Q)+SUMIF(RD!$C:$C,'รับ-จ่าย ประจำวัน'!$B98,RD!Q:Q)+SUMIF('FG,ออนไล,คัดแยก'!$C:$C,'รับ-จ่าย ประจำวัน'!$B98,'FG,ออนไล,คัดแยก'!Q:Q)</f>
        <v>0</v>
      </c>
      <c r="AY98" s="16">
        <f>SUMIF(เตรียมส่วนผสม!$C:$C,'รับ-จ่าย ประจำวัน'!$B98,เตรียมส่วนผสม!R:R)+SUMIF(กวนไส้!$C:$C,'รับ-จ่าย ประจำวัน'!$B98,กวนไส้!R:R)+SUMIF(ผลิต1!$C:$C,'รับ-จ่าย ประจำวัน'!$B98,ผลิต1!R:R)+SUMIF(ผลิต2!$C:$C,'รับ-จ่าย ประจำวัน'!$B98,ผลิต2!R:R)+SUMIF(เส้นแต่งหน้าขนมเค้ก!$C:$C,'รับ-จ่าย ประจำวัน'!$B98,เส้นแต่งหน้าขนมเค้ก!R:R)+SUMIF(แพ็ค!$C:$C,'รับ-จ่าย ประจำวัน'!$B98,แพ็ค!R:R)+SUMIF(ธุรการ!$C:$C,'รับ-จ่าย ประจำวัน'!$B98,ธุรการ!R:R)+SUMIF(เส้นแต่งหน้าขนมปัง!$C:$C,'รับ-จ่าย ประจำวัน'!$B98,เส้นแต่งหน้าขนมปัง!R:R)+SUMIF('วางแผนBC,CJ'!$C:$C,'รับ-จ่าย ประจำวัน'!$B98,'วางแผนBC,CJ'!R:R)+SUMIF(RD!$C:$C,'รับ-จ่าย ประจำวัน'!$B98,RD!R:R)+SUMIF('FG,ออนไล,คัดแยก'!$C:$C,'รับ-จ่าย ประจำวัน'!$B98,'FG,ออนไล,คัดแยก'!R:R)</f>
        <v>0</v>
      </c>
      <c r="AZ98" s="16">
        <f>SUMIF(เตรียมส่วนผสม!$C:$C,'รับ-จ่าย ประจำวัน'!$B98,เตรียมส่วนผสม!S:S)+SUMIF(กวนไส้!$C:$C,'รับ-จ่าย ประจำวัน'!$B98,กวนไส้!S:S)+SUMIF(ผลิต1!$C:$C,'รับ-จ่าย ประจำวัน'!$B98,ผลิต1!S:S)+SUMIF(ผลิต2!$C:$C,'รับ-จ่าย ประจำวัน'!$B98,ผลิต2!S:S)+SUMIF(เส้นแต่งหน้าขนมเค้ก!$C:$C,'รับ-จ่าย ประจำวัน'!$B98,เส้นแต่งหน้าขนมเค้ก!S:S)+SUMIF(แพ็ค!$C:$C,'รับ-จ่าย ประจำวัน'!$B98,แพ็ค!S:S)+SUMIF(ธุรการ!$C:$C,'รับ-จ่าย ประจำวัน'!$B98,ธุรการ!S:S)+SUMIF(เส้นแต่งหน้าขนมปัง!$C:$C,'รับ-จ่าย ประจำวัน'!$B98,เส้นแต่งหน้าขนมปัง!S:S)+SUMIF('วางแผนBC,CJ'!$C:$C,'รับ-จ่าย ประจำวัน'!$B98,'วางแผนBC,CJ'!S:S)+SUMIF(RD!$C:$C,'รับ-จ่าย ประจำวัน'!$B98,RD!S:S)+SUMIF('FG,ออนไล,คัดแยก'!$C:$C,'รับ-จ่าย ประจำวัน'!$B98,'FG,ออนไล,คัดแยก'!S:S)</f>
        <v>5</v>
      </c>
      <c r="BA98" s="16">
        <f>SUMIF(เตรียมส่วนผสม!$C:$C,'รับ-จ่าย ประจำวัน'!$B98,เตรียมส่วนผสม!T:T)+SUMIF(กวนไส้!$C:$C,'รับ-จ่าย ประจำวัน'!$B98,กวนไส้!T:T)+SUMIF(ผลิต1!$C:$C,'รับ-จ่าย ประจำวัน'!$B98,ผลิต1!T:T)+SUMIF(ผลิต2!$C:$C,'รับ-จ่าย ประจำวัน'!$B98,ผลิต2!T:T)+SUMIF(เส้นแต่งหน้าขนมเค้ก!$C:$C,'รับ-จ่าย ประจำวัน'!$B98,เส้นแต่งหน้าขนมเค้ก!T:T)+SUMIF(แพ็ค!$C:$C,'รับ-จ่าย ประจำวัน'!$B98,แพ็ค!T:T)+SUMIF(ธุรการ!$C:$C,'รับ-จ่าย ประจำวัน'!$B98,ธุรการ!T:T)+SUMIF(เส้นแต่งหน้าขนมปัง!$C:$C,'รับ-จ่าย ประจำวัน'!$B98,เส้นแต่งหน้าขนมปัง!T:T)+SUMIF('วางแผนBC,CJ'!$C:$C,'รับ-จ่าย ประจำวัน'!$B98,'วางแผนBC,CJ'!T:T)+SUMIF(RD!$C:$C,'รับ-จ่าย ประจำวัน'!$B98,RD!T:T)+SUMIF('FG,ออนไล,คัดแยก'!$C:$C,'รับ-จ่าย ประจำวัน'!$B98,'FG,ออนไล,คัดแยก'!T:T)</f>
        <v>0</v>
      </c>
      <c r="BB98" s="16">
        <f>SUMIF(เตรียมส่วนผสม!$C:$C,'รับ-จ่าย ประจำวัน'!$B98,เตรียมส่วนผสม!U:U)+SUMIF(กวนไส้!$C:$C,'รับ-จ่าย ประจำวัน'!$B98,กวนไส้!U:U)+SUMIF(ผลิต1!$C:$C,'รับ-จ่าย ประจำวัน'!$B98,ผลิต1!U:U)+SUMIF(ผลิต2!$C:$C,'รับ-จ่าย ประจำวัน'!$B98,ผลิต2!U:U)+SUMIF(เส้นแต่งหน้าขนมเค้ก!$C:$C,'รับ-จ่าย ประจำวัน'!$B98,เส้นแต่งหน้าขนมเค้ก!U:U)+SUMIF(แพ็ค!$C:$C,'รับ-จ่าย ประจำวัน'!$B98,แพ็ค!U:U)+SUMIF(ธุรการ!$C:$C,'รับ-จ่าย ประจำวัน'!$B98,ธุรการ!U:U)+SUMIF(เส้นแต่งหน้าขนมปัง!$C:$C,'รับ-จ่าย ประจำวัน'!$B98,เส้นแต่งหน้าขนมปัง!U:U)+SUMIF('วางแผนBC,CJ'!$C:$C,'รับ-จ่าย ประจำวัน'!$B98,'วางแผนBC,CJ'!U:U)+SUMIF(RD!$C:$C,'รับ-จ่าย ประจำวัน'!$B98,RD!U:U)+SUMIF('FG,ออนไล,คัดแยก'!$C:$C,'รับ-จ่าย ประจำวัน'!$B98,'FG,ออนไล,คัดแยก'!U:U)</f>
        <v>0</v>
      </c>
      <c r="BC98" s="16">
        <f>SUMIF(เตรียมส่วนผสม!$C:$C,'รับ-จ่าย ประจำวัน'!$B98,เตรียมส่วนผสม!V:V)+SUMIF(กวนไส้!$C:$C,'รับ-จ่าย ประจำวัน'!$B98,กวนไส้!V:V)+SUMIF(ผลิต1!$C:$C,'รับ-จ่าย ประจำวัน'!$B98,ผลิต1!V:V)+SUMIF(ผลิต2!$C:$C,'รับ-จ่าย ประจำวัน'!$B98,ผลิต2!V:V)+SUMIF(เส้นแต่งหน้าขนมเค้ก!$C:$C,'รับ-จ่าย ประจำวัน'!$B98,เส้นแต่งหน้าขนมเค้ก!V:V)+SUMIF(แพ็ค!$C:$C,'รับ-จ่าย ประจำวัน'!$B98,แพ็ค!V:V)+SUMIF(ธุรการ!$C:$C,'รับ-จ่าย ประจำวัน'!$B98,ธุรการ!V:V)+SUMIF(เส้นแต่งหน้าขนมปัง!$C:$C,'รับ-จ่าย ประจำวัน'!$B98,เส้นแต่งหน้าขนมปัง!V:V)+SUMIF('วางแผนBC,CJ'!$C:$C,'รับ-จ่าย ประจำวัน'!$B98,'วางแผนBC,CJ'!V:V)+SUMIF(RD!$C:$C,'รับ-จ่าย ประจำวัน'!$B98,RD!V:V)+SUMIF('FG,ออนไล,คัดแยก'!$C:$C,'รับ-จ่าย ประจำวัน'!$B98,'FG,ออนไล,คัดแยก'!V:V)</f>
        <v>0</v>
      </c>
      <c r="BD98" s="16">
        <f>SUMIF(เตรียมส่วนผสม!$C:$C,'รับ-จ่าย ประจำวัน'!$B98,เตรียมส่วนผสม!W:W)+SUMIF(กวนไส้!$C:$C,'รับ-จ่าย ประจำวัน'!$B98,กวนไส้!W:W)+SUMIF(ผลิต1!$C:$C,'รับ-จ่าย ประจำวัน'!$B98,ผลิต1!W:W)+SUMIF(ผลิต2!$C:$C,'รับ-จ่าย ประจำวัน'!$B98,ผลิต2!W:W)+SUMIF(เส้นแต่งหน้าขนมเค้ก!$C:$C,'รับ-จ่าย ประจำวัน'!$B98,เส้นแต่งหน้าขนมเค้ก!W:W)+SUMIF(แพ็ค!$C:$C,'รับ-จ่าย ประจำวัน'!$B98,แพ็ค!W:W)+SUMIF(ธุรการ!$C:$C,'รับ-จ่าย ประจำวัน'!$B98,ธุรการ!W:W)+SUMIF(เส้นแต่งหน้าขนมปัง!$C:$C,'รับ-จ่าย ประจำวัน'!$B98,เส้นแต่งหน้าขนมปัง!W:W)+SUMIF('วางแผนBC,CJ'!$C:$C,'รับ-จ่าย ประจำวัน'!$B98,'วางแผนBC,CJ'!W:W)+SUMIF(RD!$C:$C,'รับ-จ่าย ประจำวัน'!$B98,RD!W:W)+SUMIF('FG,ออนไล,คัดแยก'!$C:$C,'รับ-จ่าย ประจำวัน'!$B98,'FG,ออนไล,คัดแยก'!W:W)</f>
        <v>0</v>
      </c>
      <c r="BE98" s="16">
        <f>SUMIF(เตรียมส่วนผสม!$C:$C,'รับ-จ่าย ประจำวัน'!$B98,เตรียมส่วนผสม!X:X)+SUMIF(กวนไส้!$C:$C,'รับ-จ่าย ประจำวัน'!$B98,กวนไส้!X:X)+SUMIF(ผลิต1!$C:$C,'รับ-จ่าย ประจำวัน'!$B98,ผลิต1!X:X)+SUMIF(ผลิต2!$C:$C,'รับ-จ่าย ประจำวัน'!$B98,ผลิต2!X:X)+SUMIF(เส้นแต่งหน้าขนมเค้ก!$C:$C,'รับ-จ่าย ประจำวัน'!$B98,เส้นแต่งหน้าขนมเค้ก!X:X)+SUMIF(แพ็ค!$C:$C,'รับ-จ่าย ประจำวัน'!$B98,แพ็ค!X:X)+SUMIF(ธุรการ!$C:$C,'รับ-จ่าย ประจำวัน'!$B98,ธุรการ!X:X)+SUMIF(เส้นแต่งหน้าขนมปัง!$C:$C,'รับ-จ่าย ประจำวัน'!$B98,เส้นแต่งหน้าขนมปัง!X:X)+SUMIF('วางแผนBC,CJ'!$C:$C,'รับ-จ่าย ประจำวัน'!$B98,'วางแผนBC,CJ'!X:X)+SUMIF(RD!$C:$C,'รับ-จ่าย ประจำวัน'!$B98,RD!X:X)+SUMIF('FG,ออนไล,คัดแยก'!$C:$C,'รับ-จ่าย ประจำวัน'!$B98,'FG,ออนไล,คัดแยก'!X:X)</f>
        <v>0</v>
      </c>
      <c r="BF98" s="16">
        <f>SUMIF(เตรียมส่วนผสม!$C:$C,'รับ-จ่าย ประจำวัน'!$B98,เตรียมส่วนผสม!Y:Y)+SUMIF(กวนไส้!$C:$C,'รับ-จ่าย ประจำวัน'!$B98,กวนไส้!Y:Y)+SUMIF(ผลิต1!$C:$C,'รับ-จ่าย ประจำวัน'!$B98,ผลิต1!Y:Y)+SUMIF(ผลิต2!$C:$C,'รับ-จ่าย ประจำวัน'!$B98,ผลิต2!Y:Y)+SUMIF(เส้นแต่งหน้าขนมเค้ก!$C:$C,'รับ-จ่าย ประจำวัน'!$B98,เส้นแต่งหน้าขนมเค้ก!Y:Y)+SUMIF(แพ็ค!$C:$C,'รับ-จ่าย ประจำวัน'!$B98,แพ็ค!Y:Y)+SUMIF(ธุรการ!$C:$C,'รับ-จ่าย ประจำวัน'!$B98,ธุรการ!Y:Y)+SUMIF(เส้นแต่งหน้าขนมปัง!$C:$C,'รับ-จ่าย ประจำวัน'!$B98,เส้นแต่งหน้าขนมปัง!Y:Y)+SUMIF('วางแผนBC,CJ'!$C:$C,'รับ-จ่าย ประจำวัน'!$B98,'วางแผนBC,CJ'!Y:Y)+SUMIF(RD!$C:$C,'รับ-จ่าย ประจำวัน'!$B98,RD!Y:Y)+SUMIF('FG,ออนไล,คัดแยก'!$C:$C,'รับ-จ่าย ประจำวัน'!$B98,'FG,ออนไล,คัดแยก'!Y:Y)</f>
        <v>0</v>
      </c>
      <c r="BG98" s="16">
        <f>SUMIF(เตรียมส่วนผสม!$C:$C,'รับ-จ่าย ประจำวัน'!$B98,เตรียมส่วนผสม!Z:Z)+SUMIF(กวนไส้!$C:$C,'รับ-จ่าย ประจำวัน'!$B98,กวนไส้!Z:Z)+SUMIF(ผลิต1!$C:$C,'รับ-จ่าย ประจำวัน'!$B98,ผลิต1!Z:Z)+SUMIF(ผลิต2!$C:$C,'รับ-จ่าย ประจำวัน'!$B98,ผลิต2!Z:Z)+SUMIF(เส้นแต่งหน้าขนมเค้ก!$C:$C,'รับ-จ่าย ประจำวัน'!$B98,เส้นแต่งหน้าขนมเค้ก!Z:Z)+SUMIF(แพ็ค!$C:$C,'รับ-จ่าย ประจำวัน'!$B98,แพ็ค!Z:Z)+SUMIF(ธุรการ!$C:$C,'รับ-จ่าย ประจำวัน'!$B98,ธุรการ!Z:Z)+SUMIF(เส้นแต่งหน้าขนมปัง!$C:$C,'รับ-จ่าย ประจำวัน'!$B98,เส้นแต่งหน้าขนมปัง!Z:Z)+SUMIF('วางแผนBC,CJ'!$C:$C,'รับ-จ่าย ประจำวัน'!$B98,'วางแผนBC,CJ'!Z:Z)+SUMIF(RD!$C:$C,'รับ-จ่าย ประจำวัน'!$B98,RD!Z:Z)+SUMIF('FG,ออนไล,คัดแยก'!$C:$C,'รับ-จ่าย ประจำวัน'!$B98,'FG,ออนไล,คัดแยก'!Z:Z)</f>
        <v>5</v>
      </c>
      <c r="BH98" s="16">
        <f>SUMIF(เตรียมส่วนผสม!$C:$C,'รับ-จ่าย ประจำวัน'!$B98,เตรียมส่วนผสม!AA:AA)+SUMIF(กวนไส้!$C:$C,'รับ-จ่าย ประจำวัน'!$B98,กวนไส้!AA:AA)+SUMIF(ผลิต1!$C:$C,'รับ-จ่าย ประจำวัน'!$B98,ผลิต1!AA:AA)+SUMIF(ผลิต2!$C:$C,'รับ-จ่าย ประจำวัน'!$B98,ผลิต2!AA:AA)+SUMIF(เส้นแต่งหน้าขนมเค้ก!$C:$C,'รับ-จ่าย ประจำวัน'!$B98,เส้นแต่งหน้าขนมเค้ก!AA:AA)+SUMIF(แพ็ค!$C:$C,'รับ-จ่าย ประจำวัน'!$B98,แพ็ค!AA:AA)+SUMIF(ธุรการ!$C:$C,'รับ-จ่าย ประจำวัน'!$B98,ธุรการ!AA:AA)+SUMIF(เส้นแต่งหน้าขนมปัง!$C:$C,'รับ-จ่าย ประจำวัน'!$B98,เส้นแต่งหน้าขนมปัง!AA:AA)+SUMIF('วางแผนBC,CJ'!$C:$C,'รับ-จ่าย ประจำวัน'!$B98,'วางแผนBC,CJ'!AA:AA)+SUMIF(RD!$C:$C,'รับ-จ่าย ประจำวัน'!$B98,RD!AA:AA)+SUMIF('FG,ออนไล,คัดแยก'!$C:$C,'รับ-จ่าย ประจำวัน'!$B98,'FG,ออนไล,คัดแยก'!AA:AA)</f>
        <v>0</v>
      </c>
      <c r="BI98" s="16">
        <f>SUMIF(เตรียมส่วนผสม!$C:$C,'รับ-จ่าย ประจำวัน'!$B98,เตรียมส่วนผสม!AB:AB)+SUMIF(กวนไส้!$C:$C,'รับ-จ่าย ประจำวัน'!$B98,กวนไส้!AB:AB)+SUMIF(ผลิต1!$C:$C,'รับ-จ่าย ประจำวัน'!$B98,ผลิต1!AB:AB)+SUMIF(ผลิต2!$C:$C,'รับ-จ่าย ประจำวัน'!$B98,ผลิต2!AB:AB)+SUMIF(เส้นแต่งหน้าขนมเค้ก!$C:$C,'รับ-จ่าย ประจำวัน'!$B98,เส้นแต่งหน้าขนมเค้ก!AB:AB)+SUMIF(แพ็ค!$C:$C,'รับ-จ่าย ประจำวัน'!$B98,แพ็ค!AB:AB)+SUMIF(ธุรการ!$C:$C,'รับ-จ่าย ประจำวัน'!$B98,ธุรการ!AB:AB)+SUMIF(เส้นแต่งหน้าขนมปัง!$C:$C,'รับ-จ่าย ประจำวัน'!$B98,เส้นแต่งหน้าขนมปัง!AB:AB)+SUMIF('วางแผนBC,CJ'!$C:$C,'รับ-จ่าย ประจำวัน'!$B98,'วางแผนBC,CJ'!AB:AB)+SUMIF(RD!$C:$C,'รับ-จ่าย ประจำวัน'!$B98,RD!AB:AB)+SUMIF('FG,ออนไล,คัดแยก'!$C:$C,'รับ-จ่าย ประจำวัน'!$B98,'FG,ออนไล,คัดแยก'!AB:AB)</f>
        <v>5</v>
      </c>
      <c r="BJ98" s="16">
        <f>SUMIF(เตรียมส่วนผสม!$C:$C,'รับ-จ่าย ประจำวัน'!$B98,เตรียมส่วนผสม!AC:AC)+SUMIF(กวนไส้!$C:$C,'รับ-จ่าย ประจำวัน'!$B98,กวนไส้!AC:AC)+SUMIF(ผลิต1!$C:$C,'รับ-จ่าย ประจำวัน'!$B98,ผลิต1!AC:AC)+SUMIF(ผลิต2!$C:$C,'รับ-จ่าย ประจำวัน'!$B98,ผลิต2!AC:AC)+SUMIF(เส้นแต่งหน้าขนมเค้ก!$C:$C,'รับ-จ่าย ประจำวัน'!$B98,เส้นแต่งหน้าขนมเค้ก!AC:AC)+SUMIF(แพ็ค!$C:$C,'รับ-จ่าย ประจำวัน'!$B98,แพ็ค!AC:AC)+SUMIF(ธุรการ!$C:$C,'รับ-จ่าย ประจำวัน'!$B98,ธุรการ!AC:AC)+SUMIF(เส้นแต่งหน้าขนมปัง!$C:$C,'รับ-จ่าย ประจำวัน'!$B98,เส้นแต่งหน้าขนมปัง!AC:AC)+SUMIF('วางแผนBC,CJ'!$C:$C,'รับ-จ่าย ประจำวัน'!$B98,'วางแผนBC,CJ'!AC:AC)+SUMIF(RD!$C:$C,'รับ-จ่าย ประจำวัน'!$B98,RD!AC:AC)+SUMIF('FG,ออนไล,คัดแยก'!$C:$C,'รับ-จ่าย ประจำวัน'!$B98,'FG,ออนไล,คัดแยก'!AC:AC)</f>
        <v>1</v>
      </c>
      <c r="BK98" s="16">
        <f>SUMIF(เตรียมส่วนผสม!$C:$C,'รับ-จ่าย ประจำวัน'!$B98,เตรียมส่วนผสม!AD:AD)+SUMIF(กวนไส้!$C:$C,'รับ-จ่าย ประจำวัน'!$B98,กวนไส้!AD:AD)+SUMIF(ผลิต1!$C:$C,'รับ-จ่าย ประจำวัน'!$B98,ผลิต1!AD:AD)+SUMIF(ผลิต2!$C:$C,'รับ-จ่าย ประจำวัน'!$B98,ผลิต2!AD:AD)+SUMIF(เส้นแต่งหน้าขนมเค้ก!$C:$C,'รับ-จ่าย ประจำวัน'!$B98,เส้นแต่งหน้าขนมเค้ก!AD:AD)+SUMIF(แพ็ค!$C:$C,'รับ-จ่าย ประจำวัน'!$B98,แพ็ค!AD:AD)+SUMIF(ธุรการ!$C:$C,'รับ-จ่าย ประจำวัน'!$B98,ธุรการ!AD:AD)+SUMIF(เส้นแต่งหน้าขนมปัง!$C:$C,'รับ-จ่าย ประจำวัน'!$B98,เส้นแต่งหน้าขนมปัง!AD:AD)+SUMIF('วางแผนBC,CJ'!$C:$C,'รับ-จ่าย ประจำวัน'!$B98,'วางแผนBC,CJ'!AD:AD)+SUMIF(RD!$C:$C,'รับ-จ่าย ประจำวัน'!$B98,RD!AD:AD)+SUMIF('FG,ออนไล,คัดแยก'!$C:$C,'รับ-จ่าย ประจำวัน'!$B98,'FG,ออนไล,คัดแยก'!AD:AD)</f>
        <v>0</v>
      </c>
      <c r="BL98" s="16">
        <f>SUMIF(เตรียมส่วนผสม!$C:$C,'รับ-จ่าย ประจำวัน'!$B98,เตรียมส่วนผสม!AE:AE)+SUMIF(กวนไส้!$C:$C,'รับ-จ่าย ประจำวัน'!$B98,กวนไส้!AE:AE)+SUMIF(ผลิต1!$C:$C,'รับ-จ่าย ประจำวัน'!$B98,ผลิต1!AE:AE)+SUMIF(ผลิต2!$C:$C,'รับ-จ่าย ประจำวัน'!$B98,ผลิต2!AE:AE)+SUMIF(เส้นแต่งหน้าขนมเค้ก!$C:$C,'รับ-จ่าย ประจำวัน'!$B98,เส้นแต่งหน้าขนมเค้ก!AE:AE)+SUMIF(แพ็ค!$C:$C,'รับ-จ่าย ประจำวัน'!$B98,แพ็ค!AE:AE)+SUMIF(ธุรการ!$C:$C,'รับ-จ่าย ประจำวัน'!$B98,ธุรการ!AE:AE)+SUMIF(เส้นแต่งหน้าขนมปัง!$C:$C,'รับ-จ่าย ประจำวัน'!$B98,เส้นแต่งหน้าขนมปัง!AE:AE)+SUMIF('วางแผนBC,CJ'!$C:$C,'รับ-จ่าย ประจำวัน'!$B98,'วางแผนBC,CJ'!AE:AE)+SUMIF(RD!$C:$C,'รับ-จ่าย ประจำวัน'!$B98,RD!AE:AE)+SUMIF('FG,ออนไล,คัดแยก'!$C:$C,'รับ-จ่าย ประจำวัน'!$B98,'FG,ออนไล,คัดแยก'!AE:AE)</f>
        <v>0</v>
      </c>
      <c r="BM98" s="16">
        <f>SUMIF(เตรียมส่วนผสม!$C:$C,'รับ-จ่าย ประจำวัน'!$B98,เตรียมส่วนผสม!AF:AF)+SUMIF(กวนไส้!$C:$C,'รับ-จ่าย ประจำวัน'!$B98,กวนไส้!AF:AF)+SUMIF(ผลิต1!$C:$C,'รับ-จ่าย ประจำวัน'!$B98,ผลิต1!AF:AF)+SUMIF(ผลิต2!$C:$C,'รับ-จ่าย ประจำวัน'!$B98,ผลิต2!AF:AF)+SUMIF(เส้นแต่งหน้าขนมเค้ก!$C:$C,'รับ-จ่าย ประจำวัน'!$B98,เส้นแต่งหน้าขนมเค้ก!AF:AF)+SUMIF(แพ็ค!$C:$C,'รับ-จ่าย ประจำวัน'!$B98,แพ็ค!AF:AF)+SUMIF(ธุรการ!$C:$C,'รับ-จ่าย ประจำวัน'!$B98,ธุรการ!AF:AF)+SUMIF(เส้นแต่งหน้าขนมปัง!$C:$C,'รับ-จ่าย ประจำวัน'!$B98,เส้นแต่งหน้าขนมปัง!AF:AF)+SUMIF('วางแผนBC,CJ'!$C:$C,'รับ-จ่าย ประจำวัน'!$B98,'วางแผนBC,CJ'!AF:AF)+SUMIF(RD!$C:$C,'รับ-จ่าย ประจำวัน'!$B98,RD!AF:AF)+SUMIF('FG,ออนไล,คัดแยก'!$C:$C,'รับ-จ่าย ประจำวัน'!$B98,'FG,ออนไล,คัดแยก'!AF:AF)</f>
        <v>0</v>
      </c>
      <c r="BN98" s="16">
        <f>SUMIF(เตรียมส่วนผสม!$C:$C,'รับ-จ่าย ประจำวัน'!$B98,เตรียมส่วนผสม!AG:AG)+SUMIF(กวนไส้!$C:$C,'รับ-จ่าย ประจำวัน'!$B98,กวนไส้!AG:AG)+SUMIF(ผลิต1!$C:$C,'รับ-จ่าย ประจำวัน'!$B98,ผลิต1!AG:AG)+SUMIF(ผลิต2!$C:$C,'รับ-จ่าย ประจำวัน'!$B98,ผลิต2!AG:AG)+SUMIF(เส้นแต่งหน้าขนมเค้ก!$C:$C,'รับ-จ่าย ประจำวัน'!$B98,เส้นแต่งหน้าขนมเค้ก!AG:AG)+SUMIF(แพ็ค!$C:$C,'รับ-จ่าย ประจำวัน'!$B98,แพ็ค!AG:AG)+SUMIF(ธุรการ!$C:$C,'รับ-จ่าย ประจำวัน'!$B98,ธุรการ!AG:AG)+SUMIF(เส้นแต่งหน้าขนมปัง!$C:$C,'รับ-จ่าย ประจำวัน'!$B98,เส้นแต่งหน้าขนมปัง!AG:AG)+SUMIF('วางแผนBC,CJ'!$C:$C,'รับ-จ่าย ประจำวัน'!$B98,'วางแผนBC,CJ'!AG:AG)+SUMIF(RD!$C:$C,'รับ-จ่าย ประจำวัน'!$B98,RD!AG:AG)+SUMIF('FG,ออนไล,คัดแยก'!$C:$C,'รับ-จ่าย ประจำวัน'!$B98,'FG,ออนไล,คัดแยก'!AG:AG)</f>
        <v>5</v>
      </c>
      <c r="BO98" s="16">
        <f>SUMIF(เตรียมส่วนผสม!$C:$C,'รับ-จ่าย ประจำวัน'!$B98,เตรียมส่วนผสม!AH:AH)+SUMIF(กวนไส้!$C:$C,'รับ-จ่าย ประจำวัน'!$B98,กวนไส้!AH:AH)+SUMIF(ผลิต1!$C:$C,'รับ-จ่าย ประจำวัน'!$B98,ผลิต1!AH:AH)+SUMIF(ผลิต2!$C:$C,'รับ-จ่าย ประจำวัน'!$B98,ผลิต2!AH:AH)+SUMIF(เส้นแต่งหน้าขนมเค้ก!$C:$C,'รับ-จ่าย ประจำวัน'!$B98,เส้นแต่งหน้าขนมเค้ก!AH:AH)+SUMIF(แพ็ค!$C:$C,'รับ-จ่าย ประจำวัน'!$B98,แพ็ค!AH:AH)+SUMIF(ธุรการ!$C:$C,'รับ-จ่าย ประจำวัน'!$B98,ธุรการ!AH:AH)+SUMIF(เส้นแต่งหน้าขนมปัง!$C:$C,'รับ-จ่าย ประจำวัน'!$B98,เส้นแต่งหน้าขนมปัง!AH:AH)+SUMIF('วางแผนBC,CJ'!$C:$C,'รับ-จ่าย ประจำวัน'!$B98,'วางแผนBC,CJ'!AH:AH)+SUMIF(RD!$C:$C,'รับ-จ่าย ประจำวัน'!$B98,RD!AH:AH)+SUMIF('FG,ออนไล,คัดแยก'!$C:$C,'รับ-จ่าย ประจำวัน'!$B98,'FG,ออนไล,คัดแยก'!AH:AH)</f>
        <v>0</v>
      </c>
      <c r="BP98" s="16">
        <f>SUMIF(เตรียมส่วนผสม!$C:$C,'รับ-จ่าย ประจำวัน'!$B98,เตรียมส่วนผสม!AI:AI)+SUMIF(กวนไส้!$C:$C,'รับ-จ่าย ประจำวัน'!$B98,กวนไส้!AI:AI)+SUMIF(ผลิต1!$C:$C,'รับ-จ่าย ประจำวัน'!$B98,ผลิต1!AI:AI)+SUMIF(ผลิต2!$C:$C,'รับ-จ่าย ประจำวัน'!$B98,ผลิต2!AI:AI)+SUMIF(เส้นแต่งหน้าขนมเค้ก!$C:$C,'รับ-จ่าย ประจำวัน'!$B98,เส้นแต่งหน้าขนมเค้ก!AI:AI)+SUMIF(แพ็ค!$C:$C,'รับ-จ่าย ประจำวัน'!$B98,แพ็ค!AI:AI)+SUMIF(ธุรการ!$C:$C,'รับ-จ่าย ประจำวัน'!$B98,ธุรการ!AI:AI)+SUMIF(เส้นแต่งหน้าขนมปัง!$C:$C,'รับ-จ่าย ประจำวัน'!$B98,เส้นแต่งหน้าขนมปัง!AI:AI)+SUMIF('วางแผนBC,CJ'!$C:$C,'รับ-จ่าย ประจำวัน'!$B98,'วางแผนBC,CJ'!AI:AI)+SUMIF(RD!$C:$C,'รับ-จ่าย ประจำวัน'!$B98,RD!AI:AI)+SUMIF('FG,ออนไล,คัดแยก'!$C:$C,'รับ-จ่าย ประจำวัน'!$B98,'FG,ออนไล,คัดแยก'!AI:AI)</f>
        <v>0</v>
      </c>
      <c r="BQ98" s="16">
        <f>SUMIF(เตรียมส่วนผสม!$C:$C,'รับ-จ่าย ประจำวัน'!$B98,เตรียมส่วนผสม!AJ:AJ)+SUMIF(กวนไส้!$C:$C,'รับ-จ่าย ประจำวัน'!$B98,กวนไส้!AJ:AJ)+SUMIF(ผลิต1!$C:$C,'รับ-จ่าย ประจำวัน'!$B98,ผลิต1!AJ:AJ)+SUMIF(ผลิต2!$C:$C,'รับ-จ่าย ประจำวัน'!$B98,ผลิต2!AJ:AJ)+SUMIF(เส้นแต่งหน้าขนมเค้ก!$C:$C,'รับ-จ่าย ประจำวัน'!$B98,เส้นแต่งหน้าขนมเค้ก!AJ:AJ)+SUMIF(แพ็ค!$C:$C,'รับ-จ่าย ประจำวัน'!$B98,แพ็ค!AJ:AJ)+SUMIF(ธุรการ!$C:$C,'รับ-จ่าย ประจำวัน'!$B98,ธุรการ!AJ:AJ)+SUMIF(เส้นแต่งหน้าขนมปัง!$C:$C,'รับ-จ่าย ประจำวัน'!$B98,เส้นแต่งหน้าขนมปัง!AJ:AJ)+SUMIF('วางแผนBC,CJ'!$C:$C,'รับ-จ่าย ประจำวัน'!$B98,'วางแผนBC,CJ'!AJ:AJ)+SUMIF(RD!$C:$C,'รับ-จ่าย ประจำวัน'!$B98,RD!AJ:AJ)+SUMIF('FG,ออนไล,คัดแยก'!$C:$C,'รับ-จ่าย ประจำวัน'!$B98,'FG,ออนไล,คัดแยก'!AJ:AJ)</f>
        <v>0</v>
      </c>
      <c r="BR98" s="16">
        <f>SUMIF(เตรียมส่วนผสม!$C:$C,'รับ-จ่าย ประจำวัน'!$B98,เตรียมส่วนผสม!AK:AK)+SUMIF(กวนไส้!$C:$C,'รับ-จ่าย ประจำวัน'!$B98,กวนไส้!AK:AK)+SUMIF(ผลิต1!$C:$C,'รับ-จ่าย ประจำวัน'!$B98,ผลิต1!AK:AK)+SUMIF(ผลิต2!$C:$C,'รับ-จ่าย ประจำวัน'!$B98,ผลิต2!AK:AK)+SUMIF(เส้นแต่งหน้าขนมเค้ก!$C:$C,'รับ-จ่าย ประจำวัน'!$B98,เส้นแต่งหน้าขนมเค้ก!AK:AK)+SUMIF(แพ็ค!$C:$C,'รับ-จ่าย ประจำวัน'!$B98,แพ็ค!AK:AK)+SUMIF(ธุรการ!$C:$C,'รับ-จ่าย ประจำวัน'!$B98,ธุรการ!AK:AK)+SUMIF(เส้นแต่งหน้าขนมปัง!$C:$C,'รับ-จ่าย ประจำวัน'!$B98,เส้นแต่งหน้าขนมปัง!AK:AK)+SUMIF('วางแผนBC,CJ'!$C:$C,'รับ-จ่าย ประจำวัน'!$B98,'วางแผนBC,CJ'!AK:AK)+SUMIF(RD!$C:$C,'รับ-จ่าย ประจำวัน'!$B98,RD!AK:AK)+SUMIF('FG,ออนไล,คัดแยก'!$C:$C,'รับ-จ่าย ประจำวัน'!$B98,'FG,ออนไล,คัดแยก'!AK:AK)</f>
        <v>5</v>
      </c>
      <c r="BS98" s="16">
        <f>SUMIF(เตรียมส่วนผสม!$C:$C,'รับ-จ่าย ประจำวัน'!$B98,เตรียมส่วนผสม!AL:AL)+SUMIF(กวนไส้!$C:$C,'รับ-จ่าย ประจำวัน'!$B98,กวนไส้!AL:AL)+SUMIF(ผลิต1!$C:$C,'รับ-จ่าย ประจำวัน'!$B98,ผลิต1!AL:AL)+SUMIF(ผลิต2!$C:$C,'รับ-จ่าย ประจำวัน'!$B98,ผลิต2!AL:AL)+SUMIF(เส้นแต่งหน้าขนมเค้ก!$C:$C,'รับ-จ่าย ประจำวัน'!$B98,เส้นแต่งหน้าขนมเค้ก!AL:AL)+SUMIF(แพ็ค!$C:$C,'รับ-จ่าย ประจำวัน'!$B98,แพ็ค!AL:AL)+SUMIF(ธุรการ!$C:$C,'รับ-จ่าย ประจำวัน'!$B98,ธุรการ!AL:AL)+SUMIF(เส้นแต่งหน้าขนมปัง!$C:$C,'รับ-จ่าย ประจำวัน'!$B98,เส้นแต่งหน้าขนมปัง!AL:AL)+SUMIF('วางแผนBC,CJ'!$C:$C,'รับ-จ่าย ประจำวัน'!$B98,'วางแผนBC,CJ'!AL:AL)+SUMIF(RD!$C:$C,'รับ-จ่าย ประจำวัน'!$B98,RD!AL:AL)+SUMIF('FG,ออนไล,คัดแยก'!$C:$C,'รับ-จ่าย ประจำวัน'!$B98,'FG,ออนไล,คัดแยก'!AL:AL)</f>
        <v>0</v>
      </c>
      <c r="BT98" s="18">
        <f t="shared" si="20"/>
        <v>36</v>
      </c>
      <c r="BU98" s="116">
        <v>85</v>
      </c>
      <c r="BV98" s="146">
        <f t="shared" si="21"/>
        <v>54</v>
      </c>
      <c r="BW98" s="183">
        <v>30</v>
      </c>
      <c r="BX98" s="172">
        <f t="shared" si="30"/>
        <v>1.2</v>
      </c>
      <c r="BY98" s="188">
        <f t="shared" si="22"/>
        <v>45</v>
      </c>
      <c r="BZ98" s="180">
        <f t="shared" ca="1" si="23"/>
        <v>46248</v>
      </c>
      <c r="CA98" s="152"/>
      <c r="CB98" s="93"/>
      <c r="CC98" s="93"/>
      <c r="CD98" s="93"/>
      <c r="CE98" s="93"/>
      <c r="CF98" s="93"/>
      <c r="CG98" s="93"/>
      <c r="CH98" s="93"/>
      <c r="CI98" s="93"/>
      <c r="CJ98" s="94"/>
      <c r="CK98" s="9">
        <f t="shared" si="24"/>
        <v>-31</v>
      </c>
    </row>
    <row r="99" spans="1:89" hidden="1" x14ac:dyDescent="0.5">
      <c r="A99" s="149"/>
      <c r="B99" s="37" t="s">
        <v>1153</v>
      </c>
      <c r="C99" s="26" t="s">
        <v>1978</v>
      </c>
      <c r="D99" s="135" t="s">
        <v>276</v>
      </c>
      <c r="E99" s="28">
        <v>0</v>
      </c>
      <c r="F99" s="75"/>
      <c r="G99" s="11"/>
      <c r="H99" s="12">
        <v>0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3"/>
      <c r="AF99" s="13"/>
      <c r="AG99" s="13"/>
      <c r="AH99" s="13"/>
      <c r="AI99" s="14"/>
      <c r="AJ99" s="14"/>
      <c r="AK99" s="14"/>
      <c r="AL99" s="14"/>
      <c r="AM99" s="14"/>
      <c r="AN99" s="15">
        <f t="shared" si="19"/>
        <v>0</v>
      </c>
      <c r="AO99" s="16">
        <f>SUMIF(เตรียมส่วนผสม!$C:$C,'รับ-จ่าย ประจำวัน'!$B99,เตรียมส่วนผสม!H:H)+SUMIF(กวนไส้!$C:$C,'รับ-จ่าย ประจำวัน'!$B99,กวนไส้!H:H)+SUMIF(ผลิต1!$C:$C,'รับ-จ่าย ประจำวัน'!$B99,ผลิต1!H:H)+SUMIF(ผลิต2!$C:$C,'รับ-จ่าย ประจำวัน'!$B99,ผลิต2!H:H)+SUMIF(เส้นแต่งหน้าขนมเค้ก!$C:$C,'รับ-จ่าย ประจำวัน'!$B99,เส้นแต่งหน้าขนมเค้ก!H:H)+SUMIF(แพ็ค!$C:$C,'รับ-จ่าย ประจำวัน'!$B99,แพ็ค!H:H)+SUMIF(ธุรการ!$C:$C,'รับ-จ่าย ประจำวัน'!$B99,ธุรการ!H:H)+SUMIF(เส้นแต่งหน้าขนมปัง!$C:$C,'รับ-จ่าย ประจำวัน'!$B99,เส้นแต่งหน้าขนมปัง!H:H)+SUMIF('วางแผนBC,CJ'!$C:$C,'รับ-จ่าย ประจำวัน'!$B99,'วางแผนBC,CJ'!H:H)+SUMIF(RD!$C:$C,'รับ-จ่าย ประจำวัน'!$B99,RD!H:H)+SUMIF('FG,ออนไล,คัดแยก'!$C:$C,'รับ-จ่าย ประจำวัน'!$B99,'FG,ออนไล,คัดแยก'!H:H)</f>
        <v>0</v>
      </c>
      <c r="AP99" s="16">
        <f>SUMIF(เตรียมส่วนผสม!$C:$C,'รับ-จ่าย ประจำวัน'!$B99,เตรียมส่วนผสม!I:I)+SUMIF(กวนไส้!$C:$C,'รับ-จ่าย ประจำวัน'!$B99,กวนไส้!I:I)+SUMIF(ผลิต1!$C:$C,'รับ-จ่าย ประจำวัน'!$B99,ผลิต1!I:I)+SUMIF(ผลิต2!$C:$C,'รับ-จ่าย ประจำวัน'!$B99,ผลิต2!I:I)+SUMIF(เส้นแต่งหน้าขนมเค้ก!$C:$C,'รับ-จ่าย ประจำวัน'!$B99,เส้นแต่งหน้าขนมเค้ก!I:I)+SUMIF(แพ็ค!$C:$C,'รับ-จ่าย ประจำวัน'!$B99,แพ็ค!I:I)+SUMIF(ธุรการ!$C:$C,'รับ-จ่าย ประจำวัน'!$B99,ธุรการ!I:I)+SUMIF(เส้นแต่งหน้าขนมปัง!$C:$C,'รับ-จ่าย ประจำวัน'!$B99,เส้นแต่งหน้าขนมปัง!I:I)+SUMIF('วางแผนBC,CJ'!$C:$C,'รับ-จ่าย ประจำวัน'!$B99,'วางแผนBC,CJ'!I:I)+SUMIF(RD!$C:$C,'รับ-จ่าย ประจำวัน'!$B99,RD!I:I)+SUMIF('FG,ออนไล,คัดแยก'!$C:$C,'รับ-จ่าย ประจำวัน'!$B99,'FG,ออนไล,คัดแยก'!I:I)</f>
        <v>0</v>
      </c>
      <c r="AQ99" s="16">
        <f>SUMIF(เตรียมส่วนผสม!$C:$C,'รับ-จ่าย ประจำวัน'!$B99,เตรียมส่วนผสม!J:J)+SUMIF(กวนไส้!$C:$C,'รับ-จ่าย ประจำวัน'!$B99,กวนไส้!J:J)+SUMIF(ผลิต1!$C:$C,'รับ-จ่าย ประจำวัน'!$B99,ผลิต1!J:J)+SUMIF(ผลิต2!$C:$C,'รับ-จ่าย ประจำวัน'!$B99,ผลิต2!J:J)+SUMIF(เส้นแต่งหน้าขนมเค้ก!$C:$C,'รับ-จ่าย ประจำวัน'!$B99,เส้นแต่งหน้าขนมเค้ก!J:J)+SUMIF(แพ็ค!$C:$C,'รับ-จ่าย ประจำวัน'!$B99,แพ็ค!J:J)+SUMIF(ธุรการ!$C:$C,'รับ-จ่าย ประจำวัน'!$B99,ธุรการ!J:J)+SUMIF(เส้นแต่งหน้าขนมปัง!$C:$C,'รับ-จ่าย ประจำวัน'!$B99,เส้นแต่งหน้าขนมปัง!J:J)+SUMIF('วางแผนBC,CJ'!$C:$C,'รับ-จ่าย ประจำวัน'!$B99,'วางแผนBC,CJ'!J:J)+SUMIF(RD!$C:$C,'รับ-จ่าย ประจำวัน'!$B99,RD!J:J)+SUMIF('FG,ออนไล,คัดแยก'!$C:$C,'รับ-จ่าย ประจำวัน'!$B99,'FG,ออนไล,คัดแยก'!J:J)</f>
        <v>0</v>
      </c>
      <c r="AR99" s="16">
        <f>SUMIF(เตรียมส่วนผสม!$C:$C,'รับ-จ่าย ประจำวัน'!$B99,เตรียมส่วนผสม!K:K)+SUMIF(กวนไส้!$C:$C,'รับ-จ่าย ประจำวัน'!$B99,กวนไส้!K:K)+SUMIF(ผลิต1!$C:$C,'รับ-จ่าย ประจำวัน'!$B99,ผลิต1!K:K)+SUMIF(ผลิต2!$C:$C,'รับ-จ่าย ประจำวัน'!$B99,ผลิต2!K:K)+SUMIF(เส้นแต่งหน้าขนมเค้ก!$C:$C,'รับ-จ่าย ประจำวัน'!$B99,เส้นแต่งหน้าขนมเค้ก!K:K)+SUMIF(แพ็ค!$C:$C,'รับ-จ่าย ประจำวัน'!$B99,แพ็ค!K:K)+SUMIF(ธุรการ!$C:$C,'รับ-จ่าย ประจำวัน'!$B99,ธุรการ!K:K)+SUMIF(เส้นแต่งหน้าขนมปัง!$C:$C,'รับ-จ่าย ประจำวัน'!$B99,เส้นแต่งหน้าขนมปัง!K:K)+SUMIF('วางแผนBC,CJ'!$C:$C,'รับ-จ่าย ประจำวัน'!$B99,'วางแผนBC,CJ'!K:K)+SUMIF(RD!$C:$C,'รับ-จ่าย ประจำวัน'!$B99,RD!K:K)+SUMIF('FG,ออนไล,คัดแยก'!$C:$C,'รับ-จ่าย ประจำวัน'!$B99,'FG,ออนไล,คัดแยก'!K:K)</f>
        <v>0</v>
      </c>
      <c r="AS99" s="16">
        <f>SUMIF(เตรียมส่วนผสม!$C:$C,'รับ-จ่าย ประจำวัน'!$B99,เตรียมส่วนผสม!L:L)+SUMIF(กวนไส้!$C:$C,'รับ-จ่าย ประจำวัน'!$B99,กวนไส้!L:L)+SUMIF(ผลิต1!$C:$C,'รับ-จ่าย ประจำวัน'!$B99,ผลิต1!L:L)+SUMIF(ผลิต2!$C:$C,'รับ-จ่าย ประจำวัน'!$B99,ผลิต2!L:L)+SUMIF(เส้นแต่งหน้าขนมเค้ก!$C:$C,'รับ-จ่าย ประจำวัน'!$B99,เส้นแต่งหน้าขนมเค้ก!L:L)+SUMIF(แพ็ค!$C:$C,'รับ-จ่าย ประจำวัน'!$B99,แพ็ค!L:L)+SUMIF(ธุรการ!$C:$C,'รับ-จ่าย ประจำวัน'!$B99,ธุรการ!L:L)+SUMIF(เส้นแต่งหน้าขนมปัง!$C:$C,'รับ-จ่าย ประจำวัน'!$B99,เส้นแต่งหน้าขนมปัง!L:L)+SUMIF('วางแผนBC,CJ'!$C:$C,'รับ-จ่าย ประจำวัน'!$B99,'วางแผนBC,CJ'!L:L)+SUMIF(RD!$C:$C,'รับ-จ่าย ประจำวัน'!$B99,RD!L:L)+SUMIF('FG,ออนไล,คัดแยก'!$C:$C,'รับ-จ่าย ประจำวัน'!$B99,'FG,ออนไล,คัดแยก'!L:L)</f>
        <v>0</v>
      </c>
      <c r="AT99" s="16">
        <f>SUMIF(เตรียมส่วนผสม!$C:$C,'รับ-จ่าย ประจำวัน'!$B99,เตรียมส่วนผสม!M:M)+SUMIF(กวนไส้!$C:$C,'รับ-จ่าย ประจำวัน'!$B99,กวนไส้!M:M)+SUMIF(ผลิต1!$C:$C,'รับ-จ่าย ประจำวัน'!$B99,ผลิต1!M:M)+SUMIF(ผลิต2!$C:$C,'รับ-จ่าย ประจำวัน'!$B99,ผลิต2!M:M)+SUMIF(เส้นแต่งหน้าขนมเค้ก!$C:$C,'รับ-จ่าย ประจำวัน'!$B99,เส้นแต่งหน้าขนมเค้ก!M:M)+SUMIF(แพ็ค!$C:$C,'รับ-จ่าย ประจำวัน'!$B99,แพ็ค!M:M)+SUMIF(ธุรการ!$C:$C,'รับ-จ่าย ประจำวัน'!$B99,ธุรการ!M:M)+SUMIF(เส้นแต่งหน้าขนมปัง!$C:$C,'รับ-จ่าย ประจำวัน'!$B99,เส้นแต่งหน้าขนมปัง!M:M)+SUMIF('วางแผนBC,CJ'!$C:$C,'รับ-จ่าย ประจำวัน'!$B99,'วางแผนBC,CJ'!M:M)+SUMIF(RD!$C:$C,'รับ-จ่าย ประจำวัน'!$B99,RD!M:M)+SUMIF('FG,ออนไล,คัดแยก'!$C:$C,'รับ-จ่าย ประจำวัน'!$B99,'FG,ออนไล,คัดแยก'!M:M)</f>
        <v>0</v>
      </c>
      <c r="AU99" s="16">
        <f>SUMIF(เตรียมส่วนผสม!$C:$C,'รับ-จ่าย ประจำวัน'!$B99,เตรียมส่วนผสม!N:N)+SUMIF(กวนไส้!$C:$C,'รับ-จ่าย ประจำวัน'!$B99,กวนไส้!N:N)+SUMIF(ผลิต1!$C:$C,'รับ-จ่าย ประจำวัน'!$B99,ผลิต1!N:N)+SUMIF(ผลิต2!$C:$C,'รับ-จ่าย ประจำวัน'!$B99,ผลิต2!N:N)+SUMIF(เส้นแต่งหน้าขนมเค้ก!$C:$C,'รับ-จ่าย ประจำวัน'!$B99,เส้นแต่งหน้าขนมเค้ก!N:N)+SUMIF(แพ็ค!$C:$C,'รับ-จ่าย ประจำวัน'!$B99,แพ็ค!N:N)+SUMIF(ธุรการ!$C:$C,'รับ-จ่าย ประจำวัน'!$B99,ธุรการ!N:N)+SUMIF(เส้นแต่งหน้าขนมปัง!$C:$C,'รับ-จ่าย ประจำวัน'!$B99,เส้นแต่งหน้าขนมปัง!N:N)+SUMIF('วางแผนBC,CJ'!$C:$C,'รับ-จ่าย ประจำวัน'!$B99,'วางแผนBC,CJ'!N:N)+SUMIF(RD!$C:$C,'รับ-จ่าย ประจำวัน'!$B99,RD!N:N)+SUMIF('FG,ออนไล,คัดแยก'!$C:$C,'รับ-จ่าย ประจำวัน'!$B99,'FG,ออนไล,คัดแยก'!N:N)</f>
        <v>0</v>
      </c>
      <c r="AV99" s="16">
        <f>SUMIF(เตรียมส่วนผสม!$C:$C,'รับ-จ่าย ประจำวัน'!$B99,เตรียมส่วนผสม!O:O)+SUMIF(กวนไส้!$C:$C,'รับ-จ่าย ประจำวัน'!$B99,กวนไส้!O:O)+SUMIF(ผลิต1!$C:$C,'รับ-จ่าย ประจำวัน'!$B99,ผลิต1!O:O)+SUMIF(ผลิต2!$C:$C,'รับ-จ่าย ประจำวัน'!$B99,ผลิต2!O:O)+SUMIF(เส้นแต่งหน้าขนมเค้ก!$C:$C,'รับ-จ่าย ประจำวัน'!$B99,เส้นแต่งหน้าขนมเค้ก!O:O)+SUMIF(แพ็ค!$C:$C,'รับ-จ่าย ประจำวัน'!$B99,แพ็ค!O:O)+SUMIF(ธุรการ!$C:$C,'รับ-จ่าย ประจำวัน'!$B99,ธุรการ!O:O)+SUMIF(เส้นแต่งหน้าขนมปัง!$C:$C,'รับ-จ่าย ประจำวัน'!$B99,เส้นแต่งหน้าขนมปัง!O:O)+SUMIF('วางแผนBC,CJ'!$C:$C,'รับ-จ่าย ประจำวัน'!$B99,'วางแผนBC,CJ'!O:O)+SUMIF(RD!$C:$C,'รับ-จ่าย ประจำวัน'!$B99,RD!O:O)+SUMIF('FG,ออนไล,คัดแยก'!$C:$C,'รับ-จ่าย ประจำวัน'!$B99,'FG,ออนไล,คัดแยก'!O:O)</f>
        <v>0</v>
      </c>
      <c r="AW99" s="16">
        <f>SUMIF(เตรียมส่วนผสม!$C:$C,'รับ-จ่าย ประจำวัน'!$B99,เตรียมส่วนผสม!P:P)+SUMIF(กวนไส้!$C:$C,'รับ-จ่าย ประจำวัน'!$B99,กวนไส้!P:P)+SUMIF(ผลิต1!$C:$C,'รับ-จ่าย ประจำวัน'!$B99,ผลิต1!P:P)+SUMIF(ผลิต2!$C:$C,'รับ-จ่าย ประจำวัน'!$B99,ผลิต2!P:P)+SUMIF(เส้นแต่งหน้าขนมเค้ก!$C:$C,'รับ-จ่าย ประจำวัน'!$B99,เส้นแต่งหน้าขนมเค้ก!P:P)+SUMIF(แพ็ค!$C:$C,'รับ-จ่าย ประจำวัน'!$B99,แพ็ค!P:P)+SUMIF(ธุรการ!$C:$C,'รับ-จ่าย ประจำวัน'!$B99,ธุรการ!P:P)+SUMIF(เส้นแต่งหน้าขนมปัง!$C:$C,'รับ-จ่าย ประจำวัน'!$B99,เส้นแต่งหน้าขนมปัง!P:P)+SUMIF('วางแผนBC,CJ'!$C:$C,'รับ-จ่าย ประจำวัน'!$B99,'วางแผนBC,CJ'!P:P)+SUMIF(RD!$C:$C,'รับ-จ่าย ประจำวัน'!$B99,RD!P:P)+SUMIF('FG,ออนไล,คัดแยก'!$C:$C,'รับ-จ่าย ประจำวัน'!$B99,'FG,ออนไล,คัดแยก'!P:P)</f>
        <v>0</v>
      </c>
      <c r="AX99" s="16">
        <f>SUMIF(เตรียมส่วนผสม!$C:$C,'รับ-จ่าย ประจำวัน'!$B99,เตรียมส่วนผสม!Q:Q)+SUMIF(กวนไส้!$C:$C,'รับ-จ่าย ประจำวัน'!$B99,กวนไส้!Q:Q)+SUMIF(ผลิต1!$C:$C,'รับ-จ่าย ประจำวัน'!$B99,ผลิต1!Q:Q)+SUMIF(ผลิต2!$C:$C,'รับ-จ่าย ประจำวัน'!$B99,ผลิต2!Q:Q)+SUMIF(เส้นแต่งหน้าขนมเค้ก!$C:$C,'รับ-จ่าย ประจำวัน'!$B99,เส้นแต่งหน้าขนมเค้ก!Q:Q)+SUMIF(แพ็ค!$C:$C,'รับ-จ่าย ประจำวัน'!$B99,แพ็ค!Q:Q)+SUMIF(ธุรการ!$C:$C,'รับ-จ่าย ประจำวัน'!$B99,ธุรการ!Q:Q)+SUMIF(เส้นแต่งหน้าขนมปัง!$C:$C,'รับ-จ่าย ประจำวัน'!$B99,เส้นแต่งหน้าขนมปัง!Q:Q)+SUMIF('วางแผนBC,CJ'!$C:$C,'รับ-จ่าย ประจำวัน'!$B99,'วางแผนBC,CJ'!Q:Q)+SUMIF(RD!$C:$C,'รับ-จ่าย ประจำวัน'!$B99,RD!Q:Q)+SUMIF('FG,ออนไล,คัดแยก'!$C:$C,'รับ-จ่าย ประจำวัน'!$B99,'FG,ออนไล,คัดแยก'!Q:Q)</f>
        <v>0</v>
      </c>
      <c r="AY99" s="16">
        <f>SUMIF(เตรียมส่วนผสม!$C:$C,'รับ-จ่าย ประจำวัน'!$B99,เตรียมส่วนผสม!R:R)+SUMIF(กวนไส้!$C:$C,'รับ-จ่าย ประจำวัน'!$B99,กวนไส้!R:R)+SUMIF(ผลิต1!$C:$C,'รับ-จ่าย ประจำวัน'!$B99,ผลิต1!R:R)+SUMIF(ผลิต2!$C:$C,'รับ-จ่าย ประจำวัน'!$B99,ผลิต2!R:R)+SUMIF(เส้นแต่งหน้าขนมเค้ก!$C:$C,'รับ-จ่าย ประจำวัน'!$B99,เส้นแต่งหน้าขนมเค้ก!R:R)+SUMIF(แพ็ค!$C:$C,'รับ-จ่าย ประจำวัน'!$B99,แพ็ค!R:R)+SUMIF(ธุรการ!$C:$C,'รับ-จ่าย ประจำวัน'!$B99,ธุรการ!R:R)+SUMIF(เส้นแต่งหน้าขนมปัง!$C:$C,'รับ-จ่าย ประจำวัน'!$B99,เส้นแต่งหน้าขนมปัง!R:R)+SUMIF('วางแผนBC,CJ'!$C:$C,'รับ-จ่าย ประจำวัน'!$B99,'วางแผนBC,CJ'!R:R)+SUMIF(RD!$C:$C,'รับ-จ่าย ประจำวัน'!$B99,RD!R:R)+SUMIF('FG,ออนไล,คัดแยก'!$C:$C,'รับ-จ่าย ประจำวัน'!$B99,'FG,ออนไล,คัดแยก'!R:R)</f>
        <v>0</v>
      </c>
      <c r="AZ99" s="16">
        <f>SUMIF(เตรียมส่วนผสม!$C:$C,'รับ-จ่าย ประจำวัน'!$B99,เตรียมส่วนผสม!S:S)+SUMIF(กวนไส้!$C:$C,'รับ-จ่าย ประจำวัน'!$B99,กวนไส้!S:S)+SUMIF(ผลิต1!$C:$C,'รับ-จ่าย ประจำวัน'!$B99,ผลิต1!S:S)+SUMIF(ผลิต2!$C:$C,'รับ-จ่าย ประจำวัน'!$B99,ผลิต2!S:S)+SUMIF(เส้นแต่งหน้าขนมเค้ก!$C:$C,'รับ-จ่าย ประจำวัน'!$B99,เส้นแต่งหน้าขนมเค้ก!S:S)+SUMIF(แพ็ค!$C:$C,'รับ-จ่าย ประจำวัน'!$B99,แพ็ค!S:S)+SUMIF(ธุรการ!$C:$C,'รับ-จ่าย ประจำวัน'!$B99,ธุรการ!S:S)+SUMIF(เส้นแต่งหน้าขนมปัง!$C:$C,'รับ-จ่าย ประจำวัน'!$B99,เส้นแต่งหน้าขนมปัง!S:S)+SUMIF('วางแผนBC,CJ'!$C:$C,'รับ-จ่าย ประจำวัน'!$B99,'วางแผนBC,CJ'!S:S)+SUMIF(RD!$C:$C,'รับ-จ่าย ประจำวัน'!$B99,RD!S:S)+SUMIF('FG,ออนไล,คัดแยก'!$C:$C,'รับ-จ่าย ประจำวัน'!$B99,'FG,ออนไล,คัดแยก'!S:S)</f>
        <v>0</v>
      </c>
      <c r="BA99" s="16">
        <f>SUMIF(เตรียมส่วนผสม!$C:$C,'รับ-จ่าย ประจำวัน'!$B99,เตรียมส่วนผสม!T:T)+SUMIF(กวนไส้!$C:$C,'รับ-จ่าย ประจำวัน'!$B99,กวนไส้!T:T)+SUMIF(ผลิต1!$C:$C,'รับ-จ่าย ประจำวัน'!$B99,ผลิต1!T:T)+SUMIF(ผลิต2!$C:$C,'รับ-จ่าย ประจำวัน'!$B99,ผลิต2!T:T)+SUMIF(เส้นแต่งหน้าขนมเค้ก!$C:$C,'รับ-จ่าย ประจำวัน'!$B99,เส้นแต่งหน้าขนมเค้ก!T:T)+SUMIF(แพ็ค!$C:$C,'รับ-จ่าย ประจำวัน'!$B99,แพ็ค!T:T)+SUMIF(ธุรการ!$C:$C,'รับ-จ่าย ประจำวัน'!$B99,ธุรการ!T:T)+SUMIF(เส้นแต่งหน้าขนมปัง!$C:$C,'รับ-จ่าย ประจำวัน'!$B99,เส้นแต่งหน้าขนมปัง!T:T)+SUMIF('วางแผนBC,CJ'!$C:$C,'รับ-จ่าย ประจำวัน'!$B99,'วางแผนBC,CJ'!T:T)+SUMIF(RD!$C:$C,'รับ-จ่าย ประจำวัน'!$B99,RD!T:T)+SUMIF('FG,ออนไล,คัดแยก'!$C:$C,'รับ-จ่าย ประจำวัน'!$B99,'FG,ออนไล,คัดแยก'!T:T)</f>
        <v>0</v>
      </c>
      <c r="BB99" s="16">
        <f>SUMIF(เตรียมส่วนผสม!$C:$C,'รับ-จ่าย ประจำวัน'!$B99,เตรียมส่วนผสม!U:U)+SUMIF(กวนไส้!$C:$C,'รับ-จ่าย ประจำวัน'!$B99,กวนไส้!U:U)+SUMIF(ผลิต1!$C:$C,'รับ-จ่าย ประจำวัน'!$B99,ผลิต1!U:U)+SUMIF(ผลิต2!$C:$C,'รับ-จ่าย ประจำวัน'!$B99,ผลิต2!U:U)+SUMIF(เส้นแต่งหน้าขนมเค้ก!$C:$C,'รับ-จ่าย ประจำวัน'!$B99,เส้นแต่งหน้าขนมเค้ก!U:U)+SUMIF(แพ็ค!$C:$C,'รับ-จ่าย ประจำวัน'!$B99,แพ็ค!U:U)+SUMIF(ธุรการ!$C:$C,'รับ-จ่าย ประจำวัน'!$B99,ธุรการ!U:U)+SUMIF(เส้นแต่งหน้าขนมปัง!$C:$C,'รับ-จ่าย ประจำวัน'!$B99,เส้นแต่งหน้าขนมปัง!U:U)+SUMIF('วางแผนBC,CJ'!$C:$C,'รับ-จ่าย ประจำวัน'!$B99,'วางแผนBC,CJ'!U:U)+SUMIF(RD!$C:$C,'รับ-จ่าย ประจำวัน'!$B99,RD!U:U)+SUMIF('FG,ออนไล,คัดแยก'!$C:$C,'รับ-จ่าย ประจำวัน'!$B99,'FG,ออนไล,คัดแยก'!U:U)</f>
        <v>0</v>
      </c>
      <c r="BC99" s="16">
        <f>SUMIF(เตรียมส่วนผสม!$C:$C,'รับ-จ่าย ประจำวัน'!$B99,เตรียมส่วนผสม!V:V)+SUMIF(กวนไส้!$C:$C,'รับ-จ่าย ประจำวัน'!$B99,กวนไส้!V:V)+SUMIF(ผลิต1!$C:$C,'รับ-จ่าย ประจำวัน'!$B99,ผลิต1!V:V)+SUMIF(ผลิต2!$C:$C,'รับ-จ่าย ประจำวัน'!$B99,ผลิต2!V:V)+SUMIF(เส้นแต่งหน้าขนมเค้ก!$C:$C,'รับ-จ่าย ประจำวัน'!$B99,เส้นแต่งหน้าขนมเค้ก!V:V)+SUMIF(แพ็ค!$C:$C,'รับ-จ่าย ประจำวัน'!$B99,แพ็ค!V:V)+SUMIF(ธุรการ!$C:$C,'รับ-จ่าย ประจำวัน'!$B99,ธุรการ!V:V)+SUMIF(เส้นแต่งหน้าขนมปัง!$C:$C,'รับ-จ่าย ประจำวัน'!$B99,เส้นแต่งหน้าขนมปัง!V:V)+SUMIF('วางแผนBC,CJ'!$C:$C,'รับ-จ่าย ประจำวัน'!$B99,'วางแผนBC,CJ'!V:V)+SUMIF(RD!$C:$C,'รับ-จ่าย ประจำวัน'!$B99,RD!V:V)+SUMIF('FG,ออนไล,คัดแยก'!$C:$C,'รับ-จ่าย ประจำวัน'!$B99,'FG,ออนไล,คัดแยก'!V:V)</f>
        <v>0</v>
      </c>
      <c r="BD99" s="16">
        <f>SUMIF(เตรียมส่วนผสม!$C:$C,'รับ-จ่าย ประจำวัน'!$B99,เตรียมส่วนผสม!W:W)+SUMIF(กวนไส้!$C:$C,'รับ-จ่าย ประจำวัน'!$B99,กวนไส้!W:W)+SUMIF(ผลิต1!$C:$C,'รับ-จ่าย ประจำวัน'!$B99,ผลิต1!W:W)+SUMIF(ผลิต2!$C:$C,'รับ-จ่าย ประจำวัน'!$B99,ผลิต2!W:W)+SUMIF(เส้นแต่งหน้าขนมเค้ก!$C:$C,'รับ-จ่าย ประจำวัน'!$B99,เส้นแต่งหน้าขนมเค้ก!W:W)+SUMIF(แพ็ค!$C:$C,'รับ-จ่าย ประจำวัน'!$B99,แพ็ค!W:W)+SUMIF(ธุรการ!$C:$C,'รับ-จ่าย ประจำวัน'!$B99,ธุรการ!W:W)+SUMIF(เส้นแต่งหน้าขนมปัง!$C:$C,'รับ-จ่าย ประจำวัน'!$B99,เส้นแต่งหน้าขนมปัง!W:W)+SUMIF('วางแผนBC,CJ'!$C:$C,'รับ-จ่าย ประจำวัน'!$B99,'วางแผนBC,CJ'!W:W)+SUMIF(RD!$C:$C,'รับ-จ่าย ประจำวัน'!$B99,RD!W:W)+SUMIF('FG,ออนไล,คัดแยก'!$C:$C,'รับ-จ่าย ประจำวัน'!$B99,'FG,ออนไล,คัดแยก'!W:W)</f>
        <v>0</v>
      </c>
      <c r="BE99" s="16">
        <f>SUMIF(เตรียมส่วนผสม!$C:$C,'รับ-จ่าย ประจำวัน'!$B99,เตรียมส่วนผสม!X:X)+SUMIF(กวนไส้!$C:$C,'รับ-จ่าย ประจำวัน'!$B99,กวนไส้!X:X)+SUMIF(ผลิต1!$C:$C,'รับ-จ่าย ประจำวัน'!$B99,ผลิต1!X:X)+SUMIF(ผลิต2!$C:$C,'รับ-จ่าย ประจำวัน'!$B99,ผลิต2!X:X)+SUMIF(เส้นแต่งหน้าขนมเค้ก!$C:$C,'รับ-จ่าย ประจำวัน'!$B99,เส้นแต่งหน้าขนมเค้ก!X:X)+SUMIF(แพ็ค!$C:$C,'รับ-จ่าย ประจำวัน'!$B99,แพ็ค!X:X)+SUMIF(ธุรการ!$C:$C,'รับ-จ่าย ประจำวัน'!$B99,ธุรการ!X:X)+SUMIF(เส้นแต่งหน้าขนมปัง!$C:$C,'รับ-จ่าย ประจำวัน'!$B99,เส้นแต่งหน้าขนมปัง!X:X)+SUMIF('วางแผนBC,CJ'!$C:$C,'รับ-จ่าย ประจำวัน'!$B99,'วางแผนBC,CJ'!X:X)+SUMIF(RD!$C:$C,'รับ-จ่าย ประจำวัน'!$B99,RD!X:X)+SUMIF('FG,ออนไล,คัดแยก'!$C:$C,'รับ-จ่าย ประจำวัน'!$B99,'FG,ออนไล,คัดแยก'!X:X)</f>
        <v>0</v>
      </c>
      <c r="BF99" s="16">
        <f>SUMIF(เตรียมส่วนผสม!$C:$C,'รับ-จ่าย ประจำวัน'!$B99,เตรียมส่วนผสม!Y:Y)+SUMIF(กวนไส้!$C:$C,'รับ-จ่าย ประจำวัน'!$B99,กวนไส้!Y:Y)+SUMIF(ผลิต1!$C:$C,'รับ-จ่าย ประจำวัน'!$B99,ผลิต1!Y:Y)+SUMIF(ผลิต2!$C:$C,'รับ-จ่าย ประจำวัน'!$B99,ผลิต2!Y:Y)+SUMIF(เส้นแต่งหน้าขนมเค้ก!$C:$C,'รับ-จ่าย ประจำวัน'!$B99,เส้นแต่งหน้าขนมเค้ก!Y:Y)+SUMIF(แพ็ค!$C:$C,'รับ-จ่าย ประจำวัน'!$B99,แพ็ค!Y:Y)+SUMIF(ธุรการ!$C:$C,'รับ-จ่าย ประจำวัน'!$B99,ธุรการ!Y:Y)+SUMIF(เส้นแต่งหน้าขนมปัง!$C:$C,'รับ-จ่าย ประจำวัน'!$B99,เส้นแต่งหน้าขนมปัง!Y:Y)+SUMIF('วางแผนBC,CJ'!$C:$C,'รับ-จ่าย ประจำวัน'!$B99,'วางแผนBC,CJ'!Y:Y)+SUMIF(RD!$C:$C,'รับ-จ่าย ประจำวัน'!$B99,RD!Y:Y)+SUMIF('FG,ออนไล,คัดแยก'!$C:$C,'รับ-จ่าย ประจำวัน'!$B99,'FG,ออนไล,คัดแยก'!Y:Y)</f>
        <v>0</v>
      </c>
      <c r="BG99" s="16">
        <f>SUMIF(เตรียมส่วนผสม!$C:$C,'รับ-จ่าย ประจำวัน'!$B99,เตรียมส่วนผสม!Z:Z)+SUMIF(กวนไส้!$C:$C,'รับ-จ่าย ประจำวัน'!$B99,กวนไส้!Z:Z)+SUMIF(ผลิต1!$C:$C,'รับ-จ่าย ประจำวัน'!$B99,ผลิต1!Z:Z)+SUMIF(ผลิต2!$C:$C,'รับ-จ่าย ประจำวัน'!$B99,ผลิต2!Z:Z)+SUMIF(เส้นแต่งหน้าขนมเค้ก!$C:$C,'รับ-จ่าย ประจำวัน'!$B99,เส้นแต่งหน้าขนมเค้ก!Z:Z)+SUMIF(แพ็ค!$C:$C,'รับ-จ่าย ประจำวัน'!$B99,แพ็ค!Z:Z)+SUMIF(ธุรการ!$C:$C,'รับ-จ่าย ประจำวัน'!$B99,ธุรการ!Z:Z)+SUMIF(เส้นแต่งหน้าขนมปัง!$C:$C,'รับ-จ่าย ประจำวัน'!$B99,เส้นแต่งหน้าขนมปัง!Z:Z)+SUMIF('วางแผนBC,CJ'!$C:$C,'รับ-จ่าย ประจำวัน'!$B99,'วางแผนBC,CJ'!Z:Z)+SUMIF(RD!$C:$C,'รับ-จ่าย ประจำวัน'!$B99,RD!Z:Z)+SUMIF('FG,ออนไล,คัดแยก'!$C:$C,'รับ-จ่าย ประจำวัน'!$B99,'FG,ออนไล,คัดแยก'!Z:Z)</f>
        <v>0</v>
      </c>
      <c r="BH99" s="16">
        <f>SUMIF(เตรียมส่วนผสม!$C:$C,'รับ-จ่าย ประจำวัน'!$B99,เตรียมส่วนผสม!AA:AA)+SUMIF(กวนไส้!$C:$C,'รับ-จ่าย ประจำวัน'!$B99,กวนไส้!AA:AA)+SUMIF(ผลิต1!$C:$C,'รับ-จ่าย ประจำวัน'!$B99,ผลิต1!AA:AA)+SUMIF(ผลิต2!$C:$C,'รับ-จ่าย ประจำวัน'!$B99,ผลิต2!AA:AA)+SUMIF(เส้นแต่งหน้าขนมเค้ก!$C:$C,'รับ-จ่าย ประจำวัน'!$B99,เส้นแต่งหน้าขนมเค้ก!AA:AA)+SUMIF(แพ็ค!$C:$C,'รับ-จ่าย ประจำวัน'!$B99,แพ็ค!AA:AA)+SUMIF(ธุรการ!$C:$C,'รับ-จ่าย ประจำวัน'!$B99,ธุรการ!AA:AA)+SUMIF(เส้นแต่งหน้าขนมปัง!$C:$C,'รับ-จ่าย ประจำวัน'!$B99,เส้นแต่งหน้าขนมปัง!AA:AA)+SUMIF('วางแผนBC,CJ'!$C:$C,'รับ-จ่าย ประจำวัน'!$B99,'วางแผนBC,CJ'!AA:AA)+SUMIF(RD!$C:$C,'รับ-จ่าย ประจำวัน'!$B99,RD!AA:AA)+SUMIF('FG,ออนไล,คัดแยก'!$C:$C,'รับ-จ่าย ประจำวัน'!$B99,'FG,ออนไล,คัดแยก'!AA:AA)</f>
        <v>0</v>
      </c>
      <c r="BI99" s="16">
        <f>SUMIF(เตรียมส่วนผสม!$C:$C,'รับ-จ่าย ประจำวัน'!$B99,เตรียมส่วนผสม!AB:AB)+SUMIF(กวนไส้!$C:$C,'รับ-จ่าย ประจำวัน'!$B99,กวนไส้!AB:AB)+SUMIF(ผลิต1!$C:$C,'รับ-จ่าย ประจำวัน'!$B99,ผลิต1!AB:AB)+SUMIF(ผลิต2!$C:$C,'รับ-จ่าย ประจำวัน'!$B99,ผลิต2!AB:AB)+SUMIF(เส้นแต่งหน้าขนมเค้ก!$C:$C,'รับ-จ่าย ประจำวัน'!$B99,เส้นแต่งหน้าขนมเค้ก!AB:AB)+SUMIF(แพ็ค!$C:$C,'รับ-จ่าย ประจำวัน'!$B99,แพ็ค!AB:AB)+SUMIF(ธุรการ!$C:$C,'รับ-จ่าย ประจำวัน'!$B99,ธุรการ!AB:AB)+SUMIF(เส้นแต่งหน้าขนมปัง!$C:$C,'รับ-จ่าย ประจำวัน'!$B99,เส้นแต่งหน้าขนมปัง!AB:AB)+SUMIF('วางแผนBC,CJ'!$C:$C,'รับ-จ่าย ประจำวัน'!$B99,'วางแผนBC,CJ'!AB:AB)+SUMIF(RD!$C:$C,'รับ-จ่าย ประจำวัน'!$B99,RD!AB:AB)+SUMIF('FG,ออนไล,คัดแยก'!$C:$C,'รับ-จ่าย ประจำวัน'!$B99,'FG,ออนไล,คัดแยก'!AB:AB)</f>
        <v>0</v>
      </c>
      <c r="BJ99" s="16">
        <f>SUMIF(เตรียมส่วนผสม!$C:$C,'รับ-จ่าย ประจำวัน'!$B99,เตรียมส่วนผสม!AC:AC)+SUMIF(กวนไส้!$C:$C,'รับ-จ่าย ประจำวัน'!$B99,กวนไส้!AC:AC)+SUMIF(ผลิต1!$C:$C,'รับ-จ่าย ประจำวัน'!$B99,ผลิต1!AC:AC)+SUMIF(ผลิต2!$C:$C,'รับ-จ่าย ประจำวัน'!$B99,ผลิต2!AC:AC)+SUMIF(เส้นแต่งหน้าขนมเค้ก!$C:$C,'รับ-จ่าย ประจำวัน'!$B99,เส้นแต่งหน้าขนมเค้ก!AC:AC)+SUMIF(แพ็ค!$C:$C,'รับ-จ่าย ประจำวัน'!$B99,แพ็ค!AC:AC)+SUMIF(ธุรการ!$C:$C,'รับ-จ่าย ประจำวัน'!$B99,ธุรการ!AC:AC)+SUMIF(เส้นแต่งหน้าขนมปัง!$C:$C,'รับ-จ่าย ประจำวัน'!$B99,เส้นแต่งหน้าขนมปัง!AC:AC)+SUMIF('วางแผนBC,CJ'!$C:$C,'รับ-จ่าย ประจำวัน'!$B99,'วางแผนBC,CJ'!AC:AC)+SUMIF(RD!$C:$C,'รับ-จ่าย ประจำวัน'!$B99,RD!AC:AC)+SUMIF('FG,ออนไล,คัดแยก'!$C:$C,'รับ-จ่าย ประจำวัน'!$B99,'FG,ออนไล,คัดแยก'!AC:AC)</f>
        <v>0</v>
      </c>
      <c r="BK99" s="16">
        <f>SUMIF(เตรียมส่วนผสม!$C:$C,'รับ-จ่าย ประจำวัน'!$B99,เตรียมส่วนผสม!AD:AD)+SUMIF(กวนไส้!$C:$C,'รับ-จ่าย ประจำวัน'!$B99,กวนไส้!AD:AD)+SUMIF(ผลิต1!$C:$C,'รับ-จ่าย ประจำวัน'!$B99,ผลิต1!AD:AD)+SUMIF(ผลิต2!$C:$C,'รับ-จ่าย ประจำวัน'!$B99,ผลิต2!AD:AD)+SUMIF(เส้นแต่งหน้าขนมเค้ก!$C:$C,'รับ-จ่าย ประจำวัน'!$B99,เส้นแต่งหน้าขนมเค้ก!AD:AD)+SUMIF(แพ็ค!$C:$C,'รับ-จ่าย ประจำวัน'!$B99,แพ็ค!AD:AD)+SUMIF(ธุรการ!$C:$C,'รับ-จ่าย ประจำวัน'!$B99,ธุรการ!AD:AD)+SUMIF(เส้นแต่งหน้าขนมปัง!$C:$C,'รับ-จ่าย ประจำวัน'!$B99,เส้นแต่งหน้าขนมปัง!AD:AD)+SUMIF('วางแผนBC,CJ'!$C:$C,'รับ-จ่าย ประจำวัน'!$B99,'วางแผนBC,CJ'!AD:AD)+SUMIF(RD!$C:$C,'รับ-จ่าย ประจำวัน'!$B99,RD!AD:AD)+SUMIF('FG,ออนไล,คัดแยก'!$C:$C,'รับ-จ่าย ประจำวัน'!$B99,'FG,ออนไล,คัดแยก'!AD:AD)</f>
        <v>0</v>
      </c>
      <c r="BL99" s="16">
        <f>SUMIF(เตรียมส่วนผสม!$C:$C,'รับ-จ่าย ประจำวัน'!$B99,เตรียมส่วนผสม!AE:AE)+SUMIF(กวนไส้!$C:$C,'รับ-จ่าย ประจำวัน'!$B99,กวนไส้!AE:AE)+SUMIF(ผลิต1!$C:$C,'รับ-จ่าย ประจำวัน'!$B99,ผลิต1!AE:AE)+SUMIF(ผลิต2!$C:$C,'รับ-จ่าย ประจำวัน'!$B99,ผลิต2!AE:AE)+SUMIF(เส้นแต่งหน้าขนมเค้ก!$C:$C,'รับ-จ่าย ประจำวัน'!$B99,เส้นแต่งหน้าขนมเค้ก!AE:AE)+SUMIF(แพ็ค!$C:$C,'รับ-จ่าย ประจำวัน'!$B99,แพ็ค!AE:AE)+SUMIF(ธุรการ!$C:$C,'รับ-จ่าย ประจำวัน'!$B99,ธุรการ!AE:AE)+SUMIF(เส้นแต่งหน้าขนมปัง!$C:$C,'รับ-จ่าย ประจำวัน'!$B99,เส้นแต่งหน้าขนมปัง!AE:AE)+SUMIF('วางแผนBC,CJ'!$C:$C,'รับ-จ่าย ประจำวัน'!$B99,'วางแผนBC,CJ'!AE:AE)+SUMIF(RD!$C:$C,'รับ-จ่าย ประจำวัน'!$B99,RD!AE:AE)+SUMIF('FG,ออนไล,คัดแยก'!$C:$C,'รับ-จ่าย ประจำวัน'!$B99,'FG,ออนไล,คัดแยก'!AE:AE)</f>
        <v>0</v>
      </c>
      <c r="BM99" s="16">
        <f>SUMIF(เตรียมส่วนผสม!$C:$C,'รับ-จ่าย ประจำวัน'!$B99,เตรียมส่วนผสม!AF:AF)+SUMIF(กวนไส้!$C:$C,'รับ-จ่าย ประจำวัน'!$B99,กวนไส้!AF:AF)+SUMIF(ผลิต1!$C:$C,'รับ-จ่าย ประจำวัน'!$B99,ผลิต1!AF:AF)+SUMIF(ผลิต2!$C:$C,'รับ-จ่าย ประจำวัน'!$B99,ผลิต2!AF:AF)+SUMIF(เส้นแต่งหน้าขนมเค้ก!$C:$C,'รับ-จ่าย ประจำวัน'!$B99,เส้นแต่งหน้าขนมเค้ก!AF:AF)+SUMIF(แพ็ค!$C:$C,'รับ-จ่าย ประจำวัน'!$B99,แพ็ค!AF:AF)+SUMIF(ธุรการ!$C:$C,'รับ-จ่าย ประจำวัน'!$B99,ธุรการ!AF:AF)+SUMIF(เส้นแต่งหน้าขนมปัง!$C:$C,'รับ-จ่าย ประจำวัน'!$B99,เส้นแต่งหน้าขนมปัง!AF:AF)+SUMIF('วางแผนBC,CJ'!$C:$C,'รับ-จ่าย ประจำวัน'!$B99,'วางแผนBC,CJ'!AF:AF)+SUMIF(RD!$C:$C,'รับ-จ่าย ประจำวัน'!$B99,RD!AF:AF)+SUMIF('FG,ออนไล,คัดแยก'!$C:$C,'รับ-จ่าย ประจำวัน'!$B99,'FG,ออนไล,คัดแยก'!AF:AF)</f>
        <v>0</v>
      </c>
      <c r="BN99" s="16">
        <f>SUMIF(เตรียมส่วนผสม!$C:$C,'รับ-จ่าย ประจำวัน'!$B99,เตรียมส่วนผสม!AG:AG)+SUMIF(กวนไส้!$C:$C,'รับ-จ่าย ประจำวัน'!$B99,กวนไส้!AG:AG)+SUMIF(ผลิต1!$C:$C,'รับ-จ่าย ประจำวัน'!$B99,ผลิต1!AG:AG)+SUMIF(ผลิต2!$C:$C,'รับ-จ่าย ประจำวัน'!$B99,ผลิต2!AG:AG)+SUMIF(เส้นแต่งหน้าขนมเค้ก!$C:$C,'รับ-จ่าย ประจำวัน'!$B99,เส้นแต่งหน้าขนมเค้ก!AG:AG)+SUMIF(แพ็ค!$C:$C,'รับ-จ่าย ประจำวัน'!$B99,แพ็ค!AG:AG)+SUMIF(ธุรการ!$C:$C,'รับ-จ่าย ประจำวัน'!$B99,ธุรการ!AG:AG)+SUMIF(เส้นแต่งหน้าขนมปัง!$C:$C,'รับ-จ่าย ประจำวัน'!$B99,เส้นแต่งหน้าขนมปัง!AG:AG)+SUMIF('วางแผนBC,CJ'!$C:$C,'รับ-จ่าย ประจำวัน'!$B99,'วางแผนBC,CJ'!AG:AG)+SUMIF(RD!$C:$C,'รับ-จ่าย ประจำวัน'!$B99,RD!AG:AG)+SUMIF('FG,ออนไล,คัดแยก'!$C:$C,'รับ-จ่าย ประจำวัน'!$B99,'FG,ออนไล,คัดแยก'!AG:AG)</f>
        <v>0</v>
      </c>
      <c r="BO99" s="16">
        <f>SUMIF(เตรียมส่วนผสม!$C:$C,'รับ-จ่าย ประจำวัน'!$B99,เตรียมส่วนผสม!AH:AH)+SUMIF(กวนไส้!$C:$C,'รับ-จ่าย ประจำวัน'!$B99,กวนไส้!AH:AH)+SUMIF(ผลิต1!$C:$C,'รับ-จ่าย ประจำวัน'!$B99,ผลิต1!AH:AH)+SUMIF(ผลิต2!$C:$C,'รับ-จ่าย ประจำวัน'!$B99,ผลิต2!AH:AH)+SUMIF(เส้นแต่งหน้าขนมเค้ก!$C:$C,'รับ-จ่าย ประจำวัน'!$B99,เส้นแต่งหน้าขนมเค้ก!AH:AH)+SUMIF(แพ็ค!$C:$C,'รับ-จ่าย ประจำวัน'!$B99,แพ็ค!AH:AH)+SUMIF(ธุรการ!$C:$C,'รับ-จ่าย ประจำวัน'!$B99,ธุรการ!AH:AH)+SUMIF(เส้นแต่งหน้าขนมปัง!$C:$C,'รับ-จ่าย ประจำวัน'!$B99,เส้นแต่งหน้าขนมปัง!AH:AH)+SUMIF('วางแผนBC,CJ'!$C:$C,'รับ-จ่าย ประจำวัน'!$B99,'วางแผนBC,CJ'!AH:AH)+SUMIF(RD!$C:$C,'รับ-จ่าย ประจำวัน'!$B99,RD!AH:AH)+SUMIF('FG,ออนไล,คัดแยก'!$C:$C,'รับ-จ่าย ประจำวัน'!$B99,'FG,ออนไล,คัดแยก'!AH:AH)</f>
        <v>0</v>
      </c>
      <c r="BP99" s="16">
        <f>SUMIF(เตรียมส่วนผสม!$C:$C,'รับ-จ่าย ประจำวัน'!$B99,เตรียมส่วนผสม!AI:AI)+SUMIF(กวนไส้!$C:$C,'รับ-จ่าย ประจำวัน'!$B99,กวนไส้!AI:AI)+SUMIF(ผลิต1!$C:$C,'รับ-จ่าย ประจำวัน'!$B99,ผลิต1!AI:AI)+SUMIF(ผลิต2!$C:$C,'รับ-จ่าย ประจำวัน'!$B99,ผลิต2!AI:AI)+SUMIF(เส้นแต่งหน้าขนมเค้ก!$C:$C,'รับ-จ่าย ประจำวัน'!$B99,เส้นแต่งหน้าขนมเค้ก!AI:AI)+SUMIF(แพ็ค!$C:$C,'รับ-จ่าย ประจำวัน'!$B99,แพ็ค!AI:AI)+SUMIF(ธุรการ!$C:$C,'รับ-จ่าย ประจำวัน'!$B99,ธุรการ!AI:AI)+SUMIF(เส้นแต่งหน้าขนมปัง!$C:$C,'รับ-จ่าย ประจำวัน'!$B99,เส้นแต่งหน้าขนมปัง!AI:AI)+SUMIF('วางแผนBC,CJ'!$C:$C,'รับ-จ่าย ประจำวัน'!$B99,'วางแผนBC,CJ'!AI:AI)+SUMIF(RD!$C:$C,'รับ-จ่าย ประจำวัน'!$B99,RD!AI:AI)+SUMIF('FG,ออนไล,คัดแยก'!$C:$C,'รับ-จ่าย ประจำวัน'!$B99,'FG,ออนไล,คัดแยก'!AI:AI)</f>
        <v>0</v>
      </c>
      <c r="BQ99" s="16">
        <f>SUMIF(เตรียมส่วนผสม!$C:$C,'รับ-จ่าย ประจำวัน'!$B99,เตรียมส่วนผสม!AJ:AJ)+SUMIF(กวนไส้!$C:$C,'รับ-จ่าย ประจำวัน'!$B99,กวนไส้!AJ:AJ)+SUMIF(ผลิต1!$C:$C,'รับ-จ่าย ประจำวัน'!$B99,ผลิต1!AJ:AJ)+SUMIF(ผลิต2!$C:$C,'รับ-จ่าย ประจำวัน'!$B99,ผลิต2!AJ:AJ)+SUMIF(เส้นแต่งหน้าขนมเค้ก!$C:$C,'รับ-จ่าย ประจำวัน'!$B99,เส้นแต่งหน้าขนมเค้ก!AJ:AJ)+SUMIF(แพ็ค!$C:$C,'รับ-จ่าย ประจำวัน'!$B99,แพ็ค!AJ:AJ)+SUMIF(ธุรการ!$C:$C,'รับ-จ่าย ประจำวัน'!$B99,ธุรการ!AJ:AJ)+SUMIF(เส้นแต่งหน้าขนมปัง!$C:$C,'รับ-จ่าย ประจำวัน'!$B99,เส้นแต่งหน้าขนมปัง!AJ:AJ)+SUMIF('วางแผนBC,CJ'!$C:$C,'รับ-จ่าย ประจำวัน'!$B99,'วางแผนBC,CJ'!AJ:AJ)+SUMIF(RD!$C:$C,'รับ-จ่าย ประจำวัน'!$B99,RD!AJ:AJ)+SUMIF('FG,ออนไล,คัดแยก'!$C:$C,'รับ-จ่าย ประจำวัน'!$B99,'FG,ออนไล,คัดแยก'!AJ:AJ)</f>
        <v>0</v>
      </c>
      <c r="BR99" s="16">
        <f>SUMIF(เตรียมส่วนผสม!$C:$C,'รับ-จ่าย ประจำวัน'!$B99,เตรียมส่วนผสม!AK:AK)+SUMIF(กวนไส้!$C:$C,'รับ-จ่าย ประจำวัน'!$B99,กวนไส้!AK:AK)+SUMIF(ผลิต1!$C:$C,'รับ-จ่าย ประจำวัน'!$B99,ผลิต1!AK:AK)+SUMIF(ผลิต2!$C:$C,'รับ-จ่าย ประจำวัน'!$B99,ผลิต2!AK:AK)+SUMIF(เส้นแต่งหน้าขนมเค้ก!$C:$C,'รับ-จ่าย ประจำวัน'!$B99,เส้นแต่งหน้าขนมเค้ก!AK:AK)+SUMIF(แพ็ค!$C:$C,'รับ-จ่าย ประจำวัน'!$B99,แพ็ค!AK:AK)+SUMIF(ธุรการ!$C:$C,'รับ-จ่าย ประจำวัน'!$B99,ธุรการ!AK:AK)+SUMIF(เส้นแต่งหน้าขนมปัง!$C:$C,'รับ-จ่าย ประจำวัน'!$B99,เส้นแต่งหน้าขนมปัง!AK:AK)+SUMIF('วางแผนBC,CJ'!$C:$C,'รับ-จ่าย ประจำวัน'!$B99,'วางแผนBC,CJ'!AK:AK)+SUMIF(RD!$C:$C,'รับ-จ่าย ประจำวัน'!$B99,RD!AK:AK)+SUMIF('FG,ออนไล,คัดแยก'!$C:$C,'รับ-จ่าย ประจำวัน'!$B99,'FG,ออนไล,คัดแยก'!AK:AK)</f>
        <v>0</v>
      </c>
      <c r="BS99" s="16">
        <f>SUMIF(เตรียมส่วนผสม!$C:$C,'รับ-จ่าย ประจำวัน'!$B99,เตรียมส่วนผสม!AL:AL)+SUMIF(กวนไส้!$C:$C,'รับ-จ่าย ประจำวัน'!$B99,กวนไส้!AL:AL)+SUMIF(ผลิต1!$C:$C,'รับ-จ่าย ประจำวัน'!$B99,ผลิต1!AL:AL)+SUMIF(ผลิต2!$C:$C,'รับ-จ่าย ประจำวัน'!$B99,ผลิต2!AL:AL)+SUMIF(เส้นแต่งหน้าขนมเค้ก!$C:$C,'รับ-จ่าย ประจำวัน'!$B99,เส้นแต่งหน้าขนมเค้ก!AL:AL)+SUMIF(แพ็ค!$C:$C,'รับ-จ่าย ประจำวัน'!$B99,แพ็ค!AL:AL)+SUMIF(ธุรการ!$C:$C,'รับ-จ่าย ประจำวัน'!$B99,ธุรการ!AL:AL)+SUMIF(เส้นแต่งหน้าขนมปัง!$C:$C,'รับ-จ่าย ประจำวัน'!$B99,เส้นแต่งหน้าขนมปัง!AL:AL)+SUMIF('วางแผนBC,CJ'!$C:$C,'รับ-จ่าย ประจำวัน'!$B99,'วางแผนBC,CJ'!AL:AL)+SUMIF(RD!$C:$C,'รับ-จ่าย ประจำวัน'!$B99,RD!AL:AL)+SUMIF('FG,ออนไล,คัดแยก'!$C:$C,'รับ-จ่าย ประจำวัน'!$B99,'FG,ออนไล,คัดแยก'!AL:AL)</f>
        <v>0</v>
      </c>
      <c r="BT99" s="18">
        <f t="shared" si="20"/>
        <v>0</v>
      </c>
      <c r="BU99" s="116"/>
      <c r="BV99" s="146">
        <f t="shared" si="21"/>
        <v>0</v>
      </c>
      <c r="BW99" s="183">
        <v>30</v>
      </c>
      <c r="BX99" s="172">
        <f t="shared" si="25"/>
        <v>0</v>
      </c>
      <c r="BY99" s="188" t="e">
        <f t="shared" si="22"/>
        <v>#DIV/0!</v>
      </c>
      <c r="BZ99" s="180" t="e">
        <f t="shared" ca="1" si="23"/>
        <v>#DIV/0!</v>
      </c>
      <c r="CA99" s="93"/>
      <c r="CB99" s="93"/>
      <c r="CC99" s="93"/>
      <c r="CD99" s="93"/>
      <c r="CE99" s="93"/>
      <c r="CF99" s="93"/>
      <c r="CG99" s="93"/>
      <c r="CH99" s="93"/>
      <c r="CI99" s="93"/>
      <c r="CJ99" s="94"/>
      <c r="CK99" s="9">
        <f t="shared" si="24"/>
        <v>0</v>
      </c>
    </row>
    <row r="100" spans="1:89" hidden="1" x14ac:dyDescent="0.5">
      <c r="A100" s="149" t="s">
        <v>1117</v>
      </c>
      <c r="B100" s="32">
        <v>1022201009</v>
      </c>
      <c r="C100" s="26" t="s">
        <v>373</v>
      </c>
      <c r="D100" s="135" t="s">
        <v>276</v>
      </c>
      <c r="E100" s="11">
        <v>0</v>
      </c>
      <c r="F100" s="163" t="s">
        <v>1605</v>
      </c>
      <c r="G100" s="11" t="s">
        <v>62</v>
      </c>
      <c r="H100" s="12">
        <v>120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3"/>
      <c r="AF100" s="13"/>
      <c r="AG100" s="13"/>
      <c r="AH100" s="13"/>
      <c r="AI100" s="14"/>
      <c r="AJ100" s="14"/>
      <c r="AK100" s="14"/>
      <c r="AL100" s="14"/>
      <c r="AM100" s="14"/>
      <c r="AN100" s="15">
        <f t="shared" si="19"/>
        <v>0</v>
      </c>
      <c r="AO100" s="16">
        <f>SUMIF(เตรียมส่วนผสม!$C:$C,'รับ-จ่าย ประจำวัน'!$B100,เตรียมส่วนผสม!H:H)+SUMIF(กวนไส้!$C:$C,'รับ-จ่าย ประจำวัน'!$B100,กวนไส้!H:H)+SUMIF(ผลิต1!$C:$C,'รับ-จ่าย ประจำวัน'!$B100,ผลิต1!H:H)+SUMIF(ผลิต2!$C:$C,'รับ-จ่าย ประจำวัน'!$B100,ผลิต2!H:H)+SUMIF(เส้นแต่งหน้าขนมเค้ก!$C:$C,'รับ-จ่าย ประจำวัน'!$B100,เส้นแต่งหน้าขนมเค้ก!H:H)+SUMIF(แพ็ค!$C:$C,'รับ-จ่าย ประจำวัน'!$B100,แพ็ค!H:H)+SUMIF(ธุรการ!$C:$C,'รับ-จ่าย ประจำวัน'!$B100,ธุรการ!H:H)+SUMIF(เส้นแต่งหน้าขนมปัง!$C:$C,'รับ-จ่าย ประจำวัน'!$B100,เส้นแต่งหน้าขนมปัง!H:H)+SUMIF('วางแผนBC,CJ'!$C:$C,'รับ-จ่าย ประจำวัน'!$B100,'วางแผนBC,CJ'!H:H)+SUMIF(RD!$C:$C,'รับ-จ่าย ประจำวัน'!$B100,RD!H:H)+SUMIF('FG,ออนไล,คัดแยก'!$C:$C,'รับ-จ่าย ประจำวัน'!$B100,'FG,ออนไล,คัดแยก'!H:H)</f>
        <v>0</v>
      </c>
      <c r="AP100" s="16">
        <f>SUMIF(เตรียมส่วนผสม!$C:$C,'รับ-จ่าย ประจำวัน'!$B100,เตรียมส่วนผสม!I:I)+SUMIF(กวนไส้!$C:$C,'รับ-จ่าย ประจำวัน'!$B100,กวนไส้!I:I)+SUMIF(ผลิต1!$C:$C,'รับ-จ่าย ประจำวัน'!$B100,ผลิต1!I:I)+SUMIF(ผลิต2!$C:$C,'รับ-จ่าย ประจำวัน'!$B100,ผลิต2!I:I)+SUMIF(เส้นแต่งหน้าขนมเค้ก!$C:$C,'รับ-จ่าย ประจำวัน'!$B100,เส้นแต่งหน้าขนมเค้ก!I:I)+SUMIF(แพ็ค!$C:$C,'รับ-จ่าย ประจำวัน'!$B100,แพ็ค!I:I)+SUMIF(ธุรการ!$C:$C,'รับ-จ่าย ประจำวัน'!$B100,ธุรการ!I:I)+SUMIF(เส้นแต่งหน้าขนมปัง!$C:$C,'รับ-จ่าย ประจำวัน'!$B100,เส้นแต่งหน้าขนมปัง!I:I)+SUMIF('วางแผนBC,CJ'!$C:$C,'รับ-จ่าย ประจำวัน'!$B100,'วางแผนBC,CJ'!I:I)+SUMIF(RD!$C:$C,'รับ-จ่าย ประจำวัน'!$B100,RD!I:I)+SUMIF('FG,ออนไล,คัดแยก'!$C:$C,'รับ-จ่าย ประจำวัน'!$B100,'FG,ออนไล,คัดแยก'!I:I)</f>
        <v>0</v>
      </c>
      <c r="AQ100" s="16">
        <f>SUMIF(เตรียมส่วนผสม!$C:$C,'รับ-จ่าย ประจำวัน'!$B100,เตรียมส่วนผสม!J:J)+SUMIF(กวนไส้!$C:$C,'รับ-จ่าย ประจำวัน'!$B100,กวนไส้!J:J)+SUMIF(ผลิต1!$C:$C,'รับ-จ่าย ประจำวัน'!$B100,ผลิต1!J:J)+SUMIF(ผลิต2!$C:$C,'รับ-จ่าย ประจำวัน'!$B100,ผลิต2!J:J)+SUMIF(เส้นแต่งหน้าขนมเค้ก!$C:$C,'รับ-จ่าย ประจำวัน'!$B100,เส้นแต่งหน้าขนมเค้ก!J:J)+SUMIF(แพ็ค!$C:$C,'รับ-จ่าย ประจำวัน'!$B100,แพ็ค!J:J)+SUMIF(ธุรการ!$C:$C,'รับ-จ่าย ประจำวัน'!$B100,ธุรการ!J:J)+SUMIF(เส้นแต่งหน้าขนมปัง!$C:$C,'รับ-จ่าย ประจำวัน'!$B100,เส้นแต่งหน้าขนมปัง!J:J)+SUMIF('วางแผนBC,CJ'!$C:$C,'รับ-จ่าย ประจำวัน'!$B100,'วางแผนBC,CJ'!J:J)+SUMIF(RD!$C:$C,'รับ-จ่าย ประจำวัน'!$B100,RD!J:J)+SUMIF('FG,ออนไล,คัดแยก'!$C:$C,'รับ-จ่าย ประจำวัน'!$B100,'FG,ออนไล,คัดแยก'!J:J)</f>
        <v>0</v>
      </c>
      <c r="AR100" s="16">
        <f>SUMIF(เตรียมส่วนผสม!$C:$C,'รับ-จ่าย ประจำวัน'!$B100,เตรียมส่วนผสม!K:K)+SUMIF(กวนไส้!$C:$C,'รับ-จ่าย ประจำวัน'!$B100,กวนไส้!K:K)+SUMIF(ผลิต1!$C:$C,'รับ-จ่าย ประจำวัน'!$B100,ผลิต1!K:K)+SUMIF(ผลิต2!$C:$C,'รับ-จ่าย ประจำวัน'!$B100,ผลิต2!K:K)+SUMIF(เส้นแต่งหน้าขนมเค้ก!$C:$C,'รับ-จ่าย ประจำวัน'!$B100,เส้นแต่งหน้าขนมเค้ก!K:K)+SUMIF(แพ็ค!$C:$C,'รับ-จ่าย ประจำวัน'!$B100,แพ็ค!K:K)+SUMIF(ธุรการ!$C:$C,'รับ-จ่าย ประจำวัน'!$B100,ธุรการ!K:K)+SUMIF(เส้นแต่งหน้าขนมปัง!$C:$C,'รับ-จ่าย ประจำวัน'!$B100,เส้นแต่งหน้าขนมปัง!K:K)+SUMIF('วางแผนBC,CJ'!$C:$C,'รับ-จ่าย ประจำวัน'!$B100,'วางแผนBC,CJ'!K:K)+SUMIF(RD!$C:$C,'รับ-จ่าย ประจำวัน'!$B100,RD!K:K)+SUMIF('FG,ออนไล,คัดแยก'!$C:$C,'รับ-จ่าย ประจำวัน'!$B100,'FG,ออนไล,คัดแยก'!K:K)</f>
        <v>0</v>
      </c>
      <c r="AS100" s="16">
        <f>SUMIF(เตรียมส่วนผสม!$C:$C,'รับ-จ่าย ประจำวัน'!$B100,เตรียมส่วนผสม!L:L)+SUMIF(กวนไส้!$C:$C,'รับ-จ่าย ประจำวัน'!$B100,กวนไส้!L:L)+SUMIF(ผลิต1!$C:$C,'รับ-จ่าย ประจำวัน'!$B100,ผลิต1!L:L)+SUMIF(ผลิต2!$C:$C,'รับ-จ่าย ประจำวัน'!$B100,ผลิต2!L:L)+SUMIF(เส้นแต่งหน้าขนมเค้ก!$C:$C,'รับ-จ่าย ประจำวัน'!$B100,เส้นแต่งหน้าขนมเค้ก!L:L)+SUMIF(แพ็ค!$C:$C,'รับ-จ่าย ประจำวัน'!$B100,แพ็ค!L:L)+SUMIF(ธุรการ!$C:$C,'รับ-จ่าย ประจำวัน'!$B100,ธุรการ!L:L)+SUMIF(เส้นแต่งหน้าขนมปัง!$C:$C,'รับ-จ่าย ประจำวัน'!$B100,เส้นแต่งหน้าขนมปัง!L:L)+SUMIF('วางแผนBC,CJ'!$C:$C,'รับ-จ่าย ประจำวัน'!$B100,'วางแผนBC,CJ'!L:L)+SUMIF(RD!$C:$C,'รับ-จ่าย ประจำวัน'!$B100,RD!L:L)+SUMIF('FG,ออนไล,คัดแยก'!$C:$C,'รับ-จ่าย ประจำวัน'!$B100,'FG,ออนไล,คัดแยก'!L:L)</f>
        <v>0</v>
      </c>
      <c r="AT100" s="16">
        <f>SUMIF(เตรียมส่วนผสม!$C:$C,'รับ-จ่าย ประจำวัน'!$B100,เตรียมส่วนผสม!M:M)+SUMIF(กวนไส้!$C:$C,'รับ-จ่าย ประจำวัน'!$B100,กวนไส้!M:M)+SUMIF(ผลิต1!$C:$C,'รับ-จ่าย ประจำวัน'!$B100,ผลิต1!M:M)+SUMIF(ผลิต2!$C:$C,'รับ-จ่าย ประจำวัน'!$B100,ผลิต2!M:M)+SUMIF(เส้นแต่งหน้าขนมเค้ก!$C:$C,'รับ-จ่าย ประจำวัน'!$B100,เส้นแต่งหน้าขนมเค้ก!M:M)+SUMIF(แพ็ค!$C:$C,'รับ-จ่าย ประจำวัน'!$B100,แพ็ค!M:M)+SUMIF(ธุรการ!$C:$C,'รับ-จ่าย ประจำวัน'!$B100,ธุรการ!M:M)+SUMIF(เส้นแต่งหน้าขนมปัง!$C:$C,'รับ-จ่าย ประจำวัน'!$B100,เส้นแต่งหน้าขนมปัง!M:M)+SUMIF('วางแผนBC,CJ'!$C:$C,'รับ-จ่าย ประจำวัน'!$B100,'วางแผนBC,CJ'!M:M)+SUMIF(RD!$C:$C,'รับ-จ่าย ประจำวัน'!$B100,RD!M:M)+SUMIF('FG,ออนไล,คัดแยก'!$C:$C,'รับ-จ่าย ประจำวัน'!$B100,'FG,ออนไล,คัดแยก'!M:M)</f>
        <v>0</v>
      </c>
      <c r="AU100" s="16">
        <f>SUMIF(เตรียมส่วนผสม!$C:$C,'รับ-จ่าย ประจำวัน'!$B100,เตรียมส่วนผสม!N:N)+SUMIF(กวนไส้!$C:$C,'รับ-จ่าย ประจำวัน'!$B100,กวนไส้!N:N)+SUMIF(ผลิต1!$C:$C,'รับ-จ่าย ประจำวัน'!$B100,ผลิต1!N:N)+SUMIF(ผลิต2!$C:$C,'รับ-จ่าย ประจำวัน'!$B100,ผลิต2!N:N)+SUMIF(เส้นแต่งหน้าขนมเค้ก!$C:$C,'รับ-จ่าย ประจำวัน'!$B100,เส้นแต่งหน้าขนมเค้ก!N:N)+SUMIF(แพ็ค!$C:$C,'รับ-จ่าย ประจำวัน'!$B100,แพ็ค!N:N)+SUMIF(ธุรการ!$C:$C,'รับ-จ่าย ประจำวัน'!$B100,ธุรการ!N:N)+SUMIF(เส้นแต่งหน้าขนมปัง!$C:$C,'รับ-จ่าย ประจำวัน'!$B100,เส้นแต่งหน้าขนมปัง!N:N)+SUMIF('วางแผนBC,CJ'!$C:$C,'รับ-จ่าย ประจำวัน'!$B100,'วางแผนBC,CJ'!N:N)+SUMIF(RD!$C:$C,'รับ-จ่าย ประจำวัน'!$B100,RD!N:N)+SUMIF('FG,ออนไล,คัดแยก'!$C:$C,'รับ-จ่าย ประจำวัน'!$B100,'FG,ออนไล,คัดแยก'!N:N)</f>
        <v>0</v>
      </c>
      <c r="AV100" s="16">
        <f>SUMIF(เตรียมส่วนผสม!$C:$C,'รับ-จ่าย ประจำวัน'!$B100,เตรียมส่วนผสม!O:O)+SUMIF(กวนไส้!$C:$C,'รับ-จ่าย ประจำวัน'!$B100,กวนไส้!O:O)+SUMIF(ผลิต1!$C:$C,'รับ-จ่าย ประจำวัน'!$B100,ผลิต1!O:O)+SUMIF(ผลิต2!$C:$C,'รับ-จ่าย ประจำวัน'!$B100,ผลิต2!O:O)+SUMIF(เส้นแต่งหน้าขนมเค้ก!$C:$C,'รับ-จ่าย ประจำวัน'!$B100,เส้นแต่งหน้าขนมเค้ก!O:O)+SUMIF(แพ็ค!$C:$C,'รับ-จ่าย ประจำวัน'!$B100,แพ็ค!O:O)+SUMIF(ธุรการ!$C:$C,'รับ-จ่าย ประจำวัน'!$B100,ธุรการ!O:O)+SUMIF(เส้นแต่งหน้าขนมปัง!$C:$C,'รับ-จ่าย ประจำวัน'!$B100,เส้นแต่งหน้าขนมปัง!O:O)+SUMIF('วางแผนBC,CJ'!$C:$C,'รับ-จ่าย ประจำวัน'!$B100,'วางแผนBC,CJ'!O:O)+SUMIF(RD!$C:$C,'รับ-จ่าย ประจำวัน'!$B100,RD!O:O)+SUMIF('FG,ออนไล,คัดแยก'!$C:$C,'รับ-จ่าย ประจำวัน'!$B100,'FG,ออนไล,คัดแยก'!O:O)</f>
        <v>0</v>
      </c>
      <c r="AW100" s="16">
        <f>SUMIF(เตรียมส่วนผสม!$C:$C,'รับ-จ่าย ประจำวัน'!$B100,เตรียมส่วนผสม!P:P)+SUMIF(กวนไส้!$C:$C,'รับ-จ่าย ประจำวัน'!$B100,กวนไส้!P:P)+SUMIF(ผลิต1!$C:$C,'รับ-จ่าย ประจำวัน'!$B100,ผลิต1!P:P)+SUMIF(ผลิต2!$C:$C,'รับ-จ่าย ประจำวัน'!$B100,ผลิต2!P:P)+SUMIF(เส้นแต่งหน้าขนมเค้ก!$C:$C,'รับ-จ่าย ประจำวัน'!$B100,เส้นแต่งหน้าขนมเค้ก!P:P)+SUMIF(แพ็ค!$C:$C,'รับ-จ่าย ประจำวัน'!$B100,แพ็ค!P:P)+SUMIF(ธุรการ!$C:$C,'รับ-จ่าย ประจำวัน'!$B100,ธุรการ!P:P)+SUMIF(เส้นแต่งหน้าขนมปัง!$C:$C,'รับ-จ่าย ประจำวัน'!$B100,เส้นแต่งหน้าขนมปัง!P:P)+SUMIF('วางแผนBC,CJ'!$C:$C,'รับ-จ่าย ประจำวัน'!$B100,'วางแผนBC,CJ'!P:P)+SUMIF(RD!$C:$C,'รับ-จ่าย ประจำวัน'!$B100,RD!P:P)+SUMIF('FG,ออนไล,คัดแยก'!$C:$C,'รับ-จ่าย ประจำวัน'!$B100,'FG,ออนไล,คัดแยก'!P:P)</f>
        <v>0</v>
      </c>
      <c r="AX100" s="16">
        <f>SUMIF(เตรียมส่วนผสม!$C:$C,'รับ-จ่าย ประจำวัน'!$B100,เตรียมส่วนผสม!Q:Q)+SUMIF(กวนไส้!$C:$C,'รับ-จ่าย ประจำวัน'!$B100,กวนไส้!Q:Q)+SUMIF(ผลิต1!$C:$C,'รับ-จ่าย ประจำวัน'!$B100,ผลิต1!Q:Q)+SUMIF(ผลิต2!$C:$C,'รับ-จ่าย ประจำวัน'!$B100,ผลิต2!Q:Q)+SUMIF(เส้นแต่งหน้าขนมเค้ก!$C:$C,'รับ-จ่าย ประจำวัน'!$B100,เส้นแต่งหน้าขนมเค้ก!Q:Q)+SUMIF(แพ็ค!$C:$C,'รับ-จ่าย ประจำวัน'!$B100,แพ็ค!Q:Q)+SUMIF(ธุรการ!$C:$C,'รับ-จ่าย ประจำวัน'!$B100,ธุรการ!Q:Q)+SUMIF(เส้นแต่งหน้าขนมปัง!$C:$C,'รับ-จ่าย ประจำวัน'!$B100,เส้นแต่งหน้าขนมปัง!Q:Q)+SUMIF('วางแผนBC,CJ'!$C:$C,'รับ-จ่าย ประจำวัน'!$B100,'วางแผนBC,CJ'!Q:Q)+SUMIF(RD!$C:$C,'รับ-จ่าย ประจำวัน'!$B100,RD!Q:Q)+SUMIF('FG,ออนไล,คัดแยก'!$C:$C,'รับ-จ่าย ประจำวัน'!$B100,'FG,ออนไล,คัดแยก'!Q:Q)</f>
        <v>0</v>
      </c>
      <c r="AY100" s="16">
        <f>SUMIF(เตรียมส่วนผสม!$C:$C,'รับ-จ่าย ประจำวัน'!$B100,เตรียมส่วนผสม!R:R)+SUMIF(กวนไส้!$C:$C,'รับ-จ่าย ประจำวัน'!$B100,กวนไส้!R:R)+SUMIF(ผลิต1!$C:$C,'รับ-จ่าย ประจำวัน'!$B100,ผลิต1!R:R)+SUMIF(ผลิต2!$C:$C,'รับ-จ่าย ประจำวัน'!$B100,ผลิต2!R:R)+SUMIF(เส้นแต่งหน้าขนมเค้ก!$C:$C,'รับ-จ่าย ประจำวัน'!$B100,เส้นแต่งหน้าขนมเค้ก!R:R)+SUMIF(แพ็ค!$C:$C,'รับ-จ่าย ประจำวัน'!$B100,แพ็ค!R:R)+SUMIF(ธุรการ!$C:$C,'รับ-จ่าย ประจำวัน'!$B100,ธุรการ!R:R)+SUMIF(เส้นแต่งหน้าขนมปัง!$C:$C,'รับ-จ่าย ประจำวัน'!$B100,เส้นแต่งหน้าขนมปัง!R:R)+SUMIF('วางแผนBC,CJ'!$C:$C,'รับ-จ่าย ประจำวัน'!$B100,'วางแผนBC,CJ'!R:R)+SUMIF(RD!$C:$C,'รับ-จ่าย ประจำวัน'!$B100,RD!R:R)+SUMIF('FG,ออนไล,คัดแยก'!$C:$C,'รับ-จ่าย ประจำวัน'!$B100,'FG,ออนไล,คัดแยก'!R:R)</f>
        <v>0</v>
      </c>
      <c r="AZ100" s="16">
        <f>SUMIF(เตรียมส่วนผสม!$C:$C,'รับ-จ่าย ประจำวัน'!$B100,เตรียมส่วนผสม!S:S)+SUMIF(กวนไส้!$C:$C,'รับ-จ่าย ประจำวัน'!$B100,กวนไส้!S:S)+SUMIF(ผลิต1!$C:$C,'รับ-จ่าย ประจำวัน'!$B100,ผลิต1!S:S)+SUMIF(ผลิต2!$C:$C,'รับ-จ่าย ประจำวัน'!$B100,ผลิต2!S:S)+SUMIF(เส้นแต่งหน้าขนมเค้ก!$C:$C,'รับ-จ่าย ประจำวัน'!$B100,เส้นแต่งหน้าขนมเค้ก!S:S)+SUMIF(แพ็ค!$C:$C,'รับ-จ่าย ประจำวัน'!$B100,แพ็ค!S:S)+SUMIF(ธุรการ!$C:$C,'รับ-จ่าย ประจำวัน'!$B100,ธุรการ!S:S)+SUMIF(เส้นแต่งหน้าขนมปัง!$C:$C,'รับ-จ่าย ประจำวัน'!$B100,เส้นแต่งหน้าขนมปัง!S:S)+SUMIF('วางแผนBC,CJ'!$C:$C,'รับ-จ่าย ประจำวัน'!$B100,'วางแผนBC,CJ'!S:S)+SUMIF(RD!$C:$C,'รับ-จ่าย ประจำวัน'!$B100,RD!S:S)+SUMIF('FG,ออนไล,คัดแยก'!$C:$C,'รับ-จ่าย ประจำวัน'!$B100,'FG,ออนไล,คัดแยก'!S:S)</f>
        <v>0</v>
      </c>
      <c r="BA100" s="16">
        <f>SUMIF(เตรียมส่วนผสม!$C:$C,'รับ-จ่าย ประจำวัน'!$B100,เตรียมส่วนผสม!T:T)+SUMIF(กวนไส้!$C:$C,'รับ-จ่าย ประจำวัน'!$B100,กวนไส้!T:T)+SUMIF(ผลิต1!$C:$C,'รับ-จ่าย ประจำวัน'!$B100,ผลิต1!T:T)+SUMIF(ผลิต2!$C:$C,'รับ-จ่าย ประจำวัน'!$B100,ผลิต2!T:T)+SUMIF(เส้นแต่งหน้าขนมเค้ก!$C:$C,'รับ-จ่าย ประจำวัน'!$B100,เส้นแต่งหน้าขนมเค้ก!T:T)+SUMIF(แพ็ค!$C:$C,'รับ-จ่าย ประจำวัน'!$B100,แพ็ค!T:T)+SUMIF(ธุรการ!$C:$C,'รับ-จ่าย ประจำวัน'!$B100,ธุรการ!T:T)+SUMIF(เส้นแต่งหน้าขนมปัง!$C:$C,'รับ-จ่าย ประจำวัน'!$B100,เส้นแต่งหน้าขนมปัง!T:T)+SUMIF('วางแผนBC,CJ'!$C:$C,'รับ-จ่าย ประจำวัน'!$B100,'วางแผนBC,CJ'!T:T)+SUMIF(RD!$C:$C,'รับ-จ่าย ประจำวัน'!$B100,RD!T:T)+SUMIF('FG,ออนไล,คัดแยก'!$C:$C,'รับ-จ่าย ประจำวัน'!$B100,'FG,ออนไล,คัดแยก'!T:T)</f>
        <v>0</v>
      </c>
      <c r="BB100" s="16">
        <f>SUMIF(เตรียมส่วนผสม!$C:$C,'รับ-จ่าย ประจำวัน'!$B100,เตรียมส่วนผสม!U:U)+SUMIF(กวนไส้!$C:$C,'รับ-จ่าย ประจำวัน'!$B100,กวนไส้!U:U)+SUMIF(ผลิต1!$C:$C,'รับ-จ่าย ประจำวัน'!$B100,ผลิต1!U:U)+SUMIF(ผลิต2!$C:$C,'รับ-จ่าย ประจำวัน'!$B100,ผลิต2!U:U)+SUMIF(เส้นแต่งหน้าขนมเค้ก!$C:$C,'รับ-จ่าย ประจำวัน'!$B100,เส้นแต่งหน้าขนมเค้ก!U:U)+SUMIF(แพ็ค!$C:$C,'รับ-จ่าย ประจำวัน'!$B100,แพ็ค!U:U)+SUMIF(ธุรการ!$C:$C,'รับ-จ่าย ประจำวัน'!$B100,ธุรการ!U:U)+SUMIF(เส้นแต่งหน้าขนมปัง!$C:$C,'รับ-จ่าย ประจำวัน'!$B100,เส้นแต่งหน้าขนมปัง!U:U)+SUMIF('วางแผนBC,CJ'!$C:$C,'รับ-จ่าย ประจำวัน'!$B100,'วางแผนBC,CJ'!U:U)+SUMIF(RD!$C:$C,'รับ-จ่าย ประจำวัน'!$B100,RD!U:U)+SUMIF('FG,ออนไล,คัดแยก'!$C:$C,'รับ-จ่าย ประจำวัน'!$B100,'FG,ออนไล,คัดแยก'!U:U)</f>
        <v>0</v>
      </c>
      <c r="BC100" s="16">
        <f>SUMIF(เตรียมส่วนผสม!$C:$C,'รับ-จ่าย ประจำวัน'!$B100,เตรียมส่วนผสม!V:V)+SUMIF(กวนไส้!$C:$C,'รับ-จ่าย ประจำวัน'!$B100,กวนไส้!V:V)+SUMIF(ผลิต1!$C:$C,'รับ-จ่าย ประจำวัน'!$B100,ผลิต1!V:V)+SUMIF(ผลิต2!$C:$C,'รับ-จ่าย ประจำวัน'!$B100,ผลิต2!V:V)+SUMIF(เส้นแต่งหน้าขนมเค้ก!$C:$C,'รับ-จ่าย ประจำวัน'!$B100,เส้นแต่งหน้าขนมเค้ก!V:V)+SUMIF(แพ็ค!$C:$C,'รับ-จ่าย ประจำวัน'!$B100,แพ็ค!V:V)+SUMIF(ธุรการ!$C:$C,'รับ-จ่าย ประจำวัน'!$B100,ธุรการ!V:V)+SUMIF(เส้นแต่งหน้าขนมปัง!$C:$C,'รับ-จ่าย ประจำวัน'!$B100,เส้นแต่งหน้าขนมปัง!V:V)+SUMIF('วางแผนBC,CJ'!$C:$C,'รับ-จ่าย ประจำวัน'!$B100,'วางแผนBC,CJ'!V:V)+SUMIF(RD!$C:$C,'รับ-จ่าย ประจำวัน'!$B100,RD!V:V)+SUMIF('FG,ออนไล,คัดแยก'!$C:$C,'รับ-จ่าย ประจำวัน'!$B100,'FG,ออนไล,คัดแยก'!V:V)</f>
        <v>0</v>
      </c>
      <c r="BD100" s="16">
        <f>SUMIF(เตรียมส่วนผสม!$C:$C,'รับ-จ่าย ประจำวัน'!$B100,เตรียมส่วนผสม!W:W)+SUMIF(กวนไส้!$C:$C,'รับ-จ่าย ประจำวัน'!$B100,กวนไส้!W:W)+SUMIF(ผลิต1!$C:$C,'รับ-จ่าย ประจำวัน'!$B100,ผลิต1!W:W)+SUMIF(ผลิต2!$C:$C,'รับ-จ่าย ประจำวัน'!$B100,ผลิต2!W:W)+SUMIF(เส้นแต่งหน้าขนมเค้ก!$C:$C,'รับ-จ่าย ประจำวัน'!$B100,เส้นแต่งหน้าขนมเค้ก!W:W)+SUMIF(แพ็ค!$C:$C,'รับ-จ่าย ประจำวัน'!$B100,แพ็ค!W:W)+SUMIF(ธุรการ!$C:$C,'รับ-จ่าย ประจำวัน'!$B100,ธุรการ!W:W)+SUMIF(เส้นแต่งหน้าขนมปัง!$C:$C,'รับ-จ่าย ประจำวัน'!$B100,เส้นแต่งหน้าขนมปัง!W:W)+SUMIF('วางแผนBC,CJ'!$C:$C,'รับ-จ่าย ประจำวัน'!$B100,'วางแผนBC,CJ'!W:W)+SUMIF(RD!$C:$C,'รับ-จ่าย ประจำวัน'!$B100,RD!W:W)+SUMIF('FG,ออนไล,คัดแยก'!$C:$C,'รับ-จ่าย ประจำวัน'!$B100,'FG,ออนไล,คัดแยก'!W:W)</f>
        <v>0</v>
      </c>
      <c r="BE100" s="16">
        <f>SUMIF(เตรียมส่วนผสม!$C:$C,'รับ-จ่าย ประจำวัน'!$B100,เตรียมส่วนผสม!X:X)+SUMIF(กวนไส้!$C:$C,'รับ-จ่าย ประจำวัน'!$B100,กวนไส้!X:X)+SUMIF(ผลิต1!$C:$C,'รับ-จ่าย ประจำวัน'!$B100,ผลิต1!X:X)+SUMIF(ผลิต2!$C:$C,'รับ-จ่าย ประจำวัน'!$B100,ผลิต2!X:X)+SUMIF(เส้นแต่งหน้าขนมเค้ก!$C:$C,'รับ-จ่าย ประจำวัน'!$B100,เส้นแต่งหน้าขนมเค้ก!X:X)+SUMIF(แพ็ค!$C:$C,'รับ-จ่าย ประจำวัน'!$B100,แพ็ค!X:X)+SUMIF(ธุรการ!$C:$C,'รับ-จ่าย ประจำวัน'!$B100,ธุรการ!X:X)+SUMIF(เส้นแต่งหน้าขนมปัง!$C:$C,'รับ-จ่าย ประจำวัน'!$B100,เส้นแต่งหน้าขนมปัง!X:X)+SUMIF('วางแผนBC,CJ'!$C:$C,'รับ-จ่าย ประจำวัน'!$B100,'วางแผนBC,CJ'!X:X)+SUMIF(RD!$C:$C,'รับ-จ่าย ประจำวัน'!$B100,RD!X:X)+SUMIF('FG,ออนไล,คัดแยก'!$C:$C,'รับ-จ่าย ประจำวัน'!$B100,'FG,ออนไล,คัดแยก'!X:X)</f>
        <v>0</v>
      </c>
      <c r="BF100" s="16">
        <f>SUMIF(เตรียมส่วนผสม!$C:$C,'รับ-จ่าย ประจำวัน'!$B100,เตรียมส่วนผสม!Y:Y)+SUMIF(กวนไส้!$C:$C,'รับ-จ่าย ประจำวัน'!$B100,กวนไส้!Y:Y)+SUMIF(ผลิต1!$C:$C,'รับ-จ่าย ประจำวัน'!$B100,ผลิต1!Y:Y)+SUMIF(ผลิต2!$C:$C,'รับ-จ่าย ประจำวัน'!$B100,ผลิต2!Y:Y)+SUMIF(เส้นแต่งหน้าขนมเค้ก!$C:$C,'รับ-จ่าย ประจำวัน'!$B100,เส้นแต่งหน้าขนมเค้ก!Y:Y)+SUMIF(แพ็ค!$C:$C,'รับ-จ่าย ประจำวัน'!$B100,แพ็ค!Y:Y)+SUMIF(ธุรการ!$C:$C,'รับ-จ่าย ประจำวัน'!$B100,ธุรการ!Y:Y)+SUMIF(เส้นแต่งหน้าขนมปัง!$C:$C,'รับ-จ่าย ประจำวัน'!$B100,เส้นแต่งหน้าขนมปัง!Y:Y)+SUMIF('วางแผนBC,CJ'!$C:$C,'รับ-จ่าย ประจำวัน'!$B100,'วางแผนBC,CJ'!Y:Y)+SUMIF(RD!$C:$C,'รับ-จ่าย ประจำวัน'!$B100,RD!Y:Y)+SUMIF('FG,ออนไล,คัดแยก'!$C:$C,'รับ-จ่าย ประจำวัน'!$B100,'FG,ออนไล,คัดแยก'!Y:Y)</f>
        <v>0</v>
      </c>
      <c r="BG100" s="16">
        <f>SUMIF(เตรียมส่วนผสม!$C:$C,'รับ-จ่าย ประจำวัน'!$B100,เตรียมส่วนผสม!Z:Z)+SUMIF(กวนไส้!$C:$C,'รับ-จ่าย ประจำวัน'!$B100,กวนไส้!Z:Z)+SUMIF(ผลิต1!$C:$C,'รับ-จ่าย ประจำวัน'!$B100,ผลิต1!Z:Z)+SUMIF(ผลิต2!$C:$C,'รับ-จ่าย ประจำวัน'!$B100,ผลิต2!Z:Z)+SUMIF(เส้นแต่งหน้าขนมเค้ก!$C:$C,'รับ-จ่าย ประจำวัน'!$B100,เส้นแต่งหน้าขนมเค้ก!Z:Z)+SUMIF(แพ็ค!$C:$C,'รับ-จ่าย ประจำวัน'!$B100,แพ็ค!Z:Z)+SUMIF(ธุรการ!$C:$C,'รับ-จ่าย ประจำวัน'!$B100,ธุรการ!Z:Z)+SUMIF(เส้นแต่งหน้าขนมปัง!$C:$C,'รับ-จ่าย ประจำวัน'!$B100,เส้นแต่งหน้าขนมปัง!Z:Z)+SUMIF('วางแผนBC,CJ'!$C:$C,'รับ-จ่าย ประจำวัน'!$B100,'วางแผนBC,CJ'!Z:Z)+SUMIF(RD!$C:$C,'รับ-จ่าย ประจำวัน'!$B100,RD!Z:Z)+SUMIF('FG,ออนไล,คัดแยก'!$C:$C,'รับ-จ่าย ประจำวัน'!$B100,'FG,ออนไล,คัดแยก'!Z:Z)</f>
        <v>0</v>
      </c>
      <c r="BH100" s="16">
        <f>SUMIF(เตรียมส่วนผสม!$C:$C,'รับ-จ่าย ประจำวัน'!$B100,เตรียมส่วนผสม!AA:AA)+SUMIF(กวนไส้!$C:$C,'รับ-จ่าย ประจำวัน'!$B100,กวนไส้!AA:AA)+SUMIF(ผลิต1!$C:$C,'รับ-จ่าย ประจำวัน'!$B100,ผลิต1!AA:AA)+SUMIF(ผลิต2!$C:$C,'รับ-จ่าย ประจำวัน'!$B100,ผลิต2!AA:AA)+SUMIF(เส้นแต่งหน้าขนมเค้ก!$C:$C,'รับ-จ่าย ประจำวัน'!$B100,เส้นแต่งหน้าขนมเค้ก!AA:AA)+SUMIF(แพ็ค!$C:$C,'รับ-จ่าย ประจำวัน'!$B100,แพ็ค!AA:AA)+SUMIF(ธุรการ!$C:$C,'รับ-จ่าย ประจำวัน'!$B100,ธุรการ!AA:AA)+SUMIF(เส้นแต่งหน้าขนมปัง!$C:$C,'รับ-จ่าย ประจำวัน'!$B100,เส้นแต่งหน้าขนมปัง!AA:AA)+SUMIF('วางแผนBC,CJ'!$C:$C,'รับ-จ่าย ประจำวัน'!$B100,'วางแผนBC,CJ'!AA:AA)+SUMIF(RD!$C:$C,'รับ-จ่าย ประจำวัน'!$B100,RD!AA:AA)+SUMIF('FG,ออนไล,คัดแยก'!$C:$C,'รับ-จ่าย ประจำวัน'!$B100,'FG,ออนไล,คัดแยก'!AA:AA)</f>
        <v>0</v>
      </c>
      <c r="BI100" s="16">
        <f>SUMIF(เตรียมส่วนผสม!$C:$C,'รับ-จ่าย ประจำวัน'!$B100,เตรียมส่วนผสม!AB:AB)+SUMIF(กวนไส้!$C:$C,'รับ-จ่าย ประจำวัน'!$B100,กวนไส้!AB:AB)+SUMIF(ผลิต1!$C:$C,'รับ-จ่าย ประจำวัน'!$B100,ผลิต1!AB:AB)+SUMIF(ผลิต2!$C:$C,'รับ-จ่าย ประจำวัน'!$B100,ผลิต2!AB:AB)+SUMIF(เส้นแต่งหน้าขนมเค้ก!$C:$C,'รับ-จ่าย ประจำวัน'!$B100,เส้นแต่งหน้าขนมเค้ก!AB:AB)+SUMIF(แพ็ค!$C:$C,'รับ-จ่าย ประจำวัน'!$B100,แพ็ค!AB:AB)+SUMIF(ธุรการ!$C:$C,'รับ-จ่าย ประจำวัน'!$B100,ธุรการ!AB:AB)+SUMIF(เส้นแต่งหน้าขนมปัง!$C:$C,'รับ-จ่าย ประจำวัน'!$B100,เส้นแต่งหน้าขนมปัง!AB:AB)+SUMIF('วางแผนBC,CJ'!$C:$C,'รับ-จ่าย ประจำวัน'!$B100,'วางแผนBC,CJ'!AB:AB)+SUMIF(RD!$C:$C,'รับ-จ่าย ประจำวัน'!$B100,RD!AB:AB)+SUMIF('FG,ออนไล,คัดแยก'!$C:$C,'รับ-จ่าย ประจำวัน'!$B100,'FG,ออนไล,คัดแยก'!AB:AB)</f>
        <v>0</v>
      </c>
      <c r="BJ100" s="16">
        <f>SUMIF(เตรียมส่วนผสม!$C:$C,'รับ-จ่าย ประจำวัน'!$B100,เตรียมส่วนผสม!AC:AC)+SUMIF(กวนไส้!$C:$C,'รับ-จ่าย ประจำวัน'!$B100,กวนไส้!AC:AC)+SUMIF(ผลิต1!$C:$C,'รับ-จ่าย ประจำวัน'!$B100,ผลิต1!AC:AC)+SUMIF(ผลิต2!$C:$C,'รับ-จ่าย ประจำวัน'!$B100,ผลิต2!AC:AC)+SUMIF(เส้นแต่งหน้าขนมเค้ก!$C:$C,'รับ-จ่าย ประจำวัน'!$B100,เส้นแต่งหน้าขนมเค้ก!AC:AC)+SUMIF(แพ็ค!$C:$C,'รับ-จ่าย ประจำวัน'!$B100,แพ็ค!AC:AC)+SUMIF(ธุรการ!$C:$C,'รับ-จ่าย ประจำวัน'!$B100,ธุรการ!AC:AC)+SUMIF(เส้นแต่งหน้าขนมปัง!$C:$C,'รับ-จ่าย ประจำวัน'!$B100,เส้นแต่งหน้าขนมปัง!AC:AC)+SUMIF('วางแผนBC,CJ'!$C:$C,'รับ-จ่าย ประจำวัน'!$B100,'วางแผนBC,CJ'!AC:AC)+SUMIF(RD!$C:$C,'รับ-จ่าย ประจำวัน'!$B100,RD!AC:AC)+SUMIF('FG,ออนไล,คัดแยก'!$C:$C,'รับ-จ่าย ประจำวัน'!$B100,'FG,ออนไล,คัดแยก'!AC:AC)</f>
        <v>0</v>
      </c>
      <c r="BK100" s="16">
        <f>SUMIF(เตรียมส่วนผสม!$C:$C,'รับ-จ่าย ประจำวัน'!$B100,เตรียมส่วนผสม!AD:AD)+SUMIF(กวนไส้!$C:$C,'รับ-จ่าย ประจำวัน'!$B100,กวนไส้!AD:AD)+SUMIF(ผลิต1!$C:$C,'รับ-จ่าย ประจำวัน'!$B100,ผลิต1!AD:AD)+SUMIF(ผลิต2!$C:$C,'รับ-จ่าย ประจำวัน'!$B100,ผลิต2!AD:AD)+SUMIF(เส้นแต่งหน้าขนมเค้ก!$C:$C,'รับ-จ่าย ประจำวัน'!$B100,เส้นแต่งหน้าขนมเค้ก!AD:AD)+SUMIF(แพ็ค!$C:$C,'รับ-จ่าย ประจำวัน'!$B100,แพ็ค!AD:AD)+SUMIF(ธุรการ!$C:$C,'รับ-จ่าย ประจำวัน'!$B100,ธุรการ!AD:AD)+SUMIF(เส้นแต่งหน้าขนมปัง!$C:$C,'รับ-จ่าย ประจำวัน'!$B100,เส้นแต่งหน้าขนมปัง!AD:AD)+SUMIF('วางแผนBC,CJ'!$C:$C,'รับ-จ่าย ประจำวัน'!$B100,'วางแผนBC,CJ'!AD:AD)+SUMIF(RD!$C:$C,'รับ-จ่าย ประจำวัน'!$B100,RD!AD:AD)+SUMIF('FG,ออนไล,คัดแยก'!$C:$C,'รับ-จ่าย ประจำวัน'!$B100,'FG,ออนไล,คัดแยก'!AD:AD)</f>
        <v>0</v>
      </c>
      <c r="BL100" s="16">
        <f>SUMIF(เตรียมส่วนผสม!$C:$C,'รับ-จ่าย ประจำวัน'!$B100,เตรียมส่วนผสม!AE:AE)+SUMIF(กวนไส้!$C:$C,'รับ-จ่าย ประจำวัน'!$B100,กวนไส้!AE:AE)+SUMIF(ผลิต1!$C:$C,'รับ-จ่าย ประจำวัน'!$B100,ผลิต1!AE:AE)+SUMIF(ผลิต2!$C:$C,'รับ-จ่าย ประจำวัน'!$B100,ผลิต2!AE:AE)+SUMIF(เส้นแต่งหน้าขนมเค้ก!$C:$C,'รับ-จ่าย ประจำวัน'!$B100,เส้นแต่งหน้าขนมเค้ก!AE:AE)+SUMIF(แพ็ค!$C:$C,'รับ-จ่าย ประจำวัน'!$B100,แพ็ค!AE:AE)+SUMIF(ธุรการ!$C:$C,'รับ-จ่าย ประจำวัน'!$B100,ธุรการ!AE:AE)+SUMIF(เส้นแต่งหน้าขนมปัง!$C:$C,'รับ-จ่าย ประจำวัน'!$B100,เส้นแต่งหน้าขนมปัง!AE:AE)+SUMIF('วางแผนBC,CJ'!$C:$C,'รับ-จ่าย ประจำวัน'!$B100,'วางแผนBC,CJ'!AE:AE)+SUMIF(RD!$C:$C,'รับ-จ่าย ประจำวัน'!$B100,RD!AE:AE)+SUMIF('FG,ออนไล,คัดแยก'!$C:$C,'รับ-จ่าย ประจำวัน'!$B100,'FG,ออนไล,คัดแยก'!AE:AE)</f>
        <v>0</v>
      </c>
      <c r="BM100" s="16">
        <f>SUMIF(เตรียมส่วนผสม!$C:$C,'รับ-จ่าย ประจำวัน'!$B100,เตรียมส่วนผสม!AF:AF)+SUMIF(กวนไส้!$C:$C,'รับ-จ่าย ประจำวัน'!$B100,กวนไส้!AF:AF)+SUMIF(ผลิต1!$C:$C,'รับ-จ่าย ประจำวัน'!$B100,ผลิต1!AF:AF)+SUMIF(ผลิต2!$C:$C,'รับ-จ่าย ประจำวัน'!$B100,ผลิต2!AF:AF)+SUMIF(เส้นแต่งหน้าขนมเค้ก!$C:$C,'รับ-จ่าย ประจำวัน'!$B100,เส้นแต่งหน้าขนมเค้ก!AF:AF)+SUMIF(แพ็ค!$C:$C,'รับ-จ่าย ประจำวัน'!$B100,แพ็ค!AF:AF)+SUMIF(ธุรการ!$C:$C,'รับ-จ่าย ประจำวัน'!$B100,ธุรการ!AF:AF)+SUMIF(เส้นแต่งหน้าขนมปัง!$C:$C,'รับ-จ่าย ประจำวัน'!$B100,เส้นแต่งหน้าขนมปัง!AF:AF)+SUMIF('วางแผนBC,CJ'!$C:$C,'รับ-จ่าย ประจำวัน'!$B100,'วางแผนBC,CJ'!AF:AF)+SUMIF(RD!$C:$C,'รับ-จ่าย ประจำวัน'!$B100,RD!AF:AF)+SUMIF('FG,ออนไล,คัดแยก'!$C:$C,'รับ-จ่าย ประจำวัน'!$B100,'FG,ออนไล,คัดแยก'!AF:AF)</f>
        <v>0</v>
      </c>
      <c r="BN100" s="16">
        <f>SUMIF(เตรียมส่วนผสม!$C:$C,'รับ-จ่าย ประจำวัน'!$B100,เตรียมส่วนผสม!AG:AG)+SUMIF(กวนไส้!$C:$C,'รับ-จ่าย ประจำวัน'!$B100,กวนไส้!AG:AG)+SUMIF(ผลิต1!$C:$C,'รับ-จ่าย ประจำวัน'!$B100,ผลิต1!AG:AG)+SUMIF(ผลิต2!$C:$C,'รับ-จ่าย ประจำวัน'!$B100,ผลิต2!AG:AG)+SUMIF(เส้นแต่งหน้าขนมเค้ก!$C:$C,'รับ-จ่าย ประจำวัน'!$B100,เส้นแต่งหน้าขนมเค้ก!AG:AG)+SUMIF(แพ็ค!$C:$C,'รับ-จ่าย ประจำวัน'!$B100,แพ็ค!AG:AG)+SUMIF(ธุรการ!$C:$C,'รับ-จ่าย ประจำวัน'!$B100,ธุรการ!AG:AG)+SUMIF(เส้นแต่งหน้าขนมปัง!$C:$C,'รับ-จ่าย ประจำวัน'!$B100,เส้นแต่งหน้าขนมปัง!AG:AG)+SUMIF('วางแผนBC,CJ'!$C:$C,'รับ-จ่าย ประจำวัน'!$B100,'วางแผนBC,CJ'!AG:AG)+SUMIF(RD!$C:$C,'รับ-จ่าย ประจำวัน'!$B100,RD!AG:AG)+SUMIF('FG,ออนไล,คัดแยก'!$C:$C,'รับ-จ่าย ประจำวัน'!$B100,'FG,ออนไล,คัดแยก'!AG:AG)</f>
        <v>0</v>
      </c>
      <c r="BO100" s="16">
        <f>SUMIF(เตรียมส่วนผสม!$C:$C,'รับ-จ่าย ประจำวัน'!$B100,เตรียมส่วนผสม!AH:AH)+SUMIF(กวนไส้!$C:$C,'รับ-จ่าย ประจำวัน'!$B100,กวนไส้!AH:AH)+SUMIF(ผลิต1!$C:$C,'รับ-จ่าย ประจำวัน'!$B100,ผลิต1!AH:AH)+SUMIF(ผลิต2!$C:$C,'รับ-จ่าย ประจำวัน'!$B100,ผลิต2!AH:AH)+SUMIF(เส้นแต่งหน้าขนมเค้ก!$C:$C,'รับ-จ่าย ประจำวัน'!$B100,เส้นแต่งหน้าขนมเค้ก!AH:AH)+SUMIF(แพ็ค!$C:$C,'รับ-จ่าย ประจำวัน'!$B100,แพ็ค!AH:AH)+SUMIF(ธุรการ!$C:$C,'รับ-จ่าย ประจำวัน'!$B100,ธุรการ!AH:AH)+SUMIF(เส้นแต่งหน้าขนมปัง!$C:$C,'รับ-จ่าย ประจำวัน'!$B100,เส้นแต่งหน้าขนมปัง!AH:AH)+SUMIF('วางแผนBC,CJ'!$C:$C,'รับ-จ่าย ประจำวัน'!$B100,'วางแผนBC,CJ'!AH:AH)+SUMIF(RD!$C:$C,'รับ-จ่าย ประจำวัน'!$B100,RD!AH:AH)+SUMIF('FG,ออนไล,คัดแยก'!$C:$C,'รับ-จ่าย ประจำวัน'!$B100,'FG,ออนไล,คัดแยก'!AH:AH)</f>
        <v>0</v>
      </c>
      <c r="BP100" s="16">
        <f>SUMIF(เตรียมส่วนผสม!$C:$C,'รับ-จ่าย ประจำวัน'!$B100,เตรียมส่วนผสม!AI:AI)+SUMIF(กวนไส้!$C:$C,'รับ-จ่าย ประจำวัน'!$B100,กวนไส้!AI:AI)+SUMIF(ผลิต1!$C:$C,'รับ-จ่าย ประจำวัน'!$B100,ผลิต1!AI:AI)+SUMIF(ผลิต2!$C:$C,'รับ-จ่าย ประจำวัน'!$B100,ผลิต2!AI:AI)+SUMIF(เส้นแต่งหน้าขนมเค้ก!$C:$C,'รับ-จ่าย ประจำวัน'!$B100,เส้นแต่งหน้าขนมเค้ก!AI:AI)+SUMIF(แพ็ค!$C:$C,'รับ-จ่าย ประจำวัน'!$B100,แพ็ค!AI:AI)+SUMIF(ธุรการ!$C:$C,'รับ-จ่าย ประจำวัน'!$B100,ธุรการ!AI:AI)+SUMIF(เส้นแต่งหน้าขนมปัง!$C:$C,'รับ-จ่าย ประจำวัน'!$B100,เส้นแต่งหน้าขนมปัง!AI:AI)+SUMIF('วางแผนBC,CJ'!$C:$C,'รับ-จ่าย ประจำวัน'!$B100,'วางแผนBC,CJ'!AI:AI)+SUMIF(RD!$C:$C,'รับ-จ่าย ประจำวัน'!$B100,RD!AI:AI)+SUMIF('FG,ออนไล,คัดแยก'!$C:$C,'รับ-จ่าย ประจำวัน'!$B100,'FG,ออนไล,คัดแยก'!AI:AI)</f>
        <v>0</v>
      </c>
      <c r="BQ100" s="16">
        <f>SUMIF(เตรียมส่วนผสม!$C:$C,'รับ-จ่าย ประจำวัน'!$B100,เตรียมส่วนผสม!AJ:AJ)+SUMIF(กวนไส้!$C:$C,'รับ-จ่าย ประจำวัน'!$B100,กวนไส้!AJ:AJ)+SUMIF(ผลิต1!$C:$C,'รับ-จ่าย ประจำวัน'!$B100,ผลิต1!AJ:AJ)+SUMIF(ผลิต2!$C:$C,'รับ-จ่าย ประจำวัน'!$B100,ผลิต2!AJ:AJ)+SUMIF(เส้นแต่งหน้าขนมเค้ก!$C:$C,'รับ-จ่าย ประจำวัน'!$B100,เส้นแต่งหน้าขนมเค้ก!AJ:AJ)+SUMIF(แพ็ค!$C:$C,'รับ-จ่าย ประจำวัน'!$B100,แพ็ค!AJ:AJ)+SUMIF(ธุรการ!$C:$C,'รับ-จ่าย ประจำวัน'!$B100,ธุรการ!AJ:AJ)+SUMIF(เส้นแต่งหน้าขนมปัง!$C:$C,'รับ-จ่าย ประจำวัน'!$B100,เส้นแต่งหน้าขนมปัง!AJ:AJ)+SUMIF('วางแผนBC,CJ'!$C:$C,'รับ-จ่าย ประจำวัน'!$B100,'วางแผนBC,CJ'!AJ:AJ)+SUMIF(RD!$C:$C,'รับ-จ่าย ประจำวัน'!$B100,RD!AJ:AJ)+SUMIF('FG,ออนไล,คัดแยก'!$C:$C,'รับ-จ่าย ประจำวัน'!$B100,'FG,ออนไล,คัดแยก'!AJ:AJ)</f>
        <v>0</v>
      </c>
      <c r="BR100" s="16">
        <f>SUMIF(เตรียมส่วนผสม!$C:$C,'รับ-จ่าย ประจำวัน'!$B100,เตรียมส่วนผสม!AK:AK)+SUMIF(กวนไส้!$C:$C,'รับ-จ่าย ประจำวัน'!$B100,กวนไส้!AK:AK)+SUMIF(ผลิต1!$C:$C,'รับ-จ่าย ประจำวัน'!$B100,ผลิต1!AK:AK)+SUMIF(ผลิต2!$C:$C,'รับ-จ่าย ประจำวัน'!$B100,ผลิต2!AK:AK)+SUMIF(เส้นแต่งหน้าขนมเค้ก!$C:$C,'รับ-จ่าย ประจำวัน'!$B100,เส้นแต่งหน้าขนมเค้ก!AK:AK)+SUMIF(แพ็ค!$C:$C,'รับ-จ่าย ประจำวัน'!$B100,แพ็ค!AK:AK)+SUMIF(ธุรการ!$C:$C,'รับ-จ่าย ประจำวัน'!$B100,ธุรการ!AK:AK)+SUMIF(เส้นแต่งหน้าขนมปัง!$C:$C,'รับ-จ่าย ประจำวัน'!$B100,เส้นแต่งหน้าขนมปัง!AK:AK)+SUMIF('วางแผนBC,CJ'!$C:$C,'รับ-จ่าย ประจำวัน'!$B100,'วางแผนBC,CJ'!AK:AK)+SUMIF(RD!$C:$C,'รับ-จ่าย ประจำวัน'!$B100,RD!AK:AK)+SUMIF('FG,ออนไล,คัดแยก'!$C:$C,'รับ-จ่าย ประจำวัน'!$B100,'FG,ออนไล,คัดแยก'!AK:AK)</f>
        <v>0</v>
      </c>
      <c r="BS100" s="16">
        <f>SUMIF(เตรียมส่วนผสม!$C:$C,'รับ-จ่าย ประจำวัน'!$B100,เตรียมส่วนผสม!AL:AL)+SUMIF(กวนไส้!$C:$C,'รับ-จ่าย ประจำวัน'!$B100,กวนไส้!AL:AL)+SUMIF(ผลิต1!$C:$C,'รับ-จ่าย ประจำวัน'!$B100,ผลิต1!AL:AL)+SUMIF(ผลิต2!$C:$C,'รับ-จ่าย ประจำวัน'!$B100,ผลิต2!AL:AL)+SUMIF(เส้นแต่งหน้าขนมเค้ก!$C:$C,'รับ-จ่าย ประจำวัน'!$B100,เส้นแต่งหน้าขนมเค้ก!AL:AL)+SUMIF(แพ็ค!$C:$C,'รับ-จ่าย ประจำวัน'!$B100,แพ็ค!AL:AL)+SUMIF(ธุรการ!$C:$C,'รับ-จ่าย ประจำวัน'!$B100,ธุรการ!AL:AL)+SUMIF(เส้นแต่งหน้าขนมปัง!$C:$C,'รับ-จ่าย ประจำวัน'!$B100,เส้นแต่งหน้าขนมปัง!AL:AL)+SUMIF('วางแผนBC,CJ'!$C:$C,'รับ-จ่าย ประจำวัน'!$B100,'วางแผนBC,CJ'!AL:AL)+SUMIF(RD!$C:$C,'รับ-จ่าย ประจำวัน'!$B100,RD!AL:AL)+SUMIF('FG,ออนไล,คัดแยก'!$C:$C,'รับ-จ่าย ประจำวัน'!$B100,'FG,ออนไล,คัดแยก'!AL:AL)</f>
        <v>0</v>
      </c>
      <c r="BT100" s="18">
        <f t="shared" si="20"/>
        <v>0</v>
      </c>
      <c r="BU100" s="116">
        <v>100</v>
      </c>
      <c r="BV100" s="146">
        <f t="shared" si="21"/>
        <v>120</v>
      </c>
      <c r="BW100" s="183">
        <v>30</v>
      </c>
      <c r="BX100" s="172">
        <f t="shared" si="25"/>
        <v>0</v>
      </c>
      <c r="BY100" s="188" t="e">
        <f t="shared" si="22"/>
        <v>#DIV/0!</v>
      </c>
      <c r="BZ100" s="180" t="e">
        <f t="shared" ca="1" si="23"/>
        <v>#DIV/0!</v>
      </c>
      <c r="CA100" s="93"/>
      <c r="CB100" s="93"/>
      <c r="CC100" s="93"/>
      <c r="CD100" s="93"/>
      <c r="CE100" s="93"/>
      <c r="CF100" s="93"/>
      <c r="CG100" s="93"/>
      <c r="CH100" s="93"/>
      <c r="CI100" s="93"/>
      <c r="CJ100" s="94"/>
      <c r="CK100" s="9">
        <f t="shared" si="24"/>
        <v>20</v>
      </c>
    </row>
    <row r="101" spans="1:89" x14ac:dyDescent="0.5">
      <c r="A101" s="149" t="s">
        <v>1094</v>
      </c>
      <c r="B101" s="34">
        <v>1022201013</v>
      </c>
      <c r="C101" s="10" t="s">
        <v>1529</v>
      </c>
      <c r="D101" s="135" t="s">
        <v>276</v>
      </c>
      <c r="E101" s="11">
        <v>0</v>
      </c>
      <c r="F101" s="75"/>
      <c r="G101" s="11" t="s">
        <v>62</v>
      </c>
      <c r="H101" s="12">
        <v>35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3"/>
      <c r="AF101" s="13"/>
      <c r="AG101" s="13"/>
      <c r="AH101" s="13"/>
      <c r="AI101" s="14"/>
      <c r="AJ101" s="14"/>
      <c r="AK101" s="14"/>
      <c r="AL101" s="14"/>
      <c r="AM101" s="14"/>
      <c r="AN101" s="15">
        <f t="shared" si="19"/>
        <v>0</v>
      </c>
      <c r="AO101" s="16">
        <f>SUMIF(เตรียมส่วนผสม!$C:$C,'รับ-จ่าย ประจำวัน'!$B101,เตรียมส่วนผสม!H:H)+SUMIF(กวนไส้!$C:$C,'รับ-จ่าย ประจำวัน'!$B101,กวนไส้!H:H)+SUMIF(ผลิต1!$C:$C,'รับ-จ่าย ประจำวัน'!$B101,ผลิต1!H:H)+SUMIF(ผลิต2!$C:$C,'รับ-จ่าย ประจำวัน'!$B101,ผลิต2!H:H)+SUMIF(เส้นแต่งหน้าขนมเค้ก!$C:$C,'รับ-จ่าย ประจำวัน'!$B101,เส้นแต่งหน้าขนมเค้ก!H:H)+SUMIF(แพ็ค!$C:$C,'รับ-จ่าย ประจำวัน'!$B101,แพ็ค!H:H)+SUMIF(ธุรการ!$C:$C,'รับ-จ่าย ประจำวัน'!$B101,ธุรการ!H:H)+SUMIF(เส้นแต่งหน้าขนมปัง!$C:$C,'รับ-จ่าย ประจำวัน'!$B101,เส้นแต่งหน้าขนมปัง!H:H)+SUMIF('วางแผนBC,CJ'!$C:$C,'รับ-จ่าย ประจำวัน'!$B101,'วางแผนBC,CJ'!H:H)+SUMIF(RD!$C:$C,'รับ-จ่าย ประจำวัน'!$B101,RD!H:H)+SUMIF('FG,ออนไล,คัดแยก'!$C:$C,'รับ-จ่าย ประจำวัน'!$B101,'FG,ออนไล,คัดแยก'!H:H)</f>
        <v>0</v>
      </c>
      <c r="AP101" s="16">
        <f>SUMIF(เตรียมส่วนผสม!$C:$C,'รับ-จ่าย ประจำวัน'!$B101,เตรียมส่วนผสม!I:I)+SUMIF(กวนไส้!$C:$C,'รับ-จ่าย ประจำวัน'!$B101,กวนไส้!I:I)+SUMIF(ผลิต1!$C:$C,'รับ-จ่าย ประจำวัน'!$B101,ผลิต1!I:I)+SUMIF(ผลิต2!$C:$C,'รับ-จ่าย ประจำวัน'!$B101,ผลิต2!I:I)+SUMIF(เส้นแต่งหน้าขนมเค้ก!$C:$C,'รับ-จ่าย ประจำวัน'!$B101,เส้นแต่งหน้าขนมเค้ก!I:I)+SUMIF(แพ็ค!$C:$C,'รับ-จ่าย ประจำวัน'!$B101,แพ็ค!I:I)+SUMIF(ธุรการ!$C:$C,'รับ-จ่าย ประจำวัน'!$B101,ธุรการ!I:I)+SUMIF(เส้นแต่งหน้าขนมปัง!$C:$C,'รับ-จ่าย ประจำวัน'!$B101,เส้นแต่งหน้าขนมปัง!I:I)+SUMIF('วางแผนBC,CJ'!$C:$C,'รับ-จ่าย ประจำวัน'!$B101,'วางแผนBC,CJ'!I:I)+SUMIF(RD!$C:$C,'รับ-จ่าย ประจำวัน'!$B101,RD!I:I)+SUMIF('FG,ออนไล,คัดแยก'!$C:$C,'รับ-จ่าย ประจำวัน'!$B101,'FG,ออนไล,คัดแยก'!I:I)</f>
        <v>0</v>
      </c>
      <c r="AQ101" s="16">
        <f>SUMIF(เตรียมส่วนผสม!$C:$C,'รับ-จ่าย ประจำวัน'!$B101,เตรียมส่วนผสม!J:J)+SUMIF(กวนไส้!$C:$C,'รับ-จ่าย ประจำวัน'!$B101,กวนไส้!J:J)+SUMIF(ผลิต1!$C:$C,'รับ-จ่าย ประจำวัน'!$B101,ผลิต1!J:J)+SUMIF(ผลิต2!$C:$C,'รับ-จ่าย ประจำวัน'!$B101,ผลิต2!J:J)+SUMIF(เส้นแต่งหน้าขนมเค้ก!$C:$C,'รับ-จ่าย ประจำวัน'!$B101,เส้นแต่งหน้าขนมเค้ก!J:J)+SUMIF(แพ็ค!$C:$C,'รับ-จ่าย ประจำวัน'!$B101,แพ็ค!J:J)+SUMIF(ธุรการ!$C:$C,'รับ-จ่าย ประจำวัน'!$B101,ธุรการ!J:J)+SUMIF(เส้นแต่งหน้าขนมปัง!$C:$C,'รับ-จ่าย ประจำวัน'!$B101,เส้นแต่งหน้าขนมปัง!J:J)+SUMIF('วางแผนBC,CJ'!$C:$C,'รับ-จ่าย ประจำวัน'!$B101,'วางแผนBC,CJ'!J:J)+SUMIF(RD!$C:$C,'รับ-จ่าย ประจำวัน'!$B101,RD!J:J)+SUMIF('FG,ออนไล,คัดแยก'!$C:$C,'รับ-จ่าย ประจำวัน'!$B101,'FG,ออนไล,คัดแยก'!J:J)</f>
        <v>0</v>
      </c>
      <c r="AR101" s="16">
        <f>SUMIF(เตรียมส่วนผสม!$C:$C,'รับ-จ่าย ประจำวัน'!$B101,เตรียมส่วนผสม!K:K)+SUMIF(กวนไส้!$C:$C,'รับ-จ่าย ประจำวัน'!$B101,กวนไส้!K:K)+SUMIF(ผลิต1!$C:$C,'รับ-จ่าย ประจำวัน'!$B101,ผลิต1!K:K)+SUMIF(ผลิต2!$C:$C,'รับ-จ่าย ประจำวัน'!$B101,ผลิต2!K:K)+SUMIF(เส้นแต่งหน้าขนมเค้ก!$C:$C,'รับ-จ่าย ประจำวัน'!$B101,เส้นแต่งหน้าขนมเค้ก!K:K)+SUMIF(แพ็ค!$C:$C,'รับ-จ่าย ประจำวัน'!$B101,แพ็ค!K:K)+SUMIF(ธุรการ!$C:$C,'รับ-จ่าย ประจำวัน'!$B101,ธุรการ!K:K)+SUMIF(เส้นแต่งหน้าขนมปัง!$C:$C,'รับ-จ่าย ประจำวัน'!$B101,เส้นแต่งหน้าขนมปัง!K:K)+SUMIF('วางแผนBC,CJ'!$C:$C,'รับ-จ่าย ประจำวัน'!$B101,'วางแผนBC,CJ'!K:K)+SUMIF(RD!$C:$C,'รับ-จ่าย ประจำวัน'!$B101,RD!K:K)+SUMIF('FG,ออนไล,คัดแยก'!$C:$C,'รับ-จ่าย ประจำวัน'!$B101,'FG,ออนไล,คัดแยก'!K:K)</f>
        <v>0</v>
      </c>
      <c r="AS101" s="16">
        <f>SUMIF(เตรียมส่วนผสม!$C:$C,'รับ-จ่าย ประจำวัน'!$B101,เตรียมส่วนผสม!L:L)+SUMIF(กวนไส้!$C:$C,'รับ-จ่าย ประจำวัน'!$B101,กวนไส้!L:L)+SUMIF(ผลิต1!$C:$C,'รับ-จ่าย ประจำวัน'!$B101,ผลิต1!L:L)+SUMIF(ผลิต2!$C:$C,'รับ-จ่าย ประจำวัน'!$B101,ผลิต2!L:L)+SUMIF(เส้นแต่งหน้าขนมเค้ก!$C:$C,'รับ-จ่าย ประจำวัน'!$B101,เส้นแต่งหน้าขนมเค้ก!L:L)+SUMIF(แพ็ค!$C:$C,'รับ-จ่าย ประจำวัน'!$B101,แพ็ค!L:L)+SUMIF(ธุรการ!$C:$C,'รับ-จ่าย ประจำวัน'!$B101,ธุรการ!L:L)+SUMIF(เส้นแต่งหน้าขนมปัง!$C:$C,'รับ-จ่าย ประจำวัน'!$B101,เส้นแต่งหน้าขนมปัง!L:L)+SUMIF('วางแผนBC,CJ'!$C:$C,'รับ-จ่าย ประจำวัน'!$B101,'วางแผนBC,CJ'!L:L)+SUMIF(RD!$C:$C,'รับ-จ่าย ประจำวัน'!$B101,RD!L:L)+SUMIF('FG,ออนไล,คัดแยก'!$C:$C,'รับ-จ่าย ประจำวัน'!$B101,'FG,ออนไล,คัดแยก'!L:L)</f>
        <v>0</v>
      </c>
      <c r="AT101" s="16">
        <f>SUMIF(เตรียมส่วนผสม!$C:$C,'รับ-จ่าย ประจำวัน'!$B101,เตรียมส่วนผสม!M:M)+SUMIF(กวนไส้!$C:$C,'รับ-จ่าย ประจำวัน'!$B101,กวนไส้!M:M)+SUMIF(ผลิต1!$C:$C,'รับ-จ่าย ประจำวัน'!$B101,ผลิต1!M:M)+SUMIF(ผลิต2!$C:$C,'รับ-จ่าย ประจำวัน'!$B101,ผลิต2!M:M)+SUMIF(เส้นแต่งหน้าขนมเค้ก!$C:$C,'รับ-จ่าย ประจำวัน'!$B101,เส้นแต่งหน้าขนมเค้ก!M:M)+SUMIF(แพ็ค!$C:$C,'รับ-จ่าย ประจำวัน'!$B101,แพ็ค!M:M)+SUMIF(ธุรการ!$C:$C,'รับ-จ่าย ประจำวัน'!$B101,ธุรการ!M:M)+SUMIF(เส้นแต่งหน้าขนมปัง!$C:$C,'รับ-จ่าย ประจำวัน'!$B101,เส้นแต่งหน้าขนมปัง!M:M)+SUMIF('วางแผนBC,CJ'!$C:$C,'รับ-จ่าย ประจำวัน'!$B101,'วางแผนBC,CJ'!M:M)+SUMIF(RD!$C:$C,'รับ-จ่าย ประจำวัน'!$B101,RD!M:M)+SUMIF('FG,ออนไล,คัดแยก'!$C:$C,'รับ-จ่าย ประจำวัน'!$B101,'FG,ออนไล,คัดแยก'!M:M)</f>
        <v>0</v>
      </c>
      <c r="AU101" s="16">
        <f>SUMIF(เตรียมส่วนผสม!$C:$C,'รับ-จ่าย ประจำวัน'!$B101,เตรียมส่วนผสม!N:N)+SUMIF(กวนไส้!$C:$C,'รับ-จ่าย ประจำวัน'!$B101,กวนไส้!N:N)+SUMIF(ผลิต1!$C:$C,'รับ-จ่าย ประจำวัน'!$B101,ผลิต1!N:N)+SUMIF(ผลิต2!$C:$C,'รับ-จ่าย ประจำวัน'!$B101,ผลิต2!N:N)+SUMIF(เส้นแต่งหน้าขนมเค้ก!$C:$C,'รับ-จ่าย ประจำวัน'!$B101,เส้นแต่งหน้าขนมเค้ก!N:N)+SUMIF(แพ็ค!$C:$C,'รับ-จ่าย ประจำวัน'!$B101,แพ็ค!N:N)+SUMIF(ธุรการ!$C:$C,'รับ-จ่าย ประจำวัน'!$B101,ธุรการ!N:N)+SUMIF(เส้นแต่งหน้าขนมปัง!$C:$C,'รับ-จ่าย ประจำวัน'!$B101,เส้นแต่งหน้าขนมปัง!N:N)+SUMIF('วางแผนBC,CJ'!$C:$C,'รับ-จ่าย ประจำวัน'!$B101,'วางแผนBC,CJ'!N:N)+SUMIF(RD!$C:$C,'รับ-จ่าย ประจำวัน'!$B101,RD!N:N)+SUMIF('FG,ออนไล,คัดแยก'!$C:$C,'รับ-จ่าย ประจำวัน'!$B101,'FG,ออนไล,คัดแยก'!N:N)</f>
        <v>0</v>
      </c>
      <c r="AV101" s="16">
        <f>SUMIF(เตรียมส่วนผสม!$C:$C,'รับ-จ่าย ประจำวัน'!$B101,เตรียมส่วนผสม!O:O)+SUMIF(กวนไส้!$C:$C,'รับ-จ่าย ประจำวัน'!$B101,กวนไส้!O:O)+SUMIF(ผลิต1!$C:$C,'รับ-จ่าย ประจำวัน'!$B101,ผลิต1!O:O)+SUMIF(ผลิต2!$C:$C,'รับ-จ่าย ประจำวัน'!$B101,ผลิต2!O:O)+SUMIF(เส้นแต่งหน้าขนมเค้ก!$C:$C,'รับ-จ่าย ประจำวัน'!$B101,เส้นแต่งหน้าขนมเค้ก!O:O)+SUMIF(แพ็ค!$C:$C,'รับ-จ่าย ประจำวัน'!$B101,แพ็ค!O:O)+SUMIF(ธุรการ!$C:$C,'รับ-จ่าย ประจำวัน'!$B101,ธุรการ!O:O)+SUMIF(เส้นแต่งหน้าขนมปัง!$C:$C,'รับ-จ่าย ประจำวัน'!$B101,เส้นแต่งหน้าขนมปัง!O:O)+SUMIF('วางแผนBC,CJ'!$C:$C,'รับ-จ่าย ประจำวัน'!$B101,'วางแผนBC,CJ'!O:O)+SUMIF(RD!$C:$C,'รับ-จ่าย ประจำวัน'!$B101,RD!O:O)+SUMIF('FG,ออนไล,คัดแยก'!$C:$C,'รับ-จ่าย ประจำวัน'!$B101,'FG,ออนไล,คัดแยก'!O:O)</f>
        <v>0</v>
      </c>
      <c r="AW101" s="16">
        <f>SUMIF(เตรียมส่วนผสม!$C:$C,'รับ-จ่าย ประจำวัน'!$B101,เตรียมส่วนผสม!P:P)+SUMIF(กวนไส้!$C:$C,'รับ-จ่าย ประจำวัน'!$B101,กวนไส้!P:P)+SUMIF(ผลิต1!$C:$C,'รับ-จ่าย ประจำวัน'!$B101,ผลิต1!P:P)+SUMIF(ผลิต2!$C:$C,'รับ-จ่าย ประจำวัน'!$B101,ผลิต2!P:P)+SUMIF(เส้นแต่งหน้าขนมเค้ก!$C:$C,'รับ-จ่าย ประจำวัน'!$B101,เส้นแต่งหน้าขนมเค้ก!P:P)+SUMIF(แพ็ค!$C:$C,'รับ-จ่าย ประจำวัน'!$B101,แพ็ค!P:P)+SUMIF(ธุรการ!$C:$C,'รับ-จ่าย ประจำวัน'!$B101,ธุรการ!P:P)+SUMIF(เส้นแต่งหน้าขนมปัง!$C:$C,'รับ-จ่าย ประจำวัน'!$B101,เส้นแต่งหน้าขนมปัง!P:P)+SUMIF('วางแผนBC,CJ'!$C:$C,'รับ-จ่าย ประจำวัน'!$B101,'วางแผนBC,CJ'!P:P)+SUMIF(RD!$C:$C,'รับ-จ่าย ประจำวัน'!$B101,RD!P:P)+SUMIF('FG,ออนไล,คัดแยก'!$C:$C,'รับ-จ่าย ประจำวัน'!$B101,'FG,ออนไล,คัดแยก'!P:P)</f>
        <v>0</v>
      </c>
      <c r="AX101" s="16">
        <f>SUMIF(เตรียมส่วนผสม!$C:$C,'รับ-จ่าย ประจำวัน'!$B101,เตรียมส่วนผสม!Q:Q)+SUMIF(กวนไส้!$C:$C,'รับ-จ่าย ประจำวัน'!$B101,กวนไส้!Q:Q)+SUMIF(ผลิต1!$C:$C,'รับ-จ่าย ประจำวัน'!$B101,ผลิต1!Q:Q)+SUMIF(ผลิต2!$C:$C,'รับ-จ่าย ประจำวัน'!$B101,ผลิต2!Q:Q)+SUMIF(เส้นแต่งหน้าขนมเค้ก!$C:$C,'รับ-จ่าย ประจำวัน'!$B101,เส้นแต่งหน้าขนมเค้ก!Q:Q)+SUMIF(แพ็ค!$C:$C,'รับ-จ่าย ประจำวัน'!$B101,แพ็ค!Q:Q)+SUMIF(ธุรการ!$C:$C,'รับ-จ่าย ประจำวัน'!$B101,ธุรการ!Q:Q)+SUMIF(เส้นแต่งหน้าขนมปัง!$C:$C,'รับ-จ่าย ประจำวัน'!$B101,เส้นแต่งหน้าขนมปัง!Q:Q)+SUMIF('วางแผนBC,CJ'!$C:$C,'รับ-จ่าย ประจำวัน'!$B101,'วางแผนBC,CJ'!Q:Q)+SUMIF(RD!$C:$C,'รับ-จ่าย ประจำวัน'!$B101,RD!Q:Q)+SUMIF('FG,ออนไล,คัดแยก'!$C:$C,'รับ-จ่าย ประจำวัน'!$B101,'FG,ออนไล,คัดแยก'!Q:Q)</f>
        <v>0</v>
      </c>
      <c r="AY101" s="16">
        <f>SUMIF(เตรียมส่วนผสม!$C:$C,'รับ-จ่าย ประจำวัน'!$B101,เตรียมส่วนผสม!R:R)+SUMIF(กวนไส้!$C:$C,'รับ-จ่าย ประจำวัน'!$B101,กวนไส้!R:R)+SUMIF(ผลิต1!$C:$C,'รับ-จ่าย ประจำวัน'!$B101,ผลิต1!R:R)+SUMIF(ผลิต2!$C:$C,'รับ-จ่าย ประจำวัน'!$B101,ผลิต2!R:R)+SUMIF(เส้นแต่งหน้าขนมเค้ก!$C:$C,'รับ-จ่าย ประจำวัน'!$B101,เส้นแต่งหน้าขนมเค้ก!R:R)+SUMIF(แพ็ค!$C:$C,'รับ-จ่าย ประจำวัน'!$B101,แพ็ค!R:R)+SUMIF(ธุรการ!$C:$C,'รับ-จ่าย ประจำวัน'!$B101,ธุรการ!R:R)+SUMIF(เส้นแต่งหน้าขนมปัง!$C:$C,'รับ-จ่าย ประจำวัน'!$B101,เส้นแต่งหน้าขนมปัง!R:R)+SUMIF('วางแผนBC,CJ'!$C:$C,'รับ-จ่าย ประจำวัน'!$B101,'วางแผนBC,CJ'!R:R)+SUMIF(RD!$C:$C,'รับ-จ่าย ประจำวัน'!$B101,RD!R:R)+SUMIF('FG,ออนไล,คัดแยก'!$C:$C,'รับ-จ่าย ประจำวัน'!$B101,'FG,ออนไล,คัดแยก'!R:R)</f>
        <v>5.5</v>
      </c>
      <c r="AZ101" s="16">
        <f>SUMIF(เตรียมส่วนผสม!$C:$C,'รับ-จ่าย ประจำวัน'!$B101,เตรียมส่วนผสม!S:S)+SUMIF(กวนไส้!$C:$C,'รับ-จ่าย ประจำวัน'!$B101,กวนไส้!S:S)+SUMIF(ผลิต1!$C:$C,'รับ-จ่าย ประจำวัน'!$B101,ผลิต1!S:S)+SUMIF(ผลิต2!$C:$C,'รับ-จ่าย ประจำวัน'!$B101,ผลิต2!S:S)+SUMIF(เส้นแต่งหน้าขนมเค้ก!$C:$C,'รับ-จ่าย ประจำวัน'!$B101,เส้นแต่งหน้าขนมเค้ก!S:S)+SUMIF(แพ็ค!$C:$C,'รับ-จ่าย ประจำวัน'!$B101,แพ็ค!S:S)+SUMIF(ธุรการ!$C:$C,'รับ-จ่าย ประจำวัน'!$B101,ธุรการ!S:S)+SUMIF(เส้นแต่งหน้าขนมปัง!$C:$C,'รับ-จ่าย ประจำวัน'!$B101,เส้นแต่งหน้าขนมปัง!S:S)+SUMIF('วางแผนBC,CJ'!$C:$C,'รับ-จ่าย ประจำวัน'!$B101,'วางแผนBC,CJ'!S:S)+SUMIF(RD!$C:$C,'รับ-จ่าย ประจำวัน'!$B101,RD!S:S)+SUMIF('FG,ออนไล,คัดแยก'!$C:$C,'รับ-จ่าย ประจำวัน'!$B101,'FG,ออนไล,คัดแยก'!S:S)</f>
        <v>0</v>
      </c>
      <c r="BA101" s="16">
        <f>SUMIF(เตรียมส่วนผสม!$C:$C,'รับ-จ่าย ประจำวัน'!$B101,เตรียมส่วนผสม!T:T)+SUMIF(กวนไส้!$C:$C,'รับ-จ่าย ประจำวัน'!$B101,กวนไส้!T:T)+SUMIF(ผลิต1!$C:$C,'รับ-จ่าย ประจำวัน'!$B101,ผลิต1!T:T)+SUMIF(ผลิต2!$C:$C,'รับ-จ่าย ประจำวัน'!$B101,ผลิต2!T:T)+SUMIF(เส้นแต่งหน้าขนมเค้ก!$C:$C,'รับ-จ่าย ประจำวัน'!$B101,เส้นแต่งหน้าขนมเค้ก!T:T)+SUMIF(แพ็ค!$C:$C,'รับ-จ่าย ประจำวัน'!$B101,แพ็ค!T:T)+SUMIF(ธุรการ!$C:$C,'รับ-จ่าย ประจำวัน'!$B101,ธุรการ!T:T)+SUMIF(เส้นแต่งหน้าขนมปัง!$C:$C,'รับ-จ่าย ประจำวัน'!$B101,เส้นแต่งหน้าขนมปัง!T:T)+SUMIF('วางแผนBC,CJ'!$C:$C,'รับ-จ่าย ประจำวัน'!$B101,'วางแผนBC,CJ'!T:T)+SUMIF(RD!$C:$C,'รับ-จ่าย ประจำวัน'!$B101,RD!T:T)+SUMIF('FG,ออนไล,คัดแยก'!$C:$C,'รับ-จ่าย ประจำวัน'!$B101,'FG,ออนไล,คัดแยก'!T:T)</f>
        <v>0</v>
      </c>
      <c r="BB101" s="16">
        <f>SUMIF(เตรียมส่วนผสม!$C:$C,'รับ-จ่าย ประจำวัน'!$B101,เตรียมส่วนผสม!U:U)+SUMIF(กวนไส้!$C:$C,'รับ-จ่าย ประจำวัน'!$B101,กวนไส้!U:U)+SUMIF(ผลิต1!$C:$C,'รับ-จ่าย ประจำวัน'!$B101,ผลิต1!U:U)+SUMIF(ผลิต2!$C:$C,'รับ-จ่าย ประจำวัน'!$B101,ผลิต2!U:U)+SUMIF(เส้นแต่งหน้าขนมเค้ก!$C:$C,'รับ-จ่าย ประจำวัน'!$B101,เส้นแต่งหน้าขนมเค้ก!U:U)+SUMIF(แพ็ค!$C:$C,'รับ-จ่าย ประจำวัน'!$B101,แพ็ค!U:U)+SUMIF(ธุรการ!$C:$C,'รับ-จ่าย ประจำวัน'!$B101,ธุรการ!U:U)+SUMIF(เส้นแต่งหน้าขนมปัง!$C:$C,'รับ-จ่าย ประจำวัน'!$B101,เส้นแต่งหน้าขนมปัง!U:U)+SUMIF('วางแผนBC,CJ'!$C:$C,'รับ-จ่าย ประจำวัน'!$B101,'วางแผนBC,CJ'!U:U)+SUMIF(RD!$C:$C,'รับ-จ่าย ประจำวัน'!$B101,RD!U:U)+SUMIF('FG,ออนไล,คัดแยก'!$C:$C,'รับ-จ่าย ประจำวัน'!$B101,'FG,ออนไล,คัดแยก'!U:U)</f>
        <v>4.5</v>
      </c>
      <c r="BC101" s="16">
        <f>SUMIF(เตรียมส่วนผสม!$C:$C,'รับ-จ่าย ประจำวัน'!$B101,เตรียมส่วนผสม!V:V)+SUMIF(กวนไส้!$C:$C,'รับ-จ่าย ประจำวัน'!$B101,กวนไส้!V:V)+SUMIF(ผลิต1!$C:$C,'รับ-จ่าย ประจำวัน'!$B101,ผลิต1!V:V)+SUMIF(ผลิต2!$C:$C,'รับ-จ่าย ประจำวัน'!$B101,ผลิต2!V:V)+SUMIF(เส้นแต่งหน้าขนมเค้ก!$C:$C,'รับ-จ่าย ประจำวัน'!$B101,เส้นแต่งหน้าขนมเค้ก!V:V)+SUMIF(แพ็ค!$C:$C,'รับ-จ่าย ประจำวัน'!$B101,แพ็ค!V:V)+SUMIF(ธุรการ!$C:$C,'รับ-จ่าย ประจำวัน'!$B101,ธุรการ!V:V)+SUMIF(เส้นแต่งหน้าขนมปัง!$C:$C,'รับ-จ่าย ประจำวัน'!$B101,เส้นแต่งหน้าขนมปัง!V:V)+SUMIF('วางแผนBC,CJ'!$C:$C,'รับ-จ่าย ประจำวัน'!$B101,'วางแผนBC,CJ'!V:V)+SUMIF(RD!$C:$C,'รับ-จ่าย ประจำวัน'!$B101,RD!V:V)+SUMIF('FG,ออนไล,คัดแยก'!$C:$C,'รับ-จ่าย ประจำวัน'!$B101,'FG,ออนไล,คัดแยก'!V:V)</f>
        <v>0</v>
      </c>
      <c r="BD101" s="16">
        <f>SUMIF(เตรียมส่วนผสม!$C:$C,'รับ-จ่าย ประจำวัน'!$B101,เตรียมส่วนผสม!W:W)+SUMIF(กวนไส้!$C:$C,'รับ-จ่าย ประจำวัน'!$B101,กวนไส้!W:W)+SUMIF(ผลิต1!$C:$C,'รับ-จ่าย ประจำวัน'!$B101,ผลิต1!W:W)+SUMIF(ผลิต2!$C:$C,'รับ-จ่าย ประจำวัน'!$B101,ผลิต2!W:W)+SUMIF(เส้นแต่งหน้าขนมเค้ก!$C:$C,'รับ-จ่าย ประจำวัน'!$B101,เส้นแต่งหน้าขนมเค้ก!W:W)+SUMIF(แพ็ค!$C:$C,'รับ-จ่าย ประจำวัน'!$B101,แพ็ค!W:W)+SUMIF(ธุรการ!$C:$C,'รับ-จ่าย ประจำวัน'!$B101,ธุรการ!W:W)+SUMIF(เส้นแต่งหน้าขนมปัง!$C:$C,'รับ-จ่าย ประจำวัน'!$B101,เส้นแต่งหน้าขนมปัง!W:W)+SUMIF('วางแผนBC,CJ'!$C:$C,'รับ-จ่าย ประจำวัน'!$B101,'วางแผนBC,CJ'!W:W)+SUMIF(RD!$C:$C,'รับ-จ่าย ประจำวัน'!$B101,RD!W:W)+SUMIF('FG,ออนไล,คัดแยก'!$C:$C,'รับ-จ่าย ประจำวัน'!$B101,'FG,ออนไล,คัดแยก'!W:W)</f>
        <v>0</v>
      </c>
      <c r="BE101" s="16">
        <f>SUMIF(เตรียมส่วนผสม!$C:$C,'รับ-จ่าย ประจำวัน'!$B101,เตรียมส่วนผสม!X:X)+SUMIF(กวนไส้!$C:$C,'รับ-จ่าย ประจำวัน'!$B101,กวนไส้!X:X)+SUMIF(ผลิต1!$C:$C,'รับ-จ่าย ประจำวัน'!$B101,ผลิต1!X:X)+SUMIF(ผลิต2!$C:$C,'รับ-จ่าย ประจำวัน'!$B101,ผลิต2!X:X)+SUMIF(เส้นแต่งหน้าขนมเค้ก!$C:$C,'รับ-จ่าย ประจำวัน'!$B101,เส้นแต่งหน้าขนมเค้ก!X:X)+SUMIF(แพ็ค!$C:$C,'รับ-จ่าย ประจำวัน'!$B101,แพ็ค!X:X)+SUMIF(ธุรการ!$C:$C,'รับ-จ่าย ประจำวัน'!$B101,ธุรการ!X:X)+SUMIF(เส้นแต่งหน้าขนมปัง!$C:$C,'รับ-จ่าย ประจำวัน'!$B101,เส้นแต่งหน้าขนมปัง!X:X)+SUMIF('วางแผนBC,CJ'!$C:$C,'รับ-จ่าย ประจำวัน'!$B101,'วางแผนBC,CJ'!X:X)+SUMIF(RD!$C:$C,'รับ-จ่าย ประจำวัน'!$B101,RD!X:X)+SUMIF('FG,ออนไล,คัดแยก'!$C:$C,'รับ-จ่าย ประจำวัน'!$B101,'FG,ออนไล,คัดแยก'!X:X)</f>
        <v>0</v>
      </c>
      <c r="BF101" s="16">
        <f>SUMIF(เตรียมส่วนผสม!$C:$C,'รับ-จ่าย ประจำวัน'!$B101,เตรียมส่วนผสม!Y:Y)+SUMIF(กวนไส้!$C:$C,'รับ-จ่าย ประจำวัน'!$B101,กวนไส้!Y:Y)+SUMIF(ผลิต1!$C:$C,'รับ-จ่าย ประจำวัน'!$B101,ผลิต1!Y:Y)+SUMIF(ผลิต2!$C:$C,'รับ-จ่าย ประจำวัน'!$B101,ผลิต2!Y:Y)+SUMIF(เส้นแต่งหน้าขนมเค้ก!$C:$C,'รับ-จ่าย ประจำวัน'!$B101,เส้นแต่งหน้าขนมเค้ก!Y:Y)+SUMIF(แพ็ค!$C:$C,'รับ-จ่าย ประจำวัน'!$B101,แพ็ค!Y:Y)+SUMIF(ธุรการ!$C:$C,'รับ-จ่าย ประจำวัน'!$B101,ธุรการ!Y:Y)+SUMIF(เส้นแต่งหน้าขนมปัง!$C:$C,'รับ-จ่าย ประจำวัน'!$B101,เส้นแต่งหน้าขนมปัง!Y:Y)+SUMIF('วางแผนBC,CJ'!$C:$C,'รับ-จ่าย ประจำวัน'!$B101,'วางแผนBC,CJ'!Y:Y)+SUMIF(RD!$C:$C,'รับ-จ่าย ประจำวัน'!$B101,RD!Y:Y)+SUMIF('FG,ออนไล,คัดแยก'!$C:$C,'รับ-จ่าย ประจำวัน'!$B101,'FG,ออนไล,คัดแยก'!Y:Y)</f>
        <v>0</v>
      </c>
      <c r="BG101" s="16">
        <f>SUMIF(เตรียมส่วนผสม!$C:$C,'รับ-จ่าย ประจำวัน'!$B101,เตรียมส่วนผสม!Z:Z)+SUMIF(กวนไส้!$C:$C,'รับ-จ่าย ประจำวัน'!$B101,กวนไส้!Z:Z)+SUMIF(ผลิต1!$C:$C,'รับ-จ่าย ประจำวัน'!$B101,ผลิต1!Z:Z)+SUMIF(ผลิต2!$C:$C,'รับ-จ่าย ประจำวัน'!$B101,ผลิต2!Z:Z)+SUMIF(เส้นแต่งหน้าขนมเค้ก!$C:$C,'รับ-จ่าย ประจำวัน'!$B101,เส้นแต่งหน้าขนมเค้ก!Z:Z)+SUMIF(แพ็ค!$C:$C,'รับ-จ่าย ประจำวัน'!$B101,แพ็ค!Z:Z)+SUMIF(ธุรการ!$C:$C,'รับ-จ่าย ประจำวัน'!$B101,ธุรการ!Z:Z)+SUMIF(เส้นแต่งหน้าขนมปัง!$C:$C,'รับ-จ่าย ประจำวัน'!$B101,เส้นแต่งหน้าขนมปัง!Z:Z)+SUMIF('วางแผนBC,CJ'!$C:$C,'รับ-จ่าย ประจำวัน'!$B101,'วางแผนBC,CJ'!Z:Z)+SUMIF(RD!$C:$C,'รับ-จ่าย ประจำวัน'!$B101,RD!Z:Z)+SUMIF('FG,ออนไล,คัดแยก'!$C:$C,'รับ-จ่าย ประจำวัน'!$B101,'FG,ออนไล,คัดแยก'!Z:Z)</f>
        <v>0</v>
      </c>
      <c r="BH101" s="16">
        <f>SUMIF(เตรียมส่วนผสม!$C:$C,'รับ-จ่าย ประจำวัน'!$B101,เตรียมส่วนผสม!AA:AA)+SUMIF(กวนไส้!$C:$C,'รับ-จ่าย ประจำวัน'!$B101,กวนไส้!AA:AA)+SUMIF(ผลิต1!$C:$C,'รับ-จ่าย ประจำวัน'!$B101,ผลิต1!AA:AA)+SUMIF(ผลิต2!$C:$C,'รับ-จ่าย ประจำวัน'!$B101,ผลิต2!AA:AA)+SUMIF(เส้นแต่งหน้าขนมเค้ก!$C:$C,'รับ-จ่าย ประจำวัน'!$B101,เส้นแต่งหน้าขนมเค้ก!AA:AA)+SUMIF(แพ็ค!$C:$C,'รับ-จ่าย ประจำวัน'!$B101,แพ็ค!AA:AA)+SUMIF(ธุรการ!$C:$C,'รับ-จ่าย ประจำวัน'!$B101,ธุรการ!AA:AA)+SUMIF(เส้นแต่งหน้าขนมปัง!$C:$C,'รับ-จ่าย ประจำวัน'!$B101,เส้นแต่งหน้าขนมปัง!AA:AA)+SUMIF('วางแผนBC,CJ'!$C:$C,'รับ-จ่าย ประจำวัน'!$B101,'วางแผนBC,CJ'!AA:AA)+SUMIF(RD!$C:$C,'รับ-จ่าย ประจำวัน'!$B101,RD!AA:AA)+SUMIF('FG,ออนไล,คัดแยก'!$C:$C,'รับ-จ่าย ประจำวัน'!$B101,'FG,ออนไล,คัดแยก'!AA:AA)</f>
        <v>0</v>
      </c>
      <c r="BI101" s="16">
        <f>SUMIF(เตรียมส่วนผสม!$C:$C,'รับ-จ่าย ประจำวัน'!$B101,เตรียมส่วนผสม!AB:AB)+SUMIF(กวนไส้!$C:$C,'รับ-จ่าย ประจำวัน'!$B101,กวนไส้!AB:AB)+SUMIF(ผลิต1!$C:$C,'รับ-จ่าย ประจำวัน'!$B101,ผลิต1!AB:AB)+SUMIF(ผลิต2!$C:$C,'รับ-จ่าย ประจำวัน'!$B101,ผลิต2!AB:AB)+SUMIF(เส้นแต่งหน้าขนมเค้ก!$C:$C,'รับ-จ่าย ประจำวัน'!$B101,เส้นแต่งหน้าขนมเค้ก!AB:AB)+SUMIF(แพ็ค!$C:$C,'รับ-จ่าย ประจำวัน'!$B101,แพ็ค!AB:AB)+SUMIF(ธุรการ!$C:$C,'รับ-จ่าย ประจำวัน'!$B101,ธุรการ!AB:AB)+SUMIF(เส้นแต่งหน้าขนมปัง!$C:$C,'รับ-จ่าย ประจำวัน'!$B101,เส้นแต่งหน้าขนมปัง!AB:AB)+SUMIF('วางแผนBC,CJ'!$C:$C,'รับ-จ่าย ประจำวัน'!$B101,'วางแผนBC,CJ'!AB:AB)+SUMIF(RD!$C:$C,'รับ-จ่าย ประจำวัน'!$B101,RD!AB:AB)+SUMIF('FG,ออนไล,คัดแยก'!$C:$C,'รับ-จ่าย ประจำวัน'!$B101,'FG,ออนไล,คัดแยก'!AB:AB)</f>
        <v>5</v>
      </c>
      <c r="BJ101" s="16">
        <f>SUMIF(เตรียมส่วนผสม!$C:$C,'รับ-จ่าย ประจำวัน'!$B101,เตรียมส่วนผสม!AC:AC)+SUMIF(กวนไส้!$C:$C,'รับ-จ่าย ประจำวัน'!$B101,กวนไส้!AC:AC)+SUMIF(ผลิต1!$C:$C,'รับ-จ่าย ประจำวัน'!$B101,ผลิต1!AC:AC)+SUMIF(ผลิต2!$C:$C,'รับ-จ่าย ประจำวัน'!$B101,ผลิต2!AC:AC)+SUMIF(เส้นแต่งหน้าขนมเค้ก!$C:$C,'รับ-จ่าย ประจำวัน'!$B101,เส้นแต่งหน้าขนมเค้ก!AC:AC)+SUMIF(แพ็ค!$C:$C,'รับ-จ่าย ประจำวัน'!$B101,แพ็ค!AC:AC)+SUMIF(ธุรการ!$C:$C,'รับ-จ่าย ประจำวัน'!$B101,ธุรการ!AC:AC)+SUMIF(เส้นแต่งหน้าขนมปัง!$C:$C,'รับ-จ่าย ประจำวัน'!$B101,เส้นแต่งหน้าขนมปัง!AC:AC)+SUMIF('วางแผนBC,CJ'!$C:$C,'รับ-จ่าย ประจำวัน'!$B101,'วางแผนBC,CJ'!AC:AC)+SUMIF(RD!$C:$C,'รับ-จ่าย ประจำวัน'!$B101,RD!AC:AC)+SUMIF('FG,ออนไล,คัดแยก'!$C:$C,'รับ-จ่าย ประจำวัน'!$B101,'FG,ออนไล,คัดแยก'!AC:AC)</f>
        <v>0</v>
      </c>
      <c r="BK101" s="16">
        <f>SUMIF(เตรียมส่วนผสม!$C:$C,'รับ-จ่าย ประจำวัน'!$B101,เตรียมส่วนผสม!AD:AD)+SUMIF(กวนไส้!$C:$C,'รับ-จ่าย ประจำวัน'!$B101,กวนไส้!AD:AD)+SUMIF(ผลิต1!$C:$C,'รับ-จ่าย ประจำวัน'!$B101,ผลิต1!AD:AD)+SUMIF(ผลิต2!$C:$C,'รับ-จ่าย ประจำวัน'!$B101,ผลิต2!AD:AD)+SUMIF(เส้นแต่งหน้าขนมเค้ก!$C:$C,'รับ-จ่าย ประจำวัน'!$B101,เส้นแต่งหน้าขนมเค้ก!AD:AD)+SUMIF(แพ็ค!$C:$C,'รับ-จ่าย ประจำวัน'!$B101,แพ็ค!AD:AD)+SUMIF(ธุรการ!$C:$C,'รับ-จ่าย ประจำวัน'!$B101,ธุรการ!AD:AD)+SUMIF(เส้นแต่งหน้าขนมปัง!$C:$C,'รับ-จ่าย ประจำวัน'!$B101,เส้นแต่งหน้าขนมปัง!AD:AD)+SUMIF('วางแผนBC,CJ'!$C:$C,'รับ-จ่าย ประจำวัน'!$B101,'วางแผนBC,CJ'!AD:AD)+SUMIF(RD!$C:$C,'รับ-จ่าย ประจำวัน'!$B101,RD!AD:AD)+SUMIF('FG,ออนไล,คัดแยก'!$C:$C,'รับ-จ่าย ประจำวัน'!$B101,'FG,ออนไล,คัดแยก'!AD:AD)</f>
        <v>5</v>
      </c>
      <c r="BL101" s="16">
        <f>SUMIF(เตรียมส่วนผสม!$C:$C,'รับ-จ่าย ประจำวัน'!$B101,เตรียมส่วนผสม!AE:AE)+SUMIF(กวนไส้!$C:$C,'รับ-จ่าย ประจำวัน'!$B101,กวนไส้!AE:AE)+SUMIF(ผลิต1!$C:$C,'รับ-จ่าย ประจำวัน'!$B101,ผลิต1!AE:AE)+SUMIF(ผลิต2!$C:$C,'รับ-จ่าย ประจำวัน'!$B101,ผลิต2!AE:AE)+SUMIF(เส้นแต่งหน้าขนมเค้ก!$C:$C,'รับ-จ่าย ประจำวัน'!$B101,เส้นแต่งหน้าขนมเค้ก!AE:AE)+SUMIF(แพ็ค!$C:$C,'รับ-จ่าย ประจำวัน'!$B101,แพ็ค!AE:AE)+SUMIF(ธุรการ!$C:$C,'รับ-จ่าย ประจำวัน'!$B101,ธุรการ!AE:AE)+SUMIF(เส้นแต่งหน้าขนมปัง!$C:$C,'รับ-จ่าย ประจำวัน'!$B101,เส้นแต่งหน้าขนมปัง!AE:AE)+SUMIF('วางแผนBC,CJ'!$C:$C,'รับ-จ่าย ประจำวัน'!$B101,'วางแผนBC,CJ'!AE:AE)+SUMIF(RD!$C:$C,'รับ-จ่าย ประจำวัน'!$B101,RD!AE:AE)+SUMIF('FG,ออนไล,คัดแยก'!$C:$C,'รับ-จ่าย ประจำวัน'!$B101,'FG,ออนไล,คัดแยก'!AE:AE)</f>
        <v>5</v>
      </c>
      <c r="BM101" s="16">
        <f>SUMIF(เตรียมส่วนผสม!$C:$C,'รับ-จ่าย ประจำวัน'!$B101,เตรียมส่วนผสม!AF:AF)+SUMIF(กวนไส้!$C:$C,'รับ-จ่าย ประจำวัน'!$B101,กวนไส้!AF:AF)+SUMIF(ผลิต1!$C:$C,'รับ-จ่าย ประจำวัน'!$B101,ผลิต1!AF:AF)+SUMIF(ผลิต2!$C:$C,'รับ-จ่าย ประจำวัน'!$B101,ผลิต2!AF:AF)+SUMIF(เส้นแต่งหน้าขนมเค้ก!$C:$C,'รับ-จ่าย ประจำวัน'!$B101,เส้นแต่งหน้าขนมเค้ก!AF:AF)+SUMIF(แพ็ค!$C:$C,'รับ-จ่าย ประจำวัน'!$B101,แพ็ค!AF:AF)+SUMIF(ธุรการ!$C:$C,'รับ-จ่าย ประจำวัน'!$B101,ธุรการ!AF:AF)+SUMIF(เส้นแต่งหน้าขนมปัง!$C:$C,'รับ-จ่าย ประจำวัน'!$B101,เส้นแต่งหน้าขนมปัง!AF:AF)+SUMIF('วางแผนBC,CJ'!$C:$C,'รับ-จ่าย ประจำวัน'!$B101,'วางแผนBC,CJ'!AF:AF)+SUMIF(RD!$C:$C,'รับ-จ่าย ประจำวัน'!$B101,RD!AF:AF)+SUMIF('FG,ออนไล,คัดแยก'!$C:$C,'รับ-จ่าย ประจำวัน'!$B101,'FG,ออนไล,คัดแยก'!AF:AF)</f>
        <v>0</v>
      </c>
      <c r="BN101" s="16">
        <f>SUMIF(เตรียมส่วนผสม!$C:$C,'รับ-จ่าย ประจำวัน'!$B101,เตรียมส่วนผสม!AG:AG)+SUMIF(กวนไส้!$C:$C,'รับ-จ่าย ประจำวัน'!$B101,กวนไส้!AG:AG)+SUMIF(ผลิต1!$C:$C,'รับ-จ่าย ประจำวัน'!$B101,ผลิต1!AG:AG)+SUMIF(ผลิต2!$C:$C,'รับ-จ่าย ประจำวัน'!$B101,ผลิต2!AG:AG)+SUMIF(เส้นแต่งหน้าขนมเค้ก!$C:$C,'รับ-จ่าย ประจำวัน'!$B101,เส้นแต่งหน้าขนมเค้ก!AG:AG)+SUMIF(แพ็ค!$C:$C,'รับ-จ่าย ประจำวัน'!$B101,แพ็ค!AG:AG)+SUMIF(ธุรการ!$C:$C,'รับ-จ่าย ประจำวัน'!$B101,ธุรการ!AG:AG)+SUMIF(เส้นแต่งหน้าขนมปัง!$C:$C,'รับ-จ่าย ประจำวัน'!$B101,เส้นแต่งหน้าขนมปัง!AG:AG)+SUMIF('วางแผนBC,CJ'!$C:$C,'รับ-จ่าย ประจำวัน'!$B101,'วางแผนBC,CJ'!AG:AG)+SUMIF(RD!$C:$C,'รับ-จ่าย ประจำวัน'!$B101,RD!AG:AG)+SUMIF('FG,ออนไล,คัดแยก'!$C:$C,'รับ-จ่าย ประจำวัน'!$B101,'FG,ออนไล,คัดแยก'!AG:AG)</f>
        <v>0</v>
      </c>
      <c r="BO101" s="16">
        <f>SUMIF(เตรียมส่วนผสม!$C:$C,'รับ-จ่าย ประจำวัน'!$B101,เตรียมส่วนผสม!AH:AH)+SUMIF(กวนไส้!$C:$C,'รับ-จ่าย ประจำวัน'!$B101,กวนไส้!AH:AH)+SUMIF(ผลิต1!$C:$C,'รับ-จ่าย ประจำวัน'!$B101,ผลิต1!AH:AH)+SUMIF(ผลิต2!$C:$C,'รับ-จ่าย ประจำวัน'!$B101,ผลิต2!AH:AH)+SUMIF(เส้นแต่งหน้าขนมเค้ก!$C:$C,'รับ-จ่าย ประจำวัน'!$B101,เส้นแต่งหน้าขนมเค้ก!AH:AH)+SUMIF(แพ็ค!$C:$C,'รับ-จ่าย ประจำวัน'!$B101,แพ็ค!AH:AH)+SUMIF(ธุรการ!$C:$C,'รับ-จ่าย ประจำวัน'!$B101,ธุรการ!AH:AH)+SUMIF(เส้นแต่งหน้าขนมปัง!$C:$C,'รับ-จ่าย ประจำวัน'!$B101,เส้นแต่งหน้าขนมปัง!AH:AH)+SUMIF('วางแผนBC,CJ'!$C:$C,'รับ-จ่าย ประจำวัน'!$B101,'วางแผนBC,CJ'!AH:AH)+SUMIF(RD!$C:$C,'รับ-จ่าย ประจำวัน'!$B101,RD!AH:AH)+SUMIF('FG,ออนไล,คัดแยก'!$C:$C,'รับ-จ่าย ประจำวัน'!$B101,'FG,ออนไล,คัดแยก'!AH:AH)</f>
        <v>0</v>
      </c>
      <c r="BP101" s="16">
        <f>SUMIF(เตรียมส่วนผสม!$C:$C,'รับ-จ่าย ประจำวัน'!$B101,เตรียมส่วนผสม!AI:AI)+SUMIF(กวนไส้!$C:$C,'รับ-จ่าย ประจำวัน'!$B101,กวนไส้!AI:AI)+SUMIF(ผลิต1!$C:$C,'รับ-จ่าย ประจำวัน'!$B101,ผลิต1!AI:AI)+SUMIF(ผลิต2!$C:$C,'รับ-จ่าย ประจำวัน'!$B101,ผลิต2!AI:AI)+SUMIF(เส้นแต่งหน้าขนมเค้ก!$C:$C,'รับ-จ่าย ประจำวัน'!$B101,เส้นแต่งหน้าขนมเค้ก!AI:AI)+SUMIF(แพ็ค!$C:$C,'รับ-จ่าย ประจำวัน'!$B101,แพ็ค!AI:AI)+SUMIF(ธุรการ!$C:$C,'รับ-จ่าย ประจำวัน'!$B101,ธุรการ!AI:AI)+SUMIF(เส้นแต่งหน้าขนมปัง!$C:$C,'รับ-จ่าย ประจำวัน'!$B101,เส้นแต่งหน้าขนมปัง!AI:AI)+SUMIF('วางแผนBC,CJ'!$C:$C,'รับ-จ่าย ประจำวัน'!$B101,'วางแผนBC,CJ'!AI:AI)+SUMIF(RD!$C:$C,'รับ-จ่าย ประจำวัน'!$B101,RD!AI:AI)+SUMIF('FG,ออนไล,คัดแยก'!$C:$C,'รับ-จ่าย ประจำวัน'!$B101,'FG,ออนไล,คัดแยก'!AI:AI)</f>
        <v>0</v>
      </c>
      <c r="BQ101" s="16">
        <f>SUMIF(เตรียมส่วนผสม!$C:$C,'รับ-จ่าย ประจำวัน'!$B101,เตรียมส่วนผสม!AJ:AJ)+SUMIF(กวนไส้!$C:$C,'รับ-จ่าย ประจำวัน'!$B101,กวนไส้!AJ:AJ)+SUMIF(ผลิต1!$C:$C,'รับ-จ่าย ประจำวัน'!$B101,ผลิต1!AJ:AJ)+SUMIF(ผลิต2!$C:$C,'รับ-จ่าย ประจำวัน'!$B101,ผลิต2!AJ:AJ)+SUMIF(เส้นแต่งหน้าขนมเค้ก!$C:$C,'รับ-จ่าย ประจำวัน'!$B101,เส้นแต่งหน้าขนมเค้ก!AJ:AJ)+SUMIF(แพ็ค!$C:$C,'รับ-จ่าย ประจำวัน'!$B101,แพ็ค!AJ:AJ)+SUMIF(ธุรการ!$C:$C,'รับ-จ่าย ประจำวัน'!$B101,ธุรการ!AJ:AJ)+SUMIF(เส้นแต่งหน้าขนมปัง!$C:$C,'รับ-จ่าย ประจำวัน'!$B101,เส้นแต่งหน้าขนมปัง!AJ:AJ)+SUMIF('วางแผนBC,CJ'!$C:$C,'รับ-จ่าย ประจำวัน'!$B101,'วางแผนBC,CJ'!AJ:AJ)+SUMIF(RD!$C:$C,'รับ-จ่าย ประจำวัน'!$B101,RD!AJ:AJ)+SUMIF('FG,ออนไล,คัดแยก'!$C:$C,'รับ-จ่าย ประจำวัน'!$B101,'FG,ออนไล,คัดแยก'!AJ:AJ)</f>
        <v>0</v>
      </c>
      <c r="BR101" s="16">
        <f>SUMIF(เตรียมส่วนผสม!$C:$C,'รับ-จ่าย ประจำวัน'!$B101,เตรียมส่วนผสม!AK:AK)+SUMIF(กวนไส้!$C:$C,'รับ-จ่าย ประจำวัน'!$B101,กวนไส้!AK:AK)+SUMIF(ผลิต1!$C:$C,'รับ-จ่าย ประจำวัน'!$B101,ผลิต1!AK:AK)+SUMIF(ผลิต2!$C:$C,'รับ-จ่าย ประจำวัน'!$B101,ผลิต2!AK:AK)+SUMIF(เส้นแต่งหน้าขนมเค้ก!$C:$C,'รับ-จ่าย ประจำวัน'!$B101,เส้นแต่งหน้าขนมเค้ก!AK:AK)+SUMIF(แพ็ค!$C:$C,'รับ-จ่าย ประจำวัน'!$B101,แพ็ค!AK:AK)+SUMIF(ธุรการ!$C:$C,'รับ-จ่าย ประจำวัน'!$B101,ธุรการ!AK:AK)+SUMIF(เส้นแต่งหน้าขนมปัง!$C:$C,'รับ-จ่าย ประจำวัน'!$B101,เส้นแต่งหน้าขนมปัง!AK:AK)+SUMIF('วางแผนBC,CJ'!$C:$C,'รับ-จ่าย ประจำวัน'!$B101,'วางแผนBC,CJ'!AK:AK)+SUMIF(RD!$C:$C,'รับ-จ่าย ประจำวัน'!$B101,RD!AK:AK)+SUMIF('FG,ออนไล,คัดแยก'!$C:$C,'รับ-จ่าย ประจำวัน'!$B101,'FG,ออนไล,คัดแยก'!AK:AK)</f>
        <v>0</v>
      </c>
      <c r="BS101" s="16">
        <f>SUMIF(เตรียมส่วนผสม!$C:$C,'รับ-จ่าย ประจำวัน'!$B101,เตรียมส่วนผสม!AL:AL)+SUMIF(กวนไส้!$C:$C,'รับ-จ่าย ประจำวัน'!$B101,กวนไส้!AL:AL)+SUMIF(ผลิต1!$C:$C,'รับ-จ่าย ประจำวัน'!$B101,ผลิต1!AL:AL)+SUMIF(ผลิต2!$C:$C,'รับ-จ่าย ประจำวัน'!$B101,ผลิต2!AL:AL)+SUMIF(เส้นแต่งหน้าขนมเค้ก!$C:$C,'รับ-จ่าย ประจำวัน'!$B101,เส้นแต่งหน้าขนมเค้ก!AL:AL)+SUMIF(แพ็ค!$C:$C,'รับ-จ่าย ประจำวัน'!$B101,แพ็ค!AL:AL)+SUMIF(ธุรการ!$C:$C,'รับ-จ่าย ประจำวัน'!$B101,ธุรการ!AL:AL)+SUMIF(เส้นแต่งหน้าขนมปัง!$C:$C,'รับ-จ่าย ประจำวัน'!$B101,เส้นแต่งหน้าขนมปัง!AL:AL)+SUMIF('วางแผนBC,CJ'!$C:$C,'รับ-จ่าย ประจำวัน'!$B101,'วางแผนBC,CJ'!AL:AL)+SUMIF(RD!$C:$C,'รับ-จ่าย ประจำวัน'!$B101,RD!AL:AL)+SUMIF('FG,ออนไล,คัดแยก'!$C:$C,'รับ-จ่าย ประจำวัน'!$B101,'FG,ออนไล,คัดแยก'!AL:AL)</f>
        <v>0</v>
      </c>
      <c r="BT101" s="18">
        <f t="shared" si="20"/>
        <v>25</v>
      </c>
      <c r="BU101" s="116"/>
      <c r="BV101" s="146">
        <f t="shared" si="21"/>
        <v>10</v>
      </c>
      <c r="BW101" s="183">
        <v>30</v>
      </c>
      <c r="BX101" s="172">
        <f t="shared" ref="BX101:BX102" si="31">BT101/30</f>
        <v>0.83333333333333337</v>
      </c>
      <c r="BY101" s="188">
        <f t="shared" si="22"/>
        <v>12</v>
      </c>
      <c r="BZ101" s="180">
        <f t="shared" ca="1" si="23"/>
        <v>46215</v>
      </c>
      <c r="CA101" s="93">
        <v>60</v>
      </c>
      <c r="CB101" s="93"/>
      <c r="CC101" s="93"/>
      <c r="CD101" s="93"/>
      <c r="CE101" s="93"/>
      <c r="CF101" s="93"/>
      <c r="CG101" s="93"/>
      <c r="CH101" s="93"/>
      <c r="CI101" s="93"/>
      <c r="CJ101" s="94"/>
      <c r="CK101" s="9">
        <f t="shared" si="24"/>
        <v>10</v>
      </c>
    </row>
    <row r="102" spans="1:89" x14ac:dyDescent="0.5">
      <c r="A102" s="149" t="s">
        <v>381</v>
      </c>
      <c r="B102" s="24" t="s">
        <v>2130</v>
      </c>
      <c r="C102" s="10" t="s">
        <v>382</v>
      </c>
      <c r="D102" s="141" t="s">
        <v>383</v>
      </c>
      <c r="E102" s="25">
        <v>57</v>
      </c>
      <c r="F102" s="75"/>
      <c r="G102" s="11"/>
      <c r="H102" s="12">
        <v>34</v>
      </c>
      <c r="I102" s="13"/>
      <c r="J102" s="13"/>
      <c r="K102" s="13"/>
      <c r="L102" s="13"/>
      <c r="M102" s="13">
        <v>60</v>
      </c>
      <c r="N102" s="13"/>
      <c r="O102" s="13"/>
      <c r="P102" s="13"/>
      <c r="Q102" s="13"/>
      <c r="R102" s="13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3"/>
      <c r="AF102" s="13"/>
      <c r="AG102" s="13"/>
      <c r="AH102" s="13"/>
      <c r="AI102" s="14"/>
      <c r="AJ102" s="14"/>
      <c r="AK102" s="14"/>
      <c r="AL102" s="14"/>
      <c r="AM102" s="14"/>
      <c r="AN102" s="15">
        <f t="shared" si="19"/>
        <v>60</v>
      </c>
      <c r="AO102" s="16">
        <f>SUMIF(เตรียมส่วนผสม!$C:$C,'รับ-จ่าย ประจำวัน'!$B102,เตรียมส่วนผสม!H:H)+SUMIF(กวนไส้!$C:$C,'รับ-จ่าย ประจำวัน'!$B102,กวนไส้!H:H)+SUMIF(ผลิต1!$C:$C,'รับ-จ่าย ประจำวัน'!$B102,ผลิต1!H:H)+SUMIF(ผลิต2!$C:$C,'รับ-จ่าย ประจำวัน'!$B102,ผลิต2!H:H)+SUMIF(เส้นแต่งหน้าขนมเค้ก!$C:$C,'รับ-จ่าย ประจำวัน'!$B102,เส้นแต่งหน้าขนมเค้ก!H:H)+SUMIF(แพ็ค!$C:$C,'รับ-จ่าย ประจำวัน'!$B102,แพ็ค!H:H)+SUMIF(ธุรการ!$C:$C,'รับ-จ่าย ประจำวัน'!$B102,ธุรการ!H:H)+SUMIF(เส้นแต่งหน้าขนมปัง!$C:$C,'รับ-จ่าย ประจำวัน'!$B102,เส้นแต่งหน้าขนมปัง!H:H)+SUMIF('วางแผนBC,CJ'!$C:$C,'รับ-จ่าย ประจำวัน'!$B102,'วางแผนBC,CJ'!H:H)+SUMIF(RD!$C:$C,'รับ-จ่าย ประจำวัน'!$B102,RD!H:H)+SUMIF('FG,ออนไล,คัดแยก'!$C:$C,'รับ-จ่าย ประจำวัน'!$B102,'FG,ออนไล,คัดแยก'!H:H)</f>
        <v>3</v>
      </c>
      <c r="AP102" s="16">
        <f>SUMIF(เตรียมส่วนผสม!$C:$C,'รับ-จ่าย ประจำวัน'!$B102,เตรียมส่วนผสม!I:I)+SUMIF(กวนไส้!$C:$C,'รับ-จ่าย ประจำวัน'!$B102,กวนไส้!I:I)+SUMIF(ผลิต1!$C:$C,'รับ-จ่าย ประจำวัน'!$B102,ผลิต1!I:I)+SUMIF(ผลิต2!$C:$C,'รับ-จ่าย ประจำวัน'!$B102,ผลิต2!I:I)+SUMIF(เส้นแต่งหน้าขนมเค้ก!$C:$C,'รับ-จ่าย ประจำวัน'!$B102,เส้นแต่งหน้าขนมเค้ก!I:I)+SUMIF(แพ็ค!$C:$C,'รับ-จ่าย ประจำวัน'!$B102,แพ็ค!I:I)+SUMIF(ธุรการ!$C:$C,'รับ-จ่าย ประจำวัน'!$B102,ธุรการ!I:I)+SUMIF(เส้นแต่งหน้าขนมปัง!$C:$C,'รับ-จ่าย ประจำวัน'!$B102,เส้นแต่งหน้าขนมปัง!I:I)+SUMIF('วางแผนBC,CJ'!$C:$C,'รับ-จ่าย ประจำวัน'!$B102,'วางแผนBC,CJ'!I:I)+SUMIF(RD!$C:$C,'รับ-จ่าย ประจำวัน'!$B102,RD!I:I)+SUMIF('FG,ออนไล,คัดแยก'!$C:$C,'รับ-จ่าย ประจำวัน'!$B102,'FG,ออนไล,คัดแยก'!I:I)</f>
        <v>0</v>
      </c>
      <c r="AQ102" s="16">
        <f>SUMIF(เตรียมส่วนผสม!$C:$C,'รับ-จ่าย ประจำวัน'!$B102,เตรียมส่วนผสม!J:J)+SUMIF(กวนไส้!$C:$C,'รับ-จ่าย ประจำวัน'!$B102,กวนไส้!J:J)+SUMIF(ผลิต1!$C:$C,'รับ-จ่าย ประจำวัน'!$B102,ผลิต1!J:J)+SUMIF(ผลิต2!$C:$C,'รับ-จ่าย ประจำวัน'!$B102,ผลิต2!J:J)+SUMIF(เส้นแต่งหน้าขนมเค้ก!$C:$C,'รับ-จ่าย ประจำวัน'!$B102,เส้นแต่งหน้าขนมเค้ก!J:J)+SUMIF(แพ็ค!$C:$C,'รับ-จ่าย ประจำวัน'!$B102,แพ็ค!J:J)+SUMIF(ธุรการ!$C:$C,'รับ-จ่าย ประจำวัน'!$B102,ธุรการ!J:J)+SUMIF(เส้นแต่งหน้าขนมปัง!$C:$C,'รับ-จ่าย ประจำวัน'!$B102,เส้นแต่งหน้าขนมปัง!J:J)+SUMIF('วางแผนBC,CJ'!$C:$C,'รับ-จ่าย ประจำวัน'!$B102,'วางแผนBC,CJ'!J:J)+SUMIF(RD!$C:$C,'รับ-จ่าย ประจำวัน'!$B102,RD!J:J)+SUMIF('FG,ออนไล,คัดแยก'!$C:$C,'รับ-จ่าย ประจำวัน'!$B102,'FG,ออนไล,คัดแยก'!J:J)</f>
        <v>0</v>
      </c>
      <c r="AR102" s="16">
        <f>SUMIF(เตรียมส่วนผสม!$C:$C,'รับ-จ่าย ประจำวัน'!$B102,เตรียมส่วนผสม!K:K)+SUMIF(กวนไส้!$C:$C,'รับ-จ่าย ประจำวัน'!$B102,กวนไส้!K:K)+SUMIF(ผลิต1!$C:$C,'รับ-จ่าย ประจำวัน'!$B102,ผลิต1!K:K)+SUMIF(ผลิต2!$C:$C,'รับ-จ่าย ประจำวัน'!$B102,ผลิต2!K:K)+SUMIF(เส้นแต่งหน้าขนมเค้ก!$C:$C,'รับ-จ่าย ประจำวัน'!$B102,เส้นแต่งหน้าขนมเค้ก!K:K)+SUMIF(แพ็ค!$C:$C,'รับ-จ่าย ประจำวัน'!$B102,แพ็ค!K:K)+SUMIF(ธุรการ!$C:$C,'รับ-จ่าย ประจำวัน'!$B102,ธุรการ!K:K)+SUMIF(เส้นแต่งหน้าขนมปัง!$C:$C,'รับ-จ่าย ประจำวัน'!$B102,เส้นแต่งหน้าขนมปัง!K:K)+SUMIF('วางแผนBC,CJ'!$C:$C,'รับ-จ่าย ประจำวัน'!$B102,'วางแผนBC,CJ'!K:K)+SUMIF(RD!$C:$C,'รับ-จ่าย ประจำวัน'!$B102,RD!K:K)+SUMIF('FG,ออนไล,คัดแยก'!$C:$C,'รับ-จ่าย ประจำวัน'!$B102,'FG,ออนไล,คัดแยก'!K:K)</f>
        <v>2</v>
      </c>
      <c r="AS102" s="16">
        <f>SUMIF(เตรียมส่วนผสม!$C:$C,'รับ-จ่าย ประจำวัน'!$B102,เตรียมส่วนผสม!L:L)+SUMIF(กวนไส้!$C:$C,'รับ-จ่าย ประจำวัน'!$B102,กวนไส้!L:L)+SUMIF(ผลิต1!$C:$C,'รับ-จ่าย ประจำวัน'!$B102,ผลิต1!L:L)+SUMIF(ผลิต2!$C:$C,'รับ-จ่าย ประจำวัน'!$B102,ผลิต2!L:L)+SUMIF(เส้นแต่งหน้าขนมเค้ก!$C:$C,'รับ-จ่าย ประจำวัน'!$B102,เส้นแต่งหน้าขนมเค้ก!L:L)+SUMIF(แพ็ค!$C:$C,'รับ-จ่าย ประจำวัน'!$B102,แพ็ค!L:L)+SUMIF(ธุรการ!$C:$C,'รับ-จ่าย ประจำวัน'!$B102,ธุรการ!L:L)+SUMIF(เส้นแต่งหน้าขนมปัง!$C:$C,'รับ-จ่าย ประจำวัน'!$B102,เส้นแต่งหน้าขนมปัง!L:L)+SUMIF('วางแผนBC,CJ'!$C:$C,'รับ-จ่าย ประจำวัน'!$B102,'วางแผนBC,CJ'!L:L)+SUMIF(RD!$C:$C,'รับ-จ่าย ประจำวัน'!$B102,RD!L:L)+SUMIF('FG,ออนไล,คัดแยก'!$C:$C,'รับ-จ่าย ประจำวัน'!$B102,'FG,ออนไล,คัดแยก'!L:L)</f>
        <v>0</v>
      </c>
      <c r="AT102" s="16">
        <f>SUMIF(เตรียมส่วนผสม!$C:$C,'รับ-จ่าย ประจำวัน'!$B102,เตรียมส่วนผสม!M:M)+SUMIF(กวนไส้!$C:$C,'รับ-จ่าย ประจำวัน'!$B102,กวนไส้!M:M)+SUMIF(ผลิต1!$C:$C,'รับ-จ่าย ประจำวัน'!$B102,ผลิต1!M:M)+SUMIF(ผลิต2!$C:$C,'รับ-จ่าย ประจำวัน'!$B102,ผลิต2!M:M)+SUMIF(เส้นแต่งหน้าขนมเค้ก!$C:$C,'รับ-จ่าย ประจำวัน'!$B102,เส้นแต่งหน้าขนมเค้ก!M:M)+SUMIF(แพ็ค!$C:$C,'รับ-จ่าย ประจำวัน'!$B102,แพ็ค!M:M)+SUMIF(ธุรการ!$C:$C,'รับ-จ่าย ประจำวัน'!$B102,ธุรการ!M:M)+SUMIF(เส้นแต่งหน้าขนมปัง!$C:$C,'รับ-จ่าย ประจำวัน'!$B102,เส้นแต่งหน้าขนมปัง!M:M)+SUMIF('วางแผนBC,CJ'!$C:$C,'รับ-จ่าย ประจำวัน'!$B102,'วางแผนBC,CJ'!M:M)+SUMIF(RD!$C:$C,'รับ-จ่าย ประจำวัน'!$B102,RD!M:M)+SUMIF('FG,ออนไล,คัดแยก'!$C:$C,'รับ-จ่าย ประจำวัน'!$B102,'FG,ออนไล,คัดแยก'!M:M)</f>
        <v>0</v>
      </c>
      <c r="AU102" s="16">
        <f>SUMIF(เตรียมส่วนผสม!$C:$C,'รับ-จ่าย ประจำวัน'!$B102,เตรียมส่วนผสม!N:N)+SUMIF(กวนไส้!$C:$C,'รับ-จ่าย ประจำวัน'!$B102,กวนไส้!N:N)+SUMIF(ผลิต1!$C:$C,'รับ-จ่าย ประจำวัน'!$B102,ผลิต1!N:N)+SUMIF(ผลิต2!$C:$C,'รับ-จ่าย ประจำวัน'!$B102,ผลิต2!N:N)+SUMIF(เส้นแต่งหน้าขนมเค้ก!$C:$C,'รับ-จ่าย ประจำวัน'!$B102,เส้นแต่งหน้าขนมเค้ก!N:N)+SUMIF(แพ็ค!$C:$C,'รับ-จ่าย ประจำวัน'!$B102,แพ็ค!N:N)+SUMIF(ธุรการ!$C:$C,'รับ-จ่าย ประจำวัน'!$B102,ธุรการ!N:N)+SUMIF(เส้นแต่งหน้าขนมปัง!$C:$C,'รับ-จ่าย ประจำวัน'!$B102,เส้นแต่งหน้าขนมปัง!N:N)+SUMIF('วางแผนBC,CJ'!$C:$C,'รับ-จ่าย ประจำวัน'!$B102,'วางแผนBC,CJ'!N:N)+SUMIF(RD!$C:$C,'รับ-จ่าย ประจำวัน'!$B102,RD!N:N)+SUMIF('FG,ออนไล,คัดแยก'!$C:$C,'รับ-จ่าย ประจำวัน'!$B102,'FG,ออนไล,คัดแยก'!N:N)</f>
        <v>0</v>
      </c>
      <c r="AV102" s="16">
        <f>SUMIF(เตรียมส่วนผสม!$C:$C,'รับ-จ่าย ประจำวัน'!$B102,เตรียมส่วนผสม!O:O)+SUMIF(กวนไส้!$C:$C,'รับ-จ่าย ประจำวัน'!$B102,กวนไส้!O:O)+SUMIF(ผลิต1!$C:$C,'รับ-จ่าย ประจำวัน'!$B102,ผลิต1!O:O)+SUMIF(ผลิต2!$C:$C,'รับ-จ่าย ประจำวัน'!$B102,ผลิต2!O:O)+SUMIF(เส้นแต่งหน้าขนมเค้ก!$C:$C,'รับ-จ่าย ประจำวัน'!$B102,เส้นแต่งหน้าขนมเค้ก!O:O)+SUMIF(แพ็ค!$C:$C,'รับ-จ่าย ประจำวัน'!$B102,แพ็ค!O:O)+SUMIF(ธุรการ!$C:$C,'รับ-จ่าย ประจำวัน'!$B102,ธุรการ!O:O)+SUMIF(เส้นแต่งหน้าขนมปัง!$C:$C,'รับ-จ่าย ประจำวัน'!$B102,เส้นแต่งหน้าขนมปัง!O:O)+SUMIF('วางแผนBC,CJ'!$C:$C,'รับ-จ่าย ประจำวัน'!$B102,'วางแผนBC,CJ'!O:O)+SUMIF(RD!$C:$C,'รับ-จ่าย ประจำวัน'!$B102,RD!O:O)+SUMIF('FG,ออนไล,คัดแยก'!$C:$C,'รับ-จ่าย ประจำวัน'!$B102,'FG,ออนไล,คัดแยก'!O:O)</f>
        <v>4</v>
      </c>
      <c r="AW102" s="16">
        <f>SUMIF(เตรียมส่วนผสม!$C:$C,'รับ-จ่าย ประจำวัน'!$B102,เตรียมส่วนผสม!P:P)+SUMIF(กวนไส้!$C:$C,'รับ-จ่าย ประจำวัน'!$B102,กวนไส้!P:P)+SUMIF(ผลิต1!$C:$C,'รับ-จ่าย ประจำวัน'!$B102,ผลิต1!P:P)+SUMIF(ผลิต2!$C:$C,'รับ-จ่าย ประจำวัน'!$B102,ผลิต2!P:P)+SUMIF(เส้นแต่งหน้าขนมเค้ก!$C:$C,'รับ-จ่าย ประจำวัน'!$B102,เส้นแต่งหน้าขนมเค้ก!P:P)+SUMIF(แพ็ค!$C:$C,'รับ-จ่าย ประจำวัน'!$B102,แพ็ค!P:P)+SUMIF(ธุรการ!$C:$C,'รับ-จ่าย ประจำวัน'!$B102,ธุรการ!P:P)+SUMIF(เส้นแต่งหน้าขนมปัง!$C:$C,'รับ-จ่าย ประจำวัน'!$B102,เส้นแต่งหน้าขนมปัง!P:P)+SUMIF('วางแผนBC,CJ'!$C:$C,'รับ-จ่าย ประจำวัน'!$B102,'วางแผนBC,CJ'!P:P)+SUMIF(RD!$C:$C,'รับ-จ่าย ประจำวัน'!$B102,RD!P:P)+SUMIF('FG,ออนไล,คัดแยก'!$C:$C,'รับ-จ่าย ประจำวัน'!$B102,'FG,ออนไล,คัดแยก'!P:P)</f>
        <v>2</v>
      </c>
      <c r="AX102" s="16">
        <f>SUMIF(เตรียมส่วนผสม!$C:$C,'รับ-จ่าย ประจำวัน'!$B102,เตรียมส่วนผสม!Q:Q)+SUMIF(กวนไส้!$C:$C,'รับ-จ่าย ประจำวัน'!$B102,กวนไส้!Q:Q)+SUMIF(ผลิต1!$C:$C,'รับ-จ่าย ประจำวัน'!$B102,ผลิต1!Q:Q)+SUMIF(ผลิต2!$C:$C,'รับ-จ่าย ประจำวัน'!$B102,ผลิต2!Q:Q)+SUMIF(เส้นแต่งหน้าขนมเค้ก!$C:$C,'รับ-จ่าย ประจำวัน'!$B102,เส้นแต่งหน้าขนมเค้ก!Q:Q)+SUMIF(แพ็ค!$C:$C,'รับ-จ่าย ประจำวัน'!$B102,แพ็ค!Q:Q)+SUMIF(ธุรการ!$C:$C,'รับ-จ่าย ประจำวัน'!$B102,ธุรการ!Q:Q)+SUMIF(เส้นแต่งหน้าขนมปัง!$C:$C,'รับ-จ่าย ประจำวัน'!$B102,เส้นแต่งหน้าขนมปัง!Q:Q)+SUMIF('วางแผนBC,CJ'!$C:$C,'รับ-จ่าย ประจำวัน'!$B102,'วางแผนBC,CJ'!Q:Q)+SUMIF(RD!$C:$C,'รับ-จ่าย ประจำวัน'!$B102,RD!Q:Q)+SUMIF('FG,ออนไล,คัดแยก'!$C:$C,'รับ-จ่าย ประจำวัน'!$B102,'FG,ออนไล,คัดแยก'!Q:Q)</f>
        <v>0</v>
      </c>
      <c r="AY102" s="16">
        <f>SUMIF(เตรียมส่วนผสม!$C:$C,'รับ-จ่าย ประจำวัน'!$B102,เตรียมส่วนผสม!R:R)+SUMIF(กวนไส้!$C:$C,'รับ-จ่าย ประจำวัน'!$B102,กวนไส้!R:R)+SUMIF(ผลิต1!$C:$C,'รับ-จ่าย ประจำวัน'!$B102,ผลิต1!R:R)+SUMIF(ผลิต2!$C:$C,'รับ-จ่าย ประจำวัน'!$B102,ผลิต2!R:R)+SUMIF(เส้นแต่งหน้าขนมเค้ก!$C:$C,'รับ-จ่าย ประจำวัน'!$B102,เส้นแต่งหน้าขนมเค้ก!R:R)+SUMIF(แพ็ค!$C:$C,'รับ-จ่าย ประจำวัน'!$B102,แพ็ค!R:R)+SUMIF(ธุรการ!$C:$C,'รับ-จ่าย ประจำวัน'!$B102,ธุรการ!R:R)+SUMIF(เส้นแต่งหน้าขนมปัง!$C:$C,'รับ-จ่าย ประจำวัน'!$B102,เส้นแต่งหน้าขนมปัง!R:R)+SUMIF('วางแผนBC,CJ'!$C:$C,'รับ-จ่าย ประจำวัน'!$B102,'วางแผนBC,CJ'!R:R)+SUMIF(RD!$C:$C,'รับ-จ่าย ประจำวัน'!$B102,RD!R:R)+SUMIF('FG,ออนไล,คัดแยก'!$C:$C,'รับ-จ่าย ประจำวัน'!$B102,'FG,ออนไล,คัดแยก'!R:R)</f>
        <v>0</v>
      </c>
      <c r="AZ102" s="16">
        <f>SUMIF(เตรียมส่วนผสม!$C:$C,'รับ-จ่าย ประจำวัน'!$B102,เตรียมส่วนผสม!S:S)+SUMIF(กวนไส้!$C:$C,'รับ-จ่าย ประจำวัน'!$B102,กวนไส้!S:S)+SUMIF(ผลิต1!$C:$C,'รับ-จ่าย ประจำวัน'!$B102,ผลิต1!S:S)+SUMIF(ผลิต2!$C:$C,'รับ-จ่าย ประจำวัน'!$B102,ผลิต2!S:S)+SUMIF(เส้นแต่งหน้าขนมเค้ก!$C:$C,'รับ-จ่าย ประจำวัน'!$B102,เส้นแต่งหน้าขนมเค้ก!S:S)+SUMIF(แพ็ค!$C:$C,'รับ-จ่าย ประจำวัน'!$B102,แพ็ค!S:S)+SUMIF(ธุรการ!$C:$C,'รับ-จ่าย ประจำวัน'!$B102,ธุรการ!S:S)+SUMIF(เส้นแต่งหน้าขนมปัง!$C:$C,'รับ-จ่าย ประจำวัน'!$B102,เส้นแต่งหน้าขนมปัง!S:S)+SUMIF('วางแผนBC,CJ'!$C:$C,'รับ-จ่าย ประจำวัน'!$B102,'วางแผนBC,CJ'!S:S)+SUMIF(RD!$C:$C,'รับ-จ่าย ประจำวัน'!$B102,RD!S:S)+SUMIF('FG,ออนไล,คัดแยก'!$C:$C,'รับ-จ่าย ประจำวัน'!$B102,'FG,ออนไล,คัดแยก'!S:S)</f>
        <v>4</v>
      </c>
      <c r="BA102" s="16">
        <f>SUMIF(เตรียมส่วนผสม!$C:$C,'รับ-จ่าย ประจำวัน'!$B102,เตรียมส่วนผสม!T:T)+SUMIF(กวนไส้!$C:$C,'รับ-จ่าย ประจำวัน'!$B102,กวนไส้!T:T)+SUMIF(ผลิต1!$C:$C,'รับ-จ่าย ประจำวัน'!$B102,ผลิต1!T:T)+SUMIF(ผลิต2!$C:$C,'รับ-จ่าย ประจำวัน'!$B102,ผลิต2!T:T)+SUMIF(เส้นแต่งหน้าขนมเค้ก!$C:$C,'รับ-จ่าย ประจำวัน'!$B102,เส้นแต่งหน้าขนมเค้ก!T:T)+SUMIF(แพ็ค!$C:$C,'รับ-จ่าย ประจำวัน'!$B102,แพ็ค!T:T)+SUMIF(ธุรการ!$C:$C,'รับ-จ่าย ประจำวัน'!$B102,ธุรการ!T:T)+SUMIF(เส้นแต่งหน้าขนมปัง!$C:$C,'รับ-จ่าย ประจำวัน'!$B102,เส้นแต่งหน้าขนมปัง!T:T)+SUMIF('วางแผนBC,CJ'!$C:$C,'รับ-จ่าย ประจำวัน'!$B102,'วางแผนBC,CJ'!T:T)+SUMIF(RD!$C:$C,'รับ-จ่าย ประจำวัน'!$B102,RD!T:T)+SUMIF('FG,ออนไล,คัดแยก'!$C:$C,'รับ-จ่าย ประจำวัน'!$B102,'FG,ออนไล,คัดแยก'!T:T)</f>
        <v>0</v>
      </c>
      <c r="BB102" s="16">
        <f>SUMIF(เตรียมส่วนผสม!$C:$C,'รับ-จ่าย ประจำวัน'!$B102,เตรียมส่วนผสม!U:U)+SUMIF(กวนไส้!$C:$C,'รับ-จ่าย ประจำวัน'!$B102,กวนไส้!U:U)+SUMIF(ผลิต1!$C:$C,'รับ-จ่าย ประจำวัน'!$B102,ผลิต1!U:U)+SUMIF(ผลิต2!$C:$C,'รับ-จ่าย ประจำวัน'!$B102,ผลิต2!U:U)+SUMIF(เส้นแต่งหน้าขนมเค้ก!$C:$C,'รับ-จ่าย ประจำวัน'!$B102,เส้นแต่งหน้าขนมเค้ก!U:U)+SUMIF(แพ็ค!$C:$C,'รับ-จ่าย ประจำวัน'!$B102,แพ็ค!U:U)+SUMIF(ธุรการ!$C:$C,'รับ-จ่าย ประจำวัน'!$B102,ธุรการ!U:U)+SUMIF(เส้นแต่งหน้าขนมปัง!$C:$C,'รับ-จ่าย ประจำวัน'!$B102,เส้นแต่งหน้าขนมปัง!U:U)+SUMIF('วางแผนBC,CJ'!$C:$C,'รับ-จ่าย ประจำวัน'!$B102,'วางแผนBC,CJ'!U:U)+SUMIF(RD!$C:$C,'รับ-จ่าย ประจำวัน'!$B102,RD!U:U)+SUMIF('FG,ออนไล,คัดแยก'!$C:$C,'รับ-จ่าย ประจำวัน'!$B102,'FG,ออนไล,คัดแยก'!U:U)</f>
        <v>2</v>
      </c>
      <c r="BC102" s="16">
        <f>SUMIF(เตรียมส่วนผสม!$C:$C,'รับ-จ่าย ประจำวัน'!$B102,เตรียมส่วนผสม!V:V)+SUMIF(กวนไส้!$C:$C,'รับ-จ่าย ประจำวัน'!$B102,กวนไส้!V:V)+SUMIF(ผลิต1!$C:$C,'รับ-จ่าย ประจำวัน'!$B102,ผลิต1!V:V)+SUMIF(ผลิต2!$C:$C,'รับ-จ่าย ประจำวัน'!$B102,ผลิต2!V:V)+SUMIF(เส้นแต่งหน้าขนมเค้ก!$C:$C,'รับ-จ่าย ประจำวัน'!$B102,เส้นแต่งหน้าขนมเค้ก!V:V)+SUMIF(แพ็ค!$C:$C,'รับ-จ่าย ประจำวัน'!$B102,แพ็ค!V:V)+SUMIF(ธุรการ!$C:$C,'รับ-จ่าย ประจำวัน'!$B102,ธุรการ!V:V)+SUMIF(เส้นแต่งหน้าขนมปัง!$C:$C,'รับ-จ่าย ประจำวัน'!$B102,เส้นแต่งหน้าขนมปัง!V:V)+SUMIF('วางแผนBC,CJ'!$C:$C,'รับ-จ่าย ประจำวัน'!$B102,'วางแผนBC,CJ'!V:V)+SUMIF(RD!$C:$C,'รับ-จ่าย ประจำวัน'!$B102,RD!V:V)+SUMIF('FG,ออนไล,คัดแยก'!$C:$C,'รับ-จ่าย ประจำวัน'!$B102,'FG,ออนไล,คัดแยก'!V:V)</f>
        <v>0</v>
      </c>
      <c r="BD102" s="16">
        <f>SUMIF(เตรียมส่วนผสม!$C:$C,'รับ-จ่าย ประจำวัน'!$B102,เตรียมส่วนผสม!W:W)+SUMIF(กวนไส้!$C:$C,'รับ-จ่าย ประจำวัน'!$B102,กวนไส้!W:W)+SUMIF(ผลิต1!$C:$C,'รับ-จ่าย ประจำวัน'!$B102,ผลิต1!W:W)+SUMIF(ผลิต2!$C:$C,'รับ-จ่าย ประจำวัน'!$B102,ผลิต2!W:W)+SUMIF(เส้นแต่งหน้าขนมเค้ก!$C:$C,'รับ-จ่าย ประจำวัน'!$B102,เส้นแต่งหน้าขนมเค้ก!W:W)+SUMIF(แพ็ค!$C:$C,'รับ-จ่าย ประจำวัน'!$B102,แพ็ค!W:W)+SUMIF(ธุรการ!$C:$C,'รับ-จ่าย ประจำวัน'!$B102,ธุรการ!W:W)+SUMIF(เส้นแต่งหน้าขนมปัง!$C:$C,'รับ-จ่าย ประจำวัน'!$B102,เส้นแต่งหน้าขนมปัง!W:W)+SUMIF('วางแผนBC,CJ'!$C:$C,'รับ-จ่าย ประจำวัน'!$B102,'วางแผนBC,CJ'!W:W)+SUMIF(RD!$C:$C,'รับ-จ่าย ประจำวัน'!$B102,RD!W:W)+SUMIF('FG,ออนไล,คัดแยก'!$C:$C,'รับ-จ่าย ประจำวัน'!$B102,'FG,ออนไล,คัดแยก'!W:W)</f>
        <v>2</v>
      </c>
      <c r="BE102" s="16">
        <f>SUMIF(เตรียมส่วนผสม!$C:$C,'รับ-จ่าย ประจำวัน'!$B102,เตรียมส่วนผสม!X:X)+SUMIF(กวนไส้!$C:$C,'รับ-จ่าย ประจำวัน'!$B102,กวนไส้!X:X)+SUMIF(ผลิต1!$C:$C,'รับ-จ่าย ประจำวัน'!$B102,ผลิต1!X:X)+SUMIF(ผลิต2!$C:$C,'รับ-จ่าย ประจำวัน'!$B102,ผลิต2!X:X)+SUMIF(เส้นแต่งหน้าขนมเค้ก!$C:$C,'รับ-จ่าย ประจำวัน'!$B102,เส้นแต่งหน้าขนมเค้ก!X:X)+SUMIF(แพ็ค!$C:$C,'รับ-จ่าย ประจำวัน'!$B102,แพ็ค!X:X)+SUMIF(ธุรการ!$C:$C,'รับ-จ่าย ประจำวัน'!$B102,ธุรการ!X:X)+SUMIF(เส้นแต่งหน้าขนมปัง!$C:$C,'รับ-จ่าย ประจำวัน'!$B102,เส้นแต่งหน้าขนมปัง!X:X)+SUMIF('วางแผนBC,CJ'!$C:$C,'รับ-จ่าย ประจำวัน'!$B102,'วางแผนBC,CJ'!X:X)+SUMIF(RD!$C:$C,'รับ-จ่าย ประจำวัน'!$B102,RD!X:X)+SUMIF('FG,ออนไล,คัดแยก'!$C:$C,'รับ-จ่าย ประจำวัน'!$B102,'FG,ออนไล,คัดแยก'!X:X)</f>
        <v>0</v>
      </c>
      <c r="BF102" s="16">
        <f>SUMIF(เตรียมส่วนผสม!$C:$C,'รับ-จ่าย ประจำวัน'!$B102,เตรียมส่วนผสม!Y:Y)+SUMIF(กวนไส้!$C:$C,'รับ-จ่าย ประจำวัน'!$B102,กวนไส้!Y:Y)+SUMIF(ผลิต1!$C:$C,'รับ-จ่าย ประจำวัน'!$B102,ผลิต1!Y:Y)+SUMIF(ผลิต2!$C:$C,'รับ-จ่าย ประจำวัน'!$B102,ผลิต2!Y:Y)+SUMIF(เส้นแต่งหน้าขนมเค้ก!$C:$C,'รับ-จ่าย ประจำวัน'!$B102,เส้นแต่งหน้าขนมเค้ก!Y:Y)+SUMIF(แพ็ค!$C:$C,'รับ-จ่าย ประจำวัน'!$B102,แพ็ค!Y:Y)+SUMIF(ธุรการ!$C:$C,'รับ-จ่าย ประจำวัน'!$B102,ธุรการ!Y:Y)+SUMIF(เส้นแต่งหน้าขนมปัง!$C:$C,'รับ-จ่าย ประจำวัน'!$B102,เส้นแต่งหน้าขนมปัง!Y:Y)+SUMIF('วางแผนBC,CJ'!$C:$C,'รับ-จ่าย ประจำวัน'!$B102,'วางแผนBC,CJ'!Y:Y)+SUMIF(RD!$C:$C,'รับ-จ่าย ประจำวัน'!$B102,RD!Y:Y)+SUMIF('FG,ออนไล,คัดแยก'!$C:$C,'รับ-จ่าย ประจำวัน'!$B102,'FG,ออนไล,คัดแยก'!Y:Y)</f>
        <v>0</v>
      </c>
      <c r="BG102" s="16">
        <f>SUMIF(เตรียมส่วนผสม!$C:$C,'รับ-จ่าย ประจำวัน'!$B102,เตรียมส่วนผสม!Z:Z)+SUMIF(กวนไส้!$C:$C,'รับ-จ่าย ประจำวัน'!$B102,กวนไส้!Z:Z)+SUMIF(ผลิต1!$C:$C,'รับ-จ่าย ประจำวัน'!$B102,ผลิต1!Z:Z)+SUMIF(ผลิต2!$C:$C,'รับ-จ่าย ประจำวัน'!$B102,ผลิต2!Z:Z)+SUMIF(เส้นแต่งหน้าขนมเค้ก!$C:$C,'รับ-จ่าย ประจำวัน'!$B102,เส้นแต่งหน้าขนมเค้ก!Z:Z)+SUMIF(แพ็ค!$C:$C,'รับ-จ่าย ประจำวัน'!$B102,แพ็ค!Z:Z)+SUMIF(ธุรการ!$C:$C,'รับ-จ่าย ประจำวัน'!$B102,ธุรการ!Z:Z)+SUMIF(เส้นแต่งหน้าขนมปัง!$C:$C,'รับ-จ่าย ประจำวัน'!$B102,เส้นแต่งหน้าขนมปัง!Z:Z)+SUMIF('วางแผนBC,CJ'!$C:$C,'รับ-จ่าย ประจำวัน'!$B102,'วางแผนBC,CJ'!Z:Z)+SUMIF(RD!$C:$C,'รับ-จ่าย ประจำวัน'!$B102,RD!Z:Z)+SUMIF('FG,ออนไล,คัดแยก'!$C:$C,'รับ-จ่าย ประจำวัน'!$B102,'FG,ออนไล,คัดแยก'!Z:Z)</f>
        <v>2</v>
      </c>
      <c r="BH102" s="16">
        <f>SUMIF(เตรียมส่วนผสม!$C:$C,'รับ-จ่าย ประจำวัน'!$B102,เตรียมส่วนผสม!AA:AA)+SUMIF(กวนไส้!$C:$C,'รับ-จ่าย ประจำวัน'!$B102,กวนไส้!AA:AA)+SUMIF(ผลิต1!$C:$C,'รับ-จ่าย ประจำวัน'!$B102,ผลิต1!AA:AA)+SUMIF(ผลิต2!$C:$C,'รับ-จ่าย ประจำวัน'!$B102,ผลิต2!AA:AA)+SUMIF(เส้นแต่งหน้าขนมเค้ก!$C:$C,'รับ-จ่าย ประจำวัน'!$B102,เส้นแต่งหน้าขนมเค้ก!AA:AA)+SUMIF(แพ็ค!$C:$C,'รับ-จ่าย ประจำวัน'!$B102,แพ็ค!AA:AA)+SUMIF(ธุรการ!$C:$C,'รับ-จ่าย ประจำวัน'!$B102,ธุรการ!AA:AA)+SUMIF(เส้นแต่งหน้าขนมปัง!$C:$C,'รับ-จ่าย ประจำวัน'!$B102,เส้นแต่งหน้าขนมปัง!AA:AA)+SUMIF('วางแผนBC,CJ'!$C:$C,'รับ-จ่าย ประจำวัน'!$B102,'วางแผนBC,CJ'!AA:AA)+SUMIF(RD!$C:$C,'รับ-จ่าย ประจำวัน'!$B102,RD!AA:AA)+SUMIF('FG,ออนไล,คัดแยก'!$C:$C,'รับ-จ่าย ประจำวัน'!$B102,'FG,ออนไล,คัดแยก'!AA:AA)</f>
        <v>0</v>
      </c>
      <c r="BI102" s="16">
        <f>SUMIF(เตรียมส่วนผสม!$C:$C,'รับ-จ่าย ประจำวัน'!$B102,เตรียมส่วนผสม!AB:AB)+SUMIF(กวนไส้!$C:$C,'รับ-จ่าย ประจำวัน'!$B102,กวนไส้!AB:AB)+SUMIF(ผลิต1!$C:$C,'รับ-จ่าย ประจำวัน'!$B102,ผลิต1!AB:AB)+SUMIF(ผลิต2!$C:$C,'รับ-จ่าย ประจำวัน'!$B102,ผลิต2!AB:AB)+SUMIF(เส้นแต่งหน้าขนมเค้ก!$C:$C,'รับ-จ่าย ประจำวัน'!$B102,เส้นแต่งหน้าขนมเค้ก!AB:AB)+SUMIF(แพ็ค!$C:$C,'รับ-จ่าย ประจำวัน'!$B102,แพ็ค!AB:AB)+SUMIF(ธุรการ!$C:$C,'รับ-จ่าย ประจำวัน'!$B102,ธุรการ!AB:AB)+SUMIF(เส้นแต่งหน้าขนมปัง!$C:$C,'รับ-จ่าย ประจำวัน'!$B102,เส้นแต่งหน้าขนมปัง!AB:AB)+SUMIF('วางแผนBC,CJ'!$C:$C,'รับ-จ่าย ประจำวัน'!$B102,'วางแผนBC,CJ'!AB:AB)+SUMIF(RD!$C:$C,'รับ-จ่าย ประจำวัน'!$B102,RD!AB:AB)+SUMIF('FG,ออนไล,คัดแยก'!$C:$C,'รับ-จ่าย ประจำวัน'!$B102,'FG,ออนไล,คัดแยก'!AB:AB)</f>
        <v>5</v>
      </c>
      <c r="BJ102" s="16">
        <f>SUMIF(เตรียมส่วนผสม!$C:$C,'รับ-จ่าย ประจำวัน'!$B102,เตรียมส่วนผสม!AC:AC)+SUMIF(กวนไส้!$C:$C,'รับ-จ่าย ประจำวัน'!$B102,กวนไส้!AC:AC)+SUMIF(ผลิต1!$C:$C,'รับ-จ่าย ประจำวัน'!$B102,ผลิต1!AC:AC)+SUMIF(ผลิต2!$C:$C,'รับ-จ่าย ประจำวัน'!$B102,ผลิต2!AC:AC)+SUMIF(เส้นแต่งหน้าขนมเค้ก!$C:$C,'รับ-จ่าย ประจำวัน'!$B102,เส้นแต่งหน้าขนมเค้ก!AC:AC)+SUMIF(แพ็ค!$C:$C,'รับ-จ่าย ประจำวัน'!$B102,แพ็ค!AC:AC)+SUMIF(ธุรการ!$C:$C,'รับ-จ่าย ประจำวัน'!$B102,ธุรการ!AC:AC)+SUMIF(เส้นแต่งหน้าขนมปัง!$C:$C,'รับ-จ่าย ประจำวัน'!$B102,เส้นแต่งหน้าขนมปัง!AC:AC)+SUMIF('วางแผนBC,CJ'!$C:$C,'รับ-จ่าย ประจำวัน'!$B102,'วางแผนBC,CJ'!AC:AC)+SUMIF(RD!$C:$C,'รับ-จ่าย ประจำวัน'!$B102,RD!AC:AC)+SUMIF('FG,ออนไล,คัดแยก'!$C:$C,'รับ-จ่าย ประจำวัน'!$B102,'FG,ออนไล,คัดแยก'!AC:AC)</f>
        <v>0</v>
      </c>
      <c r="BK102" s="16">
        <f>SUMIF(เตรียมส่วนผสม!$C:$C,'รับ-จ่าย ประจำวัน'!$B102,เตรียมส่วนผสม!AD:AD)+SUMIF(กวนไส้!$C:$C,'รับ-จ่าย ประจำวัน'!$B102,กวนไส้!AD:AD)+SUMIF(ผลิต1!$C:$C,'รับ-จ่าย ประจำวัน'!$B102,ผลิต1!AD:AD)+SUMIF(ผลิต2!$C:$C,'รับ-จ่าย ประจำวัน'!$B102,ผลิต2!AD:AD)+SUMIF(เส้นแต่งหน้าขนมเค้ก!$C:$C,'รับ-จ่าย ประจำวัน'!$B102,เส้นแต่งหน้าขนมเค้ก!AD:AD)+SUMIF(แพ็ค!$C:$C,'รับ-จ่าย ประจำวัน'!$B102,แพ็ค!AD:AD)+SUMIF(ธุรการ!$C:$C,'รับ-จ่าย ประจำวัน'!$B102,ธุรการ!AD:AD)+SUMIF(เส้นแต่งหน้าขนมปัง!$C:$C,'รับ-จ่าย ประจำวัน'!$B102,เส้นแต่งหน้าขนมปัง!AD:AD)+SUMIF('วางแผนBC,CJ'!$C:$C,'รับ-จ่าย ประจำวัน'!$B102,'วางแผนBC,CJ'!AD:AD)+SUMIF(RD!$C:$C,'รับ-จ่าย ประจำวัน'!$B102,RD!AD:AD)+SUMIF('FG,ออนไล,คัดแยก'!$C:$C,'รับ-จ่าย ประจำวัน'!$B102,'FG,ออนไล,คัดแยก'!AD:AD)</f>
        <v>0</v>
      </c>
      <c r="BL102" s="16">
        <f>SUMIF(เตรียมส่วนผสม!$C:$C,'รับ-จ่าย ประจำวัน'!$B102,เตรียมส่วนผสม!AE:AE)+SUMIF(กวนไส้!$C:$C,'รับ-จ่าย ประจำวัน'!$B102,กวนไส้!AE:AE)+SUMIF(ผลิต1!$C:$C,'รับ-จ่าย ประจำวัน'!$B102,ผลิต1!AE:AE)+SUMIF(ผลิต2!$C:$C,'รับ-จ่าย ประจำวัน'!$B102,ผลิต2!AE:AE)+SUMIF(เส้นแต่งหน้าขนมเค้ก!$C:$C,'รับ-จ่าย ประจำวัน'!$B102,เส้นแต่งหน้าขนมเค้ก!AE:AE)+SUMIF(แพ็ค!$C:$C,'รับ-จ่าย ประจำวัน'!$B102,แพ็ค!AE:AE)+SUMIF(ธุรการ!$C:$C,'รับ-จ่าย ประจำวัน'!$B102,ธุรการ!AE:AE)+SUMIF(เส้นแต่งหน้าขนมปัง!$C:$C,'รับ-จ่าย ประจำวัน'!$B102,เส้นแต่งหน้าขนมปัง!AE:AE)+SUMIF('วางแผนBC,CJ'!$C:$C,'รับ-จ่าย ประจำวัน'!$B102,'วางแผนBC,CJ'!AE:AE)+SUMIF(RD!$C:$C,'รับ-จ่าย ประจำวัน'!$B102,RD!AE:AE)+SUMIF('FG,ออนไล,คัดแยก'!$C:$C,'รับ-จ่าย ประจำวัน'!$B102,'FG,ออนไล,คัดแยก'!AE:AE)</f>
        <v>2</v>
      </c>
      <c r="BM102" s="16">
        <f>SUMIF(เตรียมส่วนผสม!$C:$C,'รับ-จ่าย ประจำวัน'!$B102,เตรียมส่วนผสม!AF:AF)+SUMIF(กวนไส้!$C:$C,'รับ-จ่าย ประจำวัน'!$B102,กวนไส้!AF:AF)+SUMIF(ผลิต1!$C:$C,'รับ-จ่าย ประจำวัน'!$B102,ผลิต1!AF:AF)+SUMIF(ผลิต2!$C:$C,'รับ-จ่าย ประจำวัน'!$B102,ผลิต2!AF:AF)+SUMIF(เส้นแต่งหน้าขนมเค้ก!$C:$C,'รับ-จ่าย ประจำวัน'!$B102,เส้นแต่งหน้าขนมเค้ก!AF:AF)+SUMIF(แพ็ค!$C:$C,'รับ-จ่าย ประจำวัน'!$B102,แพ็ค!AF:AF)+SUMIF(ธุรการ!$C:$C,'รับ-จ่าย ประจำวัน'!$B102,ธุรการ!AF:AF)+SUMIF(เส้นแต่งหน้าขนมปัง!$C:$C,'รับ-จ่าย ประจำวัน'!$B102,เส้นแต่งหน้าขนมปัง!AF:AF)+SUMIF('วางแผนBC,CJ'!$C:$C,'รับ-จ่าย ประจำวัน'!$B102,'วางแผนBC,CJ'!AF:AF)+SUMIF(RD!$C:$C,'รับ-จ่าย ประจำวัน'!$B102,RD!AF:AF)+SUMIF('FG,ออนไล,คัดแยก'!$C:$C,'รับ-จ่าย ประจำวัน'!$B102,'FG,ออนไล,คัดแยก'!AF:AF)</f>
        <v>1</v>
      </c>
      <c r="BN102" s="16">
        <f>SUMIF(เตรียมส่วนผสม!$C:$C,'รับ-จ่าย ประจำวัน'!$B102,เตรียมส่วนผสม!AG:AG)+SUMIF(กวนไส้!$C:$C,'รับ-จ่าย ประจำวัน'!$B102,กวนไส้!AG:AG)+SUMIF(ผลิต1!$C:$C,'รับ-จ่าย ประจำวัน'!$B102,ผลิต1!AG:AG)+SUMIF(ผลิต2!$C:$C,'รับ-จ่าย ประจำวัน'!$B102,ผลิต2!AG:AG)+SUMIF(เส้นแต่งหน้าขนมเค้ก!$C:$C,'รับ-จ่าย ประจำวัน'!$B102,เส้นแต่งหน้าขนมเค้ก!AG:AG)+SUMIF(แพ็ค!$C:$C,'รับ-จ่าย ประจำวัน'!$B102,แพ็ค!AG:AG)+SUMIF(ธุรการ!$C:$C,'รับ-จ่าย ประจำวัน'!$B102,ธุรการ!AG:AG)+SUMIF(เส้นแต่งหน้าขนมปัง!$C:$C,'รับ-จ่าย ประจำวัน'!$B102,เส้นแต่งหน้าขนมปัง!AG:AG)+SUMIF('วางแผนBC,CJ'!$C:$C,'รับ-จ่าย ประจำวัน'!$B102,'วางแผนBC,CJ'!AG:AG)+SUMIF(RD!$C:$C,'รับ-จ่าย ประจำวัน'!$B102,RD!AG:AG)+SUMIF('FG,ออนไล,คัดแยก'!$C:$C,'รับ-จ่าย ประจำวัน'!$B102,'FG,ออนไล,คัดแยก'!AG:AG)</f>
        <v>3</v>
      </c>
      <c r="BO102" s="16">
        <f>SUMIF(เตรียมส่วนผสม!$C:$C,'รับ-จ่าย ประจำวัน'!$B102,เตรียมส่วนผสม!AH:AH)+SUMIF(กวนไส้!$C:$C,'รับ-จ่าย ประจำวัน'!$B102,กวนไส้!AH:AH)+SUMIF(ผลิต1!$C:$C,'รับ-จ่าย ประจำวัน'!$B102,ผลิต1!AH:AH)+SUMIF(ผลิต2!$C:$C,'รับ-จ่าย ประจำวัน'!$B102,ผลิต2!AH:AH)+SUMIF(เส้นแต่งหน้าขนมเค้ก!$C:$C,'รับ-จ่าย ประจำวัน'!$B102,เส้นแต่งหน้าขนมเค้ก!AH:AH)+SUMIF(แพ็ค!$C:$C,'รับ-จ่าย ประจำวัน'!$B102,แพ็ค!AH:AH)+SUMIF(ธุรการ!$C:$C,'รับ-จ่าย ประจำวัน'!$B102,ธุรการ!AH:AH)+SUMIF(เส้นแต่งหน้าขนมปัง!$C:$C,'รับ-จ่าย ประจำวัน'!$B102,เส้นแต่งหน้าขนมปัง!AH:AH)+SUMIF('วางแผนBC,CJ'!$C:$C,'รับ-จ่าย ประจำวัน'!$B102,'วางแผนBC,CJ'!AH:AH)+SUMIF(RD!$C:$C,'รับ-จ่าย ประจำวัน'!$B102,RD!AH:AH)+SUMIF('FG,ออนไล,คัดแยก'!$C:$C,'รับ-จ่าย ประจำวัน'!$B102,'FG,ออนไล,คัดแยก'!AH:AH)</f>
        <v>0</v>
      </c>
      <c r="BP102" s="16">
        <f>SUMIF(เตรียมส่วนผสม!$C:$C,'รับ-จ่าย ประจำวัน'!$B102,เตรียมส่วนผสม!AI:AI)+SUMIF(กวนไส้!$C:$C,'รับ-จ่าย ประจำวัน'!$B102,กวนไส้!AI:AI)+SUMIF(ผลิต1!$C:$C,'รับ-จ่าย ประจำวัน'!$B102,ผลิต1!AI:AI)+SUMIF(ผลิต2!$C:$C,'รับ-จ่าย ประจำวัน'!$B102,ผลิต2!AI:AI)+SUMIF(เส้นแต่งหน้าขนมเค้ก!$C:$C,'รับ-จ่าย ประจำวัน'!$B102,เส้นแต่งหน้าขนมเค้ก!AI:AI)+SUMIF(แพ็ค!$C:$C,'รับ-จ่าย ประจำวัน'!$B102,แพ็ค!AI:AI)+SUMIF(ธุรการ!$C:$C,'รับ-จ่าย ประจำวัน'!$B102,ธุรการ!AI:AI)+SUMIF(เส้นแต่งหน้าขนมปัง!$C:$C,'รับ-จ่าย ประจำวัน'!$B102,เส้นแต่งหน้าขนมปัง!AI:AI)+SUMIF('วางแผนBC,CJ'!$C:$C,'รับ-จ่าย ประจำวัน'!$B102,'วางแผนBC,CJ'!AI:AI)+SUMIF(RD!$C:$C,'รับ-จ่าย ประจำวัน'!$B102,RD!AI:AI)+SUMIF('FG,ออนไล,คัดแยก'!$C:$C,'รับ-จ่าย ประจำวัน'!$B102,'FG,ออนไล,คัดแยก'!AI:AI)</f>
        <v>2</v>
      </c>
      <c r="BQ102" s="16">
        <f>SUMIF(เตรียมส่วนผสม!$C:$C,'รับ-จ่าย ประจำวัน'!$B102,เตรียมส่วนผสม!AJ:AJ)+SUMIF(กวนไส้!$C:$C,'รับ-จ่าย ประจำวัน'!$B102,กวนไส้!AJ:AJ)+SUMIF(ผลิต1!$C:$C,'รับ-จ่าย ประจำวัน'!$B102,ผลิต1!AJ:AJ)+SUMIF(ผลิต2!$C:$C,'รับ-จ่าย ประจำวัน'!$B102,ผลิต2!AJ:AJ)+SUMIF(เส้นแต่งหน้าขนมเค้ก!$C:$C,'รับ-จ่าย ประจำวัน'!$B102,เส้นแต่งหน้าขนมเค้ก!AJ:AJ)+SUMIF(แพ็ค!$C:$C,'รับ-จ่าย ประจำวัน'!$B102,แพ็ค!AJ:AJ)+SUMIF(ธุรการ!$C:$C,'รับ-จ่าย ประจำวัน'!$B102,ธุรการ!AJ:AJ)+SUMIF(เส้นแต่งหน้าขนมปัง!$C:$C,'รับ-จ่าย ประจำวัน'!$B102,เส้นแต่งหน้าขนมปัง!AJ:AJ)+SUMIF('วางแผนBC,CJ'!$C:$C,'รับ-จ่าย ประจำวัน'!$B102,'วางแผนBC,CJ'!AJ:AJ)+SUMIF(RD!$C:$C,'รับ-จ่าย ประจำวัน'!$B102,RD!AJ:AJ)+SUMIF('FG,ออนไล,คัดแยก'!$C:$C,'รับ-จ่าย ประจำวัน'!$B102,'FG,ออนไล,คัดแยก'!AJ:AJ)</f>
        <v>2</v>
      </c>
      <c r="BR102" s="16">
        <f>SUMIF(เตรียมส่วนผสม!$C:$C,'รับ-จ่าย ประจำวัน'!$B102,เตรียมส่วนผสม!AK:AK)+SUMIF(กวนไส้!$C:$C,'รับ-จ่าย ประจำวัน'!$B102,กวนไส้!AK:AK)+SUMIF(ผลิต1!$C:$C,'รับ-จ่าย ประจำวัน'!$B102,ผลิต1!AK:AK)+SUMIF(ผลิต2!$C:$C,'รับ-จ่าย ประจำวัน'!$B102,ผลิต2!AK:AK)+SUMIF(เส้นแต่งหน้าขนมเค้ก!$C:$C,'รับ-จ่าย ประจำวัน'!$B102,เส้นแต่งหน้าขนมเค้ก!AK:AK)+SUMIF(แพ็ค!$C:$C,'รับ-จ่าย ประจำวัน'!$B102,แพ็ค!AK:AK)+SUMIF(ธุรการ!$C:$C,'รับ-จ่าย ประจำวัน'!$B102,ธุรการ!AK:AK)+SUMIF(เส้นแต่งหน้าขนมปัง!$C:$C,'รับ-จ่าย ประจำวัน'!$B102,เส้นแต่งหน้าขนมปัง!AK:AK)+SUMIF('วางแผนBC,CJ'!$C:$C,'รับ-จ่าย ประจำวัน'!$B102,'วางแผนBC,CJ'!AK:AK)+SUMIF(RD!$C:$C,'รับ-จ่าย ประจำวัน'!$B102,RD!AK:AK)+SUMIF('FG,ออนไล,คัดแยก'!$C:$C,'รับ-จ่าย ประจำวัน'!$B102,'FG,ออนไล,คัดแยก'!AK:AK)</f>
        <v>4</v>
      </c>
      <c r="BS102" s="16">
        <f>SUMIF(เตรียมส่วนผสม!$C:$C,'รับ-จ่าย ประจำวัน'!$B102,เตรียมส่วนผสม!AL:AL)+SUMIF(กวนไส้!$C:$C,'รับ-จ่าย ประจำวัน'!$B102,กวนไส้!AL:AL)+SUMIF(ผลิต1!$C:$C,'รับ-จ่าย ประจำวัน'!$B102,ผลิต1!AL:AL)+SUMIF(ผลิต2!$C:$C,'รับ-จ่าย ประจำวัน'!$B102,ผลิต2!AL:AL)+SUMIF(เส้นแต่งหน้าขนมเค้ก!$C:$C,'รับ-จ่าย ประจำวัน'!$B102,เส้นแต่งหน้าขนมเค้ก!AL:AL)+SUMIF(แพ็ค!$C:$C,'รับ-จ่าย ประจำวัน'!$B102,แพ็ค!AL:AL)+SUMIF(ธุรการ!$C:$C,'รับ-จ่าย ประจำวัน'!$B102,ธุรการ!AL:AL)+SUMIF(เส้นแต่งหน้าขนมปัง!$C:$C,'รับ-จ่าย ประจำวัน'!$B102,เส้นแต่งหน้าขนมปัง!AL:AL)+SUMIF('วางแผนBC,CJ'!$C:$C,'รับ-จ่าย ประจำวัน'!$B102,'วางแผนBC,CJ'!AL:AL)+SUMIF(RD!$C:$C,'รับ-จ่าย ประจำวัน'!$B102,RD!AL:AL)+SUMIF('FG,ออนไล,คัดแยก'!$C:$C,'รับ-จ่าย ประจำวัน'!$B102,'FG,ออนไล,คัดแยก'!AL:AL)</f>
        <v>0</v>
      </c>
      <c r="BT102" s="18">
        <f t="shared" si="20"/>
        <v>40</v>
      </c>
      <c r="BU102" s="116">
        <v>191</v>
      </c>
      <c r="BV102" s="146">
        <f t="shared" si="21"/>
        <v>54</v>
      </c>
      <c r="BW102" s="183">
        <v>30</v>
      </c>
      <c r="BX102" s="172">
        <f t="shared" si="31"/>
        <v>1.3333333333333333</v>
      </c>
      <c r="BY102" s="188">
        <f t="shared" si="22"/>
        <v>40.5</v>
      </c>
      <c r="BZ102" s="180">
        <f t="shared" ca="1" si="23"/>
        <v>46243.5</v>
      </c>
      <c r="CA102" s="152">
        <v>90</v>
      </c>
      <c r="CB102" s="93"/>
      <c r="CC102" s="93"/>
      <c r="CD102" s="93"/>
      <c r="CE102" s="93"/>
      <c r="CF102" s="93"/>
      <c r="CG102" s="93"/>
      <c r="CH102" s="93"/>
      <c r="CI102" s="93"/>
      <c r="CJ102" s="94"/>
      <c r="CK102" s="9">
        <f t="shared" si="24"/>
        <v>-137</v>
      </c>
    </row>
    <row r="103" spans="1:89" hidden="1" x14ac:dyDescent="0.5">
      <c r="A103" s="149"/>
      <c r="B103" s="34" t="s">
        <v>1347</v>
      </c>
      <c r="C103" s="10" t="s">
        <v>1348</v>
      </c>
      <c r="D103" s="135" t="s">
        <v>61</v>
      </c>
      <c r="E103" s="11">
        <v>0</v>
      </c>
      <c r="F103" s="163" t="s">
        <v>1605</v>
      </c>
      <c r="G103" s="11" t="s">
        <v>62</v>
      </c>
      <c r="H103" s="12">
        <v>2350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3"/>
      <c r="AF103" s="13"/>
      <c r="AG103" s="13"/>
      <c r="AH103" s="13"/>
      <c r="AI103" s="14"/>
      <c r="AJ103" s="14"/>
      <c r="AK103" s="14"/>
      <c r="AL103" s="14"/>
      <c r="AM103" s="14"/>
      <c r="AN103" s="15">
        <f t="shared" si="19"/>
        <v>0</v>
      </c>
      <c r="AO103" s="16">
        <f>SUMIF(เตรียมส่วนผสม!$C:$C,'รับ-จ่าย ประจำวัน'!$B103,เตรียมส่วนผสม!H:H)+SUMIF(กวนไส้!$C:$C,'รับ-จ่าย ประจำวัน'!$B103,กวนไส้!H:H)+SUMIF(ผลิต1!$C:$C,'รับ-จ่าย ประจำวัน'!$B103,ผลิต1!H:H)+SUMIF(ผลิต2!$C:$C,'รับ-จ่าย ประจำวัน'!$B103,ผลิต2!H:H)+SUMIF(เส้นแต่งหน้าขนมเค้ก!$C:$C,'รับ-จ่าย ประจำวัน'!$B103,เส้นแต่งหน้าขนมเค้ก!H:H)+SUMIF(แพ็ค!$C:$C,'รับ-จ่าย ประจำวัน'!$B103,แพ็ค!H:H)+SUMIF(ธุรการ!$C:$C,'รับ-จ่าย ประจำวัน'!$B103,ธุรการ!H:H)+SUMIF(เส้นแต่งหน้าขนมปัง!$C:$C,'รับ-จ่าย ประจำวัน'!$B103,เส้นแต่งหน้าขนมปัง!H:H)+SUMIF('วางแผนBC,CJ'!$C:$C,'รับ-จ่าย ประจำวัน'!$B103,'วางแผนBC,CJ'!H:H)+SUMIF(RD!$C:$C,'รับ-จ่าย ประจำวัน'!$B103,RD!H:H)+SUMIF('FG,ออนไล,คัดแยก'!$C:$C,'รับ-จ่าย ประจำวัน'!$B103,'FG,ออนไล,คัดแยก'!H:H)</f>
        <v>0</v>
      </c>
      <c r="AP103" s="16">
        <f>SUMIF(เตรียมส่วนผสม!$C:$C,'รับ-จ่าย ประจำวัน'!$B103,เตรียมส่วนผสม!I:I)+SUMIF(กวนไส้!$C:$C,'รับ-จ่าย ประจำวัน'!$B103,กวนไส้!I:I)+SUMIF(ผลิต1!$C:$C,'รับ-จ่าย ประจำวัน'!$B103,ผลิต1!I:I)+SUMIF(ผลิต2!$C:$C,'รับ-จ่าย ประจำวัน'!$B103,ผลิต2!I:I)+SUMIF(เส้นแต่งหน้าขนมเค้ก!$C:$C,'รับ-จ่าย ประจำวัน'!$B103,เส้นแต่งหน้าขนมเค้ก!I:I)+SUMIF(แพ็ค!$C:$C,'รับ-จ่าย ประจำวัน'!$B103,แพ็ค!I:I)+SUMIF(ธุรการ!$C:$C,'รับ-จ่าย ประจำวัน'!$B103,ธุรการ!I:I)+SUMIF(เส้นแต่งหน้าขนมปัง!$C:$C,'รับ-จ่าย ประจำวัน'!$B103,เส้นแต่งหน้าขนมปัง!I:I)+SUMIF('วางแผนBC,CJ'!$C:$C,'รับ-จ่าย ประจำวัน'!$B103,'วางแผนBC,CJ'!I:I)+SUMIF(RD!$C:$C,'รับ-จ่าย ประจำวัน'!$B103,RD!I:I)+SUMIF('FG,ออนไล,คัดแยก'!$C:$C,'รับ-จ่าย ประจำวัน'!$B103,'FG,ออนไล,คัดแยก'!I:I)</f>
        <v>0</v>
      </c>
      <c r="AQ103" s="16">
        <f>SUMIF(เตรียมส่วนผสม!$C:$C,'รับ-จ่าย ประจำวัน'!$B103,เตรียมส่วนผสม!J:J)+SUMIF(กวนไส้!$C:$C,'รับ-จ่าย ประจำวัน'!$B103,กวนไส้!J:J)+SUMIF(ผลิต1!$C:$C,'รับ-จ่าย ประจำวัน'!$B103,ผลิต1!J:J)+SUMIF(ผลิต2!$C:$C,'รับ-จ่าย ประจำวัน'!$B103,ผลิต2!J:J)+SUMIF(เส้นแต่งหน้าขนมเค้ก!$C:$C,'รับ-จ่าย ประจำวัน'!$B103,เส้นแต่งหน้าขนมเค้ก!J:J)+SUMIF(แพ็ค!$C:$C,'รับ-จ่าย ประจำวัน'!$B103,แพ็ค!J:J)+SUMIF(ธุรการ!$C:$C,'รับ-จ่าย ประจำวัน'!$B103,ธุรการ!J:J)+SUMIF(เส้นแต่งหน้าขนมปัง!$C:$C,'รับ-จ่าย ประจำวัน'!$B103,เส้นแต่งหน้าขนมปัง!J:J)+SUMIF('วางแผนBC,CJ'!$C:$C,'รับ-จ่าย ประจำวัน'!$B103,'วางแผนBC,CJ'!J:J)+SUMIF(RD!$C:$C,'รับ-จ่าย ประจำวัน'!$B103,RD!J:J)+SUMIF('FG,ออนไล,คัดแยก'!$C:$C,'รับ-จ่าย ประจำวัน'!$B103,'FG,ออนไล,คัดแยก'!J:J)</f>
        <v>0</v>
      </c>
      <c r="AR103" s="16">
        <f>SUMIF(เตรียมส่วนผสม!$C:$C,'รับ-จ่าย ประจำวัน'!$B103,เตรียมส่วนผสม!K:K)+SUMIF(กวนไส้!$C:$C,'รับ-จ่าย ประจำวัน'!$B103,กวนไส้!K:K)+SUMIF(ผลิต1!$C:$C,'รับ-จ่าย ประจำวัน'!$B103,ผลิต1!K:K)+SUMIF(ผลิต2!$C:$C,'รับ-จ่าย ประจำวัน'!$B103,ผลิต2!K:K)+SUMIF(เส้นแต่งหน้าขนมเค้ก!$C:$C,'รับ-จ่าย ประจำวัน'!$B103,เส้นแต่งหน้าขนมเค้ก!K:K)+SUMIF(แพ็ค!$C:$C,'รับ-จ่าย ประจำวัน'!$B103,แพ็ค!K:K)+SUMIF(ธุรการ!$C:$C,'รับ-จ่าย ประจำวัน'!$B103,ธุรการ!K:K)+SUMIF(เส้นแต่งหน้าขนมปัง!$C:$C,'รับ-จ่าย ประจำวัน'!$B103,เส้นแต่งหน้าขนมปัง!K:K)+SUMIF('วางแผนBC,CJ'!$C:$C,'รับ-จ่าย ประจำวัน'!$B103,'วางแผนBC,CJ'!K:K)+SUMIF(RD!$C:$C,'รับ-จ่าย ประจำวัน'!$B103,RD!K:K)+SUMIF('FG,ออนไล,คัดแยก'!$C:$C,'รับ-จ่าย ประจำวัน'!$B103,'FG,ออนไล,คัดแยก'!K:K)</f>
        <v>0</v>
      </c>
      <c r="AS103" s="16">
        <f>SUMIF(เตรียมส่วนผสม!$C:$C,'รับ-จ่าย ประจำวัน'!$B103,เตรียมส่วนผสม!L:L)+SUMIF(กวนไส้!$C:$C,'รับ-จ่าย ประจำวัน'!$B103,กวนไส้!L:L)+SUMIF(ผลิต1!$C:$C,'รับ-จ่าย ประจำวัน'!$B103,ผลิต1!L:L)+SUMIF(ผลิต2!$C:$C,'รับ-จ่าย ประจำวัน'!$B103,ผลิต2!L:L)+SUMIF(เส้นแต่งหน้าขนมเค้ก!$C:$C,'รับ-จ่าย ประจำวัน'!$B103,เส้นแต่งหน้าขนมเค้ก!L:L)+SUMIF(แพ็ค!$C:$C,'รับ-จ่าย ประจำวัน'!$B103,แพ็ค!L:L)+SUMIF(ธุรการ!$C:$C,'รับ-จ่าย ประจำวัน'!$B103,ธุรการ!L:L)+SUMIF(เส้นแต่งหน้าขนมปัง!$C:$C,'รับ-จ่าย ประจำวัน'!$B103,เส้นแต่งหน้าขนมปัง!L:L)+SUMIF('วางแผนBC,CJ'!$C:$C,'รับ-จ่าย ประจำวัน'!$B103,'วางแผนBC,CJ'!L:L)+SUMIF(RD!$C:$C,'รับ-จ่าย ประจำวัน'!$B103,RD!L:L)+SUMIF('FG,ออนไล,คัดแยก'!$C:$C,'รับ-จ่าย ประจำวัน'!$B103,'FG,ออนไล,คัดแยก'!L:L)</f>
        <v>0</v>
      </c>
      <c r="AT103" s="16">
        <f>SUMIF(เตรียมส่วนผสม!$C:$C,'รับ-จ่าย ประจำวัน'!$B103,เตรียมส่วนผสม!M:M)+SUMIF(กวนไส้!$C:$C,'รับ-จ่าย ประจำวัน'!$B103,กวนไส้!M:M)+SUMIF(ผลิต1!$C:$C,'รับ-จ่าย ประจำวัน'!$B103,ผลิต1!M:M)+SUMIF(ผลิต2!$C:$C,'รับ-จ่าย ประจำวัน'!$B103,ผลิต2!M:M)+SUMIF(เส้นแต่งหน้าขนมเค้ก!$C:$C,'รับ-จ่าย ประจำวัน'!$B103,เส้นแต่งหน้าขนมเค้ก!M:M)+SUMIF(แพ็ค!$C:$C,'รับ-จ่าย ประจำวัน'!$B103,แพ็ค!M:M)+SUMIF(ธุรการ!$C:$C,'รับ-จ่าย ประจำวัน'!$B103,ธุรการ!M:M)+SUMIF(เส้นแต่งหน้าขนมปัง!$C:$C,'รับ-จ่าย ประจำวัน'!$B103,เส้นแต่งหน้าขนมปัง!M:M)+SUMIF('วางแผนBC,CJ'!$C:$C,'รับ-จ่าย ประจำวัน'!$B103,'วางแผนBC,CJ'!M:M)+SUMIF(RD!$C:$C,'รับ-จ่าย ประจำวัน'!$B103,RD!M:M)+SUMIF('FG,ออนไล,คัดแยก'!$C:$C,'รับ-จ่าย ประจำวัน'!$B103,'FG,ออนไล,คัดแยก'!M:M)</f>
        <v>0</v>
      </c>
      <c r="AU103" s="16">
        <f>SUMIF(เตรียมส่วนผสม!$C:$C,'รับ-จ่าย ประจำวัน'!$B103,เตรียมส่วนผสม!N:N)+SUMIF(กวนไส้!$C:$C,'รับ-จ่าย ประจำวัน'!$B103,กวนไส้!N:N)+SUMIF(ผลิต1!$C:$C,'รับ-จ่าย ประจำวัน'!$B103,ผลิต1!N:N)+SUMIF(ผลิต2!$C:$C,'รับ-จ่าย ประจำวัน'!$B103,ผลิต2!N:N)+SUMIF(เส้นแต่งหน้าขนมเค้ก!$C:$C,'รับ-จ่าย ประจำวัน'!$B103,เส้นแต่งหน้าขนมเค้ก!N:N)+SUMIF(แพ็ค!$C:$C,'รับ-จ่าย ประจำวัน'!$B103,แพ็ค!N:N)+SUMIF(ธุรการ!$C:$C,'รับ-จ่าย ประจำวัน'!$B103,ธุรการ!N:N)+SUMIF(เส้นแต่งหน้าขนมปัง!$C:$C,'รับ-จ่าย ประจำวัน'!$B103,เส้นแต่งหน้าขนมปัง!N:N)+SUMIF('วางแผนBC,CJ'!$C:$C,'รับ-จ่าย ประจำวัน'!$B103,'วางแผนBC,CJ'!N:N)+SUMIF(RD!$C:$C,'รับ-จ่าย ประจำวัน'!$B103,RD!N:N)+SUMIF('FG,ออนไล,คัดแยก'!$C:$C,'รับ-จ่าย ประจำวัน'!$B103,'FG,ออนไล,คัดแยก'!N:N)</f>
        <v>0</v>
      </c>
      <c r="AV103" s="16">
        <f>SUMIF(เตรียมส่วนผสม!$C:$C,'รับ-จ่าย ประจำวัน'!$B103,เตรียมส่วนผสม!O:O)+SUMIF(กวนไส้!$C:$C,'รับ-จ่าย ประจำวัน'!$B103,กวนไส้!O:O)+SUMIF(ผลิต1!$C:$C,'รับ-จ่าย ประจำวัน'!$B103,ผลิต1!O:O)+SUMIF(ผลิต2!$C:$C,'รับ-จ่าย ประจำวัน'!$B103,ผลิต2!O:O)+SUMIF(เส้นแต่งหน้าขนมเค้ก!$C:$C,'รับ-จ่าย ประจำวัน'!$B103,เส้นแต่งหน้าขนมเค้ก!O:O)+SUMIF(แพ็ค!$C:$C,'รับ-จ่าย ประจำวัน'!$B103,แพ็ค!O:O)+SUMIF(ธุรการ!$C:$C,'รับ-จ่าย ประจำวัน'!$B103,ธุรการ!O:O)+SUMIF(เส้นแต่งหน้าขนมปัง!$C:$C,'รับ-จ่าย ประจำวัน'!$B103,เส้นแต่งหน้าขนมปัง!O:O)+SUMIF('วางแผนBC,CJ'!$C:$C,'รับ-จ่าย ประจำวัน'!$B103,'วางแผนBC,CJ'!O:O)+SUMIF(RD!$C:$C,'รับ-จ่าย ประจำวัน'!$B103,RD!O:O)+SUMIF('FG,ออนไล,คัดแยก'!$C:$C,'รับ-จ่าย ประจำวัน'!$B103,'FG,ออนไล,คัดแยก'!O:O)</f>
        <v>0</v>
      </c>
      <c r="AW103" s="16">
        <f>SUMIF(เตรียมส่วนผสม!$C:$C,'รับ-จ่าย ประจำวัน'!$B103,เตรียมส่วนผสม!P:P)+SUMIF(กวนไส้!$C:$C,'รับ-จ่าย ประจำวัน'!$B103,กวนไส้!P:P)+SUMIF(ผลิต1!$C:$C,'รับ-จ่าย ประจำวัน'!$B103,ผลิต1!P:P)+SUMIF(ผลิต2!$C:$C,'รับ-จ่าย ประจำวัน'!$B103,ผลิต2!P:P)+SUMIF(เส้นแต่งหน้าขนมเค้ก!$C:$C,'รับ-จ่าย ประจำวัน'!$B103,เส้นแต่งหน้าขนมเค้ก!P:P)+SUMIF(แพ็ค!$C:$C,'รับ-จ่าย ประจำวัน'!$B103,แพ็ค!P:P)+SUMIF(ธุรการ!$C:$C,'รับ-จ่าย ประจำวัน'!$B103,ธุรการ!P:P)+SUMIF(เส้นแต่งหน้าขนมปัง!$C:$C,'รับ-จ่าย ประจำวัน'!$B103,เส้นแต่งหน้าขนมปัง!P:P)+SUMIF('วางแผนBC,CJ'!$C:$C,'รับ-จ่าย ประจำวัน'!$B103,'วางแผนBC,CJ'!P:P)+SUMIF(RD!$C:$C,'รับ-จ่าย ประจำวัน'!$B103,RD!P:P)+SUMIF('FG,ออนไล,คัดแยก'!$C:$C,'รับ-จ่าย ประจำวัน'!$B103,'FG,ออนไล,คัดแยก'!P:P)</f>
        <v>0</v>
      </c>
      <c r="AX103" s="16">
        <f>SUMIF(เตรียมส่วนผสม!$C:$C,'รับ-จ่าย ประจำวัน'!$B103,เตรียมส่วนผสม!Q:Q)+SUMIF(กวนไส้!$C:$C,'รับ-จ่าย ประจำวัน'!$B103,กวนไส้!Q:Q)+SUMIF(ผลิต1!$C:$C,'รับ-จ่าย ประจำวัน'!$B103,ผลิต1!Q:Q)+SUMIF(ผลิต2!$C:$C,'รับ-จ่าย ประจำวัน'!$B103,ผลิต2!Q:Q)+SUMIF(เส้นแต่งหน้าขนมเค้ก!$C:$C,'รับ-จ่าย ประจำวัน'!$B103,เส้นแต่งหน้าขนมเค้ก!Q:Q)+SUMIF(แพ็ค!$C:$C,'รับ-จ่าย ประจำวัน'!$B103,แพ็ค!Q:Q)+SUMIF(ธุรการ!$C:$C,'รับ-จ่าย ประจำวัน'!$B103,ธุรการ!Q:Q)+SUMIF(เส้นแต่งหน้าขนมปัง!$C:$C,'รับ-จ่าย ประจำวัน'!$B103,เส้นแต่งหน้าขนมปัง!Q:Q)+SUMIF('วางแผนBC,CJ'!$C:$C,'รับ-จ่าย ประจำวัน'!$B103,'วางแผนBC,CJ'!Q:Q)+SUMIF(RD!$C:$C,'รับ-จ่าย ประจำวัน'!$B103,RD!Q:Q)+SUMIF('FG,ออนไล,คัดแยก'!$C:$C,'รับ-จ่าย ประจำวัน'!$B103,'FG,ออนไล,คัดแยก'!Q:Q)</f>
        <v>0</v>
      </c>
      <c r="AY103" s="16">
        <f>SUMIF(เตรียมส่วนผสม!$C:$C,'รับ-จ่าย ประจำวัน'!$B103,เตรียมส่วนผสม!R:R)+SUMIF(กวนไส้!$C:$C,'รับ-จ่าย ประจำวัน'!$B103,กวนไส้!R:R)+SUMIF(ผลิต1!$C:$C,'รับ-จ่าย ประจำวัน'!$B103,ผลิต1!R:R)+SUMIF(ผลิต2!$C:$C,'รับ-จ่าย ประจำวัน'!$B103,ผลิต2!R:R)+SUMIF(เส้นแต่งหน้าขนมเค้ก!$C:$C,'รับ-จ่าย ประจำวัน'!$B103,เส้นแต่งหน้าขนมเค้ก!R:R)+SUMIF(แพ็ค!$C:$C,'รับ-จ่าย ประจำวัน'!$B103,แพ็ค!R:R)+SUMIF(ธุรการ!$C:$C,'รับ-จ่าย ประจำวัน'!$B103,ธุรการ!R:R)+SUMIF(เส้นแต่งหน้าขนมปัง!$C:$C,'รับ-จ่าย ประจำวัน'!$B103,เส้นแต่งหน้าขนมปัง!R:R)+SUMIF('วางแผนBC,CJ'!$C:$C,'รับ-จ่าย ประจำวัน'!$B103,'วางแผนBC,CJ'!R:R)+SUMIF(RD!$C:$C,'รับ-จ่าย ประจำวัน'!$B103,RD!R:R)+SUMIF('FG,ออนไล,คัดแยก'!$C:$C,'รับ-จ่าย ประจำวัน'!$B103,'FG,ออนไล,คัดแยก'!R:R)</f>
        <v>0</v>
      </c>
      <c r="AZ103" s="16">
        <f>SUMIF(เตรียมส่วนผสม!$C:$C,'รับ-จ่าย ประจำวัน'!$B103,เตรียมส่วนผสม!S:S)+SUMIF(กวนไส้!$C:$C,'รับ-จ่าย ประจำวัน'!$B103,กวนไส้!S:S)+SUMIF(ผลิต1!$C:$C,'รับ-จ่าย ประจำวัน'!$B103,ผลิต1!S:S)+SUMIF(ผลิต2!$C:$C,'รับ-จ่าย ประจำวัน'!$B103,ผลิต2!S:S)+SUMIF(เส้นแต่งหน้าขนมเค้ก!$C:$C,'รับ-จ่าย ประจำวัน'!$B103,เส้นแต่งหน้าขนมเค้ก!S:S)+SUMIF(แพ็ค!$C:$C,'รับ-จ่าย ประจำวัน'!$B103,แพ็ค!S:S)+SUMIF(ธุรการ!$C:$C,'รับ-จ่าย ประจำวัน'!$B103,ธุรการ!S:S)+SUMIF(เส้นแต่งหน้าขนมปัง!$C:$C,'รับ-จ่าย ประจำวัน'!$B103,เส้นแต่งหน้าขนมปัง!S:S)+SUMIF('วางแผนBC,CJ'!$C:$C,'รับ-จ่าย ประจำวัน'!$B103,'วางแผนBC,CJ'!S:S)+SUMIF(RD!$C:$C,'รับ-จ่าย ประจำวัน'!$B103,RD!S:S)+SUMIF('FG,ออนไล,คัดแยก'!$C:$C,'รับ-จ่าย ประจำวัน'!$B103,'FG,ออนไล,คัดแยก'!S:S)</f>
        <v>0</v>
      </c>
      <c r="BA103" s="16">
        <f>SUMIF(เตรียมส่วนผสม!$C:$C,'รับ-จ่าย ประจำวัน'!$B103,เตรียมส่วนผสม!T:T)+SUMIF(กวนไส้!$C:$C,'รับ-จ่าย ประจำวัน'!$B103,กวนไส้!T:T)+SUMIF(ผลิต1!$C:$C,'รับ-จ่าย ประจำวัน'!$B103,ผลิต1!T:T)+SUMIF(ผลิต2!$C:$C,'รับ-จ่าย ประจำวัน'!$B103,ผลิต2!T:T)+SUMIF(เส้นแต่งหน้าขนมเค้ก!$C:$C,'รับ-จ่าย ประจำวัน'!$B103,เส้นแต่งหน้าขนมเค้ก!T:T)+SUMIF(แพ็ค!$C:$C,'รับ-จ่าย ประจำวัน'!$B103,แพ็ค!T:T)+SUMIF(ธุรการ!$C:$C,'รับ-จ่าย ประจำวัน'!$B103,ธุรการ!T:T)+SUMIF(เส้นแต่งหน้าขนมปัง!$C:$C,'รับ-จ่าย ประจำวัน'!$B103,เส้นแต่งหน้าขนมปัง!T:T)+SUMIF('วางแผนBC,CJ'!$C:$C,'รับ-จ่าย ประจำวัน'!$B103,'วางแผนBC,CJ'!T:T)+SUMIF(RD!$C:$C,'รับ-จ่าย ประจำวัน'!$B103,RD!T:T)+SUMIF('FG,ออนไล,คัดแยก'!$C:$C,'รับ-จ่าย ประจำวัน'!$B103,'FG,ออนไล,คัดแยก'!T:T)</f>
        <v>0</v>
      </c>
      <c r="BB103" s="16">
        <f>SUMIF(เตรียมส่วนผสม!$C:$C,'รับ-จ่าย ประจำวัน'!$B103,เตรียมส่วนผสม!U:U)+SUMIF(กวนไส้!$C:$C,'รับ-จ่าย ประจำวัน'!$B103,กวนไส้!U:U)+SUMIF(ผลิต1!$C:$C,'รับ-จ่าย ประจำวัน'!$B103,ผลิต1!U:U)+SUMIF(ผลิต2!$C:$C,'รับ-จ่าย ประจำวัน'!$B103,ผลิต2!U:U)+SUMIF(เส้นแต่งหน้าขนมเค้ก!$C:$C,'รับ-จ่าย ประจำวัน'!$B103,เส้นแต่งหน้าขนมเค้ก!U:U)+SUMIF(แพ็ค!$C:$C,'รับ-จ่าย ประจำวัน'!$B103,แพ็ค!U:U)+SUMIF(ธุรการ!$C:$C,'รับ-จ่าย ประจำวัน'!$B103,ธุรการ!U:U)+SUMIF(เส้นแต่งหน้าขนมปัง!$C:$C,'รับ-จ่าย ประจำวัน'!$B103,เส้นแต่งหน้าขนมปัง!U:U)+SUMIF('วางแผนBC,CJ'!$C:$C,'รับ-จ่าย ประจำวัน'!$B103,'วางแผนBC,CJ'!U:U)+SUMIF(RD!$C:$C,'รับ-จ่าย ประจำวัน'!$B103,RD!U:U)+SUMIF('FG,ออนไล,คัดแยก'!$C:$C,'รับ-จ่าย ประจำวัน'!$B103,'FG,ออนไล,คัดแยก'!U:U)</f>
        <v>0</v>
      </c>
      <c r="BC103" s="16">
        <f>SUMIF(เตรียมส่วนผสม!$C:$C,'รับ-จ่าย ประจำวัน'!$B103,เตรียมส่วนผสม!V:V)+SUMIF(กวนไส้!$C:$C,'รับ-จ่าย ประจำวัน'!$B103,กวนไส้!V:V)+SUMIF(ผลิต1!$C:$C,'รับ-จ่าย ประจำวัน'!$B103,ผลิต1!V:V)+SUMIF(ผลิต2!$C:$C,'รับ-จ่าย ประจำวัน'!$B103,ผลิต2!V:V)+SUMIF(เส้นแต่งหน้าขนมเค้ก!$C:$C,'รับ-จ่าย ประจำวัน'!$B103,เส้นแต่งหน้าขนมเค้ก!V:V)+SUMIF(แพ็ค!$C:$C,'รับ-จ่าย ประจำวัน'!$B103,แพ็ค!V:V)+SUMIF(ธุรการ!$C:$C,'รับ-จ่าย ประจำวัน'!$B103,ธุรการ!V:V)+SUMIF(เส้นแต่งหน้าขนมปัง!$C:$C,'รับ-จ่าย ประจำวัน'!$B103,เส้นแต่งหน้าขนมปัง!V:V)+SUMIF('วางแผนBC,CJ'!$C:$C,'รับ-จ่าย ประจำวัน'!$B103,'วางแผนBC,CJ'!V:V)+SUMIF(RD!$C:$C,'รับ-จ่าย ประจำวัน'!$B103,RD!V:V)+SUMIF('FG,ออนไล,คัดแยก'!$C:$C,'รับ-จ่าย ประจำวัน'!$B103,'FG,ออนไล,คัดแยก'!V:V)</f>
        <v>0</v>
      </c>
      <c r="BD103" s="16">
        <f>SUMIF(เตรียมส่วนผสม!$C:$C,'รับ-จ่าย ประจำวัน'!$B103,เตรียมส่วนผสม!W:W)+SUMIF(กวนไส้!$C:$C,'รับ-จ่าย ประจำวัน'!$B103,กวนไส้!W:W)+SUMIF(ผลิต1!$C:$C,'รับ-จ่าย ประจำวัน'!$B103,ผลิต1!W:W)+SUMIF(ผลิต2!$C:$C,'รับ-จ่าย ประจำวัน'!$B103,ผลิต2!W:W)+SUMIF(เส้นแต่งหน้าขนมเค้ก!$C:$C,'รับ-จ่าย ประจำวัน'!$B103,เส้นแต่งหน้าขนมเค้ก!W:W)+SUMIF(แพ็ค!$C:$C,'รับ-จ่าย ประจำวัน'!$B103,แพ็ค!W:W)+SUMIF(ธุรการ!$C:$C,'รับ-จ่าย ประจำวัน'!$B103,ธุรการ!W:W)+SUMIF(เส้นแต่งหน้าขนมปัง!$C:$C,'รับ-จ่าย ประจำวัน'!$B103,เส้นแต่งหน้าขนมปัง!W:W)+SUMIF('วางแผนBC,CJ'!$C:$C,'รับ-จ่าย ประจำวัน'!$B103,'วางแผนBC,CJ'!W:W)+SUMIF(RD!$C:$C,'รับ-จ่าย ประจำวัน'!$B103,RD!W:W)+SUMIF('FG,ออนไล,คัดแยก'!$C:$C,'รับ-จ่าย ประจำวัน'!$B103,'FG,ออนไล,คัดแยก'!W:W)</f>
        <v>0</v>
      </c>
      <c r="BE103" s="16">
        <f>SUMIF(เตรียมส่วนผสม!$C:$C,'รับ-จ่าย ประจำวัน'!$B103,เตรียมส่วนผสม!X:X)+SUMIF(กวนไส้!$C:$C,'รับ-จ่าย ประจำวัน'!$B103,กวนไส้!X:X)+SUMIF(ผลิต1!$C:$C,'รับ-จ่าย ประจำวัน'!$B103,ผลิต1!X:X)+SUMIF(ผลิต2!$C:$C,'รับ-จ่าย ประจำวัน'!$B103,ผลิต2!X:X)+SUMIF(เส้นแต่งหน้าขนมเค้ก!$C:$C,'รับ-จ่าย ประจำวัน'!$B103,เส้นแต่งหน้าขนมเค้ก!X:X)+SUMIF(แพ็ค!$C:$C,'รับ-จ่าย ประจำวัน'!$B103,แพ็ค!X:X)+SUMIF(ธุรการ!$C:$C,'รับ-จ่าย ประจำวัน'!$B103,ธุรการ!X:X)+SUMIF(เส้นแต่งหน้าขนมปัง!$C:$C,'รับ-จ่าย ประจำวัน'!$B103,เส้นแต่งหน้าขนมปัง!X:X)+SUMIF('วางแผนBC,CJ'!$C:$C,'รับ-จ่าย ประจำวัน'!$B103,'วางแผนBC,CJ'!X:X)+SUMIF(RD!$C:$C,'รับ-จ่าย ประจำวัน'!$B103,RD!X:X)+SUMIF('FG,ออนไล,คัดแยก'!$C:$C,'รับ-จ่าย ประจำวัน'!$B103,'FG,ออนไล,คัดแยก'!X:X)</f>
        <v>0</v>
      </c>
      <c r="BF103" s="16">
        <f>SUMIF(เตรียมส่วนผสม!$C:$C,'รับ-จ่าย ประจำวัน'!$B103,เตรียมส่วนผสม!Y:Y)+SUMIF(กวนไส้!$C:$C,'รับ-จ่าย ประจำวัน'!$B103,กวนไส้!Y:Y)+SUMIF(ผลิต1!$C:$C,'รับ-จ่าย ประจำวัน'!$B103,ผลิต1!Y:Y)+SUMIF(ผลิต2!$C:$C,'รับ-จ่าย ประจำวัน'!$B103,ผลิต2!Y:Y)+SUMIF(เส้นแต่งหน้าขนมเค้ก!$C:$C,'รับ-จ่าย ประจำวัน'!$B103,เส้นแต่งหน้าขนมเค้ก!Y:Y)+SUMIF(แพ็ค!$C:$C,'รับ-จ่าย ประจำวัน'!$B103,แพ็ค!Y:Y)+SUMIF(ธุรการ!$C:$C,'รับ-จ่าย ประจำวัน'!$B103,ธุรการ!Y:Y)+SUMIF(เส้นแต่งหน้าขนมปัง!$C:$C,'รับ-จ่าย ประจำวัน'!$B103,เส้นแต่งหน้าขนมปัง!Y:Y)+SUMIF('วางแผนBC,CJ'!$C:$C,'รับ-จ่าย ประจำวัน'!$B103,'วางแผนBC,CJ'!Y:Y)+SUMIF(RD!$C:$C,'รับ-จ่าย ประจำวัน'!$B103,RD!Y:Y)+SUMIF('FG,ออนไล,คัดแยก'!$C:$C,'รับ-จ่าย ประจำวัน'!$B103,'FG,ออนไล,คัดแยก'!Y:Y)</f>
        <v>0</v>
      </c>
      <c r="BG103" s="16">
        <f>SUMIF(เตรียมส่วนผสม!$C:$C,'รับ-จ่าย ประจำวัน'!$B103,เตรียมส่วนผสม!Z:Z)+SUMIF(กวนไส้!$C:$C,'รับ-จ่าย ประจำวัน'!$B103,กวนไส้!Z:Z)+SUMIF(ผลิต1!$C:$C,'รับ-จ่าย ประจำวัน'!$B103,ผลิต1!Z:Z)+SUMIF(ผลิต2!$C:$C,'รับ-จ่าย ประจำวัน'!$B103,ผลิต2!Z:Z)+SUMIF(เส้นแต่งหน้าขนมเค้ก!$C:$C,'รับ-จ่าย ประจำวัน'!$B103,เส้นแต่งหน้าขนมเค้ก!Z:Z)+SUMIF(แพ็ค!$C:$C,'รับ-จ่าย ประจำวัน'!$B103,แพ็ค!Z:Z)+SUMIF(ธุรการ!$C:$C,'รับ-จ่าย ประจำวัน'!$B103,ธุรการ!Z:Z)+SUMIF(เส้นแต่งหน้าขนมปัง!$C:$C,'รับ-จ่าย ประจำวัน'!$B103,เส้นแต่งหน้าขนมปัง!Z:Z)+SUMIF('วางแผนBC,CJ'!$C:$C,'รับ-จ่าย ประจำวัน'!$B103,'วางแผนBC,CJ'!Z:Z)+SUMIF(RD!$C:$C,'รับ-จ่าย ประจำวัน'!$B103,RD!Z:Z)+SUMIF('FG,ออนไล,คัดแยก'!$C:$C,'รับ-จ่าย ประจำวัน'!$B103,'FG,ออนไล,คัดแยก'!Z:Z)</f>
        <v>0</v>
      </c>
      <c r="BH103" s="16">
        <f>SUMIF(เตรียมส่วนผสม!$C:$C,'รับ-จ่าย ประจำวัน'!$B103,เตรียมส่วนผสม!AA:AA)+SUMIF(กวนไส้!$C:$C,'รับ-จ่าย ประจำวัน'!$B103,กวนไส้!AA:AA)+SUMIF(ผลิต1!$C:$C,'รับ-จ่าย ประจำวัน'!$B103,ผลิต1!AA:AA)+SUMIF(ผลิต2!$C:$C,'รับ-จ่าย ประจำวัน'!$B103,ผลิต2!AA:AA)+SUMIF(เส้นแต่งหน้าขนมเค้ก!$C:$C,'รับ-จ่าย ประจำวัน'!$B103,เส้นแต่งหน้าขนมเค้ก!AA:AA)+SUMIF(แพ็ค!$C:$C,'รับ-จ่าย ประจำวัน'!$B103,แพ็ค!AA:AA)+SUMIF(ธุรการ!$C:$C,'รับ-จ่าย ประจำวัน'!$B103,ธุรการ!AA:AA)+SUMIF(เส้นแต่งหน้าขนมปัง!$C:$C,'รับ-จ่าย ประจำวัน'!$B103,เส้นแต่งหน้าขนมปัง!AA:AA)+SUMIF('วางแผนBC,CJ'!$C:$C,'รับ-จ่าย ประจำวัน'!$B103,'วางแผนBC,CJ'!AA:AA)+SUMIF(RD!$C:$C,'รับ-จ่าย ประจำวัน'!$B103,RD!AA:AA)+SUMIF('FG,ออนไล,คัดแยก'!$C:$C,'รับ-จ่าย ประจำวัน'!$B103,'FG,ออนไล,คัดแยก'!AA:AA)</f>
        <v>0</v>
      </c>
      <c r="BI103" s="16">
        <f>SUMIF(เตรียมส่วนผสม!$C:$C,'รับ-จ่าย ประจำวัน'!$B103,เตรียมส่วนผสม!AB:AB)+SUMIF(กวนไส้!$C:$C,'รับ-จ่าย ประจำวัน'!$B103,กวนไส้!AB:AB)+SUMIF(ผลิต1!$C:$C,'รับ-จ่าย ประจำวัน'!$B103,ผลิต1!AB:AB)+SUMIF(ผลิต2!$C:$C,'รับ-จ่าย ประจำวัน'!$B103,ผลิต2!AB:AB)+SUMIF(เส้นแต่งหน้าขนมเค้ก!$C:$C,'รับ-จ่าย ประจำวัน'!$B103,เส้นแต่งหน้าขนมเค้ก!AB:AB)+SUMIF(แพ็ค!$C:$C,'รับ-จ่าย ประจำวัน'!$B103,แพ็ค!AB:AB)+SUMIF(ธุรการ!$C:$C,'รับ-จ่าย ประจำวัน'!$B103,ธุรการ!AB:AB)+SUMIF(เส้นแต่งหน้าขนมปัง!$C:$C,'รับ-จ่าย ประจำวัน'!$B103,เส้นแต่งหน้าขนมปัง!AB:AB)+SUMIF('วางแผนBC,CJ'!$C:$C,'รับ-จ่าย ประจำวัน'!$B103,'วางแผนBC,CJ'!AB:AB)+SUMIF(RD!$C:$C,'รับ-จ่าย ประจำวัน'!$B103,RD!AB:AB)+SUMIF('FG,ออนไล,คัดแยก'!$C:$C,'รับ-จ่าย ประจำวัน'!$B103,'FG,ออนไล,คัดแยก'!AB:AB)</f>
        <v>0</v>
      </c>
      <c r="BJ103" s="16">
        <f>SUMIF(เตรียมส่วนผสม!$C:$C,'รับ-จ่าย ประจำวัน'!$B103,เตรียมส่วนผสม!AC:AC)+SUMIF(กวนไส้!$C:$C,'รับ-จ่าย ประจำวัน'!$B103,กวนไส้!AC:AC)+SUMIF(ผลิต1!$C:$C,'รับ-จ่าย ประจำวัน'!$B103,ผลิต1!AC:AC)+SUMIF(ผลิต2!$C:$C,'รับ-จ่าย ประจำวัน'!$B103,ผลิต2!AC:AC)+SUMIF(เส้นแต่งหน้าขนมเค้ก!$C:$C,'รับ-จ่าย ประจำวัน'!$B103,เส้นแต่งหน้าขนมเค้ก!AC:AC)+SUMIF(แพ็ค!$C:$C,'รับ-จ่าย ประจำวัน'!$B103,แพ็ค!AC:AC)+SUMIF(ธุรการ!$C:$C,'รับ-จ่าย ประจำวัน'!$B103,ธุรการ!AC:AC)+SUMIF(เส้นแต่งหน้าขนมปัง!$C:$C,'รับ-จ่าย ประจำวัน'!$B103,เส้นแต่งหน้าขนมปัง!AC:AC)+SUMIF('วางแผนBC,CJ'!$C:$C,'รับ-จ่าย ประจำวัน'!$B103,'วางแผนBC,CJ'!AC:AC)+SUMIF(RD!$C:$C,'รับ-จ่าย ประจำวัน'!$B103,RD!AC:AC)+SUMIF('FG,ออนไล,คัดแยก'!$C:$C,'รับ-จ่าย ประจำวัน'!$B103,'FG,ออนไล,คัดแยก'!AC:AC)</f>
        <v>0</v>
      </c>
      <c r="BK103" s="16">
        <f>SUMIF(เตรียมส่วนผสม!$C:$C,'รับ-จ่าย ประจำวัน'!$B103,เตรียมส่วนผสม!AD:AD)+SUMIF(กวนไส้!$C:$C,'รับ-จ่าย ประจำวัน'!$B103,กวนไส้!AD:AD)+SUMIF(ผลิต1!$C:$C,'รับ-จ่าย ประจำวัน'!$B103,ผลิต1!AD:AD)+SUMIF(ผลิต2!$C:$C,'รับ-จ่าย ประจำวัน'!$B103,ผลิต2!AD:AD)+SUMIF(เส้นแต่งหน้าขนมเค้ก!$C:$C,'รับ-จ่าย ประจำวัน'!$B103,เส้นแต่งหน้าขนมเค้ก!AD:AD)+SUMIF(แพ็ค!$C:$C,'รับ-จ่าย ประจำวัน'!$B103,แพ็ค!AD:AD)+SUMIF(ธุรการ!$C:$C,'รับ-จ่าย ประจำวัน'!$B103,ธุรการ!AD:AD)+SUMIF(เส้นแต่งหน้าขนมปัง!$C:$C,'รับ-จ่าย ประจำวัน'!$B103,เส้นแต่งหน้าขนมปัง!AD:AD)+SUMIF('วางแผนBC,CJ'!$C:$C,'รับ-จ่าย ประจำวัน'!$B103,'วางแผนBC,CJ'!AD:AD)+SUMIF(RD!$C:$C,'รับ-จ่าย ประจำวัน'!$B103,RD!AD:AD)+SUMIF('FG,ออนไล,คัดแยก'!$C:$C,'รับ-จ่าย ประจำวัน'!$B103,'FG,ออนไล,คัดแยก'!AD:AD)</f>
        <v>0</v>
      </c>
      <c r="BL103" s="16">
        <f>SUMIF(เตรียมส่วนผสม!$C:$C,'รับ-จ่าย ประจำวัน'!$B103,เตรียมส่วนผสม!AE:AE)+SUMIF(กวนไส้!$C:$C,'รับ-จ่าย ประจำวัน'!$B103,กวนไส้!AE:AE)+SUMIF(ผลิต1!$C:$C,'รับ-จ่าย ประจำวัน'!$B103,ผลิต1!AE:AE)+SUMIF(ผลิต2!$C:$C,'รับ-จ่าย ประจำวัน'!$B103,ผลิต2!AE:AE)+SUMIF(เส้นแต่งหน้าขนมเค้ก!$C:$C,'รับ-จ่าย ประจำวัน'!$B103,เส้นแต่งหน้าขนมเค้ก!AE:AE)+SUMIF(แพ็ค!$C:$C,'รับ-จ่าย ประจำวัน'!$B103,แพ็ค!AE:AE)+SUMIF(ธุรการ!$C:$C,'รับ-จ่าย ประจำวัน'!$B103,ธุรการ!AE:AE)+SUMIF(เส้นแต่งหน้าขนมปัง!$C:$C,'รับ-จ่าย ประจำวัน'!$B103,เส้นแต่งหน้าขนมปัง!AE:AE)+SUMIF('วางแผนBC,CJ'!$C:$C,'รับ-จ่าย ประจำวัน'!$B103,'วางแผนBC,CJ'!AE:AE)+SUMIF(RD!$C:$C,'รับ-จ่าย ประจำวัน'!$B103,RD!AE:AE)+SUMIF('FG,ออนไล,คัดแยก'!$C:$C,'รับ-จ่าย ประจำวัน'!$B103,'FG,ออนไล,คัดแยก'!AE:AE)</f>
        <v>0</v>
      </c>
      <c r="BM103" s="16">
        <f>SUMIF(เตรียมส่วนผสม!$C:$C,'รับ-จ่าย ประจำวัน'!$B103,เตรียมส่วนผสม!AF:AF)+SUMIF(กวนไส้!$C:$C,'รับ-จ่าย ประจำวัน'!$B103,กวนไส้!AF:AF)+SUMIF(ผลิต1!$C:$C,'รับ-จ่าย ประจำวัน'!$B103,ผลิต1!AF:AF)+SUMIF(ผลิต2!$C:$C,'รับ-จ่าย ประจำวัน'!$B103,ผลิต2!AF:AF)+SUMIF(เส้นแต่งหน้าขนมเค้ก!$C:$C,'รับ-จ่าย ประจำวัน'!$B103,เส้นแต่งหน้าขนมเค้ก!AF:AF)+SUMIF(แพ็ค!$C:$C,'รับ-จ่าย ประจำวัน'!$B103,แพ็ค!AF:AF)+SUMIF(ธุรการ!$C:$C,'รับ-จ่าย ประจำวัน'!$B103,ธุรการ!AF:AF)+SUMIF(เส้นแต่งหน้าขนมปัง!$C:$C,'รับ-จ่าย ประจำวัน'!$B103,เส้นแต่งหน้าขนมปัง!AF:AF)+SUMIF('วางแผนBC,CJ'!$C:$C,'รับ-จ่าย ประจำวัน'!$B103,'วางแผนBC,CJ'!AF:AF)+SUMIF(RD!$C:$C,'รับ-จ่าย ประจำวัน'!$B103,RD!AF:AF)+SUMIF('FG,ออนไล,คัดแยก'!$C:$C,'รับ-จ่าย ประจำวัน'!$B103,'FG,ออนไล,คัดแยก'!AF:AF)</f>
        <v>0</v>
      </c>
      <c r="BN103" s="16">
        <f>SUMIF(เตรียมส่วนผสม!$C:$C,'รับ-จ่าย ประจำวัน'!$B103,เตรียมส่วนผสม!AG:AG)+SUMIF(กวนไส้!$C:$C,'รับ-จ่าย ประจำวัน'!$B103,กวนไส้!AG:AG)+SUMIF(ผลิต1!$C:$C,'รับ-จ่าย ประจำวัน'!$B103,ผลิต1!AG:AG)+SUMIF(ผลิต2!$C:$C,'รับ-จ่าย ประจำวัน'!$B103,ผลิต2!AG:AG)+SUMIF(เส้นแต่งหน้าขนมเค้ก!$C:$C,'รับ-จ่าย ประจำวัน'!$B103,เส้นแต่งหน้าขนมเค้ก!AG:AG)+SUMIF(แพ็ค!$C:$C,'รับ-จ่าย ประจำวัน'!$B103,แพ็ค!AG:AG)+SUMIF(ธุรการ!$C:$C,'รับ-จ่าย ประจำวัน'!$B103,ธุรการ!AG:AG)+SUMIF(เส้นแต่งหน้าขนมปัง!$C:$C,'รับ-จ่าย ประจำวัน'!$B103,เส้นแต่งหน้าขนมปัง!AG:AG)+SUMIF('วางแผนBC,CJ'!$C:$C,'รับ-จ่าย ประจำวัน'!$B103,'วางแผนBC,CJ'!AG:AG)+SUMIF(RD!$C:$C,'รับ-จ่าย ประจำวัน'!$B103,RD!AG:AG)+SUMIF('FG,ออนไล,คัดแยก'!$C:$C,'รับ-จ่าย ประจำวัน'!$B103,'FG,ออนไล,คัดแยก'!AG:AG)</f>
        <v>0</v>
      </c>
      <c r="BO103" s="16">
        <f>SUMIF(เตรียมส่วนผสม!$C:$C,'รับ-จ่าย ประจำวัน'!$B103,เตรียมส่วนผสม!AH:AH)+SUMIF(กวนไส้!$C:$C,'รับ-จ่าย ประจำวัน'!$B103,กวนไส้!AH:AH)+SUMIF(ผลิต1!$C:$C,'รับ-จ่าย ประจำวัน'!$B103,ผลิต1!AH:AH)+SUMIF(ผลิต2!$C:$C,'รับ-จ่าย ประจำวัน'!$B103,ผลิต2!AH:AH)+SUMIF(เส้นแต่งหน้าขนมเค้ก!$C:$C,'รับ-จ่าย ประจำวัน'!$B103,เส้นแต่งหน้าขนมเค้ก!AH:AH)+SUMIF(แพ็ค!$C:$C,'รับ-จ่าย ประจำวัน'!$B103,แพ็ค!AH:AH)+SUMIF(ธุรการ!$C:$C,'รับ-จ่าย ประจำวัน'!$B103,ธุรการ!AH:AH)+SUMIF(เส้นแต่งหน้าขนมปัง!$C:$C,'รับ-จ่าย ประจำวัน'!$B103,เส้นแต่งหน้าขนมปัง!AH:AH)+SUMIF('วางแผนBC,CJ'!$C:$C,'รับ-จ่าย ประจำวัน'!$B103,'วางแผนBC,CJ'!AH:AH)+SUMIF(RD!$C:$C,'รับ-จ่าย ประจำวัน'!$B103,RD!AH:AH)+SUMIF('FG,ออนไล,คัดแยก'!$C:$C,'รับ-จ่าย ประจำวัน'!$B103,'FG,ออนไล,คัดแยก'!AH:AH)</f>
        <v>0</v>
      </c>
      <c r="BP103" s="16">
        <f>SUMIF(เตรียมส่วนผสม!$C:$C,'รับ-จ่าย ประจำวัน'!$B103,เตรียมส่วนผสม!AI:AI)+SUMIF(กวนไส้!$C:$C,'รับ-จ่าย ประจำวัน'!$B103,กวนไส้!AI:AI)+SUMIF(ผลิต1!$C:$C,'รับ-จ่าย ประจำวัน'!$B103,ผลิต1!AI:AI)+SUMIF(ผลิต2!$C:$C,'รับ-จ่าย ประจำวัน'!$B103,ผลิต2!AI:AI)+SUMIF(เส้นแต่งหน้าขนมเค้ก!$C:$C,'รับ-จ่าย ประจำวัน'!$B103,เส้นแต่งหน้าขนมเค้ก!AI:AI)+SUMIF(แพ็ค!$C:$C,'รับ-จ่าย ประจำวัน'!$B103,แพ็ค!AI:AI)+SUMIF(ธุรการ!$C:$C,'รับ-จ่าย ประจำวัน'!$B103,ธุรการ!AI:AI)+SUMIF(เส้นแต่งหน้าขนมปัง!$C:$C,'รับ-จ่าย ประจำวัน'!$B103,เส้นแต่งหน้าขนมปัง!AI:AI)+SUMIF('วางแผนBC,CJ'!$C:$C,'รับ-จ่าย ประจำวัน'!$B103,'วางแผนBC,CJ'!AI:AI)+SUMIF(RD!$C:$C,'รับ-จ่าย ประจำวัน'!$B103,RD!AI:AI)+SUMIF('FG,ออนไล,คัดแยก'!$C:$C,'รับ-จ่าย ประจำวัน'!$B103,'FG,ออนไล,คัดแยก'!AI:AI)</f>
        <v>0</v>
      </c>
      <c r="BQ103" s="16">
        <f>SUMIF(เตรียมส่วนผสม!$C:$C,'รับ-จ่าย ประจำวัน'!$B103,เตรียมส่วนผสม!AJ:AJ)+SUMIF(กวนไส้!$C:$C,'รับ-จ่าย ประจำวัน'!$B103,กวนไส้!AJ:AJ)+SUMIF(ผลิต1!$C:$C,'รับ-จ่าย ประจำวัน'!$B103,ผลิต1!AJ:AJ)+SUMIF(ผลิต2!$C:$C,'รับ-จ่าย ประจำวัน'!$B103,ผลิต2!AJ:AJ)+SUMIF(เส้นแต่งหน้าขนมเค้ก!$C:$C,'รับ-จ่าย ประจำวัน'!$B103,เส้นแต่งหน้าขนมเค้ก!AJ:AJ)+SUMIF(แพ็ค!$C:$C,'รับ-จ่าย ประจำวัน'!$B103,แพ็ค!AJ:AJ)+SUMIF(ธุรการ!$C:$C,'รับ-จ่าย ประจำวัน'!$B103,ธุรการ!AJ:AJ)+SUMIF(เส้นแต่งหน้าขนมปัง!$C:$C,'รับ-จ่าย ประจำวัน'!$B103,เส้นแต่งหน้าขนมปัง!AJ:AJ)+SUMIF('วางแผนBC,CJ'!$C:$C,'รับ-จ่าย ประจำวัน'!$B103,'วางแผนBC,CJ'!AJ:AJ)+SUMIF(RD!$C:$C,'รับ-จ่าย ประจำวัน'!$B103,RD!AJ:AJ)+SUMIF('FG,ออนไล,คัดแยก'!$C:$C,'รับ-จ่าย ประจำวัน'!$B103,'FG,ออนไล,คัดแยก'!AJ:AJ)</f>
        <v>0</v>
      </c>
      <c r="BR103" s="16">
        <f>SUMIF(เตรียมส่วนผสม!$C:$C,'รับ-จ่าย ประจำวัน'!$B103,เตรียมส่วนผสม!AK:AK)+SUMIF(กวนไส้!$C:$C,'รับ-จ่าย ประจำวัน'!$B103,กวนไส้!AK:AK)+SUMIF(ผลิต1!$C:$C,'รับ-จ่าย ประจำวัน'!$B103,ผลิต1!AK:AK)+SUMIF(ผลิต2!$C:$C,'รับ-จ่าย ประจำวัน'!$B103,ผลิต2!AK:AK)+SUMIF(เส้นแต่งหน้าขนมเค้ก!$C:$C,'รับ-จ่าย ประจำวัน'!$B103,เส้นแต่งหน้าขนมเค้ก!AK:AK)+SUMIF(แพ็ค!$C:$C,'รับ-จ่าย ประจำวัน'!$B103,แพ็ค!AK:AK)+SUMIF(ธุรการ!$C:$C,'รับ-จ่าย ประจำวัน'!$B103,ธุรการ!AK:AK)+SUMIF(เส้นแต่งหน้าขนมปัง!$C:$C,'รับ-จ่าย ประจำวัน'!$B103,เส้นแต่งหน้าขนมปัง!AK:AK)+SUMIF('วางแผนBC,CJ'!$C:$C,'รับ-จ่าย ประจำวัน'!$B103,'วางแผนBC,CJ'!AK:AK)+SUMIF(RD!$C:$C,'รับ-จ่าย ประจำวัน'!$B103,RD!AK:AK)+SUMIF('FG,ออนไล,คัดแยก'!$C:$C,'รับ-จ่าย ประจำวัน'!$B103,'FG,ออนไล,คัดแยก'!AK:AK)</f>
        <v>0</v>
      </c>
      <c r="BS103" s="16">
        <f>SUMIF(เตรียมส่วนผสม!$C:$C,'รับ-จ่าย ประจำวัน'!$B103,เตรียมส่วนผสม!AL:AL)+SUMIF(กวนไส้!$C:$C,'รับ-จ่าย ประจำวัน'!$B103,กวนไส้!AL:AL)+SUMIF(ผลิต1!$C:$C,'รับ-จ่าย ประจำวัน'!$B103,ผลิต1!AL:AL)+SUMIF(ผลิต2!$C:$C,'รับ-จ่าย ประจำวัน'!$B103,ผลิต2!AL:AL)+SUMIF(เส้นแต่งหน้าขนมเค้ก!$C:$C,'รับ-จ่าย ประจำวัน'!$B103,เส้นแต่งหน้าขนมเค้ก!AL:AL)+SUMIF(แพ็ค!$C:$C,'รับ-จ่าย ประจำวัน'!$B103,แพ็ค!AL:AL)+SUMIF(ธุรการ!$C:$C,'รับ-จ่าย ประจำวัน'!$B103,ธุรการ!AL:AL)+SUMIF(เส้นแต่งหน้าขนมปัง!$C:$C,'รับ-จ่าย ประจำวัน'!$B103,เส้นแต่งหน้าขนมปัง!AL:AL)+SUMIF('วางแผนBC,CJ'!$C:$C,'รับ-จ่าย ประจำวัน'!$B103,'วางแผนBC,CJ'!AL:AL)+SUMIF(RD!$C:$C,'รับ-จ่าย ประจำวัน'!$B103,RD!AL:AL)+SUMIF('FG,ออนไล,คัดแยก'!$C:$C,'รับ-จ่าย ประจำวัน'!$B103,'FG,ออนไล,คัดแยก'!AL:AL)</f>
        <v>0</v>
      </c>
      <c r="BT103" s="18">
        <f t="shared" si="20"/>
        <v>0</v>
      </c>
      <c r="BU103" s="116"/>
      <c r="BV103" s="146">
        <f t="shared" si="21"/>
        <v>2350</v>
      </c>
      <c r="BW103" s="183">
        <v>30</v>
      </c>
      <c r="BX103" s="172">
        <f t="shared" si="25"/>
        <v>0</v>
      </c>
      <c r="BY103" s="188" t="e">
        <f t="shared" si="22"/>
        <v>#DIV/0!</v>
      </c>
      <c r="BZ103" s="180" t="e">
        <f t="shared" ca="1" si="23"/>
        <v>#DIV/0!</v>
      </c>
      <c r="CA103" s="93"/>
      <c r="CB103" s="93"/>
      <c r="CC103" s="93"/>
      <c r="CD103" s="93"/>
      <c r="CE103" s="93"/>
      <c r="CF103" s="93"/>
      <c r="CG103" s="93"/>
      <c r="CH103" s="93"/>
      <c r="CI103" s="93"/>
      <c r="CJ103" s="94"/>
      <c r="CK103" s="9">
        <f t="shared" si="24"/>
        <v>2350</v>
      </c>
    </row>
    <row r="104" spans="1:89" hidden="1" x14ac:dyDescent="0.5">
      <c r="A104" s="149"/>
      <c r="B104" s="34" t="s">
        <v>1363</v>
      </c>
      <c r="C104" s="33" t="s">
        <v>1690</v>
      </c>
      <c r="D104" s="141" t="s">
        <v>276</v>
      </c>
      <c r="E104" s="25"/>
      <c r="F104" s="132"/>
      <c r="G104" s="25"/>
      <c r="H104" s="12">
        <v>30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11"/>
      <c r="AF104" s="11"/>
      <c r="AG104" s="11"/>
      <c r="AH104" s="11"/>
      <c r="AI104" s="25"/>
      <c r="AJ104" s="25"/>
      <c r="AK104" s="25"/>
      <c r="AL104" s="25"/>
      <c r="AM104" s="25"/>
      <c r="AN104" s="15">
        <f t="shared" si="19"/>
        <v>0</v>
      </c>
      <c r="AO104" s="16">
        <f>SUMIF(เตรียมส่วนผสม!$C:$C,'รับ-จ่าย ประจำวัน'!$B104,เตรียมส่วนผสม!H:H)+SUMIF(กวนไส้!$C:$C,'รับ-จ่าย ประจำวัน'!$B104,กวนไส้!H:H)+SUMIF(ผลิต1!$C:$C,'รับ-จ่าย ประจำวัน'!$B104,ผลิต1!H:H)+SUMIF(ผลิต2!$C:$C,'รับ-จ่าย ประจำวัน'!$B104,ผลิต2!H:H)+SUMIF(เส้นแต่งหน้าขนมเค้ก!$C:$C,'รับ-จ่าย ประจำวัน'!$B104,เส้นแต่งหน้าขนมเค้ก!H:H)+SUMIF(แพ็ค!$C:$C,'รับ-จ่าย ประจำวัน'!$B104,แพ็ค!H:H)+SUMIF(ธุรการ!$C:$C,'รับ-จ่าย ประจำวัน'!$B104,ธุรการ!H:H)+SUMIF(เส้นแต่งหน้าขนมปัง!$C:$C,'รับ-จ่าย ประจำวัน'!$B104,เส้นแต่งหน้าขนมปัง!H:H)+SUMIF('วางแผนBC,CJ'!$C:$C,'รับ-จ่าย ประจำวัน'!$B104,'วางแผนBC,CJ'!H:H)+SUMIF(RD!$C:$C,'รับ-จ่าย ประจำวัน'!$B104,RD!H:H)+SUMIF('FG,ออนไล,คัดแยก'!$C:$C,'รับ-จ่าย ประจำวัน'!$B104,'FG,ออนไล,คัดแยก'!H:H)</f>
        <v>0</v>
      </c>
      <c r="AP104" s="16">
        <f>SUMIF(เตรียมส่วนผสม!$C:$C,'รับ-จ่าย ประจำวัน'!$B104,เตรียมส่วนผสม!I:I)+SUMIF(กวนไส้!$C:$C,'รับ-จ่าย ประจำวัน'!$B104,กวนไส้!I:I)+SUMIF(ผลิต1!$C:$C,'รับ-จ่าย ประจำวัน'!$B104,ผลิต1!I:I)+SUMIF(ผลิต2!$C:$C,'รับ-จ่าย ประจำวัน'!$B104,ผลิต2!I:I)+SUMIF(เส้นแต่งหน้าขนมเค้ก!$C:$C,'รับ-จ่าย ประจำวัน'!$B104,เส้นแต่งหน้าขนมเค้ก!I:I)+SUMIF(แพ็ค!$C:$C,'รับ-จ่าย ประจำวัน'!$B104,แพ็ค!I:I)+SUMIF(ธุรการ!$C:$C,'รับ-จ่าย ประจำวัน'!$B104,ธุรการ!I:I)+SUMIF(เส้นแต่งหน้าขนมปัง!$C:$C,'รับ-จ่าย ประจำวัน'!$B104,เส้นแต่งหน้าขนมปัง!I:I)+SUMIF('วางแผนBC,CJ'!$C:$C,'รับ-จ่าย ประจำวัน'!$B104,'วางแผนBC,CJ'!I:I)+SUMIF(RD!$C:$C,'รับ-จ่าย ประจำวัน'!$B104,RD!I:I)+SUMIF('FG,ออนไล,คัดแยก'!$C:$C,'รับ-จ่าย ประจำวัน'!$B104,'FG,ออนไล,คัดแยก'!I:I)</f>
        <v>0</v>
      </c>
      <c r="AQ104" s="16">
        <f>SUMIF(เตรียมส่วนผสม!$C:$C,'รับ-จ่าย ประจำวัน'!$B104,เตรียมส่วนผสม!J:J)+SUMIF(กวนไส้!$C:$C,'รับ-จ่าย ประจำวัน'!$B104,กวนไส้!J:J)+SUMIF(ผลิต1!$C:$C,'รับ-จ่าย ประจำวัน'!$B104,ผลิต1!J:J)+SUMIF(ผลิต2!$C:$C,'รับ-จ่าย ประจำวัน'!$B104,ผลิต2!J:J)+SUMIF(เส้นแต่งหน้าขนมเค้ก!$C:$C,'รับ-จ่าย ประจำวัน'!$B104,เส้นแต่งหน้าขนมเค้ก!J:J)+SUMIF(แพ็ค!$C:$C,'รับ-จ่าย ประจำวัน'!$B104,แพ็ค!J:J)+SUMIF(ธุรการ!$C:$C,'รับ-จ่าย ประจำวัน'!$B104,ธุรการ!J:J)+SUMIF(เส้นแต่งหน้าขนมปัง!$C:$C,'รับ-จ่าย ประจำวัน'!$B104,เส้นแต่งหน้าขนมปัง!J:J)+SUMIF('วางแผนBC,CJ'!$C:$C,'รับ-จ่าย ประจำวัน'!$B104,'วางแผนBC,CJ'!J:J)+SUMIF(RD!$C:$C,'รับ-จ่าย ประจำวัน'!$B104,RD!J:J)+SUMIF('FG,ออนไล,คัดแยก'!$C:$C,'รับ-จ่าย ประจำวัน'!$B104,'FG,ออนไล,คัดแยก'!J:J)</f>
        <v>0</v>
      </c>
      <c r="AR104" s="16">
        <f>SUMIF(เตรียมส่วนผสม!$C:$C,'รับ-จ่าย ประจำวัน'!$B104,เตรียมส่วนผสม!K:K)+SUMIF(กวนไส้!$C:$C,'รับ-จ่าย ประจำวัน'!$B104,กวนไส้!K:K)+SUMIF(ผลิต1!$C:$C,'รับ-จ่าย ประจำวัน'!$B104,ผลิต1!K:K)+SUMIF(ผลิต2!$C:$C,'รับ-จ่าย ประจำวัน'!$B104,ผลิต2!K:K)+SUMIF(เส้นแต่งหน้าขนมเค้ก!$C:$C,'รับ-จ่าย ประจำวัน'!$B104,เส้นแต่งหน้าขนมเค้ก!K:K)+SUMIF(แพ็ค!$C:$C,'รับ-จ่าย ประจำวัน'!$B104,แพ็ค!K:K)+SUMIF(ธุรการ!$C:$C,'รับ-จ่าย ประจำวัน'!$B104,ธุรการ!K:K)+SUMIF(เส้นแต่งหน้าขนมปัง!$C:$C,'รับ-จ่าย ประจำวัน'!$B104,เส้นแต่งหน้าขนมปัง!K:K)+SUMIF('วางแผนBC,CJ'!$C:$C,'รับ-จ่าย ประจำวัน'!$B104,'วางแผนBC,CJ'!K:K)+SUMIF(RD!$C:$C,'รับ-จ่าย ประจำวัน'!$B104,RD!K:K)+SUMIF('FG,ออนไล,คัดแยก'!$C:$C,'รับ-จ่าย ประจำวัน'!$B104,'FG,ออนไล,คัดแยก'!K:K)</f>
        <v>0</v>
      </c>
      <c r="AS104" s="16">
        <f>SUMIF(เตรียมส่วนผสม!$C:$C,'รับ-จ่าย ประจำวัน'!$B104,เตรียมส่วนผสม!L:L)+SUMIF(กวนไส้!$C:$C,'รับ-จ่าย ประจำวัน'!$B104,กวนไส้!L:L)+SUMIF(ผลิต1!$C:$C,'รับ-จ่าย ประจำวัน'!$B104,ผลิต1!L:L)+SUMIF(ผลิต2!$C:$C,'รับ-จ่าย ประจำวัน'!$B104,ผลิต2!L:L)+SUMIF(เส้นแต่งหน้าขนมเค้ก!$C:$C,'รับ-จ่าย ประจำวัน'!$B104,เส้นแต่งหน้าขนมเค้ก!L:L)+SUMIF(แพ็ค!$C:$C,'รับ-จ่าย ประจำวัน'!$B104,แพ็ค!L:L)+SUMIF(ธุรการ!$C:$C,'รับ-จ่าย ประจำวัน'!$B104,ธุรการ!L:L)+SUMIF(เส้นแต่งหน้าขนมปัง!$C:$C,'รับ-จ่าย ประจำวัน'!$B104,เส้นแต่งหน้าขนมปัง!L:L)+SUMIF('วางแผนBC,CJ'!$C:$C,'รับ-จ่าย ประจำวัน'!$B104,'วางแผนBC,CJ'!L:L)+SUMIF(RD!$C:$C,'รับ-จ่าย ประจำวัน'!$B104,RD!L:L)+SUMIF('FG,ออนไล,คัดแยก'!$C:$C,'รับ-จ่าย ประจำวัน'!$B104,'FG,ออนไล,คัดแยก'!L:L)</f>
        <v>0</v>
      </c>
      <c r="AT104" s="16">
        <f>SUMIF(เตรียมส่วนผสม!$C:$C,'รับ-จ่าย ประจำวัน'!$B104,เตรียมส่วนผสม!M:M)+SUMIF(กวนไส้!$C:$C,'รับ-จ่าย ประจำวัน'!$B104,กวนไส้!M:M)+SUMIF(ผลิต1!$C:$C,'รับ-จ่าย ประจำวัน'!$B104,ผลิต1!M:M)+SUMIF(ผลิต2!$C:$C,'รับ-จ่าย ประจำวัน'!$B104,ผลิต2!M:M)+SUMIF(เส้นแต่งหน้าขนมเค้ก!$C:$C,'รับ-จ่าย ประจำวัน'!$B104,เส้นแต่งหน้าขนมเค้ก!M:M)+SUMIF(แพ็ค!$C:$C,'รับ-จ่าย ประจำวัน'!$B104,แพ็ค!M:M)+SUMIF(ธุรการ!$C:$C,'รับ-จ่าย ประจำวัน'!$B104,ธุรการ!M:M)+SUMIF(เส้นแต่งหน้าขนมปัง!$C:$C,'รับ-จ่าย ประจำวัน'!$B104,เส้นแต่งหน้าขนมปัง!M:M)+SUMIF('วางแผนBC,CJ'!$C:$C,'รับ-จ่าย ประจำวัน'!$B104,'วางแผนBC,CJ'!M:M)+SUMIF(RD!$C:$C,'รับ-จ่าย ประจำวัน'!$B104,RD!M:M)+SUMIF('FG,ออนไล,คัดแยก'!$C:$C,'รับ-จ่าย ประจำวัน'!$B104,'FG,ออนไล,คัดแยก'!M:M)</f>
        <v>0</v>
      </c>
      <c r="AU104" s="16">
        <f>SUMIF(เตรียมส่วนผสม!$C:$C,'รับ-จ่าย ประจำวัน'!$B104,เตรียมส่วนผสม!N:N)+SUMIF(กวนไส้!$C:$C,'รับ-จ่าย ประจำวัน'!$B104,กวนไส้!N:N)+SUMIF(ผลิต1!$C:$C,'รับ-จ่าย ประจำวัน'!$B104,ผลิต1!N:N)+SUMIF(ผลิต2!$C:$C,'รับ-จ่าย ประจำวัน'!$B104,ผลิต2!N:N)+SUMIF(เส้นแต่งหน้าขนมเค้ก!$C:$C,'รับ-จ่าย ประจำวัน'!$B104,เส้นแต่งหน้าขนมเค้ก!N:N)+SUMIF(แพ็ค!$C:$C,'รับ-จ่าย ประจำวัน'!$B104,แพ็ค!N:N)+SUMIF(ธุรการ!$C:$C,'รับ-จ่าย ประจำวัน'!$B104,ธุรการ!N:N)+SUMIF(เส้นแต่งหน้าขนมปัง!$C:$C,'รับ-จ่าย ประจำวัน'!$B104,เส้นแต่งหน้าขนมปัง!N:N)+SUMIF('วางแผนBC,CJ'!$C:$C,'รับ-จ่าย ประจำวัน'!$B104,'วางแผนBC,CJ'!N:N)+SUMIF(RD!$C:$C,'รับ-จ่าย ประจำวัน'!$B104,RD!N:N)+SUMIF('FG,ออนไล,คัดแยก'!$C:$C,'รับ-จ่าย ประจำวัน'!$B104,'FG,ออนไล,คัดแยก'!N:N)</f>
        <v>0</v>
      </c>
      <c r="AV104" s="16">
        <f>SUMIF(เตรียมส่วนผสม!$C:$C,'รับ-จ่าย ประจำวัน'!$B104,เตรียมส่วนผสม!O:O)+SUMIF(กวนไส้!$C:$C,'รับ-จ่าย ประจำวัน'!$B104,กวนไส้!O:O)+SUMIF(ผลิต1!$C:$C,'รับ-จ่าย ประจำวัน'!$B104,ผลิต1!O:O)+SUMIF(ผลิต2!$C:$C,'รับ-จ่าย ประจำวัน'!$B104,ผลิต2!O:O)+SUMIF(เส้นแต่งหน้าขนมเค้ก!$C:$C,'รับ-จ่าย ประจำวัน'!$B104,เส้นแต่งหน้าขนมเค้ก!O:O)+SUMIF(แพ็ค!$C:$C,'รับ-จ่าย ประจำวัน'!$B104,แพ็ค!O:O)+SUMIF(ธุรการ!$C:$C,'รับ-จ่าย ประจำวัน'!$B104,ธุรการ!O:O)+SUMIF(เส้นแต่งหน้าขนมปัง!$C:$C,'รับ-จ่าย ประจำวัน'!$B104,เส้นแต่งหน้าขนมปัง!O:O)+SUMIF('วางแผนBC,CJ'!$C:$C,'รับ-จ่าย ประจำวัน'!$B104,'วางแผนBC,CJ'!O:O)+SUMIF(RD!$C:$C,'รับ-จ่าย ประจำวัน'!$B104,RD!O:O)+SUMIF('FG,ออนไล,คัดแยก'!$C:$C,'รับ-จ่าย ประจำวัน'!$B104,'FG,ออนไล,คัดแยก'!O:O)</f>
        <v>0</v>
      </c>
      <c r="AW104" s="16">
        <f>SUMIF(เตรียมส่วนผสม!$C:$C,'รับ-จ่าย ประจำวัน'!$B104,เตรียมส่วนผสม!P:P)+SUMIF(กวนไส้!$C:$C,'รับ-จ่าย ประจำวัน'!$B104,กวนไส้!P:P)+SUMIF(ผลิต1!$C:$C,'รับ-จ่าย ประจำวัน'!$B104,ผลิต1!P:P)+SUMIF(ผลิต2!$C:$C,'รับ-จ่าย ประจำวัน'!$B104,ผลิต2!P:P)+SUMIF(เส้นแต่งหน้าขนมเค้ก!$C:$C,'รับ-จ่าย ประจำวัน'!$B104,เส้นแต่งหน้าขนมเค้ก!P:P)+SUMIF(แพ็ค!$C:$C,'รับ-จ่าย ประจำวัน'!$B104,แพ็ค!P:P)+SUMIF(ธุรการ!$C:$C,'รับ-จ่าย ประจำวัน'!$B104,ธุรการ!P:P)+SUMIF(เส้นแต่งหน้าขนมปัง!$C:$C,'รับ-จ่าย ประจำวัน'!$B104,เส้นแต่งหน้าขนมปัง!P:P)+SUMIF('วางแผนBC,CJ'!$C:$C,'รับ-จ่าย ประจำวัน'!$B104,'วางแผนBC,CJ'!P:P)+SUMIF(RD!$C:$C,'รับ-จ่าย ประจำวัน'!$B104,RD!P:P)+SUMIF('FG,ออนไล,คัดแยก'!$C:$C,'รับ-จ่าย ประจำวัน'!$B104,'FG,ออนไล,คัดแยก'!P:P)</f>
        <v>0</v>
      </c>
      <c r="AX104" s="16">
        <f>SUMIF(เตรียมส่วนผสม!$C:$C,'รับ-จ่าย ประจำวัน'!$B104,เตรียมส่วนผสม!Q:Q)+SUMIF(กวนไส้!$C:$C,'รับ-จ่าย ประจำวัน'!$B104,กวนไส้!Q:Q)+SUMIF(ผลิต1!$C:$C,'รับ-จ่าย ประจำวัน'!$B104,ผลิต1!Q:Q)+SUMIF(ผลิต2!$C:$C,'รับ-จ่าย ประจำวัน'!$B104,ผลิต2!Q:Q)+SUMIF(เส้นแต่งหน้าขนมเค้ก!$C:$C,'รับ-จ่าย ประจำวัน'!$B104,เส้นแต่งหน้าขนมเค้ก!Q:Q)+SUMIF(แพ็ค!$C:$C,'รับ-จ่าย ประจำวัน'!$B104,แพ็ค!Q:Q)+SUMIF(ธุรการ!$C:$C,'รับ-จ่าย ประจำวัน'!$B104,ธุรการ!Q:Q)+SUMIF(เส้นแต่งหน้าขนมปัง!$C:$C,'รับ-จ่าย ประจำวัน'!$B104,เส้นแต่งหน้าขนมปัง!Q:Q)+SUMIF('วางแผนBC,CJ'!$C:$C,'รับ-จ่าย ประจำวัน'!$B104,'วางแผนBC,CJ'!Q:Q)+SUMIF(RD!$C:$C,'รับ-จ่าย ประจำวัน'!$B104,RD!Q:Q)+SUMIF('FG,ออนไล,คัดแยก'!$C:$C,'รับ-จ่าย ประจำวัน'!$B104,'FG,ออนไล,คัดแยก'!Q:Q)</f>
        <v>0</v>
      </c>
      <c r="AY104" s="16">
        <f>SUMIF(เตรียมส่วนผสม!$C:$C,'รับ-จ่าย ประจำวัน'!$B104,เตรียมส่วนผสม!R:R)+SUMIF(กวนไส้!$C:$C,'รับ-จ่าย ประจำวัน'!$B104,กวนไส้!R:R)+SUMIF(ผลิต1!$C:$C,'รับ-จ่าย ประจำวัน'!$B104,ผลิต1!R:R)+SUMIF(ผลิต2!$C:$C,'รับ-จ่าย ประจำวัน'!$B104,ผลิต2!R:R)+SUMIF(เส้นแต่งหน้าขนมเค้ก!$C:$C,'รับ-จ่าย ประจำวัน'!$B104,เส้นแต่งหน้าขนมเค้ก!R:R)+SUMIF(แพ็ค!$C:$C,'รับ-จ่าย ประจำวัน'!$B104,แพ็ค!R:R)+SUMIF(ธุรการ!$C:$C,'รับ-จ่าย ประจำวัน'!$B104,ธุรการ!R:R)+SUMIF(เส้นแต่งหน้าขนมปัง!$C:$C,'รับ-จ่าย ประจำวัน'!$B104,เส้นแต่งหน้าขนมปัง!R:R)+SUMIF('วางแผนBC,CJ'!$C:$C,'รับ-จ่าย ประจำวัน'!$B104,'วางแผนBC,CJ'!R:R)+SUMIF(RD!$C:$C,'รับ-จ่าย ประจำวัน'!$B104,RD!R:R)+SUMIF('FG,ออนไล,คัดแยก'!$C:$C,'รับ-จ่าย ประจำวัน'!$B104,'FG,ออนไล,คัดแยก'!R:R)</f>
        <v>0</v>
      </c>
      <c r="AZ104" s="16">
        <f>SUMIF(เตรียมส่วนผสม!$C:$C,'รับ-จ่าย ประจำวัน'!$B104,เตรียมส่วนผสม!S:S)+SUMIF(กวนไส้!$C:$C,'รับ-จ่าย ประจำวัน'!$B104,กวนไส้!S:S)+SUMIF(ผลิต1!$C:$C,'รับ-จ่าย ประจำวัน'!$B104,ผลิต1!S:S)+SUMIF(ผลิต2!$C:$C,'รับ-จ่าย ประจำวัน'!$B104,ผลิต2!S:S)+SUMIF(เส้นแต่งหน้าขนมเค้ก!$C:$C,'รับ-จ่าย ประจำวัน'!$B104,เส้นแต่งหน้าขนมเค้ก!S:S)+SUMIF(แพ็ค!$C:$C,'รับ-จ่าย ประจำวัน'!$B104,แพ็ค!S:S)+SUMIF(ธุรการ!$C:$C,'รับ-จ่าย ประจำวัน'!$B104,ธุรการ!S:S)+SUMIF(เส้นแต่งหน้าขนมปัง!$C:$C,'รับ-จ่าย ประจำวัน'!$B104,เส้นแต่งหน้าขนมปัง!S:S)+SUMIF('วางแผนBC,CJ'!$C:$C,'รับ-จ่าย ประจำวัน'!$B104,'วางแผนBC,CJ'!S:S)+SUMIF(RD!$C:$C,'รับ-จ่าย ประจำวัน'!$B104,RD!S:S)+SUMIF('FG,ออนไล,คัดแยก'!$C:$C,'รับ-จ่าย ประจำวัน'!$B104,'FG,ออนไล,คัดแยก'!S:S)</f>
        <v>0</v>
      </c>
      <c r="BA104" s="16">
        <f>SUMIF(เตรียมส่วนผสม!$C:$C,'รับ-จ่าย ประจำวัน'!$B104,เตรียมส่วนผสม!T:T)+SUMIF(กวนไส้!$C:$C,'รับ-จ่าย ประจำวัน'!$B104,กวนไส้!T:T)+SUMIF(ผลิต1!$C:$C,'รับ-จ่าย ประจำวัน'!$B104,ผลิต1!T:T)+SUMIF(ผลิต2!$C:$C,'รับ-จ่าย ประจำวัน'!$B104,ผลิต2!T:T)+SUMIF(เส้นแต่งหน้าขนมเค้ก!$C:$C,'รับ-จ่าย ประจำวัน'!$B104,เส้นแต่งหน้าขนมเค้ก!T:T)+SUMIF(แพ็ค!$C:$C,'รับ-จ่าย ประจำวัน'!$B104,แพ็ค!T:T)+SUMIF(ธุรการ!$C:$C,'รับ-จ่าย ประจำวัน'!$B104,ธุรการ!T:T)+SUMIF(เส้นแต่งหน้าขนมปัง!$C:$C,'รับ-จ่าย ประจำวัน'!$B104,เส้นแต่งหน้าขนมปัง!T:T)+SUMIF('วางแผนBC,CJ'!$C:$C,'รับ-จ่าย ประจำวัน'!$B104,'วางแผนBC,CJ'!T:T)+SUMIF(RD!$C:$C,'รับ-จ่าย ประจำวัน'!$B104,RD!T:T)+SUMIF('FG,ออนไล,คัดแยก'!$C:$C,'รับ-จ่าย ประจำวัน'!$B104,'FG,ออนไล,คัดแยก'!T:T)</f>
        <v>0</v>
      </c>
      <c r="BB104" s="16">
        <f>SUMIF(เตรียมส่วนผสม!$C:$C,'รับ-จ่าย ประจำวัน'!$B104,เตรียมส่วนผสม!U:U)+SUMIF(กวนไส้!$C:$C,'รับ-จ่าย ประจำวัน'!$B104,กวนไส้!U:U)+SUMIF(ผลิต1!$C:$C,'รับ-จ่าย ประจำวัน'!$B104,ผลิต1!U:U)+SUMIF(ผลิต2!$C:$C,'รับ-จ่าย ประจำวัน'!$B104,ผลิต2!U:U)+SUMIF(เส้นแต่งหน้าขนมเค้ก!$C:$C,'รับ-จ่าย ประจำวัน'!$B104,เส้นแต่งหน้าขนมเค้ก!U:U)+SUMIF(แพ็ค!$C:$C,'รับ-จ่าย ประจำวัน'!$B104,แพ็ค!U:U)+SUMIF(ธุรการ!$C:$C,'รับ-จ่าย ประจำวัน'!$B104,ธุรการ!U:U)+SUMIF(เส้นแต่งหน้าขนมปัง!$C:$C,'รับ-จ่าย ประจำวัน'!$B104,เส้นแต่งหน้าขนมปัง!U:U)+SUMIF('วางแผนBC,CJ'!$C:$C,'รับ-จ่าย ประจำวัน'!$B104,'วางแผนBC,CJ'!U:U)+SUMIF(RD!$C:$C,'รับ-จ่าย ประจำวัน'!$B104,RD!U:U)+SUMIF('FG,ออนไล,คัดแยก'!$C:$C,'รับ-จ่าย ประจำวัน'!$B104,'FG,ออนไล,คัดแยก'!U:U)</f>
        <v>0</v>
      </c>
      <c r="BC104" s="16">
        <f>SUMIF(เตรียมส่วนผสม!$C:$C,'รับ-จ่าย ประจำวัน'!$B104,เตรียมส่วนผสม!V:V)+SUMIF(กวนไส้!$C:$C,'รับ-จ่าย ประจำวัน'!$B104,กวนไส้!V:V)+SUMIF(ผลิต1!$C:$C,'รับ-จ่าย ประจำวัน'!$B104,ผลิต1!V:V)+SUMIF(ผลิต2!$C:$C,'รับ-จ่าย ประจำวัน'!$B104,ผลิต2!V:V)+SUMIF(เส้นแต่งหน้าขนมเค้ก!$C:$C,'รับ-จ่าย ประจำวัน'!$B104,เส้นแต่งหน้าขนมเค้ก!V:V)+SUMIF(แพ็ค!$C:$C,'รับ-จ่าย ประจำวัน'!$B104,แพ็ค!V:V)+SUMIF(ธุรการ!$C:$C,'รับ-จ่าย ประจำวัน'!$B104,ธุรการ!V:V)+SUMIF(เส้นแต่งหน้าขนมปัง!$C:$C,'รับ-จ่าย ประจำวัน'!$B104,เส้นแต่งหน้าขนมปัง!V:V)+SUMIF('วางแผนBC,CJ'!$C:$C,'รับ-จ่าย ประจำวัน'!$B104,'วางแผนBC,CJ'!V:V)+SUMIF(RD!$C:$C,'รับ-จ่าย ประจำวัน'!$B104,RD!V:V)+SUMIF('FG,ออนไล,คัดแยก'!$C:$C,'รับ-จ่าย ประจำวัน'!$B104,'FG,ออนไล,คัดแยก'!V:V)</f>
        <v>0</v>
      </c>
      <c r="BD104" s="16">
        <f>SUMIF(เตรียมส่วนผสม!$C:$C,'รับ-จ่าย ประจำวัน'!$B104,เตรียมส่วนผสม!W:W)+SUMIF(กวนไส้!$C:$C,'รับ-จ่าย ประจำวัน'!$B104,กวนไส้!W:W)+SUMIF(ผลิต1!$C:$C,'รับ-จ่าย ประจำวัน'!$B104,ผลิต1!W:W)+SUMIF(ผลิต2!$C:$C,'รับ-จ่าย ประจำวัน'!$B104,ผลิต2!W:W)+SUMIF(เส้นแต่งหน้าขนมเค้ก!$C:$C,'รับ-จ่าย ประจำวัน'!$B104,เส้นแต่งหน้าขนมเค้ก!W:W)+SUMIF(แพ็ค!$C:$C,'รับ-จ่าย ประจำวัน'!$B104,แพ็ค!W:W)+SUMIF(ธุรการ!$C:$C,'รับ-จ่าย ประจำวัน'!$B104,ธุรการ!W:W)+SUMIF(เส้นแต่งหน้าขนมปัง!$C:$C,'รับ-จ่าย ประจำวัน'!$B104,เส้นแต่งหน้าขนมปัง!W:W)+SUMIF('วางแผนBC,CJ'!$C:$C,'รับ-จ่าย ประจำวัน'!$B104,'วางแผนBC,CJ'!W:W)+SUMIF(RD!$C:$C,'รับ-จ่าย ประจำวัน'!$B104,RD!W:W)+SUMIF('FG,ออนไล,คัดแยก'!$C:$C,'รับ-จ่าย ประจำวัน'!$B104,'FG,ออนไล,คัดแยก'!W:W)</f>
        <v>0</v>
      </c>
      <c r="BE104" s="16">
        <f>SUMIF(เตรียมส่วนผสม!$C:$C,'รับ-จ่าย ประจำวัน'!$B104,เตรียมส่วนผสม!X:X)+SUMIF(กวนไส้!$C:$C,'รับ-จ่าย ประจำวัน'!$B104,กวนไส้!X:X)+SUMIF(ผลิต1!$C:$C,'รับ-จ่าย ประจำวัน'!$B104,ผลิต1!X:X)+SUMIF(ผลิต2!$C:$C,'รับ-จ่าย ประจำวัน'!$B104,ผลิต2!X:X)+SUMIF(เส้นแต่งหน้าขนมเค้ก!$C:$C,'รับ-จ่าย ประจำวัน'!$B104,เส้นแต่งหน้าขนมเค้ก!X:X)+SUMIF(แพ็ค!$C:$C,'รับ-จ่าย ประจำวัน'!$B104,แพ็ค!X:X)+SUMIF(ธุรการ!$C:$C,'รับ-จ่าย ประจำวัน'!$B104,ธุรการ!X:X)+SUMIF(เส้นแต่งหน้าขนมปัง!$C:$C,'รับ-จ่าย ประจำวัน'!$B104,เส้นแต่งหน้าขนมปัง!X:X)+SUMIF('วางแผนBC,CJ'!$C:$C,'รับ-จ่าย ประจำวัน'!$B104,'วางแผนBC,CJ'!X:X)+SUMIF(RD!$C:$C,'รับ-จ่าย ประจำวัน'!$B104,RD!X:X)+SUMIF('FG,ออนไล,คัดแยก'!$C:$C,'รับ-จ่าย ประจำวัน'!$B104,'FG,ออนไล,คัดแยก'!X:X)</f>
        <v>0</v>
      </c>
      <c r="BF104" s="16">
        <f>SUMIF(เตรียมส่วนผสม!$C:$C,'รับ-จ่าย ประจำวัน'!$B104,เตรียมส่วนผสม!Y:Y)+SUMIF(กวนไส้!$C:$C,'รับ-จ่าย ประจำวัน'!$B104,กวนไส้!Y:Y)+SUMIF(ผลิต1!$C:$C,'รับ-จ่าย ประจำวัน'!$B104,ผลิต1!Y:Y)+SUMIF(ผลิต2!$C:$C,'รับ-จ่าย ประจำวัน'!$B104,ผลิต2!Y:Y)+SUMIF(เส้นแต่งหน้าขนมเค้ก!$C:$C,'รับ-จ่าย ประจำวัน'!$B104,เส้นแต่งหน้าขนมเค้ก!Y:Y)+SUMIF(แพ็ค!$C:$C,'รับ-จ่าย ประจำวัน'!$B104,แพ็ค!Y:Y)+SUMIF(ธุรการ!$C:$C,'รับ-จ่าย ประจำวัน'!$B104,ธุรการ!Y:Y)+SUMIF(เส้นแต่งหน้าขนมปัง!$C:$C,'รับ-จ่าย ประจำวัน'!$B104,เส้นแต่งหน้าขนมปัง!Y:Y)+SUMIF('วางแผนBC,CJ'!$C:$C,'รับ-จ่าย ประจำวัน'!$B104,'วางแผนBC,CJ'!Y:Y)+SUMIF(RD!$C:$C,'รับ-จ่าย ประจำวัน'!$B104,RD!Y:Y)+SUMIF('FG,ออนไล,คัดแยก'!$C:$C,'รับ-จ่าย ประจำวัน'!$B104,'FG,ออนไล,คัดแยก'!Y:Y)</f>
        <v>0</v>
      </c>
      <c r="BG104" s="16">
        <f>SUMIF(เตรียมส่วนผสม!$C:$C,'รับ-จ่าย ประจำวัน'!$B104,เตรียมส่วนผสม!Z:Z)+SUMIF(กวนไส้!$C:$C,'รับ-จ่าย ประจำวัน'!$B104,กวนไส้!Z:Z)+SUMIF(ผลิต1!$C:$C,'รับ-จ่าย ประจำวัน'!$B104,ผลิต1!Z:Z)+SUMIF(ผลิต2!$C:$C,'รับ-จ่าย ประจำวัน'!$B104,ผลิต2!Z:Z)+SUMIF(เส้นแต่งหน้าขนมเค้ก!$C:$C,'รับ-จ่าย ประจำวัน'!$B104,เส้นแต่งหน้าขนมเค้ก!Z:Z)+SUMIF(แพ็ค!$C:$C,'รับ-จ่าย ประจำวัน'!$B104,แพ็ค!Z:Z)+SUMIF(ธุรการ!$C:$C,'รับ-จ่าย ประจำวัน'!$B104,ธุรการ!Z:Z)+SUMIF(เส้นแต่งหน้าขนมปัง!$C:$C,'รับ-จ่าย ประจำวัน'!$B104,เส้นแต่งหน้าขนมปัง!Z:Z)+SUMIF('วางแผนBC,CJ'!$C:$C,'รับ-จ่าย ประจำวัน'!$B104,'วางแผนBC,CJ'!Z:Z)+SUMIF(RD!$C:$C,'รับ-จ่าย ประจำวัน'!$B104,RD!Z:Z)+SUMIF('FG,ออนไล,คัดแยก'!$C:$C,'รับ-จ่าย ประจำวัน'!$B104,'FG,ออนไล,คัดแยก'!Z:Z)</f>
        <v>0</v>
      </c>
      <c r="BH104" s="16">
        <f>SUMIF(เตรียมส่วนผสม!$C:$C,'รับ-จ่าย ประจำวัน'!$B104,เตรียมส่วนผสม!AA:AA)+SUMIF(กวนไส้!$C:$C,'รับ-จ่าย ประจำวัน'!$B104,กวนไส้!AA:AA)+SUMIF(ผลิต1!$C:$C,'รับ-จ่าย ประจำวัน'!$B104,ผลิต1!AA:AA)+SUMIF(ผลิต2!$C:$C,'รับ-จ่าย ประจำวัน'!$B104,ผลิต2!AA:AA)+SUMIF(เส้นแต่งหน้าขนมเค้ก!$C:$C,'รับ-จ่าย ประจำวัน'!$B104,เส้นแต่งหน้าขนมเค้ก!AA:AA)+SUMIF(แพ็ค!$C:$C,'รับ-จ่าย ประจำวัน'!$B104,แพ็ค!AA:AA)+SUMIF(ธุรการ!$C:$C,'รับ-จ่าย ประจำวัน'!$B104,ธุรการ!AA:AA)+SUMIF(เส้นแต่งหน้าขนมปัง!$C:$C,'รับ-จ่าย ประจำวัน'!$B104,เส้นแต่งหน้าขนมปัง!AA:AA)+SUMIF('วางแผนBC,CJ'!$C:$C,'รับ-จ่าย ประจำวัน'!$B104,'วางแผนBC,CJ'!AA:AA)+SUMIF(RD!$C:$C,'รับ-จ่าย ประจำวัน'!$B104,RD!AA:AA)+SUMIF('FG,ออนไล,คัดแยก'!$C:$C,'รับ-จ่าย ประจำวัน'!$B104,'FG,ออนไล,คัดแยก'!AA:AA)</f>
        <v>0</v>
      </c>
      <c r="BI104" s="16">
        <f>SUMIF(เตรียมส่วนผสม!$C:$C,'รับ-จ่าย ประจำวัน'!$B104,เตรียมส่วนผสม!AB:AB)+SUMIF(กวนไส้!$C:$C,'รับ-จ่าย ประจำวัน'!$B104,กวนไส้!AB:AB)+SUMIF(ผลิต1!$C:$C,'รับ-จ่าย ประจำวัน'!$B104,ผลิต1!AB:AB)+SUMIF(ผลิต2!$C:$C,'รับ-จ่าย ประจำวัน'!$B104,ผลิต2!AB:AB)+SUMIF(เส้นแต่งหน้าขนมเค้ก!$C:$C,'รับ-จ่าย ประจำวัน'!$B104,เส้นแต่งหน้าขนมเค้ก!AB:AB)+SUMIF(แพ็ค!$C:$C,'รับ-จ่าย ประจำวัน'!$B104,แพ็ค!AB:AB)+SUMIF(ธุรการ!$C:$C,'รับ-จ่าย ประจำวัน'!$B104,ธุรการ!AB:AB)+SUMIF(เส้นแต่งหน้าขนมปัง!$C:$C,'รับ-จ่าย ประจำวัน'!$B104,เส้นแต่งหน้าขนมปัง!AB:AB)+SUMIF('วางแผนBC,CJ'!$C:$C,'รับ-จ่าย ประจำวัน'!$B104,'วางแผนBC,CJ'!AB:AB)+SUMIF(RD!$C:$C,'รับ-จ่าย ประจำวัน'!$B104,RD!AB:AB)+SUMIF('FG,ออนไล,คัดแยก'!$C:$C,'รับ-จ่าย ประจำวัน'!$B104,'FG,ออนไล,คัดแยก'!AB:AB)</f>
        <v>0</v>
      </c>
      <c r="BJ104" s="16">
        <f>SUMIF(เตรียมส่วนผสม!$C:$C,'รับ-จ่าย ประจำวัน'!$B104,เตรียมส่วนผสม!AC:AC)+SUMIF(กวนไส้!$C:$C,'รับ-จ่าย ประจำวัน'!$B104,กวนไส้!AC:AC)+SUMIF(ผลิต1!$C:$C,'รับ-จ่าย ประจำวัน'!$B104,ผลิต1!AC:AC)+SUMIF(ผลิต2!$C:$C,'รับ-จ่าย ประจำวัน'!$B104,ผลิต2!AC:AC)+SUMIF(เส้นแต่งหน้าขนมเค้ก!$C:$C,'รับ-จ่าย ประจำวัน'!$B104,เส้นแต่งหน้าขนมเค้ก!AC:AC)+SUMIF(แพ็ค!$C:$C,'รับ-จ่าย ประจำวัน'!$B104,แพ็ค!AC:AC)+SUMIF(ธุรการ!$C:$C,'รับ-จ่าย ประจำวัน'!$B104,ธุรการ!AC:AC)+SUMIF(เส้นแต่งหน้าขนมปัง!$C:$C,'รับ-จ่าย ประจำวัน'!$B104,เส้นแต่งหน้าขนมปัง!AC:AC)+SUMIF('วางแผนBC,CJ'!$C:$C,'รับ-จ่าย ประจำวัน'!$B104,'วางแผนBC,CJ'!AC:AC)+SUMIF(RD!$C:$C,'รับ-จ่าย ประจำวัน'!$B104,RD!AC:AC)+SUMIF('FG,ออนไล,คัดแยก'!$C:$C,'รับ-จ่าย ประจำวัน'!$B104,'FG,ออนไล,คัดแยก'!AC:AC)</f>
        <v>0</v>
      </c>
      <c r="BK104" s="16">
        <f>SUMIF(เตรียมส่วนผสม!$C:$C,'รับ-จ่าย ประจำวัน'!$B104,เตรียมส่วนผสม!AD:AD)+SUMIF(กวนไส้!$C:$C,'รับ-จ่าย ประจำวัน'!$B104,กวนไส้!AD:AD)+SUMIF(ผลิต1!$C:$C,'รับ-จ่าย ประจำวัน'!$B104,ผลิต1!AD:AD)+SUMIF(ผลิต2!$C:$C,'รับ-จ่าย ประจำวัน'!$B104,ผลิต2!AD:AD)+SUMIF(เส้นแต่งหน้าขนมเค้ก!$C:$C,'รับ-จ่าย ประจำวัน'!$B104,เส้นแต่งหน้าขนมเค้ก!AD:AD)+SUMIF(แพ็ค!$C:$C,'รับ-จ่าย ประจำวัน'!$B104,แพ็ค!AD:AD)+SUMIF(ธุรการ!$C:$C,'รับ-จ่าย ประจำวัน'!$B104,ธุรการ!AD:AD)+SUMIF(เส้นแต่งหน้าขนมปัง!$C:$C,'รับ-จ่าย ประจำวัน'!$B104,เส้นแต่งหน้าขนมปัง!AD:AD)+SUMIF('วางแผนBC,CJ'!$C:$C,'รับ-จ่าย ประจำวัน'!$B104,'วางแผนBC,CJ'!AD:AD)+SUMIF(RD!$C:$C,'รับ-จ่าย ประจำวัน'!$B104,RD!AD:AD)+SUMIF('FG,ออนไล,คัดแยก'!$C:$C,'รับ-จ่าย ประจำวัน'!$B104,'FG,ออนไล,คัดแยก'!AD:AD)</f>
        <v>0</v>
      </c>
      <c r="BL104" s="16">
        <f>SUMIF(เตรียมส่วนผสม!$C:$C,'รับ-จ่าย ประจำวัน'!$B104,เตรียมส่วนผสม!AE:AE)+SUMIF(กวนไส้!$C:$C,'รับ-จ่าย ประจำวัน'!$B104,กวนไส้!AE:AE)+SUMIF(ผลิต1!$C:$C,'รับ-จ่าย ประจำวัน'!$B104,ผลิต1!AE:AE)+SUMIF(ผลิต2!$C:$C,'รับ-จ่าย ประจำวัน'!$B104,ผลิต2!AE:AE)+SUMIF(เส้นแต่งหน้าขนมเค้ก!$C:$C,'รับ-จ่าย ประจำวัน'!$B104,เส้นแต่งหน้าขนมเค้ก!AE:AE)+SUMIF(แพ็ค!$C:$C,'รับ-จ่าย ประจำวัน'!$B104,แพ็ค!AE:AE)+SUMIF(ธุรการ!$C:$C,'รับ-จ่าย ประจำวัน'!$B104,ธุรการ!AE:AE)+SUMIF(เส้นแต่งหน้าขนมปัง!$C:$C,'รับ-จ่าย ประจำวัน'!$B104,เส้นแต่งหน้าขนมปัง!AE:AE)+SUMIF('วางแผนBC,CJ'!$C:$C,'รับ-จ่าย ประจำวัน'!$B104,'วางแผนBC,CJ'!AE:AE)+SUMIF(RD!$C:$C,'รับ-จ่าย ประจำวัน'!$B104,RD!AE:AE)+SUMIF('FG,ออนไล,คัดแยก'!$C:$C,'รับ-จ่าย ประจำวัน'!$B104,'FG,ออนไล,คัดแยก'!AE:AE)</f>
        <v>0</v>
      </c>
      <c r="BM104" s="16">
        <f>SUMIF(เตรียมส่วนผสม!$C:$C,'รับ-จ่าย ประจำวัน'!$B104,เตรียมส่วนผสม!AF:AF)+SUMIF(กวนไส้!$C:$C,'รับ-จ่าย ประจำวัน'!$B104,กวนไส้!AF:AF)+SUMIF(ผลิต1!$C:$C,'รับ-จ่าย ประจำวัน'!$B104,ผลิต1!AF:AF)+SUMIF(ผลิต2!$C:$C,'รับ-จ่าย ประจำวัน'!$B104,ผลิต2!AF:AF)+SUMIF(เส้นแต่งหน้าขนมเค้ก!$C:$C,'รับ-จ่าย ประจำวัน'!$B104,เส้นแต่งหน้าขนมเค้ก!AF:AF)+SUMIF(แพ็ค!$C:$C,'รับ-จ่าย ประจำวัน'!$B104,แพ็ค!AF:AF)+SUMIF(ธุรการ!$C:$C,'รับ-จ่าย ประจำวัน'!$B104,ธุรการ!AF:AF)+SUMIF(เส้นแต่งหน้าขนมปัง!$C:$C,'รับ-จ่าย ประจำวัน'!$B104,เส้นแต่งหน้าขนมปัง!AF:AF)+SUMIF('วางแผนBC,CJ'!$C:$C,'รับ-จ่าย ประจำวัน'!$B104,'วางแผนBC,CJ'!AF:AF)+SUMIF(RD!$C:$C,'รับ-จ่าย ประจำวัน'!$B104,RD!AF:AF)+SUMIF('FG,ออนไล,คัดแยก'!$C:$C,'รับ-จ่าย ประจำวัน'!$B104,'FG,ออนไล,คัดแยก'!AF:AF)</f>
        <v>0</v>
      </c>
      <c r="BN104" s="16">
        <f>SUMIF(เตรียมส่วนผสม!$C:$C,'รับ-จ่าย ประจำวัน'!$B104,เตรียมส่วนผสม!AG:AG)+SUMIF(กวนไส้!$C:$C,'รับ-จ่าย ประจำวัน'!$B104,กวนไส้!AG:AG)+SUMIF(ผลิต1!$C:$C,'รับ-จ่าย ประจำวัน'!$B104,ผลิต1!AG:AG)+SUMIF(ผลิต2!$C:$C,'รับ-จ่าย ประจำวัน'!$B104,ผลิต2!AG:AG)+SUMIF(เส้นแต่งหน้าขนมเค้ก!$C:$C,'รับ-จ่าย ประจำวัน'!$B104,เส้นแต่งหน้าขนมเค้ก!AG:AG)+SUMIF(แพ็ค!$C:$C,'รับ-จ่าย ประจำวัน'!$B104,แพ็ค!AG:AG)+SUMIF(ธุรการ!$C:$C,'รับ-จ่าย ประจำวัน'!$B104,ธุรการ!AG:AG)+SUMIF(เส้นแต่งหน้าขนมปัง!$C:$C,'รับ-จ่าย ประจำวัน'!$B104,เส้นแต่งหน้าขนมปัง!AG:AG)+SUMIF('วางแผนBC,CJ'!$C:$C,'รับ-จ่าย ประจำวัน'!$B104,'วางแผนBC,CJ'!AG:AG)+SUMIF(RD!$C:$C,'รับ-จ่าย ประจำวัน'!$B104,RD!AG:AG)+SUMIF('FG,ออนไล,คัดแยก'!$C:$C,'รับ-จ่าย ประจำวัน'!$B104,'FG,ออนไล,คัดแยก'!AG:AG)</f>
        <v>0</v>
      </c>
      <c r="BO104" s="16">
        <f>SUMIF(เตรียมส่วนผสม!$C:$C,'รับ-จ่าย ประจำวัน'!$B104,เตรียมส่วนผสม!AH:AH)+SUMIF(กวนไส้!$C:$C,'รับ-จ่าย ประจำวัน'!$B104,กวนไส้!AH:AH)+SUMIF(ผลิต1!$C:$C,'รับ-จ่าย ประจำวัน'!$B104,ผลิต1!AH:AH)+SUMIF(ผลิต2!$C:$C,'รับ-จ่าย ประจำวัน'!$B104,ผลิต2!AH:AH)+SUMIF(เส้นแต่งหน้าขนมเค้ก!$C:$C,'รับ-จ่าย ประจำวัน'!$B104,เส้นแต่งหน้าขนมเค้ก!AH:AH)+SUMIF(แพ็ค!$C:$C,'รับ-จ่าย ประจำวัน'!$B104,แพ็ค!AH:AH)+SUMIF(ธุรการ!$C:$C,'รับ-จ่าย ประจำวัน'!$B104,ธุรการ!AH:AH)+SUMIF(เส้นแต่งหน้าขนมปัง!$C:$C,'รับ-จ่าย ประจำวัน'!$B104,เส้นแต่งหน้าขนมปัง!AH:AH)+SUMIF('วางแผนBC,CJ'!$C:$C,'รับ-จ่าย ประจำวัน'!$B104,'วางแผนBC,CJ'!AH:AH)+SUMIF(RD!$C:$C,'รับ-จ่าย ประจำวัน'!$B104,RD!AH:AH)+SUMIF('FG,ออนไล,คัดแยก'!$C:$C,'รับ-จ่าย ประจำวัน'!$B104,'FG,ออนไล,คัดแยก'!AH:AH)</f>
        <v>0</v>
      </c>
      <c r="BP104" s="16">
        <f>SUMIF(เตรียมส่วนผสม!$C:$C,'รับ-จ่าย ประจำวัน'!$B104,เตรียมส่วนผสม!AI:AI)+SUMIF(กวนไส้!$C:$C,'รับ-จ่าย ประจำวัน'!$B104,กวนไส้!AI:AI)+SUMIF(ผลิต1!$C:$C,'รับ-จ่าย ประจำวัน'!$B104,ผลิต1!AI:AI)+SUMIF(ผลิต2!$C:$C,'รับ-จ่าย ประจำวัน'!$B104,ผลิต2!AI:AI)+SUMIF(เส้นแต่งหน้าขนมเค้ก!$C:$C,'รับ-จ่าย ประจำวัน'!$B104,เส้นแต่งหน้าขนมเค้ก!AI:AI)+SUMIF(แพ็ค!$C:$C,'รับ-จ่าย ประจำวัน'!$B104,แพ็ค!AI:AI)+SUMIF(ธุรการ!$C:$C,'รับ-จ่าย ประจำวัน'!$B104,ธุรการ!AI:AI)+SUMIF(เส้นแต่งหน้าขนมปัง!$C:$C,'รับ-จ่าย ประจำวัน'!$B104,เส้นแต่งหน้าขนมปัง!AI:AI)+SUMIF('วางแผนBC,CJ'!$C:$C,'รับ-จ่าย ประจำวัน'!$B104,'วางแผนBC,CJ'!AI:AI)+SUMIF(RD!$C:$C,'รับ-จ่าย ประจำวัน'!$B104,RD!AI:AI)+SUMIF('FG,ออนไล,คัดแยก'!$C:$C,'รับ-จ่าย ประจำวัน'!$B104,'FG,ออนไล,คัดแยก'!AI:AI)</f>
        <v>0</v>
      </c>
      <c r="BQ104" s="16">
        <f>SUMIF(เตรียมส่วนผสม!$C:$C,'รับ-จ่าย ประจำวัน'!$B104,เตรียมส่วนผสม!AJ:AJ)+SUMIF(กวนไส้!$C:$C,'รับ-จ่าย ประจำวัน'!$B104,กวนไส้!AJ:AJ)+SUMIF(ผลิต1!$C:$C,'รับ-จ่าย ประจำวัน'!$B104,ผลิต1!AJ:AJ)+SUMIF(ผลิต2!$C:$C,'รับ-จ่าย ประจำวัน'!$B104,ผลิต2!AJ:AJ)+SUMIF(เส้นแต่งหน้าขนมเค้ก!$C:$C,'รับ-จ่าย ประจำวัน'!$B104,เส้นแต่งหน้าขนมเค้ก!AJ:AJ)+SUMIF(แพ็ค!$C:$C,'รับ-จ่าย ประจำวัน'!$B104,แพ็ค!AJ:AJ)+SUMIF(ธุรการ!$C:$C,'รับ-จ่าย ประจำวัน'!$B104,ธุรการ!AJ:AJ)+SUMIF(เส้นแต่งหน้าขนมปัง!$C:$C,'รับ-จ่าย ประจำวัน'!$B104,เส้นแต่งหน้าขนมปัง!AJ:AJ)+SUMIF('วางแผนBC,CJ'!$C:$C,'รับ-จ่าย ประจำวัน'!$B104,'วางแผนBC,CJ'!AJ:AJ)+SUMIF(RD!$C:$C,'รับ-จ่าย ประจำวัน'!$B104,RD!AJ:AJ)+SUMIF('FG,ออนไล,คัดแยก'!$C:$C,'รับ-จ่าย ประจำวัน'!$B104,'FG,ออนไล,คัดแยก'!AJ:AJ)</f>
        <v>0</v>
      </c>
      <c r="BR104" s="16">
        <f>SUMIF(เตรียมส่วนผสม!$C:$C,'รับ-จ่าย ประจำวัน'!$B104,เตรียมส่วนผสม!AK:AK)+SUMIF(กวนไส้!$C:$C,'รับ-จ่าย ประจำวัน'!$B104,กวนไส้!AK:AK)+SUMIF(ผลิต1!$C:$C,'รับ-จ่าย ประจำวัน'!$B104,ผลิต1!AK:AK)+SUMIF(ผลิต2!$C:$C,'รับ-จ่าย ประจำวัน'!$B104,ผลิต2!AK:AK)+SUMIF(เส้นแต่งหน้าขนมเค้ก!$C:$C,'รับ-จ่าย ประจำวัน'!$B104,เส้นแต่งหน้าขนมเค้ก!AK:AK)+SUMIF(แพ็ค!$C:$C,'รับ-จ่าย ประจำวัน'!$B104,แพ็ค!AK:AK)+SUMIF(ธุรการ!$C:$C,'รับ-จ่าย ประจำวัน'!$B104,ธุรการ!AK:AK)+SUMIF(เส้นแต่งหน้าขนมปัง!$C:$C,'รับ-จ่าย ประจำวัน'!$B104,เส้นแต่งหน้าขนมปัง!AK:AK)+SUMIF('วางแผนBC,CJ'!$C:$C,'รับ-จ่าย ประจำวัน'!$B104,'วางแผนBC,CJ'!AK:AK)+SUMIF(RD!$C:$C,'รับ-จ่าย ประจำวัน'!$B104,RD!AK:AK)+SUMIF('FG,ออนไล,คัดแยก'!$C:$C,'รับ-จ่าย ประจำวัน'!$B104,'FG,ออนไล,คัดแยก'!AK:AK)</f>
        <v>0</v>
      </c>
      <c r="BS104" s="16">
        <f>SUMIF(เตรียมส่วนผสม!$C:$C,'รับ-จ่าย ประจำวัน'!$B104,เตรียมส่วนผสม!AL:AL)+SUMIF(กวนไส้!$C:$C,'รับ-จ่าย ประจำวัน'!$B104,กวนไส้!AL:AL)+SUMIF(ผลิต1!$C:$C,'รับ-จ่าย ประจำวัน'!$B104,ผลิต1!AL:AL)+SUMIF(ผลิต2!$C:$C,'รับ-จ่าย ประจำวัน'!$B104,ผลิต2!AL:AL)+SUMIF(เส้นแต่งหน้าขนมเค้ก!$C:$C,'รับ-จ่าย ประจำวัน'!$B104,เส้นแต่งหน้าขนมเค้ก!AL:AL)+SUMIF(แพ็ค!$C:$C,'รับ-จ่าย ประจำวัน'!$B104,แพ็ค!AL:AL)+SUMIF(ธุรการ!$C:$C,'รับ-จ่าย ประจำวัน'!$B104,ธุรการ!AL:AL)+SUMIF(เส้นแต่งหน้าขนมปัง!$C:$C,'รับ-จ่าย ประจำวัน'!$B104,เส้นแต่งหน้าขนมปัง!AL:AL)+SUMIF('วางแผนBC,CJ'!$C:$C,'รับ-จ่าย ประจำวัน'!$B104,'วางแผนBC,CJ'!AL:AL)+SUMIF(RD!$C:$C,'รับ-จ่าย ประจำวัน'!$B104,RD!AL:AL)+SUMIF('FG,ออนไล,คัดแยก'!$C:$C,'รับ-จ่าย ประจำวัน'!$B104,'FG,ออนไล,คัดแยก'!AL:AL)</f>
        <v>0</v>
      </c>
      <c r="BT104" s="18">
        <f t="shared" si="20"/>
        <v>0</v>
      </c>
      <c r="BU104" s="116"/>
      <c r="BV104" s="146">
        <f t="shared" si="21"/>
        <v>30</v>
      </c>
      <c r="BW104" s="183">
        <v>30</v>
      </c>
      <c r="BX104" s="172">
        <f t="shared" si="25"/>
        <v>0</v>
      </c>
      <c r="BY104" s="188" t="e">
        <f t="shared" si="22"/>
        <v>#DIV/0!</v>
      </c>
      <c r="BZ104" s="180" t="e">
        <f t="shared" ca="1" si="23"/>
        <v>#DIV/0!</v>
      </c>
      <c r="CA104" s="93"/>
      <c r="CB104" s="93"/>
      <c r="CC104" s="93"/>
      <c r="CD104" s="93"/>
      <c r="CE104" s="93"/>
      <c r="CF104" s="93"/>
      <c r="CG104" s="93"/>
      <c r="CH104" s="93"/>
      <c r="CI104" s="93"/>
      <c r="CJ104" s="97"/>
      <c r="CK104" s="9">
        <f t="shared" si="24"/>
        <v>30</v>
      </c>
    </row>
    <row r="105" spans="1:89" hidden="1" x14ac:dyDescent="0.5">
      <c r="A105" s="149"/>
      <c r="B105" s="34" t="s">
        <v>386</v>
      </c>
      <c r="C105" s="10" t="s">
        <v>387</v>
      </c>
      <c r="D105" s="135" t="s">
        <v>71</v>
      </c>
      <c r="E105" s="11">
        <v>0</v>
      </c>
      <c r="F105" s="74" t="s">
        <v>1605</v>
      </c>
      <c r="G105" s="11"/>
      <c r="H105" s="12">
        <v>3900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3"/>
      <c r="AF105" s="13"/>
      <c r="AG105" s="13"/>
      <c r="AH105" s="13"/>
      <c r="AI105" s="14"/>
      <c r="AJ105" s="14"/>
      <c r="AK105" s="14"/>
      <c r="AL105" s="14"/>
      <c r="AM105" s="14"/>
      <c r="AN105" s="15">
        <f t="shared" si="19"/>
        <v>0</v>
      </c>
      <c r="AO105" s="16">
        <f>SUMIF(เตรียมส่วนผสม!$C:$C,'รับ-จ่าย ประจำวัน'!$B105,เตรียมส่วนผสม!H:H)+SUMIF(กวนไส้!$C:$C,'รับ-จ่าย ประจำวัน'!$B105,กวนไส้!H:H)+SUMIF(ผลิต1!$C:$C,'รับ-จ่าย ประจำวัน'!$B105,ผลิต1!H:H)+SUMIF(ผลิต2!$C:$C,'รับ-จ่าย ประจำวัน'!$B105,ผลิต2!H:H)+SUMIF(เส้นแต่งหน้าขนมเค้ก!$C:$C,'รับ-จ่าย ประจำวัน'!$B105,เส้นแต่งหน้าขนมเค้ก!H:H)+SUMIF(แพ็ค!$C:$C,'รับ-จ่าย ประจำวัน'!$B105,แพ็ค!H:H)+SUMIF(ธุรการ!$C:$C,'รับ-จ่าย ประจำวัน'!$B105,ธุรการ!H:H)+SUMIF(เส้นแต่งหน้าขนมปัง!$C:$C,'รับ-จ่าย ประจำวัน'!$B105,เส้นแต่งหน้าขนมปัง!H:H)+SUMIF('วางแผนBC,CJ'!$C:$C,'รับ-จ่าย ประจำวัน'!$B105,'วางแผนBC,CJ'!H:H)+SUMIF(RD!$C:$C,'รับ-จ่าย ประจำวัน'!$B105,RD!H:H)+SUMIF('FG,ออนไล,คัดแยก'!$C:$C,'รับ-จ่าย ประจำวัน'!$B105,'FG,ออนไล,คัดแยก'!H:H)</f>
        <v>0</v>
      </c>
      <c r="AP105" s="16">
        <f>SUMIF(เตรียมส่วนผสม!$C:$C,'รับ-จ่าย ประจำวัน'!$B105,เตรียมส่วนผสม!I:I)+SUMIF(กวนไส้!$C:$C,'รับ-จ่าย ประจำวัน'!$B105,กวนไส้!I:I)+SUMIF(ผลิต1!$C:$C,'รับ-จ่าย ประจำวัน'!$B105,ผลิต1!I:I)+SUMIF(ผลิต2!$C:$C,'รับ-จ่าย ประจำวัน'!$B105,ผลิต2!I:I)+SUMIF(เส้นแต่งหน้าขนมเค้ก!$C:$C,'รับ-จ่าย ประจำวัน'!$B105,เส้นแต่งหน้าขนมเค้ก!I:I)+SUMIF(แพ็ค!$C:$C,'รับ-จ่าย ประจำวัน'!$B105,แพ็ค!I:I)+SUMIF(ธุรการ!$C:$C,'รับ-จ่าย ประจำวัน'!$B105,ธุรการ!I:I)+SUMIF(เส้นแต่งหน้าขนมปัง!$C:$C,'รับ-จ่าย ประจำวัน'!$B105,เส้นแต่งหน้าขนมปัง!I:I)+SUMIF('วางแผนBC,CJ'!$C:$C,'รับ-จ่าย ประจำวัน'!$B105,'วางแผนBC,CJ'!I:I)+SUMIF(RD!$C:$C,'รับ-จ่าย ประจำวัน'!$B105,RD!I:I)+SUMIF('FG,ออนไล,คัดแยก'!$C:$C,'รับ-จ่าย ประจำวัน'!$B105,'FG,ออนไล,คัดแยก'!I:I)</f>
        <v>0</v>
      </c>
      <c r="AQ105" s="16">
        <f>SUMIF(เตรียมส่วนผสม!$C:$C,'รับ-จ่าย ประจำวัน'!$B105,เตรียมส่วนผสม!J:J)+SUMIF(กวนไส้!$C:$C,'รับ-จ่าย ประจำวัน'!$B105,กวนไส้!J:J)+SUMIF(ผลิต1!$C:$C,'รับ-จ่าย ประจำวัน'!$B105,ผลิต1!J:J)+SUMIF(ผลิต2!$C:$C,'รับ-จ่าย ประจำวัน'!$B105,ผลิต2!J:J)+SUMIF(เส้นแต่งหน้าขนมเค้ก!$C:$C,'รับ-จ่าย ประจำวัน'!$B105,เส้นแต่งหน้าขนมเค้ก!J:J)+SUMIF(แพ็ค!$C:$C,'รับ-จ่าย ประจำวัน'!$B105,แพ็ค!J:J)+SUMIF(ธุรการ!$C:$C,'รับ-จ่าย ประจำวัน'!$B105,ธุรการ!J:J)+SUMIF(เส้นแต่งหน้าขนมปัง!$C:$C,'รับ-จ่าย ประจำวัน'!$B105,เส้นแต่งหน้าขนมปัง!J:J)+SUMIF('วางแผนBC,CJ'!$C:$C,'รับ-จ่าย ประจำวัน'!$B105,'วางแผนBC,CJ'!J:J)+SUMIF(RD!$C:$C,'รับ-จ่าย ประจำวัน'!$B105,RD!J:J)+SUMIF('FG,ออนไล,คัดแยก'!$C:$C,'รับ-จ่าย ประจำวัน'!$B105,'FG,ออนไล,คัดแยก'!J:J)</f>
        <v>0</v>
      </c>
      <c r="AR105" s="16">
        <f>SUMIF(เตรียมส่วนผสม!$C:$C,'รับ-จ่าย ประจำวัน'!$B105,เตรียมส่วนผสม!K:K)+SUMIF(กวนไส้!$C:$C,'รับ-จ่าย ประจำวัน'!$B105,กวนไส้!K:K)+SUMIF(ผลิต1!$C:$C,'รับ-จ่าย ประจำวัน'!$B105,ผลิต1!K:K)+SUMIF(ผลิต2!$C:$C,'รับ-จ่าย ประจำวัน'!$B105,ผลิต2!K:K)+SUMIF(เส้นแต่งหน้าขนมเค้ก!$C:$C,'รับ-จ่าย ประจำวัน'!$B105,เส้นแต่งหน้าขนมเค้ก!K:K)+SUMIF(แพ็ค!$C:$C,'รับ-จ่าย ประจำวัน'!$B105,แพ็ค!K:K)+SUMIF(ธุรการ!$C:$C,'รับ-จ่าย ประจำวัน'!$B105,ธุรการ!K:K)+SUMIF(เส้นแต่งหน้าขนมปัง!$C:$C,'รับ-จ่าย ประจำวัน'!$B105,เส้นแต่งหน้าขนมปัง!K:K)+SUMIF('วางแผนBC,CJ'!$C:$C,'รับ-จ่าย ประจำวัน'!$B105,'วางแผนBC,CJ'!K:K)+SUMIF(RD!$C:$C,'รับ-จ่าย ประจำวัน'!$B105,RD!K:K)+SUMIF('FG,ออนไล,คัดแยก'!$C:$C,'รับ-จ่าย ประจำวัน'!$B105,'FG,ออนไล,คัดแยก'!K:K)</f>
        <v>0</v>
      </c>
      <c r="AS105" s="16">
        <f>SUMIF(เตรียมส่วนผสม!$C:$C,'รับ-จ่าย ประจำวัน'!$B105,เตรียมส่วนผสม!L:L)+SUMIF(กวนไส้!$C:$C,'รับ-จ่าย ประจำวัน'!$B105,กวนไส้!L:L)+SUMIF(ผลิต1!$C:$C,'รับ-จ่าย ประจำวัน'!$B105,ผลิต1!L:L)+SUMIF(ผลิต2!$C:$C,'รับ-จ่าย ประจำวัน'!$B105,ผลิต2!L:L)+SUMIF(เส้นแต่งหน้าขนมเค้ก!$C:$C,'รับ-จ่าย ประจำวัน'!$B105,เส้นแต่งหน้าขนมเค้ก!L:L)+SUMIF(แพ็ค!$C:$C,'รับ-จ่าย ประจำวัน'!$B105,แพ็ค!L:L)+SUMIF(ธุรการ!$C:$C,'รับ-จ่าย ประจำวัน'!$B105,ธุรการ!L:L)+SUMIF(เส้นแต่งหน้าขนมปัง!$C:$C,'รับ-จ่าย ประจำวัน'!$B105,เส้นแต่งหน้าขนมปัง!L:L)+SUMIF('วางแผนBC,CJ'!$C:$C,'รับ-จ่าย ประจำวัน'!$B105,'วางแผนBC,CJ'!L:L)+SUMIF(RD!$C:$C,'รับ-จ่าย ประจำวัน'!$B105,RD!L:L)+SUMIF('FG,ออนไล,คัดแยก'!$C:$C,'รับ-จ่าย ประจำวัน'!$B105,'FG,ออนไล,คัดแยก'!L:L)</f>
        <v>0</v>
      </c>
      <c r="AT105" s="16">
        <f>SUMIF(เตรียมส่วนผสม!$C:$C,'รับ-จ่าย ประจำวัน'!$B105,เตรียมส่วนผสม!M:M)+SUMIF(กวนไส้!$C:$C,'รับ-จ่าย ประจำวัน'!$B105,กวนไส้!M:M)+SUMIF(ผลิต1!$C:$C,'รับ-จ่าย ประจำวัน'!$B105,ผลิต1!M:M)+SUMIF(ผลิต2!$C:$C,'รับ-จ่าย ประจำวัน'!$B105,ผลิต2!M:M)+SUMIF(เส้นแต่งหน้าขนมเค้ก!$C:$C,'รับ-จ่าย ประจำวัน'!$B105,เส้นแต่งหน้าขนมเค้ก!M:M)+SUMIF(แพ็ค!$C:$C,'รับ-จ่าย ประจำวัน'!$B105,แพ็ค!M:M)+SUMIF(ธุรการ!$C:$C,'รับ-จ่าย ประจำวัน'!$B105,ธุรการ!M:M)+SUMIF(เส้นแต่งหน้าขนมปัง!$C:$C,'รับ-จ่าย ประจำวัน'!$B105,เส้นแต่งหน้าขนมปัง!M:M)+SUMIF('วางแผนBC,CJ'!$C:$C,'รับ-จ่าย ประจำวัน'!$B105,'วางแผนBC,CJ'!M:M)+SUMIF(RD!$C:$C,'รับ-จ่าย ประจำวัน'!$B105,RD!M:M)+SUMIF('FG,ออนไล,คัดแยก'!$C:$C,'รับ-จ่าย ประจำวัน'!$B105,'FG,ออนไล,คัดแยก'!M:M)</f>
        <v>0</v>
      </c>
      <c r="AU105" s="16">
        <f>SUMIF(เตรียมส่วนผสม!$C:$C,'รับ-จ่าย ประจำวัน'!$B105,เตรียมส่วนผสม!N:N)+SUMIF(กวนไส้!$C:$C,'รับ-จ่าย ประจำวัน'!$B105,กวนไส้!N:N)+SUMIF(ผลิต1!$C:$C,'รับ-จ่าย ประจำวัน'!$B105,ผลิต1!N:N)+SUMIF(ผลิต2!$C:$C,'รับ-จ่าย ประจำวัน'!$B105,ผลิต2!N:N)+SUMIF(เส้นแต่งหน้าขนมเค้ก!$C:$C,'รับ-จ่าย ประจำวัน'!$B105,เส้นแต่งหน้าขนมเค้ก!N:N)+SUMIF(แพ็ค!$C:$C,'รับ-จ่าย ประจำวัน'!$B105,แพ็ค!N:N)+SUMIF(ธุรการ!$C:$C,'รับ-จ่าย ประจำวัน'!$B105,ธุรการ!N:N)+SUMIF(เส้นแต่งหน้าขนมปัง!$C:$C,'รับ-จ่าย ประจำวัน'!$B105,เส้นแต่งหน้าขนมปัง!N:N)+SUMIF('วางแผนBC,CJ'!$C:$C,'รับ-จ่าย ประจำวัน'!$B105,'วางแผนBC,CJ'!N:N)+SUMIF(RD!$C:$C,'รับ-จ่าย ประจำวัน'!$B105,RD!N:N)+SUMIF('FG,ออนไล,คัดแยก'!$C:$C,'รับ-จ่าย ประจำวัน'!$B105,'FG,ออนไล,คัดแยก'!N:N)</f>
        <v>0</v>
      </c>
      <c r="AV105" s="16">
        <f>SUMIF(เตรียมส่วนผสม!$C:$C,'รับ-จ่าย ประจำวัน'!$B105,เตรียมส่วนผสม!O:O)+SUMIF(กวนไส้!$C:$C,'รับ-จ่าย ประจำวัน'!$B105,กวนไส้!O:O)+SUMIF(ผลิต1!$C:$C,'รับ-จ่าย ประจำวัน'!$B105,ผลิต1!O:O)+SUMIF(ผลิต2!$C:$C,'รับ-จ่าย ประจำวัน'!$B105,ผลิต2!O:O)+SUMIF(เส้นแต่งหน้าขนมเค้ก!$C:$C,'รับ-จ่าย ประจำวัน'!$B105,เส้นแต่งหน้าขนมเค้ก!O:O)+SUMIF(แพ็ค!$C:$C,'รับ-จ่าย ประจำวัน'!$B105,แพ็ค!O:O)+SUMIF(ธุรการ!$C:$C,'รับ-จ่าย ประจำวัน'!$B105,ธุรการ!O:O)+SUMIF(เส้นแต่งหน้าขนมปัง!$C:$C,'รับ-จ่าย ประจำวัน'!$B105,เส้นแต่งหน้าขนมปัง!O:O)+SUMIF('วางแผนBC,CJ'!$C:$C,'รับ-จ่าย ประจำวัน'!$B105,'วางแผนBC,CJ'!O:O)+SUMIF(RD!$C:$C,'รับ-จ่าย ประจำวัน'!$B105,RD!O:O)+SUMIF('FG,ออนไล,คัดแยก'!$C:$C,'รับ-จ่าย ประจำวัน'!$B105,'FG,ออนไล,คัดแยก'!O:O)</f>
        <v>0</v>
      </c>
      <c r="AW105" s="16">
        <f>SUMIF(เตรียมส่วนผสม!$C:$C,'รับ-จ่าย ประจำวัน'!$B105,เตรียมส่วนผสม!P:P)+SUMIF(กวนไส้!$C:$C,'รับ-จ่าย ประจำวัน'!$B105,กวนไส้!P:P)+SUMIF(ผลิต1!$C:$C,'รับ-จ่าย ประจำวัน'!$B105,ผลิต1!P:P)+SUMIF(ผลิต2!$C:$C,'รับ-จ่าย ประจำวัน'!$B105,ผลิต2!P:P)+SUMIF(เส้นแต่งหน้าขนมเค้ก!$C:$C,'รับ-จ่าย ประจำวัน'!$B105,เส้นแต่งหน้าขนมเค้ก!P:P)+SUMIF(แพ็ค!$C:$C,'รับ-จ่าย ประจำวัน'!$B105,แพ็ค!P:P)+SUMIF(ธุรการ!$C:$C,'รับ-จ่าย ประจำวัน'!$B105,ธุรการ!P:P)+SUMIF(เส้นแต่งหน้าขนมปัง!$C:$C,'รับ-จ่าย ประจำวัน'!$B105,เส้นแต่งหน้าขนมปัง!P:P)+SUMIF('วางแผนBC,CJ'!$C:$C,'รับ-จ่าย ประจำวัน'!$B105,'วางแผนBC,CJ'!P:P)+SUMIF(RD!$C:$C,'รับ-จ่าย ประจำวัน'!$B105,RD!P:P)+SUMIF('FG,ออนไล,คัดแยก'!$C:$C,'รับ-จ่าย ประจำวัน'!$B105,'FG,ออนไล,คัดแยก'!P:P)</f>
        <v>0</v>
      </c>
      <c r="AX105" s="16">
        <f>SUMIF(เตรียมส่วนผสม!$C:$C,'รับ-จ่าย ประจำวัน'!$B105,เตรียมส่วนผสม!Q:Q)+SUMIF(กวนไส้!$C:$C,'รับ-จ่าย ประจำวัน'!$B105,กวนไส้!Q:Q)+SUMIF(ผลิต1!$C:$C,'รับ-จ่าย ประจำวัน'!$B105,ผลิต1!Q:Q)+SUMIF(ผลิต2!$C:$C,'รับ-จ่าย ประจำวัน'!$B105,ผลิต2!Q:Q)+SUMIF(เส้นแต่งหน้าขนมเค้ก!$C:$C,'รับ-จ่าย ประจำวัน'!$B105,เส้นแต่งหน้าขนมเค้ก!Q:Q)+SUMIF(แพ็ค!$C:$C,'รับ-จ่าย ประจำวัน'!$B105,แพ็ค!Q:Q)+SUMIF(ธุรการ!$C:$C,'รับ-จ่าย ประจำวัน'!$B105,ธุรการ!Q:Q)+SUMIF(เส้นแต่งหน้าขนมปัง!$C:$C,'รับ-จ่าย ประจำวัน'!$B105,เส้นแต่งหน้าขนมปัง!Q:Q)+SUMIF('วางแผนBC,CJ'!$C:$C,'รับ-จ่าย ประจำวัน'!$B105,'วางแผนBC,CJ'!Q:Q)+SUMIF(RD!$C:$C,'รับ-จ่าย ประจำวัน'!$B105,RD!Q:Q)+SUMIF('FG,ออนไล,คัดแยก'!$C:$C,'รับ-จ่าย ประจำวัน'!$B105,'FG,ออนไล,คัดแยก'!Q:Q)</f>
        <v>0</v>
      </c>
      <c r="AY105" s="16">
        <f>SUMIF(เตรียมส่วนผสม!$C:$C,'รับ-จ่าย ประจำวัน'!$B105,เตรียมส่วนผสม!R:R)+SUMIF(กวนไส้!$C:$C,'รับ-จ่าย ประจำวัน'!$B105,กวนไส้!R:R)+SUMIF(ผลิต1!$C:$C,'รับ-จ่าย ประจำวัน'!$B105,ผลิต1!R:R)+SUMIF(ผลิต2!$C:$C,'รับ-จ่าย ประจำวัน'!$B105,ผลิต2!R:R)+SUMIF(เส้นแต่งหน้าขนมเค้ก!$C:$C,'รับ-จ่าย ประจำวัน'!$B105,เส้นแต่งหน้าขนมเค้ก!R:R)+SUMIF(แพ็ค!$C:$C,'รับ-จ่าย ประจำวัน'!$B105,แพ็ค!R:R)+SUMIF(ธุรการ!$C:$C,'รับ-จ่าย ประจำวัน'!$B105,ธุรการ!R:R)+SUMIF(เส้นแต่งหน้าขนมปัง!$C:$C,'รับ-จ่าย ประจำวัน'!$B105,เส้นแต่งหน้าขนมปัง!R:R)+SUMIF('วางแผนBC,CJ'!$C:$C,'รับ-จ่าย ประจำวัน'!$B105,'วางแผนBC,CJ'!R:R)+SUMIF(RD!$C:$C,'รับ-จ่าย ประจำวัน'!$B105,RD!R:R)+SUMIF('FG,ออนไล,คัดแยก'!$C:$C,'รับ-จ่าย ประจำวัน'!$B105,'FG,ออนไล,คัดแยก'!R:R)</f>
        <v>0</v>
      </c>
      <c r="AZ105" s="16">
        <f>SUMIF(เตรียมส่วนผสม!$C:$C,'รับ-จ่าย ประจำวัน'!$B105,เตรียมส่วนผสม!S:S)+SUMIF(กวนไส้!$C:$C,'รับ-จ่าย ประจำวัน'!$B105,กวนไส้!S:S)+SUMIF(ผลิต1!$C:$C,'รับ-จ่าย ประจำวัน'!$B105,ผลิต1!S:S)+SUMIF(ผลิต2!$C:$C,'รับ-จ่าย ประจำวัน'!$B105,ผลิต2!S:S)+SUMIF(เส้นแต่งหน้าขนมเค้ก!$C:$C,'รับ-จ่าย ประจำวัน'!$B105,เส้นแต่งหน้าขนมเค้ก!S:S)+SUMIF(แพ็ค!$C:$C,'รับ-จ่าย ประจำวัน'!$B105,แพ็ค!S:S)+SUMIF(ธุรการ!$C:$C,'รับ-จ่าย ประจำวัน'!$B105,ธุรการ!S:S)+SUMIF(เส้นแต่งหน้าขนมปัง!$C:$C,'รับ-จ่าย ประจำวัน'!$B105,เส้นแต่งหน้าขนมปัง!S:S)+SUMIF('วางแผนBC,CJ'!$C:$C,'รับ-จ่าย ประจำวัน'!$B105,'วางแผนBC,CJ'!S:S)+SUMIF(RD!$C:$C,'รับ-จ่าย ประจำวัน'!$B105,RD!S:S)+SUMIF('FG,ออนไล,คัดแยก'!$C:$C,'รับ-จ่าย ประจำวัน'!$B105,'FG,ออนไล,คัดแยก'!S:S)</f>
        <v>0</v>
      </c>
      <c r="BA105" s="16">
        <f>SUMIF(เตรียมส่วนผสม!$C:$C,'รับ-จ่าย ประจำวัน'!$B105,เตรียมส่วนผสม!T:T)+SUMIF(กวนไส้!$C:$C,'รับ-จ่าย ประจำวัน'!$B105,กวนไส้!T:T)+SUMIF(ผลิต1!$C:$C,'รับ-จ่าย ประจำวัน'!$B105,ผลิต1!T:T)+SUMIF(ผลิต2!$C:$C,'รับ-จ่าย ประจำวัน'!$B105,ผลิต2!T:T)+SUMIF(เส้นแต่งหน้าขนมเค้ก!$C:$C,'รับ-จ่าย ประจำวัน'!$B105,เส้นแต่งหน้าขนมเค้ก!T:T)+SUMIF(แพ็ค!$C:$C,'รับ-จ่าย ประจำวัน'!$B105,แพ็ค!T:T)+SUMIF(ธุรการ!$C:$C,'รับ-จ่าย ประจำวัน'!$B105,ธุรการ!T:T)+SUMIF(เส้นแต่งหน้าขนมปัง!$C:$C,'รับ-จ่าย ประจำวัน'!$B105,เส้นแต่งหน้าขนมปัง!T:T)+SUMIF('วางแผนBC,CJ'!$C:$C,'รับ-จ่าย ประจำวัน'!$B105,'วางแผนBC,CJ'!T:T)+SUMIF(RD!$C:$C,'รับ-จ่าย ประจำวัน'!$B105,RD!T:T)+SUMIF('FG,ออนไล,คัดแยก'!$C:$C,'รับ-จ่าย ประจำวัน'!$B105,'FG,ออนไล,คัดแยก'!T:T)</f>
        <v>0</v>
      </c>
      <c r="BB105" s="16">
        <f>SUMIF(เตรียมส่วนผสม!$C:$C,'รับ-จ่าย ประจำวัน'!$B105,เตรียมส่วนผสม!U:U)+SUMIF(กวนไส้!$C:$C,'รับ-จ่าย ประจำวัน'!$B105,กวนไส้!U:U)+SUMIF(ผลิต1!$C:$C,'รับ-จ่าย ประจำวัน'!$B105,ผลิต1!U:U)+SUMIF(ผลิต2!$C:$C,'รับ-จ่าย ประจำวัน'!$B105,ผลิต2!U:U)+SUMIF(เส้นแต่งหน้าขนมเค้ก!$C:$C,'รับ-จ่าย ประจำวัน'!$B105,เส้นแต่งหน้าขนมเค้ก!U:U)+SUMIF(แพ็ค!$C:$C,'รับ-จ่าย ประจำวัน'!$B105,แพ็ค!U:U)+SUMIF(ธุรการ!$C:$C,'รับ-จ่าย ประจำวัน'!$B105,ธุรการ!U:U)+SUMIF(เส้นแต่งหน้าขนมปัง!$C:$C,'รับ-จ่าย ประจำวัน'!$B105,เส้นแต่งหน้าขนมปัง!U:U)+SUMIF('วางแผนBC,CJ'!$C:$C,'รับ-จ่าย ประจำวัน'!$B105,'วางแผนBC,CJ'!U:U)+SUMIF(RD!$C:$C,'รับ-จ่าย ประจำวัน'!$B105,RD!U:U)+SUMIF('FG,ออนไล,คัดแยก'!$C:$C,'รับ-จ่าย ประจำวัน'!$B105,'FG,ออนไล,คัดแยก'!U:U)</f>
        <v>0</v>
      </c>
      <c r="BC105" s="16">
        <f>SUMIF(เตรียมส่วนผสม!$C:$C,'รับ-จ่าย ประจำวัน'!$B105,เตรียมส่วนผสม!V:V)+SUMIF(กวนไส้!$C:$C,'รับ-จ่าย ประจำวัน'!$B105,กวนไส้!V:V)+SUMIF(ผลิต1!$C:$C,'รับ-จ่าย ประจำวัน'!$B105,ผลิต1!V:V)+SUMIF(ผลิต2!$C:$C,'รับ-จ่าย ประจำวัน'!$B105,ผลิต2!V:V)+SUMIF(เส้นแต่งหน้าขนมเค้ก!$C:$C,'รับ-จ่าย ประจำวัน'!$B105,เส้นแต่งหน้าขนมเค้ก!V:V)+SUMIF(แพ็ค!$C:$C,'รับ-จ่าย ประจำวัน'!$B105,แพ็ค!V:V)+SUMIF(ธุรการ!$C:$C,'รับ-จ่าย ประจำวัน'!$B105,ธุรการ!V:V)+SUMIF(เส้นแต่งหน้าขนมปัง!$C:$C,'รับ-จ่าย ประจำวัน'!$B105,เส้นแต่งหน้าขนมปัง!V:V)+SUMIF('วางแผนBC,CJ'!$C:$C,'รับ-จ่าย ประจำวัน'!$B105,'วางแผนBC,CJ'!V:V)+SUMIF(RD!$C:$C,'รับ-จ่าย ประจำวัน'!$B105,RD!V:V)+SUMIF('FG,ออนไล,คัดแยก'!$C:$C,'รับ-จ่าย ประจำวัน'!$B105,'FG,ออนไล,คัดแยก'!V:V)</f>
        <v>0</v>
      </c>
      <c r="BD105" s="16">
        <f>SUMIF(เตรียมส่วนผสม!$C:$C,'รับ-จ่าย ประจำวัน'!$B105,เตรียมส่วนผสม!W:W)+SUMIF(กวนไส้!$C:$C,'รับ-จ่าย ประจำวัน'!$B105,กวนไส้!W:W)+SUMIF(ผลิต1!$C:$C,'รับ-จ่าย ประจำวัน'!$B105,ผลิต1!W:W)+SUMIF(ผลิต2!$C:$C,'รับ-จ่าย ประจำวัน'!$B105,ผลิต2!W:W)+SUMIF(เส้นแต่งหน้าขนมเค้ก!$C:$C,'รับ-จ่าย ประจำวัน'!$B105,เส้นแต่งหน้าขนมเค้ก!W:W)+SUMIF(แพ็ค!$C:$C,'รับ-จ่าย ประจำวัน'!$B105,แพ็ค!W:W)+SUMIF(ธุรการ!$C:$C,'รับ-จ่าย ประจำวัน'!$B105,ธุรการ!W:W)+SUMIF(เส้นแต่งหน้าขนมปัง!$C:$C,'รับ-จ่าย ประจำวัน'!$B105,เส้นแต่งหน้าขนมปัง!W:W)+SUMIF('วางแผนBC,CJ'!$C:$C,'รับ-จ่าย ประจำวัน'!$B105,'วางแผนBC,CJ'!W:W)+SUMIF(RD!$C:$C,'รับ-จ่าย ประจำวัน'!$B105,RD!W:W)+SUMIF('FG,ออนไล,คัดแยก'!$C:$C,'รับ-จ่าย ประจำวัน'!$B105,'FG,ออนไล,คัดแยก'!W:W)</f>
        <v>0</v>
      </c>
      <c r="BE105" s="16">
        <f>SUMIF(เตรียมส่วนผสม!$C:$C,'รับ-จ่าย ประจำวัน'!$B105,เตรียมส่วนผสม!X:X)+SUMIF(กวนไส้!$C:$C,'รับ-จ่าย ประจำวัน'!$B105,กวนไส้!X:X)+SUMIF(ผลิต1!$C:$C,'รับ-จ่าย ประจำวัน'!$B105,ผลิต1!X:X)+SUMIF(ผลิต2!$C:$C,'รับ-จ่าย ประจำวัน'!$B105,ผลิต2!X:X)+SUMIF(เส้นแต่งหน้าขนมเค้ก!$C:$C,'รับ-จ่าย ประจำวัน'!$B105,เส้นแต่งหน้าขนมเค้ก!X:X)+SUMIF(แพ็ค!$C:$C,'รับ-จ่าย ประจำวัน'!$B105,แพ็ค!X:X)+SUMIF(ธุรการ!$C:$C,'รับ-จ่าย ประจำวัน'!$B105,ธุรการ!X:X)+SUMIF(เส้นแต่งหน้าขนมปัง!$C:$C,'รับ-จ่าย ประจำวัน'!$B105,เส้นแต่งหน้าขนมปัง!X:X)+SUMIF('วางแผนBC,CJ'!$C:$C,'รับ-จ่าย ประจำวัน'!$B105,'วางแผนBC,CJ'!X:X)+SUMIF(RD!$C:$C,'รับ-จ่าย ประจำวัน'!$B105,RD!X:X)+SUMIF('FG,ออนไล,คัดแยก'!$C:$C,'รับ-จ่าย ประจำวัน'!$B105,'FG,ออนไล,คัดแยก'!X:X)</f>
        <v>0</v>
      </c>
      <c r="BF105" s="16">
        <f>SUMIF(เตรียมส่วนผสม!$C:$C,'รับ-จ่าย ประจำวัน'!$B105,เตรียมส่วนผสม!Y:Y)+SUMIF(กวนไส้!$C:$C,'รับ-จ่าย ประจำวัน'!$B105,กวนไส้!Y:Y)+SUMIF(ผลิต1!$C:$C,'รับ-จ่าย ประจำวัน'!$B105,ผลิต1!Y:Y)+SUMIF(ผลิต2!$C:$C,'รับ-จ่าย ประจำวัน'!$B105,ผลิต2!Y:Y)+SUMIF(เส้นแต่งหน้าขนมเค้ก!$C:$C,'รับ-จ่าย ประจำวัน'!$B105,เส้นแต่งหน้าขนมเค้ก!Y:Y)+SUMIF(แพ็ค!$C:$C,'รับ-จ่าย ประจำวัน'!$B105,แพ็ค!Y:Y)+SUMIF(ธุรการ!$C:$C,'รับ-จ่าย ประจำวัน'!$B105,ธุรการ!Y:Y)+SUMIF(เส้นแต่งหน้าขนมปัง!$C:$C,'รับ-จ่าย ประจำวัน'!$B105,เส้นแต่งหน้าขนมปัง!Y:Y)+SUMIF('วางแผนBC,CJ'!$C:$C,'รับ-จ่าย ประจำวัน'!$B105,'วางแผนBC,CJ'!Y:Y)+SUMIF(RD!$C:$C,'รับ-จ่าย ประจำวัน'!$B105,RD!Y:Y)+SUMIF('FG,ออนไล,คัดแยก'!$C:$C,'รับ-จ่าย ประจำวัน'!$B105,'FG,ออนไล,คัดแยก'!Y:Y)</f>
        <v>0</v>
      </c>
      <c r="BG105" s="16">
        <f>SUMIF(เตรียมส่วนผสม!$C:$C,'รับ-จ่าย ประจำวัน'!$B105,เตรียมส่วนผสม!Z:Z)+SUMIF(กวนไส้!$C:$C,'รับ-จ่าย ประจำวัน'!$B105,กวนไส้!Z:Z)+SUMIF(ผลิต1!$C:$C,'รับ-จ่าย ประจำวัน'!$B105,ผลิต1!Z:Z)+SUMIF(ผลิต2!$C:$C,'รับ-จ่าย ประจำวัน'!$B105,ผลิต2!Z:Z)+SUMIF(เส้นแต่งหน้าขนมเค้ก!$C:$C,'รับ-จ่าย ประจำวัน'!$B105,เส้นแต่งหน้าขนมเค้ก!Z:Z)+SUMIF(แพ็ค!$C:$C,'รับ-จ่าย ประจำวัน'!$B105,แพ็ค!Z:Z)+SUMIF(ธุรการ!$C:$C,'รับ-จ่าย ประจำวัน'!$B105,ธุรการ!Z:Z)+SUMIF(เส้นแต่งหน้าขนมปัง!$C:$C,'รับ-จ่าย ประจำวัน'!$B105,เส้นแต่งหน้าขนมปัง!Z:Z)+SUMIF('วางแผนBC,CJ'!$C:$C,'รับ-จ่าย ประจำวัน'!$B105,'วางแผนBC,CJ'!Z:Z)+SUMIF(RD!$C:$C,'รับ-จ่าย ประจำวัน'!$B105,RD!Z:Z)+SUMIF('FG,ออนไล,คัดแยก'!$C:$C,'รับ-จ่าย ประจำวัน'!$B105,'FG,ออนไล,คัดแยก'!Z:Z)</f>
        <v>0</v>
      </c>
      <c r="BH105" s="16">
        <f>SUMIF(เตรียมส่วนผสม!$C:$C,'รับ-จ่าย ประจำวัน'!$B105,เตรียมส่วนผสม!AA:AA)+SUMIF(กวนไส้!$C:$C,'รับ-จ่าย ประจำวัน'!$B105,กวนไส้!AA:AA)+SUMIF(ผลิต1!$C:$C,'รับ-จ่าย ประจำวัน'!$B105,ผลิต1!AA:AA)+SUMIF(ผลิต2!$C:$C,'รับ-จ่าย ประจำวัน'!$B105,ผลิต2!AA:AA)+SUMIF(เส้นแต่งหน้าขนมเค้ก!$C:$C,'รับ-จ่าย ประจำวัน'!$B105,เส้นแต่งหน้าขนมเค้ก!AA:AA)+SUMIF(แพ็ค!$C:$C,'รับ-จ่าย ประจำวัน'!$B105,แพ็ค!AA:AA)+SUMIF(ธุรการ!$C:$C,'รับ-จ่าย ประจำวัน'!$B105,ธุรการ!AA:AA)+SUMIF(เส้นแต่งหน้าขนมปัง!$C:$C,'รับ-จ่าย ประจำวัน'!$B105,เส้นแต่งหน้าขนมปัง!AA:AA)+SUMIF('วางแผนBC,CJ'!$C:$C,'รับ-จ่าย ประจำวัน'!$B105,'วางแผนBC,CJ'!AA:AA)+SUMIF(RD!$C:$C,'รับ-จ่าย ประจำวัน'!$B105,RD!AA:AA)+SUMIF('FG,ออนไล,คัดแยก'!$C:$C,'รับ-จ่าย ประจำวัน'!$B105,'FG,ออนไล,คัดแยก'!AA:AA)</f>
        <v>0</v>
      </c>
      <c r="BI105" s="16">
        <f>SUMIF(เตรียมส่วนผสม!$C:$C,'รับ-จ่าย ประจำวัน'!$B105,เตรียมส่วนผสม!AB:AB)+SUMIF(กวนไส้!$C:$C,'รับ-จ่าย ประจำวัน'!$B105,กวนไส้!AB:AB)+SUMIF(ผลิต1!$C:$C,'รับ-จ่าย ประจำวัน'!$B105,ผลิต1!AB:AB)+SUMIF(ผลิต2!$C:$C,'รับ-จ่าย ประจำวัน'!$B105,ผลิต2!AB:AB)+SUMIF(เส้นแต่งหน้าขนมเค้ก!$C:$C,'รับ-จ่าย ประจำวัน'!$B105,เส้นแต่งหน้าขนมเค้ก!AB:AB)+SUMIF(แพ็ค!$C:$C,'รับ-จ่าย ประจำวัน'!$B105,แพ็ค!AB:AB)+SUMIF(ธุรการ!$C:$C,'รับ-จ่าย ประจำวัน'!$B105,ธุรการ!AB:AB)+SUMIF(เส้นแต่งหน้าขนมปัง!$C:$C,'รับ-จ่าย ประจำวัน'!$B105,เส้นแต่งหน้าขนมปัง!AB:AB)+SUMIF('วางแผนBC,CJ'!$C:$C,'รับ-จ่าย ประจำวัน'!$B105,'วางแผนBC,CJ'!AB:AB)+SUMIF(RD!$C:$C,'รับ-จ่าย ประจำวัน'!$B105,RD!AB:AB)+SUMIF('FG,ออนไล,คัดแยก'!$C:$C,'รับ-จ่าย ประจำวัน'!$B105,'FG,ออนไล,คัดแยก'!AB:AB)</f>
        <v>0</v>
      </c>
      <c r="BJ105" s="16">
        <f>SUMIF(เตรียมส่วนผสม!$C:$C,'รับ-จ่าย ประจำวัน'!$B105,เตรียมส่วนผสม!AC:AC)+SUMIF(กวนไส้!$C:$C,'รับ-จ่าย ประจำวัน'!$B105,กวนไส้!AC:AC)+SUMIF(ผลิต1!$C:$C,'รับ-จ่าย ประจำวัน'!$B105,ผลิต1!AC:AC)+SUMIF(ผลิต2!$C:$C,'รับ-จ่าย ประจำวัน'!$B105,ผลิต2!AC:AC)+SUMIF(เส้นแต่งหน้าขนมเค้ก!$C:$C,'รับ-จ่าย ประจำวัน'!$B105,เส้นแต่งหน้าขนมเค้ก!AC:AC)+SUMIF(แพ็ค!$C:$C,'รับ-จ่าย ประจำวัน'!$B105,แพ็ค!AC:AC)+SUMIF(ธุรการ!$C:$C,'รับ-จ่าย ประจำวัน'!$B105,ธุรการ!AC:AC)+SUMIF(เส้นแต่งหน้าขนมปัง!$C:$C,'รับ-จ่าย ประจำวัน'!$B105,เส้นแต่งหน้าขนมปัง!AC:AC)+SUMIF('วางแผนBC,CJ'!$C:$C,'รับ-จ่าย ประจำวัน'!$B105,'วางแผนBC,CJ'!AC:AC)+SUMIF(RD!$C:$C,'รับ-จ่าย ประจำวัน'!$B105,RD!AC:AC)+SUMIF('FG,ออนไล,คัดแยก'!$C:$C,'รับ-จ่าย ประจำวัน'!$B105,'FG,ออนไล,คัดแยก'!AC:AC)</f>
        <v>0</v>
      </c>
      <c r="BK105" s="16">
        <f>SUMIF(เตรียมส่วนผสม!$C:$C,'รับ-จ่าย ประจำวัน'!$B105,เตรียมส่วนผสม!AD:AD)+SUMIF(กวนไส้!$C:$C,'รับ-จ่าย ประจำวัน'!$B105,กวนไส้!AD:AD)+SUMIF(ผลิต1!$C:$C,'รับ-จ่าย ประจำวัน'!$B105,ผลิต1!AD:AD)+SUMIF(ผลิต2!$C:$C,'รับ-จ่าย ประจำวัน'!$B105,ผลิต2!AD:AD)+SUMIF(เส้นแต่งหน้าขนมเค้ก!$C:$C,'รับ-จ่าย ประจำวัน'!$B105,เส้นแต่งหน้าขนมเค้ก!AD:AD)+SUMIF(แพ็ค!$C:$C,'รับ-จ่าย ประจำวัน'!$B105,แพ็ค!AD:AD)+SUMIF(ธุรการ!$C:$C,'รับ-จ่าย ประจำวัน'!$B105,ธุรการ!AD:AD)+SUMIF(เส้นแต่งหน้าขนมปัง!$C:$C,'รับ-จ่าย ประจำวัน'!$B105,เส้นแต่งหน้าขนมปัง!AD:AD)+SUMIF('วางแผนBC,CJ'!$C:$C,'รับ-จ่าย ประจำวัน'!$B105,'วางแผนBC,CJ'!AD:AD)+SUMIF(RD!$C:$C,'รับ-จ่าย ประจำวัน'!$B105,RD!AD:AD)+SUMIF('FG,ออนไล,คัดแยก'!$C:$C,'รับ-จ่าย ประจำวัน'!$B105,'FG,ออนไล,คัดแยก'!AD:AD)</f>
        <v>0</v>
      </c>
      <c r="BL105" s="16">
        <f>SUMIF(เตรียมส่วนผสม!$C:$C,'รับ-จ่าย ประจำวัน'!$B105,เตรียมส่วนผสม!AE:AE)+SUMIF(กวนไส้!$C:$C,'รับ-จ่าย ประจำวัน'!$B105,กวนไส้!AE:AE)+SUMIF(ผลิต1!$C:$C,'รับ-จ่าย ประจำวัน'!$B105,ผลิต1!AE:AE)+SUMIF(ผลิต2!$C:$C,'รับ-จ่าย ประจำวัน'!$B105,ผลิต2!AE:AE)+SUMIF(เส้นแต่งหน้าขนมเค้ก!$C:$C,'รับ-จ่าย ประจำวัน'!$B105,เส้นแต่งหน้าขนมเค้ก!AE:AE)+SUMIF(แพ็ค!$C:$C,'รับ-จ่าย ประจำวัน'!$B105,แพ็ค!AE:AE)+SUMIF(ธุรการ!$C:$C,'รับ-จ่าย ประจำวัน'!$B105,ธุรการ!AE:AE)+SUMIF(เส้นแต่งหน้าขนมปัง!$C:$C,'รับ-จ่าย ประจำวัน'!$B105,เส้นแต่งหน้าขนมปัง!AE:AE)+SUMIF('วางแผนBC,CJ'!$C:$C,'รับ-จ่าย ประจำวัน'!$B105,'วางแผนBC,CJ'!AE:AE)+SUMIF(RD!$C:$C,'รับ-จ่าย ประจำวัน'!$B105,RD!AE:AE)+SUMIF('FG,ออนไล,คัดแยก'!$C:$C,'รับ-จ่าย ประจำวัน'!$B105,'FG,ออนไล,คัดแยก'!AE:AE)</f>
        <v>0</v>
      </c>
      <c r="BM105" s="16">
        <f>SUMIF(เตรียมส่วนผสม!$C:$C,'รับ-จ่าย ประจำวัน'!$B105,เตรียมส่วนผสม!AF:AF)+SUMIF(กวนไส้!$C:$C,'รับ-จ่าย ประจำวัน'!$B105,กวนไส้!AF:AF)+SUMIF(ผลิต1!$C:$C,'รับ-จ่าย ประจำวัน'!$B105,ผลิต1!AF:AF)+SUMIF(ผลิต2!$C:$C,'รับ-จ่าย ประจำวัน'!$B105,ผลิต2!AF:AF)+SUMIF(เส้นแต่งหน้าขนมเค้ก!$C:$C,'รับ-จ่าย ประจำวัน'!$B105,เส้นแต่งหน้าขนมเค้ก!AF:AF)+SUMIF(แพ็ค!$C:$C,'รับ-จ่าย ประจำวัน'!$B105,แพ็ค!AF:AF)+SUMIF(ธุรการ!$C:$C,'รับ-จ่าย ประจำวัน'!$B105,ธุรการ!AF:AF)+SUMIF(เส้นแต่งหน้าขนมปัง!$C:$C,'รับ-จ่าย ประจำวัน'!$B105,เส้นแต่งหน้าขนมปัง!AF:AF)+SUMIF('วางแผนBC,CJ'!$C:$C,'รับ-จ่าย ประจำวัน'!$B105,'วางแผนBC,CJ'!AF:AF)+SUMIF(RD!$C:$C,'รับ-จ่าย ประจำวัน'!$B105,RD!AF:AF)+SUMIF('FG,ออนไล,คัดแยก'!$C:$C,'รับ-จ่าย ประจำวัน'!$B105,'FG,ออนไล,คัดแยก'!AF:AF)</f>
        <v>0</v>
      </c>
      <c r="BN105" s="16">
        <f>SUMIF(เตรียมส่วนผสม!$C:$C,'รับ-จ่าย ประจำวัน'!$B105,เตรียมส่วนผสม!AG:AG)+SUMIF(กวนไส้!$C:$C,'รับ-จ่าย ประจำวัน'!$B105,กวนไส้!AG:AG)+SUMIF(ผลิต1!$C:$C,'รับ-จ่าย ประจำวัน'!$B105,ผลิต1!AG:AG)+SUMIF(ผลิต2!$C:$C,'รับ-จ่าย ประจำวัน'!$B105,ผลิต2!AG:AG)+SUMIF(เส้นแต่งหน้าขนมเค้ก!$C:$C,'รับ-จ่าย ประจำวัน'!$B105,เส้นแต่งหน้าขนมเค้ก!AG:AG)+SUMIF(แพ็ค!$C:$C,'รับ-จ่าย ประจำวัน'!$B105,แพ็ค!AG:AG)+SUMIF(ธุรการ!$C:$C,'รับ-จ่าย ประจำวัน'!$B105,ธุรการ!AG:AG)+SUMIF(เส้นแต่งหน้าขนมปัง!$C:$C,'รับ-จ่าย ประจำวัน'!$B105,เส้นแต่งหน้าขนมปัง!AG:AG)+SUMIF('วางแผนBC,CJ'!$C:$C,'รับ-จ่าย ประจำวัน'!$B105,'วางแผนBC,CJ'!AG:AG)+SUMIF(RD!$C:$C,'รับ-จ่าย ประจำวัน'!$B105,RD!AG:AG)+SUMIF('FG,ออนไล,คัดแยก'!$C:$C,'รับ-จ่าย ประจำวัน'!$B105,'FG,ออนไล,คัดแยก'!AG:AG)</f>
        <v>0</v>
      </c>
      <c r="BO105" s="16">
        <f>SUMIF(เตรียมส่วนผสม!$C:$C,'รับ-จ่าย ประจำวัน'!$B105,เตรียมส่วนผสม!AH:AH)+SUMIF(กวนไส้!$C:$C,'รับ-จ่าย ประจำวัน'!$B105,กวนไส้!AH:AH)+SUMIF(ผลิต1!$C:$C,'รับ-จ่าย ประจำวัน'!$B105,ผลิต1!AH:AH)+SUMIF(ผลิต2!$C:$C,'รับ-จ่าย ประจำวัน'!$B105,ผลิต2!AH:AH)+SUMIF(เส้นแต่งหน้าขนมเค้ก!$C:$C,'รับ-จ่าย ประจำวัน'!$B105,เส้นแต่งหน้าขนมเค้ก!AH:AH)+SUMIF(แพ็ค!$C:$C,'รับ-จ่าย ประจำวัน'!$B105,แพ็ค!AH:AH)+SUMIF(ธุรการ!$C:$C,'รับ-จ่าย ประจำวัน'!$B105,ธุรการ!AH:AH)+SUMIF(เส้นแต่งหน้าขนมปัง!$C:$C,'รับ-จ่าย ประจำวัน'!$B105,เส้นแต่งหน้าขนมปัง!AH:AH)+SUMIF('วางแผนBC,CJ'!$C:$C,'รับ-จ่าย ประจำวัน'!$B105,'วางแผนBC,CJ'!AH:AH)+SUMIF(RD!$C:$C,'รับ-จ่าย ประจำวัน'!$B105,RD!AH:AH)+SUMIF('FG,ออนไล,คัดแยก'!$C:$C,'รับ-จ่าย ประจำวัน'!$B105,'FG,ออนไล,คัดแยก'!AH:AH)</f>
        <v>0</v>
      </c>
      <c r="BP105" s="16">
        <f>SUMIF(เตรียมส่วนผสม!$C:$C,'รับ-จ่าย ประจำวัน'!$B105,เตรียมส่วนผสม!AI:AI)+SUMIF(กวนไส้!$C:$C,'รับ-จ่าย ประจำวัน'!$B105,กวนไส้!AI:AI)+SUMIF(ผลิต1!$C:$C,'รับ-จ่าย ประจำวัน'!$B105,ผลิต1!AI:AI)+SUMIF(ผลิต2!$C:$C,'รับ-จ่าย ประจำวัน'!$B105,ผลิต2!AI:AI)+SUMIF(เส้นแต่งหน้าขนมเค้ก!$C:$C,'รับ-จ่าย ประจำวัน'!$B105,เส้นแต่งหน้าขนมเค้ก!AI:AI)+SUMIF(แพ็ค!$C:$C,'รับ-จ่าย ประจำวัน'!$B105,แพ็ค!AI:AI)+SUMIF(ธุรการ!$C:$C,'รับ-จ่าย ประจำวัน'!$B105,ธุรการ!AI:AI)+SUMIF(เส้นแต่งหน้าขนมปัง!$C:$C,'รับ-จ่าย ประจำวัน'!$B105,เส้นแต่งหน้าขนมปัง!AI:AI)+SUMIF('วางแผนBC,CJ'!$C:$C,'รับ-จ่าย ประจำวัน'!$B105,'วางแผนBC,CJ'!AI:AI)+SUMIF(RD!$C:$C,'รับ-จ่าย ประจำวัน'!$B105,RD!AI:AI)+SUMIF('FG,ออนไล,คัดแยก'!$C:$C,'รับ-จ่าย ประจำวัน'!$B105,'FG,ออนไล,คัดแยก'!AI:AI)</f>
        <v>0</v>
      </c>
      <c r="BQ105" s="16">
        <f>SUMIF(เตรียมส่วนผสม!$C:$C,'รับ-จ่าย ประจำวัน'!$B105,เตรียมส่วนผสม!AJ:AJ)+SUMIF(กวนไส้!$C:$C,'รับ-จ่าย ประจำวัน'!$B105,กวนไส้!AJ:AJ)+SUMIF(ผลิต1!$C:$C,'รับ-จ่าย ประจำวัน'!$B105,ผลิต1!AJ:AJ)+SUMIF(ผลิต2!$C:$C,'รับ-จ่าย ประจำวัน'!$B105,ผลิต2!AJ:AJ)+SUMIF(เส้นแต่งหน้าขนมเค้ก!$C:$C,'รับ-จ่าย ประจำวัน'!$B105,เส้นแต่งหน้าขนมเค้ก!AJ:AJ)+SUMIF(แพ็ค!$C:$C,'รับ-จ่าย ประจำวัน'!$B105,แพ็ค!AJ:AJ)+SUMIF(ธุรการ!$C:$C,'รับ-จ่าย ประจำวัน'!$B105,ธุรการ!AJ:AJ)+SUMIF(เส้นแต่งหน้าขนมปัง!$C:$C,'รับ-จ่าย ประจำวัน'!$B105,เส้นแต่งหน้าขนมปัง!AJ:AJ)+SUMIF('วางแผนBC,CJ'!$C:$C,'รับ-จ่าย ประจำวัน'!$B105,'วางแผนBC,CJ'!AJ:AJ)+SUMIF(RD!$C:$C,'รับ-จ่าย ประจำวัน'!$B105,RD!AJ:AJ)+SUMIF('FG,ออนไล,คัดแยก'!$C:$C,'รับ-จ่าย ประจำวัน'!$B105,'FG,ออนไล,คัดแยก'!AJ:AJ)</f>
        <v>0</v>
      </c>
      <c r="BR105" s="16">
        <f>SUMIF(เตรียมส่วนผสม!$C:$C,'รับ-จ่าย ประจำวัน'!$B105,เตรียมส่วนผสม!AK:AK)+SUMIF(กวนไส้!$C:$C,'รับ-จ่าย ประจำวัน'!$B105,กวนไส้!AK:AK)+SUMIF(ผลิต1!$C:$C,'รับ-จ่าย ประจำวัน'!$B105,ผลิต1!AK:AK)+SUMIF(ผลิต2!$C:$C,'รับ-จ่าย ประจำวัน'!$B105,ผลิต2!AK:AK)+SUMIF(เส้นแต่งหน้าขนมเค้ก!$C:$C,'รับ-จ่าย ประจำวัน'!$B105,เส้นแต่งหน้าขนมเค้ก!AK:AK)+SUMIF(แพ็ค!$C:$C,'รับ-จ่าย ประจำวัน'!$B105,แพ็ค!AK:AK)+SUMIF(ธุรการ!$C:$C,'รับ-จ่าย ประจำวัน'!$B105,ธุรการ!AK:AK)+SUMIF(เส้นแต่งหน้าขนมปัง!$C:$C,'รับ-จ่าย ประจำวัน'!$B105,เส้นแต่งหน้าขนมปัง!AK:AK)+SUMIF('วางแผนBC,CJ'!$C:$C,'รับ-จ่าย ประจำวัน'!$B105,'วางแผนBC,CJ'!AK:AK)+SUMIF(RD!$C:$C,'รับ-จ่าย ประจำวัน'!$B105,RD!AK:AK)+SUMIF('FG,ออนไล,คัดแยก'!$C:$C,'รับ-จ่าย ประจำวัน'!$B105,'FG,ออนไล,คัดแยก'!AK:AK)</f>
        <v>0</v>
      </c>
      <c r="BS105" s="16">
        <f>SUMIF(เตรียมส่วนผสม!$C:$C,'รับ-จ่าย ประจำวัน'!$B105,เตรียมส่วนผสม!AL:AL)+SUMIF(กวนไส้!$C:$C,'รับ-จ่าย ประจำวัน'!$B105,กวนไส้!AL:AL)+SUMIF(ผลิต1!$C:$C,'รับ-จ่าย ประจำวัน'!$B105,ผลิต1!AL:AL)+SUMIF(ผลิต2!$C:$C,'รับ-จ่าย ประจำวัน'!$B105,ผลิต2!AL:AL)+SUMIF(เส้นแต่งหน้าขนมเค้ก!$C:$C,'รับ-จ่าย ประจำวัน'!$B105,เส้นแต่งหน้าขนมเค้ก!AL:AL)+SUMIF(แพ็ค!$C:$C,'รับ-จ่าย ประจำวัน'!$B105,แพ็ค!AL:AL)+SUMIF(ธุรการ!$C:$C,'รับ-จ่าย ประจำวัน'!$B105,ธุรการ!AL:AL)+SUMIF(เส้นแต่งหน้าขนมปัง!$C:$C,'รับ-จ่าย ประจำวัน'!$B105,เส้นแต่งหน้าขนมปัง!AL:AL)+SUMIF('วางแผนBC,CJ'!$C:$C,'รับ-จ่าย ประจำวัน'!$B105,'วางแผนBC,CJ'!AL:AL)+SUMIF(RD!$C:$C,'รับ-จ่าย ประจำวัน'!$B105,RD!AL:AL)+SUMIF('FG,ออนไล,คัดแยก'!$C:$C,'รับ-จ่าย ประจำวัน'!$B105,'FG,ออนไล,คัดแยก'!AL:AL)</f>
        <v>0</v>
      </c>
      <c r="BT105" s="18">
        <f t="shared" si="20"/>
        <v>0</v>
      </c>
      <c r="BU105" s="116"/>
      <c r="BV105" s="146">
        <f t="shared" si="21"/>
        <v>3900</v>
      </c>
      <c r="BW105" s="183">
        <v>30</v>
      </c>
      <c r="BX105" s="172">
        <f t="shared" si="25"/>
        <v>0</v>
      </c>
      <c r="BY105" s="188" t="e">
        <f t="shared" si="22"/>
        <v>#DIV/0!</v>
      </c>
      <c r="BZ105" s="180" t="e">
        <f t="shared" ca="1" si="23"/>
        <v>#DIV/0!</v>
      </c>
      <c r="CA105" s="93"/>
      <c r="CB105" s="93"/>
      <c r="CC105" s="93"/>
      <c r="CD105" s="93"/>
      <c r="CE105" s="93"/>
      <c r="CF105" s="93"/>
      <c r="CG105" s="93"/>
      <c r="CH105" s="93"/>
      <c r="CI105" s="93"/>
      <c r="CJ105" s="94"/>
      <c r="CK105" s="9">
        <f t="shared" si="24"/>
        <v>3900</v>
      </c>
    </row>
    <row r="106" spans="1:89" x14ac:dyDescent="0.5">
      <c r="A106" s="149" t="s">
        <v>390</v>
      </c>
      <c r="B106" s="34">
        <v>1023201001</v>
      </c>
      <c r="C106" s="10" t="s">
        <v>1576</v>
      </c>
      <c r="D106" s="135" t="s">
        <v>71</v>
      </c>
      <c r="E106" s="11">
        <v>0</v>
      </c>
      <c r="F106" s="129"/>
      <c r="G106" s="11" t="s">
        <v>392</v>
      </c>
      <c r="H106" s="12">
        <v>3000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4"/>
      <c r="T106" s="14"/>
      <c r="U106" s="14">
        <v>5000</v>
      </c>
      <c r="V106" s="14"/>
      <c r="W106" s="14"/>
      <c r="X106" s="14"/>
      <c r="Y106" s="14"/>
      <c r="Z106" s="14"/>
      <c r="AA106" s="14"/>
      <c r="AB106" s="14"/>
      <c r="AC106" s="14"/>
      <c r="AD106" s="14"/>
      <c r="AE106" s="13"/>
      <c r="AF106" s="13"/>
      <c r="AG106" s="13"/>
      <c r="AH106" s="13"/>
      <c r="AI106" s="14"/>
      <c r="AJ106" s="14"/>
      <c r="AK106" s="14"/>
      <c r="AL106" s="25"/>
      <c r="AM106" s="14"/>
      <c r="AN106" s="15">
        <f t="shared" si="19"/>
        <v>5000</v>
      </c>
      <c r="AO106" s="16">
        <f>SUMIF(เตรียมส่วนผสม!$C:$C,'รับ-จ่าย ประจำวัน'!$B106,เตรียมส่วนผสม!H:H)+SUMIF(กวนไส้!$C:$C,'รับ-จ่าย ประจำวัน'!$B106,กวนไส้!H:H)+SUMIF(ผลิต1!$C:$C,'รับ-จ่าย ประจำวัน'!$B106,ผลิต1!H:H)+SUMIF(ผลิต2!$C:$C,'รับ-จ่าย ประจำวัน'!$B106,ผลิต2!H:H)+SUMIF(เส้นแต่งหน้าขนมเค้ก!$C:$C,'รับ-จ่าย ประจำวัน'!$B106,เส้นแต่งหน้าขนมเค้ก!H:H)+SUMIF(แพ็ค!$C:$C,'รับ-จ่าย ประจำวัน'!$B106,แพ็ค!H:H)+SUMIF(ธุรการ!$C:$C,'รับ-จ่าย ประจำวัน'!$B106,ธุรการ!H:H)+SUMIF(เส้นแต่งหน้าขนมปัง!$C:$C,'รับ-จ่าย ประจำวัน'!$B106,เส้นแต่งหน้าขนมปัง!H:H)+SUMIF('วางแผนBC,CJ'!$C:$C,'รับ-จ่าย ประจำวัน'!$B106,'วางแผนBC,CJ'!H:H)+SUMIF(RD!$C:$C,'รับ-จ่าย ประจำวัน'!$B106,RD!H:H)+SUMIF('FG,ออนไล,คัดแยก'!$C:$C,'รับ-จ่าย ประจำวัน'!$B106,'FG,ออนไล,คัดแยก'!H:H)</f>
        <v>0</v>
      </c>
      <c r="AP106" s="16">
        <f>SUMIF(เตรียมส่วนผสม!$C:$C,'รับ-จ่าย ประจำวัน'!$B106,เตรียมส่วนผสม!I:I)+SUMIF(กวนไส้!$C:$C,'รับ-จ่าย ประจำวัน'!$B106,กวนไส้!I:I)+SUMIF(ผลิต1!$C:$C,'รับ-จ่าย ประจำวัน'!$B106,ผลิต1!I:I)+SUMIF(ผลิต2!$C:$C,'รับ-จ่าย ประจำวัน'!$B106,ผลิต2!I:I)+SUMIF(เส้นแต่งหน้าขนมเค้ก!$C:$C,'รับ-จ่าย ประจำวัน'!$B106,เส้นแต่งหน้าขนมเค้ก!I:I)+SUMIF(แพ็ค!$C:$C,'รับ-จ่าย ประจำวัน'!$B106,แพ็ค!I:I)+SUMIF(ธุรการ!$C:$C,'รับ-จ่าย ประจำวัน'!$B106,ธุรการ!I:I)+SUMIF(เส้นแต่งหน้าขนมปัง!$C:$C,'รับ-จ่าย ประจำวัน'!$B106,เส้นแต่งหน้าขนมปัง!I:I)+SUMIF('วางแผนBC,CJ'!$C:$C,'รับ-จ่าย ประจำวัน'!$B106,'วางแผนBC,CJ'!I:I)+SUMIF(RD!$C:$C,'รับ-จ่าย ประจำวัน'!$B106,RD!I:I)+SUMIF('FG,ออนไล,คัดแยก'!$C:$C,'รับ-จ่าย ประจำวัน'!$B106,'FG,ออนไล,คัดแยก'!I:I)</f>
        <v>0</v>
      </c>
      <c r="AQ106" s="16">
        <f>SUMIF(เตรียมส่วนผสม!$C:$C,'รับ-จ่าย ประจำวัน'!$B106,เตรียมส่วนผสม!J:J)+SUMIF(กวนไส้!$C:$C,'รับ-จ่าย ประจำวัน'!$B106,กวนไส้!J:J)+SUMIF(ผลิต1!$C:$C,'รับ-จ่าย ประจำวัน'!$B106,ผลิต1!J:J)+SUMIF(ผลิต2!$C:$C,'รับ-จ่าย ประจำวัน'!$B106,ผลิต2!J:J)+SUMIF(เส้นแต่งหน้าขนมเค้ก!$C:$C,'รับ-จ่าย ประจำวัน'!$B106,เส้นแต่งหน้าขนมเค้ก!J:J)+SUMIF(แพ็ค!$C:$C,'รับ-จ่าย ประจำวัน'!$B106,แพ็ค!J:J)+SUMIF(ธุรการ!$C:$C,'รับ-จ่าย ประจำวัน'!$B106,ธุรการ!J:J)+SUMIF(เส้นแต่งหน้าขนมปัง!$C:$C,'รับ-จ่าย ประจำวัน'!$B106,เส้นแต่งหน้าขนมปัง!J:J)+SUMIF('วางแผนBC,CJ'!$C:$C,'รับ-จ่าย ประจำวัน'!$B106,'วางแผนBC,CJ'!J:J)+SUMIF(RD!$C:$C,'รับ-จ่าย ประจำวัน'!$B106,RD!J:J)+SUMIF('FG,ออนไล,คัดแยก'!$C:$C,'รับ-จ่าย ประจำวัน'!$B106,'FG,ออนไล,คัดแยก'!J:J)</f>
        <v>0</v>
      </c>
      <c r="AR106" s="16">
        <f>SUMIF(เตรียมส่วนผสม!$C:$C,'รับ-จ่าย ประจำวัน'!$B106,เตรียมส่วนผสม!K:K)+SUMIF(กวนไส้!$C:$C,'รับ-จ่าย ประจำวัน'!$B106,กวนไส้!K:K)+SUMIF(ผลิต1!$C:$C,'รับ-จ่าย ประจำวัน'!$B106,ผลิต1!K:K)+SUMIF(ผลิต2!$C:$C,'รับ-จ่าย ประจำวัน'!$B106,ผลิต2!K:K)+SUMIF(เส้นแต่งหน้าขนมเค้ก!$C:$C,'รับ-จ่าย ประจำวัน'!$B106,เส้นแต่งหน้าขนมเค้ก!K:K)+SUMIF(แพ็ค!$C:$C,'รับ-จ่าย ประจำวัน'!$B106,แพ็ค!K:K)+SUMIF(ธุรการ!$C:$C,'รับ-จ่าย ประจำวัน'!$B106,ธุรการ!K:K)+SUMIF(เส้นแต่งหน้าขนมปัง!$C:$C,'รับ-จ่าย ประจำวัน'!$B106,เส้นแต่งหน้าขนมปัง!K:K)+SUMIF('วางแผนBC,CJ'!$C:$C,'รับ-จ่าย ประจำวัน'!$B106,'วางแผนBC,CJ'!K:K)+SUMIF(RD!$C:$C,'รับ-จ่าย ประจำวัน'!$B106,RD!K:K)+SUMIF('FG,ออนไล,คัดแยก'!$C:$C,'รับ-จ่าย ประจำวัน'!$B106,'FG,ออนไล,คัดแยก'!K:K)</f>
        <v>0</v>
      </c>
      <c r="AS106" s="16">
        <f>SUMIF(เตรียมส่วนผสม!$C:$C,'รับ-จ่าย ประจำวัน'!$B106,เตรียมส่วนผสม!L:L)+SUMIF(กวนไส้!$C:$C,'รับ-จ่าย ประจำวัน'!$B106,กวนไส้!L:L)+SUMIF(ผลิต1!$C:$C,'รับ-จ่าย ประจำวัน'!$B106,ผลิต1!L:L)+SUMIF(ผลิต2!$C:$C,'รับ-จ่าย ประจำวัน'!$B106,ผลิต2!L:L)+SUMIF(เส้นแต่งหน้าขนมเค้ก!$C:$C,'รับ-จ่าย ประจำวัน'!$B106,เส้นแต่งหน้าขนมเค้ก!L:L)+SUMIF(แพ็ค!$C:$C,'รับ-จ่าย ประจำวัน'!$B106,แพ็ค!L:L)+SUMIF(ธุรการ!$C:$C,'รับ-จ่าย ประจำวัน'!$B106,ธุรการ!L:L)+SUMIF(เส้นแต่งหน้าขนมปัง!$C:$C,'รับ-จ่าย ประจำวัน'!$B106,เส้นแต่งหน้าขนมปัง!L:L)+SUMIF('วางแผนBC,CJ'!$C:$C,'รับ-จ่าย ประจำวัน'!$B106,'วางแผนBC,CJ'!L:L)+SUMIF(RD!$C:$C,'รับ-จ่าย ประจำวัน'!$B106,RD!L:L)+SUMIF('FG,ออนไล,คัดแยก'!$C:$C,'รับ-จ่าย ประจำวัน'!$B106,'FG,ออนไล,คัดแยก'!L:L)</f>
        <v>0</v>
      </c>
      <c r="AT106" s="16">
        <f>SUMIF(เตรียมส่วนผสม!$C:$C,'รับ-จ่าย ประจำวัน'!$B106,เตรียมส่วนผสม!M:M)+SUMIF(กวนไส้!$C:$C,'รับ-จ่าย ประจำวัน'!$B106,กวนไส้!M:M)+SUMIF(ผลิต1!$C:$C,'รับ-จ่าย ประจำวัน'!$B106,ผลิต1!M:M)+SUMIF(ผลิต2!$C:$C,'รับ-จ่าย ประจำวัน'!$B106,ผลิต2!M:M)+SUMIF(เส้นแต่งหน้าขนมเค้ก!$C:$C,'รับ-จ่าย ประจำวัน'!$B106,เส้นแต่งหน้าขนมเค้ก!M:M)+SUMIF(แพ็ค!$C:$C,'รับ-จ่าย ประจำวัน'!$B106,แพ็ค!M:M)+SUMIF(ธุรการ!$C:$C,'รับ-จ่าย ประจำวัน'!$B106,ธุรการ!M:M)+SUMIF(เส้นแต่งหน้าขนมปัง!$C:$C,'รับ-จ่าย ประจำวัน'!$B106,เส้นแต่งหน้าขนมปัง!M:M)+SUMIF('วางแผนBC,CJ'!$C:$C,'รับ-จ่าย ประจำวัน'!$B106,'วางแผนBC,CJ'!M:M)+SUMIF(RD!$C:$C,'รับ-จ่าย ประจำวัน'!$B106,RD!M:M)+SUMIF('FG,ออนไล,คัดแยก'!$C:$C,'รับ-จ่าย ประจำวัน'!$B106,'FG,ออนไล,คัดแยก'!M:M)</f>
        <v>0</v>
      </c>
      <c r="AU106" s="16">
        <f>SUMIF(เตรียมส่วนผสม!$C:$C,'รับ-จ่าย ประจำวัน'!$B106,เตรียมส่วนผสม!N:N)+SUMIF(กวนไส้!$C:$C,'รับ-จ่าย ประจำวัน'!$B106,กวนไส้!N:N)+SUMIF(ผลิต1!$C:$C,'รับ-จ่าย ประจำวัน'!$B106,ผลิต1!N:N)+SUMIF(ผลิต2!$C:$C,'รับ-จ่าย ประจำวัน'!$B106,ผลิต2!N:N)+SUMIF(เส้นแต่งหน้าขนมเค้ก!$C:$C,'รับ-จ่าย ประจำวัน'!$B106,เส้นแต่งหน้าขนมเค้ก!N:N)+SUMIF(แพ็ค!$C:$C,'รับ-จ่าย ประจำวัน'!$B106,แพ็ค!N:N)+SUMIF(ธุรการ!$C:$C,'รับ-จ่าย ประจำวัน'!$B106,ธุรการ!N:N)+SUMIF(เส้นแต่งหน้าขนมปัง!$C:$C,'รับ-จ่าย ประจำวัน'!$B106,เส้นแต่งหน้าขนมปัง!N:N)+SUMIF('วางแผนBC,CJ'!$C:$C,'รับ-จ่าย ประจำวัน'!$B106,'วางแผนBC,CJ'!N:N)+SUMIF(RD!$C:$C,'รับ-จ่าย ประจำวัน'!$B106,RD!N:N)+SUMIF('FG,ออนไล,คัดแยก'!$C:$C,'รับ-จ่าย ประจำวัน'!$B106,'FG,ออนไล,คัดแยก'!N:N)</f>
        <v>0</v>
      </c>
      <c r="AV106" s="16">
        <f>SUMIF(เตรียมส่วนผสม!$C:$C,'รับ-จ่าย ประจำวัน'!$B106,เตรียมส่วนผสม!O:O)+SUMIF(กวนไส้!$C:$C,'รับ-จ่าย ประจำวัน'!$B106,กวนไส้!O:O)+SUMIF(ผลิต1!$C:$C,'รับ-จ่าย ประจำวัน'!$B106,ผลิต1!O:O)+SUMIF(ผลิต2!$C:$C,'รับ-จ่าย ประจำวัน'!$B106,ผลิต2!O:O)+SUMIF(เส้นแต่งหน้าขนมเค้ก!$C:$C,'รับ-จ่าย ประจำวัน'!$B106,เส้นแต่งหน้าขนมเค้ก!O:O)+SUMIF(แพ็ค!$C:$C,'รับ-จ่าย ประจำวัน'!$B106,แพ็ค!O:O)+SUMIF(ธุรการ!$C:$C,'รับ-จ่าย ประจำวัน'!$B106,ธุรการ!O:O)+SUMIF(เส้นแต่งหน้าขนมปัง!$C:$C,'รับ-จ่าย ประจำวัน'!$B106,เส้นแต่งหน้าขนมปัง!O:O)+SUMIF('วางแผนBC,CJ'!$C:$C,'รับ-จ่าย ประจำวัน'!$B106,'วางแผนBC,CJ'!O:O)+SUMIF(RD!$C:$C,'รับ-จ่าย ประจำวัน'!$B106,RD!O:O)+SUMIF('FG,ออนไล,คัดแยก'!$C:$C,'รับ-จ่าย ประจำวัน'!$B106,'FG,ออนไล,คัดแยก'!O:O)</f>
        <v>0</v>
      </c>
      <c r="AW106" s="16">
        <f>SUMIF(เตรียมส่วนผสม!$C:$C,'รับ-จ่าย ประจำวัน'!$B106,เตรียมส่วนผสม!P:P)+SUMIF(กวนไส้!$C:$C,'รับ-จ่าย ประจำวัน'!$B106,กวนไส้!P:P)+SUMIF(ผลิต1!$C:$C,'รับ-จ่าย ประจำวัน'!$B106,ผลิต1!P:P)+SUMIF(ผลิต2!$C:$C,'รับ-จ่าย ประจำวัน'!$B106,ผลิต2!P:P)+SUMIF(เส้นแต่งหน้าขนมเค้ก!$C:$C,'รับ-จ่าย ประจำวัน'!$B106,เส้นแต่งหน้าขนมเค้ก!P:P)+SUMIF(แพ็ค!$C:$C,'รับ-จ่าย ประจำวัน'!$B106,แพ็ค!P:P)+SUMIF(ธุรการ!$C:$C,'รับ-จ่าย ประจำวัน'!$B106,ธุรการ!P:P)+SUMIF(เส้นแต่งหน้าขนมปัง!$C:$C,'รับ-จ่าย ประจำวัน'!$B106,เส้นแต่งหน้าขนมปัง!P:P)+SUMIF('วางแผนBC,CJ'!$C:$C,'รับ-จ่าย ประจำวัน'!$B106,'วางแผนBC,CJ'!P:P)+SUMIF(RD!$C:$C,'รับ-จ่าย ประจำวัน'!$B106,RD!P:P)+SUMIF('FG,ออนไล,คัดแยก'!$C:$C,'รับ-จ่าย ประจำวัน'!$B106,'FG,ออนไล,คัดแยก'!P:P)</f>
        <v>0</v>
      </c>
      <c r="AX106" s="16">
        <f>SUMIF(เตรียมส่วนผสม!$C:$C,'รับ-จ่าย ประจำวัน'!$B106,เตรียมส่วนผสม!Q:Q)+SUMIF(กวนไส้!$C:$C,'รับ-จ่าย ประจำวัน'!$B106,กวนไส้!Q:Q)+SUMIF(ผลิต1!$C:$C,'รับ-จ่าย ประจำวัน'!$B106,ผลิต1!Q:Q)+SUMIF(ผลิต2!$C:$C,'รับ-จ่าย ประจำวัน'!$B106,ผลิต2!Q:Q)+SUMIF(เส้นแต่งหน้าขนมเค้ก!$C:$C,'รับ-จ่าย ประจำวัน'!$B106,เส้นแต่งหน้าขนมเค้ก!Q:Q)+SUMIF(แพ็ค!$C:$C,'รับ-จ่าย ประจำวัน'!$B106,แพ็ค!Q:Q)+SUMIF(ธุรการ!$C:$C,'รับ-จ่าย ประจำวัน'!$B106,ธุรการ!Q:Q)+SUMIF(เส้นแต่งหน้าขนมปัง!$C:$C,'รับ-จ่าย ประจำวัน'!$B106,เส้นแต่งหน้าขนมปัง!Q:Q)+SUMIF('วางแผนBC,CJ'!$C:$C,'รับ-จ่าย ประจำวัน'!$B106,'วางแผนBC,CJ'!Q:Q)+SUMIF(RD!$C:$C,'รับ-จ่าย ประจำวัน'!$B106,RD!Q:Q)+SUMIF('FG,ออนไล,คัดแยก'!$C:$C,'รับ-จ่าย ประจำวัน'!$B106,'FG,ออนไล,คัดแยก'!Q:Q)</f>
        <v>0</v>
      </c>
      <c r="AY106" s="16">
        <f>SUMIF(เตรียมส่วนผสม!$C:$C,'รับ-จ่าย ประจำวัน'!$B106,เตรียมส่วนผสม!R:R)+SUMIF(กวนไส้!$C:$C,'รับ-จ่าย ประจำวัน'!$B106,กวนไส้!R:R)+SUMIF(ผลิต1!$C:$C,'รับ-จ่าย ประจำวัน'!$B106,ผลิต1!R:R)+SUMIF(ผลิต2!$C:$C,'รับ-จ่าย ประจำวัน'!$B106,ผลิต2!R:R)+SUMIF(เส้นแต่งหน้าขนมเค้ก!$C:$C,'รับ-จ่าย ประจำวัน'!$B106,เส้นแต่งหน้าขนมเค้ก!R:R)+SUMIF(แพ็ค!$C:$C,'รับ-จ่าย ประจำวัน'!$B106,แพ็ค!R:R)+SUMIF(ธุรการ!$C:$C,'รับ-จ่าย ประจำวัน'!$B106,ธุรการ!R:R)+SUMIF(เส้นแต่งหน้าขนมปัง!$C:$C,'รับ-จ่าย ประจำวัน'!$B106,เส้นแต่งหน้าขนมปัง!R:R)+SUMIF('วางแผนBC,CJ'!$C:$C,'รับ-จ่าย ประจำวัน'!$B106,'วางแผนBC,CJ'!R:R)+SUMIF(RD!$C:$C,'รับ-จ่าย ประจำวัน'!$B106,RD!R:R)+SUMIF('FG,ออนไล,คัดแยก'!$C:$C,'รับ-จ่าย ประจำวัน'!$B106,'FG,ออนไล,คัดแยก'!R:R)</f>
        <v>0</v>
      </c>
      <c r="AZ106" s="16">
        <f>SUMIF(เตรียมส่วนผสม!$C:$C,'รับ-จ่าย ประจำวัน'!$B106,เตรียมส่วนผสม!S:S)+SUMIF(กวนไส้!$C:$C,'รับ-จ่าย ประจำวัน'!$B106,กวนไส้!S:S)+SUMIF(ผลิต1!$C:$C,'รับ-จ่าย ประจำวัน'!$B106,ผลิต1!S:S)+SUMIF(ผลิต2!$C:$C,'รับ-จ่าย ประจำวัน'!$B106,ผลิต2!S:S)+SUMIF(เส้นแต่งหน้าขนมเค้ก!$C:$C,'รับ-จ่าย ประจำวัน'!$B106,เส้นแต่งหน้าขนมเค้ก!S:S)+SUMIF(แพ็ค!$C:$C,'รับ-จ่าย ประจำวัน'!$B106,แพ็ค!S:S)+SUMIF(ธุรการ!$C:$C,'รับ-จ่าย ประจำวัน'!$B106,ธุรการ!S:S)+SUMIF(เส้นแต่งหน้าขนมปัง!$C:$C,'รับ-จ่าย ประจำวัน'!$B106,เส้นแต่งหน้าขนมปัง!S:S)+SUMIF('วางแผนBC,CJ'!$C:$C,'รับ-จ่าย ประจำวัน'!$B106,'วางแผนBC,CJ'!S:S)+SUMIF(RD!$C:$C,'รับ-จ่าย ประจำวัน'!$B106,RD!S:S)+SUMIF('FG,ออนไล,คัดแยก'!$C:$C,'รับ-จ่าย ประจำวัน'!$B106,'FG,ออนไล,คัดแยก'!S:S)</f>
        <v>0</v>
      </c>
      <c r="BA106" s="16">
        <f>SUMIF(เตรียมส่วนผสม!$C:$C,'รับ-จ่าย ประจำวัน'!$B106,เตรียมส่วนผสม!T:T)+SUMIF(กวนไส้!$C:$C,'รับ-จ่าย ประจำวัน'!$B106,กวนไส้!T:T)+SUMIF(ผลิต1!$C:$C,'รับ-จ่าย ประจำวัน'!$B106,ผลิต1!T:T)+SUMIF(ผลิต2!$C:$C,'รับ-จ่าย ประจำวัน'!$B106,ผลิต2!T:T)+SUMIF(เส้นแต่งหน้าขนมเค้ก!$C:$C,'รับ-จ่าย ประจำวัน'!$B106,เส้นแต่งหน้าขนมเค้ก!T:T)+SUMIF(แพ็ค!$C:$C,'รับ-จ่าย ประจำวัน'!$B106,แพ็ค!T:T)+SUMIF(ธุรการ!$C:$C,'รับ-จ่าย ประจำวัน'!$B106,ธุรการ!T:T)+SUMIF(เส้นแต่งหน้าขนมปัง!$C:$C,'รับ-จ่าย ประจำวัน'!$B106,เส้นแต่งหน้าขนมปัง!T:T)+SUMIF('วางแผนBC,CJ'!$C:$C,'รับ-จ่าย ประจำวัน'!$B106,'วางแผนBC,CJ'!T:T)+SUMIF(RD!$C:$C,'รับ-จ่าย ประจำวัน'!$B106,RD!T:T)+SUMIF('FG,ออนไล,คัดแยก'!$C:$C,'รับ-จ่าย ประจำวัน'!$B106,'FG,ออนไล,คัดแยก'!T:T)</f>
        <v>0</v>
      </c>
      <c r="BB106" s="16">
        <f>SUMIF(เตรียมส่วนผสม!$C:$C,'รับ-จ่าย ประจำวัน'!$B106,เตรียมส่วนผสม!U:U)+SUMIF(กวนไส้!$C:$C,'รับ-จ่าย ประจำวัน'!$B106,กวนไส้!U:U)+SUMIF(ผลิต1!$C:$C,'รับ-จ่าย ประจำวัน'!$B106,ผลิต1!U:U)+SUMIF(ผลิต2!$C:$C,'รับ-จ่าย ประจำวัน'!$B106,ผลิต2!U:U)+SUMIF(เส้นแต่งหน้าขนมเค้ก!$C:$C,'รับ-จ่าย ประจำวัน'!$B106,เส้นแต่งหน้าขนมเค้ก!U:U)+SUMIF(แพ็ค!$C:$C,'รับ-จ่าย ประจำวัน'!$B106,แพ็ค!U:U)+SUMIF(ธุรการ!$C:$C,'รับ-จ่าย ประจำวัน'!$B106,ธุรการ!U:U)+SUMIF(เส้นแต่งหน้าขนมปัง!$C:$C,'รับ-จ่าย ประจำวัน'!$B106,เส้นแต่งหน้าขนมปัง!U:U)+SUMIF('วางแผนBC,CJ'!$C:$C,'รับ-จ่าย ประจำวัน'!$B106,'วางแผนBC,CJ'!U:U)+SUMIF(RD!$C:$C,'รับ-จ่าย ประจำวัน'!$B106,RD!U:U)+SUMIF('FG,ออนไล,คัดแยก'!$C:$C,'รับ-จ่าย ประจำวัน'!$B106,'FG,ออนไล,คัดแยก'!U:U)</f>
        <v>1000</v>
      </c>
      <c r="BC106" s="16">
        <f>SUMIF(เตรียมส่วนผสม!$C:$C,'รับ-จ่าย ประจำวัน'!$B106,เตรียมส่วนผสม!V:V)+SUMIF(กวนไส้!$C:$C,'รับ-จ่าย ประจำวัน'!$B106,กวนไส้!V:V)+SUMIF(ผลิต1!$C:$C,'รับ-จ่าย ประจำวัน'!$B106,ผลิต1!V:V)+SUMIF(ผลิต2!$C:$C,'รับ-จ่าย ประจำวัน'!$B106,ผลิต2!V:V)+SUMIF(เส้นแต่งหน้าขนมเค้ก!$C:$C,'รับ-จ่าย ประจำวัน'!$B106,เส้นแต่งหน้าขนมเค้ก!V:V)+SUMIF(แพ็ค!$C:$C,'รับ-จ่าย ประจำวัน'!$B106,แพ็ค!V:V)+SUMIF(ธุรการ!$C:$C,'รับ-จ่าย ประจำวัน'!$B106,ธุรการ!V:V)+SUMIF(เส้นแต่งหน้าขนมปัง!$C:$C,'รับ-จ่าย ประจำวัน'!$B106,เส้นแต่งหน้าขนมปัง!V:V)+SUMIF('วางแผนBC,CJ'!$C:$C,'รับ-จ่าย ประจำวัน'!$B106,'วางแผนBC,CJ'!V:V)+SUMIF(RD!$C:$C,'รับ-จ่าย ประจำวัน'!$B106,RD!V:V)+SUMIF('FG,ออนไล,คัดแยก'!$C:$C,'รับ-จ่าย ประจำวัน'!$B106,'FG,ออนไล,คัดแยก'!V:V)</f>
        <v>0</v>
      </c>
      <c r="BD106" s="16">
        <f>SUMIF(เตรียมส่วนผสม!$C:$C,'รับ-จ่าย ประจำวัน'!$B106,เตรียมส่วนผสม!W:W)+SUMIF(กวนไส้!$C:$C,'รับ-จ่าย ประจำวัน'!$B106,กวนไส้!W:W)+SUMIF(ผลิต1!$C:$C,'รับ-จ่าย ประจำวัน'!$B106,ผลิต1!W:W)+SUMIF(ผลิต2!$C:$C,'รับ-จ่าย ประจำวัน'!$B106,ผลิต2!W:W)+SUMIF(เส้นแต่งหน้าขนมเค้ก!$C:$C,'รับ-จ่าย ประจำวัน'!$B106,เส้นแต่งหน้าขนมเค้ก!W:W)+SUMIF(แพ็ค!$C:$C,'รับ-จ่าย ประจำวัน'!$B106,แพ็ค!W:W)+SUMIF(ธุรการ!$C:$C,'รับ-จ่าย ประจำวัน'!$B106,ธุรการ!W:W)+SUMIF(เส้นแต่งหน้าขนมปัง!$C:$C,'รับ-จ่าย ประจำวัน'!$B106,เส้นแต่งหน้าขนมปัง!W:W)+SUMIF('วางแผนBC,CJ'!$C:$C,'รับ-จ่าย ประจำวัน'!$B106,'วางแผนBC,CJ'!W:W)+SUMIF(RD!$C:$C,'รับ-จ่าย ประจำวัน'!$B106,RD!W:W)+SUMIF('FG,ออนไล,คัดแยก'!$C:$C,'รับ-จ่าย ประจำวัน'!$B106,'FG,ออนไล,คัดแยก'!W:W)</f>
        <v>0</v>
      </c>
      <c r="BE106" s="16">
        <f>SUMIF(เตรียมส่วนผสม!$C:$C,'รับ-จ่าย ประจำวัน'!$B106,เตรียมส่วนผสม!X:X)+SUMIF(กวนไส้!$C:$C,'รับ-จ่าย ประจำวัน'!$B106,กวนไส้!X:X)+SUMIF(ผลิต1!$C:$C,'รับ-จ่าย ประจำวัน'!$B106,ผลิต1!X:X)+SUMIF(ผลิต2!$C:$C,'รับ-จ่าย ประจำวัน'!$B106,ผลิต2!X:X)+SUMIF(เส้นแต่งหน้าขนมเค้ก!$C:$C,'รับ-จ่าย ประจำวัน'!$B106,เส้นแต่งหน้าขนมเค้ก!X:X)+SUMIF(แพ็ค!$C:$C,'รับ-จ่าย ประจำวัน'!$B106,แพ็ค!X:X)+SUMIF(ธุรการ!$C:$C,'รับ-จ่าย ประจำวัน'!$B106,ธุรการ!X:X)+SUMIF(เส้นแต่งหน้าขนมปัง!$C:$C,'รับ-จ่าย ประจำวัน'!$B106,เส้นแต่งหน้าขนมปัง!X:X)+SUMIF('วางแผนBC,CJ'!$C:$C,'รับ-จ่าย ประจำวัน'!$B106,'วางแผนBC,CJ'!X:X)+SUMIF(RD!$C:$C,'รับ-จ่าย ประจำวัน'!$B106,RD!X:X)+SUMIF('FG,ออนไล,คัดแยก'!$C:$C,'รับ-จ่าย ประจำวัน'!$B106,'FG,ออนไล,คัดแยก'!X:X)</f>
        <v>0</v>
      </c>
      <c r="BF106" s="16">
        <f>SUMIF(เตรียมส่วนผสม!$C:$C,'รับ-จ่าย ประจำวัน'!$B106,เตรียมส่วนผสม!Y:Y)+SUMIF(กวนไส้!$C:$C,'รับ-จ่าย ประจำวัน'!$B106,กวนไส้!Y:Y)+SUMIF(ผลิต1!$C:$C,'รับ-จ่าย ประจำวัน'!$B106,ผลิต1!Y:Y)+SUMIF(ผลิต2!$C:$C,'รับ-จ่าย ประจำวัน'!$B106,ผลิต2!Y:Y)+SUMIF(เส้นแต่งหน้าขนมเค้ก!$C:$C,'รับ-จ่าย ประจำวัน'!$B106,เส้นแต่งหน้าขนมเค้ก!Y:Y)+SUMIF(แพ็ค!$C:$C,'รับ-จ่าย ประจำวัน'!$B106,แพ็ค!Y:Y)+SUMIF(ธุรการ!$C:$C,'รับ-จ่าย ประจำวัน'!$B106,ธุรการ!Y:Y)+SUMIF(เส้นแต่งหน้าขนมปัง!$C:$C,'รับ-จ่าย ประจำวัน'!$B106,เส้นแต่งหน้าขนมปัง!Y:Y)+SUMIF('วางแผนBC,CJ'!$C:$C,'รับ-จ่าย ประจำวัน'!$B106,'วางแผนBC,CJ'!Y:Y)+SUMIF(RD!$C:$C,'รับ-จ่าย ประจำวัน'!$B106,RD!Y:Y)+SUMIF('FG,ออนไล,คัดแยก'!$C:$C,'รับ-จ่าย ประจำวัน'!$B106,'FG,ออนไล,คัดแยก'!Y:Y)</f>
        <v>0</v>
      </c>
      <c r="BG106" s="16">
        <f>SUMIF(เตรียมส่วนผสม!$C:$C,'รับ-จ่าย ประจำวัน'!$B106,เตรียมส่วนผสม!Z:Z)+SUMIF(กวนไส้!$C:$C,'รับ-จ่าย ประจำวัน'!$B106,กวนไส้!Z:Z)+SUMIF(ผลิต1!$C:$C,'รับ-จ่าย ประจำวัน'!$B106,ผลิต1!Z:Z)+SUMIF(ผลิต2!$C:$C,'รับ-จ่าย ประจำวัน'!$B106,ผลิต2!Z:Z)+SUMIF(เส้นแต่งหน้าขนมเค้ก!$C:$C,'รับ-จ่าย ประจำวัน'!$B106,เส้นแต่งหน้าขนมเค้ก!Z:Z)+SUMIF(แพ็ค!$C:$C,'รับ-จ่าย ประจำวัน'!$B106,แพ็ค!Z:Z)+SUMIF(ธุรการ!$C:$C,'รับ-จ่าย ประจำวัน'!$B106,ธุรการ!Z:Z)+SUMIF(เส้นแต่งหน้าขนมปัง!$C:$C,'รับ-จ่าย ประจำวัน'!$B106,เส้นแต่งหน้าขนมปัง!Z:Z)+SUMIF('วางแผนBC,CJ'!$C:$C,'รับ-จ่าย ประจำวัน'!$B106,'วางแผนBC,CJ'!Z:Z)+SUMIF(RD!$C:$C,'รับ-จ่าย ประจำวัน'!$B106,RD!Z:Z)+SUMIF('FG,ออนไล,คัดแยก'!$C:$C,'รับ-จ่าย ประจำวัน'!$B106,'FG,ออนไล,คัดแยก'!Z:Z)</f>
        <v>0</v>
      </c>
      <c r="BH106" s="16">
        <f>SUMIF(เตรียมส่วนผสม!$C:$C,'รับ-จ่าย ประจำวัน'!$B106,เตรียมส่วนผสม!AA:AA)+SUMIF(กวนไส้!$C:$C,'รับ-จ่าย ประจำวัน'!$B106,กวนไส้!AA:AA)+SUMIF(ผลิต1!$C:$C,'รับ-จ่าย ประจำวัน'!$B106,ผลิต1!AA:AA)+SUMIF(ผลิต2!$C:$C,'รับ-จ่าย ประจำวัน'!$B106,ผลิต2!AA:AA)+SUMIF(เส้นแต่งหน้าขนมเค้ก!$C:$C,'รับ-จ่าย ประจำวัน'!$B106,เส้นแต่งหน้าขนมเค้ก!AA:AA)+SUMIF(แพ็ค!$C:$C,'รับ-จ่าย ประจำวัน'!$B106,แพ็ค!AA:AA)+SUMIF(ธุรการ!$C:$C,'รับ-จ่าย ประจำวัน'!$B106,ธุรการ!AA:AA)+SUMIF(เส้นแต่งหน้าขนมปัง!$C:$C,'รับ-จ่าย ประจำวัน'!$B106,เส้นแต่งหน้าขนมปัง!AA:AA)+SUMIF('วางแผนBC,CJ'!$C:$C,'รับ-จ่าย ประจำวัน'!$B106,'วางแผนBC,CJ'!AA:AA)+SUMIF(RD!$C:$C,'รับ-จ่าย ประจำวัน'!$B106,RD!AA:AA)+SUMIF('FG,ออนไล,คัดแยก'!$C:$C,'รับ-จ่าย ประจำวัน'!$B106,'FG,ออนไล,คัดแยก'!AA:AA)</f>
        <v>0</v>
      </c>
      <c r="BI106" s="16">
        <f>SUMIF(เตรียมส่วนผสม!$C:$C,'รับ-จ่าย ประจำวัน'!$B106,เตรียมส่วนผสม!AB:AB)+SUMIF(กวนไส้!$C:$C,'รับ-จ่าย ประจำวัน'!$B106,กวนไส้!AB:AB)+SUMIF(ผลิต1!$C:$C,'รับ-จ่าย ประจำวัน'!$B106,ผลิต1!AB:AB)+SUMIF(ผลิต2!$C:$C,'รับ-จ่าย ประจำวัน'!$B106,ผลิต2!AB:AB)+SUMIF(เส้นแต่งหน้าขนมเค้ก!$C:$C,'รับ-จ่าย ประจำวัน'!$B106,เส้นแต่งหน้าขนมเค้ก!AB:AB)+SUMIF(แพ็ค!$C:$C,'รับ-จ่าย ประจำวัน'!$B106,แพ็ค!AB:AB)+SUMIF(ธุรการ!$C:$C,'รับ-จ่าย ประจำวัน'!$B106,ธุรการ!AB:AB)+SUMIF(เส้นแต่งหน้าขนมปัง!$C:$C,'รับ-จ่าย ประจำวัน'!$B106,เส้นแต่งหน้าขนมปัง!AB:AB)+SUMIF('วางแผนBC,CJ'!$C:$C,'รับ-จ่าย ประจำวัน'!$B106,'วางแผนBC,CJ'!AB:AB)+SUMIF(RD!$C:$C,'รับ-จ่าย ประจำวัน'!$B106,RD!AB:AB)+SUMIF('FG,ออนไล,คัดแยก'!$C:$C,'รับ-จ่าย ประจำวัน'!$B106,'FG,ออนไล,คัดแยก'!AB:AB)</f>
        <v>0</v>
      </c>
      <c r="BJ106" s="16">
        <f>SUMIF(เตรียมส่วนผสม!$C:$C,'รับ-จ่าย ประจำวัน'!$B106,เตรียมส่วนผสม!AC:AC)+SUMIF(กวนไส้!$C:$C,'รับ-จ่าย ประจำวัน'!$B106,กวนไส้!AC:AC)+SUMIF(ผลิต1!$C:$C,'รับ-จ่าย ประจำวัน'!$B106,ผลิต1!AC:AC)+SUMIF(ผลิต2!$C:$C,'รับ-จ่าย ประจำวัน'!$B106,ผลิต2!AC:AC)+SUMIF(เส้นแต่งหน้าขนมเค้ก!$C:$C,'รับ-จ่าย ประจำวัน'!$B106,เส้นแต่งหน้าขนมเค้ก!AC:AC)+SUMIF(แพ็ค!$C:$C,'รับ-จ่าย ประจำวัน'!$B106,แพ็ค!AC:AC)+SUMIF(ธุรการ!$C:$C,'รับ-จ่าย ประจำวัน'!$B106,ธุรการ!AC:AC)+SUMIF(เส้นแต่งหน้าขนมปัง!$C:$C,'รับ-จ่าย ประจำวัน'!$B106,เส้นแต่งหน้าขนมปัง!AC:AC)+SUMIF('วางแผนBC,CJ'!$C:$C,'รับ-จ่าย ประจำวัน'!$B106,'วางแผนBC,CJ'!AC:AC)+SUMIF(RD!$C:$C,'รับ-จ่าย ประจำวัน'!$B106,RD!AC:AC)+SUMIF('FG,ออนไล,คัดแยก'!$C:$C,'รับ-จ่าย ประจำวัน'!$B106,'FG,ออนไล,คัดแยก'!AC:AC)</f>
        <v>0</v>
      </c>
      <c r="BK106" s="16">
        <f>SUMIF(เตรียมส่วนผสม!$C:$C,'รับ-จ่าย ประจำวัน'!$B106,เตรียมส่วนผสม!AD:AD)+SUMIF(กวนไส้!$C:$C,'รับ-จ่าย ประจำวัน'!$B106,กวนไส้!AD:AD)+SUMIF(ผลิต1!$C:$C,'รับ-จ่าย ประจำวัน'!$B106,ผลิต1!AD:AD)+SUMIF(ผลิต2!$C:$C,'รับ-จ่าย ประจำวัน'!$B106,ผลิต2!AD:AD)+SUMIF(เส้นแต่งหน้าขนมเค้ก!$C:$C,'รับ-จ่าย ประจำวัน'!$B106,เส้นแต่งหน้าขนมเค้ก!AD:AD)+SUMIF(แพ็ค!$C:$C,'รับ-จ่าย ประจำวัน'!$B106,แพ็ค!AD:AD)+SUMIF(ธุรการ!$C:$C,'รับ-จ่าย ประจำวัน'!$B106,ธุรการ!AD:AD)+SUMIF(เส้นแต่งหน้าขนมปัง!$C:$C,'รับ-จ่าย ประจำวัน'!$B106,เส้นแต่งหน้าขนมปัง!AD:AD)+SUMIF('วางแผนBC,CJ'!$C:$C,'รับ-จ่าย ประจำวัน'!$B106,'วางแผนBC,CJ'!AD:AD)+SUMIF(RD!$C:$C,'รับ-จ่าย ประจำวัน'!$B106,RD!AD:AD)+SUMIF('FG,ออนไล,คัดแยก'!$C:$C,'รับ-จ่าย ประจำวัน'!$B106,'FG,ออนไล,คัดแยก'!AD:AD)</f>
        <v>0</v>
      </c>
      <c r="BL106" s="16">
        <f>SUMIF(เตรียมส่วนผสม!$C:$C,'รับ-จ่าย ประจำวัน'!$B106,เตรียมส่วนผสม!AE:AE)+SUMIF(กวนไส้!$C:$C,'รับ-จ่าย ประจำวัน'!$B106,กวนไส้!AE:AE)+SUMIF(ผลิต1!$C:$C,'รับ-จ่าย ประจำวัน'!$B106,ผลิต1!AE:AE)+SUMIF(ผลิต2!$C:$C,'รับ-จ่าย ประจำวัน'!$B106,ผลิต2!AE:AE)+SUMIF(เส้นแต่งหน้าขนมเค้ก!$C:$C,'รับ-จ่าย ประจำวัน'!$B106,เส้นแต่งหน้าขนมเค้ก!AE:AE)+SUMIF(แพ็ค!$C:$C,'รับ-จ่าย ประจำวัน'!$B106,แพ็ค!AE:AE)+SUMIF(ธุรการ!$C:$C,'รับ-จ่าย ประจำวัน'!$B106,ธุรการ!AE:AE)+SUMIF(เส้นแต่งหน้าขนมปัง!$C:$C,'รับ-จ่าย ประจำวัน'!$B106,เส้นแต่งหน้าขนมปัง!AE:AE)+SUMIF('วางแผนBC,CJ'!$C:$C,'รับ-จ่าย ประจำวัน'!$B106,'วางแผนBC,CJ'!AE:AE)+SUMIF(RD!$C:$C,'รับ-จ่าย ประจำวัน'!$B106,RD!AE:AE)+SUMIF('FG,ออนไล,คัดแยก'!$C:$C,'รับ-จ่าย ประจำวัน'!$B106,'FG,ออนไล,คัดแยก'!AE:AE)</f>
        <v>0</v>
      </c>
      <c r="BM106" s="16">
        <f>SUMIF(เตรียมส่วนผสม!$C:$C,'รับ-จ่าย ประจำวัน'!$B106,เตรียมส่วนผสม!AF:AF)+SUMIF(กวนไส้!$C:$C,'รับ-จ่าย ประจำวัน'!$B106,กวนไส้!AF:AF)+SUMIF(ผลิต1!$C:$C,'รับ-จ่าย ประจำวัน'!$B106,ผลิต1!AF:AF)+SUMIF(ผลิต2!$C:$C,'รับ-จ่าย ประจำวัน'!$B106,ผลิต2!AF:AF)+SUMIF(เส้นแต่งหน้าขนมเค้ก!$C:$C,'รับ-จ่าย ประจำวัน'!$B106,เส้นแต่งหน้าขนมเค้ก!AF:AF)+SUMIF(แพ็ค!$C:$C,'รับ-จ่าย ประจำวัน'!$B106,แพ็ค!AF:AF)+SUMIF(ธุรการ!$C:$C,'รับ-จ่าย ประจำวัน'!$B106,ธุรการ!AF:AF)+SUMIF(เส้นแต่งหน้าขนมปัง!$C:$C,'รับ-จ่าย ประจำวัน'!$B106,เส้นแต่งหน้าขนมปัง!AF:AF)+SUMIF('วางแผนBC,CJ'!$C:$C,'รับ-จ่าย ประจำวัน'!$B106,'วางแผนBC,CJ'!AF:AF)+SUMIF(RD!$C:$C,'รับ-จ่าย ประจำวัน'!$B106,RD!AF:AF)+SUMIF('FG,ออนไล,คัดแยก'!$C:$C,'รับ-จ่าย ประจำวัน'!$B106,'FG,ออนไล,คัดแยก'!AF:AF)</f>
        <v>0</v>
      </c>
      <c r="BN106" s="16">
        <f>SUMIF(เตรียมส่วนผสม!$C:$C,'รับ-จ่าย ประจำวัน'!$B106,เตรียมส่วนผสม!AG:AG)+SUMIF(กวนไส้!$C:$C,'รับ-จ่าย ประจำวัน'!$B106,กวนไส้!AG:AG)+SUMIF(ผลิต1!$C:$C,'รับ-จ่าย ประจำวัน'!$B106,ผลิต1!AG:AG)+SUMIF(ผลิต2!$C:$C,'รับ-จ่าย ประจำวัน'!$B106,ผลิต2!AG:AG)+SUMIF(เส้นแต่งหน้าขนมเค้ก!$C:$C,'รับ-จ่าย ประจำวัน'!$B106,เส้นแต่งหน้าขนมเค้ก!AG:AG)+SUMIF(แพ็ค!$C:$C,'รับ-จ่าย ประจำวัน'!$B106,แพ็ค!AG:AG)+SUMIF(ธุรการ!$C:$C,'รับ-จ่าย ประจำวัน'!$B106,ธุรการ!AG:AG)+SUMIF(เส้นแต่งหน้าขนมปัง!$C:$C,'รับ-จ่าย ประจำวัน'!$B106,เส้นแต่งหน้าขนมปัง!AG:AG)+SUMIF('วางแผนBC,CJ'!$C:$C,'รับ-จ่าย ประจำวัน'!$B106,'วางแผนBC,CJ'!AG:AG)+SUMIF(RD!$C:$C,'รับ-จ่าย ประจำวัน'!$B106,RD!AG:AG)+SUMIF('FG,ออนไล,คัดแยก'!$C:$C,'รับ-จ่าย ประจำวัน'!$B106,'FG,ออนไล,คัดแยก'!AG:AG)</f>
        <v>0</v>
      </c>
      <c r="BO106" s="16">
        <f>SUMIF(เตรียมส่วนผสม!$C:$C,'รับ-จ่าย ประจำวัน'!$B106,เตรียมส่วนผสม!AH:AH)+SUMIF(กวนไส้!$C:$C,'รับ-จ่าย ประจำวัน'!$B106,กวนไส้!AH:AH)+SUMIF(ผลิต1!$C:$C,'รับ-จ่าย ประจำวัน'!$B106,ผลิต1!AH:AH)+SUMIF(ผลิต2!$C:$C,'รับ-จ่าย ประจำวัน'!$B106,ผลิต2!AH:AH)+SUMIF(เส้นแต่งหน้าขนมเค้ก!$C:$C,'รับ-จ่าย ประจำวัน'!$B106,เส้นแต่งหน้าขนมเค้ก!AH:AH)+SUMIF(แพ็ค!$C:$C,'รับ-จ่าย ประจำวัน'!$B106,แพ็ค!AH:AH)+SUMIF(ธุรการ!$C:$C,'รับ-จ่าย ประจำวัน'!$B106,ธุรการ!AH:AH)+SUMIF(เส้นแต่งหน้าขนมปัง!$C:$C,'รับ-จ่าย ประจำวัน'!$B106,เส้นแต่งหน้าขนมปัง!AH:AH)+SUMIF('วางแผนBC,CJ'!$C:$C,'รับ-จ่าย ประจำวัน'!$B106,'วางแผนBC,CJ'!AH:AH)+SUMIF(RD!$C:$C,'รับ-จ่าย ประจำวัน'!$B106,RD!AH:AH)+SUMIF('FG,ออนไล,คัดแยก'!$C:$C,'รับ-จ่าย ประจำวัน'!$B106,'FG,ออนไล,คัดแยก'!AH:AH)</f>
        <v>0</v>
      </c>
      <c r="BP106" s="16">
        <f>SUMIF(เตรียมส่วนผสม!$C:$C,'รับ-จ่าย ประจำวัน'!$B106,เตรียมส่วนผสม!AI:AI)+SUMIF(กวนไส้!$C:$C,'รับ-จ่าย ประจำวัน'!$B106,กวนไส้!AI:AI)+SUMIF(ผลิต1!$C:$C,'รับ-จ่าย ประจำวัน'!$B106,ผลิต1!AI:AI)+SUMIF(ผลิต2!$C:$C,'รับ-จ่าย ประจำวัน'!$B106,ผลิต2!AI:AI)+SUMIF(เส้นแต่งหน้าขนมเค้ก!$C:$C,'รับ-จ่าย ประจำวัน'!$B106,เส้นแต่งหน้าขนมเค้ก!AI:AI)+SUMIF(แพ็ค!$C:$C,'รับ-จ่าย ประจำวัน'!$B106,แพ็ค!AI:AI)+SUMIF(ธุรการ!$C:$C,'รับ-จ่าย ประจำวัน'!$B106,ธุรการ!AI:AI)+SUMIF(เส้นแต่งหน้าขนมปัง!$C:$C,'รับ-จ่าย ประจำวัน'!$B106,เส้นแต่งหน้าขนมปัง!AI:AI)+SUMIF('วางแผนBC,CJ'!$C:$C,'รับ-จ่าย ประจำวัน'!$B106,'วางแผนBC,CJ'!AI:AI)+SUMIF(RD!$C:$C,'รับ-จ่าย ประจำวัน'!$B106,RD!AI:AI)+SUMIF('FG,ออนไล,คัดแยก'!$C:$C,'รับ-จ่าย ประจำวัน'!$B106,'FG,ออนไล,คัดแยก'!AI:AI)</f>
        <v>1000</v>
      </c>
      <c r="BQ106" s="16">
        <f>SUMIF(เตรียมส่วนผสม!$C:$C,'รับ-จ่าย ประจำวัน'!$B106,เตรียมส่วนผสม!AJ:AJ)+SUMIF(กวนไส้!$C:$C,'รับ-จ่าย ประจำวัน'!$B106,กวนไส้!AJ:AJ)+SUMIF(ผลิต1!$C:$C,'รับ-จ่าย ประจำวัน'!$B106,ผลิต1!AJ:AJ)+SUMIF(ผลิต2!$C:$C,'รับ-จ่าย ประจำวัน'!$B106,ผลิต2!AJ:AJ)+SUMIF(เส้นแต่งหน้าขนมเค้ก!$C:$C,'รับ-จ่าย ประจำวัน'!$B106,เส้นแต่งหน้าขนมเค้ก!AJ:AJ)+SUMIF(แพ็ค!$C:$C,'รับ-จ่าย ประจำวัน'!$B106,แพ็ค!AJ:AJ)+SUMIF(ธุรการ!$C:$C,'รับ-จ่าย ประจำวัน'!$B106,ธุรการ!AJ:AJ)+SUMIF(เส้นแต่งหน้าขนมปัง!$C:$C,'รับ-จ่าย ประจำวัน'!$B106,เส้นแต่งหน้าขนมปัง!AJ:AJ)+SUMIF('วางแผนBC,CJ'!$C:$C,'รับ-จ่าย ประจำวัน'!$B106,'วางแผนBC,CJ'!AJ:AJ)+SUMIF(RD!$C:$C,'รับ-จ่าย ประจำวัน'!$B106,RD!AJ:AJ)+SUMIF('FG,ออนไล,คัดแยก'!$C:$C,'รับ-จ่าย ประจำวัน'!$B106,'FG,ออนไล,คัดแยก'!AJ:AJ)</f>
        <v>0</v>
      </c>
      <c r="BR106" s="16">
        <f>SUMIF(เตรียมส่วนผสม!$C:$C,'รับ-จ่าย ประจำวัน'!$B106,เตรียมส่วนผสม!AK:AK)+SUMIF(กวนไส้!$C:$C,'รับ-จ่าย ประจำวัน'!$B106,กวนไส้!AK:AK)+SUMIF(ผลิต1!$C:$C,'รับ-จ่าย ประจำวัน'!$B106,ผลิต1!AK:AK)+SUMIF(ผลิต2!$C:$C,'รับ-จ่าย ประจำวัน'!$B106,ผลิต2!AK:AK)+SUMIF(เส้นแต่งหน้าขนมเค้ก!$C:$C,'รับ-จ่าย ประจำวัน'!$B106,เส้นแต่งหน้าขนมเค้ก!AK:AK)+SUMIF(แพ็ค!$C:$C,'รับ-จ่าย ประจำวัน'!$B106,แพ็ค!AK:AK)+SUMIF(ธุรการ!$C:$C,'รับ-จ่าย ประจำวัน'!$B106,ธุรการ!AK:AK)+SUMIF(เส้นแต่งหน้าขนมปัง!$C:$C,'รับ-จ่าย ประจำวัน'!$B106,เส้นแต่งหน้าขนมปัง!AK:AK)+SUMIF('วางแผนBC,CJ'!$C:$C,'รับ-จ่าย ประจำวัน'!$B106,'วางแผนBC,CJ'!AK:AK)+SUMIF(RD!$C:$C,'รับ-จ่าย ประจำวัน'!$B106,RD!AK:AK)+SUMIF('FG,ออนไล,คัดแยก'!$C:$C,'รับ-จ่าย ประจำวัน'!$B106,'FG,ออนไล,คัดแยก'!AK:AK)</f>
        <v>0</v>
      </c>
      <c r="BS106" s="16">
        <f>SUMIF(เตรียมส่วนผสม!$C:$C,'รับ-จ่าย ประจำวัน'!$B106,เตรียมส่วนผสม!AL:AL)+SUMIF(กวนไส้!$C:$C,'รับ-จ่าย ประจำวัน'!$B106,กวนไส้!AL:AL)+SUMIF(ผลิต1!$C:$C,'รับ-จ่าย ประจำวัน'!$B106,ผลิต1!AL:AL)+SUMIF(ผลิต2!$C:$C,'รับ-จ่าย ประจำวัน'!$B106,ผลิต2!AL:AL)+SUMIF(เส้นแต่งหน้าขนมเค้ก!$C:$C,'รับ-จ่าย ประจำวัน'!$B106,เส้นแต่งหน้าขนมเค้ก!AL:AL)+SUMIF(แพ็ค!$C:$C,'รับ-จ่าย ประจำวัน'!$B106,แพ็ค!AL:AL)+SUMIF(ธุรการ!$C:$C,'รับ-จ่าย ประจำวัน'!$B106,ธุรการ!AL:AL)+SUMIF(เส้นแต่งหน้าขนมปัง!$C:$C,'รับ-จ่าย ประจำวัน'!$B106,เส้นแต่งหน้าขนมปัง!AL:AL)+SUMIF('วางแผนBC,CJ'!$C:$C,'รับ-จ่าย ประจำวัน'!$B106,'วางแผนBC,CJ'!AL:AL)+SUMIF(RD!$C:$C,'รับ-จ่าย ประจำวัน'!$B106,RD!AL:AL)+SUMIF('FG,ออนไล,คัดแยก'!$C:$C,'รับ-จ่าย ประจำวัน'!$B106,'FG,ออนไล,คัดแยก'!AL:AL)</f>
        <v>0</v>
      </c>
      <c r="BT106" s="18">
        <f t="shared" si="20"/>
        <v>2000</v>
      </c>
      <c r="BU106" s="116">
        <f>20000+5000</f>
        <v>25000</v>
      </c>
      <c r="BV106" s="146">
        <f t="shared" si="21"/>
        <v>6000</v>
      </c>
      <c r="BW106" s="183">
        <v>30</v>
      </c>
      <c r="BX106" s="172">
        <f t="shared" ref="BX106:BX114" si="32">BT106/30</f>
        <v>66.666666666666671</v>
      </c>
      <c r="BY106" s="188">
        <f t="shared" si="22"/>
        <v>90</v>
      </c>
      <c r="BZ106" s="180">
        <f t="shared" ca="1" si="23"/>
        <v>46293</v>
      </c>
      <c r="CA106" s="145"/>
      <c r="CB106" s="93"/>
      <c r="CC106" s="93"/>
      <c r="CD106" s="93"/>
      <c r="CE106" s="93"/>
      <c r="CF106" s="93"/>
      <c r="CG106" s="93"/>
      <c r="CH106" s="93"/>
      <c r="CI106" s="93"/>
      <c r="CJ106" s="94"/>
      <c r="CK106" s="9">
        <f t="shared" si="24"/>
        <v>-19000</v>
      </c>
    </row>
    <row r="107" spans="1:89" x14ac:dyDescent="0.5">
      <c r="A107" s="149" t="s">
        <v>403</v>
      </c>
      <c r="B107" s="34">
        <v>1023201002</v>
      </c>
      <c r="C107" s="10" t="s">
        <v>2110</v>
      </c>
      <c r="D107" s="135" t="s">
        <v>91</v>
      </c>
      <c r="E107" s="11">
        <v>0</v>
      </c>
      <c r="F107" s="129"/>
      <c r="G107" s="11" t="s">
        <v>405</v>
      </c>
      <c r="H107" s="12">
        <v>11000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3"/>
      <c r="AF107" s="13"/>
      <c r="AG107" s="13"/>
      <c r="AH107" s="13"/>
      <c r="AI107" s="14"/>
      <c r="AJ107" s="14"/>
      <c r="AK107" s="14"/>
      <c r="AL107" s="14"/>
      <c r="AM107" s="14"/>
      <c r="AN107" s="15">
        <f t="shared" si="19"/>
        <v>0</v>
      </c>
      <c r="AO107" s="16">
        <f>SUMIF(เตรียมส่วนผสม!$C:$C,'รับ-จ่าย ประจำวัน'!$B107,เตรียมส่วนผสม!H:H)+SUMIF(กวนไส้!$C:$C,'รับ-จ่าย ประจำวัน'!$B107,กวนไส้!H:H)+SUMIF(ผลิต1!$C:$C,'รับ-จ่าย ประจำวัน'!$B107,ผลิต1!H:H)+SUMIF(ผลิต2!$C:$C,'รับ-จ่าย ประจำวัน'!$B107,ผลิต2!H:H)+SUMIF(เส้นแต่งหน้าขนมเค้ก!$C:$C,'รับ-จ่าย ประจำวัน'!$B107,เส้นแต่งหน้าขนมเค้ก!H:H)+SUMIF(แพ็ค!$C:$C,'รับ-จ่าย ประจำวัน'!$B107,แพ็ค!H:H)+SUMIF(ธุรการ!$C:$C,'รับ-จ่าย ประจำวัน'!$B107,ธุรการ!H:H)+SUMIF(เส้นแต่งหน้าขนมปัง!$C:$C,'รับ-จ่าย ประจำวัน'!$B107,เส้นแต่งหน้าขนมปัง!H:H)+SUMIF('วางแผนBC,CJ'!$C:$C,'รับ-จ่าย ประจำวัน'!$B107,'วางแผนBC,CJ'!H:H)+SUMIF(RD!$C:$C,'รับ-จ่าย ประจำวัน'!$B107,RD!H:H)+SUMIF('FG,ออนไล,คัดแยก'!$C:$C,'รับ-จ่าย ประจำวัน'!$B107,'FG,ออนไล,คัดแยก'!H:H)</f>
        <v>0</v>
      </c>
      <c r="AP107" s="16">
        <f>SUMIF(เตรียมส่วนผสม!$C:$C,'รับ-จ่าย ประจำวัน'!$B107,เตรียมส่วนผสม!I:I)+SUMIF(กวนไส้!$C:$C,'รับ-จ่าย ประจำวัน'!$B107,กวนไส้!I:I)+SUMIF(ผลิต1!$C:$C,'รับ-จ่าย ประจำวัน'!$B107,ผลิต1!I:I)+SUMIF(ผลิต2!$C:$C,'รับ-จ่าย ประจำวัน'!$B107,ผลิต2!I:I)+SUMIF(เส้นแต่งหน้าขนมเค้ก!$C:$C,'รับ-จ่าย ประจำวัน'!$B107,เส้นแต่งหน้าขนมเค้ก!I:I)+SUMIF(แพ็ค!$C:$C,'รับ-จ่าย ประจำวัน'!$B107,แพ็ค!I:I)+SUMIF(ธุรการ!$C:$C,'รับ-จ่าย ประจำวัน'!$B107,ธุรการ!I:I)+SUMIF(เส้นแต่งหน้าขนมปัง!$C:$C,'รับ-จ่าย ประจำวัน'!$B107,เส้นแต่งหน้าขนมปัง!I:I)+SUMIF('วางแผนBC,CJ'!$C:$C,'รับ-จ่าย ประจำวัน'!$B107,'วางแผนBC,CJ'!I:I)+SUMIF(RD!$C:$C,'รับ-จ่าย ประจำวัน'!$B107,RD!I:I)+SUMIF('FG,ออนไล,คัดแยก'!$C:$C,'รับ-จ่าย ประจำวัน'!$B107,'FG,ออนไล,คัดแยก'!I:I)</f>
        <v>1000</v>
      </c>
      <c r="AQ107" s="16">
        <f>SUMIF(เตรียมส่วนผสม!$C:$C,'รับ-จ่าย ประจำวัน'!$B107,เตรียมส่วนผสม!J:J)+SUMIF(กวนไส้!$C:$C,'รับ-จ่าย ประจำวัน'!$B107,กวนไส้!J:J)+SUMIF(ผลิต1!$C:$C,'รับ-จ่าย ประจำวัน'!$B107,ผลิต1!J:J)+SUMIF(ผลิต2!$C:$C,'รับ-จ่าย ประจำวัน'!$B107,ผลิต2!J:J)+SUMIF(เส้นแต่งหน้าขนมเค้ก!$C:$C,'รับ-จ่าย ประจำวัน'!$B107,เส้นแต่งหน้าขนมเค้ก!J:J)+SUMIF(แพ็ค!$C:$C,'รับ-จ่าย ประจำวัน'!$B107,แพ็ค!J:J)+SUMIF(ธุรการ!$C:$C,'รับ-จ่าย ประจำวัน'!$B107,ธุรการ!J:J)+SUMIF(เส้นแต่งหน้าขนมปัง!$C:$C,'รับ-จ่าย ประจำวัน'!$B107,เส้นแต่งหน้าขนมปัง!J:J)+SUMIF('วางแผนBC,CJ'!$C:$C,'รับ-จ่าย ประจำวัน'!$B107,'วางแผนBC,CJ'!J:J)+SUMIF(RD!$C:$C,'รับ-จ่าย ประจำวัน'!$B107,RD!J:J)+SUMIF('FG,ออนไล,คัดแยก'!$C:$C,'รับ-จ่าย ประจำวัน'!$B107,'FG,ออนไล,คัดแยก'!J:J)</f>
        <v>0</v>
      </c>
      <c r="AR107" s="16">
        <f>SUMIF(เตรียมส่วนผสม!$C:$C,'รับ-จ่าย ประจำวัน'!$B107,เตรียมส่วนผสม!K:K)+SUMIF(กวนไส้!$C:$C,'รับ-จ่าย ประจำวัน'!$B107,กวนไส้!K:K)+SUMIF(ผลิต1!$C:$C,'รับ-จ่าย ประจำวัน'!$B107,ผลิต1!K:K)+SUMIF(ผลิต2!$C:$C,'รับ-จ่าย ประจำวัน'!$B107,ผลิต2!K:K)+SUMIF(เส้นแต่งหน้าขนมเค้ก!$C:$C,'รับ-จ่าย ประจำวัน'!$B107,เส้นแต่งหน้าขนมเค้ก!K:K)+SUMIF(แพ็ค!$C:$C,'รับ-จ่าย ประจำวัน'!$B107,แพ็ค!K:K)+SUMIF(ธุรการ!$C:$C,'รับ-จ่าย ประจำวัน'!$B107,ธุรการ!K:K)+SUMIF(เส้นแต่งหน้าขนมปัง!$C:$C,'รับ-จ่าย ประจำวัน'!$B107,เส้นแต่งหน้าขนมปัง!K:K)+SUMIF('วางแผนBC,CJ'!$C:$C,'รับ-จ่าย ประจำวัน'!$B107,'วางแผนBC,CJ'!K:K)+SUMIF(RD!$C:$C,'รับ-จ่าย ประจำวัน'!$B107,RD!K:K)+SUMIF('FG,ออนไล,คัดแยก'!$C:$C,'รับ-จ่าย ประจำวัน'!$B107,'FG,ออนไล,คัดแยก'!K:K)</f>
        <v>0</v>
      </c>
      <c r="AS107" s="16">
        <f>SUMIF(เตรียมส่วนผสม!$C:$C,'รับ-จ่าย ประจำวัน'!$B107,เตรียมส่วนผสม!L:L)+SUMIF(กวนไส้!$C:$C,'รับ-จ่าย ประจำวัน'!$B107,กวนไส้!L:L)+SUMIF(ผลิต1!$C:$C,'รับ-จ่าย ประจำวัน'!$B107,ผลิต1!L:L)+SUMIF(ผลิต2!$C:$C,'รับ-จ่าย ประจำวัน'!$B107,ผลิต2!L:L)+SUMIF(เส้นแต่งหน้าขนมเค้ก!$C:$C,'รับ-จ่าย ประจำวัน'!$B107,เส้นแต่งหน้าขนมเค้ก!L:L)+SUMIF(แพ็ค!$C:$C,'รับ-จ่าย ประจำวัน'!$B107,แพ็ค!L:L)+SUMIF(ธุรการ!$C:$C,'รับ-จ่าย ประจำวัน'!$B107,ธุรการ!L:L)+SUMIF(เส้นแต่งหน้าขนมปัง!$C:$C,'รับ-จ่าย ประจำวัน'!$B107,เส้นแต่งหน้าขนมปัง!L:L)+SUMIF('วางแผนBC,CJ'!$C:$C,'รับ-จ่าย ประจำวัน'!$B107,'วางแผนBC,CJ'!L:L)+SUMIF(RD!$C:$C,'รับ-จ่าย ประจำวัน'!$B107,RD!L:L)+SUMIF('FG,ออนไล,คัดแยก'!$C:$C,'รับ-จ่าย ประจำวัน'!$B107,'FG,ออนไล,คัดแยก'!L:L)</f>
        <v>0</v>
      </c>
      <c r="AT107" s="16">
        <f>SUMIF(เตรียมส่วนผสม!$C:$C,'รับ-จ่าย ประจำวัน'!$B107,เตรียมส่วนผสม!M:M)+SUMIF(กวนไส้!$C:$C,'รับ-จ่าย ประจำวัน'!$B107,กวนไส้!M:M)+SUMIF(ผลิต1!$C:$C,'รับ-จ่าย ประจำวัน'!$B107,ผลิต1!M:M)+SUMIF(ผลิต2!$C:$C,'รับ-จ่าย ประจำวัน'!$B107,ผลิต2!M:M)+SUMIF(เส้นแต่งหน้าขนมเค้ก!$C:$C,'รับ-จ่าย ประจำวัน'!$B107,เส้นแต่งหน้าขนมเค้ก!M:M)+SUMIF(แพ็ค!$C:$C,'รับ-จ่าย ประจำวัน'!$B107,แพ็ค!M:M)+SUMIF(ธุรการ!$C:$C,'รับ-จ่าย ประจำวัน'!$B107,ธุรการ!M:M)+SUMIF(เส้นแต่งหน้าขนมปัง!$C:$C,'รับ-จ่าย ประจำวัน'!$B107,เส้นแต่งหน้าขนมปัง!M:M)+SUMIF('วางแผนBC,CJ'!$C:$C,'รับ-จ่าย ประจำวัน'!$B107,'วางแผนBC,CJ'!M:M)+SUMIF(RD!$C:$C,'รับ-จ่าย ประจำวัน'!$B107,RD!M:M)+SUMIF('FG,ออนไล,คัดแยก'!$C:$C,'รับ-จ่าย ประจำวัน'!$B107,'FG,ออนไล,คัดแยก'!M:M)</f>
        <v>0</v>
      </c>
      <c r="AU107" s="16">
        <f>SUMIF(เตรียมส่วนผสม!$C:$C,'รับ-จ่าย ประจำวัน'!$B107,เตรียมส่วนผสม!N:N)+SUMIF(กวนไส้!$C:$C,'รับ-จ่าย ประจำวัน'!$B107,กวนไส้!N:N)+SUMIF(ผลิต1!$C:$C,'รับ-จ่าย ประจำวัน'!$B107,ผลิต1!N:N)+SUMIF(ผลิต2!$C:$C,'รับ-จ่าย ประจำวัน'!$B107,ผลิต2!N:N)+SUMIF(เส้นแต่งหน้าขนมเค้ก!$C:$C,'รับ-จ่าย ประจำวัน'!$B107,เส้นแต่งหน้าขนมเค้ก!N:N)+SUMIF(แพ็ค!$C:$C,'รับ-จ่าย ประจำวัน'!$B107,แพ็ค!N:N)+SUMIF(ธุรการ!$C:$C,'รับ-จ่าย ประจำวัน'!$B107,ธุรการ!N:N)+SUMIF(เส้นแต่งหน้าขนมปัง!$C:$C,'รับ-จ่าย ประจำวัน'!$B107,เส้นแต่งหน้าขนมปัง!N:N)+SUMIF('วางแผนBC,CJ'!$C:$C,'รับ-จ่าย ประจำวัน'!$B107,'วางแผนBC,CJ'!N:N)+SUMIF(RD!$C:$C,'รับ-จ่าย ประจำวัน'!$B107,RD!N:N)+SUMIF('FG,ออนไล,คัดแยก'!$C:$C,'รับ-จ่าย ประจำวัน'!$B107,'FG,ออนไล,คัดแยก'!N:N)</f>
        <v>0</v>
      </c>
      <c r="AV107" s="16">
        <f>SUMIF(เตรียมส่วนผสม!$C:$C,'รับ-จ่าย ประจำวัน'!$B107,เตรียมส่วนผสม!O:O)+SUMIF(กวนไส้!$C:$C,'รับ-จ่าย ประจำวัน'!$B107,กวนไส้!O:O)+SUMIF(ผลิต1!$C:$C,'รับ-จ่าย ประจำวัน'!$B107,ผลิต1!O:O)+SUMIF(ผลิต2!$C:$C,'รับ-จ่าย ประจำวัน'!$B107,ผลิต2!O:O)+SUMIF(เส้นแต่งหน้าขนมเค้ก!$C:$C,'รับ-จ่าย ประจำวัน'!$B107,เส้นแต่งหน้าขนมเค้ก!O:O)+SUMIF(แพ็ค!$C:$C,'รับ-จ่าย ประจำวัน'!$B107,แพ็ค!O:O)+SUMIF(ธุรการ!$C:$C,'รับ-จ่าย ประจำวัน'!$B107,ธุรการ!O:O)+SUMIF(เส้นแต่งหน้าขนมปัง!$C:$C,'รับ-จ่าย ประจำวัน'!$B107,เส้นแต่งหน้าขนมปัง!O:O)+SUMIF('วางแผนBC,CJ'!$C:$C,'รับ-จ่าย ประจำวัน'!$B107,'วางแผนBC,CJ'!O:O)+SUMIF(RD!$C:$C,'รับ-จ่าย ประจำวัน'!$B107,RD!O:O)+SUMIF('FG,ออนไล,คัดแยก'!$C:$C,'รับ-จ่าย ประจำวัน'!$B107,'FG,ออนไล,คัดแยก'!O:O)</f>
        <v>0</v>
      </c>
      <c r="AW107" s="16">
        <f>SUMIF(เตรียมส่วนผสม!$C:$C,'รับ-จ่าย ประจำวัน'!$B107,เตรียมส่วนผสม!P:P)+SUMIF(กวนไส้!$C:$C,'รับ-จ่าย ประจำวัน'!$B107,กวนไส้!P:P)+SUMIF(ผลิต1!$C:$C,'รับ-จ่าย ประจำวัน'!$B107,ผลิต1!P:P)+SUMIF(ผลิต2!$C:$C,'รับ-จ่าย ประจำวัน'!$B107,ผลิต2!P:P)+SUMIF(เส้นแต่งหน้าขนมเค้ก!$C:$C,'รับ-จ่าย ประจำวัน'!$B107,เส้นแต่งหน้าขนมเค้ก!P:P)+SUMIF(แพ็ค!$C:$C,'รับ-จ่าย ประจำวัน'!$B107,แพ็ค!P:P)+SUMIF(ธุรการ!$C:$C,'รับ-จ่าย ประจำวัน'!$B107,ธุรการ!P:P)+SUMIF(เส้นแต่งหน้าขนมปัง!$C:$C,'รับ-จ่าย ประจำวัน'!$B107,เส้นแต่งหน้าขนมปัง!P:P)+SUMIF('วางแผนBC,CJ'!$C:$C,'รับ-จ่าย ประจำวัน'!$B107,'วางแผนBC,CJ'!P:P)+SUMIF(RD!$C:$C,'รับ-จ่าย ประจำวัน'!$B107,RD!P:P)+SUMIF('FG,ออนไล,คัดแยก'!$C:$C,'รับ-จ่าย ประจำวัน'!$B107,'FG,ออนไล,คัดแยก'!P:P)</f>
        <v>1000</v>
      </c>
      <c r="AX107" s="16">
        <f>SUMIF(เตรียมส่วนผสม!$C:$C,'รับ-จ่าย ประจำวัน'!$B107,เตรียมส่วนผสม!Q:Q)+SUMIF(กวนไส้!$C:$C,'รับ-จ่าย ประจำวัน'!$B107,กวนไส้!Q:Q)+SUMIF(ผลิต1!$C:$C,'รับ-จ่าย ประจำวัน'!$B107,ผลิต1!Q:Q)+SUMIF(ผลิต2!$C:$C,'รับ-จ่าย ประจำวัน'!$B107,ผลิต2!Q:Q)+SUMIF(เส้นแต่งหน้าขนมเค้ก!$C:$C,'รับ-จ่าย ประจำวัน'!$B107,เส้นแต่งหน้าขนมเค้ก!Q:Q)+SUMIF(แพ็ค!$C:$C,'รับ-จ่าย ประจำวัน'!$B107,แพ็ค!Q:Q)+SUMIF(ธุรการ!$C:$C,'รับ-จ่าย ประจำวัน'!$B107,ธุรการ!Q:Q)+SUMIF(เส้นแต่งหน้าขนมปัง!$C:$C,'รับ-จ่าย ประจำวัน'!$B107,เส้นแต่งหน้าขนมปัง!Q:Q)+SUMIF('วางแผนBC,CJ'!$C:$C,'รับ-จ่าย ประจำวัน'!$B107,'วางแผนBC,CJ'!Q:Q)+SUMIF(RD!$C:$C,'รับ-จ่าย ประจำวัน'!$B107,RD!Q:Q)+SUMIF('FG,ออนไล,คัดแยก'!$C:$C,'รับ-จ่าย ประจำวัน'!$B107,'FG,ออนไล,คัดแยก'!Q:Q)</f>
        <v>0</v>
      </c>
      <c r="AY107" s="16">
        <f>SUMIF(เตรียมส่วนผสม!$C:$C,'รับ-จ่าย ประจำวัน'!$B107,เตรียมส่วนผสม!R:R)+SUMIF(กวนไส้!$C:$C,'รับ-จ่าย ประจำวัน'!$B107,กวนไส้!R:R)+SUMIF(ผลิต1!$C:$C,'รับ-จ่าย ประจำวัน'!$B107,ผลิต1!R:R)+SUMIF(ผลิต2!$C:$C,'รับ-จ่าย ประจำวัน'!$B107,ผลิต2!R:R)+SUMIF(เส้นแต่งหน้าขนมเค้ก!$C:$C,'รับ-จ่าย ประจำวัน'!$B107,เส้นแต่งหน้าขนมเค้ก!R:R)+SUMIF(แพ็ค!$C:$C,'รับ-จ่าย ประจำวัน'!$B107,แพ็ค!R:R)+SUMIF(ธุรการ!$C:$C,'รับ-จ่าย ประจำวัน'!$B107,ธุรการ!R:R)+SUMIF(เส้นแต่งหน้าขนมปัง!$C:$C,'รับ-จ่าย ประจำวัน'!$B107,เส้นแต่งหน้าขนมปัง!R:R)+SUMIF('วางแผนBC,CJ'!$C:$C,'รับ-จ่าย ประจำวัน'!$B107,'วางแผนBC,CJ'!R:R)+SUMIF(RD!$C:$C,'รับ-จ่าย ประจำวัน'!$B107,RD!R:R)+SUMIF('FG,ออนไล,คัดแยก'!$C:$C,'รับ-จ่าย ประจำวัน'!$B107,'FG,ออนไล,คัดแยก'!R:R)</f>
        <v>0</v>
      </c>
      <c r="AZ107" s="16">
        <f>SUMIF(เตรียมส่วนผสม!$C:$C,'รับ-จ่าย ประจำวัน'!$B107,เตรียมส่วนผสม!S:S)+SUMIF(กวนไส้!$C:$C,'รับ-จ่าย ประจำวัน'!$B107,กวนไส้!S:S)+SUMIF(ผลิต1!$C:$C,'รับ-จ่าย ประจำวัน'!$B107,ผลิต1!S:S)+SUMIF(ผลิต2!$C:$C,'รับ-จ่าย ประจำวัน'!$B107,ผลิต2!S:S)+SUMIF(เส้นแต่งหน้าขนมเค้ก!$C:$C,'รับ-จ่าย ประจำวัน'!$B107,เส้นแต่งหน้าขนมเค้ก!S:S)+SUMIF(แพ็ค!$C:$C,'รับ-จ่าย ประจำวัน'!$B107,แพ็ค!S:S)+SUMIF(ธุรการ!$C:$C,'รับ-จ่าย ประจำวัน'!$B107,ธุรการ!S:S)+SUMIF(เส้นแต่งหน้าขนมปัง!$C:$C,'รับ-จ่าย ประจำวัน'!$B107,เส้นแต่งหน้าขนมปัง!S:S)+SUMIF('วางแผนBC,CJ'!$C:$C,'รับ-จ่าย ประจำวัน'!$B107,'วางแผนBC,CJ'!S:S)+SUMIF(RD!$C:$C,'รับ-จ่าย ประจำวัน'!$B107,RD!S:S)+SUMIF('FG,ออนไล,คัดแยก'!$C:$C,'รับ-จ่าย ประจำวัน'!$B107,'FG,ออนไล,คัดแยก'!S:S)</f>
        <v>0</v>
      </c>
      <c r="BA107" s="16">
        <f>SUMIF(เตรียมส่วนผสม!$C:$C,'รับ-จ่าย ประจำวัน'!$B107,เตรียมส่วนผสม!T:T)+SUMIF(กวนไส้!$C:$C,'รับ-จ่าย ประจำวัน'!$B107,กวนไส้!T:T)+SUMIF(ผลิต1!$C:$C,'รับ-จ่าย ประจำวัน'!$B107,ผลิต1!T:T)+SUMIF(ผลิต2!$C:$C,'รับ-จ่าย ประจำวัน'!$B107,ผลิต2!T:T)+SUMIF(เส้นแต่งหน้าขนมเค้ก!$C:$C,'รับ-จ่าย ประจำวัน'!$B107,เส้นแต่งหน้าขนมเค้ก!T:T)+SUMIF(แพ็ค!$C:$C,'รับ-จ่าย ประจำวัน'!$B107,แพ็ค!T:T)+SUMIF(ธุรการ!$C:$C,'รับ-จ่าย ประจำวัน'!$B107,ธุรการ!T:T)+SUMIF(เส้นแต่งหน้าขนมปัง!$C:$C,'รับ-จ่าย ประจำวัน'!$B107,เส้นแต่งหน้าขนมปัง!T:T)+SUMIF('วางแผนBC,CJ'!$C:$C,'รับ-จ่าย ประจำวัน'!$B107,'วางแผนBC,CJ'!T:T)+SUMIF(RD!$C:$C,'รับ-จ่าย ประจำวัน'!$B107,RD!T:T)+SUMIF('FG,ออนไล,คัดแยก'!$C:$C,'รับ-จ่าย ประจำวัน'!$B107,'FG,ออนไล,คัดแยก'!T:T)</f>
        <v>0</v>
      </c>
      <c r="BB107" s="16">
        <f>SUMIF(เตรียมส่วนผสม!$C:$C,'รับ-จ่าย ประจำวัน'!$B107,เตรียมส่วนผสม!U:U)+SUMIF(กวนไส้!$C:$C,'รับ-จ่าย ประจำวัน'!$B107,กวนไส้!U:U)+SUMIF(ผลิต1!$C:$C,'รับ-จ่าย ประจำวัน'!$B107,ผลิต1!U:U)+SUMIF(ผลิต2!$C:$C,'รับ-จ่าย ประจำวัน'!$B107,ผลิต2!U:U)+SUMIF(เส้นแต่งหน้าขนมเค้ก!$C:$C,'รับ-จ่าย ประจำวัน'!$B107,เส้นแต่งหน้าขนมเค้ก!U:U)+SUMIF(แพ็ค!$C:$C,'รับ-จ่าย ประจำวัน'!$B107,แพ็ค!U:U)+SUMIF(ธุรการ!$C:$C,'รับ-จ่าย ประจำวัน'!$B107,ธุรการ!U:U)+SUMIF(เส้นแต่งหน้าขนมปัง!$C:$C,'รับ-จ่าย ประจำวัน'!$B107,เส้นแต่งหน้าขนมปัง!U:U)+SUMIF('วางแผนBC,CJ'!$C:$C,'รับ-จ่าย ประจำวัน'!$B107,'วางแผนBC,CJ'!U:U)+SUMIF(RD!$C:$C,'รับ-จ่าย ประจำวัน'!$B107,RD!U:U)+SUMIF('FG,ออนไล,คัดแยก'!$C:$C,'รับ-จ่าย ประจำวัน'!$B107,'FG,ออนไล,คัดแยก'!U:U)</f>
        <v>0</v>
      </c>
      <c r="BC107" s="16">
        <f>SUMIF(เตรียมส่วนผสม!$C:$C,'รับ-จ่าย ประจำวัน'!$B107,เตรียมส่วนผสม!V:V)+SUMIF(กวนไส้!$C:$C,'รับ-จ่าย ประจำวัน'!$B107,กวนไส้!V:V)+SUMIF(ผลิต1!$C:$C,'รับ-จ่าย ประจำวัน'!$B107,ผลิต1!V:V)+SUMIF(ผลิต2!$C:$C,'รับ-จ่าย ประจำวัน'!$B107,ผลิต2!V:V)+SUMIF(เส้นแต่งหน้าขนมเค้ก!$C:$C,'รับ-จ่าย ประจำวัน'!$B107,เส้นแต่งหน้าขนมเค้ก!V:V)+SUMIF(แพ็ค!$C:$C,'รับ-จ่าย ประจำวัน'!$B107,แพ็ค!V:V)+SUMIF(ธุรการ!$C:$C,'รับ-จ่าย ประจำวัน'!$B107,ธุรการ!V:V)+SUMIF(เส้นแต่งหน้าขนมปัง!$C:$C,'รับ-จ่าย ประจำวัน'!$B107,เส้นแต่งหน้าขนมปัง!V:V)+SUMIF('วางแผนBC,CJ'!$C:$C,'รับ-จ่าย ประจำวัน'!$B107,'วางแผนBC,CJ'!V:V)+SUMIF(RD!$C:$C,'รับ-จ่าย ประจำวัน'!$B107,RD!V:V)+SUMIF('FG,ออนไล,คัดแยก'!$C:$C,'รับ-จ่าย ประจำวัน'!$B107,'FG,ออนไล,คัดแยก'!V:V)</f>
        <v>0</v>
      </c>
      <c r="BD107" s="16">
        <f>SUMIF(เตรียมส่วนผสม!$C:$C,'รับ-จ่าย ประจำวัน'!$B107,เตรียมส่วนผสม!W:W)+SUMIF(กวนไส้!$C:$C,'รับ-จ่าย ประจำวัน'!$B107,กวนไส้!W:W)+SUMIF(ผลิต1!$C:$C,'รับ-จ่าย ประจำวัน'!$B107,ผลิต1!W:W)+SUMIF(ผลิต2!$C:$C,'รับ-จ่าย ประจำวัน'!$B107,ผลิต2!W:W)+SUMIF(เส้นแต่งหน้าขนมเค้ก!$C:$C,'รับ-จ่าย ประจำวัน'!$B107,เส้นแต่งหน้าขนมเค้ก!W:W)+SUMIF(แพ็ค!$C:$C,'รับ-จ่าย ประจำวัน'!$B107,แพ็ค!W:W)+SUMIF(ธุรการ!$C:$C,'รับ-จ่าย ประจำวัน'!$B107,ธุรการ!W:W)+SUMIF(เส้นแต่งหน้าขนมปัง!$C:$C,'รับ-จ่าย ประจำวัน'!$B107,เส้นแต่งหน้าขนมปัง!W:W)+SUMIF('วางแผนBC,CJ'!$C:$C,'รับ-จ่าย ประจำวัน'!$B107,'วางแผนBC,CJ'!W:W)+SUMIF(RD!$C:$C,'รับ-จ่าย ประจำวัน'!$B107,RD!W:W)+SUMIF('FG,ออนไล,คัดแยก'!$C:$C,'รับ-จ่าย ประจำวัน'!$B107,'FG,ออนไล,คัดแยก'!W:W)</f>
        <v>0</v>
      </c>
      <c r="BE107" s="16">
        <f>SUMIF(เตรียมส่วนผสม!$C:$C,'รับ-จ่าย ประจำวัน'!$B107,เตรียมส่วนผสม!X:X)+SUMIF(กวนไส้!$C:$C,'รับ-จ่าย ประจำวัน'!$B107,กวนไส้!X:X)+SUMIF(ผลิต1!$C:$C,'รับ-จ่าย ประจำวัน'!$B107,ผลิต1!X:X)+SUMIF(ผลิต2!$C:$C,'รับ-จ่าย ประจำวัน'!$B107,ผลิต2!X:X)+SUMIF(เส้นแต่งหน้าขนมเค้ก!$C:$C,'รับ-จ่าย ประจำวัน'!$B107,เส้นแต่งหน้าขนมเค้ก!X:X)+SUMIF(แพ็ค!$C:$C,'รับ-จ่าย ประจำวัน'!$B107,แพ็ค!X:X)+SUMIF(ธุรการ!$C:$C,'รับ-จ่าย ประจำวัน'!$B107,ธุรการ!X:X)+SUMIF(เส้นแต่งหน้าขนมปัง!$C:$C,'รับ-จ่าย ประจำวัน'!$B107,เส้นแต่งหน้าขนมปัง!X:X)+SUMIF('วางแผนBC,CJ'!$C:$C,'รับ-จ่าย ประจำวัน'!$B107,'วางแผนBC,CJ'!X:X)+SUMIF(RD!$C:$C,'รับ-จ่าย ประจำวัน'!$B107,RD!X:X)+SUMIF('FG,ออนไล,คัดแยก'!$C:$C,'รับ-จ่าย ประจำวัน'!$B107,'FG,ออนไล,คัดแยก'!X:X)</f>
        <v>0</v>
      </c>
      <c r="BF107" s="16">
        <f>SUMIF(เตรียมส่วนผสม!$C:$C,'รับ-จ่าย ประจำวัน'!$B107,เตรียมส่วนผสม!Y:Y)+SUMIF(กวนไส้!$C:$C,'รับ-จ่าย ประจำวัน'!$B107,กวนไส้!Y:Y)+SUMIF(ผลิต1!$C:$C,'รับ-จ่าย ประจำวัน'!$B107,ผลิต1!Y:Y)+SUMIF(ผลิต2!$C:$C,'รับ-จ่าย ประจำวัน'!$B107,ผลิต2!Y:Y)+SUMIF(เส้นแต่งหน้าขนมเค้ก!$C:$C,'รับ-จ่าย ประจำวัน'!$B107,เส้นแต่งหน้าขนมเค้ก!Y:Y)+SUMIF(แพ็ค!$C:$C,'รับ-จ่าย ประจำวัน'!$B107,แพ็ค!Y:Y)+SUMIF(ธุรการ!$C:$C,'รับ-จ่าย ประจำวัน'!$B107,ธุรการ!Y:Y)+SUMIF(เส้นแต่งหน้าขนมปัง!$C:$C,'รับ-จ่าย ประจำวัน'!$B107,เส้นแต่งหน้าขนมปัง!Y:Y)+SUMIF('วางแผนBC,CJ'!$C:$C,'รับ-จ่าย ประจำวัน'!$B107,'วางแผนBC,CJ'!Y:Y)+SUMIF(RD!$C:$C,'รับ-จ่าย ประจำวัน'!$B107,RD!Y:Y)+SUMIF('FG,ออนไล,คัดแยก'!$C:$C,'รับ-จ่าย ประจำวัน'!$B107,'FG,ออนไล,คัดแยก'!Y:Y)</f>
        <v>0</v>
      </c>
      <c r="BG107" s="16">
        <f>SUMIF(เตรียมส่วนผสม!$C:$C,'รับ-จ่าย ประจำวัน'!$B107,เตรียมส่วนผสม!Z:Z)+SUMIF(กวนไส้!$C:$C,'รับ-จ่าย ประจำวัน'!$B107,กวนไส้!Z:Z)+SUMIF(ผลิต1!$C:$C,'รับ-จ่าย ประจำวัน'!$B107,ผลิต1!Z:Z)+SUMIF(ผลิต2!$C:$C,'รับ-จ่าย ประจำวัน'!$B107,ผลิต2!Z:Z)+SUMIF(เส้นแต่งหน้าขนมเค้ก!$C:$C,'รับ-จ่าย ประจำวัน'!$B107,เส้นแต่งหน้าขนมเค้ก!Z:Z)+SUMIF(แพ็ค!$C:$C,'รับ-จ่าย ประจำวัน'!$B107,แพ็ค!Z:Z)+SUMIF(ธุรการ!$C:$C,'รับ-จ่าย ประจำวัน'!$B107,ธุรการ!Z:Z)+SUMIF(เส้นแต่งหน้าขนมปัง!$C:$C,'รับ-จ่าย ประจำวัน'!$B107,เส้นแต่งหน้าขนมปัง!Z:Z)+SUMIF('วางแผนBC,CJ'!$C:$C,'รับ-จ่าย ประจำวัน'!$B107,'วางแผนBC,CJ'!Z:Z)+SUMIF(RD!$C:$C,'รับ-จ่าย ประจำวัน'!$B107,RD!Z:Z)+SUMIF('FG,ออนไล,คัดแยก'!$C:$C,'รับ-จ่าย ประจำวัน'!$B107,'FG,ออนไล,คัดแยก'!Z:Z)</f>
        <v>0</v>
      </c>
      <c r="BH107" s="16">
        <f>SUMIF(เตรียมส่วนผสม!$C:$C,'รับ-จ่าย ประจำวัน'!$B107,เตรียมส่วนผสม!AA:AA)+SUMIF(กวนไส้!$C:$C,'รับ-จ่าย ประจำวัน'!$B107,กวนไส้!AA:AA)+SUMIF(ผลิต1!$C:$C,'รับ-จ่าย ประจำวัน'!$B107,ผลิต1!AA:AA)+SUMIF(ผลิต2!$C:$C,'รับ-จ่าย ประจำวัน'!$B107,ผลิต2!AA:AA)+SUMIF(เส้นแต่งหน้าขนมเค้ก!$C:$C,'รับ-จ่าย ประจำวัน'!$B107,เส้นแต่งหน้าขนมเค้ก!AA:AA)+SUMIF(แพ็ค!$C:$C,'รับ-จ่าย ประจำวัน'!$B107,แพ็ค!AA:AA)+SUMIF(ธุรการ!$C:$C,'รับ-จ่าย ประจำวัน'!$B107,ธุรการ!AA:AA)+SUMIF(เส้นแต่งหน้าขนมปัง!$C:$C,'รับ-จ่าย ประจำวัน'!$B107,เส้นแต่งหน้าขนมปัง!AA:AA)+SUMIF('วางแผนBC,CJ'!$C:$C,'รับ-จ่าย ประจำวัน'!$B107,'วางแผนBC,CJ'!AA:AA)+SUMIF(RD!$C:$C,'รับ-จ่าย ประจำวัน'!$B107,RD!AA:AA)+SUMIF('FG,ออนไล,คัดแยก'!$C:$C,'รับ-จ่าย ประจำวัน'!$B107,'FG,ออนไล,คัดแยก'!AA:AA)</f>
        <v>0</v>
      </c>
      <c r="BI107" s="16">
        <f>SUMIF(เตรียมส่วนผสม!$C:$C,'รับ-จ่าย ประจำวัน'!$B107,เตรียมส่วนผสม!AB:AB)+SUMIF(กวนไส้!$C:$C,'รับ-จ่าย ประจำวัน'!$B107,กวนไส้!AB:AB)+SUMIF(ผลิต1!$C:$C,'รับ-จ่าย ประจำวัน'!$B107,ผลิต1!AB:AB)+SUMIF(ผลิต2!$C:$C,'รับ-จ่าย ประจำวัน'!$B107,ผลิต2!AB:AB)+SUMIF(เส้นแต่งหน้าขนมเค้ก!$C:$C,'รับ-จ่าย ประจำวัน'!$B107,เส้นแต่งหน้าขนมเค้ก!AB:AB)+SUMIF(แพ็ค!$C:$C,'รับ-จ่าย ประจำวัน'!$B107,แพ็ค!AB:AB)+SUMIF(ธุรการ!$C:$C,'รับ-จ่าย ประจำวัน'!$B107,ธุรการ!AB:AB)+SUMIF(เส้นแต่งหน้าขนมปัง!$C:$C,'รับ-จ่าย ประจำวัน'!$B107,เส้นแต่งหน้าขนมปัง!AB:AB)+SUMIF('วางแผนBC,CJ'!$C:$C,'รับ-จ่าย ประจำวัน'!$B107,'วางแผนBC,CJ'!AB:AB)+SUMIF(RD!$C:$C,'รับ-จ่าย ประจำวัน'!$B107,RD!AB:AB)+SUMIF('FG,ออนไล,คัดแยก'!$C:$C,'รับ-จ่าย ประจำวัน'!$B107,'FG,ออนไล,คัดแยก'!AB:AB)</f>
        <v>0</v>
      </c>
      <c r="BJ107" s="16">
        <f>SUMIF(เตรียมส่วนผสม!$C:$C,'รับ-จ่าย ประจำวัน'!$B107,เตรียมส่วนผสม!AC:AC)+SUMIF(กวนไส้!$C:$C,'รับ-จ่าย ประจำวัน'!$B107,กวนไส้!AC:AC)+SUMIF(ผลิต1!$C:$C,'รับ-จ่าย ประจำวัน'!$B107,ผลิต1!AC:AC)+SUMIF(ผลิต2!$C:$C,'รับ-จ่าย ประจำวัน'!$B107,ผลิต2!AC:AC)+SUMIF(เส้นแต่งหน้าขนมเค้ก!$C:$C,'รับ-จ่าย ประจำวัน'!$B107,เส้นแต่งหน้าขนมเค้ก!AC:AC)+SUMIF(แพ็ค!$C:$C,'รับ-จ่าย ประจำวัน'!$B107,แพ็ค!AC:AC)+SUMIF(ธุรการ!$C:$C,'รับ-จ่าย ประจำวัน'!$B107,ธุรการ!AC:AC)+SUMIF(เส้นแต่งหน้าขนมปัง!$C:$C,'รับ-จ่าย ประจำวัน'!$B107,เส้นแต่งหน้าขนมปัง!AC:AC)+SUMIF('วางแผนBC,CJ'!$C:$C,'รับ-จ่าย ประจำวัน'!$B107,'วางแผนBC,CJ'!AC:AC)+SUMIF(RD!$C:$C,'รับ-จ่าย ประจำวัน'!$B107,RD!AC:AC)+SUMIF('FG,ออนไล,คัดแยก'!$C:$C,'รับ-จ่าย ประจำวัน'!$B107,'FG,ออนไล,คัดแยก'!AC:AC)</f>
        <v>0</v>
      </c>
      <c r="BK107" s="16">
        <f>SUMIF(เตรียมส่วนผสม!$C:$C,'รับ-จ่าย ประจำวัน'!$B107,เตรียมส่วนผสม!AD:AD)+SUMIF(กวนไส้!$C:$C,'รับ-จ่าย ประจำวัน'!$B107,กวนไส้!AD:AD)+SUMIF(ผลิต1!$C:$C,'รับ-จ่าย ประจำวัน'!$B107,ผลิต1!AD:AD)+SUMIF(ผลิต2!$C:$C,'รับ-จ่าย ประจำวัน'!$B107,ผลิต2!AD:AD)+SUMIF(เส้นแต่งหน้าขนมเค้ก!$C:$C,'รับ-จ่าย ประจำวัน'!$B107,เส้นแต่งหน้าขนมเค้ก!AD:AD)+SUMIF(แพ็ค!$C:$C,'รับ-จ่าย ประจำวัน'!$B107,แพ็ค!AD:AD)+SUMIF(ธุรการ!$C:$C,'รับ-จ่าย ประจำวัน'!$B107,ธุรการ!AD:AD)+SUMIF(เส้นแต่งหน้าขนมปัง!$C:$C,'รับ-จ่าย ประจำวัน'!$B107,เส้นแต่งหน้าขนมปัง!AD:AD)+SUMIF('วางแผนBC,CJ'!$C:$C,'รับ-จ่าย ประจำวัน'!$B107,'วางแผนBC,CJ'!AD:AD)+SUMIF(RD!$C:$C,'รับ-จ่าย ประจำวัน'!$B107,RD!AD:AD)+SUMIF('FG,ออนไล,คัดแยก'!$C:$C,'รับ-จ่าย ประจำวัน'!$B107,'FG,ออนไล,คัดแยก'!AD:AD)</f>
        <v>0</v>
      </c>
      <c r="BL107" s="16">
        <f>SUMIF(เตรียมส่วนผสม!$C:$C,'รับ-จ่าย ประจำวัน'!$B107,เตรียมส่วนผสม!AE:AE)+SUMIF(กวนไส้!$C:$C,'รับ-จ่าย ประจำวัน'!$B107,กวนไส้!AE:AE)+SUMIF(ผลิต1!$C:$C,'รับ-จ่าย ประจำวัน'!$B107,ผลิต1!AE:AE)+SUMIF(ผลิต2!$C:$C,'รับ-จ่าย ประจำวัน'!$B107,ผลิต2!AE:AE)+SUMIF(เส้นแต่งหน้าขนมเค้ก!$C:$C,'รับ-จ่าย ประจำวัน'!$B107,เส้นแต่งหน้าขนมเค้ก!AE:AE)+SUMIF(แพ็ค!$C:$C,'รับ-จ่าย ประจำวัน'!$B107,แพ็ค!AE:AE)+SUMIF(ธุรการ!$C:$C,'รับ-จ่าย ประจำวัน'!$B107,ธุรการ!AE:AE)+SUMIF(เส้นแต่งหน้าขนมปัง!$C:$C,'รับ-จ่าย ประจำวัน'!$B107,เส้นแต่งหน้าขนมปัง!AE:AE)+SUMIF('วางแผนBC,CJ'!$C:$C,'รับ-จ่าย ประจำวัน'!$B107,'วางแผนBC,CJ'!AE:AE)+SUMIF(RD!$C:$C,'รับ-จ่าย ประจำวัน'!$B107,RD!AE:AE)+SUMIF('FG,ออนไล,คัดแยก'!$C:$C,'รับ-จ่าย ประจำวัน'!$B107,'FG,ออนไล,คัดแยก'!AE:AE)</f>
        <v>0</v>
      </c>
      <c r="BM107" s="16">
        <f>SUMIF(เตรียมส่วนผสม!$C:$C,'รับ-จ่าย ประจำวัน'!$B107,เตรียมส่วนผสม!AF:AF)+SUMIF(กวนไส้!$C:$C,'รับ-จ่าย ประจำวัน'!$B107,กวนไส้!AF:AF)+SUMIF(ผลิต1!$C:$C,'รับ-จ่าย ประจำวัน'!$B107,ผลิต1!AF:AF)+SUMIF(ผลิต2!$C:$C,'รับ-จ่าย ประจำวัน'!$B107,ผลิต2!AF:AF)+SUMIF(เส้นแต่งหน้าขนมเค้ก!$C:$C,'รับ-จ่าย ประจำวัน'!$B107,เส้นแต่งหน้าขนมเค้ก!AF:AF)+SUMIF(แพ็ค!$C:$C,'รับ-จ่าย ประจำวัน'!$B107,แพ็ค!AF:AF)+SUMIF(ธุรการ!$C:$C,'รับ-จ่าย ประจำวัน'!$B107,ธุรการ!AF:AF)+SUMIF(เส้นแต่งหน้าขนมปัง!$C:$C,'รับ-จ่าย ประจำวัน'!$B107,เส้นแต่งหน้าขนมปัง!AF:AF)+SUMIF('วางแผนBC,CJ'!$C:$C,'รับ-จ่าย ประจำวัน'!$B107,'วางแผนBC,CJ'!AF:AF)+SUMIF(RD!$C:$C,'รับ-จ่าย ประจำวัน'!$B107,RD!AF:AF)+SUMIF('FG,ออนไล,คัดแยก'!$C:$C,'รับ-จ่าย ประจำวัน'!$B107,'FG,ออนไล,คัดแยก'!AF:AF)</f>
        <v>0</v>
      </c>
      <c r="BN107" s="16">
        <f>SUMIF(เตรียมส่วนผสม!$C:$C,'รับ-จ่าย ประจำวัน'!$B107,เตรียมส่วนผสม!AG:AG)+SUMIF(กวนไส้!$C:$C,'รับ-จ่าย ประจำวัน'!$B107,กวนไส้!AG:AG)+SUMIF(ผลิต1!$C:$C,'รับ-จ่าย ประจำวัน'!$B107,ผลิต1!AG:AG)+SUMIF(ผลิต2!$C:$C,'รับ-จ่าย ประจำวัน'!$B107,ผลิต2!AG:AG)+SUMIF(เส้นแต่งหน้าขนมเค้ก!$C:$C,'รับ-จ่าย ประจำวัน'!$B107,เส้นแต่งหน้าขนมเค้ก!AG:AG)+SUMIF(แพ็ค!$C:$C,'รับ-จ่าย ประจำวัน'!$B107,แพ็ค!AG:AG)+SUMIF(ธุรการ!$C:$C,'รับ-จ่าย ประจำวัน'!$B107,ธุรการ!AG:AG)+SUMIF(เส้นแต่งหน้าขนมปัง!$C:$C,'รับ-จ่าย ประจำวัน'!$B107,เส้นแต่งหน้าขนมปัง!AG:AG)+SUMIF('วางแผนBC,CJ'!$C:$C,'รับ-จ่าย ประจำวัน'!$B107,'วางแผนBC,CJ'!AG:AG)+SUMIF(RD!$C:$C,'รับ-จ่าย ประจำวัน'!$B107,RD!AG:AG)+SUMIF('FG,ออนไล,คัดแยก'!$C:$C,'รับ-จ่าย ประจำวัน'!$B107,'FG,ออนไล,คัดแยก'!AG:AG)</f>
        <v>0</v>
      </c>
      <c r="BO107" s="16">
        <f>SUMIF(เตรียมส่วนผสม!$C:$C,'รับ-จ่าย ประจำวัน'!$B107,เตรียมส่วนผสม!AH:AH)+SUMIF(กวนไส้!$C:$C,'รับ-จ่าย ประจำวัน'!$B107,กวนไส้!AH:AH)+SUMIF(ผลิต1!$C:$C,'รับ-จ่าย ประจำวัน'!$B107,ผลิต1!AH:AH)+SUMIF(ผลิต2!$C:$C,'รับ-จ่าย ประจำวัน'!$B107,ผลิต2!AH:AH)+SUMIF(เส้นแต่งหน้าขนมเค้ก!$C:$C,'รับ-จ่าย ประจำวัน'!$B107,เส้นแต่งหน้าขนมเค้ก!AH:AH)+SUMIF(แพ็ค!$C:$C,'รับ-จ่าย ประจำวัน'!$B107,แพ็ค!AH:AH)+SUMIF(ธุรการ!$C:$C,'รับ-จ่าย ประจำวัน'!$B107,ธุรการ!AH:AH)+SUMIF(เส้นแต่งหน้าขนมปัง!$C:$C,'รับ-จ่าย ประจำวัน'!$B107,เส้นแต่งหน้าขนมปัง!AH:AH)+SUMIF('วางแผนBC,CJ'!$C:$C,'รับ-จ่าย ประจำวัน'!$B107,'วางแผนBC,CJ'!AH:AH)+SUMIF(RD!$C:$C,'รับ-จ่าย ประจำวัน'!$B107,RD!AH:AH)+SUMIF('FG,ออนไล,คัดแยก'!$C:$C,'รับ-จ่าย ประจำวัน'!$B107,'FG,ออนไล,คัดแยก'!AH:AH)</f>
        <v>0</v>
      </c>
      <c r="BP107" s="16">
        <f>SUMIF(เตรียมส่วนผสม!$C:$C,'รับ-จ่าย ประจำวัน'!$B107,เตรียมส่วนผสม!AI:AI)+SUMIF(กวนไส้!$C:$C,'รับ-จ่าย ประจำวัน'!$B107,กวนไส้!AI:AI)+SUMIF(ผลิต1!$C:$C,'รับ-จ่าย ประจำวัน'!$B107,ผลิต1!AI:AI)+SUMIF(ผลิต2!$C:$C,'รับ-จ่าย ประจำวัน'!$B107,ผลิต2!AI:AI)+SUMIF(เส้นแต่งหน้าขนมเค้ก!$C:$C,'รับ-จ่าย ประจำวัน'!$B107,เส้นแต่งหน้าขนมเค้ก!AI:AI)+SUMIF(แพ็ค!$C:$C,'รับ-จ่าย ประจำวัน'!$B107,แพ็ค!AI:AI)+SUMIF(ธุรการ!$C:$C,'รับ-จ่าย ประจำวัน'!$B107,ธุรการ!AI:AI)+SUMIF(เส้นแต่งหน้าขนมปัง!$C:$C,'รับ-จ่าย ประจำวัน'!$B107,เส้นแต่งหน้าขนมปัง!AI:AI)+SUMIF('วางแผนBC,CJ'!$C:$C,'รับ-จ่าย ประจำวัน'!$B107,'วางแผนBC,CJ'!AI:AI)+SUMIF(RD!$C:$C,'รับ-จ่าย ประจำวัน'!$B107,RD!AI:AI)+SUMIF('FG,ออนไล,คัดแยก'!$C:$C,'รับ-จ่าย ประจำวัน'!$B107,'FG,ออนไล,คัดแยก'!AI:AI)</f>
        <v>0</v>
      </c>
      <c r="BQ107" s="16">
        <f>SUMIF(เตรียมส่วนผสม!$C:$C,'รับ-จ่าย ประจำวัน'!$B107,เตรียมส่วนผสม!AJ:AJ)+SUMIF(กวนไส้!$C:$C,'รับ-จ่าย ประจำวัน'!$B107,กวนไส้!AJ:AJ)+SUMIF(ผลิต1!$C:$C,'รับ-จ่าย ประจำวัน'!$B107,ผลิต1!AJ:AJ)+SUMIF(ผลิต2!$C:$C,'รับ-จ่าย ประจำวัน'!$B107,ผลิต2!AJ:AJ)+SUMIF(เส้นแต่งหน้าขนมเค้ก!$C:$C,'รับ-จ่าย ประจำวัน'!$B107,เส้นแต่งหน้าขนมเค้ก!AJ:AJ)+SUMIF(แพ็ค!$C:$C,'รับ-จ่าย ประจำวัน'!$B107,แพ็ค!AJ:AJ)+SUMIF(ธุรการ!$C:$C,'รับ-จ่าย ประจำวัน'!$B107,ธุรการ!AJ:AJ)+SUMIF(เส้นแต่งหน้าขนมปัง!$C:$C,'รับ-จ่าย ประจำวัน'!$B107,เส้นแต่งหน้าขนมปัง!AJ:AJ)+SUMIF('วางแผนBC,CJ'!$C:$C,'รับ-จ่าย ประจำวัน'!$B107,'วางแผนBC,CJ'!AJ:AJ)+SUMIF(RD!$C:$C,'รับ-จ่าย ประจำวัน'!$B107,RD!AJ:AJ)+SUMIF('FG,ออนไล,คัดแยก'!$C:$C,'รับ-จ่าย ประจำวัน'!$B107,'FG,ออนไล,คัดแยก'!AJ:AJ)</f>
        <v>1000</v>
      </c>
      <c r="BR107" s="16">
        <f>SUMIF(เตรียมส่วนผสม!$C:$C,'รับ-จ่าย ประจำวัน'!$B107,เตรียมส่วนผสม!AK:AK)+SUMIF(กวนไส้!$C:$C,'รับ-จ่าย ประจำวัน'!$B107,กวนไส้!AK:AK)+SUMIF(ผลิต1!$C:$C,'รับ-จ่าย ประจำวัน'!$B107,ผลิต1!AK:AK)+SUMIF(ผลิต2!$C:$C,'รับ-จ่าย ประจำวัน'!$B107,ผลิต2!AK:AK)+SUMIF(เส้นแต่งหน้าขนมเค้ก!$C:$C,'รับ-จ่าย ประจำวัน'!$B107,เส้นแต่งหน้าขนมเค้ก!AK:AK)+SUMIF(แพ็ค!$C:$C,'รับ-จ่าย ประจำวัน'!$B107,แพ็ค!AK:AK)+SUMIF(ธุรการ!$C:$C,'รับ-จ่าย ประจำวัน'!$B107,ธุรการ!AK:AK)+SUMIF(เส้นแต่งหน้าขนมปัง!$C:$C,'รับ-จ่าย ประจำวัน'!$B107,เส้นแต่งหน้าขนมปัง!AK:AK)+SUMIF('วางแผนBC,CJ'!$C:$C,'รับ-จ่าย ประจำวัน'!$B107,'วางแผนBC,CJ'!AK:AK)+SUMIF(RD!$C:$C,'รับ-จ่าย ประจำวัน'!$B107,RD!AK:AK)+SUMIF('FG,ออนไล,คัดแยก'!$C:$C,'รับ-จ่าย ประจำวัน'!$B107,'FG,ออนไล,คัดแยก'!AK:AK)</f>
        <v>0</v>
      </c>
      <c r="BS107" s="16">
        <f>SUMIF(เตรียมส่วนผสม!$C:$C,'รับ-จ่าย ประจำวัน'!$B107,เตรียมส่วนผสม!AL:AL)+SUMIF(กวนไส้!$C:$C,'รับ-จ่าย ประจำวัน'!$B107,กวนไส้!AL:AL)+SUMIF(ผลิต1!$C:$C,'รับ-จ่าย ประจำวัน'!$B107,ผลิต1!AL:AL)+SUMIF(ผลิต2!$C:$C,'รับ-จ่าย ประจำวัน'!$B107,ผลิต2!AL:AL)+SUMIF(เส้นแต่งหน้าขนมเค้ก!$C:$C,'รับ-จ่าย ประจำวัน'!$B107,เส้นแต่งหน้าขนมเค้ก!AL:AL)+SUMIF(แพ็ค!$C:$C,'รับ-จ่าย ประจำวัน'!$B107,แพ็ค!AL:AL)+SUMIF(ธุรการ!$C:$C,'รับ-จ่าย ประจำวัน'!$B107,ธุรการ!AL:AL)+SUMIF(เส้นแต่งหน้าขนมปัง!$C:$C,'รับ-จ่าย ประจำวัน'!$B107,เส้นแต่งหน้าขนมปัง!AL:AL)+SUMIF('วางแผนBC,CJ'!$C:$C,'รับ-จ่าย ประจำวัน'!$B107,'วางแผนBC,CJ'!AL:AL)+SUMIF(RD!$C:$C,'รับ-จ่าย ประจำวัน'!$B107,RD!AL:AL)+SUMIF('FG,ออนไล,คัดแยก'!$C:$C,'รับ-จ่าย ประจำวัน'!$B107,'FG,ออนไล,คัดแยก'!AL:AL)</f>
        <v>0</v>
      </c>
      <c r="BT107" s="18">
        <f t="shared" si="20"/>
        <v>3000</v>
      </c>
      <c r="BU107" s="116">
        <f>20000+2000</f>
        <v>22000</v>
      </c>
      <c r="BV107" s="146">
        <f t="shared" si="21"/>
        <v>8000</v>
      </c>
      <c r="BW107" s="183">
        <v>30</v>
      </c>
      <c r="BX107" s="172">
        <f t="shared" si="32"/>
        <v>100</v>
      </c>
      <c r="BY107" s="188">
        <f t="shared" si="22"/>
        <v>80</v>
      </c>
      <c r="BZ107" s="180">
        <f t="shared" ca="1" si="23"/>
        <v>46283</v>
      </c>
      <c r="CA107" s="145"/>
      <c r="CB107" s="93"/>
      <c r="CC107" s="93"/>
      <c r="CD107" s="93"/>
      <c r="CE107" s="93"/>
      <c r="CF107" s="93"/>
      <c r="CG107" s="93"/>
      <c r="CH107" s="93"/>
      <c r="CI107" s="93"/>
      <c r="CJ107" s="94"/>
      <c r="CK107" s="9">
        <f t="shared" si="24"/>
        <v>-14000</v>
      </c>
    </row>
    <row r="108" spans="1:89" x14ac:dyDescent="0.5">
      <c r="A108" s="149" t="s">
        <v>406</v>
      </c>
      <c r="B108" s="34">
        <v>1023201003</v>
      </c>
      <c r="C108" s="10" t="s">
        <v>2111</v>
      </c>
      <c r="D108" s="135" t="s">
        <v>91</v>
      </c>
      <c r="E108" s="11">
        <v>0</v>
      </c>
      <c r="F108" s="129"/>
      <c r="G108" s="11" t="s">
        <v>408</v>
      </c>
      <c r="H108" s="12">
        <v>13000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3"/>
      <c r="AF108" s="13"/>
      <c r="AG108" s="13"/>
      <c r="AH108" s="13"/>
      <c r="AI108" s="14"/>
      <c r="AJ108" s="14"/>
      <c r="AK108" s="14"/>
      <c r="AL108" s="14"/>
      <c r="AM108" s="14"/>
      <c r="AN108" s="15">
        <f t="shared" si="19"/>
        <v>0</v>
      </c>
      <c r="AO108" s="16">
        <f>SUMIF(เตรียมส่วนผสม!$C:$C,'รับ-จ่าย ประจำวัน'!$B108,เตรียมส่วนผสม!H:H)+SUMIF(กวนไส้!$C:$C,'รับ-จ่าย ประจำวัน'!$B108,กวนไส้!H:H)+SUMIF(ผลิต1!$C:$C,'รับ-จ่าย ประจำวัน'!$B108,ผลิต1!H:H)+SUMIF(ผลิต2!$C:$C,'รับ-จ่าย ประจำวัน'!$B108,ผลิต2!H:H)+SUMIF(เส้นแต่งหน้าขนมเค้ก!$C:$C,'รับ-จ่าย ประจำวัน'!$B108,เส้นแต่งหน้าขนมเค้ก!H:H)+SUMIF(แพ็ค!$C:$C,'รับ-จ่าย ประจำวัน'!$B108,แพ็ค!H:H)+SUMIF(ธุรการ!$C:$C,'รับ-จ่าย ประจำวัน'!$B108,ธุรการ!H:H)+SUMIF(เส้นแต่งหน้าขนมปัง!$C:$C,'รับ-จ่าย ประจำวัน'!$B108,เส้นแต่งหน้าขนมปัง!H:H)+SUMIF('วางแผนBC,CJ'!$C:$C,'รับ-จ่าย ประจำวัน'!$B108,'วางแผนBC,CJ'!H:H)+SUMIF(RD!$C:$C,'รับ-จ่าย ประจำวัน'!$B108,RD!H:H)+SUMIF('FG,ออนไล,คัดแยก'!$C:$C,'รับ-จ่าย ประจำวัน'!$B108,'FG,ออนไล,คัดแยก'!H:H)</f>
        <v>0</v>
      </c>
      <c r="AP108" s="16">
        <f>SUMIF(เตรียมส่วนผสม!$C:$C,'รับ-จ่าย ประจำวัน'!$B108,เตรียมส่วนผสม!I:I)+SUMIF(กวนไส้!$C:$C,'รับ-จ่าย ประจำวัน'!$B108,กวนไส้!I:I)+SUMIF(ผลิต1!$C:$C,'รับ-จ่าย ประจำวัน'!$B108,ผลิต1!I:I)+SUMIF(ผลิต2!$C:$C,'รับ-จ่าย ประจำวัน'!$B108,ผลิต2!I:I)+SUMIF(เส้นแต่งหน้าขนมเค้ก!$C:$C,'รับ-จ่าย ประจำวัน'!$B108,เส้นแต่งหน้าขนมเค้ก!I:I)+SUMIF(แพ็ค!$C:$C,'รับ-จ่าย ประจำวัน'!$B108,แพ็ค!I:I)+SUMIF(ธุรการ!$C:$C,'รับ-จ่าย ประจำวัน'!$B108,ธุรการ!I:I)+SUMIF(เส้นแต่งหน้าขนมปัง!$C:$C,'รับ-จ่าย ประจำวัน'!$B108,เส้นแต่งหน้าขนมปัง!I:I)+SUMIF('วางแผนBC,CJ'!$C:$C,'รับ-จ่าย ประจำวัน'!$B108,'วางแผนBC,CJ'!I:I)+SUMIF(RD!$C:$C,'รับ-จ่าย ประจำวัน'!$B108,RD!I:I)+SUMIF('FG,ออนไล,คัดแยก'!$C:$C,'รับ-จ่าย ประจำวัน'!$B108,'FG,ออนไล,คัดแยก'!I:I)</f>
        <v>0</v>
      </c>
      <c r="AQ108" s="16">
        <f>SUMIF(เตรียมส่วนผสม!$C:$C,'รับ-จ่าย ประจำวัน'!$B108,เตรียมส่วนผสม!J:J)+SUMIF(กวนไส้!$C:$C,'รับ-จ่าย ประจำวัน'!$B108,กวนไส้!J:J)+SUMIF(ผลิต1!$C:$C,'รับ-จ่าย ประจำวัน'!$B108,ผลิต1!J:J)+SUMIF(ผลิต2!$C:$C,'รับ-จ่าย ประจำวัน'!$B108,ผลิต2!J:J)+SUMIF(เส้นแต่งหน้าขนมเค้ก!$C:$C,'รับ-จ่าย ประจำวัน'!$B108,เส้นแต่งหน้าขนมเค้ก!J:J)+SUMIF(แพ็ค!$C:$C,'รับ-จ่าย ประจำวัน'!$B108,แพ็ค!J:J)+SUMIF(ธุรการ!$C:$C,'รับ-จ่าย ประจำวัน'!$B108,ธุรการ!J:J)+SUMIF(เส้นแต่งหน้าขนมปัง!$C:$C,'รับ-จ่าย ประจำวัน'!$B108,เส้นแต่งหน้าขนมปัง!J:J)+SUMIF('วางแผนBC,CJ'!$C:$C,'รับ-จ่าย ประจำวัน'!$B108,'วางแผนBC,CJ'!J:J)+SUMIF(RD!$C:$C,'รับ-จ่าย ประจำวัน'!$B108,RD!J:J)+SUMIF('FG,ออนไล,คัดแยก'!$C:$C,'รับ-จ่าย ประจำวัน'!$B108,'FG,ออนไล,คัดแยก'!J:J)</f>
        <v>0</v>
      </c>
      <c r="AR108" s="16">
        <f>SUMIF(เตรียมส่วนผสม!$C:$C,'รับ-จ่าย ประจำวัน'!$B108,เตรียมส่วนผสม!K:K)+SUMIF(กวนไส้!$C:$C,'รับ-จ่าย ประจำวัน'!$B108,กวนไส้!K:K)+SUMIF(ผลิต1!$C:$C,'รับ-จ่าย ประจำวัน'!$B108,ผลิต1!K:K)+SUMIF(ผลิต2!$C:$C,'รับ-จ่าย ประจำวัน'!$B108,ผลิต2!K:K)+SUMIF(เส้นแต่งหน้าขนมเค้ก!$C:$C,'รับ-จ่าย ประจำวัน'!$B108,เส้นแต่งหน้าขนมเค้ก!K:K)+SUMIF(แพ็ค!$C:$C,'รับ-จ่าย ประจำวัน'!$B108,แพ็ค!K:K)+SUMIF(ธุรการ!$C:$C,'รับ-จ่าย ประจำวัน'!$B108,ธุรการ!K:K)+SUMIF(เส้นแต่งหน้าขนมปัง!$C:$C,'รับ-จ่าย ประจำวัน'!$B108,เส้นแต่งหน้าขนมปัง!K:K)+SUMIF('วางแผนBC,CJ'!$C:$C,'รับ-จ่าย ประจำวัน'!$B108,'วางแผนBC,CJ'!K:K)+SUMIF(RD!$C:$C,'รับ-จ่าย ประจำวัน'!$B108,RD!K:K)+SUMIF('FG,ออนไล,คัดแยก'!$C:$C,'รับ-จ่าย ประจำวัน'!$B108,'FG,ออนไล,คัดแยก'!K:K)</f>
        <v>0</v>
      </c>
      <c r="AS108" s="16">
        <f>SUMIF(เตรียมส่วนผสม!$C:$C,'รับ-จ่าย ประจำวัน'!$B108,เตรียมส่วนผสม!L:L)+SUMIF(กวนไส้!$C:$C,'รับ-จ่าย ประจำวัน'!$B108,กวนไส้!L:L)+SUMIF(ผลิต1!$C:$C,'รับ-จ่าย ประจำวัน'!$B108,ผลิต1!L:L)+SUMIF(ผลิต2!$C:$C,'รับ-จ่าย ประจำวัน'!$B108,ผลิต2!L:L)+SUMIF(เส้นแต่งหน้าขนมเค้ก!$C:$C,'รับ-จ่าย ประจำวัน'!$B108,เส้นแต่งหน้าขนมเค้ก!L:L)+SUMIF(แพ็ค!$C:$C,'รับ-จ่าย ประจำวัน'!$B108,แพ็ค!L:L)+SUMIF(ธุรการ!$C:$C,'รับ-จ่าย ประจำวัน'!$B108,ธุรการ!L:L)+SUMIF(เส้นแต่งหน้าขนมปัง!$C:$C,'รับ-จ่าย ประจำวัน'!$B108,เส้นแต่งหน้าขนมปัง!L:L)+SUMIF('วางแผนBC,CJ'!$C:$C,'รับ-จ่าย ประจำวัน'!$B108,'วางแผนBC,CJ'!L:L)+SUMIF(RD!$C:$C,'รับ-จ่าย ประจำวัน'!$B108,RD!L:L)+SUMIF('FG,ออนไล,คัดแยก'!$C:$C,'รับ-จ่าย ประจำวัน'!$B108,'FG,ออนไล,คัดแยก'!L:L)</f>
        <v>0</v>
      </c>
      <c r="AT108" s="16">
        <f>SUMIF(เตรียมส่วนผสม!$C:$C,'รับ-จ่าย ประจำวัน'!$B108,เตรียมส่วนผสม!M:M)+SUMIF(กวนไส้!$C:$C,'รับ-จ่าย ประจำวัน'!$B108,กวนไส้!M:M)+SUMIF(ผลิต1!$C:$C,'รับ-จ่าย ประจำวัน'!$B108,ผลิต1!M:M)+SUMIF(ผลิต2!$C:$C,'รับ-จ่าย ประจำวัน'!$B108,ผลิต2!M:M)+SUMIF(เส้นแต่งหน้าขนมเค้ก!$C:$C,'รับ-จ่าย ประจำวัน'!$B108,เส้นแต่งหน้าขนมเค้ก!M:M)+SUMIF(แพ็ค!$C:$C,'รับ-จ่าย ประจำวัน'!$B108,แพ็ค!M:M)+SUMIF(ธุรการ!$C:$C,'รับ-จ่าย ประจำวัน'!$B108,ธุรการ!M:M)+SUMIF(เส้นแต่งหน้าขนมปัง!$C:$C,'รับ-จ่าย ประจำวัน'!$B108,เส้นแต่งหน้าขนมปัง!M:M)+SUMIF('วางแผนBC,CJ'!$C:$C,'รับ-จ่าย ประจำวัน'!$B108,'วางแผนBC,CJ'!M:M)+SUMIF(RD!$C:$C,'รับ-จ่าย ประจำวัน'!$B108,RD!M:M)+SUMIF('FG,ออนไล,คัดแยก'!$C:$C,'รับ-จ่าย ประจำวัน'!$B108,'FG,ออนไล,คัดแยก'!M:M)</f>
        <v>0</v>
      </c>
      <c r="AU108" s="16">
        <f>SUMIF(เตรียมส่วนผสม!$C:$C,'รับ-จ่าย ประจำวัน'!$B108,เตรียมส่วนผสม!N:N)+SUMIF(กวนไส้!$C:$C,'รับ-จ่าย ประจำวัน'!$B108,กวนไส้!N:N)+SUMIF(ผลิต1!$C:$C,'รับ-จ่าย ประจำวัน'!$B108,ผลิต1!N:N)+SUMIF(ผลิต2!$C:$C,'รับ-จ่าย ประจำวัน'!$B108,ผลิต2!N:N)+SUMIF(เส้นแต่งหน้าขนมเค้ก!$C:$C,'รับ-จ่าย ประจำวัน'!$B108,เส้นแต่งหน้าขนมเค้ก!N:N)+SUMIF(แพ็ค!$C:$C,'รับ-จ่าย ประจำวัน'!$B108,แพ็ค!N:N)+SUMIF(ธุรการ!$C:$C,'รับ-จ่าย ประจำวัน'!$B108,ธุรการ!N:N)+SUMIF(เส้นแต่งหน้าขนมปัง!$C:$C,'รับ-จ่าย ประจำวัน'!$B108,เส้นแต่งหน้าขนมปัง!N:N)+SUMIF('วางแผนBC,CJ'!$C:$C,'รับ-จ่าย ประจำวัน'!$B108,'วางแผนBC,CJ'!N:N)+SUMIF(RD!$C:$C,'รับ-จ่าย ประจำวัน'!$B108,RD!N:N)+SUMIF('FG,ออนไล,คัดแยก'!$C:$C,'รับ-จ่าย ประจำวัน'!$B108,'FG,ออนไล,คัดแยก'!N:N)</f>
        <v>0</v>
      </c>
      <c r="AV108" s="16">
        <f>SUMIF(เตรียมส่วนผสม!$C:$C,'รับ-จ่าย ประจำวัน'!$B108,เตรียมส่วนผสม!O:O)+SUMIF(กวนไส้!$C:$C,'รับ-จ่าย ประจำวัน'!$B108,กวนไส้!O:O)+SUMIF(ผลิต1!$C:$C,'รับ-จ่าย ประจำวัน'!$B108,ผลิต1!O:O)+SUMIF(ผลิต2!$C:$C,'รับ-จ่าย ประจำวัน'!$B108,ผลิต2!O:O)+SUMIF(เส้นแต่งหน้าขนมเค้ก!$C:$C,'รับ-จ่าย ประจำวัน'!$B108,เส้นแต่งหน้าขนมเค้ก!O:O)+SUMIF(แพ็ค!$C:$C,'รับ-จ่าย ประจำวัน'!$B108,แพ็ค!O:O)+SUMIF(ธุรการ!$C:$C,'รับ-จ่าย ประจำวัน'!$B108,ธุรการ!O:O)+SUMIF(เส้นแต่งหน้าขนมปัง!$C:$C,'รับ-จ่าย ประจำวัน'!$B108,เส้นแต่งหน้าขนมปัง!O:O)+SUMIF('วางแผนBC,CJ'!$C:$C,'รับ-จ่าย ประจำวัน'!$B108,'วางแผนBC,CJ'!O:O)+SUMIF(RD!$C:$C,'รับ-จ่าย ประจำวัน'!$B108,RD!O:O)+SUMIF('FG,ออนไล,คัดแยก'!$C:$C,'รับ-จ่าย ประจำวัน'!$B108,'FG,ออนไล,คัดแยก'!O:O)</f>
        <v>0</v>
      </c>
      <c r="AW108" s="16">
        <f>SUMIF(เตรียมส่วนผสม!$C:$C,'รับ-จ่าย ประจำวัน'!$B108,เตรียมส่วนผสม!P:P)+SUMIF(กวนไส้!$C:$C,'รับ-จ่าย ประจำวัน'!$B108,กวนไส้!P:P)+SUMIF(ผลิต1!$C:$C,'รับ-จ่าย ประจำวัน'!$B108,ผลิต1!P:P)+SUMIF(ผลิต2!$C:$C,'รับ-จ่าย ประจำวัน'!$B108,ผลิต2!P:P)+SUMIF(เส้นแต่งหน้าขนมเค้ก!$C:$C,'รับ-จ่าย ประจำวัน'!$B108,เส้นแต่งหน้าขนมเค้ก!P:P)+SUMIF(แพ็ค!$C:$C,'รับ-จ่าย ประจำวัน'!$B108,แพ็ค!P:P)+SUMIF(ธุรการ!$C:$C,'รับ-จ่าย ประจำวัน'!$B108,ธุรการ!P:P)+SUMIF(เส้นแต่งหน้าขนมปัง!$C:$C,'รับ-จ่าย ประจำวัน'!$B108,เส้นแต่งหน้าขนมปัง!P:P)+SUMIF('วางแผนBC,CJ'!$C:$C,'รับ-จ่าย ประจำวัน'!$B108,'วางแผนBC,CJ'!P:P)+SUMIF(RD!$C:$C,'รับ-จ่าย ประจำวัน'!$B108,RD!P:P)+SUMIF('FG,ออนไล,คัดแยก'!$C:$C,'รับ-จ่าย ประจำวัน'!$B108,'FG,ออนไล,คัดแยก'!P:P)</f>
        <v>0</v>
      </c>
      <c r="AX108" s="16">
        <f>SUMIF(เตรียมส่วนผสม!$C:$C,'รับ-จ่าย ประจำวัน'!$B108,เตรียมส่วนผสม!Q:Q)+SUMIF(กวนไส้!$C:$C,'รับ-จ่าย ประจำวัน'!$B108,กวนไส้!Q:Q)+SUMIF(ผลิต1!$C:$C,'รับ-จ่าย ประจำวัน'!$B108,ผลิต1!Q:Q)+SUMIF(ผลิต2!$C:$C,'รับ-จ่าย ประจำวัน'!$B108,ผลิต2!Q:Q)+SUMIF(เส้นแต่งหน้าขนมเค้ก!$C:$C,'รับ-จ่าย ประจำวัน'!$B108,เส้นแต่งหน้าขนมเค้ก!Q:Q)+SUMIF(แพ็ค!$C:$C,'รับ-จ่าย ประจำวัน'!$B108,แพ็ค!Q:Q)+SUMIF(ธุรการ!$C:$C,'รับ-จ่าย ประจำวัน'!$B108,ธุรการ!Q:Q)+SUMIF(เส้นแต่งหน้าขนมปัง!$C:$C,'รับ-จ่าย ประจำวัน'!$B108,เส้นแต่งหน้าขนมปัง!Q:Q)+SUMIF('วางแผนBC,CJ'!$C:$C,'รับ-จ่าย ประจำวัน'!$B108,'วางแผนBC,CJ'!Q:Q)+SUMIF(RD!$C:$C,'รับ-จ่าย ประจำวัน'!$B108,RD!Q:Q)+SUMIF('FG,ออนไล,คัดแยก'!$C:$C,'รับ-จ่าย ประจำวัน'!$B108,'FG,ออนไล,คัดแยก'!Q:Q)</f>
        <v>0</v>
      </c>
      <c r="AY108" s="16">
        <f>SUMIF(เตรียมส่วนผสม!$C:$C,'รับ-จ่าย ประจำวัน'!$B108,เตรียมส่วนผสม!R:R)+SUMIF(กวนไส้!$C:$C,'รับ-จ่าย ประจำวัน'!$B108,กวนไส้!R:R)+SUMIF(ผลิต1!$C:$C,'รับ-จ่าย ประจำวัน'!$B108,ผลิต1!R:R)+SUMIF(ผลิต2!$C:$C,'รับ-จ่าย ประจำวัน'!$B108,ผลิต2!R:R)+SUMIF(เส้นแต่งหน้าขนมเค้ก!$C:$C,'รับ-จ่าย ประจำวัน'!$B108,เส้นแต่งหน้าขนมเค้ก!R:R)+SUMIF(แพ็ค!$C:$C,'รับ-จ่าย ประจำวัน'!$B108,แพ็ค!R:R)+SUMIF(ธุรการ!$C:$C,'รับ-จ่าย ประจำวัน'!$B108,ธุรการ!R:R)+SUMIF(เส้นแต่งหน้าขนมปัง!$C:$C,'รับ-จ่าย ประจำวัน'!$B108,เส้นแต่งหน้าขนมปัง!R:R)+SUMIF('วางแผนBC,CJ'!$C:$C,'รับ-จ่าย ประจำวัน'!$B108,'วางแผนBC,CJ'!R:R)+SUMIF(RD!$C:$C,'รับ-จ่าย ประจำวัน'!$B108,RD!R:R)+SUMIF('FG,ออนไล,คัดแยก'!$C:$C,'รับ-จ่าย ประจำวัน'!$B108,'FG,ออนไล,คัดแยก'!R:R)</f>
        <v>0</v>
      </c>
      <c r="AZ108" s="16">
        <f>SUMIF(เตรียมส่วนผสม!$C:$C,'รับ-จ่าย ประจำวัน'!$B108,เตรียมส่วนผสม!S:S)+SUMIF(กวนไส้!$C:$C,'รับ-จ่าย ประจำวัน'!$B108,กวนไส้!S:S)+SUMIF(ผลิต1!$C:$C,'รับ-จ่าย ประจำวัน'!$B108,ผลิต1!S:S)+SUMIF(ผลิต2!$C:$C,'รับ-จ่าย ประจำวัน'!$B108,ผลิต2!S:S)+SUMIF(เส้นแต่งหน้าขนมเค้ก!$C:$C,'รับ-จ่าย ประจำวัน'!$B108,เส้นแต่งหน้าขนมเค้ก!S:S)+SUMIF(แพ็ค!$C:$C,'รับ-จ่าย ประจำวัน'!$B108,แพ็ค!S:S)+SUMIF(ธุรการ!$C:$C,'รับ-จ่าย ประจำวัน'!$B108,ธุรการ!S:S)+SUMIF(เส้นแต่งหน้าขนมปัง!$C:$C,'รับ-จ่าย ประจำวัน'!$B108,เส้นแต่งหน้าขนมปัง!S:S)+SUMIF('วางแผนBC,CJ'!$C:$C,'รับ-จ่าย ประจำวัน'!$B108,'วางแผนBC,CJ'!S:S)+SUMIF(RD!$C:$C,'รับ-จ่าย ประจำวัน'!$B108,RD!S:S)+SUMIF('FG,ออนไล,คัดแยก'!$C:$C,'รับ-จ่าย ประจำวัน'!$B108,'FG,ออนไล,คัดแยก'!S:S)</f>
        <v>0</v>
      </c>
      <c r="BA108" s="16">
        <f>SUMIF(เตรียมส่วนผสม!$C:$C,'รับ-จ่าย ประจำวัน'!$B108,เตรียมส่วนผสม!T:T)+SUMIF(กวนไส้!$C:$C,'รับ-จ่าย ประจำวัน'!$B108,กวนไส้!T:T)+SUMIF(ผลิต1!$C:$C,'รับ-จ่าย ประจำวัน'!$B108,ผลิต1!T:T)+SUMIF(ผลิต2!$C:$C,'รับ-จ่าย ประจำวัน'!$B108,ผลิต2!T:T)+SUMIF(เส้นแต่งหน้าขนมเค้ก!$C:$C,'รับ-จ่าย ประจำวัน'!$B108,เส้นแต่งหน้าขนมเค้ก!T:T)+SUMIF(แพ็ค!$C:$C,'รับ-จ่าย ประจำวัน'!$B108,แพ็ค!T:T)+SUMIF(ธุรการ!$C:$C,'รับ-จ่าย ประจำวัน'!$B108,ธุรการ!T:T)+SUMIF(เส้นแต่งหน้าขนมปัง!$C:$C,'รับ-จ่าย ประจำวัน'!$B108,เส้นแต่งหน้าขนมปัง!T:T)+SUMIF('วางแผนBC,CJ'!$C:$C,'รับ-จ่าย ประจำวัน'!$B108,'วางแผนBC,CJ'!T:T)+SUMIF(RD!$C:$C,'รับ-จ่าย ประจำวัน'!$B108,RD!T:T)+SUMIF('FG,ออนไล,คัดแยก'!$C:$C,'รับ-จ่าย ประจำวัน'!$B108,'FG,ออนไล,คัดแยก'!T:T)</f>
        <v>0</v>
      </c>
      <c r="BB108" s="16">
        <f>SUMIF(เตรียมส่วนผสม!$C:$C,'รับ-จ่าย ประจำวัน'!$B108,เตรียมส่วนผสม!U:U)+SUMIF(กวนไส้!$C:$C,'รับ-จ่าย ประจำวัน'!$B108,กวนไส้!U:U)+SUMIF(ผลิต1!$C:$C,'รับ-จ่าย ประจำวัน'!$B108,ผลิต1!U:U)+SUMIF(ผลิต2!$C:$C,'รับ-จ่าย ประจำวัน'!$B108,ผลิต2!U:U)+SUMIF(เส้นแต่งหน้าขนมเค้ก!$C:$C,'รับ-จ่าย ประจำวัน'!$B108,เส้นแต่งหน้าขนมเค้ก!U:U)+SUMIF(แพ็ค!$C:$C,'รับ-จ่าย ประจำวัน'!$B108,แพ็ค!U:U)+SUMIF(ธุรการ!$C:$C,'รับ-จ่าย ประจำวัน'!$B108,ธุรการ!U:U)+SUMIF(เส้นแต่งหน้าขนมปัง!$C:$C,'รับ-จ่าย ประจำวัน'!$B108,เส้นแต่งหน้าขนมปัง!U:U)+SUMIF('วางแผนBC,CJ'!$C:$C,'รับ-จ่าย ประจำวัน'!$B108,'วางแผนBC,CJ'!U:U)+SUMIF(RD!$C:$C,'รับ-จ่าย ประจำวัน'!$B108,RD!U:U)+SUMIF('FG,ออนไล,คัดแยก'!$C:$C,'รับ-จ่าย ประจำวัน'!$B108,'FG,ออนไล,คัดแยก'!U:U)</f>
        <v>0</v>
      </c>
      <c r="BC108" s="16">
        <f>SUMIF(เตรียมส่วนผสม!$C:$C,'รับ-จ่าย ประจำวัน'!$B108,เตรียมส่วนผสม!V:V)+SUMIF(กวนไส้!$C:$C,'รับ-จ่าย ประจำวัน'!$B108,กวนไส้!V:V)+SUMIF(ผลิต1!$C:$C,'รับ-จ่าย ประจำวัน'!$B108,ผลิต1!V:V)+SUMIF(ผลิต2!$C:$C,'รับ-จ่าย ประจำวัน'!$B108,ผลิต2!V:V)+SUMIF(เส้นแต่งหน้าขนมเค้ก!$C:$C,'รับ-จ่าย ประจำวัน'!$B108,เส้นแต่งหน้าขนมเค้ก!V:V)+SUMIF(แพ็ค!$C:$C,'รับ-จ่าย ประจำวัน'!$B108,แพ็ค!V:V)+SUMIF(ธุรการ!$C:$C,'รับ-จ่าย ประจำวัน'!$B108,ธุรการ!V:V)+SUMIF(เส้นแต่งหน้าขนมปัง!$C:$C,'รับ-จ่าย ประจำวัน'!$B108,เส้นแต่งหน้าขนมปัง!V:V)+SUMIF('วางแผนBC,CJ'!$C:$C,'รับ-จ่าย ประจำวัน'!$B108,'วางแผนBC,CJ'!V:V)+SUMIF(RD!$C:$C,'รับ-จ่าย ประจำวัน'!$B108,RD!V:V)+SUMIF('FG,ออนไล,คัดแยก'!$C:$C,'รับ-จ่าย ประจำวัน'!$B108,'FG,ออนไล,คัดแยก'!V:V)</f>
        <v>1000</v>
      </c>
      <c r="BD108" s="16">
        <f>SUMIF(เตรียมส่วนผสม!$C:$C,'รับ-จ่าย ประจำวัน'!$B108,เตรียมส่วนผสม!W:W)+SUMIF(กวนไส้!$C:$C,'รับ-จ่าย ประจำวัน'!$B108,กวนไส้!W:W)+SUMIF(ผลิต1!$C:$C,'รับ-จ่าย ประจำวัน'!$B108,ผลิต1!W:W)+SUMIF(ผลิต2!$C:$C,'รับ-จ่าย ประจำวัน'!$B108,ผลิต2!W:W)+SUMIF(เส้นแต่งหน้าขนมเค้ก!$C:$C,'รับ-จ่าย ประจำวัน'!$B108,เส้นแต่งหน้าขนมเค้ก!W:W)+SUMIF(แพ็ค!$C:$C,'รับ-จ่าย ประจำวัน'!$B108,แพ็ค!W:W)+SUMIF(ธุรการ!$C:$C,'รับ-จ่าย ประจำวัน'!$B108,ธุรการ!W:W)+SUMIF(เส้นแต่งหน้าขนมปัง!$C:$C,'รับ-จ่าย ประจำวัน'!$B108,เส้นแต่งหน้าขนมปัง!W:W)+SUMIF('วางแผนBC,CJ'!$C:$C,'รับ-จ่าย ประจำวัน'!$B108,'วางแผนBC,CJ'!W:W)+SUMIF(RD!$C:$C,'รับ-จ่าย ประจำวัน'!$B108,RD!W:W)+SUMIF('FG,ออนไล,คัดแยก'!$C:$C,'รับ-จ่าย ประจำวัน'!$B108,'FG,ออนไล,คัดแยก'!W:W)</f>
        <v>0</v>
      </c>
      <c r="BE108" s="16">
        <f>SUMIF(เตรียมส่วนผสม!$C:$C,'รับ-จ่าย ประจำวัน'!$B108,เตรียมส่วนผสม!X:X)+SUMIF(กวนไส้!$C:$C,'รับ-จ่าย ประจำวัน'!$B108,กวนไส้!X:X)+SUMIF(ผลิต1!$C:$C,'รับ-จ่าย ประจำวัน'!$B108,ผลิต1!X:X)+SUMIF(ผลิต2!$C:$C,'รับ-จ่าย ประจำวัน'!$B108,ผลิต2!X:X)+SUMIF(เส้นแต่งหน้าขนมเค้ก!$C:$C,'รับ-จ่าย ประจำวัน'!$B108,เส้นแต่งหน้าขนมเค้ก!X:X)+SUMIF(แพ็ค!$C:$C,'รับ-จ่าย ประจำวัน'!$B108,แพ็ค!X:X)+SUMIF(ธุรการ!$C:$C,'รับ-จ่าย ประจำวัน'!$B108,ธุรการ!X:X)+SUMIF(เส้นแต่งหน้าขนมปัง!$C:$C,'รับ-จ่าย ประจำวัน'!$B108,เส้นแต่งหน้าขนมปัง!X:X)+SUMIF('วางแผนBC,CJ'!$C:$C,'รับ-จ่าย ประจำวัน'!$B108,'วางแผนBC,CJ'!X:X)+SUMIF(RD!$C:$C,'รับ-จ่าย ประจำวัน'!$B108,RD!X:X)+SUMIF('FG,ออนไล,คัดแยก'!$C:$C,'รับ-จ่าย ประจำวัน'!$B108,'FG,ออนไล,คัดแยก'!X:X)</f>
        <v>0</v>
      </c>
      <c r="BF108" s="16">
        <f>SUMIF(เตรียมส่วนผสม!$C:$C,'รับ-จ่าย ประจำวัน'!$B108,เตรียมส่วนผสม!Y:Y)+SUMIF(กวนไส้!$C:$C,'รับ-จ่าย ประจำวัน'!$B108,กวนไส้!Y:Y)+SUMIF(ผลิต1!$C:$C,'รับ-จ่าย ประจำวัน'!$B108,ผลิต1!Y:Y)+SUMIF(ผลิต2!$C:$C,'รับ-จ่าย ประจำวัน'!$B108,ผลิต2!Y:Y)+SUMIF(เส้นแต่งหน้าขนมเค้ก!$C:$C,'รับ-จ่าย ประจำวัน'!$B108,เส้นแต่งหน้าขนมเค้ก!Y:Y)+SUMIF(แพ็ค!$C:$C,'รับ-จ่าย ประจำวัน'!$B108,แพ็ค!Y:Y)+SUMIF(ธุรการ!$C:$C,'รับ-จ่าย ประจำวัน'!$B108,ธุรการ!Y:Y)+SUMIF(เส้นแต่งหน้าขนมปัง!$C:$C,'รับ-จ่าย ประจำวัน'!$B108,เส้นแต่งหน้าขนมปัง!Y:Y)+SUMIF('วางแผนBC,CJ'!$C:$C,'รับ-จ่าย ประจำวัน'!$B108,'วางแผนBC,CJ'!Y:Y)+SUMIF(RD!$C:$C,'รับ-จ่าย ประจำวัน'!$B108,RD!Y:Y)+SUMIF('FG,ออนไล,คัดแยก'!$C:$C,'รับ-จ่าย ประจำวัน'!$B108,'FG,ออนไล,คัดแยก'!Y:Y)</f>
        <v>0</v>
      </c>
      <c r="BG108" s="16">
        <f>SUMIF(เตรียมส่วนผสม!$C:$C,'รับ-จ่าย ประจำวัน'!$B108,เตรียมส่วนผสม!Z:Z)+SUMIF(กวนไส้!$C:$C,'รับ-จ่าย ประจำวัน'!$B108,กวนไส้!Z:Z)+SUMIF(ผลิต1!$C:$C,'รับ-จ่าย ประจำวัน'!$B108,ผลิต1!Z:Z)+SUMIF(ผลิต2!$C:$C,'รับ-จ่าย ประจำวัน'!$B108,ผลิต2!Z:Z)+SUMIF(เส้นแต่งหน้าขนมเค้ก!$C:$C,'รับ-จ่าย ประจำวัน'!$B108,เส้นแต่งหน้าขนมเค้ก!Z:Z)+SUMIF(แพ็ค!$C:$C,'รับ-จ่าย ประจำวัน'!$B108,แพ็ค!Z:Z)+SUMIF(ธุรการ!$C:$C,'รับ-จ่าย ประจำวัน'!$B108,ธุรการ!Z:Z)+SUMIF(เส้นแต่งหน้าขนมปัง!$C:$C,'รับ-จ่าย ประจำวัน'!$B108,เส้นแต่งหน้าขนมปัง!Z:Z)+SUMIF('วางแผนBC,CJ'!$C:$C,'รับ-จ่าย ประจำวัน'!$B108,'วางแผนBC,CJ'!Z:Z)+SUMIF(RD!$C:$C,'รับ-จ่าย ประจำวัน'!$B108,RD!Z:Z)+SUMIF('FG,ออนไล,คัดแยก'!$C:$C,'รับ-จ่าย ประจำวัน'!$B108,'FG,ออนไล,คัดแยก'!Z:Z)</f>
        <v>0</v>
      </c>
      <c r="BH108" s="16">
        <f>SUMIF(เตรียมส่วนผสม!$C:$C,'รับ-จ่าย ประจำวัน'!$B108,เตรียมส่วนผสม!AA:AA)+SUMIF(กวนไส้!$C:$C,'รับ-จ่าย ประจำวัน'!$B108,กวนไส้!AA:AA)+SUMIF(ผลิต1!$C:$C,'รับ-จ่าย ประจำวัน'!$B108,ผลิต1!AA:AA)+SUMIF(ผลิต2!$C:$C,'รับ-จ่าย ประจำวัน'!$B108,ผลิต2!AA:AA)+SUMIF(เส้นแต่งหน้าขนมเค้ก!$C:$C,'รับ-จ่าย ประจำวัน'!$B108,เส้นแต่งหน้าขนมเค้ก!AA:AA)+SUMIF(แพ็ค!$C:$C,'รับ-จ่าย ประจำวัน'!$B108,แพ็ค!AA:AA)+SUMIF(ธุรการ!$C:$C,'รับ-จ่าย ประจำวัน'!$B108,ธุรการ!AA:AA)+SUMIF(เส้นแต่งหน้าขนมปัง!$C:$C,'รับ-จ่าย ประจำวัน'!$B108,เส้นแต่งหน้าขนมปัง!AA:AA)+SUMIF('วางแผนBC,CJ'!$C:$C,'รับ-จ่าย ประจำวัน'!$B108,'วางแผนBC,CJ'!AA:AA)+SUMIF(RD!$C:$C,'รับ-จ่าย ประจำวัน'!$B108,RD!AA:AA)+SUMIF('FG,ออนไล,คัดแยก'!$C:$C,'รับ-จ่าย ประจำวัน'!$B108,'FG,ออนไล,คัดแยก'!AA:AA)</f>
        <v>0</v>
      </c>
      <c r="BI108" s="16">
        <f>SUMIF(เตรียมส่วนผสม!$C:$C,'รับ-จ่าย ประจำวัน'!$B108,เตรียมส่วนผสม!AB:AB)+SUMIF(กวนไส้!$C:$C,'รับ-จ่าย ประจำวัน'!$B108,กวนไส้!AB:AB)+SUMIF(ผลิต1!$C:$C,'รับ-จ่าย ประจำวัน'!$B108,ผลิต1!AB:AB)+SUMIF(ผลิต2!$C:$C,'รับ-จ่าย ประจำวัน'!$B108,ผลิต2!AB:AB)+SUMIF(เส้นแต่งหน้าขนมเค้ก!$C:$C,'รับ-จ่าย ประจำวัน'!$B108,เส้นแต่งหน้าขนมเค้ก!AB:AB)+SUMIF(แพ็ค!$C:$C,'รับ-จ่าย ประจำวัน'!$B108,แพ็ค!AB:AB)+SUMIF(ธุรการ!$C:$C,'รับ-จ่าย ประจำวัน'!$B108,ธุรการ!AB:AB)+SUMIF(เส้นแต่งหน้าขนมปัง!$C:$C,'รับ-จ่าย ประจำวัน'!$B108,เส้นแต่งหน้าขนมปัง!AB:AB)+SUMIF('วางแผนBC,CJ'!$C:$C,'รับ-จ่าย ประจำวัน'!$B108,'วางแผนBC,CJ'!AB:AB)+SUMIF(RD!$C:$C,'รับ-จ่าย ประจำวัน'!$B108,RD!AB:AB)+SUMIF('FG,ออนไล,คัดแยก'!$C:$C,'รับ-จ่าย ประจำวัน'!$B108,'FG,ออนไล,คัดแยก'!AB:AB)</f>
        <v>0</v>
      </c>
      <c r="BJ108" s="16">
        <f>SUMIF(เตรียมส่วนผสม!$C:$C,'รับ-จ่าย ประจำวัน'!$B108,เตรียมส่วนผสม!AC:AC)+SUMIF(กวนไส้!$C:$C,'รับ-จ่าย ประจำวัน'!$B108,กวนไส้!AC:AC)+SUMIF(ผลิต1!$C:$C,'รับ-จ่าย ประจำวัน'!$B108,ผลิต1!AC:AC)+SUMIF(ผลิต2!$C:$C,'รับ-จ่าย ประจำวัน'!$B108,ผลิต2!AC:AC)+SUMIF(เส้นแต่งหน้าขนมเค้ก!$C:$C,'รับ-จ่าย ประจำวัน'!$B108,เส้นแต่งหน้าขนมเค้ก!AC:AC)+SUMIF(แพ็ค!$C:$C,'รับ-จ่าย ประจำวัน'!$B108,แพ็ค!AC:AC)+SUMIF(ธุรการ!$C:$C,'รับ-จ่าย ประจำวัน'!$B108,ธุรการ!AC:AC)+SUMIF(เส้นแต่งหน้าขนมปัง!$C:$C,'รับ-จ่าย ประจำวัน'!$B108,เส้นแต่งหน้าขนมปัง!AC:AC)+SUMIF('วางแผนBC,CJ'!$C:$C,'รับ-จ่าย ประจำวัน'!$B108,'วางแผนBC,CJ'!AC:AC)+SUMIF(RD!$C:$C,'รับ-จ่าย ประจำวัน'!$B108,RD!AC:AC)+SUMIF('FG,ออนไล,คัดแยก'!$C:$C,'รับ-จ่าย ประจำวัน'!$B108,'FG,ออนไล,คัดแยก'!AC:AC)</f>
        <v>0</v>
      </c>
      <c r="BK108" s="16">
        <f>SUMIF(เตรียมส่วนผสม!$C:$C,'รับ-จ่าย ประจำวัน'!$B108,เตรียมส่วนผสม!AD:AD)+SUMIF(กวนไส้!$C:$C,'รับ-จ่าย ประจำวัน'!$B108,กวนไส้!AD:AD)+SUMIF(ผลิต1!$C:$C,'รับ-จ่าย ประจำวัน'!$B108,ผลิต1!AD:AD)+SUMIF(ผลิต2!$C:$C,'รับ-จ่าย ประจำวัน'!$B108,ผลิต2!AD:AD)+SUMIF(เส้นแต่งหน้าขนมเค้ก!$C:$C,'รับ-จ่าย ประจำวัน'!$B108,เส้นแต่งหน้าขนมเค้ก!AD:AD)+SUMIF(แพ็ค!$C:$C,'รับ-จ่าย ประจำวัน'!$B108,แพ็ค!AD:AD)+SUMIF(ธุรการ!$C:$C,'รับ-จ่าย ประจำวัน'!$B108,ธุรการ!AD:AD)+SUMIF(เส้นแต่งหน้าขนมปัง!$C:$C,'รับ-จ่าย ประจำวัน'!$B108,เส้นแต่งหน้าขนมปัง!AD:AD)+SUMIF('วางแผนBC,CJ'!$C:$C,'รับ-จ่าย ประจำวัน'!$B108,'วางแผนBC,CJ'!AD:AD)+SUMIF(RD!$C:$C,'รับ-จ่าย ประจำวัน'!$B108,RD!AD:AD)+SUMIF('FG,ออนไล,คัดแยก'!$C:$C,'รับ-จ่าย ประจำวัน'!$B108,'FG,ออนไล,คัดแยก'!AD:AD)</f>
        <v>0</v>
      </c>
      <c r="BL108" s="16">
        <f>SUMIF(เตรียมส่วนผสม!$C:$C,'รับ-จ่าย ประจำวัน'!$B108,เตรียมส่วนผสม!AE:AE)+SUMIF(กวนไส้!$C:$C,'รับ-จ่าย ประจำวัน'!$B108,กวนไส้!AE:AE)+SUMIF(ผลิต1!$C:$C,'รับ-จ่าย ประจำวัน'!$B108,ผลิต1!AE:AE)+SUMIF(ผลิต2!$C:$C,'รับ-จ่าย ประจำวัน'!$B108,ผลิต2!AE:AE)+SUMIF(เส้นแต่งหน้าขนมเค้ก!$C:$C,'รับ-จ่าย ประจำวัน'!$B108,เส้นแต่งหน้าขนมเค้ก!AE:AE)+SUMIF(แพ็ค!$C:$C,'รับ-จ่าย ประจำวัน'!$B108,แพ็ค!AE:AE)+SUMIF(ธุรการ!$C:$C,'รับ-จ่าย ประจำวัน'!$B108,ธุรการ!AE:AE)+SUMIF(เส้นแต่งหน้าขนมปัง!$C:$C,'รับ-จ่าย ประจำวัน'!$B108,เส้นแต่งหน้าขนมปัง!AE:AE)+SUMIF('วางแผนBC,CJ'!$C:$C,'รับ-จ่าย ประจำวัน'!$B108,'วางแผนBC,CJ'!AE:AE)+SUMIF(RD!$C:$C,'รับ-จ่าย ประจำวัน'!$B108,RD!AE:AE)+SUMIF('FG,ออนไล,คัดแยก'!$C:$C,'รับ-จ่าย ประจำวัน'!$B108,'FG,ออนไล,คัดแยก'!AE:AE)</f>
        <v>0</v>
      </c>
      <c r="BM108" s="16">
        <f>SUMIF(เตรียมส่วนผสม!$C:$C,'รับ-จ่าย ประจำวัน'!$B108,เตรียมส่วนผสม!AF:AF)+SUMIF(กวนไส้!$C:$C,'รับ-จ่าย ประจำวัน'!$B108,กวนไส้!AF:AF)+SUMIF(ผลิต1!$C:$C,'รับ-จ่าย ประจำวัน'!$B108,ผลิต1!AF:AF)+SUMIF(ผลิต2!$C:$C,'รับ-จ่าย ประจำวัน'!$B108,ผลิต2!AF:AF)+SUMIF(เส้นแต่งหน้าขนมเค้ก!$C:$C,'รับ-จ่าย ประจำวัน'!$B108,เส้นแต่งหน้าขนมเค้ก!AF:AF)+SUMIF(แพ็ค!$C:$C,'รับ-จ่าย ประจำวัน'!$B108,แพ็ค!AF:AF)+SUMIF(ธุรการ!$C:$C,'รับ-จ่าย ประจำวัน'!$B108,ธุรการ!AF:AF)+SUMIF(เส้นแต่งหน้าขนมปัง!$C:$C,'รับ-จ่าย ประจำวัน'!$B108,เส้นแต่งหน้าขนมปัง!AF:AF)+SUMIF('วางแผนBC,CJ'!$C:$C,'รับ-จ่าย ประจำวัน'!$B108,'วางแผนBC,CJ'!AF:AF)+SUMIF(RD!$C:$C,'รับ-จ่าย ประจำวัน'!$B108,RD!AF:AF)+SUMIF('FG,ออนไล,คัดแยก'!$C:$C,'รับ-จ่าย ประจำวัน'!$B108,'FG,ออนไล,คัดแยก'!AF:AF)</f>
        <v>0</v>
      </c>
      <c r="BN108" s="16">
        <f>SUMIF(เตรียมส่วนผสม!$C:$C,'รับ-จ่าย ประจำวัน'!$B108,เตรียมส่วนผสม!AG:AG)+SUMIF(กวนไส้!$C:$C,'รับ-จ่าย ประจำวัน'!$B108,กวนไส้!AG:AG)+SUMIF(ผลิต1!$C:$C,'รับ-จ่าย ประจำวัน'!$B108,ผลิต1!AG:AG)+SUMIF(ผลิต2!$C:$C,'รับ-จ่าย ประจำวัน'!$B108,ผลิต2!AG:AG)+SUMIF(เส้นแต่งหน้าขนมเค้ก!$C:$C,'รับ-จ่าย ประจำวัน'!$B108,เส้นแต่งหน้าขนมเค้ก!AG:AG)+SUMIF(แพ็ค!$C:$C,'รับ-จ่าย ประจำวัน'!$B108,แพ็ค!AG:AG)+SUMIF(ธุรการ!$C:$C,'รับ-จ่าย ประจำวัน'!$B108,ธุรการ!AG:AG)+SUMIF(เส้นแต่งหน้าขนมปัง!$C:$C,'รับ-จ่าย ประจำวัน'!$B108,เส้นแต่งหน้าขนมปัง!AG:AG)+SUMIF('วางแผนBC,CJ'!$C:$C,'รับ-จ่าย ประจำวัน'!$B108,'วางแผนBC,CJ'!AG:AG)+SUMIF(RD!$C:$C,'รับ-จ่าย ประจำวัน'!$B108,RD!AG:AG)+SUMIF('FG,ออนไล,คัดแยก'!$C:$C,'รับ-จ่าย ประจำวัน'!$B108,'FG,ออนไล,คัดแยก'!AG:AG)</f>
        <v>0</v>
      </c>
      <c r="BO108" s="16">
        <f>SUMIF(เตรียมส่วนผสม!$C:$C,'รับ-จ่าย ประจำวัน'!$B108,เตรียมส่วนผสม!AH:AH)+SUMIF(กวนไส้!$C:$C,'รับ-จ่าย ประจำวัน'!$B108,กวนไส้!AH:AH)+SUMIF(ผลิต1!$C:$C,'รับ-จ่าย ประจำวัน'!$B108,ผลิต1!AH:AH)+SUMIF(ผลิต2!$C:$C,'รับ-จ่าย ประจำวัน'!$B108,ผลิต2!AH:AH)+SUMIF(เส้นแต่งหน้าขนมเค้ก!$C:$C,'รับ-จ่าย ประจำวัน'!$B108,เส้นแต่งหน้าขนมเค้ก!AH:AH)+SUMIF(แพ็ค!$C:$C,'รับ-จ่าย ประจำวัน'!$B108,แพ็ค!AH:AH)+SUMIF(ธุรการ!$C:$C,'รับ-จ่าย ประจำวัน'!$B108,ธุรการ!AH:AH)+SUMIF(เส้นแต่งหน้าขนมปัง!$C:$C,'รับ-จ่าย ประจำวัน'!$B108,เส้นแต่งหน้าขนมปัง!AH:AH)+SUMIF('วางแผนBC,CJ'!$C:$C,'รับ-จ่าย ประจำวัน'!$B108,'วางแผนBC,CJ'!AH:AH)+SUMIF(RD!$C:$C,'รับ-จ่าย ประจำวัน'!$B108,RD!AH:AH)+SUMIF('FG,ออนไล,คัดแยก'!$C:$C,'รับ-จ่าย ประจำวัน'!$B108,'FG,ออนไล,คัดแยก'!AH:AH)</f>
        <v>0</v>
      </c>
      <c r="BP108" s="16">
        <f>SUMIF(เตรียมส่วนผสม!$C:$C,'รับ-จ่าย ประจำวัน'!$B108,เตรียมส่วนผสม!AI:AI)+SUMIF(กวนไส้!$C:$C,'รับ-จ่าย ประจำวัน'!$B108,กวนไส้!AI:AI)+SUMIF(ผลิต1!$C:$C,'รับ-จ่าย ประจำวัน'!$B108,ผลิต1!AI:AI)+SUMIF(ผลิต2!$C:$C,'รับ-จ่าย ประจำวัน'!$B108,ผลิต2!AI:AI)+SUMIF(เส้นแต่งหน้าขนมเค้ก!$C:$C,'รับ-จ่าย ประจำวัน'!$B108,เส้นแต่งหน้าขนมเค้ก!AI:AI)+SUMIF(แพ็ค!$C:$C,'รับ-จ่าย ประจำวัน'!$B108,แพ็ค!AI:AI)+SUMIF(ธุรการ!$C:$C,'รับ-จ่าย ประจำวัน'!$B108,ธุรการ!AI:AI)+SUMIF(เส้นแต่งหน้าขนมปัง!$C:$C,'รับ-จ่าย ประจำวัน'!$B108,เส้นแต่งหน้าขนมปัง!AI:AI)+SUMIF('วางแผนBC,CJ'!$C:$C,'รับ-จ่าย ประจำวัน'!$B108,'วางแผนBC,CJ'!AI:AI)+SUMIF(RD!$C:$C,'รับ-จ่าย ประจำวัน'!$B108,RD!AI:AI)+SUMIF('FG,ออนไล,คัดแยก'!$C:$C,'รับ-จ่าย ประจำวัน'!$B108,'FG,ออนไล,คัดแยก'!AI:AI)</f>
        <v>0</v>
      </c>
      <c r="BQ108" s="16">
        <f>SUMIF(เตรียมส่วนผสม!$C:$C,'รับ-จ่าย ประจำวัน'!$B108,เตรียมส่วนผสม!AJ:AJ)+SUMIF(กวนไส้!$C:$C,'รับ-จ่าย ประจำวัน'!$B108,กวนไส้!AJ:AJ)+SUMIF(ผลิต1!$C:$C,'รับ-จ่าย ประจำวัน'!$B108,ผลิต1!AJ:AJ)+SUMIF(ผลิต2!$C:$C,'รับ-จ่าย ประจำวัน'!$B108,ผลิต2!AJ:AJ)+SUMIF(เส้นแต่งหน้าขนมเค้ก!$C:$C,'รับ-จ่าย ประจำวัน'!$B108,เส้นแต่งหน้าขนมเค้ก!AJ:AJ)+SUMIF(แพ็ค!$C:$C,'รับ-จ่าย ประจำวัน'!$B108,แพ็ค!AJ:AJ)+SUMIF(ธุรการ!$C:$C,'รับ-จ่าย ประจำวัน'!$B108,ธุรการ!AJ:AJ)+SUMIF(เส้นแต่งหน้าขนมปัง!$C:$C,'รับ-จ่าย ประจำวัน'!$B108,เส้นแต่งหน้าขนมปัง!AJ:AJ)+SUMIF('วางแผนBC,CJ'!$C:$C,'รับ-จ่าย ประจำวัน'!$B108,'วางแผนBC,CJ'!AJ:AJ)+SUMIF(RD!$C:$C,'รับ-จ่าย ประจำวัน'!$B108,RD!AJ:AJ)+SUMIF('FG,ออนไล,คัดแยก'!$C:$C,'รับ-จ่าย ประจำวัน'!$B108,'FG,ออนไล,คัดแยก'!AJ:AJ)</f>
        <v>1000</v>
      </c>
      <c r="BR108" s="16">
        <f>SUMIF(เตรียมส่วนผสม!$C:$C,'รับ-จ่าย ประจำวัน'!$B108,เตรียมส่วนผสม!AK:AK)+SUMIF(กวนไส้!$C:$C,'รับ-จ่าย ประจำวัน'!$B108,กวนไส้!AK:AK)+SUMIF(ผลิต1!$C:$C,'รับ-จ่าย ประจำวัน'!$B108,ผลิต1!AK:AK)+SUMIF(ผลิต2!$C:$C,'รับ-จ่าย ประจำวัน'!$B108,ผลิต2!AK:AK)+SUMIF(เส้นแต่งหน้าขนมเค้ก!$C:$C,'รับ-จ่าย ประจำวัน'!$B108,เส้นแต่งหน้าขนมเค้ก!AK:AK)+SUMIF(แพ็ค!$C:$C,'รับ-จ่าย ประจำวัน'!$B108,แพ็ค!AK:AK)+SUMIF(ธุรการ!$C:$C,'รับ-จ่าย ประจำวัน'!$B108,ธุรการ!AK:AK)+SUMIF(เส้นแต่งหน้าขนมปัง!$C:$C,'รับ-จ่าย ประจำวัน'!$B108,เส้นแต่งหน้าขนมปัง!AK:AK)+SUMIF('วางแผนBC,CJ'!$C:$C,'รับ-จ่าย ประจำวัน'!$B108,'วางแผนBC,CJ'!AK:AK)+SUMIF(RD!$C:$C,'รับ-จ่าย ประจำวัน'!$B108,RD!AK:AK)+SUMIF('FG,ออนไล,คัดแยก'!$C:$C,'รับ-จ่าย ประจำวัน'!$B108,'FG,ออนไล,คัดแยก'!AK:AK)</f>
        <v>0</v>
      </c>
      <c r="BS108" s="16">
        <f>SUMIF(เตรียมส่วนผสม!$C:$C,'รับ-จ่าย ประจำวัน'!$B108,เตรียมส่วนผสม!AL:AL)+SUMIF(กวนไส้!$C:$C,'รับ-จ่าย ประจำวัน'!$B108,กวนไส้!AL:AL)+SUMIF(ผลิต1!$C:$C,'รับ-จ่าย ประจำวัน'!$B108,ผลิต1!AL:AL)+SUMIF(ผลิต2!$C:$C,'รับ-จ่าย ประจำวัน'!$B108,ผลิต2!AL:AL)+SUMIF(เส้นแต่งหน้าขนมเค้ก!$C:$C,'รับ-จ่าย ประจำวัน'!$B108,เส้นแต่งหน้าขนมเค้ก!AL:AL)+SUMIF(แพ็ค!$C:$C,'รับ-จ่าย ประจำวัน'!$B108,แพ็ค!AL:AL)+SUMIF(ธุรการ!$C:$C,'รับ-จ่าย ประจำวัน'!$B108,ธุรการ!AL:AL)+SUMIF(เส้นแต่งหน้าขนมปัง!$C:$C,'รับ-จ่าย ประจำวัน'!$B108,เส้นแต่งหน้าขนมปัง!AL:AL)+SUMIF('วางแผนBC,CJ'!$C:$C,'รับ-จ่าย ประจำวัน'!$B108,'วางแผนBC,CJ'!AL:AL)+SUMIF(RD!$C:$C,'รับ-จ่าย ประจำวัน'!$B108,RD!AL:AL)+SUMIF('FG,ออนไล,คัดแยก'!$C:$C,'รับ-จ่าย ประจำวัน'!$B108,'FG,ออนไล,คัดแยก'!AL:AL)</f>
        <v>0</v>
      </c>
      <c r="BT108" s="18">
        <f t="shared" si="20"/>
        <v>2000</v>
      </c>
      <c r="BU108" s="116">
        <f>21000+1200</f>
        <v>22200</v>
      </c>
      <c r="BV108" s="146">
        <f t="shared" si="21"/>
        <v>11000</v>
      </c>
      <c r="BW108" s="183">
        <v>30</v>
      </c>
      <c r="BX108" s="172">
        <f t="shared" si="32"/>
        <v>66.666666666666671</v>
      </c>
      <c r="BY108" s="188">
        <f t="shared" si="22"/>
        <v>165</v>
      </c>
      <c r="BZ108" s="180">
        <f t="shared" ca="1" si="23"/>
        <v>46368</v>
      </c>
      <c r="CA108" s="145"/>
      <c r="CB108" s="93"/>
      <c r="CC108" s="93"/>
      <c r="CD108" s="93"/>
      <c r="CE108" s="93"/>
      <c r="CF108" s="93"/>
      <c r="CG108" s="93"/>
      <c r="CH108" s="93"/>
      <c r="CI108" s="93"/>
      <c r="CJ108" s="94"/>
      <c r="CK108" s="9">
        <f t="shared" si="24"/>
        <v>-11200</v>
      </c>
    </row>
    <row r="109" spans="1:89" x14ac:dyDescent="0.5">
      <c r="A109" s="149" t="s">
        <v>1279</v>
      </c>
      <c r="B109" s="34">
        <v>1023201004</v>
      </c>
      <c r="C109" s="10" t="s">
        <v>2112</v>
      </c>
      <c r="D109" s="135" t="s">
        <v>91</v>
      </c>
      <c r="E109" s="11">
        <v>0</v>
      </c>
      <c r="F109" s="75"/>
      <c r="G109" s="11" t="s">
        <v>62</v>
      </c>
      <c r="H109" s="12">
        <v>4900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3"/>
      <c r="AF109" s="13"/>
      <c r="AG109" s="13"/>
      <c r="AH109" s="13"/>
      <c r="AI109" s="14"/>
      <c r="AJ109" s="14"/>
      <c r="AK109" s="14"/>
      <c r="AL109" s="14"/>
      <c r="AM109" s="14"/>
      <c r="AN109" s="15">
        <f t="shared" si="19"/>
        <v>0</v>
      </c>
      <c r="AO109" s="16">
        <f>SUMIF(เตรียมส่วนผสม!$C:$C,'รับ-จ่าย ประจำวัน'!$B109,เตรียมส่วนผสม!H:H)+SUMIF(กวนไส้!$C:$C,'รับ-จ่าย ประจำวัน'!$B109,กวนไส้!H:H)+SUMIF(ผลิต1!$C:$C,'รับ-จ่าย ประจำวัน'!$B109,ผลิต1!H:H)+SUMIF(ผลิต2!$C:$C,'รับ-จ่าย ประจำวัน'!$B109,ผลิต2!H:H)+SUMIF(เส้นแต่งหน้าขนมเค้ก!$C:$C,'รับ-จ่าย ประจำวัน'!$B109,เส้นแต่งหน้าขนมเค้ก!H:H)+SUMIF(แพ็ค!$C:$C,'รับ-จ่าย ประจำวัน'!$B109,แพ็ค!H:H)+SUMIF(ธุรการ!$C:$C,'รับ-จ่าย ประจำวัน'!$B109,ธุรการ!H:H)+SUMIF(เส้นแต่งหน้าขนมปัง!$C:$C,'รับ-จ่าย ประจำวัน'!$B109,เส้นแต่งหน้าขนมปัง!H:H)+SUMIF('วางแผนBC,CJ'!$C:$C,'รับ-จ่าย ประจำวัน'!$B109,'วางแผนBC,CJ'!H:H)+SUMIF(RD!$C:$C,'รับ-จ่าย ประจำวัน'!$B109,RD!H:H)+SUMIF('FG,ออนไล,คัดแยก'!$C:$C,'รับ-จ่าย ประจำวัน'!$B109,'FG,ออนไล,คัดแยก'!H:H)</f>
        <v>0</v>
      </c>
      <c r="AP109" s="16">
        <f>SUMIF(เตรียมส่วนผสม!$C:$C,'รับ-จ่าย ประจำวัน'!$B109,เตรียมส่วนผสม!I:I)+SUMIF(กวนไส้!$C:$C,'รับ-จ่าย ประจำวัน'!$B109,กวนไส้!I:I)+SUMIF(ผลิต1!$C:$C,'รับ-จ่าย ประจำวัน'!$B109,ผลิต1!I:I)+SUMIF(ผลิต2!$C:$C,'รับ-จ่าย ประจำวัน'!$B109,ผลิต2!I:I)+SUMIF(เส้นแต่งหน้าขนมเค้ก!$C:$C,'รับ-จ่าย ประจำวัน'!$B109,เส้นแต่งหน้าขนมเค้ก!I:I)+SUMIF(แพ็ค!$C:$C,'รับ-จ่าย ประจำวัน'!$B109,แพ็ค!I:I)+SUMIF(ธุรการ!$C:$C,'รับ-จ่าย ประจำวัน'!$B109,ธุรการ!I:I)+SUMIF(เส้นแต่งหน้าขนมปัง!$C:$C,'รับ-จ่าย ประจำวัน'!$B109,เส้นแต่งหน้าขนมปัง!I:I)+SUMIF('วางแผนBC,CJ'!$C:$C,'รับ-จ่าย ประจำวัน'!$B109,'วางแผนBC,CJ'!I:I)+SUMIF(RD!$C:$C,'รับ-จ่าย ประจำวัน'!$B109,RD!I:I)+SUMIF('FG,ออนไล,คัดแยก'!$C:$C,'รับ-จ่าย ประจำวัน'!$B109,'FG,ออนไล,คัดแยก'!I:I)</f>
        <v>1200</v>
      </c>
      <c r="AQ109" s="16">
        <f>SUMIF(เตรียมส่วนผสม!$C:$C,'รับ-จ่าย ประจำวัน'!$B109,เตรียมส่วนผสม!J:J)+SUMIF(กวนไส้!$C:$C,'รับ-จ่าย ประจำวัน'!$B109,กวนไส้!J:J)+SUMIF(ผลิต1!$C:$C,'รับ-จ่าย ประจำวัน'!$B109,ผลิต1!J:J)+SUMIF(ผลิต2!$C:$C,'รับ-จ่าย ประจำวัน'!$B109,ผลิต2!J:J)+SUMIF(เส้นแต่งหน้าขนมเค้ก!$C:$C,'รับ-จ่าย ประจำวัน'!$B109,เส้นแต่งหน้าขนมเค้ก!J:J)+SUMIF(แพ็ค!$C:$C,'รับ-จ่าย ประจำวัน'!$B109,แพ็ค!J:J)+SUMIF(ธุรการ!$C:$C,'รับ-จ่าย ประจำวัน'!$B109,ธุรการ!J:J)+SUMIF(เส้นแต่งหน้าขนมปัง!$C:$C,'รับ-จ่าย ประจำวัน'!$B109,เส้นแต่งหน้าขนมปัง!J:J)+SUMIF('วางแผนBC,CJ'!$C:$C,'รับ-จ่าย ประจำวัน'!$B109,'วางแผนBC,CJ'!J:J)+SUMIF(RD!$C:$C,'รับ-จ่าย ประจำวัน'!$B109,RD!J:J)+SUMIF('FG,ออนไล,คัดแยก'!$C:$C,'รับ-จ่าย ประจำวัน'!$B109,'FG,ออนไล,คัดแยก'!J:J)</f>
        <v>0</v>
      </c>
      <c r="AR109" s="16">
        <f>SUMIF(เตรียมส่วนผสม!$C:$C,'รับ-จ่าย ประจำวัน'!$B109,เตรียมส่วนผสม!K:K)+SUMIF(กวนไส้!$C:$C,'รับ-จ่าย ประจำวัน'!$B109,กวนไส้!K:K)+SUMIF(ผลิต1!$C:$C,'รับ-จ่าย ประจำวัน'!$B109,ผลิต1!K:K)+SUMIF(ผลิต2!$C:$C,'รับ-จ่าย ประจำวัน'!$B109,ผลิต2!K:K)+SUMIF(เส้นแต่งหน้าขนมเค้ก!$C:$C,'รับ-จ่าย ประจำวัน'!$B109,เส้นแต่งหน้าขนมเค้ก!K:K)+SUMIF(แพ็ค!$C:$C,'รับ-จ่าย ประจำวัน'!$B109,แพ็ค!K:K)+SUMIF(ธุรการ!$C:$C,'รับ-จ่าย ประจำวัน'!$B109,ธุรการ!K:K)+SUMIF(เส้นแต่งหน้าขนมปัง!$C:$C,'รับ-จ่าย ประจำวัน'!$B109,เส้นแต่งหน้าขนมปัง!K:K)+SUMIF('วางแผนBC,CJ'!$C:$C,'รับ-จ่าย ประจำวัน'!$B109,'วางแผนBC,CJ'!K:K)+SUMIF(RD!$C:$C,'รับ-จ่าย ประจำวัน'!$B109,RD!K:K)+SUMIF('FG,ออนไล,คัดแยก'!$C:$C,'รับ-จ่าย ประจำวัน'!$B109,'FG,ออนไล,คัดแยก'!K:K)</f>
        <v>0</v>
      </c>
      <c r="AS109" s="16">
        <f>SUMIF(เตรียมส่วนผสม!$C:$C,'รับ-จ่าย ประจำวัน'!$B109,เตรียมส่วนผสม!L:L)+SUMIF(กวนไส้!$C:$C,'รับ-จ่าย ประจำวัน'!$B109,กวนไส้!L:L)+SUMIF(ผลิต1!$C:$C,'รับ-จ่าย ประจำวัน'!$B109,ผลิต1!L:L)+SUMIF(ผลิต2!$C:$C,'รับ-จ่าย ประจำวัน'!$B109,ผลิต2!L:L)+SUMIF(เส้นแต่งหน้าขนมเค้ก!$C:$C,'รับ-จ่าย ประจำวัน'!$B109,เส้นแต่งหน้าขนมเค้ก!L:L)+SUMIF(แพ็ค!$C:$C,'รับ-จ่าย ประจำวัน'!$B109,แพ็ค!L:L)+SUMIF(ธุรการ!$C:$C,'รับ-จ่าย ประจำวัน'!$B109,ธุรการ!L:L)+SUMIF(เส้นแต่งหน้าขนมปัง!$C:$C,'รับ-จ่าย ประจำวัน'!$B109,เส้นแต่งหน้าขนมปัง!L:L)+SUMIF('วางแผนBC,CJ'!$C:$C,'รับ-จ่าย ประจำวัน'!$B109,'วางแผนBC,CJ'!L:L)+SUMIF(RD!$C:$C,'รับ-จ่าย ประจำวัน'!$B109,RD!L:L)+SUMIF('FG,ออนไล,คัดแยก'!$C:$C,'รับ-จ่าย ประจำวัน'!$B109,'FG,ออนไล,คัดแยก'!L:L)</f>
        <v>0</v>
      </c>
      <c r="AT109" s="16">
        <f>SUMIF(เตรียมส่วนผสม!$C:$C,'รับ-จ่าย ประจำวัน'!$B109,เตรียมส่วนผสม!M:M)+SUMIF(กวนไส้!$C:$C,'รับ-จ่าย ประจำวัน'!$B109,กวนไส้!M:M)+SUMIF(ผลิต1!$C:$C,'รับ-จ่าย ประจำวัน'!$B109,ผลิต1!M:M)+SUMIF(ผลิต2!$C:$C,'รับ-จ่าย ประจำวัน'!$B109,ผลิต2!M:M)+SUMIF(เส้นแต่งหน้าขนมเค้ก!$C:$C,'รับ-จ่าย ประจำวัน'!$B109,เส้นแต่งหน้าขนมเค้ก!M:M)+SUMIF(แพ็ค!$C:$C,'รับ-จ่าย ประจำวัน'!$B109,แพ็ค!M:M)+SUMIF(ธุรการ!$C:$C,'รับ-จ่าย ประจำวัน'!$B109,ธุรการ!M:M)+SUMIF(เส้นแต่งหน้าขนมปัง!$C:$C,'รับ-จ่าย ประจำวัน'!$B109,เส้นแต่งหน้าขนมปัง!M:M)+SUMIF('วางแผนBC,CJ'!$C:$C,'รับ-จ่าย ประจำวัน'!$B109,'วางแผนBC,CJ'!M:M)+SUMIF(RD!$C:$C,'รับ-จ่าย ประจำวัน'!$B109,RD!M:M)+SUMIF('FG,ออนไล,คัดแยก'!$C:$C,'รับ-จ่าย ประจำวัน'!$B109,'FG,ออนไล,คัดแยก'!M:M)</f>
        <v>0</v>
      </c>
      <c r="AU109" s="16">
        <f>SUMIF(เตรียมส่วนผสม!$C:$C,'รับ-จ่าย ประจำวัน'!$B109,เตรียมส่วนผสม!N:N)+SUMIF(กวนไส้!$C:$C,'รับ-จ่าย ประจำวัน'!$B109,กวนไส้!N:N)+SUMIF(ผลิต1!$C:$C,'รับ-จ่าย ประจำวัน'!$B109,ผลิต1!N:N)+SUMIF(ผลิต2!$C:$C,'รับ-จ่าย ประจำวัน'!$B109,ผลิต2!N:N)+SUMIF(เส้นแต่งหน้าขนมเค้ก!$C:$C,'รับ-จ่าย ประจำวัน'!$B109,เส้นแต่งหน้าขนมเค้ก!N:N)+SUMIF(แพ็ค!$C:$C,'รับ-จ่าย ประจำวัน'!$B109,แพ็ค!N:N)+SUMIF(ธุรการ!$C:$C,'รับ-จ่าย ประจำวัน'!$B109,ธุรการ!N:N)+SUMIF(เส้นแต่งหน้าขนมปัง!$C:$C,'รับ-จ่าย ประจำวัน'!$B109,เส้นแต่งหน้าขนมปัง!N:N)+SUMIF('วางแผนBC,CJ'!$C:$C,'รับ-จ่าย ประจำวัน'!$B109,'วางแผนBC,CJ'!N:N)+SUMIF(RD!$C:$C,'รับ-จ่าย ประจำวัน'!$B109,RD!N:N)+SUMIF('FG,ออนไล,คัดแยก'!$C:$C,'รับ-จ่าย ประจำวัน'!$B109,'FG,ออนไล,คัดแยก'!N:N)</f>
        <v>0</v>
      </c>
      <c r="AV109" s="16">
        <f>SUMIF(เตรียมส่วนผสม!$C:$C,'รับ-จ่าย ประจำวัน'!$B109,เตรียมส่วนผสม!O:O)+SUMIF(กวนไส้!$C:$C,'รับ-จ่าย ประจำวัน'!$B109,กวนไส้!O:O)+SUMIF(ผลิต1!$C:$C,'รับ-จ่าย ประจำวัน'!$B109,ผลิต1!O:O)+SUMIF(ผลิต2!$C:$C,'รับ-จ่าย ประจำวัน'!$B109,ผลิต2!O:O)+SUMIF(เส้นแต่งหน้าขนมเค้ก!$C:$C,'รับ-จ่าย ประจำวัน'!$B109,เส้นแต่งหน้าขนมเค้ก!O:O)+SUMIF(แพ็ค!$C:$C,'รับ-จ่าย ประจำวัน'!$B109,แพ็ค!O:O)+SUMIF(ธุรการ!$C:$C,'รับ-จ่าย ประจำวัน'!$B109,ธุรการ!O:O)+SUMIF(เส้นแต่งหน้าขนมปัง!$C:$C,'รับ-จ่าย ประจำวัน'!$B109,เส้นแต่งหน้าขนมปัง!O:O)+SUMIF('วางแผนBC,CJ'!$C:$C,'รับ-จ่าย ประจำวัน'!$B109,'วางแผนBC,CJ'!O:O)+SUMIF(RD!$C:$C,'รับ-จ่าย ประจำวัน'!$B109,RD!O:O)+SUMIF('FG,ออนไล,คัดแยก'!$C:$C,'รับ-จ่าย ประจำวัน'!$B109,'FG,ออนไล,คัดแยก'!O:O)</f>
        <v>0</v>
      </c>
      <c r="AW109" s="16">
        <f>SUMIF(เตรียมส่วนผสม!$C:$C,'รับ-จ่าย ประจำวัน'!$B109,เตรียมส่วนผสม!P:P)+SUMIF(กวนไส้!$C:$C,'รับ-จ่าย ประจำวัน'!$B109,กวนไส้!P:P)+SUMIF(ผลิต1!$C:$C,'รับ-จ่าย ประจำวัน'!$B109,ผลิต1!P:P)+SUMIF(ผลิต2!$C:$C,'รับ-จ่าย ประจำวัน'!$B109,ผลิต2!P:P)+SUMIF(เส้นแต่งหน้าขนมเค้ก!$C:$C,'รับ-จ่าย ประจำวัน'!$B109,เส้นแต่งหน้าขนมเค้ก!P:P)+SUMIF(แพ็ค!$C:$C,'รับ-จ่าย ประจำวัน'!$B109,แพ็ค!P:P)+SUMIF(ธุรการ!$C:$C,'รับ-จ่าย ประจำวัน'!$B109,ธุรการ!P:P)+SUMIF(เส้นแต่งหน้าขนมปัง!$C:$C,'รับ-จ่าย ประจำวัน'!$B109,เส้นแต่งหน้าขนมปัง!P:P)+SUMIF('วางแผนBC,CJ'!$C:$C,'รับ-จ่าย ประจำวัน'!$B109,'วางแผนBC,CJ'!P:P)+SUMIF(RD!$C:$C,'รับ-จ่าย ประจำวัน'!$B109,RD!P:P)+SUMIF('FG,ออนไล,คัดแยก'!$C:$C,'รับ-จ่าย ประจำวัน'!$B109,'FG,ออนไล,คัดแยก'!P:P)</f>
        <v>0</v>
      </c>
      <c r="AX109" s="16">
        <f>SUMIF(เตรียมส่วนผสม!$C:$C,'รับ-จ่าย ประจำวัน'!$B109,เตรียมส่วนผสม!Q:Q)+SUMIF(กวนไส้!$C:$C,'รับ-จ่าย ประจำวัน'!$B109,กวนไส้!Q:Q)+SUMIF(ผลิต1!$C:$C,'รับ-จ่าย ประจำวัน'!$B109,ผลิต1!Q:Q)+SUMIF(ผลิต2!$C:$C,'รับ-จ่าย ประจำวัน'!$B109,ผลิต2!Q:Q)+SUMIF(เส้นแต่งหน้าขนมเค้ก!$C:$C,'รับ-จ่าย ประจำวัน'!$B109,เส้นแต่งหน้าขนมเค้ก!Q:Q)+SUMIF(แพ็ค!$C:$C,'รับ-จ่าย ประจำวัน'!$B109,แพ็ค!Q:Q)+SUMIF(ธุรการ!$C:$C,'รับ-จ่าย ประจำวัน'!$B109,ธุรการ!Q:Q)+SUMIF(เส้นแต่งหน้าขนมปัง!$C:$C,'รับ-จ่าย ประจำวัน'!$B109,เส้นแต่งหน้าขนมปัง!Q:Q)+SUMIF('วางแผนBC,CJ'!$C:$C,'รับ-จ่าย ประจำวัน'!$B109,'วางแผนBC,CJ'!Q:Q)+SUMIF(RD!$C:$C,'รับ-จ่าย ประจำวัน'!$B109,RD!Q:Q)+SUMIF('FG,ออนไล,คัดแยก'!$C:$C,'รับ-จ่าย ประจำวัน'!$B109,'FG,ออนไล,คัดแยก'!Q:Q)</f>
        <v>0</v>
      </c>
      <c r="AY109" s="16">
        <f>SUMIF(เตรียมส่วนผสม!$C:$C,'รับ-จ่าย ประจำวัน'!$B109,เตรียมส่วนผสม!R:R)+SUMIF(กวนไส้!$C:$C,'รับ-จ่าย ประจำวัน'!$B109,กวนไส้!R:R)+SUMIF(ผลิต1!$C:$C,'รับ-จ่าย ประจำวัน'!$B109,ผลิต1!R:R)+SUMIF(ผลิต2!$C:$C,'รับ-จ่าย ประจำวัน'!$B109,ผลิต2!R:R)+SUMIF(เส้นแต่งหน้าขนมเค้ก!$C:$C,'รับ-จ่าย ประจำวัน'!$B109,เส้นแต่งหน้าขนมเค้ก!R:R)+SUMIF(แพ็ค!$C:$C,'รับ-จ่าย ประจำวัน'!$B109,แพ็ค!R:R)+SUMIF(ธุรการ!$C:$C,'รับ-จ่าย ประจำวัน'!$B109,ธุรการ!R:R)+SUMIF(เส้นแต่งหน้าขนมปัง!$C:$C,'รับ-จ่าย ประจำวัน'!$B109,เส้นแต่งหน้าขนมปัง!R:R)+SUMIF('วางแผนBC,CJ'!$C:$C,'รับ-จ่าย ประจำวัน'!$B109,'วางแผนBC,CJ'!R:R)+SUMIF(RD!$C:$C,'รับ-จ่าย ประจำวัน'!$B109,RD!R:R)+SUMIF('FG,ออนไล,คัดแยก'!$C:$C,'รับ-จ่าย ประจำวัน'!$B109,'FG,ออนไล,คัดแยก'!R:R)</f>
        <v>0</v>
      </c>
      <c r="AZ109" s="16">
        <f>SUMIF(เตรียมส่วนผสม!$C:$C,'รับ-จ่าย ประจำวัน'!$B109,เตรียมส่วนผสม!S:S)+SUMIF(กวนไส้!$C:$C,'รับ-จ่าย ประจำวัน'!$B109,กวนไส้!S:S)+SUMIF(ผลิต1!$C:$C,'รับ-จ่าย ประจำวัน'!$B109,ผลิต1!S:S)+SUMIF(ผลิต2!$C:$C,'รับ-จ่าย ประจำวัน'!$B109,ผลิต2!S:S)+SUMIF(เส้นแต่งหน้าขนมเค้ก!$C:$C,'รับ-จ่าย ประจำวัน'!$B109,เส้นแต่งหน้าขนมเค้ก!S:S)+SUMIF(แพ็ค!$C:$C,'รับ-จ่าย ประจำวัน'!$B109,แพ็ค!S:S)+SUMIF(ธุรการ!$C:$C,'รับ-จ่าย ประจำวัน'!$B109,ธุรการ!S:S)+SUMIF(เส้นแต่งหน้าขนมปัง!$C:$C,'รับ-จ่าย ประจำวัน'!$B109,เส้นแต่งหน้าขนมปัง!S:S)+SUMIF('วางแผนBC,CJ'!$C:$C,'รับ-จ่าย ประจำวัน'!$B109,'วางแผนBC,CJ'!S:S)+SUMIF(RD!$C:$C,'รับ-จ่าย ประจำวัน'!$B109,RD!S:S)+SUMIF('FG,ออนไล,คัดแยก'!$C:$C,'รับ-จ่าย ประจำวัน'!$B109,'FG,ออนไล,คัดแยก'!S:S)</f>
        <v>0</v>
      </c>
      <c r="BA109" s="16">
        <f>SUMIF(เตรียมส่วนผสม!$C:$C,'รับ-จ่าย ประจำวัน'!$B109,เตรียมส่วนผสม!T:T)+SUMIF(กวนไส้!$C:$C,'รับ-จ่าย ประจำวัน'!$B109,กวนไส้!T:T)+SUMIF(ผลิต1!$C:$C,'รับ-จ่าย ประจำวัน'!$B109,ผลิต1!T:T)+SUMIF(ผลิต2!$C:$C,'รับ-จ่าย ประจำวัน'!$B109,ผลิต2!T:T)+SUMIF(เส้นแต่งหน้าขนมเค้ก!$C:$C,'รับ-จ่าย ประจำวัน'!$B109,เส้นแต่งหน้าขนมเค้ก!T:T)+SUMIF(แพ็ค!$C:$C,'รับ-จ่าย ประจำวัน'!$B109,แพ็ค!T:T)+SUMIF(ธุรการ!$C:$C,'รับ-จ่าย ประจำวัน'!$B109,ธุรการ!T:T)+SUMIF(เส้นแต่งหน้าขนมปัง!$C:$C,'รับ-จ่าย ประจำวัน'!$B109,เส้นแต่งหน้าขนมปัง!T:T)+SUMIF('วางแผนBC,CJ'!$C:$C,'รับ-จ่าย ประจำวัน'!$B109,'วางแผนBC,CJ'!T:T)+SUMIF(RD!$C:$C,'รับ-จ่าย ประจำวัน'!$B109,RD!T:T)+SUMIF('FG,ออนไล,คัดแยก'!$C:$C,'รับ-จ่าย ประจำวัน'!$B109,'FG,ออนไล,คัดแยก'!T:T)</f>
        <v>0</v>
      </c>
      <c r="BB109" s="16">
        <f>SUMIF(เตรียมส่วนผสม!$C:$C,'รับ-จ่าย ประจำวัน'!$B109,เตรียมส่วนผสม!U:U)+SUMIF(กวนไส้!$C:$C,'รับ-จ่าย ประจำวัน'!$B109,กวนไส้!U:U)+SUMIF(ผลิต1!$C:$C,'รับ-จ่าย ประจำวัน'!$B109,ผลิต1!U:U)+SUMIF(ผลิต2!$C:$C,'รับ-จ่าย ประจำวัน'!$B109,ผลิต2!U:U)+SUMIF(เส้นแต่งหน้าขนมเค้ก!$C:$C,'รับ-จ่าย ประจำวัน'!$B109,เส้นแต่งหน้าขนมเค้ก!U:U)+SUMIF(แพ็ค!$C:$C,'รับ-จ่าย ประจำวัน'!$B109,แพ็ค!U:U)+SUMIF(ธุรการ!$C:$C,'รับ-จ่าย ประจำวัน'!$B109,ธุรการ!U:U)+SUMIF(เส้นแต่งหน้าขนมปัง!$C:$C,'รับ-จ่าย ประจำวัน'!$B109,เส้นแต่งหน้าขนมปัง!U:U)+SUMIF('วางแผนBC,CJ'!$C:$C,'รับ-จ่าย ประจำวัน'!$B109,'วางแผนBC,CJ'!U:U)+SUMIF(RD!$C:$C,'รับ-จ่าย ประจำวัน'!$B109,RD!U:U)+SUMIF('FG,ออนไล,คัดแยก'!$C:$C,'รับ-จ่าย ประจำวัน'!$B109,'FG,ออนไล,คัดแยก'!U:U)</f>
        <v>0</v>
      </c>
      <c r="BC109" s="16">
        <f>SUMIF(เตรียมส่วนผสม!$C:$C,'รับ-จ่าย ประจำวัน'!$B109,เตรียมส่วนผสม!V:V)+SUMIF(กวนไส้!$C:$C,'รับ-จ่าย ประจำวัน'!$B109,กวนไส้!V:V)+SUMIF(ผลิต1!$C:$C,'รับ-จ่าย ประจำวัน'!$B109,ผลิต1!V:V)+SUMIF(ผลิต2!$C:$C,'รับ-จ่าย ประจำวัน'!$B109,ผลิต2!V:V)+SUMIF(เส้นแต่งหน้าขนมเค้ก!$C:$C,'รับ-จ่าย ประจำวัน'!$B109,เส้นแต่งหน้าขนมเค้ก!V:V)+SUMIF(แพ็ค!$C:$C,'รับ-จ่าย ประจำวัน'!$B109,แพ็ค!V:V)+SUMIF(ธุรการ!$C:$C,'รับ-จ่าย ประจำวัน'!$B109,ธุรการ!V:V)+SUMIF(เส้นแต่งหน้าขนมปัง!$C:$C,'รับ-จ่าย ประจำวัน'!$B109,เส้นแต่งหน้าขนมปัง!V:V)+SUMIF('วางแผนBC,CJ'!$C:$C,'รับ-จ่าย ประจำวัน'!$B109,'วางแผนBC,CJ'!V:V)+SUMIF(RD!$C:$C,'รับ-จ่าย ประจำวัน'!$B109,RD!V:V)+SUMIF('FG,ออนไล,คัดแยก'!$C:$C,'รับ-จ่าย ประจำวัน'!$B109,'FG,ออนไล,คัดแยก'!V:V)</f>
        <v>0</v>
      </c>
      <c r="BD109" s="16">
        <f>SUMIF(เตรียมส่วนผสม!$C:$C,'รับ-จ่าย ประจำวัน'!$B109,เตรียมส่วนผสม!W:W)+SUMIF(กวนไส้!$C:$C,'รับ-จ่าย ประจำวัน'!$B109,กวนไส้!W:W)+SUMIF(ผลิต1!$C:$C,'รับ-จ่าย ประจำวัน'!$B109,ผลิต1!W:W)+SUMIF(ผลิต2!$C:$C,'รับ-จ่าย ประจำวัน'!$B109,ผลิต2!W:W)+SUMIF(เส้นแต่งหน้าขนมเค้ก!$C:$C,'รับ-จ่าย ประจำวัน'!$B109,เส้นแต่งหน้าขนมเค้ก!W:W)+SUMIF(แพ็ค!$C:$C,'รับ-จ่าย ประจำวัน'!$B109,แพ็ค!W:W)+SUMIF(ธุรการ!$C:$C,'รับ-จ่าย ประจำวัน'!$B109,ธุรการ!W:W)+SUMIF(เส้นแต่งหน้าขนมปัง!$C:$C,'รับ-จ่าย ประจำวัน'!$B109,เส้นแต่งหน้าขนมปัง!W:W)+SUMIF('วางแผนBC,CJ'!$C:$C,'รับ-จ่าย ประจำวัน'!$B109,'วางแผนBC,CJ'!W:W)+SUMIF(RD!$C:$C,'รับ-จ่าย ประจำวัน'!$B109,RD!W:W)+SUMIF('FG,ออนไล,คัดแยก'!$C:$C,'รับ-จ่าย ประจำวัน'!$B109,'FG,ออนไล,คัดแยก'!W:W)</f>
        <v>0</v>
      </c>
      <c r="BE109" s="16">
        <f>SUMIF(เตรียมส่วนผสม!$C:$C,'รับ-จ่าย ประจำวัน'!$B109,เตรียมส่วนผสม!X:X)+SUMIF(กวนไส้!$C:$C,'รับ-จ่าย ประจำวัน'!$B109,กวนไส้!X:X)+SUMIF(ผลิต1!$C:$C,'รับ-จ่าย ประจำวัน'!$B109,ผลิต1!X:X)+SUMIF(ผลิต2!$C:$C,'รับ-จ่าย ประจำวัน'!$B109,ผลิต2!X:X)+SUMIF(เส้นแต่งหน้าขนมเค้ก!$C:$C,'รับ-จ่าย ประจำวัน'!$B109,เส้นแต่งหน้าขนมเค้ก!X:X)+SUMIF(แพ็ค!$C:$C,'รับ-จ่าย ประจำวัน'!$B109,แพ็ค!X:X)+SUMIF(ธุรการ!$C:$C,'รับ-จ่าย ประจำวัน'!$B109,ธุรการ!X:X)+SUMIF(เส้นแต่งหน้าขนมปัง!$C:$C,'รับ-จ่าย ประจำวัน'!$B109,เส้นแต่งหน้าขนมปัง!X:X)+SUMIF('วางแผนBC,CJ'!$C:$C,'รับ-จ่าย ประจำวัน'!$B109,'วางแผนBC,CJ'!X:X)+SUMIF(RD!$C:$C,'รับ-จ่าย ประจำวัน'!$B109,RD!X:X)+SUMIF('FG,ออนไล,คัดแยก'!$C:$C,'รับ-จ่าย ประจำวัน'!$B109,'FG,ออนไล,คัดแยก'!X:X)</f>
        <v>0</v>
      </c>
      <c r="BF109" s="16">
        <f>SUMIF(เตรียมส่วนผสม!$C:$C,'รับ-จ่าย ประจำวัน'!$B109,เตรียมส่วนผสม!Y:Y)+SUMIF(กวนไส้!$C:$C,'รับ-จ่าย ประจำวัน'!$B109,กวนไส้!Y:Y)+SUMIF(ผลิต1!$C:$C,'รับ-จ่าย ประจำวัน'!$B109,ผลิต1!Y:Y)+SUMIF(ผลิต2!$C:$C,'รับ-จ่าย ประจำวัน'!$B109,ผลิต2!Y:Y)+SUMIF(เส้นแต่งหน้าขนมเค้ก!$C:$C,'รับ-จ่าย ประจำวัน'!$B109,เส้นแต่งหน้าขนมเค้ก!Y:Y)+SUMIF(แพ็ค!$C:$C,'รับ-จ่าย ประจำวัน'!$B109,แพ็ค!Y:Y)+SUMIF(ธุรการ!$C:$C,'รับ-จ่าย ประจำวัน'!$B109,ธุรการ!Y:Y)+SUMIF(เส้นแต่งหน้าขนมปัง!$C:$C,'รับ-จ่าย ประจำวัน'!$B109,เส้นแต่งหน้าขนมปัง!Y:Y)+SUMIF('วางแผนBC,CJ'!$C:$C,'รับ-จ่าย ประจำวัน'!$B109,'วางแผนBC,CJ'!Y:Y)+SUMIF(RD!$C:$C,'รับ-จ่าย ประจำวัน'!$B109,RD!Y:Y)+SUMIF('FG,ออนไล,คัดแยก'!$C:$C,'รับ-จ่าย ประจำวัน'!$B109,'FG,ออนไล,คัดแยก'!Y:Y)</f>
        <v>0</v>
      </c>
      <c r="BG109" s="16">
        <f>SUMIF(เตรียมส่วนผสม!$C:$C,'รับ-จ่าย ประจำวัน'!$B109,เตรียมส่วนผสม!Z:Z)+SUMIF(กวนไส้!$C:$C,'รับ-จ่าย ประจำวัน'!$B109,กวนไส้!Z:Z)+SUMIF(ผลิต1!$C:$C,'รับ-จ่าย ประจำวัน'!$B109,ผลิต1!Z:Z)+SUMIF(ผลิต2!$C:$C,'รับ-จ่าย ประจำวัน'!$B109,ผลิต2!Z:Z)+SUMIF(เส้นแต่งหน้าขนมเค้ก!$C:$C,'รับ-จ่าย ประจำวัน'!$B109,เส้นแต่งหน้าขนมเค้ก!Z:Z)+SUMIF(แพ็ค!$C:$C,'รับ-จ่าย ประจำวัน'!$B109,แพ็ค!Z:Z)+SUMIF(ธุรการ!$C:$C,'รับ-จ่าย ประจำวัน'!$B109,ธุรการ!Z:Z)+SUMIF(เส้นแต่งหน้าขนมปัง!$C:$C,'รับ-จ่าย ประจำวัน'!$B109,เส้นแต่งหน้าขนมปัง!Z:Z)+SUMIF('วางแผนBC,CJ'!$C:$C,'รับ-จ่าย ประจำวัน'!$B109,'วางแผนBC,CJ'!Z:Z)+SUMIF(RD!$C:$C,'รับ-จ่าย ประจำวัน'!$B109,RD!Z:Z)+SUMIF('FG,ออนไล,คัดแยก'!$C:$C,'รับ-จ่าย ประจำวัน'!$B109,'FG,ออนไล,คัดแยก'!Z:Z)</f>
        <v>0</v>
      </c>
      <c r="BH109" s="16">
        <f>SUMIF(เตรียมส่วนผสม!$C:$C,'รับ-จ่าย ประจำวัน'!$B109,เตรียมส่วนผสม!AA:AA)+SUMIF(กวนไส้!$C:$C,'รับ-จ่าย ประจำวัน'!$B109,กวนไส้!AA:AA)+SUMIF(ผลิต1!$C:$C,'รับ-จ่าย ประจำวัน'!$B109,ผลิต1!AA:AA)+SUMIF(ผลิต2!$C:$C,'รับ-จ่าย ประจำวัน'!$B109,ผลิต2!AA:AA)+SUMIF(เส้นแต่งหน้าขนมเค้ก!$C:$C,'รับ-จ่าย ประจำวัน'!$B109,เส้นแต่งหน้าขนมเค้ก!AA:AA)+SUMIF(แพ็ค!$C:$C,'รับ-จ่าย ประจำวัน'!$B109,แพ็ค!AA:AA)+SUMIF(ธุรการ!$C:$C,'รับ-จ่าย ประจำวัน'!$B109,ธุรการ!AA:AA)+SUMIF(เส้นแต่งหน้าขนมปัง!$C:$C,'รับ-จ่าย ประจำวัน'!$B109,เส้นแต่งหน้าขนมปัง!AA:AA)+SUMIF('วางแผนBC,CJ'!$C:$C,'รับ-จ่าย ประจำวัน'!$B109,'วางแผนBC,CJ'!AA:AA)+SUMIF(RD!$C:$C,'รับ-จ่าย ประจำวัน'!$B109,RD!AA:AA)+SUMIF('FG,ออนไล,คัดแยก'!$C:$C,'รับ-จ่าย ประจำวัน'!$B109,'FG,ออนไล,คัดแยก'!AA:AA)</f>
        <v>0</v>
      </c>
      <c r="BI109" s="16">
        <f>SUMIF(เตรียมส่วนผสม!$C:$C,'รับ-จ่าย ประจำวัน'!$B109,เตรียมส่วนผสม!AB:AB)+SUMIF(กวนไส้!$C:$C,'รับ-จ่าย ประจำวัน'!$B109,กวนไส้!AB:AB)+SUMIF(ผลิต1!$C:$C,'รับ-จ่าย ประจำวัน'!$B109,ผลิต1!AB:AB)+SUMIF(ผลิต2!$C:$C,'รับ-จ่าย ประจำวัน'!$B109,ผลิต2!AB:AB)+SUMIF(เส้นแต่งหน้าขนมเค้ก!$C:$C,'รับ-จ่าย ประจำวัน'!$B109,เส้นแต่งหน้าขนมเค้ก!AB:AB)+SUMIF(แพ็ค!$C:$C,'รับ-จ่าย ประจำวัน'!$B109,แพ็ค!AB:AB)+SUMIF(ธุรการ!$C:$C,'รับ-จ่าย ประจำวัน'!$B109,ธุรการ!AB:AB)+SUMIF(เส้นแต่งหน้าขนมปัง!$C:$C,'รับ-จ่าย ประจำวัน'!$B109,เส้นแต่งหน้าขนมปัง!AB:AB)+SUMIF('วางแผนBC,CJ'!$C:$C,'รับ-จ่าย ประจำวัน'!$B109,'วางแผนBC,CJ'!AB:AB)+SUMIF(RD!$C:$C,'รับ-จ่าย ประจำวัน'!$B109,RD!AB:AB)+SUMIF('FG,ออนไล,คัดแยก'!$C:$C,'รับ-จ่าย ประจำวัน'!$B109,'FG,ออนไล,คัดแยก'!AB:AB)</f>
        <v>0</v>
      </c>
      <c r="BJ109" s="16">
        <f>SUMIF(เตรียมส่วนผสม!$C:$C,'รับ-จ่าย ประจำวัน'!$B109,เตรียมส่วนผสม!AC:AC)+SUMIF(กวนไส้!$C:$C,'รับ-จ่าย ประจำวัน'!$B109,กวนไส้!AC:AC)+SUMIF(ผลิต1!$C:$C,'รับ-จ่าย ประจำวัน'!$B109,ผลิต1!AC:AC)+SUMIF(ผลิต2!$C:$C,'รับ-จ่าย ประจำวัน'!$B109,ผลิต2!AC:AC)+SUMIF(เส้นแต่งหน้าขนมเค้ก!$C:$C,'รับ-จ่าย ประจำวัน'!$B109,เส้นแต่งหน้าขนมเค้ก!AC:AC)+SUMIF(แพ็ค!$C:$C,'รับ-จ่าย ประจำวัน'!$B109,แพ็ค!AC:AC)+SUMIF(ธุรการ!$C:$C,'รับ-จ่าย ประจำวัน'!$B109,ธุรการ!AC:AC)+SUMIF(เส้นแต่งหน้าขนมปัง!$C:$C,'รับ-จ่าย ประจำวัน'!$B109,เส้นแต่งหน้าขนมปัง!AC:AC)+SUMIF('วางแผนBC,CJ'!$C:$C,'รับ-จ่าย ประจำวัน'!$B109,'วางแผนBC,CJ'!AC:AC)+SUMIF(RD!$C:$C,'รับ-จ่าย ประจำวัน'!$B109,RD!AC:AC)+SUMIF('FG,ออนไล,คัดแยก'!$C:$C,'รับ-จ่าย ประจำวัน'!$B109,'FG,ออนไล,คัดแยก'!AC:AC)</f>
        <v>0</v>
      </c>
      <c r="BK109" s="16">
        <f>SUMIF(เตรียมส่วนผสม!$C:$C,'รับ-จ่าย ประจำวัน'!$B109,เตรียมส่วนผสม!AD:AD)+SUMIF(กวนไส้!$C:$C,'รับ-จ่าย ประจำวัน'!$B109,กวนไส้!AD:AD)+SUMIF(ผลิต1!$C:$C,'รับ-จ่าย ประจำวัน'!$B109,ผลิต1!AD:AD)+SUMIF(ผลิต2!$C:$C,'รับ-จ่าย ประจำวัน'!$B109,ผลิต2!AD:AD)+SUMIF(เส้นแต่งหน้าขนมเค้ก!$C:$C,'รับ-จ่าย ประจำวัน'!$B109,เส้นแต่งหน้าขนมเค้ก!AD:AD)+SUMIF(แพ็ค!$C:$C,'รับ-จ่าย ประจำวัน'!$B109,แพ็ค!AD:AD)+SUMIF(ธุรการ!$C:$C,'รับ-จ่าย ประจำวัน'!$B109,ธุรการ!AD:AD)+SUMIF(เส้นแต่งหน้าขนมปัง!$C:$C,'รับ-จ่าย ประจำวัน'!$B109,เส้นแต่งหน้าขนมปัง!AD:AD)+SUMIF('วางแผนBC,CJ'!$C:$C,'รับ-จ่าย ประจำวัน'!$B109,'วางแผนBC,CJ'!AD:AD)+SUMIF(RD!$C:$C,'รับ-จ่าย ประจำวัน'!$B109,RD!AD:AD)+SUMIF('FG,ออนไล,คัดแยก'!$C:$C,'รับ-จ่าย ประจำวัน'!$B109,'FG,ออนไล,คัดแยก'!AD:AD)</f>
        <v>0</v>
      </c>
      <c r="BL109" s="16">
        <f>SUMIF(เตรียมส่วนผสม!$C:$C,'รับ-จ่าย ประจำวัน'!$B109,เตรียมส่วนผสม!AE:AE)+SUMIF(กวนไส้!$C:$C,'รับ-จ่าย ประจำวัน'!$B109,กวนไส้!AE:AE)+SUMIF(ผลิต1!$C:$C,'รับ-จ่าย ประจำวัน'!$B109,ผลิต1!AE:AE)+SUMIF(ผลิต2!$C:$C,'รับ-จ่าย ประจำวัน'!$B109,ผลิต2!AE:AE)+SUMIF(เส้นแต่งหน้าขนมเค้ก!$C:$C,'รับ-จ่าย ประจำวัน'!$B109,เส้นแต่งหน้าขนมเค้ก!AE:AE)+SUMIF(แพ็ค!$C:$C,'รับ-จ่าย ประจำวัน'!$B109,แพ็ค!AE:AE)+SUMIF(ธุรการ!$C:$C,'รับ-จ่าย ประจำวัน'!$B109,ธุรการ!AE:AE)+SUMIF(เส้นแต่งหน้าขนมปัง!$C:$C,'รับ-จ่าย ประจำวัน'!$B109,เส้นแต่งหน้าขนมปัง!AE:AE)+SUMIF('วางแผนBC,CJ'!$C:$C,'รับ-จ่าย ประจำวัน'!$B109,'วางแผนBC,CJ'!AE:AE)+SUMIF(RD!$C:$C,'รับ-จ่าย ประจำวัน'!$B109,RD!AE:AE)+SUMIF('FG,ออนไล,คัดแยก'!$C:$C,'รับ-จ่าย ประจำวัน'!$B109,'FG,ออนไล,คัดแยก'!AE:AE)</f>
        <v>0</v>
      </c>
      <c r="BM109" s="16">
        <f>SUMIF(เตรียมส่วนผสม!$C:$C,'รับ-จ่าย ประจำวัน'!$B109,เตรียมส่วนผสม!AF:AF)+SUMIF(กวนไส้!$C:$C,'รับ-จ่าย ประจำวัน'!$B109,กวนไส้!AF:AF)+SUMIF(ผลิต1!$C:$C,'รับ-จ่าย ประจำวัน'!$B109,ผลิต1!AF:AF)+SUMIF(ผลิต2!$C:$C,'รับ-จ่าย ประจำวัน'!$B109,ผลิต2!AF:AF)+SUMIF(เส้นแต่งหน้าขนมเค้ก!$C:$C,'รับ-จ่าย ประจำวัน'!$B109,เส้นแต่งหน้าขนมเค้ก!AF:AF)+SUMIF(แพ็ค!$C:$C,'รับ-จ่าย ประจำวัน'!$B109,แพ็ค!AF:AF)+SUMIF(ธุรการ!$C:$C,'รับ-จ่าย ประจำวัน'!$B109,ธุรการ!AF:AF)+SUMIF(เส้นแต่งหน้าขนมปัง!$C:$C,'รับ-จ่าย ประจำวัน'!$B109,เส้นแต่งหน้าขนมปัง!AF:AF)+SUMIF('วางแผนBC,CJ'!$C:$C,'รับ-จ่าย ประจำวัน'!$B109,'วางแผนBC,CJ'!AF:AF)+SUMIF(RD!$C:$C,'รับ-จ่าย ประจำวัน'!$B109,RD!AF:AF)+SUMIF('FG,ออนไล,คัดแยก'!$C:$C,'รับ-จ่าย ประจำวัน'!$B109,'FG,ออนไล,คัดแยก'!AF:AF)</f>
        <v>100</v>
      </c>
      <c r="BN109" s="16">
        <f>SUMIF(เตรียมส่วนผสม!$C:$C,'รับ-จ่าย ประจำวัน'!$B109,เตรียมส่วนผสม!AG:AG)+SUMIF(กวนไส้!$C:$C,'รับ-จ่าย ประจำวัน'!$B109,กวนไส้!AG:AG)+SUMIF(ผลิต1!$C:$C,'รับ-จ่าย ประจำวัน'!$B109,ผลิต1!AG:AG)+SUMIF(ผลิต2!$C:$C,'รับ-จ่าย ประจำวัน'!$B109,ผลิต2!AG:AG)+SUMIF(เส้นแต่งหน้าขนมเค้ก!$C:$C,'รับ-จ่าย ประจำวัน'!$B109,เส้นแต่งหน้าขนมเค้ก!AG:AG)+SUMIF(แพ็ค!$C:$C,'รับ-จ่าย ประจำวัน'!$B109,แพ็ค!AG:AG)+SUMIF(ธุรการ!$C:$C,'รับ-จ่าย ประจำวัน'!$B109,ธุรการ!AG:AG)+SUMIF(เส้นแต่งหน้าขนมปัง!$C:$C,'รับ-จ่าย ประจำวัน'!$B109,เส้นแต่งหน้าขนมปัง!AG:AG)+SUMIF('วางแผนBC,CJ'!$C:$C,'รับ-จ่าย ประจำวัน'!$B109,'วางแผนBC,CJ'!AG:AG)+SUMIF(RD!$C:$C,'รับ-จ่าย ประจำวัน'!$B109,RD!AG:AG)+SUMIF('FG,ออนไล,คัดแยก'!$C:$C,'รับ-จ่าย ประจำวัน'!$B109,'FG,ออนไล,คัดแยก'!AG:AG)</f>
        <v>0</v>
      </c>
      <c r="BO109" s="16">
        <f>SUMIF(เตรียมส่วนผสม!$C:$C,'รับ-จ่าย ประจำวัน'!$B109,เตรียมส่วนผสม!AH:AH)+SUMIF(กวนไส้!$C:$C,'รับ-จ่าย ประจำวัน'!$B109,กวนไส้!AH:AH)+SUMIF(ผลิต1!$C:$C,'รับ-จ่าย ประจำวัน'!$B109,ผลิต1!AH:AH)+SUMIF(ผลิต2!$C:$C,'รับ-จ่าย ประจำวัน'!$B109,ผลิต2!AH:AH)+SUMIF(เส้นแต่งหน้าขนมเค้ก!$C:$C,'รับ-จ่าย ประจำวัน'!$B109,เส้นแต่งหน้าขนมเค้ก!AH:AH)+SUMIF(แพ็ค!$C:$C,'รับ-จ่าย ประจำวัน'!$B109,แพ็ค!AH:AH)+SUMIF(ธุรการ!$C:$C,'รับ-จ่าย ประจำวัน'!$B109,ธุรการ!AH:AH)+SUMIF(เส้นแต่งหน้าขนมปัง!$C:$C,'รับ-จ่าย ประจำวัน'!$B109,เส้นแต่งหน้าขนมปัง!AH:AH)+SUMIF('วางแผนBC,CJ'!$C:$C,'รับ-จ่าย ประจำวัน'!$B109,'วางแผนBC,CJ'!AH:AH)+SUMIF(RD!$C:$C,'รับ-จ่าย ประจำวัน'!$B109,RD!AH:AH)+SUMIF('FG,ออนไล,คัดแยก'!$C:$C,'รับ-จ่าย ประจำวัน'!$B109,'FG,ออนไล,คัดแยก'!AH:AH)</f>
        <v>0</v>
      </c>
      <c r="BP109" s="16">
        <f>SUMIF(เตรียมส่วนผสม!$C:$C,'รับ-จ่าย ประจำวัน'!$B109,เตรียมส่วนผสม!AI:AI)+SUMIF(กวนไส้!$C:$C,'รับ-จ่าย ประจำวัน'!$B109,กวนไส้!AI:AI)+SUMIF(ผลิต1!$C:$C,'รับ-จ่าย ประจำวัน'!$B109,ผลิต1!AI:AI)+SUMIF(ผลิต2!$C:$C,'รับ-จ่าย ประจำวัน'!$B109,ผลิต2!AI:AI)+SUMIF(เส้นแต่งหน้าขนมเค้ก!$C:$C,'รับ-จ่าย ประจำวัน'!$B109,เส้นแต่งหน้าขนมเค้ก!AI:AI)+SUMIF(แพ็ค!$C:$C,'รับ-จ่าย ประจำวัน'!$B109,แพ็ค!AI:AI)+SUMIF(ธุรการ!$C:$C,'รับ-จ่าย ประจำวัน'!$B109,ธุรการ!AI:AI)+SUMIF(เส้นแต่งหน้าขนมปัง!$C:$C,'รับ-จ่าย ประจำวัน'!$B109,เส้นแต่งหน้าขนมปัง!AI:AI)+SUMIF('วางแผนBC,CJ'!$C:$C,'รับ-จ่าย ประจำวัน'!$B109,'วางแผนBC,CJ'!AI:AI)+SUMIF(RD!$C:$C,'รับ-จ่าย ประจำวัน'!$B109,RD!AI:AI)+SUMIF('FG,ออนไล,คัดแยก'!$C:$C,'รับ-จ่าย ประจำวัน'!$B109,'FG,ออนไล,คัดแยก'!AI:AI)</f>
        <v>0</v>
      </c>
      <c r="BQ109" s="16">
        <f>SUMIF(เตรียมส่วนผสม!$C:$C,'รับ-จ่าย ประจำวัน'!$B109,เตรียมส่วนผสม!AJ:AJ)+SUMIF(กวนไส้!$C:$C,'รับ-จ่าย ประจำวัน'!$B109,กวนไส้!AJ:AJ)+SUMIF(ผลิต1!$C:$C,'รับ-จ่าย ประจำวัน'!$B109,ผลิต1!AJ:AJ)+SUMIF(ผลิต2!$C:$C,'รับ-จ่าย ประจำวัน'!$B109,ผลิต2!AJ:AJ)+SUMIF(เส้นแต่งหน้าขนมเค้ก!$C:$C,'รับ-จ่าย ประจำวัน'!$B109,เส้นแต่งหน้าขนมเค้ก!AJ:AJ)+SUMIF(แพ็ค!$C:$C,'รับ-จ่าย ประจำวัน'!$B109,แพ็ค!AJ:AJ)+SUMIF(ธุรการ!$C:$C,'รับ-จ่าย ประจำวัน'!$B109,ธุรการ!AJ:AJ)+SUMIF(เส้นแต่งหน้าขนมปัง!$C:$C,'รับ-จ่าย ประจำวัน'!$B109,เส้นแต่งหน้าขนมปัง!AJ:AJ)+SUMIF('วางแผนBC,CJ'!$C:$C,'รับ-จ่าย ประจำวัน'!$B109,'วางแผนBC,CJ'!AJ:AJ)+SUMIF(RD!$C:$C,'รับ-จ่าย ประจำวัน'!$B109,RD!AJ:AJ)+SUMIF('FG,ออนไล,คัดแยก'!$C:$C,'รับ-จ่าย ประจำวัน'!$B109,'FG,ออนไล,คัดแยก'!AJ:AJ)</f>
        <v>0</v>
      </c>
      <c r="BR109" s="16">
        <f>SUMIF(เตรียมส่วนผสม!$C:$C,'รับ-จ่าย ประจำวัน'!$B109,เตรียมส่วนผสม!AK:AK)+SUMIF(กวนไส้!$C:$C,'รับ-จ่าย ประจำวัน'!$B109,กวนไส้!AK:AK)+SUMIF(ผลิต1!$C:$C,'รับ-จ่าย ประจำวัน'!$B109,ผลิต1!AK:AK)+SUMIF(ผลิต2!$C:$C,'รับ-จ่าย ประจำวัน'!$B109,ผลิต2!AK:AK)+SUMIF(เส้นแต่งหน้าขนมเค้ก!$C:$C,'รับ-จ่าย ประจำวัน'!$B109,เส้นแต่งหน้าขนมเค้ก!AK:AK)+SUMIF(แพ็ค!$C:$C,'รับ-จ่าย ประจำวัน'!$B109,แพ็ค!AK:AK)+SUMIF(ธุรการ!$C:$C,'รับ-จ่าย ประจำวัน'!$B109,ธุรการ!AK:AK)+SUMIF(เส้นแต่งหน้าขนมปัง!$C:$C,'รับ-จ่าย ประจำวัน'!$B109,เส้นแต่งหน้าขนมปัง!AK:AK)+SUMIF('วางแผนBC,CJ'!$C:$C,'รับ-จ่าย ประจำวัน'!$B109,'วางแผนBC,CJ'!AK:AK)+SUMIF(RD!$C:$C,'รับ-จ่าย ประจำวัน'!$B109,RD!AK:AK)+SUMIF('FG,ออนไล,คัดแยก'!$C:$C,'รับ-จ่าย ประจำวัน'!$B109,'FG,ออนไล,คัดแยก'!AK:AK)</f>
        <v>0</v>
      </c>
      <c r="BS109" s="16">
        <f>SUMIF(เตรียมส่วนผสม!$C:$C,'รับ-จ่าย ประจำวัน'!$B109,เตรียมส่วนผสม!AL:AL)+SUMIF(กวนไส้!$C:$C,'รับ-จ่าย ประจำวัน'!$B109,กวนไส้!AL:AL)+SUMIF(ผลิต1!$C:$C,'รับ-จ่าย ประจำวัน'!$B109,ผลิต1!AL:AL)+SUMIF(ผลิต2!$C:$C,'รับ-จ่าย ประจำวัน'!$B109,ผลิต2!AL:AL)+SUMIF(เส้นแต่งหน้าขนมเค้ก!$C:$C,'รับ-จ่าย ประจำวัน'!$B109,เส้นแต่งหน้าขนมเค้ก!AL:AL)+SUMIF(แพ็ค!$C:$C,'รับ-จ่าย ประจำวัน'!$B109,แพ็ค!AL:AL)+SUMIF(ธุรการ!$C:$C,'รับ-จ่าย ประจำวัน'!$B109,ธุรการ!AL:AL)+SUMIF(เส้นแต่งหน้าขนมปัง!$C:$C,'รับ-จ่าย ประจำวัน'!$B109,เส้นแต่งหน้าขนมปัง!AL:AL)+SUMIF('วางแผนBC,CJ'!$C:$C,'รับ-จ่าย ประจำวัน'!$B109,'วางแผนBC,CJ'!AL:AL)+SUMIF(RD!$C:$C,'รับ-จ่าย ประจำวัน'!$B109,RD!AL:AL)+SUMIF('FG,ออนไล,คัดแยก'!$C:$C,'รับ-จ่าย ประจำวัน'!$B109,'FG,ออนไล,คัดแยก'!AL:AL)</f>
        <v>0</v>
      </c>
      <c r="BT109" s="18">
        <f t="shared" si="20"/>
        <v>1300</v>
      </c>
      <c r="BU109" s="116">
        <v>28700</v>
      </c>
      <c r="BV109" s="146">
        <f t="shared" si="21"/>
        <v>3600</v>
      </c>
      <c r="BW109" s="183">
        <v>30</v>
      </c>
      <c r="BX109" s="172">
        <f t="shared" si="32"/>
        <v>43.333333333333336</v>
      </c>
      <c r="BY109" s="188">
        <f t="shared" si="22"/>
        <v>83.076923076923066</v>
      </c>
      <c r="BZ109" s="180">
        <f t="shared" ca="1" si="23"/>
        <v>46286.076923076922</v>
      </c>
      <c r="CA109" s="152"/>
      <c r="CB109" s="93"/>
      <c r="CC109" s="93"/>
      <c r="CD109" s="93"/>
      <c r="CE109" s="93"/>
      <c r="CF109" s="93"/>
      <c r="CG109" s="93"/>
      <c r="CH109" s="93"/>
      <c r="CI109" s="93"/>
      <c r="CJ109" s="94"/>
      <c r="CK109" s="9">
        <f t="shared" si="24"/>
        <v>-25100</v>
      </c>
    </row>
    <row r="110" spans="1:89" x14ac:dyDescent="0.5">
      <c r="A110" s="149"/>
      <c r="B110" s="34" t="s">
        <v>1161</v>
      </c>
      <c r="C110" s="10" t="s">
        <v>1163</v>
      </c>
      <c r="D110" s="135" t="s">
        <v>91</v>
      </c>
      <c r="E110" s="11">
        <v>0</v>
      </c>
      <c r="F110" s="75"/>
      <c r="G110" s="11" t="s">
        <v>62</v>
      </c>
      <c r="H110" s="12">
        <v>0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16"/>
      <c r="T110" s="14"/>
      <c r="U110" s="14"/>
      <c r="V110" s="14"/>
      <c r="W110" s="14">
        <v>20000</v>
      </c>
      <c r="X110" s="14"/>
      <c r="Y110" s="14"/>
      <c r="Z110" s="14"/>
      <c r="AA110" s="14"/>
      <c r="AB110" s="14"/>
      <c r="AC110" s="14"/>
      <c r="AD110" s="14"/>
      <c r="AE110" s="13"/>
      <c r="AF110" s="13"/>
      <c r="AG110" s="13"/>
      <c r="AH110" s="13"/>
      <c r="AI110" s="14"/>
      <c r="AJ110" s="14"/>
      <c r="AK110" s="14"/>
      <c r="AL110" s="14">
        <v>20000</v>
      </c>
      <c r="AM110" s="14"/>
      <c r="AN110" s="15">
        <f t="shared" si="19"/>
        <v>40000</v>
      </c>
      <c r="AO110" s="16">
        <f>SUMIF(เตรียมส่วนผสม!$C:$C,'รับ-จ่าย ประจำวัน'!$B110,เตรียมส่วนผสม!H:H)+SUMIF(กวนไส้!$C:$C,'รับ-จ่าย ประจำวัน'!$B110,กวนไส้!H:H)+SUMIF(ผลิต1!$C:$C,'รับ-จ่าย ประจำวัน'!$B110,ผลิต1!H:H)+SUMIF(ผลิต2!$C:$C,'รับ-จ่าย ประจำวัน'!$B110,ผลิต2!H:H)+SUMIF(เส้นแต่งหน้าขนมเค้ก!$C:$C,'รับ-จ่าย ประจำวัน'!$B110,เส้นแต่งหน้าขนมเค้ก!H:H)+SUMIF(แพ็ค!$C:$C,'รับ-จ่าย ประจำวัน'!$B110,แพ็ค!H:H)+SUMIF(ธุรการ!$C:$C,'รับ-จ่าย ประจำวัน'!$B110,ธุรการ!H:H)+SUMIF(เส้นแต่งหน้าขนมปัง!$C:$C,'รับ-จ่าย ประจำวัน'!$B110,เส้นแต่งหน้าขนมปัง!H:H)+SUMIF('วางแผนBC,CJ'!$C:$C,'รับ-จ่าย ประจำวัน'!$B110,'วางแผนBC,CJ'!H:H)+SUMIF(RD!$C:$C,'รับ-จ่าย ประจำวัน'!$B110,RD!H:H)+SUMIF('FG,ออนไล,คัดแยก'!$C:$C,'รับ-จ่าย ประจำวัน'!$B110,'FG,ออนไล,คัดแยก'!H:H)</f>
        <v>0</v>
      </c>
      <c r="AP110" s="16">
        <f>SUMIF(เตรียมส่วนผสม!$C:$C,'รับ-จ่าย ประจำวัน'!$B110,เตรียมส่วนผสม!I:I)+SUMIF(กวนไส้!$C:$C,'รับ-จ่าย ประจำวัน'!$B110,กวนไส้!I:I)+SUMIF(ผลิต1!$C:$C,'รับ-จ่าย ประจำวัน'!$B110,ผลิต1!I:I)+SUMIF(ผลิต2!$C:$C,'รับ-จ่าย ประจำวัน'!$B110,ผลิต2!I:I)+SUMIF(เส้นแต่งหน้าขนมเค้ก!$C:$C,'รับ-จ่าย ประจำวัน'!$B110,เส้นแต่งหน้าขนมเค้ก!I:I)+SUMIF(แพ็ค!$C:$C,'รับ-จ่าย ประจำวัน'!$B110,แพ็ค!I:I)+SUMIF(ธุรการ!$C:$C,'รับ-จ่าย ประจำวัน'!$B110,ธุรการ!I:I)+SUMIF(เส้นแต่งหน้าขนมปัง!$C:$C,'รับ-จ่าย ประจำวัน'!$B110,เส้นแต่งหน้าขนมปัง!I:I)+SUMIF('วางแผนBC,CJ'!$C:$C,'รับ-จ่าย ประจำวัน'!$B110,'วางแผนBC,CJ'!I:I)+SUMIF(RD!$C:$C,'รับ-จ่าย ประจำวัน'!$B110,RD!I:I)+SUMIF('FG,ออนไล,คัดแยก'!$C:$C,'รับ-จ่าย ประจำวัน'!$B110,'FG,ออนไล,คัดแยก'!I:I)</f>
        <v>0</v>
      </c>
      <c r="AQ110" s="16">
        <f>SUMIF(เตรียมส่วนผสม!$C:$C,'รับ-จ่าย ประจำวัน'!$B110,เตรียมส่วนผสม!J:J)+SUMIF(กวนไส้!$C:$C,'รับ-จ่าย ประจำวัน'!$B110,กวนไส้!J:J)+SUMIF(ผลิต1!$C:$C,'รับ-จ่าย ประจำวัน'!$B110,ผลิต1!J:J)+SUMIF(ผลิต2!$C:$C,'รับ-จ่าย ประจำวัน'!$B110,ผลิต2!J:J)+SUMIF(เส้นแต่งหน้าขนมเค้ก!$C:$C,'รับ-จ่าย ประจำวัน'!$B110,เส้นแต่งหน้าขนมเค้ก!J:J)+SUMIF(แพ็ค!$C:$C,'รับ-จ่าย ประจำวัน'!$B110,แพ็ค!J:J)+SUMIF(ธุรการ!$C:$C,'รับ-จ่าย ประจำวัน'!$B110,ธุรการ!J:J)+SUMIF(เส้นแต่งหน้าขนมปัง!$C:$C,'รับ-จ่าย ประจำวัน'!$B110,เส้นแต่งหน้าขนมปัง!J:J)+SUMIF('วางแผนBC,CJ'!$C:$C,'รับ-จ่าย ประจำวัน'!$B110,'วางแผนBC,CJ'!J:J)+SUMIF(RD!$C:$C,'รับ-จ่าย ประจำวัน'!$B110,RD!J:J)+SUMIF('FG,ออนไล,คัดแยก'!$C:$C,'รับ-จ่าย ประจำวัน'!$B110,'FG,ออนไล,คัดแยก'!J:J)</f>
        <v>0</v>
      </c>
      <c r="AR110" s="16">
        <f>SUMIF(เตรียมส่วนผสม!$C:$C,'รับ-จ่าย ประจำวัน'!$B110,เตรียมส่วนผสม!K:K)+SUMIF(กวนไส้!$C:$C,'รับ-จ่าย ประจำวัน'!$B110,กวนไส้!K:K)+SUMIF(ผลิต1!$C:$C,'รับ-จ่าย ประจำวัน'!$B110,ผลิต1!K:K)+SUMIF(ผลิต2!$C:$C,'รับ-จ่าย ประจำวัน'!$B110,ผลิต2!K:K)+SUMIF(เส้นแต่งหน้าขนมเค้ก!$C:$C,'รับ-จ่าย ประจำวัน'!$B110,เส้นแต่งหน้าขนมเค้ก!K:K)+SUMIF(แพ็ค!$C:$C,'รับ-จ่าย ประจำวัน'!$B110,แพ็ค!K:K)+SUMIF(ธุรการ!$C:$C,'รับ-จ่าย ประจำวัน'!$B110,ธุรการ!K:K)+SUMIF(เส้นแต่งหน้าขนมปัง!$C:$C,'รับ-จ่าย ประจำวัน'!$B110,เส้นแต่งหน้าขนมปัง!K:K)+SUMIF('วางแผนBC,CJ'!$C:$C,'รับ-จ่าย ประจำวัน'!$B110,'วางแผนBC,CJ'!K:K)+SUMIF(RD!$C:$C,'รับ-จ่าย ประจำวัน'!$B110,RD!K:K)+SUMIF('FG,ออนไล,คัดแยก'!$C:$C,'รับ-จ่าย ประจำวัน'!$B110,'FG,ออนไล,คัดแยก'!K:K)</f>
        <v>0</v>
      </c>
      <c r="AS110" s="16">
        <f>SUMIF(เตรียมส่วนผสม!$C:$C,'รับ-จ่าย ประจำวัน'!$B110,เตรียมส่วนผสม!L:L)+SUMIF(กวนไส้!$C:$C,'รับ-จ่าย ประจำวัน'!$B110,กวนไส้!L:L)+SUMIF(ผลิต1!$C:$C,'รับ-จ่าย ประจำวัน'!$B110,ผลิต1!L:L)+SUMIF(ผลิต2!$C:$C,'รับ-จ่าย ประจำวัน'!$B110,ผลิต2!L:L)+SUMIF(เส้นแต่งหน้าขนมเค้ก!$C:$C,'รับ-จ่าย ประจำวัน'!$B110,เส้นแต่งหน้าขนมเค้ก!L:L)+SUMIF(แพ็ค!$C:$C,'รับ-จ่าย ประจำวัน'!$B110,แพ็ค!L:L)+SUMIF(ธุรการ!$C:$C,'รับ-จ่าย ประจำวัน'!$B110,ธุรการ!L:L)+SUMIF(เส้นแต่งหน้าขนมปัง!$C:$C,'รับ-จ่าย ประจำวัน'!$B110,เส้นแต่งหน้าขนมปัง!L:L)+SUMIF('วางแผนBC,CJ'!$C:$C,'รับ-จ่าย ประจำวัน'!$B110,'วางแผนBC,CJ'!L:L)+SUMIF(RD!$C:$C,'รับ-จ่าย ประจำวัน'!$B110,RD!L:L)+SUMIF('FG,ออนไล,คัดแยก'!$C:$C,'รับ-จ่าย ประจำวัน'!$B110,'FG,ออนไล,คัดแยก'!L:L)</f>
        <v>0</v>
      </c>
      <c r="AT110" s="16">
        <f>SUMIF(เตรียมส่วนผสม!$C:$C,'รับ-จ่าย ประจำวัน'!$B110,เตรียมส่วนผสม!M:M)+SUMIF(กวนไส้!$C:$C,'รับ-จ่าย ประจำวัน'!$B110,กวนไส้!M:M)+SUMIF(ผลิต1!$C:$C,'รับ-จ่าย ประจำวัน'!$B110,ผลิต1!M:M)+SUMIF(ผลิต2!$C:$C,'รับ-จ่าย ประจำวัน'!$B110,ผลิต2!M:M)+SUMIF(เส้นแต่งหน้าขนมเค้ก!$C:$C,'รับ-จ่าย ประจำวัน'!$B110,เส้นแต่งหน้าขนมเค้ก!M:M)+SUMIF(แพ็ค!$C:$C,'รับ-จ่าย ประจำวัน'!$B110,แพ็ค!M:M)+SUMIF(ธุรการ!$C:$C,'รับ-จ่าย ประจำวัน'!$B110,ธุรการ!M:M)+SUMIF(เส้นแต่งหน้าขนมปัง!$C:$C,'รับ-จ่าย ประจำวัน'!$B110,เส้นแต่งหน้าขนมปัง!M:M)+SUMIF('วางแผนBC,CJ'!$C:$C,'รับ-จ่าย ประจำวัน'!$B110,'วางแผนBC,CJ'!M:M)+SUMIF(RD!$C:$C,'รับ-จ่าย ประจำวัน'!$B110,RD!M:M)+SUMIF('FG,ออนไล,คัดแยก'!$C:$C,'รับ-จ่าย ประจำวัน'!$B110,'FG,ออนไล,คัดแยก'!M:M)</f>
        <v>0</v>
      </c>
      <c r="AU110" s="16">
        <f>SUMIF(เตรียมส่วนผสม!$C:$C,'รับ-จ่าย ประจำวัน'!$B110,เตรียมส่วนผสม!N:N)+SUMIF(กวนไส้!$C:$C,'รับ-จ่าย ประจำวัน'!$B110,กวนไส้!N:N)+SUMIF(ผลิต1!$C:$C,'รับ-จ่าย ประจำวัน'!$B110,ผลิต1!N:N)+SUMIF(ผลิต2!$C:$C,'รับ-จ่าย ประจำวัน'!$B110,ผลิต2!N:N)+SUMIF(เส้นแต่งหน้าขนมเค้ก!$C:$C,'รับ-จ่าย ประจำวัน'!$B110,เส้นแต่งหน้าขนมเค้ก!N:N)+SUMIF(แพ็ค!$C:$C,'รับ-จ่าย ประจำวัน'!$B110,แพ็ค!N:N)+SUMIF(ธุรการ!$C:$C,'รับ-จ่าย ประจำวัน'!$B110,ธุรการ!N:N)+SUMIF(เส้นแต่งหน้าขนมปัง!$C:$C,'รับ-จ่าย ประจำวัน'!$B110,เส้นแต่งหน้าขนมปัง!N:N)+SUMIF('วางแผนBC,CJ'!$C:$C,'รับ-จ่าย ประจำวัน'!$B110,'วางแผนBC,CJ'!N:N)+SUMIF(RD!$C:$C,'รับ-จ่าย ประจำวัน'!$B110,RD!N:N)+SUMIF('FG,ออนไล,คัดแยก'!$C:$C,'รับ-จ่าย ประจำวัน'!$B110,'FG,ออนไล,คัดแยก'!N:N)</f>
        <v>0</v>
      </c>
      <c r="AV110" s="16">
        <f>SUMIF(เตรียมส่วนผสม!$C:$C,'รับ-จ่าย ประจำวัน'!$B110,เตรียมส่วนผสม!O:O)+SUMIF(กวนไส้!$C:$C,'รับ-จ่าย ประจำวัน'!$B110,กวนไส้!O:O)+SUMIF(ผลิต1!$C:$C,'รับ-จ่าย ประจำวัน'!$B110,ผลิต1!O:O)+SUMIF(ผลิต2!$C:$C,'รับ-จ่าย ประจำวัน'!$B110,ผลิต2!O:O)+SUMIF(เส้นแต่งหน้าขนมเค้ก!$C:$C,'รับ-จ่าย ประจำวัน'!$B110,เส้นแต่งหน้าขนมเค้ก!O:O)+SUMIF(แพ็ค!$C:$C,'รับ-จ่าย ประจำวัน'!$B110,แพ็ค!O:O)+SUMIF(ธุรการ!$C:$C,'รับ-จ่าย ประจำวัน'!$B110,ธุรการ!O:O)+SUMIF(เส้นแต่งหน้าขนมปัง!$C:$C,'รับ-จ่าย ประจำวัน'!$B110,เส้นแต่งหน้าขนมปัง!O:O)+SUMIF('วางแผนBC,CJ'!$C:$C,'รับ-จ่าย ประจำวัน'!$B110,'วางแผนBC,CJ'!O:O)+SUMIF(RD!$C:$C,'รับ-จ่าย ประจำวัน'!$B110,RD!O:O)+SUMIF('FG,ออนไล,คัดแยก'!$C:$C,'รับ-จ่าย ประจำวัน'!$B110,'FG,ออนไล,คัดแยก'!O:O)</f>
        <v>0</v>
      </c>
      <c r="AW110" s="16">
        <f>SUMIF(เตรียมส่วนผสม!$C:$C,'รับ-จ่าย ประจำวัน'!$B110,เตรียมส่วนผสม!P:P)+SUMIF(กวนไส้!$C:$C,'รับ-จ่าย ประจำวัน'!$B110,กวนไส้!P:P)+SUMIF(ผลิต1!$C:$C,'รับ-จ่าย ประจำวัน'!$B110,ผลิต1!P:P)+SUMIF(ผลิต2!$C:$C,'รับ-จ่าย ประจำวัน'!$B110,ผลิต2!P:P)+SUMIF(เส้นแต่งหน้าขนมเค้ก!$C:$C,'รับ-จ่าย ประจำวัน'!$B110,เส้นแต่งหน้าขนมเค้ก!P:P)+SUMIF(แพ็ค!$C:$C,'รับ-จ่าย ประจำวัน'!$B110,แพ็ค!P:P)+SUMIF(ธุรการ!$C:$C,'รับ-จ่าย ประจำวัน'!$B110,ธุรการ!P:P)+SUMIF(เส้นแต่งหน้าขนมปัง!$C:$C,'รับ-จ่าย ประจำวัน'!$B110,เส้นแต่งหน้าขนมปัง!P:P)+SUMIF('วางแผนBC,CJ'!$C:$C,'รับ-จ่าย ประจำวัน'!$B110,'วางแผนBC,CJ'!P:P)+SUMIF(RD!$C:$C,'รับ-จ่าย ประจำวัน'!$B110,RD!P:P)+SUMIF('FG,ออนไล,คัดแยก'!$C:$C,'รับ-จ่าย ประจำวัน'!$B110,'FG,ออนไล,คัดแยก'!P:P)</f>
        <v>0</v>
      </c>
      <c r="AX110" s="16">
        <f>SUMIF(เตรียมส่วนผสม!$C:$C,'รับ-จ่าย ประจำวัน'!$B110,เตรียมส่วนผสม!Q:Q)+SUMIF(กวนไส้!$C:$C,'รับ-จ่าย ประจำวัน'!$B110,กวนไส้!Q:Q)+SUMIF(ผลิต1!$C:$C,'รับ-จ่าย ประจำวัน'!$B110,ผลิต1!Q:Q)+SUMIF(ผลิต2!$C:$C,'รับ-จ่าย ประจำวัน'!$B110,ผลิต2!Q:Q)+SUMIF(เส้นแต่งหน้าขนมเค้ก!$C:$C,'รับ-จ่าย ประจำวัน'!$B110,เส้นแต่งหน้าขนมเค้ก!Q:Q)+SUMIF(แพ็ค!$C:$C,'รับ-จ่าย ประจำวัน'!$B110,แพ็ค!Q:Q)+SUMIF(ธุรการ!$C:$C,'รับ-จ่าย ประจำวัน'!$B110,ธุรการ!Q:Q)+SUMIF(เส้นแต่งหน้าขนมปัง!$C:$C,'รับ-จ่าย ประจำวัน'!$B110,เส้นแต่งหน้าขนมปัง!Q:Q)+SUMIF('วางแผนBC,CJ'!$C:$C,'รับ-จ่าย ประจำวัน'!$B110,'วางแผนBC,CJ'!Q:Q)+SUMIF(RD!$C:$C,'รับ-จ่าย ประจำวัน'!$B110,RD!Q:Q)+SUMIF('FG,ออนไล,คัดแยก'!$C:$C,'รับ-จ่าย ประจำวัน'!$B110,'FG,ออนไล,คัดแยก'!Q:Q)</f>
        <v>0</v>
      </c>
      <c r="AY110" s="16">
        <f>SUMIF(เตรียมส่วนผสม!$C:$C,'รับ-จ่าย ประจำวัน'!$B110,เตรียมส่วนผสม!R:R)+SUMIF(กวนไส้!$C:$C,'รับ-จ่าย ประจำวัน'!$B110,กวนไส้!R:R)+SUMIF(ผลิต1!$C:$C,'รับ-จ่าย ประจำวัน'!$B110,ผลิต1!R:R)+SUMIF(ผลิต2!$C:$C,'รับ-จ่าย ประจำวัน'!$B110,ผลิต2!R:R)+SUMIF(เส้นแต่งหน้าขนมเค้ก!$C:$C,'รับ-จ่าย ประจำวัน'!$B110,เส้นแต่งหน้าขนมเค้ก!R:R)+SUMIF(แพ็ค!$C:$C,'รับ-จ่าย ประจำวัน'!$B110,แพ็ค!R:R)+SUMIF(ธุรการ!$C:$C,'รับ-จ่าย ประจำวัน'!$B110,ธุรการ!R:R)+SUMIF(เส้นแต่งหน้าขนมปัง!$C:$C,'รับ-จ่าย ประจำวัน'!$B110,เส้นแต่งหน้าขนมปัง!R:R)+SUMIF('วางแผนBC,CJ'!$C:$C,'รับ-จ่าย ประจำวัน'!$B110,'วางแผนBC,CJ'!R:R)+SUMIF(RD!$C:$C,'รับ-จ่าย ประจำวัน'!$B110,RD!R:R)+SUMIF('FG,ออนไล,คัดแยก'!$C:$C,'รับ-จ่าย ประจำวัน'!$B110,'FG,ออนไล,คัดแยก'!R:R)</f>
        <v>0</v>
      </c>
      <c r="AZ110" s="16">
        <f>SUMIF(เตรียมส่วนผสม!$C:$C,'รับ-จ่าย ประจำวัน'!$B110,เตรียมส่วนผสม!S:S)+SUMIF(กวนไส้!$C:$C,'รับ-จ่าย ประจำวัน'!$B110,กวนไส้!S:S)+SUMIF(ผลิต1!$C:$C,'รับ-จ่าย ประจำวัน'!$B110,ผลิต1!S:S)+SUMIF(ผลิต2!$C:$C,'รับ-จ่าย ประจำวัน'!$B110,ผลิต2!S:S)+SUMIF(เส้นแต่งหน้าขนมเค้ก!$C:$C,'รับ-จ่าย ประจำวัน'!$B110,เส้นแต่งหน้าขนมเค้ก!S:S)+SUMIF(แพ็ค!$C:$C,'รับ-จ่าย ประจำวัน'!$B110,แพ็ค!S:S)+SUMIF(ธุรการ!$C:$C,'รับ-จ่าย ประจำวัน'!$B110,ธุรการ!S:S)+SUMIF(เส้นแต่งหน้าขนมปัง!$C:$C,'รับ-จ่าย ประจำวัน'!$B110,เส้นแต่งหน้าขนมปัง!S:S)+SUMIF('วางแผนBC,CJ'!$C:$C,'รับ-จ่าย ประจำวัน'!$B110,'วางแผนBC,CJ'!S:S)+SUMIF(RD!$C:$C,'รับ-จ่าย ประจำวัน'!$B110,RD!S:S)+SUMIF('FG,ออนไล,คัดแยก'!$C:$C,'รับ-จ่าย ประจำวัน'!$B110,'FG,ออนไล,คัดแยก'!S:S)</f>
        <v>0</v>
      </c>
      <c r="BA110" s="16">
        <f>SUMIF(เตรียมส่วนผสม!$C:$C,'รับ-จ่าย ประจำวัน'!$B110,เตรียมส่วนผสม!T:T)+SUMIF(กวนไส้!$C:$C,'รับ-จ่าย ประจำวัน'!$B110,กวนไส้!T:T)+SUMIF(ผลิต1!$C:$C,'รับ-จ่าย ประจำวัน'!$B110,ผลิต1!T:T)+SUMIF(ผลิต2!$C:$C,'รับ-จ่าย ประจำวัน'!$B110,ผลิต2!T:T)+SUMIF(เส้นแต่งหน้าขนมเค้ก!$C:$C,'รับ-จ่าย ประจำวัน'!$B110,เส้นแต่งหน้าขนมเค้ก!T:T)+SUMIF(แพ็ค!$C:$C,'รับ-จ่าย ประจำวัน'!$B110,แพ็ค!T:T)+SUMIF(ธุรการ!$C:$C,'รับ-จ่าย ประจำวัน'!$B110,ธุรการ!T:T)+SUMIF(เส้นแต่งหน้าขนมปัง!$C:$C,'รับ-จ่าย ประจำวัน'!$B110,เส้นแต่งหน้าขนมปัง!T:T)+SUMIF('วางแผนBC,CJ'!$C:$C,'รับ-จ่าย ประจำวัน'!$B110,'วางแผนBC,CJ'!T:T)+SUMIF(RD!$C:$C,'รับ-จ่าย ประจำวัน'!$B110,RD!T:T)+SUMIF('FG,ออนไล,คัดแยก'!$C:$C,'รับ-จ่าย ประจำวัน'!$B110,'FG,ออนไล,คัดแยก'!T:T)</f>
        <v>0</v>
      </c>
      <c r="BB110" s="16">
        <f>SUMIF(เตรียมส่วนผสม!$C:$C,'รับ-จ่าย ประจำวัน'!$B110,เตรียมส่วนผสม!U:U)+SUMIF(กวนไส้!$C:$C,'รับ-จ่าย ประจำวัน'!$B110,กวนไส้!U:U)+SUMIF(ผลิต1!$C:$C,'รับ-จ่าย ประจำวัน'!$B110,ผลิต1!U:U)+SUMIF(ผลิต2!$C:$C,'รับ-จ่าย ประจำวัน'!$B110,ผลิต2!U:U)+SUMIF(เส้นแต่งหน้าขนมเค้ก!$C:$C,'รับ-จ่าย ประจำวัน'!$B110,เส้นแต่งหน้าขนมเค้ก!U:U)+SUMIF(แพ็ค!$C:$C,'รับ-จ่าย ประจำวัน'!$B110,แพ็ค!U:U)+SUMIF(ธุรการ!$C:$C,'รับ-จ่าย ประจำวัน'!$B110,ธุรการ!U:U)+SUMIF(เส้นแต่งหน้าขนมปัง!$C:$C,'รับ-จ่าย ประจำวัน'!$B110,เส้นแต่งหน้าขนมปัง!U:U)+SUMIF('วางแผนBC,CJ'!$C:$C,'รับ-จ่าย ประจำวัน'!$B110,'วางแผนBC,CJ'!U:U)+SUMIF(RD!$C:$C,'รับ-จ่าย ประจำวัน'!$B110,RD!U:U)+SUMIF('FG,ออนไล,คัดแยก'!$C:$C,'รับ-จ่าย ประจำวัน'!$B110,'FG,ออนไล,คัดแยก'!U:U)</f>
        <v>0</v>
      </c>
      <c r="BC110" s="16">
        <f>SUMIF(เตรียมส่วนผสม!$C:$C,'รับ-จ่าย ประจำวัน'!$B110,เตรียมส่วนผสม!V:V)+SUMIF(กวนไส้!$C:$C,'รับ-จ่าย ประจำวัน'!$B110,กวนไส้!V:V)+SUMIF(ผลิต1!$C:$C,'รับ-จ่าย ประจำวัน'!$B110,ผลิต1!V:V)+SUMIF(ผลิต2!$C:$C,'รับ-จ่าย ประจำวัน'!$B110,ผลิต2!V:V)+SUMIF(เส้นแต่งหน้าขนมเค้ก!$C:$C,'รับ-จ่าย ประจำวัน'!$B110,เส้นแต่งหน้าขนมเค้ก!V:V)+SUMIF(แพ็ค!$C:$C,'รับ-จ่าย ประจำวัน'!$B110,แพ็ค!V:V)+SUMIF(ธุรการ!$C:$C,'รับ-จ่าย ประจำวัน'!$B110,ธุรการ!V:V)+SUMIF(เส้นแต่งหน้าขนมปัง!$C:$C,'รับ-จ่าย ประจำวัน'!$B110,เส้นแต่งหน้าขนมปัง!V:V)+SUMIF('วางแผนBC,CJ'!$C:$C,'รับ-จ่าย ประจำวัน'!$B110,'วางแผนBC,CJ'!V:V)+SUMIF(RD!$C:$C,'รับ-จ่าย ประจำวัน'!$B110,RD!V:V)+SUMIF('FG,ออนไล,คัดแยก'!$C:$C,'รับ-จ่าย ประจำวัน'!$B110,'FG,ออนไล,คัดแยก'!V:V)</f>
        <v>0</v>
      </c>
      <c r="BD110" s="16">
        <f>SUMIF(เตรียมส่วนผสม!$C:$C,'รับ-จ่าย ประจำวัน'!$B110,เตรียมส่วนผสม!W:W)+SUMIF(กวนไส้!$C:$C,'รับ-จ่าย ประจำวัน'!$B110,กวนไส้!W:W)+SUMIF(ผลิต1!$C:$C,'รับ-จ่าย ประจำวัน'!$B110,ผลิต1!W:W)+SUMIF(ผลิต2!$C:$C,'รับ-จ่าย ประจำวัน'!$B110,ผลิต2!W:W)+SUMIF(เส้นแต่งหน้าขนมเค้ก!$C:$C,'รับ-จ่าย ประจำวัน'!$B110,เส้นแต่งหน้าขนมเค้ก!W:W)+SUMIF(แพ็ค!$C:$C,'รับ-จ่าย ประจำวัน'!$B110,แพ็ค!W:W)+SUMIF(ธุรการ!$C:$C,'รับ-จ่าย ประจำวัน'!$B110,ธุรการ!W:W)+SUMIF(เส้นแต่งหน้าขนมปัง!$C:$C,'รับ-จ่าย ประจำวัน'!$B110,เส้นแต่งหน้าขนมปัง!W:W)+SUMIF('วางแผนBC,CJ'!$C:$C,'รับ-จ่าย ประจำวัน'!$B110,'วางแผนBC,CJ'!W:W)+SUMIF(RD!$C:$C,'รับ-จ่าย ประจำวัน'!$B110,RD!W:W)+SUMIF('FG,ออนไล,คัดแยก'!$C:$C,'รับ-จ่าย ประจำวัน'!$B110,'FG,ออนไล,คัดแยก'!W:W)</f>
        <v>10000</v>
      </c>
      <c r="BE110" s="16">
        <f>SUMIF(เตรียมส่วนผสม!$C:$C,'รับ-จ่าย ประจำวัน'!$B110,เตรียมส่วนผสม!X:X)+SUMIF(กวนไส้!$C:$C,'รับ-จ่าย ประจำวัน'!$B110,กวนไส้!X:X)+SUMIF(ผลิต1!$C:$C,'รับ-จ่าย ประจำวัน'!$B110,ผลิต1!X:X)+SUMIF(ผลิต2!$C:$C,'รับ-จ่าย ประจำวัน'!$B110,ผลิต2!X:X)+SUMIF(เส้นแต่งหน้าขนมเค้ก!$C:$C,'รับ-จ่าย ประจำวัน'!$B110,เส้นแต่งหน้าขนมเค้ก!X:X)+SUMIF(แพ็ค!$C:$C,'รับ-จ่าย ประจำวัน'!$B110,แพ็ค!X:X)+SUMIF(ธุรการ!$C:$C,'รับ-จ่าย ประจำวัน'!$B110,ธุรการ!X:X)+SUMIF(เส้นแต่งหน้าขนมปัง!$C:$C,'รับ-จ่าย ประจำวัน'!$B110,เส้นแต่งหน้าขนมปัง!X:X)+SUMIF('วางแผนBC,CJ'!$C:$C,'รับ-จ่าย ประจำวัน'!$B110,'วางแผนBC,CJ'!X:X)+SUMIF(RD!$C:$C,'รับ-จ่าย ประจำวัน'!$B110,RD!X:X)+SUMIF('FG,ออนไล,คัดแยก'!$C:$C,'รับ-จ่าย ประจำวัน'!$B110,'FG,ออนไล,คัดแยก'!X:X)</f>
        <v>0</v>
      </c>
      <c r="BF110" s="16">
        <f>SUMIF(เตรียมส่วนผสม!$C:$C,'รับ-จ่าย ประจำวัน'!$B110,เตรียมส่วนผสม!Y:Y)+SUMIF(กวนไส้!$C:$C,'รับ-จ่าย ประจำวัน'!$B110,กวนไส้!Y:Y)+SUMIF(ผลิต1!$C:$C,'รับ-จ่าย ประจำวัน'!$B110,ผลิต1!Y:Y)+SUMIF(ผลิต2!$C:$C,'รับ-จ่าย ประจำวัน'!$B110,ผลิต2!Y:Y)+SUMIF(เส้นแต่งหน้าขนมเค้ก!$C:$C,'รับ-จ่าย ประจำวัน'!$B110,เส้นแต่งหน้าขนมเค้ก!Y:Y)+SUMIF(แพ็ค!$C:$C,'รับ-จ่าย ประจำวัน'!$B110,แพ็ค!Y:Y)+SUMIF(ธุรการ!$C:$C,'รับ-จ่าย ประจำวัน'!$B110,ธุรการ!Y:Y)+SUMIF(เส้นแต่งหน้าขนมปัง!$C:$C,'รับ-จ่าย ประจำวัน'!$B110,เส้นแต่งหน้าขนมปัง!Y:Y)+SUMIF('วางแผนBC,CJ'!$C:$C,'รับ-จ่าย ประจำวัน'!$B110,'วางแผนBC,CJ'!Y:Y)+SUMIF(RD!$C:$C,'รับ-จ่าย ประจำวัน'!$B110,RD!Y:Y)+SUMIF('FG,ออนไล,คัดแยก'!$C:$C,'รับ-จ่าย ประจำวัน'!$B110,'FG,ออนไล,คัดแยก'!Y:Y)</f>
        <v>0</v>
      </c>
      <c r="BG110" s="16">
        <f>SUMIF(เตรียมส่วนผสม!$C:$C,'รับ-จ่าย ประจำวัน'!$B110,เตรียมส่วนผสม!Z:Z)+SUMIF(กวนไส้!$C:$C,'รับ-จ่าย ประจำวัน'!$B110,กวนไส้!Z:Z)+SUMIF(ผลิต1!$C:$C,'รับ-จ่าย ประจำวัน'!$B110,ผลิต1!Z:Z)+SUMIF(ผลิต2!$C:$C,'รับ-จ่าย ประจำวัน'!$B110,ผลิต2!Z:Z)+SUMIF(เส้นแต่งหน้าขนมเค้ก!$C:$C,'รับ-จ่าย ประจำวัน'!$B110,เส้นแต่งหน้าขนมเค้ก!Z:Z)+SUMIF(แพ็ค!$C:$C,'รับ-จ่าย ประจำวัน'!$B110,แพ็ค!Z:Z)+SUMIF(ธุรการ!$C:$C,'รับ-จ่าย ประจำวัน'!$B110,ธุรการ!Z:Z)+SUMIF(เส้นแต่งหน้าขนมปัง!$C:$C,'รับ-จ่าย ประจำวัน'!$B110,เส้นแต่งหน้าขนมปัง!Z:Z)+SUMIF('วางแผนBC,CJ'!$C:$C,'รับ-จ่าย ประจำวัน'!$B110,'วางแผนBC,CJ'!Z:Z)+SUMIF(RD!$C:$C,'รับ-จ่าย ประจำวัน'!$B110,RD!Z:Z)+SUMIF('FG,ออนไล,คัดแยก'!$C:$C,'รับ-จ่าย ประจำวัน'!$B110,'FG,ออนไล,คัดแยก'!Z:Z)</f>
        <v>0</v>
      </c>
      <c r="BH110" s="16">
        <f>SUMIF(เตรียมส่วนผสม!$C:$C,'รับ-จ่าย ประจำวัน'!$B110,เตรียมส่วนผสม!AA:AA)+SUMIF(กวนไส้!$C:$C,'รับ-จ่าย ประจำวัน'!$B110,กวนไส้!AA:AA)+SUMIF(ผลิต1!$C:$C,'รับ-จ่าย ประจำวัน'!$B110,ผลิต1!AA:AA)+SUMIF(ผลิต2!$C:$C,'รับ-จ่าย ประจำวัน'!$B110,ผลิต2!AA:AA)+SUMIF(เส้นแต่งหน้าขนมเค้ก!$C:$C,'รับ-จ่าย ประจำวัน'!$B110,เส้นแต่งหน้าขนมเค้ก!AA:AA)+SUMIF(แพ็ค!$C:$C,'รับ-จ่าย ประจำวัน'!$B110,แพ็ค!AA:AA)+SUMIF(ธุรการ!$C:$C,'รับ-จ่าย ประจำวัน'!$B110,ธุรการ!AA:AA)+SUMIF(เส้นแต่งหน้าขนมปัง!$C:$C,'รับ-จ่าย ประจำวัน'!$B110,เส้นแต่งหน้าขนมปัง!AA:AA)+SUMIF('วางแผนBC,CJ'!$C:$C,'รับ-จ่าย ประจำวัน'!$B110,'วางแผนBC,CJ'!AA:AA)+SUMIF(RD!$C:$C,'รับ-จ่าย ประจำวัน'!$B110,RD!AA:AA)+SUMIF('FG,ออนไล,คัดแยก'!$C:$C,'รับ-จ่าย ประจำวัน'!$B110,'FG,ออนไล,คัดแยก'!AA:AA)</f>
        <v>0</v>
      </c>
      <c r="BI110" s="16">
        <f>SUMIF(เตรียมส่วนผสม!$C:$C,'รับ-จ่าย ประจำวัน'!$B110,เตรียมส่วนผสม!AB:AB)+SUMIF(กวนไส้!$C:$C,'รับ-จ่าย ประจำวัน'!$B110,กวนไส้!AB:AB)+SUMIF(ผลิต1!$C:$C,'รับ-จ่าย ประจำวัน'!$B110,ผลิต1!AB:AB)+SUMIF(ผลิต2!$C:$C,'รับ-จ่าย ประจำวัน'!$B110,ผลิต2!AB:AB)+SUMIF(เส้นแต่งหน้าขนมเค้ก!$C:$C,'รับ-จ่าย ประจำวัน'!$B110,เส้นแต่งหน้าขนมเค้ก!AB:AB)+SUMIF(แพ็ค!$C:$C,'รับ-จ่าย ประจำวัน'!$B110,แพ็ค!AB:AB)+SUMIF(ธุรการ!$C:$C,'รับ-จ่าย ประจำวัน'!$B110,ธุรการ!AB:AB)+SUMIF(เส้นแต่งหน้าขนมปัง!$C:$C,'รับ-จ่าย ประจำวัน'!$B110,เส้นแต่งหน้าขนมปัง!AB:AB)+SUMIF('วางแผนBC,CJ'!$C:$C,'รับ-จ่าย ประจำวัน'!$B110,'วางแผนBC,CJ'!AB:AB)+SUMIF(RD!$C:$C,'รับ-จ่าย ประจำวัน'!$B110,RD!AB:AB)+SUMIF('FG,ออนไล,คัดแยก'!$C:$C,'รับ-จ่าย ประจำวัน'!$B110,'FG,ออนไล,คัดแยก'!AB:AB)</f>
        <v>0</v>
      </c>
      <c r="BJ110" s="16">
        <f>SUMIF(เตรียมส่วนผสม!$C:$C,'รับ-จ่าย ประจำวัน'!$B110,เตรียมส่วนผสม!AC:AC)+SUMIF(กวนไส้!$C:$C,'รับ-จ่าย ประจำวัน'!$B110,กวนไส้!AC:AC)+SUMIF(ผลิต1!$C:$C,'รับ-จ่าย ประจำวัน'!$B110,ผลิต1!AC:AC)+SUMIF(ผลิต2!$C:$C,'รับ-จ่าย ประจำวัน'!$B110,ผลิต2!AC:AC)+SUMIF(เส้นแต่งหน้าขนมเค้ก!$C:$C,'รับ-จ่าย ประจำวัน'!$B110,เส้นแต่งหน้าขนมเค้ก!AC:AC)+SUMIF(แพ็ค!$C:$C,'รับ-จ่าย ประจำวัน'!$B110,แพ็ค!AC:AC)+SUMIF(ธุรการ!$C:$C,'รับ-จ่าย ประจำวัน'!$B110,ธุรการ!AC:AC)+SUMIF(เส้นแต่งหน้าขนมปัง!$C:$C,'รับ-จ่าย ประจำวัน'!$B110,เส้นแต่งหน้าขนมปัง!AC:AC)+SUMIF('วางแผนBC,CJ'!$C:$C,'รับ-จ่าย ประจำวัน'!$B110,'วางแผนBC,CJ'!AC:AC)+SUMIF(RD!$C:$C,'รับ-จ่าย ประจำวัน'!$B110,RD!AC:AC)+SUMIF('FG,ออนไล,คัดแยก'!$C:$C,'รับ-จ่าย ประจำวัน'!$B110,'FG,ออนไล,คัดแยก'!AC:AC)</f>
        <v>0</v>
      </c>
      <c r="BK110" s="16">
        <f>SUMIF(เตรียมส่วนผสม!$C:$C,'รับ-จ่าย ประจำวัน'!$B110,เตรียมส่วนผสม!AD:AD)+SUMIF(กวนไส้!$C:$C,'รับ-จ่าย ประจำวัน'!$B110,กวนไส้!AD:AD)+SUMIF(ผลิต1!$C:$C,'รับ-จ่าย ประจำวัน'!$B110,ผลิต1!AD:AD)+SUMIF(ผลิต2!$C:$C,'รับ-จ่าย ประจำวัน'!$B110,ผลิต2!AD:AD)+SUMIF(เส้นแต่งหน้าขนมเค้ก!$C:$C,'รับ-จ่าย ประจำวัน'!$B110,เส้นแต่งหน้าขนมเค้ก!AD:AD)+SUMIF(แพ็ค!$C:$C,'รับ-จ่าย ประจำวัน'!$B110,แพ็ค!AD:AD)+SUMIF(ธุรการ!$C:$C,'รับ-จ่าย ประจำวัน'!$B110,ธุรการ!AD:AD)+SUMIF(เส้นแต่งหน้าขนมปัง!$C:$C,'รับ-จ่าย ประจำวัน'!$B110,เส้นแต่งหน้าขนมปัง!AD:AD)+SUMIF('วางแผนBC,CJ'!$C:$C,'รับ-จ่าย ประจำวัน'!$B110,'วางแผนBC,CJ'!AD:AD)+SUMIF(RD!$C:$C,'รับ-จ่าย ประจำวัน'!$B110,RD!AD:AD)+SUMIF('FG,ออนไล,คัดแยก'!$C:$C,'รับ-จ่าย ประจำวัน'!$B110,'FG,ออนไล,คัดแยก'!AD:AD)</f>
        <v>0</v>
      </c>
      <c r="BL110" s="16">
        <f>SUMIF(เตรียมส่วนผสม!$C:$C,'รับ-จ่าย ประจำวัน'!$B110,เตรียมส่วนผสม!AE:AE)+SUMIF(กวนไส้!$C:$C,'รับ-จ่าย ประจำวัน'!$B110,กวนไส้!AE:AE)+SUMIF(ผลิต1!$C:$C,'รับ-จ่าย ประจำวัน'!$B110,ผลิต1!AE:AE)+SUMIF(ผลิต2!$C:$C,'รับ-จ่าย ประจำวัน'!$B110,ผลิต2!AE:AE)+SUMIF(เส้นแต่งหน้าขนมเค้ก!$C:$C,'รับ-จ่าย ประจำวัน'!$B110,เส้นแต่งหน้าขนมเค้ก!AE:AE)+SUMIF(แพ็ค!$C:$C,'รับ-จ่าย ประจำวัน'!$B110,แพ็ค!AE:AE)+SUMIF(ธุรการ!$C:$C,'รับ-จ่าย ประจำวัน'!$B110,ธุรการ!AE:AE)+SUMIF(เส้นแต่งหน้าขนมปัง!$C:$C,'รับ-จ่าย ประจำวัน'!$B110,เส้นแต่งหน้าขนมปัง!AE:AE)+SUMIF('วางแผนBC,CJ'!$C:$C,'รับ-จ่าย ประจำวัน'!$B110,'วางแผนBC,CJ'!AE:AE)+SUMIF(RD!$C:$C,'รับ-จ่าย ประจำวัน'!$B110,RD!AE:AE)+SUMIF('FG,ออนไล,คัดแยก'!$C:$C,'รับ-จ่าย ประจำวัน'!$B110,'FG,ออนไล,คัดแยก'!AE:AE)</f>
        <v>0</v>
      </c>
      <c r="BM110" s="16">
        <f>SUMIF(เตรียมส่วนผสม!$C:$C,'รับ-จ่าย ประจำวัน'!$B110,เตรียมส่วนผสม!AF:AF)+SUMIF(กวนไส้!$C:$C,'รับ-จ่าย ประจำวัน'!$B110,กวนไส้!AF:AF)+SUMIF(ผลิต1!$C:$C,'รับ-จ่าย ประจำวัน'!$B110,ผลิต1!AF:AF)+SUMIF(ผลิต2!$C:$C,'รับ-จ่าย ประจำวัน'!$B110,ผลิต2!AF:AF)+SUMIF(เส้นแต่งหน้าขนมเค้ก!$C:$C,'รับ-จ่าย ประจำวัน'!$B110,เส้นแต่งหน้าขนมเค้ก!AF:AF)+SUMIF(แพ็ค!$C:$C,'รับ-จ่าย ประจำวัน'!$B110,แพ็ค!AF:AF)+SUMIF(ธุรการ!$C:$C,'รับ-จ่าย ประจำวัน'!$B110,ธุรการ!AF:AF)+SUMIF(เส้นแต่งหน้าขนมปัง!$C:$C,'รับ-จ่าย ประจำวัน'!$B110,เส้นแต่งหน้าขนมปัง!AF:AF)+SUMIF('วางแผนBC,CJ'!$C:$C,'รับ-จ่าย ประจำวัน'!$B110,'วางแผนBC,CJ'!AF:AF)+SUMIF(RD!$C:$C,'รับ-จ่าย ประจำวัน'!$B110,RD!AF:AF)+SUMIF('FG,ออนไล,คัดแยก'!$C:$C,'รับ-จ่าย ประจำวัน'!$B110,'FG,ออนไล,คัดแยก'!AF:AF)</f>
        <v>0</v>
      </c>
      <c r="BN110" s="16">
        <f>SUMIF(เตรียมส่วนผสม!$C:$C,'รับ-จ่าย ประจำวัน'!$B110,เตรียมส่วนผสม!AG:AG)+SUMIF(กวนไส้!$C:$C,'รับ-จ่าย ประจำวัน'!$B110,กวนไส้!AG:AG)+SUMIF(ผลิต1!$C:$C,'รับ-จ่าย ประจำวัน'!$B110,ผลิต1!AG:AG)+SUMIF(ผลิต2!$C:$C,'รับ-จ่าย ประจำวัน'!$B110,ผลิต2!AG:AG)+SUMIF(เส้นแต่งหน้าขนมเค้ก!$C:$C,'รับ-จ่าย ประจำวัน'!$B110,เส้นแต่งหน้าขนมเค้ก!AG:AG)+SUMIF(แพ็ค!$C:$C,'รับ-จ่าย ประจำวัน'!$B110,แพ็ค!AG:AG)+SUMIF(ธุรการ!$C:$C,'รับ-จ่าย ประจำวัน'!$B110,ธุรการ!AG:AG)+SUMIF(เส้นแต่งหน้าขนมปัง!$C:$C,'รับ-จ่าย ประจำวัน'!$B110,เส้นแต่งหน้าขนมปัง!AG:AG)+SUMIF('วางแผนBC,CJ'!$C:$C,'รับ-จ่าย ประจำวัน'!$B110,'วางแผนBC,CJ'!AG:AG)+SUMIF(RD!$C:$C,'รับ-จ่าย ประจำวัน'!$B110,RD!AG:AG)+SUMIF('FG,ออนไล,คัดแยก'!$C:$C,'รับ-จ่าย ประจำวัน'!$B110,'FG,ออนไล,คัดแยก'!AG:AG)</f>
        <v>0</v>
      </c>
      <c r="BO110" s="16">
        <f>SUMIF(เตรียมส่วนผสม!$C:$C,'รับ-จ่าย ประจำวัน'!$B110,เตรียมส่วนผสม!AH:AH)+SUMIF(กวนไส้!$C:$C,'รับ-จ่าย ประจำวัน'!$B110,กวนไส้!AH:AH)+SUMIF(ผลิต1!$C:$C,'รับ-จ่าย ประจำวัน'!$B110,ผลิต1!AH:AH)+SUMIF(ผลิต2!$C:$C,'รับ-จ่าย ประจำวัน'!$B110,ผลิต2!AH:AH)+SUMIF(เส้นแต่งหน้าขนมเค้ก!$C:$C,'รับ-จ่าย ประจำวัน'!$B110,เส้นแต่งหน้าขนมเค้ก!AH:AH)+SUMIF(แพ็ค!$C:$C,'รับ-จ่าย ประจำวัน'!$B110,แพ็ค!AH:AH)+SUMIF(ธุรการ!$C:$C,'รับ-จ่าย ประจำวัน'!$B110,ธุรการ!AH:AH)+SUMIF(เส้นแต่งหน้าขนมปัง!$C:$C,'รับ-จ่าย ประจำวัน'!$B110,เส้นแต่งหน้าขนมปัง!AH:AH)+SUMIF('วางแผนBC,CJ'!$C:$C,'รับ-จ่าย ประจำวัน'!$B110,'วางแผนBC,CJ'!AH:AH)+SUMIF(RD!$C:$C,'รับ-จ่าย ประจำวัน'!$B110,RD!AH:AH)+SUMIF('FG,ออนไล,คัดแยก'!$C:$C,'รับ-จ่าย ประจำวัน'!$B110,'FG,ออนไล,คัดแยก'!AH:AH)</f>
        <v>0</v>
      </c>
      <c r="BP110" s="16">
        <f>SUMIF(เตรียมส่วนผสม!$C:$C,'รับ-จ่าย ประจำวัน'!$B110,เตรียมส่วนผสม!AI:AI)+SUMIF(กวนไส้!$C:$C,'รับ-จ่าย ประจำวัน'!$B110,กวนไส้!AI:AI)+SUMIF(ผลิต1!$C:$C,'รับ-จ่าย ประจำวัน'!$B110,ผลิต1!AI:AI)+SUMIF(ผลิต2!$C:$C,'รับ-จ่าย ประจำวัน'!$B110,ผลิต2!AI:AI)+SUMIF(เส้นแต่งหน้าขนมเค้ก!$C:$C,'รับ-จ่าย ประจำวัน'!$B110,เส้นแต่งหน้าขนมเค้ก!AI:AI)+SUMIF(แพ็ค!$C:$C,'รับ-จ่าย ประจำวัน'!$B110,แพ็ค!AI:AI)+SUMIF(ธุรการ!$C:$C,'รับ-จ่าย ประจำวัน'!$B110,ธุรการ!AI:AI)+SUMIF(เส้นแต่งหน้าขนมปัง!$C:$C,'รับ-จ่าย ประจำวัน'!$B110,เส้นแต่งหน้าขนมปัง!AI:AI)+SUMIF('วางแผนBC,CJ'!$C:$C,'รับ-จ่าย ประจำวัน'!$B110,'วางแผนBC,CJ'!AI:AI)+SUMIF(RD!$C:$C,'รับ-จ่าย ประจำวัน'!$B110,RD!AI:AI)+SUMIF('FG,ออนไล,คัดแยก'!$C:$C,'รับ-จ่าย ประจำวัน'!$B110,'FG,ออนไล,คัดแยก'!AI:AI)</f>
        <v>0</v>
      </c>
      <c r="BQ110" s="16">
        <f>SUMIF(เตรียมส่วนผสม!$C:$C,'รับ-จ่าย ประจำวัน'!$B110,เตรียมส่วนผสม!AJ:AJ)+SUMIF(กวนไส้!$C:$C,'รับ-จ่าย ประจำวัน'!$B110,กวนไส้!AJ:AJ)+SUMIF(ผลิต1!$C:$C,'รับ-จ่าย ประจำวัน'!$B110,ผลิต1!AJ:AJ)+SUMIF(ผลิต2!$C:$C,'รับ-จ่าย ประจำวัน'!$B110,ผลิต2!AJ:AJ)+SUMIF(เส้นแต่งหน้าขนมเค้ก!$C:$C,'รับ-จ่าย ประจำวัน'!$B110,เส้นแต่งหน้าขนมเค้ก!AJ:AJ)+SUMIF(แพ็ค!$C:$C,'รับ-จ่าย ประจำวัน'!$B110,แพ็ค!AJ:AJ)+SUMIF(ธุรการ!$C:$C,'รับ-จ่าย ประจำวัน'!$B110,ธุรการ!AJ:AJ)+SUMIF(เส้นแต่งหน้าขนมปัง!$C:$C,'รับ-จ่าย ประจำวัน'!$B110,เส้นแต่งหน้าขนมปัง!AJ:AJ)+SUMIF('วางแผนBC,CJ'!$C:$C,'รับ-จ่าย ประจำวัน'!$B110,'วางแผนBC,CJ'!AJ:AJ)+SUMIF(RD!$C:$C,'รับ-จ่าย ประจำวัน'!$B110,RD!AJ:AJ)+SUMIF('FG,ออนไล,คัดแยก'!$C:$C,'รับ-จ่าย ประจำวัน'!$B110,'FG,ออนไล,คัดแยก'!AJ:AJ)</f>
        <v>0</v>
      </c>
      <c r="BR110" s="16">
        <f>SUMIF(เตรียมส่วนผสม!$C:$C,'รับ-จ่าย ประจำวัน'!$B110,เตรียมส่วนผสม!AK:AK)+SUMIF(กวนไส้!$C:$C,'รับ-จ่าย ประจำวัน'!$B110,กวนไส้!AK:AK)+SUMIF(ผลิต1!$C:$C,'รับ-จ่าย ประจำวัน'!$B110,ผลิต1!AK:AK)+SUMIF(ผลิต2!$C:$C,'รับ-จ่าย ประจำวัน'!$B110,ผลิต2!AK:AK)+SUMIF(เส้นแต่งหน้าขนมเค้ก!$C:$C,'รับ-จ่าย ประจำวัน'!$B110,เส้นแต่งหน้าขนมเค้ก!AK:AK)+SUMIF(แพ็ค!$C:$C,'รับ-จ่าย ประจำวัน'!$B110,แพ็ค!AK:AK)+SUMIF(ธุรการ!$C:$C,'รับ-จ่าย ประจำวัน'!$B110,ธุรการ!AK:AK)+SUMIF(เส้นแต่งหน้าขนมปัง!$C:$C,'รับ-จ่าย ประจำวัน'!$B110,เส้นแต่งหน้าขนมปัง!AK:AK)+SUMIF('วางแผนBC,CJ'!$C:$C,'รับ-จ่าย ประจำวัน'!$B110,'วางแผนBC,CJ'!AK:AK)+SUMIF(RD!$C:$C,'รับ-จ่าย ประจำวัน'!$B110,RD!AK:AK)+SUMIF('FG,ออนไล,คัดแยก'!$C:$C,'รับ-จ่าย ประจำวัน'!$B110,'FG,ออนไล,คัดแยก'!AK:AK)</f>
        <v>0</v>
      </c>
      <c r="BS110" s="16">
        <f>SUMIF(เตรียมส่วนผสม!$C:$C,'รับ-จ่าย ประจำวัน'!$B110,เตรียมส่วนผสม!AL:AL)+SUMIF(กวนไส้!$C:$C,'รับ-จ่าย ประจำวัน'!$B110,กวนไส้!AL:AL)+SUMIF(ผลิต1!$C:$C,'รับ-จ่าย ประจำวัน'!$B110,ผลิต1!AL:AL)+SUMIF(ผลิต2!$C:$C,'รับ-จ่าย ประจำวัน'!$B110,ผลิต2!AL:AL)+SUMIF(เส้นแต่งหน้าขนมเค้ก!$C:$C,'รับ-จ่าย ประจำวัน'!$B110,เส้นแต่งหน้าขนมเค้ก!AL:AL)+SUMIF(แพ็ค!$C:$C,'รับ-จ่าย ประจำวัน'!$B110,แพ็ค!AL:AL)+SUMIF(ธุรการ!$C:$C,'รับ-จ่าย ประจำวัน'!$B110,ธุรการ!AL:AL)+SUMIF(เส้นแต่งหน้าขนมปัง!$C:$C,'รับ-จ่าย ประจำวัน'!$B110,เส้นแต่งหน้าขนมปัง!AL:AL)+SUMIF('วางแผนBC,CJ'!$C:$C,'รับ-จ่าย ประจำวัน'!$B110,'วางแผนBC,CJ'!AL:AL)+SUMIF(RD!$C:$C,'รับ-จ่าย ประจำวัน'!$B110,RD!AL:AL)+SUMIF('FG,ออนไล,คัดแยก'!$C:$C,'รับ-จ่าย ประจำวัน'!$B110,'FG,ออนไล,คัดแยก'!AL:AL)</f>
        <v>0</v>
      </c>
      <c r="BT110" s="18">
        <f t="shared" si="20"/>
        <v>10000</v>
      </c>
      <c r="BU110" s="116">
        <f>20000+282</f>
        <v>20282</v>
      </c>
      <c r="BV110" s="146">
        <f t="shared" si="21"/>
        <v>30000</v>
      </c>
      <c r="BW110" s="183">
        <v>30</v>
      </c>
      <c r="BX110" s="172">
        <f t="shared" si="32"/>
        <v>333.33333333333331</v>
      </c>
      <c r="BY110" s="188">
        <f t="shared" si="22"/>
        <v>90</v>
      </c>
      <c r="BZ110" s="180">
        <f t="shared" ca="1" si="23"/>
        <v>46293</v>
      </c>
      <c r="CA110" s="153"/>
      <c r="CB110" s="93"/>
      <c r="CC110" s="93"/>
      <c r="CD110" s="93"/>
      <c r="CE110" s="93"/>
      <c r="CF110" s="93"/>
      <c r="CG110" s="93"/>
      <c r="CH110" s="93"/>
      <c r="CI110" s="93"/>
      <c r="CJ110" s="94"/>
      <c r="CK110" s="9">
        <f t="shared" si="24"/>
        <v>9718</v>
      </c>
    </row>
    <row r="111" spans="1:89" x14ac:dyDescent="0.5">
      <c r="A111" s="149" t="s">
        <v>452</v>
      </c>
      <c r="B111" s="34" t="s">
        <v>1870</v>
      </c>
      <c r="C111" s="154" t="s">
        <v>1881</v>
      </c>
      <c r="D111" s="141" t="s">
        <v>1010</v>
      </c>
      <c r="E111" s="25"/>
      <c r="F111" s="132"/>
      <c r="G111" s="25"/>
      <c r="H111" s="12">
        <v>275</v>
      </c>
      <c r="I111" s="11">
        <v>90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25"/>
      <c r="T111" s="25"/>
      <c r="U111" s="25"/>
      <c r="V111" s="25"/>
      <c r="W111" s="25">
        <v>90</v>
      </c>
      <c r="X111" s="25"/>
      <c r="Y111" s="25"/>
      <c r="Z111" s="25"/>
      <c r="AA111" s="25"/>
      <c r="AB111" s="25"/>
      <c r="AC111" s="25"/>
      <c r="AD111" s="25"/>
      <c r="AE111" s="11"/>
      <c r="AF111" s="11"/>
      <c r="AG111" s="11"/>
      <c r="AH111" s="11"/>
      <c r="AI111" s="25"/>
      <c r="AJ111" s="25"/>
      <c r="AK111" s="25"/>
      <c r="AL111" s="25"/>
      <c r="AM111" s="25"/>
      <c r="AN111" s="15">
        <f t="shared" si="19"/>
        <v>180</v>
      </c>
      <c r="AO111" s="16">
        <f>SUMIF(เตรียมส่วนผสม!$C:$C,'รับ-จ่าย ประจำวัน'!$B111,เตรียมส่วนผสม!H:H)+SUMIF(กวนไส้!$C:$C,'รับ-จ่าย ประจำวัน'!$B111,กวนไส้!H:H)+SUMIF(ผลิต1!$C:$C,'รับ-จ่าย ประจำวัน'!$B111,ผลิต1!H:H)+SUMIF(ผลิต2!$C:$C,'รับ-จ่าย ประจำวัน'!$B111,ผลิต2!H:H)+SUMIF(เส้นแต่งหน้าขนมเค้ก!$C:$C,'รับ-จ่าย ประจำวัน'!$B111,เส้นแต่งหน้าขนมเค้ก!H:H)+SUMIF(แพ็ค!$C:$C,'รับ-จ่าย ประจำวัน'!$B111,แพ็ค!H:H)+SUMIF(ธุรการ!$C:$C,'รับ-จ่าย ประจำวัน'!$B111,ธุรการ!H:H)+SUMIF(เส้นแต่งหน้าขนมปัง!$C:$C,'รับ-จ่าย ประจำวัน'!$B111,เส้นแต่งหน้าขนมปัง!H:H)+SUMIF('วางแผนBC,CJ'!$C:$C,'รับ-จ่าย ประจำวัน'!$B111,'วางแผนBC,CJ'!H:H)+SUMIF(RD!$C:$C,'รับ-จ่าย ประจำวัน'!$B111,RD!H:H)+SUMIF('FG,ออนไล,คัดแยก'!$C:$C,'รับ-จ่าย ประจำวัน'!$B111,'FG,ออนไล,คัดแยก'!H:H)</f>
        <v>7</v>
      </c>
      <c r="AP111" s="16">
        <f>SUMIF(เตรียมส่วนผสม!$C:$C,'รับ-จ่าย ประจำวัน'!$B111,เตรียมส่วนผสม!I:I)+SUMIF(กวนไส้!$C:$C,'รับ-จ่าย ประจำวัน'!$B111,กวนไส้!I:I)+SUMIF(ผลิต1!$C:$C,'รับ-จ่าย ประจำวัน'!$B111,ผลิต1!I:I)+SUMIF(ผลิต2!$C:$C,'รับ-จ่าย ประจำวัน'!$B111,ผลิต2!I:I)+SUMIF(เส้นแต่งหน้าขนมเค้ก!$C:$C,'รับ-จ่าย ประจำวัน'!$B111,เส้นแต่งหน้าขนมเค้ก!I:I)+SUMIF(แพ็ค!$C:$C,'รับ-จ่าย ประจำวัน'!$B111,แพ็ค!I:I)+SUMIF(ธุรการ!$C:$C,'รับ-จ่าย ประจำวัน'!$B111,ธุรการ!I:I)+SUMIF(เส้นแต่งหน้าขนมปัง!$C:$C,'รับ-จ่าย ประจำวัน'!$B111,เส้นแต่งหน้าขนมปัง!I:I)+SUMIF('วางแผนBC,CJ'!$C:$C,'รับ-จ่าย ประจำวัน'!$B111,'วางแผนBC,CJ'!I:I)+SUMIF(RD!$C:$C,'รับ-จ่าย ประจำวัน'!$B111,RD!I:I)+SUMIF('FG,ออนไล,คัดแยก'!$C:$C,'รับ-จ่าย ประจำวัน'!$B111,'FG,ออนไล,คัดแยก'!I:I)</f>
        <v>14</v>
      </c>
      <c r="AQ111" s="16">
        <f>SUMIF(เตรียมส่วนผสม!$C:$C,'รับ-จ่าย ประจำวัน'!$B111,เตรียมส่วนผสม!J:J)+SUMIF(กวนไส้!$C:$C,'รับ-จ่าย ประจำวัน'!$B111,กวนไส้!J:J)+SUMIF(ผลิต1!$C:$C,'รับ-จ่าย ประจำวัน'!$B111,ผลิต1!J:J)+SUMIF(ผลิต2!$C:$C,'รับ-จ่าย ประจำวัน'!$B111,ผลิต2!J:J)+SUMIF(เส้นแต่งหน้าขนมเค้ก!$C:$C,'รับ-จ่าย ประจำวัน'!$B111,เส้นแต่งหน้าขนมเค้ก!J:J)+SUMIF(แพ็ค!$C:$C,'รับ-จ่าย ประจำวัน'!$B111,แพ็ค!J:J)+SUMIF(ธุรการ!$C:$C,'รับ-จ่าย ประจำวัน'!$B111,ธุรการ!J:J)+SUMIF(เส้นแต่งหน้าขนมปัง!$C:$C,'รับ-จ่าย ประจำวัน'!$B111,เส้นแต่งหน้าขนมปัง!J:J)+SUMIF('วางแผนBC,CJ'!$C:$C,'รับ-จ่าย ประจำวัน'!$B111,'วางแผนBC,CJ'!J:J)+SUMIF(RD!$C:$C,'รับ-จ่าย ประจำวัน'!$B111,RD!J:J)+SUMIF('FG,ออนไล,คัดแยก'!$C:$C,'รับ-จ่าย ประจำวัน'!$B111,'FG,ออนไล,คัดแยก'!J:J)</f>
        <v>0</v>
      </c>
      <c r="AR111" s="16">
        <f>SUMIF(เตรียมส่วนผสม!$C:$C,'รับ-จ่าย ประจำวัน'!$B111,เตรียมส่วนผสม!K:K)+SUMIF(กวนไส้!$C:$C,'รับ-จ่าย ประจำวัน'!$B111,กวนไส้!K:K)+SUMIF(ผลิต1!$C:$C,'รับ-จ่าย ประจำวัน'!$B111,ผลิต1!K:K)+SUMIF(ผลิต2!$C:$C,'รับ-จ่าย ประจำวัน'!$B111,ผลิต2!K:K)+SUMIF(เส้นแต่งหน้าขนมเค้ก!$C:$C,'รับ-จ่าย ประจำวัน'!$B111,เส้นแต่งหน้าขนมเค้ก!K:K)+SUMIF(แพ็ค!$C:$C,'รับ-จ่าย ประจำวัน'!$B111,แพ็ค!K:K)+SUMIF(ธุรการ!$C:$C,'รับ-จ่าย ประจำวัน'!$B111,ธุรการ!K:K)+SUMIF(เส้นแต่งหน้าขนมปัง!$C:$C,'รับ-จ่าย ประจำวัน'!$B111,เส้นแต่งหน้าขนมปัง!K:K)+SUMIF('วางแผนBC,CJ'!$C:$C,'รับ-จ่าย ประจำวัน'!$B111,'วางแผนBC,CJ'!K:K)+SUMIF(RD!$C:$C,'รับ-จ่าย ประจำวัน'!$B111,RD!K:K)+SUMIF('FG,ออนไล,คัดแยก'!$C:$C,'รับ-จ่าย ประจำวัน'!$B111,'FG,ออนไล,คัดแยก'!K:K)</f>
        <v>15</v>
      </c>
      <c r="AS111" s="16">
        <f>SUMIF(เตรียมส่วนผสม!$C:$C,'รับ-จ่าย ประจำวัน'!$B111,เตรียมส่วนผสม!L:L)+SUMIF(กวนไส้!$C:$C,'รับ-จ่าย ประจำวัน'!$B111,กวนไส้!L:L)+SUMIF(ผลิต1!$C:$C,'รับ-จ่าย ประจำวัน'!$B111,ผลิต1!L:L)+SUMIF(ผลิต2!$C:$C,'รับ-จ่าย ประจำวัน'!$B111,ผลิต2!L:L)+SUMIF(เส้นแต่งหน้าขนมเค้ก!$C:$C,'รับ-จ่าย ประจำวัน'!$B111,เส้นแต่งหน้าขนมเค้ก!L:L)+SUMIF(แพ็ค!$C:$C,'รับ-จ่าย ประจำวัน'!$B111,แพ็ค!L:L)+SUMIF(ธุรการ!$C:$C,'รับ-จ่าย ประจำวัน'!$B111,ธุรการ!L:L)+SUMIF(เส้นแต่งหน้าขนมปัง!$C:$C,'รับ-จ่าย ประจำวัน'!$B111,เส้นแต่งหน้าขนมปัง!L:L)+SUMIF('วางแผนBC,CJ'!$C:$C,'รับ-จ่าย ประจำวัน'!$B111,'วางแผนBC,CJ'!L:L)+SUMIF(RD!$C:$C,'รับ-จ่าย ประจำวัน'!$B111,RD!L:L)+SUMIF('FG,ออนไล,คัดแยก'!$C:$C,'รับ-จ่าย ประจำวัน'!$B111,'FG,ออนไล,คัดแยก'!L:L)</f>
        <v>10</v>
      </c>
      <c r="AT111" s="16">
        <f>SUMIF(เตรียมส่วนผสม!$C:$C,'รับ-จ่าย ประจำวัน'!$B111,เตรียมส่วนผสม!M:M)+SUMIF(กวนไส้!$C:$C,'รับ-จ่าย ประจำวัน'!$B111,กวนไส้!M:M)+SUMIF(ผลิต1!$C:$C,'รับ-จ่าย ประจำวัน'!$B111,ผลิต1!M:M)+SUMIF(ผลิต2!$C:$C,'รับ-จ่าย ประจำวัน'!$B111,ผลิต2!M:M)+SUMIF(เส้นแต่งหน้าขนมเค้ก!$C:$C,'รับ-จ่าย ประจำวัน'!$B111,เส้นแต่งหน้าขนมเค้ก!M:M)+SUMIF(แพ็ค!$C:$C,'รับ-จ่าย ประจำวัน'!$B111,แพ็ค!M:M)+SUMIF(ธุรการ!$C:$C,'รับ-จ่าย ประจำวัน'!$B111,ธุรการ!M:M)+SUMIF(เส้นแต่งหน้าขนมปัง!$C:$C,'รับ-จ่าย ประจำวัน'!$B111,เส้นแต่งหน้าขนมปัง!M:M)+SUMIF('วางแผนBC,CJ'!$C:$C,'รับ-จ่าย ประจำวัน'!$B111,'วางแผนBC,CJ'!M:M)+SUMIF(RD!$C:$C,'รับ-จ่าย ประจำวัน'!$B111,RD!M:M)+SUMIF('FG,ออนไล,คัดแยก'!$C:$C,'รับ-จ่าย ประจำวัน'!$B111,'FG,ออนไล,คัดแยก'!M:M)</f>
        <v>0</v>
      </c>
      <c r="AU111" s="16">
        <f>SUMIF(เตรียมส่วนผสม!$C:$C,'รับ-จ่าย ประจำวัน'!$B111,เตรียมส่วนผสม!N:N)+SUMIF(กวนไส้!$C:$C,'รับ-จ่าย ประจำวัน'!$B111,กวนไส้!N:N)+SUMIF(ผลิต1!$C:$C,'รับ-จ่าย ประจำวัน'!$B111,ผลิต1!N:N)+SUMIF(ผลิต2!$C:$C,'รับ-จ่าย ประจำวัน'!$B111,ผลิต2!N:N)+SUMIF(เส้นแต่งหน้าขนมเค้ก!$C:$C,'รับ-จ่าย ประจำวัน'!$B111,เส้นแต่งหน้าขนมเค้ก!N:N)+SUMIF(แพ็ค!$C:$C,'รับ-จ่าย ประจำวัน'!$B111,แพ็ค!N:N)+SUMIF(ธุรการ!$C:$C,'รับ-จ่าย ประจำวัน'!$B111,ธุรการ!N:N)+SUMIF(เส้นแต่งหน้าขนมปัง!$C:$C,'รับ-จ่าย ประจำวัน'!$B111,เส้นแต่งหน้าขนมปัง!N:N)+SUMIF('วางแผนBC,CJ'!$C:$C,'รับ-จ่าย ประจำวัน'!$B111,'วางแผนBC,CJ'!N:N)+SUMIF(RD!$C:$C,'รับ-จ่าย ประจำวัน'!$B111,RD!N:N)+SUMIF('FG,ออนไล,คัดแยก'!$C:$C,'รับ-จ่าย ประจำวัน'!$B111,'FG,ออนไล,คัดแยก'!N:N)</f>
        <v>19</v>
      </c>
      <c r="AV111" s="16">
        <f>SUMIF(เตรียมส่วนผสม!$C:$C,'รับ-จ่าย ประจำวัน'!$B111,เตรียมส่วนผสม!O:O)+SUMIF(กวนไส้!$C:$C,'รับ-จ่าย ประจำวัน'!$B111,กวนไส้!O:O)+SUMIF(ผลิต1!$C:$C,'รับ-จ่าย ประจำวัน'!$B111,ผลิต1!O:O)+SUMIF(ผลิต2!$C:$C,'รับ-จ่าย ประจำวัน'!$B111,ผลิต2!O:O)+SUMIF(เส้นแต่งหน้าขนมเค้ก!$C:$C,'รับ-จ่าย ประจำวัน'!$B111,เส้นแต่งหน้าขนมเค้ก!O:O)+SUMIF(แพ็ค!$C:$C,'รับ-จ่าย ประจำวัน'!$B111,แพ็ค!O:O)+SUMIF(ธุรการ!$C:$C,'รับ-จ่าย ประจำวัน'!$B111,ธุรการ!O:O)+SUMIF(เส้นแต่งหน้าขนมปัง!$C:$C,'รับ-จ่าย ประจำวัน'!$B111,เส้นแต่งหน้าขนมปัง!O:O)+SUMIF('วางแผนBC,CJ'!$C:$C,'รับ-จ่าย ประจำวัน'!$B111,'วางแผนBC,CJ'!O:O)+SUMIF(RD!$C:$C,'รับ-จ่าย ประจำวัน'!$B111,RD!O:O)+SUMIF('FG,ออนไล,คัดแยก'!$C:$C,'รับ-จ่าย ประจำวัน'!$B111,'FG,ออนไล,คัดแยก'!O:O)</f>
        <v>9</v>
      </c>
      <c r="AW111" s="16">
        <f>SUMIF(เตรียมส่วนผสม!$C:$C,'รับ-จ่าย ประจำวัน'!$B111,เตรียมส่วนผสม!P:P)+SUMIF(กวนไส้!$C:$C,'รับ-จ่าย ประจำวัน'!$B111,กวนไส้!P:P)+SUMIF(ผลิต1!$C:$C,'รับ-จ่าย ประจำวัน'!$B111,ผลิต1!P:P)+SUMIF(ผลิต2!$C:$C,'รับ-จ่าย ประจำวัน'!$B111,ผลิต2!P:P)+SUMIF(เส้นแต่งหน้าขนมเค้ก!$C:$C,'รับ-จ่าย ประจำวัน'!$B111,เส้นแต่งหน้าขนมเค้ก!P:P)+SUMIF(แพ็ค!$C:$C,'รับ-จ่าย ประจำวัน'!$B111,แพ็ค!P:P)+SUMIF(ธุรการ!$C:$C,'รับ-จ่าย ประจำวัน'!$B111,ธุรการ!P:P)+SUMIF(เส้นแต่งหน้าขนมปัง!$C:$C,'รับ-จ่าย ประจำวัน'!$B111,เส้นแต่งหน้าขนมปัง!P:P)+SUMIF('วางแผนBC,CJ'!$C:$C,'รับ-จ่าย ประจำวัน'!$B111,'วางแผนBC,CJ'!P:P)+SUMIF(RD!$C:$C,'รับ-จ่าย ประจำวัน'!$B111,RD!P:P)+SUMIF('FG,ออนไล,คัดแยก'!$C:$C,'รับ-จ่าย ประจำวัน'!$B111,'FG,ออนไล,คัดแยก'!P:P)</f>
        <v>10</v>
      </c>
      <c r="AX111" s="16">
        <f>SUMIF(เตรียมส่วนผสม!$C:$C,'รับ-จ่าย ประจำวัน'!$B111,เตรียมส่วนผสม!Q:Q)+SUMIF(กวนไส้!$C:$C,'รับ-จ่าย ประจำวัน'!$B111,กวนไส้!Q:Q)+SUMIF(ผลิต1!$C:$C,'รับ-จ่าย ประจำวัน'!$B111,ผลิต1!Q:Q)+SUMIF(ผลิต2!$C:$C,'รับ-จ่าย ประจำวัน'!$B111,ผลิต2!Q:Q)+SUMIF(เส้นแต่งหน้าขนมเค้ก!$C:$C,'รับ-จ่าย ประจำวัน'!$B111,เส้นแต่งหน้าขนมเค้ก!Q:Q)+SUMIF(แพ็ค!$C:$C,'รับ-จ่าย ประจำวัน'!$B111,แพ็ค!Q:Q)+SUMIF(ธุรการ!$C:$C,'รับ-จ่าย ประจำวัน'!$B111,ธุรการ!Q:Q)+SUMIF(เส้นแต่งหน้าขนมปัง!$C:$C,'รับ-จ่าย ประจำวัน'!$B111,เส้นแต่งหน้าขนมปัง!Q:Q)+SUMIF('วางแผนBC,CJ'!$C:$C,'รับ-จ่าย ประจำวัน'!$B111,'วางแผนBC,CJ'!Q:Q)+SUMIF(RD!$C:$C,'รับ-จ่าย ประจำวัน'!$B111,RD!Q:Q)+SUMIF('FG,ออนไล,คัดแยก'!$C:$C,'รับ-จ่าย ประจำวัน'!$B111,'FG,ออนไล,คัดแยก'!Q:Q)</f>
        <v>19</v>
      </c>
      <c r="AY111" s="16">
        <f>SUMIF(เตรียมส่วนผสม!$C:$C,'รับ-จ่าย ประจำวัน'!$B111,เตรียมส่วนผสม!R:R)+SUMIF(กวนไส้!$C:$C,'รับ-จ่าย ประจำวัน'!$B111,กวนไส้!R:R)+SUMIF(ผลิต1!$C:$C,'รับ-จ่าย ประจำวัน'!$B111,ผลิต1!R:R)+SUMIF(ผลิต2!$C:$C,'รับ-จ่าย ประจำวัน'!$B111,ผลิต2!R:R)+SUMIF(เส้นแต่งหน้าขนมเค้ก!$C:$C,'รับ-จ่าย ประจำวัน'!$B111,เส้นแต่งหน้าขนมเค้ก!R:R)+SUMIF(แพ็ค!$C:$C,'รับ-จ่าย ประจำวัน'!$B111,แพ็ค!R:R)+SUMIF(ธุรการ!$C:$C,'รับ-จ่าย ประจำวัน'!$B111,ธุรการ!R:R)+SUMIF(เส้นแต่งหน้าขนมปัง!$C:$C,'รับ-จ่าย ประจำวัน'!$B111,เส้นแต่งหน้าขนมปัง!R:R)+SUMIF('วางแผนBC,CJ'!$C:$C,'รับ-จ่าย ประจำวัน'!$B111,'วางแผนBC,CJ'!R:R)+SUMIF(RD!$C:$C,'รับ-จ่าย ประจำวัน'!$B111,RD!R:R)+SUMIF('FG,ออนไล,คัดแยก'!$C:$C,'รับ-จ่าย ประจำวัน'!$B111,'FG,ออนไล,คัดแยก'!R:R)</f>
        <v>15</v>
      </c>
      <c r="AZ111" s="16">
        <f>SUMIF(เตรียมส่วนผสม!$C:$C,'รับ-จ่าย ประจำวัน'!$B111,เตรียมส่วนผสม!S:S)+SUMIF(กวนไส้!$C:$C,'รับ-จ่าย ประจำวัน'!$B111,กวนไส้!S:S)+SUMIF(ผลิต1!$C:$C,'รับ-จ่าย ประจำวัน'!$B111,ผลิต1!S:S)+SUMIF(ผลิต2!$C:$C,'รับ-จ่าย ประจำวัน'!$B111,ผลิต2!S:S)+SUMIF(เส้นแต่งหน้าขนมเค้ก!$C:$C,'รับ-จ่าย ประจำวัน'!$B111,เส้นแต่งหน้าขนมเค้ก!S:S)+SUMIF(แพ็ค!$C:$C,'รับ-จ่าย ประจำวัน'!$B111,แพ็ค!S:S)+SUMIF(ธุรการ!$C:$C,'รับ-จ่าย ประจำวัน'!$B111,ธุรการ!S:S)+SUMIF(เส้นแต่งหน้าขนมปัง!$C:$C,'รับ-จ่าย ประจำวัน'!$B111,เส้นแต่งหน้าขนมปัง!S:S)+SUMIF('วางแผนBC,CJ'!$C:$C,'รับ-จ่าย ประจำวัน'!$B111,'วางแผนBC,CJ'!S:S)+SUMIF(RD!$C:$C,'รับ-จ่าย ประจำวัน'!$B111,RD!S:S)+SUMIF('FG,ออนไล,คัดแยก'!$C:$C,'รับ-จ่าย ประจำวัน'!$B111,'FG,ออนไล,คัดแยก'!S:S)</f>
        <v>11</v>
      </c>
      <c r="BA111" s="16">
        <f>SUMIF(เตรียมส่วนผสม!$C:$C,'รับ-จ่าย ประจำวัน'!$B111,เตรียมส่วนผสม!T:T)+SUMIF(กวนไส้!$C:$C,'รับ-จ่าย ประจำวัน'!$B111,กวนไส้!T:T)+SUMIF(ผลิต1!$C:$C,'รับ-จ่าย ประจำวัน'!$B111,ผลิต1!T:T)+SUMIF(ผลิต2!$C:$C,'รับ-จ่าย ประจำวัน'!$B111,ผลิต2!T:T)+SUMIF(เส้นแต่งหน้าขนมเค้ก!$C:$C,'รับ-จ่าย ประจำวัน'!$B111,เส้นแต่งหน้าขนมเค้ก!T:T)+SUMIF(แพ็ค!$C:$C,'รับ-จ่าย ประจำวัน'!$B111,แพ็ค!T:T)+SUMIF(ธุรการ!$C:$C,'รับ-จ่าย ประจำวัน'!$B111,ธุรการ!T:T)+SUMIF(เส้นแต่งหน้าขนมปัง!$C:$C,'รับ-จ่าย ประจำวัน'!$B111,เส้นแต่งหน้าขนมปัง!T:T)+SUMIF('วางแผนBC,CJ'!$C:$C,'รับ-จ่าย ประจำวัน'!$B111,'วางแผนBC,CJ'!T:T)+SUMIF(RD!$C:$C,'รับ-จ่าย ประจำวัน'!$B111,RD!T:T)+SUMIF('FG,ออนไล,คัดแยก'!$C:$C,'รับ-จ่าย ประจำวัน'!$B111,'FG,ออนไล,คัดแยก'!T:T)</f>
        <v>0</v>
      </c>
      <c r="BB111" s="16">
        <f>SUMIF(เตรียมส่วนผสม!$C:$C,'รับ-จ่าย ประจำวัน'!$B111,เตรียมส่วนผสม!U:U)+SUMIF(กวนไส้!$C:$C,'รับ-จ่าย ประจำวัน'!$B111,กวนไส้!U:U)+SUMIF(ผลิต1!$C:$C,'รับ-จ่าย ประจำวัน'!$B111,ผลิต1!U:U)+SUMIF(ผลิต2!$C:$C,'รับ-จ่าย ประจำวัน'!$B111,ผลิต2!U:U)+SUMIF(เส้นแต่งหน้าขนมเค้ก!$C:$C,'รับ-จ่าย ประจำวัน'!$B111,เส้นแต่งหน้าขนมเค้ก!U:U)+SUMIF(แพ็ค!$C:$C,'รับ-จ่าย ประจำวัน'!$B111,แพ็ค!U:U)+SUMIF(ธุรการ!$C:$C,'รับ-จ่าย ประจำวัน'!$B111,ธุรการ!U:U)+SUMIF(เส้นแต่งหน้าขนมปัง!$C:$C,'รับ-จ่าย ประจำวัน'!$B111,เส้นแต่งหน้าขนมปัง!U:U)+SUMIF('วางแผนBC,CJ'!$C:$C,'รับ-จ่าย ประจำวัน'!$B111,'วางแผนBC,CJ'!U:U)+SUMIF(RD!$C:$C,'รับ-จ่าย ประจำวัน'!$B111,RD!U:U)+SUMIF('FG,ออนไล,คัดแยก'!$C:$C,'รับ-จ่าย ประจำวัน'!$B111,'FG,ออนไล,คัดแยก'!U:U)</f>
        <v>12</v>
      </c>
      <c r="BC111" s="16">
        <f>SUMIF(เตรียมส่วนผสม!$C:$C,'รับ-จ่าย ประจำวัน'!$B111,เตรียมส่วนผสม!V:V)+SUMIF(กวนไส้!$C:$C,'รับ-จ่าย ประจำวัน'!$B111,กวนไส้!V:V)+SUMIF(ผลิต1!$C:$C,'รับ-จ่าย ประจำวัน'!$B111,ผลิต1!V:V)+SUMIF(ผลิต2!$C:$C,'รับ-จ่าย ประจำวัน'!$B111,ผลิต2!V:V)+SUMIF(เส้นแต่งหน้าขนมเค้ก!$C:$C,'รับ-จ่าย ประจำวัน'!$B111,เส้นแต่งหน้าขนมเค้ก!V:V)+SUMIF(แพ็ค!$C:$C,'รับ-จ่าย ประจำวัน'!$B111,แพ็ค!V:V)+SUMIF(ธุรการ!$C:$C,'รับ-จ่าย ประจำวัน'!$B111,ธุรการ!V:V)+SUMIF(เส้นแต่งหน้าขนมปัง!$C:$C,'รับ-จ่าย ประจำวัน'!$B111,เส้นแต่งหน้าขนมปัง!V:V)+SUMIF('วางแผนBC,CJ'!$C:$C,'รับ-จ่าย ประจำวัน'!$B111,'วางแผนBC,CJ'!V:V)+SUMIF(RD!$C:$C,'รับ-จ่าย ประจำวัน'!$B111,RD!V:V)+SUMIF('FG,ออนไล,คัดแยก'!$C:$C,'รับ-จ่าย ประจำวัน'!$B111,'FG,ออนไล,คัดแยก'!V:V)</f>
        <v>12</v>
      </c>
      <c r="BD111" s="16">
        <f>SUMIF(เตรียมส่วนผสม!$C:$C,'รับ-จ่าย ประจำวัน'!$B111,เตรียมส่วนผสม!W:W)+SUMIF(กวนไส้!$C:$C,'รับ-จ่าย ประจำวัน'!$B111,กวนไส้!W:W)+SUMIF(ผลิต1!$C:$C,'รับ-จ่าย ประจำวัน'!$B111,ผลิต1!W:W)+SUMIF(ผลิต2!$C:$C,'รับ-จ่าย ประจำวัน'!$B111,ผลิต2!W:W)+SUMIF(เส้นแต่งหน้าขนมเค้ก!$C:$C,'รับ-จ่าย ประจำวัน'!$B111,เส้นแต่งหน้าขนมเค้ก!W:W)+SUMIF(แพ็ค!$C:$C,'รับ-จ่าย ประจำวัน'!$B111,แพ็ค!W:W)+SUMIF(ธุรการ!$C:$C,'รับ-จ่าย ประจำวัน'!$B111,ธุรการ!W:W)+SUMIF(เส้นแต่งหน้าขนมปัง!$C:$C,'รับ-จ่าย ประจำวัน'!$B111,เส้นแต่งหน้าขนมปัง!W:W)+SUMIF('วางแผนBC,CJ'!$C:$C,'รับ-จ่าย ประจำวัน'!$B111,'วางแผนBC,CJ'!W:W)+SUMIF(RD!$C:$C,'รับ-จ่าย ประจำวัน'!$B111,RD!W:W)+SUMIF('FG,ออนไล,คัดแยก'!$C:$C,'รับ-จ่าย ประจำวัน'!$B111,'FG,ออนไล,คัดแยก'!W:W)</f>
        <v>14</v>
      </c>
      <c r="BE111" s="16">
        <f>SUMIF(เตรียมส่วนผสม!$C:$C,'รับ-จ่าย ประจำวัน'!$B111,เตรียมส่วนผสม!X:X)+SUMIF(กวนไส้!$C:$C,'รับ-จ่าย ประจำวัน'!$B111,กวนไส้!X:X)+SUMIF(ผลิต1!$C:$C,'รับ-จ่าย ประจำวัน'!$B111,ผลิต1!X:X)+SUMIF(ผลิต2!$C:$C,'รับ-จ่าย ประจำวัน'!$B111,ผลิต2!X:X)+SUMIF(เส้นแต่งหน้าขนมเค้ก!$C:$C,'รับ-จ่าย ประจำวัน'!$B111,เส้นแต่งหน้าขนมเค้ก!X:X)+SUMIF(แพ็ค!$C:$C,'รับ-จ่าย ประจำวัน'!$B111,แพ็ค!X:X)+SUMIF(ธุรการ!$C:$C,'รับ-จ่าย ประจำวัน'!$B111,ธุรการ!X:X)+SUMIF(เส้นแต่งหน้าขนมปัง!$C:$C,'รับ-จ่าย ประจำวัน'!$B111,เส้นแต่งหน้าขนมปัง!X:X)+SUMIF('วางแผนBC,CJ'!$C:$C,'รับ-จ่าย ประจำวัน'!$B111,'วางแผนBC,CJ'!X:X)+SUMIF(RD!$C:$C,'รับ-จ่าย ประจำวัน'!$B111,RD!X:X)+SUMIF('FG,ออนไล,คัดแยก'!$C:$C,'รับ-จ่าย ประจำวัน'!$B111,'FG,ออนไล,คัดแยก'!X:X)</f>
        <v>0</v>
      </c>
      <c r="BF111" s="16">
        <f>SUMIF(เตรียมส่วนผสม!$C:$C,'รับ-จ่าย ประจำวัน'!$B111,เตรียมส่วนผสม!Y:Y)+SUMIF(กวนไส้!$C:$C,'รับ-จ่าย ประจำวัน'!$B111,กวนไส้!Y:Y)+SUMIF(ผลิต1!$C:$C,'รับ-จ่าย ประจำวัน'!$B111,ผลิต1!Y:Y)+SUMIF(ผลิต2!$C:$C,'รับ-จ่าย ประจำวัน'!$B111,ผลิต2!Y:Y)+SUMIF(เส้นแต่งหน้าขนมเค้ก!$C:$C,'รับ-จ่าย ประจำวัน'!$B111,เส้นแต่งหน้าขนมเค้ก!Y:Y)+SUMIF(แพ็ค!$C:$C,'รับ-จ่าย ประจำวัน'!$B111,แพ็ค!Y:Y)+SUMIF(ธุรการ!$C:$C,'รับ-จ่าย ประจำวัน'!$B111,ธุรการ!Y:Y)+SUMIF(เส้นแต่งหน้าขนมปัง!$C:$C,'รับ-จ่าย ประจำวัน'!$B111,เส้นแต่งหน้าขนมปัง!Y:Y)+SUMIF('วางแผนBC,CJ'!$C:$C,'รับ-จ่าย ประจำวัน'!$B111,'วางแผนBC,CJ'!Y:Y)+SUMIF(RD!$C:$C,'รับ-จ่าย ประจำวัน'!$B111,RD!Y:Y)+SUMIF('FG,ออนไล,คัดแยก'!$C:$C,'รับ-จ่าย ประจำวัน'!$B111,'FG,ออนไล,คัดแยก'!Y:Y)</f>
        <v>13</v>
      </c>
      <c r="BG111" s="16">
        <f>SUMIF(เตรียมส่วนผสม!$C:$C,'รับ-จ่าย ประจำวัน'!$B111,เตรียมส่วนผสม!Z:Z)+SUMIF(กวนไส้!$C:$C,'รับ-จ่าย ประจำวัน'!$B111,กวนไส้!Z:Z)+SUMIF(ผลิต1!$C:$C,'รับ-จ่าย ประจำวัน'!$B111,ผลิต1!Z:Z)+SUMIF(ผลิต2!$C:$C,'รับ-จ่าย ประจำวัน'!$B111,ผลิต2!Z:Z)+SUMIF(เส้นแต่งหน้าขนมเค้ก!$C:$C,'รับ-จ่าย ประจำวัน'!$B111,เส้นแต่งหน้าขนมเค้ก!Z:Z)+SUMIF(แพ็ค!$C:$C,'รับ-จ่าย ประจำวัน'!$B111,แพ็ค!Z:Z)+SUMIF(ธุรการ!$C:$C,'รับ-จ่าย ประจำวัน'!$B111,ธุรการ!Z:Z)+SUMIF(เส้นแต่งหน้าขนมปัง!$C:$C,'รับ-จ่าย ประจำวัน'!$B111,เส้นแต่งหน้าขนมปัง!Z:Z)+SUMIF('วางแผนBC,CJ'!$C:$C,'รับ-จ่าย ประจำวัน'!$B111,'วางแผนBC,CJ'!Z:Z)+SUMIF(RD!$C:$C,'รับ-จ่าย ประจำวัน'!$B111,RD!Z:Z)+SUMIF('FG,ออนไล,คัดแยก'!$C:$C,'รับ-จ่าย ประจำวัน'!$B111,'FG,ออนไล,คัดแยก'!Z:Z)</f>
        <v>15</v>
      </c>
      <c r="BH111" s="16">
        <f>SUMIF(เตรียมส่วนผสม!$C:$C,'รับ-จ่าย ประจำวัน'!$B111,เตรียมส่วนผสม!AA:AA)+SUMIF(กวนไส้!$C:$C,'รับ-จ่าย ประจำวัน'!$B111,กวนไส้!AA:AA)+SUMIF(ผลิต1!$C:$C,'รับ-จ่าย ประจำวัน'!$B111,ผลิต1!AA:AA)+SUMIF(ผลิต2!$C:$C,'รับ-จ่าย ประจำวัน'!$B111,ผลิต2!AA:AA)+SUMIF(เส้นแต่งหน้าขนมเค้ก!$C:$C,'รับ-จ่าย ประจำวัน'!$B111,เส้นแต่งหน้าขนมเค้ก!AA:AA)+SUMIF(แพ็ค!$C:$C,'รับ-จ่าย ประจำวัน'!$B111,แพ็ค!AA:AA)+SUMIF(ธุรการ!$C:$C,'รับ-จ่าย ประจำวัน'!$B111,ธุรการ!AA:AA)+SUMIF(เส้นแต่งหน้าขนมปัง!$C:$C,'รับ-จ่าย ประจำวัน'!$B111,เส้นแต่งหน้าขนมปัง!AA:AA)+SUMIF('วางแผนBC,CJ'!$C:$C,'รับ-จ่าย ประจำวัน'!$B111,'วางแผนBC,CJ'!AA:AA)+SUMIF(RD!$C:$C,'รับ-จ่าย ประจำวัน'!$B111,RD!AA:AA)+SUMIF('FG,ออนไล,คัดแยก'!$C:$C,'รับ-จ่าย ประจำวัน'!$B111,'FG,ออนไล,คัดแยก'!AA:AA)</f>
        <v>0</v>
      </c>
      <c r="BI111" s="16">
        <f>SUMIF(เตรียมส่วนผสม!$C:$C,'รับ-จ่าย ประจำวัน'!$B111,เตรียมส่วนผสม!AB:AB)+SUMIF(กวนไส้!$C:$C,'รับ-จ่าย ประจำวัน'!$B111,กวนไส้!AB:AB)+SUMIF(ผลิต1!$C:$C,'รับ-จ่าย ประจำวัน'!$B111,ผลิต1!AB:AB)+SUMIF(ผลิต2!$C:$C,'รับ-จ่าย ประจำวัน'!$B111,ผลิต2!AB:AB)+SUMIF(เส้นแต่งหน้าขนมเค้ก!$C:$C,'รับ-จ่าย ประจำวัน'!$B111,เส้นแต่งหน้าขนมเค้ก!AB:AB)+SUMIF(แพ็ค!$C:$C,'รับ-จ่าย ประจำวัน'!$B111,แพ็ค!AB:AB)+SUMIF(ธุรการ!$C:$C,'รับ-จ่าย ประจำวัน'!$B111,ธุรการ!AB:AB)+SUMIF(เส้นแต่งหน้าขนมปัง!$C:$C,'รับ-จ่าย ประจำวัน'!$B111,เส้นแต่งหน้าขนมปัง!AB:AB)+SUMIF('วางแผนBC,CJ'!$C:$C,'รับ-จ่าย ประจำวัน'!$B111,'วางแผนBC,CJ'!AB:AB)+SUMIF(RD!$C:$C,'รับ-จ่าย ประจำวัน'!$B111,RD!AB:AB)+SUMIF('FG,ออนไล,คัดแยก'!$C:$C,'รับ-จ่าย ประจำวัน'!$B111,'FG,ออนไล,คัดแยก'!AB:AB)</f>
        <v>13</v>
      </c>
      <c r="BJ111" s="16">
        <f>SUMIF(เตรียมส่วนผสม!$C:$C,'รับ-จ่าย ประจำวัน'!$B111,เตรียมส่วนผสม!AC:AC)+SUMIF(กวนไส้!$C:$C,'รับ-จ่าย ประจำวัน'!$B111,กวนไส้!AC:AC)+SUMIF(ผลิต1!$C:$C,'รับ-จ่าย ประจำวัน'!$B111,ผลิต1!AC:AC)+SUMIF(ผลิต2!$C:$C,'รับ-จ่าย ประจำวัน'!$B111,ผลิต2!AC:AC)+SUMIF(เส้นแต่งหน้าขนมเค้ก!$C:$C,'รับ-จ่าย ประจำวัน'!$B111,เส้นแต่งหน้าขนมเค้ก!AC:AC)+SUMIF(แพ็ค!$C:$C,'รับ-จ่าย ประจำวัน'!$B111,แพ็ค!AC:AC)+SUMIF(ธุรการ!$C:$C,'รับ-จ่าย ประจำวัน'!$B111,ธุรการ!AC:AC)+SUMIF(เส้นแต่งหน้าขนมปัง!$C:$C,'รับ-จ่าย ประจำวัน'!$B111,เส้นแต่งหน้าขนมปัง!AC:AC)+SUMIF('วางแผนBC,CJ'!$C:$C,'รับ-จ่าย ประจำวัน'!$B111,'วางแผนBC,CJ'!AC:AC)+SUMIF(RD!$C:$C,'รับ-จ่าย ประจำวัน'!$B111,RD!AC:AC)+SUMIF('FG,ออนไล,คัดแยก'!$C:$C,'รับ-จ่าย ประจำวัน'!$B111,'FG,ออนไล,คัดแยก'!AC:AC)</f>
        <v>15</v>
      </c>
      <c r="BK111" s="16">
        <f>SUMIF(เตรียมส่วนผสม!$C:$C,'รับ-จ่าย ประจำวัน'!$B111,เตรียมส่วนผสม!AD:AD)+SUMIF(กวนไส้!$C:$C,'รับ-จ่าย ประจำวัน'!$B111,กวนไส้!AD:AD)+SUMIF(ผลิต1!$C:$C,'รับ-จ่าย ประจำวัน'!$B111,ผลิต1!AD:AD)+SUMIF(ผลิต2!$C:$C,'รับ-จ่าย ประจำวัน'!$B111,ผลิต2!AD:AD)+SUMIF(เส้นแต่งหน้าขนมเค้ก!$C:$C,'รับ-จ่าย ประจำวัน'!$B111,เส้นแต่งหน้าขนมเค้ก!AD:AD)+SUMIF(แพ็ค!$C:$C,'รับ-จ่าย ประจำวัน'!$B111,แพ็ค!AD:AD)+SUMIF(ธุรการ!$C:$C,'รับ-จ่าย ประจำวัน'!$B111,ธุรการ!AD:AD)+SUMIF(เส้นแต่งหน้าขนมปัง!$C:$C,'รับ-จ่าย ประจำวัน'!$B111,เส้นแต่งหน้าขนมปัง!AD:AD)+SUMIF('วางแผนBC,CJ'!$C:$C,'รับ-จ่าย ประจำวัน'!$B111,'วางแผนBC,CJ'!AD:AD)+SUMIF(RD!$C:$C,'รับ-จ่าย ประจำวัน'!$B111,RD!AD:AD)+SUMIF('FG,ออนไล,คัดแยก'!$C:$C,'รับ-จ่าย ประจำวัน'!$B111,'FG,ออนไล,คัดแยก'!AD:AD)</f>
        <v>4</v>
      </c>
      <c r="BL111" s="16">
        <f>SUMIF(เตรียมส่วนผสม!$C:$C,'รับ-จ่าย ประจำวัน'!$B111,เตรียมส่วนผสม!AE:AE)+SUMIF(กวนไส้!$C:$C,'รับ-จ่าย ประจำวัน'!$B111,กวนไส้!AE:AE)+SUMIF(ผลิต1!$C:$C,'รับ-จ่าย ประจำวัน'!$B111,ผลิต1!AE:AE)+SUMIF(ผลิต2!$C:$C,'รับ-จ่าย ประจำวัน'!$B111,ผลิต2!AE:AE)+SUMIF(เส้นแต่งหน้าขนมเค้ก!$C:$C,'รับ-จ่าย ประจำวัน'!$B111,เส้นแต่งหน้าขนมเค้ก!AE:AE)+SUMIF(แพ็ค!$C:$C,'รับ-จ่าย ประจำวัน'!$B111,แพ็ค!AE:AE)+SUMIF(ธุรการ!$C:$C,'รับ-จ่าย ประจำวัน'!$B111,ธุรการ!AE:AE)+SUMIF(เส้นแต่งหน้าขนมปัง!$C:$C,'รับ-จ่าย ประจำวัน'!$B111,เส้นแต่งหน้าขนมปัง!AE:AE)+SUMIF('วางแผนBC,CJ'!$C:$C,'รับ-จ่าย ประจำวัน'!$B111,'วางแผนBC,CJ'!AE:AE)+SUMIF(RD!$C:$C,'รับ-จ่าย ประจำวัน'!$B111,RD!AE:AE)+SUMIF('FG,ออนไล,คัดแยก'!$C:$C,'รับ-จ่าย ประจำวัน'!$B111,'FG,ออนไล,คัดแยก'!AE:AE)</f>
        <v>14</v>
      </c>
      <c r="BM111" s="16">
        <f>SUMIF(เตรียมส่วนผสม!$C:$C,'รับ-จ่าย ประจำวัน'!$B111,เตรียมส่วนผสม!AF:AF)+SUMIF(กวนไส้!$C:$C,'รับ-จ่าย ประจำวัน'!$B111,กวนไส้!AF:AF)+SUMIF(ผลิต1!$C:$C,'รับ-จ่าย ประจำวัน'!$B111,ผลิต1!AF:AF)+SUMIF(ผลิต2!$C:$C,'รับ-จ่าย ประจำวัน'!$B111,ผลิต2!AF:AF)+SUMIF(เส้นแต่งหน้าขนมเค้ก!$C:$C,'รับ-จ่าย ประจำวัน'!$B111,เส้นแต่งหน้าขนมเค้ก!AF:AF)+SUMIF(แพ็ค!$C:$C,'รับ-จ่าย ประจำวัน'!$B111,แพ็ค!AF:AF)+SUMIF(ธุรการ!$C:$C,'รับ-จ่าย ประจำวัน'!$B111,ธุรการ!AF:AF)+SUMIF(เส้นแต่งหน้าขนมปัง!$C:$C,'รับ-จ่าย ประจำวัน'!$B111,เส้นแต่งหน้าขนมปัง!AF:AF)+SUMIF('วางแผนBC,CJ'!$C:$C,'รับ-จ่าย ประจำวัน'!$B111,'วางแผนBC,CJ'!AF:AF)+SUMIF(RD!$C:$C,'รับ-จ่าย ประจำวัน'!$B111,RD!AF:AF)+SUMIF('FG,ออนไล,คัดแยก'!$C:$C,'รับ-จ่าย ประจำวัน'!$B111,'FG,ออนไล,คัดแยก'!AF:AF)</f>
        <v>9</v>
      </c>
      <c r="BN111" s="16">
        <f>SUMIF(เตรียมส่วนผสม!$C:$C,'รับ-จ่าย ประจำวัน'!$B111,เตรียมส่วนผสม!AG:AG)+SUMIF(กวนไส้!$C:$C,'รับ-จ่าย ประจำวัน'!$B111,กวนไส้!AG:AG)+SUMIF(ผลิต1!$C:$C,'รับ-จ่าย ประจำวัน'!$B111,ผลิต1!AG:AG)+SUMIF(ผลิต2!$C:$C,'รับ-จ่าย ประจำวัน'!$B111,ผลิต2!AG:AG)+SUMIF(เส้นแต่งหน้าขนมเค้ก!$C:$C,'รับ-จ่าย ประจำวัน'!$B111,เส้นแต่งหน้าขนมเค้ก!AG:AG)+SUMIF(แพ็ค!$C:$C,'รับ-จ่าย ประจำวัน'!$B111,แพ็ค!AG:AG)+SUMIF(ธุรการ!$C:$C,'รับ-จ่าย ประจำวัน'!$B111,ธุรการ!AG:AG)+SUMIF(เส้นแต่งหน้าขนมปัง!$C:$C,'รับ-จ่าย ประจำวัน'!$B111,เส้นแต่งหน้าขนมปัง!AG:AG)+SUMIF('วางแผนBC,CJ'!$C:$C,'รับ-จ่าย ประจำวัน'!$B111,'วางแผนBC,CJ'!AG:AG)+SUMIF(RD!$C:$C,'รับ-จ่าย ประจำวัน'!$B111,RD!AG:AG)+SUMIF('FG,ออนไล,คัดแยก'!$C:$C,'รับ-จ่าย ประจำวัน'!$B111,'FG,ออนไล,คัดแยก'!AG:AG)</f>
        <v>6</v>
      </c>
      <c r="BO111" s="16">
        <f>SUMIF(เตรียมส่วนผสม!$C:$C,'รับ-จ่าย ประจำวัน'!$B111,เตรียมส่วนผสม!AH:AH)+SUMIF(กวนไส้!$C:$C,'รับ-จ่าย ประจำวัน'!$B111,กวนไส้!AH:AH)+SUMIF(ผลิต1!$C:$C,'รับ-จ่าย ประจำวัน'!$B111,ผลิต1!AH:AH)+SUMIF(ผลิต2!$C:$C,'รับ-จ่าย ประจำวัน'!$B111,ผลิต2!AH:AH)+SUMIF(เส้นแต่งหน้าขนมเค้ก!$C:$C,'รับ-จ่าย ประจำวัน'!$B111,เส้นแต่งหน้าขนมเค้ก!AH:AH)+SUMIF(แพ็ค!$C:$C,'รับ-จ่าย ประจำวัน'!$B111,แพ็ค!AH:AH)+SUMIF(ธุรการ!$C:$C,'รับ-จ่าย ประจำวัน'!$B111,ธุรการ!AH:AH)+SUMIF(เส้นแต่งหน้าขนมปัง!$C:$C,'รับ-จ่าย ประจำวัน'!$B111,เส้นแต่งหน้าขนมปัง!AH:AH)+SUMIF('วางแผนBC,CJ'!$C:$C,'รับ-จ่าย ประจำวัน'!$B111,'วางแผนBC,CJ'!AH:AH)+SUMIF(RD!$C:$C,'รับ-จ่าย ประจำวัน'!$B111,RD!AH:AH)+SUMIF('FG,ออนไล,คัดแยก'!$C:$C,'รับ-จ่าย ประจำวัน'!$B111,'FG,ออนไล,คัดแยก'!AH:AH)</f>
        <v>0</v>
      </c>
      <c r="BP111" s="16">
        <f>SUMIF(เตรียมส่วนผสม!$C:$C,'รับ-จ่าย ประจำวัน'!$B111,เตรียมส่วนผสม!AI:AI)+SUMIF(กวนไส้!$C:$C,'รับ-จ่าย ประจำวัน'!$B111,กวนไส้!AI:AI)+SUMIF(ผลิต1!$C:$C,'รับ-จ่าย ประจำวัน'!$B111,ผลิต1!AI:AI)+SUMIF(ผลิต2!$C:$C,'รับ-จ่าย ประจำวัน'!$B111,ผลิต2!AI:AI)+SUMIF(เส้นแต่งหน้าขนมเค้ก!$C:$C,'รับ-จ่าย ประจำวัน'!$B111,เส้นแต่งหน้าขนมเค้ก!AI:AI)+SUMIF(แพ็ค!$C:$C,'รับ-จ่าย ประจำวัน'!$B111,แพ็ค!AI:AI)+SUMIF(ธุรการ!$C:$C,'รับ-จ่าย ประจำวัน'!$B111,ธุรการ!AI:AI)+SUMIF(เส้นแต่งหน้าขนมปัง!$C:$C,'รับ-จ่าย ประจำวัน'!$B111,เส้นแต่งหน้าขนมปัง!AI:AI)+SUMIF('วางแผนBC,CJ'!$C:$C,'รับ-จ่าย ประจำวัน'!$B111,'วางแผนBC,CJ'!AI:AI)+SUMIF(RD!$C:$C,'รับ-จ่าย ประจำวัน'!$B111,RD!AI:AI)+SUMIF('FG,ออนไล,คัดแยก'!$C:$C,'รับ-จ่าย ประจำวัน'!$B111,'FG,ออนไล,คัดแยก'!AI:AI)</f>
        <v>13</v>
      </c>
      <c r="BQ111" s="16">
        <f>SUMIF(เตรียมส่วนผสม!$C:$C,'รับ-จ่าย ประจำวัน'!$B111,เตรียมส่วนผสม!AJ:AJ)+SUMIF(กวนไส้!$C:$C,'รับ-จ่าย ประจำวัน'!$B111,กวนไส้!AJ:AJ)+SUMIF(ผลิต1!$C:$C,'รับ-จ่าย ประจำวัน'!$B111,ผลิต1!AJ:AJ)+SUMIF(ผลิต2!$C:$C,'รับ-จ่าย ประจำวัน'!$B111,ผลิต2!AJ:AJ)+SUMIF(เส้นแต่งหน้าขนมเค้ก!$C:$C,'รับ-จ่าย ประจำวัน'!$B111,เส้นแต่งหน้าขนมเค้ก!AJ:AJ)+SUMIF(แพ็ค!$C:$C,'รับ-จ่าย ประจำวัน'!$B111,แพ็ค!AJ:AJ)+SUMIF(ธุรการ!$C:$C,'รับ-จ่าย ประจำวัน'!$B111,ธุรการ!AJ:AJ)+SUMIF(เส้นแต่งหน้าขนมปัง!$C:$C,'รับ-จ่าย ประจำวัน'!$B111,เส้นแต่งหน้าขนมปัง!AJ:AJ)+SUMIF('วางแผนBC,CJ'!$C:$C,'รับ-จ่าย ประจำวัน'!$B111,'วางแผนBC,CJ'!AJ:AJ)+SUMIF(RD!$C:$C,'รับ-จ่าย ประจำวัน'!$B111,RD!AJ:AJ)+SUMIF('FG,ออนไล,คัดแยก'!$C:$C,'รับ-จ่าย ประจำวัน'!$B111,'FG,ออนไล,คัดแยก'!AJ:AJ)</f>
        <v>19</v>
      </c>
      <c r="BR111" s="16">
        <f>SUMIF(เตรียมส่วนผสม!$C:$C,'รับ-จ่าย ประจำวัน'!$B111,เตรียมส่วนผสม!AK:AK)+SUMIF(กวนไส้!$C:$C,'รับ-จ่าย ประจำวัน'!$B111,กวนไส้!AK:AK)+SUMIF(ผลิต1!$C:$C,'รับ-จ่าย ประจำวัน'!$B111,ผลิต1!AK:AK)+SUMIF(ผลิต2!$C:$C,'รับ-จ่าย ประจำวัน'!$B111,ผลิต2!AK:AK)+SUMIF(เส้นแต่งหน้าขนมเค้ก!$C:$C,'รับ-จ่าย ประจำวัน'!$B111,เส้นแต่งหน้าขนมเค้ก!AK:AK)+SUMIF(แพ็ค!$C:$C,'รับ-จ่าย ประจำวัน'!$B111,แพ็ค!AK:AK)+SUMIF(ธุรการ!$C:$C,'รับ-จ่าย ประจำวัน'!$B111,ธุรการ!AK:AK)+SUMIF(เส้นแต่งหน้าขนมปัง!$C:$C,'รับ-จ่าย ประจำวัน'!$B111,เส้นแต่งหน้าขนมปัง!AK:AK)+SUMIF('วางแผนBC,CJ'!$C:$C,'รับ-จ่าย ประจำวัน'!$B111,'วางแผนBC,CJ'!AK:AK)+SUMIF(RD!$C:$C,'รับ-จ่าย ประจำวัน'!$B111,RD!AK:AK)+SUMIF('FG,ออนไล,คัดแยก'!$C:$C,'รับ-จ่าย ประจำวัน'!$B111,'FG,ออนไล,คัดแยก'!AK:AK)</f>
        <v>12</v>
      </c>
      <c r="BS111" s="16">
        <f>SUMIF(เตรียมส่วนผสม!$C:$C,'รับ-จ่าย ประจำวัน'!$B111,เตรียมส่วนผสม!AL:AL)+SUMIF(กวนไส้!$C:$C,'รับ-จ่าย ประจำวัน'!$B111,กวนไส้!AL:AL)+SUMIF(ผลิต1!$C:$C,'รับ-จ่าย ประจำวัน'!$B111,ผลิต1!AL:AL)+SUMIF(ผลิต2!$C:$C,'รับ-จ่าย ประจำวัน'!$B111,ผลิต2!AL:AL)+SUMIF(เส้นแต่งหน้าขนมเค้ก!$C:$C,'รับ-จ่าย ประจำวัน'!$B111,เส้นแต่งหน้าขนมเค้ก!AL:AL)+SUMIF(แพ็ค!$C:$C,'รับ-จ่าย ประจำวัน'!$B111,แพ็ค!AL:AL)+SUMIF(ธุรการ!$C:$C,'รับ-จ่าย ประจำวัน'!$B111,ธุรการ!AL:AL)+SUMIF(เส้นแต่งหน้าขนมปัง!$C:$C,'รับ-จ่าย ประจำวัน'!$B111,เส้นแต่งหน้าขนมปัง!AL:AL)+SUMIF('วางแผนBC,CJ'!$C:$C,'รับ-จ่าย ประจำวัน'!$B111,'วางแผนBC,CJ'!AL:AL)+SUMIF(RD!$C:$C,'รับ-จ่าย ประจำวัน'!$B111,RD!AL:AL)+SUMIF('FG,ออนไล,คัดแยก'!$C:$C,'รับ-จ่าย ประจำวัน'!$B111,'FG,ออนไล,คัดแยก'!AL:AL)</f>
        <v>0</v>
      </c>
      <c r="BT111" s="18">
        <f t="shared" si="20"/>
        <v>300</v>
      </c>
      <c r="BU111" s="116"/>
      <c r="BV111" s="146">
        <f t="shared" si="21"/>
        <v>155</v>
      </c>
      <c r="BW111" s="183">
        <v>30</v>
      </c>
      <c r="BX111" s="172">
        <f t="shared" si="32"/>
        <v>10</v>
      </c>
      <c r="BY111" s="188">
        <f t="shared" si="22"/>
        <v>15.5</v>
      </c>
      <c r="BZ111" s="180">
        <f t="shared" ca="1" si="23"/>
        <v>46218.5</v>
      </c>
      <c r="CA111" s="93">
        <v>300</v>
      </c>
      <c r="CB111" s="93"/>
      <c r="CC111" s="93"/>
      <c r="CD111" s="93"/>
      <c r="CE111" s="93"/>
      <c r="CF111" s="93"/>
      <c r="CG111" s="93"/>
      <c r="CH111" s="93"/>
      <c r="CI111" s="93"/>
      <c r="CJ111" s="97"/>
      <c r="CK111" s="9">
        <f t="shared" si="24"/>
        <v>155</v>
      </c>
    </row>
    <row r="112" spans="1:89" x14ac:dyDescent="0.5">
      <c r="A112" s="149" t="s">
        <v>453</v>
      </c>
      <c r="B112" s="34" t="s">
        <v>1925</v>
      </c>
      <c r="C112" s="123" t="s">
        <v>1924</v>
      </c>
      <c r="D112" s="135" t="s">
        <v>451</v>
      </c>
      <c r="E112" s="11">
        <v>0</v>
      </c>
      <c r="F112" s="163"/>
      <c r="G112" s="11" t="s">
        <v>62</v>
      </c>
      <c r="H112" s="12">
        <v>170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3"/>
      <c r="AF112" s="13"/>
      <c r="AG112" s="13"/>
      <c r="AH112" s="13"/>
      <c r="AI112" s="14"/>
      <c r="AJ112" s="14"/>
      <c r="AK112" s="14"/>
      <c r="AL112" s="14"/>
      <c r="AM112" s="14"/>
      <c r="AN112" s="15">
        <f t="shared" si="19"/>
        <v>0</v>
      </c>
      <c r="AO112" s="16">
        <f>SUMIF(เตรียมส่วนผสม!$C:$C,'รับ-จ่าย ประจำวัน'!$B112,เตรียมส่วนผสม!H:H)+SUMIF(กวนไส้!$C:$C,'รับ-จ่าย ประจำวัน'!$B112,กวนไส้!H:H)+SUMIF(ผลิต1!$C:$C,'รับ-จ่าย ประจำวัน'!$B112,ผลิต1!H:H)+SUMIF(ผลิต2!$C:$C,'รับ-จ่าย ประจำวัน'!$B112,ผลิต2!H:H)+SUMIF(เส้นแต่งหน้าขนมเค้ก!$C:$C,'รับ-จ่าย ประจำวัน'!$B112,เส้นแต่งหน้าขนมเค้ก!H:H)+SUMIF(แพ็ค!$C:$C,'รับ-จ่าย ประจำวัน'!$B112,แพ็ค!H:H)+SUMIF(ธุรการ!$C:$C,'รับ-จ่าย ประจำวัน'!$B112,ธุรการ!H:H)+SUMIF(เส้นแต่งหน้าขนมปัง!$C:$C,'รับ-จ่าย ประจำวัน'!$B112,เส้นแต่งหน้าขนมปัง!H:H)+SUMIF('วางแผนBC,CJ'!$C:$C,'รับ-จ่าย ประจำวัน'!$B112,'วางแผนBC,CJ'!H:H)+SUMIF(RD!$C:$C,'รับ-จ่าย ประจำวัน'!$B112,RD!H:H)+SUMIF('FG,ออนไล,คัดแยก'!$C:$C,'รับ-จ่าย ประจำวัน'!$B112,'FG,ออนไล,คัดแยก'!H:H)</f>
        <v>1</v>
      </c>
      <c r="AP112" s="16">
        <f>SUMIF(เตรียมส่วนผสม!$C:$C,'รับ-จ่าย ประจำวัน'!$B112,เตรียมส่วนผสม!I:I)+SUMIF(กวนไส้!$C:$C,'รับ-จ่าย ประจำวัน'!$B112,กวนไส้!I:I)+SUMIF(ผลิต1!$C:$C,'รับ-จ่าย ประจำวัน'!$B112,ผลิต1!I:I)+SUMIF(ผลิต2!$C:$C,'รับ-จ่าย ประจำวัน'!$B112,ผลิต2!I:I)+SUMIF(เส้นแต่งหน้าขนมเค้ก!$C:$C,'รับ-จ่าย ประจำวัน'!$B112,เส้นแต่งหน้าขนมเค้ก!I:I)+SUMIF(แพ็ค!$C:$C,'รับ-จ่าย ประจำวัน'!$B112,แพ็ค!I:I)+SUMIF(ธุรการ!$C:$C,'รับ-จ่าย ประจำวัน'!$B112,ธุรการ!I:I)+SUMIF(เส้นแต่งหน้าขนมปัง!$C:$C,'รับ-จ่าย ประจำวัน'!$B112,เส้นแต่งหน้าขนมปัง!I:I)+SUMIF('วางแผนBC,CJ'!$C:$C,'รับ-จ่าย ประจำวัน'!$B112,'วางแผนBC,CJ'!I:I)+SUMIF(RD!$C:$C,'รับ-จ่าย ประจำวัน'!$B112,RD!I:I)+SUMIF('FG,ออนไล,คัดแยก'!$C:$C,'รับ-จ่าย ประจำวัน'!$B112,'FG,ออนไล,คัดแยก'!I:I)</f>
        <v>2</v>
      </c>
      <c r="AQ112" s="16">
        <f>SUMIF(เตรียมส่วนผสม!$C:$C,'รับ-จ่าย ประจำวัน'!$B112,เตรียมส่วนผสม!J:J)+SUMIF(กวนไส้!$C:$C,'รับ-จ่าย ประจำวัน'!$B112,กวนไส้!J:J)+SUMIF(ผลิต1!$C:$C,'รับ-จ่าย ประจำวัน'!$B112,ผลิต1!J:J)+SUMIF(ผลิต2!$C:$C,'รับ-จ่าย ประจำวัน'!$B112,ผลิต2!J:J)+SUMIF(เส้นแต่งหน้าขนมเค้ก!$C:$C,'รับ-จ่าย ประจำวัน'!$B112,เส้นแต่งหน้าขนมเค้ก!J:J)+SUMIF(แพ็ค!$C:$C,'รับ-จ่าย ประจำวัน'!$B112,แพ็ค!J:J)+SUMIF(ธุรการ!$C:$C,'รับ-จ่าย ประจำวัน'!$B112,ธุรการ!J:J)+SUMIF(เส้นแต่งหน้าขนมปัง!$C:$C,'รับ-จ่าย ประจำวัน'!$B112,เส้นแต่งหน้าขนมปัง!J:J)+SUMIF('วางแผนBC,CJ'!$C:$C,'รับ-จ่าย ประจำวัน'!$B112,'วางแผนBC,CJ'!J:J)+SUMIF(RD!$C:$C,'รับ-จ่าย ประจำวัน'!$B112,RD!J:J)+SUMIF('FG,ออนไล,คัดแยก'!$C:$C,'รับ-จ่าย ประจำวัน'!$B112,'FG,ออนไล,คัดแยก'!J:J)</f>
        <v>0</v>
      </c>
      <c r="AR112" s="16">
        <f>SUMIF(เตรียมส่วนผสม!$C:$C,'รับ-จ่าย ประจำวัน'!$B112,เตรียมส่วนผสม!K:K)+SUMIF(กวนไส้!$C:$C,'รับ-จ่าย ประจำวัน'!$B112,กวนไส้!K:K)+SUMIF(ผลิต1!$C:$C,'รับ-จ่าย ประจำวัน'!$B112,ผลิต1!K:K)+SUMIF(ผลิต2!$C:$C,'รับ-จ่าย ประจำวัน'!$B112,ผลิต2!K:K)+SUMIF(เส้นแต่งหน้าขนมเค้ก!$C:$C,'รับ-จ่าย ประจำวัน'!$B112,เส้นแต่งหน้าขนมเค้ก!K:K)+SUMIF(แพ็ค!$C:$C,'รับ-จ่าย ประจำวัน'!$B112,แพ็ค!K:K)+SUMIF(ธุรการ!$C:$C,'รับ-จ่าย ประจำวัน'!$B112,ธุรการ!K:K)+SUMIF(เส้นแต่งหน้าขนมปัง!$C:$C,'รับ-จ่าย ประจำวัน'!$B112,เส้นแต่งหน้าขนมปัง!K:K)+SUMIF('วางแผนBC,CJ'!$C:$C,'รับ-จ่าย ประจำวัน'!$B112,'วางแผนBC,CJ'!K:K)+SUMIF(RD!$C:$C,'รับ-จ่าย ประจำวัน'!$B112,RD!K:K)+SUMIF('FG,ออนไล,คัดแยก'!$C:$C,'รับ-จ่าย ประจำวัน'!$B112,'FG,ออนไล,คัดแยก'!K:K)</f>
        <v>2</v>
      </c>
      <c r="AS112" s="16">
        <f>SUMIF(เตรียมส่วนผสม!$C:$C,'รับ-จ่าย ประจำวัน'!$B112,เตรียมส่วนผสม!L:L)+SUMIF(กวนไส้!$C:$C,'รับ-จ่าย ประจำวัน'!$B112,กวนไส้!L:L)+SUMIF(ผลิต1!$C:$C,'รับ-จ่าย ประจำวัน'!$B112,ผลิต1!L:L)+SUMIF(ผลิต2!$C:$C,'รับ-จ่าย ประจำวัน'!$B112,ผลิต2!L:L)+SUMIF(เส้นแต่งหน้าขนมเค้ก!$C:$C,'รับ-จ่าย ประจำวัน'!$B112,เส้นแต่งหน้าขนมเค้ก!L:L)+SUMIF(แพ็ค!$C:$C,'รับ-จ่าย ประจำวัน'!$B112,แพ็ค!L:L)+SUMIF(ธุรการ!$C:$C,'รับ-จ่าย ประจำวัน'!$B112,ธุรการ!L:L)+SUMIF(เส้นแต่งหน้าขนมปัง!$C:$C,'รับ-จ่าย ประจำวัน'!$B112,เส้นแต่งหน้าขนมปัง!L:L)+SUMIF('วางแผนBC,CJ'!$C:$C,'รับ-จ่าย ประจำวัน'!$B112,'วางแผนBC,CJ'!L:L)+SUMIF(RD!$C:$C,'รับ-จ่าย ประจำวัน'!$B112,RD!L:L)+SUMIF('FG,ออนไล,คัดแยก'!$C:$C,'รับ-จ่าย ประจำวัน'!$B112,'FG,ออนไล,คัดแยก'!L:L)</f>
        <v>3</v>
      </c>
      <c r="AT112" s="16">
        <f>SUMIF(เตรียมส่วนผสม!$C:$C,'รับ-จ่าย ประจำวัน'!$B112,เตรียมส่วนผสม!M:M)+SUMIF(กวนไส้!$C:$C,'รับ-จ่าย ประจำวัน'!$B112,กวนไส้!M:M)+SUMIF(ผลิต1!$C:$C,'รับ-จ่าย ประจำวัน'!$B112,ผลิต1!M:M)+SUMIF(ผลิต2!$C:$C,'รับ-จ่าย ประจำวัน'!$B112,ผลิต2!M:M)+SUMIF(เส้นแต่งหน้าขนมเค้ก!$C:$C,'รับ-จ่าย ประจำวัน'!$B112,เส้นแต่งหน้าขนมเค้ก!M:M)+SUMIF(แพ็ค!$C:$C,'รับ-จ่าย ประจำวัน'!$B112,แพ็ค!M:M)+SUMIF(ธุรการ!$C:$C,'รับ-จ่าย ประจำวัน'!$B112,ธุรการ!M:M)+SUMIF(เส้นแต่งหน้าขนมปัง!$C:$C,'รับ-จ่าย ประจำวัน'!$B112,เส้นแต่งหน้าขนมปัง!M:M)+SUMIF('วางแผนBC,CJ'!$C:$C,'รับ-จ่าย ประจำวัน'!$B112,'วางแผนBC,CJ'!M:M)+SUMIF(RD!$C:$C,'รับ-จ่าย ประจำวัน'!$B112,RD!M:M)+SUMIF('FG,ออนไล,คัดแยก'!$C:$C,'รับ-จ่าย ประจำวัน'!$B112,'FG,ออนไล,คัดแยก'!M:M)</f>
        <v>0</v>
      </c>
      <c r="AU112" s="16">
        <f>SUMIF(เตรียมส่วนผสม!$C:$C,'รับ-จ่าย ประจำวัน'!$B112,เตรียมส่วนผสม!N:N)+SUMIF(กวนไส้!$C:$C,'รับ-จ่าย ประจำวัน'!$B112,กวนไส้!N:N)+SUMIF(ผลิต1!$C:$C,'รับ-จ่าย ประจำวัน'!$B112,ผลิต1!N:N)+SUMIF(ผลิต2!$C:$C,'รับ-จ่าย ประจำวัน'!$B112,ผลิต2!N:N)+SUMIF(เส้นแต่งหน้าขนมเค้ก!$C:$C,'รับ-จ่าย ประจำวัน'!$B112,เส้นแต่งหน้าขนมเค้ก!N:N)+SUMIF(แพ็ค!$C:$C,'รับ-จ่าย ประจำวัน'!$B112,แพ็ค!N:N)+SUMIF(ธุรการ!$C:$C,'รับ-จ่าย ประจำวัน'!$B112,ธุรการ!N:N)+SUMIF(เส้นแต่งหน้าขนมปัง!$C:$C,'รับ-จ่าย ประจำวัน'!$B112,เส้นแต่งหน้าขนมปัง!N:N)+SUMIF('วางแผนBC,CJ'!$C:$C,'รับ-จ่าย ประจำวัน'!$B112,'วางแผนBC,CJ'!N:N)+SUMIF(RD!$C:$C,'รับ-จ่าย ประจำวัน'!$B112,RD!N:N)+SUMIF('FG,ออนไล,คัดแยก'!$C:$C,'รับ-จ่าย ประจำวัน'!$B112,'FG,ออนไล,คัดแยก'!N:N)</f>
        <v>0</v>
      </c>
      <c r="AV112" s="16">
        <f>SUMIF(เตรียมส่วนผสม!$C:$C,'รับ-จ่าย ประจำวัน'!$B112,เตรียมส่วนผสม!O:O)+SUMIF(กวนไส้!$C:$C,'รับ-จ่าย ประจำวัน'!$B112,กวนไส้!O:O)+SUMIF(ผลิต1!$C:$C,'รับ-จ่าย ประจำวัน'!$B112,ผลิต1!O:O)+SUMIF(ผลิต2!$C:$C,'รับ-จ่าย ประจำวัน'!$B112,ผลิต2!O:O)+SUMIF(เส้นแต่งหน้าขนมเค้ก!$C:$C,'รับ-จ่าย ประจำวัน'!$B112,เส้นแต่งหน้าขนมเค้ก!O:O)+SUMIF(แพ็ค!$C:$C,'รับ-จ่าย ประจำวัน'!$B112,แพ็ค!O:O)+SUMIF(ธุรการ!$C:$C,'รับ-จ่าย ประจำวัน'!$B112,ธุรการ!O:O)+SUMIF(เส้นแต่งหน้าขนมปัง!$C:$C,'รับ-จ่าย ประจำวัน'!$B112,เส้นแต่งหน้าขนมปัง!O:O)+SUMIF('วางแผนBC,CJ'!$C:$C,'รับ-จ่าย ประจำวัน'!$B112,'วางแผนBC,CJ'!O:O)+SUMIF(RD!$C:$C,'รับ-จ่าย ประจำวัน'!$B112,RD!O:O)+SUMIF('FG,ออนไล,คัดแยก'!$C:$C,'รับ-จ่าย ประจำวัน'!$B112,'FG,ออนไล,คัดแยก'!O:O)</f>
        <v>2</v>
      </c>
      <c r="AW112" s="16">
        <f>SUMIF(เตรียมส่วนผสม!$C:$C,'รับ-จ่าย ประจำวัน'!$B112,เตรียมส่วนผสม!P:P)+SUMIF(กวนไส้!$C:$C,'รับ-จ่าย ประจำวัน'!$B112,กวนไส้!P:P)+SUMIF(ผลิต1!$C:$C,'รับ-จ่าย ประจำวัน'!$B112,ผลิต1!P:P)+SUMIF(ผลิต2!$C:$C,'รับ-จ่าย ประจำวัน'!$B112,ผลิต2!P:P)+SUMIF(เส้นแต่งหน้าขนมเค้ก!$C:$C,'รับ-จ่าย ประจำวัน'!$B112,เส้นแต่งหน้าขนมเค้ก!P:P)+SUMIF(แพ็ค!$C:$C,'รับ-จ่าย ประจำวัน'!$B112,แพ็ค!P:P)+SUMIF(ธุรการ!$C:$C,'รับ-จ่าย ประจำวัน'!$B112,ธุรการ!P:P)+SUMIF(เส้นแต่งหน้าขนมปัง!$C:$C,'รับ-จ่าย ประจำวัน'!$B112,เส้นแต่งหน้าขนมปัง!P:P)+SUMIF('วางแผนBC,CJ'!$C:$C,'รับ-จ่าย ประจำวัน'!$B112,'วางแผนBC,CJ'!P:P)+SUMIF(RD!$C:$C,'รับ-จ่าย ประจำวัน'!$B112,RD!P:P)+SUMIF('FG,ออนไล,คัดแยก'!$C:$C,'รับ-จ่าย ประจำวัน'!$B112,'FG,ออนไล,คัดแยก'!P:P)</f>
        <v>1</v>
      </c>
      <c r="AX112" s="16">
        <f>SUMIF(เตรียมส่วนผสม!$C:$C,'รับ-จ่าย ประจำวัน'!$B112,เตรียมส่วนผสม!Q:Q)+SUMIF(กวนไส้!$C:$C,'รับ-จ่าย ประจำวัน'!$B112,กวนไส้!Q:Q)+SUMIF(ผลิต1!$C:$C,'รับ-จ่าย ประจำวัน'!$B112,ผลิต1!Q:Q)+SUMIF(ผลิต2!$C:$C,'รับ-จ่าย ประจำวัน'!$B112,ผลิต2!Q:Q)+SUMIF(เส้นแต่งหน้าขนมเค้ก!$C:$C,'รับ-จ่าย ประจำวัน'!$B112,เส้นแต่งหน้าขนมเค้ก!Q:Q)+SUMIF(แพ็ค!$C:$C,'รับ-จ่าย ประจำวัน'!$B112,แพ็ค!Q:Q)+SUMIF(ธุรการ!$C:$C,'รับ-จ่าย ประจำวัน'!$B112,ธุรการ!Q:Q)+SUMIF(เส้นแต่งหน้าขนมปัง!$C:$C,'รับ-จ่าย ประจำวัน'!$B112,เส้นแต่งหน้าขนมปัง!Q:Q)+SUMIF('วางแผนBC,CJ'!$C:$C,'รับ-จ่าย ประจำวัน'!$B112,'วางแผนBC,CJ'!Q:Q)+SUMIF(RD!$C:$C,'รับ-จ่าย ประจำวัน'!$B112,RD!Q:Q)+SUMIF('FG,ออนไล,คัดแยก'!$C:$C,'รับ-จ่าย ประจำวัน'!$B112,'FG,ออนไล,คัดแยก'!Q:Q)</f>
        <v>2</v>
      </c>
      <c r="AY112" s="16">
        <f>SUMIF(เตรียมส่วนผสม!$C:$C,'รับ-จ่าย ประจำวัน'!$B112,เตรียมส่วนผสม!R:R)+SUMIF(กวนไส้!$C:$C,'รับ-จ่าย ประจำวัน'!$B112,กวนไส้!R:R)+SUMIF(ผลิต1!$C:$C,'รับ-จ่าย ประจำวัน'!$B112,ผลิต1!R:R)+SUMIF(ผลิต2!$C:$C,'รับ-จ่าย ประจำวัน'!$B112,ผลิต2!R:R)+SUMIF(เส้นแต่งหน้าขนมเค้ก!$C:$C,'รับ-จ่าย ประจำวัน'!$B112,เส้นแต่งหน้าขนมเค้ก!R:R)+SUMIF(แพ็ค!$C:$C,'รับ-จ่าย ประจำวัน'!$B112,แพ็ค!R:R)+SUMIF(ธุรการ!$C:$C,'รับ-จ่าย ประจำวัน'!$B112,ธุรการ!R:R)+SUMIF(เส้นแต่งหน้าขนมปัง!$C:$C,'รับ-จ่าย ประจำวัน'!$B112,เส้นแต่งหน้าขนมปัง!R:R)+SUMIF('วางแผนBC,CJ'!$C:$C,'รับ-จ่าย ประจำวัน'!$B112,'วางแผนBC,CJ'!R:R)+SUMIF(RD!$C:$C,'รับ-จ่าย ประจำวัน'!$B112,RD!R:R)+SUMIF('FG,ออนไล,คัดแยก'!$C:$C,'รับ-จ่าย ประจำวัน'!$B112,'FG,ออนไล,คัดแยก'!R:R)</f>
        <v>1</v>
      </c>
      <c r="AZ112" s="16">
        <f>SUMIF(เตรียมส่วนผสม!$C:$C,'รับ-จ่าย ประจำวัน'!$B112,เตรียมส่วนผสม!S:S)+SUMIF(กวนไส้!$C:$C,'รับ-จ่าย ประจำวัน'!$B112,กวนไส้!S:S)+SUMIF(ผลิต1!$C:$C,'รับ-จ่าย ประจำวัน'!$B112,ผลิต1!S:S)+SUMIF(ผลิต2!$C:$C,'รับ-จ่าย ประจำวัน'!$B112,ผลิต2!S:S)+SUMIF(เส้นแต่งหน้าขนมเค้ก!$C:$C,'รับ-จ่าย ประจำวัน'!$B112,เส้นแต่งหน้าขนมเค้ก!S:S)+SUMIF(แพ็ค!$C:$C,'รับ-จ่าย ประจำวัน'!$B112,แพ็ค!S:S)+SUMIF(ธุรการ!$C:$C,'รับ-จ่าย ประจำวัน'!$B112,ธุรการ!S:S)+SUMIF(เส้นแต่งหน้าขนมปัง!$C:$C,'รับ-จ่าย ประจำวัน'!$B112,เส้นแต่งหน้าขนมปัง!S:S)+SUMIF('วางแผนBC,CJ'!$C:$C,'รับ-จ่าย ประจำวัน'!$B112,'วางแผนBC,CJ'!S:S)+SUMIF(RD!$C:$C,'รับ-จ่าย ประจำวัน'!$B112,RD!S:S)+SUMIF('FG,ออนไล,คัดแยก'!$C:$C,'รับ-จ่าย ประจำวัน'!$B112,'FG,ออนไล,คัดแยก'!S:S)</f>
        <v>2</v>
      </c>
      <c r="BA112" s="16">
        <f>SUMIF(เตรียมส่วนผสม!$C:$C,'รับ-จ่าย ประจำวัน'!$B112,เตรียมส่วนผสม!T:T)+SUMIF(กวนไส้!$C:$C,'รับ-จ่าย ประจำวัน'!$B112,กวนไส้!T:T)+SUMIF(ผลิต1!$C:$C,'รับ-จ่าย ประจำวัน'!$B112,ผลิต1!T:T)+SUMIF(ผลิต2!$C:$C,'รับ-จ่าย ประจำวัน'!$B112,ผลิต2!T:T)+SUMIF(เส้นแต่งหน้าขนมเค้ก!$C:$C,'รับ-จ่าย ประจำวัน'!$B112,เส้นแต่งหน้าขนมเค้ก!T:T)+SUMIF(แพ็ค!$C:$C,'รับ-จ่าย ประจำวัน'!$B112,แพ็ค!T:T)+SUMIF(ธุรการ!$C:$C,'รับ-จ่าย ประจำวัน'!$B112,ธุรการ!T:T)+SUMIF(เส้นแต่งหน้าขนมปัง!$C:$C,'รับ-จ่าย ประจำวัน'!$B112,เส้นแต่งหน้าขนมปัง!T:T)+SUMIF('วางแผนBC,CJ'!$C:$C,'รับ-จ่าย ประจำวัน'!$B112,'วางแผนBC,CJ'!T:T)+SUMIF(RD!$C:$C,'รับ-จ่าย ประจำวัน'!$B112,RD!T:T)+SUMIF('FG,ออนไล,คัดแยก'!$C:$C,'รับ-จ่าย ประจำวัน'!$B112,'FG,ออนไล,คัดแยก'!T:T)</f>
        <v>0</v>
      </c>
      <c r="BB112" s="16">
        <f>SUMIF(เตรียมส่วนผสม!$C:$C,'รับ-จ่าย ประจำวัน'!$B112,เตรียมส่วนผสม!U:U)+SUMIF(กวนไส้!$C:$C,'รับ-จ่าย ประจำวัน'!$B112,กวนไส้!U:U)+SUMIF(ผลิต1!$C:$C,'รับ-จ่าย ประจำวัน'!$B112,ผลิต1!U:U)+SUMIF(ผลิต2!$C:$C,'รับ-จ่าย ประจำวัน'!$B112,ผลิต2!U:U)+SUMIF(เส้นแต่งหน้าขนมเค้ก!$C:$C,'รับ-จ่าย ประจำวัน'!$B112,เส้นแต่งหน้าขนมเค้ก!U:U)+SUMIF(แพ็ค!$C:$C,'รับ-จ่าย ประจำวัน'!$B112,แพ็ค!U:U)+SUMIF(ธุรการ!$C:$C,'รับ-จ่าย ประจำวัน'!$B112,ธุรการ!U:U)+SUMIF(เส้นแต่งหน้าขนมปัง!$C:$C,'รับ-จ่าย ประจำวัน'!$B112,เส้นแต่งหน้าขนมปัง!U:U)+SUMIF('วางแผนBC,CJ'!$C:$C,'รับ-จ่าย ประจำวัน'!$B112,'วางแผนBC,CJ'!U:U)+SUMIF(RD!$C:$C,'รับ-จ่าย ประจำวัน'!$B112,RD!U:U)+SUMIF('FG,ออนไล,คัดแยก'!$C:$C,'รับ-จ่าย ประจำวัน'!$B112,'FG,ออนไล,คัดแยก'!U:U)</f>
        <v>2</v>
      </c>
      <c r="BC112" s="16">
        <f>SUMIF(เตรียมส่วนผสม!$C:$C,'รับ-จ่าย ประจำวัน'!$B112,เตรียมส่วนผสม!V:V)+SUMIF(กวนไส้!$C:$C,'รับ-จ่าย ประจำวัน'!$B112,กวนไส้!V:V)+SUMIF(ผลิต1!$C:$C,'รับ-จ่าย ประจำวัน'!$B112,ผลิต1!V:V)+SUMIF(ผลิต2!$C:$C,'รับ-จ่าย ประจำวัน'!$B112,ผลิต2!V:V)+SUMIF(เส้นแต่งหน้าขนมเค้ก!$C:$C,'รับ-จ่าย ประจำวัน'!$B112,เส้นแต่งหน้าขนมเค้ก!V:V)+SUMIF(แพ็ค!$C:$C,'รับ-จ่าย ประจำวัน'!$B112,แพ็ค!V:V)+SUMIF(ธุรการ!$C:$C,'รับ-จ่าย ประจำวัน'!$B112,ธุรการ!V:V)+SUMIF(เส้นแต่งหน้าขนมปัง!$C:$C,'รับ-จ่าย ประจำวัน'!$B112,เส้นแต่งหน้าขนมปัง!V:V)+SUMIF('วางแผนBC,CJ'!$C:$C,'รับ-จ่าย ประจำวัน'!$B112,'วางแผนBC,CJ'!V:V)+SUMIF(RD!$C:$C,'รับ-จ่าย ประจำวัน'!$B112,RD!V:V)+SUMIF('FG,ออนไล,คัดแยก'!$C:$C,'รับ-จ่าย ประจำวัน'!$B112,'FG,ออนไล,คัดแยก'!V:V)</f>
        <v>1</v>
      </c>
      <c r="BD112" s="16">
        <f>SUMIF(เตรียมส่วนผสม!$C:$C,'รับ-จ่าย ประจำวัน'!$B112,เตรียมส่วนผสม!W:W)+SUMIF(กวนไส้!$C:$C,'รับ-จ่าย ประจำวัน'!$B112,กวนไส้!W:W)+SUMIF(ผลิต1!$C:$C,'รับ-จ่าย ประจำวัน'!$B112,ผลิต1!W:W)+SUMIF(ผลิต2!$C:$C,'รับ-จ่าย ประจำวัน'!$B112,ผลิต2!W:W)+SUMIF(เส้นแต่งหน้าขนมเค้ก!$C:$C,'รับ-จ่าย ประจำวัน'!$B112,เส้นแต่งหน้าขนมเค้ก!W:W)+SUMIF(แพ็ค!$C:$C,'รับ-จ่าย ประจำวัน'!$B112,แพ็ค!W:W)+SUMIF(ธุรการ!$C:$C,'รับ-จ่าย ประจำวัน'!$B112,ธุรการ!W:W)+SUMIF(เส้นแต่งหน้าขนมปัง!$C:$C,'รับ-จ่าย ประจำวัน'!$B112,เส้นแต่งหน้าขนมปัง!W:W)+SUMIF('วางแผนBC,CJ'!$C:$C,'รับ-จ่าย ประจำวัน'!$B112,'วางแผนBC,CJ'!W:W)+SUMIF(RD!$C:$C,'รับ-จ่าย ประจำวัน'!$B112,RD!W:W)+SUMIF('FG,ออนไล,คัดแยก'!$C:$C,'รับ-จ่าย ประจำวัน'!$B112,'FG,ออนไล,คัดแยก'!W:W)</f>
        <v>1</v>
      </c>
      <c r="BE112" s="16">
        <f>SUMIF(เตรียมส่วนผสม!$C:$C,'รับ-จ่าย ประจำวัน'!$B112,เตรียมส่วนผสม!X:X)+SUMIF(กวนไส้!$C:$C,'รับ-จ่าย ประจำวัน'!$B112,กวนไส้!X:X)+SUMIF(ผลิต1!$C:$C,'รับ-จ่าย ประจำวัน'!$B112,ผลิต1!X:X)+SUMIF(ผลิต2!$C:$C,'รับ-จ่าย ประจำวัน'!$B112,ผลิต2!X:X)+SUMIF(เส้นแต่งหน้าขนมเค้ก!$C:$C,'รับ-จ่าย ประจำวัน'!$B112,เส้นแต่งหน้าขนมเค้ก!X:X)+SUMIF(แพ็ค!$C:$C,'รับ-จ่าย ประจำวัน'!$B112,แพ็ค!X:X)+SUMIF(ธุรการ!$C:$C,'รับ-จ่าย ประจำวัน'!$B112,ธุรการ!X:X)+SUMIF(เส้นแต่งหน้าขนมปัง!$C:$C,'รับ-จ่าย ประจำวัน'!$B112,เส้นแต่งหน้าขนมปัง!X:X)+SUMIF('วางแผนBC,CJ'!$C:$C,'รับ-จ่าย ประจำวัน'!$B112,'วางแผนBC,CJ'!X:X)+SUMIF(RD!$C:$C,'รับ-จ่าย ประจำวัน'!$B112,RD!X:X)+SUMIF('FG,ออนไล,คัดแยก'!$C:$C,'รับ-จ่าย ประจำวัน'!$B112,'FG,ออนไล,คัดแยก'!X:X)</f>
        <v>0</v>
      </c>
      <c r="BF112" s="16">
        <f>SUMIF(เตรียมส่วนผสม!$C:$C,'รับ-จ่าย ประจำวัน'!$B112,เตรียมส่วนผสม!Y:Y)+SUMIF(กวนไส้!$C:$C,'รับ-จ่าย ประจำวัน'!$B112,กวนไส้!Y:Y)+SUMIF(ผลิต1!$C:$C,'รับ-จ่าย ประจำวัน'!$B112,ผลิต1!Y:Y)+SUMIF(ผลิต2!$C:$C,'รับ-จ่าย ประจำวัน'!$B112,ผลิต2!Y:Y)+SUMIF(เส้นแต่งหน้าขนมเค้ก!$C:$C,'รับ-จ่าย ประจำวัน'!$B112,เส้นแต่งหน้าขนมเค้ก!Y:Y)+SUMIF(แพ็ค!$C:$C,'รับ-จ่าย ประจำวัน'!$B112,แพ็ค!Y:Y)+SUMIF(ธุรการ!$C:$C,'รับ-จ่าย ประจำวัน'!$B112,ธุรการ!Y:Y)+SUMIF(เส้นแต่งหน้าขนมปัง!$C:$C,'รับ-จ่าย ประจำวัน'!$B112,เส้นแต่งหน้าขนมปัง!Y:Y)+SUMIF('วางแผนBC,CJ'!$C:$C,'รับ-จ่าย ประจำวัน'!$B112,'วางแผนBC,CJ'!Y:Y)+SUMIF(RD!$C:$C,'รับ-จ่าย ประจำวัน'!$B112,RD!Y:Y)+SUMIF('FG,ออนไล,คัดแยก'!$C:$C,'รับ-จ่าย ประจำวัน'!$B112,'FG,ออนไล,คัดแยก'!Y:Y)</f>
        <v>2</v>
      </c>
      <c r="BG112" s="16">
        <f>SUMIF(เตรียมส่วนผสม!$C:$C,'รับ-จ่าย ประจำวัน'!$B112,เตรียมส่วนผสม!Z:Z)+SUMIF(กวนไส้!$C:$C,'รับ-จ่าย ประจำวัน'!$B112,กวนไส้!Z:Z)+SUMIF(ผลิต1!$C:$C,'รับ-จ่าย ประจำวัน'!$B112,ผลิต1!Z:Z)+SUMIF(ผลิต2!$C:$C,'รับ-จ่าย ประจำวัน'!$B112,ผลิต2!Z:Z)+SUMIF(เส้นแต่งหน้าขนมเค้ก!$C:$C,'รับ-จ่าย ประจำวัน'!$B112,เส้นแต่งหน้าขนมเค้ก!Z:Z)+SUMIF(แพ็ค!$C:$C,'รับ-จ่าย ประจำวัน'!$B112,แพ็ค!Z:Z)+SUMIF(ธุรการ!$C:$C,'รับ-จ่าย ประจำวัน'!$B112,ธุรการ!Z:Z)+SUMIF(เส้นแต่งหน้าขนมปัง!$C:$C,'รับ-จ่าย ประจำวัน'!$B112,เส้นแต่งหน้าขนมปัง!Z:Z)+SUMIF('วางแผนBC,CJ'!$C:$C,'รับ-จ่าย ประจำวัน'!$B112,'วางแผนBC,CJ'!Z:Z)+SUMIF(RD!$C:$C,'รับ-จ่าย ประจำวัน'!$B112,RD!Z:Z)+SUMIF('FG,ออนไล,คัดแยก'!$C:$C,'รับ-จ่าย ประจำวัน'!$B112,'FG,ออนไล,คัดแยก'!Z:Z)</f>
        <v>2</v>
      </c>
      <c r="BH112" s="16">
        <f>SUMIF(เตรียมส่วนผสม!$C:$C,'รับ-จ่าย ประจำวัน'!$B112,เตรียมส่วนผสม!AA:AA)+SUMIF(กวนไส้!$C:$C,'รับ-จ่าย ประจำวัน'!$B112,กวนไส้!AA:AA)+SUMIF(ผลิต1!$C:$C,'รับ-จ่าย ประจำวัน'!$B112,ผลิต1!AA:AA)+SUMIF(ผลิต2!$C:$C,'รับ-จ่าย ประจำวัน'!$B112,ผลิต2!AA:AA)+SUMIF(เส้นแต่งหน้าขนมเค้ก!$C:$C,'รับ-จ่าย ประจำวัน'!$B112,เส้นแต่งหน้าขนมเค้ก!AA:AA)+SUMIF(แพ็ค!$C:$C,'รับ-จ่าย ประจำวัน'!$B112,แพ็ค!AA:AA)+SUMIF(ธุรการ!$C:$C,'รับ-จ่าย ประจำวัน'!$B112,ธุรการ!AA:AA)+SUMIF(เส้นแต่งหน้าขนมปัง!$C:$C,'รับ-จ่าย ประจำวัน'!$B112,เส้นแต่งหน้าขนมปัง!AA:AA)+SUMIF('วางแผนBC,CJ'!$C:$C,'รับ-จ่าย ประจำวัน'!$B112,'วางแผนBC,CJ'!AA:AA)+SUMIF(RD!$C:$C,'รับ-จ่าย ประจำวัน'!$B112,RD!AA:AA)+SUMIF('FG,ออนไล,คัดแยก'!$C:$C,'รับ-จ่าย ประจำวัน'!$B112,'FG,ออนไล,คัดแยก'!AA:AA)</f>
        <v>0</v>
      </c>
      <c r="BI112" s="16">
        <f>SUMIF(เตรียมส่วนผสม!$C:$C,'รับ-จ่าย ประจำวัน'!$B112,เตรียมส่วนผสม!AB:AB)+SUMIF(กวนไส้!$C:$C,'รับ-จ่าย ประจำวัน'!$B112,กวนไส้!AB:AB)+SUMIF(ผลิต1!$C:$C,'รับ-จ่าย ประจำวัน'!$B112,ผลิต1!AB:AB)+SUMIF(ผลิต2!$C:$C,'รับ-จ่าย ประจำวัน'!$B112,ผลิต2!AB:AB)+SUMIF(เส้นแต่งหน้าขนมเค้ก!$C:$C,'รับ-จ่าย ประจำวัน'!$B112,เส้นแต่งหน้าขนมเค้ก!AB:AB)+SUMIF(แพ็ค!$C:$C,'รับ-จ่าย ประจำวัน'!$B112,แพ็ค!AB:AB)+SUMIF(ธุรการ!$C:$C,'รับ-จ่าย ประจำวัน'!$B112,ธุรการ!AB:AB)+SUMIF(เส้นแต่งหน้าขนมปัง!$C:$C,'รับ-จ่าย ประจำวัน'!$B112,เส้นแต่งหน้าขนมปัง!AB:AB)+SUMIF('วางแผนBC,CJ'!$C:$C,'รับ-จ่าย ประจำวัน'!$B112,'วางแผนBC,CJ'!AB:AB)+SUMIF(RD!$C:$C,'รับ-จ่าย ประจำวัน'!$B112,RD!AB:AB)+SUMIF('FG,ออนไล,คัดแยก'!$C:$C,'รับ-จ่าย ประจำวัน'!$B112,'FG,ออนไล,คัดแยก'!AB:AB)</f>
        <v>2</v>
      </c>
      <c r="BJ112" s="16">
        <f>SUMIF(เตรียมส่วนผสม!$C:$C,'รับ-จ่าย ประจำวัน'!$B112,เตรียมส่วนผสม!AC:AC)+SUMIF(กวนไส้!$C:$C,'รับ-จ่าย ประจำวัน'!$B112,กวนไส้!AC:AC)+SUMIF(ผลิต1!$C:$C,'รับ-จ่าย ประจำวัน'!$B112,ผลิต1!AC:AC)+SUMIF(ผลิต2!$C:$C,'รับ-จ่าย ประจำวัน'!$B112,ผลิต2!AC:AC)+SUMIF(เส้นแต่งหน้าขนมเค้ก!$C:$C,'รับ-จ่าย ประจำวัน'!$B112,เส้นแต่งหน้าขนมเค้ก!AC:AC)+SUMIF(แพ็ค!$C:$C,'รับ-จ่าย ประจำวัน'!$B112,แพ็ค!AC:AC)+SUMIF(ธุรการ!$C:$C,'รับ-จ่าย ประจำวัน'!$B112,ธุรการ!AC:AC)+SUMIF(เส้นแต่งหน้าขนมปัง!$C:$C,'รับ-จ่าย ประจำวัน'!$B112,เส้นแต่งหน้าขนมปัง!AC:AC)+SUMIF('วางแผนBC,CJ'!$C:$C,'รับ-จ่าย ประจำวัน'!$B112,'วางแผนBC,CJ'!AC:AC)+SUMIF(RD!$C:$C,'รับ-จ่าย ประจำวัน'!$B112,RD!AC:AC)+SUMIF('FG,ออนไล,คัดแยก'!$C:$C,'รับ-จ่าย ประจำวัน'!$B112,'FG,ออนไล,คัดแยก'!AC:AC)</f>
        <v>2</v>
      </c>
      <c r="BK112" s="16">
        <f>SUMIF(เตรียมส่วนผสม!$C:$C,'รับ-จ่าย ประจำวัน'!$B112,เตรียมส่วนผสม!AD:AD)+SUMIF(กวนไส้!$C:$C,'รับ-จ่าย ประจำวัน'!$B112,กวนไส้!AD:AD)+SUMIF(ผลิต1!$C:$C,'รับ-จ่าย ประจำวัน'!$B112,ผลิต1!AD:AD)+SUMIF(ผลิต2!$C:$C,'รับ-จ่าย ประจำวัน'!$B112,ผลิต2!AD:AD)+SUMIF(เส้นแต่งหน้าขนมเค้ก!$C:$C,'รับ-จ่าย ประจำวัน'!$B112,เส้นแต่งหน้าขนมเค้ก!AD:AD)+SUMIF(แพ็ค!$C:$C,'รับ-จ่าย ประจำวัน'!$B112,แพ็ค!AD:AD)+SUMIF(ธุรการ!$C:$C,'รับ-จ่าย ประจำวัน'!$B112,ธุรการ!AD:AD)+SUMIF(เส้นแต่งหน้าขนมปัง!$C:$C,'รับ-จ่าย ประจำวัน'!$B112,เส้นแต่งหน้าขนมปัง!AD:AD)+SUMIF('วางแผนBC,CJ'!$C:$C,'รับ-จ่าย ประจำวัน'!$B112,'วางแผนBC,CJ'!AD:AD)+SUMIF(RD!$C:$C,'รับ-จ่าย ประจำวัน'!$B112,RD!AD:AD)+SUMIF('FG,ออนไล,คัดแยก'!$C:$C,'รับ-จ่าย ประจำวัน'!$B112,'FG,ออนไล,คัดแยก'!AD:AD)</f>
        <v>0</v>
      </c>
      <c r="BL112" s="16">
        <f>SUMIF(เตรียมส่วนผสม!$C:$C,'รับ-จ่าย ประจำวัน'!$B112,เตรียมส่วนผสม!AE:AE)+SUMIF(กวนไส้!$C:$C,'รับ-จ่าย ประจำวัน'!$B112,กวนไส้!AE:AE)+SUMIF(ผลิต1!$C:$C,'รับ-จ่าย ประจำวัน'!$B112,ผลิต1!AE:AE)+SUMIF(ผลิต2!$C:$C,'รับ-จ่าย ประจำวัน'!$B112,ผลิต2!AE:AE)+SUMIF(เส้นแต่งหน้าขนมเค้ก!$C:$C,'รับ-จ่าย ประจำวัน'!$B112,เส้นแต่งหน้าขนมเค้ก!AE:AE)+SUMIF(แพ็ค!$C:$C,'รับ-จ่าย ประจำวัน'!$B112,แพ็ค!AE:AE)+SUMIF(ธุรการ!$C:$C,'รับ-จ่าย ประจำวัน'!$B112,ธุรการ!AE:AE)+SUMIF(เส้นแต่งหน้าขนมปัง!$C:$C,'รับ-จ่าย ประจำวัน'!$B112,เส้นแต่งหน้าขนมปัง!AE:AE)+SUMIF('วางแผนBC,CJ'!$C:$C,'รับ-จ่าย ประจำวัน'!$B112,'วางแผนBC,CJ'!AE:AE)+SUMIF(RD!$C:$C,'รับ-จ่าย ประจำวัน'!$B112,RD!AE:AE)+SUMIF('FG,ออนไล,คัดแยก'!$C:$C,'รับ-จ่าย ประจำวัน'!$B112,'FG,ออนไล,คัดแยก'!AE:AE)</f>
        <v>4</v>
      </c>
      <c r="BM112" s="16">
        <f>SUMIF(เตรียมส่วนผสม!$C:$C,'รับ-จ่าย ประจำวัน'!$B112,เตรียมส่วนผสม!AF:AF)+SUMIF(กวนไส้!$C:$C,'รับ-จ่าย ประจำวัน'!$B112,กวนไส้!AF:AF)+SUMIF(ผลิต1!$C:$C,'รับ-จ่าย ประจำวัน'!$B112,ผลิต1!AF:AF)+SUMIF(ผลิต2!$C:$C,'รับ-จ่าย ประจำวัน'!$B112,ผลิต2!AF:AF)+SUMIF(เส้นแต่งหน้าขนมเค้ก!$C:$C,'รับ-จ่าย ประจำวัน'!$B112,เส้นแต่งหน้าขนมเค้ก!AF:AF)+SUMIF(แพ็ค!$C:$C,'รับ-จ่าย ประจำวัน'!$B112,แพ็ค!AF:AF)+SUMIF(ธุรการ!$C:$C,'รับ-จ่าย ประจำวัน'!$B112,ธุรการ!AF:AF)+SUMIF(เส้นแต่งหน้าขนมปัง!$C:$C,'รับ-จ่าย ประจำวัน'!$B112,เส้นแต่งหน้าขนมปัง!AF:AF)+SUMIF('วางแผนBC,CJ'!$C:$C,'รับ-จ่าย ประจำวัน'!$B112,'วางแผนBC,CJ'!AF:AF)+SUMIF(RD!$C:$C,'รับ-จ่าย ประจำวัน'!$B112,RD!AF:AF)+SUMIF('FG,ออนไล,คัดแยก'!$C:$C,'รับ-จ่าย ประจำวัน'!$B112,'FG,ออนไล,คัดแยก'!AF:AF)</f>
        <v>2</v>
      </c>
      <c r="BN112" s="16">
        <f>SUMIF(เตรียมส่วนผสม!$C:$C,'รับ-จ่าย ประจำวัน'!$B112,เตรียมส่วนผสม!AG:AG)+SUMIF(กวนไส้!$C:$C,'รับ-จ่าย ประจำวัน'!$B112,กวนไส้!AG:AG)+SUMIF(ผลิต1!$C:$C,'รับ-จ่าย ประจำวัน'!$B112,ผลิต1!AG:AG)+SUMIF(ผลิต2!$C:$C,'รับ-จ่าย ประจำวัน'!$B112,ผลิต2!AG:AG)+SUMIF(เส้นแต่งหน้าขนมเค้ก!$C:$C,'รับ-จ่าย ประจำวัน'!$B112,เส้นแต่งหน้าขนมเค้ก!AG:AG)+SUMIF(แพ็ค!$C:$C,'รับ-จ่าย ประจำวัน'!$B112,แพ็ค!AG:AG)+SUMIF(ธุรการ!$C:$C,'รับ-จ่าย ประจำวัน'!$B112,ธุรการ!AG:AG)+SUMIF(เส้นแต่งหน้าขนมปัง!$C:$C,'รับ-จ่าย ประจำวัน'!$B112,เส้นแต่งหน้าขนมปัง!AG:AG)+SUMIF('วางแผนBC,CJ'!$C:$C,'รับ-จ่าย ประจำวัน'!$B112,'วางแผนBC,CJ'!AG:AG)+SUMIF(RD!$C:$C,'รับ-จ่าย ประจำวัน'!$B112,RD!AG:AG)+SUMIF('FG,ออนไล,คัดแยก'!$C:$C,'รับ-จ่าย ประจำวัน'!$B112,'FG,ออนไล,คัดแยก'!AG:AG)</f>
        <v>2</v>
      </c>
      <c r="BO112" s="16">
        <f>SUMIF(เตรียมส่วนผสม!$C:$C,'รับ-จ่าย ประจำวัน'!$B112,เตรียมส่วนผสม!AH:AH)+SUMIF(กวนไส้!$C:$C,'รับ-จ่าย ประจำวัน'!$B112,กวนไส้!AH:AH)+SUMIF(ผลิต1!$C:$C,'รับ-จ่าย ประจำวัน'!$B112,ผลิต1!AH:AH)+SUMIF(ผลิต2!$C:$C,'รับ-จ่าย ประจำวัน'!$B112,ผลิต2!AH:AH)+SUMIF(เส้นแต่งหน้าขนมเค้ก!$C:$C,'รับ-จ่าย ประจำวัน'!$B112,เส้นแต่งหน้าขนมเค้ก!AH:AH)+SUMIF(แพ็ค!$C:$C,'รับ-จ่าย ประจำวัน'!$B112,แพ็ค!AH:AH)+SUMIF(ธุรการ!$C:$C,'รับ-จ่าย ประจำวัน'!$B112,ธุรการ!AH:AH)+SUMIF(เส้นแต่งหน้าขนมปัง!$C:$C,'รับ-จ่าย ประจำวัน'!$B112,เส้นแต่งหน้าขนมปัง!AH:AH)+SUMIF('วางแผนBC,CJ'!$C:$C,'รับ-จ่าย ประจำวัน'!$B112,'วางแผนBC,CJ'!AH:AH)+SUMIF(RD!$C:$C,'รับ-จ่าย ประจำวัน'!$B112,RD!AH:AH)+SUMIF('FG,ออนไล,คัดแยก'!$C:$C,'รับ-จ่าย ประจำวัน'!$B112,'FG,ออนไล,คัดแยก'!AH:AH)</f>
        <v>0</v>
      </c>
      <c r="BP112" s="16">
        <f>SUMIF(เตรียมส่วนผสม!$C:$C,'รับ-จ่าย ประจำวัน'!$B112,เตรียมส่วนผสม!AI:AI)+SUMIF(กวนไส้!$C:$C,'รับ-จ่าย ประจำวัน'!$B112,กวนไส้!AI:AI)+SUMIF(ผลิต1!$C:$C,'รับ-จ่าย ประจำวัน'!$B112,ผลิต1!AI:AI)+SUMIF(ผลิต2!$C:$C,'รับ-จ่าย ประจำวัน'!$B112,ผลิต2!AI:AI)+SUMIF(เส้นแต่งหน้าขนมเค้ก!$C:$C,'รับ-จ่าย ประจำวัน'!$B112,เส้นแต่งหน้าขนมเค้ก!AI:AI)+SUMIF(แพ็ค!$C:$C,'รับ-จ่าย ประจำวัน'!$B112,แพ็ค!AI:AI)+SUMIF(ธุรการ!$C:$C,'รับ-จ่าย ประจำวัน'!$B112,ธุรการ!AI:AI)+SUMIF(เส้นแต่งหน้าขนมปัง!$C:$C,'รับ-จ่าย ประจำวัน'!$B112,เส้นแต่งหน้าขนมปัง!AI:AI)+SUMIF('วางแผนBC,CJ'!$C:$C,'รับ-จ่าย ประจำวัน'!$B112,'วางแผนBC,CJ'!AI:AI)+SUMIF(RD!$C:$C,'รับ-จ่าย ประจำวัน'!$B112,RD!AI:AI)+SUMIF('FG,ออนไล,คัดแยก'!$C:$C,'รับ-จ่าย ประจำวัน'!$B112,'FG,ออนไล,คัดแยก'!AI:AI)</f>
        <v>2</v>
      </c>
      <c r="BQ112" s="16">
        <f>SUMIF(เตรียมส่วนผสม!$C:$C,'รับ-จ่าย ประจำวัน'!$B112,เตรียมส่วนผสม!AJ:AJ)+SUMIF(กวนไส้!$C:$C,'รับ-จ่าย ประจำวัน'!$B112,กวนไส้!AJ:AJ)+SUMIF(ผลิต1!$C:$C,'รับ-จ่าย ประจำวัน'!$B112,ผลิต1!AJ:AJ)+SUMIF(ผลิต2!$C:$C,'รับ-จ่าย ประจำวัน'!$B112,ผลิต2!AJ:AJ)+SUMIF(เส้นแต่งหน้าขนมเค้ก!$C:$C,'รับ-จ่าย ประจำวัน'!$B112,เส้นแต่งหน้าขนมเค้ก!AJ:AJ)+SUMIF(แพ็ค!$C:$C,'รับ-จ่าย ประจำวัน'!$B112,แพ็ค!AJ:AJ)+SUMIF(ธุรการ!$C:$C,'รับ-จ่าย ประจำวัน'!$B112,ธุรการ!AJ:AJ)+SUMIF(เส้นแต่งหน้าขนมปัง!$C:$C,'รับ-จ่าย ประจำวัน'!$B112,เส้นแต่งหน้าขนมปัง!AJ:AJ)+SUMIF('วางแผนBC,CJ'!$C:$C,'รับ-จ่าย ประจำวัน'!$B112,'วางแผนBC,CJ'!AJ:AJ)+SUMIF(RD!$C:$C,'รับ-จ่าย ประจำวัน'!$B112,RD!AJ:AJ)+SUMIF('FG,ออนไล,คัดแยก'!$C:$C,'รับ-จ่าย ประจำวัน'!$B112,'FG,ออนไล,คัดแยก'!AJ:AJ)</f>
        <v>2</v>
      </c>
      <c r="BR112" s="16">
        <f>SUMIF(เตรียมส่วนผสม!$C:$C,'รับ-จ่าย ประจำวัน'!$B112,เตรียมส่วนผสม!AK:AK)+SUMIF(กวนไส้!$C:$C,'รับ-จ่าย ประจำวัน'!$B112,กวนไส้!AK:AK)+SUMIF(ผลิต1!$C:$C,'รับ-จ่าย ประจำวัน'!$B112,ผลิต1!AK:AK)+SUMIF(ผลิต2!$C:$C,'รับ-จ่าย ประจำวัน'!$B112,ผลิต2!AK:AK)+SUMIF(เส้นแต่งหน้าขนมเค้ก!$C:$C,'รับ-จ่าย ประจำวัน'!$B112,เส้นแต่งหน้าขนมเค้ก!AK:AK)+SUMIF(แพ็ค!$C:$C,'รับ-จ่าย ประจำวัน'!$B112,แพ็ค!AK:AK)+SUMIF(ธุรการ!$C:$C,'รับ-จ่าย ประจำวัน'!$B112,ธุรการ!AK:AK)+SUMIF(เส้นแต่งหน้าขนมปัง!$C:$C,'รับ-จ่าย ประจำวัน'!$B112,เส้นแต่งหน้าขนมปัง!AK:AK)+SUMIF('วางแผนBC,CJ'!$C:$C,'รับ-จ่าย ประจำวัน'!$B112,'วางแผนBC,CJ'!AK:AK)+SUMIF(RD!$C:$C,'รับ-จ่าย ประจำวัน'!$B112,RD!AK:AK)+SUMIF('FG,ออนไล,คัดแยก'!$C:$C,'รับ-จ่าย ประจำวัน'!$B112,'FG,ออนไล,คัดแยก'!AK:AK)</f>
        <v>2</v>
      </c>
      <c r="BS112" s="16">
        <f>SUMIF(เตรียมส่วนผสม!$C:$C,'รับ-จ่าย ประจำวัน'!$B112,เตรียมส่วนผสม!AL:AL)+SUMIF(กวนไส้!$C:$C,'รับ-จ่าย ประจำวัน'!$B112,กวนไส้!AL:AL)+SUMIF(ผลิต1!$C:$C,'รับ-จ่าย ประจำวัน'!$B112,ผลิต1!AL:AL)+SUMIF(ผลิต2!$C:$C,'รับ-จ่าย ประจำวัน'!$B112,ผลิต2!AL:AL)+SUMIF(เส้นแต่งหน้าขนมเค้ก!$C:$C,'รับ-จ่าย ประจำวัน'!$B112,เส้นแต่งหน้าขนมเค้ก!AL:AL)+SUMIF(แพ็ค!$C:$C,'รับ-จ่าย ประจำวัน'!$B112,แพ็ค!AL:AL)+SUMIF(ธุรการ!$C:$C,'รับ-จ่าย ประจำวัน'!$B112,ธุรการ!AL:AL)+SUMIF(เส้นแต่งหน้าขนมปัง!$C:$C,'รับ-จ่าย ประจำวัน'!$B112,เส้นแต่งหน้าขนมปัง!AL:AL)+SUMIF('วางแผนBC,CJ'!$C:$C,'รับ-จ่าย ประจำวัน'!$B112,'วางแผนBC,CJ'!AL:AL)+SUMIF(RD!$C:$C,'รับ-จ่าย ประจำวัน'!$B112,RD!AL:AL)+SUMIF('FG,ออนไล,คัดแยก'!$C:$C,'รับ-จ่าย ประจำวัน'!$B112,'FG,ออนไล,คัดแยก'!AL:AL)</f>
        <v>0</v>
      </c>
      <c r="BT112" s="18">
        <f t="shared" si="20"/>
        <v>42</v>
      </c>
      <c r="BU112" s="116"/>
      <c r="BV112" s="146">
        <f t="shared" si="21"/>
        <v>128</v>
      </c>
      <c r="BW112" s="183">
        <v>30</v>
      </c>
      <c r="BX112" s="172">
        <f t="shared" si="32"/>
        <v>1.4</v>
      </c>
      <c r="BY112" s="188">
        <f t="shared" si="22"/>
        <v>91.428571428571431</v>
      </c>
      <c r="BZ112" s="180">
        <f t="shared" ca="1" si="23"/>
        <v>46294.428571428572</v>
      </c>
      <c r="CA112" s="93">
        <v>12</v>
      </c>
      <c r="CB112" s="93"/>
      <c r="CC112" s="93"/>
      <c r="CD112" s="93"/>
      <c r="CE112" s="93"/>
      <c r="CF112" s="93"/>
      <c r="CG112" s="93"/>
      <c r="CH112" s="93"/>
      <c r="CI112" s="93"/>
      <c r="CJ112" s="94"/>
      <c r="CK112" s="9">
        <f t="shared" si="24"/>
        <v>128</v>
      </c>
    </row>
    <row r="113" spans="1:89" x14ac:dyDescent="0.5">
      <c r="A113" s="149" t="s">
        <v>455</v>
      </c>
      <c r="B113" s="34" t="s">
        <v>2005</v>
      </c>
      <c r="C113" s="21" t="s">
        <v>1550</v>
      </c>
      <c r="D113" s="135" t="s">
        <v>451</v>
      </c>
      <c r="E113" s="11">
        <v>0</v>
      </c>
      <c r="F113" s="129"/>
      <c r="G113" s="11" t="s">
        <v>457</v>
      </c>
      <c r="H113" s="12">
        <v>23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3"/>
      <c r="AF113" s="13"/>
      <c r="AG113" s="13"/>
      <c r="AH113" s="13"/>
      <c r="AI113" s="14"/>
      <c r="AJ113" s="14"/>
      <c r="AK113" s="14"/>
      <c r="AL113" s="14"/>
      <c r="AM113" s="14"/>
      <c r="AN113" s="15">
        <f t="shared" si="19"/>
        <v>0</v>
      </c>
      <c r="AO113" s="16">
        <f>SUMIF(เตรียมส่วนผสม!$C:$C,'รับ-จ่าย ประจำวัน'!$B113,เตรียมส่วนผสม!H:H)+SUMIF(กวนไส้!$C:$C,'รับ-จ่าย ประจำวัน'!$B113,กวนไส้!H:H)+SUMIF(ผลิต1!$C:$C,'รับ-จ่าย ประจำวัน'!$B113,ผลิต1!H:H)+SUMIF(ผลิต2!$C:$C,'รับ-จ่าย ประจำวัน'!$B113,ผลิต2!H:H)+SUMIF(เส้นแต่งหน้าขนมเค้ก!$C:$C,'รับ-จ่าย ประจำวัน'!$B113,เส้นแต่งหน้าขนมเค้ก!H:H)+SUMIF(แพ็ค!$C:$C,'รับ-จ่าย ประจำวัน'!$B113,แพ็ค!H:H)+SUMIF(ธุรการ!$C:$C,'รับ-จ่าย ประจำวัน'!$B113,ธุรการ!H:H)+SUMIF(เส้นแต่งหน้าขนมปัง!$C:$C,'รับ-จ่าย ประจำวัน'!$B113,เส้นแต่งหน้าขนมปัง!H:H)+SUMIF('วางแผนBC,CJ'!$C:$C,'รับ-จ่าย ประจำวัน'!$B113,'วางแผนBC,CJ'!H:H)+SUMIF(RD!$C:$C,'รับ-จ่าย ประจำวัน'!$B113,RD!H:H)+SUMIF('FG,ออนไล,คัดแยก'!$C:$C,'รับ-จ่าย ประจำวัน'!$B113,'FG,ออนไล,คัดแยก'!H:H)</f>
        <v>1</v>
      </c>
      <c r="AP113" s="16">
        <f>SUMIF(เตรียมส่วนผสม!$C:$C,'รับ-จ่าย ประจำวัน'!$B113,เตรียมส่วนผสม!I:I)+SUMIF(กวนไส้!$C:$C,'รับ-จ่าย ประจำวัน'!$B113,กวนไส้!I:I)+SUMIF(ผลิต1!$C:$C,'รับ-จ่าย ประจำวัน'!$B113,ผลิต1!I:I)+SUMIF(ผลิต2!$C:$C,'รับ-จ่าย ประจำวัน'!$B113,ผลิต2!I:I)+SUMIF(เส้นแต่งหน้าขนมเค้ก!$C:$C,'รับ-จ่าย ประจำวัน'!$B113,เส้นแต่งหน้าขนมเค้ก!I:I)+SUMIF(แพ็ค!$C:$C,'รับ-จ่าย ประจำวัน'!$B113,แพ็ค!I:I)+SUMIF(ธุรการ!$C:$C,'รับ-จ่าย ประจำวัน'!$B113,ธุรการ!I:I)+SUMIF(เส้นแต่งหน้าขนมปัง!$C:$C,'รับ-จ่าย ประจำวัน'!$B113,เส้นแต่งหน้าขนมปัง!I:I)+SUMIF('วางแผนBC,CJ'!$C:$C,'รับ-จ่าย ประจำวัน'!$B113,'วางแผนBC,CJ'!I:I)+SUMIF(RD!$C:$C,'รับ-จ่าย ประจำวัน'!$B113,RD!I:I)+SUMIF('FG,ออนไล,คัดแยก'!$C:$C,'รับ-จ่าย ประจำวัน'!$B113,'FG,ออนไล,คัดแยก'!I:I)</f>
        <v>1</v>
      </c>
      <c r="AQ113" s="16">
        <f>SUMIF(เตรียมส่วนผสม!$C:$C,'รับ-จ่าย ประจำวัน'!$B113,เตรียมส่วนผสม!J:J)+SUMIF(กวนไส้!$C:$C,'รับ-จ่าย ประจำวัน'!$B113,กวนไส้!J:J)+SUMIF(ผลิต1!$C:$C,'รับ-จ่าย ประจำวัน'!$B113,ผลิต1!J:J)+SUMIF(ผลิต2!$C:$C,'รับ-จ่าย ประจำวัน'!$B113,ผลิต2!J:J)+SUMIF(เส้นแต่งหน้าขนมเค้ก!$C:$C,'รับ-จ่าย ประจำวัน'!$B113,เส้นแต่งหน้าขนมเค้ก!J:J)+SUMIF(แพ็ค!$C:$C,'รับ-จ่าย ประจำวัน'!$B113,แพ็ค!J:J)+SUMIF(ธุรการ!$C:$C,'รับ-จ่าย ประจำวัน'!$B113,ธุรการ!J:J)+SUMIF(เส้นแต่งหน้าขนมปัง!$C:$C,'รับ-จ่าย ประจำวัน'!$B113,เส้นแต่งหน้าขนมปัง!J:J)+SUMIF('วางแผนBC,CJ'!$C:$C,'รับ-จ่าย ประจำวัน'!$B113,'วางแผนBC,CJ'!J:J)+SUMIF(RD!$C:$C,'รับ-จ่าย ประจำวัน'!$B113,RD!J:J)+SUMIF('FG,ออนไล,คัดแยก'!$C:$C,'รับ-จ่าย ประจำวัน'!$B113,'FG,ออนไล,คัดแยก'!J:J)</f>
        <v>0</v>
      </c>
      <c r="AR113" s="16">
        <f>SUMIF(เตรียมส่วนผสม!$C:$C,'รับ-จ่าย ประจำวัน'!$B113,เตรียมส่วนผสม!K:K)+SUMIF(กวนไส้!$C:$C,'รับ-จ่าย ประจำวัน'!$B113,กวนไส้!K:K)+SUMIF(ผลิต1!$C:$C,'รับ-จ่าย ประจำวัน'!$B113,ผลิต1!K:K)+SUMIF(ผลิต2!$C:$C,'รับ-จ่าย ประจำวัน'!$B113,ผลิต2!K:K)+SUMIF(เส้นแต่งหน้าขนมเค้ก!$C:$C,'รับ-จ่าย ประจำวัน'!$B113,เส้นแต่งหน้าขนมเค้ก!K:K)+SUMIF(แพ็ค!$C:$C,'รับ-จ่าย ประจำวัน'!$B113,แพ็ค!K:K)+SUMIF(ธุรการ!$C:$C,'รับ-จ่าย ประจำวัน'!$B113,ธุรการ!K:K)+SUMIF(เส้นแต่งหน้าขนมปัง!$C:$C,'รับ-จ่าย ประจำวัน'!$B113,เส้นแต่งหน้าขนมปัง!K:K)+SUMIF('วางแผนBC,CJ'!$C:$C,'รับ-จ่าย ประจำวัน'!$B113,'วางแผนBC,CJ'!K:K)+SUMIF(RD!$C:$C,'รับ-จ่าย ประจำวัน'!$B113,RD!K:K)+SUMIF('FG,ออนไล,คัดแยก'!$C:$C,'รับ-จ่าย ประจำวัน'!$B113,'FG,ออนไล,คัดแยก'!K:K)</f>
        <v>0</v>
      </c>
      <c r="AS113" s="16">
        <f>SUMIF(เตรียมส่วนผสม!$C:$C,'รับ-จ่าย ประจำวัน'!$B113,เตรียมส่วนผสม!L:L)+SUMIF(กวนไส้!$C:$C,'รับ-จ่าย ประจำวัน'!$B113,กวนไส้!L:L)+SUMIF(ผลิต1!$C:$C,'รับ-จ่าย ประจำวัน'!$B113,ผลิต1!L:L)+SUMIF(ผลิต2!$C:$C,'รับ-จ่าย ประจำวัน'!$B113,ผลิต2!L:L)+SUMIF(เส้นแต่งหน้าขนมเค้ก!$C:$C,'รับ-จ่าย ประจำวัน'!$B113,เส้นแต่งหน้าขนมเค้ก!L:L)+SUMIF(แพ็ค!$C:$C,'รับ-จ่าย ประจำวัน'!$B113,แพ็ค!L:L)+SUMIF(ธุรการ!$C:$C,'รับ-จ่าย ประจำวัน'!$B113,ธุรการ!L:L)+SUMIF(เส้นแต่งหน้าขนมปัง!$C:$C,'รับ-จ่าย ประจำวัน'!$B113,เส้นแต่งหน้าขนมปัง!L:L)+SUMIF('วางแผนBC,CJ'!$C:$C,'รับ-จ่าย ประจำวัน'!$B113,'วางแผนBC,CJ'!L:L)+SUMIF(RD!$C:$C,'รับ-จ่าย ประจำวัน'!$B113,RD!L:L)+SUMIF('FG,ออนไล,คัดแยก'!$C:$C,'รับ-จ่าย ประจำวัน'!$B113,'FG,ออนไล,คัดแยก'!L:L)</f>
        <v>1</v>
      </c>
      <c r="AT113" s="16">
        <f>SUMIF(เตรียมส่วนผสม!$C:$C,'รับ-จ่าย ประจำวัน'!$B113,เตรียมส่วนผสม!M:M)+SUMIF(กวนไส้!$C:$C,'รับ-จ่าย ประจำวัน'!$B113,กวนไส้!M:M)+SUMIF(ผลิต1!$C:$C,'รับ-จ่าย ประจำวัน'!$B113,ผลิต1!M:M)+SUMIF(ผลิต2!$C:$C,'รับ-จ่าย ประจำวัน'!$B113,ผลิต2!M:M)+SUMIF(เส้นแต่งหน้าขนมเค้ก!$C:$C,'รับ-จ่าย ประจำวัน'!$B113,เส้นแต่งหน้าขนมเค้ก!M:M)+SUMIF(แพ็ค!$C:$C,'รับ-จ่าย ประจำวัน'!$B113,แพ็ค!M:M)+SUMIF(ธุรการ!$C:$C,'รับ-จ่าย ประจำวัน'!$B113,ธุรการ!M:M)+SUMIF(เส้นแต่งหน้าขนมปัง!$C:$C,'รับ-จ่าย ประจำวัน'!$B113,เส้นแต่งหน้าขนมปัง!M:M)+SUMIF('วางแผนBC,CJ'!$C:$C,'รับ-จ่าย ประจำวัน'!$B113,'วางแผนBC,CJ'!M:M)+SUMIF(RD!$C:$C,'รับ-จ่าย ประจำวัน'!$B113,RD!M:M)+SUMIF('FG,ออนไล,คัดแยก'!$C:$C,'รับ-จ่าย ประจำวัน'!$B113,'FG,ออนไล,คัดแยก'!M:M)</f>
        <v>0</v>
      </c>
      <c r="AU113" s="16">
        <f>SUMIF(เตรียมส่วนผสม!$C:$C,'รับ-จ่าย ประจำวัน'!$B113,เตรียมส่วนผสม!N:N)+SUMIF(กวนไส้!$C:$C,'รับ-จ่าย ประจำวัน'!$B113,กวนไส้!N:N)+SUMIF(ผลิต1!$C:$C,'รับ-จ่าย ประจำวัน'!$B113,ผลิต1!N:N)+SUMIF(ผลิต2!$C:$C,'รับ-จ่าย ประจำวัน'!$B113,ผลิต2!N:N)+SUMIF(เส้นแต่งหน้าขนมเค้ก!$C:$C,'รับ-จ่าย ประจำวัน'!$B113,เส้นแต่งหน้าขนมเค้ก!N:N)+SUMIF(แพ็ค!$C:$C,'รับ-จ่าย ประจำวัน'!$B113,แพ็ค!N:N)+SUMIF(ธุรการ!$C:$C,'รับ-จ่าย ประจำวัน'!$B113,ธุรการ!N:N)+SUMIF(เส้นแต่งหน้าขนมปัง!$C:$C,'รับ-จ่าย ประจำวัน'!$B113,เส้นแต่งหน้าขนมปัง!N:N)+SUMIF('วางแผนBC,CJ'!$C:$C,'รับ-จ่าย ประจำวัน'!$B113,'วางแผนBC,CJ'!N:N)+SUMIF(RD!$C:$C,'รับ-จ่าย ประจำวัน'!$B113,RD!N:N)+SUMIF('FG,ออนไล,คัดแยก'!$C:$C,'รับ-จ่าย ประจำวัน'!$B113,'FG,ออนไล,คัดแยก'!N:N)</f>
        <v>0</v>
      </c>
      <c r="AV113" s="16">
        <f>SUMIF(เตรียมส่วนผสม!$C:$C,'รับ-จ่าย ประจำวัน'!$B113,เตรียมส่วนผสม!O:O)+SUMIF(กวนไส้!$C:$C,'รับ-จ่าย ประจำวัน'!$B113,กวนไส้!O:O)+SUMIF(ผลิต1!$C:$C,'รับ-จ่าย ประจำวัน'!$B113,ผลิต1!O:O)+SUMIF(ผลิต2!$C:$C,'รับ-จ่าย ประจำวัน'!$B113,ผลิต2!O:O)+SUMIF(เส้นแต่งหน้าขนมเค้ก!$C:$C,'รับ-จ่าย ประจำวัน'!$B113,เส้นแต่งหน้าขนมเค้ก!O:O)+SUMIF(แพ็ค!$C:$C,'รับ-จ่าย ประจำวัน'!$B113,แพ็ค!O:O)+SUMIF(ธุรการ!$C:$C,'รับ-จ่าย ประจำวัน'!$B113,ธุรการ!O:O)+SUMIF(เส้นแต่งหน้าขนมปัง!$C:$C,'รับ-จ่าย ประจำวัน'!$B113,เส้นแต่งหน้าขนมปัง!O:O)+SUMIF('วางแผนBC,CJ'!$C:$C,'รับ-จ่าย ประจำวัน'!$B113,'วางแผนBC,CJ'!O:O)+SUMIF(RD!$C:$C,'รับ-จ่าย ประจำวัน'!$B113,RD!O:O)+SUMIF('FG,ออนไล,คัดแยก'!$C:$C,'รับ-จ่าย ประจำวัน'!$B113,'FG,ออนไล,คัดแยก'!O:O)</f>
        <v>1</v>
      </c>
      <c r="AW113" s="16">
        <f>SUMIF(เตรียมส่วนผสม!$C:$C,'รับ-จ่าย ประจำวัน'!$B113,เตรียมส่วนผสม!P:P)+SUMIF(กวนไส้!$C:$C,'รับ-จ่าย ประจำวัน'!$B113,กวนไส้!P:P)+SUMIF(ผลิต1!$C:$C,'รับ-จ่าย ประจำวัน'!$B113,ผลิต1!P:P)+SUMIF(ผลิต2!$C:$C,'รับ-จ่าย ประจำวัน'!$B113,ผลิต2!P:P)+SUMIF(เส้นแต่งหน้าขนมเค้ก!$C:$C,'รับ-จ่าย ประจำวัน'!$B113,เส้นแต่งหน้าขนมเค้ก!P:P)+SUMIF(แพ็ค!$C:$C,'รับ-จ่าย ประจำวัน'!$B113,แพ็ค!P:P)+SUMIF(ธุรการ!$C:$C,'รับ-จ่าย ประจำวัน'!$B113,ธุรการ!P:P)+SUMIF(เส้นแต่งหน้าขนมปัง!$C:$C,'รับ-จ่าย ประจำวัน'!$B113,เส้นแต่งหน้าขนมปัง!P:P)+SUMIF('วางแผนBC,CJ'!$C:$C,'รับ-จ่าย ประจำวัน'!$B113,'วางแผนBC,CJ'!P:P)+SUMIF(RD!$C:$C,'รับ-จ่าย ประจำวัน'!$B113,RD!P:P)+SUMIF('FG,ออนไล,คัดแยก'!$C:$C,'รับ-จ่าย ประจำวัน'!$B113,'FG,ออนไล,คัดแยก'!P:P)</f>
        <v>0</v>
      </c>
      <c r="AX113" s="16">
        <f>SUMIF(เตรียมส่วนผสม!$C:$C,'รับ-จ่าย ประจำวัน'!$B113,เตรียมส่วนผสม!Q:Q)+SUMIF(กวนไส้!$C:$C,'รับ-จ่าย ประจำวัน'!$B113,กวนไส้!Q:Q)+SUMIF(ผลิต1!$C:$C,'รับ-จ่าย ประจำวัน'!$B113,ผลิต1!Q:Q)+SUMIF(ผลิต2!$C:$C,'รับ-จ่าย ประจำวัน'!$B113,ผลิต2!Q:Q)+SUMIF(เส้นแต่งหน้าขนมเค้ก!$C:$C,'รับ-จ่าย ประจำวัน'!$B113,เส้นแต่งหน้าขนมเค้ก!Q:Q)+SUMIF(แพ็ค!$C:$C,'รับ-จ่าย ประจำวัน'!$B113,แพ็ค!Q:Q)+SUMIF(ธุรการ!$C:$C,'รับ-จ่าย ประจำวัน'!$B113,ธุรการ!Q:Q)+SUMIF(เส้นแต่งหน้าขนมปัง!$C:$C,'รับ-จ่าย ประจำวัน'!$B113,เส้นแต่งหน้าขนมปัง!Q:Q)+SUMIF('วางแผนBC,CJ'!$C:$C,'รับ-จ่าย ประจำวัน'!$B113,'วางแผนBC,CJ'!Q:Q)+SUMIF(RD!$C:$C,'รับ-จ่าย ประจำวัน'!$B113,RD!Q:Q)+SUMIF('FG,ออนไล,คัดแยก'!$C:$C,'รับ-จ่าย ประจำวัน'!$B113,'FG,ออนไล,คัดแยก'!Q:Q)</f>
        <v>1</v>
      </c>
      <c r="AY113" s="16">
        <f>SUMIF(เตรียมส่วนผสม!$C:$C,'รับ-จ่าย ประจำวัน'!$B113,เตรียมส่วนผสม!R:R)+SUMIF(กวนไส้!$C:$C,'รับ-จ่าย ประจำวัน'!$B113,กวนไส้!R:R)+SUMIF(ผลิต1!$C:$C,'รับ-จ่าย ประจำวัน'!$B113,ผลิต1!R:R)+SUMIF(ผลิต2!$C:$C,'รับ-จ่าย ประจำวัน'!$B113,ผลิต2!R:R)+SUMIF(เส้นแต่งหน้าขนมเค้ก!$C:$C,'รับ-จ่าย ประจำวัน'!$B113,เส้นแต่งหน้าขนมเค้ก!R:R)+SUMIF(แพ็ค!$C:$C,'รับ-จ่าย ประจำวัน'!$B113,แพ็ค!R:R)+SUMIF(ธุรการ!$C:$C,'รับ-จ่าย ประจำวัน'!$B113,ธุรการ!R:R)+SUMIF(เส้นแต่งหน้าขนมปัง!$C:$C,'รับ-จ่าย ประจำวัน'!$B113,เส้นแต่งหน้าขนมปัง!R:R)+SUMIF('วางแผนBC,CJ'!$C:$C,'รับ-จ่าย ประจำวัน'!$B113,'วางแผนBC,CJ'!R:R)+SUMIF(RD!$C:$C,'รับ-จ่าย ประจำวัน'!$B113,RD!R:R)+SUMIF('FG,ออนไล,คัดแยก'!$C:$C,'รับ-จ่าย ประจำวัน'!$B113,'FG,ออนไล,คัดแยก'!R:R)</f>
        <v>0</v>
      </c>
      <c r="AZ113" s="16">
        <f>SUMIF(เตรียมส่วนผสม!$C:$C,'รับ-จ่าย ประจำวัน'!$B113,เตรียมส่วนผสม!S:S)+SUMIF(กวนไส้!$C:$C,'รับ-จ่าย ประจำวัน'!$B113,กวนไส้!S:S)+SUMIF(ผลิต1!$C:$C,'รับ-จ่าย ประจำวัน'!$B113,ผลิต1!S:S)+SUMIF(ผลิต2!$C:$C,'รับ-จ่าย ประจำวัน'!$B113,ผลิต2!S:S)+SUMIF(เส้นแต่งหน้าขนมเค้ก!$C:$C,'รับ-จ่าย ประจำวัน'!$B113,เส้นแต่งหน้าขนมเค้ก!S:S)+SUMIF(แพ็ค!$C:$C,'รับ-จ่าย ประจำวัน'!$B113,แพ็ค!S:S)+SUMIF(ธุรการ!$C:$C,'รับ-จ่าย ประจำวัน'!$B113,ธุรการ!S:S)+SUMIF(เส้นแต่งหน้าขนมปัง!$C:$C,'รับ-จ่าย ประจำวัน'!$B113,เส้นแต่งหน้าขนมปัง!S:S)+SUMIF('วางแผนBC,CJ'!$C:$C,'รับ-จ่าย ประจำวัน'!$B113,'วางแผนBC,CJ'!S:S)+SUMIF(RD!$C:$C,'รับ-จ่าย ประจำวัน'!$B113,RD!S:S)+SUMIF('FG,ออนไล,คัดแยก'!$C:$C,'รับ-จ่าย ประจำวัน'!$B113,'FG,ออนไล,คัดแยก'!S:S)</f>
        <v>0</v>
      </c>
      <c r="BA113" s="16">
        <f>SUMIF(เตรียมส่วนผสม!$C:$C,'รับ-จ่าย ประจำวัน'!$B113,เตรียมส่วนผสม!T:T)+SUMIF(กวนไส้!$C:$C,'รับ-จ่าย ประจำวัน'!$B113,กวนไส้!T:T)+SUMIF(ผลิต1!$C:$C,'รับ-จ่าย ประจำวัน'!$B113,ผลิต1!T:T)+SUMIF(ผลิต2!$C:$C,'รับ-จ่าย ประจำวัน'!$B113,ผลิต2!T:T)+SUMIF(เส้นแต่งหน้าขนมเค้ก!$C:$C,'รับ-จ่าย ประจำวัน'!$B113,เส้นแต่งหน้าขนมเค้ก!T:T)+SUMIF(แพ็ค!$C:$C,'รับ-จ่าย ประจำวัน'!$B113,แพ็ค!T:T)+SUMIF(ธุรการ!$C:$C,'รับ-จ่าย ประจำวัน'!$B113,ธุรการ!T:T)+SUMIF(เส้นแต่งหน้าขนมปัง!$C:$C,'รับ-จ่าย ประจำวัน'!$B113,เส้นแต่งหน้าขนมปัง!T:T)+SUMIF('วางแผนBC,CJ'!$C:$C,'รับ-จ่าย ประจำวัน'!$B113,'วางแผนBC,CJ'!T:T)+SUMIF(RD!$C:$C,'รับ-จ่าย ประจำวัน'!$B113,RD!T:T)+SUMIF('FG,ออนไล,คัดแยก'!$C:$C,'รับ-จ่าย ประจำวัน'!$B113,'FG,ออนไล,คัดแยก'!T:T)</f>
        <v>0</v>
      </c>
      <c r="BB113" s="16">
        <f>SUMIF(เตรียมส่วนผสม!$C:$C,'รับ-จ่าย ประจำวัน'!$B113,เตรียมส่วนผสม!U:U)+SUMIF(กวนไส้!$C:$C,'รับ-จ่าย ประจำวัน'!$B113,กวนไส้!U:U)+SUMIF(ผลิต1!$C:$C,'รับ-จ่าย ประจำวัน'!$B113,ผลิต1!U:U)+SUMIF(ผลิต2!$C:$C,'รับ-จ่าย ประจำวัน'!$B113,ผลิต2!U:U)+SUMIF(เส้นแต่งหน้าขนมเค้ก!$C:$C,'รับ-จ่าย ประจำวัน'!$B113,เส้นแต่งหน้าขนมเค้ก!U:U)+SUMIF(แพ็ค!$C:$C,'รับ-จ่าย ประจำวัน'!$B113,แพ็ค!U:U)+SUMIF(ธุรการ!$C:$C,'รับ-จ่าย ประจำวัน'!$B113,ธุรการ!U:U)+SUMIF(เส้นแต่งหน้าขนมปัง!$C:$C,'รับ-จ่าย ประจำวัน'!$B113,เส้นแต่งหน้าขนมปัง!U:U)+SUMIF('วางแผนBC,CJ'!$C:$C,'รับ-จ่าย ประจำวัน'!$B113,'วางแผนBC,CJ'!U:U)+SUMIF(RD!$C:$C,'รับ-จ่าย ประจำวัน'!$B113,RD!U:U)+SUMIF('FG,ออนไล,คัดแยก'!$C:$C,'รับ-จ่าย ประจำวัน'!$B113,'FG,ออนไล,คัดแยก'!U:U)</f>
        <v>1</v>
      </c>
      <c r="BC113" s="16">
        <f>SUMIF(เตรียมส่วนผสม!$C:$C,'รับ-จ่าย ประจำวัน'!$B113,เตรียมส่วนผสม!V:V)+SUMIF(กวนไส้!$C:$C,'รับ-จ่าย ประจำวัน'!$B113,กวนไส้!V:V)+SUMIF(ผลิต1!$C:$C,'รับ-จ่าย ประจำวัน'!$B113,ผลิต1!V:V)+SUMIF(ผลิต2!$C:$C,'รับ-จ่าย ประจำวัน'!$B113,ผลิต2!V:V)+SUMIF(เส้นแต่งหน้าขนมเค้ก!$C:$C,'รับ-จ่าย ประจำวัน'!$B113,เส้นแต่งหน้าขนมเค้ก!V:V)+SUMIF(แพ็ค!$C:$C,'รับ-จ่าย ประจำวัน'!$B113,แพ็ค!V:V)+SUMIF(ธุรการ!$C:$C,'รับ-จ่าย ประจำวัน'!$B113,ธุรการ!V:V)+SUMIF(เส้นแต่งหน้าขนมปัง!$C:$C,'รับ-จ่าย ประจำวัน'!$B113,เส้นแต่งหน้าขนมปัง!V:V)+SUMIF('วางแผนBC,CJ'!$C:$C,'รับ-จ่าย ประจำวัน'!$B113,'วางแผนBC,CJ'!V:V)+SUMIF(RD!$C:$C,'รับ-จ่าย ประจำวัน'!$B113,RD!V:V)+SUMIF('FG,ออนไล,คัดแยก'!$C:$C,'รับ-จ่าย ประจำวัน'!$B113,'FG,ออนไล,คัดแยก'!V:V)</f>
        <v>0</v>
      </c>
      <c r="BD113" s="16">
        <f>SUMIF(เตรียมส่วนผสม!$C:$C,'รับ-จ่าย ประจำวัน'!$B113,เตรียมส่วนผสม!W:W)+SUMIF(กวนไส้!$C:$C,'รับ-จ่าย ประจำวัน'!$B113,กวนไส้!W:W)+SUMIF(ผลิต1!$C:$C,'รับ-จ่าย ประจำวัน'!$B113,ผลิต1!W:W)+SUMIF(ผลิต2!$C:$C,'รับ-จ่าย ประจำวัน'!$B113,ผลิต2!W:W)+SUMIF(เส้นแต่งหน้าขนมเค้ก!$C:$C,'รับ-จ่าย ประจำวัน'!$B113,เส้นแต่งหน้าขนมเค้ก!W:W)+SUMIF(แพ็ค!$C:$C,'รับ-จ่าย ประจำวัน'!$B113,แพ็ค!W:W)+SUMIF(ธุรการ!$C:$C,'รับ-จ่าย ประจำวัน'!$B113,ธุรการ!W:W)+SUMIF(เส้นแต่งหน้าขนมปัง!$C:$C,'รับ-จ่าย ประจำวัน'!$B113,เส้นแต่งหน้าขนมปัง!W:W)+SUMIF('วางแผนBC,CJ'!$C:$C,'รับ-จ่าย ประจำวัน'!$B113,'วางแผนBC,CJ'!W:W)+SUMIF(RD!$C:$C,'รับ-จ่าย ประจำวัน'!$B113,RD!W:W)+SUMIF('FG,ออนไล,คัดแยก'!$C:$C,'รับ-จ่าย ประจำวัน'!$B113,'FG,ออนไล,คัดแยก'!W:W)</f>
        <v>1</v>
      </c>
      <c r="BE113" s="16">
        <f>SUMIF(เตรียมส่วนผสม!$C:$C,'รับ-จ่าย ประจำวัน'!$B113,เตรียมส่วนผสม!X:X)+SUMIF(กวนไส้!$C:$C,'รับ-จ่าย ประจำวัน'!$B113,กวนไส้!X:X)+SUMIF(ผลิต1!$C:$C,'รับ-จ่าย ประจำวัน'!$B113,ผลิต1!X:X)+SUMIF(ผลิต2!$C:$C,'รับ-จ่าย ประจำวัน'!$B113,ผลิต2!X:X)+SUMIF(เส้นแต่งหน้าขนมเค้ก!$C:$C,'รับ-จ่าย ประจำวัน'!$B113,เส้นแต่งหน้าขนมเค้ก!X:X)+SUMIF(แพ็ค!$C:$C,'รับ-จ่าย ประจำวัน'!$B113,แพ็ค!X:X)+SUMIF(ธุรการ!$C:$C,'รับ-จ่าย ประจำวัน'!$B113,ธุรการ!X:X)+SUMIF(เส้นแต่งหน้าขนมปัง!$C:$C,'รับ-จ่าย ประจำวัน'!$B113,เส้นแต่งหน้าขนมปัง!X:X)+SUMIF('วางแผนBC,CJ'!$C:$C,'รับ-จ่าย ประจำวัน'!$B113,'วางแผนBC,CJ'!X:X)+SUMIF(RD!$C:$C,'รับ-จ่าย ประจำวัน'!$B113,RD!X:X)+SUMIF('FG,ออนไล,คัดแยก'!$C:$C,'รับ-จ่าย ประจำวัน'!$B113,'FG,ออนไล,คัดแยก'!X:X)</f>
        <v>0</v>
      </c>
      <c r="BF113" s="16">
        <f>SUMIF(เตรียมส่วนผสม!$C:$C,'รับ-จ่าย ประจำวัน'!$B113,เตรียมส่วนผสม!Y:Y)+SUMIF(กวนไส้!$C:$C,'รับ-จ่าย ประจำวัน'!$B113,กวนไส้!Y:Y)+SUMIF(ผลิต1!$C:$C,'รับ-จ่าย ประจำวัน'!$B113,ผลิต1!Y:Y)+SUMIF(ผลิต2!$C:$C,'รับ-จ่าย ประจำวัน'!$B113,ผลิต2!Y:Y)+SUMIF(เส้นแต่งหน้าขนมเค้ก!$C:$C,'รับ-จ่าย ประจำวัน'!$B113,เส้นแต่งหน้าขนมเค้ก!Y:Y)+SUMIF(แพ็ค!$C:$C,'รับ-จ่าย ประจำวัน'!$B113,แพ็ค!Y:Y)+SUMIF(ธุรการ!$C:$C,'รับ-จ่าย ประจำวัน'!$B113,ธุรการ!Y:Y)+SUMIF(เส้นแต่งหน้าขนมปัง!$C:$C,'รับ-จ่าย ประจำวัน'!$B113,เส้นแต่งหน้าขนมปัง!Y:Y)+SUMIF('วางแผนBC,CJ'!$C:$C,'รับ-จ่าย ประจำวัน'!$B113,'วางแผนBC,CJ'!Y:Y)+SUMIF(RD!$C:$C,'รับ-จ่าย ประจำวัน'!$B113,RD!Y:Y)+SUMIF('FG,ออนไล,คัดแยก'!$C:$C,'รับ-จ่าย ประจำวัน'!$B113,'FG,ออนไล,คัดแยก'!Y:Y)</f>
        <v>0</v>
      </c>
      <c r="BG113" s="16">
        <f>SUMIF(เตรียมส่วนผสม!$C:$C,'รับ-จ่าย ประจำวัน'!$B113,เตรียมส่วนผสม!Z:Z)+SUMIF(กวนไส้!$C:$C,'รับ-จ่าย ประจำวัน'!$B113,กวนไส้!Z:Z)+SUMIF(ผลิต1!$C:$C,'รับ-จ่าย ประจำวัน'!$B113,ผลิต1!Z:Z)+SUMIF(ผลิต2!$C:$C,'รับ-จ่าย ประจำวัน'!$B113,ผลิต2!Z:Z)+SUMIF(เส้นแต่งหน้าขนมเค้ก!$C:$C,'รับ-จ่าย ประจำวัน'!$B113,เส้นแต่งหน้าขนมเค้ก!Z:Z)+SUMIF(แพ็ค!$C:$C,'รับ-จ่าย ประจำวัน'!$B113,แพ็ค!Z:Z)+SUMIF(ธุรการ!$C:$C,'รับ-จ่าย ประจำวัน'!$B113,ธุรการ!Z:Z)+SUMIF(เส้นแต่งหน้าขนมปัง!$C:$C,'รับ-จ่าย ประจำวัน'!$B113,เส้นแต่งหน้าขนมปัง!Z:Z)+SUMIF('วางแผนBC,CJ'!$C:$C,'รับ-จ่าย ประจำวัน'!$B113,'วางแผนBC,CJ'!Z:Z)+SUMIF(RD!$C:$C,'รับ-จ่าย ประจำวัน'!$B113,RD!Z:Z)+SUMIF('FG,ออนไล,คัดแยก'!$C:$C,'รับ-จ่าย ประจำวัน'!$B113,'FG,ออนไล,คัดแยก'!Z:Z)</f>
        <v>0</v>
      </c>
      <c r="BH113" s="16">
        <f>SUMIF(เตรียมส่วนผสม!$C:$C,'รับ-จ่าย ประจำวัน'!$B113,เตรียมส่วนผสม!AA:AA)+SUMIF(กวนไส้!$C:$C,'รับ-จ่าย ประจำวัน'!$B113,กวนไส้!AA:AA)+SUMIF(ผลิต1!$C:$C,'รับ-จ่าย ประจำวัน'!$B113,ผลิต1!AA:AA)+SUMIF(ผลิต2!$C:$C,'รับ-จ่าย ประจำวัน'!$B113,ผลิต2!AA:AA)+SUMIF(เส้นแต่งหน้าขนมเค้ก!$C:$C,'รับ-จ่าย ประจำวัน'!$B113,เส้นแต่งหน้าขนมเค้ก!AA:AA)+SUMIF(แพ็ค!$C:$C,'รับ-จ่าย ประจำวัน'!$B113,แพ็ค!AA:AA)+SUMIF(ธุรการ!$C:$C,'รับ-จ่าย ประจำวัน'!$B113,ธุรการ!AA:AA)+SUMIF(เส้นแต่งหน้าขนมปัง!$C:$C,'รับ-จ่าย ประจำวัน'!$B113,เส้นแต่งหน้าขนมปัง!AA:AA)+SUMIF('วางแผนBC,CJ'!$C:$C,'รับ-จ่าย ประจำวัน'!$B113,'วางแผนBC,CJ'!AA:AA)+SUMIF(RD!$C:$C,'รับ-จ่าย ประจำวัน'!$B113,RD!AA:AA)+SUMIF('FG,ออนไล,คัดแยก'!$C:$C,'รับ-จ่าย ประจำวัน'!$B113,'FG,ออนไล,คัดแยก'!AA:AA)</f>
        <v>0</v>
      </c>
      <c r="BI113" s="16">
        <f>SUMIF(เตรียมส่วนผสม!$C:$C,'รับ-จ่าย ประจำวัน'!$B113,เตรียมส่วนผสม!AB:AB)+SUMIF(กวนไส้!$C:$C,'รับ-จ่าย ประจำวัน'!$B113,กวนไส้!AB:AB)+SUMIF(ผลิต1!$C:$C,'รับ-จ่าย ประจำวัน'!$B113,ผลิต1!AB:AB)+SUMIF(ผลิต2!$C:$C,'รับ-จ่าย ประจำวัน'!$B113,ผลิต2!AB:AB)+SUMIF(เส้นแต่งหน้าขนมเค้ก!$C:$C,'รับ-จ่าย ประจำวัน'!$B113,เส้นแต่งหน้าขนมเค้ก!AB:AB)+SUMIF(แพ็ค!$C:$C,'รับ-จ่าย ประจำวัน'!$B113,แพ็ค!AB:AB)+SUMIF(ธุรการ!$C:$C,'รับ-จ่าย ประจำวัน'!$B113,ธุรการ!AB:AB)+SUMIF(เส้นแต่งหน้าขนมปัง!$C:$C,'รับ-จ่าย ประจำวัน'!$B113,เส้นแต่งหน้าขนมปัง!AB:AB)+SUMIF('วางแผนBC,CJ'!$C:$C,'รับ-จ่าย ประจำวัน'!$B113,'วางแผนBC,CJ'!AB:AB)+SUMIF(RD!$C:$C,'รับ-จ่าย ประจำวัน'!$B113,RD!AB:AB)+SUMIF('FG,ออนไล,คัดแยก'!$C:$C,'รับ-จ่าย ประจำวัน'!$B113,'FG,ออนไล,คัดแยก'!AB:AB)</f>
        <v>1</v>
      </c>
      <c r="BJ113" s="16">
        <f>SUMIF(เตรียมส่วนผสม!$C:$C,'รับ-จ่าย ประจำวัน'!$B113,เตรียมส่วนผสม!AC:AC)+SUMIF(กวนไส้!$C:$C,'รับ-จ่าย ประจำวัน'!$B113,กวนไส้!AC:AC)+SUMIF(ผลิต1!$C:$C,'รับ-จ่าย ประจำวัน'!$B113,ผลิต1!AC:AC)+SUMIF(ผลิต2!$C:$C,'รับ-จ่าย ประจำวัน'!$B113,ผลิต2!AC:AC)+SUMIF(เส้นแต่งหน้าขนมเค้ก!$C:$C,'รับ-จ่าย ประจำวัน'!$B113,เส้นแต่งหน้าขนมเค้ก!AC:AC)+SUMIF(แพ็ค!$C:$C,'รับ-จ่าย ประจำวัน'!$B113,แพ็ค!AC:AC)+SUMIF(ธุรการ!$C:$C,'รับ-จ่าย ประจำวัน'!$B113,ธุรการ!AC:AC)+SUMIF(เส้นแต่งหน้าขนมปัง!$C:$C,'รับ-จ่าย ประจำวัน'!$B113,เส้นแต่งหน้าขนมปัง!AC:AC)+SUMIF('วางแผนBC,CJ'!$C:$C,'รับ-จ่าย ประจำวัน'!$B113,'วางแผนBC,CJ'!AC:AC)+SUMIF(RD!$C:$C,'รับ-จ่าย ประจำวัน'!$B113,RD!AC:AC)+SUMIF('FG,ออนไล,คัดแยก'!$C:$C,'รับ-จ่าย ประจำวัน'!$B113,'FG,ออนไล,คัดแยก'!AC:AC)</f>
        <v>0</v>
      </c>
      <c r="BK113" s="16">
        <f>SUMIF(เตรียมส่วนผสม!$C:$C,'รับ-จ่าย ประจำวัน'!$B113,เตรียมส่วนผสม!AD:AD)+SUMIF(กวนไส้!$C:$C,'รับ-จ่าย ประจำวัน'!$B113,กวนไส้!AD:AD)+SUMIF(ผลิต1!$C:$C,'รับ-จ่าย ประจำวัน'!$B113,ผลิต1!AD:AD)+SUMIF(ผลิต2!$C:$C,'รับ-จ่าย ประจำวัน'!$B113,ผลิต2!AD:AD)+SUMIF(เส้นแต่งหน้าขนมเค้ก!$C:$C,'รับ-จ่าย ประจำวัน'!$B113,เส้นแต่งหน้าขนมเค้ก!AD:AD)+SUMIF(แพ็ค!$C:$C,'รับ-จ่าย ประจำวัน'!$B113,แพ็ค!AD:AD)+SUMIF(ธุรการ!$C:$C,'รับ-จ่าย ประจำวัน'!$B113,ธุรการ!AD:AD)+SUMIF(เส้นแต่งหน้าขนมปัง!$C:$C,'รับ-จ่าย ประจำวัน'!$B113,เส้นแต่งหน้าขนมปัง!AD:AD)+SUMIF('วางแผนBC,CJ'!$C:$C,'รับ-จ่าย ประจำวัน'!$B113,'วางแผนBC,CJ'!AD:AD)+SUMIF(RD!$C:$C,'รับ-จ่าย ประจำวัน'!$B113,RD!AD:AD)+SUMIF('FG,ออนไล,คัดแยก'!$C:$C,'รับ-จ่าย ประจำวัน'!$B113,'FG,ออนไล,คัดแยก'!AD:AD)</f>
        <v>0</v>
      </c>
      <c r="BL113" s="16">
        <f>SUMIF(เตรียมส่วนผสม!$C:$C,'รับ-จ่าย ประจำวัน'!$B113,เตรียมส่วนผสม!AE:AE)+SUMIF(กวนไส้!$C:$C,'รับ-จ่าย ประจำวัน'!$B113,กวนไส้!AE:AE)+SUMIF(ผลิต1!$C:$C,'รับ-จ่าย ประจำวัน'!$B113,ผลิต1!AE:AE)+SUMIF(ผลิต2!$C:$C,'รับ-จ่าย ประจำวัน'!$B113,ผลิต2!AE:AE)+SUMIF(เส้นแต่งหน้าขนมเค้ก!$C:$C,'รับ-จ่าย ประจำวัน'!$B113,เส้นแต่งหน้าขนมเค้ก!AE:AE)+SUMIF(แพ็ค!$C:$C,'รับ-จ่าย ประจำวัน'!$B113,แพ็ค!AE:AE)+SUMIF(ธุรการ!$C:$C,'รับ-จ่าย ประจำวัน'!$B113,ธุรการ!AE:AE)+SUMIF(เส้นแต่งหน้าขนมปัง!$C:$C,'รับ-จ่าย ประจำวัน'!$B113,เส้นแต่งหน้าขนมปัง!AE:AE)+SUMIF('วางแผนBC,CJ'!$C:$C,'รับ-จ่าย ประจำวัน'!$B113,'วางแผนBC,CJ'!AE:AE)+SUMIF(RD!$C:$C,'รับ-จ่าย ประจำวัน'!$B113,RD!AE:AE)+SUMIF('FG,ออนไล,คัดแยก'!$C:$C,'รับ-จ่าย ประจำวัน'!$B113,'FG,ออนไล,คัดแยก'!AE:AE)</f>
        <v>1</v>
      </c>
      <c r="BM113" s="16">
        <f>SUMIF(เตรียมส่วนผสม!$C:$C,'รับ-จ่าย ประจำวัน'!$B113,เตรียมส่วนผสม!AF:AF)+SUMIF(กวนไส้!$C:$C,'รับ-จ่าย ประจำวัน'!$B113,กวนไส้!AF:AF)+SUMIF(ผลิต1!$C:$C,'รับ-จ่าย ประจำวัน'!$B113,ผลิต1!AF:AF)+SUMIF(ผลิต2!$C:$C,'รับ-จ่าย ประจำวัน'!$B113,ผลิต2!AF:AF)+SUMIF(เส้นแต่งหน้าขนมเค้ก!$C:$C,'รับ-จ่าย ประจำวัน'!$B113,เส้นแต่งหน้าขนมเค้ก!AF:AF)+SUMIF(แพ็ค!$C:$C,'รับ-จ่าย ประจำวัน'!$B113,แพ็ค!AF:AF)+SUMIF(ธุรการ!$C:$C,'รับ-จ่าย ประจำวัน'!$B113,ธุรการ!AF:AF)+SUMIF(เส้นแต่งหน้าขนมปัง!$C:$C,'รับ-จ่าย ประจำวัน'!$B113,เส้นแต่งหน้าขนมปัง!AF:AF)+SUMIF('วางแผนBC,CJ'!$C:$C,'รับ-จ่าย ประจำวัน'!$B113,'วางแผนBC,CJ'!AF:AF)+SUMIF(RD!$C:$C,'รับ-จ่าย ประจำวัน'!$B113,RD!AF:AF)+SUMIF('FG,ออนไล,คัดแยก'!$C:$C,'รับ-จ่าย ประจำวัน'!$B113,'FG,ออนไล,คัดแยก'!AF:AF)</f>
        <v>0</v>
      </c>
      <c r="BN113" s="16">
        <f>SUMIF(เตรียมส่วนผสม!$C:$C,'รับ-จ่าย ประจำวัน'!$B113,เตรียมส่วนผสม!AG:AG)+SUMIF(กวนไส้!$C:$C,'รับ-จ่าย ประจำวัน'!$B113,กวนไส้!AG:AG)+SUMIF(ผลิต1!$C:$C,'รับ-จ่าย ประจำวัน'!$B113,ผลิต1!AG:AG)+SUMIF(ผลิต2!$C:$C,'รับ-จ่าย ประจำวัน'!$B113,ผลิต2!AG:AG)+SUMIF(เส้นแต่งหน้าขนมเค้ก!$C:$C,'รับ-จ่าย ประจำวัน'!$B113,เส้นแต่งหน้าขนมเค้ก!AG:AG)+SUMIF(แพ็ค!$C:$C,'รับ-จ่าย ประจำวัน'!$B113,แพ็ค!AG:AG)+SUMIF(ธุรการ!$C:$C,'รับ-จ่าย ประจำวัน'!$B113,ธุรการ!AG:AG)+SUMIF(เส้นแต่งหน้าขนมปัง!$C:$C,'รับ-จ่าย ประจำวัน'!$B113,เส้นแต่งหน้าขนมปัง!AG:AG)+SUMIF('วางแผนBC,CJ'!$C:$C,'รับ-จ่าย ประจำวัน'!$B113,'วางแผนBC,CJ'!AG:AG)+SUMIF(RD!$C:$C,'รับ-จ่าย ประจำวัน'!$B113,RD!AG:AG)+SUMIF('FG,ออนไล,คัดแยก'!$C:$C,'รับ-จ่าย ประจำวัน'!$B113,'FG,ออนไล,คัดแยก'!AG:AG)</f>
        <v>0</v>
      </c>
      <c r="BO113" s="16">
        <f>SUMIF(เตรียมส่วนผสม!$C:$C,'รับ-จ่าย ประจำวัน'!$B113,เตรียมส่วนผสม!AH:AH)+SUMIF(กวนไส้!$C:$C,'รับ-จ่าย ประจำวัน'!$B113,กวนไส้!AH:AH)+SUMIF(ผลิต1!$C:$C,'รับ-จ่าย ประจำวัน'!$B113,ผลิต1!AH:AH)+SUMIF(ผลิต2!$C:$C,'รับ-จ่าย ประจำวัน'!$B113,ผลิต2!AH:AH)+SUMIF(เส้นแต่งหน้าขนมเค้ก!$C:$C,'รับ-จ่าย ประจำวัน'!$B113,เส้นแต่งหน้าขนมเค้ก!AH:AH)+SUMIF(แพ็ค!$C:$C,'รับ-จ่าย ประจำวัน'!$B113,แพ็ค!AH:AH)+SUMIF(ธุรการ!$C:$C,'รับ-จ่าย ประจำวัน'!$B113,ธุรการ!AH:AH)+SUMIF(เส้นแต่งหน้าขนมปัง!$C:$C,'รับ-จ่าย ประจำวัน'!$B113,เส้นแต่งหน้าขนมปัง!AH:AH)+SUMIF('วางแผนBC,CJ'!$C:$C,'รับ-จ่าย ประจำวัน'!$B113,'วางแผนBC,CJ'!AH:AH)+SUMIF(RD!$C:$C,'รับ-จ่าย ประจำวัน'!$B113,RD!AH:AH)+SUMIF('FG,ออนไล,คัดแยก'!$C:$C,'รับ-จ่าย ประจำวัน'!$B113,'FG,ออนไล,คัดแยก'!AH:AH)</f>
        <v>0</v>
      </c>
      <c r="BP113" s="16">
        <f>SUMIF(เตรียมส่วนผสม!$C:$C,'รับ-จ่าย ประจำวัน'!$B113,เตรียมส่วนผสม!AI:AI)+SUMIF(กวนไส้!$C:$C,'รับ-จ่าย ประจำวัน'!$B113,กวนไส้!AI:AI)+SUMIF(ผลิต1!$C:$C,'รับ-จ่าย ประจำวัน'!$B113,ผลิต1!AI:AI)+SUMIF(ผลิต2!$C:$C,'รับ-จ่าย ประจำวัน'!$B113,ผลิต2!AI:AI)+SUMIF(เส้นแต่งหน้าขนมเค้ก!$C:$C,'รับ-จ่าย ประจำวัน'!$B113,เส้นแต่งหน้าขนมเค้ก!AI:AI)+SUMIF(แพ็ค!$C:$C,'รับ-จ่าย ประจำวัน'!$B113,แพ็ค!AI:AI)+SUMIF(ธุรการ!$C:$C,'รับ-จ่าย ประจำวัน'!$B113,ธุรการ!AI:AI)+SUMIF(เส้นแต่งหน้าขนมปัง!$C:$C,'รับ-จ่าย ประจำวัน'!$B113,เส้นแต่งหน้าขนมปัง!AI:AI)+SUMIF('วางแผนBC,CJ'!$C:$C,'รับ-จ่าย ประจำวัน'!$B113,'วางแผนBC,CJ'!AI:AI)+SUMIF(RD!$C:$C,'รับ-จ่าย ประจำวัน'!$B113,RD!AI:AI)+SUMIF('FG,ออนไล,คัดแยก'!$C:$C,'รับ-จ่าย ประจำวัน'!$B113,'FG,ออนไล,คัดแยก'!AI:AI)</f>
        <v>0</v>
      </c>
      <c r="BQ113" s="16">
        <f>SUMIF(เตรียมส่วนผสม!$C:$C,'รับ-จ่าย ประจำวัน'!$B113,เตรียมส่วนผสม!AJ:AJ)+SUMIF(กวนไส้!$C:$C,'รับ-จ่าย ประจำวัน'!$B113,กวนไส้!AJ:AJ)+SUMIF(ผลิต1!$C:$C,'รับ-จ่าย ประจำวัน'!$B113,ผลิต1!AJ:AJ)+SUMIF(ผลิต2!$C:$C,'รับ-จ่าย ประจำวัน'!$B113,ผลิต2!AJ:AJ)+SUMIF(เส้นแต่งหน้าขนมเค้ก!$C:$C,'รับ-จ่าย ประจำวัน'!$B113,เส้นแต่งหน้าขนมเค้ก!AJ:AJ)+SUMIF(แพ็ค!$C:$C,'รับ-จ่าย ประจำวัน'!$B113,แพ็ค!AJ:AJ)+SUMIF(ธุรการ!$C:$C,'รับ-จ่าย ประจำวัน'!$B113,ธุรการ!AJ:AJ)+SUMIF(เส้นแต่งหน้าขนมปัง!$C:$C,'รับ-จ่าย ประจำวัน'!$B113,เส้นแต่งหน้าขนมปัง!AJ:AJ)+SUMIF('วางแผนBC,CJ'!$C:$C,'รับ-จ่าย ประจำวัน'!$B113,'วางแผนBC,CJ'!AJ:AJ)+SUMIF(RD!$C:$C,'รับ-จ่าย ประจำวัน'!$B113,RD!AJ:AJ)+SUMIF('FG,ออนไล,คัดแยก'!$C:$C,'รับ-จ่าย ประจำวัน'!$B113,'FG,ออนไล,คัดแยก'!AJ:AJ)</f>
        <v>0</v>
      </c>
      <c r="BR113" s="16">
        <f>SUMIF(เตรียมส่วนผสม!$C:$C,'รับ-จ่าย ประจำวัน'!$B113,เตรียมส่วนผสม!AK:AK)+SUMIF(กวนไส้!$C:$C,'รับ-จ่าย ประจำวัน'!$B113,กวนไส้!AK:AK)+SUMIF(ผลิต1!$C:$C,'รับ-จ่าย ประจำวัน'!$B113,ผลิต1!AK:AK)+SUMIF(ผลิต2!$C:$C,'รับ-จ่าย ประจำวัน'!$B113,ผลิต2!AK:AK)+SUMIF(เส้นแต่งหน้าขนมเค้ก!$C:$C,'รับ-จ่าย ประจำวัน'!$B113,เส้นแต่งหน้าขนมเค้ก!AK:AK)+SUMIF(แพ็ค!$C:$C,'รับ-จ่าย ประจำวัน'!$B113,แพ็ค!AK:AK)+SUMIF(ธุรการ!$C:$C,'รับ-จ่าย ประจำวัน'!$B113,ธุรการ!AK:AK)+SUMIF(เส้นแต่งหน้าขนมปัง!$C:$C,'รับ-จ่าย ประจำวัน'!$B113,เส้นแต่งหน้าขนมปัง!AK:AK)+SUMIF('วางแผนBC,CJ'!$C:$C,'รับ-จ่าย ประจำวัน'!$B113,'วางแผนBC,CJ'!AK:AK)+SUMIF(RD!$C:$C,'รับ-จ่าย ประจำวัน'!$B113,RD!AK:AK)+SUMIF('FG,ออนไล,คัดแยก'!$C:$C,'รับ-จ่าย ประจำวัน'!$B113,'FG,ออนไล,คัดแยก'!AK:AK)</f>
        <v>0</v>
      </c>
      <c r="BS113" s="16">
        <f>SUMIF(เตรียมส่วนผสม!$C:$C,'รับ-จ่าย ประจำวัน'!$B113,เตรียมส่วนผสม!AL:AL)+SUMIF(กวนไส้!$C:$C,'รับ-จ่าย ประจำวัน'!$B113,กวนไส้!AL:AL)+SUMIF(ผลิต1!$C:$C,'รับ-จ่าย ประจำวัน'!$B113,ผลิต1!AL:AL)+SUMIF(ผลิต2!$C:$C,'รับ-จ่าย ประจำวัน'!$B113,ผลิต2!AL:AL)+SUMIF(เส้นแต่งหน้าขนมเค้ก!$C:$C,'รับ-จ่าย ประจำวัน'!$B113,เส้นแต่งหน้าขนมเค้ก!AL:AL)+SUMIF(แพ็ค!$C:$C,'รับ-จ่าย ประจำวัน'!$B113,แพ็ค!AL:AL)+SUMIF(ธุรการ!$C:$C,'รับ-จ่าย ประจำวัน'!$B113,ธุรการ!AL:AL)+SUMIF(เส้นแต่งหน้าขนมปัง!$C:$C,'รับ-จ่าย ประจำวัน'!$B113,เส้นแต่งหน้าขนมปัง!AL:AL)+SUMIF('วางแผนBC,CJ'!$C:$C,'รับ-จ่าย ประจำวัน'!$B113,'วางแผนBC,CJ'!AL:AL)+SUMIF(RD!$C:$C,'รับ-จ่าย ประจำวัน'!$B113,RD!AL:AL)+SUMIF('FG,ออนไล,คัดแยก'!$C:$C,'รับ-จ่าย ประจำวัน'!$B113,'FG,ออนไล,คัดแยก'!AL:AL)</f>
        <v>0</v>
      </c>
      <c r="BT113" s="18">
        <f t="shared" si="20"/>
        <v>9</v>
      </c>
      <c r="BU113" s="116">
        <v>5</v>
      </c>
      <c r="BV113" s="146">
        <f t="shared" si="21"/>
        <v>14</v>
      </c>
      <c r="BW113" s="183">
        <v>30</v>
      </c>
      <c r="BX113" s="172">
        <f t="shared" si="32"/>
        <v>0.3</v>
      </c>
      <c r="BY113" s="188">
        <f t="shared" si="22"/>
        <v>46.666666666666671</v>
      </c>
      <c r="BZ113" s="180">
        <f t="shared" ca="1" si="23"/>
        <v>46249.666666666664</v>
      </c>
      <c r="CA113" s="93">
        <v>28</v>
      </c>
      <c r="CB113" s="93"/>
      <c r="CC113" s="93"/>
      <c r="CD113" s="93"/>
      <c r="CE113" s="93"/>
      <c r="CF113" s="93"/>
      <c r="CG113" s="93"/>
      <c r="CH113" s="93"/>
      <c r="CI113" s="93"/>
      <c r="CJ113" s="94"/>
      <c r="CK113" s="9">
        <f t="shared" si="24"/>
        <v>9</v>
      </c>
    </row>
    <row r="114" spans="1:89" x14ac:dyDescent="0.5">
      <c r="A114" s="149" t="s">
        <v>458</v>
      </c>
      <c r="B114" s="34" t="s">
        <v>2006</v>
      </c>
      <c r="C114" s="21" t="s">
        <v>459</v>
      </c>
      <c r="D114" s="135" t="s">
        <v>451</v>
      </c>
      <c r="E114" s="11">
        <v>0</v>
      </c>
      <c r="F114" s="129"/>
      <c r="G114" s="11" t="s">
        <v>460</v>
      </c>
      <c r="H114" s="12">
        <v>59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3"/>
      <c r="AF114" s="13"/>
      <c r="AG114" s="13"/>
      <c r="AH114" s="13"/>
      <c r="AI114" s="14"/>
      <c r="AJ114" s="14"/>
      <c r="AK114" s="14"/>
      <c r="AL114" s="14"/>
      <c r="AM114" s="14"/>
      <c r="AN114" s="15">
        <f t="shared" si="19"/>
        <v>0</v>
      </c>
      <c r="AO114" s="16">
        <f>SUMIF(เตรียมส่วนผสม!$C:$C,'รับ-จ่าย ประจำวัน'!$B114,เตรียมส่วนผสม!H:H)+SUMIF(กวนไส้!$C:$C,'รับ-จ่าย ประจำวัน'!$B114,กวนไส้!H:H)+SUMIF(ผลิต1!$C:$C,'รับ-จ่าย ประจำวัน'!$B114,ผลิต1!H:H)+SUMIF(ผลิต2!$C:$C,'รับ-จ่าย ประจำวัน'!$B114,ผลิต2!H:H)+SUMIF(เส้นแต่งหน้าขนมเค้ก!$C:$C,'รับ-จ่าย ประจำวัน'!$B114,เส้นแต่งหน้าขนมเค้ก!H:H)+SUMIF(แพ็ค!$C:$C,'รับ-จ่าย ประจำวัน'!$B114,แพ็ค!H:H)+SUMIF(ธุรการ!$C:$C,'รับ-จ่าย ประจำวัน'!$B114,ธุรการ!H:H)+SUMIF(เส้นแต่งหน้าขนมปัง!$C:$C,'รับ-จ่าย ประจำวัน'!$B114,เส้นแต่งหน้าขนมปัง!H:H)+SUMIF('วางแผนBC,CJ'!$C:$C,'รับ-จ่าย ประจำวัน'!$B114,'วางแผนBC,CJ'!H:H)+SUMIF(RD!$C:$C,'รับ-จ่าย ประจำวัน'!$B114,RD!H:H)+SUMIF('FG,ออนไล,คัดแยก'!$C:$C,'รับ-จ่าย ประจำวัน'!$B114,'FG,ออนไล,คัดแยก'!H:H)</f>
        <v>0</v>
      </c>
      <c r="AP114" s="16">
        <f>SUMIF(เตรียมส่วนผสม!$C:$C,'รับ-จ่าย ประจำวัน'!$B114,เตรียมส่วนผสม!I:I)+SUMIF(กวนไส้!$C:$C,'รับ-จ่าย ประจำวัน'!$B114,กวนไส้!I:I)+SUMIF(ผลิต1!$C:$C,'รับ-จ่าย ประจำวัน'!$B114,ผลิต1!I:I)+SUMIF(ผลิต2!$C:$C,'รับ-จ่าย ประจำวัน'!$B114,ผลิต2!I:I)+SUMIF(เส้นแต่งหน้าขนมเค้ก!$C:$C,'รับ-จ่าย ประจำวัน'!$B114,เส้นแต่งหน้าขนมเค้ก!I:I)+SUMIF(แพ็ค!$C:$C,'รับ-จ่าย ประจำวัน'!$B114,แพ็ค!I:I)+SUMIF(ธุรการ!$C:$C,'รับ-จ่าย ประจำวัน'!$B114,ธุรการ!I:I)+SUMIF(เส้นแต่งหน้าขนมปัง!$C:$C,'รับ-จ่าย ประจำวัน'!$B114,เส้นแต่งหน้าขนมปัง!I:I)+SUMIF('วางแผนBC,CJ'!$C:$C,'รับ-จ่าย ประจำวัน'!$B114,'วางแผนBC,CJ'!I:I)+SUMIF(RD!$C:$C,'รับ-จ่าย ประจำวัน'!$B114,RD!I:I)+SUMIF('FG,ออนไล,คัดแยก'!$C:$C,'รับ-จ่าย ประจำวัน'!$B114,'FG,ออนไล,คัดแยก'!I:I)</f>
        <v>0</v>
      </c>
      <c r="AQ114" s="16">
        <f>SUMIF(เตรียมส่วนผสม!$C:$C,'รับ-จ่าย ประจำวัน'!$B114,เตรียมส่วนผสม!J:J)+SUMIF(กวนไส้!$C:$C,'รับ-จ่าย ประจำวัน'!$B114,กวนไส้!J:J)+SUMIF(ผลิต1!$C:$C,'รับ-จ่าย ประจำวัน'!$B114,ผลิต1!J:J)+SUMIF(ผลิต2!$C:$C,'รับ-จ่าย ประจำวัน'!$B114,ผลิต2!J:J)+SUMIF(เส้นแต่งหน้าขนมเค้ก!$C:$C,'รับ-จ่าย ประจำวัน'!$B114,เส้นแต่งหน้าขนมเค้ก!J:J)+SUMIF(แพ็ค!$C:$C,'รับ-จ่าย ประจำวัน'!$B114,แพ็ค!J:J)+SUMIF(ธุรการ!$C:$C,'รับ-จ่าย ประจำวัน'!$B114,ธุรการ!J:J)+SUMIF(เส้นแต่งหน้าขนมปัง!$C:$C,'รับ-จ่าย ประจำวัน'!$B114,เส้นแต่งหน้าขนมปัง!J:J)+SUMIF('วางแผนBC,CJ'!$C:$C,'รับ-จ่าย ประจำวัน'!$B114,'วางแผนBC,CJ'!J:J)+SUMIF(RD!$C:$C,'รับ-จ่าย ประจำวัน'!$B114,RD!J:J)+SUMIF('FG,ออนไล,คัดแยก'!$C:$C,'รับ-จ่าย ประจำวัน'!$B114,'FG,ออนไล,คัดแยก'!J:J)</f>
        <v>0</v>
      </c>
      <c r="AR114" s="16">
        <f>SUMIF(เตรียมส่วนผสม!$C:$C,'รับ-จ่าย ประจำวัน'!$B114,เตรียมส่วนผสม!K:K)+SUMIF(กวนไส้!$C:$C,'รับ-จ่าย ประจำวัน'!$B114,กวนไส้!K:K)+SUMIF(ผลิต1!$C:$C,'รับ-จ่าย ประจำวัน'!$B114,ผลิต1!K:K)+SUMIF(ผลิต2!$C:$C,'รับ-จ่าย ประจำวัน'!$B114,ผลิต2!K:K)+SUMIF(เส้นแต่งหน้าขนมเค้ก!$C:$C,'รับ-จ่าย ประจำวัน'!$B114,เส้นแต่งหน้าขนมเค้ก!K:K)+SUMIF(แพ็ค!$C:$C,'รับ-จ่าย ประจำวัน'!$B114,แพ็ค!K:K)+SUMIF(ธุรการ!$C:$C,'รับ-จ่าย ประจำวัน'!$B114,ธุรการ!K:K)+SUMIF(เส้นแต่งหน้าขนมปัง!$C:$C,'รับ-จ่าย ประจำวัน'!$B114,เส้นแต่งหน้าขนมปัง!K:K)+SUMIF('วางแผนBC,CJ'!$C:$C,'รับ-จ่าย ประจำวัน'!$B114,'วางแผนBC,CJ'!K:K)+SUMIF(RD!$C:$C,'รับ-จ่าย ประจำวัน'!$B114,RD!K:K)+SUMIF('FG,ออนไล,คัดแยก'!$C:$C,'รับ-จ่าย ประจำวัน'!$B114,'FG,ออนไล,คัดแยก'!K:K)</f>
        <v>2</v>
      </c>
      <c r="AS114" s="16">
        <f>SUMIF(เตรียมส่วนผสม!$C:$C,'รับ-จ่าย ประจำวัน'!$B114,เตรียมส่วนผสม!L:L)+SUMIF(กวนไส้!$C:$C,'รับ-จ่าย ประจำวัน'!$B114,กวนไส้!L:L)+SUMIF(ผลิต1!$C:$C,'รับ-จ่าย ประจำวัน'!$B114,ผลิต1!L:L)+SUMIF(ผลิต2!$C:$C,'รับ-จ่าย ประจำวัน'!$B114,ผลิต2!L:L)+SUMIF(เส้นแต่งหน้าขนมเค้ก!$C:$C,'รับ-จ่าย ประจำวัน'!$B114,เส้นแต่งหน้าขนมเค้ก!L:L)+SUMIF(แพ็ค!$C:$C,'รับ-จ่าย ประจำวัน'!$B114,แพ็ค!L:L)+SUMIF(ธุรการ!$C:$C,'รับ-จ่าย ประจำวัน'!$B114,ธุรการ!L:L)+SUMIF(เส้นแต่งหน้าขนมปัง!$C:$C,'รับ-จ่าย ประจำวัน'!$B114,เส้นแต่งหน้าขนมปัง!L:L)+SUMIF('วางแผนBC,CJ'!$C:$C,'รับ-จ่าย ประจำวัน'!$B114,'วางแผนBC,CJ'!L:L)+SUMIF(RD!$C:$C,'รับ-จ่าย ประจำวัน'!$B114,RD!L:L)+SUMIF('FG,ออนไล,คัดแยก'!$C:$C,'รับ-จ่าย ประจำวัน'!$B114,'FG,ออนไล,คัดแยก'!L:L)</f>
        <v>0</v>
      </c>
      <c r="AT114" s="16">
        <f>SUMIF(เตรียมส่วนผสม!$C:$C,'รับ-จ่าย ประจำวัน'!$B114,เตรียมส่วนผสม!M:M)+SUMIF(กวนไส้!$C:$C,'รับ-จ่าย ประจำวัน'!$B114,กวนไส้!M:M)+SUMIF(ผลิต1!$C:$C,'รับ-จ่าย ประจำวัน'!$B114,ผลิต1!M:M)+SUMIF(ผลิต2!$C:$C,'รับ-จ่าย ประจำวัน'!$B114,ผลิต2!M:M)+SUMIF(เส้นแต่งหน้าขนมเค้ก!$C:$C,'รับ-จ่าย ประจำวัน'!$B114,เส้นแต่งหน้าขนมเค้ก!M:M)+SUMIF(แพ็ค!$C:$C,'รับ-จ่าย ประจำวัน'!$B114,แพ็ค!M:M)+SUMIF(ธุรการ!$C:$C,'รับ-จ่าย ประจำวัน'!$B114,ธุรการ!M:M)+SUMIF(เส้นแต่งหน้าขนมปัง!$C:$C,'รับ-จ่าย ประจำวัน'!$B114,เส้นแต่งหน้าขนมปัง!M:M)+SUMIF('วางแผนBC,CJ'!$C:$C,'รับ-จ่าย ประจำวัน'!$B114,'วางแผนBC,CJ'!M:M)+SUMIF(RD!$C:$C,'รับ-จ่าย ประจำวัน'!$B114,RD!M:M)+SUMIF('FG,ออนไล,คัดแยก'!$C:$C,'รับ-จ่าย ประจำวัน'!$B114,'FG,ออนไล,คัดแยก'!M:M)</f>
        <v>0</v>
      </c>
      <c r="AU114" s="16">
        <f>SUMIF(เตรียมส่วนผสม!$C:$C,'รับ-จ่าย ประจำวัน'!$B114,เตรียมส่วนผสม!N:N)+SUMIF(กวนไส้!$C:$C,'รับ-จ่าย ประจำวัน'!$B114,กวนไส้!N:N)+SUMIF(ผลิต1!$C:$C,'รับ-จ่าย ประจำวัน'!$B114,ผลิต1!N:N)+SUMIF(ผลิต2!$C:$C,'รับ-จ่าย ประจำวัน'!$B114,ผลิต2!N:N)+SUMIF(เส้นแต่งหน้าขนมเค้ก!$C:$C,'รับ-จ่าย ประจำวัน'!$B114,เส้นแต่งหน้าขนมเค้ก!N:N)+SUMIF(แพ็ค!$C:$C,'รับ-จ่าย ประจำวัน'!$B114,แพ็ค!N:N)+SUMIF(ธุรการ!$C:$C,'รับ-จ่าย ประจำวัน'!$B114,ธุรการ!N:N)+SUMIF(เส้นแต่งหน้าขนมปัง!$C:$C,'รับ-จ่าย ประจำวัน'!$B114,เส้นแต่งหน้าขนมปัง!N:N)+SUMIF('วางแผนBC,CJ'!$C:$C,'รับ-จ่าย ประจำวัน'!$B114,'วางแผนBC,CJ'!N:N)+SUMIF(RD!$C:$C,'รับ-จ่าย ประจำวัน'!$B114,RD!N:N)+SUMIF('FG,ออนไล,คัดแยก'!$C:$C,'รับ-จ่าย ประจำวัน'!$B114,'FG,ออนไล,คัดแยก'!N:N)</f>
        <v>0</v>
      </c>
      <c r="AV114" s="16">
        <f>SUMIF(เตรียมส่วนผสม!$C:$C,'รับ-จ่าย ประจำวัน'!$B114,เตรียมส่วนผสม!O:O)+SUMIF(กวนไส้!$C:$C,'รับ-จ่าย ประจำวัน'!$B114,กวนไส้!O:O)+SUMIF(ผลิต1!$C:$C,'รับ-จ่าย ประจำวัน'!$B114,ผลิต1!O:O)+SUMIF(ผลิต2!$C:$C,'รับ-จ่าย ประจำวัน'!$B114,ผลิต2!O:O)+SUMIF(เส้นแต่งหน้าขนมเค้ก!$C:$C,'รับ-จ่าย ประจำวัน'!$B114,เส้นแต่งหน้าขนมเค้ก!O:O)+SUMIF(แพ็ค!$C:$C,'รับ-จ่าย ประจำวัน'!$B114,แพ็ค!O:O)+SUMIF(ธุรการ!$C:$C,'รับ-จ่าย ประจำวัน'!$B114,ธุรการ!O:O)+SUMIF(เส้นแต่งหน้าขนมปัง!$C:$C,'รับ-จ่าย ประจำวัน'!$B114,เส้นแต่งหน้าขนมปัง!O:O)+SUMIF('วางแผนBC,CJ'!$C:$C,'รับ-จ่าย ประจำวัน'!$B114,'วางแผนBC,CJ'!O:O)+SUMIF(RD!$C:$C,'รับ-จ่าย ประจำวัน'!$B114,RD!O:O)+SUMIF('FG,ออนไล,คัดแยก'!$C:$C,'รับ-จ่าย ประจำวัน'!$B114,'FG,ออนไล,คัดแยก'!O:O)</f>
        <v>0</v>
      </c>
      <c r="AW114" s="16">
        <f>SUMIF(เตรียมส่วนผสม!$C:$C,'รับ-จ่าย ประจำวัน'!$B114,เตรียมส่วนผสม!P:P)+SUMIF(กวนไส้!$C:$C,'รับ-จ่าย ประจำวัน'!$B114,กวนไส้!P:P)+SUMIF(ผลิต1!$C:$C,'รับ-จ่าย ประจำวัน'!$B114,ผลิต1!P:P)+SUMIF(ผลิต2!$C:$C,'รับ-จ่าย ประจำวัน'!$B114,ผลิต2!P:P)+SUMIF(เส้นแต่งหน้าขนมเค้ก!$C:$C,'รับ-จ่าย ประจำวัน'!$B114,เส้นแต่งหน้าขนมเค้ก!P:P)+SUMIF(แพ็ค!$C:$C,'รับ-จ่าย ประจำวัน'!$B114,แพ็ค!P:P)+SUMIF(ธุรการ!$C:$C,'รับ-จ่าย ประจำวัน'!$B114,ธุรการ!P:P)+SUMIF(เส้นแต่งหน้าขนมปัง!$C:$C,'รับ-จ่าย ประจำวัน'!$B114,เส้นแต่งหน้าขนมปัง!P:P)+SUMIF('วางแผนBC,CJ'!$C:$C,'รับ-จ่าย ประจำวัน'!$B114,'วางแผนBC,CJ'!P:P)+SUMIF(RD!$C:$C,'รับ-จ่าย ประจำวัน'!$B114,RD!P:P)+SUMIF('FG,ออนไล,คัดแยก'!$C:$C,'รับ-จ่าย ประจำวัน'!$B114,'FG,ออนไล,คัดแยก'!P:P)</f>
        <v>0</v>
      </c>
      <c r="AX114" s="16">
        <f>SUMIF(เตรียมส่วนผสม!$C:$C,'รับ-จ่าย ประจำวัน'!$B114,เตรียมส่วนผสม!Q:Q)+SUMIF(กวนไส้!$C:$C,'รับ-จ่าย ประจำวัน'!$B114,กวนไส้!Q:Q)+SUMIF(ผลิต1!$C:$C,'รับ-จ่าย ประจำวัน'!$B114,ผลิต1!Q:Q)+SUMIF(ผลิต2!$C:$C,'รับ-จ่าย ประจำวัน'!$B114,ผลิต2!Q:Q)+SUMIF(เส้นแต่งหน้าขนมเค้ก!$C:$C,'รับ-จ่าย ประจำวัน'!$B114,เส้นแต่งหน้าขนมเค้ก!Q:Q)+SUMIF(แพ็ค!$C:$C,'รับ-จ่าย ประจำวัน'!$B114,แพ็ค!Q:Q)+SUMIF(ธุรการ!$C:$C,'รับ-จ่าย ประจำวัน'!$B114,ธุรการ!Q:Q)+SUMIF(เส้นแต่งหน้าขนมปัง!$C:$C,'รับ-จ่าย ประจำวัน'!$B114,เส้นแต่งหน้าขนมปัง!Q:Q)+SUMIF('วางแผนBC,CJ'!$C:$C,'รับ-จ่าย ประจำวัน'!$B114,'วางแผนBC,CJ'!Q:Q)+SUMIF(RD!$C:$C,'รับ-จ่าย ประจำวัน'!$B114,RD!Q:Q)+SUMIF('FG,ออนไล,คัดแยก'!$C:$C,'รับ-จ่าย ประจำวัน'!$B114,'FG,ออนไล,คัดแยก'!Q:Q)</f>
        <v>0</v>
      </c>
      <c r="AY114" s="16">
        <f>SUMIF(เตรียมส่วนผสม!$C:$C,'รับ-จ่าย ประจำวัน'!$B114,เตรียมส่วนผสม!R:R)+SUMIF(กวนไส้!$C:$C,'รับ-จ่าย ประจำวัน'!$B114,กวนไส้!R:R)+SUMIF(ผลิต1!$C:$C,'รับ-จ่าย ประจำวัน'!$B114,ผลิต1!R:R)+SUMIF(ผลิต2!$C:$C,'รับ-จ่าย ประจำวัน'!$B114,ผลิต2!R:R)+SUMIF(เส้นแต่งหน้าขนมเค้ก!$C:$C,'รับ-จ่าย ประจำวัน'!$B114,เส้นแต่งหน้าขนมเค้ก!R:R)+SUMIF(แพ็ค!$C:$C,'รับ-จ่าย ประจำวัน'!$B114,แพ็ค!R:R)+SUMIF(ธุรการ!$C:$C,'รับ-จ่าย ประจำวัน'!$B114,ธุรการ!R:R)+SUMIF(เส้นแต่งหน้าขนมปัง!$C:$C,'รับ-จ่าย ประจำวัน'!$B114,เส้นแต่งหน้าขนมปัง!R:R)+SUMIF('วางแผนBC,CJ'!$C:$C,'รับ-จ่าย ประจำวัน'!$B114,'วางแผนBC,CJ'!R:R)+SUMIF(RD!$C:$C,'รับ-จ่าย ประจำวัน'!$B114,RD!R:R)+SUMIF('FG,ออนไล,คัดแยก'!$C:$C,'รับ-จ่าย ประจำวัน'!$B114,'FG,ออนไล,คัดแยก'!R:R)</f>
        <v>0</v>
      </c>
      <c r="AZ114" s="16">
        <f>SUMIF(เตรียมส่วนผสม!$C:$C,'รับ-จ่าย ประจำวัน'!$B114,เตรียมส่วนผสม!S:S)+SUMIF(กวนไส้!$C:$C,'รับ-จ่าย ประจำวัน'!$B114,กวนไส้!S:S)+SUMIF(ผลิต1!$C:$C,'รับ-จ่าย ประจำวัน'!$B114,ผลิต1!S:S)+SUMIF(ผลิต2!$C:$C,'รับ-จ่าย ประจำวัน'!$B114,ผลิต2!S:S)+SUMIF(เส้นแต่งหน้าขนมเค้ก!$C:$C,'รับ-จ่าย ประจำวัน'!$B114,เส้นแต่งหน้าขนมเค้ก!S:S)+SUMIF(แพ็ค!$C:$C,'รับ-จ่าย ประจำวัน'!$B114,แพ็ค!S:S)+SUMIF(ธุรการ!$C:$C,'รับ-จ่าย ประจำวัน'!$B114,ธุรการ!S:S)+SUMIF(เส้นแต่งหน้าขนมปัง!$C:$C,'รับ-จ่าย ประจำวัน'!$B114,เส้นแต่งหน้าขนมปัง!S:S)+SUMIF('วางแผนBC,CJ'!$C:$C,'รับ-จ่าย ประจำวัน'!$B114,'วางแผนBC,CJ'!S:S)+SUMIF(RD!$C:$C,'รับ-จ่าย ประจำวัน'!$B114,RD!S:S)+SUMIF('FG,ออนไล,คัดแยก'!$C:$C,'รับ-จ่าย ประจำวัน'!$B114,'FG,ออนไล,คัดแยก'!S:S)</f>
        <v>2</v>
      </c>
      <c r="BA114" s="16">
        <f>SUMIF(เตรียมส่วนผสม!$C:$C,'รับ-จ่าย ประจำวัน'!$B114,เตรียมส่วนผสม!T:T)+SUMIF(กวนไส้!$C:$C,'รับ-จ่าย ประจำวัน'!$B114,กวนไส้!T:T)+SUMIF(ผลิต1!$C:$C,'รับ-จ่าย ประจำวัน'!$B114,ผลิต1!T:T)+SUMIF(ผลิต2!$C:$C,'รับ-จ่าย ประจำวัน'!$B114,ผลิต2!T:T)+SUMIF(เส้นแต่งหน้าขนมเค้ก!$C:$C,'รับ-จ่าย ประจำวัน'!$B114,เส้นแต่งหน้าขนมเค้ก!T:T)+SUMIF(แพ็ค!$C:$C,'รับ-จ่าย ประจำวัน'!$B114,แพ็ค!T:T)+SUMIF(ธุรการ!$C:$C,'รับ-จ่าย ประจำวัน'!$B114,ธุรการ!T:T)+SUMIF(เส้นแต่งหน้าขนมปัง!$C:$C,'รับ-จ่าย ประจำวัน'!$B114,เส้นแต่งหน้าขนมปัง!T:T)+SUMIF('วางแผนBC,CJ'!$C:$C,'รับ-จ่าย ประจำวัน'!$B114,'วางแผนBC,CJ'!T:T)+SUMIF(RD!$C:$C,'รับ-จ่าย ประจำวัน'!$B114,RD!T:T)+SUMIF('FG,ออนไล,คัดแยก'!$C:$C,'รับ-จ่าย ประจำวัน'!$B114,'FG,ออนไล,คัดแยก'!T:T)</f>
        <v>0</v>
      </c>
      <c r="BB114" s="16">
        <f>SUMIF(เตรียมส่วนผสม!$C:$C,'รับ-จ่าย ประจำวัน'!$B114,เตรียมส่วนผสม!U:U)+SUMIF(กวนไส้!$C:$C,'รับ-จ่าย ประจำวัน'!$B114,กวนไส้!U:U)+SUMIF(ผลิต1!$C:$C,'รับ-จ่าย ประจำวัน'!$B114,ผลิต1!U:U)+SUMIF(ผลิต2!$C:$C,'รับ-จ่าย ประจำวัน'!$B114,ผลิต2!U:U)+SUMIF(เส้นแต่งหน้าขนมเค้ก!$C:$C,'รับ-จ่าย ประจำวัน'!$B114,เส้นแต่งหน้าขนมเค้ก!U:U)+SUMIF(แพ็ค!$C:$C,'รับ-จ่าย ประจำวัน'!$B114,แพ็ค!U:U)+SUMIF(ธุรการ!$C:$C,'รับ-จ่าย ประจำวัน'!$B114,ธุรการ!U:U)+SUMIF(เส้นแต่งหน้าขนมปัง!$C:$C,'รับ-จ่าย ประจำวัน'!$B114,เส้นแต่งหน้าขนมปัง!U:U)+SUMIF('วางแผนBC,CJ'!$C:$C,'รับ-จ่าย ประจำวัน'!$B114,'วางแผนBC,CJ'!U:U)+SUMIF(RD!$C:$C,'รับ-จ่าย ประจำวัน'!$B114,RD!U:U)+SUMIF('FG,ออนไล,คัดแยก'!$C:$C,'รับ-จ่าย ประจำวัน'!$B114,'FG,ออนไล,คัดแยก'!U:U)</f>
        <v>0</v>
      </c>
      <c r="BC114" s="16">
        <f>SUMIF(เตรียมส่วนผสม!$C:$C,'รับ-จ่าย ประจำวัน'!$B114,เตรียมส่วนผสม!V:V)+SUMIF(กวนไส้!$C:$C,'รับ-จ่าย ประจำวัน'!$B114,กวนไส้!V:V)+SUMIF(ผลิต1!$C:$C,'รับ-จ่าย ประจำวัน'!$B114,ผลิต1!V:V)+SUMIF(ผลิต2!$C:$C,'รับ-จ่าย ประจำวัน'!$B114,ผลิต2!V:V)+SUMIF(เส้นแต่งหน้าขนมเค้ก!$C:$C,'รับ-จ่าย ประจำวัน'!$B114,เส้นแต่งหน้าขนมเค้ก!V:V)+SUMIF(แพ็ค!$C:$C,'รับ-จ่าย ประจำวัน'!$B114,แพ็ค!V:V)+SUMIF(ธุรการ!$C:$C,'รับ-จ่าย ประจำวัน'!$B114,ธุรการ!V:V)+SUMIF(เส้นแต่งหน้าขนมปัง!$C:$C,'รับ-จ่าย ประจำวัน'!$B114,เส้นแต่งหน้าขนมปัง!V:V)+SUMIF('วางแผนBC,CJ'!$C:$C,'รับ-จ่าย ประจำวัน'!$B114,'วางแผนBC,CJ'!V:V)+SUMIF(RD!$C:$C,'รับ-จ่าย ประจำวัน'!$B114,RD!V:V)+SUMIF('FG,ออนไล,คัดแยก'!$C:$C,'รับ-จ่าย ประจำวัน'!$B114,'FG,ออนไล,คัดแยก'!V:V)</f>
        <v>1</v>
      </c>
      <c r="BD114" s="16">
        <f>SUMIF(เตรียมส่วนผสม!$C:$C,'รับ-จ่าย ประจำวัน'!$B114,เตรียมส่วนผสม!W:W)+SUMIF(กวนไส้!$C:$C,'รับ-จ่าย ประจำวัน'!$B114,กวนไส้!W:W)+SUMIF(ผลิต1!$C:$C,'รับ-จ่าย ประจำวัน'!$B114,ผลิต1!W:W)+SUMIF(ผลิต2!$C:$C,'รับ-จ่าย ประจำวัน'!$B114,ผลิต2!W:W)+SUMIF(เส้นแต่งหน้าขนมเค้ก!$C:$C,'รับ-จ่าย ประจำวัน'!$B114,เส้นแต่งหน้าขนมเค้ก!W:W)+SUMIF(แพ็ค!$C:$C,'รับ-จ่าย ประจำวัน'!$B114,แพ็ค!W:W)+SUMIF(ธุรการ!$C:$C,'รับ-จ่าย ประจำวัน'!$B114,ธุรการ!W:W)+SUMIF(เส้นแต่งหน้าขนมปัง!$C:$C,'รับ-จ่าย ประจำวัน'!$B114,เส้นแต่งหน้าขนมปัง!W:W)+SUMIF('วางแผนBC,CJ'!$C:$C,'รับ-จ่าย ประจำวัน'!$B114,'วางแผนBC,CJ'!W:W)+SUMIF(RD!$C:$C,'รับ-จ่าย ประจำวัน'!$B114,RD!W:W)+SUMIF('FG,ออนไล,คัดแยก'!$C:$C,'รับ-จ่าย ประจำวัน'!$B114,'FG,ออนไล,คัดแยก'!W:W)</f>
        <v>0</v>
      </c>
      <c r="BE114" s="16">
        <f>SUMIF(เตรียมส่วนผสม!$C:$C,'รับ-จ่าย ประจำวัน'!$B114,เตรียมส่วนผสม!X:X)+SUMIF(กวนไส้!$C:$C,'รับ-จ่าย ประจำวัน'!$B114,กวนไส้!X:X)+SUMIF(ผลิต1!$C:$C,'รับ-จ่าย ประจำวัน'!$B114,ผลิต1!X:X)+SUMIF(ผลิต2!$C:$C,'รับ-จ่าย ประจำวัน'!$B114,ผลิต2!X:X)+SUMIF(เส้นแต่งหน้าขนมเค้ก!$C:$C,'รับ-จ่าย ประจำวัน'!$B114,เส้นแต่งหน้าขนมเค้ก!X:X)+SUMIF(แพ็ค!$C:$C,'รับ-จ่าย ประจำวัน'!$B114,แพ็ค!X:X)+SUMIF(ธุรการ!$C:$C,'รับ-จ่าย ประจำวัน'!$B114,ธุรการ!X:X)+SUMIF(เส้นแต่งหน้าขนมปัง!$C:$C,'รับ-จ่าย ประจำวัน'!$B114,เส้นแต่งหน้าขนมปัง!X:X)+SUMIF('วางแผนBC,CJ'!$C:$C,'รับ-จ่าย ประจำวัน'!$B114,'วางแผนBC,CJ'!X:X)+SUMIF(RD!$C:$C,'รับ-จ่าย ประจำวัน'!$B114,RD!X:X)+SUMIF('FG,ออนไล,คัดแยก'!$C:$C,'รับ-จ่าย ประจำวัน'!$B114,'FG,ออนไล,คัดแยก'!X:X)</f>
        <v>0</v>
      </c>
      <c r="BF114" s="16">
        <f>SUMIF(เตรียมส่วนผสม!$C:$C,'รับ-จ่าย ประจำวัน'!$B114,เตรียมส่วนผสม!Y:Y)+SUMIF(กวนไส้!$C:$C,'รับ-จ่าย ประจำวัน'!$B114,กวนไส้!Y:Y)+SUMIF(ผลิต1!$C:$C,'รับ-จ่าย ประจำวัน'!$B114,ผลิต1!Y:Y)+SUMIF(ผลิต2!$C:$C,'รับ-จ่าย ประจำวัน'!$B114,ผลิต2!Y:Y)+SUMIF(เส้นแต่งหน้าขนมเค้ก!$C:$C,'รับ-จ่าย ประจำวัน'!$B114,เส้นแต่งหน้าขนมเค้ก!Y:Y)+SUMIF(แพ็ค!$C:$C,'รับ-จ่าย ประจำวัน'!$B114,แพ็ค!Y:Y)+SUMIF(ธุรการ!$C:$C,'รับ-จ่าย ประจำวัน'!$B114,ธุรการ!Y:Y)+SUMIF(เส้นแต่งหน้าขนมปัง!$C:$C,'รับ-จ่าย ประจำวัน'!$B114,เส้นแต่งหน้าขนมปัง!Y:Y)+SUMIF('วางแผนBC,CJ'!$C:$C,'รับ-จ่าย ประจำวัน'!$B114,'วางแผนBC,CJ'!Y:Y)+SUMIF(RD!$C:$C,'รับ-จ่าย ประจำวัน'!$B114,RD!Y:Y)+SUMIF('FG,ออนไล,คัดแยก'!$C:$C,'รับ-จ่าย ประจำวัน'!$B114,'FG,ออนไล,คัดแยก'!Y:Y)</f>
        <v>0</v>
      </c>
      <c r="BG114" s="16">
        <f>SUMIF(เตรียมส่วนผสม!$C:$C,'รับ-จ่าย ประจำวัน'!$B114,เตรียมส่วนผสม!Z:Z)+SUMIF(กวนไส้!$C:$C,'รับ-จ่าย ประจำวัน'!$B114,กวนไส้!Z:Z)+SUMIF(ผลิต1!$C:$C,'รับ-จ่าย ประจำวัน'!$B114,ผลิต1!Z:Z)+SUMIF(ผลิต2!$C:$C,'รับ-จ่าย ประจำวัน'!$B114,ผลิต2!Z:Z)+SUMIF(เส้นแต่งหน้าขนมเค้ก!$C:$C,'รับ-จ่าย ประจำวัน'!$B114,เส้นแต่งหน้าขนมเค้ก!Z:Z)+SUMIF(แพ็ค!$C:$C,'รับ-จ่าย ประจำวัน'!$B114,แพ็ค!Z:Z)+SUMIF(ธุรการ!$C:$C,'รับ-จ่าย ประจำวัน'!$B114,ธุรการ!Z:Z)+SUMIF(เส้นแต่งหน้าขนมปัง!$C:$C,'รับ-จ่าย ประจำวัน'!$B114,เส้นแต่งหน้าขนมปัง!Z:Z)+SUMIF('วางแผนBC,CJ'!$C:$C,'รับ-จ่าย ประจำวัน'!$B114,'วางแผนBC,CJ'!Z:Z)+SUMIF(RD!$C:$C,'รับ-จ่าย ประจำวัน'!$B114,RD!Z:Z)+SUMIF('FG,ออนไล,คัดแยก'!$C:$C,'รับ-จ่าย ประจำวัน'!$B114,'FG,ออนไล,คัดแยก'!Z:Z)</f>
        <v>0</v>
      </c>
      <c r="BH114" s="16">
        <f>SUMIF(เตรียมส่วนผสม!$C:$C,'รับ-จ่าย ประจำวัน'!$B114,เตรียมส่วนผสม!AA:AA)+SUMIF(กวนไส้!$C:$C,'รับ-จ่าย ประจำวัน'!$B114,กวนไส้!AA:AA)+SUMIF(ผลิต1!$C:$C,'รับ-จ่าย ประจำวัน'!$B114,ผลิต1!AA:AA)+SUMIF(ผลิต2!$C:$C,'รับ-จ่าย ประจำวัน'!$B114,ผลิต2!AA:AA)+SUMIF(เส้นแต่งหน้าขนมเค้ก!$C:$C,'รับ-จ่าย ประจำวัน'!$B114,เส้นแต่งหน้าขนมเค้ก!AA:AA)+SUMIF(แพ็ค!$C:$C,'รับ-จ่าย ประจำวัน'!$B114,แพ็ค!AA:AA)+SUMIF(ธุรการ!$C:$C,'รับ-จ่าย ประจำวัน'!$B114,ธุรการ!AA:AA)+SUMIF(เส้นแต่งหน้าขนมปัง!$C:$C,'รับ-จ่าย ประจำวัน'!$B114,เส้นแต่งหน้าขนมปัง!AA:AA)+SUMIF('วางแผนBC,CJ'!$C:$C,'รับ-จ่าย ประจำวัน'!$B114,'วางแผนBC,CJ'!AA:AA)+SUMIF(RD!$C:$C,'รับ-จ่าย ประจำวัน'!$B114,RD!AA:AA)+SUMIF('FG,ออนไล,คัดแยก'!$C:$C,'รับ-จ่าย ประจำวัน'!$B114,'FG,ออนไล,คัดแยก'!AA:AA)</f>
        <v>0</v>
      </c>
      <c r="BI114" s="16">
        <f>SUMIF(เตรียมส่วนผสม!$C:$C,'รับ-จ่าย ประจำวัน'!$B114,เตรียมส่วนผสม!AB:AB)+SUMIF(กวนไส้!$C:$C,'รับ-จ่าย ประจำวัน'!$B114,กวนไส้!AB:AB)+SUMIF(ผลิต1!$C:$C,'รับ-จ่าย ประจำวัน'!$B114,ผลิต1!AB:AB)+SUMIF(ผลิต2!$C:$C,'รับ-จ่าย ประจำวัน'!$B114,ผลิต2!AB:AB)+SUMIF(เส้นแต่งหน้าขนมเค้ก!$C:$C,'รับ-จ่าย ประจำวัน'!$B114,เส้นแต่งหน้าขนมเค้ก!AB:AB)+SUMIF(แพ็ค!$C:$C,'รับ-จ่าย ประจำวัน'!$B114,แพ็ค!AB:AB)+SUMIF(ธุรการ!$C:$C,'รับ-จ่าย ประจำวัน'!$B114,ธุรการ!AB:AB)+SUMIF(เส้นแต่งหน้าขนมปัง!$C:$C,'รับ-จ่าย ประจำวัน'!$B114,เส้นแต่งหน้าขนมปัง!AB:AB)+SUMIF('วางแผนBC,CJ'!$C:$C,'รับ-จ่าย ประจำวัน'!$B114,'วางแผนBC,CJ'!AB:AB)+SUMIF(RD!$C:$C,'รับ-จ่าย ประจำวัน'!$B114,RD!AB:AB)+SUMIF('FG,ออนไล,คัดแยก'!$C:$C,'รับ-จ่าย ประจำวัน'!$B114,'FG,ออนไล,คัดแยก'!AB:AB)</f>
        <v>0</v>
      </c>
      <c r="BJ114" s="16">
        <f>SUMIF(เตรียมส่วนผสม!$C:$C,'รับ-จ่าย ประจำวัน'!$B114,เตรียมส่วนผสม!AC:AC)+SUMIF(กวนไส้!$C:$C,'รับ-จ่าย ประจำวัน'!$B114,กวนไส้!AC:AC)+SUMIF(ผลิต1!$C:$C,'รับ-จ่าย ประจำวัน'!$B114,ผลิต1!AC:AC)+SUMIF(ผลิต2!$C:$C,'รับ-จ่าย ประจำวัน'!$B114,ผลิต2!AC:AC)+SUMIF(เส้นแต่งหน้าขนมเค้ก!$C:$C,'รับ-จ่าย ประจำวัน'!$B114,เส้นแต่งหน้าขนมเค้ก!AC:AC)+SUMIF(แพ็ค!$C:$C,'รับ-จ่าย ประจำวัน'!$B114,แพ็ค!AC:AC)+SUMIF(ธุรการ!$C:$C,'รับ-จ่าย ประจำวัน'!$B114,ธุรการ!AC:AC)+SUMIF(เส้นแต่งหน้าขนมปัง!$C:$C,'รับ-จ่าย ประจำวัน'!$B114,เส้นแต่งหน้าขนมปัง!AC:AC)+SUMIF('วางแผนBC,CJ'!$C:$C,'รับ-จ่าย ประจำวัน'!$B114,'วางแผนBC,CJ'!AC:AC)+SUMIF(RD!$C:$C,'รับ-จ่าย ประจำวัน'!$B114,RD!AC:AC)+SUMIF('FG,ออนไล,คัดแยก'!$C:$C,'รับ-จ่าย ประจำวัน'!$B114,'FG,ออนไล,คัดแยก'!AC:AC)</f>
        <v>0</v>
      </c>
      <c r="BK114" s="16">
        <f>SUMIF(เตรียมส่วนผสม!$C:$C,'รับ-จ่าย ประจำวัน'!$B114,เตรียมส่วนผสม!AD:AD)+SUMIF(กวนไส้!$C:$C,'รับ-จ่าย ประจำวัน'!$B114,กวนไส้!AD:AD)+SUMIF(ผลิต1!$C:$C,'รับ-จ่าย ประจำวัน'!$B114,ผลิต1!AD:AD)+SUMIF(ผลิต2!$C:$C,'รับ-จ่าย ประจำวัน'!$B114,ผลิต2!AD:AD)+SUMIF(เส้นแต่งหน้าขนมเค้ก!$C:$C,'รับ-จ่าย ประจำวัน'!$B114,เส้นแต่งหน้าขนมเค้ก!AD:AD)+SUMIF(แพ็ค!$C:$C,'รับ-จ่าย ประจำวัน'!$B114,แพ็ค!AD:AD)+SUMIF(ธุรการ!$C:$C,'รับ-จ่าย ประจำวัน'!$B114,ธุรการ!AD:AD)+SUMIF(เส้นแต่งหน้าขนมปัง!$C:$C,'รับ-จ่าย ประจำวัน'!$B114,เส้นแต่งหน้าขนมปัง!AD:AD)+SUMIF('วางแผนBC,CJ'!$C:$C,'รับ-จ่าย ประจำวัน'!$B114,'วางแผนBC,CJ'!AD:AD)+SUMIF(RD!$C:$C,'รับ-จ่าย ประจำวัน'!$B114,RD!AD:AD)+SUMIF('FG,ออนไล,คัดแยก'!$C:$C,'รับ-จ่าย ประจำวัน'!$B114,'FG,ออนไล,คัดแยก'!AD:AD)</f>
        <v>0</v>
      </c>
      <c r="BL114" s="16">
        <f>SUMIF(เตรียมส่วนผสม!$C:$C,'รับ-จ่าย ประจำวัน'!$B114,เตรียมส่วนผสม!AE:AE)+SUMIF(กวนไส้!$C:$C,'รับ-จ่าย ประจำวัน'!$B114,กวนไส้!AE:AE)+SUMIF(ผลิต1!$C:$C,'รับ-จ่าย ประจำวัน'!$B114,ผลิต1!AE:AE)+SUMIF(ผลิต2!$C:$C,'รับ-จ่าย ประจำวัน'!$B114,ผลิต2!AE:AE)+SUMIF(เส้นแต่งหน้าขนมเค้ก!$C:$C,'รับ-จ่าย ประจำวัน'!$B114,เส้นแต่งหน้าขนมเค้ก!AE:AE)+SUMIF(แพ็ค!$C:$C,'รับ-จ่าย ประจำวัน'!$B114,แพ็ค!AE:AE)+SUMIF(ธุรการ!$C:$C,'รับ-จ่าย ประจำวัน'!$B114,ธุรการ!AE:AE)+SUMIF(เส้นแต่งหน้าขนมปัง!$C:$C,'รับ-จ่าย ประจำวัน'!$B114,เส้นแต่งหน้าขนมปัง!AE:AE)+SUMIF('วางแผนBC,CJ'!$C:$C,'รับ-จ่าย ประจำวัน'!$B114,'วางแผนBC,CJ'!AE:AE)+SUMIF(RD!$C:$C,'รับ-จ่าย ประจำวัน'!$B114,RD!AE:AE)+SUMIF('FG,ออนไล,คัดแยก'!$C:$C,'รับ-จ่าย ประจำวัน'!$B114,'FG,ออนไล,คัดแยก'!AE:AE)</f>
        <v>0</v>
      </c>
      <c r="BM114" s="16">
        <f>SUMIF(เตรียมส่วนผสม!$C:$C,'รับ-จ่าย ประจำวัน'!$B114,เตรียมส่วนผสม!AF:AF)+SUMIF(กวนไส้!$C:$C,'รับ-จ่าย ประจำวัน'!$B114,กวนไส้!AF:AF)+SUMIF(ผลิต1!$C:$C,'รับ-จ่าย ประจำวัน'!$B114,ผลิต1!AF:AF)+SUMIF(ผลิต2!$C:$C,'รับ-จ่าย ประจำวัน'!$B114,ผลิต2!AF:AF)+SUMIF(เส้นแต่งหน้าขนมเค้ก!$C:$C,'รับ-จ่าย ประจำวัน'!$B114,เส้นแต่งหน้าขนมเค้ก!AF:AF)+SUMIF(แพ็ค!$C:$C,'รับ-จ่าย ประจำวัน'!$B114,แพ็ค!AF:AF)+SUMIF(ธุรการ!$C:$C,'รับ-จ่าย ประจำวัน'!$B114,ธุรการ!AF:AF)+SUMIF(เส้นแต่งหน้าขนมปัง!$C:$C,'รับ-จ่าย ประจำวัน'!$B114,เส้นแต่งหน้าขนมปัง!AF:AF)+SUMIF('วางแผนBC,CJ'!$C:$C,'รับ-จ่าย ประจำวัน'!$B114,'วางแผนBC,CJ'!AF:AF)+SUMIF(RD!$C:$C,'รับ-จ่าย ประจำวัน'!$B114,RD!AF:AF)+SUMIF('FG,ออนไล,คัดแยก'!$C:$C,'รับ-จ่าย ประจำวัน'!$B114,'FG,ออนไล,คัดแยก'!AF:AF)</f>
        <v>0</v>
      </c>
      <c r="BN114" s="16">
        <f>SUMIF(เตรียมส่วนผสม!$C:$C,'รับ-จ่าย ประจำวัน'!$B114,เตรียมส่วนผสม!AG:AG)+SUMIF(กวนไส้!$C:$C,'รับ-จ่าย ประจำวัน'!$B114,กวนไส้!AG:AG)+SUMIF(ผลิต1!$C:$C,'รับ-จ่าย ประจำวัน'!$B114,ผลิต1!AG:AG)+SUMIF(ผลิต2!$C:$C,'รับ-จ่าย ประจำวัน'!$B114,ผลิต2!AG:AG)+SUMIF(เส้นแต่งหน้าขนมเค้ก!$C:$C,'รับ-จ่าย ประจำวัน'!$B114,เส้นแต่งหน้าขนมเค้ก!AG:AG)+SUMIF(แพ็ค!$C:$C,'รับ-จ่าย ประจำวัน'!$B114,แพ็ค!AG:AG)+SUMIF(ธุรการ!$C:$C,'รับ-จ่าย ประจำวัน'!$B114,ธุรการ!AG:AG)+SUMIF(เส้นแต่งหน้าขนมปัง!$C:$C,'รับ-จ่าย ประจำวัน'!$B114,เส้นแต่งหน้าขนมปัง!AG:AG)+SUMIF('วางแผนBC,CJ'!$C:$C,'รับ-จ่าย ประจำวัน'!$B114,'วางแผนBC,CJ'!AG:AG)+SUMIF(RD!$C:$C,'รับ-จ่าย ประจำวัน'!$B114,RD!AG:AG)+SUMIF('FG,ออนไล,คัดแยก'!$C:$C,'รับ-จ่าย ประจำวัน'!$B114,'FG,ออนไล,คัดแยก'!AG:AG)</f>
        <v>0</v>
      </c>
      <c r="BO114" s="16">
        <f>SUMIF(เตรียมส่วนผสม!$C:$C,'รับ-จ่าย ประจำวัน'!$B114,เตรียมส่วนผสม!AH:AH)+SUMIF(กวนไส้!$C:$C,'รับ-จ่าย ประจำวัน'!$B114,กวนไส้!AH:AH)+SUMIF(ผลิต1!$C:$C,'รับ-จ่าย ประจำวัน'!$B114,ผลิต1!AH:AH)+SUMIF(ผลิต2!$C:$C,'รับ-จ่าย ประจำวัน'!$B114,ผลิต2!AH:AH)+SUMIF(เส้นแต่งหน้าขนมเค้ก!$C:$C,'รับ-จ่าย ประจำวัน'!$B114,เส้นแต่งหน้าขนมเค้ก!AH:AH)+SUMIF(แพ็ค!$C:$C,'รับ-จ่าย ประจำวัน'!$B114,แพ็ค!AH:AH)+SUMIF(ธุรการ!$C:$C,'รับ-จ่าย ประจำวัน'!$B114,ธุรการ!AH:AH)+SUMIF(เส้นแต่งหน้าขนมปัง!$C:$C,'รับ-จ่าย ประจำวัน'!$B114,เส้นแต่งหน้าขนมปัง!AH:AH)+SUMIF('วางแผนBC,CJ'!$C:$C,'รับ-จ่าย ประจำวัน'!$B114,'วางแผนBC,CJ'!AH:AH)+SUMIF(RD!$C:$C,'รับ-จ่าย ประจำวัน'!$B114,RD!AH:AH)+SUMIF('FG,ออนไล,คัดแยก'!$C:$C,'รับ-จ่าย ประจำวัน'!$B114,'FG,ออนไล,คัดแยก'!AH:AH)</f>
        <v>0</v>
      </c>
      <c r="BP114" s="16">
        <f>SUMIF(เตรียมส่วนผสม!$C:$C,'รับ-จ่าย ประจำวัน'!$B114,เตรียมส่วนผสม!AI:AI)+SUMIF(กวนไส้!$C:$C,'รับ-จ่าย ประจำวัน'!$B114,กวนไส้!AI:AI)+SUMIF(ผลิต1!$C:$C,'รับ-จ่าย ประจำวัน'!$B114,ผลิต1!AI:AI)+SUMIF(ผลิต2!$C:$C,'รับ-จ่าย ประจำวัน'!$B114,ผลิต2!AI:AI)+SUMIF(เส้นแต่งหน้าขนมเค้ก!$C:$C,'รับ-จ่าย ประจำวัน'!$B114,เส้นแต่งหน้าขนมเค้ก!AI:AI)+SUMIF(แพ็ค!$C:$C,'รับ-จ่าย ประจำวัน'!$B114,แพ็ค!AI:AI)+SUMIF(ธุรการ!$C:$C,'รับ-จ่าย ประจำวัน'!$B114,ธุรการ!AI:AI)+SUMIF(เส้นแต่งหน้าขนมปัง!$C:$C,'รับ-จ่าย ประจำวัน'!$B114,เส้นแต่งหน้าขนมปัง!AI:AI)+SUMIF('วางแผนBC,CJ'!$C:$C,'รับ-จ่าย ประจำวัน'!$B114,'วางแผนBC,CJ'!AI:AI)+SUMIF(RD!$C:$C,'รับ-จ่าย ประจำวัน'!$B114,RD!AI:AI)+SUMIF('FG,ออนไล,คัดแยก'!$C:$C,'รับ-จ่าย ประจำวัน'!$B114,'FG,ออนไล,คัดแยก'!AI:AI)</f>
        <v>0</v>
      </c>
      <c r="BQ114" s="16">
        <f>SUMIF(เตรียมส่วนผสม!$C:$C,'รับ-จ่าย ประจำวัน'!$B114,เตรียมส่วนผสม!AJ:AJ)+SUMIF(กวนไส้!$C:$C,'รับ-จ่าย ประจำวัน'!$B114,กวนไส้!AJ:AJ)+SUMIF(ผลิต1!$C:$C,'รับ-จ่าย ประจำวัน'!$B114,ผลิต1!AJ:AJ)+SUMIF(ผลิต2!$C:$C,'รับ-จ่าย ประจำวัน'!$B114,ผลิต2!AJ:AJ)+SUMIF(เส้นแต่งหน้าขนมเค้ก!$C:$C,'รับ-จ่าย ประจำวัน'!$B114,เส้นแต่งหน้าขนมเค้ก!AJ:AJ)+SUMIF(แพ็ค!$C:$C,'รับ-จ่าย ประจำวัน'!$B114,แพ็ค!AJ:AJ)+SUMIF(ธุรการ!$C:$C,'รับ-จ่าย ประจำวัน'!$B114,ธุรการ!AJ:AJ)+SUMIF(เส้นแต่งหน้าขนมปัง!$C:$C,'รับ-จ่าย ประจำวัน'!$B114,เส้นแต่งหน้าขนมปัง!AJ:AJ)+SUMIF('วางแผนBC,CJ'!$C:$C,'รับ-จ่าย ประจำวัน'!$B114,'วางแผนBC,CJ'!AJ:AJ)+SUMIF(RD!$C:$C,'รับ-จ่าย ประจำวัน'!$B114,RD!AJ:AJ)+SUMIF('FG,ออนไล,คัดแยก'!$C:$C,'รับ-จ่าย ประจำวัน'!$B114,'FG,ออนไล,คัดแยก'!AJ:AJ)</f>
        <v>0</v>
      </c>
      <c r="BR114" s="16">
        <f>SUMIF(เตรียมส่วนผสม!$C:$C,'รับ-จ่าย ประจำวัน'!$B114,เตรียมส่วนผสม!AK:AK)+SUMIF(กวนไส้!$C:$C,'รับ-จ่าย ประจำวัน'!$B114,กวนไส้!AK:AK)+SUMIF(ผลิต1!$C:$C,'รับ-จ่าย ประจำวัน'!$B114,ผลิต1!AK:AK)+SUMIF(ผลิต2!$C:$C,'รับ-จ่าย ประจำวัน'!$B114,ผลิต2!AK:AK)+SUMIF(เส้นแต่งหน้าขนมเค้ก!$C:$C,'รับ-จ่าย ประจำวัน'!$B114,เส้นแต่งหน้าขนมเค้ก!AK:AK)+SUMIF(แพ็ค!$C:$C,'รับ-จ่าย ประจำวัน'!$B114,แพ็ค!AK:AK)+SUMIF(ธุรการ!$C:$C,'รับ-จ่าย ประจำวัน'!$B114,ธุรการ!AK:AK)+SUMIF(เส้นแต่งหน้าขนมปัง!$C:$C,'รับ-จ่าย ประจำวัน'!$B114,เส้นแต่งหน้าขนมปัง!AK:AK)+SUMIF('วางแผนBC,CJ'!$C:$C,'รับ-จ่าย ประจำวัน'!$B114,'วางแผนBC,CJ'!AK:AK)+SUMIF(RD!$C:$C,'รับ-จ่าย ประจำวัน'!$B114,RD!AK:AK)+SUMIF('FG,ออนไล,คัดแยก'!$C:$C,'รับ-จ่าย ประจำวัน'!$B114,'FG,ออนไล,คัดแยก'!AK:AK)</f>
        <v>0</v>
      </c>
      <c r="BS114" s="16">
        <f>SUMIF(เตรียมส่วนผสม!$C:$C,'รับ-จ่าย ประจำวัน'!$B114,เตรียมส่วนผสม!AL:AL)+SUMIF(กวนไส้!$C:$C,'รับ-จ่าย ประจำวัน'!$B114,กวนไส้!AL:AL)+SUMIF(ผลิต1!$C:$C,'รับ-จ่าย ประจำวัน'!$B114,ผลิต1!AL:AL)+SUMIF(ผลิต2!$C:$C,'รับ-จ่าย ประจำวัน'!$B114,ผลิต2!AL:AL)+SUMIF(เส้นแต่งหน้าขนมเค้ก!$C:$C,'รับ-จ่าย ประจำวัน'!$B114,เส้นแต่งหน้าขนมเค้ก!AL:AL)+SUMIF(แพ็ค!$C:$C,'รับ-จ่าย ประจำวัน'!$B114,แพ็ค!AL:AL)+SUMIF(ธุรการ!$C:$C,'รับ-จ่าย ประจำวัน'!$B114,ธุรการ!AL:AL)+SUMIF(เส้นแต่งหน้าขนมปัง!$C:$C,'รับ-จ่าย ประจำวัน'!$B114,เส้นแต่งหน้าขนมปัง!AL:AL)+SUMIF('วางแผนBC,CJ'!$C:$C,'รับ-จ่าย ประจำวัน'!$B114,'วางแผนBC,CJ'!AL:AL)+SUMIF(RD!$C:$C,'รับ-จ่าย ประจำวัน'!$B114,RD!AL:AL)+SUMIF('FG,ออนไล,คัดแยก'!$C:$C,'รับ-จ่าย ประจำวัน'!$B114,'FG,ออนไล,คัดแยก'!AL:AL)</f>
        <v>0</v>
      </c>
      <c r="BT114" s="18">
        <f t="shared" si="20"/>
        <v>5</v>
      </c>
      <c r="BU114" s="116">
        <v>54</v>
      </c>
      <c r="BV114" s="146">
        <f t="shared" si="21"/>
        <v>54</v>
      </c>
      <c r="BW114" s="183">
        <v>30</v>
      </c>
      <c r="BX114" s="172">
        <f t="shared" si="32"/>
        <v>0.16666666666666666</v>
      </c>
      <c r="BY114" s="188">
        <f t="shared" si="22"/>
        <v>324</v>
      </c>
      <c r="BZ114" s="180">
        <f t="shared" ca="1" si="23"/>
        <v>46527</v>
      </c>
      <c r="CA114" s="93"/>
      <c r="CB114" s="93"/>
      <c r="CC114" s="93"/>
      <c r="CD114" s="93"/>
      <c r="CE114" s="93"/>
      <c r="CF114" s="93"/>
      <c r="CG114" s="93"/>
      <c r="CH114" s="93"/>
      <c r="CI114" s="93"/>
      <c r="CJ114" s="94"/>
      <c r="CK114" s="9">
        <f t="shared" si="24"/>
        <v>0</v>
      </c>
    </row>
    <row r="115" spans="1:89" hidden="1" x14ac:dyDescent="0.5">
      <c r="A115" s="149" t="s">
        <v>463</v>
      </c>
      <c r="B115" s="34" t="s">
        <v>2007</v>
      </c>
      <c r="C115" s="10" t="s">
        <v>464</v>
      </c>
      <c r="D115" s="135" t="s">
        <v>451</v>
      </c>
      <c r="E115" s="11">
        <v>0</v>
      </c>
      <c r="F115" s="163" t="s">
        <v>1605</v>
      </c>
      <c r="G115" s="11"/>
      <c r="H115" s="12">
        <v>56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3"/>
      <c r="AF115" s="13"/>
      <c r="AG115" s="13"/>
      <c r="AH115" s="13"/>
      <c r="AI115" s="14"/>
      <c r="AJ115" s="14"/>
      <c r="AK115" s="14"/>
      <c r="AL115" s="14"/>
      <c r="AM115" s="14"/>
      <c r="AN115" s="15">
        <f t="shared" si="19"/>
        <v>0</v>
      </c>
      <c r="AO115" s="16">
        <f>SUMIF(เตรียมส่วนผสม!$C:$C,'รับ-จ่าย ประจำวัน'!$B115,เตรียมส่วนผสม!H:H)+SUMIF(กวนไส้!$C:$C,'รับ-จ่าย ประจำวัน'!$B115,กวนไส้!H:H)+SUMIF(ผลิต1!$C:$C,'รับ-จ่าย ประจำวัน'!$B115,ผลิต1!H:H)+SUMIF(ผลิต2!$C:$C,'รับ-จ่าย ประจำวัน'!$B115,ผลิต2!H:H)+SUMIF(เส้นแต่งหน้าขนมเค้ก!$C:$C,'รับ-จ่าย ประจำวัน'!$B115,เส้นแต่งหน้าขนมเค้ก!H:H)+SUMIF(แพ็ค!$C:$C,'รับ-จ่าย ประจำวัน'!$B115,แพ็ค!H:H)+SUMIF(ธุรการ!$C:$C,'รับ-จ่าย ประจำวัน'!$B115,ธุรการ!H:H)+SUMIF(เส้นแต่งหน้าขนมปัง!$C:$C,'รับ-จ่าย ประจำวัน'!$B115,เส้นแต่งหน้าขนมปัง!H:H)+SUMIF('วางแผนBC,CJ'!$C:$C,'รับ-จ่าย ประจำวัน'!$B115,'วางแผนBC,CJ'!H:H)+SUMIF(RD!$C:$C,'รับ-จ่าย ประจำวัน'!$B115,RD!H:H)+SUMIF('FG,ออนไล,คัดแยก'!$C:$C,'รับ-จ่าย ประจำวัน'!$B115,'FG,ออนไล,คัดแยก'!H:H)</f>
        <v>0</v>
      </c>
      <c r="AP115" s="16">
        <f>SUMIF(เตรียมส่วนผสม!$C:$C,'รับ-จ่าย ประจำวัน'!$B115,เตรียมส่วนผสม!I:I)+SUMIF(กวนไส้!$C:$C,'รับ-จ่าย ประจำวัน'!$B115,กวนไส้!I:I)+SUMIF(ผลิต1!$C:$C,'รับ-จ่าย ประจำวัน'!$B115,ผลิต1!I:I)+SUMIF(ผลิต2!$C:$C,'รับ-จ่าย ประจำวัน'!$B115,ผลิต2!I:I)+SUMIF(เส้นแต่งหน้าขนมเค้ก!$C:$C,'รับ-จ่าย ประจำวัน'!$B115,เส้นแต่งหน้าขนมเค้ก!I:I)+SUMIF(แพ็ค!$C:$C,'รับ-จ่าย ประจำวัน'!$B115,แพ็ค!I:I)+SUMIF(ธุรการ!$C:$C,'รับ-จ่าย ประจำวัน'!$B115,ธุรการ!I:I)+SUMIF(เส้นแต่งหน้าขนมปัง!$C:$C,'รับ-จ่าย ประจำวัน'!$B115,เส้นแต่งหน้าขนมปัง!I:I)+SUMIF('วางแผนBC,CJ'!$C:$C,'รับ-จ่าย ประจำวัน'!$B115,'วางแผนBC,CJ'!I:I)+SUMIF(RD!$C:$C,'รับ-จ่าย ประจำวัน'!$B115,RD!I:I)+SUMIF('FG,ออนไล,คัดแยก'!$C:$C,'รับ-จ่าย ประจำวัน'!$B115,'FG,ออนไล,คัดแยก'!I:I)</f>
        <v>0</v>
      </c>
      <c r="AQ115" s="16">
        <f>SUMIF(เตรียมส่วนผสม!$C:$C,'รับ-จ่าย ประจำวัน'!$B115,เตรียมส่วนผสม!J:J)+SUMIF(กวนไส้!$C:$C,'รับ-จ่าย ประจำวัน'!$B115,กวนไส้!J:J)+SUMIF(ผลิต1!$C:$C,'รับ-จ่าย ประจำวัน'!$B115,ผลิต1!J:J)+SUMIF(ผลิต2!$C:$C,'รับ-จ่าย ประจำวัน'!$B115,ผลิต2!J:J)+SUMIF(เส้นแต่งหน้าขนมเค้ก!$C:$C,'รับ-จ่าย ประจำวัน'!$B115,เส้นแต่งหน้าขนมเค้ก!J:J)+SUMIF(แพ็ค!$C:$C,'รับ-จ่าย ประจำวัน'!$B115,แพ็ค!J:J)+SUMIF(ธุรการ!$C:$C,'รับ-จ่าย ประจำวัน'!$B115,ธุรการ!J:J)+SUMIF(เส้นแต่งหน้าขนมปัง!$C:$C,'รับ-จ่าย ประจำวัน'!$B115,เส้นแต่งหน้าขนมปัง!J:J)+SUMIF('วางแผนBC,CJ'!$C:$C,'รับ-จ่าย ประจำวัน'!$B115,'วางแผนBC,CJ'!J:J)+SUMIF(RD!$C:$C,'รับ-จ่าย ประจำวัน'!$B115,RD!J:J)+SUMIF('FG,ออนไล,คัดแยก'!$C:$C,'รับ-จ่าย ประจำวัน'!$B115,'FG,ออนไล,คัดแยก'!J:J)</f>
        <v>0</v>
      </c>
      <c r="AR115" s="16">
        <f>SUMIF(เตรียมส่วนผสม!$C:$C,'รับ-จ่าย ประจำวัน'!$B115,เตรียมส่วนผสม!K:K)+SUMIF(กวนไส้!$C:$C,'รับ-จ่าย ประจำวัน'!$B115,กวนไส้!K:K)+SUMIF(ผลิต1!$C:$C,'รับ-จ่าย ประจำวัน'!$B115,ผลิต1!K:K)+SUMIF(ผลิต2!$C:$C,'รับ-จ่าย ประจำวัน'!$B115,ผลิต2!K:K)+SUMIF(เส้นแต่งหน้าขนมเค้ก!$C:$C,'รับ-จ่าย ประจำวัน'!$B115,เส้นแต่งหน้าขนมเค้ก!K:K)+SUMIF(แพ็ค!$C:$C,'รับ-จ่าย ประจำวัน'!$B115,แพ็ค!K:K)+SUMIF(ธุรการ!$C:$C,'รับ-จ่าย ประจำวัน'!$B115,ธุรการ!K:K)+SUMIF(เส้นแต่งหน้าขนมปัง!$C:$C,'รับ-จ่าย ประจำวัน'!$B115,เส้นแต่งหน้าขนมปัง!K:K)+SUMIF('วางแผนBC,CJ'!$C:$C,'รับ-จ่าย ประจำวัน'!$B115,'วางแผนBC,CJ'!K:K)+SUMIF(RD!$C:$C,'รับ-จ่าย ประจำวัน'!$B115,RD!K:K)+SUMIF('FG,ออนไล,คัดแยก'!$C:$C,'รับ-จ่าย ประจำวัน'!$B115,'FG,ออนไล,คัดแยก'!K:K)</f>
        <v>0</v>
      </c>
      <c r="AS115" s="16">
        <f>SUMIF(เตรียมส่วนผสม!$C:$C,'รับ-จ่าย ประจำวัน'!$B115,เตรียมส่วนผสม!L:L)+SUMIF(กวนไส้!$C:$C,'รับ-จ่าย ประจำวัน'!$B115,กวนไส้!L:L)+SUMIF(ผลิต1!$C:$C,'รับ-จ่าย ประจำวัน'!$B115,ผลิต1!L:L)+SUMIF(ผลิต2!$C:$C,'รับ-จ่าย ประจำวัน'!$B115,ผลิต2!L:L)+SUMIF(เส้นแต่งหน้าขนมเค้ก!$C:$C,'รับ-จ่าย ประจำวัน'!$B115,เส้นแต่งหน้าขนมเค้ก!L:L)+SUMIF(แพ็ค!$C:$C,'รับ-จ่าย ประจำวัน'!$B115,แพ็ค!L:L)+SUMIF(ธุรการ!$C:$C,'รับ-จ่าย ประจำวัน'!$B115,ธุรการ!L:L)+SUMIF(เส้นแต่งหน้าขนมปัง!$C:$C,'รับ-จ่าย ประจำวัน'!$B115,เส้นแต่งหน้าขนมปัง!L:L)+SUMIF('วางแผนBC,CJ'!$C:$C,'รับ-จ่าย ประจำวัน'!$B115,'วางแผนBC,CJ'!L:L)+SUMIF(RD!$C:$C,'รับ-จ่าย ประจำวัน'!$B115,RD!L:L)+SUMIF('FG,ออนไล,คัดแยก'!$C:$C,'รับ-จ่าย ประจำวัน'!$B115,'FG,ออนไล,คัดแยก'!L:L)</f>
        <v>0</v>
      </c>
      <c r="AT115" s="16">
        <f>SUMIF(เตรียมส่วนผสม!$C:$C,'รับ-จ่าย ประจำวัน'!$B115,เตรียมส่วนผสม!M:M)+SUMIF(กวนไส้!$C:$C,'รับ-จ่าย ประจำวัน'!$B115,กวนไส้!M:M)+SUMIF(ผลิต1!$C:$C,'รับ-จ่าย ประจำวัน'!$B115,ผลิต1!M:M)+SUMIF(ผลิต2!$C:$C,'รับ-จ่าย ประจำวัน'!$B115,ผลิต2!M:M)+SUMIF(เส้นแต่งหน้าขนมเค้ก!$C:$C,'รับ-จ่าย ประจำวัน'!$B115,เส้นแต่งหน้าขนมเค้ก!M:M)+SUMIF(แพ็ค!$C:$C,'รับ-จ่าย ประจำวัน'!$B115,แพ็ค!M:M)+SUMIF(ธุรการ!$C:$C,'รับ-จ่าย ประจำวัน'!$B115,ธุรการ!M:M)+SUMIF(เส้นแต่งหน้าขนมปัง!$C:$C,'รับ-จ่าย ประจำวัน'!$B115,เส้นแต่งหน้าขนมปัง!M:M)+SUMIF('วางแผนBC,CJ'!$C:$C,'รับ-จ่าย ประจำวัน'!$B115,'วางแผนBC,CJ'!M:M)+SUMIF(RD!$C:$C,'รับ-จ่าย ประจำวัน'!$B115,RD!M:M)+SUMIF('FG,ออนไล,คัดแยก'!$C:$C,'รับ-จ่าย ประจำวัน'!$B115,'FG,ออนไล,คัดแยก'!M:M)</f>
        <v>0</v>
      </c>
      <c r="AU115" s="16">
        <f>SUMIF(เตรียมส่วนผสม!$C:$C,'รับ-จ่าย ประจำวัน'!$B115,เตรียมส่วนผสม!N:N)+SUMIF(กวนไส้!$C:$C,'รับ-จ่าย ประจำวัน'!$B115,กวนไส้!N:N)+SUMIF(ผลิต1!$C:$C,'รับ-จ่าย ประจำวัน'!$B115,ผลิต1!N:N)+SUMIF(ผลิต2!$C:$C,'รับ-จ่าย ประจำวัน'!$B115,ผลิต2!N:N)+SUMIF(เส้นแต่งหน้าขนมเค้ก!$C:$C,'รับ-จ่าย ประจำวัน'!$B115,เส้นแต่งหน้าขนมเค้ก!N:N)+SUMIF(แพ็ค!$C:$C,'รับ-จ่าย ประจำวัน'!$B115,แพ็ค!N:N)+SUMIF(ธุรการ!$C:$C,'รับ-จ่าย ประจำวัน'!$B115,ธุรการ!N:N)+SUMIF(เส้นแต่งหน้าขนมปัง!$C:$C,'รับ-จ่าย ประจำวัน'!$B115,เส้นแต่งหน้าขนมปัง!N:N)+SUMIF('วางแผนBC,CJ'!$C:$C,'รับ-จ่าย ประจำวัน'!$B115,'วางแผนBC,CJ'!N:N)+SUMIF(RD!$C:$C,'รับ-จ่าย ประจำวัน'!$B115,RD!N:N)+SUMIF('FG,ออนไล,คัดแยก'!$C:$C,'รับ-จ่าย ประจำวัน'!$B115,'FG,ออนไล,คัดแยก'!N:N)</f>
        <v>0</v>
      </c>
      <c r="AV115" s="16">
        <f>SUMIF(เตรียมส่วนผสม!$C:$C,'รับ-จ่าย ประจำวัน'!$B115,เตรียมส่วนผสม!O:O)+SUMIF(กวนไส้!$C:$C,'รับ-จ่าย ประจำวัน'!$B115,กวนไส้!O:O)+SUMIF(ผลิต1!$C:$C,'รับ-จ่าย ประจำวัน'!$B115,ผลิต1!O:O)+SUMIF(ผลิต2!$C:$C,'รับ-จ่าย ประจำวัน'!$B115,ผลิต2!O:O)+SUMIF(เส้นแต่งหน้าขนมเค้ก!$C:$C,'รับ-จ่าย ประจำวัน'!$B115,เส้นแต่งหน้าขนมเค้ก!O:O)+SUMIF(แพ็ค!$C:$C,'รับ-จ่าย ประจำวัน'!$B115,แพ็ค!O:O)+SUMIF(ธุรการ!$C:$C,'รับ-จ่าย ประจำวัน'!$B115,ธุรการ!O:O)+SUMIF(เส้นแต่งหน้าขนมปัง!$C:$C,'รับ-จ่าย ประจำวัน'!$B115,เส้นแต่งหน้าขนมปัง!O:O)+SUMIF('วางแผนBC,CJ'!$C:$C,'รับ-จ่าย ประจำวัน'!$B115,'วางแผนBC,CJ'!O:O)+SUMIF(RD!$C:$C,'รับ-จ่าย ประจำวัน'!$B115,RD!O:O)+SUMIF('FG,ออนไล,คัดแยก'!$C:$C,'รับ-จ่าย ประจำวัน'!$B115,'FG,ออนไล,คัดแยก'!O:O)</f>
        <v>0</v>
      </c>
      <c r="AW115" s="16">
        <f>SUMIF(เตรียมส่วนผสม!$C:$C,'รับ-จ่าย ประจำวัน'!$B115,เตรียมส่วนผสม!P:P)+SUMIF(กวนไส้!$C:$C,'รับ-จ่าย ประจำวัน'!$B115,กวนไส้!P:P)+SUMIF(ผลิต1!$C:$C,'รับ-จ่าย ประจำวัน'!$B115,ผลิต1!P:P)+SUMIF(ผลิต2!$C:$C,'รับ-จ่าย ประจำวัน'!$B115,ผลิต2!P:P)+SUMIF(เส้นแต่งหน้าขนมเค้ก!$C:$C,'รับ-จ่าย ประจำวัน'!$B115,เส้นแต่งหน้าขนมเค้ก!P:P)+SUMIF(แพ็ค!$C:$C,'รับ-จ่าย ประจำวัน'!$B115,แพ็ค!P:P)+SUMIF(ธุรการ!$C:$C,'รับ-จ่าย ประจำวัน'!$B115,ธุรการ!P:P)+SUMIF(เส้นแต่งหน้าขนมปัง!$C:$C,'รับ-จ่าย ประจำวัน'!$B115,เส้นแต่งหน้าขนมปัง!P:P)+SUMIF('วางแผนBC,CJ'!$C:$C,'รับ-จ่าย ประจำวัน'!$B115,'วางแผนBC,CJ'!P:P)+SUMIF(RD!$C:$C,'รับ-จ่าย ประจำวัน'!$B115,RD!P:P)+SUMIF('FG,ออนไล,คัดแยก'!$C:$C,'รับ-จ่าย ประจำวัน'!$B115,'FG,ออนไล,คัดแยก'!P:P)</f>
        <v>0</v>
      </c>
      <c r="AX115" s="16">
        <f>SUMIF(เตรียมส่วนผสม!$C:$C,'รับ-จ่าย ประจำวัน'!$B115,เตรียมส่วนผสม!Q:Q)+SUMIF(กวนไส้!$C:$C,'รับ-จ่าย ประจำวัน'!$B115,กวนไส้!Q:Q)+SUMIF(ผลิต1!$C:$C,'รับ-จ่าย ประจำวัน'!$B115,ผลิต1!Q:Q)+SUMIF(ผลิต2!$C:$C,'รับ-จ่าย ประจำวัน'!$B115,ผลิต2!Q:Q)+SUMIF(เส้นแต่งหน้าขนมเค้ก!$C:$C,'รับ-จ่าย ประจำวัน'!$B115,เส้นแต่งหน้าขนมเค้ก!Q:Q)+SUMIF(แพ็ค!$C:$C,'รับ-จ่าย ประจำวัน'!$B115,แพ็ค!Q:Q)+SUMIF(ธุรการ!$C:$C,'รับ-จ่าย ประจำวัน'!$B115,ธุรการ!Q:Q)+SUMIF(เส้นแต่งหน้าขนมปัง!$C:$C,'รับ-จ่าย ประจำวัน'!$B115,เส้นแต่งหน้าขนมปัง!Q:Q)+SUMIF('วางแผนBC,CJ'!$C:$C,'รับ-จ่าย ประจำวัน'!$B115,'วางแผนBC,CJ'!Q:Q)+SUMIF(RD!$C:$C,'รับ-จ่าย ประจำวัน'!$B115,RD!Q:Q)+SUMIF('FG,ออนไล,คัดแยก'!$C:$C,'รับ-จ่าย ประจำวัน'!$B115,'FG,ออนไล,คัดแยก'!Q:Q)</f>
        <v>0</v>
      </c>
      <c r="AY115" s="16">
        <f>SUMIF(เตรียมส่วนผสม!$C:$C,'รับ-จ่าย ประจำวัน'!$B115,เตรียมส่วนผสม!R:R)+SUMIF(กวนไส้!$C:$C,'รับ-จ่าย ประจำวัน'!$B115,กวนไส้!R:R)+SUMIF(ผลิต1!$C:$C,'รับ-จ่าย ประจำวัน'!$B115,ผลิต1!R:R)+SUMIF(ผลิต2!$C:$C,'รับ-จ่าย ประจำวัน'!$B115,ผลิต2!R:R)+SUMIF(เส้นแต่งหน้าขนมเค้ก!$C:$C,'รับ-จ่าย ประจำวัน'!$B115,เส้นแต่งหน้าขนมเค้ก!R:R)+SUMIF(แพ็ค!$C:$C,'รับ-จ่าย ประจำวัน'!$B115,แพ็ค!R:R)+SUMIF(ธุรการ!$C:$C,'รับ-จ่าย ประจำวัน'!$B115,ธุรการ!R:R)+SUMIF(เส้นแต่งหน้าขนมปัง!$C:$C,'รับ-จ่าย ประจำวัน'!$B115,เส้นแต่งหน้าขนมปัง!R:R)+SUMIF('วางแผนBC,CJ'!$C:$C,'รับ-จ่าย ประจำวัน'!$B115,'วางแผนBC,CJ'!R:R)+SUMIF(RD!$C:$C,'รับ-จ่าย ประจำวัน'!$B115,RD!R:R)+SUMIF('FG,ออนไล,คัดแยก'!$C:$C,'รับ-จ่าย ประจำวัน'!$B115,'FG,ออนไล,คัดแยก'!R:R)</f>
        <v>0</v>
      </c>
      <c r="AZ115" s="16">
        <f>SUMIF(เตรียมส่วนผสม!$C:$C,'รับ-จ่าย ประจำวัน'!$B115,เตรียมส่วนผสม!S:S)+SUMIF(กวนไส้!$C:$C,'รับ-จ่าย ประจำวัน'!$B115,กวนไส้!S:S)+SUMIF(ผลิต1!$C:$C,'รับ-จ่าย ประจำวัน'!$B115,ผลิต1!S:S)+SUMIF(ผลิต2!$C:$C,'รับ-จ่าย ประจำวัน'!$B115,ผลิต2!S:S)+SUMIF(เส้นแต่งหน้าขนมเค้ก!$C:$C,'รับ-จ่าย ประจำวัน'!$B115,เส้นแต่งหน้าขนมเค้ก!S:S)+SUMIF(แพ็ค!$C:$C,'รับ-จ่าย ประจำวัน'!$B115,แพ็ค!S:S)+SUMIF(ธุรการ!$C:$C,'รับ-จ่าย ประจำวัน'!$B115,ธุรการ!S:S)+SUMIF(เส้นแต่งหน้าขนมปัง!$C:$C,'รับ-จ่าย ประจำวัน'!$B115,เส้นแต่งหน้าขนมปัง!S:S)+SUMIF('วางแผนBC,CJ'!$C:$C,'รับ-จ่าย ประจำวัน'!$B115,'วางแผนBC,CJ'!S:S)+SUMIF(RD!$C:$C,'รับ-จ่าย ประจำวัน'!$B115,RD!S:S)+SUMIF('FG,ออนไล,คัดแยก'!$C:$C,'รับ-จ่าย ประจำวัน'!$B115,'FG,ออนไล,คัดแยก'!S:S)</f>
        <v>0</v>
      </c>
      <c r="BA115" s="16">
        <f>SUMIF(เตรียมส่วนผสม!$C:$C,'รับ-จ่าย ประจำวัน'!$B115,เตรียมส่วนผสม!T:T)+SUMIF(กวนไส้!$C:$C,'รับ-จ่าย ประจำวัน'!$B115,กวนไส้!T:T)+SUMIF(ผลิต1!$C:$C,'รับ-จ่าย ประจำวัน'!$B115,ผลิต1!T:T)+SUMIF(ผลิต2!$C:$C,'รับ-จ่าย ประจำวัน'!$B115,ผลิต2!T:T)+SUMIF(เส้นแต่งหน้าขนมเค้ก!$C:$C,'รับ-จ่าย ประจำวัน'!$B115,เส้นแต่งหน้าขนมเค้ก!T:T)+SUMIF(แพ็ค!$C:$C,'รับ-จ่าย ประจำวัน'!$B115,แพ็ค!T:T)+SUMIF(ธุรการ!$C:$C,'รับ-จ่าย ประจำวัน'!$B115,ธุรการ!T:T)+SUMIF(เส้นแต่งหน้าขนมปัง!$C:$C,'รับ-จ่าย ประจำวัน'!$B115,เส้นแต่งหน้าขนมปัง!T:T)+SUMIF('วางแผนBC,CJ'!$C:$C,'รับ-จ่าย ประจำวัน'!$B115,'วางแผนBC,CJ'!T:T)+SUMIF(RD!$C:$C,'รับ-จ่าย ประจำวัน'!$B115,RD!T:T)+SUMIF('FG,ออนไล,คัดแยก'!$C:$C,'รับ-จ่าย ประจำวัน'!$B115,'FG,ออนไล,คัดแยก'!T:T)</f>
        <v>0</v>
      </c>
      <c r="BB115" s="16">
        <f>SUMIF(เตรียมส่วนผสม!$C:$C,'รับ-จ่าย ประจำวัน'!$B115,เตรียมส่วนผสม!U:U)+SUMIF(กวนไส้!$C:$C,'รับ-จ่าย ประจำวัน'!$B115,กวนไส้!U:U)+SUMIF(ผลิต1!$C:$C,'รับ-จ่าย ประจำวัน'!$B115,ผลิต1!U:U)+SUMIF(ผลิต2!$C:$C,'รับ-จ่าย ประจำวัน'!$B115,ผลิต2!U:U)+SUMIF(เส้นแต่งหน้าขนมเค้ก!$C:$C,'รับ-จ่าย ประจำวัน'!$B115,เส้นแต่งหน้าขนมเค้ก!U:U)+SUMIF(แพ็ค!$C:$C,'รับ-จ่าย ประจำวัน'!$B115,แพ็ค!U:U)+SUMIF(ธุรการ!$C:$C,'รับ-จ่าย ประจำวัน'!$B115,ธุรการ!U:U)+SUMIF(เส้นแต่งหน้าขนมปัง!$C:$C,'รับ-จ่าย ประจำวัน'!$B115,เส้นแต่งหน้าขนมปัง!U:U)+SUMIF('วางแผนBC,CJ'!$C:$C,'รับ-จ่าย ประจำวัน'!$B115,'วางแผนBC,CJ'!U:U)+SUMIF(RD!$C:$C,'รับ-จ่าย ประจำวัน'!$B115,RD!U:U)+SUMIF('FG,ออนไล,คัดแยก'!$C:$C,'รับ-จ่าย ประจำวัน'!$B115,'FG,ออนไล,คัดแยก'!U:U)</f>
        <v>0</v>
      </c>
      <c r="BC115" s="16">
        <f>SUMIF(เตรียมส่วนผสม!$C:$C,'รับ-จ่าย ประจำวัน'!$B115,เตรียมส่วนผสม!V:V)+SUMIF(กวนไส้!$C:$C,'รับ-จ่าย ประจำวัน'!$B115,กวนไส้!V:V)+SUMIF(ผลิต1!$C:$C,'รับ-จ่าย ประจำวัน'!$B115,ผลิต1!V:V)+SUMIF(ผลิต2!$C:$C,'รับ-จ่าย ประจำวัน'!$B115,ผลิต2!V:V)+SUMIF(เส้นแต่งหน้าขนมเค้ก!$C:$C,'รับ-จ่าย ประจำวัน'!$B115,เส้นแต่งหน้าขนมเค้ก!V:V)+SUMIF(แพ็ค!$C:$C,'รับ-จ่าย ประจำวัน'!$B115,แพ็ค!V:V)+SUMIF(ธุรการ!$C:$C,'รับ-จ่าย ประจำวัน'!$B115,ธุรการ!V:V)+SUMIF(เส้นแต่งหน้าขนมปัง!$C:$C,'รับ-จ่าย ประจำวัน'!$B115,เส้นแต่งหน้าขนมปัง!V:V)+SUMIF('วางแผนBC,CJ'!$C:$C,'รับ-จ่าย ประจำวัน'!$B115,'วางแผนBC,CJ'!V:V)+SUMIF(RD!$C:$C,'รับ-จ่าย ประจำวัน'!$B115,RD!V:V)+SUMIF('FG,ออนไล,คัดแยก'!$C:$C,'รับ-จ่าย ประจำวัน'!$B115,'FG,ออนไล,คัดแยก'!V:V)</f>
        <v>0</v>
      </c>
      <c r="BD115" s="16">
        <f>SUMIF(เตรียมส่วนผสม!$C:$C,'รับ-จ่าย ประจำวัน'!$B115,เตรียมส่วนผสม!W:W)+SUMIF(กวนไส้!$C:$C,'รับ-จ่าย ประจำวัน'!$B115,กวนไส้!W:W)+SUMIF(ผลิต1!$C:$C,'รับ-จ่าย ประจำวัน'!$B115,ผลิต1!W:W)+SUMIF(ผลิต2!$C:$C,'รับ-จ่าย ประจำวัน'!$B115,ผลิต2!W:W)+SUMIF(เส้นแต่งหน้าขนมเค้ก!$C:$C,'รับ-จ่าย ประจำวัน'!$B115,เส้นแต่งหน้าขนมเค้ก!W:W)+SUMIF(แพ็ค!$C:$C,'รับ-จ่าย ประจำวัน'!$B115,แพ็ค!W:W)+SUMIF(ธุรการ!$C:$C,'รับ-จ่าย ประจำวัน'!$B115,ธุรการ!W:W)+SUMIF(เส้นแต่งหน้าขนมปัง!$C:$C,'รับ-จ่าย ประจำวัน'!$B115,เส้นแต่งหน้าขนมปัง!W:W)+SUMIF('วางแผนBC,CJ'!$C:$C,'รับ-จ่าย ประจำวัน'!$B115,'วางแผนBC,CJ'!W:W)+SUMIF(RD!$C:$C,'รับ-จ่าย ประจำวัน'!$B115,RD!W:W)+SUMIF('FG,ออนไล,คัดแยก'!$C:$C,'รับ-จ่าย ประจำวัน'!$B115,'FG,ออนไล,คัดแยก'!W:W)</f>
        <v>0</v>
      </c>
      <c r="BE115" s="16">
        <f>SUMIF(เตรียมส่วนผสม!$C:$C,'รับ-จ่าย ประจำวัน'!$B115,เตรียมส่วนผสม!X:X)+SUMIF(กวนไส้!$C:$C,'รับ-จ่าย ประจำวัน'!$B115,กวนไส้!X:X)+SUMIF(ผลิต1!$C:$C,'รับ-จ่าย ประจำวัน'!$B115,ผลิต1!X:X)+SUMIF(ผลิต2!$C:$C,'รับ-จ่าย ประจำวัน'!$B115,ผลิต2!X:X)+SUMIF(เส้นแต่งหน้าขนมเค้ก!$C:$C,'รับ-จ่าย ประจำวัน'!$B115,เส้นแต่งหน้าขนมเค้ก!X:X)+SUMIF(แพ็ค!$C:$C,'รับ-จ่าย ประจำวัน'!$B115,แพ็ค!X:X)+SUMIF(ธุรการ!$C:$C,'รับ-จ่าย ประจำวัน'!$B115,ธุรการ!X:X)+SUMIF(เส้นแต่งหน้าขนมปัง!$C:$C,'รับ-จ่าย ประจำวัน'!$B115,เส้นแต่งหน้าขนมปัง!X:X)+SUMIF('วางแผนBC,CJ'!$C:$C,'รับ-จ่าย ประจำวัน'!$B115,'วางแผนBC,CJ'!X:X)+SUMIF(RD!$C:$C,'รับ-จ่าย ประจำวัน'!$B115,RD!X:X)+SUMIF('FG,ออนไล,คัดแยก'!$C:$C,'รับ-จ่าย ประจำวัน'!$B115,'FG,ออนไล,คัดแยก'!X:X)</f>
        <v>0</v>
      </c>
      <c r="BF115" s="16">
        <f>SUMIF(เตรียมส่วนผสม!$C:$C,'รับ-จ่าย ประจำวัน'!$B115,เตรียมส่วนผสม!Y:Y)+SUMIF(กวนไส้!$C:$C,'รับ-จ่าย ประจำวัน'!$B115,กวนไส้!Y:Y)+SUMIF(ผลิต1!$C:$C,'รับ-จ่าย ประจำวัน'!$B115,ผลิต1!Y:Y)+SUMIF(ผลิต2!$C:$C,'รับ-จ่าย ประจำวัน'!$B115,ผลิต2!Y:Y)+SUMIF(เส้นแต่งหน้าขนมเค้ก!$C:$C,'รับ-จ่าย ประจำวัน'!$B115,เส้นแต่งหน้าขนมเค้ก!Y:Y)+SUMIF(แพ็ค!$C:$C,'รับ-จ่าย ประจำวัน'!$B115,แพ็ค!Y:Y)+SUMIF(ธุรการ!$C:$C,'รับ-จ่าย ประจำวัน'!$B115,ธุรการ!Y:Y)+SUMIF(เส้นแต่งหน้าขนมปัง!$C:$C,'รับ-จ่าย ประจำวัน'!$B115,เส้นแต่งหน้าขนมปัง!Y:Y)+SUMIF('วางแผนBC,CJ'!$C:$C,'รับ-จ่าย ประจำวัน'!$B115,'วางแผนBC,CJ'!Y:Y)+SUMIF(RD!$C:$C,'รับ-จ่าย ประจำวัน'!$B115,RD!Y:Y)+SUMIF('FG,ออนไล,คัดแยก'!$C:$C,'รับ-จ่าย ประจำวัน'!$B115,'FG,ออนไล,คัดแยก'!Y:Y)</f>
        <v>0</v>
      </c>
      <c r="BG115" s="16">
        <f>SUMIF(เตรียมส่วนผสม!$C:$C,'รับ-จ่าย ประจำวัน'!$B115,เตรียมส่วนผสม!Z:Z)+SUMIF(กวนไส้!$C:$C,'รับ-จ่าย ประจำวัน'!$B115,กวนไส้!Z:Z)+SUMIF(ผลิต1!$C:$C,'รับ-จ่าย ประจำวัน'!$B115,ผลิต1!Z:Z)+SUMIF(ผลิต2!$C:$C,'รับ-จ่าย ประจำวัน'!$B115,ผลิต2!Z:Z)+SUMIF(เส้นแต่งหน้าขนมเค้ก!$C:$C,'รับ-จ่าย ประจำวัน'!$B115,เส้นแต่งหน้าขนมเค้ก!Z:Z)+SUMIF(แพ็ค!$C:$C,'รับ-จ่าย ประจำวัน'!$B115,แพ็ค!Z:Z)+SUMIF(ธุรการ!$C:$C,'รับ-จ่าย ประจำวัน'!$B115,ธุรการ!Z:Z)+SUMIF(เส้นแต่งหน้าขนมปัง!$C:$C,'รับ-จ่าย ประจำวัน'!$B115,เส้นแต่งหน้าขนมปัง!Z:Z)+SUMIF('วางแผนBC,CJ'!$C:$C,'รับ-จ่าย ประจำวัน'!$B115,'วางแผนBC,CJ'!Z:Z)+SUMIF(RD!$C:$C,'รับ-จ่าย ประจำวัน'!$B115,RD!Z:Z)+SUMIF('FG,ออนไล,คัดแยก'!$C:$C,'รับ-จ่าย ประจำวัน'!$B115,'FG,ออนไล,คัดแยก'!Z:Z)</f>
        <v>0</v>
      </c>
      <c r="BH115" s="16">
        <f>SUMIF(เตรียมส่วนผสม!$C:$C,'รับ-จ่าย ประจำวัน'!$B115,เตรียมส่วนผสม!AA:AA)+SUMIF(กวนไส้!$C:$C,'รับ-จ่าย ประจำวัน'!$B115,กวนไส้!AA:AA)+SUMIF(ผลิต1!$C:$C,'รับ-จ่าย ประจำวัน'!$B115,ผลิต1!AA:AA)+SUMIF(ผลิต2!$C:$C,'รับ-จ่าย ประจำวัน'!$B115,ผลิต2!AA:AA)+SUMIF(เส้นแต่งหน้าขนมเค้ก!$C:$C,'รับ-จ่าย ประจำวัน'!$B115,เส้นแต่งหน้าขนมเค้ก!AA:AA)+SUMIF(แพ็ค!$C:$C,'รับ-จ่าย ประจำวัน'!$B115,แพ็ค!AA:AA)+SUMIF(ธุรการ!$C:$C,'รับ-จ่าย ประจำวัน'!$B115,ธุรการ!AA:AA)+SUMIF(เส้นแต่งหน้าขนมปัง!$C:$C,'รับ-จ่าย ประจำวัน'!$B115,เส้นแต่งหน้าขนมปัง!AA:AA)+SUMIF('วางแผนBC,CJ'!$C:$C,'รับ-จ่าย ประจำวัน'!$B115,'วางแผนBC,CJ'!AA:AA)+SUMIF(RD!$C:$C,'รับ-จ่าย ประจำวัน'!$B115,RD!AA:AA)+SUMIF('FG,ออนไล,คัดแยก'!$C:$C,'รับ-จ่าย ประจำวัน'!$B115,'FG,ออนไล,คัดแยก'!AA:AA)</f>
        <v>0</v>
      </c>
      <c r="BI115" s="16">
        <f>SUMIF(เตรียมส่วนผสม!$C:$C,'รับ-จ่าย ประจำวัน'!$B115,เตรียมส่วนผสม!AB:AB)+SUMIF(กวนไส้!$C:$C,'รับ-จ่าย ประจำวัน'!$B115,กวนไส้!AB:AB)+SUMIF(ผลิต1!$C:$C,'รับ-จ่าย ประจำวัน'!$B115,ผลิต1!AB:AB)+SUMIF(ผลิต2!$C:$C,'รับ-จ่าย ประจำวัน'!$B115,ผลิต2!AB:AB)+SUMIF(เส้นแต่งหน้าขนมเค้ก!$C:$C,'รับ-จ่าย ประจำวัน'!$B115,เส้นแต่งหน้าขนมเค้ก!AB:AB)+SUMIF(แพ็ค!$C:$C,'รับ-จ่าย ประจำวัน'!$B115,แพ็ค!AB:AB)+SUMIF(ธุรการ!$C:$C,'รับ-จ่าย ประจำวัน'!$B115,ธุรการ!AB:AB)+SUMIF(เส้นแต่งหน้าขนมปัง!$C:$C,'รับ-จ่าย ประจำวัน'!$B115,เส้นแต่งหน้าขนมปัง!AB:AB)+SUMIF('วางแผนBC,CJ'!$C:$C,'รับ-จ่าย ประจำวัน'!$B115,'วางแผนBC,CJ'!AB:AB)+SUMIF(RD!$C:$C,'รับ-จ่าย ประจำวัน'!$B115,RD!AB:AB)+SUMIF('FG,ออนไล,คัดแยก'!$C:$C,'รับ-จ่าย ประจำวัน'!$B115,'FG,ออนไล,คัดแยก'!AB:AB)</f>
        <v>0</v>
      </c>
      <c r="BJ115" s="16">
        <f>SUMIF(เตรียมส่วนผสม!$C:$C,'รับ-จ่าย ประจำวัน'!$B115,เตรียมส่วนผสม!AC:AC)+SUMIF(กวนไส้!$C:$C,'รับ-จ่าย ประจำวัน'!$B115,กวนไส้!AC:AC)+SUMIF(ผลิต1!$C:$C,'รับ-จ่าย ประจำวัน'!$B115,ผลิต1!AC:AC)+SUMIF(ผลิต2!$C:$C,'รับ-จ่าย ประจำวัน'!$B115,ผลิต2!AC:AC)+SUMIF(เส้นแต่งหน้าขนมเค้ก!$C:$C,'รับ-จ่าย ประจำวัน'!$B115,เส้นแต่งหน้าขนมเค้ก!AC:AC)+SUMIF(แพ็ค!$C:$C,'รับ-จ่าย ประจำวัน'!$B115,แพ็ค!AC:AC)+SUMIF(ธุรการ!$C:$C,'รับ-จ่าย ประจำวัน'!$B115,ธุรการ!AC:AC)+SUMIF(เส้นแต่งหน้าขนมปัง!$C:$C,'รับ-จ่าย ประจำวัน'!$B115,เส้นแต่งหน้าขนมปัง!AC:AC)+SUMIF('วางแผนBC,CJ'!$C:$C,'รับ-จ่าย ประจำวัน'!$B115,'วางแผนBC,CJ'!AC:AC)+SUMIF(RD!$C:$C,'รับ-จ่าย ประจำวัน'!$B115,RD!AC:AC)+SUMIF('FG,ออนไล,คัดแยก'!$C:$C,'รับ-จ่าย ประจำวัน'!$B115,'FG,ออนไล,คัดแยก'!AC:AC)</f>
        <v>0</v>
      </c>
      <c r="BK115" s="16">
        <f>SUMIF(เตรียมส่วนผสม!$C:$C,'รับ-จ่าย ประจำวัน'!$B115,เตรียมส่วนผสม!AD:AD)+SUMIF(กวนไส้!$C:$C,'รับ-จ่าย ประจำวัน'!$B115,กวนไส้!AD:AD)+SUMIF(ผลิต1!$C:$C,'รับ-จ่าย ประจำวัน'!$B115,ผลิต1!AD:AD)+SUMIF(ผลิต2!$C:$C,'รับ-จ่าย ประจำวัน'!$B115,ผลิต2!AD:AD)+SUMIF(เส้นแต่งหน้าขนมเค้ก!$C:$C,'รับ-จ่าย ประจำวัน'!$B115,เส้นแต่งหน้าขนมเค้ก!AD:AD)+SUMIF(แพ็ค!$C:$C,'รับ-จ่าย ประจำวัน'!$B115,แพ็ค!AD:AD)+SUMIF(ธุรการ!$C:$C,'รับ-จ่าย ประจำวัน'!$B115,ธุรการ!AD:AD)+SUMIF(เส้นแต่งหน้าขนมปัง!$C:$C,'รับ-จ่าย ประจำวัน'!$B115,เส้นแต่งหน้าขนมปัง!AD:AD)+SUMIF('วางแผนBC,CJ'!$C:$C,'รับ-จ่าย ประจำวัน'!$B115,'วางแผนBC,CJ'!AD:AD)+SUMIF(RD!$C:$C,'รับ-จ่าย ประจำวัน'!$B115,RD!AD:AD)+SUMIF('FG,ออนไล,คัดแยก'!$C:$C,'รับ-จ่าย ประจำวัน'!$B115,'FG,ออนไล,คัดแยก'!AD:AD)</f>
        <v>0</v>
      </c>
      <c r="BL115" s="16">
        <f>SUMIF(เตรียมส่วนผสม!$C:$C,'รับ-จ่าย ประจำวัน'!$B115,เตรียมส่วนผสม!AE:AE)+SUMIF(กวนไส้!$C:$C,'รับ-จ่าย ประจำวัน'!$B115,กวนไส้!AE:AE)+SUMIF(ผลิต1!$C:$C,'รับ-จ่าย ประจำวัน'!$B115,ผลิต1!AE:AE)+SUMIF(ผลิต2!$C:$C,'รับ-จ่าย ประจำวัน'!$B115,ผลิต2!AE:AE)+SUMIF(เส้นแต่งหน้าขนมเค้ก!$C:$C,'รับ-จ่าย ประจำวัน'!$B115,เส้นแต่งหน้าขนมเค้ก!AE:AE)+SUMIF(แพ็ค!$C:$C,'รับ-จ่าย ประจำวัน'!$B115,แพ็ค!AE:AE)+SUMIF(ธุรการ!$C:$C,'รับ-จ่าย ประจำวัน'!$B115,ธุรการ!AE:AE)+SUMIF(เส้นแต่งหน้าขนมปัง!$C:$C,'รับ-จ่าย ประจำวัน'!$B115,เส้นแต่งหน้าขนมปัง!AE:AE)+SUMIF('วางแผนBC,CJ'!$C:$C,'รับ-จ่าย ประจำวัน'!$B115,'วางแผนBC,CJ'!AE:AE)+SUMIF(RD!$C:$C,'รับ-จ่าย ประจำวัน'!$B115,RD!AE:AE)+SUMIF('FG,ออนไล,คัดแยก'!$C:$C,'รับ-จ่าย ประจำวัน'!$B115,'FG,ออนไล,คัดแยก'!AE:AE)</f>
        <v>0</v>
      </c>
      <c r="BM115" s="16">
        <f>SUMIF(เตรียมส่วนผสม!$C:$C,'รับ-จ่าย ประจำวัน'!$B115,เตรียมส่วนผสม!AF:AF)+SUMIF(กวนไส้!$C:$C,'รับ-จ่าย ประจำวัน'!$B115,กวนไส้!AF:AF)+SUMIF(ผลิต1!$C:$C,'รับ-จ่าย ประจำวัน'!$B115,ผลิต1!AF:AF)+SUMIF(ผลิต2!$C:$C,'รับ-จ่าย ประจำวัน'!$B115,ผลิต2!AF:AF)+SUMIF(เส้นแต่งหน้าขนมเค้ก!$C:$C,'รับ-จ่าย ประจำวัน'!$B115,เส้นแต่งหน้าขนมเค้ก!AF:AF)+SUMIF(แพ็ค!$C:$C,'รับ-จ่าย ประจำวัน'!$B115,แพ็ค!AF:AF)+SUMIF(ธุรการ!$C:$C,'รับ-จ่าย ประจำวัน'!$B115,ธุรการ!AF:AF)+SUMIF(เส้นแต่งหน้าขนมปัง!$C:$C,'รับ-จ่าย ประจำวัน'!$B115,เส้นแต่งหน้าขนมปัง!AF:AF)+SUMIF('วางแผนBC,CJ'!$C:$C,'รับ-จ่าย ประจำวัน'!$B115,'วางแผนBC,CJ'!AF:AF)+SUMIF(RD!$C:$C,'รับ-จ่าย ประจำวัน'!$B115,RD!AF:AF)+SUMIF('FG,ออนไล,คัดแยก'!$C:$C,'รับ-จ่าย ประจำวัน'!$B115,'FG,ออนไล,คัดแยก'!AF:AF)</f>
        <v>0</v>
      </c>
      <c r="BN115" s="16">
        <f>SUMIF(เตรียมส่วนผสม!$C:$C,'รับ-จ่าย ประจำวัน'!$B115,เตรียมส่วนผสม!AG:AG)+SUMIF(กวนไส้!$C:$C,'รับ-จ่าย ประจำวัน'!$B115,กวนไส้!AG:AG)+SUMIF(ผลิต1!$C:$C,'รับ-จ่าย ประจำวัน'!$B115,ผลิต1!AG:AG)+SUMIF(ผลิต2!$C:$C,'รับ-จ่าย ประจำวัน'!$B115,ผลิต2!AG:AG)+SUMIF(เส้นแต่งหน้าขนมเค้ก!$C:$C,'รับ-จ่าย ประจำวัน'!$B115,เส้นแต่งหน้าขนมเค้ก!AG:AG)+SUMIF(แพ็ค!$C:$C,'รับ-จ่าย ประจำวัน'!$B115,แพ็ค!AG:AG)+SUMIF(ธุรการ!$C:$C,'รับ-จ่าย ประจำวัน'!$B115,ธุรการ!AG:AG)+SUMIF(เส้นแต่งหน้าขนมปัง!$C:$C,'รับ-จ่าย ประจำวัน'!$B115,เส้นแต่งหน้าขนมปัง!AG:AG)+SUMIF('วางแผนBC,CJ'!$C:$C,'รับ-จ่าย ประจำวัน'!$B115,'วางแผนBC,CJ'!AG:AG)+SUMIF(RD!$C:$C,'รับ-จ่าย ประจำวัน'!$B115,RD!AG:AG)+SUMIF('FG,ออนไล,คัดแยก'!$C:$C,'รับ-จ่าย ประจำวัน'!$B115,'FG,ออนไล,คัดแยก'!AG:AG)</f>
        <v>0</v>
      </c>
      <c r="BO115" s="16">
        <f>SUMIF(เตรียมส่วนผสม!$C:$C,'รับ-จ่าย ประจำวัน'!$B115,เตรียมส่วนผสม!AH:AH)+SUMIF(กวนไส้!$C:$C,'รับ-จ่าย ประจำวัน'!$B115,กวนไส้!AH:AH)+SUMIF(ผลิต1!$C:$C,'รับ-จ่าย ประจำวัน'!$B115,ผลิต1!AH:AH)+SUMIF(ผลิต2!$C:$C,'รับ-จ่าย ประจำวัน'!$B115,ผลิต2!AH:AH)+SUMIF(เส้นแต่งหน้าขนมเค้ก!$C:$C,'รับ-จ่าย ประจำวัน'!$B115,เส้นแต่งหน้าขนมเค้ก!AH:AH)+SUMIF(แพ็ค!$C:$C,'รับ-จ่าย ประจำวัน'!$B115,แพ็ค!AH:AH)+SUMIF(ธุรการ!$C:$C,'รับ-จ่าย ประจำวัน'!$B115,ธุรการ!AH:AH)+SUMIF(เส้นแต่งหน้าขนมปัง!$C:$C,'รับ-จ่าย ประจำวัน'!$B115,เส้นแต่งหน้าขนมปัง!AH:AH)+SUMIF('วางแผนBC,CJ'!$C:$C,'รับ-จ่าย ประจำวัน'!$B115,'วางแผนBC,CJ'!AH:AH)+SUMIF(RD!$C:$C,'รับ-จ่าย ประจำวัน'!$B115,RD!AH:AH)+SUMIF('FG,ออนไล,คัดแยก'!$C:$C,'รับ-จ่าย ประจำวัน'!$B115,'FG,ออนไล,คัดแยก'!AH:AH)</f>
        <v>0</v>
      </c>
      <c r="BP115" s="16">
        <f>SUMIF(เตรียมส่วนผสม!$C:$C,'รับ-จ่าย ประจำวัน'!$B115,เตรียมส่วนผสม!AI:AI)+SUMIF(กวนไส้!$C:$C,'รับ-จ่าย ประจำวัน'!$B115,กวนไส้!AI:AI)+SUMIF(ผลิต1!$C:$C,'รับ-จ่าย ประจำวัน'!$B115,ผลิต1!AI:AI)+SUMIF(ผลิต2!$C:$C,'รับ-จ่าย ประจำวัน'!$B115,ผลิต2!AI:AI)+SUMIF(เส้นแต่งหน้าขนมเค้ก!$C:$C,'รับ-จ่าย ประจำวัน'!$B115,เส้นแต่งหน้าขนมเค้ก!AI:AI)+SUMIF(แพ็ค!$C:$C,'รับ-จ่าย ประจำวัน'!$B115,แพ็ค!AI:AI)+SUMIF(ธุรการ!$C:$C,'รับ-จ่าย ประจำวัน'!$B115,ธุรการ!AI:AI)+SUMIF(เส้นแต่งหน้าขนมปัง!$C:$C,'รับ-จ่าย ประจำวัน'!$B115,เส้นแต่งหน้าขนมปัง!AI:AI)+SUMIF('วางแผนBC,CJ'!$C:$C,'รับ-จ่าย ประจำวัน'!$B115,'วางแผนBC,CJ'!AI:AI)+SUMIF(RD!$C:$C,'รับ-จ่าย ประจำวัน'!$B115,RD!AI:AI)+SUMIF('FG,ออนไล,คัดแยก'!$C:$C,'รับ-จ่าย ประจำวัน'!$B115,'FG,ออนไล,คัดแยก'!AI:AI)</f>
        <v>0</v>
      </c>
      <c r="BQ115" s="16">
        <f>SUMIF(เตรียมส่วนผสม!$C:$C,'รับ-จ่าย ประจำวัน'!$B115,เตรียมส่วนผสม!AJ:AJ)+SUMIF(กวนไส้!$C:$C,'รับ-จ่าย ประจำวัน'!$B115,กวนไส้!AJ:AJ)+SUMIF(ผลิต1!$C:$C,'รับ-จ่าย ประจำวัน'!$B115,ผลิต1!AJ:AJ)+SUMIF(ผลิต2!$C:$C,'รับ-จ่าย ประจำวัน'!$B115,ผลิต2!AJ:AJ)+SUMIF(เส้นแต่งหน้าขนมเค้ก!$C:$C,'รับ-จ่าย ประจำวัน'!$B115,เส้นแต่งหน้าขนมเค้ก!AJ:AJ)+SUMIF(แพ็ค!$C:$C,'รับ-จ่าย ประจำวัน'!$B115,แพ็ค!AJ:AJ)+SUMIF(ธุรการ!$C:$C,'รับ-จ่าย ประจำวัน'!$B115,ธุรการ!AJ:AJ)+SUMIF(เส้นแต่งหน้าขนมปัง!$C:$C,'รับ-จ่าย ประจำวัน'!$B115,เส้นแต่งหน้าขนมปัง!AJ:AJ)+SUMIF('วางแผนBC,CJ'!$C:$C,'รับ-จ่าย ประจำวัน'!$B115,'วางแผนBC,CJ'!AJ:AJ)+SUMIF(RD!$C:$C,'รับ-จ่าย ประจำวัน'!$B115,RD!AJ:AJ)+SUMIF('FG,ออนไล,คัดแยก'!$C:$C,'รับ-จ่าย ประจำวัน'!$B115,'FG,ออนไล,คัดแยก'!AJ:AJ)</f>
        <v>0</v>
      </c>
      <c r="BR115" s="16">
        <f>SUMIF(เตรียมส่วนผสม!$C:$C,'รับ-จ่าย ประจำวัน'!$B115,เตรียมส่วนผสม!AK:AK)+SUMIF(กวนไส้!$C:$C,'รับ-จ่าย ประจำวัน'!$B115,กวนไส้!AK:AK)+SUMIF(ผลิต1!$C:$C,'รับ-จ่าย ประจำวัน'!$B115,ผลิต1!AK:AK)+SUMIF(ผลิต2!$C:$C,'รับ-จ่าย ประจำวัน'!$B115,ผลิต2!AK:AK)+SUMIF(เส้นแต่งหน้าขนมเค้ก!$C:$C,'รับ-จ่าย ประจำวัน'!$B115,เส้นแต่งหน้าขนมเค้ก!AK:AK)+SUMIF(แพ็ค!$C:$C,'รับ-จ่าย ประจำวัน'!$B115,แพ็ค!AK:AK)+SUMIF(ธุรการ!$C:$C,'รับ-จ่าย ประจำวัน'!$B115,ธุรการ!AK:AK)+SUMIF(เส้นแต่งหน้าขนมปัง!$C:$C,'รับ-จ่าย ประจำวัน'!$B115,เส้นแต่งหน้าขนมปัง!AK:AK)+SUMIF('วางแผนBC,CJ'!$C:$C,'รับ-จ่าย ประจำวัน'!$B115,'วางแผนBC,CJ'!AK:AK)+SUMIF(RD!$C:$C,'รับ-จ่าย ประจำวัน'!$B115,RD!AK:AK)+SUMIF('FG,ออนไล,คัดแยก'!$C:$C,'รับ-จ่าย ประจำวัน'!$B115,'FG,ออนไล,คัดแยก'!AK:AK)</f>
        <v>0</v>
      </c>
      <c r="BS115" s="16">
        <f>SUMIF(เตรียมส่วนผสม!$C:$C,'รับ-จ่าย ประจำวัน'!$B115,เตรียมส่วนผสม!AL:AL)+SUMIF(กวนไส้!$C:$C,'รับ-จ่าย ประจำวัน'!$B115,กวนไส้!AL:AL)+SUMIF(ผลิต1!$C:$C,'รับ-จ่าย ประจำวัน'!$B115,ผลิต1!AL:AL)+SUMIF(ผลิต2!$C:$C,'รับ-จ่าย ประจำวัน'!$B115,ผลิต2!AL:AL)+SUMIF(เส้นแต่งหน้าขนมเค้ก!$C:$C,'รับ-จ่าย ประจำวัน'!$B115,เส้นแต่งหน้าขนมเค้ก!AL:AL)+SUMIF(แพ็ค!$C:$C,'รับ-จ่าย ประจำวัน'!$B115,แพ็ค!AL:AL)+SUMIF(ธุรการ!$C:$C,'รับ-จ่าย ประจำวัน'!$B115,ธุรการ!AL:AL)+SUMIF(เส้นแต่งหน้าขนมปัง!$C:$C,'รับ-จ่าย ประจำวัน'!$B115,เส้นแต่งหน้าขนมปัง!AL:AL)+SUMIF('วางแผนBC,CJ'!$C:$C,'รับ-จ่าย ประจำวัน'!$B115,'วางแผนBC,CJ'!AL:AL)+SUMIF(RD!$C:$C,'รับ-จ่าย ประจำวัน'!$B115,RD!AL:AL)+SUMIF('FG,ออนไล,คัดแยก'!$C:$C,'รับ-จ่าย ประจำวัน'!$B115,'FG,ออนไล,คัดแยก'!AL:AL)</f>
        <v>0</v>
      </c>
      <c r="BT115" s="18">
        <f t="shared" si="20"/>
        <v>0</v>
      </c>
      <c r="BU115" s="116"/>
      <c r="BV115" s="146">
        <f t="shared" si="21"/>
        <v>56</v>
      </c>
      <c r="BW115" s="183">
        <v>30</v>
      </c>
      <c r="BX115" s="172">
        <f t="shared" si="25"/>
        <v>0</v>
      </c>
      <c r="BY115" s="188" t="e">
        <f t="shared" si="22"/>
        <v>#DIV/0!</v>
      </c>
      <c r="BZ115" s="180" t="e">
        <f t="shared" ca="1" si="23"/>
        <v>#DIV/0!</v>
      </c>
      <c r="CA115" s="93"/>
      <c r="CB115" s="93"/>
      <c r="CC115" s="93"/>
      <c r="CD115" s="93"/>
      <c r="CE115" s="93"/>
      <c r="CF115" s="93"/>
      <c r="CG115" s="93"/>
      <c r="CH115" s="93"/>
      <c r="CI115" s="93"/>
      <c r="CJ115" s="94"/>
      <c r="CK115" s="9">
        <f t="shared" si="24"/>
        <v>56</v>
      </c>
    </row>
    <row r="116" spans="1:89" hidden="1" x14ac:dyDescent="0.5">
      <c r="A116" s="149"/>
      <c r="B116" s="34" t="s">
        <v>465</v>
      </c>
      <c r="C116" s="10" t="s">
        <v>466</v>
      </c>
      <c r="D116" s="135" t="s">
        <v>451</v>
      </c>
      <c r="E116" s="11">
        <v>0</v>
      </c>
      <c r="F116" s="163" t="s">
        <v>1605</v>
      </c>
      <c r="G116" s="11"/>
      <c r="H116" s="12">
        <v>40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3"/>
      <c r="AF116" s="13"/>
      <c r="AG116" s="13"/>
      <c r="AH116" s="13"/>
      <c r="AI116" s="14"/>
      <c r="AJ116" s="14"/>
      <c r="AK116" s="14"/>
      <c r="AL116" s="14"/>
      <c r="AM116" s="14"/>
      <c r="AN116" s="15">
        <f t="shared" si="19"/>
        <v>0</v>
      </c>
      <c r="AO116" s="16">
        <f>SUMIF(เตรียมส่วนผสม!$C:$C,'รับ-จ่าย ประจำวัน'!$B116,เตรียมส่วนผสม!H:H)+SUMIF(กวนไส้!$C:$C,'รับ-จ่าย ประจำวัน'!$B116,กวนไส้!H:H)+SUMIF(ผลิต1!$C:$C,'รับ-จ่าย ประจำวัน'!$B116,ผลิต1!H:H)+SUMIF(ผลิต2!$C:$C,'รับ-จ่าย ประจำวัน'!$B116,ผลิต2!H:H)+SUMIF(เส้นแต่งหน้าขนมเค้ก!$C:$C,'รับ-จ่าย ประจำวัน'!$B116,เส้นแต่งหน้าขนมเค้ก!H:H)+SUMIF(แพ็ค!$C:$C,'รับ-จ่าย ประจำวัน'!$B116,แพ็ค!H:H)+SUMIF(ธุรการ!$C:$C,'รับ-จ่าย ประจำวัน'!$B116,ธุรการ!H:H)+SUMIF(เส้นแต่งหน้าขนมปัง!$C:$C,'รับ-จ่าย ประจำวัน'!$B116,เส้นแต่งหน้าขนมปัง!H:H)+SUMIF('วางแผนBC,CJ'!$C:$C,'รับ-จ่าย ประจำวัน'!$B116,'วางแผนBC,CJ'!H:H)+SUMIF(RD!$C:$C,'รับ-จ่าย ประจำวัน'!$B116,RD!H:H)+SUMIF('FG,ออนไล,คัดแยก'!$C:$C,'รับ-จ่าย ประจำวัน'!$B116,'FG,ออนไล,คัดแยก'!H:H)</f>
        <v>0</v>
      </c>
      <c r="AP116" s="16">
        <f>SUMIF(เตรียมส่วนผสม!$C:$C,'รับ-จ่าย ประจำวัน'!$B116,เตรียมส่วนผสม!I:I)+SUMIF(กวนไส้!$C:$C,'รับ-จ่าย ประจำวัน'!$B116,กวนไส้!I:I)+SUMIF(ผลิต1!$C:$C,'รับ-จ่าย ประจำวัน'!$B116,ผลิต1!I:I)+SUMIF(ผลิต2!$C:$C,'รับ-จ่าย ประจำวัน'!$B116,ผลิต2!I:I)+SUMIF(เส้นแต่งหน้าขนมเค้ก!$C:$C,'รับ-จ่าย ประจำวัน'!$B116,เส้นแต่งหน้าขนมเค้ก!I:I)+SUMIF(แพ็ค!$C:$C,'รับ-จ่าย ประจำวัน'!$B116,แพ็ค!I:I)+SUMIF(ธุรการ!$C:$C,'รับ-จ่าย ประจำวัน'!$B116,ธุรการ!I:I)+SUMIF(เส้นแต่งหน้าขนมปัง!$C:$C,'รับ-จ่าย ประจำวัน'!$B116,เส้นแต่งหน้าขนมปัง!I:I)+SUMIF('วางแผนBC,CJ'!$C:$C,'รับ-จ่าย ประจำวัน'!$B116,'วางแผนBC,CJ'!I:I)+SUMIF(RD!$C:$C,'รับ-จ่าย ประจำวัน'!$B116,RD!I:I)+SUMIF('FG,ออนไล,คัดแยก'!$C:$C,'รับ-จ่าย ประจำวัน'!$B116,'FG,ออนไล,คัดแยก'!I:I)</f>
        <v>0</v>
      </c>
      <c r="AQ116" s="16">
        <f>SUMIF(เตรียมส่วนผสม!$C:$C,'รับ-จ่าย ประจำวัน'!$B116,เตรียมส่วนผสม!J:J)+SUMIF(กวนไส้!$C:$C,'รับ-จ่าย ประจำวัน'!$B116,กวนไส้!J:J)+SUMIF(ผลิต1!$C:$C,'รับ-จ่าย ประจำวัน'!$B116,ผลิต1!J:J)+SUMIF(ผลิต2!$C:$C,'รับ-จ่าย ประจำวัน'!$B116,ผลิต2!J:J)+SUMIF(เส้นแต่งหน้าขนมเค้ก!$C:$C,'รับ-จ่าย ประจำวัน'!$B116,เส้นแต่งหน้าขนมเค้ก!J:J)+SUMIF(แพ็ค!$C:$C,'รับ-จ่าย ประจำวัน'!$B116,แพ็ค!J:J)+SUMIF(ธุรการ!$C:$C,'รับ-จ่าย ประจำวัน'!$B116,ธุรการ!J:J)+SUMIF(เส้นแต่งหน้าขนมปัง!$C:$C,'รับ-จ่าย ประจำวัน'!$B116,เส้นแต่งหน้าขนมปัง!J:J)+SUMIF('วางแผนBC,CJ'!$C:$C,'รับ-จ่าย ประจำวัน'!$B116,'วางแผนBC,CJ'!J:J)+SUMIF(RD!$C:$C,'รับ-จ่าย ประจำวัน'!$B116,RD!J:J)+SUMIF('FG,ออนไล,คัดแยก'!$C:$C,'รับ-จ่าย ประจำวัน'!$B116,'FG,ออนไล,คัดแยก'!J:J)</f>
        <v>0</v>
      </c>
      <c r="AR116" s="16">
        <f>SUMIF(เตรียมส่วนผสม!$C:$C,'รับ-จ่าย ประจำวัน'!$B116,เตรียมส่วนผสม!K:K)+SUMIF(กวนไส้!$C:$C,'รับ-จ่าย ประจำวัน'!$B116,กวนไส้!K:K)+SUMIF(ผลิต1!$C:$C,'รับ-จ่าย ประจำวัน'!$B116,ผลิต1!K:K)+SUMIF(ผลิต2!$C:$C,'รับ-จ่าย ประจำวัน'!$B116,ผลิต2!K:K)+SUMIF(เส้นแต่งหน้าขนมเค้ก!$C:$C,'รับ-จ่าย ประจำวัน'!$B116,เส้นแต่งหน้าขนมเค้ก!K:K)+SUMIF(แพ็ค!$C:$C,'รับ-จ่าย ประจำวัน'!$B116,แพ็ค!K:K)+SUMIF(ธุรการ!$C:$C,'รับ-จ่าย ประจำวัน'!$B116,ธุรการ!K:K)+SUMIF(เส้นแต่งหน้าขนมปัง!$C:$C,'รับ-จ่าย ประจำวัน'!$B116,เส้นแต่งหน้าขนมปัง!K:K)+SUMIF('วางแผนBC,CJ'!$C:$C,'รับ-จ่าย ประจำวัน'!$B116,'วางแผนBC,CJ'!K:K)+SUMIF(RD!$C:$C,'รับ-จ่าย ประจำวัน'!$B116,RD!K:K)+SUMIF('FG,ออนไล,คัดแยก'!$C:$C,'รับ-จ่าย ประจำวัน'!$B116,'FG,ออนไล,คัดแยก'!K:K)</f>
        <v>0</v>
      </c>
      <c r="AS116" s="16">
        <f>SUMIF(เตรียมส่วนผสม!$C:$C,'รับ-จ่าย ประจำวัน'!$B116,เตรียมส่วนผสม!L:L)+SUMIF(กวนไส้!$C:$C,'รับ-จ่าย ประจำวัน'!$B116,กวนไส้!L:L)+SUMIF(ผลิต1!$C:$C,'รับ-จ่าย ประจำวัน'!$B116,ผลิต1!L:L)+SUMIF(ผลิต2!$C:$C,'รับ-จ่าย ประจำวัน'!$B116,ผลิต2!L:L)+SUMIF(เส้นแต่งหน้าขนมเค้ก!$C:$C,'รับ-จ่าย ประจำวัน'!$B116,เส้นแต่งหน้าขนมเค้ก!L:L)+SUMIF(แพ็ค!$C:$C,'รับ-จ่าย ประจำวัน'!$B116,แพ็ค!L:L)+SUMIF(ธุรการ!$C:$C,'รับ-จ่าย ประจำวัน'!$B116,ธุรการ!L:L)+SUMIF(เส้นแต่งหน้าขนมปัง!$C:$C,'รับ-จ่าย ประจำวัน'!$B116,เส้นแต่งหน้าขนมปัง!L:L)+SUMIF('วางแผนBC,CJ'!$C:$C,'รับ-จ่าย ประจำวัน'!$B116,'วางแผนBC,CJ'!L:L)+SUMIF(RD!$C:$C,'รับ-จ่าย ประจำวัน'!$B116,RD!L:L)+SUMIF('FG,ออนไล,คัดแยก'!$C:$C,'รับ-จ่าย ประจำวัน'!$B116,'FG,ออนไล,คัดแยก'!L:L)</f>
        <v>0</v>
      </c>
      <c r="AT116" s="16">
        <f>SUMIF(เตรียมส่วนผสม!$C:$C,'รับ-จ่าย ประจำวัน'!$B116,เตรียมส่วนผสม!M:M)+SUMIF(กวนไส้!$C:$C,'รับ-จ่าย ประจำวัน'!$B116,กวนไส้!M:M)+SUMIF(ผลิต1!$C:$C,'รับ-จ่าย ประจำวัน'!$B116,ผลิต1!M:M)+SUMIF(ผลิต2!$C:$C,'รับ-จ่าย ประจำวัน'!$B116,ผลิต2!M:M)+SUMIF(เส้นแต่งหน้าขนมเค้ก!$C:$C,'รับ-จ่าย ประจำวัน'!$B116,เส้นแต่งหน้าขนมเค้ก!M:M)+SUMIF(แพ็ค!$C:$C,'รับ-จ่าย ประจำวัน'!$B116,แพ็ค!M:M)+SUMIF(ธุรการ!$C:$C,'รับ-จ่าย ประจำวัน'!$B116,ธุรการ!M:M)+SUMIF(เส้นแต่งหน้าขนมปัง!$C:$C,'รับ-จ่าย ประจำวัน'!$B116,เส้นแต่งหน้าขนมปัง!M:M)+SUMIF('วางแผนBC,CJ'!$C:$C,'รับ-จ่าย ประจำวัน'!$B116,'วางแผนBC,CJ'!M:M)+SUMIF(RD!$C:$C,'รับ-จ่าย ประจำวัน'!$B116,RD!M:M)+SUMIF('FG,ออนไล,คัดแยก'!$C:$C,'รับ-จ่าย ประจำวัน'!$B116,'FG,ออนไล,คัดแยก'!M:M)</f>
        <v>0</v>
      </c>
      <c r="AU116" s="16">
        <f>SUMIF(เตรียมส่วนผสม!$C:$C,'รับ-จ่าย ประจำวัน'!$B116,เตรียมส่วนผสม!N:N)+SUMIF(กวนไส้!$C:$C,'รับ-จ่าย ประจำวัน'!$B116,กวนไส้!N:N)+SUMIF(ผลิต1!$C:$C,'รับ-จ่าย ประจำวัน'!$B116,ผลิต1!N:N)+SUMIF(ผลิต2!$C:$C,'รับ-จ่าย ประจำวัน'!$B116,ผลิต2!N:N)+SUMIF(เส้นแต่งหน้าขนมเค้ก!$C:$C,'รับ-จ่าย ประจำวัน'!$B116,เส้นแต่งหน้าขนมเค้ก!N:N)+SUMIF(แพ็ค!$C:$C,'รับ-จ่าย ประจำวัน'!$B116,แพ็ค!N:N)+SUMIF(ธุรการ!$C:$C,'รับ-จ่าย ประจำวัน'!$B116,ธุรการ!N:N)+SUMIF(เส้นแต่งหน้าขนมปัง!$C:$C,'รับ-จ่าย ประจำวัน'!$B116,เส้นแต่งหน้าขนมปัง!N:N)+SUMIF('วางแผนBC,CJ'!$C:$C,'รับ-จ่าย ประจำวัน'!$B116,'วางแผนBC,CJ'!N:N)+SUMIF(RD!$C:$C,'รับ-จ่าย ประจำวัน'!$B116,RD!N:N)+SUMIF('FG,ออนไล,คัดแยก'!$C:$C,'รับ-จ่าย ประจำวัน'!$B116,'FG,ออนไล,คัดแยก'!N:N)</f>
        <v>0</v>
      </c>
      <c r="AV116" s="16">
        <f>SUMIF(เตรียมส่วนผสม!$C:$C,'รับ-จ่าย ประจำวัน'!$B116,เตรียมส่วนผสม!O:O)+SUMIF(กวนไส้!$C:$C,'รับ-จ่าย ประจำวัน'!$B116,กวนไส้!O:O)+SUMIF(ผลิต1!$C:$C,'รับ-จ่าย ประจำวัน'!$B116,ผลิต1!O:O)+SUMIF(ผลิต2!$C:$C,'รับ-จ่าย ประจำวัน'!$B116,ผลิต2!O:O)+SUMIF(เส้นแต่งหน้าขนมเค้ก!$C:$C,'รับ-จ่าย ประจำวัน'!$B116,เส้นแต่งหน้าขนมเค้ก!O:O)+SUMIF(แพ็ค!$C:$C,'รับ-จ่าย ประจำวัน'!$B116,แพ็ค!O:O)+SUMIF(ธุรการ!$C:$C,'รับ-จ่าย ประจำวัน'!$B116,ธุรการ!O:O)+SUMIF(เส้นแต่งหน้าขนมปัง!$C:$C,'รับ-จ่าย ประจำวัน'!$B116,เส้นแต่งหน้าขนมปัง!O:O)+SUMIF('วางแผนBC,CJ'!$C:$C,'รับ-จ่าย ประจำวัน'!$B116,'วางแผนBC,CJ'!O:O)+SUMIF(RD!$C:$C,'รับ-จ่าย ประจำวัน'!$B116,RD!O:O)+SUMIF('FG,ออนไล,คัดแยก'!$C:$C,'รับ-จ่าย ประจำวัน'!$B116,'FG,ออนไล,คัดแยก'!O:O)</f>
        <v>0</v>
      </c>
      <c r="AW116" s="16">
        <f>SUMIF(เตรียมส่วนผสม!$C:$C,'รับ-จ่าย ประจำวัน'!$B116,เตรียมส่วนผสม!P:P)+SUMIF(กวนไส้!$C:$C,'รับ-จ่าย ประจำวัน'!$B116,กวนไส้!P:P)+SUMIF(ผลิต1!$C:$C,'รับ-จ่าย ประจำวัน'!$B116,ผลิต1!P:P)+SUMIF(ผลิต2!$C:$C,'รับ-จ่าย ประจำวัน'!$B116,ผลิต2!P:P)+SUMIF(เส้นแต่งหน้าขนมเค้ก!$C:$C,'รับ-จ่าย ประจำวัน'!$B116,เส้นแต่งหน้าขนมเค้ก!P:P)+SUMIF(แพ็ค!$C:$C,'รับ-จ่าย ประจำวัน'!$B116,แพ็ค!P:P)+SUMIF(ธุรการ!$C:$C,'รับ-จ่าย ประจำวัน'!$B116,ธุรการ!P:P)+SUMIF(เส้นแต่งหน้าขนมปัง!$C:$C,'รับ-จ่าย ประจำวัน'!$B116,เส้นแต่งหน้าขนมปัง!P:P)+SUMIF('วางแผนBC,CJ'!$C:$C,'รับ-จ่าย ประจำวัน'!$B116,'วางแผนBC,CJ'!P:P)+SUMIF(RD!$C:$C,'รับ-จ่าย ประจำวัน'!$B116,RD!P:P)+SUMIF('FG,ออนไล,คัดแยก'!$C:$C,'รับ-จ่าย ประจำวัน'!$B116,'FG,ออนไล,คัดแยก'!P:P)</f>
        <v>0</v>
      </c>
      <c r="AX116" s="16">
        <f>SUMIF(เตรียมส่วนผสม!$C:$C,'รับ-จ่าย ประจำวัน'!$B116,เตรียมส่วนผสม!Q:Q)+SUMIF(กวนไส้!$C:$C,'รับ-จ่าย ประจำวัน'!$B116,กวนไส้!Q:Q)+SUMIF(ผลิต1!$C:$C,'รับ-จ่าย ประจำวัน'!$B116,ผลิต1!Q:Q)+SUMIF(ผลิต2!$C:$C,'รับ-จ่าย ประจำวัน'!$B116,ผลิต2!Q:Q)+SUMIF(เส้นแต่งหน้าขนมเค้ก!$C:$C,'รับ-จ่าย ประจำวัน'!$B116,เส้นแต่งหน้าขนมเค้ก!Q:Q)+SUMIF(แพ็ค!$C:$C,'รับ-จ่าย ประจำวัน'!$B116,แพ็ค!Q:Q)+SUMIF(ธุรการ!$C:$C,'รับ-จ่าย ประจำวัน'!$B116,ธุรการ!Q:Q)+SUMIF(เส้นแต่งหน้าขนมปัง!$C:$C,'รับ-จ่าย ประจำวัน'!$B116,เส้นแต่งหน้าขนมปัง!Q:Q)+SUMIF('วางแผนBC,CJ'!$C:$C,'รับ-จ่าย ประจำวัน'!$B116,'วางแผนBC,CJ'!Q:Q)+SUMIF(RD!$C:$C,'รับ-จ่าย ประจำวัน'!$B116,RD!Q:Q)+SUMIF('FG,ออนไล,คัดแยก'!$C:$C,'รับ-จ่าย ประจำวัน'!$B116,'FG,ออนไล,คัดแยก'!Q:Q)</f>
        <v>0</v>
      </c>
      <c r="AY116" s="16">
        <f>SUMIF(เตรียมส่วนผสม!$C:$C,'รับ-จ่าย ประจำวัน'!$B116,เตรียมส่วนผสม!R:R)+SUMIF(กวนไส้!$C:$C,'รับ-จ่าย ประจำวัน'!$B116,กวนไส้!R:R)+SUMIF(ผลิต1!$C:$C,'รับ-จ่าย ประจำวัน'!$B116,ผลิต1!R:R)+SUMIF(ผลิต2!$C:$C,'รับ-จ่าย ประจำวัน'!$B116,ผลิต2!R:R)+SUMIF(เส้นแต่งหน้าขนมเค้ก!$C:$C,'รับ-จ่าย ประจำวัน'!$B116,เส้นแต่งหน้าขนมเค้ก!R:R)+SUMIF(แพ็ค!$C:$C,'รับ-จ่าย ประจำวัน'!$B116,แพ็ค!R:R)+SUMIF(ธุรการ!$C:$C,'รับ-จ่าย ประจำวัน'!$B116,ธุรการ!R:R)+SUMIF(เส้นแต่งหน้าขนมปัง!$C:$C,'รับ-จ่าย ประจำวัน'!$B116,เส้นแต่งหน้าขนมปัง!R:R)+SUMIF('วางแผนBC,CJ'!$C:$C,'รับ-จ่าย ประจำวัน'!$B116,'วางแผนBC,CJ'!R:R)+SUMIF(RD!$C:$C,'รับ-จ่าย ประจำวัน'!$B116,RD!R:R)+SUMIF('FG,ออนไล,คัดแยก'!$C:$C,'รับ-จ่าย ประจำวัน'!$B116,'FG,ออนไล,คัดแยก'!R:R)</f>
        <v>0</v>
      </c>
      <c r="AZ116" s="16">
        <f>SUMIF(เตรียมส่วนผสม!$C:$C,'รับ-จ่าย ประจำวัน'!$B116,เตรียมส่วนผสม!S:S)+SUMIF(กวนไส้!$C:$C,'รับ-จ่าย ประจำวัน'!$B116,กวนไส้!S:S)+SUMIF(ผลิต1!$C:$C,'รับ-จ่าย ประจำวัน'!$B116,ผลิต1!S:S)+SUMIF(ผลิต2!$C:$C,'รับ-จ่าย ประจำวัน'!$B116,ผลิต2!S:S)+SUMIF(เส้นแต่งหน้าขนมเค้ก!$C:$C,'รับ-จ่าย ประจำวัน'!$B116,เส้นแต่งหน้าขนมเค้ก!S:S)+SUMIF(แพ็ค!$C:$C,'รับ-จ่าย ประจำวัน'!$B116,แพ็ค!S:S)+SUMIF(ธุรการ!$C:$C,'รับ-จ่าย ประจำวัน'!$B116,ธุรการ!S:S)+SUMIF(เส้นแต่งหน้าขนมปัง!$C:$C,'รับ-จ่าย ประจำวัน'!$B116,เส้นแต่งหน้าขนมปัง!S:S)+SUMIF('วางแผนBC,CJ'!$C:$C,'รับ-จ่าย ประจำวัน'!$B116,'วางแผนBC,CJ'!S:S)+SUMIF(RD!$C:$C,'รับ-จ่าย ประจำวัน'!$B116,RD!S:S)+SUMIF('FG,ออนไล,คัดแยก'!$C:$C,'รับ-จ่าย ประจำวัน'!$B116,'FG,ออนไล,คัดแยก'!S:S)</f>
        <v>0</v>
      </c>
      <c r="BA116" s="16">
        <f>SUMIF(เตรียมส่วนผสม!$C:$C,'รับ-จ่าย ประจำวัน'!$B116,เตรียมส่วนผสม!T:T)+SUMIF(กวนไส้!$C:$C,'รับ-จ่าย ประจำวัน'!$B116,กวนไส้!T:T)+SUMIF(ผลิต1!$C:$C,'รับ-จ่าย ประจำวัน'!$B116,ผลิต1!T:T)+SUMIF(ผลิต2!$C:$C,'รับ-จ่าย ประจำวัน'!$B116,ผลิต2!T:T)+SUMIF(เส้นแต่งหน้าขนมเค้ก!$C:$C,'รับ-จ่าย ประจำวัน'!$B116,เส้นแต่งหน้าขนมเค้ก!T:T)+SUMIF(แพ็ค!$C:$C,'รับ-จ่าย ประจำวัน'!$B116,แพ็ค!T:T)+SUMIF(ธุรการ!$C:$C,'รับ-จ่าย ประจำวัน'!$B116,ธุรการ!T:T)+SUMIF(เส้นแต่งหน้าขนมปัง!$C:$C,'รับ-จ่าย ประจำวัน'!$B116,เส้นแต่งหน้าขนมปัง!T:T)+SUMIF('วางแผนBC,CJ'!$C:$C,'รับ-จ่าย ประจำวัน'!$B116,'วางแผนBC,CJ'!T:T)+SUMIF(RD!$C:$C,'รับ-จ่าย ประจำวัน'!$B116,RD!T:T)+SUMIF('FG,ออนไล,คัดแยก'!$C:$C,'รับ-จ่าย ประจำวัน'!$B116,'FG,ออนไล,คัดแยก'!T:T)</f>
        <v>0</v>
      </c>
      <c r="BB116" s="16">
        <f>SUMIF(เตรียมส่วนผสม!$C:$C,'รับ-จ่าย ประจำวัน'!$B116,เตรียมส่วนผสม!U:U)+SUMIF(กวนไส้!$C:$C,'รับ-จ่าย ประจำวัน'!$B116,กวนไส้!U:U)+SUMIF(ผลิต1!$C:$C,'รับ-จ่าย ประจำวัน'!$B116,ผลิต1!U:U)+SUMIF(ผลิต2!$C:$C,'รับ-จ่าย ประจำวัน'!$B116,ผลิต2!U:U)+SUMIF(เส้นแต่งหน้าขนมเค้ก!$C:$C,'รับ-จ่าย ประจำวัน'!$B116,เส้นแต่งหน้าขนมเค้ก!U:U)+SUMIF(แพ็ค!$C:$C,'รับ-จ่าย ประจำวัน'!$B116,แพ็ค!U:U)+SUMIF(ธุรการ!$C:$C,'รับ-จ่าย ประจำวัน'!$B116,ธุรการ!U:U)+SUMIF(เส้นแต่งหน้าขนมปัง!$C:$C,'รับ-จ่าย ประจำวัน'!$B116,เส้นแต่งหน้าขนมปัง!U:U)+SUMIF('วางแผนBC,CJ'!$C:$C,'รับ-จ่าย ประจำวัน'!$B116,'วางแผนBC,CJ'!U:U)+SUMIF(RD!$C:$C,'รับ-จ่าย ประจำวัน'!$B116,RD!U:U)+SUMIF('FG,ออนไล,คัดแยก'!$C:$C,'รับ-จ่าย ประจำวัน'!$B116,'FG,ออนไล,คัดแยก'!U:U)</f>
        <v>0</v>
      </c>
      <c r="BC116" s="16">
        <f>SUMIF(เตรียมส่วนผสม!$C:$C,'รับ-จ่าย ประจำวัน'!$B116,เตรียมส่วนผสม!V:V)+SUMIF(กวนไส้!$C:$C,'รับ-จ่าย ประจำวัน'!$B116,กวนไส้!V:V)+SUMIF(ผลิต1!$C:$C,'รับ-จ่าย ประจำวัน'!$B116,ผลิต1!V:V)+SUMIF(ผลิต2!$C:$C,'รับ-จ่าย ประจำวัน'!$B116,ผลิต2!V:V)+SUMIF(เส้นแต่งหน้าขนมเค้ก!$C:$C,'รับ-จ่าย ประจำวัน'!$B116,เส้นแต่งหน้าขนมเค้ก!V:V)+SUMIF(แพ็ค!$C:$C,'รับ-จ่าย ประจำวัน'!$B116,แพ็ค!V:V)+SUMIF(ธุรการ!$C:$C,'รับ-จ่าย ประจำวัน'!$B116,ธุรการ!V:V)+SUMIF(เส้นแต่งหน้าขนมปัง!$C:$C,'รับ-จ่าย ประจำวัน'!$B116,เส้นแต่งหน้าขนมปัง!V:V)+SUMIF('วางแผนBC,CJ'!$C:$C,'รับ-จ่าย ประจำวัน'!$B116,'วางแผนBC,CJ'!V:V)+SUMIF(RD!$C:$C,'รับ-จ่าย ประจำวัน'!$B116,RD!V:V)+SUMIF('FG,ออนไล,คัดแยก'!$C:$C,'รับ-จ่าย ประจำวัน'!$B116,'FG,ออนไล,คัดแยก'!V:V)</f>
        <v>0</v>
      </c>
      <c r="BD116" s="16">
        <f>SUMIF(เตรียมส่วนผสม!$C:$C,'รับ-จ่าย ประจำวัน'!$B116,เตรียมส่วนผสม!W:W)+SUMIF(กวนไส้!$C:$C,'รับ-จ่าย ประจำวัน'!$B116,กวนไส้!W:W)+SUMIF(ผลิต1!$C:$C,'รับ-จ่าย ประจำวัน'!$B116,ผลิต1!W:W)+SUMIF(ผลิต2!$C:$C,'รับ-จ่าย ประจำวัน'!$B116,ผลิต2!W:W)+SUMIF(เส้นแต่งหน้าขนมเค้ก!$C:$C,'รับ-จ่าย ประจำวัน'!$B116,เส้นแต่งหน้าขนมเค้ก!W:W)+SUMIF(แพ็ค!$C:$C,'รับ-จ่าย ประจำวัน'!$B116,แพ็ค!W:W)+SUMIF(ธุรการ!$C:$C,'รับ-จ่าย ประจำวัน'!$B116,ธุรการ!W:W)+SUMIF(เส้นแต่งหน้าขนมปัง!$C:$C,'รับ-จ่าย ประจำวัน'!$B116,เส้นแต่งหน้าขนมปัง!W:W)+SUMIF('วางแผนBC,CJ'!$C:$C,'รับ-จ่าย ประจำวัน'!$B116,'วางแผนBC,CJ'!W:W)+SUMIF(RD!$C:$C,'รับ-จ่าย ประจำวัน'!$B116,RD!W:W)+SUMIF('FG,ออนไล,คัดแยก'!$C:$C,'รับ-จ่าย ประจำวัน'!$B116,'FG,ออนไล,คัดแยก'!W:W)</f>
        <v>0</v>
      </c>
      <c r="BE116" s="16">
        <f>SUMIF(เตรียมส่วนผสม!$C:$C,'รับ-จ่าย ประจำวัน'!$B116,เตรียมส่วนผสม!X:X)+SUMIF(กวนไส้!$C:$C,'รับ-จ่าย ประจำวัน'!$B116,กวนไส้!X:X)+SUMIF(ผลิต1!$C:$C,'รับ-จ่าย ประจำวัน'!$B116,ผลิต1!X:X)+SUMIF(ผลิต2!$C:$C,'รับ-จ่าย ประจำวัน'!$B116,ผลิต2!X:X)+SUMIF(เส้นแต่งหน้าขนมเค้ก!$C:$C,'รับ-จ่าย ประจำวัน'!$B116,เส้นแต่งหน้าขนมเค้ก!X:X)+SUMIF(แพ็ค!$C:$C,'รับ-จ่าย ประจำวัน'!$B116,แพ็ค!X:X)+SUMIF(ธุรการ!$C:$C,'รับ-จ่าย ประจำวัน'!$B116,ธุรการ!X:X)+SUMIF(เส้นแต่งหน้าขนมปัง!$C:$C,'รับ-จ่าย ประจำวัน'!$B116,เส้นแต่งหน้าขนมปัง!X:X)+SUMIF('วางแผนBC,CJ'!$C:$C,'รับ-จ่าย ประจำวัน'!$B116,'วางแผนBC,CJ'!X:X)+SUMIF(RD!$C:$C,'รับ-จ่าย ประจำวัน'!$B116,RD!X:X)+SUMIF('FG,ออนไล,คัดแยก'!$C:$C,'รับ-จ่าย ประจำวัน'!$B116,'FG,ออนไล,คัดแยก'!X:X)</f>
        <v>0</v>
      </c>
      <c r="BF116" s="16">
        <f>SUMIF(เตรียมส่วนผสม!$C:$C,'รับ-จ่าย ประจำวัน'!$B116,เตรียมส่วนผสม!Y:Y)+SUMIF(กวนไส้!$C:$C,'รับ-จ่าย ประจำวัน'!$B116,กวนไส้!Y:Y)+SUMIF(ผลิต1!$C:$C,'รับ-จ่าย ประจำวัน'!$B116,ผลิต1!Y:Y)+SUMIF(ผลิต2!$C:$C,'รับ-จ่าย ประจำวัน'!$B116,ผลิต2!Y:Y)+SUMIF(เส้นแต่งหน้าขนมเค้ก!$C:$C,'รับ-จ่าย ประจำวัน'!$B116,เส้นแต่งหน้าขนมเค้ก!Y:Y)+SUMIF(แพ็ค!$C:$C,'รับ-จ่าย ประจำวัน'!$B116,แพ็ค!Y:Y)+SUMIF(ธุรการ!$C:$C,'รับ-จ่าย ประจำวัน'!$B116,ธุรการ!Y:Y)+SUMIF(เส้นแต่งหน้าขนมปัง!$C:$C,'รับ-จ่าย ประจำวัน'!$B116,เส้นแต่งหน้าขนมปัง!Y:Y)+SUMIF('วางแผนBC,CJ'!$C:$C,'รับ-จ่าย ประจำวัน'!$B116,'วางแผนBC,CJ'!Y:Y)+SUMIF(RD!$C:$C,'รับ-จ่าย ประจำวัน'!$B116,RD!Y:Y)+SUMIF('FG,ออนไล,คัดแยก'!$C:$C,'รับ-จ่าย ประจำวัน'!$B116,'FG,ออนไล,คัดแยก'!Y:Y)</f>
        <v>0</v>
      </c>
      <c r="BG116" s="16">
        <f>SUMIF(เตรียมส่วนผสม!$C:$C,'รับ-จ่าย ประจำวัน'!$B116,เตรียมส่วนผสม!Z:Z)+SUMIF(กวนไส้!$C:$C,'รับ-จ่าย ประจำวัน'!$B116,กวนไส้!Z:Z)+SUMIF(ผลิต1!$C:$C,'รับ-จ่าย ประจำวัน'!$B116,ผลิต1!Z:Z)+SUMIF(ผลิต2!$C:$C,'รับ-จ่าย ประจำวัน'!$B116,ผลิต2!Z:Z)+SUMIF(เส้นแต่งหน้าขนมเค้ก!$C:$C,'รับ-จ่าย ประจำวัน'!$B116,เส้นแต่งหน้าขนมเค้ก!Z:Z)+SUMIF(แพ็ค!$C:$C,'รับ-จ่าย ประจำวัน'!$B116,แพ็ค!Z:Z)+SUMIF(ธุรการ!$C:$C,'รับ-จ่าย ประจำวัน'!$B116,ธุรการ!Z:Z)+SUMIF(เส้นแต่งหน้าขนมปัง!$C:$C,'รับ-จ่าย ประจำวัน'!$B116,เส้นแต่งหน้าขนมปัง!Z:Z)+SUMIF('วางแผนBC,CJ'!$C:$C,'รับ-จ่าย ประจำวัน'!$B116,'วางแผนBC,CJ'!Z:Z)+SUMIF(RD!$C:$C,'รับ-จ่าย ประจำวัน'!$B116,RD!Z:Z)+SUMIF('FG,ออนไล,คัดแยก'!$C:$C,'รับ-จ่าย ประจำวัน'!$B116,'FG,ออนไล,คัดแยก'!Z:Z)</f>
        <v>0</v>
      </c>
      <c r="BH116" s="16">
        <f>SUMIF(เตรียมส่วนผสม!$C:$C,'รับ-จ่าย ประจำวัน'!$B116,เตรียมส่วนผสม!AA:AA)+SUMIF(กวนไส้!$C:$C,'รับ-จ่าย ประจำวัน'!$B116,กวนไส้!AA:AA)+SUMIF(ผลิต1!$C:$C,'รับ-จ่าย ประจำวัน'!$B116,ผลิต1!AA:AA)+SUMIF(ผลิต2!$C:$C,'รับ-จ่าย ประจำวัน'!$B116,ผลิต2!AA:AA)+SUMIF(เส้นแต่งหน้าขนมเค้ก!$C:$C,'รับ-จ่าย ประจำวัน'!$B116,เส้นแต่งหน้าขนมเค้ก!AA:AA)+SUMIF(แพ็ค!$C:$C,'รับ-จ่าย ประจำวัน'!$B116,แพ็ค!AA:AA)+SUMIF(ธุรการ!$C:$C,'รับ-จ่าย ประจำวัน'!$B116,ธุรการ!AA:AA)+SUMIF(เส้นแต่งหน้าขนมปัง!$C:$C,'รับ-จ่าย ประจำวัน'!$B116,เส้นแต่งหน้าขนมปัง!AA:AA)+SUMIF('วางแผนBC,CJ'!$C:$C,'รับ-จ่าย ประจำวัน'!$B116,'วางแผนBC,CJ'!AA:AA)+SUMIF(RD!$C:$C,'รับ-จ่าย ประจำวัน'!$B116,RD!AA:AA)+SUMIF('FG,ออนไล,คัดแยก'!$C:$C,'รับ-จ่าย ประจำวัน'!$B116,'FG,ออนไล,คัดแยก'!AA:AA)</f>
        <v>0</v>
      </c>
      <c r="BI116" s="16">
        <f>SUMIF(เตรียมส่วนผสม!$C:$C,'รับ-จ่าย ประจำวัน'!$B116,เตรียมส่วนผสม!AB:AB)+SUMIF(กวนไส้!$C:$C,'รับ-จ่าย ประจำวัน'!$B116,กวนไส้!AB:AB)+SUMIF(ผลิต1!$C:$C,'รับ-จ่าย ประจำวัน'!$B116,ผลิต1!AB:AB)+SUMIF(ผลิต2!$C:$C,'รับ-จ่าย ประจำวัน'!$B116,ผลิต2!AB:AB)+SUMIF(เส้นแต่งหน้าขนมเค้ก!$C:$C,'รับ-จ่าย ประจำวัน'!$B116,เส้นแต่งหน้าขนมเค้ก!AB:AB)+SUMIF(แพ็ค!$C:$C,'รับ-จ่าย ประจำวัน'!$B116,แพ็ค!AB:AB)+SUMIF(ธุรการ!$C:$C,'รับ-จ่าย ประจำวัน'!$B116,ธุรการ!AB:AB)+SUMIF(เส้นแต่งหน้าขนมปัง!$C:$C,'รับ-จ่าย ประจำวัน'!$B116,เส้นแต่งหน้าขนมปัง!AB:AB)+SUMIF('วางแผนBC,CJ'!$C:$C,'รับ-จ่าย ประจำวัน'!$B116,'วางแผนBC,CJ'!AB:AB)+SUMIF(RD!$C:$C,'รับ-จ่าย ประจำวัน'!$B116,RD!AB:AB)+SUMIF('FG,ออนไล,คัดแยก'!$C:$C,'รับ-จ่าย ประจำวัน'!$B116,'FG,ออนไล,คัดแยก'!AB:AB)</f>
        <v>0</v>
      </c>
      <c r="BJ116" s="16">
        <f>SUMIF(เตรียมส่วนผสม!$C:$C,'รับ-จ่าย ประจำวัน'!$B116,เตรียมส่วนผสม!AC:AC)+SUMIF(กวนไส้!$C:$C,'รับ-จ่าย ประจำวัน'!$B116,กวนไส้!AC:AC)+SUMIF(ผลิต1!$C:$C,'รับ-จ่าย ประจำวัน'!$B116,ผลิต1!AC:AC)+SUMIF(ผลิต2!$C:$C,'รับ-จ่าย ประจำวัน'!$B116,ผลิต2!AC:AC)+SUMIF(เส้นแต่งหน้าขนมเค้ก!$C:$C,'รับ-จ่าย ประจำวัน'!$B116,เส้นแต่งหน้าขนมเค้ก!AC:AC)+SUMIF(แพ็ค!$C:$C,'รับ-จ่าย ประจำวัน'!$B116,แพ็ค!AC:AC)+SUMIF(ธุรการ!$C:$C,'รับ-จ่าย ประจำวัน'!$B116,ธุรการ!AC:AC)+SUMIF(เส้นแต่งหน้าขนมปัง!$C:$C,'รับ-จ่าย ประจำวัน'!$B116,เส้นแต่งหน้าขนมปัง!AC:AC)+SUMIF('วางแผนBC,CJ'!$C:$C,'รับ-จ่าย ประจำวัน'!$B116,'วางแผนBC,CJ'!AC:AC)+SUMIF(RD!$C:$C,'รับ-จ่าย ประจำวัน'!$B116,RD!AC:AC)+SUMIF('FG,ออนไล,คัดแยก'!$C:$C,'รับ-จ่าย ประจำวัน'!$B116,'FG,ออนไล,คัดแยก'!AC:AC)</f>
        <v>0</v>
      </c>
      <c r="BK116" s="16">
        <f>SUMIF(เตรียมส่วนผสม!$C:$C,'รับ-จ่าย ประจำวัน'!$B116,เตรียมส่วนผสม!AD:AD)+SUMIF(กวนไส้!$C:$C,'รับ-จ่าย ประจำวัน'!$B116,กวนไส้!AD:AD)+SUMIF(ผลิต1!$C:$C,'รับ-จ่าย ประจำวัน'!$B116,ผลิต1!AD:AD)+SUMIF(ผลิต2!$C:$C,'รับ-จ่าย ประจำวัน'!$B116,ผลิต2!AD:AD)+SUMIF(เส้นแต่งหน้าขนมเค้ก!$C:$C,'รับ-จ่าย ประจำวัน'!$B116,เส้นแต่งหน้าขนมเค้ก!AD:AD)+SUMIF(แพ็ค!$C:$C,'รับ-จ่าย ประจำวัน'!$B116,แพ็ค!AD:AD)+SUMIF(ธุรการ!$C:$C,'รับ-จ่าย ประจำวัน'!$B116,ธุรการ!AD:AD)+SUMIF(เส้นแต่งหน้าขนมปัง!$C:$C,'รับ-จ่าย ประจำวัน'!$B116,เส้นแต่งหน้าขนมปัง!AD:AD)+SUMIF('วางแผนBC,CJ'!$C:$C,'รับ-จ่าย ประจำวัน'!$B116,'วางแผนBC,CJ'!AD:AD)+SUMIF(RD!$C:$C,'รับ-จ่าย ประจำวัน'!$B116,RD!AD:AD)+SUMIF('FG,ออนไล,คัดแยก'!$C:$C,'รับ-จ่าย ประจำวัน'!$B116,'FG,ออนไล,คัดแยก'!AD:AD)</f>
        <v>0</v>
      </c>
      <c r="BL116" s="16">
        <f>SUMIF(เตรียมส่วนผสม!$C:$C,'รับ-จ่าย ประจำวัน'!$B116,เตรียมส่วนผสม!AE:AE)+SUMIF(กวนไส้!$C:$C,'รับ-จ่าย ประจำวัน'!$B116,กวนไส้!AE:AE)+SUMIF(ผลิต1!$C:$C,'รับ-จ่าย ประจำวัน'!$B116,ผลิต1!AE:AE)+SUMIF(ผลิต2!$C:$C,'รับ-จ่าย ประจำวัน'!$B116,ผลิต2!AE:AE)+SUMIF(เส้นแต่งหน้าขนมเค้ก!$C:$C,'รับ-จ่าย ประจำวัน'!$B116,เส้นแต่งหน้าขนมเค้ก!AE:AE)+SUMIF(แพ็ค!$C:$C,'รับ-จ่าย ประจำวัน'!$B116,แพ็ค!AE:AE)+SUMIF(ธุรการ!$C:$C,'รับ-จ่าย ประจำวัน'!$B116,ธุรการ!AE:AE)+SUMIF(เส้นแต่งหน้าขนมปัง!$C:$C,'รับ-จ่าย ประจำวัน'!$B116,เส้นแต่งหน้าขนมปัง!AE:AE)+SUMIF('วางแผนBC,CJ'!$C:$C,'รับ-จ่าย ประจำวัน'!$B116,'วางแผนBC,CJ'!AE:AE)+SUMIF(RD!$C:$C,'รับ-จ่าย ประจำวัน'!$B116,RD!AE:AE)+SUMIF('FG,ออนไล,คัดแยก'!$C:$C,'รับ-จ่าย ประจำวัน'!$B116,'FG,ออนไล,คัดแยก'!AE:AE)</f>
        <v>0</v>
      </c>
      <c r="BM116" s="16">
        <f>SUMIF(เตรียมส่วนผสม!$C:$C,'รับ-จ่าย ประจำวัน'!$B116,เตรียมส่วนผสม!AF:AF)+SUMIF(กวนไส้!$C:$C,'รับ-จ่าย ประจำวัน'!$B116,กวนไส้!AF:AF)+SUMIF(ผลิต1!$C:$C,'รับ-จ่าย ประจำวัน'!$B116,ผลิต1!AF:AF)+SUMIF(ผลิต2!$C:$C,'รับ-จ่าย ประจำวัน'!$B116,ผลิต2!AF:AF)+SUMIF(เส้นแต่งหน้าขนมเค้ก!$C:$C,'รับ-จ่าย ประจำวัน'!$B116,เส้นแต่งหน้าขนมเค้ก!AF:AF)+SUMIF(แพ็ค!$C:$C,'รับ-จ่าย ประจำวัน'!$B116,แพ็ค!AF:AF)+SUMIF(ธุรการ!$C:$C,'รับ-จ่าย ประจำวัน'!$B116,ธุรการ!AF:AF)+SUMIF(เส้นแต่งหน้าขนมปัง!$C:$C,'รับ-จ่าย ประจำวัน'!$B116,เส้นแต่งหน้าขนมปัง!AF:AF)+SUMIF('วางแผนBC,CJ'!$C:$C,'รับ-จ่าย ประจำวัน'!$B116,'วางแผนBC,CJ'!AF:AF)+SUMIF(RD!$C:$C,'รับ-จ่าย ประจำวัน'!$B116,RD!AF:AF)+SUMIF('FG,ออนไล,คัดแยก'!$C:$C,'รับ-จ่าย ประจำวัน'!$B116,'FG,ออนไล,คัดแยก'!AF:AF)</f>
        <v>0</v>
      </c>
      <c r="BN116" s="16">
        <f>SUMIF(เตรียมส่วนผสม!$C:$C,'รับ-จ่าย ประจำวัน'!$B116,เตรียมส่วนผสม!AG:AG)+SUMIF(กวนไส้!$C:$C,'รับ-จ่าย ประจำวัน'!$B116,กวนไส้!AG:AG)+SUMIF(ผลิต1!$C:$C,'รับ-จ่าย ประจำวัน'!$B116,ผลิต1!AG:AG)+SUMIF(ผลิต2!$C:$C,'รับ-จ่าย ประจำวัน'!$B116,ผลิต2!AG:AG)+SUMIF(เส้นแต่งหน้าขนมเค้ก!$C:$C,'รับ-จ่าย ประจำวัน'!$B116,เส้นแต่งหน้าขนมเค้ก!AG:AG)+SUMIF(แพ็ค!$C:$C,'รับ-จ่าย ประจำวัน'!$B116,แพ็ค!AG:AG)+SUMIF(ธุรการ!$C:$C,'รับ-จ่าย ประจำวัน'!$B116,ธุรการ!AG:AG)+SUMIF(เส้นแต่งหน้าขนมปัง!$C:$C,'รับ-จ่าย ประจำวัน'!$B116,เส้นแต่งหน้าขนมปัง!AG:AG)+SUMIF('วางแผนBC,CJ'!$C:$C,'รับ-จ่าย ประจำวัน'!$B116,'วางแผนBC,CJ'!AG:AG)+SUMIF(RD!$C:$C,'รับ-จ่าย ประจำวัน'!$B116,RD!AG:AG)+SUMIF('FG,ออนไล,คัดแยก'!$C:$C,'รับ-จ่าย ประจำวัน'!$B116,'FG,ออนไล,คัดแยก'!AG:AG)</f>
        <v>0</v>
      </c>
      <c r="BO116" s="16">
        <f>SUMIF(เตรียมส่วนผสม!$C:$C,'รับ-จ่าย ประจำวัน'!$B116,เตรียมส่วนผสม!AH:AH)+SUMIF(กวนไส้!$C:$C,'รับ-จ่าย ประจำวัน'!$B116,กวนไส้!AH:AH)+SUMIF(ผลิต1!$C:$C,'รับ-จ่าย ประจำวัน'!$B116,ผลิต1!AH:AH)+SUMIF(ผลิต2!$C:$C,'รับ-จ่าย ประจำวัน'!$B116,ผลิต2!AH:AH)+SUMIF(เส้นแต่งหน้าขนมเค้ก!$C:$C,'รับ-จ่าย ประจำวัน'!$B116,เส้นแต่งหน้าขนมเค้ก!AH:AH)+SUMIF(แพ็ค!$C:$C,'รับ-จ่าย ประจำวัน'!$B116,แพ็ค!AH:AH)+SUMIF(ธุรการ!$C:$C,'รับ-จ่าย ประจำวัน'!$B116,ธุรการ!AH:AH)+SUMIF(เส้นแต่งหน้าขนมปัง!$C:$C,'รับ-จ่าย ประจำวัน'!$B116,เส้นแต่งหน้าขนมปัง!AH:AH)+SUMIF('วางแผนBC,CJ'!$C:$C,'รับ-จ่าย ประจำวัน'!$B116,'วางแผนBC,CJ'!AH:AH)+SUMIF(RD!$C:$C,'รับ-จ่าย ประจำวัน'!$B116,RD!AH:AH)+SUMIF('FG,ออนไล,คัดแยก'!$C:$C,'รับ-จ่าย ประจำวัน'!$B116,'FG,ออนไล,คัดแยก'!AH:AH)</f>
        <v>0</v>
      </c>
      <c r="BP116" s="16">
        <f>SUMIF(เตรียมส่วนผสม!$C:$C,'รับ-จ่าย ประจำวัน'!$B116,เตรียมส่วนผสม!AI:AI)+SUMIF(กวนไส้!$C:$C,'รับ-จ่าย ประจำวัน'!$B116,กวนไส้!AI:AI)+SUMIF(ผลิต1!$C:$C,'รับ-จ่าย ประจำวัน'!$B116,ผลิต1!AI:AI)+SUMIF(ผลิต2!$C:$C,'รับ-จ่าย ประจำวัน'!$B116,ผลิต2!AI:AI)+SUMIF(เส้นแต่งหน้าขนมเค้ก!$C:$C,'รับ-จ่าย ประจำวัน'!$B116,เส้นแต่งหน้าขนมเค้ก!AI:AI)+SUMIF(แพ็ค!$C:$C,'รับ-จ่าย ประจำวัน'!$B116,แพ็ค!AI:AI)+SUMIF(ธุรการ!$C:$C,'รับ-จ่าย ประจำวัน'!$B116,ธุรการ!AI:AI)+SUMIF(เส้นแต่งหน้าขนมปัง!$C:$C,'รับ-จ่าย ประจำวัน'!$B116,เส้นแต่งหน้าขนมปัง!AI:AI)+SUMIF('วางแผนBC,CJ'!$C:$C,'รับ-จ่าย ประจำวัน'!$B116,'วางแผนBC,CJ'!AI:AI)+SUMIF(RD!$C:$C,'รับ-จ่าย ประจำวัน'!$B116,RD!AI:AI)+SUMIF('FG,ออนไล,คัดแยก'!$C:$C,'รับ-จ่าย ประจำวัน'!$B116,'FG,ออนไล,คัดแยก'!AI:AI)</f>
        <v>0</v>
      </c>
      <c r="BQ116" s="16">
        <f>SUMIF(เตรียมส่วนผสม!$C:$C,'รับ-จ่าย ประจำวัน'!$B116,เตรียมส่วนผสม!AJ:AJ)+SUMIF(กวนไส้!$C:$C,'รับ-จ่าย ประจำวัน'!$B116,กวนไส้!AJ:AJ)+SUMIF(ผลิต1!$C:$C,'รับ-จ่าย ประจำวัน'!$B116,ผลิต1!AJ:AJ)+SUMIF(ผลิต2!$C:$C,'รับ-จ่าย ประจำวัน'!$B116,ผลิต2!AJ:AJ)+SUMIF(เส้นแต่งหน้าขนมเค้ก!$C:$C,'รับ-จ่าย ประจำวัน'!$B116,เส้นแต่งหน้าขนมเค้ก!AJ:AJ)+SUMIF(แพ็ค!$C:$C,'รับ-จ่าย ประจำวัน'!$B116,แพ็ค!AJ:AJ)+SUMIF(ธุรการ!$C:$C,'รับ-จ่าย ประจำวัน'!$B116,ธุรการ!AJ:AJ)+SUMIF(เส้นแต่งหน้าขนมปัง!$C:$C,'รับ-จ่าย ประจำวัน'!$B116,เส้นแต่งหน้าขนมปัง!AJ:AJ)+SUMIF('วางแผนBC,CJ'!$C:$C,'รับ-จ่าย ประจำวัน'!$B116,'วางแผนBC,CJ'!AJ:AJ)+SUMIF(RD!$C:$C,'รับ-จ่าย ประจำวัน'!$B116,RD!AJ:AJ)+SUMIF('FG,ออนไล,คัดแยก'!$C:$C,'รับ-จ่าย ประจำวัน'!$B116,'FG,ออนไล,คัดแยก'!AJ:AJ)</f>
        <v>0</v>
      </c>
      <c r="BR116" s="16">
        <f>SUMIF(เตรียมส่วนผสม!$C:$C,'รับ-จ่าย ประจำวัน'!$B116,เตรียมส่วนผสม!AK:AK)+SUMIF(กวนไส้!$C:$C,'รับ-จ่าย ประจำวัน'!$B116,กวนไส้!AK:AK)+SUMIF(ผลิต1!$C:$C,'รับ-จ่าย ประจำวัน'!$B116,ผลิต1!AK:AK)+SUMIF(ผลิต2!$C:$C,'รับ-จ่าย ประจำวัน'!$B116,ผลิต2!AK:AK)+SUMIF(เส้นแต่งหน้าขนมเค้ก!$C:$C,'รับ-จ่าย ประจำวัน'!$B116,เส้นแต่งหน้าขนมเค้ก!AK:AK)+SUMIF(แพ็ค!$C:$C,'รับ-จ่าย ประจำวัน'!$B116,แพ็ค!AK:AK)+SUMIF(ธุรการ!$C:$C,'รับ-จ่าย ประจำวัน'!$B116,ธุรการ!AK:AK)+SUMIF(เส้นแต่งหน้าขนมปัง!$C:$C,'รับ-จ่าย ประจำวัน'!$B116,เส้นแต่งหน้าขนมปัง!AK:AK)+SUMIF('วางแผนBC,CJ'!$C:$C,'รับ-จ่าย ประจำวัน'!$B116,'วางแผนBC,CJ'!AK:AK)+SUMIF(RD!$C:$C,'รับ-จ่าย ประจำวัน'!$B116,RD!AK:AK)+SUMIF('FG,ออนไล,คัดแยก'!$C:$C,'รับ-จ่าย ประจำวัน'!$B116,'FG,ออนไล,คัดแยก'!AK:AK)</f>
        <v>0</v>
      </c>
      <c r="BS116" s="16">
        <f>SUMIF(เตรียมส่วนผสม!$C:$C,'รับ-จ่าย ประจำวัน'!$B116,เตรียมส่วนผสม!AL:AL)+SUMIF(กวนไส้!$C:$C,'รับ-จ่าย ประจำวัน'!$B116,กวนไส้!AL:AL)+SUMIF(ผลิต1!$C:$C,'รับ-จ่าย ประจำวัน'!$B116,ผลิต1!AL:AL)+SUMIF(ผลิต2!$C:$C,'รับ-จ่าย ประจำวัน'!$B116,ผลิต2!AL:AL)+SUMIF(เส้นแต่งหน้าขนมเค้ก!$C:$C,'รับ-จ่าย ประจำวัน'!$B116,เส้นแต่งหน้าขนมเค้ก!AL:AL)+SUMIF(แพ็ค!$C:$C,'รับ-จ่าย ประจำวัน'!$B116,แพ็ค!AL:AL)+SUMIF(ธุรการ!$C:$C,'รับ-จ่าย ประจำวัน'!$B116,ธุรการ!AL:AL)+SUMIF(เส้นแต่งหน้าขนมปัง!$C:$C,'รับ-จ่าย ประจำวัน'!$B116,เส้นแต่งหน้าขนมปัง!AL:AL)+SUMIF('วางแผนBC,CJ'!$C:$C,'รับ-จ่าย ประจำวัน'!$B116,'วางแผนBC,CJ'!AL:AL)+SUMIF(RD!$C:$C,'รับ-จ่าย ประจำวัน'!$B116,RD!AL:AL)+SUMIF('FG,ออนไล,คัดแยก'!$C:$C,'รับ-จ่าย ประจำวัน'!$B116,'FG,ออนไล,คัดแยก'!AL:AL)</f>
        <v>0</v>
      </c>
      <c r="BT116" s="18">
        <f t="shared" si="20"/>
        <v>0</v>
      </c>
      <c r="BU116" s="116"/>
      <c r="BV116" s="146">
        <f t="shared" si="21"/>
        <v>40</v>
      </c>
      <c r="BW116" s="183">
        <v>30</v>
      </c>
      <c r="BX116" s="172">
        <f t="shared" si="25"/>
        <v>0</v>
      </c>
      <c r="BY116" s="188" t="e">
        <f t="shared" si="22"/>
        <v>#DIV/0!</v>
      </c>
      <c r="BZ116" s="180" t="e">
        <f t="shared" ca="1" si="23"/>
        <v>#DIV/0!</v>
      </c>
      <c r="CA116" s="93"/>
      <c r="CB116" s="93"/>
      <c r="CC116" s="93"/>
      <c r="CD116" s="93"/>
      <c r="CE116" s="93"/>
      <c r="CF116" s="93"/>
      <c r="CG116" s="93"/>
      <c r="CH116" s="93"/>
      <c r="CI116" s="93"/>
      <c r="CJ116" s="94"/>
      <c r="CK116" s="9">
        <f t="shared" si="24"/>
        <v>40</v>
      </c>
    </row>
    <row r="117" spans="1:89" hidden="1" x14ac:dyDescent="0.5">
      <c r="A117" s="149"/>
      <c r="B117" s="34" t="s">
        <v>467</v>
      </c>
      <c r="C117" s="10" t="s">
        <v>468</v>
      </c>
      <c r="D117" s="135" t="s">
        <v>451</v>
      </c>
      <c r="E117" s="11">
        <v>0</v>
      </c>
      <c r="F117" s="163" t="s">
        <v>1605</v>
      </c>
      <c r="G117" s="11"/>
      <c r="H117" s="12">
        <v>24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3"/>
      <c r="AF117" s="13"/>
      <c r="AG117" s="13"/>
      <c r="AH117" s="13"/>
      <c r="AI117" s="14"/>
      <c r="AJ117" s="14"/>
      <c r="AK117" s="14"/>
      <c r="AL117" s="14"/>
      <c r="AM117" s="14"/>
      <c r="AN117" s="15">
        <f t="shared" si="19"/>
        <v>0</v>
      </c>
      <c r="AO117" s="16">
        <f>SUMIF(เตรียมส่วนผสม!$C:$C,'รับ-จ่าย ประจำวัน'!$B117,เตรียมส่วนผสม!H:H)+SUMIF(กวนไส้!$C:$C,'รับ-จ่าย ประจำวัน'!$B117,กวนไส้!H:H)+SUMIF(ผลิต1!$C:$C,'รับ-จ่าย ประจำวัน'!$B117,ผลิต1!H:H)+SUMIF(ผลิต2!$C:$C,'รับ-จ่าย ประจำวัน'!$B117,ผลิต2!H:H)+SUMIF(เส้นแต่งหน้าขนมเค้ก!$C:$C,'รับ-จ่าย ประจำวัน'!$B117,เส้นแต่งหน้าขนมเค้ก!H:H)+SUMIF(แพ็ค!$C:$C,'รับ-จ่าย ประจำวัน'!$B117,แพ็ค!H:H)+SUMIF(ธุรการ!$C:$C,'รับ-จ่าย ประจำวัน'!$B117,ธุรการ!H:H)+SUMIF(เส้นแต่งหน้าขนมปัง!$C:$C,'รับ-จ่าย ประจำวัน'!$B117,เส้นแต่งหน้าขนมปัง!H:H)+SUMIF('วางแผนBC,CJ'!$C:$C,'รับ-จ่าย ประจำวัน'!$B117,'วางแผนBC,CJ'!H:H)+SUMIF(RD!$C:$C,'รับ-จ่าย ประจำวัน'!$B117,RD!H:H)+SUMIF('FG,ออนไล,คัดแยก'!$C:$C,'รับ-จ่าย ประจำวัน'!$B117,'FG,ออนไล,คัดแยก'!H:H)</f>
        <v>0</v>
      </c>
      <c r="AP117" s="16">
        <f>SUMIF(เตรียมส่วนผสม!$C:$C,'รับ-จ่าย ประจำวัน'!$B117,เตรียมส่วนผสม!I:I)+SUMIF(กวนไส้!$C:$C,'รับ-จ่าย ประจำวัน'!$B117,กวนไส้!I:I)+SUMIF(ผลิต1!$C:$C,'รับ-จ่าย ประจำวัน'!$B117,ผลิต1!I:I)+SUMIF(ผลิต2!$C:$C,'รับ-จ่าย ประจำวัน'!$B117,ผลิต2!I:I)+SUMIF(เส้นแต่งหน้าขนมเค้ก!$C:$C,'รับ-จ่าย ประจำวัน'!$B117,เส้นแต่งหน้าขนมเค้ก!I:I)+SUMIF(แพ็ค!$C:$C,'รับ-จ่าย ประจำวัน'!$B117,แพ็ค!I:I)+SUMIF(ธุรการ!$C:$C,'รับ-จ่าย ประจำวัน'!$B117,ธุรการ!I:I)+SUMIF(เส้นแต่งหน้าขนมปัง!$C:$C,'รับ-จ่าย ประจำวัน'!$B117,เส้นแต่งหน้าขนมปัง!I:I)+SUMIF('วางแผนBC,CJ'!$C:$C,'รับ-จ่าย ประจำวัน'!$B117,'วางแผนBC,CJ'!I:I)+SUMIF(RD!$C:$C,'รับ-จ่าย ประจำวัน'!$B117,RD!I:I)+SUMIF('FG,ออนไล,คัดแยก'!$C:$C,'รับ-จ่าย ประจำวัน'!$B117,'FG,ออนไล,คัดแยก'!I:I)</f>
        <v>0</v>
      </c>
      <c r="AQ117" s="16">
        <f>SUMIF(เตรียมส่วนผสม!$C:$C,'รับ-จ่าย ประจำวัน'!$B117,เตรียมส่วนผสม!J:J)+SUMIF(กวนไส้!$C:$C,'รับ-จ่าย ประจำวัน'!$B117,กวนไส้!J:J)+SUMIF(ผลิต1!$C:$C,'รับ-จ่าย ประจำวัน'!$B117,ผลิต1!J:J)+SUMIF(ผลิต2!$C:$C,'รับ-จ่าย ประจำวัน'!$B117,ผลิต2!J:J)+SUMIF(เส้นแต่งหน้าขนมเค้ก!$C:$C,'รับ-จ่าย ประจำวัน'!$B117,เส้นแต่งหน้าขนมเค้ก!J:J)+SUMIF(แพ็ค!$C:$C,'รับ-จ่าย ประจำวัน'!$B117,แพ็ค!J:J)+SUMIF(ธุรการ!$C:$C,'รับ-จ่าย ประจำวัน'!$B117,ธุรการ!J:J)+SUMIF(เส้นแต่งหน้าขนมปัง!$C:$C,'รับ-จ่าย ประจำวัน'!$B117,เส้นแต่งหน้าขนมปัง!J:J)+SUMIF('วางแผนBC,CJ'!$C:$C,'รับ-จ่าย ประจำวัน'!$B117,'วางแผนBC,CJ'!J:J)+SUMIF(RD!$C:$C,'รับ-จ่าย ประจำวัน'!$B117,RD!J:J)+SUMIF('FG,ออนไล,คัดแยก'!$C:$C,'รับ-จ่าย ประจำวัน'!$B117,'FG,ออนไล,คัดแยก'!J:J)</f>
        <v>0</v>
      </c>
      <c r="AR117" s="16">
        <f>SUMIF(เตรียมส่วนผสม!$C:$C,'รับ-จ่าย ประจำวัน'!$B117,เตรียมส่วนผสม!K:K)+SUMIF(กวนไส้!$C:$C,'รับ-จ่าย ประจำวัน'!$B117,กวนไส้!K:K)+SUMIF(ผลิต1!$C:$C,'รับ-จ่าย ประจำวัน'!$B117,ผลิต1!K:K)+SUMIF(ผลิต2!$C:$C,'รับ-จ่าย ประจำวัน'!$B117,ผลิต2!K:K)+SUMIF(เส้นแต่งหน้าขนมเค้ก!$C:$C,'รับ-จ่าย ประจำวัน'!$B117,เส้นแต่งหน้าขนมเค้ก!K:K)+SUMIF(แพ็ค!$C:$C,'รับ-จ่าย ประจำวัน'!$B117,แพ็ค!K:K)+SUMIF(ธุรการ!$C:$C,'รับ-จ่าย ประจำวัน'!$B117,ธุรการ!K:K)+SUMIF(เส้นแต่งหน้าขนมปัง!$C:$C,'รับ-จ่าย ประจำวัน'!$B117,เส้นแต่งหน้าขนมปัง!K:K)+SUMIF('วางแผนBC,CJ'!$C:$C,'รับ-จ่าย ประจำวัน'!$B117,'วางแผนBC,CJ'!K:K)+SUMIF(RD!$C:$C,'รับ-จ่าย ประจำวัน'!$B117,RD!K:K)+SUMIF('FG,ออนไล,คัดแยก'!$C:$C,'รับ-จ่าย ประจำวัน'!$B117,'FG,ออนไล,คัดแยก'!K:K)</f>
        <v>0</v>
      </c>
      <c r="AS117" s="16">
        <f>SUMIF(เตรียมส่วนผสม!$C:$C,'รับ-จ่าย ประจำวัน'!$B117,เตรียมส่วนผสม!L:L)+SUMIF(กวนไส้!$C:$C,'รับ-จ่าย ประจำวัน'!$B117,กวนไส้!L:L)+SUMIF(ผลิต1!$C:$C,'รับ-จ่าย ประจำวัน'!$B117,ผลิต1!L:L)+SUMIF(ผลิต2!$C:$C,'รับ-จ่าย ประจำวัน'!$B117,ผลิต2!L:L)+SUMIF(เส้นแต่งหน้าขนมเค้ก!$C:$C,'รับ-จ่าย ประจำวัน'!$B117,เส้นแต่งหน้าขนมเค้ก!L:L)+SUMIF(แพ็ค!$C:$C,'รับ-จ่าย ประจำวัน'!$B117,แพ็ค!L:L)+SUMIF(ธุรการ!$C:$C,'รับ-จ่าย ประจำวัน'!$B117,ธุรการ!L:L)+SUMIF(เส้นแต่งหน้าขนมปัง!$C:$C,'รับ-จ่าย ประจำวัน'!$B117,เส้นแต่งหน้าขนมปัง!L:L)+SUMIF('วางแผนBC,CJ'!$C:$C,'รับ-จ่าย ประจำวัน'!$B117,'วางแผนBC,CJ'!L:L)+SUMIF(RD!$C:$C,'รับ-จ่าย ประจำวัน'!$B117,RD!L:L)+SUMIF('FG,ออนไล,คัดแยก'!$C:$C,'รับ-จ่าย ประจำวัน'!$B117,'FG,ออนไล,คัดแยก'!L:L)</f>
        <v>0</v>
      </c>
      <c r="AT117" s="16">
        <f>SUMIF(เตรียมส่วนผสม!$C:$C,'รับ-จ่าย ประจำวัน'!$B117,เตรียมส่วนผสม!M:M)+SUMIF(กวนไส้!$C:$C,'รับ-จ่าย ประจำวัน'!$B117,กวนไส้!M:M)+SUMIF(ผลิต1!$C:$C,'รับ-จ่าย ประจำวัน'!$B117,ผลิต1!M:M)+SUMIF(ผลิต2!$C:$C,'รับ-จ่าย ประจำวัน'!$B117,ผลิต2!M:M)+SUMIF(เส้นแต่งหน้าขนมเค้ก!$C:$C,'รับ-จ่าย ประจำวัน'!$B117,เส้นแต่งหน้าขนมเค้ก!M:M)+SUMIF(แพ็ค!$C:$C,'รับ-จ่าย ประจำวัน'!$B117,แพ็ค!M:M)+SUMIF(ธุรการ!$C:$C,'รับ-จ่าย ประจำวัน'!$B117,ธุรการ!M:M)+SUMIF(เส้นแต่งหน้าขนมปัง!$C:$C,'รับ-จ่าย ประจำวัน'!$B117,เส้นแต่งหน้าขนมปัง!M:M)+SUMIF('วางแผนBC,CJ'!$C:$C,'รับ-จ่าย ประจำวัน'!$B117,'วางแผนBC,CJ'!M:M)+SUMIF(RD!$C:$C,'รับ-จ่าย ประจำวัน'!$B117,RD!M:M)+SUMIF('FG,ออนไล,คัดแยก'!$C:$C,'รับ-จ่าย ประจำวัน'!$B117,'FG,ออนไล,คัดแยก'!M:M)</f>
        <v>0</v>
      </c>
      <c r="AU117" s="16">
        <f>SUMIF(เตรียมส่วนผสม!$C:$C,'รับ-จ่าย ประจำวัน'!$B117,เตรียมส่วนผสม!N:N)+SUMIF(กวนไส้!$C:$C,'รับ-จ่าย ประจำวัน'!$B117,กวนไส้!N:N)+SUMIF(ผลิต1!$C:$C,'รับ-จ่าย ประจำวัน'!$B117,ผลิต1!N:N)+SUMIF(ผลิต2!$C:$C,'รับ-จ่าย ประจำวัน'!$B117,ผลิต2!N:N)+SUMIF(เส้นแต่งหน้าขนมเค้ก!$C:$C,'รับ-จ่าย ประจำวัน'!$B117,เส้นแต่งหน้าขนมเค้ก!N:N)+SUMIF(แพ็ค!$C:$C,'รับ-จ่าย ประจำวัน'!$B117,แพ็ค!N:N)+SUMIF(ธุรการ!$C:$C,'รับ-จ่าย ประจำวัน'!$B117,ธุรการ!N:N)+SUMIF(เส้นแต่งหน้าขนมปัง!$C:$C,'รับ-จ่าย ประจำวัน'!$B117,เส้นแต่งหน้าขนมปัง!N:N)+SUMIF('วางแผนBC,CJ'!$C:$C,'รับ-จ่าย ประจำวัน'!$B117,'วางแผนBC,CJ'!N:N)+SUMIF(RD!$C:$C,'รับ-จ่าย ประจำวัน'!$B117,RD!N:N)+SUMIF('FG,ออนไล,คัดแยก'!$C:$C,'รับ-จ่าย ประจำวัน'!$B117,'FG,ออนไล,คัดแยก'!N:N)</f>
        <v>0</v>
      </c>
      <c r="AV117" s="16">
        <f>SUMIF(เตรียมส่วนผสม!$C:$C,'รับ-จ่าย ประจำวัน'!$B117,เตรียมส่วนผสม!O:O)+SUMIF(กวนไส้!$C:$C,'รับ-จ่าย ประจำวัน'!$B117,กวนไส้!O:O)+SUMIF(ผลิต1!$C:$C,'รับ-จ่าย ประจำวัน'!$B117,ผลิต1!O:O)+SUMIF(ผลิต2!$C:$C,'รับ-จ่าย ประจำวัน'!$B117,ผลิต2!O:O)+SUMIF(เส้นแต่งหน้าขนมเค้ก!$C:$C,'รับ-จ่าย ประจำวัน'!$B117,เส้นแต่งหน้าขนมเค้ก!O:O)+SUMIF(แพ็ค!$C:$C,'รับ-จ่าย ประจำวัน'!$B117,แพ็ค!O:O)+SUMIF(ธุรการ!$C:$C,'รับ-จ่าย ประจำวัน'!$B117,ธุรการ!O:O)+SUMIF(เส้นแต่งหน้าขนมปัง!$C:$C,'รับ-จ่าย ประจำวัน'!$B117,เส้นแต่งหน้าขนมปัง!O:O)+SUMIF('วางแผนBC,CJ'!$C:$C,'รับ-จ่าย ประจำวัน'!$B117,'วางแผนBC,CJ'!O:O)+SUMIF(RD!$C:$C,'รับ-จ่าย ประจำวัน'!$B117,RD!O:O)+SUMIF('FG,ออนไล,คัดแยก'!$C:$C,'รับ-จ่าย ประจำวัน'!$B117,'FG,ออนไล,คัดแยก'!O:O)</f>
        <v>0</v>
      </c>
      <c r="AW117" s="16">
        <f>SUMIF(เตรียมส่วนผสม!$C:$C,'รับ-จ่าย ประจำวัน'!$B117,เตรียมส่วนผสม!P:P)+SUMIF(กวนไส้!$C:$C,'รับ-จ่าย ประจำวัน'!$B117,กวนไส้!P:P)+SUMIF(ผลิต1!$C:$C,'รับ-จ่าย ประจำวัน'!$B117,ผลิต1!P:P)+SUMIF(ผลิต2!$C:$C,'รับ-จ่าย ประจำวัน'!$B117,ผลิต2!P:P)+SUMIF(เส้นแต่งหน้าขนมเค้ก!$C:$C,'รับ-จ่าย ประจำวัน'!$B117,เส้นแต่งหน้าขนมเค้ก!P:P)+SUMIF(แพ็ค!$C:$C,'รับ-จ่าย ประจำวัน'!$B117,แพ็ค!P:P)+SUMIF(ธุรการ!$C:$C,'รับ-จ่าย ประจำวัน'!$B117,ธุรการ!P:P)+SUMIF(เส้นแต่งหน้าขนมปัง!$C:$C,'รับ-จ่าย ประจำวัน'!$B117,เส้นแต่งหน้าขนมปัง!P:P)+SUMIF('วางแผนBC,CJ'!$C:$C,'รับ-จ่าย ประจำวัน'!$B117,'วางแผนBC,CJ'!P:P)+SUMIF(RD!$C:$C,'รับ-จ่าย ประจำวัน'!$B117,RD!P:P)+SUMIF('FG,ออนไล,คัดแยก'!$C:$C,'รับ-จ่าย ประจำวัน'!$B117,'FG,ออนไล,คัดแยก'!P:P)</f>
        <v>0</v>
      </c>
      <c r="AX117" s="16">
        <f>SUMIF(เตรียมส่วนผสม!$C:$C,'รับ-จ่าย ประจำวัน'!$B117,เตรียมส่วนผสม!Q:Q)+SUMIF(กวนไส้!$C:$C,'รับ-จ่าย ประจำวัน'!$B117,กวนไส้!Q:Q)+SUMIF(ผลิต1!$C:$C,'รับ-จ่าย ประจำวัน'!$B117,ผลิต1!Q:Q)+SUMIF(ผลิต2!$C:$C,'รับ-จ่าย ประจำวัน'!$B117,ผลิต2!Q:Q)+SUMIF(เส้นแต่งหน้าขนมเค้ก!$C:$C,'รับ-จ่าย ประจำวัน'!$B117,เส้นแต่งหน้าขนมเค้ก!Q:Q)+SUMIF(แพ็ค!$C:$C,'รับ-จ่าย ประจำวัน'!$B117,แพ็ค!Q:Q)+SUMIF(ธุรการ!$C:$C,'รับ-จ่าย ประจำวัน'!$B117,ธุรการ!Q:Q)+SUMIF(เส้นแต่งหน้าขนมปัง!$C:$C,'รับ-จ่าย ประจำวัน'!$B117,เส้นแต่งหน้าขนมปัง!Q:Q)+SUMIF('วางแผนBC,CJ'!$C:$C,'รับ-จ่าย ประจำวัน'!$B117,'วางแผนBC,CJ'!Q:Q)+SUMIF(RD!$C:$C,'รับ-จ่าย ประจำวัน'!$B117,RD!Q:Q)+SUMIF('FG,ออนไล,คัดแยก'!$C:$C,'รับ-จ่าย ประจำวัน'!$B117,'FG,ออนไล,คัดแยก'!Q:Q)</f>
        <v>0</v>
      </c>
      <c r="AY117" s="16">
        <f>SUMIF(เตรียมส่วนผสม!$C:$C,'รับ-จ่าย ประจำวัน'!$B117,เตรียมส่วนผสม!R:R)+SUMIF(กวนไส้!$C:$C,'รับ-จ่าย ประจำวัน'!$B117,กวนไส้!R:R)+SUMIF(ผลิต1!$C:$C,'รับ-จ่าย ประจำวัน'!$B117,ผลิต1!R:R)+SUMIF(ผลิต2!$C:$C,'รับ-จ่าย ประจำวัน'!$B117,ผลิต2!R:R)+SUMIF(เส้นแต่งหน้าขนมเค้ก!$C:$C,'รับ-จ่าย ประจำวัน'!$B117,เส้นแต่งหน้าขนมเค้ก!R:R)+SUMIF(แพ็ค!$C:$C,'รับ-จ่าย ประจำวัน'!$B117,แพ็ค!R:R)+SUMIF(ธุรการ!$C:$C,'รับ-จ่าย ประจำวัน'!$B117,ธุรการ!R:R)+SUMIF(เส้นแต่งหน้าขนมปัง!$C:$C,'รับ-จ่าย ประจำวัน'!$B117,เส้นแต่งหน้าขนมปัง!R:R)+SUMIF('วางแผนBC,CJ'!$C:$C,'รับ-จ่าย ประจำวัน'!$B117,'วางแผนBC,CJ'!R:R)+SUMIF(RD!$C:$C,'รับ-จ่าย ประจำวัน'!$B117,RD!R:R)+SUMIF('FG,ออนไล,คัดแยก'!$C:$C,'รับ-จ่าย ประจำวัน'!$B117,'FG,ออนไล,คัดแยก'!R:R)</f>
        <v>0</v>
      </c>
      <c r="AZ117" s="16">
        <f>SUMIF(เตรียมส่วนผสม!$C:$C,'รับ-จ่าย ประจำวัน'!$B117,เตรียมส่วนผสม!S:S)+SUMIF(กวนไส้!$C:$C,'รับ-จ่าย ประจำวัน'!$B117,กวนไส้!S:S)+SUMIF(ผลิต1!$C:$C,'รับ-จ่าย ประจำวัน'!$B117,ผลิต1!S:S)+SUMIF(ผลิต2!$C:$C,'รับ-จ่าย ประจำวัน'!$B117,ผลิต2!S:S)+SUMIF(เส้นแต่งหน้าขนมเค้ก!$C:$C,'รับ-จ่าย ประจำวัน'!$B117,เส้นแต่งหน้าขนมเค้ก!S:S)+SUMIF(แพ็ค!$C:$C,'รับ-จ่าย ประจำวัน'!$B117,แพ็ค!S:S)+SUMIF(ธุรการ!$C:$C,'รับ-จ่าย ประจำวัน'!$B117,ธุรการ!S:S)+SUMIF(เส้นแต่งหน้าขนมปัง!$C:$C,'รับ-จ่าย ประจำวัน'!$B117,เส้นแต่งหน้าขนมปัง!S:S)+SUMIF('วางแผนBC,CJ'!$C:$C,'รับ-จ่าย ประจำวัน'!$B117,'วางแผนBC,CJ'!S:S)+SUMIF(RD!$C:$C,'รับ-จ่าย ประจำวัน'!$B117,RD!S:S)+SUMIF('FG,ออนไล,คัดแยก'!$C:$C,'รับ-จ่าย ประจำวัน'!$B117,'FG,ออนไล,คัดแยก'!S:S)</f>
        <v>0</v>
      </c>
      <c r="BA117" s="16">
        <f>SUMIF(เตรียมส่วนผสม!$C:$C,'รับ-จ่าย ประจำวัน'!$B117,เตรียมส่วนผสม!T:T)+SUMIF(กวนไส้!$C:$C,'รับ-จ่าย ประจำวัน'!$B117,กวนไส้!T:T)+SUMIF(ผลิต1!$C:$C,'รับ-จ่าย ประจำวัน'!$B117,ผลิต1!T:T)+SUMIF(ผลิต2!$C:$C,'รับ-จ่าย ประจำวัน'!$B117,ผลิต2!T:T)+SUMIF(เส้นแต่งหน้าขนมเค้ก!$C:$C,'รับ-จ่าย ประจำวัน'!$B117,เส้นแต่งหน้าขนมเค้ก!T:T)+SUMIF(แพ็ค!$C:$C,'รับ-จ่าย ประจำวัน'!$B117,แพ็ค!T:T)+SUMIF(ธุรการ!$C:$C,'รับ-จ่าย ประจำวัน'!$B117,ธุรการ!T:T)+SUMIF(เส้นแต่งหน้าขนมปัง!$C:$C,'รับ-จ่าย ประจำวัน'!$B117,เส้นแต่งหน้าขนมปัง!T:T)+SUMIF('วางแผนBC,CJ'!$C:$C,'รับ-จ่าย ประจำวัน'!$B117,'วางแผนBC,CJ'!T:T)+SUMIF(RD!$C:$C,'รับ-จ่าย ประจำวัน'!$B117,RD!T:T)+SUMIF('FG,ออนไล,คัดแยก'!$C:$C,'รับ-จ่าย ประจำวัน'!$B117,'FG,ออนไล,คัดแยก'!T:T)</f>
        <v>0</v>
      </c>
      <c r="BB117" s="16">
        <f>SUMIF(เตรียมส่วนผสม!$C:$C,'รับ-จ่าย ประจำวัน'!$B117,เตรียมส่วนผสม!U:U)+SUMIF(กวนไส้!$C:$C,'รับ-จ่าย ประจำวัน'!$B117,กวนไส้!U:U)+SUMIF(ผลิต1!$C:$C,'รับ-จ่าย ประจำวัน'!$B117,ผลิต1!U:U)+SUMIF(ผลิต2!$C:$C,'รับ-จ่าย ประจำวัน'!$B117,ผลิต2!U:U)+SUMIF(เส้นแต่งหน้าขนมเค้ก!$C:$C,'รับ-จ่าย ประจำวัน'!$B117,เส้นแต่งหน้าขนมเค้ก!U:U)+SUMIF(แพ็ค!$C:$C,'รับ-จ่าย ประจำวัน'!$B117,แพ็ค!U:U)+SUMIF(ธุรการ!$C:$C,'รับ-จ่าย ประจำวัน'!$B117,ธุรการ!U:U)+SUMIF(เส้นแต่งหน้าขนมปัง!$C:$C,'รับ-จ่าย ประจำวัน'!$B117,เส้นแต่งหน้าขนมปัง!U:U)+SUMIF('วางแผนBC,CJ'!$C:$C,'รับ-จ่าย ประจำวัน'!$B117,'วางแผนBC,CJ'!U:U)+SUMIF(RD!$C:$C,'รับ-จ่าย ประจำวัน'!$B117,RD!U:U)+SUMIF('FG,ออนไล,คัดแยก'!$C:$C,'รับ-จ่าย ประจำวัน'!$B117,'FG,ออนไล,คัดแยก'!U:U)</f>
        <v>0</v>
      </c>
      <c r="BC117" s="16">
        <f>SUMIF(เตรียมส่วนผสม!$C:$C,'รับ-จ่าย ประจำวัน'!$B117,เตรียมส่วนผสม!V:V)+SUMIF(กวนไส้!$C:$C,'รับ-จ่าย ประจำวัน'!$B117,กวนไส้!V:V)+SUMIF(ผลิต1!$C:$C,'รับ-จ่าย ประจำวัน'!$B117,ผลิต1!V:V)+SUMIF(ผลิต2!$C:$C,'รับ-จ่าย ประจำวัน'!$B117,ผลิต2!V:V)+SUMIF(เส้นแต่งหน้าขนมเค้ก!$C:$C,'รับ-จ่าย ประจำวัน'!$B117,เส้นแต่งหน้าขนมเค้ก!V:V)+SUMIF(แพ็ค!$C:$C,'รับ-จ่าย ประจำวัน'!$B117,แพ็ค!V:V)+SUMIF(ธุรการ!$C:$C,'รับ-จ่าย ประจำวัน'!$B117,ธุรการ!V:V)+SUMIF(เส้นแต่งหน้าขนมปัง!$C:$C,'รับ-จ่าย ประจำวัน'!$B117,เส้นแต่งหน้าขนมปัง!V:V)+SUMIF('วางแผนBC,CJ'!$C:$C,'รับ-จ่าย ประจำวัน'!$B117,'วางแผนBC,CJ'!V:V)+SUMIF(RD!$C:$C,'รับ-จ่าย ประจำวัน'!$B117,RD!V:V)+SUMIF('FG,ออนไล,คัดแยก'!$C:$C,'รับ-จ่าย ประจำวัน'!$B117,'FG,ออนไล,คัดแยก'!V:V)</f>
        <v>0</v>
      </c>
      <c r="BD117" s="16">
        <f>SUMIF(เตรียมส่วนผสม!$C:$C,'รับ-จ่าย ประจำวัน'!$B117,เตรียมส่วนผสม!W:W)+SUMIF(กวนไส้!$C:$C,'รับ-จ่าย ประจำวัน'!$B117,กวนไส้!W:W)+SUMIF(ผลิต1!$C:$C,'รับ-จ่าย ประจำวัน'!$B117,ผลิต1!W:W)+SUMIF(ผลิต2!$C:$C,'รับ-จ่าย ประจำวัน'!$B117,ผลิต2!W:W)+SUMIF(เส้นแต่งหน้าขนมเค้ก!$C:$C,'รับ-จ่าย ประจำวัน'!$B117,เส้นแต่งหน้าขนมเค้ก!W:W)+SUMIF(แพ็ค!$C:$C,'รับ-จ่าย ประจำวัน'!$B117,แพ็ค!W:W)+SUMIF(ธุรการ!$C:$C,'รับ-จ่าย ประจำวัน'!$B117,ธุรการ!W:W)+SUMIF(เส้นแต่งหน้าขนมปัง!$C:$C,'รับ-จ่าย ประจำวัน'!$B117,เส้นแต่งหน้าขนมปัง!W:W)+SUMIF('วางแผนBC,CJ'!$C:$C,'รับ-จ่าย ประจำวัน'!$B117,'วางแผนBC,CJ'!W:W)+SUMIF(RD!$C:$C,'รับ-จ่าย ประจำวัน'!$B117,RD!W:W)+SUMIF('FG,ออนไล,คัดแยก'!$C:$C,'รับ-จ่าย ประจำวัน'!$B117,'FG,ออนไล,คัดแยก'!W:W)</f>
        <v>0</v>
      </c>
      <c r="BE117" s="16">
        <f>SUMIF(เตรียมส่วนผสม!$C:$C,'รับ-จ่าย ประจำวัน'!$B117,เตรียมส่วนผสม!X:X)+SUMIF(กวนไส้!$C:$C,'รับ-จ่าย ประจำวัน'!$B117,กวนไส้!X:X)+SUMIF(ผลิต1!$C:$C,'รับ-จ่าย ประจำวัน'!$B117,ผลิต1!X:X)+SUMIF(ผลิต2!$C:$C,'รับ-จ่าย ประจำวัน'!$B117,ผลิต2!X:X)+SUMIF(เส้นแต่งหน้าขนมเค้ก!$C:$C,'รับ-จ่าย ประจำวัน'!$B117,เส้นแต่งหน้าขนมเค้ก!X:X)+SUMIF(แพ็ค!$C:$C,'รับ-จ่าย ประจำวัน'!$B117,แพ็ค!X:X)+SUMIF(ธุรการ!$C:$C,'รับ-จ่าย ประจำวัน'!$B117,ธุรการ!X:X)+SUMIF(เส้นแต่งหน้าขนมปัง!$C:$C,'รับ-จ่าย ประจำวัน'!$B117,เส้นแต่งหน้าขนมปัง!X:X)+SUMIF('วางแผนBC,CJ'!$C:$C,'รับ-จ่าย ประจำวัน'!$B117,'วางแผนBC,CJ'!X:X)+SUMIF(RD!$C:$C,'รับ-จ่าย ประจำวัน'!$B117,RD!X:X)+SUMIF('FG,ออนไล,คัดแยก'!$C:$C,'รับ-จ่าย ประจำวัน'!$B117,'FG,ออนไล,คัดแยก'!X:X)</f>
        <v>0</v>
      </c>
      <c r="BF117" s="16">
        <f>SUMIF(เตรียมส่วนผสม!$C:$C,'รับ-จ่าย ประจำวัน'!$B117,เตรียมส่วนผสม!Y:Y)+SUMIF(กวนไส้!$C:$C,'รับ-จ่าย ประจำวัน'!$B117,กวนไส้!Y:Y)+SUMIF(ผลิต1!$C:$C,'รับ-จ่าย ประจำวัน'!$B117,ผลิต1!Y:Y)+SUMIF(ผลิต2!$C:$C,'รับ-จ่าย ประจำวัน'!$B117,ผลิต2!Y:Y)+SUMIF(เส้นแต่งหน้าขนมเค้ก!$C:$C,'รับ-จ่าย ประจำวัน'!$B117,เส้นแต่งหน้าขนมเค้ก!Y:Y)+SUMIF(แพ็ค!$C:$C,'รับ-จ่าย ประจำวัน'!$B117,แพ็ค!Y:Y)+SUMIF(ธุรการ!$C:$C,'รับ-จ่าย ประจำวัน'!$B117,ธุรการ!Y:Y)+SUMIF(เส้นแต่งหน้าขนมปัง!$C:$C,'รับ-จ่าย ประจำวัน'!$B117,เส้นแต่งหน้าขนมปัง!Y:Y)+SUMIF('วางแผนBC,CJ'!$C:$C,'รับ-จ่าย ประจำวัน'!$B117,'วางแผนBC,CJ'!Y:Y)+SUMIF(RD!$C:$C,'รับ-จ่าย ประจำวัน'!$B117,RD!Y:Y)+SUMIF('FG,ออนไล,คัดแยก'!$C:$C,'รับ-จ่าย ประจำวัน'!$B117,'FG,ออนไล,คัดแยก'!Y:Y)</f>
        <v>0</v>
      </c>
      <c r="BG117" s="16">
        <f>SUMIF(เตรียมส่วนผสม!$C:$C,'รับ-จ่าย ประจำวัน'!$B117,เตรียมส่วนผสม!Z:Z)+SUMIF(กวนไส้!$C:$C,'รับ-จ่าย ประจำวัน'!$B117,กวนไส้!Z:Z)+SUMIF(ผลิต1!$C:$C,'รับ-จ่าย ประจำวัน'!$B117,ผลิต1!Z:Z)+SUMIF(ผลิต2!$C:$C,'รับ-จ่าย ประจำวัน'!$B117,ผลิต2!Z:Z)+SUMIF(เส้นแต่งหน้าขนมเค้ก!$C:$C,'รับ-จ่าย ประจำวัน'!$B117,เส้นแต่งหน้าขนมเค้ก!Z:Z)+SUMIF(แพ็ค!$C:$C,'รับ-จ่าย ประจำวัน'!$B117,แพ็ค!Z:Z)+SUMIF(ธุรการ!$C:$C,'รับ-จ่าย ประจำวัน'!$B117,ธุรการ!Z:Z)+SUMIF(เส้นแต่งหน้าขนมปัง!$C:$C,'รับ-จ่าย ประจำวัน'!$B117,เส้นแต่งหน้าขนมปัง!Z:Z)+SUMIF('วางแผนBC,CJ'!$C:$C,'รับ-จ่าย ประจำวัน'!$B117,'วางแผนBC,CJ'!Z:Z)+SUMIF(RD!$C:$C,'รับ-จ่าย ประจำวัน'!$B117,RD!Z:Z)+SUMIF('FG,ออนไล,คัดแยก'!$C:$C,'รับ-จ่าย ประจำวัน'!$B117,'FG,ออนไล,คัดแยก'!Z:Z)</f>
        <v>0</v>
      </c>
      <c r="BH117" s="16">
        <f>SUMIF(เตรียมส่วนผสม!$C:$C,'รับ-จ่าย ประจำวัน'!$B117,เตรียมส่วนผสม!AA:AA)+SUMIF(กวนไส้!$C:$C,'รับ-จ่าย ประจำวัน'!$B117,กวนไส้!AA:AA)+SUMIF(ผลิต1!$C:$C,'รับ-จ่าย ประจำวัน'!$B117,ผลิต1!AA:AA)+SUMIF(ผลิต2!$C:$C,'รับ-จ่าย ประจำวัน'!$B117,ผลิต2!AA:AA)+SUMIF(เส้นแต่งหน้าขนมเค้ก!$C:$C,'รับ-จ่าย ประจำวัน'!$B117,เส้นแต่งหน้าขนมเค้ก!AA:AA)+SUMIF(แพ็ค!$C:$C,'รับ-จ่าย ประจำวัน'!$B117,แพ็ค!AA:AA)+SUMIF(ธุรการ!$C:$C,'รับ-จ่าย ประจำวัน'!$B117,ธุรการ!AA:AA)+SUMIF(เส้นแต่งหน้าขนมปัง!$C:$C,'รับ-จ่าย ประจำวัน'!$B117,เส้นแต่งหน้าขนมปัง!AA:AA)+SUMIF('วางแผนBC,CJ'!$C:$C,'รับ-จ่าย ประจำวัน'!$B117,'วางแผนBC,CJ'!AA:AA)+SUMIF(RD!$C:$C,'รับ-จ่าย ประจำวัน'!$B117,RD!AA:AA)+SUMIF('FG,ออนไล,คัดแยก'!$C:$C,'รับ-จ่าย ประจำวัน'!$B117,'FG,ออนไล,คัดแยก'!AA:AA)</f>
        <v>0</v>
      </c>
      <c r="BI117" s="16">
        <f>SUMIF(เตรียมส่วนผสม!$C:$C,'รับ-จ่าย ประจำวัน'!$B117,เตรียมส่วนผสม!AB:AB)+SUMIF(กวนไส้!$C:$C,'รับ-จ่าย ประจำวัน'!$B117,กวนไส้!AB:AB)+SUMIF(ผลิต1!$C:$C,'รับ-จ่าย ประจำวัน'!$B117,ผลิต1!AB:AB)+SUMIF(ผลิต2!$C:$C,'รับ-จ่าย ประจำวัน'!$B117,ผลิต2!AB:AB)+SUMIF(เส้นแต่งหน้าขนมเค้ก!$C:$C,'รับ-จ่าย ประจำวัน'!$B117,เส้นแต่งหน้าขนมเค้ก!AB:AB)+SUMIF(แพ็ค!$C:$C,'รับ-จ่าย ประจำวัน'!$B117,แพ็ค!AB:AB)+SUMIF(ธุรการ!$C:$C,'รับ-จ่าย ประจำวัน'!$B117,ธุรการ!AB:AB)+SUMIF(เส้นแต่งหน้าขนมปัง!$C:$C,'รับ-จ่าย ประจำวัน'!$B117,เส้นแต่งหน้าขนมปัง!AB:AB)+SUMIF('วางแผนBC,CJ'!$C:$C,'รับ-จ่าย ประจำวัน'!$B117,'วางแผนBC,CJ'!AB:AB)+SUMIF(RD!$C:$C,'รับ-จ่าย ประจำวัน'!$B117,RD!AB:AB)+SUMIF('FG,ออนไล,คัดแยก'!$C:$C,'รับ-จ่าย ประจำวัน'!$B117,'FG,ออนไล,คัดแยก'!AB:AB)</f>
        <v>0</v>
      </c>
      <c r="BJ117" s="16">
        <f>SUMIF(เตรียมส่วนผสม!$C:$C,'รับ-จ่าย ประจำวัน'!$B117,เตรียมส่วนผสม!AC:AC)+SUMIF(กวนไส้!$C:$C,'รับ-จ่าย ประจำวัน'!$B117,กวนไส้!AC:AC)+SUMIF(ผลิต1!$C:$C,'รับ-จ่าย ประจำวัน'!$B117,ผลิต1!AC:AC)+SUMIF(ผลิต2!$C:$C,'รับ-จ่าย ประจำวัน'!$B117,ผลิต2!AC:AC)+SUMIF(เส้นแต่งหน้าขนมเค้ก!$C:$C,'รับ-จ่าย ประจำวัน'!$B117,เส้นแต่งหน้าขนมเค้ก!AC:AC)+SUMIF(แพ็ค!$C:$C,'รับ-จ่าย ประจำวัน'!$B117,แพ็ค!AC:AC)+SUMIF(ธุรการ!$C:$C,'รับ-จ่าย ประจำวัน'!$B117,ธุรการ!AC:AC)+SUMIF(เส้นแต่งหน้าขนมปัง!$C:$C,'รับ-จ่าย ประจำวัน'!$B117,เส้นแต่งหน้าขนมปัง!AC:AC)+SUMIF('วางแผนBC,CJ'!$C:$C,'รับ-จ่าย ประจำวัน'!$B117,'วางแผนBC,CJ'!AC:AC)+SUMIF(RD!$C:$C,'รับ-จ่าย ประจำวัน'!$B117,RD!AC:AC)+SUMIF('FG,ออนไล,คัดแยก'!$C:$C,'รับ-จ่าย ประจำวัน'!$B117,'FG,ออนไล,คัดแยก'!AC:AC)</f>
        <v>0</v>
      </c>
      <c r="BK117" s="16">
        <f>SUMIF(เตรียมส่วนผสม!$C:$C,'รับ-จ่าย ประจำวัน'!$B117,เตรียมส่วนผสม!AD:AD)+SUMIF(กวนไส้!$C:$C,'รับ-จ่าย ประจำวัน'!$B117,กวนไส้!AD:AD)+SUMIF(ผลิต1!$C:$C,'รับ-จ่าย ประจำวัน'!$B117,ผลิต1!AD:AD)+SUMIF(ผลิต2!$C:$C,'รับ-จ่าย ประจำวัน'!$B117,ผลิต2!AD:AD)+SUMIF(เส้นแต่งหน้าขนมเค้ก!$C:$C,'รับ-จ่าย ประจำวัน'!$B117,เส้นแต่งหน้าขนมเค้ก!AD:AD)+SUMIF(แพ็ค!$C:$C,'รับ-จ่าย ประจำวัน'!$B117,แพ็ค!AD:AD)+SUMIF(ธุรการ!$C:$C,'รับ-จ่าย ประจำวัน'!$B117,ธุรการ!AD:AD)+SUMIF(เส้นแต่งหน้าขนมปัง!$C:$C,'รับ-จ่าย ประจำวัน'!$B117,เส้นแต่งหน้าขนมปัง!AD:AD)+SUMIF('วางแผนBC,CJ'!$C:$C,'รับ-จ่าย ประจำวัน'!$B117,'วางแผนBC,CJ'!AD:AD)+SUMIF(RD!$C:$C,'รับ-จ่าย ประจำวัน'!$B117,RD!AD:AD)+SUMIF('FG,ออนไล,คัดแยก'!$C:$C,'รับ-จ่าย ประจำวัน'!$B117,'FG,ออนไล,คัดแยก'!AD:AD)</f>
        <v>0</v>
      </c>
      <c r="BL117" s="16">
        <f>SUMIF(เตรียมส่วนผสม!$C:$C,'รับ-จ่าย ประจำวัน'!$B117,เตรียมส่วนผสม!AE:AE)+SUMIF(กวนไส้!$C:$C,'รับ-จ่าย ประจำวัน'!$B117,กวนไส้!AE:AE)+SUMIF(ผลิต1!$C:$C,'รับ-จ่าย ประจำวัน'!$B117,ผลิต1!AE:AE)+SUMIF(ผลิต2!$C:$C,'รับ-จ่าย ประจำวัน'!$B117,ผลิต2!AE:AE)+SUMIF(เส้นแต่งหน้าขนมเค้ก!$C:$C,'รับ-จ่าย ประจำวัน'!$B117,เส้นแต่งหน้าขนมเค้ก!AE:AE)+SUMIF(แพ็ค!$C:$C,'รับ-จ่าย ประจำวัน'!$B117,แพ็ค!AE:AE)+SUMIF(ธุรการ!$C:$C,'รับ-จ่าย ประจำวัน'!$B117,ธุรการ!AE:AE)+SUMIF(เส้นแต่งหน้าขนมปัง!$C:$C,'รับ-จ่าย ประจำวัน'!$B117,เส้นแต่งหน้าขนมปัง!AE:AE)+SUMIF('วางแผนBC,CJ'!$C:$C,'รับ-จ่าย ประจำวัน'!$B117,'วางแผนBC,CJ'!AE:AE)+SUMIF(RD!$C:$C,'รับ-จ่าย ประจำวัน'!$B117,RD!AE:AE)+SUMIF('FG,ออนไล,คัดแยก'!$C:$C,'รับ-จ่าย ประจำวัน'!$B117,'FG,ออนไล,คัดแยก'!AE:AE)</f>
        <v>0</v>
      </c>
      <c r="BM117" s="16">
        <f>SUMIF(เตรียมส่วนผสม!$C:$C,'รับ-จ่าย ประจำวัน'!$B117,เตรียมส่วนผสม!AF:AF)+SUMIF(กวนไส้!$C:$C,'รับ-จ่าย ประจำวัน'!$B117,กวนไส้!AF:AF)+SUMIF(ผลิต1!$C:$C,'รับ-จ่าย ประจำวัน'!$B117,ผลิต1!AF:AF)+SUMIF(ผลิต2!$C:$C,'รับ-จ่าย ประจำวัน'!$B117,ผลิต2!AF:AF)+SUMIF(เส้นแต่งหน้าขนมเค้ก!$C:$C,'รับ-จ่าย ประจำวัน'!$B117,เส้นแต่งหน้าขนมเค้ก!AF:AF)+SUMIF(แพ็ค!$C:$C,'รับ-จ่าย ประจำวัน'!$B117,แพ็ค!AF:AF)+SUMIF(ธุรการ!$C:$C,'รับ-จ่าย ประจำวัน'!$B117,ธุรการ!AF:AF)+SUMIF(เส้นแต่งหน้าขนมปัง!$C:$C,'รับ-จ่าย ประจำวัน'!$B117,เส้นแต่งหน้าขนมปัง!AF:AF)+SUMIF('วางแผนBC,CJ'!$C:$C,'รับ-จ่าย ประจำวัน'!$B117,'วางแผนBC,CJ'!AF:AF)+SUMIF(RD!$C:$C,'รับ-จ่าย ประจำวัน'!$B117,RD!AF:AF)+SUMIF('FG,ออนไล,คัดแยก'!$C:$C,'รับ-จ่าย ประจำวัน'!$B117,'FG,ออนไล,คัดแยก'!AF:AF)</f>
        <v>0</v>
      </c>
      <c r="BN117" s="16">
        <f>SUMIF(เตรียมส่วนผสม!$C:$C,'รับ-จ่าย ประจำวัน'!$B117,เตรียมส่วนผสม!AG:AG)+SUMIF(กวนไส้!$C:$C,'รับ-จ่าย ประจำวัน'!$B117,กวนไส้!AG:AG)+SUMIF(ผลิต1!$C:$C,'รับ-จ่าย ประจำวัน'!$B117,ผลิต1!AG:AG)+SUMIF(ผลิต2!$C:$C,'รับ-จ่าย ประจำวัน'!$B117,ผลิต2!AG:AG)+SUMIF(เส้นแต่งหน้าขนมเค้ก!$C:$C,'รับ-จ่าย ประจำวัน'!$B117,เส้นแต่งหน้าขนมเค้ก!AG:AG)+SUMIF(แพ็ค!$C:$C,'รับ-จ่าย ประจำวัน'!$B117,แพ็ค!AG:AG)+SUMIF(ธุรการ!$C:$C,'รับ-จ่าย ประจำวัน'!$B117,ธุรการ!AG:AG)+SUMIF(เส้นแต่งหน้าขนมปัง!$C:$C,'รับ-จ่าย ประจำวัน'!$B117,เส้นแต่งหน้าขนมปัง!AG:AG)+SUMIF('วางแผนBC,CJ'!$C:$C,'รับ-จ่าย ประจำวัน'!$B117,'วางแผนBC,CJ'!AG:AG)+SUMIF(RD!$C:$C,'รับ-จ่าย ประจำวัน'!$B117,RD!AG:AG)+SUMIF('FG,ออนไล,คัดแยก'!$C:$C,'รับ-จ่าย ประจำวัน'!$B117,'FG,ออนไล,คัดแยก'!AG:AG)</f>
        <v>0</v>
      </c>
      <c r="BO117" s="16">
        <f>SUMIF(เตรียมส่วนผสม!$C:$C,'รับ-จ่าย ประจำวัน'!$B117,เตรียมส่วนผสม!AH:AH)+SUMIF(กวนไส้!$C:$C,'รับ-จ่าย ประจำวัน'!$B117,กวนไส้!AH:AH)+SUMIF(ผลิต1!$C:$C,'รับ-จ่าย ประจำวัน'!$B117,ผลิต1!AH:AH)+SUMIF(ผลิต2!$C:$C,'รับ-จ่าย ประจำวัน'!$B117,ผลิต2!AH:AH)+SUMIF(เส้นแต่งหน้าขนมเค้ก!$C:$C,'รับ-จ่าย ประจำวัน'!$B117,เส้นแต่งหน้าขนมเค้ก!AH:AH)+SUMIF(แพ็ค!$C:$C,'รับ-จ่าย ประจำวัน'!$B117,แพ็ค!AH:AH)+SUMIF(ธุรการ!$C:$C,'รับ-จ่าย ประจำวัน'!$B117,ธุรการ!AH:AH)+SUMIF(เส้นแต่งหน้าขนมปัง!$C:$C,'รับ-จ่าย ประจำวัน'!$B117,เส้นแต่งหน้าขนมปัง!AH:AH)+SUMIF('วางแผนBC,CJ'!$C:$C,'รับ-จ่าย ประจำวัน'!$B117,'วางแผนBC,CJ'!AH:AH)+SUMIF(RD!$C:$C,'รับ-จ่าย ประจำวัน'!$B117,RD!AH:AH)+SUMIF('FG,ออนไล,คัดแยก'!$C:$C,'รับ-จ่าย ประจำวัน'!$B117,'FG,ออนไล,คัดแยก'!AH:AH)</f>
        <v>0</v>
      </c>
      <c r="BP117" s="16">
        <f>SUMIF(เตรียมส่วนผสม!$C:$C,'รับ-จ่าย ประจำวัน'!$B117,เตรียมส่วนผสม!AI:AI)+SUMIF(กวนไส้!$C:$C,'รับ-จ่าย ประจำวัน'!$B117,กวนไส้!AI:AI)+SUMIF(ผลิต1!$C:$C,'รับ-จ่าย ประจำวัน'!$B117,ผลิต1!AI:AI)+SUMIF(ผลิต2!$C:$C,'รับ-จ่าย ประจำวัน'!$B117,ผลิต2!AI:AI)+SUMIF(เส้นแต่งหน้าขนมเค้ก!$C:$C,'รับ-จ่าย ประจำวัน'!$B117,เส้นแต่งหน้าขนมเค้ก!AI:AI)+SUMIF(แพ็ค!$C:$C,'รับ-จ่าย ประจำวัน'!$B117,แพ็ค!AI:AI)+SUMIF(ธุรการ!$C:$C,'รับ-จ่าย ประจำวัน'!$B117,ธุรการ!AI:AI)+SUMIF(เส้นแต่งหน้าขนมปัง!$C:$C,'รับ-จ่าย ประจำวัน'!$B117,เส้นแต่งหน้าขนมปัง!AI:AI)+SUMIF('วางแผนBC,CJ'!$C:$C,'รับ-จ่าย ประจำวัน'!$B117,'วางแผนBC,CJ'!AI:AI)+SUMIF(RD!$C:$C,'รับ-จ่าย ประจำวัน'!$B117,RD!AI:AI)+SUMIF('FG,ออนไล,คัดแยก'!$C:$C,'รับ-จ่าย ประจำวัน'!$B117,'FG,ออนไล,คัดแยก'!AI:AI)</f>
        <v>0</v>
      </c>
      <c r="BQ117" s="16">
        <f>SUMIF(เตรียมส่วนผสม!$C:$C,'รับ-จ่าย ประจำวัน'!$B117,เตรียมส่วนผสม!AJ:AJ)+SUMIF(กวนไส้!$C:$C,'รับ-จ่าย ประจำวัน'!$B117,กวนไส้!AJ:AJ)+SUMIF(ผลิต1!$C:$C,'รับ-จ่าย ประจำวัน'!$B117,ผลิต1!AJ:AJ)+SUMIF(ผลิต2!$C:$C,'รับ-จ่าย ประจำวัน'!$B117,ผลิต2!AJ:AJ)+SUMIF(เส้นแต่งหน้าขนมเค้ก!$C:$C,'รับ-จ่าย ประจำวัน'!$B117,เส้นแต่งหน้าขนมเค้ก!AJ:AJ)+SUMIF(แพ็ค!$C:$C,'รับ-จ่าย ประจำวัน'!$B117,แพ็ค!AJ:AJ)+SUMIF(ธุรการ!$C:$C,'รับ-จ่าย ประจำวัน'!$B117,ธุรการ!AJ:AJ)+SUMIF(เส้นแต่งหน้าขนมปัง!$C:$C,'รับ-จ่าย ประจำวัน'!$B117,เส้นแต่งหน้าขนมปัง!AJ:AJ)+SUMIF('วางแผนBC,CJ'!$C:$C,'รับ-จ่าย ประจำวัน'!$B117,'วางแผนBC,CJ'!AJ:AJ)+SUMIF(RD!$C:$C,'รับ-จ่าย ประจำวัน'!$B117,RD!AJ:AJ)+SUMIF('FG,ออนไล,คัดแยก'!$C:$C,'รับ-จ่าย ประจำวัน'!$B117,'FG,ออนไล,คัดแยก'!AJ:AJ)</f>
        <v>0</v>
      </c>
      <c r="BR117" s="16">
        <f>SUMIF(เตรียมส่วนผสม!$C:$C,'รับ-จ่าย ประจำวัน'!$B117,เตรียมส่วนผสม!AK:AK)+SUMIF(กวนไส้!$C:$C,'รับ-จ่าย ประจำวัน'!$B117,กวนไส้!AK:AK)+SUMIF(ผลิต1!$C:$C,'รับ-จ่าย ประจำวัน'!$B117,ผลิต1!AK:AK)+SUMIF(ผลิต2!$C:$C,'รับ-จ่าย ประจำวัน'!$B117,ผลิต2!AK:AK)+SUMIF(เส้นแต่งหน้าขนมเค้ก!$C:$C,'รับ-จ่าย ประจำวัน'!$B117,เส้นแต่งหน้าขนมเค้ก!AK:AK)+SUMIF(แพ็ค!$C:$C,'รับ-จ่าย ประจำวัน'!$B117,แพ็ค!AK:AK)+SUMIF(ธุรการ!$C:$C,'รับ-จ่าย ประจำวัน'!$B117,ธุรการ!AK:AK)+SUMIF(เส้นแต่งหน้าขนมปัง!$C:$C,'รับ-จ่าย ประจำวัน'!$B117,เส้นแต่งหน้าขนมปัง!AK:AK)+SUMIF('วางแผนBC,CJ'!$C:$C,'รับ-จ่าย ประจำวัน'!$B117,'วางแผนBC,CJ'!AK:AK)+SUMIF(RD!$C:$C,'รับ-จ่าย ประจำวัน'!$B117,RD!AK:AK)+SUMIF('FG,ออนไล,คัดแยก'!$C:$C,'รับ-จ่าย ประจำวัน'!$B117,'FG,ออนไล,คัดแยก'!AK:AK)</f>
        <v>0</v>
      </c>
      <c r="BS117" s="16">
        <f>SUMIF(เตรียมส่วนผสม!$C:$C,'รับ-จ่าย ประจำวัน'!$B117,เตรียมส่วนผสม!AL:AL)+SUMIF(กวนไส้!$C:$C,'รับ-จ่าย ประจำวัน'!$B117,กวนไส้!AL:AL)+SUMIF(ผลิต1!$C:$C,'รับ-จ่าย ประจำวัน'!$B117,ผลิต1!AL:AL)+SUMIF(ผลิต2!$C:$C,'รับ-จ่าย ประจำวัน'!$B117,ผลิต2!AL:AL)+SUMIF(เส้นแต่งหน้าขนมเค้ก!$C:$C,'รับ-จ่าย ประจำวัน'!$B117,เส้นแต่งหน้าขนมเค้ก!AL:AL)+SUMIF(แพ็ค!$C:$C,'รับ-จ่าย ประจำวัน'!$B117,แพ็ค!AL:AL)+SUMIF(ธุรการ!$C:$C,'รับ-จ่าย ประจำวัน'!$B117,ธุรการ!AL:AL)+SUMIF(เส้นแต่งหน้าขนมปัง!$C:$C,'รับ-จ่าย ประจำวัน'!$B117,เส้นแต่งหน้าขนมปัง!AL:AL)+SUMIF('วางแผนBC,CJ'!$C:$C,'รับ-จ่าย ประจำวัน'!$B117,'วางแผนBC,CJ'!AL:AL)+SUMIF(RD!$C:$C,'รับ-จ่าย ประจำวัน'!$B117,RD!AL:AL)+SUMIF('FG,ออนไล,คัดแยก'!$C:$C,'รับ-จ่าย ประจำวัน'!$B117,'FG,ออนไล,คัดแยก'!AL:AL)</f>
        <v>0</v>
      </c>
      <c r="BT117" s="18">
        <f t="shared" si="20"/>
        <v>0</v>
      </c>
      <c r="BU117" s="116"/>
      <c r="BV117" s="146">
        <f t="shared" si="21"/>
        <v>24</v>
      </c>
      <c r="BW117" s="183">
        <v>30</v>
      </c>
      <c r="BX117" s="172">
        <f t="shared" si="25"/>
        <v>0</v>
      </c>
      <c r="BY117" s="188" t="e">
        <f t="shared" si="22"/>
        <v>#DIV/0!</v>
      </c>
      <c r="BZ117" s="180" t="e">
        <f t="shared" ca="1" si="23"/>
        <v>#DIV/0!</v>
      </c>
      <c r="CA117" s="93"/>
      <c r="CB117" s="93"/>
      <c r="CC117" s="93"/>
      <c r="CD117" s="93"/>
      <c r="CE117" s="93"/>
      <c r="CF117" s="93"/>
      <c r="CG117" s="93"/>
      <c r="CH117" s="93"/>
      <c r="CI117" s="93"/>
      <c r="CJ117" s="94"/>
      <c r="CK117" s="9">
        <f t="shared" si="24"/>
        <v>24</v>
      </c>
    </row>
    <row r="118" spans="1:89" x14ac:dyDescent="0.5">
      <c r="A118" s="149" t="s">
        <v>1146</v>
      </c>
      <c r="B118" s="34" t="s">
        <v>1871</v>
      </c>
      <c r="C118" s="154" t="s">
        <v>1882</v>
      </c>
      <c r="D118" s="141" t="s">
        <v>1010</v>
      </c>
      <c r="E118" s="25"/>
      <c r="F118" s="132"/>
      <c r="G118" s="25"/>
      <c r="H118" s="12">
        <v>221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11"/>
      <c r="AF118" s="11"/>
      <c r="AG118" s="11"/>
      <c r="AH118" s="11"/>
      <c r="AI118" s="25"/>
      <c r="AJ118" s="25"/>
      <c r="AK118" s="25"/>
      <c r="AL118" s="25"/>
      <c r="AM118" s="25"/>
      <c r="AN118" s="15">
        <f t="shared" si="19"/>
        <v>0</v>
      </c>
      <c r="AO118" s="16">
        <f>SUMIF(เตรียมส่วนผสม!$C:$C,'รับ-จ่าย ประจำวัน'!$B118,เตรียมส่วนผสม!H:H)+SUMIF(กวนไส้!$C:$C,'รับ-จ่าย ประจำวัน'!$B118,กวนไส้!H:H)+SUMIF(ผลิต1!$C:$C,'รับ-จ่าย ประจำวัน'!$B118,ผลิต1!H:H)+SUMIF(ผลิต2!$C:$C,'รับ-จ่าย ประจำวัน'!$B118,ผลิต2!H:H)+SUMIF(เส้นแต่งหน้าขนมเค้ก!$C:$C,'รับ-จ่าย ประจำวัน'!$B118,เส้นแต่งหน้าขนมเค้ก!H:H)+SUMIF(แพ็ค!$C:$C,'รับ-จ่าย ประจำวัน'!$B118,แพ็ค!H:H)+SUMIF(ธุรการ!$C:$C,'รับ-จ่าย ประจำวัน'!$B118,ธุรการ!H:H)+SUMIF(เส้นแต่งหน้าขนมปัง!$C:$C,'รับ-จ่าย ประจำวัน'!$B118,เส้นแต่งหน้าขนมปัง!H:H)+SUMIF('วางแผนBC,CJ'!$C:$C,'รับ-จ่าย ประจำวัน'!$B118,'วางแผนBC,CJ'!H:H)+SUMIF(RD!$C:$C,'รับ-จ่าย ประจำวัน'!$B118,RD!H:H)+SUMIF('FG,ออนไล,คัดแยก'!$C:$C,'รับ-จ่าย ประจำวัน'!$B118,'FG,ออนไล,คัดแยก'!H:H)</f>
        <v>2</v>
      </c>
      <c r="AP118" s="16">
        <f>SUMIF(เตรียมส่วนผสม!$C:$C,'รับ-จ่าย ประจำวัน'!$B118,เตรียมส่วนผสม!I:I)+SUMIF(กวนไส้!$C:$C,'รับ-จ่าย ประจำวัน'!$B118,กวนไส้!I:I)+SUMIF(ผลิต1!$C:$C,'รับ-จ่าย ประจำวัน'!$B118,ผลิต1!I:I)+SUMIF(ผลิต2!$C:$C,'รับ-จ่าย ประจำวัน'!$B118,ผลิต2!I:I)+SUMIF(เส้นแต่งหน้าขนมเค้ก!$C:$C,'รับ-จ่าย ประจำวัน'!$B118,เส้นแต่งหน้าขนมเค้ก!I:I)+SUMIF(แพ็ค!$C:$C,'รับ-จ่าย ประจำวัน'!$B118,แพ็ค!I:I)+SUMIF(ธุรการ!$C:$C,'รับ-จ่าย ประจำวัน'!$B118,ธุรการ!I:I)+SUMIF(เส้นแต่งหน้าขนมปัง!$C:$C,'รับ-จ่าย ประจำวัน'!$B118,เส้นแต่งหน้าขนมปัง!I:I)+SUMIF('วางแผนBC,CJ'!$C:$C,'รับ-จ่าย ประจำวัน'!$B118,'วางแผนBC,CJ'!I:I)+SUMIF(RD!$C:$C,'รับ-จ่าย ประจำวัน'!$B118,RD!I:I)+SUMIF('FG,ออนไล,คัดแยก'!$C:$C,'รับ-จ่าย ประจำวัน'!$B118,'FG,ออนไล,คัดแยก'!I:I)</f>
        <v>0</v>
      </c>
      <c r="AQ118" s="16">
        <f>SUMIF(เตรียมส่วนผสม!$C:$C,'รับ-จ่าย ประจำวัน'!$B118,เตรียมส่วนผสม!J:J)+SUMIF(กวนไส้!$C:$C,'รับ-จ่าย ประจำวัน'!$B118,กวนไส้!J:J)+SUMIF(ผลิต1!$C:$C,'รับ-จ่าย ประจำวัน'!$B118,ผลิต1!J:J)+SUMIF(ผลิต2!$C:$C,'รับ-จ่าย ประจำวัน'!$B118,ผลิต2!J:J)+SUMIF(เส้นแต่งหน้าขนมเค้ก!$C:$C,'รับ-จ่าย ประจำวัน'!$B118,เส้นแต่งหน้าขนมเค้ก!J:J)+SUMIF(แพ็ค!$C:$C,'รับ-จ่าย ประจำวัน'!$B118,แพ็ค!J:J)+SUMIF(ธุรการ!$C:$C,'รับ-จ่าย ประจำวัน'!$B118,ธุรการ!J:J)+SUMIF(เส้นแต่งหน้าขนมปัง!$C:$C,'รับ-จ่าย ประจำวัน'!$B118,เส้นแต่งหน้าขนมปัง!J:J)+SUMIF('วางแผนBC,CJ'!$C:$C,'รับ-จ่าย ประจำวัน'!$B118,'วางแผนBC,CJ'!J:J)+SUMIF(RD!$C:$C,'รับ-จ่าย ประจำวัน'!$B118,RD!J:J)+SUMIF('FG,ออนไล,คัดแยก'!$C:$C,'รับ-จ่าย ประจำวัน'!$B118,'FG,ออนไล,คัดแยก'!J:J)</f>
        <v>0</v>
      </c>
      <c r="AR118" s="16">
        <f>SUMIF(เตรียมส่วนผสม!$C:$C,'รับ-จ่าย ประจำวัน'!$B118,เตรียมส่วนผสม!K:K)+SUMIF(กวนไส้!$C:$C,'รับ-จ่าย ประจำวัน'!$B118,กวนไส้!K:K)+SUMIF(ผลิต1!$C:$C,'รับ-จ่าย ประจำวัน'!$B118,ผลิต1!K:K)+SUMIF(ผลิต2!$C:$C,'รับ-จ่าย ประจำวัน'!$B118,ผลิต2!K:K)+SUMIF(เส้นแต่งหน้าขนมเค้ก!$C:$C,'รับ-จ่าย ประจำวัน'!$B118,เส้นแต่งหน้าขนมเค้ก!K:K)+SUMIF(แพ็ค!$C:$C,'รับ-จ่าย ประจำวัน'!$B118,แพ็ค!K:K)+SUMIF(ธุรการ!$C:$C,'รับ-จ่าย ประจำวัน'!$B118,ธุรการ!K:K)+SUMIF(เส้นแต่งหน้าขนมปัง!$C:$C,'รับ-จ่าย ประจำวัน'!$B118,เส้นแต่งหน้าขนมปัง!K:K)+SUMIF('วางแผนBC,CJ'!$C:$C,'รับ-จ่าย ประจำวัน'!$B118,'วางแผนBC,CJ'!K:K)+SUMIF(RD!$C:$C,'รับ-จ่าย ประจำวัน'!$B118,RD!K:K)+SUMIF('FG,ออนไล,คัดแยก'!$C:$C,'รับ-จ่าย ประจำวัน'!$B118,'FG,ออนไล,คัดแยก'!K:K)</f>
        <v>0</v>
      </c>
      <c r="AS118" s="16">
        <f>SUMIF(เตรียมส่วนผสม!$C:$C,'รับ-จ่าย ประจำวัน'!$B118,เตรียมส่วนผสม!L:L)+SUMIF(กวนไส้!$C:$C,'รับ-จ่าย ประจำวัน'!$B118,กวนไส้!L:L)+SUMIF(ผลิต1!$C:$C,'รับ-จ่าย ประจำวัน'!$B118,ผลิต1!L:L)+SUMIF(ผลิต2!$C:$C,'รับ-จ่าย ประจำวัน'!$B118,ผลิต2!L:L)+SUMIF(เส้นแต่งหน้าขนมเค้ก!$C:$C,'รับ-จ่าย ประจำวัน'!$B118,เส้นแต่งหน้าขนมเค้ก!L:L)+SUMIF(แพ็ค!$C:$C,'รับ-จ่าย ประจำวัน'!$B118,แพ็ค!L:L)+SUMIF(ธุรการ!$C:$C,'รับ-จ่าย ประจำวัน'!$B118,ธุรการ!L:L)+SUMIF(เส้นแต่งหน้าขนมปัง!$C:$C,'รับ-จ่าย ประจำวัน'!$B118,เส้นแต่งหน้าขนมปัง!L:L)+SUMIF('วางแผนBC,CJ'!$C:$C,'รับ-จ่าย ประจำวัน'!$B118,'วางแผนBC,CJ'!L:L)+SUMIF(RD!$C:$C,'รับ-จ่าย ประจำวัน'!$B118,RD!L:L)+SUMIF('FG,ออนไล,คัดแยก'!$C:$C,'รับ-จ่าย ประจำวัน'!$B118,'FG,ออนไล,คัดแยก'!L:L)</f>
        <v>6</v>
      </c>
      <c r="AT118" s="16">
        <f>SUMIF(เตรียมส่วนผสม!$C:$C,'รับ-จ่าย ประจำวัน'!$B118,เตรียมส่วนผสม!M:M)+SUMIF(กวนไส้!$C:$C,'รับ-จ่าย ประจำวัน'!$B118,กวนไส้!M:M)+SUMIF(ผลิต1!$C:$C,'รับ-จ่าย ประจำวัน'!$B118,ผลิต1!M:M)+SUMIF(ผลิต2!$C:$C,'รับ-จ่าย ประจำวัน'!$B118,ผลิต2!M:M)+SUMIF(เส้นแต่งหน้าขนมเค้ก!$C:$C,'รับ-จ่าย ประจำวัน'!$B118,เส้นแต่งหน้าขนมเค้ก!M:M)+SUMIF(แพ็ค!$C:$C,'รับ-จ่าย ประจำวัน'!$B118,แพ็ค!M:M)+SUMIF(ธุรการ!$C:$C,'รับ-จ่าย ประจำวัน'!$B118,ธุรการ!M:M)+SUMIF(เส้นแต่งหน้าขนมปัง!$C:$C,'รับ-จ่าย ประจำวัน'!$B118,เส้นแต่งหน้าขนมปัง!M:M)+SUMIF('วางแผนBC,CJ'!$C:$C,'รับ-จ่าย ประจำวัน'!$B118,'วางแผนBC,CJ'!M:M)+SUMIF(RD!$C:$C,'รับ-จ่าย ประจำวัน'!$B118,RD!M:M)+SUMIF('FG,ออนไล,คัดแยก'!$C:$C,'รับ-จ่าย ประจำวัน'!$B118,'FG,ออนไล,คัดแยก'!M:M)</f>
        <v>0</v>
      </c>
      <c r="AU118" s="16">
        <f>SUMIF(เตรียมส่วนผสม!$C:$C,'รับ-จ่าย ประจำวัน'!$B118,เตรียมส่วนผสม!N:N)+SUMIF(กวนไส้!$C:$C,'รับ-จ่าย ประจำวัน'!$B118,กวนไส้!N:N)+SUMIF(ผลิต1!$C:$C,'รับ-จ่าย ประจำวัน'!$B118,ผลิต1!N:N)+SUMIF(ผลิต2!$C:$C,'รับ-จ่าย ประจำวัน'!$B118,ผลิต2!N:N)+SUMIF(เส้นแต่งหน้าขนมเค้ก!$C:$C,'รับ-จ่าย ประจำวัน'!$B118,เส้นแต่งหน้าขนมเค้ก!N:N)+SUMIF(แพ็ค!$C:$C,'รับ-จ่าย ประจำวัน'!$B118,แพ็ค!N:N)+SUMIF(ธุรการ!$C:$C,'รับ-จ่าย ประจำวัน'!$B118,ธุรการ!N:N)+SUMIF(เส้นแต่งหน้าขนมปัง!$C:$C,'รับ-จ่าย ประจำวัน'!$B118,เส้นแต่งหน้าขนมปัง!N:N)+SUMIF('วางแผนBC,CJ'!$C:$C,'รับ-จ่าย ประจำวัน'!$B118,'วางแผนBC,CJ'!N:N)+SUMIF(RD!$C:$C,'รับ-จ่าย ประจำวัน'!$B118,RD!N:N)+SUMIF('FG,ออนไล,คัดแยก'!$C:$C,'รับ-จ่าย ประจำวัน'!$B118,'FG,ออนไล,คัดแยก'!N:N)</f>
        <v>0</v>
      </c>
      <c r="AV118" s="16">
        <f>SUMIF(เตรียมส่วนผสม!$C:$C,'รับ-จ่าย ประจำวัน'!$B118,เตรียมส่วนผสม!O:O)+SUMIF(กวนไส้!$C:$C,'รับ-จ่าย ประจำวัน'!$B118,กวนไส้!O:O)+SUMIF(ผลิต1!$C:$C,'รับ-จ่าย ประจำวัน'!$B118,ผลิต1!O:O)+SUMIF(ผลิต2!$C:$C,'รับ-จ่าย ประจำวัน'!$B118,ผลิต2!O:O)+SUMIF(เส้นแต่งหน้าขนมเค้ก!$C:$C,'รับ-จ่าย ประจำวัน'!$B118,เส้นแต่งหน้าขนมเค้ก!O:O)+SUMIF(แพ็ค!$C:$C,'รับ-จ่าย ประจำวัน'!$B118,แพ็ค!O:O)+SUMIF(ธุรการ!$C:$C,'รับ-จ่าย ประจำวัน'!$B118,ธุรการ!O:O)+SUMIF(เส้นแต่งหน้าขนมปัง!$C:$C,'รับ-จ่าย ประจำวัน'!$B118,เส้นแต่งหน้าขนมปัง!O:O)+SUMIF('วางแผนBC,CJ'!$C:$C,'รับ-จ่าย ประจำวัน'!$B118,'วางแผนBC,CJ'!O:O)+SUMIF(RD!$C:$C,'รับ-จ่าย ประจำวัน'!$B118,RD!O:O)+SUMIF('FG,ออนไล,คัดแยก'!$C:$C,'รับ-จ่าย ประจำวัน'!$B118,'FG,ออนไล,คัดแยก'!O:O)</f>
        <v>0</v>
      </c>
      <c r="AW118" s="16">
        <f>SUMIF(เตรียมส่วนผสม!$C:$C,'รับ-จ่าย ประจำวัน'!$B118,เตรียมส่วนผสม!P:P)+SUMIF(กวนไส้!$C:$C,'รับ-จ่าย ประจำวัน'!$B118,กวนไส้!P:P)+SUMIF(ผลิต1!$C:$C,'รับ-จ่าย ประจำวัน'!$B118,ผลิต1!P:P)+SUMIF(ผลิต2!$C:$C,'รับ-จ่าย ประจำวัน'!$B118,ผลิต2!P:P)+SUMIF(เส้นแต่งหน้าขนมเค้ก!$C:$C,'รับ-จ่าย ประจำวัน'!$B118,เส้นแต่งหน้าขนมเค้ก!P:P)+SUMIF(แพ็ค!$C:$C,'รับ-จ่าย ประจำวัน'!$B118,แพ็ค!P:P)+SUMIF(ธุรการ!$C:$C,'รับ-จ่าย ประจำวัน'!$B118,ธุรการ!P:P)+SUMIF(เส้นแต่งหน้าขนมปัง!$C:$C,'รับ-จ่าย ประจำวัน'!$B118,เส้นแต่งหน้าขนมปัง!P:P)+SUMIF('วางแผนBC,CJ'!$C:$C,'รับ-จ่าย ประจำวัน'!$B118,'วางแผนBC,CJ'!P:P)+SUMIF(RD!$C:$C,'รับ-จ่าย ประจำวัน'!$B118,RD!P:P)+SUMIF('FG,ออนไล,คัดแยก'!$C:$C,'รับ-จ่าย ประจำวัน'!$B118,'FG,ออนไล,คัดแยก'!P:P)</f>
        <v>0</v>
      </c>
      <c r="AX118" s="16">
        <f>SUMIF(เตรียมส่วนผสม!$C:$C,'รับ-จ่าย ประจำวัน'!$B118,เตรียมส่วนผสม!Q:Q)+SUMIF(กวนไส้!$C:$C,'รับ-จ่าย ประจำวัน'!$B118,กวนไส้!Q:Q)+SUMIF(ผลิต1!$C:$C,'รับ-จ่าย ประจำวัน'!$B118,ผลิต1!Q:Q)+SUMIF(ผลิต2!$C:$C,'รับ-จ่าย ประจำวัน'!$B118,ผลิต2!Q:Q)+SUMIF(เส้นแต่งหน้าขนมเค้ก!$C:$C,'รับ-จ่าย ประจำวัน'!$B118,เส้นแต่งหน้าขนมเค้ก!Q:Q)+SUMIF(แพ็ค!$C:$C,'รับ-จ่าย ประจำวัน'!$B118,แพ็ค!Q:Q)+SUMIF(ธุรการ!$C:$C,'รับ-จ่าย ประจำวัน'!$B118,ธุรการ!Q:Q)+SUMIF(เส้นแต่งหน้าขนมปัง!$C:$C,'รับ-จ่าย ประจำวัน'!$B118,เส้นแต่งหน้าขนมปัง!Q:Q)+SUMIF('วางแผนBC,CJ'!$C:$C,'รับ-จ่าย ประจำวัน'!$B118,'วางแผนBC,CJ'!Q:Q)+SUMIF(RD!$C:$C,'รับ-จ่าย ประจำวัน'!$B118,RD!Q:Q)+SUMIF('FG,ออนไล,คัดแยก'!$C:$C,'รับ-จ่าย ประจำวัน'!$B118,'FG,ออนไล,คัดแยก'!Q:Q)</f>
        <v>0</v>
      </c>
      <c r="AY118" s="16">
        <f>SUMIF(เตรียมส่วนผสม!$C:$C,'รับ-จ่าย ประจำวัน'!$B118,เตรียมส่วนผสม!R:R)+SUMIF(กวนไส้!$C:$C,'รับ-จ่าย ประจำวัน'!$B118,กวนไส้!R:R)+SUMIF(ผลิต1!$C:$C,'รับ-จ่าย ประจำวัน'!$B118,ผลิต1!R:R)+SUMIF(ผลิต2!$C:$C,'รับ-จ่าย ประจำวัน'!$B118,ผลิต2!R:R)+SUMIF(เส้นแต่งหน้าขนมเค้ก!$C:$C,'รับ-จ่าย ประจำวัน'!$B118,เส้นแต่งหน้าขนมเค้ก!R:R)+SUMIF(แพ็ค!$C:$C,'รับ-จ่าย ประจำวัน'!$B118,แพ็ค!R:R)+SUMIF(ธุรการ!$C:$C,'รับ-จ่าย ประจำวัน'!$B118,ธุรการ!R:R)+SUMIF(เส้นแต่งหน้าขนมปัง!$C:$C,'รับ-จ่าย ประจำวัน'!$B118,เส้นแต่งหน้าขนมปัง!R:R)+SUMIF('วางแผนBC,CJ'!$C:$C,'รับ-จ่าย ประจำวัน'!$B118,'วางแผนBC,CJ'!R:R)+SUMIF(RD!$C:$C,'รับ-จ่าย ประจำวัน'!$B118,RD!R:R)+SUMIF('FG,ออนไล,คัดแยก'!$C:$C,'รับ-จ่าย ประจำวัน'!$B118,'FG,ออนไล,คัดแยก'!R:R)</f>
        <v>1</v>
      </c>
      <c r="AZ118" s="16">
        <f>SUMIF(เตรียมส่วนผสม!$C:$C,'รับ-จ่าย ประจำวัน'!$B118,เตรียมส่วนผสม!S:S)+SUMIF(กวนไส้!$C:$C,'รับ-จ่าย ประจำวัน'!$B118,กวนไส้!S:S)+SUMIF(ผลิต1!$C:$C,'รับ-จ่าย ประจำวัน'!$B118,ผลิต1!S:S)+SUMIF(ผลิต2!$C:$C,'รับ-จ่าย ประจำวัน'!$B118,ผลิต2!S:S)+SUMIF(เส้นแต่งหน้าขนมเค้ก!$C:$C,'รับ-จ่าย ประจำวัน'!$B118,เส้นแต่งหน้าขนมเค้ก!S:S)+SUMIF(แพ็ค!$C:$C,'รับ-จ่าย ประจำวัน'!$B118,แพ็ค!S:S)+SUMIF(ธุรการ!$C:$C,'รับ-จ่าย ประจำวัน'!$B118,ธุรการ!S:S)+SUMIF(เส้นแต่งหน้าขนมปัง!$C:$C,'รับ-จ่าย ประจำวัน'!$B118,เส้นแต่งหน้าขนมปัง!S:S)+SUMIF('วางแผนBC,CJ'!$C:$C,'รับ-จ่าย ประจำวัน'!$B118,'วางแผนBC,CJ'!S:S)+SUMIF(RD!$C:$C,'รับ-จ่าย ประจำวัน'!$B118,RD!S:S)+SUMIF('FG,ออนไล,คัดแยก'!$C:$C,'รับ-จ่าย ประจำวัน'!$B118,'FG,ออนไล,คัดแยก'!S:S)</f>
        <v>0</v>
      </c>
      <c r="BA118" s="16">
        <f>SUMIF(เตรียมส่วนผสม!$C:$C,'รับ-จ่าย ประจำวัน'!$B118,เตรียมส่วนผสม!T:T)+SUMIF(กวนไส้!$C:$C,'รับ-จ่าย ประจำวัน'!$B118,กวนไส้!T:T)+SUMIF(ผลิต1!$C:$C,'รับ-จ่าย ประจำวัน'!$B118,ผลิต1!T:T)+SUMIF(ผลิต2!$C:$C,'รับ-จ่าย ประจำวัน'!$B118,ผลิต2!T:T)+SUMIF(เส้นแต่งหน้าขนมเค้ก!$C:$C,'รับ-จ่าย ประจำวัน'!$B118,เส้นแต่งหน้าขนมเค้ก!T:T)+SUMIF(แพ็ค!$C:$C,'รับ-จ่าย ประจำวัน'!$B118,แพ็ค!T:T)+SUMIF(ธุรการ!$C:$C,'รับ-จ่าย ประจำวัน'!$B118,ธุรการ!T:T)+SUMIF(เส้นแต่งหน้าขนมปัง!$C:$C,'รับ-จ่าย ประจำวัน'!$B118,เส้นแต่งหน้าขนมปัง!T:T)+SUMIF('วางแผนBC,CJ'!$C:$C,'รับ-จ่าย ประจำวัน'!$B118,'วางแผนBC,CJ'!T:T)+SUMIF(RD!$C:$C,'รับ-จ่าย ประจำวัน'!$B118,RD!T:T)+SUMIF('FG,ออนไล,คัดแยก'!$C:$C,'รับ-จ่าย ประจำวัน'!$B118,'FG,ออนไล,คัดแยก'!T:T)</f>
        <v>0</v>
      </c>
      <c r="BB118" s="16">
        <f>SUMIF(เตรียมส่วนผสม!$C:$C,'รับ-จ่าย ประจำวัน'!$B118,เตรียมส่วนผสม!U:U)+SUMIF(กวนไส้!$C:$C,'รับ-จ่าย ประจำวัน'!$B118,กวนไส้!U:U)+SUMIF(ผลิต1!$C:$C,'รับ-จ่าย ประจำวัน'!$B118,ผลิต1!U:U)+SUMIF(ผลิต2!$C:$C,'รับ-จ่าย ประจำวัน'!$B118,ผลิต2!U:U)+SUMIF(เส้นแต่งหน้าขนมเค้ก!$C:$C,'รับ-จ่าย ประจำวัน'!$B118,เส้นแต่งหน้าขนมเค้ก!U:U)+SUMIF(แพ็ค!$C:$C,'รับ-จ่าย ประจำวัน'!$B118,แพ็ค!U:U)+SUMIF(ธุรการ!$C:$C,'รับ-จ่าย ประจำวัน'!$B118,ธุรการ!U:U)+SUMIF(เส้นแต่งหน้าขนมปัง!$C:$C,'รับ-จ่าย ประจำวัน'!$B118,เส้นแต่งหน้าขนมปัง!U:U)+SUMIF('วางแผนBC,CJ'!$C:$C,'รับ-จ่าย ประจำวัน'!$B118,'วางแผนBC,CJ'!U:U)+SUMIF(RD!$C:$C,'รับ-จ่าย ประจำวัน'!$B118,RD!U:U)+SUMIF('FG,ออนไล,คัดแยก'!$C:$C,'รับ-จ่าย ประจำวัน'!$B118,'FG,ออนไล,คัดแยก'!U:U)</f>
        <v>0</v>
      </c>
      <c r="BC118" s="16">
        <f>SUMIF(เตรียมส่วนผสม!$C:$C,'รับ-จ่าย ประจำวัน'!$B118,เตรียมส่วนผสม!V:V)+SUMIF(กวนไส้!$C:$C,'รับ-จ่าย ประจำวัน'!$B118,กวนไส้!V:V)+SUMIF(ผลิต1!$C:$C,'รับ-จ่าย ประจำวัน'!$B118,ผลิต1!V:V)+SUMIF(ผลิต2!$C:$C,'รับ-จ่าย ประจำวัน'!$B118,ผลิต2!V:V)+SUMIF(เส้นแต่งหน้าขนมเค้ก!$C:$C,'รับ-จ่าย ประจำวัน'!$B118,เส้นแต่งหน้าขนมเค้ก!V:V)+SUMIF(แพ็ค!$C:$C,'รับ-จ่าย ประจำวัน'!$B118,แพ็ค!V:V)+SUMIF(ธุรการ!$C:$C,'รับ-จ่าย ประจำวัน'!$B118,ธุรการ!V:V)+SUMIF(เส้นแต่งหน้าขนมปัง!$C:$C,'รับ-จ่าย ประจำวัน'!$B118,เส้นแต่งหน้าขนมปัง!V:V)+SUMIF('วางแผนBC,CJ'!$C:$C,'รับ-จ่าย ประจำวัน'!$B118,'วางแผนBC,CJ'!V:V)+SUMIF(RD!$C:$C,'รับ-จ่าย ประจำวัน'!$B118,RD!V:V)+SUMIF('FG,ออนไล,คัดแยก'!$C:$C,'รับ-จ่าย ประจำวัน'!$B118,'FG,ออนไล,คัดแยก'!V:V)</f>
        <v>4</v>
      </c>
      <c r="BD118" s="16">
        <f>SUMIF(เตรียมส่วนผสม!$C:$C,'รับ-จ่าย ประจำวัน'!$B118,เตรียมส่วนผสม!W:W)+SUMIF(กวนไส้!$C:$C,'รับ-จ่าย ประจำวัน'!$B118,กวนไส้!W:W)+SUMIF(ผลิต1!$C:$C,'รับ-จ่าย ประจำวัน'!$B118,ผลิต1!W:W)+SUMIF(ผลิต2!$C:$C,'รับ-จ่าย ประจำวัน'!$B118,ผลิต2!W:W)+SUMIF(เส้นแต่งหน้าขนมเค้ก!$C:$C,'รับ-จ่าย ประจำวัน'!$B118,เส้นแต่งหน้าขนมเค้ก!W:W)+SUMIF(แพ็ค!$C:$C,'รับ-จ่าย ประจำวัน'!$B118,แพ็ค!W:W)+SUMIF(ธุรการ!$C:$C,'รับ-จ่าย ประจำวัน'!$B118,ธุรการ!W:W)+SUMIF(เส้นแต่งหน้าขนมปัง!$C:$C,'รับ-จ่าย ประจำวัน'!$B118,เส้นแต่งหน้าขนมปัง!W:W)+SUMIF('วางแผนBC,CJ'!$C:$C,'รับ-จ่าย ประจำวัน'!$B118,'วางแผนBC,CJ'!W:W)+SUMIF(RD!$C:$C,'รับ-จ่าย ประจำวัน'!$B118,RD!W:W)+SUMIF('FG,ออนไล,คัดแยก'!$C:$C,'รับ-จ่าย ประจำวัน'!$B118,'FG,ออนไล,คัดแยก'!W:W)</f>
        <v>2</v>
      </c>
      <c r="BE118" s="16">
        <f>SUMIF(เตรียมส่วนผสม!$C:$C,'รับ-จ่าย ประจำวัน'!$B118,เตรียมส่วนผสม!X:X)+SUMIF(กวนไส้!$C:$C,'รับ-จ่าย ประจำวัน'!$B118,กวนไส้!X:X)+SUMIF(ผลิต1!$C:$C,'รับ-จ่าย ประจำวัน'!$B118,ผลิต1!X:X)+SUMIF(ผลิต2!$C:$C,'รับ-จ่าย ประจำวัน'!$B118,ผลิต2!X:X)+SUMIF(เส้นแต่งหน้าขนมเค้ก!$C:$C,'รับ-จ่าย ประจำวัน'!$B118,เส้นแต่งหน้าขนมเค้ก!X:X)+SUMIF(แพ็ค!$C:$C,'รับ-จ่าย ประจำวัน'!$B118,แพ็ค!X:X)+SUMIF(ธุรการ!$C:$C,'รับ-จ่าย ประจำวัน'!$B118,ธุรการ!X:X)+SUMIF(เส้นแต่งหน้าขนมปัง!$C:$C,'รับ-จ่าย ประจำวัน'!$B118,เส้นแต่งหน้าขนมปัง!X:X)+SUMIF('วางแผนBC,CJ'!$C:$C,'รับ-จ่าย ประจำวัน'!$B118,'วางแผนBC,CJ'!X:X)+SUMIF(RD!$C:$C,'รับ-จ่าย ประจำวัน'!$B118,RD!X:X)+SUMIF('FG,ออนไล,คัดแยก'!$C:$C,'รับ-จ่าย ประจำวัน'!$B118,'FG,ออนไล,คัดแยก'!X:X)</f>
        <v>0</v>
      </c>
      <c r="BF118" s="16">
        <f>SUMIF(เตรียมส่วนผสม!$C:$C,'รับ-จ่าย ประจำวัน'!$B118,เตรียมส่วนผสม!Y:Y)+SUMIF(กวนไส้!$C:$C,'รับ-จ่าย ประจำวัน'!$B118,กวนไส้!Y:Y)+SUMIF(ผลิต1!$C:$C,'รับ-จ่าย ประจำวัน'!$B118,ผลิต1!Y:Y)+SUMIF(ผลิต2!$C:$C,'รับ-จ่าย ประจำวัน'!$B118,ผลิต2!Y:Y)+SUMIF(เส้นแต่งหน้าขนมเค้ก!$C:$C,'รับ-จ่าย ประจำวัน'!$B118,เส้นแต่งหน้าขนมเค้ก!Y:Y)+SUMIF(แพ็ค!$C:$C,'รับ-จ่าย ประจำวัน'!$B118,แพ็ค!Y:Y)+SUMIF(ธุรการ!$C:$C,'รับ-จ่าย ประจำวัน'!$B118,ธุรการ!Y:Y)+SUMIF(เส้นแต่งหน้าขนมปัง!$C:$C,'รับ-จ่าย ประจำวัน'!$B118,เส้นแต่งหน้าขนมปัง!Y:Y)+SUMIF('วางแผนBC,CJ'!$C:$C,'รับ-จ่าย ประจำวัน'!$B118,'วางแผนBC,CJ'!Y:Y)+SUMIF(RD!$C:$C,'รับ-จ่าย ประจำวัน'!$B118,RD!Y:Y)+SUMIF('FG,ออนไล,คัดแยก'!$C:$C,'รับ-จ่าย ประจำวัน'!$B118,'FG,ออนไล,คัดแยก'!Y:Y)</f>
        <v>0</v>
      </c>
      <c r="BG118" s="16">
        <f>SUMIF(เตรียมส่วนผสม!$C:$C,'รับ-จ่าย ประจำวัน'!$B118,เตรียมส่วนผสม!Z:Z)+SUMIF(กวนไส้!$C:$C,'รับ-จ่าย ประจำวัน'!$B118,กวนไส้!Z:Z)+SUMIF(ผลิต1!$C:$C,'รับ-จ่าย ประจำวัน'!$B118,ผลิต1!Z:Z)+SUMIF(ผลิต2!$C:$C,'รับ-จ่าย ประจำวัน'!$B118,ผลิต2!Z:Z)+SUMIF(เส้นแต่งหน้าขนมเค้ก!$C:$C,'รับ-จ่าย ประจำวัน'!$B118,เส้นแต่งหน้าขนมเค้ก!Z:Z)+SUMIF(แพ็ค!$C:$C,'รับ-จ่าย ประจำวัน'!$B118,แพ็ค!Z:Z)+SUMIF(ธุรการ!$C:$C,'รับ-จ่าย ประจำวัน'!$B118,ธุรการ!Z:Z)+SUMIF(เส้นแต่งหน้าขนมปัง!$C:$C,'รับ-จ่าย ประจำวัน'!$B118,เส้นแต่งหน้าขนมปัง!Z:Z)+SUMIF('วางแผนBC,CJ'!$C:$C,'รับ-จ่าย ประจำวัน'!$B118,'วางแผนBC,CJ'!Z:Z)+SUMIF(RD!$C:$C,'รับ-จ่าย ประจำวัน'!$B118,RD!Z:Z)+SUMIF('FG,ออนไล,คัดแยก'!$C:$C,'รับ-จ่าย ประจำวัน'!$B118,'FG,ออนไล,คัดแยก'!Z:Z)</f>
        <v>3</v>
      </c>
      <c r="BH118" s="16">
        <f>SUMIF(เตรียมส่วนผสม!$C:$C,'รับ-จ่าย ประจำวัน'!$B118,เตรียมส่วนผสม!AA:AA)+SUMIF(กวนไส้!$C:$C,'รับ-จ่าย ประจำวัน'!$B118,กวนไส้!AA:AA)+SUMIF(ผลิต1!$C:$C,'รับ-จ่าย ประจำวัน'!$B118,ผลิต1!AA:AA)+SUMIF(ผลิต2!$C:$C,'รับ-จ่าย ประจำวัน'!$B118,ผลิต2!AA:AA)+SUMIF(เส้นแต่งหน้าขนมเค้ก!$C:$C,'รับ-จ่าย ประจำวัน'!$B118,เส้นแต่งหน้าขนมเค้ก!AA:AA)+SUMIF(แพ็ค!$C:$C,'รับ-จ่าย ประจำวัน'!$B118,แพ็ค!AA:AA)+SUMIF(ธุรการ!$C:$C,'รับ-จ่าย ประจำวัน'!$B118,ธุรการ!AA:AA)+SUMIF(เส้นแต่งหน้าขนมปัง!$C:$C,'รับ-จ่าย ประจำวัน'!$B118,เส้นแต่งหน้าขนมปัง!AA:AA)+SUMIF('วางแผนBC,CJ'!$C:$C,'รับ-จ่าย ประจำวัน'!$B118,'วางแผนBC,CJ'!AA:AA)+SUMIF(RD!$C:$C,'รับ-จ่าย ประจำวัน'!$B118,RD!AA:AA)+SUMIF('FG,ออนไล,คัดแยก'!$C:$C,'รับ-จ่าย ประจำวัน'!$B118,'FG,ออนไล,คัดแยก'!AA:AA)</f>
        <v>0</v>
      </c>
      <c r="BI118" s="16">
        <f>SUMIF(เตรียมส่วนผสม!$C:$C,'รับ-จ่าย ประจำวัน'!$B118,เตรียมส่วนผสม!AB:AB)+SUMIF(กวนไส้!$C:$C,'รับ-จ่าย ประจำวัน'!$B118,กวนไส้!AB:AB)+SUMIF(ผลิต1!$C:$C,'รับ-จ่าย ประจำวัน'!$B118,ผลิต1!AB:AB)+SUMIF(ผลิต2!$C:$C,'รับ-จ่าย ประจำวัน'!$B118,ผลิต2!AB:AB)+SUMIF(เส้นแต่งหน้าขนมเค้ก!$C:$C,'รับ-จ่าย ประจำวัน'!$B118,เส้นแต่งหน้าขนมเค้ก!AB:AB)+SUMIF(แพ็ค!$C:$C,'รับ-จ่าย ประจำวัน'!$B118,แพ็ค!AB:AB)+SUMIF(ธุรการ!$C:$C,'รับ-จ่าย ประจำวัน'!$B118,ธุรการ!AB:AB)+SUMIF(เส้นแต่งหน้าขนมปัง!$C:$C,'รับ-จ่าย ประจำวัน'!$B118,เส้นแต่งหน้าขนมปัง!AB:AB)+SUMIF('วางแผนBC,CJ'!$C:$C,'รับ-จ่าย ประจำวัน'!$B118,'วางแผนBC,CJ'!AB:AB)+SUMIF(RD!$C:$C,'รับ-จ่าย ประจำวัน'!$B118,RD!AB:AB)+SUMIF('FG,ออนไล,คัดแยก'!$C:$C,'รับ-จ่าย ประจำวัน'!$B118,'FG,ออนไล,คัดแยก'!AB:AB)</f>
        <v>0</v>
      </c>
      <c r="BJ118" s="16">
        <f>SUMIF(เตรียมส่วนผสม!$C:$C,'รับ-จ่าย ประจำวัน'!$B118,เตรียมส่วนผสม!AC:AC)+SUMIF(กวนไส้!$C:$C,'รับ-จ่าย ประจำวัน'!$B118,กวนไส้!AC:AC)+SUMIF(ผลิต1!$C:$C,'รับ-จ่าย ประจำวัน'!$B118,ผลิต1!AC:AC)+SUMIF(ผลิต2!$C:$C,'รับ-จ่าย ประจำวัน'!$B118,ผลิต2!AC:AC)+SUMIF(เส้นแต่งหน้าขนมเค้ก!$C:$C,'รับ-จ่าย ประจำวัน'!$B118,เส้นแต่งหน้าขนมเค้ก!AC:AC)+SUMIF(แพ็ค!$C:$C,'รับ-จ่าย ประจำวัน'!$B118,แพ็ค!AC:AC)+SUMIF(ธุรการ!$C:$C,'รับ-จ่าย ประจำวัน'!$B118,ธุรการ!AC:AC)+SUMIF(เส้นแต่งหน้าขนมปัง!$C:$C,'รับ-จ่าย ประจำวัน'!$B118,เส้นแต่งหน้าขนมปัง!AC:AC)+SUMIF('วางแผนBC,CJ'!$C:$C,'รับ-จ่าย ประจำวัน'!$B118,'วางแผนBC,CJ'!AC:AC)+SUMIF(RD!$C:$C,'รับ-จ่าย ประจำวัน'!$B118,RD!AC:AC)+SUMIF('FG,ออนไล,คัดแยก'!$C:$C,'รับ-จ่าย ประจำวัน'!$B118,'FG,ออนไล,คัดแยก'!AC:AC)</f>
        <v>0</v>
      </c>
      <c r="BK118" s="16">
        <f>SUMIF(เตรียมส่วนผสม!$C:$C,'รับ-จ่าย ประจำวัน'!$B118,เตรียมส่วนผสม!AD:AD)+SUMIF(กวนไส้!$C:$C,'รับ-จ่าย ประจำวัน'!$B118,กวนไส้!AD:AD)+SUMIF(ผลิต1!$C:$C,'รับ-จ่าย ประจำวัน'!$B118,ผลิต1!AD:AD)+SUMIF(ผลิต2!$C:$C,'รับ-จ่าย ประจำวัน'!$B118,ผลิต2!AD:AD)+SUMIF(เส้นแต่งหน้าขนมเค้ก!$C:$C,'รับ-จ่าย ประจำวัน'!$B118,เส้นแต่งหน้าขนมเค้ก!AD:AD)+SUMIF(แพ็ค!$C:$C,'รับ-จ่าย ประจำวัน'!$B118,แพ็ค!AD:AD)+SUMIF(ธุรการ!$C:$C,'รับ-จ่าย ประจำวัน'!$B118,ธุรการ!AD:AD)+SUMIF(เส้นแต่งหน้าขนมปัง!$C:$C,'รับ-จ่าย ประจำวัน'!$B118,เส้นแต่งหน้าขนมปัง!AD:AD)+SUMIF('วางแผนBC,CJ'!$C:$C,'รับ-จ่าย ประจำวัน'!$B118,'วางแผนBC,CJ'!AD:AD)+SUMIF(RD!$C:$C,'รับ-จ่าย ประจำวัน'!$B118,RD!AD:AD)+SUMIF('FG,ออนไล,คัดแยก'!$C:$C,'รับ-จ่าย ประจำวัน'!$B118,'FG,ออนไล,คัดแยก'!AD:AD)</f>
        <v>2</v>
      </c>
      <c r="BL118" s="16">
        <f>SUMIF(เตรียมส่วนผสม!$C:$C,'รับ-จ่าย ประจำวัน'!$B118,เตรียมส่วนผสม!AE:AE)+SUMIF(กวนไส้!$C:$C,'รับ-จ่าย ประจำวัน'!$B118,กวนไส้!AE:AE)+SUMIF(ผลิต1!$C:$C,'รับ-จ่าย ประจำวัน'!$B118,ผลิต1!AE:AE)+SUMIF(ผลิต2!$C:$C,'รับ-จ่าย ประจำวัน'!$B118,ผลิต2!AE:AE)+SUMIF(เส้นแต่งหน้าขนมเค้ก!$C:$C,'รับ-จ่าย ประจำวัน'!$B118,เส้นแต่งหน้าขนมเค้ก!AE:AE)+SUMIF(แพ็ค!$C:$C,'รับ-จ่าย ประจำวัน'!$B118,แพ็ค!AE:AE)+SUMIF(ธุรการ!$C:$C,'รับ-จ่าย ประจำวัน'!$B118,ธุรการ!AE:AE)+SUMIF(เส้นแต่งหน้าขนมปัง!$C:$C,'รับ-จ่าย ประจำวัน'!$B118,เส้นแต่งหน้าขนมปัง!AE:AE)+SUMIF('วางแผนBC,CJ'!$C:$C,'รับ-จ่าย ประจำวัน'!$B118,'วางแผนBC,CJ'!AE:AE)+SUMIF(RD!$C:$C,'รับ-จ่าย ประจำวัน'!$B118,RD!AE:AE)+SUMIF('FG,ออนไล,คัดแยก'!$C:$C,'รับ-จ่าย ประจำวัน'!$B118,'FG,ออนไล,คัดแยก'!AE:AE)</f>
        <v>2</v>
      </c>
      <c r="BM118" s="16">
        <f>SUMIF(เตรียมส่วนผสม!$C:$C,'รับ-จ่าย ประจำวัน'!$B118,เตรียมส่วนผสม!AF:AF)+SUMIF(กวนไส้!$C:$C,'รับ-จ่าย ประจำวัน'!$B118,กวนไส้!AF:AF)+SUMIF(ผลิต1!$C:$C,'รับ-จ่าย ประจำวัน'!$B118,ผลิต1!AF:AF)+SUMIF(ผลิต2!$C:$C,'รับ-จ่าย ประจำวัน'!$B118,ผลิต2!AF:AF)+SUMIF(เส้นแต่งหน้าขนมเค้ก!$C:$C,'รับ-จ่าย ประจำวัน'!$B118,เส้นแต่งหน้าขนมเค้ก!AF:AF)+SUMIF(แพ็ค!$C:$C,'รับ-จ่าย ประจำวัน'!$B118,แพ็ค!AF:AF)+SUMIF(ธุรการ!$C:$C,'รับ-จ่าย ประจำวัน'!$B118,ธุรการ!AF:AF)+SUMIF(เส้นแต่งหน้าขนมปัง!$C:$C,'รับ-จ่าย ประจำวัน'!$B118,เส้นแต่งหน้าขนมปัง!AF:AF)+SUMIF('วางแผนBC,CJ'!$C:$C,'รับ-จ่าย ประจำวัน'!$B118,'วางแผนBC,CJ'!AF:AF)+SUMIF(RD!$C:$C,'รับ-จ่าย ประจำวัน'!$B118,RD!AF:AF)+SUMIF('FG,ออนไล,คัดแยก'!$C:$C,'รับ-จ่าย ประจำวัน'!$B118,'FG,ออนไล,คัดแยก'!AF:AF)</f>
        <v>1</v>
      </c>
      <c r="BN118" s="16">
        <f>SUMIF(เตรียมส่วนผสม!$C:$C,'รับ-จ่าย ประจำวัน'!$B118,เตรียมส่วนผสม!AG:AG)+SUMIF(กวนไส้!$C:$C,'รับ-จ่าย ประจำวัน'!$B118,กวนไส้!AG:AG)+SUMIF(ผลิต1!$C:$C,'รับ-จ่าย ประจำวัน'!$B118,ผลิต1!AG:AG)+SUMIF(ผลิต2!$C:$C,'รับ-จ่าย ประจำวัน'!$B118,ผลิต2!AG:AG)+SUMIF(เส้นแต่งหน้าขนมเค้ก!$C:$C,'รับ-จ่าย ประจำวัน'!$B118,เส้นแต่งหน้าขนมเค้ก!AG:AG)+SUMIF(แพ็ค!$C:$C,'รับ-จ่าย ประจำวัน'!$B118,แพ็ค!AG:AG)+SUMIF(ธุรการ!$C:$C,'รับ-จ่าย ประจำวัน'!$B118,ธุรการ!AG:AG)+SUMIF(เส้นแต่งหน้าขนมปัง!$C:$C,'รับ-จ่าย ประจำวัน'!$B118,เส้นแต่งหน้าขนมปัง!AG:AG)+SUMIF('วางแผนBC,CJ'!$C:$C,'รับ-จ่าย ประจำวัน'!$B118,'วางแผนBC,CJ'!AG:AG)+SUMIF(RD!$C:$C,'รับ-จ่าย ประจำวัน'!$B118,RD!AG:AG)+SUMIF('FG,ออนไล,คัดแยก'!$C:$C,'รับ-จ่าย ประจำวัน'!$B118,'FG,ออนไล,คัดแยก'!AG:AG)</f>
        <v>0</v>
      </c>
      <c r="BO118" s="16">
        <f>SUMIF(เตรียมส่วนผสม!$C:$C,'รับ-จ่าย ประจำวัน'!$B118,เตรียมส่วนผสม!AH:AH)+SUMIF(กวนไส้!$C:$C,'รับ-จ่าย ประจำวัน'!$B118,กวนไส้!AH:AH)+SUMIF(ผลิต1!$C:$C,'รับ-จ่าย ประจำวัน'!$B118,ผลิต1!AH:AH)+SUMIF(ผลิต2!$C:$C,'รับ-จ่าย ประจำวัน'!$B118,ผลิต2!AH:AH)+SUMIF(เส้นแต่งหน้าขนมเค้ก!$C:$C,'รับ-จ่าย ประจำวัน'!$B118,เส้นแต่งหน้าขนมเค้ก!AH:AH)+SUMIF(แพ็ค!$C:$C,'รับ-จ่าย ประจำวัน'!$B118,แพ็ค!AH:AH)+SUMIF(ธุรการ!$C:$C,'รับ-จ่าย ประจำวัน'!$B118,ธุรการ!AH:AH)+SUMIF(เส้นแต่งหน้าขนมปัง!$C:$C,'รับ-จ่าย ประจำวัน'!$B118,เส้นแต่งหน้าขนมปัง!AH:AH)+SUMIF('วางแผนBC,CJ'!$C:$C,'รับ-จ่าย ประจำวัน'!$B118,'วางแผนBC,CJ'!AH:AH)+SUMIF(RD!$C:$C,'รับ-จ่าย ประจำวัน'!$B118,RD!AH:AH)+SUMIF('FG,ออนไล,คัดแยก'!$C:$C,'รับ-จ่าย ประจำวัน'!$B118,'FG,ออนไล,คัดแยก'!AH:AH)</f>
        <v>0</v>
      </c>
      <c r="BP118" s="16">
        <f>SUMIF(เตรียมส่วนผสม!$C:$C,'รับ-จ่าย ประจำวัน'!$B118,เตรียมส่วนผสม!AI:AI)+SUMIF(กวนไส้!$C:$C,'รับ-จ่าย ประจำวัน'!$B118,กวนไส้!AI:AI)+SUMIF(ผลิต1!$C:$C,'รับ-จ่าย ประจำวัน'!$B118,ผลิต1!AI:AI)+SUMIF(ผลิต2!$C:$C,'รับ-จ่าย ประจำวัน'!$B118,ผลิต2!AI:AI)+SUMIF(เส้นแต่งหน้าขนมเค้ก!$C:$C,'รับ-จ่าย ประจำวัน'!$B118,เส้นแต่งหน้าขนมเค้ก!AI:AI)+SUMIF(แพ็ค!$C:$C,'รับ-จ่าย ประจำวัน'!$B118,แพ็ค!AI:AI)+SUMIF(ธุรการ!$C:$C,'รับ-จ่าย ประจำวัน'!$B118,ธุรการ!AI:AI)+SUMIF(เส้นแต่งหน้าขนมปัง!$C:$C,'รับ-จ่าย ประจำวัน'!$B118,เส้นแต่งหน้าขนมปัง!AI:AI)+SUMIF('วางแผนBC,CJ'!$C:$C,'รับ-จ่าย ประจำวัน'!$B118,'วางแผนBC,CJ'!AI:AI)+SUMIF(RD!$C:$C,'รับ-จ่าย ประจำวัน'!$B118,RD!AI:AI)+SUMIF('FG,ออนไล,คัดแยก'!$C:$C,'รับ-จ่าย ประจำวัน'!$B118,'FG,ออนไล,คัดแยก'!AI:AI)</f>
        <v>0</v>
      </c>
      <c r="BQ118" s="16">
        <f>SUMIF(เตรียมส่วนผสม!$C:$C,'รับ-จ่าย ประจำวัน'!$B118,เตรียมส่วนผสม!AJ:AJ)+SUMIF(กวนไส้!$C:$C,'รับ-จ่าย ประจำวัน'!$B118,กวนไส้!AJ:AJ)+SUMIF(ผลิต1!$C:$C,'รับ-จ่าย ประจำวัน'!$B118,ผลิต1!AJ:AJ)+SUMIF(ผลิต2!$C:$C,'รับ-จ่าย ประจำวัน'!$B118,ผลิต2!AJ:AJ)+SUMIF(เส้นแต่งหน้าขนมเค้ก!$C:$C,'รับ-จ่าย ประจำวัน'!$B118,เส้นแต่งหน้าขนมเค้ก!AJ:AJ)+SUMIF(แพ็ค!$C:$C,'รับ-จ่าย ประจำวัน'!$B118,แพ็ค!AJ:AJ)+SUMIF(ธุรการ!$C:$C,'รับ-จ่าย ประจำวัน'!$B118,ธุรการ!AJ:AJ)+SUMIF(เส้นแต่งหน้าขนมปัง!$C:$C,'รับ-จ่าย ประจำวัน'!$B118,เส้นแต่งหน้าขนมปัง!AJ:AJ)+SUMIF('วางแผนBC,CJ'!$C:$C,'รับ-จ่าย ประจำวัน'!$B118,'วางแผนBC,CJ'!AJ:AJ)+SUMIF(RD!$C:$C,'รับ-จ่าย ประจำวัน'!$B118,RD!AJ:AJ)+SUMIF('FG,ออนไล,คัดแยก'!$C:$C,'รับ-จ่าย ประจำวัน'!$B118,'FG,ออนไล,คัดแยก'!AJ:AJ)</f>
        <v>5</v>
      </c>
      <c r="BR118" s="16">
        <f>SUMIF(เตรียมส่วนผสม!$C:$C,'รับ-จ่าย ประจำวัน'!$B118,เตรียมส่วนผสม!AK:AK)+SUMIF(กวนไส้!$C:$C,'รับ-จ่าย ประจำวัน'!$B118,กวนไส้!AK:AK)+SUMIF(ผลิต1!$C:$C,'รับ-จ่าย ประจำวัน'!$B118,ผลิต1!AK:AK)+SUMIF(ผลิต2!$C:$C,'รับ-จ่าย ประจำวัน'!$B118,ผลิต2!AK:AK)+SUMIF(เส้นแต่งหน้าขนมเค้ก!$C:$C,'รับ-จ่าย ประจำวัน'!$B118,เส้นแต่งหน้าขนมเค้ก!AK:AK)+SUMIF(แพ็ค!$C:$C,'รับ-จ่าย ประจำวัน'!$B118,แพ็ค!AK:AK)+SUMIF(ธุรการ!$C:$C,'รับ-จ่าย ประจำวัน'!$B118,ธุรการ!AK:AK)+SUMIF(เส้นแต่งหน้าขนมปัง!$C:$C,'รับ-จ่าย ประจำวัน'!$B118,เส้นแต่งหน้าขนมปัง!AK:AK)+SUMIF('วางแผนBC,CJ'!$C:$C,'รับ-จ่าย ประจำวัน'!$B118,'วางแผนBC,CJ'!AK:AK)+SUMIF(RD!$C:$C,'รับ-จ่าย ประจำวัน'!$B118,RD!AK:AK)+SUMIF('FG,ออนไล,คัดแยก'!$C:$C,'รับ-จ่าย ประจำวัน'!$B118,'FG,ออนไล,คัดแยก'!AK:AK)</f>
        <v>3</v>
      </c>
      <c r="BS118" s="16">
        <f>SUMIF(เตรียมส่วนผสม!$C:$C,'รับ-จ่าย ประจำวัน'!$B118,เตรียมส่วนผสม!AL:AL)+SUMIF(กวนไส้!$C:$C,'รับ-จ่าย ประจำวัน'!$B118,กวนไส้!AL:AL)+SUMIF(ผลิต1!$C:$C,'รับ-จ่าย ประจำวัน'!$B118,ผลิต1!AL:AL)+SUMIF(ผลิต2!$C:$C,'รับ-จ่าย ประจำวัน'!$B118,ผลิต2!AL:AL)+SUMIF(เส้นแต่งหน้าขนมเค้ก!$C:$C,'รับ-จ่าย ประจำวัน'!$B118,เส้นแต่งหน้าขนมเค้ก!AL:AL)+SUMIF(แพ็ค!$C:$C,'รับ-จ่าย ประจำวัน'!$B118,แพ็ค!AL:AL)+SUMIF(ธุรการ!$C:$C,'รับ-จ่าย ประจำวัน'!$B118,ธุรการ!AL:AL)+SUMIF(เส้นแต่งหน้าขนมปัง!$C:$C,'รับ-จ่าย ประจำวัน'!$B118,เส้นแต่งหน้าขนมปัง!AL:AL)+SUMIF('วางแผนBC,CJ'!$C:$C,'รับ-จ่าย ประจำวัน'!$B118,'วางแผนBC,CJ'!AL:AL)+SUMIF(RD!$C:$C,'รับ-จ่าย ประจำวัน'!$B118,RD!AL:AL)+SUMIF('FG,ออนไล,คัดแยก'!$C:$C,'รับ-จ่าย ประจำวัน'!$B118,'FG,ออนไล,คัดแยก'!AL:AL)</f>
        <v>0</v>
      </c>
      <c r="BT118" s="18">
        <f t="shared" si="20"/>
        <v>31</v>
      </c>
      <c r="BU118" s="116"/>
      <c r="BV118" s="146">
        <f t="shared" si="21"/>
        <v>190</v>
      </c>
      <c r="BW118" s="183">
        <v>30</v>
      </c>
      <c r="BX118" s="172">
        <f>BT118/30</f>
        <v>1.0333333333333334</v>
      </c>
      <c r="BY118" s="188">
        <f t="shared" si="22"/>
        <v>183.87096774193546</v>
      </c>
      <c r="BZ118" s="180">
        <f t="shared" ca="1" si="23"/>
        <v>46386.870967741932</v>
      </c>
      <c r="CA118" s="93"/>
      <c r="CB118" s="93"/>
      <c r="CC118" s="93"/>
      <c r="CD118" s="93"/>
      <c r="CE118" s="93"/>
      <c r="CF118" s="93"/>
      <c r="CG118" s="93"/>
      <c r="CH118" s="93"/>
      <c r="CI118" s="93"/>
      <c r="CJ118" s="97"/>
      <c r="CK118" s="9">
        <f t="shared" si="24"/>
        <v>190</v>
      </c>
    </row>
    <row r="119" spans="1:89" hidden="1" x14ac:dyDescent="0.5">
      <c r="A119" s="149"/>
      <c r="B119" s="34" t="s">
        <v>1319</v>
      </c>
      <c r="C119" s="10" t="s">
        <v>1322</v>
      </c>
      <c r="D119" s="135" t="s">
        <v>1318</v>
      </c>
      <c r="E119" s="11">
        <v>0</v>
      </c>
      <c r="F119" s="163" t="s">
        <v>1605</v>
      </c>
      <c r="G119" s="11" t="s">
        <v>62</v>
      </c>
      <c r="H119" s="12">
        <v>0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3"/>
      <c r="AF119" s="13"/>
      <c r="AG119" s="13"/>
      <c r="AH119" s="13"/>
      <c r="AI119" s="14"/>
      <c r="AJ119" s="14"/>
      <c r="AK119" s="14"/>
      <c r="AL119" s="14"/>
      <c r="AM119" s="14"/>
      <c r="AN119" s="15">
        <f t="shared" si="19"/>
        <v>0</v>
      </c>
      <c r="AO119" s="16">
        <f>SUMIF(เตรียมส่วนผสม!$C:$C,'รับ-จ่าย ประจำวัน'!$B119,เตรียมส่วนผสม!H:H)+SUMIF(กวนไส้!$C:$C,'รับ-จ่าย ประจำวัน'!$B119,กวนไส้!H:H)+SUMIF(ผลิต1!$C:$C,'รับ-จ่าย ประจำวัน'!$B119,ผลิต1!H:H)+SUMIF(ผลิต2!$C:$C,'รับ-จ่าย ประจำวัน'!$B119,ผลิต2!H:H)+SUMIF(เส้นแต่งหน้าขนมเค้ก!$C:$C,'รับ-จ่าย ประจำวัน'!$B119,เส้นแต่งหน้าขนมเค้ก!H:H)+SUMIF(แพ็ค!$C:$C,'รับ-จ่าย ประจำวัน'!$B119,แพ็ค!H:H)+SUMIF(ธุรการ!$C:$C,'รับ-จ่าย ประจำวัน'!$B119,ธุรการ!H:H)+SUMIF(เส้นแต่งหน้าขนมปัง!$C:$C,'รับ-จ่าย ประจำวัน'!$B119,เส้นแต่งหน้าขนมปัง!H:H)+SUMIF('วางแผนBC,CJ'!$C:$C,'รับ-จ่าย ประจำวัน'!$B119,'วางแผนBC,CJ'!H:H)+SUMIF(RD!$C:$C,'รับ-จ่าย ประจำวัน'!$B119,RD!H:H)+SUMIF('FG,ออนไล,คัดแยก'!$C:$C,'รับ-จ่าย ประจำวัน'!$B119,'FG,ออนไล,คัดแยก'!H:H)</f>
        <v>0</v>
      </c>
      <c r="AP119" s="16">
        <f>SUMIF(เตรียมส่วนผสม!$C:$C,'รับ-จ่าย ประจำวัน'!$B119,เตรียมส่วนผสม!I:I)+SUMIF(กวนไส้!$C:$C,'รับ-จ่าย ประจำวัน'!$B119,กวนไส้!I:I)+SUMIF(ผลิต1!$C:$C,'รับ-จ่าย ประจำวัน'!$B119,ผลิต1!I:I)+SUMIF(ผลิต2!$C:$C,'รับ-จ่าย ประจำวัน'!$B119,ผลิต2!I:I)+SUMIF(เส้นแต่งหน้าขนมเค้ก!$C:$C,'รับ-จ่าย ประจำวัน'!$B119,เส้นแต่งหน้าขนมเค้ก!I:I)+SUMIF(แพ็ค!$C:$C,'รับ-จ่าย ประจำวัน'!$B119,แพ็ค!I:I)+SUMIF(ธุรการ!$C:$C,'รับ-จ่าย ประจำวัน'!$B119,ธุรการ!I:I)+SUMIF(เส้นแต่งหน้าขนมปัง!$C:$C,'รับ-จ่าย ประจำวัน'!$B119,เส้นแต่งหน้าขนมปัง!I:I)+SUMIF('วางแผนBC,CJ'!$C:$C,'รับ-จ่าย ประจำวัน'!$B119,'วางแผนBC,CJ'!I:I)+SUMIF(RD!$C:$C,'รับ-จ่าย ประจำวัน'!$B119,RD!I:I)+SUMIF('FG,ออนไล,คัดแยก'!$C:$C,'รับ-จ่าย ประจำวัน'!$B119,'FG,ออนไล,คัดแยก'!I:I)</f>
        <v>0</v>
      </c>
      <c r="AQ119" s="16">
        <f>SUMIF(เตรียมส่วนผสม!$C:$C,'รับ-จ่าย ประจำวัน'!$B119,เตรียมส่วนผสม!J:J)+SUMIF(กวนไส้!$C:$C,'รับ-จ่าย ประจำวัน'!$B119,กวนไส้!J:J)+SUMIF(ผลิต1!$C:$C,'รับ-จ่าย ประจำวัน'!$B119,ผลิต1!J:J)+SUMIF(ผลิต2!$C:$C,'รับ-จ่าย ประจำวัน'!$B119,ผลิต2!J:J)+SUMIF(เส้นแต่งหน้าขนมเค้ก!$C:$C,'รับ-จ่าย ประจำวัน'!$B119,เส้นแต่งหน้าขนมเค้ก!J:J)+SUMIF(แพ็ค!$C:$C,'รับ-จ่าย ประจำวัน'!$B119,แพ็ค!J:J)+SUMIF(ธุรการ!$C:$C,'รับ-จ่าย ประจำวัน'!$B119,ธุรการ!J:J)+SUMIF(เส้นแต่งหน้าขนมปัง!$C:$C,'รับ-จ่าย ประจำวัน'!$B119,เส้นแต่งหน้าขนมปัง!J:J)+SUMIF('วางแผนBC,CJ'!$C:$C,'รับ-จ่าย ประจำวัน'!$B119,'วางแผนBC,CJ'!J:J)+SUMIF(RD!$C:$C,'รับ-จ่าย ประจำวัน'!$B119,RD!J:J)+SUMIF('FG,ออนไล,คัดแยก'!$C:$C,'รับ-จ่าย ประจำวัน'!$B119,'FG,ออนไล,คัดแยก'!J:J)</f>
        <v>0</v>
      </c>
      <c r="AR119" s="16">
        <f>SUMIF(เตรียมส่วนผสม!$C:$C,'รับ-จ่าย ประจำวัน'!$B119,เตรียมส่วนผสม!K:K)+SUMIF(กวนไส้!$C:$C,'รับ-จ่าย ประจำวัน'!$B119,กวนไส้!K:K)+SUMIF(ผลิต1!$C:$C,'รับ-จ่าย ประจำวัน'!$B119,ผลิต1!K:K)+SUMIF(ผลิต2!$C:$C,'รับ-จ่าย ประจำวัน'!$B119,ผลิต2!K:K)+SUMIF(เส้นแต่งหน้าขนมเค้ก!$C:$C,'รับ-จ่าย ประจำวัน'!$B119,เส้นแต่งหน้าขนมเค้ก!K:K)+SUMIF(แพ็ค!$C:$C,'รับ-จ่าย ประจำวัน'!$B119,แพ็ค!K:K)+SUMIF(ธุรการ!$C:$C,'รับ-จ่าย ประจำวัน'!$B119,ธุรการ!K:K)+SUMIF(เส้นแต่งหน้าขนมปัง!$C:$C,'รับ-จ่าย ประจำวัน'!$B119,เส้นแต่งหน้าขนมปัง!K:K)+SUMIF('วางแผนBC,CJ'!$C:$C,'รับ-จ่าย ประจำวัน'!$B119,'วางแผนBC,CJ'!K:K)+SUMIF(RD!$C:$C,'รับ-จ่าย ประจำวัน'!$B119,RD!K:K)+SUMIF('FG,ออนไล,คัดแยก'!$C:$C,'รับ-จ่าย ประจำวัน'!$B119,'FG,ออนไล,คัดแยก'!K:K)</f>
        <v>0</v>
      </c>
      <c r="AS119" s="16">
        <f>SUMIF(เตรียมส่วนผสม!$C:$C,'รับ-จ่าย ประจำวัน'!$B119,เตรียมส่วนผสม!L:L)+SUMIF(กวนไส้!$C:$C,'รับ-จ่าย ประจำวัน'!$B119,กวนไส้!L:L)+SUMIF(ผลิต1!$C:$C,'รับ-จ่าย ประจำวัน'!$B119,ผลิต1!L:L)+SUMIF(ผลิต2!$C:$C,'รับ-จ่าย ประจำวัน'!$B119,ผลิต2!L:L)+SUMIF(เส้นแต่งหน้าขนมเค้ก!$C:$C,'รับ-จ่าย ประจำวัน'!$B119,เส้นแต่งหน้าขนมเค้ก!L:L)+SUMIF(แพ็ค!$C:$C,'รับ-จ่าย ประจำวัน'!$B119,แพ็ค!L:L)+SUMIF(ธุรการ!$C:$C,'รับ-จ่าย ประจำวัน'!$B119,ธุรการ!L:L)+SUMIF(เส้นแต่งหน้าขนมปัง!$C:$C,'รับ-จ่าย ประจำวัน'!$B119,เส้นแต่งหน้าขนมปัง!L:L)+SUMIF('วางแผนBC,CJ'!$C:$C,'รับ-จ่าย ประจำวัน'!$B119,'วางแผนBC,CJ'!L:L)+SUMIF(RD!$C:$C,'รับ-จ่าย ประจำวัน'!$B119,RD!L:L)+SUMIF('FG,ออนไล,คัดแยก'!$C:$C,'รับ-จ่าย ประจำวัน'!$B119,'FG,ออนไล,คัดแยก'!L:L)</f>
        <v>0</v>
      </c>
      <c r="AT119" s="16">
        <f>SUMIF(เตรียมส่วนผสม!$C:$C,'รับ-จ่าย ประจำวัน'!$B119,เตรียมส่วนผสม!M:M)+SUMIF(กวนไส้!$C:$C,'รับ-จ่าย ประจำวัน'!$B119,กวนไส้!M:M)+SUMIF(ผลิต1!$C:$C,'รับ-จ่าย ประจำวัน'!$B119,ผลิต1!M:M)+SUMIF(ผลิต2!$C:$C,'รับ-จ่าย ประจำวัน'!$B119,ผลิต2!M:M)+SUMIF(เส้นแต่งหน้าขนมเค้ก!$C:$C,'รับ-จ่าย ประจำวัน'!$B119,เส้นแต่งหน้าขนมเค้ก!M:M)+SUMIF(แพ็ค!$C:$C,'รับ-จ่าย ประจำวัน'!$B119,แพ็ค!M:M)+SUMIF(ธุรการ!$C:$C,'รับ-จ่าย ประจำวัน'!$B119,ธุรการ!M:M)+SUMIF(เส้นแต่งหน้าขนมปัง!$C:$C,'รับ-จ่าย ประจำวัน'!$B119,เส้นแต่งหน้าขนมปัง!M:M)+SUMIF('วางแผนBC,CJ'!$C:$C,'รับ-จ่าย ประจำวัน'!$B119,'วางแผนBC,CJ'!M:M)+SUMIF(RD!$C:$C,'รับ-จ่าย ประจำวัน'!$B119,RD!M:M)+SUMIF('FG,ออนไล,คัดแยก'!$C:$C,'รับ-จ่าย ประจำวัน'!$B119,'FG,ออนไล,คัดแยก'!M:M)</f>
        <v>0</v>
      </c>
      <c r="AU119" s="16">
        <f>SUMIF(เตรียมส่วนผสม!$C:$C,'รับ-จ่าย ประจำวัน'!$B119,เตรียมส่วนผสม!N:N)+SUMIF(กวนไส้!$C:$C,'รับ-จ่าย ประจำวัน'!$B119,กวนไส้!N:N)+SUMIF(ผลิต1!$C:$C,'รับ-จ่าย ประจำวัน'!$B119,ผลิต1!N:N)+SUMIF(ผลิต2!$C:$C,'รับ-จ่าย ประจำวัน'!$B119,ผลิต2!N:N)+SUMIF(เส้นแต่งหน้าขนมเค้ก!$C:$C,'รับ-จ่าย ประจำวัน'!$B119,เส้นแต่งหน้าขนมเค้ก!N:N)+SUMIF(แพ็ค!$C:$C,'รับ-จ่าย ประจำวัน'!$B119,แพ็ค!N:N)+SUMIF(ธุรการ!$C:$C,'รับ-จ่าย ประจำวัน'!$B119,ธุรการ!N:N)+SUMIF(เส้นแต่งหน้าขนมปัง!$C:$C,'รับ-จ่าย ประจำวัน'!$B119,เส้นแต่งหน้าขนมปัง!N:N)+SUMIF('วางแผนBC,CJ'!$C:$C,'รับ-จ่าย ประจำวัน'!$B119,'วางแผนBC,CJ'!N:N)+SUMIF(RD!$C:$C,'รับ-จ่าย ประจำวัน'!$B119,RD!N:N)+SUMIF('FG,ออนไล,คัดแยก'!$C:$C,'รับ-จ่าย ประจำวัน'!$B119,'FG,ออนไล,คัดแยก'!N:N)</f>
        <v>0</v>
      </c>
      <c r="AV119" s="16">
        <f>SUMIF(เตรียมส่วนผสม!$C:$C,'รับ-จ่าย ประจำวัน'!$B119,เตรียมส่วนผสม!O:O)+SUMIF(กวนไส้!$C:$C,'รับ-จ่าย ประจำวัน'!$B119,กวนไส้!O:O)+SUMIF(ผลิต1!$C:$C,'รับ-จ่าย ประจำวัน'!$B119,ผลิต1!O:O)+SUMIF(ผลิต2!$C:$C,'รับ-จ่าย ประจำวัน'!$B119,ผลิต2!O:O)+SUMIF(เส้นแต่งหน้าขนมเค้ก!$C:$C,'รับ-จ่าย ประจำวัน'!$B119,เส้นแต่งหน้าขนมเค้ก!O:O)+SUMIF(แพ็ค!$C:$C,'รับ-จ่าย ประจำวัน'!$B119,แพ็ค!O:O)+SUMIF(ธุรการ!$C:$C,'รับ-จ่าย ประจำวัน'!$B119,ธุรการ!O:O)+SUMIF(เส้นแต่งหน้าขนมปัง!$C:$C,'รับ-จ่าย ประจำวัน'!$B119,เส้นแต่งหน้าขนมปัง!O:O)+SUMIF('วางแผนBC,CJ'!$C:$C,'รับ-จ่าย ประจำวัน'!$B119,'วางแผนBC,CJ'!O:O)+SUMIF(RD!$C:$C,'รับ-จ่าย ประจำวัน'!$B119,RD!O:O)+SUMIF('FG,ออนไล,คัดแยก'!$C:$C,'รับ-จ่าย ประจำวัน'!$B119,'FG,ออนไล,คัดแยก'!O:O)</f>
        <v>0</v>
      </c>
      <c r="AW119" s="16">
        <f>SUMIF(เตรียมส่วนผสม!$C:$C,'รับ-จ่าย ประจำวัน'!$B119,เตรียมส่วนผสม!P:P)+SUMIF(กวนไส้!$C:$C,'รับ-จ่าย ประจำวัน'!$B119,กวนไส้!P:P)+SUMIF(ผลิต1!$C:$C,'รับ-จ่าย ประจำวัน'!$B119,ผลิต1!P:P)+SUMIF(ผลิต2!$C:$C,'รับ-จ่าย ประจำวัน'!$B119,ผลิต2!P:P)+SUMIF(เส้นแต่งหน้าขนมเค้ก!$C:$C,'รับ-จ่าย ประจำวัน'!$B119,เส้นแต่งหน้าขนมเค้ก!P:P)+SUMIF(แพ็ค!$C:$C,'รับ-จ่าย ประจำวัน'!$B119,แพ็ค!P:P)+SUMIF(ธุรการ!$C:$C,'รับ-จ่าย ประจำวัน'!$B119,ธุรการ!P:P)+SUMIF(เส้นแต่งหน้าขนมปัง!$C:$C,'รับ-จ่าย ประจำวัน'!$B119,เส้นแต่งหน้าขนมปัง!P:P)+SUMIF('วางแผนBC,CJ'!$C:$C,'รับ-จ่าย ประจำวัน'!$B119,'วางแผนBC,CJ'!P:P)+SUMIF(RD!$C:$C,'รับ-จ่าย ประจำวัน'!$B119,RD!P:P)+SUMIF('FG,ออนไล,คัดแยก'!$C:$C,'รับ-จ่าย ประจำวัน'!$B119,'FG,ออนไล,คัดแยก'!P:P)</f>
        <v>0</v>
      </c>
      <c r="AX119" s="16">
        <f>SUMIF(เตรียมส่วนผสม!$C:$C,'รับ-จ่าย ประจำวัน'!$B119,เตรียมส่วนผสม!Q:Q)+SUMIF(กวนไส้!$C:$C,'รับ-จ่าย ประจำวัน'!$B119,กวนไส้!Q:Q)+SUMIF(ผลิต1!$C:$C,'รับ-จ่าย ประจำวัน'!$B119,ผลิต1!Q:Q)+SUMIF(ผลิต2!$C:$C,'รับ-จ่าย ประจำวัน'!$B119,ผลิต2!Q:Q)+SUMIF(เส้นแต่งหน้าขนมเค้ก!$C:$C,'รับ-จ่าย ประจำวัน'!$B119,เส้นแต่งหน้าขนมเค้ก!Q:Q)+SUMIF(แพ็ค!$C:$C,'รับ-จ่าย ประจำวัน'!$B119,แพ็ค!Q:Q)+SUMIF(ธุรการ!$C:$C,'รับ-จ่าย ประจำวัน'!$B119,ธุรการ!Q:Q)+SUMIF(เส้นแต่งหน้าขนมปัง!$C:$C,'รับ-จ่าย ประจำวัน'!$B119,เส้นแต่งหน้าขนมปัง!Q:Q)+SUMIF('วางแผนBC,CJ'!$C:$C,'รับ-จ่าย ประจำวัน'!$B119,'วางแผนBC,CJ'!Q:Q)+SUMIF(RD!$C:$C,'รับ-จ่าย ประจำวัน'!$B119,RD!Q:Q)+SUMIF('FG,ออนไล,คัดแยก'!$C:$C,'รับ-จ่าย ประจำวัน'!$B119,'FG,ออนไล,คัดแยก'!Q:Q)</f>
        <v>0</v>
      </c>
      <c r="AY119" s="16">
        <f>SUMIF(เตรียมส่วนผสม!$C:$C,'รับ-จ่าย ประจำวัน'!$B119,เตรียมส่วนผสม!R:R)+SUMIF(กวนไส้!$C:$C,'รับ-จ่าย ประจำวัน'!$B119,กวนไส้!R:R)+SUMIF(ผลิต1!$C:$C,'รับ-จ่าย ประจำวัน'!$B119,ผลิต1!R:R)+SUMIF(ผลิต2!$C:$C,'รับ-จ่าย ประจำวัน'!$B119,ผลิต2!R:R)+SUMIF(เส้นแต่งหน้าขนมเค้ก!$C:$C,'รับ-จ่าย ประจำวัน'!$B119,เส้นแต่งหน้าขนมเค้ก!R:R)+SUMIF(แพ็ค!$C:$C,'รับ-จ่าย ประจำวัน'!$B119,แพ็ค!R:R)+SUMIF(ธุรการ!$C:$C,'รับ-จ่าย ประจำวัน'!$B119,ธุรการ!R:R)+SUMIF(เส้นแต่งหน้าขนมปัง!$C:$C,'รับ-จ่าย ประจำวัน'!$B119,เส้นแต่งหน้าขนมปัง!R:R)+SUMIF('วางแผนBC,CJ'!$C:$C,'รับ-จ่าย ประจำวัน'!$B119,'วางแผนBC,CJ'!R:R)+SUMIF(RD!$C:$C,'รับ-จ่าย ประจำวัน'!$B119,RD!R:R)+SUMIF('FG,ออนไล,คัดแยก'!$C:$C,'รับ-จ่าย ประจำวัน'!$B119,'FG,ออนไล,คัดแยก'!R:R)</f>
        <v>0</v>
      </c>
      <c r="AZ119" s="16">
        <f>SUMIF(เตรียมส่วนผสม!$C:$C,'รับ-จ่าย ประจำวัน'!$B119,เตรียมส่วนผสม!S:S)+SUMIF(กวนไส้!$C:$C,'รับ-จ่าย ประจำวัน'!$B119,กวนไส้!S:S)+SUMIF(ผลิต1!$C:$C,'รับ-จ่าย ประจำวัน'!$B119,ผลิต1!S:S)+SUMIF(ผลิต2!$C:$C,'รับ-จ่าย ประจำวัน'!$B119,ผลิต2!S:S)+SUMIF(เส้นแต่งหน้าขนมเค้ก!$C:$C,'รับ-จ่าย ประจำวัน'!$B119,เส้นแต่งหน้าขนมเค้ก!S:S)+SUMIF(แพ็ค!$C:$C,'รับ-จ่าย ประจำวัน'!$B119,แพ็ค!S:S)+SUMIF(ธุรการ!$C:$C,'รับ-จ่าย ประจำวัน'!$B119,ธุรการ!S:S)+SUMIF(เส้นแต่งหน้าขนมปัง!$C:$C,'รับ-จ่าย ประจำวัน'!$B119,เส้นแต่งหน้าขนมปัง!S:S)+SUMIF('วางแผนBC,CJ'!$C:$C,'รับ-จ่าย ประจำวัน'!$B119,'วางแผนBC,CJ'!S:S)+SUMIF(RD!$C:$C,'รับ-จ่าย ประจำวัน'!$B119,RD!S:S)+SUMIF('FG,ออนไล,คัดแยก'!$C:$C,'รับ-จ่าย ประจำวัน'!$B119,'FG,ออนไล,คัดแยก'!S:S)</f>
        <v>0</v>
      </c>
      <c r="BA119" s="16">
        <f>SUMIF(เตรียมส่วนผสม!$C:$C,'รับ-จ่าย ประจำวัน'!$B119,เตรียมส่วนผสม!T:T)+SUMIF(กวนไส้!$C:$C,'รับ-จ่าย ประจำวัน'!$B119,กวนไส้!T:T)+SUMIF(ผลิต1!$C:$C,'รับ-จ่าย ประจำวัน'!$B119,ผลิต1!T:T)+SUMIF(ผลิต2!$C:$C,'รับ-จ่าย ประจำวัน'!$B119,ผลิต2!T:T)+SUMIF(เส้นแต่งหน้าขนมเค้ก!$C:$C,'รับ-จ่าย ประจำวัน'!$B119,เส้นแต่งหน้าขนมเค้ก!T:T)+SUMIF(แพ็ค!$C:$C,'รับ-จ่าย ประจำวัน'!$B119,แพ็ค!T:T)+SUMIF(ธุรการ!$C:$C,'รับ-จ่าย ประจำวัน'!$B119,ธุรการ!T:T)+SUMIF(เส้นแต่งหน้าขนมปัง!$C:$C,'รับ-จ่าย ประจำวัน'!$B119,เส้นแต่งหน้าขนมปัง!T:T)+SUMIF('วางแผนBC,CJ'!$C:$C,'รับ-จ่าย ประจำวัน'!$B119,'วางแผนBC,CJ'!T:T)+SUMIF(RD!$C:$C,'รับ-จ่าย ประจำวัน'!$B119,RD!T:T)+SUMIF('FG,ออนไล,คัดแยก'!$C:$C,'รับ-จ่าย ประจำวัน'!$B119,'FG,ออนไล,คัดแยก'!T:T)</f>
        <v>0</v>
      </c>
      <c r="BB119" s="16">
        <f>SUMIF(เตรียมส่วนผสม!$C:$C,'รับ-จ่าย ประจำวัน'!$B119,เตรียมส่วนผสม!U:U)+SUMIF(กวนไส้!$C:$C,'รับ-จ่าย ประจำวัน'!$B119,กวนไส้!U:U)+SUMIF(ผลิต1!$C:$C,'รับ-จ่าย ประจำวัน'!$B119,ผลิต1!U:U)+SUMIF(ผลิต2!$C:$C,'รับ-จ่าย ประจำวัน'!$B119,ผลิต2!U:U)+SUMIF(เส้นแต่งหน้าขนมเค้ก!$C:$C,'รับ-จ่าย ประจำวัน'!$B119,เส้นแต่งหน้าขนมเค้ก!U:U)+SUMIF(แพ็ค!$C:$C,'รับ-จ่าย ประจำวัน'!$B119,แพ็ค!U:U)+SUMIF(ธุรการ!$C:$C,'รับ-จ่าย ประจำวัน'!$B119,ธุรการ!U:U)+SUMIF(เส้นแต่งหน้าขนมปัง!$C:$C,'รับ-จ่าย ประจำวัน'!$B119,เส้นแต่งหน้าขนมปัง!U:U)+SUMIF('วางแผนBC,CJ'!$C:$C,'รับ-จ่าย ประจำวัน'!$B119,'วางแผนBC,CJ'!U:U)+SUMIF(RD!$C:$C,'รับ-จ่าย ประจำวัน'!$B119,RD!U:U)+SUMIF('FG,ออนไล,คัดแยก'!$C:$C,'รับ-จ่าย ประจำวัน'!$B119,'FG,ออนไล,คัดแยก'!U:U)</f>
        <v>0</v>
      </c>
      <c r="BC119" s="16">
        <f>SUMIF(เตรียมส่วนผสม!$C:$C,'รับ-จ่าย ประจำวัน'!$B119,เตรียมส่วนผสม!V:V)+SUMIF(กวนไส้!$C:$C,'รับ-จ่าย ประจำวัน'!$B119,กวนไส้!V:V)+SUMIF(ผลิต1!$C:$C,'รับ-จ่าย ประจำวัน'!$B119,ผลิต1!V:V)+SUMIF(ผลิต2!$C:$C,'รับ-จ่าย ประจำวัน'!$B119,ผลิต2!V:V)+SUMIF(เส้นแต่งหน้าขนมเค้ก!$C:$C,'รับ-จ่าย ประจำวัน'!$B119,เส้นแต่งหน้าขนมเค้ก!V:V)+SUMIF(แพ็ค!$C:$C,'รับ-จ่าย ประจำวัน'!$B119,แพ็ค!V:V)+SUMIF(ธุรการ!$C:$C,'รับ-จ่าย ประจำวัน'!$B119,ธุรการ!V:V)+SUMIF(เส้นแต่งหน้าขนมปัง!$C:$C,'รับ-จ่าย ประจำวัน'!$B119,เส้นแต่งหน้าขนมปัง!V:V)+SUMIF('วางแผนBC,CJ'!$C:$C,'รับ-จ่าย ประจำวัน'!$B119,'วางแผนBC,CJ'!V:V)+SUMIF(RD!$C:$C,'รับ-จ่าย ประจำวัน'!$B119,RD!V:V)+SUMIF('FG,ออนไล,คัดแยก'!$C:$C,'รับ-จ่าย ประจำวัน'!$B119,'FG,ออนไล,คัดแยก'!V:V)</f>
        <v>0</v>
      </c>
      <c r="BD119" s="16">
        <f>SUMIF(เตรียมส่วนผสม!$C:$C,'รับ-จ่าย ประจำวัน'!$B119,เตรียมส่วนผสม!W:W)+SUMIF(กวนไส้!$C:$C,'รับ-จ่าย ประจำวัน'!$B119,กวนไส้!W:W)+SUMIF(ผลิต1!$C:$C,'รับ-จ่าย ประจำวัน'!$B119,ผลิต1!W:W)+SUMIF(ผลิต2!$C:$C,'รับ-จ่าย ประจำวัน'!$B119,ผลิต2!W:W)+SUMIF(เส้นแต่งหน้าขนมเค้ก!$C:$C,'รับ-จ่าย ประจำวัน'!$B119,เส้นแต่งหน้าขนมเค้ก!W:W)+SUMIF(แพ็ค!$C:$C,'รับ-จ่าย ประจำวัน'!$B119,แพ็ค!W:W)+SUMIF(ธุรการ!$C:$C,'รับ-จ่าย ประจำวัน'!$B119,ธุรการ!W:W)+SUMIF(เส้นแต่งหน้าขนมปัง!$C:$C,'รับ-จ่าย ประจำวัน'!$B119,เส้นแต่งหน้าขนมปัง!W:W)+SUMIF('วางแผนBC,CJ'!$C:$C,'รับ-จ่าย ประจำวัน'!$B119,'วางแผนBC,CJ'!W:W)+SUMIF(RD!$C:$C,'รับ-จ่าย ประจำวัน'!$B119,RD!W:W)+SUMIF('FG,ออนไล,คัดแยก'!$C:$C,'รับ-จ่าย ประจำวัน'!$B119,'FG,ออนไล,คัดแยก'!W:W)</f>
        <v>0</v>
      </c>
      <c r="BE119" s="16">
        <f>SUMIF(เตรียมส่วนผสม!$C:$C,'รับ-จ่าย ประจำวัน'!$B119,เตรียมส่วนผสม!X:X)+SUMIF(กวนไส้!$C:$C,'รับ-จ่าย ประจำวัน'!$B119,กวนไส้!X:X)+SUMIF(ผลิต1!$C:$C,'รับ-จ่าย ประจำวัน'!$B119,ผลิต1!X:X)+SUMIF(ผลิต2!$C:$C,'รับ-จ่าย ประจำวัน'!$B119,ผลิต2!X:X)+SUMIF(เส้นแต่งหน้าขนมเค้ก!$C:$C,'รับ-จ่าย ประจำวัน'!$B119,เส้นแต่งหน้าขนมเค้ก!X:X)+SUMIF(แพ็ค!$C:$C,'รับ-จ่าย ประจำวัน'!$B119,แพ็ค!X:X)+SUMIF(ธุรการ!$C:$C,'รับ-จ่าย ประจำวัน'!$B119,ธุรการ!X:X)+SUMIF(เส้นแต่งหน้าขนมปัง!$C:$C,'รับ-จ่าย ประจำวัน'!$B119,เส้นแต่งหน้าขนมปัง!X:X)+SUMIF('วางแผนBC,CJ'!$C:$C,'รับ-จ่าย ประจำวัน'!$B119,'วางแผนBC,CJ'!X:X)+SUMIF(RD!$C:$C,'รับ-จ่าย ประจำวัน'!$B119,RD!X:X)+SUMIF('FG,ออนไล,คัดแยก'!$C:$C,'รับ-จ่าย ประจำวัน'!$B119,'FG,ออนไล,คัดแยก'!X:X)</f>
        <v>0</v>
      </c>
      <c r="BF119" s="16">
        <f>SUMIF(เตรียมส่วนผสม!$C:$C,'รับ-จ่าย ประจำวัน'!$B119,เตรียมส่วนผสม!Y:Y)+SUMIF(กวนไส้!$C:$C,'รับ-จ่าย ประจำวัน'!$B119,กวนไส้!Y:Y)+SUMIF(ผลิต1!$C:$C,'รับ-จ่าย ประจำวัน'!$B119,ผลิต1!Y:Y)+SUMIF(ผลิต2!$C:$C,'รับ-จ่าย ประจำวัน'!$B119,ผลิต2!Y:Y)+SUMIF(เส้นแต่งหน้าขนมเค้ก!$C:$C,'รับ-จ่าย ประจำวัน'!$B119,เส้นแต่งหน้าขนมเค้ก!Y:Y)+SUMIF(แพ็ค!$C:$C,'รับ-จ่าย ประจำวัน'!$B119,แพ็ค!Y:Y)+SUMIF(ธุรการ!$C:$C,'รับ-จ่าย ประจำวัน'!$B119,ธุรการ!Y:Y)+SUMIF(เส้นแต่งหน้าขนมปัง!$C:$C,'รับ-จ่าย ประจำวัน'!$B119,เส้นแต่งหน้าขนมปัง!Y:Y)+SUMIF('วางแผนBC,CJ'!$C:$C,'รับ-จ่าย ประจำวัน'!$B119,'วางแผนBC,CJ'!Y:Y)+SUMIF(RD!$C:$C,'รับ-จ่าย ประจำวัน'!$B119,RD!Y:Y)+SUMIF('FG,ออนไล,คัดแยก'!$C:$C,'รับ-จ่าย ประจำวัน'!$B119,'FG,ออนไล,คัดแยก'!Y:Y)</f>
        <v>0</v>
      </c>
      <c r="BG119" s="16">
        <f>SUMIF(เตรียมส่วนผสม!$C:$C,'รับ-จ่าย ประจำวัน'!$B119,เตรียมส่วนผสม!Z:Z)+SUMIF(กวนไส้!$C:$C,'รับ-จ่าย ประจำวัน'!$B119,กวนไส้!Z:Z)+SUMIF(ผลิต1!$C:$C,'รับ-จ่าย ประจำวัน'!$B119,ผลิต1!Z:Z)+SUMIF(ผลิต2!$C:$C,'รับ-จ่าย ประจำวัน'!$B119,ผลิต2!Z:Z)+SUMIF(เส้นแต่งหน้าขนมเค้ก!$C:$C,'รับ-จ่าย ประจำวัน'!$B119,เส้นแต่งหน้าขนมเค้ก!Z:Z)+SUMIF(แพ็ค!$C:$C,'รับ-จ่าย ประจำวัน'!$B119,แพ็ค!Z:Z)+SUMIF(ธุรการ!$C:$C,'รับ-จ่าย ประจำวัน'!$B119,ธุรการ!Z:Z)+SUMIF(เส้นแต่งหน้าขนมปัง!$C:$C,'รับ-จ่าย ประจำวัน'!$B119,เส้นแต่งหน้าขนมปัง!Z:Z)+SUMIF('วางแผนBC,CJ'!$C:$C,'รับ-จ่าย ประจำวัน'!$B119,'วางแผนBC,CJ'!Z:Z)+SUMIF(RD!$C:$C,'รับ-จ่าย ประจำวัน'!$B119,RD!Z:Z)+SUMIF('FG,ออนไล,คัดแยก'!$C:$C,'รับ-จ่าย ประจำวัน'!$B119,'FG,ออนไล,คัดแยก'!Z:Z)</f>
        <v>0</v>
      </c>
      <c r="BH119" s="16">
        <f>SUMIF(เตรียมส่วนผสม!$C:$C,'รับ-จ่าย ประจำวัน'!$B119,เตรียมส่วนผสม!AA:AA)+SUMIF(กวนไส้!$C:$C,'รับ-จ่าย ประจำวัน'!$B119,กวนไส้!AA:AA)+SUMIF(ผลิต1!$C:$C,'รับ-จ่าย ประจำวัน'!$B119,ผลิต1!AA:AA)+SUMIF(ผลิต2!$C:$C,'รับ-จ่าย ประจำวัน'!$B119,ผลิต2!AA:AA)+SUMIF(เส้นแต่งหน้าขนมเค้ก!$C:$C,'รับ-จ่าย ประจำวัน'!$B119,เส้นแต่งหน้าขนมเค้ก!AA:AA)+SUMIF(แพ็ค!$C:$C,'รับ-จ่าย ประจำวัน'!$B119,แพ็ค!AA:AA)+SUMIF(ธุรการ!$C:$C,'รับ-จ่าย ประจำวัน'!$B119,ธุรการ!AA:AA)+SUMIF(เส้นแต่งหน้าขนมปัง!$C:$C,'รับ-จ่าย ประจำวัน'!$B119,เส้นแต่งหน้าขนมปัง!AA:AA)+SUMIF('วางแผนBC,CJ'!$C:$C,'รับ-จ่าย ประจำวัน'!$B119,'วางแผนBC,CJ'!AA:AA)+SUMIF(RD!$C:$C,'รับ-จ่าย ประจำวัน'!$B119,RD!AA:AA)+SUMIF('FG,ออนไล,คัดแยก'!$C:$C,'รับ-จ่าย ประจำวัน'!$B119,'FG,ออนไล,คัดแยก'!AA:AA)</f>
        <v>0</v>
      </c>
      <c r="BI119" s="16">
        <f>SUMIF(เตรียมส่วนผสม!$C:$C,'รับ-จ่าย ประจำวัน'!$B119,เตรียมส่วนผสม!AB:AB)+SUMIF(กวนไส้!$C:$C,'รับ-จ่าย ประจำวัน'!$B119,กวนไส้!AB:AB)+SUMIF(ผลิต1!$C:$C,'รับ-จ่าย ประจำวัน'!$B119,ผลิต1!AB:AB)+SUMIF(ผลิต2!$C:$C,'รับ-จ่าย ประจำวัน'!$B119,ผลิต2!AB:AB)+SUMIF(เส้นแต่งหน้าขนมเค้ก!$C:$C,'รับ-จ่าย ประจำวัน'!$B119,เส้นแต่งหน้าขนมเค้ก!AB:AB)+SUMIF(แพ็ค!$C:$C,'รับ-จ่าย ประจำวัน'!$B119,แพ็ค!AB:AB)+SUMIF(ธุรการ!$C:$C,'รับ-จ่าย ประจำวัน'!$B119,ธุรการ!AB:AB)+SUMIF(เส้นแต่งหน้าขนมปัง!$C:$C,'รับ-จ่าย ประจำวัน'!$B119,เส้นแต่งหน้าขนมปัง!AB:AB)+SUMIF('วางแผนBC,CJ'!$C:$C,'รับ-จ่าย ประจำวัน'!$B119,'วางแผนBC,CJ'!AB:AB)+SUMIF(RD!$C:$C,'รับ-จ่าย ประจำวัน'!$B119,RD!AB:AB)+SUMIF('FG,ออนไล,คัดแยก'!$C:$C,'รับ-จ่าย ประจำวัน'!$B119,'FG,ออนไล,คัดแยก'!AB:AB)</f>
        <v>0</v>
      </c>
      <c r="BJ119" s="16">
        <f>SUMIF(เตรียมส่วนผสม!$C:$C,'รับ-จ่าย ประจำวัน'!$B119,เตรียมส่วนผสม!AC:AC)+SUMIF(กวนไส้!$C:$C,'รับ-จ่าย ประจำวัน'!$B119,กวนไส้!AC:AC)+SUMIF(ผลิต1!$C:$C,'รับ-จ่าย ประจำวัน'!$B119,ผลิต1!AC:AC)+SUMIF(ผลิต2!$C:$C,'รับ-จ่าย ประจำวัน'!$B119,ผลิต2!AC:AC)+SUMIF(เส้นแต่งหน้าขนมเค้ก!$C:$C,'รับ-จ่าย ประจำวัน'!$B119,เส้นแต่งหน้าขนมเค้ก!AC:AC)+SUMIF(แพ็ค!$C:$C,'รับ-จ่าย ประจำวัน'!$B119,แพ็ค!AC:AC)+SUMIF(ธุรการ!$C:$C,'รับ-จ่าย ประจำวัน'!$B119,ธุรการ!AC:AC)+SUMIF(เส้นแต่งหน้าขนมปัง!$C:$C,'รับ-จ่าย ประจำวัน'!$B119,เส้นแต่งหน้าขนมปัง!AC:AC)+SUMIF('วางแผนBC,CJ'!$C:$C,'รับ-จ่าย ประจำวัน'!$B119,'วางแผนBC,CJ'!AC:AC)+SUMIF(RD!$C:$C,'รับ-จ่าย ประจำวัน'!$B119,RD!AC:AC)+SUMIF('FG,ออนไล,คัดแยก'!$C:$C,'รับ-จ่าย ประจำวัน'!$B119,'FG,ออนไล,คัดแยก'!AC:AC)</f>
        <v>0</v>
      </c>
      <c r="BK119" s="16">
        <f>SUMIF(เตรียมส่วนผสม!$C:$C,'รับ-จ่าย ประจำวัน'!$B119,เตรียมส่วนผสม!AD:AD)+SUMIF(กวนไส้!$C:$C,'รับ-จ่าย ประจำวัน'!$B119,กวนไส้!AD:AD)+SUMIF(ผลิต1!$C:$C,'รับ-จ่าย ประจำวัน'!$B119,ผลิต1!AD:AD)+SUMIF(ผลิต2!$C:$C,'รับ-จ่าย ประจำวัน'!$B119,ผลิต2!AD:AD)+SUMIF(เส้นแต่งหน้าขนมเค้ก!$C:$C,'รับ-จ่าย ประจำวัน'!$B119,เส้นแต่งหน้าขนมเค้ก!AD:AD)+SUMIF(แพ็ค!$C:$C,'รับ-จ่าย ประจำวัน'!$B119,แพ็ค!AD:AD)+SUMIF(ธุรการ!$C:$C,'รับ-จ่าย ประจำวัน'!$B119,ธุรการ!AD:AD)+SUMIF(เส้นแต่งหน้าขนมปัง!$C:$C,'รับ-จ่าย ประจำวัน'!$B119,เส้นแต่งหน้าขนมปัง!AD:AD)+SUMIF('วางแผนBC,CJ'!$C:$C,'รับ-จ่าย ประจำวัน'!$B119,'วางแผนBC,CJ'!AD:AD)+SUMIF(RD!$C:$C,'รับ-จ่าย ประจำวัน'!$B119,RD!AD:AD)+SUMIF('FG,ออนไล,คัดแยก'!$C:$C,'รับ-จ่าย ประจำวัน'!$B119,'FG,ออนไล,คัดแยก'!AD:AD)</f>
        <v>0</v>
      </c>
      <c r="BL119" s="16">
        <f>SUMIF(เตรียมส่วนผสม!$C:$C,'รับ-จ่าย ประจำวัน'!$B119,เตรียมส่วนผสม!AE:AE)+SUMIF(กวนไส้!$C:$C,'รับ-จ่าย ประจำวัน'!$B119,กวนไส้!AE:AE)+SUMIF(ผลิต1!$C:$C,'รับ-จ่าย ประจำวัน'!$B119,ผลิต1!AE:AE)+SUMIF(ผลิต2!$C:$C,'รับ-จ่าย ประจำวัน'!$B119,ผลิต2!AE:AE)+SUMIF(เส้นแต่งหน้าขนมเค้ก!$C:$C,'รับ-จ่าย ประจำวัน'!$B119,เส้นแต่งหน้าขนมเค้ก!AE:AE)+SUMIF(แพ็ค!$C:$C,'รับ-จ่าย ประจำวัน'!$B119,แพ็ค!AE:AE)+SUMIF(ธุรการ!$C:$C,'รับ-จ่าย ประจำวัน'!$B119,ธุรการ!AE:AE)+SUMIF(เส้นแต่งหน้าขนมปัง!$C:$C,'รับ-จ่าย ประจำวัน'!$B119,เส้นแต่งหน้าขนมปัง!AE:AE)+SUMIF('วางแผนBC,CJ'!$C:$C,'รับ-จ่าย ประจำวัน'!$B119,'วางแผนBC,CJ'!AE:AE)+SUMIF(RD!$C:$C,'รับ-จ่าย ประจำวัน'!$B119,RD!AE:AE)+SUMIF('FG,ออนไล,คัดแยก'!$C:$C,'รับ-จ่าย ประจำวัน'!$B119,'FG,ออนไล,คัดแยก'!AE:AE)</f>
        <v>0</v>
      </c>
      <c r="BM119" s="16">
        <f>SUMIF(เตรียมส่วนผสม!$C:$C,'รับ-จ่าย ประจำวัน'!$B119,เตรียมส่วนผสม!AF:AF)+SUMIF(กวนไส้!$C:$C,'รับ-จ่าย ประจำวัน'!$B119,กวนไส้!AF:AF)+SUMIF(ผลิต1!$C:$C,'รับ-จ่าย ประจำวัน'!$B119,ผลิต1!AF:AF)+SUMIF(ผลิต2!$C:$C,'รับ-จ่าย ประจำวัน'!$B119,ผลิต2!AF:AF)+SUMIF(เส้นแต่งหน้าขนมเค้ก!$C:$C,'รับ-จ่าย ประจำวัน'!$B119,เส้นแต่งหน้าขนมเค้ก!AF:AF)+SUMIF(แพ็ค!$C:$C,'รับ-จ่าย ประจำวัน'!$B119,แพ็ค!AF:AF)+SUMIF(ธุรการ!$C:$C,'รับ-จ่าย ประจำวัน'!$B119,ธุรการ!AF:AF)+SUMIF(เส้นแต่งหน้าขนมปัง!$C:$C,'รับ-จ่าย ประจำวัน'!$B119,เส้นแต่งหน้าขนมปัง!AF:AF)+SUMIF('วางแผนBC,CJ'!$C:$C,'รับ-จ่าย ประจำวัน'!$B119,'วางแผนBC,CJ'!AF:AF)+SUMIF(RD!$C:$C,'รับ-จ่าย ประจำวัน'!$B119,RD!AF:AF)+SUMIF('FG,ออนไล,คัดแยก'!$C:$C,'รับ-จ่าย ประจำวัน'!$B119,'FG,ออนไล,คัดแยก'!AF:AF)</f>
        <v>0</v>
      </c>
      <c r="BN119" s="16">
        <f>SUMIF(เตรียมส่วนผสม!$C:$C,'รับ-จ่าย ประจำวัน'!$B119,เตรียมส่วนผสม!AG:AG)+SUMIF(กวนไส้!$C:$C,'รับ-จ่าย ประจำวัน'!$B119,กวนไส้!AG:AG)+SUMIF(ผลิต1!$C:$C,'รับ-จ่าย ประจำวัน'!$B119,ผลิต1!AG:AG)+SUMIF(ผลิต2!$C:$C,'รับ-จ่าย ประจำวัน'!$B119,ผลิต2!AG:AG)+SUMIF(เส้นแต่งหน้าขนมเค้ก!$C:$C,'รับ-จ่าย ประจำวัน'!$B119,เส้นแต่งหน้าขนมเค้ก!AG:AG)+SUMIF(แพ็ค!$C:$C,'รับ-จ่าย ประจำวัน'!$B119,แพ็ค!AG:AG)+SUMIF(ธุรการ!$C:$C,'รับ-จ่าย ประจำวัน'!$B119,ธุรการ!AG:AG)+SUMIF(เส้นแต่งหน้าขนมปัง!$C:$C,'รับ-จ่าย ประจำวัน'!$B119,เส้นแต่งหน้าขนมปัง!AG:AG)+SUMIF('วางแผนBC,CJ'!$C:$C,'รับ-จ่าย ประจำวัน'!$B119,'วางแผนBC,CJ'!AG:AG)+SUMIF(RD!$C:$C,'รับ-จ่าย ประจำวัน'!$B119,RD!AG:AG)+SUMIF('FG,ออนไล,คัดแยก'!$C:$C,'รับ-จ่าย ประจำวัน'!$B119,'FG,ออนไล,คัดแยก'!AG:AG)</f>
        <v>0</v>
      </c>
      <c r="BO119" s="16">
        <f>SUMIF(เตรียมส่วนผสม!$C:$C,'รับ-จ่าย ประจำวัน'!$B119,เตรียมส่วนผสม!AH:AH)+SUMIF(กวนไส้!$C:$C,'รับ-จ่าย ประจำวัน'!$B119,กวนไส้!AH:AH)+SUMIF(ผลิต1!$C:$C,'รับ-จ่าย ประจำวัน'!$B119,ผลิต1!AH:AH)+SUMIF(ผลิต2!$C:$C,'รับ-จ่าย ประจำวัน'!$B119,ผลิต2!AH:AH)+SUMIF(เส้นแต่งหน้าขนมเค้ก!$C:$C,'รับ-จ่าย ประจำวัน'!$B119,เส้นแต่งหน้าขนมเค้ก!AH:AH)+SUMIF(แพ็ค!$C:$C,'รับ-จ่าย ประจำวัน'!$B119,แพ็ค!AH:AH)+SUMIF(ธุรการ!$C:$C,'รับ-จ่าย ประจำวัน'!$B119,ธุรการ!AH:AH)+SUMIF(เส้นแต่งหน้าขนมปัง!$C:$C,'รับ-จ่าย ประจำวัน'!$B119,เส้นแต่งหน้าขนมปัง!AH:AH)+SUMIF('วางแผนBC,CJ'!$C:$C,'รับ-จ่าย ประจำวัน'!$B119,'วางแผนBC,CJ'!AH:AH)+SUMIF(RD!$C:$C,'รับ-จ่าย ประจำวัน'!$B119,RD!AH:AH)+SUMIF('FG,ออนไล,คัดแยก'!$C:$C,'รับ-จ่าย ประจำวัน'!$B119,'FG,ออนไล,คัดแยก'!AH:AH)</f>
        <v>0</v>
      </c>
      <c r="BP119" s="16">
        <f>SUMIF(เตรียมส่วนผสม!$C:$C,'รับ-จ่าย ประจำวัน'!$B119,เตรียมส่วนผสม!AI:AI)+SUMIF(กวนไส้!$C:$C,'รับ-จ่าย ประจำวัน'!$B119,กวนไส้!AI:AI)+SUMIF(ผลิต1!$C:$C,'รับ-จ่าย ประจำวัน'!$B119,ผลิต1!AI:AI)+SUMIF(ผลิต2!$C:$C,'รับ-จ่าย ประจำวัน'!$B119,ผลิต2!AI:AI)+SUMIF(เส้นแต่งหน้าขนมเค้ก!$C:$C,'รับ-จ่าย ประจำวัน'!$B119,เส้นแต่งหน้าขนมเค้ก!AI:AI)+SUMIF(แพ็ค!$C:$C,'รับ-จ่าย ประจำวัน'!$B119,แพ็ค!AI:AI)+SUMIF(ธุรการ!$C:$C,'รับ-จ่าย ประจำวัน'!$B119,ธุรการ!AI:AI)+SUMIF(เส้นแต่งหน้าขนมปัง!$C:$C,'รับ-จ่าย ประจำวัน'!$B119,เส้นแต่งหน้าขนมปัง!AI:AI)+SUMIF('วางแผนBC,CJ'!$C:$C,'รับ-จ่าย ประจำวัน'!$B119,'วางแผนBC,CJ'!AI:AI)+SUMIF(RD!$C:$C,'รับ-จ่าย ประจำวัน'!$B119,RD!AI:AI)+SUMIF('FG,ออนไล,คัดแยก'!$C:$C,'รับ-จ่าย ประจำวัน'!$B119,'FG,ออนไล,คัดแยก'!AI:AI)</f>
        <v>0</v>
      </c>
      <c r="BQ119" s="16">
        <f>SUMIF(เตรียมส่วนผสม!$C:$C,'รับ-จ่าย ประจำวัน'!$B119,เตรียมส่วนผสม!AJ:AJ)+SUMIF(กวนไส้!$C:$C,'รับ-จ่าย ประจำวัน'!$B119,กวนไส้!AJ:AJ)+SUMIF(ผลิต1!$C:$C,'รับ-จ่าย ประจำวัน'!$B119,ผลิต1!AJ:AJ)+SUMIF(ผลิต2!$C:$C,'รับ-จ่าย ประจำวัน'!$B119,ผลิต2!AJ:AJ)+SUMIF(เส้นแต่งหน้าขนมเค้ก!$C:$C,'รับ-จ่าย ประจำวัน'!$B119,เส้นแต่งหน้าขนมเค้ก!AJ:AJ)+SUMIF(แพ็ค!$C:$C,'รับ-จ่าย ประจำวัน'!$B119,แพ็ค!AJ:AJ)+SUMIF(ธุรการ!$C:$C,'รับ-จ่าย ประจำวัน'!$B119,ธุรการ!AJ:AJ)+SUMIF(เส้นแต่งหน้าขนมปัง!$C:$C,'รับ-จ่าย ประจำวัน'!$B119,เส้นแต่งหน้าขนมปัง!AJ:AJ)+SUMIF('วางแผนBC,CJ'!$C:$C,'รับ-จ่าย ประจำวัน'!$B119,'วางแผนBC,CJ'!AJ:AJ)+SUMIF(RD!$C:$C,'รับ-จ่าย ประจำวัน'!$B119,RD!AJ:AJ)+SUMIF('FG,ออนไล,คัดแยก'!$C:$C,'รับ-จ่าย ประจำวัน'!$B119,'FG,ออนไล,คัดแยก'!AJ:AJ)</f>
        <v>0</v>
      </c>
      <c r="BR119" s="16">
        <f>SUMIF(เตรียมส่วนผสม!$C:$C,'รับ-จ่าย ประจำวัน'!$B119,เตรียมส่วนผสม!AK:AK)+SUMIF(กวนไส้!$C:$C,'รับ-จ่าย ประจำวัน'!$B119,กวนไส้!AK:AK)+SUMIF(ผลิต1!$C:$C,'รับ-จ่าย ประจำวัน'!$B119,ผลิต1!AK:AK)+SUMIF(ผลิต2!$C:$C,'รับ-จ่าย ประจำวัน'!$B119,ผลิต2!AK:AK)+SUMIF(เส้นแต่งหน้าขนมเค้ก!$C:$C,'รับ-จ่าย ประจำวัน'!$B119,เส้นแต่งหน้าขนมเค้ก!AK:AK)+SUMIF(แพ็ค!$C:$C,'รับ-จ่าย ประจำวัน'!$B119,แพ็ค!AK:AK)+SUMIF(ธุรการ!$C:$C,'รับ-จ่าย ประจำวัน'!$B119,ธุรการ!AK:AK)+SUMIF(เส้นแต่งหน้าขนมปัง!$C:$C,'รับ-จ่าย ประจำวัน'!$B119,เส้นแต่งหน้าขนมปัง!AK:AK)+SUMIF('วางแผนBC,CJ'!$C:$C,'รับ-จ่าย ประจำวัน'!$B119,'วางแผนBC,CJ'!AK:AK)+SUMIF(RD!$C:$C,'รับ-จ่าย ประจำวัน'!$B119,RD!AK:AK)+SUMIF('FG,ออนไล,คัดแยก'!$C:$C,'รับ-จ่าย ประจำวัน'!$B119,'FG,ออนไล,คัดแยก'!AK:AK)</f>
        <v>0</v>
      </c>
      <c r="BS119" s="16">
        <f>SUMIF(เตรียมส่วนผสม!$C:$C,'รับ-จ่าย ประจำวัน'!$B119,เตรียมส่วนผสม!AL:AL)+SUMIF(กวนไส้!$C:$C,'รับ-จ่าย ประจำวัน'!$B119,กวนไส้!AL:AL)+SUMIF(ผลิต1!$C:$C,'รับ-จ่าย ประจำวัน'!$B119,ผลิต1!AL:AL)+SUMIF(ผลิต2!$C:$C,'รับ-จ่าย ประจำวัน'!$B119,ผลิต2!AL:AL)+SUMIF(เส้นแต่งหน้าขนมเค้ก!$C:$C,'รับ-จ่าย ประจำวัน'!$B119,เส้นแต่งหน้าขนมเค้ก!AL:AL)+SUMIF(แพ็ค!$C:$C,'รับ-จ่าย ประจำวัน'!$B119,แพ็ค!AL:AL)+SUMIF(ธุรการ!$C:$C,'รับ-จ่าย ประจำวัน'!$B119,ธุรการ!AL:AL)+SUMIF(เส้นแต่งหน้าขนมปัง!$C:$C,'รับ-จ่าย ประจำวัน'!$B119,เส้นแต่งหน้าขนมปัง!AL:AL)+SUMIF('วางแผนBC,CJ'!$C:$C,'รับ-จ่าย ประจำวัน'!$B119,'วางแผนBC,CJ'!AL:AL)+SUMIF(RD!$C:$C,'รับ-จ่าย ประจำวัน'!$B119,RD!AL:AL)+SUMIF('FG,ออนไล,คัดแยก'!$C:$C,'รับ-จ่าย ประจำวัน'!$B119,'FG,ออนไล,คัดแยก'!AL:AL)</f>
        <v>0</v>
      </c>
      <c r="BT119" s="18">
        <f t="shared" si="20"/>
        <v>0</v>
      </c>
      <c r="BU119" s="116"/>
      <c r="BV119" s="146">
        <f t="shared" si="21"/>
        <v>0</v>
      </c>
      <c r="BW119" s="183">
        <v>30</v>
      </c>
      <c r="BX119" s="172">
        <f t="shared" si="25"/>
        <v>0</v>
      </c>
      <c r="BY119" s="188" t="e">
        <f t="shared" si="22"/>
        <v>#DIV/0!</v>
      </c>
      <c r="BZ119" s="180" t="e">
        <f t="shared" ca="1" si="23"/>
        <v>#DIV/0!</v>
      </c>
      <c r="CA119" s="93"/>
      <c r="CB119" s="93"/>
      <c r="CC119" s="93"/>
      <c r="CD119" s="93"/>
      <c r="CE119" s="93"/>
      <c r="CF119" s="93"/>
      <c r="CG119" s="93"/>
      <c r="CH119" s="93"/>
      <c r="CI119" s="93"/>
      <c r="CJ119" s="94"/>
      <c r="CK119" s="9">
        <f t="shared" si="24"/>
        <v>0</v>
      </c>
    </row>
    <row r="120" spans="1:89" hidden="1" x14ac:dyDescent="0.5">
      <c r="A120" s="149"/>
      <c r="B120" s="34" t="s">
        <v>1320</v>
      </c>
      <c r="C120" s="10" t="s">
        <v>1323</v>
      </c>
      <c r="D120" s="135" t="s">
        <v>1318</v>
      </c>
      <c r="E120" s="11">
        <v>0</v>
      </c>
      <c r="F120" s="163" t="s">
        <v>1605</v>
      </c>
      <c r="G120" s="11" t="s">
        <v>62</v>
      </c>
      <c r="H120" s="12">
        <v>0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3"/>
      <c r="AF120" s="13"/>
      <c r="AG120" s="13"/>
      <c r="AH120" s="13"/>
      <c r="AI120" s="14"/>
      <c r="AJ120" s="14"/>
      <c r="AK120" s="14"/>
      <c r="AL120" s="14"/>
      <c r="AM120" s="14"/>
      <c r="AN120" s="15">
        <f t="shared" si="19"/>
        <v>0</v>
      </c>
      <c r="AO120" s="16">
        <f>SUMIF(เตรียมส่วนผสม!$C:$C,'รับ-จ่าย ประจำวัน'!$B120,เตรียมส่วนผสม!H:H)+SUMIF(กวนไส้!$C:$C,'รับ-จ่าย ประจำวัน'!$B120,กวนไส้!H:H)+SUMIF(ผลิต1!$C:$C,'รับ-จ่าย ประจำวัน'!$B120,ผลิต1!H:H)+SUMIF(ผลิต2!$C:$C,'รับ-จ่าย ประจำวัน'!$B120,ผลิต2!H:H)+SUMIF(เส้นแต่งหน้าขนมเค้ก!$C:$C,'รับ-จ่าย ประจำวัน'!$B120,เส้นแต่งหน้าขนมเค้ก!H:H)+SUMIF(แพ็ค!$C:$C,'รับ-จ่าย ประจำวัน'!$B120,แพ็ค!H:H)+SUMIF(ธุรการ!$C:$C,'รับ-จ่าย ประจำวัน'!$B120,ธุรการ!H:H)+SUMIF(เส้นแต่งหน้าขนมปัง!$C:$C,'รับ-จ่าย ประจำวัน'!$B120,เส้นแต่งหน้าขนมปัง!H:H)+SUMIF('วางแผนBC,CJ'!$C:$C,'รับ-จ่าย ประจำวัน'!$B120,'วางแผนBC,CJ'!H:H)+SUMIF(RD!$C:$C,'รับ-จ่าย ประจำวัน'!$B120,RD!H:H)+SUMIF('FG,ออนไล,คัดแยก'!$C:$C,'รับ-จ่าย ประจำวัน'!$B120,'FG,ออนไล,คัดแยก'!H:H)</f>
        <v>0</v>
      </c>
      <c r="AP120" s="16">
        <f>SUMIF(เตรียมส่วนผสม!$C:$C,'รับ-จ่าย ประจำวัน'!$B120,เตรียมส่วนผสม!I:I)+SUMIF(กวนไส้!$C:$C,'รับ-จ่าย ประจำวัน'!$B120,กวนไส้!I:I)+SUMIF(ผลิต1!$C:$C,'รับ-จ่าย ประจำวัน'!$B120,ผลิต1!I:I)+SUMIF(ผลิต2!$C:$C,'รับ-จ่าย ประจำวัน'!$B120,ผลิต2!I:I)+SUMIF(เส้นแต่งหน้าขนมเค้ก!$C:$C,'รับ-จ่าย ประจำวัน'!$B120,เส้นแต่งหน้าขนมเค้ก!I:I)+SUMIF(แพ็ค!$C:$C,'รับ-จ่าย ประจำวัน'!$B120,แพ็ค!I:I)+SUMIF(ธุรการ!$C:$C,'รับ-จ่าย ประจำวัน'!$B120,ธุรการ!I:I)+SUMIF(เส้นแต่งหน้าขนมปัง!$C:$C,'รับ-จ่าย ประจำวัน'!$B120,เส้นแต่งหน้าขนมปัง!I:I)+SUMIF('วางแผนBC,CJ'!$C:$C,'รับ-จ่าย ประจำวัน'!$B120,'วางแผนBC,CJ'!I:I)+SUMIF(RD!$C:$C,'รับ-จ่าย ประจำวัน'!$B120,RD!I:I)+SUMIF('FG,ออนไล,คัดแยก'!$C:$C,'รับ-จ่าย ประจำวัน'!$B120,'FG,ออนไล,คัดแยก'!I:I)</f>
        <v>0</v>
      </c>
      <c r="AQ120" s="16">
        <f>SUMIF(เตรียมส่วนผสม!$C:$C,'รับ-จ่าย ประจำวัน'!$B120,เตรียมส่วนผสม!J:J)+SUMIF(กวนไส้!$C:$C,'รับ-จ่าย ประจำวัน'!$B120,กวนไส้!J:J)+SUMIF(ผลิต1!$C:$C,'รับ-จ่าย ประจำวัน'!$B120,ผลิต1!J:J)+SUMIF(ผลิต2!$C:$C,'รับ-จ่าย ประจำวัน'!$B120,ผลิต2!J:J)+SUMIF(เส้นแต่งหน้าขนมเค้ก!$C:$C,'รับ-จ่าย ประจำวัน'!$B120,เส้นแต่งหน้าขนมเค้ก!J:J)+SUMIF(แพ็ค!$C:$C,'รับ-จ่าย ประจำวัน'!$B120,แพ็ค!J:J)+SUMIF(ธุรการ!$C:$C,'รับ-จ่าย ประจำวัน'!$B120,ธุรการ!J:J)+SUMIF(เส้นแต่งหน้าขนมปัง!$C:$C,'รับ-จ่าย ประจำวัน'!$B120,เส้นแต่งหน้าขนมปัง!J:J)+SUMIF('วางแผนBC,CJ'!$C:$C,'รับ-จ่าย ประจำวัน'!$B120,'วางแผนBC,CJ'!J:J)+SUMIF(RD!$C:$C,'รับ-จ่าย ประจำวัน'!$B120,RD!J:J)+SUMIF('FG,ออนไล,คัดแยก'!$C:$C,'รับ-จ่าย ประจำวัน'!$B120,'FG,ออนไล,คัดแยก'!J:J)</f>
        <v>0</v>
      </c>
      <c r="AR120" s="16">
        <f>SUMIF(เตรียมส่วนผสม!$C:$C,'รับ-จ่าย ประจำวัน'!$B120,เตรียมส่วนผสม!K:K)+SUMIF(กวนไส้!$C:$C,'รับ-จ่าย ประจำวัน'!$B120,กวนไส้!K:K)+SUMIF(ผลิต1!$C:$C,'รับ-จ่าย ประจำวัน'!$B120,ผลิต1!K:K)+SUMIF(ผลิต2!$C:$C,'รับ-จ่าย ประจำวัน'!$B120,ผลิต2!K:K)+SUMIF(เส้นแต่งหน้าขนมเค้ก!$C:$C,'รับ-จ่าย ประจำวัน'!$B120,เส้นแต่งหน้าขนมเค้ก!K:K)+SUMIF(แพ็ค!$C:$C,'รับ-จ่าย ประจำวัน'!$B120,แพ็ค!K:K)+SUMIF(ธุรการ!$C:$C,'รับ-จ่าย ประจำวัน'!$B120,ธุรการ!K:K)+SUMIF(เส้นแต่งหน้าขนมปัง!$C:$C,'รับ-จ่าย ประจำวัน'!$B120,เส้นแต่งหน้าขนมปัง!K:K)+SUMIF('วางแผนBC,CJ'!$C:$C,'รับ-จ่าย ประจำวัน'!$B120,'วางแผนBC,CJ'!K:K)+SUMIF(RD!$C:$C,'รับ-จ่าย ประจำวัน'!$B120,RD!K:K)+SUMIF('FG,ออนไล,คัดแยก'!$C:$C,'รับ-จ่าย ประจำวัน'!$B120,'FG,ออนไล,คัดแยก'!K:K)</f>
        <v>0</v>
      </c>
      <c r="AS120" s="16">
        <f>SUMIF(เตรียมส่วนผสม!$C:$C,'รับ-จ่าย ประจำวัน'!$B120,เตรียมส่วนผสม!L:L)+SUMIF(กวนไส้!$C:$C,'รับ-จ่าย ประจำวัน'!$B120,กวนไส้!L:L)+SUMIF(ผลิต1!$C:$C,'รับ-จ่าย ประจำวัน'!$B120,ผลิต1!L:L)+SUMIF(ผลิต2!$C:$C,'รับ-จ่าย ประจำวัน'!$B120,ผลิต2!L:L)+SUMIF(เส้นแต่งหน้าขนมเค้ก!$C:$C,'รับ-จ่าย ประจำวัน'!$B120,เส้นแต่งหน้าขนมเค้ก!L:L)+SUMIF(แพ็ค!$C:$C,'รับ-จ่าย ประจำวัน'!$B120,แพ็ค!L:L)+SUMIF(ธุรการ!$C:$C,'รับ-จ่าย ประจำวัน'!$B120,ธุรการ!L:L)+SUMIF(เส้นแต่งหน้าขนมปัง!$C:$C,'รับ-จ่าย ประจำวัน'!$B120,เส้นแต่งหน้าขนมปัง!L:L)+SUMIF('วางแผนBC,CJ'!$C:$C,'รับ-จ่าย ประจำวัน'!$B120,'วางแผนBC,CJ'!L:L)+SUMIF(RD!$C:$C,'รับ-จ่าย ประจำวัน'!$B120,RD!L:L)+SUMIF('FG,ออนไล,คัดแยก'!$C:$C,'รับ-จ่าย ประจำวัน'!$B120,'FG,ออนไล,คัดแยก'!L:L)</f>
        <v>0</v>
      </c>
      <c r="AT120" s="16">
        <f>SUMIF(เตรียมส่วนผสม!$C:$C,'รับ-จ่าย ประจำวัน'!$B120,เตรียมส่วนผสม!M:M)+SUMIF(กวนไส้!$C:$C,'รับ-จ่าย ประจำวัน'!$B120,กวนไส้!M:M)+SUMIF(ผลิต1!$C:$C,'รับ-จ่าย ประจำวัน'!$B120,ผลิต1!M:M)+SUMIF(ผลิต2!$C:$C,'รับ-จ่าย ประจำวัน'!$B120,ผลิต2!M:M)+SUMIF(เส้นแต่งหน้าขนมเค้ก!$C:$C,'รับ-จ่าย ประจำวัน'!$B120,เส้นแต่งหน้าขนมเค้ก!M:M)+SUMIF(แพ็ค!$C:$C,'รับ-จ่าย ประจำวัน'!$B120,แพ็ค!M:M)+SUMIF(ธุรการ!$C:$C,'รับ-จ่าย ประจำวัน'!$B120,ธุรการ!M:M)+SUMIF(เส้นแต่งหน้าขนมปัง!$C:$C,'รับ-จ่าย ประจำวัน'!$B120,เส้นแต่งหน้าขนมปัง!M:M)+SUMIF('วางแผนBC,CJ'!$C:$C,'รับ-จ่าย ประจำวัน'!$B120,'วางแผนBC,CJ'!M:M)+SUMIF(RD!$C:$C,'รับ-จ่าย ประจำวัน'!$B120,RD!M:M)+SUMIF('FG,ออนไล,คัดแยก'!$C:$C,'รับ-จ่าย ประจำวัน'!$B120,'FG,ออนไล,คัดแยก'!M:M)</f>
        <v>0</v>
      </c>
      <c r="AU120" s="16">
        <f>SUMIF(เตรียมส่วนผสม!$C:$C,'รับ-จ่าย ประจำวัน'!$B120,เตรียมส่วนผสม!N:N)+SUMIF(กวนไส้!$C:$C,'รับ-จ่าย ประจำวัน'!$B120,กวนไส้!N:N)+SUMIF(ผลิต1!$C:$C,'รับ-จ่าย ประจำวัน'!$B120,ผลิต1!N:N)+SUMIF(ผลิต2!$C:$C,'รับ-จ่าย ประจำวัน'!$B120,ผลิต2!N:N)+SUMIF(เส้นแต่งหน้าขนมเค้ก!$C:$C,'รับ-จ่าย ประจำวัน'!$B120,เส้นแต่งหน้าขนมเค้ก!N:N)+SUMIF(แพ็ค!$C:$C,'รับ-จ่าย ประจำวัน'!$B120,แพ็ค!N:N)+SUMIF(ธุรการ!$C:$C,'รับ-จ่าย ประจำวัน'!$B120,ธุรการ!N:N)+SUMIF(เส้นแต่งหน้าขนมปัง!$C:$C,'รับ-จ่าย ประจำวัน'!$B120,เส้นแต่งหน้าขนมปัง!N:N)+SUMIF('วางแผนBC,CJ'!$C:$C,'รับ-จ่าย ประจำวัน'!$B120,'วางแผนBC,CJ'!N:N)+SUMIF(RD!$C:$C,'รับ-จ่าย ประจำวัน'!$B120,RD!N:N)+SUMIF('FG,ออนไล,คัดแยก'!$C:$C,'รับ-จ่าย ประจำวัน'!$B120,'FG,ออนไล,คัดแยก'!N:N)</f>
        <v>0</v>
      </c>
      <c r="AV120" s="16">
        <f>SUMIF(เตรียมส่วนผสม!$C:$C,'รับ-จ่าย ประจำวัน'!$B120,เตรียมส่วนผสม!O:O)+SUMIF(กวนไส้!$C:$C,'รับ-จ่าย ประจำวัน'!$B120,กวนไส้!O:O)+SUMIF(ผลิต1!$C:$C,'รับ-จ่าย ประจำวัน'!$B120,ผลิต1!O:O)+SUMIF(ผลิต2!$C:$C,'รับ-จ่าย ประจำวัน'!$B120,ผลิต2!O:O)+SUMIF(เส้นแต่งหน้าขนมเค้ก!$C:$C,'รับ-จ่าย ประจำวัน'!$B120,เส้นแต่งหน้าขนมเค้ก!O:O)+SUMIF(แพ็ค!$C:$C,'รับ-จ่าย ประจำวัน'!$B120,แพ็ค!O:O)+SUMIF(ธุรการ!$C:$C,'รับ-จ่าย ประจำวัน'!$B120,ธุรการ!O:O)+SUMIF(เส้นแต่งหน้าขนมปัง!$C:$C,'รับ-จ่าย ประจำวัน'!$B120,เส้นแต่งหน้าขนมปัง!O:O)+SUMIF('วางแผนBC,CJ'!$C:$C,'รับ-จ่าย ประจำวัน'!$B120,'วางแผนBC,CJ'!O:O)+SUMIF(RD!$C:$C,'รับ-จ่าย ประจำวัน'!$B120,RD!O:O)+SUMIF('FG,ออนไล,คัดแยก'!$C:$C,'รับ-จ่าย ประจำวัน'!$B120,'FG,ออนไล,คัดแยก'!O:O)</f>
        <v>0</v>
      </c>
      <c r="AW120" s="16">
        <f>SUMIF(เตรียมส่วนผสม!$C:$C,'รับ-จ่าย ประจำวัน'!$B120,เตรียมส่วนผสม!P:P)+SUMIF(กวนไส้!$C:$C,'รับ-จ่าย ประจำวัน'!$B120,กวนไส้!P:P)+SUMIF(ผลิต1!$C:$C,'รับ-จ่าย ประจำวัน'!$B120,ผลิต1!P:P)+SUMIF(ผลิต2!$C:$C,'รับ-จ่าย ประจำวัน'!$B120,ผลิต2!P:P)+SUMIF(เส้นแต่งหน้าขนมเค้ก!$C:$C,'รับ-จ่าย ประจำวัน'!$B120,เส้นแต่งหน้าขนมเค้ก!P:P)+SUMIF(แพ็ค!$C:$C,'รับ-จ่าย ประจำวัน'!$B120,แพ็ค!P:P)+SUMIF(ธุรการ!$C:$C,'รับ-จ่าย ประจำวัน'!$B120,ธุรการ!P:P)+SUMIF(เส้นแต่งหน้าขนมปัง!$C:$C,'รับ-จ่าย ประจำวัน'!$B120,เส้นแต่งหน้าขนมปัง!P:P)+SUMIF('วางแผนBC,CJ'!$C:$C,'รับ-จ่าย ประจำวัน'!$B120,'วางแผนBC,CJ'!P:P)+SUMIF(RD!$C:$C,'รับ-จ่าย ประจำวัน'!$B120,RD!P:P)+SUMIF('FG,ออนไล,คัดแยก'!$C:$C,'รับ-จ่าย ประจำวัน'!$B120,'FG,ออนไล,คัดแยก'!P:P)</f>
        <v>0</v>
      </c>
      <c r="AX120" s="16">
        <f>SUMIF(เตรียมส่วนผสม!$C:$C,'รับ-จ่าย ประจำวัน'!$B120,เตรียมส่วนผสม!Q:Q)+SUMIF(กวนไส้!$C:$C,'รับ-จ่าย ประจำวัน'!$B120,กวนไส้!Q:Q)+SUMIF(ผลิต1!$C:$C,'รับ-จ่าย ประจำวัน'!$B120,ผลิต1!Q:Q)+SUMIF(ผลิต2!$C:$C,'รับ-จ่าย ประจำวัน'!$B120,ผลิต2!Q:Q)+SUMIF(เส้นแต่งหน้าขนมเค้ก!$C:$C,'รับ-จ่าย ประจำวัน'!$B120,เส้นแต่งหน้าขนมเค้ก!Q:Q)+SUMIF(แพ็ค!$C:$C,'รับ-จ่าย ประจำวัน'!$B120,แพ็ค!Q:Q)+SUMIF(ธุรการ!$C:$C,'รับ-จ่าย ประจำวัน'!$B120,ธุรการ!Q:Q)+SUMIF(เส้นแต่งหน้าขนมปัง!$C:$C,'รับ-จ่าย ประจำวัน'!$B120,เส้นแต่งหน้าขนมปัง!Q:Q)+SUMIF('วางแผนBC,CJ'!$C:$C,'รับ-จ่าย ประจำวัน'!$B120,'วางแผนBC,CJ'!Q:Q)+SUMIF(RD!$C:$C,'รับ-จ่าย ประจำวัน'!$B120,RD!Q:Q)+SUMIF('FG,ออนไล,คัดแยก'!$C:$C,'รับ-จ่าย ประจำวัน'!$B120,'FG,ออนไล,คัดแยก'!Q:Q)</f>
        <v>0</v>
      </c>
      <c r="AY120" s="16">
        <f>SUMIF(เตรียมส่วนผสม!$C:$C,'รับ-จ่าย ประจำวัน'!$B120,เตรียมส่วนผสม!R:R)+SUMIF(กวนไส้!$C:$C,'รับ-จ่าย ประจำวัน'!$B120,กวนไส้!R:R)+SUMIF(ผลิต1!$C:$C,'รับ-จ่าย ประจำวัน'!$B120,ผลิต1!R:R)+SUMIF(ผลิต2!$C:$C,'รับ-จ่าย ประจำวัน'!$B120,ผลิต2!R:R)+SUMIF(เส้นแต่งหน้าขนมเค้ก!$C:$C,'รับ-จ่าย ประจำวัน'!$B120,เส้นแต่งหน้าขนมเค้ก!R:R)+SUMIF(แพ็ค!$C:$C,'รับ-จ่าย ประจำวัน'!$B120,แพ็ค!R:R)+SUMIF(ธุรการ!$C:$C,'รับ-จ่าย ประจำวัน'!$B120,ธุรการ!R:R)+SUMIF(เส้นแต่งหน้าขนมปัง!$C:$C,'รับ-จ่าย ประจำวัน'!$B120,เส้นแต่งหน้าขนมปัง!R:R)+SUMIF('วางแผนBC,CJ'!$C:$C,'รับ-จ่าย ประจำวัน'!$B120,'วางแผนBC,CJ'!R:R)+SUMIF(RD!$C:$C,'รับ-จ่าย ประจำวัน'!$B120,RD!R:R)+SUMIF('FG,ออนไล,คัดแยก'!$C:$C,'รับ-จ่าย ประจำวัน'!$B120,'FG,ออนไล,คัดแยก'!R:R)</f>
        <v>0</v>
      </c>
      <c r="AZ120" s="16">
        <f>SUMIF(เตรียมส่วนผสม!$C:$C,'รับ-จ่าย ประจำวัน'!$B120,เตรียมส่วนผสม!S:S)+SUMIF(กวนไส้!$C:$C,'รับ-จ่าย ประจำวัน'!$B120,กวนไส้!S:S)+SUMIF(ผลิต1!$C:$C,'รับ-จ่าย ประจำวัน'!$B120,ผลิต1!S:S)+SUMIF(ผลิต2!$C:$C,'รับ-จ่าย ประจำวัน'!$B120,ผลิต2!S:S)+SUMIF(เส้นแต่งหน้าขนมเค้ก!$C:$C,'รับ-จ่าย ประจำวัน'!$B120,เส้นแต่งหน้าขนมเค้ก!S:S)+SUMIF(แพ็ค!$C:$C,'รับ-จ่าย ประจำวัน'!$B120,แพ็ค!S:S)+SUMIF(ธุรการ!$C:$C,'รับ-จ่าย ประจำวัน'!$B120,ธุรการ!S:S)+SUMIF(เส้นแต่งหน้าขนมปัง!$C:$C,'รับ-จ่าย ประจำวัน'!$B120,เส้นแต่งหน้าขนมปัง!S:S)+SUMIF('วางแผนBC,CJ'!$C:$C,'รับ-จ่าย ประจำวัน'!$B120,'วางแผนBC,CJ'!S:S)+SUMIF(RD!$C:$C,'รับ-จ่าย ประจำวัน'!$B120,RD!S:S)+SUMIF('FG,ออนไล,คัดแยก'!$C:$C,'รับ-จ่าย ประจำวัน'!$B120,'FG,ออนไล,คัดแยก'!S:S)</f>
        <v>0</v>
      </c>
      <c r="BA120" s="16">
        <f>SUMIF(เตรียมส่วนผสม!$C:$C,'รับ-จ่าย ประจำวัน'!$B120,เตรียมส่วนผสม!T:T)+SUMIF(กวนไส้!$C:$C,'รับ-จ่าย ประจำวัน'!$B120,กวนไส้!T:T)+SUMIF(ผลิต1!$C:$C,'รับ-จ่าย ประจำวัน'!$B120,ผลิต1!T:T)+SUMIF(ผลิต2!$C:$C,'รับ-จ่าย ประจำวัน'!$B120,ผลิต2!T:T)+SUMIF(เส้นแต่งหน้าขนมเค้ก!$C:$C,'รับ-จ่าย ประจำวัน'!$B120,เส้นแต่งหน้าขนมเค้ก!T:T)+SUMIF(แพ็ค!$C:$C,'รับ-จ่าย ประจำวัน'!$B120,แพ็ค!T:T)+SUMIF(ธุรการ!$C:$C,'รับ-จ่าย ประจำวัน'!$B120,ธุรการ!T:T)+SUMIF(เส้นแต่งหน้าขนมปัง!$C:$C,'รับ-จ่าย ประจำวัน'!$B120,เส้นแต่งหน้าขนมปัง!T:T)+SUMIF('วางแผนBC,CJ'!$C:$C,'รับ-จ่าย ประจำวัน'!$B120,'วางแผนBC,CJ'!T:T)+SUMIF(RD!$C:$C,'รับ-จ่าย ประจำวัน'!$B120,RD!T:T)+SUMIF('FG,ออนไล,คัดแยก'!$C:$C,'รับ-จ่าย ประจำวัน'!$B120,'FG,ออนไล,คัดแยก'!T:T)</f>
        <v>0</v>
      </c>
      <c r="BB120" s="16">
        <f>SUMIF(เตรียมส่วนผสม!$C:$C,'รับ-จ่าย ประจำวัน'!$B120,เตรียมส่วนผสม!U:U)+SUMIF(กวนไส้!$C:$C,'รับ-จ่าย ประจำวัน'!$B120,กวนไส้!U:U)+SUMIF(ผลิต1!$C:$C,'รับ-จ่าย ประจำวัน'!$B120,ผลิต1!U:U)+SUMIF(ผลิต2!$C:$C,'รับ-จ่าย ประจำวัน'!$B120,ผลิต2!U:U)+SUMIF(เส้นแต่งหน้าขนมเค้ก!$C:$C,'รับ-จ่าย ประจำวัน'!$B120,เส้นแต่งหน้าขนมเค้ก!U:U)+SUMIF(แพ็ค!$C:$C,'รับ-จ่าย ประจำวัน'!$B120,แพ็ค!U:U)+SUMIF(ธุรการ!$C:$C,'รับ-จ่าย ประจำวัน'!$B120,ธุรการ!U:U)+SUMIF(เส้นแต่งหน้าขนมปัง!$C:$C,'รับ-จ่าย ประจำวัน'!$B120,เส้นแต่งหน้าขนมปัง!U:U)+SUMIF('วางแผนBC,CJ'!$C:$C,'รับ-จ่าย ประจำวัน'!$B120,'วางแผนBC,CJ'!U:U)+SUMIF(RD!$C:$C,'รับ-จ่าย ประจำวัน'!$B120,RD!U:U)+SUMIF('FG,ออนไล,คัดแยก'!$C:$C,'รับ-จ่าย ประจำวัน'!$B120,'FG,ออนไล,คัดแยก'!U:U)</f>
        <v>0</v>
      </c>
      <c r="BC120" s="16">
        <f>SUMIF(เตรียมส่วนผสม!$C:$C,'รับ-จ่าย ประจำวัน'!$B120,เตรียมส่วนผสม!V:V)+SUMIF(กวนไส้!$C:$C,'รับ-จ่าย ประจำวัน'!$B120,กวนไส้!V:V)+SUMIF(ผลิต1!$C:$C,'รับ-จ่าย ประจำวัน'!$B120,ผลิต1!V:V)+SUMIF(ผลิต2!$C:$C,'รับ-จ่าย ประจำวัน'!$B120,ผลิต2!V:V)+SUMIF(เส้นแต่งหน้าขนมเค้ก!$C:$C,'รับ-จ่าย ประจำวัน'!$B120,เส้นแต่งหน้าขนมเค้ก!V:V)+SUMIF(แพ็ค!$C:$C,'รับ-จ่าย ประจำวัน'!$B120,แพ็ค!V:V)+SUMIF(ธุรการ!$C:$C,'รับ-จ่าย ประจำวัน'!$B120,ธุรการ!V:V)+SUMIF(เส้นแต่งหน้าขนมปัง!$C:$C,'รับ-จ่าย ประจำวัน'!$B120,เส้นแต่งหน้าขนมปัง!V:V)+SUMIF('วางแผนBC,CJ'!$C:$C,'รับ-จ่าย ประจำวัน'!$B120,'วางแผนBC,CJ'!V:V)+SUMIF(RD!$C:$C,'รับ-จ่าย ประจำวัน'!$B120,RD!V:V)+SUMIF('FG,ออนไล,คัดแยก'!$C:$C,'รับ-จ่าย ประจำวัน'!$B120,'FG,ออนไล,คัดแยก'!V:V)</f>
        <v>0</v>
      </c>
      <c r="BD120" s="16">
        <f>SUMIF(เตรียมส่วนผสม!$C:$C,'รับ-จ่าย ประจำวัน'!$B120,เตรียมส่วนผสม!W:W)+SUMIF(กวนไส้!$C:$C,'รับ-จ่าย ประจำวัน'!$B120,กวนไส้!W:W)+SUMIF(ผลิต1!$C:$C,'รับ-จ่าย ประจำวัน'!$B120,ผลิต1!W:W)+SUMIF(ผลิต2!$C:$C,'รับ-จ่าย ประจำวัน'!$B120,ผลิต2!W:W)+SUMIF(เส้นแต่งหน้าขนมเค้ก!$C:$C,'รับ-จ่าย ประจำวัน'!$B120,เส้นแต่งหน้าขนมเค้ก!W:W)+SUMIF(แพ็ค!$C:$C,'รับ-จ่าย ประจำวัน'!$B120,แพ็ค!W:W)+SUMIF(ธุรการ!$C:$C,'รับ-จ่าย ประจำวัน'!$B120,ธุรการ!W:W)+SUMIF(เส้นแต่งหน้าขนมปัง!$C:$C,'รับ-จ่าย ประจำวัน'!$B120,เส้นแต่งหน้าขนมปัง!W:W)+SUMIF('วางแผนBC,CJ'!$C:$C,'รับ-จ่าย ประจำวัน'!$B120,'วางแผนBC,CJ'!W:W)+SUMIF(RD!$C:$C,'รับ-จ่าย ประจำวัน'!$B120,RD!W:W)+SUMIF('FG,ออนไล,คัดแยก'!$C:$C,'รับ-จ่าย ประจำวัน'!$B120,'FG,ออนไล,คัดแยก'!W:W)</f>
        <v>0</v>
      </c>
      <c r="BE120" s="16">
        <f>SUMIF(เตรียมส่วนผสม!$C:$C,'รับ-จ่าย ประจำวัน'!$B120,เตรียมส่วนผสม!X:X)+SUMIF(กวนไส้!$C:$C,'รับ-จ่าย ประจำวัน'!$B120,กวนไส้!X:X)+SUMIF(ผลิต1!$C:$C,'รับ-จ่าย ประจำวัน'!$B120,ผลิต1!X:X)+SUMIF(ผลิต2!$C:$C,'รับ-จ่าย ประจำวัน'!$B120,ผลิต2!X:X)+SUMIF(เส้นแต่งหน้าขนมเค้ก!$C:$C,'รับ-จ่าย ประจำวัน'!$B120,เส้นแต่งหน้าขนมเค้ก!X:X)+SUMIF(แพ็ค!$C:$C,'รับ-จ่าย ประจำวัน'!$B120,แพ็ค!X:X)+SUMIF(ธุรการ!$C:$C,'รับ-จ่าย ประจำวัน'!$B120,ธุรการ!X:X)+SUMIF(เส้นแต่งหน้าขนมปัง!$C:$C,'รับ-จ่าย ประจำวัน'!$B120,เส้นแต่งหน้าขนมปัง!X:X)+SUMIF('วางแผนBC,CJ'!$C:$C,'รับ-จ่าย ประจำวัน'!$B120,'วางแผนBC,CJ'!X:X)+SUMIF(RD!$C:$C,'รับ-จ่าย ประจำวัน'!$B120,RD!X:X)+SUMIF('FG,ออนไล,คัดแยก'!$C:$C,'รับ-จ่าย ประจำวัน'!$B120,'FG,ออนไล,คัดแยก'!X:X)</f>
        <v>0</v>
      </c>
      <c r="BF120" s="16">
        <f>SUMIF(เตรียมส่วนผสม!$C:$C,'รับ-จ่าย ประจำวัน'!$B120,เตรียมส่วนผสม!Y:Y)+SUMIF(กวนไส้!$C:$C,'รับ-จ่าย ประจำวัน'!$B120,กวนไส้!Y:Y)+SUMIF(ผลิต1!$C:$C,'รับ-จ่าย ประจำวัน'!$B120,ผลิต1!Y:Y)+SUMIF(ผลิต2!$C:$C,'รับ-จ่าย ประจำวัน'!$B120,ผลิต2!Y:Y)+SUMIF(เส้นแต่งหน้าขนมเค้ก!$C:$C,'รับ-จ่าย ประจำวัน'!$B120,เส้นแต่งหน้าขนมเค้ก!Y:Y)+SUMIF(แพ็ค!$C:$C,'รับ-จ่าย ประจำวัน'!$B120,แพ็ค!Y:Y)+SUMIF(ธุรการ!$C:$C,'รับ-จ่าย ประจำวัน'!$B120,ธุรการ!Y:Y)+SUMIF(เส้นแต่งหน้าขนมปัง!$C:$C,'รับ-จ่าย ประจำวัน'!$B120,เส้นแต่งหน้าขนมปัง!Y:Y)+SUMIF('วางแผนBC,CJ'!$C:$C,'รับ-จ่าย ประจำวัน'!$B120,'วางแผนBC,CJ'!Y:Y)+SUMIF(RD!$C:$C,'รับ-จ่าย ประจำวัน'!$B120,RD!Y:Y)+SUMIF('FG,ออนไล,คัดแยก'!$C:$C,'รับ-จ่าย ประจำวัน'!$B120,'FG,ออนไล,คัดแยก'!Y:Y)</f>
        <v>0</v>
      </c>
      <c r="BG120" s="16">
        <f>SUMIF(เตรียมส่วนผสม!$C:$C,'รับ-จ่าย ประจำวัน'!$B120,เตรียมส่วนผสม!Z:Z)+SUMIF(กวนไส้!$C:$C,'รับ-จ่าย ประจำวัน'!$B120,กวนไส้!Z:Z)+SUMIF(ผลิต1!$C:$C,'รับ-จ่าย ประจำวัน'!$B120,ผลิต1!Z:Z)+SUMIF(ผลิต2!$C:$C,'รับ-จ่าย ประจำวัน'!$B120,ผลิต2!Z:Z)+SUMIF(เส้นแต่งหน้าขนมเค้ก!$C:$C,'รับ-จ่าย ประจำวัน'!$B120,เส้นแต่งหน้าขนมเค้ก!Z:Z)+SUMIF(แพ็ค!$C:$C,'รับ-จ่าย ประจำวัน'!$B120,แพ็ค!Z:Z)+SUMIF(ธุรการ!$C:$C,'รับ-จ่าย ประจำวัน'!$B120,ธุรการ!Z:Z)+SUMIF(เส้นแต่งหน้าขนมปัง!$C:$C,'รับ-จ่าย ประจำวัน'!$B120,เส้นแต่งหน้าขนมปัง!Z:Z)+SUMIF('วางแผนBC,CJ'!$C:$C,'รับ-จ่าย ประจำวัน'!$B120,'วางแผนBC,CJ'!Z:Z)+SUMIF(RD!$C:$C,'รับ-จ่าย ประจำวัน'!$B120,RD!Z:Z)+SUMIF('FG,ออนไล,คัดแยก'!$C:$C,'รับ-จ่าย ประจำวัน'!$B120,'FG,ออนไล,คัดแยก'!Z:Z)</f>
        <v>0</v>
      </c>
      <c r="BH120" s="16">
        <f>SUMIF(เตรียมส่วนผสม!$C:$C,'รับ-จ่าย ประจำวัน'!$B120,เตรียมส่วนผสม!AA:AA)+SUMIF(กวนไส้!$C:$C,'รับ-จ่าย ประจำวัน'!$B120,กวนไส้!AA:AA)+SUMIF(ผลิต1!$C:$C,'รับ-จ่าย ประจำวัน'!$B120,ผลิต1!AA:AA)+SUMIF(ผลิต2!$C:$C,'รับ-จ่าย ประจำวัน'!$B120,ผลิต2!AA:AA)+SUMIF(เส้นแต่งหน้าขนมเค้ก!$C:$C,'รับ-จ่าย ประจำวัน'!$B120,เส้นแต่งหน้าขนมเค้ก!AA:AA)+SUMIF(แพ็ค!$C:$C,'รับ-จ่าย ประจำวัน'!$B120,แพ็ค!AA:AA)+SUMIF(ธุรการ!$C:$C,'รับ-จ่าย ประจำวัน'!$B120,ธุรการ!AA:AA)+SUMIF(เส้นแต่งหน้าขนมปัง!$C:$C,'รับ-จ่าย ประจำวัน'!$B120,เส้นแต่งหน้าขนมปัง!AA:AA)+SUMIF('วางแผนBC,CJ'!$C:$C,'รับ-จ่าย ประจำวัน'!$B120,'วางแผนBC,CJ'!AA:AA)+SUMIF(RD!$C:$C,'รับ-จ่าย ประจำวัน'!$B120,RD!AA:AA)+SUMIF('FG,ออนไล,คัดแยก'!$C:$C,'รับ-จ่าย ประจำวัน'!$B120,'FG,ออนไล,คัดแยก'!AA:AA)</f>
        <v>0</v>
      </c>
      <c r="BI120" s="16">
        <f>SUMIF(เตรียมส่วนผสม!$C:$C,'รับ-จ่าย ประจำวัน'!$B120,เตรียมส่วนผสม!AB:AB)+SUMIF(กวนไส้!$C:$C,'รับ-จ่าย ประจำวัน'!$B120,กวนไส้!AB:AB)+SUMIF(ผลิต1!$C:$C,'รับ-จ่าย ประจำวัน'!$B120,ผลิต1!AB:AB)+SUMIF(ผลิต2!$C:$C,'รับ-จ่าย ประจำวัน'!$B120,ผลิต2!AB:AB)+SUMIF(เส้นแต่งหน้าขนมเค้ก!$C:$C,'รับ-จ่าย ประจำวัน'!$B120,เส้นแต่งหน้าขนมเค้ก!AB:AB)+SUMIF(แพ็ค!$C:$C,'รับ-จ่าย ประจำวัน'!$B120,แพ็ค!AB:AB)+SUMIF(ธุรการ!$C:$C,'รับ-จ่าย ประจำวัน'!$B120,ธุรการ!AB:AB)+SUMIF(เส้นแต่งหน้าขนมปัง!$C:$C,'รับ-จ่าย ประจำวัน'!$B120,เส้นแต่งหน้าขนมปัง!AB:AB)+SUMIF('วางแผนBC,CJ'!$C:$C,'รับ-จ่าย ประจำวัน'!$B120,'วางแผนBC,CJ'!AB:AB)+SUMIF(RD!$C:$C,'รับ-จ่าย ประจำวัน'!$B120,RD!AB:AB)+SUMIF('FG,ออนไล,คัดแยก'!$C:$C,'รับ-จ่าย ประจำวัน'!$B120,'FG,ออนไล,คัดแยก'!AB:AB)</f>
        <v>0</v>
      </c>
      <c r="BJ120" s="16">
        <f>SUMIF(เตรียมส่วนผสม!$C:$C,'รับ-จ่าย ประจำวัน'!$B120,เตรียมส่วนผสม!AC:AC)+SUMIF(กวนไส้!$C:$C,'รับ-จ่าย ประจำวัน'!$B120,กวนไส้!AC:AC)+SUMIF(ผลิต1!$C:$C,'รับ-จ่าย ประจำวัน'!$B120,ผลิต1!AC:AC)+SUMIF(ผลิต2!$C:$C,'รับ-จ่าย ประจำวัน'!$B120,ผลิต2!AC:AC)+SUMIF(เส้นแต่งหน้าขนมเค้ก!$C:$C,'รับ-จ่าย ประจำวัน'!$B120,เส้นแต่งหน้าขนมเค้ก!AC:AC)+SUMIF(แพ็ค!$C:$C,'รับ-จ่าย ประจำวัน'!$B120,แพ็ค!AC:AC)+SUMIF(ธุรการ!$C:$C,'รับ-จ่าย ประจำวัน'!$B120,ธุรการ!AC:AC)+SUMIF(เส้นแต่งหน้าขนมปัง!$C:$C,'รับ-จ่าย ประจำวัน'!$B120,เส้นแต่งหน้าขนมปัง!AC:AC)+SUMIF('วางแผนBC,CJ'!$C:$C,'รับ-จ่าย ประจำวัน'!$B120,'วางแผนBC,CJ'!AC:AC)+SUMIF(RD!$C:$C,'รับ-จ่าย ประจำวัน'!$B120,RD!AC:AC)+SUMIF('FG,ออนไล,คัดแยก'!$C:$C,'รับ-จ่าย ประจำวัน'!$B120,'FG,ออนไล,คัดแยก'!AC:AC)</f>
        <v>0</v>
      </c>
      <c r="BK120" s="16">
        <f>SUMIF(เตรียมส่วนผสม!$C:$C,'รับ-จ่าย ประจำวัน'!$B120,เตรียมส่วนผสม!AD:AD)+SUMIF(กวนไส้!$C:$C,'รับ-จ่าย ประจำวัน'!$B120,กวนไส้!AD:AD)+SUMIF(ผลิต1!$C:$C,'รับ-จ่าย ประจำวัน'!$B120,ผลิต1!AD:AD)+SUMIF(ผลิต2!$C:$C,'รับ-จ่าย ประจำวัน'!$B120,ผลิต2!AD:AD)+SUMIF(เส้นแต่งหน้าขนมเค้ก!$C:$C,'รับ-จ่าย ประจำวัน'!$B120,เส้นแต่งหน้าขนมเค้ก!AD:AD)+SUMIF(แพ็ค!$C:$C,'รับ-จ่าย ประจำวัน'!$B120,แพ็ค!AD:AD)+SUMIF(ธุรการ!$C:$C,'รับ-จ่าย ประจำวัน'!$B120,ธุรการ!AD:AD)+SUMIF(เส้นแต่งหน้าขนมปัง!$C:$C,'รับ-จ่าย ประจำวัน'!$B120,เส้นแต่งหน้าขนมปัง!AD:AD)+SUMIF('วางแผนBC,CJ'!$C:$C,'รับ-จ่าย ประจำวัน'!$B120,'วางแผนBC,CJ'!AD:AD)+SUMIF(RD!$C:$C,'รับ-จ่าย ประจำวัน'!$B120,RD!AD:AD)+SUMIF('FG,ออนไล,คัดแยก'!$C:$C,'รับ-จ่าย ประจำวัน'!$B120,'FG,ออนไล,คัดแยก'!AD:AD)</f>
        <v>0</v>
      </c>
      <c r="BL120" s="16">
        <f>SUMIF(เตรียมส่วนผสม!$C:$C,'รับ-จ่าย ประจำวัน'!$B120,เตรียมส่วนผสม!AE:AE)+SUMIF(กวนไส้!$C:$C,'รับ-จ่าย ประจำวัน'!$B120,กวนไส้!AE:AE)+SUMIF(ผลิต1!$C:$C,'รับ-จ่าย ประจำวัน'!$B120,ผลิต1!AE:AE)+SUMIF(ผลิต2!$C:$C,'รับ-จ่าย ประจำวัน'!$B120,ผลิต2!AE:AE)+SUMIF(เส้นแต่งหน้าขนมเค้ก!$C:$C,'รับ-จ่าย ประจำวัน'!$B120,เส้นแต่งหน้าขนมเค้ก!AE:AE)+SUMIF(แพ็ค!$C:$C,'รับ-จ่าย ประจำวัน'!$B120,แพ็ค!AE:AE)+SUMIF(ธุรการ!$C:$C,'รับ-จ่าย ประจำวัน'!$B120,ธุรการ!AE:AE)+SUMIF(เส้นแต่งหน้าขนมปัง!$C:$C,'รับ-จ่าย ประจำวัน'!$B120,เส้นแต่งหน้าขนมปัง!AE:AE)+SUMIF('วางแผนBC,CJ'!$C:$C,'รับ-จ่าย ประจำวัน'!$B120,'วางแผนBC,CJ'!AE:AE)+SUMIF(RD!$C:$C,'รับ-จ่าย ประจำวัน'!$B120,RD!AE:AE)+SUMIF('FG,ออนไล,คัดแยก'!$C:$C,'รับ-จ่าย ประจำวัน'!$B120,'FG,ออนไล,คัดแยก'!AE:AE)</f>
        <v>0</v>
      </c>
      <c r="BM120" s="16">
        <f>SUMIF(เตรียมส่วนผสม!$C:$C,'รับ-จ่าย ประจำวัน'!$B120,เตรียมส่วนผสม!AF:AF)+SUMIF(กวนไส้!$C:$C,'รับ-จ่าย ประจำวัน'!$B120,กวนไส้!AF:AF)+SUMIF(ผลิต1!$C:$C,'รับ-จ่าย ประจำวัน'!$B120,ผลิต1!AF:AF)+SUMIF(ผลิต2!$C:$C,'รับ-จ่าย ประจำวัน'!$B120,ผลิต2!AF:AF)+SUMIF(เส้นแต่งหน้าขนมเค้ก!$C:$C,'รับ-จ่าย ประจำวัน'!$B120,เส้นแต่งหน้าขนมเค้ก!AF:AF)+SUMIF(แพ็ค!$C:$C,'รับ-จ่าย ประจำวัน'!$B120,แพ็ค!AF:AF)+SUMIF(ธุรการ!$C:$C,'รับ-จ่าย ประจำวัน'!$B120,ธุรการ!AF:AF)+SUMIF(เส้นแต่งหน้าขนมปัง!$C:$C,'รับ-จ่าย ประจำวัน'!$B120,เส้นแต่งหน้าขนมปัง!AF:AF)+SUMIF('วางแผนBC,CJ'!$C:$C,'รับ-จ่าย ประจำวัน'!$B120,'วางแผนBC,CJ'!AF:AF)+SUMIF(RD!$C:$C,'รับ-จ่าย ประจำวัน'!$B120,RD!AF:AF)+SUMIF('FG,ออนไล,คัดแยก'!$C:$C,'รับ-จ่าย ประจำวัน'!$B120,'FG,ออนไล,คัดแยก'!AF:AF)</f>
        <v>0</v>
      </c>
      <c r="BN120" s="16">
        <f>SUMIF(เตรียมส่วนผสม!$C:$C,'รับ-จ่าย ประจำวัน'!$B120,เตรียมส่วนผสม!AG:AG)+SUMIF(กวนไส้!$C:$C,'รับ-จ่าย ประจำวัน'!$B120,กวนไส้!AG:AG)+SUMIF(ผลิต1!$C:$C,'รับ-จ่าย ประจำวัน'!$B120,ผลิต1!AG:AG)+SUMIF(ผลิต2!$C:$C,'รับ-จ่าย ประจำวัน'!$B120,ผลิต2!AG:AG)+SUMIF(เส้นแต่งหน้าขนมเค้ก!$C:$C,'รับ-จ่าย ประจำวัน'!$B120,เส้นแต่งหน้าขนมเค้ก!AG:AG)+SUMIF(แพ็ค!$C:$C,'รับ-จ่าย ประจำวัน'!$B120,แพ็ค!AG:AG)+SUMIF(ธุรการ!$C:$C,'รับ-จ่าย ประจำวัน'!$B120,ธุรการ!AG:AG)+SUMIF(เส้นแต่งหน้าขนมปัง!$C:$C,'รับ-จ่าย ประจำวัน'!$B120,เส้นแต่งหน้าขนมปัง!AG:AG)+SUMIF('วางแผนBC,CJ'!$C:$C,'รับ-จ่าย ประจำวัน'!$B120,'วางแผนBC,CJ'!AG:AG)+SUMIF(RD!$C:$C,'รับ-จ่าย ประจำวัน'!$B120,RD!AG:AG)+SUMIF('FG,ออนไล,คัดแยก'!$C:$C,'รับ-จ่าย ประจำวัน'!$B120,'FG,ออนไล,คัดแยก'!AG:AG)</f>
        <v>0</v>
      </c>
      <c r="BO120" s="16">
        <f>SUMIF(เตรียมส่วนผสม!$C:$C,'รับ-จ่าย ประจำวัน'!$B120,เตรียมส่วนผสม!AH:AH)+SUMIF(กวนไส้!$C:$C,'รับ-จ่าย ประจำวัน'!$B120,กวนไส้!AH:AH)+SUMIF(ผลิต1!$C:$C,'รับ-จ่าย ประจำวัน'!$B120,ผลิต1!AH:AH)+SUMIF(ผลิต2!$C:$C,'รับ-จ่าย ประจำวัน'!$B120,ผลิต2!AH:AH)+SUMIF(เส้นแต่งหน้าขนมเค้ก!$C:$C,'รับ-จ่าย ประจำวัน'!$B120,เส้นแต่งหน้าขนมเค้ก!AH:AH)+SUMIF(แพ็ค!$C:$C,'รับ-จ่าย ประจำวัน'!$B120,แพ็ค!AH:AH)+SUMIF(ธุรการ!$C:$C,'รับ-จ่าย ประจำวัน'!$B120,ธุรการ!AH:AH)+SUMIF(เส้นแต่งหน้าขนมปัง!$C:$C,'รับ-จ่าย ประจำวัน'!$B120,เส้นแต่งหน้าขนมปัง!AH:AH)+SUMIF('วางแผนBC,CJ'!$C:$C,'รับ-จ่าย ประจำวัน'!$B120,'วางแผนBC,CJ'!AH:AH)+SUMIF(RD!$C:$C,'รับ-จ่าย ประจำวัน'!$B120,RD!AH:AH)+SUMIF('FG,ออนไล,คัดแยก'!$C:$C,'รับ-จ่าย ประจำวัน'!$B120,'FG,ออนไล,คัดแยก'!AH:AH)</f>
        <v>0</v>
      </c>
      <c r="BP120" s="16">
        <f>SUMIF(เตรียมส่วนผสม!$C:$C,'รับ-จ่าย ประจำวัน'!$B120,เตรียมส่วนผสม!AI:AI)+SUMIF(กวนไส้!$C:$C,'รับ-จ่าย ประจำวัน'!$B120,กวนไส้!AI:AI)+SUMIF(ผลิต1!$C:$C,'รับ-จ่าย ประจำวัน'!$B120,ผลิต1!AI:AI)+SUMIF(ผลิต2!$C:$C,'รับ-จ่าย ประจำวัน'!$B120,ผลิต2!AI:AI)+SUMIF(เส้นแต่งหน้าขนมเค้ก!$C:$C,'รับ-จ่าย ประจำวัน'!$B120,เส้นแต่งหน้าขนมเค้ก!AI:AI)+SUMIF(แพ็ค!$C:$C,'รับ-จ่าย ประจำวัน'!$B120,แพ็ค!AI:AI)+SUMIF(ธุรการ!$C:$C,'รับ-จ่าย ประจำวัน'!$B120,ธุรการ!AI:AI)+SUMIF(เส้นแต่งหน้าขนมปัง!$C:$C,'รับ-จ่าย ประจำวัน'!$B120,เส้นแต่งหน้าขนมปัง!AI:AI)+SUMIF('วางแผนBC,CJ'!$C:$C,'รับ-จ่าย ประจำวัน'!$B120,'วางแผนBC,CJ'!AI:AI)+SUMIF(RD!$C:$C,'รับ-จ่าย ประจำวัน'!$B120,RD!AI:AI)+SUMIF('FG,ออนไล,คัดแยก'!$C:$C,'รับ-จ่าย ประจำวัน'!$B120,'FG,ออนไล,คัดแยก'!AI:AI)</f>
        <v>0</v>
      </c>
      <c r="BQ120" s="16">
        <f>SUMIF(เตรียมส่วนผสม!$C:$C,'รับ-จ่าย ประจำวัน'!$B120,เตรียมส่วนผสม!AJ:AJ)+SUMIF(กวนไส้!$C:$C,'รับ-จ่าย ประจำวัน'!$B120,กวนไส้!AJ:AJ)+SUMIF(ผลิต1!$C:$C,'รับ-จ่าย ประจำวัน'!$B120,ผลิต1!AJ:AJ)+SUMIF(ผลิต2!$C:$C,'รับ-จ่าย ประจำวัน'!$B120,ผลิต2!AJ:AJ)+SUMIF(เส้นแต่งหน้าขนมเค้ก!$C:$C,'รับ-จ่าย ประจำวัน'!$B120,เส้นแต่งหน้าขนมเค้ก!AJ:AJ)+SUMIF(แพ็ค!$C:$C,'รับ-จ่าย ประจำวัน'!$B120,แพ็ค!AJ:AJ)+SUMIF(ธุรการ!$C:$C,'รับ-จ่าย ประจำวัน'!$B120,ธุรการ!AJ:AJ)+SUMIF(เส้นแต่งหน้าขนมปัง!$C:$C,'รับ-จ่าย ประจำวัน'!$B120,เส้นแต่งหน้าขนมปัง!AJ:AJ)+SUMIF('วางแผนBC,CJ'!$C:$C,'รับ-จ่าย ประจำวัน'!$B120,'วางแผนBC,CJ'!AJ:AJ)+SUMIF(RD!$C:$C,'รับ-จ่าย ประจำวัน'!$B120,RD!AJ:AJ)+SUMIF('FG,ออนไล,คัดแยก'!$C:$C,'รับ-จ่าย ประจำวัน'!$B120,'FG,ออนไล,คัดแยก'!AJ:AJ)</f>
        <v>0</v>
      </c>
      <c r="BR120" s="16">
        <f>SUMIF(เตรียมส่วนผสม!$C:$C,'รับ-จ่าย ประจำวัน'!$B120,เตรียมส่วนผสม!AK:AK)+SUMIF(กวนไส้!$C:$C,'รับ-จ่าย ประจำวัน'!$B120,กวนไส้!AK:AK)+SUMIF(ผลิต1!$C:$C,'รับ-จ่าย ประจำวัน'!$B120,ผลิต1!AK:AK)+SUMIF(ผลิต2!$C:$C,'รับ-จ่าย ประจำวัน'!$B120,ผลิต2!AK:AK)+SUMIF(เส้นแต่งหน้าขนมเค้ก!$C:$C,'รับ-จ่าย ประจำวัน'!$B120,เส้นแต่งหน้าขนมเค้ก!AK:AK)+SUMIF(แพ็ค!$C:$C,'รับ-จ่าย ประจำวัน'!$B120,แพ็ค!AK:AK)+SUMIF(ธุรการ!$C:$C,'รับ-จ่าย ประจำวัน'!$B120,ธุรการ!AK:AK)+SUMIF(เส้นแต่งหน้าขนมปัง!$C:$C,'รับ-จ่าย ประจำวัน'!$B120,เส้นแต่งหน้าขนมปัง!AK:AK)+SUMIF('วางแผนBC,CJ'!$C:$C,'รับ-จ่าย ประจำวัน'!$B120,'วางแผนBC,CJ'!AK:AK)+SUMIF(RD!$C:$C,'รับ-จ่าย ประจำวัน'!$B120,RD!AK:AK)+SUMIF('FG,ออนไล,คัดแยก'!$C:$C,'รับ-จ่าย ประจำวัน'!$B120,'FG,ออนไล,คัดแยก'!AK:AK)</f>
        <v>0</v>
      </c>
      <c r="BS120" s="16">
        <f>SUMIF(เตรียมส่วนผสม!$C:$C,'รับ-จ่าย ประจำวัน'!$B120,เตรียมส่วนผสม!AL:AL)+SUMIF(กวนไส้!$C:$C,'รับ-จ่าย ประจำวัน'!$B120,กวนไส้!AL:AL)+SUMIF(ผลิต1!$C:$C,'รับ-จ่าย ประจำวัน'!$B120,ผลิต1!AL:AL)+SUMIF(ผลิต2!$C:$C,'รับ-จ่าย ประจำวัน'!$B120,ผลิต2!AL:AL)+SUMIF(เส้นแต่งหน้าขนมเค้ก!$C:$C,'รับ-จ่าย ประจำวัน'!$B120,เส้นแต่งหน้าขนมเค้ก!AL:AL)+SUMIF(แพ็ค!$C:$C,'รับ-จ่าย ประจำวัน'!$B120,แพ็ค!AL:AL)+SUMIF(ธุรการ!$C:$C,'รับ-จ่าย ประจำวัน'!$B120,ธุรการ!AL:AL)+SUMIF(เส้นแต่งหน้าขนมปัง!$C:$C,'รับ-จ่าย ประจำวัน'!$B120,เส้นแต่งหน้าขนมปัง!AL:AL)+SUMIF('วางแผนBC,CJ'!$C:$C,'รับ-จ่าย ประจำวัน'!$B120,'วางแผนBC,CJ'!AL:AL)+SUMIF(RD!$C:$C,'รับ-จ่าย ประจำวัน'!$B120,RD!AL:AL)+SUMIF('FG,ออนไล,คัดแยก'!$C:$C,'รับ-จ่าย ประจำวัน'!$B120,'FG,ออนไล,คัดแยก'!AL:AL)</f>
        <v>0</v>
      </c>
      <c r="BT120" s="18">
        <f t="shared" si="20"/>
        <v>0</v>
      </c>
      <c r="BU120" s="116"/>
      <c r="BV120" s="146">
        <f t="shared" si="21"/>
        <v>0</v>
      </c>
      <c r="BW120" s="183">
        <v>30</v>
      </c>
      <c r="BX120" s="172">
        <f t="shared" si="25"/>
        <v>0</v>
      </c>
      <c r="BY120" s="188" t="e">
        <f t="shared" si="22"/>
        <v>#DIV/0!</v>
      </c>
      <c r="BZ120" s="180" t="e">
        <f t="shared" ca="1" si="23"/>
        <v>#DIV/0!</v>
      </c>
      <c r="CA120" s="93"/>
      <c r="CB120" s="93"/>
      <c r="CC120" s="93"/>
      <c r="CD120" s="93"/>
      <c r="CE120" s="93"/>
      <c r="CF120" s="93"/>
      <c r="CG120" s="93"/>
      <c r="CH120" s="93"/>
      <c r="CI120" s="93"/>
      <c r="CJ120" s="94"/>
      <c r="CK120" s="9">
        <f t="shared" si="24"/>
        <v>0</v>
      </c>
    </row>
    <row r="121" spans="1:89" hidden="1" x14ac:dyDescent="0.5">
      <c r="A121" s="149"/>
      <c r="B121" s="34" t="s">
        <v>1321</v>
      </c>
      <c r="C121" s="10" t="s">
        <v>1324</v>
      </c>
      <c r="D121" s="135" t="s">
        <v>1318</v>
      </c>
      <c r="E121" s="11">
        <v>0</v>
      </c>
      <c r="F121" s="163" t="s">
        <v>1605</v>
      </c>
      <c r="G121" s="11" t="s">
        <v>62</v>
      </c>
      <c r="H121" s="12">
        <v>3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3"/>
      <c r="AF121" s="13"/>
      <c r="AG121" s="13"/>
      <c r="AH121" s="13"/>
      <c r="AI121" s="14"/>
      <c r="AJ121" s="14"/>
      <c r="AK121" s="14"/>
      <c r="AL121" s="14"/>
      <c r="AM121" s="14"/>
      <c r="AN121" s="15">
        <f t="shared" si="19"/>
        <v>0</v>
      </c>
      <c r="AO121" s="16">
        <f>SUMIF(เตรียมส่วนผสม!$C:$C,'รับ-จ่าย ประจำวัน'!$B121,เตรียมส่วนผสม!H:H)+SUMIF(กวนไส้!$C:$C,'รับ-จ่าย ประจำวัน'!$B121,กวนไส้!H:H)+SUMIF(ผลิต1!$C:$C,'รับ-จ่าย ประจำวัน'!$B121,ผลิต1!H:H)+SUMIF(ผลิต2!$C:$C,'รับ-จ่าย ประจำวัน'!$B121,ผลิต2!H:H)+SUMIF(เส้นแต่งหน้าขนมเค้ก!$C:$C,'รับ-จ่าย ประจำวัน'!$B121,เส้นแต่งหน้าขนมเค้ก!H:H)+SUMIF(แพ็ค!$C:$C,'รับ-จ่าย ประจำวัน'!$B121,แพ็ค!H:H)+SUMIF(ธุรการ!$C:$C,'รับ-จ่าย ประจำวัน'!$B121,ธุรการ!H:H)+SUMIF(เส้นแต่งหน้าขนมปัง!$C:$C,'รับ-จ่าย ประจำวัน'!$B121,เส้นแต่งหน้าขนมปัง!H:H)+SUMIF('วางแผนBC,CJ'!$C:$C,'รับ-จ่าย ประจำวัน'!$B121,'วางแผนBC,CJ'!H:H)+SUMIF(RD!$C:$C,'รับ-จ่าย ประจำวัน'!$B121,RD!H:H)+SUMIF('FG,ออนไล,คัดแยก'!$C:$C,'รับ-จ่าย ประจำวัน'!$B121,'FG,ออนไล,คัดแยก'!H:H)</f>
        <v>0</v>
      </c>
      <c r="AP121" s="16">
        <f>SUMIF(เตรียมส่วนผสม!$C:$C,'รับ-จ่าย ประจำวัน'!$B121,เตรียมส่วนผสม!I:I)+SUMIF(กวนไส้!$C:$C,'รับ-จ่าย ประจำวัน'!$B121,กวนไส้!I:I)+SUMIF(ผลิต1!$C:$C,'รับ-จ่าย ประจำวัน'!$B121,ผลิต1!I:I)+SUMIF(ผลิต2!$C:$C,'รับ-จ่าย ประจำวัน'!$B121,ผลิต2!I:I)+SUMIF(เส้นแต่งหน้าขนมเค้ก!$C:$C,'รับ-จ่าย ประจำวัน'!$B121,เส้นแต่งหน้าขนมเค้ก!I:I)+SUMIF(แพ็ค!$C:$C,'รับ-จ่าย ประจำวัน'!$B121,แพ็ค!I:I)+SUMIF(ธุรการ!$C:$C,'รับ-จ่าย ประจำวัน'!$B121,ธุรการ!I:I)+SUMIF(เส้นแต่งหน้าขนมปัง!$C:$C,'รับ-จ่าย ประจำวัน'!$B121,เส้นแต่งหน้าขนมปัง!I:I)+SUMIF('วางแผนBC,CJ'!$C:$C,'รับ-จ่าย ประจำวัน'!$B121,'วางแผนBC,CJ'!I:I)+SUMIF(RD!$C:$C,'รับ-จ่าย ประจำวัน'!$B121,RD!I:I)+SUMIF('FG,ออนไล,คัดแยก'!$C:$C,'รับ-จ่าย ประจำวัน'!$B121,'FG,ออนไล,คัดแยก'!I:I)</f>
        <v>0</v>
      </c>
      <c r="AQ121" s="16">
        <f>SUMIF(เตรียมส่วนผสม!$C:$C,'รับ-จ่าย ประจำวัน'!$B121,เตรียมส่วนผสม!J:J)+SUMIF(กวนไส้!$C:$C,'รับ-จ่าย ประจำวัน'!$B121,กวนไส้!J:J)+SUMIF(ผลิต1!$C:$C,'รับ-จ่าย ประจำวัน'!$B121,ผลิต1!J:J)+SUMIF(ผลิต2!$C:$C,'รับ-จ่าย ประจำวัน'!$B121,ผลิต2!J:J)+SUMIF(เส้นแต่งหน้าขนมเค้ก!$C:$C,'รับ-จ่าย ประจำวัน'!$B121,เส้นแต่งหน้าขนมเค้ก!J:J)+SUMIF(แพ็ค!$C:$C,'รับ-จ่าย ประจำวัน'!$B121,แพ็ค!J:J)+SUMIF(ธุรการ!$C:$C,'รับ-จ่าย ประจำวัน'!$B121,ธุรการ!J:J)+SUMIF(เส้นแต่งหน้าขนมปัง!$C:$C,'รับ-จ่าย ประจำวัน'!$B121,เส้นแต่งหน้าขนมปัง!J:J)+SUMIF('วางแผนBC,CJ'!$C:$C,'รับ-จ่าย ประจำวัน'!$B121,'วางแผนBC,CJ'!J:J)+SUMIF(RD!$C:$C,'รับ-จ่าย ประจำวัน'!$B121,RD!J:J)+SUMIF('FG,ออนไล,คัดแยก'!$C:$C,'รับ-จ่าย ประจำวัน'!$B121,'FG,ออนไล,คัดแยก'!J:J)</f>
        <v>0</v>
      </c>
      <c r="AR121" s="16">
        <f>SUMIF(เตรียมส่วนผสม!$C:$C,'รับ-จ่าย ประจำวัน'!$B121,เตรียมส่วนผสม!K:K)+SUMIF(กวนไส้!$C:$C,'รับ-จ่าย ประจำวัน'!$B121,กวนไส้!K:K)+SUMIF(ผลิต1!$C:$C,'รับ-จ่าย ประจำวัน'!$B121,ผลิต1!K:K)+SUMIF(ผลิต2!$C:$C,'รับ-จ่าย ประจำวัน'!$B121,ผลิต2!K:K)+SUMIF(เส้นแต่งหน้าขนมเค้ก!$C:$C,'รับ-จ่าย ประจำวัน'!$B121,เส้นแต่งหน้าขนมเค้ก!K:K)+SUMIF(แพ็ค!$C:$C,'รับ-จ่าย ประจำวัน'!$B121,แพ็ค!K:K)+SUMIF(ธุรการ!$C:$C,'รับ-จ่าย ประจำวัน'!$B121,ธุรการ!K:K)+SUMIF(เส้นแต่งหน้าขนมปัง!$C:$C,'รับ-จ่าย ประจำวัน'!$B121,เส้นแต่งหน้าขนมปัง!K:K)+SUMIF('วางแผนBC,CJ'!$C:$C,'รับ-จ่าย ประจำวัน'!$B121,'วางแผนBC,CJ'!K:K)+SUMIF(RD!$C:$C,'รับ-จ่าย ประจำวัน'!$B121,RD!K:K)+SUMIF('FG,ออนไล,คัดแยก'!$C:$C,'รับ-จ่าย ประจำวัน'!$B121,'FG,ออนไล,คัดแยก'!K:K)</f>
        <v>0</v>
      </c>
      <c r="AS121" s="16">
        <f>SUMIF(เตรียมส่วนผสม!$C:$C,'รับ-จ่าย ประจำวัน'!$B121,เตรียมส่วนผสม!L:L)+SUMIF(กวนไส้!$C:$C,'รับ-จ่าย ประจำวัน'!$B121,กวนไส้!L:L)+SUMIF(ผลิต1!$C:$C,'รับ-จ่าย ประจำวัน'!$B121,ผลิต1!L:L)+SUMIF(ผลิต2!$C:$C,'รับ-จ่าย ประจำวัน'!$B121,ผลิต2!L:L)+SUMIF(เส้นแต่งหน้าขนมเค้ก!$C:$C,'รับ-จ่าย ประจำวัน'!$B121,เส้นแต่งหน้าขนมเค้ก!L:L)+SUMIF(แพ็ค!$C:$C,'รับ-จ่าย ประจำวัน'!$B121,แพ็ค!L:L)+SUMIF(ธุรการ!$C:$C,'รับ-จ่าย ประจำวัน'!$B121,ธุรการ!L:L)+SUMIF(เส้นแต่งหน้าขนมปัง!$C:$C,'รับ-จ่าย ประจำวัน'!$B121,เส้นแต่งหน้าขนมปัง!L:L)+SUMIF('วางแผนBC,CJ'!$C:$C,'รับ-จ่าย ประจำวัน'!$B121,'วางแผนBC,CJ'!L:L)+SUMIF(RD!$C:$C,'รับ-จ่าย ประจำวัน'!$B121,RD!L:L)+SUMIF('FG,ออนไล,คัดแยก'!$C:$C,'รับ-จ่าย ประจำวัน'!$B121,'FG,ออนไล,คัดแยก'!L:L)</f>
        <v>0</v>
      </c>
      <c r="AT121" s="16">
        <f>SUMIF(เตรียมส่วนผสม!$C:$C,'รับ-จ่าย ประจำวัน'!$B121,เตรียมส่วนผสม!M:M)+SUMIF(กวนไส้!$C:$C,'รับ-จ่าย ประจำวัน'!$B121,กวนไส้!M:M)+SUMIF(ผลิต1!$C:$C,'รับ-จ่าย ประจำวัน'!$B121,ผลิต1!M:M)+SUMIF(ผลิต2!$C:$C,'รับ-จ่าย ประจำวัน'!$B121,ผลิต2!M:M)+SUMIF(เส้นแต่งหน้าขนมเค้ก!$C:$C,'รับ-จ่าย ประจำวัน'!$B121,เส้นแต่งหน้าขนมเค้ก!M:M)+SUMIF(แพ็ค!$C:$C,'รับ-จ่าย ประจำวัน'!$B121,แพ็ค!M:M)+SUMIF(ธุรการ!$C:$C,'รับ-จ่าย ประจำวัน'!$B121,ธุรการ!M:M)+SUMIF(เส้นแต่งหน้าขนมปัง!$C:$C,'รับ-จ่าย ประจำวัน'!$B121,เส้นแต่งหน้าขนมปัง!M:M)+SUMIF('วางแผนBC,CJ'!$C:$C,'รับ-จ่าย ประจำวัน'!$B121,'วางแผนBC,CJ'!M:M)+SUMIF(RD!$C:$C,'รับ-จ่าย ประจำวัน'!$B121,RD!M:M)+SUMIF('FG,ออนไล,คัดแยก'!$C:$C,'รับ-จ่าย ประจำวัน'!$B121,'FG,ออนไล,คัดแยก'!M:M)</f>
        <v>0</v>
      </c>
      <c r="AU121" s="16">
        <f>SUMIF(เตรียมส่วนผสม!$C:$C,'รับ-จ่าย ประจำวัน'!$B121,เตรียมส่วนผสม!N:N)+SUMIF(กวนไส้!$C:$C,'รับ-จ่าย ประจำวัน'!$B121,กวนไส้!N:N)+SUMIF(ผลิต1!$C:$C,'รับ-จ่าย ประจำวัน'!$B121,ผลิต1!N:N)+SUMIF(ผลิต2!$C:$C,'รับ-จ่าย ประจำวัน'!$B121,ผลิต2!N:N)+SUMIF(เส้นแต่งหน้าขนมเค้ก!$C:$C,'รับ-จ่าย ประจำวัน'!$B121,เส้นแต่งหน้าขนมเค้ก!N:N)+SUMIF(แพ็ค!$C:$C,'รับ-จ่าย ประจำวัน'!$B121,แพ็ค!N:N)+SUMIF(ธุรการ!$C:$C,'รับ-จ่าย ประจำวัน'!$B121,ธุรการ!N:N)+SUMIF(เส้นแต่งหน้าขนมปัง!$C:$C,'รับ-จ่าย ประจำวัน'!$B121,เส้นแต่งหน้าขนมปัง!N:N)+SUMIF('วางแผนBC,CJ'!$C:$C,'รับ-จ่าย ประจำวัน'!$B121,'วางแผนBC,CJ'!N:N)+SUMIF(RD!$C:$C,'รับ-จ่าย ประจำวัน'!$B121,RD!N:N)+SUMIF('FG,ออนไล,คัดแยก'!$C:$C,'รับ-จ่าย ประจำวัน'!$B121,'FG,ออนไล,คัดแยก'!N:N)</f>
        <v>0</v>
      </c>
      <c r="AV121" s="16">
        <f>SUMIF(เตรียมส่วนผสม!$C:$C,'รับ-จ่าย ประจำวัน'!$B121,เตรียมส่วนผสม!O:O)+SUMIF(กวนไส้!$C:$C,'รับ-จ่าย ประจำวัน'!$B121,กวนไส้!O:O)+SUMIF(ผลิต1!$C:$C,'รับ-จ่าย ประจำวัน'!$B121,ผลิต1!O:O)+SUMIF(ผลิต2!$C:$C,'รับ-จ่าย ประจำวัน'!$B121,ผลิต2!O:O)+SUMIF(เส้นแต่งหน้าขนมเค้ก!$C:$C,'รับ-จ่าย ประจำวัน'!$B121,เส้นแต่งหน้าขนมเค้ก!O:O)+SUMIF(แพ็ค!$C:$C,'รับ-จ่าย ประจำวัน'!$B121,แพ็ค!O:O)+SUMIF(ธุรการ!$C:$C,'รับ-จ่าย ประจำวัน'!$B121,ธุรการ!O:O)+SUMIF(เส้นแต่งหน้าขนมปัง!$C:$C,'รับ-จ่าย ประจำวัน'!$B121,เส้นแต่งหน้าขนมปัง!O:O)+SUMIF('วางแผนBC,CJ'!$C:$C,'รับ-จ่าย ประจำวัน'!$B121,'วางแผนBC,CJ'!O:O)+SUMIF(RD!$C:$C,'รับ-จ่าย ประจำวัน'!$B121,RD!O:O)+SUMIF('FG,ออนไล,คัดแยก'!$C:$C,'รับ-จ่าย ประจำวัน'!$B121,'FG,ออนไล,คัดแยก'!O:O)</f>
        <v>0</v>
      </c>
      <c r="AW121" s="16">
        <f>SUMIF(เตรียมส่วนผสม!$C:$C,'รับ-จ่าย ประจำวัน'!$B121,เตรียมส่วนผสม!P:P)+SUMIF(กวนไส้!$C:$C,'รับ-จ่าย ประจำวัน'!$B121,กวนไส้!P:P)+SUMIF(ผลิต1!$C:$C,'รับ-จ่าย ประจำวัน'!$B121,ผลิต1!P:P)+SUMIF(ผลิต2!$C:$C,'รับ-จ่าย ประจำวัน'!$B121,ผลิต2!P:P)+SUMIF(เส้นแต่งหน้าขนมเค้ก!$C:$C,'รับ-จ่าย ประจำวัน'!$B121,เส้นแต่งหน้าขนมเค้ก!P:P)+SUMIF(แพ็ค!$C:$C,'รับ-จ่าย ประจำวัน'!$B121,แพ็ค!P:P)+SUMIF(ธุรการ!$C:$C,'รับ-จ่าย ประจำวัน'!$B121,ธุรการ!P:P)+SUMIF(เส้นแต่งหน้าขนมปัง!$C:$C,'รับ-จ่าย ประจำวัน'!$B121,เส้นแต่งหน้าขนมปัง!P:P)+SUMIF('วางแผนBC,CJ'!$C:$C,'รับ-จ่าย ประจำวัน'!$B121,'วางแผนBC,CJ'!P:P)+SUMIF(RD!$C:$C,'รับ-จ่าย ประจำวัน'!$B121,RD!P:P)+SUMIF('FG,ออนไล,คัดแยก'!$C:$C,'รับ-จ่าย ประจำวัน'!$B121,'FG,ออนไล,คัดแยก'!P:P)</f>
        <v>0</v>
      </c>
      <c r="AX121" s="16">
        <f>SUMIF(เตรียมส่วนผสม!$C:$C,'รับ-จ่าย ประจำวัน'!$B121,เตรียมส่วนผสม!Q:Q)+SUMIF(กวนไส้!$C:$C,'รับ-จ่าย ประจำวัน'!$B121,กวนไส้!Q:Q)+SUMIF(ผลิต1!$C:$C,'รับ-จ่าย ประจำวัน'!$B121,ผลิต1!Q:Q)+SUMIF(ผลิต2!$C:$C,'รับ-จ่าย ประจำวัน'!$B121,ผลิต2!Q:Q)+SUMIF(เส้นแต่งหน้าขนมเค้ก!$C:$C,'รับ-จ่าย ประจำวัน'!$B121,เส้นแต่งหน้าขนมเค้ก!Q:Q)+SUMIF(แพ็ค!$C:$C,'รับ-จ่าย ประจำวัน'!$B121,แพ็ค!Q:Q)+SUMIF(ธุรการ!$C:$C,'รับ-จ่าย ประจำวัน'!$B121,ธุรการ!Q:Q)+SUMIF(เส้นแต่งหน้าขนมปัง!$C:$C,'รับ-จ่าย ประจำวัน'!$B121,เส้นแต่งหน้าขนมปัง!Q:Q)+SUMIF('วางแผนBC,CJ'!$C:$C,'รับ-จ่าย ประจำวัน'!$B121,'วางแผนBC,CJ'!Q:Q)+SUMIF(RD!$C:$C,'รับ-จ่าย ประจำวัน'!$B121,RD!Q:Q)+SUMIF('FG,ออนไล,คัดแยก'!$C:$C,'รับ-จ่าย ประจำวัน'!$B121,'FG,ออนไล,คัดแยก'!Q:Q)</f>
        <v>0</v>
      </c>
      <c r="AY121" s="16">
        <f>SUMIF(เตรียมส่วนผสม!$C:$C,'รับ-จ่าย ประจำวัน'!$B121,เตรียมส่วนผสม!R:R)+SUMIF(กวนไส้!$C:$C,'รับ-จ่าย ประจำวัน'!$B121,กวนไส้!R:R)+SUMIF(ผลิต1!$C:$C,'รับ-จ่าย ประจำวัน'!$B121,ผลิต1!R:R)+SUMIF(ผลิต2!$C:$C,'รับ-จ่าย ประจำวัน'!$B121,ผลิต2!R:R)+SUMIF(เส้นแต่งหน้าขนมเค้ก!$C:$C,'รับ-จ่าย ประจำวัน'!$B121,เส้นแต่งหน้าขนมเค้ก!R:R)+SUMIF(แพ็ค!$C:$C,'รับ-จ่าย ประจำวัน'!$B121,แพ็ค!R:R)+SUMIF(ธุรการ!$C:$C,'รับ-จ่าย ประจำวัน'!$B121,ธุรการ!R:R)+SUMIF(เส้นแต่งหน้าขนมปัง!$C:$C,'รับ-จ่าย ประจำวัน'!$B121,เส้นแต่งหน้าขนมปัง!R:R)+SUMIF('วางแผนBC,CJ'!$C:$C,'รับ-จ่าย ประจำวัน'!$B121,'วางแผนBC,CJ'!R:R)+SUMIF(RD!$C:$C,'รับ-จ่าย ประจำวัน'!$B121,RD!R:R)+SUMIF('FG,ออนไล,คัดแยก'!$C:$C,'รับ-จ่าย ประจำวัน'!$B121,'FG,ออนไล,คัดแยก'!R:R)</f>
        <v>0</v>
      </c>
      <c r="AZ121" s="16">
        <f>SUMIF(เตรียมส่วนผสม!$C:$C,'รับ-จ่าย ประจำวัน'!$B121,เตรียมส่วนผสม!S:S)+SUMIF(กวนไส้!$C:$C,'รับ-จ่าย ประจำวัน'!$B121,กวนไส้!S:S)+SUMIF(ผลิต1!$C:$C,'รับ-จ่าย ประจำวัน'!$B121,ผลิต1!S:S)+SUMIF(ผลิต2!$C:$C,'รับ-จ่าย ประจำวัน'!$B121,ผลิต2!S:S)+SUMIF(เส้นแต่งหน้าขนมเค้ก!$C:$C,'รับ-จ่าย ประจำวัน'!$B121,เส้นแต่งหน้าขนมเค้ก!S:S)+SUMIF(แพ็ค!$C:$C,'รับ-จ่าย ประจำวัน'!$B121,แพ็ค!S:S)+SUMIF(ธุรการ!$C:$C,'รับ-จ่าย ประจำวัน'!$B121,ธุรการ!S:S)+SUMIF(เส้นแต่งหน้าขนมปัง!$C:$C,'รับ-จ่าย ประจำวัน'!$B121,เส้นแต่งหน้าขนมปัง!S:S)+SUMIF('วางแผนBC,CJ'!$C:$C,'รับ-จ่าย ประจำวัน'!$B121,'วางแผนBC,CJ'!S:S)+SUMIF(RD!$C:$C,'รับ-จ่าย ประจำวัน'!$B121,RD!S:S)+SUMIF('FG,ออนไล,คัดแยก'!$C:$C,'รับ-จ่าย ประจำวัน'!$B121,'FG,ออนไล,คัดแยก'!S:S)</f>
        <v>0</v>
      </c>
      <c r="BA121" s="16">
        <f>SUMIF(เตรียมส่วนผสม!$C:$C,'รับ-จ่าย ประจำวัน'!$B121,เตรียมส่วนผสม!T:T)+SUMIF(กวนไส้!$C:$C,'รับ-จ่าย ประจำวัน'!$B121,กวนไส้!T:T)+SUMIF(ผลิต1!$C:$C,'รับ-จ่าย ประจำวัน'!$B121,ผลิต1!T:T)+SUMIF(ผลิต2!$C:$C,'รับ-จ่าย ประจำวัน'!$B121,ผลิต2!T:T)+SUMIF(เส้นแต่งหน้าขนมเค้ก!$C:$C,'รับ-จ่าย ประจำวัน'!$B121,เส้นแต่งหน้าขนมเค้ก!T:T)+SUMIF(แพ็ค!$C:$C,'รับ-จ่าย ประจำวัน'!$B121,แพ็ค!T:T)+SUMIF(ธุรการ!$C:$C,'รับ-จ่าย ประจำวัน'!$B121,ธุรการ!T:T)+SUMIF(เส้นแต่งหน้าขนมปัง!$C:$C,'รับ-จ่าย ประจำวัน'!$B121,เส้นแต่งหน้าขนมปัง!T:T)+SUMIF('วางแผนBC,CJ'!$C:$C,'รับ-จ่าย ประจำวัน'!$B121,'วางแผนBC,CJ'!T:T)+SUMIF(RD!$C:$C,'รับ-จ่าย ประจำวัน'!$B121,RD!T:T)+SUMIF('FG,ออนไล,คัดแยก'!$C:$C,'รับ-จ่าย ประจำวัน'!$B121,'FG,ออนไล,คัดแยก'!T:T)</f>
        <v>0</v>
      </c>
      <c r="BB121" s="16">
        <f>SUMIF(เตรียมส่วนผสม!$C:$C,'รับ-จ่าย ประจำวัน'!$B121,เตรียมส่วนผสม!U:U)+SUMIF(กวนไส้!$C:$C,'รับ-จ่าย ประจำวัน'!$B121,กวนไส้!U:U)+SUMIF(ผลิต1!$C:$C,'รับ-จ่าย ประจำวัน'!$B121,ผลิต1!U:U)+SUMIF(ผลิต2!$C:$C,'รับ-จ่าย ประจำวัน'!$B121,ผลิต2!U:U)+SUMIF(เส้นแต่งหน้าขนมเค้ก!$C:$C,'รับ-จ่าย ประจำวัน'!$B121,เส้นแต่งหน้าขนมเค้ก!U:U)+SUMIF(แพ็ค!$C:$C,'รับ-จ่าย ประจำวัน'!$B121,แพ็ค!U:U)+SUMIF(ธุรการ!$C:$C,'รับ-จ่าย ประจำวัน'!$B121,ธุรการ!U:U)+SUMIF(เส้นแต่งหน้าขนมปัง!$C:$C,'รับ-จ่าย ประจำวัน'!$B121,เส้นแต่งหน้าขนมปัง!U:U)+SUMIF('วางแผนBC,CJ'!$C:$C,'รับ-จ่าย ประจำวัน'!$B121,'วางแผนBC,CJ'!U:U)+SUMIF(RD!$C:$C,'รับ-จ่าย ประจำวัน'!$B121,RD!U:U)+SUMIF('FG,ออนไล,คัดแยก'!$C:$C,'รับ-จ่าย ประจำวัน'!$B121,'FG,ออนไล,คัดแยก'!U:U)</f>
        <v>0</v>
      </c>
      <c r="BC121" s="16">
        <f>SUMIF(เตรียมส่วนผสม!$C:$C,'รับ-จ่าย ประจำวัน'!$B121,เตรียมส่วนผสม!V:V)+SUMIF(กวนไส้!$C:$C,'รับ-จ่าย ประจำวัน'!$B121,กวนไส้!V:V)+SUMIF(ผลิต1!$C:$C,'รับ-จ่าย ประจำวัน'!$B121,ผลิต1!V:V)+SUMIF(ผลิต2!$C:$C,'รับ-จ่าย ประจำวัน'!$B121,ผลิต2!V:V)+SUMIF(เส้นแต่งหน้าขนมเค้ก!$C:$C,'รับ-จ่าย ประจำวัน'!$B121,เส้นแต่งหน้าขนมเค้ก!V:V)+SUMIF(แพ็ค!$C:$C,'รับ-จ่าย ประจำวัน'!$B121,แพ็ค!V:V)+SUMIF(ธุรการ!$C:$C,'รับ-จ่าย ประจำวัน'!$B121,ธุรการ!V:V)+SUMIF(เส้นแต่งหน้าขนมปัง!$C:$C,'รับ-จ่าย ประจำวัน'!$B121,เส้นแต่งหน้าขนมปัง!V:V)+SUMIF('วางแผนBC,CJ'!$C:$C,'รับ-จ่าย ประจำวัน'!$B121,'วางแผนBC,CJ'!V:V)+SUMIF(RD!$C:$C,'รับ-จ่าย ประจำวัน'!$B121,RD!V:V)+SUMIF('FG,ออนไล,คัดแยก'!$C:$C,'รับ-จ่าย ประจำวัน'!$B121,'FG,ออนไล,คัดแยก'!V:V)</f>
        <v>0</v>
      </c>
      <c r="BD121" s="16">
        <f>SUMIF(เตรียมส่วนผสม!$C:$C,'รับ-จ่าย ประจำวัน'!$B121,เตรียมส่วนผสม!W:W)+SUMIF(กวนไส้!$C:$C,'รับ-จ่าย ประจำวัน'!$B121,กวนไส้!W:W)+SUMIF(ผลิต1!$C:$C,'รับ-จ่าย ประจำวัน'!$B121,ผลิต1!W:W)+SUMIF(ผลิต2!$C:$C,'รับ-จ่าย ประจำวัน'!$B121,ผลิต2!W:W)+SUMIF(เส้นแต่งหน้าขนมเค้ก!$C:$C,'รับ-จ่าย ประจำวัน'!$B121,เส้นแต่งหน้าขนมเค้ก!W:W)+SUMIF(แพ็ค!$C:$C,'รับ-จ่าย ประจำวัน'!$B121,แพ็ค!W:W)+SUMIF(ธุรการ!$C:$C,'รับ-จ่าย ประจำวัน'!$B121,ธุรการ!W:W)+SUMIF(เส้นแต่งหน้าขนมปัง!$C:$C,'รับ-จ่าย ประจำวัน'!$B121,เส้นแต่งหน้าขนมปัง!W:W)+SUMIF('วางแผนBC,CJ'!$C:$C,'รับ-จ่าย ประจำวัน'!$B121,'วางแผนBC,CJ'!W:W)+SUMIF(RD!$C:$C,'รับ-จ่าย ประจำวัน'!$B121,RD!W:W)+SUMIF('FG,ออนไล,คัดแยก'!$C:$C,'รับ-จ่าย ประจำวัน'!$B121,'FG,ออนไล,คัดแยก'!W:W)</f>
        <v>0</v>
      </c>
      <c r="BE121" s="16">
        <f>SUMIF(เตรียมส่วนผสม!$C:$C,'รับ-จ่าย ประจำวัน'!$B121,เตรียมส่วนผสม!X:X)+SUMIF(กวนไส้!$C:$C,'รับ-จ่าย ประจำวัน'!$B121,กวนไส้!X:X)+SUMIF(ผลิต1!$C:$C,'รับ-จ่าย ประจำวัน'!$B121,ผลิต1!X:X)+SUMIF(ผลิต2!$C:$C,'รับ-จ่าย ประจำวัน'!$B121,ผลิต2!X:X)+SUMIF(เส้นแต่งหน้าขนมเค้ก!$C:$C,'รับ-จ่าย ประจำวัน'!$B121,เส้นแต่งหน้าขนมเค้ก!X:X)+SUMIF(แพ็ค!$C:$C,'รับ-จ่าย ประจำวัน'!$B121,แพ็ค!X:X)+SUMIF(ธุรการ!$C:$C,'รับ-จ่าย ประจำวัน'!$B121,ธุรการ!X:X)+SUMIF(เส้นแต่งหน้าขนมปัง!$C:$C,'รับ-จ่าย ประจำวัน'!$B121,เส้นแต่งหน้าขนมปัง!X:X)+SUMIF('วางแผนBC,CJ'!$C:$C,'รับ-จ่าย ประจำวัน'!$B121,'วางแผนBC,CJ'!X:X)+SUMIF(RD!$C:$C,'รับ-จ่าย ประจำวัน'!$B121,RD!X:X)+SUMIF('FG,ออนไล,คัดแยก'!$C:$C,'รับ-จ่าย ประจำวัน'!$B121,'FG,ออนไล,คัดแยก'!X:X)</f>
        <v>0</v>
      </c>
      <c r="BF121" s="16">
        <f>SUMIF(เตรียมส่วนผสม!$C:$C,'รับ-จ่าย ประจำวัน'!$B121,เตรียมส่วนผสม!Y:Y)+SUMIF(กวนไส้!$C:$C,'รับ-จ่าย ประจำวัน'!$B121,กวนไส้!Y:Y)+SUMIF(ผลิต1!$C:$C,'รับ-จ่าย ประจำวัน'!$B121,ผลิต1!Y:Y)+SUMIF(ผลิต2!$C:$C,'รับ-จ่าย ประจำวัน'!$B121,ผลิต2!Y:Y)+SUMIF(เส้นแต่งหน้าขนมเค้ก!$C:$C,'รับ-จ่าย ประจำวัน'!$B121,เส้นแต่งหน้าขนมเค้ก!Y:Y)+SUMIF(แพ็ค!$C:$C,'รับ-จ่าย ประจำวัน'!$B121,แพ็ค!Y:Y)+SUMIF(ธุรการ!$C:$C,'รับ-จ่าย ประจำวัน'!$B121,ธุรการ!Y:Y)+SUMIF(เส้นแต่งหน้าขนมปัง!$C:$C,'รับ-จ่าย ประจำวัน'!$B121,เส้นแต่งหน้าขนมปัง!Y:Y)+SUMIF('วางแผนBC,CJ'!$C:$C,'รับ-จ่าย ประจำวัน'!$B121,'วางแผนBC,CJ'!Y:Y)+SUMIF(RD!$C:$C,'รับ-จ่าย ประจำวัน'!$B121,RD!Y:Y)+SUMIF('FG,ออนไล,คัดแยก'!$C:$C,'รับ-จ่าย ประจำวัน'!$B121,'FG,ออนไล,คัดแยก'!Y:Y)</f>
        <v>0</v>
      </c>
      <c r="BG121" s="16">
        <f>SUMIF(เตรียมส่วนผสม!$C:$C,'รับ-จ่าย ประจำวัน'!$B121,เตรียมส่วนผสม!Z:Z)+SUMIF(กวนไส้!$C:$C,'รับ-จ่าย ประจำวัน'!$B121,กวนไส้!Z:Z)+SUMIF(ผลิต1!$C:$C,'รับ-จ่าย ประจำวัน'!$B121,ผลิต1!Z:Z)+SUMIF(ผลิต2!$C:$C,'รับ-จ่าย ประจำวัน'!$B121,ผลิต2!Z:Z)+SUMIF(เส้นแต่งหน้าขนมเค้ก!$C:$C,'รับ-จ่าย ประจำวัน'!$B121,เส้นแต่งหน้าขนมเค้ก!Z:Z)+SUMIF(แพ็ค!$C:$C,'รับ-จ่าย ประจำวัน'!$B121,แพ็ค!Z:Z)+SUMIF(ธุรการ!$C:$C,'รับ-จ่าย ประจำวัน'!$B121,ธุรการ!Z:Z)+SUMIF(เส้นแต่งหน้าขนมปัง!$C:$C,'รับ-จ่าย ประจำวัน'!$B121,เส้นแต่งหน้าขนมปัง!Z:Z)+SUMIF('วางแผนBC,CJ'!$C:$C,'รับ-จ่าย ประจำวัน'!$B121,'วางแผนBC,CJ'!Z:Z)+SUMIF(RD!$C:$C,'รับ-จ่าย ประจำวัน'!$B121,RD!Z:Z)+SUMIF('FG,ออนไล,คัดแยก'!$C:$C,'รับ-จ่าย ประจำวัน'!$B121,'FG,ออนไล,คัดแยก'!Z:Z)</f>
        <v>0</v>
      </c>
      <c r="BH121" s="16">
        <f>SUMIF(เตรียมส่วนผสม!$C:$C,'รับ-จ่าย ประจำวัน'!$B121,เตรียมส่วนผสม!AA:AA)+SUMIF(กวนไส้!$C:$C,'รับ-จ่าย ประจำวัน'!$B121,กวนไส้!AA:AA)+SUMIF(ผลิต1!$C:$C,'รับ-จ่าย ประจำวัน'!$B121,ผลิต1!AA:AA)+SUMIF(ผลิต2!$C:$C,'รับ-จ่าย ประจำวัน'!$B121,ผลิต2!AA:AA)+SUMIF(เส้นแต่งหน้าขนมเค้ก!$C:$C,'รับ-จ่าย ประจำวัน'!$B121,เส้นแต่งหน้าขนมเค้ก!AA:AA)+SUMIF(แพ็ค!$C:$C,'รับ-จ่าย ประจำวัน'!$B121,แพ็ค!AA:AA)+SUMIF(ธุรการ!$C:$C,'รับ-จ่าย ประจำวัน'!$B121,ธุรการ!AA:AA)+SUMIF(เส้นแต่งหน้าขนมปัง!$C:$C,'รับ-จ่าย ประจำวัน'!$B121,เส้นแต่งหน้าขนมปัง!AA:AA)+SUMIF('วางแผนBC,CJ'!$C:$C,'รับ-จ่าย ประจำวัน'!$B121,'วางแผนBC,CJ'!AA:AA)+SUMIF(RD!$C:$C,'รับ-จ่าย ประจำวัน'!$B121,RD!AA:AA)+SUMIF('FG,ออนไล,คัดแยก'!$C:$C,'รับ-จ่าย ประจำวัน'!$B121,'FG,ออนไล,คัดแยก'!AA:AA)</f>
        <v>0</v>
      </c>
      <c r="BI121" s="16">
        <f>SUMIF(เตรียมส่วนผสม!$C:$C,'รับ-จ่าย ประจำวัน'!$B121,เตรียมส่วนผสม!AB:AB)+SUMIF(กวนไส้!$C:$C,'รับ-จ่าย ประจำวัน'!$B121,กวนไส้!AB:AB)+SUMIF(ผลิต1!$C:$C,'รับ-จ่าย ประจำวัน'!$B121,ผลิต1!AB:AB)+SUMIF(ผลิต2!$C:$C,'รับ-จ่าย ประจำวัน'!$B121,ผลิต2!AB:AB)+SUMIF(เส้นแต่งหน้าขนมเค้ก!$C:$C,'รับ-จ่าย ประจำวัน'!$B121,เส้นแต่งหน้าขนมเค้ก!AB:AB)+SUMIF(แพ็ค!$C:$C,'รับ-จ่าย ประจำวัน'!$B121,แพ็ค!AB:AB)+SUMIF(ธุรการ!$C:$C,'รับ-จ่าย ประจำวัน'!$B121,ธุรการ!AB:AB)+SUMIF(เส้นแต่งหน้าขนมปัง!$C:$C,'รับ-จ่าย ประจำวัน'!$B121,เส้นแต่งหน้าขนมปัง!AB:AB)+SUMIF('วางแผนBC,CJ'!$C:$C,'รับ-จ่าย ประจำวัน'!$B121,'วางแผนBC,CJ'!AB:AB)+SUMIF(RD!$C:$C,'รับ-จ่าย ประจำวัน'!$B121,RD!AB:AB)+SUMIF('FG,ออนไล,คัดแยก'!$C:$C,'รับ-จ่าย ประจำวัน'!$B121,'FG,ออนไล,คัดแยก'!AB:AB)</f>
        <v>0</v>
      </c>
      <c r="BJ121" s="16">
        <f>SUMIF(เตรียมส่วนผสม!$C:$C,'รับ-จ่าย ประจำวัน'!$B121,เตรียมส่วนผสม!AC:AC)+SUMIF(กวนไส้!$C:$C,'รับ-จ่าย ประจำวัน'!$B121,กวนไส้!AC:AC)+SUMIF(ผลิต1!$C:$C,'รับ-จ่าย ประจำวัน'!$B121,ผลิต1!AC:AC)+SUMIF(ผลิต2!$C:$C,'รับ-จ่าย ประจำวัน'!$B121,ผลิต2!AC:AC)+SUMIF(เส้นแต่งหน้าขนมเค้ก!$C:$C,'รับ-จ่าย ประจำวัน'!$B121,เส้นแต่งหน้าขนมเค้ก!AC:AC)+SUMIF(แพ็ค!$C:$C,'รับ-จ่าย ประจำวัน'!$B121,แพ็ค!AC:AC)+SUMIF(ธุรการ!$C:$C,'รับ-จ่าย ประจำวัน'!$B121,ธุรการ!AC:AC)+SUMIF(เส้นแต่งหน้าขนมปัง!$C:$C,'รับ-จ่าย ประจำวัน'!$B121,เส้นแต่งหน้าขนมปัง!AC:AC)+SUMIF('วางแผนBC,CJ'!$C:$C,'รับ-จ่าย ประจำวัน'!$B121,'วางแผนBC,CJ'!AC:AC)+SUMIF(RD!$C:$C,'รับ-จ่าย ประจำวัน'!$B121,RD!AC:AC)+SUMIF('FG,ออนไล,คัดแยก'!$C:$C,'รับ-จ่าย ประจำวัน'!$B121,'FG,ออนไล,คัดแยก'!AC:AC)</f>
        <v>0</v>
      </c>
      <c r="BK121" s="16">
        <f>SUMIF(เตรียมส่วนผสม!$C:$C,'รับ-จ่าย ประจำวัน'!$B121,เตรียมส่วนผสม!AD:AD)+SUMIF(กวนไส้!$C:$C,'รับ-จ่าย ประจำวัน'!$B121,กวนไส้!AD:AD)+SUMIF(ผลิต1!$C:$C,'รับ-จ่าย ประจำวัน'!$B121,ผลิต1!AD:AD)+SUMIF(ผลิต2!$C:$C,'รับ-จ่าย ประจำวัน'!$B121,ผลิต2!AD:AD)+SUMIF(เส้นแต่งหน้าขนมเค้ก!$C:$C,'รับ-จ่าย ประจำวัน'!$B121,เส้นแต่งหน้าขนมเค้ก!AD:AD)+SUMIF(แพ็ค!$C:$C,'รับ-จ่าย ประจำวัน'!$B121,แพ็ค!AD:AD)+SUMIF(ธุรการ!$C:$C,'รับ-จ่าย ประจำวัน'!$B121,ธุรการ!AD:AD)+SUMIF(เส้นแต่งหน้าขนมปัง!$C:$C,'รับ-จ่าย ประจำวัน'!$B121,เส้นแต่งหน้าขนมปัง!AD:AD)+SUMIF('วางแผนBC,CJ'!$C:$C,'รับ-จ่าย ประจำวัน'!$B121,'วางแผนBC,CJ'!AD:AD)+SUMIF(RD!$C:$C,'รับ-จ่าย ประจำวัน'!$B121,RD!AD:AD)+SUMIF('FG,ออนไล,คัดแยก'!$C:$C,'รับ-จ่าย ประจำวัน'!$B121,'FG,ออนไล,คัดแยก'!AD:AD)</f>
        <v>0</v>
      </c>
      <c r="BL121" s="16">
        <f>SUMIF(เตรียมส่วนผสม!$C:$C,'รับ-จ่าย ประจำวัน'!$B121,เตรียมส่วนผสม!AE:AE)+SUMIF(กวนไส้!$C:$C,'รับ-จ่าย ประจำวัน'!$B121,กวนไส้!AE:AE)+SUMIF(ผลิต1!$C:$C,'รับ-จ่าย ประจำวัน'!$B121,ผลิต1!AE:AE)+SUMIF(ผลิต2!$C:$C,'รับ-จ่าย ประจำวัน'!$B121,ผลิต2!AE:AE)+SUMIF(เส้นแต่งหน้าขนมเค้ก!$C:$C,'รับ-จ่าย ประจำวัน'!$B121,เส้นแต่งหน้าขนมเค้ก!AE:AE)+SUMIF(แพ็ค!$C:$C,'รับ-จ่าย ประจำวัน'!$B121,แพ็ค!AE:AE)+SUMIF(ธุรการ!$C:$C,'รับ-จ่าย ประจำวัน'!$B121,ธุรการ!AE:AE)+SUMIF(เส้นแต่งหน้าขนมปัง!$C:$C,'รับ-จ่าย ประจำวัน'!$B121,เส้นแต่งหน้าขนมปัง!AE:AE)+SUMIF('วางแผนBC,CJ'!$C:$C,'รับ-จ่าย ประจำวัน'!$B121,'วางแผนBC,CJ'!AE:AE)+SUMIF(RD!$C:$C,'รับ-จ่าย ประจำวัน'!$B121,RD!AE:AE)+SUMIF('FG,ออนไล,คัดแยก'!$C:$C,'รับ-จ่าย ประจำวัน'!$B121,'FG,ออนไล,คัดแยก'!AE:AE)</f>
        <v>0</v>
      </c>
      <c r="BM121" s="16">
        <f>SUMIF(เตรียมส่วนผสม!$C:$C,'รับ-จ่าย ประจำวัน'!$B121,เตรียมส่วนผสม!AF:AF)+SUMIF(กวนไส้!$C:$C,'รับ-จ่าย ประจำวัน'!$B121,กวนไส้!AF:AF)+SUMIF(ผลิต1!$C:$C,'รับ-จ่าย ประจำวัน'!$B121,ผลิต1!AF:AF)+SUMIF(ผลิต2!$C:$C,'รับ-จ่าย ประจำวัน'!$B121,ผลิต2!AF:AF)+SUMIF(เส้นแต่งหน้าขนมเค้ก!$C:$C,'รับ-จ่าย ประจำวัน'!$B121,เส้นแต่งหน้าขนมเค้ก!AF:AF)+SUMIF(แพ็ค!$C:$C,'รับ-จ่าย ประจำวัน'!$B121,แพ็ค!AF:AF)+SUMIF(ธุรการ!$C:$C,'รับ-จ่าย ประจำวัน'!$B121,ธุรการ!AF:AF)+SUMIF(เส้นแต่งหน้าขนมปัง!$C:$C,'รับ-จ่าย ประจำวัน'!$B121,เส้นแต่งหน้าขนมปัง!AF:AF)+SUMIF('วางแผนBC,CJ'!$C:$C,'รับ-จ่าย ประจำวัน'!$B121,'วางแผนBC,CJ'!AF:AF)+SUMIF(RD!$C:$C,'รับ-จ่าย ประจำวัน'!$B121,RD!AF:AF)+SUMIF('FG,ออนไล,คัดแยก'!$C:$C,'รับ-จ่าย ประจำวัน'!$B121,'FG,ออนไล,คัดแยก'!AF:AF)</f>
        <v>0</v>
      </c>
      <c r="BN121" s="16">
        <f>SUMIF(เตรียมส่วนผสม!$C:$C,'รับ-จ่าย ประจำวัน'!$B121,เตรียมส่วนผสม!AG:AG)+SUMIF(กวนไส้!$C:$C,'รับ-จ่าย ประจำวัน'!$B121,กวนไส้!AG:AG)+SUMIF(ผลิต1!$C:$C,'รับ-จ่าย ประจำวัน'!$B121,ผลิต1!AG:AG)+SUMIF(ผลิต2!$C:$C,'รับ-จ่าย ประจำวัน'!$B121,ผลิต2!AG:AG)+SUMIF(เส้นแต่งหน้าขนมเค้ก!$C:$C,'รับ-จ่าย ประจำวัน'!$B121,เส้นแต่งหน้าขนมเค้ก!AG:AG)+SUMIF(แพ็ค!$C:$C,'รับ-จ่าย ประจำวัน'!$B121,แพ็ค!AG:AG)+SUMIF(ธุรการ!$C:$C,'รับ-จ่าย ประจำวัน'!$B121,ธุรการ!AG:AG)+SUMIF(เส้นแต่งหน้าขนมปัง!$C:$C,'รับ-จ่าย ประจำวัน'!$B121,เส้นแต่งหน้าขนมปัง!AG:AG)+SUMIF('วางแผนBC,CJ'!$C:$C,'รับ-จ่าย ประจำวัน'!$B121,'วางแผนBC,CJ'!AG:AG)+SUMIF(RD!$C:$C,'รับ-จ่าย ประจำวัน'!$B121,RD!AG:AG)+SUMIF('FG,ออนไล,คัดแยก'!$C:$C,'รับ-จ่าย ประจำวัน'!$B121,'FG,ออนไล,คัดแยก'!AG:AG)</f>
        <v>0</v>
      </c>
      <c r="BO121" s="16">
        <f>SUMIF(เตรียมส่วนผสม!$C:$C,'รับ-จ่าย ประจำวัน'!$B121,เตรียมส่วนผสม!AH:AH)+SUMIF(กวนไส้!$C:$C,'รับ-จ่าย ประจำวัน'!$B121,กวนไส้!AH:AH)+SUMIF(ผลิต1!$C:$C,'รับ-จ่าย ประจำวัน'!$B121,ผลิต1!AH:AH)+SUMIF(ผลิต2!$C:$C,'รับ-จ่าย ประจำวัน'!$B121,ผลิต2!AH:AH)+SUMIF(เส้นแต่งหน้าขนมเค้ก!$C:$C,'รับ-จ่าย ประจำวัน'!$B121,เส้นแต่งหน้าขนมเค้ก!AH:AH)+SUMIF(แพ็ค!$C:$C,'รับ-จ่าย ประจำวัน'!$B121,แพ็ค!AH:AH)+SUMIF(ธุรการ!$C:$C,'รับ-จ่าย ประจำวัน'!$B121,ธุรการ!AH:AH)+SUMIF(เส้นแต่งหน้าขนมปัง!$C:$C,'รับ-จ่าย ประจำวัน'!$B121,เส้นแต่งหน้าขนมปัง!AH:AH)+SUMIF('วางแผนBC,CJ'!$C:$C,'รับ-จ่าย ประจำวัน'!$B121,'วางแผนBC,CJ'!AH:AH)+SUMIF(RD!$C:$C,'รับ-จ่าย ประจำวัน'!$B121,RD!AH:AH)+SUMIF('FG,ออนไล,คัดแยก'!$C:$C,'รับ-จ่าย ประจำวัน'!$B121,'FG,ออนไล,คัดแยก'!AH:AH)</f>
        <v>0</v>
      </c>
      <c r="BP121" s="16">
        <f>SUMIF(เตรียมส่วนผสม!$C:$C,'รับ-จ่าย ประจำวัน'!$B121,เตรียมส่วนผสม!AI:AI)+SUMIF(กวนไส้!$C:$C,'รับ-จ่าย ประจำวัน'!$B121,กวนไส้!AI:AI)+SUMIF(ผลิต1!$C:$C,'รับ-จ่าย ประจำวัน'!$B121,ผลิต1!AI:AI)+SUMIF(ผลิต2!$C:$C,'รับ-จ่าย ประจำวัน'!$B121,ผลิต2!AI:AI)+SUMIF(เส้นแต่งหน้าขนมเค้ก!$C:$C,'รับ-จ่าย ประจำวัน'!$B121,เส้นแต่งหน้าขนมเค้ก!AI:AI)+SUMIF(แพ็ค!$C:$C,'รับ-จ่าย ประจำวัน'!$B121,แพ็ค!AI:AI)+SUMIF(ธุรการ!$C:$C,'รับ-จ่าย ประจำวัน'!$B121,ธุรการ!AI:AI)+SUMIF(เส้นแต่งหน้าขนมปัง!$C:$C,'รับ-จ่าย ประจำวัน'!$B121,เส้นแต่งหน้าขนมปัง!AI:AI)+SUMIF('วางแผนBC,CJ'!$C:$C,'รับ-จ่าย ประจำวัน'!$B121,'วางแผนBC,CJ'!AI:AI)+SUMIF(RD!$C:$C,'รับ-จ่าย ประจำวัน'!$B121,RD!AI:AI)+SUMIF('FG,ออนไล,คัดแยก'!$C:$C,'รับ-จ่าย ประจำวัน'!$B121,'FG,ออนไล,คัดแยก'!AI:AI)</f>
        <v>0</v>
      </c>
      <c r="BQ121" s="16">
        <f>SUMIF(เตรียมส่วนผสม!$C:$C,'รับ-จ่าย ประจำวัน'!$B121,เตรียมส่วนผสม!AJ:AJ)+SUMIF(กวนไส้!$C:$C,'รับ-จ่าย ประจำวัน'!$B121,กวนไส้!AJ:AJ)+SUMIF(ผลิต1!$C:$C,'รับ-จ่าย ประจำวัน'!$B121,ผลิต1!AJ:AJ)+SUMIF(ผลิต2!$C:$C,'รับ-จ่าย ประจำวัน'!$B121,ผลิต2!AJ:AJ)+SUMIF(เส้นแต่งหน้าขนมเค้ก!$C:$C,'รับ-จ่าย ประจำวัน'!$B121,เส้นแต่งหน้าขนมเค้ก!AJ:AJ)+SUMIF(แพ็ค!$C:$C,'รับ-จ่าย ประจำวัน'!$B121,แพ็ค!AJ:AJ)+SUMIF(ธุรการ!$C:$C,'รับ-จ่าย ประจำวัน'!$B121,ธุรการ!AJ:AJ)+SUMIF(เส้นแต่งหน้าขนมปัง!$C:$C,'รับ-จ่าย ประจำวัน'!$B121,เส้นแต่งหน้าขนมปัง!AJ:AJ)+SUMIF('วางแผนBC,CJ'!$C:$C,'รับ-จ่าย ประจำวัน'!$B121,'วางแผนBC,CJ'!AJ:AJ)+SUMIF(RD!$C:$C,'รับ-จ่าย ประจำวัน'!$B121,RD!AJ:AJ)+SUMIF('FG,ออนไล,คัดแยก'!$C:$C,'รับ-จ่าย ประจำวัน'!$B121,'FG,ออนไล,คัดแยก'!AJ:AJ)</f>
        <v>0</v>
      </c>
      <c r="BR121" s="16">
        <f>SUMIF(เตรียมส่วนผสม!$C:$C,'รับ-จ่าย ประจำวัน'!$B121,เตรียมส่วนผสม!AK:AK)+SUMIF(กวนไส้!$C:$C,'รับ-จ่าย ประจำวัน'!$B121,กวนไส้!AK:AK)+SUMIF(ผลิต1!$C:$C,'รับ-จ่าย ประจำวัน'!$B121,ผลิต1!AK:AK)+SUMIF(ผลิต2!$C:$C,'รับ-จ่าย ประจำวัน'!$B121,ผลิต2!AK:AK)+SUMIF(เส้นแต่งหน้าขนมเค้ก!$C:$C,'รับ-จ่าย ประจำวัน'!$B121,เส้นแต่งหน้าขนมเค้ก!AK:AK)+SUMIF(แพ็ค!$C:$C,'รับ-จ่าย ประจำวัน'!$B121,แพ็ค!AK:AK)+SUMIF(ธุรการ!$C:$C,'รับ-จ่าย ประจำวัน'!$B121,ธุรการ!AK:AK)+SUMIF(เส้นแต่งหน้าขนมปัง!$C:$C,'รับ-จ่าย ประจำวัน'!$B121,เส้นแต่งหน้าขนมปัง!AK:AK)+SUMIF('วางแผนBC,CJ'!$C:$C,'รับ-จ่าย ประจำวัน'!$B121,'วางแผนBC,CJ'!AK:AK)+SUMIF(RD!$C:$C,'รับ-จ่าย ประจำวัน'!$B121,RD!AK:AK)+SUMIF('FG,ออนไล,คัดแยก'!$C:$C,'รับ-จ่าย ประจำวัน'!$B121,'FG,ออนไล,คัดแยก'!AK:AK)</f>
        <v>0</v>
      </c>
      <c r="BS121" s="16">
        <f>SUMIF(เตรียมส่วนผสม!$C:$C,'รับ-จ่าย ประจำวัน'!$B121,เตรียมส่วนผสม!AL:AL)+SUMIF(กวนไส้!$C:$C,'รับ-จ่าย ประจำวัน'!$B121,กวนไส้!AL:AL)+SUMIF(ผลิต1!$C:$C,'รับ-จ่าย ประจำวัน'!$B121,ผลิต1!AL:AL)+SUMIF(ผลิต2!$C:$C,'รับ-จ่าย ประจำวัน'!$B121,ผลิต2!AL:AL)+SUMIF(เส้นแต่งหน้าขนมเค้ก!$C:$C,'รับ-จ่าย ประจำวัน'!$B121,เส้นแต่งหน้าขนมเค้ก!AL:AL)+SUMIF(แพ็ค!$C:$C,'รับ-จ่าย ประจำวัน'!$B121,แพ็ค!AL:AL)+SUMIF(ธุรการ!$C:$C,'รับ-จ่าย ประจำวัน'!$B121,ธุรการ!AL:AL)+SUMIF(เส้นแต่งหน้าขนมปัง!$C:$C,'รับ-จ่าย ประจำวัน'!$B121,เส้นแต่งหน้าขนมปัง!AL:AL)+SUMIF('วางแผนBC,CJ'!$C:$C,'รับ-จ่าย ประจำวัน'!$B121,'วางแผนBC,CJ'!AL:AL)+SUMIF(RD!$C:$C,'รับ-จ่าย ประจำวัน'!$B121,RD!AL:AL)+SUMIF('FG,ออนไล,คัดแยก'!$C:$C,'รับ-จ่าย ประจำวัน'!$B121,'FG,ออนไล,คัดแยก'!AL:AL)</f>
        <v>0</v>
      </c>
      <c r="BT121" s="18">
        <f t="shared" si="20"/>
        <v>0</v>
      </c>
      <c r="BU121" s="116"/>
      <c r="BV121" s="146">
        <f t="shared" si="21"/>
        <v>3</v>
      </c>
      <c r="BW121" s="183">
        <v>30</v>
      </c>
      <c r="BX121" s="172">
        <f t="shared" si="25"/>
        <v>0</v>
      </c>
      <c r="BY121" s="188" t="e">
        <f t="shared" si="22"/>
        <v>#DIV/0!</v>
      </c>
      <c r="BZ121" s="180" t="e">
        <f t="shared" ca="1" si="23"/>
        <v>#DIV/0!</v>
      </c>
      <c r="CA121" s="93"/>
      <c r="CB121" s="93"/>
      <c r="CC121" s="93"/>
      <c r="CD121" s="93"/>
      <c r="CE121" s="93"/>
      <c r="CF121" s="93"/>
      <c r="CG121" s="93"/>
      <c r="CH121" s="93"/>
      <c r="CI121" s="93"/>
      <c r="CJ121" s="94"/>
      <c r="CK121" s="9">
        <f t="shared" si="24"/>
        <v>3</v>
      </c>
    </row>
    <row r="122" spans="1:89" hidden="1" x14ac:dyDescent="0.5">
      <c r="A122" s="149"/>
      <c r="B122" s="34" t="s">
        <v>1573</v>
      </c>
      <c r="C122" s="10" t="s">
        <v>1641</v>
      </c>
      <c r="D122" s="135" t="s">
        <v>1010</v>
      </c>
      <c r="E122" s="28"/>
      <c r="F122" s="163" t="s">
        <v>1605</v>
      </c>
      <c r="G122" s="11" t="s">
        <v>62</v>
      </c>
      <c r="H122" s="12">
        <v>26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3"/>
      <c r="AF122" s="13"/>
      <c r="AG122" s="13"/>
      <c r="AH122" s="13"/>
      <c r="AI122" s="14"/>
      <c r="AJ122" s="14"/>
      <c r="AK122" s="14"/>
      <c r="AL122" s="14"/>
      <c r="AM122" s="14"/>
      <c r="AN122" s="15">
        <f t="shared" si="19"/>
        <v>0</v>
      </c>
      <c r="AO122" s="16">
        <f>SUMIF(เตรียมส่วนผสม!$C:$C,'รับ-จ่าย ประจำวัน'!$B122,เตรียมส่วนผสม!H:H)+SUMIF(กวนไส้!$C:$C,'รับ-จ่าย ประจำวัน'!$B122,กวนไส้!H:H)+SUMIF(ผลิต1!$C:$C,'รับ-จ่าย ประจำวัน'!$B122,ผลิต1!H:H)+SUMIF(ผลิต2!$C:$C,'รับ-จ่าย ประจำวัน'!$B122,ผลิต2!H:H)+SUMIF(เส้นแต่งหน้าขนมเค้ก!$C:$C,'รับ-จ่าย ประจำวัน'!$B122,เส้นแต่งหน้าขนมเค้ก!H:H)+SUMIF(แพ็ค!$C:$C,'รับ-จ่าย ประจำวัน'!$B122,แพ็ค!H:H)+SUMIF(ธุรการ!$C:$C,'รับ-จ่าย ประจำวัน'!$B122,ธุรการ!H:H)+SUMIF(เส้นแต่งหน้าขนมปัง!$C:$C,'รับ-จ่าย ประจำวัน'!$B122,เส้นแต่งหน้าขนมปัง!H:H)+SUMIF('วางแผนBC,CJ'!$C:$C,'รับ-จ่าย ประจำวัน'!$B122,'วางแผนBC,CJ'!H:H)+SUMIF(RD!$C:$C,'รับ-จ่าย ประจำวัน'!$B122,RD!H:H)+SUMIF('FG,ออนไล,คัดแยก'!$C:$C,'รับ-จ่าย ประจำวัน'!$B122,'FG,ออนไล,คัดแยก'!H:H)</f>
        <v>0</v>
      </c>
      <c r="AP122" s="16">
        <f>SUMIF(เตรียมส่วนผสม!$C:$C,'รับ-จ่าย ประจำวัน'!$B122,เตรียมส่วนผสม!I:I)+SUMIF(กวนไส้!$C:$C,'รับ-จ่าย ประจำวัน'!$B122,กวนไส้!I:I)+SUMIF(ผลิต1!$C:$C,'รับ-จ่าย ประจำวัน'!$B122,ผลิต1!I:I)+SUMIF(ผลิต2!$C:$C,'รับ-จ่าย ประจำวัน'!$B122,ผลิต2!I:I)+SUMIF(เส้นแต่งหน้าขนมเค้ก!$C:$C,'รับ-จ่าย ประจำวัน'!$B122,เส้นแต่งหน้าขนมเค้ก!I:I)+SUMIF(แพ็ค!$C:$C,'รับ-จ่าย ประจำวัน'!$B122,แพ็ค!I:I)+SUMIF(ธุรการ!$C:$C,'รับ-จ่าย ประจำวัน'!$B122,ธุรการ!I:I)+SUMIF(เส้นแต่งหน้าขนมปัง!$C:$C,'รับ-จ่าย ประจำวัน'!$B122,เส้นแต่งหน้าขนมปัง!I:I)+SUMIF('วางแผนBC,CJ'!$C:$C,'รับ-จ่าย ประจำวัน'!$B122,'วางแผนBC,CJ'!I:I)+SUMIF(RD!$C:$C,'รับ-จ่าย ประจำวัน'!$B122,RD!I:I)+SUMIF('FG,ออนไล,คัดแยก'!$C:$C,'รับ-จ่าย ประจำวัน'!$B122,'FG,ออนไล,คัดแยก'!I:I)</f>
        <v>0</v>
      </c>
      <c r="AQ122" s="16">
        <f>SUMIF(เตรียมส่วนผสม!$C:$C,'รับ-จ่าย ประจำวัน'!$B122,เตรียมส่วนผสม!J:J)+SUMIF(กวนไส้!$C:$C,'รับ-จ่าย ประจำวัน'!$B122,กวนไส้!J:J)+SUMIF(ผลิต1!$C:$C,'รับ-จ่าย ประจำวัน'!$B122,ผลิต1!J:J)+SUMIF(ผลิต2!$C:$C,'รับ-จ่าย ประจำวัน'!$B122,ผลิต2!J:J)+SUMIF(เส้นแต่งหน้าขนมเค้ก!$C:$C,'รับ-จ่าย ประจำวัน'!$B122,เส้นแต่งหน้าขนมเค้ก!J:J)+SUMIF(แพ็ค!$C:$C,'รับ-จ่าย ประจำวัน'!$B122,แพ็ค!J:J)+SUMIF(ธุรการ!$C:$C,'รับ-จ่าย ประจำวัน'!$B122,ธุรการ!J:J)+SUMIF(เส้นแต่งหน้าขนมปัง!$C:$C,'รับ-จ่าย ประจำวัน'!$B122,เส้นแต่งหน้าขนมปัง!J:J)+SUMIF('วางแผนBC,CJ'!$C:$C,'รับ-จ่าย ประจำวัน'!$B122,'วางแผนBC,CJ'!J:J)+SUMIF(RD!$C:$C,'รับ-จ่าย ประจำวัน'!$B122,RD!J:J)+SUMIF('FG,ออนไล,คัดแยก'!$C:$C,'รับ-จ่าย ประจำวัน'!$B122,'FG,ออนไล,คัดแยก'!J:J)</f>
        <v>0</v>
      </c>
      <c r="AR122" s="16">
        <f>SUMIF(เตรียมส่วนผสม!$C:$C,'รับ-จ่าย ประจำวัน'!$B122,เตรียมส่วนผสม!K:K)+SUMIF(กวนไส้!$C:$C,'รับ-จ่าย ประจำวัน'!$B122,กวนไส้!K:K)+SUMIF(ผลิต1!$C:$C,'รับ-จ่าย ประจำวัน'!$B122,ผลิต1!K:K)+SUMIF(ผลิต2!$C:$C,'รับ-จ่าย ประจำวัน'!$B122,ผลิต2!K:K)+SUMIF(เส้นแต่งหน้าขนมเค้ก!$C:$C,'รับ-จ่าย ประจำวัน'!$B122,เส้นแต่งหน้าขนมเค้ก!K:K)+SUMIF(แพ็ค!$C:$C,'รับ-จ่าย ประจำวัน'!$B122,แพ็ค!K:K)+SUMIF(ธุรการ!$C:$C,'รับ-จ่าย ประจำวัน'!$B122,ธุรการ!K:K)+SUMIF(เส้นแต่งหน้าขนมปัง!$C:$C,'รับ-จ่าย ประจำวัน'!$B122,เส้นแต่งหน้าขนมปัง!K:K)+SUMIF('วางแผนBC,CJ'!$C:$C,'รับ-จ่าย ประจำวัน'!$B122,'วางแผนBC,CJ'!K:K)+SUMIF(RD!$C:$C,'รับ-จ่าย ประจำวัน'!$B122,RD!K:K)+SUMIF('FG,ออนไล,คัดแยก'!$C:$C,'รับ-จ่าย ประจำวัน'!$B122,'FG,ออนไล,คัดแยก'!K:K)</f>
        <v>0</v>
      </c>
      <c r="AS122" s="16">
        <f>SUMIF(เตรียมส่วนผสม!$C:$C,'รับ-จ่าย ประจำวัน'!$B122,เตรียมส่วนผสม!L:L)+SUMIF(กวนไส้!$C:$C,'รับ-จ่าย ประจำวัน'!$B122,กวนไส้!L:L)+SUMIF(ผลิต1!$C:$C,'รับ-จ่าย ประจำวัน'!$B122,ผลิต1!L:L)+SUMIF(ผลิต2!$C:$C,'รับ-จ่าย ประจำวัน'!$B122,ผลิต2!L:L)+SUMIF(เส้นแต่งหน้าขนมเค้ก!$C:$C,'รับ-จ่าย ประจำวัน'!$B122,เส้นแต่งหน้าขนมเค้ก!L:L)+SUMIF(แพ็ค!$C:$C,'รับ-จ่าย ประจำวัน'!$B122,แพ็ค!L:L)+SUMIF(ธุรการ!$C:$C,'รับ-จ่าย ประจำวัน'!$B122,ธุรการ!L:L)+SUMIF(เส้นแต่งหน้าขนมปัง!$C:$C,'รับ-จ่าย ประจำวัน'!$B122,เส้นแต่งหน้าขนมปัง!L:L)+SUMIF('วางแผนBC,CJ'!$C:$C,'รับ-จ่าย ประจำวัน'!$B122,'วางแผนBC,CJ'!L:L)+SUMIF(RD!$C:$C,'รับ-จ่าย ประจำวัน'!$B122,RD!L:L)+SUMIF('FG,ออนไล,คัดแยก'!$C:$C,'รับ-จ่าย ประจำวัน'!$B122,'FG,ออนไล,คัดแยก'!L:L)</f>
        <v>0</v>
      </c>
      <c r="AT122" s="16">
        <f>SUMIF(เตรียมส่วนผสม!$C:$C,'รับ-จ่าย ประจำวัน'!$B122,เตรียมส่วนผสม!M:M)+SUMIF(กวนไส้!$C:$C,'รับ-จ่าย ประจำวัน'!$B122,กวนไส้!M:M)+SUMIF(ผลิต1!$C:$C,'รับ-จ่าย ประจำวัน'!$B122,ผลิต1!M:M)+SUMIF(ผลิต2!$C:$C,'รับ-จ่าย ประจำวัน'!$B122,ผลิต2!M:M)+SUMIF(เส้นแต่งหน้าขนมเค้ก!$C:$C,'รับ-จ่าย ประจำวัน'!$B122,เส้นแต่งหน้าขนมเค้ก!M:M)+SUMIF(แพ็ค!$C:$C,'รับ-จ่าย ประจำวัน'!$B122,แพ็ค!M:M)+SUMIF(ธุรการ!$C:$C,'รับ-จ่าย ประจำวัน'!$B122,ธุรการ!M:M)+SUMIF(เส้นแต่งหน้าขนมปัง!$C:$C,'รับ-จ่าย ประจำวัน'!$B122,เส้นแต่งหน้าขนมปัง!M:M)+SUMIF('วางแผนBC,CJ'!$C:$C,'รับ-จ่าย ประจำวัน'!$B122,'วางแผนBC,CJ'!M:M)+SUMIF(RD!$C:$C,'รับ-จ่าย ประจำวัน'!$B122,RD!M:M)+SUMIF('FG,ออนไล,คัดแยก'!$C:$C,'รับ-จ่าย ประจำวัน'!$B122,'FG,ออนไล,คัดแยก'!M:M)</f>
        <v>0</v>
      </c>
      <c r="AU122" s="16">
        <f>SUMIF(เตรียมส่วนผสม!$C:$C,'รับ-จ่าย ประจำวัน'!$B122,เตรียมส่วนผสม!N:N)+SUMIF(กวนไส้!$C:$C,'รับ-จ่าย ประจำวัน'!$B122,กวนไส้!N:N)+SUMIF(ผลิต1!$C:$C,'รับ-จ่าย ประจำวัน'!$B122,ผลิต1!N:N)+SUMIF(ผลิต2!$C:$C,'รับ-จ่าย ประจำวัน'!$B122,ผลิต2!N:N)+SUMIF(เส้นแต่งหน้าขนมเค้ก!$C:$C,'รับ-จ่าย ประจำวัน'!$B122,เส้นแต่งหน้าขนมเค้ก!N:N)+SUMIF(แพ็ค!$C:$C,'รับ-จ่าย ประจำวัน'!$B122,แพ็ค!N:N)+SUMIF(ธุรการ!$C:$C,'รับ-จ่าย ประจำวัน'!$B122,ธุรการ!N:N)+SUMIF(เส้นแต่งหน้าขนมปัง!$C:$C,'รับ-จ่าย ประจำวัน'!$B122,เส้นแต่งหน้าขนมปัง!N:N)+SUMIF('วางแผนBC,CJ'!$C:$C,'รับ-จ่าย ประจำวัน'!$B122,'วางแผนBC,CJ'!N:N)+SUMIF(RD!$C:$C,'รับ-จ่าย ประจำวัน'!$B122,RD!N:N)+SUMIF('FG,ออนไล,คัดแยก'!$C:$C,'รับ-จ่าย ประจำวัน'!$B122,'FG,ออนไล,คัดแยก'!N:N)</f>
        <v>0</v>
      </c>
      <c r="AV122" s="16">
        <f>SUMIF(เตรียมส่วนผสม!$C:$C,'รับ-จ่าย ประจำวัน'!$B122,เตรียมส่วนผสม!O:O)+SUMIF(กวนไส้!$C:$C,'รับ-จ่าย ประจำวัน'!$B122,กวนไส้!O:O)+SUMIF(ผลิต1!$C:$C,'รับ-จ่าย ประจำวัน'!$B122,ผลิต1!O:O)+SUMIF(ผลิต2!$C:$C,'รับ-จ่าย ประจำวัน'!$B122,ผลิต2!O:O)+SUMIF(เส้นแต่งหน้าขนมเค้ก!$C:$C,'รับ-จ่าย ประจำวัน'!$B122,เส้นแต่งหน้าขนมเค้ก!O:O)+SUMIF(แพ็ค!$C:$C,'รับ-จ่าย ประจำวัน'!$B122,แพ็ค!O:O)+SUMIF(ธุรการ!$C:$C,'รับ-จ่าย ประจำวัน'!$B122,ธุรการ!O:O)+SUMIF(เส้นแต่งหน้าขนมปัง!$C:$C,'รับ-จ่าย ประจำวัน'!$B122,เส้นแต่งหน้าขนมปัง!O:O)+SUMIF('วางแผนBC,CJ'!$C:$C,'รับ-จ่าย ประจำวัน'!$B122,'วางแผนBC,CJ'!O:O)+SUMIF(RD!$C:$C,'รับ-จ่าย ประจำวัน'!$B122,RD!O:O)+SUMIF('FG,ออนไล,คัดแยก'!$C:$C,'รับ-จ่าย ประจำวัน'!$B122,'FG,ออนไล,คัดแยก'!O:O)</f>
        <v>0</v>
      </c>
      <c r="AW122" s="16">
        <f>SUMIF(เตรียมส่วนผสม!$C:$C,'รับ-จ่าย ประจำวัน'!$B122,เตรียมส่วนผสม!P:P)+SUMIF(กวนไส้!$C:$C,'รับ-จ่าย ประจำวัน'!$B122,กวนไส้!P:P)+SUMIF(ผลิต1!$C:$C,'รับ-จ่าย ประจำวัน'!$B122,ผลิต1!P:P)+SUMIF(ผลิต2!$C:$C,'รับ-จ่าย ประจำวัน'!$B122,ผลิต2!P:P)+SUMIF(เส้นแต่งหน้าขนมเค้ก!$C:$C,'รับ-จ่าย ประจำวัน'!$B122,เส้นแต่งหน้าขนมเค้ก!P:P)+SUMIF(แพ็ค!$C:$C,'รับ-จ่าย ประจำวัน'!$B122,แพ็ค!P:P)+SUMIF(ธุรการ!$C:$C,'รับ-จ่าย ประจำวัน'!$B122,ธุรการ!P:P)+SUMIF(เส้นแต่งหน้าขนมปัง!$C:$C,'รับ-จ่าย ประจำวัน'!$B122,เส้นแต่งหน้าขนมปัง!P:P)+SUMIF('วางแผนBC,CJ'!$C:$C,'รับ-จ่าย ประจำวัน'!$B122,'วางแผนBC,CJ'!P:P)+SUMIF(RD!$C:$C,'รับ-จ่าย ประจำวัน'!$B122,RD!P:P)+SUMIF('FG,ออนไล,คัดแยก'!$C:$C,'รับ-จ่าย ประจำวัน'!$B122,'FG,ออนไล,คัดแยก'!P:P)</f>
        <v>0</v>
      </c>
      <c r="AX122" s="16">
        <f>SUMIF(เตรียมส่วนผสม!$C:$C,'รับ-จ่าย ประจำวัน'!$B122,เตรียมส่วนผสม!Q:Q)+SUMIF(กวนไส้!$C:$C,'รับ-จ่าย ประจำวัน'!$B122,กวนไส้!Q:Q)+SUMIF(ผลิต1!$C:$C,'รับ-จ่าย ประจำวัน'!$B122,ผลิต1!Q:Q)+SUMIF(ผลิต2!$C:$C,'รับ-จ่าย ประจำวัน'!$B122,ผลิต2!Q:Q)+SUMIF(เส้นแต่งหน้าขนมเค้ก!$C:$C,'รับ-จ่าย ประจำวัน'!$B122,เส้นแต่งหน้าขนมเค้ก!Q:Q)+SUMIF(แพ็ค!$C:$C,'รับ-จ่าย ประจำวัน'!$B122,แพ็ค!Q:Q)+SUMIF(ธุรการ!$C:$C,'รับ-จ่าย ประจำวัน'!$B122,ธุรการ!Q:Q)+SUMIF(เส้นแต่งหน้าขนมปัง!$C:$C,'รับ-จ่าย ประจำวัน'!$B122,เส้นแต่งหน้าขนมปัง!Q:Q)+SUMIF('วางแผนBC,CJ'!$C:$C,'รับ-จ่าย ประจำวัน'!$B122,'วางแผนBC,CJ'!Q:Q)+SUMIF(RD!$C:$C,'รับ-จ่าย ประจำวัน'!$B122,RD!Q:Q)+SUMIF('FG,ออนไล,คัดแยก'!$C:$C,'รับ-จ่าย ประจำวัน'!$B122,'FG,ออนไล,คัดแยก'!Q:Q)</f>
        <v>0</v>
      </c>
      <c r="AY122" s="16">
        <f>SUMIF(เตรียมส่วนผสม!$C:$C,'รับ-จ่าย ประจำวัน'!$B122,เตรียมส่วนผสม!R:R)+SUMIF(กวนไส้!$C:$C,'รับ-จ่าย ประจำวัน'!$B122,กวนไส้!R:R)+SUMIF(ผลิต1!$C:$C,'รับ-จ่าย ประจำวัน'!$B122,ผลิต1!R:R)+SUMIF(ผลิต2!$C:$C,'รับ-จ่าย ประจำวัน'!$B122,ผลิต2!R:R)+SUMIF(เส้นแต่งหน้าขนมเค้ก!$C:$C,'รับ-จ่าย ประจำวัน'!$B122,เส้นแต่งหน้าขนมเค้ก!R:R)+SUMIF(แพ็ค!$C:$C,'รับ-จ่าย ประจำวัน'!$B122,แพ็ค!R:R)+SUMIF(ธุรการ!$C:$C,'รับ-จ่าย ประจำวัน'!$B122,ธุรการ!R:R)+SUMIF(เส้นแต่งหน้าขนมปัง!$C:$C,'รับ-จ่าย ประจำวัน'!$B122,เส้นแต่งหน้าขนมปัง!R:R)+SUMIF('วางแผนBC,CJ'!$C:$C,'รับ-จ่าย ประจำวัน'!$B122,'วางแผนBC,CJ'!R:R)+SUMIF(RD!$C:$C,'รับ-จ่าย ประจำวัน'!$B122,RD!R:R)+SUMIF('FG,ออนไล,คัดแยก'!$C:$C,'รับ-จ่าย ประจำวัน'!$B122,'FG,ออนไล,คัดแยก'!R:R)</f>
        <v>0</v>
      </c>
      <c r="AZ122" s="16">
        <f>SUMIF(เตรียมส่วนผสม!$C:$C,'รับ-จ่าย ประจำวัน'!$B122,เตรียมส่วนผสม!S:S)+SUMIF(กวนไส้!$C:$C,'รับ-จ่าย ประจำวัน'!$B122,กวนไส้!S:S)+SUMIF(ผลิต1!$C:$C,'รับ-จ่าย ประจำวัน'!$B122,ผลิต1!S:S)+SUMIF(ผลิต2!$C:$C,'รับ-จ่าย ประจำวัน'!$B122,ผลิต2!S:S)+SUMIF(เส้นแต่งหน้าขนมเค้ก!$C:$C,'รับ-จ่าย ประจำวัน'!$B122,เส้นแต่งหน้าขนมเค้ก!S:S)+SUMIF(แพ็ค!$C:$C,'รับ-จ่าย ประจำวัน'!$B122,แพ็ค!S:S)+SUMIF(ธุรการ!$C:$C,'รับ-จ่าย ประจำวัน'!$B122,ธุรการ!S:S)+SUMIF(เส้นแต่งหน้าขนมปัง!$C:$C,'รับ-จ่าย ประจำวัน'!$B122,เส้นแต่งหน้าขนมปัง!S:S)+SUMIF('วางแผนBC,CJ'!$C:$C,'รับ-จ่าย ประจำวัน'!$B122,'วางแผนBC,CJ'!S:S)+SUMIF(RD!$C:$C,'รับ-จ่าย ประจำวัน'!$B122,RD!S:S)+SUMIF('FG,ออนไล,คัดแยก'!$C:$C,'รับ-จ่าย ประจำวัน'!$B122,'FG,ออนไล,คัดแยก'!S:S)</f>
        <v>0</v>
      </c>
      <c r="BA122" s="16">
        <f>SUMIF(เตรียมส่วนผสม!$C:$C,'รับ-จ่าย ประจำวัน'!$B122,เตรียมส่วนผสม!T:T)+SUMIF(กวนไส้!$C:$C,'รับ-จ่าย ประจำวัน'!$B122,กวนไส้!T:T)+SUMIF(ผลิต1!$C:$C,'รับ-จ่าย ประจำวัน'!$B122,ผลิต1!T:T)+SUMIF(ผลิต2!$C:$C,'รับ-จ่าย ประจำวัน'!$B122,ผลิต2!T:T)+SUMIF(เส้นแต่งหน้าขนมเค้ก!$C:$C,'รับ-จ่าย ประจำวัน'!$B122,เส้นแต่งหน้าขนมเค้ก!T:T)+SUMIF(แพ็ค!$C:$C,'รับ-จ่าย ประจำวัน'!$B122,แพ็ค!T:T)+SUMIF(ธุรการ!$C:$C,'รับ-จ่าย ประจำวัน'!$B122,ธุรการ!T:T)+SUMIF(เส้นแต่งหน้าขนมปัง!$C:$C,'รับ-จ่าย ประจำวัน'!$B122,เส้นแต่งหน้าขนมปัง!T:T)+SUMIF('วางแผนBC,CJ'!$C:$C,'รับ-จ่าย ประจำวัน'!$B122,'วางแผนBC,CJ'!T:T)+SUMIF(RD!$C:$C,'รับ-จ่าย ประจำวัน'!$B122,RD!T:T)+SUMIF('FG,ออนไล,คัดแยก'!$C:$C,'รับ-จ่าย ประจำวัน'!$B122,'FG,ออนไล,คัดแยก'!T:T)</f>
        <v>0</v>
      </c>
      <c r="BB122" s="16">
        <f>SUMIF(เตรียมส่วนผสม!$C:$C,'รับ-จ่าย ประจำวัน'!$B122,เตรียมส่วนผสม!U:U)+SUMIF(กวนไส้!$C:$C,'รับ-จ่าย ประจำวัน'!$B122,กวนไส้!U:U)+SUMIF(ผลิต1!$C:$C,'รับ-จ่าย ประจำวัน'!$B122,ผลิต1!U:U)+SUMIF(ผลิต2!$C:$C,'รับ-จ่าย ประจำวัน'!$B122,ผลิต2!U:U)+SUMIF(เส้นแต่งหน้าขนมเค้ก!$C:$C,'รับ-จ่าย ประจำวัน'!$B122,เส้นแต่งหน้าขนมเค้ก!U:U)+SUMIF(แพ็ค!$C:$C,'รับ-จ่าย ประจำวัน'!$B122,แพ็ค!U:U)+SUMIF(ธุรการ!$C:$C,'รับ-จ่าย ประจำวัน'!$B122,ธุรการ!U:U)+SUMIF(เส้นแต่งหน้าขนมปัง!$C:$C,'รับ-จ่าย ประจำวัน'!$B122,เส้นแต่งหน้าขนมปัง!U:U)+SUMIF('วางแผนBC,CJ'!$C:$C,'รับ-จ่าย ประจำวัน'!$B122,'วางแผนBC,CJ'!U:U)+SUMIF(RD!$C:$C,'รับ-จ่าย ประจำวัน'!$B122,RD!U:U)+SUMIF('FG,ออนไล,คัดแยก'!$C:$C,'รับ-จ่าย ประจำวัน'!$B122,'FG,ออนไล,คัดแยก'!U:U)</f>
        <v>0</v>
      </c>
      <c r="BC122" s="16">
        <f>SUMIF(เตรียมส่วนผสม!$C:$C,'รับ-จ่าย ประจำวัน'!$B122,เตรียมส่วนผสม!V:V)+SUMIF(กวนไส้!$C:$C,'รับ-จ่าย ประจำวัน'!$B122,กวนไส้!V:V)+SUMIF(ผลิต1!$C:$C,'รับ-จ่าย ประจำวัน'!$B122,ผลิต1!V:V)+SUMIF(ผลิต2!$C:$C,'รับ-จ่าย ประจำวัน'!$B122,ผลิต2!V:V)+SUMIF(เส้นแต่งหน้าขนมเค้ก!$C:$C,'รับ-จ่าย ประจำวัน'!$B122,เส้นแต่งหน้าขนมเค้ก!V:V)+SUMIF(แพ็ค!$C:$C,'รับ-จ่าย ประจำวัน'!$B122,แพ็ค!V:V)+SUMIF(ธุรการ!$C:$C,'รับ-จ่าย ประจำวัน'!$B122,ธุรการ!V:V)+SUMIF(เส้นแต่งหน้าขนมปัง!$C:$C,'รับ-จ่าย ประจำวัน'!$B122,เส้นแต่งหน้าขนมปัง!V:V)+SUMIF('วางแผนBC,CJ'!$C:$C,'รับ-จ่าย ประจำวัน'!$B122,'วางแผนBC,CJ'!V:V)+SUMIF(RD!$C:$C,'รับ-จ่าย ประจำวัน'!$B122,RD!V:V)+SUMIF('FG,ออนไล,คัดแยก'!$C:$C,'รับ-จ่าย ประจำวัน'!$B122,'FG,ออนไล,คัดแยก'!V:V)</f>
        <v>0</v>
      </c>
      <c r="BD122" s="16">
        <f>SUMIF(เตรียมส่วนผสม!$C:$C,'รับ-จ่าย ประจำวัน'!$B122,เตรียมส่วนผสม!W:W)+SUMIF(กวนไส้!$C:$C,'รับ-จ่าย ประจำวัน'!$B122,กวนไส้!W:W)+SUMIF(ผลิต1!$C:$C,'รับ-จ่าย ประจำวัน'!$B122,ผลิต1!W:W)+SUMIF(ผลิต2!$C:$C,'รับ-จ่าย ประจำวัน'!$B122,ผลิต2!W:W)+SUMIF(เส้นแต่งหน้าขนมเค้ก!$C:$C,'รับ-จ่าย ประจำวัน'!$B122,เส้นแต่งหน้าขนมเค้ก!W:W)+SUMIF(แพ็ค!$C:$C,'รับ-จ่าย ประจำวัน'!$B122,แพ็ค!W:W)+SUMIF(ธุรการ!$C:$C,'รับ-จ่าย ประจำวัน'!$B122,ธุรการ!W:W)+SUMIF(เส้นแต่งหน้าขนมปัง!$C:$C,'รับ-จ่าย ประจำวัน'!$B122,เส้นแต่งหน้าขนมปัง!W:W)+SUMIF('วางแผนBC,CJ'!$C:$C,'รับ-จ่าย ประจำวัน'!$B122,'วางแผนBC,CJ'!W:W)+SUMIF(RD!$C:$C,'รับ-จ่าย ประจำวัน'!$B122,RD!W:W)+SUMIF('FG,ออนไล,คัดแยก'!$C:$C,'รับ-จ่าย ประจำวัน'!$B122,'FG,ออนไล,คัดแยก'!W:W)</f>
        <v>0</v>
      </c>
      <c r="BE122" s="16">
        <f>SUMIF(เตรียมส่วนผสม!$C:$C,'รับ-จ่าย ประจำวัน'!$B122,เตรียมส่วนผสม!X:X)+SUMIF(กวนไส้!$C:$C,'รับ-จ่าย ประจำวัน'!$B122,กวนไส้!X:X)+SUMIF(ผลิต1!$C:$C,'รับ-จ่าย ประจำวัน'!$B122,ผลิต1!X:X)+SUMIF(ผลิต2!$C:$C,'รับ-จ่าย ประจำวัน'!$B122,ผลิต2!X:X)+SUMIF(เส้นแต่งหน้าขนมเค้ก!$C:$C,'รับ-จ่าย ประจำวัน'!$B122,เส้นแต่งหน้าขนมเค้ก!X:X)+SUMIF(แพ็ค!$C:$C,'รับ-จ่าย ประจำวัน'!$B122,แพ็ค!X:X)+SUMIF(ธุรการ!$C:$C,'รับ-จ่าย ประจำวัน'!$B122,ธุรการ!X:X)+SUMIF(เส้นแต่งหน้าขนมปัง!$C:$C,'รับ-จ่าย ประจำวัน'!$B122,เส้นแต่งหน้าขนมปัง!X:X)+SUMIF('วางแผนBC,CJ'!$C:$C,'รับ-จ่าย ประจำวัน'!$B122,'วางแผนBC,CJ'!X:X)+SUMIF(RD!$C:$C,'รับ-จ่าย ประจำวัน'!$B122,RD!X:X)+SUMIF('FG,ออนไล,คัดแยก'!$C:$C,'รับ-จ่าย ประจำวัน'!$B122,'FG,ออนไล,คัดแยก'!X:X)</f>
        <v>0</v>
      </c>
      <c r="BF122" s="16">
        <f>SUMIF(เตรียมส่วนผสม!$C:$C,'รับ-จ่าย ประจำวัน'!$B122,เตรียมส่วนผสม!Y:Y)+SUMIF(กวนไส้!$C:$C,'รับ-จ่าย ประจำวัน'!$B122,กวนไส้!Y:Y)+SUMIF(ผลิต1!$C:$C,'รับ-จ่าย ประจำวัน'!$B122,ผลิต1!Y:Y)+SUMIF(ผลิต2!$C:$C,'รับ-จ่าย ประจำวัน'!$B122,ผลิต2!Y:Y)+SUMIF(เส้นแต่งหน้าขนมเค้ก!$C:$C,'รับ-จ่าย ประจำวัน'!$B122,เส้นแต่งหน้าขนมเค้ก!Y:Y)+SUMIF(แพ็ค!$C:$C,'รับ-จ่าย ประจำวัน'!$B122,แพ็ค!Y:Y)+SUMIF(ธุรการ!$C:$C,'รับ-จ่าย ประจำวัน'!$B122,ธุรการ!Y:Y)+SUMIF(เส้นแต่งหน้าขนมปัง!$C:$C,'รับ-จ่าย ประจำวัน'!$B122,เส้นแต่งหน้าขนมปัง!Y:Y)+SUMIF('วางแผนBC,CJ'!$C:$C,'รับ-จ่าย ประจำวัน'!$B122,'วางแผนBC,CJ'!Y:Y)+SUMIF(RD!$C:$C,'รับ-จ่าย ประจำวัน'!$B122,RD!Y:Y)+SUMIF('FG,ออนไล,คัดแยก'!$C:$C,'รับ-จ่าย ประจำวัน'!$B122,'FG,ออนไล,คัดแยก'!Y:Y)</f>
        <v>0</v>
      </c>
      <c r="BG122" s="16">
        <f>SUMIF(เตรียมส่วนผสม!$C:$C,'รับ-จ่าย ประจำวัน'!$B122,เตรียมส่วนผสม!Z:Z)+SUMIF(กวนไส้!$C:$C,'รับ-จ่าย ประจำวัน'!$B122,กวนไส้!Z:Z)+SUMIF(ผลิต1!$C:$C,'รับ-จ่าย ประจำวัน'!$B122,ผลิต1!Z:Z)+SUMIF(ผลิต2!$C:$C,'รับ-จ่าย ประจำวัน'!$B122,ผลิต2!Z:Z)+SUMIF(เส้นแต่งหน้าขนมเค้ก!$C:$C,'รับ-จ่าย ประจำวัน'!$B122,เส้นแต่งหน้าขนมเค้ก!Z:Z)+SUMIF(แพ็ค!$C:$C,'รับ-จ่าย ประจำวัน'!$B122,แพ็ค!Z:Z)+SUMIF(ธุรการ!$C:$C,'รับ-จ่าย ประจำวัน'!$B122,ธุรการ!Z:Z)+SUMIF(เส้นแต่งหน้าขนมปัง!$C:$C,'รับ-จ่าย ประจำวัน'!$B122,เส้นแต่งหน้าขนมปัง!Z:Z)+SUMIF('วางแผนBC,CJ'!$C:$C,'รับ-จ่าย ประจำวัน'!$B122,'วางแผนBC,CJ'!Z:Z)+SUMIF(RD!$C:$C,'รับ-จ่าย ประจำวัน'!$B122,RD!Z:Z)+SUMIF('FG,ออนไล,คัดแยก'!$C:$C,'รับ-จ่าย ประจำวัน'!$B122,'FG,ออนไล,คัดแยก'!Z:Z)</f>
        <v>0</v>
      </c>
      <c r="BH122" s="16">
        <f>SUMIF(เตรียมส่วนผสม!$C:$C,'รับ-จ่าย ประจำวัน'!$B122,เตรียมส่วนผสม!AA:AA)+SUMIF(กวนไส้!$C:$C,'รับ-จ่าย ประจำวัน'!$B122,กวนไส้!AA:AA)+SUMIF(ผลิต1!$C:$C,'รับ-จ่าย ประจำวัน'!$B122,ผลิต1!AA:AA)+SUMIF(ผลิต2!$C:$C,'รับ-จ่าย ประจำวัน'!$B122,ผลิต2!AA:AA)+SUMIF(เส้นแต่งหน้าขนมเค้ก!$C:$C,'รับ-จ่าย ประจำวัน'!$B122,เส้นแต่งหน้าขนมเค้ก!AA:AA)+SUMIF(แพ็ค!$C:$C,'รับ-จ่าย ประจำวัน'!$B122,แพ็ค!AA:AA)+SUMIF(ธุรการ!$C:$C,'รับ-จ่าย ประจำวัน'!$B122,ธุรการ!AA:AA)+SUMIF(เส้นแต่งหน้าขนมปัง!$C:$C,'รับ-จ่าย ประจำวัน'!$B122,เส้นแต่งหน้าขนมปัง!AA:AA)+SUMIF('วางแผนBC,CJ'!$C:$C,'รับ-จ่าย ประจำวัน'!$B122,'วางแผนBC,CJ'!AA:AA)+SUMIF(RD!$C:$C,'รับ-จ่าย ประจำวัน'!$B122,RD!AA:AA)+SUMIF('FG,ออนไล,คัดแยก'!$C:$C,'รับ-จ่าย ประจำวัน'!$B122,'FG,ออนไล,คัดแยก'!AA:AA)</f>
        <v>0</v>
      </c>
      <c r="BI122" s="16">
        <f>SUMIF(เตรียมส่วนผสม!$C:$C,'รับ-จ่าย ประจำวัน'!$B122,เตรียมส่วนผสม!AB:AB)+SUMIF(กวนไส้!$C:$C,'รับ-จ่าย ประจำวัน'!$B122,กวนไส้!AB:AB)+SUMIF(ผลิต1!$C:$C,'รับ-จ่าย ประจำวัน'!$B122,ผลิต1!AB:AB)+SUMIF(ผลิต2!$C:$C,'รับ-จ่าย ประจำวัน'!$B122,ผลิต2!AB:AB)+SUMIF(เส้นแต่งหน้าขนมเค้ก!$C:$C,'รับ-จ่าย ประจำวัน'!$B122,เส้นแต่งหน้าขนมเค้ก!AB:AB)+SUMIF(แพ็ค!$C:$C,'รับ-จ่าย ประจำวัน'!$B122,แพ็ค!AB:AB)+SUMIF(ธุรการ!$C:$C,'รับ-จ่าย ประจำวัน'!$B122,ธุรการ!AB:AB)+SUMIF(เส้นแต่งหน้าขนมปัง!$C:$C,'รับ-จ่าย ประจำวัน'!$B122,เส้นแต่งหน้าขนมปัง!AB:AB)+SUMIF('วางแผนBC,CJ'!$C:$C,'รับ-จ่าย ประจำวัน'!$B122,'วางแผนBC,CJ'!AB:AB)+SUMIF(RD!$C:$C,'รับ-จ่าย ประจำวัน'!$B122,RD!AB:AB)+SUMIF('FG,ออนไล,คัดแยก'!$C:$C,'รับ-จ่าย ประจำวัน'!$B122,'FG,ออนไล,คัดแยก'!AB:AB)</f>
        <v>0</v>
      </c>
      <c r="BJ122" s="16">
        <f>SUMIF(เตรียมส่วนผสม!$C:$C,'รับ-จ่าย ประจำวัน'!$B122,เตรียมส่วนผสม!AC:AC)+SUMIF(กวนไส้!$C:$C,'รับ-จ่าย ประจำวัน'!$B122,กวนไส้!AC:AC)+SUMIF(ผลิต1!$C:$C,'รับ-จ่าย ประจำวัน'!$B122,ผลิต1!AC:AC)+SUMIF(ผลิต2!$C:$C,'รับ-จ่าย ประจำวัน'!$B122,ผลิต2!AC:AC)+SUMIF(เส้นแต่งหน้าขนมเค้ก!$C:$C,'รับ-จ่าย ประจำวัน'!$B122,เส้นแต่งหน้าขนมเค้ก!AC:AC)+SUMIF(แพ็ค!$C:$C,'รับ-จ่าย ประจำวัน'!$B122,แพ็ค!AC:AC)+SUMIF(ธุรการ!$C:$C,'รับ-จ่าย ประจำวัน'!$B122,ธุรการ!AC:AC)+SUMIF(เส้นแต่งหน้าขนมปัง!$C:$C,'รับ-จ่าย ประจำวัน'!$B122,เส้นแต่งหน้าขนมปัง!AC:AC)+SUMIF('วางแผนBC,CJ'!$C:$C,'รับ-จ่าย ประจำวัน'!$B122,'วางแผนBC,CJ'!AC:AC)+SUMIF(RD!$C:$C,'รับ-จ่าย ประจำวัน'!$B122,RD!AC:AC)+SUMIF('FG,ออนไล,คัดแยก'!$C:$C,'รับ-จ่าย ประจำวัน'!$B122,'FG,ออนไล,คัดแยก'!AC:AC)</f>
        <v>0</v>
      </c>
      <c r="BK122" s="16">
        <f>SUMIF(เตรียมส่วนผสม!$C:$C,'รับ-จ่าย ประจำวัน'!$B122,เตรียมส่วนผสม!AD:AD)+SUMIF(กวนไส้!$C:$C,'รับ-จ่าย ประจำวัน'!$B122,กวนไส้!AD:AD)+SUMIF(ผลิต1!$C:$C,'รับ-จ่าย ประจำวัน'!$B122,ผลิต1!AD:AD)+SUMIF(ผลิต2!$C:$C,'รับ-จ่าย ประจำวัน'!$B122,ผลิต2!AD:AD)+SUMIF(เส้นแต่งหน้าขนมเค้ก!$C:$C,'รับ-จ่าย ประจำวัน'!$B122,เส้นแต่งหน้าขนมเค้ก!AD:AD)+SUMIF(แพ็ค!$C:$C,'รับ-จ่าย ประจำวัน'!$B122,แพ็ค!AD:AD)+SUMIF(ธุรการ!$C:$C,'รับ-จ่าย ประจำวัน'!$B122,ธุรการ!AD:AD)+SUMIF(เส้นแต่งหน้าขนมปัง!$C:$C,'รับ-จ่าย ประจำวัน'!$B122,เส้นแต่งหน้าขนมปัง!AD:AD)+SUMIF('วางแผนBC,CJ'!$C:$C,'รับ-จ่าย ประจำวัน'!$B122,'วางแผนBC,CJ'!AD:AD)+SUMIF(RD!$C:$C,'รับ-จ่าย ประจำวัน'!$B122,RD!AD:AD)+SUMIF('FG,ออนไล,คัดแยก'!$C:$C,'รับ-จ่าย ประจำวัน'!$B122,'FG,ออนไล,คัดแยก'!AD:AD)</f>
        <v>0</v>
      </c>
      <c r="BL122" s="16">
        <f>SUMIF(เตรียมส่วนผสม!$C:$C,'รับ-จ่าย ประจำวัน'!$B122,เตรียมส่วนผสม!AE:AE)+SUMIF(กวนไส้!$C:$C,'รับ-จ่าย ประจำวัน'!$B122,กวนไส้!AE:AE)+SUMIF(ผลิต1!$C:$C,'รับ-จ่าย ประจำวัน'!$B122,ผลิต1!AE:AE)+SUMIF(ผลิต2!$C:$C,'รับ-จ่าย ประจำวัน'!$B122,ผลิต2!AE:AE)+SUMIF(เส้นแต่งหน้าขนมเค้ก!$C:$C,'รับ-จ่าย ประจำวัน'!$B122,เส้นแต่งหน้าขนมเค้ก!AE:AE)+SUMIF(แพ็ค!$C:$C,'รับ-จ่าย ประจำวัน'!$B122,แพ็ค!AE:AE)+SUMIF(ธุรการ!$C:$C,'รับ-จ่าย ประจำวัน'!$B122,ธุรการ!AE:AE)+SUMIF(เส้นแต่งหน้าขนมปัง!$C:$C,'รับ-จ่าย ประจำวัน'!$B122,เส้นแต่งหน้าขนมปัง!AE:AE)+SUMIF('วางแผนBC,CJ'!$C:$C,'รับ-จ่าย ประจำวัน'!$B122,'วางแผนBC,CJ'!AE:AE)+SUMIF(RD!$C:$C,'รับ-จ่าย ประจำวัน'!$B122,RD!AE:AE)+SUMIF('FG,ออนไล,คัดแยก'!$C:$C,'รับ-จ่าย ประจำวัน'!$B122,'FG,ออนไล,คัดแยก'!AE:AE)</f>
        <v>0</v>
      </c>
      <c r="BM122" s="16">
        <f>SUMIF(เตรียมส่วนผสม!$C:$C,'รับ-จ่าย ประจำวัน'!$B122,เตรียมส่วนผสม!AF:AF)+SUMIF(กวนไส้!$C:$C,'รับ-จ่าย ประจำวัน'!$B122,กวนไส้!AF:AF)+SUMIF(ผลิต1!$C:$C,'รับ-จ่าย ประจำวัน'!$B122,ผลิต1!AF:AF)+SUMIF(ผลิต2!$C:$C,'รับ-จ่าย ประจำวัน'!$B122,ผลิต2!AF:AF)+SUMIF(เส้นแต่งหน้าขนมเค้ก!$C:$C,'รับ-จ่าย ประจำวัน'!$B122,เส้นแต่งหน้าขนมเค้ก!AF:AF)+SUMIF(แพ็ค!$C:$C,'รับ-จ่าย ประจำวัน'!$B122,แพ็ค!AF:AF)+SUMIF(ธุรการ!$C:$C,'รับ-จ่าย ประจำวัน'!$B122,ธุรการ!AF:AF)+SUMIF(เส้นแต่งหน้าขนมปัง!$C:$C,'รับ-จ่าย ประจำวัน'!$B122,เส้นแต่งหน้าขนมปัง!AF:AF)+SUMIF('วางแผนBC,CJ'!$C:$C,'รับ-จ่าย ประจำวัน'!$B122,'วางแผนBC,CJ'!AF:AF)+SUMIF(RD!$C:$C,'รับ-จ่าย ประจำวัน'!$B122,RD!AF:AF)+SUMIF('FG,ออนไล,คัดแยก'!$C:$C,'รับ-จ่าย ประจำวัน'!$B122,'FG,ออนไล,คัดแยก'!AF:AF)</f>
        <v>0</v>
      </c>
      <c r="BN122" s="16">
        <f>SUMIF(เตรียมส่วนผสม!$C:$C,'รับ-จ่าย ประจำวัน'!$B122,เตรียมส่วนผสม!AG:AG)+SUMIF(กวนไส้!$C:$C,'รับ-จ่าย ประจำวัน'!$B122,กวนไส้!AG:AG)+SUMIF(ผลิต1!$C:$C,'รับ-จ่าย ประจำวัน'!$B122,ผลิต1!AG:AG)+SUMIF(ผลิต2!$C:$C,'รับ-จ่าย ประจำวัน'!$B122,ผลิต2!AG:AG)+SUMIF(เส้นแต่งหน้าขนมเค้ก!$C:$C,'รับ-จ่าย ประจำวัน'!$B122,เส้นแต่งหน้าขนมเค้ก!AG:AG)+SUMIF(แพ็ค!$C:$C,'รับ-จ่าย ประจำวัน'!$B122,แพ็ค!AG:AG)+SUMIF(ธุรการ!$C:$C,'รับ-จ่าย ประจำวัน'!$B122,ธุรการ!AG:AG)+SUMIF(เส้นแต่งหน้าขนมปัง!$C:$C,'รับ-จ่าย ประจำวัน'!$B122,เส้นแต่งหน้าขนมปัง!AG:AG)+SUMIF('วางแผนBC,CJ'!$C:$C,'รับ-จ่าย ประจำวัน'!$B122,'วางแผนBC,CJ'!AG:AG)+SUMIF(RD!$C:$C,'รับ-จ่าย ประจำวัน'!$B122,RD!AG:AG)+SUMIF('FG,ออนไล,คัดแยก'!$C:$C,'รับ-จ่าย ประจำวัน'!$B122,'FG,ออนไล,คัดแยก'!AG:AG)</f>
        <v>0</v>
      </c>
      <c r="BO122" s="16">
        <f>SUMIF(เตรียมส่วนผสม!$C:$C,'รับ-จ่าย ประจำวัน'!$B122,เตรียมส่วนผสม!AH:AH)+SUMIF(กวนไส้!$C:$C,'รับ-จ่าย ประจำวัน'!$B122,กวนไส้!AH:AH)+SUMIF(ผลิต1!$C:$C,'รับ-จ่าย ประจำวัน'!$B122,ผลิต1!AH:AH)+SUMIF(ผลิต2!$C:$C,'รับ-จ่าย ประจำวัน'!$B122,ผลิต2!AH:AH)+SUMIF(เส้นแต่งหน้าขนมเค้ก!$C:$C,'รับ-จ่าย ประจำวัน'!$B122,เส้นแต่งหน้าขนมเค้ก!AH:AH)+SUMIF(แพ็ค!$C:$C,'รับ-จ่าย ประจำวัน'!$B122,แพ็ค!AH:AH)+SUMIF(ธุรการ!$C:$C,'รับ-จ่าย ประจำวัน'!$B122,ธุรการ!AH:AH)+SUMIF(เส้นแต่งหน้าขนมปัง!$C:$C,'รับ-จ่าย ประจำวัน'!$B122,เส้นแต่งหน้าขนมปัง!AH:AH)+SUMIF('วางแผนBC,CJ'!$C:$C,'รับ-จ่าย ประจำวัน'!$B122,'วางแผนBC,CJ'!AH:AH)+SUMIF(RD!$C:$C,'รับ-จ่าย ประจำวัน'!$B122,RD!AH:AH)+SUMIF('FG,ออนไล,คัดแยก'!$C:$C,'รับ-จ่าย ประจำวัน'!$B122,'FG,ออนไล,คัดแยก'!AH:AH)</f>
        <v>0</v>
      </c>
      <c r="BP122" s="16">
        <f>SUMIF(เตรียมส่วนผสม!$C:$C,'รับ-จ่าย ประจำวัน'!$B122,เตรียมส่วนผสม!AI:AI)+SUMIF(กวนไส้!$C:$C,'รับ-จ่าย ประจำวัน'!$B122,กวนไส้!AI:AI)+SUMIF(ผลิต1!$C:$C,'รับ-จ่าย ประจำวัน'!$B122,ผลิต1!AI:AI)+SUMIF(ผลิต2!$C:$C,'รับ-จ่าย ประจำวัน'!$B122,ผลิต2!AI:AI)+SUMIF(เส้นแต่งหน้าขนมเค้ก!$C:$C,'รับ-จ่าย ประจำวัน'!$B122,เส้นแต่งหน้าขนมเค้ก!AI:AI)+SUMIF(แพ็ค!$C:$C,'รับ-จ่าย ประจำวัน'!$B122,แพ็ค!AI:AI)+SUMIF(ธุรการ!$C:$C,'รับ-จ่าย ประจำวัน'!$B122,ธุรการ!AI:AI)+SUMIF(เส้นแต่งหน้าขนมปัง!$C:$C,'รับ-จ่าย ประจำวัน'!$B122,เส้นแต่งหน้าขนมปัง!AI:AI)+SUMIF('วางแผนBC,CJ'!$C:$C,'รับ-จ่าย ประจำวัน'!$B122,'วางแผนBC,CJ'!AI:AI)+SUMIF(RD!$C:$C,'รับ-จ่าย ประจำวัน'!$B122,RD!AI:AI)+SUMIF('FG,ออนไล,คัดแยก'!$C:$C,'รับ-จ่าย ประจำวัน'!$B122,'FG,ออนไล,คัดแยก'!AI:AI)</f>
        <v>0</v>
      </c>
      <c r="BQ122" s="16">
        <f>SUMIF(เตรียมส่วนผสม!$C:$C,'รับ-จ่าย ประจำวัน'!$B122,เตรียมส่วนผสม!AJ:AJ)+SUMIF(กวนไส้!$C:$C,'รับ-จ่าย ประจำวัน'!$B122,กวนไส้!AJ:AJ)+SUMIF(ผลิต1!$C:$C,'รับ-จ่าย ประจำวัน'!$B122,ผลิต1!AJ:AJ)+SUMIF(ผลิต2!$C:$C,'รับ-จ่าย ประจำวัน'!$B122,ผลิต2!AJ:AJ)+SUMIF(เส้นแต่งหน้าขนมเค้ก!$C:$C,'รับ-จ่าย ประจำวัน'!$B122,เส้นแต่งหน้าขนมเค้ก!AJ:AJ)+SUMIF(แพ็ค!$C:$C,'รับ-จ่าย ประจำวัน'!$B122,แพ็ค!AJ:AJ)+SUMIF(ธุรการ!$C:$C,'รับ-จ่าย ประจำวัน'!$B122,ธุรการ!AJ:AJ)+SUMIF(เส้นแต่งหน้าขนมปัง!$C:$C,'รับ-จ่าย ประจำวัน'!$B122,เส้นแต่งหน้าขนมปัง!AJ:AJ)+SUMIF('วางแผนBC,CJ'!$C:$C,'รับ-จ่าย ประจำวัน'!$B122,'วางแผนBC,CJ'!AJ:AJ)+SUMIF(RD!$C:$C,'รับ-จ่าย ประจำวัน'!$B122,RD!AJ:AJ)+SUMIF('FG,ออนไล,คัดแยก'!$C:$C,'รับ-จ่าย ประจำวัน'!$B122,'FG,ออนไล,คัดแยก'!AJ:AJ)</f>
        <v>0</v>
      </c>
      <c r="BR122" s="16">
        <f>SUMIF(เตรียมส่วนผสม!$C:$C,'รับ-จ่าย ประจำวัน'!$B122,เตรียมส่วนผสม!AK:AK)+SUMIF(กวนไส้!$C:$C,'รับ-จ่าย ประจำวัน'!$B122,กวนไส้!AK:AK)+SUMIF(ผลิต1!$C:$C,'รับ-จ่าย ประจำวัน'!$B122,ผลิต1!AK:AK)+SUMIF(ผลิต2!$C:$C,'รับ-จ่าย ประจำวัน'!$B122,ผลิต2!AK:AK)+SUMIF(เส้นแต่งหน้าขนมเค้ก!$C:$C,'รับ-จ่าย ประจำวัน'!$B122,เส้นแต่งหน้าขนมเค้ก!AK:AK)+SUMIF(แพ็ค!$C:$C,'รับ-จ่าย ประจำวัน'!$B122,แพ็ค!AK:AK)+SUMIF(ธุรการ!$C:$C,'รับ-จ่าย ประจำวัน'!$B122,ธุรการ!AK:AK)+SUMIF(เส้นแต่งหน้าขนมปัง!$C:$C,'รับ-จ่าย ประจำวัน'!$B122,เส้นแต่งหน้าขนมปัง!AK:AK)+SUMIF('วางแผนBC,CJ'!$C:$C,'รับ-จ่าย ประจำวัน'!$B122,'วางแผนBC,CJ'!AK:AK)+SUMIF(RD!$C:$C,'รับ-จ่าย ประจำวัน'!$B122,RD!AK:AK)+SUMIF('FG,ออนไล,คัดแยก'!$C:$C,'รับ-จ่าย ประจำวัน'!$B122,'FG,ออนไล,คัดแยก'!AK:AK)</f>
        <v>0</v>
      </c>
      <c r="BS122" s="16">
        <f>SUMIF(เตรียมส่วนผสม!$C:$C,'รับ-จ่าย ประจำวัน'!$B122,เตรียมส่วนผสม!AL:AL)+SUMIF(กวนไส้!$C:$C,'รับ-จ่าย ประจำวัน'!$B122,กวนไส้!AL:AL)+SUMIF(ผลิต1!$C:$C,'รับ-จ่าย ประจำวัน'!$B122,ผลิต1!AL:AL)+SUMIF(ผลิต2!$C:$C,'รับ-จ่าย ประจำวัน'!$B122,ผลิต2!AL:AL)+SUMIF(เส้นแต่งหน้าขนมเค้ก!$C:$C,'รับ-จ่าย ประจำวัน'!$B122,เส้นแต่งหน้าขนมเค้ก!AL:AL)+SUMIF(แพ็ค!$C:$C,'รับ-จ่าย ประจำวัน'!$B122,แพ็ค!AL:AL)+SUMIF(ธุรการ!$C:$C,'รับ-จ่าย ประจำวัน'!$B122,ธุรการ!AL:AL)+SUMIF(เส้นแต่งหน้าขนมปัง!$C:$C,'รับ-จ่าย ประจำวัน'!$B122,เส้นแต่งหน้าขนมปัง!AL:AL)+SUMIF('วางแผนBC,CJ'!$C:$C,'รับ-จ่าย ประจำวัน'!$B122,'วางแผนBC,CJ'!AL:AL)+SUMIF(RD!$C:$C,'รับ-จ่าย ประจำวัน'!$B122,RD!AL:AL)+SUMIF('FG,ออนไล,คัดแยก'!$C:$C,'รับ-จ่าย ประจำวัน'!$B122,'FG,ออนไล,คัดแยก'!AL:AL)</f>
        <v>0</v>
      </c>
      <c r="BT122" s="18">
        <f t="shared" si="20"/>
        <v>0</v>
      </c>
      <c r="BU122" s="116"/>
      <c r="BV122" s="146">
        <f t="shared" si="21"/>
        <v>26</v>
      </c>
      <c r="BW122" s="183">
        <v>30</v>
      </c>
      <c r="BX122" s="172">
        <f t="shared" si="25"/>
        <v>0</v>
      </c>
      <c r="BY122" s="188" t="e">
        <f t="shared" si="22"/>
        <v>#DIV/0!</v>
      </c>
      <c r="BZ122" s="180" t="e">
        <f t="shared" ca="1" si="23"/>
        <v>#DIV/0!</v>
      </c>
      <c r="CA122" s="97"/>
      <c r="CB122" s="97"/>
      <c r="CC122" s="97"/>
      <c r="CD122" s="97"/>
      <c r="CE122" s="97"/>
      <c r="CF122" s="97"/>
      <c r="CG122" s="97"/>
      <c r="CH122" s="97"/>
      <c r="CI122" s="97"/>
      <c r="CJ122" s="94"/>
      <c r="CK122" s="9">
        <f t="shared" si="24"/>
        <v>26</v>
      </c>
    </row>
    <row r="123" spans="1:89" hidden="1" x14ac:dyDescent="0.5">
      <c r="A123" s="149"/>
      <c r="B123" s="34" t="s">
        <v>1643</v>
      </c>
      <c r="C123" s="33" t="s">
        <v>1642</v>
      </c>
      <c r="D123" s="135" t="s">
        <v>1010</v>
      </c>
      <c r="E123" s="25"/>
      <c r="F123" s="132"/>
      <c r="G123" s="25"/>
      <c r="H123" s="12">
        <v>40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11"/>
      <c r="AF123" s="11"/>
      <c r="AG123" s="11"/>
      <c r="AH123" s="11"/>
      <c r="AI123" s="25"/>
      <c r="AJ123" s="25"/>
      <c r="AK123" s="25"/>
      <c r="AL123" s="25"/>
      <c r="AM123" s="25"/>
      <c r="AN123" s="15">
        <f t="shared" si="19"/>
        <v>0</v>
      </c>
      <c r="AO123" s="16">
        <f>SUMIF(เตรียมส่วนผสม!$C:$C,'รับ-จ่าย ประจำวัน'!$B123,เตรียมส่วนผสม!H:H)+SUMIF(กวนไส้!$C:$C,'รับ-จ่าย ประจำวัน'!$B123,กวนไส้!H:H)+SUMIF(ผลิต1!$C:$C,'รับ-จ่าย ประจำวัน'!$B123,ผลิต1!H:H)+SUMIF(ผลิต2!$C:$C,'รับ-จ่าย ประจำวัน'!$B123,ผลิต2!H:H)+SUMIF(เส้นแต่งหน้าขนมเค้ก!$C:$C,'รับ-จ่าย ประจำวัน'!$B123,เส้นแต่งหน้าขนมเค้ก!H:H)+SUMIF(แพ็ค!$C:$C,'รับ-จ่าย ประจำวัน'!$B123,แพ็ค!H:H)+SUMIF(ธุรการ!$C:$C,'รับ-จ่าย ประจำวัน'!$B123,ธุรการ!H:H)+SUMIF(เส้นแต่งหน้าขนมปัง!$C:$C,'รับ-จ่าย ประจำวัน'!$B123,เส้นแต่งหน้าขนมปัง!H:H)+SUMIF('วางแผนBC,CJ'!$C:$C,'รับ-จ่าย ประจำวัน'!$B123,'วางแผนBC,CJ'!H:H)+SUMIF(RD!$C:$C,'รับ-จ่าย ประจำวัน'!$B123,RD!H:H)+SUMIF('FG,ออนไล,คัดแยก'!$C:$C,'รับ-จ่าย ประจำวัน'!$B123,'FG,ออนไล,คัดแยก'!H:H)</f>
        <v>0</v>
      </c>
      <c r="AP123" s="16">
        <f>SUMIF(เตรียมส่วนผสม!$C:$C,'รับ-จ่าย ประจำวัน'!$B123,เตรียมส่วนผสม!I:I)+SUMIF(กวนไส้!$C:$C,'รับ-จ่าย ประจำวัน'!$B123,กวนไส้!I:I)+SUMIF(ผลิต1!$C:$C,'รับ-จ่าย ประจำวัน'!$B123,ผลิต1!I:I)+SUMIF(ผลิต2!$C:$C,'รับ-จ่าย ประจำวัน'!$B123,ผลิต2!I:I)+SUMIF(เส้นแต่งหน้าขนมเค้ก!$C:$C,'รับ-จ่าย ประจำวัน'!$B123,เส้นแต่งหน้าขนมเค้ก!I:I)+SUMIF(แพ็ค!$C:$C,'รับ-จ่าย ประจำวัน'!$B123,แพ็ค!I:I)+SUMIF(ธุรการ!$C:$C,'รับ-จ่าย ประจำวัน'!$B123,ธุรการ!I:I)+SUMIF(เส้นแต่งหน้าขนมปัง!$C:$C,'รับ-จ่าย ประจำวัน'!$B123,เส้นแต่งหน้าขนมปัง!I:I)+SUMIF('วางแผนBC,CJ'!$C:$C,'รับ-จ่าย ประจำวัน'!$B123,'วางแผนBC,CJ'!I:I)+SUMIF(RD!$C:$C,'รับ-จ่าย ประจำวัน'!$B123,RD!I:I)+SUMIF('FG,ออนไล,คัดแยก'!$C:$C,'รับ-จ่าย ประจำวัน'!$B123,'FG,ออนไล,คัดแยก'!I:I)</f>
        <v>0</v>
      </c>
      <c r="AQ123" s="16">
        <f>SUMIF(เตรียมส่วนผสม!$C:$C,'รับ-จ่าย ประจำวัน'!$B123,เตรียมส่วนผสม!J:J)+SUMIF(กวนไส้!$C:$C,'รับ-จ่าย ประจำวัน'!$B123,กวนไส้!J:J)+SUMIF(ผลิต1!$C:$C,'รับ-จ่าย ประจำวัน'!$B123,ผลิต1!J:J)+SUMIF(ผลิต2!$C:$C,'รับ-จ่าย ประจำวัน'!$B123,ผลิต2!J:J)+SUMIF(เส้นแต่งหน้าขนมเค้ก!$C:$C,'รับ-จ่าย ประจำวัน'!$B123,เส้นแต่งหน้าขนมเค้ก!J:J)+SUMIF(แพ็ค!$C:$C,'รับ-จ่าย ประจำวัน'!$B123,แพ็ค!J:J)+SUMIF(ธุรการ!$C:$C,'รับ-จ่าย ประจำวัน'!$B123,ธุรการ!J:J)+SUMIF(เส้นแต่งหน้าขนมปัง!$C:$C,'รับ-จ่าย ประจำวัน'!$B123,เส้นแต่งหน้าขนมปัง!J:J)+SUMIF('วางแผนBC,CJ'!$C:$C,'รับ-จ่าย ประจำวัน'!$B123,'วางแผนBC,CJ'!J:J)+SUMIF(RD!$C:$C,'รับ-จ่าย ประจำวัน'!$B123,RD!J:J)+SUMIF('FG,ออนไล,คัดแยก'!$C:$C,'รับ-จ่าย ประจำวัน'!$B123,'FG,ออนไล,คัดแยก'!J:J)</f>
        <v>0</v>
      </c>
      <c r="AR123" s="16">
        <f>SUMIF(เตรียมส่วนผสม!$C:$C,'รับ-จ่าย ประจำวัน'!$B123,เตรียมส่วนผสม!K:K)+SUMIF(กวนไส้!$C:$C,'รับ-จ่าย ประจำวัน'!$B123,กวนไส้!K:K)+SUMIF(ผลิต1!$C:$C,'รับ-จ่าย ประจำวัน'!$B123,ผลิต1!K:K)+SUMIF(ผลิต2!$C:$C,'รับ-จ่าย ประจำวัน'!$B123,ผลิต2!K:K)+SUMIF(เส้นแต่งหน้าขนมเค้ก!$C:$C,'รับ-จ่าย ประจำวัน'!$B123,เส้นแต่งหน้าขนมเค้ก!K:K)+SUMIF(แพ็ค!$C:$C,'รับ-จ่าย ประจำวัน'!$B123,แพ็ค!K:K)+SUMIF(ธุรการ!$C:$C,'รับ-จ่าย ประจำวัน'!$B123,ธุรการ!K:K)+SUMIF(เส้นแต่งหน้าขนมปัง!$C:$C,'รับ-จ่าย ประจำวัน'!$B123,เส้นแต่งหน้าขนมปัง!K:K)+SUMIF('วางแผนBC,CJ'!$C:$C,'รับ-จ่าย ประจำวัน'!$B123,'วางแผนBC,CJ'!K:K)+SUMIF(RD!$C:$C,'รับ-จ่าย ประจำวัน'!$B123,RD!K:K)+SUMIF('FG,ออนไล,คัดแยก'!$C:$C,'รับ-จ่าย ประจำวัน'!$B123,'FG,ออนไล,คัดแยก'!K:K)</f>
        <v>0</v>
      </c>
      <c r="AS123" s="16">
        <f>SUMIF(เตรียมส่วนผสม!$C:$C,'รับ-จ่าย ประจำวัน'!$B123,เตรียมส่วนผสม!L:L)+SUMIF(กวนไส้!$C:$C,'รับ-จ่าย ประจำวัน'!$B123,กวนไส้!L:L)+SUMIF(ผลิต1!$C:$C,'รับ-จ่าย ประจำวัน'!$B123,ผลิต1!L:L)+SUMIF(ผลิต2!$C:$C,'รับ-จ่าย ประจำวัน'!$B123,ผลิต2!L:L)+SUMIF(เส้นแต่งหน้าขนมเค้ก!$C:$C,'รับ-จ่าย ประจำวัน'!$B123,เส้นแต่งหน้าขนมเค้ก!L:L)+SUMIF(แพ็ค!$C:$C,'รับ-จ่าย ประจำวัน'!$B123,แพ็ค!L:L)+SUMIF(ธุรการ!$C:$C,'รับ-จ่าย ประจำวัน'!$B123,ธุรการ!L:L)+SUMIF(เส้นแต่งหน้าขนมปัง!$C:$C,'รับ-จ่าย ประจำวัน'!$B123,เส้นแต่งหน้าขนมปัง!L:L)+SUMIF('วางแผนBC,CJ'!$C:$C,'รับ-จ่าย ประจำวัน'!$B123,'วางแผนBC,CJ'!L:L)+SUMIF(RD!$C:$C,'รับ-จ่าย ประจำวัน'!$B123,RD!L:L)+SUMIF('FG,ออนไล,คัดแยก'!$C:$C,'รับ-จ่าย ประจำวัน'!$B123,'FG,ออนไล,คัดแยก'!L:L)</f>
        <v>0</v>
      </c>
      <c r="AT123" s="16">
        <f>SUMIF(เตรียมส่วนผสม!$C:$C,'รับ-จ่าย ประจำวัน'!$B123,เตรียมส่วนผสม!M:M)+SUMIF(กวนไส้!$C:$C,'รับ-จ่าย ประจำวัน'!$B123,กวนไส้!M:M)+SUMIF(ผลิต1!$C:$C,'รับ-จ่าย ประจำวัน'!$B123,ผลิต1!M:M)+SUMIF(ผลิต2!$C:$C,'รับ-จ่าย ประจำวัน'!$B123,ผลิต2!M:M)+SUMIF(เส้นแต่งหน้าขนมเค้ก!$C:$C,'รับ-จ่าย ประจำวัน'!$B123,เส้นแต่งหน้าขนมเค้ก!M:M)+SUMIF(แพ็ค!$C:$C,'รับ-จ่าย ประจำวัน'!$B123,แพ็ค!M:M)+SUMIF(ธุรการ!$C:$C,'รับ-จ่าย ประจำวัน'!$B123,ธุรการ!M:M)+SUMIF(เส้นแต่งหน้าขนมปัง!$C:$C,'รับ-จ่าย ประจำวัน'!$B123,เส้นแต่งหน้าขนมปัง!M:M)+SUMIF('วางแผนBC,CJ'!$C:$C,'รับ-จ่าย ประจำวัน'!$B123,'วางแผนBC,CJ'!M:M)+SUMIF(RD!$C:$C,'รับ-จ่าย ประจำวัน'!$B123,RD!M:M)+SUMIF('FG,ออนไล,คัดแยก'!$C:$C,'รับ-จ่าย ประจำวัน'!$B123,'FG,ออนไล,คัดแยก'!M:M)</f>
        <v>0</v>
      </c>
      <c r="AU123" s="16">
        <f>SUMIF(เตรียมส่วนผสม!$C:$C,'รับ-จ่าย ประจำวัน'!$B123,เตรียมส่วนผสม!N:N)+SUMIF(กวนไส้!$C:$C,'รับ-จ่าย ประจำวัน'!$B123,กวนไส้!N:N)+SUMIF(ผลิต1!$C:$C,'รับ-จ่าย ประจำวัน'!$B123,ผลิต1!N:N)+SUMIF(ผลิต2!$C:$C,'รับ-จ่าย ประจำวัน'!$B123,ผลิต2!N:N)+SUMIF(เส้นแต่งหน้าขนมเค้ก!$C:$C,'รับ-จ่าย ประจำวัน'!$B123,เส้นแต่งหน้าขนมเค้ก!N:N)+SUMIF(แพ็ค!$C:$C,'รับ-จ่าย ประจำวัน'!$B123,แพ็ค!N:N)+SUMIF(ธุรการ!$C:$C,'รับ-จ่าย ประจำวัน'!$B123,ธุรการ!N:N)+SUMIF(เส้นแต่งหน้าขนมปัง!$C:$C,'รับ-จ่าย ประจำวัน'!$B123,เส้นแต่งหน้าขนมปัง!N:N)+SUMIF('วางแผนBC,CJ'!$C:$C,'รับ-จ่าย ประจำวัน'!$B123,'วางแผนBC,CJ'!N:N)+SUMIF(RD!$C:$C,'รับ-จ่าย ประจำวัน'!$B123,RD!N:N)+SUMIF('FG,ออนไล,คัดแยก'!$C:$C,'รับ-จ่าย ประจำวัน'!$B123,'FG,ออนไล,คัดแยก'!N:N)</f>
        <v>0</v>
      </c>
      <c r="AV123" s="16">
        <f>SUMIF(เตรียมส่วนผสม!$C:$C,'รับ-จ่าย ประจำวัน'!$B123,เตรียมส่วนผสม!O:O)+SUMIF(กวนไส้!$C:$C,'รับ-จ่าย ประจำวัน'!$B123,กวนไส้!O:O)+SUMIF(ผลิต1!$C:$C,'รับ-จ่าย ประจำวัน'!$B123,ผลิต1!O:O)+SUMIF(ผลิต2!$C:$C,'รับ-จ่าย ประจำวัน'!$B123,ผลิต2!O:O)+SUMIF(เส้นแต่งหน้าขนมเค้ก!$C:$C,'รับ-จ่าย ประจำวัน'!$B123,เส้นแต่งหน้าขนมเค้ก!O:O)+SUMIF(แพ็ค!$C:$C,'รับ-จ่าย ประจำวัน'!$B123,แพ็ค!O:O)+SUMIF(ธุรการ!$C:$C,'รับ-จ่าย ประจำวัน'!$B123,ธุรการ!O:O)+SUMIF(เส้นแต่งหน้าขนมปัง!$C:$C,'รับ-จ่าย ประจำวัน'!$B123,เส้นแต่งหน้าขนมปัง!O:O)+SUMIF('วางแผนBC,CJ'!$C:$C,'รับ-จ่าย ประจำวัน'!$B123,'วางแผนBC,CJ'!O:O)+SUMIF(RD!$C:$C,'รับ-จ่าย ประจำวัน'!$B123,RD!O:O)+SUMIF('FG,ออนไล,คัดแยก'!$C:$C,'รับ-จ่าย ประจำวัน'!$B123,'FG,ออนไล,คัดแยก'!O:O)</f>
        <v>0</v>
      </c>
      <c r="AW123" s="16">
        <f>SUMIF(เตรียมส่วนผสม!$C:$C,'รับ-จ่าย ประจำวัน'!$B123,เตรียมส่วนผสม!P:P)+SUMIF(กวนไส้!$C:$C,'รับ-จ่าย ประจำวัน'!$B123,กวนไส้!P:P)+SUMIF(ผลิต1!$C:$C,'รับ-จ่าย ประจำวัน'!$B123,ผลิต1!P:P)+SUMIF(ผลิต2!$C:$C,'รับ-จ่าย ประจำวัน'!$B123,ผลิต2!P:P)+SUMIF(เส้นแต่งหน้าขนมเค้ก!$C:$C,'รับ-จ่าย ประจำวัน'!$B123,เส้นแต่งหน้าขนมเค้ก!P:P)+SUMIF(แพ็ค!$C:$C,'รับ-จ่าย ประจำวัน'!$B123,แพ็ค!P:P)+SUMIF(ธุรการ!$C:$C,'รับ-จ่าย ประจำวัน'!$B123,ธุรการ!P:P)+SUMIF(เส้นแต่งหน้าขนมปัง!$C:$C,'รับ-จ่าย ประจำวัน'!$B123,เส้นแต่งหน้าขนมปัง!P:P)+SUMIF('วางแผนBC,CJ'!$C:$C,'รับ-จ่าย ประจำวัน'!$B123,'วางแผนBC,CJ'!P:P)+SUMIF(RD!$C:$C,'รับ-จ่าย ประจำวัน'!$B123,RD!P:P)+SUMIF('FG,ออนไล,คัดแยก'!$C:$C,'รับ-จ่าย ประจำวัน'!$B123,'FG,ออนไล,คัดแยก'!P:P)</f>
        <v>0</v>
      </c>
      <c r="AX123" s="16">
        <f>SUMIF(เตรียมส่วนผสม!$C:$C,'รับ-จ่าย ประจำวัน'!$B123,เตรียมส่วนผสม!Q:Q)+SUMIF(กวนไส้!$C:$C,'รับ-จ่าย ประจำวัน'!$B123,กวนไส้!Q:Q)+SUMIF(ผลิต1!$C:$C,'รับ-จ่าย ประจำวัน'!$B123,ผลิต1!Q:Q)+SUMIF(ผลิต2!$C:$C,'รับ-จ่าย ประจำวัน'!$B123,ผลิต2!Q:Q)+SUMIF(เส้นแต่งหน้าขนมเค้ก!$C:$C,'รับ-จ่าย ประจำวัน'!$B123,เส้นแต่งหน้าขนมเค้ก!Q:Q)+SUMIF(แพ็ค!$C:$C,'รับ-จ่าย ประจำวัน'!$B123,แพ็ค!Q:Q)+SUMIF(ธุรการ!$C:$C,'รับ-จ่าย ประจำวัน'!$B123,ธุรการ!Q:Q)+SUMIF(เส้นแต่งหน้าขนมปัง!$C:$C,'รับ-จ่าย ประจำวัน'!$B123,เส้นแต่งหน้าขนมปัง!Q:Q)+SUMIF('วางแผนBC,CJ'!$C:$C,'รับ-จ่าย ประจำวัน'!$B123,'วางแผนBC,CJ'!Q:Q)+SUMIF(RD!$C:$C,'รับ-จ่าย ประจำวัน'!$B123,RD!Q:Q)+SUMIF('FG,ออนไล,คัดแยก'!$C:$C,'รับ-จ่าย ประจำวัน'!$B123,'FG,ออนไล,คัดแยก'!Q:Q)</f>
        <v>0</v>
      </c>
      <c r="AY123" s="16">
        <f>SUMIF(เตรียมส่วนผสม!$C:$C,'รับ-จ่าย ประจำวัน'!$B123,เตรียมส่วนผสม!R:R)+SUMIF(กวนไส้!$C:$C,'รับ-จ่าย ประจำวัน'!$B123,กวนไส้!R:R)+SUMIF(ผลิต1!$C:$C,'รับ-จ่าย ประจำวัน'!$B123,ผลิต1!R:R)+SUMIF(ผลิต2!$C:$C,'รับ-จ่าย ประจำวัน'!$B123,ผลิต2!R:R)+SUMIF(เส้นแต่งหน้าขนมเค้ก!$C:$C,'รับ-จ่าย ประจำวัน'!$B123,เส้นแต่งหน้าขนมเค้ก!R:R)+SUMIF(แพ็ค!$C:$C,'รับ-จ่าย ประจำวัน'!$B123,แพ็ค!R:R)+SUMIF(ธุรการ!$C:$C,'รับ-จ่าย ประจำวัน'!$B123,ธุรการ!R:R)+SUMIF(เส้นแต่งหน้าขนมปัง!$C:$C,'รับ-จ่าย ประจำวัน'!$B123,เส้นแต่งหน้าขนมปัง!R:R)+SUMIF('วางแผนBC,CJ'!$C:$C,'รับ-จ่าย ประจำวัน'!$B123,'วางแผนBC,CJ'!R:R)+SUMIF(RD!$C:$C,'รับ-จ่าย ประจำวัน'!$B123,RD!R:R)+SUMIF('FG,ออนไล,คัดแยก'!$C:$C,'รับ-จ่าย ประจำวัน'!$B123,'FG,ออนไล,คัดแยก'!R:R)</f>
        <v>0</v>
      </c>
      <c r="AZ123" s="16">
        <f>SUMIF(เตรียมส่วนผสม!$C:$C,'รับ-จ่าย ประจำวัน'!$B123,เตรียมส่วนผสม!S:S)+SUMIF(กวนไส้!$C:$C,'รับ-จ่าย ประจำวัน'!$B123,กวนไส้!S:S)+SUMIF(ผลิต1!$C:$C,'รับ-จ่าย ประจำวัน'!$B123,ผลิต1!S:S)+SUMIF(ผลิต2!$C:$C,'รับ-จ่าย ประจำวัน'!$B123,ผลิต2!S:S)+SUMIF(เส้นแต่งหน้าขนมเค้ก!$C:$C,'รับ-จ่าย ประจำวัน'!$B123,เส้นแต่งหน้าขนมเค้ก!S:S)+SUMIF(แพ็ค!$C:$C,'รับ-จ่าย ประจำวัน'!$B123,แพ็ค!S:S)+SUMIF(ธุรการ!$C:$C,'รับ-จ่าย ประจำวัน'!$B123,ธุรการ!S:S)+SUMIF(เส้นแต่งหน้าขนมปัง!$C:$C,'รับ-จ่าย ประจำวัน'!$B123,เส้นแต่งหน้าขนมปัง!S:S)+SUMIF('วางแผนBC,CJ'!$C:$C,'รับ-จ่าย ประจำวัน'!$B123,'วางแผนBC,CJ'!S:S)+SUMIF(RD!$C:$C,'รับ-จ่าย ประจำวัน'!$B123,RD!S:S)+SUMIF('FG,ออนไล,คัดแยก'!$C:$C,'รับ-จ่าย ประจำวัน'!$B123,'FG,ออนไล,คัดแยก'!S:S)</f>
        <v>0</v>
      </c>
      <c r="BA123" s="16">
        <f>SUMIF(เตรียมส่วนผสม!$C:$C,'รับ-จ่าย ประจำวัน'!$B123,เตรียมส่วนผสม!T:T)+SUMIF(กวนไส้!$C:$C,'รับ-จ่าย ประจำวัน'!$B123,กวนไส้!T:T)+SUMIF(ผลิต1!$C:$C,'รับ-จ่าย ประจำวัน'!$B123,ผลิต1!T:T)+SUMIF(ผลิต2!$C:$C,'รับ-จ่าย ประจำวัน'!$B123,ผลิต2!T:T)+SUMIF(เส้นแต่งหน้าขนมเค้ก!$C:$C,'รับ-จ่าย ประจำวัน'!$B123,เส้นแต่งหน้าขนมเค้ก!T:T)+SUMIF(แพ็ค!$C:$C,'รับ-จ่าย ประจำวัน'!$B123,แพ็ค!T:T)+SUMIF(ธุรการ!$C:$C,'รับ-จ่าย ประจำวัน'!$B123,ธุรการ!T:T)+SUMIF(เส้นแต่งหน้าขนมปัง!$C:$C,'รับ-จ่าย ประจำวัน'!$B123,เส้นแต่งหน้าขนมปัง!T:T)+SUMIF('วางแผนBC,CJ'!$C:$C,'รับ-จ่าย ประจำวัน'!$B123,'วางแผนBC,CJ'!T:T)+SUMIF(RD!$C:$C,'รับ-จ่าย ประจำวัน'!$B123,RD!T:T)+SUMIF('FG,ออนไล,คัดแยก'!$C:$C,'รับ-จ่าย ประจำวัน'!$B123,'FG,ออนไล,คัดแยก'!T:T)</f>
        <v>0</v>
      </c>
      <c r="BB123" s="16">
        <f>SUMIF(เตรียมส่วนผสม!$C:$C,'รับ-จ่าย ประจำวัน'!$B123,เตรียมส่วนผสม!U:U)+SUMIF(กวนไส้!$C:$C,'รับ-จ่าย ประจำวัน'!$B123,กวนไส้!U:U)+SUMIF(ผลิต1!$C:$C,'รับ-จ่าย ประจำวัน'!$B123,ผลิต1!U:U)+SUMIF(ผลิต2!$C:$C,'รับ-จ่าย ประจำวัน'!$B123,ผลิต2!U:U)+SUMIF(เส้นแต่งหน้าขนมเค้ก!$C:$C,'รับ-จ่าย ประจำวัน'!$B123,เส้นแต่งหน้าขนมเค้ก!U:U)+SUMIF(แพ็ค!$C:$C,'รับ-จ่าย ประจำวัน'!$B123,แพ็ค!U:U)+SUMIF(ธุรการ!$C:$C,'รับ-จ่าย ประจำวัน'!$B123,ธุรการ!U:U)+SUMIF(เส้นแต่งหน้าขนมปัง!$C:$C,'รับ-จ่าย ประจำวัน'!$B123,เส้นแต่งหน้าขนมปัง!U:U)+SUMIF('วางแผนBC,CJ'!$C:$C,'รับ-จ่าย ประจำวัน'!$B123,'วางแผนBC,CJ'!U:U)+SUMIF(RD!$C:$C,'รับ-จ่าย ประจำวัน'!$B123,RD!U:U)+SUMIF('FG,ออนไล,คัดแยก'!$C:$C,'รับ-จ่าย ประจำวัน'!$B123,'FG,ออนไล,คัดแยก'!U:U)</f>
        <v>0</v>
      </c>
      <c r="BC123" s="16">
        <f>SUMIF(เตรียมส่วนผสม!$C:$C,'รับ-จ่าย ประจำวัน'!$B123,เตรียมส่วนผสม!V:V)+SUMIF(กวนไส้!$C:$C,'รับ-จ่าย ประจำวัน'!$B123,กวนไส้!V:V)+SUMIF(ผลิต1!$C:$C,'รับ-จ่าย ประจำวัน'!$B123,ผลิต1!V:V)+SUMIF(ผลิต2!$C:$C,'รับ-จ่าย ประจำวัน'!$B123,ผลิต2!V:V)+SUMIF(เส้นแต่งหน้าขนมเค้ก!$C:$C,'รับ-จ่าย ประจำวัน'!$B123,เส้นแต่งหน้าขนมเค้ก!V:V)+SUMIF(แพ็ค!$C:$C,'รับ-จ่าย ประจำวัน'!$B123,แพ็ค!V:V)+SUMIF(ธุรการ!$C:$C,'รับ-จ่าย ประจำวัน'!$B123,ธุรการ!V:V)+SUMIF(เส้นแต่งหน้าขนมปัง!$C:$C,'รับ-จ่าย ประจำวัน'!$B123,เส้นแต่งหน้าขนมปัง!V:V)+SUMIF('วางแผนBC,CJ'!$C:$C,'รับ-จ่าย ประจำวัน'!$B123,'วางแผนBC,CJ'!V:V)+SUMIF(RD!$C:$C,'รับ-จ่าย ประจำวัน'!$B123,RD!V:V)+SUMIF('FG,ออนไล,คัดแยก'!$C:$C,'รับ-จ่าย ประจำวัน'!$B123,'FG,ออนไล,คัดแยก'!V:V)</f>
        <v>0</v>
      </c>
      <c r="BD123" s="16">
        <f>SUMIF(เตรียมส่วนผสม!$C:$C,'รับ-จ่าย ประจำวัน'!$B123,เตรียมส่วนผสม!W:W)+SUMIF(กวนไส้!$C:$C,'รับ-จ่าย ประจำวัน'!$B123,กวนไส้!W:W)+SUMIF(ผลิต1!$C:$C,'รับ-จ่าย ประจำวัน'!$B123,ผลิต1!W:W)+SUMIF(ผลิต2!$C:$C,'รับ-จ่าย ประจำวัน'!$B123,ผลิต2!W:W)+SUMIF(เส้นแต่งหน้าขนมเค้ก!$C:$C,'รับ-จ่าย ประจำวัน'!$B123,เส้นแต่งหน้าขนมเค้ก!W:W)+SUMIF(แพ็ค!$C:$C,'รับ-จ่าย ประจำวัน'!$B123,แพ็ค!W:W)+SUMIF(ธุรการ!$C:$C,'รับ-จ่าย ประจำวัน'!$B123,ธุรการ!W:W)+SUMIF(เส้นแต่งหน้าขนมปัง!$C:$C,'รับ-จ่าย ประจำวัน'!$B123,เส้นแต่งหน้าขนมปัง!W:W)+SUMIF('วางแผนBC,CJ'!$C:$C,'รับ-จ่าย ประจำวัน'!$B123,'วางแผนBC,CJ'!W:W)+SUMIF(RD!$C:$C,'รับ-จ่าย ประจำวัน'!$B123,RD!W:W)+SUMIF('FG,ออนไล,คัดแยก'!$C:$C,'รับ-จ่าย ประจำวัน'!$B123,'FG,ออนไล,คัดแยก'!W:W)</f>
        <v>0</v>
      </c>
      <c r="BE123" s="16">
        <f>SUMIF(เตรียมส่วนผสม!$C:$C,'รับ-จ่าย ประจำวัน'!$B123,เตรียมส่วนผสม!X:X)+SUMIF(กวนไส้!$C:$C,'รับ-จ่าย ประจำวัน'!$B123,กวนไส้!X:X)+SUMIF(ผลิต1!$C:$C,'รับ-จ่าย ประจำวัน'!$B123,ผลิต1!X:X)+SUMIF(ผลิต2!$C:$C,'รับ-จ่าย ประจำวัน'!$B123,ผลิต2!X:X)+SUMIF(เส้นแต่งหน้าขนมเค้ก!$C:$C,'รับ-จ่าย ประจำวัน'!$B123,เส้นแต่งหน้าขนมเค้ก!X:X)+SUMIF(แพ็ค!$C:$C,'รับ-จ่าย ประจำวัน'!$B123,แพ็ค!X:X)+SUMIF(ธุรการ!$C:$C,'รับ-จ่าย ประจำวัน'!$B123,ธุรการ!X:X)+SUMIF(เส้นแต่งหน้าขนมปัง!$C:$C,'รับ-จ่าย ประจำวัน'!$B123,เส้นแต่งหน้าขนมปัง!X:X)+SUMIF('วางแผนBC,CJ'!$C:$C,'รับ-จ่าย ประจำวัน'!$B123,'วางแผนBC,CJ'!X:X)+SUMIF(RD!$C:$C,'รับ-จ่าย ประจำวัน'!$B123,RD!X:X)+SUMIF('FG,ออนไล,คัดแยก'!$C:$C,'รับ-จ่าย ประจำวัน'!$B123,'FG,ออนไล,คัดแยก'!X:X)</f>
        <v>0</v>
      </c>
      <c r="BF123" s="16">
        <f>SUMIF(เตรียมส่วนผสม!$C:$C,'รับ-จ่าย ประจำวัน'!$B123,เตรียมส่วนผสม!Y:Y)+SUMIF(กวนไส้!$C:$C,'รับ-จ่าย ประจำวัน'!$B123,กวนไส้!Y:Y)+SUMIF(ผลิต1!$C:$C,'รับ-จ่าย ประจำวัน'!$B123,ผลิต1!Y:Y)+SUMIF(ผลิต2!$C:$C,'รับ-จ่าย ประจำวัน'!$B123,ผลิต2!Y:Y)+SUMIF(เส้นแต่งหน้าขนมเค้ก!$C:$C,'รับ-จ่าย ประจำวัน'!$B123,เส้นแต่งหน้าขนมเค้ก!Y:Y)+SUMIF(แพ็ค!$C:$C,'รับ-จ่าย ประจำวัน'!$B123,แพ็ค!Y:Y)+SUMIF(ธุรการ!$C:$C,'รับ-จ่าย ประจำวัน'!$B123,ธุรการ!Y:Y)+SUMIF(เส้นแต่งหน้าขนมปัง!$C:$C,'รับ-จ่าย ประจำวัน'!$B123,เส้นแต่งหน้าขนมปัง!Y:Y)+SUMIF('วางแผนBC,CJ'!$C:$C,'รับ-จ่าย ประจำวัน'!$B123,'วางแผนBC,CJ'!Y:Y)+SUMIF(RD!$C:$C,'รับ-จ่าย ประจำวัน'!$B123,RD!Y:Y)+SUMIF('FG,ออนไล,คัดแยก'!$C:$C,'รับ-จ่าย ประจำวัน'!$B123,'FG,ออนไล,คัดแยก'!Y:Y)</f>
        <v>0</v>
      </c>
      <c r="BG123" s="16">
        <f>SUMIF(เตรียมส่วนผสม!$C:$C,'รับ-จ่าย ประจำวัน'!$B123,เตรียมส่วนผสม!Z:Z)+SUMIF(กวนไส้!$C:$C,'รับ-จ่าย ประจำวัน'!$B123,กวนไส้!Z:Z)+SUMIF(ผลิต1!$C:$C,'รับ-จ่าย ประจำวัน'!$B123,ผลิต1!Z:Z)+SUMIF(ผลิต2!$C:$C,'รับ-จ่าย ประจำวัน'!$B123,ผลิต2!Z:Z)+SUMIF(เส้นแต่งหน้าขนมเค้ก!$C:$C,'รับ-จ่าย ประจำวัน'!$B123,เส้นแต่งหน้าขนมเค้ก!Z:Z)+SUMIF(แพ็ค!$C:$C,'รับ-จ่าย ประจำวัน'!$B123,แพ็ค!Z:Z)+SUMIF(ธุรการ!$C:$C,'รับ-จ่าย ประจำวัน'!$B123,ธุรการ!Z:Z)+SUMIF(เส้นแต่งหน้าขนมปัง!$C:$C,'รับ-จ่าย ประจำวัน'!$B123,เส้นแต่งหน้าขนมปัง!Z:Z)+SUMIF('วางแผนBC,CJ'!$C:$C,'รับ-จ่าย ประจำวัน'!$B123,'วางแผนBC,CJ'!Z:Z)+SUMIF(RD!$C:$C,'รับ-จ่าย ประจำวัน'!$B123,RD!Z:Z)+SUMIF('FG,ออนไล,คัดแยก'!$C:$C,'รับ-จ่าย ประจำวัน'!$B123,'FG,ออนไล,คัดแยก'!Z:Z)</f>
        <v>0</v>
      </c>
      <c r="BH123" s="16">
        <f>SUMIF(เตรียมส่วนผสม!$C:$C,'รับ-จ่าย ประจำวัน'!$B123,เตรียมส่วนผสม!AA:AA)+SUMIF(กวนไส้!$C:$C,'รับ-จ่าย ประจำวัน'!$B123,กวนไส้!AA:AA)+SUMIF(ผลิต1!$C:$C,'รับ-จ่าย ประจำวัน'!$B123,ผลิต1!AA:AA)+SUMIF(ผลิต2!$C:$C,'รับ-จ่าย ประจำวัน'!$B123,ผลิต2!AA:AA)+SUMIF(เส้นแต่งหน้าขนมเค้ก!$C:$C,'รับ-จ่าย ประจำวัน'!$B123,เส้นแต่งหน้าขนมเค้ก!AA:AA)+SUMIF(แพ็ค!$C:$C,'รับ-จ่าย ประจำวัน'!$B123,แพ็ค!AA:AA)+SUMIF(ธุรการ!$C:$C,'รับ-จ่าย ประจำวัน'!$B123,ธุรการ!AA:AA)+SUMIF(เส้นแต่งหน้าขนมปัง!$C:$C,'รับ-จ่าย ประจำวัน'!$B123,เส้นแต่งหน้าขนมปัง!AA:AA)+SUMIF('วางแผนBC,CJ'!$C:$C,'รับ-จ่าย ประจำวัน'!$B123,'วางแผนBC,CJ'!AA:AA)+SUMIF(RD!$C:$C,'รับ-จ่าย ประจำวัน'!$B123,RD!AA:AA)+SUMIF('FG,ออนไล,คัดแยก'!$C:$C,'รับ-จ่าย ประจำวัน'!$B123,'FG,ออนไล,คัดแยก'!AA:AA)</f>
        <v>0</v>
      </c>
      <c r="BI123" s="16">
        <f>SUMIF(เตรียมส่วนผสม!$C:$C,'รับ-จ่าย ประจำวัน'!$B123,เตรียมส่วนผสม!AB:AB)+SUMIF(กวนไส้!$C:$C,'รับ-จ่าย ประจำวัน'!$B123,กวนไส้!AB:AB)+SUMIF(ผลิต1!$C:$C,'รับ-จ่าย ประจำวัน'!$B123,ผลิต1!AB:AB)+SUMIF(ผลิต2!$C:$C,'รับ-จ่าย ประจำวัน'!$B123,ผลิต2!AB:AB)+SUMIF(เส้นแต่งหน้าขนมเค้ก!$C:$C,'รับ-จ่าย ประจำวัน'!$B123,เส้นแต่งหน้าขนมเค้ก!AB:AB)+SUMIF(แพ็ค!$C:$C,'รับ-จ่าย ประจำวัน'!$B123,แพ็ค!AB:AB)+SUMIF(ธุรการ!$C:$C,'รับ-จ่าย ประจำวัน'!$B123,ธุรการ!AB:AB)+SUMIF(เส้นแต่งหน้าขนมปัง!$C:$C,'รับ-จ่าย ประจำวัน'!$B123,เส้นแต่งหน้าขนมปัง!AB:AB)+SUMIF('วางแผนBC,CJ'!$C:$C,'รับ-จ่าย ประจำวัน'!$B123,'วางแผนBC,CJ'!AB:AB)+SUMIF(RD!$C:$C,'รับ-จ่าย ประจำวัน'!$B123,RD!AB:AB)+SUMIF('FG,ออนไล,คัดแยก'!$C:$C,'รับ-จ่าย ประจำวัน'!$B123,'FG,ออนไล,คัดแยก'!AB:AB)</f>
        <v>0</v>
      </c>
      <c r="BJ123" s="16">
        <f>SUMIF(เตรียมส่วนผสม!$C:$C,'รับ-จ่าย ประจำวัน'!$B123,เตรียมส่วนผสม!AC:AC)+SUMIF(กวนไส้!$C:$C,'รับ-จ่าย ประจำวัน'!$B123,กวนไส้!AC:AC)+SUMIF(ผลิต1!$C:$C,'รับ-จ่าย ประจำวัน'!$B123,ผลิต1!AC:AC)+SUMIF(ผลิต2!$C:$C,'รับ-จ่าย ประจำวัน'!$B123,ผลิต2!AC:AC)+SUMIF(เส้นแต่งหน้าขนมเค้ก!$C:$C,'รับ-จ่าย ประจำวัน'!$B123,เส้นแต่งหน้าขนมเค้ก!AC:AC)+SUMIF(แพ็ค!$C:$C,'รับ-จ่าย ประจำวัน'!$B123,แพ็ค!AC:AC)+SUMIF(ธุรการ!$C:$C,'รับ-จ่าย ประจำวัน'!$B123,ธุรการ!AC:AC)+SUMIF(เส้นแต่งหน้าขนมปัง!$C:$C,'รับ-จ่าย ประจำวัน'!$B123,เส้นแต่งหน้าขนมปัง!AC:AC)+SUMIF('วางแผนBC,CJ'!$C:$C,'รับ-จ่าย ประจำวัน'!$B123,'วางแผนBC,CJ'!AC:AC)+SUMIF(RD!$C:$C,'รับ-จ่าย ประจำวัน'!$B123,RD!AC:AC)+SUMIF('FG,ออนไล,คัดแยก'!$C:$C,'รับ-จ่าย ประจำวัน'!$B123,'FG,ออนไล,คัดแยก'!AC:AC)</f>
        <v>0</v>
      </c>
      <c r="BK123" s="16">
        <f>SUMIF(เตรียมส่วนผสม!$C:$C,'รับ-จ่าย ประจำวัน'!$B123,เตรียมส่วนผสม!AD:AD)+SUMIF(กวนไส้!$C:$C,'รับ-จ่าย ประจำวัน'!$B123,กวนไส้!AD:AD)+SUMIF(ผลิต1!$C:$C,'รับ-จ่าย ประจำวัน'!$B123,ผลิต1!AD:AD)+SUMIF(ผลิต2!$C:$C,'รับ-จ่าย ประจำวัน'!$B123,ผลิต2!AD:AD)+SUMIF(เส้นแต่งหน้าขนมเค้ก!$C:$C,'รับ-จ่าย ประจำวัน'!$B123,เส้นแต่งหน้าขนมเค้ก!AD:AD)+SUMIF(แพ็ค!$C:$C,'รับ-จ่าย ประจำวัน'!$B123,แพ็ค!AD:AD)+SUMIF(ธุรการ!$C:$C,'รับ-จ่าย ประจำวัน'!$B123,ธุรการ!AD:AD)+SUMIF(เส้นแต่งหน้าขนมปัง!$C:$C,'รับ-จ่าย ประจำวัน'!$B123,เส้นแต่งหน้าขนมปัง!AD:AD)+SUMIF('วางแผนBC,CJ'!$C:$C,'รับ-จ่าย ประจำวัน'!$B123,'วางแผนBC,CJ'!AD:AD)+SUMIF(RD!$C:$C,'รับ-จ่าย ประจำวัน'!$B123,RD!AD:AD)+SUMIF('FG,ออนไล,คัดแยก'!$C:$C,'รับ-จ่าย ประจำวัน'!$B123,'FG,ออนไล,คัดแยก'!AD:AD)</f>
        <v>0</v>
      </c>
      <c r="BL123" s="16">
        <f>SUMIF(เตรียมส่วนผสม!$C:$C,'รับ-จ่าย ประจำวัน'!$B123,เตรียมส่วนผสม!AE:AE)+SUMIF(กวนไส้!$C:$C,'รับ-จ่าย ประจำวัน'!$B123,กวนไส้!AE:AE)+SUMIF(ผลิต1!$C:$C,'รับ-จ่าย ประจำวัน'!$B123,ผลิต1!AE:AE)+SUMIF(ผลิต2!$C:$C,'รับ-จ่าย ประจำวัน'!$B123,ผลิต2!AE:AE)+SUMIF(เส้นแต่งหน้าขนมเค้ก!$C:$C,'รับ-จ่าย ประจำวัน'!$B123,เส้นแต่งหน้าขนมเค้ก!AE:AE)+SUMIF(แพ็ค!$C:$C,'รับ-จ่าย ประจำวัน'!$B123,แพ็ค!AE:AE)+SUMIF(ธุรการ!$C:$C,'รับ-จ่าย ประจำวัน'!$B123,ธุรการ!AE:AE)+SUMIF(เส้นแต่งหน้าขนมปัง!$C:$C,'รับ-จ่าย ประจำวัน'!$B123,เส้นแต่งหน้าขนมปัง!AE:AE)+SUMIF('วางแผนBC,CJ'!$C:$C,'รับ-จ่าย ประจำวัน'!$B123,'วางแผนBC,CJ'!AE:AE)+SUMIF(RD!$C:$C,'รับ-จ่าย ประจำวัน'!$B123,RD!AE:AE)+SUMIF('FG,ออนไล,คัดแยก'!$C:$C,'รับ-จ่าย ประจำวัน'!$B123,'FG,ออนไล,คัดแยก'!AE:AE)</f>
        <v>0</v>
      </c>
      <c r="BM123" s="16">
        <f>SUMIF(เตรียมส่วนผสม!$C:$C,'รับ-จ่าย ประจำวัน'!$B123,เตรียมส่วนผสม!AF:AF)+SUMIF(กวนไส้!$C:$C,'รับ-จ่าย ประจำวัน'!$B123,กวนไส้!AF:AF)+SUMIF(ผลิต1!$C:$C,'รับ-จ่าย ประจำวัน'!$B123,ผลิต1!AF:AF)+SUMIF(ผลิต2!$C:$C,'รับ-จ่าย ประจำวัน'!$B123,ผลิต2!AF:AF)+SUMIF(เส้นแต่งหน้าขนมเค้ก!$C:$C,'รับ-จ่าย ประจำวัน'!$B123,เส้นแต่งหน้าขนมเค้ก!AF:AF)+SUMIF(แพ็ค!$C:$C,'รับ-จ่าย ประจำวัน'!$B123,แพ็ค!AF:AF)+SUMIF(ธุรการ!$C:$C,'รับ-จ่าย ประจำวัน'!$B123,ธุรการ!AF:AF)+SUMIF(เส้นแต่งหน้าขนมปัง!$C:$C,'รับ-จ่าย ประจำวัน'!$B123,เส้นแต่งหน้าขนมปัง!AF:AF)+SUMIF('วางแผนBC,CJ'!$C:$C,'รับ-จ่าย ประจำวัน'!$B123,'วางแผนBC,CJ'!AF:AF)+SUMIF(RD!$C:$C,'รับ-จ่าย ประจำวัน'!$B123,RD!AF:AF)+SUMIF('FG,ออนไล,คัดแยก'!$C:$C,'รับ-จ่าย ประจำวัน'!$B123,'FG,ออนไล,คัดแยก'!AF:AF)</f>
        <v>0</v>
      </c>
      <c r="BN123" s="16">
        <f>SUMIF(เตรียมส่วนผสม!$C:$C,'รับ-จ่าย ประจำวัน'!$B123,เตรียมส่วนผสม!AG:AG)+SUMIF(กวนไส้!$C:$C,'รับ-จ่าย ประจำวัน'!$B123,กวนไส้!AG:AG)+SUMIF(ผลิต1!$C:$C,'รับ-จ่าย ประจำวัน'!$B123,ผลิต1!AG:AG)+SUMIF(ผลิต2!$C:$C,'รับ-จ่าย ประจำวัน'!$B123,ผลิต2!AG:AG)+SUMIF(เส้นแต่งหน้าขนมเค้ก!$C:$C,'รับ-จ่าย ประจำวัน'!$B123,เส้นแต่งหน้าขนมเค้ก!AG:AG)+SUMIF(แพ็ค!$C:$C,'รับ-จ่าย ประจำวัน'!$B123,แพ็ค!AG:AG)+SUMIF(ธุรการ!$C:$C,'รับ-จ่าย ประจำวัน'!$B123,ธุรการ!AG:AG)+SUMIF(เส้นแต่งหน้าขนมปัง!$C:$C,'รับ-จ่าย ประจำวัน'!$B123,เส้นแต่งหน้าขนมปัง!AG:AG)+SUMIF('วางแผนBC,CJ'!$C:$C,'รับ-จ่าย ประจำวัน'!$B123,'วางแผนBC,CJ'!AG:AG)+SUMIF(RD!$C:$C,'รับ-จ่าย ประจำวัน'!$B123,RD!AG:AG)+SUMIF('FG,ออนไล,คัดแยก'!$C:$C,'รับ-จ่าย ประจำวัน'!$B123,'FG,ออนไล,คัดแยก'!AG:AG)</f>
        <v>0</v>
      </c>
      <c r="BO123" s="16">
        <f>SUMIF(เตรียมส่วนผสม!$C:$C,'รับ-จ่าย ประจำวัน'!$B123,เตรียมส่วนผสม!AH:AH)+SUMIF(กวนไส้!$C:$C,'รับ-จ่าย ประจำวัน'!$B123,กวนไส้!AH:AH)+SUMIF(ผลิต1!$C:$C,'รับ-จ่าย ประจำวัน'!$B123,ผลิต1!AH:AH)+SUMIF(ผลิต2!$C:$C,'รับ-จ่าย ประจำวัน'!$B123,ผลิต2!AH:AH)+SUMIF(เส้นแต่งหน้าขนมเค้ก!$C:$C,'รับ-จ่าย ประจำวัน'!$B123,เส้นแต่งหน้าขนมเค้ก!AH:AH)+SUMIF(แพ็ค!$C:$C,'รับ-จ่าย ประจำวัน'!$B123,แพ็ค!AH:AH)+SUMIF(ธุรการ!$C:$C,'รับ-จ่าย ประจำวัน'!$B123,ธุรการ!AH:AH)+SUMIF(เส้นแต่งหน้าขนมปัง!$C:$C,'รับ-จ่าย ประจำวัน'!$B123,เส้นแต่งหน้าขนมปัง!AH:AH)+SUMIF('วางแผนBC,CJ'!$C:$C,'รับ-จ่าย ประจำวัน'!$B123,'วางแผนBC,CJ'!AH:AH)+SUMIF(RD!$C:$C,'รับ-จ่าย ประจำวัน'!$B123,RD!AH:AH)+SUMIF('FG,ออนไล,คัดแยก'!$C:$C,'รับ-จ่าย ประจำวัน'!$B123,'FG,ออนไล,คัดแยก'!AH:AH)</f>
        <v>0</v>
      </c>
      <c r="BP123" s="16">
        <f>SUMIF(เตรียมส่วนผสม!$C:$C,'รับ-จ่าย ประจำวัน'!$B123,เตรียมส่วนผสม!AI:AI)+SUMIF(กวนไส้!$C:$C,'รับ-จ่าย ประจำวัน'!$B123,กวนไส้!AI:AI)+SUMIF(ผลิต1!$C:$C,'รับ-จ่าย ประจำวัน'!$B123,ผลิต1!AI:AI)+SUMIF(ผลิต2!$C:$C,'รับ-จ่าย ประจำวัน'!$B123,ผลิต2!AI:AI)+SUMIF(เส้นแต่งหน้าขนมเค้ก!$C:$C,'รับ-จ่าย ประจำวัน'!$B123,เส้นแต่งหน้าขนมเค้ก!AI:AI)+SUMIF(แพ็ค!$C:$C,'รับ-จ่าย ประจำวัน'!$B123,แพ็ค!AI:AI)+SUMIF(ธุรการ!$C:$C,'รับ-จ่าย ประจำวัน'!$B123,ธุรการ!AI:AI)+SUMIF(เส้นแต่งหน้าขนมปัง!$C:$C,'รับ-จ่าย ประจำวัน'!$B123,เส้นแต่งหน้าขนมปัง!AI:AI)+SUMIF('วางแผนBC,CJ'!$C:$C,'รับ-จ่าย ประจำวัน'!$B123,'วางแผนBC,CJ'!AI:AI)+SUMIF(RD!$C:$C,'รับ-จ่าย ประจำวัน'!$B123,RD!AI:AI)+SUMIF('FG,ออนไล,คัดแยก'!$C:$C,'รับ-จ่าย ประจำวัน'!$B123,'FG,ออนไล,คัดแยก'!AI:AI)</f>
        <v>0</v>
      </c>
      <c r="BQ123" s="16">
        <f>SUMIF(เตรียมส่วนผสม!$C:$C,'รับ-จ่าย ประจำวัน'!$B123,เตรียมส่วนผสม!AJ:AJ)+SUMIF(กวนไส้!$C:$C,'รับ-จ่าย ประจำวัน'!$B123,กวนไส้!AJ:AJ)+SUMIF(ผลิต1!$C:$C,'รับ-จ่าย ประจำวัน'!$B123,ผลิต1!AJ:AJ)+SUMIF(ผลิต2!$C:$C,'รับ-จ่าย ประจำวัน'!$B123,ผลิต2!AJ:AJ)+SUMIF(เส้นแต่งหน้าขนมเค้ก!$C:$C,'รับ-จ่าย ประจำวัน'!$B123,เส้นแต่งหน้าขนมเค้ก!AJ:AJ)+SUMIF(แพ็ค!$C:$C,'รับ-จ่าย ประจำวัน'!$B123,แพ็ค!AJ:AJ)+SUMIF(ธุรการ!$C:$C,'รับ-จ่าย ประจำวัน'!$B123,ธุรการ!AJ:AJ)+SUMIF(เส้นแต่งหน้าขนมปัง!$C:$C,'รับ-จ่าย ประจำวัน'!$B123,เส้นแต่งหน้าขนมปัง!AJ:AJ)+SUMIF('วางแผนBC,CJ'!$C:$C,'รับ-จ่าย ประจำวัน'!$B123,'วางแผนBC,CJ'!AJ:AJ)+SUMIF(RD!$C:$C,'รับ-จ่าย ประจำวัน'!$B123,RD!AJ:AJ)+SUMIF('FG,ออนไล,คัดแยก'!$C:$C,'รับ-จ่าย ประจำวัน'!$B123,'FG,ออนไล,คัดแยก'!AJ:AJ)</f>
        <v>0</v>
      </c>
      <c r="BR123" s="16">
        <f>SUMIF(เตรียมส่วนผสม!$C:$C,'รับ-จ่าย ประจำวัน'!$B123,เตรียมส่วนผสม!AK:AK)+SUMIF(กวนไส้!$C:$C,'รับ-จ่าย ประจำวัน'!$B123,กวนไส้!AK:AK)+SUMIF(ผลิต1!$C:$C,'รับ-จ่าย ประจำวัน'!$B123,ผลิต1!AK:AK)+SUMIF(ผลิต2!$C:$C,'รับ-จ่าย ประจำวัน'!$B123,ผลิต2!AK:AK)+SUMIF(เส้นแต่งหน้าขนมเค้ก!$C:$C,'รับ-จ่าย ประจำวัน'!$B123,เส้นแต่งหน้าขนมเค้ก!AK:AK)+SUMIF(แพ็ค!$C:$C,'รับ-จ่าย ประจำวัน'!$B123,แพ็ค!AK:AK)+SUMIF(ธุรการ!$C:$C,'รับ-จ่าย ประจำวัน'!$B123,ธุรการ!AK:AK)+SUMIF(เส้นแต่งหน้าขนมปัง!$C:$C,'รับ-จ่าย ประจำวัน'!$B123,เส้นแต่งหน้าขนมปัง!AK:AK)+SUMIF('วางแผนBC,CJ'!$C:$C,'รับ-จ่าย ประจำวัน'!$B123,'วางแผนBC,CJ'!AK:AK)+SUMIF(RD!$C:$C,'รับ-จ่าย ประจำวัน'!$B123,RD!AK:AK)+SUMIF('FG,ออนไล,คัดแยก'!$C:$C,'รับ-จ่าย ประจำวัน'!$B123,'FG,ออนไล,คัดแยก'!AK:AK)</f>
        <v>0</v>
      </c>
      <c r="BS123" s="16">
        <f>SUMIF(เตรียมส่วนผสม!$C:$C,'รับ-จ่าย ประจำวัน'!$B123,เตรียมส่วนผสม!AL:AL)+SUMIF(กวนไส้!$C:$C,'รับ-จ่าย ประจำวัน'!$B123,กวนไส้!AL:AL)+SUMIF(ผลิต1!$C:$C,'รับ-จ่าย ประจำวัน'!$B123,ผลิต1!AL:AL)+SUMIF(ผลิต2!$C:$C,'รับ-จ่าย ประจำวัน'!$B123,ผลิต2!AL:AL)+SUMIF(เส้นแต่งหน้าขนมเค้ก!$C:$C,'รับ-จ่าย ประจำวัน'!$B123,เส้นแต่งหน้าขนมเค้ก!AL:AL)+SUMIF(แพ็ค!$C:$C,'รับ-จ่าย ประจำวัน'!$B123,แพ็ค!AL:AL)+SUMIF(ธุรการ!$C:$C,'รับ-จ่าย ประจำวัน'!$B123,ธุรการ!AL:AL)+SUMIF(เส้นแต่งหน้าขนมปัง!$C:$C,'รับ-จ่าย ประจำวัน'!$B123,เส้นแต่งหน้าขนมปัง!AL:AL)+SUMIF('วางแผนBC,CJ'!$C:$C,'รับ-จ่าย ประจำวัน'!$B123,'วางแผนBC,CJ'!AL:AL)+SUMIF(RD!$C:$C,'รับ-จ่าย ประจำวัน'!$B123,RD!AL:AL)+SUMIF('FG,ออนไล,คัดแยก'!$C:$C,'รับ-จ่าย ประจำวัน'!$B123,'FG,ออนไล,คัดแยก'!AL:AL)</f>
        <v>0</v>
      </c>
      <c r="BT123" s="18">
        <f t="shared" si="20"/>
        <v>0</v>
      </c>
      <c r="BU123" s="116"/>
      <c r="BV123" s="146">
        <f t="shared" si="21"/>
        <v>40</v>
      </c>
      <c r="BW123" s="183">
        <v>30</v>
      </c>
      <c r="BX123" s="172">
        <f t="shared" si="25"/>
        <v>0</v>
      </c>
      <c r="BY123" s="188" t="e">
        <f t="shared" si="22"/>
        <v>#DIV/0!</v>
      </c>
      <c r="BZ123" s="180" t="e">
        <f t="shared" ca="1" si="23"/>
        <v>#DIV/0!</v>
      </c>
      <c r="CA123" s="93"/>
      <c r="CB123" s="93"/>
      <c r="CC123" s="93"/>
      <c r="CD123" s="93"/>
      <c r="CE123" s="93"/>
      <c r="CF123" s="93"/>
      <c r="CG123" s="93"/>
      <c r="CH123" s="93"/>
      <c r="CI123" s="93"/>
      <c r="CJ123" s="94"/>
      <c r="CK123" s="9">
        <f t="shared" si="24"/>
        <v>40</v>
      </c>
    </row>
    <row r="124" spans="1:89" x14ac:dyDescent="0.5">
      <c r="A124" s="149"/>
      <c r="B124" s="34" t="s">
        <v>1632</v>
      </c>
      <c r="C124" s="33" t="s">
        <v>1634</v>
      </c>
      <c r="D124" s="135" t="s">
        <v>1010</v>
      </c>
      <c r="E124" s="25"/>
      <c r="F124" s="132"/>
      <c r="G124" s="25"/>
      <c r="H124" s="12">
        <v>50</v>
      </c>
      <c r="I124" s="11"/>
      <c r="J124" s="11"/>
      <c r="K124" s="11"/>
      <c r="L124" s="11">
        <v>60</v>
      </c>
      <c r="M124" s="11"/>
      <c r="N124" s="11"/>
      <c r="O124" s="11"/>
      <c r="P124" s="11"/>
      <c r="Q124" s="11"/>
      <c r="R124" s="11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11"/>
      <c r="AF124" s="11"/>
      <c r="AG124" s="11"/>
      <c r="AH124" s="11"/>
      <c r="AI124" s="25"/>
      <c r="AJ124" s="25"/>
      <c r="AK124" s="25"/>
      <c r="AL124" s="25"/>
      <c r="AM124" s="25"/>
      <c r="AN124" s="15">
        <f t="shared" si="19"/>
        <v>60</v>
      </c>
      <c r="AO124" s="16">
        <f>SUMIF(เตรียมส่วนผสม!$C:$C,'รับ-จ่าย ประจำวัน'!$B124,เตรียมส่วนผสม!H:H)+SUMIF(กวนไส้!$C:$C,'รับ-จ่าย ประจำวัน'!$B124,กวนไส้!H:H)+SUMIF(ผลิต1!$C:$C,'รับ-จ่าย ประจำวัน'!$B124,ผลิต1!H:H)+SUMIF(ผลิต2!$C:$C,'รับ-จ่าย ประจำวัน'!$B124,ผลิต2!H:H)+SUMIF(เส้นแต่งหน้าขนมเค้ก!$C:$C,'รับ-จ่าย ประจำวัน'!$B124,เส้นแต่งหน้าขนมเค้ก!H:H)+SUMIF(แพ็ค!$C:$C,'รับ-จ่าย ประจำวัน'!$B124,แพ็ค!H:H)+SUMIF(ธุรการ!$C:$C,'รับ-จ่าย ประจำวัน'!$B124,ธุรการ!H:H)+SUMIF(เส้นแต่งหน้าขนมปัง!$C:$C,'รับ-จ่าย ประจำวัน'!$B124,เส้นแต่งหน้าขนมปัง!H:H)+SUMIF('วางแผนBC,CJ'!$C:$C,'รับ-จ่าย ประจำวัน'!$B124,'วางแผนBC,CJ'!H:H)+SUMIF(RD!$C:$C,'รับ-จ่าย ประจำวัน'!$B124,RD!H:H)+SUMIF('FG,ออนไล,คัดแยก'!$C:$C,'รับ-จ่าย ประจำวัน'!$B124,'FG,ออนไล,คัดแยก'!H:H)</f>
        <v>0</v>
      </c>
      <c r="AP124" s="16">
        <f>SUMIF(เตรียมส่วนผสม!$C:$C,'รับ-จ่าย ประจำวัน'!$B124,เตรียมส่วนผสม!I:I)+SUMIF(กวนไส้!$C:$C,'รับ-จ่าย ประจำวัน'!$B124,กวนไส้!I:I)+SUMIF(ผลิต1!$C:$C,'รับ-จ่าย ประจำวัน'!$B124,ผลิต1!I:I)+SUMIF(ผลิต2!$C:$C,'รับ-จ่าย ประจำวัน'!$B124,ผลิต2!I:I)+SUMIF(เส้นแต่งหน้าขนมเค้ก!$C:$C,'รับ-จ่าย ประจำวัน'!$B124,เส้นแต่งหน้าขนมเค้ก!I:I)+SUMIF(แพ็ค!$C:$C,'รับ-จ่าย ประจำวัน'!$B124,แพ็ค!I:I)+SUMIF(ธุรการ!$C:$C,'รับ-จ่าย ประจำวัน'!$B124,ธุรการ!I:I)+SUMIF(เส้นแต่งหน้าขนมปัง!$C:$C,'รับ-จ่าย ประจำวัน'!$B124,เส้นแต่งหน้าขนมปัง!I:I)+SUMIF('วางแผนBC,CJ'!$C:$C,'รับ-จ่าย ประจำวัน'!$B124,'วางแผนBC,CJ'!I:I)+SUMIF(RD!$C:$C,'รับ-จ่าย ประจำวัน'!$B124,RD!I:I)+SUMIF('FG,ออนไล,คัดแยก'!$C:$C,'รับ-จ่าย ประจำวัน'!$B124,'FG,ออนไล,คัดแยก'!I:I)</f>
        <v>1</v>
      </c>
      <c r="AQ124" s="16">
        <f>SUMIF(เตรียมส่วนผสม!$C:$C,'รับ-จ่าย ประจำวัน'!$B124,เตรียมส่วนผสม!J:J)+SUMIF(กวนไส้!$C:$C,'รับ-จ่าย ประจำวัน'!$B124,กวนไส้!J:J)+SUMIF(ผลิต1!$C:$C,'รับ-จ่าย ประจำวัน'!$B124,ผลิต1!J:J)+SUMIF(ผลิต2!$C:$C,'รับ-จ่าย ประจำวัน'!$B124,ผลิต2!J:J)+SUMIF(เส้นแต่งหน้าขนมเค้ก!$C:$C,'รับ-จ่าย ประจำวัน'!$B124,เส้นแต่งหน้าขนมเค้ก!J:J)+SUMIF(แพ็ค!$C:$C,'รับ-จ่าย ประจำวัน'!$B124,แพ็ค!J:J)+SUMIF(ธุรการ!$C:$C,'รับ-จ่าย ประจำวัน'!$B124,ธุรการ!J:J)+SUMIF(เส้นแต่งหน้าขนมปัง!$C:$C,'รับ-จ่าย ประจำวัน'!$B124,เส้นแต่งหน้าขนมปัง!J:J)+SUMIF('วางแผนBC,CJ'!$C:$C,'รับ-จ่าย ประจำวัน'!$B124,'วางแผนBC,CJ'!J:J)+SUMIF(RD!$C:$C,'รับ-จ่าย ประจำวัน'!$B124,RD!J:J)+SUMIF('FG,ออนไล,คัดแยก'!$C:$C,'รับ-จ่าย ประจำวัน'!$B124,'FG,ออนไล,คัดแยก'!J:J)</f>
        <v>0</v>
      </c>
      <c r="AR124" s="16">
        <f>SUMIF(เตรียมส่วนผสม!$C:$C,'รับ-จ่าย ประจำวัน'!$B124,เตรียมส่วนผสม!K:K)+SUMIF(กวนไส้!$C:$C,'รับ-จ่าย ประจำวัน'!$B124,กวนไส้!K:K)+SUMIF(ผลิต1!$C:$C,'รับ-จ่าย ประจำวัน'!$B124,ผลิต1!K:K)+SUMIF(ผลิต2!$C:$C,'รับ-จ่าย ประจำวัน'!$B124,ผลิต2!K:K)+SUMIF(เส้นแต่งหน้าขนมเค้ก!$C:$C,'รับ-จ่าย ประจำวัน'!$B124,เส้นแต่งหน้าขนมเค้ก!K:K)+SUMIF(แพ็ค!$C:$C,'รับ-จ่าย ประจำวัน'!$B124,แพ็ค!K:K)+SUMIF(ธุรการ!$C:$C,'รับ-จ่าย ประจำวัน'!$B124,ธุรการ!K:K)+SUMIF(เส้นแต่งหน้าขนมปัง!$C:$C,'รับ-จ่าย ประจำวัน'!$B124,เส้นแต่งหน้าขนมปัง!K:K)+SUMIF('วางแผนBC,CJ'!$C:$C,'รับ-จ่าย ประจำวัน'!$B124,'วางแผนBC,CJ'!K:K)+SUMIF(RD!$C:$C,'รับ-จ่าย ประจำวัน'!$B124,RD!K:K)+SUMIF('FG,ออนไล,คัดแยก'!$C:$C,'รับ-จ่าย ประจำวัน'!$B124,'FG,ออนไล,คัดแยก'!K:K)</f>
        <v>0</v>
      </c>
      <c r="AS124" s="16">
        <f>SUMIF(เตรียมส่วนผสม!$C:$C,'รับ-จ่าย ประจำวัน'!$B124,เตรียมส่วนผสม!L:L)+SUMIF(กวนไส้!$C:$C,'รับ-จ่าย ประจำวัน'!$B124,กวนไส้!L:L)+SUMIF(ผลิต1!$C:$C,'รับ-จ่าย ประจำวัน'!$B124,ผลิต1!L:L)+SUMIF(ผลิต2!$C:$C,'รับ-จ่าย ประจำวัน'!$B124,ผลิต2!L:L)+SUMIF(เส้นแต่งหน้าขนมเค้ก!$C:$C,'รับ-จ่าย ประจำวัน'!$B124,เส้นแต่งหน้าขนมเค้ก!L:L)+SUMIF(แพ็ค!$C:$C,'รับ-จ่าย ประจำวัน'!$B124,แพ็ค!L:L)+SUMIF(ธุรการ!$C:$C,'รับ-จ่าย ประจำวัน'!$B124,ธุรการ!L:L)+SUMIF(เส้นแต่งหน้าขนมปัง!$C:$C,'รับ-จ่าย ประจำวัน'!$B124,เส้นแต่งหน้าขนมปัง!L:L)+SUMIF('วางแผนBC,CJ'!$C:$C,'รับ-จ่าย ประจำวัน'!$B124,'วางแผนBC,CJ'!L:L)+SUMIF(RD!$C:$C,'รับ-จ่าย ประจำวัน'!$B124,RD!L:L)+SUMIF('FG,ออนไล,คัดแยก'!$C:$C,'รับ-จ่าย ประจำวัน'!$B124,'FG,ออนไล,คัดแยก'!L:L)</f>
        <v>1</v>
      </c>
      <c r="AT124" s="16">
        <f>SUMIF(เตรียมส่วนผสม!$C:$C,'รับ-จ่าย ประจำวัน'!$B124,เตรียมส่วนผสม!M:M)+SUMIF(กวนไส้!$C:$C,'รับ-จ่าย ประจำวัน'!$B124,กวนไส้!M:M)+SUMIF(ผลิต1!$C:$C,'รับ-จ่าย ประจำวัน'!$B124,ผลิต1!M:M)+SUMIF(ผลิต2!$C:$C,'รับ-จ่าย ประจำวัน'!$B124,ผลิต2!M:M)+SUMIF(เส้นแต่งหน้าขนมเค้ก!$C:$C,'รับ-จ่าย ประจำวัน'!$B124,เส้นแต่งหน้าขนมเค้ก!M:M)+SUMIF(แพ็ค!$C:$C,'รับ-จ่าย ประจำวัน'!$B124,แพ็ค!M:M)+SUMIF(ธุรการ!$C:$C,'รับ-จ่าย ประจำวัน'!$B124,ธุรการ!M:M)+SUMIF(เส้นแต่งหน้าขนมปัง!$C:$C,'รับ-จ่าย ประจำวัน'!$B124,เส้นแต่งหน้าขนมปัง!M:M)+SUMIF('วางแผนBC,CJ'!$C:$C,'รับ-จ่าย ประจำวัน'!$B124,'วางแผนBC,CJ'!M:M)+SUMIF(RD!$C:$C,'รับ-จ่าย ประจำวัน'!$B124,RD!M:M)+SUMIF('FG,ออนไล,คัดแยก'!$C:$C,'รับ-จ่าย ประจำวัน'!$B124,'FG,ออนไล,คัดแยก'!M:M)</f>
        <v>0</v>
      </c>
      <c r="AU124" s="16">
        <f>SUMIF(เตรียมส่วนผสม!$C:$C,'รับ-จ่าย ประจำวัน'!$B124,เตรียมส่วนผสม!N:N)+SUMIF(กวนไส้!$C:$C,'รับ-จ่าย ประจำวัน'!$B124,กวนไส้!N:N)+SUMIF(ผลิต1!$C:$C,'รับ-จ่าย ประจำวัน'!$B124,ผลิต1!N:N)+SUMIF(ผลิต2!$C:$C,'รับ-จ่าย ประจำวัน'!$B124,ผลิต2!N:N)+SUMIF(เส้นแต่งหน้าขนมเค้ก!$C:$C,'รับ-จ่าย ประจำวัน'!$B124,เส้นแต่งหน้าขนมเค้ก!N:N)+SUMIF(แพ็ค!$C:$C,'รับ-จ่าย ประจำวัน'!$B124,แพ็ค!N:N)+SUMIF(ธุรการ!$C:$C,'รับ-จ่าย ประจำวัน'!$B124,ธุรการ!N:N)+SUMIF(เส้นแต่งหน้าขนมปัง!$C:$C,'รับ-จ่าย ประจำวัน'!$B124,เส้นแต่งหน้าขนมปัง!N:N)+SUMIF('วางแผนBC,CJ'!$C:$C,'รับ-จ่าย ประจำวัน'!$B124,'วางแผนBC,CJ'!N:N)+SUMIF(RD!$C:$C,'รับ-จ่าย ประจำวัน'!$B124,RD!N:N)+SUMIF('FG,ออนไล,คัดแยก'!$C:$C,'รับ-จ่าย ประจำวัน'!$B124,'FG,ออนไล,คัดแยก'!N:N)</f>
        <v>0</v>
      </c>
      <c r="AV124" s="16">
        <f>SUMIF(เตรียมส่วนผสม!$C:$C,'รับ-จ่าย ประจำวัน'!$B124,เตรียมส่วนผสม!O:O)+SUMIF(กวนไส้!$C:$C,'รับ-จ่าย ประจำวัน'!$B124,กวนไส้!O:O)+SUMIF(ผลิต1!$C:$C,'รับ-จ่าย ประจำวัน'!$B124,ผลิต1!O:O)+SUMIF(ผลิต2!$C:$C,'รับ-จ่าย ประจำวัน'!$B124,ผลิต2!O:O)+SUMIF(เส้นแต่งหน้าขนมเค้ก!$C:$C,'รับ-จ่าย ประจำวัน'!$B124,เส้นแต่งหน้าขนมเค้ก!O:O)+SUMIF(แพ็ค!$C:$C,'รับ-จ่าย ประจำวัน'!$B124,แพ็ค!O:O)+SUMIF(ธุรการ!$C:$C,'รับ-จ่าย ประจำวัน'!$B124,ธุรการ!O:O)+SUMIF(เส้นแต่งหน้าขนมปัง!$C:$C,'รับ-จ่าย ประจำวัน'!$B124,เส้นแต่งหน้าขนมปัง!O:O)+SUMIF('วางแผนBC,CJ'!$C:$C,'รับ-จ่าย ประจำวัน'!$B124,'วางแผนBC,CJ'!O:O)+SUMIF(RD!$C:$C,'รับ-จ่าย ประจำวัน'!$B124,RD!O:O)+SUMIF('FG,ออนไล,คัดแยก'!$C:$C,'รับ-จ่าย ประจำวัน'!$B124,'FG,ออนไล,คัดแยก'!O:O)</f>
        <v>0</v>
      </c>
      <c r="AW124" s="16">
        <f>SUMIF(เตรียมส่วนผสม!$C:$C,'รับ-จ่าย ประจำวัน'!$B124,เตรียมส่วนผสม!P:P)+SUMIF(กวนไส้!$C:$C,'รับ-จ่าย ประจำวัน'!$B124,กวนไส้!P:P)+SUMIF(ผลิต1!$C:$C,'รับ-จ่าย ประจำวัน'!$B124,ผลิต1!P:P)+SUMIF(ผลิต2!$C:$C,'รับ-จ่าย ประจำวัน'!$B124,ผลิต2!P:P)+SUMIF(เส้นแต่งหน้าขนมเค้ก!$C:$C,'รับ-จ่าย ประจำวัน'!$B124,เส้นแต่งหน้าขนมเค้ก!P:P)+SUMIF(แพ็ค!$C:$C,'รับ-จ่าย ประจำวัน'!$B124,แพ็ค!P:P)+SUMIF(ธุรการ!$C:$C,'รับ-จ่าย ประจำวัน'!$B124,ธุรการ!P:P)+SUMIF(เส้นแต่งหน้าขนมปัง!$C:$C,'รับ-จ่าย ประจำวัน'!$B124,เส้นแต่งหน้าขนมปัง!P:P)+SUMIF('วางแผนBC,CJ'!$C:$C,'รับ-จ่าย ประจำวัน'!$B124,'วางแผนBC,CJ'!P:P)+SUMIF(RD!$C:$C,'รับ-จ่าย ประจำวัน'!$B124,RD!P:P)+SUMIF('FG,ออนไล,คัดแยก'!$C:$C,'รับ-จ่าย ประจำวัน'!$B124,'FG,ออนไล,คัดแยก'!P:P)</f>
        <v>0</v>
      </c>
      <c r="AX124" s="16">
        <f>SUMIF(เตรียมส่วนผสม!$C:$C,'รับ-จ่าย ประจำวัน'!$B124,เตรียมส่วนผสม!Q:Q)+SUMIF(กวนไส้!$C:$C,'รับ-จ่าย ประจำวัน'!$B124,กวนไส้!Q:Q)+SUMIF(ผลิต1!$C:$C,'รับ-จ่าย ประจำวัน'!$B124,ผลิต1!Q:Q)+SUMIF(ผลิต2!$C:$C,'รับ-จ่าย ประจำวัน'!$B124,ผลิต2!Q:Q)+SUMIF(เส้นแต่งหน้าขนมเค้ก!$C:$C,'รับ-จ่าย ประจำวัน'!$B124,เส้นแต่งหน้าขนมเค้ก!Q:Q)+SUMIF(แพ็ค!$C:$C,'รับ-จ่าย ประจำวัน'!$B124,แพ็ค!Q:Q)+SUMIF(ธุรการ!$C:$C,'รับ-จ่าย ประจำวัน'!$B124,ธุรการ!Q:Q)+SUMIF(เส้นแต่งหน้าขนมปัง!$C:$C,'รับ-จ่าย ประจำวัน'!$B124,เส้นแต่งหน้าขนมปัง!Q:Q)+SUMIF('วางแผนBC,CJ'!$C:$C,'รับ-จ่าย ประจำวัน'!$B124,'วางแผนBC,CJ'!Q:Q)+SUMIF(RD!$C:$C,'รับ-จ่าย ประจำวัน'!$B124,RD!Q:Q)+SUMIF('FG,ออนไล,คัดแยก'!$C:$C,'รับ-จ่าย ประจำวัน'!$B124,'FG,ออนไล,คัดแยก'!Q:Q)</f>
        <v>0</v>
      </c>
      <c r="AY124" s="16">
        <f>SUMIF(เตรียมส่วนผสม!$C:$C,'รับ-จ่าย ประจำวัน'!$B124,เตรียมส่วนผสม!R:R)+SUMIF(กวนไส้!$C:$C,'รับ-จ่าย ประจำวัน'!$B124,กวนไส้!R:R)+SUMIF(ผลิต1!$C:$C,'รับ-จ่าย ประจำวัน'!$B124,ผลิต1!R:R)+SUMIF(ผลิต2!$C:$C,'รับ-จ่าย ประจำวัน'!$B124,ผลิต2!R:R)+SUMIF(เส้นแต่งหน้าขนมเค้ก!$C:$C,'รับ-จ่าย ประจำวัน'!$B124,เส้นแต่งหน้าขนมเค้ก!R:R)+SUMIF(แพ็ค!$C:$C,'รับ-จ่าย ประจำวัน'!$B124,แพ็ค!R:R)+SUMIF(ธุรการ!$C:$C,'รับ-จ่าย ประจำวัน'!$B124,ธุรการ!R:R)+SUMIF(เส้นแต่งหน้าขนมปัง!$C:$C,'รับ-จ่าย ประจำวัน'!$B124,เส้นแต่งหน้าขนมปัง!R:R)+SUMIF('วางแผนBC,CJ'!$C:$C,'รับ-จ่าย ประจำวัน'!$B124,'วางแผนBC,CJ'!R:R)+SUMIF(RD!$C:$C,'รับ-จ่าย ประจำวัน'!$B124,RD!R:R)+SUMIF('FG,ออนไล,คัดแยก'!$C:$C,'รับ-จ่าย ประจำวัน'!$B124,'FG,ออนไล,คัดแยก'!R:R)</f>
        <v>0</v>
      </c>
      <c r="AZ124" s="16">
        <f>SUMIF(เตรียมส่วนผสม!$C:$C,'รับ-จ่าย ประจำวัน'!$B124,เตรียมส่วนผสม!S:S)+SUMIF(กวนไส้!$C:$C,'รับ-จ่าย ประจำวัน'!$B124,กวนไส้!S:S)+SUMIF(ผลิต1!$C:$C,'รับ-จ่าย ประจำวัน'!$B124,ผลิต1!S:S)+SUMIF(ผลิต2!$C:$C,'รับ-จ่าย ประจำวัน'!$B124,ผลิต2!S:S)+SUMIF(เส้นแต่งหน้าขนมเค้ก!$C:$C,'รับ-จ่าย ประจำวัน'!$B124,เส้นแต่งหน้าขนมเค้ก!S:S)+SUMIF(แพ็ค!$C:$C,'รับ-จ่าย ประจำวัน'!$B124,แพ็ค!S:S)+SUMIF(ธุรการ!$C:$C,'รับ-จ่าย ประจำวัน'!$B124,ธุรการ!S:S)+SUMIF(เส้นแต่งหน้าขนมปัง!$C:$C,'รับ-จ่าย ประจำวัน'!$B124,เส้นแต่งหน้าขนมปัง!S:S)+SUMIF('วางแผนBC,CJ'!$C:$C,'รับ-จ่าย ประจำวัน'!$B124,'วางแผนBC,CJ'!S:S)+SUMIF(RD!$C:$C,'รับ-จ่าย ประจำวัน'!$B124,RD!S:S)+SUMIF('FG,ออนไล,คัดแยก'!$C:$C,'รับ-จ่าย ประจำวัน'!$B124,'FG,ออนไล,คัดแยก'!S:S)</f>
        <v>0</v>
      </c>
      <c r="BA124" s="16">
        <f>SUMIF(เตรียมส่วนผสม!$C:$C,'รับ-จ่าย ประจำวัน'!$B124,เตรียมส่วนผสม!T:T)+SUMIF(กวนไส้!$C:$C,'รับ-จ่าย ประจำวัน'!$B124,กวนไส้!T:T)+SUMIF(ผลิต1!$C:$C,'รับ-จ่าย ประจำวัน'!$B124,ผลิต1!T:T)+SUMIF(ผลิต2!$C:$C,'รับ-จ่าย ประจำวัน'!$B124,ผลิต2!T:T)+SUMIF(เส้นแต่งหน้าขนมเค้ก!$C:$C,'รับ-จ่าย ประจำวัน'!$B124,เส้นแต่งหน้าขนมเค้ก!T:T)+SUMIF(แพ็ค!$C:$C,'รับ-จ่าย ประจำวัน'!$B124,แพ็ค!T:T)+SUMIF(ธุรการ!$C:$C,'รับ-จ่าย ประจำวัน'!$B124,ธุรการ!T:T)+SUMIF(เส้นแต่งหน้าขนมปัง!$C:$C,'รับ-จ่าย ประจำวัน'!$B124,เส้นแต่งหน้าขนมปัง!T:T)+SUMIF('วางแผนBC,CJ'!$C:$C,'รับ-จ่าย ประจำวัน'!$B124,'วางแผนBC,CJ'!T:T)+SUMIF(RD!$C:$C,'รับ-จ่าย ประจำวัน'!$B124,RD!T:T)+SUMIF('FG,ออนไล,คัดแยก'!$C:$C,'รับ-จ่าย ประจำวัน'!$B124,'FG,ออนไล,คัดแยก'!T:T)</f>
        <v>0</v>
      </c>
      <c r="BB124" s="16">
        <f>SUMIF(เตรียมส่วนผสม!$C:$C,'รับ-จ่าย ประจำวัน'!$B124,เตรียมส่วนผสม!U:U)+SUMIF(กวนไส้!$C:$C,'รับ-จ่าย ประจำวัน'!$B124,กวนไส้!U:U)+SUMIF(ผลิต1!$C:$C,'รับ-จ่าย ประจำวัน'!$B124,ผลิต1!U:U)+SUMIF(ผลิต2!$C:$C,'รับ-จ่าย ประจำวัน'!$B124,ผลิต2!U:U)+SUMIF(เส้นแต่งหน้าขนมเค้ก!$C:$C,'รับ-จ่าย ประจำวัน'!$B124,เส้นแต่งหน้าขนมเค้ก!U:U)+SUMIF(แพ็ค!$C:$C,'รับ-จ่าย ประจำวัน'!$B124,แพ็ค!U:U)+SUMIF(ธุรการ!$C:$C,'รับ-จ่าย ประจำวัน'!$B124,ธุรการ!U:U)+SUMIF(เส้นแต่งหน้าขนมปัง!$C:$C,'รับ-จ่าย ประจำวัน'!$B124,เส้นแต่งหน้าขนมปัง!U:U)+SUMIF('วางแผนBC,CJ'!$C:$C,'รับ-จ่าย ประจำวัน'!$B124,'วางแผนBC,CJ'!U:U)+SUMIF(RD!$C:$C,'รับ-จ่าย ประจำวัน'!$B124,RD!U:U)+SUMIF('FG,ออนไล,คัดแยก'!$C:$C,'รับ-จ่าย ประจำวัน'!$B124,'FG,ออนไล,คัดแยก'!U:U)</f>
        <v>0</v>
      </c>
      <c r="BC124" s="16">
        <f>SUMIF(เตรียมส่วนผสม!$C:$C,'รับ-จ่าย ประจำวัน'!$B124,เตรียมส่วนผสม!V:V)+SUMIF(กวนไส้!$C:$C,'รับ-จ่าย ประจำวัน'!$B124,กวนไส้!V:V)+SUMIF(ผลิต1!$C:$C,'รับ-จ่าย ประจำวัน'!$B124,ผลิต1!V:V)+SUMIF(ผลิต2!$C:$C,'รับ-จ่าย ประจำวัน'!$B124,ผลิต2!V:V)+SUMIF(เส้นแต่งหน้าขนมเค้ก!$C:$C,'รับ-จ่าย ประจำวัน'!$B124,เส้นแต่งหน้าขนมเค้ก!V:V)+SUMIF(แพ็ค!$C:$C,'รับ-จ่าย ประจำวัน'!$B124,แพ็ค!V:V)+SUMIF(ธุรการ!$C:$C,'รับ-จ่าย ประจำวัน'!$B124,ธุรการ!V:V)+SUMIF(เส้นแต่งหน้าขนมปัง!$C:$C,'รับ-จ่าย ประจำวัน'!$B124,เส้นแต่งหน้าขนมปัง!V:V)+SUMIF('วางแผนBC,CJ'!$C:$C,'รับ-จ่าย ประจำวัน'!$B124,'วางแผนBC,CJ'!V:V)+SUMIF(RD!$C:$C,'รับ-จ่าย ประจำวัน'!$B124,RD!V:V)+SUMIF('FG,ออนไล,คัดแยก'!$C:$C,'รับ-จ่าย ประจำวัน'!$B124,'FG,ออนไล,คัดแยก'!V:V)</f>
        <v>1</v>
      </c>
      <c r="BD124" s="16">
        <f>SUMIF(เตรียมส่วนผสม!$C:$C,'รับ-จ่าย ประจำวัน'!$B124,เตรียมส่วนผสม!W:W)+SUMIF(กวนไส้!$C:$C,'รับ-จ่าย ประจำวัน'!$B124,กวนไส้!W:W)+SUMIF(ผลิต1!$C:$C,'รับ-จ่าย ประจำวัน'!$B124,ผลิต1!W:W)+SUMIF(ผลิต2!$C:$C,'รับ-จ่าย ประจำวัน'!$B124,ผลิต2!W:W)+SUMIF(เส้นแต่งหน้าขนมเค้ก!$C:$C,'รับ-จ่าย ประจำวัน'!$B124,เส้นแต่งหน้าขนมเค้ก!W:W)+SUMIF(แพ็ค!$C:$C,'รับ-จ่าย ประจำวัน'!$B124,แพ็ค!W:W)+SUMIF(ธุรการ!$C:$C,'รับ-จ่าย ประจำวัน'!$B124,ธุรการ!W:W)+SUMIF(เส้นแต่งหน้าขนมปัง!$C:$C,'รับ-จ่าย ประจำวัน'!$B124,เส้นแต่งหน้าขนมปัง!W:W)+SUMIF('วางแผนBC,CJ'!$C:$C,'รับ-จ่าย ประจำวัน'!$B124,'วางแผนBC,CJ'!W:W)+SUMIF(RD!$C:$C,'รับ-จ่าย ประจำวัน'!$B124,RD!W:W)+SUMIF('FG,ออนไล,คัดแยก'!$C:$C,'รับ-จ่าย ประจำวัน'!$B124,'FG,ออนไล,คัดแยก'!W:W)</f>
        <v>0</v>
      </c>
      <c r="BE124" s="16">
        <f>SUMIF(เตรียมส่วนผสม!$C:$C,'รับ-จ่าย ประจำวัน'!$B124,เตรียมส่วนผสม!X:X)+SUMIF(กวนไส้!$C:$C,'รับ-จ่าย ประจำวัน'!$B124,กวนไส้!X:X)+SUMIF(ผลิต1!$C:$C,'รับ-จ่าย ประจำวัน'!$B124,ผลิต1!X:X)+SUMIF(ผลิต2!$C:$C,'รับ-จ่าย ประจำวัน'!$B124,ผลิต2!X:X)+SUMIF(เส้นแต่งหน้าขนมเค้ก!$C:$C,'รับ-จ่าย ประจำวัน'!$B124,เส้นแต่งหน้าขนมเค้ก!X:X)+SUMIF(แพ็ค!$C:$C,'รับ-จ่าย ประจำวัน'!$B124,แพ็ค!X:X)+SUMIF(ธุรการ!$C:$C,'รับ-จ่าย ประจำวัน'!$B124,ธุรการ!X:X)+SUMIF(เส้นแต่งหน้าขนมปัง!$C:$C,'รับ-จ่าย ประจำวัน'!$B124,เส้นแต่งหน้าขนมปัง!X:X)+SUMIF('วางแผนBC,CJ'!$C:$C,'รับ-จ่าย ประจำวัน'!$B124,'วางแผนBC,CJ'!X:X)+SUMIF(RD!$C:$C,'รับ-จ่าย ประจำวัน'!$B124,RD!X:X)+SUMIF('FG,ออนไล,คัดแยก'!$C:$C,'รับ-จ่าย ประจำวัน'!$B124,'FG,ออนไล,คัดแยก'!X:X)</f>
        <v>0</v>
      </c>
      <c r="BF124" s="16">
        <f>SUMIF(เตรียมส่วนผสม!$C:$C,'รับ-จ่าย ประจำวัน'!$B124,เตรียมส่วนผสม!Y:Y)+SUMIF(กวนไส้!$C:$C,'รับ-จ่าย ประจำวัน'!$B124,กวนไส้!Y:Y)+SUMIF(ผลิต1!$C:$C,'รับ-จ่าย ประจำวัน'!$B124,ผลิต1!Y:Y)+SUMIF(ผลิต2!$C:$C,'รับ-จ่าย ประจำวัน'!$B124,ผลิต2!Y:Y)+SUMIF(เส้นแต่งหน้าขนมเค้ก!$C:$C,'รับ-จ่าย ประจำวัน'!$B124,เส้นแต่งหน้าขนมเค้ก!Y:Y)+SUMIF(แพ็ค!$C:$C,'รับ-จ่าย ประจำวัน'!$B124,แพ็ค!Y:Y)+SUMIF(ธุรการ!$C:$C,'รับ-จ่าย ประจำวัน'!$B124,ธุรการ!Y:Y)+SUMIF(เส้นแต่งหน้าขนมปัง!$C:$C,'รับ-จ่าย ประจำวัน'!$B124,เส้นแต่งหน้าขนมปัง!Y:Y)+SUMIF('วางแผนBC,CJ'!$C:$C,'รับ-จ่าย ประจำวัน'!$B124,'วางแผนBC,CJ'!Y:Y)+SUMIF(RD!$C:$C,'รับ-จ่าย ประจำวัน'!$B124,RD!Y:Y)+SUMIF('FG,ออนไล,คัดแยก'!$C:$C,'รับ-จ่าย ประจำวัน'!$B124,'FG,ออนไล,คัดแยก'!Y:Y)</f>
        <v>0</v>
      </c>
      <c r="BG124" s="16">
        <f>SUMIF(เตรียมส่วนผสม!$C:$C,'รับ-จ่าย ประจำวัน'!$B124,เตรียมส่วนผสม!Z:Z)+SUMIF(กวนไส้!$C:$C,'รับ-จ่าย ประจำวัน'!$B124,กวนไส้!Z:Z)+SUMIF(ผลิต1!$C:$C,'รับ-จ่าย ประจำวัน'!$B124,ผลิต1!Z:Z)+SUMIF(ผลิต2!$C:$C,'รับ-จ่าย ประจำวัน'!$B124,ผลิต2!Z:Z)+SUMIF(เส้นแต่งหน้าขนมเค้ก!$C:$C,'รับ-จ่าย ประจำวัน'!$B124,เส้นแต่งหน้าขนมเค้ก!Z:Z)+SUMIF(แพ็ค!$C:$C,'รับ-จ่าย ประจำวัน'!$B124,แพ็ค!Z:Z)+SUMIF(ธุรการ!$C:$C,'รับ-จ่าย ประจำวัน'!$B124,ธุรการ!Z:Z)+SUMIF(เส้นแต่งหน้าขนมปัง!$C:$C,'รับ-จ่าย ประจำวัน'!$B124,เส้นแต่งหน้าขนมปัง!Z:Z)+SUMIF('วางแผนBC,CJ'!$C:$C,'รับ-จ่าย ประจำวัน'!$B124,'วางแผนBC,CJ'!Z:Z)+SUMIF(RD!$C:$C,'รับ-จ่าย ประจำวัน'!$B124,RD!Z:Z)+SUMIF('FG,ออนไล,คัดแยก'!$C:$C,'รับ-จ่าย ประจำวัน'!$B124,'FG,ออนไล,คัดแยก'!Z:Z)</f>
        <v>1</v>
      </c>
      <c r="BH124" s="16">
        <f>SUMIF(เตรียมส่วนผสม!$C:$C,'รับ-จ่าย ประจำวัน'!$B124,เตรียมส่วนผสม!AA:AA)+SUMIF(กวนไส้!$C:$C,'รับ-จ่าย ประจำวัน'!$B124,กวนไส้!AA:AA)+SUMIF(ผลิต1!$C:$C,'รับ-จ่าย ประจำวัน'!$B124,ผลิต1!AA:AA)+SUMIF(ผลิต2!$C:$C,'รับ-จ่าย ประจำวัน'!$B124,ผลิต2!AA:AA)+SUMIF(เส้นแต่งหน้าขนมเค้ก!$C:$C,'รับ-จ่าย ประจำวัน'!$B124,เส้นแต่งหน้าขนมเค้ก!AA:AA)+SUMIF(แพ็ค!$C:$C,'รับ-จ่าย ประจำวัน'!$B124,แพ็ค!AA:AA)+SUMIF(ธุรการ!$C:$C,'รับ-จ่าย ประจำวัน'!$B124,ธุรการ!AA:AA)+SUMIF(เส้นแต่งหน้าขนมปัง!$C:$C,'รับ-จ่าย ประจำวัน'!$B124,เส้นแต่งหน้าขนมปัง!AA:AA)+SUMIF('วางแผนBC,CJ'!$C:$C,'รับ-จ่าย ประจำวัน'!$B124,'วางแผนBC,CJ'!AA:AA)+SUMIF(RD!$C:$C,'รับ-จ่าย ประจำวัน'!$B124,RD!AA:AA)+SUMIF('FG,ออนไล,คัดแยก'!$C:$C,'รับ-จ่าย ประจำวัน'!$B124,'FG,ออนไล,คัดแยก'!AA:AA)</f>
        <v>0</v>
      </c>
      <c r="BI124" s="16">
        <f>SUMIF(เตรียมส่วนผสม!$C:$C,'รับ-จ่าย ประจำวัน'!$B124,เตรียมส่วนผสม!AB:AB)+SUMIF(กวนไส้!$C:$C,'รับ-จ่าย ประจำวัน'!$B124,กวนไส้!AB:AB)+SUMIF(ผลิต1!$C:$C,'รับ-จ่าย ประจำวัน'!$B124,ผลิต1!AB:AB)+SUMIF(ผลิต2!$C:$C,'รับ-จ่าย ประจำวัน'!$B124,ผลิต2!AB:AB)+SUMIF(เส้นแต่งหน้าขนมเค้ก!$C:$C,'รับ-จ่าย ประจำวัน'!$B124,เส้นแต่งหน้าขนมเค้ก!AB:AB)+SUMIF(แพ็ค!$C:$C,'รับ-จ่าย ประจำวัน'!$B124,แพ็ค!AB:AB)+SUMIF(ธุรการ!$C:$C,'รับ-จ่าย ประจำวัน'!$B124,ธุรการ!AB:AB)+SUMIF(เส้นแต่งหน้าขนมปัง!$C:$C,'รับ-จ่าย ประจำวัน'!$B124,เส้นแต่งหน้าขนมปัง!AB:AB)+SUMIF('วางแผนBC,CJ'!$C:$C,'รับ-จ่าย ประจำวัน'!$B124,'วางแผนBC,CJ'!AB:AB)+SUMIF(RD!$C:$C,'รับ-จ่าย ประจำวัน'!$B124,RD!AB:AB)+SUMIF('FG,ออนไล,คัดแยก'!$C:$C,'รับ-จ่าย ประจำวัน'!$B124,'FG,ออนไล,คัดแยก'!AB:AB)</f>
        <v>0</v>
      </c>
      <c r="BJ124" s="16">
        <f>SUMIF(เตรียมส่วนผสม!$C:$C,'รับ-จ่าย ประจำวัน'!$B124,เตรียมส่วนผสม!AC:AC)+SUMIF(กวนไส้!$C:$C,'รับ-จ่าย ประจำวัน'!$B124,กวนไส้!AC:AC)+SUMIF(ผลิต1!$C:$C,'รับ-จ่าย ประจำวัน'!$B124,ผลิต1!AC:AC)+SUMIF(ผลิต2!$C:$C,'รับ-จ่าย ประจำวัน'!$B124,ผลิต2!AC:AC)+SUMIF(เส้นแต่งหน้าขนมเค้ก!$C:$C,'รับ-จ่าย ประจำวัน'!$B124,เส้นแต่งหน้าขนมเค้ก!AC:AC)+SUMIF(แพ็ค!$C:$C,'รับ-จ่าย ประจำวัน'!$B124,แพ็ค!AC:AC)+SUMIF(ธุรการ!$C:$C,'รับ-จ่าย ประจำวัน'!$B124,ธุรการ!AC:AC)+SUMIF(เส้นแต่งหน้าขนมปัง!$C:$C,'รับ-จ่าย ประจำวัน'!$B124,เส้นแต่งหน้าขนมปัง!AC:AC)+SUMIF('วางแผนBC,CJ'!$C:$C,'รับ-จ่าย ประจำวัน'!$B124,'วางแผนBC,CJ'!AC:AC)+SUMIF(RD!$C:$C,'รับ-จ่าย ประจำวัน'!$B124,RD!AC:AC)+SUMIF('FG,ออนไล,คัดแยก'!$C:$C,'รับ-จ่าย ประจำวัน'!$B124,'FG,ออนไล,คัดแยก'!AC:AC)</f>
        <v>0</v>
      </c>
      <c r="BK124" s="16">
        <f>SUMIF(เตรียมส่วนผสม!$C:$C,'รับ-จ่าย ประจำวัน'!$B124,เตรียมส่วนผสม!AD:AD)+SUMIF(กวนไส้!$C:$C,'รับ-จ่าย ประจำวัน'!$B124,กวนไส้!AD:AD)+SUMIF(ผลิต1!$C:$C,'รับ-จ่าย ประจำวัน'!$B124,ผลิต1!AD:AD)+SUMIF(ผลิต2!$C:$C,'รับ-จ่าย ประจำวัน'!$B124,ผลิต2!AD:AD)+SUMIF(เส้นแต่งหน้าขนมเค้ก!$C:$C,'รับ-จ่าย ประจำวัน'!$B124,เส้นแต่งหน้าขนมเค้ก!AD:AD)+SUMIF(แพ็ค!$C:$C,'รับ-จ่าย ประจำวัน'!$B124,แพ็ค!AD:AD)+SUMIF(ธุรการ!$C:$C,'รับ-จ่าย ประจำวัน'!$B124,ธุรการ!AD:AD)+SUMIF(เส้นแต่งหน้าขนมปัง!$C:$C,'รับ-จ่าย ประจำวัน'!$B124,เส้นแต่งหน้าขนมปัง!AD:AD)+SUMIF('วางแผนBC,CJ'!$C:$C,'รับ-จ่าย ประจำวัน'!$B124,'วางแผนBC,CJ'!AD:AD)+SUMIF(RD!$C:$C,'รับ-จ่าย ประจำวัน'!$B124,RD!AD:AD)+SUMIF('FG,ออนไล,คัดแยก'!$C:$C,'รับ-จ่าย ประจำวัน'!$B124,'FG,ออนไล,คัดแยก'!AD:AD)</f>
        <v>0</v>
      </c>
      <c r="BL124" s="16">
        <f>SUMIF(เตรียมส่วนผสม!$C:$C,'รับ-จ่าย ประจำวัน'!$B124,เตรียมส่วนผสม!AE:AE)+SUMIF(กวนไส้!$C:$C,'รับ-จ่าย ประจำวัน'!$B124,กวนไส้!AE:AE)+SUMIF(ผลิต1!$C:$C,'รับ-จ่าย ประจำวัน'!$B124,ผลิต1!AE:AE)+SUMIF(ผลิต2!$C:$C,'รับ-จ่าย ประจำวัน'!$B124,ผลิต2!AE:AE)+SUMIF(เส้นแต่งหน้าขนมเค้ก!$C:$C,'รับ-จ่าย ประจำวัน'!$B124,เส้นแต่งหน้าขนมเค้ก!AE:AE)+SUMIF(แพ็ค!$C:$C,'รับ-จ่าย ประจำวัน'!$B124,แพ็ค!AE:AE)+SUMIF(ธุรการ!$C:$C,'รับ-จ่าย ประจำวัน'!$B124,ธุรการ!AE:AE)+SUMIF(เส้นแต่งหน้าขนมปัง!$C:$C,'รับ-จ่าย ประจำวัน'!$B124,เส้นแต่งหน้าขนมปัง!AE:AE)+SUMIF('วางแผนBC,CJ'!$C:$C,'รับ-จ่าย ประจำวัน'!$B124,'วางแผนBC,CJ'!AE:AE)+SUMIF(RD!$C:$C,'รับ-จ่าย ประจำวัน'!$B124,RD!AE:AE)+SUMIF('FG,ออนไล,คัดแยก'!$C:$C,'รับ-จ่าย ประจำวัน'!$B124,'FG,ออนไล,คัดแยก'!AE:AE)</f>
        <v>0</v>
      </c>
      <c r="BM124" s="16">
        <f>SUMIF(เตรียมส่วนผสม!$C:$C,'รับ-จ่าย ประจำวัน'!$B124,เตรียมส่วนผสม!AF:AF)+SUMIF(กวนไส้!$C:$C,'รับ-จ่าย ประจำวัน'!$B124,กวนไส้!AF:AF)+SUMIF(ผลิต1!$C:$C,'รับ-จ่าย ประจำวัน'!$B124,ผลิต1!AF:AF)+SUMIF(ผลิต2!$C:$C,'รับ-จ่าย ประจำวัน'!$B124,ผลิต2!AF:AF)+SUMIF(เส้นแต่งหน้าขนมเค้ก!$C:$C,'รับ-จ่าย ประจำวัน'!$B124,เส้นแต่งหน้าขนมเค้ก!AF:AF)+SUMIF(แพ็ค!$C:$C,'รับ-จ่าย ประจำวัน'!$B124,แพ็ค!AF:AF)+SUMIF(ธุรการ!$C:$C,'รับ-จ่าย ประจำวัน'!$B124,ธุรการ!AF:AF)+SUMIF(เส้นแต่งหน้าขนมปัง!$C:$C,'รับ-จ่าย ประจำวัน'!$B124,เส้นแต่งหน้าขนมปัง!AF:AF)+SUMIF('วางแผนBC,CJ'!$C:$C,'รับ-จ่าย ประจำวัน'!$B124,'วางแผนBC,CJ'!AF:AF)+SUMIF(RD!$C:$C,'รับ-จ่าย ประจำวัน'!$B124,RD!AF:AF)+SUMIF('FG,ออนไล,คัดแยก'!$C:$C,'รับ-จ่าย ประจำวัน'!$B124,'FG,ออนไล,คัดแยก'!AF:AF)</f>
        <v>0</v>
      </c>
      <c r="BN124" s="16">
        <f>SUMIF(เตรียมส่วนผสม!$C:$C,'รับ-จ่าย ประจำวัน'!$B124,เตรียมส่วนผสม!AG:AG)+SUMIF(กวนไส้!$C:$C,'รับ-จ่าย ประจำวัน'!$B124,กวนไส้!AG:AG)+SUMIF(ผลิต1!$C:$C,'รับ-จ่าย ประจำวัน'!$B124,ผลิต1!AG:AG)+SUMIF(ผลิต2!$C:$C,'รับ-จ่าย ประจำวัน'!$B124,ผลิต2!AG:AG)+SUMIF(เส้นแต่งหน้าขนมเค้ก!$C:$C,'รับ-จ่าย ประจำวัน'!$B124,เส้นแต่งหน้าขนมเค้ก!AG:AG)+SUMIF(แพ็ค!$C:$C,'รับ-จ่าย ประจำวัน'!$B124,แพ็ค!AG:AG)+SUMIF(ธุรการ!$C:$C,'รับ-จ่าย ประจำวัน'!$B124,ธุรการ!AG:AG)+SUMIF(เส้นแต่งหน้าขนมปัง!$C:$C,'รับ-จ่าย ประจำวัน'!$B124,เส้นแต่งหน้าขนมปัง!AG:AG)+SUMIF('วางแผนBC,CJ'!$C:$C,'รับ-จ่าย ประจำวัน'!$B124,'วางแผนBC,CJ'!AG:AG)+SUMIF(RD!$C:$C,'รับ-จ่าย ประจำวัน'!$B124,RD!AG:AG)+SUMIF('FG,ออนไล,คัดแยก'!$C:$C,'รับ-จ่าย ประจำวัน'!$B124,'FG,ออนไล,คัดแยก'!AG:AG)</f>
        <v>0</v>
      </c>
      <c r="BO124" s="16">
        <f>SUMIF(เตรียมส่วนผสม!$C:$C,'รับ-จ่าย ประจำวัน'!$B124,เตรียมส่วนผสม!AH:AH)+SUMIF(กวนไส้!$C:$C,'รับ-จ่าย ประจำวัน'!$B124,กวนไส้!AH:AH)+SUMIF(ผลิต1!$C:$C,'รับ-จ่าย ประจำวัน'!$B124,ผลิต1!AH:AH)+SUMIF(ผลิต2!$C:$C,'รับ-จ่าย ประจำวัน'!$B124,ผลิต2!AH:AH)+SUMIF(เส้นแต่งหน้าขนมเค้ก!$C:$C,'รับ-จ่าย ประจำวัน'!$B124,เส้นแต่งหน้าขนมเค้ก!AH:AH)+SUMIF(แพ็ค!$C:$C,'รับ-จ่าย ประจำวัน'!$B124,แพ็ค!AH:AH)+SUMIF(ธุรการ!$C:$C,'รับ-จ่าย ประจำวัน'!$B124,ธุรการ!AH:AH)+SUMIF(เส้นแต่งหน้าขนมปัง!$C:$C,'รับ-จ่าย ประจำวัน'!$B124,เส้นแต่งหน้าขนมปัง!AH:AH)+SUMIF('วางแผนBC,CJ'!$C:$C,'รับ-จ่าย ประจำวัน'!$B124,'วางแผนBC,CJ'!AH:AH)+SUMIF(RD!$C:$C,'รับ-จ่าย ประจำวัน'!$B124,RD!AH:AH)+SUMIF('FG,ออนไล,คัดแยก'!$C:$C,'รับ-จ่าย ประจำวัน'!$B124,'FG,ออนไล,คัดแยก'!AH:AH)</f>
        <v>0</v>
      </c>
      <c r="BP124" s="16">
        <f>SUMIF(เตรียมส่วนผสม!$C:$C,'รับ-จ่าย ประจำวัน'!$B124,เตรียมส่วนผสม!AI:AI)+SUMIF(กวนไส้!$C:$C,'รับ-จ่าย ประจำวัน'!$B124,กวนไส้!AI:AI)+SUMIF(ผลิต1!$C:$C,'รับ-จ่าย ประจำวัน'!$B124,ผลิต1!AI:AI)+SUMIF(ผลิต2!$C:$C,'รับ-จ่าย ประจำวัน'!$B124,ผลิต2!AI:AI)+SUMIF(เส้นแต่งหน้าขนมเค้ก!$C:$C,'รับ-จ่าย ประจำวัน'!$B124,เส้นแต่งหน้าขนมเค้ก!AI:AI)+SUMIF(แพ็ค!$C:$C,'รับ-จ่าย ประจำวัน'!$B124,แพ็ค!AI:AI)+SUMIF(ธุรการ!$C:$C,'รับ-จ่าย ประจำวัน'!$B124,ธุรการ!AI:AI)+SUMIF(เส้นแต่งหน้าขนมปัง!$C:$C,'รับ-จ่าย ประจำวัน'!$B124,เส้นแต่งหน้าขนมปัง!AI:AI)+SUMIF('วางแผนBC,CJ'!$C:$C,'รับ-จ่าย ประจำวัน'!$B124,'วางแผนBC,CJ'!AI:AI)+SUMIF(RD!$C:$C,'รับ-จ่าย ประจำวัน'!$B124,RD!AI:AI)+SUMIF('FG,ออนไล,คัดแยก'!$C:$C,'รับ-จ่าย ประจำวัน'!$B124,'FG,ออนไล,คัดแยก'!AI:AI)</f>
        <v>0</v>
      </c>
      <c r="BQ124" s="16">
        <f>SUMIF(เตรียมส่วนผสม!$C:$C,'รับ-จ่าย ประจำวัน'!$B124,เตรียมส่วนผสม!AJ:AJ)+SUMIF(กวนไส้!$C:$C,'รับ-จ่าย ประจำวัน'!$B124,กวนไส้!AJ:AJ)+SUMIF(ผลิต1!$C:$C,'รับ-จ่าย ประจำวัน'!$B124,ผลิต1!AJ:AJ)+SUMIF(ผลิต2!$C:$C,'รับ-จ่าย ประจำวัน'!$B124,ผลิต2!AJ:AJ)+SUMIF(เส้นแต่งหน้าขนมเค้ก!$C:$C,'รับ-จ่าย ประจำวัน'!$B124,เส้นแต่งหน้าขนมเค้ก!AJ:AJ)+SUMIF(แพ็ค!$C:$C,'รับ-จ่าย ประจำวัน'!$B124,แพ็ค!AJ:AJ)+SUMIF(ธุรการ!$C:$C,'รับ-จ่าย ประจำวัน'!$B124,ธุรการ!AJ:AJ)+SUMIF(เส้นแต่งหน้าขนมปัง!$C:$C,'รับ-จ่าย ประจำวัน'!$B124,เส้นแต่งหน้าขนมปัง!AJ:AJ)+SUMIF('วางแผนBC,CJ'!$C:$C,'รับ-จ่าย ประจำวัน'!$B124,'วางแผนBC,CJ'!AJ:AJ)+SUMIF(RD!$C:$C,'รับ-จ่าย ประจำวัน'!$B124,RD!AJ:AJ)+SUMIF('FG,ออนไล,คัดแยก'!$C:$C,'รับ-จ่าย ประจำวัน'!$B124,'FG,ออนไล,คัดแยก'!AJ:AJ)</f>
        <v>0</v>
      </c>
      <c r="BR124" s="16">
        <f>SUMIF(เตรียมส่วนผสม!$C:$C,'รับ-จ่าย ประจำวัน'!$B124,เตรียมส่วนผสม!AK:AK)+SUMIF(กวนไส้!$C:$C,'รับ-จ่าย ประจำวัน'!$B124,กวนไส้!AK:AK)+SUMIF(ผลิต1!$C:$C,'รับ-จ่าย ประจำวัน'!$B124,ผลิต1!AK:AK)+SUMIF(ผลิต2!$C:$C,'รับ-จ่าย ประจำวัน'!$B124,ผลิต2!AK:AK)+SUMIF(เส้นแต่งหน้าขนมเค้ก!$C:$C,'รับ-จ่าย ประจำวัน'!$B124,เส้นแต่งหน้าขนมเค้ก!AK:AK)+SUMIF(แพ็ค!$C:$C,'รับ-จ่าย ประจำวัน'!$B124,แพ็ค!AK:AK)+SUMIF(ธุรการ!$C:$C,'รับ-จ่าย ประจำวัน'!$B124,ธุรการ!AK:AK)+SUMIF(เส้นแต่งหน้าขนมปัง!$C:$C,'รับ-จ่าย ประจำวัน'!$B124,เส้นแต่งหน้าขนมปัง!AK:AK)+SUMIF('วางแผนBC,CJ'!$C:$C,'รับ-จ่าย ประจำวัน'!$B124,'วางแผนBC,CJ'!AK:AK)+SUMIF(RD!$C:$C,'รับ-จ่าย ประจำวัน'!$B124,RD!AK:AK)+SUMIF('FG,ออนไล,คัดแยก'!$C:$C,'รับ-จ่าย ประจำวัน'!$B124,'FG,ออนไล,คัดแยก'!AK:AK)</f>
        <v>0</v>
      </c>
      <c r="BS124" s="16">
        <f>SUMIF(เตรียมส่วนผสม!$C:$C,'รับ-จ่าย ประจำวัน'!$B124,เตรียมส่วนผสม!AL:AL)+SUMIF(กวนไส้!$C:$C,'รับ-จ่าย ประจำวัน'!$B124,กวนไส้!AL:AL)+SUMIF(ผลิต1!$C:$C,'รับ-จ่าย ประจำวัน'!$B124,ผลิต1!AL:AL)+SUMIF(ผลิต2!$C:$C,'รับ-จ่าย ประจำวัน'!$B124,ผลิต2!AL:AL)+SUMIF(เส้นแต่งหน้าขนมเค้ก!$C:$C,'รับ-จ่าย ประจำวัน'!$B124,เส้นแต่งหน้าขนมเค้ก!AL:AL)+SUMIF(แพ็ค!$C:$C,'รับ-จ่าย ประจำวัน'!$B124,แพ็ค!AL:AL)+SUMIF(ธุรการ!$C:$C,'รับ-จ่าย ประจำวัน'!$B124,ธุรการ!AL:AL)+SUMIF(เส้นแต่งหน้าขนมปัง!$C:$C,'รับ-จ่าย ประจำวัน'!$B124,เส้นแต่งหน้าขนมปัง!AL:AL)+SUMIF('วางแผนBC,CJ'!$C:$C,'รับ-จ่าย ประจำวัน'!$B124,'วางแผนBC,CJ'!AL:AL)+SUMIF(RD!$C:$C,'รับ-จ่าย ประจำวัน'!$B124,RD!AL:AL)+SUMIF('FG,ออนไล,คัดแยก'!$C:$C,'รับ-จ่าย ประจำวัน'!$B124,'FG,ออนไล,คัดแยก'!AL:AL)</f>
        <v>0</v>
      </c>
      <c r="BT124" s="18">
        <f t="shared" si="20"/>
        <v>4</v>
      </c>
      <c r="BU124" s="116"/>
      <c r="BV124" s="146">
        <f t="shared" si="21"/>
        <v>106</v>
      </c>
      <c r="BW124" s="183">
        <v>30</v>
      </c>
      <c r="BX124" s="172">
        <f t="shared" ref="BX124:BX125" si="33">BT124/30</f>
        <v>0.13333333333333333</v>
      </c>
      <c r="BY124" s="188">
        <f t="shared" si="22"/>
        <v>795</v>
      </c>
      <c r="BZ124" s="180">
        <f t="shared" ca="1" si="23"/>
        <v>46998</v>
      </c>
      <c r="CA124" s="93"/>
      <c r="CB124" s="93"/>
      <c r="CC124" s="93"/>
      <c r="CD124" s="93"/>
      <c r="CE124" s="93"/>
      <c r="CF124" s="93"/>
      <c r="CG124" s="93"/>
      <c r="CH124" s="93"/>
      <c r="CI124" s="93"/>
      <c r="CJ124" s="94"/>
      <c r="CK124" s="9">
        <f t="shared" si="24"/>
        <v>106</v>
      </c>
    </row>
    <row r="125" spans="1:89" x14ac:dyDescent="0.5">
      <c r="A125" s="149"/>
      <c r="B125" s="34" t="s">
        <v>1633</v>
      </c>
      <c r="C125" s="33" t="s">
        <v>1635</v>
      </c>
      <c r="D125" s="135" t="s">
        <v>1010</v>
      </c>
      <c r="E125" s="25"/>
      <c r="F125" s="132"/>
      <c r="G125" s="25"/>
      <c r="H125" s="12">
        <v>19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11"/>
      <c r="AF125" s="11"/>
      <c r="AG125" s="11"/>
      <c r="AH125" s="11"/>
      <c r="AI125" s="25"/>
      <c r="AJ125" s="25"/>
      <c r="AK125" s="25"/>
      <c r="AL125" s="25"/>
      <c r="AM125" s="25"/>
      <c r="AN125" s="15">
        <f t="shared" si="19"/>
        <v>0</v>
      </c>
      <c r="AO125" s="16">
        <f>SUMIF(เตรียมส่วนผสม!$C:$C,'รับ-จ่าย ประจำวัน'!$B125,เตรียมส่วนผสม!H:H)+SUMIF(กวนไส้!$C:$C,'รับ-จ่าย ประจำวัน'!$B125,กวนไส้!H:H)+SUMIF(ผลิต1!$C:$C,'รับ-จ่าย ประจำวัน'!$B125,ผลิต1!H:H)+SUMIF(ผลิต2!$C:$C,'รับ-จ่าย ประจำวัน'!$B125,ผลิต2!H:H)+SUMIF(เส้นแต่งหน้าขนมเค้ก!$C:$C,'รับ-จ่าย ประจำวัน'!$B125,เส้นแต่งหน้าขนมเค้ก!H:H)+SUMIF(แพ็ค!$C:$C,'รับ-จ่าย ประจำวัน'!$B125,แพ็ค!H:H)+SUMIF(ธุรการ!$C:$C,'รับ-จ่าย ประจำวัน'!$B125,ธุรการ!H:H)+SUMIF(เส้นแต่งหน้าขนมปัง!$C:$C,'รับ-จ่าย ประจำวัน'!$B125,เส้นแต่งหน้าขนมปัง!H:H)+SUMIF('วางแผนBC,CJ'!$C:$C,'รับ-จ่าย ประจำวัน'!$B125,'วางแผนBC,CJ'!H:H)+SUMIF(RD!$C:$C,'รับ-จ่าย ประจำวัน'!$B125,RD!H:H)+SUMIF('FG,ออนไล,คัดแยก'!$C:$C,'รับ-จ่าย ประจำวัน'!$B125,'FG,ออนไล,คัดแยก'!H:H)</f>
        <v>0</v>
      </c>
      <c r="AP125" s="16">
        <f>SUMIF(เตรียมส่วนผสม!$C:$C,'รับ-จ่าย ประจำวัน'!$B125,เตรียมส่วนผสม!I:I)+SUMIF(กวนไส้!$C:$C,'รับ-จ่าย ประจำวัน'!$B125,กวนไส้!I:I)+SUMIF(ผลิต1!$C:$C,'รับ-จ่าย ประจำวัน'!$B125,ผลิต1!I:I)+SUMIF(ผลิต2!$C:$C,'รับ-จ่าย ประจำวัน'!$B125,ผลิต2!I:I)+SUMIF(เส้นแต่งหน้าขนมเค้ก!$C:$C,'รับ-จ่าย ประจำวัน'!$B125,เส้นแต่งหน้าขนมเค้ก!I:I)+SUMIF(แพ็ค!$C:$C,'รับ-จ่าย ประจำวัน'!$B125,แพ็ค!I:I)+SUMIF(ธุรการ!$C:$C,'รับ-จ่าย ประจำวัน'!$B125,ธุรการ!I:I)+SUMIF(เส้นแต่งหน้าขนมปัง!$C:$C,'รับ-จ่าย ประจำวัน'!$B125,เส้นแต่งหน้าขนมปัง!I:I)+SUMIF('วางแผนBC,CJ'!$C:$C,'รับ-จ่าย ประจำวัน'!$B125,'วางแผนBC,CJ'!I:I)+SUMIF(RD!$C:$C,'รับ-จ่าย ประจำวัน'!$B125,RD!I:I)+SUMIF('FG,ออนไล,คัดแยก'!$C:$C,'รับ-จ่าย ประจำวัน'!$B125,'FG,ออนไล,คัดแยก'!I:I)</f>
        <v>0</v>
      </c>
      <c r="AQ125" s="16">
        <f>SUMIF(เตรียมส่วนผสม!$C:$C,'รับ-จ่าย ประจำวัน'!$B125,เตรียมส่วนผสม!J:J)+SUMIF(กวนไส้!$C:$C,'รับ-จ่าย ประจำวัน'!$B125,กวนไส้!J:J)+SUMIF(ผลิต1!$C:$C,'รับ-จ่าย ประจำวัน'!$B125,ผลิต1!J:J)+SUMIF(ผลิต2!$C:$C,'รับ-จ่าย ประจำวัน'!$B125,ผลิต2!J:J)+SUMIF(เส้นแต่งหน้าขนมเค้ก!$C:$C,'รับ-จ่าย ประจำวัน'!$B125,เส้นแต่งหน้าขนมเค้ก!J:J)+SUMIF(แพ็ค!$C:$C,'รับ-จ่าย ประจำวัน'!$B125,แพ็ค!J:J)+SUMIF(ธุรการ!$C:$C,'รับ-จ่าย ประจำวัน'!$B125,ธุรการ!J:J)+SUMIF(เส้นแต่งหน้าขนมปัง!$C:$C,'รับ-จ่าย ประจำวัน'!$B125,เส้นแต่งหน้าขนมปัง!J:J)+SUMIF('วางแผนBC,CJ'!$C:$C,'รับ-จ่าย ประจำวัน'!$B125,'วางแผนBC,CJ'!J:J)+SUMIF(RD!$C:$C,'รับ-จ่าย ประจำวัน'!$B125,RD!J:J)+SUMIF('FG,ออนไล,คัดแยก'!$C:$C,'รับ-จ่าย ประจำวัน'!$B125,'FG,ออนไล,คัดแยก'!J:J)</f>
        <v>0</v>
      </c>
      <c r="AR125" s="16">
        <f>SUMIF(เตรียมส่วนผสม!$C:$C,'รับ-จ่าย ประจำวัน'!$B125,เตรียมส่วนผสม!K:K)+SUMIF(กวนไส้!$C:$C,'รับ-จ่าย ประจำวัน'!$B125,กวนไส้!K:K)+SUMIF(ผลิต1!$C:$C,'รับ-จ่าย ประจำวัน'!$B125,ผลิต1!K:K)+SUMIF(ผลิต2!$C:$C,'รับ-จ่าย ประจำวัน'!$B125,ผลิต2!K:K)+SUMIF(เส้นแต่งหน้าขนมเค้ก!$C:$C,'รับ-จ่าย ประจำวัน'!$B125,เส้นแต่งหน้าขนมเค้ก!K:K)+SUMIF(แพ็ค!$C:$C,'รับ-จ่าย ประจำวัน'!$B125,แพ็ค!K:K)+SUMIF(ธุรการ!$C:$C,'รับ-จ่าย ประจำวัน'!$B125,ธุรการ!K:K)+SUMIF(เส้นแต่งหน้าขนมปัง!$C:$C,'รับ-จ่าย ประจำวัน'!$B125,เส้นแต่งหน้าขนมปัง!K:K)+SUMIF('วางแผนBC,CJ'!$C:$C,'รับ-จ่าย ประจำวัน'!$B125,'วางแผนBC,CJ'!K:K)+SUMIF(RD!$C:$C,'รับ-จ่าย ประจำวัน'!$B125,RD!K:K)+SUMIF('FG,ออนไล,คัดแยก'!$C:$C,'รับ-จ่าย ประจำวัน'!$B125,'FG,ออนไล,คัดแยก'!K:K)</f>
        <v>0</v>
      </c>
      <c r="AS125" s="16">
        <f>SUMIF(เตรียมส่วนผสม!$C:$C,'รับ-จ่าย ประจำวัน'!$B125,เตรียมส่วนผสม!L:L)+SUMIF(กวนไส้!$C:$C,'รับ-จ่าย ประจำวัน'!$B125,กวนไส้!L:L)+SUMIF(ผลิต1!$C:$C,'รับ-จ่าย ประจำวัน'!$B125,ผลิต1!L:L)+SUMIF(ผลิต2!$C:$C,'รับ-จ่าย ประจำวัน'!$B125,ผลิต2!L:L)+SUMIF(เส้นแต่งหน้าขนมเค้ก!$C:$C,'รับ-จ่าย ประจำวัน'!$B125,เส้นแต่งหน้าขนมเค้ก!L:L)+SUMIF(แพ็ค!$C:$C,'รับ-จ่าย ประจำวัน'!$B125,แพ็ค!L:L)+SUMIF(ธุรการ!$C:$C,'รับ-จ่าย ประจำวัน'!$B125,ธุรการ!L:L)+SUMIF(เส้นแต่งหน้าขนมปัง!$C:$C,'รับ-จ่าย ประจำวัน'!$B125,เส้นแต่งหน้าขนมปัง!L:L)+SUMIF('วางแผนBC,CJ'!$C:$C,'รับ-จ่าย ประจำวัน'!$B125,'วางแผนBC,CJ'!L:L)+SUMIF(RD!$C:$C,'รับ-จ่าย ประจำวัน'!$B125,RD!L:L)+SUMIF('FG,ออนไล,คัดแยก'!$C:$C,'รับ-จ่าย ประจำวัน'!$B125,'FG,ออนไล,คัดแยก'!L:L)</f>
        <v>1</v>
      </c>
      <c r="AT125" s="16">
        <f>SUMIF(เตรียมส่วนผสม!$C:$C,'รับ-จ่าย ประจำวัน'!$B125,เตรียมส่วนผสม!M:M)+SUMIF(กวนไส้!$C:$C,'รับ-จ่าย ประจำวัน'!$B125,กวนไส้!M:M)+SUMIF(ผลิต1!$C:$C,'รับ-จ่าย ประจำวัน'!$B125,ผลิต1!M:M)+SUMIF(ผลิต2!$C:$C,'รับ-จ่าย ประจำวัน'!$B125,ผลิต2!M:M)+SUMIF(เส้นแต่งหน้าขนมเค้ก!$C:$C,'รับ-จ่าย ประจำวัน'!$B125,เส้นแต่งหน้าขนมเค้ก!M:M)+SUMIF(แพ็ค!$C:$C,'รับ-จ่าย ประจำวัน'!$B125,แพ็ค!M:M)+SUMIF(ธุรการ!$C:$C,'รับ-จ่าย ประจำวัน'!$B125,ธุรการ!M:M)+SUMIF(เส้นแต่งหน้าขนมปัง!$C:$C,'รับ-จ่าย ประจำวัน'!$B125,เส้นแต่งหน้าขนมปัง!M:M)+SUMIF('วางแผนBC,CJ'!$C:$C,'รับ-จ่าย ประจำวัน'!$B125,'วางแผนBC,CJ'!M:M)+SUMIF(RD!$C:$C,'รับ-จ่าย ประจำวัน'!$B125,RD!M:M)+SUMIF('FG,ออนไล,คัดแยก'!$C:$C,'รับ-จ่าย ประจำวัน'!$B125,'FG,ออนไล,คัดแยก'!M:M)</f>
        <v>0</v>
      </c>
      <c r="AU125" s="16">
        <f>SUMIF(เตรียมส่วนผสม!$C:$C,'รับ-จ่าย ประจำวัน'!$B125,เตรียมส่วนผสม!N:N)+SUMIF(กวนไส้!$C:$C,'รับ-จ่าย ประจำวัน'!$B125,กวนไส้!N:N)+SUMIF(ผลิต1!$C:$C,'รับ-จ่าย ประจำวัน'!$B125,ผลิต1!N:N)+SUMIF(ผลิต2!$C:$C,'รับ-จ่าย ประจำวัน'!$B125,ผลิต2!N:N)+SUMIF(เส้นแต่งหน้าขนมเค้ก!$C:$C,'รับ-จ่าย ประจำวัน'!$B125,เส้นแต่งหน้าขนมเค้ก!N:N)+SUMIF(แพ็ค!$C:$C,'รับ-จ่าย ประจำวัน'!$B125,แพ็ค!N:N)+SUMIF(ธุรการ!$C:$C,'รับ-จ่าย ประจำวัน'!$B125,ธุรการ!N:N)+SUMIF(เส้นแต่งหน้าขนมปัง!$C:$C,'รับ-จ่าย ประจำวัน'!$B125,เส้นแต่งหน้าขนมปัง!N:N)+SUMIF('วางแผนBC,CJ'!$C:$C,'รับ-จ่าย ประจำวัน'!$B125,'วางแผนBC,CJ'!N:N)+SUMIF(RD!$C:$C,'รับ-จ่าย ประจำวัน'!$B125,RD!N:N)+SUMIF('FG,ออนไล,คัดแยก'!$C:$C,'รับ-จ่าย ประจำวัน'!$B125,'FG,ออนไล,คัดแยก'!N:N)</f>
        <v>0</v>
      </c>
      <c r="AV125" s="16">
        <f>SUMIF(เตรียมส่วนผสม!$C:$C,'รับ-จ่าย ประจำวัน'!$B125,เตรียมส่วนผสม!O:O)+SUMIF(กวนไส้!$C:$C,'รับ-จ่าย ประจำวัน'!$B125,กวนไส้!O:O)+SUMIF(ผลิต1!$C:$C,'รับ-จ่าย ประจำวัน'!$B125,ผลิต1!O:O)+SUMIF(ผลิต2!$C:$C,'รับ-จ่าย ประจำวัน'!$B125,ผลิต2!O:O)+SUMIF(เส้นแต่งหน้าขนมเค้ก!$C:$C,'รับ-จ่าย ประจำวัน'!$B125,เส้นแต่งหน้าขนมเค้ก!O:O)+SUMIF(แพ็ค!$C:$C,'รับ-จ่าย ประจำวัน'!$B125,แพ็ค!O:O)+SUMIF(ธุรการ!$C:$C,'รับ-จ่าย ประจำวัน'!$B125,ธุรการ!O:O)+SUMIF(เส้นแต่งหน้าขนมปัง!$C:$C,'รับ-จ่าย ประจำวัน'!$B125,เส้นแต่งหน้าขนมปัง!O:O)+SUMIF('วางแผนBC,CJ'!$C:$C,'รับ-จ่าย ประจำวัน'!$B125,'วางแผนBC,CJ'!O:O)+SUMIF(RD!$C:$C,'รับ-จ่าย ประจำวัน'!$B125,RD!O:O)+SUMIF('FG,ออนไล,คัดแยก'!$C:$C,'รับ-จ่าย ประจำวัน'!$B125,'FG,ออนไล,คัดแยก'!O:O)</f>
        <v>1</v>
      </c>
      <c r="AW125" s="16">
        <f>SUMIF(เตรียมส่วนผสม!$C:$C,'รับ-จ่าย ประจำวัน'!$B125,เตรียมส่วนผสม!P:P)+SUMIF(กวนไส้!$C:$C,'รับ-จ่าย ประจำวัน'!$B125,กวนไส้!P:P)+SUMIF(ผลิต1!$C:$C,'รับ-จ่าย ประจำวัน'!$B125,ผลิต1!P:P)+SUMIF(ผลิต2!$C:$C,'รับ-จ่าย ประจำวัน'!$B125,ผลิต2!P:P)+SUMIF(เส้นแต่งหน้าขนมเค้ก!$C:$C,'รับ-จ่าย ประจำวัน'!$B125,เส้นแต่งหน้าขนมเค้ก!P:P)+SUMIF(แพ็ค!$C:$C,'รับ-จ่าย ประจำวัน'!$B125,แพ็ค!P:P)+SUMIF(ธุรการ!$C:$C,'รับ-จ่าย ประจำวัน'!$B125,ธุรการ!P:P)+SUMIF(เส้นแต่งหน้าขนมปัง!$C:$C,'รับ-จ่าย ประจำวัน'!$B125,เส้นแต่งหน้าขนมปัง!P:P)+SUMIF('วางแผนBC,CJ'!$C:$C,'รับ-จ่าย ประจำวัน'!$B125,'วางแผนBC,CJ'!P:P)+SUMIF(RD!$C:$C,'รับ-จ่าย ประจำวัน'!$B125,RD!P:P)+SUMIF('FG,ออนไล,คัดแยก'!$C:$C,'รับ-จ่าย ประจำวัน'!$B125,'FG,ออนไล,คัดแยก'!P:P)</f>
        <v>0</v>
      </c>
      <c r="AX125" s="16">
        <f>SUMIF(เตรียมส่วนผสม!$C:$C,'รับ-จ่าย ประจำวัน'!$B125,เตรียมส่วนผสม!Q:Q)+SUMIF(กวนไส้!$C:$C,'รับ-จ่าย ประจำวัน'!$B125,กวนไส้!Q:Q)+SUMIF(ผลิต1!$C:$C,'รับ-จ่าย ประจำวัน'!$B125,ผลิต1!Q:Q)+SUMIF(ผลิต2!$C:$C,'รับ-จ่าย ประจำวัน'!$B125,ผลิต2!Q:Q)+SUMIF(เส้นแต่งหน้าขนมเค้ก!$C:$C,'รับ-จ่าย ประจำวัน'!$B125,เส้นแต่งหน้าขนมเค้ก!Q:Q)+SUMIF(แพ็ค!$C:$C,'รับ-จ่าย ประจำวัน'!$B125,แพ็ค!Q:Q)+SUMIF(ธุรการ!$C:$C,'รับ-จ่าย ประจำวัน'!$B125,ธุรการ!Q:Q)+SUMIF(เส้นแต่งหน้าขนมปัง!$C:$C,'รับ-จ่าย ประจำวัน'!$B125,เส้นแต่งหน้าขนมปัง!Q:Q)+SUMIF('วางแผนBC,CJ'!$C:$C,'รับ-จ่าย ประจำวัน'!$B125,'วางแผนBC,CJ'!Q:Q)+SUMIF(RD!$C:$C,'รับ-จ่าย ประจำวัน'!$B125,RD!Q:Q)+SUMIF('FG,ออนไล,คัดแยก'!$C:$C,'รับ-จ่าย ประจำวัน'!$B125,'FG,ออนไล,คัดแยก'!Q:Q)</f>
        <v>0</v>
      </c>
      <c r="AY125" s="16">
        <f>SUMIF(เตรียมส่วนผสม!$C:$C,'รับ-จ่าย ประจำวัน'!$B125,เตรียมส่วนผสม!R:R)+SUMIF(กวนไส้!$C:$C,'รับ-จ่าย ประจำวัน'!$B125,กวนไส้!R:R)+SUMIF(ผลิต1!$C:$C,'รับ-จ่าย ประจำวัน'!$B125,ผลิต1!R:R)+SUMIF(ผลิต2!$C:$C,'รับ-จ่าย ประจำวัน'!$B125,ผลิต2!R:R)+SUMIF(เส้นแต่งหน้าขนมเค้ก!$C:$C,'รับ-จ่าย ประจำวัน'!$B125,เส้นแต่งหน้าขนมเค้ก!R:R)+SUMIF(แพ็ค!$C:$C,'รับ-จ่าย ประจำวัน'!$B125,แพ็ค!R:R)+SUMIF(ธุรการ!$C:$C,'รับ-จ่าย ประจำวัน'!$B125,ธุรการ!R:R)+SUMIF(เส้นแต่งหน้าขนมปัง!$C:$C,'รับ-จ่าย ประจำวัน'!$B125,เส้นแต่งหน้าขนมปัง!R:R)+SUMIF('วางแผนBC,CJ'!$C:$C,'รับ-จ่าย ประจำวัน'!$B125,'วางแผนBC,CJ'!R:R)+SUMIF(RD!$C:$C,'รับ-จ่าย ประจำวัน'!$B125,RD!R:R)+SUMIF('FG,ออนไล,คัดแยก'!$C:$C,'รับ-จ่าย ประจำวัน'!$B125,'FG,ออนไล,คัดแยก'!R:R)</f>
        <v>0</v>
      </c>
      <c r="AZ125" s="16">
        <f>SUMIF(เตรียมส่วนผสม!$C:$C,'รับ-จ่าย ประจำวัน'!$B125,เตรียมส่วนผสม!S:S)+SUMIF(กวนไส้!$C:$C,'รับ-จ่าย ประจำวัน'!$B125,กวนไส้!S:S)+SUMIF(ผลิต1!$C:$C,'รับ-จ่าย ประจำวัน'!$B125,ผลิต1!S:S)+SUMIF(ผลิต2!$C:$C,'รับ-จ่าย ประจำวัน'!$B125,ผลิต2!S:S)+SUMIF(เส้นแต่งหน้าขนมเค้ก!$C:$C,'รับ-จ่าย ประจำวัน'!$B125,เส้นแต่งหน้าขนมเค้ก!S:S)+SUMIF(แพ็ค!$C:$C,'รับ-จ่าย ประจำวัน'!$B125,แพ็ค!S:S)+SUMIF(ธุรการ!$C:$C,'รับ-จ่าย ประจำวัน'!$B125,ธุรการ!S:S)+SUMIF(เส้นแต่งหน้าขนมปัง!$C:$C,'รับ-จ่าย ประจำวัน'!$B125,เส้นแต่งหน้าขนมปัง!S:S)+SUMIF('วางแผนBC,CJ'!$C:$C,'รับ-จ่าย ประจำวัน'!$B125,'วางแผนBC,CJ'!S:S)+SUMIF(RD!$C:$C,'รับ-จ่าย ประจำวัน'!$B125,RD!S:S)+SUMIF('FG,ออนไล,คัดแยก'!$C:$C,'รับ-จ่าย ประจำวัน'!$B125,'FG,ออนไล,คัดแยก'!S:S)</f>
        <v>0</v>
      </c>
      <c r="BA125" s="16">
        <f>SUMIF(เตรียมส่วนผสม!$C:$C,'รับ-จ่าย ประจำวัน'!$B125,เตรียมส่วนผสม!T:T)+SUMIF(กวนไส้!$C:$C,'รับ-จ่าย ประจำวัน'!$B125,กวนไส้!T:T)+SUMIF(ผลิต1!$C:$C,'รับ-จ่าย ประจำวัน'!$B125,ผลิต1!T:T)+SUMIF(ผลิต2!$C:$C,'รับ-จ่าย ประจำวัน'!$B125,ผลิต2!T:T)+SUMIF(เส้นแต่งหน้าขนมเค้ก!$C:$C,'รับ-จ่าย ประจำวัน'!$B125,เส้นแต่งหน้าขนมเค้ก!T:T)+SUMIF(แพ็ค!$C:$C,'รับ-จ่าย ประจำวัน'!$B125,แพ็ค!T:T)+SUMIF(ธุรการ!$C:$C,'รับ-จ่าย ประจำวัน'!$B125,ธุรการ!T:T)+SUMIF(เส้นแต่งหน้าขนมปัง!$C:$C,'รับ-จ่าย ประจำวัน'!$B125,เส้นแต่งหน้าขนมปัง!T:T)+SUMIF('วางแผนBC,CJ'!$C:$C,'รับ-จ่าย ประจำวัน'!$B125,'วางแผนBC,CJ'!T:T)+SUMIF(RD!$C:$C,'รับ-จ่าย ประจำวัน'!$B125,RD!T:T)+SUMIF('FG,ออนไล,คัดแยก'!$C:$C,'รับ-จ่าย ประจำวัน'!$B125,'FG,ออนไล,คัดแยก'!T:T)</f>
        <v>0</v>
      </c>
      <c r="BB125" s="16">
        <f>SUMIF(เตรียมส่วนผสม!$C:$C,'รับ-จ่าย ประจำวัน'!$B125,เตรียมส่วนผสม!U:U)+SUMIF(กวนไส้!$C:$C,'รับ-จ่าย ประจำวัน'!$B125,กวนไส้!U:U)+SUMIF(ผลิต1!$C:$C,'รับ-จ่าย ประจำวัน'!$B125,ผลิต1!U:U)+SUMIF(ผลิต2!$C:$C,'รับ-จ่าย ประจำวัน'!$B125,ผลิต2!U:U)+SUMIF(เส้นแต่งหน้าขนมเค้ก!$C:$C,'รับ-จ่าย ประจำวัน'!$B125,เส้นแต่งหน้าขนมเค้ก!U:U)+SUMIF(แพ็ค!$C:$C,'รับ-จ่าย ประจำวัน'!$B125,แพ็ค!U:U)+SUMIF(ธุรการ!$C:$C,'รับ-จ่าย ประจำวัน'!$B125,ธุรการ!U:U)+SUMIF(เส้นแต่งหน้าขนมปัง!$C:$C,'รับ-จ่าย ประจำวัน'!$B125,เส้นแต่งหน้าขนมปัง!U:U)+SUMIF('วางแผนBC,CJ'!$C:$C,'รับ-จ่าย ประจำวัน'!$B125,'วางแผนBC,CJ'!U:U)+SUMIF(RD!$C:$C,'รับ-จ่าย ประจำวัน'!$B125,RD!U:U)+SUMIF('FG,ออนไล,คัดแยก'!$C:$C,'รับ-จ่าย ประจำวัน'!$B125,'FG,ออนไล,คัดแยก'!U:U)</f>
        <v>0</v>
      </c>
      <c r="BC125" s="16">
        <f>SUMIF(เตรียมส่วนผสม!$C:$C,'รับ-จ่าย ประจำวัน'!$B125,เตรียมส่วนผสม!V:V)+SUMIF(กวนไส้!$C:$C,'รับ-จ่าย ประจำวัน'!$B125,กวนไส้!V:V)+SUMIF(ผลิต1!$C:$C,'รับ-จ่าย ประจำวัน'!$B125,ผลิต1!V:V)+SUMIF(ผลิต2!$C:$C,'รับ-จ่าย ประจำวัน'!$B125,ผลิต2!V:V)+SUMIF(เส้นแต่งหน้าขนมเค้ก!$C:$C,'รับ-จ่าย ประจำวัน'!$B125,เส้นแต่งหน้าขนมเค้ก!V:V)+SUMIF(แพ็ค!$C:$C,'รับ-จ่าย ประจำวัน'!$B125,แพ็ค!V:V)+SUMIF(ธุรการ!$C:$C,'รับ-จ่าย ประจำวัน'!$B125,ธุรการ!V:V)+SUMIF(เส้นแต่งหน้าขนมปัง!$C:$C,'รับ-จ่าย ประจำวัน'!$B125,เส้นแต่งหน้าขนมปัง!V:V)+SUMIF('วางแผนBC,CJ'!$C:$C,'รับ-จ่าย ประจำวัน'!$B125,'วางแผนBC,CJ'!V:V)+SUMIF(RD!$C:$C,'รับ-จ่าย ประจำวัน'!$B125,RD!V:V)+SUMIF('FG,ออนไล,คัดแยก'!$C:$C,'รับ-จ่าย ประจำวัน'!$B125,'FG,ออนไล,คัดแยก'!V:V)</f>
        <v>0</v>
      </c>
      <c r="BD125" s="16">
        <f>SUMIF(เตรียมส่วนผสม!$C:$C,'รับ-จ่าย ประจำวัน'!$B125,เตรียมส่วนผสม!W:W)+SUMIF(กวนไส้!$C:$C,'รับ-จ่าย ประจำวัน'!$B125,กวนไส้!W:W)+SUMIF(ผลิต1!$C:$C,'รับ-จ่าย ประจำวัน'!$B125,ผลิต1!W:W)+SUMIF(ผลิต2!$C:$C,'รับ-จ่าย ประจำวัน'!$B125,ผลิต2!W:W)+SUMIF(เส้นแต่งหน้าขนมเค้ก!$C:$C,'รับ-จ่าย ประจำวัน'!$B125,เส้นแต่งหน้าขนมเค้ก!W:W)+SUMIF(แพ็ค!$C:$C,'รับ-จ่าย ประจำวัน'!$B125,แพ็ค!W:W)+SUMIF(ธุรการ!$C:$C,'รับ-จ่าย ประจำวัน'!$B125,ธุรการ!W:W)+SUMIF(เส้นแต่งหน้าขนมปัง!$C:$C,'รับ-จ่าย ประจำวัน'!$B125,เส้นแต่งหน้าขนมปัง!W:W)+SUMIF('วางแผนBC,CJ'!$C:$C,'รับ-จ่าย ประจำวัน'!$B125,'วางแผนBC,CJ'!W:W)+SUMIF(RD!$C:$C,'รับ-จ่าย ประจำวัน'!$B125,RD!W:W)+SUMIF('FG,ออนไล,คัดแยก'!$C:$C,'รับ-จ่าย ประจำวัน'!$B125,'FG,ออนไล,คัดแยก'!W:W)</f>
        <v>0</v>
      </c>
      <c r="BE125" s="16">
        <f>SUMIF(เตรียมส่วนผสม!$C:$C,'รับ-จ่าย ประจำวัน'!$B125,เตรียมส่วนผสม!X:X)+SUMIF(กวนไส้!$C:$C,'รับ-จ่าย ประจำวัน'!$B125,กวนไส้!X:X)+SUMIF(ผลิต1!$C:$C,'รับ-จ่าย ประจำวัน'!$B125,ผลิต1!X:X)+SUMIF(ผลิต2!$C:$C,'รับ-จ่าย ประจำวัน'!$B125,ผลิต2!X:X)+SUMIF(เส้นแต่งหน้าขนมเค้ก!$C:$C,'รับ-จ่าย ประจำวัน'!$B125,เส้นแต่งหน้าขนมเค้ก!X:X)+SUMIF(แพ็ค!$C:$C,'รับ-จ่าย ประจำวัน'!$B125,แพ็ค!X:X)+SUMIF(ธุรการ!$C:$C,'รับ-จ่าย ประจำวัน'!$B125,ธุรการ!X:X)+SUMIF(เส้นแต่งหน้าขนมปัง!$C:$C,'รับ-จ่าย ประจำวัน'!$B125,เส้นแต่งหน้าขนมปัง!X:X)+SUMIF('วางแผนBC,CJ'!$C:$C,'รับ-จ่าย ประจำวัน'!$B125,'วางแผนBC,CJ'!X:X)+SUMIF(RD!$C:$C,'รับ-จ่าย ประจำวัน'!$B125,RD!X:X)+SUMIF('FG,ออนไล,คัดแยก'!$C:$C,'รับ-จ่าย ประจำวัน'!$B125,'FG,ออนไล,คัดแยก'!X:X)</f>
        <v>0</v>
      </c>
      <c r="BF125" s="16">
        <f>SUMIF(เตรียมส่วนผสม!$C:$C,'รับ-จ่าย ประจำวัน'!$B125,เตรียมส่วนผสม!Y:Y)+SUMIF(กวนไส้!$C:$C,'รับ-จ่าย ประจำวัน'!$B125,กวนไส้!Y:Y)+SUMIF(ผลิต1!$C:$C,'รับ-จ่าย ประจำวัน'!$B125,ผลิต1!Y:Y)+SUMIF(ผลิต2!$C:$C,'รับ-จ่าย ประจำวัน'!$B125,ผลิต2!Y:Y)+SUMIF(เส้นแต่งหน้าขนมเค้ก!$C:$C,'รับ-จ่าย ประจำวัน'!$B125,เส้นแต่งหน้าขนมเค้ก!Y:Y)+SUMIF(แพ็ค!$C:$C,'รับ-จ่าย ประจำวัน'!$B125,แพ็ค!Y:Y)+SUMIF(ธุรการ!$C:$C,'รับ-จ่าย ประจำวัน'!$B125,ธุรการ!Y:Y)+SUMIF(เส้นแต่งหน้าขนมปัง!$C:$C,'รับ-จ่าย ประจำวัน'!$B125,เส้นแต่งหน้าขนมปัง!Y:Y)+SUMIF('วางแผนBC,CJ'!$C:$C,'รับ-จ่าย ประจำวัน'!$B125,'วางแผนBC,CJ'!Y:Y)+SUMIF(RD!$C:$C,'รับ-จ่าย ประจำวัน'!$B125,RD!Y:Y)+SUMIF('FG,ออนไล,คัดแยก'!$C:$C,'รับ-จ่าย ประจำวัน'!$B125,'FG,ออนไล,คัดแยก'!Y:Y)</f>
        <v>1</v>
      </c>
      <c r="BG125" s="16">
        <f>SUMIF(เตรียมส่วนผสม!$C:$C,'รับ-จ่าย ประจำวัน'!$B125,เตรียมส่วนผสม!Z:Z)+SUMIF(กวนไส้!$C:$C,'รับ-จ่าย ประจำวัน'!$B125,กวนไส้!Z:Z)+SUMIF(ผลิต1!$C:$C,'รับ-จ่าย ประจำวัน'!$B125,ผลิต1!Z:Z)+SUMIF(ผลิต2!$C:$C,'รับ-จ่าย ประจำวัน'!$B125,ผลิต2!Z:Z)+SUMIF(เส้นแต่งหน้าขนมเค้ก!$C:$C,'รับ-จ่าย ประจำวัน'!$B125,เส้นแต่งหน้าขนมเค้ก!Z:Z)+SUMIF(แพ็ค!$C:$C,'รับ-จ่าย ประจำวัน'!$B125,แพ็ค!Z:Z)+SUMIF(ธุรการ!$C:$C,'รับ-จ่าย ประจำวัน'!$B125,ธุรการ!Z:Z)+SUMIF(เส้นแต่งหน้าขนมปัง!$C:$C,'รับ-จ่าย ประจำวัน'!$B125,เส้นแต่งหน้าขนมปัง!Z:Z)+SUMIF('วางแผนBC,CJ'!$C:$C,'รับ-จ่าย ประจำวัน'!$B125,'วางแผนBC,CJ'!Z:Z)+SUMIF(RD!$C:$C,'รับ-จ่าย ประจำวัน'!$B125,RD!Z:Z)+SUMIF('FG,ออนไล,คัดแยก'!$C:$C,'รับ-จ่าย ประจำวัน'!$B125,'FG,ออนไล,คัดแยก'!Z:Z)</f>
        <v>1</v>
      </c>
      <c r="BH125" s="16">
        <f>SUMIF(เตรียมส่วนผสม!$C:$C,'รับ-จ่าย ประจำวัน'!$B125,เตรียมส่วนผสม!AA:AA)+SUMIF(กวนไส้!$C:$C,'รับ-จ่าย ประจำวัน'!$B125,กวนไส้!AA:AA)+SUMIF(ผลิต1!$C:$C,'รับ-จ่าย ประจำวัน'!$B125,ผลิต1!AA:AA)+SUMIF(ผลิต2!$C:$C,'รับ-จ่าย ประจำวัน'!$B125,ผลิต2!AA:AA)+SUMIF(เส้นแต่งหน้าขนมเค้ก!$C:$C,'รับ-จ่าย ประจำวัน'!$B125,เส้นแต่งหน้าขนมเค้ก!AA:AA)+SUMIF(แพ็ค!$C:$C,'รับ-จ่าย ประจำวัน'!$B125,แพ็ค!AA:AA)+SUMIF(ธุรการ!$C:$C,'รับ-จ่าย ประจำวัน'!$B125,ธุรการ!AA:AA)+SUMIF(เส้นแต่งหน้าขนมปัง!$C:$C,'รับ-จ่าย ประจำวัน'!$B125,เส้นแต่งหน้าขนมปัง!AA:AA)+SUMIF('วางแผนBC,CJ'!$C:$C,'รับ-จ่าย ประจำวัน'!$B125,'วางแผนBC,CJ'!AA:AA)+SUMIF(RD!$C:$C,'รับ-จ่าย ประจำวัน'!$B125,RD!AA:AA)+SUMIF('FG,ออนไล,คัดแยก'!$C:$C,'รับ-จ่าย ประจำวัน'!$B125,'FG,ออนไล,คัดแยก'!AA:AA)</f>
        <v>0</v>
      </c>
      <c r="BI125" s="16">
        <f>SUMIF(เตรียมส่วนผสม!$C:$C,'รับ-จ่าย ประจำวัน'!$B125,เตรียมส่วนผสม!AB:AB)+SUMIF(กวนไส้!$C:$C,'รับ-จ่าย ประจำวัน'!$B125,กวนไส้!AB:AB)+SUMIF(ผลิต1!$C:$C,'รับ-จ่าย ประจำวัน'!$B125,ผลิต1!AB:AB)+SUMIF(ผลิต2!$C:$C,'รับ-จ่าย ประจำวัน'!$B125,ผลิต2!AB:AB)+SUMIF(เส้นแต่งหน้าขนมเค้ก!$C:$C,'รับ-จ่าย ประจำวัน'!$B125,เส้นแต่งหน้าขนมเค้ก!AB:AB)+SUMIF(แพ็ค!$C:$C,'รับ-จ่าย ประจำวัน'!$B125,แพ็ค!AB:AB)+SUMIF(ธุรการ!$C:$C,'รับ-จ่าย ประจำวัน'!$B125,ธุรการ!AB:AB)+SUMIF(เส้นแต่งหน้าขนมปัง!$C:$C,'รับ-จ่าย ประจำวัน'!$B125,เส้นแต่งหน้าขนมปัง!AB:AB)+SUMIF('วางแผนBC,CJ'!$C:$C,'รับ-จ่าย ประจำวัน'!$B125,'วางแผนBC,CJ'!AB:AB)+SUMIF(RD!$C:$C,'รับ-จ่าย ประจำวัน'!$B125,RD!AB:AB)+SUMIF('FG,ออนไล,คัดแยก'!$C:$C,'รับ-จ่าย ประจำวัน'!$B125,'FG,ออนไล,คัดแยก'!AB:AB)</f>
        <v>0</v>
      </c>
      <c r="BJ125" s="16">
        <f>SUMIF(เตรียมส่วนผสม!$C:$C,'รับ-จ่าย ประจำวัน'!$B125,เตรียมส่วนผสม!AC:AC)+SUMIF(กวนไส้!$C:$C,'รับ-จ่าย ประจำวัน'!$B125,กวนไส้!AC:AC)+SUMIF(ผลิต1!$C:$C,'รับ-จ่าย ประจำวัน'!$B125,ผลิต1!AC:AC)+SUMIF(ผลิต2!$C:$C,'รับ-จ่าย ประจำวัน'!$B125,ผลิต2!AC:AC)+SUMIF(เส้นแต่งหน้าขนมเค้ก!$C:$C,'รับ-จ่าย ประจำวัน'!$B125,เส้นแต่งหน้าขนมเค้ก!AC:AC)+SUMIF(แพ็ค!$C:$C,'รับ-จ่าย ประจำวัน'!$B125,แพ็ค!AC:AC)+SUMIF(ธุรการ!$C:$C,'รับ-จ่าย ประจำวัน'!$B125,ธุรการ!AC:AC)+SUMIF(เส้นแต่งหน้าขนมปัง!$C:$C,'รับ-จ่าย ประจำวัน'!$B125,เส้นแต่งหน้าขนมปัง!AC:AC)+SUMIF('วางแผนBC,CJ'!$C:$C,'รับ-จ่าย ประจำวัน'!$B125,'วางแผนBC,CJ'!AC:AC)+SUMIF(RD!$C:$C,'รับ-จ่าย ประจำวัน'!$B125,RD!AC:AC)+SUMIF('FG,ออนไล,คัดแยก'!$C:$C,'รับ-จ่าย ประจำวัน'!$B125,'FG,ออนไล,คัดแยก'!AC:AC)</f>
        <v>0</v>
      </c>
      <c r="BK125" s="16">
        <f>SUMIF(เตรียมส่วนผสม!$C:$C,'รับ-จ่าย ประจำวัน'!$B125,เตรียมส่วนผสม!AD:AD)+SUMIF(กวนไส้!$C:$C,'รับ-จ่าย ประจำวัน'!$B125,กวนไส้!AD:AD)+SUMIF(ผลิต1!$C:$C,'รับ-จ่าย ประจำวัน'!$B125,ผลิต1!AD:AD)+SUMIF(ผลิต2!$C:$C,'รับ-จ่าย ประจำวัน'!$B125,ผลิต2!AD:AD)+SUMIF(เส้นแต่งหน้าขนมเค้ก!$C:$C,'รับ-จ่าย ประจำวัน'!$B125,เส้นแต่งหน้าขนมเค้ก!AD:AD)+SUMIF(แพ็ค!$C:$C,'รับ-จ่าย ประจำวัน'!$B125,แพ็ค!AD:AD)+SUMIF(ธุรการ!$C:$C,'รับ-จ่าย ประจำวัน'!$B125,ธุรการ!AD:AD)+SUMIF(เส้นแต่งหน้าขนมปัง!$C:$C,'รับ-จ่าย ประจำวัน'!$B125,เส้นแต่งหน้าขนมปัง!AD:AD)+SUMIF('วางแผนBC,CJ'!$C:$C,'รับ-จ่าย ประจำวัน'!$B125,'วางแผนBC,CJ'!AD:AD)+SUMIF(RD!$C:$C,'รับ-จ่าย ประจำวัน'!$B125,RD!AD:AD)+SUMIF('FG,ออนไล,คัดแยก'!$C:$C,'รับ-จ่าย ประจำวัน'!$B125,'FG,ออนไล,คัดแยก'!AD:AD)</f>
        <v>0</v>
      </c>
      <c r="BL125" s="16">
        <f>SUMIF(เตรียมส่วนผสม!$C:$C,'รับ-จ่าย ประจำวัน'!$B125,เตรียมส่วนผสม!AE:AE)+SUMIF(กวนไส้!$C:$C,'รับ-จ่าย ประจำวัน'!$B125,กวนไส้!AE:AE)+SUMIF(ผลิต1!$C:$C,'รับ-จ่าย ประจำวัน'!$B125,ผลิต1!AE:AE)+SUMIF(ผลิต2!$C:$C,'รับ-จ่าย ประจำวัน'!$B125,ผลิต2!AE:AE)+SUMIF(เส้นแต่งหน้าขนมเค้ก!$C:$C,'รับ-จ่าย ประจำวัน'!$B125,เส้นแต่งหน้าขนมเค้ก!AE:AE)+SUMIF(แพ็ค!$C:$C,'รับ-จ่าย ประจำวัน'!$B125,แพ็ค!AE:AE)+SUMIF(ธุรการ!$C:$C,'รับ-จ่าย ประจำวัน'!$B125,ธุรการ!AE:AE)+SUMIF(เส้นแต่งหน้าขนมปัง!$C:$C,'รับ-จ่าย ประจำวัน'!$B125,เส้นแต่งหน้าขนมปัง!AE:AE)+SUMIF('วางแผนBC,CJ'!$C:$C,'รับ-จ่าย ประจำวัน'!$B125,'วางแผนBC,CJ'!AE:AE)+SUMIF(RD!$C:$C,'รับ-จ่าย ประจำวัน'!$B125,RD!AE:AE)+SUMIF('FG,ออนไล,คัดแยก'!$C:$C,'รับ-จ่าย ประจำวัน'!$B125,'FG,ออนไล,คัดแยก'!AE:AE)</f>
        <v>1</v>
      </c>
      <c r="BM125" s="16">
        <f>SUMIF(เตรียมส่วนผสม!$C:$C,'รับ-จ่าย ประจำวัน'!$B125,เตรียมส่วนผสม!AF:AF)+SUMIF(กวนไส้!$C:$C,'รับ-จ่าย ประจำวัน'!$B125,กวนไส้!AF:AF)+SUMIF(ผลิต1!$C:$C,'รับ-จ่าย ประจำวัน'!$B125,ผลิต1!AF:AF)+SUMIF(ผลิต2!$C:$C,'รับ-จ่าย ประจำวัน'!$B125,ผลิต2!AF:AF)+SUMIF(เส้นแต่งหน้าขนมเค้ก!$C:$C,'รับ-จ่าย ประจำวัน'!$B125,เส้นแต่งหน้าขนมเค้ก!AF:AF)+SUMIF(แพ็ค!$C:$C,'รับ-จ่าย ประจำวัน'!$B125,แพ็ค!AF:AF)+SUMIF(ธุรการ!$C:$C,'รับ-จ่าย ประจำวัน'!$B125,ธุรการ!AF:AF)+SUMIF(เส้นแต่งหน้าขนมปัง!$C:$C,'รับ-จ่าย ประจำวัน'!$B125,เส้นแต่งหน้าขนมปัง!AF:AF)+SUMIF('วางแผนBC,CJ'!$C:$C,'รับ-จ่าย ประจำวัน'!$B125,'วางแผนBC,CJ'!AF:AF)+SUMIF(RD!$C:$C,'รับ-จ่าย ประจำวัน'!$B125,RD!AF:AF)+SUMIF('FG,ออนไล,คัดแยก'!$C:$C,'รับ-จ่าย ประจำวัน'!$B125,'FG,ออนไล,คัดแยก'!AF:AF)</f>
        <v>0</v>
      </c>
      <c r="BN125" s="16">
        <f>SUMIF(เตรียมส่วนผสม!$C:$C,'รับ-จ่าย ประจำวัน'!$B125,เตรียมส่วนผสม!AG:AG)+SUMIF(กวนไส้!$C:$C,'รับ-จ่าย ประจำวัน'!$B125,กวนไส้!AG:AG)+SUMIF(ผลิต1!$C:$C,'รับ-จ่าย ประจำวัน'!$B125,ผลิต1!AG:AG)+SUMIF(ผลิต2!$C:$C,'รับ-จ่าย ประจำวัน'!$B125,ผลิต2!AG:AG)+SUMIF(เส้นแต่งหน้าขนมเค้ก!$C:$C,'รับ-จ่าย ประจำวัน'!$B125,เส้นแต่งหน้าขนมเค้ก!AG:AG)+SUMIF(แพ็ค!$C:$C,'รับ-จ่าย ประจำวัน'!$B125,แพ็ค!AG:AG)+SUMIF(ธุรการ!$C:$C,'รับ-จ่าย ประจำวัน'!$B125,ธุรการ!AG:AG)+SUMIF(เส้นแต่งหน้าขนมปัง!$C:$C,'รับ-จ่าย ประจำวัน'!$B125,เส้นแต่งหน้าขนมปัง!AG:AG)+SUMIF('วางแผนBC,CJ'!$C:$C,'รับ-จ่าย ประจำวัน'!$B125,'วางแผนBC,CJ'!AG:AG)+SUMIF(RD!$C:$C,'รับ-จ่าย ประจำวัน'!$B125,RD!AG:AG)+SUMIF('FG,ออนไล,คัดแยก'!$C:$C,'รับ-จ่าย ประจำวัน'!$B125,'FG,ออนไล,คัดแยก'!AG:AG)</f>
        <v>0</v>
      </c>
      <c r="BO125" s="16">
        <f>SUMIF(เตรียมส่วนผสม!$C:$C,'รับ-จ่าย ประจำวัน'!$B125,เตรียมส่วนผสม!AH:AH)+SUMIF(กวนไส้!$C:$C,'รับ-จ่าย ประจำวัน'!$B125,กวนไส้!AH:AH)+SUMIF(ผลิต1!$C:$C,'รับ-จ่าย ประจำวัน'!$B125,ผลิต1!AH:AH)+SUMIF(ผลิต2!$C:$C,'รับ-จ่าย ประจำวัน'!$B125,ผลิต2!AH:AH)+SUMIF(เส้นแต่งหน้าขนมเค้ก!$C:$C,'รับ-จ่าย ประจำวัน'!$B125,เส้นแต่งหน้าขนมเค้ก!AH:AH)+SUMIF(แพ็ค!$C:$C,'รับ-จ่าย ประจำวัน'!$B125,แพ็ค!AH:AH)+SUMIF(ธุรการ!$C:$C,'รับ-จ่าย ประจำวัน'!$B125,ธุรการ!AH:AH)+SUMIF(เส้นแต่งหน้าขนมปัง!$C:$C,'รับ-จ่าย ประจำวัน'!$B125,เส้นแต่งหน้าขนมปัง!AH:AH)+SUMIF('วางแผนBC,CJ'!$C:$C,'รับ-จ่าย ประจำวัน'!$B125,'วางแผนBC,CJ'!AH:AH)+SUMIF(RD!$C:$C,'รับ-จ่าย ประจำวัน'!$B125,RD!AH:AH)+SUMIF('FG,ออนไล,คัดแยก'!$C:$C,'รับ-จ่าย ประจำวัน'!$B125,'FG,ออนไล,คัดแยก'!AH:AH)</f>
        <v>0</v>
      </c>
      <c r="BP125" s="16">
        <f>SUMIF(เตรียมส่วนผสม!$C:$C,'รับ-จ่าย ประจำวัน'!$B125,เตรียมส่วนผสม!AI:AI)+SUMIF(กวนไส้!$C:$C,'รับ-จ่าย ประจำวัน'!$B125,กวนไส้!AI:AI)+SUMIF(ผลิต1!$C:$C,'รับ-จ่าย ประจำวัน'!$B125,ผลิต1!AI:AI)+SUMIF(ผลิต2!$C:$C,'รับ-จ่าย ประจำวัน'!$B125,ผลิต2!AI:AI)+SUMIF(เส้นแต่งหน้าขนมเค้ก!$C:$C,'รับ-จ่าย ประจำวัน'!$B125,เส้นแต่งหน้าขนมเค้ก!AI:AI)+SUMIF(แพ็ค!$C:$C,'รับ-จ่าย ประจำวัน'!$B125,แพ็ค!AI:AI)+SUMIF(ธุรการ!$C:$C,'รับ-จ่าย ประจำวัน'!$B125,ธุรการ!AI:AI)+SUMIF(เส้นแต่งหน้าขนมปัง!$C:$C,'รับ-จ่าย ประจำวัน'!$B125,เส้นแต่งหน้าขนมปัง!AI:AI)+SUMIF('วางแผนBC,CJ'!$C:$C,'รับ-จ่าย ประจำวัน'!$B125,'วางแผนBC,CJ'!AI:AI)+SUMIF(RD!$C:$C,'รับ-จ่าย ประจำวัน'!$B125,RD!AI:AI)+SUMIF('FG,ออนไล,คัดแยก'!$C:$C,'รับ-จ่าย ประจำวัน'!$B125,'FG,ออนไล,คัดแยก'!AI:AI)</f>
        <v>1</v>
      </c>
      <c r="BQ125" s="16">
        <f>SUMIF(เตรียมส่วนผสม!$C:$C,'รับ-จ่าย ประจำวัน'!$B125,เตรียมส่วนผสม!AJ:AJ)+SUMIF(กวนไส้!$C:$C,'รับ-จ่าย ประจำวัน'!$B125,กวนไส้!AJ:AJ)+SUMIF(ผลิต1!$C:$C,'รับ-จ่าย ประจำวัน'!$B125,ผลิต1!AJ:AJ)+SUMIF(ผลิต2!$C:$C,'รับ-จ่าย ประจำวัน'!$B125,ผลิต2!AJ:AJ)+SUMIF(เส้นแต่งหน้าขนมเค้ก!$C:$C,'รับ-จ่าย ประจำวัน'!$B125,เส้นแต่งหน้าขนมเค้ก!AJ:AJ)+SUMIF(แพ็ค!$C:$C,'รับ-จ่าย ประจำวัน'!$B125,แพ็ค!AJ:AJ)+SUMIF(ธุรการ!$C:$C,'รับ-จ่าย ประจำวัน'!$B125,ธุรการ!AJ:AJ)+SUMIF(เส้นแต่งหน้าขนมปัง!$C:$C,'รับ-จ่าย ประจำวัน'!$B125,เส้นแต่งหน้าขนมปัง!AJ:AJ)+SUMIF('วางแผนBC,CJ'!$C:$C,'รับ-จ่าย ประจำวัน'!$B125,'วางแผนBC,CJ'!AJ:AJ)+SUMIF(RD!$C:$C,'รับ-จ่าย ประจำวัน'!$B125,RD!AJ:AJ)+SUMIF('FG,ออนไล,คัดแยก'!$C:$C,'รับ-จ่าย ประจำวัน'!$B125,'FG,ออนไล,คัดแยก'!AJ:AJ)</f>
        <v>0</v>
      </c>
      <c r="BR125" s="16">
        <f>SUMIF(เตรียมส่วนผสม!$C:$C,'รับ-จ่าย ประจำวัน'!$B125,เตรียมส่วนผสม!AK:AK)+SUMIF(กวนไส้!$C:$C,'รับ-จ่าย ประจำวัน'!$B125,กวนไส้!AK:AK)+SUMIF(ผลิต1!$C:$C,'รับ-จ่าย ประจำวัน'!$B125,ผลิต1!AK:AK)+SUMIF(ผลิต2!$C:$C,'รับ-จ่าย ประจำวัน'!$B125,ผลิต2!AK:AK)+SUMIF(เส้นแต่งหน้าขนมเค้ก!$C:$C,'รับ-จ่าย ประจำวัน'!$B125,เส้นแต่งหน้าขนมเค้ก!AK:AK)+SUMIF(แพ็ค!$C:$C,'รับ-จ่าย ประจำวัน'!$B125,แพ็ค!AK:AK)+SUMIF(ธุรการ!$C:$C,'รับ-จ่าย ประจำวัน'!$B125,ธุรการ!AK:AK)+SUMIF(เส้นแต่งหน้าขนมปัง!$C:$C,'รับ-จ่าย ประจำวัน'!$B125,เส้นแต่งหน้าขนมปัง!AK:AK)+SUMIF('วางแผนBC,CJ'!$C:$C,'รับ-จ่าย ประจำวัน'!$B125,'วางแผนBC,CJ'!AK:AK)+SUMIF(RD!$C:$C,'รับ-จ่าย ประจำวัน'!$B125,RD!AK:AK)+SUMIF('FG,ออนไล,คัดแยก'!$C:$C,'รับ-จ่าย ประจำวัน'!$B125,'FG,ออนไล,คัดแยก'!AK:AK)</f>
        <v>0</v>
      </c>
      <c r="BS125" s="16">
        <f>SUMIF(เตรียมส่วนผสม!$C:$C,'รับ-จ่าย ประจำวัน'!$B125,เตรียมส่วนผสม!AL:AL)+SUMIF(กวนไส้!$C:$C,'รับ-จ่าย ประจำวัน'!$B125,กวนไส้!AL:AL)+SUMIF(ผลิต1!$C:$C,'รับ-จ่าย ประจำวัน'!$B125,ผลิต1!AL:AL)+SUMIF(ผลิต2!$C:$C,'รับ-จ่าย ประจำวัน'!$B125,ผลิต2!AL:AL)+SUMIF(เส้นแต่งหน้าขนมเค้ก!$C:$C,'รับ-จ่าย ประจำวัน'!$B125,เส้นแต่งหน้าขนมเค้ก!AL:AL)+SUMIF(แพ็ค!$C:$C,'รับ-จ่าย ประจำวัน'!$B125,แพ็ค!AL:AL)+SUMIF(ธุรการ!$C:$C,'รับ-จ่าย ประจำวัน'!$B125,ธุรการ!AL:AL)+SUMIF(เส้นแต่งหน้าขนมปัง!$C:$C,'รับ-จ่าย ประจำวัน'!$B125,เส้นแต่งหน้าขนมปัง!AL:AL)+SUMIF('วางแผนBC,CJ'!$C:$C,'รับ-จ่าย ประจำวัน'!$B125,'วางแผนBC,CJ'!AL:AL)+SUMIF(RD!$C:$C,'รับ-จ่าย ประจำวัน'!$B125,RD!AL:AL)+SUMIF('FG,ออนไล,คัดแยก'!$C:$C,'รับ-จ่าย ประจำวัน'!$B125,'FG,ออนไล,คัดแยก'!AL:AL)</f>
        <v>0</v>
      </c>
      <c r="BT125" s="18">
        <f t="shared" si="20"/>
        <v>6</v>
      </c>
      <c r="BU125" s="116"/>
      <c r="BV125" s="146">
        <f t="shared" si="21"/>
        <v>13</v>
      </c>
      <c r="BW125" s="183">
        <v>30</v>
      </c>
      <c r="BX125" s="172">
        <f t="shared" si="33"/>
        <v>0.2</v>
      </c>
      <c r="BY125" s="188">
        <f t="shared" si="22"/>
        <v>65</v>
      </c>
      <c r="BZ125" s="180">
        <f t="shared" ca="1" si="23"/>
        <v>46268</v>
      </c>
      <c r="CA125" s="93"/>
      <c r="CB125" s="93"/>
      <c r="CC125" s="93"/>
      <c r="CD125" s="93"/>
      <c r="CE125" s="93"/>
      <c r="CF125" s="93"/>
      <c r="CG125" s="93"/>
      <c r="CH125" s="93"/>
      <c r="CI125" s="93"/>
      <c r="CJ125" s="94"/>
      <c r="CK125" s="9">
        <f t="shared" si="24"/>
        <v>13</v>
      </c>
    </row>
    <row r="126" spans="1:89" hidden="1" x14ac:dyDescent="0.5">
      <c r="A126" s="149"/>
      <c r="B126" s="34" t="s">
        <v>1728</v>
      </c>
      <c r="C126" s="33" t="s">
        <v>1729</v>
      </c>
      <c r="D126" s="135" t="s">
        <v>1010</v>
      </c>
      <c r="E126" s="25"/>
      <c r="F126" s="132"/>
      <c r="G126" s="25"/>
      <c r="H126" s="12">
        <v>24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11"/>
      <c r="AF126" s="11"/>
      <c r="AG126" s="11"/>
      <c r="AH126" s="11"/>
      <c r="AI126" s="25"/>
      <c r="AJ126" s="25"/>
      <c r="AK126" s="25"/>
      <c r="AL126" s="25"/>
      <c r="AM126" s="25"/>
      <c r="AN126" s="15">
        <f t="shared" si="19"/>
        <v>0</v>
      </c>
      <c r="AO126" s="16">
        <f>SUMIF(เตรียมส่วนผสม!$C:$C,'รับ-จ่าย ประจำวัน'!$B126,เตรียมส่วนผสม!H:H)+SUMIF(กวนไส้!$C:$C,'รับ-จ่าย ประจำวัน'!$B126,กวนไส้!H:H)+SUMIF(ผลิต1!$C:$C,'รับ-จ่าย ประจำวัน'!$B126,ผลิต1!H:H)+SUMIF(ผลิต2!$C:$C,'รับ-จ่าย ประจำวัน'!$B126,ผลิต2!H:H)+SUMIF(เส้นแต่งหน้าขนมเค้ก!$C:$C,'รับ-จ่าย ประจำวัน'!$B126,เส้นแต่งหน้าขนมเค้ก!H:H)+SUMIF(แพ็ค!$C:$C,'รับ-จ่าย ประจำวัน'!$B126,แพ็ค!H:H)+SUMIF(ธุรการ!$C:$C,'รับ-จ่าย ประจำวัน'!$B126,ธุรการ!H:H)+SUMIF(เส้นแต่งหน้าขนมปัง!$C:$C,'รับ-จ่าย ประจำวัน'!$B126,เส้นแต่งหน้าขนมปัง!H:H)+SUMIF('วางแผนBC,CJ'!$C:$C,'รับ-จ่าย ประจำวัน'!$B126,'วางแผนBC,CJ'!H:H)+SUMIF(RD!$C:$C,'รับ-จ่าย ประจำวัน'!$B126,RD!H:H)+SUMIF('FG,ออนไล,คัดแยก'!$C:$C,'รับ-จ่าย ประจำวัน'!$B126,'FG,ออนไล,คัดแยก'!H:H)</f>
        <v>0</v>
      </c>
      <c r="AP126" s="16">
        <f>SUMIF(เตรียมส่วนผสม!$C:$C,'รับ-จ่าย ประจำวัน'!$B126,เตรียมส่วนผสม!I:I)+SUMIF(กวนไส้!$C:$C,'รับ-จ่าย ประจำวัน'!$B126,กวนไส้!I:I)+SUMIF(ผลิต1!$C:$C,'รับ-จ่าย ประจำวัน'!$B126,ผลิต1!I:I)+SUMIF(ผลิต2!$C:$C,'รับ-จ่าย ประจำวัน'!$B126,ผลิต2!I:I)+SUMIF(เส้นแต่งหน้าขนมเค้ก!$C:$C,'รับ-จ่าย ประจำวัน'!$B126,เส้นแต่งหน้าขนมเค้ก!I:I)+SUMIF(แพ็ค!$C:$C,'รับ-จ่าย ประจำวัน'!$B126,แพ็ค!I:I)+SUMIF(ธุรการ!$C:$C,'รับ-จ่าย ประจำวัน'!$B126,ธุรการ!I:I)+SUMIF(เส้นแต่งหน้าขนมปัง!$C:$C,'รับ-จ่าย ประจำวัน'!$B126,เส้นแต่งหน้าขนมปัง!I:I)+SUMIF('วางแผนBC,CJ'!$C:$C,'รับ-จ่าย ประจำวัน'!$B126,'วางแผนBC,CJ'!I:I)+SUMIF(RD!$C:$C,'รับ-จ่าย ประจำวัน'!$B126,RD!I:I)+SUMIF('FG,ออนไล,คัดแยก'!$C:$C,'รับ-จ่าย ประจำวัน'!$B126,'FG,ออนไล,คัดแยก'!I:I)</f>
        <v>0</v>
      </c>
      <c r="AQ126" s="16">
        <f>SUMIF(เตรียมส่วนผสม!$C:$C,'รับ-จ่าย ประจำวัน'!$B126,เตรียมส่วนผสม!J:J)+SUMIF(กวนไส้!$C:$C,'รับ-จ่าย ประจำวัน'!$B126,กวนไส้!J:J)+SUMIF(ผลิต1!$C:$C,'รับ-จ่าย ประจำวัน'!$B126,ผลิต1!J:J)+SUMIF(ผลิต2!$C:$C,'รับ-จ่าย ประจำวัน'!$B126,ผลิต2!J:J)+SUMIF(เส้นแต่งหน้าขนมเค้ก!$C:$C,'รับ-จ่าย ประจำวัน'!$B126,เส้นแต่งหน้าขนมเค้ก!J:J)+SUMIF(แพ็ค!$C:$C,'รับ-จ่าย ประจำวัน'!$B126,แพ็ค!J:J)+SUMIF(ธุรการ!$C:$C,'รับ-จ่าย ประจำวัน'!$B126,ธุรการ!J:J)+SUMIF(เส้นแต่งหน้าขนมปัง!$C:$C,'รับ-จ่าย ประจำวัน'!$B126,เส้นแต่งหน้าขนมปัง!J:J)+SUMIF('วางแผนBC,CJ'!$C:$C,'รับ-จ่าย ประจำวัน'!$B126,'วางแผนBC,CJ'!J:J)+SUMIF(RD!$C:$C,'รับ-จ่าย ประจำวัน'!$B126,RD!J:J)+SUMIF('FG,ออนไล,คัดแยก'!$C:$C,'รับ-จ่าย ประจำวัน'!$B126,'FG,ออนไล,คัดแยก'!J:J)</f>
        <v>0</v>
      </c>
      <c r="AR126" s="16">
        <f>SUMIF(เตรียมส่วนผสม!$C:$C,'รับ-จ่าย ประจำวัน'!$B126,เตรียมส่วนผสม!K:K)+SUMIF(กวนไส้!$C:$C,'รับ-จ่าย ประจำวัน'!$B126,กวนไส้!K:K)+SUMIF(ผลิต1!$C:$C,'รับ-จ่าย ประจำวัน'!$B126,ผลิต1!K:K)+SUMIF(ผลิต2!$C:$C,'รับ-จ่าย ประจำวัน'!$B126,ผลิต2!K:K)+SUMIF(เส้นแต่งหน้าขนมเค้ก!$C:$C,'รับ-จ่าย ประจำวัน'!$B126,เส้นแต่งหน้าขนมเค้ก!K:K)+SUMIF(แพ็ค!$C:$C,'รับ-จ่าย ประจำวัน'!$B126,แพ็ค!K:K)+SUMIF(ธุรการ!$C:$C,'รับ-จ่าย ประจำวัน'!$B126,ธุรการ!K:K)+SUMIF(เส้นแต่งหน้าขนมปัง!$C:$C,'รับ-จ่าย ประจำวัน'!$B126,เส้นแต่งหน้าขนมปัง!K:K)+SUMIF('วางแผนBC,CJ'!$C:$C,'รับ-จ่าย ประจำวัน'!$B126,'วางแผนBC,CJ'!K:K)+SUMIF(RD!$C:$C,'รับ-จ่าย ประจำวัน'!$B126,RD!K:K)+SUMIF('FG,ออนไล,คัดแยก'!$C:$C,'รับ-จ่าย ประจำวัน'!$B126,'FG,ออนไล,คัดแยก'!K:K)</f>
        <v>0</v>
      </c>
      <c r="AS126" s="16">
        <f>SUMIF(เตรียมส่วนผสม!$C:$C,'รับ-จ่าย ประจำวัน'!$B126,เตรียมส่วนผสม!L:L)+SUMIF(กวนไส้!$C:$C,'รับ-จ่าย ประจำวัน'!$B126,กวนไส้!L:L)+SUMIF(ผลิต1!$C:$C,'รับ-จ่าย ประจำวัน'!$B126,ผลิต1!L:L)+SUMIF(ผลิต2!$C:$C,'รับ-จ่าย ประจำวัน'!$B126,ผลิต2!L:L)+SUMIF(เส้นแต่งหน้าขนมเค้ก!$C:$C,'รับ-จ่าย ประจำวัน'!$B126,เส้นแต่งหน้าขนมเค้ก!L:L)+SUMIF(แพ็ค!$C:$C,'รับ-จ่าย ประจำวัน'!$B126,แพ็ค!L:L)+SUMIF(ธุรการ!$C:$C,'รับ-จ่าย ประจำวัน'!$B126,ธุรการ!L:L)+SUMIF(เส้นแต่งหน้าขนมปัง!$C:$C,'รับ-จ่าย ประจำวัน'!$B126,เส้นแต่งหน้าขนมปัง!L:L)+SUMIF('วางแผนBC,CJ'!$C:$C,'รับ-จ่าย ประจำวัน'!$B126,'วางแผนBC,CJ'!L:L)+SUMIF(RD!$C:$C,'รับ-จ่าย ประจำวัน'!$B126,RD!L:L)+SUMIF('FG,ออนไล,คัดแยก'!$C:$C,'รับ-จ่าย ประจำวัน'!$B126,'FG,ออนไล,คัดแยก'!L:L)</f>
        <v>0</v>
      </c>
      <c r="AT126" s="16">
        <f>SUMIF(เตรียมส่วนผสม!$C:$C,'รับ-จ่าย ประจำวัน'!$B126,เตรียมส่วนผสม!M:M)+SUMIF(กวนไส้!$C:$C,'รับ-จ่าย ประจำวัน'!$B126,กวนไส้!M:M)+SUMIF(ผลิต1!$C:$C,'รับ-จ่าย ประจำวัน'!$B126,ผลิต1!M:M)+SUMIF(ผลิต2!$C:$C,'รับ-จ่าย ประจำวัน'!$B126,ผลิต2!M:M)+SUMIF(เส้นแต่งหน้าขนมเค้ก!$C:$C,'รับ-จ่าย ประจำวัน'!$B126,เส้นแต่งหน้าขนมเค้ก!M:M)+SUMIF(แพ็ค!$C:$C,'รับ-จ่าย ประจำวัน'!$B126,แพ็ค!M:M)+SUMIF(ธุรการ!$C:$C,'รับ-จ่าย ประจำวัน'!$B126,ธุรการ!M:M)+SUMIF(เส้นแต่งหน้าขนมปัง!$C:$C,'รับ-จ่าย ประจำวัน'!$B126,เส้นแต่งหน้าขนมปัง!M:M)+SUMIF('วางแผนBC,CJ'!$C:$C,'รับ-จ่าย ประจำวัน'!$B126,'วางแผนBC,CJ'!M:M)+SUMIF(RD!$C:$C,'รับ-จ่าย ประจำวัน'!$B126,RD!M:M)+SUMIF('FG,ออนไล,คัดแยก'!$C:$C,'รับ-จ่าย ประจำวัน'!$B126,'FG,ออนไล,คัดแยก'!M:M)</f>
        <v>0</v>
      </c>
      <c r="AU126" s="16">
        <f>SUMIF(เตรียมส่วนผสม!$C:$C,'รับ-จ่าย ประจำวัน'!$B126,เตรียมส่วนผสม!N:N)+SUMIF(กวนไส้!$C:$C,'รับ-จ่าย ประจำวัน'!$B126,กวนไส้!N:N)+SUMIF(ผลิต1!$C:$C,'รับ-จ่าย ประจำวัน'!$B126,ผลิต1!N:N)+SUMIF(ผลิต2!$C:$C,'รับ-จ่าย ประจำวัน'!$B126,ผลิต2!N:N)+SUMIF(เส้นแต่งหน้าขนมเค้ก!$C:$C,'รับ-จ่าย ประจำวัน'!$B126,เส้นแต่งหน้าขนมเค้ก!N:N)+SUMIF(แพ็ค!$C:$C,'รับ-จ่าย ประจำวัน'!$B126,แพ็ค!N:N)+SUMIF(ธุรการ!$C:$C,'รับ-จ่าย ประจำวัน'!$B126,ธุรการ!N:N)+SUMIF(เส้นแต่งหน้าขนมปัง!$C:$C,'รับ-จ่าย ประจำวัน'!$B126,เส้นแต่งหน้าขนมปัง!N:N)+SUMIF('วางแผนBC,CJ'!$C:$C,'รับ-จ่าย ประจำวัน'!$B126,'วางแผนBC,CJ'!N:N)+SUMIF(RD!$C:$C,'รับ-จ่าย ประจำวัน'!$B126,RD!N:N)+SUMIF('FG,ออนไล,คัดแยก'!$C:$C,'รับ-จ่าย ประจำวัน'!$B126,'FG,ออนไล,คัดแยก'!N:N)</f>
        <v>0</v>
      </c>
      <c r="AV126" s="16">
        <f>SUMIF(เตรียมส่วนผสม!$C:$C,'รับ-จ่าย ประจำวัน'!$B126,เตรียมส่วนผสม!O:O)+SUMIF(กวนไส้!$C:$C,'รับ-จ่าย ประจำวัน'!$B126,กวนไส้!O:O)+SUMIF(ผลิต1!$C:$C,'รับ-จ่าย ประจำวัน'!$B126,ผลิต1!O:O)+SUMIF(ผลิต2!$C:$C,'รับ-จ่าย ประจำวัน'!$B126,ผลิต2!O:O)+SUMIF(เส้นแต่งหน้าขนมเค้ก!$C:$C,'รับ-จ่าย ประจำวัน'!$B126,เส้นแต่งหน้าขนมเค้ก!O:O)+SUMIF(แพ็ค!$C:$C,'รับ-จ่าย ประจำวัน'!$B126,แพ็ค!O:O)+SUMIF(ธุรการ!$C:$C,'รับ-จ่าย ประจำวัน'!$B126,ธุรการ!O:O)+SUMIF(เส้นแต่งหน้าขนมปัง!$C:$C,'รับ-จ่าย ประจำวัน'!$B126,เส้นแต่งหน้าขนมปัง!O:O)+SUMIF('วางแผนBC,CJ'!$C:$C,'รับ-จ่าย ประจำวัน'!$B126,'วางแผนBC,CJ'!O:O)+SUMIF(RD!$C:$C,'รับ-จ่าย ประจำวัน'!$B126,RD!O:O)+SUMIF('FG,ออนไล,คัดแยก'!$C:$C,'รับ-จ่าย ประจำวัน'!$B126,'FG,ออนไล,คัดแยก'!O:O)</f>
        <v>0</v>
      </c>
      <c r="AW126" s="16">
        <f>SUMIF(เตรียมส่วนผสม!$C:$C,'รับ-จ่าย ประจำวัน'!$B126,เตรียมส่วนผสม!P:P)+SUMIF(กวนไส้!$C:$C,'รับ-จ่าย ประจำวัน'!$B126,กวนไส้!P:P)+SUMIF(ผลิต1!$C:$C,'รับ-จ่าย ประจำวัน'!$B126,ผลิต1!P:P)+SUMIF(ผลิต2!$C:$C,'รับ-จ่าย ประจำวัน'!$B126,ผลิต2!P:P)+SUMIF(เส้นแต่งหน้าขนมเค้ก!$C:$C,'รับ-จ่าย ประจำวัน'!$B126,เส้นแต่งหน้าขนมเค้ก!P:P)+SUMIF(แพ็ค!$C:$C,'รับ-จ่าย ประจำวัน'!$B126,แพ็ค!P:P)+SUMIF(ธุรการ!$C:$C,'รับ-จ่าย ประจำวัน'!$B126,ธุรการ!P:P)+SUMIF(เส้นแต่งหน้าขนมปัง!$C:$C,'รับ-จ่าย ประจำวัน'!$B126,เส้นแต่งหน้าขนมปัง!P:P)+SUMIF('วางแผนBC,CJ'!$C:$C,'รับ-จ่าย ประจำวัน'!$B126,'วางแผนBC,CJ'!P:P)+SUMIF(RD!$C:$C,'รับ-จ่าย ประจำวัน'!$B126,RD!P:P)+SUMIF('FG,ออนไล,คัดแยก'!$C:$C,'รับ-จ่าย ประจำวัน'!$B126,'FG,ออนไล,คัดแยก'!P:P)</f>
        <v>0</v>
      </c>
      <c r="AX126" s="16">
        <f>SUMIF(เตรียมส่วนผสม!$C:$C,'รับ-จ่าย ประจำวัน'!$B126,เตรียมส่วนผสม!Q:Q)+SUMIF(กวนไส้!$C:$C,'รับ-จ่าย ประจำวัน'!$B126,กวนไส้!Q:Q)+SUMIF(ผลิต1!$C:$C,'รับ-จ่าย ประจำวัน'!$B126,ผลิต1!Q:Q)+SUMIF(ผลิต2!$C:$C,'รับ-จ่าย ประจำวัน'!$B126,ผลิต2!Q:Q)+SUMIF(เส้นแต่งหน้าขนมเค้ก!$C:$C,'รับ-จ่าย ประจำวัน'!$B126,เส้นแต่งหน้าขนมเค้ก!Q:Q)+SUMIF(แพ็ค!$C:$C,'รับ-จ่าย ประจำวัน'!$B126,แพ็ค!Q:Q)+SUMIF(ธุรการ!$C:$C,'รับ-จ่าย ประจำวัน'!$B126,ธุรการ!Q:Q)+SUMIF(เส้นแต่งหน้าขนมปัง!$C:$C,'รับ-จ่าย ประจำวัน'!$B126,เส้นแต่งหน้าขนมปัง!Q:Q)+SUMIF('วางแผนBC,CJ'!$C:$C,'รับ-จ่าย ประจำวัน'!$B126,'วางแผนBC,CJ'!Q:Q)+SUMIF(RD!$C:$C,'รับ-จ่าย ประจำวัน'!$B126,RD!Q:Q)+SUMIF('FG,ออนไล,คัดแยก'!$C:$C,'รับ-จ่าย ประจำวัน'!$B126,'FG,ออนไล,คัดแยก'!Q:Q)</f>
        <v>0</v>
      </c>
      <c r="AY126" s="16">
        <f>SUMIF(เตรียมส่วนผสม!$C:$C,'รับ-จ่าย ประจำวัน'!$B126,เตรียมส่วนผสม!R:R)+SUMIF(กวนไส้!$C:$C,'รับ-จ่าย ประจำวัน'!$B126,กวนไส้!R:R)+SUMIF(ผลิต1!$C:$C,'รับ-จ่าย ประจำวัน'!$B126,ผลิต1!R:R)+SUMIF(ผลิต2!$C:$C,'รับ-จ่าย ประจำวัน'!$B126,ผลิต2!R:R)+SUMIF(เส้นแต่งหน้าขนมเค้ก!$C:$C,'รับ-จ่าย ประจำวัน'!$B126,เส้นแต่งหน้าขนมเค้ก!R:R)+SUMIF(แพ็ค!$C:$C,'รับ-จ่าย ประจำวัน'!$B126,แพ็ค!R:R)+SUMIF(ธุรการ!$C:$C,'รับ-จ่าย ประจำวัน'!$B126,ธุรการ!R:R)+SUMIF(เส้นแต่งหน้าขนมปัง!$C:$C,'รับ-จ่าย ประจำวัน'!$B126,เส้นแต่งหน้าขนมปัง!R:R)+SUMIF('วางแผนBC,CJ'!$C:$C,'รับ-จ่าย ประจำวัน'!$B126,'วางแผนBC,CJ'!R:R)+SUMIF(RD!$C:$C,'รับ-จ่าย ประจำวัน'!$B126,RD!R:R)+SUMIF('FG,ออนไล,คัดแยก'!$C:$C,'รับ-จ่าย ประจำวัน'!$B126,'FG,ออนไล,คัดแยก'!R:R)</f>
        <v>0</v>
      </c>
      <c r="AZ126" s="16">
        <f>SUMIF(เตรียมส่วนผสม!$C:$C,'รับ-จ่าย ประจำวัน'!$B126,เตรียมส่วนผสม!S:S)+SUMIF(กวนไส้!$C:$C,'รับ-จ่าย ประจำวัน'!$B126,กวนไส้!S:S)+SUMIF(ผลิต1!$C:$C,'รับ-จ่าย ประจำวัน'!$B126,ผลิต1!S:S)+SUMIF(ผลิต2!$C:$C,'รับ-จ่าย ประจำวัน'!$B126,ผลิต2!S:S)+SUMIF(เส้นแต่งหน้าขนมเค้ก!$C:$C,'รับ-จ่าย ประจำวัน'!$B126,เส้นแต่งหน้าขนมเค้ก!S:S)+SUMIF(แพ็ค!$C:$C,'รับ-จ่าย ประจำวัน'!$B126,แพ็ค!S:S)+SUMIF(ธุรการ!$C:$C,'รับ-จ่าย ประจำวัน'!$B126,ธุรการ!S:S)+SUMIF(เส้นแต่งหน้าขนมปัง!$C:$C,'รับ-จ่าย ประจำวัน'!$B126,เส้นแต่งหน้าขนมปัง!S:S)+SUMIF('วางแผนBC,CJ'!$C:$C,'รับ-จ่าย ประจำวัน'!$B126,'วางแผนBC,CJ'!S:S)+SUMIF(RD!$C:$C,'รับ-จ่าย ประจำวัน'!$B126,RD!S:S)+SUMIF('FG,ออนไล,คัดแยก'!$C:$C,'รับ-จ่าย ประจำวัน'!$B126,'FG,ออนไล,คัดแยก'!S:S)</f>
        <v>0</v>
      </c>
      <c r="BA126" s="16">
        <f>SUMIF(เตรียมส่วนผสม!$C:$C,'รับ-จ่าย ประจำวัน'!$B126,เตรียมส่วนผสม!T:T)+SUMIF(กวนไส้!$C:$C,'รับ-จ่าย ประจำวัน'!$B126,กวนไส้!T:T)+SUMIF(ผลิต1!$C:$C,'รับ-จ่าย ประจำวัน'!$B126,ผลิต1!T:T)+SUMIF(ผลิต2!$C:$C,'รับ-จ่าย ประจำวัน'!$B126,ผลิต2!T:T)+SUMIF(เส้นแต่งหน้าขนมเค้ก!$C:$C,'รับ-จ่าย ประจำวัน'!$B126,เส้นแต่งหน้าขนมเค้ก!T:T)+SUMIF(แพ็ค!$C:$C,'รับ-จ่าย ประจำวัน'!$B126,แพ็ค!T:T)+SUMIF(ธุรการ!$C:$C,'รับ-จ่าย ประจำวัน'!$B126,ธุรการ!T:T)+SUMIF(เส้นแต่งหน้าขนมปัง!$C:$C,'รับ-จ่าย ประจำวัน'!$B126,เส้นแต่งหน้าขนมปัง!T:T)+SUMIF('วางแผนBC,CJ'!$C:$C,'รับ-จ่าย ประจำวัน'!$B126,'วางแผนBC,CJ'!T:T)+SUMIF(RD!$C:$C,'รับ-จ่าย ประจำวัน'!$B126,RD!T:T)+SUMIF('FG,ออนไล,คัดแยก'!$C:$C,'รับ-จ่าย ประจำวัน'!$B126,'FG,ออนไล,คัดแยก'!T:T)</f>
        <v>0</v>
      </c>
      <c r="BB126" s="16">
        <f>SUMIF(เตรียมส่วนผสม!$C:$C,'รับ-จ่าย ประจำวัน'!$B126,เตรียมส่วนผสม!U:U)+SUMIF(กวนไส้!$C:$C,'รับ-จ่าย ประจำวัน'!$B126,กวนไส้!U:U)+SUMIF(ผลิต1!$C:$C,'รับ-จ่าย ประจำวัน'!$B126,ผลิต1!U:U)+SUMIF(ผลิต2!$C:$C,'รับ-จ่าย ประจำวัน'!$B126,ผลิต2!U:U)+SUMIF(เส้นแต่งหน้าขนมเค้ก!$C:$C,'รับ-จ่าย ประจำวัน'!$B126,เส้นแต่งหน้าขนมเค้ก!U:U)+SUMIF(แพ็ค!$C:$C,'รับ-จ่าย ประจำวัน'!$B126,แพ็ค!U:U)+SUMIF(ธุรการ!$C:$C,'รับ-จ่าย ประจำวัน'!$B126,ธุรการ!U:U)+SUMIF(เส้นแต่งหน้าขนมปัง!$C:$C,'รับ-จ่าย ประจำวัน'!$B126,เส้นแต่งหน้าขนมปัง!U:U)+SUMIF('วางแผนBC,CJ'!$C:$C,'รับ-จ่าย ประจำวัน'!$B126,'วางแผนBC,CJ'!U:U)+SUMIF(RD!$C:$C,'รับ-จ่าย ประจำวัน'!$B126,RD!U:U)+SUMIF('FG,ออนไล,คัดแยก'!$C:$C,'รับ-จ่าย ประจำวัน'!$B126,'FG,ออนไล,คัดแยก'!U:U)</f>
        <v>0</v>
      </c>
      <c r="BC126" s="16">
        <f>SUMIF(เตรียมส่วนผสม!$C:$C,'รับ-จ่าย ประจำวัน'!$B126,เตรียมส่วนผสม!V:V)+SUMIF(กวนไส้!$C:$C,'รับ-จ่าย ประจำวัน'!$B126,กวนไส้!V:V)+SUMIF(ผลิต1!$C:$C,'รับ-จ่าย ประจำวัน'!$B126,ผลิต1!V:V)+SUMIF(ผลิต2!$C:$C,'รับ-จ่าย ประจำวัน'!$B126,ผลิต2!V:V)+SUMIF(เส้นแต่งหน้าขนมเค้ก!$C:$C,'รับ-จ่าย ประจำวัน'!$B126,เส้นแต่งหน้าขนมเค้ก!V:V)+SUMIF(แพ็ค!$C:$C,'รับ-จ่าย ประจำวัน'!$B126,แพ็ค!V:V)+SUMIF(ธุรการ!$C:$C,'รับ-จ่าย ประจำวัน'!$B126,ธุรการ!V:V)+SUMIF(เส้นแต่งหน้าขนมปัง!$C:$C,'รับ-จ่าย ประจำวัน'!$B126,เส้นแต่งหน้าขนมปัง!V:V)+SUMIF('วางแผนBC,CJ'!$C:$C,'รับ-จ่าย ประจำวัน'!$B126,'วางแผนBC,CJ'!V:V)+SUMIF(RD!$C:$C,'รับ-จ่าย ประจำวัน'!$B126,RD!V:V)+SUMIF('FG,ออนไล,คัดแยก'!$C:$C,'รับ-จ่าย ประจำวัน'!$B126,'FG,ออนไล,คัดแยก'!V:V)</f>
        <v>0</v>
      </c>
      <c r="BD126" s="16">
        <f>SUMIF(เตรียมส่วนผสม!$C:$C,'รับ-จ่าย ประจำวัน'!$B126,เตรียมส่วนผสม!W:W)+SUMIF(กวนไส้!$C:$C,'รับ-จ่าย ประจำวัน'!$B126,กวนไส้!W:W)+SUMIF(ผลิต1!$C:$C,'รับ-จ่าย ประจำวัน'!$B126,ผลิต1!W:W)+SUMIF(ผลิต2!$C:$C,'รับ-จ่าย ประจำวัน'!$B126,ผลิต2!W:W)+SUMIF(เส้นแต่งหน้าขนมเค้ก!$C:$C,'รับ-จ่าย ประจำวัน'!$B126,เส้นแต่งหน้าขนมเค้ก!W:W)+SUMIF(แพ็ค!$C:$C,'รับ-จ่าย ประจำวัน'!$B126,แพ็ค!W:W)+SUMIF(ธุรการ!$C:$C,'รับ-จ่าย ประจำวัน'!$B126,ธุรการ!W:W)+SUMIF(เส้นแต่งหน้าขนมปัง!$C:$C,'รับ-จ่าย ประจำวัน'!$B126,เส้นแต่งหน้าขนมปัง!W:W)+SUMIF('วางแผนBC,CJ'!$C:$C,'รับ-จ่าย ประจำวัน'!$B126,'วางแผนBC,CJ'!W:W)+SUMIF(RD!$C:$C,'รับ-จ่าย ประจำวัน'!$B126,RD!W:W)+SUMIF('FG,ออนไล,คัดแยก'!$C:$C,'รับ-จ่าย ประจำวัน'!$B126,'FG,ออนไล,คัดแยก'!W:W)</f>
        <v>0</v>
      </c>
      <c r="BE126" s="16">
        <f>SUMIF(เตรียมส่วนผสม!$C:$C,'รับ-จ่าย ประจำวัน'!$B126,เตรียมส่วนผสม!X:X)+SUMIF(กวนไส้!$C:$C,'รับ-จ่าย ประจำวัน'!$B126,กวนไส้!X:X)+SUMIF(ผลิต1!$C:$C,'รับ-จ่าย ประจำวัน'!$B126,ผลิต1!X:X)+SUMIF(ผลิต2!$C:$C,'รับ-จ่าย ประจำวัน'!$B126,ผลิต2!X:X)+SUMIF(เส้นแต่งหน้าขนมเค้ก!$C:$C,'รับ-จ่าย ประจำวัน'!$B126,เส้นแต่งหน้าขนมเค้ก!X:X)+SUMIF(แพ็ค!$C:$C,'รับ-จ่าย ประจำวัน'!$B126,แพ็ค!X:X)+SUMIF(ธุรการ!$C:$C,'รับ-จ่าย ประจำวัน'!$B126,ธุรการ!X:X)+SUMIF(เส้นแต่งหน้าขนมปัง!$C:$C,'รับ-จ่าย ประจำวัน'!$B126,เส้นแต่งหน้าขนมปัง!X:X)+SUMIF('วางแผนBC,CJ'!$C:$C,'รับ-จ่าย ประจำวัน'!$B126,'วางแผนBC,CJ'!X:X)+SUMIF(RD!$C:$C,'รับ-จ่าย ประจำวัน'!$B126,RD!X:X)+SUMIF('FG,ออนไล,คัดแยก'!$C:$C,'รับ-จ่าย ประจำวัน'!$B126,'FG,ออนไล,คัดแยก'!X:X)</f>
        <v>0</v>
      </c>
      <c r="BF126" s="16">
        <f>SUMIF(เตรียมส่วนผสม!$C:$C,'รับ-จ่าย ประจำวัน'!$B126,เตรียมส่วนผสม!Y:Y)+SUMIF(กวนไส้!$C:$C,'รับ-จ่าย ประจำวัน'!$B126,กวนไส้!Y:Y)+SUMIF(ผลิต1!$C:$C,'รับ-จ่าย ประจำวัน'!$B126,ผลิต1!Y:Y)+SUMIF(ผลิต2!$C:$C,'รับ-จ่าย ประจำวัน'!$B126,ผลิต2!Y:Y)+SUMIF(เส้นแต่งหน้าขนมเค้ก!$C:$C,'รับ-จ่าย ประจำวัน'!$B126,เส้นแต่งหน้าขนมเค้ก!Y:Y)+SUMIF(แพ็ค!$C:$C,'รับ-จ่าย ประจำวัน'!$B126,แพ็ค!Y:Y)+SUMIF(ธุรการ!$C:$C,'รับ-จ่าย ประจำวัน'!$B126,ธุรการ!Y:Y)+SUMIF(เส้นแต่งหน้าขนมปัง!$C:$C,'รับ-จ่าย ประจำวัน'!$B126,เส้นแต่งหน้าขนมปัง!Y:Y)+SUMIF('วางแผนBC,CJ'!$C:$C,'รับ-จ่าย ประจำวัน'!$B126,'วางแผนBC,CJ'!Y:Y)+SUMIF(RD!$C:$C,'รับ-จ่าย ประจำวัน'!$B126,RD!Y:Y)+SUMIF('FG,ออนไล,คัดแยก'!$C:$C,'รับ-จ่าย ประจำวัน'!$B126,'FG,ออนไล,คัดแยก'!Y:Y)</f>
        <v>0</v>
      </c>
      <c r="BG126" s="16">
        <f>SUMIF(เตรียมส่วนผสม!$C:$C,'รับ-จ่าย ประจำวัน'!$B126,เตรียมส่วนผสม!Z:Z)+SUMIF(กวนไส้!$C:$C,'รับ-จ่าย ประจำวัน'!$B126,กวนไส้!Z:Z)+SUMIF(ผลิต1!$C:$C,'รับ-จ่าย ประจำวัน'!$B126,ผลิต1!Z:Z)+SUMIF(ผลิต2!$C:$C,'รับ-จ่าย ประจำวัน'!$B126,ผลิต2!Z:Z)+SUMIF(เส้นแต่งหน้าขนมเค้ก!$C:$C,'รับ-จ่าย ประจำวัน'!$B126,เส้นแต่งหน้าขนมเค้ก!Z:Z)+SUMIF(แพ็ค!$C:$C,'รับ-จ่าย ประจำวัน'!$B126,แพ็ค!Z:Z)+SUMIF(ธุรการ!$C:$C,'รับ-จ่าย ประจำวัน'!$B126,ธุรการ!Z:Z)+SUMIF(เส้นแต่งหน้าขนมปัง!$C:$C,'รับ-จ่าย ประจำวัน'!$B126,เส้นแต่งหน้าขนมปัง!Z:Z)+SUMIF('วางแผนBC,CJ'!$C:$C,'รับ-จ่าย ประจำวัน'!$B126,'วางแผนBC,CJ'!Z:Z)+SUMIF(RD!$C:$C,'รับ-จ่าย ประจำวัน'!$B126,RD!Z:Z)+SUMIF('FG,ออนไล,คัดแยก'!$C:$C,'รับ-จ่าย ประจำวัน'!$B126,'FG,ออนไล,คัดแยก'!Z:Z)</f>
        <v>0</v>
      </c>
      <c r="BH126" s="16">
        <f>SUMIF(เตรียมส่วนผสม!$C:$C,'รับ-จ่าย ประจำวัน'!$B126,เตรียมส่วนผสม!AA:AA)+SUMIF(กวนไส้!$C:$C,'รับ-จ่าย ประจำวัน'!$B126,กวนไส้!AA:AA)+SUMIF(ผลิต1!$C:$C,'รับ-จ่าย ประจำวัน'!$B126,ผลิต1!AA:AA)+SUMIF(ผลิต2!$C:$C,'รับ-จ่าย ประจำวัน'!$B126,ผลิต2!AA:AA)+SUMIF(เส้นแต่งหน้าขนมเค้ก!$C:$C,'รับ-จ่าย ประจำวัน'!$B126,เส้นแต่งหน้าขนมเค้ก!AA:AA)+SUMIF(แพ็ค!$C:$C,'รับ-จ่าย ประจำวัน'!$B126,แพ็ค!AA:AA)+SUMIF(ธุรการ!$C:$C,'รับ-จ่าย ประจำวัน'!$B126,ธุรการ!AA:AA)+SUMIF(เส้นแต่งหน้าขนมปัง!$C:$C,'รับ-จ่าย ประจำวัน'!$B126,เส้นแต่งหน้าขนมปัง!AA:AA)+SUMIF('วางแผนBC,CJ'!$C:$C,'รับ-จ่าย ประจำวัน'!$B126,'วางแผนBC,CJ'!AA:AA)+SUMIF(RD!$C:$C,'รับ-จ่าย ประจำวัน'!$B126,RD!AA:AA)+SUMIF('FG,ออนไล,คัดแยก'!$C:$C,'รับ-จ่าย ประจำวัน'!$B126,'FG,ออนไล,คัดแยก'!AA:AA)</f>
        <v>0</v>
      </c>
      <c r="BI126" s="16">
        <f>SUMIF(เตรียมส่วนผสม!$C:$C,'รับ-จ่าย ประจำวัน'!$B126,เตรียมส่วนผสม!AB:AB)+SUMIF(กวนไส้!$C:$C,'รับ-จ่าย ประจำวัน'!$B126,กวนไส้!AB:AB)+SUMIF(ผลิต1!$C:$C,'รับ-จ่าย ประจำวัน'!$B126,ผลิต1!AB:AB)+SUMIF(ผลิต2!$C:$C,'รับ-จ่าย ประจำวัน'!$B126,ผลิต2!AB:AB)+SUMIF(เส้นแต่งหน้าขนมเค้ก!$C:$C,'รับ-จ่าย ประจำวัน'!$B126,เส้นแต่งหน้าขนมเค้ก!AB:AB)+SUMIF(แพ็ค!$C:$C,'รับ-จ่าย ประจำวัน'!$B126,แพ็ค!AB:AB)+SUMIF(ธุรการ!$C:$C,'รับ-จ่าย ประจำวัน'!$B126,ธุรการ!AB:AB)+SUMIF(เส้นแต่งหน้าขนมปัง!$C:$C,'รับ-จ่าย ประจำวัน'!$B126,เส้นแต่งหน้าขนมปัง!AB:AB)+SUMIF('วางแผนBC,CJ'!$C:$C,'รับ-จ่าย ประจำวัน'!$B126,'วางแผนBC,CJ'!AB:AB)+SUMIF(RD!$C:$C,'รับ-จ่าย ประจำวัน'!$B126,RD!AB:AB)+SUMIF('FG,ออนไล,คัดแยก'!$C:$C,'รับ-จ่าย ประจำวัน'!$B126,'FG,ออนไล,คัดแยก'!AB:AB)</f>
        <v>0</v>
      </c>
      <c r="BJ126" s="16">
        <f>SUMIF(เตรียมส่วนผสม!$C:$C,'รับ-จ่าย ประจำวัน'!$B126,เตรียมส่วนผสม!AC:AC)+SUMIF(กวนไส้!$C:$C,'รับ-จ่าย ประจำวัน'!$B126,กวนไส้!AC:AC)+SUMIF(ผลิต1!$C:$C,'รับ-จ่าย ประจำวัน'!$B126,ผลิต1!AC:AC)+SUMIF(ผลิต2!$C:$C,'รับ-จ่าย ประจำวัน'!$B126,ผลิต2!AC:AC)+SUMIF(เส้นแต่งหน้าขนมเค้ก!$C:$C,'รับ-จ่าย ประจำวัน'!$B126,เส้นแต่งหน้าขนมเค้ก!AC:AC)+SUMIF(แพ็ค!$C:$C,'รับ-จ่าย ประจำวัน'!$B126,แพ็ค!AC:AC)+SUMIF(ธุรการ!$C:$C,'รับ-จ่าย ประจำวัน'!$B126,ธุรการ!AC:AC)+SUMIF(เส้นแต่งหน้าขนมปัง!$C:$C,'รับ-จ่าย ประจำวัน'!$B126,เส้นแต่งหน้าขนมปัง!AC:AC)+SUMIF('วางแผนBC,CJ'!$C:$C,'รับ-จ่าย ประจำวัน'!$B126,'วางแผนBC,CJ'!AC:AC)+SUMIF(RD!$C:$C,'รับ-จ่าย ประจำวัน'!$B126,RD!AC:AC)+SUMIF('FG,ออนไล,คัดแยก'!$C:$C,'รับ-จ่าย ประจำวัน'!$B126,'FG,ออนไล,คัดแยก'!AC:AC)</f>
        <v>0</v>
      </c>
      <c r="BK126" s="16">
        <f>SUMIF(เตรียมส่วนผสม!$C:$C,'รับ-จ่าย ประจำวัน'!$B126,เตรียมส่วนผสม!AD:AD)+SUMIF(กวนไส้!$C:$C,'รับ-จ่าย ประจำวัน'!$B126,กวนไส้!AD:AD)+SUMIF(ผลิต1!$C:$C,'รับ-จ่าย ประจำวัน'!$B126,ผลิต1!AD:AD)+SUMIF(ผลิต2!$C:$C,'รับ-จ่าย ประจำวัน'!$B126,ผลิต2!AD:AD)+SUMIF(เส้นแต่งหน้าขนมเค้ก!$C:$C,'รับ-จ่าย ประจำวัน'!$B126,เส้นแต่งหน้าขนมเค้ก!AD:AD)+SUMIF(แพ็ค!$C:$C,'รับ-จ่าย ประจำวัน'!$B126,แพ็ค!AD:AD)+SUMIF(ธุรการ!$C:$C,'รับ-จ่าย ประจำวัน'!$B126,ธุรการ!AD:AD)+SUMIF(เส้นแต่งหน้าขนมปัง!$C:$C,'รับ-จ่าย ประจำวัน'!$B126,เส้นแต่งหน้าขนมปัง!AD:AD)+SUMIF('วางแผนBC,CJ'!$C:$C,'รับ-จ่าย ประจำวัน'!$B126,'วางแผนBC,CJ'!AD:AD)+SUMIF(RD!$C:$C,'รับ-จ่าย ประจำวัน'!$B126,RD!AD:AD)+SUMIF('FG,ออนไล,คัดแยก'!$C:$C,'รับ-จ่าย ประจำวัน'!$B126,'FG,ออนไล,คัดแยก'!AD:AD)</f>
        <v>0</v>
      </c>
      <c r="BL126" s="16">
        <f>SUMIF(เตรียมส่วนผสม!$C:$C,'รับ-จ่าย ประจำวัน'!$B126,เตรียมส่วนผสม!AE:AE)+SUMIF(กวนไส้!$C:$C,'รับ-จ่าย ประจำวัน'!$B126,กวนไส้!AE:AE)+SUMIF(ผลิต1!$C:$C,'รับ-จ่าย ประจำวัน'!$B126,ผลิต1!AE:AE)+SUMIF(ผลิต2!$C:$C,'รับ-จ่าย ประจำวัน'!$B126,ผลิต2!AE:AE)+SUMIF(เส้นแต่งหน้าขนมเค้ก!$C:$C,'รับ-จ่าย ประจำวัน'!$B126,เส้นแต่งหน้าขนมเค้ก!AE:AE)+SUMIF(แพ็ค!$C:$C,'รับ-จ่าย ประจำวัน'!$B126,แพ็ค!AE:AE)+SUMIF(ธุรการ!$C:$C,'รับ-จ่าย ประจำวัน'!$B126,ธุรการ!AE:AE)+SUMIF(เส้นแต่งหน้าขนมปัง!$C:$C,'รับ-จ่าย ประจำวัน'!$B126,เส้นแต่งหน้าขนมปัง!AE:AE)+SUMIF('วางแผนBC,CJ'!$C:$C,'รับ-จ่าย ประจำวัน'!$B126,'วางแผนBC,CJ'!AE:AE)+SUMIF(RD!$C:$C,'รับ-จ่าย ประจำวัน'!$B126,RD!AE:AE)+SUMIF('FG,ออนไล,คัดแยก'!$C:$C,'รับ-จ่าย ประจำวัน'!$B126,'FG,ออนไล,คัดแยก'!AE:AE)</f>
        <v>0</v>
      </c>
      <c r="BM126" s="16">
        <f>SUMIF(เตรียมส่วนผสม!$C:$C,'รับ-จ่าย ประจำวัน'!$B126,เตรียมส่วนผสม!AF:AF)+SUMIF(กวนไส้!$C:$C,'รับ-จ่าย ประจำวัน'!$B126,กวนไส้!AF:AF)+SUMIF(ผลิต1!$C:$C,'รับ-จ่าย ประจำวัน'!$B126,ผลิต1!AF:AF)+SUMIF(ผลิต2!$C:$C,'รับ-จ่าย ประจำวัน'!$B126,ผลิต2!AF:AF)+SUMIF(เส้นแต่งหน้าขนมเค้ก!$C:$C,'รับ-จ่าย ประจำวัน'!$B126,เส้นแต่งหน้าขนมเค้ก!AF:AF)+SUMIF(แพ็ค!$C:$C,'รับ-จ่าย ประจำวัน'!$B126,แพ็ค!AF:AF)+SUMIF(ธุรการ!$C:$C,'รับ-จ่าย ประจำวัน'!$B126,ธุรการ!AF:AF)+SUMIF(เส้นแต่งหน้าขนมปัง!$C:$C,'รับ-จ่าย ประจำวัน'!$B126,เส้นแต่งหน้าขนมปัง!AF:AF)+SUMIF('วางแผนBC,CJ'!$C:$C,'รับ-จ่าย ประจำวัน'!$B126,'วางแผนBC,CJ'!AF:AF)+SUMIF(RD!$C:$C,'รับ-จ่าย ประจำวัน'!$B126,RD!AF:AF)+SUMIF('FG,ออนไล,คัดแยก'!$C:$C,'รับ-จ่าย ประจำวัน'!$B126,'FG,ออนไล,คัดแยก'!AF:AF)</f>
        <v>0</v>
      </c>
      <c r="BN126" s="16">
        <f>SUMIF(เตรียมส่วนผสม!$C:$C,'รับ-จ่าย ประจำวัน'!$B126,เตรียมส่วนผสม!AG:AG)+SUMIF(กวนไส้!$C:$C,'รับ-จ่าย ประจำวัน'!$B126,กวนไส้!AG:AG)+SUMIF(ผลิต1!$C:$C,'รับ-จ่าย ประจำวัน'!$B126,ผลิต1!AG:AG)+SUMIF(ผลิต2!$C:$C,'รับ-จ่าย ประจำวัน'!$B126,ผลิต2!AG:AG)+SUMIF(เส้นแต่งหน้าขนมเค้ก!$C:$C,'รับ-จ่าย ประจำวัน'!$B126,เส้นแต่งหน้าขนมเค้ก!AG:AG)+SUMIF(แพ็ค!$C:$C,'รับ-จ่าย ประจำวัน'!$B126,แพ็ค!AG:AG)+SUMIF(ธุรการ!$C:$C,'รับ-จ่าย ประจำวัน'!$B126,ธุรการ!AG:AG)+SUMIF(เส้นแต่งหน้าขนมปัง!$C:$C,'รับ-จ่าย ประจำวัน'!$B126,เส้นแต่งหน้าขนมปัง!AG:AG)+SUMIF('วางแผนBC,CJ'!$C:$C,'รับ-จ่าย ประจำวัน'!$B126,'วางแผนBC,CJ'!AG:AG)+SUMIF(RD!$C:$C,'รับ-จ่าย ประจำวัน'!$B126,RD!AG:AG)+SUMIF('FG,ออนไล,คัดแยก'!$C:$C,'รับ-จ่าย ประจำวัน'!$B126,'FG,ออนไล,คัดแยก'!AG:AG)</f>
        <v>0</v>
      </c>
      <c r="BO126" s="16">
        <f>SUMIF(เตรียมส่วนผสม!$C:$C,'รับ-จ่าย ประจำวัน'!$B126,เตรียมส่วนผสม!AH:AH)+SUMIF(กวนไส้!$C:$C,'รับ-จ่าย ประจำวัน'!$B126,กวนไส้!AH:AH)+SUMIF(ผลิต1!$C:$C,'รับ-จ่าย ประจำวัน'!$B126,ผลิต1!AH:AH)+SUMIF(ผลิต2!$C:$C,'รับ-จ่าย ประจำวัน'!$B126,ผลิต2!AH:AH)+SUMIF(เส้นแต่งหน้าขนมเค้ก!$C:$C,'รับ-จ่าย ประจำวัน'!$B126,เส้นแต่งหน้าขนมเค้ก!AH:AH)+SUMIF(แพ็ค!$C:$C,'รับ-จ่าย ประจำวัน'!$B126,แพ็ค!AH:AH)+SUMIF(ธุรการ!$C:$C,'รับ-จ่าย ประจำวัน'!$B126,ธุรการ!AH:AH)+SUMIF(เส้นแต่งหน้าขนมปัง!$C:$C,'รับ-จ่าย ประจำวัน'!$B126,เส้นแต่งหน้าขนมปัง!AH:AH)+SUMIF('วางแผนBC,CJ'!$C:$C,'รับ-จ่าย ประจำวัน'!$B126,'วางแผนBC,CJ'!AH:AH)+SUMIF(RD!$C:$C,'รับ-จ่าย ประจำวัน'!$B126,RD!AH:AH)+SUMIF('FG,ออนไล,คัดแยก'!$C:$C,'รับ-จ่าย ประจำวัน'!$B126,'FG,ออนไล,คัดแยก'!AH:AH)</f>
        <v>0</v>
      </c>
      <c r="BP126" s="16">
        <f>SUMIF(เตรียมส่วนผสม!$C:$C,'รับ-จ่าย ประจำวัน'!$B126,เตรียมส่วนผสม!AI:AI)+SUMIF(กวนไส้!$C:$C,'รับ-จ่าย ประจำวัน'!$B126,กวนไส้!AI:AI)+SUMIF(ผลิต1!$C:$C,'รับ-จ่าย ประจำวัน'!$B126,ผลิต1!AI:AI)+SUMIF(ผลิต2!$C:$C,'รับ-จ่าย ประจำวัน'!$B126,ผลิต2!AI:AI)+SUMIF(เส้นแต่งหน้าขนมเค้ก!$C:$C,'รับ-จ่าย ประจำวัน'!$B126,เส้นแต่งหน้าขนมเค้ก!AI:AI)+SUMIF(แพ็ค!$C:$C,'รับ-จ่าย ประจำวัน'!$B126,แพ็ค!AI:AI)+SUMIF(ธุรการ!$C:$C,'รับ-จ่าย ประจำวัน'!$B126,ธุรการ!AI:AI)+SUMIF(เส้นแต่งหน้าขนมปัง!$C:$C,'รับ-จ่าย ประจำวัน'!$B126,เส้นแต่งหน้าขนมปัง!AI:AI)+SUMIF('วางแผนBC,CJ'!$C:$C,'รับ-จ่าย ประจำวัน'!$B126,'วางแผนBC,CJ'!AI:AI)+SUMIF(RD!$C:$C,'รับ-จ่าย ประจำวัน'!$B126,RD!AI:AI)+SUMIF('FG,ออนไล,คัดแยก'!$C:$C,'รับ-จ่าย ประจำวัน'!$B126,'FG,ออนไล,คัดแยก'!AI:AI)</f>
        <v>0</v>
      </c>
      <c r="BQ126" s="16">
        <f>SUMIF(เตรียมส่วนผสม!$C:$C,'รับ-จ่าย ประจำวัน'!$B126,เตรียมส่วนผสม!AJ:AJ)+SUMIF(กวนไส้!$C:$C,'รับ-จ่าย ประจำวัน'!$B126,กวนไส้!AJ:AJ)+SUMIF(ผลิต1!$C:$C,'รับ-จ่าย ประจำวัน'!$B126,ผลิต1!AJ:AJ)+SUMIF(ผลิต2!$C:$C,'รับ-จ่าย ประจำวัน'!$B126,ผลิต2!AJ:AJ)+SUMIF(เส้นแต่งหน้าขนมเค้ก!$C:$C,'รับ-จ่าย ประจำวัน'!$B126,เส้นแต่งหน้าขนมเค้ก!AJ:AJ)+SUMIF(แพ็ค!$C:$C,'รับ-จ่าย ประจำวัน'!$B126,แพ็ค!AJ:AJ)+SUMIF(ธุรการ!$C:$C,'รับ-จ่าย ประจำวัน'!$B126,ธุรการ!AJ:AJ)+SUMIF(เส้นแต่งหน้าขนมปัง!$C:$C,'รับ-จ่าย ประจำวัน'!$B126,เส้นแต่งหน้าขนมปัง!AJ:AJ)+SUMIF('วางแผนBC,CJ'!$C:$C,'รับ-จ่าย ประจำวัน'!$B126,'วางแผนBC,CJ'!AJ:AJ)+SUMIF(RD!$C:$C,'รับ-จ่าย ประจำวัน'!$B126,RD!AJ:AJ)+SUMIF('FG,ออนไล,คัดแยก'!$C:$C,'รับ-จ่าย ประจำวัน'!$B126,'FG,ออนไล,คัดแยก'!AJ:AJ)</f>
        <v>0</v>
      </c>
      <c r="BR126" s="16">
        <f>SUMIF(เตรียมส่วนผสม!$C:$C,'รับ-จ่าย ประจำวัน'!$B126,เตรียมส่วนผสม!AK:AK)+SUMIF(กวนไส้!$C:$C,'รับ-จ่าย ประจำวัน'!$B126,กวนไส้!AK:AK)+SUMIF(ผลิต1!$C:$C,'รับ-จ่าย ประจำวัน'!$B126,ผลิต1!AK:AK)+SUMIF(ผลิต2!$C:$C,'รับ-จ่าย ประจำวัน'!$B126,ผลิต2!AK:AK)+SUMIF(เส้นแต่งหน้าขนมเค้ก!$C:$C,'รับ-จ่าย ประจำวัน'!$B126,เส้นแต่งหน้าขนมเค้ก!AK:AK)+SUMIF(แพ็ค!$C:$C,'รับ-จ่าย ประจำวัน'!$B126,แพ็ค!AK:AK)+SUMIF(ธุรการ!$C:$C,'รับ-จ่าย ประจำวัน'!$B126,ธุรการ!AK:AK)+SUMIF(เส้นแต่งหน้าขนมปัง!$C:$C,'รับ-จ่าย ประจำวัน'!$B126,เส้นแต่งหน้าขนมปัง!AK:AK)+SUMIF('วางแผนBC,CJ'!$C:$C,'รับ-จ่าย ประจำวัน'!$B126,'วางแผนBC,CJ'!AK:AK)+SUMIF(RD!$C:$C,'รับ-จ่าย ประจำวัน'!$B126,RD!AK:AK)+SUMIF('FG,ออนไล,คัดแยก'!$C:$C,'รับ-จ่าย ประจำวัน'!$B126,'FG,ออนไล,คัดแยก'!AK:AK)</f>
        <v>0</v>
      </c>
      <c r="BS126" s="16">
        <f>SUMIF(เตรียมส่วนผสม!$C:$C,'รับ-จ่าย ประจำวัน'!$B126,เตรียมส่วนผสม!AL:AL)+SUMIF(กวนไส้!$C:$C,'รับ-จ่าย ประจำวัน'!$B126,กวนไส้!AL:AL)+SUMIF(ผลิต1!$C:$C,'รับ-จ่าย ประจำวัน'!$B126,ผลิต1!AL:AL)+SUMIF(ผลิต2!$C:$C,'รับ-จ่าย ประจำวัน'!$B126,ผลิต2!AL:AL)+SUMIF(เส้นแต่งหน้าขนมเค้ก!$C:$C,'รับ-จ่าย ประจำวัน'!$B126,เส้นแต่งหน้าขนมเค้ก!AL:AL)+SUMIF(แพ็ค!$C:$C,'รับ-จ่าย ประจำวัน'!$B126,แพ็ค!AL:AL)+SUMIF(ธุรการ!$C:$C,'รับ-จ่าย ประจำวัน'!$B126,ธุรการ!AL:AL)+SUMIF(เส้นแต่งหน้าขนมปัง!$C:$C,'รับ-จ่าย ประจำวัน'!$B126,เส้นแต่งหน้าขนมปัง!AL:AL)+SUMIF('วางแผนBC,CJ'!$C:$C,'รับ-จ่าย ประจำวัน'!$B126,'วางแผนBC,CJ'!AL:AL)+SUMIF(RD!$C:$C,'รับ-จ่าย ประจำวัน'!$B126,RD!AL:AL)+SUMIF('FG,ออนไล,คัดแยก'!$C:$C,'รับ-จ่าย ประจำวัน'!$B126,'FG,ออนไล,คัดแยก'!AL:AL)</f>
        <v>0</v>
      </c>
      <c r="BT126" s="18">
        <f t="shared" si="20"/>
        <v>0</v>
      </c>
      <c r="BU126" s="116"/>
      <c r="BV126" s="146">
        <f t="shared" si="21"/>
        <v>24</v>
      </c>
      <c r="BW126" s="183">
        <v>30</v>
      </c>
      <c r="BX126" s="172">
        <f t="shared" si="25"/>
        <v>0</v>
      </c>
      <c r="BY126" s="188" t="e">
        <f t="shared" si="22"/>
        <v>#DIV/0!</v>
      </c>
      <c r="BZ126" s="180" t="e">
        <f t="shared" ca="1" si="23"/>
        <v>#DIV/0!</v>
      </c>
      <c r="CA126" s="93"/>
      <c r="CB126" s="93"/>
      <c r="CC126" s="93"/>
      <c r="CD126" s="93"/>
      <c r="CE126" s="93"/>
      <c r="CF126" s="93"/>
      <c r="CG126" s="93"/>
      <c r="CH126" s="93"/>
      <c r="CI126" s="93"/>
      <c r="CJ126" s="97"/>
      <c r="CK126" s="9">
        <f t="shared" si="24"/>
        <v>24</v>
      </c>
    </row>
    <row r="127" spans="1:89" x14ac:dyDescent="0.5">
      <c r="A127" s="149"/>
      <c r="B127" s="34" t="s">
        <v>1732</v>
      </c>
      <c r="C127" s="33" t="s">
        <v>1733</v>
      </c>
      <c r="D127" s="135" t="s">
        <v>1010</v>
      </c>
      <c r="E127" s="25"/>
      <c r="F127" s="132"/>
      <c r="G127" s="25"/>
      <c r="H127" s="12">
        <v>20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11"/>
      <c r="AF127" s="11"/>
      <c r="AG127" s="11"/>
      <c r="AH127" s="11"/>
      <c r="AI127" s="25"/>
      <c r="AJ127" s="25"/>
      <c r="AK127" s="25"/>
      <c r="AL127" s="25"/>
      <c r="AM127" s="25"/>
      <c r="AN127" s="15">
        <f t="shared" si="19"/>
        <v>0</v>
      </c>
      <c r="AO127" s="16">
        <f>SUMIF(เตรียมส่วนผสม!$C:$C,'รับ-จ่าย ประจำวัน'!$B127,เตรียมส่วนผสม!H:H)+SUMIF(กวนไส้!$C:$C,'รับ-จ่าย ประจำวัน'!$B127,กวนไส้!H:H)+SUMIF(ผลิต1!$C:$C,'รับ-จ่าย ประจำวัน'!$B127,ผลิต1!H:H)+SUMIF(ผลิต2!$C:$C,'รับ-จ่าย ประจำวัน'!$B127,ผลิต2!H:H)+SUMIF(เส้นแต่งหน้าขนมเค้ก!$C:$C,'รับ-จ่าย ประจำวัน'!$B127,เส้นแต่งหน้าขนมเค้ก!H:H)+SUMIF(แพ็ค!$C:$C,'รับ-จ่าย ประจำวัน'!$B127,แพ็ค!H:H)+SUMIF(ธุรการ!$C:$C,'รับ-จ่าย ประจำวัน'!$B127,ธุรการ!H:H)+SUMIF(เส้นแต่งหน้าขนมปัง!$C:$C,'รับ-จ่าย ประจำวัน'!$B127,เส้นแต่งหน้าขนมปัง!H:H)+SUMIF('วางแผนBC,CJ'!$C:$C,'รับ-จ่าย ประจำวัน'!$B127,'วางแผนBC,CJ'!H:H)+SUMIF(RD!$C:$C,'รับ-จ่าย ประจำวัน'!$B127,RD!H:H)+SUMIF('FG,ออนไล,คัดแยก'!$C:$C,'รับ-จ่าย ประจำวัน'!$B127,'FG,ออนไล,คัดแยก'!H:H)</f>
        <v>0</v>
      </c>
      <c r="AP127" s="16">
        <f>SUMIF(เตรียมส่วนผสม!$C:$C,'รับ-จ่าย ประจำวัน'!$B127,เตรียมส่วนผสม!I:I)+SUMIF(กวนไส้!$C:$C,'รับ-จ่าย ประจำวัน'!$B127,กวนไส้!I:I)+SUMIF(ผลิต1!$C:$C,'รับ-จ่าย ประจำวัน'!$B127,ผลิต1!I:I)+SUMIF(ผลิต2!$C:$C,'รับ-จ่าย ประจำวัน'!$B127,ผลิต2!I:I)+SUMIF(เส้นแต่งหน้าขนมเค้ก!$C:$C,'รับ-จ่าย ประจำวัน'!$B127,เส้นแต่งหน้าขนมเค้ก!I:I)+SUMIF(แพ็ค!$C:$C,'รับ-จ่าย ประจำวัน'!$B127,แพ็ค!I:I)+SUMIF(ธุรการ!$C:$C,'รับ-จ่าย ประจำวัน'!$B127,ธุรการ!I:I)+SUMIF(เส้นแต่งหน้าขนมปัง!$C:$C,'รับ-จ่าย ประจำวัน'!$B127,เส้นแต่งหน้าขนมปัง!I:I)+SUMIF('วางแผนBC,CJ'!$C:$C,'รับ-จ่าย ประจำวัน'!$B127,'วางแผนBC,CJ'!I:I)+SUMIF(RD!$C:$C,'รับ-จ่าย ประจำวัน'!$B127,RD!I:I)+SUMIF('FG,ออนไล,คัดแยก'!$C:$C,'รับ-จ่าย ประจำวัน'!$B127,'FG,ออนไล,คัดแยก'!I:I)</f>
        <v>0</v>
      </c>
      <c r="AQ127" s="16">
        <f>SUMIF(เตรียมส่วนผสม!$C:$C,'รับ-จ่าย ประจำวัน'!$B127,เตรียมส่วนผสม!J:J)+SUMIF(กวนไส้!$C:$C,'รับ-จ่าย ประจำวัน'!$B127,กวนไส้!J:J)+SUMIF(ผลิต1!$C:$C,'รับ-จ่าย ประจำวัน'!$B127,ผลิต1!J:J)+SUMIF(ผลิต2!$C:$C,'รับ-จ่าย ประจำวัน'!$B127,ผลิต2!J:J)+SUMIF(เส้นแต่งหน้าขนมเค้ก!$C:$C,'รับ-จ่าย ประจำวัน'!$B127,เส้นแต่งหน้าขนมเค้ก!J:J)+SUMIF(แพ็ค!$C:$C,'รับ-จ่าย ประจำวัน'!$B127,แพ็ค!J:J)+SUMIF(ธุรการ!$C:$C,'รับ-จ่าย ประจำวัน'!$B127,ธุรการ!J:J)+SUMIF(เส้นแต่งหน้าขนมปัง!$C:$C,'รับ-จ่าย ประจำวัน'!$B127,เส้นแต่งหน้าขนมปัง!J:J)+SUMIF('วางแผนBC,CJ'!$C:$C,'รับ-จ่าย ประจำวัน'!$B127,'วางแผนBC,CJ'!J:J)+SUMIF(RD!$C:$C,'รับ-จ่าย ประจำวัน'!$B127,RD!J:J)+SUMIF('FG,ออนไล,คัดแยก'!$C:$C,'รับ-จ่าย ประจำวัน'!$B127,'FG,ออนไล,คัดแยก'!J:J)</f>
        <v>0</v>
      </c>
      <c r="AR127" s="16">
        <f>SUMIF(เตรียมส่วนผสม!$C:$C,'รับ-จ่าย ประจำวัน'!$B127,เตรียมส่วนผสม!K:K)+SUMIF(กวนไส้!$C:$C,'รับ-จ่าย ประจำวัน'!$B127,กวนไส้!K:K)+SUMIF(ผลิต1!$C:$C,'รับ-จ่าย ประจำวัน'!$B127,ผลิต1!K:K)+SUMIF(ผลิต2!$C:$C,'รับ-จ่าย ประจำวัน'!$B127,ผลิต2!K:K)+SUMIF(เส้นแต่งหน้าขนมเค้ก!$C:$C,'รับ-จ่าย ประจำวัน'!$B127,เส้นแต่งหน้าขนมเค้ก!K:K)+SUMIF(แพ็ค!$C:$C,'รับ-จ่าย ประจำวัน'!$B127,แพ็ค!K:K)+SUMIF(ธุรการ!$C:$C,'รับ-จ่าย ประจำวัน'!$B127,ธุรการ!K:K)+SUMIF(เส้นแต่งหน้าขนมปัง!$C:$C,'รับ-จ่าย ประจำวัน'!$B127,เส้นแต่งหน้าขนมปัง!K:K)+SUMIF('วางแผนBC,CJ'!$C:$C,'รับ-จ่าย ประจำวัน'!$B127,'วางแผนBC,CJ'!K:K)+SUMIF(RD!$C:$C,'รับ-จ่าย ประจำวัน'!$B127,RD!K:K)+SUMIF('FG,ออนไล,คัดแยก'!$C:$C,'รับ-จ่าย ประจำวัน'!$B127,'FG,ออนไล,คัดแยก'!K:K)</f>
        <v>1</v>
      </c>
      <c r="AS127" s="16">
        <f>SUMIF(เตรียมส่วนผสม!$C:$C,'รับ-จ่าย ประจำวัน'!$B127,เตรียมส่วนผสม!L:L)+SUMIF(กวนไส้!$C:$C,'รับ-จ่าย ประจำวัน'!$B127,กวนไส้!L:L)+SUMIF(ผลิต1!$C:$C,'รับ-จ่าย ประจำวัน'!$B127,ผลิต1!L:L)+SUMIF(ผลิต2!$C:$C,'รับ-จ่าย ประจำวัน'!$B127,ผลิต2!L:L)+SUMIF(เส้นแต่งหน้าขนมเค้ก!$C:$C,'รับ-จ่าย ประจำวัน'!$B127,เส้นแต่งหน้าขนมเค้ก!L:L)+SUMIF(แพ็ค!$C:$C,'รับ-จ่าย ประจำวัน'!$B127,แพ็ค!L:L)+SUMIF(ธุรการ!$C:$C,'รับ-จ่าย ประจำวัน'!$B127,ธุรการ!L:L)+SUMIF(เส้นแต่งหน้าขนมปัง!$C:$C,'รับ-จ่าย ประจำวัน'!$B127,เส้นแต่งหน้าขนมปัง!L:L)+SUMIF('วางแผนBC,CJ'!$C:$C,'รับ-จ่าย ประจำวัน'!$B127,'วางแผนBC,CJ'!L:L)+SUMIF(RD!$C:$C,'รับ-จ่าย ประจำวัน'!$B127,RD!L:L)+SUMIF('FG,ออนไล,คัดแยก'!$C:$C,'รับ-จ่าย ประจำวัน'!$B127,'FG,ออนไล,คัดแยก'!L:L)</f>
        <v>0</v>
      </c>
      <c r="AT127" s="16">
        <f>SUMIF(เตรียมส่วนผสม!$C:$C,'รับ-จ่าย ประจำวัน'!$B127,เตรียมส่วนผสม!M:M)+SUMIF(กวนไส้!$C:$C,'รับ-จ่าย ประจำวัน'!$B127,กวนไส้!M:M)+SUMIF(ผลิต1!$C:$C,'รับ-จ่าย ประจำวัน'!$B127,ผลิต1!M:M)+SUMIF(ผลิต2!$C:$C,'รับ-จ่าย ประจำวัน'!$B127,ผลิต2!M:M)+SUMIF(เส้นแต่งหน้าขนมเค้ก!$C:$C,'รับ-จ่าย ประจำวัน'!$B127,เส้นแต่งหน้าขนมเค้ก!M:M)+SUMIF(แพ็ค!$C:$C,'รับ-จ่าย ประจำวัน'!$B127,แพ็ค!M:M)+SUMIF(ธุรการ!$C:$C,'รับ-จ่าย ประจำวัน'!$B127,ธุรการ!M:M)+SUMIF(เส้นแต่งหน้าขนมปัง!$C:$C,'รับ-จ่าย ประจำวัน'!$B127,เส้นแต่งหน้าขนมปัง!M:M)+SUMIF('วางแผนBC,CJ'!$C:$C,'รับ-จ่าย ประจำวัน'!$B127,'วางแผนBC,CJ'!M:M)+SUMIF(RD!$C:$C,'รับ-จ่าย ประจำวัน'!$B127,RD!M:M)+SUMIF('FG,ออนไล,คัดแยก'!$C:$C,'รับ-จ่าย ประจำวัน'!$B127,'FG,ออนไล,คัดแยก'!M:M)</f>
        <v>0</v>
      </c>
      <c r="AU127" s="16">
        <f>SUMIF(เตรียมส่วนผสม!$C:$C,'รับ-จ่าย ประจำวัน'!$B127,เตรียมส่วนผสม!N:N)+SUMIF(กวนไส้!$C:$C,'รับ-จ่าย ประจำวัน'!$B127,กวนไส้!N:N)+SUMIF(ผลิต1!$C:$C,'รับ-จ่าย ประจำวัน'!$B127,ผลิต1!N:N)+SUMIF(ผลิต2!$C:$C,'รับ-จ่าย ประจำวัน'!$B127,ผลิต2!N:N)+SUMIF(เส้นแต่งหน้าขนมเค้ก!$C:$C,'รับ-จ่าย ประจำวัน'!$B127,เส้นแต่งหน้าขนมเค้ก!N:N)+SUMIF(แพ็ค!$C:$C,'รับ-จ่าย ประจำวัน'!$B127,แพ็ค!N:N)+SUMIF(ธุรการ!$C:$C,'รับ-จ่าย ประจำวัน'!$B127,ธุรการ!N:N)+SUMIF(เส้นแต่งหน้าขนมปัง!$C:$C,'รับ-จ่าย ประจำวัน'!$B127,เส้นแต่งหน้าขนมปัง!N:N)+SUMIF('วางแผนBC,CJ'!$C:$C,'รับ-จ่าย ประจำวัน'!$B127,'วางแผนBC,CJ'!N:N)+SUMIF(RD!$C:$C,'รับ-จ่าย ประจำวัน'!$B127,RD!N:N)+SUMIF('FG,ออนไล,คัดแยก'!$C:$C,'รับ-จ่าย ประจำวัน'!$B127,'FG,ออนไล,คัดแยก'!N:N)</f>
        <v>0</v>
      </c>
      <c r="AV127" s="16">
        <f>SUMIF(เตรียมส่วนผสม!$C:$C,'รับ-จ่าย ประจำวัน'!$B127,เตรียมส่วนผสม!O:O)+SUMIF(กวนไส้!$C:$C,'รับ-จ่าย ประจำวัน'!$B127,กวนไส้!O:O)+SUMIF(ผลิต1!$C:$C,'รับ-จ่าย ประจำวัน'!$B127,ผลิต1!O:O)+SUMIF(ผลิต2!$C:$C,'รับ-จ่าย ประจำวัน'!$B127,ผลิต2!O:O)+SUMIF(เส้นแต่งหน้าขนมเค้ก!$C:$C,'รับ-จ่าย ประจำวัน'!$B127,เส้นแต่งหน้าขนมเค้ก!O:O)+SUMIF(แพ็ค!$C:$C,'รับ-จ่าย ประจำวัน'!$B127,แพ็ค!O:O)+SUMIF(ธุรการ!$C:$C,'รับ-จ่าย ประจำวัน'!$B127,ธุรการ!O:O)+SUMIF(เส้นแต่งหน้าขนมปัง!$C:$C,'รับ-จ่าย ประจำวัน'!$B127,เส้นแต่งหน้าขนมปัง!O:O)+SUMIF('วางแผนBC,CJ'!$C:$C,'รับ-จ่าย ประจำวัน'!$B127,'วางแผนBC,CJ'!O:O)+SUMIF(RD!$C:$C,'รับ-จ่าย ประจำวัน'!$B127,RD!O:O)+SUMIF('FG,ออนไล,คัดแยก'!$C:$C,'รับ-จ่าย ประจำวัน'!$B127,'FG,ออนไล,คัดแยก'!O:O)</f>
        <v>1</v>
      </c>
      <c r="AW127" s="16">
        <f>SUMIF(เตรียมส่วนผสม!$C:$C,'รับ-จ่าย ประจำวัน'!$B127,เตรียมส่วนผสม!P:P)+SUMIF(กวนไส้!$C:$C,'รับ-จ่าย ประจำวัน'!$B127,กวนไส้!P:P)+SUMIF(ผลิต1!$C:$C,'รับ-จ่าย ประจำวัน'!$B127,ผลิต1!P:P)+SUMIF(ผลิต2!$C:$C,'รับ-จ่าย ประจำวัน'!$B127,ผลิต2!P:P)+SUMIF(เส้นแต่งหน้าขนมเค้ก!$C:$C,'รับ-จ่าย ประจำวัน'!$B127,เส้นแต่งหน้าขนมเค้ก!P:P)+SUMIF(แพ็ค!$C:$C,'รับ-จ่าย ประจำวัน'!$B127,แพ็ค!P:P)+SUMIF(ธุรการ!$C:$C,'รับ-จ่าย ประจำวัน'!$B127,ธุรการ!P:P)+SUMIF(เส้นแต่งหน้าขนมปัง!$C:$C,'รับ-จ่าย ประจำวัน'!$B127,เส้นแต่งหน้าขนมปัง!P:P)+SUMIF('วางแผนBC,CJ'!$C:$C,'รับ-จ่าย ประจำวัน'!$B127,'วางแผนBC,CJ'!P:P)+SUMIF(RD!$C:$C,'รับ-จ่าย ประจำวัน'!$B127,RD!P:P)+SUMIF('FG,ออนไล,คัดแยก'!$C:$C,'รับ-จ่าย ประจำวัน'!$B127,'FG,ออนไล,คัดแยก'!P:P)</f>
        <v>1</v>
      </c>
      <c r="AX127" s="16">
        <f>SUMIF(เตรียมส่วนผสม!$C:$C,'รับ-จ่าย ประจำวัน'!$B127,เตรียมส่วนผสม!Q:Q)+SUMIF(กวนไส้!$C:$C,'รับ-จ่าย ประจำวัน'!$B127,กวนไส้!Q:Q)+SUMIF(ผลิต1!$C:$C,'รับ-จ่าย ประจำวัน'!$B127,ผลิต1!Q:Q)+SUMIF(ผลิต2!$C:$C,'รับ-จ่าย ประจำวัน'!$B127,ผลิต2!Q:Q)+SUMIF(เส้นแต่งหน้าขนมเค้ก!$C:$C,'รับ-จ่าย ประจำวัน'!$B127,เส้นแต่งหน้าขนมเค้ก!Q:Q)+SUMIF(แพ็ค!$C:$C,'รับ-จ่าย ประจำวัน'!$B127,แพ็ค!Q:Q)+SUMIF(ธุรการ!$C:$C,'รับ-จ่าย ประจำวัน'!$B127,ธุรการ!Q:Q)+SUMIF(เส้นแต่งหน้าขนมปัง!$C:$C,'รับ-จ่าย ประจำวัน'!$B127,เส้นแต่งหน้าขนมปัง!Q:Q)+SUMIF('วางแผนBC,CJ'!$C:$C,'รับ-จ่าย ประจำวัน'!$B127,'วางแผนBC,CJ'!Q:Q)+SUMIF(RD!$C:$C,'รับ-จ่าย ประจำวัน'!$B127,RD!Q:Q)+SUMIF('FG,ออนไล,คัดแยก'!$C:$C,'รับ-จ่าย ประจำวัน'!$B127,'FG,ออนไล,คัดแยก'!Q:Q)</f>
        <v>0</v>
      </c>
      <c r="AY127" s="16">
        <f>SUMIF(เตรียมส่วนผสม!$C:$C,'รับ-จ่าย ประจำวัน'!$B127,เตรียมส่วนผสม!R:R)+SUMIF(กวนไส้!$C:$C,'รับ-จ่าย ประจำวัน'!$B127,กวนไส้!R:R)+SUMIF(ผลิต1!$C:$C,'รับ-จ่าย ประจำวัน'!$B127,ผลิต1!R:R)+SUMIF(ผลิต2!$C:$C,'รับ-จ่าย ประจำวัน'!$B127,ผลิต2!R:R)+SUMIF(เส้นแต่งหน้าขนมเค้ก!$C:$C,'รับ-จ่าย ประจำวัน'!$B127,เส้นแต่งหน้าขนมเค้ก!R:R)+SUMIF(แพ็ค!$C:$C,'รับ-จ่าย ประจำวัน'!$B127,แพ็ค!R:R)+SUMIF(ธุรการ!$C:$C,'รับ-จ่าย ประจำวัน'!$B127,ธุรการ!R:R)+SUMIF(เส้นแต่งหน้าขนมปัง!$C:$C,'รับ-จ่าย ประจำวัน'!$B127,เส้นแต่งหน้าขนมปัง!R:R)+SUMIF('วางแผนBC,CJ'!$C:$C,'รับ-จ่าย ประจำวัน'!$B127,'วางแผนBC,CJ'!R:R)+SUMIF(RD!$C:$C,'รับ-จ่าย ประจำวัน'!$B127,RD!R:R)+SUMIF('FG,ออนไล,คัดแยก'!$C:$C,'รับ-จ่าย ประจำวัน'!$B127,'FG,ออนไล,คัดแยก'!R:R)</f>
        <v>0</v>
      </c>
      <c r="AZ127" s="16">
        <f>SUMIF(เตรียมส่วนผสม!$C:$C,'รับ-จ่าย ประจำวัน'!$B127,เตรียมส่วนผสม!S:S)+SUMIF(กวนไส้!$C:$C,'รับ-จ่าย ประจำวัน'!$B127,กวนไส้!S:S)+SUMIF(ผลิต1!$C:$C,'รับ-จ่าย ประจำวัน'!$B127,ผลิต1!S:S)+SUMIF(ผลิต2!$C:$C,'รับ-จ่าย ประจำวัน'!$B127,ผลิต2!S:S)+SUMIF(เส้นแต่งหน้าขนมเค้ก!$C:$C,'รับ-จ่าย ประจำวัน'!$B127,เส้นแต่งหน้าขนมเค้ก!S:S)+SUMIF(แพ็ค!$C:$C,'รับ-จ่าย ประจำวัน'!$B127,แพ็ค!S:S)+SUMIF(ธุรการ!$C:$C,'รับ-จ่าย ประจำวัน'!$B127,ธุรการ!S:S)+SUMIF(เส้นแต่งหน้าขนมปัง!$C:$C,'รับ-จ่าย ประจำวัน'!$B127,เส้นแต่งหน้าขนมปัง!S:S)+SUMIF('วางแผนBC,CJ'!$C:$C,'รับ-จ่าย ประจำวัน'!$B127,'วางแผนBC,CJ'!S:S)+SUMIF(RD!$C:$C,'รับ-จ่าย ประจำวัน'!$B127,RD!S:S)+SUMIF('FG,ออนไล,คัดแยก'!$C:$C,'รับ-จ่าย ประจำวัน'!$B127,'FG,ออนไล,คัดแยก'!S:S)</f>
        <v>0</v>
      </c>
      <c r="BA127" s="16">
        <f>SUMIF(เตรียมส่วนผสม!$C:$C,'รับ-จ่าย ประจำวัน'!$B127,เตรียมส่วนผสม!T:T)+SUMIF(กวนไส้!$C:$C,'รับ-จ่าย ประจำวัน'!$B127,กวนไส้!T:T)+SUMIF(ผลิต1!$C:$C,'รับ-จ่าย ประจำวัน'!$B127,ผลิต1!T:T)+SUMIF(ผลิต2!$C:$C,'รับ-จ่าย ประจำวัน'!$B127,ผลิต2!T:T)+SUMIF(เส้นแต่งหน้าขนมเค้ก!$C:$C,'รับ-จ่าย ประจำวัน'!$B127,เส้นแต่งหน้าขนมเค้ก!T:T)+SUMIF(แพ็ค!$C:$C,'รับ-จ่าย ประจำวัน'!$B127,แพ็ค!T:T)+SUMIF(ธุรการ!$C:$C,'รับ-จ่าย ประจำวัน'!$B127,ธุรการ!T:T)+SUMIF(เส้นแต่งหน้าขนมปัง!$C:$C,'รับ-จ่าย ประจำวัน'!$B127,เส้นแต่งหน้าขนมปัง!T:T)+SUMIF('วางแผนBC,CJ'!$C:$C,'รับ-จ่าย ประจำวัน'!$B127,'วางแผนBC,CJ'!T:T)+SUMIF(RD!$C:$C,'รับ-จ่าย ประจำวัน'!$B127,RD!T:T)+SUMIF('FG,ออนไล,คัดแยก'!$C:$C,'รับ-จ่าย ประจำวัน'!$B127,'FG,ออนไล,คัดแยก'!T:T)</f>
        <v>0</v>
      </c>
      <c r="BB127" s="16">
        <f>SUMIF(เตรียมส่วนผสม!$C:$C,'รับ-จ่าย ประจำวัน'!$B127,เตรียมส่วนผสม!U:U)+SUMIF(กวนไส้!$C:$C,'รับ-จ่าย ประจำวัน'!$B127,กวนไส้!U:U)+SUMIF(ผลิต1!$C:$C,'รับ-จ่าย ประจำวัน'!$B127,ผลิต1!U:U)+SUMIF(ผลิต2!$C:$C,'รับ-จ่าย ประจำวัน'!$B127,ผลิต2!U:U)+SUMIF(เส้นแต่งหน้าขนมเค้ก!$C:$C,'รับ-จ่าย ประจำวัน'!$B127,เส้นแต่งหน้าขนมเค้ก!U:U)+SUMIF(แพ็ค!$C:$C,'รับ-จ่าย ประจำวัน'!$B127,แพ็ค!U:U)+SUMIF(ธุรการ!$C:$C,'รับ-จ่าย ประจำวัน'!$B127,ธุรการ!U:U)+SUMIF(เส้นแต่งหน้าขนมปัง!$C:$C,'รับ-จ่าย ประจำวัน'!$B127,เส้นแต่งหน้าขนมปัง!U:U)+SUMIF('วางแผนBC,CJ'!$C:$C,'รับ-จ่าย ประจำวัน'!$B127,'วางแผนBC,CJ'!U:U)+SUMIF(RD!$C:$C,'รับ-จ่าย ประจำวัน'!$B127,RD!U:U)+SUMIF('FG,ออนไล,คัดแยก'!$C:$C,'รับ-จ่าย ประจำวัน'!$B127,'FG,ออนไล,คัดแยก'!U:U)</f>
        <v>0</v>
      </c>
      <c r="BC127" s="16">
        <f>SUMIF(เตรียมส่วนผสม!$C:$C,'รับ-จ่าย ประจำวัน'!$B127,เตรียมส่วนผสม!V:V)+SUMIF(กวนไส้!$C:$C,'รับ-จ่าย ประจำวัน'!$B127,กวนไส้!V:V)+SUMIF(ผลิต1!$C:$C,'รับ-จ่าย ประจำวัน'!$B127,ผลิต1!V:V)+SUMIF(ผลิต2!$C:$C,'รับ-จ่าย ประจำวัน'!$B127,ผลิต2!V:V)+SUMIF(เส้นแต่งหน้าขนมเค้ก!$C:$C,'รับ-จ่าย ประจำวัน'!$B127,เส้นแต่งหน้าขนมเค้ก!V:V)+SUMIF(แพ็ค!$C:$C,'รับ-จ่าย ประจำวัน'!$B127,แพ็ค!V:V)+SUMIF(ธุรการ!$C:$C,'รับ-จ่าย ประจำวัน'!$B127,ธุรการ!V:V)+SUMIF(เส้นแต่งหน้าขนมปัง!$C:$C,'รับ-จ่าย ประจำวัน'!$B127,เส้นแต่งหน้าขนมปัง!V:V)+SUMIF('วางแผนBC,CJ'!$C:$C,'รับ-จ่าย ประจำวัน'!$B127,'วางแผนBC,CJ'!V:V)+SUMIF(RD!$C:$C,'รับ-จ่าย ประจำวัน'!$B127,RD!V:V)+SUMIF('FG,ออนไล,คัดแยก'!$C:$C,'รับ-จ่าย ประจำวัน'!$B127,'FG,ออนไล,คัดแยก'!V:V)</f>
        <v>0</v>
      </c>
      <c r="BD127" s="16">
        <f>SUMIF(เตรียมส่วนผสม!$C:$C,'รับ-จ่าย ประจำวัน'!$B127,เตรียมส่วนผสม!W:W)+SUMIF(กวนไส้!$C:$C,'รับ-จ่าย ประจำวัน'!$B127,กวนไส้!W:W)+SUMIF(ผลิต1!$C:$C,'รับ-จ่าย ประจำวัน'!$B127,ผลิต1!W:W)+SUMIF(ผลิต2!$C:$C,'รับ-จ่าย ประจำวัน'!$B127,ผลิต2!W:W)+SUMIF(เส้นแต่งหน้าขนมเค้ก!$C:$C,'รับ-จ่าย ประจำวัน'!$B127,เส้นแต่งหน้าขนมเค้ก!W:W)+SUMIF(แพ็ค!$C:$C,'รับ-จ่าย ประจำวัน'!$B127,แพ็ค!W:W)+SUMIF(ธุรการ!$C:$C,'รับ-จ่าย ประจำวัน'!$B127,ธุรการ!W:W)+SUMIF(เส้นแต่งหน้าขนมปัง!$C:$C,'รับ-จ่าย ประจำวัน'!$B127,เส้นแต่งหน้าขนมปัง!W:W)+SUMIF('วางแผนBC,CJ'!$C:$C,'รับ-จ่าย ประจำวัน'!$B127,'วางแผนBC,CJ'!W:W)+SUMIF(RD!$C:$C,'รับ-จ่าย ประจำวัน'!$B127,RD!W:W)+SUMIF('FG,ออนไล,คัดแยก'!$C:$C,'รับ-จ่าย ประจำวัน'!$B127,'FG,ออนไล,คัดแยก'!W:W)</f>
        <v>1</v>
      </c>
      <c r="BE127" s="16">
        <f>SUMIF(เตรียมส่วนผสม!$C:$C,'รับ-จ่าย ประจำวัน'!$B127,เตรียมส่วนผสม!X:X)+SUMIF(กวนไส้!$C:$C,'รับ-จ่าย ประจำวัน'!$B127,กวนไส้!X:X)+SUMIF(ผลิต1!$C:$C,'รับ-จ่าย ประจำวัน'!$B127,ผลิต1!X:X)+SUMIF(ผลิต2!$C:$C,'รับ-จ่าย ประจำวัน'!$B127,ผลิต2!X:X)+SUMIF(เส้นแต่งหน้าขนมเค้ก!$C:$C,'รับ-จ่าย ประจำวัน'!$B127,เส้นแต่งหน้าขนมเค้ก!X:X)+SUMIF(แพ็ค!$C:$C,'รับ-จ่าย ประจำวัน'!$B127,แพ็ค!X:X)+SUMIF(ธุรการ!$C:$C,'รับ-จ่าย ประจำวัน'!$B127,ธุรการ!X:X)+SUMIF(เส้นแต่งหน้าขนมปัง!$C:$C,'รับ-จ่าย ประจำวัน'!$B127,เส้นแต่งหน้าขนมปัง!X:X)+SUMIF('วางแผนBC,CJ'!$C:$C,'รับ-จ่าย ประจำวัน'!$B127,'วางแผนBC,CJ'!X:X)+SUMIF(RD!$C:$C,'รับ-จ่าย ประจำวัน'!$B127,RD!X:X)+SUMIF('FG,ออนไล,คัดแยก'!$C:$C,'รับ-จ่าย ประจำวัน'!$B127,'FG,ออนไล,คัดแยก'!X:X)</f>
        <v>0</v>
      </c>
      <c r="BF127" s="16">
        <f>SUMIF(เตรียมส่วนผสม!$C:$C,'รับ-จ่าย ประจำวัน'!$B127,เตรียมส่วนผสม!Y:Y)+SUMIF(กวนไส้!$C:$C,'รับ-จ่าย ประจำวัน'!$B127,กวนไส้!Y:Y)+SUMIF(ผลิต1!$C:$C,'รับ-จ่าย ประจำวัน'!$B127,ผลิต1!Y:Y)+SUMIF(ผลิต2!$C:$C,'รับ-จ่าย ประจำวัน'!$B127,ผลิต2!Y:Y)+SUMIF(เส้นแต่งหน้าขนมเค้ก!$C:$C,'รับ-จ่าย ประจำวัน'!$B127,เส้นแต่งหน้าขนมเค้ก!Y:Y)+SUMIF(แพ็ค!$C:$C,'รับ-จ่าย ประจำวัน'!$B127,แพ็ค!Y:Y)+SUMIF(ธุรการ!$C:$C,'รับ-จ่าย ประจำวัน'!$B127,ธุรการ!Y:Y)+SUMIF(เส้นแต่งหน้าขนมปัง!$C:$C,'รับ-จ่าย ประจำวัน'!$B127,เส้นแต่งหน้าขนมปัง!Y:Y)+SUMIF('วางแผนBC,CJ'!$C:$C,'รับ-จ่าย ประจำวัน'!$B127,'วางแผนBC,CJ'!Y:Y)+SUMIF(RD!$C:$C,'รับ-จ่าย ประจำวัน'!$B127,RD!Y:Y)+SUMIF('FG,ออนไล,คัดแยก'!$C:$C,'รับ-จ่าย ประจำวัน'!$B127,'FG,ออนไล,คัดแยก'!Y:Y)</f>
        <v>0</v>
      </c>
      <c r="BG127" s="16">
        <f>SUMIF(เตรียมส่วนผสม!$C:$C,'รับ-จ่าย ประจำวัน'!$B127,เตรียมส่วนผสม!Z:Z)+SUMIF(กวนไส้!$C:$C,'รับ-จ่าย ประจำวัน'!$B127,กวนไส้!Z:Z)+SUMIF(ผลิต1!$C:$C,'รับ-จ่าย ประจำวัน'!$B127,ผลิต1!Z:Z)+SUMIF(ผลิต2!$C:$C,'รับ-จ่าย ประจำวัน'!$B127,ผลิต2!Z:Z)+SUMIF(เส้นแต่งหน้าขนมเค้ก!$C:$C,'รับ-จ่าย ประจำวัน'!$B127,เส้นแต่งหน้าขนมเค้ก!Z:Z)+SUMIF(แพ็ค!$C:$C,'รับ-จ่าย ประจำวัน'!$B127,แพ็ค!Z:Z)+SUMIF(ธุรการ!$C:$C,'รับ-จ่าย ประจำวัน'!$B127,ธุรการ!Z:Z)+SUMIF(เส้นแต่งหน้าขนมปัง!$C:$C,'รับ-จ่าย ประจำวัน'!$B127,เส้นแต่งหน้าขนมปัง!Z:Z)+SUMIF('วางแผนBC,CJ'!$C:$C,'รับ-จ่าย ประจำวัน'!$B127,'วางแผนBC,CJ'!Z:Z)+SUMIF(RD!$C:$C,'รับ-จ่าย ประจำวัน'!$B127,RD!Z:Z)+SUMIF('FG,ออนไล,คัดแยก'!$C:$C,'รับ-จ่าย ประจำวัน'!$B127,'FG,ออนไล,คัดแยก'!Z:Z)</f>
        <v>1</v>
      </c>
      <c r="BH127" s="16">
        <f>SUMIF(เตรียมส่วนผสม!$C:$C,'รับ-จ่าย ประจำวัน'!$B127,เตรียมส่วนผสม!AA:AA)+SUMIF(กวนไส้!$C:$C,'รับ-จ่าย ประจำวัน'!$B127,กวนไส้!AA:AA)+SUMIF(ผลิต1!$C:$C,'รับ-จ่าย ประจำวัน'!$B127,ผลิต1!AA:AA)+SUMIF(ผลิต2!$C:$C,'รับ-จ่าย ประจำวัน'!$B127,ผลิต2!AA:AA)+SUMIF(เส้นแต่งหน้าขนมเค้ก!$C:$C,'รับ-จ่าย ประจำวัน'!$B127,เส้นแต่งหน้าขนมเค้ก!AA:AA)+SUMIF(แพ็ค!$C:$C,'รับ-จ่าย ประจำวัน'!$B127,แพ็ค!AA:AA)+SUMIF(ธุรการ!$C:$C,'รับ-จ่าย ประจำวัน'!$B127,ธุรการ!AA:AA)+SUMIF(เส้นแต่งหน้าขนมปัง!$C:$C,'รับ-จ่าย ประจำวัน'!$B127,เส้นแต่งหน้าขนมปัง!AA:AA)+SUMIF('วางแผนBC,CJ'!$C:$C,'รับ-จ่าย ประจำวัน'!$B127,'วางแผนBC,CJ'!AA:AA)+SUMIF(RD!$C:$C,'รับ-จ่าย ประจำวัน'!$B127,RD!AA:AA)+SUMIF('FG,ออนไล,คัดแยก'!$C:$C,'รับ-จ่าย ประจำวัน'!$B127,'FG,ออนไล,คัดแยก'!AA:AA)</f>
        <v>0</v>
      </c>
      <c r="BI127" s="16">
        <f>SUMIF(เตรียมส่วนผสม!$C:$C,'รับ-จ่าย ประจำวัน'!$B127,เตรียมส่วนผสม!AB:AB)+SUMIF(กวนไส้!$C:$C,'รับ-จ่าย ประจำวัน'!$B127,กวนไส้!AB:AB)+SUMIF(ผลิต1!$C:$C,'รับ-จ่าย ประจำวัน'!$B127,ผลิต1!AB:AB)+SUMIF(ผลิต2!$C:$C,'รับ-จ่าย ประจำวัน'!$B127,ผลิต2!AB:AB)+SUMIF(เส้นแต่งหน้าขนมเค้ก!$C:$C,'รับ-จ่าย ประจำวัน'!$B127,เส้นแต่งหน้าขนมเค้ก!AB:AB)+SUMIF(แพ็ค!$C:$C,'รับ-จ่าย ประจำวัน'!$B127,แพ็ค!AB:AB)+SUMIF(ธุรการ!$C:$C,'รับ-จ่าย ประจำวัน'!$B127,ธุรการ!AB:AB)+SUMIF(เส้นแต่งหน้าขนมปัง!$C:$C,'รับ-จ่าย ประจำวัน'!$B127,เส้นแต่งหน้าขนมปัง!AB:AB)+SUMIF('วางแผนBC,CJ'!$C:$C,'รับ-จ่าย ประจำวัน'!$B127,'วางแผนBC,CJ'!AB:AB)+SUMIF(RD!$C:$C,'รับ-จ่าย ประจำวัน'!$B127,RD!AB:AB)+SUMIF('FG,ออนไล,คัดแยก'!$C:$C,'รับ-จ่าย ประจำวัน'!$B127,'FG,ออนไล,คัดแยก'!AB:AB)</f>
        <v>1</v>
      </c>
      <c r="BJ127" s="16">
        <f>SUMIF(เตรียมส่วนผสม!$C:$C,'รับ-จ่าย ประจำวัน'!$B127,เตรียมส่วนผสม!AC:AC)+SUMIF(กวนไส้!$C:$C,'รับ-จ่าย ประจำวัน'!$B127,กวนไส้!AC:AC)+SUMIF(ผลิต1!$C:$C,'รับ-จ่าย ประจำวัน'!$B127,ผลิต1!AC:AC)+SUMIF(ผลิต2!$C:$C,'รับ-จ่าย ประจำวัน'!$B127,ผลิต2!AC:AC)+SUMIF(เส้นแต่งหน้าขนมเค้ก!$C:$C,'รับ-จ่าย ประจำวัน'!$B127,เส้นแต่งหน้าขนมเค้ก!AC:AC)+SUMIF(แพ็ค!$C:$C,'รับ-จ่าย ประจำวัน'!$B127,แพ็ค!AC:AC)+SUMIF(ธุรการ!$C:$C,'รับ-จ่าย ประจำวัน'!$B127,ธุรการ!AC:AC)+SUMIF(เส้นแต่งหน้าขนมปัง!$C:$C,'รับ-จ่าย ประจำวัน'!$B127,เส้นแต่งหน้าขนมปัง!AC:AC)+SUMIF('วางแผนBC,CJ'!$C:$C,'รับ-จ่าย ประจำวัน'!$B127,'วางแผนBC,CJ'!AC:AC)+SUMIF(RD!$C:$C,'รับ-จ่าย ประจำวัน'!$B127,RD!AC:AC)+SUMIF('FG,ออนไล,คัดแยก'!$C:$C,'รับ-จ่าย ประจำวัน'!$B127,'FG,ออนไล,คัดแยก'!AC:AC)</f>
        <v>0</v>
      </c>
      <c r="BK127" s="16">
        <f>SUMIF(เตรียมส่วนผสม!$C:$C,'รับ-จ่าย ประจำวัน'!$B127,เตรียมส่วนผสม!AD:AD)+SUMIF(กวนไส้!$C:$C,'รับ-จ่าย ประจำวัน'!$B127,กวนไส้!AD:AD)+SUMIF(ผลิต1!$C:$C,'รับ-จ่าย ประจำวัน'!$B127,ผลิต1!AD:AD)+SUMIF(ผลิต2!$C:$C,'รับ-จ่าย ประจำวัน'!$B127,ผลิต2!AD:AD)+SUMIF(เส้นแต่งหน้าขนมเค้ก!$C:$C,'รับ-จ่าย ประจำวัน'!$B127,เส้นแต่งหน้าขนมเค้ก!AD:AD)+SUMIF(แพ็ค!$C:$C,'รับ-จ่าย ประจำวัน'!$B127,แพ็ค!AD:AD)+SUMIF(ธุรการ!$C:$C,'รับ-จ่าย ประจำวัน'!$B127,ธุรการ!AD:AD)+SUMIF(เส้นแต่งหน้าขนมปัง!$C:$C,'รับ-จ่าย ประจำวัน'!$B127,เส้นแต่งหน้าขนมปัง!AD:AD)+SUMIF('วางแผนBC,CJ'!$C:$C,'รับ-จ่าย ประจำวัน'!$B127,'วางแผนBC,CJ'!AD:AD)+SUMIF(RD!$C:$C,'รับ-จ่าย ประจำวัน'!$B127,RD!AD:AD)+SUMIF('FG,ออนไล,คัดแยก'!$C:$C,'รับ-จ่าย ประจำวัน'!$B127,'FG,ออนไล,คัดแยก'!AD:AD)</f>
        <v>0</v>
      </c>
      <c r="BL127" s="16">
        <f>SUMIF(เตรียมส่วนผสม!$C:$C,'รับ-จ่าย ประจำวัน'!$B127,เตรียมส่วนผสม!AE:AE)+SUMIF(กวนไส้!$C:$C,'รับ-จ่าย ประจำวัน'!$B127,กวนไส้!AE:AE)+SUMIF(ผลิต1!$C:$C,'รับ-จ่าย ประจำวัน'!$B127,ผลิต1!AE:AE)+SUMIF(ผลิต2!$C:$C,'รับ-จ่าย ประจำวัน'!$B127,ผลิต2!AE:AE)+SUMIF(เส้นแต่งหน้าขนมเค้ก!$C:$C,'รับ-จ่าย ประจำวัน'!$B127,เส้นแต่งหน้าขนมเค้ก!AE:AE)+SUMIF(แพ็ค!$C:$C,'รับ-จ่าย ประจำวัน'!$B127,แพ็ค!AE:AE)+SUMIF(ธุรการ!$C:$C,'รับ-จ่าย ประจำวัน'!$B127,ธุรการ!AE:AE)+SUMIF(เส้นแต่งหน้าขนมปัง!$C:$C,'รับ-จ่าย ประจำวัน'!$B127,เส้นแต่งหน้าขนมปัง!AE:AE)+SUMIF('วางแผนBC,CJ'!$C:$C,'รับ-จ่าย ประจำวัน'!$B127,'วางแผนBC,CJ'!AE:AE)+SUMIF(RD!$C:$C,'รับ-จ่าย ประจำวัน'!$B127,RD!AE:AE)+SUMIF('FG,ออนไล,คัดแยก'!$C:$C,'รับ-จ่าย ประจำวัน'!$B127,'FG,ออนไล,คัดแยก'!AE:AE)</f>
        <v>1</v>
      </c>
      <c r="BM127" s="16">
        <f>SUMIF(เตรียมส่วนผสม!$C:$C,'รับ-จ่าย ประจำวัน'!$B127,เตรียมส่วนผสม!AF:AF)+SUMIF(กวนไส้!$C:$C,'รับ-จ่าย ประจำวัน'!$B127,กวนไส้!AF:AF)+SUMIF(ผลิต1!$C:$C,'รับ-จ่าย ประจำวัน'!$B127,ผลิต1!AF:AF)+SUMIF(ผลิต2!$C:$C,'รับ-จ่าย ประจำวัน'!$B127,ผลิต2!AF:AF)+SUMIF(เส้นแต่งหน้าขนมเค้ก!$C:$C,'รับ-จ่าย ประจำวัน'!$B127,เส้นแต่งหน้าขนมเค้ก!AF:AF)+SUMIF(แพ็ค!$C:$C,'รับ-จ่าย ประจำวัน'!$B127,แพ็ค!AF:AF)+SUMIF(ธุรการ!$C:$C,'รับ-จ่าย ประจำวัน'!$B127,ธุรการ!AF:AF)+SUMIF(เส้นแต่งหน้าขนมปัง!$C:$C,'รับ-จ่าย ประจำวัน'!$B127,เส้นแต่งหน้าขนมปัง!AF:AF)+SUMIF('วางแผนBC,CJ'!$C:$C,'รับ-จ่าย ประจำวัน'!$B127,'วางแผนBC,CJ'!AF:AF)+SUMIF(RD!$C:$C,'รับ-จ่าย ประจำวัน'!$B127,RD!AF:AF)+SUMIF('FG,ออนไล,คัดแยก'!$C:$C,'รับ-จ่าย ประจำวัน'!$B127,'FG,ออนไล,คัดแยก'!AF:AF)</f>
        <v>1</v>
      </c>
      <c r="BN127" s="16">
        <f>SUMIF(เตรียมส่วนผสม!$C:$C,'รับ-จ่าย ประจำวัน'!$B127,เตรียมส่วนผสม!AG:AG)+SUMIF(กวนไส้!$C:$C,'รับ-จ่าย ประจำวัน'!$B127,กวนไส้!AG:AG)+SUMIF(ผลิต1!$C:$C,'รับ-จ่าย ประจำวัน'!$B127,ผลิต1!AG:AG)+SUMIF(ผลิต2!$C:$C,'รับ-จ่าย ประจำวัน'!$B127,ผลิต2!AG:AG)+SUMIF(เส้นแต่งหน้าขนมเค้ก!$C:$C,'รับ-จ่าย ประจำวัน'!$B127,เส้นแต่งหน้าขนมเค้ก!AG:AG)+SUMIF(แพ็ค!$C:$C,'รับ-จ่าย ประจำวัน'!$B127,แพ็ค!AG:AG)+SUMIF(ธุรการ!$C:$C,'รับ-จ่าย ประจำวัน'!$B127,ธุรการ!AG:AG)+SUMIF(เส้นแต่งหน้าขนมปัง!$C:$C,'รับ-จ่าย ประจำวัน'!$B127,เส้นแต่งหน้าขนมปัง!AG:AG)+SUMIF('วางแผนBC,CJ'!$C:$C,'รับ-จ่าย ประจำวัน'!$B127,'วางแผนBC,CJ'!AG:AG)+SUMIF(RD!$C:$C,'รับ-จ่าย ประจำวัน'!$B127,RD!AG:AG)+SUMIF('FG,ออนไล,คัดแยก'!$C:$C,'รับ-จ่าย ประจำวัน'!$B127,'FG,ออนไล,คัดแยก'!AG:AG)</f>
        <v>1</v>
      </c>
      <c r="BO127" s="16">
        <f>SUMIF(เตรียมส่วนผสม!$C:$C,'รับ-จ่าย ประจำวัน'!$B127,เตรียมส่วนผสม!AH:AH)+SUMIF(กวนไส้!$C:$C,'รับ-จ่าย ประจำวัน'!$B127,กวนไส้!AH:AH)+SUMIF(ผลิต1!$C:$C,'รับ-จ่าย ประจำวัน'!$B127,ผลิต1!AH:AH)+SUMIF(ผลิต2!$C:$C,'รับ-จ่าย ประจำวัน'!$B127,ผลิต2!AH:AH)+SUMIF(เส้นแต่งหน้าขนมเค้ก!$C:$C,'รับ-จ่าย ประจำวัน'!$B127,เส้นแต่งหน้าขนมเค้ก!AH:AH)+SUMIF(แพ็ค!$C:$C,'รับ-จ่าย ประจำวัน'!$B127,แพ็ค!AH:AH)+SUMIF(ธุรการ!$C:$C,'รับ-จ่าย ประจำวัน'!$B127,ธุรการ!AH:AH)+SUMIF(เส้นแต่งหน้าขนมปัง!$C:$C,'รับ-จ่าย ประจำวัน'!$B127,เส้นแต่งหน้าขนมปัง!AH:AH)+SUMIF('วางแผนBC,CJ'!$C:$C,'รับ-จ่าย ประจำวัน'!$B127,'วางแผนBC,CJ'!AH:AH)+SUMIF(RD!$C:$C,'รับ-จ่าย ประจำวัน'!$B127,RD!AH:AH)+SUMIF('FG,ออนไล,คัดแยก'!$C:$C,'รับ-จ่าย ประจำวัน'!$B127,'FG,ออนไล,คัดแยก'!AH:AH)</f>
        <v>0</v>
      </c>
      <c r="BP127" s="16">
        <f>SUMIF(เตรียมส่วนผสม!$C:$C,'รับ-จ่าย ประจำวัน'!$B127,เตรียมส่วนผสม!AI:AI)+SUMIF(กวนไส้!$C:$C,'รับ-จ่าย ประจำวัน'!$B127,กวนไส้!AI:AI)+SUMIF(ผลิต1!$C:$C,'รับ-จ่าย ประจำวัน'!$B127,ผลิต1!AI:AI)+SUMIF(ผลิต2!$C:$C,'รับ-จ่าย ประจำวัน'!$B127,ผลิต2!AI:AI)+SUMIF(เส้นแต่งหน้าขนมเค้ก!$C:$C,'รับ-จ่าย ประจำวัน'!$B127,เส้นแต่งหน้าขนมเค้ก!AI:AI)+SUMIF(แพ็ค!$C:$C,'รับ-จ่าย ประจำวัน'!$B127,แพ็ค!AI:AI)+SUMIF(ธุรการ!$C:$C,'รับ-จ่าย ประจำวัน'!$B127,ธุรการ!AI:AI)+SUMIF(เส้นแต่งหน้าขนมปัง!$C:$C,'รับ-จ่าย ประจำวัน'!$B127,เส้นแต่งหน้าขนมปัง!AI:AI)+SUMIF('วางแผนBC,CJ'!$C:$C,'รับ-จ่าย ประจำวัน'!$B127,'วางแผนBC,CJ'!AI:AI)+SUMIF(RD!$C:$C,'รับ-จ่าย ประจำวัน'!$B127,RD!AI:AI)+SUMIF('FG,ออนไล,คัดแยก'!$C:$C,'รับ-จ่าย ประจำวัน'!$B127,'FG,ออนไล,คัดแยก'!AI:AI)</f>
        <v>1</v>
      </c>
      <c r="BQ127" s="16">
        <f>SUMIF(เตรียมส่วนผสม!$C:$C,'รับ-จ่าย ประจำวัน'!$B127,เตรียมส่วนผสม!AJ:AJ)+SUMIF(กวนไส้!$C:$C,'รับ-จ่าย ประจำวัน'!$B127,กวนไส้!AJ:AJ)+SUMIF(ผลิต1!$C:$C,'รับ-จ่าย ประจำวัน'!$B127,ผลิต1!AJ:AJ)+SUMIF(ผลิต2!$C:$C,'รับ-จ่าย ประจำวัน'!$B127,ผลิต2!AJ:AJ)+SUMIF(เส้นแต่งหน้าขนมเค้ก!$C:$C,'รับ-จ่าย ประจำวัน'!$B127,เส้นแต่งหน้าขนมเค้ก!AJ:AJ)+SUMIF(แพ็ค!$C:$C,'รับ-จ่าย ประจำวัน'!$B127,แพ็ค!AJ:AJ)+SUMIF(ธุรการ!$C:$C,'รับ-จ่าย ประจำวัน'!$B127,ธุรการ!AJ:AJ)+SUMIF(เส้นแต่งหน้าขนมปัง!$C:$C,'รับ-จ่าย ประจำวัน'!$B127,เส้นแต่งหน้าขนมปัง!AJ:AJ)+SUMIF('วางแผนBC,CJ'!$C:$C,'รับ-จ่าย ประจำวัน'!$B127,'วางแผนBC,CJ'!AJ:AJ)+SUMIF(RD!$C:$C,'รับ-จ่าย ประจำวัน'!$B127,RD!AJ:AJ)+SUMIF('FG,ออนไล,คัดแยก'!$C:$C,'รับ-จ่าย ประจำวัน'!$B127,'FG,ออนไล,คัดแยก'!AJ:AJ)</f>
        <v>0</v>
      </c>
      <c r="BR127" s="16">
        <f>SUMIF(เตรียมส่วนผสม!$C:$C,'รับ-จ่าย ประจำวัน'!$B127,เตรียมส่วนผสม!AK:AK)+SUMIF(กวนไส้!$C:$C,'รับ-จ่าย ประจำวัน'!$B127,กวนไส้!AK:AK)+SUMIF(ผลิต1!$C:$C,'รับ-จ่าย ประจำวัน'!$B127,ผลิต1!AK:AK)+SUMIF(ผลิต2!$C:$C,'รับ-จ่าย ประจำวัน'!$B127,ผลิต2!AK:AK)+SUMIF(เส้นแต่งหน้าขนมเค้ก!$C:$C,'รับ-จ่าย ประจำวัน'!$B127,เส้นแต่งหน้าขนมเค้ก!AK:AK)+SUMIF(แพ็ค!$C:$C,'รับ-จ่าย ประจำวัน'!$B127,แพ็ค!AK:AK)+SUMIF(ธุรการ!$C:$C,'รับ-จ่าย ประจำวัน'!$B127,ธุรการ!AK:AK)+SUMIF(เส้นแต่งหน้าขนมปัง!$C:$C,'รับ-จ่าย ประจำวัน'!$B127,เส้นแต่งหน้าขนมปัง!AK:AK)+SUMIF('วางแผนBC,CJ'!$C:$C,'รับ-จ่าย ประจำวัน'!$B127,'วางแผนBC,CJ'!AK:AK)+SUMIF(RD!$C:$C,'รับ-จ่าย ประจำวัน'!$B127,RD!AK:AK)+SUMIF('FG,ออนไล,คัดแยก'!$C:$C,'รับ-จ่าย ประจำวัน'!$B127,'FG,ออนไล,คัดแยก'!AK:AK)</f>
        <v>0</v>
      </c>
      <c r="BS127" s="16">
        <f>SUMIF(เตรียมส่วนผสม!$C:$C,'รับ-จ่าย ประจำวัน'!$B127,เตรียมส่วนผสม!AL:AL)+SUMIF(กวนไส้!$C:$C,'รับ-จ่าย ประจำวัน'!$B127,กวนไส้!AL:AL)+SUMIF(ผลิต1!$C:$C,'รับ-จ่าย ประจำวัน'!$B127,ผลิต1!AL:AL)+SUMIF(ผลิต2!$C:$C,'รับ-จ่าย ประจำวัน'!$B127,ผลิต2!AL:AL)+SUMIF(เส้นแต่งหน้าขนมเค้ก!$C:$C,'รับ-จ่าย ประจำวัน'!$B127,เส้นแต่งหน้าขนมเค้ก!AL:AL)+SUMIF(แพ็ค!$C:$C,'รับ-จ่าย ประจำวัน'!$B127,แพ็ค!AL:AL)+SUMIF(ธุรการ!$C:$C,'รับ-จ่าย ประจำวัน'!$B127,ธุรการ!AL:AL)+SUMIF(เส้นแต่งหน้าขนมปัง!$C:$C,'รับ-จ่าย ประจำวัน'!$B127,เส้นแต่งหน้าขนมปัง!AL:AL)+SUMIF('วางแผนBC,CJ'!$C:$C,'รับ-จ่าย ประจำวัน'!$B127,'วางแผนBC,CJ'!AL:AL)+SUMIF(RD!$C:$C,'รับ-จ่าย ประจำวัน'!$B127,RD!AL:AL)+SUMIF('FG,ออนไล,คัดแยก'!$C:$C,'รับ-จ่าย ประจำวัน'!$B127,'FG,ออนไล,คัดแยก'!AL:AL)</f>
        <v>0</v>
      </c>
      <c r="BT127" s="18">
        <f t="shared" si="20"/>
        <v>10</v>
      </c>
      <c r="BU127" s="116"/>
      <c r="BV127" s="146">
        <f t="shared" si="21"/>
        <v>10</v>
      </c>
      <c r="BW127" s="183">
        <v>30</v>
      </c>
      <c r="BX127" s="172">
        <f t="shared" ref="BX127:BX129" si="34">BT127/30</f>
        <v>0.33333333333333331</v>
      </c>
      <c r="BY127" s="188">
        <f t="shared" si="22"/>
        <v>30</v>
      </c>
      <c r="BZ127" s="180">
        <f t="shared" ca="1" si="23"/>
        <v>46233</v>
      </c>
      <c r="CA127" s="93">
        <v>30</v>
      </c>
      <c r="CB127" s="93"/>
      <c r="CC127" s="93"/>
      <c r="CD127" s="93"/>
      <c r="CE127" s="93"/>
      <c r="CF127" s="93"/>
      <c r="CG127" s="93"/>
      <c r="CH127" s="93"/>
      <c r="CI127" s="93"/>
      <c r="CJ127" s="97"/>
      <c r="CK127" s="9">
        <f t="shared" si="24"/>
        <v>10</v>
      </c>
    </row>
    <row r="128" spans="1:89" x14ac:dyDescent="0.5">
      <c r="A128" s="149" t="s">
        <v>469</v>
      </c>
      <c r="B128" s="34">
        <v>1020501034</v>
      </c>
      <c r="C128" s="10" t="s">
        <v>1916</v>
      </c>
      <c r="D128" s="135" t="s">
        <v>61</v>
      </c>
      <c r="E128" s="11">
        <v>0</v>
      </c>
      <c r="F128" s="75"/>
      <c r="G128" s="11"/>
      <c r="H128" s="12">
        <v>6600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3"/>
      <c r="AF128" s="13"/>
      <c r="AG128" s="13"/>
      <c r="AH128" s="13"/>
      <c r="AI128" s="14"/>
      <c r="AJ128" s="14"/>
      <c r="AK128" s="14"/>
      <c r="AL128" s="14"/>
      <c r="AM128" s="14"/>
      <c r="AN128" s="15">
        <f t="shared" si="19"/>
        <v>0</v>
      </c>
      <c r="AO128" s="16">
        <f>SUMIF(เตรียมส่วนผสม!$C:$C,'รับ-จ่าย ประจำวัน'!$B128,เตรียมส่วนผสม!H:H)+SUMIF(กวนไส้!$C:$C,'รับ-จ่าย ประจำวัน'!$B128,กวนไส้!H:H)+SUMIF(ผลิต1!$C:$C,'รับ-จ่าย ประจำวัน'!$B128,ผลิต1!H:H)+SUMIF(ผลิต2!$C:$C,'รับ-จ่าย ประจำวัน'!$B128,ผลิต2!H:H)+SUMIF(เส้นแต่งหน้าขนมเค้ก!$C:$C,'รับ-จ่าย ประจำวัน'!$B128,เส้นแต่งหน้าขนมเค้ก!H:H)+SUMIF(แพ็ค!$C:$C,'รับ-จ่าย ประจำวัน'!$B128,แพ็ค!H:H)+SUMIF(ธุรการ!$C:$C,'รับ-จ่าย ประจำวัน'!$B128,ธุรการ!H:H)+SUMIF(เส้นแต่งหน้าขนมปัง!$C:$C,'รับ-จ่าย ประจำวัน'!$B128,เส้นแต่งหน้าขนมปัง!H:H)+SUMIF('วางแผนBC,CJ'!$C:$C,'รับ-จ่าย ประจำวัน'!$B128,'วางแผนBC,CJ'!H:H)+SUMIF(RD!$C:$C,'รับ-จ่าย ประจำวัน'!$B128,RD!H:H)+SUMIF('FG,ออนไล,คัดแยก'!$C:$C,'รับ-จ่าย ประจำวัน'!$B128,'FG,ออนไล,คัดแยก'!H:H)</f>
        <v>0</v>
      </c>
      <c r="AP128" s="16">
        <f>SUMIF(เตรียมส่วนผสม!$C:$C,'รับ-จ่าย ประจำวัน'!$B128,เตรียมส่วนผสม!I:I)+SUMIF(กวนไส้!$C:$C,'รับ-จ่าย ประจำวัน'!$B128,กวนไส้!I:I)+SUMIF(ผลิต1!$C:$C,'รับ-จ่าย ประจำวัน'!$B128,ผลิต1!I:I)+SUMIF(ผลิต2!$C:$C,'รับ-จ่าย ประจำวัน'!$B128,ผลิต2!I:I)+SUMIF(เส้นแต่งหน้าขนมเค้ก!$C:$C,'รับ-จ่าย ประจำวัน'!$B128,เส้นแต่งหน้าขนมเค้ก!I:I)+SUMIF(แพ็ค!$C:$C,'รับ-จ่าย ประจำวัน'!$B128,แพ็ค!I:I)+SUMIF(ธุรการ!$C:$C,'รับ-จ่าย ประจำวัน'!$B128,ธุรการ!I:I)+SUMIF(เส้นแต่งหน้าขนมปัง!$C:$C,'รับ-จ่าย ประจำวัน'!$B128,เส้นแต่งหน้าขนมปัง!I:I)+SUMIF('วางแผนBC,CJ'!$C:$C,'รับ-จ่าย ประจำวัน'!$B128,'วางแผนBC,CJ'!I:I)+SUMIF(RD!$C:$C,'รับ-จ่าย ประจำวัน'!$B128,RD!I:I)+SUMIF('FG,ออนไล,คัดแยก'!$C:$C,'รับ-จ่าย ประจำวัน'!$B128,'FG,ออนไล,คัดแยก'!I:I)</f>
        <v>200</v>
      </c>
      <c r="AQ128" s="16">
        <f>SUMIF(เตรียมส่วนผสม!$C:$C,'รับ-จ่าย ประจำวัน'!$B128,เตรียมส่วนผสม!J:J)+SUMIF(กวนไส้!$C:$C,'รับ-จ่าย ประจำวัน'!$B128,กวนไส้!J:J)+SUMIF(ผลิต1!$C:$C,'รับ-จ่าย ประจำวัน'!$B128,ผลิต1!J:J)+SUMIF(ผลิต2!$C:$C,'รับ-จ่าย ประจำวัน'!$B128,ผลิต2!J:J)+SUMIF(เส้นแต่งหน้าขนมเค้ก!$C:$C,'รับ-จ่าย ประจำวัน'!$B128,เส้นแต่งหน้าขนมเค้ก!J:J)+SUMIF(แพ็ค!$C:$C,'รับ-จ่าย ประจำวัน'!$B128,แพ็ค!J:J)+SUMIF(ธุรการ!$C:$C,'รับ-จ่าย ประจำวัน'!$B128,ธุรการ!J:J)+SUMIF(เส้นแต่งหน้าขนมปัง!$C:$C,'รับ-จ่าย ประจำวัน'!$B128,เส้นแต่งหน้าขนมปัง!J:J)+SUMIF('วางแผนBC,CJ'!$C:$C,'รับ-จ่าย ประจำวัน'!$B128,'วางแผนBC,CJ'!J:J)+SUMIF(RD!$C:$C,'รับ-จ่าย ประจำวัน'!$B128,RD!J:J)+SUMIF('FG,ออนไล,คัดแยก'!$C:$C,'รับ-จ่าย ประจำวัน'!$B128,'FG,ออนไล,คัดแยก'!J:J)</f>
        <v>0</v>
      </c>
      <c r="AR128" s="16">
        <f>SUMIF(เตรียมส่วนผสม!$C:$C,'รับ-จ่าย ประจำวัน'!$B128,เตรียมส่วนผสม!K:K)+SUMIF(กวนไส้!$C:$C,'รับ-จ่าย ประจำวัน'!$B128,กวนไส้!K:K)+SUMIF(ผลิต1!$C:$C,'รับ-จ่าย ประจำวัน'!$B128,ผลิต1!K:K)+SUMIF(ผลิต2!$C:$C,'รับ-จ่าย ประจำวัน'!$B128,ผลิต2!K:K)+SUMIF(เส้นแต่งหน้าขนมเค้ก!$C:$C,'รับ-จ่าย ประจำวัน'!$B128,เส้นแต่งหน้าขนมเค้ก!K:K)+SUMIF(แพ็ค!$C:$C,'รับ-จ่าย ประจำวัน'!$B128,แพ็ค!K:K)+SUMIF(ธุรการ!$C:$C,'รับ-จ่าย ประจำวัน'!$B128,ธุรการ!K:K)+SUMIF(เส้นแต่งหน้าขนมปัง!$C:$C,'รับ-จ่าย ประจำวัน'!$B128,เส้นแต่งหน้าขนมปัง!K:K)+SUMIF('วางแผนBC,CJ'!$C:$C,'รับ-จ่าย ประจำวัน'!$B128,'วางแผนBC,CJ'!K:K)+SUMIF(RD!$C:$C,'รับ-จ่าย ประจำวัน'!$B128,RD!K:K)+SUMIF('FG,ออนไล,คัดแยก'!$C:$C,'รับ-จ่าย ประจำวัน'!$B128,'FG,ออนไล,คัดแยก'!K:K)</f>
        <v>200</v>
      </c>
      <c r="AS128" s="16">
        <f>SUMIF(เตรียมส่วนผสม!$C:$C,'รับ-จ่าย ประจำวัน'!$B128,เตรียมส่วนผสม!L:L)+SUMIF(กวนไส้!$C:$C,'รับ-จ่าย ประจำวัน'!$B128,กวนไส้!L:L)+SUMIF(ผลิต1!$C:$C,'รับ-จ่าย ประจำวัน'!$B128,ผลิต1!L:L)+SUMIF(ผลิต2!$C:$C,'รับ-จ่าย ประจำวัน'!$B128,ผลิต2!L:L)+SUMIF(เส้นแต่งหน้าขนมเค้ก!$C:$C,'รับ-จ่าย ประจำวัน'!$B128,เส้นแต่งหน้าขนมเค้ก!L:L)+SUMIF(แพ็ค!$C:$C,'รับ-จ่าย ประจำวัน'!$B128,แพ็ค!L:L)+SUMIF(ธุรการ!$C:$C,'รับ-จ่าย ประจำวัน'!$B128,ธุรการ!L:L)+SUMIF(เส้นแต่งหน้าขนมปัง!$C:$C,'รับ-จ่าย ประจำวัน'!$B128,เส้นแต่งหน้าขนมปัง!L:L)+SUMIF('วางแผนBC,CJ'!$C:$C,'รับ-จ่าย ประจำวัน'!$B128,'วางแผนBC,CJ'!L:L)+SUMIF(RD!$C:$C,'รับ-จ่าย ประจำวัน'!$B128,RD!L:L)+SUMIF('FG,ออนไล,คัดแยก'!$C:$C,'รับ-จ่าย ประจำวัน'!$B128,'FG,ออนไล,คัดแยก'!L:L)</f>
        <v>200</v>
      </c>
      <c r="AT128" s="16">
        <f>SUMIF(เตรียมส่วนผสม!$C:$C,'รับ-จ่าย ประจำวัน'!$B128,เตรียมส่วนผสม!M:M)+SUMIF(กวนไส้!$C:$C,'รับ-จ่าย ประจำวัน'!$B128,กวนไส้!M:M)+SUMIF(ผลิต1!$C:$C,'รับ-จ่าย ประจำวัน'!$B128,ผลิต1!M:M)+SUMIF(ผลิต2!$C:$C,'รับ-จ่าย ประจำวัน'!$B128,ผลิต2!M:M)+SUMIF(เส้นแต่งหน้าขนมเค้ก!$C:$C,'รับ-จ่าย ประจำวัน'!$B128,เส้นแต่งหน้าขนมเค้ก!M:M)+SUMIF(แพ็ค!$C:$C,'รับ-จ่าย ประจำวัน'!$B128,แพ็ค!M:M)+SUMIF(ธุรการ!$C:$C,'รับ-จ่าย ประจำวัน'!$B128,ธุรการ!M:M)+SUMIF(เส้นแต่งหน้าขนมปัง!$C:$C,'รับ-จ่าย ประจำวัน'!$B128,เส้นแต่งหน้าขนมปัง!M:M)+SUMIF('วางแผนBC,CJ'!$C:$C,'รับ-จ่าย ประจำวัน'!$B128,'วางแผนBC,CJ'!M:M)+SUMIF(RD!$C:$C,'รับ-จ่าย ประจำวัน'!$B128,RD!M:M)+SUMIF('FG,ออนไล,คัดแยก'!$C:$C,'รับ-จ่าย ประจำวัน'!$B128,'FG,ออนไล,คัดแยก'!M:M)</f>
        <v>0</v>
      </c>
      <c r="AU128" s="16">
        <f>SUMIF(เตรียมส่วนผสม!$C:$C,'รับ-จ่าย ประจำวัน'!$B128,เตรียมส่วนผสม!N:N)+SUMIF(กวนไส้!$C:$C,'รับ-จ่าย ประจำวัน'!$B128,กวนไส้!N:N)+SUMIF(ผลิต1!$C:$C,'รับ-จ่าย ประจำวัน'!$B128,ผลิต1!N:N)+SUMIF(ผลิต2!$C:$C,'รับ-จ่าย ประจำวัน'!$B128,ผลิต2!N:N)+SUMIF(เส้นแต่งหน้าขนมเค้ก!$C:$C,'รับ-จ่าย ประจำวัน'!$B128,เส้นแต่งหน้าขนมเค้ก!N:N)+SUMIF(แพ็ค!$C:$C,'รับ-จ่าย ประจำวัน'!$B128,แพ็ค!N:N)+SUMIF(ธุรการ!$C:$C,'รับ-จ่าย ประจำวัน'!$B128,ธุรการ!N:N)+SUMIF(เส้นแต่งหน้าขนมปัง!$C:$C,'รับ-จ่าย ประจำวัน'!$B128,เส้นแต่งหน้าขนมปัง!N:N)+SUMIF('วางแผนBC,CJ'!$C:$C,'รับ-จ่าย ประจำวัน'!$B128,'วางแผนBC,CJ'!N:N)+SUMIF(RD!$C:$C,'รับ-จ่าย ประจำวัน'!$B128,RD!N:N)+SUMIF('FG,ออนไล,คัดแยก'!$C:$C,'รับ-จ่าย ประจำวัน'!$B128,'FG,ออนไล,คัดแยก'!N:N)</f>
        <v>200</v>
      </c>
      <c r="AV128" s="16">
        <f>SUMIF(เตรียมส่วนผสม!$C:$C,'รับ-จ่าย ประจำวัน'!$B128,เตรียมส่วนผสม!O:O)+SUMIF(กวนไส้!$C:$C,'รับ-จ่าย ประจำวัน'!$B128,กวนไส้!O:O)+SUMIF(ผลิต1!$C:$C,'รับ-จ่าย ประจำวัน'!$B128,ผลิต1!O:O)+SUMIF(ผลิต2!$C:$C,'รับ-จ่าย ประจำวัน'!$B128,ผลิต2!O:O)+SUMIF(เส้นแต่งหน้าขนมเค้ก!$C:$C,'รับ-จ่าย ประจำวัน'!$B128,เส้นแต่งหน้าขนมเค้ก!O:O)+SUMIF(แพ็ค!$C:$C,'รับ-จ่าย ประจำวัน'!$B128,แพ็ค!O:O)+SUMIF(ธุรการ!$C:$C,'รับ-จ่าย ประจำวัน'!$B128,ธุรการ!O:O)+SUMIF(เส้นแต่งหน้าขนมปัง!$C:$C,'รับ-จ่าย ประจำวัน'!$B128,เส้นแต่งหน้าขนมปัง!O:O)+SUMIF('วางแผนBC,CJ'!$C:$C,'รับ-จ่าย ประจำวัน'!$B128,'วางแผนBC,CJ'!O:O)+SUMIF(RD!$C:$C,'รับ-จ่าย ประจำวัน'!$B128,RD!O:O)+SUMIF('FG,ออนไล,คัดแยก'!$C:$C,'รับ-จ่าย ประจำวัน'!$B128,'FG,ออนไล,คัดแยก'!O:O)</f>
        <v>0</v>
      </c>
      <c r="AW128" s="16">
        <f>SUMIF(เตรียมส่วนผสม!$C:$C,'รับ-จ่าย ประจำวัน'!$B128,เตรียมส่วนผสม!P:P)+SUMIF(กวนไส้!$C:$C,'รับ-จ่าย ประจำวัน'!$B128,กวนไส้!P:P)+SUMIF(ผลิต1!$C:$C,'รับ-จ่าย ประจำวัน'!$B128,ผลิต1!P:P)+SUMIF(ผลิต2!$C:$C,'รับ-จ่าย ประจำวัน'!$B128,ผลิต2!P:P)+SUMIF(เส้นแต่งหน้าขนมเค้ก!$C:$C,'รับ-จ่าย ประจำวัน'!$B128,เส้นแต่งหน้าขนมเค้ก!P:P)+SUMIF(แพ็ค!$C:$C,'รับ-จ่าย ประจำวัน'!$B128,แพ็ค!P:P)+SUMIF(ธุรการ!$C:$C,'รับ-จ่าย ประจำวัน'!$B128,ธุรการ!P:P)+SUMIF(เส้นแต่งหน้าขนมปัง!$C:$C,'รับ-จ่าย ประจำวัน'!$B128,เส้นแต่งหน้าขนมปัง!P:P)+SUMIF('วางแผนBC,CJ'!$C:$C,'รับ-จ่าย ประจำวัน'!$B128,'วางแผนBC,CJ'!P:P)+SUMIF(RD!$C:$C,'รับ-จ่าย ประจำวัน'!$B128,RD!P:P)+SUMIF('FG,ออนไล,คัดแยก'!$C:$C,'รับ-จ่าย ประจำวัน'!$B128,'FG,ออนไล,คัดแยก'!P:P)</f>
        <v>200</v>
      </c>
      <c r="AX128" s="16">
        <f>SUMIF(เตรียมส่วนผสม!$C:$C,'รับ-จ่าย ประจำวัน'!$B128,เตรียมส่วนผสม!Q:Q)+SUMIF(กวนไส้!$C:$C,'รับ-จ่าย ประจำวัน'!$B128,กวนไส้!Q:Q)+SUMIF(ผลิต1!$C:$C,'รับ-จ่าย ประจำวัน'!$B128,ผลิต1!Q:Q)+SUMIF(ผลิต2!$C:$C,'รับ-จ่าย ประจำวัน'!$B128,ผลิต2!Q:Q)+SUMIF(เส้นแต่งหน้าขนมเค้ก!$C:$C,'รับ-จ่าย ประจำวัน'!$B128,เส้นแต่งหน้าขนมเค้ก!Q:Q)+SUMIF(แพ็ค!$C:$C,'รับ-จ่าย ประจำวัน'!$B128,แพ็ค!Q:Q)+SUMIF(ธุรการ!$C:$C,'รับ-จ่าย ประจำวัน'!$B128,ธุรการ!Q:Q)+SUMIF(เส้นแต่งหน้าขนมปัง!$C:$C,'รับ-จ่าย ประจำวัน'!$B128,เส้นแต่งหน้าขนมปัง!Q:Q)+SUMIF('วางแผนBC,CJ'!$C:$C,'รับ-จ่าย ประจำวัน'!$B128,'วางแผนBC,CJ'!Q:Q)+SUMIF(RD!$C:$C,'รับ-จ่าย ประจำวัน'!$B128,RD!Q:Q)+SUMIF('FG,ออนไล,คัดแยก'!$C:$C,'รับ-จ่าย ประจำวัน'!$B128,'FG,ออนไล,คัดแยก'!Q:Q)</f>
        <v>200</v>
      </c>
      <c r="AY128" s="16">
        <f>SUMIF(เตรียมส่วนผสม!$C:$C,'รับ-จ่าย ประจำวัน'!$B128,เตรียมส่วนผสม!R:R)+SUMIF(กวนไส้!$C:$C,'รับ-จ่าย ประจำวัน'!$B128,กวนไส้!R:R)+SUMIF(ผลิต1!$C:$C,'รับ-จ่าย ประจำวัน'!$B128,ผลิต1!R:R)+SUMIF(ผลิต2!$C:$C,'รับ-จ่าย ประจำวัน'!$B128,ผลิต2!R:R)+SUMIF(เส้นแต่งหน้าขนมเค้ก!$C:$C,'รับ-จ่าย ประจำวัน'!$B128,เส้นแต่งหน้าขนมเค้ก!R:R)+SUMIF(แพ็ค!$C:$C,'รับ-จ่าย ประจำวัน'!$B128,แพ็ค!R:R)+SUMIF(ธุรการ!$C:$C,'รับ-จ่าย ประจำวัน'!$B128,ธุรการ!R:R)+SUMIF(เส้นแต่งหน้าขนมปัง!$C:$C,'รับ-จ่าย ประจำวัน'!$B128,เส้นแต่งหน้าขนมปัง!R:R)+SUMIF('วางแผนBC,CJ'!$C:$C,'รับ-จ่าย ประจำวัน'!$B128,'วางแผนBC,CJ'!R:R)+SUMIF(RD!$C:$C,'รับ-จ่าย ประจำวัน'!$B128,RD!R:R)+SUMIF('FG,ออนไล,คัดแยก'!$C:$C,'รับ-จ่าย ประจำวัน'!$B128,'FG,ออนไล,คัดแยก'!R:R)</f>
        <v>200</v>
      </c>
      <c r="AZ128" s="16">
        <f>SUMIF(เตรียมส่วนผสม!$C:$C,'รับ-จ่าย ประจำวัน'!$B128,เตรียมส่วนผสม!S:S)+SUMIF(กวนไส้!$C:$C,'รับ-จ่าย ประจำวัน'!$B128,กวนไส้!S:S)+SUMIF(ผลิต1!$C:$C,'รับ-จ่าย ประจำวัน'!$B128,ผลิต1!S:S)+SUMIF(ผลิต2!$C:$C,'รับ-จ่าย ประจำวัน'!$B128,ผลิต2!S:S)+SUMIF(เส้นแต่งหน้าขนมเค้ก!$C:$C,'รับ-จ่าย ประจำวัน'!$B128,เส้นแต่งหน้าขนมเค้ก!S:S)+SUMIF(แพ็ค!$C:$C,'รับ-จ่าย ประจำวัน'!$B128,แพ็ค!S:S)+SUMIF(ธุรการ!$C:$C,'รับ-จ่าย ประจำวัน'!$B128,ธุรการ!S:S)+SUMIF(เส้นแต่งหน้าขนมปัง!$C:$C,'รับ-จ่าย ประจำวัน'!$B128,เส้นแต่งหน้าขนมปัง!S:S)+SUMIF('วางแผนBC,CJ'!$C:$C,'รับ-จ่าย ประจำวัน'!$B128,'วางแผนBC,CJ'!S:S)+SUMIF(RD!$C:$C,'รับ-จ่าย ประจำวัน'!$B128,RD!S:S)+SUMIF('FG,ออนไล,คัดแยก'!$C:$C,'รับ-จ่าย ประจำวัน'!$B128,'FG,ออนไล,คัดแยก'!S:S)</f>
        <v>0</v>
      </c>
      <c r="BA128" s="16">
        <f>SUMIF(เตรียมส่วนผสม!$C:$C,'รับ-จ่าย ประจำวัน'!$B128,เตรียมส่วนผสม!T:T)+SUMIF(กวนไส้!$C:$C,'รับ-จ่าย ประจำวัน'!$B128,กวนไส้!T:T)+SUMIF(ผลิต1!$C:$C,'รับ-จ่าย ประจำวัน'!$B128,ผลิต1!T:T)+SUMIF(ผลิต2!$C:$C,'รับ-จ่าย ประจำวัน'!$B128,ผลิต2!T:T)+SUMIF(เส้นแต่งหน้าขนมเค้ก!$C:$C,'รับ-จ่าย ประจำวัน'!$B128,เส้นแต่งหน้าขนมเค้ก!T:T)+SUMIF(แพ็ค!$C:$C,'รับ-จ่าย ประจำวัน'!$B128,แพ็ค!T:T)+SUMIF(ธุรการ!$C:$C,'รับ-จ่าย ประจำวัน'!$B128,ธุรการ!T:T)+SUMIF(เส้นแต่งหน้าขนมปัง!$C:$C,'รับ-จ่าย ประจำวัน'!$B128,เส้นแต่งหน้าขนมปัง!T:T)+SUMIF('วางแผนBC,CJ'!$C:$C,'รับ-จ่าย ประจำวัน'!$B128,'วางแผนBC,CJ'!T:T)+SUMIF(RD!$C:$C,'รับ-จ่าย ประจำวัน'!$B128,RD!T:T)+SUMIF('FG,ออนไล,คัดแยก'!$C:$C,'รับ-จ่าย ประจำวัน'!$B128,'FG,ออนไล,คัดแยก'!T:T)</f>
        <v>0</v>
      </c>
      <c r="BB128" s="16">
        <f>SUMIF(เตรียมส่วนผสม!$C:$C,'รับ-จ่าย ประจำวัน'!$B128,เตรียมส่วนผสม!U:U)+SUMIF(กวนไส้!$C:$C,'รับ-จ่าย ประจำวัน'!$B128,กวนไส้!U:U)+SUMIF(ผลิต1!$C:$C,'รับ-จ่าย ประจำวัน'!$B128,ผลิต1!U:U)+SUMIF(ผลิต2!$C:$C,'รับ-จ่าย ประจำวัน'!$B128,ผลิต2!U:U)+SUMIF(เส้นแต่งหน้าขนมเค้ก!$C:$C,'รับ-จ่าย ประจำวัน'!$B128,เส้นแต่งหน้าขนมเค้ก!U:U)+SUMIF(แพ็ค!$C:$C,'รับ-จ่าย ประจำวัน'!$B128,แพ็ค!U:U)+SUMIF(ธุรการ!$C:$C,'รับ-จ่าย ประจำวัน'!$B128,ธุรการ!U:U)+SUMIF(เส้นแต่งหน้าขนมปัง!$C:$C,'รับ-จ่าย ประจำวัน'!$B128,เส้นแต่งหน้าขนมปัง!U:U)+SUMIF('วางแผนBC,CJ'!$C:$C,'รับ-จ่าย ประจำวัน'!$B128,'วางแผนBC,CJ'!U:U)+SUMIF(RD!$C:$C,'รับ-จ่าย ประจำวัน'!$B128,RD!U:U)+SUMIF('FG,ออนไล,คัดแยก'!$C:$C,'รับ-จ่าย ประจำวัน'!$B128,'FG,ออนไล,คัดแยก'!U:U)</f>
        <v>0</v>
      </c>
      <c r="BC128" s="16">
        <f>SUMIF(เตรียมส่วนผสม!$C:$C,'รับ-จ่าย ประจำวัน'!$B128,เตรียมส่วนผสม!V:V)+SUMIF(กวนไส้!$C:$C,'รับ-จ่าย ประจำวัน'!$B128,กวนไส้!V:V)+SUMIF(ผลิต1!$C:$C,'รับ-จ่าย ประจำวัน'!$B128,ผลิต1!V:V)+SUMIF(ผลิต2!$C:$C,'รับ-จ่าย ประจำวัน'!$B128,ผลิต2!V:V)+SUMIF(เส้นแต่งหน้าขนมเค้ก!$C:$C,'รับ-จ่าย ประจำวัน'!$B128,เส้นแต่งหน้าขนมเค้ก!V:V)+SUMIF(แพ็ค!$C:$C,'รับ-จ่าย ประจำวัน'!$B128,แพ็ค!V:V)+SUMIF(ธุรการ!$C:$C,'รับ-จ่าย ประจำวัน'!$B128,ธุรการ!V:V)+SUMIF(เส้นแต่งหน้าขนมปัง!$C:$C,'รับ-จ่าย ประจำวัน'!$B128,เส้นแต่งหน้าขนมปัง!V:V)+SUMIF('วางแผนBC,CJ'!$C:$C,'รับ-จ่าย ประจำวัน'!$B128,'วางแผนBC,CJ'!V:V)+SUMIF(RD!$C:$C,'รับ-จ่าย ประจำวัน'!$B128,RD!V:V)+SUMIF('FG,ออนไล,คัดแยก'!$C:$C,'รับ-จ่าย ประจำวัน'!$B128,'FG,ออนไล,คัดแยก'!V:V)</f>
        <v>0</v>
      </c>
      <c r="BD128" s="16">
        <f>SUMIF(เตรียมส่วนผสม!$C:$C,'รับ-จ่าย ประจำวัน'!$B128,เตรียมส่วนผสม!W:W)+SUMIF(กวนไส้!$C:$C,'รับ-จ่าย ประจำวัน'!$B128,กวนไส้!W:W)+SUMIF(ผลิต1!$C:$C,'รับ-จ่าย ประจำวัน'!$B128,ผลิต1!W:W)+SUMIF(ผลิต2!$C:$C,'รับ-จ่าย ประจำวัน'!$B128,ผลิต2!W:W)+SUMIF(เส้นแต่งหน้าขนมเค้ก!$C:$C,'รับ-จ่าย ประจำวัน'!$B128,เส้นแต่งหน้าขนมเค้ก!W:W)+SUMIF(แพ็ค!$C:$C,'รับ-จ่าย ประจำวัน'!$B128,แพ็ค!W:W)+SUMIF(ธุรการ!$C:$C,'รับ-จ่าย ประจำวัน'!$B128,ธุรการ!W:W)+SUMIF(เส้นแต่งหน้าขนมปัง!$C:$C,'รับ-จ่าย ประจำวัน'!$B128,เส้นแต่งหน้าขนมปัง!W:W)+SUMIF('วางแผนBC,CJ'!$C:$C,'รับ-จ่าย ประจำวัน'!$B128,'วางแผนBC,CJ'!W:W)+SUMIF(RD!$C:$C,'รับ-จ่าย ประจำวัน'!$B128,RD!W:W)+SUMIF('FG,ออนไล,คัดแยก'!$C:$C,'รับ-จ่าย ประจำวัน'!$B128,'FG,ออนไล,คัดแยก'!W:W)</f>
        <v>200</v>
      </c>
      <c r="BE128" s="16">
        <f>SUMIF(เตรียมส่วนผสม!$C:$C,'รับ-จ่าย ประจำวัน'!$B128,เตรียมส่วนผสม!X:X)+SUMIF(กวนไส้!$C:$C,'รับ-จ่าย ประจำวัน'!$B128,กวนไส้!X:X)+SUMIF(ผลิต1!$C:$C,'รับ-จ่าย ประจำวัน'!$B128,ผลิต1!X:X)+SUMIF(ผลิต2!$C:$C,'รับ-จ่าย ประจำวัน'!$B128,ผลิต2!X:X)+SUMIF(เส้นแต่งหน้าขนมเค้ก!$C:$C,'รับ-จ่าย ประจำวัน'!$B128,เส้นแต่งหน้าขนมเค้ก!X:X)+SUMIF(แพ็ค!$C:$C,'รับ-จ่าย ประจำวัน'!$B128,แพ็ค!X:X)+SUMIF(ธุรการ!$C:$C,'รับ-จ่าย ประจำวัน'!$B128,ธุรการ!X:X)+SUMIF(เส้นแต่งหน้าขนมปัง!$C:$C,'รับ-จ่าย ประจำวัน'!$B128,เส้นแต่งหน้าขนมปัง!X:X)+SUMIF('วางแผนBC,CJ'!$C:$C,'รับ-จ่าย ประจำวัน'!$B128,'วางแผนBC,CJ'!X:X)+SUMIF(RD!$C:$C,'รับ-จ่าย ประจำวัน'!$B128,RD!X:X)+SUMIF('FG,ออนไล,คัดแยก'!$C:$C,'รับ-จ่าย ประจำวัน'!$B128,'FG,ออนไล,คัดแยก'!X:X)</f>
        <v>0</v>
      </c>
      <c r="BF128" s="16">
        <f>SUMIF(เตรียมส่วนผสม!$C:$C,'รับ-จ่าย ประจำวัน'!$B128,เตรียมส่วนผสม!Y:Y)+SUMIF(กวนไส้!$C:$C,'รับ-จ่าย ประจำวัน'!$B128,กวนไส้!Y:Y)+SUMIF(ผลิต1!$C:$C,'รับ-จ่าย ประจำวัน'!$B128,ผลิต1!Y:Y)+SUMIF(ผลิต2!$C:$C,'รับ-จ่าย ประจำวัน'!$B128,ผลิต2!Y:Y)+SUMIF(เส้นแต่งหน้าขนมเค้ก!$C:$C,'รับ-จ่าย ประจำวัน'!$B128,เส้นแต่งหน้าขนมเค้ก!Y:Y)+SUMIF(แพ็ค!$C:$C,'รับ-จ่าย ประจำวัน'!$B128,แพ็ค!Y:Y)+SUMIF(ธุรการ!$C:$C,'รับ-จ่าย ประจำวัน'!$B128,ธุรการ!Y:Y)+SUMIF(เส้นแต่งหน้าขนมปัง!$C:$C,'รับ-จ่าย ประจำวัน'!$B128,เส้นแต่งหน้าขนมปัง!Y:Y)+SUMIF('วางแผนBC,CJ'!$C:$C,'รับ-จ่าย ประจำวัน'!$B128,'วางแผนBC,CJ'!Y:Y)+SUMIF(RD!$C:$C,'รับ-จ่าย ประจำวัน'!$B128,RD!Y:Y)+SUMIF('FG,ออนไล,คัดแยก'!$C:$C,'รับ-จ่าย ประจำวัน'!$B128,'FG,ออนไล,คัดแยก'!Y:Y)</f>
        <v>200</v>
      </c>
      <c r="BG128" s="16">
        <f>SUMIF(เตรียมส่วนผสม!$C:$C,'รับ-จ่าย ประจำวัน'!$B128,เตรียมส่วนผสม!Z:Z)+SUMIF(กวนไส้!$C:$C,'รับ-จ่าย ประจำวัน'!$B128,กวนไส้!Z:Z)+SUMIF(ผลิต1!$C:$C,'รับ-จ่าย ประจำวัน'!$B128,ผลิต1!Z:Z)+SUMIF(ผลิต2!$C:$C,'รับ-จ่าย ประจำวัน'!$B128,ผลิต2!Z:Z)+SUMIF(เส้นแต่งหน้าขนมเค้ก!$C:$C,'รับ-จ่าย ประจำวัน'!$B128,เส้นแต่งหน้าขนมเค้ก!Z:Z)+SUMIF(แพ็ค!$C:$C,'รับ-จ่าย ประจำวัน'!$B128,แพ็ค!Z:Z)+SUMIF(ธุรการ!$C:$C,'รับ-จ่าย ประจำวัน'!$B128,ธุรการ!Z:Z)+SUMIF(เส้นแต่งหน้าขนมปัง!$C:$C,'รับ-จ่าย ประจำวัน'!$B128,เส้นแต่งหน้าขนมปัง!Z:Z)+SUMIF('วางแผนBC,CJ'!$C:$C,'รับ-จ่าย ประจำวัน'!$B128,'วางแผนBC,CJ'!Z:Z)+SUMIF(RD!$C:$C,'รับ-จ่าย ประจำวัน'!$B128,RD!Z:Z)+SUMIF('FG,ออนไล,คัดแยก'!$C:$C,'รับ-จ่าย ประจำวัน'!$B128,'FG,ออนไล,คัดแยก'!Z:Z)</f>
        <v>0</v>
      </c>
      <c r="BH128" s="16">
        <f>SUMIF(เตรียมส่วนผสม!$C:$C,'รับ-จ่าย ประจำวัน'!$B128,เตรียมส่วนผสม!AA:AA)+SUMIF(กวนไส้!$C:$C,'รับ-จ่าย ประจำวัน'!$B128,กวนไส้!AA:AA)+SUMIF(ผลิต1!$C:$C,'รับ-จ่าย ประจำวัน'!$B128,ผลิต1!AA:AA)+SUMIF(ผลิต2!$C:$C,'รับ-จ่าย ประจำวัน'!$B128,ผลิต2!AA:AA)+SUMIF(เส้นแต่งหน้าขนมเค้ก!$C:$C,'รับ-จ่าย ประจำวัน'!$B128,เส้นแต่งหน้าขนมเค้ก!AA:AA)+SUMIF(แพ็ค!$C:$C,'รับ-จ่าย ประจำวัน'!$B128,แพ็ค!AA:AA)+SUMIF(ธุรการ!$C:$C,'รับ-จ่าย ประจำวัน'!$B128,ธุรการ!AA:AA)+SUMIF(เส้นแต่งหน้าขนมปัง!$C:$C,'รับ-จ่าย ประจำวัน'!$B128,เส้นแต่งหน้าขนมปัง!AA:AA)+SUMIF('วางแผนBC,CJ'!$C:$C,'รับ-จ่าย ประจำวัน'!$B128,'วางแผนBC,CJ'!AA:AA)+SUMIF(RD!$C:$C,'รับ-จ่าย ประจำวัน'!$B128,RD!AA:AA)+SUMIF('FG,ออนไล,คัดแยก'!$C:$C,'รับ-จ่าย ประจำวัน'!$B128,'FG,ออนไล,คัดแยก'!AA:AA)</f>
        <v>0</v>
      </c>
      <c r="BI128" s="16">
        <f>SUMIF(เตรียมส่วนผสม!$C:$C,'รับ-จ่าย ประจำวัน'!$B128,เตรียมส่วนผสม!AB:AB)+SUMIF(กวนไส้!$C:$C,'รับ-จ่าย ประจำวัน'!$B128,กวนไส้!AB:AB)+SUMIF(ผลิต1!$C:$C,'รับ-จ่าย ประจำวัน'!$B128,ผลิต1!AB:AB)+SUMIF(ผลิต2!$C:$C,'รับ-จ่าย ประจำวัน'!$B128,ผลิต2!AB:AB)+SUMIF(เส้นแต่งหน้าขนมเค้ก!$C:$C,'รับ-จ่าย ประจำวัน'!$B128,เส้นแต่งหน้าขนมเค้ก!AB:AB)+SUMIF(แพ็ค!$C:$C,'รับ-จ่าย ประจำวัน'!$B128,แพ็ค!AB:AB)+SUMIF(ธุรการ!$C:$C,'รับ-จ่าย ประจำวัน'!$B128,ธุรการ!AB:AB)+SUMIF(เส้นแต่งหน้าขนมปัง!$C:$C,'รับ-จ่าย ประจำวัน'!$B128,เส้นแต่งหน้าขนมปัง!AB:AB)+SUMIF('วางแผนBC,CJ'!$C:$C,'รับ-จ่าย ประจำวัน'!$B128,'วางแผนBC,CJ'!AB:AB)+SUMIF(RD!$C:$C,'รับ-จ่าย ประจำวัน'!$B128,RD!AB:AB)+SUMIF('FG,ออนไล,คัดแยก'!$C:$C,'รับ-จ่าย ประจำวัน'!$B128,'FG,ออนไล,คัดแยก'!AB:AB)</f>
        <v>0</v>
      </c>
      <c r="BJ128" s="16">
        <f>SUMIF(เตรียมส่วนผสม!$C:$C,'รับ-จ่าย ประจำวัน'!$B128,เตรียมส่วนผสม!AC:AC)+SUMIF(กวนไส้!$C:$C,'รับ-จ่าย ประจำวัน'!$B128,กวนไส้!AC:AC)+SUMIF(ผลิต1!$C:$C,'รับ-จ่าย ประจำวัน'!$B128,ผลิต1!AC:AC)+SUMIF(ผลิต2!$C:$C,'รับ-จ่าย ประจำวัน'!$B128,ผลิต2!AC:AC)+SUMIF(เส้นแต่งหน้าขนมเค้ก!$C:$C,'รับ-จ่าย ประจำวัน'!$B128,เส้นแต่งหน้าขนมเค้ก!AC:AC)+SUMIF(แพ็ค!$C:$C,'รับ-จ่าย ประจำวัน'!$B128,แพ็ค!AC:AC)+SUMIF(ธุรการ!$C:$C,'รับ-จ่าย ประจำวัน'!$B128,ธุรการ!AC:AC)+SUMIF(เส้นแต่งหน้าขนมปัง!$C:$C,'รับ-จ่าย ประจำวัน'!$B128,เส้นแต่งหน้าขนมปัง!AC:AC)+SUMIF('วางแผนBC,CJ'!$C:$C,'รับ-จ่าย ประจำวัน'!$B128,'วางแผนBC,CJ'!AC:AC)+SUMIF(RD!$C:$C,'รับ-จ่าย ประจำวัน'!$B128,RD!AC:AC)+SUMIF('FG,ออนไล,คัดแยก'!$C:$C,'รับ-จ่าย ประจำวัน'!$B128,'FG,ออนไล,คัดแยก'!AC:AC)</f>
        <v>200</v>
      </c>
      <c r="BK128" s="16">
        <f>SUMIF(เตรียมส่วนผสม!$C:$C,'รับ-จ่าย ประจำวัน'!$B128,เตรียมส่วนผสม!AD:AD)+SUMIF(กวนไส้!$C:$C,'รับ-จ่าย ประจำวัน'!$B128,กวนไส้!AD:AD)+SUMIF(ผลิต1!$C:$C,'รับ-จ่าย ประจำวัน'!$B128,ผลิต1!AD:AD)+SUMIF(ผลิต2!$C:$C,'รับ-จ่าย ประจำวัน'!$B128,ผลิต2!AD:AD)+SUMIF(เส้นแต่งหน้าขนมเค้ก!$C:$C,'รับ-จ่าย ประจำวัน'!$B128,เส้นแต่งหน้าขนมเค้ก!AD:AD)+SUMIF(แพ็ค!$C:$C,'รับ-จ่าย ประจำวัน'!$B128,แพ็ค!AD:AD)+SUMIF(ธุรการ!$C:$C,'รับ-จ่าย ประจำวัน'!$B128,ธุรการ!AD:AD)+SUMIF(เส้นแต่งหน้าขนมปัง!$C:$C,'รับ-จ่าย ประจำวัน'!$B128,เส้นแต่งหน้าขนมปัง!AD:AD)+SUMIF('วางแผนBC,CJ'!$C:$C,'รับ-จ่าย ประจำวัน'!$B128,'วางแผนBC,CJ'!AD:AD)+SUMIF(RD!$C:$C,'รับ-จ่าย ประจำวัน'!$B128,RD!AD:AD)+SUMIF('FG,ออนไล,คัดแยก'!$C:$C,'รับ-จ่าย ประจำวัน'!$B128,'FG,ออนไล,คัดแยก'!AD:AD)</f>
        <v>0</v>
      </c>
      <c r="BL128" s="16">
        <f>SUMIF(เตรียมส่วนผสม!$C:$C,'รับ-จ่าย ประจำวัน'!$B128,เตรียมส่วนผสม!AE:AE)+SUMIF(กวนไส้!$C:$C,'รับ-จ่าย ประจำวัน'!$B128,กวนไส้!AE:AE)+SUMIF(ผลิต1!$C:$C,'รับ-จ่าย ประจำวัน'!$B128,ผลิต1!AE:AE)+SUMIF(ผลิต2!$C:$C,'รับ-จ่าย ประจำวัน'!$B128,ผลิต2!AE:AE)+SUMIF(เส้นแต่งหน้าขนมเค้ก!$C:$C,'รับ-จ่าย ประจำวัน'!$B128,เส้นแต่งหน้าขนมเค้ก!AE:AE)+SUMIF(แพ็ค!$C:$C,'รับ-จ่าย ประจำวัน'!$B128,แพ็ค!AE:AE)+SUMIF(ธุรการ!$C:$C,'รับ-จ่าย ประจำวัน'!$B128,ธุรการ!AE:AE)+SUMIF(เส้นแต่งหน้าขนมปัง!$C:$C,'รับ-จ่าย ประจำวัน'!$B128,เส้นแต่งหน้าขนมปัง!AE:AE)+SUMIF('วางแผนBC,CJ'!$C:$C,'รับ-จ่าย ประจำวัน'!$B128,'วางแผนBC,CJ'!AE:AE)+SUMIF(RD!$C:$C,'รับ-จ่าย ประจำวัน'!$B128,RD!AE:AE)+SUMIF('FG,ออนไล,คัดแยก'!$C:$C,'รับ-จ่าย ประจำวัน'!$B128,'FG,ออนไล,คัดแยก'!AE:AE)</f>
        <v>0</v>
      </c>
      <c r="BM128" s="16">
        <f>SUMIF(เตรียมส่วนผสม!$C:$C,'รับ-จ่าย ประจำวัน'!$B128,เตรียมส่วนผสม!AF:AF)+SUMIF(กวนไส้!$C:$C,'รับ-จ่าย ประจำวัน'!$B128,กวนไส้!AF:AF)+SUMIF(ผลิต1!$C:$C,'รับ-จ่าย ประจำวัน'!$B128,ผลิต1!AF:AF)+SUMIF(ผลิต2!$C:$C,'รับ-จ่าย ประจำวัน'!$B128,ผลิต2!AF:AF)+SUMIF(เส้นแต่งหน้าขนมเค้ก!$C:$C,'รับ-จ่าย ประจำวัน'!$B128,เส้นแต่งหน้าขนมเค้ก!AF:AF)+SUMIF(แพ็ค!$C:$C,'รับ-จ่าย ประจำวัน'!$B128,แพ็ค!AF:AF)+SUMIF(ธุรการ!$C:$C,'รับ-จ่าย ประจำวัน'!$B128,ธุรการ!AF:AF)+SUMIF(เส้นแต่งหน้าขนมปัง!$C:$C,'รับ-จ่าย ประจำวัน'!$B128,เส้นแต่งหน้าขนมปัง!AF:AF)+SUMIF('วางแผนBC,CJ'!$C:$C,'รับ-จ่าย ประจำวัน'!$B128,'วางแผนBC,CJ'!AF:AF)+SUMIF(RD!$C:$C,'รับ-จ่าย ประจำวัน'!$B128,RD!AF:AF)+SUMIF('FG,ออนไล,คัดแยก'!$C:$C,'รับ-จ่าย ประจำวัน'!$B128,'FG,ออนไล,คัดแยก'!AF:AF)</f>
        <v>200</v>
      </c>
      <c r="BN128" s="16">
        <f>SUMIF(เตรียมส่วนผสม!$C:$C,'รับ-จ่าย ประจำวัน'!$B128,เตรียมส่วนผสม!AG:AG)+SUMIF(กวนไส้!$C:$C,'รับ-จ่าย ประจำวัน'!$B128,กวนไส้!AG:AG)+SUMIF(ผลิต1!$C:$C,'รับ-จ่าย ประจำวัน'!$B128,ผลิต1!AG:AG)+SUMIF(ผลิต2!$C:$C,'รับ-จ่าย ประจำวัน'!$B128,ผลิต2!AG:AG)+SUMIF(เส้นแต่งหน้าขนมเค้ก!$C:$C,'รับ-จ่าย ประจำวัน'!$B128,เส้นแต่งหน้าขนมเค้ก!AG:AG)+SUMIF(แพ็ค!$C:$C,'รับ-จ่าย ประจำวัน'!$B128,แพ็ค!AG:AG)+SUMIF(ธุรการ!$C:$C,'รับ-จ่าย ประจำวัน'!$B128,ธุรการ!AG:AG)+SUMIF(เส้นแต่งหน้าขนมปัง!$C:$C,'รับ-จ่าย ประจำวัน'!$B128,เส้นแต่งหน้าขนมปัง!AG:AG)+SUMIF('วางแผนBC,CJ'!$C:$C,'รับ-จ่าย ประจำวัน'!$B128,'วางแผนBC,CJ'!AG:AG)+SUMIF(RD!$C:$C,'รับ-จ่าย ประจำวัน'!$B128,RD!AG:AG)+SUMIF('FG,ออนไล,คัดแยก'!$C:$C,'รับ-จ่าย ประจำวัน'!$B128,'FG,ออนไล,คัดแยก'!AG:AG)</f>
        <v>200</v>
      </c>
      <c r="BO128" s="16">
        <f>SUMIF(เตรียมส่วนผสม!$C:$C,'รับ-จ่าย ประจำวัน'!$B128,เตรียมส่วนผสม!AH:AH)+SUMIF(กวนไส้!$C:$C,'รับ-จ่าย ประจำวัน'!$B128,กวนไส้!AH:AH)+SUMIF(ผลิต1!$C:$C,'รับ-จ่าย ประจำวัน'!$B128,ผลิต1!AH:AH)+SUMIF(ผลิต2!$C:$C,'รับ-จ่าย ประจำวัน'!$B128,ผลิต2!AH:AH)+SUMIF(เส้นแต่งหน้าขนมเค้ก!$C:$C,'รับ-จ่าย ประจำวัน'!$B128,เส้นแต่งหน้าขนมเค้ก!AH:AH)+SUMIF(แพ็ค!$C:$C,'รับ-จ่าย ประจำวัน'!$B128,แพ็ค!AH:AH)+SUMIF(ธุรการ!$C:$C,'รับ-จ่าย ประจำวัน'!$B128,ธุรการ!AH:AH)+SUMIF(เส้นแต่งหน้าขนมปัง!$C:$C,'รับ-จ่าย ประจำวัน'!$B128,เส้นแต่งหน้าขนมปัง!AH:AH)+SUMIF('วางแผนBC,CJ'!$C:$C,'รับ-จ่าย ประจำวัน'!$B128,'วางแผนBC,CJ'!AH:AH)+SUMIF(RD!$C:$C,'รับ-จ่าย ประจำวัน'!$B128,RD!AH:AH)+SUMIF('FG,ออนไล,คัดแยก'!$C:$C,'รับ-จ่าย ประจำวัน'!$B128,'FG,ออนไล,คัดแยก'!AH:AH)</f>
        <v>0</v>
      </c>
      <c r="BP128" s="16">
        <f>SUMIF(เตรียมส่วนผสม!$C:$C,'รับ-จ่าย ประจำวัน'!$B128,เตรียมส่วนผสม!AI:AI)+SUMIF(กวนไส้!$C:$C,'รับ-จ่าย ประจำวัน'!$B128,กวนไส้!AI:AI)+SUMIF(ผลิต1!$C:$C,'รับ-จ่าย ประจำวัน'!$B128,ผลิต1!AI:AI)+SUMIF(ผลิต2!$C:$C,'รับ-จ่าย ประจำวัน'!$B128,ผลิต2!AI:AI)+SUMIF(เส้นแต่งหน้าขนมเค้ก!$C:$C,'รับ-จ่าย ประจำวัน'!$B128,เส้นแต่งหน้าขนมเค้ก!AI:AI)+SUMIF(แพ็ค!$C:$C,'รับ-จ่าย ประจำวัน'!$B128,แพ็ค!AI:AI)+SUMIF(ธุรการ!$C:$C,'รับ-จ่าย ประจำวัน'!$B128,ธุรการ!AI:AI)+SUMIF(เส้นแต่งหน้าขนมปัง!$C:$C,'รับ-จ่าย ประจำวัน'!$B128,เส้นแต่งหน้าขนมปัง!AI:AI)+SUMIF('วางแผนBC,CJ'!$C:$C,'รับ-จ่าย ประจำวัน'!$B128,'วางแผนBC,CJ'!AI:AI)+SUMIF(RD!$C:$C,'รับ-จ่าย ประจำวัน'!$B128,RD!AI:AI)+SUMIF('FG,ออนไล,คัดแยก'!$C:$C,'รับ-จ่าย ประจำวัน'!$B128,'FG,ออนไล,คัดแยก'!AI:AI)</f>
        <v>0</v>
      </c>
      <c r="BQ128" s="16">
        <f>SUMIF(เตรียมส่วนผสม!$C:$C,'รับ-จ่าย ประจำวัน'!$B128,เตรียมส่วนผสม!AJ:AJ)+SUMIF(กวนไส้!$C:$C,'รับ-จ่าย ประจำวัน'!$B128,กวนไส้!AJ:AJ)+SUMIF(ผลิต1!$C:$C,'รับ-จ่าย ประจำวัน'!$B128,ผลิต1!AJ:AJ)+SUMIF(ผลิต2!$C:$C,'รับ-จ่าย ประจำวัน'!$B128,ผลิต2!AJ:AJ)+SUMIF(เส้นแต่งหน้าขนมเค้ก!$C:$C,'รับ-จ่าย ประจำวัน'!$B128,เส้นแต่งหน้าขนมเค้ก!AJ:AJ)+SUMIF(แพ็ค!$C:$C,'รับ-จ่าย ประจำวัน'!$B128,แพ็ค!AJ:AJ)+SUMIF(ธุรการ!$C:$C,'รับ-จ่าย ประจำวัน'!$B128,ธุรการ!AJ:AJ)+SUMIF(เส้นแต่งหน้าขนมปัง!$C:$C,'รับ-จ่าย ประจำวัน'!$B128,เส้นแต่งหน้าขนมปัง!AJ:AJ)+SUMIF('วางแผนBC,CJ'!$C:$C,'รับ-จ่าย ประจำวัน'!$B128,'วางแผนBC,CJ'!AJ:AJ)+SUMIF(RD!$C:$C,'รับ-จ่าย ประจำวัน'!$B128,RD!AJ:AJ)+SUMIF('FG,ออนไล,คัดแยก'!$C:$C,'รับ-จ่าย ประจำวัน'!$B128,'FG,ออนไล,คัดแยก'!AJ:AJ)</f>
        <v>0</v>
      </c>
      <c r="BR128" s="16">
        <f>SUMIF(เตรียมส่วนผสม!$C:$C,'รับ-จ่าย ประจำวัน'!$B128,เตรียมส่วนผสม!AK:AK)+SUMIF(กวนไส้!$C:$C,'รับ-จ่าย ประจำวัน'!$B128,กวนไส้!AK:AK)+SUMIF(ผลิต1!$C:$C,'รับ-จ่าย ประจำวัน'!$B128,ผลิต1!AK:AK)+SUMIF(ผลิต2!$C:$C,'รับ-จ่าย ประจำวัน'!$B128,ผลิต2!AK:AK)+SUMIF(เส้นแต่งหน้าขนมเค้ก!$C:$C,'รับ-จ่าย ประจำวัน'!$B128,เส้นแต่งหน้าขนมเค้ก!AK:AK)+SUMIF(แพ็ค!$C:$C,'รับ-จ่าย ประจำวัน'!$B128,แพ็ค!AK:AK)+SUMIF(ธุรการ!$C:$C,'รับ-จ่าย ประจำวัน'!$B128,ธุรการ!AK:AK)+SUMIF(เส้นแต่งหน้าขนมปัง!$C:$C,'รับ-จ่าย ประจำวัน'!$B128,เส้นแต่งหน้าขนมปัง!AK:AK)+SUMIF('วางแผนBC,CJ'!$C:$C,'รับ-จ่าย ประจำวัน'!$B128,'วางแผนBC,CJ'!AK:AK)+SUMIF(RD!$C:$C,'รับ-จ่าย ประจำวัน'!$B128,RD!AK:AK)+SUMIF('FG,ออนไล,คัดแยก'!$C:$C,'รับ-จ่าย ประจำวัน'!$B128,'FG,ออนไล,คัดแยก'!AK:AK)</f>
        <v>0</v>
      </c>
      <c r="BS128" s="16">
        <f>SUMIF(เตรียมส่วนผสม!$C:$C,'รับ-จ่าย ประจำวัน'!$B128,เตรียมส่วนผสม!AL:AL)+SUMIF(กวนไส้!$C:$C,'รับ-จ่าย ประจำวัน'!$B128,กวนไส้!AL:AL)+SUMIF(ผลิต1!$C:$C,'รับ-จ่าย ประจำวัน'!$B128,ผลิต1!AL:AL)+SUMIF(ผลิต2!$C:$C,'รับ-จ่าย ประจำวัน'!$B128,ผลิต2!AL:AL)+SUMIF(เส้นแต่งหน้าขนมเค้ก!$C:$C,'รับ-จ่าย ประจำวัน'!$B128,เส้นแต่งหน้าขนมเค้ก!AL:AL)+SUMIF(แพ็ค!$C:$C,'รับ-จ่าย ประจำวัน'!$B128,แพ็ค!AL:AL)+SUMIF(ธุรการ!$C:$C,'รับ-จ่าย ประจำวัน'!$B128,ธุรการ!AL:AL)+SUMIF(เส้นแต่งหน้าขนมปัง!$C:$C,'รับ-จ่าย ประจำวัน'!$B128,เส้นแต่งหน้าขนมปัง!AL:AL)+SUMIF('วางแผนBC,CJ'!$C:$C,'รับ-จ่าย ประจำวัน'!$B128,'วางแผนBC,CJ'!AL:AL)+SUMIF(RD!$C:$C,'รับ-จ่าย ประจำวัน'!$B128,RD!AL:AL)+SUMIF('FG,ออนไล,คัดแยก'!$C:$C,'รับ-จ่าย ประจำวัน'!$B128,'FG,ออนไล,คัดแยก'!AL:AL)</f>
        <v>0</v>
      </c>
      <c r="BT128" s="18">
        <f t="shared" si="20"/>
        <v>2400</v>
      </c>
      <c r="BU128" s="116">
        <v>11400</v>
      </c>
      <c r="BV128" s="146">
        <f t="shared" si="21"/>
        <v>4200</v>
      </c>
      <c r="BW128" s="183">
        <v>30</v>
      </c>
      <c r="BX128" s="172">
        <f t="shared" si="34"/>
        <v>80</v>
      </c>
      <c r="BY128" s="188">
        <f t="shared" si="22"/>
        <v>52.5</v>
      </c>
      <c r="BZ128" s="180">
        <f t="shared" ca="1" si="23"/>
        <v>46255.5</v>
      </c>
      <c r="CA128" s="93"/>
      <c r="CB128" s="93"/>
      <c r="CC128" s="93"/>
      <c r="CD128" s="93"/>
      <c r="CE128" s="93"/>
      <c r="CF128" s="93"/>
      <c r="CG128" s="93"/>
      <c r="CH128" s="93"/>
      <c r="CI128" s="93"/>
      <c r="CJ128" s="94"/>
      <c r="CK128" s="9">
        <f t="shared" si="24"/>
        <v>-7200</v>
      </c>
    </row>
    <row r="129" spans="1:89" x14ac:dyDescent="0.5">
      <c r="A129" s="149" t="s">
        <v>471</v>
      </c>
      <c r="B129" s="34">
        <v>1020501035</v>
      </c>
      <c r="C129" s="102" t="s">
        <v>1917</v>
      </c>
      <c r="D129" s="135" t="s">
        <v>61</v>
      </c>
      <c r="E129" s="11">
        <v>0</v>
      </c>
      <c r="F129" s="75"/>
      <c r="G129" s="11"/>
      <c r="H129" s="12">
        <v>5000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3"/>
      <c r="AF129" s="13"/>
      <c r="AG129" s="13"/>
      <c r="AH129" s="13"/>
      <c r="AI129" s="14"/>
      <c r="AJ129" s="14"/>
      <c r="AK129" s="14"/>
      <c r="AL129" s="14"/>
      <c r="AM129" s="14"/>
      <c r="AN129" s="15">
        <f t="shared" si="19"/>
        <v>0</v>
      </c>
      <c r="AO129" s="16">
        <f>SUMIF(เตรียมส่วนผสม!$C:$C,'รับ-จ่าย ประจำวัน'!$B129,เตรียมส่วนผสม!H:H)+SUMIF(กวนไส้!$C:$C,'รับ-จ่าย ประจำวัน'!$B129,กวนไส้!H:H)+SUMIF(ผลิต1!$C:$C,'รับ-จ่าย ประจำวัน'!$B129,ผลิต1!H:H)+SUMIF(ผลิต2!$C:$C,'รับ-จ่าย ประจำวัน'!$B129,ผลิต2!H:H)+SUMIF(เส้นแต่งหน้าขนมเค้ก!$C:$C,'รับ-จ่าย ประจำวัน'!$B129,เส้นแต่งหน้าขนมเค้ก!H:H)+SUMIF(แพ็ค!$C:$C,'รับ-จ่าย ประจำวัน'!$B129,แพ็ค!H:H)+SUMIF(ธุรการ!$C:$C,'รับ-จ่าย ประจำวัน'!$B129,ธุรการ!H:H)+SUMIF(เส้นแต่งหน้าขนมปัง!$C:$C,'รับ-จ่าย ประจำวัน'!$B129,เส้นแต่งหน้าขนมปัง!H:H)+SUMIF('วางแผนBC,CJ'!$C:$C,'รับ-จ่าย ประจำวัน'!$B129,'วางแผนBC,CJ'!H:H)+SUMIF(RD!$C:$C,'รับ-จ่าย ประจำวัน'!$B129,RD!H:H)+SUMIF('FG,ออนไล,คัดแยก'!$C:$C,'รับ-จ่าย ประจำวัน'!$B129,'FG,ออนไล,คัดแยก'!H:H)</f>
        <v>200</v>
      </c>
      <c r="AP129" s="16">
        <f>SUMIF(เตรียมส่วนผสม!$C:$C,'รับ-จ่าย ประจำวัน'!$B129,เตรียมส่วนผสม!I:I)+SUMIF(กวนไส้!$C:$C,'รับ-จ่าย ประจำวัน'!$B129,กวนไส้!I:I)+SUMIF(ผลิต1!$C:$C,'รับ-จ่าย ประจำวัน'!$B129,ผลิต1!I:I)+SUMIF(ผลิต2!$C:$C,'รับ-จ่าย ประจำวัน'!$B129,ผลิต2!I:I)+SUMIF(เส้นแต่งหน้าขนมเค้ก!$C:$C,'รับ-จ่าย ประจำวัน'!$B129,เส้นแต่งหน้าขนมเค้ก!I:I)+SUMIF(แพ็ค!$C:$C,'รับ-จ่าย ประจำวัน'!$B129,แพ็ค!I:I)+SUMIF(ธุรการ!$C:$C,'รับ-จ่าย ประจำวัน'!$B129,ธุรการ!I:I)+SUMIF(เส้นแต่งหน้าขนมปัง!$C:$C,'รับ-จ่าย ประจำวัน'!$B129,เส้นแต่งหน้าขนมปัง!I:I)+SUMIF('วางแผนBC,CJ'!$C:$C,'รับ-จ่าย ประจำวัน'!$B129,'วางแผนBC,CJ'!I:I)+SUMIF(RD!$C:$C,'รับ-จ่าย ประจำวัน'!$B129,RD!I:I)+SUMIF('FG,ออนไล,คัดแยก'!$C:$C,'รับ-จ่าย ประจำวัน'!$B129,'FG,ออนไล,คัดแยก'!I:I)</f>
        <v>0</v>
      </c>
      <c r="AQ129" s="16">
        <f>SUMIF(เตรียมส่วนผสม!$C:$C,'รับ-จ่าย ประจำวัน'!$B129,เตรียมส่วนผสม!J:J)+SUMIF(กวนไส้!$C:$C,'รับ-จ่าย ประจำวัน'!$B129,กวนไส้!J:J)+SUMIF(ผลิต1!$C:$C,'รับ-จ่าย ประจำวัน'!$B129,ผลิต1!J:J)+SUMIF(ผลิต2!$C:$C,'รับ-จ่าย ประจำวัน'!$B129,ผลิต2!J:J)+SUMIF(เส้นแต่งหน้าขนมเค้ก!$C:$C,'รับ-จ่าย ประจำวัน'!$B129,เส้นแต่งหน้าขนมเค้ก!J:J)+SUMIF(แพ็ค!$C:$C,'รับ-จ่าย ประจำวัน'!$B129,แพ็ค!J:J)+SUMIF(ธุรการ!$C:$C,'รับ-จ่าย ประจำวัน'!$B129,ธุรการ!J:J)+SUMIF(เส้นแต่งหน้าขนมปัง!$C:$C,'รับ-จ่าย ประจำวัน'!$B129,เส้นแต่งหน้าขนมปัง!J:J)+SUMIF('วางแผนBC,CJ'!$C:$C,'รับ-จ่าย ประจำวัน'!$B129,'วางแผนBC,CJ'!J:J)+SUMIF(RD!$C:$C,'รับ-จ่าย ประจำวัน'!$B129,RD!J:J)+SUMIF('FG,ออนไล,คัดแยก'!$C:$C,'รับ-จ่าย ประจำวัน'!$B129,'FG,ออนไล,คัดแยก'!J:J)</f>
        <v>0</v>
      </c>
      <c r="AR129" s="16">
        <f>SUMIF(เตรียมส่วนผสม!$C:$C,'รับ-จ่าย ประจำวัน'!$B129,เตรียมส่วนผสม!K:K)+SUMIF(กวนไส้!$C:$C,'รับ-จ่าย ประจำวัน'!$B129,กวนไส้!K:K)+SUMIF(ผลิต1!$C:$C,'รับ-จ่าย ประจำวัน'!$B129,ผลิต1!K:K)+SUMIF(ผลิต2!$C:$C,'รับ-จ่าย ประจำวัน'!$B129,ผลิต2!K:K)+SUMIF(เส้นแต่งหน้าขนมเค้ก!$C:$C,'รับ-จ่าย ประจำวัน'!$B129,เส้นแต่งหน้าขนมเค้ก!K:K)+SUMIF(แพ็ค!$C:$C,'รับ-จ่าย ประจำวัน'!$B129,แพ็ค!K:K)+SUMIF(ธุรการ!$C:$C,'รับ-จ่าย ประจำวัน'!$B129,ธุรการ!K:K)+SUMIF(เส้นแต่งหน้าขนมปัง!$C:$C,'รับ-จ่าย ประจำวัน'!$B129,เส้นแต่งหน้าขนมปัง!K:K)+SUMIF('วางแผนBC,CJ'!$C:$C,'รับ-จ่าย ประจำวัน'!$B129,'วางแผนBC,CJ'!K:K)+SUMIF(RD!$C:$C,'รับ-จ่าย ประจำวัน'!$B129,RD!K:K)+SUMIF('FG,ออนไล,คัดแยก'!$C:$C,'รับ-จ่าย ประจำวัน'!$B129,'FG,ออนไล,คัดแยก'!K:K)</f>
        <v>200</v>
      </c>
      <c r="AS129" s="16">
        <f>SUMIF(เตรียมส่วนผสม!$C:$C,'รับ-จ่าย ประจำวัน'!$B129,เตรียมส่วนผสม!L:L)+SUMIF(กวนไส้!$C:$C,'รับ-จ่าย ประจำวัน'!$B129,กวนไส้!L:L)+SUMIF(ผลิต1!$C:$C,'รับ-จ่าย ประจำวัน'!$B129,ผลิต1!L:L)+SUMIF(ผลิต2!$C:$C,'รับ-จ่าย ประจำวัน'!$B129,ผลิต2!L:L)+SUMIF(เส้นแต่งหน้าขนมเค้ก!$C:$C,'รับ-จ่าย ประจำวัน'!$B129,เส้นแต่งหน้าขนมเค้ก!L:L)+SUMIF(แพ็ค!$C:$C,'รับ-จ่าย ประจำวัน'!$B129,แพ็ค!L:L)+SUMIF(ธุรการ!$C:$C,'รับ-จ่าย ประจำวัน'!$B129,ธุรการ!L:L)+SUMIF(เส้นแต่งหน้าขนมปัง!$C:$C,'รับ-จ่าย ประจำวัน'!$B129,เส้นแต่งหน้าขนมปัง!L:L)+SUMIF('วางแผนBC,CJ'!$C:$C,'รับ-จ่าย ประจำวัน'!$B129,'วางแผนBC,CJ'!L:L)+SUMIF(RD!$C:$C,'รับ-จ่าย ประจำวัน'!$B129,RD!L:L)+SUMIF('FG,ออนไล,คัดแยก'!$C:$C,'รับ-จ่าย ประจำวัน'!$B129,'FG,ออนไล,คัดแยก'!L:L)</f>
        <v>200</v>
      </c>
      <c r="AT129" s="16">
        <f>SUMIF(เตรียมส่วนผสม!$C:$C,'รับ-จ่าย ประจำวัน'!$B129,เตรียมส่วนผสม!M:M)+SUMIF(กวนไส้!$C:$C,'รับ-จ่าย ประจำวัน'!$B129,กวนไส้!M:M)+SUMIF(ผลิต1!$C:$C,'รับ-จ่าย ประจำวัน'!$B129,ผลิต1!M:M)+SUMIF(ผลิต2!$C:$C,'รับ-จ่าย ประจำวัน'!$B129,ผลิต2!M:M)+SUMIF(เส้นแต่งหน้าขนมเค้ก!$C:$C,'รับ-จ่าย ประจำวัน'!$B129,เส้นแต่งหน้าขนมเค้ก!M:M)+SUMIF(แพ็ค!$C:$C,'รับ-จ่าย ประจำวัน'!$B129,แพ็ค!M:M)+SUMIF(ธุรการ!$C:$C,'รับ-จ่าย ประจำวัน'!$B129,ธุรการ!M:M)+SUMIF(เส้นแต่งหน้าขนมปัง!$C:$C,'รับ-จ่าย ประจำวัน'!$B129,เส้นแต่งหน้าขนมปัง!M:M)+SUMIF('วางแผนBC,CJ'!$C:$C,'รับ-จ่าย ประจำวัน'!$B129,'วางแผนBC,CJ'!M:M)+SUMIF(RD!$C:$C,'รับ-จ่าย ประจำวัน'!$B129,RD!M:M)+SUMIF('FG,ออนไล,คัดแยก'!$C:$C,'รับ-จ่าย ประจำวัน'!$B129,'FG,ออนไล,คัดแยก'!M:M)</f>
        <v>0</v>
      </c>
      <c r="AU129" s="16">
        <f>SUMIF(เตรียมส่วนผสม!$C:$C,'รับ-จ่าย ประจำวัน'!$B129,เตรียมส่วนผสม!N:N)+SUMIF(กวนไส้!$C:$C,'รับ-จ่าย ประจำวัน'!$B129,กวนไส้!N:N)+SUMIF(ผลิต1!$C:$C,'รับ-จ่าย ประจำวัน'!$B129,ผลิต1!N:N)+SUMIF(ผลิต2!$C:$C,'รับ-จ่าย ประจำวัน'!$B129,ผลิต2!N:N)+SUMIF(เส้นแต่งหน้าขนมเค้ก!$C:$C,'รับ-จ่าย ประจำวัน'!$B129,เส้นแต่งหน้าขนมเค้ก!N:N)+SUMIF(แพ็ค!$C:$C,'รับ-จ่าย ประจำวัน'!$B129,แพ็ค!N:N)+SUMIF(ธุรการ!$C:$C,'รับ-จ่าย ประจำวัน'!$B129,ธุรการ!N:N)+SUMIF(เส้นแต่งหน้าขนมปัง!$C:$C,'รับ-จ่าย ประจำวัน'!$B129,เส้นแต่งหน้าขนมปัง!N:N)+SUMIF('วางแผนBC,CJ'!$C:$C,'รับ-จ่าย ประจำวัน'!$B129,'วางแผนBC,CJ'!N:N)+SUMIF(RD!$C:$C,'รับ-จ่าย ประจำวัน'!$B129,RD!N:N)+SUMIF('FG,ออนไล,คัดแยก'!$C:$C,'รับ-จ่าย ประจำวัน'!$B129,'FG,ออนไล,คัดแยก'!N:N)</f>
        <v>200</v>
      </c>
      <c r="AV129" s="16">
        <f>SUMIF(เตรียมส่วนผสม!$C:$C,'รับ-จ่าย ประจำวัน'!$B129,เตรียมส่วนผสม!O:O)+SUMIF(กวนไส้!$C:$C,'รับ-จ่าย ประจำวัน'!$B129,กวนไส้!O:O)+SUMIF(ผลิต1!$C:$C,'รับ-จ่าย ประจำวัน'!$B129,ผลิต1!O:O)+SUMIF(ผลิต2!$C:$C,'รับ-จ่าย ประจำวัน'!$B129,ผลิต2!O:O)+SUMIF(เส้นแต่งหน้าขนมเค้ก!$C:$C,'รับ-จ่าย ประจำวัน'!$B129,เส้นแต่งหน้าขนมเค้ก!O:O)+SUMIF(แพ็ค!$C:$C,'รับ-จ่าย ประจำวัน'!$B129,แพ็ค!O:O)+SUMIF(ธุรการ!$C:$C,'รับ-จ่าย ประจำวัน'!$B129,ธุรการ!O:O)+SUMIF(เส้นแต่งหน้าขนมปัง!$C:$C,'รับ-จ่าย ประจำวัน'!$B129,เส้นแต่งหน้าขนมปัง!O:O)+SUMIF('วางแผนBC,CJ'!$C:$C,'รับ-จ่าย ประจำวัน'!$B129,'วางแผนBC,CJ'!O:O)+SUMIF(RD!$C:$C,'รับ-จ่าย ประจำวัน'!$B129,RD!O:O)+SUMIF('FG,ออนไล,คัดแยก'!$C:$C,'รับ-จ่าย ประจำวัน'!$B129,'FG,ออนไล,คัดแยก'!O:O)</f>
        <v>200</v>
      </c>
      <c r="AW129" s="16">
        <f>SUMIF(เตรียมส่วนผสม!$C:$C,'รับ-จ่าย ประจำวัน'!$B129,เตรียมส่วนผสม!P:P)+SUMIF(กวนไส้!$C:$C,'รับ-จ่าย ประจำวัน'!$B129,กวนไส้!P:P)+SUMIF(ผลิต1!$C:$C,'รับ-จ่าย ประจำวัน'!$B129,ผลิต1!P:P)+SUMIF(ผลิต2!$C:$C,'รับ-จ่าย ประจำวัน'!$B129,ผลิต2!P:P)+SUMIF(เส้นแต่งหน้าขนมเค้ก!$C:$C,'รับ-จ่าย ประจำวัน'!$B129,เส้นแต่งหน้าขนมเค้ก!P:P)+SUMIF(แพ็ค!$C:$C,'รับ-จ่าย ประจำวัน'!$B129,แพ็ค!P:P)+SUMIF(ธุรการ!$C:$C,'รับ-จ่าย ประจำวัน'!$B129,ธุรการ!P:P)+SUMIF(เส้นแต่งหน้าขนมปัง!$C:$C,'รับ-จ่าย ประจำวัน'!$B129,เส้นแต่งหน้าขนมปัง!P:P)+SUMIF('วางแผนBC,CJ'!$C:$C,'รับ-จ่าย ประจำวัน'!$B129,'วางแผนBC,CJ'!P:P)+SUMIF(RD!$C:$C,'รับ-จ่าย ประจำวัน'!$B129,RD!P:P)+SUMIF('FG,ออนไล,คัดแยก'!$C:$C,'รับ-จ่าย ประจำวัน'!$B129,'FG,ออนไล,คัดแยก'!P:P)</f>
        <v>0</v>
      </c>
      <c r="AX129" s="16">
        <f>SUMIF(เตรียมส่วนผสม!$C:$C,'รับ-จ่าย ประจำวัน'!$B129,เตรียมส่วนผสม!Q:Q)+SUMIF(กวนไส้!$C:$C,'รับ-จ่าย ประจำวัน'!$B129,กวนไส้!Q:Q)+SUMIF(ผลิต1!$C:$C,'รับ-จ่าย ประจำวัน'!$B129,ผลิต1!Q:Q)+SUMIF(ผลิต2!$C:$C,'รับ-จ่าย ประจำวัน'!$B129,ผลิต2!Q:Q)+SUMIF(เส้นแต่งหน้าขนมเค้ก!$C:$C,'รับ-จ่าย ประจำวัน'!$B129,เส้นแต่งหน้าขนมเค้ก!Q:Q)+SUMIF(แพ็ค!$C:$C,'รับ-จ่าย ประจำวัน'!$B129,แพ็ค!Q:Q)+SUMIF(ธุรการ!$C:$C,'รับ-จ่าย ประจำวัน'!$B129,ธุรการ!Q:Q)+SUMIF(เส้นแต่งหน้าขนมปัง!$C:$C,'รับ-จ่าย ประจำวัน'!$B129,เส้นแต่งหน้าขนมปัง!Q:Q)+SUMIF('วางแผนBC,CJ'!$C:$C,'รับ-จ่าย ประจำวัน'!$B129,'วางแผนBC,CJ'!Q:Q)+SUMIF(RD!$C:$C,'รับ-จ่าย ประจำวัน'!$B129,RD!Q:Q)+SUMIF('FG,ออนไล,คัดแยก'!$C:$C,'รับ-จ่าย ประจำวัน'!$B129,'FG,ออนไล,คัดแยก'!Q:Q)</f>
        <v>200</v>
      </c>
      <c r="AY129" s="16">
        <f>SUMIF(เตรียมส่วนผสม!$C:$C,'รับ-จ่าย ประจำวัน'!$B129,เตรียมส่วนผสม!R:R)+SUMIF(กวนไส้!$C:$C,'รับ-จ่าย ประจำวัน'!$B129,กวนไส้!R:R)+SUMIF(ผลิต1!$C:$C,'รับ-จ่าย ประจำวัน'!$B129,ผลิต1!R:R)+SUMIF(ผลิต2!$C:$C,'รับ-จ่าย ประจำวัน'!$B129,ผลิต2!R:R)+SUMIF(เส้นแต่งหน้าขนมเค้ก!$C:$C,'รับ-จ่าย ประจำวัน'!$B129,เส้นแต่งหน้าขนมเค้ก!R:R)+SUMIF(แพ็ค!$C:$C,'รับ-จ่าย ประจำวัน'!$B129,แพ็ค!R:R)+SUMIF(ธุรการ!$C:$C,'รับ-จ่าย ประจำวัน'!$B129,ธุรการ!R:R)+SUMIF(เส้นแต่งหน้าขนมปัง!$C:$C,'รับ-จ่าย ประจำวัน'!$B129,เส้นแต่งหน้าขนมปัง!R:R)+SUMIF('วางแผนBC,CJ'!$C:$C,'รับ-จ่าย ประจำวัน'!$B129,'วางแผนBC,CJ'!R:R)+SUMIF(RD!$C:$C,'รับ-จ่าย ประจำวัน'!$B129,RD!R:R)+SUMIF('FG,ออนไล,คัดแยก'!$C:$C,'รับ-จ่าย ประจำวัน'!$B129,'FG,ออนไล,คัดแยก'!R:R)</f>
        <v>200</v>
      </c>
      <c r="AZ129" s="16">
        <f>SUMIF(เตรียมส่วนผสม!$C:$C,'รับ-จ่าย ประจำวัน'!$B129,เตรียมส่วนผสม!S:S)+SUMIF(กวนไส้!$C:$C,'รับ-จ่าย ประจำวัน'!$B129,กวนไส้!S:S)+SUMIF(ผลิต1!$C:$C,'รับ-จ่าย ประจำวัน'!$B129,ผลิต1!S:S)+SUMIF(ผลิต2!$C:$C,'รับ-จ่าย ประจำวัน'!$B129,ผลิต2!S:S)+SUMIF(เส้นแต่งหน้าขนมเค้ก!$C:$C,'รับ-จ่าย ประจำวัน'!$B129,เส้นแต่งหน้าขนมเค้ก!S:S)+SUMIF(แพ็ค!$C:$C,'รับ-จ่าย ประจำวัน'!$B129,แพ็ค!S:S)+SUMIF(ธุรการ!$C:$C,'รับ-จ่าย ประจำวัน'!$B129,ธุรการ!S:S)+SUMIF(เส้นแต่งหน้าขนมปัง!$C:$C,'รับ-จ่าย ประจำวัน'!$B129,เส้นแต่งหน้าขนมปัง!S:S)+SUMIF('วางแผนBC,CJ'!$C:$C,'รับ-จ่าย ประจำวัน'!$B129,'วางแผนBC,CJ'!S:S)+SUMIF(RD!$C:$C,'รับ-จ่าย ประจำวัน'!$B129,RD!S:S)+SUMIF('FG,ออนไล,คัดแยก'!$C:$C,'รับ-จ่าย ประจำวัน'!$B129,'FG,ออนไล,คัดแยก'!S:S)</f>
        <v>0</v>
      </c>
      <c r="BA129" s="16">
        <f>SUMIF(เตรียมส่วนผสม!$C:$C,'รับ-จ่าย ประจำวัน'!$B129,เตรียมส่วนผสม!T:T)+SUMIF(กวนไส้!$C:$C,'รับ-จ่าย ประจำวัน'!$B129,กวนไส้!T:T)+SUMIF(ผลิต1!$C:$C,'รับ-จ่าย ประจำวัน'!$B129,ผลิต1!T:T)+SUMIF(ผลิต2!$C:$C,'รับ-จ่าย ประจำวัน'!$B129,ผลิต2!T:T)+SUMIF(เส้นแต่งหน้าขนมเค้ก!$C:$C,'รับ-จ่าย ประจำวัน'!$B129,เส้นแต่งหน้าขนมเค้ก!T:T)+SUMIF(แพ็ค!$C:$C,'รับ-จ่าย ประจำวัน'!$B129,แพ็ค!T:T)+SUMIF(ธุรการ!$C:$C,'รับ-จ่าย ประจำวัน'!$B129,ธุรการ!T:T)+SUMIF(เส้นแต่งหน้าขนมปัง!$C:$C,'รับ-จ่าย ประจำวัน'!$B129,เส้นแต่งหน้าขนมปัง!T:T)+SUMIF('วางแผนBC,CJ'!$C:$C,'รับ-จ่าย ประจำวัน'!$B129,'วางแผนBC,CJ'!T:T)+SUMIF(RD!$C:$C,'รับ-จ่าย ประจำวัน'!$B129,RD!T:T)+SUMIF('FG,ออนไล,คัดแยก'!$C:$C,'รับ-จ่าย ประจำวัน'!$B129,'FG,ออนไล,คัดแยก'!T:T)</f>
        <v>0</v>
      </c>
      <c r="BB129" s="16">
        <f>SUMIF(เตรียมส่วนผสม!$C:$C,'รับ-จ่าย ประจำวัน'!$B129,เตรียมส่วนผสม!U:U)+SUMIF(กวนไส้!$C:$C,'รับ-จ่าย ประจำวัน'!$B129,กวนไส้!U:U)+SUMIF(ผลิต1!$C:$C,'รับ-จ่าย ประจำวัน'!$B129,ผลิต1!U:U)+SUMIF(ผลิต2!$C:$C,'รับ-จ่าย ประจำวัน'!$B129,ผลิต2!U:U)+SUMIF(เส้นแต่งหน้าขนมเค้ก!$C:$C,'รับ-จ่าย ประจำวัน'!$B129,เส้นแต่งหน้าขนมเค้ก!U:U)+SUMIF(แพ็ค!$C:$C,'รับ-จ่าย ประจำวัน'!$B129,แพ็ค!U:U)+SUMIF(ธุรการ!$C:$C,'รับ-จ่าย ประจำวัน'!$B129,ธุรการ!U:U)+SUMIF(เส้นแต่งหน้าขนมปัง!$C:$C,'รับ-จ่าย ประจำวัน'!$B129,เส้นแต่งหน้าขนมปัง!U:U)+SUMIF('วางแผนBC,CJ'!$C:$C,'รับ-จ่าย ประจำวัน'!$B129,'วางแผนBC,CJ'!U:U)+SUMIF(RD!$C:$C,'รับ-จ่าย ประจำวัน'!$B129,RD!U:U)+SUMIF('FG,ออนไล,คัดแยก'!$C:$C,'รับ-จ่าย ประจำวัน'!$B129,'FG,ออนไล,คัดแยก'!U:U)</f>
        <v>0</v>
      </c>
      <c r="BC129" s="16">
        <f>SUMIF(เตรียมส่วนผสม!$C:$C,'รับ-จ่าย ประจำวัน'!$B129,เตรียมส่วนผสม!V:V)+SUMIF(กวนไส้!$C:$C,'รับ-จ่าย ประจำวัน'!$B129,กวนไส้!V:V)+SUMIF(ผลิต1!$C:$C,'รับ-จ่าย ประจำวัน'!$B129,ผลิต1!V:V)+SUMIF(ผลิต2!$C:$C,'รับ-จ่าย ประจำวัน'!$B129,ผลิต2!V:V)+SUMIF(เส้นแต่งหน้าขนมเค้ก!$C:$C,'รับ-จ่าย ประจำวัน'!$B129,เส้นแต่งหน้าขนมเค้ก!V:V)+SUMIF(แพ็ค!$C:$C,'รับ-จ่าย ประจำวัน'!$B129,แพ็ค!V:V)+SUMIF(ธุรการ!$C:$C,'รับ-จ่าย ประจำวัน'!$B129,ธุรการ!V:V)+SUMIF(เส้นแต่งหน้าขนมปัง!$C:$C,'รับ-จ่าย ประจำวัน'!$B129,เส้นแต่งหน้าขนมปัง!V:V)+SUMIF('วางแผนBC,CJ'!$C:$C,'รับ-จ่าย ประจำวัน'!$B129,'วางแผนBC,CJ'!V:V)+SUMIF(RD!$C:$C,'รับ-จ่าย ประจำวัน'!$B129,RD!V:V)+SUMIF('FG,ออนไล,คัดแยก'!$C:$C,'รับ-จ่าย ประจำวัน'!$B129,'FG,ออนไล,คัดแยก'!V:V)</f>
        <v>0</v>
      </c>
      <c r="BD129" s="16">
        <f>SUMIF(เตรียมส่วนผสม!$C:$C,'รับ-จ่าย ประจำวัน'!$B129,เตรียมส่วนผสม!W:W)+SUMIF(กวนไส้!$C:$C,'รับ-จ่าย ประจำวัน'!$B129,กวนไส้!W:W)+SUMIF(ผลิต1!$C:$C,'รับ-จ่าย ประจำวัน'!$B129,ผลิต1!W:W)+SUMIF(ผลิต2!$C:$C,'รับ-จ่าย ประจำวัน'!$B129,ผลิต2!W:W)+SUMIF(เส้นแต่งหน้าขนมเค้ก!$C:$C,'รับ-จ่าย ประจำวัน'!$B129,เส้นแต่งหน้าขนมเค้ก!W:W)+SUMIF(แพ็ค!$C:$C,'รับ-จ่าย ประจำวัน'!$B129,แพ็ค!W:W)+SUMIF(ธุรการ!$C:$C,'รับ-จ่าย ประจำวัน'!$B129,ธุรการ!W:W)+SUMIF(เส้นแต่งหน้าขนมปัง!$C:$C,'รับ-จ่าย ประจำวัน'!$B129,เส้นแต่งหน้าขนมปัง!W:W)+SUMIF('วางแผนBC,CJ'!$C:$C,'รับ-จ่าย ประจำวัน'!$B129,'วางแผนBC,CJ'!W:W)+SUMIF(RD!$C:$C,'รับ-จ่าย ประจำวัน'!$B129,RD!W:W)+SUMIF('FG,ออนไล,คัดแยก'!$C:$C,'รับ-จ่าย ประจำวัน'!$B129,'FG,ออนไล,คัดแยก'!W:W)</f>
        <v>200</v>
      </c>
      <c r="BE129" s="16">
        <f>SUMIF(เตรียมส่วนผสม!$C:$C,'รับ-จ่าย ประจำวัน'!$B129,เตรียมส่วนผสม!X:X)+SUMIF(กวนไส้!$C:$C,'รับ-จ่าย ประจำวัน'!$B129,กวนไส้!X:X)+SUMIF(ผลิต1!$C:$C,'รับ-จ่าย ประจำวัน'!$B129,ผลิต1!X:X)+SUMIF(ผลิต2!$C:$C,'รับ-จ่าย ประจำวัน'!$B129,ผลิต2!X:X)+SUMIF(เส้นแต่งหน้าขนมเค้ก!$C:$C,'รับ-จ่าย ประจำวัน'!$B129,เส้นแต่งหน้าขนมเค้ก!X:X)+SUMIF(แพ็ค!$C:$C,'รับ-จ่าย ประจำวัน'!$B129,แพ็ค!X:X)+SUMIF(ธุรการ!$C:$C,'รับ-จ่าย ประจำวัน'!$B129,ธุรการ!X:X)+SUMIF(เส้นแต่งหน้าขนมปัง!$C:$C,'รับ-จ่าย ประจำวัน'!$B129,เส้นแต่งหน้าขนมปัง!X:X)+SUMIF('วางแผนBC,CJ'!$C:$C,'รับ-จ่าย ประจำวัน'!$B129,'วางแผนBC,CJ'!X:X)+SUMIF(RD!$C:$C,'รับ-จ่าย ประจำวัน'!$B129,RD!X:X)+SUMIF('FG,ออนไล,คัดแยก'!$C:$C,'รับ-จ่าย ประจำวัน'!$B129,'FG,ออนไล,คัดแยก'!X:X)</f>
        <v>0</v>
      </c>
      <c r="BF129" s="16">
        <f>SUMIF(เตรียมส่วนผสม!$C:$C,'รับ-จ่าย ประจำวัน'!$B129,เตรียมส่วนผสม!Y:Y)+SUMIF(กวนไส้!$C:$C,'รับ-จ่าย ประจำวัน'!$B129,กวนไส้!Y:Y)+SUMIF(ผลิต1!$C:$C,'รับ-จ่าย ประจำวัน'!$B129,ผลิต1!Y:Y)+SUMIF(ผลิต2!$C:$C,'รับ-จ่าย ประจำวัน'!$B129,ผลิต2!Y:Y)+SUMIF(เส้นแต่งหน้าขนมเค้ก!$C:$C,'รับ-จ่าย ประจำวัน'!$B129,เส้นแต่งหน้าขนมเค้ก!Y:Y)+SUMIF(แพ็ค!$C:$C,'รับ-จ่าย ประจำวัน'!$B129,แพ็ค!Y:Y)+SUMIF(ธุรการ!$C:$C,'รับ-จ่าย ประจำวัน'!$B129,ธุรการ!Y:Y)+SUMIF(เส้นแต่งหน้าขนมปัง!$C:$C,'รับ-จ่าย ประจำวัน'!$B129,เส้นแต่งหน้าขนมปัง!Y:Y)+SUMIF('วางแผนBC,CJ'!$C:$C,'รับ-จ่าย ประจำวัน'!$B129,'วางแผนBC,CJ'!Y:Y)+SUMIF(RD!$C:$C,'รับ-จ่าย ประจำวัน'!$B129,RD!Y:Y)+SUMIF('FG,ออนไล,คัดแยก'!$C:$C,'รับ-จ่าย ประจำวัน'!$B129,'FG,ออนไล,คัดแยก'!Y:Y)</f>
        <v>200</v>
      </c>
      <c r="BG129" s="16">
        <f>SUMIF(เตรียมส่วนผสม!$C:$C,'รับ-จ่าย ประจำวัน'!$B129,เตรียมส่วนผสม!Z:Z)+SUMIF(กวนไส้!$C:$C,'รับ-จ่าย ประจำวัน'!$B129,กวนไส้!Z:Z)+SUMIF(ผลิต1!$C:$C,'รับ-จ่าย ประจำวัน'!$B129,ผลิต1!Z:Z)+SUMIF(ผลิต2!$C:$C,'รับ-จ่าย ประจำวัน'!$B129,ผลิต2!Z:Z)+SUMIF(เส้นแต่งหน้าขนมเค้ก!$C:$C,'รับ-จ่าย ประจำวัน'!$B129,เส้นแต่งหน้าขนมเค้ก!Z:Z)+SUMIF(แพ็ค!$C:$C,'รับ-จ่าย ประจำวัน'!$B129,แพ็ค!Z:Z)+SUMIF(ธุรการ!$C:$C,'รับ-จ่าย ประจำวัน'!$B129,ธุรการ!Z:Z)+SUMIF(เส้นแต่งหน้าขนมปัง!$C:$C,'รับ-จ่าย ประจำวัน'!$B129,เส้นแต่งหน้าขนมปัง!Z:Z)+SUMIF('วางแผนBC,CJ'!$C:$C,'รับ-จ่าย ประจำวัน'!$B129,'วางแผนBC,CJ'!Z:Z)+SUMIF(RD!$C:$C,'รับ-จ่าย ประจำวัน'!$B129,RD!Z:Z)+SUMIF('FG,ออนไล,คัดแยก'!$C:$C,'รับ-จ่าย ประจำวัน'!$B129,'FG,ออนไล,คัดแยก'!Z:Z)</f>
        <v>0</v>
      </c>
      <c r="BH129" s="16">
        <f>SUMIF(เตรียมส่วนผสม!$C:$C,'รับ-จ่าย ประจำวัน'!$B129,เตรียมส่วนผสม!AA:AA)+SUMIF(กวนไส้!$C:$C,'รับ-จ่าย ประจำวัน'!$B129,กวนไส้!AA:AA)+SUMIF(ผลิต1!$C:$C,'รับ-จ่าย ประจำวัน'!$B129,ผลิต1!AA:AA)+SUMIF(ผลิต2!$C:$C,'รับ-จ่าย ประจำวัน'!$B129,ผลิต2!AA:AA)+SUMIF(เส้นแต่งหน้าขนมเค้ก!$C:$C,'รับ-จ่าย ประจำวัน'!$B129,เส้นแต่งหน้าขนมเค้ก!AA:AA)+SUMIF(แพ็ค!$C:$C,'รับ-จ่าย ประจำวัน'!$B129,แพ็ค!AA:AA)+SUMIF(ธุรการ!$C:$C,'รับ-จ่าย ประจำวัน'!$B129,ธุรการ!AA:AA)+SUMIF(เส้นแต่งหน้าขนมปัง!$C:$C,'รับ-จ่าย ประจำวัน'!$B129,เส้นแต่งหน้าขนมปัง!AA:AA)+SUMIF('วางแผนBC,CJ'!$C:$C,'รับ-จ่าย ประจำวัน'!$B129,'วางแผนBC,CJ'!AA:AA)+SUMIF(RD!$C:$C,'รับ-จ่าย ประจำวัน'!$B129,RD!AA:AA)+SUMIF('FG,ออนไล,คัดแยก'!$C:$C,'รับ-จ่าย ประจำวัน'!$B129,'FG,ออนไล,คัดแยก'!AA:AA)</f>
        <v>0</v>
      </c>
      <c r="BI129" s="16">
        <f>SUMIF(เตรียมส่วนผสม!$C:$C,'รับ-จ่าย ประจำวัน'!$B129,เตรียมส่วนผสม!AB:AB)+SUMIF(กวนไส้!$C:$C,'รับ-จ่าย ประจำวัน'!$B129,กวนไส้!AB:AB)+SUMIF(ผลิต1!$C:$C,'รับ-จ่าย ประจำวัน'!$B129,ผลิต1!AB:AB)+SUMIF(ผลิต2!$C:$C,'รับ-จ่าย ประจำวัน'!$B129,ผลิต2!AB:AB)+SUMIF(เส้นแต่งหน้าขนมเค้ก!$C:$C,'รับ-จ่าย ประจำวัน'!$B129,เส้นแต่งหน้าขนมเค้ก!AB:AB)+SUMIF(แพ็ค!$C:$C,'รับ-จ่าย ประจำวัน'!$B129,แพ็ค!AB:AB)+SUMIF(ธุรการ!$C:$C,'รับ-จ่าย ประจำวัน'!$B129,ธุรการ!AB:AB)+SUMIF(เส้นแต่งหน้าขนมปัง!$C:$C,'รับ-จ่าย ประจำวัน'!$B129,เส้นแต่งหน้าขนมปัง!AB:AB)+SUMIF('วางแผนBC,CJ'!$C:$C,'รับ-จ่าย ประจำวัน'!$B129,'วางแผนBC,CJ'!AB:AB)+SUMIF(RD!$C:$C,'รับ-จ่าย ประจำวัน'!$B129,RD!AB:AB)+SUMIF('FG,ออนไล,คัดแยก'!$C:$C,'รับ-จ่าย ประจำวัน'!$B129,'FG,ออนไล,คัดแยก'!AB:AB)</f>
        <v>0</v>
      </c>
      <c r="BJ129" s="16">
        <f>SUMIF(เตรียมส่วนผสม!$C:$C,'รับ-จ่าย ประจำวัน'!$B129,เตรียมส่วนผสม!AC:AC)+SUMIF(กวนไส้!$C:$C,'รับ-จ่าย ประจำวัน'!$B129,กวนไส้!AC:AC)+SUMIF(ผลิต1!$C:$C,'รับ-จ่าย ประจำวัน'!$B129,ผลิต1!AC:AC)+SUMIF(ผลิต2!$C:$C,'รับ-จ่าย ประจำวัน'!$B129,ผลิต2!AC:AC)+SUMIF(เส้นแต่งหน้าขนมเค้ก!$C:$C,'รับ-จ่าย ประจำวัน'!$B129,เส้นแต่งหน้าขนมเค้ก!AC:AC)+SUMIF(แพ็ค!$C:$C,'รับ-จ่าย ประจำวัน'!$B129,แพ็ค!AC:AC)+SUMIF(ธุรการ!$C:$C,'รับ-จ่าย ประจำวัน'!$B129,ธุรการ!AC:AC)+SUMIF(เส้นแต่งหน้าขนมปัง!$C:$C,'รับ-จ่าย ประจำวัน'!$B129,เส้นแต่งหน้าขนมปัง!AC:AC)+SUMIF('วางแผนBC,CJ'!$C:$C,'รับ-จ่าย ประจำวัน'!$B129,'วางแผนBC,CJ'!AC:AC)+SUMIF(RD!$C:$C,'รับ-จ่าย ประจำวัน'!$B129,RD!AC:AC)+SUMIF('FG,ออนไล,คัดแยก'!$C:$C,'รับ-จ่าย ประจำวัน'!$B129,'FG,ออนไล,คัดแยก'!AC:AC)</f>
        <v>0</v>
      </c>
      <c r="BK129" s="16">
        <f>SUMIF(เตรียมส่วนผสม!$C:$C,'รับ-จ่าย ประจำวัน'!$B129,เตรียมส่วนผสม!AD:AD)+SUMIF(กวนไส้!$C:$C,'รับ-จ่าย ประจำวัน'!$B129,กวนไส้!AD:AD)+SUMIF(ผลิต1!$C:$C,'รับ-จ่าย ประจำวัน'!$B129,ผลิต1!AD:AD)+SUMIF(ผลิต2!$C:$C,'รับ-จ่าย ประจำวัน'!$B129,ผลิต2!AD:AD)+SUMIF(เส้นแต่งหน้าขนมเค้ก!$C:$C,'รับ-จ่าย ประจำวัน'!$B129,เส้นแต่งหน้าขนมเค้ก!AD:AD)+SUMIF(แพ็ค!$C:$C,'รับ-จ่าย ประจำวัน'!$B129,แพ็ค!AD:AD)+SUMIF(ธุรการ!$C:$C,'รับ-จ่าย ประจำวัน'!$B129,ธุรการ!AD:AD)+SUMIF(เส้นแต่งหน้าขนมปัง!$C:$C,'รับ-จ่าย ประจำวัน'!$B129,เส้นแต่งหน้าขนมปัง!AD:AD)+SUMIF('วางแผนBC,CJ'!$C:$C,'รับ-จ่าย ประจำวัน'!$B129,'วางแผนBC,CJ'!AD:AD)+SUMIF(RD!$C:$C,'รับ-จ่าย ประจำวัน'!$B129,RD!AD:AD)+SUMIF('FG,ออนไล,คัดแยก'!$C:$C,'รับ-จ่าย ประจำวัน'!$B129,'FG,ออนไล,คัดแยก'!AD:AD)</f>
        <v>200</v>
      </c>
      <c r="BL129" s="16">
        <f>SUMIF(เตรียมส่วนผสม!$C:$C,'รับ-จ่าย ประจำวัน'!$B129,เตรียมส่วนผสม!AE:AE)+SUMIF(กวนไส้!$C:$C,'รับ-จ่าย ประจำวัน'!$B129,กวนไส้!AE:AE)+SUMIF(ผลิต1!$C:$C,'รับ-จ่าย ประจำวัน'!$B129,ผลิต1!AE:AE)+SUMIF(ผลิต2!$C:$C,'รับ-จ่าย ประจำวัน'!$B129,ผลิต2!AE:AE)+SUMIF(เส้นแต่งหน้าขนมเค้ก!$C:$C,'รับ-จ่าย ประจำวัน'!$B129,เส้นแต่งหน้าขนมเค้ก!AE:AE)+SUMIF(แพ็ค!$C:$C,'รับ-จ่าย ประจำวัน'!$B129,แพ็ค!AE:AE)+SUMIF(ธุรการ!$C:$C,'รับ-จ่าย ประจำวัน'!$B129,ธุรการ!AE:AE)+SUMIF(เส้นแต่งหน้าขนมปัง!$C:$C,'รับ-จ่าย ประจำวัน'!$B129,เส้นแต่งหน้าขนมปัง!AE:AE)+SUMIF('วางแผนBC,CJ'!$C:$C,'รับ-จ่าย ประจำวัน'!$B129,'วางแผนBC,CJ'!AE:AE)+SUMIF(RD!$C:$C,'รับ-จ่าย ประจำวัน'!$B129,RD!AE:AE)+SUMIF('FG,ออนไล,คัดแยก'!$C:$C,'รับ-จ่าย ประจำวัน'!$B129,'FG,ออนไล,คัดแยก'!AE:AE)</f>
        <v>200</v>
      </c>
      <c r="BM129" s="16">
        <f>SUMIF(เตรียมส่วนผสม!$C:$C,'รับ-จ่าย ประจำวัน'!$B129,เตรียมส่วนผสม!AF:AF)+SUMIF(กวนไส้!$C:$C,'รับ-จ่าย ประจำวัน'!$B129,กวนไส้!AF:AF)+SUMIF(ผลิต1!$C:$C,'รับ-จ่าย ประจำวัน'!$B129,ผลิต1!AF:AF)+SUMIF(ผลิต2!$C:$C,'รับ-จ่าย ประจำวัน'!$B129,ผลิต2!AF:AF)+SUMIF(เส้นแต่งหน้าขนมเค้ก!$C:$C,'รับ-จ่าย ประจำวัน'!$B129,เส้นแต่งหน้าขนมเค้ก!AF:AF)+SUMIF(แพ็ค!$C:$C,'รับ-จ่าย ประจำวัน'!$B129,แพ็ค!AF:AF)+SUMIF(ธุรการ!$C:$C,'รับ-จ่าย ประจำวัน'!$B129,ธุรการ!AF:AF)+SUMIF(เส้นแต่งหน้าขนมปัง!$C:$C,'รับ-จ่าย ประจำวัน'!$B129,เส้นแต่งหน้าขนมปัง!AF:AF)+SUMIF('วางแผนBC,CJ'!$C:$C,'รับ-จ่าย ประจำวัน'!$B129,'วางแผนBC,CJ'!AF:AF)+SUMIF(RD!$C:$C,'รับ-จ่าย ประจำวัน'!$B129,RD!AF:AF)+SUMIF('FG,ออนไล,คัดแยก'!$C:$C,'รับ-จ่าย ประจำวัน'!$B129,'FG,ออนไล,คัดแยก'!AF:AF)</f>
        <v>0</v>
      </c>
      <c r="BN129" s="16">
        <f>SUMIF(เตรียมส่วนผสม!$C:$C,'รับ-จ่าย ประจำวัน'!$B129,เตรียมส่วนผสม!AG:AG)+SUMIF(กวนไส้!$C:$C,'รับ-จ่าย ประจำวัน'!$B129,กวนไส้!AG:AG)+SUMIF(ผลิต1!$C:$C,'รับ-จ่าย ประจำวัน'!$B129,ผลิต1!AG:AG)+SUMIF(ผลิต2!$C:$C,'รับ-จ่าย ประจำวัน'!$B129,ผลิต2!AG:AG)+SUMIF(เส้นแต่งหน้าขนมเค้ก!$C:$C,'รับ-จ่าย ประจำวัน'!$B129,เส้นแต่งหน้าขนมเค้ก!AG:AG)+SUMIF(แพ็ค!$C:$C,'รับ-จ่าย ประจำวัน'!$B129,แพ็ค!AG:AG)+SUMIF(ธุรการ!$C:$C,'รับ-จ่าย ประจำวัน'!$B129,ธุรการ!AG:AG)+SUMIF(เส้นแต่งหน้าขนมปัง!$C:$C,'รับ-จ่าย ประจำวัน'!$B129,เส้นแต่งหน้าขนมปัง!AG:AG)+SUMIF('วางแผนBC,CJ'!$C:$C,'รับ-จ่าย ประจำวัน'!$B129,'วางแผนBC,CJ'!AG:AG)+SUMIF(RD!$C:$C,'รับ-จ่าย ประจำวัน'!$B129,RD!AG:AG)+SUMIF('FG,ออนไล,คัดแยก'!$C:$C,'รับ-จ่าย ประจำวัน'!$B129,'FG,ออนไล,คัดแยก'!AG:AG)</f>
        <v>0</v>
      </c>
      <c r="BO129" s="16">
        <f>SUMIF(เตรียมส่วนผสม!$C:$C,'รับ-จ่าย ประจำวัน'!$B129,เตรียมส่วนผสม!AH:AH)+SUMIF(กวนไส้!$C:$C,'รับ-จ่าย ประจำวัน'!$B129,กวนไส้!AH:AH)+SUMIF(ผลิต1!$C:$C,'รับ-จ่าย ประจำวัน'!$B129,ผลิต1!AH:AH)+SUMIF(ผลิต2!$C:$C,'รับ-จ่าย ประจำวัน'!$B129,ผลิต2!AH:AH)+SUMIF(เส้นแต่งหน้าขนมเค้ก!$C:$C,'รับ-จ่าย ประจำวัน'!$B129,เส้นแต่งหน้าขนมเค้ก!AH:AH)+SUMIF(แพ็ค!$C:$C,'รับ-จ่าย ประจำวัน'!$B129,แพ็ค!AH:AH)+SUMIF(ธุรการ!$C:$C,'รับ-จ่าย ประจำวัน'!$B129,ธุรการ!AH:AH)+SUMIF(เส้นแต่งหน้าขนมปัง!$C:$C,'รับ-จ่าย ประจำวัน'!$B129,เส้นแต่งหน้าขนมปัง!AH:AH)+SUMIF('วางแผนBC,CJ'!$C:$C,'รับ-จ่าย ประจำวัน'!$B129,'วางแผนBC,CJ'!AH:AH)+SUMIF(RD!$C:$C,'รับ-จ่าย ประจำวัน'!$B129,RD!AH:AH)+SUMIF('FG,ออนไล,คัดแยก'!$C:$C,'รับ-จ่าย ประจำวัน'!$B129,'FG,ออนไล,คัดแยก'!AH:AH)</f>
        <v>0</v>
      </c>
      <c r="BP129" s="16">
        <f>SUMIF(เตรียมส่วนผสม!$C:$C,'รับ-จ่าย ประจำวัน'!$B129,เตรียมส่วนผสม!AI:AI)+SUMIF(กวนไส้!$C:$C,'รับ-จ่าย ประจำวัน'!$B129,กวนไส้!AI:AI)+SUMIF(ผลิต1!$C:$C,'รับ-จ่าย ประจำวัน'!$B129,ผลิต1!AI:AI)+SUMIF(ผลิต2!$C:$C,'รับ-จ่าย ประจำวัน'!$B129,ผลิต2!AI:AI)+SUMIF(เส้นแต่งหน้าขนมเค้ก!$C:$C,'รับ-จ่าย ประจำวัน'!$B129,เส้นแต่งหน้าขนมเค้ก!AI:AI)+SUMIF(แพ็ค!$C:$C,'รับ-จ่าย ประจำวัน'!$B129,แพ็ค!AI:AI)+SUMIF(ธุรการ!$C:$C,'รับ-จ่าย ประจำวัน'!$B129,ธุรการ!AI:AI)+SUMIF(เส้นแต่งหน้าขนมปัง!$C:$C,'รับ-จ่าย ประจำวัน'!$B129,เส้นแต่งหน้าขนมปัง!AI:AI)+SUMIF('วางแผนBC,CJ'!$C:$C,'รับ-จ่าย ประจำวัน'!$B129,'วางแผนBC,CJ'!AI:AI)+SUMIF(RD!$C:$C,'รับ-จ่าย ประจำวัน'!$B129,RD!AI:AI)+SUMIF('FG,ออนไล,คัดแยก'!$C:$C,'รับ-จ่าย ประจำวัน'!$B129,'FG,ออนไล,คัดแยก'!AI:AI)</f>
        <v>0</v>
      </c>
      <c r="BQ129" s="16">
        <f>SUMIF(เตรียมส่วนผสม!$C:$C,'รับ-จ่าย ประจำวัน'!$B129,เตรียมส่วนผสม!AJ:AJ)+SUMIF(กวนไส้!$C:$C,'รับ-จ่าย ประจำวัน'!$B129,กวนไส้!AJ:AJ)+SUMIF(ผลิต1!$C:$C,'รับ-จ่าย ประจำวัน'!$B129,ผลิต1!AJ:AJ)+SUMIF(ผลิต2!$C:$C,'รับ-จ่าย ประจำวัน'!$B129,ผลิต2!AJ:AJ)+SUMIF(เส้นแต่งหน้าขนมเค้ก!$C:$C,'รับ-จ่าย ประจำวัน'!$B129,เส้นแต่งหน้าขนมเค้ก!AJ:AJ)+SUMIF(แพ็ค!$C:$C,'รับ-จ่าย ประจำวัน'!$B129,แพ็ค!AJ:AJ)+SUMIF(ธุรการ!$C:$C,'รับ-จ่าย ประจำวัน'!$B129,ธุรการ!AJ:AJ)+SUMIF(เส้นแต่งหน้าขนมปัง!$C:$C,'รับ-จ่าย ประจำวัน'!$B129,เส้นแต่งหน้าขนมปัง!AJ:AJ)+SUMIF('วางแผนBC,CJ'!$C:$C,'รับ-จ่าย ประจำวัน'!$B129,'วางแผนBC,CJ'!AJ:AJ)+SUMIF(RD!$C:$C,'รับ-จ่าย ประจำวัน'!$B129,RD!AJ:AJ)+SUMIF('FG,ออนไล,คัดแยก'!$C:$C,'รับ-จ่าย ประจำวัน'!$B129,'FG,ออนไล,คัดแยก'!AJ:AJ)</f>
        <v>0</v>
      </c>
      <c r="BR129" s="16">
        <f>SUMIF(เตรียมส่วนผสม!$C:$C,'รับ-จ่าย ประจำวัน'!$B129,เตรียมส่วนผสม!AK:AK)+SUMIF(กวนไส้!$C:$C,'รับ-จ่าย ประจำวัน'!$B129,กวนไส้!AK:AK)+SUMIF(ผลิต1!$C:$C,'รับ-จ่าย ประจำวัน'!$B129,ผลิต1!AK:AK)+SUMIF(ผลิต2!$C:$C,'รับ-จ่าย ประจำวัน'!$B129,ผลิต2!AK:AK)+SUMIF(เส้นแต่งหน้าขนมเค้ก!$C:$C,'รับ-จ่าย ประจำวัน'!$B129,เส้นแต่งหน้าขนมเค้ก!AK:AK)+SUMIF(แพ็ค!$C:$C,'รับ-จ่าย ประจำวัน'!$B129,แพ็ค!AK:AK)+SUMIF(ธุรการ!$C:$C,'รับ-จ่าย ประจำวัน'!$B129,ธุรการ!AK:AK)+SUMIF(เส้นแต่งหน้าขนมปัง!$C:$C,'รับ-จ่าย ประจำวัน'!$B129,เส้นแต่งหน้าขนมปัง!AK:AK)+SUMIF('วางแผนBC,CJ'!$C:$C,'รับ-จ่าย ประจำวัน'!$B129,'วางแผนBC,CJ'!AK:AK)+SUMIF(RD!$C:$C,'รับ-จ่าย ประจำวัน'!$B129,RD!AK:AK)+SUMIF('FG,ออนไล,คัดแยก'!$C:$C,'รับ-จ่าย ประจำวัน'!$B129,'FG,ออนไล,คัดแยก'!AK:AK)</f>
        <v>0</v>
      </c>
      <c r="BS129" s="16">
        <f>SUMIF(เตรียมส่วนผสม!$C:$C,'รับ-จ่าย ประจำวัน'!$B129,เตรียมส่วนผสม!AL:AL)+SUMIF(กวนไส้!$C:$C,'รับ-จ่าย ประจำวัน'!$B129,กวนไส้!AL:AL)+SUMIF(ผลิต1!$C:$C,'รับ-จ่าย ประจำวัน'!$B129,ผลิต1!AL:AL)+SUMIF(ผลิต2!$C:$C,'รับ-จ่าย ประจำวัน'!$B129,ผลิต2!AL:AL)+SUMIF(เส้นแต่งหน้าขนมเค้ก!$C:$C,'รับ-จ่าย ประจำวัน'!$B129,เส้นแต่งหน้าขนมเค้ก!AL:AL)+SUMIF(แพ็ค!$C:$C,'รับ-จ่าย ประจำวัน'!$B129,แพ็ค!AL:AL)+SUMIF(ธุรการ!$C:$C,'รับ-จ่าย ประจำวัน'!$B129,ธุรการ!AL:AL)+SUMIF(เส้นแต่งหน้าขนมปัง!$C:$C,'รับ-จ่าย ประจำวัน'!$B129,เส้นแต่งหน้าขนมปัง!AL:AL)+SUMIF('วางแผนBC,CJ'!$C:$C,'รับ-จ่าย ประจำวัน'!$B129,'วางแผนBC,CJ'!AL:AL)+SUMIF(RD!$C:$C,'รับ-จ่าย ประจำวัน'!$B129,RD!AL:AL)+SUMIF('FG,ออนไล,คัดแยก'!$C:$C,'รับ-จ่าย ประจำวัน'!$B129,'FG,ออนไล,คัดแยก'!AL:AL)</f>
        <v>0</v>
      </c>
      <c r="BT129" s="18">
        <f t="shared" si="20"/>
        <v>2200</v>
      </c>
      <c r="BU129" s="116">
        <v>11400</v>
      </c>
      <c r="BV129" s="146">
        <f t="shared" si="21"/>
        <v>2800</v>
      </c>
      <c r="BW129" s="183">
        <v>30</v>
      </c>
      <c r="BX129" s="172">
        <f t="shared" si="34"/>
        <v>73.333333333333329</v>
      </c>
      <c r="BY129" s="188">
        <f t="shared" si="22"/>
        <v>38.181818181818187</v>
      </c>
      <c r="BZ129" s="180">
        <f t="shared" ca="1" si="23"/>
        <v>46241.181818181816</v>
      </c>
      <c r="CA129" s="93">
        <v>4000</v>
      </c>
      <c r="CB129" s="93"/>
      <c r="CC129" s="93"/>
      <c r="CD129" s="93"/>
      <c r="CE129" s="93"/>
      <c r="CF129" s="93"/>
      <c r="CG129" s="93"/>
      <c r="CH129" s="93"/>
      <c r="CI129" s="93"/>
      <c r="CJ129" s="94"/>
      <c r="CK129" s="9">
        <f t="shared" si="24"/>
        <v>-8600</v>
      </c>
    </row>
    <row r="130" spans="1:89" hidden="1" x14ac:dyDescent="0.5">
      <c r="A130" s="149"/>
      <c r="B130" s="34" t="s">
        <v>65</v>
      </c>
      <c r="C130" s="10" t="s">
        <v>66</v>
      </c>
      <c r="D130" s="135" t="s">
        <v>61</v>
      </c>
      <c r="E130" s="11">
        <v>0</v>
      </c>
      <c r="F130" s="75"/>
      <c r="G130" s="11" t="s">
        <v>62</v>
      </c>
      <c r="H130" s="12">
        <v>1000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3"/>
      <c r="AF130" s="13"/>
      <c r="AG130" s="13"/>
      <c r="AH130" s="13"/>
      <c r="AI130" s="14"/>
      <c r="AJ130" s="14"/>
      <c r="AK130" s="14"/>
      <c r="AL130" s="14"/>
      <c r="AM130" s="14"/>
      <c r="AN130" s="15">
        <f t="shared" ref="AN130:AN192" si="35">I130+J130+K130+L130+M130+N130+O130+P130+Q130+R130+S130+T130+U130+V130+W130+X130+Y130+Z130+AA130+AB130+AC130+AD130+AE130+AF130+AG130+AH130+AI130+AJ130+AK130+AL130+AM130</f>
        <v>0</v>
      </c>
      <c r="AO130" s="16">
        <f>SUMIF(เตรียมส่วนผสม!$C:$C,'รับ-จ่าย ประจำวัน'!$B130,เตรียมส่วนผสม!H:H)+SUMIF(กวนไส้!$C:$C,'รับ-จ่าย ประจำวัน'!$B130,กวนไส้!H:H)+SUMIF(ผลิต1!$C:$C,'รับ-จ่าย ประจำวัน'!$B130,ผลิต1!H:H)+SUMIF(ผลิต2!$C:$C,'รับ-จ่าย ประจำวัน'!$B130,ผลิต2!H:H)+SUMIF(เส้นแต่งหน้าขนมเค้ก!$C:$C,'รับ-จ่าย ประจำวัน'!$B130,เส้นแต่งหน้าขนมเค้ก!H:H)+SUMIF(แพ็ค!$C:$C,'รับ-จ่าย ประจำวัน'!$B130,แพ็ค!H:H)+SUMIF(ธุรการ!$C:$C,'รับ-จ่าย ประจำวัน'!$B130,ธุรการ!H:H)+SUMIF(เส้นแต่งหน้าขนมปัง!$C:$C,'รับ-จ่าย ประจำวัน'!$B130,เส้นแต่งหน้าขนมปัง!H:H)+SUMIF('วางแผนBC,CJ'!$C:$C,'รับ-จ่าย ประจำวัน'!$B130,'วางแผนBC,CJ'!H:H)+SUMIF(RD!$C:$C,'รับ-จ่าย ประจำวัน'!$B130,RD!H:H)+SUMIF('FG,ออนไล,คัดแยก'!$C:$C,'รับ-จ่าย ประจำวัน'!$B130,'FG,ออนไล,คัดแยก'!H:H)</f>
        <v>0</v>
      </c>
      <c r="AP130" s="16">
        <f>SUMIF(เตรียมส่วนผสม!$C:$C,'รับ-จ่าย ประจำวัน'!$B130,เตรียมส่วนผสม!I:I)+SUMIF(กวนไส้!$C:$C,'รับ-จ่าย ประจำวัน'!$B130,กวนไส้!I:I)+SUMIF(ผลิต1!$C:$C,'รับ-จ่าย ประจำวัน'!$B130,ผลิต1!I:I)+SUMIF(ผลิต2!$C:$C,'รับ-จ่าย ประจำวัน'!$B130,ผลิต2!I:I)+SUMIF(เส้นแต่งหน้าขนมเค้ก!$C:$C,'รับ-จ่าย ประจำวัน'!$B130,เส้นแต่งหน้าขนมเค้ก!I:I)+SUMIF(แพ็ค!$C:$C,'รับ-จ่าย ประจำวัน'!$B130,แพ็ค!I:I)+SUMIF(ธุรการ!$C:$C,'รับ-จ่าย ประจำวัน'!$B130,ธุรการ!I:I)+SUMIF(เส้นแต่งหน้าขนมปัง!$C:$C,'รับ-จ่าย ประจำวัน'!$B130,เส้นแต่งหน้าขนมปัง!I:I)+SUMIF('วางแผนBC,CJ'!$C:$C,'รับ-จ่าย ประจำวัน'!$B130,'วางแผนBC,CJ'!I:I)+SUMIF(RD!$C:$C,'รับ-จ่าย ประจำวัน'!$B130,RD!I:I)+SUMIF('FG,ออนไล,คัดแยก'!$C:$C,'รับ-จ่าย ประจำวัน'!$B130,'FG,ออนไล,คัดแยก'!I:I)</f>
        <v>0</v>
      </c>
      <c r="AQ130" s="16">
        <f>SUMIF(เตรียมส่วนผสม!$C:$C,'รับ-จ่าย ประจำวัน'!$B130,เตรียมส่วนผสม!J:J)+SUMIF(กวนไส้!$C:$C,'รับ-จ่าย ประจำวัน'!$B130,กวนไส้!J:J)+SUMIF(ผลิต1!$C:$C,'รับ-จ่าย ประจำวัน'!$B130,ผลิต1!J:J)+SUMIF(ผลิต2!$C:$C,'รับ-จ่าย ประจำวัน'!$B130,ผลิต2!J:J)+SUMIF(เส้นแต่งหน้าขนมเค้ก!$C:$C,'รับ-จ่าย ประจำวัน'!$B130,เส้นแต่งหน้าขนมเค้ก!J:J)+SUMIF(แพ็ค!$C:$C,'รับ-จ่าย ประจำวัน'!$B130,แพ็ค!J:J)+SUMIF(ธุรการ!$C:$C,'รับ-จ่าย ประจำวัน'!$B130,ธุรการ!J:J)+SUMIF(เส้นแต่งหน้าขนมปัง!$C:$C,'รับ-จ่าย ประจำวัน'!$B130,เส้นแต่งหน้าขนมปัง!J:J)+SUMIF('วางแผนBC,CJ'!$C:$C,'รับ-จ่าย ประจำวัน'!$B130,'วางแผนBC,CJ'!J:J)+SUMIF(RD!$C:$C,'รับ-จ่าย ประจำวัน'!$B130,RD!J:J)+SUMIF('FG,ออนไล,คัดแยก'!$C:$C,'รับ-จ่าย ประจำวัน'!$B130,'FG,ออนไล,คัดแยก'!J:J)</f>
        <v>0</v>
      </c>
      <c r="AR130" s="16">
        <f>SUMIF(เตรียมส่วนผสม!$C:$C,'รับ-จ่าย ประจำวัน'!$B130,เตรียมส่วนผสม!K:K)+SUMIF(กวนไส้!$C:$C,'รับ-จ่าย ประจำวัน'!$B130,กวนไส้!K:K)+SUMIF(ผลิต1!$C:$C,'รับ-จ่าย ประจำวัน'!$B130,ผลิต1!K:K)+SUMIF(ผลิต2!$C:$C,'รับ-จ่าย ประจำวัน'!$B130,ผลิต2!K:K)+SUMIF(เส้นแต่งหน้าขนมเค้ก!$C:$C,'รับ-จ่าย ประจำวัน'!$B130,เส้นแต่งหน้าขนมเค้ก!K:K)+SUMIF(แพ็ค!$C:$C,'รับ-จ่าย ประจำวัน'!$B130,แพ็ค!K:K)+SUMIF(ธุรการ!$C:$C,'รับ-จ่าย ประจำวัน'!$B130,ธุรการ!K:K)+SUMIF(เส้นแต่งหน้าขนมปัง!$C:$C,'รับ-จ่าย ประจำวัน'!$B130,เส้นแต่งหน้าขนมปัง!K:K)+SUMIF('วางแผนBC,CJ'!$C:$C,'รับ-จ่าย ประจำวัน'!$B130,'วางแผนBC,CJ'!K:K)+SUMIF(RD!$C:$C,'รับ-จ่าย ประจำวัน'!$B130,RD!K:K)+SUMIF('FG,ออนไล,คัดแยก'!$C:$C,'รับ-จ่าย ประจำวัน'!$B130,'FG,ออนไล,คัดแยก'!K:K)</f>
        <v>0</v>
      </c>
      <c r="AS130" s="16">
        <f>SUMIF(เตรียมส่วนผสม!$C:$C,'รับ-จ่าย ประจำวัน'!$B130,เตรียมส่วนผสม!L:L)+SUMIF(กวนไส้!$C:$C,'รับ-จ่าย ประจำวัน'!$B130,กวนไส้!L:L)+SUMIF(ผลิต1!$C:$C,'รับ-จ่าย ประจำวัน'!$B130,ผลิต1!L:L)+SUMIF(ผลิต2!$C:$C,'รับ-จ่าย ประจำวัน'!$B130,ผลิต2!L:L)+SUMIF(เส้นแต่งหน้าขนมเค้ก!$C:$C,'รับ-จ่าย ประจำวัน'!$B130,เส้นแต่งหน้าขนมเค้ก!L:L)+SUMIF(แพ็ค!$C:$C,'รับ-จ่าย ประจำวัน'!$B130,แพ็ค!L:L)+SUMIF(ธุรการ!$C:$C,'รับ-จ่าย ประจำวัน'!$B130,ธุรการ!L:L)+SUMIF(เส้นแต่งหน้าขนมปัง!$C:$C,'รับ-จ่าย ประจำวัน'!$B130,เส้นแต่งหน้าขนมปัง!L:L)+SUMIF('วางแผนBC,CJ'!$C:$C,'รับ-จ่าย ประจำวัน'!$B130,'วางแผนBC,CJ'!L:L)+SUMIF(RD!$C:$C,'รับ-จ่าย ประจำวัน'!$B130,RD!L:L)+SUMIF('FG,ออนไล,คัดแยก'!$C:$C,'รับ-จ่าย ประจำวัน'!$B130,'FG,ออนไล,คัดแยก'!L:L)</f>
        <v>0</v>
      </c>
      <c r="AT130" s="16">
        <f>SUMIF(เตรียมส่วนผสม!$C:$C,'รับ-จ่าย ประจำวัน'!$B130,เตรียมส่วนผสม!M:M)+SUMIF(กวนไส้!$C:$C,'รับ-จ่าย ประจำวัน'!$B130,กวนไส้!M:M)+SUMIF(ผลิต1!$C:$C,'รับ-จ่าย ประจำวัน'!$B130,ผลิต1!M:M)+SUMIF(ผลิต2!$C:$C,'รับ-จ่าย ประจำวัน'!$B130,ผลิต2!M:M)+SUMIF(เส้นแต่งหน้าขนมเค้ก!$C:$C,'รับ-จ่าย ประจำวัน'!$B130,เส้นแต่งหน้าขนมเค้ก!M:M)+SUMIF(แพ็ค!$C:$C,'รับ-จ่าย ประจำวัน'!$B130,แพ็ค!M:M)+SUMIF(ธุรการ!$C:$C,'รับ-จ่าย ประจำวัน'!$B130,ธุรการ!M:M)+SUMIF(เส้นแต่งหน้าขนมปัง!$C:$C,'รับ-จ่าย ประจำวัน'!$B130,เส้นแต่งหน้าขนมปัง!M:M)+SUMIF('วางแผนBC,CJ'!$C:$C,'รับ-จ่าย ประจำวัน'!$B130,'วางแผนBC,CJ'!M:M)+SUMIF(RD!$C:$C,'รับ-จ่าย ประจำวัน'!$B130,RD!M:M)+SUMIF('FG,ออนไล,คัดแยก'!$C:$C,'รับ-จ่าย ประจำวัน'!$B130,'FG,ออนไล,คัดแยก'!M:M)</f>
        <v>0</v>
      </c>
      <c r="AU130" s="16">
        <f>SUMIF(เตรียมส่วนผสม!$C:$C,'รับ-จ่าย ประจำวัน'!$B130,เตรียมส่วนผสม!N:N)+SUMIF(กวนไส้!$C:$C,'รับ-จ่าย ประจำวัน'!$B130,กวนไส้!N:N)+SUMIF(ผลิต1!$C:$C,'รับ-จ่าย ประจำวัน'!$B130,ผลิต1!N:N)+SUMIF(ผลิต2!$C:$C,'รับ-จ่าย ประจำวัน'!$B130,ผลิต2!N:N)+SUMIF(เส้นแต่งหน้าขนมเค้ก!$C:$C,'รับ-จ่าย ประจำวัน'!$B130,เส้นแต่งหน้าขนมเค้ก!N:N)+SUMIF(แพ็ค!$C:$C,'รับ-จ่าย ประจำวัน'!$B130,แพ็ค!N:N)+SUMIF(ธุรการ!$C:$C,'รับ-จ่าย ประจำวัน'!$B130,ธุรการ!N:N)+SUMIF(เส้นแต่งหน้าขนมปัง!$C:$C,'รับ-จ่าย ประจำวัน'!$B130,เส้นแต่งหน้าขนมปัง!N:N)+SUMIF('วางแผนBC,CJ'!$C:$C,'รับ-จ่าย ประจำวัน'!$B130,'วางแผนBC,CJ'!N:N)+SUMIF(RD!$C:$C,'รับ-จ่าย ประจำวัน'!$B130,RD!N:N)+SUMIF('FG,ออนไล,คัดแยก'!$C:$C,'รับ-จ่าย ประจำวัน'!$B130,'FG,ออนไล,คัดแยก'!N:N)</f>
        <v>0</v>
      </c>
      <c r="AV130" s="16">
        <f>SUMIF(เตรียมส่วนผสม!$C:$C,'รับ-จ่าย ประจำวัน'!$B130,เตรียมส่วนผสม!O:O)+SUMIF(กวนไส้!$C:$C,'รับ-จ่าย ประจำวัน'!$B130,กวนไส้!O:O)+SUMIF(ผลิต1!$C:$C,'รับ-จ่าย ประจำวัน'!$B130,ผลิต1!O:O)+SUMIF(ผลิต2!$C:$C,'รับ-จ่าย ประจำวัน'!$B130,ผลิต2!O:O)+SUMIF(เส้นแต่งหน้าขนมเค้ก!$C:$C,'รับ-จ่าย ประจำวัน'!$B130,เส้นแต่งหน้าขนมเค้ก!O:O)+SUMIF(แพ็ค!$C:$C,'รับ-จ่าย ประจำวัน'!$B130,แพ็ค!O:O)+SUMIF(ธุรการ!$C:$C,'รับ-จ่าย ประจำวัน'!$B130,ธุรการ!O:O)+SUMIF(เส้นแต่งหน้าขนมปัง!$C:$C,'รับ-จ่าย ประจำวัน'!$B130,เส้นแต่งหน้าขนมปัง!O:O)+SUMIF('วางแผนBC,CJ'!$C:$C,'รับ-จ่าย ประจำวัน'!$B130,'วางแผนBC,CJ'!O:O)+SUMIF(RD!$C:$C,'รับ-จ่าย ประจำวัน'!$B130,RD!O:O)+SUMIF('FG,ออนไล,คัดแยก'!$C:$C,'รับ-จ่าย ประจำวัน'!$B130,'FG,ออนไล,คัดแยก'!O:O)</f>
        <v>0</v>
      </c>
      <c r="AW130" s="16">
        <f>SUMIF(เตรียมส่วนผสม!$C:$C,'รับ-จ่าย ประจำวัน'!$B130,เตรียมส่วนผสม!P:P)+SUMIF(กวนไส้!$C:$C,'รับ-จ่าย ประจำวัน'!$B130,กวนไส้!P:P)+SUMIF(ผลิต1!$C:$C,'รับ-จ่าย ประจำวัน'!$B130,ผลิต1!P:P)+SUMIF(ผลิต2!$C:$C,'รับ-จ่าย ประจำวัน'!$B130,ผลิต2!P:P)+SUMIF(เส้นแต่งหน้าขนมเค้ก!$C:$C,'รับ-จ่าย ประจำวัน'!$B130,เส้นแต่งหน้าขนมเค้ก!P:P)+SUMIF(แพ็ค!$C:$C,'รับ-จ่าย ประจำวัน'!$B130,แพ็ค!P:P)+SUMIF(ธุรการ!$C:$C,'รับ-จ่าย ประจำวัน'!$B130,ธุรการ!P:P)+SUMIF(เส้นแต่งหน้าขนมปัง!$C:$C,'รับ-จ่าย ประจำวัน'!$B130,เส้นแต่งหน้าขนมปัง!P:P)+SUMIF('วางแผนBC,CJ'!$C:$C,'รับ-จ่าย ประจำวัน'!$B130,'วางแผนBC,CJ'!P:P)+SUMIF(RD!$C:$C,'รับ-จ่าย ประจำวัน'!$B130,RD!P:P)+SUMIF('FG,ออนไล,คัดแยก'!$C:$C,'รับ-จ่าย ประจำวัน'!$B130,'FG,ออนไล,คัดแยก'!P:P)</f>
        <v>0</v>
      </c>
      <c r="AX130" s="16">
        <f>SUMIF(เตรียมส่วนผสม!$C:$C,'รับ-จ่าย ประจำวัน'!$B130,เตรียมส่วนผสม!Q:Q)+SUMIF(กวนไส้!$C:$C,'รับ-จ่าย ประจำวัน'!$B130,กวนไส้!Q:Q)+SUMIF(ผลิต1!$C:$C,'รับ-จ่าย ประจำวัน'!$B130,ผลิต1!Q:Q)+SUMIF(ผลิต2!$C:$C,'รับ-จ่าย ประจำวัน'!$B130,ผลิต2!Q:Q)+SUMIF(เส้นแต่งหน้าขนมเค้ก!$C:$C,'รับ-จ่าย ประจำวัน'!$B130,เส้นแต่งหน้าขนมเค้ก!Q:Q)+SUMIF(แพ็ค!$C:$C,'รับ-จ่าย ประจำวัน'!$B130,แพ็ค!Q:Q)+SUMIF(ธุรการ!$C:$C,'รับ-จ่าย ประจำวัน'!$B130,ธุรการ!Q:Q)+SUMIF(เส้นแต่งหน้าขนมปัง!$C:$C,'รับ-จ่าย ประจำวัน'!$B130,เส้นแต่งหน้าขนมปัง!Q:Q)+SUMIF('วางแผนBC,CJ'!$C:$C,'รับ-จ่าย ประจำวัน'!$B130,'วางแผนBC,CJ'!Q:Q)+SUMIF(RD!$C:$C,'รับ-จ่าย ประจำวัน'!$B130,RD!Q:Q)+SUMIF('FG,ออนไล,คัดแยก'!$C:$C,'รับ-จ่าย ประจำวัน'!$B130,'FG,ออนไล,คัดแยก'!Q:Q)</f>
        <v>0</v>
      </c>
      <c r="AY130" s="16">
        <f>SUMIF(เตรียมส่วนผสม!$C:$C,'รับ-จ่าย ประจำวัน'!$B130,เตรียมส่วนผสม!R:R)+SUMIF(กวนไส้!$C:$C,'รับ-จ่าย ประจำวัน'!$B130,กวนไส้!R:R)+SUMIF(ผลิต1!$C:$C,'รับ-จ่าย ประจำวัน'!$B130,ผลิต1!R:R)+SUMIF(ผลิต2!$C:$C,'รับ-จ่าย ประจำวัน'!$B130,ผลิต2!R:R)+SUMIF(เส้นแต่งหน้าขนมเค้ก!$C:$C,'รับ-จ่าย ประจำวัน'!$B130,เส้นแต่งหน้าขนมเค้ก!R:R)+SUMIF(แพ็ค!$C:$C,'รับ-จ่าย ประจำวัน'!$B130,แพ็ค!R:R)+SUMIF(ธุรการ!$C:$C,'รับ-จ่าย ประจำวัน'!$B130,ธุรการ!R:R)+SUMIF(เส้นแต่งหน้าขนมปัง!$C:$C,'รับ-จ่าย ประจำวัน'!$B130,เส้นแต่งหน้าขนมปัง!R:R)+SUMIF('วางแผนBC,CJ'!$C:$C,'รับ-จ่าย ประจำวัน'!$B130,'วางแผนBC,CJ'!R:R)+SUMIF(RD!$C:$C,'รับ-จ่าย ประจำวัน'!$B130,RD!R:R)+SUMIF('FG,ออนไล,คัดแยก'!$C:$C,'รับ-จ่าย ประจำวัน'!$B130,'FG,ออนไล,คัดแยก'!R:R)</f>
        <v>0</v>
      </c>
      <c r="AZ130" s="16">
        <f>SUMIF(เตรียมส่วนผสม!$C:$C,'รับ-จ่าย ประจำวัน'!$B130,เตรียมส่วนผสม!S:S)+SUMIF(กวนไส้!$C:$C,'รับ-จ่าย ประจำวัน'!$B130,กวนไส้!S:S)+SUMIF(ผลิต1!$C:$C,'รับ-จ่าย ประจำวัน'!$B130,ผลิต1!S:S)+SUMIF(ผลิต2!$C:$C,'รับ-จ่าย ประจำวัน'!$B130,ผลิต2!S:S)+SUMIF(เส้นแต่งหน้าขนมเค้ก!$C:$C,'รับ-จ่าย ประจำวัน'!$B130,เส้นแต่งหน้าขนมเค้ก!S:S)+SUMIF(แพ็ค!$C:$C,'รับ-จ่าย ประจำวัน'!$B130,แพ็ค!S:S)+SUMIF(ธุรการ!$C:$C,'รับ-จ่าย ประจำวัน'!$B130,ธุรการ!S:S)+SUMIF(เส้นแต่งหน้าขนมปัง!$C:$C,'รับ-จ่าย ประจำวัน'!$B130,เส้นแต่งหน้าขนมปัง!S:S)+SUMIF('วางแผนBC,CJ'!$C:$C,'รับ-จ่าย ประจำวัน'!$B130,'วางแผนBC,CJ'!S:S)+SUMIF(RD!$C:$C,'รับ-จ่าย ประจำวัน'!$B130,RD!S:S)+SUMIF('FG,ออนไล,คัดแยก'!$C:$C,'รับ-จ่าย ประจำวัน'!$B130,'FG,ออนไล,คัดแยก'!S:S)</f>
        <v>0</v>
      </c>
      <c r="BA130" s="16">
        <f>SUMIF(เตรียมส่วนผสม!$C:$C,'รับ-จ่าย ประจำวัน'!$B130,เตรียมส่วนผสม!T:T)+SUMIF(กวนไส้!$C:$C,'รับ-จ่าย ประจำวัน'!$B130,กวนไส้!T:T)+SUMIF(ผลิต1!$C:$C,'รับ-จ่าย ประจำวัน'!$B130,ผลิต1!T:T)+SUMIF(ผลิต2!$C:$C,'รับ-จ่าย ประจำวัน'!$B130,ผลิต2!T:T)+SUMIF(เส้นแต่งหน้าขนมเค้ก!$C:$C,'รับ-จ่าย ประจำวัน'!$B130,เส้นแต่งหน้าขนมเค้ก!T:T)+SUMIF(แพ็ค!$C:$C,'รับ-จ่าย ประจำวัน'!$B130,แพ็ค!T:T)+SUMIF(ธุรการ!$C:$C,'รับ-จ่าย ประจำวัน'!$B130,ธุรการ!T:T)+SUMIF(เส้นแต่งหน้าขนมปัง!$C:$C,'รับ-จ่าย ประจำวัน'!$B130,เส้นแต่งหน้าขนมปัง!T:T)+SUMIF('วางแผนBC,CJ'!$C:$C,'รับ-จ่าย ประจำวัน'!$B130,'วางแผนBC,CJ'!T:T)+SUMIF(RD!$C:$C,'รับ-จ่าย ประจำวัน'!$B130,RD!T:T)+SUMIF('FG,ออนไล,คัดแยก'!$C:$C,'รับ-จ่าย ประจำวัน'!$B130,'FG,ออนไล,คัดแยก'!T:T)</f>
        <v>0</v>
      </c>
      <c r="BB130" s="16">
        <f>SUMIF(เตรียมส่วนผสม!$C:$C,'รับ-จ่าย ประจำวัน'!$B130,เตรียมส่วนผสม!U:U)+SUMIF(กวนไส้!$C:$C,'รับ-จ่าย ประจำวัน'!$B130,กวนไส้!U:U)+SUMIF(ผลิต1!$C:$C,'รับ-จ่าย ประจำวัน'!$B130,ผลิต1!U:U)+SUMIF(ผลิต2!$C:$C,'รับ-จ่าย ประจำวัน'!$B130,ผลิต2!U:U)+SUMIF(เส้นแต่งหน้าขนมเค้ก!$C:$C,'รับ-จ่าย ประจำวัน'!$B130,เส้นแต่งหน้าขนมเค้ก!U:U)+SUMIF(แพ็ค!$C:$C,'รับ-จ่าย ประจำวัน'!$B130,แพ็ค!U:U)+SUMIF(ธุรการ!$C:$C,'รับ-จ่าย ประจำวัน'!$B130,ธุรการ!U:U)+SUMIF(เส้นแต่งหน้าขนมปัง!$C:$C,'รับ-จ่าย ประจำวัน'!$B130,เส้นแต่งหน้าขนมปัง!U:U)+SUMIF('วางแผนBC,CJ'!$C:$C,'รับ-จ่าย ประจำวัน'!$B130,'วางแผนBC,CJ'!U:U)+SUMIF(RD!$C:$C,'รับ-จ่าย ประจำวัน'!$B130,RD!U:U)+SUMIF('FG,ออนไล,คัดแยก'!$C:$C,'รับ-จ่าย ประจำวัน'!$B130,'FG,ออนไล,คัดแยก'!U:U)</f>
        <v>0</v>
      </c>
      <c r="BC130" s="16">
        <f>SUMIF(เตรียมส่วนผสม!$C:$C,'รับ-จ่าย ประจำวัน'!$B130,เตรียมส่วนผสม!V:V)+SUMIF(กวนไส้!$C:$C,'รับ-จ่าย ประจำวัน'!$B130,กวนไส้!V:V)+SUMIF(ผลิต1!$C:$C,'รับ-จ่าย ประจำวัน'!$B130,ผลิต1!V:V)+SUMIF(ผลิต2!$C:$C,'รับ-จ่าย ประจำวัน'!$B130,ผลิต2!V:V)+SUMIF(เส้นแต่งหน้าขนมเค้ก!$C:$C,'รับ-จ่าย ประจำวัน'!$B130,เส้นแต่งหน้าขนมเค้ก!V:V)+SUMIF(แพ็ค!$C:$C,'รับ-จ่าย ประจำวัน'!$B130,แพ็ค!V:V)+SUMIF(ธุรการ!$C:$C,'รับ-จ่าย ประจำวัน'!$B130,ธุรการ!V:V)+SUMIF(เส้นแต่งหน้าขนมปัง!$C:$C,'รับ-จ่าย ประจำวัน'!$B130,เส้นแต่งหน้าขนมปัง!V:V)+SUMIF('วางแผนBC,CJ'!$C:$C,'รับ-จ่าย ประจำวัน'!$B130,'วางแผนBC,CJ'!V:V)+SUMIF(RD!$C:$C,'รับ-จ่าย ประจำวัน'!$B130,RD!V:V)+SUMIF('FG,ออนไล,คัดแยก'!$C:$C,'รับ-จ่าย ประจำวัน'!$B130,'FG,ออนไล,คัดแยก'!V:V)</f>
        <v>0</v>
      </c>
      <c r="BD130" s="16">
        <f>SUMIF(เตรียมส่วนผสม!$C:$C,'รับ-จ่าย ประจำวัน'!$B130,เตรียมส่วนผสม!W:W)+SUMIF(กวนไส้!$C:$C,'รับ-จ่าย ประจำวัน'!$B130,กวนไส้!W:W)+SUMIF(ผลิต1!$C:$C,'รับ-จ่าย ประจำวัน'!$B130,ผลิต1!W:W)+SUMIF(ผลิต2!$C:$C,'รับ-จ่าย ประจำวัน'!$B130,ผลิต2!W:W)+SUMIF(เส้นแต่งหน้าขนมเค้ก!$C:$C,'รับ-จ่าย ประจำวัน'!$B130,เส้นแต่งหน้าขนมเค้ก!W:W)+SUMIF(แพ็ค!$C:$C,'รับ-จ่าย ประจำวัน'!$B130,แพ็ค!W:W)+SUMIF(ธุรการ!$C:$C,'รับ-จ่าย ประจำวัน'!$B130,ธุรการ!W:W)+SUMIF(เส้นแต่งหน้าขนมปัง!$C:$C,'รับ-จ่าย ประจำวัน'!$B130,เส้นแต่งหน้าขนมปัง!W:W)+SUMIF('วางแผนBC,CJ'!$C:$C,'รับ-จ่าย ประจำวัน'!$B130,'วางแผนBC,CJ'!W:W)+SUMIF(RD!$C:$C,'รับ-จ่าย ประจำวัน'!$B130,RD!W:W)+SUMIF('FG,ออนไล,คัดแยก'!$C:$C,'รับ-จ่าย ประจำวัน'!$B130,'FG,ออนไล,คัดแยก'!W:W)</f>
        <v>0</v>
      </c>
      <c r="BE130" s="16">
        <f>SUMIF(เตรียมส่วนผสม!$C:$C,'รับ-จ่าย ประจำวัน'!$B130,เตรียมส่วนผสม!X:X)+SUMIF(กวนไส้!$C:$C,'รับ-จ่าย ประจำวัน'!$B130,กวนไส้!X:X)+SUMIF(ผลิต1!$C:$C,'รับ-จ่าย ประจำวัน'!$B130,ผลิต1!X:X)+SUMIF(ผลิต2!$C:$C,'รับ-จ่าย ประจำวัน'!$B130,ผลิต2!X:X)+SUMIF(เส้นแต่งหน้าขนมเค้ก!$C:$C,'รับ-จ่าย ประจำวัน'!$B130,เส้นแต่งหน้าขนมเค้ก!X:X)+SUMIF(แพ็ค!$C:$C,'รับ-จ่าย ประจำวัน'!$B130,แพ็ค!X:X)+SUMIF(ธุรการ!$C:$C,'รับ-จ่าย ประจำวัน'!$B130,ธุรการ!X:X)+SUMIF(เส้นแต่งหน้าขนมปัง!$C:$C,'รับ-จ่าย ประจำวัน'!$B130,เส้นแต่งหน้าขนมปัง!X:X)+SUMIF('วางแผนBC,CJ'!$C:$C,'รับ-จ่าย ประจำวัน'!$B130,'วางแผนBC,CJ'!X:X)+SUMIF(RD!$C:$C,'รับ-จ่าย ประจำวัน'!$B130,RD!X:X)+SUMIF('FG,ออนไล,คัดแยก'!$C:$C,'รับ-จ่าย ประจำวัน'!$B130,'FG,ออนไล,คัดแยก'!X:X)</f>
        <v>0</v>
      </c>
      <c r="BF130" s="16">
        <f>SUMIF(เตรียมส่วนผสม!$C:$C,'รับ-จ่าย ประจำวัน'!$B130,เตรียมส่วนผสม!Y:Y)+SUMIF(กวนไส้!$C:$C,'รับ-จ่าย ประจำวัน'!$B130,กวนไส้!Y:Y)+SUMIF(ผลิต1!$C:$C,'รับ-จ่าย ประจำวัน'!$B130,ผลิต1!Y:Y)+SUMIF(ผลิต2!$C:$C,'รับ-จ่าย ประจำวัน'!$B130,ผลิต2!Y:Y)+SUMIF(เส้นแต่งหน้าขนมเค้ก!$C:$C,'รับ-จ่าย ประจำวัน'!$B130,เส้นแต่งหน้าขนมเค้ก!Y:Y)+SUMIF(แพ็ค!$C:$C,'รับ-จ่าย ประจำวัน'!$B130,แพ็ค!Y:Y)+SUMIF(ธุรการ!$C:$C,'รับ-จ่าย ประจำวัน'!$B130,ธุรการ!Y:Y)+SUMIF(เส้นแต่งหน้าขนมปัง!$C:$C,'รับ-จ่าย ประจำวัน'!$B130,เส้นแต่งหน้าขนมปัง!Y:Y)+SUMIF('วางแผนBC,CJ'!$C:$C,'รับ-จ่าย ประจำวัน'!$B130,'วางแผนBC,CJ'!Y:Y)+SUMIF(RD!$C:$C,'รับ-จ่าย ประจำวัน'!$B130,RD!Y:Y)+SUMIF('FG,ออนไล,คัดแยก'!$C:$C,'รับ-จ่าย ประจำวัน'!$B130,'FG,ออนไล,คัดแยก'!Y:Y)</f>
        <v>0</v>
      </c>
      <c r="BG130" s="16">
        <f>SUMIF(เตรียมส่วนผสม!$C:$C,'รับ-จ่าย ประจำวัน'!$B130,เตรียมส่วนผสม!Z:Z)+SUMIF(กวนไส้!$C:$C,'รับ-จ่าย ประจำวัน'!$B130,กวนไส้!Z:Z)+SUMIF(ผลิต1!$C:$C,'รับ-จ่าย ประจำวัน'!$B130,ผลิต1!Z:Z)+SUMIF(ผลิต2!$C:$C,'รับ-จ่าย ประจำวัน'!$B130,ผลิต2!Z:Z)+SUMIF(เส้นแต่งหน้าขนมเค้ก!$C:$C,'รับ-จ่าย ประจำวัน'!$B130,เส้นแต่งหน้าขนมเค้ก!Z:Z)+SUMIF(แพ็ค!$C:$C,'รับ-จ่าย ประจำวัน'!$B130,แพ็ค!Z:Z)+SUMIF(ธุรการ!$C:$C,'รับ-จ่าย ประจำวัน'!$B130,ธุรการ!Z:Z)+SUMIF(เส้นแต่งหน้าขนมปัง!$C:$C,'รับ-จ่าย ประจำวัน'!$B130,เส้นแต่งหน้าขนมปัง!Z:Z)+SUMIF('วางแผนBC,CJ'!$C:$C,'รับ-จ่าย ประจำวัน'!$B130,'วางแผนBC,CJ'!Z:Z)+SUMIF(RD!$C:$C,'รับ-จ่าย ประจำวัน'!$B130,RD!Z:Z)+SUMIF('FG,ออนไล,คัดแยก'!$C:$C,'รับ-จ่าย ประจำวัน'!$B130,'FG,ออนไล,คัดแยก'!Z:Z)</f>
        <v>0</v>
      </c>
      <c r="BH130" s="16">
        <f>SUMIF(เตรียมส่วนผสม!$C:$C,'รับ-จ่าย ประจำวัน'!$B130,เตรียมส่วนผสม!AA:AA)+SUMIF(กวนไส้!$C:$C,'รับ-จ่าย ประจำวัน'!$B130,กวนไส้!AA:AA)+SUMIF(ผลิต1!$C:$C,'รับ-จ่าย ประจำวัน'!$B130,ผลิต1!AA:AA)+SUMIF(ผลิต2!$C:$C,'รับ-จ่าย ประจำวัน'!$B130,ผลิต2!AA:AA)+SUMIF(เส้นแต่งหน้าขนมเค้ก!$C:$C,'รับ-จ่าย ประจำวัน'!$B130,เส้นแต่งหน้าขนมเค้ก!AA:AA)+SUMIF(แพ็ค!$C:$C,'รับ-จ่าย ประจำวัน'!$B130,แพ็ค!AA:AA)+SUMIF(ธุรการ!$C:$C,'รับ-จ่าย ประจำวัน'!$B130,ธุรการ!AA:AA)+SUMIF(เส้นแต่งหน้าขนมปัง!$C:$C,'รับ-จ่าย ประจำวัน'!$B130,เส้นแต่งหน้าขนมปัง!AA:AA)+SUMIF('วางแผนBC,CJ'!$C:$C,'รับ-จ่าย ประจำวัน'!$B130,'วางแผนBC,CJ'!AA:AA)+SUMIF(RD!$C:$C,'รับ-จ่าย ประจำวัน'!$B130,RD!AA:AA)+SUMIF('FG,ออนไล,คัดแยก'!$C:$C,'รับ-จ่าย ประจำวัน'!$B130,'FG,ออนไล,คัดแยก'!AA:AA)</f>
        <v>0</v>
      </c>
      <c r="BI130" s="16">
        <f>SUMIF(เตรียมส่วนผสม!$C:$C,'รับ-จ่าย ประจำวัน'!$B130,เตรียมส่วนผสม!AB:AB)+SUMIF(กวนไส้!$C:$C,'รับ-จ่าย ประจำวัน'!$B130,กวนไส้!AB:AB)+SUMIF(ผลิต1!$C:$C,'รับ-จ่าย ประจำวัน'!$B130,ผลิต1!AB:AB)+SUMIF(ผลิต2!$C:$C,'รับ-จ่าย ประจำวัน'!$B130,ผลิต2!AB:AB)+SUMIF(เส้นแต่งหน้าขนมเค้ก!$C:$C,'รับ-จ่าย ประจำวัน'!$B130,เส้นแต่งหน้าขนมเค้ก!AB:AB)+SUMIF(แพ็ค!$C:$C,'รับ-จ่าย ประจำวัน'!$B130,แพ็ค!AB:AB)+SUMIF(ธุรการ!$C:$C,'รับ-จ่าย ประจำวัน'!$B130,ธุรการ!AB:AB)+SUMIF(เส้นแต่งหน้าขนมปัง!$C:$C,'รับ-จ่าย ประจำวัน'!$B130,เส้นแต่งหน้าขนมปัง!AB:AB)+SUMIF('วางแผนBC,CJ'!$C:$C,'รับ-จ่าย ประจำวัน'!$B130,'วางแผนBC,CJ'!AB:AB)+SUMIF(RD!$C:$C,'รับ-จ่าย ประจำวัน'!$B130,RD!AB:AB)+SUMIF('FG,ออนไล,คัดแยก'!$C:$C,'รับ-จ่าย ประจำวัน'!$B130,'FG,ออนไล,คัดแยก'!AB:AB)</f>
        <v>0</v>
      </c>
      <c r="BJ130" s="16">
        <f>SUMIF(เตรียมส่วนผสม!$C:$C,'รับ-จ่าย ประจำวัน'!$B130,เตรียมส่วนผสม!AC:AC)+SUMIF(กวนไส้!$C:$C,'รับ-จ่าย ประจำวัน'!$B130,กวนไส้!AC:AC)+SUMIF(ผลิต1!$C:$C,'รับ-จ่าย ประจำวัน'!$B130,ผลิต1!AC:AC)+SUMIF(ผลิต2!$C:$C,'รับ-จ่าย ประจำวัน'!$B130,ผลิต2!AC:AC)+SUMIF(เส้นแต่งหน้าขนมเค้ก!$C:$C,'รับ-จ่าย ประจำวัน'!$B130,เส้นแต่งหน้าขนมเค้ก!AC:AC)+SUMIF(แพ็ค!$C:$C,'รับ-จ่าย ประจำวัน'!$B130,แพ็ค!AC:AC)+SUMIF(ธุรการ!$C:$C,'รับ-จ่าย ประจำวัน'!$B130,ธุรการ!AC:AC)+SUMIF(เส้นแต่งหน้าขนมปัง!$C:$C,'รับ-จ่าย ประจำวัน'!$B130,เส้นแต่งหน้าขนมปัง!AC:AC)+SUMIF('วางแผนBC,CJ'!$C:$C,'รับ-จ่าย ประจำวัน'!$B130,'วางแผนBC,CJ'!AC:AC)+SUMIF(RD!$C:$C,'รับ-จ่าย ประจำวัน'!$B130,RD!AC:AC)+SUMIF('FG,ออนไล,คัดแยก'!$C:$C,'รับ-จ่าย ประจำวัน'!$B130,'FG,ออนไล,คัดแยก'!AC:AC)</f>
        <v>0</v>
      </c>
      <c r="BK130" s="16">
        <f>SUMIF(เตรียมส่วนผสม!$C:$C,'รับ-จ่าย ประจำวัน'!$B130,เตรียมส่วนผสม!AD:AD)+SUMIF(กวนไส้!$C:$C,'รับ-จ่าย ประจำวัน'!$B130,กวนไส้!AD:AD)+SUMIF(ผลิต1!$C:$C,'รับ-จ่าย ประจำวัน'!$B130,ผลิต1!AD:AD)+SUMIF(ผลิต2!$C:$C,'รับ-จ่าย ประจำวัน'!$B130,ผลิต2!AD:AD)+SUMIF(เส้นแต่งหน้าขนมเค้ก!$C:$C,'รับ-จ่าย ประจำวัน'!$B130,เส้นแต่งหน้าขนมเค้ก!AD:AD)+SUMIF(แพ็ค!$C:$C,'รับ-จ่าย ประจำวัน'!$B130,แพ็ค!AD:AD)+SUMIF(ธุรการ!$C:$C,'รับ-จ่าย ประจำวัน'!$B130,ธุรการ!AD:AD)+SUMIF(เส้นแต่งหน้าขนมปัง!$C:$C,'รับ-จ่าย ประจำวัน'!$B130,เส้นแต่งหน้าขนมปัง!AD:AD)+SUMIF('วางแผนBC,CJ'!$C:$C,'รับ-จ่าย ประจำวัน'!$B130,'วางแผนBC,CJ'!AD:AD)+SUMIF(RD!$C:$C,'รับ-จ่าย ประจำวัน'!$B130,RD!AD:AD)+SUMIF('FG,ออนไล,คัดแยก'!$C:$C,'รับ-จ่าย ประจำวัน'!$B130,'FG,ออนไล,คัดแยก'!AD:AD)</f>
        <v>0</v>
      </c>
      <c r="BL130" s="16">
        <f>SUMIF(เตรียมส่วนผสม!$C:$C,'รับ-จ่าย ประจำวัน'!$B130,เตรียมส่วนผสม!AE:AE)+SUMIF(กวนไส้!$C:$C,'รับ-จ่าย ประจำวัน'!$B130,กวนไส้!AE:AE)+SUMIF(ผลิต1!$C:$C,'รับ-จ่าย ประจำวัน'!$B130,ผลิต1!AE:AE)+SUMIF(ผลิต2!$C:$C,'รับ-จ่าย ประจำวัน'!$B130,ผลิต2!AE:AE)+SUMIF(เส้นแต่งหน้าขนมเค้ก!$C:$C,'รับ-จ่าย ประจำวัน'!$B130,เส้นแต่งหน้าขนมเค้ก!AE:AE)+SUMIF(แพ็ค!$C:$C,'รับ-จ่าย ประจำวัน'!$B130,แพ็ค!AE:AE)+SUMIF(ธุรการ!$C:$C,'รับ-จ่าย ประจำวัน'!$B130,ธุรการ!AE:AE)+SUMIF(เส้นแต่งหน้าขนมปัง!$C:$C,'รับ-จ่าย ประจำวัน'!$B130,เส้นแต่งหน้าขนมปัง!AE:AE)+SUMIF('วางแผนBC,CJ'!$C:$C,'รับ-จ่าย ประจำวัน'!$B130,'วางแผนBC,CJ'!AE:AE)+SUMIF(RD!$C:$C,'รับ-จ่าย ประจำวัน'!$B130,RD!AE:AE)+SUMIF('FG,ออนไล,คัดแยก'!$C:$C,'รับ-จ่าย ประจำวัน'!$B130,'FG,ออนไล,คัดแยก'!AE:AE)</f>
        <v>0</v>
      </c>
      <c r="BM130" s="16">
        <f>SUMIF(เตรียมส่วนผสม!$C:$C,'รับ-จ่าย ประจำวัน'!$B130,เตรียมส่วนผสม!AF:AF)+SUMIF(กวนไส้!$C:$C,'รับ-จ่าย ประจำวัน'!$B130,กวนไส้!AF:AF)+SUMIF(ผลิต1!$C:$C,'รับ-จ่าย ประจำวัน'!$B130,ผลิต1!AF:AF)+SUMIF(ผลิต2!$C:$C,'รับ-จ่าย ประจำวัน'!$B130,ผลิต2!AF:AF)+SUMIF(เส้นแต่งหน้าขนมเค้ก!$C:$C,'รับ-จ่าย ประจำวัน'!$B130,เส้นแต่งหน้าขนมเค้ก!AF:AF)+SUMIF(แพ็ค!$C:$C,'รับ-จ่าย ประจำวัน'!$B130,แพ็ค!AF:AF)+SUMIF(ธุรการ!$C:$C,'รับ-จ่าย ประจำวัน'!$B130,ธุรการ!AF:AF)+SUMIF(เส้นแต่งหน้าขนมปัง!$C:$C,'รับ-จ่าย ประจำวัน'!$B130,เส้นแต่งหน้าขนมปัง!AF:AF)+SUMIF('วางแผนBC,CJ'!$C:$C,'รับ-จ่าย ประจำวัน'!$B130,'วางแผนBC,CJ'!AF:AF)+SUMIF(RD!$C:$C,'รับ-จ่าย ประจำวัน'!$B130,RD!AF:AF)+SUMIF('FG,ออนไล,คัดแยก'!$C:$C,'รับ-จ่าย ประจำวัน'!$B130,'FG,ออนไล,คัดแยก'!AF:AF)</f>
        <v>0</v>
      </c>
      <c r="BN130" s="16">
        <f>SUMIF(เตรียมส่วนผสม!$C:$C,'รับ-จ่าย ประจำวัน'!$B130,เตรียมส่วนผสม!AG:AG)+SUMIF(กวนไส้!$C:$C,'รับ-จ่าย ประจำวัน'!$B130,กวนไส้!AG:AG)+SUMIF(ผลิต1!$C:$C,'รับ-จ่าย ประจำวัน'!$B130,ผลิต1!AG:AG)+SUMIF(ผลิต2!$C:$C,'รับ-จ่าย ประจำวัน'!$B130,ผลิต2!AG:AG)+SUMIF(เส้นแต่งหน้าขนมเค้ก!$C:$C,'รับ-จ่าย ประจำวัน'!$B130,เส้นแต่งหน้าขนมเค้ก!AG:AG)+SUMIF(แพ็ค!$C:$C,'รับ-จ่าย ประจำวัน'!$B130,แพ็ค!AG:AG)+SUMIF(ธุรการ!$C:$C,'รับ-จ่าย ประจำวัน'!$B130,ธุรการ!AG:AG)+SUMIF(เส้นแต่งหน้าขนมปัง!$C:$C,'รับ-จ่าย ประจำวัน'!$B130,เส้นแต่งหน้าขนมปัง!AG:AG)+SUMIF('วางแผนBC,CJ'!$C:$C,'รับ-จ่าย ประจำวัน'!$B130,'วางแผนBC,CJ'!AG:AG)+SUMIF(RD!$C:$C,'รับ-จ่าย ประจำวัน'!$B130,RD!AG:AG)+SUMIF('FG,ออนไล,คัดแยก'!$C:$C,'รับ-จ่าย ประจำวัน'!$B130,'FG,ออนไล,คัดแยก'!AG:AG)</f>
        <v>0</v>
      </c>
      <c r="BO130" s="16">
        <f>SUMIF(เตรียมส่วนผสม!$C:$C,'รับ-จ่าย ประจำวัน'!$B130,เตรียมส่วนผสม!AH:AH)+SUMIF(กวนไส้!$C:$C,'รับ-จ่าย ประจำวัน'!$B130,กวนไส้!AH:AH)+SUMIF(ผลิต1!$C:$C,'รับ-จ่าย ประจำวัน'!$B130,ผลิต1!AH:AH)+SUMIF(ผลิต2!$C:$C,'รับ-จ่าย ประจำวัน'!$B130,ผลิต2!AH:AH)+SUMIF(เส้นแต่งหน้าขนมเค้ก!$C:$C,'รับ-จ่าย ประจำวัน'!$B130,เส้นแต่งหน้าขนมเค้ก!AH:AH)+SUMIF(แพ็ค!$C:$C,'รับ-จ่าย ประจำวัน'!$B130,แพ็ค!AH:AH)+SUMIF(ธุรการ!$C:$C,'รับ-จ่าย ประจำวัน'!$B130,ธุรการ!AH:AH)+SUMIF(เส้นแต่งหน้าขนมปัง!$C:$C,'รับ-จ่าย ประจำวัน'!$B130,เส้นแต่งหน้าขนมปัง!AH:AH)+SUMIF('วางแผนBC,CJ'!$C:$C,'รับ-จ่าย ประจำวัน'!$B130,'วางแผนBC,CJ'!AH:AH)+SUMIF(RD!$C:$C,'รับ-จ่าย ประจำวัน'!$B130,RD!AH:AH)+SUMIF('FG,ออนไล,คัดแยก'!$C:$C,'รับ-จ่าย ประจำวัน'!$B130,'FG,ออนไล,คัดแยก'!AH:AH)</f>
        <v>0</v>
      </c>
      <c r="BP130" s="16">
        <f>SUMIF(เตรียมส่วนผสม!$C:$C,'รับ-จ่าย ประจำวัน'!$B130,เตรียมส่วนผสม!AI:AI)+SUMIF(กวนไส้!$C:$C,'รับ-จ่าย ประจำวัน'!$B130,กวนไส้!AI:AI)+SUMIF(ผลิต1!$C:$C,'รับ-จ่าย ประจำวัน'!$B130,ผลิต1!AI:AI)+SUMIF(ผลิต2!$C:$C,'รับ-จ่าย ประจำวัน'!$B130,ผลิต2!AI:AI)+SUMIF(เส้นแต่งหน้าขนมเค้ก!$C:$C,'รับ-จ่าย ประจำวัน'!$B130,เส้นแต่งหน้าขนมเค้ก!AI:AI)+SUMIF(แพ็ค!$C:$C,'รับ-จ่าย ประจำวัน'!$B130,แพ็ค!AI:AI)+SUMIF(ธุรการ!$C:$C,'รับ-จ่าย ประจำวัน'!$B130,ธุรการ!AI:AI)+SUMIF(เส้นแต่งหน้าขนมปัง!$C:$C,'รับ-จ่าย ประจำวัน'!$B130,เส้นแต่งหน้าขนมปัง!AI:AI)+SUMIF('วางแผนBC,CJ'!$C:$C,'รับ-จ่าย ประจำวัน'!$B130,'วางแผนBC,CJ'!AI:AI)+SUMIF(RD!$C:$C,'รับ-จ่าย ประจำวัน'!$B130,RD!AI:AI)+SUMIF('FG,ออนไล,คัดแยก'!$C:$C,'รับ-จ่าย ประจำวัน'!$B130,'FG,ออนไล,คัดแยก'!AI:AI)</f>
        <v>0</v>
      </c>
      <c r="BQ130" s="16">
        <f>SUMIF(เตรียมส่วนผสม!$C:$C,'รับ-จ่าย ประจำวัน'!$B130,เตรียมส่วนผสม!AJ:AJ)+SUMIF(กวนไส้!$C:$C,'รับ-จ่าย ประจำวัน'!$B130,กวนไส้!AJ:AJ)+SUMIF(ผลิต1!$C:$C,'รับ-จ่าย ประจำวัน'!$B130,ผลิต1!AJ:AJ)+SUMIF(ผลิต2!$C:$C,'รับ-จ่าย ประจำวัน'!$B130,ผลิต2!AJ:AJ)+SUMIF(เส้นแต่งหน้าขนมเค้ก!$C:$C,'รับ-จ่าย ประจำวัน'!$B130,เส้นแต่งหน้าขนมเค้ก!AJ:AJ)+SUMIF(แพ็ค!$C:$C,'รับ-จ่าย ประจำวัน'!$B130,แพ็ค!AJ:AJ)+SUMIF(ธุรการ!$C:$C,'รับ-จ่าย ประจำวัน'!$B130,ธุรการ!AJ:AJ)+SUMIF(เส้นแต่งหน้าขนมปัง!$C:$C,'รับ-จ่าย ประจำวัน'!$B130,เส้นแต่งหน้าขนมปัง!AJ:AJ)+SUMIF('วางแผนBC,CJ'!$C:$C,'รับ-จ่าย ประจำวัน'!$B130,'วางแผนBC,CJ'!AJ:AJ)+SUMIF(RD!$C:$C,'รับ-จ่าย ประจำวัน'!$B130,RD!AJ:AJ)+SUMIF('FG,ออนไล,คัดแยก'!$C:$C,'รับ-จ่าย ประจำวัน'!$B130,'FG,ออนไล,คัดแยก'!AJ:AJ)</f>
        <v>0</v>
      </c>
      <c r="BR130" s="16">
        <f>SUMIF(เตรียมส่วนผสม!$C:$C,'รับ-จ่าย ประจำวัน'!$B130,เตรียมส่วนผสม!AK:AK)+SUMIF(กวนไส้!$C:$C,'รับ-จ่าย ประจำวัน'!$B130,กวนไส้!AK:AK)+SUMIF(ผลิต1!$C:$C,'รับ-จ่าย ประจำวัน'!$B130,ผลิต1!AK:AK)+SUMIF(ผลิต2!$C:$C,'รับ-จ่าย ประจำวัน'!$B130,ผลิต2!AK:AK)+SUMIF(เส้นแต่งหน้าขนมเค้ก!$C:$C,'รับ-จ่าย ประจำวัน'!$B130,เส้นแต่งหน้าขนมเค้ก!AK:AK)+SUMIF(แพ็ค!$C:$C,'รับ-จ่าย ประจำวัน'!$B130,แพ็ค!AK:AK)+SUMIF(ธุรการ!$C:$C,'รับ-จ่าย ประจำวัน'!$B130,ธุรการ!AK:AK)+SUMIF(เส้นแต่งหน้าขนมปัง!$C:$C,'รับ-จ่าย ประจำวัน'!$B130,เส้นแต่งหน้าขนมปัง!AK:AK)+SUMIF('วางแผนBC,CJ'!$C:$C,'รับ-จ่าย ประจำวัน'!$B130,'วางแผนBC,CJ'!AK:AK)+SUMIF(RD!$C:$C,'รับ-จ่าย ประจำวัน'!$B130,RD!AK:AK)+SUMIF('FG,ออนไล,คัดแยก'!$C:$C,'รับ-จ่าย ประจำวัน'!$B130,'FG,ออนไล,คัดแยก'!AK:AK)</f>
        <v>0</v>
      </c>
      <c r="BS130" s="16">
        <f>SUMIF(เตรียมส่วนผสม!$C:$C,'รับ-จ่าย ประจำวัน'!$B130,เตรียมส่วนผสม!AL:AL)+SUMIF(กวนไส้!$C:$C,'รับ-จ่าย ประจำวัน'!$B130,กวนไส้!AL:AL)+SUMIF(ผลิต1!$C:$C,'รับ-จ่าย ประจำวัน'!$B130,ผลิต1!AL:AL)+SUMIF(ผลิต2!$C:$C,'รับ-จ่าย ประจำวัน'!$B130,ผลิต2!AL:AL)+SUMIF(เส้นแต่งหน้าขนมเค้ก!$C:$C,'รับ-จ่าย ประจำวัน'!$B130,เส้นแต่งหน้าขนมเค้ก!AL:AL)+SUMIF(แพ็ค!$C:$C,'รับ-จ่าย ประจำวัน'!$B130,แพ็ค!AL:AL)+SUMIF(ธุรการ!$C:$C,'รับ-จ่าย ประจำวัน'!$B130,ธุรการ!AL:AL)+SUMIF(เส้นแต่งหน้าขนมปัง!$C:$C,'รับ-จ่าย ประจำวัน'!$B130,เส้นแต่งหน้าขนมปัง!AL:AL)+SUMIF('วางแผนBC,CJ'!$C:$C,'รับ-จ่าย ประจำวัน'!$B130,'วางแผนBC,CJ'!AL:AL)+SUMIF(RD!$C:$C,'รับ-จ่าย ประจำวัน'!$B130,RD!AL:AL)+SUMIF('FG,ออนไล,คัดแยก'!$C:$C,'รับ-จ่าย ประจำวัน'!$B130,'FG,ออนไล,คัดแยก'!AL:AL)</f>
        <v>0</v>
      </c>
      <c r="BT130" s="18">
        <f t="shared" ref="BT130:BT192" si="36">AO130+AP130+AQ130+AR130+AS130+AT130+AU130+AV130+AW130+AX130+AY130+AZ130+BA130+BB130+BC130+BD130+BE130+BF130+BG130+BH130+BI130+BJ130+BK130+BL130+BM130+BN130+BO130+BP130+BQ130+BR130+BS130</f>
        <v>0</v>
      </c>
      <c r="BU130" s="116"/>
      <c r="BV130" s="146">
        <f t="shared" ref="BV130:BV192" si="37">H130+AN130-BT130</f>
        <v>1000</v>
      </c>
      <c r="BW130" s="183">
        <v>30</v>
      </c>
      <c r="BX130" s="172">
        <f t="shared" si="25"/>
        <v>0</v>
      </c>
      <c r="BY130" s="188" t="e">
        <f t="shared" si="22"/>
        <v>#DIV/0!</v>
      </c>
      <c r="BZ130" s="180" t="e">
        <f t="shared" ref="BZ130:BZ192" ca="1" si="38">+TODAY()+BY130</f>
        <v>#DIV/0!</v>
      </c>
      <c r="CA130" s="93"/>
      <c r="CB130" s="93"/>
      <c r="CC130" s="93"/>
      <c r="CD130" s="93"/>
      <c r="CE130" s="93"/>
      <c r="CF130" s="93"/>
      <c r="CG130" s="93"/>
      <c r="CH130" s="93"/>
      <c r="CI130" s="93"/>
      <c r="CJ130" s="94"/>
      <c r="CK130" s="9">
        <f t="shared" si="24"/>
        <v>1000</v>
      </c>
    </row>
    <row r="131" spans="1:89" x14ac:dyDescent="0.5">
      <c r="A131" s="149" t="s">
        <v>475</v>
      </c>
      <c r="B131" s="34">
        <v>1021701001</v>
      </c>
      <c r="C131" s="10" t="s">
        <v>476</v>
      </c>
      <c r="D131" s="135" t="s">
        <v>71</v>
      </c>
      <c r="E131" s="11">
        <v>0</v>
      </c>
      <c r="F131" s="75"/>
      <c r="G131" s="11"/>
      <c r="H131" s="12">
        <v>108000</v>
      </c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3"/>
      <c r="AF131" s="13"/>
      <c r="AG131" s="13"/>
      <c r="AH131" s="13"/>
      <c r="AI131" s="14"/>
      <c r="AJ131" s="14"/>
      <c r="AK131" s="14"/>
      <c r="AL131" s="14"/>
      <c r="AM131" s="14"/>
      <c r="AN131" s="15">
        <f t="shared" si="35"/>
        <v>0</v>
      </c>
      <c r="AO131" s="16">
        <f>SUMIF(เตรียมส่วนผสม!$C:$C,'รับ-จ่าย ประจำวัน'!$B131,เตรียมส่วนผสม!H:H)+SUMIF(กวนไส้!$C:$C,'รับ-จ่าย ประจำวัน'!$B131,กวนไส้!H:H)+SUMIF(ผลิต1!$C:$C,'รับ-จ่าย ประจำวัน'!$B131,ผลิต1!H:H)+SUMIF(ผลิต2!$C:$C,'รับ-จ่าย ประจำวัน'!$B131,ผลิต2!H:H)+SUMIF(เส้นแต่งหน้าขนมเค้ก!$C:$C,'รับ-จ่าย ประจำวัน'!$B131,เส้นแต่งหน้าขนมเค้ก!H:H)+SUMIF(แพ็ค!$C:$C,'รับ-จ่าย ประจำวัน'!$B131,แพ็ค!H:H)+SUMIF(ธุรการ!$C:$C,'รับ-จ่าย ประจำวัน'!$B131,ธุรการ!H:H)+SUMIF(เส้นแต่งหน้าขนมปัง!$C:$C,'รับ-จ่าย ประจำวัน'!$B131,เส้นแต่งหน้าขนมปัง!H:H)+SUMIF('วางแผนBC,CJ'!$C:$C,'รับ-จ่าย ประจำวัน'!$B131,'วางแผนBC,CJ'!H:H)+SUMIF(RD!$C:$C,'รับ-จ่าย ประจำวัน'!$B131,RD!H:H)+SUMIF('FG,ออนไล,คัดแยก'!$C:$C,'รับ-จ่าย ประจำวัน'!$B131,'FG,ออนไล,คัดแยก'!H:H)</f>
        <v>0</v>
      </c>
      <c r="AP131" s="16">
        <f>SUMIF(เตรียมส่วนผสม!$C:$C,'รับ-จ่าย ประจำวัน'!$B131,เตรียมส่วนผสม!I:I)+SUMIF(กวนไส้!$C:$C,'รับ-จ่าย ประจำวัน'!$B131,กวนไส้!I:I)+SUMIF(ผลิต1!$C:$C,'รับ-จ่าย ประจำวัน'!$B131,ผลิต1!I:I)+SUMIF(ผลิต2!$C:$C,'รับ-จ่าย ประจำวัน'!$B131,ผลิต2!I:I)+SUMIF(เส้นแต่งหน้าขนมเค้ก!$C:$C,'รับ-จ่าย ประจำวัน'!$B131,เส้นแต่งหน้าขนมเค้ก!I:I)+SUMIF(แพ็ค!$C:$C,'รับ-จ่าย ประจำวัน'!$B131,แพ็ค!I:I)+SUMIF(ธุรการ!$C:$C,'รับ-จ่าย ประจำวัน'!$B131,ธุรการ!I:I)+SUMIF(เส้นแต่งหน้าขนมปัง!$C:$C,'รับ-จ่าย ประจำวัน'!$B131,เส้นแต่งหน้าขนมปัง!I:I)+SUMIF('วางแผนBC,CJ'!$C:$C,'รับ-จ่าย ประจำวัน'!$B131,'วางแผนBC,CJ'!I:I)+SUMIF(RD!$C:$C,'รับ-จ่าย ประจำวัน'!$B131,RD!I:I)+SUMIF('FG,ออนไล,คัดแยก'!$C:$C,'รับ-จ่าย ประจำวัน'!$B131,'FG,ออนไล,คัดแยก'!I:I)</f>
        <v>0</v>
      </c>
      <c r="AQ131" s="16">
        <f>SUMIF(เตรียมส่วนผสม!$C:$C,'รับ-จ่าย ประจำวัน'!$B131,เตรียมส่วนผสม!J:J)+SUMIF(กวนไส้!$C:$C,'รับ-จ่าย ประจำวัน'!$B131,กวนไส้!J:J)+SUMIF(ผลิต1!$C:$C,'รับ-จ่าย ประจำวัน'!$B131,ผลิต1!J:J)+SUMIF(ผลิต2!$C:$C,'รับ-จ่าย ประจำวัน'!$B131,ผลิต2!J:J)+SUMIF(เส้นแต่งหน้าขนมเค้ก!$C:$C,'รับ-จ่าย ประจำวัน'!$B131,เส้นแต่งหน้าขนมเค้ก!J:J)+SUMIF(แพ็ค!$C:$C,'รับ-จ่าย ประจำวัน'!$B131,แพ็ค!J:J)+SUMIF(ธุรการ!$C:$C,'รับ-จ่าย ประจำวัน'!$B131,ธุรการ!J:J)+SUMIF(เส้นแต่งหน้าขนมปัง!$C:$C,'รับ-จ่าย ประจำวัน'!$B131,เส้นแต่งหน้าขนมปัง!J:J)+SUMIF('วางแผนBC,CJ'!$C:$C,'รับ-จ่าย ประจำวัน'!$B131,'วางแผนBC,CJ'!J:J)+SUMIF(RD!$C:$C,'รับ-จ่าย ประจำวัน'!$B131,RD!J:J)+SUMIF('FG,ออนไล,คัดแยก'!$C:$C,'รับ-จ่าย ประจำวัน'!$B131,'FG,ออนไล,คัดแยก'!J:J)</f>
        <v>0</v>
      </c>
      <c r="AR131" s="16">
        <f>SUMIF(เตรียมส่วนผสม!$C:$C,'รับ-จ่าย ประจำวัน'!$B131,เตรียมส่วนผสม!K:K)+SUMIF(กวนไส้!$C:$C,'รับ-จ่าย ประจำวัน'!$B131,กวนไส้!K:K)+SUMIF(ผลิต1!$C:$C,'รับ-จ่าย ประจำวัน'!$B131,ผลิต1!K:K)+SUMIF(ผลิต2!$C:$C,'รับ-จ่าย ประจำวัน'!$B131,ผลิต2!K:K)+SUMIF(เส้นแต่งหน้าขนมเค้ก!$C:$C,'รับ-จ่าย ประจำวัน'!$B131,เส้นแต่งหน้าขนมเค้ก!K:K)+SUMIF(แพ็ค!$C:$C,'รับ-จ่าย ประจำวัน'!$B131,แพ็ค!K:K)+SUMIF(ธุรการ!$C:$C,'รับ-จ่าย ประจำวัน'!$B131,ธุรการ!K:K)+SUMIF(เส้นแต่งหน้าขนมปัง!$C:$C,'รับ-จ่าย ประจำวัน'!$B131,เส้นแต่งหน้าขนมปัง!K:K)+SUMIF('วางแผนBC,CJ'!$C:$C,'รับ-จ่าย ประจำวัน'!$B131,'วางแผนBC,CJ'!K:K)+SUMIF(RD!$C:$C,'รับ-จ่าย ประจำวัน'!$B131,RD!K:K)+SUMIF('FG,ออนไล,คัดแยก'!$C:$C,'รับ-จ่าย ประจำวัน'!$B131,'FG,ออนไล,คัดแยก'!K:K)</f>
        <v>0</v>
      </c>
      <c r="AS131" s="16">
        <f>SUMIF(เตรียมส่วนผสม!$C:$C,'รับ-จ่าย ประจำวัน'!$B131,เตรียมส่วนผสม!L:L)+SUMIF(กวนไส้!$C:$C,'รับ-จ่าย ประจำวัน'!$B131,กวนไส้!L:L)+SUMIF(ผลิต1!$C:$C,'รับ-จ่าย ประจำวัน'!$B131,ผลิต1!L:L)+SUMIF(ผลิต2!$C:$C,'รับ-จ่าย ประจำวัน'!$B131,ผลิต2!L:L)+SUMIF(เส้นแต่งหน้าขนมเค้ก!$C:$C,'รับ-จ่าย ประจำวัน'!$B131,เส้นแต่งหน้าขนมเค้ก!L:L)+SUMIF(แพ็ค!$C:$C,'รับ-จ่าย ประจำวัน'!$B131,แพ็ค!L:L)+SUMIF(ธุรการ!$C:$C,'รับ-จ่าย ประจำวัน'!$B131,ธุรการ!L:L)+SUMIF(เส้นแต่งหน้าขนมปัง!$C:$C,'รับ-จ่าย ประจำวัน'!$B131,เส้นแต่งหน้าขนมปัง!L:L)+SUMIF('วางแผนBC,CJ'!$C:$C,'รับ-จ่าย ประจำวัน'!$B131,'วางแผนBC,CJ'!L:L)+SUMIF(RD!$C:$C,'รับ-จ่าย ประจำวัน'!$B131,RD!L:L)+SUMIF('FG,ออนไล,คัดแยก'!$C:$C,'รับ-จ่าย ประจำวัน'!$B131,'FG,ออนไล,คัดแยก'!L:L)</f>
        <v>0</v>
      </c>
      <c r="AT131" s="16">
        <f>SUMIF(เตรียมส่วนผสม!$C:$C,'รับ-จ่าย ประจำวัน'!$B131,เตรียมส่วนผสม!M:M)+SUMIF(กวนไส้!$C:$C,'รับ-จ่าย ประจำวัน'!$B131,กวนไส้!M:M)+SUMIF(ผลิต1!$C:$C,'รับ-จ่าย ประจำวัน'!$B131,ผลิต1!M:M)+SUMIF(ผลิต2!$C:$C,'รับ-จ่าย ประจำวัน'!$B131,ผลิต2!M:M)+SUMIF(เส้นแต่งหน้าขนมเค้ก!$C:$C,'รับ-จ่าย ประจำวัน'!$B131,เส้นแต่งหน้าขนมเค้ก!M:M)+SUMIF(แพ็ค!$C:$C,'รับ-จ่าย ประจำวัน'!$B131,แพ็ค!M:M)+SUMIF(ธุรการ!$C:$C,'รับ-จ่าย ประจำวัน'!$B131,ธุรการ!M:M)+SUMIF(เส้นแต่งหน้าขนมปัง!$C:$C,'รับ-จ่าย ประจำวัน'!$B131,เส้นแต่งหน้าขนมปัง!M:M)+SUMIF('วางแผนBC,CJ'!$C:$C,'รับ-จ่าย ประจำวัน'!$B131,'วางแผนBC,CJ'!M:M)+SUMIF(RD!$C:$C,'รับ-จ่าย ประจำวัน'!$B131,RD!M:M)+SUMIF('FG,ออนไล,คัดแยก'!$C:$C,'รับ-จ่าย ประจำวัน'!$B131,'FG,ออนไล,คัดแยก'!M:M)</f>
        <v>0</v>
      </c>
      <c r="AU131" s="16">
        <f>SUMIF(เตรียมส่วนผสม!$C:$C,'รับ-จ่าย ประจำวัน'!$B131,เตรียมส่วนผสม!N:N)+SUMIF(กวนไส้!$C:$C,'รับ-จ่าย ประจำวัน'!$B131,กวนไส้!N:N)+SUMIF(ผลิต1!$C:$C,'รับ-จ่าย ประจำวัน'!$B131,ผลิต1!N:N)+SUMIF(ผลิต2!$C:$C,'รับ-จ่าย ประจำวัน'!$B131,ผลิต2!N:N)+SUMIF(เส้นแต่งหน้าขนมเค้ก!$C:$C,'รับ-จ่าย ประจำวัน'!$B131,เส้นแต่งหน้าขนมเค้ก!N:N)+SUMIF(แพ็ค!$C:$C,'รับ-จ่าย ประจำวัน'!$B131,แพ็ค!N:N)+SUMIF(ธุรการ!$C:$C,'รับ-จ่าย ประจำวัน'!$B131,ธุรการ!N:N)+SUMIF(เส้นแต่งหน้าขนมปัง!$C:$C,'รับ-จ่าย ประจำวัน'!$B131,เส้นแต่งหน้าขนมปัง!N:N)+SUMIF('วางแผนBC,CJ'!$C:$C,'รับ-จ่าย ประจำวัน'!$B131,'วางแผนBC,CJ'!N:N)+SUMIF(RD!$C:$C,'รับ-จ่าย ประจำวัน'!$B131,RD!N:N)+SUMIF('FG,ออนไล,คัดแยก'!$C:$C,'รับ-จ่าย ประจำวัน'!$B131,'FG,ออนไล,คัดแยก'!N:N)</f>
        <v>12000</v>
      </c>
      <c r="AV131" s="16">
        <f>SUMIF(เตรียมส่วนผสม!$C:$C,'รับ-จ่าย ประจำวัน'!$B131,เตรียมส่วนผสม!O:O)+SUMIF(กวนไส้!$C:$C,'รับ-จ่าย ประจำวัน'!$B131,กวนไส้!O:O)+SUMIF(ผลิต1!$C:$C,'รับ-จ่าย ประจำวัน'!$B131,ผลิต1!O:O)+SUMIF(ผลิต2!$C:$C,'รับ-จ่าย ประจำวัน'!$B131,ผลิต2!O:O)+SUMIF(เส้นแต่งหน้าขนมเค้ก!$C:$C,'รับ-จ่าย ประจำวัน'!$B131,เส้นแต่งหน้าขนมเค้ก!O:O)+SUMIF(แพ็ค!$C:$C,'รับ-จ่าย ประจำวัน'!$B131,แพ็ค!O:O)+SUMIF(ธุรการ!$C:$C,'รับ-จ่าย ประจำวัน'!$B131,ธุรการ!O:O)+SUMIF(เส้นแต่งหน้าขนมปัง!$C:$C,'รับ-จ่าย ประจำวัน'!$B131,เส้นแต่งหน้าขนมปัง!O:O)+SUMIF('วางแผนBC,CJ'!$C:$C,'รับ-จ่าย ประจำวัน'!$B131,'วางแผนBC,CJ'!O:O)+SUMIF(RD!$C:$C,'รับ-จ่าย ประจำวัน'!$B131,RD!O:O)+SUMIF('FG,ออนไล,คัดแยก'!$C:$C,'รับ-จ่าย ประจำวัน'!$B131,'FG,ออนไล,คัดแยก'!O:O)</f>
        <v>0</v>
      </c>
      <c r="AW131" s="16">
        <f>SUMIF(เตรียมส่วนผสม!$C:$C,'รับ-จ่าย ประจำวัน'!$B131,เตรียมส่วนผสม!P:P)+SUMIF(กวนไส้!$C:$C,'รับ-จ่าย ประจำวัน'!$B131,กวนไส้!P:P)+SUMIF(ผลิต1!$C:$C,'รับ-จ่าย ประจำวัน'!$B131,ผลิต1!P:P)+SUMIF(ผลิต2!$C:$C,'รับ-จ่าย ประจำวัน'!$B131,ผลิต2!P:P)+SUMIF(เส้นแต่งหน้าขนมเค้ก!$C:$C,'รับ-จ่าย ประจำวัน'!$B131,เส้นแต่งหน้าขนมเค้ก!P:P)+SUMIF(แพ็ค!$C:$C,'รับ-จ่าย ประจำวัน'!$B131,แพ็ค!P:P)+SUMIF(ธุรการ!$C:$C,'รับ-จ่าย ประจำวัน'!$B131,ธุรการ!P:P)+SUMIF(เส้นแต่งหน้าขนมปัง!$C:$C,'รับ-จ่าย ประจำวัน'!$B131,เส้นแต่งหน้าขนมปัง!P:P)+SUMIF('วางแผนBC,CJ'!$C:$C,'รับ-จ่าย ประจำวัน'!$B131,'วางแผนBC,CJ'!P:P)+SUMIF(RD!$C:$C,'รับ-จ่าย ประจำวัน'!$B131,RD!P:P)+SUMIF('FG,ออนไล,คัดแยก'!$C:$C,'รับ-จ่าย ประจำวัน'!$B131,'FG,ออนไล,คัดแยก'!P:P)</f>
        <v>0</v>
      </c>
      <c r="AX131" s="16">
        <f>SUMIF(เตรียมส่วนผสม!$C:$C,'รับ-จ่าย ประจำวัน'!$B131,เตรียมส่วนผสม!Q:Q)+SUMIF(กวนไส้!$C:$C,'รับ-จ่าย ประจำวัน'!$B131,กวนไส้!Q:Q)+SUMIF(ผลิต1!$C:$C,'รับ-จ่าย ประจำวัน'!$B131,ผลิต1!Q:Q)+SUMIF(ผลิต2!$C:$C,'รับ-จ่าย ประจำวัน'!$B131,ผลิต2!Q:Q)+SUMIF(เส้นแต่งหน้าขนมเค้ก!$C:$C,'รับ-จ่าย ประจำวัน'!$B131,เส้นแต่งหน้าขนมเค้ก!Q:Q)+SUMIF(แพ็ค!$C:$C,'รับ-จ่าย ประจำวัน'!$B131,แพ็ค!Q:Q)+SUMIF(ธุรการ!$C:$C,'รับ-จ่าย ประจำวัน'!$B131,ธุรการ!Q:Q)+SUMIF(เส้นแต่งหน้าขนมปัง!$C:$C,'รับ-จ่าย ประจำวัน'!$B131,เส้นแต่งหน้าขนมปัง!Q:Q)+SUMIF('วางแผนBC,CJ'!$C:$C,'รับ-จ่าย ประจำวัน'!$B131,'วางแผนBC,CJ'!Q:Q)+SUMIF(RD!$C:$C,'รับ-จ่าย ประจำวัน'!$B131,RD!Q:Q)+SUMIF('FG,ออนไล,คัดแยก'!$C:$C,'รับ-จ่าย ประจำวัน'!$B131,'FG,ออนไล,คัดแยก'!Q:Q)</f>
        <v>0</v>
      </c>
      <c r="AY131" s="16">
        <f>SUMIF(เตรียมส่วนผสม!$C:$C,'รับ-จ่าย ประจำวัน'!$B131,เตรียมส่วนผสม!R:R)+SUMIF(กวนไส้!$C:$C,'รับ-จ่าย ประจำวัน'!$B131,กวนไส้!R:R)+SUMIF(ผลิต1!$C:$C,'รับ-จ่าย ประจำวัน'!$B131,ผลิต1!R:R)+SUMIF(ผลิต2!$C:$C,'รับ-จ่าย ประจำวัน'!$B131,ผลิต2!R:R)+SUMIF(เส้นแต่งหน้าขนมเค้ก!$C:$C,'รับ-จ่าย ประจำวัน'!$B131,เส้นแต่งหน้าขนมเค้ก!R:R)+SUMIF(แพ็ค!$C:$C,'รับ-จ่าย ประจำวัน'!$B131,แพ็ค!R:R)+SUMIF(ธุรการ!$C:$C,'รับ-จ่าย ประจำวัน'!$B131,ธุรการ!R:R)+SUMIF(เส้นแต่งหน้าขนมปัง!$C:$C,'รับ-จ่าย ประจำวัน'!$B131,เส้นแต่งหน้าขนมปัง!R:R)+SUMIF('วางแผนBC,CJ'!$C:$C,'รับ-จ่าย ประจำวัน'!$B131,'วางแผนBC,CJ'!R:R)+SUMIF(RD!$C:$C,'รับ-จ่าย ประจำวัน'!$B131,RD!R:R)+SUMIF('FG,ออนไล,คัดแยก'!$C:$C,'รับ-จ่าย ประจำวัน'!$B131,'FG,ออนไล,คัดแยก'!R:R)</f>
        <v>0</v>
      </c>
      <c r="AZ131" s="16">
        <f>SUMIF(เตรียมส่วนผสม!$C:$C,'รับ-จ่าย ประจำวัน'!$B131,เตรียมส่วนผสม!S:S)+SUMIF(กวนไส้!$C:$C,'รับ-จ่าย ประจำวัน'!$B131,กวนไส้!S:S)+SUMIF(ผลิต1!$C:$C,'รับ-จ่าย ประจำวัน'!$B131,ผลิต1!S:S)+SUMIF(ผลิต2!$C:$C,'รับ-จ่าย ประจำวัน'!$B131,ผลิต2!S:S)+SUMIF(เส้นแต่งหน้าขนมเค้ก!$C:$C,'รับ-จ่าย ประจำวัน'!$B131,เส้นแต่งหน้าขนมเค้ก!S:S)+SUMIF(แพ็ค!$C:$C,'รับ-จ่าย ประจำวัน'!$B131,แพ็ค!S:S)+SUMIF(ธุรการ!$C:$C,'รับ-จ่าย ประจำวัน'!$B131,ธุรการ!S:S)+SUMIF(เส้นแต่งหน้าขนมปัง!$C:$C,'รับ-จ่าย ประจำวัน'!$B131,เส้นแต่งหน้าขนมปัง!S:S)+SUMIF('วางแผนBC,CJ'!$C:$C,'รับ-จ่าย ประจำวัน'!$B131,'วางแผนBC,CJ'!S:S)+SUMIF(RD!$C:$C,'รับ-จ่าย ประจำวัน'!$B131,RD!S:S)+SUMIF('FG,ออนไล,คัดแยก'!$C:$C,'รับ-จ่าย ประจำวัน'!$B131,'FG,ออนไล,คัดแยก'!S:S)</f>
        <v>0</v>
      </c>
      <c r="BA131" s="16">
        <f>SUMIF(เตรียมส่วนผสม!$C:$C,'รับ-จ่าย ประจำวัน'!$B131,เตรียมส่วนผสม!T:T)+SUMIF(กวนไส้!$C:$C,'รับ-จ่าย ประจำวัน'!$B131,กวนไส้!T:T)+SUMIF(ผลิต1!$C:$C,'รับ-จ่าย ประจำวัน'!$B131,ผลิต1!T:T)+SUMIF(ผลิต2!$C:$C,'รับ-จ่าย ประจำวัน'!$B131,ผลิต2!T:T)+SUMIF(เส้นแต่งหน้าขนมเค้ก!$C:$C,'รับ-จ่าย ประจำวัน'!$B131,เส้นแต่งหน้าขนมเค้ก!T:T)+SUMIF(แพ็ค!$C:$C,'รับ-จ่าย ประจำวัน'!$B131,แพ็ค!T:T)+SUMIF(ธุรการ!$C:$C,'รับ-จ่าย ประจำวัน'!$B131,ธุรการ!T:T)+SUMIF(เส้นแต่งหน้าขนมปัง!$C:$C,'รับ-จ่าย ประจำวัน'!$B131,เส้นแต่งหน้าขนมปัง!T:T)+SUMIF('วางแผนBC,CJ'!$C:$C,'รับ-จ่าย ประจำวัน'!$B131,'วางแผนBC,CJ'!T:T)+SUMIF(RD!$C:$C,'รับ-จ่าย ประจำวัน'!$B131,RD!T:T)+SUMIF('FG,ออนไล,คัดแยก'!$C:$C,'รับ-จ่าย ประจำวัน'!$B131,'FG,ออนไล,คัดแยก'!T:T)</f>
        <v>0</v>
      </c>
      <c r="BB131" s="16">
        <f>SUMIF(เตรียมส่วนผสม!$C:$C,'รับ-จ่าย ประจำวัน'!$B131,เตรียมส่วนผสม!U:U)+SUMIF(กวนไส้!$C:$C,'รับ-จ่าย ประจำวัน'!$B131,กวนไส้!U:U)+SUMIF(ผลิต1!$C:$C,'รับ-จ่าย ประจำวัน'!$B131,ผลิต1!U:U)+SUMIF(ผลิต2!$C:$C,'รับ-จ่าย ประจำวัน'!$B131,ผลิต2!U:U)+SUMIF(เส้นแต่งหน้าขนมเค้ก!$C:$C,'รับ-จ่าย ประจำวัน'!$B131,เส้นแต่งหน้าขนมเค้ก!U:U)+SUMIF(แพ็ค!$C:$C,'รับ-จ่าย ประจำวัน'!$B131,แพ็ค!U:U)+SUMIF(ธุรการ!$C:$C,'รับ-จ่าย ประจำวัน'!$B131,ธุรการ!U:U)+SUMIF(เส้นแต่งหน้าขนมปัง!$C:$C,'รับ-จ่าย ประจำวัน'!$B131,เส้นแต่งหน้าขนมปัง!U:U)+SUMIF('วางแผนBC,CJ'!$C:$C,'รับ-จ่าย ประจำวัน'!$B131,'วางแผนBC,CJ'!U:U)+SUMIF(RD!$C:$C,'รับ-จ่าย ประจำวัน'!$B131,RD!U:U)+SUMIF('FG,ออนไล,คัดแยก'!$C:$C,'รับ-จ่าย ประจำวัน'!$B131,'FG,ออนไล,คัดแยก'!U:U)</f>
        <v>0</v>
      </c>
      <c r="BC131" s="16">
        <f>SUMIF(เตรียมส่วนผสม!$C:$C,'รับ-จ่าย ประจำวัน'!$B131,เตรียมส่วนผสม!V:V)+SUMIF(กวนไส้!$C:$C,'รับ-จ่าย ประจำวัน'!$B131,กวนไส้!V:V)+SUMIF(ผลิต1!$C:$C,'รับ-จ่าย ประจำวัน'!$B131,ผลิต1!V:V)+SUMIF(ผลิต2!$C:$C,'รับ-จ่าย ประจำวัน'!$B131,ผลิต2!V:V)+SUMIF(เส้นแต่งหน้าขนมเค้ก!$C:$C,'รับ-จ่าย ประจำวัน'!$B131,เส้นแต่งหน้าขนมเค้ก!V:V)+SUMIF(แพ็ค!$C:$C,'รับ-จ่าย ประจำวัน'!$B131,แพ็ค!V:V)+SUMIF(ธุรการ!$C:$C,'รับ-จ่าย ประจำวัน'!$B131,ธุรการ!V:V)+SUMIF(เส้นแต่งหน้าขนมปัง!$C:$C,'รับ-จ่าย ประจำวัน'!$B131,เส้นแต่งหน้าขนมปัง!V:V)+SUMIF('วางแผนBC,CJ'!$C:$C,'รับ-จ่าย ประจำวัน'!$B131,'วางแผนBC,CJ'!V:V)+SUMIF(RD!$C:$C,'รับ-จ่าย ประจำวัน'!$B131,RD!V:V)+SUMIF('FG,ออนไล,คัดแยก'!$C:$C,'รับ-จ่าย ประจำวัน'!$B131,'FG,ออนไล,คัดแยก'!V:V)</f>
        <v>12000</v>
      </c>
      <c r="BD131" s="16">
        <f>SUMIF(เตรียมส่วนผสม!$C:$C,'รับ-จ่าย ประจำวัน'!$B131,เตรียมส่วนผสม!W:W)+SUMIF(กวนไส้!$C:$C,'รับ-จ่าย ประจำวัน'!$B131,กวนไส้!W:W)+SUMIF(ผลิต1!$C:$C,'รับ-จ่าย ประจำวัน'!$B131,ผลิต1!W:W)+SUMIF(ผลิต2!$C:$C,'รับ-จ่าย ประจำวัน'!$B131,ผลิต2!W:W)+SUMIF(เส้นแต่งหน้าขนมเค้ก!$C:$C,'รับ-จ่าย ประจำวัน'!$B131,เส้นแต่งหน้าขนมเค้ก!W:W)+SUMIF(แพ็ค!$C:$C,'รับ-จ่าย ประจำวัน'!$B131,แพ็ค!W:W)+SUMIF(ธุรการ!$C:$C,'รับ-จ่าย ประจำวัน'!$B131,ธุรการ!W:W)+SUMIF(เส้นแต่งหน้าขนมปัง!$C:$C,'รับ-จ่าย ประจำวัน'!$B131,เส้นแต่งหน้าขนมปัง!W:W)+SUMIF('วางแผนBC,CJ'!$C:$C,'รับ-จ่าย ประจำวัน'!$B131,'วางแผนBC,CJ'!W:W)+SUMIF(RD!$C:$C,'รับ-จ่าย ประจำวัน'!$B131,RD!W:W)+SUMIF('FG,ออนไล,คัดแยก'!$C:$C,'รับ-จ่าย ประจำวัน'!$B131,'FG,ออนไล,คัดแยก'!W:W)</f>
        <v>0</v>
      </c>
      <c r="BE131" s="16">
        <f>SUMIF(เตรียมส่วนผสม!$C:$C,'รับ-จ่าย ประจำวัน'!$B131,เตรียมส่วนผสม!X:X)+SUMIF(กวนไส้!$C:$C,'รับ-จ่าย ประจำวัน'!$B131,กวนไส้!X:X)+SUMIF(ผลิต1!$C:$C,'รับ-จ่าย ประจำวัน'!$B131,ผลิต1!X:X)+SUMIF(ผลิต2!$C:$C,'รับ-จ่าย ประจำวัน'!$B131,ผลิต2!X:X)+SUMIF(เส้นแต่งหน้าขนมเค้ก!$C:$C,'รับ-จ่าย ประจำวัน'!$B131,เส้นแต่งหน้าขนมเค้ก!X:X)+SUMIF(แพ็ค!$C:$C,'รับ-จ่าย ประจำวัน'!$B131,แพ็ค!X:X)+SUMIF(ธุรการ!$C:$C,'รับ-จ่าย ประจำวัน'!$B131,ธุรการ!X:X)+SUMIF(เส้นแต่งหน้าขนมปัง!$C:$C,'รับ-จ่าย ประจำวัน'!$B131,เส้นแต่งหน้าขนมปัง!X:X)+SUMIF('วางแผนBC,CJ'!$C:$C,'รับ-จ่าย ประจำวัน'!$B131,'วางแผนBC,CJ'!X:X)+SUMIF(RD!$C:$C,'รับ-จ่าย ประจำวัน'!$B131,RD!X:X)+SUMIF('FG,ออนไล,คัดแยก'!$C:$C,'รับ-จ่าย ประจำวัน'!$B131,'FG,ออนไล,คัดแยก'!X:X)</f>
        <v>0</v>
      </c>
      <c r="BF131" s="16">
        <f>SUMIF(เตรียมส่วนผสม!$C:$C,'รับ-จ่าย ประจำวัน'!$B131,เตรียมส่วนผสม!Y:Y)+SUMIF(กวนไส้!$C:$C,'รับ-จ่าย ประจำวัน'!$B131,กวนไส้!Y:Y)+SUMIF(ผลิต1!$C:$C,'รับ-จ่าย ประจำวัน'!$B131,ผลิต1!Y:Y)+SUMIF(ผลิต2!$C:$C,'รับ-จ่าย ประจำวัน'!$B131,ผลิต2!Y:Y)+SUMIF(เส้นแต่งหน้าขนมเค้ก!$C:$C,'รับ-จ่าย ประจำวัน'!$B131,เส้นแต่งหน้าขนมเค้ก!Y:Y)+SUMIF(แพ็ค!$C:$C,'รับ-จ่าย ประจำวัน'!$B131,แพ็ค!Y:Y)+SUMIF(ธุรการ!$C:$C,'รับ-จ่าย ประจำวัน'!$B131,ธุรการ!Y:Y)+SUMIF(เส้นแต่งหน้าขนมปัง!$C:$C,'รับ-จ่าย ประจำวัน'!$B131,เส้นแต่งหน้าขนมปัง!Y:Y)+SUMIF('วางแผนBC,CJ'!$C:$C,'รับ-จ่าย ประจำวัน'!$B131,'วางแผนBC,CJ'!Y:Y)+SUMIF(RD!$C:$C,'รับ-จ่าย ประจำวัน'!$B131,RD!Y:Y)+SUMIF('FG,ออนไล,คัดแยก'!$C:$C,'รับ-จ่าย ประจำวัน'!$B131,'FG,ออนไล,คัดแยก'!Y:Y)</f>
        <v>0</v>
      </c>
      <c r="BG131" s="16">
        <f>SUMIF(เตรียมส่วนผสม!$C:$C,'รับ-จ่าย ประจำวัน'!$B131,เตรียมส่วนผสม!Z:Z)+SUMIF(กวนไส้!$C:$C,'รับ-จ่าย ประจำวัน'!$B131,กวนไส้!Z:Z)+SUMIF(ผลิต1!$C:$C,'รับ-จ่าย ประจำวัน'!$B131,ผลิต1!Z:Z)+SUMIF(ผลิต2!$C:$C,'รับ-จ่าย ประจำวัน'!$B131,ผลิต2!Z:Z)+SUMIF(เส้นแต่งหน้าขนมเค้ก!$C:$C,'รับ-จ่าย ประจำวัน'!$B131,เส้นแต่งหน้าขนมเค้ก!Z:Z)+SUMIF(แพ็ค!$C:$C,'รับ-จ่าย ประจำวัน'!$B131,แพ็ค!Z:Z)+SUMIF(ธุรการ!$C:$C,'รับ-จ่าย ประจำวัน'!$B131,ธุรการ!Z:Z)+SUMIF(เส้นแต่งหน้าขนมปัง!$C:$C,'รับ-จ่าย ประจำวัน'!$B131,เส้นแต่งหน้าขนมปัง!Z:Z)+SUMIF('วางแผนBC,CJ'!$C:$C,'รับ-จ่าย ประจำวัน'!$B131,'วางแผนBC,CJ'!Z:Z)+SUMIF(RD!$C:$C,'รับ-จ่าย ประจำวัน'!$B131,RD!Z:Z)+SUMIF('FG,ออนไล,คัดแยก'!$C:$C,'รับ-จ่าย ประจำวัน'!$B131,'FG,ออนไล,คัดแยก'!Z:Z)</f>
        <v>0</v>
      </c>
      <c r="BH131" s="16">
        <f>SUMIF(เตรียมส่วนผสม!$C:$C,'รับ-จ่าย ประจำวัน'!$B131,เตรียมส่วนผสม!AA:AA)+SUMIF(กวนไส้!$C:$C,'รับ-จ่าย ประจำวัน'!$B131,กวนไส้!AA:AA)+SUMIF(ผลิต1!$C:$C,'รับ-จ่าย ประจำวัน'!$B131,ผลิต1!AA:AA)+SUMIF(ผลิต2!$C:$C,'รับ-จ่าย ประจำวัน'!$B131,ผลิต2!AA:AA)+SUMIF(เส้นแต่งหน้าขนมเค้ก!$C:$C,'รับ-จ่าย ประจำวัน'!$B131,เส้นแต่งหน้าขนมเค้ก!AA:AA)+SUMIF(แพ็ค!$C:$C,'รับ-จ่าย ประจำวัน'!$B131,แพ็ค!AA:AA)+SUMIF(ธุรการ!$C:$C,'รับ-จ่าย ประจำวัน'!$B131,ธุรการ!AA:AA)+SUMIF(เส้นแต่งหน้าขนมปัง!$C:$C,'รับ-จ่าย ประจำวัน'!$B131,เส้นแต่งหน้าขนมปัง!AA:AA)+SUMIF('วางแผนBC,CJ'!$C:$C,'รับ-จ่าย ประจำวัน'!$B131,'วางแผนBC,CJ'!AA:AA)+SUMIF(RD!$C:$C,'รับ-จ่าย ประจำวัน'!$B131,RD!AA:AA)+SUMIF('FG,ออนไล,คัดแยก'!$C:$C,'รับ-จ่าย ประจำวัน'!$B131,'FG,ออนไล,คัดแยก'!AA:AA)</f>
        <v>0</v>
      </c>
      <c r="BI131" s="16">
        <f>SUMIF(เตรียมส่วนผสม!$C:$C,'รับ-จ่าย ประจำวัน'!$B131,เตรียมส่วนผสม!AB:AB)+SUMIF(กวนไส้!$C:$C,'รับ-จ่าย ประจำวัน'!$B131,กวนไส้!AB:AB)+SUMIF(ผลิต1!$C:$C,'รับ-จ่าย ประจำวัน'!$B131,ผลิต1!AB:AB)+SUMIF(ผลิต2!$C:$C,'รับ-จ่าย ประจำวัน'!$B131,ผลิต2!AB:AB)+SUMIF(เส้นแต่งหน้าขนมเค้ก!$C:$C,'รับ-จ่าย ประจำวัน'!$B131,เส้นแต่งหน้าขนมเค้ก!AB:AB)+SUMIF(แพ็ค!$C:$C,'รับ-จ่าย ประจำวัน'!$B131,แพ็ค!AB:AB)+SUMIF(ธุรการ!$C:$C,'รับ-จ่าย ประจำวัน'!$B131,ธุรการ!AB:AB)+SUMIF(เส้นแต่งหน้าขนมปัง!$C:$C,'รับ-จ่าย ประจำวัน'!$B131,เส้นแต่งหน้าขนมปัง!AB:AB)+SUMIF('วางแผนBC,CJ'!$C:$C,'รับ-จ่าย ประจำวัน'!$B131,'วางแผนBC,CJ'!AB:AB)+SUMIF(RD!$C:$C,'รับ-จ่าย ประจำวัน'!$B131,RD!AB:AB)+SUMIF('FG,ออนไล,คัดแยก'!$C:$C,'รับ-จ่าย ประจำวัน'!$B131,'FG,ออนไล,คัดแยก'!AB:AB)</f>
        <v>0</v>
      </c>
      <c r="BJ131" s="16">
        <f>SUMIF(เตรียมส่วนผสม!$C:$C,'รับ-จ่าย ประจำวัน'!$B131,เตรียมส่วนผสม!AC:AC)+SUMIF(กวนไส้!$C:$C,'รับ-จ่าย ประจำวัน'!$B131,กวนไส้!AC:AC)+SUMIF(ผลิต1!$C:$C,'รับ-จ่าย ประจำวัน'!$B131,ผลิต1!AC:AC)+SUMIF(ผลิต2!$C:$C,'รับ-จ่าย ประจำวัน'!$B131,ผลิต2!AC:AC)+SUMIF(เส้นแต่งหน้าขนมเค้ก!$C:$C,'รับ-จ่าย ประจำวัน'!$B131,เส้นแต่งหน้าขนมเค้ก!AC:AC)+SUMIF(แพ็ค!$C:$C,'รับ-จ่าย ประจำวัน'!$B131,แพ็ค!AC:AC)+SUMIF(ธุรการ!$C:$C,'รับ-จ่าย ประจำวัน'!$B131,ธุรการ!AC:AC)+SUMIF(เส้นแต่งหน้าขนมปัง!$C:$C,'รับ-จ่าย ประจำวัน'!$B131,เส้นแต่งหน้าขนมปัง!AC:AC)+SUMIF('วางแผนBC,CJ'!$C:$C,'รับ-จ่าย ประจำวัน'!$B131,'วางแผนBC,CJ'!AC:AC)+SUMIF(RD!$C:$C,'รับ-จ่าย ประจำวัน'!$B131,RD!AC:AC)+SUMIF('FG,ออนไล,คัดแยก'!$C:$C,'รับ-จ่าย ประจำวัน'!$B131,'FG,ออนไล,คัดแยก'!AC:AC)</f>
        <v>0</v>
      </c>
      <c r="BK131" s="16">
        <f>SUMIF(เตรียมส่วนผสม!$C:$C,'รับ-จ่าย ประจำวัน'!$B131,เตรียมส่วนผสม!AD:AD)+SUMIF(กวนไส้!$C:$C,'รับ-จ่าย ประจำวัน'!$B131,กวนไส้!AD:AD)+SUMIF(ผลิต1!$C:$C,'รับ-จ่าย ประจำวัน'!$B131,ผลิต1!AD:AD)+SUMIF(ผลิต2!$C:$C,'รับ-จ่าย ประจำวัน'!$B131,ผลิต2!AD:AD)+SUMIF(เส้นแต่งหน้าขนมเค้ก!$C:$C,'รับ-จ่าย ประจำวัน'!$B131,เส้นแต่งหน้าขนมเค้ก!AD:AD)+SUMIF(แพ็ค!$C:$C,'รับ-จ่าย ประจำวัน'!$B131,แพ็ค!AD:AD)+SUMIF(ธุรการ!$C:$C,'รับ-จ่าย ประจำวัน'!$B131,ธุรการ!AD:AD)+SUMIF(เส้นแต่งหน้าขนมปัง!$C:$C,'รับ-จ่าย ประจำวัน'!$B131,เส้นแต่งหน้าขนมปัง!AD:AD)+SUMIF('วางแผนBC,CJ'!$C:$C,'รับ-จ่าย ประจำวัน'!$B131,'วางแผนBC,CJ'!AD:AD)+SUMIF(RD!$C:$C,'รับ-จ่าย ประจำวัน'!$B131,RD!AD:AD)+SUMIF('FG,ออนไล,คัดแยก'!$C:$C,'รับ-จ่าย ประจำวัน'!$B131,'FG,ออนไล,คัดแยก'!AD:AD)</f>
        <v>0</v>
      </c>
      <c r="BL131" s="16">
        <f>SUMIF(เตรียมส่วนผสม!$C:$C,'รับ-จ่าย ประจำวัน'!$B131,เตรียมส่วนผสม!AE:AE)+SUMIF(กวนไส้!$C:$C,'รับ-จ่าย ประจำวัน'!$B131,กวนไส้!AE:AE)+SUMIF(ผลิต1!$C:$C,'รับ-จ่าย ประจำวัน'!$B131,ผลิต1!AE:AE)+SUMIF(ผลิต2!$C:$C,'รับ-จ่าย ประจำวัน'!$B131,ผลิต2!AE:AE)+SUMIF(เส้นแต่งหน้าขนมเค้ก!$C:$C,'รับ-จ่าย ประจำวัน'!$B131,เส้นแต่งหน้าขนมเค้ก!AE:AE)+SUMIF(แพ็ค!$C:$C,'รับ-จ่าย ประจำวัน'!$B131,แพ็ค!AE:AE)+SUMIF(ธุรการ!$C:$C,'รับ-จ่าย ประจำวัน'!$B131,ธุรการ!AE:AE)+SUMIF(เส้นแต่งหน้าขนมปัง!$C:$C,'รับ-จ่าย ประจำวัน'!$B131,เส้นแต่งหน้าขนมปัง!AE:AE)+SUMIF('วางแผนBC,CJ'!$C:$C,'รับ-จ่าย ประจำวัน'!$B131,'วางแผนBC,CJ'!AE:AE)+SUMIF(RD!$C:$C,'รับ-จ่าย ประจำวัน'!$B131,RD!AE:AE)+SUMIF('FG,ออนไล,คัดแยก'!$C:$C,'รับ-จ่าย ประจำวัน'!$B131,'FG,ออนไล,คัดแยก'!AE:AE)</f>
        <v>0</v>
      </c>
      <c r="BM131" s="16">
        <f>SUMIF(เตรียมส่วนผสม!$C:$C,'รับ-จ่าย ประจำวัน'!$B131,เตรียมส่วนผสม!AF:AF)+SUMIF(กวนไส้!$C:$C,'รับ-จ่าย ประจำวัน'!$B131,กวนไส้!AF:AF)+SUMIF(ผลิต1!$C:$C,'รับ-จ่าย ประจำวัน'!$B131,ผลิต1!AF:AF)+SUMIF(ผลิต2!$C:$C,'รับ-จ่าย ประจำวัน'!$B131,ผลิต2!AF:AF)+SUMIF(เส้นแต่งหน้าขนมเค้ก!$C:$C,'รับ-จ่าย ประจำวัน'!$B131,เส้นแต่งหน้าขนมเค้ก!AF:AF)+SUMIF(แพ็ค!$C:$C,'รับ-จ่าย ประจำวัน'!$B131,แพ็ค!AF:AF)+SUMIF(ธุรการ!$C:$C,'รับ-จ่าย ประจำวัน'!$B131,ธุรการ!AF:AF)+SUMIF(เส้นแต่งหน้าขนมปัง!$C:$C,'รับ-จ่าย ประจำวัน'!$B131,เส้นแต่งหน้าขนมปัง!AF:AF)+SUMIF('วางแผนBC,CJ'!$C:$C,'รับ-จ่าย ประจำวัน'!$B131,'วางแผนBC,CJ'!AF:AF)+SUMIF(RD!$C:$C,'รับ-จ่าย ประจำวัน'!$B131,RD!AF:AF)+SUMIF('FG,ออนไล,คัดแยก'!$C:$C,'รับ-จ่าย ประจำวัน'!$B131,'FG,ออนไล,คัดแยก'!AF:AF)</f>
        <v>0</v>
      </c>
      <c r="BN131" s="16">
        <f>SUMIF(เตรียมส่วนผสม!$C:$C,'รับ-จ่าย ประจำวัน'!$B131,เตรียมส่วนผสม!AG:AG)+SUMIF(กวนไส้!$C:$C,'รับ-จ่าย ประจำวัน'!$B131,กวนไส้!AG:AG)+SUMIF(ผลิต1!$C:$C,'รับ-จ่าย ประจำวัน'!$B131,ผลิต1!AG:AG)+SUMIF(ผลิต2!$C:$C,'รับ-จ่าย ประจำวัน'!$B131,ผลิต2!AG:AG)+SUMIF(เส้นแต่งหน้าขนมเค้ก!$C:$C,'รับ-จ่าย ประจำวัน'!$B131,เส้นแต่งหน้าขนมเค้ก!AG:AG)+SUMIF(แพ็ค!$C:$C,'รับ-จ่าย ประจำวัน'!$B131,แพ็ค!AG:AG)+SUMIF(ธุรการ!$C:$C,'รับ-จ่าย ประจำวัน'!$B131,ธุรการ!AG:AG)+SUMIF(เส้นแต่งหน้าขนมปัง!$C:$C,'รับ-จ่าย ประจำวัน'!$B131,เส้นแต่งหน้าขนมปัง!AG:AG)+SUMIF('วางแผนBC,CJ'!$C:$C,'รับ-จ่าย ประจำวัน'!$B131,'วางแผนBC,CJ'!AG:AG)+SUMIF(RD!$C:$C,'รับ-จ่าย ประจำวัน'!$B131,RD!AG:AG)+SUMIF('FG,ออนไล,คัดแยก'!$C:$C,'รับ-จ่าย ประจำวัน'!$B131,'FG,ออนไล,คัดแยก'!AG:AG)</f>
        <v>0</v>
      </c>
      <c r="BO131" s="16">
        <f>SUMIF(เตรียมส่วนผสม!$C:$C,'รับ-จ่าย ประจำวัน'!$B131,เตรียมส่วนผสม!AH:AH)+SUMIF(กวนไส้!$C:$C,'รับ-จ่าย ประจำวัน'!$B131,กวนไส้!AH:AH)+SUMIF(ผลิต1!$C:$C,'รับ-จ่าย ประจำวัน'!$B131,ผลิต1!AH:AH)+SUMIF(ผลิต2!$C:$C,'รับ-จ่าย ประจำวัน'!$B131,ผลิต2!AH:AH)+SUMIF(เส้นแต่งหน้าขนมเค้ก!$C:$C,'รับ-จ่าย ประจำวัน'!$B131,เส้นแต่งหน้าขนมเค้ก!AH:AH)+SUMIF(แพ็ค!$C:$C,'รับ-จ่าย ประจำวัน'!$B131,แพ็ค!AH:AH)+SUMIF(ธุรการ!$C:$C,'รับ-จ่าย ประจำวัน'!$B131,ธุรการ!AH:AH)+SUMIF(เส้นแต่งหน้าขนมปัง!$C:$C,'รับ-จ่าย ประจำวัน'!$B131,เส้นแต่งหน้าขนมปัง!AH:AH)+SUMIF('วางแผนBC,CJ'!$C:$C,'รับ-จ่าย ประจำวัน'!$B131,'วางแผนBC,CJ'!AH:AH)+SUMIF(RD!$C:$C,'รับ-จ่าย ประจำวัน'!$B131,RD!AH:AH)+SUMIF('FG,ออนไล,คัดแยก'!$C:$C,'รับ-จ่าย ประจำวัน'!$B131,'FG,ออนไล,คัดแยก'!AH:AH)</f>
        <v>0</v>
      </c>
      <c r="BP131" s="16">
        <f>SUMIF(เตรียมส่วนผสม!$C:$C,'รับ-จ่าย ประจำวัน'!$B131,เตรียมส่วนผสม!AI:AI)+SUMIF(กวนไส้!$C:$C,'รับ-จ่าย ประจำวัน'!$B131,กวนไส้!AI:AI)+SUMIF(ผลิต1!$C:$C,'รับ-จ่าย ประจำวัน'!$B131,ผลิต1!AI:AI)+SUMIF(ผลิต2!$C:$C,'รับ-จ่าย ประจำวัน'!$B131,ผลิต2!AI:AI)+SUMIF(เส้นแต่งหน้าขนมเค้ก!$C:$C,'รับ-จ่าย ประจำวัน'!$B131,เส้นแต่งหน้าขนมเค้ก!AI:AI)+SUMIF(แพ็ค!$C:$C,'รับ-จ่าย ประจำวัน'!$B131,แพ็ค!AI:AI)+SUMIF(ธุรการ!$C:$C,'รับ-จ่าย ประจำวัน'!$B131,ธุรการ!AI:AI)+SUMIF(เส้นแต่งหน้าขนมปัง!$C:$C,'รับ-จ่าย ประจำวัน'!$B131,เส้นแต่งหน้าขนมปัง!AI:AI)+SUMIF('วางแผนBC,CJ'!$C:$C,'รับ-จ่าย ประจำวัน'!$B131,'วางแผนBC,CJ'!AI:AI)+SUMIF(RD!$C:$C,'รับ-จ่าย ประจำวัน'!$B131,RD!AI:AI)+SUMIF('FG,ออนไล,คัดแยก'!$C:$C,'รับ-จ่าย ประจำวัน'!$B131,'FG,ออนไล,คัดแยก'!AI:AI)</f>
        <v>0</v>
      </c>
      <c r="BQ131" s="16">
        <f>SUMIF(เตรียมส่วนผสม!$C:$C,'รับ-จ่าย ประจำวัน'!$B131,เตรียมส่วนผสม!AJ:AJ)+SUMIF(กวนไส้!$C:$C,'รับ-จ่าย ประจำวัน'!$B131,กวนไส้!AJ:AJ)+SUMIF(ผลิต1!$C:$C,'รับ-จ่าย ประจำวัน'!$B131,ผลิต1!AJ:AJ)+SUMIF(ผลิต2!$C:$C,'รับ-จ่าย ประจำวัน'!$B131,ผลิต2!AJ:AJ)+SUMIF(เส้นแต่งหน้าขนมเค้ก!$C:$C,'รับ-จ่าย ประจำวัน'!$B131,เส้นแต่งหน้าขนมเค้ก!AJ:AJ)+SUMIF(แพ็ค!$C:$C,'รับ-จ่าย ประจำวัน'!$B131,แพ็ค!AJ:AJ)+SUMIF(ธุรการ!$C:$C,'รับ-จ่าย ประจำวัน'!$B131,ธุรการ!AJ:AJ)+SUMIF(เส้นแต่งหน้าขนมปัง!$C:$C,'รับ-จ่าย ประจำวัน'!$B131,เส้นแต่งหน้าขนมปัง!AJ:AJ)+SUMIF('วางแผนBC,CJ'!$C:$C,'รับ-จ่าย ประจำวัน'!$B131,'วางแผนBC,CJ'!AJ:AJ)+SUMIF(RD!$C:$C,'รับ-จ่าย ประจำวัน'!$B131,RD!AJ:AJ)+SUMIF('FG,ออนไล,คัดแยก'!$C:$C,'รับ-จ่าย ประจำวัน'!$B131,'FG,ออนไล,คัดแยก'!AJ:AJ)</f>
        <v>0</v>
      </c>
      <c r="BR131" s="16">
        <f>SUMIF(เตรียมส่วนผสม!$C:$C,'รับ-จ่าย ประจำวัน'!$B131,เตรียมส่วนผสม!AK:AK)+SUMIF(กวนไส้!$C:$C,'รับ-จ่าย ประจำวัน'!$B131,กวนไส้!AK:AK)+SUMIF(ผลิต1!$C:$C,'รับ-จ่าย ประจำวัน'!$B131,ผลิต1!AK:AK)+SUMIF(ผลิต2!$C:$C,'รับ-จ่าย ประจำวัน'!$B131,ผลิต2!AK:AK)+SUMIF(เส้นแต่งหน้าขนมเค้ก!$C:$C,'รับ-จ่าย ประจำวัน'!$B131,เส้นแต่งหน้าขนมเค้ก!AK:AK)+SUMIF(แพ็ค!$C:$C,'รับ-จ่าย ประจำวัน'!$B131,แพ็ค!AK:AK)+SUMIF(ธุรการ!$C:$C,'รับ-จ่าย ประจำวัน'!$B131,ธุรการ!AK:AK)+SUMIF(เส้นแต่งหน้าขนมปัง!$C:$C,'รับ-จ่าย ประจำวัน'!$B131,เส้นแต่งหน้าขนมปัง!AK:AK)+SUMIF('วางแผนBC,CJ'!$C:$C,'รับ-จ่าย ประจำวัน'!$B131,'วางแผนBC,CJ'!AK:AK)+SUMIF(RD!$C:$C,'รับ-จ่าย ประจำวัน'!$B131,RD!AK:AK)+SUMIF('FG,ออนไล,คัดแยก'!$C:$C,'รับ-จ่าย ประจำวัน'!$B131,'FG,ออนไล,คัดแยก'!AK:AK)</f>
        <v>0</v>
      </c>
      <c r="BS131" s="16">
        <f>SUMIF(เตรียมส่วนผสม!$C:$C,'รับ-จ่าย ประจำวัน'!$B131,เตรียมส่วนผสม!AL:AL)+SUMIF(กวนไส้!$C:$C,'รับ-จ่าย ประจำวัน'!$B131,กวนไส้!AL:AL)+SUMIF(ผลิต1!$C:$C,'รับ-จ่าย ประจำวัน'!$B131,ผลิต1!AL:AL)+SUMIF(ผลิต2!$C:$C,'รับ-จ่าย ประจำวัน'!$B131,ผลิต2!AL:AL)+SUMIF(เส้นแต่งหน้าขนมเค้ก!$C:$C,'รับ-จ่าย ประจำวัน'!$B131,เส้นแต่งหน้าขนมเค้ก!AL:AL)+SUMIF(แพ็ค!$C:$C,'รับ-จ่าย ประจำวัน'!$B131,แพ็ค!AL:AL)+SUMIF(ธุรการ!$C:$C,'รับ-จ่าย ประจำวัน'!$B131,ธุรการ!AL:AL)+SUMIF(เส้นแต่งหน้าขนมปัง!$C:$C,'รับ-จ่าย ประจำวัน'!$B131,เส้นแต่งหน้าขนมปัง!AL:AL)+SUMIF('วางแผนBC,CJ'!$C:$C,'รับ-จ่าย ประจำวัน'!$B131,'วางแผนBC,CJ'!AL:AL)+SUMIF(RD!$C:$C,'รับ-จ่าย ประจำวัน'!$B131,RD!AL:AL)+SUMIF('FG,ออนไล,คัดแยก'!$C:$C,'รับ-จ่าย ประจำวัน'!$B131,'FG,ออนไล,คัดแยก'!AL:AL)</f>
        <v>0</v>
      </c>
      <c r="BT131" s="18">
        <f t="shared" si="36"/>
        <v>24000</v>
      </c>
      <c r="BU131" s="116">
        <v>156000</v>
      </c>
      <c r="BV131" s="146">
        <f t="shared" si="37"/>
        <v>84000</v>
      </c>
      <c r="BW131" s="183">
        <v>30</v>
      </c>
      <c r="BX131" s="172">
        <f t="shared" ref="BX131:BX132" si="39">BT131/30</f>
        <v>800</v>
      </c>
      <c r="BY131" s="188">
        <f t="shared" ref="BY131:BY193" si="40">BV131/BX131</f>
        <v>105</v>
      </c>
      <c r="BZ131" s="180">
        <f t="shared" ca="1" si="38"/>
        <v>46308</v>
      </c>
      <c r="CA131" s="93"/>
      <c r="CB131" s="152"/>
      <c r="CC131" s="193"/>
      <c r="CD131" s="93"/>
      <c r="CE131" s="93"/>
      <c r="CF131" s="93"/>
      <c r="CG131" s="93"/>
      <c r="CH131" s="93"/>
      <c r="CI131" s="93"/>
      <c r="CJ131" s="94"/>
      <c r="CK131" s="9">
        <f t="shared" ref="CK131:CK193" si="41">+BV131-BU131</f>
        <v>-72000</v>
      </c>
    </row>
    <row r="132" spans="1:89" x14ac:dyDescent="0.5">
      <c r="A132" s="149" t="s">
        <v>477</v>
      </c>
      <c r="B132" s="34">
        <v>1021701002</v>
      </c>
      <c r="C132" s="10" t="s">
        <v>478</v>
      </c>
      <c r="D132" s="135" t="s">
        <v>71</v>
      </c>
      <c r="E132" s="11">
        <v>0</v>
      </c>
      <c r="F132" s="75"/>
      <c r="G132" s="11"/>
      <c r="H132" s="12">
        <v>84000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3"/>
      <c r="AF132" s="13"/>
      <c r="AG132" s="13"/>
      <c r="AH132" s="13"/>
      <c r="AI132" s="14"/>
      <c r="AJ132" s="14"/>
      <c r="AK132" s="14"/>
      <c r="AL132" s="14"/>
      <c r="AM132" s="14"/>
      <c r="AN132" s="15">
        <f t="shared" si="35"/>
        <v>0</v>
      </c>
      <c r="AO132" s="16">
        <f>SUMIF(เตรียมส่วนผสม!$C:$C,'รับ-จ่าย ประจำวัน'!$B132,เตรียมส่วนผสม!H:H)+SUMIF(กวนไส้!$C:$C,'รับ-จ่าย ประจำวัน'!$B132,กวนไส้!H:H)+SUMIF(ผลิต1!$C:$C,'รับ-จ่าย ประจำวัน'!$B132,ผลิต1!H:H)+SUMIF(ผลิต2!$C:$C,'รับ-จ่าย ประจำวัน'!$B132,ผลิต2!H:H)+SUMIF(เส้นแต่งหน้าขนมเค้ก!$C:$C,'รับ-จ่าย ประจำวัน'!$B132,เส้นแต่งหน้าขนมเค้ก!H:H)+SUMIF(แพ็ค!$C:$C,'รับ-จ่าย ประจำวัน'!$B132,แพ็ค!H:H)+SUMIF(ธุรการ!$C:$C,'รับ-จ่าย ประจำวัน'!$B132,ธุรการ!H:H)+SUMIF(เส้นแต่งหน้าขนมปัง!$C:$C,'รับ-จ่าย ประจำวัน'!$B132,เส้นแต่งหน้าขนมปัง!H:H)+SUMIF('วางแผนBC,CJ'!$C:$C,'รับ-จ่าย ประจำวัน'!$B132,'วางแผนBC,CJ'!H:H)+SUMIF(RD!$C:$C,'รับ-จ่าย ประจำวัน'!$B132,RD!H:H)+SUMIF('FG,ออนไล,คัดแยก'!$C:$C,'รับ-จ่าย ประจำวัน'!$B132,'FG,ออนไล,คัดแยก'!H:H)</f>
        <v>0</v>
      </c>
      <c r="AP132" s="16">
        <f>SUMIF(เตรียมส่วนผสม!$C:$C,'รับ-จ่าย ประจำวัน'!$B132,เตรียมส่วนผสม!I:I)+SUMIF(กวนไส้!$C:$C,'รับ-จ่าย ประจำวัน'!$B132,กวนไส้!I:I)+SUMIF(ผลิต1!$C:$C,'รับ-จ่าย ประจำวัน'!$B132,ผลิต1!I:I)+SUMIF(ผลิต2!$C:$C,'รับ-จ่าย ประจำวัน'!$B132,ผลิต2!I:I)+SUMIF(เส้นแต่งหน้าขนมเค้ก!$C:$C,'รับ-จ่าย ประจำวัน'!$B132,เส้นแต่งหน้าขนมเค้ก!I:I)+SUMIF(แพ็ค!$C:$C,'รับ-จ่าย ประจำวัน'!$B132,แพ็ค!I:I)+SUMIF(ธุรการ!$C:$C,'รับ-จ่าย ประจำวัน'!$B132,ธุรการ!I:I)+SUMIF(เส้นแต่งหน้าขนมปัง!$C:$C,'รับ-จ่าย ประจำวัน'!$B132,เส้นแต่งหน้าขนมปัง!I:I)+SUMIF('วางแผนBC,CJ'!$C:$C,'รับ-จ่าย ประจำวัน'!$B132,'วางแผนBC,CJ'!I:I)+SUMIF(RD!$C:$C,'รับ-จ่าย ประจำวัน'!$B132,RD!I:I)+SUMIF('FG,ออนไล,คัดแยก'!$C:$C,'รับ-จ่าย ประจำวัน'!$B132,'FG,ออนไล,คัดแยก'!I:I)</f>
        <v>0</v>
      </c>
      <c r="AQ132" s="16">
        <f>SUMIF(เตรียมส่วนผสม!$C:$C,'รับ-จ่าย ประจำวัน'!$B132,เตรียมส่วนผสม!J:J)+SUMIF(กวนไส้!$C:$C,'รับ-จ่าย ประจำวัน'!$B132,กวนไส้!J:J)+SUMIF(ผลิต1!$C:$C,'รับ-จ่าย ประจำวัน'!$B132,ผลิต1!J:J)+SUMIF(ผลิต2!$C:$C,'รับ-จ่าย ประจำวัน'!$B132,ผลิต2!J:J)+SUMIF(เส้นแต่งหน้าขนมเค้ก!$C:$C,'รับ-จ่าย ประจำวัน'!$B132,เส้นแต่งหน้าขนมเค้ก!J:J)+SUMIF(แพ็ค!$C:$C,'รับ-จ่าย ประจำวัน'!$B132,แพ็ค!J:J)+SUMIF(ธุรการ!$C:$C,'รับ-จ่าย ประจำวัน'!$B132,ธุรการ!J:J)+SUMIF(เส้นแต่งหน้าขนมปัง!$C:$C,'รับ-จ่าย ประจำวัน'!$B132,เส้นแต่งหน้าขนมปัง!J:J)+SUMIF('วางแผนBC,CJ'!$C:$C,'รับ-จ่าย ประจำวัน'!$B132,'วางแผนBC,CJ'!J:J)+SUMIF(RD!$C:$C,'รับ-จ่าย ประจำวัน'!$B132,RD!J:J)+SUMIF('FG,ออนไล,คัดแยก'!$C:$C,'รับ-จ่าย ประจำวัน'!$B132,'FG,ออนไล,คัดแยก'!J:J)</f>
        <v>0</v>
      </c>
      <c r="AR132" s="16">
        <f>SUMIF(เตรียมส่วนผสม!$C:$C,'รับ-จ่าย ประจำวัน'!$B132,เตรียมส่วนผสม!K:K)+SUMIF(กวนไส้!$C:$C,'รับ-จ่าย ประจำวัน'!$B132,กวนไส้!K:K)+SUMIF(ผลิต1!$C:$C,'รับ-จ่าย ประจำวัน'!$B132,ผลิต1!K:K)+SUMIF(ผลิต2!$C:$C,'รับ-จ่าย ประจำวัน'!$B132,ผลิต2!K:K)+SUMIF(เส้นแต่งหน้าขนมเค้ก!$C:$C,'รับ-จ่าย ประจำวัน'!$B132,เส้นแต่งหน้าขนมเค้ก!K:K)+SUMIF(แพ็ค!$C:$C,'รับ-จ่าย ประจำวัน'!$B132,แพ็ค!K:K)+SUMIF(ธุรการ!$C:$C,'รับ-จ่าย ประจำวัน'!$B132,ธุรการ!K:K)+SUMIF(เส้นแต่งหน้าขนมปัง!$C:$C,'รับ-จ่าย ประจำวัน'!$B132,เส้นแต่งหน้าขนมปัง!K:K)+SUMIF('วางแผนBC,CJ'!$C:$C,'รับ-จ่าย ประจำวัน'!$B132,'วางแผนBC,CJ'!K:K)+SUMIF(RD!$C:$C,'รับ-จ่าย ประจำวัน'!$B132,RD!K:K)+SUMIF('FG,ออนไล,คัดแยก'!$C:$C,'รับ-จ่าย ประจำวัน'!$B132,'FG,ออนไล,คัดแยก'!K:K)</f>
        <v>0</v>
      </c>
      <c r="AS132" s="16">
        <f>SUMIF(เตรียมส่วนผสม!$C:$C,'รับ-จ่าย ประจำวัน'!$B132,เตรียมส่วนผสม!L:L)+SUMIF(กวนไส้!$C:$C,'รับ-จ่าย ประจำวัน'!$B132,กวนไส้!L:L)+SUMIF(ผลิต1!$C:$C,'รับ-จ่าย ประจำวัน'!$B132,ผลิต1!L:L)+SUMIF(ผลิต2!$C:$C,'รับ-จ่าย ประจำวัน'!$B132,ผลิต2!L:L)+SUMIF(เส้นแต่งหน้าขนมเค้ก!$C:$C,'รับ-จ่าย ประจำวัน'!$B132,เส้นแต่งหน้าขนมเค้ก!L:L)+SUMIF(แพ็ค!$C:$C,'รับ-จ่าย ประจำวัน'!$B132,แพ็ค!L:L)+SUMIF(ธุรการ!$C:$C,'รับ-จ่าย ประจำวัน'!$B132,ธุรการ!L:L)+SUMIF(เส้นแต่งหน้าขนมปัง!$C:$C,'รับ-จ่าย ประจำวัน'!$B132,เส้นแต่งหน้าขนมปัง!L:L)+SUMIF('วางแผนBC,CJ'!$C:$C,'รับ-จ่าย ประจำวัน'!$B132,'วางแผนBC,CJ'!L:L)+SUMIF(RD!$C:$C,'รับ-จ่าย ประจำวัน'!$B132,RD!L:L)+SUMIF('FG,ออนไล,คัดแยก'!$C:$C,'รับ-จ่าย ประจำวัน'!$B132,'FG,ออนไล,คัดแยก'!L:L)</f>
        <v>0</v>
      </c>
      <c r="AT132" s="16">
        <f>SUMIF(เตรียมส่วนผสม!$C:$C,'รับ-จ่าย ประจำวัน'!$B132,เตรียมส่วนผสม!M:M)+SUMIF(กวนไส้!$C:$C,'รับ-จ่าย ประจำวัน'!$B132,กวนไส้!M:M)+SUMIF(ผลิต1!$C:$C,'รับ-จ่าย ประจำวัน'!$B132,ผลิต1!M:M)+SUMIF(ผลิต2!$C:$C,'รับ-จ่าย ประจำวัน'!$B132,ผลิต2!M:M)+SUMIF(เส้นแต่งหน้าขนมเค้ก!$C:$C,'รับ-จ่าย ประจำวัน'!$B132,เส้นแต่งหน้าขนมเค้ก!M:M)+SUMIF(แพ็ค!$C:$C,'รับ-จ่าย ประจำวัน'!$B132,แพ็ค!M:M)+SUMIF(ธุรการ!$C:$C,'รับ-จ่าย ประจำวัน'!$B132,ธุรการ!M:M)+SUMIF(เส้นแต่งหน้าขนมปัง!$C:$C,'รับ-จ่าย ประจำวัน'!$B132,เส้นแต่งหน้าขนมปัง!M:M)+SUMIF('วางแผนBC,CJ'!$C:$C,'รับ-จ่าย ประจำวัน'!$B132,'วางแผนBC,CJ'!M:M)+SUMIF(RD!$C:$C,'รับ-จ่าย ประจำวัน'!$B132,RD!M:M)+SUMIF('FG,ออนไล,คัดแยก'!$C:$C,'รับ-จ่าย ประจำวัน'!$B132,'FG,ออนไล,คัดแยก'!M:M)</f>
        <v>0</v>
      </c>
      <c r="AU132" s="16">
        <f>SUMIF(เตรียมส่วนผสม!$C:$C,'รับ-จ่าย ประจำวัน'!$B132,เตรียมส่วนผสม!N:N)+SUMIF(กวนไส้!$C:$C,'รับ-จ่าย ประจำวัน'!$B132,กวนไส้!N:N)+SUMIF(ผลิต1!$C:$C,'รับ-จ่าย ประจำวัน'!$B132,ผลิต1!N:N)+SUMIF(ผลิต2!$C:$C,'รับ-จ่าย ประจำวัน'!$B132,ผลิต2!N:N)+SUMIF(เส้นแต่งหน้าขนมเค้ก!$C:$C,'รับ-จ่าย ประจำวัน'!$B132,เส้นแต่งหน้าขนมเค้ก!N:N)+SUMIF(แพ็ค!$C:$C,'รับ-จ่าย ประจำวัน'!$B132,แพ็ค!N:N)+SUMIF(ธุรการ!$C:$C,'รับ-จ่าย ประจำวัน'!$B132,ธุรการ!N:N)+SUMIF(เส้นแต่งหน้าขนมปัง!$C:$C,'รับ-จ่าย ประจำวัน'!$B132,เส้นแต่งหน้าขนมปัง!N:N)+SUMIF('วางแผนBC,CJ'!$C:$C,'รับ-จ่าย ประจำวัน'!$B132,'วางแผนBC,CJ'!N:N)+SUMIF(RD!$C:$C,'รับ-จ่าย ประจำวัน'!$B132,RD!N:N)+SUMIF('FG,ออนไล,คัดแยก'!$C:$C,'รับ-จ่าย ประจำวัน'!$B132,'FG,ออนไล,คัดแยก'!N:N)</f>
        <v>0</v>
      </c>
      <c r="AV132" s="16">
        <f>SUMIF(เตรียมส่วนผสม!$C:$C,'รับ-จ่าย ประจำวัน'!$B132,เตรียมส่วนผสม!O:O)+SUMIF(กวนไส้!$C:$C,'รับ-จ่าย ประจำวัน'!$B132,กวนไส้!O:O)+SUMIF(ผลิต1!$C:$C,'รับ-จ่าย ประจำวัน'!$B132,ผลิต1!O:O)+SUMIF(ผลิต2!$C:$C,'รับ-จ่าย ประจำวัน'!$B132,ผลิต2!O:O)+SUMIF(เส้นแต่งหน้าขนมเค้ก!$C:$C,'รับ-จ่าย ประจำวัน'!$B132,เส้นแต่งหน้าขนมเค้ก!O:O)+SUMIF(แพ็ค!$C:$C,'รับ-จ่าย ประจำวัน'!$B132,แพ็ค!O:O)+SUMIF(ธุรการ!$C:$C,'รับ-จ่าย ประจำวัน'!$B132,ธุรการ!O:O)+SUMIF(เส้นแต่งหน้าขนมปัง!$C:$C,'รับ-จ่าย ประจำวัน'!$B132,เส้นแต่งหน้าขนมปัง!O:O)+SUMIF('วางแผนBC,CJ'!$C:$C,'รับ-จ่าย ประจำวัน'!$B132,'วางแผนBC,CJ'!O:O)+SUMIF(RD!$C:$C,'รับ-จ่าย ประจำวัน'!$B132,RD!O:O)+SUMIF('FG,ออนไล,คัดแยก'!$C:$C,'รับ-จ่าย ประจำวัน'!$B132,'FG,ออนไล,คัดแยก'!O:O)</f>
        <v>0</v>
      </c>
      <c r="AW132" s="16">
        <f>SUMIF(เตรียมส่วนผสม!$C:$C,'รับ-จ่าย ประจำวัน'!$B132,เตรียมส่วนผสม!P:P)+SUMIF(กวนไส้!$C:$C,'รับ-จ่าย ประจำวัน'!$B132,กวนไส้!P:P)+SUMIF(ผลิต1!$C:$C,'รับ-จ่าย ประจำวัน'!$B132,ผลิต1!P:P)+SUMIF(ผลิต2!$C:$C,'รับ-จ่าย ประจำวัน'!$B132,ผลิต2!P:P)+SUMIF(เส้นแต่งหน้าขนมเค้ก!$C:$C,'รับ-จ่าย ประจำวัน'!$B132,เส้นแต่งหน้าขนมเค้ก!P:P)+SUMIF(แพ็ค!$C:$C,'รับ-จ่าย ประจำวัน'!$B132,แพ็ค!P:P)+SUMIF(ธุรการ!$C:$C,'รับ-จ่าย ประจำวัน'!$B132,ธุรการ!P:P)+SUMIF(เส้นแต่งหน้าขนมปัง!$C:$C,'รับ-จ่าย ประจำวัน'!$B132,เส้นแต่งหน้าขนมปัง!P:P)+SUMIF('วางแผนBC,CJ'!$C:$C,'รับ-จ่าย ประจำวัน'!$B132,'วางแผนBC,CJ'!P:P)+SUMIF(RD!$C:$C,'รับ-จ่าย ประจำวัน'!$B132,RD!P:P)+SUMIF('FG,ออนไล,คัดแยก'!$C:$C,'รับ-จ่าย ประจำวัน'!$B132,'FG,ออนไล,คัดแยก'!P:P)</f>
        <v>0</v>
      </c>
      <c r="AX132" s="16">
        <f>SUMIF(เตรียมส่วนผสม!$C:$C,'รับ-จ่าย ประจำวัน'!$B132,เตรียมส่วนผสม!Q:Q)+SUMIF(กวนไส้!$C:$C,'รับ-จ่าย ประจำวัน'!$B132,กวนไส้!Q:Q)+SUMIF(ผลิต1!$C:$C,'รับ-จ่าย ประจำวัน'!$B132,ผลิต1!Q:Q)+SUMIF(ผลิต2!$C:$C,'รับ-จ่าย ประจำวัน'!$B132,ผลิต2!Q:Q)+SUMIF(เส้นแต่งหน้าขนมเค้ก!$C:$C,'รับ-จ่าย ประจำวัน'!$B132,เส้นแต่งหน้าขนมเค้ก!Q:Q)+SUMIF(แพ็ค!$C:$C,'รับ-จ่าย ประจำวัน'!$B132,แพ็ค!Q:Q)+SUMIF(ธุรการ!$C:$C,'รับ-จ่าย ประจำวัน'!$B132,ธุรการ!Q:Q)+SUMIF(เส้นแต่งหน้าขนมปัง!$C:$C,'รับ-จ่าย ประจำวัน'!$B132,เส้นแต่งหน้าขนมปัง!Q:Q)+SUMIF('วางแผนBC,CJ'!$C:$C,'รับ-จ่าย ประจำวัน'!$B132,'วางแผนBC,CJ'!Q:Q)+SUMIF(RD!$C:$C,'รับ-จ่าย ประจำวัน'!$B132,RD!Q:Q)+SUMIF('FG,ออนไล,คัดแยก'!$C:$C,'รับ-จ่าย ประจำวัน'!$B132,'FG,ออนไล,คัดแยก'!Q:Q)</f>
        <v>0</v>
      </c>
      <c r="AY132" s="16">
        <f>SUMIF(เตรียมส่วนผสม!$C:$C,'รับ-จ่าย ประจำวัน'!$B132,เตรียมส่วนผสม!R:R)+SUMIF(กวนไส้!$C:$C,'รับ-จ่าย ประจำวัน'!$B132,กวนไส้!R:R)+SUMIF(ผลิต1!$C:$C,'รับ-จ่าย ประจำวัน'!$B132,ผลิต1!R:R)+SUMIF(ผลิต2!$C:$C,'รับ-จ่าย ประจำวัน'!$B132,ผลิต2!R:R)+SUMIF(เส้นแต่งหน้าขนมเค้ก!$C:$C,'รับ-จ่าย ประจำวัน'!$B132,เส้นแต่งหน้าขนมเค้ก!R:R)+SUMIF(แพ็ค!$C:$C,'รับ-จ่าย ประจำวัน'!$B132,แพ็ค!R:R)+SUMIF(ธุรการ!$C:$C,'รับ-จ่าย ประจำวัน'!$B132,ธุรการ!R:R)+SUMIF(เส้นแต่งหน้าขนมปัง!$C:$C,'รับ-จ่าย ประจำวัน'!$B132,เส้นแต่งหน้าขนมปัง!R:R)+SUMIF('วางแผนBC,CJ'!$C:$C,'รับ-จ่าย ประจำวัน'!$B132,'วางแผนBC,CJ'!R:R)+SUMIF(RD!$C:$C,'รับ-จ่าย ประจำวัน'!$B132,RD!R:R)+SUMIF('FG,ออนไล,คัดแยก'!$C:$C,'รับ-จ่าย ประจำวัน'!$B132,'FG,ออนไล,คัดแยก'!R:R)</f>
        <v>0</v>
      </c>
      <c r="AZ132" s="16">
        <f>SUMIF(เตรียมส่วนผสม!$C:$C,'รับ-จ่าย ประจำวัน'!$B132,เตรียมส่วนผสม!S:S)+SUMIF(กวนไส้!$C:$C,'รับ-จ่าย ประจำวัน'!$B132,กวนไส้!S:S)+SUMIF(ผลิต1!$C:$C,'รับ-จ่าย ประจำวัน'!$B132,ผลิต1!S:S)+SUMIF(ผลิต2!$C:$C,'รับ-จ่าย ประจำวัน'!$B132,ผลิต2!S:S)+SUMIF(เส้นแต่งหน้าขนมเค้ก!$C:$C,'รับ-จ่าย ประจำวัน'!$B132,เส้นแต่งหน้าขนมเค้ก!S:S)+SUMIF(แพ็ค!$C:$C,'รับ-จ่าย ประจำวัน'!$B132,แพ็ค!S:S)+SUMIF(ธุรการ!$C:$C,'รับ-จ่าย ประจำวัน'!$B132,ธุรการ!S:S)+SUMIF(เส้นแต่งหน้าขนมปัง!$C:$C,'รับ-จ่าย ประจำวัน'!$B132,เส้นแต่งหน้าขนมปัง!S:S)+SUMIF('วางแผนBC,CJ'!$C:$C,'รับ-จ่าย ประจำวัน'!$B132,'วางแผนBC,CJ'!S:S)+SUMIF(RD!$C:$C,'รับ-จ่าย ประจำวัน'!$B132,RD!S:S)+SUMIF('FG,ออนไล,คัดแยก'!$C:$C,'รับ-จ่าย ประจำวัน'!$B132,'FG,ออนไล,คัดแยก'!S:S)</f>
        <v>0</v>
      </c>
      <c r="BA132" s="16">
        <f>SUMIF(เตรียมส่วนผสม!$C:$C,'รับ-จ่าย ประจำวัน'!$B132,เตรียมส่วนผสม!T:T)+SUMIF(กวนไส้!$C:$C,'รับ-จ่าย ประจำวัน'!$B132,กวนไส้!T:T)+SUMIF(ผลิต1!$C:$C,'รับ-จ่าย ประจำวัน'!$B132,ผลิต1!T:T)+SUMIF(ผลิต2!$C:$C,'รับ-จ่าย ประจำวัน'!$B132,ผลิต2!T:T)+SUMIF(เส้นแต่งหน้าขนมเค้ก!$C:$C,'รับ-จ่าย ประจำวัน'!$B132,เส้นแต่งหน้าขนมเค้ก!T:T)+SUMIF(แพ็ค!$C:$C,'รับ-จ่าย ประจำวัน'!$B132,แพ็ค!T:T)+SUMIF(ธุรการ!$C:$C,'รับ-จ่าย ประจำวัน'!$B132,ธุรการ!T:T)+SUMIF(เส้นแต่งหน้าขนมปัง!$C:$C,'รับ-จ่าย ประจำวัน'!$B132,เส้นแต่งหน้าขนมปัง!T:T)+SUMIF('วางแผนBC,CJ'!$C:$C,'รับ-จ่าย ประจำวัน'!$B132,'วางแผนBC,CJ'!T:T)+SUMIF(RD!$C:$C,'รับ-จ่าย ประจำวัน'!$B132,RD!T:T)+SUMIF('FG,ออนไล,คัดแยก'!$C:$C,'รับ-จ่าย ประจำวัน'!$B132,'FG,ออนไล,คัดแยก'!T:T)</f>
        <v>0</v>
      </c>
      <c r="BB132" s="16">
        <f>SUMIF(เตรียมส่วนผสม!$C:$C,'รับ-จ่าย ประจำวัน'!$B132,เตรียมส่วนผสม!U:U)+SUMIF(กวนไส้!$C:$C,'รับ-จ่าย ประจำวัน'!$B132,กวนไส้!U:U)+SUMIF(ผลิต1!$C:$C,'รับ-จ่าย ประจำวัน'!$B132,ผลิต1!U:U)+SUMIF(ผลิต2!$C:$C,'รับ-จ่าย ประจำวัน'!$B132,ผลิต2!U:U)+SUMIF(เส้นแต่งหน้าขนมเค้ก!$C:$C,'รับ-จ่าย ประจำวัน'!$B132,เส้นแต่งหน้าขนมเค้ก!U:U)+SUMIF(แพ็ค!$C:$C,'รับ-จ่าย ประจำวัน'!$B132,แพ็ค!U:U)+SUMIF(ธุรการ!$C:$C,'รับ-จ่าย ประจำวัน'!$B132,ธุรการ!U:U)+SUMIF(เส้นแต่งหน้าขนมปัง!$C:$C,'รับ-จ่าย ประจำวัน'!$B132,เส้นแต่งหน้าขนมปัง!U:U)+SUMIF('วางแผนBC,CJ'!$C:$C,'รับ-จ่าย ประจำวัน'!$B132,'วางแผนBC,CJ'!U:U)+SUMIF(RD!$C:$C,'รับ-จ่าย ประจำวัน'!$B132,RD!U:U)+SUMIF('FG,ออนไล,คัดแยก'!$C:$C,'รับ-จ่าย ประจำวัน'!$B132,'FG,ออนไล,คัดแยก'!U:U)</f>
        <v>0</v>
      </c>
      <c r="BC132" s="16">
        <f>SUMIF(เตรียมส่วนผสม!$C:$C,'รับ-จ่าย ประจำวัน'!$B132,เตรียมส่วนผสม!V:V)+SUMIF(กวนไส้!$C:$C,'รับ-จ่าย ประจำวัน'!$B132,กวนไส้!V:V)+SUMIF(ผลิต1!$C:$C,'รับ-จ่าย ประจำวัน'!$B132,ผลิต1!V:V)+SUMIF(ผลิต2!$C:$C,'รับ-จ่าย ประจำวัน'!$B132,ผลิต2!V:V)+SUMIF(เส้นแต่งหน้าขนมเค้ก!$C:$C,'รับ-จ่าย ประจำวัน'!$B132,เส้นแต่งหน้าขนมเค้ก!V:V)+SUMIF(แพ็ค!$C:$C,'รับ-จ่าย ประจำวัน'!$B132,แพ็ค!V:V)+SUMIF(ธุรการ!$C:$C,'รับ-จ่าย ประจำวัน'!$B132,ธุรการ!V:V)+SUMIF(เส้นแต่งหน้าขนมปัง!$C:$C,'รับ-จ่าย ประจำวัน'!$B132,เส้นแต่งหน้าขนมปัง!V:V)+SUMIF('วางแผนBC,CJ'!$C:$C,'รับ-จ่าย ประจำวัน'!$B132,'วางแผนBC,CJ'!V:V)+SUMIF(RD!$C:$C,'รับ-จ่าย ประจำวัน'!$B132,RD!V:V)+SUMIF('FG,ออนไล,คัดแยก'!$C:$C,'รับ-จ่าย ประจำวัน'!$B132,'FG,ออนไล,คัดแยก'!V:V)</f>
        <v>0</v>
      </c>
      <c r="BD132" s="16">
        <f>SUMIF(เตรียมส่วนผสม!$C:$C,'รับ-จ่าย ประจำวัน'!$B132,เตรียมส่วนผสม!W:W)+SUMIF(กวนไส้!$C:$C,'รับ-จ่าย ประจำวัน'!$B132,กวนไส้!W:W)+SUMIF(ผลิต1!$C:$C,'รับ-จ่าย ประจำวัน'!$B132,ผลิต1!W:W)+SUMIF(ผลิต2!$C:$C,'รับ-จ่าย ประจำวัน'!$B132,ผลิต2!W:W)+SUMIF(เส้นแต่งหน้าขนมเค้ก!$C:$C,'รับ-จ่าย ประจำวัน'!$B132,เส้นแต่งหน้าขนมเค้ก!W:W)+SUMIF(แพ็ค!$C:$C,'รับ-จ่าย ประจำวัน'!$B132,แพ็ค!W:W)+SUMIF(ธุรการ!$C:$C,'รับ-จ่าย ประจำวัน'!$B132,ธุรการ!W:W)+SUMIF(เส้นแต่งหน้าขนมปัง!$C:$C,'รับ-จ่าย ประจำวัน'!$B132,เส้นแต่งหน้าขนมปัง!W:W)+SUMIF('วางแผนBC,CJ'!$C:$C,'รับ-จ่าย ประจำวัน'!$B132,'วางแผนBC,CJ'!W:W)+SUMIF(RD!$C:$C,'รับ-จ่าย ประจำวัน'!$B132,RD!W:W)+SUMIF('FG,ออนไล,คัดแยก'!$C:$C,'รับ-จ่าย ประจำวัน'!$B132,'FG,ออนไล,คัดแยก'!W:W)</f>
        <v>0</v>
      </c>
      <c r="BE132" s="16">
        <f>SUMIF(เตรียมส่วนผสม!$C:$C,'รับ-จ่าย ประจำวัน'!$B132,เตรียมส่วนผสม!X:X)+SUMIF(กวนไส้!$C:$C,'รับ-จ่าย ประจำวัน'!$B132,กวนไส้!X:X)+SUMIF(ผลิต1!$C:$C,'รับ-จ่าย ประจำวัน'!$B132,ผลิต1!X:X)+SUMIF(ผลิต2!$C:$C,'รับ-จ่าย ประจำวัน'!$B132,ผลิต2!X:X)+SUMIF(เส้นแต่งหน้าขนมเค้ก!$C:$C,'รับ-จ่าย ประจำวัน'!$B132,เส้นแต่งหน้าขนมเค้ก!X:X)+SUMIF(แพ็ค!$C:$C,'รับ-จ่าย ประจำวัน'!$B132,แพ็ค!X:X)+SUMIF(ธุรการ!$C:$C,'รับ-จ่าย ประจำวัน'!$B132,ธุรการ!X:X)+SUMIF(เส้นแต่งหน้าขนมปัง!$C:$C,'รับ-จ่าย ประจำวัน'!$B132,เส้นแต่งหน้าขนมปัง!X:X)+SUMIF('วางแผนBC,CJ'!$C:$C,'รับ-จ่าย ประจำวัน'!$B132,'วางแผนBC,CJ'!X:X)+SUMIF(RD!$C:$C,'รับ-จ่าย ประจำวัน'!$B132,RD!X:X)+SUMIF('FG,ออนไล,คัดแยก'!$C:$C,'รับ-จ่าย ประจำวัน'!$B132,'FG,ออนไล,คัดแยก'!X:X)</f>
        <v>0</v>
      </c>
      <c r="BF132" s="16">
        <f>SUMIF(เตรียมส่วนผสม!$C:$C,'รับ-จ่าย ประจำวัน'!$B132,เตรียมส่วนผสม!Y:Y)+SUMIF(กวนไส้!$C:$C,'รับ-จ่าย ประจำวัน'!$B132,กวนไส้!Y:Y)+SUMIF(ผลิต1!$C:$C,'รับ-จ่าย ประจำวัน'!$B132,ผลิต1!Y:Y)+SUMIF(ผลิต2!$C:$C,'รับ-จ่าย ประจำวัน'!$B132,ผลิต2!Y:Y)+SUMIF(เส้นแต่งหน้าขนมเค้ก!$C:$C,'รับ-จ่าย ประจำวัน'!$B132,เส้นแต่งหน้าขนมเค้ก!Y:Y)+SUMIF(แพ็ค!$C:$C,'รับ-จ่าย ประจำวัน'!$B132,แพ็ค!Y:Y)+SUMIF(ธุรการ!$C:$C,'รับ-จ่าย ประจำวัน'!$B132,ธุรการ!Y:Y)+SUMIF(เส้นแต่งหน้าขนมปัง!$C:$C,'รับ-จ่าย ประจำวัน'!$B132,เส้นแต่งหน้าขนมปัง!Y:Y)+SUMIF('วางแผนBC,CJ'!$C:$C,'รับ-จ่าย ประจำวัน'!$B132,'วางแผนBC,CJ'!Y:Y)+SUMIF(RD!$C:$C,'รับ-จ่าย ประจำวัน'!$B132,RD!Y:Y)+SUMIF('FG,ออนไล,คัดแยก'!$C:$C,'รับ-จ่าย ประจำวัน'!$B132,'FG,ออนไล,คัดแยก'!Y:Y)</f>
        <v>0</v>
      </c>
      <c r="BG132" s="16">
        <f>SUMIF(เตรียมส่วนผสม!$C:$C,'รับ-จ่าย ประจำวัน'!$B132,เตรียมส่วนผสม!Z:Z)+SUMIF(กวนไส้!$C:$C,'รับ-จ่าย ประจำวัน'!$B132,กวนไส้!Z:Z)+SUMIF(ผลิต1!$C:$C,'รับ-จ่าย ประจำวัน'!$B132,ผลิต1!Z:Z)+SUMIF(ผลิต2!$C:$C,'รับ-จ่าย ประจำวัน'!$B132,ผลิต2!Z:Z)+SUMIF(เส้นแต่งหน้าขนมเค้ก!$C:$C,'รับ-จ่าย ประจำวัน'!$B132,เส้นแต่งหน้าขนมเค้ก!Z:Z)+SUMIF(แพ็ค!$C:$C,'รับ-จ่าย ประจำวัน'!$B132,แพ็ค!Z:Z)+SUMIF(ธุรการ!$C:$C,'รับ-จ่าย ประจำวัน'!$B132,ธุรการ!Z:Z)+SUMIF(เส้นแต่งหน้าขนมปัง!$C:$C,'รับ-จ่าย ประจำวัน'!$B132,เส้นแต่งหน้าขนมปัง!Z:Z)+SUMIF('วางแผนBC,CJ'!$C:$C,'รับ-จ่าย ประจำวัน'!$B132,'วางแผนBC,CJ'!Z:Z)+SUMIF(RD!$C:$C,'รับ-จ่าย ประจำวัน'!$B132,RD!Z:Z)+SUMIF('FG,ออนไล,คัดแยก'!$C:$C,'รับ-จ่าย ประจำวัน'!$B132,'FG,ออนไล,คัดแยก'!Z:Z)</f>
        <v>0</v>
      </c>
      <c r="BH132" s="16">
        <f>SUMIF(เตรียมส่วนผสม!$C:$C,'รับ-จ่าย ประจำวัน'!$B132,เตรียมส่วนผสม!AA:AA)+SUMIF(กวนไส้!$C:$C,'รับ-จ่าย ประจำวัน'!$B132,กวนไส้!AA:AA)+SUMIF(ผลิต1!$C:$C,'รับ-จ่าย ประจำวัน'!$B132,ผลิต1!AA:AA)+SUMIF(ผลิต2!$C:$C,'รับ-จ่าย ประจำวัน'!$B132,ผลิต2!AA:AA)+SUMIF(เส้นแต่งหน้าขนมเค้ก!$C:$C,'รับ-จ่าย ประจำวัน'!$B132,เส้นแต่งหน้าขนมเค้ก!AA:AA)+SUMIF(แพ็ค!$C:$C,'รับ-จ่าย ประจำวัน'!$B132,แพ็ค!AA:AA)+SUMIF(ธุรการ!$C:$C,'รับ-จ่าย ประจำวัน'!$B132,ธุรการ!AA:AA)+SUMIF(เส้นแต่งหน้าขนมปัง!$C:$C,'รับ-จ่าย ประจำวัน'!$B132,เส้นแต่งหน้าขนมปัง!AA:AA)+SUMIF('วางแผนBC,CJ'!$C:$C,'รับ-จ่าย ประจำวัน'!$B132,'วางแผนBC,CJ'!AA:AA)+SUMIF(RD!$C:$C,'รับ-จ่าย ประจำวัน'!$B132,RD!AA:AA)+SUMIF('FG,ออนไล,คัดแยก'!$C:$C,'รับ-จ่าย ประจำวัน'!$B132,'FG,ออนไล,คัดแยก'!AA:AA)</f>
        <v>0</v>
      </c>
      <c r="BI132" s="16">
        <f>SUMIF(เตรียมส่วนผสม!$C:$C,'รับ-จ่าย ประจำวัน'!$B132,เตรียมส่วนผสม!AB:AB)+SUMIF(กวนไส้!$C:$C,'รับ-จ่าย ประจำวัน'!$B132,กวนไส้!AB:AB)+SUMIF(ผลิต1!$C:$C,'รับ-จ่าย ประจำวัน'!$B132,ผลิต1!AB:AB)+SUMIF(ผลิต2!$C:$C,'รับ-จ่าย ประจำวัน'!$B132,ผลิต2!AB:AB)+SUMIF(เส้นแต่งหน้าขนมเค้ก!$C:$C,'รับ-จ่าย ประจำวัน'!$B132,เส้นแต่งหน้าขนมเค้ก!AB:AB)+SUMIF(แพ็ค!$C:$C,'รับ-จ่าย ประจำวัน'!$B132,แพ็ค!AB:AB)+SUMIF(ธุรการ!$C:$C,'รับ-จ่าย ประจำวัน'!$B132,ธุรการ!AB:AB)+SUMIF(เส้นแต่งหน้าขนมปัง!$C:$C,'รับ-จ่าย ประจำวัน'!$B132,เส้นแต่งหน้าขนมปัง!AB:AB)+SUMIF('วางแผนBC,CJ'!$C:$C,'รับ-จ่าย ประจำวัน'!$B132,'วางแผนBC,CJ'!AB:AB)+SUMIF(RD!$C:$C,'รับ-จ่าย ประจำวัน'!$B132,RD!AB:AB)+SUMIF('FG,ออนไล,คัดแยก'!$C:$C,'รับ-จ่าย ประจำวัน'!$B132,'FG,ออนไล,คัดแยก'!AB:AB)</f>
        <v>0</v>
      </c>
      <c r="BJ132" s="16">
        <f>SUMIF(เตรียมส่วนผสม!$C:$C,'รับ-จ่าย ประจำวัน'!$B132,เตรียมส่วนผสม!AC:AC)+SUMIF(กวนไส้!$C:$C,'รับ-จ่าย ประจำวัน'!$B132,กวนไส้!AC:AC)+SUMIF(ผลิต1!$C:$C,'รับ-จ่าย ประจำวัน'!$B132,ผลิต1!AC:AC)+SUMIF(ผลิต2!$C:$C,'รับ-จ่าย ประจำวัน'!$B132,ผลิต2!AC:AC)+SUMIF(เส้นแต่งหน้าขนมเค้ก!$C:$C,'รับ-จ่าย ประจำวัน'!$B132,เส้นแต่งหน้าขนมเค้ก!AC:AC)+SUMIF(แพ็ค!$C:$C,'รับ-จ่าย ประจำวัน'!$B132,แพ็ค!AC:AC)+SUMIF(ธุรการ!$C:$C,'รับ-จ่าย ประจำวัน'!$B132,ธุรการ!AC:AC)+SUMIF(เส้นแต่งหน้าขนมปัง!$C:$C,'รับ-จ่าย ประจำวัน'!$B132,เส้นแต่งหน้าขนมปัง!AC:AC)+SUMIF('วางแผนBC,CJ'!$C:$C,'รับ-จ่าย ประจำวัน'!$B132,'วางแผนBC,CJ'!AC:AC)+SUMIF(RD!$C:$C,'รับ-จ่าย ประจำวัน'!$B132,RD!AC:AC)+SUMIF('FG,ออนไล,คัดแยก'!$C:$C,'รับ-จ่าย ประจำวัน'!$B132,'FG,ออนไล,คัดแยก'!AC:AC)</f>
        <v>12000</v>
      </c>
      <c r="BK132" s="16">
        <f>SUMIF(เตรียมส่วนผสม!$C:$C,'รับ-จ่าย ประจำวัน'!$B132,เตรียมส่วนผสม!AD:AD)+SUMIF(กวนไส้!$C:$C,'รับ-จ่าย ประจำวัน'!$B132,กวนไส้!AD:AD)+SUMIF(ผลิต1!$C:$C,'รับ-จ่าย ประจำวัน'!$B132,ผลิต1!AD:AD)+SUMIF(ผลิต2!$C:$C,'รับ-จ่าย ประจำวัน'!$B132,ผลิต2!AD:AD)+SUMIF(เส้นแต่งหน้าขนมเค้ก!$C:$C,'รับ-จ่าย ประจำวัน'!$B132,เส้นแต่งหน้าขนมเค้ก!AD:AD)+SUMIF(แพ็ค!$C:$C,'รับ-จ่าย ประจำวัน'!$B132,แพ็ค!AD:AD)+SUMIF(ธุรการ!$C:$C,'รับ-จ่าย ประจำวัน'!$B132,ธุรการ!AD:AD)+SUMIF(เส้นแต่งหน้าขนมปัง!$C:$C,'รับ-จ่าย ประจำวัน'!$B132,เส้นแต่งหน้าขนมปัง!AD:AD)+SUMIF('วางแผนBC,CJ'!$C:$C,'รับ-จ่าย ประจำวัน'!$B132,'วางแผนBC,CJ'!AD:AD)+SUMIF(RD!$C:$C,'รับ-จ่าย ประจำวัน'!$B132,RD!AD:AD)+SUMIF('FG,ออนไล,คัดแยก'!$C:$C,'รับ-จ่าย ประจำวัน'!$B132,'FG,ออนไล,คัดแยก'!AD:AD)</f>
        <v>0</v>
      </c>
      <c r="BL132" s="16">
        <f>SUMIF(เตรียมส่วนผสม!$C:$C,'รับ-จ่าย ประจำวัน'!$B132,เตรียมส่วนผสม!AE:AE)+SUMIF(กวนไส้!$C:$C,'รับ-จ่าย ประจำวัน'!$B132,กวนไส้!AE:AE)+SUMIF(ผลิต1!$C:$C,'รับ-จ่าย ประจำวัน'!$B132,ผลิต1!AE:AE)+SUMIF(ผลิต2!$C:$C,'รับ-จ่าย ประจำวัน'!$B132,ผลิต2!AE:AE)+SUMIF(เส้นแต่งหน้าขนมเค้ก!$C:$C,'รับ-จ่าย ประจำวัน'!$B132,เส้นแต่งหน้าขนมเค้ก!AE:AE)+SUMIF(แพ็ค!$C:$C,'รับ-จ่าย ประจำวัน'!$B132,แพ็ค!AE:AE)+SUMIF(ธุรการ!$C:$C,'รับ-จ่าย ประจำวัน'!$B132,ธุรการ!AE:AE)+SUMIF(เส้นแต่งหน้าขนมปัง!$C:$C,'รับ-จ่าย ประจำวัน'!$B132,เส้นแต่งหน้าขนมปัง!AE:AE)+SUMIF('วางแผนBC,CJ'!$C:$C,'รับ-จ่าย ประจำวัน'!$B132,'วางแผนBC,CJ'!AE:AE)+SUMIF(RD!$C:$C,'รับ-จ่าย ประจำวัน'!$B132,RD!AE:AE)+SUMIF('FG,ออนไล,คัดแยก'!$C:$C,'รับ-จ่าย ประจำวัน'!$B132,'FG,ออนไล,คัดแยก'!AE:AE)</f>
        <v>12000</v>
      </c>
      <c r="BM132" s="16">
        <f>SUMIF(เตรียมส่วนผสม!$C:$C,'รับ-จ่าย ประจำวัน'!$B132,เตรียมส่วนผสม!AF:AF)+SUMIF(กวนไส้!$C:$C,'รับ-จ่าย ประจำวัน'!$B132,กวนไส้!AF:AF)+SUMIF(ผลิต1!$C:$C,'รับ-จ่าย ประจำวัน'!$B132,ผลิต1!AF:AF)+SUMIF(ผลิต2!$C:$C,'รับ-จ่าย ประจำวัน'!$B132,ผลิต2!AF:AF)+SUMIF(เส้นแต่งหน้าขนมเค้ก!$C:$C,'รับ-จ่าย ประจำวัน'!$B132,เส้นแต่งหน้าขนมเค้ก!AF:AF)+SUMIF(แพ็ค!$C:$C,'รับ-จ่าย ประจำวัน'!$B132,แพ็ค!AF:AF)+SUMIF(ธุรการ!$C:$C,'รับ-จ่าย ประจำวัน'!$B132,ธุรการ!AF:AF)+SUMIF(เส้นแต่งหน้าขนมปัง!$C:$C,'รับ-จ่าย ประจำวัน'!$B132,เส้นแต่งหน้าขนมปัง!AF:AF)+SUMIF('วางแผนBC,CJ'!$C:$C,'รับ-จ่าย ประจำวัน'!$B132,'วางแผนBC,CJ'!AF:AF)+SUMIF(RD!$C:$C,'รับ-จ่าย ประจำวัน'!$B132,RD!AF:AF)+SUMIF('FG,ออนไล,คัดแยก'!$C:$C,'รับ-จ่าย ประจำวัน'!$B132,'FG,ออนไล,คัดแยก'!AF:AF)</f>
        <v>0</v>
      </c>
      <c r="BN132" s="16">
        <f>SUMIF(เตรียมส่วนผสม!$C:$C,'รับ-จ่าย ประจำวัน'!$B132,เตรียมส่วนผสม!AG:AG)+SUMIF(กวนไส้!$C:$C,'รับ-จ่าย ประจำวัน'!$B132,กวนไส้!AG:AG)+SUMIF(ผลิต1!$C:$C,'รับ-จ่าย ประจำวัน'!$B132,ผลิต1!AG:AG)+SUMIF(ผลิต2!$C:$C,'รับ-จ่าย ประจำวัน'!$B132,ผลิต2!AG:AG)+SUMIF(เส้นแต่งหน้าขนมเค้ก!$C:$C,'รับ-จ่าย ประจำวัน'!$B132,เส้นแต่งหน้าขนมเค้ก!AG:AG)+SUMIF(แพ็ค!$C:$C,'รับ-จ่าย ประจำวัน'!$B132,แพ็ค!AG:AG)+SUMIF(ธุรการ!$C:$C,'รับ-จ่าย ประจำวัน'!$B132,ธุรการ!AG:AG)+SUMIF(เส้นแต่งหน้าขนมปัง!$C:$C,'รับ-จ่าย ประจำวัน'!$B132,เส้นแต่งหน้าขนมปัง!AG:AG)+SUMIF('วางแผนBC,CJ'!$C:$C,'รับ-จ่าย ประจำวัน'!$B132,'วางแผนBC,CJ'!AG:AG)+SUMIF(RD!$C:$C,'รับ-จ่าย ประจำวัน'!$B132,RD!AG:AG)+SUMIF('FG,ออนไล,คัดแยก'!$C:$C,'รับ-จ่าย ประจำวัน'!$B132,'FG,ออนไล,คัดแยก'!AG:AG)</f>
        <v>0</v>
      </c>
      <c r="BO132" s="16">
        <f>SUMIF(เตรียมส่วนผสม!$C:$C,'รับ-จ่าย ประจำวัน'!$B132,เตรียมส่วนผสม!AH:AH)+SUMIF(กวนไส้!$C:$C,'รับ-จ่าย ประจำวัน'!$B132,กวนไส้!AH:AH)+SUMIF(ผลิต1!$C:$C,'รับ-จ่าย ประจำวัน'!$B132,ผลิต1!AH:AH)+SUMIF(ผลิต2!$C:$C,'รับ-จ่าย ประจำวัน'!$B132,ผลิต2!AH:AH)+SUMIF(เส้นแต่งหน้าขนมเค้ก!$C:$C,'รับ-จ่าย ประจำวัน'!$B132,เส้นแต่งหน้าขนมเค้ก!AH:AH)+SUMIF(แพ็ค!$C:$C,'รับ-จ่าย ประจำวัน'!$B132,แพ็ค!AH:AH)+SUMIF(ธุรการ!$C:$C,'รับ-จ่าย ประจำวัน'!$B132,ธุรการ!AH:AH)+SUMIF(เส้นแต่งหน้าขนมปัง!$C:$C,'รับ-จ่าย ประจำวัน'!$B132,เส้นแต่งหน้าขนมปัง!AH:AH)+SUMIF('วางแผนBC,CJ'!$C:$C,'รับ-จ่าย ประจำวัน'!$B132,'วางแผนBC,CJ'!AH:AH)+SUMIF(RD!$C:$C,'รับ-จ่าย ประจำวัน'!$B132,RD!AH:AH)+SUMIF('FG,ออนไล,คัดแยก'!$C:$C,'รับ-จ่าย ประจำวัน'!$B132,'FG,ออนไล,คัดแยก'!AH:AH)</f>
        <v>0</v>
      </c>
      <c r="BP132" s="16">
        <f>SUMIF(เตรียมส่วนผสม!$C:$C,'รับ-จ่าย ประจำวัน'!$B132,เตรียมส่วนผสม!AI:AI)+SUMIF(กวนไส้!$C:$C,'รับ-จ่าย ประจำวัน'!$B132,กวนไส้!AI:AI)+SUMIF(ผลิต1!$C:$C,'รับ-จ่าย ประจำวัน'!$B132,ผลิต1!AI:AI)+SUMIF(ผลิต2!$C:$C,'รับ-จ่าย ประจำวัน'!$B132,ผลิต2!AI:AI)+SUMIF(เส้นแต่งหน้าขนมเค้ก!$C:$C,'รับ-จ่าย ประจำวัน'!$B132,เส้นแต่งหน้าขนมเค้ก!AI:AI)+SUMIF(แพ็ค!$C:$C,'รับ-จ่าย ประจำวัน'!$B132,แพ็ค!AI:AI)+SUMIF(ธุรการ!$C:$C,'รับ-จ่าย ประจำวัน'!$B132,ธุรการ!AI:AI)+SUMIF(เส้นแต่งหน้าขนมปัง!$C:$C,'รับ-จ่าย ประจำวัน'!$B132,เส้นแต่งหน้าขนมปัง!AI:AI)+SUMIF('วางแผนBC,CJ'!$C:$C,'รับ-จ่าย ประจำวัน'!$B132,'วางแผนBC,CJ'!AI:AI)+SUMIF(RD!$C:$C,'รับ-จ่าย ประจำวัน'!$B132,RD!AI:AI)+SUMIF('FG,ออนไล,คัดแยก'!$C:$C,'รับ-จ่าย ประจำวัน'!$B132,'FG,ออนไล,คัดแยก'!AI:AI)</f>
        <v>0</v>
      </c>
      <c r="BQ132" s="16">
        <f>SUMIF(เตรียมส่วนผสม!$C:$C,'รับ-จ่าย ประจำวัน'!$B132,เตรียมส่วนผสม!AJ:AJ)+SUMIF(กวนไส้!$C:$C,'รับ-จ่าย ประจำวัน'!$B132,กวนไส้!AJ:AJ)+SUMIF(ผลิต1!$C:$C,'รับ-จ่าย ประจำวัน'!$B132,ผลิต1!AJ:AJ)+SUMIF(ผลิต2!$C:$C,'รับ-จ่าย ประจำวัน'!$B132,ผลิต2!AJ:AJ)+SUMIF(เส้นแต่งหน้าขนมเค้ก!$C:$C,'รับ-จ่าย ประจำวัน'!$B132,เส้นแต่งหน้าขนมเค้ก!AJ:AJ)+SUMIF(แพ็ค!$C:$C,'รับ-จ่าย ประจำวัน'!$B132,แพ็ค!AJ:AJ)+SUMIF(ธุรการ!$C:$C,'รับ-จ่าย ประจำวัน'!$B132,ธุรการ!AJ:AJ)+SUMIF(เส้นแต่งหน้าขนมปัง!$C:$C,'รับ-จ่าย ประจำวัน'!$B132,เส้นแต่งหน้าขนมปัง!AJ:AJ)+SUMIF('วางแผนBC,CJ'!$C:$C,'รับ-จ่าย ประจำวัน'!$B132,'วางแผนBC,CJ'!AJ:AJ)+SUMIF(RD!$C:$C,'รับ-จ่าย ประจำวัน'!$B132,RD!AJ:AJ)+SUMIF('FG,ออนไล,คัดแยก'!$C:$C,'รับ-จ่าย ประจำวัน'!$B132,'FG,ออนไล,คัดแยก'!AJ:AJ)</f>
        <v>0</v>
      </c>
      <c r="BR132" s="16">
        <f>SUMIF(เตรียมส่วนผสม!$C:$C,'รับ-จ่าย ประจำวัน'!$B132,เตรียมส่วนผสม!AK:AK)+SUMIF(กวนไส้!$C:$C,'รับ-จ่าย ประจำวัน'!$B132,กวนไส้!AK:AK)+SUMIF(ผลิต1!$C:$C,'รับ-จ่าย ประจำวัน'!$B132,ผลิต1!AK:AK)+SUMIF(ผลิต2!$C:$C,'รับ-จ่าย ประจำวัน'!$B132,ผลิต2!AK:AK)+SUMIF(เส้นแต่งหน้าขนมเค้ก!$C:$C,'รับ-จ่าย ประจำวัน'!$B132,เส้นแต่งหน้าขนมเค้ก!AK:AK)+SUMIF(แพ็ค!$C:$C,'รับ-จ่าย ประจำวัน'!$B132,แพ็ค!AK:AK)+SUMIF(ธุรการ!$C:$C,'รับ-จ่าย ประจำวัน'!$B132,ธุรการ!AK:AK)+SUMIF(เส้นแต่งหน้าขนมปัง!$C:$C,'รับ-จ่าย ประจำวัน'!$B132,เส้นแต่งหน้าขนมปัง!AK:AK)+SUMIF('วางแผนBC,CJ'!$C:$C,'รับ-จ่าย ประจำวัน'!$B132,'วางแผนBC,CJ'!AK:AK)+SUMIF(RD!$C:$C,'รับ-จ่าย ประจำวัน'!$B132,RD!AK:AK)+SUMIF('FG,ออนไล,คัดแยก'!$C:$C,'รับ-จ่าย ประจำวัน'!$B132,'FG,ออนไล,คัดแยก'!AK:AK)</f>
        <v>0</v>
      </c>
      <c r="BS132" s="16">
        <f>SUMIF(เตรียมส่วนผสม!$C:$C,'รับ-จ่าย ประจำวัน'!$B132,เตรียมส่วนผสม!AL:AL)+SUMIF(กวนไส้!$C:$C,'รับ-จ่าย ประจำวัน'!$B132,กวนไส้!AL:AL)+SUMIF(ผลิต1!$C:$C,'รับ-จ่าย ประจำวัน'!$B132,ผลิต1!AL:AL)+SUMIF(ผลิต2!$C:$C,'รับ-จ่าย ประจำวัน'!$B132,ผลิต2!AL:AL)+SUMIF(เส้นแต่งหน้าขนมเค้ก!$C:$C,'รับ-จ่าย ประจำวัน'!$B132,เส้นแต่งหน้าขนมเค้ก!AL:AL)+SUMIF(แพ็ค!$C:$C,'รับ-จ่าย ประจำวัน'!$B132,แพ็ค!AL:AL)+SUMIF(ธุรการ!$C:$C,'รับ-จ่าย ประจำวัน'!$B132,ธุรการ!AL:AL)+SUMIF(เส้นแต่งหน้าขนมปัง!$C:$C,'รับ-จ่าย ประจำวัน'!$B132,เส้นแต่งหน้าขนมปัง!AL:AL)+SUMIF('วางแผนBC,CJ'!$C:$C,'รับ-จ่าย ประจำวัน'!$B132,'วางแผนBC,CJ'!AL:AL)+SUMIF(RD!$C:$C,'รับ-จ่าย ประจำวัน'!$B132,RD!AL:AL)+SUMIF('FG,ออนไล,คัดแยก'!$C:$C,'รับ-จ่าย ประจำวัน'!$B132,'FG,ออนไล,คัดแยก'!AL:AL)</f>
        <v>0</v>
      </c>
      <c r="BT132" s="18">
        <f t="shared" si="36"/>
        <v>24000</v>
      </c>
      <c r="BU132" s="116">
        <v>198000</v>
      </c>
      <c r="BV132" s="146">
        <f t="shared" si="37"/>
        <v>60000</v>
      </c>
      <c r="BW132" s="183">
        <v>30</v>
      </c>
      <c r="BX132" s="172">
        <f t="shared" si="39"/>
        <v>800</v>
      </c>
      <c r="BY132" s="188">
        <f t="shared" si="40"/>
        <v>75</v>
      </c>
      <c r="BZ132" s="180">
        <f t="shared" ca="1" si="38"/>
        <v>46278</v>
      </c>
      <c r="CA132" s="93"/>
      <c r="CB132" s="93"/>
      <c r="CC132" s="93"/>
      <c r="CD132" s="93"/>
      <c r="CE132" s="93"/>
      <c r="CF132" s="93"/>
      <c r="CG132" s="93"/>
      <c r="CH132" s="93"/>
      <c r="CI132" s="93"/>
      <c r="CJ132" s="94"/>
      <c r="CK132" s="9">
        <f t="shared" si="41"/>
        <v>-138000</v>
      </c>
    </row>
    <row r="133" spans="1:89" hidden="1" x14ac:dyDescent="0.5">
      <c r="A133" s="149" t="s">
        <v>479</v>
      </c>
      <c r="B133" s="34">
        <v>1020201070</v>
      </c>
      <c r="C133" s="10" t="s">
        <v>480</v>
      </c>
      <c r="D133" s="135" t="s">
        <v>71</v>
      </c>
      <c r="E133" s="11">
        <v>0</v>
      </c>
      <c r="F133" s="75"/>
      <c r="G133" s="11"/>
      <c r="H133" s="12">
        <v>96000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3"/>
      <c r="AF133" s="13"/>
      <c r="AG133" s="13"/>
      <c r="AH133" s="13"/>
      <c r="AI133" s="14"/>
      <c r="AJ133" s="14"/>
      <c r="AK133" s="14"/>
      <c r="AL133" s="14"/>
      <c r="AM133" s="14"/>
      <c r="AN133" s="15">
        <f t="shared" si="35"/>
        <v>0</v>
      </c>
      <c r="AO133" s="16">
        <f>SUMIF(เตรียมส่วนผสม!$C:$C,'รับ-จ่าย ประจำวัน'!$B133,เตรียมส่วนผสม!H:H)+SUMIF(กวนไส้!$C:$C,'รับ-จ่าย ประจำวัน'!$B133,กวนไส้!H:H)+SUMIF(ผลิต1!$C:$C,'รับ-จ่าย ประจำวัน'!$B133,ผลิต1!H:H)+SUMIF(ผลิต2!$C:$C,'รับ-จ่าย ประจำวัน'!$B133,ผลิต2!H:H)+SUMIF(เส้นแต่งหน้าขนมเค้ก!$C:$C,'รับ-จ่าย ประจำวัน'!$B133,เส้นแต่งหน้าขนมเค้ก!H:H)+SUMIF(แพ็ค!$C:$C,'รับ-จ่าย ประจำวัน'!$B133,แพ็ค!H:H)+SUMIF(ธุรการ!$C:$C,'รับ-จ่าย ประจำวัน'!$B133,ธุรการ!H:H)+SUMIF(เส้นแต่งหน้าขนมปัง!$C:$C,'รับ-จ่าย ประจำวัน'!$B133,เส้นแต่งหน้าขนมปัง!H:H)+SUMIF('วางแผนBC,CJ'!$C:$C,'รับ-จ่าย ประจำวัน'!$B133,'วางแผนBC,CJ'!H:H)+SUMIF(RD!$C:$C,'รับ-จ่าย ประจำวัน'!$B133,RD!H:H)+SUMIF('FG,ออนไล,คัดแยก'!$C:$C,'รับ-จ่าย ประจำวัน'!$B133,'FG,ออนไล,คัดแยก'!H:H)</f>
        <v>0</v>
      </c>
      <c r="AP133" s="16">
        <f>SUMIF(เตรียมส่วนผสม!$C:$C,'รับ-จ่าย ประจำวัน'!$B133,เตรียมส่วนผสม!I:I)+SUMIF(กวนไส้!$C:$C,'รับ-จ่าย ประจำวัน'!$B133,กวนไส้!I:I)+SUMIF(ผลิต1!$C:$C,'รับ-จ่าย ประจำวัน'!$B133,ผลิต1!I:I)+SUMIF(ผลิต2!$C:$C,'รับ-จ่าย ประจำวัน'!$B133,ผลิต2!I:I)+SUMIF(เส้นแต่งหน้าขนมเค้ก!$C:$C,'รับ-จ่าย ประจำวัน'!$B133,เส้นแต่งหน้าขนมเค้ก!I:I)+SUMIF(แพ็ค!$C:$C,'รับ-จ่าย ประจำวัน'!$B133,แพ็ค!I:I)+SUMIF(ธุรการ!$C:$C,'รับ-จ่าย ประจำวัน'!$B133,ธุรการ!I:I)+SUMIF(เส้นแต่งหน้าขนมปัง!$C:$C,'รับ-จ่าย ประจำวัน'!$B133,เส้นแต่งหน้าขนมปัง!I:I)+SUMIF('วางแผนBC,CJ'!$C:$C,'รับ-จ่าย ประจำวัน'!$B133,'วางแผนBC,CJ'!I:I)+SUMIF(RD!$C:$C,'รับ-จ่าย ประจำวัน'!$B133,RD!I:I)+SUMIF('FG,ออนไล,คัดแยก'!$C:$C,'รับ-จ่าย ประจำวัน'!$B133,'FG,ออนไล,คัดแยก'!I:I)</f>
        <v>0</v>
      </c>
      <c r="AQ133" s="16">
        <f>SUMIF(เตรียมส่วนผสม!$C:$C,'รับ-จ่าย ประจำวัน'!$B133,เตรียมส่วนผสม!J:J)+SUMIF(กวนไส้!$C:$C,'รับ-จ่าย ประจำวัน'!$B133,กวนไส้!J:J)+SUMIF(ผลิต1!$C:$C,'รับ-จ่าย ประจำวัน'!$B133,ผลิต1!J:J)+SUMIF(ผลิต2!$C:$C,'รับ-จ่าย ประจำวัน'!$B133,ผลิต2!J:J)+SUMIF(เส้นแต่งหน้าขนมเค้ก!$C:$C,'รับ-จ่าย ประจำวัน'!$B133,เส้นแต่งหน้าขนมเค้ก!J:J)+SUMIF(แพ็ค!$C:$C,'รับ-จ่าย ประจำวัน'!$B133,แพ็ค!J:J)+SUMIF(ธุรการ!$C:$C,'รับ-จ่าย ประจำวัน'!$B133,ธุรการ!J:J)+SUMIF(เส้นแต่งหน้าขนมปัง!$C:$C,'รับ-จ่าย ประจำวัน'!$B133,เส้นแต่งหน้าขนมปัง!J:J)+SUMIF('วางแผนBC,CJ'!$C:$C,'รับ-จ่าย ประจำวัน'!$B133,'วางแผนBC,CJ'!J:J)+SUMIF(RD!$C:$C,'รับ-จ่าย ประจำวัน'!$B133,RD!J:J)+SUMIF('FG,ออนไล,คัดแยก'!$C:$C,'รับ-จ่าย ประจำวัน'!$B133,'FG,ออนไล,คัดแยก'!J:J)</f>
        <v>0</v>
      </c>
      <c r="AR133" s="16">
        <f>SUMIF(เตรียมส่วนผสม!$C:$C,'รับ-จ่าย ประจำวัน'!$B133,เตรียมส่วนผสม!K:K)+SUMIF(กวนไส้!$C:$C,'รับ-จ่าย ประจำวัน'!$B133,กวนไส้!K:K)+SUMIF(ผลิต1!$C:$C,'รับ-จ่าย ประจำวัน'!$B133,ผลิต1!K:K)+SUMIF(ผลิต2!$C:$C,'รับ-จ่าย ประจำวัน'!$B133,ผลิต2!K:K)+SUMIF(เส้นแต่งหน้าขนมเค้ก!$C:$C,'รับ-จ่าย ประจำวัน'!$B133,เส้นแต่งหน้าขนมเค้ก!K:K)+SUMIF(แพ็ค!$C:$C,'รับ-จ่าย ประจำวัน'!$B133,แพ็ค!K:K)+SUMIF(ธุรการ!$C:$C,'รับ-จ่าย ประจำวัน'!$B133,ธุรการ!K:K)+SUMIF(เส้นแต่งหน้าขนมปัง!$C:$C,'รับ-จ่าย ประจำวัน'!$B133,เส้นแต่งหน้าขนมปัง!K:K)+SUMIF('วางแผนBC,CJ'!$C:$C,'รับ-จ่าย ประจำวัน'!$B133,'วางแผนBC,CJ'!K:K)+SUMIF(RD!$C:$C,'รับ-จ่าย ประจำวัน'!$B133,RD!K:K)+SUMIF('FG,ออนไล,คัดแยก'!$C:$C,'รับ-จ่าย ประจำวัน'!$B133,'FG,ออนไล,คัดแยก'!K:K)</f>
        <v>0</v>
      </c>
      <c r="AS133" s="16">
        <f>SUMIF(เตรียมส่วนผสม!$C:$C,'รับ-จ่าย ประจำวัน'!$B133,เตรียมส่วนผสม!L:L)+SUMIF(กวนไส้!$C:$C,'รับ-จ่าย ประจำวัน'!$B133,กวนไส้!L:L)+SUMIF(ผลิต1!$C:$C,'รับ-จ่าย ประจำวัน'!$B133,ผลิต1!L:L)+SUMIF(ผลิต2!$C:$C,'รับ-จ่าย ประจำวัน'!$B133,ผลิต2!L:L)+SUMIF(เส้นแต่งหน้าขนมเค้ก!$C:$C,'รับ-จ่าย ประจำวัน'!$B133,เส้นแต่งหน้าขนมเค้ก!L:L)+SUMIF(แพ็ค!$C:$C,'รับ-จ่าย ประจำวัน'!$B133,แพ็ค!L:L)+SUMIF(ธุรการ!$C:$C,'รับ-จ่าย ประจำวัน'!$B133,ธุรการ!L:L)+SUMIF(เส้นแต่งหน้าขนมปัง!$C:$C,'รับ-จ่าย ประจำวัน'!$B133,เส้นแต่งหน้าขนมปัง!L:L)+SUMIF('วางแผนBC,CJ'!$C:$C,'รับ-จ่าย ประจำวัน'!$B133,'วางแผนBC,CJ'!L:L)+SUMIF(RD!$C:$C,'รับ-จ่าย ประจำวัน'!$B133,RD!L:L)+SUMIF('FG,ออนไล,คัดแยก'!$C:$C,'รับ-จ่าย ประจำวัน'!$B133,'FG,ออนไล,คัดแยก'!L:L)</f>
        <v>0</v>
      </c>
      <c r="AT133" s="16">
        <f>SUMIF(เตรียมส่วนผสม!$C:$C,'รับ-จ่าย ประจำวัน'!$B133,เตรียมส่วนผสม!M:M)+SUMIF(กวนไส้!$C:$C,'รับ-จ่าย ประจำวัน'!$B133,กวนไส้!M:M)+SUMIF(ผลิต1!$C:$C,'รับ-จ่าย ประจำวัน'!$B133,ผลิต1!M:M)+SUMIF(ผลิต2!$C:$C,'รับ-จ่าย ประจำวัน'!$B133,ผลิต2!M:M)+SUMIF(เส้นแต่งหน้าขนมเค้ก!$C:$C,'รับ-จ่าย ประจำวัน'!$B133,เส้นแต่งหน้าขนมเค้ก!M:M)+SUMIF(แพ็ค!$C:$C,'รับ-จ่าย ประจำวัน'!$B133,แพ็ค!M:M)+SUMIF(ธุรการ!$C:$C,'รับ-จ่าย ประจำวัน'!$B133,ธุรการ!M:M)+SUMIF(เส้นแต่งหน้าขนมปัง!$C:$C,'รับ-จ่าย ประจำวัน'!$B133,เส้นแต่งหน้าขนมปัง!M:M)+SUMIF('วางแผนBC,CJ'!$C:$C,'รับ-จ่าย ประจำวัน'!$B133,'วางแผนBC,CJ'!M:M)+SUMIF(RD!$C:$C,'รับ-จ่าย ประจำวัน'!$B133,RD!M:M)+SUMIF('FG,ออนไล,คัดแยก'!$C:$C,'รับ-จ่าย ประจำวัน'!$B133,'FG,ออนไล,คัดแยก'!M:M)</f>
        <v>0</v>
      </c>
      <c r="AU133" s="16">
        <f>SUMIF(เตรียมส่วนผสม!$C:$C,'รับ-จ่าย ประจำวัน'!$B133,เตรียมส่วนผสม!N:N)+SUMIF(กวนไส้!$C:$C,'รับ-จ่าย ประจำวัน'!$B133,กวนไส้!N:N)+SUMIF(ผลิต1!$C:$C,'รับ-จ่าย ประจำวัน'!$B133,ผลิต1!N:N)+SUMIF(ผลิต2!$C:$C,'รับ-จ่าย ประจำวัน'!$B133,ผลิต2!N:N)+SUMIF(เส้นแต่งหน้าขนมเค้ก!$C:$C,'รับ-จ่าย ประจำวัน'!$B133,เส้นแต่งหน้าขนมเค้ก!N:N)+SUMIF(แพ็ค!$C:$C,'รับ-จ่าย ประจำวัน'!$B133,แพ็ค!N:N)+SUMIF(ธุรการ!$C:$C,'รับ-จ่าย ประจำวัน'!$B133,ธุรการ!N:N)+SUMIF(เส้นแต่งหน้าขนมปัง!$C:$C,'รับ-จ่าย ประจำวัน'!$B133,เส้นแต่งหน้าขนมปัง!N:N)+SUMIF('วางแผนBC,CJ'!$C:$C,'รับ-จ่าย ประจำวัน'!$B133,'วางแผนBC,CJ'!N:N)+SUMIF(RD!$C:$C,'รับ-จ่าย ประจำวัน'!$B133,RD!N:N)+SUMIF('FG,ออนไล,คัดแยก'!$C:$C,'รับ-จ่าย ประจำวัน'!$B133,'FG,ออนไล,คัดแยก'!N:N)</f>
        <v>0</v>
      </c>
      <c r="AV133" s="16">
        <f>SUMIF(เตรียมส่วนผสม!$C:$C,'รับ-จ่าย ประจำวัน'!$B133,เตรียมส่วนผสม!O:O)+SUMIF(กวนไส้!$C:$C,'รับ-จ่าย ประจำวัน'!$B133,กวนไส้!O:O)+SUMIF(ผลิต1!$C:$C,'รับ-จ่าย ประจำวัน'!$B133,ผลิต1!O:O)+SUMIF(ผลิต2!$C:$C,'รับ-จ่าย ประจำวัน'!$B133,ผลิต2!O:O)+SUMIF(เส้นแต่งหน้าขนมเค้ก!$C:$C,'รับ-จ่าย ประจำวัน'!$B133,เส้นแต่งหน้าขนมเค้ก!O:O)+SUMIF(แพ็ค!$C:$C,'รับ-จ่าย ประจำวัน'!$B133,แพ็ค!O:O)+SUMIF(ธุรการ!$C:$C,'รับ-จ่าย ประจำวัน'!$B133,ธุรการ!O:O)+SUMIF(เส้นแต่งหน้าขนมปัง!$C:$C,'รับ-จ่าย ประจำวัน'!$B133,เส้นแต่งหน้าขนมปัง!O:O)+SUMIF('วางแผนBC,CJ'!$C:$C,'รับ-จ่าย ประจำวัน'!$B133,'วางแผนBC,CJ'!O:O)+SUMIF(RD!$C:$C,'รับ-จ่าย ประจำวัน'!$B133,RD!O:O)+SUMIF('FG,ออนไล,คัดแยก'!$C:$C,'รับ-จ่าย ประจำวัน'!$B133,'FG,ออนไล,คัดแยก'!O:O)</f>
        <v>0</v>
      </c>
      <c r="AW133" s="16">
        <f>SUMIF(เตรียมส่วนผสม!$C:$C,'รับ-จ่าย ประจำวัน'!$B133,เตรียมส่วนผสม!P:P)+SUMIF(กวนไส้!$C:$C,'รับ-จ่าย ประจำวัน'!$B133,กวนไส้!P:P)+SUMIF(ผลิต1!$C:$C,'รับ-จ่าย ประจำวัน'!$B133,ผลิต1!P:P)+SUMIF(ผลิต2!$C:$C,'รับ-จ่าย ประจำวัน'!$B133,ผลิต2!P:P)+SUMIF(เส้นแต่งหน้าขนมเค้ก!$C:$C,'รับ-จ่าย ประจำวัน'!$B133,เส้นแต่งหน้าขนมเค้ก!P:P)+SUMIF(แพ็ค!$C:$C,'รับ-จ่าย ประจำวัน'!$B133,แพ็ค!P:P)+SUMIF(ธุรการ!$C:$C,'รับ-จ่าย ประจำวัน'!$B133,ธุรการ!P:P)+SUMIF(เส้นแต่งหน้าขนมปัง!$C:$C,'รับ-จ่าย ประจำวัน'!$B133,เส้นแต่งหน้าขนมปัง!P:P)+SUMIF('วางแผนBC,CJ'!$C:$C,'รับ-จ่าย ประจำวัน'!$B133,'วางแผนBC,CJ'!P:P)+SUMIF(RD!$C:$C,'รับ-จ่าย ประจำวัน'!$B133,RD!P:P)+SUMIF('FG,ออนไล,คัดแยก'!$C:$C,'รับ-จ่าย ประจำวัน'!$B133,'FG,ออนไล,คัดแยก'!P:P)</f>
        <v>0</v>
      </c>
      <c r="AX133" s="16">
        <f>SUMIF(เตรียมส่วนผสม!$C:$C,'รับ-จ่าย ประจำวัน'!$B133,เตรียมส่วนผสม!Q:Q)+SUMIF(กวนไส้!$C:$C,'รับ-จ่าย ประจำวัน'!$B133,กวนไส้!Q:Q)+SUMIF(ผลิต1!$C:$C,'รับ-จ่าย ประจำวัน'!$B133,ผลิต1!Q:Q)+SUMIF(ผลิต2!$C:$C,'รับ-จ่าย ประจำวัน'!$B133,ผลิต2!Q:Q)+SUMIF(เส้นแต่งหน้าขนมเค้ก!$C:$C,'รับ-จ่าย ประจำวัน'!$B133,เส้นแต่งหน้าขนมเค้ก!Q:Q)+SUMIF(แพ็ค!$C:$C,'รับ-จ่าย ประจำวัน'!$B133,แพ็ค!Q:Q)+SUMIF(ธุรการ!$C:$C,'รับ-จ่าย ประจำวัน'!$B133,ธุรการ!Q:Q)+SUMIF(เส้นแต่งหน้าขนมปัง!$C:$C,'รับ-จ่าย ประจำวัน'!$B133,เส้นแต่งหน้าขนมปัง!Q:Q)+SUMIF('วางแผนBC,CJ'!$C:$C,'รับ-จ่าย ประจำวัน'!$B133,'วางแผนBC,CJ'!Q:Q)+SUMIF(RD!$C:$C,'รับ-จ่าย ประจำวัน'!$B133,RD!Q:Q)+SUMIF('FG,ออนไล,คัดแยก'!$C:$C,'รับ-จ่าย ประจำวัน'!$B133,'FG,ออนไล,คัดแยก'!Q:Q)</f>
        <v>0</v>
      </c>
      <c r="AY133" s="16">
        <f>SUMIF(เตรียมส่วนผสม!$C:$C,'รับ-จ่าย ประจำวัน'!$B133,เตรียมส่วนผสม!R:R)+SUMIF(กวนไส้!$C:$C,'รับ-จ่าย ประจำวัน'!$B133,กวนไส้!R:R)+SUMIF(ผลิต1!$C:$C,'รับ-จ่าย ประจำวัน'!$B133,ผลิต1!R:R)+SUMIF(ผลิต2!$C:$C,'รับ-จ่าย ประจำวัน'!$B133,ผลิต2!R:R)+SUMIF(เส้นแต่งหน้าขนมเค้ก!$C:$C,'รับ-จ่าย ประจำวัน'!$B133,เส้นแต่งหน้าขนมเค้ก!R:R)+SUMIF(แพ็ค!$C:$C,'รับ-จ่าย ประจำวัน'!$B133,แพ็ค!R:R)+SUMIF(ธุรการ!$C:$C,'รับ-จ่าย ประจำวัน'!$B133,ธุรการ!R:R)+SUMIF(เส้นแต่งหน้าขนมปัง!$C:$C,'รับ-จ่าย ประจำวัน'!$B133,เส้นแต่งหน้าขนมปัง!R:R)+SUMIF('วางแผนBC,CJ'!$C:$C,'รับ-จ่าย ประจำวัน'!$B133,'วางแผนBC,CJ'!R:R)+SUMIF(RD!$C:$C,'รับ-จ่าย ประจำวัน'!$B133,RD!R:R)+SUMIF('FG,ออนไล,คัดแยก'!$C:$C,'รับ-จ่าย ประจำวัน'!$B133,'FG,ออนไล,คัดแยก'!R:R)</f>
        <v>0</v>
      </c>
      <c r="AZ133" s="16">
        <f>SUMIF(เตรียมส่วนผสม!$C:$C,'รับ-จ่าย ประจำวัน'!$B133,เตรียมส่วนผสม!S:S)+SUMIF(กวนไส้!$C:$C,'รับ-จ่าย ประจำวัน'!$B133,กวนไส้!S:S)+SUMIF(ผลิต1!$C:$C,'รับ-จ่าย ประจำวัน'!$B133,ผลิต1!S:S)+SUMIF(ผลิต2!$C:$C,'รับ-จ่าย ประจำวัน'!$B133,ผลิต2!S:S)+SUMIF(เส้นแต่งหน้าขนมเค้ก!$C:$C,'รับ-จ่าย ประจำวัน'!$B133,เส้นแต่งหน้าขนมเค้ก!S:S)+SUMIF(แพ็ค!$C:$C,'รับ-จ่าย ประจำวัน'!$B133,แพ็ค!S:S)+SUMIF(ธุรการ!$C:$C,'รับ-จ่าย ประจำวัน'!$B133,ธุรการ!S:S)+SUMIF(เส้นแต่งหน้าขนมปัง!$C:$C,'รับ-จ่าย ประจำวัน'!$B133,เส้นแต่งหน้าขนมปัง!S:S)+SUMIF('วางแผนBC,CJ'!$C:$C,'รับ-จ่าย ประจำวัน'!$B133,'วางแผนBC,CJ'!S:S)+SUMIF(RD!$C:$C,'รับ-จ่าย ประจำวัน'!$B133,RD!S:S)+SUMIF('FG,ออนไล,คัดแยก'!$C:$C,'รับ-จ่าย ประจำวัน'!$B133,'FG,ออนไล,คัดแยก'!S:S)</f>
        <v>0</v>
      </c>
      <c r="BA133" s="16">
        <f>SUMIF(เตรียมส่วนผสม!$C:$C,'รับ-จ่าย ประจำวัน'!$B133,เตรียมส่วนผสม!T:T)+SUMIF(กวนไส้!$C:$C,'รับ-จ่าย ประจำวัน'!$B133,กวนไส้!T:T)+SUMIF(ผลิต1!$C:$C,'รับ-จ่าย ประจำวัน'!$B133,ผลิต1!T:T)+SUMIF(ผลิต2!$C:$C,'รับ-จ่าย ประจำวัน'!$B133,ผลิต2!T:T)+SUMIF(เส้นแต่งหน้าขนมเค้ก!$C:$C,'รับ-จ่าย ประจำวัน'!$B133,เส้นแต่งหน้าขนมเค้ก!T:T)+SUMIF(แพ็ค!$C:$C,'รับ-จ่าย ประจำวัน'!$B133,แพ็ค!T:T)+SUMIF(ธุรการ!$C:$C,'รับ-จ่าย ประจำวัน'!$B133,ธุรการ!T:T)+SUMIF(เส้นแต่งหน้าขนมปัง!$C:$C,'รับ-จ่าย ประจำวัน'!$B133,เส้นแต่งหน้าขนมปัง!T:T)+SUMIF('วางแผนBC,CJ'!$C:$C,'รับ-จ่าย ประจำวัน'!$B133,'วางแผนBC,CJ'!T:T)+SUMIF(RD!$C:$C,'รับ-จ่าย ประจำวัน'!$B133,RD!T:T)+SUMIF('FG,ออนไล,คัดแยก'!$C:$C,'รับ-จ่าย ประจำวัน'!$B133,'FG,ออนไล,คัดแยก'!T:T)</f>
        <v>0</v>
      </c>
      <c r="BB133" s="16">
        <f>SUMIF(เตรียมส่วนผสม!$C:$C,'รับ-จ่าย ประจำวัน'!$B133,เตรียมส่วนผสม!U:U)+SUMIF(กวนไส้!$C:$C,'รับ-จ่าย ประจำวัน'!$B133,กวนไส้!U:U)+SUMIF(ผลิต1!$C:$C,'รับ-จ่าย ประจำวัน'!$B133,ผลิต1!U:U)+SUMIF(ผลิต2!$C:$C,'รับ-จ่าย ประจำวัน'!$B133,ผลิต2!U:U)+SUMIF(เส้นแต่งหน้าขนมเค้ก!$C:$C,'รับ-จ่าย ประจำวัน'!$B133,เส้นแต่งหน้าขนมเค้ก!U:U)+SUMIF(แพ็ค!$C:$C,'รับ-จ่าย ประจำวัน'!$B133,แพ็ค!U:U)+SUMIF(ธุรการ!$C:$C,'รับ-จ่าย ประจำวัน'!$B133,ธุรการ!U:U)+SUMIF(เส้นแต่งหน้าขนมปัง!$C:$C,'รับ-จ่าย ประจำวัน'!$B133,เส้นแต่งหน้าขนมปัง!U:U)+SUMIF('วางแผนBC,CJ'!$C:$C,'รับ-จ่าย ประจำวัน'!$B133,'วางแผนBC,CJ'!U:U)+SUMIF(RD!$C:$C,'รับ-จ่าย ประจำวัน'!$B133,RD!U:U)+SUMIF('FG,ออนไล,คัดแยก'!$C:$C,'รับ-จ่าย ประจำวัน'!$B133,'FG,ออนไล,คัดแยก'!U:U)</f>
        <v>0</v>
      </c>
      <c r="BC133" s="16">
        <f>SUMIF(เตรียมส่วนผสม!$C:$C,'รับ-จ่าย ประจำวัน'!$B133,เตรียมส่วนผสม!V:V)+SUMIF(กวนไส้!$C:$C,'รับ-จ่าย ประจำวัน'!$B133,กวนไส้!V:V)+SUMIF(ผลิต1!$C:$C,'รับ-จ่าย ประจำวัน'!$B133,ผลิต1!V:V)+SUMIF(ผลิต2!$C:$C,'รับ-จ่าย ประจำวัน'!$B133,ผลิต2!V:V)+SUMIF(เส้นแต่งหน้าขนมเค้ก!$C:$C,'รับ-จ่าย ประจำวัน'!$B133,เส้นแต่งหน้าขนมเค้ก!V:V)+SUMIF(แพ็ค!$C:$C,'รับ-จ่าย ประจำวัน'!$B133,แพ็ค!V:V)+SUMIF(ธุรการ!$C:$C,'รับ-จ่าย ประจำวัน'!$B133,ธุรการ!V:V)+SUMIF(เส้นแต่งหน้าขนมปัง!$C:$C,'รับ-จ่าย ประจำวัน'!$B133,เส้นแต่งหน้าขนมปัง!V:V)+SUMIF('วางแผนBC,CJ'!$C:$C,'รับ-จ่าย ประจำวัน'!$B133,'วางแผนBC,CJ'!V:V)+SUMIF(RD!$C:$C,'รับ-จ่าย ประจำวัน'!$B133,RD!V:V)+SUMIF('FG,ออนไล,คัดแยก'!$C:$C,'รับ-จ่าย ประจำวัน'!$B133,'FG,ออนไล,คัดแยก'!V:V)</f>
        <v>0</v>
      </c>
      <c r="BD133" s="16">
        <f>SUMIF(เตรียมส่วนผสม!$C:$C,'รับ-จ่าย ประจำวัน'!$B133,เตรียมส่วนผสม!W:W)+SUMIF(กวนไส้!$C:$C,'รับ-จ่าย ประจำวัน'!$B133,กวนไส้!W:W)+SUMIF(ผลิต1!$C:$C,'รับ-จ่าย ประจำวัน'!$B133,ผลิต1!W:W)+SUMIF(ผลิต2!$C:$C,'รับ-จ่าย ประจำวัน'!$B133,ผลิต2!W:W)+SUMIF(เส้นแต่งหน้าขนมเค้ก!$C:$C,'รับ-จ่าย ประจำวัน'!$B133,เส้นแต่งหน้าขนมเค้ก!W:W)+SUMIF(แพ็ค!$C:$C,'รับ-จ่าย ประจำวัน'!$B133,แพ็ค!W:W)+SUMIF(ธุรการ!$C:$C,'รับ-จ่าย ประจำวัน'!$B133,ธุรการ!W:W)+SUMIF(เส้นแต่งหน้าขนมปัง!$C:$C,'รับ-จ่าย ประจำวัน'!$B133,เส้นแต่งหน้าขนมปัง!W:W)+SUMIF('วางแผนBC,CJ'!$C:$C,'รับ-จ่าย ประจำวัน'!$B133,'วางแผนBC,CJ'!W:W)+SUMIF(RD!$C:$C,'รับ-จ่าย ประจำวัน'!$B133,RD!W:W)+SUMIF('FG,ออนไล,คัดแยก'!$C:$C,'รับ-จ่าย ประจำวัน'!$B133,'FG,ออนไล,คัดแยก'!W:W)</f>
        <v>0</v>
      </c>
      <c r="BE133" s="16">
        <f>SUMIF(เตรียมส่วนผสม!$C:$C,'รับ-จ่าย ประจำวัน'!$B133,เตรียมส่วนผสม!X:X)+SUMIF(กวนไส้!$C:$C,'รับ-จ่าย ประจำวัน'!$B133,กวนไส้!X:X)+SUMIF(ผลิต1!$C:$C,'รับ-จ่าย ประจำวัน'!$B133,ผลิต1!X:X)+SUMIF(ผลิต2!$C:$C,'รับ-จ่าย ประจำวัน'!$B133,ผลิต2!X:X)+SUMIF(เส้นแต่งหน้าขนมเค้ก!$C:$C,'รับ-จ่าย ประจำวัน'!$B133,เส้นแต่งหน้าขนมเค้ก!X:X)+SUMIF(แพ็ค!$C:$C,'รับ-จ่าย ประจำวัน'!$B133,แพ็ค!X:X)+SUMIF(ธุรการ!$C:$C,'รับ-จ่าย ประจำวัน'!$B133,ธุรการ!X:X)+SUMIF(เส้นแต่งหน้าขนมปัง!$C:$C,'รับ-จ่าย ประจำวัน'!$B133,เส้นแต่งหน้าขนมปัง!X:X)+SUMIF('วางแผนBC,CJ'!$C:$C,'รับ-จ่าย ประจำวัน'!$B133,'วางแผนBC,CJ'!X:X)+SUMIF(RD!$C:$C,'รับ-จ่าย ประจำวัน'!$B133,RD!X:X)+SUMIF('FG,ออนไล,คัดแยก'!$C:$C,'รับ-จ่าย ประจำวัน'!$B133,'FG,ออนไล,คัดแยก'!X:X)</f>
        <v>0</v>
      </c>
      <c r="BF133" s="16">
        <f>SUMIF(เตรียมส่วนผสม!$C:$C,'รับ-จ่าย ประจำวัน'!$B133,เตรียมส่วนผสม!Y:Y)+SUMIF(กวนไส้!$C:$C,'รับ-จ่าย ประจำวัน'!$B133,กวนไส้!Y:Y)+SUMIF(ผลิต1!$C:$C,'รับ-จ่าย ประจำวัน'!$B133,ผลิต1!Y:Y)+SUMIF(ผลิต2!$C:$C,'รับ-จ่าย ประจำวัน'!$B133,ผลิต2!Y:Y)+SUMIF(เส้นแต่งหน้าขนมเค้ก!$C:$C,'รับ-จ่าย ประจำวัน'!$B133,เส้นแต่งหน้าขนมเค้ก!Y:Y)+SUMIF(แพ็ค!$C:$C,'รับ-จ่าย ประจำวัน'!$B133,แพ็ค!Y:Y)+SUMIF(ธุรการ!$C:$C,'รับ-จ่าย ประจำวัน'!$B133,ธุรการ!Y:Y)+SUMIF(เส้นแต่งหน้าขนมปัง!$C:$C,'รับ-จ่าย ประจำวัน'!$B133,เส้นแต่งหน้าขนมปัง!Y:Y)+SUMIF('วางแผนBC,CJ'!$C:$C,'รับ-จ่าย ประจำวัน'!$B133,'วางแผนBC,CJ'!Y:Y)+SUMIF(RD!$C:$C,'รับ-จ่าย ประจำวัน'!$B133,RD!Y:Y)+SUMIF('FG,ออนไล,คัดแยก'!$C:$C,'รับ-จ่าย ประจำวัน'!$B133,'FG,ออนไล,คัดแยก'!Y:Y)</f>
        <v>0</v>
      </c>
      <c r="BG133" s="16">
        <f>SUMIF(เตรียมส่วนผสม!$C:$C,'รับ-จ่าย ประจำวัน'!$B133,เตรียมส่วนผสม!Z:Z)+SUMIF(กวนไส้!$C:$C,'รับ-จ่าย ประจำวัน'!$B133,กวนไส้!Z:Z)+SUMIF(ผลิต1!$C:$C,'รับ-จ่าย ประจำวัน'!$B133,ผลิต1!Z:Z)+SUMIF(ผลิต2!$C:$C,'รับ-จ่าย ประจำวัน'!$B133,ผลิต2!Z:Z)+SUMIF(เส้นแต่งหน้าขนมเค้ก!$C:$C,'รับ-จ่าย ประจำวัน'!$B133,เส้นแต่งหน้าขนมเค้ก!Z:Z)+SUMIF(แพ็ค!$C:$C,'รับ-จ่าย ประจำวัน'!$B133,แพ็ค!Z:Z)+SUMIF(ธุรการ!$C:$C,'รับ-จ่าย ประจำวัน'!$B133,ธุรการ!Z:Z)+SUMIF(เส้นแต่งหน้าขนมปัง!$C:$C,'รับ-จ่าย ประจำวัน'!$B133,เส้นแต่งหน้าขนมปัง!Z:Z)+SUMIF('วางแผนBC,CJ'!$C:$C,'รับ-จ่าย ประจำวัน'!$B133,'วางแผนBC,CJ'!Z:Z)+SUMIF(RD!$C:$C,'รับ-จ่าย ประจำวัน'!$B133,RD!Z:Z)+SUMIF('FG,ออนไล,คัดแยก'!$C:$C,'รับ-จ่าย ประจำวัน'!$B133,'FG,ออนไล,คัดแยก'!Z:Z)</f>
        <v>0</v>
      </c>
      <c r="BH133" s="16">
        <f>SUMIF(เตรียมส่วนผสม!$C:$C,'รับ-จ่าย ประจำวัน'!$B133,เตรียมส่วนผสม!AA:AA)+SUMIF(กวนไส้!$C:$C,'รับ-จ่าย ประจำวัน'!$B133,กวนไส้!AA:AA)+SUMIF(ผลิต1!$C:$C,'รับ-จ่าย ประจำวัน'!$B133,ผลิต1!AA:AA)+SUMIF(ผลิต2!$C:$C,'รับ-จ่าย ประจำวัน'!$B133,ผลิต2!AA:AA)+SUMIF(เส้นแต่งหน้าขนมเค้ก!$C:$C,'รับ-จ่าย ประจำวัน'!$B133,เส้นแต่งหน้าขนมเค้ก!AA:AA)+SUMIF(แพ็ค!$C:$C,'รับ-จ่าย ประจำวัน'!$B133,แพ็ค!AA:AA)+SUMIF(ธุรการ!$C:$C,'รับ-จ่าย ประจำวัน'!$B133,ธุรการ!AA:AA)+SUMIF(เส้นแต่งหน้าขนมปัง!$C:$C,'รับ-จ่าย ประจำวัน'!$B133,เส้นแต่งหน้าขนมปัง!AA:AA)+SUMIF('วางแผนBC,CJ'!$C:$C,'รับ-จ่าย ประจำวัน'!$B133,'วางแผนBC,CJ'!AA:AA)+SUMIF(RD!$C:$C,'รับ-จ่าย ประจำวัน'!$B133,RD!AA:AA)+SUMIF('FG,ออนไล,คัดแยก'!$C:$C,'รับ-จ่าย ประจำวัน'!$B133,'FG,ออนไล,คัดแยก'!AA:AA)</f>
        <v>0</v>
      </c>
      <c r="BI133" s="16">
        <f>SUMIF(เตรียมส่วนผสม!$C:$C,'รับ-จ่าย ประจำวัน'!$B133,เตรียมส่วนผสม!AB:AB)+SUMIF(กวนไส้!$C:$C,'รับ-จ่าย ประจำวัน'!$B133,กวนไส้!AB:AB)+SUMIF(ผลิต1!$C:$C,'รับ-จ่าย ประจำวัน'!$B133,ผลิต1!AB:AB)+SUMIF(ผลิต2!$C:$C,'รับ-จ่าย ประจำวัน'!$B133,ผลิต2!AB:AB)+SUMIF(เส้นแต่งหน้าขนมเค้ก!$C:$C,'รับ-จ่าย ประจำวัน'!$B133,เส้นแต่งหน้าขนมเค้ก!AB:AB)+SUMIF(แพ็ค!$C:$C,'รับ-จ่าย ประจำวัน'!$B133,แพ็ค!AB:AB)+SUMIF(ธุรการ!$C:$C,'รับ-จ่าย ประจำวัน'!$B133,ธุรการ!AB:AB)+SUMIF(เส้นแต่งหน้าขนมปัง!$C:$C,'รับ-จ่าย ประจำวัน'!$B133,เส้นแต่งหน้าขนมปัง!AB:AB)+SUMIF('วางแผนBC,CJ'!$C:$C,'รับ-จ่าย ประจำวัน'!$B133,'วางแผนBC,CJ'!AB:AB)+SUMIF(RD!$C:$C,'รับ-จ่าย ประจำวัน'!$B133,RD!AB:AB)+SUMIF('FG,ออนไล,คัดแยก'!$C:$C,'รับ-จ่าย ประจำวัน'!$B133,'FG,ออนไล,คัดแยก'!AB:AB)</f>
        <v>0</v>
      </c>
      <c r="BJ133" s="16">
        <f>SUMIF(เตรียมส่วนผสม!$C:$C,'รับ-จ่าย ประจำวัน'!$B133,เตรียมส่วนผสม!AC:AC)+SUMIF(กวนไส้!$C:$C,'รับ-จ่าย ประจำวัน'!$B133,กวนไส้!AC:AC)+SUMIF(ผลิต1!$C:$C,'รับ-จ่าย ประจำวัน'!$B133,ผลิต1!AC:AC)+SUMIF(ผลิต2!$C:$C,'รับ-จ่าย ประจำวัน'!$B133,ผลิต2!AC:AC)+SUMIF(เส้นแต่งหน้าขนมเค้ก!$C:$C,'รับ-จ่าย ประจำวัน'!$B133,เส้นแต่งหน้าขนมเค้ก!AC:AC)+SUMIF(แพ็ค!$C:$C,'รับ-จ่าย ประจำวัน'!$B133,แพ็ค!AC:AC)+SUMIF(ธุรการ!$C:$C,'รับ-จ่าย ประจำวัน'!$B133,ธุรการ!AC:AC)+SUMIF(เส้นแต่งหน้าขนมปัง!$C:$C,'รับ-จ่าย ประจำวัน'!$B133,เส้นแต่งหน้าขนมปัง!AC:AC)+SUMIF('วางแผนBC,CJ'!$C:$C,'รับ-จ่าย ประจำวัน'!$B133,'วางแผนBC,CJ'!AC:AC)+SUMIF(RD!$C:$C,'รับ-จ่าย ประจำวัน'!$B133,RD!AC:AC)+SUMIF('FG,ออนไล,คัดแยก'!$C:$C,'รับ-จ่าย ประจำวัน'!$B133,'FG,ออนไล,คัดแยก'!AC:AC)</f>
        <v>0</v>
      </c>
      <c r="BK133" s="16">
        <f>SUMIF(เตรียมส่วนผสม!$C:$C,'รับ-จ่าย ประจำวัน'!$B133,เตรียมส่วนผสม!AD:AD)+SUMIF(กวนไส้!$C:$C,'รับ-จ่าย ประจำวัน'!$B133,กวนไส้!AD:AD)+SUMIF(ผลิต1!$C:$C,'รับ-จ่าย ประจำวัน'!$B133,ผลิต1!AD:AD)+SUMIF(ผลิต2!$C:$C,'รับ-จ่าย ประจำวัน'!$B133,ผลิต2!AD:AD)+SUMIF(เส้นแต่งหน้าขนมเค้ก!$C:$C,'รับ-จ่าย ประจำวัน'!$B133,เส้นแต่งหน้าขนมเค้ก!AD:AD)+SUMIF(แพ็ค!$C:$C,'รับ-จ่าย ประจำวัน'!$B133,แพ็ค!AD:AD)+SUMIF(ธุรการ!$C:$C,'รับ-จ่าย ประจำวัน'!$B133,ธุรการ!AD:AD)+SUMIF(เส้นแต่งหน้าขนมปัง!$C:$C,'รับ-จ่าย ประจำวัน'!$B133,เส้นแต่งหน้าขนมปัง!AD:AD)+SUMIF('วางแผนBC,CJ'!$C:$C,'รับ-จ่าย ประจำวัน'!$B133,'วางแผนBC,CJ'!AD:AD)+SUMIF(RD!$C:$C,'รับ-จ่าย ประจำวัน'!$B133,RD!AD:AD)+SUMIF('FG,ออนไล,คัดแยก'!$C:$C,'รับ-จ่าย ประจำวัน'!$B133,'FG,ออนไล,คัดแยก'!AD:AD)</f>
        <v>0</v>
      </c>
      <c r="BL133" s="16">
        <f>SUMIF(เตรียมส่วนผสม!$C:$C,'รับ-จ่าย ประจำวัน'!$B133,เตรียมส่วนผสม!AE:AE)+SUMIF(กวนไส้!$C:$C,'รับ-จ่าย ประจำวัน'!$B133,กวนไส้!AE:AE)+SUMIF(ผลิต1!$C:$C,'รับ-จ่าย ประจำวัน'!$B133,ผลิต1!AE:AE)+SUMIF(ผลิต2!$C:$C,'รับ-จ่าย ประจำวัน'!$B133,ผลิต2!AE:AE)+SUMIF(เส้นแต่งหน้าขนมเค้ก!$C:$C,'รับ-จ่าย ประจำวัน'!$B133,เส้นแต่งหน้าขนมเค้ก!AE:AE)+SUMIF(แพ็ค!$C:$C,'รับ-จ่าย ประจำวัน'!$B133,แพ็ค!AE:AE)+SUMIF(ธุรการ!$C:$C,'รับ-จ่าย ประจำวัน'!$B133,ธุรการ!AE:AE)+SUMIF(เส้นแต่งหน้าขนมปัง!$C:$C,'รับ-จ่าย ประจำวัน'!$B133,เส้นแต่งหน้าขนมปัง!AE:AE)+SUMIF('วางแผนBC,CJ'!$C:$C,'รับ-จ่าย ประจำวัน'!$B133,'วางแผนBC,CJ'!AE:AE)+SUMIF(RD!$C:$C,'รับ-จ่าย ประจำวัน'!$B133,RD!AE:AE)+SUMIF('FG,ออนไล,คัดแยก'!$C:$C,'รับ-จ่าย ประจำวัน'!$B133,'FG,ออนไล,คัดแยก'!AE:AE)</f>
        <v>0</v>
      </c>
      <c r="BM133" s="16">
        <f>SUMIF(เตรียมส่วนผสม!$C:$C,'รับ-จ่าย ประจำวัน'!$B133,เตรียมส่วนผสม!AF:AF)+SUMIF(กวนไส้!$C:$C,'รับ-จ่าย ประจำวัน'!$B133,กวนไส้!AF:AF)+SUMIF(ผลิต1!$C:$C,'รับ-จ่าย ประจำวัน'!$B133,ผลิต1!AF:AF)+SUMIF(ผลิต2!$C:$C,'รับ-จ่าย ประจำวัน'!$B133,ผลิต2!AF:AF)+SUMIF(เส้นแต่งหน้าขนมเค้ก!$C:$C,'รับ-จ่าย ประจำวัน'!$B133,เส้นแต่งหน้าขนมเค้ก!AF:AF)+SUMIF(แพ็ค!$C:$C,'รับ-จ่าย ประจำวัน'!$B133,แพ็ค!AF:AF)+SUMIF(ธุรการ!$C:$C,'รับ-จ่าย ประจำวัน'!$B133,ธุรการ!AF:AF)+SUMIF(เส้นแต่งหน้าขนมปัง!$C:$C,'รับ-จ่าย ประจำวัน'!$B133,เส้นแต่งหน้าขนมปัง!AF:AF)+SUMIF('วางแผนBC,CJ'!$C:$C,'รับ-จ่าย ประจำวัน'!$B133,'วางแผนBC,CJ'!AF:AF)+SUMIF(RD!$C:$C,'รับ-จ่าย ประจำวัน'!$B133,RD!AF:AF)+SUMIF('FG,ออนไล,คัดแยก'!$C:$C,'รับ-จ่าย ประจำวัน'!$B133,'FG,ออนไล,คัดแยก'!AF:AF)</f>
        <v>0</v>
      </c>
      <c r="BN133" s="16">
        <f>SUMIF(เตรียมส่วนผสม!$C:$C,'รับ-จ่าย ประจำวัน'!$B133,เตรียมส่วนผสม!AG:AG)+SUMIF(กวนไส้!$C:$C,'รับ-จ่าย ประจำวัน'!$B133,กวนไส้!AG:AG)+SUMIF(ผลิต1!$C:$C,'รับ-จ่าย ประจำวัน'!$B133,ผลิต1!AG:AG)+SUMIF(ผลิต2!$C:$C,'รับ-จ่าย ประจำวัน'!$B133,ผลิต2!AG:AG)+SUMIF(เส้นแต่งหน้าขนมเค้ก!$C:$C,'รับ-จ่าย ประจำวัน'!$B133,เส้นแต่งหน้าขนมเค้ก!AG:AG)+SUMIF(แพ็ค!$C:$C,'รับ-จ่าย ประจำวัน'!$B133,แพ็ค!AG:AG)+SUMIF(ธุรการ!$C:$C,'รับ-จ่าย ประจำวัน'!$B133,ธุรการ!AG:AG)+SUMIF(เส้นแต่งหน้าขนมปัง!$C:$C,'รับ-จ่าย ประจำวัน'!$B133,เส้นแต่งหน้าขนมปัง!AG:AG)+SUMIF('วางแผนBC,CJ'!$C:$C,'รับ-จ่าย ประจำวัน'!$B133,'วางแผนBC,CJ'!AG:AG)+SUMIF(RD!$C:$C,'รับ-จ่าย ประจำวัน'!$B133,RD!AG:AG)+SUMIF('FG,ออนไล,คัดแยก'!$C:$C,'รับ-จ่าย ประจำวัน'!$B133,'FG,ออนไล,คัดแยก'!AG:AG)</f>
        <v>0</v>
      </c>
      <c r="BO133" s="16">
        <f>SUMIF(เตรียมส่วนผสม!$C:$C,'รับ-จ่าย ประจำวัน'!$B133,เตรียมส่วนผสม!AH:AH)+SUMIF(กวนไส้!$C:$C,'รับ-จ่าย ประจำวัน'!$B133,กวนไส้!AH:AH)+SUMIF(ผลิต1!$C:$C,'รับ-จ่าย ประจำวัน'!$B133,ผลิต1!AH:AH)+SUMIF(ผลิต2!$C:$C,'รับ-จ่าย ประจำวัน'!$B133,ผลิต2!AH:AH)+SUMIF(เส้นแต่งหน้าขนมเค้ก!$C:$C,'รับ-จ่าย ประจำวัน'!$B133,เส้นแต่งหน้าขนมเค้ก!AH:AH)+SUMIF(แพ็ค!$C:$C,'รับ-จ่าย ประจำวัน'!$B133,แพ็ค!AH:AH)+SUMIF(ธุรการ!$C:$C,'รับ-จ่าย ประจำวัน'!$B133,ธุรการ!AH:AH)+SUMIF(เส้นแต่งหน้าขนมปัง!$C:$C,'รับ-จ่าย ประจำวัน'!$B133,เส้นแต่งหน้าขนมปัง!AH:AH)+SUMIF('วางแผนBC,CJ'!$C:$C,'รับ-จ่าย ประจำวัน'!$B133,'วางแผนBC,CJ'!AH:AH)+SUMIF(RD!$C:$C,'รับ-จ่าย ประจำวัน'!$B133,RD!AH:AH)+SUMIF('FG,ออนไล,คัดแยก'!$C:$C,'รับ-จ่าย ประจำวัน'!$B133,'FG,ออนไล,คัดแยก'!AH:AH)</f>
        <v>0</v>
      </c>
      <c r="BP133" s="16">
        <f>SUMIF(เตรียมส่วนผสม!$C:$C,'รับ-จ่าย ประจำวัน'!$B133,เตรียมส่วนผสม!AI:AI)+SUMIF(กวนไส้!$C:$C,'รับ-จ่าย ประจำวัน'!$B133,กวนไส้!AI:AI)+SUMIF(ผลิต1!$C:$C,'รับ-จ่าย ประจำวัน'!$B133,ผลิต1!AI:AI)+SUMIF(ผลิต2!$C:$C,'รับ-จ่าย ประจำวัน'!$B133,ผลิต2!AI:AI)+SUMIF(เส้นแต่งหน้าขนมเค้ก!$C:$C,'รับ-จ่าย ประจำวัน'!$B133,เส้นแต่งหน้าขนมเค้ก!AI:AI)+SUMIF(แพ็ค!$C:$C,'รับ-จ่าย ประจำวัน'!$B133,แพ็ค!AI:AI)+SUMIF(ธุรการ!$C:$C,'รับ-จ่าย ประจำวัน'!$B133,ธุรการ!AI:AI)+SUMIF(เส้นแต่งหน้าขนมปัง!$C:$C,'รับ-จ่าย ประจำวัน'!$B133,เส้นแต่งหน้าขนมปัง!AI:AI)+SUMIF('วางแผนBC,CJ'!$C:$C,'รับ-จ่าย ประจำวัน'!$B133,'วางแผนBC,CJ'!AI:AI)+SUMIF(RD!$C:$C,'รับ-จ่าย ประจำวัน'!$B133,RD!AI:AI)+SUMIF('FG,ออนไล,คัดแยก'!$C:$C,'รับ-จ่าย ประจำวัน'!$B133,'FG,ออนไล,คัดแยก'!AI:AI)</f>
        <v>0</v>
      </c>
      <c r="BQ133" s="16">
        <f>SUMIF(เตรียมส่วนผสม!$C:$C,'รับ-จ่าย ประจำวัน'!$B133,เตรียมส่วนผสม!AJ:AJ)+SUMIF(กวนไส้!$C:$C,'รับ-จ่าย ประจำวัน'!$B133,กวนไส้!AJ:AJ)+SUMIF(ผลิต1!$C:$C,'รับ-จ่าย ประจำวัน'!$B133,ผลิต1!AJ:AJ)+SUMIF(ผลิต2!$C:$C,'รับ-จ่าย ประจำวัน'!$B133,ผลิต2!AJ:AJ)+SUMIF(เส้นแต่งหน้าขนมเค้ก!$C:$C,'รับ-จ่าย ประจำวัน'!$B133,เส้นแต่งหน้าขนมเค้ก!AJ:AJ)+SUMIF(แพ็ค!$C:$C,'รับ-จ่าย ประจำวัน'!$B133,แพ็ค!AJ:AJ)+SUMIF(ธุรการ!$C:$C,'รับ-จ่าย ประจำวัน'!$B133,ธุรการ!AJ:AJ)+SUMIF(เส้นแต่งหน้าขนมปัง!$C:$C,'รับ-จ่าย ประจำวัน'!$B133,เส้นแต่งหน้าขนมปัง!AJ:AJ)+SUMIF('วางแผนBC,CJ'!$C:$C,'รับ-จ่าย ประจำวัน'!$B133,'วางแผนBC,CJ'!AJ:AJ)+SUMIF(RD!$C:$C,'รับ-จ่าย ประจำวัน'!$B133,RD!AJ:AJ)+SUMIF('FG,ออนไล,คัดแยก'!$C:$C,'รับ-จ่าย ประจำวัน'!$B133,'FG,ออนไล,คัดแยก'!AJ:AJ)</f>
        <v>0</v>
      </c>
      <c r="BR133" s="16">
        <f>SUMIF(เตรียมส่วนผสม!$C:$C,'รับ-จ่าย ประจำวัน'!$B133,เตรียมส่วนผสม!AK:AK)+SUMIF(กวนไส้!$C:$C,'รับ-จ่าย ประจำวัน'!$B133,กวนไส้!AK:AK)+SUMIF(ผลิต1!$C:$C,'รับ-จ่าย ประจำวัน'!$B133,ผลิต1!AK:AK)+SUMIF(ผลิต2!$C:$C,'รับ-จ่าย ประจำวัน'!$B133,ผลิต2!AK:AK)+SUMIF(เส้นแต่งหน้าขนมเค้ก!$C:$C,'รับ-จ่าย ประจำวัน'!$B133,เส้นแต่งหน้าขนมเค้ก!AK:AK)+SUMIF(แพ็ค!$C:$C,'รับ-จ่าย ประจำวัน'!$B133,แพ็ค!AK:AK)+SUMIF(ธุรการ!$C:$C,'รับ-จ่าย ประจำวัน'!$B133,ธุรการ!AK:AK)+SUMIF(เส้นแต่งหน้าขนมปัง!$C:$C,'รับ-จ่าย ประจำวัน'!$B133,เส้นแต่งหน้าขนมปัง!AK:AK)+SUMIF('วางแผนBC,CJ'!$C:$C,'รับ-จ่าย ประจำวัน'!$B133,'วางแผนBC,CJ'!AK:AK)+SUMIF(RD!$C:$C,'รับ-จ่าย ประจำวัน'!$B133,RD!AK:AK)+SUMIF('FG,ออนไล,คัดแยก'!$C:$C,'รับ-จ่าย ประจำวัน'!$B133,'FG,ออนไล,คัดแยก'!AK:AK)</f>
        <v>0</v>
      </c>
      <c r="BS133" s="16">
        <f>SUMIF(เตรียมส่วนผสม!$C:$C,'รับ-จ่าย ประจำวัน'!$B133,เตรียมส่วนผสม!AL:AL)+SUMIF(กวนไส้!$C:$C,'รับ-จ่าย ประจำวัน'!$B133,กวนไส้!AL:AL)+SUMIF(ผลิต1!$C:$C,'รับ-จ่าย ประจำวัน'!$B133,ผลิต1!AL:AL)+SUMIF(ผลิต2!$C:$C,'รับ-จ่าย ประจำวัน'!$B133,ผลิต2!AL:AL)+SUMIF(เส้นแต่งหน้าขนมเค้ก!$C:$C,'รับ-จ่าย ประจำวัน'!$B133,เส้นแต่งหน้าขนมเค้ก!AL:AL)+SUMIF(แพ็ค!$C:$C,'รับ-จ่าย ประจำวัน'!$B133,แพ็ค!AL:AL)+SUMIF(ธุรการ!$C:$C,'รับ-จ่าย ประจำวัน'!$B133,ธุรการ!AL:AL)+SUMIF(เส้นแต่งหน้าขนมปัง!$C:$C,'รับ-จ่าย ประจำวัน'!$B133,เส้นแต่งหน้าขนมปัง!AL:AL)+SUMIF('วางแผนBC,CJ'!$C:$C,'รับ-จ่าย ประจำวัน'!$B133,'วางแผนBC,CJ'!AL:AL)+SUMIF(RD!$C:$C,'รับ-จ่าย ประจำวัน'!$B133,RD!AL:AL)+SUMIF('FG,ออนไล,คัดแยก'!$C:$C,'รับ-จ่าย ประจำวัน'!$B133,'FG,ออนไล,คัดแยก'!AL:AL)</f>
        <v>0</v>
      </c>
      <c r="BT133" s="18">
        <f t="shared" si="36"/>
        <v>0</v>
      </c>
      <c r="BU133" s="116">
        <v>180000</v>
      </c>
      <c r="BV133" s="146">
        <f t="shared" si="37"/>
        <v>96000</v>
      </c>
      <c r="BW133" s="183">
        <v>30</v>
      </c>
      <c r="BX133" s="172">
        <f t="shared" ref="BX133:BX194" si="42">BT133/24</f>
        <v>0</v>
      </c>
      <c r="BY133" s="188" t="e">
        <f t="shared" si="40"/>
        <v>#DIV/0!</v>
      </c>
      <c r="BZ133" s="180" t="e">
        <f t="shared" ca="1" si="38"/>
        <v>#DIV/0!</v>
      </c>
      <c r="CA133" s="93"/>
      <c r="CB133" s="93"/>
      <c r="CC133" s="93"/>
      <c r="CD133" s="93"/>
      <c r="CE133" s="93"/>
      <c r="CF133" s="93"/>
      <c r="CG133" s="93"/>
      <c r="CH133" s="93"/>
      <c r="CI133" s="93"/>
      <c r="CJ133" s="94"/>
      <c r="CK133" s="9">
        <f t="shared" si="41"/>
        <v>-84000</v>
      </c>
    </row>
    <row r="134" spans="1:89" x14ac:dyDescent="0.5">
      <c r="A134" s="149" t="s">
        <v>481</v>
      </c>
      <c r="B134" s="34">
        <v>1020201071</v>
      </c>
      <c r="C134" s="10" t="s">
        <v>1608</v>
      </c>
      <c r="D134" s="135" t="s">
        <v>71</v>
      </c>
      <c r="E134" s="11">
        <v>0</v>
      </c>
      <c r="F134" s="75"/>
      <c r="G134" s="11"/>
      <c r="H134" s="12">
        <v>120000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3"/>
      <c r="AF134" s="13"/>
      <c r="AG134" s="13"/>
      <c r="AH134" s="13"/>
      <c r="AI134" s="14"/>
      <c r="AJ134" s="14"/>
      <c r="AK134" s="14"/>
      <c r="AL134" s="14"/>
      <c r="AM134" s="14"/>
      <c r="AN134" s="15">
        <f t="shared" si="35"/>
        <v>0</v>
      </c>
      <c r="AO134" s="16">
        <f>SUMIF(เตรียมส่วนผสม!$C:$C,'รับ-จ่าย ประจำวัน'!$B134,เตรียมส่วนผสม!H:H)+SUMIF(กวนไส้!$C:$C,'รับ-จ่าย ประจำวัน'!$B134,กวนไส้!H:H)+SUMIF(ผลิต1!$C:$C,'รับ-จ่าย ประจำวัน'!$B134,ผลิต1!H:H)+SUMIF(ผลิต2!$C:$C,'รับ-จ่าย ประจำวัน'!$B134,ผลิต2!H:H)+SUMIF(เส้นแต่งหน้าขนมเค้ก!$C:$C,'รับ-จ่าย ประจำวัน'!$B134,เส้นแต่งหน้าขนมเค้ก!H:H)+SUMIF(แพ็ค!$C:$C,'รับ-จ่าย ประจำวัน'!$B134,แพ็ค!H:H)+SUMIF(ธุรการ!$C:$C,'รับ-จ่าย ประจำวัน'!$B134,ธุรการ!H:H)+SUMIF(เส้นแต่งหน้าขนมปัง!$C:$C,'รับ-จ่าย ประจำวัน'!$B134,เส้นแต่งหน้าขนมปัง!H:H)+SUMIF('วางแผนBC,CJ'!$C:$C,'รับ-จ่าย ประจำวัน'!$B134,'วางแผนBC,CJ'!H:H)+SUMIF(RD!$C:$C,'รับ-จ่าย ประจำวัน'!$B134,RD!H:H)+SUMIF('FG,ออนไล,คัดแยก'!$C:$C,'รับ-จ่าย ประจำวัน'!$B134,'FG,ออนไล,คัดแยก'!H:H)</f>
        <v>0</v>
      </c>
      <c r="AP134" s="16">
        <f>SUMIF(เตรียมส่วนผสม!$C:$C,'รับ-จ่าย ประจำวัน'!$B134,เตรียมส่วนผสม!I:I)+SUMIF(กวนไส้!$C:$C,'รับ-จ่าย ประจำวัน'!$B134,กวนไส้!I:I)+SUMIF(ผลิต1!$C:$C,'รับ-จ่าย ประจำวัน'!$B134,ผลิต1!I:I)+SUMIF(ผลิต2!$C:$C,'รับ-จ่าย ประจำวัน'!$B134,ผลิต2!I:I)+SUMIF(เส้นแต่งหน้าขนมเค้ก!$C:$C,'รับ-จ่าย ประจำวัน'!$B134,เส้นแต่งหน้าขนมเค้ก!I:I)+SUMIF(แพ็ค!$C:$C,'รับ-จ่าย ประจำวัน'!$B134,แพ็ค!I:I)+SUMIF(ธุรการ!$C:$C,'รับ-จ่าย ประจำวัน'!$B134,ธุรการ!I:I)+SUMIF(เส้นแต่งหน้าขนมปัง!$C:$C,'รับ-จ่าย ประจำวัน'!$B134,เส้นแต่งหน้าขนมปัง!I:I)+SUMIF('วางแผนBC,CJ'!$C:$C,'รับ-จ่าย ประจำวัน'!$B134,'วางแผนBC,CJ'!I:I)+SUMIF(RD!$C:$C,'รับ-จ่าย ประจำวัน'!$B134,RD!I:I)+SUMIF('FG,ออนไล,คัดแยก'!$C:$C,'รับ-จ่าย ประจำวัน'!$B134,'FG,ออนไล,คัดแยก'!I:I)</f>
        <v>0</v>
      </c>
      <c r="AQ134" s="16">
        <f>SUMIF(เตรียมส่วนผสม!$C:$C,'รับ-จ่าย ประจำวัน'!$B134,เตรียมส่วนผสม!J:J)+SUMIF(กวนไส้!$C:$C,'รับ-จ่าย ประจำวัน'!$B134,กวนไส้!J:J)+SUMIF(ผลิต1!$C:$C,'รับ-จ่าย ประจำวัน'!$B134,ผลิต1!J:J)+SUMIF(ผลิต2!$C:$C,'รับ-จ่าย ประจำวัน'!$B134,ผลิต2!J:J)+SUMIF(เส้นแต่งหน้าขนมเค้ก!$C:$C,'รับ-จ่าย ประจำวัน'!$B134,เส้นแต่งหน้าขนมเค้ก!J:J)+SUMIF(แพ็ค!$C:$C,'รับ-จ่าย ประจำวัน'!$B134,แพ็ค!J:J)+SUMIF(ธุรการ!$C:$C,'รับ-จ่าย ประจำวัน'!$B134,ธุรการ!J:J)+SUMIF(เส้นแต่งหน้าขนมปัง!$C:$C,'รับ-จ่าย ประจำวัน'!$B134,เส้นแต่งหน้าขนมปัง!J:J)+SUMIF('วางแผนBC,CJ'!$C:$C,'รับ-จ่าย ประจำวัน'!$B134,'วางแผนBC,CJ'!J:J)+SUMIF(RD!$C:$C,'รับ-จ่าย ประจำวัน'!$B134,RD!J:J)+SUMIF('FG,ออนไล,คัดแยก'!$C:$C,'รับ-จ่าย ประจำวัน'!$B134,'FG,ออนไล,คัดแยก'!J:J)</f>
        <v>0</v>
      </c>
      <c r="AR134" s="16">
        <f>SUMIF(เตรียมส่วนผสม!$C:$C,'รับ-จ่าย ประจำวัน'!$B134,เตรียมส่วนผสม!K:K)+SUMIF(กวนไส้!$C:$C,'รับ-จ่าย ประจำวัน'!$B134,กวนไส้!K:K)+SUMIF(ผลิต1!$C:$C,'รับ-จ่าย ประจำวัน'!$B134,ผลิต1!K:K)+SUMIF(ผลิต2!$C:$C,'รับ-จ่าย ประจำวัน'!$B134,ผลิต2!K:K)+SUMIF(เส้นแต่งหน้าขนมเค้ก!$C:$C,'รับ-จ่าย ประจำวัน'!$B134,เส้นแต่งหน้าขนมเค้ก!K:K)+SUMIF(แพ็ค!$C:$C,'รับ-จ่าย ประจำวัน'!$B134,แพ็ค!K:K)+SUMIF(ธุรการ!$C:$C,'รับ-จ่าย ประจำวัน'!$B134,ธุรการ!K:K)+SUMIF(เส้นแต่งหน้าขนมปัง!$C:$C,'รับ-จ่าย ประจำวัน'!$B134,เส้นแต่งหน้าขนมปัง!K:K)+SUMIF('วางแผนBC,CJ'!$C:$C,'รับ-จ่าย ประจำวัน'!$B134,'วางแผนBC,CJ'!K:K)+SUMIF(RD!$C:$C,'รับ-จ่าย ประจำวัน'!$B134,RD!K:K)+SUMIF('FG,ออนไล,คัดแยก'!$C:$C,'รับ-จ่าย ประจำวัน'!$B134,'FG,ออนไล,คัดแยก'!K:K)</f>
        <v>0</v>
      </c>
      <c r="AS134" s="16">
        <f>SUMIF(เตรียมส่วนผสม!$C:$C,'รับ-จ่าย ประจำวัน'!$B134,เตรียมส่วนผสม!L:L)+SUMIF(กวนไส้!$C:$C,'รับ-จ่าย ประจำวัน'!$B134,กวนไส้!L:L)+SUMIF(ผลิต1!$C:$C,'รับ-จ่าย ประจำวัน'!$B134,ผลิต1!L:L)+SUMIF(ผลิต2!$C:$C,'รับ-จ่าย ประจำวัน'!$B134,ผลิต2!L:L)+SUMIF(เส้นแต่งหน้าขนมเค้ก!$C:$C,'รับ-จ่าย ประจำวัน'!$B134,เส้นแต่งหน้าขนมเค้ก!L:L)+SUMIF(แพ็ค!$C:$C,'รับ-จ่าย ประจำวัน'!$B134,แพ็ค!L:L)+SUMIF(ธุรการ!$C:$C,'รับ-จ่าย ประจำวัน'!$B134,ธุรการ!L:L)+SUMIF(เส้นแต่งหน้าขนมปัง!$C:$C,'รับ-จ่าย ประจำวัน'!$B134,เส้นแต่งหน้าขนมปัง!L:L)+SUMIF('วางแผนBC,CJ'!$C:$C,'รับ-จ่าย ประจำวัน'!$B134,'วางแผนBC,CJ'!L:L)+SUMIF(RD!$C:$C,'รับ-จ่าย ประจำวัน'!$B134,RD!L:L)+SUMIF('FG,ออนไล,คัดแยก'!$C:$C,'รับ-จ่าย ประจำวัน'!$B134,'FG,ออนไล,คัดแยก'!L:L)</f>
        <v>0</v>
      </c>
      <c r="AT134" s="16">
        <f>SUMIF(เตรียมส่วนผสม!$C:$C,'รับ-จ่าย ประจำวัน'!$B134,เตรียมส่วนผสม!M:M)+SUMIF(กวนไส้!$C:$C,'รับ-จ่าย ประจำวัน'!$B134,กวนไส้!M:M)+SUMIF(ผลิต1!$C:$C,'รับ-จ่าย ประจำวัน'!$B134,ผลิต1!M:M)+SUMIF(ผลิต2!$C:$C,'รับ-จ่าย ประจำวัน'!$B134,ผลิต2!M:M)+SUMIF(เส้นแต่งหน้าขนมเค้ก!$C:$C,'รับ-จ่าย ประจำวัน'!$B134,เส้นแต่งหน้าขนมเค้ก!M:M)+SUMIF(แพ็ค!$C:$C,'รับ-จ่าย ประจำวัน'!$B134,แพ็ค!M:M)+SUMIF(ธุรการ!$C:$C,'รับ-จ่าย ประจำวัน'!$B134,ธุรการ!M:M)+SUMIF(เส้นแต่งหน้าขนมปัง!$C:$C,'รับ-จ่าย ประจำวัน'!$B134,เส้นแต่งหน้าขนมปัง!M:M)+SUMIF('วางแผนBC,CJ'!$C:$C,'รับ-จ่าย ประจำวัน'!$B134,'วางแผนBC,CJ'!M:M)+SUMIF(RD!$C:$C,'รับ-จ่าย ประจำวัน'!$B134,RD!M:M)+SUMIF('FG,ออนไล,คัดแยก'!$C:$C,'รับ-จ่าย ประจำวัน'!$B134,'FG,ออนไล,คัดแยก'!M:M)</f>
        <v>0</v>
      </c>
      <c r="AU134" s="16">
        <f>SUMIF(เตรียมส่วนผสม!$C:$C,'รับ-จ่าย ประจำวัน'!$B134,เตรียมส่วนผสม!N:N)+SUMIF(กวนไส้!$C:$C,'รับ-จ่าย ประจำวัน'!$B134,กวนไส้!N:N)+SUMIF(ผลิต1!$C:$C,'รับ-จ่าย ประจำวัน'!$B134,ผลิต1!N:N)+SUMIF(ผลิต2!$C:$C,'รับ-จ่าย ประจำวัน'!$B134,ผลิต2!N:N)+SUMIF(เส้นแต่งหน้าขนมเค้ก!$C:$C,'รับ-จ่าย ประจำวัน'!$B134,เส้นแต่งหน้าขนมเค้ก!N:N)+SUMIF(แพ็ค!$C:$C,'รับ-จ่าย ประจำวัน'!$B134,แพ็ค!N:N)+SUMIF(ธุรการ!$C:$C,'รับ-จ่าย ประจำวัน'!$B134,ธุรการ!N:N)+SUMIF(เส้นแต่งหน้าขนมปัง!$C:$C,'รับ-จ่าย ประจำวัน'!$B134,เส้นแต่งหน้าขนมปัง!N:N)+SUMIF('วางแผนBC,CJ'!$C:$C,'รับ-จ่าย ประจำวัน'!$B134,'วางแผนBC,CJ'!N:N)+SUMIF(RD!$C:$C,'รับ-จ่าย ประจำวัน'!$B134,RD!N:N)+SUMIF('FG,ออนไล,คัดแยก'!$C:$C,'รับ-จ่าย ประจำวัน'!$B134,'FG,ออนไล,คัดแยก'!N:N)</f>
        <v>12000</v>
      </c>
      <c r="AV134" s="16">
        <f>SUMIF(เตรียมส่วนผสม!$C:$C,'รับ-จ่าย ประจำวัน'!$B134,เตรียมส่วนผสม!O:O)+SUMIF(กวนไส้!$C:$C,'รับ-จ่าย ประจำวัน'!$B134,กวนไส้!O:O)+SUMIF(ผลิต1!$C:$C,'รับ-จ่าย ประจำวัน'!$B134,ผลิต1!O:O)+SUMIF(ผลิต2!$C:$C,'รับ-จ่าย ประจำวัน'!$B134,ผลิต2!O:O)+SUMIF(เส้นแต่งหน้าขนมเค้ก!$C:$C,'รับ-จ่าย ประจำวัน'!$B134,เส้นแต่งหน้าขนมเค้ก!O:O)+SUMIF(แพ็ค!$C:$C,'รับ-จ่าย ประจำวัน'!$B134,แพ็ค!O:O)+SUMIF(ธุรการ!$C:$C,'รับ-จ่าย ประจำวัน'!$B134,ธุรการ!O:O)+SUMIF(เส้นแต่งหน้าขนมปัง!$C:$C,'รับ-จ่าย ประจำวัน'!$B134,เส้นแต่งหน้าขนมปัง!O:O)+SUMIF('วางแผนBC,CJ'!$C:$C,'รับ-จ่าย ประจำวัน'!$B134,'วางแผนBC,CJ'!O:O)+SUMIF(RD!$C:$C,'รับ-จ่าย ประจำวัน'!$B134,RD!O:O)+SUMIF('FG,ออนไล,คัดแยก'!$C:$C,'รับ-จ่าย ประจำวัน'!$B134,'FG,ออนไล,คัดแยก'!O:O)</f>
        <v>0</v>
      </c>
      <c r="AW134" s="16">
        <f>SUMIF(เตรียมส่วนผสม!$C:$C,'รับ-จ่าย ประจำวัน'!$B134,เตรียมส่วนผสม!P:P)+SUMIF(กวนไส้!$C:$C,'รับ-จ่าย ประจำวัน'!$B134,กวนไส้!P:P)+SUMIF(ผลิต1!$C:$C,'รับ-จ่าย ประจำวัน'!$B134,ผลิต1!P:P)+SUMIF(ผลิต2!$C:$C,'รับ-จ่าย ประจำวัน'!$B134,ผลิต2!P:P)+SUMIF(เส้นแต่งหน้าขนมเค้ก!$C:$C,'รับ-จ่าย ประจำวัน'!$B134,เส้นแต่งหน้าขนมเค้ก!P:P)+SUMIF(แพ็ค!$C:$C,'รับ-จ่าย ประจำวัน'!$B134,แพ็ค!P:P)+SUMIF(ธุรการ!$C:$C,'รับ-จ่าย ประจำวัน'!$B134,ธุรการ!P:P)+SUMIF(เส้นแต่งหน้าขนมปัง!$C:$C,'รับ-จ่าย ประจำวัน'!$B134,เส้นแต่งหน้าขนมปัง!P:P)+SUMIF('วางแผนBC,CJ'!$C:$C,'รับ-จ่าย ประจำวัน'!$B134,'วางแผนBC,CJ'!P:P)+SUMIF(RD!$C:$C,'รับ-จ่าย ประจำวัน'!$B134,RD!P:P)+SUMIF('FG,ออนไล,คัดแยก'!$C:$C,'รับ-จ่าย ประจำวัน'!$B134,'FG,ออนไล,คัดแยก'!P:P)</f>
        <v>0</v>
      </c>
      <c r="AX134" s="16">
        <f>SUMIF(เตรียมส่วนผสม!$C:$C,'รับ-จ่าย ประจำวัน'!$B134,เตรียมส่วนผสม!Q:Q)+SUMIF(กวนไส้!$C:$C,'รับ-จ่าย ประจำวัน'!$B134,กวนไส้!Q:Q)+SUMIF(ผลิต1!$C:$C,'รับ-จ่าย ประจำวัน'!$B134,ผลิต1!Q:Q)+SUMIF(ผลิต2!$C:$C,'รับ-จ่าย ประจำวัน'!$B134,ผลิต2!Q:Q)+SUMIF(เส้นแต่งหน้าขนมเค้ก!$C:$C,'รับ-จ่าย ประจำวัน'!$B134,เส้นแต่งหน้าขนมเค้ก!Q:Q)+SUMIF(แพ็ค!$C:$C,'รับ-จ่าย ประจำวัน'!$B134,แพ็ค!Q:Q)+SUMIF(ธุรการ!$C:$C,'รับ-จ่าย ประจำวัน'!$B134,ธุรการ!Q:Q)+SUMIF(เส้นแต่งหน้าขนมปัง!$C:$C,'รับ-จ่าย ประจำวัน'!$B134,เส้นแต่งหน้าขนมปัง!Q:Q)+SUMIF('วางแผนBC,CJ'!$C:$C,'รับ-จ่าย ประจำวัน'!$B134,'วางแผนBC,CJ'!Q:Q)+SUMIF(RD!$C:$C,'รับ-จ่าย ประจำวัน'!$B134,RD!Q:Q)+SUMIF('FG,ออนไล,คัดแยก'!$C:$C,'รับ-จ่าย ประจำวัน'!$B134,'FG,ออนไล,คัดแยก'!Q:Q)</f>
        <v>0</v>
      </c>
      <c r="AY134" s="16">
        <f>SUMIF(เตรียมส่วนผสม!$C:$C,'รับ-จ่าย ประจำวัน'!$B134,เตรียมส่วนผสม!R:R)+SUMIF(กวนไส้!$C:$C,'รับ-จ่าย ประจำวัน'!$B134,กวนไส้!R:R)+SUMIF(ผลิต1!$C:$C,'รับ-จ่าย ประจำวัน'!$B134,ผลิต1!R:R)+SUMIF(ผลิต2!$C:$C,'รับ-จ่าย ประจำวัน'!$B134,ผลิต2!R:R)+SUMIF(เส้นแต่งหน้าขนมเค้ก!$C:$C,'รับ-จ่าย ประจำวัน'!$B134,เส้นแต่งหน้าขนมเค้ก!R:R)+SUMIF(แพ็ค!$C:$C,'รับ-จ่าย ประจำวัน'!$B134,แพ็ค!R:R)+SUMIF(ธุรการ!$C:$C,'รับ-จ่าย ประจำวัน'!$B134,ธุรการ!R:R)+SUMIF(เส้นแต่งหน้าขนมปัง!$C:$C,'รับ-จ่าย ประจำวัน'!$B134,เส้นแต่งหน้าขนมปัง!R:R)+SUMIF('วางแผนBC,CJ'!$C:$C,'รับ-จ่าย ประจำวัน'!$B134,'วางแผนBC,CJ'!R:R)+SUMIF(RD!$C:$C,'รับ-จ่าย ประจำวัน'!$B134,RD!R:R)+SUMIF('FG,ออนไล,คัดแยก'!$C:$C,'รับ-จ่าย ประจำวัน'!$B134,'FG,ออนไล,คัดแยก'!R:R)</f>
        <v>0</v>
      </c>
      <c r="AZ134" s="16">
        <f>SUMIF(เตรียมส่วนผสม!$C:$C,'รับ-จ่าย ประจำวัน'!$B134,เตรียมส่วนผสม!S:S)+SUMIF(กวนไส้!$C:$C,'รับ-จ่าย ประจำวัน'!$B134,กวนไส้!S:S)+SUMIF(ผลิต1!$C:$C,'รับ-จ่าย ประจำวัน'!$B134,ผลิต1!S:S)+SUMIF(ผลิต2!$C:$C,'รับ-จ่าย ประจำวัน'!$B134,ผลิต2!S:S)+SUMIF(เส้นแต่งหน้าขนมเค้ก!$C:$C,'รับ-จ่าย ประจำวัน'!$B134,เส้นแต่งหน้าขนมเค้ก!S:S)+SUMIF(แพ็ค!$C:$C,'รับ-จ่าย ประจำวัน'!$B134,แพ็ค!S:S)+SUMIF(ธุรการ!$C:$C,'รับ-จ่าย ประจำวัน'!$B134,ธุรการ!S:S)+SUMIF(เส้นแต่งหน้าขนมปัง!$C:$C,'รับ-จ่าย ประจำวัน'!$B134,เส้นแต่งหน้าขนมปัง!S:S)+SUMIF('วางแผนBC,CJ'!$C:$C,'รับ-จ่าย ประจำวัน'!$B134,'วางแผนBC,CJ'!S:S)+SUMIF(RD!$C:$C,'รับ-จ่าย ประจำวัน'!$B134,RD!S:S)+SUMIF('FG,ออนไล,คัดแยก'!$C:$C,'รับ-จ่าย ประจำวัน'!$B134,'FG,ออนไล,คัดแยก'!S:S)</f>
        <v>0</v>
      </c>
      <c r="BA134" s="16">
        <f>SUMIF(เตรียมส่วนผสม!$C:$C,'รับ-จ่าย ประจำวัน'!$B134,เตรียมส่วนผสม!T:T)+SUMIF(กวนไส้!$C:$C,'รับ-จ่าย ประจำวัน'!$B134,กวนไส้!T:T)+SUMIF(ผลิต1!$C:$C,'รับ-จ่าย ประจำวัน'!$B134,ผลิต1!T:T)+SUMIF(ผลิต2!$C:$C,'รับ-จ่าย ประจำวัน'!$B134,ผลิต2!T:T)+SUMIF(เส้นแต่งหน้าขนมเค้ก!$C:$C,'รับ-จ่าย ประจำวัน'!$B134,เส้นแต่งหน้าขนมเค้ก!T:T)+SUMIF(แพ็ค!$C:$C,'รับ-จ่าย ประจำวัน'!$B134,แพ็ค!T:T)+SUMIF(ธุรการ!$C:$C,'รับ-จ่าย ประจำวัน'!$B134,ธุรการ!T:T)+SUMIF(เส้นแต่งหน้าขนมปัง!$C:$C,'รับ-จ่าย ประจำวัน'!$B134,เส้นแต่งหน้าขนมปัง!T:T)+SUMIF('วางแผนBC,CJ'!$C:$C,'รับ-จ่าย ประจำวัน'!$B134,'วางแผนBC,CJ'!T:T)+SUMIF(RD!$C:$C,'รับ-จ่าย ประจำวัน'!$B134,RD!T:T)+SUMIF('FG,ออนไล,คัดแยก'!$C:$C,'รับ-จ่าย ประจำวัน'!$B134,'FG,ออนไล,คัดแยก'!T:T)</f>
        <v>0</v>
      </c>
      <c r="BB134" s="16">
        <f>SUMIF(เตรียมส่วนผสม!$C:$C,'รับ-จ่าย ประจำวัน'!$B134,เตรียมส่วนผสม!U:U)+SUMIF(กวนไส้!$C:$C,'รับ-จ่าย ประจำวัน'!$B134,กวนไส้!U:U)+SUMIF(ผลิต1!$C:$C,'รับ-จ่าย ประจำวัน'!$B134,ผลิต1!U:U)+SUMIF(ผลิต2!$C:$C,'รับ-จ่าย ประจำวัน'!$B134,ผลิต2!U:U)+SUMIF(เส้นแต่งหน้าขนมเค้ก!$C:$C,'รับ-จ่าย ประจำวัน'!$B134,เส้นแต่งหน้าขนมเค้ก!U:U)+SUMIF(แพ็ค!$C:$C,'รับ-จ่าย ประจำวัน'!$B134,แพ็ค!U:U)+SUMIF(ธุรการ!$C:$C,'รับ-จ่าย ประจำวัน'!$B134,ธุรการ!U:U)+SUMIF(เส้นแต่งหน้าขนมปัง!$C:$C,'รับ-จ่าย ประจำวัน'!$B134,เส้นแต่งหน้าขนมปัง!U:U)+SUMIF('วางแผนBC,CJ'!$C:$C,'รับ-จ่าย ประจำวัน'!$B134,'วางแผนBC,CJ'!U:U)+SUMIF(RD!$C:$C,'รับ-จ่าย ประจำวัน'!$B134,RD!U:U)+SUMIF('FG,ออนไล,คัดแยก'!$C:$C,'รับ-จ่าย ประจำวัน'!$B134,'FG,ออนไล,คัดแยก'!U:U)</f>
        <v>0</v>
      </c>
      <c r="BC134" s="16">
        <f>SUMIF(เตรียมส่วนผสม!$C:$C,'รับ-จ่าย ประจำวัน'!$B134,เตรียมส่วนผสม!V:V)+SUMIF(กวนไส้!$C:$C,'รับ-จ่าย ประจำวัน'!$B134,กวนไส้!V:V)+SUMIF(ผลิต1!$C:$C,'รับ-จ่าย ประจำวัน'!$B134,ผลิต1!V:V)+SUMIF(ผลิต2!$C:$C,'รับ-จ่าย ประจำวัน'!$B134,ผลิต2!V:V)+SUMIF(เส้นแต่งหน้าขนมเค้ก!$C:$C,'รับ-จ่าย ประจำวัน'!$B134,เส้นแต่งหน้าขนมเค้ก!V:V)+SUMIF(แพ็ค!$C:$C,'รับ-จ่าย ประจำวัน'!$B134,แพ็ค!V:V)+SUMIF(ธุรการ!$C:$C,'รับ-จ่าย ประจำวัน'!$B134,ธุรการ!V:V)+SUMIF(เส้นแต่งหน้าขนมปัง!$C:$C,'รับ-จ่าย ประจำวัน'!$B134,เส้นแต่งหน้าขนมปัง!V:V)+SUMIF('วางแผนBC,CJ'!$C:$C,'รับ-จ่าย ประจำวัน'!$B134,'วางแผนBC,CJ'!V:V)+SUMIF(RD!$C:$C,'รับ-จ่าย ประจำวัน'!$B134,RD!V:V)+SUMIF('FG,ออนไล,คัดแยก'!$C:$C,'รับ-จ่าย ประจำวัน'!$B134,'FG,ออนไล,คัดแยก'!V:V)</f>
        <v>12000</v>
      </c>
      <c r="BD134" s="16">
        <f>SUMIF(เตรียมส่วนผสม!$C:$C,'รับ-จ่าย ประจำวัน'!$B134,เตรียมส่วนผสม!W:W)+SUMIF(กวนไส้!$C:$C,'รับ-จ่าย ประจำวัน'!$B134,กวนไส้!W:W)+SUMIF(ผลิต1!$C:$C,'รับ-จ่าย ประจำวัน'!$B134,ผลิต1!W:W)+SUMIF(ผลิต2!$C:$C,'รับ-จ่าย ประจำวัน'!$B134,ผลิต2!W:W)+SUMIF(เส้นแต่งหน้าขนมเค้ก!$C:$C,'รับ-จ่าย ประจำวัน'!$B134,เส้นแต่งหน้าขนมเค้ก!W:W)+SUMIF(แพ็ค!$C:$C,'รับ-จ่าย ประจำวัน'!$B134,แพ็ค!W:W)+SUMIF(ธุรการ!$C:$C,'รับ-จ่าย ประจำวัน'!$B134,ธุรการ!W:W)+SUMIF(เส้นแต่งหน้าขนมปัง!$C:$C,'รับ-จ่าย ประจำวัน'!$B134,เส้นแต่งหน้าขนมปัง!W:W)+SUMIF('วางแผนBC,CJ'!$C:$C,'รับ-จ่าย ประจำวัน'!$B134,'วางแผนBC,CJ'!W:W)+SUMIF(RD!$C:$C,'รับ-จ่าย ประจำวัน'!$B134,RD!W:W)+SUMIF('FG,ออนไล,คัดแยก'!$C:$C,'รับ-จ่าย ประจำวัน'!$B134,'FG,ออนไล,คัดแยก'!W:W)</f>
        <v>0</v>
      </c>
      <c r="BE134" s="16">
        <f>SUMIF(เตรียมส่วนผสม!$C:$C,'รับ-จ่าย ประจำวัน'!$B134,เตรียมส่วนผสม!X:X)+SUMIF(กวนไส้!$C:$C,'รับ-จ่าย ประจำวัน'!$B134,กวนไส้!X:X)+SUMIF(ผลิต1!$C:$C,'รับ-จ่าย ประจำวัน'!$B134,ผลิต1!X:X)+SUMIF(ผลิต2!$C:$C,'รับ-จ่าย ประจำวัน'!$B134,ผลิต2!X:X)+SUMIF(เส้นแต่งหน้าขนมเค้ก!$C:$C,'รับ-จ่าย ประจำวัน'!$B134,เส้นแต่งหน้าขนมเค้ก!X:X)+SUMIF(แพ็ค!$C:$C,'รับ-จ่าย ประจำวัน'!$B134,แพ็ค!X:X)+SUMIF(ธุรการ!$C:$C,'รับ-จ่าย ประจำวัน'!$B134,ธุรการ!X:X)+SUMIF(เส้นแต่งหน้าขนมปัง!$C:$C,'รับ-จ่าย ประจำวัน'!$B134,เส้นแต่งหน้าขนมปัง!X:X)+SUMIF('วางแผนBC,CJ'!$C:$C,'รับ-จ่าย ประจำวัน'!$B134,'วางแผนBC,CJ'!X:X)+SUMIF(RD!$C:$C,'รับ-จ่าย ประจำวัน'!$B134,RD!X:X)+SUMIF('FG,ออนไล,คัดแยก'!$C:$C,'รับ-จ่าย ประจำวัน'!$B134,'FG,ออนไล,คัดแยก'!X:X)</f>
        <v>0</v>
      </c>
      <c r="BF134" s="16">
        <f>SUMIF(เตรียมส่วนผสม!$C:$C,'รับ-จ่าย ประจำวัน'!$B134,เตรียมส่วนผสม!Y:Y)+SUMIF(กวนไส้!$C:$C,'รับ-จ่าย ประจำวัน'!$B134,กวนไส้!Y:Y)+SUMIF(ผลิต1!$C:$C,'รับ-จ่าย ประจำวัน'!$B134,ผลิต1!Y:Y)+SUMIF(ผลิต2!$C:$C,'รับ-จ่าย ประจำวัน'!$B134,ผลิต2!Y:Y)+SUMIF(เส้นแต่งหน้าขนมเค้ก!$C:$C,'รับ-จ่าย ประจำวัน'!$B134,เส้นแต่งหน้าขนมเค้ก!Y:Y)+SUMIF(แพ็ค!$C:$C,'รับ-จ่าย ประจำวัน'!$B134,แพ็ค!Y:Y)+SUMIF(ธุรการ!$C:$C,'รับ-จ่าย ประจำวัน'!$B134,ธุรการ!Y:Y)+SUMIF(เส้นแต่งหน้าขนมปัง!$C:$C,'รับ-จ่าย ประจำวัน'!$B134,เส้นแต่งหน้าขนมปัง!Y:Y)+SUMIF('วางแผนBC,CJ'!$C:$C,'รับ-จ่าย ประจำวัน'!$B134,'วางแผนBC,CJ'!Y:Y)+SUMIF(RD!$C:$C,'รับ-จ่าย ประจำวัน'!$B134,RD!Y:Y)+SUMIF('FG,ออนไล,คัดแยก'!$C:$C,'รับ-จ่าย ประจำวัน'!$B134,'FG,ออนไล,คัดแยก'!Y:Y)</f>
        <v>0</v>
      </c>
      <c r="BG134" s="16">
        <f>SUMIF(เตรียมส่วนผสม!$C:$C,'รับ-จ่าย ประจำวัน'!$B134,เตรียมส่วนผสม!Z:Z)+SUMIF(กวนไส้!$C:$C,'รับ-จ่าย ประจำวัน'!$B134,กวนไส้!Z:Z)+SUMIF(ผลิต1!$C:$C,'รับ-จ่าย ประจำวัน'!$B134,ผลิต1!Z:Z)+SUMIF(ผลิต2!$C:$C,'รับ-จ่าย ประจำวัน'!$B134,ผลิต2!Z:Z)+SUMIF(เส้นแต่งหน้าขนมเค้ก!$C:$C,'รับ-จ่าย ประจำวัน'!$B134,เส้นแต่งหน้าขนมเค้ก!Z:Z)+SUMIF(แพ็ค!$C:$C,'รับ-จ่าย ประจำวัน'!$B134,แพ็ค!Z:Z)+SUMIF(ธุรการ!$C:$C,'รับ-จ่าย ประจำวัน'!$B134,ธุรการ!Z:Z)+SUMIF(เส้นแต่งหน้าขนมปัง!$C:$C,'รับ-จ่าย ประจำวัน'!$B134,เส้นแต่งหน้าขนมปัง!Z:Z)+SUMIF('วางแผนBC,CJ'!$C:$C,'รับ-จ่าย ประจำวัน'!$B134,'วางแผนBC,CJ'!Z:Z)+SUMIF(RD!$C:$C,'รับ-จ่าย ประจำวัน'!$B134,RD!Z:Z)+SUMIF('FG,ออนไล,คัดแยก'!$C:$C,'รับ-จ่าย ประจำวัน'!$B134,'FG,ออนไล,คัดแยก'!Z:Z)</f>
        <v>0</v>
      </c>
      <c r="BH134" s="16">
        <f>SUMIF(เตรียมส่วนผสม!$C:$C,'รับ-จ่าย ประจำวัน'!$B134,เตรียมส่วนผสม!AA:AA)+SUMIF(กวนไส้!$C:$C,'รับ-จ่าย ประจำวัน'!$B134,กวนไส้!AA:AA)+SUMIF(ผลิต1!$C:$C,'รับ-จ่าย ประจำวัน'!$B134,ผลิต1!AA:AA)+SUMIF(ผลิต2!$C:$C,'รับ-จ่าย ประจำวัน'!$B134,ผลิต2!AA:AA)+SUMIF(เส้นแต่งหน้าขนมเค้ก!$C:$C,'รับ-จ่าย ประจำวัน'!$B134,เส้นแต่งหน้าขนมเค้ก!AA:AA)+SUMIF(แพ็ค!$C:$C,'รับ-จ่าย ประจำวัน'!$B134,แพ็ค!AA:AA)+SUMIF(ธุรการ!$C:$C,'รับ-จ่าย ประจำวัน'!$B134,ธุรการ!AA:AA)+SUMIF(เส้นแต่งหน้าขนมปัง!$C:$C,'รับ-จ่าย ประจำวัน'!$B134,เส้นแต่งหน้าขนมปัง!AA:AA)+SUMIF('วางแผนBC,CJ'!$C:$C,'รับ-จ่าย ประจำวัน'!$B134,'วางแผนBC,CJ'!AA:AA)+SUMIF(RD!$C:$C,'รับ-จ่าย ประจำวัน'!$B134,RD!AA:AA)+SUMIF('FG,ออนไล,คัดแยก'!$C:$C,'รับ-จ่าย ประจำวัน'!$B134,'FG,ออนไล,คัดแยก'!AA:AA)</f>
        <v>0</v>
      </c>
      <c r="BI134" s="16">
        <f>SUMIF(เตรียมส่วนผสม!$C:$C,'รับ-จ่าย ประจำวัน'!$B134,เตรียมส่วนผสม!AB:AB)+SUMIF(กวนไส้!$C:$C,'รับ-จ่าย ประจำวัน'!$B134,กวนไส้!AB:AB)+SUMIF(ผลิต1!$C:$C,'รับ-จ่าย ประจำวัน'!$B134,ผลิต1!AB:AB)+SUMIF(ผลิต2!$C:$C,'รับ-จ่าย ประจำวัน'!$B134,ผลิต2!AB:AB)+SUMIF(เส้นแต่งหน้าขนมเค้ก!$C:$C,'รับ-จ่าย ประจำวัน'!$B134,เส้นแต่งหน้าขนมเค้ก!AB:AB)+SUMIF(แพ็ค!$C:$C,'รับ-จ่าย ประจำวัน'!$B134,แพ็ค!AB:AB)+SUMIF(ธุรการ!$C:$C,'รับ-จ่าย ประจำวัน'!$B134,ธุรการ!AB:AB)+SUMIF(เส้นแต่งหน้าขนมปัง!$C:$C,'รับ-จ่าย ประจำวัน'!$B134,เส้นแต่งหน้าขนมปัง!AB:AB)+SUMIF('วางแผนBC,CJ'!$C:$C,'รับ-จ่าย ประจำวัน'!$B134,'วางแผนBC,CJ'!AB:AB)+SUMIF(RD!$C:$C,'รับ-จ่าย ประจำวัน'!$B134,RD!AB:AB)+SUMIF('FG,ออนไล,คัดแยก'!$C:$C,'รับ-จ่าย ประจำวัน'!$B134,'FG,ออนไล,คัดแยก'!AB:AB)</f>
        <v>0</v>
      </c>
      <c r="BJ134" s="16">
        <f>SUMIF(เตรียมส่วนผสม!$C:$C,'รับ-จ่าย ประจำวัน'!$B134,เตรียมส่วนผสม!AC:AC)+SUMIF(กวนไส้!$C:$C,'รับ-จ่าย ประจำวัน'!$B134,กวนไส้!AC:AC)+SUMIF(ผลิต1!$C:$C,'รับ-จ่าย ประจำวัน'!$B134,ผลิต1!AC:AC)+SUMIF(ผลิต2!$C:$C,'รับ-จ่าย ประจำวัน'!$B134,ผลิต2!AC:AC)+SUMIF(เส้นแต่งหน้าขนมเค้ก!$C:$C,'รับ-จ่าย ประจำวัน'!$B134,เส้นแต่งหน้าขนมเค้ก!AC:AC)+SUMIF(แพ็ค!$C:$C,'รับ-จ่าย ประจำวัน'!$B134,แพ็ค!AC:AC)+SUMIF(ธุรการ!$C:$C,'รับ-จ่าย ประจำวัน'!$B134,ธุรการ!AC:AC)+SUMIF(เส้นแต่งหน้าขนมปัง!$C:$C,'รับ-จ่าย ประจำวัน'!$B134,เส้นแต่งหน้าขนมปัง!AC:AC)+SUMIF('วางแผนBC,CJ'!$C:$C,'รับ-จ่าย ประจำวัน'!$B134,'วางแผนBC,CJ'!AC:AC)+SUMIF(RD!$C:$C,'รับ-จ่าย ประจำวัน'!$B134,RD!AC:AC)+SUMIF('FG,ออนไล,คัดแยก'!$C:$C,'รับ-จ่าย ประจำวัน'!$B134,'FG,ออนไล,คัดแยก'!AC:AC)</f>
        <v>3000</v>
      </c>
      <c r="BK134" s="16">
        <f>SUMIF(เตรียมส่วนผสม!$C:$C,'รับ-จ่าย ประจำวัน'!$B134,เตรียมส่วนผสม!AD:AD)+SUMIF(กวนไส้!$C:$C,'รับ-จ่าย ประจำวัน'!$B134,กวนไส้!AD:AD)+SUMIF(ผลิต1!$C:$C,'รับ-จ่าย ประจำวัน'!$B134,ผลิต1!AD:AD)+SUMIF(ผลิต2!$C:$C,'รับ-จ่าย ประจำวัน'!$B134,ผลิต2!AD:AD)+SUMIF(เส้นแต่งหน้าขนมเค้ก!$C:$C,'รับ-จ่าย ประจำวัน'!$B134,เส้นแต่งหน้าขนมเค้ก!AD:AD)+SUMIF(แพ็ค!$C:$C,'รับ-จ่าย ประจำวัน'!$B134,แพ็ค!AD:AD)+SUMIF(ธุรการ!$C:$C,'รับ-จ่าย ประจำวัน'!$B134,ธุรการ!AD:AD)+SUMIF(เส้นแต่งหน้าขนมปัง!$C:$C,'รับ-จ่าย ประจำวัน'!$B134,เส้นแต่งหน้าขนมปัง!AD:AD)+SUMIF('วางแผนBC,CJ'!$C:$C,'รับ-จ่าย ประจำวัน'!$B134,'วางแผนBC,CJ'!AD:AD)+SUMIF(RD!$C:$C,'รับ-จ่าย ประจำวัน'!$B134,RD!AD:AD)+SUMIF('FG,ออนไล,คัดแยก'!$C:$C,'รับ-จ่าย ประจำวัน'!$B134,'FG,ออนไล,คัดแยก'!AD:AD)</f>
        <v>0</v>
      </c>
      <c r="BL134" s="16">
        <f>SUMIF(เตรียมส่วนผสม!$C:$C,'รับ-จ่าย ประจำวัน'!$B134,เตรียมส่วนผสม!AE:AE)+SUMIF(กวนไส้!$C:$C,'รับ-จ่าย ประจำวัน'!$B134,กวนไส้!AE:AE)+SUMIF(ผลิต1!$C:$C,'รับ-จ่าย ประจำวัน'!$B134,ผลิต1!AE:AE)+SUMIF(ผลิต2!$C:$C,'รับ-จ่าย ประจำวัน'!$B134,ผลิต2!AE:AE)+SUMIF(เส้นแต่งหน้าขนมเค้ก!$C:$C,'รับ-จ่าย ประจำวัน'!$B134,เส้นแต่งหน้าขนมเค้ก!AE:AE)+SUMIF(แพ็ค!$C:$C,'รับ-จ่าย ประจำวัน'!$B134,แพ็ค!AE:AE)+SUMIF(ธุรการ!$C:$C,'รับ-จ่าย ประจำวัน'!$B134,ธุรการ!AE:AE)+SUMIF(เส้นแต่งหน้าขนมปัง!$C:$C,'รับ-จ่าย ประจำวัน'!$B134,เส้นแต่งหน้าขนมปัง!AE:AE)+SUMIF('วางแผนBC,CJ'!$C:$C,'รับ-จ่าย ประจำวัน'!$B134,'วางแผนBC,CJ'!AE:AE)+SUMIF(RD!$C:$C,'รับ-จ่าย ประจำวัน'!$B134,RD!AE:AE)+SUMIF('FG,ออนไล,คัดแยก'!$C:$C,'รับ-จ่าย ประจำวัน'!$B134,'FG,ออนไล,คัดแยก'!AE:AE)</f>
        <v>6000</v>
      </c>
      <c r="BM134" s="16">
        <f>SUMIF(เตรียมส่วนผสม!$C:$C,'รับ-จ่าย ประจำวัน'!$B134,เตรียมส่วนผสม!AF:AF)+SUMIF(กวนไส้!$C:$C,'รับ-จ่าย ประจำวัน'!$B134,กวนไส้!AF:AF)+SUMIF(ผลิต1!$C:$C,'รับ-จ่าย ประจำวัน'!$B134,ผลิต1!AF:AF)+SUMIF(ผลิต2!$C:$C,'รับ-จ่าย ประจำวัน'!$B134,ผลิต2!AF:AF)+SUMIF(เส้นแต่งหน้าขนมเค้ก!$C:$C,'รับ-จ่าย ประจำวัน'!$B134,เส้นแต่งหน้าขนมเค้ก!AF:AF)+SUMIF(แพ็ค!$C:$C,'รับ-จ่าย ประจำวัน'!$B134,แพ็ค!AF:AF)+SUMIF(ธุรการ!$C:$C,'รับ-จ่าย ประจำวัน'!$B134,ธุรการ!AF:AF)+SUMIF(เส้นแต่งหน้าขนมปัง!$C:$C,'รับ-จ่าย ประจำวัน'!$B134,เส้นแต่งหน้าขนมปัง!AF:AF)+SUMIF('วางแผนBC,CJ'!$C:$C,'รับ-จ่าย ประจำวัน'!$B134,'วางแผนBC,CJ'!AF:AF)+SUMIF(RD!$C:$C,'รับ-จ่าย ประจำวัน'!$B134,RD!AF:AF)+SUMIF('FG,ออนไล,คัดแยก'!$C:$C,'รับ-จ่าย ประจำวัน'!$B134,'FG,ออนไล,คัดแยก'!AF:AF)</f>
        <v>0</v>
      </c>
      <c r="BN134" s="16">
        <f>SUMIF(เตรียมส่วนผสม!$C:$C,'รับ-จ่าย ประจำวัน'!$B134,เตรียมส่วนผสม!AG:AG)+SUMIF(กวนไส้!$C:$C,'รับ-จ่าย ประจำวัน'!$B134,กวนไส้!AG:AG)+SUMIF(ผลิต1!$C:$C,'รับ-จ่าย ประจำวัน'!$B134,ผลิต1!AG:AG)+SUMIF(ผลิต2!$C:$C,'รับ-จ่าย ประจำวัน'!$B134,ผลิต2!AG:AG)+SUMIF(เส้นแต่งหน้าขนมเค้ก!$C:$C,'รับ-จ่าย ประจำวัน'!$B134,เส้นแต่งหน้าขนมเค้ก!AG:AG)+SUMIF(แพ็ค!$C:$C,'รับ-จ่าย ประจำวัน'!$B134,แพ็ค!AG:AG)+SUMIF(ธุรการ!$C:$C,'รับ-จ่าย ประจำวัน'!$B134,ธุรการ!AG:AG)+SUMIF(เส้นแต่งหน้าขนมปัง!$C:$C,'รับ-จ่าย ประจำวัน'!$B134,เส้นแต่งหน้าขนมปัง!AG:AG)+SUMIF('วางแผนBC,CJ'!$C:$C,'รับ-จ่าย ประจำวัน'!$B134,'วางแผนBC,CJ'!AG:AG)+SUMIF(RD!$C:$C,'รับ-จ่าย ประจำวัน'!$B134,RD!AG:AG)+SUMIF('FG,ออนไล,คัดแยก'!$C:$C,'รับ-จ่าย ประจำวัน'!$B134,'FG,ออนไล,คัดแยก'!AG:AG)</f>
        <v>0</v>
      </c>
      <c r="BO134" s="16">
        <f>SUMIF(เตรียมส่วนผสม!$C:$C,'รับ-จ่าย ประจำวัน'!$B134,เตรียมส่วนผสม!AH:AH)+SUMIF(กวนไส้!$C:$C,'รับ-จ่าย ประจำวัน'!$B134,กวนไส้!AH:AH)+SUMIF(ผลิต1!$C:$C,'รับ-จ่าย ประจำวัน'!$B134,ผลิต1!AH:AH)+SUMIF(ผลิต2!$C:$C,'รับ-จ่าย ประจำวัน'!$B134,ผลิต2!AH:AH)+SUMIF(เส้นแต่งหน้าขนมเค้ก!$C:$C,'รับ-จ่าย ประจำวัน'!$B134,เส้นแต่งหน้าขนมเค้ก!AH:AH)+SUMIF(แพ็ค!$C:$C,'รับ-จ่าย ประจำวัน'!$B134,แพ็ค!AH:AH)+SUMIF(ธุรการ!$C:$C,'รับ-จ่าย ประจำวัน'!$B134,ธุรการ!AH:AH)+SUMIF(เส้นแต่งหน้าขนมปัง!$C:$C,'รับ-จ่าย ประจำวัน'!$B134,เส้นแต่งหน้าขนมปัง!AH:AH)+SUMIF('วางแผนBC,CJ'!$C:$C,'รับ-จ่าย ประจำวัน'!$B134,'วางแผนBC,CJ'!AH:AH)+SUMIF(RD!$C:$C,'รับ-จ่าย ประจำวัน'!$B134,RD!AH:AH)+SUMIF('FG,ออนไล,คัดแยก'!$C:$C,'รับ-จ่าย ประจำวัน'!$B134,'FG,ออนไล,คัดแยก'!AH:AH)</f>
        <v>0</v>
      </c>
      <c r="BP134" s="16">
        <f>SUMIF(เตรียมส่วนผสม!$C:$C,'รับ-จ่าย ประจำวัน'!$B134,เตรียมส่วนผสม!AI:AI)+SUMIF(กวนไส้!$C:$C,'รับ-จ่าย ประจำวัน'!$B134,กวนไส้!AI:AI)+SUMIF(ผลิต1!$C:$C,'รับ-จ่าย ประจำวัน'!$B134,ผลิต1!AI:AI)+SUMIF(ผลิต2!$C:$C,'รับ-จ่าย ประจำวัน'!$B134,ผลิต2!AI:AI)+SUMIF(เส้นแต่งหน้าขนมเค้ก!$C:$C,'รับ-จ่าย ประจำวัน'!$B134,เส้นแต่งหน้าขนมเค้ก!AI:AI)+SUMIF(แพ็ค!$C:$C,'รับ-จ่าย ประจำวัน'!$B134,แพ็ค!AI:AI)+SUMIF(ธุรการ!$C:$C,'รับ-จ่าย ประจำวัน'!$B134,ธุรการ!AI:AI)+SUMIF(เส้นแต่งหน้าขนมปัง!$C:$C,'รับ-จ่าย ประจำวัน'!$B134,เส้นแต่งหน้าขนมปัง!AI:AI)+SUMIF('วางแผนBC,CJ'!$C:$C,'รับ-จ่าย ประจำวัน'!$B134,'วางแผนBC,CJ'!AI:AI)+SUMIF(RD!$C:$C,'รับ-จ่าย ประจำวัน'!$B134,RD!AI:AI)+SUMIF('FG,ออนไล,คัดแยก'!$C:$C,'รับ-จ่าย ประจำวัน'!$B134,'FG,ออนไล,คัดแยก'!AI:AI)</f>
        <v>3000</v>
      </c>
      <c r="BQ134" s="16">
        <f>SUMIF(เตรียมส่วนผสม!$C:$C,'รับ-จ่าย ประจำวัน'!$B134,เตรียมส่วนผสม!AJ:AJ)+SUMIF(กวนไส้!$C:$C,'รับ-จ่าย ประจำวัน'!$B134,กวนไส้!AJ:AJ)+SUMIF(ผลิต1!$C:$C,'รับ-จ่าย ประจำวัน'!$B134,ผลิต1!AJ:AJ)+SUMIF(ผลิต2!$C:$C,'รับ-จ่าย ประจำวัน'!$B134,ผลิต2!AJ:AJ)+SUMIF(เส้นแต่งหน้าขนมเค้ก!$C:$C,'รับ-จ่าย ประจำวัน'!$B134,เส้นแต่งหน้าขนมเค้ก!AJ:AJ)+SUMIF(แพ็ค!$C:$C,'รับ-จ่าย ประจำวัน'!$B134,แพ็ค!AJ:AJ)+SUMIF(ธุรการ!$C:$C,'รับ-จ่าย ประจำวัน'!$B134,ธุรการ!AJ:AJ)+SUMIF(เส้นแต่งหน้าขนมปัง!$C:$C,'รับ-จ่าย ประจำวัน'!$B134,เส้นแต่งหน้าขนมปัง!AJ:AJ)+SUMIF('วางแผนBC,CJ'!$C:$C,'รับ-จ่าย ประจำวัน'!$B134,'วางแผนBC,CJ'!AJ:AJ)+SUMIF(RD!$C:$C,'รับ-จ่าย ประจำวัน'!$B134,RD!AJ:AJ)+SUMIF('FG,ออนไล,คัดแยก'!$C:$C,'รับ-จ่าย ประจำวัน'!$B134,'FG,ออนไล,คัดแยก'!AJ:AJ)</f>
        <v>6000</v>
      </c>
      <c r="BR134" s="16">
        <f>SUMIF(เตรียมส่วนผสม!$C:$C,'รับ-จ่าย ประจำวัน'!$B134,เตรียมส่วนผสม!AK:AK)+SUMIF(กวนไส้!$C:$C,'รับ-จ่าย ประจำวัน'!$B134,กวนไส้!AK:AK)+SUMIF(ผลิต1!$C:$C,'รับ-จ่าย ประจำวัน'!$B134,ผลิต1!AK:AK)+SUMIF(ผลิต2!$C:$C,'รับ-จ่าย ประจำวัน'!$B134,ผลิต2!AK:AK)+SUMIF(เส้นแต่งหน้าขนมเค้ก!$C:$C,'รับ-จ่าย ประจำวัน'!$B134,เส้นแต่งหน้าขนมเค้ก!AK:AK)+SUMIF(แพ็ค!$C:$C,'รับ-จ่าย ประจำวัน'!$B134,แพ็ค!AK:AK)+SUMIF(ธุรการ!$C:$C,'รับ-จ่าย ประจำวัน'!$B134,ธุรการ!AK:AK)+SUMIF(เส้นแต่งหน้าขนมปัง!$C:$C,'รับ-จ่าย ประจำวัน'!$B134,เส้นแต่งหน้าขนมปัง!AK:AK)+SUMIF('วางแผนBC,CJ'!$C:$C,'รับ-จ่าย ประจำวัน'!$B134,'วางแผนBC,CJ'!AK:AK)+SUMIF(RD!$C:$C,'รับ-จ่าย ประจำวัน'!$B134,RD!AK:AK)+SUMIF('FG,ออนไล,คัดแยก'!$C:$C,'รับ-จ่าย ประจำวัน'!$B134,'FG,ออนไล,คัดแยก'!AK:AK)</f>
        <v>0</v>
      </c>
      <c r="BS134" s="16">
        <f>SUMIF(เตรียมส่วนผสม!$C:$C,'รับ-จ่าย ประจำวัน'!$B134,เตรียมส่วนผสม!AL:AL)+SUMIF(กวนไส้!$C:$C,'รับ-จ่าย ประจำวัน'!$B134,กวนไส้!AL:AL)+SUMIF(ผลิต1!$C:$C,'รับ-จ่าย ประจำวัน'!$B134,ผลิต1!AL:AL)+SUMIF(ผลิต2!$C:$C,'รับ-จ่าย ประจำวัน'!$B134,ผลิต2!AL:AL)+SUMIF(เส้นแต่งหน้าขนมเค้ก!$C:$C,'รับ-จ่าย ประจำวัน'!$B134,เส้นแต่งหน้าขนมเค้ก!AL:AL)+SUMIF(แพ็ค!$C:$C,'รับ-จ่าย ประจำวัน'!$B134,แพ็ค!AL:AL)+SUMIF(ธุรการ!$C:$C,'รับ-จ่าย ประจำวัน'!$B134,ธุรการ!AL:AL)+SUMIF(เส้นแต่งหน้าขนมปัง!$C:$C,'รับ-จ่าย ประจำวัน'!$B134,เส้นแต่งหน้าขนมปัง!AL:AL)+SUMIF('วางแผนBC,CJ'!$C:$C,'รับ-จ่าย ประจำวัน'!$B134,'วางแผนBC,CJ'!AL:AL)+SUMIF(RD!$C:$C,'รับ-จ่าย ประจำวัน'!$B134,RD!AL:AL)+SUMIF('FG,ออนไล,คัดแยก'!$C:$C,'รับ-จ่าย ประจำวัน'!$B134,'FG,ออนไล,คัดแยก'!AL:AL)</f>
        <v>0</v>
      </c>
      <c r="BT134" s="18">
        <f t="shared" si="36"/>
        <v>42000</v>
      </c>
      <c r="BU134" s="116">
        <v>156000</v>
      </c>
      <c r="BV134" s="146">
        <f t="shared" si="37"/>
        <v>78000</v>
      </c>
      <c r="BW134" s="183">
        <v>30</v>
      </c>
      <c r="BX134" s="172">
        <f t="shared" ref="BX134:BX139" si="43">BT134/30</f>
        <v>1400</v>
      </c>
      <c r="BY134" s="188">
        <f t="shared" si="40"/>
        <v>55.714285714285715</v>
      </c>
      <c r="BZ134" s="180">
        <f t="shared" ca="1" si="38"/>
        <v>46258.714285714283</v>
      </c>
      <c r="CA134" s="93"/>
      <c r="CB134" s="152"/>
      <c r="CC134" s="93"/>
      <c r="CD134" s="93"/>
      <c r="CE134" s="93"/>
      <c r="CF134" s="93"/>
      <c r="CG134" s="93"/>
      <c r="CH134" s="93"/>
      <c r="CI134" s="93"/>
      <c r="CJ134" s="94"/>
      <c r="CK134" s="9">
        <f t="shared" si="41"/>
        <v>-78000</v>
      </c>
    </row>
    <row r="135" spans="1:89" x14ac:dyDescent="0.5">
      <c r="A135" s="149" t="s">
        <v>483</v>
      </c>
      <c r="B135" s="34">
        <v>1024001001</v>
      </c>
      <c r="C135" s="10" t="s">
        <v>1570</v>
      </c>
      <c r="D135" s="135" t="s">
        <v>484</v>
      </c>
      <c r="E135" s="11">
        <v>0</v>
      </c>
      <c r="F135" s="75"/>
      <c r="G135" s="11"/>
      <c r="H135" s="12">
        <v>100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3"/>
      <c r="AF135" s="13"/>
      <c r="AG135" s="13"/>
      <c r="AH135" s="13"/>
      <c r="AI135" s="14"/>
      <c r="AJ135" s="14"/>
      <c r="AK135" s="14"/>
      <c r="AL135" s="14"/>
      <c r="AM135" s="14"/>
      <c r="AN135" s="15">
        <f t="shared" si="35"/>
        <v>0</v>
      </c>
      <c r="AO135" s="16">
        <f>SUMIF(เตรียมส่วนผสม!$C:$C,'รับ-จ่าย ประจำวัน'!$B135,เตรียมส่วนผสม!H:H)+SUMIF(กวนไส้!$C:$C,'รับ-จ่าย ประจำวัน'!$B135,กวนไส้!H:H)+SUMIF(ผลิต1!$C:$C,'รับ-จ่าย ประจำวัน'!$B135,ผลิต1!H:H)+SUMIF(ผลิต2!$C:$C,'รับ-จ่าย ประจำวัน'!$B135,ผลิต2!H:H)+SUMIF(เส้นแต่งหน้าขนมเค้ก!$C:$C,'รับ-จ่าย ประจำวัน'!$B135,เส้นแต่งหน้าขนมเค้ก!H:H)+SUMIF(แพ็ค!$C:$C,'รับ-จ่าย ประจำวัน'!$B135,แพ็ค!H:H)+SUMIF(ธุรการ!$C:$C,'รับ-จ่าย ประจำวัน'!$B135,ธุรการ!H:H)+SUMIF(เส้นแต่งหน้าขนมปัง!$C:$C,'รับ-จ่าย ประจำวัน'!$B135,เส้นแต่งหน้าขนมปัง!H:H)+SUMIF('วางแผนBC,CJ'!$C:$C,'รับ-จ่าย ประจำวัน'!$B135,'วางแผนBC,CJ'!H:H)+SUMIF(RD!$C:$C,'รับ-จ่าย ประจำวัน'!$B135,RD!H:H)+SUMIF('FG,ออนไล,คัดแยก'!$C:$C,'รับ-จ่าย ประจำวัน'!$B135,'FG,ออนไล,คัดแยก'!H:H)</f>
        <v>10</v>
      </c>
      <c r="AP135" s="16">
        <f>SUMIF(เตรียมส่วนผสม!$C:$C,'รับ-จ่าย ประจำวัน'!$B135,เตรียมส่วนผสม!I:I)+SUMIF(กวนไส้!$C:$C,'รับ-จ่าย ประจำวัน'!$B135,กวนไส้!I:I)+SUMIF(ผลิต1!$C:$C,'รับ-จ่าย ประจำวัน'!$B135,ผลิต1!I:I)+SUMIF(ผลิต2!$C:$C,'รับ-จ่าย ประจำวัน'!$B135,ผลิต2!I:I)+SUMIF(เส้นแต่งหน้าขนมเค้ก!$C:$C,'รับ-จ่าย ประจำวัน'!$B135,เส้นแต่งหน้าขนมเค้ก!I:I)+SUMIF(แพ็ค!$C:$C,'รับ-จ่าย ประจำวัน'!$B135,แพ็ค!I:I)+SUMIF(ธุรการ!$C:$C,'รับ-จ่าย ประจำวัน'!$B135,ธุรการ!I:I)+SUMIF(เส้นแต่งหน้าขนมปัง!$C:$C,'รับ-จ่าย ประจำวัน'!$B135,เส้นแต่งหน้าขนมปัง!I:I)+SUMIF('วางแผนBC,CJ'!$C:$C,'รับ-จ่าย ประจำวัน'!$B135,'วางแผนBC,CJ'!I:I)+SUMIF(RD!$C:$C,'รับ-จ่าย ประจำวัน'!$B135,RD!I:I)+SUMIF('FG,ออนไล,คัดแยก'!$C:$C,'รับ-จ่าย ประจำวัน'!$B135,'FG,ออนไล,คัดแยก'!I:I)</f>
        <v>0</v>
      </c>
      <c r="AQ135" s="16">
        <f>SUMIF(เตรียมส่วนผสม!$C:$C,'รับ-จ่าย ประจำวัน'!$B135,เตรียมส่วนผสม!J:J)+SUMIF(กวนไส้!$C:$C,'รับ-จ่าย ประจำวัน'!$B135,กวนไส้!J:J)+SUMIF(ผลิต1!$C:$C,'รับ-จ่าย ประจำวัน'!$B135,ผลิต1!J:J)+SUMIF(ผลิต2!$C:$C,'รับ-จ่าย ประจำวัน'!$B135,ผลิต2!J:J)+SUMIF(เส้นแต่งหน้าขนมเค้ก!$C:$C,'รับ-จ่าย ประจำวัน'!$B135,เส้นแต่งหน้าขนมเค้ก!J:J)+SUMIF(แพ็ค!$C:$C,'รับ-จ่าย ประจำวัน'!$B135,แพ็ค!J:J)+SUMIF(ธุรการ!$C:$C,'รับ-จ่าย ประจำวัน'!$B135,ธุรการ!J:J)+SUMIF(เส้นแต่งหน้าขนมปัง!$C:$C,'รับ-จ่าย ประจำวัน'!$B135,เส้นแต่งหน้าขนมปัง!J:J)+SUMIF('วางแผนBC,CJ'!$C:$C,'รับ-จ่าย ประจำวัน'!$B135,'วางแผนBC,CJ'!J:J)+SUMIF(RD!$C:$C,'รับ-จ่าย ประจำวัน'!$B135,RD!J:J)+SUMIF('FG,ออนไล,คัดแยก'!$C:$C,'รับ-จ่าย ประจำวัน'!$B135,'FG,ออนไล,คัดแยก'!J:J)</f>
        <v>0</v>
      </c>
      <c r="AR135" s="16">
        <f>SUMIF(เตรียมส่วนผสม!$C:$C,'รับ-จ่าย ประจำวัน'!$B135,เตรียมส่วนผสม!K:K)+SUMIF(กวนไส้!$C:$C,'รับ-จ่าย ประจำวัน'!$B135,กวนไส้!K:K)+SUMIF(ผลิต1!$C:$C,'รับ-จ่าย ประจำวัน'!$B135,ผลิต1!K:K)+SUMIF(ผลิต2!$C:$C,'รับ-จ่าย ประจำวัน'!$B135,ผลิต2!K:K)+SUMIF(เส้นแต่งหน้าขนมเค้ก!$C:$C,'รับ-จ่าย ประจำวัน'!$B135,เส้นแต่งหน้าขนมเค้ก!K:K)+SUMIF(แพ็ค!$C:$C,'รับ-จ่าย ประจำวัน'!$B135,แพ็ค!K:K)+SUMIF(ธุรการ!$C:$C,'รับ-จ่าย ประจำวัน'!$B135,ธุรการ!K:K)+SUMIF(เส้นแต่งหน้าขนมปัง!$C:$C,'รับ-จ่าย ประจำวัน'!$B135,เส้นแต่งหน้าขนมปัง!K:K)+SUMIF('วางแผนBC,CJ'!$C:$C,'รับ-จ่าย ประจำวัน'!$B135,'วางแผนBC,CJ'!K:K)+SUMIF(RD!$C:$C,'รับ-จ่าย ประจำวัน'!$B135,RD!K:K)+SUMIF('FG,ออนไล,คัดแยก'!$C:$C,'รับ-จ่าย ประจำวัน'!$B135,'FG,ออนไล,คัดแยก'!K:K)</f>
        <v>0</v>
      </c>
      <c r="AS135" s="16">
        <f>SUMIF(เตรียมส่วนผสม!$C:$C,'รับ-จ่าย ประจำวัน'!$B135,เตรียมส่วนผสม!L:L)+SUMIF(กวนไส้!$C:$C,'รับ-จ่าย ประจำวัน'!$B135,กวนไส้!L:L)+SUMIF(ผลิต1!$C:$C,'รับ-จ่าย ประจำวัน'!$B135,ผลิต1!L:L)+SUMIF(ผลิต2!$C:$C,'รับ-จ่าย ประจำวัน'!$B135,ผลิต2!L:L)+SUMIF(เส้นแต่งหน้าขนมเค้ก!$C:$C,'รับ-จ่าย ประจำวัน'!$B135,เส้นแต่งหน้าขนมเค้ก!L:L)+SUMIF(แพ็ค!$C:$C,'รับ-จ่าย ประจำวัน'!$B135,แพ็ค!L:L)+SUMIF(ธุรการ!$C:$C,'รับ-จ่าย ประจำวัน'!$B135,ธุรการ!L:L)+SUMIF(เส้นแต่งหน้าขนมปัง!$C:$C,'รับ-จ่าย ประจำวัน'!$B135,เส้นแต่งหน้าขนมปัง!L:L)+SUMIF('วางแผนBC,CJ'!$C:$C,'รับ-จ่าย ประจำวัน'!$B135,'วางแผนBC,CJ'!L:L)+SUMIF(RD!$C:$C,'รับ-จ่าย ประจำวัน'!$B135,RD!L:L)+SUMIF('FG,ออนไล,คัดแยก'!$C:$C,'รับ-จ่าย ประจำวัน'!$B135,'FG,ออนไล,คัดแยก'!L:L)</f>
        <v>0</v>
      </c>
      <c r="AT135" s="16">
        <f>SUMIF(เตรียมส่วนผสม!$C:$C,'รับ-จ่าย ประจำวัน'!$B135,เตรียมส่วนผสม!M:M)+SUMIF(กวนไส้!$C:$C,'รับ-จ่าย ประจำวัน'!$B135,กวนไส้!M:M)+SUMIF(ผลิต1!$C:$C,'รับ-จ่าย ประจำวัน'!$B135,ผลิต1!M:M)+SUMIF(ผลิต2!$C:$C,'รับ-จ่าย ประจำวัน'!$B135,ผลิต2!M:M)+SUMIF(เส้นแต่งหน้าขนมเค้ก!$C:$C,'รับ-จ่าย ประจำวัน'!$B135,เส้นแต่งหน้าขนมเค้ก!M:M)+SUMIF(แพ็ค!$C:$C,'รับ-จ่าย ประจำวัน'!$B135,แพ็ค!M:M)+SUMIF(ธุรการ!$C:$C,'รับ-จ่าย ประจำวัน'!$B135,ธุรการ!M:M)+SUMIF(เส้นแต่งหน้าขนมปัง!$C:$C,'รับ-จ่าย ประจำวัน'!$B135,เส้นแต่งหน้าขนมปัง!M:M)+SUMIF('วางแผนBC,CJ'!$C:$C,'รับ-จ่าย ประจำวัน'!$B135,'วางแผนBC,CJ'!M:M)+SUMIF(RD!$C:$C,'รับ-จ่าย ประจำวัน'!$B135,RD!M:M)+SUMIF('FG,ออนไล,คัดแยก'!$C:$C,'รับ-จ่าย ประจำวัน'!$B135,'FG,ออนไล,คัดแยก'!M:M)</f>
        <v>0</v>
      </c>
      <c r="AU135" s="16">
        <f>SUMIF(เตรียมส่วนผสม!$C:$C,'รับ-จ่าย ประจำวัน'!$B135,เตรียมส่วนผสม!N:N)+SUMIF(กวนไส้!$C:$C,'รับ-จ่าย ประจำวัน'!$B135,กวนไส้!N:N)+SUMIF(ผลิต1!$C:$C,'รับ-จ่าย ประจำวัน'!$B135,ผลิต1!N:N)+SUMIF(ผลิต2!$C:$C,'รับ-จ่าย ประจำวัน'!$B135,ผลิต2!N:N)+SUMIF(เส้นแต่งหน้าขนมเค้ก!$C:$C,'รับ-จ่าย ประจำวัน'!$B135,เส้นแต่งหน้าขนมเค้ก!N:N)+SUMIF(แพ็ค!$C:$C,'รับ-จ่าย ประจำวัน'!$B135,แพ็ค!N:N)+SUMIF(ธุรการ!$C:$C,'รับ-จ่าย ประจำวัน'!$B135,ธุรการ!N:N)+SUMIF(เส้นแต่งหน้าขนมปัง!$C:$C,'รับ-จ่าย ประจำวัน'!$B135,เส้นแต่งหน้าขนมปัง!N:N)+SUMIF('วางแผนBC,CJ'!$C:$C,'รับ-จ่าย ประจำวัน'!$B135,'วางแผนBC,CJ'!N:N)+SUMIF(RD!$C:$C,'รับ-จ่าย ประจำวัน'!$B135,RD!N:N)+SUMIF('FG,ออนไล,คัดแยก'!$C:$C,'รับ-จ่าย ประจำวัน'!$B135,'FG,ออนไล,คัดแยก'!N:N)</f>
        <v>10</v>
      </c>
      <c r="AV135" s="16">
        <f>SUMIF(เตรียมส่วนผสม!$C:$C,'รับ-จ่าย ประจำวัน'!$B135,เตรียมส่วนผสม!O:O)+SUMIF(กวนไส้!$C:$C,'รับ-จ่าย ประจำวัน'!$B135,กวนไส้!O:O)+SUMIF(ผลิต1!$C:$C,'รับ-จ่าย ประจำวัน'!$B135,ผลิต1!O:O)+SUMIF(ผลิต2!$C:$C,'รับ-จ่าย ประจำวัน'!$B135,ผลิต2!O:O)+SUMIF(เส้นแต่งหน้าขนมเค้ก!$C:$C,'รับ-จ่าย ประจำวัน'!$B135,เส้นแต่งหน้าขนมเค้ก!O:O)+SUMIF(แพ็ค!$C:$C,'รับ-จ่าย ประจำวัน'!$B135,แพ็ค!O:O)+SUMIF(ธุรการ!$C:$C,'รับ-จ่าย ประจำวัน'!$B135,ธุรการ!O:O)+SUMIF(เส้นแต่งหน้าขนมปัง!$C:$C,'รับ-จ่าย ประจำวัน'!$B135,เส้นแต่งหน้าขนมปัง!O:O)+SUMIF('วางแผนBC,CJ'!$C:$C,'รับ-จ่าย ประจำวัน'!$B135,'วางแผนBC,CJ'!O:O)+SUMIF(RD!$C:$C,'รับ-จ่าย ประจำวัน'!$B135,RD!O:O)+SUMIF('FG,ออนไล,คัดแยก'!$C:$C,'รับ-จ่าย ประจำวัน'!$B135,'FG,ออนไล,คัดแยก'!O:O)</f>
        <v>0</v>
      </c>
      <c r="AW135" s="16">
        <f>SUMIF(เตรียมส่วนผสม!$C:$C,'รับ-จ่าย ประจำวัน'!$B135,เตรียมส่วนผสม!P:P)+SUMIF(กวนไส้!$C:$C,'รับ-จ่าย ประจำวัน'!$B135,กวนไส้!P:P)+SUMIF(ผลิต1!$C:$C,'รับ-จ่าย ประจำวัน'!$B135,ผลิต1!P:P)+SUMIF(ผลิต2!$C:$C,'รับ-จ่าย ประจำวัน'!$B135,ผลิต2!P:P)+SUMIF(เส้นแต่งหน้าขนมเค้ก!$C:$C,'รับ-จ่าย ประจำวัน'!$B135,เส้นแต่งหน้าขนมเค้ก!P:P)+SUMIF(แพ็ค!$C:$C,'รับ-จ่าย ประจำวัน'!$B135,แพ็ค!P:P)+SUMIF(ธุรการ!$C:$C,'รับ-จ่าย ประจำวัน'!$B135,ธุรการ!P:P)+SUMIF(เส้นแต่งหน้าขนมปัง!$C:$C,'รับ-จ่าย ประจำวัน'!$B135,เส้นแต่งหน้าขนมปัง!P:P)+SUMIF('วางแผนBC,CJ'!$C:$C,'รับ-จ่าย ประจำวัน'!$B135,'วางแผนBC,CJ'!P:P)+SUMIF(RD!$C:$C,'รับ-จ่าย ประจำวัน'!$B135,RD!P:P)+SUMIF('FG,ออนไล,คัดแยก'!$C:$C,'รับ-จ่าย ประจำวัน'!$B135,'FG,ออนไล,คัดแยก'!P:P)</f>
        <v>0</v>
      </c>
      <c r="AX135" s="16">
        <f>SUMIF(เตรียมส่วนผสม!$C:$C,'รับ-จ่าย ประจำวัน'!$B135,เตรียมส่วนผสม!Q:Q)+SUMIF(กวนไส้!$C:$C,'รับ-จ่าย ประจำวัน'!$B135,กวนไส้!Q:Q)+SUMIF(ผลิต1!$C:$C,'รับ-จ่าย ประจำวัน'!$B135,ผลิต1!Q:Q)+SUMIF(ผลิต2!$C:$C,'รับ-จ่าย ประจำวัน'!$B135,ผลิต2!Q:Q)+SUMIF(เส้นแต่งหน้าขนมเค้ก!$C:$C,'รับ-จ่าย ประจำวัน'!$B135,เส้นแต่งหน้าขนมเค้ก!Q:Q)+SUMIF(แพ็ค!$C:$C,'รับ-จ่าย ประจำวัน'!$B135,แพ็ค!Q:Q)+SUMIF(ธุรการ!$C:$C,'รับ-จ่าย ประจำวัน'!$B135,ธุรการ!Q:Q)+SUMIF(เส้นแต่งหน้าขนมปัง!$C:$C,'รับ-จ่าย ประจำวัน'!$B135,เส้นแต่งหน้าขนมปัง!Q:Q)+SUMIF('วางแผนBC,CJ'!$C:$C,'รับ-จ่าย ประจำวัน'!$B135,'วางแผนBC,CJ'!Q:Q)+SUMIF(RD!$C:$C,'รับ-จ่าย ประจำวัน'!$B135,RD!Q:Q)+SUMIF('FG,ออนไล,คัดแยก'!$C:$C,'รับ-จ่าย ประจำวัน'!$B135,'FG,ออนไล,คัดแยก'!Q:Q)</f>
        <v>0</v>
      </c>
      <c r="AY135" s="16">
        <f>SUMIF(เตรียมส่วนผสม!$C:$C,'รับ-จ่าย ประจำวัน'!$B135,เตรียมส่วนผสม!R:R)+SUMIF(กวนไส้!$C:$C,'รับ-จ่าย ประจำวัน'!$B135,กวนไส้!R:R)+SUMIF(ผลิต1!$C:$C,'รับ-จ่าย ประจำวัน'!$B135,ผลิต1!R:R)+SUMIF(ผลิต2!$C:$C,'รับ-จ่าย ประจำวัน'!$B135,ผลิต2!R:R)+SUMIF(เส้นแต่งหน้าขนมเค้ก!$C:$C,'รับ-จ่าย ประจำวัน'!$B135,เส้นแต่งหน้าขนมเค้ก!R:R)+SUMIF(แพ็ค!$C:$C,'รับ-จ่าย ประจำวัน'!$B135,แพ็ค!R:R)+SUMIF(ธุรการ!$C:$C,'รับ-จ่าย ประจำวัน'!$B135,ธุรการ!R:R)+SUMIF(เส้นแต่งหน้าขนมปัง!$C:$C,'รับ-จ่าย ประจำวัน'!$B135,เส้นแต่งหน้าขนมปัง!R:R)+SUMIF('วางแผนBC,CJ'!$C:$C,'รับ-จ่าย ประจำวัน'!$B135,'วางแผนBC,CJ'!R:R)+SUMIF(RD!$C:$C,'รับ-จ่าย ประจำวัน'!$B135,RD!R:R)+SUMIF('FG,ออนไล,คัดแยก'!$C:$C,'รับ-จ่าย ประจำวัน'!$B135,'FG,ออนไล,คัดแยก'!R:R)</f>
        <v>10</v>
      </c>
      <c r="AZ135" s="16">
        <f>SUMIF(เตรียมส่วนผสม!$C:$C,'รับ-จ่าย ประจำวัน'!$B135,เตรียมส่วนผสม!S:S)+SUMIF(กวนไส้!$C:$C,'รับ-จ่าย ประจำวัน'!$B135,กวนไส้!S:S)+SUMIF(ผลิต1!$C:$C,'รับ-จ่าย ประจำวัน'!$B135,ผลิต1!S:S)+SUMIF(ผลิต2!$C:$C,'รับ-จ่าย ประจำวัน'!$B135,ผลิต2!S:S)+SUMIF(เส้นแต่งหน้าขนมเค้ก!$C:$C,'รับ-จ่าย ประจำวัน'!$B135,เส้นแต่งหน้าขนมเค้ก!S:S)+SUMIF(แพ็ค!$C:$C,'รับ-จ่าย ประจำวัน'!$B135,แพ็ค!S:S)+SUMIF(ธุรการ!$C:$C,'รับ-จ่าย ประจำวัน'!$B135,ธุรการ!S:S)+SUMIF(เส้นแต่งหน้าขนมปัง!$C:$C,'รับ-จ่าย ประจำวัน'!$B135,เส้นแต่งหน้าขนมปัง!S:S)+SUMIF('วางแผนBC,CJ'!$C:$C,'รับ-จ่าย ประจำวัน'!$B135,'วางแผนBC,CJ'!S:S)+SUMIF(RD!$C:$C,'รับ-จ่าย ประจำวัน'!$B135,RD!S:S)+SUMIF('FG,ออนไล,คัดแยก'!$C:$C,'รับ-จ่าย ประจำวัน'!$B135,'FG,ออนไล,คัดแยก'!S:S)</f>
        <v>0</v>
      </c>
      <c r="BA135" s="16">
        <f>SUMIF(เตรียมส่วนผสม!$C:$C,'รับ-จ่าย ประจำวัน'!$B135,เตรียมส่วนผสม!T:T)+SUMIF(กวนไส้!$C:$C,'รับ-จ่าย ประจำวัน'!$B135,กวนไส้!T:T)+SUMIF(ผลิต1!$C:$C,'รับ-จ่าย ประจำวัน'!$B135,ผลิต1!T:T)+SUMIF(ผลิต2!$C:$C,'รับ-จ่าย ประจำวัน'!$B135,ผลิต2!T:T)+SUMIF(เส้นแต่งหน้าขนมเค้ก!$C:$C,'รับ-จ่าย ประจำวัน'!$B135,เส้นแต่งหน้าขนมเค้ก!T:T)+SUMIF(แพ็ค!$C:$C,'รับ-จ่าย ประจำวัน'!$B135,แพ็ค!T:T)+SUMIF(ธุรการ!$C:$C,'รับ-จ่าย ประจำวัน'!$B135,ธุรการ!T:T)+SUMIF(เส้นแต่งหน้าขนมปัง!$C:$C,'รับ-จ่าย ประจำวัน'!$B135,เส้นแต่งหน้าขนมปัง!T:T)+SUMIF('วางแผนBC,CJ'!$C:$C,'รับ-จ่าย ประจำวัน'!$B135,'วางแผนBC,CJ'!T:T)+SUMIF(RD!$C:$C,'รับ-จ่าย ประจำวัน'!$B135,RD!T:T)+SUMIF('FG,ออนไล,คัดแยก'!$C:$C,'รับ-จ่าย ประจำวัน'!$B135,'FG,ออนไล,คัดแยก'!T:T)</f>
        <v>0</v>
      </c>
      <c r="BB135" s="16">
        <f>SUMIF(เตรียมส่วนผสม!$C:$C,'รับ-จ่าย ประจำวัน'!$B135,เตรียมส่วนผสม!U:U)+SUMIF(กวนไส้!$C:$C,'รับ-จ่าย ประจำวัน'!$B135,กวนไส้!U:U)+SUMIF(ผลิต1!$C:$C,'รับ-จ่าย ประจำวัน'!$B135,ผลิต1!U:U)+SUMIF(ผลิต2!$C:$C,'รับ-จ่าย ประจำวัน'!$B135,ผลิต2!U:U)+SUMIF(เส้นแต่งหน้าขนมเค้ก!$C:$C,'รับ-จ่าย ประจำวัน'!$B135,เส้นแต่งหน้าขนมเค้ก!U:U)+SUMIF(แพ็ค!$C:$C,'รับ-จ่าย ประจำวัน'!$B135,แพ็ค!U:U)+SUMIF(ธุรการ!$C:$C,'รับ-จ่าย ประจำวัน'!$B135,ธุรการ!U:U)+SUMIF(เส้นแต่งหน้าขนมปัง!$C:$C,'รับ-จ่าย ประจำวัน'!$B135,เส้นแต่งหน้าขนมปัง!U:U)+SUMIF('วางแผนBC,CJ'!$C:$C,'รับ-จ่าย ประจำวัน'!$B135,'วางแผนBC,CJ'!U:U)+SUMIF(RD!$C:$C,'รับ-จ่าย ประจำวัน'!$B135,RD!U:U)+SUMIF('FG,ออนไล,คัดแยก'!$C:$C,'รับ-จ่าย ประจำวัน'!$B135,'FG,ออนไล,คัดแยก'!U:U)</f>
        <v>0</v>
      </c>
      <c r="BC135" s="16">
        <f>SUMIF(เตรียมส่วนผสม!$C:$C,'รับ-จ่าย ประจำวัน'!$B135,เตรียมส่วนผสม!V:V)+SUMIF(กวนไส้!$C:$C,'รับ-จ่าย ประจำวัน'!$B135,กวนไส้!V:V)+SUMIF(ผลิต1!$C:$C,'รับ-จ่าย ประจำวัน'!$B135,ผลิต1!V:V)+SUMIF(ผลิต2!$C:$C,'รับ-จ่าย ประจำวัน'!$B135,ผลิต2!V:V)+SUMIF(เส้นแต่งหน้าขนมเค้ก!$C:$C,'รับ-จ่าย ประจำวัน'!$B135,เส้นแต่งหน้าขนมเค้ก!V:V)+SUMIF(แพ็ค!$C:$C,'รับ-จ่าย ประจำวัน'!$B135,แพ็ค!V:V)+SUMIF(ธุรการ!$C:$C,'รับ-จ่าย ประจำวัน'!$B135,ธุรการ!V:V)+SUMIF(เส้นแต่งหน้าขนมปัง!$C:$C,'รับ-จ่าย ประจำวัน'!$B135,เส้นแต่งหน้าขนมปัง!V:V)+SUMIF('วางแผนBC,CJ'!$C:$C,'รับ-จ่าย ประจำวัน'!$B135,'วางแผนBC,CJ'!V:V)+SUMIF(RD!$C:$C,'รับ-จ่าย ประจำวัน'!$B135,RD!V:V)+SUMIF('FG,ออนไล,คัดแยก'!$C:$C,'รับ-จ่าย ประจำวัน'!$B135,'FG,ออนไล,คัดแยก'!V:V)</f>
        <v>0</v>
      </c>
      <c r="BD135" s="16">
        <f>SUMIF(เตรียมส่วนผสม!$C:$C,'รับ-จ่าย ประจำวัน'!$B135,เตรียมส่วนผสม!W:W)+SUMIF(กวนไส้!$C:$C,'รับ-จ่าย ประจำวัน'!$B135,กวนไส้!W:W)+SUMIF(ผลิต1!$C:$C,'รับ-จ่าย ประจำวัน'!$B135,ผลิต1!W:W)+SUMIF(ผลิต2!$C:$C,'รับ-จ่าย ประจำวัน'!$B135,ผลิต2!W:W)+SUMIF(เส้นแต่งหน้าขนมเค้ก!$C:$C,'รับ-จ่าย ประจำวัน'!$B135,เส้นแต่งหน้าขนมเค้ก!W:W)+SUMIF(แพ็ค!$C:$C,'รับ-จ่าย ประจำวัน'!$B135,แพ็ค!W:W)+SUMIF(ธุรการ!$C:$C,'รับ-จ่าย ประจำวัน'!$B135,ธุรการ!W:W)+SUMIF(เส้นแต่งหน้าขนมปัง!$C:$C,'รับ-จ่าย ประจำวัน'!$B135,เส้นแต่งหน้าขนมปัง!W:W)+SUMIF('วางแผนBC,CJ'!$C:$C,'รับ-จ่าย ประจำวัน'!$B135,'วางแผนBC,CJ'!W:W)+SUMIF(RD!$C:$C,'รับ-จ่าย ประจำวัน'!$B135,RD!W:W)+SUMIF('FG,ออนไล,คัดแยก'!$C:$C,'รับ-จ่าย ประจำวัน'!$B135,'FG,ออนไล,คัดแยก'!W:W)</f>
        <v>0</v>
      </c>
      <c r="BE135" s="16">
        <f>SUMIF(เตรียมส่วนผสม!$C:$C,'รับ-จ่าย ประจำวัน'!$B135,เตรียมส่วนผสม!X:X)+SUMIF(กวนไส้!$C:$C,'รับ-จ่าย ประจำวัน'!$B135,กวนไส้!X:X)+SUMIF(ผลิต1!$C:$C,'รับ-จ่าย ประจำวัน'!$B135,ผลิต1!X:X)+SUMIF(ผลิต2!$C:$C,'รับ-จ่าย ประจำวัน'!$B135,ผลิต2!X:X)+SUMIF(เส้นแต่งหน้าขนมเค้ก!$C:$C,'รับ-จ่าย ประจำวัน'!$B135,เส้นแต่งหน้าขนมเค้ก!X:X)+SUMIF(แพ็ค!$C:$C,'รับ-จ่าย ประจำวัน'!$B135,แพ็ค!X:X)+SUMIF(ธุรการ!$C:$C,'รับ-จ่าย ประจำวัน'!$B135,ธุรการ!X:X)+SUMIF(เส้นแต่งหน้าขนมปัง!$C:$C,'รับ-จ่าย ประจำวัน'!$B135,เส้นแต่งหน้าขนมปัง!X:X)+SUMIF('วางแผนBC,CJ'!$C:$C,'รับ-จ่าย ประจำวัน'!$B135,'วางแผนBC,CJ'!X:X)+SUMIF(RD!$C:$C,'รับ-จ่าย ประจำวัน'!$B135,RD!X:X)+SUMIF('FG,ออนไล,คัดแยก'!$C:$C,'รับ-จ่าย ประจำวัน'!$B135,'FG,ออนไล,คัดแยก'!X:X)</f>
        <v>0</v>
      </c>
      <c r="BF135" s="16">
        <f>SUMIF(เตรียมส่วนผสม!$C:$C,'รับ-จ่าย ประจำวัน'!$B135,เตรียมส่วนผสม!Y:Y)+SUMIF(กวนไส้!$C:$C,'รับ-จ่าย ประจำวัน'!$B135,กวนไส้!Y:Y)+SUMIF(ผลิต1!$C:$C,'รับ-จ่าย ประจำวัน'!$B135,ผลิต1!Y:Y)+SUMIF(ผลิต2!$C:$C,'รับ-จ่าย ประจำวัน'!$B135,ผลิต2!Y:Y)+SUMIF(เส้นแต่งหน้าขนมเค้ก!$C:$C,'รับ-จ่าย ประจำวัน'!$B135,เส้นแต่งหน้าขนมเค้ก!Y:Y)+SUMIF(แพ็ค!$C:$C,'รับ-จ่าย ประจำวัน'!$B135,แพ็ค!Y:Y)+SUMIF(ธุรการ!$C:$C,'รับ-จ่าย ประจำวัน'!$B135,ธุรการ!Y:Y)+SUMIF(เส้นแต่งหน้าขนมปัง!$C:$C,'รับ-จ่าย ประจำวัน'!$B135,เส้นแต่งหน้าขนมปัง!Y:Y)+SUMIF('วางแผนBC,CJ'!$C:$C,'รับ-จ่าย ประจำวัน'!$B135,'วางแผนBC,CJ'!Y:Y)+SUMIF(RD!$C:$C,'รับ-จ่าย ประจำวัน'!$B135,RD!Y:Y)+SUMIF('FG,ออนไล,คัดแยก'!$C:$C,'รับ-จ่าย ประจำวัน'!$B135,'FG,ออนไล,คัดแยก'!Y:Y)</f>
        <v>0</v>
      </c>
      <c r="BG135" s="16">
        <f>SUMIF(เตรียมส่วนผสม!$C:$C,'รับ-จ่าย ประจำวัน'!$B135,เตรียมส่วนผสม!Z:Z)+SUMIF(กวนไส้!$C:$C,'รับ-จ่าย ประจำวัน'!$B135,กวนไส้!Z:Z)+SUMIF(ผลิต1!$C:$C,'รับ-จ่าย ประจำวัน'!$B135,ผลิต1!Z:Z)+SUMIF(ผลิต2!$C:$C,'รับ-จ่าย ประจำวัน'!$B135,ผลิต2!Z:Z)+SUMIF(เส้นแต่งหน้าขนมเค้ก!$C:$C,'รับ-จ่าย ประจำวัน'!$B135,เส้นแต่งหน้าขนมเค้ก!Z:Z)+SUMIF(แพ็ค!$C:$C,'รับ-จ่าย ประจำวัน'!$B135,แพ็ค!Z:Z)+SUMIF(ธุรการ!$C:$C,'รับ-จ่าย ประจำวัน'!$B135,ธุรการ!Z:Z)+SUMIF(เส้นแต่งหน้าขนมปัง!$C:$C,'รับ-จ่าย ประจำวัน'!$B135,เส้นแต่งหน้าขนมปัง!Z:Z)+SUMIF('วางแผนBC,CJ'!$C:$C,'รับ-จ่าย ประจำวัน'!$B135,'วางแผนBC,CJ'!Z:Z)+SUMIF(RD!$C:$C,'รับ-จ่าย ประจำวัน'!$B135,RD!Z:Z)+SUMIF('FG,ออนไล,คัดแยก'!$C:$C,'รับ-จ่าย ประจำวัน'!$B135,'FG,ออนไล,คัดแยก'!Z:Z)</f>
        <v>0</v>
      </c>
      <c r="BH135" s="16">
        <f>SUMIF(เตรียมส่วนผสม!$C:$C,'รับ-จ่าย ประจำวัน'!$B135,เตรียมส่วนผสม!AA:AA)+SUMIF(กวนไส้!$C:$C,'รับ-จ่าย ประจำวัน'!$B135,กวนไส้!AA:AA)+SUMIF(ผลิต1!$C:$C,'รับ-จ่าย ประจำวัน'!$B135,ผลิต1!AA:AA)+SUMIF(ผลิต2!$C:$C,'รับ-จ่าย ประจำวัน'!$B135,ผลิต2!AA:AA)+SUMIF(เส้นแต่งหน้าขนมเค้ก!$C:$C,'รับ-จ่าย ประจำวัน'!$B135,เส้นแต่งหน้าขนมเค้ก!AA:AA)+SUMIF(แพ็ค!$C:$C,'รับ-จ่าย ประจำวัน'!$B135,แพ็ค!AA:AA)+SUMIF(ธุรการ!$C:$C,'รับ-จ่าย ประจำวัน'!$B135,ธุรการ!AA:AA)+SUMIF(เส้นแต่งหน้าขนมปัง!$C:$C,'รับ-จ่าย ประจำวัน'!$B135,เส้นแต่งหน้าขนมปัง!AA:AA)+SUMIF('วางแผนBC,CJ'!$C:$C,'รับ-จ่าย ประจำวัน'!$B135,'วางแผนBC,CJ'!AA:AA)+SUMIF(RD!$C:$C,'รับ-จ่าย ประจำวัน'!$B135,RD!AA:AA)+SUMIF('FG,ออนไล,คัดแยก'!$C:$C,'รับ-จ่าย ประจำวัน'!$B135,'FG,ออนไล,คัดแยก'!AA:AA)</f>
        <v>0</v>
      </c>
      <c r="BI135" s="16">
        <f>SUMIF(เตรียมส่วนผสม!$C:$C,'รับ-จ่าย ประจำวัน'!$B135,เตรียมส่วนผสม!AB:AB)+SUMIF(กวนไส้!$C:$C,'รับ-จ่าย ประจำวัน'!$B135,กวนไส้!AB:AB)+SUMIF(ผลิต1!$C:$C,'รับ-จ่าย ประจำวัน'!$B135,ผลิต1!AB:AB)+SUMIF(ผลิต2!$C:$C,'รับ-จ่าย ประจำวัน'!$B135,ผลิต2!AB:AB)+SUMIF(เส้นแต่งหน้าขนมเค้ก!$C:$C,'รับ-จ่าย ประจำวัน'!$B135,เส้นแต่งหน้าขนมเค้ก!AB:AB)+SUMIF(แพ็ค!$C:$C,'รับ-จ่าย ประจำวัน'!$B135,แพ็ค!AB:AB)+SUMIF(ธุรการ!$C:$C,'รับ-จ่าย ประจำวัน'!$B135,ธุรการ!AB:AB)+SUMIF(เส้นแต่งหน้าขนมปัง!$C:$C,'รับ-จ่าย ประจำวัน'!$B135,เส้นแต่งหน้าขนมปัง!AB:AB)+SUMIF('วางแผนBC,CJ'!$C:$C,'รับ-จ่าย ประจำวัน'!$B135,'วางแผนBC,CJ'!AB:AB)+SUMIF(RD!$C:$C,'รับ-จ่าย ประจำวัน'!$B135,RD!AB:AB)+SUMIF('FG,ออนไล,คัดแยก'!$C:$C,'รับ-จ่าย ประจำวัน'!$B135,'FG,ออนไล,คัดแยก'!AB:AB)</f>
        <v>0</v>
      </c>
      <c r="BJ135" s="16">
        <f>SUMIF(เตรียมส่วนผสม!$C:$C,'รับ-จ่าย ประจำวัน'!$B135,เตรียมส่วนผสม!AC:AC)+SUMIF(กวนไส้!$C:$C,'รับ-จ่าย ประจำวัน'!$B135,กวนไส้!AC:AC)+SUMIF(ผลิต1!$C:$C,'รับ-จ่าย ประจำวัน'!$B135,ผลิต1!AC:AC)+SUMIF(ผลิต2!$C:$C,'รับ-จ่าย ประจำวัน'!$B135,ผลิต2!AC:AC)+SUMIF(เส้นแต่งหน้าขนมเค้ก!$C:$C,'รับ-จ่าย ประจำวัน'!$B135,เส้นแต่งหน้าขนมเค้ก!AC:AC)+SUMIF(แพ็ค!$C:$C,'รับ-จ่าย ประจำวัน'!$B135,แพ็ค!AC:AC)+SUMIF(ธุรการ!$C:$C,'รับ-จ่าย ประจำวัน'!$B135,ธุรการ!AC:AC)+SUMIF(เส้นแต่งหน้าขนมปัง!$C:$C,'รับ-จ่าย ประจำวัน'!$B135,เส้นแต่งหน้าขนมปัง!AC:AC)+SUMIF('วางแผนBC,CJ'!$C:$C,'รับ-จ่าย ประจำวัน'!$B135,'วางแผนBC,CJ'!AC:AC)+SUMIF(RD!$C:$C,'รับ-จ่าย ประจำวัน'!$B135,RD!AC:AC)+SUMIF('FG,ออนไล,คัดแยก'!$C:$C,'รับ-จ่าย ประจำวัน'!$B135,'FG,ออนไล,คัดแยก'!AC:AC)</f>
        <v>0</v>
      </c>
      <c r="BK135" s="16">
        <f>SUMIF(เตรียมส่วนผสม!$C:$C,'รับ-จ่าย ประจำวัน'!$B135,เตรียมส่วนผสม!AD:AD)+SUMIF(กวนไส้!$C:$C,'รับ-จ่าย ประจำวัน'!$B135,กวนไส้!AD:AD)+SUMIF(ผลิต1!$C:$C,'รับ-จ่าย ประจำวัน'!$B135,ผลิต1!AD:AD)+SUMIF(ผลิต2!$C:$C,'รับ-จ่าย ประจำวัน'!$B135,ผลิต2!AD:AD)+SUMIF(เส้นแต่งหน้าขนมเค้ก!$C:$C,'รับ-จ่าย ประจำวัน'!$B135,เส้นแต่งหน้าขนมเค้ก!AD:AD)+SUMIF(แพ็ค!$C:$C,'รับ-จ่าย ประจำวัน'!$B135,แพ็ค!AD:AD)+SUMIF(ธุรการ!$C:$C,'รับ-จ่าย ประจำวัน'!$B135,ธุรการ!AD:AD)+SUMIF(เส้นแต่งหน้าขนมปัง!$C:$C,'รับ-จ่าย ประจำวัน'!$B135,เส้นแต่งหน้าขนมปัง!AD:AD)+SUMIF('วางแผนBC,CJ'!$C:$C,'รับ-จ่าย ประจำวัน'!$B135,'วางแผนBC,CJ'!AD:AD)+SUMIF(RD!$C:$C,'รับ-จ่าย ประจำวัน'!$B135,RD!AD:AD)+SUMIF('FG,ออนไล,คัดแยก'!$C:$C,'รับ-จ่าย ประจำวัน'!$B135,'FG,ออนไล,คัดแยก'!AD:AD)</f>
        <v>0</v>
      </c>
      <c r="BL135" s="16">
        <f>SUMIF(เตรียมส่วนผสม!$C:$C,'รับ-จ่าย ประจำวัน'!$B135,เตรียมส่วนผสม!AE:AE)+SUMIF(กวนไส้!$C:$C,'รับ-จ่าย ประจำวัน'!$B135,กวนไส้!AE:AE)+SUMIF(ผลิต1!$C:$C,'รับ-จ่าย ประจำวัน'!$B135,ผลิต1!AE:AE)+SUMIF(ผลิต2!$C:$C,'รับ-จ่าย ประจำวัน'!$B135,ผลิต2!AE:AE)+SUMIF(เส้นแต่งหน้าขนมเค้ก!$C:$C,'รับ-จ่าย ประจำวัน'!$B135,เส้นแต่งหน้าขนมเค้ก!AE:AE)+SUMIF(แพ็ค!$C:$C,'รับ-จ่าย ประจำวัน'!$B135,แพ็ค!AE:AE)+SUMIF(ธุรการ!$C:$C,'รับ-จ่าย ประจำวัน'!$B135,ธุรการ!AE:AE)+SUMIF(เส้นแต่งหน้าขนมปัง!$C:$C,'รับ-จ่าย ประจำวัน'!$B135,เส้นแต่งหน้าขนมปัง!AE:AE)+SUMIF('วางแผนBC,CJ'!$C:$C,'รับ-จ่าย ประจำวัน'!$B135,'วางแผนBC,CJ'!AE:AE)+SUMIF(RD!$C:$C,'รับ-จ่าย ประจำวัน'!$B135,RD!AE:AE)+SUMIF('FG,ออนไล,คัดแยก'!$C:$C,'รับ-จ่าย ประจำวัน'!$B135,'FG,ออนไล,คัดแยก'!AE:AE)</f>
        <v>20</v>
      </c>
      <c r="BM135" s="16">
        <f>SUMIF(เตรียมส่วนผสม!$C:$C,'รับ-จ่าย ประจำวัน'!$B135,เตรียมส่วนผสม!AF:AF)+SUMIF(กวนไส้!$C:$C,'รับ-จ่าย ประจำวัน'!$B135,กวนไส้!AF:AF)+SUMIF(ผลิต1!$C:$C,'รับ-จ่าย ประจำวัน'!$B135,ผลิต1!AF:AF)+SUMIF(ผลิต2!$C:$C,'รับ-จ่าย ประจำวัน'!$B135,ผลิต2!AF:AF)+SUMIF(เส้นแต่งหน้าขนมเค้ก!$C:$C,'รับ-จ่าย ประจำวัน'!$B135,เส้นแต่งหน้าขนมเค้ก!AF:AF)+SUMIF(แพ็ค!$C:$C,'รับ-จ่าย ประจำวัน'!$B135,แพ็ค!AF:AF)+SUMIF(ธุรการ!$C:$C,'รับ-จ่าย ประจำวัน'!$B135,ธุรการ!AF:AF)+SUMIF(เส้นแต่งหน้าขนมปัง!$C:$C,'รับ-จ่าย ประจำวัน'!$B135,เส้นแต่งหน้าขนมปัง!AF:AF)+SUMIF('วางแผนBC,CJ'!$C:$C,'รับ-จ่าย ประจำวัน'!$B135,'วางแผนBC,CJ'!AF:AF)+SUMIF(RD!$C:$C,'รับ-จ่าย ประจำวัน'!$B135,RD!AF:AF)+SUMIF('FG,ออนไล,คัดแยก'!$C:$C,'รับ-จ่าย ประจำวัน'!$B135,'FG,ออนไล,คัดแยก'!AF:AF)</f>
        <v>0</v>
      </c>
      <c r="BN135" s="16">
        <f>SUMIF(เตรียมส่วนผสม!$C:$C,'รับ-จ่าย ประจำวัน'!$B135,เตรียมส่วนผสม!AG:AG)+SUMIF(กวนไส้!$C:$C,'รับ-จ่าย ประจำวัน'!$B135,กวนไส้!AG:AG)+SUMIF(ผลิต1!$C:$C,'รับ-จ่าย ประจำวัน'!$B135,ผลิต1!AG:AG)+SUMIF(ผลิต2!$C:$C,'รับ-จ่าย ประจำวัน'!$B135,ผลิต2!AG:AG)+SUMIF(เส้นแต่งหน้าขนมเค้ก!$C:$C,'รับ-จ่าย ประจำวัน'!$B135,เส้นแต่งหน้าขนมเค้ก!AG:AG)+SUMIF(แพ็ค!$C:$C,'รับ-จ่าย ประจำวัน'!$B135,แพ็ค!AG:AG)+SUMIF(ธุรการ!$C:$C,'รับ-จ่าย ประจำวัน'!$B135,ธุรการ!AG:AG)+SUMIF(เส้นแต่งหน้าขนมปัง!$C:$C,'รับ-จ่าย ประจำวัน'!$B135,เส้นแต่งหน้าขนมปัง!AG:AG)+SUMIF('วางแผนBC,CJ'!$C:$C,'รับ-จ่าย ประจำวัน'!$B135,'วางแผนBC,CJ'!AG:AG)+SUMIF(RD!$C:$C,'รับ-จ่าย ประจำวัน'!$B135,RD!AG:AG)+SUMIF('FG,ออนไล,คัดแยก'!$C:$C,'รับ-จ่าย ประจำวัน'!$B135,'FG,ออนไล,คัดแยก'!AG:AG)</f>
        <v>0</v>
      </c>
      <c r="BO135" s="16">
        <f>SUMIF(เตรียมส่วนผสม!$C:$C,'รับ-จ่าย ประจำวัน'!$B135,เตรียมส่วนผสม!AH:AH)+SUMIF(กวนไส้!$C:$C,'รับ-จ่าย ประจำวัน'!$B135,กวนไส้!AH:AH)+SUMIF(ผลิต1!$C:$C,'รับ-จ่าย ประจำวัน'!$B135,ผลิต1!AH:AH)+SUMIF(ผลิต2!$C:$C,'รับ-จ่าย ประจำวัน'!$B135,ผลิต2!AH:AH)+SUMIF(เส้นแต่งหน้าขนมเค้ก!$C:$C,'รับ-จ่าย ประจำวัน'!$B135,เส้นแต่งหน้าขนมเค้ก!AH:AH)+SUMIF(แพ็ค!$C:$C,'รับ-จ่าย ประจำวัน'!$B135,แพ็ค!AH:AH)+SUMIF(ธุรการ!$C:$C,'รับ-จ่าย ประจำวัน'!$B135,ธุรการ!AH:AH)+SUMIF(เส้นแต่งหน้าขนมปัง!$C:$C,'รับ-จ่าย ประจำวัน'!$B135,เส้นแต่งหน้าขนมปัง!AH:AH)+SUMIF('วางแผนBC,CJ'!$C:$C,'รับ-จ่าย ประจำวัน'!$B135,'วางแผนBC,CJ'!AH:AH)+SUMIF(RD!$C:$C,'รับ-จ่าย ประจำวัน'!$B135,RD!AH:AH)+SUMIF('FG,ออนไล,คัดแยก'!$C:$C,'รับ-จ่าย ประจำวัน'!$B135,'FG,ออนไล,คัดแยก'!AH:AH)</f>
        <v>0</v>
      </c>
      <c r="BP135" s="16">
        <f>SUMIF(เตรียมส่วนผสม!$C:$C,'รับ-จ่าย ประจำวัน'!$B135,เตรียมส่วนผสม!AI:AI)+SUMIF(กวนไส้!$C:$C,'รับ-จ่าย ประจำวัน'!$B135,กวนไส้!AI:AI)+SUMIF(ผลิต1!$C:$C,'รับ-จ่าย ประจำวัน'!$B135,ผลิต1!AI:AI)+SUMIF(ผลิต2!$C:$C,'รับ-จ่าย ประจำวัน'!$B135,ผลิต2!AI:AI)+SUMIF(เส้นแต่งหน้าขนมเค้ก!$C:$C,'รับ-จ่าย ประจำวัน'!$B135,เส้นแต่งหน้าขนมเค้ก!AI:AI)+SUMIF(แพ็ค!$C:$C,'รับ-จ่าย ประจำวัน'!$B135,แพ็ค!AI:AI)+SUMIF(ธุรการ!$C:$C,'รับ-จ่าย ประจำวัน'!$B135,ธุรการ!AI:AI)+SUMIF(เส้นแต่งหน้าขนมปัง!$C:$C,'รับ-จ่าย ประจำวัน'!$B135,เส้นแต่งหน้าขนมปัง!AI:AI)+SUMIF('วางแผนBC,CJ'!$C:$C,'รับ-จ่าย ประจำวัน'!$B135,'วางแผนBC,CJ'!AI:AI)+SUMIF(RD!$C:$C,'รับ-จ่าย ประจำวัน'!$B135,RD!AI:AI)+SUMIF('FG,ออนไล,คัดแยก'!$C:$C,'รับ-จ่าย ประจำวัน'!$B135,'FG,ออนไล,คัดแยก'!AI:AI)</f>
        <v>0</v>
      </c>
      <c r="BQ135" s="16">
        <f>SUMIF(เตรียมส่วนผสม!$C:$C,'รับ-จ่าย ประจำวัน'!$B135,เตรียมส่วนผสม!AJ:AJ)+SUMIF(กวนไส้!$C:$C,'รับ-จ่าย ประจำวัน'!$B135,กวนไส้!AJ:AJ)+SUMIF(ผลิต1!$C:$C,'รับ-จ่าย ประจำวัน'!$B135,ผลิต1!AJ:AJ)+SUMIF(ผลิต2!$C:$C,'รับ-จ่าย ประจำวัน'!$B135,ผลิต2!AJ:AJ)+SUMIF(เส้นแต่งหน้าขนมเค้ก!$C:$C,'รับ-จ่าย ประจำวัน'!$B135,เส้นแต่งหน้าขนมเค้ก!AJ:AJ)+SUMIF(แพ็ค!$C:$C,'รับ-จ่าย ประจำวัน'!$B135,แพ็ค!AJ:AJ)+SUMIF(ธุรการ!$C:$C,'รับ-จ่าย ประจำวัน'!$B135,ธุรการ!AJ:AJ)+SUMIF(เส้นแต่งหน้าขนมปัง!$C:$C,'รับ-จ่าย ประจำวัน'!$B135,เส้นแต่งหน้าขนมปัง!AJ:AJ)+SUMIF('วางแผนBC,CJ'!$C:$C,'รับ-จ่าย ประจำวัน'!$B135,'วางแผนBC,CJ'!AJ:AJ)+SUMIF(RD!$C:$C,'รับ-จ่าย ประจำวัน'!$B135,RD!AJ:AJ)+SUMIF('FG,ออนไล,คัดแยก'!$C:$C,'รับ-จ่าย ประจำวัน'!$B135,'FG,ออนไล,คัดแยก'!AJ:AJ)</f>
        <v>10</v>
      </c>
      <c r="BR135" s="16">
        <f>SUMIF(เตรียมส่วนผสม!$C:$C,'รับ-จ่าย ประจำวัน'!$B135,เตรียมส่วนผสม!AK:AK)+SUMIF(กวนไส้!$C:$C,'รับ-จ่าย ประจำวัน'!$B135,กวนไส้!AK:AK)+SUMIF(ผลิต1!$C:$C,'รับ-จ่าย ประจำวัน'!$B135,ผลิต1!AK:AK)+SUMIF(ผลิต2!$C:$C,'รับ-จ่าย ประจำวัน'!$B135,ผลิต2!AK:AK)+SUMIF(เส้นแต่งหน้าขนมเค้ก!$C:$C,'รับ-จ่าย ประจำวัน'!$B135,เส้นแต่งหน้าขนมเค้ก!AK:AK)+SUMIF(แพ็ค!$C:$C,'รับ-จ่าย ประจำวัน'!$B135,แพ็ค!AK:AK)+SUMIF(ธุรการ!$C:$C,'รับ-จ่าย ประจำวัน'!$B135,ธุรการ!AK:AK)+SUMIF(เส้นแต่งหน้าขนมปัง!$C:$C,'รับ-จ่าย ประจำวัน'!$B135,เส้นแต่งหน้าขนมปัง!AK:AK)+SUMIF('วางแผนBC,CJ'!$C:$C,'รับ-จ่าย ประจำวัน'!$B135,'วางแผนBC,CJ'!AK:AK)+SUMIF(RD!$C:$C,'รับ-จ่าย ประจำวัน'!$B135,RD!AK:AK)+SUMIF('FG,ออนไล,คัดแยก'!$C:$C,'รับ-จ่าย ประจำวัน'!$B135,'FG,ออนไล,คัดแยก'!AK:AK)</f>
        <v>0</v>
      </c>
      <c r="BS135" s="16">
        <f>SUMIF(เตรียมส่วนผสม!$C:$C,'รับ-จ่าย ประจำวัน'!$B135,เตรียมส่วนผสม!AL:AL)+SUMIF(กวนไส้!$C:$C,'รับ-จ่าย ประจำวัน'!$B135,กวนไส้!AL:AL)+SUMIF(ผลิต1!$C:$C,'รับ-จ่าย ประจำวัน'!$B135,ผลิต1!AL:AL)+SUMIF(ผลิต2!$C:$C,'รับ-จ่าย ประจำวัน'!$B135,ผลิต2!AL:AL)+SUMIF(เส้นแต่งหน้าขนมเค้ก!$C:$C,'รับ-จ่าย ประจำวัน'!$B135,เส้นแต่งหน้าขนมเค้ก!AL:AL)+SUMIF(แพ็ค!$C:$C,'รับ-จ่าย ประจำวัน'!$B135,แพ็ค!AL:AL)+SUMIF(ธุรการ!$C:$C,'รับ-จ่าย ประจำวัน'!$B135,ธุรการ!AL:AL)+SUMIF(เส้นแต่งหน้าขนมปัง!$C:$C,'รับ-จ่าย ประจำวัน'!$B135,เส้นแต่งหน้าขนมปัง!AL:AL)+SUMIF('วางแผนBC,CJ'!$C:$C,'รับ-จ่าย ประจำวัน'!$B135,'วางแผนBC,CJ'!AL:AL)+SUMIF(RD!$C:$C,'รับ-จ่าย ประจำวัน'!$B135,RD!AL:AL)+SUMIF('FG,ออนไล,คัดแยก'!$C:$C,'รับ-จ่าย ประจำวัน'!$B135,'FG,ออนไล,คัดแยก'!AL:AL)</f>
        <v>0</v>
      </c>
      <c r="BT135" s="18">
        <f t="shared" si="36"/>
        <v>60</v>
      </c>
      <c r="BU135" s="116">
        <v>90</v>
      </c>
      <c r="BV135" s="146">
        <f t="shared" si="37"/>
        <v>40</v>
      </c>
      <c r="BW135" s="183">
        <v>30</v>
      </c>
      <c r="BX135" s="172">
        <f t="shared" si="43"/>
        <v>2</v>
      </c>
      <c r="BY135" s="188">
        <f t="shared" si="40"/>
        <v>20</v>
      </c>
      <c r="BZ135" s="180">
        <f t="shared" ca="1" si="38"/>
        <v>46223</v>
      </c>
      <c r="CA135" s="152">
        <v>100</v>
      </c>
      <c r="CB135" s="152"/>
      <c r="CC135" s="93"/>
      <c r="CD135" s="93"/>
      <c r="CE135" s="93"/>
      <c r="CF135" s="93"/>
      <c r="CG135" s="93"/>
      <c r="CH135" s="93"/>
      <c r="CI135" s="93"/>
      <c r="CJ135" s="94"/>
      <c r="CK135" s="9">
        <f t="shared" si="41"/>
        <v>-50</v>
      </c>
    </row>
    <row r="136" spans="1:89" x14ac:dyDescent="0.5">
      <c r="A136" s="149" t="s">
        <v>485</v>
      </c>
      <c r="B136" s="34">
        <v>1024001002</v>
      </c>
      <c r="C136" s="10" t="s">
        <v>486</v>
      </c>
      <c r="D136" s="135" t="s">
        <v>487</v>
      </c>
      <c r="E136" s="11">
        <v>0</v>
      </c>
      <c r="F136" s="75"/>
      <c r="G136" s="11"/>
      <c r="H136" s="12">
        <v>49</v>
      </c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3"/>
      <c r="AF136" s="13"/>
      <c r="AG136" s="13"/>
      <c r="AH136" s="13"/>
      <c r="AI136" s="14"/>
      <c r="AJ136" s="14"/>
      <c r="AK136" s="14"/>
      <c r="AL136" s="14"/>
      <c r="AM136" s="14"/>
      <c r="AN136" s="15">
        <f t="shared" si="35"/>
        <v>0</v>
      </c>
      <c r="AO136" s="16">
        <f>SUMIF(เตรียมส่วนผสม!$C:$C,'รับ-จ่าย ประจำวัน'!$B136,เตรียมส่วนผสม!H:H)+SUMIF(กวนไส้!$C:$C,'รับ-จ่าย ประจำวัน'!$B136,กวนไส้!H:H)+SUMIF(ผลิต1!$C:$C,'รับ-จ่าย ประจำวัน'!$B136,ผลิต1!H:H)+SUMIF(ผลิต2!$C:$C,'รับ-จ่าย ประจำวัน'!$B136,ผลิต2!H:H)+SUMIF(เส้นแต่งหน้าขนมเค้ก!$C:$C,'รับ-จ่าย ประจำวัน'!$B136,เส้นแต่งหน้าขนมเค้ก!H:H)+SUMIF(แพ็ค!$C:$C,'รับ-จ่าย ประจำวัน'!$B136,แพ็ค!H:H)+SUMIF(ธุรการ!$C:$C,'รับ-จ่าย ประจำวัน'!$B136,ธุรการ!H:H)+SUMIF(เส้นแต่งหน้าขนมปัง!$C:$C,'รับ-จ่าย ประจำวัน'!$B136,เส้นแต่งหน้าขนมปัง!H:H)+SUMIF('วางแผนBC,CJ'!$C:$C,'รับ-จ่าย ประจำวัน'!$B136,'วางแผนBC,CJ'!H:H)+SUMIF(RD!$C:$C,'รับ-จ่าย ประจำวัน'!$B136,RD!H:H)+SUMIF('FG,ออนไล,คัดแยก'!$C:$C,'รับ-จ่าย ประจำวัน'!$B136,'FG,ออนไล,คัดแยก'!H:H)</f>
        <v>0</v>
      </c>
      <c r="AP136" s="16">
        <f>SUMIF(เตรียมส่วนผสม!$C:$C,'รับ-จ่าย ประจำวัน'!$B136,เตรียมส่วนผสม!I:I)+SUMIF(กวนไส้!$C:$C,'รับ-จ่าย ประจำวัน'!$B136,กวนไส้!I:I)+SUMIF(ผลิต1!$C:$C,'รับ-จ่าย ประจำวัน'!$B136,ผลิต1!I:I)+SUMIF(ผลิต2!$C:$C,'รับ-จ่าย ประจำวัน'!$B136,ผลิต2!I:I)+SUMIF(เส้นแต่งหน้าขนมเค้ก!$C:$C,'รับ-จ่าย ประจำวัน'!$B136,เส้นแต่งหน้าขนมเค้ก!I:I)+SUMIF(แพ็ค!$C:$C,'รับ-จ่าย ประจำวัน'!$B136,แพ็ค!I:I)+SUMIF(ธุรการ!$C:$C,'รับ-จ่าย ประจำวัน'!$B136,ธุรการ!I:I)+SUMIF(เส้นแต่งหน้าขนมปัง!$C:$C,'รับ-จ่าย ประจำวัน'!$B136,เส้นแต่งหน้าขนมปัง!I:I)+SUMIF('วางแผนBC,CJ'!$C:$C,'รับ-จ่าย ประจำวัน'!$B136,'วางแผนBC,CJ'!I:I)+SUMIF(RD!$C:$C,'รับ-จ่าย ประจำวัน'!$B136,RD!I:I)+SUMIF('FG,ออนไล,คัดแยก'!$C:$C,'รับ-จ่าย ประจำวัน'!$B136,'FG,ออนไล,คัดแยก'!I:I)</f>
        <v>0</v>
      </c>
      <c r="AQ136" s="16">
        <f>SUMIF(เตรียมส่วนผสม!$C:$C,'รับ-จ่าย ประจำวัน'!$B136,เตรียมส่วนผสม!J:J)+SUMIF(กวนไส้!$C:$C,'รับ-จ่าย ประจำวัน'!$B136,กวนไส้!J:J)+SUMIF(ผลิต1!$C:$C,'รับ-จ่าย ประจำวัน'!$B136,ผลิต1!J:J)+SUMIF(ผลิต2!$C:$C,'รับ-จ่าย ประจำวัน'!$B136,ผลิต2!J:J)+SUMIF(เส้นแต่งหน้าขนมเค้ก!$C:$C,'รับ-จ่าย ประจำวัน'!$B136,เส้นแต่งหน้าขนมเค้ก!J:J)+SUMIF(แพ็ค!$C:$C,'รับ-จ่าย ประจำวัน'!$B136,แพ็ค!J:J)+SUMIF(ธุรการ!$C:$C,'รับ-จ่าย ประจำวัน'!$B136,ธุรการ!J:J)+SUMIF(เส้นแต่งหน้าขนมปัง!$C:$C,'รับ-จ่าย ประจำวัน'!$B136,เส้นแต่งหน้าขนมปัง!J:J)+SUMIF('วางแผนBC,CJ'!$C:$C,'รับ-จ่าย ประจำวัน'!$B136,'วางแผนBC,CJ'!J:J)+SUMIF(RD!$C:$C,'รับ-จ่าย ประจำวัน'!$B136,RD!J:J)+SUMIF('FG,ออนไล,คัดแยก'!$C:$C,'รับ-จ่าย ประจำวัน'!$B136,'FG,ออนไล,คัดแยก'!J:J)</f>
        <v>0</v>
      </c>
      <c r="AR136" s="16">
        <f>SUMIF(เตรียมส่วนผสม!$C:$C,'รับ-จ่าย ประจำวัน'!$B136,เตรียมส่วนผสม!K:K)+SUMIF(กวนไส้!$C:$C,'รับ-จ่าย ประจำวัน'!$B136,กวนไส้!K:K)+SUMIF(ผลิต1!$C:$C,'รับ-จ่าย ประจำวัน'!$B136,ผลิต1!K:K)+SUMIF(ผลิต2!$C:$C,'รับ-จ่าย ประจำวัน'!$B136,ผลิต2!K:K)+SUMIF(เส้นแต่งหน้าขนมเค้ก!$C:$C,'รับ-จ่าย ประจำวัน'!$B136,เส้นแต่งหน้าขนมเค้ก!K:K)+SUMIF(แพ็ค!$C:$C,'รับ-จ่าย ประจำวัน'!$B136,แพ็ค!K:K)+SUMIF(ธุรการ!$C:$C,'รับ-จ่าย ประจำวัน'!$B136,ธุรการ!K:K)+SUMIF(เส้นแต่งหน้าขนมปัง!$C:$C,'รับ-จ่าย ประจำวัน'!$B136,เส้นแต่งหน้าขนมปัง!K:K)+SUMIF('วางแผนBC,CJ'!$C:$C,'รับ-จ่าย ประจำวัน'!$B136,'วางแผนBC,CJ'!K:K)+SUMIF(RD!$C:$C,'รับ-จ่าย ประจำวัน'!$B136,RD!K:K)+SUMIF('FG,ออนไล,คัดแยก'!$C:$C,'รับ-จ่าย ประจำวัน'!$B136,'FG,ออนไล,คัดแยก'!K:K)</f>
        <v>0</v>
      </c>
      <c r="AS136" s="16">
        <f>SUMIF(เตรียมส่วนผสม!$C:$C,'รับ-จ่าย ประจำวัน'!$B136,เตรียมส่วนผสม!L:L)+SUMIF(กวนไส้!$C:$C,'รับ-จ่าย ประจำวัน'!$B136,กวนไส้!L:L)+SUMIF(ผลิต1!$C:$C,'รับ-จ่าย ประจำวัน'!$B136,ผลิต1!L:L)+SUMIF(ผลิต2!$C:$C,'รับ-จ่าย ประจำวัน'!$B136,ผลิต2!L:L)+SUMIF(เส้นแต่งหน้าขนมเค้ก!$C:$C,'รับ-จ่าย ประจำวัน'!$B136,เส้นแต่งหน้าขนมเค้ก!L:L)+SUMIF(แพ็ค!$C:$C,'รับ-จ่าย ประจำวัน'!$B136,แพ็ค!L:L)+SUMIF(ธุรการ!$C:$C,'รับ-จ่าย ประจำวัน'!$B136,ธุรการ!L:L)+SUMIF(เส้นแต่งหน้าขนมปัง!$C:$C,'รับ-จ่าย ประจำวัน'!$B136,เส้นแต่งหน้าขนมปัง!L:L)+SUMIF('วางแผนBC,CJ'!$C:$C,'รับ-จ่าย ประจำวัน'!$B136,'วางแผนBC,CJ'!L:L)+SUMIF(RD!$C:$C,'รับ-จ่าย ประจำวัน'!$B136,RD!L:L)+SUMIF('FG,ออนไล,คัดแยก'!$C:$C,'รับ-จ่าย ประจำวัน'!$B136,'FG,ออนไล,คัดแยก'!L:L)</f>
        <v>0</v>
      </c>
      <c r="AT136" s="16">
        <f>SUMIF(เตรียมส่วนผสม!$C:$C,'รับ-จ่าย ประจำวัน'!$B136,เตรียมส่วนผสม!M:M)+SUMIF(กวนไส้!$C:$C,'รับ-จ่าย ประจำวัน'!$B136,กวนไส้!M:M)+SUMIF(ผลิต1!$C:$C,'รับ-จ่าย ประจำวัน'!$B136,ผลิต1!M:M)+SUMIF(ผลิต2!$C:$C,'รับ-จ่าย ประจำวัน'!$B136,ผลิต2!M:M)+SUMIF(เส้นแต่งหน้าขนมเค้ก!$C:$C,'รับ-จ่าย ประจำวัน'!$B136,เส้นแต่งหน้าขนมเค้ก!M:M)+SUMIF(แพ็ค!$C:$C,'รับ-จ่าย ประจำวัน'!$B136,แพ็ค!M:M)+SUMIF(ธุรการ!$C:$C,'รับ-จ่าย ประจำวัน'!$B136,ธุรการ!M:M)+SUMIF(เส้นแต่งหน้าขนมปัง!$C:$C,'รับ-จ่าย ประจำวัน'!$B136,เส้นแต่งหน้าขนมปัง!M:M)+SUMIF('วางแผนBC,CJ'!$C:$C,'รับ-จ่าย ประจำวัน'!$B136,'วางแผนBC,CJ'!M:M)+SUMIF(RD!$C:$C,'รับ-จ่าย ประจำวัน'!$B136,RD!M:M)+SUMIF('FG,ออนไล,คัดแยก'!$C:$C,'รับ-จ่าย ประจำวัน'!$B136,'FG,ออนไล,คัดแยก'!M:M)</f>
        <v>0</v>
      </c>
      <c r="AU136" s="16">
        <f>SUMIF(เตรียมส่วนผสม!$C:$C,'รับ-จ่าย ประจำวัน'!$B136,เตรียมส่วนผสม!N:N)+SUMIF(กวนไส้!$C:$C,'รับ-จ่าย ประจำวัน'!$B136,กวนไส้!N:N)+SUMIF(ผลิต1!$C:$C,'รับ-จ่าย ประจำวัน'!$B136,ผลิต1!N:N)+SUMIF(ผลิต2!$C:$C,'รับ-จ่าย ประจำวัน'!$B136,ผลิต2!N:N)+SUMIF(เส้นแต่งหน้าขนมเค้ก!$C:$C,'รับ-จ่าย ประจำวัน'!$B136,เส้นแต่งหน้าขนมเค้ก!N:N)+SUMIF(แพ็ค!$C:$C,'รับ-จ่าย ประจำวัน'!$B136,แพ็ค!N:N)+SUMIF(ธุรการ!$C:$C,'รับ-จ่าย ประจำวัน'!$B136,ธุรการ!N:N)+SUMIF(เส้นแต่งหน้าขนมปัง!$C:$C,'รับ-จ่าย ประจำวัน'!$B136,เส้นแต่งหน้าขนมปัง!N:N)+SUMIF('วางแผนBC,CJ'!$C:$C,'รับ-จ่าย ประจำวัน'!$B136,'วางแผนBC,CJ'!N:N)+SUMIF(RD!$C:$C,'รับ-จ่าย ประจำวัน'!$B136,RD!N:N)+SUMIF('FG,ออนไล,คัดแยก'!$C:$C,'รับ-จ่าย ประจำวัน'!$B136,'FG,ออนไล,คัดแยก'!N:N)</f>
        <v>1</v>
      </c>
      <c r="AV136" s="16">
        <f>SUMIF(เตรียมส่วนผสม!$C:$C,'รับ-จ่าย ประจำวัน'!$B136,เตรียมส่วนผสม!O:O)+SUMIF(กวนไส้!$C:$C,'รับ-จ่าย ประจำวัน'!$B136,กวนไส้!O:O)+SUMIF(ผลิต1!$C:$C,'รับ-จ่าย ประจำวัน'!$B136,ผลิต1!O:O)+SUMIF(ผลิต2!$C:$C,'รับ-จ่าย ประจำวัน'!$B136,ผลิต2!O:O)+SUMIF(เส้นแต่งหน้าขนมเค้ก!$C:$C,'รับ-จ่าย ประจำวัน'!$B136,เส้นแต่งหน้าขนมเค้ก!O:O)+SUMIF(แพ็ค!$C:$C,'รับ-จ่าย ประจำวัน'!$B136,แพ็ค!O:O)+SUMIF(ธุรการ!$C:$C,'รับ-จ่าย ประจำวัน'!$B136,ธุรการ!O:O)+SUMIF(เส้นแต่งหน้าขนมปัง!$C:$C,'รับ-จ่าย ประจำวัน'!$B136,เส้นแต่งหน้าขนมปัง!O:O)+SUMIF('วางแผนBC,CJ'!$C:$C,'รับ-จ่าย ประจำวัน'!$B136,'วางแผนBC,CJ'!O:O)+SUMIF(RD!$C:$C,'รับ-จ่าย ประจำวัน'!$B136,RD!O:O)+SUMIF('FG,ออนไล,คัดแยก'!$C:$C,'รับ-จ่าย ประจำวัน'!$B136,'FG,ออนไล,คัดแยก'!O:O)</f>
        <v>0</v>
      </c>
      <c r="AW136" s="16">
        <f>SUMIF(เตรียมส่วนผสม!$C:$C,'รับ-จ่าย ประจำวัน'!$B136,เตรียมส่วนผสม!P:P)+SUMIF(กวนไส้!$C:$C,'รับ-จ่าย ประจำวัน'!$B136,กวนไส้!P:P)+SUMIF(ผลิต1!$C:$C,'รับ-จ่าย ประจำวัน'!$B136,ผลิต1!P:P)+SUMIF(ผลิต2!$C:$C,'รับ-จ่าย ประจำวัน'!$B136,ผลิต2!P:P)+SUMIF(เส้นแต่งหน้าขนมเค้ก!$C:$C,'รับ-จ่าย ประจำวัน'!$B136,เส้นแต่งหน้าขนมเค้ก!P:P)+SUMIF(แพ็ค!$C:$C,'รับ-จ่าย ประจำวัน'!$B136,แพ็ค!P:P)+SUMIF(ธุรการ!$C:$C,'รับ-จ่าย ประจำวัน'!$B136,ธุรการ!P:P)+SUMIF(เส้นแต่งหน้าขนมปัง!$C:$C,'รับ-จ่าย ประจำวัน'!$B136,เส้นแต่งหน้าขนมปัง!P:P)+SUMIF('วางแผนBC,CJ'!$C:$C,'รับ-จ่าย ประจำวัน'!$B136,'วางแผนBC,CJ'!P:P)+SUMIF(RD!$C:$C,'รับ-จ่าย ประจำวัน'!$B136,RD!P:P)+SUMIF('FG,ออนไล,คัดแยก'!$C:$C,'รับ-จ่าย ประจำวัน'!$B136,'FG,ออนไล,คัดแยก'!P:P)</f>
        <v>2</v>
      </c>
      <c r="AX136" s="16">
        <f>SUMIF(เตรียมส่วนผสม!$C:$C,'รับ-จ่าย ประจำวัน'!$B136,เตรียมส่วนผสม!Q:Q)+SUMIF(กวนไส้!$C:$C,'รับ-จ่าย ประจำวัน'!$B136,กวนไส้!Q:Q)+SUMIF(ผลิต1!$C:$C,'รับ-จ่าย ประจำวัน'!$B136,ผลิต1!Q:Q)+SUMIF(ผลิต2!$C:$C,'รับ-จ่าย ประจำวัน'!$B136,ผลิต2!Q:Q)+SUMIF(เส้นแต่งหน้าขนมเค้ก!$C:$C,'รับ-จ่าย ประจำวัน'!$B136,เส้นแต่งหน้าขนมเค้ก!Q:Q)+SUMIF(แพ็ค!$C:$C,'รับ-จ่าย ประจำวัน'!$B136,แพ็ค!Q:Q)+SUMIF(ธุรการ!$C:$C,'รับ-จ่าย ประจำวัน'!$B136,ธุรการ!Q:Q)+SUMIF(เส้นแต่งหน้าขนมปัง!$C:$C,'รับ-จ่าย ประจำวัน'!$B136,เส้นแต่งหน้าขนมปัง!Q:Q)+SUMIF('วางแผนBC,CJ'!$C:$C,'รับ-จ่าย ประจำวัน'!$B136,'วางแผนBC,CJ'!Q:Q)+SUMIF(RD!$C:$C,'รับ-จ่าย ประจำวัน'!$B136,RD!Q:Q)+SUMIF('FG,ออนไล,คัดแยก'!$C:$C,'รับ-จ่าย ประจำวัน'!$B136,'FG,ออนไล,คัดแยก'!Q:Q)</f>
        <v>0</v>
      </c>
      <c r="AY136" s="16">
        <f>SUMIF(เตรียมส่วนผสม!$C:$C,'รับ-จ่าย ประจำวัน'!$B136,เตรียมส่วนผสม!R:R)+SUMIF(กวนไส้!$C:$C,'รับ-จ่าย ประจำวัน'!$B136,กวนไส้!R:R)+SUMIF(ผลิต1!$C:$C,'รับ-จ่าย ประจำวัน'!$B136,ผลิต1!R:R)+SUMIF(ผลิต2!$C:$C,'รับ-จ่าย ประจำวัน'!$B136,ผลิต2!R:R)+SUMIF(เส้นแต่งหน้าขนมเค้ก!$C:$C,'รับ-จ่าย ประจำวัน'!$B136,เส้นแต่งหน้าขนมเค้ก!R:R)+SUMIF(แพ็ค!$C:$C,'รับ-จ่าย ประจำวัน'!$B136,แพ็ค!R:R)+SUMIF(ธุรการ!$C:$C,'รับ-จ่าย ประจำวัน'!$B136,ธุรการ!R:R)+SUMIF(เส้นแต่งหน้าขนมปัง!$C:$C,'รับ-จ่าย ประจำวัน'!$B136,เส้นแต่งหน้าขนมปัง!R:R)+SUMIF('วางแผนBC,CJ'!$C:$C,'รับ-จ่าย ประจำวัน'!$B136,'วางแผนBC,CJ'!R:R)+SUMIF(RD!$C:$C,'รับ-จ่าย ประจำวัน'!$B136,RD!R:R)+SUMIF('FG,ออนไล,คัดแยก'!$C:$C,'รับ-จ่าย ประจำวัน'!$B136,'FG,ออนไล,คัดแยก'!R:R)</f>
        <v>0</v>
      </c>
      <c r="AZ136" s="16">
        <f>SUMIF(เตรียมส่วนผสม!$C:$C,'รับ-จ่าย ประจำวัน'!$B136,เตรียมส่วนผสม!S:S)+SUMIF(กวนไส้!$C:$C,'รับ-จ่าย ประจำวัน'!$B136,กวนไส้!S:S)+SUMIF(ผลิต1!$C:$C,'รับ-จ่าย ประจำวัน'!$B136,ผลิต1!S:S)+SUMIF(ผลิต2!$C:$C,'รับ-จ่าย ประจำวัน'!$B136,ผลิต2!S:S)+SUMIF(เส้นแต่งหน้าขนมเค้ก!$C:$C,'รับ-จ่าย ประจำวัน'!$B136,เส้นแต่งหน้าขนมเค้ก!S:S)+SUMIF(แพ็ค!$C:$C,'รับ-จ่าย ประจำวัน'!$B136,แพ็ค!S:S)+SUMIF(ธุรการ!$C:$C,'รับ-จ่าย ประจำวัน'!$B136,ธุรการ!S:S)+SUMIF(เส้นแต่งหน้าขนมปัง!$C:$C,'รับ-จ่าย ประจำวัน'!$B136,เส้นแต่งหน้าขนมปัง!S:S)+SUMIF('วางแผนBC,CJ'!$C:$C,'รับ-จ่าย ประจำวัน'!$B136,'วางแผนBC,CJ'!S:S)+SUMIF(RD!$C:$C,'รับ-จ่าย ประจำวัน'!$B136,RD!S:S)+SUMIF('FG,ออนไล,คัดแยก'!$C:$C,'รับ-จ่าย ประจำวัน'!$B136,'FG,ออนไล,คัดแยก'!S:S)</f>
        <v>2</v>
      </c>
      <c r="BA136" s="16">
        <f>SUMIF(เตรียมส่วนผสม!$C:$C,'รับ-จ่าย ประจำวัน'!$B136,เตรียมส่วนผสม!T:T)+SUMIF(กวนไส้!$C:$C,'รับ-จ่าย ประจำวัน'!$B136,กวนไส้!T:T)+SUMIF(ผลิต1!$C:$C,'รับ-จ่าย ประจำวัน'!$B136,ผลิต1!T:T)+SUMIF(ผลิต2!$C:$C,'รับ-จ่าย ประจำวัน'!$B136,ผลิต2!T:T)+SUMIF(เส้นแต่งหน้าขนมเค้ก!$C:$C,'รับ-จ่าย ประจำวัน'!$B136,เส้นแต่งหน้าขนมเค้ก!T:T)+SUMIF(แพ็ค!$C:$C,'รับ-จ่าย ประจำวัน'!$B136,แพ็ค!T:T)+SUMIF(ธุรการ!$C:$C,'รับ-จ่าย ประจำวัน'!$B136,ธุรการ!T:T)+SUMIF(เส้นแต่งหน้าขนมปัง!$C:$C,'รับ-จ่าย ประจำวัน'!$B136,เส้นแต่งหน้าขนมปัง!T:T)+SUMIF('วางแผนBC,CJ'!$C:$C,'รับ-จ่าย ประจำวัน'!$B136,'วางแผนBC,CJ'!T:T)+SUMIF(RD!$C:$C,'รับ-จ่าย ประจำวัน'!$B136,RD!T:T)+SUMIF('FG,ออนไล,คัดแยก'!$C:$C,'รับ-จ่าย ประจำวัน'!$B136,'FG,ออนไล,คัดแยก'!T:T)</f>
        <v>0</v>
      </c>
      <c r="BB136" s="16">
        <f>SUMIF(เตรียมส่วนผสม!$C:$C,'รับ-จ่าย ประจำวัน'!$B136,เตรียมส่วนผสม!U:U)+SUMIF(กวนไส้!$C:$C,'รับ-จ่าย ประจำวัน'!$B136,กวนไส้!U:U)+SUMIF(ผลิต1!$C:$C,'รับ-จ่าย ประจำวัน'!$B136,ผลิต1!U:U)+SUMIF(ผลิต2!$C:$C,'รับ-จ่าย ประจำวัน'!$B136,ผลิต2!U:U)+SUMIF(เส้นแต่งหน้าขนมเค้ก!$C:$C,'รับ-จ่าย ประจำวัน'!$B136,เส้นแต่งหน้าขนมเค้ก!U:U)+SUMIF(แพ็ค!$C:$C,'รับ-จ่าย ประจำวัน'!$B136,แพ็ค!U:U)+SUMIF(ธุรการ!$C:$C,'รับ-จ่าย ประจำวัน'!$B136,ธุรการ!U:U)+SUMIF(เส้นแต่งหน้าขนมปัง!$C:$C,'รับ-จ่าย ประจำวัน'!$B136,เส้นแต่งหน้าขนมปัง!U:U)+SUMIF('วางแผนBC,CJ'!$C:$C,'รับ-จ่าย ประจำวัน'!$B136,'วางแผนBC,CJ'!U:U)+SUMIF(RD!$C:$C,'รับ-จ่าย ประจำวัน'!$B136,RD!U:U)+SUMIF('FG,ออนไล,คัดแยก'!$C:$C,'รับ-จ่าย ประจำวัน'!$B136,'FG,ออนไล,คัดแยก'!U:U)</f>
        <v>0</v>
      </c>
      <c r="BC136" s="16">
        <f>SUMIF(เตรียมส่วนผสม!$C:$C,'รับ-จ่าย ประจำวัน'!$B136,เตรียมส่วนผสม!V:V)+SUMIF(กวนไส้!$C:$C,'รับ-จ่าย ประจำวัน'!$B136,กวนไส้!V:V)+SUMIF(ผลิต1!$C:$C,'รับ-จ่าย ประจำวัน'!$B136,ผลิต1!V:V)+SUMIF(ผลิต2!$C:$C,'รับ-จ่าย ประจำวัน'!$B136,ผลิต2!V:V)+SUMIF(เส้นแต่งหน้าขนมเค้ก!$C:$C,'รับ-จ่าย ประจำวัน'!$B136,เส้นแต่งหน้าขนมเค้ก!V:V)+SUMIF(แพ็ค!$C:$C,'รับ-จ่าย ประจำวัน'!$B136,แพ็ค!V:V)+SUMIF(ธุรการ!$C:$C,'รับ-จ่าย ประจำวัน'!$B136,ธุรการ!V:V)+SUMIF(เส้นแต่งหน้าขนมปัง!$C:$C,'รับ-จ่าย ประจำวัน'!$B136,เส้นแต่งหน้าขนมปัง!V:V)+SUMIF('วางแผนBC,CJ'!$C:$C,'รับ-จ่าย ประจำวัน'!$B136,'วางแผนBC,CJ'!V:V)+SUMIF(RD!$C:$C,'รับ-จ่าย ประจำวัน'!$B136,RD!V:V)+SUMIF('FG,ออนไล,คัดแยก'!$C:$C,'รับ-จ่าย ประจำวัน'!$B136,'FG,ออนไล,คัดแยก'!V:V)</f>
        <v>0</v>
      </c>
      <c r="BD136" s="16">
        <f>SUMIF(เตรียมส่วนผสม!$C:$C,'รับ-จ่าย ประจำวัน'!$B136,เตรียมส่วนผสม!W:W)+SUMIF(กวนไส้!$C:$C,'รับ-จ่าย ประจำวัน'!$B136,กวนไส้!W:W)+SUMIF(ผลิต1!$C:$C,'รับ-จ่าย ประจำวัน'!$B136,ผลิต1!W:W)+SUMIF(ผลิต2!$C:$C,'รับ-จ่าย ประจำวัน'!$B136,ผลิต2!W:W)+SUMIF(เส้นแต่งหน้าขนมเค้ก!$C:$C,'รับ-จ่าย ประจำวัน'!$B136,เส้นแต่งหน้าขนมเค้ก!W:W)+SUMIF(แพ็ค!$C:$C,'รับ-จ่าย ประจำวัน'!$B136,แพ็ค!W:W)+SUMIF(ธุรการ!$C:$C,'รับ-จ่าย ประจำวัน'!$B136,ธุรการ!W:W)+SUMIF(เส้นแต่งหน้าขนมปัง!$C:$C,'รับ-จ่าย ประจำวัน'!$B136,เส้นแต่งหน้าขนมปัง!W:W)+SUMIF('วางแผนBC,CJ'!$C:$C,'รับ-จ่าย ประจำวัน'!$B136,'วางแผนBC,CJ'!W:W)+SUMIF(RD!$C:$C,'รับ-จ่าย ประจำวัน'!$B136,RD!W:W)+SUMIF('FG,ออนไล,คัดแยก'!$C:$C,'รับ-จ่าย ประจำวัน'!$B136,'FG,ออนไล,คัดแยก'!W:W)</f>
        <v>0</v>
      </c>
      <c r="BE136" s="16">
        <f>SUMIF(เตรียมส่วนผสม!$C:$C,'รับ-จ่าย ประจำวัน'!$B136,เตรียมส่วนผสม!X:X)+SUMIF(กวนไส้!$C:$C,'รับ-จ่าย ประจำวัน'!$B136,กวนไส้!X:X)+SUMIF(ผลิต1!$C:$C,'รับ-จ่าย ประจำวัน'!$B136,ผลิต1!X:X)+SUMIF(ผลิต2!$C:$C,'รับ-จ่าย ประจำวัน'!$B136,ผลิต2!X:X)+SUMIF(เส้นแต่งหน้าขนมเค้ก!$C:$C,'รับ-จ่าย ประจำวัน'!$B136,เส้นแต่งหน้าขนมเค้ก!X:X)+SUMIF(แพ็ค!$C:$C,'รับ-จ่าย ประจำวัน'!$B136,แพ็ค!X:X)+SUMIF(ธุรการ!$C:$C,'รับ-จ่าย ประจำวัน'!$B136,ธุรการ!X:X)+SUMIF(เส้นแต่งหน้าขนมปัง!$C:$C,'รับ-จ่าย ประจำวัน'!$B136,เส้นแต่งหน้าขนมปัง!X:X)+SUMIF('วางแผนBC,CJ'!$C:$C,'รับ-จ่าย ประจำวัน'!$B136,'วางแผนBC,CJ'!X:X)+SUMIF(RD!$C:$C,'รับ-จ่าย ประจำวัน'!$B136,RD!X:X)+SUMIF('FG,ออนไล,คัดแยก'!$C:$C,'รับ-จ่าย ประจำวัน'!$B136,'FG,ออนไล,คัดแยก'!X:X)</f>
        <v>0</v>
      </c>
      <c r="BF136" s="16">
        <f>SUMIF(เตรียมส่วนผสม!$C:$C,'รับ-จ่าย ประจำวัน'!$B136,เตรียมส่วนผสม!Y:Y)+SUMIF(กวนไส้!$C:$C,'รับ-จ่าย ประจำวัน'!$B136,กวนไส้!Y:Y)+SUMIF(ผลิต1!$C:$C,'รับ-จ่าย ประจำวัน'!$B136,ผลิต1!Y:Y)+SUMIF(ผลิต2!$C:$C,'รับ-จ่าย ประจำวัน'!$B136,ผลิต2!Y:Y)+SUMIF(เส้นแต่งหน้าขนมเค้ก!$C:$C,'รับ-จ่าย ประจำวัน'!$B136,เส้นแต่งหน้าขนมเค้ก!Y:Y)+SUMIF(แพ็ค!$C:$C,'รับ-จ่าย ประจำวัน'!$B136,แพ็ค!Y:Y)+SUMIF(ธุรการ!$C:$C,'รับ-จ่าย ประจำวัน'!$B136,ธุรการ!Y:Y)+SUMIF(เส้นแต่งหน้าขนมปัง!$C:$C,'รับ-จ่าย ประจำวัน'!$B136,เส้นแต่งหน้าขนมปัง!Y:Y)+SUMIF('วางแผนBC,CJ'!$C:$C,'รับ-จ่าย ประจำวัน'!$B136,'วางแผนBC,CJ'!Y:Y)+SUMIF(RD!$C:$C,'รับ-จ่าย ประจำวัน'!$B136,RD!Y:Y)+SUMIF('FG,ออนไล,คัดแยก'!$C:$C,'รับ-จ่าย ประจำวัน'!$B136,'FG,ออนไล,คัดแยก'!Y:Y)</f>
        <v>0</v>
      </c>
      <c r="BG136" s="16">
        <f>SUMIF(เตรียมส่วนผสม!$C:$C,'รับ-จ่าย ประจำวัน'!$B136,เตรียมส่วนผสม!Z:Z)+SUMIF(กวนไส้!$C:$C,'รับ-จ่าย ประจำวัน'!$B136,กวนไส้!Z:Z)+SUMIF(ผลิต1!$C:$C,'รับ-จ่าย ประจำวัน'!$B136,ผลิต1!Z:Z)+SUMIF(ผลิต2!$C:$C,'รับ-จ่าย ประจำวัน'!$B136,ผลิต2!Z:Z)+SUMIF(เส้นแต่งหน้าขนมเค้ก!$C:$C,'รับ-จ่าย ประจำวัน'!$B136,เส้นแต่งหน้าขนมเค้ก!Z:Z)+SUMIF(แพ็ค!$C:$C,'รับ-จ่าย ประจำวัน'!$B136,แพ็ค!Z:Z)+SUMIF(ธุรการ!$C:$C,'รับ-จ่าย ประจำวัน'!$B136,ธุรการ!Z:Z)+SUMIF(เส้นแต่งหน้าขนมปัง!$C:$C,'รับ-จ่าย ประจำวัน'!$B136,เส้นแต่งหน้าขนมปัง!Z:Z)+SUMIF('วางแผนBC,CJ'!$C:$C,'รับ-จ่าย ประจำวัน'!$B136,'วางแผนBC,CJ'!Z:Z)+SUMIF(RD!$C:$C,'รับ-จ่าย ประจำวัน'!$B136,RD!Z:Z)+SUMIF('FG,ออนไล,คัดแยก'!$C:$C,'รับ-จ่าย ประจำวัน'!$B136,'FG,ออนไล,คัดแยก'!Z:Z)</f>
        <v>0</v>
      </c>
      <c r="BH136" s="16">
        <f>SUMIF(เตรียมส่วนผสม!$C:$C,'รับ-จ่าย ประจำวัน'!$B136,เตรียมส่วนผสม!AA:AA)+SUMIF(กวนไส้!$C:$C,'รับ-จ่าย ประจำวัน'!$B136,กวนไส้!AA:AA)+SUMIF(ผลิต1!$C:$C,'รับ-จ่าย ประจำวัน'!$B136,ผลิต1!AA:AA)+SUMIF(ผลิต2!$C:$C,'รับ-จ่าย ประจำวัน'!$B136,ผลิต2!AA:AA)+SUMIF(เส้นแต่งหน้าขนมเค้ก!$C:$C,'รับ-จ่าย ประจำวัน'!$B136,เส้นแต่งหน้าขนมเค้ก!AA:AA)+SUMIF(แพ็ค!$C:$C,'รับ-จ่าย ประจำวัน'!$B136,แพ็ค!AA:AA)+SUMIF(ธุรการ!$C:$C,'รับ-จ่าย ประจำวัน'!$B136,ธุรการ!AA:AA)+SUMIF(เส้นแต่งหน้าขนมปัง!$C:$C,'รับ-จ่าย ประจำวัน'!$B136,เส้นแต่งหน้าขนมปัง!AA:AA)+SUMIF('วางแผนBC,CJ'!$C:$C,'รับ-จ่าย ประจำวัน'!$B136,'วางแผนBC,CJ'!AA:AA)+SUMIF(RD!$C:$C,'รับ-จ่าย ประจำวัน'!$B136,RD!AA:AA)+SUMIF('FG,ออนไล,คัดแยก'!$C:$C,'รับ-จ่าย ประจำวัน'!$B136,'FG,ออนไล,คัดแยก'!AA:AA)</f>
        <v>0</v>
      </c>
      <c r="BI136" s="16">
        <f>SUMIF(เตรียมส่วนผสม!$C:$C,'รับ-จ่าย ประจำวัน'!$B136,เตรียมส่วนผสม!AB:AB)+SUMIF(กวนไส้!$C:$C,'รับ-จ่าย ประจำวัน'!$B136,กวนไส้!AB:AB)+SUMIF(ผลิต1!$C:$C,'รับ-จ่าย ประจำวัน'!$B136,ผลิต1!AB:AB)+SUMIF(ผลิต2!$C:$C,'รับ-จ่าย ประจำวัน'!$B136,ผลิต2!AB:AB)+SUMIF(เส้นแต่งหน้าขนมเค้ก!$C:$C,'รับ-จ่าย ประจำวัน'!$B136,เส้นแต่งหน้าขนมเค้ก!AB:AB)+SUMIF(แพ็ค!$C:$C,'รับ-จ่าย ประจำวัน'!$B136,แพ็ค!AB:AB)+SUMIF(ธุรการ!$C:$C,'รับ-จ่าย ประจำวัน'!$B136,ธุรการ!AB:AB)+SUMIF(เส้นแต่งหน้าขนมปัง!$C:$C,'รับ-จ่าย ประจำวัน'!$B136,เส้นแต่งหน้าขนมปัง!AB:AB)+SUMIF('วางแผนBC,CJ'!$C:$C,'รับ-จ่าย ประจำวัน'!$B136,'วางแผนBC,CJ'!AB:AB)+SUMIF(RD!$C:$C,'รับ-จ่าย ประจำวัน'!$B136,RD!AB:AB)+SUMIF('FG,ออนไล,คัดแยก'!$C:$C,'รับ-จ่าย ประจำวัน'!$B136,'FG,ออนไล,คัดแยก'!AB:AB)</f>
        <v>0</v>
      </c>
      <c r="BJ136" s="16">
        <f>SUMIF(เตรียมส่วนผสม!$C:$C,'รับ-จ่าย ประจำวัน'!$B136,เตรียมส่วนผสม!AC:AC)+SUMIF(กวนไส้!$C:$C,'รับ-จ่าย ประจำวัน'!$B136,กวนไส้!AC:AC)+SUMIF(ผลิต1!$C:$C,'รับ-จ่าย ประจำวัน'!$B136,ผลิต1!AC:AC)+SUMIF(ผลิต2!$C:$C,'รับ-จ่าย ประจำวัน'!$B136,ผลิต2!AC:AC)+SUMIF(เส้นแต่งหน้าขนมเค้ก!$C:$C,'รับ-จ่าย ประจำวัน'!$B136,เส้นแต่งหน้าขนมเค้ก!AC:AC)+SUMIF(แพ็ค!$C:$C,'รับ-จ่าย ประจำวัน'!$B136,แพ็ค!AC:AC)+SUMIF(ธุรการ!$C:$C,'รับ-จ่าย ประจำวัน'!$B136,ธุรการ!AC:AC)+SUMIF(เส้นแต่งหน้าขนมปัง!$C:$C,'รับ-จ่าย ประจำวัน'!$B136,เส้นแต่งหน้าขนมปัง!AC:AC)+SUMIF('วางแผนBC,CJ'!$C:$C,'รับ-จ่าย ประจำวัน'!$B136,'วางแผนBC,CJ'!AC:AC)+SUMIF(RD!$C:$C,'รับ-จ่าย ประจำวัน'!$B136,RD!AC:AC)+SUMIF('FG,ออนไล,คัดแยก'!$C:$C,'รับ-จ่าย ประจำวัน'!$B136,'FG,ออนไล,คัดแยก'!AC:AC)</f>
        <v>0</v>
      </c>
      <c r="BK136" s="16">
        <f>SUMIF(เตรียมส่วนผสม!$C:$C,'รับ-จ่าย ประจำวัน'!$B136,เตรียมส่วนผสม!AD:AD)+SUMIF(กวนไส้!$C:$C,'รับ-จ่าย ประจำวัน'!$B136,กวนไส้!AD:AD)+SUMIF(ผลิต1!$C:$C,'รับ-จ่าย ประจำวัน'!$B136,ผลิต1!AD:AD)+SUMIF(ผลิต2!$C:$C,'รับ-จ่าย ประจำวัน'!$B136,ผลิต2!AD:AD)+SUMIF(เส้นแต่งหน้าขนมเค้ก!$C:$C,'รับ-จ่าย ประจำวัน'!$B136,เส้นแต่งหน้าขนมเค้ก!AD:AD)+SUMIF(แพ็ค!$C:$C,'รับ-จ่าย ประจำวัน'!$B136,แพ็ค!AD:AD)+SUMIF(ธุรการ!$C:$C,'รับ-จ่าย ประจำวัน'!$B136,ธุรการ!AD:AD)+SUMIF(เส้นแต่งหน้าขนมปัง!$C:$C,'รับ-จ่าย ประจำวัน'!$B136,เส้นแต่งหน้าขนมปัง!AD:AD)+SUMIF('วางแผนBC,CJ'!$C:$C,'รับ-จ่าย ประจำวัน'!$B136,'วางแผนBC,CJ'!AD:AD)+SUMIF(RD!$C:$C,'รับ-จ่าย ประจำวัน'!$B136,RD!AD:AD)+SUMIF('FG,ออนไล,คัดแยก'!$C:$C,'รับ-จ่าย ประจำวัน'!$B136,'FG,ออนไล,คัดแยก'!AD:AD)</f>
        <v>1</v>
      </c>
      <c r="BL136" s="16">
        <f>SUMIF(เตรียมส่วนผสม!$C:$C,'รับ-จ่าย ประจำวัน'!$B136,เตรียมส่วนผสม!AE:AE)+SUMIF(กวนไส้!$C:$C,'รับ-จ่าย ประจำวัน'!$B136,กวนไส้!AE:AE)+SUMIF(ผลิต1!$C:$C,'รับ-จ่าย ประจำวัน'!$B136,ผลิต1!AE:AE)+SUMIF(ผลิต2!$C:$C,'รับ-จ่าย ประจำวัน'!$B136,ผลิต2!AE:AE)+SUMIF(เส้นแต่งหน้าขนมเค้ก!$C:$C,'รับ-จ่าย ประจำวัน'!$B136,เส้นแต่งหน้าขนมเค้ก!AE:AE)+SUMIF(แพ็ค!$C:$C,'รับ-จ่าย ประจำวัน'!$B136,แพ็ค!AE:AE)+SUMIF(ธุรการ!$C:$C,'รับ-จ่าย ประจำวัน'!$B136,ธุรการ!AE:AE)+SUMIF(เส้นแต่งหน้าขนมปัง!$C:$C,'รับ-จ่าย ประจำวัน'!$B136,เส้นแต่งหน้าขนมปัง!AE:AE)+SUMIF('วางแผนBC,CJ'!$C:$C,'รับ-จ่าย ประจำวัน'!$B136,'วางแผนBC,CJ'!AE:AE)+SUMIF(RD!$C:$C,'รับ-จ่าย ประจำวัน'!$B136,RD!AE:AE)+SUMIF('FG,ออนไล,คัดแยก'!$C:$C,'รับ-จ่าย ประจำวัน'!$B136,'FG,ออนไล,คัดแยก'!AE:AE)</f>
        <v>1</v>
      </c>
      <c r="BM136" s="16">
        <f>SUMIF(เตรียมส่วนผสม!$C:$C,'รับ-จ่าย ประจำวัน'!$B136,เตรียมส่วนผสม!AF:AF)+SUMIF(กวนไส้!$C:$C,'รับ-จ่าย ประจำวัน'!$B136,กวนไส้!AF:AF)+SUMIF(ผลิต1!$C:$C,'รับ-จ่าย ประจำวัน'!$B136,ผลิต1!AF:AF)+SUMIF(ผลิต2!$C:$C,'รับ-จ่าย ประจำวัน'!$B136,ผลิต2!AF:AF)+SUMIF(เส้นแต่งหน้าขนมเค้ก!$C:$C,'รับ-จ่าย ประจำวัน'!$B136,เส้นแต่งหน้าขนมเค้ก!AF:AF)+SUMIF(แพ็ค!$C:$C,'รับ-จ่าย ประจำวัน'!$B136,แพ็ค!AF:AF)+SUMIF(ธุรการ!$C:$C,'รับ-จ่าย ประจำวัน'!$B136,ธุรการ!AF:AF)+SUMIF(เส้นแต่งหน้าขนมปัง!$C:$C,'รับ-จ่าย ประจำวัน'!$B136,เส้นแต่งหน้าขนมปัง!AF:AF)+SUMIF('วางแผนBC,CJ'!$C:$C,'รับ-จ่าย ประจำวัน'!$B136,'วางแผนBC,CJ'!AF:AF)+SUMIF(RD!$C:$C,'รับ-จ่าย ประจำวัน'!$B136,RD!AF:AF)+SUMIF('FG,ออนไล,คัดแยก'!$C:$C,'รับ-จ่าย ประจำวัน'!$B136,'FG,ออนไล,คัดแยก'!AF:AF)</f>
        <v>0</v>
      </c>
      <c r="BN136" s="16">
        <f>SUMIF(เตรียมส่วนผสม!$C:$C,'รับ-จ่าย ประจำวัน'!$B136,เตรียมส่วนผสม!AG:AG)+SUMIF(กวนไส้!$C:$C,'รับ-จ่าย ประจำวัน'!$B136,กวนไส้!AG:AG)+SUMIF(ผลิต1!$C:$C,'รับ-จ่าย ประจำวัน'!$B136,ผลิต1!AG:AG)+SUMIF(ผลิต2!$C:$C,'รับ-จ่าย ประจำวัน'!$B136,ผลิต2!AG:AG)+SUMIF(เส้นแต่งหน้าขนมเค้ก!$C:$C,'รับ-จ่าย ประจำวัน'!$B136,เส้นแต่งหน้าขนมเค้ก!AG:AG)+SUMIF(แพ็ค!$C:$C,'รับ-จ่าย ประจำวัน'!$B136,แพ็ค!AG:AG)+SUMIF(ธุรการ!$C:$C,'รับ-จ่าย ประจำวัน'!$B136,ธุรการ!AG:AG)+SUMIF(เส้นแต่งหน้าขนมปัง!$C:$C,'รับ-จ่าย ประจำวัน'!$B136,เส้นแต่งหน้าขนมปัง!AG:AG)+SUMIF('วางแผนBC,CJ'!$C:$C,'รับ-จ่าย ประจำวัน'!$B136,'วางแผนBC,CJ'!AG:AG)+SUMIF(RD!$C:$C,'รับ-จ่าย ประจำวัน'!$B136,RD!AG:AG)+SUMIF('FG,ออนไล,คัดแยก'!$C:$C,'รับ-จ่าย ประจำวัน'!$B136,'FG,ออนไล,คัดแยก'!AG:AG)</f>
        <v>0</v>
      </c>
      <c r="BO136" s="16">
        <f>SUMIF(เตรียมส่วนผสม!$C:$C,'รับ-จ่าย ประจำวัน'!$B136,เตรียมส่วนผสม!AH:AH)+SUMIF(กวนไส้!$C:$C,'รับ-จ่าย ประจำวัน'!$B136,กวนไส้!AH:AH)+SUMIF(ผลิต1!$C:$C,'รับ-จ่าย ประจำวัน'!$B136,ผลิต1!AH:AH)+SUMIF(ผลิต2!$C:$C,'รับ-จ่าย ประจำวัน'!$B136,ผลิต2!AH:AH)+SUMIF(เส้นแต่งหน้าขนมเค้ก!$C:$C,'รับ-จ่าย ประจำวัน'!$B136,เส้นแต่งหน้าขนมเค้ก!AH:AH)+SUMIF(แพ็ค!$C:$C,'รับ-จ่าย ประจำวัน'!$B136,แพ็ค!AH:AH)+SUMIF(ธุรการ!$C:$C,'รับ-จ่าย ประจำวัน'!$B136,ธุรการ!AH:AH)+SUMIF(เส้นแต่งหน้าขนมปัง!$C:$C,'รับ-จ่าย ประจำวัน'!$B136,เส้นแต่งหน้าขนมปัง!AH:AH)+SUMIF('วางแผนBC,CJ'!$C:$C,'รับ-จ่าย ประจำวัน'!$B136,'วางแผนBC,CJ'!AH:AH)+SUMIF(RD!$C:$C,'รับ-จ่าย ประจำวัน'!$B136,RD!AH:AH)+SUMIF('FG,ออนไล,คัดแยก'!$C:$C,'รับ-จ่าย ประจำวัน'!$B136,'FG,ออนไล,คัดแยก'!AH:AH)</f>
        <v>0</v>
      </c>
      <c r="BP136" s="16">
        <f>SUMIF(เตรียมส่วนผสม!$C:$C,'รับ-จ่าย ประจำวัน'!$B136,เตรียมส่วนผสม!AI:AI)+SUMIF(กวนไส้!$C:$C,'รับ-จ่าย ประจำวัน'!$B136,กวนไส้!AI:AI)+SUMIF(ผลิต1!$C:$C,'รับ-จ่าย ประจำวัน'!$B136,ผลิต1!AI:AI)+SUMIF(ผลิต2!$C:$C,'รับ-จ่าย ประจำวัน'!$B136,ผลิต2!AI:AI)+SUMIF(เส้นแต่งหน้าขนมเค้ก!$C:$C,'รับ-จ่าย ประจำวัน'!$B136,เส้นแต่งหน้าขนมเค้ก!AI:AI)+SUMIF(แพ็ค!$C:$C,'รับ-จ่าย ประจำวัน'!$B136,แพ็ค!AI:AI)+SUMIF(ธุรการ!$C:$C,'รับ-จ่าย ประจำวัน'!$B136,ธุรการ!AI:AI)+SUMIF(เส้นแต่งหน้าขนมปัง!$C:$C,'รับ-จ่าย ประจำวัน'!$B136,เส้นแต่งหน้าขนมปัง!AI:AI)+SUMIF('วางแผนBC,CJ'!$C:$C,'รับ-จ่าย ประจำวัน'!$B136,'วางแผนBC,CJ'!AI:AI)+SUMIF(RD!$C:$C,'รับ-จ่าย ประจำวัน'!$B136,RD!AI:AI)+SUMIF('FG,ออนไล,คัดแยก'!$C:$C,'รับ-จ่าย ประจำวัน'!$B136,'FG,ออนไล,คัดแยก'!AI:AI)</f>
        <v>0</v>
      </c>
      <c r="BQ136" s="16">
        <f>SUMIF(เตรียมส่วนผสม!$C:$C,'รับ-จ่าย ประจำวัน'!$B136,เตรียมส่วนผสม!AJ:AJ)+SUMIF(กวนไส้!$C:$C,'รับ-จ่าย ประจำวัน'!$B136,กวนไส้!AJ:AJ)+SUMIF(ผลิต1!$C:$C,'รับ-จ่าย ประจำวัน'!$B136,ผลิต1!AJ:AJ)+SUMIF(ผลิต2!$C:$C,'รับ-จ่าย ประจำวัน'!$B136,ผลิต2!AJ:AJ)+SUMIF(เส้นแต่งหน้าขนมเค้ก!$C:$C,'รับ-จ่าย ประจำวัน'!$B136,เส้นแต่งหน้าขนมเค้ก!AJ:AJ)+SUMIF(แพ็ค!$C:$C,'รับ-จ่าย ประจำวัน'!$B136,แพ็ค!AJ:AJ)+SUMIF(ธุรการ!$C:$C,'รับ-จ่าย ประจำวัน'!$B136,ธุรการ!AJ:AJ)+SUMIF(เส้นแต่งหน้าขนมปัง!$C:$C,'รับ-จ่าย ประจำวัน'!$B136,เส้นแต่งหน้าขนมปัง!AJ:AJ)+SUMIF('วางแผนBC,CJ'!$C:$C,'รับ-จ่าย ประจำวัน'!$B136,'วางแผนBC,CJ'!AJ:AJ)+SUMIF(RD!$C:$C,'รับ-จ่าย ประจำวัน'!$B136,RD!AJ:AJ)+SUMIF('FG,ออนไล,คัดแยก'!$C:$C,'รับ-จ่าย ประจำวัน'!$B136,'FG,ออนไล,คัดแยก'!AJ:AJ)</f>
        <v>0</v>
      </c>
      <c r="BR136" s="16">
        <f>SUMIF(เตรียมส่วนผสม!$C:$C,'รับ-จ่าย ประจำวัน'!$B136,เตรียมส่วนผสม!AK:AK)+SUMIF(กวนไส้!$C:$C,'รับ-จ่าย ประจำวัน'!$B136,กวนไส้!AK:AK)+SUMIF(ผลิต1!$C:$C,'รับ-จ่าย ประจำวัน'!$B136,ผลิต1!AK:AK)+SUMIF(ผลิต2!$C:$C,'รับ-จ่าย ประจำวัน'!$B136,ผลิต2!AK:AK)+SUMIF(เส้นแต่งหน้าขนมเค้ก!$C:$C,'รับ-จ่าย ประจำวัน'!$B136,เส้นแต่งหน้าขนมเค้ก!AK:AK)+SUMIF(แพ็ค!$C:$C,'รับ-จ่าย ประจำวัน'!$B136,แพ็ค!AK:AK)+SUMIF(ธุรการ!$C:$C,'รับ-จ่าย ประจำวัน'!$B136,ธุรการ!AK:AK)+SUMIF(เส้นแต่งหน้าขนมปัง!$C:$C,'รับ-จ่าย ประจำวัน'!$B136,เส้นแต่งหน้าขนมปัง!AK:AK)+SUMIF('วางแผนBC,CJ'!$C:$C,'รับ-จ่าย ประจำวัน'!$B136,'วางแผนBC,CJ'!AK:AK)+SUMIF(RD!$C:$C,'รับ-จ่าย ประจำวัน'!$B136,RD!AK:AK)+SUMIF('FG,ออนไล,คัดแยก'!$C:$C,'รับ-จ่าย ประจำวัน'!$B136,'FG,ออนไล,คัดแยก'!AK:AK)</f>
        <v>0</v>
      </c>
      <c r="BS136" s="16">
        <f>SUMIF(เตรียมส่วนผสม!$C:$C,'รับ-จ่าย ประจำวัน'!$B136,เตรียมส่วนผสม!AL:AL)+SUMIF(กวนไส้!$C:$C,'รับ-จ่าย ประจำวัน'!$B136,กวนไส้!AL:AL)+SUMIF(ผลิต1!$C:$C,'รับ-จ่าย ประจำวัน'!$B136,ผลิต1!AL:AL)+SUMIF(ผลิต2!$C:$C,'รับ-จ่าย ประจำวัน'!$B136,ผลิต2!AL:AL)+SUMIF(เส้นแต่งหน้าขนมเค้ก!$C:$C,'รับ-จ่าย ประจำวัน'!$B136,เส้นแต่งหน้าขนมเค้ก!AL:AL)+SUMIF(แพ็ค!$C:$C,'รับ-จ่าย ประจำวัน'!$B136,แพ็ค!AL:AL)+SUMIF(ธุรการ!$C:$C,'รับ-จ่าย ประจำวัน'!$B136,ธุรการ!AL:AL)+SUMIF(เส้นแต่งหน้าขนมปัง!$C:$C,'รับ-จ่าย ประจำวัน'!$B136,เส้นแต่งหน้าขนมปัง!AL:AL)+SUMIF('วางแผนBC,CJ'!$C:$C,'รับ-จ่าย ประจำวัน'!$B136,'วางแผนBC,CJ'!AL:AL)+SUMIF(RD!$C:$C,'รับ-จ่าย ประจำวัน'!$B136,RD!AL:AL)+SUMIF('FG,ออนไล,คัดแยก'!$C:$C,'รับ-จ่าย ประจำวัน'!$B136,'FG,ออนไล,คัดแยก'!AL:AL)</f>
        <v>0</v>
      </c>
      <c r="BT136" s="18">
        <f t="shared" si="36"/>
        <v>7</v>
      </c>
      <c r="BU136" s="116">
        <v>17</v>
      </c>
      <c r="BV136" s="146">
        <f t="shared" si="37"/>
        <v>42</v>
      </c>
      <c r="BW136" s="183">
        <v>30</v>
      </c>
      <c r="BX136" s="172">
        <f t="shared" si="43"/>
        <v>0.23333333333333334</v>
      </c>
      <c r="BY136" s="188">
        <f t="shared" si="40"/>
        <v>180</v>
      </c>
      <c r="BZ136" s="180">
        <f t="shared" ca="1" si="38"/>
        <v>46383</v>
      </c>
      <c r="CA136" s="93"/>
      <c r="CB136" s="152"/>
      <c r="CC136" s="93"/>
      <c r="CD136" s="93"/>
      <c r="CE136" s="93"/>
      <c r="CF136" s="93"/>
      <c r="CG136" s="93"/>
      <c r="CH136" s="93"/>
      <c r="CI136" s="93"/>
      <c r="CJ136" s="94"/>
      <c r="CK136" s="9">
        <f t="shared" si="41"/>
        <v>25</v>
      </c>
    </row>
    <row r="137" spans="1:89" x14ac:dyDescent="0.5">
      <c r="A137" s="149" t="s">
        <v>488</v>
      </c>
      <c r="B137" s="34" t="s">
        <v>1911</v>
      </c>
      <c r="C137" s="10" t="s">
        <v>1910</v>
      </c>
      <c r="D137" s="135" t="s">
        <v>265</v>
      </c>
      <c r="E137" s="11">
        <v>0</v>
      </c>
      <c r="F137" s="75"/>
      <c r="G137" s="11"/>
      <c r="H137" s="12">
        <v>77</v>
      </c>
      <c r="I137" s="13"/>
      <c r="J137" s="13"/>
      <c r="K137" s="13"/>
      <c r="L137" s="13"/>
      <c r="M137" s="13"/>
      <c r="N137" s="13"/>
      <c r="O137" s="13"/>
      <c r="P137" s="13"/>
      <c r="Q137" s="13"/>
      <c r="R137" s="13">
        <v>75</v>
      </c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3"/>
      <c r="AF137" s="13"/>
      <c r="AG137" s="13"/>
      <c r="AH137" s="13"/>
      <c r="AI137" s="14"/>
      <c r="AJ137" s="14"/>
      <c r="AK137" s="14"/>
      <c r="AL137" s="14"/>
      <c r="AM137" s="14"/>
      <c r="AN137" s="15">
        <f t="shared" si="35"/>
        <v>75</v>
      </c>
      <c r="AO137" s="16">
        <f>SUMIF(เตรียมส่วนผสม!$C:$C,'รับ-จ่าย ประจำวัน'!$B137,เตรียมส่วนผสม!H:H)+SUMIF(กวนไส้!$C:$C,'รับ-จ่าย ประจำวัน'!$B137,กวนไส้!H:H)+SUMIF(ผลิต1!$C:$C,'รับ-จ่าย ประจำวัน'!$B137,ผลิต1!H:H)+SUMIF(ผลิต2!$C:$C,'รับ-จ่าย ประจำวัน'!$B137,ผลิต2!H:H)+SUMIF(เส้นแต่งหน้าขนมเค้ก!$C:$C,'รับ-จ่าย ประจำวัน'!$B137,เส้นแต่งหน้าขนมเค้ก!H:H)+SUMIF(แพ็ค!$C:$C,'รับ-จ่าย ประจำวัน'!$B137,แพ็ค!H:H)+SUMIF(ธุรการ!$C:$C,'รับ-จ่าย ประจำวัน'!$B137,ธุรการ!H:H)+SUMIF(เส้นแต่งหน้าขนมปัง!$C:$C,'รับ-จ่าย ประจำวัน'!$B137,เส้นแต่งหน้าขนมปัง!H:H)+SUMIF('วางแผนBC,CJ'!$C:$C,'รับ-จ่าย ประจำวัน'!$B137,'วางแผนBC,CJ'!H:H)+SUMIF(RD!$C:$C,'รับ-จ่าย ประจำวัน'!$B137,RD!H:H)+SUMIF('FG,ออนไล,คัดแยก'!$C:$C,'รับ-จ่าย ประจำวัน'!$B137,'FG,ออนไล,คัดแยก'!H:H)</f>
        <v>0</v>
      </c>
      <c r="AP137" s="16">
        <f>SUMIF(เตรียมส่วนผสม!$C:$C,'รับ-จ่าย ประจำวัน'!$B137,เตรียมส่วนผสม!I:I)+SUMIF(กวนไส้!$C:$C,'รับ-จ่าย ประจำวัน'!$B137,กวนไส้!I:I)+SUMIF(ผลิต1!$C:$C,'รับ-จ่าย ประจำวัน'!$B137,ผลิต1!I:I)+SUMIF(ผลิต2!$C:$C,'รับ-จ่าย ประจำวัน'!$B137,ผลิต2!I:I)+SUMIF(เส้นแต่งหน้าขนมเค้ก!$C:$C,'รับ-จ่าย ประจำวัน'!$B137,เส้นแต่งหน้าขนมเค้ก!I:I)+SUMIF(แพ็ค!$C:$C,'รับ-จ่าย ประจำวัน'!$B137,แพ็ค!I:I)+SUMIF(ธุรการ!$C:$C,'รับ-จ่าย ประจำวัน'!$B137,ธุรการ!I:I)+SUMIF(เส้นแต่งหน้าขนมปัง!$C:$C,'รับ-จ่าย ประจำวัน'!$B137,เส้นแต่งหน้าขนมปัง!I:I)+SUMIF('วางแผนBC,CJ'!$C:$C,'รับ-จ่าย ประจำวัน'!$B137,'วางแผนBC,CJ'!I:I)+SUMIF(RD!$C:$C,'รับ-จ่าย ประจำวัน'!$B137,RD!I:I)+SUMIF('FG,ออนไล,คัดแยก'!$C:$C,'รับ-จ่าย ประจำวัน'!$B137,'FG,ออนไล,คัดแยก'!I:I)</f>
        <v>0</v>
      </c>
      <c r="AQ137" s="16">
        <f>SUMIF(เตรียมส่วนผสม!$C:$C,'รับ-จ่าย ประจำวัน'!$B137,เตรียมส่วนผสม!J:J)+SUMIF(กวนไส้!$C:$C,'รับ-จ่าย ประจำวัน'!$B137,กวนไส้!J:J)+SUMIF(ผลิต1!$C:$C,'รับ-จ่าย ประจำวัน'!$B137,ผลิต1!J:J)+SUMIF(ผลิต2!$C:$C,'รับ-จ่าย ประจำวัน'!$B137,ผลิต2!J:J)+SUMIF(เส้นแต่งหน้าขนมเค้ก!$C:$C,'รับ-จ่าย ประจำวัน'!$B137,เส้นแต่งหน้าขนมเค้ก!J:J)+SUMIF(แพ็ค!$C:$C,'รับ-จ่าย ประจำวัน'!$B137,แพ็ค!J:J)+SUMIF(ธุรการ!$C:$C,'รับ-จ่าย ประจำวัน'!$B137,ธุรการ!J:J)+SUMIF(เส้นแต่งหน้าขนมปัง!$C:$C,'รับ-จ่าย ประจำวัน'!$B137,เส้นแต่งหน้าขนมปัง!J:J)+SUMIF('วางแผนBC,CJ'!$C:$C,'รับ-จ่าย ประจำวัน'!$B137,'วางแผนBC,CJ'!J:J)+SUMIF(RD!$C:$C,'รับ-จ่าย ประจำวัน'!$B137,RD!J:J)+SUMIF('FG,ออนไล,คัดแยก'!$C:$C,'รับ-จ่าย ประจำวัน'!$B137,'FG,ออนไล,คัดแยก'!J:J)</f>
        <v>0</v>
      </c>
      <c r="AR137" s="16">
        <f>SUMIF(เตรียมส่วนผสม!$C:$C,'รับ-จ่าย ประจำวัน'!$B137,เตรียมส่วนผสม!K:K)+SUMIF(กวนไส้!$C:$C,'รับ-จ่าย ประจำวัน'!$B137,กวนไส้!K:K)+SUMIF(ผลิต1!$C:$C,'รับ-จ่าย ประจำวัน'!$B137,ผลิต1!K:K)+SUMIF(ผลิต2!$C:$C,'รับ-จ่าย ประจำวัน'!$B137,ผลิต2!K:K)+SUMIF(เส้นแต่งหน้าขนมเค้ก!$C:$C,'รับ-จ่าย ประจำวัน'!$B137,เส้นแต่งหน้าขนมเค้ก!K:K)+SUMIF(แพ็ค!$C:$C,'รับ-จ่าย ประจำวัน'!$B137,แพ็ค!K:K)+SUMIF(ธุรการ!$C:$C,'รับ-จ่าย ประจำวัน'!$B137,ธุรการ!K:K)+SUMIF(เส้นแต่งหน้าขนมปัง!$C:$C,'รับ-จ่าย ประจำวัน'!$B137,เส้นแต่งหน้าขนมปัง!K:K)+SUMIF('วางแผนBC,CJ'!$C:$C,'รับ-จ่าย ประจำวัน'!$B137,'วางแผนBC,CJ'!K:K)+SUMIF(RD!$C:$C,'รับ-จ่าย ประจำวัน'!$B137,RD!K:K)+SUMIF('FG,ออนไล,คัดแยก'!$C:$C,'รับ-จ่าย ประจำวัน'!$B137,'FG,ออนไล,คัดแยก'!K:K)</f>
        <v>10</v>
      </c>
      <c r="AS137" s="16">
        <f>SUMIF(เตรียมส่วนผสม!$C:$C,'รับ-จ่าย ประจำวัน'!$B137,เตรียมส่วนผสม!L:L)+SUMIF(กวนไส้!$C:$C,'รับ-จ่าย ประจำวัน'!$B137,กวนไส้!L:L)+SUMIF(ผลิต1!$C:$C,'รับ-จ่าย ประจำวัน'!$B137,ผลิต1!L:L)+SUMIF(ผลิต2!$C:$C,'รับ-จ่าย ประจำวัน'!$B137,ผลิต2!L:L)+SUMIF(เส้นแต่งหน้าขนมเค้ก!$C:$C,'รับ-จ่าย ประจำวัน'!$B137,เส้นแต่งหน้าขนมเค้ก!L:L)+SUMIF(แพ็ค!$C:$C,'รับ-จ่าย ประจำวัน'!$B137,แพ็ค!L:L)+SUMIF(ธุรการ!$C:$C,'รับ-จ่าย ประจำวัน'!$B137,ธุรการ!L:L)+SUMIF(เส้นแต่งหน้าขนมปัง!$C:$C,'รับ-จ่าย ประจำวัน'!$B137,เส้นแต่งหน้าขนมปัง!L:L)+SUMIF('วางแผนBC,CJ'!$C:$C,'รับ-จ่าย ประจำวัน'!$B137,'วางแผนBC,CJ'!L:L)+SUMIF(RD!$C:$C,'รับ-จ่าย ประจำวัน'!$B137,RD!L:L)+SUMIF('FG,ออนไล,คัดแยก'!$C:$C,'รับ-จ่าย ประจำวัน'!$B137,'FG,ออนไล,คัดแยก'!L:L)</f>
        <v>0</v>
      </c>
      <c r="AT137" s="16">
        <f>SUMIF(เตรียมส่วนผสม!$C:$C,'รับ-จ่าย ประจำวัน'!$B137,เตรียมส่วนผสม!M:M)+SUMIF(กวนไส้!$C:$C,'รับ-จ่าย ประจำวัน'!$B137,กวนไส้!M:M)+SUMIF(ผลิต1!$C:$C,'รับ-จ่าย ประจำวัน'!$B137,ผลิต1!M:M)+SUMIF(ผลิต2!$C:$C,'รับ-จ่าย ประจำวัน'!$B137,ผลิต2!M:M)+SUMIF(เส้นแต่งหน้าขนมเค้ก!$C:$C,'รับ-จ่าย ประจำวัน'!$B137,เส้นแต่งหน้าขนมเค้ก!M:M)+SUMIF(แพ็ค!$C:$C,'รับ-จ่าย ประจำวัน'!$B137,แพ็ค!M:M)+SUMIF(ธุรการ!$C:$C,'รับ-จ่าย ประจำวัน'!$B137,ธุรการ!M:M)+SUMIF(เส้นแต่งหน้าขนมปัง!$C:$C,'รับ-จ่าย ประจำวัน'!$B137,เส้นแต่งหน้าขนมปัง!M:M)+SUMIF('วางแผนBC,CJ'!$C:$C,'รับ-จ่าย ประจำวัน'!$B137,'วางแผนBC,CJ'!M:M)+SUMIF(RD!$C:$C,'รับ-จ่าย ประจำวัน'!$B137,RD!M:M)+SUMIF('FG,ออนไล,คัดแยก'!$C:$C,'รับ-จ่าย ประจำวัน'!$B137,'FG,ออนไล,คัดแยก'!M:M)</f>
        <v>0</v>
      </c>
      <c r="AU137" s="16">
        <f>SUMIF(เตรียมส่วนผสม!$C:$C,'รับ-จ่าย ประจำวัน'!$B137,เตรียมส่วนผสม!N:N)+SUMIF(กวนไส้!$C:$C,'รับ-จ่าย ประจำวัน'!$B137,กวนไส้!N:N)+SUMIF(ผลิต1!$C:$C,'รับ-จ่าย ประจำวัน'!$B137,ผลิต1!N:N)+SUMIF(ผลิต2!$C:$C,'รับ-จ่าย ประจำวัน'!$B137,ผลิต2!N:N)+SUMIF(เส้นแต่งหน้าขนมเค้ก!$C:$C,'รับ-จ่าย ประจำวัน'!$B137,เส้นแต่งหน้าขนมเค้ก!N:N)+SUMIF(แพ็ค!$C:$C,'รับ-จ่าย ประจำวัน'!$B137,แพ็ค!N:N)+SUMIF(ธุรการ!$C:$C,'รับ-จ่าย ประจำวัน'!$B137,ธุรการ!N:N)+SUMIF(เส้นแต่งหน้าขนมปัง!$C:$C,'รับ-จ่าย ประจำวัน'!$B137,เส้นแต่งหน้าขนมปัง!N:N)+SUMIF('วางแผนBC,CJ'!$C:$C,'รับ-จ่าย ประจำวัน'!$B137,'วางแผนBC,CJ'!N:N)+SUMIF(RD!$C:$C,'รับ-จ่าย ประจำวัน'!$B137,RD!N:N)+SUMIF('FG,ออนไล,คัดแยก'!$C:$C,'รับ-จ่าย ประจำวัน'!$B137,'FG,ออนไล,คัดแยก'!N:N)</f>
        <v>10</v>
      </c>
      <c r="AV137" s="16">
        <f>SUMIF(เตรียมส่วนผสม!$C:$C,'รับ-จ่าย ประจำวัน'!$B137,เตรียมส่วนผสม!O:O)+SUMIF(กวนไส้!$C:$C,'รับ-จ่าย ประจำวัน'!$B137,กวนไส้!O:O)+SUMIF(ผลิต1!$C:$C,'รับ-จ่าย ประจำวัน'!$B137,ผลิต1!O:O)+SUMIF(ผลิต2!$C:$C,'รับ-จ่าย ประจำวัน'!$B137,ผลิต2!O:O)+SUMIF(เส้นแต่งหน้าขนมเค้ก!$C:$C,'รับ-จ่าย ประจำวัน'!$B137,เส้นแต่งหน้าขนมเค้ก!O:O)+SUMIF(แพ็ค!$C:$C,'รับ-จ่าย ประจำวัน'!$B137,แพ็ค!O:O)+SUMIF(ธุรการ!$C:$C,'รับ-จ่าย ประจำวัน'!$B137,ธุรการ!O:O)+SUMIF(เส้นแต่งหน้าขนมปัง!$C:$C,'รับ-จ่าย ประจำวัน'!$B137,เส้นแต่งหน้าขนมปัง!O:O)+SUMIF('วางแผนBC,CJ'!$C:$C,'รับ-จ่าย ประจำวัน'!$B137,'วางแผนBC,CJ'!O:O)+SUMIF(RD!$C:$C,'รับ-จ่าย ประจำวัน'!$B137,RD!O:O)+SUMIF('FG,ออนไล,คัดแยก'!$C:$C,'รับ-จ่าย ประจำวัน'!$B137,'FG,ออนไล,คัดแยก'!O:O)</f>
        <v>0</v>
      </c>
      <c r="AW137" s="16">
        <f>SUMIF(เตรียมส่วนผสม!$C:$C,'รับ-จ่าย ประจำวัน'!$B137,เตรียมส่วนผสม!P:P)+SUMIF(กวนไส้!$C:$C,'รับ-จ่าย ประจำวัน'!$B137,กวนไส้!P:P)+SUMIF(ผลิต1!$C:$C,'รับ-จ่าย ประจำวัน'!$B137,ผลิต1!P:P)+SUMIF(ผลิต2!$C:$C,'รับ-จ่าย ประจำวัน'!$B137,ผลิต2!P:P)+SUMIF(เส้นแต่งหน้าขนมเค้ก!$C:$C,'รับ-จ่าย ประจำวัน'!$B137,เส้นแต่งหน้าขนมเค้ก!P:P)+SUMIF(แพ็ค!$C:$C,'รับ-จ่าย ประจำวัน'!$B137,แพ็ค!P:P)+SUMIF(ธุรการ!$C:$C,'รับ-จ่าย ประจำวัน'!$B137,ธุรการ!P:P)+SUMIF(เส้นแต่งหน้าขนมปัง!$C:$C,'รับ-จ่าย ประจำวัน'!$B137,เส้นแต่งหน้าขนมปัง!P:P)+SUMIF('วางแผนBC,CJ'!$C:$C,'รับ-จ่าย ประจำวัน'!$B137,'วางแผนBC,CJ'!P:P)+SUMIF(RD!$C:$C,'รับ-จ่าย ประจำวัน'!$B137,RD!P:P)+SUMIF('FG,ออนไล,คัดแยก'!$C:$C,'รับ-จ่าย ประจำวัน'!$B137,'FG,ออนไล,คัดแยก'!P:P)</f>
        <v>0</v>
      </c>
      <c r="AX137" s="16">
        <f>SUMIF(เตรียมส่วนผสม!$C:$C,'รับ-จ่าย ประจำวัน'!$B137,เตรียมส่วนผสม!Q:Q)+SUMIF(กวนไส้!$C:$C,'รับ-จ่าย ประจำวัน'!$B137,กวนไส้!Q:Q)+SUMIF(ผลิต1!$C:$C,'รับ-จ่าย ประจำวัน'!$B137,ผลิต1!Q:Q)+SUMIF(ผลิต2!$C:$C,'รับ-จ่าย ประจำวัน'!$B137,ผลิต2!Q:Q)+SUMIF(เส้นแต่งหน้าขนมเค้ก!$C:$C,'รับ-จ่าย ประจำวัน'!$B137,เส้นแต่งหน้าขนมเค้ก!Q:Q)+SUMIF(แพ็ค!$C:$C,'รับ-จ่าย ประจำวัน'!$B137,แพ็ค!Q:Q)+SUMIF(ธุรการ!$C:$C,'รับ-จ่าย ประจำวัน'!$B137,ธุรการ!Q:Q)+SUMIF(เส้นแต่งหน้าขนมปัง!$C:$C,'รับ-จ่าย ประจำวัน'!$B137,เส้นแต่งหน้าขนมปัง!Q:Q)+SUMIF('วางแผนBC,CJ'!$C:$C,'รับ-จ่าย ประจำวัน'!$B137,'วางแผนBC,CJ'!Q:Q)+SUMIF(RD!$C:$C,'รับ-จ่าย ประจำวัน'!$B137,RD!Q:Q)+SUMIF('FG,ออนไล,คัดแยก'!$C:$C,'รับ-จ่าย ประจำวัน'!$B137,'FG,ออนไล,คัดแยก'!Q:Q)</f>
        <v>0</v>
      </c>
      <c r="AY137" s="16">
        <f>SUMIF(เตรียมส่วนผสม!$C:$C,'รับ-จ่าย ประจำวัน'!$B137,เตรียมส่วนผสม!R:R)+SUMIF(กวนไส้!$C:$C,'รับ-จ่าย ประจำวัน'!$B137,กวนไส้!R:R)+SUMIF(ผลิต1!$C:$C,'รับ-จ่าย ประจำวัน'!$B137,ผลิต1!R:R)+SUMIF(ผลิต2!$C:$C,'รับ-จ่าย ประจำวัน'!$B137,ผลิต2!R:R)+SUMIF(เส้นแต่งหน้าขนมเค้ก!$C:$C,'รับ-จ่าย ประจำวัน'!$B137,เส้นแต่งหน้าขนมเค้ก!R:R)+SUMIF(แพ็ค!$C:$C,'รับ-จ่าย ประจำวัน'!$B137,แพ็ค!R:R)+SUMIF(ธุรการ!$C:$C,'รับ-จ่าย ประจำวัน'!$B137,ธุรการ!R:R)+SUMIF(เส้นแต่งหน้าขนมปัง!$C:$C,'รับ-จ่าย ประจำวัน'!$B137,เส้นแต่งหน้าขนมปัง!R:R)+SUMIF('วางแผนBC,CJ'!$C:$C,'รับ-จ่าย ประจำวัน'!$B137,'วางแผนBC,CJ'!R:R)+SUMIF(RD!$C:$C,'รับ-จ่าย ประจำวัน'!$B137,RD!R:R)+SUMIF('FG,ออนไล,คัดแยก'!$C:$C,'รับ-จ่าย ประจำวัน'!$B137,'FG,ออนไล,คัดแยก'!R:R)</f>
        <v>0</v>
      </c>
      <c r="AZ137" s="16">
        <f>SUMIF(เตรียมส่วนผสม!$C:$C,'รับ-จ่าย ประจำวัน'!$B137,เตรียมส่วนผสม!S:S)+SUMIF(กวนไส้!$C:$C,'รับ-จ่าย ประจำวัน'!$B137,กวนไส้!S:S)+SUMIF(ผลิต1!$C:$C,'รับ-จ่าย ประจำวัน'!$B137,ผลิต1!S:S)+SUMIF(ผลิต2!$C:$C,'รับ-จ่าย ประจำวัน'!$B137,ผลิต2!S:S)+SUMIF(เส้นแต่งหน้าขนมเค้ก!$C:$C,'รับ-จ่าย ประจำวัน'!$B137,เส้นแต่งหน้าขนมเค้ก!S:S)+SUMIF(แพ็ค!$C:$C,'รับ-จ่าย ประจำวัน'!$B137,แพ็ค!S:S)+SUMIF(ธุรการ!$C:$C,'รับ-จ่าย ประจำวัน'!$B137,ธุรการ!S:S)+SUMIF(เส้นแต่งหน้าขนมปัง!$C:$C,'รับ-จ่าย ประจำวัน'!$B137,เส้นแต่งหน้าขนมปัง!S:S)+SUMIF('วางแผนBC,CJ'!$C:$C,'รับ-จ่าย ประจำวัน'!$B137,'วางแผนBC,CJ'!S:S)+SUMIF(RD!$C:$C,'รับ-จ่าย ประจำวัน'!$B137,RD!S:S)+SUMIF('FG,ออนไล,คัดแยก'!$C:$C,'รับ-จ่าย ประจำวัน'!$B137,'FG,ออนไล,คัดแยก'!S:S)</f>
        <v>0</v>
      </c>
      <c r="BA137" s="16">
        <f>SUMIF(เตรียมส่วนผสม!$C:$C,'รับ-จ่าย ประจำวัน'!$B137,เตรียมส่วนผสม!T:T)+SUMIF(กวนไส้!$C:$C,'รับ-จ่าย ประจำวัน'!$B137,กวนไส้!T:T)+SUMIF(ผลิต1!$C:$C,'รับ-จ่าย ประจำวัน'!$B137,ผลิต1!T:T)+SUMIF(ผลิต2!$C:$C,'รับ-จ่าย ประจำวัน'!$B137,ผลิต2!T:T)+SUMIF(เส้นแต่งหน้าขนมเค้ก!$C:$C,'รับ-จ่าย ประจำวัน'!$B137,เส้นแต่งหน้าขนมเค้ก!T:T)+SUMIF(แพ็ค!$C:$C,'รับ-จ่าย ประจำวัน'!$B137,แพ็ค!T:T)+SUMIF(ธุรการ!$C:$C,'รับ-จ่าย ประจำวัน'!$B137,ธุรการ!T:T)+SUMIF(เส้นแต่งหน้าขนมปัง!$C:$C,'รับ-จ่าย ประจำวัน'!$B137,เส้นแต่งหน้าขนมปัง!T:T)+SUMIF('วางแผนBC,CJ'!$C:$C,'รับ-จ่าย ประจำวัน'!$B137,'วางแผนBC,CJ'!T:T)+SUMIF(RD!$C:$C,'รับ-จ่าย ประจำวัน'!$B137,RD!T:T)+SUMIF('FG,ออนไล,คัดแยก'!$C:$C,'รับ-จ่าย ประจำวัน'!$B137,'FG,ออนไล,คัดแยก'!T:T)</f>
        <v>0</v>
      </c>
      <c r="BB137" s="16">
        <f>SUMIF(เตรียมส่วนผสม!$C:$C,'รับ-จ่าย ประจำวัน'!$B137,เตรียมส่วนผสม!U:U)+SUMIF(กวนไส้!$C:$C,'รับ-จ่าย ประจำวัน'!$B137,กวนไส้!U:U)+SUMIF(ผลิต1!$C:$C,'รับ-จ่าย ประจำวัน'!$B137,ผลิต1!U:U)+SUMIF(ผลิต2!$C:$C,'รับ-จ่าย ประจำวัน'!$B137,ผลิต2!U:U)+SUMIF(เส้นแต่งหน้าขนมเค้ก!$C:$C,'รับ-จ่าย ประจำวัน'!$B137,เส้นแต่งหน้าขนมเค้ก!U:U)+SUMIF(แพ็ค!$C:$C,'รับ-จ่าย ประจำวัน'!$B137,แพ็ค!U:U)+SUMIF(ธุรการ!$C:$C,'รับ-จ่าย ประจำวัน'!$B137,ธุรการ!U:U)+SUMIF(เส้นแต่งหน้าขนมปัง!$C:$C,'รับ-จ่าย ประจำวัน'!$B137,เส้นแต่งหน้าขนมปัง!U:U)+SUMIF('วางแผนBC,CJ'!$C:$C,'รับ-จ่าย ประจำวัน'!$B137,'วางแผนBC,CJ'!U:U)+SUMIF(RD!$C:$C,'รับ-จ่าย ประจำวัน'!$B137,RD!U:U)+SUMIF('FG,ออนไล,คัดแยก'!$C:$C,'รับ-จ่าย ประจำวัน'!$B137,'FG,ออนไล,คัดแยก'!U:U)</f>
        <v>0</v>
      </c>
      <c r="BC137" s="16">
        <f>SUMIF(เตรียมส่วนผสม!$C:$C,'รับ-จ่าย ประจำวัน'!$B137,เตรียมส่วนผสม!V:V)+SUMIF(กวนไส้!$C:$C,'รับ-จ่าย ประจำวัน'!$B137,กวนไส้!V:V)+SUMIF(ผลิต1!$C:$C,'รับ-จ่าย ประจำวัน'!$B137,ผลิต1!V:V)+SUMIF(ผลิต2!$C:$C,'รับ-จ่าย ประจำวัน'!$B137,ผลิต2!V:V)+SUMIF(เส้นแต่งหน้าขนมเค้ก!$C:$C,'รับ-จ่าย ประจำวัน'!$B137,เส้นแต่งหน้าขนมเค้ก!V:V)+SUMIF(แพ็ค!$C:$C,'รับ-จ่าย ประจำวัน'!$B137,แพ็ค!V:V)+SUMIF(ธุรการ!$C:$C,'รับ-จ่าย ประจำวัน'!$B137,ธุรการ!V:V)+SUMIF(เส้นแต่งหน้าขนมปัง!$C:$C,'รับ-จ่าย ประจำวัน'!$B137,เส้นแต่งหน้าขนมปัง!V:V)+SUMIF('วางแผนBC,CJ'!$C:$C,'รับ-จ่าย ประจำวัน'!$B137,'วางแผนBC,CJ'!V:V)+SUMIF(RD!$C:$C,'รับ-จ่าย ประจำวัน'!$B137,RD!V:V)+SUMIF('FG,ออนไล,คัดแยก'!$C:$C,'รับ-จ่าย ประจำวัน'!$B137,'FG,ออนไล,คัดแยก'!V:V)</f>
        <v>0</v>
      </c>
      <c r="BD137" s="16">
        <f>SUMIF(เตรียมส่วนผสม!$C:$C,'รับ-จ่าย ประจำวัน'!$B137,เตรียมส่วนผสม!W:W)+SUMIF(กวนไส้!$C:$C,'รับ-จ่าย ประจำวัน'!$B137,กวนไส้!W:W)+SUMIF(ผลิต1!$C:$C,'รับ-จ่าย ประจำวัน'!$B137,ผลิต1!W:W)+SUMIF(ผลิต2!$C:$C,'รับ-จ่าย ประจำวัน'!$B137,ผลิต2!W:W)+SUMIF(เส้นแต่งหน้าขนมเค้ก!$C:$C,'รับ-จ่าย ประจำวัน'!$B137,เส้นแต่งหน้าขนมเค้ก!W:W)+SUMIF(แพ็ค!$C:$C,'รับ-จ่าย ประจำวัน'!$B137,แพ็ค!W:W)+SUMIF(ธุรการ!$C:$C,'รับ-จ่าย ประจำวัน'!$B137,ธุรการ!W:W)+SUMIF(เส้นแต่งหน้าขนมปัง!$C:$C,'รับ-จ่าย ประจำวัน'!$B137,เส้นแต่งหน้าขนมปัง!W:W)+SUMIF('วางแผนBC,CJ'!$C:$C,'รับ-จ่าย ประจำวัน'!$B137,'วางแผนBC,CJ'!W:W)+SUMIF(RD!$C:$C,'รับ-จ่าย ประจำวัน'!$B137,RD!W:W)+SUMIF('FG,ออนไล,คัดแยก'!$C:$C,'รับ-จ่าย ประจำวัน'!$B137,'FG,ออนไล,คัดแยก'!W:W)</f>
        <v>0</v>
      </c>
      <c r="BE137" s="16">
        <f>SUMIF(เตรียมส่วนผสม!$C:$C,'รับ-จ่าย ประจำวัน'!$B137,เตรียมส่วนผสม!X:X)+SUMIF(กวนไส้!$C:$C,'รับ-จ่าย ประจำวัน'!$B137,กวนไส้!X:X)+SUMIF(ผลิต1!$C:$C,'รับ-จ่าย ประจำวัน'!$B137,ผลิต1!X:X)+SUMIF(ผลิต2!$C:$C,'รับ-จ่าย ประจำวัน'!$B137,ผลิต2!X:X)+SUMIF(เส้นแต่งหน้าขนมเค้ก!$C:$C,'รับ-จ่าย ประจำวัน'!$B137,เส้นแต่งหน้าขนมเค้ก!X:X)+SUMIF(แพ็ค!$C:$C,'รับ-จ่าย ประจำวัน'!$B137,แพ็ค!X:X)+SUMIF(ธุรการ!$C:$C,'รับ-จ่าย ประจำวัน'!$B137,ธุรการ!X:X)+SUMIF(เส้นแต่งหน้าขนมปัง!$C:$C,'รับ-จ่าย ประจำวัน'!$B137,เส้นแต่งหน้าขนมปัง!X:X)+SUMIF('วางแผนBC,CJ'!$C:$C,'รับ-จ่าย ประจำวัน'!$B137,'วางแผนBC,CJ'!X:X)+SUMIF(RD!$C:$C,'รับ-จ่าย ประจำวัน'!$B137,RD!X:X)+SUMIF('FG,ออนไล,คัดแยก'!$C:$C,'รับ-จ่าย ประจำวัน'!$B137,'FG,ออนไล,คัดแยก'!X:X)</f>
        <v>0</v>
      </c>
      <c r="BF137" s="16">
        <f>SUMIF(เตรียมส่วนผสม!$C:$C,'รับ-จ่าย ประจำวัน'!$B137,เตรียมส่วนผสม!Y:Y)+SUMIF(กวนไส้!$C:$C,'รับ-จ่าย ประจำวัน'!$B137,กวนไส้!Y:Y)+SUMIF(ผลิต1!$C:$C,'รับ-จ่าย ประจำวัน'!$B137,ผลิต1!Y:Y)+SUMIF(ผลิต2!$C:$C,'รับ-จ่าย ประจำวัน'!$B137,ผลิต2!Y:Y)+SUMIF(เส้นแต่งหน้าขนมเค้ก!$C:$C,'รับ-จ่าย ประจำวัน'!$B137,เส้นแต่งหน้าขนมเค้ก!Y:Y)+SUMIF(แพ็ค!$C:$C,'รับ-จ่าย ประจำวัน'!$B137,แพ็ค!Y:Y)+SUMIF(ธุรการ!$C:$C,'รับ-จ่าย ประจำวัน'!$B137,ธุรการ!Y:Y)+SUMIF(เส้นแต่งหน้าขนมปัง!$C:$C,'รับ-จ่าย ประจำวัน'!$B137,เส้นแต่งหน้าขนมปัง!Y:Y)+SUMIF('วางแผนBC,CJ'!$C:$C,'รับ-จ่าย ประจำวัน'!$B137,'วางแผนBC,CJ'!Y:Y)+SUMIF(RD!$C:$C,'รับ-จ่าย ประจำวัน'!$B137,RD!Y:Y)+SUMIF('FG,ออนไล,คัดแยก'!$C:$C,'รับ-จ่าย ประจำวัน'!$B137,'FG,ออนไล,คัดแยก'!Y:Y)</f>
        <v>0</v>
      </c>
      <c r="BG137" s="16">
        <f>SUMIF(เตรียมส่วนผสม!$C:$C,'รับ-จ่าย ประจำวัน'!$B137,เตรียมส่วนผสม!Z:Z)+SUMIF(กวนไส้!$C:$C,'รับ-จ่าย ประจำวัน'!$B137,กวนไส้!Z:Z)+SUMIF(ผลิต1!$C:$C,'รับ-จ่าย ประจำวัน'!$B137,ผลิต1!Z:Z)+SUMIF(ผลิต2!$C:$C,'รับ-จ่าย ประจำวัน'!$B137,ผลิต2!Z:Z)+SUMIF(เส้นแต่งหน้าขนมเค้ก!$C:$C,'รับ-จ่าย ประจำวัน'!$B137,เส้นแต่งหน้าขนมเค้ก!Z:Z)+SUMIF(แพ็ค!$C:$C,'รับ-จ่าย ประจำวัน'!$B137,แพ็ค!Z:Z)+SUMIF(ธุรการ!$C:$C,'รับ-จ่าย ประจำวัน'!$B137,ธุรการ!Z:Z)+SUMIF(เส้นแต่งหน้าขนมปัง!$C:$C,'รับ-จ่าย ประจำวัน'!$B137,เส้นแต่งหน้าขนมปัง!Z:Z)+SUMIF('วางแผนBC,CJ'!$C:$C,'รับ-จ่าย ประจำวัน'!$B137,'วางแผนBC,CJ'!Z:Z)+SUMIF(RD!$C:$C,'รับ-จ่าย ประจำวัน'!$B137,RD!Z:Z)+SUMIF('FG,ออนไล,คัดแยก'!$C:$C,'รับ-จ่าย ประจำวัน'!$B137,'FG,ออนไล,คัดแยก'!Z:Z)</f>
        <v>0</v>
      </c>
      <c r="BH137" s="16">
        <f>SUMIF(เตรียมส่วนผสม!$C:$C,'รับ-จ่าย ประจำวัน'!$B137,เตรียมส่วนผสม!AA:AA)+SUMIF(กวนไส้!$C:$C,'รับ-จ่าย ประจำวัน'!$B137,กวนไส้!AA:AA)+SUMIF(ผลิต1!$C:$C,'รับ-จ่าย ประจำวัน'!$B137,ผลิต1!AA:AA)+SUMIF(ผลิต2!$C:$C,'รับ-จ่าย ประจำวัน'!$B137,ผลิต2!AA:AA)+SUMIF(เส้นแต่งหน้าขนมเค้ก!$C:$C,'รับ-จ่าย ประจำวัน'!$B137,เส้นแต่งหน้าขนมเค้ก!AA:AA)+SUMIF(แพ็ค!$C:$C,'รับ-จ่าย ประจำวัน'!$B137,แพ็ค!AA:AA)+SUMIF(ธุรการ!$C:$C,'รับ-จ่าย ประจำวัน'!$B137,ธุรการ!AA:AA)+SUMIF(เส้นแต่งหน้าขนมปัง!$C:$C,'รับ-จ่าย ประจำวัน'!$B137,เส้นแต่งหน้าขนมปัง!AA:AA)+SUMIF('วางแผนBC,CJ'!$C:$C,'รับ-จ่าย ประจำวัน'!$B137,'วางแผนBC,CJ'!AA:AA)+SUMIF(RD!$C:$C,'รับ-จ่าย ประจำวัน'!$B137,RD!AA:AA)+SUMIF('FG,ออนไล,คัดแยก'!$C:$C,'รับ-จ่าย ประจำวัน'!$B137,'FG,ออนไล,คัดแยก'!AA:AA)</f>
        <v>0</v>
      </c>
      <c r="BI137" s="16">
        <f>SUMIF(เตรียมส่วนผสม!$C:$C,'รับ-จ่าย ประจำวัน'!$B137,เตรียมส่วนผสม!AB:AB)+SUMIF(กวนไส้!$C:$C,'รับ-จ่าย ประจำวัน'!$B137,กวนไส้!AB:AB)+SUMIF(ผลิต1!$C:$C,'รับ-จ่าย ประจำวัน'!$B137,ผลิต1!AB:AB)+SUMIF(ผลิต2!$C:$C,'รับ-จ่าย ประจำวัน'!$B137,ผลิต2!AB:AB)+SUMIF(เส้นแต่งหน้าขนมเค้ก!$C:$C,'รับ-จ่าย ประจำวัน'!$B137,เส้นแต่งหน้าขนมเค้ก!AB:AB)+SUMIF(แพ็ค!$C:$C,'รับ-จ่าย ประจำวัน'!$B137,แพ็ค!AB:AB)+SUMIF(ธุรการ!$C:$C,'รับ-จ่าย ประจำวัน'!$B137,ธุรการ!AB:AB)+SUMIF(เส้นแต่งหน้าขนมปัง!$C:$C,'รับ-จ่าย ประจำวัน'!$B137,เส้นแต่งหน้าขนมปัง!AB:AB)+SUMIF('วางแผนBC,CJ'!$C:$C,'รับ-จ่าย ประจำวัน'!$B137,'วางแผนBC,CJ'!AB:AB)+SUMIF(RD!$C:$C,'รับ-จ่าย ประจำวัน'!$B137,RD!AB:AB)+SUMIF('FG,ออนไล,คัดแยก'!$C:$C,'รับ-จ่าย ประจำวัน'!$B137,'FG,ออนไล,คัดแยก'!AB:AB)</f>
        <v>10</v>
      </c>
      <c r="BJ137" s="16">
        <f>SUMIF(เตรียมส่วนผสม!$C:$C,'รับ-จ่าย ประจำวัน'!$B137,เตรียมส่วนผสม!AC:AC)+SUMIF(กวนไส้!$C:$C,'รับ-จ่าย ประจำวัน'!$B137,กวนไส้!AC:AC)+SUMIF(ผลิต1!$C:$C,'รับ-จ่าย ประจำวัน'!$B137,ผลิต1!AC:AC)+SUMIF(ผลิต2!$C:$C,'รับ-จ่าย ประจำวัน'!$B137,ผลิต2!AC:AC)+SUMIF(เส้นแต่งหน้าขนมเค้ก!$C:$C,'รับ-จ่าย ประจำวัน'!$B137,เส้นแต่งหน้าขนมเค้ก!AC:AC)+SUMIF(แพ็ค!$C:$C,'รับ-จ่าย ประจำวัน'!$B137,แพ็ค!AC:AC)+SUMIF(ธุรการ!$C:$C,'รับ-จ่าย ประจำวัน'!$B137,ธุรการ!AC:AC)+SUMIF(เส้นแต่งหน้าขนมปัง!$C:$C,'รับ-จ่าย ประจำวัน'!$B137,เส้นแต่งหน้าขนมปัง!AC:AC)+SUMIF('วางแผนBC,CJ'!$C:$C,'รับ-จ่าย ประจำวัน'!$B137,'วางแผนBC,CJ'!AC:AC)+SUMIF(RD!$C:$C,'รับ-จ่าย ประจำวัน'!$B137,RD!AC:AC)+SUMIF('FG,ออนไล,คัดแยก'!$C:$C,'รับ-จ่าย ประจำวัน'!$B137,'FG,ออนไล,คัดแยก'!AC:AC)</f>
        <v>0</v>
      </c>
      <c r="BK137" s="16">
        <f>SUMIF(เตรียมส่วนผสม!$C:$C,'รับ-จ่าย ประจำวัน'!$B137,เตรียมส่วนผสม!AD:AD)+SUMIF(กวนไส้!$C:$C,'รับ-จ่าย ประจำวัน'!$B137,กวนไส้!AD:AD)+SUMIF(ผลิต1!$C:$C,'รับ-จ่าย ประจำวัน'!$B137,ผลิต1!AD:AD)+SUMIF(ผลิต2!$C:$C,'รับ-จ่าย ประจำวัน'!$B137,ผลิต2!AD:AD)+SUMIF(เส้นแต่งหน้าขนมเค้ก!$C:$C,'รับ-จ่าย ประจำวัน'!$B137,เส้นแต่งหน้าขนมเค้ก!AD:AD)+SUMIF(แพ็ค!$C:$C,'รับ-จ่าย ประจำวัน'!$B137,แพ็ค!AD:AD)+SUMIF(ธุรการ!$C:$C,'รับ-จ่าย ประจำวัน'!$B137,ธุรการ!AD:AD)+SUMIF(เส้นแต่งหน้าขนมปัง!$C:$C,'รับ-จ่าย ประจำวัน'!$B137,เส้นแต่งหน้าขนมปัง!AD:AD)+SUMIF('วางแผนBC,CJ'!$C:$C,'รับ-จ่าย ประจำวัน'!$B137,'วางแผนBC,CJ'!AD:AD)+SUMIF(RD!$C:$C,'รับ-จ่าย ประจำวัน'!$B137,RD!AD:AD)+SUMIF('FG,ออนไล,คัดแยก'!$C:$C,'รับ-จ่าย ประจำวัน'!$B137,'FG,ออนไล,คัดแยก'!AD:AD)</f>
        <v>0</v>
      </c>
      <c r="BL137" s="16">
        <f>SUMIF(เตรียมส่วนผสม!$C:$C,'รับ-จ่าย ประจำวัน'!$B137,เตรียมส่วนผสม!AE:AE)+SUMIF(กวนไส้!$C:$C,'รับ-จ่าย ประจำวัน'!$B137,กวนไส้!AE:AE)+SUMIF(ผลิต1!$C:$C,'รับ-จ่าย ประจำวัน'!$B137,ผลิต1!AE:AE)+SUMIF(ผลิต2!$C:$C,'รับ-จ่าย ประจำวัน'!$B137,ผลิต2!AE:AE)+SUMIF(เส้นแต่งหน้าขนมเค้ก!$C:$C,'รับ-จ่าย ประจำวัน'!$B137,เส้นแต่งหน้าขนมเค้ก!AE:AE)+SUMIF(แพ็ค!$C:$C,'รับ-จ่าย ประจำวัน'!$B137,แพ็ค!AE:AE)+SUMIF(ธุรการ!$C:$C,'รับ-จ่าย ประจำวัน'!$B137,ธุรการ!AE:AE)+SUMIF(เส้นแต่งหน้าขนมปัง!$C:$C,'รับ-จ่าย ประจำวัน'!$B137,เส้นแต่งหน้าขนมปัง!AE:AE)+SUMIF('วางแผนBC,CJ'!$C:$C,'รับ-จ่าย ประจำวัน'!$B137,'วางแผนBC,CJ'!AE:AE)+SUMIF(RD!$C:$C,'รับ-จ่าย ประจำวัน'!$B137,RD!AE:AE)+SUMIF('FG,ออนไล,คัดแยก'!$C:$C,'รับ-จ่าย ประจำวัน'!$B137,'FG,ออนไล,คัดแยก'!AE:AE)</f>
        <v>10</v>
      </c>
      <c r="BM137" s="16">
        <f>SUMIF(เตรียมส่วนผสม!$C:$C,'รับ-จ่าย ประจำวัน'!$B137,เตรียมส่วนผสม!AF:AF)+SUMIF(กวนไส้!$C:$C,'รับ-จ่าย ประจำวัน'!$B137,กวนไส้!AF:AF)+SUMIF(ผลิต1!$C:$C,'รับ-จ่าย ประจำวัน'!$B137,ผลิต1!AF:AF)+SUMIF(ผลิต2!$C:$C,'รับ-จ่าย ประจำวัน'!$B137,ผลิต2!AF:AF)+SUMIF(เส้นแต่งหน้าขนมเค้ก!$C:$C,'รับ-จ่าย ประจำวัน'!$B137,เส้นแต่งหน้าขนมเค้ก!AF:AF)+SUMIF(แพ็ค!$C:$C,'รับ-จ่าย ประจำวัน'!$B137,แพ็ค!AF:AF)+SUMIF(ธุรการ!$C:$C,'รับ-จ่าย ประจำวัน'!$B137,ธุรการ!AF:AF)+SUMIF(เส้นแต่งหน้าขนมปัง!$C:$C,'รับ-จ่าย ประจำวัน'!$B137,เส้นแต่งหน้าขนมปัง!AF:AF)+SUMIF('วางแผนBC,CJ'!$C:$C,'รับ-จ่าย ประจำวัน'!$B137,'วางแผนBC,CJ'!AF:AF)+SUMIF(RD!$C:$C,'รับ-จ่าย ประจำวัน'!$B137,RD!AF:AF)+SUMIF('FG,ออนไล,คัดแยก'!$C:$C,'รับ-จ่าย ประจำวัน'!$B137,'FG,ออนไล,คัดแยก'!AF:AF)</f>
        <v>0</v>
      </c>
      <c r="BN137" s="16">
        <f>SUMIF(เตรียมส่วนผสม!$C:$C,'รับ-จ่าย ประจำวัน'!$B137,เตรียมส่วนผสม!AG:AG)+SUMIF(กวนไส้!$C:$C,'รับ-จ่าย ประจำวัน'!$B137,กวนไส้!AG:AG)+SUMIF(ผลิต1!$C:$C,'รับ-จ่าย ประจำวัน'!$B137,ผลิต1!AG:AG)+SUMIF(ผลิต2!$C:$C,'รับ-จ่าย ประจำวัน'!$B137,ผลิต2!AG:AG)+SUMIF(เส้นแต่งหน้าขนมเค้ก!$C:$C,'รับ-จ่าย ประจำวัน'!$B137,เส้นแต่งหน้าขนมเค้ก!AG:AG)+SUMIF(แพ็ค!$C:$C,'รับ-จ่าย ประจำวัน'!$B137,แพ็ค!AG:AG)+SUMIF(ธุรการ!$C:$C,'รับ-จ่าย ประจำวัน'!$B137,ธุรการ!AG:AG)+SUMIF(เส้นแต่งหน้าขนมปัง!$C:$C,'รับ-จ่าย ประจำวัน'!$B137,เส้นแต่งหน้าขนมปัง!AG:AG)+SUMIF('วางแผนBC,CJ'!$C:$C,'รับ-จ่าย ประจำวัน'!$B137,'วางแผนBC,CJ'!AG:AG)+SUMIF(RD!$C:$C,'รับ-จ่าย ประจำวัน'!$B137,RD!AG:AG)+SUMIF('FG,ออนไล,คัดแยก'!$C:$C,'รับ-จ่าย ประจำวัน'!$B137,'FG,ออนไล,คัดแยก'!AG:AG)</f>
        <v>0</v>
      </c>
      <c r="BO137" s="16">
        <f>SUMIF(เตรียมส่วนผสม!$C:$C,'รับ-จ่าย ประจำวัน'!$B137,เตรียมส่วนผสม!AH:AH)+SUMIF(กวนไส้!$C:$C,'รับ-จ่าย ประจำวัน'!$B137,กวนไส้!AH:AH)+SUMIF(ผลิต1!$C:$C,'รับ-จ่าย ประจำวัน'!$B137,ผลิต1!AH:AH)+SUMIF(ผลิต2!$C:$C,'รับ-จ่าย ประจำวัน'!$B137,ผลิต2!AH:AH)+SUMIF(เส้นแต่งหน้าขนมเค้ก!$C:$C,'รับ-จ่าย ประจำวัน'!$B137,เส้นแต่งหน้าขนมเค้ก!AH:AH)+SUMIF(แพ็ค!$C:$C,'รับ-จ่าย ประจำวัน'!$B137,แพ็ค!AH:AH)+SUMIF(ธุรการ!$C:$C,'รับ-จ่าย ประจำวัน'!$B137,ธุรการ!AH:AH)+SUMIF(เส้นแต่งหน้าขนมปัง!$C:$C,'รับ-จ่าย ประจำวัน'!$B137,เส้นแต่งหน้าขนมปัง!AH:AH)+SUMIF('วางแผนBC,CJ'!$C:$C,'รับ-จ่าย ประจำวัน'!$B137,'วางแผนBC,CJ'!AH:AH)+SUMIF(RD!$C:$C,'รับ-จ่าย ประจำวัน'!$B137,RD!AH:AH)+SUMIF('FG,ออนไล,คัดแยก'!$C:$C,'รับ-จ่าย ประจำวัน'!$B137,'FG,ออนไล,คัดแยก'!AH:AH)</f>
        <v>0</v>
      </c>
      <c r="BP137" s="16">
        <f>SUMIF(เตรียมส่วนผสม!$C:$C,'รับ-จ่าย ประจำวัน'!$B137,เตรียมส่วนผสม!AI:AI)+SUMIF(กวนไส้!$C:$C,'รับ-จ่าย ประจำวัน'!$B137,กวนไส้!AI:AI)+SUMIF(ผลิต1!$C:$C,'รับ-จ่าย ประจำวัน'!$B137,ผลิต1!AI:AI)+SUMIF(ผลิต2!$C:$C,'รับ-จ่าย ประจำวัน'!$B137,ผลิต2!AI:AI)+SUMIF(เส้นแต่งหน้าขนมเค้ก!$C:$C,'รับ-จ่าย ประจำวัน'!$B137,เส้นแต่งหน้าขนมเค้ก!AI:AI)+SUMIF(แพ็ค!$C:$C,'รับ-จ่าย ประจำวัน'!$B137,แพ็ค!AI:AI)+SUMIF(ธุรการ!$C:$C,'รับ-จ่าย ประจำวัน'!$B137,ธุรการ!AI:AI)+SUMIF(เส้นแต่งหน้าขนมปัง!$C:$C,'รับ-จ่าย ประจำวัน'!$B137,เส้นแต่งหน้าขนมปัง!AI:AI)+SUMIF('วางแผนBC,CJ'!$C:$C,'รับ-จ่าย ประจำวัน'!$B137,'วางแผนBC,CJ'!AI:AI)+SUMIF(RD!$C:$C,'รับ-จ่าย ประจำวัน'!$B137,RD!AI:AI)+SUMIF('FG,ออนไล,คัดแยก'!$C:$C,'รับ-จ่าย ประจำวัน'!$B137,'FG,ออนไล,คัดแยก'!AI:AI)</f>
        <v>0</v>
      </c>
      <c r="BQ137" s="16">
        <f>SUMIF(เตรียมส่วนผสม!$C:$C,'รับ-จ่าย ประจำวัน'!$B137,เตรียมส่วนผสม!AJ:AJ)+SUMIF(กวนไส้!$C:$C,'รับ-จ่าย ประจำวัน'!$B137,กวนไส้!AJ:AJ)+SUMIF(ผลิต1!$C:$C,'รับ-จ่าย ประจำวัน'!$B137,ผลิต1!AJ:AJ)+SUMIF(ผลิต2!$C:$C,'รับ-จ่าย ประจำวัน'!$B137,ผลิต2!AJ:AJ)+SUMIF(เส้นแต่งหน้าขนมเค้ก!$C:$C,'รับ-จ่าย ประจำวัน'!$B137,เส้นแต่งหน้าขนมเค้ก!AJ:AJ)+SUMIF(แพ็ค!$C:$C,'รับ-จ่าย ประจำวัน'!$B137,แพ็ค!AJ:AJ)+SUMIF(ธุรการ!$C:$C,'รับ-จ่าย ประจำวัน'!$B137,ธุรการ!AJ:AJ)+SUMIF(เส้นแต่งหน้าขนมปัง!$C:$C,'รับ-จ่าย ประจำวัน'!$B137,เส้นแต่งหน้าขนมปัง!AJ:AJ)+SUMIF('วางแผนBC,CJ'!$C:$C,'รับ-จ่าย ประจำวัน'!$B137,'วางแผนBC,CJ'!AJ:AJ)+SUMIF(RD!$C:$C,'รับ-จ่าย ประจำวัน'!$B137,RD!AJ:AJ)+SUMIF('FG,ออนไล,คัดแยก'!$C:$C,'รับ-จ่าย ประจำวัน'!$B137,'FG,ออนไล,คัดแยก'!AJ:AJ)</f>
        <v>0</v>
      </c>
      <c r="BR137" s="16">
        <f>SUMIF(เตรียมส่วนผสม!$C:$C,'รับ-จ่าย ประจำวัน'!$B137,เตรียมส่วนผสม!AK:AK)+SUMIF(กวนไส้!$C:$C,'รับ-จ่าย ประจำวัน'!$B137,กวนไส้!AK:AK)+SUMIF(ผลิต1!$C:$C,'รับ-จ่าย ประจำวัน'!$B137,ผลิต1!AK:AK)+SUMIF(ผลิต2!$C:$C,'รับ-จ่าย ประจำวัน'!$B137,ผลิต2!AK:AK)+SUMIF(เส้นแต่งหน้าขนมเค้ก!$C:$C,'รับ-จ่าย ประจำวัน'!$B137,เส้นแต่งหน้าขนมเค้ก!AK:AK)+SUMIF(แพ็ค!$C:$C,'รับ-จ่าย ประจำวัน'!$B137,แพ็ค!AK:AK)+SUMIF(ธุรการ!$C:$C,'รับ-จ่าย ประจำวัน'!$B137,ธุรการ!AK:AK)+SUMIF(เส้นแต่งหน้าขนมปัง!$C:$C,'รับ-จ่าย ประจำวัน'!$B137,เส้นแต่งหน้าขนมปัง!AK:AK)+SUMIF('วางแผนBC,CJ'!$C:$C,'รับ-จ่าย ประจำวัน'!$B137,'วางแผนBC,CJ'!AK:AK)+SUMIF(RD!$C:$C,'รับ-จ่าย ประจำวัน'!$B137,RD!AK:AK)+SUMIF('FG,ออนไล,คัดแยก'!$C:$C,'รับ-จ่าย ประจำวัน'!$B137,'FG,ออนไล,คัดแยก'!AK:AK)</f>
        <v>0</v>
      </c>
      <c r="BS137" s="16">
        <f>SUMIF(เตรียมส่วนผสม!$C:$C,'รับ-จ่าย ประจำวัน'!$B137,เตรียมส่วนผสม!AL:AL)+SUMIF(กวนไส้!$C:$C,'รับ-จ่าย ประจำวัน'!$B137,กวนไส้!AL:AL)+SUMIF(ผลิต1!$C:$C,'รับ-จ่าย ประจำวัน'!$B137,ผลิต1!AL:AL)+SUMIF(ผลิต2!$C:$C,'รับ-จ่าย ประจำวัน'!$B137,ผลิต2!AL:AL)+SUMIF(เส้นแต่งหน้าขนมเค้ก!$C:$C,'รับ-จ่าย ประจำวัน'!$B137,เส้นแต่งหน้าขนมเค้ก!AL:AL)+SUMIF(แพ็ค!$C:$C,'รับ-จ่าย ประจำวัน'!$B137,แพ็ค!AL:AL)+SUMIF(ธุรการ!$C:$C,'รับ-จ่าย ประจำวัน'!$B137,ธุรการ!AL:AL)+SUMIF(เส้นแต่งหน้าขนมปัง!$C:$C,'รับ-จ่าย ประจำวัน'!$B137,เส้นแต่งหน้าขนมปัง!AL:AL)+SUMIF('วางแผนBC,CJ'!$C:$C,'รับ-จ่าย ประจำวัน'!$B137,'วางแผนBC,CJ'!AL:AL)+SUMIF(RD!$C:$C,'รับ-จ่าย ประจำวัน'!$B137,RD!AL:AL)+SUMIF('FG,ออนไล,คัดแยก'!$C:$C,'รับ-จ่าย ประจำวัน'!$B137,'FG,ออนไล,คัดแยก'!AL:AL)</f>
        <v>0</v>
      </c>
      <c r="BT137" s="18">
        <f t="shared" si="36"/>
        <v>40</v>
      </c>
      <c r="BU137" s="116">
        <v>11400</v>
      </c>
      <c r="BV137" s="146">
        <f t="shared" si="37"/>
        <v>112</v>
      </c>
      <c r="BW137" s="183">
        <v>30</v>
      </c>
      <c r="BX137" s="172">
        <f t="shared" si="43"/>
        <v>1.3333333333333333</v>
      </c>
      <c r="BY137" s="188">
        <f t="shared" si="40"/>
        <v>84</v>
      </c>
      <c r="BZ137" s="180">
        <f t="shared" ca="1" si="38"/>
        <v>46287</v>
      </c>
      <c r="CA137" s="93"/>
      <c r="CB137" s="93"/>
      <c r="CC137" s="93"/>
      <c r="CD137" s="93"/>
      <c r="CE137" s="93"/>
      <c r="CF137" s="93"/>
      <c r="CG137" s="93"/>
      <c r="CH137" s="93"/>
      <c r="CI137" s="93"/>
      <c r="CJ137" s="94"/>
      <c r="CK137" s="9">
        <f t="shared" si="41"/>
        <v>-11288</v>
      </c>
    </row>
    <row r="138" spans="1:89" x14ac:dyDescent="0.5">
      <c r="A138" s="149" t="s">
        <v>492</v>
      </c>
      <c r="B138" s="34">
        <v>1021601046</v>
      </c>
      <c r="C138" s="10" t="s">
        <v>493</v>
      </c>
      <c r="D138" s="135" t="s">
        <v>61</v>
      </c>
      <c r="E138" s="11">
        <v>0</v>
      </c>
      <c r="F138" s="129"/>
      <c r="G138" s="11" t="s">
        <v>494</v>
      </c>
      <c r="H138" s="12">
        <v>4600</v>
      </c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3"/>
      <c r="AF138" s="13"/>
      <c r="AG138" s="13"/>
      <c r="AH138" s="13"/>
      <c r="AI138" s="14"/>
      <c r="AJ138" s="14"/>
      <c r="AK138" s="14"/>
      <c r="AL138" s="14"/>
      <c r="AM138" s="14"/>
      <c r="AN138" s="15">
        <f t="shared" si="35"/>
        <v>0</v>
      </c>
      <c r="AO138" s="16">
        <f>SUMIF(เตรียมส่วนผสม!$C:$C,'รับ-จ่าย ประจำวัน'!$B138,เตรียมส่วนผสม!H:H)+SUMIF(กวนไส้!$C:$C,'รับ-จ่าย ประจำวัน'!$B138,กวนไส้!H:H)+SUMIF(ผลิต1!$C:$C,'รับ-จ่าย ประจำวัน'!$B138,ผลิต1!H:H)+SUMIF(ผลิต2!$C:$C,'รับ-จ่าย ประจำวัน'!$B138,ผลิต2!H:H)+SUMIF(เส้นแต่งหน้าขนมเค้ก!$C:$C,'รับ-จ่าย ประจำวัน'!$B138,เส้นแต่งหน้าขนมเค้ก!H:H)+SUMIF(แพ็ค!$C:$C,'รับ-จ่าย ประจำวัน'!$B138,แพ็ค!H:H)+SUMIF(ธุรการ!$C:$C,'รับ-จ่าย ประจำวัน'!$B138,ธุรการ!H:H)+SUMIF(เส้นแต่งหน้าขนมปัง!$C:$C,'รับ-จ่าย ประจำวัน'!$B138,เส้นแต่งหน้าขนมปัง!H:H)+SUMIF('วางแผนBC,CJ'!$C:$C,'รับ-จ่าย ประจำวัน'!$B138,'วางแผนBC,CJ'!H:H)+SUMIF(RD!$C:$C,'รับ-จ่าย ประจำวัน'!$B138,RD!H:H)+SUMIF('FG,ออนไล,คัดแยก'!$C:$C,'รับ-จ่าย ประจำวัน'!$B138,'FG,ออนไล,คัดแยก'!H:H)</f>
        <v>0</v>
      </c>
      <c r="AP138" s="16">
        <f>SUMIF(เตรียมส่วนผสม!$C:$C,'รับ-จ่าย ประจำวัน'!$B138,เตรียมส่วนผสม!I:I)+SUMIF(กวนไส้!$C:$C,'รับ-จ่าย ประจำวัน'!$B138,กวนไส้!I:I)+SUMIF(ผลิต1!$C:$C,'รับ-จ่าย ประจำวัน'!$B138,ผลิต1!I:I)+SUMIF(ผลิต2!$C:$C,'รับ-จ่าย ประจำวัน'!$B138,ผลิต2!I:I)+SUMIF(เส้นแต่งหน้าขนมเค้ก!$C:$C,'รับ-จ่าย ประจำวัน'!$B138,เส้นแต่งหน้าขนมเค้ก!I:I)+SUMIF(แพ็ค!$C:$C,'รับ-จ่าย ประจำวัน'!$B138,แพ็ค!I:I)+SUMIF(ธุรการ!$C:$C,'รับ-จ่าย ประจำวัน'!$B138,ธุรการ!I:I)+SUMIF(เส้นแต่งหน้าขนมปัง!$C:$C,'รับ-จ่าย ประจำวัน'!$B138,เส้นแต่งหน้าขนมปัง!I:I)+SUMIF('วางแผนBC,CJ'!$C:$C,'รับ-จ่าย ประจำวัน'!$B138,'วางแผนBC,CJ'!I:I)+SUMIF(RD!$C:$C,'รับ-จ่าย ประจำวัน'!$B138,RD!I:I)+SUMIF('FG,ออนไล,คัดแยก'!$C:$C,'รับ-จ่าย ประจำวัน'!$B138,'FG,ออนไล,คัดแยก'!I:I)</f>
        <v>100</v>
      </c>
      <c r="AQ138" s="16">
        <f>SUMIF(เตรียมส่วนผสม!$C:$C,'รับ-จ่าย ประจำวัน'!$B138,เตรียมส่วนผสม!J:J)+SUMIF(กวนไส้!$C:$C,'รับ-จ่าย ประจำวัน'!$B138,กวนไส้!J:J)+SUMIF(ผลิต1!$C:$C,'รับ-จ่าย ประจำวัน'!$B138,ผลิต1!J:J)+SUMIF(ผลิต2!$C:$C,'รับ-จ่าย ประจำวัน'!$B138,ผลิต2!J:J)+SUMIF(เส้นแต่งหน้าขนมเค้ก!$C:$C,'รับ-จ่าย ประจำวัน'!$B138,เส้นแต่งหน้าขนมเค้ก!J:J)+SUMIF(แพ็ค!$C:$C,'รับ-จ่าย ประจำวัน'!$B138,แพ็ค!J:J)+SUMIF(ธุรการ!$C:$C,'รับ-จ่าย ประจำวัน'!$B138,ธุรการ!J:J)+SUMIF(เส้นแต่งหน้าขนมปัง!$C:$C,'รับ-จ่าย ประจำวัน'!$B138,เส้นแต่งหน้าขนมปัง!J:J)+SUMIF('วางแผนBC,CJ'!$C:$C,'รับ-จ่าย ประจำวัน'!$B138,'วางแผนBC,CJ'!J:J)+SUMIF(RD!$C:$C,'รับ-จ่าย ประจำวัน'!$B138,RD!J:J)+SUMIF('FG,ออนไล,คัดแยก'!$C:$C,'รับ-จ่าย ประจำวัน'!$B138,'FG,ออนไล,คัดแยก'!J:J)</f>
        <v>0</v>
      </c>
      <c r="AR138" s="16">
        <f>SUMIF(เตรียมส่วนผสม!$C:$C,'รับ-จ่าย ประจำวัน'!$B138,เตรียมส่วนผสม!K:K)+SUMIF(กวนไส้!$C:$C,'รับ-จ่าย ประจำวัน'!$B138,กวนไส้!K:K)+SUMIF(ผลิต1!$C:$C,'รับ-จ่าย ประจำวัน'!$B138,ผลิต1!K:K)+SUMIF(ผลิต2!$C:$C,'รับ-จ่าย ประจำวัน'!$B138,ผลิต2!K:K)+SUMIF(เส้นแต่งหน้าขนมเค้ก!$C:$C,'รับ-จ่าย ประจำวัน'!$B138,เส้นแต่งหน้าขนมเค้ก!K:K)+SUMIF(แพ็ค!$C:$C,'รับ-จ่าย ประจำวัน'!$B138,แพ็ค!K:K)+SUMIF(ธุรการ!$C:$C,'รับ-จ่าย ประจำวัน'!$B138,ธุรการ!K:K)+SUMIF(เส้นแต่งหน้าขนมปัง!$C:$C,'รับ-จ่าย ประจำวัน'!$B138,เส้นแต่งหน้าขนมปัง!K:K)+SUMIF('วางแผนBC,CJ'!$C:$C,'รับ-จ่าย ประจำวัน'!$B138,'วางแผนBC,CJ'!K:K)+SUMIF(RD!$C:$C,'รับ-จ่าย ประจำวัน'!$B138,RD!K:K)+SUMIF('FG,ออนไล,คัดแยก'!$C:$C,'รับ-จ่าย ประจำวัน'!$B138,'FG,ออนไล,คัดแยก'!K:K)</f>
        <v>100</v>
      </c>
      <c r="AS138" s="16">
        <f>SUMIF(เตรียมส่วนผสม!$C:$C,'รับ-จ่าย ประจำวัน'!$B138,เตรียมส่วนผสม!L:L)+SUMIF(กวนไส้!$C:$C,'รับ-จ่าย ประจำวัน'!$B138,กวนไส้!L:L)+SUMIF(ผลิต1!$C:$C,'รับ-จ่าย ประจำวัน'!$B138,ผลิต1!L:L)+SUMIF(ผลิต2!$C:$C,'รับ-จ่าย ประจำวัน'!$B138,ผลิต2!L:L)+SUMIF(เส้นแต่งหน้าขนมเค้ก!$C:$C,'รับ-จ่าย ประจำวัน'!$B138,เส้นแต่งหน้าขนมเค้ก!L:L)+SUMIF(แพ็ค!$C:$C,'รับ-จ่าย ประจำวัน'!$B138,แพ็ค!L:L)+SUMIF(ธุรการ!$C:$C,'รับ-จ่าย ประจำวัน'!$B138,ธุรการ!L:L)+SUMIF(เส้นแต่งหน้าขนมปัง!$C:$C,'รับ-จ่าย ประจำวัน'!$B138,เส้นแต่งหน้าขนมปัง!L:L)+SUMIF('วางแผนBC,CJ'!$C:$C,'รับ-จ่าย ประจำวัน'!$B138,'วางแผนBC,CJ'!L:L)+SUMIF(RD!$C:$C,'รับ-จ่าย ประจำวัน'!$B138,RD!L:L)+SUMIF('FG,ออนไล,คัดแยก'!$C:$C,'รับ-จ่าย ประจำวัน'!$B138,'FG,ออนไล,คัดแยก'!L:L)</f>
        <v>200</v>
      </c>
      <c r="AT138" s="16">
        <f>SUMIF(เตรียมส่วนผสม!$C:$C,'รับ-จ่าย ประจำวัน'!$B138,เตรียมส่วนผสม!M:M)+SUMIF(กวนไส้!$C:$C,'รับ-จ่าย ประจำวัน'!$B138,กวนไส้!M:M)+SUMIF(ผลิต1!$C:$C,'รับ-จ่าย ประจำวัน'!$B138,ผลิต1!M:M)+SUMIF(ผลิต2!$C:$C,'รับ-จ่าย ประจำวัน'!$B138,ผลิต2!M:M)+SUMIF(เส้นแต่งหน้าขนมเค้ก!$C:$C,'รับ-จ่าย ประจำวัน'!$B138,เส้นแต่งหน้าขนมเค้ก!M:M)+SUMIF(แพ็ค!$C:$C,'รับ-จ่าย ประจำวัน'!$B138,แพ็ค!M:M)+SUMIF(ธุรการ!$C:$C,'รับ-จ่าย ประจำวัน'!$B138,ธุรการ!M:M)+SUMIF(เส้นแต่งหน้าขนมปัง!$C:$C,'รับ-จ่าย ประจำวัน'!$B138,เส้นแต่งหน้าขนมปัง!M:M)+SUMIF('วางแผนBC,CJ'!$C:$C,'รับ-จ่าย ประจำวัน'!$B138,'วางแผนBC,CJ'!M:M)+SUMIF(RD!$C:$C,'รับ-จ่าย ประจำวัน'!$B138,RD!M:M)+SUMIF('FG,ออนไล,คัดแยก'!$C:$C,'รับ-จ่าย ประจำวัน'!$B138,'FG,ออนไล,คัดแยก'!M:M)</f>
        <v>0</v>
      </c>
      <c r="AU138" s="16">
        <f>SUMIF(เตรียมส่วนผสม!$C:$C,'รับ-จ่าย ประจำวัน'!$B138,เตรียมส่วนผสม!N:N)+SUMIF(กวนไส้!$C:$C,'รับ-จ่าย ประจำวัน'!$B138,กวนไส้!N:N)+SUMIF(ผลิต1!$C:$C,'รับ-จ่าย ประจำวัน'!$B138,ผลิต1!N:N)+SUMIF(ผลิต2!$C:$C,'รับ-จ่าย ประจำวัน'!$B138,ผลิต2!N:N)+SUMIF(เส้นแต่งหน้าขนมเค้ก!$C:$C,'รับ-จ่าย ประจำวัน'!$B138,เส้นแต่งหน้าขนมเค้ก!N:N)+SUMIF(แพ็ค!$C:$C,'รับ-จ่าย ประจำวัน'!$B138,แพ็ค!N:N)+SUMIF(ธุรการ!$C:$C,'รับ-จ่าย ประจำวัน'!$B138,ธุรการ!N:N)+SUMIF(เส้นแต่งหน้าขนมปัง!$C:$C,'รับ-จ่าย ประจำวัน'!$B138,เส้นแต่งหน้าขนมปัง!N:N)+SUMIF('วางแผนBC,CJ'!$C:$C,'รับ-จ่าย ประจำวัน'!$B138,'วางแผนBC,CJ'!N:N)+SUMIF(RD!$C:$C,'รับ-จ่าย ประจำวัน'!$B138,RD!N:N)+SUMIF('FG,ออนไล,คัดแยก'!$C:$C,'รับ-จ่าย ประจำวัน'!$B138,'FG,ออนไล,คัดแยก'!N:N)</f>
        <v>100</v>
      </c>
      <c r="AV138" s="16">
        <f>SUMIF(เตรียมส่วนผสม!$C:$C,'รับ-จ่าย ประจำวัน'!$B138,เตรียมส่วนผสม!O:O)+SUMIF(กวนไส้!$C:$C,'รับ-จ่าย ประจำวัน'!$B138,กวนไส้!O:O)+SUMIF(ผลิต1!$C:$C,'รับ-จ่าย ประจำวัน'!$B138,ผลิต1!O:O)+SUMIF(ผลิต2!$C:$C,'รับ-จ่าย ประจำวัน'!$B138,ผลิต2!O:O)+SUMIF(เส้นแต่งหน้าขนมเค้ก!$C:$C,'รับ-จ่าย ประจำวัน'!$B138,เส้นแต่งหน้าขนมเค้ก!O:O)+SUMIF(แพ็ค!$C:$C,'รับ-จ่าย ประจำวัน'!$B138,แพ็ค!O:O)+SUMIF(ธุรการ!$C:$C,'รับ-จ่าย ประจำวัน'!$B138,ธุรการ!O:O)+SUMIF(เส้นแต่งหน้าขนมปัง!$C:$C,'รับ-จ่าย ประจำวัน'!$B138,เส้นแต่งหน้าขนมปัง!O:O)+SUMIF('วางแผนBC,CJ'!$C:$C,'รับ-จ่าย ประจำวัน'!$B138,'วางแผนBC,CJ'!O:O)+SUMIF(RD!$C:$C,'รับ-จ่าย ประจำวัน'!$B138,RD!O:O)+SUMIF('FG,ออนไล,คัดแยก'!$C:$C,'รับ-จ่าย ประจำวัน'!$B138,'FG,ออนไล,คัดแยก'!O:O)</f>
        <v>100</v>
      </c>
      <c r="AW138" s="16">
        <f>SUMIF(เตรียมส่วนผสม!$C:$C,'รับ-จ่าย ประจำวัน'!$B138,เตรียมส่วนผสม!P:P)+SUMIF(กวนไส้!$C:$C,'รับ-จ่าย ประจำวัน'!$B138,กวนไส้!P:P)+SUMIF(ผลิต1!$C:$C,'รับ-จ่าย ประจำวัน'!$B138,ผลิต1!P:P)+SUMIF(ผลิต2!$C:$C,'รับ-จ่าย ประจำวัน'!$B138,ผลิต2!P:P)+SUMIF(เส้นแต่งหน้าขนมเค้ก!$C:$C,'รับ-จ่าย ประจำวัน'!$B138,เส้นแต่งหน้าขนมเค้ก!P:P)+SUMIF(แพ็ค!$C:$C,'รับ-จ่าย ประจำวัน'!$B138,แพ็ค!P:P)+SUMIF(ธุรการ!$C:$C,'รับ-จ่าย ประจำวัน'!$B138,ธุรการ!P:P)+SUMIF(เส้นแต่งหน้าขนมปัง!$C:$C,'รับ-จ่าย ประจำวัน'!$B138,เส้นแต่งหน้าขนมปัง!P:P)+SUMIF('วางแผนBC,CJ'!$C:$C,'รับ-จ่าย ประจำวัน'!$B138,'วางแผนBC,CJ'!P:P)+SUMIF(RD!$C:$C,'รับ-จ่าย ประจำวัน'!$B138,RD!P:P)+SUMIF('FG,ออนไล,คัดแยก'!$C:$C,'รับ-จ่าย ประจำวัน'!$B138,'FG,ออนไล,คัดแยก'!P:P)</f>
        <v>100</v>
      </c>
      <c r="AX138" s="16">
        <f>SUMIF(เตรียมส่วนผสม!$C:$C,'รับ-จ่าย ประจำวัน'!$B138,เตรียมส่วนผสม!Q:Q)+SUMIF(กวนไส้!$C:$C,'รับ-จ่าย ประจำวัน'!$B138,กวนไส้!Q:Q)+SUMIF(ผลิต1!$C:$C,'รับ-จ่าย ประจำวัน'!$B138,ผลิต1!Q:Q)+SUMIF(ผลิต2!$C:$C,'รับ-จ่าย ประจำวัน'!$B138,ผลิต2!Q:Q)+SUMIF(เส้นแต่งหน้าขนมเค้ก!$C:$C,'รับ-จ่าย ประจำวัน'!$B138,เส้นแต่งหน้าขนมเค้ก!Q:Q)+SUMIF(แพ็ค!$C:$C,'รับ-จ่าย ประจำวัน'!$B138,แพ็ค!Q:Q)+SUMIF(ธุรการ!$C:$C,'รับ-จ่าย ประจำวัน'!$B138,ธุรการ!Q:Q)+SUMIF(เส้นแต่งหน้าขนมปัง!$C:$C,'รับ-จ่าย ประจำวัน'!$B138,เส้นแต่งหน้าขนมปัง!Q:Q)+SUMIF('วางแผนBC,CJ'!$C:$C,'รับ-จ่าย ประจำวัน'!$B138,'วางแผนBC,CJ'!Q:Q)+SUMIF(RD!$C:$C,'รับ-จ่าย ประจำวัน'!$B138,RD!Q:Q)+SUMIF('FG,ออนไล,คัดแยก'!$C:$C,'รับ-จ่าย ประจำวัน'!$B138,'FG,ออนไล,คัดแยก'!Q:Q)</f>
        <v>100</v>
      </c>
      <c r="AY138" s="16">
        <f>SUMIF(เตรียมส่วนผสม!$C:$C,'รับ-จ่าย ประจำวัน'!$B138,เตรียมส่วนผสม!R:R)+SUMIF(กวนไส้!$C:$C,'รับ-จ่าย ประจำวัน'!$B138,กวนไส้!R:R)+SUMIF(ผลิต1!$C:$C,'รับ-จ่าย ประจำวัน'!$B138,ผลิต1!R:R)+SUMIF(ผลิต2!$C:$C,'รับ-จ่าย ประจำวัน'!$B138,ผลิต2!R:R)+SUMIF(เส้นแต่งหน้าขนมเค้ก!$C:$C,'รับ-จ่าย ประจำวัน'!$B138,เส้นแต่งหน้าขนมเค้ก!R:R)+SUMIF(แพ็ค!$C:$C,'รับ-จ่าย ประจำวัน'!$B138,แพ็ค!R:R)+SUMIF(ธุรการ!$C:$C,'รับ-จ่าย ประจำวัน'!$B138,ธุรการ!R:R)+SUMIF(เส้นแต่งหน้าขนมปัง!$C:$C,'รับ-จ่าย ประจำวัน'!$B138,เส้นแต่งหน้าขนมปัง!R:R)+SUMIF('วางแผนBC,CJ'!$C:$C,'รับ-จ่าย ประจำวัน'!$B138,'วางแผนBC,CJ'!R:R)+SUMIF(RD!$C:$C,'รับ-จ่าย ประจำวัน'!$B138,RD!R:R)+SUMIF('FG,ออนไล,คัดแยก'!$C:$C,'รับ-จ่าย ประจำวัน'!$B138,'FG,ออนไล,คัดแยก'!R:R)</f>
        <v>100</v>
      </c>
      <c r="AZ138" s="16">
        <f>SUMIF(เตรียมส่วนผสม!$C:$C,'รับ-จ่าย ประจำวัน'!$B138,เตรียมส่วนผสม!S:S)+SUMIF(กวนไส้!$C:$C,'รับ-จ่าย ประจำวัน'!$B138,กวนไส้!S:S)+SUMIF(ผลิต1!$C:$C,'รับ-จ่าย ประจำวัน'!$B138,ผลิต1!S:S)+SUMIF(ผลิต2!$C:$C,'รับ-จ่าย ประจำวัน'!$B138,ผลิต2!S:S)+SUMIF(เส้นแต่งหน้าขนมเค้ก!$C:$C,'รับ-จ่าย ประจำวัน'!$B138,เส้นแต่งหน้าขนมเค้ก!S:S)+SUMIF(แพ็ค!$C:$C,'รับ-จ่าย ประจำวัน'!$B138,แพ็ค!S:S)+SUMIF(ธุรการ!$C:$C,'รับ-จ่าย ประจำวัน'!$B138,ธุรการ!S:S)+SUMIF(เส้นแต่งหน้าขนมปัง!$C:$C,'รับ-จ่าย ประจำวัน'!$B138,เส้นแต่งหน้าขนมปัง!S:S)+SUMIF('วางแผนBC,CJ'!$C:$C,'รับ-จ่าย ประจำวัน'!$B138,'วางแผนBC,CJ'!S:S)+SUMIF(RD!$C:$C,'รับ-จ่าย ประจำวัน'!$B138,RD!S:S)+SUMIF('FG,ออนไล,คัดแยก'!$C:$C,'รับ-จ่าย ประจำวัน'!$B138,'FG,ออนไล,คัดแยก'!S:S)</f>
        <v>100</v>
      </c>
      <c r="BA138" s="16">
        <f>SUMIF(เตรียมส่วนผสม!$C:$C,'รับ-จ่าย ประจำวัน'!$B138,เตรียมส่วนผสม!T:T)+SUMIF(กวนไส้!$C:$C,'รับ-จ่าย ประจำวัน'!$B138,กวนไส้!T:T)+SUMIF(ผลิต1!$C:$C,'รับ-จ่าย ประจำวัน'!$B138,ผลิต1!T:T)+SUMIF(ผลิต2!$C:$C,'รับ-จ่าย ประจำวัน'!$B138,ผลิต2!T:T)+SUMIF(เส้นแต่งหน้าขนมเค้ก!$C:$C,'รับ-จ่าย ประจำวัน'!$B138,เส้นแต่งหน้าขนมเค้ก!T:T)+SUMIF(แพ็ค!$C:$C,'รับ-จ่าย ประจำวัน'!$B138,แพ็ค!T:T)+SUMIF(ธุรการ!$C:$C,'รับ-จ่าย ประจำวัน'!$B138,ธุรการ!T:T)+SUMIF(เส้นแต่งหน้าขนมปัง!$C:$C,'รับ-จ่าย ประจำวัน'!$B138,เส้นแต่งหน้าขนมปัง!T:T)+SUMIF('วางแผนBC,CJ'!$C:$C,'รับ-จ่าย ประจำวัน'!$B138,'วางแผนBC,CJ'!T:T)+SUMIF(RD!$C:$C,'รับ-จ่าย ประจำวัน'!$B138,RD!T:T)+SUMIF('FG,ออนไล,คัดแยก'!$C:$C,'รับ-จ่าย ประจำวัน'!$B138,'FG,ออนไล,คัดแยก'!T:T)</f>
        <v>0</v>
      </c>
      <c r="BB138" s="16">
        <f>SUMIF(เตรียมส่วนผสม!$C:$C,'รับ-จ่าย ประจำวัน'!$B138,เตรียมส่วนผสม!U:U)+SUMIF(กวนไส้!$C:$C,'รับ-จ่าย ประจำวัน'!$B138,กวนไส้!U:U)+SUMIF(ผลิต1!$C:$C,'รับ-จ่าย ประจำวัน'!$B138,ผลิต1!U:U)+SUMIF(ผลิต2!$C:$C,'รับ-จ่าย ประจำวัน'!$B138,ผลิต2!U:U)+SUMIF(เส้นแต่งหน้าขนมเค้ก!$C:$C,'รับ-จ่าย ประจำวัน'!$B138,เส้นแต่งหน้าขนมเค้ก!U:U)+SUMIF(แพ็ค!$C:$C,'รับ-จ่าย ประจำวัน'!$B138,แพ็ค!U:U)+SUMIF(ธุรการ!$C:$C,'รับ-จ่าย ประจำวัน'!$B138,ธุรการ!U:U)+SUMIF(เส้นแต่งหน้าขนมปัง!$C:$C,'รับ-จ่าย ประจำวัน'!$B138,เส้นแต่งหน้าขนมปัง!U:U)+SUMIF('วางแผนBC,CJ'!$C:$C,'รับ-จ่าย ประจำวัน'!$B138,'วางแผนBC,CJ'!U:U)+SUMIF(RD!$C:$C,'รับ-จ่าย ประจำวัน'!$B138,RD!U:U)+SUMIF('FG,ออนไล,คัดแยก'!$C:$C,'รับ-จ่าย ประจำวัน'!$B138,'FG,ออนไล,คัดแยก'!U:U)</f>
        <v>100</v>
      </c>
      <c r="BC138" s="16">
        <f>SUMIF(เตรียมส่วนผสม!$C:$C,'รับ-จ่าย ประจำวัน'!$B138,เตรียมส่วนผสม!V:V)+SUMIF(กวนไส้!$C:$C,'รับ-จ่าย ประจำวัน'!$B138,กวนไส้!V:V)+SUMIF(ผลิต1!$C:$C,'รับ-จ่าย ประจำวัน'!$B138,ผลิต1!V:V)+SUMIF(ผลิต2!$C:$C,'รับ-จ่าย ประจำวัน'!$B138,ผลิต2!V:V)+SUMIF(เส้นแต่งหน้าขนมเค้ก!$C:$C,'รับ-จ่าย ประจำวัน'!$B138,เส้นแต่งหน้าขนมเค้ก!V:V)+SUMIF(แพ็ค!$C:$C,'รับ-จ่าย ประจำวัน'!$B138,แพ็ค!V:V)+SUMIF(ธุรการ!$C:$C,'รับ-จ่าย ประจำวัน'!$B138,ธุรการ!V:V)+SUMIF(เส้นแต่งหน้าขนมปัง!$C:$C,'รับ-จ่าย ประจำวัน'!$B138,เส้นแต่งหน้าขนมปัง!V:V)+SUMIF('วางแผนBC,CJ'!$C:$C,'รับ-จ่าย ประจำวัน'!$B138,'วางแผนBC,CJ'!V:V)+SUMIF(RD!$C:$C,'รับ-จ่าย ประจำวัน'!$B138,RD!V:V)+SUMIF('FG,ออนไล,คัดแยก'!$C:$C,'รับ-จ่าย ประจำวัน'!$B138,'FG,ออนไล,คัดแยก'!V:V)</f>
        <v>200</v>
      </c>
      <c r="BD138" s="16">
        <f>SUMIF(เตรียมส่วนผสม!$C:$C,'รับ-จ่าย ประจำวัน'!$B138,เตรียมส่วนผสม!W:W)+SUMIF(กวนไส้!$C:$C,'รับ-จ่าย ประจำวัน'!$B138,กวนไส้!W:W)+SUMIF(ผลิต1!$C:$C,'รับ-จ่าย ประจำวัน'!$B138,ผลิต1!W:W)+SUMIF(ผลิต2!$C:$C,'รับ-จ่าย ประจำวัน'!$B138,ผลิต2!W:W)+SUMIF(เส้นแต่งหน้าขนมเค้ก!$C:$C,'รับ-จ่าย ประจำวัน'!$B138,เส้นแต่งหน้าขนมเค้ก!W:W)+SUMIF(แพ็ค!$C:$C,'รับ-จ่าย ประจำวัน'!$B138,แพ็ค!W:W)+SUMIF(ธุรการ!$C:$C,'รับ-จ่าย ประจำวัน'!$B138,ธุรการ!W:W)+SUMIF(เส้นแต่งหน้าขนมปัง!$C:$C,'รับ-จ่าย ประจำวัน'!$B138,เส้นแต่งหน้าขนมปัง!W:W)+SUMIF('วางแผนBC,CJ'!$C:$C,'รับ-จ่าย ประจำวัน'!$B138,'วางแผนBC,CJ'!W:W)+SUMIF(RD!$C:$C,'รับ-จ่าย ประจำวัน'!$B138,RD!W:W)+SUMIF('FG,ออนไล,คัดแยก'!$C:$C,'รับ-จ่าย ประจำวัน'!$B138,'FG,ออนไล,คัดแยก'!W:W)</f>
        <v>200</v>
      </c>
      <c r="BE138" s="16">
        <f>SUMIF(เตรียมส่วนผสม!$C:$C,'รับ-จ่าย ประจำวัน'!$B138,เตรียมส่วนผสม!X:X)+SUMIF(กวนไส้!$C:$C,'รับ-จ่าย ประจำวัน'!$B138,กวนไส้!X:X)+SUMIF(ผลิต1!$C:$C,'รับ-จ่าย ประจำวัน'!$B138,ผลิต1!X:X)+SUMIF(ผลิต2!$C:$C,'รับ-จ่าย ประจำวัน'!$B138,ผลิต2!X:X)+SUMIF(เส้นแต่งหน้าขนมเค้ก!$C:$C,'รับ-จ่าย ประจำวัน'!$B138,เส้นแต่งหน้าขนมเค้ก!X:X)+SUMIF(แพ็ค!$C:$C,'รับ-จ่าย ประจำวัน'!$B138,แพ็ค!X:X)+SUMIF(ธุรการ!$C:$C,'รับ-จ่าย ประจำวัน'!$B138,ธุรการ!X:X)+SUMIF(เส้นแต่งหน้าขนมปัง!$C:$C,'รับ-จ่าย ประจำวัน'!$B138,เส้นแต่งหน้าขนมปัง!X:X)+SUMIF('วางแผนBC,CJ'!$C:$C,'รับ-จ่าย ประจำวัน'!$B138,'วางแผนBC,CJ'!X:X)+SUMIF(RD!$C:$C,'รับ-จ่าย ประจำวัน'!$B138,RD!X:X)+SUMIF('FG,ออนไล,คัดแยก'!$C:$C,'รับ-จ่าย ประจำวัน'!$B138,'FG,ออนไล,คัดแยก'!X:X)</f>
        <v>0</v>
      </c>
      <c r="BF138" s="16">
        <f>SUMIF(เตรียมส่วนผสม!$C:$C,'รับ-จ่าย ประจำวัน'!$B138,เตรียมส่วนผสม!Y:Y)+SUMIF(กวนไส้!$C:$C,'รับ-จ่าย ประจำวัน'!$B138,กวนไส้!Y:Y)+SUMIF(ผลิต1!$C:$C,'รับ-จ่าย ประจำวัน'!$B138,ผลิต1!Y:Y)+SUMIF(ผลิต2!$C:$C,'รับ-จ่าย ประจำวัน'!$B138,ผลิต2!Y:Y)+SUMIF(เส้นแต่งหน้าขนมเค้ก!$C:$C,'รับ-จ่าย ประจำวัน'!$B138,เส้นแต่งหน้าขนมเค้ก!Y:Y)+SUMIF(แพ็ค!$C:$C,'รับ-จ่าย ประจำวัน'!$B138,แพ็ค!Y:Y)+SUMIF(ธุรการ!$C:$C,'รับ-จ่าย ประจำวัน'!$B138,ธุรการ!Y:Y)+SUMIF(เส้นแต่งหน้าขนมปัง!$C:$C,'รับ-จ่าย ประจำวัน'!$B138,เส้นแต่งหน้าขนมปัง!Y:Y)+SUMIF('วางแผนBC,CJ'!$C:$C,'รับ-จ่าย ประจำวัน'!$B138,'วางแผนBC,CJ'!Y:Y)+SUMIF(RD!$C:$C,'รับ-จ่าย ประจำวัน'!$B138,RD!Y:Y)+SUMIF('FG,ออนไล,คัดแยก'!$C:$C,'รับ-จ่าย ประจำวัน'!$B138,'FG,ออนไล,คัดแยก'!Y:Y)</f>
        <v>100</v>
      </c>
      <c r="BG138" s="16">
        <f>SUMIF(เตรียมส่วนผสม!$C:$C,'รับ-จ่าย ประจำวัน'!$B138,เตรียมส่วนผสม!Z:Z)+SUMIF(กวนไส้!$C:$C,'รับ-จ่าย ประจำวัน'!$B138,กวนไส้!Z:Z)+SUMIF(ผลิต1!$C:$C,'รับ-จ่าย ประจำวัน'!$B138,ผลิต1!Z:Z)+SUMIF(ผลิต2!$C:$C,'รับ-จ่าย ประจำวัน'!$B138,ผลิต2!Z:Z)+SUMIF(เส้นแต่งหน้าขนมเค้ก!$C:$C,'รับ-จ่าย ประจำวัน'!$B138,เส้นแต่งหน้าขนมเค้ก!Z:Z)+SUMIF(แพ็ค!$C:$C,'รับ-จ่าย ประจำวัน'!$B138,แพ็ค!Z:Z)+SUMIF(ธุรการ!$C:$C,'รับ-จ่าย ประจำวัน'!$B138,ธุรการ!Z:Z)+SUMIF(เส้นแต่งหน้าขนมปัง!$C:$C,'รับ-จ่าย ประจำวัน'!$B138,เส้นแต่งหน้าขนมปัง!Z:Z)+SUMIF('วางแผนBC,CJ'!$C:$C,'รับ-จ่าย ประจำวัน'!$B138,'วางแผนBC,CJ'!Z:Z)+SUMIF(RD!$C:$C,'รับ-จ่าย ประจำวัน'!$B138,RD!Z:Z)+SUMIF('FG,ออนไล,คัดแยก'!$C:$C,'รับ-จ่าย ประจำวัน'!$B138,'FG,ออนไล,คัดแยก'!Z:Z)</f>
        <v>100</v>
      </c>
      <c r="BH138" s="16">
        <f>SUMIF(เตรียมส่วนผสม!$C:$C,'รับ-จ่าย ประจำวัน'!$B138,เตรียมส่วนผสม!AA:AA)+SUMIF(กวนไส้!$C:$C,'รับ-จ่าย ประจำวัน'!$B138,กวนไส้!AA:AA)+SUMIF(ผลิต1!$C:$C,'รับ-จ่าย ประจำวัน'!$B138,ผลิต1!AA:AA)+SUMIF(ผลิต2!$C:$C,'รับ-จ่าย ประจำวัน'!$B138,ผลิต2!AA:AA)+SUMIF(เส้นแต่งหน้าขนมเค้ก!$C:$C,'รับ-จ่าย ประจำวัน'!$B138,เส้นแต่งหน้าขนมเค้ก!AA:AA)+SUMIF(แพ็ค!$C:$C,'รับ-จ่าย ประจำวัน'!$B138,แพ็ค!AA:AA)+SUMIF(ธุรการ!$C:$C,'รับ-จ่าย ประจำวัน'!$B138,ธุรการ!AA:AA)+SUMIF(เส้นแต่งหน้าขนมปัง!$C:$C,'รับ-จ่าย ประจำวัน'!$B138,เส้นแต่งหน้าขนมปัง!AA:AA)+SUMIF('วางแผนBC,CJ'!$C:$C,'รับ-จ่าย ประจำวัน'!$B138,'วางแผนBC,CJ'!AA:AA)+SUMIF(RD!$C:$C,'รับ-จ่าย ประจำวัน'!$B138,RD!AA:AA)+SUMIF('FG,ออนไล,คัดแยก'!$C:$C,'รับ-จ่าย ประจำวัน'!$B138,'FG,ออนไล,คัดแยก'!AA:AA)</f>
        <v>0</v>
      </c>
      <c r="BI138" s="16">
        <f>SUMIF(เตรียมส่วนผสม!$C:$C,'รับ-จ่าย ประจำวัน'!$B138,เตรียมส่วนผสม!AB:AB)+SUMIF(กวนไส้!$C:$C,'รับ-จ่าย ประจำวัน'!$B138,กวนไส้!AB:AB)+SUMIF(ผลิต1!$C:$C,'รับ-จ่าย ประจำวัน'!$B138,ผลิต1!AB:AB)+SUMIF(ผลิต2!$C:$C,'รับ-จ่าย ประจำวัน'!$B138,ผลิต2!AB:AB)+SUMIF(เส้นแต่งหน้าขนมเค้ก!$C:$C,'รับ-จ่าย ประจำวัน'!$B138,เส้นแต่งหน้าขนมเค้ก!AB:AB)+SUMIF(แพ็ค!$C:$C,'รับ-จ่าย ประจำวัน'!$B138,แพ็ค!AB:AB)+SUMIF(ธุรการ!$C:$C,'รับ-จ่าย ประจำวัน'!$B138,ธุรการ!AB:AB)+SUMIF(เส้นแต่งหน้าขนมปัง!$C:$C,'รับ-จ่าย ประจำวัน'!$B138,เส้นแต่งหน้าขนมปัง!AB:AB)+SUMIF('วางแผนBC,CJ'!$C:$C,'รับ-จ่าย ประจำวัน'!$B138,'วางแผนBC,CJ'!AB:AB)+SUMIF(RD!$C:$C,'รับ-จ่าย ประจำวัน'!$B138,RD!AB:AB)+SUMIF('FG,ออนไล,คัดแยก'!$C:$C,'รับ-จ่าย ประจำวัน'!$B138,'FG,ออนไล,คัดแยก'!AB:AB)</f>
        <v>100</v>
      </c>
      <c r="BJ138" s="16">
        <f>SUMIF(เตรียมส่วนผสม!$C:$C,'รับ-จ่าย ประจำวัน'!$B138,เตรียมส่วนผสม!AC:AC)+SUMIF(กวนไส้!$C:$C,'รับ-จ่าย ประจำวัน'!$B138,กวนไส้!AC:AC)+SUMIF(ผลิต1!$C:$C,'รับ-จ่าย ประจำวัน'!$B138,ผลิต1!AC:AC)+SUMIF(ผลิต2!$C:$C,'รับ-จ่าย ประจำวัน'!$B138,ผลิต2!AC:AC)+SUMIF(เส้นแต่งหน้าขนมเค้ก!$C:$C,'รับ-จ่าย ประจำวัน'!$B138,เส้นแต่งหน้าขนมเค้ก!AC:AC)+SUMIF(แพ็ค!$C:$C,'รับ-จ่าย ประจำวัน'!$B138,แพ็ค!AC:AC)+SUMIF(ธุรการ!$C:$C,'รับ-จ่าย ประจำวัน'!$B138,ธุรการ!AC:AC)+SUMIF(เส้นแต่งหน้าขนมปัง!$C:$C,'รับ-จ่าย ประจำวัน'!$B138,เส้นแต่งหน้าขนมปัง!AC:AC)+SUMIF('วางแผนBC,CJ'!$C:$C,'รับ-จ่าย ประจำวัน'!$B138,'วางแผนBC,CJ'!AC:AC)+SUMIF(RD!$C:$C,'รับ-จ่าย ประจำวัน'!$B138,RD!AC:AC)+SUMIF('FG,ออนไล,คัดแยก'!$C:$C,'รับ-จ่าย ประจำวัน'!$B138,'FG,ออนไล,คัดแยก'!AC:AC)</f>
        <v>100</v>
      </c>
      <c r="BK138" s="16">
        <f>SUMIF(เตรียมส่วนผสม!$C:$C,'รับ-จ่าย ประจำวัน'!$B138,เตรียมส่วนผสม!AD:AD)+SUMIF(กวนไส้!$C:$C,'รับ-จ่าย ประจำวัน'!$B138,กวนไส้!AD:AD)+SUMIF(ผลิต1!$C:$C,'รับ-จ่าย ประจำวัน'!$B138,ผลิต1!AD:AD)+SUMIF(ผลิต2!$C:$C,'รับ-จ่าย ประจำวัน'!$B138,ผลิต2!AD:AD)+SUMIF(เส้นแต่งหน้าขนมเค้ก!$C:$C,'รับ-จ่าย ประจำวัน'!$B138,เส้นแต่งหน้าขนมเค้ก!AD:AD)+SUMIF(แพ็ค!$C:$C,'รับ-จ่าย ประจำวัน'!$B138,แพ็ค!AD:AD)+SUMIF(ธุรการ!$C:$C,'รับ-จ่าย ประจำวัน'!$B138,ธุรการ!AD:AD)+SUMIF(เส้นแต่งหน้าขนมปัง!$C:$C,'รับ-จ่าย ประจำวัน'!$B138,เส้นแต่งหน้าขนมปัง!AD:AD)+SUMIF('วางแผนBC,CJ'!$C:$C,'รับ-จ่าย ประจำวัน'!$B138,'วางแผนBC,CJ'!AD:AD)+SUMIF(RD!$C:$C,'รับ-จ่าย ประจำวัน'!$B138,RD!AD:AD)+SUMIF('FG,ออนไล,คัดแยก'!$C:$C,'รับ-จ่าย ประจำวัน'!$B138,'FG,ออนไล,คัดแยก'!AD:AD)</f>
        <v>0</v>
      </c>
      <c r="BL138" s="16">
        <f>SUMIF(เตรียมส่วนผสม!$C:$C,'รับ-จ่าย ประจำวัน'!$B138,เตรียมส่วนผสม!AE:AE)+SUMIF(กวนไส้!$C:$C,'รับ-จ่าย ประจำวัน'!$B138,กวนไส้!AE:AE)+SUMIF(ผลิต1!$C:$C,'รับ-จ่าย ประจำวัน'!$B138,ผลิต1!AE:AE)+SUMIF(ผลิต2!$C:$C,'รับ-จ่าย ประจำวัน'!$B138,ผลิต2!AE:AE)+SUMIF(เส้นแต่งหน้าขนมเค้ก!$C:$C,'รับ-จ่าย ประจำวัน'!$B138,เส้นแต่งหน้าขนมเค้ก!AE:AE)+SUMIF(แพ็ค!$C:$C,'รับ-จ่าย ประจำวัน'!$B138,แพ็ค!AE:AE)+SUMIF(ธุรการ!$C:$C,'รับ-จ่าย ประจำวัน'!$B138,ธุรการ!AE:AE)+SUMIF(เส้นแต่งหน้าขนมปัง!$C:$C,'รับ-จ่าย ประจำวัน'!$B138,เส้นแต่งหน้าขนมปัง!AE:AE)+SUMIF('วางแผนBC,CJ'!$C:$C,'รับ-จ่าย ประจำวัน'!$B138,'วางแผนBC,CJ'!AE:AE)+SUMIF(RD!$C:$C,'รับ-จ่าย ประจำวัน'!$B138,RD!AE:AE)+SUMIF('FG,ออนไล,คัดแยก'!$C:$C,'รับ-จ่าย ประจำวัน'!$B138,'FG,ออนไล,คัดแยก'!AE:AE)</f>
        <v>200</v>
      </c>
      <c r="BM138" s="16">
        <f>SUMIF(เตรียมส่วนผสม!$C:$C,'รับ-จ่าย ประจำวัน'!$B138,เตรียมส่วนผสม!AF:AF)+SUMIF(กวนไส้!$C:$C,'รับ-จ่าย ประจำวัน'!$B138,กวนไส้!AF:AF)+SUMIF(ผลิต1!$C:$C,'รับ-จ่าย ประจำวัน'!$B138,ผลิต1!AF:AF)+SUMIF(ผลิต2!$C:$C,'รับ-จ่าย ประจำวัน'!$B138,ผลิต2!AF:AF)+SUMIF(เส้นแต่งหน้าขนมเค้ก!$C:$C,'รับ-จ่าย ประจำวัน'!$B138,เส้นแต่งหน้าขนมเค้ก!AF:AF)+SUMIF(แพ็ค!$C:$C,'รับ-จ่าย ประจำวัน'!$B138,แพ็ค!AF:AF)+SUMIF(ธุรการ!$C:$C,'รับ-จ่าย ประจำวัน'!$B138,ธุรการ!AF:AF)+SUMIF(เส้นแต่งหน้าขนมปัง!$C:$C,'รับ-จ่าย ประจำวัน'!$B138,เส้นแต่งหน้าขนมปัง!AF:AF)+SUMIF('วางแผนBC,CJ'!$C:$C,'รับ-จ่าย ประจำวัน'!$B138,'วางแผนBC,CJ'!AF:AF)+SUMIF(RD!$C:$C,'รับ-จ่าย ประจำวัน'!$B138,RD!AF:AF)+SUMIF('FG,ออนไล,คัดแยก'!$C:$C,'รับ-จ่าย ประจำวัน'!$B138,'FG,ออนไล,คัดแยก'!AF:AF)</f>
        <v>100</v>
      </c>
      <c r="BN138" s="16">
        <f>SUMIF(เตรียมส่วนผสม!$C:$C,'รับ-จ่าย ประจำวัน'!$B138,เตรียมส่วนผสม!AG:AG)+SUMIF(กวนไส้!$C:$C,'รับ-จ่าย ประจำวัน'!$B138,กวนไส้!AG:AG)+SUMIF(ผลิต1!$C:$C,'รับ-จ่าย ประจำวัน'!$B138,ผลิต1!AG:AG)+SUMIF(ผลิต2!$C:$C,'รับ-จ่าย ประจำวัน'!$B138,ผลิต2!AG:AG)+SUMIF(เส้นแต่งหน้าขนมเค้ก!$C:$C,'รับ-จ่าย ประจำวัน'!$B138,เส้นแต่งหน้าขนมเค้ก!AG:AG)+SUMIF(แพ็ค!$C:$C,'รับ-จ่าย ประจำวัน'!$B138,แพ็ค!AG:AG)+SUMIF(ธุรการ!$C:$C,'รับ-จ่าย ประจำวัน'!$B138,ธุรการ!AG:AG)+SUMIF(เส้นแต่งหน้าขนมปัง!$C:$C,'รับ-จ่าย ประจำวัน'!$B138,เส้นแต่งหน้าขนมปัง!AG:AG)+SUMIF('วางแผนBC,CJ'!$C:$C,'รับ-จ่าย ประจำวัน'!$B138,'วางแผนBC,CJ'!AG:AG)+SUMIF(RD!$C:$C,'รับ-จ่าย ประจำวัน'!$B138,RD!AG:AG)+SUMIF('FG,ออนไล,คัดแยก'!$C:$C,'รับ-จ่าย ประจำวัน'!$B138,'FG,ออนไล,คัดแยก'!AG:AG)</f>
        <v>100</v>
      </c>
      <c r="BO138" s="16">
        <f>SUMIF(เตรียมส่วนผสม!$C:$C,'รับ-จ่าย ประจำวัน'!$B138,เตรียมส่วนผสม!AH:AH)+SUMIF(กวนไส้!$C:$C,'รับ-จ่าย ประจำวัน'!$B138,กวนไส้!AH:AH)+SUMIF(ผลิต1!$C:$C,'รับ-จ่าย ประจำวัน'!$B138,ผลิต1!AH:AH)+SUMIF(ผลิต2!$C:$C,'รับ-จ่าย ประจำวัน'!$B138,ผลิต2!AH:AH)+SUMIF(เส้นแต่งหน้าขนมเค้ก!$C:$C,'รับ-จ่าย ประจำวัน'!$B138,เส้นแต่งหน้าขนมเค้ก!AH:AH)+SUMIF(แพ็ค!$C:$C,'รับ-จ่าย ประจำวัน'!$B138,แพ็ค!AH:AH)+SUMIF(ธุรการ!$C:$C,'รับ-จ่าย ประจำวัน'!$B138,ธุรการ!AH:AH)+SUMIF(เส้นแต่งหน้าขนมปัง!$C:$C,'รับ-จ่าย ประจำวัน'!$B138,เส้นแต่งหน้าขนมปัง!AH:AH)+SUMIF('วางแผนBC,CJ'!$C:$C,'รับ-จ่าย ประจำวัน'!$B138,'วางแผนBC,CJ'!AH:AH)+SUMIF(RD!$C:$C,'รับ-จ่าย ประจำวัน'!$B138,RD!AH:AH)+SUMIF('FG,ออนไล,คัดแยก'!$C:$C,'รับ-จ่าย ประจำวัน'!$B138,'FG,ออนไล,คัดแยก'!AH:AH)</f>
        <v>0</v>
      </c>
      <c r="BP138" s="16">
        <f>SUMIF(เตรียมส่วนผสม!$C:$C,'รับ-จ่าย ประจำวัน'!$B138,เตรียมส่วนผสม!AI:AI)+SUMIF(กวนไส้!$C:$C,'รับ-จ่าย ประจำวัน'!$B138,กวนไส้!AI:AI)+SUMIF(ผลิต1!$C:$C,'รับ-จ่าย ประจำวัน'!$B138,ผลิต1!AI:AI)+SUMIF(ผลิต2!$C:$C,'รับ-จ่าย ประจำวัน'!$B138,ผลิต2!AI:AI)+SUMIF(เส้นแต่งหน้าขนมเค้ก!$C:$C,'รับ-จ่าย ประจำวัน'!$B138,เส้นแต่งหน้าขนมเค้ก!AI:AI)+SUMIF(แพ็ค!$C:$C,'รับ-จ่าย ประจำวัน'!$B138,แพ็ค!AI:AI)+SUMIF(ธุรการ!$C:$C,'รับ-จ่าย ประจำวัน'!$B138,ธุรการ!AI:AI)+SUMIF(เส้นแต่งหน้าขนมปัง!$C:$C,'รับ-จ่าย ประจำวัน'!$B138,เส้นแต่งหน้าขนมปัง!AI:AI)+SUMIF('วางแผนBC,CJ'!$C:$C,'รับ-จ่าย ประจำวัน'!$B138,'วางแผนBC,CJ'!AI:AI)+SUMIF(RD!$C:$C,'รับ-จ่าย ประจำวัน'!$B138,RD!AI:AI)+SUMIF('FG,ออนไล,คัดแยก'!$C:$C,'รับ-จ่าย ประจำวัน'!$B138,'FG,ออนไล,คัดแยก'!AI:AI)</f>
        <v>100</v>
      </c>
      <c r="BQ138" s="16">
        <f>SUMIF(เตรียมส่วนผสม!$C:$C,'รับ-จ่าย ประจำวัน'!$B138,เตรียมส่วนผสม!AJ:AJ)+SUMIF(กวนไส้!$C:$C,'รับ-จ่าย ประจำวัน'!$B138,กวนไส้!AJ:AJ)+SUMIF(ผลิต1!$C:$C,'รับ-จ่าย ประจำวัน'!$B138,ผลิต1!AJ:AJ)+SUMIF(ผลิต2!$C:$C,'รับ-จ่าย ประจำวัน'!$B138,ผลิต2!AJ:AJ)+SUMIF(เส้นแต่งหน้าขนมเค้ก!$C:$C,'รับ-จ่าย ประจำวัน'!$B138,เส้นแต่งหน้าขนมเค้ก!AJ:AJ)+SUMIF(แพ็ค!$C:$C,'รับ-จ่าย ประจำวัน'!$B138,แพ็ค!AJ:AJ)+SUMIF(ธุรการ!$C:$C,'รับ-จ่าย ประจำวัน'!$B138,ธุรการ!AJ:AJ)+SUMIF(เส้นแต่งหน้าขนมปัง!$C:$C,'รับ-จ่าย ประจำวัน'!$B138,เส้นแต่งหน้าขนมปัง!AJ:AJ)+SUMIF('วางแผนBC,CJ'!$C:$C,'รับ-จ่าย ประจำวัน'!$B138,'วางแผนBC,CJ'!AJ:AJ)+SUMIF(RD!$C:$C,'รับ-จ่าย ประจำวัน'!$B138,RD!AJ:AJ)+SUMIF('FG,ออนไล,คัดแยก'!$C:$C,'รับ-จ่าย ประจำวัน'!$B138,'FG,ออนไล,คัดแยก'!AJ:AJ)</f>
        <v>0</v>
      </c>
      <c r="BR138" s="16">
        <f>SUMIF(เตรียมส่วนผสม!$C:$C,'รับ-จ่าย ประจำวัน'!$B138,เตรียมส่วนผสม!AK:AK)+SUMIF(กวนไส้!$C:$C,'รับ-จ่าย ประจำวัน'!$B138,กวนไส้!AK:AK)+SUMIF(ผลิต1!$C:$C,'รับ-จ่าย ประจำวัน'!$B138,ผลิต1!AK:AK)+SUMIF(ผลิต2!$C:$C,'รับ-จ่าย ประจำวัน'!$B138,ผลิต2!AK:AK)+SUMIF(เส้นแต่งหน้าขนมเค้ก!$C:$C,'รับ-จ่าย ประจำวัน'!$B138,เส้นแต่งหน้าขนมเค้ก!AK:AK)+SUMIF(แพ็ค!$C:$C,'รับ-จ่าย ประจำวัน'!$B138,แพ็ค!AK:AK)+SUMIF(ธุรการ!$C:$C,'รับ-จ่าย ประจำวัน'!$B138,ธุรการ!AK:AK)+SUMIF(เส้นแต่งหน้าขนมปัง!$C:$C,'รับ-จ่าย ประจำวัน'!$B138,เส้นแต่งหน้าขนมปัง!AK:AK)+SUMIF('วางแผนBC,CJ'!$C:$C,'รับ-จ่าย ประจำวัน'!$B138,'วางแผนBC,CJ'!AK:AK)+SUMIF(RD!$C:$C,'รับ-จ่าย ประจำวัน'!$B138,RD!AK:AK)+SUMIF('FG,ออนไล,คัดแยก'!$C:$C,'รับ-จ่าย ประจำวัน'!$B138,'FG,ออนไล,คัดแยก'!AK:AK)</f>
        <v>300</v>
      </c>
      <c r="BS138" s="16">
        <f>SUMIF(เตรียมส่วนผสม!$C:$C,'รับ-จ่าย ประจำวัน'!$B138,เตรียมส่วนผสม!AL:AL)+SUMIF(กวนไส้!$C:$C,'รับ-จ่าย ประจำวัน'!$B138,กวนไส้!AL:AL)+SUMIF(ผลิต1!$C:$C,'รับ-จ่าย ประจำวัน'!$B138,ผลิต1!AL:AL)+SUMIF(ผลิต2!$C:$C,'รับ-จ่าย ประจำวัน'!$B138,ผลิต2!AL:AL)+SUMIF(เส้นแต่งหน้าขนมเค้ก!$C:$C,'รับ-จ่าย ประจำวัน'!$B138,เส้นแต่งหน้าขนมเค้ก!AL:AL)+SUMIF(แพ็ค!$C:$C,'รับ-จ่าย ประจำวัน'!$B138,แพ็ค!AL:AL)+SUMIF(ธุรการ!$C:$C,'รับ-จ่าย ประจำวัน'!$B138,ธุรการ!AL:AL)+SUMIF(เส้นแต่งหน้าขนมปัง!$C:$C,'รับ-จ่าย ประจำวัน'!$B138,เส้นแต่งหน้าขนมปัง!AL:AL)+SUMIF('วางแผนBC,CJ'!$C:$C,'รับ-จ่าย ประจำวัน'!$B138,'วางแผนBC,CJ'!AL:AL)+SUMIF(RD!$C:$C,'รับ-จ่าย ประจำวัน'!$B138,RD!AL:AL)+SUMIF('FG,ออนไล,คัดแยก'!$C:$C,'รับ-จ่าย ประจำวัน'!$B138,'FG,ออนไล,คัดแยก'!AL:AL)</f>
        <v>0</v>
      </c>
      <c r="BT138" s="18">
        <f t="shared" si="36"/>
        <v>2700</v>
      </c>
      <c r="BU138" s="116">
        <v>6500</v>
      </c>
      <c r="BV138" s="146">
        <f t="shared" si="37"/>
        <v>1900</v>
      </c>
      <c r="BW138" s="183">
        <v>30</v>
      </c>
      <c r="BX138" s="172">
        <f t="shared" si="43"/>
        <v>90</v>
      </c>
      <c r="BY138" s="188">
        <f t="shared" si="40"/>
        <v>21.111111111111111</v>
      </c>
      <c r="BZ138" s="180">
        <f t="shared" ca="1" si="38"/>
        <v>46224.111111111109</v>
      </c>
      <c r="CA138" s="93">
        <v>5000</v>
      </c>
      <c r="CB138" s="152"/>
      <c r="CC138" s="93"/>
      <c r="CD138" s="93"/>
      <c r="CE138" s="93"/>
      <c r="CF138" s="93"/>
      <c r="CG138" s="93"/>
      <c r="CH138" s="93"/>
      <c r="CI138" s="93"/>
      <c r="CJ138" s="94"/>
      <c r="CK138" s="9">
        <f t="shared" si="41"/>
        <v>-4600</v>
      </c>
    </row>
    <row r="139" spans="1:89" x14ac:dyDescent="0.5">
      <c r="A139" s="149" t="s">
        <v>495</v>
      </c>
      <c r="B139" s="34">
        <v>1021601045</v>
      </c>
      <c r="C139" s="10" t="s">
        <v>496</v>
      </c>
      <c r="D139" s="135" t="s">
        <v>61</v>
      </c>
      <c r="E139" s="11">
        <v>0</v>
      </c>
      <c r="F139" s="129"/>
      <c r="G139" s="11" t="s">
        <v>497</v>
      </c>
      <c r="H139" s="12">
        <v>4800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3"/>
      <c r="AF139" s="13"/>
      <c r="AG139" s="13"/>
      <c r="AH139" s="13"/>
      <c r="AI139" s="14"/>
      <c r="AJ139" s="14"/>
      <c r="AK139" s="14"/>
      <c r="AL139" s="14"/>
      <c r="AM139" s="14"/>
      <c r="AN139" s="15">
        <f t="shared" si="35"/>
        <v>0</v>
      </c>
      <c r="AO139" s="16">
        <f>SUMIF(เตรียมส่วนผสม!$C:$C,'รับ-จ่าย ประจำวัน'!$B139,เตรียมส่วนผสม!H:H)+SUMIF(กวนไส้!$C:$C,'รับ-จ่าย ประจำวัน'!$B139,กวนไส้!H:H)+SUMIF(ผลิต1!$C:$C,'รับ-จ่าย ประจำวัน'!$B139,ผลิต1!H:H)+SUMIF(ผลิต2!$C:$C,'รับ-จ่าย ประจำวัน'!$B139,ผลิต2!H:H)+SUMIF(เส้นแต่งหน้าขนมเค้ก!$C:$C,'รับ-จ่าย ประจำวัน'!$B139,เส้นแต่งหน้าขนมเค้ก!H:H)+SUMIF(แพ็ค!$C:$C,'รับ-จ่าย ประจำวัน'!$B139,แพ็ค!H:H)+SUMIF(ธุรการ!$C:$C,'รับ-จ่าย ประจำวัน'!$B139,ธุรการ!H:H)+SUMIF(เส้นแต่งหน้าขนมปัง!$C:$C,'รับ-จ่าย ประจำวัน'!$B139,เส้นแต่งหน้าขนมปัง!H:H)+SUMIF('วางแผนBC,CJ'!$C:$C,'รับ-จ่าย ประจำวัน'!$B139,'วางแผนBC,CJ'!H:H)+SUMIF(RD!$C:$C,'รับ-จ่าย ประจำวัน'!$B139,RD!H:H)+SUMIF('FG,ออนไล,คัดแยก'!$C:$C,'รับ-จ่าย ประจำวัน'!$B139,'FG,ออนไล,คัดแยก'!H:H)</f>
        <v>0</v>
      </c>
      <c r="AP139" s="16">
        <f>SUMIF(เตรียมส่วนผสม!$C:$C,'รับ-จ่าย ประจำวัน'!$B139,เตรียมส่วนผสม!I:I)+SUMIF(กวนไส้!$C:$C,'รับ-จ่าย ประจำวัน'!$B139,กวนไส้!I:I)+SUMIF(ผลิต1!$C:$C,'รับ-จ่าย ประจำวัน'!$B139,ผลิต1!I:I)+SUMIF(ผลิต2!$C:$C,'รับ-จ่าย ประจำวัน'!$B139,ผลิต2!I:I)+SUMIF(เส้นแต่งหน้าขนมเค้ก!$C:$C,'รับ-จ่าย ประจำวัน'!$B139,เส้นแต่งหน้าขนมเค้ก!I:I)+SUMIF(แพ็ค!$C:$C,'รับ-จ่าย ประจำวัน'!$B139,แพ็ค!I:I)+SUMIF(ธุรการ!$C:$C,'รับ-จ่าย ประจำวัน'!$B139,ธุรการ!I:I)+SUMIF(เส้นแต่งหน้าขนมปัง!$C:$C,'รับ-จ่าย ประจำวัน'!$B139,เส้นแต่งหน้าขนมปัง!I:I)+SUMIF('วางแผนBC,CJ'!$C:$C,'รับ-จ่าย ประจำวัน'!$B139,'วางแผนBC,CJ'!I:I)+SUMIF(RD!$C:$C,'รับ-จ่าย ประจำวัน'!$B139,RD!I:I)+SUMIF('FG,ออนไล,คัดแยก'!$C:$C,'รับ-จ่าย ประจำวัน'!$B139,'FG,ออนไล,คัดแยก'!I:I)</f>
        <v>100</v>
      </c>
      <c r="AQ139" s="16">
        <f>SUMIF(เตรียมส่วนผสม!$C:$C,'รับ-จ่าย ประจำวัน'!$B139,เตรียมส่วนผสม!J:J)+SUMIF(กวนไส้!$C:$C,'รับ-จ่าย ประจำวัน'!$B139,กวนไส้!J:J)+SUMIF(ผลิต1!$C:$C,'รับ-จ่าย ประจำวัน'!$B139,ผลิต1!J:J)+SUMIF(ผลิต2!$C:$C,'รับ-จ่าย ประจำวัน'!$B139,ผลิต2!J:J)+SUMIF(เส้นแต่งหน้าขนมเค้ก!$C:$C,'รับ-จ่าย ประจำวัน'!$B139,เส้นแต่งหน้าขนมเค้ก!J:J)+SUMIF(แพ็ค!$C:$C,'รับ-จ่าย ประจำวัน'!$B139,แพ็ค!J:J)+SUMIF(ธุรการ!$C:$C,'รับ-จ่าย ประจำวัน'!$B139,ธุรการ!J:J)+SUMIF(เส้นแต่งหน้าขนมปัง!$C:$C,'รับ-จ่าย ประจำวัน'!$B139,เส้นแต่งหน้าขนมปัง!J:J)+SUMIF('วางแผนBC,CJ'!$C:$C,'รับ-จ่าย ประจำวัน'!$B139,'วางแผนBC,CJ'!J:J)+SUMIF(RD!$C:$C,'รับ-จ่าย ประจำวัน'!$B139,RD!J:J)+SUMIF('FG,ออนไล,คัดแยก'!$C:$C,'รับ-จ่าย ประจำวัน'!$B139,'FG,ออนไล,คัดแยก'!J:J)</f>
        <v>0</v>
      </c>
      <c r="AR139" s="16">
        <f>SUMIF(เตรียมส่วนผสม!$C:$C,'รับ-จ่าย ประจำวัน'!$B139,เตรียมส่วนผสม!K:K)+SUMIF(กวนไส้!$C:$C,'รับ-จ่าย ประจำวัน'!$B139,กวนไส้!K:K)+SUMIF(ผลิต1!$C:$C,'รับ-จ่าย ประจำวัน'!$B139,ผลิต1!K:K)+SUMIF(ผลิต2!$C:$C,'รับ-จ่าย ประจำวัน'!$B139,ผลิต2!K:K)+SUMIF(เส้นแต่งหน้าขนมเค้ก!$C:$C,'รับ-จ่าย ประจำวัน'!$B139,เส้นแต่งหน้าขนมเค้ก!K:K)+SUMIF(แพ็ค!$C:$C,'รับ-จ่าย ประจำวัน'!$B139,แพ็ค!K:K)+SUMIF(ธุรการ!$C:$C,'รับ-จ่าย ประจำวัน'!$B139,ธุรการ!K:K)+SUMIF(เส้นแต่งหน้าขนมปัง!$C:$C,'รับ-จ่าย ประจำวัน'!$B139,เส้นแต่งหน้าขนมปัง!K:K)+SUMIF('วางแผนBC,CJ'!$C:$C,'รับ-จ่าย ประจำวัน'!$B139,'วางแผนBC,CJ'!K:K)+SUMIF(RD!$C:$C,'รับ-จ่าย ประจำวัน'!$B139,RD!K:K)+SUMIF('FG,ออนไล,คัดแยก'!$C:$C,'รับ-จ่าย ประจำวัน'!$B139,'FG,ออนไล,คัดแยก'!K:K)</f>
        <v>100</v>
      </c>
      <c r="AS139" s="16">
        <f>SUMIF(เตรียมส่วนผสม!$C:$C,'รับ-จ่าย ประจำวัน'!$B139,เตรียมส่วนผสม!L:L)+SUMIF(กวนไส้!$C:$C,'รับ-จ่าย ประจำวัน'!$B139,กวนไส้!L:L)+SUMIF(ผลิต1!$C:$C,'รับ-จ่าย ประจำวัน'!$B139,ผลิต1!L:L)+SUMIF(ผลิต2!$C:$C,'รับ-จ่าย ประจำวัน'!$B139,ผลิต2!L:L)+SUMIF(เส้นแต่งหน้าขนมเค้ก!$C:$C,'รับ-จ่าย ประจำวัน'!$B139,เส้นแต่งหน้าขนมเค้ก!L:L)+SUMIF(แพ็ค!$C:$C,'รับ-จ่าย ประจำวัน'!$B139,แพ็ค!L:L)+SUMIF(ธุรการ!$C:$C,'รับ-จ่าย ประจำวัน'!$B139,ธุรการ!L:L)+SUMIF(เส้นแต่งหน้าขนมปัง!$C:$C,'รับ-จ่าย ประจำวัน'!$B139,เส้นแต่งหน้าขนมปัง!L:L)+SUMIF('วางแผนBC,CJ'!$C:$C,'รับ-จ่าย ประจำวัน'!$B139,'วางแผนBC,CJ'!L:L)+SUMIF(RD!$C:$C,'รับ-จ่าย ประจำวัน'!$B139,RD!L:L)+SUMIF('FG,ออนไล,คัดแยก'!$C:$C,'รับ-จ่าย ประจำวัน'!$B139,'FG,ออนไล,คัดแยก'!L:L)</f>
        <v>200</v>
      </c>
      <c r="AT139" s="16">
        <f>SUMIF(เตรียมส่วนผสม!$C:$C,'รับ-จ่าย ประจำวัน'!$B139,เตรียมส่วนผสม!M:M)+SUMIF(กวนไส้!$C:$C,'รับ-จ่าย ประจำวัน'!$B139,กวนไส้!M:M)+SUMIF(ผลิต1!$C:$C,'รับ-จ่าย ประจำวัน'!$B139,ผลิต1!M:M)+SUMIF(ผลิต2!$C:$C,'รับ-จ่าย ประจำวัน'!$B139,ผลิต2!M:M)+SUMIF(เส้นแต่งหน้าขนมเค้ก!$C:$C,'รับ-จ่าย ประจำวัน'!$B139,เส้นแต่งหน้าขนมเค้ก!M:M)+SUMIF(แพ็ค!$C:$C,'รับ-จ่าย ประจำวัน'!$B139,แพ็ค!M:M)+SUMIF(ธุรการ!$C:$C,'รับ-จ่าย ประจำวัน'!$B139,ธุรการ!M:M)+SUMIF(เส้นแต่งหน้าขนมปัง!$C:$C,'รับ-จ่าย ประจำวัน'!$B139,เส้นแต่งหน้าขนมปัง!M:M)+SUMIF('วางแผนBC,CJ'!$C:$C,'รับ-จ่าย ประจำวัน'!$B139,'วางแผนBC,CJ'!M:M)+SUMIF(RD!$C:$C,'รับ-จ่าย ประจำวัน'!$B139,RD!M:M)+SUMIF('FG,ออนไล,คัดแยก'!$C:$C,'รับ-จ่าย ประจำวัน'!$B139,'FG,ออนไล,คัดแยก'!M:M)</f>
        <v>0</v>
      </c>
      <c r="AU139" s="16">
        <f>SUMIF(เตรียมส่วนผสม!$C:$C,'รับ-จ่าย ประจำวัน'!$B139,เตรียมส่วนผสม!N:N)+SUMIF(กวนไส้!$C:$C,'รับ-จ่าย ประจำวัน'!$B139,กวนไส้!N:N)+SUMIF(ผลิต1!$C:$C,'รับ-จ่าย ประจำวัน'!$B139,ผลิต1!N:N)+SUMIF(ผลิต2!$C:$C,'รับ-จ่าย ประจำวัน'!$B139,ผลิต2!N:N)+SUMIF(เส้นแต่งหน้าขนมเค้ก!$C:$C,'รับ-จ่าย ประจำวัน'!$B139,เส้นแต่งหน้าขนมเค้ก!N:N)+SUMIF(แพ็ค!$C:$C,'รับ-จ่าย ประจำวัน'!$B139,แพ็ค!N:N)+SUMIF(ธุรการ!$C:$C,'รับ-จ่าย ประจำวัน'!$B139,ธุรการ!N:N)+SUMIF(เส้นแต่งหน้าขนมปัง!$C:$C,'รับ-จ่าย ประจำวัน'!$B139,เส้นแต่งหน้าขนมปัง!N:N)+SUMIF('วางแผนBC,CJ'!$C:$C,'รับ-จ่าย ประจำวัน'!$B139,'วางแผนBC,CJ'!N:N)+SUMIF(RD!$C:$C,'รับ-จ่าย ประจำวัน'!$B139,RD!N:N)+SUMIF('FG,ออนไล,คัดแยก'!$C:$C,'รับ-จ่าย ประจำวัน'!$B139,'FG,ออนไล,คัดแยก'!N:N)</f>
        <v>100</v>
      </c>
      <c r="AV139" s="16">
        <f>SUMIF(เตรียมส่วนผสม!$C:$C,'รับ-จ่าย ประจำวัน'!$B139,เตรียมส่วนผสม!O:O)+SUMIF(กวนไส้!$C:$C,'รับ-จ่าย ประจำวัน'!$B139,กวนไส้!O:O)+SUMIF(ผลิต1!$C:$C,'รับ-จ่าย ประจำวัน'!$B139,ผลิต1!O:O)+SUMIF(ผลิต2!$C:$C,'รับ-จ่าย ประจำวัน'!$B139,ผลิต2!O:O)+SUMIF(เส้นแต่งหน้าขนมเค้ก!$C:$C,'รับ-จ่าย ประจำวัน'!$B139,เส้นแต่งหน้าขนมเค้ก!O:O)+SUMIF(แพ็ค!$C:$C,'รับ-จ่าย ประจำวัน'!$B139,แพ็ค!O:O)+SUMIF(ธุรการ!$C:$C,'รับ-จ่าย ประจำวัน'!$B139,ธุรการ!O:O)+SUMIF(เส้นแต่งหน้าขนมปัง!$C:$C,'รับ-จ่าย ประจำวัน'!$B139,เส้นแต่งหน้าขนมปัง!O:O)+SUMIF('วางแผนBC,CJ'!$C:$C,'รับ-จ่าย ประจำวัน'!$B139,'วางแผนBC,CJ'!O:O)+SUMIF(RD!$C:$C,'รับ-จ่าย ประจำวัน'!$B139,RD!O:O)+SUMIF('FG,ออนไล,คัดแยก'!$C:$C,'รับ-จ่าย ประจำวัน'!$B139,'FG,ออนไล,คัดแยก'!O:O)</f>
        <v>100</v>
      </c>
      <c r="AW139" s="16">
        <f>SUMIF(เตรียมส่วนผสม!$C:$C,'รับ-จ่าย ประจำวัน'!$B139,เตรียมส่วนผสม!P:P)+SUMIF(กวนไส้!$C:$C,'รับ-จ่าย ประจำวัน'!$B139,กวนไส้!P:P)+SUMIF(ผลิต1!$C:$C,'รับ-จ่าย ประจำวัน'!$B139,ผลิต1!P:P)+SUMIF(ผลิต2!$C:$C,'รับ-จ่าย ประจำวัน'!$B139,ผลิต2!P:P)+SUMIF(เส้นแต่งหน้าขนมเค้ก!$C:$C,'รับ-จ่าย ประจำวัน'!$B139,เส้นแต่งหน้าขนมเค้ก!P:P)+SUMIF(แพ็ค!$C:$C,'รับ-จ่าย ประจำวัน'!$B139,แพ็ค!P:P)+SUMIF(ธุรการ!$C:$C,'รับ-จ่าย ประจำวัน'!$B139,ธุรการ!P:P)+SUMIF(เส้นแต่งหน้าขนมปัง!$C:$C,'รับ-จ่าย ประจำวัน'!$B139,เส้นแต่งหน้าขนมปัง!P:P)+SUMIF('วางแผนBC,CJ'!$C:$C,'รับ-จ่าย ประจำวัน'!$B139,'วางแผนBC,CJ'!P:P)+SUMIF(RD!$C:$C,'รับ-จ่าย ประจำวัน'!$B139,RD!P:P)+SUMIF('FG,ออนไล,คัดแยก'!$C:$C,'รับ-จ่าย ประจำวัน'!$B139,'FG,ออนไล,คัดแยก'!P:P)</f>
        <v>100</v>
      </c>
      <c r="AX139" s="16">
        <f>SUMIF(เตรียมส่วนผสม!$C:$C,'รับ-จ่าย ประจำวัน'!$B139,เตรียมส่วนผสม!Q:Q)+SUMIF(กวนไส้!$C:$C,'รับ-จ่าย ประจำวัน'!$B139,กวนไส้!Q:Q)+SUMIF(ผลิต1!$C:$C,'รับ-จ่าย ประจำวัน'!$B139,ผลิต1!Q:Q)+SUMIF(ผลิต2!$C:$C,'รับ-จ่าย ประจำวัน'!$B139,ผลิต2!Q:Q)+SUMIF(เส้นแต่งหน้าขนมเค้ก!$C:$C,'รับ-จ่าย ประจำวัน'!$B139,เส้นแต่งหน้าขนมเค้ก!Q:Q)+SUMIF(แพ็ค!$C:$C,'รับ-จ่าย ประจำวัน'!$B139,แพ็ค!Q:Q)+SUMIF(ธุรการ!$C:$C,'รับ-จ่าย ประจำวัน'!$B139,ธุรการ!Q:Q)+SUMIF(เส้นแต่งหน้าขนมปัง!$C:$C,'รับ-จ่าย ประจำวัน'!$B139,เส้นแต่งหน้าขนมปัง!Q:Q)+SUMIF('วางแผนBC,CJ'!$C:$C,'รับ-จ่าย ประจำวัน'!$B139,'วางแผนBC,CJ'!Q:Q)+SUMIF(RD!$C:$C,'รับ-จ่าย ประจำวัน'!$B139,RD!Q:Q)+SUMIF('FG,ออนไล,คัดแยก'!$C:$C,'รับ-จ่าย ประจำวัน'!$B139,'FG,ออนไล,คัดแยก'!Q:Q)</f>
        <v>100</v>
      </c>
      <c r="AY139" s="16">
        <f>SUMIF(เตรียมส่วนผสม!$C:$C,'รับ-จ่าย ประจำวัน'!$B139,เตรียมส่วนผสม!R:R)+SUMIF(กวนไส้!$C:$C,'รับ-จ่าย ประจำวัน'!$B139,กวนไส้!R:R)+SUMIF(ผลิต1!$C:$C,'รับ-จ่าย ประจำวัน'!$B139,ผลิต1!R:R)+SUMIF(ผลิต2!$C:$C,'รับ-จ่าย ประจำวัน'!$B139,ผลิต2!R:R)+SUMIF(เส้นแต่งหน้าขนมเค้ก!$C:$C,'รับ-จ่าย ประจำวัน'!$B139,เส้นแต่งหน้าขนมเค้ก!R:R)+SUMIF(แพ็ค!$C:$C,'รับ-จ่าย ประจำวัน'!$B139,แพ็ค!R:R)+SUMIF(ธุรการ!$C:$C,'รับ-จ่าย ประจำวัน'!$B139,ธุรการ!R:R)+SUMIF(เส้นแต่งหน้าขนมปัง!$C:$C,'รับ-จ่าย ประจำวัน'!$B139,เส้นแต่งหน้าขนมปัง!R:R)+SUMIF('วางแผนBC,CJ'!$C:$C,'รับ-จ่าย ประจำวัน'!$B139,'วางแผนBC,CJ'!R:R)+SUMIF(RD!$C:$C,'รับ-จ่าย ประจำวัน'!$B139,RD!R:R)+SUMIF('FG,ออนไล,คัดแยก'!$C:$C,'รับ-จ่าย ประจำวัน'!$B139,'FG,ออนไล,คัดแยก'!R:R)</f>
        <v>100</v>
      </c>
      <c r="AZ139" s="16">
        <f>SUMIF(เตรียมส่วนผสม!$C:$C,'รับ-จ่าย ประจำวัน'!$B139,เตรียมส่วนผสม!S:S)+SUMIF(กวนไส้!$C:$C,'รับ-จ่าย ประจำวัน'!$B139,กวนไส้!S:S)+SUMIF(ผลิต1!$C:$C,'รับ-จ่าย ประจำวัน'!$B139,ผลิต1!S:S)+SUMIF(ผลิต2!$C:$C,'รับ-จ่าย ประจำวัน'!$B139,ผลิต2!S:S)+SUMIF(เส้นแต่งหน้าขนมเค้ก!$C:$C,'รับ-จ่าย ประจำวัน'!$B139,เส้นแต่งหน้าขนมเค้ก!S:S)+SUMIF(แพ็ค!$C:$C,'รับ-จ่าย ประจำวัน'!$B139,แพ็ค!S:S)+SUMIF(ธุรการ!$C:$C,'รับ-จ่าย ประจำวัน'!$B139,ธุรการ!S:S)+SUMIF(เส้นแต่งหน้าขนมปัง!$C:$C,'รับ-จ่าย ประจำวัน'!$B139,เส้นแต่งหน้าขนมปัง!S:S)+SUMIF('วางแผนBC,CJ'!$C:$C,'รับ-จ่าย ประจำวัน'!$B139,'วางแผนBC,CJ'!S:S)+SUMIF(RD!$C:$C,'รับ-จ่าย ประจำวัน'!$B139,RD!S:S)+SUMIF('FG,ออนไล,คัดแยก'!$C:$C,'รับ-จ่าย ประจำวัน'!$B139,'FG,ออนไล,คัดแยก'!S:S)</f>
        <v>100</v>
      </c>
      <c r="BA139" s="16">
        <f>SUMIF(เตรียมส่วนผสม!$C:$C,'รับ-จ่าย ประจำวัน'!$B139,เตรียมส่วนผสม!T:T)+SUMIF(กวนไส้!$C:$C,'รับ-จ่าย ประจำวัน'!$B139,กวนไส้!T:T)+SUMIF(ผลิต1!$C:$C,'รับ-จ่าย ประจำวัน'!$B139,ผลิต1!T:T)+SUMIF(ผลิต2!$C:$C,'รับ-จ่าย ประจำวัน'!$B139,ผลิต2!T:T)+SUMIF(เส้นแต่งหน้าขนมเค้ก!$C:$C,'รับ-จ่าย ประจำวัน'!$B139,เส้นแต่งหน้าขนมเค้ก!T:T)+SUMIF(แพ็ค!$C:$C,'รับ-จ่าย ประจำวัน'!$B139,แพ็ค!T:T)+SUMIF(ธุรการ!$C:$C,'รับ-จ่าย ประจำวัน'!$B139,ธุรการ!T:T)+SUMIF(เส้นแต่งหน้าขนมปัง!$C:$C,'รับ-จ่าย ประจำวัน'!$B139,เส้นแต่งหน้าขนมปัง!T:T)+SUMIF('วางแผนBC,CJ'!$C:$C,'รับ-จ่าย ประจำวัน'!$B139,'วางแผนBC,CJ'!T:T)+SUMIF(RD!$C:$C,'รับ-จ่าย ประจำวัน'!$B139,RD!T:T)+SUMIF('FG,ออนไล,คัดแยก'!$C:$C,'รับ-จ่าย ประจำวัน'!$B139,'FG,ออนไล,คัดแยก'!T:T)</f>
        <v>0</v>
      </c>
      <c r="BB139" s="16">
        <f>SUMIF(เตรียมส่วนผสม!$C:$C,'รับ-จ่าย ประจำวัน'!$B139,เตรียมส่วนผสม!U:U)+SUMIF(กวนไส้!$C:$C,'รับ-จ่าย ประจำวัน'!$B139,กวนไส้!U:U)+SUMIF(ผลิต1!$C:$C,'รับ-จ่าย ประจำวัน'!$B139,ผลิต1!U:U)+SUMIF(ผลิต2!$C:$C,'รับ-จ่าย ประจำวัน'!$B139,ผลิต2!U:U)+SUMIF(เส้นแต่งหน้าขนมเค้ก!$C:$C,'รับ-จ่าย ประจำวัน'!$B139,เส้นแต่งหน้าขนมเค้ก!U:U)+SUMIF(แพ็ค!$C:$C,'รับ-จ่าย ประจำวัน'!$B139,แพ็ค!U:U)+SUMIF(ธุรการ!$C:$C,'รับ-จ่าย ประจำวัน'!$B139,ธุรการ!U:U)+SUMIF(เส้นแต่งหน้าขนมปัง!$C:$C,'รับ-จ่าย ประจำวัน'!$B139,เส้นแต่งหน้าขนมปัง!U:U)+SUMIF('วางแผนBC,CJ'!$C:$C,'รับ-จ่าย ประจำวัน'!$B139,'วางแผนBC,CJ'!U:U)+SUMIF(RD!$C:$C,'รับ-จ่าย ประจำวัน'!$B139,RD!U:U)+SUMIF('FG,ออนไล,คัดแยก'!$C:$C,'รับ-จ่าย ประจำวัน'!$B139,'FG,ออนไล,คัดแยก'!U:U)</f>
        <v>100</v>
      </c>
      <c r="BC139" s="16">
        <f>SUMIF(เตรียมส่วนผสม!$C:$C,'รับ-จ่าย ประจำวัน'!$B139,เตรียมส่วนผสม!V:V)+SUMIF(กวนไส้!$C:$C,'รับ-จ่าย ประจำวัน'!$B139,กวนไส้!V:V)+SUMIF(ผลิต1!$C:$C,'รับ-จ่าย ประจำวัน'!$B139,ผลิต1!V:V)+SUMIF(ผลิต2!$C:$C,'รับ-จ่าย ประจำวัน'!$B139,ผลิต2!V:V)+SUMIF(เส้นแต่งหน้าขนมเค้ก!$C:$C,'รับ-จ่าย ประจำวัน'!$B139,เส้นแต่งหน้าขนมเค้ก!V:V)+SUMIF(แพ็ค!$C:$C,'รับ-จ่าย ประจำวัน'!$B139,แพ็ค!V:V)+SUMIF(ธุรการ!$C:$C,'รับ-จ่าย ประจำวัน'!$B139,ธุรการ!V:V)+SUMIF(เส้นแต่งหน้าขนมปัง!$C:$C,'รับ-จ่าย ประจำวัน'!$B139,เส้นแต่งหน้าขนมปัง!V:V)+SUMIF('วางแผนBC,CJ'!$C:$C,'รับ-จ่าย ประจำวัน'!$B139,'วางแผนBC,CJ'!V:V)+SUMIF(RD!$C:$C,'รับ-จ่าย ประจำวัน'!$B139,RD!V:V)+SUMIF('FG,ออนไล,คัดแยก'!$C:$C,'รับ-จ่าย ประจำวัน'!$B139,'FG,ออนไล,คัดแยก'!V:V)</f>
        <v>200</v>
      </c>
      <c r="BD139" s="16">
        <f>SUMIF(เตรียมส่วนผสม!$C:$C,'รับ-จ่าย ประจำวัน'!$B139,เตรียมส่วนผสม!W:W)+SUMIF(กวนไส้!$C:$C,'รับ-จ่าย ประจำวัน'!$B139,กวนไส้!W:W)+SUMIF(ผลิต1!$C:$C,'รับ-จ่าย ประจำวัน'!$B139,ผลิต1!W:W)+SUMIF(ผลิต2!$C:$C,'รับ-จ่าย ประจำวัน'!$B139,ผลิต2!W:W)+SUMIF(เส้นแต่งหน้าขนมเค้ก!$C:$C,'รับ-จ่าย ประจำวัน'!$B139,เส้นแต่งหน้าขนมเค้ก!W:W)+SUMIF(แพ็ค!$C:$C,'รับ-จ่าย ประจำวัน'!$B139,แพ็ค!W:W)+SUMIF(ธุรการ!$C:$C,'รับ-จ่าย ประจำวัน'!$B139,ธุรการ!W:W)+SUMIF(เส้นแต่งหน้าขนมปัง!$C:$C,'รับ-จ่าย ประจำวัน'!$B139,เส้นแต่งหน้าขนมปัง!W:W)+SUMIF('วางแผนBC,CJ'!$C:$C,'รับ-จ่าย ประจำวัน'!$B139,'วางแผนBC,CJ'!W:W)+SUMIF(RD!$C:$C,'รับ-จ่าย ประจำวัน'!$B139,RD!W:W)+SUMIF('FG,ออนไล,คัดแยก'!$C:$C,'รับ-จ่าย ประจำวัน'!$B139,'FG,ออนไล,คัดแยก'!W:W)</f>
        <v>200</v>
      </c>
      <c r="BE139" s="16">
        <f>SUMIF(เตรียมส่วนผสม!$C:$C,'รับ-จ่าย ประจำวัน'!$B139,เตรียมส่วนผสม!X:X)+SUMIF(กวนไส้!$C:$C,'รับ-จ่าย ประจำวัน'!$B139,กวนไส้!X:X)+SUMIF(ผลิต1!$C:$C,'รับ-จ่าย ประจำวัน'!$B139,ผลิต1!X:X)+SUMIF(ผลิต2!$C:$C,'รับ-จ่าย ประจำวัน'!$B139,ผลิต2!X:X)+SUMIF(เส้นแต่งหน้าขนมเค้ก!$C:$C,'รับ-จ่าย ประจำวัน'!$B139,เส้นแต่งหน้าขนมเค้ก!X:X)+SUMIF(แพ็ค!$C:$C,'รับ-จ่าย ประจำวัน'!$B139,แพ็ค!X:X)+SUMIF(ธุรการ!$C:$C,'รับ-จ่าย ประจำวัน'!$B139,ธุรการ!X:X)+SUMIF(เส้นแต่งหน้าขนมปัง!$C:$C,'รับ-จ่าย ประจำวัน'!$B139,เส้นแต่งหน้าขนมปัง!X:X)+SUMIF('วางแผนBC,CJ'!$C:$C,'รับ-จ่าย ประจำวัน'!$B139,'วางแผนBC,CJ'!X:X)+SUMIF(RD!$C:$C,'รับ-จ่าย ประจำวัน'!$B139,RD!X:X)+SUMIF('FG,ออนไล,คัดแยก'!$C:$C,'รับ-จ่าย ประจำวัน'!$B139,'FG,ออนไล,คัดแยก'!X:X)</f>
        <v>0</v>
      </c>
      <c r="BF139" s="16">
        <f>SUMIF(เตรียมส่วนผสม!$C:$C,'รับ-จ่าย ประจำวัน'!$B139,เตรียมส่วนผสม!Y:Y)+SUMIF(กวนไส้!$C:$C,'รับ-จ่าย ประจำวัน'!$B139,กวนไส้!Y:Y)+SUMIF(ผลิต1!$C:$C,'รับ-จ่าย ประจำวัน'!$B139,ผลิต1!Y:Y)+SUMIF(ผลิต2!$C:$C,'รับ-จ่าย ประจำวัน'!$B139,ผลิต2!Y:Y)+SUMIF(เส้นแต่งหน้าขนมเค้ก!$C:$C,'รับ-จ่าย ประจำวัน'!$B139,เส้นแต่งหน้าขนมเค้ก!Y:Y)+SUMIF(แพ็ค!$C:$C,'รับ-จ่าย ประจำวัน'!$B139,แพ็ค!Y:Y)+SUMIF(ธุรการ!$C:$C,'รับ-จ่าย ประจำวัน'!$B139,ธุรการ!Y:Y)+SUMIF(เส้นแต่งหน้าขนมปัง!$C:$C,'รับ-จ่าย ประจำวัน'!$B139,เส้นแต่งหน้าขนมปัง!Y:Y)+SUMIF('วางแผนBC,CJ'!$C:$C,'รับ-จ่าย ประจำวัน'!$B139,'วางแผนBC,CJ'!Y:Y)+SUMIF(RD!$C:$C,'รับ-จ่าย ประจำวัน'!$B139,RD!Y:Y)+SUMIF('FG,ออนไล,คัดแยก'!$C:$C,'รับ-จ่าย ประจำวัน'!$B139,'FG,ออนไล,คัดแยก'!Y:Y)</f>
        <v>100</v>
      </c>
      <c r="BG139" s="16">
        <f>SUMIF(เตรียมส่วนผสม!$C:$C,'รับ-จ่าย ประจำวัน'!$B139,เตรียมส่วนผสม!Z:Z)+SUMIF(กวนไส้!$C:$C,'รับ-จ่าย ประจำวัน'!$B139,กวนไส้!Z:Z)+SUMIF(ผลิต1!$C:$C,'รับ-จ่าย ประจำวัน'!$B139,ผลิต1!Z:Z)+SUMIF(ผลิต2!$C:$C,'รับ-จ่าย ประจำวัน'!$B139,ผลิต2!Z:Z)+SUMIF(เส้นแต่งหน้าขนมเค้ก!$C:$C,'รับ-จ่าย ประจำวัน'!$B139,เส้นแต่งหน้าขนมเค้ก!Z:Z)+SUMIF(แพ็ค!$C:$C,'รับ-จ่าย ประจำวัน'!$B139,แพ็ค!Z:Z)+SUMIF(ธุรการ!$C:$C,'รับ-จ่าย ประจำวัน'!$B139,ธุรการ!Z:Z)+SUMIF(เส้นแต่งหน้าขนมปัง!$C:$C,'รับ-จ่าย ประจำวัน'!$B139,เส้นแต่งหน้าขนมปัง!Z:Z)+SUMIF('วางแผนBC,CJ'!$C:$C,'รับ-จ่าย ประจำวัน'!$B139,'วางแผนBC,CJ'!Z:Z)+SUMIF(RD!$C:$C,'รับ-จ่าย ประจำวัน'!$B139,RD!Z:Z)+SUMIF('FG,ออนไล,คัดแยก'!$C:$C,'รับ-จ่าย ประจำวัน'!$B139,'FG,ออนไล,คัดแยก'!Z:Z)</f>
        <v>100</v>
      </c>
      <c r="BH139" s="16">
        <f>SUMIF(เตรียมส่วนผสม!$C:$C,'รับ-จ่าย ประจำวัน'!$B139,เตรียมส่วนผสม!AA:AA)+SUMIF(กวนไส้!$C:$C,'รับ-จ่าย ประจำวัน'!$B139,กวนไส้!AA:AA)+SUMIF(ผลิต1!$C:$C,'รับ-จ่าย ประจำวัน'!$B139,ผลิต1!AA:AA)+SUMIF(ผลิต2!$C:$C,'รับ-จ่าย ประจำวัน'!$B139,ผลิต2!AA:AA)+SUMIF(เส้นแต่งหน้าขนมเค้ก!$C:$C,'รับ-จ่าย ประจำวัน'!$B139,เส้นแต่งหน้าขนมเค้ก!AA:AA)+SUMIF(แพ็ค!$C:$C,'รับ-จ่าย ประจำวัน'!$B139,แพ็ค!AA:AA)+SUMIF(ธุรการ!$C:$C,'รับ-จ่าย ประจำวัน'!$B139,ธุรการ!AA:AA)+SUMIF(เส้นแต่งหน้าขนมปัง!$C:$C,'รับ-จ่าย ประจำวัน'!$B139,เส้นแต่งหน้าขนมปัง!AA:AA)+SUMIF('วางแผนBC,CJ'!$C:$C,'รับ-จ่าย ประจำวัน'!$B139,'วางแผนBC,CJ'!AA:AA)+SUMIF(RD!$C:$C,'รับ-จ่าย ประจำวัน'!$B139,RD!AA:AA)+SUMIF('FG,ออนไล,คัดแยก'!$C:$C,'รับ-จ่าย ประจำวัน'!$B139,'FG,ออนไล,คัดแยก'!AA:AA)</f>
        <v>0</v>
      </c>
      <c r="BI139" s="16">
        <f>SUMIF(เตรียมส่วนผสม!$C:$C,'รับ-จ่าย ประจำวัน'!$B139,เตรียมส่วนผสม!AB:AB)+SUMIF(กวนไส้!$C:$C,'รับ-จ่าย ประจำวัน'!$B139,กวนไส้!AB:AB)+SUMIF(ผลิต1!$C:$C,'รับ-จ่าย ประจำวัน'!$B139,ผลิต1!AB:AB)+SUMIF(ผลิต2!$C:$C,'รับ-จ่าย ประจำวัน'!$B139,ผลิต2!AB:AB)+SUMIF(เส้นแต่งหน้าขนมเค้ก!$C:$C,'รับ-จ่าย ประจำวัน'!$B139,เส้นแต่งหน้าขนมเค้ก!AB:AB)+SUMIF(แพ็ค!$C:$C,'รับ-จ่าย ประจำวัน'!$B139,แพ็ค!AB:AB)+SUMIF(ธุรการ!$C:$C,'รับ-จ่าย ประจำวัน'!$B139,ธุรการ!AB:AB)+SUMIF(เส้นแต่งหน้าขนมปัง!$C:$C,'รับ-จ่าย ประจำวัน'!$B139,เส้นแต่งหน้าขนมปัง!AB:AB)+SUMIF('วางแผนBC,CJ'!$C:$C,'รับ-จ่าย ประจำวัน'!$B139,'วางแผนBC,CJ'!AB:AB)+SUMIF(RD!$C:$C,'รับ-จ่าย ประจำวัน'!$B139,RD!AB:AB)+SUMIF('FG,ออนไล,คัดแยก'!$C:$C,'รับ-จ่าย ประจำวัน'!$B139,'FG,ออนไล,คัดแยก'!AB:AB)</f>
        <v>100</v>
      </c>
      <c r="BJ139" s="16">
        <f>SUMIF(เตรียมส่วนผสม!$C:$C,'รับ-จ่าย ประจำวัน'!$B139,เตรียมส่วนผสม!AC:AC)+SUMIF(กวนไส้!$C:$C,'รับ-จ่าย ประจำวัน'!$B139,กวนไส้!AC:AC)+SUMIF(ผลิต1!$C:$C,'รับ-จ่าย ประจำวัน'!$B139,ผลิต1!AC:AC)+SUMIF(ผลิต2!$C:$C,'รับ-จ่าย ประจำวัน'!$B139,ผลิต2!AC:AC)+SUMIF(เส้นแต่งหน้าขนมเค้ก!$C:$C,'รับ-จ่าย ประจำวัน'!$B139,เส้นแต่งหน้าขนมเค้ก!AC:AC)+SUMIF(แพ็ค!$C:$C,'รับ-จ่าย ประจำวัน'!$B139,แพ็ค!AC:AC)+SUMIF(ธุรการ!$C:$C,'รับ-จ่าย ประจำวัน'!$B139,ธุรการ!AC:AC)+SUMIF(เส้นแต่งหน้าขนมปัง!$C:$C,'รับ-จ่าย ประจำวัน'!$B139,เส้นแต่งหน้าขนมปัง!AC:AC)+SUMIF('วางแผนBC,CJ'!$C:$C,'รับ-จ่าย ประจำวัน'!$B139,'วางแผนBC,CJ'!AC:AC)+SUMIF(RD!$C:$C,'รับ-จ่าย ประจำวัน'!$B139,RD!AC:AC)+SUMIF('FG,ออนไล,คัดแยก'!$C:$C,'รับ-จ่าย ประจำวัน'!$B139,'FG,ออนไล,คัดแยก'!AC:AC)</f>
        <v>100</v>
      </c>
      <c r="BK139" s="16">
        <f>SUMIF(เตรียมส่วนผสม!$C:$C,'รับ-จ่าย ประจำวัน'!$B139,เตรียมส่วนผสม!AD:AD)+SUMIF(กวนไส้!$C:$C,'รับ-จ่าย ประจำวัน'!$B139,กวนไส้!AD:AD)+SUMIF(ผลิต1!$C:$C,'รับ-จ่าย ประจำวัน'!$B139,ผลิต1!AD:AD)+SUMIF(ผลิต2!$C:$C,'รับ-จ่าย ประจำวัน'!$B139,ผลิต2!AD:AD)+SUMIF(เส้นแต่งหน้าขนมเค้ก!$C:$C,'รับ-จ่าย ประจำวัน'!$B139,เส้นแต่งหน้าขนมเค้ก!AD:AD)+SUMIF(แพ็ค!$C:$C,'รับ-จ่าย ประจำวัน'!$B139,แพ็ค!AD:AD)+SUMIF(ธุรการ!$C:$C,'รับ-จ่าย ประจำวัน'!$B139,ธุรการ!AD:AD)+SUMIF(เส้นแต่งหน้าขนมปัง!$C:$C,'รับ-จ่าย ประจำวัน'!$B139,เส้นแต่งหน้าขนมปัง!AD:AD)+SUMIF('วางแผนBC,CJ'!$C:$C,'รับ-จ่าย ประจำวัน'!$B139,'วางแผนBC,CJ'!AD:AD)+SUMIF(RD!$C:$C,'รับ-จ่าย ประจำวัน'!$B139,RD!AD:AD)+SUMIF('FG,ออนไล,คัดแยก'!$C:$C,'รับ-จ่าย ประจำวัน'!$B139,'FG,ออนไล,คัดแยก'!AD:AD)</f>
        <v>0</v>
      </c>
      <c r="BL139" s="16">
        <f>SUMIF(เตรียมส่วนผสม!$C:$C,'รับ-จ่าย ประจำวัน'!$B139,เตรียมส่วนผสม!AE:AE)+SUMIF(กวนไส้!$C:$C,'รับ-จ่าย ประจำวัน'!$B139,กวนไส้!AE:AE)+SUMIF(ผลิต1!$C:$C,'รับ-จ่าย ประจำวัน'!$B139,ผลิต1!AE:AE)+SUMIF(ผลิต2!$C:$C,'รับ-จ่าย ประจำวัน'!$B139,ผลิต2!AE:AE)+SUMIF(เส้นแต่งหน้าขนมเค้ก!$C:$C,'รับ-จ่าย ประจำวัน'!$B139,เส้นแต่งหน้าขนมเค้ก!AE:AE)+SUMIF(แพ็ค!$C:$C,'รับ-จ่าย ประจำวัน'!$B139,แพ็ค!AE:AE)+SUMIF(ธุรการ!$C:$C,'รับ-จ่าย ประจำวัน'!$B139,ธุรการ!AE:AE)+SUMIF(เส้นแต่งหน้าขนมปัง!$C:$C,'รับ-จ่าย ประจำวัน'!$B139,เส้นแต่งหน้าขนมปัง!AE:AE)+SUMIF('วางแผนBC,CJ'!$C:$C,'รับ-จ่าย ประจำวัน'!$B139,'วางแผนBC,CJ'!AE:AE)+SUMIF(RD!$C:$C,'รับ-จ่าย ประจำวัน'!$B139,RD!AE:AE)+SUMIF('FG,ออนไล,คัดแยก'!$C:$C,'รับ-จ่าย ประจำวัน'!$B139,'FG,ออนไล,คัดแยก'!AE:AE)</f>
        <v>200</v>
      </c>
      <c r="BM139" s="16">
        <f>SUMIF(เตรียมส่วนผสม!$C:$C,'รับ-จ่าย ประจำวัน'!$B139,เตรียมส่วนผสม!AF:AF)+SUMIF(กวนไส้!$C:$C,'รับ-จ่าย ประจำวัน'!$B139,กวนไส้!AF:AF)+SUMIF(ผลิต1!$C:$C,'รับ-จ่าย ประจำวัน'!$B139,ผลิต1!AF:AF)+SUMIF(ผลิต2!$C:$C,'รับ-จ่าย ประจำวัน'!$B139,ผลิต2!AF:AF)+SUMIF(เส้นแต่งหน้าขนมเค้ก!$C:$C,'รับ-จ่าย ประจำวัน'!$B139,เส้นแต่งหน้าขนมเค้ก!AF:AF)+SUMIF(แพ็ค!$C:$C,'รับ-จ่าย ประจำวัน'!$B139,แพ็ค!AF:AF)+SUMIF(ธุรการ!$C:$C,'รับ-จ่าย ประจำวัน'!$B139,ธุรการ!AF:AF)+SUMIF(เส้นแต่งหน้าขนมปัง!$C:$C,'รับ-จ่าย ประจำวัน'!$B139,เส้นแต่งหน้าขนมปัง!AF:AF)+SUMIF('วางแผนBC,CJ'!$C:$C,'รับ-จ่าย ประจำวัน'!$B139,'วางแผนBC,CJ'!AF:AF)+SUMIF(RD!$C:$C,'รับ-จ่าย ประจำวัน'!$B139,RD!AF:AF)+SUMIF('FG,ออนไล,คัดแยก'!$C:$C,'รับ-จ่าย ประจำวัน'!$B139,'FG,ออนไล,คัดแยก'!AF:AF)</f>
        <v>100</v>
      </c>
      <c r="BN139" s="16">
        <f>SUMIF(เตรียมส่วนผสม!$C:$C,'รับ-จ่าย ประจำวัน'!$B139,เตรียมส่วนผสม!AG:AG)+SUMIF(กวนไส้!$C:$C,'รับ-จ่าย ประจำวัน'!$B139,กวนไส้!AG:AG)+SUMIF(ผลิต1!$C:$C,'รับ-จ่าย ประจำวัน'!$B139,ผลิต1!AG:AG)+SUMIF(ผลิต2!$C:$C,'รับ-จ่าย ประจำวัน'!$B139,ผลิต2!AG:AG)+SUMIF(เส้นแต่งหน้าขนมเค้ก!$C:$C,'รับ-จ่าย ประจำวัน'!$B139,เส้นแต่งหน้าขนมเค้ก!AG:AG)+SUMIF(แพ็ค!$C:$C,'รับ-จ่าย ประจำวัน'!$B139,แพ็ค!AG:AG)+SUMIF(ธุรการ!$C:$C,'รับ-จ่าย ประจำวัน'!$B139,ธุรการ!AG:AG)+SUMIF(เส้นแต่งหน้าขนมปัง!$C:$C,'รับ-จ่าย ประจำวัน'!$B139,เส้นแต่งหน้าขนมปัง!AG:AG)+SUMIF('วางแผนBC,CJ'!$C:$C,'รับ-จ่าย ประจำวัน'!$B139,'วางแผนBC,CJ'!AG:AG)+SUMIF(RD!$C:$C,'รับ-จ่าย ประจำวัน'!$B139,RD!AG:AG)+SUMIF('FG,ออนไล,คัดแยก'!$C:$C,'รับ-จ่าย ประจำวัน'!$B139,'FG,ออนไล,คัดแยก'!AG:AG)</f>
        <v>100</v>
      </c>
      <c r="BO139" s="16">
        <f>SUMIF(เตรียมส่วนผสม!$C:$C,'รับ-จ่าย ประจำวัน'!$B139,เตรียมส่วนผสม!AH:AH)+SUMIF(กวนไส้!$C:$C,'รับ-จ่าย ประจำวัน'!$B139,กวนไส้!AH:AH)+SUMIF(ผลิต1!$C:$C,'รับ-จ่าย ประจำวัน'!$B139,ผลิต1!AH:AH)+SUMIF(ผลิต2!$C:$C,'รับ-จ่าย ประจำวัน'!$B139,ผลิต2!AH:AH)+SUMIF(เส้นแต่งหน้าขนมเค้ก!$C:$C,'รับ-จ่าย ประจำวัน'!$B139,เส้นแต่งหน้าขนมเค้ก!AH:AH)+SUMIF(แพ็ค!$C:$C,'รับ-จ่าย ประจำวัน'!$B139,แพ็ค!AH:AH)+SUMIF(ธุรการ!$C:$C,'รับ-จ่าย ประจำวัน'!$B139,ธุรการ!AH:AH)+SUMIF(เส้นแต่งหน้าขนมปัง!$C:$C,'รับ-จ่าย ประจำวัน'!$B139,เส้นแต่งหน้าขนมปัง!AH:AH)+SUMIF('วางแผนBC,CJ'!$C:$C,'รับ-จ่าย ประจำวัน'!$B139,'วางแผนBC,CJ'!AH:AH)+SUMIF(RD!$C:$C,'รับ-จ่าย ประจำวัน'!$B139,RD!AH:AH)+SUMIF('FG,ออนไล,คัดแยก'!$C:$C,'รับ-จ่าย ประจำวัน'!$B139,'FG,ออนไล,คัดแยก'!AH:AH)</f>
        <v>0</v>
      </c>
      <c r="BP139" s="16">
        <f>SUMIF(เตรียมส่วนผสม!$C:$C,'รับ-จ่าย ประจำวัน'!$B139,เตรียมส่วนผสม!AI:AI)+SUMIF(กวนไส้!$C:$C,'รับ-จ่าย ประจำวัน'!$B139,กวนไส้!AI:AI)+SUMIF(ผลิต1!$C:$C,'รับ-จ่าย ประจำวัน'!$B139,ผลิต1!AI:AI)+SUMIF(ผลิต2!$C:$C,'รับ-จ่าย ประจำวัน'!$B139,ผลิต2!AI:AI)+SUMIF(เส้นแต่งหน้าขนมเค้ก!$C:$C,'รับ-จ่าย ประจำวัน'!$B139,เส้นแต่งหน้าขนมเค้ก!AI:AI)+SUMIF(แพ็ค!$C:$C,'รับ-จ่าย ประจำวัน'!$B139,แพ็ค!AI:AI)+SUMIF(ธุรการ!$C:$C,'รับ-จ่าย ประจำวัน'!$B139,ธุรการ!AI:AI)+SUMIF(เส้นแต่งหน้าขนมปัง!$C:$C,'รับ-จ่าย ประจำวัน'!$B139,เส้นแต่งหน้าขนมปัง!AI:AI)+SUMIF('วางแผนBC,CJ'!$C:$C,'รับ-จ่าย ประจำวัน'!$B139,'วางแผนBC,CJ'!AI:AI)+SUMIF(RD!$C:$C,'รับ-จ่าย ประจำวัน'!$B139,RD!AI:AI)+SUMIF('FG,ออนไล,คัดแยก'!$C:$C,'รับ-จ่าย ประจำวัน'!$B139,'FG,ออนไล,คัดแยก'!AI:AI)</f>
        <v>100</v>
      </c>
      <c r="BQ139" s="16">
        <f>SUMIF(เตรียมส่วนผสม!$C:$C,'รับ-จ่าย ประจำวัน'!$B139,เตรียมส่วนผสม!AJ:AJ)+SUMIF(กวนไส้!$C:$C,'รับ-จ่าย ประจำวัน'!$B139,กวนไส้!AJ:AJ)+SUMIF(ผลิต1!$C:$C,'รับ-จ่าย ประจำวัน'!$B139,ผลิต1!AJ:AJ)+SUMIF(ผลิต2!$C:$C,'รับ-จ่าย ประจำวัน'!$B139,ผลิต2!AJ:AJ)+SUMIF(เส้นแต่งหน้าขนมเค้ก!$C:$C,'รับ-จ่าย ประจำวัน'!$B139,เส้นแต่งหน้าขนมเค้ก!AJ:AJ)+SUMIF(แพ็ค!$C:$C,'รับ-จ่าย ประจำวัน'!$B139,แพ็ค!AJ:AJ)+SUMIF(ธุรการ!$C:$C,'รับ-จ่าย ประจำวัน'!$B139,ธุรการ!AJ:AJ)+SUMIF(เส้นแต่งหน้าขนมปัง!$C:$C,'รับ-จ่าย ประจำวัน'!$B139,เส้นแต่งหน้าขนมปัง!AJ:AJ)+SUMIF('วางแผนBC,CJ'!$C:$C,'รับ-จ่าย ประจำวัน'!$B139,'วางแผนBC,CJ'!AJ:AJ)+SUMIF(RD!$C:$C,'รับ-จ่าย ประจำวัน'!$B139,RD!AJ:AJ)+SUMIF('FG,ออนไล,คัดแยก'!$C:$C,'รับ-จ่าย ประจำวัน'!$B139,'FG,ออนไล,คัดแยก'!AJ:AJ)</f>
        <v>0</v>
      </c>
      <c r="BR139" s="16">
        <f>SUMIF(เตรียมส่วนผสม!$C:$C,'รับ-จ่าย ประจำวัน'!$B139,เตรียมส่วนผสม!AK:AK)+SUMIF(กวนไส้!$C:$C,'รับ-จ่าย ประจำวัน'!$B139,กวนไส้!AK:AK)+SUMIF(ผลิต1!$C:$C,'รับ-จ่าย ประจำวัน'!$B139,ผลิต1!AK:AK)+SUMIF(ผลิต2!$C:$C,'รับ-จ่าย ประจำวัน'!$B139,ผลิต2!AK:AK)+SUMIF(เส้นแต่งหน้าขนมเค้ก!$C:$C,'รับ-จ่าย ประจำวัน'!$B139,เส้นแต่งหน้าขนมเค้ก!AK:AK)+SUMIF(แพ็ค!$C:$C,'รับ-จ่าย ประจำวัน'!$B139,แพ็ค!AK:AK)+SUMIF(ธุรการ!$C:$C,'รับ-จ่าย ประจำวัน'!$B139,ธุรการ!AK:AK)+SUMIF(เส้นแต่งหน้าขนมปัง!$C:$C,'รับ-จ่าย ประจำวัน'!$B139,เส้นแต่งหน้าขนมปัง!AK:AK)+SUMIF('วางแผนBC,CJ'!$C:$C,'รับ-จ่าย ประจำวัน'!$B139,'วางแผนBC,CJ'!AK:AK)+SUMIF(RD!$C:$C,'รับ-จ่าย ประจำวัน'!$B139,RD!AK:AK)+SUMIF('FG,ออนไล,คัดแยก'!$C:$C,'รับ-จ่าย ประจำวัน'!$B139,'FG,ออนไล,คัดแยก'!AK:AK)</f>
        <v>100</v>
      </c>
      <c r="BS139" s="16">
        <f>SUMIF(เตรียมส่วนผสม!$C:$C,'รับ-จ่าย ประจำวัน'!$B139,เตรียมส่วนผสม!AL:AL)+SUMIF(กวนไส้!$C:$C,'รับ-จ่าย ประจำวัน'!$B139,กวนไส้!AL:AL)+SUMIF(ผลิต1!$C:$C,'รับ-จ่าย ประจำวัน'!$B139,ผลิต1!AL:AL)+SUMIF(ผลิต2!$C:$C,'รับ-จ่าย ประจำวัน'!$B139,ผลิต2!AL:AL)+SUMIF(เส้นแต่งหน้าขนมเค้ก!$C:$C,'รับ-จ่าย ประจำวัน'!$B139,เส้นแต่งหน้าขนมเค้ก!AL:AL)+SUMIF(แพ็ค!$C:$C,'รับ-จ่าย ประจำวัน'!$B139,แพ็ค!AL:AL)+SUMIF(ธุรการ!$C:$C,'รับ-จ่าย ประจำวัน'!$B139,ธุรการ!AL:AL)+SUMIF(เส้นแต่งหน้าขนมปัง!$C:$C,'รับ-จ่าย ประจำวัน'!$B139,เส้นแต่งหน้าขนมปัง!AL:AL)+SUMIF('วางแผนBC,CJ'!$C:$C,'รับ-จ่าย ประจำวัน'!$B139,'วางแผนBC,CJ'!AL:AL)+SUMIF(RD!$C:$C,'รับ-จ่าย ประจำวัน'!$B139,RD!AL:AL)+SUMIF('FG,ออนไล,คัดแยก'!$C:$C,'รับ-จ่าย ประจำวัน'!$B139,'FG,ออนไล,คัดแยก'!AL:AL)</f>
        <v>0</v>
      </c>
      <c r="BT139" s="18">
        <f t="shared" si="36"/>
        <v>2500</v>
      </c>
      <c r="BU139" s="116">
        <f>4800+5000</f>
        <v>9800</v>
      </c>
      <c r="BV139" s="146">
        <f t="shared" si="37"/>
        <v>2300</v>
      </c>
      <c r="BW139" s="183">
        <v>30</v>
      </c>
      <c r="BX139" s="172">
        <f t="shared" si="43"/>
        <v>83.333333333333329</v>
      </c>
      <c r="BY139" s="188">
        <f t="shared" si="40"/>
        <v>27.6</v>
      </c>
      <c r="BZ139" s="180">
        <f t="shared" ca="1" si="38"/>
        <v>46230.6</v>
      </c>
      <c r="CA139" s="93">
        <v>5000</v>
      </c>
      <c r="CB139" s="152"/>
      <c r="CC139" s="93"/>
      <c r="CD139" s="93"/>
      <c r="CE139" s="93"/>
      <c r="CF139" s="93"/>
      <c r="CG139" s="93"/>
      <c r="CH139" s="93"/>
      <c r="CI139" s="93"/>
      <c r="CJ139" s="94"/>
      <c r="CK139" s="9">
        <f t="shared" si="41"/>
        <v>-7500</v>
      </c>
    </row>
    <row r="140" spans="1:89" hidden="1" x14ac:dyDescent="0.5">
      <c r="A140" s="149" t="s">
        <v>498</v>
      </c>
      <c r="B140" s="34"/>
      <c r="C140" s="10" t="s">
        <v>1561</v>
      </c>
      <c r="D140" s="135" t="s">
        <v>265</v>
      </c>
      <c r="E140" s="11">
        <v>0</v>
      </c>
      <c r="F140" s="75"/>
      <c r="G140" s="11" t="s">
        <v>62</v>
      </c>
      <c r="H140" s="12">
        <v>90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3"/>
      <c r="AF140" s="13"/>
      <c r="AG140" s="13"/>
      <c r="AH140" s="13"/>
      <c r="AI140" s="14"/>
      <c r="AJ140" s="14"/>
      <c r="AK140" s="14"/>
      <c r="AL140" s="14"/>
      <c r="AM140" s="14"/>
      <c r="AN140" s="15">
        <f t="shared" si="35"/>
        <v>0</v>
      </c>
      <c r="AO140" s="16">
        <f>SUMIF(เตรียมส่วนผสม!$C:$C,'รับ-จ่าย ประจำวัน'!$B140,เตรียมส่วนผสม!H:H)+SUMIF(กวนไส้!$C:$C,'รับ-จ่าย ประจำวัน'!$B140,กวนไส้!H:H)+SUMIF(ผลิต1!$C:$C,'รับ-จ่าย ประจำวัน'!$B140,ผลิต1!H:H)+SUMIF(ผลิต2!$C:$C,'รับ-จ่าย ประจำวัน'!$B140,ผลิต2!H:H)+SUMIF(เส้นแต่งหน้าขนมเค้ก!$C:$C,'รับ-จ่าย ประจำวัน'!$B140,เส้นแต่งหน้าขนมเค้ก!H:H)+SUMIF(แพ็ค!$C:$C,'รับ-จ่าย ประจำวัน'!$B140,แพ็ค!H:H)+SUMIF(ธุรการ!$C:$C,'รับ-จ่าย ประจำวัน'!$B140,ธุรการ!H:H)+SUMIF(เส้นแต่งหน้าขนมปัง!$C:$C,'รับ-จ่าย ประจำวัน'!$B140,เส้นแต่งหน้าขนมปัง!H:H)+SUMIF('วางแผนBC,CJ'!$C:$C,'รับ-จ่าย ประจำวัน'!$B140,'วางแผนBC,CJ'!H:H)+SUMIF(RD!$C:$C,'รับ-จ่าย ประจำวัน'!$B140,RD!H:H)+SUMIF('FG,ออนไล,คัดแยก'!$C:$C,'รับ-จ่าย ประจำวัน'!$B140,'FG,ออนไล,คัดแยก'!H:H)</f>
        <v>0</v>
      </c>
      <c r="AP140" s="16">
        <f>SUMIF(เตรียมส่วนผสม!$C:$C,'รับ-จ่าย ประจำวัน'!$B140,เตรียมส่วนผสม!I:I)+SUMIF(กวนไส้!$C:$C,'รับ-จ่าย ประจำวัน'!$B140,กวนไส้!I:I)+SUMIF(ผลิต1!$C:$C,'รับ-จ่าย ประจำวัน'!$B140,ผลิต1!I:I)+SUMIF(ผลิต2!$C:$C,'รับ-จ่าย ประจำวัน'!$B140,ผลิต2!I:I)+SUMIF(เส้นแต่งหน้าขนมเค้ก!$C:$C,'รับ-จ่าย ประจำวัน'!$B140,เส้นแต่งหน้าขนมเค้ก!I:I)+SUMIF(แพ็ค!$C:$C,'รับ-จ่าย ประจำวัน'!$B140,แพ็ค!I:I)+SUMIF(ธุรการ!$C:$C,'รับ-จ่าย ประจำวัน'!$B140,ธุรการ!I:I)+SUMIF(เส้นแต่งหน้าขนมปัง!$C:$C,'รับ-จ่าย ประจำวัน'!$B140,เส้นแต่งหน้าขนมปัง!I:I)+SUMIF('วางแผนBC,CJ'!$C:$C,'รับ-จ่าย ประจำวัน'!$B140,'วางแผนBC,CJ'!I:I)+SUMIF(RD!$C:$C,'รับ-จ่าย ประจำวัน'!$B140,RD!I:I)+SUMIF('FG,ออนไล,คัดแยก'!$C:$C,'รับ-จ่าย ประจำวัน'!$B140,'FG,ออนไล,คัดแยก'!I:I)</f>
        <v>0</v>
      </c>
      <c r="AQ140" s="16">
        <f>SUMIF(เตรียมส่วนผสม!$C:$C,'รับ-จ่าย ประจำวัน'!$B140,เตรียมส่วนผสม!J:J)+SUMIF(กวนไส้!$C:$C,'รับ-จ่าย ประจำวัน'!$B140,กวนไส้!J:J)+SUMIF(ผลิต1!$C:$C,'รับ-จ่าย ประจำวัน'!$B140,ผลิต1!J:J)+SUMIF(ผลิต2!$C:$C,'รับ-จ่าย ประจำวัน'!$B140,ผลิต2!J:J)+SUMIF(เส้นแต่งหน้าขนมเค้ก!$C:$C,'รับ-จ่าย ประจำวัน'!$B140,เส้นแต่งหน้าขนมเค้ก!J:J)+SUMIF(แพ็ค!$C:$C,'รับ-จ่าย ประจำวัน'!$B140,แพ็ค!J:J)+SUMIF(ธุรการ!$C:$C,'รับ-จ่าย ประจำวัน'!$B140,ธุรการ!J:J)+SUMIF(เส้นแต่งหน้าขนมปัง!$C:$C,'รับ-จ่าย ประจำวัน'!$B140,เส้นแต่งหน้าขนมปัง!J:J)+SUMIF('วางแผนBC,CJ'!$C:$C,'รับ-จ่าย ประจำวัน'!$B140,'วางแผนBC,CJ'!J:J)+SUMIF(RD!$C:$C,'รับ-จ่าย ประจำวัน'!$B140,RD!J:J)+SUMIF('FG,ออนไล,คัดแยก'!$C:$C,'รับ-จ่าย ประจำวัน'!$B140,'FG,ออนไล,คัดแยก'!J:J)</f>
        <v>0</v>
      </c>
      <c r="AR140" s="16">
        <f>SUMIF(เตรียมส่วนผสม!$C:$C,'รับ-จ่าย ประจำวัน'!$B140,เตรียมส่วนผสม!K:K)+SUMIF(กวนไส้!$C:$C,'รับ-จ่าย ประจำวัน'!$B140,กวนไส้!K:K)+SUMIF(ผลิต1!$C:$C,'รับ-จ่าย ประจำวัน'!$B140,ผลิต1!K:K)+SUMIF(ผลิต2!$C:$C,'รับ-จ่าย ประจำวัน'!$B140,ผลิต2!K:K)+SUMIF(เส้นแต่งหน้าขนมเค้ก!$C:$C,'รับ-จ่าย ประจำวัน'!$B140,เส้นแต่งหน้าขนมเค้ก!K:K)+SUMIF(แพ็ค!$C:$C,'รับ-จ่าย ประจำวัน'!$B140,แพ็ค!K:K)+SUMIF(ธุรการ!$C:$C,'รับ-จ่าย ประจำวัน'!$B140,ธุรการ!K:K)+SUMIF(เส้นแต่งหน้าขนมปัง!$C:$C,'รับ-จ่าย ประจำวัน'!$B140,เส้นแต่งหน้าขนมปัง!K:K)+SUMIF('วางแผนBC,CJ'!$C:$C,'รับ-จ่าย ประจำวัน'!$B140,'วางแผนBC,CJ'!K:K)+SUMIF(RD!$C:$C,'รับ-จ่าย ประจำวัน'!$B140,RD!K:K)+SUMIF('FG,ออนไล,คัดแยก'!$C:$C,'รับ-จ่าย ประจำวัน'!$B140,'FG,ออนไล,คัดแยก'!K:K)</f>
        <v>0</v>
      </c>
      <c r="AS140" s="16">
        <f>SUMIF(เตรียมส่วนผสม!$C:$C,'รับ-จ่าย ประจำวัน'!$B140,เตรียมส่วนผสม!L:L)+SUMIF(กวนไส้!$C:$C,'รับ-จ่าย ประจำวัน'!$B140,กวนไส้!L:L)+SUMIF(ผลิต1!$C:$C,'รับ-จ่าย ประจำวัน'!$B140,ผลิต1!L:L)+SUMIF(ผลิต2!$C:$C,'รับ-จ่าย ประจำวัน'!$B140,ผลิต2!L:L)+SUMIF(เส้นแต่งหน้าขนมเค้ก!$C:$C,'รับ-จ่าย ประจำวัน'!$B140,เส้นแต่งหน้าขนมเค้ก!L:L)+SUMIF(แพ็ค!$C:$C,'รับ-จ่าย ประจำวัน'!$B140,แพ็ค!L:L)+SUMIF(ธุรการ!$C:$C,'รับ-จ่าย ประจำวัน'!$B140,ธุรการ!L:L)+SUMIF(เส้นแต่งหน้าขนมปัง!$C:$C,'รับ-จ่าย ประจำวัน'!$B140,เส้นแต่งหน้าขนมปัง!L:L)+SUMIF('วางแผนBC,CJ'!$C:$C,'รับ-จ่าย ประจำวัน'!$B140,'วางแผนBC,CJ'!L:L)+SUMIF(RD!$C:$C,'รับ-จ่าย ประจำวัน'!$B140,RD!L:L)+SUMIF('FG,ออนไล,คัดแยก'!$C:$C,'รับ-จ่าย ประจำวัน'!$B140,'FG,ออนไล,คัดแยก'!L:L)</f>
        <v>0</v>
      </c>
      <c r="AT140" s="16">
        <f>SUMIF(เตรียมส่วนผสม!$C:$C,'รับ-จ่าย ประจำวัน'!$B140,เตรียมส่วนผสม!M:M)+SUMIF(กวนไส้!$C:$C,'รับ-จ่าย ประจำวัน'!$B140,กวนไส้!M:M)+SUMIF(ผลิต1!$C:$C,'รับ-จ่าย ประจำวัน'!$B140,ผลิต1!M:M)+SUMIF(ผลิต2!$C:$C,'รับ-จ่าย ประจำวัน'!$B140,ผลิต2!M:M)+SUMIF(เส้นแต่งหน้าขนมเค้ก!$C:$C,'รับ-จ่าย ประจำวัน'!$B140,เส้นแต่งหน้าขนมเค้ก!M:M)+SUMIF(แพ็ค!$C:$C,'รับ-จ่าย ประจำวัน'!$B140,แพ็ค!M:M)+SUMIF(ธุรการ!$C:$C,'รับ-จ่าย ประจำวัน'!$B140,ธุรการ!M:M)+SUMIF(เส้นแต่งหน้าขนมปัง!$C:$C,'รับ-จ่าย ประจำวัน'!$B140,เส้นแต่งหน้าขนมปัง!M:M)+SUMIF('วางแผนBC,CJ'!$C:$C,'รับ-จ่าย ประจำวัน'!$B140,'วางแผนBC,CJ'!M:M)+SUMIF(RD!$C:$C,'รับ-จ่าย ประจำวัน'!$B140,RD!M:M)+SUMIF('FG,ออนไล,คัดแยก'!$C:$C,'รับ-จ่าย ประจำวัน'!$B140,'FG,ออนไล,คัดแยก'!M:M)</f>
        <v>0</v>
      </c>
      <c r="AU140" s="16">
        <f>SUMIF(เตรียมส่วนผสม!$C:$C,'รับ-จ่าย ประจำวัน'!$B140,เตรียมส่วนผสม!N:N)+SUMIF(กวนไส้!$C:$C,'รับ-จ่าย ประจำวัน'!$B140,กวนไส้!N:N)+SUMIF(ผลิต1!$C:$C,'รับ-จ่าย ประจำวัน'!$B140,ผลิต1!N:N)+SUMIF(ผลิต2!$C:$C,'รับ-จ่าย ประจำวัน'!$B140,ผลิต2!N:N)+SUMIF(เส้นแต่งหน้าขนมเค้ก!$C:$C,'รับ-จ่าย ประจำวัน'!$B140,เส้นแต่งหน้าขนมเค้ก!N:N)+SUMIF(แพ็ค!$C:$C,'รับ-จ่าย ประจำวัน'!$B140,แพ็ค!N:N)+SUMIF(ธุรการ!$C:$C,'รับ-จ่าย ประจำวัน'!$B140,ธุรการ!N:N)+SUMIF(เส้นแต่งหน้าขนมปัง!$C:$C,'รับ-จ่าย ประจำวัน'!$B140,เส้นแต่งหน้าขนมปัง!N:N)+SUMIF('วางแผนBC,CJ'!$C:$C,'รับ-จ่าย ประจำวัน'!$B140,'วางแผนBC,CJ'!N:N)+SUMIF(RD!$C:$C,'รับ-จ่าย ประจำวัน'!$B140,RD!N:N)+SUMIF('FG,ออนไล,คัดแยก'!$C:$C,'รับ-จ่าย ประจำวัน'!$B140,'FG,ออนไล,คัดแยก'!N:N)</f>
        <v>0</v>
      </c>
      <c r="AV140" s="16">
        <f>SUMIF(เตรียมส่วนผสม!$C:$C,'รับ-จ่าย ประจำวัน'!$B140,เตรียมส่วนผสม!O:O)+SUMIF(กวนไส้!$C:$C,'รับ-จ่าย ประจำวัน'!$B140,กวนไส้!O:O)+SUMIF(ผลิต1!$C:$C,'รับ-จ่าย ประจำวัน'!$B140,ผลิต1!O:O)+SUMIF(ผลิต2!$C:$C,'รับ-จ่าย ประจำวัน'!$B140,ผลิต2!O:O)+SUMIF(เส้นแต่งหน้าขนมเค้ก!$C:$C,'รับ-จ่าย ประจำวัน'!$B140,เส้นแต่งหน้าขนมเค้ก!O:O)+SUMIF(แพ็ค!$C:$C,'รับ-จ่าย ประจำวัน'!$B140,แพ็ค!O:O)+SUMIF(ธุรการ!$C:$C,'รับ-จ่าย ประจำวัน'!$B140,ธุรการ!O:O)+SUMIF(เส้นแต่งหน้าขนมปัง!$C:$C,'รับ-จ่าย ประจำวัน'!$B140,เส้นแต่งหน้าขนมปัง!O:O)+SUMIF('วางแผนBC,CJ'!$C:$C,'รับ-จ่าย ประจำวัน'!$B140,'วางแผนBC,CJ'!O:O)+SUMIF(RD!$C:$C,'รับ-จ่าย ประจำวัน'!$B140,RD!O:O)+SUMIF('FG,ออนไล,คัดแยก'!$C:$C,'รับ-จ่าย ประจำวัน'!$B140,'FG,ออนไล,คัดแยก'!O:O)</f>
        <v>0</v>
      </c>
      <c r="AW140" s="16">
        <f>SUMIF(เตรียมส่วนผสม!$C:$C,'รับ-จ่าย ประจำวัน'!$B140,เตรียมส่วนผสม!P:P)+SUMIF(กวนไส้!$C:$C,'รับ-จ่าย ประจำวัน'!$B140,กวนไส้!P:P)+SUMIF(ผลิต1!$C:$C,'รับ-จ่าย ประจำวัน'!$B140,ผลิต1!P:P)+SUMIF(ผลิต2!$C:$C,'รับ-จ่าย ประจำวัน'!$B140,ผลิต2!P:P)+SUMIF(เส้นแต่งหน้าขนมเค้ก!$C:$C,'รับ-จ่าย ประจำวัน'!$B140,เส้นแต่งหน้าขนมเค้ก!P:P)+SUMIF(แพ็ค!$C:$C,'รับ-จ่าย ประจำวัน'!$B140,แพ็ค!P:P)+SUMIF(ธุรการ!$C:$C,'รับ-จ่าย ประจำวัน'!$B140,ธุรการ!P:P)+SUMIF(เส้นแต่งหน้าขนมปัง!$C:$C,'รับ-จ่าย ประจำวัน'!$B140,เส้นแต่งหน้าขนมปัง!P:P)+SUMIF('วางแผนBC,CJ'!$C:$C,'รับ-จ่าย ประจำวัน'!$B140,'วางแผนBC,CJ'!P:P)+SUMIF(RD!$C:$C,'รับ-จ่าย ประจำวัน'!$B140,RD!P:P)+SUMIF('FG,ออนไล,คัดแยก'!$C:$C,'รับ-จ่าย ประจำวัน'!$B140,'FG,ออนไล,คัดแยก'!P:P)</f>
        <v>0</v>
      </c>
      <c r="AX140" s="16">
        <f>SUMIF(เตรียมส่วนผสม!$C:$C,'รับ-จ่าย ประจำวัน'!$B140,เตรียมส่วนผสม!Q:Q)+SUMIF(กวนไส้!$C:$C,'รับ-จ่าย ประจำวัน'!$B140,กวนไส้!Q:Q)+SUMIF(ผลิต1!$C:$C,'รับ-จ่าย ประจำวัน'!$B140,ผลิต1!Q:Q)+SUMIF(ผลิต2!$C:$C,'รับ-จ่าย ประจำวัน'!$B140,ผลิต2!Q:Q)+SUMIF(เส้นแต่งหน้าขนมเค้ก!$C:$C,'รับ-จ่าย ประจำวัน'!$B140,เส้นแต่งหน้าขนมเค้ก!Q:Q)+SUMIF(แพ็ค!$C:$C,'รับ-จ่าย ประจำวัน'!$B140,แพ็ค!Q:Q)+SUMIF(ธุรการ!$C:$C,'รับ-จ่าย ประจำวัน'!$B140,ธุรการ!Q:Q)+SUMIF(เส้นแต่งหน้าขนมปัง!$C:$C,'รับ-จ่าย ประจำวัน'!$B140,เส้นแต่งหน้าขนมปัง!Q:Q)+SUMIF('วางแผนBC,CJ'!$C:$C,'รับ-จ่าย ประจำวัน'!$B140,'วางแผนBC,CJ'!Q:Q)+SUMIF(RD!$C:$C,'รับ-จ่าย ประจำวัน'!$B140,RD!Q:Q)+SUMIF('FG,ออนไล,คัดแยก'!$C:$C,'รับ-จ่าย ประจำวัน'!$B140,'FG,ออนไล,คัดแยก'!Q:Q)</f>
        <v>0</v>
      </c>
      <c r="AY140" s="16">
        <f>SUMIF(เตรียมส่วนผสม!$C:$C,'รับ-จ่าย ประจำวัน'!$B140,เตรียมส่วนผสม!R:R)+SUMIF(กวนไส้!$C:$C,'รับ-จ่าย ประจำวัน'!$B140,กวนไส้!R:R)+SUMIF(ผลิต1!$C:$C,'รับ-จ่าย ประจำวัน'!$B140,ผลิต1!R:R)+SUMIF(ผลิต2!$C:$C,'รับ-จ่าย ประจำวัน'!$B140,ผลิต2!R:R)+SUMIF(เส้นแต่งหน้าขนมเค้ก!$C:$C,'รับ-จ่าย ประจำวัน'!$B140,เส้นแต่งหน้าขนมเค้ก!R:R)+SUMIF(แพ็ค!$C:$C,'รับ-จ่าย ประจำวัน'!$B140,แพ็ค!R:R)+SUMIF(ธุรการ!$C:$C,'รับ-จ่าย ประจำวัน'!$B140,ธุรการ!R:R)+SUMIF(เส้นแต่งหน้าขนมปัง!$C:$C,'รับ-จ่าย ประจำวัน'!$B140,เส้นแต่งหน้าขนมปัง!R:R)+SUMIF('วางแผนBC,CJ'!$C:$C,'รับ-จ่าย ประจำวัน'!$B140,'วางแผนBC,CJ'!R:R)+SUMIF(RD!$C:$C,'รับ-จ่าย ประจำวัน'!$B140,RD!R:R)+SUMIF('FG,ออนไล,คัดแยก'!$C:$C,'รับ-จ่าย ประจำวัน'!$B140,'FG,ออนไล,คัดแยก'!R:R)</f>
        <v>0</v>
      </c>
      <c r="AZ140" s="16">
        <f>SUMIF(เตรียมส่วนผสม!$C:$C,'รับ-จ่าย ประจำวัน'!$B140,เตรียมส่วนผสม!S:S)+SUMIF(กวนไส้!$C:$C,'รับ-จ่าย ประจำวัน'!$B140,กวนไส้!S:S)+SUMIF(ผลิต1!$C:$C,'รับ-จ่าย ประจำวัน'!$B140,ผลิต1!S:S)+SUMIF(ผลิต2!$C:$C,'รับ-จ่าย ประจำวัน'!$B140,ผลิต2!S:S)+SUMIF(เส้นแต่งหน้าขนมเค้ก!$C:$C,'รับ-จ่าย ประจำวัน'!$B140,เส้นแต่งหน้าขนมเค้ก!S:S)+SUMIF(แพ็ค!$C:$C,'รับ-จ่าย ประจำวัน'!$B140,แพ็ค!S:S)+SUMIF(ธุรการ!$C:$C,'รับ-จ่าย ประจำวัน'!$B140,ธุรการ!S:S)+SUMIF(เส้นแต่งหน้าขนมปัง!$C:$C,'รับ-จ่าย ประจำวัน'!$B140,เส้นแต่งหน้าขนมปัง!S:S)+SUMIF('วางแผนBC,CJ'!$C:$C,'รับ-จ่าย ประจำวัน'!$B140,'วางแผนBC,CJ'!S:S)+SUMIF(RD!$C:$C,'รับ-จ่าย ประจำวัน'!$B140,RD!S:S)+SUMIF('FG,ออนไล,คัดแยก'!$C:$C,'รับ-จ่าย ประจำวัน'!$B140,'FG,ออนไล,คัดแยก'!S:S)</f>
        <v>0</v>
      </c>
      <c r="BA140" s="16">
        <f>SUMIF(เตรียมส่วนผสม!$C:$C,'รับ-จ่าย ประจำวัน'!$B140,เตรียมส่วนผสม!T:T)+SUMIF(กวนไส้!$C:$C,'รับ-จ่าย ประจำวัน'!$B140,กวนไส้!T:T)+SUMIF(ผลิต1!$C:$C,'รับ-จ่าย ประจำวัน'!$B140,ผลิต1!T:T)+SUMIF(ผลิต2!$C:$C,'รับ-จ่าย ประจำวัน'!$B140,ผลิต2!T:T)+SUMIF(เส้นแต่งหน้าขนมเค้ก!$C:$C,'รับ-จ่าย ประจำวัน'!$B140,เส้นแต่งหน้าขนมเค้ก!T:T)+SUMIF(แพ็ค!$C:$C,'รับ-จ่าย ประจำวัน'!$B140,แพ็ค!T:T)+SUMIF(ธุรการ!$C:$C,'รับ-จ่าย ประจำวัน'!$B140,ธุรการ!T:T)+SUMIF(เส้นแต่งหน้าขนมปัง!$C:$C,'รับ-จ่าย ประจำวัน'!$B140,เส้นแต่งหน้าขนมปัง!T:T)+SUMIF('วางแผนBC,CJ'!$C:$C,'รับ-จ่าย ประจำวัน'!$B140,'วางแผนBC,CJ'!T:T)+SUMIF(RD!$C:$C,'รับ-จ่าย ประจำวัน'!$B140,RD!T:T)+SUMIF('FG,ออนไล,คัดแยก'!$C:$C,'รับ-จ่าย ประจำวัน'!$B140,'FG,ออนไล,คัดแยก'!T:T)</f>
        <v>0</v>
      </c>
      <c r="BB140" s="16">
        <f>SUMIF(เตรียมส่วนผสม!$C:$C,'รับ-จ่าย ประจำวัน'!$B140,เตรียมส่วนผสม!U:U)+SUMIF(กวนไส้!$C:$C,'รับ-จ่าย ประจำวัน'!$B140,กวนไส้!U:U)+SUMIF(ผลิต1!$C:$C,'รับ-จ่าย ประจำวัน'!$B140,ผลิต1!U:U)+SUMIF(ผลิต2!$C:$C,'รับ-จ่าย ประจำวัน'!$B140,ผลิต2!U:U)+SUMIF(เส้นแต่งหน้าขนมเค้ก!$C:$C,'รับ-จ่าย ประจำวัน'!$B140,เส้นแต่งหน้าขนมเค้ก!U:U)+SUMIF(แพ็ค!$C:$C,'รับ-จ่าย ประจำวัน'!$B140,แพ็ค!U:U)+SUMIF(ธุรการ!$C:$C,'รับ-จ่าย ประจำวัน'!$B140,ธุรการ!U:U)+SUMIF(เส้นแต่งหน้าขนมปัง!$C:$C,'รับ-จ่าย ประจำวัน'!$B140,เส้นแต่งหน้าขนมปัง!U:U)+SUMIF('วางแผนBC,CJ'!$C:$C,'รับ-จ่าย ประจำวัน'!$B140,'วางแผนBC,CJ'!U:U)+SUMIF(RD!$C:$C,'รับ-จ่าย ประจำวัน'!$B140,RD!U:U)+SUMIF('FG,ออนไล,คัดแยก'!$C:$C,'รับ-จ่าย ประจำวัน'!$B140,'FG,ออนไล,คัดแยก'!U:U)</f>
        <v>0</v>
      </c>
      <c r="BC140" s="16">
        <f>SUMIF(เตรียมส่วนผสม!$C:$C,'รับ-จ่าย ประจำวัน'!$B140,เตรียมส่วนผสม!V:V)+SUMIF(กวนไส้!$C:$C,'รับ-จ่าย ประจำวัน'!$B140,กวนไส้!V:V)+SUMIF(ผลิต1!$C:$C,'รับ-จ่าย ประจำวัน'!$B140,ผลิต1!V:V)+SUMIF(ผลิต2!$C:$C,'รับ-จ่าย ประจำวัน'!$B140,ผลิต2!V:V)+SUMIF(เส้นแต่งหน้าขนมเค้ก!$C:$C,'รับ-จ่าย ประจำวัน'!$B140,เส้นแต่งหน้าขนมเค้ก!V:V)+SUMIF(แพ็ค!$C:$C,'รับ-จ่าย ประจำวัน'!$B140,แพ็ค!V:V)+SUMIF(ธุรการ!$C:$C,'รับ-จ่าย ประจำวัน'!$B140,ธุรการ!V:V)+SUMIF(เส้นแต่งหน้าขนมปัง!$C:$C,'รับ-จ่าย ประจำวัน'!$B140,เส้นแต่งหน้าขนมปัง!V:V)+SUMIF('วางแผนBC,CJ'!$C:$C,'รับ-จ่าย ประจำวัน'!$B140,'วางแผนBC,CJ'!V:V)+SUMIF(RD!$C:$C,'รับ-จ่าย ประจำวัน'!$B140,RD!V:V)+SUMIF('FG,ออนไล,คัดแยก'!$C:$C,'รับ-จ่าย ประจำวัน'!$B140,'FG,ออนไล,คัดแยก'!V:V)</f>
        <v>0</v>
      </c>
      <c r="BD140" s="16">
        <f>SUMIF(เตรียมส่วนผสม!$C:$C,'รับ-จ่าย ประจำวัน'!$B140,เตรียมส่วนผสม!W:W)+SUMIF(กวนไส้!$C:$C,'รับ-จ่าย ประจำวัน'!$B140,กวนไส้!W:W)+SUMIF(ผลิต1!$C:$C,'รับ-จ่าย ประจำวัน'!$B140,ผลิต1!W:W)+SUMIF(ผลิต2!$C:$C,'รับ-จ่าย ประจำวัน'!$B140,ผลิต2!W:W)+SUMIF(เส้นแต่งหน้าขนมเค้ก!$C:$C,'รับ-จ่าย ประจำวัน'!$B140,เส้นแต่งหน้าขนมเค้ก!W:W)+SUMIF(แพ็ค!$C:$C,'รับ-จ่าย ประจำวัน'!$B140,แพ็ค!W:W)+SUMIF(ธุรการ!$C:$C,'รับ-จ่าย ประจำวัน'!$B140,ธุรการ!W:W)+SUMIF(เส้นแต่งหน้าขนมปัง!$C:$C,'รับ-จ่าย ประจำวัน'!$B140,เส้นแต่งหน้าขนมปัง!W:W)+SUMIF('วางแผนBC,CJ'!$C:$C,'รับ-จ่าย ประจำวัน'!$B140,'วางแผนBC,CJ'!W:W)+SUMIF(RD!$C:$C,'รับ-จ่าย ประจำวัน'!$B140,RD!W:W)+SUMIF('FG,ออนไล,คัดแยก'!$C:$C,'รับ-จ่าย ประจำวัน'!$B140,'FG,ออนไล,คัดแยก'!W:W)</f>
        <v>0</v>
      </c>
      <c r="BE140" s="16">
        <f>SUMIF(เตรียมส่วนผสม!$C:$C,'รับ-จ่าย ประจำวัน'!$B140,เตรียมส่วนผสม!X:X)+SUMIF(กวนไส้!$C:$C,'รับ-จ่าย ประจำวัน'!$B140,กวนไส้!X:X)+SUMIF(ผลิต1!$C:$C,'รับ-จ่าย ประจำวัน'!$B140,ผลิต1!X:X)+SUMIF(ผลิต2!$C:$C,'รับ-จ่าย ประจำวัน'!$B140,ผลิต2!X:X)+SUMIF(เส้นแต่งหน้าขนมเค้ก!$C:$C,'รับ-จ่าย ประจำวัน'!$B140,เส้นแต่งหน้าขนมเค้ก!X:X)+SUMIF(แพ็ค!$C:$C,'รับ-จ่าย ประจำวัน'!$B140,แพ็ค!X:X)+SUMIF(ธุรการ!$C:$C,'รับ-จ่าย ประจำวัน'!$B140,ธุรการ!X:X)+SUMIF(เส้นแต่งหน้าขนมปัง!$C:$C,'รับ-จ่าย ประจำวัน'!$B140,เส้นแต่งหน้าขนมปัง!X:X)+SUMIF('วางแผนBC,CJ'!$C:$C,'รับ-จ่าย ประจำวัน'!$B140,'วางแผนBC,CJ'!X:X)+SUMIF(RD!$C:$C,'รับ-จ่าย ประจำวัน'!$B140,RD!X:X)+SUMIF('FG,ออนไล,คัดแยก'!$C:$C,'รับ-จ่าย ประจำวัน'!$B140,'FG,ออนไล,คัดแยก'!X:X)</f>
        <v>0</v>
      </c>
      <c r="BF140" s="16">
        <f>SUMIF(เตรียมส่วนผสม!$C:$C,'รับ-จ่าย ประจำวัน'!$B140,เตรียมส่วนผสม!Y:Y)+SUMIF(กวนไส้!$C:$C,'รับ-จ่าย ประจำวัน'!$B140,กวนไส้!Y:Y)+SUMIF(ผลิต1!$C:$C,'รับ-จ่าย ประจำวัน'!$B140,ผลิต1!Y:Y)+SUMIF(ผลิต2!$C:$C,'รับ-จ่าย ประจำวัน'!$B140,ผลิต2!Y:Y)+SUMIF(เส้นแต่งหน้าขนมเค้ก!$C:$C,'รับ-จ่าย ประจำวัน'!$B140,เส้นแต่งหน้าขนมเค้ก!Y:Y)+SUMIF(แพ็ค!$C:$C,'รับ-จ่าย ประจำวัน'!$B140,แพ็ค!Y:Y)+SUMIF(ธุรการ!$C:$C,'รับ-จ่าย ประจำวัน'!$B140,ธุรการ!Y:Y)+SUMIF(เส้นแต่งหน้าขนมปัง!$C:$C,'รับ-จ่าย ประจำวัน'!$B140,เส้นแต่งหน้าขนมปัง!Y:Y)+SUMIF('วางแผนBC,CJ'!$C:$C,'รับ-จ่าย ประจำวัน'!$B140,'วางแผนBC,CJ'!Y:Y)+SUMIF(RD!$C:$C,'รับ-จ่าย ประจำวัน'!$B140,RD!Y:Y)+SUMIF('FG,ออนไล,คัดแยก'!$C:$C,'รับ-จ่าย ประจำวัน'!$B140,'FG,ออนไล,คัดแยก'!Y:Y)</f>
        <v>0</v>
      </c>
      <c r="BG140" s="16">
        <f>SUMIF(เตรียมส่วนผสม!$C:$C,'รับ-จ่าย ประจำวัน'!$B140,เตรียมส่วนผสม!Z:Z)+SUMIF(กวนไส้!$C:$C,'รับ-จ่าย ประจำวัน'!$B140,กวนไส้!Z:Z)+SUMIF(ผลิต1!$C:$C,'รับ-จ่าย ประจำวัน'!$B140,ผลิต1!Z:Z)+SUMIF(ผลิต2!$C:$C,'รับ-จ่าย ประจำวัน'!$B140,ผลิต2!Z:Z)+SUMIF(เส้นแต่งหน้าขนมเค้ก!$C:$C,'รับ-จ่าย ประจำวัน'!$B140,เส้นแต่งหน้าขนมเค้ก!Z:Z)+SUMIF(แพ็ค!$C:$C,'รับ-จ่าย ประจำวัน'!$B140,แพ็ค!Z:Z)+SUMIF(ธุรการ!$C:$C,'รับ-จ่าย ประจำวัน'!$B140,ธุรการ!Z:Z)+SUMIF(เส้นแต่งหน้าขนมปัง!$C:$C,'รับ-จ่าย ประจำวัน'!$B140,เส้นแต่งหน้าขนมปัง!Z:Z)+SUMIF('วางแผนBC,CJ'!$C:$C,'รับ-จ่าย ประจำวัน'!$B140,'วางแผนBC,CJ'!Z:Z)+SUMIF(RD!$C:$C,'รับ-จ่าย ประจำวัน'!$B140,RD!Z:Z)+SUMIF('FG,ออนไล,คัดแยก'!$C:$C,'รับ-จ่าย ประจำวัน'!$B140,'FG,ออนไล,คัดแยก'!Z:Z)</f>
        <v>0</v>
      </c>
      <c r="BH140" s="16">
        <f>SUMIF(เตรียมส่วนผสม!$C:$C,'รับ-จ่าย ประจำวัน'!$B140,เตรียมส่วนผสม!AA:AA)+SUMIF(กวนไส้!$C:$C,'รับ-จ่าย ประจำวัน'!$B140,กวนไส้!AA:AA)+SUMIF(ผลิต1!$C:$C,'รับ-จ่าย ประจำวัน'!$B140,ผลิต1!AA:AA)+SUMIF(ผลิต2!$C:$C,'รับ-จ่าย ประจำวัน'!$B140,ผลิต2!AA:AA)+SUMIF(เส้นแต่งหน้าขนมเค้ก!$C:$C,'รับ-จ่าย ประจำวัน'!$B140,เส้นแต่งหน้าขนมเค้ก!AA:AA)+SUMIF(แพ็ค!$C:$C,'รับ-จ่าย ประจำวัน'!$B140,แพ็ค!AA:AA)+SUMIF(ธุรการ!$C:$C,'รับ-จ่าย ประจำวัน'!$B140,ธุรการ!AA:AA)+SUMIF(เส้นแต่งหน้าขนมปัง!$C:$C,'รับ-จ่าย ประจำวัน'!$B140,เส้นแต่งหน้าขนมปัง!AA:AA)+SUMIF('วางแผนBC,CJ'!$C:$C,'รับ-จ่าย ประจำวัน'!$B140,'วางแผนBC,CJ'!AA:AA)+SUMIF(RD!$C:$C,'รับ-จ่าย ประจำวัน'!$B140,RD!AA:AA)+SUMIF('FG,ออนไล,คัดแยก'!$C:$C,'รับ-จ่าย ประจำวัน'!$B140,'FG,ออนไล,คัดแยก'!AA:AA)</f>
        <v>0</v>
      </c>
      <c r="BI140" s="16">
        <f>SUMIF(เตรียมส่วนผสม!$C:$C,'รับ-จ่าย ประจำวัน'!$B140,เตรียมส่วนผสม!AB:AB)+SUMIF(กวนไส้!$C:$C,'รับ-จ่าย ประจำวัน'!$B140,กวนไส้!AB:AB)+SUMIF(ผลิต1!$C:$C,'รับ-จ่าย ประจำวัน'!$B140,ผลิต1!AB:AB)+SUMIF(ผลิต2!$C:$C,'รับ-จ่าย ประจำวัน'!$B140,ผลิต2!AB:AB)+SUMIF(เส้นแต่งหน้าขนมเค้ก!$C:$C,'รับ-จ่าย ประจำวัน'!$B140,เส้นแต่งหน้าขนมเค้ก!AB:AB)+SUMIF(แพ็ค!$C:$C,'รับ-จ่าย ประจำวัน'!$B140,แพ็ค!AB:AB)+SUMIF(ธุรการ!$C:$C,'รับ-จ่าย ประจำวัน'!$B140,ธุรการ!AB:AB)+SUMIF(เส้นแต่งหน้าขนมปัง!$C:$C,'รับ-จ่าย ประจำวัน'!$B140,เส้นแต่งหน้าขนมปัง!AB:AB)+SUMIF('วางแผนBC,CJ'!$C:$C,'รับ-จ่าย ประจำวัน'!$B140,'วางแผนBC,CJ'!AB:AB)+SUMIF(RD!$C:$C,'รับ-จ่าย ประจำวัน'!$B140,RD!AB:AB)+SUMIF('FG,ออนไล,คัดแยก'!$C:$C,'รับ-จ่าย ประจำวัน'!$B140,'FG,ออนไล,คัดแยก'!AB:AB)</f>
        <v>0</v>
      </c>
      <c r="BJ140" s="16">
        <f>SUMIF(เตรียมส่วนผสม!$C:$C,'รับ-จ่าย ประจำวัน'!$B140,เตรียมส่วนผสม!AC:AC)+SUMIF(กวนไส้!$C:$C,'รับ-จ่าย ประจำวัน'!$B140,กวนไส้!AC:AC)+SUMIF(ผลิต1!$C:$C,'รับ-จ่าย ประจำวัน'!$B140,ผลิต1!AC:AC)+SUMIF(ผลิต2!$C:$C,'รับ-จ่าย ประจำวัน'!$B140,ผลิต2!AC:AC)+SUMIF(เส้นแต่งหน้าขนมเค้ก!$C:$C,'รับ-จ่าย ประจำวัน'!$B140,เส้นแต่งหน้าขนมเค้ก!AC:AC)+SUMIF(แพ็ค!$C:$C,'รับ-จ่าย ประจำวัน'!$B140,แพ็ค!AC:AC)+SUMIF(ธุรการ!$C:$C,'รับ-จ่าย ประจำวัน'!$B140,ธุรการ!AC:AC)+SUMIF(เส้นแต่งหน้าขนมปัง!$C:$C,'รับ-จ่าย ประจำวัน'!$B140,เส้นแต่งหน้าขนมปัง!AC:AC)+SUMIF('วางแผนBC,CJ'!$C:$C,'รับ-จ่าย ประจำวัน'!$B140,'วางแผนBC,CJ'!AC:AC)+SUMIF(RD!$C:$C,'รับ-จ่าย ประจำวัน'!$B140,RD!AC:AC)+SUMIF('FG,ออนไล,คัดแยก'!$C:$C,'รับ-จ่าย ประจำวัน'!$B140,'FG,ออนไล,คัดแยก'!AC:AC)</f>
        <v>0</v>
      </c>
      <c r="BK140" s="16">
        <f>SUMIF(เตรียมส่วนผสม!$C:$C,'รับ-จ่าย ประจำวัน'!$B140,เตรียมส่วนผสม!AD:AD)+SUMIF(กวนไส้!$C:$C,'รับ-จ่าย ประจำวัน'!$B140,กวนไส้!AD:AD)+SUMIF(ผลิต1!$C:$C,'รับ-จ่าย ประจำวัน'!$B140,ผลิต1!AD:AD)+SUMIF(ผลิต2!$C:$C,'รับ-จ่าย ประจำวัน'!$B140,ผลิต2!AD:AD)+SUMIF(เส้นแต่งหน้าขนมเค้ก!$C:$C,'รับ-จ่าย ประจำวัน'!$B140,เส้นแต่งหน้าขนมเค้ก!AD:AD)+SUMIF(แพ็ค!$C:$C,'รับ-จ่าย ประจำวัน'!$B140,แพ็ค!AD:AD)+SUMIF(ธุรการ!$C:$C,'รับ-จ่าย ประจำวัน'!$B140,ธุรการ!AD:AD)+SUMIF(เส้นแต่งหน้าขนมปัง!$C:$C,'รับ-จ่าย ประจำวัน'!$B140,เส้นแต่งหน้าขนมปัง!AD:AD)+SUMIF('วางแผนBC,CJ'!$C:$C,'รับ-จ่าย ประจำวัน'!$B140,'วางแผนBC,CJ'!AD:AD)+SUMIF(RD!$C:$C,'รับ-จ่าย ประจำวัน'!$B140,RD!AD:AD)+SUMIF('FG,ออนไล,คัดแยก'!$C:$C,'รับ-จ่าย ประจำวัน'!$B140,'FG,ออนไล,คัดแยก'!AD:AD)</f>
        <v>0</v>
      </c>
      <c r="BL140" s="16">
        <f>SUMIF(เตรียมส่วนผสม!$C:$C,'รับ-จ่าย ประจำวัน'!$B140,เตรียมส่วนผสม!AE:AE)+SUMIF(กวนไส้!$C:$C,'รับ-จ่าย ประจำวัน'!$B140,กวนไส้!AE:AE)+SUMIF(ผลิต1!$C:$C,'รับ-จ่าย ประจำวัน'!$B140,ผลิต1!AE:AE)+SUMIF(ผลิต2!$C:$C,'รับ-จ่าย ประจำวัน'!$B140,ผลิต2!AE:AE)+SUMIF(เส้นแต่งหน้าขนมเค้ก!$C:$C,'รับ-จ่าย ประจำวัน'!$B140,เส้นแต่งหน้าขนมเค้ก!AE:AE)+SUMIF(แพ็ค!$C:$C,'รับ-จ่าย ประจำวัน'!$B140,แพ็ค!AE:AE)+SUMIF(ธุรการ!$C:$C,'รับ-จ่าย ประจำวัน'!$B140,ธุรการ!AE:AE)+SUMIF(เส้นแต่งหน้าขนมปัง!$C:$C,'รับ-จ่าย ประจำวัน'!$B140,เส้นแต่งหน้าขนมปัง!AE:AE)+SUMIF('วางแผนBC,CJ'!$C:$C,'รับ-จ่าย ประจำวัน'!$B140,'วางแผนBC,CJ'!AE:AE)+SUMIF(RD!$C:$C,'รับ-จ่าย ประจำวัน'!$B140,RD!AE:AE)+SUMIF('FG,ออนไล,คัดแยก'!$C:$C,'รับ-จ่าย ประจำวัน'!$B140,'FG,ออนไล,คัดแยก'!AE:AE)</f>
        <v>0</v>
      </c>
      <c r="BM140" s="16">
        <f>SUMIF(เตรียมส่วนผสม!$C:$C,'รับ-จ่าย ประจำวัน'!$B140,เตรียมส่วนผสม!AF:AF)+SUMIF(กวนไส้!$C:$C,'รับ-จ่าย ประจำวัน'!$B140,กวนไส้!AF:AF)+SUMIF(ผลิต1!$C:$C,'รับ-จ่าย ประจำวัน'!$B140,ผลิต1!AF:AF)+SUMIF(ผลิต2!$C:$C,'รับ-จ่าย ประจำวัน'!$B140,ผลิต2!AF:AF)+SUMIF(เส้นแต่งหน้าขนมเค้ก!$C:$C,'รับ-จ่าย ประจำวัน'!$B140,เส้นแต่งหน้าขนมเค้ก!AF:AF)+SUMIF(แพ็ค!$C:$C,'รับ-จ่าย ประจำวัน'!$B140,แพ็ค!AF:AF)+SUMIF(ธุรการ!$C:$C,'รับ-จ่าย ประจำวัน'!$B140,ธุรการ!AF:AF)+SUMIF(เส้นแต่งหน้าขนมปัง!$C:$C,'รับ-จ่าย ประจำวัน'!$B140,เส้นแต่งหน้าขนมปัง!AF:AF)+SUMIF('วางแผนBC,CJ'!$C:$C,'รับ-จ่าย ประจำวัน'!$B140,'วางแผนBC,CJ'!AF:AF)+SUMIF(RD!$C:$C,'รับ-จ่าย ประจำวัน'!$B140,RD!AF:AF)+SUMIF('FG,ออนไล,คัดแยก'!$C:$C,'รับ-จ่าย ประจำวัน'!$B140,'FG,ออนไล,คัดแยก'!AF:AF)</f>
        <v>0</v>
      </c>
      <c r="BN140" s="16">
        <f>SUMIF(เตรียมส่วนผสม!$C:$C,'รับ-จ่าย ประจำวัน'!$B140,เตรียมส่วนผสม!AG:AG)+SUMIF(กวนไส้!$C:$C,'รับ-จ่าย ประจำวัน'!$B140,กวนไส้!AG:AG)+SUMIF(ผลิต1!$C:$C,'รับ-จ่าย ประจำวัน'!$B140,ผลิต1!AG:AG)+SUMIF(ผลิต2!$C:$C,'รับ-จ่าย ประจำวัน'!$B140,ผลิต2!AG:AG)+SUMIF(เส้นแต่งหน้าขนมเค้ก!$C:$C,'รับ-จ่าย ประจำวัน'!$B140,เส้นแต่งหน้าขนมเค้ก!AG:AG)+SUMIF(แพ็ค!$C:$C,'รับ-จ่าย ประจำวัน'!$B140,แพ็ค!AG:AG)+SUMIF(ธุรการ!$C:$C,'รับ-จ่าย ประจำวัน'!$B140,ธุรการ!AG:AG)+SUMIF(เส้นแต่งหน้าขนมปัง!$C:$C,'รับ-จ่าย ประจำวัน'!$B140,เส้นแต่งหน้าขนมปัง!AG:AG)+SUMIF('วางแผนBC,CJ'!$C:$C,'รับ-จ่าย ประจำวัน'!$B140,'วางแผนBC,CJ'!AG:AG)+SUMIF(RD!$C:$C,'รับ-จ่าย ประจำวัน'!$B140,RD!AG:AG)+SUMIF('FG,ออนไล,คัดแยก'!$C:$C,'รับ-จ่าย ประจำวัน'!$B140,'FG,ออนไล,คัดแยก'!AG:AG)</f>
        <v>0</v>
      </c>
      <c r="BO140" s="16">
        <f>SUMIF(เตรียมส่วนผสม!$C:$C,'รับ-จ่าย ประจำวัน'!$B140,เตรียมส่วนผสม!AH:AH)+SUMIF(กวนไส้!$C:$C,'รับ-จ่าย ประจำวัน'!$B140,กวนไส้!AH:AH)+SUMIF(ผลิต1!$C:$C,'รับ-จ่าย ประจำวัน'!$B140,ผลิต1!AH:AH)+SUMIF(ผลิต2!$C:$C,'รับ-จ่าย ประจำวัน'!$B140,ผลิต2!AH:AH)+SUMIF(เส้นแต่งหน้าขนมเค้ก!$C:$C,'รับ-จ่าย ประจำวัน'!$B140,เส้นแต่งหน้าขนมเค้ก!AH:AH)+SUMIF(แพ็ค!$C:$C,'รับ-จ่าย ประจำวัน'!$B140,แพ็ค!AH:AH)+SUMIF(ธุรการ!$C:$C,'รับ-จ่าย ประจำวัน'!$B140,ธุรการ!AH:AH)+SUMIF(เส้นแต่งหน้าขนมปัง!$C:$C,'รับ-จ่าย ประจำวัน'!$B140,เส้นแต่งหน้าขนมปัง!AH:AH)+SUMIF('วางแผนBC,CJ'!$C:$C,'รับ-จ่าย ประจำวัน'!$B140,'วางแผนBC,CJ'!AH:AH)+SUMIF(RD!$C:$C,'รับ-จ่าย ประจำวัน'!$B140,RD!AH:AH)+SUMIF('FG,ออนไล,คัดแยก'!$C:$C,'รับ-จ่าย ประจำวัน'!$B140,'FG,ออนไล,คัดแยก'!AH:AH)</f>
        <v>0</v>
      </c>
      <c r="BP140" s="16">
        <f>SUMIF(เตรียมส่วนผสม!$C:$C,'รับ-จ่าย ประจำวัน'!$B140,เตรียมส่วนผสม!AI:AI)+SUMIF(กวนไส้!$C:$C,'รับ-จ่าย ประจำวัน'!$B140,กวนไส้!AI:AI)+SUMIF(ผลิต1!$C:$C,'รับ-จ่าย ประจำวัน'!$B140,ผลิต1!AI:AI)+SUMIF(ผลิต2!$C:$C,'รับ-จ่าย ประจำวัน'!$B140,ผลิต2!AI:AI)+SUMIF(เส้นแต่งหน้าขนมเค้ก!$C:$C,'รับ-จ่าย ประจำวัน'!$B140,เส้นแต่งหน้าขนมเค้ก!AI:AI)+SUMIF(แพ็ค!$C:$C,'รับ-จ่าย ประจำวัน'!$B140,แพ็ค!AI:AI)+SUMIF(ธุรการ!$C:$C,'รับ-จ่าย ประจำวัน'!$B140,ธุรการ!AI:AI)+SUMIF(เส้นแต่งหน้าขนมปัง!$C:$C,'รับ-จ่าย ประจำวัน'!$B140,เส้นแต่งหน้าขนมปัง!AI:AI)+SUMIF('วางแผนBC,CJ'!$C:$C,'รับ-จ่าย ประจำวัน'!$B140,'วางแผนBC,CJ'!AI:AI)+SUMIF(RD!$C:$C,'รับ-จ่าย ประจำวัน'!$B140,RD!AI:AI)+SUMIF('FG,ออนไล,คัดแยก'!$C:$C,'รับ-จ่าย ประจำวัน'!$B140,'FG,ออนไล,คัดแยก'!AI:AI)</f>
        <v>0</v>
      </c>
      <c r="BQ140" s="16">
        <f>SUMIF(เตรียมส่วนผสม!$C:$C,'รับ-จ่าย ประจำวัน'!$B140,เตรียมส่วนผสม!AJ:AJ)+SUMIF(กวนไส้!$C:$C,'รับ-จ่าย ประจำวัน'!$B140,กวนไส้!AJ:AJ)+SUMIF(ผลิต1!$C:$C,'รับ-จ่าย ประจำวัน'!$B140,ผลิต1!AJ:AJ)+SUMIF(ผลิต2!$C:$C,'รับ-จ่าย ประจำวัน'!$B140,ผลิต2!AJ:AJ)+SUMIF(เส้นแต่งหน้าขนมเค้ก!$C:$C,'รับ-จ่าย ประจำวัน'!$B140,เส้นแต่งหน้าขนมเค้ก!AJ:AJ)+SUMIF(แพ็ค!$C:$C,'รับ-จ่าย ประจำวัน'!$B140,แพ็ค!AJ:AJ)+SUMIF(ธุรการ!$C:$C,'รับ-จ่าย ประจำวัน'!$B140,ธุรการ!AJ:AJ)+SUMIF(เส้นแต่งหน้าขนมปัง!$C:$C,'รับ-จ่าย ประจำวัน'!$B140,เส้นแต่งหน้าขนมปัง!AJ:AJ)+SUMIF('วางแผนBC,CJ'!$C:$C,'รับ-จ่าย ประจำวัน'!$B140,'วางแผนBC,CJ'!AJ:AJ)+SUMIF(RD!$C:$C,'รับ-จ่าย ประจำวัน'!$B140,RD!AJ:AJ)+SUMIF('FG,ออนไล,คัดแยก'!$C:$C,'รับ-จ่าย ประจำวัน'!$B140,'FG,ออนไล,คัดแยก'!AJ:AJ)</f>
        <v>0</v>
      </c>
      <c r="BR140" s="16">
        <f>SUMIF(เตรียมส่วนผสม!$C:$C,'รับ-จ่าย ประจำวัน'!$B140,เตรียมส่วนผสม!AK:AK)+SUMIF(กวนไส้!$C:$C,'รับ-จ่าย ประจำวัน'!$B140,กวนไส้!AK:AK)+SUMIF(ผลิต1!$C:$C,'รับ-จ่าย ประจำวัน'!$B140,ผลิต1!AK:AK)+SUMIF(ผลิต2!$C:$C,'รับ-จ่าย ประจำวัน'!$B140,ผลิต2!AK:AK)+SUMIF(เส้นแต่งหน้าขนมเค้ก!$C:$C,'รับ-จ่าย ประจำวัน'!$B140,เส้นแต่งหน้าขนมเค้ก!AK:AK)+SUMIF(แพ็ค!$C:$C,'รับ-จ่าย ประจำวัน'!$B140,แพ็ค!AK:AK)+SUMIF(ธุรการ!$C:$C,'รับ-จ่าย ประจำวัน'!$B140,ธุรการ!AK:AK)+SUMIF(เส้นแต่งหน้าขนมปัง!$C:$C,'รับ-จ่าย ประจำวัน'!$B140,เส้นแต่งหน้าขนมปัง!AK:AK)+SUMIF('วางแผนBC,CJ'!$C:$C,'รับ-จ่าย ประจำวัน'!$B140,'วางแผนBC,CJ'!AK:AK)+SUMIF(RD!$C:$C,'รับ-จ่าย ประจำวัน'!$B140,RD!AK:AK)+SUMIF('FG,ออนไล,คัดแยก'!$C:$C,'รับ-จ่าย ประจำวัน'!$B140,'FG,ออนไล,คัดแยก'!AK:AK)</f>
        <v>0</v>
      </c>
      <c r="BS140" s="16">
        <f>SUMIF(เตรียมส่วนผสม!$C:$C,'รับ-จ่าย ประจำวัน'!$B140,เตรียมส่วนผสม!AL:AL)+SUMIF(กวนไส้!$C:$C,'รับ-จ่าย ประจำวัน'!$B140,กวนไส้!AL:AL)+SUMIF(ผลิต1!$C:$C,'รับ-จ่าย ประจำวัน'!$B140,ผลิต1!AL:AL)+SUMIF(ผลิต2!$C:$C,'รับ-จ่าย ประจำวัน'!$B140,ผลิต2!AL:AL)+SUMIF(เส้นแต่งหน้าขนมเค้ก!$C:$C,'รับ-จ่าย ประจำวัน'!$B140,เส้นแต่งหน้าขนมเค้ก!AL:AL)+SUMIF(แพ็ค!$C:$C,'รับ-จ่าย ประจำวัน'!$B140,แพ็ค!AL:AL)+SUMIF(ธุรการ!$C:$C,'รับ-จ่าย ประจำวัน'!$B140,ธุรการ!AL:AL)+SUMIF(เส้นแต่งหน้าขนมปัง!$C:$C,'รับ-จ่าย ประจำวัน'!$B140,เส้นแต่งหน้าขนมปัง!AL:AL)+SUMIF('วางแผนBC,CJ'!$C:$C,'รับ-จ่าย ประจำวัน'!$B140,'วางแผนBC,CJ'!AL:AL)+SUMIF(RD!$C:$C,'รับ-จ่าย ประจำวัน'!$B140,RD!AL:AL)+SUMIF('FG,ออนไล,คัดแยก'!$C:$C,'รับ-จ่าย ประจำวัน'!$B140,'FG,ออนไล,คัดแยก'!AL:AL)</f>
        <v>0</v>
      </c>
      <c r="BT140" s="18">
        <f t="shared" si="36"/>
        <v>0</v>
      </c>
      <c r="BU140" s="116">
        <v>75</v>
      </c>
      <c r="BV140" s="146">
        <f t="shared" si="37"/>
        <v>90</v>
      </c>
      <c r="BW140" s="183">
        <v>30</v>
      </c>
      <c r="BX140" s="172">
        <f t="shared" si="42"/>
        <v>0</v>
      </c>
      <c r="BY140" s="188" t="e">
        <f t="shared" si="40"/>
        <v>#DIV/0!</v>
      </c>
      <c r="BZ140" s="180" t="e">
        <f t="shared" ca="1" si="38"/>
        <v>#DIV/0!</v>
      </c>
      <c r="CA140" s="93"/>
      <c r="CB140" s="93"/>
      <c r="CC140" s="93"/>
      <c r="CD140" s="93"/>
      <c r="CE140" s="93"/>
      <c r="CF140" s="93"/>
      <c r="CG140" s="93"/>
      <c r="CH140" s="93"/>
      <c r="CI140" s="93"/>
      <c r="CJ140" s="94"/>
      <c r="CK140" s="9">
        <f t="shared" si="41"/>
        <v>15</v>
      </c>
    </row>
    <row r="141" spans="1:89" x14ac:dyDescent="0.5">
      <c r="A141" s="149" t="s">
        <v>500</v>
      </c>
      <c r="B141" s="34">
        <v>1023901001</v>
      </c>
      <c r="C141" s="10" t="s">
        <v>1524</v>
      </c>
      <c r="D141" s="135" t="s">
        <v>61</v>
      </c>
      <c r="E141" s="11">
        <v>0</v>
      </c>
      <c r="F141" s="75"/>
      <c r="G141" s="11" t="s">
        <v>501</v>
      </c>
      <c r="H141" s="12">
        <v>2454</v>
      </c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3"/>
      <c r="AF141" s="13"/>
      <c r="AG141" s="13"/>
      <c r="AH141" s="13"/>
      <c r="AI141" s="14"/>
      <c r="AJ141" s="14"/>
      <c r="AK141" s="14"/>
      <c r="AL141" s="14"/>
      <c r="AM141" s="14"/>
      <c r="AN141" s="15">
        <f t="shared" si="35"/>
        <v>0</v>
      </c>
      <c r="AO141" s="16">
        <f>SUMIF(เตรียมส่วนผสม!$C:$C,'รับ-จ่าย ประจำวัน'!$B141,เตรียมส่วนผสม!H:H)+SUMIF(กวนไส้!$C:$C,'รับ-จ่าย ประจำวัน'!$B141,กวนไส้!H:H)+SUMIF(ผลิต1!$C:$C,'รับ-จ่าย ประจำวัน'!$B141,ผลิต1!H:H)+SUMIF(ผลิต2!$C:$C,'รับ-จ่าย ประจำวัน'!$B141,ผลิต2!H:H)+SUMIF(เส้นแต่งหน้าขนมเค้ก!$C:$C,'รับ-จ่าย ประจำวัน'!$B141,เส้นแต่งหน้าขนมเค้ก!H:H)+SUMIF(แพ็ค!$C:$C,'รับ-จ่าย ประจำวัน'!$B141,แพ็ค!H:H)+SUMIF(ธุรการ!$C:$C,'รับ-จ่าย ประจำวัน'!$B141,ธุรการ!H:H)+SUMIF(เส้นแต่งหน้าขนมปัง!$C:$C,'รับ-จ่าย ประจำวัน'!$B141,เส้นแต่งหน้าขนมปัง!H:H)+SUMIF('วางแผนBC,CJ'!$C:$C,'รับ-จ่าย ประจำวัน'!$B141,'วางแผนBC,CJ'!H:H)+SUMIF(RD!$C:$C,'รับ-จ่าย ประจำวัน'!$B141,RD!H:H)+SUMIF('FG,ออนไล,คัดแยก'!$C:$C,'รับ-จ่าย ประจำวัน'!$B141,'FG,ออนไล,คัดแยก'!H:H)</f>
        <v>0</v>
      </c>
      <c r="AP141" s="16">
        <f>SUMIF(เตรียมส่วนผสม!$C:$C,'รับ-จ่าย ประจำวัน'!$B141,เตรียมส่วนผสม!I:I)+SUMIF(กวนไส้!$C:$C,'รับ-จ่าย ประจำวัน'!$B141,กวนไส้!I:I)+SUMIF(ผลิต1!$C:$C,'รับ-จ่าย ประจำวัน'!$B141,ผลิต1!I:I)+SUMIF(ผลิต2!$C:$C,'รับ-จ่าย ประจำวัน'!$B141,ผลิต2!I:I)+SUMIF(เส้นแต่งหน้าขนมเค้ก!$C:$C,'รับ-จ่าย ประจำวัน'!$B141,เส้นแต่งหน้าขนมเค้ก!I:I)+SUMIF(แพ็ค!$C:$C,'รับ-จ่าย ประจำวัน'!$B141,แพ็ค!I:I)+SUMIF(ธุรการ!$C:$C,'รับ-จ่าย ประจำวัน'!$B141,ธุรการ!I:I)+SUMIF(เส้นแต่งหน้าขนมปัง!$C:$C,'รับ-จ่าย ประจำวัน'!$B141,เส้นแต่งหน้าขนมปัง!I:I)+SUMIF('วางแผนBC,CJ'!$C:$C,'รับ-จ่าย ประจำวัน'!$B141,'วางแผนBC,CJ'!I:I)+SUMIF(RD!$C:$C,'รับ-จ่าย ประจำวัน'!$B141,RD!I:I)+SUMIF('FG,ออนไล,คัดแยก'!$C:$C,'รับ-จ่าย ประจำวัน'!$B141,'FG,ออนไล,คัดแยก'!I:I)</f>
        <v>0</v>
      </c>
      <c r="AQ141" s="16">
        <f>SUMIF(เตรียมส่วนผสม!$C:$C,'รับ-จ่าย ประจำวัน'!$B141,เตรียมส่วนผสม!J:J)+SUMIF(กวนไส้!$C:$C,'รับ-จ่าย ประจำวัน'!$B141,กวนไส้!J:J)+SUMIF(ผลิต1!$C:$C,'รับ-จ่าย ประจำวัน'!$B141,ผลิต1!J:J)+SUMIF(ผลิต2!$C:$C,'รับ-จ่าย ประจำวัน'!$B141,ผลิต2!J:J)+SUMIF(เส้นแต่งหน้าขนมเค้ก!$C:$C,'รับ-จ่าย ประจำวัน'!$B141,เส้นแต่งหน้าขนมเค้ก!J:J)+SUMIF(แพ็ค!$C:$C,'รับ-จ่าย ประจำวัน'!$B141,แพ็ค!J:J)+SUMIF(ธุรการ!$C:$C,'รับ-จ่าย ประจำวัน'!$B141,ธุรการ!J:J)+SUMIF(เส้นแต่งหน้าขนมปัง!$C:$C,'รับ-จ่าย ประจำวัน'!$B141,เส้นแต่งหน้าขนมปัง!J:J)+SUMIF('วางแผนBC,CJ'!$C:$C,'รับ-จ่าย ประจำวัน'!$B141,'วางแผนBC,CJ'!J:J)+SUMIF(RD!$C:$C,'รับ-จ่าย ประจำวัน'!$B141,RD!J:J)+SUMIF('FG,ออนไล,คัดแยก'!$C:$C,'รับ-จ่าย ประจำวัน'!$B141,'FG,ออนไล,คัดแยก'!J:J)</f>
        <v>0</v>
      </c>
      <c r="AR141" s="16">
        <f>SUMIF(เตรียมส่วนผสม!$C:$C,'รับ-จ่าย ประจำวัน'!$B141,เตรียมส่วนผสม!K:K)+SUMIF(กวนไส้!$C:$C,'รับ-จ่าย ประจำวัน'!$B141,กวนไส้!K:K)+SUMIF(ผลิต1!$C:$C,'รับ-จ่าย ประจำวัน'!$B141,ผลิต1!K:K)+SUMIF(ผลิต2!$C:$C,'รับ-จ่าย ประจำวัน'!$B141,ผลิต2!K:K)+SUMIF(เส้นแต่งหน้าขนมเค้ก!$C:$C,'รับ-จ่าย ประจำวัน'!$B141,เส้นแต่งหน้าขนมเค้ก!K:K)+SUMIF(แพ็ค!$C:$C,'รับ-จ่าย ประจำวัน'!$B141,แพ็ค!K:K)+SUMIF(ธุรการ!$C:$C,'รับ-จ่าย ประจำวัน'!$B141,ธุรการ!K:K)+SUMIF(เส้นแต่งหน้าขนมปัง!$C:$C,'รับ-จ่าย ประจำวัน'!$B141,เส้นแต่งหน้าขนมปัง!K:K)+SUMIF('วางแผนBC,CJ'!$C:$C,'รับ-จ่าย ประจำวัน'!$B141,'วางแผนBC,CJ'!K:K)+SUMIF(RD!$C:$C,'รับ-จ่าย ประจำวัน'!$B141,RD!K:K)+SUMIF('FG,ออนไล,คัดแยก'!$C:$C,'รับ-จ่าย ประจำวัน'!$B141,'FG,ออนไล,คัดแยก'!K:K)</f>
        <v>0</v>
      </c>
      <c r="AS141" s="16">
        <f>SUMIF(เตรียมส่วนผสม!$C:$C,'รับ-จ่าย ประจำวัน'!$B141,เตรียมส่วนผสม!L:L)+SUMIF(กวนไส้!$C:$C,'รับ-จ่าย ประจำวัน'!$B141,กวนไส้!L:L)+SUMIF(ผลิต1!$C:$C,'รับ-จ่าย ประจำวัน'!$B141,ผลิต1!L:L)+SUMIF(ผลิต2!$C:$C,'รับ-จ่าย ประจำวัน'!$B141,ผลิต2!L:L)+SUMIF(เส้นแต่งหน้าขนมเค้ก!$C:$C,'รับ-จ่าย ประจำวัน'!$B141,เส้นแต่งหน้าขนมเค้ก!L:L)+SUMIF(แพ็ค!$C:$C,'รับ-จ่าย ประจำวัน'!$B141,แพ็ค!L:L)+SUMIF(ธุรการ!$C:$C,'รับ-จ่าย ประจำวัน'!$B141,ธุรการ!L:L)+SUMIF(เส้นแต่งหน้าขนมปัง!$C:$C,'รับ-จ่าย ประจำวัน'!$B141,เส้นแต่งหน้าขนมปัง!L:L)+SUMIF('วางแผนBC,CJ'!$C:$C,'รับ-จ่าย ประจำวัน'!$B141,'วางแผนBC,CJ'!L:L)+SUMIF(RD!$C:$C,'รับ-จ่าย ประจำวัน'!$B141,RD!L:L)+SUMIF('FG,ออนไล,คัดแยก'!$C:$C,'รับ-จ่าย ประจำวัน'!$B141,'FG,ออนไล,คัดแยก'!L:L)</f>
        <v>0</v>
      </c>
      <c r="AT141" s="16">
        <f>SUMIF(เตรียมส่วนผสม!$C:$C,'รับ-จ่าย ประจำวัน'!$B141,เตรียมส่วนผสม!M:M)+SUMIF(กวนไส้!$C:$C,'รับ-จ่าย ประจำวัน'!$B141,กวนไส้!M:M)+SUMIF(ผลิต1!$C:$C,'รับ-จ่าย ประจำวัน'!$B141,ผลิต1!M:M)+SUMIF(ผลิต2!$C:$C,'รับ-จ่าย ประจำวัน'!$B141,ผลิต2!M:M)+SUMIF(เส้นแต่งหน้าขนมเค้ก!$C:$C,'รับ-จ่าย ประจำวัน'!$B141,เส้นแต่งหน้าขนมเค้ก!M:M)+SUMIF(แพ็ค!$C:$C,'รับ-จ่าย ประจำวัน'!$B141,แพ็ค!M:M)+SUMIF(ธุรการ!$C:$C,'รับ-จ่าย ประจำวัน'!$B141,ธุรการ!M:M)+SUMIF(เส้นแต่งหน้าขนมปัง!$C:$C,'รับ-จ่าย ประจำวัน'!$B141,เส้นแต่งหน้าขนมปัง!M:M)+SUMIF('วางแผนBC,CJ'!$C:$C,'รับ-จ่าย ประจำวัน'!$B141,'วางแผนBC,CJ'!M:M)+SUMIF(RD!$C:$C,'รับ-จ่าย ประจำวัน'!$B141,RD!M:M)+SUMIF('FG,ออนไล,คัดแยก'!$C:$C,'รับ-จ่าย ประจำวัน'!$B141,'FG,ออนไล,คัดแยก'!M:M)</f>
        <v>0</v>
      </c>
      <c r="AU141" s="16">
        <f>SUMIF(เตรียมส่วนผสม!$C:$C,'รับ-จ่าย ประจำวัน'!$B141,เตรียมส่วนผสม!N:N)+SUMIF(กวนไส้!$C:$C,'รับ-จ่าย ประจำวัน'!$B141,กวนไส้!N:N)+SUMIF(ผลิต1!$C:$C,'รับ-จ่าย ประจำวัน'!$B141,ผลิต1!N:N)+SUMIF(ผลิต2!$C:$C,'รับ-จ่าย ประจำวัน'!$B141,ผลิต2!N:N)+SUMIF(เส้นแต่งหน้าขนมเค้ก!$C:$C,'รับ-จ่าย ประจำวัน'!$B141,เส้นแต่งหน้าขนมเค้ก!N:N)+SUMIF(แพ็ค!$C:$C,'รับ-จ่าย ประจำวัน'!$B141,แพ็ค!N:N)+SUMIF(ธุรการ!$C:$C,'รับ-จ่าย ประจำวัน'!$B141,ธุรการ!N:N)+SUMIF(เส้นแต่งหน้าขนมปัง!$C:$C,'รับ-จ่าย ประจำวัน'!$B141,เส้นแต่งหน้าขนมปัง!N:N)+SUMIF('วางแผนBC,CJ'!$C:$C,'รับ-จ่าย ประจำวัน'!$B141,'วางแผนBC,CJ'!N:N)+SUMIF(RD!$C:$C,'รับ-จ่าย ประจำวัน'!$B141,RD!N:N)+SUMIF('FG,ออนไล,คัดแยก'!$C:$C,'รับ-จ่าย ประจำวัน'!$B141,'FG,ออนไล,คัดแยก'!N:N)</f>
        <v>0</v>
      </c>
      <c r="AV141" s="16">
        <f>SUMIF(เตรียมส่วนผสม!$C:$C,'รับ-จ่าย ประจำวัน'!$B141,เตรียมส่วนผสม!O:O)+SUMIF(กวนไส้!$C:$C,'รับ-จ่าย ประจำวัน'!$B141,กวนไส้!O:O)+SUMIF(ผลิต1!$C:$C,'รับ-จ่าย ประจำวัน'!$B141,ผลิต1!O:O)+SUMIF(ผลิต2!$C:$C,'รับ-จ่าย ประจำวัน'!$B141,ผลิต2!O:O)+SUMIF(เส้นแต่งหน้าขนมเค้ก!$C:$C,'รับ-จ่าย ประจำวัน'!$B141,เส้นแต่งหน้าขนมเค้ก!O:O)+SUMIF(แพ็ค!$C:$C,'รับ-จ่าย ประจำวัน'!$B141,แพ็ค!O:O)+SUMIF(ธุรการ!$C:$C,'รับ-จ่าย ประจำวัน'!$B141,ธุรการ!O:O)+SUMIF(เส้นแต่งหน้าขนมปัง!$C:$C,'รับ-จ่าย ประจำวัน'!$B141,เส้นแต่งหน้าขนมปัง!O:O)+SUMIF('วางแผนBC,CJ'!$C:$C,'รับ-จ่าย ประจำวัน'!$B141,'วางแผนBC,CJ'!O:O)+SUMIF(RD!$C:$C,'รับ-จ่าย ประจำวัน'!$B141,RD!O:O)+SUMIF('FG,ออนไล,คัดแยก'!$C:$C,'รับ-จ่าย ประจำวัน'!$B141,'FG,ออนไล,คัดแยก'!O:O)</f>
        <v>0</v>
      </c>
      <c r="AW141" s="16">
        <f>SUMIF(เตรียมส่วนผสม!$C:$C,'รับ-จ่าย ประจำวัน'!$B141,เตรียมส่วนผสม!P:P)+SUMIF(กวนไส้!$C:$C,'รับ-จ่าย ประจำวัน'!$B141,กวนไส้!P:P)+SUMIF(ผลิต1!$C:$C,'รับ-จ่าย ประจำวัน'!$B141,ผลิต1!P:P)+SUMIF(ผลิต2!$C:$C,'รับ-จ่าย ประจำวัน'!$B141,ผลิต2!P:P)+SUMIF(เส้นแต่งหน้าขนมเค้ก!$C:$C,'รับ-จ่าย ประจำวัน'!$B141,เส้นแต่งหน้าขนมเค้ก!P:P)+SUMIF(แพ็ค!$C:$C,'รับ-จ่าย ประจำวัน'!$B141,แพ็ค!P:P)+SUMIF(ธุรการ!$C:$C,'รับ-จ่าย ประจำวัน'!$B141,ธุรการ!P:P)+SUMIF(เส้นแต่งหน้าขนมปัง!$C:$C,'รับ-จ่าย ประจำวัน'!$B141,เส้นแต่งหน้าขนมปัง!P:P)+SUMIF('วางแผนBC,CJ'!$C:$C,'รับ-จ่าย ประจำวัน'!$B141,'วางแผนBC,CJ'!P:P)+SUMIF(RD!$C:$C,'รับ-จ่าย ประจำวัน'!$B141,RD!P:P)+SUMIF('FG,ออนไล,คัดแยก'!$C:$C,'รับ-จ่าย ประจำวัน'!$B141,'FG,ออนไล,คัดแยก'!P:P)</f>
        <v>0</v>
      </c>
      <c r="AX141" s="16">
        <f>SUMIF(เตรียมส่วนผสม!$C:$C,'รับ-จ่าย ประจำวัน'!$B141,เตรียมส่วนผสม!Q:Q)+SUMIF(กวนไส้!$C:$C,'รับ-จ่าย ประจำวัน'!$B141,กวนไส้!Q:Q)+SUMIF(ผลิต1!$C:$C,'รับ-จ่าย ประจำวัน'!$B141,ผลิต1!Q:Q)+SUMIF(ผลิต2!$C:$C,'รับ-จ่าย ประจำวัน'!$B141,ผลิต2!Q:Q)+SUMIF(เส้นแต่งหน้าขนมเค้ก!$C:$C,'รับ-จ่าย ประจำวัน'!$B141,เส้นแต่งหน้าขนมเค้ก!Q:Q)+SUMIF(แพ็ค!$C:$C,'รับ-จ่าย ประจำวัน'!$B141,แพ็ค!Q:Q)+SUMIF(ธุรการ!$C:$C,'รับ-จ่าย ประจำวัน'!$B141,ธุรการ!Q:Q)+SUMIF(เส้นแต่งหน้าขนมปัง!$C:$C,'รับ-จ่าย ประจำวัน'!$B141,เส้นแต่งหน้าขนมปัง!Q:Q)+SUMIF('วางแผนBC,CJ'!$C:$C,'รับ-จ่าย ประจำวัน'!$B141,'วางแผนBC,CJ'!Q:Q)+SUMIF(RD!$C:$C,'รับ-จ่าย ประจำวัน'!$B141,RD!Q:Q)+SUMIF('FG,ออนไล,คัดแยก'!$C:$C,'รับ-จ่าย ประจำวัน'!$B141,'FG,ออนไล,คัดแยก'!Q:Q)</f>
        <v>0</v>
      </c>
      <c r="AY141" s="16">
        <f>SUMIF(เตรียมส่วนผสม!$C:$C,'รับ-จ่าย ประจำวัน'!$B141,เตรียมส่วนผสม!R:R)+SUMIF(กวนไส้!$C:$C,'รับ-จ่าย ประจำวัน'!$B141,กวนไส้!R:R)+SUMIF(ผลิต1!$C:$C,'รับ-จ่าย ประจำวัน'!$B141,ผลิต1!R:R)+SUMIF(ผลิต2!$C:$C,'รับ-จ่าย ประจำวัน'!$B141,ผลิต2!R:R)+SUMIF(เส้นแต่งหน้าขนมเค้ก!$C:$C,'รับ-จ่าย ประจำวัน'!$B141,เส้นแต่งหน้าขนมเค้ก!R:R)+SUMIF(แพ็ค!$C:$C,'รับ-จ่าย ประจำวัน'!$B141,แพ็ค!R:R)+SUMIF(ธุรการ!$C:$C,'รับ-จ่าย ประจำวัน'!$B141,ธุรการ!R:R)+SUMIF(เส้นแต่งหน้าขนมปัง!$C:$C,'รับ-จ่าย ประจำวัน'!$B141,เส้นแต่งหน้าขนมปัง!R:R)+SUMIF('วางแผนBC,CJ'!$C:$C,'รับ-จ่าย ประจำวัน'!$B141,'วางแผนBC,CJ'!R:R)+SUMIF(RD!$C:$C,'รับ-จ่าย ประจำวัน'!$B141,RD!R:R)+SUMIF('FG,ออนไล,คัดแยก'!$C:$C,'รับ-จ่าย ประจำวัน'!$B141,'FG,ออนไล,คัดแยก'!R:R)</f>
        <v>0</v>
      </c>
      <c r="AZ141" s="16">
        <f>SUMIF(เตรียมส่วนผสม!$C:$C,'รับ-จ่าย ประจำวัน'!$B141,เตรียมส่วนผสม!S:S)+SUMIF(กวนไส้!$C:$C,'รับ-จ่าย ประจำวัน'!$B141,กวนไส้!S:S)+SUMIF(ผลิต1!$C:$C,'รับ-จ่าย ประจำวัน'!$B141,ผลิต1!S:S)+SUMIF(ผลิต2!$C:$C,'รับ-จ่าย ประจำวัน'!$B141,ผลิต2!S:S)+SUMIF(เส้นแต่งหน้าขนมเค้ก!$C:$C,'รับ-จ่าย ประจำวัน'!$B141,เส้นแต่งหน้าขนมเค้ก!S:S)+SUMIF(แพ็ค!$C:$C,'รับ-จ่าย ประจำวัน'!$B141,แพ็ค!S:S)+SUMIF(ธุรการ!$C:$C,'รับ-จ่าย ประจำวัน'!$B141,ธุรการ!S:S)+SUMIF(เส้นแต่งหน้าขนมปัง!$C:$C,'รับ-จ่าย ประจำวัน'!$B141,เส้นแต่งหน้าขนมปัง!S:S)+SUMIF('วางแผนBC,CJ'!$C:$C,'รับ-จ่าย ประจำวัน'!$B141,'วางแผนBC,CJ'!S:S)+SUMIF(RD!$C:$C,'รับ-จ่าย ประจำวัน'!$B141,RD!S:S)+SUMIF('FG,ออนไล,คัดแยก'!$C:$C,'รับ-จ่าย ประจำวัน'!$B141,'FG,ออนไล,คัดแยก'!S:S)</f>
        <v>0</v>
      </c>
      <c r="BA141" s="16">
        <f>SUMIF(เตรียมส่วนผสม!$C:$C,'รับ-จ่าย ประจำวัน'!$B141,เตรียมส่วนผสม!T:T)+SUMIF(กวนไส้!$C:$C,'รับ-จ่าย ประจำวัน'!$B141,กวนไส้!T:T)+SUMIF(ผลิต1!$C:$C,'รับ-จ่าย ประจำวัน'!$B141,ผลิต1!T:T)+SUMIF(ผลิต2!$C:$C,'รับ-จ่าย ประจำวัน'!$B141,ผลิต2!T:T)+SUMIF(เส้นแต่งหน้าขนมเค้ก!$C:$C,'รับ-จ่าย ประจำวัน'!$B141,เส้นแต่งหน้าขนมเค้ก!T:T)+SUMIF(แพ็ค!$C:$C,'รับ-จ่าย ประจำวัน'!$B141,แพ็ค!T:T)+SUMIF(ธุรการ!$C:$C,'รับ-จ่าย ประจำวัน'!$B141,ธุรการ!T:T)+SUMIF(เส้นแต่งหน้าขนมปัง!$C:$C,'รับ-จ่าย ประจำวัน'!$B141,เส้นแต่งหน้าขนมปัง!T:T)+SUMIF('วางแผนBC,CJ'!$C:$C,'รับ-จ่าย ประจำวัน'!$B141,'วางแผนBC,CJ'!T:T)+SUMIF(RD!$C:$C,'รับ-จ่าย ประจำวัน'!$B141,RD!T:T)+SUMIF('FG,ออนไล,คัดแยก'!$C:$C,'รับ-จ่าย ประจำวัน'!$B141,'FG,ออนไล,คัดแยก'!T:T)</f>
        <v>0</v>
      </c>
      <c r="BB141" s="16">
        <f>SUMIF(เตรียมส่วนผสม!$C:$C,'รับ-จ่าย ประจำวัน'!$B141,เตรียมส่วนผสม!U:U)+SUMIF(กวนไส้!$C:$C,'รับ-จ่าย ประจำวัน'!$B141,กวนไส้!U:U)+SUMIF(ผลิต1!$C:$C,'รับ-จ่าย ประจำวัน'!$B141,ผลิต1!U:U)+SUMIF(ผลิต2!$C:$C,'รับ-จ่าย ประจำวัน'!$B141,ผลิต2!U:U)+SUMIF(เส้นแต่งหน้าขนมเค้ก!$C:$C,'รับ-จ่าย ประจำวัน'!$B141,เส้นแต่งหน้าขนมเค้ก!U:U)+SUMIF(แพ็ค!$C:$C,'รับ-จ่าย ประจำวัน'!$B141,แพ็ค!U:U)+SUMIF(ธุรการ!$C:$C,'รับ-จ่าย ประจำวัน'!$B141,ธุรการ!U:U)+SUMIF(เส้นแต่งหน้าขนมปัง!$C:$C,'รับ-จ่าย ประจำวัน'!$B141,เส้นแต่งหน้าขนมปัง!U:U)+SUMIF('วางแผนBC,CJ'!$C:$C,'รับ-จ่าย ประจำวัน'!$B141,'วางแผนBC,CJ'!U:U)+SUMIF(RD!$C:$C,'รับ-จ่าย ประจำวัน'!$B141,RD!U:U)+SUMIF('FG,ออนไล,คัดแยก'!$C:$C,'รับ-จ่าย ประจำวัน'!$B141,'FG,ออนไล,คัดแยก'!U:U)</f>
        <v>0</v>
      </c>
      <c r="BC141" s="16">
        <f>SUMIF(เตรียมส่วนผสม!$C:$C,'รับ-จ่าย ประจำวัน'!$B141,เตรียมส่วนผสม!V:V)+SUMIF(กวนไส้!$C:$C,'รับ-จ่าย ประจำวัน'!$B141,กวนไส้!V:V)+SUMIF(ผลิต1!$C:$C,'รับ-จ่าย ประจำวัน'!$B141,ผลิต1!V:V)+SUMIF(ผลิต2!$C:$C,'รับ-จ่าย ประจำวัน'!$B141,ผลิต2!V:V)+SUMIF(เส้นแต่งหน้าขนมเค้ก!$C:$C,'รับ-จ่าย ประจำวัน'!$B141,เส้นแต่งหน้าขนมเค้ก!V:V)+SUMIF(แพ็ค!$C:$C,'รับ-จ่าย ประจำวัน'!$B141,แพ็ค!V:V)+SUMIF(ธุรการ!$C:$C,'รับ-จ่าย ประจำวัน'!$B141,ธุรการ!V:V)+SUMIF(เส้นแต่งหน้าขนมปัง!$C:$C,'รับ-จ่าย ประจำวัน'!$B141,เส้นแต่งหน้าขนมปัง!V:V)+SUMIF('วางแผนBC,CJ'!$C:$C,'รับ-จ่าย ประจำวัน'!$B141,'วางแผนBC,CJ'!V:V)+SUMIF(RD!$C:$C,'รับ-จ่าย ประจำวัน'!$B141,RD!V:V)+SUMIF('FG,ออนไล,คัดแยก'!$C:$C,'รับ-จ่าย ประจำวัน'!$B141,'FG,ออนไล,คัดแยก'!V:V)</f>
        <v>0</v>
      </c>
      <c r="BD141" s="16">
        <f>SUMIF(เตรียมส่วนผสม!$C:$C,'รับ-จ่าย ประจำวัน'!$B141,เตรียมส่วนผสม!W:W)+SUMIF(กวนไส้!$C:$C,'รับ-จ่าย ประจำวัน'!$B141,กวนไส้!W:W)+SUMIF(ผลิต1!$C:$C,'รับ-จ่าย ประจำวัน'!$B141,ผลิต1!W:W)+SUMIF(ผลิต2!$C:$C,'รับ-จ่าย ประจำวัน'!$B141,ผลิต2!W:W)+SUMIF(เส้นแต่งหน้าขนมเค้ก!$C:$C,'รับ-จ่าย ประจำวัน'!$B141,เส้นแต่งหน้าขนมเค้ก!W:W)+SUMIF(แพ็ค!$C:$C,'รับ-จ่าย ประจำวัน'!$B141,แพ็ค!W:W)+SUMIF(ธุรการ!$C:$C,'รับ-จ่าย ประจำวัน'!$B141,ธุรการ!W:W)+SUMIF(เส้นแต่งหน้าขนมปัง!$C:$C,'รับ-จ่าย ประจำวัน'!$B141,เส้นแต่งหน้าขนมปัง!W:W)+SUMIF('วางแผนBC,CJ'!$C:$C,'รับ-จ่าย ประจำวัน'!$B141,'วางแผนBC,CJ'!W:W)+SUMIF(RD!$C:$C,'รับ-จ่าย ประจำวัน'!$B141,RD!W:W)+SUMIF('FG,ออนไล,คัดแยก'!$C:$C,'รับ-จ่าย ประจำวัน'!$B141,'FG,ออนไล,คัดแยก'!W:W)</f>
        <v>0</v>
      </c>
      <c r="BE141" s="16">
        <f>SUMIF(เตรียมส่วนผสม!$C:$C,'รับ-จ่าย ประจำวัน'!$B141,เตรียมส่วนผสม!X:X)+SUMIF(กวนไส้!$C:$C,'รับ-จ่าย ประจำวัน'!$B141,กวนไส้!X:X)+SUMIF(ผลิต1!$C:$C,'รับ-จ่าย ประจำวัน'!$B141,ผลิต1!X:X)+SUMIF(ผลิต2!$C:$C,'รับ-จ่าย ประจำวัน'!$B141,ผลิต2!X:X)+SUMIF(เส้นแต่งหน้าขนมเค้ก!$C:$C,'รับ-จ่าย ประจำวัน'!$B141,เส้นแต่งหน้าขนมเค้ก!X:X)+SUMIF(แพ็ค!$C:$C,'รับ-จ่าย ประจำวัน'!$B141,แพ็ค!X:X)+SUMIF(ธุรการ!$C:$C,'รับ-จ่าย ประจำวัน'!$B141,ธุรการ!X:X)+SUMIF(เส้นแต่งหน้าขนมปัง!$C:$C,'รับ-จ่าย ประจำวัน'!$B141,เส้นแต่งหน้าขนมปัง!X:X)+SUMIF('วางแผนBC,CJ'!$C:$C,'รับ-จ่าย ประจำวัน'!$B141,'วางแผนBC,CJ'!X:X)+SUMIF(RD!$C:$C,'รับ-จ่าย ประจำวัน'!$B141,RD!X:X)+SUMIF('FG,ออนไล,คัดแยก'!$C:$C,'รับ-จ่าย ประจำวัน'!$B141,'FG,ออนไล,คัดแยก'!X:X)</f>
        <v>0</v>
      </c>
      <c r="BF141" s="16">
        <f>SUMIF(เตรียมส่วนผสม!$C:$C,'รับ-จ่าย ประจำวัน'!$B141,เตรียมส่วนผสม!Y:Y)+SUMIF(กวนไส้!$C:$C,'รับ-จ่าย ประจำวัน'!$B141,กวนไส้!Y:Y)+SUMIF(ผลิต1!$C:$C,'รับ-จ่าย ประจำวัน'!$B141,ผลิต1!Y:Y)+SUMIF(ผลิต2!$C:$C,'รับ-จ่าย ประจำวัน'!$B141,ผลิต2!Y:Y)+SUMIF(เส้นแต่งหน้าขนมเค้ก!$C:$C,'รับ-จ่าย ประจำวัน'!$B141,เส้นแต่งหน้าขนมเค้ก!Y:Y)+SUMIF(แพ็ค!$C:$C,'รับ-จ่าย ประจำวัน'!$B141,แพ็ค!Y:Y)+SUMIF(ธุรการ!$C:$C,'รับ-จ่าย ประจำวัน'!$B141,ธุรการ!Y:Y)+SUMIF(เส้นแต่งหน้าขนมปัง!$C:$C,'รับ-จ่าย ประจำวัน'!$B141,เส้นแต่งหน้าขนมปัง!Y:Y)+SUMIF('วางแผนBC,CJ'!$C:$C,'รับ-จ่าย ประจำวัน'!$B141,'วางแผนBC,CJ'!Y:Y)+SUMIF(RD!$C:$C,'รับ-จ่าย ประจำวัน'!$B141,RD!Y:Y)+SUMIF('FG,ออนไล,คัดแยก'!$C:$C,'รับ-จ่าย ประจำวัน'!$B141,'FG,ออนไล,คัดแยก'!Y:Y)</f>
        <v>360</v>
      </c>
      <c r="BG141" s="16">
        <f>SUMIF(เตรียมส่วนผสม!$C:$C,'รับ-จ่าย ประจำวัน'!$B141,เตรียมส่วนผสม!Z:Z)+SUMIF(กวนไส้!$C:$C,'รับ-จ่าย ประจำวัน'!$B141,กวนไส้!Z:Z)+SUMIF(ผลิต1!$C:$C,'รับ-จ่าย ประจำวัน'!$B141,ผลิต1!Z:Z)+SUMIF(ผลิต2!$C:$C,'รับ-จ่าย ประจำวัน'!$B141,ผลิต2!Z:Z)+SUMIF(เส้นแต่งหน้าขนมเค้ก!$C:$C,'รับ-จ่าย ประจำวัน'!$B141,เส้นแต่งหน้าขนมเค้ก!Z:Z)+SUMIF(แพ็ค!$C:$C,'รับ-จ่าย ประจำวัน'!$B141,แพ็ค!Z:Z)+SUMIF(ธุรการ!$C:$C,'รับ-จ่าย ประจำวัน'!$B141,ธุรการ!Z:Z)+SUMIF(เส้นแต่งหน้าขนมปัง!$C:$C,'รับ-จ่าย ประจำวัน'!$B141,เส้นแต่งหน้าขนมปัง!Z:Z)+SUMIF('วางแผนBC,CJ'!$C:$C,'รับ-จ่าย ประจำวัน'!$B141,'วางแผนBC,CJ'!Z:Z)+SUMIF(RD!$C:$C,'รับ-จ่าย ประจำวัน'!$B141,RD!Z:Z)+SUMIF('FG,ออนไล,คัดแยก'!$C:$C,'รับ-จ่าย ประจำวัน'!$B141,'FG,ออนไล,คัดแยก'!Z:Z)</f>
        <v>0</v>
      </c>
      <c r="BH141" s="16">
        <f>SUMIF(เตรียมส่วนผสม!$C:$C,'รับ-จ่าย ประจำวัน'!$B141,เตรียมส่วนผสม!AA:AA)+SUMIF(กวนไส้!$C:$C,'รับ-จ่าย ประจำวัน'!$B141,กวนไส้!AA:AA)+SUMIF(ผลิต1!$C:$C,'รับ-จ่าย ประจำวัน'!$B141,ผลิต1!AA:AA)+SUMIF(ผลิต2!$C:$C,'รับ-จ่าย ประจำวัน'!$B141,ผลิต2!AA:AA)+SUMIF(เส้นแต่งหน้าขนมเค้ก!$C:$C,'รับ-จ่าย ประจำวัน'!$B141,เส้นแต่งหน้าขนมเค้ก!AA:AA)+SUMIF(แพ็ค!$C:$C,'รับ-จ่าย ประจำวัน'!$B141,แพ็ค!AA:AA)+SUMIF(ธุรการ!$C:$C,'รับ-จ่าย ประจำวัน'!$B141,ธุรการ!AA:AA)+SUMIF(เส้นแต่งหน้าขนมปัง!$C:$C,'รับ-จ่าย ประจำวัน'!$B141,เส้นแต่งหน้าขนมปัง!AA:AA)+SUMIF('วางแผนBC,CJ'!$C:$C,'รับ-จ่าย ประจำวัน'!$B141,'วางแผนBC,CJ'!AA:AA)+SUMIF(RD!$C:$C,'รับ-จ่าย ประจำวัน'!$B141,RD!AA:AA)+SUMIF('FG,ออนไล,คัดแยก'!$C:$C,'รับ-จ่าย ประจำวัน'!$B141,'FG,ออนไล,คัดแยก'!AA:AA)</f>
        <v>0</v>
      </c>
      <c r="BI141" s="16">
        <f>SUMIF(เตรียมส่วนผสม!$C:$C,'รับ-จ่าย ประจำวัน'!$B141,เตรียมส่วนผสม!AB:AB)+SUMIF(กวนไส้!$C:$C,'รับ-จ่าย ประจำวัน'!$B141,กวนไส้!AB:AB)+SUMIF(ผลิต1!$C:$C,'รับ-จ่าย ประจำวัน'!$B141,ผลิต1!AB:AB)+SUMIF(ผลิต2!$C:$C,'รับ-จ่าย ประจำวัน'!$B141,ผลิต2!AB:AB)+SUMIF(เส้นแต่งหน้าขนมเค้ก!$C:$C,'รับ-จ่าย ประจำวัน'!$B141,เส้นแต่งหน้าขนมเค้ก!AB:AB)+SUMIF(แพ็ค!$C:$C,'รับ-จ่าย ประจำวัน'!$B141,แพ็ค!AB:AB)+SUMIF(ธุรการ!$C:$C,'รับ-จ่าย ประจำวัน'!$B141,ธุรการ!AB:AB)+SUMIF(เส้นแต่งหน้าขนมปัง!$C:$C,'รับ-จ่าย ประจำวัน'!$B141,เส้นแต่งหน้าขนมปัง!AB:AB)+SUMIF('วางแผนBC,CJ'!$C:$C,'รับ-จ่าย ประจำวัน'!$B141,'วางแผนBC,CJ'!AB:AB)+SUMIF(RD!$C:$C,'รับ-จ่าย ประจำวัน'!$B141,RD!AB:AB)+SUMIF('FG,ออนไล,คัดแยก'!$C:$C,'รับ-จ่าย ประจำวัน'!$B141,'FG,ออนไล,คัดแยก'!AB:AB)</f>
        <v>0</v>
      </c>
      <c r="BJ141" s="16">
        <f>SUMIF(เตรียมส่วนผสม!$C:$C,'รับ-จ่าย ประจำวัน'!$B141,เตรียมส่วนผสม!AC:AC)+SUMIF(กวนไส้!$C:$C,'รับ-จ่าย ประจำวัน'!$B141,กวนไส้!AC:AC)+SUMIF(ผลิต1!$C:$C,'รับ-จ่าย ประจำวัน'!$B141,ผลิต1!AC:AC)+SUMIF(ผลิต2!$C:$C,'รับ-จ่าย ประจำวัน'!$B141,ผลิต2!AC:AC)+SUMIF(เส้นแต่งหน้าขนมเค้ก!$C:$C,'รับ-จ่าย ประจำวัน'!$B141,เส้นแต่งหน้าขนมเค้ก!AC:AC)+SUMIF(แพ็ค!$C:$C,'รับ-จ่าย ประจำวัน'!$B141,แพ็ค!AC:AC)+SUMIF(ธุรการ!$C:$C,'รับ-จ่าย ประจำวัน'!$B141,ธุรการ!AC:AC)+SUMIF(เส้นแต่งหน้าขนมปัง!$C:$C,'รับ-จ่าย ประจำวัน'!$B141,เส้นแต่งหน้าขนมปัง!AC:AC)+SUMIF('วางแผนBC,CJ'!$C:$C,'รับ-จ่าย ประจำวัน'!$B141,'วางแผนBC,CJ'!AC:AC)+SUMIF(RD!$C:$C,'รับ-จ่าย ประจำวัน'!$B141,RD!AC:AC)+SUMIF('FG,ออนไล,คัดแยก'!$C:$C,'รับ-จ่าย ประจำวัน'!$B141,'FG,ออนไล,คัดแยก'!AC:AC)</f>
        <v>0</v>
      </c>
      <c r="BK141" s="16">
        <f>SUMIF(เตรียมส่วนผสม!$C:$C,'รับ-จ่าย ประจำวัน'!$B141,เตรียมส่วนผสม!AD:AD)+SUMIF(กวนไส้!$C:$C,'รับ-จ่าย ประจำวัน'!$B141,กวนไส้!AD:AD)+SUMIF(ผลิต1!$C:$C,'รับ-จ่าย ประจำวัน'!$B141,ผลิต1!AD:AD)+SUMIF(ผลิต2!$C:$C,'รับ-จ่าย ประจำวัน'!$B141,ผลิต2!AD:AD)+SUMIF(เส้นแต่งหน้าขนมเค้ก!$C:$C,'รับ-จ่าย ประจำวัน'!$B141,เส้นแต่งหน้าขนมเค้ก!AD:AD)+SUMIF(แพ็ค!$C:$C,'รับ-จ่าย ประจำวัน'!$B141,แพ็ค!AD:AD)+SUMIF(ธุรการ!$C:$C,'รับ-จ่าย ประจำวัน'!$B141,ธุรการ!AD:AD)+SUMIF(เส้นแต่งหน้าขนมปัง!$C:$C,'รับ-จ่าย ประจำวัน'!$B141,เส้นแต่งหน้าขนมปัง!AD:AD)+SUMIF('วางแผนBC,CJ'!$C:$C,'รับ-จ่าย ประจำวัน'!$B141,'วางแผนBC,CJ'!AD:AD)+SUMIF(RD!$C:$C,'รับ-จ่าย ประจำวัน'!$B141,RD!AD:AD)+SUMIF('FG,ออนไล,คัดแยก'!$C:$C,'รับ-จ่าย ประจำวัน'!$B141,'FG,ออนไล,คัดแยก'!AD:AD)</f>
        <v>0</v>
      </c>
      <c r="BL141" s="16">
        <f>SUMIF(เตรียมส่วนผสม!$C:$C,'รับ-จ่าย ประจำวัน'!$B141,เตรียมส่วนผสม!AE:AE)+SUMIF(กวนไส้!$C:$C,'รับ-จ่าย ประจำวัน'!$B141,กวนไส้!AE:AE)+SUMIF(ผลิต1!$C:$C,'รับ-จ่าย ประจำวัน'!$B141,ผลิต1!AE:AE)+SUMIF(ผลิต2!$C:$C,'รับ-จ่าย ประจำวัน'!$B141,ผลิต2!AE:AE)+SUMIF(เส้นแต่งหน้าขนมเค้ก!$C:$C,'รับ-จ่าย ประจำวัน'!$B141,เส้นแต่งหน้าขนมเค้ก!AE:AE)+SUMIF(แพ็ค!$C:$C,'รับ-จ่าย ประจำวัน'!$B141,แพ็ค!AE:AE)+SUMIF(ธุรการ!$C:$C,'รับ-จ่าย ประจำวัน'!$B141,ธุรการ!AE:AE)+SUMIF(เส้นแต่งหน้าขนมปัง!$C:$C,'รับ-จ่าย ประจำวัน'!$B141,เส้นแต่งหน้าขนมปัง!AE:AE)+SUMIF('วางแผนBC,CJ'!$C:$C,'รับ-จ่าย ประจำวัน'!$B141,'วางแผนBC,CJ'!AE:AE)+SUMIF(RD!$C:$C,'รับ-จ่าย ประจำวัน'!$B141,RD!AE:AE)+SUMIF('FG,ออนไล,คัดแยก'!$C:$C,'รับ-จ่าย ประจำวัน'!$B141,'FG,ออนไล,คัดแยก'!AE:AE)</f>
        <v>54</v>
      </c>
      <c r="BM141" s="16">
        <f>SUMIF(เตรียมส่วนผสม!$C:$C,'รับ-จ่าย ประจำวัน'!$B141,เตรียมส่วนผสม!AF:AF)+SUMIF(กวนไส้!$C:$C,'รับ-จ่าย ประจำวัน'!$B141,กวนไส้!AF:AF)+SUMIF(ผลิต1!$C:$C,'รับ-จ่าย ประจำวัน'!$B141,ผลิต1!AF:AF)+SUMIF(ผลิต2!$C:$C,'รับ-จ่าย ประจำวัน'!$B141,ผลิต2!AF:AF)+SUMIF(เส้นแต่งหน้าขนมเค้ก!$C:$C,'รับ-จ่าย ประจำวัน'!$B141,เส้นแต่งหน้าขนมเค้ก!AF:AF)+SUMIF(แพ็ค!$C:$C,'รับ-จ่าย ประจำวัน'!$B141,แพ็ค!AF:AF)+SUMIF(ธุรการ!$C:$C,'รับ-จ่าย ประจำวัน'!$B141,ธุรการ!AF:AF)+SUMIF(เส้นแต่งหน้าขนมปัง!$C:$C,'รับ-จ่าย ประจำวัน'!$B141,เส้นแต่งหน้าขนมปัง!AF:AF)+SUMIF('วางแผนBC,CJ'!$C:$C,'รับ-จ่าย ประจำวัน'!$B141,'วางแผนBC,CJ'!AF:AF)+SUMIF(RD!$C:$C,'รับ-จ่าย ประจำวัน'!$B141,RD!AF:AF)+SUMIF('FG,ออนไล,คัดแยก'!$C:$C,'รับ-จ่าย ประจำวัน'!$B141,'FG,ออนไล,คัดแยก'!AF:AF)</f>
        <v>0</v>
      </c>
      <c r="BN141" s="16">
        <f>SUMIF(เตรียมส่วนผสม!$C:$C,'รับ-จ่าย ประจำวัน'!$B141,เตรียมส่วนผสม!AG:AG)+SUMIF(กวนไส้!$C:$C,'รับ-จ่าย ประจำวัน'!$B141,กวนไส้!AG:AG)+SUMIF(ผลิต1!$C:$C,'รับ-จ่าย ประจำวัน'!$B141,ผลิต1!AG:AG)+SUMIF(ผลิต2!$C:$C,'รับ-จ่าย ประจำวัน'!$B141,ผลิต2!AG:AG)+SUMIF(เส้นแต่งหน้าขนมเค้ก!$C:$C,'รับ-จ่าย ประจำวัน'!$B141,เส้นแต่งหน้าขนมเค้ก!AG:AG)+SUMIF(แพ็ค!$C:$C,'รับ-จ่าย ประจำวัน'!$B141,แพ็ค!AG:AG)+SUMIF(ธุรการ!$C:$C,'รับ-จ่าย ประจำวัน'!$B141,ธุรการ!AG:AG)+SUMIF(เส้นแต่งหน้าขนมปัง!$C:$C,'รับ-จ่าย ประจำวัน'!$B141,เส้นแต่งหน้าขนมปัง!AG:AG)+SUMIF('วางแผนBC,CJ'!$C:$C,'รับ-จ่าย ประจำวัน'!$B141,'วางแผนBC,CJ'!AG:AG)+SUMIF(RD!$C:$C,'รับ-จ่าย ประจำวัน'!$B141,RD!AG:AG)+SUMIF('FG,ออนไล,คัดแยก'!$C:$C,'รับ-จ่าย ประจำวัน'!$B141,'FG,ออนไล,คัดแยก'!AG:AG)</f>
        <v>0</v>
      </c>
      <c r="BO141" s="16">
        <f>SUMIF(เตรียมส่วนผสม!$C:$C,'รับ-จ่าย ประจำวัน'!$B141,เตรียมส่วนผสม!AH:AH)+SUMIF(กวนไส้!$C:$C,'รับ-จ่าย ประจำวัน'!$B141,กวนไส้!AH:AH)+SUMIF(ผลิต1!$C:$C,'รับ-จ่าย ประจำวัน'!$B141,ผลิต1!AH:AH)+SUMIF(ผลิต2!$C:$C,'รับ-จ่าย ประจำวัน'!$B141,ผลิต2!AH:AH)+SUMIF(เส้นแต่งหน้าขนมเค้ก!$C:$C,'รับ-จ่าย ประจำวัน'!$B141,เส้นแต่งหน้าขนมเค้ก!AH:AH)+SUMIF(แพ็ค!$C:$C,'รับ-จ่าย ประจำวัน'!$B141,แพ็ค!AH:AH)+SUMIF(ธุรการ!$C:$C,'รับ-จ่าย ประจำวัน'!$B141,ธุรการ!AH:AH)+SUMIF(เส้นแต่งหน้าขนมปัง!$C:$C,'รับ-จ่าย ประจำวัน'!$B141,เส้นแต่งหน้าขนมปัง!AH:AH)+SUMIF('วางแผนBC,CJ'!$C:$C,'รับ-จ่าย ประจำวัน'!$B141,'วางแผนBC,CJ'!AH:AH)+SUMIF(RD!$C:$C,'รับ-จ่าย ประจำวัน'!$B141,RD!AH:AH)+SUMIF('FG,ออนไล,คัดแยก'!$C:$C,'รับ-จ่าย ประจำวัน'!$B141,'FG,ออนไล,คัดแยก'!AH:AH)</f>
        <v>0</v>
      </c>
      <c r="BP141" s="16">
        <f>SUMIF(เตรียมส่วนผสม!$C:$C,'รับ-จ่าย ประจำวัน'!$B141,เตรียมส่วนผสม!AI:AI)+SUMIF(กวนไส้!$C:$C,'รับ-จ่าย ประจำวัน'!$B141,กวนไส้!AI:AI)+SUMIF(ผลิต1!$C:$C,'รับ-จ่าย ประจำวัน'!$B141,ผลิต1!AI:AI)+SUMIF(ผลิต2!$C:$C,'รับ-จ่าย ประจำวัน'!$B141,ผลิต2!AI:AI)+SUMIF(เส้นแต่งหน้าขนมเค้ก!$C:$C,'รับ-จ่าย ประจำวัน'!$B141,เส้นแต่งหน้าขนมเค้ก!AI:AI)+SUMIF(แพ็ค!$C:$C,'รับ-จ่าย ประจำวัน'!$B141,แพ็ค!AI:AI)+SUMIF(ธุรการ!$C:$C,'รับ-จ่าย ประจำวัน'!$B141,ธุรการ!AI:AI)+SUMIF(เส้นแต่งหน้าขนมปัง!$C:$C,'รับ-จ่าย ประจำวัน'!$B141,เส้นแต่งหน้าขนมปัง!AI:AI)+SUMIF('วางแผนBC,CJ'!$C:$C,'รับ-จ่าย ประจำวัน'!$B141,'วางแผนBC,CJ'!AI:AI)+SUMIF(RD!$C:$C,'รับ-จ่าย ประจำวัน'!$B141,RD!AI:AI)+SUMIF('FG,ออนไล,คัดแยก'!$C:$C,'รับ-จ่าย ประจำวัน'!$B141,'FG,ออนไล,คัดแยก'!AI:AI)</f>
        <v>0</v>
      </c>
      <c r="BQ141" s="16">
        <f>SUMIF(เตรียมส่วนผสม!$C:$C,'รับ-จ่าย ประจำวัน'!$B141,เตรียมส่วนผสม!AJ:AJ)+SUMIF(กวนไส้!$C:$C,'รับ-จ่าย ประจำวัน'!$B141,กวนไส้!AJ:AJ)+SUMIF(ผลิต1!$C:$C,'รับ-จ่าย ประจำวัน'!$B141,ผลิต1!AJ:AJ)+SUMIF(ผลิต2!$C:$C,'รับ-จ่าย ประจำวัน'!$B141,ผลิต2!AJ:AJ)+SUMIF(เส้นแต่งหน้าขนมเค้ก!$C:$C,'รับ-จ่าย ประจำวัน'!$B141,เส้นแต่งหน้าขนมเค้ก!AJ:AJ)+SUMIF(แพ็ค!$C:$C,'รับ-จ่าย ประจำวัน'!$B141,แพ็ค!AJ:AJ)+SUMIF(ธุรการ!$C:$C,'รับ-จ่าย ประจำวัน'!$B141,ธุรการ!AJ:AJ)+SUMIF(เส้นแต่งหน้าขนมปัง!$C:$C,'รับ-จ่าย ประจำวัน'!$B141,เส้นแต่งหน้าขนมปัง!AJ:AJ)+SUMIF('วางแผนBC,CJ'!$C:$C,'รับ-จ่าย ประจำวัน'!$B141,'วางแผนBC,CJ'!AJ:AJ)+SUMIF(RD!$C:$C,'รับ-จ่าย ประจำวัน'!$B141,RD!AJ:AJ)+SUMIF('FG,ออนไล,คัดแยก'!$C:$C,'รับ-จ่าย ประจำวัน'!$B141,'FG,ออนไล,คัดแยก'!AJ:AJ)</f>
        <v>0</v>
      </c>
      <c r="BR141" s="16">
        <f>SUMIF(เตรียมส่วนผสม!$C:$C,'รับ-จ่าย ประจำวัน'!$B141,เตรียมส่วนผสม!AK:AK)+SUMIF(กวนไส้!$C:$C,'รับ-จ่าย ประจำวัน'!$B141,กวนไส้!AK:AK)+SUMIF(ผลิต1!$C:$C,'รับ-จ่าย ประจำวัน'!$B141,ผลิต1!AK:AK)+SUMIF(ผลิต2!$C:$C,'รับ-จ่าย ประจำวัน'!$B141,ผลิต2!AK:AK)+SUMIF(เส้นแต่งหน้าขนมเค้ก!$C:$C,'รับ-จ่าย ประจำวัน'!$B141,เส้นแต่งหน้าขนมเค้ก!AK:AK)+SUMIF(แพ็ค!$C:$C,'รับ-จ่าย ประจำวัน'!$B141,แพ็ค!AK:AK)+SUMIF(ธุรการ!$C:$C,'รับ-จ่าย ประจำวัน'!$B141,ธุรการ!AK:AK)+SUMIF(เส้นแต่งหน้าขนมปัง!$C:$C,'รับ-จ่าย ประจำวัน'!$B141,เส้นแต่งหน้าขนมปัง!AK:AK)+SUMIF('วางแผนBC,CJ'!$C:$C,'รับ-จ่าย ประจำวัน'!$B141,'วางแผนBC,CJ'!AK:AK)+SUMIF(RD!$C:$C,'รับ-จ่าย ประจำวัน'!$B141,RD!AK:AK)+SUMIF('FG,ออนไล,คัดแยก'!$C:$C,'รับ-จ่าย ประจำวัน'!$B141,'FG,ออนไล,คัดแยก'!AK:AK)</f>
        <v>0</v>
      </c>
      <c r="BS141" s="16">
        <f>SUMIF(เตรียมส่วนผสม!$C:$C,'รับ-จ่าย ประจำวัน'!$B141,เตรียมส่วนผสม!AL:AL)+SUMIF(กวนไส้!$C:$C,'รับ-จ่าย ประจำวัน'!$B141,กวนไส้!AL:AL)+SUMIF(ผลิต1!$C:$C,'รับ-จ่าย ประจำวัน'!$B141,ผลิต1!AL:AL)+SUMIF(ผลิต2!$C:$C,'รับ-จ่าย ประจำวัน'!$B141,ผลิต2!AL:AL)+SUMIF(เส้นแต่งหน้าขนมเค้ก!$C:$C,'รับ-จ่าย ประจำวัน'!$B141,เส้นแต่งหน้าขนมเค้ก!AL:AL)+SUMIF(แพ็ค!$C:$C,'รับ-จ่าย ประจำวัน'!$B141,แพ็ค!AL:AL)+SUMIF(ธุรการ!$C:$C,'รับ-จ่าย ประจำวัน'!$B141,ธุรการ!AL:AL)+SUMIF(เส้นแต่งหน้าขนมปัง!$C:$C,'รับ-จ่าย ประจำวัน'!$B141,เส้นแต่งหน้าขนมปัง!AL:AL)+SUMIF('วางแผนBC,CJ'!$C:$C,'รับ-จ่าย ประจำวัน'!$B141,'วางแผนBC,CJ'!AL:AL)+SUMIF(RD!$C:$C,'รับ-จ่าย ประจำวัน'!$B141,RD!AL:AL)+SUMIF('FG,ออนไล,คัดแยก'!$C:$C,'รับ-จ่าย ประจำวัน'!$B141,'FG,ออนไล,คัดแยก'!AL:AL)</f>
        <v>0</v>
      </c>
      <c r="BT141" s="18">
        <f t="shared" si="36"/>
        <v>414</v>
      </c>
      <c r="BU141" s="116">
        <v>2700</v>
      </c>
      <c r="BV141" s="146">
        <f t="shared" si="37"/>
        <v>2040</v>
      </c>
      <c r="BW141" s="183">
        <v>30</v>
      </c>
      <c r="BX141" s="172">
        <f t="shared" ref="BX141:BX146" si="44">BT141/30</f>
        <v>13.8</v>
      </c>
      <c r="BY141" s="188">
        <f t="shared" si="40"/>
        <v>147.82608695652172</v>
      </c>
      <c r="BZ141" s="180">
        <f t="shared" ca="1" si="38"/>
        <v>46350.82608695652</v>
      </c>
      <c r="CA141" s="93"/>
      <c r="CB141" s="152"/>
      <c r="CC141" s="93"/>
      <c r="CD141" s="93"/>
      <c r="CE141" s="93"/>
      <c r="CF141" s="93"/>
      <c r="CG141" s="93"/>
      <c r="CH141" s="93"/>
      <c r="CI141" s="93"/>
      <c r="CJ141" s="94"/>
      <c r="CK141" s="9">
        <f t="shared" si="41"/>
        <v>-660</v>
      </c>
    </row>
    <row r="142" spans="1:89" x14ac:dyDescent="0.5">
      <c r="A142" s="149" t="s">
        <v>502</v>
      </c>
      <c r="B142" s="34">
        <v>1021601049</v>
      </c>
      <c r="C142" s="10" t="s">
        <v>1661</v>
      </c>
      <c r="D142" s="135" t="s">
        <v>61</v>
      </c>
      <c r="E142" s="11">
        <v>0</v>
      </c>
      <c r="F142" s="130"/>
      <c r="G142" s="11" t="s">
        <v>504</v>
      </c>
      <c r="H142" s="12">
        <v>2279</v>
      </c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3"/>
      <c r="AF142" s="13"/>
      <c r="AG142" s="13"/>
      <c r="AH142" s="13"/>
      <c r="AI142" s="14"/>
      <c r="AJ142" s="14"/>
      <c r="AK142" s="14"/>
      <c r="AL142" s="14"/>
      <c r="AM142" s="14"/>
      <c r="AN142" s="15">
        <f t="shared" si="35"/>
        <v>0</v>
      </c>
      <c r="AO142" s="16">
        <f>SUMIF(เตรียมส่วนผสม!$C:$C,'รับ-จ่าย ประจำวัน'!$B142,เตรียมส่วนผสม!H:H)+SUMIF(กวนไส้!$C:$C,'รับ-จ่าย ประจำวัน'!$B142,กวนไส้!H:H)+SUMIF(ผลิต1!$C:$C,'รับ-จ่าย ประจำวัน'!$B142,ผลิต1!H:H)+SUMIF(ผลิต2!$C:$C,'รับ-จ่าย ประจำวัน'!$B142,ผลิต2!H:H)+SUMIF(เส้นแต่งหน้าขนมเค้ก!$C:$C,'รับ-จ่าย ประจำวัน'!$B142,เส้นแต่งหน้าขนมเค้ก!H:H)+SUMIF(แพ็ค!$C:$C,'รับ-จ่าย ประจำวัน'!$B142,แพ็ค!H:H)+SUMIF(ธุรการ!$C:$C,'รับ-จ่าย ประจำวัน'!$B142,ธุรการ!H:H)+SUMIF(เส้นแต่งหน้าขนมปัง!$C:$C,'รับ-จ่าย ประจำวัน'!$B142,เส้นแต่งหน้าขนมปัง!H:H)+SUMIF('วางแผนBC,CJ'!$C:$C,'รับ-จ่าย ประจำวัน'!$B142,'วางแผนBC,CJ'!H:H)+SUMIF(RD!$C:$C,'รับ-จ่าย ประจำวัน'!$B142,RD!H:H)+SUMIF('FG,ออนไล,คัดแยก'!$C:$C,'รับ-จ่าย ประจำวัน'!$B142,'FG,ออนไล,คัดแยก'!H:H)</f>
        <v>0</v>
      </c>
      <c r="AP142" s="16">
        <f>SUMIF(เตรียมส่วนผสม!$C:$C,'รับ-จ่าย ประจำวัน'!$B142,เตรียมส่วนผสม!I:I)+SUMIF(กวนไส้!$C:$C,'รับ-จ่าย ประจำวัน'!$B142,กวนไส้!I:I)+SUMIF(ผลิต1!$C:$C,'รับ-จ่าย ประจำวัน'!$B142,ผลิต1!I:I)+SUMIF(ผลิต2!$C:$C,'รับ-จ่าย ประจำวัน'!$B142,ผลิต2!I:I)+SUMIF(เส้นแต่งหน้าขนมเค้ก!$C:$C,'รับ-จ่าย ประจำวัน'!$B142,เส้นแต่งหน้าขนมเค้ก!I:I)+SUMIF(แพ็ค!$C:$C,'รับ-จ่าย ประจำวัน'!$B142,แพ็ค!I:I)+SUMIF(ธุรการ!$C:$C,'รับ-จ่าย ประจำวัน'!$B142,ธุรการ!I:I)+SUMIF(เส้นแต่งหน้าขนมปัง!$C:$C,'รับ-จ่าย ประจำวัน'!$B142,เส้นแต่งหน้าขนมปัง!I:I)+SUMIF('วางแผนBC,CJ'!$C:$C,'รับ-จ่าย ประจำวัน'!$B142,'วางแผนBC,CJ'!I:I)+SUMIF(RD!$C:$C,'รับ-จ่าย ประจำวัน'!$B142,RD!I:I)+SUMIF('FG,ออนไล,คัดแยก'!$C:$C,'รับ-จ่าย ประจำวัน'!$B142,'FG,ออนไล,คัดแยก'!I:I)</f>
        <v>0</v>
      </c>
      <c r="AQ142" s="16">
        <f>SUMIF(เตรียมส่วนผสม!$C:$C,'รับ-จ่าย ประจำวัน'!$B142,เตรียมส่วนผสม!J:J)+SUMIF(กวนไส้!$C:$C,'รับ-จ่าย ประจำวัน'!$B142,กวนไส้!J:J)+SUMIF(ผลิต1!$C:$C,'รับ-จ่าย ประจำวัน'!$B142,ผลิต1!J:J)+SUMIF(ผลิต2!$C:$C,'รับ-จ่าย ประจำวัน'!$B142,ผลิต2!J:J)+SUMIF(เส้นแต่งหน้าขนมเค้ก!$C:$C,'รับ-จ่าย ประจำวัน'!$B142,เส้นแต่งหน้าขนมเค้ก!J:J)+SUMIF(แพ็ค!$C:$C,'รับ-จ่าย ประจำวัน'!$B142,แพ็ค!J:J)+SUMIF(ธุรการ!$C:$C,'รับ-จ่าย ประจำวัน'!$B142,ธุรการ!J:J)+SUMIF(เส้นแต่งหน้าขนมปัง!$C:$C,'รับ-จ่าย ประจำวัน'!$B142,เส้นแต่งหน้าขนมปัง!J:J)+SUMIF('วางแผนBC,CJ'!$C:$C,'รับ-จ่าย ประจำวัน'!$B142,'วางแผนBC,CJ'!J:J)+SUMIF(RD!$C:$C,'รับ-จ่าย ประจำวัน'!$B142,RD!J:J)+SUMIF('FG,ออนไล,คัดแยก'!$C:$C,'รับ-จ่าย ประจำวัน'!$B142,'FG,ออนไล,คัดแยก'!J:J)</f>
        <v>0</v>
      </c>
      <c r="AR142" s="16">
        <f>SUMIF(เตรียมส่วนผสม!$C:$C,'รับ-จ่าย ประจำวัน'!$B142,เตรียมส่วนผสม!K:K)+SUMIF(กวนไส้!$C:$C,'รับ-จ่าย ประจำวัน'!$B142,กวนไส้!K:K)+SUMIF(ผลิต1!$C:$C,'รับ-จ่าย ประจำวัน'!$B142,ผลิต1!K:K)+SUMIF(ผลิต2!$C:$C,'รับ-จ่าย ประจำวัน'!$B142,ผลิต2!K:K)+SUMIF(เส้นแต่งหน้าขนมเค้ก!$C:$C,'รับ-จ่าย ประจำวัน'!$B142,เส้นแต่งหน้าขนมเค้ก!K:K)+SUMIF(แพ็ค!$C:$C,'รับ-จ่าย ประจำวัน'!$B142,แพ็ค!K:K)+SUMIF(ธุรการ!$C:$C,'รับ-จ่าย ประจำวัน'!$B142,ธุรการ!K:K)+SUMIF(เส้นแต่งหน้าขนมปัง!$C:$C,'รับ-จ่าย ประจำวัน'!$B142,เส้นแต่งหน้าขนมปัง!K:K)+SUMIF('วางแผนBC,CJ'!$C:$C,'รับ-จ่าย ประจำวัน'!$B142,'วางแผนBC,CJ'!K:K)+SUMIF(RD!$C:$C,'รับ-จ่าย ประจำวัน'!$B142,RD!K:K)+SUMIF('FG,ออนไล,คัดแยก'!$C:$C,'รับ-จ่าย ประจำวัน'!$B142,'FG,ออนไล,คัดแยก'!K:K)</f>
        <v>0</v>
      </c>
      <c r="AS142" s="16">
        <f>SUMIF(เตรียมส่วนผสม!$C:$C,'รับ-จ่าย ประจำวัน'!$B142,เตรียมส่วนผสม!L:L)+SUMIF(กวนไส้!$C:$C,'รับ-จ่าย ประจำวัน'!$B142,กวนไส้!L:L)+SUMIF(ผลิต1!$C:$C,'รับ-จ่าย ประจำวัน'!$B142,ผลิต1!L:L)+SUMIF(ผลิต2!$C:$C,'รับ-จ่าย ประจำวัน'!$B142,ผลิต2!L:L)+SUMIF(เส้นแต่งหน้าขนมเค้ก!$C:$C,'รับ-จ่าย ประจำวัน'!$B142,เส้นแต่งหน้าขนมเค้ก!L:L)+SUMIF(แพ็ค!$C:$C,'รับ-จ่าย ประจำวัน'!$B142,แพ็ค!L:L)+SUMIF(ธุรการ!$C:$C,'รับ-จ่าย ประจำวัน'!$B142,ธุรการ!L:L)+SUMIF(เส้นแต่งหน้าขนมปัง!$C:$C,'รับ-จ่าย ประจำวัน'!$B142,เส้นแต่งหน้าขนมปัง!L:L)+SUMIF('วางแผนBC,CJ'!$C:$C,'รับ-จ่าย ประจำวัน'!$B142,'วางแผนBC,CJ'!L:L)+SUMIF(RD!$C:$C,'รับ-จ่าย ประจำวัน'!$B142,RD!L:L)+SUMIF('FG,ออนไล,คัดแยก'!$C:$C,'รับ-จ่าย ประจำวัน'!$B142,'FG,ออนไล,คัดแยก'!L:L)</f>
        <v>0</v>
      </c>
      <c r="AT142" s="16">
        <f>SUMIF(เตรียมส่วนผสม!$C:$C,'รับ-จ่าย ประจำวัน'!$B142,เตรียมส่วนผสม!M:M)+SUMIF(กวนไส้!$C:$C,'รับ-จ่าย ประจำวัน'!$B142,กวนไส้!M:M)+SUMIF(ผลิต1!$C:$C,'รับ-จ่าย ประจำวัน'!$B142,ผลิต1!M:M)+SUMIF(ผลิต2!$C:$C,'รับ-จ่าย ประจำวัน'!$B142,ผลิต2!M:M)+SUMIF(เส้นแต่งหน้าขนมเค้ก!$C:$C,'รับ-จ่าย ประจำวัน'!$B142,เส้นแต่งหน้าขนมเค้ก!M:M)+SUMIF(แพ็ค!$C:$C,'รับ-จ่าย ประจำวัน'!$B142,แพ็ค!M:M)+SUMIF(ธุรการ!$C:$C,'รับ-จ่าย ประจำวัน'!$B142,ธุรการ!M:M)+SUMIF(เส้นแต่งหน้าขนมปัง!$C:$C,'รับ-จ่าย ประจำวัน'!$B142,เส้นแต่งหน้าขนมปัง!M:M)+SUMIF('วางแผนBC,CJ'!$C:$C,'รับ-จ่าย ประจำวัน'!$B142,'วางแผนBC,CJ'!M:M)+SUMIF(RD!$C:$C,'รับ-จ่าย ประจำวัน'!$B142,RD!M:M)+SUMIF('FG,ออนไล,คัดแยก'!$C:$C,'รับ-จ่าย ประจำวัน'!$B142,'FG,ออนไล,คัดแยก'!M:M)</f>
        <v>0</v>
      </c>
      <c r="AU142" s="16">
        <f>SUMIF(เตรียมส่วนผสม!$C:$C,'รับ-จ่าย ประจำวัน'!$B142,เตรียมส่วนผสม!N:N)+SUMIF(กวนไส้!$C:$C,'รับ-จ่าย ประจำวัน'!$B142,กวนไส้!N:N)+SUMIF(ผลิต1!$C:$C,'รับ-จ่าย ประจำวัน'!$B142,ผลิต1!N:N)+SUMIF(ผลิต2!$C:$C,'รับ-จ่าย ประจำวัน'!$B142,ผลิต2!N:N)+SUMIF(เส้นแต่งหน้าขนมเค้ก!$C:$C,'รับ-จ่าย ประจำวัน'!$B142,เส้นแต่งหน้าขนมเค้ก!N:N)+SUMIF(แพ็ค!$C:$C,'รับ-จ่าย ประจำวัน'!$B142,แพ็ค!N:N)+SUMIF(ธุรการ!$C:$C,'รับ-จ่าย ประจำวัน'!$B142,ธุรการ!N:N)+SUMIF(เส้นแต่งหน้าขนมปัง!$C:$C,'รับ-จ่าย ประจำวัน'!$B142,เส้นแต่งหน้าขนมปัง!N:N)+SUMIF('วางแผนBC,CJ'!$C:$C,'รับ-จ่าย ประจำวัน'!$B142,'วางแผนBC,CJ'!N:N)+SUMIF(RD!$C:$C,'รับ-จ่าย ประจำวัน'!$B142,RD!N:N)+SUMIF('FG,ออนไล,คัดแยก'!$C:$C,'รับ-จ่าย ประจำวัน'!$B142,'FG,ออนไล,คัดแยก'!N:N)</f>
        <v>0</v>
      </c>
      <c r="AV142" s="16">
        <f>SUMIF(เตรียมส่วนผสม!$C:$C,'รับ-จ่าย ประจำวัน'!$B142,เตรียมส่วนผสม!O:O)+SUMIF(กวนไส้!$C:$C,'รับ-จ่าย ประจำวัน'!$B142,กวนไส้!O:O)+SUMIF(ผลิต1!$C:$C,'รับ-จ่าย ประจำวัน'!$B142,ผลิต1!O:O)+SUMIF(ผลิต2!$C:$C,'รับ-จ่าย ประจำวัน'!$B142,ผลิต2!O:O)+SUMIF(เส้นแต่งหน้าขนมเค้ก!$C:$C,'รับ-จ่าย ประจำวัน'!$B142,เส้นแต่งหน้าขนมเค้ก!O:O)+SUMIF(แพ็ค!$C:$C,'รับ-จ่าย ประจำวัน'!$B142,แพ็ค!O:O)+SUMIF(ธุรการ!$C:$C,'รับ-จ่าย ประจำวัน'!$B142,ธุรการ!O:O)+SUMIF(เส้นแต่งหน้าขนมปัง!$C:$C,'รับ-จ่าย ประจำวัน'!$B142,เส้นแต่งหน้าขนมปัง!O:O)+SUMIF('วางแผนBC,CJ'!$C:$C,'รับ-จ่าย ประจำวัน'!$B142,'วางแผนBC,CJ'!O:O)+SUMIF(RD!$C:$C,'รับ-จ่าย ประจำวัน'!$B142,RD!O:O)+SUMIF('FG,ออนไล,คัดแยก'!$C:$C,'รับ-จ่าย ประจำวัน'!$B142,'FG,ออนไล,คัดแยก'!O:O)</f>
        <v>0</v>
      </c>
      <c r="AW142" s="16">
        <f>SUMIF(เตรียมส่วนผสม!$C:$C,'รับ-จ่าย ประจำวัน'!$B142,เตรียมส่วนผสม!P:P)+SUMIF(กวนไส้!$C:$C,'รับ-จ่าย ประจำวัน'!$B142,กวนไส้!P:P)+SUMIF(ผลิต1!$C:$C,'รับ-จ่าย ประจำวัน'!$B142,ผลิต1!P:P)+SUMIF(ผลิต2!$C:$C,'รับ-จ่าย ประจำวัน'!$B142,ผลิต2!P:P)+SUMIF(เส้นแต่งหน้าขนมเค้ก!$C:$C,'รับ-จ่าย ประจำวัน'!$B142,เส้นแต่งหน้าขนมเค้ก!P:P)+SUMIF(แพ็ค!$C:$C,'รับ-จ่าย ประจำวัน'!$B142,แพ็ค!P:P)+SUMIF(ธุรการ!$C:$C,'รับ-จ่าย ประจำวัน'!$B142,ธุรการ!P:P)+SUMIF(เส้นแต่งหน้าขนมปัง!$C:$C,'รับ-จ่าย ประจำวัน'!$B142,เส้นแต่งหน้าขนมปัง!P:P)+SUMIF('วางแผนBC,CJ'!$C:$C,'รับ-จ่าย ประจำวัน'!$B142,'วางแผนBC,CJ'!P:P)+SUMIF(RD!$C:$C,'รับ-จ่าย ประจำวัน'!$B142,RD!P:P)+SUMIF('FG,ออนไล,คัดแยก'!$C:$C,'รับ-จ่าย ประจำวัน'!$B142,'FG,ออนไล,คัดแยก'!P:P)</f>
        <v>0</v>
      </c>
      <c r="AX142" s="16">
        <f>SUMIF(เตรียมส่วนผสม!$C:$C,'รับ-จ่าย ประจำวัน'!$B142,เตรียมส่วนผสม!Q:Q)+SUMIF(กวนไส้!$C:$C,'รับ-จ่าย ประจำวัน'!$B142,กวนไส้!Q:Q)+SUMIF(ผลิต1!$C:$C,'รับ-จ่าย ประจำวัน'!$B142,ผลิต1!Q:Q)+SUMIF(ผลิต2!$C:$C,'รับ-จ่าย ประจำวัน'!$B142,ผลิต2!Q:Q)+SUMIF(เส้นแต่งหน้าขนมเค้ก!$C:$C,'รับ-จ่าย ประจำวัน'!$B142,เส้นแต่งหน้าขนมเค้ก!Q:Q)+SUMIF(แพ็ค!$C:$C,'รับ-จ่าย ประจำวัน'!$B142,แพ็ค!Q:Q)+SUMIF(ธุรการ!$C:$C,'รับ-จ่าย ประจำวัน'!$B142,ธุรการ!Q:Q)+SUMIF(เส้นแต่งหน้าขนมปัง!$C:$C,'รับ-จ่าย ประจำวัน'!$B142,เส้นแต่งหน้าขนมปัง!Q:Q)+SUMIF('วางแผนBC,CJ'!$C:$C,'รับ-จ่าย ประจำวัน'!$B142,'วางแผนBC,CJ'!Q:Q)+SUMIF(RD!$C:$C,'รับ-จ่าย ประจำวัน'!$B142,RD!Q:Q)+SUMIF('FG,ออนไล,คัดแยก'!$C:$C,'รับ-จ่าย ประจำวัน'!$B142,'FG,ออนไล,คัดแยก'!Q:Q)</f>
        <v>0</v>
      </c>
      <c r="AY142" s="16">
        <f>SUMIF(เตรียมส่วนผสม!$C:$C,'รับ-จ่าย ประจำวัน'!$B142,เตรียมส่วนผสม!R:R)+SUMIF(กวนไส้!$C:$C,'รับ-จ่าย ประจำวัน'!$B142,กวนไส้!R:R)+SUMIF(ผลิต1!$C:$C,'รับ-จ่าย ประจำวัน'!$B142,ผลิต1!R:R)+SUMIF(ผลิต2!$C:$C,'รับ-จ่าย ประจำวัน'!$B142,ผลิต2!R:R)+SUMIF(เส้นแต่งหน้าขนมเค้ก!$C:$C,'รับ-จ่าย ประจำวัน'!$B142,เส้นแต่งหน้าขนมเค้ก!R:R)+SUMIF(แพ็ค!$C:$C,'รับ-จ่าย ประจำวัน'!$B142,แพ็ค!R:R)+SUMIF(ธุรการ!$C:$C,'รับ-จ่าย ประจำวัน'!$B142,ธุรการ!R:R)+SUMIF(เส้นแต่งหน้าขนมปัง!$C:$C,'รับ-จ่าย ประจำวัน'!$B142,เส้นแต่งหน้าขนมปัง!R:R)+SUMIF('วางแผนBC,CJ'!$C:$C,'รับ-จ่าย ประจำวัน'!$B142,'วางแผนBC,CJ'!R:R)+SUMIF(RD!$C:$C,'รับ-จ่าย ประจำวัน'!$B142,RD!R:R)+SUMIF('FG,ออนไล,คัดแยก'!$C:$C,'รับ-จ่าย ประจำวัน'!$B142,'FG,ออนไล,คัดแยก'!R:R)</f>
        <v>0</v>
      </c>
      <c r="AZ142" s="16">
        <f>SUMIF(เตรียมส่วนผสม!$C:$C,'รับ-จ่าย ประจำวัน'!$B142,เตรียมส่วนผสม!S:S)+SUMIF(กวนไส้!$C:$C,'รับ-จ่าย ประจำวัน'!$B142,กวนไส้!S:S)+SUMIF(ผลิต1!$C:$C,'รับ-จ่าย ประจำวัน'!$B142,ผลิต1!S:S)+SUMIF(ผลิต2!$C:$C,'รับ-จ่าย ประจำวัน'!$B142,ผลิต2!S:S)+SUMIF(เส้นแต่งหน้าขนมเค้ก!$C:$C,'รับ-จ่าย ประจำวัน'!$B142,เส้นแต่งหน้าขนมเค้ก!S:S)+SUMIF(แพ็ค!$C:$C,'รับ-จ่าย ประจำวัน'!$B142,แพ็ค!S:S)+SUMIF(ธุรการ!$C:$C,'รับ-จ่าย ประจำวัน'!$B142,ธุรการ!S:S)+SUMIF(เส้นแต่งหน้าขนมปัง!$C:$C,'รับ-จ่าย ประจำวัน'!$B142,เส้นแต่งหน้าขนมปัง!S:S)+SUMIF('วางแผนBC,CJ'!$C:$C,'รับ-จ่าย ประจำวัน'!$B142,'วางแผนBC,CJ'!S:S)+SUMIF(RD!$C:$C,'รับ-จ่าย ประจำวัน'!$B142,RD!S:S)+SUMIF('FG,ออนไล,คัดแยก'!$C:$C,'รับ-จ่าย ประจำวัน'!$B142,'FG,ออนไล,คัดแยก'!S:S)</f>
        <v>0</v>
      </c>
      <c r="BA142" s="16">
        <f>SUMIF(เตรียมส่วนผสม!$C:$C,'รับ-จ่าย ประจำวัน'!$B142,เตรียมส่วนผสม!T:T)+SUMIF(กวนไส้!$C:$C,'รับ-จ่าย ประจำวัน'!$B142,กวนไส้!T:T)+SUMIF(ผลิต1!$C:$C,'รับ-จ่าย ประจำวัน'!$B142,ผลิต1!T:T)+SUMIF(ผลิต2!$C:$C,'รับ-จ่าย ประจำวัน'!$B142,ผลิต2!T:T)+SUMIF(เส้นแต่งหน้าขนมเค้ก!$C:$C,'รับ-จ่าย ประจำวัน'!$B142,เส้นแต่งหน้าขนมเค้ก!T:T)+SUMIF(แพ็ค!$C:$C,'รับ-จ่าย ประจำวัน'!$B142,แพ็ค!T:T)+SUMIF(ธุรการ!$C:$C,'รับ-จ่าย ประจำวัน'!$B142,ธุรการ!T:T)+SUMIF(เส้นแต่งหน้าขนมปัง!$C:$C,'รับ-จ่าย ประจำวัน'!$B142,เส้นแต่งหน้าขนมปัง!T:T)+SUMIF('วางแผนBC,CJ'!$C:$C,'รับ-จ่าย ประจำวัน'!$B142,'วางแผนBC,CJ'!T:T)+SUMIF(RD!$C:$C,'รับ-จ่าย ประจำวัน'!$B142,RD!T:T)+SUMIF('FG,ออนไล,คัดแยก'!$C:$C,'รับ-จ่าย ประจำวัน'!$B142,'FG,ออนไล,คัดแยก'!T:T)</f>
        <v>0</v>
      </c>
      <c r="BB142" s="16">
        <f>SUMIF(เตรียมส่วนผสม!$C:$C,'รับ-จ่าย ประจำวัน'!$B142,เตรียมส่วนผสม!U:U)+SUMIF(กวนไส้!$C:$C,'รับ-จ่าย ประจำวัน'!$B142,กวนไส้!U:U)+SUMIF(ผลิต1!$C:$C,'รับ-จ่าย ประจำวัน'!$B142,ผลิต1!U:U)+SUMIF(ผลิต2!$C:$C,'รับ-จ่าย ประจำวัน'!$B142,ผลิต2!U:U)+SUMIF(เส้นแต่งหน้าขนมเค้ก!$C:$C,'รับ-จ่าย ประจำวัน'!$B142,เส้นแต่งหน้าขนมเค้ก!U:U)+SUMIF(แพ็ค!$C:$C,'รับ-จ่าย ประจำวัน'!$B142,แพ็ค!U:U)+SUMIF(ธุรการ!$C:$C,'รับ-จ่าย ประจำวัน'!$B142,ธุรการ!U:U)+SUMIF(เส้นแต่งหน้าขนมปัง!$C:$C,'รับ-จ่าย ประจำวัน'!$B142,เส้นแต่งหน้าขนมปัง!U:U)+SUMIF('วางแผนBC,CJ'!$C:$C,'รับ-จ่าย ประจำวัน'!$B142,'วางแผนBC,CJ'!U:U)+SUMIF(RD!$C:$C,'รับ-จ่าย ประจำวัน'!$B142,RD!U:U)+SUMIF('FG,ออนไล,คัดแยก'!$C:$C,'รับ-จ่าย ประจำวัน'!$B142,'FG,ออนไล,คัดแยก'!U:U)</f>
        <v>0</v>
      </c>
      <c r="BC142" s="16">
        <f>SUMIF(เตรียมส่วนผสม!$C:$C,'รับ-จ่าย ประจำวัน'!$B142,เตรียมส่วนผสม!V:V)+SUMIF(กวนไส้!$C:$C,'รับ-จ่าย ประจำวัน'!$B142,กวนไส้!V:V)+SUMIF(ผลิต1!$C:$C,'รับ-จ่าย ประจำวัน'!$B142,ผลิต1!V:V)+SUMIF(ผลิต2!$C:$C,'รับ-จ่าย ประจำวัน'!$B142,ผลิต2!V:V)+SUMIF(เส้นแต่งหน้าขนมเค้ก!$C:$C,'รับ-จ่าย ประจำวัน'!$B142,เส้นแต่งหน้าขนมเค้ก!V:V)+SUMIF(แพ็ค!$C:$C,'รับ-จ่าย ประจำวัน'!$B142,แพ็ค!V:V)+SUMIF(ธุรการ!$C:$C,'รับ-จ่าย ประจำวัน'!$B142,ธุรการ!V:V)+SUMIF(เส้นแต่งหน้าขนมปัง!$C:$C,'รับ-จ่าย ประจำวัน'!$B142,เส้นแต่งหน้าขนมปัง!V:V)+SUMIF('วางแผนBC,CJ'!$C:$C,'รับ-จ่าย ประจำวัน'!$B142,'วางแผนBC,CJ'!V:V)+SUMIF(RD!$C:$C,'รับ-จ่าย ประจำวัน'!$B142,RD!V:V)+SUMIF('FG,ออนไล,คัดแยก'!$C:$C,'รับ-จ่าย ประจำวัน'!$B142,'FG,ออนไล,คัดแยก'!V:V)</f>
        <v>0</v>
      </c>
      <c r="BD142" s="16">
        <f>SUMIF(เตรียมส่วนผสม!$C:$C,'รับ-จ่าย ประจำวัน'!$B142,เตรียมส่วนผสม!W:W)+SUMIF(กวนไส้!$C:$C,'รับ-จ่าย ประจำวัน'!$B142,กวนไส้!W:W)+SUMIF(ผลิต1!$C:$C,'รับ-จ่าย ประจำวัน'!$B142,ผลิต1!W:W)+SUMIF(ผลิต2!$C:$C,'รับ-จ่าย ประจำวัน'!$B142,ผลิต2!W:W)+SUMIF(เส้นแต่งหน้าขนมเค้ก!$C:$C,'รับ-จ่าย ประจำวัน'!$B142,เส้นแต่งหน้าขนมเค้ก!W:W)+SUMIF(แพ็ค!$C:$C,'รับ-จ่าย ประจำวัน'!$B142,แพ็ค!W:W)+SUMIF(ธุรการ!$C:$C,'รับ-จ่าย ประจำวัน'!$B142,ธุรการ!W:W)+SUMIF(เส้นแต่งหน้าขนมปัง!$C:$C,'รับ-จ่าย ประจำวัน'!$B142,เส้นแต่งหน้าขนมปัง!W:W)+SUMIF('วางแผนBC,CJ'!$C:$C,'รับ-จ่าย ประจำวัน'!$B142,'วางแผนBC,CJ'!W:W)+SUMIF(RD!$C:$C,'รับ-จ่าย ประจำวัน'!$B142,RD!W:W)+SUMIF('FG,ออนไล,คัดแยก'!$C:$C,'รับ-จ่าย ประจำวัน'!$B142,'FG,ออนไล,คัดแยก'!W:W)</f>
        <v>0</v>
      </c>
      <c r="BE142" s="16">
        <f>SUMIF(เตรียมส่วนผสม!$C:$C,'รับ-จ่าย ประจำวัน'!$B142,เตรียมส่วนผสม!X:X)+SUMIF(กวนไส้!$C:$C,'รับ-จ่าย ประจำวัน'!$B142,กวนไส้!X:X)+SUMIF(ผลิต1!$C:$C,'รับ-จ่าย ประจำวัน'!$B142,ผลิต1!X:X)+SUMIF(ผลิต2!$C:$C,'รับ-จ่าย ประจำวัน'!$B142,ผลิต2!X:X)+SUMIF(เส้นแต่งหน้าขนมเค้ก!$C:$C,'รับ-จ่าย ประจำวัน'!$B142,เส้นแต่งหน้าขนมเค้ก!X:X)+SUMIF(แพ็ค!$C:$C,'รับ-จ่าย ประจำวัน'!$B142,แพ็ค!X:X)+SUMIF(ธุรการ!$C:$C,'รับ-จ่าย ประจำวัน'!$B142,ธุรการ!X:X)+SUMIF(เส้นแต่งหน้าขนมปัง!$C:$C,'รับ-จ่าย ประจำวัน'!$B142,เส้นแต่งหน้าขนมปัง!X:X)+SUMIF('วางแผนBC,CJ'!$C:$C,'รับ-จ่าย ประจำวัน'!$B142,'วางแผนBC,CJ'!X:X)+SUMIF(RD!$C:$C,'รับ-จ่าย ประจำวัน'!$B142,RD!X:X)+SUMIF('FG,ออนไล,คัดแยก'!$C:$C,'รับ-จ่าย ประจำวัน'!$B142,'FG,ออนไล,คัดแยก'!X:X)</f>
        <v>0</v>
      </c>
      <c r="BF142" s="16">
        <f>SUMIF(เตรียมส่วนผสม!$C:$C,'รับ-จ่าย ประจำวัน'!$B142,เตรียมส่วนผสม!Y:Y)+SUMIF(กวนไส้!$C:$C,'รับ-จ่าย ประจำวัน'!$B142,กวนไส้!Y:Y)+SUMIF(ผลิต1!$C:$C,'รับ-จ่าย ประจำวัน'!$B142,ผลิต1!Y:Y)+SUMIF(ผลิต2!$C:$C,'รับ-จ่าย ประจำวัน'!$B142,ผลิต2!Y:Y)+SUMIF(เส้นแต่งหน้าขนมเค้ก!$C:$C,'รับ-จ่าย ประจำวัน'!$B142,เส้นแต่งหน้าขนมเค้ก!Y:Y)+SUMIF(แพ็ค!$C:$C,'รับ-จ่าย ประจำวัน'!$B142,แพ็ค!Y:Y)+SUMIF(ธุรการ!$C:$C,'รับ-จ่าย ประจำวัน'!$B142,ธุรการ!Y:Y)+SUMIF(เส้นแต่งหน้าขนมปัง!$C:$C,'รับ-จ่าย ประจำวัน'!$B142,เส้นแต่งหน้าขนมปัง!Y:Y)+SUMIF('วางแผนBC,CJ'!$C:$C,'รับ-จ่าย ประจำวัน'!$B142,'วางแผนBC,CJ'!Y:Y)+SUMIF(RD!$C:$C,'รับ-จ่าย ประจำวัน'!$B142,RD!Y:Y)+SUMIF('FG,ออนไล,คัดแยก'!$C:$C,'รับ-จ่าย ประจำวัน'!$B142,'FG,ออนไล,คัดแยก'!Y:Y)</f>
        <v>200</v>
      </c>
      <c r="BG142" s="16">
        <f>SUMIF(เตรียมส่วนผสม!$C:$C,'รับ-จ่าย ประจำวัน'!$B142,เตรียมส่วนผสม!Z:Z)+SUMIF(กวนไส้!$C:$C,'รับ-จ่าย ประจำวัน'!$B142,กวนไส้!Z:Z)+SUMIF(ผลิต1!$C:$C,'รับ-จ่าย ประจำวัน'!$B142,ผลิต1!Z:Z)+SUMIF(ผลิต2!$C:$C,'รับ-จ่าย ประจำวัน'!$B142,ผลิต2!Z:Z)+SUMIF(เส้นแต่งหน้าขนมเค้ก!$C:$C,'รับ-จ่าย ประจำวัน'!$B142,เส้นแต่งหน้าขนมเค้ก!Z:Z)+SUMIF(แพ็ค!$C:$C,'รับ-จ่าย ประจำวัน'!$B142,แพ็ค!Z:Z)+SUMIF(ธุรการ!$C:$C,'รับ-จ่าย ประจำวัน'!$B142,ธุรการ!Z:Z)+SUMIF(เส้นแต่งหน้าขนมปัง!$C:$C,'รับ-จ่าย ประจำวัน'!$B142,เส้นแต่งหน้าขนมปัง!Z:Z)+SUMIF('วางแผนBC,CJ'!$C:$C,'รับ-จ่าย ประจำวัน'!$B142,'วางแผนBC,CJ'!Z:Z)+SUMIF(RD!$C:$C,'รับ-จ่าย ประจำวัน'!$B142,RD!Z:Z)+SUMIF('FG,ออนไล,คัดแยก'!$C:$C,'รับ-จ่าย ประจำวัน'!$B142,'FG,ออนไล,คัดแยก'!Z:Z)</f>
        <v>0</v>
      </c>
      <c r="BH142" s="16">
        <f>SUMIF(เตรียมส่วนผสม!$C:$C,'รับ-จ่าย ประจำวัน'!$B142,เตรียมส่วนผสม!AA:AA)+SUMIF(กวนไส้!$C:$C,'รับ-จ่าย ประจำวัน'!$B142,กวนไส้!AA:AA)+SUMIF(ผลิต1!$C:$C,'รับ-จ่าย ประจำวัน'!$B142,ผลิต1!AA:AA)+SUMIF(ผลิต2!$C:$C,'รับ-จ่าย ประจำวัน'!$B142,ผลิต2!AA:AA)+SUMIF(เส้นแต่งหน้าขนมเค้ก!$C:$C,'รับ-จ่าย ประจำวัน'!$B142,เส้นแต่งหน้าขนมเค้ก!AA:AA)+SUMIF(แพ็ค!$C:$C,'รับ-จ่าย ประจำวัน'!$B142,แพ็ค!AA:AA)+SUMIF(ธุรการ!$C:$C,'รับ-จ่าย ประจำวัน'!$B142,ธุรการ!AA:AA)+SUMIF(เส้นแต่งหน้าขนมปัง!$C:$C,'รับ-จ่าย ประจำวัน'!$B142,เส้นแต่งหน้าขนมปัง!AA:AA)+SUMIF('วางแผนBC,CJ'!$C:$C,'รับ-จ่าย ประจำวัน'!$B142,'วางแผนBC,CJ'!AA:AA)+SUMIF(RD!$C:$C,'รับ-จ่าย ประจำวัน'!$B142,RD!AA:AA)+SUMIF('FG,ออนไล,คัดแยก'!$C:$C,'รับ-จ่าย ประจำวัน'!$B142,'FG,ออนไล,คัดแยก'!AA:AA)</f>
        <v>0</v>
      </c>
      <c r="BI142" s="16">
        <f>SUMIF(เตรียมส่วนผสม!$C:$C,'รับ-จ่าย ประจำวัน'!$B142,เตรียมส่วนผสม!AB:AB)+SUMIF(กวนไส้!$C:$C,'รับ-จ่าย ประจำวัน'!$B142,กวนไส้!AB:AB)+SUMIF(ผลิต1!$C:$C,'รับ-จ่าย ประจำวัน'!$B142,ผลิต1!AB:AB)+SUMIF(ผลิต2!$C:$C,'รับ-จ่าย ประจำวัน'!$B142,ผลิต2!AB:AB)+SUMIF(เส้นแต่งหน้าขนมเค้ก!$C:$C,'รับ-จ่าย ประจำวัน'!$B142,เส้นแต่งหน้าขนมเค้ก!AB:AB)+SUMIF(แพ็ค!$C:$C,'รับ-จ่าย ประจำวัน'!$B142,แพ็ค!AB:AB)+SUMIF(ธุรการ!$C:$C,'รับ-จ่าย ประจำวัน'!$B142,ธุรการ!AB:AB)+SUMIF(เส้นแต่งหน้าขนมปัง!$C:$C,'รับ-จ่าย ประจำวัน'!$B142,เส้นแต่งหน้าขนมปัง!AB:AB)+SUMIF('วางแผนBC,CJ'!$C:$C,'รับ-จ่าย ประจำวัน'!$B142,'วางแผนBC,CJ'!AB:AB)+SUMIF(RD!$C:$C,'รับ-จ่าย ประจำวัน'!$B142,RD!AB:AB)+SUMIF('FG,ออนไล,คัดแยก'!$C:$C,'รับ-จ่าย ประจำวัน'!$B142,'FG,ออนไล,คัดแยก'!AB:AB)</f>
        <v>0</v>
      </c>
      <c r="BJ142" s="16">
        <f>SUMIF(เตรียมส่วนผสม!$C:$C,'รับ-จ่าย ประจำวัน'!$B142,เตรียมส่วนผสม!AC:AC)+SUMIF(กวนไส้!$C:$C,'รับ-จ่าย ประจำวัน'!$B142,กวนไส้!AC:AC)+SUMIF(ผลิต1!$C:$C,'รับ-จ่าย ประจำวัน'!$B142,ผลิต1!AC:AC)+SUMIF(ผลิต2!$C:$C,'รับ-จ่าย ประจำวัน'!$B142,ผลิต2!AC:AC)+SUMIF(เส้นแต่งหน้าขนมเค้ก!$C:$C,'รับ-จ่าย ประจำวัน'!$B142,เส้นแต่งหน้าขนมเค้ก!AC:AC)+SUMIF(แพ็ค!$C:$C,'รับ-จ่าย ประจำวัน'!$B142,แพ็ค!AC:AC)+SUMIF(ธุรการ!$C:$C,'รับ-จ่าย ประจำวัน'!$B142,ธุรการ!AC:AC)+SUMIF(เส้นแต่งหน้าขนมปัง!$C:$C,'รับ-จ่าย ประจำวัน'!$B142,เส้นแต่งหน้าขนมปัง!AC:AC)+SUMIF('วางแผนBC,CJ'!$C:$C,'รับ-จ่าย ประจำวัน'!$B142,'วางแผนBC,CJ'!AC:AC)+SUMIF(RD!$C:$C,'รับ-จ่าย ประจำวัน'!$B142,RD!AC:AC)+SUMIF('FG,ออนไล,คัดแยก'!$C:$C,'รับ-จ่าย ประจำวัน'!$B142,'FG,ออนไล,คัดแยก'!AC:AC)</f>
        <v>0</v>
      </c>
      <c r="BK142" s="16">
        <f>SUMIF(เตรียมส่วนผสม!$C:$C,'รับ-จ่าย ประจำวัน'!$B142,เตรียมส่วนผสม!AD:AD)+SUMIF(กวนไส้!$C:$C,'รับ-จ่าย ประจำวัน'!$B142,กวนไส้!AD:AD)+SUMIF(ผลิต1!$C:$C,'รับ-จ่าย ประจำวัน'!$B142,ผลิต1!AD:AD)+SUMIF(ผลิต2!$C:$C,'รับ-จ่าย ประจำวัน'!$B142,ผลิต2!AD:AD)+SUMIF(เส้นแต่งหน้าขนมเค้ก!$C:$C,'รับ-จ่าย ประจำวัน'!$B142,เส้นแต่งหน้าขนมเค้ก!AD:AD)+SUMIF(แพ็ค!$C:$C,'รับ-จ่าย ประจำวัน'!$B142,แพ็ค!AD:AD)+SUMIF(ธุรการ!$C:$C,'รับ-จ่าย ประจำวัน'!$B142,ธุรการ!AD:AD)+SUMIF(เส้นแต่งหน้าขนมปัง!$C:$C,'รับ-จ่าย ประจำวัน'!$B142,เส้นแต่งหน้าขนมปัง!AD:AD)+SUMIF('วางแผนBC,CJ'!$C:$C,'รับ-จ่าย ประจำวัน'!$B142,'วางแผนBC,CJ'!AD:AD)+SUMIF(RD!$C:$C,'รับ-จ่าย ประจำวัน'!$B142,RD!AD:AD)+SUMIF('FG,ออนไล,คัดแยก'!$C:$C,'รับ-จ่าย ประจำวัน'!$B142,'FG,ออนไล,คัดแยก'!AD:AD)</f>
        <v>0</v>
      </c>
      <c r="BL142" s="16">
        <f>SUMIF(เตรียมส่วนผสม!$C:$C,'รับ-จ่าย ประจำวัน'!$B142,เตรียมส่วนผสม!AE:AE)+SUMIF(กวนไส้!$C:$C,'รับ-จ่าย ประจำวัน'!$B142,กวนไส้!AE:AE)+SUMIF(ผลิต1!$C:$C,'รับ-จ่าย ประจำวัน'!$B142,ผลิต1!AE:AE)+SUMIF(ผลิต2!$C:$C,'รับ-จ่าย ประจำวัน'!$B142,ผลิต2!AE:AE)+SUMIF(เส้นแต่งหน้าขนมเค้ก!$C:$C,'รับ-จ่าย ประจำวัน'!$B142,เส้นแต่งหน้าขนมเค้ก!AE:AE)+SUMIF(แพ็ค!$C:$C,'รับ-จ่าย ประจำวัน'!$B142,แพ็ค!AE:AE)+SUMIF(ธุรการ!$C:$C,'รับ-จ่าย ประจำวัน'!$B142,ธุรการ!AE:AE)+SUMIF(เส้นแต่งหน้าขนมปัง!$C:$C,'รับ-จ่าย ประจำวัน'!$B142,เส้นแต่งหน้าขนมปัง!AE:AE)+SUMIF('วางแผนBC,CJ'!$C:$C,'รับ-จ่าย ประจำวัน'!$B142,'วางแผนBC,CJ'!AE:AE)+SUMIF(RD!$C:$C,'รับ-จ่าย ประจำวัน'!$B142,RD!AE:AE)+SUMIF('FG,ออนไล,คัดแยก'!$C:$C,'รับ-จ่าย ประจำวัน'!$B142,'FG,ออนไล,คัดแยก'!AE:AE)</f>
        <v>100</v>
      </c>
      <c r="BM142" s="16">
        <f>SUMIF(เตรียมส่วนผสม!$C:$C,'รับ-จ่าย ประจำวัน'!$B142,เตรียมส่วนผสม!AF:AF)+SUMIF(กวนไส้!$C:$C,'รับ-จ่าย ประจำวัน'!$B142,กวนไส้!AF:AF)+SUMIF(ผลิต1!$C:$C,'รับ-จ่าย ประจำวัน'!$B142,ผลิต1!AF:AF)+SUMIF(ผลิต2!$C:$C,'รับ-จ่าย ประจำวัน'!$B142,ผลิต2!AF:AF)+SUMIF(เส้นแต่งหน้าขนมเค้ก!$C:$C,'รับ-จ่าย ประจำวัน'!$B142,เส้นแต่งหน้าขนมเค้ก!AF:AF)+SUMIF(แพ็ค!$C:$C,'รับ-จ่าย ประจำวัน'!$B142,แพ็ค!AF:AF)+SUMIF(ธุรการ!$C:$C,'รับ-จ่าย ประจำวัน'!$B142,ธุรการ!AF:AF)+SUMIF(เส้นแต่งหน้าขนมปัง!$C:$C,'รับ-จ่าย ประจำวัน'!$B142,เส้นแต่งหน้าขนมปัง!AF:AF)+SUMIF('วางแผนBC,CJ'!$C:$C,'รับ-จ่าย ประจำวัน'!$B142,'วางแผนBC,CJ'!AF:AF)+SUMIF(RD!$C:$C,'รับ-จ่าย ประจำวัน'!$B142,RD!AF:AF)+SUMIF('FG,ออนไล,คัดแยก'!$C:$C,'รับ-จ่าย ประจำวัน'!$B142,'FG,ออนไล,คัดแยก'!AF:AF)</f>
        <v>0</v>
      </c>
      <c r="BN142" s="16">
        <f>SUMIF(เตรียมส่วนผสม!$C:$C,'รับ-จ่าย ประจำวัน'!$B142,เตรียมส่วนผสม!AG:AG)+SUMIF(กวนไส้!$C:$C,'รับ-จ่าย ประจำวัน'!$B142,กวนไส้!AG:AG)+SUMIF(ผลิต1!$C:$C,'รับ-จ่าย ประจำวัน'!$B142,ผลิต1!AG:AG)+SUMIF(ผลิต2!$C:$C,'รับ-จ่าย ประจำวัน'!$B142,ผลิต2!AG:AG)+SUMIF(เส้นแต่งหน้าขนมเค้ก!$C:$C,'รับ-จ่าย ประจำวัน'!$B142,เส้นแต่งหน้าขนมเค้ก!AG:AG)+SUMIF(แพ็ค!$C:$C,'รับ-จ่าย ประจำวัน'!$B142,แพ็ค!AG:AG)+SUMIF(ธุรการ!$C:$C,'รับ-จ่าย ประจำวัน'!$B142,ธุรการ!AG:AG)+SUMIF(เส้นแต่งหน้าขนมปัง!$C:$C,'รับ-จ่าย ประจำวัน'!$B142,เส้นแต่งหน้าขนมปัง!AG:AG)+SUMIF('วางแผนBC,CJ'!$C:$C,'รับ-จ่าย ประจำวัน'!$B142,'วางแผนBC,CJ'!AG:AG)+SUMIF(RD!$C:$C,'รับ-จ่าย ประจำวัน'!$B142,RD!AG:AG)+SUMIF('FG,ออนไล,คัดแยก'!$C:$C,'รับ-จ่าย ประจำวัน'!$B142,'FG,ออนไล,คัดแยก'!AG:AG)</f>
        <v>0</v>
      </c>
      <c r="BO142" s="16">
        <f>SUMIF(เตรียมส่วนผสม!$C:$C,'รับ-จ่าย ประจำวัน'!$B142,เตรียมส่วนผสม!AH:AH)+SUMIF(กวนไส้!$C:$C,'รับ-จ่าย ประจำวัน'!$B142,กวนไส้!AH:AH)+SUMIF(ผลิต1!$C:$C,'รับ-จ่าย ประจำวัน'!$B142,ผลิต1!AH:AH)+SUMIF(ผลิต2!$C:$C,'รับ-จ่าย ประจำวัน'!$B142,ผลิต2!AH:AH)+SUMIF(เส้นแต่งหน้าขนมเค้ก!$C:$C,'รับ-จ่าย ประจำวัน'!$B142,เส้นแต่งหน้าขนมเค้ก!AH:AH)+SUMIF(แพ็ค!$C:$C,'รับ-จ่าย ประจำวัน'!$B142,แพ็ค!AH:AH)+SUMIF(ธุรการ!$C:$C,'รับ-จ่าย ประจำวัน'!$B142,ธุรการ!AH:AH)+SUMIF(เส้นแต่งหน้าขนมปัง!$C:$C,'รับ-จ่าย ประจำวัน'!$B142,เส้นแต่งหน้าขนมปัง!AH:AH)+SUMIF('วางแผนBC,CJ'!$C:$C,'รับ-จ่าย ประจำวัน'!$B142,'วางแผนBC,CJ'!AH:AH)+SUMIF(RD!$C:$C,'รับ-จ่าย ประจำวัน'!$B142,RD!AH:AH)+SUMIF('FG,ออนไล,คัดแยก'!$C:$C,'รับ-จ่าย ประจำวัน'!$B142,'FG,ออนไล,คัดแยก'!AH:AH)</f>
        <v>0</v>
      </c>
      <c r="BP142" s="16">
        <f>SUMIF(เตรียมส่วนผสม!$C:$C,'รับ-จ่าย ประจำวัน'!$B142,เตรียมส่วนผสม!AI:AI)+SUMIF(กวนไส้!$C:$C,'รับ-จ่าย ประจำวัน'!$B142,กวนไส้!AI:AI)+SUMIF(ผลิต1!$C:$C,'รับ-จ่าย ประจำวัน'!$B142,ผลิต1!AI:AI)+SUMIF(ผลิต2!$C:$C,'รับ-จ่าย ประจำวัน'!$B142,ผลิต2!AI:AI)+SUMIF(เส้นแต่งหน้าขนมเค้ก!$C:$C,'รับ-จ่าย ประจำวัน'!$B142,เส้นแต่งหน้าขนมเค้ก!AI:AI)+SUMIF(แพ็ค!$C:$C,'รับ-จ่าย ประจำวัน'!$B142,แพ็ค!AI:AI)+SUMIF(ธุรการ!$C:$C,'รับ-จ่าย ประจำวัน'!$B142,ธุรการ!AI:AI)+SUMIF(เส้นแต่งหน้าขนมปัง!$C:$C,'รับ-จ่าย ประจำวัน'!$B142,เส้นแต่งหน้าขนมปัง!AI:AI)+SUMIF('วางแผนBC,CJ'!$C:$C,'รับ-จ่าย ประจำวัน'!$B142,'วางแผนBC,CJ'!AI:AI)+SUMIF(RD!$C:$C,'รับ-จ่าย ประจำวัน'!$B142,RD!AI:AI)+SUMIF('FG,ออนไล,คัดแยก'!$C:$C,'รับ-จ่าย ประจำวัน'!$B142,'FG,ออนไล,คัดแยก'!AI:AI)</f>
        <v>0</v>
      </c>
      <c r="BQ142" s="16">
        <f>SUMIF(เตรียมส่วนผสม!$C:$C,'รับ-จ่าย ประจำวัน'!$B142,เตรียมส่วนผสม!AJ:AJ)+SUMIF(กวนไส้!$C:$C,'รับ-จ่าย ประจำวัน'!$B142,กวนไส้!AJ:AJ)+SUMIF(ผลิต1!$C:$C,'รับ-จ่าย ประจำวัน'!$B142,ผลิต1!AJ:AJ)+SUMIF(ผลิต2!$C:$C,'รับ-จ่าย ประจำวัน'!$B142,ผลิต2!AJ:AJ)+SUMIF(เส้นแต่งหน้าขนมเค้ก!$C:$C,'รับ-จ่าย ประจำวัน'!$B142,เส้นแต่งหน้าขนมเค้ก!AJ:AJ)+SUMIF(แพ็ค!$C:$C,'รับ-จ่าย ประจำวัน'!$B142,แพ็ค!AJ:AJ)+SUMIF(ธุรการ!$C:$C,'รับ-จ่าย ประจำวัน'!$B142,ธุรการ!AJ:AJ)+SUMIF(เส้นแต่งหน้าขนมปัง!$C:$C,'รับ-จ่าย ประจำวัน'!$B142,เส้นแต่งหน้าขนมปัง!AJ:AJ)+SUMIF('วางแผนBC,CJ'!$C:$C,'รับ-จ่าย ประจำวัน'!$B142,'วางแผนBC,CJ'!AJ:AJ)+SUMIF(RD!$C:$C,'รับ-จ่าย ประจำวัน'!$B142,RD!AJ:AJ)+SUMIF('FG,ออนไล,คัดแยก'!$C:$C,'รับ-จ่าย ประจำวัน'!$B142,'FG,ออนไล,คัดแยก'!AJ:AJ)</f>
        <v>0</v>
      </c>
      <c r="BR142" s="16">
        <f>SUMIF(เตรียมส่วนผสม!$C:$C,'รับ-จ่าย ประจำวัน'!$B142,เตรียมส่วนผสม!AK:AK)+SUMIF(กวนไส้!$C:$C,'รับ-จ่าย ประจำวัน'!$B142,กวนไส้!AK:AK)+SUMIF(ผลิต1!$C:$C,'รับ-จ่าย ประจำวัน'!$B142,ผลิต1!AK:AK)+SUMIF(ผลิต2!$C:$C,'รับ-จ่าย ประจำวัน'!$B142,ผลิต2!AK:AK)+SUMIF(เส้นแต่งหน้าขนมเค้ก!$C:$C,'รับ-จ่าย ประจำวัน'!$B142,เส้นแต่งหน้าขนมเค้ก!AK:AK)+SUMIF(แพ็ค!$C:$C,'รับ-จ่าย ประจำวัน'!$B142,แพ็ค!AK:AK)+SUMIF(ธุรการ!$C:$C,'รับ-จ่าย ประจำวัน'!$B142,ธุรการ!AK:AK)+SUMIF(เส้นแต่งหน้าขนมปัง!$C:$C,'รับ-จ่าย ประจำวัน'!$B142,เส้นแต่งหน้าขนมปัง!AK:AK)+SUMIF('วางแผนBC,CJ'!$C:$C,'รับ-จ่าย ประจำวัน'!$B142,'วางแผนBC,CJ'!AK:AK)+SUMIF(RD!$C:$C,'รับ-จ่าย ประจำวัน'!$B142,RD!AK:AK)+SUMIF('FG,ออนไล,คัดแยก'!$C:$C,'รับ-จ่าย ประจำวัน'!$B142,'FG,ออนไล,คัดแยก'!AK:AK)</f>
        <v>0</v>
      </c>
      <c r="BS142" s="16">
        <f>SUMIF(เตรียมส่วนผสม!$C:$C,'รับ-จ่าย ประจำวัน'!$B142,เตรียมส่วนผสม!AL:AL)+SUMIF(กวนไส้!$C:$C,'รับ-จ่าย ประจำวัน'!$B142,กวนไส้!AL:AL)+SUMIF(ผลิต1!$C:$C,'รับ-จ่าย ประจำวัน'!$B142,ผลิต1!AL:AL)+SUMIF(ผลิต2!$C:$C,'รับ-จ่าย ประจำวัน'!$B142,ผลิต2!AL:AL)+SUMIF(เส้นแต่งหน้าขนมเค้ก!$C:$C,'รับ-จ่าย ประจำวัน'!$B142,เส้นแต่งหน้าขนมเค้ก!AL:AL)+SUMIF(แพ็ค!$C:$C,'รับ-จ่าย ประจำวัน'!$B142,แพ็ค!AL:AL)+SUMIF(ธุรการ!$C:$C,'รับ-จ่าย ประจำวัน'!$B142,ธุรการ!AL:AL)+SUMIF(เส้นแต่งหน้าขนมปัง!$C:$C,'รับ-จ่าย ประจำวัน'!$B142,เส้นแต่งหน้าขนมปัง!AL:AL)+SUMIF('วางแผนBC,CJ'!$C:$C,'รับ-จ่าย ประจำวัน'!$B142,'วางแผนBC,CJ'!AL:AL)+SUMIF(RD!$C:$C,'รับ-จ่าย ประจำวัน'!$B142,RD!AL:AL)+SUMIF('FG,ออนไล,คัดแยก'!$C:$C,'รับ-จ่าย ประจำวัน'!$B142,'FG,ออนไล,คัดแยก'!AL:AL)</f>
        <v>0</v>
      </c>
      <c r="BT142" s="18">
        <f t="shared" si="36"/>
        <v>300</v>
      </c>
      <c r="BU142" s="116">
        <v>2700</v>
      </c>
      <c r="BV142" s="146">
        <f t="shared" si="37"/>
        <v>1979</v>
      </c>
      <c r="BW142" s="183">
        <v>30</v>
      </c>
      <c r="BX142" s="172">
        <f t="shared" si="44"/>
        <v>10</v>
      </c>
      <c r="BY142" s="188">
        <f t="shared" si="40"/>
        <v>197.9</v>
      </c>
      <c r="BZ142" s="180">
        <f t="shared" ca="1" si="38"/>
        <v>46400.9</v>
      </c>
      <c r="CA142" s="193"/>
      <c r="CB142" s="152"/>
      <c r="CC142" s="93"/>
      <c r="CD142" s="93"/>
      <c r="CE142" s="93"/>
      <c r="CF142" s="93"/>
      <c r="CG142" s="93"/>
      <c r="CH142" s="93"/>
      <c r="CI142" s="93"/>
      <c r="CJ142" s="94"/>
      <c r="CK142" s="9">
        <f t="shared" si="41"/>
        <v>-721</v>
      </c>
    </row>
    <row r="143" spans="1:89" x14ac:dyDescent="0.5">
      <c r="A143" s="149" t="s">
        <v>505</v>
      </c>
      <c r="B143" s="34">
        <v>1022701001</v>
      </c>
      <c r="C143" s="10" t="s">
        <v>1525</v>
      </c>
      <c r="D143" s="135" t="s">
        <v>61</v>
      </c>
      <c r="E143" s="11">
        <v>0</v>
      </c>
      <c r="F143" s="75"/>
      <c r="G143" s="11" t="s">
        <v>507</v>
      </c>
      <c r="H143" s="12">
        <v>2142</v>
      </c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3"/>
      <c r="AF143" s="13"/>
      <c r="AG143" s="13"/>
      <c r="AH143" s="13"/>
      <c r="AI143" s="14"/>
      <c r="AJ143" s="14"/>
      <c r="AK143" s="14"/>
      <c r="AL143" s="14"/>
      <c r="AM143" s="14"/>
      <c r="AN143" s="15">
        <f t="shared" si="35"/>
        <v>0</v>
      </c>
      <c r="AO143" s="16">
        <f>SUMIF(เตรียมส่วนผสม!$C:$C,'รับ-จ่าย ประจำวัน'!$B143,เตรียมส่วนผสม!H:H)+SUMIF(กวนไส้!$C:$C,'รับ-จ่าย ประจำวัน'!$B143,กวนไส้!H:H)+SUMIF(ผลิต1!$C:$C,'รับ-จ่าย ประจำวัน'!$B143,ผลิต1!H:H)+SUMIF(ผลิต2!$C:$C,'รับ-จ่าย ประจำวัน'!$B143,ผลิต2!H:H)+SUMIF(เส้นแต่งหน้าขนมเค้ก!$C:$C,'รับ-จ่าย ประจำวัน'!$B143,เส้นแต่งหน้าขนมเค้ก!H:H)+SUMIF(แพ็ค!$C:$C,'รับ-จ่าย ประจำวัน'!$B143,แพ็ค!H:H)+SUMIF(ธุรการ!$C:$C,'รับ-จ่าย ประจำวัน'!$B143,ธุรการ!H:H)+SUMIF(เส้นแต่งหน้าขนมปัง!$C:$C,'รับ-จ่าย ประจำวัน'!$B143,เส้นแต่งหน้าขนมปัง!H:H)+SUMIF('วางแผนBC,CJ'!$C:$C,'รับ-จ่าย ประจำวัน'!$B143,'วางแผนBC,CJ'!H:H)+SUMIF(RD!$C:$C,'รับ-จ่าย ประจำวัน'!$B143,RD!H:H)+SUMIF('FG,ออนไล,คัดแยก'!$C:$C,'รับ-จ่าย ประจำวัน'!$B143,'FG,ออนไล,คัดแยก'!H:H)</f>
        <v>0</v>
      </c>
      <c r="AP143" s="16">
        <f>SUMIF(เตรียมส่วนผสม!$C:$C,'รับ-จ่าย ประจำวัน'!$B143,เตรียมส่วนผสม!I:I)+SUMIF(กวนไส้!$C:$C,'รับ-จ่าย ประจำวัน'!$B143,กวนไส้!I:I)+SUMIF(ผลิต1!$C:$C,'รับ-จ่าย ประจำวัน'!$B143,ผลิต1!I:I)+SUMIF(ผลิต2!$C:$C,'รับ-จ่าย ประจำวัน'!$B143,ผลิต2!I:I)+SUMIF(เส้นแต่งหน้าขนมเค้ก!$C:$C,'รับ-จ่าย ประจำวัน'!$B143,เส้นแต่งหน้าขนมเค้ก!I:I)+SUMIF(แพ็ค!$C:$C,'รับ-จ่าย ประจำวัน'!$B143,แพ็ค!I:I)+SUMIF(ธุรการ!$C:$C,'รับ-จ่าย ประจำวัน'!$B143,ธุรการ!I:I)+SUMIF(เส้นแต่งหน้าขนมปัง!$C:$C,'รับ-จ่าย ประจำวัน'!$B143,เส้นแต่งหน้าขนมปัง!I:I)+SUMIF('วางแผนBC,CJ'!$C:$C,'รับ-จ่าย ประจำวัน'!$B143,'วางแผนBC,CJ'!I:I)+SUMIF(RD!$C:$C,'รับ-จ่าย ประจำวัน'!$B143,RD!I:I)+SUMIF('FG,ออนไล,คัดแยก'!$C:$C,'รับ-จ่าย ประจำวัน'!$B143,'FG,ออนไล,คัดแยก'!I:I)</f>
        <v>0</v>
      </c>
      <c r="AQ143" s="16">
        <f>SUMIF(เตรียมส่วนผสม!$C:$C,'รับ-จ่าย ประจำวัน'!$B143,เตรียมส่วนผสม!J:J)+SUMIF(กวนไส้!$C:$C,'รับ-จ่าย ประจำวัน'!$B143,กวนไส้!J:J)+SUMIF(ผลิต1!$C:$C,'รับ-จ่าย ประจำวัน'!$B143,ผลิต1!J:J)+SUMIF(ผลิต2!$C:$C,'รับ-จ่าย ประจำวัน'!$B143,ผลิต2!J:J)+SUMIF(เส้นแต่งหน้าขนมเค้ก!$C:$C,'รับ-จ่าย ประจำวัน'!$B143,เส้นแต่งหน้าขนมเค้ก!J:J)+SUMIF(แพ็ค!$C:$C,'รับ-จ่าย ประจำวัน'!$B143,แพ็ค!J:J)+SUMIF(ธุรการ!$C:$C,'รับ-จ่าย ประจำวัน'!$B143,ธุรการ!J:J)+SUMIF(เส้นแต่งหน้าขนมปัง!$C:$C,'รับ-จ่าย ประจำวัน'!$B143,เส้นแต่งหน้าขนมปัง!J:J)+SUMIF('วางแผนBC,CJ'!$C:$C,'รับ-จ่าย ประจำวัน'!$B143,'วางแผนBC,CJ'!J:J)+SUMIF(RD!$C:$C,'รับ-จ่าย ประจำวัน'!$B143,RD!J:J)+SUMIF('FG,ออนไล,คัดแยก'!$C:$C,'รับ-จ่าย ประจำวัน'!$B143,'FG,ออนไล,คัดแยก'!J:J)</f>
        <v>0</v>
      </c>
      <c r="AR143" s="16">
        <f>SUMIF(เตรียมส่วนผสม!$C:$C,'รับ-จ่าย ประจำวัน'!$B143,เตรียมส่วนผสม!K:K)+SUMIF(กวนไส้!$C:$C,'รับ-จ่าย ประจำวัน'!$B143,กวนไส้!K:K)+SUMIF(ผลิต1!$C:$C,'รับ-จ่าย ประจำวัน'!$B143,ผลิต1!K:K)+SUMIF(ผลิต2!$C:$C,'รับ-จ่าย ประจำวัน'!$B143,ผลิต2!K:K)+SUMIF(เส้นแต่งหน้าขนมเค้ก!$C:$C,'รับ-จ่าย ประจำวัน'!$B143,เส้นแต่งหน้าขนมเค้ก!K:K)+SUMIF(แพ็ค!$C:$C,'รับ-จ่าย ประจำวัน'!$B143,แพ็ค!K:K)+SUMIF(ธุรการ!$C:$C,'รับ-จ่าย ประจำวัน'!$B143,ธุรการ!K:K)+SUMIF(เส้นแต่งหน้าขนมปัง!$C:$C,'รับ-จ่าย ประจำวัน'!$B143,เส้นแต่งหน้าขนมปัง!K:K)+SUMIF('วางแผนBC,CJ'!$C:$C,'รับ-จ่าย ประจำวัน'!$B143,'วางแผนBC,CJ'!K:K)+SUMIF(RD!$C:$C,'รับ-จ่าย ประจำวัน'!$B143,RD!K:K)+SUMIF('FG,ออนไล,คัดแยก'!$C:$C,'รับ-จ่าย ประจำวัน'!$B143,'FG,ออนไล,คัดแยก'!K:K)</f>
        <v>0</v>
      </c>
      <c r="AS143" s="16">
        <f>SUMIF(เตรียมส่วนผสม!$C:$C,'รับ-จ่าย ประจำวัน'!$B143,เตรียมส่วนผสม!L:L)+SUMIF(กวนไส้!$C:$C,'รับ-จ่าย ประจำวัน'!$B143,กวนไส้!L:L)+SUMIF(ผลิต1!$C:$C,'รับ-จ่าย ประจำวัน'!$B143,ผลิต1!L:L)+SUMIF(ผลิต2!$C:$C,'รับ-จ่าย ประจำวัน'!$B143,ผลิต2!L:L)+SUMIF(เส้นแต่งหน้าขนมเค้ก!$C:$C,'รับ-จ่าย ประจำวัน'!$B143,เส้นแต่งหน้าขนมเค้ก!L:L)+SUMIF(แพ็ค!$C:$C,'รับ-จ่าย ประจำวัน'!$B143,แพ็ค!L:L)+SUMIF(ธุรการ!$C:$C,'รับ-จ่าย ประจำวัน'!$B143,ธุรการ!L:L)+SUMIF(เส้นแต่งหน้าขนมปัง!$C:$C,'รับ-จ่าย ประจำวัน'!$B143,เส้นแต่งหน้าขนมปัง!L:L)+SUMIF('วางแผนBC,CJ'!$C:$C,'รับ-จ่าย ประจำวัน'!$B143,'วางแผนBC,CJ'!L:L)+SUMIF(RD!$C:$C,'รับ-จ่าย ประจำวัน'!$B143,RD!L:L)+SUMIF('FG,ออนไล,คัดแยก'!$C:$C,'รับ-จ่าย ประจำวัน'!$B143,'FG,ออนไล,คัดแยก'!L:L)</f>
        <v>0</v>
      </c>
      <c r="AT143" s="16">
        <f>SUMIF(เตรียมส่วนผสม!$C:$C,'รับ-จ่าย ประจำวัน'!$B143,เตรียมส่วนผสม!M:M)+SUMIF(กวนไส้!$C:$C,'รับ-จ่าย ประจำวัน'!$B143,กวนไส้!M:M)+SUMIF(ผลิต1!$C:$C,'รับ-จ่าย ประจำวัน'!$B143,ผลิต1!M:M)+SUMIF(ผลิต2!$C:$C,'รับ-จ่าย ประจำวัน'!$B143,ผลิต2!M:M)+SUMIF(เส้นแต่งหน้าขนมเค้ก!$C:$C,'รับ-จ่าย ประจำวัน'!$B143,เส้นแต่งหน้าขนมเค้ก!M:M)+SUMIF(แพ็ค!$C:$C,'รับ-จ่าย ประจำวัน'!$B143,แพ็ค!M:M)+SUMIF(ธุรการ!$C:$C,'รับ-จ่าย ประจำวัน'!$B143,ธุรการ!M:M)+SUMIF(เส้นแต่งหน้าขนมปัง!$C:$C,'รับ-จ่าย ประจำวัน'!$B143,เส้นแต่งหน้าขนมปัง!M:M)+SUMIF('วางแผนBC,CJ'!$C:$C,'รับ-จ่าย ประจำวัน'!$B143,'วางแผนBC,CJ'!M:M)+SUMIF(RD!$C:$C,'รับ-จ่าย ประจำวัน'!$B143,RD!M:M)+SUMIF('FG,ออนไล,คัดแยก'!$C:$C,'รับ-จ่าย ประจำวัน'!$B143,'FG,ออนไล,คัดแยก'!M:M)</f>
        <v>0</v>
      </c>
      <c r="AU143" s="16">
        <f>SUMIF(เตรียมส่วนผสม!$C:$C,'รับ-จ่าย ประจำวัน'!$B143,เตรียมส่วนผสม!N:N)+SUMIF(กวนไส้!$C:$C,'รับ-จ่าย ประจำวัน'!$B143,กวนไส้!N:N)+SUMIF(ผลิต1!$C:$C,'รับ-จ่าย ประจำวัน'!$B143,ผลิต1!N:N)+SUMIF(ผลิต2!$C:$C,'รับ-จ่าย ประจำวัน'!$B143,ผลิต2!N:N)+SUMIF(เส้นแต่งหน้าขนมเค้ก!$C:$C,'รับ-จ่าย ประจำวัน'!$B143,เส้นแต่งหน้าขนมเค้ก!N:N)+SUMIF(แพ็ค!$C:$C,'รับ-จ่าย ประจำวัน'!$B143,แพ็ค!N:N)+SUMIF(ธุรการ!$C:$C,'รับ-จ่าย ประจำวัน'!$B143,ธุรการ!N:N)+SUMIF(เส้นแต่งหน้าขนมปัง!$C:$C,'รับ-จ่าย ประจำวัน'!$B143,เส้นแต่งหน้าขนมปัง!N:N)+SUMIF('วางแผนBC,CJ'!$C:$C,'รับ-จ่าย ประจำวัน'!$B143,'วางแผนBC,CJ'!N:N)+SUMIF(RD!$C:$C,'รับ-จ่าย ประจำวัน'!$B143,RD!N:N)+SUMIF('FG,ออนไล,คัดแยก'!$C:$C,'รับ-จ่าย ประจำวัน'!$B143,'FG,ออนไล,คัดแยก'!N:N)</f>
        <v>0</v>
      </c>
      <c r="AV143" s="16">
        <f>SUMIF(เตรียมส่วนผสม!$C:$C,'รับ-จ่าย ประจำวัน'!$B143,เตรียมส่วนผสม!O:O)+SUMIF(กวนไส้!$C:$C,'รับ-จ่าย ประจำวัน'!$B143,กวนไส้!O:O)+SUMIF(ผลิต1!$C:$C,'รับ-จ่าย ประจำวัน'!$B143,ผลิต1!O:O)+SUMIF(ผลิต2!$C:$C,'รับ-จ่าย ประจำวัน'!$B143,ผลิต2!O:O)+SUMIF(เส้นแต่งหน้าขนมเค้ก!$C:$C,'รับ-จ่าย ประจำวัน'!$B143,เส้นแต่งหน้าขนมเค้ก!O:O)+SUMIF(แพ็ค!$C:$C,'รับ-จ่าย ประจำวัน'!$B143,แพ็ค!O:O)+SUMIF(ธุรการ!$C:$C,'รับ-จ่าย ประจำวัน'!$B143,ธุรการ!O:O)+SUMIF(เส้นแต่งหน้าขนมปัง!$C:$C,'รับ-จ่าย ประจำวัน'!$B143,เส้นแต่งหน้าขนมปัง!O:O)+SUMIF('วางแผนBC,CJ'!$C:$C,'รับ-จ่าย ประจำวัน'!$B143,'วางแผนBC,CJ'!O:O)+SUMIF(RD!$C:$C,'รับ-จ่าย ประจำวัน'!$B143,RD!O:O)+SUMIF('FG,ออนไล,คัดแยก'!$C:$C,'รับ-จ่าย ประจำวัน'!$B143,'FG,ออนไล,คัดแยก'!O:O)</f>
        <v>0</v>
      </c>
      <c r="AW143" s="16">
        <f>SUMIF(เตรียมส่วนผสม!$C:$C,'รับ-จ่าย ประจำวัน'!$B143,เตรียมส่วนผสม!P:P)+SUMIF(กวนไส้!$C:$C,'รับ-จ่าย ประจำวัน'!$B143,กวนไส้!P:P)+SUMIF(ผลิต1!$C:$C,'รับ-จ่าย ประจำวัน'!$B143,ผลิต1!P:P)+SUMIF(ผลิต2!$C:$C,'รับ-จ่าย ประจำวัน'!$B143,ผลิต2!P:P)+SUMIF(เส้นแต่งหน้าขนมเค้ก!$C:$C,'รับ-จ่าย ประจำวัน'!$B143,เส้นแต่งหน้าขนมเค้ก!P:P)+SUMIF(แพ็ค!$C:$C,'รับ-จ่าย ประจำวัน'!$B143,แพ็ค!P:P)+SUMIF(ธุรการ!$C:$C,'รับ-จ่าย ประจำวัน'!$B143,ธุรการ!P:P)+SUMIF(เส้นแต่งหน้าขนมปัง!$C:$C,'รับ-จ่าย ประจำวัน'!$B143,เส้นแต่งหน้าขนมปัง!P:P)+SUMIF('วางแผนBC,CJ'!$C:$C,'รับ-จ่าย ประจำวัน'!$B143,'วางแผนBC,CJ'!P:P)+SUMIF(RD!$C:$C,'รับ-จ่าย ประจำวัน'!$B143,RD!P:P)+SUMIF('FG,ออนไล,คัดแยก'!$C:$C,'รับ-จ่าย ประจำวัน'!$B143,'FG,ออนไล,คัดแยก'!P:P)</f>
        <v>0</v>
      </c>
      <c r="AX143" s="16">
        <f>SUMIF(เตรียมส่วนผสม!$C:$C,'รับ-จ่าย ประจำวัน'!$B143,เตรียมส่วนผสม!Q:Q)+SUMIF(กวนไส้!$C:$C,'รับ-จ่าย ประจำวัน'!$B143,กวนไส้!Q:Q)+SUMIF(ผลิต1!$C:$C,'รับ-จ่าย ประจำวัน'!$B143,ผลิต1!Q:Q)+SUMIF(ผลิต2!$C:$C,'รับ-จ่าย ประจำวัน'!$B143,ผลิต2!Q:Q)+SUMIF(เส้นแต่งหน้าขนมเค้ก!$C:$C,'รับ-จ่าย ประจำวัน'!$B143,เส้นแต่งหน้าขนมเค้ก!Q:Q)+SUMIF(แพ็ค!$C:$C,'รับ-จ่าย ประจำวัน'!$B143,แพ็ค!Q:Q)+SUMIF(ธุรการ!$C:$C,'รับ-จ่าย ประจำวัน'!$B143,ธุรการ!Q:Q)+SUMIF(เส้นแต่งหน้าขนมปัง!$C:$C,'รับ-จ่าย ประจำวัน'!$B143,เส้นแต่งหน้าขนมปัง!Q:Q)+SUMIF('วางแผนBC,CJ'!$C:$C,'รับ-จ่าย ประจำวัน'!$B143,'วางแผนBC,CJ'!Q:Q)+SUMIF(RD!$C:$C,'รับ-จ่าย ประจำวัน'!$B143,RD!Q:Q)+SUMIF('FG,ออนไล,คัดแยก'!$C:$C,'รับ-จ่าย ประจำวัน'!$B143,'FG,ออนไล,คัดแยก'!Q:Q)</f>
        <v>0</v>
      </c>
      <c r="AY143" s="16">
        <f>SUMIF(เตรียมส่วนผสม!$C:$C,'รับ-จ่าย ประจำวัน'!$B143,เตรียมส่วนผสม!R:R)+SUMIF(กวนไส้!$C:$C,'รับ-จ่าย ประจำวัน'!$B143,กวนไส้!R:R)+SUMIF(ผลิต1!$C:$C,'รับ-จ่าย ประจำวัน'!$B143,ผลิต1!R:R)+SUMIF(ผลิต2!$C:$C,'รับ-จ่าย ประจำวัน'!$B143,ผลิต2!R:R)+SUMIF(เส้นแต่งหน้าขนมเค้ก!$C:$C,'รับ-จ่าย ประจำวัน'!$B143,เส้นแต่งหน้าขนมเค้ก!R:R)+SUMIF(แพ็ค!$C:$C,'รับ-จ่าย ประจำวัน'!$B143,แพ็ค!R:R)+SUMIF(ธุรการ!$C:$C,'รับ-จ่าย ประจำวัน'!$B143,ธุรการ!R:R)+SUMIF(เส้นแต่งหน้าขนมปัง!$C:$C,'รับ-จ่าย ประจำวัน'!$B143,เส้นแต่งหน้าขนมปัง!R:R)+SUMIF('วางแผนBC,CJ'!$C:$C,'รับ-จ่าย ประจำวัน'!$B143,'วางแผนBC,CJ'!R:R)+SUMIF(RD!$C:$C,'รับ-จ่าย ประจำวัน'!$B143,RD!R:R)+SUMIF('FG,ออนไล,คัดแยก'!$C:$C,'รับ-จ่าย ประจำวัน'!$B143,'FG,ออนไล,คัดแยก'!R:R)</f>
        <v>0</v>
      </c>
      <c r="AZ143" s="16">
        <f>SUMIF(เตรียมส่วนผสม!$C:$C,'รับ-จ่าย ประจำวัน'!$B143,เตรียมส่วนผสม!S:S)+SUMIF(กวนไส้!$C:$C,'รับ-จ่าย ประจำวัน'!$B143,กวนไส้!S:S)+SUMIF(ผลิต1!$C:$C,'รับ-จ่าย ประจำวัน'!$B143,ผลิต1!S:S)+SUMIF(ผลิต2!$C:$C,'รับ-จ่าย ประจำวัน'!$B143,ผลิต2!S:S)+SUMIF(เส้นแต่งหน้าขนมเค้ก!$C:$C,'รับ-จ่าย ประจำวัน'!$B143,เส้นแต่งหน้าขนมเค้ก!S:S)+SUMIF(แพ็ค!$C:$C,'รับ-จ่าย ประจำวัน'!$B143,แพ็ค!S:S)+SUMIF(ธุรการ!$C:$C,'รับ-จ่าย ประจำวัน'!$B143,ธุรการ!S:S)+SUMIF(เส้นแต่งหน้าขนมปัง!$C:$C,'รับ-จ่าย ประจำวัน'!$B143,เส้นแต่งหน้าขนมปัง!S:S)+SUMIF('วางแผนBC,CJ'!$C:$C,'รับ-จ่าย ประจำวัน'!$B143,'วางแผนBC,CJ'!S:S)+SUMIF(RD!$C:$C,'รับ-จ่าย ประจำวัน'!$B143,RD!S:S)+SUMIF('FG,ออนไล,คัดแยก'!$C:$C,'รับ-จ่าย ประจำวัน'!$B143,'FG,ออนไล,คัดแยก'!S:S)</f>
        <v>0</v>
      </c>
      <c r="BA143" s="16">
        <f>SUMIF(เตรียมส่วนผสม!$C:$C,'รับ-จ่าย ประจำวัน'!$B143,เตรียมส่วนผสม!T:T)+SUMIF(กวนไส้!$C:$C,'รับ-จ่าย ประจำวัน'!$B143,กวนไส้!T:T)+SUMIF(ผลิต1!$C:$C,'รับ-จ่าย ประจำวัน'!$B143,ผลิต1!T:T)+SUMIF(ผลิต2!$C:$C,'รับ-จ่าย ประจำวัน'!$B143,ผลิต2!T:T)+SUMIF(เส้นแต่งหน้าขนมเค้ก!$C:$C,'รับ-จ่าย ประจำวัน'!$B143,เส้นแต่งหน้าขนมเค้ก!T:T)+SUMIF(แพ็ค!$C:$C,'รับ-จ่าย ประจำวัน'!$B143,แพ็ค!T:T)+SUMIF(ธุรการ!$C:$C,'รับ-จ่าย ประจำวัน'!$B143,ธุรการ!T:T)+SUMIF(เส้นแต่งหน้าขนมปัง!$C:$C,'รับ-จ่าย ประจำวัน'!$B143,เส้นแต่งหน้าขนมปัง!T:T)+SUMIF('วางแผนBC,CJ'!$C:$C,'รับ-จ่าย ประจำวัน'!$B143,'วางแผนBC,CJ'!T:T)+SUMIF(RD!$C:$C,'รับ-จ่าย ประจำวัน'!$B143,RD!T:T)+SUMIF('FG,ออนไล,คัดแยก'!$C:$C,'รับ-จ่าย ประจำวัน'!$B143,'FG,ออนไล,คัดแยก'!T:T)</f>
        <v>0</v>
      </c>
      <c r="BB143" s="16">
        <f>SUMIF(เตรียมส่วนผสม!$C:$C,'รับ-จ่าย ประจำวัน'!$B143,เตรียมส่วนผสม!U:U)+SUMIF(กวนไส้!$C:$C,'รับ-จ่าย ประจำวัน'!$B143,กวนไส้!U:U)+SUMIF(ผลิต1!$C:$C,'รับ-จ่าย ประจำวัน'!$B143,ผลิต1!U:U)+SUMIF(ผลิต2!$C:$C,'รับ-จ่าย ประจำวัน'!$B143,ผลิต2!U:U)+SUMIF(เส้นแต่งหน้าขนมเค้ก!$C:$C,'รับ-จ่าย ประจำวัน'!$B143,เส้นแต่งหน้าขนมเค้ก!U:U)+SUMIF(แพ็ค!$C:$C,'รับ-จ่าย ประจำวัน'!$B143,แพ็ค!U:U)+SUMIF(ธุรการ!$C:$C,'รับ-จ่าย ประจำวัน'!$B143,ธุรการ!U:U)+SUMIF(เส้นแต่งหน้าขนมปัง!$C:$C,'รับ-จ่าย ประจำวัน'!$B143,เส้นแต่งหน้าขนมปัง!U:U)+SUMIF('วางแผนBC,CJ'!$C:$C,'รับ-จ่าย ประจำวัน'!$B143,'วางแผนBC,CJ'!U:U)+SUMIF(RD!$C:$C,'รับ-จ่าย ประจำวัน'!$B143,RD!U:U)+SUMIF('FG,ออนไล,คัดแยก'!$C:$C,'รับ-จ่าย ประจำวัน'!$B143,'FG,ออนไล,คัดแยก'!U:U)</f>
        <v>0</v>
      </c>
      <c r="BC143" s="16">
        <f>SUMIF(เตรียมส่วนผสม!$C:$C,'รับ-จ่าย ประจำวัน'!$B143,เตรียมส่วนผสม!V:V)+SUMIF(กวนไส้!$C:$C,'รับ-จ่าย ประจำวัน'!$B143,กวนไส้!V:V)+SUMIF(ผลิต1!$C:$C,'รับ-จ่าย ประจำวัน'!$B143,ผลิต1!V:V)+SUMIF(ผลิต2!$C:$C,'รับ-จ่าย ประจำวัน'!$B143,ผลิต2!V:V)+SUMIF(เส้นแต่งหน้าขนมเค้ก!$C:$C,'รับ-จ่าย ประจำวัน'!$B143,เส้นแต่งหน้าขนมเค้ก!V:V)+SUMIF(แพ็ค!$C:$C,'รับ-จ่าย ประจำวัน'!$B143,แพ็ค!V:V)+SUMIF(ธุรการ!$C:$C,'รับ-จ่าย ประจำวัน'!$B143,ธุรการ!V:V)+SUMIF(เส้นแต่งหน้าขนมปัง!$C:$C,'รับ-จ่าย ประจำวัน'!$B143,เส้นแต่งหน้าขนมปัง!V:V)+SUMIF('วางแผนBC,CJ'!$C:$C,'รับ-จ่าย ประจำวัน'!$B143,'วางแผนBC,CJ'!V:V)+SUMIF(RD!$C:$C,'รับ-จ่าย ประจำวัน'!$B143,RD!V:V)+SUMIF('FG,ออนไล,คัดแยก'!$C:$C,'รับ-จ่าย ประจำวัน'!$B143,'FG,ออนไล,คัดแยก'!V:V)</f>
        <v>0</v>
      </c>
      <c r="BD143" s="16">
        <f>SUMIF(เตรียมส่วนผสม!$C:$C,'รับ-จ่าย ประจำวัน'!$B143,เตรียมส่วนผสม!W:W)+SUMIF(กวนไส้!$C:$C,'รับ-จ่าย ประจำวัน'!$B143,กวนไส้!W:W)+SUMIF(ผลิต1!$C:$C,'รับ-จ่าย ประจำวัน'!$B143,ผลิต1!W:W)+SUMIF(ผลิต2!$C:$C,'รับ-จ่าย ประจำวัน'!$B143,ผลิต2!W:W)+SUMIF(เส้นแต่งหน้าขนมเค้ก!$C:$C,'รับ-จ่าย ประจำวัน'!$B143,เส้นแต่งหน้าขนมเค้ก!W:W)+SUMIF(แพ็ค!$C:$C,'รับ-จ่าย ประจำวัน'!$B143,แพ็ค!W:W)+SUMIF(ธุรการ!$C:$C,'รับ-จ่าย ประจำวัน'!$B143,ธุรการ!W:W)+SUMIF(เส้นแต่งหน้าขนมปัง!$C:$C,'รับ-จ่าย ประจำวัน'!$B143,เส้นแต่งหน้าขนมปัง!W:W)+SUMIF('วางแผนBC,CJ'!$C:$C,'รับ-จ่าย ประจำวัน'!$B143,'วางแผนBC,CJ'!W:W)+SUMIF(RD!$C:$C,'รับ-จ่าย ประจำวัน'!$B143,RD!W:W)+SUMIF('FG,ออนไล,คัดแยก'!$C:$C,'รับ-จ่าย ประจำวัน'!$B143,'FG,ออนไล,คัดแยก'!W:W)</f>
        <v>0</v>
      </c>
      <c r="BE143" s="16">
        <f>SUMIF(เตรียมส่วนผสม!$C:$C,'รับ-จ่าย ประจำวัน'!$B143,เตรียมส่วนผสม!X:X)+SUMIF(กวนไส้!$C:$C,'รับ-จ่าย ประจำวัน'!$B143,กวนไส้!X:X)+SUMIF(ผลิต1!$C:$C,'รับ-จ่าย ประจำวัน'!$B143,ผลิต1!X:X)+SUMIF(ผลิต2!$C:$C,'รับ-จ่าย ประจำวัน'!$B143,ผลิต2!X:X)+SUMIF(เส้นแต่งหน้าขนมเค้ก!$C:$C,'รับ-จ่าย ประจำวัน'!$B143,เส้นแต่งหน้าขนมเค้ก!X:X)+SUMIF(แพ็ค!$C:$C,'รับ-จ่าย ประจำวัน'!$B143,แพ็ค!X:X)+SUMIF(ธุรการ!$C:$C,'รับ-จ่าย ประจำวัน'!$B143,ธุรการ!X:X)+SUMIF(เส้นแต่งหน้าขนมปัง!$C:$C,'รับ-จ่าย ประจำวัน'!$B143,เส้นแต่งหน้าขนมปัง!X:X)+SUMIF('วางแผนBC,CJ'!$C:$C,'รับ-จ่าย ประจำวัน'!$B143,'วางแผนBC,CJ'!X:X)+SUMIF(RD!$C:$C,'รับ-จ่าย ประจำวัน'!$B143,RD!X:X)+SUMIF('FG,ออนไล,คัดแยก'!$C:$C,'รับ-จ่าย ประจำวัน'!$B143,'FG,ออนไล,คัดแยก'!X:X)</f>
        <v>0</v>
      </c>
      <c r="BF143" s="16">
        <f>SUMIF(เตรียมส่วนผสม!$C:$C,'รับ-จ่าย ประจำวัน'!$B143,เตรียมส่วนผสม!Y:Y)+SUMIF(กวนไส้!$C:$C,'รับ-จ่าย ประจำวัน'!$B143,กวนไส้!Y:Y)+SUMIF(ผลิต1!$C:$C,'รับ-จ่าย ประจำวัน'!$B143,ผลิต1!Y:Y)+SUMIF(ผลิต2!$C:$C,'รับ-จ่าย ประจำวัน'!$B143,ผลิต2!Y:Y)+SUMIF(เส้นแต่งหน้าขนมเค้ก!$C:$C,'รับ-จ่าย ประจำวัน'!$B143,เส้นแต่งหน้าขนมเค้ก!Y:Y)+SUMIF(แพ็ค!$C:$C,'รับ-จ่าย ประจำวัน'!$B143,แพ็ค!Y:Y)+SUMIF(ธุรการ!$C:$C,'รับ-จ่าย ประจำวัน'!$B143,ธุรการ!Y:Y)+SUMIF(เส้นแต่งหน้าขนมปัง!$C:$C,'รับ-จ่าย ประจำวัน'!$B143,เส้นแต่งหน้าขนมปัง!Y:Y)+SUMIF('วางแผนBC,CJ'!$C:$C,'รับ-จ่าย ประจำวัน'!$B143,'วางแผนBC,CJ'!Y:Y)+SUMIF(RD!$C:$C,'รับ-จ่าย ประจำวัน'!$B143,RD!Y:Y)+SUMIF('FG,ออนไล,คัดแยก'!$C:$C,'รับ-จ่าย ประจำวัน'!$B143,'FG,ออนไล,คัดแยก'!Y:Y)</f>
        <v>200</v>
      </c>
      <c r="BG143" s="16">
        <f>SUMIF(เตรียมส่วนผสม!$C:$C,'รับ-จ่าย ประจำวัน'!$B143,เตรียมส่วนผสม!Z:Z)+SUMIF(กวนไส้!$C:$C,'รับ-จ่าย ประจำวัน'!$B143,กวนไส้!Z:Z)+SUMIF(ผลิต1!$C:$C,'รับ-จ่าย ประจำวัน'!$B143,ผลิต1!Z:Z)+SUMIF(ผลิต2!$C:$C,'รับ-จ่าย ประจำวัน'!$B143,ผลิต2!Z:Z)+SUMIF(เส้นแต่งหน้าขนมเค้ก!$C:$C,'รับ-จ่าย ประจำวัน'!$B143,เส้นแต่งหน้าขนมเค้ก!Z:Z)+SUMIF(แพ็ค!$C:$C,'รับ-จ่าย ประจำวัน'!$B143,แพ็ค!Z:Z)+SUMIF(ธุรการ!$C:$C,'รับ-จ่าย ประจำวัน'!$B143,ธุรการ!Z:Z)+SUMIF(เส้นแต่งหน้าขนมปัง!$C:$C,'รับ-จ่าย ประจำวัน'!$B143,เส้นแต่งหน้าขนมปัง!Z:Z)+SUMIF('วางแผนBC,CJ'!$C:$C,'รับ-จ่าย ประจำวัน'!$B143,'วางแผนBC,CJ'!Z:Z)+SUMIF(RD!$C:$C,'รับ-จ่าย ประจำวัน'!$B143,RD!Z:Z)+SUMIF('FG,ออนไล,คัดแยก'!$C:$C,'รับ-จ่าย ประจำวัน'!$B143,'FG,ออนไล,คัดแยก'!Z:Z)</f>
        <v>0</v>
      </c>
      <c r="BH143" s="16">
        <f>SUMIF(เตรียมส่วนผสม!$C:$C,'รับ-จ่าย ประจำวัน'!$B143,เตรียมส่วนผสม!AA:AA)+SUMIF(กวนไส้!$C:$C,'รับ-จ่าย ประจำวัน'!$B143,กวนไส้!AA:AA)+SUMIF(ผลิต1!$C:$C,'รับ-จ่าย ประจำวัน'!$B143,ผลิต1!AA:AA)+SUMIF(ผลิต2!$C:$C,'รับ-จ่าย ประจำวัน'!$B143,ผลิต2!AA:AA)+SUMIF(เส้นแต่งหน้าขนมเค้ก!$C:$C,'รับ-จ่าย ประจำวัน'!$B143,เส้นแต่งหน้าขนมเค้ก!AA:AA)+SUMIF(แพ็ค!$C:$C,'รับ-จ่าย ประจำวัน'!$B143,แพ็ค!AA:AA)+SUMIF(ธุรการ!$C:$C,'รับ-จ่าย ประจำวัน'!$B143,ธุรการ!AA:AA)+SUMIF(เส้นแต่งหน้าขนมปัง!$C:$C,'รับ-จ่าย ประจำวัน'!$B143,เส้นแต่งหน้าขนมปัง!AA:AA)+SUMIF('วางแผนBC,CJ'!$C:$C,'รับ-จ่าย ประจำวัน'!$B143,'วางแผนBC,CJ'!AA:AA)+SUMIF(RD!$C:$C,'รับ-จ่าย ประจำวัน'!$B143,RD!AA:AA)+SUMIF('FG,ออนไล,คัดแยก'!$C:$C,'รับ-จ่าย ประจำวัน'!$B143,'FG,ออนไล,คัดแยก'!AA:AA)</f>
        <v>0</v>
      </c>
      <c r="BI143" s="16">
        <f>SUMIF(เตรียมส่วนผสม!$C:$C,'รับ-จ่าย ประจำวัน'!$B143,เตรียมส่วนผสม!AB:AB)+SUMIF(กวนไส้!$C:$C,'รับ-จ่าย ประจำวัน'!$B143,กวนไส้!AB:AB)+SUMIF(ผลิต1!$C:$C,'รับ-จ่าย ประจำวัน'!$B143,ผลิต1!AB:AB)+SUMIF(ผลิต2!$C:$C,'รับ-จ่าย ประจำวัน'!$B143,ผลิต2!AB:AB)+SUMIF(เส้นแต่งหน้าขนมเค้ก!$C:$C,'รับ-จ่าย ประจำวัน'!$B143,เส้นแต่งหน้าขนมเค้ก!AB:AB)+SUMIF(แพ็ค!$C:$C,'รับ-จ่าย ประจำวัน'!$B143,แพ็ค!AB:AB)+SUMIF(ธุรการ!$C:$C,'รับ-จ่าย ประจำวัน'!$B143,ธุรการ!AB:AB)+SUMIF(เส้นแต่งหน้าขนมปัง!$C:$C,'รับ-จ่าย ประจำวัน'!$B143,เส้นแต่งหน้าขนมปัง!AB:AB)+SUMIF('วางแผนBC,CJ'!$C:$C,'รับ-จ่าย ประจำวัน'!$B143,'วางแผนBC,CJ'!AB:AB)+SUMIF(RD!$C:$C,'รับ-จ่าย ประจำวัน'!$B143,RD!AB:AB)+SUMIF('FG,ออนไล,คัดแยก'!$C:$C,'รับ-จ่าย ประจำวัน'!$B143,'FG,ออนไล,คัดแยก'!AB:AB)</f>
        <v>0</v>
      </c>
      <c r="BJ143" s="16">
        <f>SUMIF(เตรียมส่วนผสม!$C:$C,'รับ-จ่าย ประจำวัน'!$B143,เตรียมส่วนผสม!AC:AC)+SUMIF(กวนไส้!$C:$C,'รับ-จ่าย ประจำวัน'!$B143,กวนไส้!AC:AC)+SUMIF(ผลิต1!$C:$C,'รับ-จ่าย ประจำวัน'!$B143,ผลิต1!AC:AC)+SUMIF(ผลิต2!$C:$C,'รับ-จ่าย ประจำวัน'!$B143,ผลิต2!AC:AC)+SUMIF(เส้นแต่งหน้าขนมเค้ก!$C:$C,'รับ-จ่าย ประจำวัน'!$B143,เส้นแต่งหน้าขนมเค้ก!AC:AC)+SUMIF(แพ็ค!$C:$C,'รับ-จ่าย ประจำวัน'!$B143,แพ็ค!AC:AC)+SUMIF(ธุรการ!$C:$C,'รับ-จ่าย ประจำวัน'!$B143,ธุรการ!AC:AC)+SUMIF(เส้นแต่งหน้าขนมปัง!$C:$C,'รับ-จ่าย ประจำวัน'!$B143,เส้นแต่งหน้าขนมปัง!AC:AC)+SUMIF('วางแผนBC,CJ'!$C:$C,'รับ-จ่าย ประจำวัน'!$B143,'วางแผนBC,CJ'!AC:AC)+SUMIF(RD!$C:$C,'รับ-จ่าย ประจำวัน'!$B143,RD!AC:AC)+SUMIF('FG,ออนไล,คัดแยก'!$C:$C,'รับ-จ่าย ประจำวัน'!$B143,'FG,ออนไล,คัดแยก'!AC:AC)</f>
        <v>0</v>
      </c>
      <c r="BK143" s="16">
        <f>SUMIF(เตรียมส่วนผสม!$C:$C,'รับ-จ่าย ประจำวัน'!$B143,เตรียมส่วนผสม!AD:AD)+SUMIF(กวนไส้!$C:$C,'รับ-จ่าย ประจำวัน'!$B143,กวนไส้!AD:AD)+SUMIF(ผลิต1!$C:$C,'รับ-จ่าย ประจำวัน'!$B143,ผลิต1!AD:AD)+SUMIF(ผลิต2!$C:$C,'รับ-จ่าย ประจำวัน'!$B143,ผลิต2!AD:AD)+SUMIF(เส้นแต่งหน้าขนมเค้ก!$C:$C,'รับ-จ่าย ประจำวัน'!$B143,เส้นแต่งหน้าขนมเค้ก!AD:AD)+SUMIF(แพ็ค!$C:$C,'รับ-จ่าย ประจำวัน'!$B143,แพ็ค!AD:AD)+SUMIF(ธุรการ!$C:$C,'รับ-จ่าย ประจำวัน'!$B143,ธุรการ!AD:AD)+SUMIF(เส้นแต่งหน้าขนมปัง!$C:$C,'รับ-จ่าย ประจำวัน'!$B143,เส้นแต่งหน้าขนมปัง!AD:AD)+SUMIF('วางแผนBC,CJ'!$C:$C,'รับ-จ่าย ประจำวัน'!$B143,'วางแผนBC,CJ'!AD:AD)+SUMIF(RD!$C:$C,'รับ-จ่าย ประจำวัน'!$B143,RD!AD:AD)+SUMIF('FG,ออนไล,คัดแยก'!$C:$C,'รับ-จ่าย ประจำวัน'!$B143,'FG,ออนไล,คัดแยก'!AD:AD)</f>
        <v>0</v>
      </c>
      <c r="BL143" s="16">
        <f>SUMIF(เตรียมส่วนผสม!$C:$C,'รับ-จ่าย ประจำวัน'!$B143,เตรียมส่วนผสม!AE:AE)+SUMIF(กวนไส้!$C:$C,'รับ-จ่าย ประจำวัน'!$B143,กวนไส้!AE:AE)+SUMIF(ผลิต1!$C:$C,'รับ-จ่าย ประจำวัน'!$B143,ผลิต1!AE:AE)+SUMIF(ผลิต2!$C:$C,'รับ-จ่าย ประจำวัน'!$B143,ผลิต2!AE:AE)+SUMIF(เส้นแต่งหน้าขนมเค้ก!$C:$C,'รับ-จ่าย ประจำวัน'!$B143,เส้นแต่งหน้าขนมเค้ก!AE:AE)+SUMIF(แพ็ค!$C:$C,'รับ-จ่าย ประจำวัน'!$B143,แพ็ค!AE:AE)+SUMIF(ธุรการ!$C:$C,'รับ-จ่าย ประจำวัน'!$B143,ธุรการ!AE:AE)+SUMIF(เส้นแต่งหน้าขนมปัง!$C:$C,'รับ-จ่าย ประจำวัน'!$B143,เส้นแต่งหน้าขนมปัง!AE:AE)+SUMIF('วางแผนBC,CJ'!$C:$C,'รับ-จ่าย ประจำวัน'!$B143,'วางแผนBC,CJ'!AE:AE)+SUMIF(RD!$C:$C,'รับ-จ่าย ประจำวัน'!$B143,RD!AE:AE)+SUMIF('FG,ออนไล,คัดแยก'!$C:$C,'รับ-จ่าย ประจำวัน'!$B143,'FG,ออนไล,คัดแยก'!AE:AE)</f>
        <v>50</v>
      </c>
      <c r="BM143" s="16">
        <f>SUMIF(เตรียมส่วนผสม!$C:$C,'รับ-จ่าย ประจำวัน'!$B143,เตรียมส่วนผสม!AF:AF)+SUMIF(กวนไส้!$C:$C,'รับ-จ่าย ประจำวัน'!$B143,กวนไส้!AF:AF)+SUMIF(ผลิต1!$C:$C,'รับ-จ่าย ประจำวัน'!$B143,ผลิต1!AF:AF)+SUMIF(ผลิต2!$C:$C,'รับ-จ่าย ประจำวัน'!$B143,ผลิต2!AF:AF)+SUMIF(เส้นแต่งหน้าขนมเค้ก!$C:$C,'รับ-จ่าย ประจำวัน'!$B143,เส้นแต่งหน้าขนมเค้ก!AF:AF)+SUMIF(แพ็ค!$C:$C,'รับ-จ่าย ประจำวัน'!$B143,แพ็ค!AF:AF)+SUMIF(ธุรการ!$C:$C,'รับ-จ่าย ประจำวัน'!$B143,ธุรการ!AF:AF)+SUMIF(เส้นแต่งหน้าขนมปัง!$C:$C,'รับ-จ่าย ประจำวัน'!$B143,เส้นแต่งหน้าขนมปัง!AF:AF)+SUMIF('วางแผนBC,CJ'!$C:$C,'รับ-จ่าย ประจำวัน'!$B143,'วางแผนBC,CJ'!AF:AF)+SUMIF(RD!$C:$C,'รับ-จ่าย ประจำวัน'!$B143,RD!AF:AF)+SUMIF('FG,ออนไล,คัดแยก'!$C:$C,'รับ-จ่าย ประจำวัน'!$B143,'FG,ออนไล,คัดแยก'!AF:AF)</f>
        <v>0</v>
      </c>
      <c r="BN143" s="16">
        <f>SUMIF(เตรียมส่วนผสม!$C:$C,'รับ-จ่าย ประจำวัน'!$B143,เตรียมส่วนผสม!AG:AG)+SUMIF(กวนไส้!$C:$C,'รับ-จ่าย ประจำวัน'!$B143,กวนไส้!AG:AG)+SUMIF(ผลิต1!$C:$C,'รับ-จ่าย ประจำวัน'!$B143,ผลิต1!AG:AG)+SUMIF(ผลิต2!$C:$C,'รับ-จ่าย ประจำวัน'!$B143,ผลิต2!AG:AG)+SUMIF(เส้นแต่งหน้าขนมเค้ก!$C:$C,'รับ-จ่าย ประจำวัน'!$B143,เส้นแต่งหน้าขนมเค้ก!AG:AG)+SUMIF(แพ็ค!$C:$C,'รับ-จ่าย ประจำวัน'!$B143,แพ็ค!AG:AG)+SUMIF(ธุรการ!$C:$C,'รับ-จ่าย ประจำวัน'!$B143,ธุรการ!AG:AG)+SUMIF(เส้นแต่งหน้าขนมปัง!$C:$C,'รับ-จ่าย ประจำวัน'!$B143,เส้นแต่งหน้าขนมปัง!AG:AG)+SUMIF('วางแผนBC,CJ'!$C:$C,'รับ-จ่าย ประจำวัน'!$B143,'วางแผนBC,CJ'!AG:AG)+SUMIF(RD!$C:$C,'รับ-จ่าย ประจำวัน'!$B143,RD!AG:AG)+SUMIF('FG,ออนไล,คัดแยก'!$C:$C,'รับ-จ่าย ประจำวัน'!$B143,'FG,ออนไล,คัดแยก'!AG:AG)</f>
        <v>0</v>
      </c>
      <c r="BO143" s="16">
        <f>SUMIF(เตรียมส่วนผสม!$C:$C,'รับ-จ่าย ประจำวัน'!$B143,เตรียมส่วนผสม!AH:AH)+SUMIF(กวนไส้!$C:$C,'รับ-จ่าย ประจำวัน'!$B143,กวนไส้!AH:AH)+SUMIF(ผลิต1!$C:$C,'รับ-จ่าย ประจำวัน'!$B143,ผลิต1!AH:AH)+SUMIF(ผลิต2!$C:$C,'รับ-จ่าย ประจำวัน'!$B143,ผลิต2!AH:AH)+SUMIF(เส้นแต่งหน้าขนมเค้ก!$C:$C,'รับ-จ่าย ประจำวัน'!$B143,เส้นแต่งหน้าขนมเค้ก!AH:AH)+SUMIF(แพ็ค!$C:$C,'รับ-จ่าย ประจำวัน'!$B143,แพ็ค!AH:AH)+SUMIF(ธุรการ!$C:$C,'รับ-จ่าย ประจำวัน'!$B143,ธุรการ!AH:AH)+SUMIF(เส้นแต่งหน้าขนมปัง!$C:$C,'รับ-จ่าย ประจำวัน'!$B143,เส้นแต่งหน้าขนมปัง!AH:AH)+SUMIF('วางแผนBC,CJ'!$C:$C,'รับ-จ่าย ประจำวัน'!$B143,'วางแผนBC,CJ'!AH:AH)+SUMIF(RD!$C:$C,'รับ-จ่าย ประจำวัน'!$B143,RD!AH:AH)+SUMIF('FG,ออนไล,คัดแยก'!$C:$C,'รับ-จ่าย ประจำวัน'!$B143,'FG,ออนไล,คัดแยก'!AH:AH)</f>
        <v>0</v>
      </c>
      <c r="BP143" s="16">
        <f>SUMIF(เตรียมส่วนผสม!$C:$C,'รับ-จ่าย ประจำวัน'!$B143,เตรียมส่วนผสม!AI:AI)+SUMIF(กวนไส้!$C:$C,'รับ-จ่าย ประจำวัน'!$B143,กวนไส้!AI:AI)+SUMIF(ผลิต1!$C:$C,'รับ-จ่าย ประจำวัน'!$B143,ผลิต1!AI:AI)+SUMIF(ผลิต2!$C:$C,'รับ-จ่าย ประจำวัน'!$B143,ผลิต2!AI:AI)+SUMIF(เส้นแต่งหน้าขนมเค้ก!$C:$C,'รับ-จ่าย ประจำวัน'!$B143,เส้นแต่งหน้าขนมเค้ก!AI:AI)+SUMIF(แพ็ค!$C:$C,'รับ-จ่าย ประจำวัน'!$B143,แพ็ค!AI:AI)+SUMIF(ธุรการ!$C:$C,'รับ-จ่าย ประจำวัน'!$B143,ธุรการ!AI:AI)+SUMIF(เส้นแต่งหน้าขนมปัง!$C:$C,'รับ-จ่าย ประจำวัน'!$B143,เส้นแต่งหน้าขนมปัง!AI:AI)+SUMIF('วางแผนBC,CJ'!$C:$C,'รับ-จ่าย ประจำวัน'!$B143,'วางแผนBC,CJ'!AI:AI)+SUMIF(RD!$C:$C,'รับ-จ่าย ประจำวัน'!$B143,RD!AI:AI)+SUMIF('FG,ออนไล,คัดแยก'!$C:$C,'รับ-จ่าย ประจำวัน'!$B143,'FG,ออนไล,คัดแยก'!AI:AI)</f>
        <v>0</v>
      </c>
      <c r="BQ143" s="16">
        <f>SUMIF(เตรียมส่วนผสม!$C:$C,'รับ-จ่าย ประจำวัน'!$B143,เตรียมส่วนผสม!AJ:AJ)+SUMIF(กวนไส้!$C:$C,'รับ-จ่าย ประจำวัน'!$B143,กวนไส้!AJ:AJ)+SUMIF(ผลิต1!$C:$C,'รับ-จ่าย ประจำวัน'!$B143,ผลิต1!AJ:AJ)+SUMIF(ผลิต2!$C:$C,'รับ-จ่าย ประจำวัน'!$B143,ผลิต2!AJ:AJ)+SUMIF(เส้นแต่งหน้าขนมเค้ก!$C:$C,'รับ-จ่าย ประจำวัน'!$B143,เส้นแต่งหน้าขนมเค้ก!AJ:AJ)+SUMIF(แพ็ค!$C:$C,'รับ-จ่าย ประจำวัน'!$B143,แพ็ค!AJ:AJ)+SUMIF(ธุรการ!$C:$C,'รับ-จ่าย ประจำวัน'!$B143,ธุรการ!AJ:AJ)+SUMIF(เส้นแต่งหน้าขนมปัง!$C:$C,'รับ-จ่าย ประจำวัน'!$B143,เส้นแต่งหน้าขนมปัง!AJ:AJ)+SUMIF('วางแผนBC,CJ'!$C:$C,'รับ-จ่าย ประจำวัน'!$B143,'วางแผนBC,CJ'!AJ:AJ)+SUMIF(RD!$C:$C,'รับ-จ่าย ประจำวัน'!$B143,RD!AJ:AJ)+SUMIF('FG,ออนไล,คัดแยก'!$C:$C,'รับ-จ่าย ประจำวัน'!$B143,'FG,ออนไล,คัดแยก'!AJ:AJ)</f>
        <v>0</v>
      </c>
      <c r="BR143" s="16">
        <f>SUMIF(เตรียมส่วนผสม!$C:$C,'รับ-จ่าย ประจำวัน'!$B143,เตรียมส่วนผสม!AK:AK)+SUMIF(กวนไส้!$C:$C,'รับ-จ่าย ประจำวัน'!$B143,กวนไส้!AK:AK)+SUMIF(ผลิต1!$C:$C,'รับ-จ่าย ประจำวัน'!$B143,ผลิต1!AK:AK)+SUMIF(ผลิต2!$C:$C,'รับ-จ่าย ประจำวัน'!$B143,ผลิต2!AK:AK)+SUMIF(เส้นแต่งหน้าขนมเค้ก!$C:$C,'รับ-จ่าย ประจำวัน'!$B143,เส้นแต่งหน้าขนมเค้ก!AK:AK)+SUMIF(แพ็ค!$C:$C,'รับ-จ่าย ประจำวัน'!$B143,แพ็ค!AK:AK)+SUMIF(ธุรการ!$C:$C,'รับ-จ่าย ประจำวัน'!$B143,ธุรการ!AK:AK)+SUMIF(เส้นแต่งหน้าขนมปัง!$C:$C,'รับ-จ่าย ประจำวัน'!$B143,เส้นแต่งหน้าขนมปัง!AK:AK)+SUMIF('วางแผนBC,CJ'!$C:$C,'รับ-จ่าย ประจำวัน'!$B143,'วางแผนBC,CJ'!AK:AK)+SUMIF(RD!$C:$C,'รับ-จ่าย ประจำวัน'!$B143,RD!AK:AK)+SUMIF('FG,ออนไล,คัดแยก'!$C:$C,'รับ-จ่าย ประจำวัน'!$B143,'FG,ออนไล,คัดแยก'!AK:AK)</f>
        <v>0</v>
      </c>
      <c r="BS143" s="16">
        <f>SUMIF(เตรียมส่วนผสม!$C:$C,'รับ-จ่าย ประจำวัน'!$B143,เตรียมส่วนผสม!AL:AL)+SUMIF(กวนไส้!$C:$C,'รับ-จ่าย ประจำวัน'!$B143,กวนไส้!AL:AL)+SUMIF(ผลิต1!$C:$C,'รับ-จ่าย ประจำวัน'!$B143,ผลิต1!AL:AL)+SUMIF(ผลิต2!$C:$C,'รับ-จ่าย ประจำวัน'!$B143,ผลิต2!AL:AL)+SUMIF(เส้นแต่งหน้าขนมเค้ก!$C:$C,'รับ-จ่าย ประจำวัน'!$B143,เส้นแต่งหน้าขนมเค้ก!AL:AL)+SUMIF(แพ็ค!$C:$C,'รับ-จ่าย ประจำวัน'!$B143,แพ็ค!AL:AL)+SUMIF(ธุรการ!$C:$C,'รับ-จ่าย ประจำวัน'!$B143,ธุรการ!AL:AL)+SUMIF(เส้นแต่งหน้าขนมปัง!$C:$C,'รับ-จ่าย ประจำวัน'!$B143,เส้นแต่งหน้าขนมปัง!AL:AL)+SUMIF('วางแผนBC,CJ'!$C:$C,'รับ-จ่าย ประจำวัน'!$B143,'วางแผนBC,CJ'!AL:AL)+SUMIF(RD!$C:$C,'รับ-จ่าย ประจำวัน'!$B143,RD!AL:AL)+SUMIF('FG,ออนไล,คัดแยก'!$C:$C,'รับ-จ่าย ประจำวัน'!$B143,'FG,ออนไล,คัดแยก'!AL:AL)</f>
        <v>0</v>
      </c>
      <c r="BT143" s="18">
        <f t="shared" si="36"/>
        <v>250</v>
      </c>
      <c r="BU143" s="116">
        <v>2700</v>
      </c>
      <c r="BV143" s="146">
        <f t="shared" si="37"/>
        <v>1892</v>
      </c>
      <c r="BW143" s="183">
        <v>30</v>
      </c>
      <c r="BX143" s="172">
        <f t="shared" si="44"/>
        <v>8.3333333333333339</v>
      </c>
      <c r="BY143" s="188">
        <f t="shared" si="40"/>
        <v>227.04</v>
      </c>
      <c r="BZ143" s="180">
        <f t="shared" ca="1" si="38"/>
        <v>46430.04</v>
      </c>
      <c r="CA143" s="93"/>
      <c r="CB143" s="152"/>
      <c r="CC143" s="93"/>
      <c r="CD143" s="93"/>
      <c r="CE143" s="93"/>
      <c r="CF143" s="93"/>
      <c r="CG143" s="93"/>
      <c r="CH143" s="93"/>
      <c r="CI143" s="93"/>
      <c r="CJ143" s="94"/>
      <c r="CK143" s="9">
        <f t="shared" si="41"/>
        <v>-808</v>
      </c>
    </row>
    <row r="144" spans="1:89" x14ac:dyDescent="0.5">
      <c r="A144" s="149" t="s">
        <v>1457</v>
      </c>
      <c r="B144" s="34">
        <v>1020301006</v>
      </c>
      <c r="C144" s="10" t="s">
        <v>509</v>
      </c>
      <c r="D144" s="135" t="s">
        <v>265</v>
      </c>
      <c r="E144" s="11">
        <v>0</v>
      </c>
      <c r="F144" s="75"/>
      <c r="G144" s="11" t="s">
        <v>62</v>
      </c>
      <c r="H144" s="12">
        <v>101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3"/>
      <c r="AF144" s="13"/>
      <c r="AG144" s="13"/>
      <c r="AH144" s="13"/>
      <c r="AI144" s="14"/>
      <c r="AJ144" s="14"/>
      <c r="AK144" s="14"/>
      <c r="AL144" s="14"/>
      <c r="AM144" s="14"/>
      <c r="AN144" s="15">
        <f t="shared" si="35"/>
        <v>0</v>
      </c>
      <c r="AO144" s="16">
        <f>SUMIF(เตรียมส่วนผสม!$C:$C,'รับ-จ่าย ประจำวัน'!$B144,เตรียมส่วนผสม!H:H)+SUMIF(กวนไส้!$C:$C,'รับ-จ่าย ประจำวัน'!$B144,กวนไส้!H:H)+SUMIF(ผลิต1!$C:$C,'รับ-จ่าย ประจำวัน'!$B144,ผลิต1!H:H)+SUMIF(ผลิต2!$C:$C,'รับ-จ่าย ประจำวัน'!$B144,ผลิต2!H:H)+SUMIF(เส้นแต่งหน้าขนมเค้ก!$C:$C,'รับ-จ่าย ประจำวัน'!$B144,เส้นแต่งหน้าขนมเค้ก!H:H)+SUMIF(แพ็ค!$C:$C,'รับ-จ่าย ประจำวัน'!$B144,แพ็ค!H:H)+SUMIF(ธุรการ!$C:$C,'รับ-จ่าย ประจำวัน'!$B144,ธุรการ!H:H)+SUMIF(เส้นแต่งหน้าขนมปัง!$C:$C,'รับ-จ่าย ประจำวัน'!$B144,เส้นแต่งหน้าขนมปัง!H:H)+SUMIF('วางแผนBC,CJ'!$C:$C,'รับ-จ่าย ประจำวัน'!$B144,'วางแผนBC,CJ'!H:H)+SUMIF(RD!$C:$C,'รับ-จ่าย ประจำวัน'!$B144,RD!H:H)+SUMIF('FG,ออนไล,คัดแยก'!$C:$C,'รับ-จ่าย ประจำวัน'!$B144,'FG,ออนไล,คัดแยก'!H:H)</f>
        <v>0</v>
      </c>
      <c r="AP144" s="16">
        <f>SUMIF(เตรียมส่วนผสม!$C:$C,'รับ-จ่าย ประจำวัน'!$B144,เตรียมส่วนผสม!I:I)+SUMIF(กวนไส้!$C:$C,'รับ-จ่าย ประจำวัน'!$B144,กวนไส้!I:I)+SUMIF(ผลิต1!$C:$C,'รับ-จ่าย ประจำวัน'!$B144,ผลิต1!I:I)+SUMIF(ผลิต2!$C:$C,'รับ-จ่าย ประจำวัน'!$B144,ผลิต2!I:I)+SUMIF(เส้นแต่งหน้าขนมเค้ก!$C:$C,'รับ-จ่าย ประจำวัน'!$B144,เส้นแต่งหน้าขนมเค้ก!I:I)+SUMIF(แพ็ค!$C:$C,'รับ-จ่าย ประจำวัน'!$B144,แพ็ค!I:I)+SUMIF(ธุรการ!$C:$C,'รับ-จ่าย ประจำวัน'!$B144,ธุรการ!I:I)+SUMIF(เส้นแต่งหน้าขนมปัง!$C:$C,'รับ-จ่าย ประจำวัน'!$B144,เส้นแต่งหน้าขนมปัง!I:I)+SUMIF('วางแผนBC,CJ'!$C:$C,'รับ-จ่าย ประจำวัน'!$B144,'วางแผนBC,CJ'!I:I)+SUMIF(RD!$C:$C,'รับ-จ่าย ประจำวัน'!$B144,RD!I:I)+SUMIF('FG,ออนไล,คัดแยก'!$C:$C,'รับ-จ่าย ประจำวัน'!$B144,'FG,ออนไล,คัดแยก'!I:I)</f>
        <v>0</v>
      </c>
      <c r="AQ144" s="16">
        <f>SUMIF(เตรียมส่วนผสม!$C:$C,'รับ-จ่าย ประจำวัน'!$B144,เตรียมส่วนผสม!J:J)+SUMIF(กวนไส้!$C:$C,'รับ-จ่าย ประจำวัน'!$B144,กวนไส้!J:J)+SUMIF(ผลิต1!$C:$C,'รับ-จ่าย ประจำวัน'!$B144,ผลิต1!J:J)+SUMIF(ผลิต2!$C:$C,'รับ-จ่าย ประจำวัน'!$B144,ผลิต2!J:J)+SUMIF(เส้นแต่งหน้าขนมเค้ก!$C:$C,'รับ-จ่าย ประจำวัน'!$B144,เส้นแต่งหน้าขนมเค้ก!J:J)+SUMIF(แพ็ค!$C:$C,'รับ-จ่าย ประจำวัน'!$B144,แพ็ค!J:J)+SUMIF(ธุรการ!$C:$C,'รับ-จ่าย ประจำวัน'!$B144,ธุรการ!J:J)+SUMIF(เส้นแต่งหน้าขนมปัง!$C:$C,'รับ-จ่าย ประจำวัน'!$B144,เส้นแต่งหน้าขนมปัง!J:J)+SUMIF('วางแผนBC,CJ'!$C:$C,'รับ-จ่าย ประจำวัน'!$B144,'วางแผนBC,CJ'!J:J)+SUMIF(RD!$C:$C,'รับ-จ่าย ประจำวัน'!$B144,RD!J:J)+SUMIF('FG,ออนไล,คัดแยก'!$C:$C,'รับ-จ่าย ประจำวัน'!$B144,'FG,ออนไล,คัดแยก'!J:J)</f>
        <v>0</v>
      </c>
      <c r="AR144" s="16">
        <f>SUMIF(เตรียมส่วนผสม!$C:$C,'รับ-จ่าย ประจำวัน'!$B144,เตรียมส่วนผสม!K:K)+SUMIF(กวนไส้!$C:$C,'รับ-จ่าย ประจำวัน'!$B144,กวนไส้!K:K)+SUMIF(ผลิต1!$C:$C,'รับ-จ่าย ประจำวัน'!$B144,ผลิต1!K:K)+SUMIF(ผลิต2!$C:$C,'รับ-จ่าย ประจำวัน'!$B144,ผลิต2!K:K)+SUMIF(เส้นแต่งหน้าขนมเค้ก!$C:$C,'รับ-จ่าย ประจำวัน'!$B144,เส้นแต่งหน้าขนมเค้ก!K:K)+SUMIF(แพ็ค!$C:$C,'รับ-จ่าย ประจำวัน'!$B144,แพ็ค!K:K)+SUMIF(ธุรการ!$C:$C,'รับ-จ่าย ประจำวัน'!$B144,ธุรการ!K:K)+SUMIF(เส้นแต่งหน้าขนมปัง!$C:$C,'รับ-จ่าย ประจำวัน'!$B144,เส้นแต่งหน้าขนมปัง!K:K)+SUMIF('วางแผนBC,CJ'!$C:$C,'รับ-จ่าย ประจำวัน'!$B144,'วางแผนBC,CJ'!K:K)+SUMIF(RD!$C:$C,'รับ-จ่าย ประจำวัน'!$B144,RD!K:K)+SUMIF('FG,ออนไล,คัดแยก'!$C:$C,'รับ-จ่าย ประจำวัน'!$B144,'FG,ออนไล,คัดแยก'!K:K)</f>
        <v>10</v>
      </c>
      <c r="AS144" s="16">
        <f>SUMIF(เตรียมส่วนผสม!$C:$C,'รับ-จ่าย ประจำวัน'!$B144,เตรียมส่วนผสม!L:L)+SUMIF(กวนไส้!$C:$C,'รับ-จ่าย ประจำวัน'!$B144,กวนไส้!L:L)+SUMIF(ผลิต1!$C:$C,'รับ-จ่าย ประจำวัน'!$B144,ผลิต1!L:L)+SUMIF(ผลิต2!$C:$C,'รับ-จ่าย ประจำวัน'!$B144,ผลิต2!L:L)+SUMIF(เส้นแต่งหน้าขนมเค้ก!$C:$C,'รับ-จ่าย ประจำวัน'!$B144,เส้นแต่งหน้าขนมเค้ก!L:L)+SUMIF(แพ็ค!$C:$C,'รับ-จ่าย ประจำวัน'!$B144,แพ็ค!L:L)+SUMIF(ธุรการ!$C:$C,'รับ-จ่าย ประจำวัน'!$B144,ธุรการ!L:L)+SUMIF(เส้นแต่งหน้าขนมปัง!$C:$C,'รับ-จ่าย ประจำวัน'!$B144,เส้นแต่งหน้าขนมปัง!L:L)+SUMIF('วางแผนBC,CJ'!$C:$C,'รับ-จ่าย ประจำวัน'!$B144,'วางแผนBC,CJ'!L:L)+SUMIF(RD!$C:$C,'รับ-จ่าย ประจำวัน'!$B144,RD!L:L)+SUMIF('FG,ออนไล,คัดแยก'!$C:$C,'รับ-จ่าย ประจำวัน'!$B144,'FG,ออนไล,คัดแยก'!L:L)</f>
        <v>0</v>
      </c>
      <c r="AT144" s="16">
        <f>SUMIF(เตรียมส่วนผสม!$C:$C,'รับ-จ่าย ประจำวัน'!$B144,เตรียมส่วนผสม!M:M)+SUMIF(กวนไส้!$C:$C,'รับ-จ่าย ประจำวัน'!$B144,กวนไส้!M:M)+SUMIF(ผลิต1!$C:$C,'รับ-จ่าย ประจำวัน'!$B144,ผลิต1!M:M)+SUMIF(ผลิต2!$C:$C,'รับ-จ่าย ประจำวัน'!$B144,ผลิต2!M:M)+SUMIF(เส้นแต่งหน้าขนมเค้ก!$C:$C,'รับ-จ่าย ประจำวัน'!$B144,เส้นแต่งหน้าขนมเค้ก!M:M)+SUMIF(แพ็ค!$C:$C,'รับ-จ่าย ประจำวัน'!$B144,แพ็ค!M:M)+SUMIF(ธุรการ!$C:$C,'รับ-จ่าย ประจำวัน'!$B144,ธุรการ!M:M)+SUMIF(เส้นแต่งหน้าขนมปัง!$C:$C,'รับ-จ่าย ประจำวัน'!$B144,เส้นแต่งหน้าขนมปัง!M:M)+SUMIF('วางแผนBC,CJ'!$C:$C,'รับ-จ่าย ประจำวัน'!$B144,'วางแผนBC,CJ'!M:M)+SUMIF(RD!$C:$C,'รับ-จ่าย ประจำวัน'!$B144,RD!M:M)+SUMIF('FG,ออนไล,คัดแยก'!$C:$C,'รับ-จ่าย ประจำวัน'!$B144,'FG,ออนไล,คัดแยก'!M:M)</f>
        <v>0</v>
      </c>
      <c r="AU144" s="16">
        <f>SUMIF(เตรียมส่วนผสม!$C:$C,'รับ-จ่าย ประจำวัน'!$B144,เตรียมส่วนผสม!N:N)+SUMIF(กวนไส้!$C:$C,'รับ-จ่าย ประจำวัน'!$B144,กวนไส้!N:N)+SUMIF(ผลิต1!$C:$C,'รับ-จ่าย ประจำวัน'!$B144,ผลิต1!N:N)+SUMIF(ผลิต2!$C:$C,'รับ-จ่าย ประจำวัน'!$B144,ผลิต2!N:N)+SUMIF(เส้นแต่งหน้าขนมเค้ก!$C:$C,'รับ-จ่าย ประจำวัน'!$B144,เส้นแต่งหน้าขนมเค้ก!N:N)+SUMIF(แพ็ค!$C:$C,'รับ-จ่าย ประจำวัน'!$B144,แพ็ค!N:N)+SUMIF(ธุรการ!$C:$C,'รับ-จ่าย ประจำวัน'!$B144,ธุรการ!N:N)+SUMIF(เส้นแต่งหน้าขนมปัง!$C:$C,'รับ-จ่าย ประจำวัน'!$B144,เส้นแต่งหน้าขนมปัง!N:N)+SUMIF('วางแผนBC,CJ'!$C:$C,'รับ-จ่าย ประจำวัน'!$B144,'วางแผนBC,CJ'!N:N)+SUMIF(RD!$C:$C,'รับ-จ่าย ประจำวัน'!$B144,RD!N:N)+SUMIF('FG,ออนไล,คัดแยก'!$C:$C,'รับ-จ่าย ประจำวัน'!$B144,'FG,ออนไล,คัดแยก'!N:N)</f>
        <v>0</v>
      </c>
      <c r="AV144" s="16">
        <f>SUMIF(เตรียมส่วนผสม!$C:$C,'รับ-จ่าย ประจำวัน'!$B144,เตรียมส่วนผสม!O:O)+SUMIF(กวนไส้!$C:$C,'รับ-จ่าย ประจำวัน'!$B144,กวนไส้!O:O)+SUMIF(ผลิต1!$C:$C,'รับ-จ่าย ประจำวัน'!$B144,ผลิต1!O:O)+SUMIF(ผลิต2!$C:$C,'รับ-จ่าย ประจำวัน'!$B144,ผลิต2!O:O)+SUMIF(เส้นแต่งหน้าขนมเค้ก!$C:$C,'รับ-จ่าย ประจำวัน'!$B144,เส้นแต่งหน้าขนมเค้ก!O:O)+SUMIF(แพ็ค!$C:$C,'รับ-จ่าย ประจำวัน'!$B144,แพ็ค!O:O)+SUMIF(ธุรการ!$C:$C,'รับ-จ่าย ประจำวัน'!$B144,ธุรการ!O:O)+SUMIF(เส้นแต่งหน้าขนมปัง!$C:$C,'รับ-จ่าย ประจำวัน'!$B144,เส้นแต่งหน้าขนมปัง!O:O)+SUMIF('วางแผนBC,CJ'!$C:$C,'รับ-จ่าย ประจำวัน'!$B144,'วางแผนBC,CJ'!O:O)+SUMIF(RD!$C:$C,'รับ-จ่าย ประจำวัน'!$B144,RD!O:O)+SUMIF('FG,ออนไล,คัดแยก'!$C:$C,'รับ-จ่าย ประจำวัน'!$B144,'FG,ออนไล,คัดแยก'!O:O)</f>
        <v>0</v>
      </c>
      <c r="AW144" s="16">
        <f>SUMIF(เตรียมส่วนผสม!$C:$C,'รับ-จ่าย ประจำวัน'!$B144,เตรียมส่วนผสม!P:P)+SUMIF(กวนไส้!$C:$C,'รับ-จ่าย ประจำวัน'!$B144,กวนไส้!P:P)+SUMIF(ผลิต1!$C:$C,'รับ-จ่าย ประจำวัน'!$B144,ผลิต1!P:P)+SUMIF(ผลิต2!$C:$C,'รับ-จ่าย ประจำวัน'!$B144,ผลิต2!P:P)+SUMIF(เส้นแต่งหน้าขนมเค้ก!$C:$C,'รับ-จ่าย ประจำวัน'!$B144,เส้นแต่งหน้าขนมเค้ก!P:P)+SUMIF(แพ็ค!$C:$C,'รับ-จ่าย ประจำวัน'!$B144,แพ็ค!P:P)+SUMIF(ธุรการ!$C:$C,'รับ-จ่าย ประจำวัน'!$B144,ธุรการ!P:P)+SUMIF(เส้นแต่งหน้าขนมปัง!$C:$C,'รับ-จ่าย ประจำวัน'!$B144,เส้นแต่งหน้าขนมปัง!P:P)+SUMIF('วางแผนBC,CJ'!$C:$C,'รับ-จ่าย ประจำวัน'!$B144,'วางแผนBC,CJ'!P:P)+SUMIF(RD!$C:$C,'รับ-จ่าย ประจำวัน'!$B144,RD!P:P)+SUMIF('FG,ออนไล,คัดแยก'!$C:$C,'รับ-จ่าย ประจำวัน'!$B144,'FG,ออนไล,คัดแยก'!P:P)</f>
        <v>0</v>
      </c>
      <c r="AX144" s="16">
        <f>SUMIF(เตรียมส่วนผสม!$C:$C,'รับ-จ่าย ประจำวัน'!$B144,เตรียมส่วนผสม!Q:Q)+SUMIF(กวนไส้!$C:$C,'รับ-จ่าย ประจำวัน'!$B144,กวนไส้!Q:Q)+SUMIF(ผลิต1!$C:$C,'รับ-จ่าย ประจำวัน'!$B144,ผลิต1!Q:Q)+SUMIF(ผลิต2!$C:$C,'รับ-จ่าย ประจำวัน'!$B144,ผลิต2!Q:Q)+SUMIF(เส้นแต่งหน้าขนมเค้ก!$C:$C,'รับ-จ่าย ประจำวัน'!$B144,เส้นแต่งหน้าขนมเค้ก!Q:Q)+SUMIF(แพ็ค!$C:$C,'รับ-จ่าย ประจำวัน'!$B144,แพ็ค!Q:Q)+SUMIF(ธุรการ!$C:$C,'รับ-จ่าย ประจำวัน'!$B144,ธุรการ!Q:Q)+SUMIF(เส้นแต่งหน้าขนมปัง!$C:$C,'รับ-จ่าย ประจำวัน'!$B144,เส้นแต่งหน้าขนมปัง!Q:Q)+SUMIF('วางแผนBC,CJ'!$C:$C,'รับ-จ่าย ประจำวัน'!$B144,'วางแผนBC,CJ'!Q:Q)+SUMIF(RD!$C:$C,'รับ-จ่าย ประจำวัน'!$B144,RD!Q:Q)+SUMIF('FG,ออนไล,คัดแยก'!$C:$C,'รับ-จ่าย ประจำวัน'!$B144,'FG,ออนไล,คัดแยก'!Q:Q)</f>
        <v>0</v>
      </c>
      <c r="AY144" s="16">
        <f>SUMIF(เตรียมส่วนผสม!$C:$C,'รับ-จ่าย ประจำวัน'!$B144,เตรียมส่วนผสม!R:R)+SUMIF(กวนไส้!$C:$C,'รับ-จ่าย ประจำวัน'!$B144,กวนไส้!R:R)+SUMIF(ผลิต1!$C:$C,'รับ-จ่าย ประจำวัน'!$B144,ผลิต1!R:R)+SUMIF(ผลิต2!$C:$C,'รับ-จ่าย ประจำวัน'!$B144,ผลิต2!R:R)+SUMIF(เส้นแต่งหน้าขนมเค้ก!$C:$C,'รับ-จ่าย ประจำวัน'!$B144,เส้นแต่งหน้าขนมเค้ก!R:R)+SUMIF(แพ็ค!$C:$C,'รับ-จ่าย ประจำวัน'!$B144,แพ็ค!R:R)+SUMIF(ธุรการ!$C:$C,'รับ-จ่าย ประจำวัน'!$B144,ธุรการ!R:R)+SUMIF(เส้นแต่งหน้าขนมปัง!$C:$C,'รับ-จ่าย ประจำวัน'!$B144,เส้นแต่งหน้าขนมปัง!R:R)+SUMIF('วางแผนBC,CJ'!$C:$C,'รับ-จ่าย ประจำวัน'!$B144,'วางแผนBC,CJ'!R:R)+SUMIF(RD!$C:$C,'รับ-จ่าย ประจำวัน'!$B144,RD!R:R)+SUMIF('FG,ออนไล,คัดแยก'!$C:$C,'รับ-จ่าย ประจำวัน'!$B144,'FG,ออนไล,คัดแยก'!R:R)</f>
        <v>0</v>
      </c>
      <c r="AZ144" s="16">
        <f>SUMIF(เตรียมส่วนผสม!$C:$C,'รับ-จ่าย ประจำวัน'!$B144,เตรียมส่วนผสม!S:S)+SUMIF(กวนไส้!$C:$C,'รับ-จ่าย ประจำวัน'!$B144,กวนไส้!S:S)+SUMIF(ผลิต1!$C:$C,'รับ-จ่าย ประจำวัน'!$B144,ผลิต1!S:S)+SUMIF(ผลิต2!$C:$C,'รับ-จ่าย ประจำวัน'!$B144,ผลิต2!S:S)+SUMIF(เส้นแต่งหน้าขนมเค้ก!$C:$C,'รับ-จ่าย ประจำวัน'!$B144,เส้นแต่งหน้าขนมเค้ก!S:S)+SUMIF(แพ็ค!$C:$C,'รับ-จ่าย ประจำวัน'!$B144,แพ็ค!S:S)+SUMIF(ธุรการ!$C:$C,'รับ-จ่าย ประจำวัน'!$B144,ธุรการ!S:S)+SUMIF(เส้นแต่งหน้าขนมปัง!$C:$C,'รับ-จ่าย ประจำวัน'!$B144,เส้นแต่งหน้าขนมปัง!S:S)+SUMIF('วางแผนBC,CJ'!$C:$C,'รับ-จ่าย ประจำวัน'!$B144,'วางแผนBC,CJ'!S:S)+SUMIF(RD!$C:$C,'รับ-จ่าย ประจำวัน'!$B144,RD!S:S)+SUMIF('FG,ออนไล,คัดแยก'!$C:$C,'รับ-จ่าย ประจำวัน'!$B144,'FG,ออนไล,คัดแยก'!S:S)</f>
        <v>0</v>
      </c>
      <c r="BA144" s="16">
        <f>SUMIF(เตรียมส่วนผสม!$C:$C,'รับ-จ่าย ประจำวัน'!$B144,เตรียมส่วนผสม!T:T)+SUMIF(กวนไส้!$C:$C,'รับ-จ่าย ประจำวัน'!$B144,กวนไส้!T:T)+SUMIF(ผลิต1!$C:$C,'รับ-จ่าย ประจำวัน'!$B144,ผลิต1!T:T)+SUMIF(ผลิต2!$C:$C,'รับ-จ่าย ประจำวัน'!$B144,ผลิต2!T:T)+SUMIF(เส้นแต่งหน้าขนมเค้ก!$C:$C,'รับ-จ่าย ประจำวัน'!$B144,เส้นแต่งหน้าขนมเค้ก!T:T)+SUMIF(แพ็ค!$C:$C,'รับ-จ่าย ประจำวัน'!$B144,แพ็ค!T:T)+SUMIF(ธุรการ!$C:$C,'รับ-จ่าย ประจำวัน'!$B144,ธุรการ!T:T)+SUMIF(เส้นแต่งหน้าขนมปัง!$C:$C,'รับ-จ่าย ประจำวัน'!$B144,เส้นแต่งหน้าขนมปัง!T:T)+SUMIF('วางแผนBC,CJ'!$C:$C,'รับ-จ่าย ประจำวัน'!$B144,'วางแผนBC,CJ'!T:T)+SUMIF(RD!$C:$C,'รับ-จ่าย ประจำวัน'!$B144,RD!T:T)+SUMIF('FG,ออนไล,คัดแยก'!$C:$C,'รับ-จ่าย ประจำวัน'!$B144,'FG,ออนไล,คัดแยก'!T:T)</f>
        <v>0</v>
      </c>
      <c r="BB144" s="16">
        <f>SUMIF(เตรียมส่วนผสม!$C:$C,'รับ-จ่าย ประจำวัน'!$B144,เตรียมส่วนผสม!U:U)+SUMIF(กวนไส้!$C:$C,'รับ-จ่าย ประจำวัน'!$B144,กวนไส้!U:U)+SUMIF(ผลิต1!$C:$C,'รับ-จ่าย ประจำวัน'!$B144,ผลิต1!U:U)+SUMIF(ผลิต2!$C:$C,'รับ-จ่าย ประจำวัน'!$B144,ผลิต2!U:U)+SUMIF(เส้นแต่งหน้าขนมเค้ก!$C:$C,'รับ-จ่าย ประจำวัน'!$B144,เส้นแต่งหน้าขนมเค้ก!U:U)+SUMIF(แพ็ค!$C:$C,'รับ-จ่าย ประจำวัน'!$B144,แพ็ค!U:U)+SUMIF(ธุรการ!$C:$C,'รับ-จ่าย ประจำวัน'!$B144,ธุรการ!U:U)+SUMIF(เส้นแต่งหน้าขนมปัง!$C:$C,'รับ-จ่าย ประจำวัน'!$B144,เส้นแต่งหน้าขนมปัง!U:U)+SUMIF('วางแผนBC,CJ'!$C:$C,'รับ-จ่าย ประจำวัน'!$B144,'วางแผนBC,CJ'!U:U)+SUMIF(RD!$C:$C,'รับ-จ่าย ประจำวัน'!$B144,RD!U:U)+SUMIF('FG,ออนไล,คัดแยก'!$C:$C,'รับ-จ่าย ประจำวัน'!$B144,'FG,ออนไล,คัดแยก'!U:U)</f>
        <v>0</v>
      </c>
      <c r="BC144" s="16">
        <f>SUMIF(เตรียมส่วนผสม!$C:$C,'รับ-จ่าย ประจำวัน'!$B144,เตรียมส่วนผสม!V:V)+SUMIF(กวนไส้!$C:$C,'รับ-จ่าย ประจำวัน'!$B144,กวนไส้!V:V)+SUMIF(ผลิต1!$C:$C,'รับ-จ่าย ประจำวัน'!$B144,ผลิต1!V:V)+SUMIF(ผลิต2!$C:$C,'รับ-จ่าย ประจำวัน'!$B144,ผลิต2!V:V)+SUMIF(เส้นแต่งหน้าขนมเค้ก!$C:$C,'รับ-จ่าย ประจำวัน'!$B144,เส้นแต่งหน้าขนมเค้ก!V:V)+SUMIF(แพ็ค!$C:$C,'รับ-จ่าย ประจำวัน'!$B144,แพ็ค!V:V)+SUMIF(ธุรการ!$C:$C,'รับ-จ่าย ประจำวัน'!$B144,ธุรการ!V:V)+SUMIF(เส้นแต่งหน้าขนมปัง!$C:$C,'รับ-จ่าย ประจำวัน'!$B144,เส้นแต่งหน้าขนมปัง!V:V)+SUMIF('วางแผนBC,CJ'!$C:$C,'รับ-จ่าย ประจำวัน'!$B144,'วางแผนBC,CJ'!V:V)+SUMIF(RD!$C:$C,'รับ-จ่าย ประจำวัน'!$B144,RD!V:V)+SUMIF('FG,ออนไล,คัดแยก'!$C:$C,'รับ-จ่าย ประจำวัน'!$B144,'FG,ออนไล,คัดแยก'!V:V)</f>
        <v>0</v>
      </c>
      <c r="BD144" s="16">
        <f>SUMIF(เตรียมส่วนผสม!$C:$C,'รับ-จ่าย ประจำวัน'!$B144,เตรียมส่วนผสม!W:W)+SUMIF(กวนไส้!$C:$C,'รับ-จ่าย ประจำวัน'!$B144,กวนไส้!W:W)+SUMIF(ผลิต1!$C:$C,'รับ-จ่าย ประจำวัน'!$B144,ผลิต1!W:W)+SUMIF(ผลิต2!$C:$C,'รับ-จ่าย ประจำวัน'!$B144,ผลิต2!W:W)+SUMIF(เส้นแต่งหน้าขนมเค้ก!$C:$C,'รับ-จ่าย ประจำวัน'!$B144,เส้นแต่งหน้าขนมเค้ก!W:W)+SUMIF(แพ็ค!$C:$C,'รับ-จ่าย ประจำวัน'!$B144,แพ็ค!W:W)+SUMIF(ธุรการ!$C:$C,'รับ-จ่าย ประจำวัน'!$B144,ธุรการ!W:W)+SUMIF(เส้นแต่งหน้าขนมปัง!$C:$C,'รับ-จ่าย ประจำวัน'!$B144,เส้นแต่งหน้าขนมปัง!W:W)+SUMIF('วางแผนBC,CJ'!$C:$C,'รับ-จ่าย ประจำวัน'!$B144,'วางแผนBC,CJ'!W:W)+SUMIF(RD!$C:$C,'รับ-จ่าย ประจำวัน'!$B144,RD!W:W)+SUMIF('FG,ออนไล,คัดแยก'!$C:$C,'รับ-จ่าย ประจำวัน'!$B144,'FG,ออนไล,คัดแยก'!W:W)</f>
        <v>0</v>
      </c>
      <c r="BE144" s="16">
        <f>SUMIF(เตรียมส่วนผสม!$C:$C,'รับ-จ่าย ประจำวัน'!$B144,เตรียมส่วนผสม!X:X)+SUMIF(กวนไส้!$C:$C,'รับ-จ่าย ประจำวัน'!$B144,กวนไส้!X:X)+SUMIF(ผลิต1!$C:$C,'รับ-จ่าย ประจำวัน'!$B144,ผลิต1!X:X)+SUMIF(ผลิต2!$C:$C,'รับ-จ่าย ประจำวัน'!$B144,ผลิต2!X:X)+SUMIF(เส้นแต่งหน้าขนมเค้ก!$C:$C,'รับ-จ่าย ประจำวัน'!$B144,เส้นแต่งหน้าขนมเค้ก!X:X)+SUMIF(แพ็ค!$C:$C,'รับ-จ่าย ประจำวัน'!$B144,แพ็ค!X:X)+SUMIF(ธุรการ!$C:$C,'รับ-จ่าย ประจำวัน'!$B144,ธุรการ!X:X)+SUMIF(เส้นแต่งหน้าขนมปัง!$C:$C,'รับ-จ่าย ประจำวัน'!$B144,เส้นแต่งหน้าขนมปัง!X:X)+SUMIF('วางแผนBC,CJ'!$C:$C,'รับ-จ่าย ประจำวัน'!$B144,'วางแผนBC,CJ'!X:X)+SUMIF(RD!$C:$C,'รับ-จ่าย ประจำวัน'!$B144,RD!X:X)+SUMIF('FG,ออนไล,คัดแยก'!$C:$C,'รับ-จ่าย ประจำวัน'!$B144,'FG,ออนไล,คัดแยก'!X:X)</f>
        <v>0</v>
      </c>
      <c r="BF144" s="16">
        <f>SUMIF(เตรียมส่วนผสม!$C:$C,'รับ-จ่าย ประจำวัน'!$B144,เตรียมส่วนผสม!Y:Y)+SUMIF(กวนไส้!$C:$C,'รับ-จ่าย ประจำวัน'!$B144,กวนไส้!Y:Y)+SUMIF(ผลิต1!$C:$C,'รับ-จ่าย ประจำวัน'!$B144,ผลิต1!Y:Y)+SUMIF(ผลิต2!$C:$C,'รับ-จ่าย ประจำวัน'!$B144,ผลิต2!Y:Y)+SUMIF(เส้นแต่งหน้าขนมเค้ก!$C:$C,'รับ-จ่าย ประจำวัน'!$B144,เส้นแต่งหน้าขนมเค้ก!Y:Y)+SUMIF(แพ็ค!$C:$C,'รับ-จ่าย ประจำวัน'!$B144,แพ็ค!Y:Y)+SUMIF(ธุรการ!$C:$C,'รับ-จ่าย ประจำวัน'!$B144,ธุรการ!Y:Y)+SUMIF(เส้นแต่งหน้าขนมปัง!$C:$C,'รับ-จ่าย ประจำวัน'!$B144,เส้นแต่งหน้าขนมปัง!Y:Y)+SUMIF('วางแผนBC,CJ'!$C:$C,'รับ-จ่าย ประจำวัน'!$B144,'วางแผนBC,CJ'!Y:Y)+SUMIF(RD!$C:$C,'รับ-จ่าย ประจำวัน'!$B144,RD!Y:Y)+SUMIF('FG,ออนไล,คัดแยก'!$C:$C,'รับ-จ่าย ประจำวัน'!$B144,'FG,ออนไล,คัดแยก'!Y:Y)</f>
        <v>0</v>
      </c>
      <c r="BG144" s="16">
        <f>SUMIF(เตรียมส่วนผสม!$C:$C,'รับ-จ่าย ประจำวัน'!$B144,เตรียมส่วนผสม!Z:Z)+SUMIF(กวนไส้!$C:$C,'รับ-จ่าย ประจำวัน'!$B144,กวนไส้!Z:Z)+SUMIF(ผลิต1!$C:$C,'รับ-จ่าย ประจำวัน'!$B144,ผลิต1!Z:Z)+SUMIF(ผลิต2!$C:$C,'รับ-จ่าย ประจำวัน'!$B144,ผลิต2!Z:Z)+SUMIF(เส้นแต่งหน้าขนมเค้ก!$C:$C,'รับ-จ่าย ประจำวัน'!$B144,เส้นแต่งหน้าขนมเค้ก!Z:Z)+SUMIF(แพ็ค!$C:$C,'รับ-จ่าย ประจำวัน'!$B144,แพ็ค!Z:Z)+SUMIF(ธุรการ!$C:$C,'รับ-จ่าย ประจำวัน'!$B144,ธุรการ!Z:Z)+SUMIF(เส้นแต่งหน้าขนมปัง!$C:$C,'รับ-จ่าย ประจำวัน'!$B144,เส้นแต่งหน้าขนมปัง!Z:Z)+SUMIF('วางแผนBC,CJ'!$C:$C,'รับ-จ่าย ประจำวัน'!$B144,'วางแผนBC,CJ'!Z:Z)+SUMIF(RD!$C:$C,'รับ-จ่าย ประจำวัน'!$B144,RD!Z:Z)+SUMIF('FG,ออนไล,คัดแยก'!$C:$C,'รับ-จ่าย ประจำวัน'!$B144,'FG,ออนไล,คัดแยก'!Z:Z)</f>
        <v>0</v>
      </c>
      <c r="BH144" s="16">
        <f>SUMIF(เตรียมส่วนผสม!$C:$C,'รับ-จ่าย ประจำวัน'!$B144,เตรียมส่วนผสม!AA:AA)+SUMIF(กวนไส้!$C:$C,'รับ-จ่าย ประจำวัน'!$B144,กวนไส้!AA:AA)+SUMIF(ผลิต1!$C:$C,'รับ-จ่าย ประจำวัน'!$B144,ผลิต1!AA:AA)+SUMIF(ผลิต2!$C:$C,'รับ-จ่าย ประจำวัน'!$B144,ผลิต2!AA:AA)+SUMIF(เส้นแต่งหน้าขนมเค้ก!$C:$C,'รับ-จ่าย ประจำวัน'!$B144,เส้นแต่งหน้าขนมเค้ก!AA:AA)+SUMIF(แพ็ค!$C:$C,'รับ-จ่าย ประจำวัน'!$B144,แพ็ค!AA:AA)+SUMIF(ธุรการ!$C:$C,'รับ-จ่าย ประจำวัน'!$B144,ธุรการ!AA:AA)+SUMIF(เส้นแต่งหน้าขนมปัง!$C:$C,'รับ-จ่าย ประจำวัน'!$B144,เส้นแต่งหน้าขนมปัง!AA:AA)+SUMIF('วางแผนBC,CJ'!$C:$C,'รับ-จ่าย ประจำวัน'!$B144,'วางแผนBC,CJ'!AA:AA)+SUMIF(RD!$C:$C,'รับ-จ่าย ประจำวัน'!$B144,RD!AA:AA)+SUMIF('FG,ออนไล,คัดแยก'!$C:$C,'รับ-จ่าย ประจำวัน'!$B144,'FG,ออนไล,คัดแยก'!AA:AA)</f>
        <v>0</v>
      </c>
      <c r="BI144" s="16">
        <f>SUMIF(เตรียมส่วนผสม!$C:$C,'รับ-จ่าย ประจำวัน'!$B144,เตรียมส่วนผสม!AB:AB)+SUMIF(กวนไส้!$C:$C,'รับ-จ่าย ประจำวัน'!$B144,กวนไส้!AB:AB)+SUMIF(ผลิต1!$C:$C,'รับ-จ่าย ประจำวัน'!$B144,ผลิต1!AB:AB)+SUMIF(ผลิต2!$C:$C,'รับ-จ่าย ประจำวัน'!$B144,ผลิต2!AB:AB)+SUMIF(เส้นแต่งหน้าขนมเค้ก!$C:$C,'รับ-จ่าย ประจำวัน'!$B144,เส้นแต่งหน้าขนมเค้ก!AB:AB)+SUMIF(แพ็ค!$C:$C,'รับ-จ่าย ประจำวัน'!$B144,แพ็ค!AB:AB)+SUMIF(ธุรการ!$C:$C,'รับ-จ่าย ประจำวัน'!$B144,ธุรการ!AB:AB)+SUMIF(เส้นแต่งหน้าขนมปัง!$C:$C,'รับ-จ่าย ประจำวัน'!$B144,เส้นแต่งหน้าขนมปัง!AB:AB)+SUMIF('วางแผนBC,CJ'!$C:$C,'รับ-จ่าย ประจำวัน'!$B144,'วางแผนBC,CJ'!AB:AB)+SUMIF(RD!$C:$C,'รับ-จ่าย ประจำวัน'!$B144,RD!AB:AB)+SUMIF('FG,ออนไล,คัดแยก'!$C:$C,'รับ-จ่าย ประจำวัน'!$B144,'FG,ออนไล,คัดแยก'!AB:AB)</f>
        <v>0</v>
      </c>
      <c r="BJ144" s="16">
        <f>SUMIF(เตรียมส่วนผสม!$C:$C,'รับ-จ่าย ประจำวัน'!$B144,เตรียมส่วนผสม!AC:AC)+SUMIF(กวนไส้!$C:$C,'รับ-จ่าย ประจำวัน'!$B144,กวนไส้!AC:AC)+SUMIF(ผลิต1!$C:$C,'รับ-จ่าย ประจำวัน'!$B144,ผลิต1!AC:AC)+SUMIF(ผลิต2!$C:$C,'รับ-จ่าย ประจำวัน'!$B144,ผลิต2!AC:AC)+SUMIF(เส้นแต่งหน้าขนมเค้ก!$C:$C,'รับ-จ่าย ประจำวัน'!$B144,เส้นแต่งหน้าขนมเค้ก!AC:AC)+SUMIF(แพ็ค!$C:$C,'รับ-จ่าย ประจำวัน'!$B144,แพ็ค!AC:AC)+SUMIF(ธุรการ!$C:$C,'รับ-จ่าย ประจำวัน'!$B144,ธุรการ!AC:AC)+SUMIF(เส้นแต่งหน้าขนมปัง!$C:$C,'รับ-จ่าย ประจำวัน'!$B144,เส้นแต่งหน้าขนมปัง!AC:AC)+SUMIF('วางแผนBC,CJ'!$C:$C,'รับ-จ่าย ประจำวัน'!$B144,'วางแผนBC,CJ'!AC:AC)+SUMIF(RD!$C:$C,'รับ-จ่าย ประจำวัน'!$B144,RD!AC:AC)+SUMIF('FG,ออนไล,คัดแยก'!$C:$C,'รับ-จ่าย ประจำวัน'!$B144,'FG,ออนไล,คัดแยก'!AC:AC)</f>
        <v>10</v>
      </c>
      <c r="BK144" s="16">
        <f>SUMIF(เตรียมส่วนผสม!$C:$C,'รับ-จ่าย ประจำวัน'!$B144,เตรียมส่วนผสม!AD:AD)+SUMIF(กวนไส้!$C:$C,'รับ-จ่าย ประจำวัน'!$B144,กวนไส้!AD:AD)+SUMIF(ผลิต1!$C:$C,'รับ-จ่าย ประจำวัน'!$B144,ผลิต1!AD:AD)+SUMIF(ผลิต2!$C:$C,'รับ-จ่าย ประจำวัน'!$B144,ผลิต2!AD:AD)+SUMIF(เส้นแต่งหน้าขนมเค้ก!$C:$C,'รับ-จ่าย ประจำวัน'!$B144,เส้นแต่งหน้าขนมเค้ก!AD:AD)+SUMIF(แพ็ค!$C:$C,'รับ-จ่าย ประจำวัน'!$B144,แพ็ค!AD:AD)+SUMIF(ธุรการ!$C:$C,'รับ-จ่าย ประจำวัน'!$B144,ธุรการ!AD:AD)+SUMIF(เส้นแต่งหน้าขนมปัง!$C:$C,'รับ-จ่าย ประจำวัน'!$B144,เส้นแต่งหน้าขนมปัง!AD:AD)+SUMIF('วางแผนBC,CJ'!$C:$C,'รับ-จ่าย ประจำวัน'!$B144,'วางแผนBC,CJ'!AD:AD)+SUMIF(RD!$C:$C,'รับ-จ่าย ประจำวัน'!$B144,RD!AD:AD)+SUMIF('FG,ออนไล,คัดแยก'!$C:$C,'รับ-จ่าย ประจำวัน'!$B144,'FG,ออนไล,คัดแยก'!AD:AD)</f>
        <v>0</v>
      </c>
      <c r="BL144" s="16">
        <f>SUMIF(เตรียมส่วนผสม!$C:$C,'รับ-จ่าย ประจำวัน'!$B144,เตรียมส่วนผสม!AE:AE)+SUMIF(กวนไส้!$C:$C,'รับ-จ่าย ประจำวัน'!$B144,กวนไส้!AE:AE)+SUMIF(ผลิต1!$C:$C,'รับ-จ่าย ประจำวัน'!$B144,ผลิต1!AE:AE)+SUMIF(ผลิต2!$C:$C,'รับ-จ่าย ประจำวัน'!$B144,ผลิต2!AE:AE)+SUMIF(เส้นแต่งหน้าขนมเค้ก!$C:$C,'รับ-จ่าย ประจำวัน'!$B144,เส้นแต่งหน้าขนมเค้ก!AE:AE)+SUMIF(แพ็ค!$C:$C,'รับ-จ่าย ประจำวัน'!$B144,แพ็ค!AE:AE)+SUMIF(ธุรการ!$C:$C,'รับ-จ่าย ประจำวัน'!$B144,ธุรการ!AE:AE)+SUMIF(เส้นแต่งหน้าขนมปัง!$C:$C,'รับ-จ่าย ประจำวัน'!$B144,เส้นแต่งหน้าขนมปัง!AE:AE)+SUMIF('วางแผนBC,CJ'!$C:$C,'รับ-จ่าย ประจำวัน'!$B144,'วางแผนBC,CJ'!AE:AE)+SUMIF(RD!$C:$C,'รับ-จ่าย ประจำวัน'!$B144,RD!AE:AE)+SUMIF('FG,ออนไล,คัดแยก'!$C:$C,'รับ-จ่าย ประจำวัน'!$B144,'FG,ออนไล,คัดแยก'!AE:AE)</f>
        <v>0</v>
      </c>
      <c r="BM144" s="16">
        <f>SUMIF(เตรียมส่วนผสม!$C:$C,'รับ-จ่าย ประจำวัน'!$B144,เตรียมส่วนผสม!AF:AF)+SUMIF(กวนไส้!$C:$C,'รับ-จ่าย ประจำวัน'!$B144,กวนไส้!AF:AF)+SUMIF(ผลิต1!$C:$C,'รับ-จ่าย ประจำวัน'!$B144,ผลิต1!AF:AF)+SUMIF(ผลิต2!$C:$C,'รับ-จ่าย ประจำวัน'!$B144,ผลิต2!AF:AF)+SUMIF(เส้นแต่งหน้าขนมเค้ก!$C:$C,'รับ-จ่าย ประจำวัน'!$B144,เส้นแต่งหน้าขนมเค้ก!AF:AF)+SUMIF(แพ็ค!$C:$C,'รับ-จ่าย ประจำวัน'!$B144,แพ็ค!AF:AF)+SUMIF(ธุรการ!$C:$C,'รับ-จ่าย ประจำวัน'!$B144,ธุรการ!AF:AF)+SUMIF(เส้นแต่งหน้าขนมปัง!$C:$C,'รับ-จ่าย ประจำวัน'!$B144,เส้นแต่งหน้าขนมปัง!AF:AF)+SUMIF('วางแผนBC,CJ'!$C:$C,'รับ-จ่าย ประจำวัน'!$B144,'วางแผนBC,CJ'!AF:AF)+SUMIF(RD!$C:$C,'รับ-จ่าย ประจำวัน'!$B144,RD!AF:AF)+SUMIF('FG,ออนไล,คัดแยก'!$C:$C,'รับ-จ่าย ประจำวัน'!$B144,'FG,ออนไล,คัดแยก'!AF:AF)</f>
        <v>0</v>
      </c>
      <c r="BN144" s="16">
        <f>SUMIF(เตรียมส่วนผสม!$C:$C,'รับ-จ่าย ประจำวัน'!$B144,เตรียมส่วนผสม!AG:AG)+SUMIF(กวนไส้!$C:$C,'รับ-จ่าย ประจำวัน'!$B144,กวนไส้!AG:AG)+SUMIF(ผลิต1!$C:$C,'รับ-จ่าย ประจำวัน'!$B144,ผลิต1!AG:AG)+SUMIF(ผลิต2!$C:$C,'รับ-จ่าย ประจำวัน'!$B144,ผลิต2!AG:AG)+SUMIF(เส้นแต่งหน้าขนมเค้ก!$C:$C,'รับ-จ่าย ประจำวัน'!$B144,เส้นแต่งหน้าขนมเค้ก!AG:AG)+SUMIF(แพ็ค!$C:$C,'รับ-จ่าย ประจำวัน'!$B144,แพ็ค!AG:AG)+SUMIF(ธุรการ!$C:$C,'รับ-จ่าย ประจำวัน'!$B144,ธุรการ!AG:AG)+SUMIF(เส้นแต่งหน้าขนมปัง!$C:$C,'รับ-จ่าย ประจำวัน'!$B144,เส้นแต่งหน้าขนมปัง!AG:AG)+SUMIF('วางแผนBC,CJ'!$C:$C,'รับ-จ่าย ประจำวัน'!$B144,'วางแผนBC,CJ'!AG:AG)+SUMIF(RD!$C:$C,'รับ-จ่าย ประจำวัน'!$B144,RD!AG:AG)+SUMIF('FG,ออนไล,คัดแยก'!$C:$C,'รับ-จ่าย ประจำวัน'!$B144,'FG,ออนไล,คัดแยก'!AG:AG)</f>
        <v>0</v>
      </c>
      <c r="BO144" s="16">
        <f>SUMIF(เตรียมส่วนผสม!$C:$C,'รับ-จ่าย ประจำวัน'!$B144,เตรียมส่วนผสม!AH:AH)+SUMIF(กวนไส้!$C:$C,'รับ-จ่าย ประจำวัน'!$B144,กวนไส้!AH:AH)+SUMIF(ผลิต1!$C:$C,'รับ-จ่าย ประจำวัน'!$B144,ผลิต1!AH:AH)+SUMIF(ผลิต2!$C:$C,'รับ-จ่าย ประจำวัน'!$B144,ผลิต2!AH:AH)+SUMIF(เส้นแต่งหน้าขนมเค้ก!$C:$C,'รับ-จ่าย ประจำวัน'!$B144,เส้นแต่งหน้าขนมเค้ก!AH:AH)+SUMIF(แพ็ค!$C:$C,'รับ-จ่าย ประจำวัน'!$B144,แพ็ค!AH:AH)+SUMIF(ธุรการ!$C:$C,'รับ-จ่าย ประจำวัน'!$B144,ธุรการ!AH:AH)+SUMIF(เส้นแต่งหน้าขนมปัง!$C:$C,'รับ-จ่าย ประจำวัน'!$B144,เส้นแต่งหน้าขนมปัง!AH:AH)+SUMIF('วางแผนBC,CJ'!$C:$C,'รับ-จ่าย ประจำวัน'!$B144,'วางแผนBC,CJ'!AH:AH)+SUMIF(RD!$C:$C,'รับ-จ่าย ประจำวัน'!$B144,RD!AH:AH)+SUMIF('FG,ออนไล,คัดแยก'!$C:$C,'รับ-จ่าย ประจำวัน'!$B144,'FG,ออนไล,คัดแยก'!AH:AH)</f>
        <v>0</v>
      </c>
      <c r="BP144" s="16">
        <f>SUMIF(เตรียมส่วนผสม!$C:$C,'รับ-จ่าย ประจำวัน'!$B144,เตรียมส่วนผสม!AI:AI)+SUMIF(กวนไส้!$C:$C,'รับ-จ่าย ประจำวัน'!$B144,กวนไส้!AI:AI)+SUMIF(ผลิต1!$C:$C,'รับ-จ่าย ประจำวัน'!$B144,ผลิต1!AI:AI)+SUMIF(ผลิต2!$C:$C,'รับ-จ่าย ประจำวัน'!$B144,ผลิต2!AI:AI)+SUMIF(เส้นแต่งหน้าขนมเค้ก!$C:$C,'รับ-จ่าย ประจำวัน'!$B144,เส้นแต่งหน้าขนมเค้ก!AI:AI)+SUMIF(แพ็ค!$C:$C,'รับ-จ่าย ประจำวัน'!$B144,แพ็ค!AI:AI)+SUMIF(ธุรการ!$C:$C,'รับ-จ่าย ประจำวัน'!$B144,ธุรการ!AI:AI)+SUMIF(เส้นแต่งหน้าขนมปัง!$C:$C,'รับ-จ่าย ประจำวัน'!$B144,เส้นแต่งหน้าขนมปัง!AI:AI)+SUMIF('วางแผนBC,CJ'!$C:$C,'รับ-จ่าย ประจำวัน'!$B144,'วางแผนBC,CJ'!AI:AI)+SUMIF(RD!$C:$C,'รับ-จ่าย ประจำวัน'!$B144,RD!AI:AI)+SUMIF('FG,ออนไล,คัดแยก'!$C:$C,'รับ-จ่าย ประจำวัน'!$B144,'FG,ออนไล,คัดแยก'!AI:AI)</f>
        <v>0</v>
      </c>
      <c r="BQ144" s="16">
        <f>SUMIF(เตรียมส่วนผสม!$C:$C,'รับ-จ่าย ประจำวัน'!$B144,เตรียมส่วนผสม!AJ:AJ)+SUMIF(กวนไส้!$C:$C,'รับ-จ่าย ประจำวัน'!$B144,กวนไส้!AJ:AJ)+SUMIF(ผลิต1!$C:$C,'รับ-จ่าย ประจำวัน'!$B144,ผลิต1!AJ:AJ)+SUMIF(ผลิต2!$C:$C,'รับ-จ่าย ประจำวัน'!$B144,ผลิต2!AJ:AJ)+SUMIF(เส้นแต่งหน้าขนมเค้ก!$C:$C,'รับ-จ่าย ประจำวัน'!$B144,เส้นแต่งหน้าขนมเค้ก!AJ:AJ)+SUMIF(แพ็ค!$C:$C,'รับ-จ่าย ประจำวัน'!$B144,แพ็ค!AJ:AJ)+SUMIF(ธุรการ!$C:$C,'รับ-จ่าย ประจำวัน'!$B144,ธุรการ!AJ:AJ)+SUMIF(เส้นแต่งหน้าขนมปัง!$C:$C,'รับ-จ่าย ประจำวัน'!$B144,เส้นแต่งหน้าขนมปัง!AJ:AJ)+SUMIF('วางแผนBC,CJ'!$C:$C,'รับ-จ่าย ประจำวัน'!$B144,'วางแผนBC,CJ'!AJ:AJ)+SUMIF(RD!$C:$C,'รับ-จ่าย ประจำวัน'!$B144,RD!AJ:AJ)+SUMIF('FG,ออนไล,คัดแยก'!$C:$C,'รับ-จ่าย ประจำวัน'!$B144,'FG,ออนไล,คัดแยก'!AJ:AJ)</f>
        <v>0</v>
      </c>
      <c r="BR144" s="16">
        <f>SUMIF(เตรียมส่วนผสม!$C:$C,'รับ-จ่าย ประจำวัน'!$B144,เตรียมส่วนผสม!AK:AK)+SUMIF(กวนไส้!$C:$C,'รับ-จ่าย ประจำวัน'!$B144,กวนไส้!AK:AK)+SUMIF(ผลิต1!$C:$C,'รับ-จ่าย ประจำวัน'!$B144,ผลิต1!AK:AK)+SUMIF(ผลิต2!$C:$C,'รับ-จ่าย ประจำวัน'!$B144,ผลิต2!AK:AK)+SUMIF(เส้นแต่งหน้าขนมเค้ก!$C:$C,'รับ-จ่าย ประจำวัน'!$B144,เส้นแต่งหน้าขนมเค้ก!AK:AK)+SUMIF(แพ็ค!$C:$C,'รับ-จ่าย ประจำวัน'!$B144,แพ็ค!AK:AK)+SUMIF(ธุรการ!$C:$C,'รับ-จ่าย ประจำวัน'!$B144,ธุรการ!AK:AK)+SUMIF(เส้นแต่งหน้าขนมปัง!$C:$C,'รับ-จ่าย ประจำวัน'!$B144,เส้นแต่งหน้าขนมปัง!AK:AK)+SUMIF('วางแผนBC,CJ'!$C:$C,'รับ-จ่าย ประจำวัน'!$B144,'วางแผนBC,CJ'!AK:AK)+SUMIF(RD!$C:$C,'รับ-จ่าย ประจำวัน'!$B144,RD!AK:AK)+SUMIF('FG,ออนไล,คัดแยก'!$C:$C,'รับ-จ่าย ประจำวัน'!$B144,'FG,ออนไล,คัดแยก'!AK:AK)</f>
        <v>0</v>
      </c>
      <c r="BS144" s="16">
        <f>SUMIF(เตรียมส่วนผสม!$C:$C,'รับ-จ่าย ประจำวัน'!$B144,เตรียมส่วนผสม!AL:AL)+SUMIF(กวนไส้!$C:$C,'รับ-จ่าย ประจำวัน'!$B144,กวนไส้!AL:AL)+SUMIF(ผลิต1!$C:$C,'รับ-จ่าย ประจำวัน'!$B144,ผลิต1!AL:AL)+SUMIF(ผลิต2!$C:$C,'รับ-จ่าย ประจำวัน'!$B144,ผลิต2!AL:AL)+SUMIF(เส้นแต่งหน้าขนมเค้ก!$C:$C,'รับ-จ่าย ประจำวัน'!$B144,เส้นแต่งหน้าขนมเค้ก!AL:AL)+SUMIF(แพ็ค!$C:$C,'รับ-จ่าย ประจำวัน'!$B144,แพ็ค!AL:AL)+SUMIF(ธุรการ!$C:$C,'รับ-จ่าย ประจำวัน'!$B144,ธุรการ!AL:AL)+SUMIF(เส้นแต่งหน้าขนมปัง!$C:$C,'รับ-จ่าย ประจำวัน'!$B144,เส้นแต่งหน้าขนมปัง!AL:AL)+SUMIF('วางแผนBC,CJ'!$C:$C,'รับ-จ่าย ประจำวัน'!$B144,'วางแผนBC,CJ'!AL:AL)+SUMIF(RD!$C:$C,'รับ-จ่าย ประจำวัน'!$B144,RD!AL:AL)+SUMIF('FG,ออนไล,คัดแยก'!$C:$C,'รับ-จ่าย ประจำวัน'!$B144,'FG,ออนไล,คัดแยก'!AL:AL)</f>
        <v>0</v>
      </c>
      <c r="BT144" s="18">
        <f t="shared" si="36"/>
        <v>20</v>
      </c>
      <c r="BU144" s="116">
        <v>46</v>
      </c>
      <c r="BV144" s="146">
        <f t="shared" si="37"/>
        <v>81</v>
      </c>
      <c r="BW144" s="183">
        <v>30</v>
      </c>
      <c r="BX144" s="172">
        <f t="shared" si="44"/>
        <v>0.66666666666666663</v>
      </c>
      <c r="BY144" s="188">
        <f t="shared" si="40"/>
        <v>121.5</v>
      </c>
      <c r="BZ144" s="180">
        <f t="shared" ca="1" si="38"/>
        <v>46324.5</v>
      </c>
      <c r="CA144" s="152"/>
      <c r="CB144" s="93"/>
      <c r="CC144" s="93"/>
      <c r="CD144" s="93"/>
      <c r="CE144" s="93"/>
      <c r="CF144" s="93"/>
      <c r="CG144" s="93"/>
      <c r="CH144" s="93"/>
      <c r="CI144" s="93"/>
      <c r="CJ144" s="94"/>
      <c r="CK144" s="9">
        <f t="shared" si="41"/>
        <v>35</v>
      </c>
    </row>
    <row r="145" spans="1:89" x14ac:dyDescent="0.5">
      <c r="A145" s="149"/>
      <c r="B145" s="34" t="s">
        <v>510</v>
      </c>
      <c r="C145" s="10" t="s">
        <v>511</v>
      </c>
      <c r="D145" s="135" t="s">
        <v>484</v>
      </c>
      <c r="E145" s="11">
        <v>1600</v>
      </c>
      <c r="F145" s="75"/>
      <c r="G145" s="11" t="s">
        <v>62</v>
      </c>
      <c r="H145" s="12">
        <v>22</v>
      </c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4"/>
      <c r="T145" s="14"/>
      <c r="U145" s="14"/>
      <c r="V145" s="14"/>
      <c r="W145" s="14">
        <v>10</v>
      </c>
      <c r="X145" s="14"/>
      <c r="Y145" s="14"/>
      <c r="Z145" s="14"/>
      <c r="AA145" s="14"/>
      <c r="AB145" s="14"/>
      <c r="AC145" s="14"/>
      <c r="AD145" s="14"/>
      <c r="AE145" s="13"/>
      <c r="AF145" s="13"/>
      <c r="AG145" s="13"/>
      <c r="AH145" s="13"/>
      <c r="AI145" s="14"/>
      <c r="AJ145" s="14"/>
      <c r="AK145" s="14">
        <v>40</v>
      </c>
      <c r="AL145" s="14"/>
      <c r="AM145" s="14"/>
      <c r="AN145" s="15">
        <f t="shared" si="35"/>
        <v>50</v>
      </c>
      <c r="AO145" s="16">
        <f>SUMIF(เตรียมส่วนผสม!$C:$C,'รับ-จ่าย ประจำวัน'!$B145,เตรียมส่วนผสม!H:H)+SUMIF(กวนไส้!$C:$C,'รับ-จ่าย ประจำวัน'!$B145,กวนไส้!H:H)+SUMIF(ผลิต1!$C:$C,'รับ-จ่าย ประจำวัน'!$B145,ผลิต1!H:H)+SUMIF(ผลิต2!$C:$C,'รับ-จ่าย ประจำวัน'!$B145,ผลิต2!H:H)+SUMIF(เส้นแต่งหน้าขนมเค้ก!$C:$C,'รับ-จ่าย ประจำวัน'!$B145,เส้นแต่งหน้าขนมเค้ก!H:H)+SUMIF(แพ็ค!$C:$C,'รับ-จ่าย ประจำวัน'!$B145,แพ็ค!H:H)+SUMIF(ธุรการ!$C:$C,'รับ-จ่าย ประจำวัน'!$B145,ธุรการ!H:H)+SUMIF(เส้นแต่งหน้าขนมปัง!$C:$C,'รับ-จ่าย ประจำวัน'!$B145,เส้นแต่งหน้าขนมปัง!H:H)+SUMIF('วางแผนBC,CJ'!$C:$C,'รับ-จ่าย ประจำวัน'!$B145,'วางแผนBC,CJ'!H:H)+SUMIF(RD!$C:$C,'รับ-จ่าย ประจำวัน'!$B145,RD!H:H)+SUMIF('FG,ออนไล,คัดแยก'!$C:$C,'รับ-จ่าย ประจำวัน'!$B145,'FG,ออนไล,คัดแยก'!H:H)</f>
        <v>0</v>
      </c>
      <c r="AP145" s="16">
        <f>SUMIF(เตรียมส่วนผสม!$C:$C,'รับ-จ่าย ประจำวัน'!$B145,เตรียมส่วนผสม!I:I)+SUMIF(กวนไส้!$C:$C,'รับ-จ่าย ประจำวัน'!$B145,กวนไส้!I:I)+SUMIF(ผลิต1!$C:$C,'รับ-จ่าย ประจำวัน'!$B145,ผลิต1!I:I)+SUMIF(ผลิต2!$C:$C,'รับ-จ่าย ประจำวัน'!$B145,ผลิต2!I:I)+SUMIF(เส้นแต่งหน้าขนมเค้ก!$C:$C,'รับ-จ่าย ประจำวัน'!$B145,เส้นแต่งหน้าขนมเค้ก!I:I)+SUMIF(แพ็ค!$C:$C,'รับ-จ่าย ประจำวัน'!$B145,แพ็ค!I:I)+SUMIF(ธุรการ!$C:$C,'รับ-จ่าย ประจำวัน'!$B145,ธุรการ!I:I)+SUMIF(เส้นแต่งหน้าขนมปัง!$C:$C,'รับ-จ่าย ประจำวัน'!$B145,เส้นแต่งหน้าขนมปัง!I:I)+SUMIF('วางแผนBC,CJ'!$C:$C,'รับ-จ่าย ประจำวัน'!$B145,'วางแผนBC,CJ'!I:I)+SUMIF(RD!$C:$C,'รับ-จ่าย ประจำวัน'!$B145,RD!I:I)+SUMIF('FG,ออนไล,คัดแยก'!$C:$C,'รับ-จ่าย ประจำวัน'!$B145,'FG,ออนไล,คัดแยก'!I:I)</f>
        <v>2</v>
      </c>
      <c r="AQ145" s="16">
        <f>SUMIF(เตรียมส่วนผสม!$C:$C,'รับ-จ่าย ประจำวัน'!$B145,เตรียมส่วนผสม!J:J)+SUMIF(กวนไส้!$C:$C,'รับ-จ่าย ประจำวัน'!$B145,กวนไส้!J:J)+SUMIF(ผลิต1!$C:$C,'รับ-จ่าย ประจำวัน'!$B145,ผลิต1!J:J)+SUMIF(ผลิต2!$C:$C,'รับ-จ่าย ประจำวัน'!$B145,ผลิต2!J:J)+SUMIF(เส้นแต่งหน้าขนมเค้ก!$C:$C,'รับ-จ่าย ประจำวัน'!$B145,เส้นแต่งหน้าขนมเค้ก!J:J)+SUMIF(แพ็ค!$C:$C,'รับ-จ่าย ประจำวัน'!$B145,แพ็ค!J:J)+SUMIF(ธุรการ!$C:$C,'รับ-จ่าย ประจำวัน'!$B145,ธุรการ!J:J)+SUMIF(เส้นแต่งหน้าขนมปัง!$C:$C,'รับ-จ่าย ประจำวัน'!$B145,เส้นแต่งหน้าขนมปัง!J:J)+SUMIF('วางแผนBC,CJ'!$C:$C,'รับ-จ่าย ประจำวัน'!$B145,'วางแผนBC,CJ'!J:J)+SUMIF(RD!$C:$C,'รับ-จ่าย ประจำวัน'!$B145,RD!J:J)+SUMIF('FG,ออนไล,คัดแยก'!$C:$C,'รับ-จ่าย ประจำวัน'!$B145,'FG,ออนไล,คัดแยก'!J:J)</f>
        <v>0</v>
      </c>
      <c r="AR145" s="16">
        <f>SUMIF(เตรียมส่วนผสม!$C:$C,'รับ-จ่าย ประจำวัน'!$B145,เตรียมส่วนผสม!K:K)+SUMIF(กวนไส้!$C:$C,'รับ-จ่าย ประจำวัน'!$B145,กวนไส้!K:K)+SUMIF(ผลิต1!$C:$C,'รับ-จ่าย ประจำวัน'!$B145,ผลิต1!K:K)+SUMIF(ผลิต2!$C:$C,'รับ-จ่าย ประจำวัน'!$B145,ผลิต2!K:K)+SUMIF(เส้นแต่งหน้าขนมเค้ก!$C:$C,'รับ-จ่าย ประจำวัน'!$B145,เส้นแต่งหน้าขนมเค้ก!K:K)+SUMIF(แพ็ค!$C:$C,'รับ-จ่าย ประจำวัน'!$B145,แพ็ค!K:K)+SUMIF(ธุรการ!$C:$C,'รับ-จ่าย ประจำวัน'!$B145,ธุรการ!K:K)+SUMIF(เส้นแต่งหน้าขนมปัง!$C:$C,'รับ-จ่าย ประจำวัน'!$B145,เส้นแต่งหน้าขนมปัง!K:K)+SUMIF('วางแผนBC,CJ'!$C:$C,'รับ-จ่าย ประจำวัน'!$B145,'วางแผนBC,CJ'!K:K)+SUMIF(RD!$C:$C,'รับ-จ่าย ประจำวัน'!$B145,RD!K:K)+SUMIF('FG,ออนไล,คัดแยก'!$C:$C,'รับ-จ่าย ประจำวัน'!$B145,'FG,ออนไล,คัดแยก'!K:K)</f>
        <v>3</v>
      </c>
      <c r="AS145" s="16">
        <f>SUMIF(เตรียมส่วนผสม!$C:$C,'รับ-จ่าย ประจำวัน'!$B145,เตรียมส่วนผสม!L:L)+SUMIF(กวนไส้!$C:$C,'รับ-จ่าย ประจำวัน'!$B145,กวนไส้!L:L)+SUMIF(ผลิต1!$C:$C,'รับ-จ่าย ประจำวัน'!$B145,ผลิต1!L:L)+SUMIF(ผลิต2!$C:$C,'รับ-จ่าย ประจำวัน'!$B145,ผลิต2!L:L)+SUMIF(เส้นแต่งหน้าขนมเค้ก!$C:$C,'รับ-จ่าย ประจำวัน'!$B145,เส้นแต่งหน้าขนมเค้ก!L:L)+SUMIF(แพ็ค!$C:$C,'รับ-จ่าย ประจำวัน'!$B145,แพ็ค!L:L)+SUMIF(ธุรการ!$C:$C,'รับ-จ่าย ประจำวัน'!$B145,ธุรการ!L:L)+SUMIF(เส้นแต่งหน้าขนมปัง!$C:$C,'รับ-จ่าย ประจำวัน'!$B145,เส้นแต่งหน้าขนมปัง!L:L)+SUMIF('วางแผนBC,CJ'!$C:$C,'รับ-จ่าย ประจำวัน'!$B145,'วางแผนBC,CJ'!L:L)+SUMIF(RD!$C:$C,'รับ-จ่าย ประจำวัน'!$B145,RD!L:L)+SUMIF('FG,ออนไล,คัดแยก'!$C:$C,'รับ-จ่าย ประจำวัน'!$B145,'FG,ออนไล,คัดแยก'!L:L)</f>
        <v>2</v>
      </c>
      <c r="AT145" s="16">
        <f>SUMIF(เตรียมส่วนผสม!$C:$C,'รับ-จ่าย ประจำวัน'!$B145,เตรียมส่วนผสม!M:M)+SUMIF(กวนไส้!$C:$C,'รับ-จ่าย ประจำวัน'!$B145,กวนไส้!M:M)+SUMIF(ผลิต1!$C:$C,'รับ-จ่าย ประจำวัน'!$B145,ผลิต1!M:M)+SUMIF(ผลิต2!$C:$C,'รับ-จ่าย ประจำวัน'!$B145,ผลิต2!M:M)+SUMIF(เส้นแต่งหน้าขนมเค้ก!$C:$C,'รับ-จ่าย ประจำวัน'!$B145,เส้นแต่งหน้าขนมเค้ก!M:M)+SUMIF(แพ็ค!$C:$C,'รับ-จ่าย ประจำวัน'!$B145,แพ็ค!M:M)+SUMIF(ธุรการ!$C:$C,'รับ-จ่าย ประจำวัน'!$B145,ธุรการ!M:M)+SUMIF(เส้นแต่งหน้าขนมปัง!$C:$C,'รับ-จ่าย ประจำวัน'!$B145,เส้นแต่งหน้าขนมปัง!M:M)+SUMIF('วางแผนBC,CJ'!$C:$C,'รับ-จ่าย ประจำวัน'!$B145,'วางแผนBC,CJ'!M:M)+SUMIF(RD!$C:$C,'รับ-จ่าย ประจำวัน'!$B145,RD!M:M)+SUMIF('FG,ออนไล,คัดแยก'!$C:$C,'รับ-จ่าย ประจำวัน'!$B145,'FG,ออนไล,คัดแยก'!M:M)</f>
        <v>0</v>
      </c>
      <c r="AU145" s="16">
        <f>SUMIF(เตรียมส่วนผสม!$C:$C,'รับ-จ่าย ประจำวัน'!$B145,เตรียมส่วนผสม!N:N)+SUMIF(กวนไส้!$C:$C,'รับ-จ่าย ประจำวัน'!$B145,กวนไส้!N:N)+SUMIF(ผลิต1!$C:$C,'รับ-จ่าย ประจำวัน'!$B145,ผลิต1!N:N)+SUMIF(ผลิต2!$C:$C,'รับ-จ่าย ประจำวัน'!$B145,ผลิต2!N:N)+SUMIF(เส้นแต่งหน้าขนมเค้ก!$C:$C,'รับ-จ่าย ประจำวัน'!$B145,เส้นแต่งหน้าขนมเค้ก!N:N)+SUMIF(แพ็ค!$C:$C,'รับ-จ่าย ประจำวัน'!$B145,แพ็ค!N:N)+SUMIF(ธุรการ!$C:$C,'รับ-จ่าย ประจำวัน'!$B145,ธุรการ!N:N)+SUMIF(เส้นแต่งหน้าขนมปัง!$C:$C,'รับ-จ่าย ประจำวัน'!$B145,เส้นแต่งหน้าขนมปัง!N:N)+SUMIF('วางแผนBC,CJ'!$C:$C,'รับ-จ่าย ประจำวัน'!$B145,'วางแผนBC,CJ'!N:N)+SUMIF(RD!$C:$C,'รับ-จ่าย ประจำวัน'!$B145,RD!N:N)+SUMIF('FG,ออนไล,คัดแยก'!$C:$C,'รับ-จ่าย ประจำวัน'!$B145,'FG,ออนไล,คัดแยก'!N:N)</f>
        <v>1</v>
      </c>
      <c r="AV145" s="16">
        <f>SUMIF(เตรียมส่วนผสม!$C:$C,'รับ-จ่าย ประจำวัน'!$B145,เตรียมส่วนผสม!O:O)+SUMIF(กวนไส้!$C:$C,'รับ-จ่าย ประจำวัน'!$B145,กวนไส้!O:O)+SUMIF(ผลิต1!$C:$C,'รับ-จ่าย ประจำวัน'!$B145,ผลิต1!O:O)+SUMIF(ผลิต2!$C:$C,'รับ-จ่าย ประจำวัน'!$B145,ผลิต2!O:O)+SUMIF(เส้นแต่งหน้าขนมเค้ก!$C:$C,'รับ-จ่าย ประจำวัน'!$B145,เส้นแต่งหน้าขนมเค้ก!O:O)+SUMIF(แพ็ค!$C:$C,'รับ-จ่าย ประจำวัน'!$B145,แพ็ค!O:O)+SUMIF(ธุรการ!$C:$C,'รับ-จ่าย ประจำวัน'!$B145,ธุรการ!O:O)+SUMIF(เส้นแต่งหน้าขนมปัง!$C:$C,'รับ-จ่าย ประจำวัน'!$B145,เส้นแต่งหน้าขนมปัง!O:O)+SUMIF('วางแผนBC,CJ'!$C:$C,'รับ-จ่าย ประจำวัน'!$B145,'วางแผนBC,CJ'!O:O)+SUMIF(RD!$C:$C,'รับ-จ่าย ประจำวัน'!$B145,RD!O:O)+SUMIF('FG,ออนไล,คัดแยก'!$C:$C,'รับ-จ่าย ประจำวัน'!$B145,'FG,ออนไล,คัดแยก'!O:O)</f>
        <v>0</v>
      </c>
      <c r="AW145" s="16">
        <f>SUMIF(เตรียมส่วนผสม!$C:$C,'รับ-จ่าย ประจำวัน'!$B145,เตรียมส่วนผสม!P:P)+SUMIF(กวนไส้!$C:$C,'รับ-จ่าย ประจำวัน'!$B145,กวนไส้!P:P)+SUMIF(ผลิต1!$C:$C,'รับ-จ่าย ประจำวัน'!$B145,ผลิต1!P:P)+SUMIF(ผลิต2!$C:$C,'รับ-จ่าย ประจำวัน'!$B145,ผลิต2!P:P)+SUMIF(เส้นแต่งหน้าขนมเค้ก!$C:$C,'รับ-จ่าย ประจำวัน'!$B145,เส้นแต่งหน้าขนมเค้ก!P:P)+SUMIF(แพ็ค!$C:$C,'รับ-จ่าย ประจำวัน'!$B145,แพ็ค!P:P)+SUMIF(ธุรการ!$C:$C,'รับ-จ่าย ประจำวัน'!$B145,ธุรการ!P:P)+SUMIF(เส้นแต่งหน้าขนมปัง!$C:$C,'รับ-จ่าย ประจำวัน'!$B145,เส้นแต่งหน้าขนมปัง!P:P)+SUMIF('วางแผนBC,CJ'!$C:$C,'รับ-จ่าย ประจำวัน'!$B145,'วางแผนBC,CJ'!P:P)+SUMIF(RD!$C:$C,'รับ-จ่าย ประจำวัน'!$B145,RD!P:P)+SUMIF('FG,ออนไล,คัดแยก'!$C:$C,'รับ-จ่าย ประจำวัน'!$B145,'FG,ออนไล,คัดแยก'!P:P)</f>
        <v>2</v>
      </c>
      <c r="AX145" s="16">
        <f>SUMIF(เตรียมส่วนผสม!$C:$C,'รับ-จ่าย ประจำวัน'!$B145,เตรียมส่วนผสม!Q:Q)+SUMIF(กวนไส้!$C:$C,'รับ-จ่าย ประจำวัน'!$B145,กวนไส้!Q:Q)+SUMIF(ผลิต1!$C:$C,'รับ-จ่าย ประจำวัน'!$B145,ผลิต1!Q:Q)+SUMIF(ผลิต2!$C:$C,'รับ-จ่าย ประจำวัน'!$B145,ผลิต2!Q:Q)+SUMIF(เส้นแต่งหน้าขนมเค้ก!$C:$C,'รับ-จ่าย ประจำวัน'!$B145,เส้นแต่งหน้าขนมเค้ก!Q:Q)+SUMIF(แพ็ค!$C:$C,'รับ-จ่าย ประจำวัน'!$B145,แพ็ค!Q:Q)+SUMIF(ธุรการ!$C:$C,'รับ-จ่าย ประจำวัน'!$B145,ธุรการ!Q:Q)+SUMIF(เส้นแต่งหน้าขนมปัง!$C:$C,'รับ-จ่าย ประจำวัน'!$B145,เส้นแต่งหน้าขนมปัง!Q:Q)+SUMIF('วางแผนBC,CJ'!$C:$C,'รับ-จ่าย ประจำวัน'!$B145,'วางแผนBC,CJ'!Q:Q)+SUMIF(RD!$C:$C,'รับ-จ่าย ประจำวัน'!$B145,RD!Q:Q)+SUMIF('FG,ออนไล,คัดแยก'!$C:$C,'รับ-จ่าย ประจำวัน'!$B145,'FG,ออนไล,คัดแยก'!Q:Q)</f>
        <v>3</v>
      </c>
      <c r="AY145" s="16">
        <f>SUMIF(เตรียมส่วนผสม!$C:$C,'รับ-จ่าย ประจำวัน'!$B145,เตรียมส่วนผสม!R:R)+SUMIF(กวนไส้!$C:$C,'รับ-จ่าย ประจำวัน'!$B145,กวนไส้!R:R)+SUMIF(ผลิต1!$C:$C,'รับ-จ่าย ประจำวัน'!$B145,ผลิต1!R:R)+SUMIF(ผลิต2!$C:$C,'รับ-จ่าย ประจำวัน'!$B145,ผลิต2!R:R)+SUMIF(เส้นแต่งหน้าขนมเค้ก!$C:$C,'รับ-จ่าย ประจำวัน'!$B145,เส้นแต่งหน้าขนมเค้ก!R:R)+SUMIF(แพ็ค!$C:$C,'รับ-จ่าย ประจำวัน'!$B145,แพ็ค!R:R)+SUMIF(ธุรการ!$C:$C,'รับ-จ่าย ประจำวัน'!$B145,ธุรการ!R:R)+SUMIF(เส้นแต่งหน้าขนมปัง!$C:$C,'รับ-จ่าย ประจำวัน'!$B145,เส้นแต่งหน้าขนมปัง!R:R)+SUMIF('วางแผนBC,CJ'!$C:$C,'รับ-จ่าย ประจำวัน'!$B145,'วางแผนBC,CJ'!R:R)+SUMIF(RD!$C:$C,'รับ-จ่าย ประจำวัน'!$B145,RD!R:R)+SUMIF('FG,ออนไล,คัดแยก'!$C:$C,'รับ-จ่าย ประจำวัน'!$B145,'FG,ออนไล,คัดแยก'!R:R)</f>
        <v>0</v>
      </c>
      <c r="AZ145" s="16">
        <f>SUMIF(เตรียมส่วนผสม!$C:$C,'รับ-จ่าย ประจำวัน'!$B145,เตรียมส่วนผสม!S:S)+SUMIF(กวนไส้!$C:$C,'รับ-จ่าย ประจำวัน'!$B145,กวนไส้!S:S)+SUMIF(ผลิต1!$C:$C,'รับ-จ่าย ประจำวัน'!$B145,ผลิต1!S:S)+SUMIF(ผลิต2!$C:$C,'รับ-จ่าย ประจำวัน'!$B145,ผลิต2!S:S)+SUMIF(เส้นแต่งหน้าขนมเค้ก!$C:$C,'รับ-จ่าย ประจำวัน'!$B145,เส้นแต่งหน้าขนมเค้ก!S:S)+SUMIF(แพ็ค!$C:$C,'รับ-จ่าย ประจำวัน'!$B145,แพ็ค!S:S)+SUMIF(ธุรการ!$C:$C,'รับ-จ่าย ประจำวัน'!$B145,ธุรการ!S:S)+SUMIF(เส้นแต่งหน้าขนมปัง!$C:$C,'รับ-จ่าย ประจำวัน'!$B145,เส้นแต่งหน้าขนมปัง!S:S)+SUMIF('วางแผนBC,CJ'!$C:$C,'รับ-จ่าย ประจำวัน'!$B145,'วางแผนBC,CJ'!S:S)+SUMIF(RD!$C:$C,'รับ-จ่าย ประจำวัน'!$B145,RD!S:S)+SUMIF('FG,ออนไล,คัดแยก'!$C:$C,'รับ-จ่าย ประจำวัน'!$B145,'FG,ออนไล,คัดแยก'!S:S)</f>
        <v>3</v>
      </c>
      <c r="BA145" s="16">
        <f>SUMIF(เตรียมส่วนผสม!$C:$C,'รับ-จ่าย ประจำวัน'!$B145,เตรียมส่วนผสม!T:T)+SUMIF(กวนไส้!$C:$C,'รับ-จ่าย ประจำวัน'!$B145,กวนไส้!T:T)+SUMIF(ผลิต1!$C:$C,'รับ-จ่าย ประจำวัน'!$B145,ผลิต1!T:T)+SUMIF(ผลิต2!$C:$C,'รับ-จ่าย ประจำวัน'!$B145,ผลิต2!T:T)+SUMIF(เส้นแต่งหน้าขนมเค้ก!$C:$C,'รับ-จ่าย ประจำวัน'!$B145,เส้นแต่งหน้าขนมเค้ก!T:T)+SUMIF(แพ็ค!$C:$C,'รับ-จ่าย ประจำวัน'!$B145,แพ็ค!T:T)+SUMIF(ธุรการ!$C:$C,'รับ-จ่าย ประจำวัน'!$B145,ธุรการ!T:T)+SUMIF(เส้นแต่งหน้าขนมปัง!$C:$C,'รับ-จ่าย ประจำวัน'!$B145,เส้นแต่งหน้าขนมปัง!T:T)+SUMIF('วางแผนBC,CJ'!$C:$C,'รับ-จ่าย ประจำวัน'!$B145,'วางแผนBC,CJ'!T:T)+SUMIF(RD!$C:$C,'รับ-จ่าย ประจำวัน'!$B145,RD!T:T)+SUMIF('FG,ออนไล,คัดแยก'!$C:$C,'รับ-จ่าย ประจำวัน'!$B145,'FG,ออนไล,คัดแยก'!T:T)</f>
        <v>0</v>
      </c>
      <c r="BB145" s="16">
        <f>SUMIF(เตรียมส่วนผสม!$C:$C,'รับ-จ่าย ประจำวัน'!$B145,เตรียมส่วนผสม!U:U)+SUMIF(กวนไส้!$C:$C,'รับ-จ่าย ประจำวัน'!$B145,กวนไส้!U:U)+SUMIF(ผลิต1!$C:$C,'รับ-จ่าย ประจำวัน'!$B145,ผลิต1!U:U)+SUMIF(ผลิต2!$C:$C,'รับ-จ่าย ประจำวัน'!$B145,ผลิต2!U:U)+SUMIF(เส้นแต่งหน้าขนมเค้ก!$C:$C,'รับ-จ่าย ประจำวัน'!$B145,เส้นแต่งหน้าขนมเค้ก!U:U)+SUMIF(แพ็ค!$C:$C,'รับ-จ่าย ประจำวัน'!$B145,แพ็ค!U:U)+SUMIF(ธุรการ!$C:$C,'รับ-จ่าย ประจำวัน'!$B145,ธุรการ!U:U)+SUMIF(เส้นแต่งหน้าขนมปัง!$C:$C,'รับ-จ่าย ประจำวัน'!$B145,เส้นแต่งหน้าขนมปัง!U:U)+SUMIF('วางแผนBC,CJ'!$C:$C,'รับ-จ่าย ประจำวัน'!$B145,'วางแผนBC,CJ'!U:U)+SUMIF(RD!$C:$C,'รับ-จ่าย ประจำวัน'!$B145,RD!U:U)+SUMIF('FG,ออนไล,คัดแยก'!$C:$C,'รับ-จ่าย ประจำวัน'!$B145,'FG,ออนไล,คัดแยก'!U:U)</f>
        <v>2</v>
      </c>
      <c r="BC145" s="16">
        <f>SUMIF(เตรียมส่วนผสม!$C:$C,'รับ-จ่าย ประจำวัน'!$B145,เตรียมส่วนผสม!V:V)+SUMIF(กวนไส้!$C:$C,'รับ-จ่าย ประจำวัน'!$B145,กวนไส้!V:V)+SUMIF(ผลิต1!$C:$C,'รับ-จ่าย ประจำวัน'!$B145,ผลิต1!V:V)+SUMIF(ผลิต2!$C:$C,'รับ-จ่าย ประจำวัน'!$B145,ผลิต2!V:V)+SUMIF(เส้นแต่งหน้าขนมเค้ก!$C:$C,'รับ-จ่าย ประจำวัน'!$B145,เส้นแต่งหน้าขนมเค้ก!V:V)+SUMIF(แพ็ค!$C:$C,'รับ-จ่าย ประจำวัน'!$B145,แพ็ค!V:V)+SUMIF(ธุรการ!$C:$C,'รับ-จ่าย ประจำวัน'!$B145,ธุรการ!V:V)+SUMIF(เส้นแต่งหน้าขนมปัง!$C:$C,'รับ-จ่าย ประจำวัน'!$B145,เส้นแต่งหน้าขนมปัง!V:V)+SUMIF('วางแผนBC,CJ'!$C:$C,'รับ-จ่าย ประจำวัน'!$B145,'วางแผนBC,CJ'!V:V)+SUMIF(RD!$C:$C,'รับ-จ่าย ประจำวัน'!$B145,RD!V:V)+SUMIF('FG,ออนไล,คัดแยก'!$C:$C,'รับ-จ่าย ประจำวัน'!$B145,'FG,ออนไล,คัดแยก'!V:V)</f>
        <v>2</v>
      </c>
      <c r="BD145" s="16">
        <f>SUMIF(เตรียมส่วนผสม!$C:$C,'รับ-จ่าย ประจำวัน'!$B145,เตรียมส่วนผสม!W:W)+SUMIF(กวนไส้!$C:$C,'รับ-จ่าย ประจำวัน'!$B145,กวนไส้!W:W)+SUMIF(ผลิต1!$C:$C,'รับ-จ่าย ประจำวัน'!$B145,ผลิต1!W:W)+SUMIF(ผลิต2!$C:$C,'รับ-จ่าย ประจำวัน'!$B145,ผลิต2!W:W)+SUMIF(เส้นแต่งหน้าขนมเค้ก!$C:$C,'รับ-จ่าย ประจำวัน'!$B145,เส้นแต่งหน้าขนมเค้ก!W:W)+SUMIF(แพ็ค!$C:$C,'รับ-จ่าย ประจำวัน'!$B145,แพ็ค!W:W)+SUMIF(ธุรการ!$C:$C,'รับ-จ่าย ประจำวัน'!$B145,ธุรการ!W:W)+SUMIF(เส้นแต่งหน้าขนมปัง!$C:$C,'รับ-จ่าย ประจำวัน'!$B145,เส้นแต่งหน้าขนมปัง!W:W)+SUMIF('วางแผนBC,CJ'!$C:$C,'รับ-จ่าย ประจำวัน'!$B145,'วางแผนBC,CJ'!W:W)+SUMIF(RD!$C:$C,'รับ-จ่าย ประจำวัน'!$B145,RD!W:W)+SUMIF('FG,ออนไล,คัดแยก'!$C:$C,'รับ-จ่าย ประจำวัน'!$B145,'FG,ออนไล,คัดแยก'!W:W)</f>
        <v>1</v>
      </c>
      <c r="BE145" s="16">
        <f>SUMIF(เตรียมส่วนผสม!$C:$C,'รับ-จ่าย ประจำวัน'!$B145,เตรียมส่วนผสม!X:X)+SUMIF(กวนไส้!$C:$C,'รับ-จ่าย ประจำวัน'!$B145,กวนไส้!X:X)+SUMIF(ผลิต1!$C:$C,'รับ-จ่าย ประจำวัน'!$B145,ผลิต1!X:X)+SUMIF(ผลิต2!$C:$C,'รับ-จ่าย ประจำวัน'!$B145,ผลิต2!X:X)+SUMIF(เส้นแต่งหน้าขนมเค้ก!$C:$C,'รับ-จ่าย ประจำวัน'!$B145,เส้นแต่งหน้าขนมเค้ก!X:X)+SUMIF(แพ็ค!$C:$C,'รับ-จ่าย ประจำวัน'!$B145,แพ็ค!X:X)+SUMIF(ธุรการ!$C:$C,'รับ-จ่าย ประจำวัน'!$B145,ธุรการ!X:X)+SUMIF(เส้นแต่งหน้าขนมปัง!$C:$C,'รับ-จ่าย ประจำวัน'!$B145,เส้นแต่งหน้าขนมปัง!X:X)+SUMIF('วางแผนBC,CJ'!$C:$C,'รับ-จ่าย ประจำวัน'!$B145,'วางแผนBC,CJ'!X:X)+SUMIF(RD!$C:$C,'รับ-จ่าย ประจำวัน'!$B145,RD!X:X)+SUMIF('FG,ออนไล,คัดแยก'!$C:$C,'รับ-จ่าย ประจำวัน'!$B145,'FG,ออนไล,คัดแยก'!X:X)</f>
        <v>0</v>
      </c>
      <c r="BF145" s="16">
        <f>SUMIF(เตรียมส่วนผสม!$C:$C,'รับ-จ่าย ประจำวัน'!$B145,เตรียมส่วนผสม!Y:Y)+SUMIF(กวนไส้!$C:$C,'รับ-จ่าย ประจำวัน'!$B145,กวนไส้!Y:Y)+SUMIF(ผลิต1!$C:$C,'รับ-จ่าย ประจำวัน'!$B145,ผลิต1!Y:Y)+SUMIF(ผลิต2!$C:$C,'รับ-จ่าย ประจำวัน'!$B145,ผลิต2!Y:Y)+SUMIF(เส้นแต่งหน้าขนมเค้ก!$C:$C,'รับ-จ่าย ประจำวัน'!$B145,เส้นแต่งหน้าขนมเค้ก!Y:Y)+SUMIF(แพ็ค!$C:$C,'รับ-จ่าย ประจำวัน'!$B145,แพ็ค!Y:Y)+SUMIF(ธุรการ!$C:$C,'รับ-จ่าย ประจำวัน'!$B145,ธุรการ!Y:Y)+SUMIF(เส้นแต่งหน้าขนมปัง!$C:$C,'รับ-จ่าย ประจำวัน'!$B145,เส้นแต่งหน้าขนมปัง!Y:Y)+SUMIF('วางแผนBC,CJ'!$C:$C,'รับ-จ่าย ประจำวัน'!$B145,'วางแผนBC,CJ'!Y:Y)+SUMIF(RD!$C:$C,'รับ-จ่าย ประจำวัน'!$B145,RD!Y:Y)+SUMIF('FG,ออนไล,คัดแยก'!$C:$C,'รับ-จ่าย ประจำวัน'!$B145,'FG,ออนไล,คัดแยก'!Y:Y)</f>
        <v>2</v>
      </c>
      <c r="BG145" s="16">
        <f>SUMIF(เตรียมส่วนผสม!$C:$C,'รับ-จ่าย ประจำวัน'!$B145,เตรียมส่วนผสม!Z:Z)+SUMIF(กวนไส้!$C:$C,'รับ-จ่าย ประจำวัน'!$B145,กวนไส้!Z:Z)+SUMIF(ผลิต1!$C:$C,'รับ-จ่าย ประจำวัน'!$B145,ผลิต1!Z:Z)+SUMIF(ผลิต2!$C:$C,'รับ-จ่าย ประจำวัน'!$B145,ผลิต2!Z:Z)+SUMIF(เส้นแต่งหน้าขนมเค้ก!$C:$C,'รับ-จ่าย ประจำวัน'!$B145,เส้นแต่งหน้าขนมเค้ก!Z:Z)+SUMIF(แพ็ค!$C:$C,'รับ-จ่าย ประจำวัน'!$B145,แพ็ค!Z:Z)+SUMIF(ธุรการ!$C:$C,'รับ-จ่าย ประจำวัน'!$B145,ธุรการ!Z:Z)+SUMIF(เส้นแต่งหน้าขนมปัง!$C:$C,'รับ-จ่าย ประจำวัน'!$B145,เส้นแต่งหน้าขนมปัง!Z:Z)+SUMIF('วางแผนBC,CJ'!$C:$C,'รับ-จ่าย ประจำวัน'!$B145,'วางแผนBC,CJ'!Z:Z)+SUMIF(RD!$C:$C,'รับ-จ่าย ประจำวัน'!$B145,RD!Z:Z)+SUMIF('FG,ออนไล,คัดแยก'!$C:$C,'รับ-จ่าย ประจำวัน'!$B145,'FG,ออนไล,คัดแยก'!Z:Z)</f>
        <v>1</v>
      </c>
      <c r="BH145" s="16">
        <f>SUMIF(เตรียมส่วนผสม!$C:$C,'รับ-จ่าย ประจำวัน'!$B145,เตรียมส่วนผสม!AA:AA)+SUMIF(กวนไส้!$C:$C,'รับ-จ่าย ประจำวัน'!$B145,กวนไส้!AA:AA)+SUMIF(ผลิต1!$C:$C,'รับ-จ่าย ประจำวัน'!$B145,ผลิต1!AA:AA)+SUMIF(ผลิต2!$C:$C,'รับ-จ่าย ประจำวัน'!$B145,ผลิต2!AA:AA)+SUMIF(เส้นแต่งหน้าขนมเค้ก!$C:$C,'รับ-จ่าย ประจำวัน'!$B145,เส้นแต่งหน้าขนมเค้ก!AA:AA)+SUMIF(แพ็ค!$C:$C,'รับ-จ่าย ประจำวัน'!$B145,แพ็ค!AA:AA)+SUMIF(ธุรการ!$C:$C,'รับ-จ่าย ประจำวัน'!$B145,ธุรการ!AA:AA)+SUMIF(เส้นแต่งหน้าขนมปัง!$C:$C,'รับ-จ่าย ประจำวัน'!$B145,เส้นแต่งหน้าขนมปัง!AA:AA)+SUMIF('วางแผนBC,CJ'!$C:$C,'รับ-จ่าย ประจำวัน'!$B145,'วางแผนBC,CJ'!AA:AA)+SUMIF(RD!$C:$C,'รับ-จ่าย ประจำวัน'!$B145,RD!AA:AA)+SUMIF('FG,ออนไล,คัดแยก'!$C:$C,'รับ-จ่าย ประจำวัน'!$B145,'FG,ออนไล,คัดแยก'!AA:AA)</f>
        <v>0</v>
      </c>
      <c r="BI145" s="16">
        <f>SUMIF(เตรียมส่วนผสม!$C:$C,'รับ-จ่าย ประจำวัน'!$B145,เตรียมส่วนผสม!AB:AB)+SUMIF(กวนไส้!$C:$C,'รับ-จ่าย ประจำวัน'!$B145,กวนไส้!AB:AB)+SUMIF(ผลิต1!$C:$C,'รับ-จ่าย ประจำวัน'!$B145,ผลิต1!AB:AB)+SUMIF(ผลิต2!$C:$C,'รับ-จ่าย ประจำวัน'!$B145,ผลิต2!AB:AB)+SUMIF(เส้นแต่งหน้าขนมเค้ก!$C:$C,'รับ-จ่าย ประจำวัน'!$B145,เส้นแต่งหน้าขนมเค้ก!AB:AB)+SUMIF(แพ็ค!$C:$C,'รับ-จ่าย ประจำวัน'!$B145,แพ็ค!AB:AB)+SUMIF(ธุรการ!$C:$C,'รับ-จ่าย ประจำวัน'!$B145,ธุรการ!AB:AB)+SUMIF(เส้นแต่งหน้าขนมปัง!$C:$C,'รับ-จ่าย ประจำวัน'!$B145,เส้นแต่งหน้าขนมปัง!AB:AB)+SUMIF('วางแผนBC,CJ'!$C:$C,'รับ-จ่าย ประจำวัน'!$B145,'วางแผนBC,CJ'!AB:AB)+SUMIF(RD!$C:$C,'รับ-จ่าย ประจำวัน'!$B145,RD!AB:AB)+SUMIF('FG,ออนไล,คัดแยก'!$C:$C,'รับ-จ่าย ประจำวัน'!$B145,'FG,ออนไล,คัดแยก'!AB:AB)</f>
        <v>1</v>
      </c>
      <c r="BJ145" s="16">
        <f>SUMIF(เตรียมส่วนผสม!$C:$C,'รับ-จ่าย ประจำวัน'!$B145,เตรียมส่วนผสม!AC:AC)+SUMIF(กวนไส้!$C:$C,'รับ-จ่าย ประจำวัน'!$B145,กวนไส้!AC:AC)+SUMIF(ผลิต1!$C:$C,'รับ-จ่าย ประจำวัน'!$B145,ผลิต1!AC:AC)+SUMIF(ผลิต2!$C:$C,'รับ-จ่าย ประจำวัน'!$B145,ผลิต2!AC:AC)+SUMIF(เส้นแต่งหน้าขนมเค้ก!$C:$C,'รับ-จ่าย ประจำวัน'!$B145,เส้นแต่งหน้าขนมเค้ก!AC:AC)+SUMIF(แพ็ค!$C:$C,'รับ-จ่าย ประจำวัน'!$B145,แพ็ค!AC:AC)+SUMIF(ธุรการ!$C:$C,'รับ-จ่าย ประจำวัน'!$B145,ธุรการ!AC:AC)+SUMIF(เส้นแต่งหน้าขนมปัง!$C:$C,'รับ-จ่าย ประจำวัน'!$B145,เส้นแต่งหน้าขนมปัง!AC:AC)+SUMIF('วางแผนBC,CJ'!$C:$C,'รับ-จ่าย ประจำวัน'!$B145,'วางแผนBC,CJ'!AC:AC)+SUMIF(RD!$C:$C,'รับ-จ่าย ประจำวัน'!$B145,RD!AC:AC)+SUMIF('FG,ออนไล,คัดแยก'!$C:$C,'รับ-จ่าย ประจำวัน'!$B145,'FG,ออนไล,คัดแยก'!AC:AC)</f>
        <v>2</v>
      </c>
      <c r="BK145" s="16">
        <f>SUMIF(เตรียมส่วนผสม!$C:$C,'รับ-จ่าย ประจำวัน'!$B145,เตรียมส่วนผสม!AD:AD)+SUMIF(กวนไส้!$C:$C,'รับ-จ่าย ประจำวัน'!$B145,กวนไส้!AD:AD)+SUMIF(ผลิต1!$C:$C,'รับ-จ่าย ประจำวัน'!$B145,ผลิต1!AD:AD)+SUMIF(ผลิต2!$C:$C,'รับ-จ่าย ประจำวัน'!$B145,ผลิต2!AD:AD)+SUMIF(เส้นแต่งหน้าขนมเค้ก!$C:$C,'รับ-จ่าย ประจำวัน'!$B145,เส้นแต่งหน้าขนมเค้ก!AD:AD)+SUMIF(แพ็ค!$C:$C,'รับ-จ่าย ประจำวัน'!$B145,แพ็ค!AD:AD)+SUMIF(ธุรการ!$C:$C,'รับ-จ่าย ประจำวัน'!$B145,ธุรการ!AD:AD)+SUMIF(เส้นแต่งหน้าขนมปัง!$C:$C,'รับ-จ่าย ประจำวัน'!$B145,เส้นแต่งหน้าขนมปัง!AD:AD)+SUMIF('วางแผนBC,CJ'!$C:$C,'รับ-จ่าย ประจำวัน'!$B145,'วางแผนBC,CJ'!AD:AD)+SUMIF(RD!$C:$C,'รับ-จ่าย ประจำวัน'!$B145,RD!AD:AD)+SUMIF('FG,ออนไล,คัดแยก'!$C:$C,'รับ-จ่าย ประจำวัน'!$B145,'FG,ออนไล,คัดแยก'!AD:AD)</f>
        <v>0</v>
      </c>
      <c r="BL145" s="16">
        <f>SUMIF(เตรียมส่วนผสม!$C:$C,'รับ-จ่าย ประจำวัน'!$B145,เตรียมส่วนผสม!AE:AE)+SUMIF(กวนไส้!$C:$C,'รับ-จ่าย ประจำวัน'!$B145,กวนไส้!AE:AE)+SUMIF(ผลิต1!$C:$C,'รับ-จ่าย ประจำวัน'!$B145,ผลิต1!AE:AE)+SUMIF(ผลิต2!$C:$C,'รับ-จ่าย ประจำวัน'!$B145,ผลิต2!AE:AE)+SUMIF(เส้นแต่งหน้าขนมเค้ก!$C:$C,'รับ-จ่าย ประจำวัน'!$B145,เส้นแต่งหน้าขนมเค้ก!AE:AE)+SUMIF(แพ็ค!$C:$C,'รับ-จ่าย ประจำวัน'!$B145,แพ็ค!AE:AE)+SUMIF(ธุรการ!$C:$C,'รับ-จ่าย ประจำวัน'!$B145,ธุรการ!AE:AE)+SUMIF(เส้นแต่งหน้าขนมปัง!$C:$C,'รับ-จ่าย ประจำวัน'!$B145,เส้นแต่งหน้าขนมปัง!AE:AE)+SUMIF('วางแผนBC,CJ'!$C:$C,'รับ-จ่าย ประจำวัน'!$B145,'วางแผนBC,CJ'!AE:AE)+SUMIF(RD!$C:$C,'รับ-จ่าย ประจำวัน'!$B145,RD!AE:AE)+SUMIF('FG,ออนไล,คัดแยก'!$C:$C,'รับ-จ่าย ประจำวัน'!$B145,'FG,ออนไล,คัดแยก'!AE:AE)</f>
        <v>3</v>
      </c>
      <c r="BM145" s="16">
        <f>SUMIF(เตรียมส่วนผสม!$C:$C,'รับ-จ่าย ประจำวัน'!$B145,เตรียมส่วนผสม!AF:AF)+SUMIF(กวนไส้!$C:$C,'รับ-จ่าย ประจำวัน'!$B145,กวนไส้!AF:AF)+SUMIF(ผลิต1!$C:$C,'รับ-จ่าย ประจำวัน'!$B145,ผลิต1!AF:AF)+SUMIF(ผลิต2!$C:$C,'รับ-จ่าย ประจำวัน'!$B145,ผลิต2!AF:AF)+SUMIF(เส้นแต่งหน้าขนมเค้ก!$C:$C,'รับ-จ่าย ประจำวัน'!$B145,เส้นแต่งหน้าขนมเค้ก!AF:AF)+SUMIF(แพ็ค!$C:$C,'รับ-จ่าย ประจำวัน'!$B145,แพ็ค!AF:AF)+SUMIF(ธุรการ!$C:$C,'รับ-จ่าย ประจำวัน'!$B145,ธุรการ!AF:AF)+SUMIF(เส้นแต่งหน้าขนมปัง!$C:$C,'รับ-จ่าย ประจำวัน'!$B145,เส้นแต่งหน้าขนมปัง!AF:AF)+SUMIF('วางแผนBC,CJ'!$C:$C,'รับ-จ่าย ประจำวัน'!$B145,'วางแผนBC,CJ'!AF:AF)+SUMIF(RD!$C:$C,'รับ-จ่าย ประจำวัน'!$B145,RD!AF:AF)+SUMIF('FG,ออนไล,คัดแยก'!$C:$C,'รับ-จ่าย ประจำวัน'!$B145,'FG,ออนไล,คัดแยก'!AF:AF)</f>
        <v>1</v>
      </c>
      <c r="BN145" s="16">
        <f>SUMIF(เตรียมส่วนผสม!$C:$C,'รับ-จ่าย ประจำวัน'!$B145,เตรียมส่วนผสม!AG:AG)+SUMIF(กวนไส้!$C:$C,'รับ-จ่าย ประจำวัน'!$B145,กวนไส้!AG:AG)+SUMIF(ผลิต1!$C:$C,'รับ-จ่าย ประจำวัน'!$B145,ผลิต1!AG:AG)+SUMIF(ผลิต2!$C:$C,'รับ-จ่าย ประจำวัน'!$B145,ผลิต2!AG:AG)+SUMIF(เส้นแต่งหน้าขนมเค้ก!$C:$C,'รับ-จ่าย ประจำวัน'!$B145,เส้นแต่งหน้าขนมเค้ก!AG:AG)+SUMIF(แพ็ค!$C:$C,'รับ-จ่าย ประจำวัน'!$B145,แพ็ค!AG:AG)+SUMIF(ธุรการ!$C:$C,'รับ-จ่าย ประจำวัน'!$B145,ธุรการ!AG:AG)+SUMIF(เส้นแต่งหน้าขนมปัง!$C:$C,'รับ-จ่าย ประจำวัน'!$B145,เส้นแต่งหน้าขนมปัง!AG:AG)+SUMIF('วางแผนBC,CJ'!$C:$C,'รับ-จ่าย ประจำวัน'!$B145,'วางแผนBC,CJ'!AG:AG)+SUMIF(RD!$C:$C,'รับ-จ่าย ประจำวัน'!$B145,RD!AG:AG)+SUMIF('FG,ออนไล,คัดแยก'!$C:$C,'รับ-จ่าย ประจำวัน'!$B145,'FG,ออนไล,คัดแยก'!AG:AG)</f>
        <v>0</v>
      </c>
      <c r="BO145" s="16">
        <f>SUMIF(เตรียมส่วนผสม!$C:$C,'รับ-จ่าย ประจำวัน'!$B145,เตรียมส่วนผสม!AH:AH)+SUMIF(กวนไส้!$C:$C,'รับ-จ่าย ประจำวัน'!$B145,กวนไส้!AH:AH)+SUMIF(ผลิต1!$C:$C,'รับ-จ่าย ประจำวัน'!$B145,ผลิต1!AH:AH)+SUMIF(ผลิต2!$C:$C,'รับ-จ่าย ประจำวัน'!$B145,ผลิต2!AH:AH)+SUMIF(เส้นแต่งหน้าขนมเค้ก!$C:$C,'รับ-จ่าย ประจำวัน'!$B145,เส้นแต่งหน้าขนมเค้ก!AH:AH)+SUMIF(แพ็ค!$C:$C,'รับ-จ่าย ประจำวัน'!$B145,แพ็ค!AH:AH)+SUMIF(ธุรการ!$C:$C,'รับ-จ่าย ประจำวัน'!$B145,ธุรการ!AH:AH)+SUMIF(เส้นแต่งหน้าขนมปัง!$C:$C,'รับ-จ่าย ประจำวัน'!$B145,เส้นแต่งหน้าขนมปัง!AH:AH)+SUMIF('วางแผนBC,CJ'!$C:$C,'รับ-จ่าย ประจำวัน'!$B145,'วางแผนBC,CJ'!AH:AH)+SUMIF(RD!$C:$C,'รับ-จ่าย ประจำวัน'!$B145,RD!AH:AH)+SUMIF('FG,ออนไล,คัดแยก'!$C:$C,'รับ-จ่าย ประจำวัน'!$B145,'FG,ออนไล,คัดแยก'!AH:AH)</f>
        <v>0</v>
      </c>
      <c r="BP145" s="16">
        <f>SUMIF(เตรียมส่วนผสม!$C:$C,'รับ-จ่าย ประจำวัน'!$B145,เตรียมส่วนผสม!AI:AI)+SUMIF(กวนไส้!$C:$C,'รับ-จ่าย ประจำวัน'!$B145,กวนไส้!AI:AI)+SUMIF(ผลิต1!$C:$C,'รับ-จ่าย ประจำวัน'!$B145,ผลิต1!AI:AI)+SUMIF(ผลิต2!$C:$C,'รับ-จ่าย ประจำวัน'!$B145,ผลิต2!AI:AI)+SUMIF(เส้นแต่งหน้าขนมเค้ก!$C:$C,'รับ-จ่าย ประจำวัน'!$B145,เส้นแต่งหน้าขนมเค้ก!AI:AI)+SUMIF(แพ็ค!$C:$C,'รับ-จ่าย ประจำวัน'!$B145,แพ็ค!AI:AI)+SUMIF(ธุรการ!$C:$C,'รับ-จ่าย ประจำวัน'!$B145,ธุรการ!AI:AI)+SUMIF(เส้นแต่งหน้าขนมปัง!$C:$C,'รับ-จ่าย ประจำวัน'!$B145,เส้นแต่งหน้าขนมปัง!AI:AI)+SUMIF('วางแผนBC,CJ'!$C:$C,'รับ-จ่าย ประจำวัน'!$B145,'วางแผนBC,CJ'!AI:AI)+SUMIF(RD!$C:$C,'รับ-จ่าย ประจำวัน'!$B145,RD!AI:AI)+SUMIF('FG,ออนไล,คัดแยก'!$C:$C,'รับ-จ่าย ประจำวัน'!$B145,'FG,ออนไล,คัดแยก'!AI:AI)</f>
        <v>0</v>
      </c>
      <c r="BQ145" s="16">
        <f>SUMIF(เตรียมส่วนผสม!$C:$C,'รับ-จ่าย ประจำวัน'!$B145,เตรียมส่วนผสม!AJ:AJ)+SUMIF(กวนไส้!$C:$C,'รับ-จ่าย ประจำวัน'!$B145,กวนไส้!AJ:AJ)+SUMIF(ผลิต1!$C:$C,'รับ-จ่าย ประจำวัน'!$B145,ผลิต1!AJ:AJ)+SUMIF(ผลิต2!$C:$C,'รับ-จ่าย ประจำวัน'!$B145,ผลิต2!AJ:AJ)+SUMIF(เส้นแต่งหน้าขนมเค้ก!$C:$C,'รับ-จ่าย ประจำวัน'!$B145,เส้นแต่งหน้าขนมเค้ก!AJ:AJ)+SUMIF(แพ็ค!$C:$C,'รับ-จ่าย ประจำวัน'!$B145,แพ็ค!AJ:AJ)+SUMIF(ธุรการ!$C:$C,'รับ-จ่าย ประจำวัน'!$B145,ธุรการ!AJ:AJ)+SUMIF(เส้นแต่งหน้าขนมปัง!$C:$C,'รับ-จ่าย ประจำวัน'!$B145,เส้นแต่งหน้าขนมปัง!AJ:AJ)+SUMIF('วางแผนBC,CJ'!$C:$C,'รับ-จ่าย ประจำวัน'!$B145,'วางแผนBC,CJ'!AJ:AJ)+SUMIF(RD!$C:$C,'รับ-จ่าย ประจำวัน'!$B145,RD!AJ:AJ)+SUMIF('FG,ออนไล,คัดแยก'!$C:$C,'รับ-จ่าย ประจำวัน'!$B145,'FG,ออนไล,คัดแยก'!AJ:AJ)</f>
        <v>1</v>
      </c>
      <c r="BR145" s="16">
        <f>SUMIF(เตรียมส่วนผสม!$C:$C,'รับ-จ่าย ประจำวัน'!$B145,เตรียมส่วนผสม!AK:AK)+SUMIF(กวนไส้!$C:$C,'รับ-จ่าย ประจำวัน'!$B145,กวนไส้!AK:AK)+SUMIF(ผลิต1!$C:$C,'รับ-จ่าย ประจำวัน'!$B145,ผลิต1!AK:AK)+SUMIF(ผลิต2!$C:$C,'รับ-จ่าย ประจำวัน'!$B145,ผลิต2!AK:AK)+SUMIF(เส้นแต่งหน้าขนมเค้ก!$C:$C,'รับ-จ่าย ประจำวัน'!$B145,เส้นแต่งหน้าขนมเค้ก!AK:AK)+SUMIF(แพ็ค!$C:$C,'รับ-จ่าย ประจำวัน'!$B145,แพ็ค!AK:AK)+SUMIF(ธุรการ!$C:$C,'รับ-จ่าย ประจำวัน'!$B145,ธุรการ!AK:AK)+SUMIF(เส้นแต่งหน้าขนมปัง!$C:$C,'รับ-จ่าย ประจำวัน'!$B145,เส้นแต่งหน้าขนมปัง!AK:AK)+SUMIF('วางแผนBC,CJ'!$C:$C,'รับ-จ่าย ประจำวัน'!$B145,'วางแผนBC,CJ'!AK:AK)+SUMIF(RD!$C:$C,'รับ-จ่าย ประจำวัน'!$B145,RD!AK:AK)+SUMIF('FG,ออนไล,คัดแยก'!$C:$C,'รับ-จ่าย ประจำวัน'!$B145,'FG,ออนไล,คัดแยก'!AK:AK)</f>
        <v>4</v>
      </c>
      <c r="BS145" s="16">
        <f>SUMIF(เตรียมส่วนผสม!$C:$C,'รับ-จ่าย ประจำวัน'!$B145,เตรียมส่วนผสม!AL:AL)+SUMIF(กวนไส้!$C:$C,'รับ-จ่าย ประจำวัน'!$B145,กวนไส้!AL:AL)+SUMIF(ผลิต1!$C:$C,'รับ-จ่าย ประจำวัน'!$B145,ผลิต1!AL:AL)+SUMIF(ผลิต2!$C:$C,'รับ-จ่าย ประจำวัน'!$B145,ผลิต2!AL:AL)+SUMIF(เส้นแต่งหน้าขนมเค้ก!$C:$C,'รับ-จ่าย ประจำวัน'!$B145,เส้นแต่งหน้าขนมเค้ก!AL:AL)+SUMIF(แพ็ค!$C:$C,'รับ-จ่าย ประจำวัน'!$B145,แพ็ค!AL:AL)+SUMIF(ธุรการ!$C:$C,'รับ-จ่าย ประจำวัน'!$B145,ธุรการ!AL:AL)+SUMIF(เส้นแต่งหน้าขนมปัง!$C:$C,'รับ-จ่าย ประจำวัน'!$B145,เส้นแต่งหน้าขนมปัง!AL:AL)+SUMIF('วางแผนBC,CJ'!$C:$C,'รับ-จ่าย ประจำวัน'!$B145,'วางแผนBC,CJ'!AL:AL)+SUMIF(RD!$C:$C,'รับ-จ่าย ประจำวัน'!$B145,RD!AL:AL)+SUMIF('FG,ออนไล,คัดแยก'!$C:$C,'รับ-จ่าย ประจำวัน'!$B145,'FG,ออนไล,คัดแยก'!AL:AL)</f>
        <v>0</v>
      </c>
      <c r="BT145" s="18">
        <f t="shared" si="36"/>
        <v>36</v>
      </c>
      <c r="BU145" s="116">
        <v>12</v>
      </c>
      <c r="BV145" s="146">
        <f t="shared" si="37"/>
        <v>36</v>
      </c>
      <c r="BW145" s="183">
        <v>30</v>
      </c>
      <c r="BX145" s="172">
        <f t="shared" si="44"/>
        <v>1.2</v>
      </c>
      <c r="BY145" s="188">
        <f t="shared" si="40"/>
        <v>30</v>
      </c>
      <c r="BZ145" s="180">
        <f t="shared" ca="1" si="38"/>
        <v>46233</v>
      </c>
      <c r="CA145" s="152">
        <v>60</v>
      </c>
      <c r="CB145" s="93"/>
      <c r="CC145" s="93"/>
      <c r="CD145" s="93"/>
      <c r="CE145" s="93"/>
      <c r="CF145" s="93"/>
      <c r="CG145" s="93"/>
      <c r="CH145" s="93"/>
      <c r="CI145" s="93"/>
      <c r="CJ145" s="94"/>
      <c r="CK145" s="9">
        <f t="shared" si="41"/>
        <v>24</v>
      </c>
    </row>
    <row r="146" spans="1:89" x14ac:dyDescent="0.5">
      <c r="A146" s="149" t="s">
        <v>518</v>
      </c>
      <c r="B146" s="34">
        <v>1021601044</v>
      </c>
      <c r="C146" s="10" t="s">
        <v>519</v>
      </c>
      <c r="D146" s="135" t="s">
        <v>61</v>
      </c>
      <c r="E146" s="11">
        <v>0</v>
      </c>
      <c r="F146" s="75"/>
      <c r="G146" s="11"/>
      <c r="H146" s="12">
        <v>9350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3"/>
      <c r="AF146" s="13"/>
      <c r="AG146" s="13"/>
      <c r="AH146" s="13"/>
      <c r="AI146" s="14"/>
      <c r="AJ146" s="14"/>
      <c r="AK146" s="14"/>
      <c r="AL146" s="14"/>
      <c r="AM146" s="14"/>
      <c r="AN146" s="15">
        <f t="shared" si="35"/>
        <v>0</v>
      </c>
      <c r="AO146" s="16">
        <f>SUMIF(เตรียมส่วนผสม!$C:$C,'รับ-จ่าย ประจำวัน'!$B146,เตรียมส่วนผสม!H:H)+SUMIF(กวนไส้!$C:$C,'รับ-จ่าย ประจำวัน'!$B146,กวนไส้!H:H)+SUMIF(ผลิต1!$C:$C,'รับ-จ่าย ประจำวัน'!$B146,ผลิต1!H:H)+SUMIF(ผลิต2!$C:$C,'รับ-จ่าย ประจำวัน'!$B146,ผลิต2!H:H)+SUMIF(เส้นแต่งหน้าขนมเค้ก!$C:$C,'รับ-จ่าย ประจำวัน'!$B146,เส้นแต่งหน้าขนมเค้ก!H:H)+SUMIF(แพ็ค!$C:$C,'รับ-จ่าย ประจำวัน'!$B146,แพ็ค!H:H)+SUMIF(ธุรการ!$C:$C,'รับ-จ่าย ประจำวัน'!$B146,ธุรการ!H:H)+SUMIF(เส้นแต่งหน้าขนมปัง!$C:$C,'รับ-จ่าย ประจำวัน'!$B146,เส้นแต่งหน้าขนมปัง!H:H)+SUMIF('วางแผนBC,CJ'!$C:$C,'รับ-จ่าย ประจำวัน'!$B146,'วางแผนBC,CJ'!H:H)+SUMIF(RD!$C:$C,'รับ-จ่าย ประจำวัน'!$B146,RD!H:H)+SUMIF('FG,ออนไล,คัดแยก'!$C:$C,'รับ-จ่าย ประจำวัน'!$B146,'FG,ออนไล,คัดแยก'!H:H)</f>
        <v>0</v>
      </c>
      <c r="AP146" s="16">
        <f>SUMIF(เตรียมส่วนผสม!$C:$C,'รับ-จ่าย ประจำวัน'!$B146,เตรียมส่วนผสม!I:I)+SUMIF(กวนไส้!$C:$C,'รับ-จ่าย ประจำวัน'!$B146,กวนไส้!I:I)+SUMIF(ผลิต1!$C:$C,'รับ-จ่าย ประจำวัน'!$B146,ผลิต1!I:I)+SUMIF(ผลิต2!$C:$C,'รับ-จ่าย ประจำวัน'!$B146,ผลิต2!I:I)+SUMIF(เส้นแต่งหน้าขนมเค้ก!$C:$C,'รับ-จ่าย ประจำวัน'!$B146,เส้นแต่งหน้าขนมเค้ก!I:I)+SUMIF(แพ็ค!$C:$C,'รับ-จ่าย ประจำวัน'!$B146,แพ็ค!I:I)+SUMIF(ธุรการ!$C:$C,'รับ-จ่าย ประจำวัน'!$B146,ธุรการ!I:I)+SUMIF(เส้นแต่งหน้าขนมปัง!$C:$C,'รับ-จ่าย ประจำวัน'!$B146,เส้นแต่งหน้าขนมปัง!I:I)+SUMIF('วางแผนBC,CJ'!$C:$C,'รับ-จ่าย ประจำวัน'!$B146,'วางแผนBC,CJ'!I:I)+SUMIF(RD!$C:$C,'รับ-จ่าย ประจำวัน'!$B146,RD!I:I)+SUMIF('FG,ออนไล,คัดแยก'!$C:$C,'รับ-จ่าย ประจำวัน'!$B146,'FG,ออนไล,คัดแยก'!I:I)</f>
        <v>0</v>
      </c>
      <c r="AQ146" s="16">
        <f>SUMIF(เตรียมส่วนผสม!$C:$C,'รับ-จ่าย ประจำวัน'!$B146,เตรียมส่วนผสม!J:J)+SUMIF(กวนไส้!$C:$C,'รับ-จ่าย ประจำวัน'!$B146,กวนไส้!J:J)+SUMIF(ผลิต1!$C:$C,'รับ-จ่าย ประจำวัน'!$B146,ผลิต1!J:J)+SUMIF(ผลิต2!$C:$C,'รับ-จ่าย ประจำวัน'!$B146,ผลิต2!J:J)+SUMIF(เส้นแต่งหน้าขนมเค้ก!$C:$C,'รับ-จ่าย ประจำวัน'!$B146,เส้นแต่งหน้าขนมเค้ก!J:J)+SUMIF(แพ็ค!$C:$C,'รับ-จ่าย ประจำวัน'!$B146,แพ็ค!J:J)+SUMIF(ธุรการ!$C:$C,'รับ-จ่าย ประจำวัน'!$B146,ธุรการ!J:J)+SUMIF(เส้นแต่งหน้าขนมปัง!$C:$C,'รับ-จ่าย ประจำวัน'!$B146,เส้นแต่งหน้าขนมปัง!J:J)+SUMIF('วางแผนBC,CJ'!$C:$C,'รับ-จ่าย ประจำวัน'!$B146,'วางแผนBC,CJ'!J:J)+SUMIF(RD!$C:$C,'รับ-จ่าย ประจำวัน'!$B146,RD!J:J)+SUMIF('FG,ออนไล,คัดแยก'!$C:$C,'รับ-จ่าย ประจำวัน'!$B146,'FG,ออนไล,คัดแยก'!J:J)</f>
        <v>0</v>
      </c>
      <c r="AR146" s="16">
        <f>SUMIF(เตรียมส่วนผสม!$C:$C,'รับ-จ่าย ประจำวัน'!$B146,เตรียมส่วนผสม!K:K)+SUMIF(กวนไส้!$C:$C,'รับ-จ่าย ประจำวัน'!$B146,กวนไส้!K:K)+SUMIF(ผลิต1!$C:$C,'รับ-จ่าย ประจำวัน'!$B146,ผลิต1!K:K)+SUMIF(ผลิต2!$C:$C,'รับ-จ่าย ประจำวัน'!$B146,ผลิต2!K:K)+SUMIF(เส้นแต่งหน้าขนมเค้ก!$C:$C,'รับ-จ่าย ประจำวัน'!$B146,เส้นแต่งหน้าขนมเค้ก!K:K)+SUMIF(แพ็ค!$C:$C,'รับ-จ่าย ประจำวัน'!$B146,แพ็ค!K:K)+SUMIF(ธุรการ!$C:$C,'รับ-จ่าย ประจำวัน'!$B146,ธุรการ!K:K)+SUMIF(เส้นแต่งหน้าขนมปัง!$C:$C,'รับ-จ่าย ประจำวัน'!$B146,เส้นแต่งหน้าขนมปัง!K:K)+SUMIF('วางแผนBC,CJ'!$C:$C,'รับ-จ่าย ประจำวัน'!$B146,'วางแผนBC,CJ'!K:K)+SUMIF(RD!$C:$C,'รับ-จ่าย ประจำวัน'!$B146,RD!K:K)+SUMIF('FG,ออนไล,คัดแยก'!$C:$C,'รับ-จ่าย ประจำวัน'!$B146,'FG,ออนไล,คัดแยก'!K:K)</f>
        <v>0</v>
      </c>
      <c r="AS146" s="16">
        <f>SUMIF(เตรียมส่วนผสม!$C:$C,'รับ-จ่าย ประจำวัน'!$B146,เตรียมส่วนผสม!L:L)+SUMIF(กวนไส้!$C:$C,'รับ-จ่าย ประจำวัน'!$B146,กวนไส้!L:L)+SUMIF(ผลิต1!$C:$C,'รับ-จ่าย ประจำวัน'!$B146,ผลิต1!L:L)+SUMIF(ผลิต2!$C:$C,'รับ-จ่าย ประจำวัน'!$B146,ผลิต2!L:L)+SUMIF(เส้นแต่งหน้าขนมเค้ก!$C:$C,'รับ-จ่าย ประจำวัน'!$B146,เส้นแต่งหน้าขนมเค้ก!L:L)+SUMIF(แพ็ค!$C:$C,'รับ-จ่าย ประจำวัน'!$B146,แพ็ค!L:L)+SUMIF(ธุรการ!$C:$C,'รับ-จ่าย ประจำวัน'!$B146,ธุรการ!L:L)+SUMIF(เส้นแต่งหน้าขนมปัง!$C:$C,'รับ-จ่าย ประจำวัน'!$B146,เส้นแต่งหน้าขนมปัง!L:L)+SUMIF('วางแผนBC,CJ'!$C:$C,'รับ-จ่าย ประจำวัน'!$B146,'วางแผนBC,CJ'!L:L)+SUMIF(RD!$C:$C,'รับ-จ่าย ประจำวัน'!$B146,RD!L:L)+SUMIF('FG,ออนไล,คัดแยก'!$C:$C,'รับ-จ่าย ประจำวัน'!$B146,'FG,ออนไล,คัดแยก'!L:L)</f>
        <v>0</v>
      </c>
      <c r="AT146" s="16">
        <f>SUMIF(เตรียมส่วนผสม!$C:$C,'รับ-จ่าย ประจำวัน'!$B146,เตรียมส่วนผสม!M:M)+SUMIF(กวนไส้!$C:$C,'รับ-จ่าย ประจำวัน'!$B146,กวนไส้!M:M)+SUMIF(ผลิต1!$C:$C,'รับ-จ่าย ประจำวัน'!$B146,ผลิต1!M:M)+SUMIF(ผลิต2!$C:$C,'รับ-จ่าย ประจำวัน'!$B146,ผลิต2!M:M)+SUMIF(เส้นแต่งหน้าขนมเค้ก!$C:$C,'รับ-จ่าย ประจำวัน'!$B146,เส้นแต่งหน้าขนมเค้ก!M:M)+SUMIF(แพ็ค!$C:$C,'รับ-จ่าย ประจำวัน'!$B146,แพ็ค!M:M)+SUMIF(ธุรการ!$C:$C,'รับ-จ่าย ประจำวัน'!$B146,ธุรการ!M:M)+SUMIF(เส้นแต่งหน้าขนมปัง!$C:$C,'รับ-จ่าย ประจำวัน'!$B146,เส้นแต่งหน้าขนมปัง!M:M)+SUMIF('วางแผนBC,CJ'!$C:$C,'รับ-จ่าย ประจำวัน'!$B146,'วางแผนBC,CJ'!M:M)+SUMIF(RD!$C:$C,'รับ-จ่าย ประจำวัน'!$B146,RD!M:M)+SUMIF('FG,ออนไล,คัดแยก'!$C:$C,'รับ-จ่าย ประจำวัน'!$B146,'FG,ออนไล,คัดแยก'!M:M)</f>
        <v>0</v>
      </c>
      <c r="AU146" s="16">
        <f>SUMIF(เตรียมส่วนผสม!$C:$C,'รับ-จ่าย ประจำวัน'!$B146,เตรียมส่วนผสม!N:N)+SUMIF(กวนไส้!$C:$C,'รับ-จ่าย ประจำวัน'!$B146,กวนไส้!N:N)+SUMIF(ผลิต1!$C:$C,'รับ-จ่าย ประจำวัน'!$B146,ผลิต1!N:N)+SUMIF(ผลิต2!$C:$C,'รับ-จ่าย ประจำวัน'!$B146,ผลิต2!N:N)+SUMIF(เส้นแต่งหน้าขนมเค้ก!$C:$C,'รับ-จ่าย ประจำวัน'!$B146,เส้นแต่งหน้าขนมเค้ก!N:N)+SUMIF(แพ็ค!$C:$C,'รับ-จ่าย ประจำวัน'!$B146,แพ็ค!N:N)+SUMIF(ธุรการ!$C:$C,'รับ-จ่าย ประจำวัน'!$B146,ธุรการ!N:N)+SUMIF(เส้นแต่งหน้าขนมปัง!$C:$C,'รับ-จ่าย ประจำวัน'!$B146,เส้นแต่งหน้าขนมปัง!N:N)+SUMIF('วางแผนBC,CJ'!$C:$C,'รับ-จ่าย ประจำวัน'!$B146,'วางแผนBC,CJ'!N:N)+SUMIF(RD!$C:$C,'รับ-จ่าย ประจำวัน'!$B146,RD!N:N)+SUMIF('FG,ออนไล,คัดแยก'!$C:$C,'รับ-จ่าย ประจำวัน'!$B146,'FG,ออนไล,คัดแยก'!N:N)</f>
        <v>0</v>
      </c>
      <c r="AV146" s="16">
        <f>SUMIF(เตรียมส่วนผสม!$C:$C,'รับ-จ่าย ประจำวัน'!$B146,เตรียมส่วนผสม!O:O)+SUMIF(กวนไส้!$C:$C,'รับ-จ่าย ประจำวัน'!$B146,กวนไส้!O:O)+SUMIF(ผลิต1!$C:$C,'รับ-จ่าย ประจำวัน'!$B146,ผลิต1!O:O)+SUMIF(ผลิต2!$C:$C,'รับ-จ่าย ประจำวัน'!$B146,ผลิต2!O:O)+SUMIF(เส้นแต่งหน้าขนมเค้ก!$C:$C,'รับ-จ่าย ประจำวัน'!$B146,เส้นแต่งหน้าขนมเค้ก!O:O)+SUMIF(แพ็ค!$C:$C,'รับ-จ่าย ประจำวัน'!$B146,แพ็ค!O:O)+SUMIF(ธุรการ!$C:$C,'รับ-จ่าย ประจำวัน'!$B146,ธุรการ!O:O)+SUMIF(เส้นแต่งหน้าขนมปัง!$C:$C,'รับ-จ่าย ประจำวัน'!$B146,เส้นแต่งหน้าขนมปัง!O:O)+SUMIF('วางแผนBC,CJ'!$C:$C,'รับ-จ่าย ประจำวัน'!$B146,'วางแผนBC,CJ'!O:O)+SUMIF(RD!$C:$C,'รับ-จ่าย ประจำวัน'!$B146,RD!O:O)+SUMIF('FG,ออนไล,คัดแยก'!$C:$C,'รับ-จ่าย ประจำวัน'!$B146,'FG,ออนไล,คัดแยก'!O:O)</f>
        <v>0</v>
      </c>
      <c r="AW146" s="16">
        <f>SUMIF(เตรียมส่วนผสม!$C:$C,'รับ-จ่าย ประจำวัน'!$B146,เตรียมส่วนผสม!P:P)+SUMIF(กวนไส้!$C:$C,'รับ-จ่าย ประจำวัน'!$B146,กวนไส้!P:P)+SUMIF(ผลิต1!$C:$C,'รับ-จ่าย ประจำวัน'!$B146,ผลิต1!P:P)+SUMIF(ผลิต2!$C:$C,'รับ-จ่าย ประจำวัน'!$B146,ผลิต2!P:P)+SUMIF(เส้นแต่งหน้าขนมเค้ก!$C:$C,'รับ-จ่าย ประจำวัน'!$B146,เส้นแต่งหน้าขนมเค้ก!P:P)+SUMIF(แพ็ค!$C:$C,'รับ-จ่าย ประจำวัน'!$B146,แพ็ค!P:P)+SUMIF(ธุรการ!$C:$C,'รับ-จ่าย ประจำวัน'!$B146,ธุรการ!P:P)+SUMIF(เส้นแต่งหน้าขนมปัง!$C:$C,'รับ-จ่าย ประจำวัน'!$B146,เส้นแต่งหน้าขนมปัง!P:P)+SUMIF('วางแผนBC,CJ'!$C:$C,'รับ-จ่าย ประจำวัน'!$B146,'วางแผนBC,CJ'!P:P)+SUMIF(RD!$C:$C,'รับ-จ่าย ประจำวัน'!$B146,RD!P:P)+SUMIF('FG,ออนไล,คัดแยก'!$C:$C,'รับ-จ่าย ประจำวัน'!$B146,'FG,ออนไล,คัดแยก'!P:P)</f>
        <v>0</v>
      </c>
      <c r="AX146" s="16">
        <f>SUMIF(เตรียมส่วนผสม!$C:$C,'รับ-จ่าย ประจำวัน'!$B146,เตรียมส่วนผสม!Q:Q)+SUMIF(กวนไส้!$C:$C,'รับ-จ่าย ประจำวัน'!$B146,กวนไส้!Q:Q)+SUMIF(ผลิต1!$C:$C,'รับ-จ่าย ประจำวัน'!$B146,ผลิต1!Q:Q)+SUMIF(ผลิต2!$C:$C,'รับ-จ่าย ประจำวัน'!$B146,ผลิต2!Q:Q)+SUMIF(เส้นแต่งหน้าขนมเค้ก!$C:$C,'รับ-จ่าย ประจำวัน'!$B146,เส้นแต่งหน้าขนมเค้ก!Q:Q)+SUMIF(แพ็ค!$C:$C,'รับ-จ่าย ประจำวัน'!$B146,แพ็ค!Q:Q)+SUMIF(ธุรการ!$C:$C,'รับ-จ่าย ประจำวัน'!$B146,ธุรการ!Q:Q)+SUMIF(เส้นแต่งหน้าขนมปัง!$C:$C,'รับ-จ่าย ประจำวัน'!$B146,เส้นแต่งหน้าขนมปัง!Q:Q)+SUMIF('วางแผนBC,CJ'!$C:$C,'รับ-จ่าย ประจำวัน'!$B146,'วางแผนBC,CJ'!Q:Q)+SUMIF(RD!$C:$C,'รับ-จ่าย ประจำวัน'!$B146,RD!Q:Q)+SUMIF('FG,ออนไล,คัดแยก'!$C:$C,'รับ-จ่าย ประจำวัน'!$B146,'FG,ออนไล,คัดแยก'!Q:Q)</f>
        <v>0</v>
      </c>
      <c r="AY146" s="16">
        <f>SUMIF(เตรียมส่วนผสม!$C:$C,'รับ-จ่าย ประจำวัน'!$B146,เตรียมส่วนผสม!R:R)+SUMIF(กวนไส้!$C:$C,'รับ-จ่าย ประจำวัน'!$B146,กวนไส้!R:R)+SUMIF(ผลิต1!$C:$C,'รับ-จ่าย ประจำวัน'!$B146,ผลิต1!R:R)+SUMIF(ผลิต2!$C:$C,'รับ-จ่าย ประจำวัน'!$B146,ผลิต2!R:R)+SUMIF(เส้นแต่งหน้าขนมเค้ก!$C:$C,'รับ-จ่าย ประจำวัน'!$B146,เส้นแต่งหน้าขนมเค้ก!R:R)+SUMIF(แพ็ค!$C:$C,'รับ-จ่าย ประจำวัน'!$B146,แพ็ค!R:R)+SUMIF(ธุรการ!$C:$C,'รับ-จ่าย ประจำวัน'!$B146,ธุรการ!R:R)+SUMIF(เส้นแต่งหน้าขนมปัง!$C:$C,'รับ-จ่าย ประจำวัน'!$B146,เส้นแต่งหน้าขนมปัง!R:R)+SUMIF('วางแผนBC,CJ'!$C:$C,'รับ-จ่าย ประจำวัน'!$B146,'วางแผนBC,CJ'!R:R)+SUMIF(RD!$C:$C,'รับ-จ่าย ประจำวัน'!$B146,RD!R:R)+SUMIF('FG,ออนไล,คัดแยก'!$C:$C,'รับ-จ่าย ประจำวัน'!$B146,'FG,ออนไล,คัดแยก'!R:R)</f>
        <v>50</v>
      </c>
      <c r="AZ146" s="16">
        <f>SUMIF(เตรียมส่วนผสม!$C:$C,'รับ-จ่าย ประจำวัน'!$B146,เตรียมส่วนผสม!S:S)+SUMIF(กวนไส้!$C:$C,'รับ-จ่าย ประจำวัน'!$B146,กวนไส้!S:S)+SUMIF(ผลิต1!$C:$C,'รับ-จ่าย ประจำวัน'!$B146,ผลิต1!S:S)+SUMIF(ผลิต2!$C:$C,'รับ-จ่าย ประจำวัน'!$B146,ผลิต2!S:S)+SUMIF(เส้นแต่งหน้าขนมเค้ก!$C:$C,'รับ-จ่าย ประจำวัน'!$B146,เส้นแต่งหน้าขนมเค้ก!S:S)+SUMIF(แพ็ค!$C:$C,'รับ-จ่าย ประจำวัน'!$B146,แพ็ค!S:S)+SUMIF(ธุรการ!$C:$C,'รับ-จ่าย ประจำวัน'!$B146,ธุรการ!S:S)+SUMIF(เส้นแต่งหน้าขนมปัง!$C:$C,'รับ-จ่าย ประจำวัน'!$B146,เส้นแต่งหน้าขนมปัง!S:S)+SUMIF('วางแผนBC,CJ'!$C:$C,'รับ-จ่าย ประจำวัน'!$B146,'วางแผนBC,CJ'!S:S)+SUMIF(RD!$C:$C,'รับ-จ่าย ประจำวัน'!$B146,RD!S:S)+SUMIF('FG,ออนไล,คัดแยก'!$C:$C,'รับ-จ่าย ประจำวัน'!$B146,'FG,ออนไล,คัดแยก'!S:S)</f>
        <v>0</v>
      </c>
      <c r="BA146" s="16">
        <f>SUMIF(เตรียมส่วนผสม!$C:$C,'รับ-จ่าย ประจำวัน'!$B146,เตรียมส่วนผสม!T:T)+SUMIF(กวนไส้!$C:$C,'รับ-จ่าย ประจำวัน'!$B146,กวนไส้!T:T)+SUMIF(ผลิต1!$C:$C,'รับ-จ่าย ประจำวัน'!$B146,ผลิต1!T:T)+SUMIF(ผลิต2!$C:$C,'รับ-จ่าย ประจำวัน'!$B146,ผลิต2!T:T)+SUMIF(เส้นแต่งหน้าขนมเค้ก!$C:$C,'รับ-จ่าย ประจำวัน'!$B146,เส้นแต่งหน้าขนมเค้ก!T:T)+SUMIF(แพ็ค!$C:$C,'รับ-จ่าย ประจำวัน'!$B146,แพ็ค!T:T)+SUMIF(ธุรการ!$C:$C,'รับ-จ่าย ประจำวัน'!$B146,ธุรการ!T:T)+SUMIF(เส้นแต่งหน้าขนมปัง!$C:$C,'รับ-จ่าย ประจำวัน'!$B146,เส้นแต่งหน้าขนมปัง!T:T)+SUMIF('วางแผนBC,CJ'!$C:$C,'รับ-จ่าย ประจำวัน'!$B146,'วางแผนBC,CJ'!T:T)+SUMIF(RD!$C:$C,'รับ-จ่าย ประจำวัน'!$B146,RD!T:T)+SUMIF('FG,ออนไล,คัดแยก'!$C:$C,'รับ-จ่าย ประจำวัน'!$B146,'FG,ออนไล,คัดแยก'!T:T)</f>
        <v>0</v>
      </c>
      <c r="BB146" s="16">
        <f>SUMIF(เตรียมส่วนผสม!$C:$C,'รับ-จ่าย ประจำวัน'!$B146,เตรียมส่วนผสม!U:U)+SUMIF(กวนไส้!$C:$C,'รับ-จ่าย ประจำวัน'!$B146,กวนไส้!U:U)+SUMIF(ผลิต1!$C:$C,'รับ-จ่าย ประจำวัน'!$B146,ผลิต1!U:U)+SUMIF(ผลิต2!$C:$C,'รับ-จ่าย ประจำวัน'!$B146,ผลิต2!U:U)+SUMIF(เส้นแต่งหน้าขนมเค้ก!$C:$C,'รับ-จ่าย ประจำวัน'!$B146,เส้นแต่งหน้าขนมเค้ก!U:U)+SUMIF(แพ็ค!$C:$C,'รับ-จ่าย ประจำวัน'!$B146,แพ็ค!U:U)+SUMIF(ธุรการ!$C:$C,'รับ-จ่าย ประจำวัน'!$B146,ธุรการ!U:U)+SUMIF(เส้นแต่งหน้าขนมปัง!$C:$C,'รับ-จ่าย ประจำวัน'!$B146,เส้นแต่งหน้าขนมปัง!U:U)+SUMIF('วางแผนBC,CJ'!$C:$C,'รับ-จ่าย ประจำวัน'!$B146,'วางแผนBC,CJ'!U:U)+SUMIF(RD!$C:$C,'รับ-จ่าย ประจำวัน'!$B146,RD!U:U)+SUMIF('FG,ออนไล,คัดแยก'!$C:$C,'รับ-จ่าย ประจำวัน'!$B146,'FG,ออนไล,คัดแยก'!U:U)</f>
        <v>100</v>
      </c>
      <c r="BC146" s="16">
        <f>SUMIF(เตรียมส่วนผสม!$C:$C,'รับ-จ่าย ประจำวัน'!$B146,เตรียมส่วนผสม!V:V)+SUMIF(กวนไส้!$C:$C,'รับ-จ่าย ประจำวัน'!$B146,กวนไส้!V:V)+SUMIF(ผลิต1!$C:$C,'รับ-จ่าย ประจำวัน'!$B146,ผลิต1!V:V)+SUMIF(ผลิต2!$C:$C,'รับ-จ่าย ประจำวัน'!$B146,ผลิต2!V:V)+SUMIF(เส้นแต่งหน้าขนมเค้ก!$C:$C,'รับ-จ่าย ประจำวัน'!$B146,เส้นแต่งหน้าขนมเค้ก!V:V)+SUMIF(แพ็ค!$C:$C,'รับ-จ่าย ประจำวัน'!$B146,แพ็ค!V:V)+SUMIF(ธุรการ!$C:$C,'รับ-จ่าย ประจำวัน'!$B146,ธุรการ!V:V)+SUMIF(เส้นแต่งหน้าขนมปัง!$C:$C,'รับ-จ่าย ประจำวัน'!$B146,เส้นแต่งหน้าขนมปัง!V:V)+SUMIF('วางแผนBC,CJ'!$C:$C,'รับ-จ่าย ประจำวัน'!$B146,'วางแผนBC,CJ'!V:V)+SUMIF(RD!$C:$C,'รับ-จ่าย ประจำวัน'!$B146,RD!V:V)+SUMIF('FG,ออนไล,คัดแยก'!$C:$C,'รับ-จ่าย ประจำวัน'!$B146,'FG,ออนไล,คัดแยก'!V:V)</f>
        <v>0</v>
      </c>
      <c r="BD146" s="16">
        <f>SUMIF(เตรียมส่วนผสม!$C:$C,'รับ-จ่าย ประจำวัน'!$B146,เตรียมส่วนผสม!W:W)+SUMIF(กวนไส้!$C:$C,'รับ-จ่าย ประจำวัน'!$B146,กวนไส้!W:W)+SUMIF(ผลิต1!$C:$C,'รับ-จ่าย ประจำวัน'!$B146,ผลิต1!W:W)+SUMIF(ผลิต2!$C:$C,'รับ-จ่าย ประจำวัน'!$B146,ผลิต2!W:W)+SUMIF(เส้นแต่งหน้าขนมเค้ก!$C:$C,'รับ-จ่าย ประจำวัน'!$B146,เส้นแต่งหน้าขนมเค้ก!W:W)+SUMIF(แพ็ค!$C:$C,'รับ-จ่าย ประจำวัน'!$B146,แพ็ค!W:W)+SUMIF(ธุรการ!$C:$C,'รับ-จ่าย ประจำวัน'!$B146,ธุรการ!W:W)+SUMIF(เส้นแต่งหน้าขนมปัง!$C:$C,'รับ-จ่าย ประจำวัน'!$B146,เส้นแต่งหน้าขนมปัง!W:W)+SUMIF('วางแผนBC,CJ'!$C:$C,'รับ-จ่าย ประจำวัน'!$B146,'วางแผนBC,CJ'!W:W)+SUMIF(RD!$C:$C,'รับ-จ่าย ประจำวัน'!$B146,RD!W:W)+SUMIF('FG,ออนไล,คัดแยก'!$C:$C,'รับ-จ่าย ประจำวัน'!$B146,'FG,ออนไล,คัดแยก'!W:W)</f>
        <v>0</v>
      </c>
      <c r="BE146" s="16">
        <f>SUMIF(เตรียมส่วนผสม!$C:$C,'รับ-จ่าย ประจำวัน'!$B146,เตรียมส่วนผสม!X:X)+SUMIF(กวนไส้!$C:$C,'รับ-จ่าย ประจำวัน'!$B146,กวนไส้!X:X)+SUMIF(ผลิต1!$C:$C,'รับ-จ่าย ประจำวัน'!$B146,ผลิต1!X:X)+SUMIF(ผลิต2!$C:$C,'รับ-จ่าย ประจำวัน'!$B146,ผลิต2!X:X)+SUMIF(เส้นแต่งหน้าขนมเค้ก!$C:$C,'รับ-จ่าย ประจำวัน'!$B146,เส้นแต่งหน้าขนมเค้ก!X:X)+SUMIF(แพ็ค!$C:$C,'รับ-จ่าย ประจำวัน'!$B146,แพ็ค!X:X)+SUMIF(ธุรการ!$C:$C,'รับ-จ่าย ประจำวัน'!$B146,ธุรการ!X:X)+SUMIF(เส้นแต่งหน้าขนมปัง!$C:$C,'รับ-จ่าย ประจำวัน'!$B146,เส้นแต่งหน้าขนมปัง!X:X)+SUMIF('วางแผนBC,CJ'!$C:$C,'รับ-จ่าย ประจำวัน'!$B146,'วางแผนBC,CJ'!X:X)+SUMIF(RD!$C:$C,'รับ-จ่าย ประจำวัน'!$B146,RD!X:X)+SUMIF('FG,ออนไล,คัดแยก'!$C:$C,'รับ-จ่าย ประจำวัน'!$B146,'FG,ออนไล,คัดแยก'!X:X)</f>
        <v>0</v>
      </c>
      <c r="BF146" s="16">
        <f>SUMIF(เตรียมส่วนผสม!$C:$C,'รับ-จ่าย ประจำวัน'!$B146,เตรียมส่วนผสม!Y:Y)+SUMIF(กวนไส้!$C:$C,'รับ-จ่าย ประจำวัน'!$B146,กวนไส้!Y:Y)+SUMIF(ผลิต1!$C:$C,'รับ-จ่าย ประจำวัน'!$B146,ผลิต1!Y:Y)+SUMIF(ผลิต2!$C:$C,'รับ-จ่าย ประจำวัน'!$B146,ผลิต2!Y:Y)+SUMIF(เส้นแต่งหน้าขนมเค้ก!$C:$C,'รับ-จ่าย ประจำวัน'!$B146,เส้นแต่งหน้าขนมเค้ก!Y:Y)+SUMIF(แพ็ค!$C:$C,'รับ-จ่าย ประจำวัน'!$B146,แพ็ค!Y:Y)+SUMIF(ธุรการ!$C:$C,'รับ-จ่าย ประจำวัน'!$B146,ธุรการ!Y:Y)+SUMIF(เส้นแต่งหน้าขนมปัง!$C:$C,'รับ-จ่าย ประจำวัน'!$B146,เส้นแต่งหน้าขนมปัง!Y:Y)+SUMIF('วางแผนBC,CJ'!$C:$C,'รับ-จ่าย ประจำวัน'!$B146,'วางแผนBC,CJ'!Y:Y)+SUMIF(RD!$C:$C,'รับ-จ่าย ประจำวัน'!$B146,RD!Y:Y)+SUMIF('FG,ออนไล,คัดแยก'!$C:$C,'รับ-จ่าย ประจำวัน'!$B146,'FG,ออนไล,คัดแยก'!Y:Y)</f>
        <v>0</v>
      </c>
      <c r="BG146" s="16">
        <f>SUMIF(เตรียมส่วนผสม!$C:$C,'รับ-จ่าย ประจำวัน'!$B146,เตรียมส่วนผสม!Z:Z)+SUMIF(กวนไส้!$C:$C,'รับ-จ่าย ประจำวัน'!$B146,กวนไส้!Z:Z)+SUMIF(ผลิต1!$C:$C,'รับ-จ่าย ประจำวัน'!$B146,ผลิต1!Z:Z)+SUMIF(ผลิต2!$C:$C,'รับ-จ่าย ประจำวัน'!$B146,ผลิต2!Z:Z)+SUMIF(เส้นแต่งหน้าขนมเค้ก!$C:$C,'รับ-จ่าย ประจำวัน'!$B146,เส้นแต่งหน้าขนมเค้ก!Z:Z)+SUMIF(แพ็ค!$C:$C,'รับ-จ่าย ประจำวัน'!$B146,แพ็ค!Z:Z)+SUMIF(ธุรการ!$C:$C,'รับ-จ่าย ประจำวัน'!$B146,ธุรการ!Z:Z)+SUMIF(เส้นแต่งหน้าขนมปัง!$C:$C,'รับ-จ่าย ประจำวัน'!$B146,เส้นแต่งหน้าขนมปัง!Z:Z)+SUMIF('วางแผนBC,CJ'!$C:$C,'รับ-จ่าย ประจำวัน'!$B146,'วางแผนBC,CJ'!Z:Z)+SUMIF(RD!$C:$C,'รับ-จ่าย ประจำวัน'!$B146,RD!Z:Z)+SUMIF('FG,ออนไล,คัดแยก'!$C:$C,'รับ-จ่าย ประจำวัน'!$B146,'FG,ออนไล,คัดแยก'!Z:Z)</f>
        <v>0</v>
      </c>
      <c r="BH146" s="16">
        <f>SUMIF(เตรียมส่วนผสม!$C:$C,'รับ-จ่าย ประจำวัน'!$B146,เตรียมส่วนผสม!AA:AA)+SUMIF(กวนไส้!$C:$C,'รับ-จ่าย ประจำวัน'!$B146,กวนไส้!AA:AA)+SUMIF(ผลิต1!$C:$C,'รับ-จ่าย ประจำวัน'!$B146,ผลิต1!AA:AA)+SUMIF(ผลิต2!$C:$C,'รับ-จ่าย ประจำวัน'!$B146,ผลิต2!AA:AA)+SUMIF(เส้นแต่งหน้าขนมเค้ก!$C:$C,'รับ-จ่าย ประจำวัน'!$B146,เส้นแต่งหน้าขนมเค้ก!AA:AA)+SUMIF(แพ็ค!$C:$C,'รับ-จ่าย ประจำวัน'!$B146,แพ็ค!AA:AA)+SUMIF(ธุรการ!$C:$C,'รับ-จ่าย ประจำวัน'!$B146,ธุรการ!AA:AA)+SUMIF(เส้นแต่งหน้าขนมปัง!$C:$C,'รับ-จ่าย ประจำวัน'!$B146,เส้นแต่งหน้าขนมปัง!AA:AA)+SUMIF('วางแผนBC,CJ'!$C:$C,'รับ-จ่าย ประจำวัน'!$B146,'วางแผนBC,CJ'!AA:AA)+SUMIF(RD!$C:$C,'รับ-จ่าย ประจำวัน'!$B146,RD!AA:AA)+SUMIF('FG,ออนไล,คัดแยก'!$C:$C,'รับ-จ่าย ประจำวัน'!$B146,'FG,ออนไล,คัดแยก'!AA:AA)</f>
        <v>0</v>
      </c>
      <c r="BI146" s="16">
        <f>SUMIF(เตรียมส่วนผสม!$C:$C,'รับ-จ่าย ประจำวัน'!$B146,เตรียมส่วนผสม!AB:AB)+SUMIF(กวนไส้!$C:$C,'รับ-จ่าย ประจำวัน'!$B146,กวนไส้!AB:AB)+SUMIF(ผลิต1!$C:$C,'รับ-จ่าย ประจำวัน'!$B146,ผลิต1!AB:AB)+SUMIF(ผลิต2!$C:$C,'รับ-จ่าย ประจำวัน'!$B146,ผลิต2!AB:AB)+SUMIF(เส้นแต่งหน้าขนมเค้ก!$C:$C,'รับ-จ่าย ประจำวัน'!$B146,เส้นแต่งหน้าขนมเค้ก!AB:AB)+SUMIF(แพ็ค!$C:$C,'รับ-จ่าย ประจำวัน'!$B146,แพ็ค!AB:AB)+SUMIF(ธุรการ!$C:$C,'รับ-จ่าย ประจำวัน'!$B146,ธุรการ!AB:AB)+SUMIF(เส้นแต่งหน้าขนมปัง!$C:$C,'รับ-จ่าย ประจำวัน'!$B146,เส้นแต่งหน้าขนมปัง!AB:AB)+SUMIF('วางแผนBC,CJ'!$C:$C,'รับ-จ่าย ประจำวัน'!$B146,'วางแผนBC,CJ'!AB:AB)+SUMIF(RD!$C:$C,'รับ-จ่าย ประจำวัน'!$B146,RD!AB:AB)+SUMIF('FG,ออนไล,คัดแยก'!$C:$C,'รับ-จ่าย ประจำวัน'!$B146,'FG,ออนไล,คัดแยก'!AB:AB)</f>
        <v>0</v>
      </c>
      <c r="BJ146" s="16">
        <f>SUMIF(เตรียมส่วนผสม!$C:$C,'รับ-จ่าย ประจำวัน'!$B146,เตรียมส่วนผสม!AC:AC)+SUMIF(กวนไส้!$C:$C,'รับ-จ่าย ประจำวัน'!$B146,กวนไส้!AC:AC)+SUMIF(ผลิต1!$C:$C,'รับ-จ่าย ประจำวัน'!$B146,ผลิต1!AC:AC)+SUMIF(ผลิต2!$C:$C,'รับ-จ่าย ประจำวัน'!$B146,ผลิต2!AC:AC)+SUMIF(เส้นแต่งหน้าขนมเค้ก!$C:$C,'รับ-จ่าย ประจำวัน'!$B146,เส้นแต่งหน้าขนมเค้ก!AC:AC)+SUMIF(แพ็ค!$C:$C,'รับ-จ่าย ประจำวัน'!$B146,แพ็ค!AC:AC)+SUMIF(ธุรการ!$C:$C,'รับ-จ่าย ประจำวัน'!$B146,ธุรการ!AC:AC)+SUMIF(เส้นแต่งหน้าขนมปัง!$C:$C,'รับ-จ่าย ประจำวัน'!$B146,เส้นแต่งหน้าขนมปัง!AC:AC)+SUMIF('วางแผนBC,CJ'!$C:$C,'รับ-จ่าย ประจำวัน'!$B146,'วางแผนBC,CJ'!AC:AC)+SUMIF(RD!$C:$C,'รับ-จ่าย ประจำวัน'!$B146,RD!AC:AC)+SUMIF('FG,ออนไล,คัดแยก'!$C:$C,'รับ-จ่าย ประจำวัน'!$B146,'FG,ออนไล,คัดแยก'!AC:AC)</f>
        <v>0</v>
      </c>
      <c r="BK146" s="16">
        <f>SUMIF(เตรียมส่วนผสม!$C:$C,'รับ-จ่าย ประจำวัน'!$B146,เตรียมส่วนผสม!AD:AD)+SUMIF(กวนไส้!$C:$C,'รับ-จ่าย ประจำวัน'!$B146,กวนไส้!AD:AD)+SUMIF(ผลิต1!$C:$C,'รับ-จ่าย ประจำวัน'!$B146,ผลิต1!AD:AD)+SUMIF(ผลิต2!$C:$C,'รับ-จ่าย ประจำวัน'!$B146,ผลิต2!AD:AD)+SUMIF(เส้นแต่งหน้าขนมเค้ก!$C:$C,'รับ-จ่าย ประจำวัน'!$B146,เส้นแต่งหน้าขนมเค้ก!AD:AD)+SUMIF(แพ็ค!$C:$C,'รับ-จ่าย ประจำวัน'!$B146,แพ็ค!AD:AD)+SUMIF(ธุรการ!$C:$C,'รับ-จ่าย ประจำวัน'!$B146,ธุรการ!AD:AD)+SUMIF(เส้นแต่งหน้าขนมปัง!$C:$C,'รับ-จ่าย ประจำวัน'!$B146,เส้นแต่งหน้าขนมปัง!AD:AD)+SUMIF('วางแผนBC,CJ'!$C:$C,'รับ-จ่าย ประจำวัน'!$B146,'วางแผนBC,CJ'!AD:AD)+SUMIF(RD!$C:$C,'รับ-จ่าย ประจำวัน'!$B146,RD!AD:AD)+SUMIF('FG,ออนไล,คัดแยก'!$C:$C,'รับ-จ่าย ประจำวัน'!$B146,'FG,ออนไล,คัดแยก'!AD:AD)</f>
        <v>0</v>
      </c>
      <c r="BL146" s="16">
        <f>SUMIF(เตรียมส่วนผสม!$C:$C,'รับ-จ่าย ประจำวัน'!$B146,เตรียมส่วนผสม!AE:AE)+SUMIF(กวนไส้!$C:$C,'รับ-จ่าย ประจำวัน'!$B146,กวนไส้!AE:AE)+SUMIF(ผลิต1!$C:$C,'รับ-จ่าย ประจำวัน'!$B146,ผลิต1!AE:AE)+SUMIF(ผลิต2!$C:$C,'รับ-จ่าย ประจำวัน'!$B146,ผลิต2!AE:AE)+SUMIF(เส้นแต่งหน้าขนมเค้ก!$C:$C,'รับ-จ่าย ประจำวัน'!$B146,เส้นแต่งหน้าขนมเค้ก!AE:AE)+SUMIF(แพ็ค!$C:$C,'รับ-จ่าย ประจำวัน'!$B146,แพ็ค!AE:AE)+SUMIF(ธุรการ!$C:$C,'รับ-จ่าย ประจำวัน'!$B146,ธุรการ!AE:AE)+SUMIF(เส้นแต่งหน้าขนมปัง!$C:$C,'รับ-จ่าย ประจำวัน'!$B146,เส้นแต่งหน้าขนมปัง!AE:AE)+SUMIF('วางแผนBC,CJ'!$C:$C,'รับ-จ่าย ประจำวัน'!$B146,'วางแผนBC,CJ'!AE:AE)+SUMIF(RD!$C:$C,'รับ-จ่าย ประจำวัน'!$B146,RD!AE:AE)+SUMIF('FG,ออนไล,คัดแยก'!$C:$C,'รับ-จ่าย ประจำวัน'!$B146,'FG,ออนไล,คัดแยก'!AE:AE)</f>
        <v>0</v>
      </c>
      <c r="BM146" s="16">
        <f>SUMIF(เตรียมส่วนผสม!$C:$C,'รับ-จ่าย ประจำวัน'!$B146,เตรียมส่วนผสม!AF:AF)+SUMIF(กวนไส้!$C:$C,'รับ-จ่าย ประจำวัน'!$B146,กวนไส้!AF:AF)+SUMIF(ผลิต1!$C:$C,'รับ-จ่าย ประจำวัน'!$B146,ผลิต1!AF:AF)+SUMIF(ผลิต2!$C:$C,'รับ-จ่าย ประจำวัน'!$B146,ผลิต2!AF:AF)+SUMIF(เส้นแต่งหน้าขนมเค้ก!$C:$C,'รับ-จ่าย ประจำวัน'!$B146,เส้นแต่งหน้าขนมเค้ก!AF:AF)+SUMIF(แพ็ค!$C:$C,'รับ-จ่าย ประจำวัน'!$B146,แพ็ค!AF:AF)+SUMIF(ธุรการ!$C:$C,'รับ-จ่าย ประจำวัน'!$B146,ธุรการ!AF:AF)+SUMIF(เส้นแต่งหน้าขนมปัง!$C:$C,'รับ-จ่าย ประจำวัน'!$B146,เส้นแต่งหน้าขนมปัง!AF:AF)+SUMIF('วางแผนBC,CJ'!$C:$C,'รับ-จ่าย ประจำวัน'!$B146,'วางแผนBC,CJ'!AF:AF)+SUMIF(RD!$C:$C,'รับ-จ่าย ประจำวัน'!$B146,RD!AF:AF)+SUMIF('FG,ออนไล,คัดแยก'!$C:$C,'รับ-จ่าย ประจำวัน'!$B146,'FG,ออนไล,คัดแยก'!AF:AF)</f>
        <v>50</v>
      </c>
      <c r="BN146" s="16">
        <f>SUMIF(เตรียมส่วนผสม!$C:$C,'รับ-จ่าย ประจำวัน'!$B146,เตรียมส่วนผสม!AG:AG)+SUMIF(กวนไส้!$C:$C,'รับ-จ่าย ประจำวัน'!$B146,กวนไส้!AG:AG)+SUMIF(ผลิต1!$C:$C,'รับ-จ่าย ประจำวัน'!$B146,ผลิต1!AG:AG)+SUMIF(ผลิต2!$C:$C,'รับ-จ่าย ประจำวัน'!$B146,ผลิต2!AG:AG)+SUMIF(เส้นแต่งหน้าขนมเค้ก!$C:$C,'รับ-จ่าย ประจำวัน'!$B146,เส้นแต่งหน้าขนมเค้ก!AG:AG)+SUMIF(แพ็ค!$C:$C,'รับ-จ่าย ประจำวัน'!$B146,แพ็ค!AG:AG)+SUMIF(ธุรการ!$C:$C,'รับ-จ่าย ประจำวัน'!$B146,ธุรการ!AG:AG)+SUMIF(เส้นแต่งหน้าขนมปัง!$C:$C,'รับ-จ่าย ประจำวัน'!$B146,เส้นแต่งหน้าขนมปัง!AG:AG)+SUMIF('วางแผนBC,CJ'!$C:$C,'รับ-จ่าย ประจำวัน'!$B146,'วางแผนBC,CJ'!AG:AG)+SUMIF(RD!$C:$C,'รับ-จ่าย ประจำวัน'!$B146,RD!AG:AG)+SUMIF('FG,ออนไล,คัดแยก'!$C:$C,'รับ-จ่าย ประจำวัน'!$B146,'FG,ออนไล,คัดแยก'!AG:AG)</f>
        <v>0</v>
      </c>
      <c r="BO146" s="16">
        <f>SUMIF(เตรียมส่วนผสม!$C:$C,'รับ-จ่าย ประจำวัน'!$B146,เตรียมส่วนผสม!AH:AH)+SUMIF(กวนไส้!$C:$C,'รับ-จ่าย ประจำวัน'!$B146,กวนไส้!AH:AH)+SUMIF(ผลิต1!$C:$C,'รับ-จ่าย ประจำวัน'!$B146,ผลิต1!AH:AH)+SUMIF(ผลิต2!$C:$C,'รับ-จ่าย ประจำวัน'!$B146,ผลิต2!AH:AH)+SUMIF(เส้นแต่งหน้าขนมเค้ก!$C:$C,'รับ-จ่าย ประจำวัน'!$B146,เส้นแต่งหน้าขนมเค้ก!AH:AH)+SUMIF(แพ็ค!$C:$C,'รับ-จ่าย ประจำวัน'!$B146,แพ็ค!AH:AH)+SUMIF(ธุรการ!$C:$C,'รับ-จ่าย ประจำวัน'!$B146,ธุรการ!AH:AH)+SUMIF(เส้นแต่งหน้าขนมปัง!$C:$C,'รับ-จ่าย ประจำวัน'!$B146,เส้นแต่งหน้าขนมปัง!AH:AH)+SUMIF('วางแผนBC,CJ'!$C:$C,'รับ-จ่าย ประจำวัน'!$B146,'วางแผนBC,CJ'!AH:AH)+SUMIF(RD!$C:$C,'รับ-จ่าย ประจำวัน'!$B146,RD!AH:AH)+SUMIF('FG,ออนไล,คัดแยก'!$C:$C,'รับ-จ่าย ประจำวัน'!$B146,'FG,ออนไล,คัดแยก'!AH:AH)</f>
        <v>0</v>
      </c>
      <c r="BP146" s="16">
        <f>SUMIF(เตรียมส่วนผสม!$C:$C,'รับ-จ่าย ประจำวัน'!$B146,เตรียมส่วนผสม!AI:AI)+SUMIF(กวนไส้!$C:$C,'รับ-จ่าย ประจำวัน'!$B146,กวนไส้!AI:AI)+SUMIF(ผลิต1!$C:$C,'รับ-จ่าย ประจำวัน'!$B146,ผลิต1!AI:AI)+SUMIF(ผลิต2!$C:$C,'รับ-จ่าย ประจำวัน'!$B146,ผลิต2!AI:AI)+SUMIF(เส้นแต่งหน้าขนมเค้ก!$C:$C,'รับ-จ่าย ประจำวัน'!$B146,เส้นแต่งหน้าขนมเค้ก!AI:AI)+SUMIF(แพ็ค!$C:$C,'รับ-จ่าย ประจำวัน'!$B146,แพ็ค!AI:AI)+SUMIF(ธุรการ!$C:$C,'รับ-จ่าย ประจำวัน'!$B146,ธุรการ!AI:AI)+SUMIF(เส้นแต่งหน้าขนมปัง!$C:$C,'รับ-จ่าย ประจำวัน'!$B146,เส้นแต่งหน้าขนมปัง!AI:AI)+SUMIF('วางแผนBC,CJ'!$C:$C,'รับ-จ่าย ประจำวัน'!$B146,'วางแผนBC,CJ'!AI:AI)+SUMIF(RD!$C:$C,'รับ-จ่าย ประจำวัน'!$B146,RD!AI:AI)+SUMIF('FG,ออนไล,คัดแยก'!$C:$C,'รับ-จ่าย ประจำวัน'!$B146,'FG,ออนไล,คัดแยก'!AI:AI)</f>
        <v>0</v>
      </c>
      <c r="BQ146" s="16">
        <f>SUMIF(เตรียมส่วนผสม!$C:$C,'รับ-จ่าย ประจำวัน'!$B146,เตรียมส่วนผสม!AJ:AJ)+SUMIF(กวนไส้!$C:$C,'รับ-จ่าย ประจำวัน'!$B146,กวนไส้!AJ:AJ)+SUMIF(ผลิต1!$C:$C,'รับ-จ่าย ประจำวัน'!$B146,ผลิต1!AJ:AJ)+SUMIF(ผลิต2!$C:$C,'รับ-จ่าย ประจำวัน'!$B146,ผลิต2!AJ:AJ)+SUMIF(เส้นแต่งหน้าขนมเค้ก!$C:$C,'รับ-จ่าย ประจำวัน'!$B146,เส้นแต่งหน้าขนมเค้ก!AJ:AJ)+SUMIF(แพ็ค!$C:$C,'รับ-จ่าย ประจำวัน'!$B146,แพ็ค!AJ:AJ)+SUMIF(ธุรการ!$C:$C,'รับ-จ่าย ประจำวัน'!$B146,ธุรการ!AJ:AJ)+SUMIF(เส้นแต่งหน้าขนมปัง!$C:$C,'รับ-จ่าย ประจำวัน'!$B146,เส้นแต่งหน้าขนมปัง!AJ:AJ)+SUMIF('วางแผนBC,CJ'!$C:$C,'รับ-จ่าย ประจำวัน'!$B146,'วางแผนBC,CJ'!AJ:AJ)+SUMIF(RD!$C:$C,'รับ-จ่าย ประจำวัน'!$B146,RD!AJ:AJ)+SUMIF('FG,ออนไล,คัดแยก'!$C:$C,'รับ-จ่าย ประจำวัน'!$B146,'FG,ออนไล,คัดแยก'!AJ:AJ)</f>
        <v>0</v>
      </c>
      <c r="BR146" s="16">
        <f>SUMIF(เตรียมส่วนผสม!$C:$C,'รับ-จ่าย ประจำวัน'!$B146,เตรียมส่วนผสม!AK:AK)+SUMIF(กวนไส้!$C:$C,'รับ-จ่าย ประจำวัน'!$B146,กวนไส้!AK:AK)+SUMIF(ผลิต1!$C:$C,'รับ-จ่าย ประจำวัน'!$B146,ผลิต1!AK:AK)+SUMIF(ผลิต2!$C:$C,'รับ-จ่าย ประจำวัน'!$B146,ผลิต2!AK:AK)+SUMIF(เส้นแต่งหน้าขนมเค้ก!$C:$C,'รับ-จ่าย ประจำวัน'!$B146,เส้นแต่งหน้าขนมเค้ก!AK:AK)+SUMIF(แพ็ค!$C:$C,'รับ-จ่าย ประจำวัน'!$B146,แพ็ค!AK:AK)+SUMIF(ธุรการ!$C:$C,'รับ-จ่าย ประจำวัน'!$B146,ธุรการ!AK:AK)+SUMIF(เส้นแต่งหน้าขนมปัง!$C:$C,'รับ-จ่าย ประจำวัน'!$B146,เส้นแต่งหน้าขนมปัง!AK:AK)+SUMIF('วางแผนBC,CJ'!$C:$C,'รับ-จ่าย ประจำวัน'!$B146,'วางแผนBC,CJ'!AK:AK)+SUMIF(RD!$C:$C,'รับ-จ่าย ประจำวัน'!$B146,RD!AK:AK)+SUMIF('FG,ออนไล,คัดแยก'!$C:$C,'รับ-จ่าย ประจำวัน'!$B146,'FG,ออนไล,คัดแยก'!AK:AK)</f>
        <v>100</v>
      </c>
      <c r="BS146" s="16">
        <f>SUMIF(เตรียมส่วนผสม!$C:$C,'รับ-จ่าย ประจำวัน'!$B146,เตรียมส่วนผสม!AL:AL)+SUMIF(กวนไส้!$C:$C,'รับ-จ่าย ประจำวัน'!$B146,กวนไส้!AL:AL)+SUMIF(ผลิต1!$C:$C,'รับ-จ่าย ประจำวัน'!$B146,ผลิต1!AL:AL)+SUMIF(ผลิต2!$C:$C,'รับ-จ่าย ประจำวัน'!$B146,ผลิต2!AL:AL)+SUMIF(เส้นแต่งหน้าขนมเค้ก!$C:$C,'รับ-จ่าย ประจำวัน'!$B146,เส้นแต่งหน้าขนมเค้ก!AL:AL)+SUMIF(แพ็ค!$C:$C,'รับ-จ่าย ประจำวัน'!$B146,แพ็ค!AL:AL)+SUMIF(ธุรการ!$C:$C,'รับ-จ่าย ประจำวัน'!$B146,ธุรการ!AL:AL)+SUMIF(เส้นแต่งหน้าขนมปัง!$C:$C,'รับ-จ่าย ประจำวัน'!$B146,เส้นแต่งหน้าขนมปัง!AL:AL)+SUMIF('วางแผนBC,CJ'!$C:$C,'รับ-จ่าย ประจำวัน'!$B146,'วางแผนBC,CJ'!AL:AL)+SUMIF(RD!$C:$C,'รับ-จ่าย ประจำวัน'!$B146,RD!AL:AL)+SUMIF('FG,ออนไล,คัดแยก'!$C:$C,'รับ-จ่าย ประจำวัน'!$B146,'FG,ออนไล,คัดแยก'!AL:AL)</f>
        <v>0</v>
      </c>
      <c r="BT146" s="18">
        <f t="shared" si="36"/>
        <v>300</v>
      </c>
      <c r="BU146" s="116"/>
      <c r="BV146" s="146">
        <f t="shared" si="37"/>
        <v>9050</v>
      </c>
      <c r="BW146" s="183">
        <v>30</v>
      </c>
      <c r="BX146" s="172">
        <f t="shared" si="44"/>
        <v>10</v>
      </c>
      <c r="BY146" s="188">
        <f t="shared" si="40"/>
        <v>905</v>
      </c>
      <c r="BZ146" s="180">
        <f t="shared" ca="1" si="38"/>
        <v>47108</v>
      </c>
      <c r="CA146" s="93"/>
      <c r="CB146" s="93"/>
      <c r="CC146" s="93"/>
      <c r="CD146" s="93"/>
      <c r="CE146" s="93"/>
      <c r="CF146" s="93"/>
      <c r="CG146" s="93"/>
      <c r="CH146" s="93"/>
      <c r="CI146" s="93"/>
      <c r="CJ146" s="94"/>
      <c r="CK146" s="9">
        <f t="shared" si="41"/>
        <v>9050</v>
      </c>
    </row>
    <row r="147" spans="1:89" hidden="1" x14ac:dyDescent="0.5">
      <c r="A147" s="149" t="s">
        <v>1458</v>
      </c>
      <c r="B147" s="34">
        <v>1021601048</v>
      </c>
      <c r="C147" s="10" t="s">
        <v>1557</v>
      </c>
      <c r="D147" s="135" t="s">
        <v>533</v>
      </c>
      <c r="E147" s="11">
        <v>0</v>
      </c>
      <c r="F147" s="159" t="s">
        <v>1605</v>
      </c>
      <c r="G147" s="11"/>
      <c r="H147" s="12">
        <v>16000</v>
      </c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3"/>
      <c r="AF147" s="13"/>
      <c r="AG147" s="13"/>
      <c r="AH147" s="13"/>
      <c r="AI147" s="14"/>
      <c r="AJ147" s="14"/>
      <c r="AK147" s="14"/>
      <c r="AL147" s="14"/>
      <c r="AM147" s="14"/>
      <c r="AN147" s="15">
        <f t="shared" si="35"/>
        <v>0</v>
      </c>
      <c r="AO147" s="16">
        <f>SUMIF(เตรียมส่วนผสม!$C:$C,'รับ-จ่าย ประจำวัน'!$B147,เตรียมส่วนผสม!H:H)+SUMIF(กวนไส้!$C:$C,'รับ-จ่าย ประจำวัน'!$B147,กวนไส้!H:H)+SUMIF(ผลิต1!$C:$C,'รับ-จ่าย ประจำวัน'!$B147,ผลิต1!H:H)+SUMIF(ผลิต2!$C:$C,'รับ-จ่าย ประจำวัน'!$B147,ผลิต2!H:H)+SUMIF(เส้นแต่งหน้าขนมเค้ก!$C:$C,'รับ-จ่าย ประจำวัน'!$B147,เส้นแต่งหน้าขนมเค้ก!H:H)+SUMIF(แพ็ค!$C:$C,'รับ-จ่าย ประจำวัน'!$B147,แพ็ค!H:H)+SUMIF(ธุรการ!$C:$C,'รับ-จ่าย ประจำวัน'!$B147,ธุรการ!H:H)+SUMIF(เส้นแต่งหน้าขนมปัง!$C:$C,'รับ-จ่าย ประจำวัน'!$B147,เส้นแต่งหน้าขนมปัง!H:H)+SUMIF('วางแผนBC,CJ'!$C:$C,'รับ-จ่าย ประจำวัน'!$B147,'วางแผนBC,CJ'!H:H)+SUMIF(RD!$C:$C,'รับ-จ่าย ประจำวัน'!$B147,RD!H:H)+SUMIF('FG,ออนไล,คัดแยก'!$C:$C,'รับ-จ่าย ประจำวัน'!$B147,'FG,ออนไล,คัดแยก'!H:H)</f>
        <v>0</v>
      </c>
      <c r="AP147" s="16">
        <f>SUMIF(เตรียมส่วนผสม!$C:$C,'รับ-จ่าย ประจำวัน'!$B147,เตรียมส่วนผสม!I:I)+SUMIF(กวนไส้!$C:$C,'รับ-จ่าย ประจำวัน'!$B147,กวนไส้!I:I)+SUMIF(ผลิต1!$C:$C,'รับ-จ่าย ประจำวัน'!$B147,ผลิต1!I:I)+SUMIF(ผลิต2!$C:$C,'รับ-จ่าย ประจำวัน'!$B147,ผลิต2!I:I)+SUMIF(เส้นแต่งหน้าขนมเค้ก!$C:$C,'รับ-จ่าย ประจำวัน'!$B147,เส้นแต่งหน้าขนมเค้ก!I:I)+SUMIF(แพ็ค!$C:$C,'รับ-จ่าย ประจำวัน'!$B147,แพ็ค!I:I)+SUMIF(ธุรการ!$C:$C,'รับ-จ่าย ประจำวัน'!$B147,ธุรการ!I:I)+SUMIF(เส้นแต่งหน้าขนมปัง!$C:$C,'รับ-จ่าย ประจำวัน'!$B147,เส้นแต่งหน้าขนมปัง!I:I)+SUMIF('วางแผนBC,CJ'!$C:$C,'รับ-จ่าย ประจำวัน'!$B147,'วางแผนBC,CJ'!I:I)+SUMIF(RD!$C:$C,'รับ-จ่าย ประจำวัน'!$B147,RD!I:I)+SUMIF('FG,ออนไล,คัดแยก'!$C:$C,'รับ-จ่าย ประจำวัน'!$B147,'FG,ออนไล,คัดแยก'!I:I)</f>
        <v>0</v>
      </c>
      <c r="AQ147" s="16">
        <f>SUMIF(เตรียมส่วนผสม!$C:$C,'รับ-จ่าย ประจำวัน'!$B147,เตรียมส่วนผสม!J:J)+SUMIF(กวนไส้!$C:$C,'รับ-จ่าย ประจำวัน'!$B147,กวนไส้!J:J)+SUMIF(ผลิต1!$C:$C,'รับ-จ่าย ประจำวัน'!$B147,ผลิต1!J:J)+SUMIF(ผลิต2!$C:$C,'รับ-จ่าย ประจำวัน'!$B147,ผลิต2!J:J)+SUMIF(เส้นแต่งหน้าขนมเค้ก!$C:$C,'รับ-จ่าย ประจำวัน'!$B147,เส้นแต่งหน้าขนมเค้ก!J:J)+SUMIF(แพ็ค!$C:$C,'รับ-จ่าย ประจำวัน'!$B147,แพ็ค!J:J)+SUMIF(ธุรการ!$C:$C,'รับ-จ่าย ประจำวัน'!$B147,ธุรการ!J:J)+SUMIF(เส้นแต่งหน้าขนมปัง!$C:$C,'รับ-จ่าย ประจำวัน'!$B147,เส้นแต่งหน้าขนมปัง!J:J)+SUMIF('วางแผนBC,CJ'!$C:$C,'รับ-จ่าย ประจำวัน'!$B147,'วางแผนBC,CJ'!J:J)+SUMIF(RD!$C:$C,'รับ-จ่าย ประจำวัน'!$B147,RD!J:J)+SUMIF('FG,ออนไล,คัดแยก'!$C:$C,'รับ-จ่าย ประจำวัน'!$B147,'FG,ออนไล,คัดแยก'!J:J)</f>
        <v>0</v>
      </c>
      <c r="AR147" s="16">
        <f>SUMIF(เตรียมส่วนผสม!$C:$C,'รับ-จ่าย ประจำวัน'!$B147,เตรียมส่วนผสม!K:K)+SUMIF(กวนไส้!$C:$C,'รับ-จ่าย ประจำวัน'!$B147,กวนไส้!K:K)+SUMIF(ผลิต1!$C:$C,'รับ-จ่าย ประจำวัน'!$B147,ผลิต1!K:K)+SUMIF(ผลิต2!$C:$C,'รับ-จ่าย ประจำวัน'!$B147,ผลิต2!K:K)+SUMIF(เส้นแต่งหน้าขนมเค้ก!$C:$C,'รับ-จ่าย ประจำวัน'!$B147,เส้นแต่งหน้าขนมเค้ก!K:K)+SUMIF(แพ็ค!$C:$C,'รับ-จ่าย ประจำวัน'!$B147,แพ็ค!K:K)+SUMIF(ธุรการ!$C:$C,'รับ-จ่าย ประจำวัน'!$B147,ธุรการ!K:K)+SUMIF(เส้นแต่งหน้าขนมปัง!$C:$C,'รับ-จ่าย ประจำวัน'!$B147,เส้นแต่งหน้าขนมปัง!K:K)+SUMIF('วางแผนBC,CJ'!$C:$C,'รับ-จ่าย ประจำวัน'!$B147,'วางแผนBC,CJ'!K:K)+SUMIF(RD!$C:$C,'รับ-จ่าย ประจำวัน'!$B147,RD!K:K)+SUMIF('FG,ออนไล,คัดแยก'!$C:$C,'รับ-จ่าย ประจำวัน'!$B147,'FG,ออนไล,คัดแยก'!K:K)</f>
        <v>0</v>
      </c>
      <c r="AS147" s="16">
        <f>SUMIF(เตรียมส่วนผสม!$C:$C,'รับ-จ่าย ประจำวัน'!$B147,เตรียมส่วนผสม!L:L)+SUMIF(กวนไส้!$C:$C,'รับ-จ่าย ประจำวัน'!$B147,กวนไส้!L:L)+SUMIF(ผลิต1!$C:$C,'รับ-จ่าย ประจำวัน'!$B147,ผลิต1!L:L)+SUMIF(ผลิต2!$C:$C,'รับ-จ่าย ประจำวัน'!$B147,ผลิต2!L:L)+SUMIF(เส้นแต่งหน้าขนมเค้ก!$C:$C,'รับ-จ่าย ประจำวัน'!$B147,เส้นแต่งหน้าขนมเค้ก!L:L)+SUMIF(แพ็ค!$C:$C,'รับ-จ่าย ประจำวัน'!$B147,แพ็ค!L:L)+SUMIF(ธุรการ!$C:$C,'รับ-จ่าย ประจำวัน'!$B147,ธุรการ!L:L)+SUMIF(เส้นแต่งหน้าขนมปัง!$C:$C,'รับ-จ่าย ประจำวัน'!$B147,เส้นแต่งหน้าขนมปัง!L:L)+SUMIF('วางแผนBC,CJ'!$C:$C,'รับ-จ่าย ประจำวัน'!$B147,'วางแผนBC,CJ'!L:L)+SUMIF(RD!$C:$C,'รับ-จ่าย ประจำวัน'!$B147,RD!L:L)+SUMIF('FG,ออนไล,คัดแยก'!$C:$C,'รับ-จ่าย ประจำวัน'!$B147,'FG,ออนไล,คัดแยก'!L:L)</f>
        <v>0</v>
      </c>
      <c r="AT147" s="16">
        <f>SUMIF(เตรียมส่วนผสม!$C:$C,'รับ-จ่าย ประจำวัน'!$B147,เตรียมส่วนผสม!M:M)+SUMIF(กวนไส้!$C:$C,'รับ-จ่าย ประจำวัน'!$B147,กวนไส้!M:M)+SUMIF(ผลิต1!$C:$C,'รับ-จ่าย ประจำวัน'!$B147,ผลิต1!M:M)+SUMIF(ผลิต2!$C:$C,'รับ-จ่าย ประจำวัน'!$B147,ผลิต2!M:M)+SUMIF(เส้นแต่งหน้าขนมเค้ก!$C:$C,'รับ-จ่าย ประจำวัน'!$B147,เส้นแต่งหน้าขนมเค้ก!M:M)+SUMIF(แพ็ค!$C:$C,'รับ-จ่าย ประจำวัน'!$B147,แพ็ค!M:M)+SUMIF(ธุรการ!$C:$C,'รับ-จ่าย ประจำวัน'!$B147,ธุรการ!M:M)+SUMIF(เส้นแต่งหน้าขนมปัง!$C:$C,'รับ-จ่าย ประจำวัน'!$B147,เส้นแต่งหน้าขนมปัง!M:M)+SUMIF('วางแผนBC,CJ'!$C:$C,'รับ-จ่าย ประจำวัน'!$B147,'วางแผนBC,CJ'!M:M)+SUMIF(RD!$C:$C,'รับ-จ่าย ประจำวัน'!$B147,RD!M:M)+SUMIF('FG,ออนไล,คัดแยก'!$C:$C,'รับ-จ่าย ประจำวัน'!$B147,'FG,ออนไล,คัดแยก'!M:M)</f>
        <v>0</v>
      </c>
      <c r="AU147" s="16">
        <f>SUMIF(เตรียมส่วนผสม!$C:$C,'รับ-จ่าย ประจำวัน'!$B147,เตรียมส่วนผสม!N:N)+SUMIF(กวนไส้!$C:$C,'รับ-จ่าย ประจำวัน'!$B147,กวนไส้!N:N)+SUMIF(ผลิต1!$C:$C,'รับ-จ่าย ประจำวัน'!$B147,ผลิต1!N:N)+SUMIF(ผลิต2!$C:$C,'รับ-จ่าย ประจำวัน'!$B147,ผลิต2!N:N)+SUMIF(เส้นแต่งหน้าขนมเค้ก!$C:$C,'รับ-จ่าย ประจำวัน'!$B147,เส้นแต่งหน้าขนมเค้ก!N:N)+SUMIF(แพ็ค!$C:$C,'รับ-จ่าย ประจำวัน'!$B147,แพ็ค!N:N)+SUMIF(ธุรการ!$C:$C,'รับ-จ่าย ประจำวัน'!$B147,ธุรการ!N:N)+SUMIF(เส้นแต่งหน้าขนมปัง!$C:$C,'รับ-จ่าย ประจำวัน'!$B147,เส้นแต่งหน้าขนมปัง!N:N)+SUMIF('วางแผนBC,CJ'!$C:$C,'รับ-จ่าย ประจำวัน'!$B147,'วางแผนBC,CJ'!N:N)+SUMIF(RD!$C:$C,'รับ-จ่าย ประจำวัน'!$B147,RD!N:N)+SUMIF('FG,ออนไล,คัดแยก'!$C:$C,'รับ-จ่าย ประจำวัน'!$B147,'FG,ออนไล,คัดแยก'!N:N)</f>
        <v>0</v>
      </c>
      <c r="AV147" s="16">
        <f>SUMIF(เตรียมส่วนผสม!$C:$C,'รับ-จ่าย ประจำวัน'!$B147,เตรียมส่วนผสม!O:O)+SUMIF(กวนไส้!$C:$C,'รับ-จ่าย ประจำวัน'!$B147,กวนไส้!O:O)+SUMIF(ผลิต1!$C:$C,'รับ-จ่าย ประจำวัน'!$B147,ผลิต1!O:O)+SUMIF(ผลิต2!$C:$C,'รับ-จ่าย ประจำวัน'!$B147,ผลิต2!O:O)+SUMIF(เส้นแต่งหน้าขนมเค้ก!$C:$C,'รับ-จ่าย ประจำวัน'!$B147,เส้นแต่งหน้าขนมเค้ก!O:O)+SUMIF(แพ็ค!$C:$C,'รับ-จ่าย ประจำวัน'!$B147,แพ็ค!O:O)+SUMIF(ธุรการ!$C:$C,'รับ-จ่าย ประจำวัน'!$B147,ธุรการ!O:O)+SUMIF(เส้นแต่งหน้าขนมปัง!$C:$C,'รับ-จ่าย ประจำวัน'!$B147,เส้นแต่งหน้าขนมปัง!O:O)+SUMIF('วางแผนBC,CJ'!$C:$C,'รับ-จ่าย ประจำวัน'!$B147,'วางแผนBC,CJ'!O:O)+SUMIF(RD!$C:$C,'รับ-จ่าย ประจำวัน'!$B147,RD!O:O)+SUMIF('FG,ออนไล,คัดแยก'!$C:$C,'รับ-จ่าย ประจำวัน'!$B147,'FG,ออนไล,คัดแยก'!O:O)</f>
        <v>0</v>
      </c>
      <c r="AW147" s="16">
        <f>SUMIF(เตรียมส่วนผสม!$C:$C,'รับ-จ่าย ประจำวัน'!$B147,เตรียมส่วนผสม!P:P)+SUMIF(กวนไส้!$C:$C,'รับ-จ่าย ประจำวัน'!$B147,กวนไส้!P:P)+SUMIF(ผลิต1!$C:$C,'รับ-จ่าย ประจำวัน'!$B147,ผลิต1!P:P)+SUMIF(ผลิต2!$C:$C,'รับ-จ่าย ประจำวัน'!$B147,ผลิต2!P:P)+SUMIF(เส้นแต่งหน้าขนมเค้ก!$C:$C,'รับ-จ่าย ประจำวัน'!$B147,เส้นแต่งหน้าขนมเค้ก!P:P)+SUMIF(แพ็ค!$C:$C,'รับ-จ่าย ประจำวัน'!$B147,แพ็ค!P:P)+SUMIF(ธุรการ!$C:$C,'รับ-จ่าย ประจำวัน'!$B147,ธุรการ!P:P)+SUMIF(เส้นแต่งหน้าขนมปัง!$C:$C,'รับ-จ่าย ประจำวัน'!$B147,เส้นแต่งหน้าขนมปัง!P:P)+SUMIF('วางแผนBC,CJ'!$C:$C,'รับ-จ่าย ประจำวัน'!$B147,'วางแผนBC,CJ'!P:P)+SUMIF(RD!$C:$C,'รับ-จ่าย ประจำวัน'!$B147,RD!P:P)+SUMIF('FG,ออนไล,คัดแยก'!$C:$C,'รับ-จ่าย ประจำวัน'!$B147,'FG,ออนไล,คัดแยก'!P:P)</f>
        <v>0</v>
      </c>
      <c r="AX147" s="16">
        <f>SUMIF(เตรียมส่วนผสม!$C:$C,'รับ-จ่าย ประจำวัน'!$B147,เตรียมส่วนผสม!Q:Q)+SUMIF(กวนไส้!$C:$C,'รับ-จ่าย ประจำวัน'!$B147,กวนไส้!Q:Q)+SUMIF(ผลิต1!$C:$C,'รับ-จ่าย ประจำวัน'!$B147,ผลิต1!Q:Q)+SUMIF(ผลิต2!$C:$C,'รับ-จ่าย ประจำวัน'!$B147,ผลิต2!Q:Q)+SUMIF(เส้นแต่งหน้าขนมเค้ก!$C:$C,'รับ-จ่าย ประจำวัน'!$B147,เส้นแต่งหน้าขนมเค้ก!Q:Q)+SUMIF(แพ็ค!$C:$C,'รับ-จ่าย ประจำวัน'!$B147,แพ็ค!Q:Q)+SUMIF(ธุรการ!$C:$C,'รับ-จ่าย ประจำวัน'!$B147,ธุรการ!Q:Q)+SUMIF(เส้นแต่งหน้าขนมปัง!$C:$C,'รับ-จ่าย ประจำวัน'!$B147,เส้นแต่งหน้าขนมปัง!Q:Q)+SUMIF('วางแผนBC,CJ'!$C:$C,'รับ-จ่าย ประจำวัน'!$B147,'วางแผนBC,CJ'!Q:Q)+SUMIF(RD!$C:$C,'รับ-จ่าย ประจำวัน'!$B147,RD!Q:Q)+SUMIF('FG,ออนไล,คัดแยก'!$C:$C,'รับ-จ่าย ประจำวัน'!$B147,'FG,ออนไล,คัดแยก'!Q:Q)</f>
        <v>0</v>
      </c>
      <c r="AY147" s="16">
        <f>SUMIF(เตรียมส่วนผสม!$C:$C,'รับ-จ่าย ประจำวัน'!$B147,เตรียมส่วนผสม!R:R)+SUMIF(กวนไส้!$C:$C,'รับ-จ่าย ประจำวัน'!$B147,กวนไส้!R:R)+SUMIF(ผลิต1!$C:$C,'รับ-จ่าย ประจำวัน'!$B147,ผลิต1!R:R)+SUMIF(ผลิต2!$C:$C,'รับ-จ่าย ประจำวัน'!$B147,ผลิต2!R:R)+SUMIF(เส้นแต่งหน้าขนมเค้ก!$C:$C,'รับ-จ่าย ประจำวัน'!$B147,เส้นแต่งหน้าขนมเค้ก!R:R)+SUMIF(แพ็ค!$C:$C,'รับ-จ่าย ประจำวัน'!$B147,แพ็ค!R:R)+SUMIF(ธุรการ!$C:$C,'รับ-จ่าย ประจำวัน'!$B147,ธุรการ!R:R)+SUMIF(เส้นแต่งหน้าขนมปัง!$C:$C,'รับ-จ่าย ประจำวัน'!$B147,เส้นแต่งหน้าขนมปัง!R:R)+SUMIF('วางแผนBC,CJ'!$C:$C,'รับ-จ่าย ประจำวัน'!$B147,'วางแผนBC,CJ'!R:R)+SUMIF(RD!$C:$C,'รับ-จ่าย ประจำวัน'!$B147,RD!R:R)+SUMIF('FG,ออนไล,คัดแยก'!$C:$C,'รับ-จ่าย ประจำวัน'!$B147,'FG,ออนไล,คัดแยก'!R:R)</f>
        <v>0</v>
      </c>
      <c r="AZ147" s="16">
        <f>SUMIF(เตรียมส่วนผสม!$C:$C,'รับ-จ่าย ประจำวัน'!$B147,เตรียมส่วนผสม!S:S)+SUMIF(กวนไส้!$C:$C,'รับ-จ่าย ประจำวัน'!$B147,กวนไส้!S:S)+SUMIF(ผลิต1!$C:$C,'รับ-จ่าย ประจำวัน'!$B147,ผลิต1!S:S)+SUMIF(ผลิต2!$C:$C,'รับ-จ่าย ประจำวัน'!$B147,ผลิต2!S:S)+SUMIF(เส้นแต่งหน้าขนมเค้ก!$C:$C,'รับ-จ่าย ประจำวัน'!$B147,เส้นแต่งหน้าขนมเค้ก!S:S)+SUMIF(แพ็ค!$C:$C,'รับ-จ่าย ประจำวัน'!$B147,แพ็ค!S:S)+SUMIF(ธุรการ!$C:$C,'รับ-จ่าย ประจำวัน'!$B147,ธุรการ!S:S)+SUMIF(เส้นแต่งหน้าขนมปัง!$C:$C,'รับ-จ่าย ประจำวัน'!$B147,เส้นแต่งหน้าขนมปัง!S:S)+SUMIF('วางแผนBC,CJ'!$C:$C,'รับ-จ่าย ประจำวัน'!$B147,'วางแผนBC,CJ'!S:S)+SUMIF(RD!$C:$C,'รับ-จ่าย ประจำวัน'!$B147,RD!S:S)+SUMIF('FG,ออนไล,คัดแยก'!$C:$C,'รับ-จ่าย ประจำวัน'!$B147,'FG,ออนไล,คัดแยก'!S:S)</f>
        <v>0</v>
      </c>
      <c r="BA147" s="16">
        <f>SUMIF(เตรียมส่วนผสม!$C:$C,'รับ-จ่าย ประจำวัน'!$B147,เตรียมส่วนผสม!T:T)+SUMIF(กวนไส้!$C:$C,'รับ-จ่าย ประจำวัน'!$B147,กวนไส้!T:T)+SUMIF(ผลิต1!$C:$C,'รับ-จ่าย ประจำวัน'!$B147,ผลิต1!T:T)+SUMIF(ผลิต2!$C:$C,'รับ-จ่าย ประจำวัน'!$B147,ผลิต2!T:T)+SUMIF(เส้นแต่งหน้าขนมเค้ก!$C:$C,'รับ-จ่าย ประจำวัน'!$B147,เส้นแต่งหน้าขนมเค้ก!T:T)+SUMIF(แพ็ค!$C:$C,'รับ-จ่าย ประจำวัน'!$B147,แพ็ค!T:T)+SUMIF(ธุรการ!$C:$C,'รับ-จ่าย ประจำวัน'!$B147,ธุรการ!T:T)+SUMIF(เส้นแต่งหน้าขนมปัง!$C:$C,'รับ-จ่าย ประจำวัน'!$B147,เส้นแต่งหน้าขนมปัง!T:T)+SUMIF('วางแผนBC,CJ'!$C:$C,'รับ-จ่าย ประจำวัน'!$B147,'วางแผนBC,CJ'!T:T)+SUMIF(RD!$C:$C,'รับ-จ่าย ประจำวัน'!$B147,RD!T:T)+SUMIF('FG,ออนไล,คัดแยก'!$C:$C,'รับ-จ่าย ประจำวัน'!$B147,'FG,ออนไล,คัดแยก'!T:T)</f>
        <v>0</v>
      </c>
      <c r="BB147" s="16">
        <f>SUMIF(เตรียมส่วนผสม!$C:$C,'รับ-จ่าย ประจำวัน'!$B147,เตรียมส่วนผสม!U:U)+SUMIF(กวนไส้!$C:$C,'รับ-จ่าย ประจำวัน'!$B147,กวนไส้!U:U)+SUMIF(ผลิต1!$C:$C,'รับ-จ่าย ประจำวัน'!$B147,ผลิต1!U:U)+SUMIF(ผลิต2!$C:$C,'รับ-จ่าย ประจำวัน'!$B147,ผลิต2!U:U)+SUMIF(เส้นแต่งหน้าขนมเค้ก!$C:$C,'รับ-จ่าย ประจำวัน'!$B147,เส้นแต่งหน้าขนมเค้ก!U:U)+SUMIF(แพ็ค!$C:$C,'รับ-จ่าย ประจำวัน'!$B147,แพ็ค!U:U)+SUMIF(ธุรการ!$C:$C,'รับ-จ่าย ประจำวัน'!$B147,ธุรการ!U:U)+SUMIF(เส้นแต่งหน้าขนมปัง!$C:$C,'รับ-จ่าย ประจำวัน'!$B147,เส้นแต่งหน้าขนมปัง!U:U)+SUMIF('วางแผนBC,CJ'!$C:$C,'รับ-จ่าย ประจำวัน'!$B147,'วางแผนBC,CJ'!U:U)+SUMIF(RD!$C:$C,'รับ-จ่าย ประจำวัน'!$B147,RD!U:U)+SUMIF('FG,ออนไล,คัดแยก'!$C:$C,'รับ-จ่าย ประจำวัน'!$B147,'FG,ออนไล,คัดแยก'!U:U)</f>
        <v>0</v>
      </c>
      <c r="BC147" s="16">
        <f>SUMIF(เตรียมส่วนผสม!$C:$C,'รับ-จ่าย ประจำวัน'!$B147,เตรียมส่วนผสม!V:V)+SUMIF(กวนไส้!$C:$C,'รับ-จ่าย ประจำวัน'!$B147,กวนไส้!V:V)+SUMIF(ผลิต1!$C:$C,'รับ-จ่าย ประจำวัน'!$B147,ผลิต1!V:V)+SUMIF(ผลิต2!$C:$C,'รับ-จ่าย ประจำวัน'!$B147,ผลิต2!V:V)+SUMIF(เส้นแต่งหน้าขนมเค้ก!$C:$C,'รับ-จ่าย ประจำวัน'!$B147,เส้นแต่งหน้าขนมเค้ก!V:V)+SUMIF(แพ็ค!$C:$C,'รับ-จ่าย ประจำวัน'!$B147,แพ็ค!V:V)+SUMIF(ธุรการ!$C:$C,'รับ-จ่าย ประจำวัน'!$B147,ธุรการ!V:V)+SUMIF(เส้นแต่งหน้าขนมปัง!$C:$C,'รับ-จ่าย ประจำวัน'!$B147,เส้นแต่งหน้าขนมปัง!V:V)+SUMIF('วางแผนBC,CJ'!$C:$C,'รับ-จ่าย ประจำวัน'!$B147,'วางแผนBC,CJ'!V:V)+SUMIF(RD!$C:$C,'รับ-จ่าย ประจำวัน'!$B147,RD!V:V)+SUMIF('FG,ออนไล,คัดแยก'!$C:$C,'รับ-จ่าย ประจำวัน'!$B147,'FG,ออนไล,คัดแยก'!V:V)</f>
        <v>0</v>
      </c>
      <c r="BD147" s="16">
        <f>SUMIF(เตรียมส่วนผสม!$C:$C,'รับ-จ่าย ประจำวัน'!$B147,เตรียมส่วนผสม!W:W)+SUMIF(กวนไส้!$C:$C,'รับ-จ่าย ประจำวัน'!$B147,กวนไส้!W:W)+SUMIF(ผลิต1!$C:$C,'รับ-จ่าย ประจำวัน'!$B147,ผลิต1!W:W)+SUMIF(ผลิต2!$C:$C,'รับ-จ่าย ประจำวัน'!$B147,ผลิต2!W:W)+SUMIF(เส้นแต่งหน้าขนมเค้ก!$C:$C,'รับ-จ่าย ประจำวัน'!$B147,เส้นแต่งหน้าขนมเค้ก!W:W)+SUMIF(แพ็ค!$C:$C,'รับ-จ่าย ประจำวัน'!$B147,แพ็ค!W:W)+SUMIF(ธุรการ!$C:$C,'รับ-จ่าย ประจำวัน'!$B147,ธุรการ!W:W)+SUMIF(เส้นแต่งหน้าขนมปัง!$C:$C,'รับ-จ่าย ประจำวัน'!$B147,เส้นแต่งหน้าขนมปัง!W:W)+SUMIF('วางแผนBC,CJ'!$C:$C,'รับ-จ่าย ประจำวัน'!$B147,'วางแผนBC,CJ'!W:W)+SUMIF(RD!$C:$C,'รับ-จ่าย ประจำวัน'!$B147,RD!W:W)+SUMIF('FG,ออนไล,คัดแยก'!$C:$C,'รับ-จ่าย ประจำวัน'!$B147,'FG,ออนไล,คัดแยก'!W:W)</f>
        <v>0</v>
      </c>
      <c r="BE147" s="16">
        <f>SUMIF(เตรียมส่วนผสม!$C:$C,'รับ-จ่าย ประจำวัน'!$B147,เตรียมส่วนผสม!X:X)+SUMIF(กวนไส้!$C:$C,'รับ-จ่าย ประจำวัน'!$B147,กวนไส้!X:X)+SUMIF(ผลิต1!$C:$C,'รับ-จ่าย ประจำวัน'!$B147,ผลิต1!X:X)+SUMIF(ผลิต2!$C:$C,'รับ-จ่าย ประจำวัน'!$B147,ผลิต2!X:X)+SUMIF(เส้นแต่งหน้าขนมเค้ก!$C:$C,'รับ-จ่าย ประจำวัน'!$B147,เส้นแต่งหน้าขนมเค้ก!X:X)+SUMIF(แพ็ค!$C:$C,'รับ-จ่าย ประจำวัน'!$B147,แพ็ค!X:X)+SUMIF(ธุรการ!$C:$C,'รับ-จ่าย ประจำวัน'!$B147,ธุรการ!X:X)+SUMIF(เส้นแต่งหน้าขนมปัง!$C:$C,'รับ-จ่าย ประจำวัน'!$B147,เส้นแต่งหน้าขนมปัง!X:X)+SUMIF('วางแผนBC,CJ'!$C:$C,'รับ-จ่าย ประจำวัน'!$B147,'วางแผนBC,CJ'!X:X)+SUMIF(RD!$C:$C,'รับ-จ่าย ประจำวัน'!$B147,RD!X:X)+SUMIF('FG,ออนไล,คัดแยก'!$C:$C,'รับ-จ่าย ประจำวัน'!$B147,'FG,ออนไล,คัดแยก'!X:X)</f>
        <v>0</v>
      </c>
      <c r="BF147" s="16">
        <f>SUMIF(เตรียมส่วนผสม!$C:$C,'รับ-จ่าย ประจำวัน'!$B147,เตรียมส่วนผสม!Y:Y)+SUMIF(กวนไส้!$C:$C,'รับ-จ่าย ประจำวัน'!$B147,กวนไส้!Y:Y)+SUMIF(ผลิต1!$C:$C,'รับ-จ่าย ประจำวัน'!$B147,ผลิต1!Y:Y)+SUMIF(ผลิต2!$C:$C,'รับ-จ่าย ประจำวัน'!$B147,ผลิต2!Y:Y)+SUMIF(เส้นแต่งหน้าขนมเค้ก!$C:$C,'รับ-จ่าย ประจำวัน'!$B147,เส้นแต่งหน้าขนมเค้ก!Y:Y)+SUMIF(แพ็ค!$C:$C,'รับ-จ่าย ประจำวัน'!$B147,แพ็ค!Y:Y)+SUMIF(ธุรการ!$C:$C,'รับ-จ่าย ประจำวัน'!$B147,ธุรการ!Y:Y)+SUMIF(เส้นแต่งหน้าขนมปัง!$C:$C,'รับ-จ่าย ประจำวัน'!$B147,เส้นแต่งหน้าขนมปัง!Y:Y)+SUMIF('วางแผนBC,CJ'!$C:$C,'รับ-จ่าย ประจำวัน'!$B147,'วางแผนBC,CJ'!Y:Y)+SUMIF(RD!$C:$C,'รับ-จ่าย ประจำวัน'!$B147,RD!Y:Y)+SUMIF('FG,ออนไล,คัดแยก'!$C:$C,'รับ-จ่าย ประจำวัน'!$B147,'FG,ออนไล,คัดแยก'!Y:Y)</f>
        <v>0</v>
      </c>
      <c r="BG147" s="16">
        <f>SUMIF(เตรียมส่วนผสม!$C:$C,'รับ-จ่าย ประจำวัน'!$B147,เตรียมส่วนผสม!Z:Z)+SUMIF(กวนไส้!$C:$C,'รับ-จ่าย ประจำวัน'!$B147,กวนไส้!Z:Z)+SUMIF(ผลิต1!$C:$C,'รับ-จ่าย ประจำวัน'!$B147,ผลิต1!Z:Z)+SUMIF(ผลิต2!$C:$C,'รับ-จ่าย ประจำวัน'!$B147,ผลิต2!Z:Z)+SUMIF(เส้นแต่งหน้าขนมเค้ก!$C:$C,'รับ-จ่าย ประจำวัน'!$B147,เส้นแต่งหน้าขนมเค้ก!Z:Z)+SUMIF(แพ็ค!$C:$C,'รับ-จ่าย ประจำวัน'!$B147,แพ็ค!Z:Z)+SUMIF(ธุรการ!$C:$C,'รับ-จ่าย ประจำวัน'!$B147,ธุรการ!Z:Z)+SUMIF(เส้นแต่งหน้าขนมปัง!$C:$C,'รับ-จ่าย ประจำวัน'!$B147,เส้นแต่งหน้าขนมปัง!Z:Z)+SUMIF('วางแผนBC,CJ'!$C:$C,'รับ-จ่าย ประจำวัน'!$B147,'วางแผนBC,CJ'!Z:Z)+SUMIF(RD!$C:$C,'รับ-จ่าย ประจำวัน'!$B147,RD!Z:Z)+SUMIF('FG,ออนไล,คัดแยก'!$C:$C,'รับ-จ่าย ประจำวัน'!$B147,'FG,ออนไล,คัดแยก'!Z:Z)</f>
        <v>0</v>
      </c>
      <c r="BH147" s="16">
        <f>SUMIF(เตรียมส่วนผสม!$C:$C,'รับ-จ่าย ประจำวัน'!$B147,เตรียมส่วนผสม!AA:AA)+SUMIF(กวนไส้!$C:$C,'รับ-จ่าย ประจำวัน'!$B147,กวนไส้!AA:AA)+SUMIF(ผลิต1!$C:$C,'รับ-จ่าย ประจำวัน'!$B147,ผลิต1!AA:AA)+SUMIF(ผลิต2!$C:$C,'รับ-จ่าย ประจำวัน'!$B147,ผลิต2!AA:AA)+SUMIF(เส้นแต่งหน้าขนมเค้ก!$C:$C,'รับ-จ่าย ประจำวัน'!$B147,เส้นแต่งหน้าขนมเค้ก!AA:AA)+SUMIF(แพ็ค!$C:$C,'รับ-จ่าย ประจำวัน'!$B147,แพ็ค!AA:AA)+SUMIF(ธุรการ!$C:$C,'รับ-จ่าย ประจำวัน'!$B147,ธุรการ!AA:AA)+SUMIF(เส้นแต่งหน้าขนมปัง!$C:$C,'รับ-จ่าย ประจำวัน'!$B147,เส้นแต่งหน้าขนมปัง!AA:AA)+SUMIF('วางแผนBC,CJ'!$C:$C,'รับ-จ่าย ประจำวัน'!$B147,'วางแผนBC,CJ'!AA:AA)+SUMIF(RD!$C:$C,'รับ-จ่าย ประจำวัน'!$B147,RD!AA:AA)+SUMIF('FG,ออนไล,คัดแยก'!$C:$C,'รับ-จ่าย ประจำวัน'!$B147,'FG,ออนไล,คัดแยก'!AA:AA)</f>
        <v>0</v>
      </c>
      <c r="BI147" s="16">
        <f>SUMIF(เตรียมส่วนผสม!$C:$C,'รับ-จ่าย ประจำวัน'!$B147,เตรียมส่วนผสม!AB:AB)+SUMIF(กวนไส้!$C:$C,'รับ-จ่าย ประจำวัน'!$B147,กวนไส้!AB:AB)+SUMIF(ผลิต1!$C:$C,'รับ-จ่าย ประจำวัน'!$B147,ผลิต1!AB:AB)+SUMIF(ผลิต2!$C:$C,'รับ-จ่าย ประจำวัน'!$B147,ผลิต2!AB:AB)+SUMIF(เส้นแต่งหน้าขนมเค้ก!$C:$C,'รับ-จ่าย ประจำวัน'!$B147,เส้นแต่งหน้าขนมเค้ก!AB:AB)+SUMIF(แพ็ค!$C:$C,'รับ-จ่าย ประจำวัน'!$B147,แพ็ค!AB:AB)+SUMIF(ธุรการ!$C:$C,'รับ-จ่าย ประจำวัน'!$B147,ธุรการ!AB:AB)+SUMIF(เส้นแต่งหน้าขนมปัง!$C:$C,'รับ-จ่าย ประจำวัน'!$B147,เส้นแต่งหน้าขนมปัง!AB:AB)+SUMIF('วางแผนBC,CJ'!$C:$C,'รับ-จ่าย ประจำวัน'!$B147,'วางแผนBC,CJ'!AB:AB)+SUMIF(RD!$C:$C,'รับ-จ่าย ประจำวัน'!$B147,RD!AB:AB)+SUMIF('FG,ออนไล,คัดแยก'!$C:$C,'รับ-จ่าย ประจำวัน'!$B147,'FG,ออนไล,คัดแยก'!AB:AB)</f>
        <v>0</v>
      </c>
      <c r="BJ147" s="16">
        <f>SUMIF(เตรียมส่วนผสม!$C:$C,'รับ-จ่าย ประจำวัน'!$B147,เตรียมส่วนผสม!AC:AC)+SUMIF(กวนไส้!$C:$C,'รับ-จ่าย ประจำวัน'!$B147,กวนไส้!AC:AC)+SUMIF(ผลิต1!$C:$C,'รับ-จ่าย ประจำวัน'!$B147,ผลิต1!AC:AC)+SUMIF(ผลิต2!$C:$C,'รับ-จ่าย ประจำวัน'!$B147,ผลิต2!AC:AC)+SUMIF(เส้นแต่งหน้าขนมเค้ก!$C:$C,'รับ-จ่าย ประจำวัน'!$B147,เส้นแต่งหน้าขนมเค้ก!AC:AC)+SUMIF(แพ็ค!$C:$C,'รับ-จ่าย ประจำวัน'!$B147,แพ็ค!AC:AC)+SUMIF(ธุรการ!$C:$C,'รับ-จ่าย ประจำวัน'!$B147,ธุรการ!AC:AC)+SUMIF(เส้นแต่งหน้าขนมปัง!$C:$C,'รับ-จ่าย ประจำวัน'!$B147,เส้นแต่งหน้าขนมปัง!AC:AC)+SUMIF('วางแผนBC,CJ'!$C:$C,'รับ-จ่าย ประจำวัน'!$B147,'วางแผนBC,CJ'!AC:AC)+SUMIF(RD!$C:$C,'รับ-จ่าย ประจำวัน'!$B147,RD!AC:AC)+SUMIF('FG,ออนไล,คัดแยก'!$C:$C,'รับ-จ่าย ประจำวัน'!$B147,'FG,ออนไล,คัดแยก'!AC:AC)</f>
        <v>0</v>
      </c>
      <c r="BK147" s="16">
        <f>SUMIF(เตรียมส่วนผสม!$C:$C,'รับ-จ่าย ประจำวัน'!$B147,เตรียมส่วนผสม!AD:AD)+SUMIF(กวนไส้!$C:$C,'รับ-จ่าย ประจำวัน'!$B147,กวนไส้!AD:AD)+SUMIF(ผลิต1!$C:$C,'รับ-จ่าย ประจำวัน'!$B147,ผลิต1!AD:AD)+SUMIF(ผลิต2!$C:$C,'รับ-จ่าย ประจำวัน'!$B147,ผลิต2!AD:AD)+SUMIF(เส้นแต่งหน้าขนมเค้ก!$C:$C,'รับ-จ่าย ประจำวัน'!$B147,เส้นแต่งหน้าขนมเค้ก!AD:AD)+SUMIF(แพ็ค!$C:$C,'รับ-จ่าย ประจำวัน'!$B147,แพ็ค!AD:AD)+SUMIF(ธุรการ!$C:$C,'รับ-จ่าย ประจำวัน'!$B147,ธุรการ!AD:AD)+SUMIF(เส้นแต่งหน้าขนมปัง!$C:$C,'รับ-จ่าย ประจำวัน'!$B147,เส้นแต่งหน้าขนมปัง!AD:AD)+SUMIF('วางแผนBC,CJ'!$C:$C,'รับ-จ่าย ประจำวัน'!$B147,'วางแผนBC,CJ'!AD:AD)+SUMIF(RD!$C:$C,'รับ-จ่าย ประจำวัน'!$B147,RD!AD:AD)+SUMIF('FG,ออนไล,คัดแยก'!$C:$C,'รับ-จ่าย ประจำวัน'!$B147,'FG,ออนไล,คัดแยก'!AD:AD)</f>
        <v>0</v>
      </c>
      <c r="BL147" s="16">
        <f>SUMIF(เตรียมส่วนผสม!$C:$C,'รับ-จ่าย ประจำวัน'!$B147,เตรียมส่วนผสม!AE:AE)+SUMIF(กวนไส้!$C:$C,'รับ-จ่าย ประจำวัน'!$B147,กวนไส้!AE:AE)+SUMIF(ผลิต1!$C:$C,'รับ-จ่าย ประจำวัน'!$B147,ผลิต1!AE:AE)+SUMIF(ผลิต2!$C:$C,'รับ-จ่าย ประจำวัน'!$B147,ผลิต2!AE:AE)+SUMIF(เส้นแต่งหน้าขนมเค้ก!$C:$C,'รับ-จ่าย ประจำวัน'!$B147,เส้นแต่งหน้าขนมเค้ก!AE:AE)+SUMIF(แพ็ค!$C:$C,'รับ-จ่าย ประจำวัน'!$B147,แพ็ค!AE:AE)+SUMIF(ธุรการ!$C:$C,'รับ-จ่าย ประจำวัน'!$B147,ธุรการ!AE:AE)+SUMIF(เส้นแต่งหน้าขนมปัง!$C:$C,'รับ-จ่าย ประจำวัน'!$B147,เส้นแต่งหน้าขนมปัง!AE:AE)+SUMIF('วางแผนBC,CJ'!$C:$C,'รับ-จ่าย ประจำวัน'!$B147,'วางแผนBC,CJ'!AE:AE)+SUMIF(RD!$C:$C,'รับ-จ่าย ประจำวัน'!$B147,RD!AE:AE)+SUMIF('FG,ออนไล,คัดแยก'!$C:$C,'รับ-จ่าย ประจำวัน'!$B147,'FG,ออนไล,คัดแยก'!AE:AE)</f>
        <v>0</v>
      </c>
      <c r="BM147" s="16">
        <f>SUMIF(เตรียมส่วนผสม!$C:$C,'รับ-จ่าย ประจำวัน'!$B147,เตรียมส่วนผสม!AF:AF)+SUMIF(กวนไส้!$C:$C,'รับ-จ่าย ประจำวัน'!$B147,กวนไส้!AF:AF)+SUMIF(ผลิต1!$C:$C,'รับ-จ่าย ประจำวัน'!$B147,ผลิต1!AF:AF)+SUMIF(ผลิต2!$C:$C,'รับ-จ่าย ประจำวัน'!$B147,ผลิต2!AF:AF)+SUMIF(เส้นแต่งหน้าขนมเค้ก!$C:$C,'รับ-จ่าย ประจำวัน'!$B147,เส้นแต่งหน้าขนมเค้ก!AF:AF)+SUMIF(แพ็ค!$C:$C,'รับ-จ่าย ประจำวัน'!$B147,แพ็ค!AF:AF)+SUMIF(ธุรการ!$C:$C,'รับ-จ่าย ประจำวัน'!$B147,ธุรการ!AF:AF)+SUMIF(เส้นแต่งหน้าขนมปัง!$C:$C,'รับ-จ่าย ประจำวัน'!$B147,เส้นแต่งหน้าขนมปัง!AF:AF)+SUMIF('วางแผนBC,CJ'!$C:$C,'รับ-จ่าย ประจำวัน'!$B147,'วางแผนBC,CJ'!AF:AF)+SUMIF(RD!$C:$C,'รับ-จ่าย ประจำวัน'!$B147,RD!AF:AF)+SUMIF('FG,ออนไล,คัดแยก'!$C:$C,'รับ-จ่าย ประจำวัน'!$B147,'FG,ออนไล,คัดแยก'!AF:AF)</f>
        <v>0</v>
      </c>
      <c r="BN147" s="16">
        <f>SUMIF(เตรียมส่วนผสม!$C:$C,'รับ-จ่าย ประจำวัน'!$B147,เตรียมส่วนผสม!AG:AG)+SUMIF(กวนไส้!$C:$C,'รับ-จ่าย ประจำวัน'!$B147,กวนไส้!AG:AG)+SUMIF(ผลิต1!$C:$C,'รับ-จ่าย ประจำวัน'!$B147,ผลิต1!AG:AG)+SUMIF(ผลิต2!$C:$C,'รับ-จ่าย ประจำวัน'!$B147,ผลิต2!AG:AG)+SUMIF(เส้นแต่งหน้าขนมเค้ก!$C:$C,'รับ-จ่าย ประจำวัน'!$B147,เส้นแต่งหน้าขนมเค้ก!AG:AG)+SUMIF(แพ็ค!$C:$C,'รับ-จ่าย ประจำวัน'!$B147,แพ็ค!AG:AG)+SUMIF(ธุรการ!$C:$C,'รับ-จ่าย ประจำวัน'!$B147,ธุรการ!AG:AG)+SUMIF(เส้นแต่งหน้าขนมปัง!$C:$C,'รับ-จ่าย ประจำวัน'!$B147,เส้นแต่งหน้าขนมปัง!AG:AG)+SUMIF('วางแผนBC,CJ'!$C:$C,'รับ-จ่าย ประจำวัน'!$B147,'วางแผนBC,CJ'!AG:AG)+SUMIF(RD!$C:$C,'รับ-จ่าย ประจำวัน'!$B147,RD!AG:AG)+SUMIF('FG,ออนไล,คัดแยก'!$C:$C,'รับ-จ่าย ประจำวัน'!$B147,'FG,ออนไล,คัดแยก'!AG:AG)</f>
        <v>0</v>
      </c>
      <c r="BO147" s="16">
        <f>SUMIF(เตรียมส่วนผสม!$C:$C,'รับ-จ่าย ประจำวัน'!$B147,เตรียมส่วนผสม!AH:AH)+SUMIF(กวนไส้!$C:$C,'รับ-จ่าย ประจำวัน'!$B147,กวนไส้!AH:AH)+SUMIF(ผลิต1!$C:$C,'รับ-จ่าย ประจำวัน'!$B147,ผลิต1!AH:AH)+SUMIF(ผลิต2!$C:$C,'รับ-จ่าย ประจำวัน'!$B147,ผลิต2!AH:AH)+SUMIF(เส้นแต่งหน้าขนมเค้ก!$C:$C,'รับ-จ่าย ประจำวัน'!$B147,เส้นแต่งหน้าขนมเค้ก!AH:AH)+SUMIF(แพ็ค!$C:$C,'รับ-จ่าย ประจำวัน'!$B147,แพ็ค!AH:AH)+SUMIF(ธุรการ!$C:$C,'รับ-จ่าย ประจำวัน'!$B147,ธุรการ!AH:AH)+SUMIF(เส้นแต่งหน้าขนมปัง!$C:$C,'รับ-จ่าย ประจำวัน'!$B147,เส้นแต่งหน้าขนมปัง!AH:AH)+SUMIF('วางแผนBC,CJ'!$C:$C,'รับ-จ่าย ประจำวัน'!$B147,'วางแผนBC,CJ'!AH:AH)+SUMIF(RD!$C:$C,'รับ-จ่าย ประจำวัน'!$B147,RD!AH:AH)+SUMIF('FG,ออนไล,คัดแยก'!$C:$C,'รับ-จ่าย ประจำวัน'!$B147,'FG,ออนไล,คัดแยก'!AH:AH)</f>
        <v>0</v>
      </c>
      <c r="BP147" s="16">
        <f>SUMIF(เตรียมส่วนผสม!$C:$C,'รับ-จ่าย ประจำวัน'!$B147,เตรียมส่วนผสม!AI:AI)+SUMIF(กวนไส้!$C:$C,'รับ-จ่าย ประจำวัน'!$B147,กวนไส้!AI:AI)+SUMIF(ผลิต1!$C:$C,'รับ-จ่าย ประจำวัน'!$B147,ผลิต1!AI:AI)+SUMIF(ผลิต2!$C:$C,'รับ-จ่าย ประจำวัน'!$B147,ผลิต2!AI:AI)+SUMIF(เส้นแต่งหน้าขนมเค้ก!$C:$C,'รับ-จ่าย ประจำวัน'!$B147,เส้นแต่งหน้าขนมเค้ก!AI:AI)+SUMIF(แพ็ค!$C:$C,'รับ-จ่าย ประจำวัน'!$B147,แพ็ค!AI:AI)+SUMIF(ธุรการ!$C:$C,'รับ-จ่าย ประจำวัน'!$B147,ธุรการ!AI:AI)+SUMIF(เส้นแต่งหน้าขนมปัง!$C:$C,'รับ-จ่าย ประจำวัน'!$B147,เส้นแต่งหน้าขนมปัง!AI:AI)+SUMIF('วางแผนBC,CJ'!$C:$C,'รับ-จ่าย ประจำวัน'!$B147,'วางแผนBC,CJ'!AI:AI)+SUMIF(RD!$C:$C,'รับ-จ่าย ประจำวัน'!$B147,RD!AI:AI)+SUMIF('FG,ออนไล,คัดแยก'!$C:$C,'รับ-จ่าย ประจำวัน'!$B147,'FG,ออนไล,คัดแยก'!AI:AI)</f>
        <v>0</v>
      </c>
      <c r="BQ147" s="16">
        <f>SUMIF(เตรียมส่วนผสม!$C:$C,'รับ-จ่าย ประจำวัน'!$B147,เตรียมส่วนผสม!AJ:AJ)+SUMIF(กวนไส้!$C:$C,'รับ-จ่าย ประจำวัน'!$B147,กวนไส้!AJ:AJ)+SUMIF(ผลิต1!$C:$C,'รับ-จ่าย ประจำวัน'!$B147,ผลิต1!AJ:AJ)+SUMIF(ผลิต2!$C:$C,'รับ-จ่าย ประจำวัน'!$B147,ผลิต2!AJ:AJ)+SUMIF(เส้นแต่งหน้าขนมเค้ก!$C:$C,'รับ-จ่าย ประจำวัน'!$B147,เส้นแต่งหน้าขนมเค้ก!AJ:AJ)+SUMIF(แพ็ค!$C:$C,'รับ-จ่าย ประจำวัน'!$B147,แพ็ค!AJ:AJ)+SUMIF(ธุรการ!$C:$C,'รับ-จ่าย ประจำวัน'!$B147,ธุรการ!AJ:AJ)+SUMIF(เส้นแต่งหน้าขนมปัง!$C:$C,'รับ-จ่าย ประจำวัน'!$B147,เส้นแต่งหน้าขนมปัง!AJ:AJ)+SUMIF('วางแผนBC,CJ'!$C:$C,'รับ-จ่าย ประจำวัน'!$B147,'วางแผนBC,CJ'!AJ:AJ)+SUMIF(RD!$C:$C,'รับ-จ่าย ประจำวัน'!$B147,RD!AJ:AJ)+SUMIF('FG,ออนไล,คัดแยก'!$C:$C,'รับ-จ่าย ประจำวัน'!$B147,'FG,ออนไล,คัดแยก'!AJ:AJ)</f>
        <v>0</v>
      </c>
      <c r="BR147" s="16">
        <f>SUMIF(เตรียมส่วนผสม!$C:$C,'รับ-จ่าย ประจำวัน'!$B147,เตรียมส่วนผสม!AK:AK)+SUMIF(กวนไส้!$C:$C,'รับ-จ่าย ประจำวัน'!$B147,กวนไส้!AK:AK)+SUMIF(ผลิต1!$C:$C,'รับ-จ่าย ประจำวัน'!$B147,ผลิต1!AK:AK)+SUMIF(ผลิต2!$C:$C,'รับ-จ่าย ประจำวัน'!$B147,ผลิต2!AK:AK)+SUMIF(เส้นแต่งหน้าขนมเค้ก!$C:$C,'รับ-จ่าย ประจำวัน'!$B147,เส้นแต่งหน้าขนมเค้ก!AK:AK)+SUMIF(แพ็ค!$C:$C,'รับ-จ่าย ประจำวัน'!$B147,แพ็ค!AK:AK)+SUMIF(ธุรการ!$C:$C,'รับ-จ่าย ประจำวัน'!$B147,ธุรการ!AK:AK)+SUMIF(เส้นแต่งหน้าขนมปัง!$C:$C,'รับ-จ่าย ประจำวัน'!$B147,เส้นแต่งหน้าขนมปัง!AK:AK)+SUMIF('วางแผนBC,CJ'!$C:$C,'รับ-จ่าย ประจำวัน'!$B147,'วางแผนBC,CJ'!AK:AK)+SUMIF(RD!$C:$C,'รับ-จ่าย ประจำวัน'!$B147,RD!AK:AK)+SUMIF('FG,ออนไล,คัดแยก'!$C:$C,'รับ-จ่าย ประจำวัน'!$B147,'FG,ออนไล,คัดแยก'!AK:AK)</f>
        <v>0</v>
      </c>
      <c r="BS147" s="16">
        <f>SUMIF(เตรียมส่วนผสม!$C:$C,'รับ-จ่าย ประจำวัน'!$B147,เตรียมส่วนผสม!AL:AL)+SUMIF(กวนไส้!$C:$C,'รับ-จ่าย ประจำวัน'!$B147,กวนไส้!AL:AL)+SUMIF(ผลิต1!$C:$C,'รับ-จ่าย ประจำวัน'!$B147,ผลิต1!AL:AL)+SUMIF(ผลิต2!$C:$C,'รับ-จ่าย ประจำวัน'!$B147,ผลิต2!AL:AL)+SUMIF(เส้นแต่งหน้าขนมเค้ก!$C:$C,'รับ-จ่าย ประจำวัน'!$B147,เส้นแต่งหน้าขนมเค้ก!AL:AL)+SUMIF(แพ็ค!$C:$C,'รับ-จ่าย ประจำวัน'!$B147,แพ็ค!AL:AL)+SUMIF(ธุรการ!$C:$C,'รับ-จ่าย ประจำวัน'!$B147,ธุรการ!AL:AL)+SUMIF(เส้นแต่งหน้าขนมปัง!$C:$C,'รับ-จ่าย ประจำวัน'!$B147,เส้นแต่งหน้าขนมปัง!AL:AL)+SUMIF('วางแผนBC,CJ'!$C:$C,'รับ-จ่าย ประจำวัน'!$B147,'วางแผนBC,CJ'!AL:AL)+SUMIF(RD!$C:$C,'รับ-จ่าย ประจำวัน'!$B147,RD!AL:AL)+SUMIF('FG,ออนไล,คัดแยก'!$C:$C,'รับ-จ่าย ประจำวัน'!$B147,'FG,ออนไล,คัดแยก'!AL:AL)</f>
        <v>0</v>
      </c>
      <c r="BT147" s="18">
        <f t="shared" si="36"/>
        <v>0</v>
      </c>
      <c r="BU147" s="116">
        <v>10000</v>
      </c>
      <c r="BV147" s="146">
        <f t="shared" si="37"/>
        <v>16000</v>
      </c>
      <c r="BW147" s="183">
        <v>30</v>
      </c>
      <c r="BX147" s="172">
        <f t="shared" si="42"/>
        <v>0</v>
      </c>
      <c r="BY147" s="188" t="e">
        <f t="shared" si="40"/>
        <v>#DIV/0!</v>
      </c>
      <c r="BZ147" s="180" t="e">
        <f t="shared" ca="1" si="38"/>
        <v>#DIV/0!</v>
      </c>
      <c r="CA147" s="93"/>
      <c r="CB147" s="93"/>
      <c r="CC147" s="93"/>
      <c r="CD147" s="93"/>
      <c r="CE147" s="93"/>
      <c r="CF147" s="93"/>
      <c r="CG147" s="93"/>
      <c r="CH147" s="93"/>
      <c r="CI147" s="93"/>
      <c r="CJ147" s="94"/>
      <c r="CK147" s="9">
        <f t="shared" si="41"/>
        <v>6000</v>
      </c>
    </row>
    <row r="148" spans="1:89" hidden="1" x14ac:dyDescent="0.5">
      <c r="A148" s="149"/>
      <c r="B148" s="34" t="s">
        <v>545</v>
      </c>
      <c r="C148" s="10" t="s">
        <v>1600</v>
      </c>
      <c r="D148" s="135" t="s">
        <v>532</v>
      </c>
      <c r="E148" s="11">
        <v>0</v>
      </c>
      <c r="F148" s="75"/>
      <c r="G148" s="11"/>
      <c r="H148" s="12">
        <v>0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3"/>
      <c r="AF148" s="13"/>
      <c r="AG148" s="13"/>
      <c r="AH148" s="13"/>
      <c r="AI148" s="14"/>
      <c r="AJ148" s="14"/>
      <c r="AK148" s="14"/>
      <c r="AL148" s="14"/>
      <c r="AM148" s="14"/>
      <c r="AN148" s="15">
        <f t="shared" si="35"/>
        <v>0</v>
      </c>
      <c r="AO148" s="16">
        <f>SUMIF(เตรียมส่วนผสม!$C:$C,'รับ-จ่าย ประจำวัน'!$B148,เตรียมส่วนผสม!H:H)+SUMIF(กวนไส้!$C:$C,'รับ-จ่าย ประจำวัน'!$B148,กวนไส้!H:H)+SUMIF(ผลิต1!$C:$C,'รับ-จ่าย ประจำวัน'!$B148,ผลิต1!H:H)+SUMIF(ผลิต2!$C:$C,'รับ-จ่าย ประจำวัน'!$B148,ผลิต2!H:H)+SUMIF(เส้นแต่งหน้าขนมเค้ก!$C:$C,'รับ-จ่าย ประจำวัน'!$B148,เส้นแต่งหน้าขนมเค้ก!H:H)+SUMIF(แพ็ค!$C:$C,'รับ-จ่าย ประจำวัน'!$B148,แพ็ค!H:H)+SUMIF(ธุรการ!$C:$C,'รับ-จ่าย ประจำวัน'!$B148,ธุรการ!H:H)+SUMIF(เส้นแต่งหน้าขนมปัง!$C:$C,'รับ-จ่าย ประจำวัน'!$B148,เส้นแต่งหน้าขนมปัง!H:H)+SUMIF('วางแผนBC,CJ'!$C:$C,'รับ-จ่าย ประจำวัน'!$B148,'วางแผนBC,CJ'!H:H)+SUMIF(RD!$C:$C,'รับ-จ่าย ประจำวัน'!$B148,RD!H:H)+SUMIF('FG,ออนไล,คัดแยก'!$C:$C,'รับ-จ่าย ประจำวัน'!$B148,'FG,ออนไล,คัดแยก'!H:H)</f>
        <v>0</v>
      </c>
      <c r="AP148" s="16">
        <f>SUMIF(เตรียมส่วนผสม!$C:$C,'รับ-จ่าย ประจำวัน'!$B148,เตรียมส่วนผสม!I:I)+SUMIF(กวนไส้!$C:$C,'รับ-จ่าย ประจำวัน'!$B148,กวนไส้!I:I)+SUMIF(ผลิต1!$C:$C,'รับ-จ่าย ประจำวัน'!$B148,ผลิต1!I:I)+SUMIF(ผลิต2!$C:$C,'รับ-จ่าย ประจำวัน'!$B148,ผลิต2!I:I)+SUMIF(เส้นแต่งหน้าขนมเค้ก!$C:$C,'รับ-จ่าย ประจำวัน'!$B148,เส้นแต่งหน้าขนมเค้ก!I:I)+SUMIF(แพ็ค!$C:$C,'รับ-จ่าย ประจำวัน'!$B148,แพ็ค!I:I)+SUMIF(ธุรการ!$C:$C,'รับ-จ่าย ประจำวัน'!$B148,ธุรการ!I:I)+SUMIF(เส้นแต่งหน้าขนมปัง!$C:$C,'รับ-จ่าย ประจำวัน'!$B148,เส้นแต่งหน้าขนมปัง!I:I)+SUMIF('วางแผนBC,CJ'!$C:$C,'รับ-จ่าย ประจำวัน'!$B148,'วางแผนBC,CJ'!I:I)+SUMIF(RD!$C:$C,'รับ-จ่าย ประจำวัน'!$B148,RD!I:I)+SUMIF('FG,ออนไล,คัดแยก'!$C:$C,'รับ-จ่าย ประจำวัน'!$B148,'FG,ออนไล,คัดแยก'!I:I)</f>
        <v>0</v>
      </c>
      <c r="AQ148" s="16">
        <f>SUMIF(เตรียมส่วนผสม!$C:$C,'รับ-จ่าย ประจำวัน'!$B148,เตรียมส่วนผสม!J:J)+SUMIF(กวนไส้!$C:$C,'รับ-จ่าย ประจำวัน'!$B148,กวนไส้!J:J)+SUMIF(ผลิต1!$C:$C,'รับ-จ่าย ประจำวัน'!$B148,ผลิต1!J:J)+SUMIF(ผลิต2!$C:$C,'รับ-จ่าย ประจำวัน'!$B148,ผลิต2!J:J)+SUMIF(เส้นแต่งหน้าขนมเค้ก!$C:$C,'รับ-จ่าย ประจำวัน'!$B148,เส้นแต่งหน้าขนมเค้ก!J:J)+SUMIF(แพ็ค!$C:$C,'รับ-จ่าย ประจำวัน'!$B148,แพ็ค!J:J)+SUMIF(ธุรการ!$C:$C,'รับ-จ่าย ประจำวัน'!$B148,ธุรการ!J:J)+SUMIF(เส้นแต่งหน้าขนมปัง!$C:$C,'รับ-จ่าย ประจำวัน'!$B148,เส้นแต่งหน้าขนมปัง!J:J)+SUMIF('วางแผนBC,CJ'!$C:$C,'รับ-จ่าย ประจำวัน'!$B148,'วางแผนBC,CJ'!J:J)+SUMIF(RD!$C:$C,'รับ-จ่าย ประจำวัน'!$B148,RD!J:J)+SUMIF('FG,ออนไล,คัดแยก'!$C:$C,'รับ-จ่าย ประจำวัน'!$B148,'FG,ออนไล,คัดแยก'!J:J)</f>
        <v>0</v>
      </c>
      <c r="AR148" s="16">
        <f>SUMIF(เตรียมส่วนผสม!$C:$C,'รับ-จ่าย ประจำวัน'!$B148,เตรียมส่วนผสม!K:K)+SUMIF(กวนไส้!$C:$C,'รับ-จ่าย ประจำวัน'!$B148,กวนไส้!K:K)+SUMIF(ผลิต1!$C:$C,'รับ-จ่าย ประจำวัน'!$B148,ผลิต1!K:K)+SUMIF(ผลิต2!$C:$C,'รับ-จ่าย ประจำวัน'!$B148,ผลิต2!K:K)+SUMIF(เส้นแต่งหน้าขนมเค้ก!$C:$C,'รับ-จ่าย ประจำวัน'!$B148,เส้นแต่งหน้าขนมเค้ก!K:K)+SUMIF(แพ็ค!$C:$C,'รับ-จ่าย ประจำวัน'!$B148,แพ็ค!K:K)+SUMIF(ธุรการ!$C:$C,'รับ-จ่าย ประจำวัน'!$B148,ธุรการ!K:K)+SUMIF(เส้นแต่งหน้าขนมปัง!$C:$C,'รับ-จ่าย ประจำวัน'!$B148,เส้นแต่งหน้าขนมปัง!K:K)+SUMIF('วางแผนBC,CJ'!$C:$C,'รับ-จ่าย ประจำวัน'!$B148,'วางแผนBC,CJ'!K:K)+SUMIF(RD!$C:$C,'รับ-จ่าย ประจำวัน'!$B148,RD!K:K)+SUMIF('FG,ออนไล,คัดแยก'!$C:$C,'รับ-จ่าย ประจำวัน'!$B148,'FG,ออนไล,คัดแยก'!K:K)</f>
        <v>0</v>
      </c>
      <c r="AS148" s="16">
        <f>SUMIF(เตรียมส่วนผสม!$C:$C,'รับ-จ่าย ประจำวัน'!$B148,เตรียมส่วนผสม!L:L)+SUMIF(กวนไส้!$C:$C,'รับ-จ่าย ประจำวัน'!$B148,กวนไส้!L:L)+SUMIF(ผลิต1!$C:$C,'รับ-จ่าย ประจำวัน'!$B148,ผลิต1!L:L)+SUMIF(ผลิต2!$C:$C,'รับ-จ่าย ประจำวัน'!$B148,ผลิต2!L:L)+SUMIF(เส้นแต่งหน้าขนมเค้ก!$C:$C,'รับ-จ่าย ประจำวัน'!$B148,เส้นแต่งหน้าขนมเค้ก!L:L)+SUMIF(แพ็ค!$C:$C,'รับ-จ่าย ประจำวัน'!$B148,แพ็ค!L:L)+SUMIF(ธุรการ!$C:$C,'รับ-จ่าย ประจำวัน'!$B148,ธุรการ!L:L)+SUMIF(เส้นแต่งหน้าขนมปัง!$C:$C,'รับ-จ่าย ประจำวัน'!$B148,เส้นแต่งหน้าขนมปัง!L:L)+SUMIF('วางแผนBC,CJ'!$C:$C,'รับ-จ่าย ประจำวัน'!$B148,'วางแผนBC,CJ'!L:L)+SUMIF(RD!$C:$C,'รับ-จ่าย ประจำวัน'!$B148,RD!L:L)+SUMIF('FG,ออนไล,คัดแยก'!$C:$C,'รับ-จ่าย ประจำวัน'!$B148,'FG,ออนไล,คัดแยก'!L:L)</f>
        <v>0</v>
      </c>
      <c r="AT148" s="16">
        <f>SUMIF(เตรียมส่วนผสม!$C:$C,'รับ-จ่าย ประจำวัน'!$B148,เตรียมส่วนผสม!M:M)+SUMIF(กวนไส้!$C:$C,'รับ-จ่าย ประจำวัน'!$B148,กวนไส้!M:M)+SUMIF(ผลิต1!$C:$C,'รับ-จ่าย ประจำวัน'!$B148,ผลิต1!M:M)+SUMIF(ผลิต2!$C:$C,'รับ-จ่าย ประจำวัน'!$B148,ผลิต2!M:M)+SUMIF(เส้นแต่งหน้าขนมเค้ก!$C:$C,'รับ-จ่าย ประจำวัน'!$B148,เส้นแต่งหน้าขนมเค้ก!M:M)+SUMIF(แพ็ค!$C:$C,'รับ-จ่าย ประจำวัน'!$B148,แพ็ค!M:M)+SUMIF(ธุรการ!$C:$C,'รับ-จ่าย ประจำวัน'!$B148,ธุรการ!M:M)+SUMIF(เส้นแต่งหน้าขนมปัง!$C:$C,'รับ-จ่าย ประจำวัน'!$B148,เส้นแต่งหน้าขนมปัง!M:M)+SUMIF('วางแผนBC,CJ'!$C:$C,'รับ-จ่าย ประจำวัน'!$B148,'วางแผนBC,CJ'!M:M)+SUMIF(RD!$C:$C,'รับ-จ่าย ประจำวัน'!$B148,RD!M:M)+SUMIF('FG,ออนไล,คัดแยก'!$C:$C,'รับ-จ่าย ประจำวัน'!$B148,'FG,ออนไล,คัดแยก'!M:M)</f>
        <v>0</v>
      </c>
      <c r="AU148" s="16">
        <f>SUMIF(เตรียมส่วนผสม!$C:$C,'รับ-จ่าย ประจำวัน'!$B148,เตรียมส่วนผสม!N:N)+SUMIF(กวนไส้!$C:$C,'รับ-จ่าย ประจำวัน'!$B148,กวนไส้!N:N)+SUMIF(ผลิต1!$C:$C,'รับ-จ่าย ประจำวัน'!$B148,ผลิต1!N:N)+SUMIF(ผลิต2!$C:$C,'รับ-จ่าย ประจำวัน'!$B148,ผลิต2!N:N)+SUMIF(เส้นแต่งหน้าขนมเค้ก!$C:$C,'รับ-จ่าย ประจำวัน'!$B148,เส้นแต่งหน้าขนมเค้ก!N:N)+SUMIF(แพ็ค!$C:$C,'รับ-จ่าย ประจำวัน'!$B148,แพ็ค!N:N)+SUMIF(ธุรการ!$C:$C,'รับ-จ่าย ประจำวัน'!$B148,ธุรการ!N:N)+SUMIF(เส้นแต่งหน้าขนมปัง!$C:$C,'รับ-จ่าย ประจำวัน'!$B148,เส้นแต่งหน้าขนมปัง!N:N)+SUMIF('วางแผนBC,CJ'!$C:$C,'รับ-จ่าย ประจำวัน'!$B148,'วางแผนBC,CJ'!N:N)+SUMIF(RD!$C:$C,'รับ-จ่าย ประจำวัน'!$B148,RD!N:N)+SUMIF('FG,ออนไล,คัดแยก'!$C:$C,'รับ-จ่าย ประจำวัน'!$B148,'FG,ออนไล,คัดแยก'!N:N)</f>
        <v>0</v>
      </c>
      <c r="AV148" s="16">
        <f>SUMIF(เตรียมส่วนผสม!$C:$C,'รับ-จ่าย ประจำวัน'!$B148,เตรียมส่วนผสม!O:O)+SUMIF(กวนไส้!$C:$C,'รับ-จ่าย ประจำวัน'!$B148,กวนไส้!O:O)+SUMIF(ผลิต1!$C:$C,'รับ-จ่าย ประจำวัน'!$B148,ผลิต1!O:O)+SUMIF(ผลิต2!$C:$C,'รับ-จ่าย ประจำวัน'!$B148,ผลิต2!O:O)+SUMIF(เส้นแต่งหน้าขนมเค้ก!$C:$C,'รับ-จ่าย ประจำวัน'!$B148,เส้นแต่งหน้าขนมเค้ก!O:O)+SUMIF(แพ็ค!$C:$C,'รับ-จ่าย ประจำวัน'!$B148,แพ็ค!O:O)+SUMIF(ธุรการ!$C:$C,'รับ-จ่าย ประจำวัน'!$B148,ธุรการ!O:O)+SUMIF(เส้นแต่งหน้าขนมปัง!$C:$C,'รับ-จ่าย ประจำวัน'!$B148,เส้นแต่งหน้าขนมปัง!O:O)+SUMIF('วางแผนBC,CJ'!$C:$C,'รับ-จ่าย ประจำวัน'!$B148,'วางแผนBC,CJ'!O:O)+SUMIF(RD!$C:$C,'รับ-จ่าย ประจำวัน'!$B148,RD!O:O)+SUMIF('FG,ออนไล,คัดแยก'!$C:$C,'รับ-จ่าย ประจำวัน'!$B148,'FG,ออนไล,คัดแยก'!O:O)</f>
        <v>0</v>
      </c>
      <c r="AW148" s="16">
        <f>SUMIF(เตรียมส่วนผสม!$C:$C,'รับ-จ่าย ประจำวัน'!$B148,เตรียมส่วนผสม!P:P)+SUMIF(กวนไส้!$C:$C,'รับ-จ่าย ประจำวัน'!$B148,กวนไส้!P:P)+SUMIF(ผลิต1!$C:$C,'รับ-จ่าย ประจำวัน'!$B148,ผลิต1!P:P)+SUMIF(ผลิต2!$C:$C,'รับ-จ่าย ประจำวัน'!$B148,ผลิต2!P:P)+SUMIF(เส้นแต่งหน้าขนมเค้ก!$C:$C,'รับ-จ่าย ประจำวัน'!$B148,เส้นแต่งหน้าขนมเค้ก!P:P)+SUMIF(แพ็ค!$C:$C,'รับ-จ่าย ประจำวัน'!$B148,แพ็ค!P:P)+SUMIF(ธุรการ!$C:$C,'รับ-จ่าย ประจำวัน'!$B148,ธุรการ!P:P)+SUMIF(เส้นแต่งหน้าขนมปัง!$C:$C,'รับ-จ่าย ประจำวัน'!$B148,เส้นแต่งหน้าขนมปัง!P:P)+SUMIF('วางแผนBC,CJ'!$C:$C,'รับ-จ่าย ประจำวัน'!$B148,'วางแผนBC,CJ'!P:P)+SUMIF(RD!$C:$C,'รับ-จ่าย ประจำวัน'!$B148,RD!P:P)+SUMIF('FG,ออนไล,คัดแยก'!$C:$C,'รับ-จ่าย ประจำวัน'!$B148,'FG,ออนไล,คัดแยก'!P:P)</f>
        <v>0</v>
      </c>
      <c r="AX148" s="16">
        <f>SUMIF(เตรียมส่วนผสม!$C:$C,'รับ-จ่าย ประจำวัน'!$B148,เตรียมส่วนผสม!Q:Q)+SUMIF(กวนไส้!$C:$C,'รับ-จ่าย ประจำวัน'!$B148,กวนไส้!Q:Q)+SUMIF(ผลิต1!$C:$C,'รับ-จ่าย ประจำวัน'!$B148,ผลิต1!Q:Q)+SUMIF(ผลิต2!$C:$C,'รับ-จ่าย ประจำวัน'!$B148,ผลิต2!Q:Q)+SUMIF(เส้นแต่งหน้าขนมเค้ก!$C:$C,'รับ-จ่าย ประจำวัน'!$B148,เส้นแต่งหน้าขนมเค้ก!Q:Q)+SUMIF(แพ็ค!$C:$C,'รับ-จ่าย ประจำวัน'!$B148,แพ็ค!Q:Q)+SUMIF(ธุรการ!$C:$C,'รับ-จ่าย ประจำวัน'!$B148,ธุรการ!Q:Q)+SUMIF(เส้นแต่งหน้าขนมปัง!$C:$C,'รับ-จ่าย ประจำวัน'!$B148,เส้นแต่งหน้าขนมปัง!Q:Q)+SUMIF('วางแผนBC,CJ'!$C:$C,'รับ-จ่าย ประจำวัน'!$B148,'วางแผนBC,CJ'!Q:Q)+SUMIF(RD!$C:$C,'รับ-จ่าย ประจำวัน'!$B148,RD!Q:Q)+SUMIF('FG,ออนไล,คัดแยก'!$C:$C,'รับ-จ่าย ประจำวัน'!$B148,'FG,ออนไล,คัดแยก'!Q:Q)</f>
        <v>0</v>
      </c>
      <c r="AY148" s="16">
        <f>SUMIF(เตรียมส่วนผสม!$C:$C,'รับ-จ่าย ประจำวัน'!$B148,เตรียมส่วนผสม!R:R)+SUMIF(กวนไส้!$C:$C,'รับ-จ่าย ประจำวัน'!$B148,กวนไส้!R:R)+SUMIF(ผลิต1!$C:$C,'รับ-จ่าย ประจำวัน'!$B148,ผลิต1!R:R)+SUMIF(ผลิต2!$C:$C,'รับ-จ่าย ประจำวัน'!$B148,ผลิต2!R:R)+SUMIF(เส้นแต่งหน้าขนมเค้ก!$C:$C,'รับ-จ่าย ประจำวัน'!$B148,เส้นแต่งหน้าขนมเค้ก!R:R)+SUMIF(แพ็ค!$C:$C,'รับ-จ่าย ประจำวัน'!$B148,แพ็ค!R:R)+SUMIF(ธุรการ!$C:$C,'รับ-จ่าย ประจำวัน'!$B148,ธุรการ!R:R)+SUMIF(เส้นแต่งหน้าขนมปัง!$C:$C,'รับ-จ่าย ประจำวัน'!$B148,เส้นแต่งหน้าขนมปัง!R:R)+SUMIF('วางแผนBC,CJ'!$C:$C,'รับ-จ่าย ประจำวัน'!$B148,'วางแผนBC,CJ'!R:R)+SUMIF(RD!$C:$C,'รับ-จ่าย ประจำวัน'!$B148,RD!R:R)+SUMIF('FG,ออนไล,คัดแยก'!$C:$C,'รับ-จ่าย ประจำวัน'!$B148,'FG,ออนไล,คัดแยก'!R:R)</f>
        <v>0</v>
      </c>
      <c r="AZ148" s="16">
        <f>SUMIF(เตรียมส่วนผสม!$C:$C,'รับ-จ่าย ประจำวัน'!$B148,เตรียมส่วนผสม!S:S)+SUMIF(กวนไส้!$C:$C,'รับ-จ่าย ประจำวัน'!$B148,กวนไส้!S:S)+SUMIF(ผลิต1!$C:$C,'รับ-จ่าย ประจำวัน'!$B148,ผลิต1!S:S)+SUMIF(ผลิต2!$C:$C,'รับ-จ่าย ประจำวัน'!$B148,ผลิต2!S:S)+SUMIF(เส้นแต่งหน้าขนมเค้ก!$C:$C,'รับ-จ่าย ประจำวัน'!$B148,เส้นแต่งหน้าขนมเค้ก!S:S)+SUMIF(แพ็ค!$C:$C,'รับ-จ่าย ประจำวัน'!$B148,แพ็ค!S:S)+SUMIF(ธุรการ!$C:$C,'รับ-จ่าย ประจำวัน'!$B148,ธุรการ!S:S)+SUMIF(เส้นแต่งหน้าขนมปัง!$C:$C,'รับ-จ่าย ประจำวัน'!$B148,เส้นแต่งหน้าขนมปัง!S:S)+SUMIF('วางแผนBC,CJ'!$C:$C,'รับ-จ่าย ประจำวัน'!$B148,'วางแผนBC,CJ'!S:S)+SUMIF(RD!$C:$C,'รับ-จ่าย ประจำวัน'!$B148,RD!S:S)+SUMIF('FG,ออนไล,คัดแยก'!$C:$C,'รับ-จ่าย ประจำวัน'!$B148,'FG,ออนไล,คัดแยก'!S:S)</f>
        <v>0</v>
      </c>
      <c r="BA148" s="16">
        <f>SUMIF(เตรียมส่วนผสม!$C:$C,'รับ-จ่าย ประจำวัน'!$B148,เตรียมส่วนผสม!T:T)+SUMIF(กวนไส้!$C:$C,'รับ-จ่าย ประจำวัน'!$B148,กวนไส้!T:T)+SUMIF(ผลิต1!$C:$C,'รับ-จ่าย ประจำวัน'!$B148,ผลิต1!T:T)+SUMIF(ผลิต2!$C:$C,'รับ-จ่าย ประจำวัน'!$B148,ผลิต2!T:T)+SUMIF(เส้นแต่งหน้าขนมเค้ก!$C:$C,'รับ-จ่าย ประจำวัน'!$B148,เส้นแต่งหน้าขนมเค้ก!T:T)+SUMIF(แพ็ค!$C:$C,'รับ-จ่าย ประจำวัน'!$B148,แพ็ค!T:T)+SUMIF(ธุรการ!$C:$C,'รับ-จ่าย ประจำวัน'!$B148,ธุรการ!T:T)+SUMIF(เส้นแต่งหน้าขนมปัง!$C:$C,'รับ-จ่าย ประจำวัน'!$B148,เส้นแต่งหน้าขนมปัง!T:T)+SUMIF('วางแผนBC,CJ'!$C:$C,'รับ-จ่าย ประจำวัน'!$B148,'วางแผนBC,CJ'!T:T)+SUMIF(RD!$C:$C,'รับ-จ่าย ประจำวัน'!$B148,RD!T:T)+SUMIF('FG,ออนไล,คัดแยก'!$C:$C,'รับ-จ่าย ประจำวัน'!$B148,'FG,ออนไล,คัดแยก'!T:T)</f>
        <v>0</v>
      </c>
      <c r="BB148" s="16">
        <f>SUMIF(เตรียมส่วนผสม!$C:$C,'รับ-จ่าย ประจำวัน'!$B148,เตรียมส่วนผสม!U:U)+SUMIF(กวนไส้!$C:$C,'รับ-จ่าย ประจำวัน'!$B148,กวนไส้!U:U)+SUMIF(ผลิต1!$C:$C,'รับ-จ่าย ประจำวัน'!$B148,ผลิต1!U:U)+SUMIF(ผลิต2!$C:$C,'รับ-จ่าย ประจำวัน'!$B148,ผลิต2!U:U)+SUMIF(เส้นแต่งหน้าขนมเค้ก!$C:$C,'รับ-จ่าย ประจำวัน'!$B148,เส้นแต่งหน้าขนมเค้ก!U:U)+SUMIF(แพ็ค!$C:$C,'รับ-จ่าย ประจำวัน'!$B148,แพ็ค!U:U)+SUMIF(ธุรการ!$C:$C,'รับ-จ่าย ประจำวัน'!$B148,ธุรการ!U:U)+SUMIF(เส้นแต่งหน้าขนมปัง!$C:$C,'รับ-จ่าย ประจำวัน'!$B148,เส้นแต่งหน้าขนมปัง!U:U)+SUMIF('วางแผนBC,CJ'!$C:$C,'รับ-จ่าย ประจำวัน'!$B148,'วางแผนBC,CJ'!U:U)+SUMIF(RD!$C:$C,'รับ-จ่าย ประจำวัน'!$B148,RD!U:U)+SUMIF('FG,ออนไล,คัดแยก'!$C:$C,'รับ-จ่าย ประจำวัน'!$B148,'FG,ออนไล,คัดแยก'!U:U)</f>
        <v>0</v>
      </c>
      <c r="BC148" s="16">
        <f>SUMIF(เตรียมส่วนผสม!$C:$C,'รับ-จ่าย ประจำวัน'!$B148,เตรียมส่วนผสม!V:V)+SUMIF(กวนไส้!$C:$C,'รับ-จ่าย ประจำวัน'!$B148,กวนไส้!V:V)+SUMIF(ผลิต1!$C:$C,'รับ-จ่าย ประจำวัน'!$B148,ผลิต1!V:V)+SUMIF(ผลิต2!$C:$C,'รับ-จ่าย ประจำวัน'!$B148,ผลิต2!V:V)+SUMIF(เส้นแต่งหน้าขนมเค้ก!$C:$C,'รับ-จ่าย ประจำวัน'!$B148,เส้นแต่งหน้าขนมเค้ก!V:V)+SUMIF(แพ็ค!$C:$C,'รับ-จ่าย ประจำวัน'!$B148,แพ็ค!V:V)+SUMIF(ธุรการ!$C:$C,'รับ-จ่าย ประจำวัน'!$B148,ธุรการ!V:V)+SUMIF(เส้นแต่งหน้าขนมปัง!$C:$C,'รับ-จ่าย ประจำวัน'!$B148,เส้นแต่งหน้าขนมปัง!V:V)+SUMIF('วางแผนBC,CJ'!$C:$C,'รับ-จ่าย ประจำวัน'!$B148,'วางแผนBC,CJ'!V:V)+SUMIF(RD!$C:$C,'รับ-จ่าย ประจำวัน'!$B148,RD!V:V)+SUMIF('FG,ออนไล,คัดแยก'!$C:$C,'รับ-จ่าย ประจำวัน'!$B148,'FG,ออนไล,คัดแยก'!V:V)</f>
        <v>0</v>
      </c>
      <c r="BD148" s="16">
        <f>SUMIF(เตรียมส่วนผสม!$C:$C,'รับ-จ่าย ประจำวัน'!$B148,เตรียมส่วนผสม!W:W)+SUMIF(กวนไส้!$C:$C,'รับ-จ่าย ประจำวัน'!$B148,กวนไส้!W:W)+SUMIF(ผลิต1!$C:$C,'รับ-จ่าย ประจำวัน'!$B148,ผลิต1!W:W)+SUMIF(ผลิต2!$C:$C,'รับ-จ่าย ประจำวัน'!$B148,ผลิต2!W:W)+SUMIF(เส้นแต่งหน้าขนมเค้ก!$C:$C,'รับ-จ่าย ประจำวัน'!$B148,เส้นแต่งหน้าขนมเค้ก!W:W)+SUMIF(แพ็ค!$C:$C,'รับ-จ่าย ประจำวัน'!$B148,แพ็ค!W:W)+SUMIF(ธุรการ!$C:$C,'รับ-จ่าย ประจำวัน'!$B148,ธุรการ!W:W)+SUMIF(เส้นแต่งหน้าขนมปัง!$C:$C,'รับ-จ่าย ประจำวัน'!$B148,เส้นแต่งหน้าขนมปัง!W:W)+SUMIF('วางแผนBC,CJ'!$C:$C,'รับ-จ่าย ประจำวัน'!$B148,'วางแผนBC,CJ'!W:W)+SUMIF(RD!$C:$C,'รับ-จ่าย ประจำวัน'!$B148,RD!W:W)+SUMIF('FG,ออนไล,คัดแยก'!$C:$C,'รับ-จ่าย ประจำวัน'!$B148,'FG,ออนไล,คัดแยก'!W:W)</f>
        <v>0</v>
      </c>
      <c r="BE148" s="16">
        <f>SUMIF(เตรียมส่วนผสม!$C:$C,'รับ-จ่าย ประจำวัน'!$B148,เตรียมส่วนผสม!X:X)+SUMIF(กวนไส้!$C:$C,'รับ-จ่าย ประจำวัน'!$B148,กวนไส้!X:X)+SUMIF(ผลิต1!$C:$C,'รับ-จ่าย ประจำวัน'!$B148,ผลิต1!X:X)+SUMIF(ผลิต2!$C:$C,'รับ-จ่าย ประจำวัน'!$B148,ผลิต2!X:X)+SUMIF(เส้นแต่งหน้าขนมเค้ก!$C:$C,'รับ-จ่าย ประจำวัน'!$B148,เส้นแต่งหน้าขนมเค้ก!X:X)+SUMIF(แพ็ค!$C:$C,'รับ-จ่าย ประจำวัน'!$B148,แพ็ค!X:X)+SUMIF(ธุรการ!$C:$C,'รับ-จ่าย ประจำวัน'!$B148,ธุรการ!X:X)+SUMIF(เส้นแต่งหน้าขนมปัง!$C:$C,'รับ-จ่าย ประจำวัน'!$B148,เส้นแต่งหน้าขนมปัง!X:X)+SUMIF('วางแผนBC,CJ'!$C:$C,'รับ-จ่าย ประจำวัน'!$B148,'วางแผนBC,CJ'!X:X)+SUMIF(RD!$C:$C,'รับ-จ่าย ประจำวัน'!$B148,RD!X:X)+SUMIF('FG,ออนไล,คัดแยก'!$C:$C,'รับ-จ่าย ประจำวัน'!$B148,'FG,ออนไล,คัดแยก'!X:X)</f>
        <v>0</v>
      </c>
      <c r="BF148" s="16">
        <f>SUMIF(เตรียมส่วนผสม!$C:$C,'รับ-จ่าย ประจำวัน'!$B148,เตรียมส่วนผสม!Y:Y)+SUMIF(กวนไส้!$C:$C,'รับ-จ่าย ประจำวัน'!$B148,กวนไส้!Y:Y)+SUMIF(ผลิต1!$C:$C,'รับ-จ่าย ประจำวัน'!$B148,ผลิต1!Y:Y)+SUMIF(ผลิต2!$C:$C,'รับ-จ่าย ประจำวัน'!$B148,ผลิต2!Y:Y)+SUMIF(เส้นแต่งหน้าขนมเค้ก!$C:$C,'รับ-จ่าย ประจำวัน'!$B148,เส้นแต่งหน้าขนมเค้ก!Y:Y)+SUMIF(แพ็ค!$C:$C,'รับ-จ่าย ประจำวัน'!$B148,แพ็ค!Y:Y)+SUMIF(ธุรการ!$C:$C,'รับ-จ่าย ประจำวัน'!$B148,ธุรการ!Y:Y)+SUMIF(เส้นแต่งหน้าขนมปัง!$C:$C,'รับ-จ่าย ประจำวัน'!$B148,เส้นแต่งหน้าขนมปัง!Y:Y)+SUMIF('วางแผนBC,CJ'!$C:$C,'รับ-จ่าย ประจำวัน'!$B148,'วางแผนBC,CJ'!Y:Y)+SUMIF(RD!$C:$C,'รับ-จ่าย ประจำวัน'!$B148,RD!Y:Y)+SUMIF('FG,ออนไล,คัดแยก'!$C:$C,'รับ-จ่าย ประจำวัน'!$B148,'FG,ออนไล,คัดแยก'!Y:Y)</f>
        <v>0</v>
      </c>
      <c r="BG148" s="16">
        <f>SUMIF(เตรียมส่วนผสม!$C:$C,'รับ-จ่าย ประจำวัน'!$B148,เตรียมส่วนผสม!Z:Z)+SUMIF(กวนไส้!$C:$C,'รับ-จ่าย ประจำวัน'!$B148,กวนไส้!Z:Z)+SUMIF(ผลิต1!$C:$C,'รับ-จ่าย ประจำวัน'!$B148,ผลิต1!Z:Z)+SUMIF(ผลิต2!$C:$C,'รับ-จ่าย ประจำวัน'!$B148,ผลิต2!Z:Z)+SUMIF(เส้นแต่งหน้าขนมเค้ก!$C:$C,'รับ-จ่าย ประจำวัน'!$B148,เส้นแต่งหน้าขนมเค้ก!Z:Z)+SUMIF(แพ็ค!$C:$C,'รับ-จ่าย ประจำวัน'!$B148,แพ็ค!Z:Z)+SUMIF(ธุรการ!$C:$C,'รับ-จ่าย ประจำวัน'!$B148,ธุรการ!Z:Z)+SUMIF(เส้นแต่งหน้าขนมปัง!$C:$C,'รับ-จ่าย ประจำวัน'!$B148,เส้นแต่งหน้าขนมปัง!Z:Z)+SUMIF('วางแผนBC,CJ'!$C:$C,'รับ-จ่าย ประจำวัน'!$B148,'วางแผนBC,CJ'!Z:Z)+SUMIF(RD!$C:$C,'รับ-จ่าย ประจำวัน'!$B148,RD!Z:Z)+SUMIF('FG,ออนไล,คัดแยก'!$C:$C,'รับ-จ่าย ประจำวัน'!$B148,'FG,ออนไล,คัดแยก'!Z:Z)</f>
        <v>0</v>
      </c>
      <c r="BH148" s="16">
        <f>SUMIF(เตรียมส่วนผสม!$C:$C,'รับ-จ่าย ประจำวัน'!$B148,เตรียมส่วนผสม!AA:AA)+SUMIF(กวนไส้!$C:$C,'รับ-จ่าย ประจำวัน'!$B148,กวนไส้!AA:AA)+SUMIF(ผลิต1!$C:$C,'รับ-จ่าย ประจำวัน'!$B148,ผลิต1!AA:AA)+SUMIF(ผลิต2!$C:$C,'รับ-จ่าย ประจำวัน'!$B148,ผลิต2!AA:AA)+SUMIF(เส้นแต่งหน้าขนมเค้ก!$C:$C,'รับ-จ่าย ประจำวัน'!$B148,เส้นแต่งหน้าขนมเค้ก!AA:AA)+SUMIF(แพ็ค!$C:$C,'รับ-จ่าย ประจำวัน'!$B148,แพ็ค!AA:AA)+SUMIF(ธุรการ!$C:$C,'รับ-จ่าย ประจำวัน'!$B148,ธุรการ!AA:AA)+SUMIF(เส้นแต่งหน้าขนมปัง!$C:$C,'รับ-จ่าย ประจำวัน'!$B148,เส้นแต่งหน้าขนมปัง!AA:AA)+SUMIF('วางแผนBC,CJ'!$C:$C,'รับ-จ่าย ประจำวัน'!$B148,'วางแผนBC,CJ'!AA:AA)+SUMIF(RD!$C:$C,'รับ-จ่าย ประจำวัน'!$B148,RD!AA:AA)+SUMIF('FG,ออนไล,คัดแยก'!$C:$C,'รับ-จ่าย ประจำวัน'!$B148,'FG,ออนไล,คัดแยก'!AA:AA)</f>
        <v>0</v>
      </c>
      <c r="BI148" s="16">
        <f>SUMIF(เตรียมส่วนผสม!$C:$C,'รับ-จ่าย ประจำวัน'!$B148,เตรียมส่วนผสม!AB:AB)+SUMIF(กวนไส้!$C:$C,'รับ-จ่าย ประจำวัน'!$B148,กวนไส้!AB:AB)+SUMIF(ผลิต1!$C:$C,'รับ-จ่าย ประจำวัน'!$B148,ผลิต1!AB:AB)+SUMIF(ผลิต2!$C:$C,'รับ-จ่าย ประจำวัน'!$B148,ผลิต2!AB:AB)+SUMIF(เส้นแต่งหน้าขนมเค้ก!$C:$C,'รับ-จ่าย ประจำวัน'!$B148,เส้นแต่งหน้าขนมเค้ก!AB:AB)+SUMIF(แพ็ค!$C:$C,'รับ-จ่าย ประจำวัน'!$B148,แพ็ค!AB:AB)+SUMIF(ธุรการ!$C:$C,'รับ-จ่าย ประจำวัน'!$B148,ธุรการ!AB:AB)+SUMIF(เส้นแต่งหน้าขนมปัง!$C:$C,'รับ-จ่าย ประจำวัน'!$B148,เส้นแต่งหน้าขนมปัง!AB:AB)+SUMIF('วางแผนBC,CJ'!$C:$C,'รับ-จ่าย ประจำวัน'!$B148,'วางแผนBC,CJ'!AB:AB)+SUMIF(RD!$C:$C,'รับ-จ่าย ประจำวัน'!$B148,RD!AB:AB)+SUMIF('FG,ออนไล,คัดแยก'!$C:$C,'รับ-จ่าย ประจำวัน'!$B148,'FG,ออนไล,คัดแยก'!AB:AB)</f>
        <v>0</v>
      </c>
      <c r="BJ148" s="16">
        <f>SUMIF(เตรียมส่วนผสม!$C:$C,'รับ-จ่าย ประจำวัน'!$B148,เตรียมส่วนผสม!AC:AC)+SUMIF(กวนไส้!$C:$C,'รับ-จ่าย ประจำวัน'!$B148,กวนไส้!AC:AC)+SUMIF(ผลิต1!$C:$C,'รับ-จ่าย ประจำวัน'!$B148,ผลิต1!AC:AC)+SUMIF(ผลิต2!$C:$C,'รับ-จ่าย ประจำวัน'!$B148,ผลิต2!AC:AC)+SUMIF(เส้นแต่งหน้าขนมเค้ก!$C:$C,'รับ-จ่าย ประจำวัน'!$B148,เส้นแต่งหน้าขนมเค้ก!AC:AC)+SUMIF(แพ็ค!$C:$C,'รับ-จ่าย ประจำวัน'!$B148,แพ็ค!AC:AC)+SUMIF(ธุรการ!$C:$C,'รับ-จ่าย ประจำวัน'!$B148,ธุรการ!AC:AC)+SUMIF(เส้นแต่งหน้าขนมปัง!$C:$C,'รับ-จ่าย ประจำวัน'!$B148,เส้นแต่งหน้าขนมปัง!AC:AC)+SUMIF('วางแผนBC,CJ'!$C:$C,'รับ-จ่าย ประจำวัน'!$B148,'วางแผนBC,CJ'!AC:AC)+SUMIF(RD!$C:$C,'รับ-จ่าย ประจำวัน'!$B148,RD!AC:AC)+SUMIF('FG,ออนไล,คัดแยก'!$C:$C,'รับ-จ่าย ประจำวัน'!$B148,'FG,ออนไล,คัดแยก'!AC:AC)</f>
        <v>0</v>
      </c>
      <c r="BK148" s="16">
        <f>SUMIF(เตรียมส่วนผสม!$C:$C,'รับ-จ่าย ประจำวัน'!$B148,เตรียมส่วนผสม!AD:AD)+SUMIF(กวนไส้!$C:$C,'รับ-จ่าย ประจำวัน'!$B148,กวนไส้!AD:AD)+SUMIF(ผลิต1!$C:$C,'รับ-จ่าย ประจำวัน'!$B148,ผลิต1!AD:AD)+SUMIF(ผลิต2!$C:$C,'รับ-จ่าย ประจำวัน'!$B148,ผลิต2!AD:AD)+SUMIF(เส้นแต่งหน้าขนมเค้ก!$C:$C,'รับ-จ่าย ประจำวัน'!$B148,เส้นแต่งหน้าขนมเค้ก!AD:AD)+SUMIF(แพ็ค!$C:$C,'รับ-จ่าย ประจำวัน'!$B148,แพ็ค!AD:AD)+SUMIF(ธุรการ!$C:$C,'รับ-จ่าย ประจำวัน'!$B148,ธุรการ!AD:AD)+SUMIF(เส้นแต่งหน้าขนมปัง!$C:$C,'รับ-จ่าย ประจำวัน'!$B148,เส้นแต่งหน้าขนมปัง!AD:AD)+SUMIF('วางแผนBC,CJ'!$C:$C,'รับ-จ่าย ประจำวัน'!$B148,'วางแผนBC,CJ'!AD:AD)+SUMIF(RD!$C:$C,'รับ-จ่าย ประจำวัน'!$B148,RD!AD:AD)+SUMIF('FG,ออนไล,คัดแยก'!$C:$C,'รับ-จ่าย ประจำวัน'!$B148,'FG,ออนไล,คัดแยก'!AD:AD)</f>
        <v>0</v>
      </c>
      <c r="BL148" s="16">
        <f>SUMIF(เตรียมส่วนผสม!$C:$C,'รับ-จ่าย ประจำวัน'!$B148,เตรียมส่วนผสม!AE:AE)+SUMIF(กวนไส้!$C:$C,'รับ-จ่าย ประจำวัน'!$B148,กวนไส้!AE:AE)+SUMIF(ผลิต1!$C:$C,'รับ-จ่าย ประจำวัน'!$B148,ผลิต1!AE:AE)+SUMIF(ผลิต2!$C:$C,'รับ-จ่าย ประจำวัน'!$B148,ผลิต2!AE:AE)+SUMIF(เส้นแต่งหน้าขนมเค้ก!$C:$C,'รับ-จ่าย ประจำวัน'!$B148,เส้นแต่งหน้าขนมเค้ก!AE:AE)+SUMIF(แพ็ค!$C:$C,'รับ-จ่าย ประจำวัน'!$B148,แพ็ค!AE:AE)+SUMIF(ธุรการ!$C:$C,'รับ-จ่าย ประจำวัน'!$B148,ธุรการ!AE:AE)+SUMIF(เส้นแต่งหน้าขนมปัง!$C:$C,'รับ-จ่าย ประจำวัน'!$B148,เส้นแต่งหน้าขนมปัง!AE:AE)+SUMIF('วางแผนBC,CJ'!$C:$C,'รับ-จ่าย ประจำวัน'!$B148,'วางแผนBC,CJ'!AE:AE)+SUMIF(RD!$C:$C,'รับ-จ่าย ประจำวัน'!$B148,RD!AE:AE)+SUMIF('FG,ออนไล,คัดแยก'!$C:$C,'รับ-จ่าย ประจำวัน'!$B148,'FG,ออนไล,คัดแยก'!AE:AE)</f>
        <v>0</v>
      </c>
      <c r="BM148" s="16">
        <f>SUMIF(เตรียมส่วนผสม!$C:$C,'รับ-จ่าย ประจำวัน'!$B148,เตรียมส่วนผสม!AF:AF)+SUMIF(กวนไส้!$C:$C,'รับ-จ่าย ประจำวัน'!$B148,กวนไส้!AF:AF)+SUMIF(ผลิต1!$C:$C,'รับ-จ่าย ประจำวัน'!$B148,ผลิต1!AF:AF)+SUMIF(ผลิต2!$C:$C,'รับ-จ่าย ประจำวัน'!$B148,ผลิต2!AF:AF)+SUMIF(เส้นแต่งหน้าขนมเค้ก!$C:$C,'รับ-จ่าย ประจำวัน'!$B148,เส้นแต่งหน้าขนมเค้ก!AF:AF)+SUMIF(แพ็ค!$C:$C,'รับ-จ่าย ประจำวัน'!$B148,แพ็ค!AF:AF)+SUMIF(ธุรการ!$C:$C,'รับ-จ่าย ประจำวัน'!$B148,ธุรการ!AF:AF)+SUMIF(เส้นแต่งหน้าขนมปัง!$C:$C,'รับ-จ่าย ประจำวัน'!$B148,เส้นแต่งหน้าขนมปัง!AF:AF)+SUMIF('วางแผนBC,CJ'!$C:$C,'รับ-จ่าย ประจำวัน'!$B148,'วางแผนBC,CJ'!AF:AF)+SUMIF(RD!$C:$C,'รับ-จ่าย ประจำวัน'!$B148,RD!AF:AF)+SUMIF('FG,ออนไล,คัดแยก'!$C:$C,'รับ-จ่าย ประจำวัน'!$B148,'FG,ออนไล,คัดแยก'!AF:AF)</f>
        <v>0</v>
      </c>
      <c r="BN148" s="16">
        <f>SUMIF(เตรียมส่วนผสม!$C:$C,'รับ-จ่าย ประจำวัน'!$B148,เตรียมส่วนผสม!AG:AG)+SUMIF(กวนไส้!$C:$C,'รับ-จ่าย ประจำวัน'!$B148,กวนไส้!AG:AG)+SUMIF(ผลิต1!$C:$C,'รับ-จ่าย ประจำวัน'!$B148,ผลิต1!AG:AG)+SUMIF(ผลิต2!$C:$C,'รับ-จ่าย ประจำวัน'!$B148,ผลิต2!AG:AG)+SUMIF(เส้นแต่งหน้าขนมเค้ก!$C:$C,'รับ-จ่าย ประจำวัน'!$B148,เส้นแต่งหน้าขนมเค้ก!AG:AG)+SUMIF(แพ็ค!$C:$C,'รับ-จ่าย ประจำวัน'!$B148,แพ็ค!AG:AG)+SUMIF(ธุรการ!$C:$C,'รับ-จ่าย ประจำวัน'!$B148,ธุรการ!AG:AG)+SUMIF(เส้นแต่งหน้าขนมปัง!$C:$C,'รับ-จ่าย ประจำวัน'!$B148,เส้นแต่งหน้าขนมปัง!AG:AG)+SUMIF('วางแผนBC,CJ'!$C:$C,'รับ-จ่าย ประจำวัน'!$B148,'วางแผนBC,CJ'!AG:AG)+SUMIF(RD!$C:$C,'รับ-จ่าย ประจำวัน'!$B148,RD!AG:AG)+SUMIF('FG,ออนไล,คัดแยก'!$C:$C,'รับ-จ่าย ประจำวัน'!$B148,'FG,ออนไล,คัดแยก'!AG:AG)</f>
        <v>0</v>
      </c>
      <c r="BO148" s="16">
        <f>SUMIF(เตรียมส่วนผสม!$C:$C,'รับ-จ่าย ประจำวัน'!$B148,เตรียมส่วนผสม!AH:AH)+SUMIF(กวนไส้!$C:$C,'รับ-จ่าย ประจำวัน'!$B148,กวนไส้!AH:AH)+SUMIF(ผลิต1!$C:$C,'รับ-จ่าย ประจำวัน'!$B148,ผลิต1!AH:AH)+SUMIF(ผลิต2!$C:$C,'รับ-จ่าย ประจำวัน'!$B148,ผลิต2!AH:AH)+SUMIF(เส้นแต่งหน้าขนมเค้ก!$C:$C,'รับ-จ่าย ประจำวัน'!$B148,เส้นแต่งหน้าขนมเค้ก!AH:AH)+SUMIF(แพ็ค!$C:$C,'รับ-จ่าย ประจำวัน'!$B148,แพ็ค!AH:AH)+SUMIF(ธุรการ!$C:$C,'รับ-จ่าย ประจำวัน'!$B148,ธุรการ!AH:AH)+SUMIF(เส้นแต่งหน้าขนมปัง!$C:$C,'รับ-จ่าย ประจำวัน'!$B148,เส้นแต่งหน้าขนมปัง!AH:AH)+SUMIF('วางแผนBC,CJ'!$C:$C,'รับ-จ่าย ประจำวัน'!$B148,'วางแผนBC,CJ'!AH:AH)+SUMIF(RD!$C:$C,'รับ-จ่าย ประจำวัน'!$B148,RD!AH:AH)+SUMIF('FG,ออนไล,คัดแยก'!$C:$C,'รับ-จ่าย ประจำวัน'!$B148,'FG,ออนไล,คัดแยก'!AH:AH)</f>
        <v>0</v>
      </c>
      <c r="BP148" s="16">
        <f>SUMIF(เตรียมส่วนผสม!$C:$C,'รับ-จ่าย ประจำวัน'!$B148,เตรียมส่วนผสม!AI:AI)+SUMIF(กวนไส้!$C:$C,'รับ-จ่าย ประจำวัน'!$B148,กวนไส้!AI:AI)+SUMIF(ผลิต1!$C:$C,'รับ-จ่าย ประจำวัน'!$B148,ผลิต1!AI:AI)+SUMIF(ผลิต2!$C:$C,'รับ-จ่าย ประจำวัน'!$B148,ผลิต2!AI:AI)+SUMIF(เส้นแต่งหน้าขนมเค้ก!$C:$C,'รับ-จ่าย ประจำวัน'!$B148,เส้นแต่งหน้าขนมเค้ก!AI:AI)+SUMIF(แพ็ค!$C:$C,'รับ-จ่าย ประจำวัน'!$B148,แพ็ค!AI:AI)+SUMIF(ธุรการ!$C:$C,'รับ-จ่าย ประจำวัน'!$B148,ธุรการ!AI:AI)+SUMIF(เส้นแต่งหน้าขนมปัง!$C:$C,'รับ-จ่าย ประจำวัน'!$B148,เส้นแต่งหน้าขนมปัง!AI:AI)+SUMIF('วางแผนBC,CJ'!$C:$C,'รับ-จ่าย ประจำวัน'!$B148,'วางแผนBC,CJ'!AI:AI)+SUMIF(RD!$C:$C,'รับ-จ่าย ประจำวัน'!$B148,RD!AI:AI)+SUMIF('FG,ออนไล,คัดแยก'!$C:$C,'รับ-จ่าย ประจำวัน'!$B148,'FG,ออนไล,คัดแยก'!AI:AI)</f>
        <v>0</v>
      </c>
      <c r="BQ148" s="16">
        <f>SUMIF(เตรียมส่วนผสม!$C:$C,'รับ-จ่าย ประจำวัน'!$B148,เตรียมส่วนผสม!AJ:AJ)+SUMIF(กวนไส้!$C:$C,'รับ-จ่าย ประจำวัน'!$B148,กวนไส้!AJ:AJ)+SUMIF(ผลิต1!$C:$C,'รับ-จ่าย ประจำวัน'!$B148,ผลิต1!AJ:AJ)+SUMIF(ผลิต2!$C:$C,'รับ-จ่าย ประจำวัน'!$B148,ผลิต2!AJ:AJ)+SUMIF(เส้นแต่งหน้าขนมเค้ก!$C:$C,'รับ-จ่าย ประจำวัน'!$B148,เส้นแต่งหน้าขนมเค้ก!AJ:AJ)+SUMIF(แพ็ค!$C:$C,'รับ-จ่าย ประจำวัน'!$B148,แพ็ค!AJ:AJ)+SUMIF(ธุรการ!$C:$C,'รับ-จ่าย ประจำวัน'!$B148,ธุรการ!AJ:AJ)+SUMIF(เส้นแต่งหน้าขนมปัง!$C:$C,'รับ-จ่าย ประจำวัน'!$B148,เส้นแต่งหน้าขนมปัง!AJ:AJ)+SUMIF('วางแผนBC,CJ'!$C:$C,'รับ-จ่าย ประจำวัน'!$B148,'วางแผนBC,CJ'!AJ:AJ)+SUMIF(RD!$C:$C,'รับ-จ่าย ประจำวัน'!$B148,RD!AJ:AJ)+SUMIF('FG,ออนไล,คัดแยก'!$C:$C,'รับ-จ่าย ประจำวัน'!$B148,'FG,ออนไล,คัดแยก'!AJ:AJ)</f>
        <v>0</v>
      </c>
      <c r="BR148" s="16">
        <f>SUMIF(เตรียมส่วนผสม!$C:$C,'รับ-จ่าย ประจำวัน'!$B148,เตรียมส่วนผสม!AK:AK)+SUMIF(กวนไส้!$C:$C,'รับ-จ่าย ประจำวัน'!$B148,กวนไส้!AK:AK)+SUMIF(ผลิต1!$C:$C,'รับ-จ่าย ประจำวัน'!$B148,ผลิต1!AK:AK)+SUMIF(ผลิต2!$C:$C,'รับ-จ่าย ประจำวัน'!$B148,ผลิต2!AK:AK)+SUMIF(เส้นแต่งหน้าขนมเค้ก!$C:$C,'รับ-จ่าย ประจำวัน'!$B148,เส้นแต่งหน้าขนมเค้ก!AK:AK)+SUMIF(แพ็ค!$C:$C,'รับ-จ่าย ประจำวัน'!$B148,แพ็ค!AK:AK)+SUMIF(ธุรการ!$C:$C,'รับ-จ่าย ประจำวัน'!$B148,ธุรการ!AK:AK)+SUMIF(เส้นแต่งหน้าขนมปัง!$C:$C,'รับ-จ่าย ประจำวัน'!$B148,เส้นแต่งหน้าขนมปัง!AK:AK)+SUMIF('วางแผนBC,CJ'!$C:$C,'รับ-จ่าย ประจำวัน'!$B148,'วางแผนBC,CJ'!AK:AK)+SUMIF(RD!$C:$C,'รับ-จ่าย ประจำวัน'!$B148,RD!AK:AK)+SUMIF('FG,ออนไล,คัดแยก'!$C:$C,'รับ-จ่าย ประจำวัน'!$B148,'FG,ออนไล,คัดแยก'!AK:AK)</f>
        <v>0</v>
      </c>
      <c r="BS148" s="16">
        <f>SUMIF(เตรียมส่วนผสม!$C:$C,'รับ-จ่าย ประจำวัน'!$B148,เตรียมส่วนผสม!AL:AL)+SUMIF(กวนไส้!$C:$C,'รับ-จ่าย ประจำวัน'!$B148,กวนไส้!AL:AL)+SUMIF(ผลิต1!$C:$C,'รับ-จ่าย ประจำวัน'!$B148,ผลิต1!AL:AL)+SUMIF(ผลิต2!$C:$C,'รับ-จ่าย ประจำวัน'!$B148,ผลิต2!AL:AL)+SUMIF(เส้นแต่งหน้าขนมเค้ก!$C:$C,'รับ-จ่าย ประจำวัน'!$B148,เส้นแต่งหน้าขนมเค้ก!AL:AL)+SUMIF(แพ็ค!$C:$C,'รับ-จ่าย ประจำวัน'!$B148,แพ็ค!AL:AL)+SUMIF(ธุรการ!$C:$C,'รับ-จ่าย ประจำวัน'!$B148,ธุรการ!AL:AL)+SUMIF(เส้นแต่งหน้าขนมปัง!$C:$C,'รับ-จ่าย ประจำวัน'!$B148,เส้นแต่งหน้าขนมปัง!AL:AL)+SUMIF('วางแผนBC,CJ'!$C:$C,'รับ-จ่าย ประจำวัน'!$B148,'วางแผนBC,CJ'!AL:AL)+SUMIF(RD!$C:$C,'รับ-จ่าย ประจำวัน'!$B148,RD!AL:AL)+SUMIF('FG,ออนไล,คัดแยก'!$C:$C,'รับ-จ่าย ประจำวัน'!$B148,'FG,ออนไล,คัดแยก'!AL:AL)</f>
        <v>0</v>
      </c>
      <c r="BT148" s="18">
        <f t="shared" si="36"/>
        <v>0</v>
      </c>
      <c r="BU148" s="116">
        <v>11400</v>
      </c>
      <c r="BV148" s="146">
        <f t="shared" si="37"/>
        <v>0</v>
      </c>
      <c r="BW148" s="183">
        <v>30</v>
      </c>
      <c r="BX148" s="172">
        <f t="shared" si="42"/>
        <v>0</v>
      </c>
      <c r="BY148" s="188" t="e">
        <f t="shared" si="40"/>
        <v>#DIV/0!</v>
      </c>
      <c r="BZ148" s="180" t="e">
        <f t="shared" ca="1" si="38"/>
        <v>#DIV/0!</v>
      </c>
      <c r="CA148" s="93"/>
      <c r="CB148" s="93"/>
      <c r="CC148" s="93"/>
      <c r="CD148" s="93"/>
      <c r="CE148" s="93"/>
      <c r="CF148" s="93"/>
      <c r="CG148" s="93"/>
      <c r="CH148" s="93"/>
      <c r="CI148" s="93"/>
      <c r="CJ148" s="94"/>
      <c r="CK148" s="9">
        <f t="shared" si="41"/>
        <v>-11400</v>
      </c>
    </row>
    <row r="149" spans="1:89" hidden="1" x14ac:dyDescent="0.5">
      <c r="A149" s="149"/>
      <c r="B149" s="34" t="s">
        <v>1265</v>
      </c>
      <c r="C149" s="10" t="s">
        <v>1615</v>
      </c>
      <c r="D149" s="135" t="s">
        <v>265</v>
      </c>
      <c r="E149" s="25"/>
      <c r="F149" s="132"/>
      <c r="G149" s="25"/>
      <c r="H149" s="12">
        <v>17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11"/>
      <c r="AF149" s="11"/>
      <c r="AG149" s="11"/>
      <c r="AH149" s="11"/>
      <c r="AI149" s="25"/>
      <c r="AJ149" s="25"/>
      <c r="AK149" s="25"/>
      <c r="AL149" s="25"/>
      <c r="AM149" s="25"/>
      <c r="AN149" s="15">
        <f t="shared" si="35"/>
        <v>0</v>
      </c>
      <c r="AO149" s="16">
        <f>SUMIF(เตรียมส่วนผสม!$C:$C,'รับ-จ่าย ประจำวัน'!$B149,เตรียมส่วนผสม!H:H)+SUMIF(กวนไส้!$C:$C,'รับ-จ่าย ประจำวัน'!$B149,กวนไส้!H:H)+SUMIF(ผลิต1!$C:$C,'รับ-จ่าย ประจำวัน'!$B149,ผลิต1!H:H)+SUMIF(ผลิต2!$C:$C,'รับ-จ่าย ประจำวัน'!$B149,ผลิต2!H:H)+SUMIF(เส้นแต่งหน้าขนมเค้ก!$C:$C,'รับ-จ่าย ประจำวัน'!$B149,เส้นแต่งหน้าขนมเค้ก!H:H)+SUMIF(แพ็ค!$C:$C,'รับ-จ่าย ประจำวัน'!$B149,แพ็ค!H:H)+SUMIF(ธุรการ!$C:$C,'รับ-จ่าย ประจำวัน'!$B149,ธุรการ!H:H)+SUMIF(เส้นแต่งหน้าขนมปัง!$C:$C,'รับ-จ่าย ประจำวัน'!$B149,เส้นแต่งหน้าขนมปัง!H:H)+SUMIF('วางแผนBC,CJ'!$C:$C,'รับ-จ่าย ประจำวัน'!$B149,'วางแผนBC,CJ'!H:H)+SUMIF(RD!$C:$C,'รับ-จ่าย ประจำวัน'!$B149,RD!H:H)+SUMIF('FG,ออนไล,คัดแยก'!$C:$C,'รับ-จ่าย ประจำวัน'!$B149,'FG,ออนไล,คัดแยก'!H:H)</f>
        <v>0</v>
      </c>
      <c r="AP149" s="16">
        <f>SUMIF(เตรียมส่วนผสม!$C:$C,'รับ-จ่าย ประจำวัน'!$B149,เตรียมส่วนผสม!I:I)+SUMIF(กวนไส้!$C:$C,'รับ-จ่าย ประจำวัน'!$B149,กวนไส้!I:I)+SUMIF(ผลิต1!$C:$C,'รับ-จ่าย ประจำวัน'!$B149,ผลิต1!I:I)+SUMIF(ผลิต2!$C:$C,'รับ-จ่าย ประจำวัน'!$B149,ผลิต2!I:I)+SUMIF(เส้นแต่งหน้าขนมเค้ก!$C:$C,'รับ-จ่าย ประจำวัน'!$B149,เส้นแต่งหน้าขนมเค้ก!I:I)+SUMIF(แพ็ค!$C:$C,'รับ-จ่าย ประจำวัน'!$B149,แพ็ค!I:I)+SUMIF(ธุรการ!$C:$C,'รับ-จ่าย ประจำวัน'!$B149,ธุรการ!I:I)+SUMIF(เส้นแต่งหน้าขนมปัง!$C:$C,'รับ-จ่าย ประจำวัน'!$B149,เส้นแต่งหน้าขนมปัง!I:I)+SUMIF('วางแผนBC,CJ'!$C:$C,'รับ-จ่าย ประจำวัน'!$B149,'วางแผนBC,CJ'!I:I)+SUMIF(RD!$C:$C,'รับ-จ่าย ประจำวัน'!$B149,RD!I:I)+SUMIF('FG,ออนไล,คัดแยก'!$C:$C,'รับ-จ่าย ประจำวัน'!$B149,'FG,ออนไล,คัดแยก'!I:I)</f>
        <v>0</v>
      </c>
      <c r="AQ149" s="16">
        <f>SUMIF(เตรียมส่วนผสม!$C:$C,'รับ-จ่าย ประจำวัน'!$B149,เตรียมส่วนผสม!J:J)+SUMIF(กวนไส้!$C:$C,'รับ-จ่าย ประจำวัน'!$B149,กวนไส้!J:J)+SUMIF(ผลิต1!$C:$C,'รับ-จ่าย ประจำวัน'!$B149,ผลิต1!J:J)+SUMIF(ผลิต2!$C:$C,'รับ-จ่าย ประจำวัน'!$B149,ผลิต2!J:J)+SUMIF(เส้นแต่งหน้าขนมเค้ก!$C:$C,'รับ-จ่าย ประจำวัน'!$B149,เส้นแต่งหน้าขนมเค้ก!J:J)+SUMIF(แพ็ค!$C:$C,'รับ-จ่าย ประจำวัน'!$B149,แพ็ค!J:J)+SUMIF(ธุรการ!$C:$C,'รับ-จ่าย ประจำวัน'!$B149,ธุรการ!J:J)+SUMIF(เส้นแต่งหน้าขนมปัง!$C:$C,'รับ-จ่าย ประจำวัน'!$B149,เส้นแต่งหน้าขนมปัง!J:J)+SUMIF('วางแผนBC,CJ'!$C:$C,'รับ-จ่าย ประจำวัน'!$B149,'วางแผนBC,CJ'!J:J)+SUMIF(RD!$C:$C,'รับ-จ่าย ประจำวัน'!$B149,RD!J:J)+SUMIF('FG,ออนไล,คัดแยก'!$C:$C,'รับ-จ่าย ประจำวัน'!$B149,'FG,ออนไล,คัดแยก'!J:J)</f>
        <v>0</v>
      </c>
      <c r="AR149" s="16">
        <f>SUMIF(เตรียมส่วนผสม!$C:$C,'รับ-จ่าย ประจำวัน'!$B149,เตรียมส่วนผสม!K:K)+SUMIF(กวนไส้!$C:$C,'รับ-จ่าย ประจำวัน'!$B149,กวนไส้!K:K)+SUMIF(ผลิต1!$C:$C,'รับ-จ่าย ประจำวัน'!$B149,ผลิต1!K:K)+SUMIF(ผลิต2!$C:$C,'รับ-จ่าย ประจำวัน'!$B149,ผลิต2!K:K)+SUMIF(เส้นแต่งหน้าขนมเค้ก!$C:$C,'รับ-จ่าย ประจำวัน'!$B149,เส้นแต่งหน้าขนมเค้ก!K:K)+SUMIF(แพ็ค!$C:$C,'รับ-จ่าย ประจำวัน'!$B149,แพ็ค!K:K)+SUMIF(ธุรการ!$C:$C,'รับ-จ่าย ประจำวัน'!$B149,ธุรการ!K:K)+SUMIF(เส้นแต่งหน้าขนมปัง!$C:$C,'รับ-จ่าย ประจำวัน'!$B149,เส้นแต่งหน้าขนมปัง!K:K)+SUMIF('วางแผนBC,CJ'!$C:$C,'รับ-จ่าย ประจำวัน'!$B149,'วางแผนBC,CJ'!K:K)+SUMIF(RD!$C:$C,'รับ-จ่าย ประจำวัน'!$B149,RD!K:K)+SUMIF('FG,ออนไล,คัดแยก'!$C:$C,'รับ-จ่าย ประจำวัน'!$B149,'FG,ออนไล,คัดแยก'!K:K)</f>
        <v>0</v>
      </c>
      <c r="AS149" s="16">
        <f>SUMIF(เตรียมส่วนผสม!$C:$C,'รับ-จ่าย ประจำวัน'!$B149,เตรียมส่วนผสม!L:L)+SUMIF(กวนไส้!$C:$C,'รับ-จ่าย ประจำวัน'!$B149,กวนไส้!L:L)+SUMIF(ผลิต1!$C:$C,'รับ-จ่าย ประจำวัน'!$B149,ผลิต1!L:L)+SUMIF(ผลิต2!$C:$C,'รับ-จ่าย ประจำวัน'!$B149,ผลิต2!L:L)+SUMIF(เส้นแต่งหน้าขนมเค้ก!$C:$C,'รับ-จ่าย ประจำวัน'!$B149,เส้นแต่งหน้าขนมเค้ก!L:L)+SUMIF(แพ็ค!$C:$C,'รับ-จ่าย ประจำวัน'!$B149,แพ็ค!L:L)+SUMIF(ธุรการ!$C:$C,'รับ-จ่าย ประจำวัน'!$B149,ธุรการ!L:L)+SUMIF(เส้นแต่งหน้าขนมปัง!$C:$C,'รับ-จ่าย ประจำวัน'!$B149,เส้นแต่งหน้าขนมปัง!L:L)+SUMIF('วางแผนBC,CJ'!$C:$C,'รับ-จ่าย ประจำวัน'!$B149,'วางแผนBC,CJ'!L:L)+SUMIF(RD!$C:$C,'รับ-จ่าย ประจำวัน'!$B149,RD!L:L)+SUMIF('FG,ออนไล,คัดแยก'!$C:$C,'รับ-จ่าย ประจำวัน'!$B149,'FG,ออนไล,คัดแยก'!L:L)</f>
        <v>0</v>
      </c>
      <c r="AT149" s="16">
        <f>SUMIF(เตรียมส่วนผสม!$C:$C,'รับ-จ่าย ประจำวัน'!$B149,เตรียมส่วนผสม!M:M)+SUMIF(กวนไส้!$C:$C,'รับ-จ่าย ประจำวัน'!$B149,กวนไส้!M:M)+SUMIF(ผลิต1!$C:$C,'รับ-จ่าย ประจำวัน'!$B149,ผลิต1!M:M)+SUMIF(ผลิต2!$C:$C,'รับ-จ่าย ประจำวัน'!$B149,ผลิต2!M:M)+SUMIF(เส้นแต่งหน้าขนมเค้ก!$C:$C,'รับ-จ่าย ประจำวัน'!$B149,เส้นแต่งหน้าขนมเค้ก!M:M)+SUMIF(แพ็ค!$C:$C,'รับ-จ่าย ประจำวัน'!$B149,แพ็ค!M:M)+SUMIF(ธุรการ!$C:$C,'รับ-จ่าย ประจำวัน'!$B149,ธุรการ!M:M)+SUMIF(เส้นแต่งหน้าขนมปัง!$C:$C,'รับ-จ่าย ประจำวัน'!$B149,เส้นแต่งหน้าขนมปัง!M:M)+SUMIF('วางแผนBC,CJ'!$C:$C,'รับ-จ่าย ประจำวัน'!$B149,'วางแผนBC,CJ'!M:M)+SUMIF(RD!$C:$C,'รับ-จ่าย ประจำวัน'!$B149,RD!M:M)+SUMIF('FG,ออนไล,คัดแยก'!$C:$C,'รับ-จ่าย ประจำวัน'!$B149,'FG,ออนไล,คัดแยก'!M:M)</f>
        <v>0</v>
      </c>
      <c r="AU149" s="16">
        <f>SUMIF(เตรียมส่วนผสม!$C:$C,'รับ-จ่าย ประจำวัน'!$B149,เตรียมส่วนผสม!N:N)+SUMIF(กวนไส้!$C:$C,'รับ-จ่าย ประจำวัน'!$B149,กวนไส้!N:N)+SUMIF(ผลิต1!$C:$C,'รับ-จ่าย ประจำวัน'!$B149,ผลิต1!N:N)+SUMIF(ผลิต2!$C:$C,'รับ-จ่าย ประจำวัน'!$B149,ผลิต2!N:N)+SUMIF(เส้นแต่งหน้าขนมเค้ก!$C:$C,'รับ-จ่าย ประจำวัน'!$B149,เส้นแต่งหน้าขนมเค้ก!N:N)+SUMIF(แพ็ค!$C:$C,'รับ-จ่าย ประจำวัน'!$B149,แพ็ค!N:N)+SUMIF(ธุรการ!$C:$C,'รับ-จ่าย ประจำวัน'!$B149,ธุรการ!N:N)+SUMIF(เส้นแต่งหน้าขนมปัง!$C:$C,'รับ-จ่าย ประจำวัน'!$B149,เส้นแต่งหน้าขนมปัง!N:N)+SUMIF('วางแผนBC,CJ'!$C:$C,'รับ-จ่าย ประจำวัน'!$B149,'วางแผนBC,CJ'!N:N)+SUMIF(RD!$C:$C,'รับ-จ่าย ประจำวัน'!$B149,RD!N:N)+SUMIF('FG,ออนไล,คัดแยก'!$C:$C,'รับ-จ่าย ประจำวัน'!$B149,'FG,ออนไล,คัดแยก'!N:N)</f>
        <v>0</v>
      </c>
      <c r="AV149" s="16">
        <f>SUMIF(เตรียมส่วนผสม!$C:$C,'รับ-จ่าย ประจำวัน'!$B149,เตรียมส่วนผสม!O:O)+SUMIF(กวนไส้!$C:$C,'รับ-จ่าย ประจำวัน'!$B149,กวนไส้!O:O)+SUMIF(ผลิต1!$C:$C,'รับ-จ่าย ประจำวัน'!$B149,ผลิต1!O:O)+SUMIF(ผลิต2!$C:$C,'รับ-จ่าย ประจำวัน'!$B149,ผลิต2!O:O)+SUMIF(เส้นแต่งหน้าขนมเค้ก!$C:$C,'รับ-จ่าย ประจำวัน'!$B149,เส้นแต่งหน้าขนมเค้ก!O:O)+SUMIF(แพ็ค!$C:$C,'รับ-จ่าย ประจำวัน'!$B149,แพ็ค!O:O)+SUMIF(ธุรการ!$C:$C,'รับ-จ่าย ประจำวัน'!$B149,ธุรการ!O:O)+SUMIF(เส้นแต่งหน้าขนมปัง!$C:$C,'รับ-จ่าย ประจำวัน'!$B149,เส้นแต่งหน้าขนมปัง!O:O)+SUMIF('วางแผนBC,CJ'!$C:$C,'รับ-จ่าย ประจำวัน'!$B149,'วางแผนBC,CJ'!O:O)+SUMIF(RD!$C:$C,'รับ-จ่าย ประจำวัน'!$B149,RD!O:O)+SUMIF('FG,ออนไล,คัดแยก'!$C:$C,'รับ-จ่าย ประจำวัน'!$B149,'FG,ออนไล,คัดแยก'!O:O)</f>
        <v>0</v>
      </c>
      <c r="AW149" s="16">
        <f>SUMIF(เตรียมส่วนผสม!$C:$C,'รับ-จ่าย ประจำวัน'!$B149,เตรียมส่วนผสม!P:P)+SUMIF(กวนไส้!$C:$C,'รับ-จ่าย ประจำวัน'!$B149,กวนไส้!P:P)+SUMIF(ผลิต1!$C:$C,'รับ-จ่าย ประจำวัน'!$B149,ผลิต1!P:P)+SUMIF(ผลิต2!$C:$C,'รับ-จ่าย ประจำวัน'!$B149,ผลิต2!P:P)+SUMIF(เส้นแต่งหน้าขนมเค้ก!$C:$C,'รับ-จ่าย ประจำวัน'!$B149,เส้นแต่งหน้าขนมเค้ก!P:P)+SUMIF(แพ็ค!$C:$C,'รับ-จ่าย ประจำวัน'!$B149,แพ็ค!P:P)+SUMIF(ธุรการ!$C:$C,'รับ-จ่าย ประจำวัน'!$B149,ธุรการ!P:P)+SUMIF(เส้นแต่งหน้าขนมปัง!$C:$C,'รับ-จ่าย ประจำวัน'!$B149,เส้นแต่งหน้าขนมปัง!P:P)+SUMIF('วางแผนBC,CJ'!$C:$C,'รับ-จ่าย ประจำวัน'!$B149,'วางแผนBC,CJ'!P:P)+SUMIF(RD!$C:$C,'รับ-จ่าย ประจำวัน'!$B149,RD!P:P)+SUMIF('FG,ออนไล,คัดแยก'!$C:$C,'รับ-จ่าย ประจำวัน'!$B149,'FG,ออนไล,คัดแยก'!P:P)</f>
        <v>0</v>
      </c>
      <c r="AX149" s="16">
        <f>SUMIF(เตรียมส่วนผสม!$C:$C,'รับ-จ่าย ประจำวัน'!$B149,เตรียมส่วนผสม!Q:Q)+SUMIF(กวนไส้!$C:$C,'รับ-จ่าย ประจำวัน'!$B149,กวนไส้!Q:Q)+SUMIF(ผลิต1!$C:$C,'รับ-จ่าย ประจำวัน'!$B149,ผลิต1!Q:Q)+SUMIF(ผลิต2!$C:$C,'รับ-จ่าย ประจำวัน'!$B149,ผลิต2!Q:Q)+SUMIF(เส้นแต่งหน้าขนมเค้ก!$C:$C,'รับ-จ่าย ประจำวัน'!$B149,เส้นแต่งหน้าขนมเค้ก!Q:Q)+SUMIF(แพ็ค!$C:$C,'รับ-จ่าย ประจำวัน'!$B149,แพ็ค!Q:Q)+SUMIF(ธุรการ!$C:$C,'รับ-จ่าย ประจำวัน'!$B149,ธุรการ!Q:Q)+SUMIF(เส้นแต่งหน้าขนมปัง!$C:$C,'รับ-จ่าย ประจำวัน'!$B149,เส้นแต่งหน้าขนมปัง!Q:Q)+SUMIF('วางแผนBC,CJ'!$C:$C,'รับ-จ่าย ประจำวัน'!$B149,'วางแผนBC,CJ'!Q:Q)+SUMIF(RD!$C:$C,'รับ-จ่าย ประจำวัน'!$B149,RD!Q:Q)+SUMIF('FG,ออนไล,คัดแยก'!$C:$C,'รับ-จ่าย ประจำวัน'!$B149,'FG,ออนไล,คัดแยก'!Q:Q)</f>
        <v>0</v>
      </c>
      <c r="AY149" s="16">
        <f>SUMIF(เตรียมส่วนผสม!$C:$C,'รับ-จ่าย ประจำวัน'!$B149,เตรียมส่วนผสม!R:R)+SUMIF(กวนไส้!$C:$C,'รับ-จ่าย ประจำวัน'!$B149,กวนไส้!R:R)+SUMIF(ผลิต1!$C:$C,'รับ-จ่าย ประจำวัน'!$B149,ผลิต1!R:R)+SUMIF(ผลิต2!$C:$C,'รับ-จ่าย ประจำวัน'!$B149,ผลิต2!R:R)+SUMIF(เส้นแต่งหน้าขนมเค้ก!$C:$C,'รับ-จ่าย ประจำวัน'!$B149,เส้นแต่งหน้าขนมเค้ก!R:R)+SUMIF(แพ็ค!$C:$C,'รับ-จ่าย ประจำวัน'!$B149,แพ็ค!R:R)+SUMIF(ธุรการ!$C:$C,'รับ-จ่าย ประจำวัน'!$B149,ธุรการ!R:R)+SUMIF(เส้นแต่งหน้าขนมปัง!$C:$C,'รับ-จ่าย ประจำวัน'!$B149,เส้นแต่งหน้าขนมปัง!R:R)+SUMIF('วางแผนBC,CJ'!$C:$C,'รับ-จ่าย ประจำวัน'!$B149,'วางแผนBC,CJ'!R:R)+SUMIF(RD!$C:$C,'รับ-จ่าย ประจำวัน'!$B149,RD!R:R)+SUMIF('FG,ออนไล,คัดแยก'!$C:$C,'รับ-จ่าย ประจำวัน'!$B149,'FG,ออนไล,คัดแยก'!R:R)</f>
        <v>0</v>
      </c>
      <c r="AZ149" s="16">
        <f>SUMIF(เตรียมส่วนผสม!$C:$C,'รับ-จ่าย ประจำวัน'!$B149,เตรียมส่วนผสม!S:S)+SUMIF(กวนไส้!$C:$C,'รับ-จ่าย ประจำวัน'!$B149,กวนไส้!S:S)+SUMIF(ผลิต1!$C:$C,'รับ-จ่าย ประจำวัน'!$B149,ผลิต1!S:S)+SUMIF(ผลิต2!$C:$C,'รับ-จ่าย ประจำวัน'!$B149,ผลิต2!S:S)+SUMIF(เส้นแต่งหน้าขนมเค้ก!$C:$C,'รับ-จ่าย ประจำวัน'!$B149,เส้นแต่งหน้าขนมเค้ก!S:S)+SUMIF(แพ็ค!$C:$C,'รับ-จ่าย ประจำวัน'!$B149,แพ็ค!S:S)+SUMIF(ธุรการ!$C:$C,'รับ-จ่าย ประจำวัน'!$B149,ธุรการ!S:S)+SUMIF(เส้นแต่งหน้าขนมปัง!$C:$C,'รับ-จ่าย ประจำวัน'!$B149,เส้นแต่งหน้าขนมปัง!S:S)+SUMIF('วางแผนBC,CJ'!$C:$C,'รับ-จ่าย ประจำวัน'!$B149,'วางแผนBC,CJ'!S:S)+SUMIF(RD!$C:$C,'รับ-จ่าย ประจำวัน'!$B149,RD!S:S)+SUMIF('FG,ออนไล,คัดแยก'!$C:$C,'รับ-จ่าย ประจำวัน'!$B149,'FG,ออนไล,คัดแยก'!S:S)</f>
        <v>0</v>
      </c>
      <c r="BA149" s="16">
        <f>SUMIF(เตรียมส่วนผสม!$C:$C,'รับ-จ่าย ประจำวัน'!$B149,เตรียมส่วนผสม!T:T)+SUMIF(กวนไส้!$C:$C,'รับ-จ่าย ประจำวัน'!$B149,กวนไส้!T:T)+SUMIF(ผลิต1!$C:$C,'รับ-จ่าย ประจำวัน'!$B149,ผลิต1!T:T)+SUMIF(ผลิต2!$C:$C,'รับ-จ่าย ประจำวัน'!$B149,ผลิต2!T:T)+SUMIF(เส้นแต่งหน้าขนมเค้ก!$C:$C,'รับ-จ่าย ประจำวัน'!$B149,เส้นแต่งหน้าขนมเค้ก!T:T)+SUMIF(แพ็ค!$C:$C,'รับ-จ่าย ประจำวัน'!$B149,แพ็ค!T:T)+SUMIF(ธุรการ!$C:$C,'รับ-จ่าย ประจำวัน'!$B149,ธุรการ!T:T)+SUMIF(เส้นแต่งหน้าขนมปัง!$C:$C,'รับ-จ่าย ประจำวัน'!$B149,เส้นแต่งหน้าขนมปัง!T:T)+SUMIF('วางแผนBC,CJ'!$C:$C,'รับ-จ่าย ประจำวัน'!$B149,'วางแผนBC,CJ'!T:T)+SUMIF(RD!$C:$C,'รับ-จ่าย ประจำวัน'!$B149,RD!T:T)+SUMIF('FG,ออนไล,คัดแยก'!$C:$C,'รับ-จ่าย ประจำวัน'!$B149,'FG,ออนไล,คัดแยก'!T:T)</f>
        <v>0</v>
      </c>
      <c r="BB149" s="16">
        <f>SUMIF(เตรียมส่วนผสม!$C:$C,'รับ-จ่าย ประจำวัน'!$B149,เตรียมส่วนผสม!U:U)+SUMIF(กวนไส้!$C:$C,'รับ-จ่าย ประจำวัน'!$B149,กวนไส้!U:U)+SUMIF(ผลิต1!$C:$C,'รับ-จ่าย ประจำวัน'!$B149,ผลิต1!U:U)+SUMIF(ผลิต2!$C:$C,'รับ-จ่าย ประจำวัน'!$B149,ผลิต2!U:U)+SUMIF(เส้นแต่งหน้าขนมเค้ก!$C:$C,'รับ-จ่าย ประจำวัน'!$B149,เส้นแต่งหน้าขนมเค้ก!U:U)+SUMIF(แพ็ค!$C:$C,'รับ-จ่าย ประจำวัน'!$B149,แพ็ค!U:U)+SUMIF(ธุรการ!$C:$C,'รับ-จ่าย ประจำวัน'!$B149,ธุรการ!U:U)+SUMIF(เส้นแต่งหน้าขนมปัง!$C:$C,'รับ-จ่าย ประจำวัน'!$B149,เส้นแต่งหน้าขนมปัง!U:U)+SUMIF('วางแผนBC,CJ'!$C:$C,'รับ-จ่าย ประจำวัน'!$B149,'วางแผนBC,CJ'!U:U)+SUMIF(RD!$C:$C,'รับ-จ่าย ประจำวัน'!$B149,RD!U:U)+SUMIF('FG,ออนไล,คัดแยก'!$C:$C,'รับ-จ่าย ประจำวัน'!$B149,'FG,ออนไล,คัดแยก'!U:U)</f>
        <v>0</v>
      </c>
      <c r="BC149" s="16">
        <f>SUMIF(เตรียมส่วนผสม!$C:$C,'รับ-จ่าย ประจำวัน'!$B149,เตรียมส่วนผสม!V:V)+SUMIF(กวนไส้!$C:$C,'รับ-จ่าย ประจำวัน'!$B149,กวนไส้!V:V)+SUMIF(ผลิต1!$C:$C,'รับ-จ่าย ประจำวัน'!$B149,ผลิต1!V:V)+SUMIF(ผลิต2!$C:$C,'รับ-จ่าย ประจำวัน'!$B149,ผลิต2!V:V)+SUMIF(เส้นแต่งหน้าขนมเค้ก!$C:$C,'รับ-จ่าย ประจำวัน'!$B149,เส้นแต่งหน้าขนมเค้ก!V:V)+SUMIF(แพ็ค!$C:$C,'รับ-จ่าย ประจำวัน'!$B149,แพ็ค!V:V)+SUMIF(ธุรการ!$C:$C,'รับ-จ่าย ประจำวัน'!$B149,ธุรการ!V:V)+SUMIF(เส้นแต่งหน้าขนมปัง!$C:$C,'รับ-จ่าย ประจำวัน'!$B149,เส้นแต่งหน้าขนมปัง!V:V)+SUMIF('วางแผนBC,CJ'!$C:$C,'รับ-จ่าย ประจำวัน'!$B149,'วางแผนBC,CJ'!V:V)+SUMIF(RD!$C:$C,'รับ-จ่าย ประจำวัน'!$B149,RD!V:V)+SUMIF('FG,ออนไล,คัดแยก'!$C:$C,'รับ-จ่าย ประจำวัน'!$B149,'FG,ออนไล,คัดแยก'!V:V)</f>
        <v>0</v>
      </c>
      <c r="BD149" s="16">
        <f>SUMIF(เตรียมส่วนผสม!$C:$C,'รับ-จ่าย ประจำวัน'!$B149,เตรียมส่วนผสม!W:W)+SUMIF(กวนไส้!$C:$C,'รับ-จ่าย ประจำวัน'!$B149,กวนไส้!W:W)+SUMIF(ผลิต1!$C:$C,'รับ-จ่าย ประจำวัน'!$B149,ผลิต1!W:W)+SUMIF(ผลิต2!$C:$C,'รับ-จ่าย ประจำวัน'!$B149,ผลิต2!W:W)+SUMIF(เส้นแต่งหน้าขนมเค้ก!$C:$C,'รับ-จ่าย ประจำวัน'!$B149,เส้นแต่งหน้าขนมเค้ก!W:W)+SUMIF(แพ็ค!$C:$C,'รับ-จ่าย ประจำวัน'!$B149,แพ็ค!W:W)+SUMIF(ธุรการ!$C:$C,'รับ-จ่าย ประจำวัน'!$B149,ธุรการ!W:W)+SUMIF(เส้นแต่งหน้าขนมปัง!$C:$C,'รับ-จ่าย ประจำวัน'!$B149,เส้นแต่งหน้าขนมปัง!W:W)+SUMIF('วางแผนBC,CJ'!$C:$C,'รับ-จ่าย ประจำวัน'!$B149,'วางแผนBC,CJ'!W:W)+SUMIF(RD!$C:$C,'รับ-จ่าย ประจำวัน'!$B149,RD!W:W)+SUMIF('FG,ออนไล,คัดแยก'!$C:$C,'รับ-จ่าย ประจำวัน'!$B149,'FG,ออนไล,คัดแยก'!W:W)</f>
        <v>0</v>
      </c>
      <c r="BE149" s="16">
        <f>SUMIF(เตรียมส่วนผสม!$C:$C,'รับ-จ่าย ประจำวัน'!$B149,เตรียมส่วนผสม!X:X)+SUMIF(กวนไส้!$C:$C,'รับ-จ่าย ประจำวัน'!$B149,กวนไส้!X:X)+SUMIF(ผลิต1!$C:$C,'รับ-จ่าย ประจำวัน'!$B149,ผลิต1!X:X)+SUMIF(ผลิต2!$C:$C,'รับ-จ่าย ประจำวัน'!$B149,ผลิต2!X:X)+SUMIF(เส้นแต่งหน้าขนมเค้ก!$C:$C,'รับ-จ่าย ประจำวัน'!$B149,เส้นแต่งหน้าขนมเค้ก!X:X)+SUMIF(แพ็ค!$C:$C,'รับ-จ่าย ประจำวัน'!$B149,แพ็ค!X:X)+SUMIF(ธุรการ!$C:$C,'รับ-จ่าย ประจำวัน'!$B149,ธุรการ!X:X)+SUMIF(เส้นแต่งหน้าขนมปัง!$C:$C,'รับ-จ่าย ประจำวัน'!$B149,เส้นแต่งหน้าขนมปัง!X:X)+SUMIF('วางแผนBC,CJ'!$C:$C,'รับ-จ่าย ประจำวัน'!$B149,'วางแผนBC,CJ'!X:X)+SUMIF(RD!$C:$C,'รับ-จ่าย ประจำวัน'!$B149,RD!X:X)+SUMIF('FG,ออนไล,คัดแยก'!$C:$C,'รับ-จ่าย ประจำวัน'!$B149,'FG,ออนไล,คัดแยก'!X:X)</f>
        <v>0</v>
      </c>
      <c r="BF149" s="16">
        <f>SUMIF(เตรียมส่วนผสม!$C:$C,'รับ-จ่าย ประจำวัน'!$B149,เตรียมส่วนผสม!Y:Y)+SUMIF(กวนไส้!$C:$C,'รับ-จ่าย ประจำวัน'!$B149,กวนไส้!Y:Y)+SUMIF(ผลิต1!$C:$C,'รับ-จ่าย ประจำวัน'!$B149,ผลิต1!Y:Y)+SUMIF(ผลิต2!$C:$C,'รับ-จ่าย ประจำวัน'!$B149,ผลิต2!Y:Y)+SUMIF(เส้นแต่งหน้าขนมเค้ก!$C:$C,'รับ-จ่าย ประจำวัน'!$B149,เส้นแต่งหน้าขนมเค้ก!Y:Y)+SUMIF(แพ็ค!$C:$C,'รับ-จ่าย ประจำวัน'!$B149,แพ็ค!Y:Y)+SUMIF(ธุรการ!$C:$C,'รับ-จ่าย ประจำวัน'!$B149,ธุรการ!Y:Y)+SUMIF(เส้นแต่งหน้าขนมปัง!$C:$C,'รับ-จ่าย ประจำวัน'!$B149,เส้นแต่งหน้าขนมปัง!Y:Y)+SUMIF('วางแผนBC,CJ'!$C:$C,'รับ-จ่าย ประจำวัน'!$B149,'วางแผนBC,CJ'!Y:Y)+SUMIF(RD!$C:$C,'รับ-จ่าย ประจำวัน'!$B149,RD!Y:Y)+SUMIF('FG,ออนไล,คัดแยก'!$C:$C,'รับ-จ่าย ประจำวัน'!$B149,'FG,ออนไล,คัดแยก'!Y:Y)</f>
        <v>0</v>
      </c>
      <c r="BG149" s="16">
        <f>SUMIF(เตรียมส่วนผสม!$C:$C,'รับ-จ่าย ประจำวัน'!$B149,เตรียมส่วนผสม!Z:Z)+SUMIF(กวนไส้!$C:$C,'รับ-จ่าย ประจำวัน'!$B149,กวนไส้!Z:Z)+SUMIF(ผลิต1!$C:$C,'รับ-จ่าย ประจำวัน'!$B149,ผลิต1!Z:Z)+SUMIF(ผลิต2!$C:$C,'รับ-จ่าย ประจำวัน'!$B149,ผลิต2!Z:Z)+SUMIF(เส้นแต่งหน้าขนมเค้ก!$C:$C,'รับ-จ่าย ประจำวัน'!$B149,เส้นแต่งหน้าขนมเค้ก!Z:Z)+SUMIF(แพ็ค!$C:$C,'รับ-จ่าย ประจำวัน'!$B149,แพ็ค!Z:Z)+SUMIF(ธุรการ!$C:$C,'รับ-จ่าย ประจำวัน'!$B149,ธุรการ!Z:Z)+SUMIF(เส้นแต่งหน้าขนมปัง!$C:$C,'รับ-จ่าย ประจำวัน'!$B149,เส้นแต่งหน้าขนมปัง!Z:Z)+SUMIF('วางแผนBC,CJ'!$C:$C,'รับ-จ่าย ประจำวัน'!$B149,'วางแผนBC,CJ'!Z:Z)+SUMIF(RD!$C:$C,'รับ-จ่าย ประจำวัน'!$B149,RD!Z:Z)+SUMIF('FG,ออนไล,คัดแยก'!$C:$C,'รับ-จ่าย ประจำวัน'!$B149,'FG,ออนไล,คัดแยก'!Z:Z)</f>
        <v>0</v>
      </c>
      <c r="BH149" s="16">
        <f>SUMIF(เตรียมส่วนผสม!$C:$C,'รับ-จ่าย ประจำวัน'!$B149,เตรียมส่วนผสม!AA:AA)+SUMIF(กวนไส้!$C:$C,'รับ-จ่าย ประจำวัน'!$B149,กวนไส้!AA:AA)+SUMIF(ผลิต1!$C:$C,'รับ-จ่าย ประจำวัน'!$B149,ผลิต1!AA:AA)+SUMIF(ผลิต2!$C:$C,'รับ-จ่าย ประจำวัน'!$B149,ผลิต2!AA:AA)+SUMIF(เส้นแต่งหน้าขนมเค้ก!$C:$C,'รับ-จ่าย ประจำวัน'!$B149,เส้นแต่งหน้าขนมเค้ก!AA:AA)+SUMIF(แพ็ค!$C:$C,'รับ-จ่าย ประจำวัน'!$B149,แพ็ค!AA:AA)+SUMIF(ธุรการ!$C:$C,'รับ-จ่าย ประจำวัน'!$B149,ธุรการ!AA:AA)+SUMIF(เส้นแต่งหน้าขนมปัง!$C:$C,'รับ-จ่าย ประจำวัน'!$B149,เส้นแต่งหน้าขนมปัง!AA:AA)+SUMIF('วางแผนBC,CJ'!$C:$C,'รับ-จ่าย ประจำวัน'!$B149,'วางแผนBC,CJ'!AA:AA)+SUMIF(RD!$C:$C,'รับ-จ่าย ประจำวัน'!$B149,RD!AA:AA)+SUMIF('FG,ออนไล,คัดแยก'!$C:$C,'รับ-จ่าย ประจำวัน'!$B149,'FG,ออนไล,คัดแยก'!AA:AA)</f>
        <v>0</v>
      </c>
      <c r="BI149" s="16">
        <f>SUMIF(เตรียมส่วนผสม!$C:$C,'รับ-จ่าย ประจำวัน'!$B149,เตรียมส่วนผสม!AB:AB)+SUMIF(กวนไส้!$C:$C,'รับ-จ่าย ประจำวัน'!$B149,กวนไส้!AB:AB)+SUMIF(ผลิต1!$C:$C,'รับ-จ่าย ประจำวัน'!$B149,ผลิต1!AB:AB)+SUMIF(ผลิต2!$C:$C,'รับ-จ่าย ประจำวัน'!$B149,ผลิต2!AB:AB)+SUMIF(เส้นแต่งหน้าขนมเค้ก!$C:$C,'รับ-จ่าย ประจำวัน'!$B149,เส้นแต่งหน้าขนมเค้ก!AB:AB)+SUMIF(แพ็ค!$C:$C,'รับ-จ่าย ประจำวัน'!$B149,แพ็ค!AB:AB)+SUMIF(ธุรการ!$C:$C,'รับ-จ่าย ประจำวัน'!$B149,ธุรการ!AB:AB)+SUMIF(เส้นแต่งหน้าขนมปัง!$C:$C,'รับ-จ่าย ประจำวัน'!$B149,เส้นแต่งหน้าขนมปัง!AB:AB)+SUMIF('วางแผนBC,CJ'!$C:$C,'รับ-จ่าย ประจำวัน'!$B149,'วางแผนBC,CJ'!AB:AB)+SUMIF(RD!$C:$C,'รับ-จ่าย ประจำวัน'!$B149,RD!AB:AB)+SUMIF('FG,ออนไล,คัดแยก'!$C:$C,'รับ-จ่าย ประจำวัน'!$B149,'FG,ออนไล,คัดแยก'!AB:AB)</f>
        <v>0</v>
      </c>
      <c r="BJ149" s="16">
        <f>SUMIF(เตรียมส่วนผสม!$C:$C,'รับ-จ่าย ประจำวัน'!$B149,เตรียมส่วนผสม!AC:AC)+SUMIF(กวนไส้!$C:$C,'รับ-จ่าย ประจำวัน'!$B149,กวนไส้!AC:AC)+SUMIF(ผลิต1!$C:$C,'รับ-จ่าย ประจำวัน'!$B149,ผลิต1!AC:AC)+SUMIF(ผลิต2!$C:$C,'รับ-จ่าย ประจำวัน'!$B149,ผลิต2!AC:AC)+SUMIF(เส้นแต่งหน้าขนมเค้ก!$C:$C,'รับ-จ่าย ประจำวัน'!$B149,เส้นแต่งหน้าขนมเค้ก!AC:AC)+SUMIF(แพ็ค!$C:$C,'รับ-จ่าย ประจำวัน'!$B149,แพ็ค!AC:AC)+SUMIF(ธุรการ!$C:$C,'รับ-จ่าย ประจำวัน'!$B149,ธุรการ!AC:AC)+SUMIF(เส้นแต่งหน้าขนมปัง!$C:$C,'รับ-จ่าย ประจำวัน'!$B149,เส้นแต่งหน้าขนมปัง!AC:AC)+SUMIF('วางแผนBC,CJ'!$C:$C,'รับ-จ่าย ประจำวัน'!$B149,'วางแผนBC,CJ'!AC:AC)+SUMIF(RD!$C:$C,'รับ-จ่าย ประจำวัน'!$B149,RD!AC:AC)+SUMIF('FG,ออนไล,คัดแยก'!$C:$C,'รับ-จ่าย ประจำวัน'!$B149,'FG,ออนไล,คัดแยก'!AC:AC)</f>
        <v>0</v>
      </c>
      <c r="BK149" s="16">
        <f>SUMIF(เตรียมส่วนผสม!$C:$C,'รับ-จ่าย ประจำวัน'!$B149,เตรียมส่วนผสม!AD:AD)+SUMIF(กวนไส้!$C:$C,'รับ-จ่าย ประจำวัน'!$B149,กวนไส้!AD:AD)+SUMIF(ผลิต1!$C:$C,'รับ-จ่าย ประจำวัน'!$B149,ผลิต1!AD:AD)+SUMIF(ผลิต2!$C:$C,'รับ-จ่าย ประจำวัน'!$B149,ผลิต2!AD:AD)+SUMIF(เส้นแต่งหน้าขนมเค้ก!$C:$C,'รับ-จ่าย ประจำวัน'!$B149,เส้นแต่งหน้าขนมเค้ก!AD:AD)+SUMIF(แพ็ค!$C:$C,'รับ-จ่าย ประจำวัน'!$B149,แพ็ค!AD:AD)+SUMIF(ธุรการ!$C:$C,'รับ-จ่าย ประจำวัน'!$B149,ธุรการ!AD:AD)+SUMIF(เส้นแต่งหน้าขนมปัง!$C:$C,'รับ-จ่าย ประจำวัน'!$B149,เส้นแต่งหน้าขนมปัง!AD:AD)+SUMIF('วางแผนBC,CJ'!$C:$C,'รับ-จ่าย ประจำวัน'!$B149,'วางแผนBC,CJ'!AD:AD)+SUMIF(RD!$C:$C,'รับ-จ่าย ประจำวัน'!$B149,RD!AD:AD)+SUMIF('FG,ออนไล,คัดแยก'!$C:$C,'รับ-จ่าย ประจำวัน'!$B149,'FG,ออนไล,คัดแยก'!AD:AD)</f>
        <v>0</v>
      </c>
      <c r="BL149" s="16">
        <f>SUMIF(เตรียมส่วนผสม!$C:$C,'รับ-จ่าย ประจำวัน'!$B149,เตรียมส่วนผสม!AE:AE)+SUMIF(กวนไส้!$C:$C,'รับ-จ่าย ประจำวัน'!$B149,กวนไส้!AE:AE)+SUMIF(ผลิต1!$C:$C,'รับ-จ่าย ประจำวัน'!$B149,ผลิต1!AE:AE)+SUMIF(ผลิต2!$C:$C,'รับ-จ่าย ประจำวัน'!$B149,ผลิต2!AE:AE)+SUMIF(เส้นแต่งหน้าขนมเค้ก!$C:$C,'รับ-จ่าย ประจำวัน'!$B149,เส้นแต่งหน้าขนมเค้ก!AE:AE)+SUMIF(แพ็ค!$C:$C,'รับ-จ่าย ประจำวัน'!$B149,แพ็ค!AE:AE)+SUMIF(ธุรการ!$C:$C,'รับ-จ่าย ประจำวัน'!$B149,ธุรการ!AE:AE)+SUMIF(เส้นแต่งหน้าขนมปัง!$C:$C,'รับ-จ่าย ประจำวัน'!$B149,เส้นแต่งหน้าขนมปัง!AE:AE)+SUMIF('วางแผนBC,CJ'!$C:$C,'รับ-จ่าย ประจำวัน'!$B149,'วางแผนBC,CJ'!AE:AE)+SUMIF(RD!$C:$C,'รับ-จ่าย ประจำวัน'!$B149,RD!AE:AE)+SUMIF('FG,ออนไล,คัดแยก'!$C:$C,'รับ-จ่าย ประจำวัน'!$B149,'FG,ออนไล,คัดแยก'!AE:AE)</f>
        <v>0</v>
      </c>
      <c r="BM149" s="16">
        <f>SUMIF(เตรียมส่วนผสม!$C:$C,'รับ-จ่าย ประจำวัน'!$B149,เตรียมส่วนผสม!AF:AF)+SUMIF(กวนไส้!$C:$C,'รับ-จ่าย ประจำวัน'!$B149,กวนไส้!AF:AF)+SUMIF(ผลิต1!$C:$C,'รับ-จ่าย ประจำวัน'!$B149,ผลิต1!AF:AF)+SUMIF(ผลิต2!$C:$C,'รับ-จ่าย ประจำวัน'!$B149,ผลิต2!AF:AF)+SUMIF(เส้นแต่งหน้าขนมเค้ก!$C:$C,'รับ-จ่าย ประจำวัน'!$B149,เส้นแต่งหน้าขนมเค้ก!AF:AF)+SUMIF(แพ็ค!$C:$C,'รับ-จ่าย ประจำวัน'!$B149,แพ็ค!AF:AF)+SUMIF(ธุรการ!$C:$C,'รับ-จ่าย ประจำวัน'!$B149,ธุรการ!AF:AF)+SUMIF(เส้นแต่งหน้าขนมปัง!$C:$C,'รับ-จ่าย ประจำวัน'!$B149,เส้นแต่งหน้าขนมปัง!AF:AF)+SUMIF('วางแผนBC,CJ'!$C:$C,'รับ-จ่าย ประจำวัน'!$B149,'วางแผนBC,CJ'!AF:AF)+SUMIF(RD!$C:$C,'รับ-จ่าย ประจำวัน'!$B149,RD!AF:AF)+SUMIF('FG,ออนไล,คัดแยก'!$C:$C,'รับ-จ่าย ประจำวัน'!$B149,'FG,ออนไล,คัดแยก'!AF:AF)</f>
        <v>0</v>
      </c>
      <c r="BN149" s="16">
        <f>SUMIF(เตรียมส่วนผสม!$C:$C,'รับ-จ่าย ประจำวัน'!$B149,เตรียมส่วนผสม!AG:AG)+SUMIF(กวนไส้!$C:$C,'รับ-จ่าย ประจำวัน'!$B149,กวนไส้!AG:AG)+SUMIF(ผลิต1!$C:$C,'รับ-จ่าย ประจำวัน'!$B149,ผลิต1!AG:AG)+SUMIF(ผลิต2!$C:$C,'รับ-จ่าย ประจำวัน'!$B149,ผลิต2!AG:AG)+SUMIF(เส้นแต่งหน้าขนมเค้ก!$C:$C,'รับ-จ่าย ประจำวัน'!$B149,เส้นแต่งหน้าขนมเค้ก!AG:AG)+SUMIF(แพ็ค!$C:$C,'รับ-จ่าย ประจำวัน'!$B149,แพ็ค!AG:AG)+SUMIF(ธุรการ!$C:$C,'รับ-จ่าย ประจำวัน'!$B149,ธุรการ!AG:AG)+SUMIF(เส้นแต่งหน้าขนมปัง!$C:$C,'รับ-จ่าย ประจำวัน'!$B149,เส้นแต่งหน้าขนมปัง!AG:AG)+SUMIF('วางแผนBC,CJ'!$C:$C,'รับ-จ่าย ประจำวัน'!$B149,'วางแผนBC,CJ'!AG:AG)+SUMIF(RD!$C:$C,'รับ-จ่าย ประจำวัน'!$B149,RD!AG:AG)+SUMIF('FG,ออนไล,คัดแยก'!$C:$C,'รับ-จ่าย ประจำวัน'!$B149,'FG,ออนไล,คัดแยก'!AG:AG)</f>
        <v>0</v>
      </c>
      <c r="BO149" s="16">
        <f>SUMIF(เตรียมส่วนผสม!$C:$C,'รับ-จ่าย ประจำวัน'!$B149,เตรียมส่วนผสม!AH:AH)+SUMIF(กวนไส้!$C:$C,'รับ-จ่าย ประจำวัน'!$B149,กวนไส้!AH:AH)+SUMIF(ผลิต1!$C:$C,'รับ-จ่าย ประจำวัน'!$B149,ผลิต1!AH:AH)+SUMIF(ผลิต2!$C:$C,'รับ-จ่าย ประจำวัน'!$B149,ผลิต2!AH:AH)+SUMIF(เส้นแต่งหน้าขนมเค้ก!$C:$C,'รับ-จ่าย ประจำวัน'!$B149,เส้นแต่งหน้าขนมเค้ก!AH:AH)+SUMIF(แพ็ค!$C:$C,'รับ-จ่าย ประจำวัน'!$B149,แพ็ค!AH:AH)+SUMIF(ธุรการ!$C:$C,'รับ-จ่าย ประจำวัน'!$B149,ธุรการ!AH:AH)+SUMIF(เส้นแต่งหน้าขนมปัง!$C:$C,'รับ-จ่าย ประจำวัน'!$B149,เส้นแต่งหน้าขนมปัง!AH:AH)+SUMIF('วางแผนBC,CJ'!$C:$C,'รับ-จ่าย ประจำวัน'!$B149,'วางแผนBC,CJ'!AH:AH)+SUMIF(RD!$C:$C,'รับ-จ่าย ประจำวัน'!$B149,RD!AH:AH)+SUMIF('FG,ออนไล,คัดแยก'!$C:$C,'รับ-จ่าย ประจำวัน'!$B149,'FG,ออนไล,คัดแยก'!AH:AH)</f>
        <v>0</v>
      </c>
      <c r="BP149" s="16">
        <f>SUMIF(เตรียมส่วนผสม!$C:$C,'รับ-จ่าย ประจำวัน'!$B149,เตรียมส่วนผสม!AI:AI)+SUMIF(กวนไส้!$C:$C,'รับ-จ่าย ประจำวัน'!$B149,กวนไส้!AI:AI)+SUMIF(ผลิต1!$C:$C,'รับ-จ่าย ประจำวัน'!$B149,ผลิต1!AI:AI)+SUMIF(ผลิต2!$C:$C,'รับ-จ่าย ประจำวัน'!$B149,ผลิต2!AI:AI)+SUMIF(เส้นแต่งหน้าขนมเค้ก!$C:$C,'รับ-จ่าย ประจำวัน'!$B149,เส้นแต่งหน้าขนมเค้ก!AI:AI)+SUMIF(แพ็ค!$C:$C,'รับ-จ่าย ประจำวัน'!$B149,แพ็ค!AI:AI)+SUMIF(ธุรการ!$C:$C,'รับ-จ่าย ประจำวัน'!$B149,ธุรการ!AI:AI)+SUMIF(เส้นแต่งหน้าขนมปัง!$C:$C,'รับ-จ่าย ประจำวัน'!$B149,เส้นแต่งหน้าขนมปัง!AI:AI)+SUMIF('วางแผนBC,CJ'!$C:$C,'รับ-จ่าย ประจำวัน'!$B149,'วางแผนBC,CJ'!AI:AI)+SUMIF(RD!$C:$C,'รับ-จ่าย ประจำวัน'!$B149,RD!AI:AI)+SUMIF('FG,ออนไล,คัดแยก'!$C:$C,'รับ-จ่าย ประจำวัน'!$B149,'FG,ออนไล,คัดแยก'!AI:AI)</f>
        <v>0</v>
      </c>
      <c r="BQ149" s="16">
        <f>SUMIF(เตรียมส่วนผสม!$C:$C,'รับ-จ่าย ประจำวัน'!$B149,เตรียมส่วนผสม!AJ:AJ)+SUMIF(กวนไส้!$C:$C,'รับ-จ่าย ประจำวัน'!$B149,กวนไส้!AJ:AJ)+SUMIF(ผลิต1!$C:$C,'รับ-จ่าย ประจำวัน'!$B149,ผลิต1!AJ:AJ)+SUMIF(ผลิต2!$C:$C,'รับ-จ่าย ประจำวัน'!$B149,ผลิต2!AJ:AJ)+SUMIF(เส้นแต่งหน้าขนมเค้ก!$C:$C,'รับ-จ่าย ประจำวัน'!$B149,เส้นแต่งหน้าขนมเค้ก!AJ:AJ)+SUMIF(แพ็ค!$C:$C,'รับ-จ่าย ประจำวัน'!$B149,แพ็ค!AJ:AJ)+SUMIF(ธุรการ!$C:$C,'รับ-จ่าย ประจำวัน'!$B149,ธุรการ!AJ:AJ)+SUMIF(เส้นแต่งหน้าขนมปัง!$C:$C,'รับ-จ่าย ประจำวัน'!$B149,เส้นแต่งหน้าขนมปัง!AJ:AJ)+SUMIF('วางแผนBC,CJ'!$C:$C,'รับ-จ่าย ประจำวัน'!$B149,'วางแผนBC,CJ'!AJ:AJ)+SUMIF(RD!$C:$C,'รับ-จ่าย ประจำวัน'!$B149,RD!AJ:AJ)+SUMIF('FG,ออนไล,คัดแยก'!$C:$C,'รับ-จ่าย ประจำวัน'!$B149,'FG,ออนไล,คัดแยก'!AJ:AJ)</f>
        <v>0</v>
      </c>
      <c r="BR149" s="16">
        <f>SUMIF(เตรียมส่วนผสม!$C:$C,'รับ-จ่าย ประจำวัน'!$B149,เตรียมส่วนผสม!AK:AK)+SUMIF(กวนไส้!$C:$C,'รับ-จ่าย ประจำวัน'!$B149,กวนไส้!AK:AK)+SUMIF(ผลิต1!$C:$C,'รับ-จ่าย ประจำวัน'!$B149,ผลิต1!AK:AK)+SUMIF(ผลิต2!$C:$C,'รับ-จ่าย ประจำวัน'!$B149,ผลิต2!AK:AK)+SUMIF(เส้นแต่งหน้าขนมเค้ก!$C:$C,'รับ-จ่าย ประจำวัน'!$B149,เส้นแต่งหน้าขนมเค้ก!AK:AK)+SUMIF(แพ็ค!$C:$C,'รับ-จ่าย ประจำวัน'!$B149,แพ็ค!AK:AK)+SUMIF(ธุรการ!$C:$C,'รับ-จ่าย ประจำวัน'!$B149,ธุรการ!AK:AK)+SUMIF(เส้นแต่งหน้าขนมปัง!$C:$C,'รับ-จ่าย ประจำวัน'!$B149,เส้นแต่งหน้าขนมปัง!AK:AK)+SUMIF('วางแผนBC,CJ'!$C:$C,'รับ-จ่าย ประจำวัน'!$B149,'วางแผนBC,CJ'!AK:AK)+SUMIF(RD!$C:$C,'รับ-จ่าย ประจำวัน'!$B149,RD!AK:AK)+SUMIF('FG,ออนไล,คัดแยก'!$C:$C,'รับ-จ่าย ประจำวัน'!$B149,'FG,ออนไล,คัดแยก'!AK:AK)</f>
        <v>0</v>
      </c>
      <c r="BS149" s="16">
        <f>SUMIF(เตรียมส่วนผสม!$C:$C,'รับ-จ่าย ประจำวัน'!$B149,เตรียมส่วนผสม!AL:AL)+SUMIF(กวนไส้!$C:$C,'รับ-จ่าย ประจำวัน'!$B149,กวนไส้!AL:AL)+SUMIF(ผลิต1!$C:$C,'รับ-จ่าย ประจำวัน'!$B149,ผลิต1!AL:AL)+SUMIF(ผลิต2!$C:$C,'รับ-จ่าย ประจำวัน'!$B149,ผลิต2!AL:AL)+SUMIF(เส้นแต่งหน้าขนมเค้ก!$C:$C,'รับ-จ่าย ประจำวัน'!$B149,เส้นแต่งหน้าขนมเค้ก!AL:AL)+SUMIF(แพ็ค!$C:$C,'รับ-จ่าย ประจำวัน'!$B149,แพ็ค!AL:AL)+SUMIF(ธุรการ!$C:$C,'รับ-จ่าย ประจำวัน'!$B149,ธุรการ!AL:AL)+SUMIF(เส้นแต่งหน้าขนมปัง!$C:$C,'รับ-จ่าย ประจำวัน'!$B149,เส้นแต่งหน้าขนมปัง!AL:AL)+SUMIF('วางแผนBC,CJ'!$C:$C,'รับ-จ่าย ประจำวัน'!$B149,'วางแผนBC,CJ'!AL:AL)+SUMIF(RD!$C:$C,'รับ-จ่าย ประจำวัน'!$B149,RD!AL:AL)+SUMIF('FG,ออนไล,คัดแยก'!$C:$C,'รับ-จ่าย ประจำวัน'!$B149,'FG,ออนไล,คัดแยก'!AL:AL)</f>
        <v>0</v>
      </c>
      <c r="BT149" s="18">
        <f t="shared" si="36"/>
        <v>0</v>
      </c>
      <c r="BU149" s="116"/>
      <c r="BV149" s="146">
        <f t="shared" si="37"/>
        <v>17</v>
      </c>
      <c r="BW149" s="183">
        <v>30</v>
      </c>
      <c r="BX149" s="172">
        <f t="shared" si="42"/>
        <v>0</v>
      </c>
      <c r="BY149" s="188" t="e">
        <f t="shared" si="40"/>
        <v>#DIV/0!</v>
      </c>
      <c r="BZ149" s="180" t="e">
        <f t="shared" ca="1" si="38"/>
        <v>#DIV/0!</v>
      </c>
      <c r="CA149" s="93"/>
      <c r="CB149" s="93"/>
      <c r="CC149" s="93"/>
      <c r="CD149" s="93"/>
      <c r="CE149" s="93"/>
      <c r="CF149" s="93"/>
      <c r="CG149" s="93"/>
      <c r="CH149" s="93"/>
      <c r="CI149" s="93"/>
      <c r="CJ149" s="97"/>
      <c r="CK149" s="9">
        <f t="shared" si="41"/>
        <v>17</v>
      </c>
    </row>
    <row r="150" spans="1:89" x14ac:dyDescent="0.5">
      <c r="A150" s="149" t="s">
        <v>566</v>
      </c>
      <c r="B150" s="34">
        <v>1021601047</v>
      </c>
      <c r="C150" s="10" t="s">
        <v>1775</v>
      </c>
      <c r="D150" s="135" t="s">
        <v>61</v>
      </c>
      <c r="E150" s="11">
        <v>0</v>
      </c>
      <c r="F150" s="75"/>
      <c r="G150" s="11" t="s">
        <v>62</v>
      </c>
      <c r="H150" s="12">
        <v>2630</v>
      </c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3"/>
      <c r="AF150" s="13"/>
      <c r="AG150" s="13"/>
      <c r="AH150" s="13"/>
      <c r="AI150" s="14"/>
      <c r="AJ150" s="14"/>
      <c r="AK150" s="14"/>
      <c r="AL150" s="14"/>
      <c r="AM150" s="14"/>
      <c r="AN150" s="15">
        <f t="shared" si="35"/>
        <v>0</v>
      </c>
      <c r="AO150" s="16">
        <f>SUMIF(เตรียมส่วนผสม!$C:$C,'รับ-จ่าย ประจำวัน'!$B150,เตรียมส่วนผสม!H:H)+SUMIF(กวนไส้!$C:$C,'รับ-จ่าย ประจำวัน'!$B150,กวนไส้!H:H)+SUMIF(ผลิต1!$C:$C,'รับ-จ่าย ประจำวัน'!$B150,ผลิต1!H:H)+SUMIF(ผลิต2!$C:$C,'รับ-จ่าย ประจำวัน'!$B150,ผลิต2!H:H)+SUMIF(เส้นแต่งหน้าขนมเค้ก!$C:$C,'รับ-จ่าย ประจำวัน'!$B150,เส้นแต่งหน้าขนมเค้ก!H:H)+SUMIF(แพ็ค!$C:$C,'รับ-จ่าย ประจำวัน'!$B150,แพ็ค!H:H)+SUMIF(ธุรการ!$C:$C,'รับ-จ่าย ประจำวัน'!$B150,ธุรการ!H:H)+SUMIF(เส้นแต่งหน้าขนมปัง!$C:$C,'รับ-จ่าย ประจำวัน'!$B150,เส้นแต่งหน้าขนมปัง!H:H)+SUMIF('วางแผนBC,CJ'!$C:$C,'รับ-จ่าย ประจำวัน'!$B150,'วางแผนBC,CJ'!H:H)+SUMIF(RD!$C:$C,'รับ-จ่าย ประจำวัน'!$B150,RD!H:H)+SUMIF('FG,ออนไล,คัดแยก'!$C:$C,'รับ-จ่าย ประจำวัน'!$B150,'FG,ออนไล,คัดแยก'!H:H)</f>
        <v>112</v>
      </c>
      <c r="AP150" s="16">
        <f>SUMIF(เตรียมส่วนผสม!$C:$C,'รับ-จ่าย ประจำวัน'!$B150,เตรียมส่วนผสม!I:I)+SUMIF(กวนไส้!$C:$C,'รับ-จ่าย ประจำวัน'!$B150,กวนไส้!I:I)+SUMIF(ผลิต1!$C:$C,'รับ-จ่าย ประจำวัน'!$B150,ผลิต1!I:I)+SUMIF(ผลิต2!$C:$C,'รับ-จ่าย ประจำวัน'!$B150,ผลิต2!I:I)+SUMIF(เส้นแต่งหน้าขนมเค้ก!$C:$C,'รับ-จ่าย ประจำวัน'!$B150,เส้นแต่งหน้าขนมเค้ก!I:I)+SUMIF(แพ็ค!$C:$C,'รับ-จ่าย ประจำวัน'!$B150,แพ็ค!I:I)+SUMIF(ธุรการ!$C:$C,'รับ-จ่าย ประจำวัน'!$B150,ธุรการ!I:I)+SUMIF(เส้นแต่งหน้าขนมปัง!$C:$C,'รับ-จ่าย ประจำวัน'!$B150,เส้นแต่งหน้าขนมปัง!I:I)+SUMIF('วางแผนBC,CJ'!$C:$C,'รับ-จ่าย ประจำวัน'!$B150,'วางแผนBC,CJ'!I:I)+SUMIF(RD!$C:$C,'รับ-จ่าย ประจำวัน'!$B150,RD!I:I)+SUMIF('FG,ออนไล,คัดแยก'!$C:$C,'รับ-จ่าย ประจำวัน'!$B150,'FG,ออนไล,คัดแยก'!I:I)</f>
        <v>0</v>
      </c>
      <c r="AQ150" s="16">
        <f>SUMIF(เตรียมส่วนผสม!$C:$C,'รับ-จ่าย ประจำวัน'!$B150,เตรียมส่วนผสม!J:J)+SUMIF(กวนไส้!$C:$C,'รับ-จ่าย ประจำวัน'!$B150,กวนไส้!J:J)+SUMIF(ผลิต1!$C:$C,'รับ-จ่าย ประจำวัน'!$B150,ผลิต1!J:J)+SUMIF(ผลิต2!$C:$C,'รับ-จ่าย ประจำวัน'!$B150,ผลิต2!J:J)+SUMIF(เส้นแต่งหน้าขนมเค้ก!$C:$C,'รับ-จ่าย ประจำวัน'!$B150,เส้นแต่งหน้าขนมเค้ก!J:J)+SUMIF(แพ็ค!$C:$C,'รับ-จ่าย ประจำวัน'!$B150,แพ็ค!J:J)+SUMIF(ธุรการ!$C:$C,'รับ-จ่าย ประจำวัน'!$B150,ธุรการ!J:J)+SUMIF(เส้นแต่งหน้าขนมปัง!$C:$C,'รับ-จ่าย ประจำวัน'!$B150,เส้นแต่งหน้าขนมปัง!J:J)+SUMIF('วางแผนBC,CJ'!$C:$C,'รับ-จ่าย ประจำวัน'!$B150,'วางแผนBC,CJ'!J:J)+SUMIF(RD!$C:$C,'รับ-จ่าย ประจำวัน'!$B150,RD!J:J)+SUMIF('FG,ออนไล,คัดแยก'!$C:$C,'รับ-จ่าย ประจำวัน'!$B150,'FG,ออนไล,คัดแยก'!J:J)</f>
        <v>0</v>
      </c>
      <c r="AR150" s="16">
        <f>SUMIF(เตรียมส่วนผสม!$C:$C,'รับ-จ่าย ประจำวัน'!$B150,เตรียมส่วนผสม!K:K)+SUMIF(กวนไส้!$C:$C,'รับ-จ่าย ประจำวัน'!$B150,กวนไส้!K:K)+SUMIF(ผลิต1!$C:$C,'รับ-จ่าย ประจำวัน'!$B150,ผลิต1!K:K)+SUMIF(ผลิต2!$C:$C,'รับ-จ่าย ประจำวัน'!$B150,ผลิต2!K:K)+SUMIF(เส้นแต่งหน้าขนมเค้ก!$C:$C,'รับ-จ่าย ประจำวัน'!$B150,เส้นแต่งหน้าขนมเค้ก!K:K)+SUMIF(แพ็ค!$C:$C,'รับ-จ่าย ประจำวัน'!$B150,แพ็ค!K:K)+SUMIF(ธุรการ!$C:$C,'รับ-จ่าย ประจำวัน'!$B150,ธุรการ!K:K)+SUMIF(เส้นแต่งหน้าขนมปัง!$C:$C,'รับ-จ่าย ประจำวัน'!$B150,เส้นแต่งหน้าขนมปัง!K:K)+SUMIF('วางแผนBC,CJ'!$C:$C,'รับ-จ่าย ประจำวัน'!$B150,'วางแผนBC,CJ'!K:K)+SUMIF(RD!$C:$C,'รับ-จ่าย ประจำวัน'!$B150,RD!K:K)+SUMIF('FG,ออนไล,คัดแยก'!$C:$C,'รับ-จ่าย ประจำวัน'!$B150,'FG,ออนไล,คัดแยก'!K:K)</f>
        <v>0</v>
      </c>
      <c r="AS150" s="16">
        <f>SUMIF(เตรียมส่วนผสม!$C:$C,'รับ-จ่าย ประจำวัน'!$B150,เตรียมส่วนผสม!L:L)+SUMIF(กวนไส้!$C:$C,'รับ-จ่าย ประจำวัน'!$B150,กวนไส้!L:L)+SUMIF(ผลิต1!$C:$C,'รับ-จ่าย ประจำวัน'!$B150,ผลิต1!L:L)+SUMIF(ผลิต2!$C:$C,'รับ-จ่าย ประจำวัน'!$B150,ผลิต2!L:L)+SUMIF(เส้นแต่งหน้าขนมเค้ก!$C:$C,'รับ-จ่าย ประจำวัน'!$B150,เส้นแต่งหน้าขนมเค้ก!L:L)+SUMIF(แพ็ค!$C:$C,'รับ-จ่าย ประจำวัน'!$B150,แพ็ค!L:L)+SUMIF(ธุรการ!$C:$C,'รับ-จ่าย ประจำวัน'!$B150,ธุรการ!L:L)+SUMIF(เส้นแต่งหน้าขนมปัง!$C:$C,'รับ-จ่าย ประจำวัน'!$B150,เส้นแต่งหน้าขนมปัง!L:L)+SUMIF('วางแผนBC,CJ'!$C:$C,'รับ-จ่าย ประจำวัน'!$B150,'วางแผนBC,CJ'!L:L)+SUMIF(RD!$C:$C,'รับ-จ่าย ประจำวัน'!$B150,RD!L:L)+SUMIF('FG,ออนไล,คัดแยก'!$C:$C,'รับ-จ่าย ประจำวัน'!$B150,'FG,ออนไล,คัดแยก'!L:L)</f>
        <v>0</v>
      </c>
      <c r="AT150" s="16">
        <f>SUMIF(เตรียมส่วนผสม!$C:$C,'รับ-จ่าย ประจำวัน'!$B150,เตรียมส่วนผสม!M:M)+SUMIF(กวนไส้!$C:$C,'รับ-จ่าย ประจำวัน'!$B150,กวนไส้!M:M)+SUMIF(ผลิต1!$C:$C,'รับ-จ่าย ประจำวัน'!$B150,ผลิต1!M:M)+SUMIF(ผลิต2!$C:$C,'รับ-จ่าย ประจำวัน'!$B150,ผลิต2!M:M)+SUMIF(เส้นแต่งหน้าขนมเค้ก!$C:$C,'รับ-จ่าย ประจำวัน'!$B150,เส้นแต่งหน้าขนมเค้ก!M:M)+SUMIF(แพ็ค!$C:$C,'รับ-จ่าย ประจำวัน'!$B150,แพ็ค!M:M)+SUMIF(ธุรการ!$C:$C,'รับ-จ่าย ประจำวัน'!$B150,ธุรการ!M:M)+SUMIF(เส้นแต่งหน้าขนมปัง!$C:$C,'รับ-จ่าย ประจำวัน'!$B150,เส้นแต่งหน้าขนมปัง!M:M)+SUMIF('วางแผนBC,CJ'!$C:$C,'รับ-จ่าย ประจำวัน'!$B150,'วางแผนBC,CJ'!M:M)+SUMIF(RD!$C:$C,'รับ-จ่าย ประจำวัน'!$B150,RD!M:M)+SUMIF('FG,ออนไล,คัดแยก'!$C:$C,'รับ-จ่าย ประจำวัน'!$B150,'FG,ออนไล,คัดแยก'!M:M)</f>
        <v>0</v>
      </c>
      <c r="AU150" s="16">
        <f>SUMIF(เตรียมส่วนผสม!$C:$C,'รับ-จ่าย ประจำวัน'!$B150,เตรียมส่วนผสม!N:N)+SUMIF(กวนไส้!$C:$C,'รับ-จ่าย ประจำวัน'!$B150,กวนไส้!N:N)+SUMIF(ผลิต1!$C:$C,'รับ-จ่าย ประจำวัน'!$B150,ผลิต1!N:N)+SUMIF(ผลิต2!$C:$C,'รับ-จ่าย ประจำวัน'!$B150,ผลิต2!N:N)+SUMIF(เส้นแต่งหน้าขนมเค้ก!$C:$C,'รับ-จ่าย ประจำวัน'!$B150,เส้นแต่งหน้าขนมเค้ก!N:N)+SUMIF(แพ็ค!$C:$C,'รับ-จ่าย ประจำวัน'!$B150,แพ็ค!N:N)+SUMIF(ธุรการ!$C:$C,'รับ-จ่าย ประจำวัน'!$B150,ธุรการ!N:N)+SUMIF(เส้นแต่งหน้าขนมปัง!$C:$C,'รับ-จ่าย ประจำวัน'!$B150,เส้นแต่งหน้าขนมปัง!N:N)+SUMIF('วางแผนBC,CJ'!$C:$C,'รับ-จ่าย ประจำวัน'!$B150,'วางแผนBC,CJ'!N:N)+SUMIF(RD!$C:$C,'รับ-จ่าย ประจำวัน'!$B150,RD!N:N)+SUMIF('FG,ออนไล,คัดแยก'!$C:$C,'รับ-จ่าย ประจำวัน'!$B150,'FG,ออนไล,คัดแยก'!N:N)</f>
        <v>112</v>
      </c>
      <c r="AV150" s="16">
        <f>SUMIF(เตรียมส่วนผสม!$C:$C,'รับ-จ่าย ประจำวัน'!$B150,เตรียมส่วนผสม!O:O)+SUMIF(กวนไส้!$C:$C,'รับ-จ่าย ประจำวัน'!$B150,กวนไส้!O:O)+SUMIF(ผลิต1!$C:$C,'รับ-จ่าย ประจำวัน'!$B150,ผลิต1!O:O)+SUMIF(ผลิต2!$C:$C,'รับ-จ่าย ประจำวัน'!$B150,ผลิต2!O:O)+SUMIF(เส้นแต่งหน้าขนมเค้ก!$C:$C,'รับ-จ่าย ประจำวัน'!$B150,เส้นแต่งหน้าขนมเค้ก!O:O)+SUMIF(แพ็ค!$C:$C,'รับ-จ่าย ประจำวัน'!$B150,แพ็ค!O:O)+SUMIF(ธุรการ!$C:$C,'รับ-จ่าย ประจำวัน'!$B150,ธุรการ!O:O)+SUMIF(เส้นแต่งหน้าขนมปัง!$C:$C,'รับ-จ่าย ประจำวัน'!$B150,เส้นแต่งหน้าขนมปัง!O:O)+SUMIF('วางแผนBC,CJ'!$C:$C,'รับ-จ่าย ประจำวัน'!$B150,'วางแผนBC,CJ'!O:O)+SUMIF(RD!$C:$C,'รับ-จ่าย ประจำวัน'!$B150,RD!O:O)+SUMIF('FG,ออนไล,คัดแยก'!$C:$C,'รับ-จ่าย ประจำวัน'!$B150,'FG,ออนไล,คัดแยก'!O:O)</f>
        <v>0</v>
      </c>
      <c r="AW150" s="16">
        <f>SUMIF(เตรียมส่วนผสม!$C:$C,'รับ-จ่าย ประจำวัน'!$B150,เตรียมส่วนผสม!P:P)+SUMIF(กวนไส้!$C:$C,'รับ-จ่าย ประจำวัน'!$B150,กวนไส้!P:P)+SUMIF(ผลิต1!$C:$C,'รับ-จ่าย ประจำวัน'!$B150,ผลิต1!P:P)+SUMIF(ผลิต2!$C:$C,'รับ-จ่าย ประจำวัน'!$B150,ผลิต2!P:P)+SUMIF(เส้นแต่งหน้าขนมเค้ก!$C:$C,'รับ-จ่าย ประจำวัน'!$B150,เส้นแต่งหน้าขนมเค้ก!P:P)+SUMIF(แพ็ค!$C:$C,'รับ-จ่าย ประจำวัน'!$B150,แพ็ค!P:P)+SUMIF(ธุรการ!$C:$C,'รับ-จ่าย ประจำวัน'!$B150,ธุรการ!P:P)+SUMIF(เส้นแต่งหน้าขนมปัง!$C:$C,'รับ-จ่าย ประจำวัน'!$B150,เส้นแต่งหน้าขนมปัง!P:P)+SUMIF('วางแผนBC,CJ'!$C:$C,'รับ-จ่าย ประจำวัน'!$B150,'วางแผนBC,CJ'!P:P)+SUMIF(RD!$C:$C,'รับ-จ่าย ประจำวัน'!$B150,RD!P:P)+SUMIF('FG,ออนไล,คัดแยก'!$C:$C,'รับ-จ่าย ประจำวัน'!$B150,'FG,ออนไล,คัดแยก'!P:P)</f>
        <v>0</v>
      </c>
      <c r="AX150" s="16">
        <f>SUMIF(เตรียมส่วนผสม!$C:$C,'รับ-จ่าย ประจำวัน'!$B150,เตรียมส่วนผสม!Q:Q)+SUMIF(กวนไส้!$C:$C,'รับ-จ่าย ประจำวัน'!$B150,กวนไส้!Q:Q)+SUMIF(ผลิต1!$C:$C,'รับ-จ่าย ประจำวัน'!$B150,ผลิต1!Q:Q)+SUMIF(ผลิต2!$C:$C,'รับ-จ่าย ประจำวัน'!$B150,ผลิต2!Q:Q)+SUMIF(เส้นแต่งหน้าขนมเค้ก!$C:$C,'รับ-จ่าย ประจำวัน'!$B150,เส้นแต่งหน้าขนมเค้ก!Q:Q)+SUMIF(แพ็ค!$C:$C,'รับ-จ่าย ประจำวัน'!$B150,แพ็ค!Q:Q)+SUMIF(ธุรการ!$C:$C,'รับ-จ่าย ประจำวัน'!$B150,ธุรการ!Q:Q)+SUMIF(เส้นแต่งหน้าขนมปัง!$C:$C,'รับ-จ่าย ประจำวัน'!$B150,เส้นแต่งหน้าขนมปัง!Q:Q)+SUMIF('วางแผนBC,CJ'!$C:$C,'รับ-จ่าย ประจำวัน'!$B150,'วางแผนBC,CJ'!Q:Q)+SUMIF(RD!$C:$C,'รับ-จ่าย ประจำวัน'!$B150,RD!Q:Q)+SUMIF('FG,ออนไล,คัดแยก'!$C:$C,'รับ-จ่าย ประจำวัน'!$B150,'FG,ออนไล,คัดแยก'!Q:Q)</f>
        <v>0</v>
      </c>
      <c r="AY150" s="16">
        <f>SUMIF(เตรียมส่วนผสม!$C:$C,'รับ-จ่าย ประจำวัน'!$B150,เตรียมส่วนผสม!R:R)+SUMIF(กวนไส้!$C:$C,'รับ-จ่าย ประจำวัน'!$B150,กวนไส้!R:R)+SUMIF(ผลิต1!$C:$C,'รับ-จ่าย ประจำวัน'!$B150,ผลิต1!R:R)+SUMIF(ผลิต2!$C:$C,'รับ-จ่าย ประจำวัน'!$B150,ผลิต2!R:R)+SUMIF(เส้นแต่งหน้าขนมเค้ก!$C:$C,'รับ-จ่าย ประจำวัน'!$B150,เส้นแต่งหน้าขนมเค้ก!R:R)+SUMIF(แพ็ค!$C:$C,'รับ-จ่าย ประจำวัน'!$B150,แพ็ค!R:R)+SUMIF(ธุรการ!$C:$C,'รับ-จ่าย ประจำวัน'!$B150,ธุรการ!R:R)+SUMIF(เส้นแต่งหน้าขนมปัง!$C:$C,'รับ-จ่าย ประจำวัน'!$B150,เส้นแต่งหน้าขนมปัง!R:R)+SUMIF('วางแผนBC,CJ'!$C:$C,'รับ-จ่าย ประจำวัน'!$B150,'วางแผนBC,CJ'!R:R)+SUMIF(RD!$C:$C,'รับ-จ่าย ประจำวัน'!$B150,RD!R:R)+SUMIF('FG,ออนไล,คัดแยก'!$C:$C,'รับ-จ่าย ประจำวัน'!$B150,'FG,ออนไล,คัดแยก'!R:R)</f>
        <v>112</v>
      </c>
      <c r="AZ150" s="16">
        <f>SUMIF(เตรียมส่วนผสม!$C:$C,'รับ-จ่าย ประจำวัน'!$B150,เตรียมส่วนผสม!S:S)+SUMIF(กวนไส้!$C:$C,'รับ-จ่าย ประจำวัน'!$B150,กวนไส้!S:S)+SUMIF(ผลิต1!$C:$C,'รับ-จ่าย ประจำวัน'!$B150,ผลิต1!S:S)+SUMIF(ผลิต2!$C:$C,'รับ-จ่าย ประจำวัน'!$B150,ผลิต2!S:S)+SUMIF(เส้นแต่งหน้าขนมเค้ก!$C:$C,'รับ-จ่าย ประจำวัน'!$B150,เส้นแต่งหน้าขนมเค้ก!S:S)+SUMIF(แพ็ค!$C:$C,'รับ-จ่าย ประจำวัน'!$B150,แพ็ค!S:S)+SUMIF(ธุรการ!$C:$C,'รับ-จ่าย ประจำวัน'!$B150,ธุรการ!S:S)+SUMIF(เส้นแต่งหน้าขนมปัง!$C:$C,'รับ-จ่าย ประจำวัน'!$B150,เส้นแต่งหน้าขนมปัง!S:S)+SUMIF('วางแผนBC,CJ'!$C:$C,'รับ-จ่าย ประจำวัน'!$B150,'วางแผนBC,CJ'!S:S)+SUMIF(RD!$C:$C,'รับ-จ่าย ประจำวัน'!$B150,RD!S:S)+SUMIF('FG,ออนไล,คัดแยก'!$C:$C,'รับ-จ่าย ประจำวัน'!$B150,'FG,ออนไล,คัดแยก'!S:S)</f>
        <v>0</v>
      </c>
      <c r="BA150" s="16">
        <f>SUMIF(เตรียมส่วนผสม!$C:$C,'รับ-จ่าย ประจำวัน'!$B150,เตรียมส่วนผสม!T:T)+SUMIF(กวนไส้!$C:$C,'รับ-จ่าย ประจำวัน'!$B150,กวนไส้!T:T)+SUMIF(ผลิต1!$C:$C,'รับ-จ่าย ประจำวัน'!$B150,ผลิต1!T:T)+SUMIF(ผลิต2!$C:$C,'รับ-จ่าย ประจำวัน'!$B150,ผลิต2!T:T)+SUMIF(เส้นแต่งหน้าขนมเค้ก!$C:$C,'รับ-จ่าย ประจำวัน'!$B150,เส้นแต่งหน้าขนมเค้ก!T:T)+SUMIF(แพ็ค!$C:$C,'รับ-จ่าย ประจำวัน'!$B150,แพ็ค!T:T)+SUMIF(ธุรการ!$C:$C,'รับ-จ่าย ประจำวัน'!$B150,ธุรการ!T:T)+SUMIF(เส้นแต่งหน้าขนมปัง!$C:$C,'รับ-จ่าย ประจำวัน'!$B150,เส้นแต่งหน้าขนมปัง!T:T)+SUMIF('วางแผนBC,CJ'!$C:$C,'รับ-จ่าย ประจำวัน'!$B150,'วางแผนBC,CJ'!T:T)+SUMIF(RD!$C:$C,'รับ-จ่าย ประจำวัน'!$B150,RD!T:T)+SUMIF('FG,ออนไล,คัดแยก'!$C:$C,'รับ-จ่าย ประจำวัน'!$B150,'FG,ออนไล,คัดแยก'!T:T)</f>
        <v>0</v>
      </c>
      <c r="BB150" s="16">
        <f>SUMIF(เตรียมส่วนผสม!$C:$C,'รับ-จ่าย ประจำวัน'!$B150,เตรียมส่วนผสม!U:U)+SUMIF(กวนไส้!$C:$C,'รับ-จ่าย ประจำวัน'!$B150,กวนไส้!U:U)+SUMIF(ผลิต1!$C:$C,'รับ-จ่าย ประจำวัน'!$B150,ผลิต1!U:U)+SUMIF(ผลิต2!$C:$C,'รับ-จ่าย ประจำวัน'!$B150,ผลิต2!U:U)+SUMIF(เส้นแต่งหน้าขนมเค้ก!$C:$C,'รับ-จ่าย ประจำวัน'!$B150,เส้นแต่งหน้าขนมเค้ก!U:U)+SUMIF(แพ็ค!$C:$C,'รับ-จ่าย ประจำวัน'!$B150,แพ็ค!U:U)+SUMIF(ธุรการ!$C:$C,'รับ-จ่าย ประจำวัน'!$B150,ธุรการ!U:U)+SUMIF(เส้นแต่งหน้าขนมปัง!$C:$C,'รับ-จ่าย ประจำวัน'!$B150,เส้นแต่งหน้าขนมปัง!U:U)+SUMIF('วางแผนBC,CJ'!$C:$C,'รับ-จ่าย ประจำวัน'!$B150,'วางแผนBC,CJ'!U:U)+SUMIF(RD!$C:$C,'รับ-จ่าย ประจำวัน'!$B150,RD!U:U)+SUMIF('FG,ออนไล,คัดแยก'!$C:$C,'รับ-จ่าย ประจำวัน'!$B150,'FG,ออนไล,คัดแยก'!U:U)</f>
        <v>0</v>
      </c>
      <c r="BC150" s="16">
        <f>SUMIF(เตรียมส่วนผสม!$C:$C,'รับ-จ่าย ประจำวัน'!$B150,เตรียมส่วนผสม!V:V)+SUMIF(กวนไส้!$C:$C,'รับ-จ่าย ประจำวัน'!$B150,กวนไส้!V:V)+SUMIF(ผลิต1!$C:$C,'รับ-จ่าย ประจำวัน'!$B150,ผลิต1!V:V)+SUMIF(ผลิต2!$C:$C,'รับ-จ่าย ประจำวัน'!$B150,ผลิต2!V:V)+SUMIF(เส้นแต่งหน้าขนมเค้ก!$C:$C,'รับ-จ่าย ประจำวัน'!$B150,เส้นแต่งหน้าขนมเค้ก!V:V)+SUMIF(แพ็ค!$C:$C,'รับ-จ่าย ประจำวัน'!$B150,แพ็ค!V:V)+SUMIF(ธุรการ!$C:$C,'รับ-จ่าย ประจำวัน'!$B150,ธุรการ!V:V)+SUMIF(เส้นแต่งหน้าขนมปัง!$C:$C,'รับ-จ่าย ประจำวัน'!$B150,เส้นแต่งหน้าขนมปัง!V:V)+SUMIF('วางแผนBC,CJ'!$C:$C,'รับ-จ่าย ประจำวัน'!$B150,'วางแผนBC,CJ'!V:V)+SUMIF(RD!$C:$C,'รับ-จ่าย ประจำวัน'!$B150,RD!V:V)+SUMIF('FG,ออนไล,คัดแยก'!$C:$C,'รับ-จ่าย ประจำวัน'!$B150,'FG,ออนไล,คัดแยก'!V:V)</f>
        <v>100</v>
      </c>
      <c r="BD150" s="16">
        <f>SUMIF(เตรียมส่วนผสม!$C:$C,'รับ-จ่าย ประจำวัน'!$B150,เตรียมส่วนผสม!W:W)+SUMIF(กวนไส้!$C:$C,'รับ-จ่าย ประจำวัน'!$B150,กวนไส้!W:W)+SUMIF(ผลิต1!$C:$C,'รับ-จ่าย ประจำวัน'!$B150,ผลิต1!W:W)+SUMIF(ผลิต2!$C:$C,'รับ-จ่าย ประจำวัน'!$B150,ผลิต2!W:W)+SUMIF(เส้นแต่งหน้าขนมเค้ก!$C:$C,'รับ-จ่าย ประจำวัน'!$B150,เส้นแต่งหน้าขนมเค้ก!W:W)+SUMIF(แพ็ค!$C:$C,'รับ-จ่าย ประจำวัน'!$B150,แพ็ค!W:W)+SUMIF(ธุรการ!$C:$C,'รับ-จ่าย ประจำวัน'!$B150,ธุรการ!W:W)+SUMIF(เส้นแต่งหน้าขนมปัง!$C:$C,'รับ-จ่าย ประจำวัน'!$B150,เส้นแต่งหน้าขนมปัง!W:W)+SUMIF('วางแผนBC,CJ'!$C:$C,'รับ-จ่าย ประจำวัน'!$B150,'วางแผนBC,CJ'!W:W)+SUMIF(RD!$C:$C,'รับ-จ่าย ประจำวัน'!$B150,RD!W:W)+SUMIF('FG,ออนไล,คัดแยก'!$C:$C,'รับ-จ่าย ประจำวัน'!$B150,'FG,ออนไล,คัดแยก'!W:W)</f>
        <v>0</v>
      </c>
      <c r="BE150" s="16">
        <f>SUMIF(เตรียมส่วนผสม!$C:$C,'รับ-จ่าย ประจำวัน'!$B150,เตรียมส่วนผสม!X:X)+SUMIF(กวนไส้!$C:$C,'รับ-จ่าย ประจำวัน'!$B150,กวนไส้!X:X)+SUMIF(ผลิต1!$C:$C,'รับ-จ่าย ประจำวัน'!$B150,ผลิต1!X:X)+SUMIF(ผลิต2!$C:$C,'รับ-จ่าย ประจำวัน'!$B150,ผลิต2!X:X)+SUMIF(เส้นแต่งหน้าขนมเค้ก!$C:$C,'รับ-จ่าย ประจำวัน'!$B150,เส้นแต่งหน้าขนมเค้ก!X:X)+SUMIF(แพ็ค!$C:$C,'รับ-จ่าย ประจำวัน'!$B150,แพ็ค!X:X)+SUMIF(ธุรการ!$C:$C,'รับ-จ่าย ประจำวัน'!$B150,ธุรการ!X:X)+SUMIF(เส้นแต่งหน้าขนมปัง!$C:$C,'รับ-จ่าย ประจำวัน'!$B150,เส้นแต่งหน้าขนมปัง!X:X)+SUMIF('วางแผนBC,CJ'!$C:$C,'รับ-จ่าย ประจำวัน'!$B150,'วางแผนBC,CJ'!X:X)+SUMIF(RD!$C:$C,'รับ-จ่าย ประจำวัน'!$B150,RD!X:X)+SUMIF('FG,ออนไล,คัดแยก'!$C:$C,'รับ-จ่าย ประจำวัน'!$B150,'FG,ออนไล,คัดแยก'!X:X)</f>
        <v>0</v>
      </c>
      <c r="BF150" s="16">
        <f>SUMIF(เตรียมส่วนผสม!$C:$C,'รับ-จ่าย ประจำวัน'!$B150,เตรียมส่วนผสม!Y:Y)+SUMIF(กวนไส้!$C:$C,'รับ-จ่าย ประจำวัน'!$B150,กวนไส้!Y:Y)+SUMIF(ผลิต1!$C:$C,'รับ-จ่าย ประจำวัน'!$B150,ผลิต1!Y:Y)+SUMIF(ผลิต2!$C:$C,'รับ-จ่าย ประจำวัน'!$B150,ผลิต2!Y:Y)+SUMIF(เส้นแต่งหน้าขนมเค้ก!$C:$C,'รับ-จ่าย ประจำวัน'!$B150,เส้นแต่งหน้าขนมเค้ก!Y:Y)+SUMIF(แพ็ค!$C:$C,'รับ-จ่าย ประจำวัน'!$B150,แพ็ค!Y:Y)+SUMIF(ธุรการ!$C:$C,'รับ-จ่าย ประจำวัน'!$B150,ธุรการ!Y:Y)+SUMIF(เส้นแต่งหน้าขนมปัง!$C:$C,'รับ-จ่าย ประจำวัน'!$B150,เส้นแต่งหน้าขนมปัง!Y:Y)+SUMIF('วางแผนBC,CJ'!$C:$C,'รับ-จ่าย ประจำวัน'!$B150,'วางแผนBC,CJ'!Y:Y)+SUMIF(RD!$C:$C,'รับ-จ่าย ประจำวัน'!$B150,RD!Y:Y)+SUMIF('FG,ออนไล,คัดแยก'!$C:$C,'รับ-จ่าย ประจำวัน'!$B150,'FG,ออนไล,คัดแยก'!Y:Y)</f>
        <v>0</v>
      </c>
      <c r="BG150" s="16">
        <f>SUMIF(เตรียมส่วนผสม!$C:$C,'รับ-จ่าย ประจำวัน'!$B150,เตรียมส่วนผสม!Z:Z)+SUMIF(กวนไส้!$C:$C,'รับ-จ่าย ประจำวัน'!$B150,กวนไส้!Z:Z)+SUMIF(ผลิต1!$C:$C,'รับ-จ่าย ประจำวัน'!$B150,ผลิต1!Z:Z)+SUMIF(ผลิต2!$C:$C,'รับ-จ่าย ประจำวัน'!$B150,ผลิต2!Z:Z)+SUMIF(เส้นแต่งหน้าขนมเค้ก!$C:$C,'รับ-จ่าย ประจำวัน'!$B150,เส้นแต่งหน้าขนมเค้ก!Z:Z)+SUMIF(แพ็ค!$C:$C,'รับ-จ่าย ประจำวัน'!$B150,แพ็ค!Z:Z)+SUMIF(ธุรการ!$C:$C,'รับ-จ่าย ประจำวัน'!$B150,ธุรการ!Z:Z)+SUMIF(เส้นแต่งหน้าขนมปัง!$C:$C,'รับ-จ่าย ประจำวัน'!$B150,เส้นแต่งหน้าขนมปัง!Z:Z)+SUMIF('วางแผนBC,CJ'!$C:$C,'รับ-จ่าย ประจำวัน'!$B150,'วางแผนBC,CJ'!Z:Z)+SUMIF(RD!$C:$C,'รับ-จ่าย ประจำวัน'!$B150,RD!Z:Z)+SUMIF('FG,ออนไล,คัดแยก'!$C:$C,'รับ-จ่าย ประจำวัน'!$B150,'FG,ออนไล,คัดแยก'!Z:Z)</f>
        <v>0</v>
      </c>
      <c r="BH150" s="16">
        <f>SUMIF(เตรียมส่วนผสม!$C:$C,'รับ-จ่าย ประจำวัน'!$B150,เตรียมส่วนผสม!AA:AA)+SUMIF(กวนไส้!$C:$C,'รับ-จ่าย ประจำวัน'!$B150,กวนไส้!AA:AA)+SUMIF(ผลิต1!$C:$C,'รับ-จ่าย ประจำวัน'!$B150,ผลิต1!AA:AA)+SUMIF(ผลิต2!$C:$C,'รับ-จ่าย ประจำวัน'!$B150,ผลิต2!AA:AA)+SUMIF(เส้นแต่งหน้าขนมเค้ก!$C:$C,'รับ-จ่าย ประจำวัน'!$B150,เส้นแต่งหน้าขนมเค้ก!AA:AA)+SUMIF(แพ็ค!$C:$C,'รับ-จ่าย ประจำวัน'!$B150,แพ็ค!AA:AA)+SUMIF(ธุรการ!$C:$C,'รับ-จ่าย ประจำวัน'!$B150,ธุรการ!AA:AA)+SUMIF(เส้นแต่งหน้าขนมปัง!$C:$C,'รับ-จ่าย ประจำวัน'!$B150,เส้นแต่งหน้าขนมปัง!AA:AA)+SUMIF('วางแผนBC,CJ'!$C:$C,'รับ-จ่าย ประจำวัน'!$B150,'วางแผนBC,CJ'!AA:AA)+SUMIF(RD!$C:$C,'รับ-จ่าย ประจำวัน'!$B150,RD!AA:AA)+SUMIF('FG,ออนไล,คัดแยก'!$C:$C,'รับ-จ่าย ประจำวัน'!$B150,'FG,ออนไล,คัดแยก'!AA:AA)</f>
        <v>0</v>
      </c>
      <c r="BI150" s="16">
        <f>SUMIF(เตรียมส่วนผสม!$C:$C,'รับ-จ่าย ประจำวัน'!$B150,เตรียมส่วนผสม!AB:AB)+SUMIF(กวนไส้!$C:$C,'รับ-จ่าย ประจำวัน'!$B150,กวนไส้!AB:AB)+SUMIF(ผลิต1!$C:$C,'รับ-จ่าย ประจำวัน'!$B150,ผลิต1!AB:AB)+SUMIF(ผลิต2!$C:$C,'รับ-จ่าย ประจำวัน'!$B150,ผลิต2!AB:AB)+SUMIF(เส้นแต่งหน้าขนมเค้ก!$C:$C,'รับ-จ่าย ประจำวัน'!$B150,เส้นแต่งหน้าขนมเค้ก!AB:AB)+SUMIF(แพ็ค!$C:$C,'รับ-จ่าย ประจำวัน'!$B150,แพ็ค!AB:AB)+SUMIF(ธุรการ!$C:$C,'รับ-จ่าย ประจำวัน'!$B150,ธุรการ!AB:AB)+SUMIF(เส้นแต่งหน้าขนมปัง!$C:$C,'รับ-จ่าย ประจำวัน'!$B150,เส้นแต่งหน้าขนมปัง!AB:AB)+SUMIF('วางแผนBC,CJ'!$C:$C,'รับ-จ่าย ประจำวัน'!$B150,'วางแผนBC,CJ'!AB:AB)+SUMIF(RD!$C:$C,'รับ-จ่าย ประจำวัน'!$B150,RD!AB:AB)+SUMIF('FG,ออนไล,คัดแยก'!$C:$C,'รับ-จ่าย ประจำวัน'!$B150,'FG,ออนไล,คัดแยก'!AB:AB)</f>
        <v>100</v>
      </c>
      <c r="BJ150" s="16">
        <f>SUMIF(เตรียมส่วนผสม!$C:$C,'รับ-จ่าย ประจำวัน'!$B150,เตรียมส่วนผสม!AC:AC)+SUMIF(กวนไส้!$C:$C,'รับ-จ่าย ประจำวัน'!$B150,กวนไส้!AC:AC)+SUMIF(ผลิต1!$C:$C,'รับ-จ่าย ประจำวัน'!$B150,ผลิต1!AC:AC)+SUMIF(ผลิต2!$C:$C,'รับ-จ่าย ประจำวัน'!$B150,ผลิต2!AC:AC)+SUMIF(เส้นแต่งหน้าขนมเค้ก!$C:$C,'รับ-จ่าย ประจำวัน'!$B150,เส้นแต่งหน้าขนมเค้ก!AC:AC)+SUMIF(แพ็ค!$C:$C,'รับ-จ่าย ประจำวัน'!$B150,แพ็ค!AC:AC)+SUMIF(ธุรการ!$C:$C,'รับ-จ่าย ประจำวัน'!$B150,ธุรการ!AC:AC)+SUMIF(เส้นแต่งหน้าขนมปัง!$C:$C,'รับ-จ่าย ประจำวัน'!$B150,เส้นแต่งหน้าขนมปัง!AC:AC)+SUMIF('วางแผนBC,CJ'!$C:$C,'รับ-จ่าย ประจำวัน'!$B150,'วางแผนBC,CJ'!AC:AC)+SUMIF(RD!$C:$C,'รับ-จ่าย ประจำวัน'!$B150,RD!AC:AC)+SUMIF('FG,ออนไล,คัดแยก'!$C:$C,'รับ-จ่าย ประจำวัน'!$B150,'FG,ออนไล,คัดแยก'!AC:AC)</f>
        <v>0</v>
      </c>
      <c r="BK150" s="16">
        <f>SUMIF(เตรียมส่วนผสม!$C:$C,'รับ-จ่าย ประจำวัน'!$B150,เตรียมส่วนผสม!AD:AD)+SUMIF(กวนไส้!$C:$C,'รับ-จ่าย ประจำวัน'!$B150,กวนไส้!AD:AD)+SUMIF(ผลิต1!$C:$C,'รับ-จ่าย ประจำวัน'!$B150,ผลิต1!AD:AD)+SUMIF(ผลิต2!$C:$C,'รับ-จ่าย ประจำวัน'!$B150,ผลิต2!AD:AD)+SUMIF(เส้นแต่งหน้าขนมเค้ก!$C:$C,'รับ-จ่าย ประจำวัน'!$B150,เส้นแต่งหน้าขนมเค้ก!AD:AD)+SUMIF(แพ็ค!$C:$C,'รับ-จ่าย ประจำวัน'!$B150,แพ็ค!AD:AD)+SUMIF(ธุรการ!$C:$C,'รับ-จ่าย ประจำวัน'!$B150,ธุรการ!AD:AD)+SUMIF(เส้นแต่งหน้าขนมปัง!$C:$C,'รับ-จ่าย ประจำวัน'!$B150,เส้นแต่งหน้าขนมปัง!AD:AD)+SUMIF('วางแผนBC,CJ'!$C:$C,'รับ-จ่าย ประจำวัน'!$B150,'วางแผนBC,CJ'!AD:AD)+SUMIF(RD!$C:$C,'รับ-จ่าย ประจำวัน'!$B150,RD!AD:AD)+SUMIF('FG,ออนไล,คัดแยก'!$C:$C,'รับ-จ่าย ประจำวัน'!$B150,'FG,ออนไล,คัดแยก'!AD:AD)</f>
        <v>0</v>
      </c>
      <c r="BL150" s="16">
        <f>SUMIF(เตรียมส่วนผสม!$C:$C,'รับ-จ่าย ประจำวัน'!$B150,เตรียมส่วนผสม!AE:AE)+SUMIF(กวนไส้!$C:$C,'รับ-จ่าย ประจำวัน'!$B150,กวนไส้!AE:AE)+SUMIF(ผลิต1!$C:$C,'รับ-จ่าย ประจำวัน'!$B150,ผลิต1!AE:AE)+SUMIF(ผลิต2!$C:$C,'รับ-จ่าย ประจำวัน'!$B150,ผลิต2!AE:AE)+SUMIF(เส้นแต่งหน้าขนมเค้ก!$C:$C,'รับ-จ่าย ประจำวัน'!$B150,เส้นแต่งหน้าขนมเค้ก!AE:AE)+SUMIF(แพ็ค!$C:$C,'รับ-จ่าย ประจำวัน'!$B150,แพ็ค!AE:AE)+SUMIF(ธุรการ!$C:$C,'รับ-จ่าย ประจำวัน'!$B150,ธุรการ!AE:AE)+SUMIF(เส้นแต่งหน้าขนมปัง!$C:$C,'รับ-จ่าย ประจำวัน'!$B150,เส้นแต่งหน้าขนมปัง!AE:AE)+SUMIF('วางแผนBC,CJ'!$C:$C,'รับ-จ่าย ประจำวัน'!$B150,'วางแผนBC,CJ'!AE:AE)+SUMIF(RD!$C:$C,'รับ-จ่าย ประจำวัน'!$B150,RD!AE:AE)+SUMIF('FG,ออนไล,คัดแยก'!$C:$C,'รับ-จ่าย ประจำวัน'!$B150,'FG,ออนไล,คัดแยก'!AE:AE)</f>
        <v>100</v>
      </c>
      <c r="BM150" s="16">
        <f>SUMIF(เตรียมส่วนผสม!$C:$C,'รับ-จ่าย ประจำวัน'!$B150,เตรียมส่วนผสม!AF:AF)+SUMIF(กวนไส้!$C:$C,'รับ-จ่าย ประจำวัน'!$B150,กวนไส้!AF:AF)+SUMIF(ผลิต1!$C:$C,'รับ-จ่าย ประจำวัน'!$B150,ผลิต1!AF:AF)+SUMIF(ผลิต2!$C:$C,'รับ-จ่าย ประจำวัน'!$B150,ผลิต2!AF:AF)+SUMIF(เส้นแต่งหน้าขนมเค้ก!$C:$C,'รับ-จ่าย ประจำวัน'!$B150,เส้นแต่งหน้าขนมเค้ก!AF:AF)+SUMIF(แพ็ค!$C:$C,'รับ-จ่าย ประจำวัน'!$B150,แพ็ค!AF:AF)+SUMIF(ธุรการ!$C:$C,'รับ-จ่าย ประจำวัน'!$B150,ธุรการ!AF:AF)+SUMIF(เส้นแต่งหน้าขนมปัง!$C:$C,'รับ-จ่าย ประจำวัน'!$B150,เส้นแต่งหน้าขนมปัง!AF:AF)+SUMIF('วางแผนBC,CJ'!$C:$C,'รับ-จ่าย ประจำวัน'!$B150,'วางแผนBC,CJ'!AF:AF)+SUMIF(RD!$C:$C,'รับ-จ่าย ประจำวัน'!$B150,RD!AF:AF)+SUMIF('FG,ออนไล,คัดแยก'!$C:$C,'รับ-จ่าย ประจำวัน'!$B150,'FG,ออนไล,คัดแยก'!AF:AF)</f>
        <v>0</v>
      </c>
      <c r="BN150" s="16">
        <f>SUMIF(เตรียมส่วนผสม!$C:$C,'รับ-จ่าย ประจำวัน'!$B150,เตรียมส่วนผสม!AG:AG)+SUMIF(กวนไส้!$C:$C,'รับ-จ่าย ประจำวัน'!$B150,กวนไส้!AG:AG)+SUMIF(ผลิต1!$C:$C,'รับ-จ่าย ประจำวัน'!$B150,ผลิต1!AG:AG)+SUMIF(ผลิต2!$C:$C,'รับ-จ่าย ประจำวัน'!$B150,ผลิต2!AG:AG)+SUMIF(เส้นแต่งหน้าขนมเค้ก!$C:$C,'รับ-จ่าย ประจำวัน'!$B150,เส้นแต่งหน้าขนมเค้ก!AG:AG)+SUMIF(แพ็ค!$C:$C,'รับ-จ่าย ประจำวัน'!$B150,แพ็ค!AG:AG)+SUMIF(ธุรการ!$C:$C,'รับ-จ่าย ประจำวัน'!$B150,ธุรการ!AG:AG)+SUMIF(เส้นแต่งหน้าขนมปัง!$C:$C,'รับ-จ่าย ประจำวัน'!$B150,เส้นแต่งหน้าขนมปัง!AG:AG)+SUMIF('วางแผนBC,CJ'!$C:$C,'รับ-จ่าย ประจำวัน'!$B150,'วางแผนBC,CJ'!AG:AG)+SUMIF(RD!$C:$C,'รับ-จ่าย ประจำวัน'!$B150,RD!AG:AG)+SUMIF('FG,ออนไล,คัดแยก'!$C:$C,'รับ-จ่าย ประจำวัน'!$B150,'FG,ออนไล,คัดแยก'!AG:AG)</f>
        <v>0</v>
      </c>
      <c r="BO150" s="16">
        <f>SUMIF(เตรียมส่วนผสม!$C:$C,'รับ-จ่าย ประจำวัน'!$B150,เตรียมส่วนผสม!AH:AH)+SUMIF(กวนไส้!$C:$C,'รับ-จ่าย ประจำวัน'!$B150,กวนไส้!AH:AH)+SUMIF(ผลิต1!$C:$C,'รับ-จ่าย ประจำวัน'!$B150,ผลิต1!AH:AH)+SUMIF(ผลิต2!$C:$C,'รับ-จ่าย ประจำวัน'!$B150,ผลิต2!AH:AH)+SUMIF(เส้นแต่งหน้าขนมเค้ก!$C:$C,'รับ-จ่าย ประจำวัน'!$B150,เส้นแต่งหน้าขนมเค้ก!AH:AH)+SUMIF(แพ็ค!$C:$C,'รับ-จ่าย ประจำวัน'!$B150,แพ็ค!AH:AH)+SUMIF(ธุรการ!$C:$C,'รับ-จ่าย ประจำวัน'!$B150,ธุรการ!AH:AH)+SUMIF(เส้นแต่งหน้าขนมปัง!$C:$C,'รับ-จ่าย ประจำวัน'!$B150,เส้นแต่งหน้าขนมปัง!AH:AH)+SUMIF('วางแผนBC,CJ'!$C:$C,'รับ-จ่าย ประจำวัน'!$B150,'วางแผนBC,CJ'!AH:AH)+SUMIF(RD!$C:$C,'รับ-จ่าย ประจำวัน'!$B150,RD!AH:AH)+SUMIF('FG,ออนไล,คัดแยก'!$C:$C,'รับ-จ่าย ประจำวัน'!$B150,'FG,ออนไล,คัดแยก'!AH:AH)</f>
        <v>0</v>
      </c>
      <c r="BP150" s="16">
        <f>SUMIF(เตรียมส่วนผสม!$C:$C,'รับ-จ่าย ประจำวัน'!$B150,เตรียมส่วนผสม!AI:AI)+SUMIF(กวนไส้!$C:$C,'รับ-จ่าย ประจำวัน'!$B150,กวนไส้!AI:AI)+SUMIF(ผลิต1!$C:$C,'รับ-จ่าย ประจำวัน'!$B150,ผลิต1!AI:AI)+SUMIF(ผลิต2!$C:$C,'รับ-จ่าย ประจำวัน'!$B150,ผลิต2!AI:AI)+SUMIF(เส้นแต่งหน้าขนมเค้ก!$C:$C,'รับ-จ่าย ประจำวัน'!$B150,เส้นแต่งหน้าขนมเค้ก!AI:AI)+SUMIF(แพ็ค!$C:$C,'รับ-จ่าย ประจำวัน'!$B150,แพ็ค!AI:AI)+SUMIF(ธุรการ!$C:$C,'รับ-จ่าย ประจำวัน'!$B150,ธุรการ!AI:AI)+SUMIF(เส้นแต่งหน้าขนมปัง!$C:$C,'รับ-จ่าย ประจำวัน'!$B150,เส้นแต่งหน้าขนมปัง!AI:AI)+SUMIF('วางแผนBC,CJ'!$C:$C,'รับ-จ่าย ประจำวัน'!$B150,'วางแผนBC,CJ'!AI:AI)+SUMIF(RD!$C:$C,'รับ-จ่าย ประจำวัน'!$B150,RD!AI:AI)+SUMIF('FG,ออนไล,คัดแยก'!$C:$C,'รับ-จ่าย ประจำวัน'!$B150,'FG,ออนไล,คัดแยก'!AI:AI)</f>
        <v>50</v>
      </c>
      <c r="BQ150" s="16">
        <f>SUMIF(เตรียมส่วนผสม!$C:$C,'รับ-จ่าย ประจำวัน'!$B150,เตรียมส่วนผสม!AJ:AJ)+SUMIF(กวนไส้!$C:$C,'รับ-จ่าย ประจำวัน'!$B150,กวนไส้!AJ:AJ)+SUMIF(ผลิต1!$C:$C,'รับ-จ่าย ประจำวัน'!$B150,ผลิต1!AJ:AJ)+SUMIF(ผลิต2!$C:$C,'รับ-จ่าย ประจำวัน'!$B150,ผลิต2!AJ:AJ)+SUMIF(เส้นแต่งหน้าขนมเค้ก!$C:$C,'รับ-จ่าย ประจำวัน'!$B150,เส้นแต่งหน้าขนมเค้ก!AJ:AJ)+SUMIF(แพ็ค!$C:$C,'รับ-จ่าย ประจำวัน'!$B150,แพ็ค!AJ:AJ)+SUMIF(ธุรการ!$C:$C,'รับ-จ่าย ประจำวัน'!$B150,ธุรการ!AJ:AJ)+SUMIF(เส้นแต่งหน้าขนมปัง!$C:$C,'รับ-จ่าย ประจำวัน'!$B150,เส้นแต่งหน้าขนมปัง!AJ:AJ)+SUMIF('วางแผนBC,CJ'!$C:$C,'รับ-จ่าย ประจำวัน'!$B150,'วางแผนBC,CJ'!AJ:AJ)+SUMIF(RD!$C:$C,'รับ-จ่าย ประจำวัน'!$B150,RD!AJ:AJ)+SUMIF('FG,ออนไล,คัดแยก'!$C:$C,'รับ-จ่าย ประจำวัน'!$B150,'FG,ออนไล,คัดแยก'!AJ:AJ)</f>
        <v>100</v>
      </c>
      <c r="BR150" s="16">
        <f>SUMIF(เตรียมส่วนผสม!$C:$C,'รับ-จ่าย ประจำวัน'!$B150,เตรียมส่วนผสม!AK:AK)+SUMIF(กวนไส้!$C:$C,'รับ-จ่าย ประจำวัน'!$B150,กวนไส้!AK:AK)+SUMIF(ผลิต1!$C:$C,'รับ-จ่าย ประจำวัน'!$B150,ผลิต1!AK:AK)+SUMIF(ผลิต2!$C:$C,'รับ-จ่าย ประจำวัน'!$B150,ผลิต2!AK:AK)+SUMIF(เส้นแต่งหน้าขนมเค้ก!$C:$C,'รับ-จ่าย ประจำวัน'!$B150,เส้นแต่งหน้าขนมเค้ก!AK:AK)+SUMIF(แพ็ค!$C:$C,'รับ-จ่าย ประจำวัน'!$B150,แพ็ค!AK:AK)+SUMIF(ธุรการ!$C:$C,'รับ-จ่าย ประจำวัน'!$B150,ธุรการ!AK:AK)+SUMIF(เส้นแต่งหน้าขนมปัง!$C:$C,'รับ-จ่าย ประจำวัน'!$B150,เส้นแต่งหน้าขนมปัง!AK:AK)+SUMIF('วางแผนBC,CJ'!$C:$C,'รับ-จ่าย ประจำวัน'!$B150,'วางแผนBC,CJ'!AK:AK)+SUMIF(RD!$C:$C,'รับ-จ่าย ประจำวัน'!$B150,RD!AK:AK)+SUMIF('FG,ออนไล,คัดแยก'!$C:$C,'รับ-จ่าย ประจำวัน'!$B150,'FG,ออนไล,คัดแยก'!AK:AK)</f>
        <v>0</v>
      </c>
      <c r="BS150" s="16">
        <f>SUMIF(เตรียมส่วนผสม!$C:$C,'รับ-จ่าย ประจำวัน'!$B150,เตรียมส่วนผสม!AL:AL)+SUMIF(กวนไส้!$C:$C,'รับ-จ่าย ประจำวัน'!$B150,กวนไส้!AL:AL)+SUMIF(ผลิต1!$C:$C,'รับ-จ่าย ประจำวัน'!$B150,ผลิต1!AL:AL)+SUMIF(ผลิต2!$C:$C,'รับ-จ่าย ประจำวัน'!$B150,ผลิต2!AL:AL)+SUMIF(เส้นแต่งหน้าขนมเค้ก!$C:$C,'รับ-จ่าย ประจำวัน'!$B150,เส้นแต่งหน้าขนมเค้ก!AL:AL)+SUMIF(แพ็ค!$C:$C,'รับ-จ่าย ประจำวัน'!$B150,แพ็ค!AL:AL)+SUMIF(ธุรการ!$C:$C,'รับ-จ่าย ประจำวัน'!$B150,ธุรการ!AL:AL)+SUMIF(เส้นแต่งหน้าขนมปัง!$C:$C,'รับ-จ่าย ประจำวัน'!$B150,เส้นแต่งหน้าขนมปัง!AL:AL)+SUMIF('วางแผนBC,CJ'!$C:$C,'รับ-จ่าย ประจำวัน'!$B150,'วางแผนBC,CJ'!AL:AL)+SUMIF(RD!$C:$C,'รับ-จ่าย ประจำวัน'!$B150,RD!AL:AL)+SUMIF('FG,ออนไล,คัดแยก'!$C:$C,'รับ-จ่าย ประจำวัน'!$B150,'FG,ออนไล,คัดแยก'!AL:AL)</f>
        <v>0</v>
      </c>
      <c r="BT150" s="18">
        <f t="shared" si="36"/>
        <v>786</v>
      </c>
      <c r="BU150" s="116">
        <v>6813</v>
      </c>
      <c r="BV150" s="146">
        <f t="shared" si="37"/>
        <v>1844</v>
      </c>
      <c r="BW150" s="183">
        <v>30</v>
      </c>
      <c r="BX150" s="172">
        <f t="shared" ref="BX150:BX151" si="45">BT150/30</f>
        <v>26.2</v>
      </c>
      <c r="BY150" s="188">
        <f t="shared" si="40"/>
        <v>70.381679389312978</v>
      </c>
      <c r="BZ150" s="180">
        <f t="shared" ca="1" si="38"/>
        <v>46273.381679389313</v>
      </c>
      <c r="CA150" s="93"/>
      <c r="CB150" s="93"/>
      <c r="CC150" s="93"/>
      <c r="CD150" s="93"/>
      <c r="CE150" s="93"/>
      <c r="CF150" s="93"/>
      <c r="CG150" s="93"/>
      <c r="CH150" s="93"/>
      <c r="CI150" s="93"/>
      <c r="CJ150" s="94"/>
      <c r="CK150" s="9">
        <f t="shared" si="41"/>
        <v>-4969</v>
      </c>
    </row>
    <row r="151" spans="1:89" x14ac:dyDescent="0.5">
      <c r="A151" s="149"/>
      <c r="B151" s="34" t="s">
        <v>568</v>
      </c>
      <c r="C151" s="10" t="s">
        <v>569</v>
      </c>
      <c r="D151" s="135" t="s">
        <v>61</v>
      </c>
      <c r="E151" s="11">
        <v>0</v>
      </c>
      <c r="F151" s="75"/>
      <c r="G151" s="11" t="s">
        <v>62</v>
      </c>
      <c r="H151" s="12">
        <v>2230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3"/>
      <c r="AF151" s="13"/>
      <c r="AG151" s="13"/>
      <c r="AH151" s="13"/>
      <c r="AI151" s="14"/>
      <c r="AJ151" s="14"/>
      <c r="AK151" s="14"/>
      <c r="AL151" s="14"/>
      <c r="AM151" s="14"/>
      <c r="AN151" s="15">
        <f t="shared" si="35"/>
        <v>0</v>
      </c>
      <c r="AO151" s="16">
        <f>SUMIF(เตรียมส่วนผสม!$C:$C,'รับ-จ่าย ประจำวัน'!$B151,เตรียมส่วนผสม!H:H)+SUMIF(กวนไส้!$C:$C,'รับ-จ่าย ประจำวัน'!$B151,กวนไส้!H:H)+SUMIF(ผลิต1!$C:$C,'รับ-จ่าย ประจำวัน'!$B151,ผลิต1!H:H)+SUMIF(ผลิต2!$C:$C,'รับ-จ่าย ประจำวัน'!$B151,ผลิต2!H:H)+SUMIF(เส้นแต่งหน้าขนมเค้ก!$C:$C,'รับ-จ่าย ประจำวัน'!$B151,เส้นแต่งหน้าขนมเค้ก!H:H)+SUMIF(แพ็ค!$C:$C,'รับ-จ่าย ประจำวัน'!$B151,แพ็ค!H:H)+SUMIF(ธุรการ!$C:$C,'รับ-จ่าย ประจำวัน'!$B151,ธุรการ!H:H)+SUMIF(เส้นแต่งหน้าขนมปัง!$C:$C,'รับ-จ่าย ประจำวัน'!$B151,เส้นแต่งหน้าขนมปัง!H:H)+SUMIF('วางแผนBC,CJ'!$C:$C,'รับ-จ่าย ประจำวัน'!$B151,'วางแผนBC,CJ'!H:H)+SUMIF(RD!$C:$C,'รับ-จ่าย ประจำวัน'!$B151,RD!H:H)+SUMIF('FG,ออนไล,คัดแยก'!$C:$C,'รับ-จ่าย ประจำวัน'!$B151,'FG,ออนไล,คัดแยก'!H:H)</f>
        <v>100</v>
      </c>
      <c r="AP151" s="16">
        <f>SUMIF(เตรียมส่วนผสม!$C:$C,'รับ-จ่าย ประจำวัน'!$B151,เตรียมส่วนผสม!I:I)+SUMIF(กวนไส้!$C:$C,'รับ-จ่าย ประจำวัน'!$B151,กวนไส้!I:I)+SUMIF(ผลิต1!$C:$C,'รับ-จ่าย ประจำวัน'!$B151,ผลิต1!I:I)+SUMIF(ผลิต2!$C:$C,'รับ-จ่าย ประจำวัน'!$B151,ผลิต2!I:I)+SUMIF(เส้นแต่งหน้าขนมเค้ก!$C:$C,'รับ-จ่าย ประจำวัน'!$B151,เส้นแต่งหน้าขนมเค้ก!I:I)+SUMIF(แพ็ค!$C:$C,'รับ-จ่าย ประจำวัน'!$B151,แพ็ค!I:I)+SUMIF(ธุรการ!$C:$C,'รับ-จ่าย ประจำวัน'!$B151,ธุรการ!I:I)+SUMIF(เส้นแต่งหน้าขนมปัง!$C:$C,'รับ-จ่าย ประจำวัน'!$B151,เส้นแต่งหน้าขนมปัง!I:I)+SUMIF('วางแผนBC,CJ'!$C:$C,'รับ-จ่าย ประจำวัน'!$B151,'วางแผนBC,CJ'!I:I)+SUMIF(RD!$C:$C,'รับ-จ่าย ประจำวัน'!$B151,RD!I:I)+SUMIF('FG,ออนไล,คัดแยก'!$C:$C,'รับ-จ่าย ประจำวัน'!$B151,'FG,ออนไล,คัดแยก'!I:I)</f>
        <v>0</v>
      </c>
      <c r="AQ151" s="16">
        <f>SUMIF(เตรียมส่วนผสม!$C:$C,'รับ-จ่าย ประจำวัน'!$B151,เตรียมส่วนผสม!J:J)+SUMIF(กวนไส้!$C:$C,'รับ-จ่าย ประจำวัน'!$B151,กวนไส้!J:J)+SUMIF(ผลิต1!$C:$C,'รับ-จ่าย ประจำวัน'!$B151,ผลิต1!J:J)+SUMIF(ผลิต2!$C:$C,'รับ-จ่าย ประจำวัน'!$B151,ผลิต2!J:J)+SUMIF(เส้นแต่งหน้าขนมเค้ก!$C:$C,'รับ-จ่าย ประจำวัน'!$B151,เส้นแต่งหน้าขนมเค้ก!J:J)+SUMIF(แพ็ค!$C:$C,'รับ-จ่าย ประจำวัน'!$B151,แพ็ค!J:J)+SUMIF(ธุรการ!$C:$C,'รับ-จ่าย ประจำวัน'!$B151,ธุรการ!J:J)+SUMIF(เส้นแต่งหน้าขนมปัง!$C:$C,'รับ-จ่าย ประจำวัน'!$B151,เส้นแต่งหน้าขนมปัง!J:J)+SUMIF('วางแผนBC,CJ'!$C:$C,'รับ-จ่าย ประจำวัน'!$B151,'วางแผนBC,CJ'!J:J)+SUMIF(RD!$C:$C,'รับ-จ่าย ประจำวัน'!$B151,RD!J:J)+SUMIF('FG,ออนไล,คัดแยก'!$C:$C,'รับ-จ่าย ประจำวัน'!$B151,'FG,ออนไล,คัดแยก'!J:J)</f>
        <v>0</v>
      </c>
      <c r="AR151" s="16">
        <f>SUMIF(เตรียมส่วนผสม!$C:$C,'รับ-จ่าย ประจำวัน'!$B151,เตรียมส่วนผสม!K:K)+SUMIF(กวนไส้!$C:$C,'รับ-จ่าย ประจำวัน'!$B151,กวนไส้!K:K)+SUMIF(ผลิต1!$C:$C,'รับ-จ่าย ประจำวัน'!$B151,ผลิต1!K:K)+SUMIF(ผลิต2!$C:$C,'รับ-จ่าย ประจำวัน'!$B151,ผลิต2!K:K)+SUMIF(เส้นแต่งหน้าขนมเค้ก!$C:$C,'รับ-จ่าย ประจำวัน'!$B151,เส้นแต่งหน้าขนมเค้ก!K:K)+SUMIF(แพ็ค!$C:$C,'รับ-จ่าย ประจำวัน'!$B151,แพ็ค!K:K)+SUMIF(ธุรการ!$C:$C,'รับ-จ่าย ประจำวัน'!$B151,ธุรการ!K:K)+SUMIF(เส้นแต่งหน้าขนมปัง!$C:$C,'รับ-จ่าย ประจำวัน'!$B151,เส้นแต่งหน้าขนมปัง!K:K)+SUMIF('วางแผนBC,CJ'!$C:$C,'รับ-จ่าย ประจำวัน'!$B151,'วางแผนBC,CJ'!K:K)+SUMIF(RD!$C:$C,'รับ-จ่าย ประจำวัน'!$B151,RD!K:K)+SUMIF('FG,ออนไล,คัดแยก'!$C:$C,'รับ-จ่าย ประจำวัน'!$B151,'FG,ออนไล,คัดแยก'!K:K)</f>
        <v>0</v>
      </c>
      <c r="AS151" s="16">
        <f>SUMIF(เตรียมส่วนผสม!$C:$C,'รับ-จ่าย ประจำวัน'!$B151,เตรียมส่วนผสม!L:L)+SUMIF(กวนไส้!$C:$C,'รับ-จ่าย ประจำวัน'!$B151,กวนไส้!L:L)+SUMIF(ผลิต1!$C:$C,'รับ-จ่าย ประจำวัน'!$B151,ผลิต1!L:L)+SUMIF(ผลิต2!$C:$C,'รับ-จ่าย ประจำวัน'!$B151,ผลิต2!L:L)+SUMIF(เส้นแต่งหน้าขนมเค้ก!$C:$C,'รับ-จ่าย ประจำวัน'!$B151,เส้นแต่งหน้าขนมเค้ก!L:L)+SUMIF(แพ็ค!$C:$C,'รับ-จ่าย ประจำวัน'!$B151,แพ็ค!L:L)+SUMIF(ธุรการ!$C:$C,'รับ-จ่าย ประจำวัน'!$B151,ธุรการ!L:L)+SUMIF(เส้นแต่งหน้าขนมปัง!$C:$C,'รับ-จ่าย ประจำวัน'!$B151,เส้นแต่งหน้าขนมปัง!L:L)+SUMIF('วางแผนBC,CJ'!$C:$C,'รับ-จ่าย ประจำวัน'!$B151,'วางแผนBC,CJ'!L:L)+SUMIF(RD!$C:$C,'รับ-จ่าย ประจำวัน'!$B151,RD!L:L)+SUMIF('FG,ออนไล,คัดแยก'!$C:$C,'รับ-จ่าย ประจำวัน'!$B151,'FG,ออนไล,คัดแยก'!L:L)</f>
        <v>0</v>
      </c>
      <c r="AT151" s="16">
        <f>SUMIF(เตรียมส่วนผสม!$C:$C,'รับ-จ่าย ประจำวัน'!$B151,เตรียมส่วนผสม!M:M)+SUMIF(กวนไส้!$C:$C,'รับ-จ่าย ประจำวัน'!$B151,กวนไส้!M:M)+SUMIF(ผลิต1!$C:$C,'รับ-จ่าย ประจำวัน'!$B151,ผลิต1!M:M)+SUMIF(ผลิต2!$C:$C,'รับ-จ่าย ประจำวัน'!$B151,ผลิต2!M:M)+SUMIF(เส้นแต่งหน้าขนมเค้ก!$C:$C,'รับ-จ่าย ประจำวัน'!$B151,เส้นแต่งหน้าขนมเค้ก!M:M)+SUMIF(แพ็ค!$C:$C,'รับ-จ่าย ประจำวัน'!$B151,แพ็ค!M:M)+SUMIF(ธุรการ!$C:$C,'รับ-จ่าย ประจำวัน'!$B151,ธุรการ!M:M)+SUMIF(เส้นแต่งหน้าขนมปัง!$C:$C,'รับ-จ่าย ประจำวัน'!$B151,เส้นแต่งหน้าขนมปัง!M:M)+SUMIF('วางแผนBC,CJ'!$C:$C,'รับ-จ่าย ประจำวัน'!$B151,'วางแผนBC,CJ'!M:M)+SUMIF(RD!$C:$C,'รับ-จ่าย ประจำวัน'!$B151,RD!M:M)+SUMIF('FG,ออนไล,คัดแยก'!$C:$C,'รับ-จ่าย ประจำวัน'!$B151,'FG,ออนไล,คัดแยก'!M:M)</f>
        <v>0</v>
      </c>
      <c r="AU151" s="16">
        <f>SUMIF(เตรียมส่วนผสม!$C:$C,'รับ-จ่าย ประจำวัน'!$B151,เตรียมส่วนผสม!N:N)+SUMIF(กวนไส้!$C:$C,'รับ-จ่าย ประจำวัน'!$B151,กวนไส้!N:N)+SUMIF(ผลิต1!$C:$C,'รับ-จ่าย ประจำวัน'!$B151,ผลิต1!N:N)+SUMIF(ผลิต2!$C:$C,'รับ-จ่าย ประจำวัน'!$B151,ผลิต2!N:N)+SUMIF(เส้นแต่งหน้าขนมเค้ก!$C:$C,'รับ-จ่าย ประจำวัน'!$B151,เส้นแต่งหน้าขนมเค้ก!N:N)+SUMIF(แพ็ค!$C:$C,'รับ-จ่าย ประจำวัน'!$B151,แพ็ค!N:N)+SUMIF(ธุรการ!$C:$C,'รับ-จ่าย ประจำวัน'!$B151,ธุรการ!N:N)+SUMIF(เส้นแต่งหน้าขนมปัง!$C:$C,'รับ-จ่าย ประจำวัน'!$B151,เส้นแต่งหน้าขนมปัง!N:N)+SUMIF('วางแผนBC,CJ'!$C:$C,'รับ-จ่าย ประจำวัน'!$B151,'วางแผนBC,CJ'!N:N)+SUMIF(RD!$C:$C,'รับ-จ่าย ประจำวัน'!$B151,RD!N:N)+SUMIF('FG,ออนไล,คัดแยก'!$C:$C,'รับ-จ่าย ประจำวัน'!$B151,'FG,ออนไล,คัดแยก'!N:N)</f>
        <v>100</v>
      </c>
      <c r="AV151" s="16">
        <f>SUMIF(เตรียมส่วนผสม!$C:$C,'รับ-จ่าย ประจำวัน'!$B151,เตรียมส่วนผสม!O:O)+SUMIF(กวนไส้!$C:$C,'รับ-จ่าย ประจำวัน'!$B151,กวนไส้!O:O)+SUMIF(ผลิต1!$C:$C,'รับ-จ่าย ประจำวัน'!$B151,ผลิต1!O:O)+SUMIF(ผลิต2!$C:$C,'รับ-จ่าย ประจำวัน'!$B151,ผลิต2!O:O)+SUMIF(เส้นแต่งหน้าขนมเค้ก!$C:$C,'รับ-จ่าย ประจำวัน'!$B151,เส้นแต่งหน้าขนมเค้ก!O:O)+SUMIF(แพ็ค!$C:$C,'รับ-จ่าย ประจำวัน'!$B151,แพ็ค!O:O)+SUMIF(ธุรการ!$C:$C,'รับ-จ่าย ประจำวัน'!$B151,ธุรการ!O:O)+SUMIF(เส้นแต่งหน้าขนมปัง!$C:$C,'รับ-จ่าย ประจำวัน'!$B151,เส้นแต่งหน้าขนมปัง!O:O)+SUMIF('วางแผนBC,CJ'!$C:$C,'รับ-จ่าย ประจำวัน'!$B151,'วางแผนBC,CJ'!O:O)+SUMIF(RD!$C:$C,'รับ-จ่าย ประจำวัน'!$B151,RD!O:O)+SUMIF('FG,ออนไล,คัดแยก'!$C:$C,'รับ-จ่าย ประจำวัน'!$B151,'FG,ออนไล,คัดแยก'!O:O)</f>
        <v>0</v>
      </c>
      <c r="AW151" s="16">
        <f>SUMIF(เตรียมส่วนผสม!$C:$C,'รับ-จ่าย ประจำวัน'!$B151,เตรียมส่วนผสม!P:P)+SUMIF(กวนไส้!$C:$C,'รับ-จ่าย ประจำวัน'!$B151,กวนไส้!P:P)+SUMIF(ผลิต1!$C:$C,'รับ-จ่าย ประจำวัน'!$B151,ผลิต1!P:P)+SUMIF(ผลิต2!$C:$C,'รับ-จ่าย ประจำวัน'!$B151,ผลิต2!P:P)+SUMIF(เส้นแต่งหน้าขนมเค้ก!$C:$C,'รับ-จ่าย ประจำวัน'!$B151,เส้นแต่งหน้าขนมเค้ก!P:P)+SUMIF(แพ็ค!$C:$C,'รับ-จ่าย ประจำวัน'!$B151,แพ็ค!P:P)+SUMIF(ธุรการ!$C:$C,'รับ-จ่าย ประจำวัน'!$B151,ธุรการ!P:P)+SUMIF(เส้นแต่งหน้าขนมปัง!$C:$C,'รับ-จ่าย ประจำวัน'!$B151,เส้นแต่งหน้าขนมปัง!P:P)+SUMIF('วางแผนBC,CJ'!$C:$C,'รับ-จ่าย ประจำวัน'!$B151,'วางแผนBC,CJ'!P:P)+SUMIF(RD!$C:$C,'รับ-จ่าย ประจำวัน'!$B151,RD!P:P)+SUMIF('FG,ออนไล,คัดแยก'!$C:$C,'รับ-จ่าย ประจำวัน'!$B151,'FG,ออนไล,คัดแยก'!P:P)</f>
        <v>0</v>
      </c>
      <c r="AX151" s="16">
        <f>SUMIF(เตรียมส่วนผสม!$C:$C,'รับ-จ่าย ประจำวัน'!$B151,เตรียมส่วนผสม!Q:Q)+SUMIF(กวนไส้!$C:$C,'รับ-จ่าย ประจำวัน'!$B151,กวนไส้!Q:Q)+SUMIF(ผลิต1!$C:$C,'รับ-จ่าย ประจำวัน'!$B151,ผลิต1!Q:Q)+SUMIF(ผลิต2!$C:$C,'รับ-จ่าย ประจำวัน'!$B151,ผลิต2!Q:Q)+SUMIF(เส้นแต่งหน้าขนมเค้ก!$C:$C,'รับ-จ่าย ประจำวัน'!$B151,เส้นแต่งหน้าขนมเค้ก!Q:Q)+SUMIF(แพ็ค!$C:$C,'รับ-จ่าย ประจำวัน'!$B151,แพ็ค!Q:Q)+SUMIF(ธุรการ!$C:$C,'รับ-จ่าย ประจำวัน'!$B151,ธุรการ!Q:Q)+SUMIF(เส้นแต่งหน้าขนมปัง!$C:$C,'รับ-จ่าย ประจำวัน'!$B151,เส้นแต่งหน้าขนมปัง!Q:Q)+SUMIF('วางแผนBC,CJ'!$C:$C,'รับ-จ่าย ประจำวัน'!$B151,'วางแผนBC,CJ'!Q:Q)+SUMIF(RD!$C:$C,'รับ-จ่าย ประจำวัน'!$B151,RD!Q:Q)+SUMIF('FG,ออนไล,คัดแยก'!$C:$C,'รับ-จ่าย ประจำวัน'!$B151,'FG,ออนไล,คัดแยก'!Q:Q)</f>
        <v>0</v>
      </c>
      <c r="AY151" s="16">
        <f>SUMIF(เตรียมส่วนผสม!$C:$C,'รับ-จ่าย ประจำวัน'!$B151,เตรียมส่วนผสม!R:R)+SUMIF(กวนไส้!$C:$C,'รับ-จ่าย ประจำวัน'!$B151,กวนไส้!R:R)+SUMIF(ผลิต1!$C:$C,'รับ-จ่าย ประจำวัน'!$B151,ผลิต1!R:R)+SUMIF(ผลิต2!$C:$C,'รับ-จ่าย ประจำวัน'!$B151,ผลิต2!R:R)+SUMIF(เส้นแต่งหน้าขนมเค้ก!$C:$C,'รับ-จ่าย ประจำวัน'!$B151,เส้นแต่งหน้าขนมเค้ก!R:R)+SUMIF(แพ็ค!$C:$C,'รับ-จ่าย ประจำวัน'!$B151,แพ็ค!R:R)+SUMIF(ธุรการ!$C:$C,'รับ-จ่าย ประจำวัน'!$B151,ธุรการ!R:R)+SUMIF(เส้นแต่งหน้าขนมปัง!$C:$C,'รับ-จ่าย ประจำวัน'!$B151,เส้นแต่งหน้าขนมปัง!R:R)+SUMIF('วางแผนBC,CJ'!$C:$C,'รับ-จ่าย ประจำวัน'!$B151,'วางแผนBC,CJ'!R:R)+SUMIF(RD!$C:$C,'รับ-จ่าย ประจำวัน'!$B151,RD!R:R)+SUMIF('FG,ออนไล,คัดแยก'!$C:$C,'รับ-จ่าย ประจำวัน'!$B151,'FG,ออนไล,คัดแยก'!R:R)</f>
        <v>100</v>
      </c>
      <c r="AZ151" s="16">
        <f>SUMIF(เตรียมส่วนผสม!$C:$C,'รับ-จ่าย ประจำวัน'!$B151,เตรียมส่วนผสม!S:S)+SUMIF(กวนไส้!$C:$C,'รับ-จ่าย ประจำวัน'!$B151,กวนไส้!S:S)+SUMIF(ผลิต1!$C:$C,'รับ-จ่าย ประจำวัน'!$B151,ผลิต1!S:S)+SUMIF(ผลิต2!$C:$C,'รับ-จ่าย ประจำวัน'!$B151,ผลิต2!S:S)+SUMIF(เส้นแต่งหน้าขนมเค้ก!$C:$C,'รับ-จ่าย ประจำวัน'!$B151,เส้นแต่งหน้าขนมเค้ก!S:S)+SUMIF(แพ็ค!$C:$C,'รับ-จ่าย ประจำวัน'!$B151,แพ็ค!S:S)+SUMIF(ธุรการ!$C:$C,'รับ-จ่าย ประจำวัน'!$B151,ธุรการ!S:S)+SUMIF(เส้นแต่งหน้าขนมปัง!$C:$C,'รับ-จ่าย ประจำวัน'!$B151,เส้นแต่งหน้าขนมปัง!S:S)+SUMIF('วางแผนBC,CJ'!$C:$C,'รับ-จ่าย ประจำวัน'!$B151,'วางแผนBC,CJ'!S:S)+SUMIF(RD!$C:$C,'รับ-จ่าย ประจำวัน'!$B151,RD!S:S)+SUMIF('FG,ออนไล,คัดแยก'!$C:$C,'รับ-จ่าย ประจำวัน'!$B151,'FG,ออนไล,คัดแยก'!S:S)</f>
        <v>0</v>
      </c>
      <c r="BA151" s="16">
        <f>SUMIF(เตรียมส่วนผสม!$C:$C,'รับ-จ่าย ประจำวัน'!$B151,เตรียมส่วนผสม!T:T)+SUMIF(กวนไส้!$C:$C,'รับ-จ่าย ประจำวัน'!$B151,กวนไส้!T:T)+SUMIF(ผลิต1!$C:$C,'รับ-จ่าย ประจำวัน'!$B151,ผลิต1!T:T)+SUMIF(ผลิต2!$C:$C,'รับ-จ่าย ประจำวัน'!$B151,ผลิต2!T:T)+SUMIF(เส้นแต่งหน้าขนมเค้ก!$C:$C,'รับ-จ่าย ประจำวัน'!$B151,เส้นแต่งหน้าขนมเค้ก!T:T)+SUMIF(แพ็ค!$C:$C,'รับ-จ่าย ประจำวัน'!$B151,แพ็ค!T:T)+SUMIF(ธุรการ!$C:$C,'รับ-จ่าย ประจำวัน'!$B151,ธุรการ!T:T)+SUMIF(เส้นแต่งหน้าขนมปัง!$C:$C,'รับ-จ่าย ประจำวัน'!$B151,เส้นแต่งหน้าขนมปัง!T:T)+SUMIF('วางแผนBC,CJ'!$C:$C,'รับ-จ่าย ประจำวัน'!$B151,'วางแผนBC,CJ'!T:T)+SUMIF(RD!$C:$C,'รับ-จ่าย ประจำวัน'!$B151,RD!T:T)+SUMIF('FG,ออนไล,คัดแยก'!$C:$C,'รับ-จ่าย ประจำวัน'!$B151,'FG,ออนไล,คัดแยก'!T:T)</f>
        <v>0</v>
      </c>
      <c r="BB151" s="16">
        <f>SUMIF(เตรียมส่วนผสม!$C:$C,'รับ-จ่าย ประจำวัน'!$B151,เตรียมส่วนผสม!U:U)+SUMIF(กวนไส้!$C:$C,'รับ-จ่าย ประจำวัน'!$B151,กวนไส้!U:U)+SUMIF(ผลิต1!$C:$C,'รับ-จ่าย ประจำวัน'!$B151,ผลิต1!U:U)+SUMIF(ผลิต2!$C:$C,'รับ-จ่าย ประจำวัน'!$B151,ผลิต2!U:U)+SUMIF(เส้นแต่งหน้าขนมเค้ก!$C:$C,'รับ-จ่าย ประจำวัน'!$B151,เส้นแต่งหน้าขนมเค้ก!U:U)+SUMIF(แพ็ค!$C:$C,'รับ-จ่าย ประจำวัน'!$B151,แพ็ค!U:U)+SUMIF(ธุรการ!$C:$C,'รับ-จ่าย ประจำวัน'!$B151,ธุรการ!U:U)+SUMIF(เส้นแต่งหน้าขนมปัง!$C:$C,'รับ-จ่าย ประจำวัน'!$B151,เส้นแต่งหน้าขนมปัง!U:U)+SUMIF('วางแผนBC,CJ'!$C:$C,'รับ-จ่าย ประจำวัน'!$B151,'วางแผนBC,CJ'!U:U)+SUMIF(RD!$C:$C,'รับ-จ่าย ประจำวัน'!$B151,RD!U:U)+SUMIF('FG,ออนไล,คัดแยก'!$C:$C,'รับ-จ่าย ประจำวัน'!$B151,'FG,ออนไล,คัดแยก'!U:U)</f>
        <v>0</v>
      </c>
      <c r="BC151" s="16">
        <f>SUMIF(เตรียมส่วนผสม!$C:$C,'รับ-จ่าย ประจำวัน'!$B151,เตรียมส่วนผสม!V:V)+SUMIF(กวนไส้!$C:$C,'รับ-จ่าย ประจำวัน'!$B151,กวนไส้!V:V)+SUMIF(ผลิต1!$C:$C,'รับ-จ่าย ประจำวัน'!$B151,ผลิต1!V:V)+SUMIF(ผลิต2!$C:$C,'รับ-จ่าย ประจำวัน'!$B151,ผลิต2!V:V)+SUMIF(เส้นแต่งหน้าขนมเค้ก!$C:$C,'รับ-จ่าย ประจำวัน'!$B151,เส้นแต่งหน้าขนมเค้ก!V:V)+SUMIF(แพ็ค!$C:$C,'รับ-จ่าย ประจำวัน'!$B151,แพ็ค!V:V)+SUMIF(ธุรการ!$C:$C,'รับ-จ่าย ประจำวัน'!$B151,ธุรการ!V:V)+SUMIF(เส้นแต่งหน้าขนมปัง!$C:$C,'รับ-จ่าย ประจำวัน'!$B151,เส้นแต่งหน้าขนมปัง!V:V)+SUMIF('วางแผนBC,CJ'!$C:$C,'รับ-จ่าย ประจำวัน'!$B151,'วางแผนBC,CJ'!V:V)+SUMIF(RD!$C:$C,'รับ-จ่าย ประจำวัน'!$B151,RD!V:V)+SUMIF('FG,ออนไล,คัดแยก'!$C:$C,'รับ-จ่าย ประจำวัน'!$B151,'FG,ออนไล,คัดแยก'!V:V)</f>
        <v>100</v>
      </c>
      <c r="BD151" s="16">
        <f>SUMIF(เตรียมส่วนผสม!$C:$C,'รับ-จ่าย ประจำวัน'!$B151,เตรียมส่วนผสม!W:W)+SUMIF(กวนไส้!$C:$C,'รับ-จ่าย ประจำวัน'!$B151,กวนไส้!W:W)+SUMIF(ผลิต1!$C:$C,'รับ-จ่าย ประจำวัน'!$B151,ผลิต1!W:W)+SUMIF(ผลิต2!$C:$C,'รับ-จ่าย ประจำวัน'!$B151,ผลิต2!W:W)+SUMIF(เส้นแต่งหน้าขนมเค้ก!$C:$C,'รับ-จ่าย ประจำวัน'!$B151,เส้นแต่งหน้าขนมเค้ก!W:W)+SUMIF(แพ็ค!$C:$C,'รับ-จ่าย ประจำวัน'!$B151,แพ็ค!W:W)+SUMIF(ธุรการ!$C:$C,'รับ-จ่าย ประจำวัน'!$B151,ธุรการ!W:W)+SUMIF(เส้นแต่งหน้าขนมปัง!$C:$C,'รับ-จ่าย ประจำวัน'!$B151,เส้นแต่งหน้าขนมปัง!W:W)+SUMIF('วางแผนBC,CJ'!$C:$C,'รับ-จ่าย ประจำวัน'!$B151,'วางแผนBC,CJ'!W:W)+SUMIF(RD!$C:$C,'รับ-จ่าย ประจำวัน'!$B151,RD!W:W)+SUMIF('FG,ออนไล,คัดแยก'!$C:$C,'รับ-จ่าย ประจำวัน'!$B151,'FG,ออนไล,คัดแยก'!W:W)</f>
        <v>0</v>
      </c>
      <c r="BE151" s="16">
        <f>SUMIF(เตรียมส่วนผสม!$C:$C,'รับ-จ่าย ประจำวัน'!$B151,เตรียมส่วนผสม!X:X)+SUMIF(กวนไส้!$C:$C,'รับ-จ่าย ประจำวัน'!$B151,กวนไส้!X:X)+SUMIF(ผลิต1!$C:$C,'รับ-จ่าย ประจำวัน'!$B151,ผลิต1!X:X)+SUMIF(ผลิต2!$C:$C,'รับ-จ่าย ประจำวัน'!$B151,ผลิต2!X:X)+SUMIF(เส้นแต่งหน้าขนมเค้ก!$C:$C,'รับ-จ่าย ประจำวัน'!$B151,เส้นแต่งหน้าขนมเค้ก!X:X)+SUMIF(แพ็ค!$C:$C,'รับ-จ่าย ประจำวัน'!$B151,แพ็ค!X:X)+SUMIF(ธุรการ!$C:$C,'รับ-จ่าย ประจำวัน'!$B151,ธุรการ!X:X)+SUMIF(เส้นแต่งหน้าขนมปัง!$C:$C,'รับ-จ่าย ประจำวัน'!$B151,เส้นแต่งหน้าขนมปัง!X:X)+SUMIF('วางแผนBC,CJ'!$C:$C,'รับ-จ่าย ประจำวัน'!$B151,'วางแผนBC,CJ'!X:X)+SUMIF(RD!$C:$C,'รับ-จ่าย ประจำวัน'!$B151,RD!X:X)+SUMIF('FG,ออนไล,คัดแยก'!$C:$C,'รับ-จ่าย ประจำวัน'!$B151,'FG,ออนไล,คัดแยก'!X:X)</f>
        <v>0</v>
      </c>
      <c r="BF151" s="16">
        <f>SUMIF(เตรียมส่วนผสม!$C:$C,'รับ-จ่าย ประจำวัน'!$B151,เตรียมส่วนผสม!Y:Y)+SUMIF(กวนไส้!$C:$C,'รับ-จ่าย ประจำวัน'!$B151,กวนไส้!Y:Y)+SUMIF(ผลิต1!$C:$C,'รับ-จ่าย ประจำวัน'!$B151,ผลิต1!Y:Y)+SUMIF(ผลิต2!$C:$C,'รับ-จ่าย ประจำวัน'!$B151,ผลิต2!Y:Y)+SUMIF(เส้นแต่งหน้าขนมเค้ก!$C:$C,'รับ-จ่าย ประจำวัน'!$B151,เส้นแต่งหน้าขนมเค้ก!Y:Y)+SUMIF(แพ็ค!$C:$C,'รับ-จ่าย ประจำวัน'!$B151,แพ็ค!Y:Y)+SUMIF(ธุรการ!$C:$C,'รับ-จ่าย ประจำวัน'!$B151,ธุรการ!Y:Y)+SUMIF(เส้นแต่งหน้าขนมปัง!$C:$C,'รับ-จ่าย ประจำวัน'!$B151,เส้นแต่งหน้าขนมปัง!Y:Y)+SUMIF('วางแผนBC,CJ'!$C:$C,'รับ-จ่าย ประจำวัน'!$B151,'วางแผนBC,CJ'!Y:Y)+SUMIF(RD!$C:$C,'รับ-จ่าย ประจำวัน'!$B151,RD!Y:Y)+SUMIF('FG,ออนไล,คัดแยก'!$C:$C,'รับ-จ่าย ประจำวัน'!$B151,'FG,ออนไล,คัดแยก'!Y:Y)</f>
        <v>0</v>
      </c>
      <c r="BG151" s="16">
        <f>SUMIF(เตรียมส่วนผสม!$C:$C,'รับ-จ่าย ประจำวัน'!$B151,เตรียมส่วนผสม!Z:Z)+SUMIF(กวนไส้!$C:$C,'รับ-จ่าย ประจำวัน'!$B151,กวนไส้!Z:Z)+SUMIF(ผลิต1!$C:$C,'รับ-จ่าย ประจำวัน'!$B151,ผลิต1!Z:Z)+SUMIF(ผลิต2!$C:$C,'รับ-จ่าย ประจำวัน'!$B151,ผลิต2!Z:Z)+SUMIF(เส้นแต่งหน้าขนมเค้ก!$C:$C,'รับ-จ่าย ประจำวัน'!$B151,เส้นแต่งหน้าขนมเค้ก!Z:Z)+SUMIF(แพ็ค!$C:$C,'รับ-จ่าย ประจำวัน'!$B151,แพ็ค!Z:Z)+SUMIF(ธุรการ!$C:$C,'รับ-จ่าย ประจำวัน'!$B151,ธุรการ!Z:Z)+SUMIF(เส้นแต่งหน้าขนมปัง!$C:$C,'รับ-จ่าย ประจำวัน'!$B151,เส้นแต่งหน้าขนมปัง!Z:Z)+SUMIF('วางแผนBC,CJ'!$C:$C,'รับ-จ่าย ประจำวัน'!$B151,'วางแผนBC,CJ'!Z:Z)+SUMIF(RD!$C:$C,'รับ-จ่าย ประจำวัน'!$B151,RD!Z:Z)+SUMIF('FG,ออนไล,คัดแยก'!$C:$C,'รับ-จ่าย ประจำวัน'!$B151,'FG,ออนไล,คัดแยก'!Z:Z)</f>
        <v>0</v>
      </c>
      <c r="BH151" s="16">
        <f>SUMIF(เตรียมส่วนผสม!$C:$C,'รับ-จ่าย ประจำวัน'!$B151,เตรียมส่วนผสม!AA:AA)+SUMIF(กวนไส้!$C:$C,'รับ-จ่าย ประจำวัน'!$B151,กวนไส้!AA:AA)+SUMIF(ผลิต1!$C:$C,'รับ-จ่าย ประจำวัน'!$B151,ผลิต1!AA:AA)+SUMIF(ผลิต2!$C:$C,'รับ-จ่าย ประจำวัน'!$B151,ผลิต2!AA:AA)+SUMIF(เส้นแต่งหน้าขนมเค้ก!$C:$C,'รับ-จ่าย ประจำวัน'!$B151,เส้นแต่งหน้าขนมเค้ก!AA:AA)+SUMIF(แพ็ค!$C:$C,'รับ-จ่าย ประจำวัน'!$B151,แพ็ค!AA:AA)+SUMIF(ธุรการ!$C:$C,'รับ-จ่าย ประจำวัน'!$B151,ธุรการ!AA:AA)+SUMIF(เส้นแต่งหน้าขนมปัง!$C:$C,'รับ-จ่าย ประจำวัน'!$B151,เส้นแต่งหน้าขนมปัง!AA:AA)+SUMIF('วางแผนBC,CJ'!$C:$C,'รับ-จ่าย ประจำวัน'!$B151,'วางแผนBC,CJ'!AA:AA)+SUMIF(RD!$C:$C,'รับ-จ่าย ประจำวัน'!$B151,RD!AA:AA)+SUMIF('FG,ออนไล,คัดแยก'!$C:$C,'รับ-จ่าย ประจำวัน'!$B151,'FG,ออนไล,คัดแยก'!AA:AA)</f>
        <v>0</v>
      </c>
      <c r="BI151" s="16">
        <f>SUMIF(เตรียมส่วนผสม!$C:$C,'รับ-จ่าย ประจำวัน'!$B151,เตรียมส่วนผสม!AB:AB)+SUMIF(กวนไส้!$C:$C,'รับ-จ่าย ประจำวัน'!$B151,กวนไส้!AB:AB)+SUMIF(ผลิต1!$C:$C,'รับ-จ่าย ประจำวัน'!$B151,ผลิต1!AB:AB)+SUMIF(ผลิต2!$C:$C,'รับ-จ่าย ประจำวัน'!$B151,ผลิต2!AB:AB)+SUMIF(เส้นแต่งหน้าขนมเค้ก!$C:$C,'รับ-จ่าย ประจำวัน'!$B151,เส้นแต่งหน้าขนมเค้ก!AB:AB)+SUMIF(แพ็ค!$C:$C,'รับ-จ่าย ประจำวัน'!$B151,แพ็ค!AB:AB)+SUMIF(ธุรการ!$C:$C,'รับ-จ่าย ประจำวัน'!$B151,ธุรการ!AB:AB)+SUMIF(เส้นแต่งหน้าขนมปัง!$C:$C,'รับ-จ่าย ประจำวัน'!$B151,เส้นแต่งหน้าขนมปัง!AB:AB)+SUMIF('วางแผนBC,CJ'!$C:$C,'รับ-จ่าย ประจำวัน'!$B151,'วางแผนBC,CJ'!AB:AB)+SUMIF(RD!$C:$C,'รับ-จ่าย ประจำวัน'!$B151,RD!AB:AB)+SUMIF('FG,ออนไล,คัดแยก'!$C:$C,'รับ-จ่าย ประจำวัน'!$B151,'FG,ออนไล,คัดแยก'!AB:AB)</f>
        <v>100</v>
      </c>
      <c r="BJ151" s="16">
        <f>SUMIF(เตรียมส่วนผสม!$C:$C,'รับ-จ่าย ประจำวัน'!$B151,เตรียมส่วนผสม!AC:AC)+SUMIF(กวนไส้!$C:$C,'รับ-จ่าย ประจำวัน'!$B151,กวนไส้!AC:AC)+SUMIF(ผลิต1!$C:$C,'รับ-จ่าย ประจำวัน'!$B151,ผลิต1!AC:AC)+SUMIF(ผลิต2!$C:$C,'รับ-จ่าย ประจำวัน'!$B151,ผลิต2!AC:AC)+SUMIF(เส้นแต่งหน้าขนมเค้ก!$C:$C,'รับ-จ่าย ประจำวัน'!$B151,เส้นแต่งหน้าขนมเค้ก!AC:AC)+SUMIF(แพ็ค!$C:$C,'รับ-จ่าย ประจำวัน'!$B151,แพ็ค!AC:AC)+SUMIF(ธุรการ!$C:$C,'รับ-จ่าย ประจำวัน'!$B151,ธุรการ!AC:AC)+SUMIF(เส้นแต่งหน้าขนมปัง!$C:$C,'รับ-จ่าย ประจำวัน'!$B151,เส้นแต่งหน้าขนมปัง!AC:AC)+SUMIF('วางแผนBC,CJ'!$C:$C,'รับ-จ่าย ประจำวัน'!$B151,'วางแผนBC,CJ'!AC:AC)+SUMIF(RD!$C:$C,'รับ-จ่าย ประจำวัน'!$B151,RD!AC:AC)+SUMIF('FG,ออนไล,คัดแยก'!$C:$C,'รับ-จ่าย ประจำวัน'!$B151,'FG,ออนไล,คัดแยก'!AC:AC)</f>
        <v>0</v>
      </c>
      <c r="BK151" s="16">
        <f>SUMIF(เตรียมส่วนผสม!$C:$C,'รับ-จ่าย ประจำวัน'!$B151,เตรียมส่วนผสม!AD:AD)+SUMIF(กวนไส้!$C:$C,'รับ-จ่าย ประจำวัน'!$B151,กวนไส้!AD:AD)+SUMIF(ผลิต1!$C:$C,'รับ-จ่าย ประจำวัน'!$B151,ผลิต1!AD:AD)+SUMIF(ผลิต2!$C:$C,'รับ-จ่าย ประจำวัน'!$B151,ผลิต2!AD:AD)+SUMIF(เส้นแต่งหน้าขนมเค้ก!$C:$C,'รับ-จ่าย ประจำวัน'!$B151,เส้นแต่งหน้าขนมเค้ก!AD:AD)+SUMIF(แพ็ค!$C:$C,'รับ-จ่าย ประจำวัน'!$B151,แพ็ค!AD:AD)+SUMIF(ธุรการ!$C:$C,'รับ-จ่าย ประจำวัน'!$B151,ธุรการ!AD:AD)+SUMIF(เส้นแต่งหน้าขนมปัง!$C:$C,'รับ-จ่าย ประจำวัน'!$B151,เส้นแต่งหน้าขนมปัง!AD:AD)+SUMIF('วางแผนBC,CJ'!$C:$C,'รับ-จ่าย ประจำวัน'!$B151,'วางแผนBC,CJ'!AD:AD)+SUMIF(RD!$C:$C,'รับ-จ่าย ประจำวัน'!$B151,RD!AD:AD)+SUMIF('FG,ออนไล,คัดแยก'!$C:$C,'รับ-จ่าย ประจำวัน'!$B151,'FG,ออนไล,คัดแยก'!AD:AD)</f>
        <v>0</v>
      </c>
      <c r="BL151" s="16">
        <f>SUMIF(เตรียมส่วนผสม!$C:$C,'รับ-จ่าย ประจำวัน'!$B151,เตรียมส่วนผสม!AE:AE)+SUMIF(กวนไส้!$C:$C,'รับ-จ่าย ประจำวัน'!$B151,กวนไส้!AE:AE)+SUMIF(ผลิต1!$C:$C,'รับ-จ่าย ประจำวัน'!$B151,ผลิต1!AE:AE)+SUMIF(ผลิต2!$C:$C,'รับ-จ่าย ประจำวัน'!$B151,ผลิต2!AE:AE)+SUMIF(เส้นแต่งหน้าขนมเค้ก!$C:$C,'รับ-จ่าย ประจำวัน'!$B151,เส้นแต่งหน้าขนมเค้ก!AE:AE)+SUMIF(แพ็ค!$C:$C,'รับ-จ่าย ประจำวัน'!$B151,แพ็ค!AE:AE)+SUMIF(ธุรการ!$C:$C,'รับ-จ่าย ประจำวัน'!$B151,ธุรการ!AE:AE)+SUMIF(เส้นแต่งหน้าขนมปัง!$C:$C,'รับ-จ่าย ประจำวัน'!$B151,เส้นแต่งหน้าขนมปัง!AE:AE)+SUMIF('วางแผนBC,CJ'!$C:$C,'รับ-จ่าย ประจำวัน'!$B151,'วางแผนBC,CJ'!AE:AE)+SUMIF(RD!$C:$C,'รับ-จ่าย ประจำวัน'!$B151,RD!AE:AE)+SUMIF('FG,ออนไล,คัดแยก'!$C:$C,'รับ-จ่าย ประจำวัน'!$B151,'FG,ออนไล,คัดแยก'!AE:AE)</f>
        <v>100</v>
      </c>
      <c r="BM151" s="16">
        <f>SUMIF(เตรียมส่วนผสม!$C:$C,'รับ-จ่าย ประจำวัน'!$B151,เตรียมส่วนผสม!AF:AF)+SUMIF(กวนไส้!$C:$C,'รับ-จ่าย ประจำวัน'!$B151,กวนไส้!AF:AF)+SUMIF(ผลิต1!$C:$C,'รับ-จ่าย ประจำวัน'!$B151,ผลิต1!AF:AF)+SUMIF(ผลิต2!$C:$C,'รับ-จ่าย ประจำวัน'!$B151,ผลิต2!AF:AF)+SUMIF(เส้นแต่งหน้าขนมเค้ก!$C:$C,'รับ-จ่าย ประจำวัน'!$B151,เส้นแต่งหน้าขนมเค้ก!AF:AF)+SUMIF(แพ็ค!$C:$C,'รับ-จ่าย ประจำวัน'!$B151,แพ็ค!AF:AF)+SUMIF(ธุรการ!$C:$C,'รับ-จ่าย ประจำวัน'!$B151,ธุรการ!AF:AF)+SUMIF(เส้นแต่งหน้าขนมปัง!$C:$C,'รับ-จ่าย ประจำวัน'!$B151,เส้นแต่งหน้าขนมปัง!AF:AF)+SUMIF('วางแผนBC,CJ'!$C:$C,'รับ-จ่าย ประจำวัน'!$B151,'วางแผนBC,CJ'!AF:AF)+SUMIF(RD!$C:$C,'รับ-จ่าย ประจำวัน'!$B151,RD!AF:AF)+SUMIF('FG,ออนไล,คัดแยก'!$C:$C,'รับ-จ่าย ประจำวัน'!$B151,'FG,ออนไล,คัดแยก'!AF:AF)</f>
        <v>0</v>
      </c>
      <c r="BN151" s="16">
        <f>SUMIF(เตรียมส่วนผสม!$C:$C,'รับ-จ่าย ประจำวัน'!$B151,เตรียมส่วนผสม!AG:AG)+SUMIF(กวนไส้!$C:$C,'รับ-จ่าย ประจำวัน'!$B151,กวนไส้!AG:AG)+SUMIF(ผลิต1!$C:$C,'รับ-จ่าย ประจำวัน'!$B151,ผลิต1!AG:AG)+SUMIF(ผลิต2!$C:$C,'รับ-จ่าย ประจำวัน'!$B151,ผลิต2!AG:AG)+SUMIF(เส้นแต่งหน้าขนมเค้ก!$C:$C,'รับ-จ่าย ประจำวัน'!$B151,เส้นแต่งหน้าขนมเค้ก!AG:AG)+SUMIF(แพ็ค!$C:$C,'รับ-จ่าย ประจำวัน'!$B151,แพ็ค!AG:AG)+SUMIF(ธุรการ!$C:$C,'รับ-จ่าย ประจำวัน'!$B151,ธุรการ!AG:AG)+SUMIF(เส้นแต่งหน้าขนมปัง!$C:$C,'รับ-จ่าย ประจำวัน'!$B151,เส้นแต่งหน้าขนมปัง!AG:AG)+SUMIF('วางแผนBC,CJ'!$C:$C,'รับ-จ่าย ประจำวัน'!$B151,'วางแผนBC,CJ'!AG:AG)+SUMIF(RD!$C:$C,'รับ-จ่าย ประจำวัน'!$B151,RD!AG:AG)+SUMIF('FG,ออนไล,คัดแยก'!$C:$C,'รับ-จ่าย ประจำวัน'!$B151,'FG,ออนไล,คัดแยก'!AG:AG)</f>
        <v>0</v>
      </c>
      <c r="BO151" s="16">
        <f>SUMIF(เตรียมส่วนผสม!$C:$C,'รับ-จ่าย ประจำวัน'!$B151,เตรียมส่วนผสม!AH:AH)+SUMIF(กวนไส้!$C:$C,'รับ-จ่าย ประจำวัน'!$B151,กวนไส้!AH:AH)+SUMIF(ผลิต1!$C:$C,'รับ-จ่าย ประจำวัน'!$B151,ผลิต1!AH:AH)+SUMIF(ผลิต2!$C:$C,'รับ-จ่าย ประจำวัน'!$B151,ผลิต2!AH:AH)+SUMIF(เส้นแต่งหน้าขนมเค้ก!$C:$C,'รับ-จ่าย ประจำวัน'!$B151,เส้นแต่งหน้าขนมเค้ก!AH:AH)+SUMIF(แพ็ค!$C:$C,'รับ-จ่าย ประจำวัน'!$B151,แพ็ค!AH:AH)+SUMIF(ธุรการ!$C:$C,'รับ-จ่าย ประจำวัน'!$B151,ธุรการ!AH:AH)+SUMIF(เส้นแต่งหน้าขนมปัง!$C:$C,'รับ-จ่าย ประจำวัน'!$B151,เส้นแต่งหน้าขนมปัง!AH:AH)+SUMIF('วางแผนBC,CJ'!$C:$C,'รับ-จ่าย ประจำวัน'!$B151,'วางแผนBC,CJ'!AH:AH)+SUMIF(RD!$C:$C,'รับ-จ่าย ประจำวัน'!$B151,RD!AH:AH)+SUMIF('FG,ออนไล,คัดแยก'!$C:$C,'รับ-จ่าย ประจำวัน'!$B151,'FG,ออนไล,คัดแยก'!AH:AH)</f>
        <v>0</v>
      </c>
      <c r="BP151" s="16">
        <f>SUMIF(เตรียมส่วนผสม!$C:$C,'รับ-จ่าย ประจำวัน'!$B151,เตรียมส่วนผสม!AI:AI)+SUMIF(กวนไส้!$C:$C,'รับ-จ่าย ประจำวัน'!$B151,กวนไส้!AI:AI)+SUMIF(ผลิต1!$C:$C,'รับ-จ่าย ประจำวัน'!$B151,ผลิต1!AI:AI)+SUMIF(ผลิต2!$C:$C,'รับ-จ่าย ประจำวัน'!$B151,ผลิต2!AI:AI)+SUMIF(เส้นแต่งหน้าขนมเค้ก!$C:$C,'รับ-จ่าย ประจำวัน'!$B151,เส้นแต่งหน้าขนมเค้ก!AI:AI)+SUMIF(แพ็ค!$C:$C,'รับ-จ่าย ประจำวัน'!$B151,แพ็ค!AI:AI)+SUMIF(ธุรการ!$C:$C,'รับ-จ่าย ประจำวัน'!$B151,ธุรการ!AI:AI)+SUMIF(เส้นแต่งหน้าขนมปัง!$C:$C,'รับ-จ่าย ประจำวัน'!$B151,เส้นแต่งหน้าขนมปัง!AI:AI)+SUMIF('วางแผนBC,CJ'!$C:$C,'รับ-จ่าย ประจำวัน'!$B151,'วางแผนBC,CJ'!AI:AI)+SUMIF(RD!$C:$C,'รับ-จ่าย ประจำวัน'!$B151,RD!AI:AI)+SUMIF('FG,ออนไล,คัดแยก'!$C:$C,'รับ-จ่าย ประจำวัน'!$B151,'FG,ออนไล,คัดแยก'!AI:AI)</f>
        <v>0</v>
      </c>
      <c r="BQ151" s="16">
        <f>SUMIF(เตรียมส่วนผสม!$C:$C,'รับ-จ่าย ประจำวัน'!$B151,เตรียมส่วนผสม!AJ:AJ)+SUMIF(กวนไส้!$C:$C,'รับ-จ่าย ประจำวัน'!$B151,กวนไส้!AJ:AJ)+SUMIF(ผลิต1!$C:$C,'รับ-จ่าย ประจำวัน'!$B151,ผลิต1!AJ:AJ)+SUMIF(ผลิต2!$C:$C,'รับ-จ่าย ประจำวัน'!$B151,ผลิต2!AJ:AJ)+SUMIF(เส้นแต่งหน้าขนมเค้ก!$C:$C,'รับ-จ่าย ประจำวัน'!$B151,เส้นแต่งหน้าขนมเค้ก!AJ:AJ)+SUMIF(แพ็ค!$C:$C,'รับ-จ่าย ประจำวัน'!$B151,แพ็ค!AJ:AJ)+SUMIF(ธุรการ!$C:$C,'รับ-จ่าย ประจำวัน'!$B151,ธุรการ!AJ:AJ)+SUMIF(เส้นแต่งหน้าขนมปัง!$C:$C,'รับ-จ่าย ประจำวัน'!$B151,เส้นแต่งหน้าขนมปัง!AJ:AJ)+SUMIF('วางแผนBC,CJ'!$C:$C,'รับ-จ่าย ประจำวัน'!$B151,'วางแผนBC,CJ'!AJ:AJ)+SUMIF(RD!$C:$C,'รับ-จ่าย ประจำวัน'!$B151,RD!AJ:AJ)+SUMIF('FG,ออนไล,คัดแยก'!$C:$C,'รับ-จ่าย ประจำวัน'!$B151,'FG,ออนไล,คัดแยก'!AJ:AJ)</f>
        <v>100</v>
      </c>
      <c r="BR151" s="16">
        <f>SUMIF(เตรียมส่วนผสม!$C:$C,'รับ-จ่าย ประจำวัน'!$B151,เตรียมส่วนผสม!AK:AK)+SUMIF(กวนไส้!$C:$C,'รับ-จ่าย ประจำวัน'!$B151,กวนไส้!AK:AK)+SUMIF(ผลิต1!$C:$C,'รับ-จ่าย ประจำวัน'!$B151,ผลิต1!AK:AK)+SUMIF(ผลิต2!$C:$C,'รับ-จ่าย ประจำวัน'!$B151,ผลิต2!AK:AK)+SUMIF(เส้นแต่งหน้าขนมเค้ก!$C:$C,'รับ-จ่าย ประจำวัน'!$B151,เส้นแต่งหน้าขนมเค้ก!AK:AK)+SUMIF(แพ็ค!$C:$C,'รับ-จ่าย ประจำวัน'!$B151,แพ็ค!AK:AK)+SUMIF(ธุรการ!$C:$C,'รับ-จ่าย ประจำวัน'!$B151,ธุรการ!AK:AK)+SUMIF(เส้นแต่งหน้าขนมปัง!$C:$C,'รับ-จ่าย ประจำวัน'!$B151,เส้นแต่งหน้าขนมปัง!AK:AK)+SUMIF('วางแผนBC,CJ'!$C:$C,'รับ-จ่าย ประจำวัน'!$B151,'วางแผนBC,CJ'!AK:AK)+SUMIF(RD!$C:$C,'รับ-จ่าย ประจำวัน'!$B151,RD!AK:AK)+SUMIF('FG,ออนไล,คัดแยก'!$C:$C,'รับ-จ่าย ประจำวัน'!$B151,'FG,ออนไล,คัดแยก'!AK:AK)</f>
        <v>0</v>
      </c>
      <c r="BS151" s="16">
        <f>SUMIF(เตรียมส่วนผสม!$C:$C,'รับ-จ่าย ประจำวัน'!$B151,เตรียมส่วนผสม!AL:AL)+SUMIF(กวนไส้!$C:$C,'รับ-จ่าย ประจำวัน'!$B151,กวนไส้!AL:AL)+SUMIF(ผลิต1!$C:$C,'รับ-จ่าย ประจำวัน'!$B151,ผลิต1!AL:AL)+SUMIF(ผลิต2!$C:$C,'รับ-จ่าย ประจำวัน'!$B151,ผลิต2!AL:AL)+SUMIF(เส้นแต่งหน้าขนมเค้ก!$C:$C,'รับ-จ่าย ประจำวัน'!$B151,เส้นแต่งหน้าขนมเค้ก!AL:AL)+SUMIF(แพ็ค!$C:$C,'รับ-จ่าย ประจำวัน'!$B151,แพ็ค!AL:AL)+SUMIF(ธุรการ!$C:$C,'รับ-จ่าย ประจำวัน'!$B151,ธุรการ!AL:AL)+SUMIF(เส้นแต่งหน้าขนมปัง!$C:$C,'รับ-จ่าย ประจำวัน'!$B151,เส้นแต่งหน้าขนมปัง!AL:AL)+SUMIF('วางแผนBC,CJ'!$C:$C,'รับ-จ่าย ประจำวัน'!$B151,'วางแผนBC,CJ'!AL:AL)+SUMIF(RD!$C:$C,'รับ-จ่าย ประจำวัน'!$B151,RD!AL:AL)+SUMIF('FG,ออนไล,คัดแยก'!$C:$C,'รับ-จ่าย ประจำวัน'!$B151,'FG,ออนไล,คัดแยก'!AL:AL)</f>
        <v>0</v>
      </c>
      <c r="BT151" s="18">
        <f t="shared" si="36"/>
        <v>700</v>
      </c>
      <c r="BU151" s="116">
        <v>6500</v>
      </c>
      <c r="BV151" s="146">
        <f t="shared" si="37"/>
        <v>1530</v>
      </c>
      <c r="BW151" s="183">
        <v>30</v>
      </c>
      <c r="BX151" s="172">
        <f t="shared" si="45"/>
        <v>23.333333333333332</v>
      </c>
      <c r="BY151" s="188">
        <f t="shared" si="40"/>
        <v>65.571428571428569</v>
      </c>
      <c r="BZ151" s="180">
        <f t="shared" ca="1" si="38"/>
        <v>46268.571428571428</v>
      </c>
      <c r="CA151" s="93"/>
      <c r="CB151" s="93"/>
      <c r="CC151" s="93"/>
      <c r="CD151" s="93"/>
      <c r="CE151" s="93"/>
      <c r="CF151" s="93"/>
      <c r="CG151" s="93"/>
      <c r="CH151" s="93"/>
      <c r="CI151" s="93"/>
      <c r="CJ151" s="94"/>
      <c r="CK151" s="9">
        <f t="shared" si="41"/>
        <v>-4970</v>
      </c>
    </row>
    <row r="152" spans="1:89" hidden="1" x14ac:dyDescent="0.5">
      <c r="A152" s="149" t="s">
        <v>1400</v>
      </c>
      <c r="B152" s="34">
        <v>1023401013</v>
      </c>
      <c r="C152" s="10" t="s">
        <v>1490</v>
      </c>
      <c r="D152" s="135" t="s">
        <v>61</v>
      </c>
      <c r="E152" s="11">
        <v>0</v>
      </c>
      <c r="F152" s="159" t="s">
        <v>1605</v>
      </c>
      <c r="G152" s="11" t="s">
        <v>62</v>
      </c>
      <c r="H152" s="12">
        <v>4000</v>
      </c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3"/>
      <c r="AF152" s="13"/>
      <c r="AG152" s="13"/>
      <c r="AH152" s="13"/>
      <c r="AI152" s="14"/>
      <c r="AJ152" s="14"/>
      <c r="AK152" s="14"/>
      <c r="AL152" s="14"/>
      <c r="AM152" s="14"/>
      <c r="AN152" s="15">
        <f t="shared" si="35"/>
        <v>0</v>
      </c>
      <c r="AO152" s="16">
        <f>SUMIF(เตรียมส่วนผสม!$C:$C,'รับ-จ่าย ประจำวัน'!$B152,เตรียมส่วนผสม!H:H)+SUMIF(กวนไส้!$C:$C,'รับ-จ่าย ประจำวัน'!$B152,กวนไส้!H:H)+SUMIF(ผลิต1!$C:$C,'รับ-จ่าย ประจำวัน'!$B152,ผลิต1!H:H)+SUMIF(ผลิต2!$C:$C,'รับ-จ่าย ประจำวัน'!$B152,ผลิต2!H:H)+SUMIF(เส้นแต่งหน้าขนมเค้ก!$C:$C,'รับ-จ่าย ประจำวัน'!$B152,เส้นแต่งหน้าขนมเค้ก!H:H)+SUMIF(แพ็ค!$C:$C,'รับ-จ่าย ประจำวัน'!$B152,แพ็ค!H:H)+SUMIF(ธุรการ!$C:$C,'รับ-จ่าย ประจำวัน'!$B152,ธุรการ!H:H)+SUMIF(เส้นแต่งหน้าขนมปัง!$C:$C,'รับ-จ่าย ประจำวัน'!$B152,เส้นแต่งหน้าขนมปัง!H:H)+SUMIF('วางแผนBC,CJ'!$C:$C,'รับ-จ่าย ประจำวัน'!$B152,'วางแผนBC,CJ'!H:H)+SUMIF(RD!$C:$C,'รับ-จ่าย ประจำวัน'!$B152,RD!H:H)+SUMIF('FG,ออนไล,คัดแยก'!$C:$C,'รับ-จ่าย ประจำวัน'!$B152,'FG,ออนไล,คัดแยก'!H:H)</f>
        <v>0</v>
      </c>
      <c r="AP152" s="16">
        <f>SUMIF(เตรียมส่วนผสม!$C:$C,'รับ-จ่าย ประจำวัน'!$B152,เตรียมส่วนผสม!I:I)+SUMIF(กวนไส้!$C:$C,'รับ-จ่าย ประจำวัน'!$B152,กวนไส้!I:I)+SUMIF(ผลิต1!$C:$C,'รับ-จ่าย ประจำวัน'!$B152,ผลิต1!I:I)+SUMIF(ผลิต2!$C:$C,'รับ-จ่าย ประจำวัน'!$B152,ผลิต2!I:I)+SUMIF(เส้นแต่งหน้าขนมเค้ก!$C:$C,'รับ-จ่าย ประจำวัน'!$B152,เส้นแต่งหน้าขนมเค้ก!I:I)+SUMIF(แพ็ค!$C:$C,'รับ-จ่าย ประจำวัน'!$B152,แพ็ค!I:I)+SUMIF(ธุรการ!$C:$C,'รับ-จ่าย ประจำวัน'!$B152,ธุรการ!I:I)+SUMIF(เส้นแต่งหน้าขนมปัง!$C:$C,'รับ-จ่าย ประจำวัน'!$B152,เส้นแต่งหน้าขนมปัง!I:I)+SUMIF('วางแผนBC,CJ'!$C:$C,'รับ-จ่าย ประจำวัน'!$B152,'วางแผนBC,CJ'!I:I)+SUMIF(RD!$C:$C,'รับ-จ่าย ประจำวัน'!$B152,RD!I:I)+SUMIF('FG,ออนไล,คัดแยก'!$C:$C,'รับ-จ่าย ประจำวัน'!$B152,'FG,ออนไล,คัดแยก'!I:I)</f>
        <v>0</v>
      </c>
      <c r="AQ152" s="16">
        <f>SUMIF(เตรียมส่วนผสม!$C:$C,'รับ-จ่าย ประจำวัน'!$B152,เตรียมส่วนผสม!J:J)+SUMIF(กวนไส้!$C:$C,'รับ-จ่าย ประจำวัน'!$B152,กวนไส้!J:J)+SUMIF(ผลิต1!$C:$C,'รับ-จ่าย ประจำวัน'!$B152,ผลิต1!J:J)+SUMIF(ผลิต2!$C:$C,'รับ-จ่าย ประจำวัน'!$B152,ผลิต2!J:J)+SUMIF(เส้นแต่งหน้าขนมเค้ก!$C:$C,'รับ-จ่าย ประจำวัน'!$B152,เส้นแต่งหน้าขนมเค้ก!J:J)+SUMIF(แพ็ค!$C:$C,'รับ-จ่าย ประจำวัน'!$B152,แพ็ค!J:J)+SUMIF(ธุรการ!$C:$C,'รับ-จ่าย ประจำวัน'!$B152,ธุรการ!J:J)+SUMIF(เส้นแต่งหน้าขนมปัง!$C:$C,'รับ-จ่าย ประจำวัน'!$B152,เส้นแต่งหน้าขนมปัง!J:J)+SUMIF('วางแผนBC,CJ'!$C:$C,'รับ-จ่าย ประจำวัน'!$B152,'วางแผนBC,CJ'!J:J)+SUMIF(RD!$C:$C,'รับ-จ่าย ประจำวัน'!$B152,RD!J:J)+SUMIF('FG,ออนไล,คัดแยก'!$C:$C,'รับ-จ่าย ประจำวัน'!$B152,'FG,ออนไล,คัดแยก'!J:J)</f>
        <v>0</v>
      </c>
      <c r="AR152" s="16">
        <f>SUMIF(เตรียมส่วนผสม!$C:$C,'รับ-จ่าย ประจำวัน'!$B152,เตรียมส่วนผสม!K:K)+SUMIF(กวนไส้!$C:$C,'รับ-จ่าย ประจำวัน'!$B152,กวนไส้!K:K)+SUMIF(ผลิต1!$C:$C,'รับ-จ่าย ประจำวัน'!$B152,ผลิต1!K:K)+SUMIF(ผลิต2!$C:$C,'รับ-จ่าย ประจำวัน'!$B152,ผลิต2!K:K)+SUMIF(เส้นแต่งหน้าขนมเค้ก!$C:$C,'รับ-จ่าย ประจำวัน'!$B152,เส้นแต่งหน้าขนมเค้ก!K:K)+SUMIF(แพ็ค!$C:$C,'รับ-จ่าย ประจำวัน'!$B152,แพ็ค!K:K)+SUMIF(ธุรการ!$C:$C,'รับ-จ่าย ประจำวัน'!$B152,ธุรการ!K:K)+SUMIF(เส้นแต่งหน้าขนมปัง!$C:$C,'รับ-จ่าย ประจำวัน'!$B152,เส้นแต่งหน้าขนมปัง!K:K)+SUMIF('วางแผนBC,CJ'!$C:$C,'รับ-จ่าย ประจำวัน'!$B152,'วางแผนBC,CJ'!K:K)+SUMIF(RD!$C:$C,'รับ-จ่าย ประจำวัน'!$B152,RD!K:K)+SUMIF('FG,ออนไล,คัดแยก'!$C:$C,'รับ-จ่าย ประจำวัน'!$B152,'FG,ออนไล,คัดแยก'!K:K)</f>
        <v>0</v>
      </c>
      <c r="AS152" s="16">
        <f>SUMIF(เตรียมส่วนผสม!$C:$C,'รับ-จ่าย ประจำวัน'!$B152,เตรียมส่วนผสม!L:L)+SUMIF(กวนไส้!$C:$C,'รับ-จ่าย ประจำวัน'!$B152,กวนไส้!L:L)+SUMIF(ผลิต1!$C:$C,'รับ-จ่าย ประจำวัน'!$B152,ผลิต1!L:L)+SUMIF(ผลิต2!$C:$C,'รับ-จ่าย ประจำวัน'!$B152,ผลิต2!L:L)+SUMIF(เส้นแต่งหน้าขนมเค้ก!$C:$C,'รับ-จ่าย ประจำวัน'!$B152,เส้นแต่งหน้าขนมเค้ก!L:L)+SUMIF(แพ็ค!$C:$C,'รับ-จ่าย ประจำวัน'!$B152,แพ็ค!L:L)+SUMIF(ธุรการ!$C:$C,'รับ-จ่าย ประจำวัน'!$B152,ธุรการ!L:L)+SUMIF(เส้นแต่งหน้าขนมปัง!$C:$C,'รับ-จ่าย ประจำวัน'!$B152,เส้นแต่งหน้าขนมปัง!L:L)+SUMIF('วางแผนBC,CJ'!$C:$C,'รับ-จ่าย ประจำวัน'!$B152,'วางแผนBC,CJ'!L:L)+SUMIF(RD!$C:$C,'รับ-จ่าย ประจำวัน'!$B152,RD!L:L)+SUMIF('FG,ออนไล,คัดแยก'!$C:$C,'รับ-จ่าย ประจำวัน'!$B152,'FG,ออนไล,คัดแยก'!L:L)</f>
        <v>0</v>
      </c>
      <c r="AT152" s="16">
        <f>SUMIF(เตรียมส่วนผสม!$C:$C,'รับ-จ่าย ประจำวัน'!$B152,เตรียมส่วนผสม!M:M)+SUMIF(กวนไส้!$C:$C,'รับ-จ่าย ประจำวัน'!$B152,กวนไส้!M:M)+SUMIF(ผลิต1!$C:$C,'รับ-จ่าย ประจำวัน'!$B152,ผลิต1!M:M)+SUMIF(ผลิต2!$C:$C,'รับ-จ่าย ประจำวัน'!$B152,ผลิต2!M:M)+SUMIF(เส้นแต่งหน้าขนมเค้ก!$C:$C,'รับ-จ่าย ประจำวัน'!$B152,เส้นแต่งหน้าขนมเค้ก!M:M)+SUMIF(แพ็ค!$C:$C,'รับ-จ่าย ประจำวัน'!$B152,แพ็ค!M:M)+SUMIF(ธุรการ!$C:$C,'รับ-จ่าย ประจำวัน'!$B152,ธุรการ!M:M)+SUMIF(เส้นแต่งหน้าขนมปัง!$C:$C,'รับ-จ่าย ประจำวัน'!$B152,เส้นแต่งหน้าขนมปัง!M:M)+SUMIF('วางแผนBC,CJ'!$C:$C,'รับ-จ่าย ประจำวัน'!$B152,'วางแผนBC,CJ'!M:M)+SUMIF(RD!$C:$C,'รับ-จ่าย ประจำวัน'!$B152,RD!M:M)+SUMIF('FG,ออนไล,คัดแยก'!$C:$C,'รับ-จ่าย ประจำวัน'!$B152,'FG,ออนไล,คัดแยก'!M:M)</f>
        <v>0</v>
      </c>
      <c r="AU152" s="16">
        <f>SUMIF(เตรียมส่วนผสม!$C:$C,'รับ-จ่าย ประจำวัน'!$B152,เตรียมส่วนผสม!N:N)+SUMIF(กวนไส้!$C:$C,'รับ-จ่าย ประจำวัน'!$B152,กวนไส้!N:N)+SUMIF(ผลิต1!$C:$C,'รับ-จ่าย ประจำวัน'!$B152,ผลิต1!N:N)+SUMIF(ผลิต2!$C:$C,'รับ-จ่าย ประจำวัน'!$B152,ผลิต2!N:N)+SUMIF(เส้นแต่งหน้าขนมเค้ก!$C:$C,'รับ-จ่าย ประจำวัน'!$B152,เส้นแต่งหน้าขนมเค้ก!N:N)+SUMIF(แพ็ค!$C:$C,'รับ-จ่าย ประจำวัน'!$B152,แพ็ค!N:N)+SUMIF(ธุรการ!$C:$C,'รับ-จ่าย ประจำวัน'!$B152,ธุรการ!N:N)+SUMIF(เส้นแต่งหน้าขนมปัง!$C:$C,'รับ-จ่าย ประจำวัน'!$B152,เส้นแต่งหน้าขนมปัง!N:N)+SUMIF('วางแผนBC,CJ'!$C:$C,'รับ-จ่าย ประจำวัน'!$B152,'วางแผนBC,CJ'!N:N)+SUMIF(RD!$C:$C,'รับ-จ่าย ประจำวัน'!$B152,RD!N:N)+SUMIF('FG,ออนไล,คัดแยก'!$C:$C,'รับ-จ่าย ประจำวัน'!$B152,'FG,ออนไล,คัดแยก'!N:N)</f>
        <v>0</v>
      </c>
      <c r="AV152" s="16">
        <f>SUMIF(เตรียมส่วนผสม!$C:$C,'รับ-จ่าย ประจำวัน'!$B152,เตรียมส่วนผสม!O:O)+SUMIF(กวนไส้!$C:$C,'รับ-จ่าย ประจำวัน'!$B152,กวนไส้!O:O)+SUMIF(ผลิต1!$C:$C,'รับ-จ่าย ประจำวัน'!$B152,ผลิต1!O:O)+SUMIF(ผลิต2!$C:$C,'รับ-จ่าย ประจำวัน'!$B152,ผลิต2!O:O)+SUMIF(เส้นแต่งหน้าขนมเค้ก!$C:$C,'รับ-จ่าย ประจำวัน'!$B152,เส้นแต่งหน้าขนมเค้ก!O:O)+SUMIF(แพ็ค!$C:$C,'รับ-จ่าย ประจำวัน'!$B152,แพ็ค!O:O)+SUMIF(ธุรการ!$C:$C,'รับ-จ่าย ประจำวัน'!$B152,ธุรการ!O:O)+SUMIF(เส้นแต่งหน้าขนมปัง!$C:$C,'รับ-จ่าย ประจำวัน'!$B152,เส้นแต่งหน้าขนมปัง!O:O)+SUMIF('วางแผนBC,CJ'!$C:$C,'รับ-จ่าย ประจำวัน'!$B152,'วางแผนBC,CJ'!O:O)+SUMIF(RD!$C:$C,'รับ-จ่าย ประจำวัน'!$B152,RD!O:O)+SUMIF('FG,ออนไล,คัดแยก'!$C:$C,'รับ-จ่าย ประจำวัน'!$B152,'FG,ออนไล,คัดแยก'!O:O)</f>
        <v>0</v>
      </c>
      <c r="AW152" s="16">
        <f>SUMIF(เตรียมส่วนผสม!$C:$C,'รับ-จ่าย ประจำวัน'!$B152,เตรียมส่วนผสม!P:P)+SUMIF(กวนไส้!$C:$C,'รับ-จ่าย ประจำวัน'!$B152,กวนไส้!P:P)+SUMIF(ผลิต1!$C:$C,'รับ-จ่าย ประจำวัน'!$B152,ผลิต1!P:P)+SUMIF(ผลิต2!$C:$C,'รับ-จ่าย ประจำวัน'!$B152,ผลิต2!P:P)+SUMIF(เส้นแต่งหน้าขนมเค้ก!$C:$C,'รับ-จ่าย ประจำวัน'!$B152,เส้นแต่งหน้าขนมเค้ก!P:P)+SUMIF(แพ็ค!$C:$C,'รับ-จ่าย ประจำวัน'!$B152,แพ็ค!P:P)+SUMIF(ธุรการ!$C:$C,'รับ-จ่าย ประจำวัน'!$B152,ธุรการ!P:P)+SUMIF(เส้นแต่งหน้าขนมปัง!$C:$C,'รับ-จ่าย ประจำวัน'!$B152,เส้นแต่งหน้าขนมปัง!P:P)+SUMIF('วางแผนBC,CJ'!$C:$C,'รับ-จ่าย ประจำวัน'!$B152,'วางแผนBC,CJ'!P:P)+SUMIF(RD!$C:$C,'รับ-จ่าย ประจำวัน'!$B152,RD!P:P)+SUMIF('FG,ออนไล,คัดแยก'!$C:$C,'รับ-จ่าย ประจำวัน'!$B152,'FG,ออนไล,คัดแยก'!P:P)</f>
        <v>0</v>
      </c>
      <c r="AX152" s="16">
        <f>SUMIF(เตรียมส่วนผสม!$C:$C,'รับ-จ่าย ประจำวัน'!$B152,เตรียมส่วนผสม!Q:Q)+SUMIF(กวนไส้!$C:$C,'รับ-จ่าย ประจำวัน'!$B152,กวนไส้!Q:Q)+SUMIF(ผลิต1!$C:$C,'รับ-จ่าย ประจำวัน'!$B152,ผลิต1!Q:Q)+SUMIF(ผลิต2!$C:$C,'รับ-จ่าย ประจำวัน'!$B152,ผลิต2!Q:Q)+SUMIF(เส้นแต่งหน้าขนมเค้ก!$C:$C,'รับ-จ่าย ประจำวัน'!$B152,เส้นแต่งหน้าขนมเค้ก!Q:Q)+SUMIF(แพ็ค!$C:$C,'รับ-จ่าย ประจำวัน'!$B152,แพ็ค!Q:Q)+SUMIF(ธุรการ!$C:$C,'รับ-จ่าย ประจำวัน'!$B152,ธุรการ!Q:Q)+SUMIF(เส้นแต่งหน้าขนมปัง!$C:$C,'รับ-จ่าย ประจำวัน'!$B152,เส้นแต่งหน้าขนมปัง!Q:Q)+SUMIF('วางแผนBC,CJ'!$C:$C,'รับ-จ่าย ประจำวัน'!$B152,'วางแผนBC,CJ'!Q:Q)+SUMIF(RD!$C:$C,'รับ-จ่าย ประจำวัน'!$B152,RD!Q:Q)+SUMIF('FG,ออนไล,คัดแยก'!$C:$C,'รับ-จ่าย ประจำวัน'!$B152,'FG,ออนไล,คัดแยก'!Q:Q)</f>
        <v>0</v>
      </c>
      <c r="AY152" s="16">
        <f>SUMIF(เตรียมส่วนผสม!$C:$C,'รับ-จ่าย ประจำวัน'!$B152,เตรียมส่วนผสม!R:R)+SUMIF(กวนไส้!$C:$C,'รับ-จ่าย ประจำวัน'!$B152,กวนไส้!R:R)+SUMIF(ผลิต1!$C:$C,'รับ-จ่าย ประจำวัน'!$B152,ผลิต1!R:R)+SUMIF(ผลิต2!$C:$C,'รับ-จ่าย ประจำวัน'!$B152,ผลิต2!R:R)+SUMIF(เส้นแต่งหน้าขนมเค้ก!$C:$C,'รับ-จ่าย ประจำวัน'!$B152,เส้นแต่งหน้าขนมเค้ก!R:R)+SUMIF(แพ็ค!$C:$C,'รับ-จ่าย ประจำวัน'!$B152,แพ็ค!R:R)+SUMIF(ธุรการ!$C:$C,'รับ-จ่าย ประจำวัน'!$B152,ธุรการ!R:R)+SUMIF(เส้นแต่งหน้าขนมปัง!$C:$C,'รับ-จ่าย ประจำวัน'!$B152,เส้นแต่งหน้าขนมปัง!R:R)+SUMIF('วางแผนBC,CJ'!$C:$C,'รับ-จ่าย ประจำวัน'!$B152,'วางแผนBC,CJ'!R:R)+SUMIF(RD!$C:$C,'รับ-จ่าย ประจำวัน'!$B152,RD!R:R)+SUMIF('FG,ออนไล,คัดแยก'!$C:$C,'รับ-จ่าย ประจำวัน'!$B152,'FG,ออนไล,คัดแยก'!R:R)</f>
        <v>0</v>
      </c>
      <c r="AZ152" s="16">
        <f>SUMIF(เตรียมส่วนผสม!$C:$C,'รับ-จ่าย ประจำวัน'!$B152,เตรียมส่วนผสม!S:S)+SUMIF(กวนไส้!$C:$C,'รับ-จ่าย ประจำวัน'!$B152,กวนไส้!S:S)+SUMIF(ผลิต1!$C:$C,'รับ-จ่าย ประจำวัน'!$B152,ผลิต1!S:S)+SUMIF(ผลิต2!$C:$C,'รับ-จ่าย ประจำวัน'!$B152,ผลิต2!S:S)+SUMIF(เส้นแต่งหน้าขนมเค้ก!$C:$C,'รับ-จ่าย ประจำวัน'!$B152,เส้นแต่งหน้าขนมเค้ก!S:S)+SUMIF(แพ็ค!$C:$C,'รับ-จ่าย ประจำวัน'!$B152,แพ็ค!S:S)+SUMIF(ธุรการ!$C:$C,'รับ-จ่าย ประจำวัน'!$B152,ธุรการ!S:S)+SUMIF(เส้นแต่งหน้าขนมปัง!$C:$C,'รับ-จ่าย ประจำวัน'!$B152,เส้นแต่งหน้าขนมปัง!S:S)+SUMIF('วางแผนBC,CJ'!$C:$C,'รับ-จ่าย ประจำวัน'!$B152,'วางแผนBC,CJ'!S:S)+SUMIF(RD!$C:$C,'รับ-จ่าย ประจำวัน'!$B152,RD!S:S)+SUMIF('FG,ออนไล,คัดแยก'!$C:$C,'รับ-จ่าย ประจำวัน'!$B152,'FG,ออนไล,คัดแยก'!S:S)</f>
        <v>0</v>
      </c>
      <c r="BA152" s="16">
        <f>SUMIF(เตรียมส่วนผสม!$C:$C,'รับ-จ่าย ประจำวัน'!$B152,เตรียมส่วนผสม!T:T)+SUMIF(กวนไส้!$C:$C,'รับ-จ่าย ประจำวัน'!$B152,กวนไส้!T:T)+SUMIF(ผลิต1!$C:$C,'รับ-จ่าย ประจำวัน'!$B152,ผลิต1!T:T)+SUMIF(ผลิต2!$C:$C,'รับ-จ่าย ประจำวัน'!$B152,ผลิต2!T:T)+SUMIF(เส้นแต่งหน้าขนมเค้ก!$C:$C,'รับ-จ่าย ประจำวัน'!$B152,เส้นแต่งหน้าขนมเค้ก!T:T)+SUMIF(แพ็ค!$C:$C,'รับ-จ่าย ประจำวัน'!$B152,แพ็ค!T:T)+SUMIF(ธุรการ!$C:$C,'รับ-จ่าย ประจำวัน'!$B152,ธุรการ!T:T)+SUMIF(เส้นแต่งหน้าขนมปัง!$C:$C,'รับ-จ่าย ประจำวัน'!$B152,เส้นแต่งหน้าขนมปัง!T:T)+SUMIF('วางแผนBC,CJ'!$C:$C,'รับ-จ่าย ประจำวัน'!$B152,'วางแผนBC,CJ'!T:T)+SUMIF(RD!$C:$C,'รับ-จ่าย ประจำวัน'!$B152,RD!T:T)+SUMIF('FG,ออนไล,คัดแยก'!$C:$C,'รับ-จ่าย ประจำวัน'!$B152,'FG,ออนไล,คัดแยก'!T:T)</f>
        <v>0</v>
      </c>
      <c r="BB152" s="16">
        <f>SUMIF(เตรียมส่วนผสม!$C:$C,'รับ-จ่าย ประจำวัน'!$B152,เตรียมส่วนผสม!U:U)+SUMIF(กวนไส้!$C:$C,'รับ-จ่าย ประจำวัน'!$B152,กวนไส้!U:U)+SUMIF(ผลิต1!$C:$C,'รับ-จ่าย ประจำวัน'!$B152,ผลิต1!U:U)+SUMIF(ผลิต2!$C:$C,'รับ-จ่าย ประจำวัน'!$B152,ผลิต2!U:U)+SUMIF(เส้นแต่งหน้าขนมเค้ก!$C:$C,'รับ-จ่าย ประจำวัน'!$B152,เส้นแต่งหน้าขนมเค้ก!U:U)+SUMIF(แพ็ค!$C:$C,'รับ-จ่าย ประจำวัน'!$B152,แพ็ค!U:U)+SUMIF(ธุรการ!$C:$C,'รับ-จ่าย ประจำวัน'!$B152,ธุรการ!U:U)+SUMIF(เส้นแต่งหน้าขนมปัง!$C:$C,'รับ-จ่าย ประจำวัน'!$B152,เส้นแต่งหน้าขนมปัง!U:U)+SUMIF('วางแผนBC,CJ'!$C:$C,'รับ-จ่าย ประจำวัน'!$B152,'วางแผนBC,CJ'!U:U)+SUMIF(RD!$C:$C,'รับ-จ่าย ประจำวัน'!$B152,RD!U:U)+SUMIF('FG,ออนไล,คัดแยก'!$C:$C,'รับ-จ่าย ประจำวัน'!$B152,'FG,ออนไล,คัดแยก'!U:U)</f>
        <v>0</v>
      </c>
      <c r="BC152" s="16">
        <f>SUMIF(เตรียมส่วนผสม!$C:$C,'รับ-จ่าย ประจำวัน'!$B152,เตรียมส่วนผสม!V:V)+SUMIF(กวนไส้!$C:$C,'รับ-จ่าย ประจำวัน'!$B152,กวนไส้!V:V)+SUMIF(ผลิต1!$C:$C,'รับ-จ่าย ประจำวัน'!$B152,ผลิต1!V:V)+SUMIF(ผลิต2!$C:$C,'รับ-จ่าย ประจำวัน'!$B152,ผลิต2!V:V)+SUMIF(เส้นแต่งหน้าขนมเค้ก!$C:$C,'รับ-จ่าย ประจำวัน'!$B152,เส้นแต่งหน้าขนมเค้ก!V:V)+SUMIF(แพ็ค!$C:$C,'รับ-จ่าย ประจำวัน'!$B152,แพ็ค!V:V)+SUMIF(ธุรการ!$C:$C,'รับ-จ่าย ประจำวัน'!$B152,ธุรการ!V:V)+SUMIF(เส้นแต่งหน้าขนมปัง!$C:$C,'รับ-จ่าย ประจำวัน'!$B152,เส้นแต่งหน้าขนมปัง!V:V)+SUMIF('วางแผนBC,CJ'!$C:$C,'รับ-จ่าย ประจำวัน'!$B152,'วางแผนBC,CJ'!V:V)+SUMIF(RD!$C:$C,'รับ-จ่าย ประจำวัน'!$B152,RD!V:V)+SUMIF('FG,ออนไล,คัดแยก'!$C:$C,'รับ-จ่าย ประจำวัน'!$B152,'FG,ออนไล,คัดแยก'!V:V)</f>
        <v>0</v>
      </c>
      <c r="BD152" s="16">
        <f>SUMIF(เตรียมส่วนผสม!$C:$C,'รับ-จ่าย ประจำวัน'!$B152,เตรียมส่วนผสม!W:W)+SUMIF(กวนไส้!$C:$C,'รับ-จ่าย ประจำวัน'!$B152,กวนไส้!W:W)+SUMIF(ผลิต1!$C:$C,'รับ-จ่าย ประจำวัน'!$B152,ผลิต1!W:W)+SUMIF(ผลิต2!$C:$C,'รับ-จ่าย ประจำวัน'!$B152,ผลิต2!W:W)+SUMIF(เส้นแต่งหน้าขนมเค้ก!$C:$C,'รับ-จ่าย ประจำวัน'!$B152,เส้นแต่งหน้าขนมเค้ก!W:W)+SUMIF(แพ็ค!$C:$C,'รับ-จ่าย ประจำวัน'!$B152,แพ็ค!W:W)+SUMIF(ธุรการ!$C:$C,'รับ-จ่าย ประจำวัน'!$B152,ธุรการ!W:W)+SUMIF(เส้นแต่งหน้าขนมปัง!$C:$C,'รับ-จ่าย ประจำวัน'!$B152,เส้นแต่งหน้าขนมปัง!W:W)+SUMIF('วางแผนBC,CJ'!$C:$C,'รับ-จ่าย ประจำวัน'!$B152,'วางแผนBC,CJ'!W:W)+SUMIF(RD!$C:$C,'รับ-จ่าย ประจำวัน'!$B152,RD!W:W)+SUMIF('FG,ออนไล,คัดแยก'!$C:$C,'รับ-จ่าย ประจำวัน'!$B152,'FG,ออนไล,คัดแยก'!W:W)</f>
        <v>0</v>
      </c>
      <c r="BE152" s="16">
        <f>SUMIF(เตรียมส่วนผสม!$C:$C,'รับ-จ่าย ประจำวัน'!$B152,เตรียมส่วนผสม!X:X)+SUMIF(กวนไส้!$C:$C,'รับ-จ่าย ประจำวัน'!$B152,กวนไส้!X:X)+SUMIF(ผลิต1!$C:$C,'รับ-จ่าย ประจำวัน'!$B152,ผลิต1!X:X)+SUMIF(ผลิต2!$C:$C,'รับ-จ่าย ประจำวัน'!$B152,ผลิต2!X:X)+SUMIF(เส้นแต่งหน้าขนมเค้ก!$C:$C,'รับ-จ่าย ประจำวัน'!$B152,เส้นแต่งหน้าขนมเค้ก!X:X)+SUMIF(แพ็ค!$C:$C,'รับ-จ่าย ประจำวัน'!$B152,แพ็ค!X:X)+SUMIF(ธุรการ!$C:$C,'รับ-จ่าย ประจำวัน'!$B152,ธุรการ!X:X)+SUMIF(เส้นแต่งหน้าขนมปัง!$C:$C,'รับ-จ่าย ประจำวัน'!$B152,เส้นแต่งหน้าขนมปัง!X:X)+SUMIF('วางแผนBC,CJ'!$C:$C,'รับ-จ่าย ประจำวัน'!$B152,'วางแผนBC,CJ'!X:X)+SUMIF(RD!$C:$C,'รับ-จ่าย ประจำวัน'!$B152,RD!X:X)+SUMIF('FG,ออนไล,คัดแยก'!$C:$C,'รับ-จ่าย ประจำวัน'!$B152,'FG,ออนไล,คัดแยก'!X:X)</f>
        <v>0</v>
      </c>
      <c r="BF152" s="16">
        <f>SUMIF(เตรียมส่วนผสม!$C:$C,'รับ-จ่าย ประจำวัน'!$B152,เตรียมส่วนผสม!Y:Y)+SUMIF(กวนไส้!$C:$C,'รับ-จ่าย ประจำวัน'!$B152,กวนไส้!Y:Y)+SUMIF(ผลิต1!$C:$C,'รับ-จ่าย ประจำวัน'!$B152,ผลิต1!Y:Y)+SUMIF(ผลิต2!$C:$C,'รับ-จ่าย ประจำวัน'!$B152,ผลิต2!Y:Y)+SUMIF(เส้นแต่งหน้าขนมเค้ก!$C:$C,'รับ-จ่าย ประจำวัน'!$B152,เส้นแต่งหน้าขนมเค้ก!Y:Y)+SUMIF(แพ็ค!$C:$C,'รับ-จ่าย ประจำวัน'!$B152,แพ็ค!Y:Y)+SUMIF(ธุรการ!$C:$C,'รับ-จ่าย ประจำวัน'!$B152,ธุรการ!Y:Y)+SUMIF(เส้นแต่งหน้าขนมปัง!$C:$C,'รับ-จ่าย ประจำวัน'!$B152,เส้นแต่งหน้าขนมปัง!Y:Y)+SUMIF('วางแผนBC,CJ'!$C:$C,'รับ-จ่าย ประจำวัน'!$B152,'วางแผนBC,CJ'!Y:Y)+SUMIF(RD!$C:$C,'รับ-จ่าย ประจำวัน'!$B152,RD!Y:Y)+SUMIF('FG,ออนไล,คัดแยก'!$C:$C,'รับ-จ่าย ประจำวัน'!$B152,'FG,ออนไล,คัดแยก'!Y:Y)</f>
        <v>0</v>
      </c>
      <c r="BG152" s="16">
        <f>SUMIF(เตรียมส่วนผสม!$C:$C,'รับ-จ่าย ประจำวัน'!$B152,เตรียมส่วนผสม!Z:Z)+SUMIF(กวนไส้!$C:$C,'รับ-จ่าย ประจำวัน'!$B152,กวนไส้!Z:Z)+SUMIF(ผลิต1!$C:$C,'รับ-จ่าย ประจำวัน'!$B152,ผลิต1!Z:Z)+SUMIF(ผลิต2!$C:$C,'รับ-จ่าย ประจำวัน'!$B152,ผลิต2!Z:Z)+SUMIF(เส้นแต่งหน้าขนมเค้ก!$C:$C,'รับ-จ่าย ประจำวัน'!$B152,เส้นแต่งหน้าขนมเค้ก!Z:Z)+SUMIF(แพ็ค!$C:$C,'รับ-จ่าย ประจำวัน'!$B152,แพ็ค!Z:Z)+SUMIF(ธุรการ!$C:$C,'รับ-จ่าย ประจำวัน'!$B152,ธุรการ!Z:Z)+SUMIF(เส้นแต่งหน้าขนมปัง!$C:$C,'รับ-จ่าย ประจำวัน'!$B152,เส้นแต่งหน้าขนมปัง!Z:Z)+SUMIF('วางแผนBC,CJ'!$C:$C,'รับ-จ่าย ประจำวัน'!$B152,'วางแผนBC,CJ'!Z:Z)+SUMIF(RD!$C:$C,'รับ-จ่าย ประจำวัน'!$B152,RD!Z:Z)+SUMIF('FG,ออนไล,คัดแยก'!$C:$C,'รับ-จ่าย ประจำวัน'!$B152,'FG,ออนไล,คัดแยก'!Z:Z)</f>
        <v>0</v>
      </c>
      <c r="BH152" s="16">
        <f>SUMIF(เตรียมส่วนผสม!$C:$C,'รับ-จ่าย ประจำวัน'!$B152,เตรียมส่วนผสม!AA:AA)+SUMIF(กวนไส้!$C:$C,'รับ-จ่าย ประจำวัน'!$B152,กวนไส้!AA:AA)+SUMIF(ผลิต1!$C:$C,'รับ-จ่าย ประจำวัน'!$B152,ผลิต1!AA:AA)+SUMIF(ผลิต2!$C:$C,'รับ-จ่าย ประจำวัน'!$B152,ผลิต2!AA:AA)+SUMIF(เส้นแต่งหน้าขนมเค้ก!$C:$C,'รับ-จ่าย ประจำวัน'!$B152,เส้นแต่งหน้าขนมเค้ก!AA:AA)+SUMIF(แพ็ค!$C:$C,'รับ-จ่าย ประจำวัน'!$B152,แพ็ค!AA:AA)+SUMIF(ธุรการ!$C:$C,'รับ-จ่าย ประจำวัน'!$B152,ธุรการ!AA:AA)+SUMIF(เส้นแต่งหน้าขนมปัง!$C:$C,'รับ-จ่าย ประจำวัน'!$B152,เส้นแต่งหน้าขนมปัง!AA:AA)+SUMIF('วางแผนBC,CJ'!$C:$C,'รับ-จ่าย ประจำวัน'!$B152,'วางแผนBC,CJ'!AA:AA)+SUMIF(RD!$C:$C,'รับ-จ่าย ประจำวัน'!$B152,RD!AA:AA)+SUMIF('FG,ออนไล,คัดแยก'!$C:$C,'รับ-จ่าย ประจำวัน'!$B152,'FG,ออนไล,คัดแยก'!AA:AA)</f>
        <v>0</v>
      </c>
      <c r="BI152" s="16">
        <f>SUMIF(เตรียมส่วนผสม!$C:$C,'รับ-จ่าย ประจำวัน'!$B152,เตรียมส่วนผสม!AB:AB)+SUMIF(กวนไส้!$C:$C,'รับ-จ่าย ประจำวัน'!$B152,กวนไส้!AB:AB)+SUMIF(ผลิต1!$C:$C,'รับ-จ่าย ประจำวัน'!$B152,ผลิต1!AB:AB)+SUMIF(ผลิต2!$C:$C,'รับ-จ่าย ประจำวัน'!$B152,ผลิต2!AB:AB)+SUMIF(เส้นแต่งหน้าขนมเค้ก!$C:$C,'รับ-จ่าย ประจำวัน'!$B152,เส้นแต่งหน้าขนมเค้ก!AB:AB)+SUMIF(แพ็ค!$C:$C,'รับ-จ่าย ประจำวัน'!$B152,แพ็ค!AB:AB)+SUMIF(ธุรการ!$C:$C,'รับ-จ่าย ประจำวัน'!$B152,ธุรการ!AB:AB)+SUMIF(เส้นแต่งหน้าขนมปัง!$C:$C,'รับ-จ่าย ประจำวัน'!$B152,เส้นแต่งหน้าขนมปัง!AB:AB)+SUMIF('วางแผนBC,CJ'!$C:$C,'รับ-จ่าย ประจำวัน'!$B152,'วางแผนBC,CJ'!AB:AB)+SUMIF(RD!$C:$C,'รับ-จ่าย ประจำวัน'!$B152,RD!AB:AB)+SUMIF('FG,ออนไล,คัดแยก'!$C:$C,'รับ-จ่าย ประจำวัน'!$B152,'FG,ออนไล,คัดแยก'!AB:AB)</f>
        <v>0</v>
      </c>
      <c r="BJ152" s="16">
        <f>SUMIF(เตรียมส่วนผสม!$C:$C,'รับ-จ่าย ประจำวัน'!$B152,เตรียมส่วนผสม!AC:AC)+SUMIF(กวนไส้!$C:$C,'รับ-จ่าย ประจำวัน'!$B152,กวนไส้!AC:AC)+SUMIF(ผลิต1!$C:$C,'รับ-จ่าย ประจำวัน'!$B152,ผลิต1!AC:AC)+SUMIF(ผลิต2!$C:$C,'รับ-จ่าย ประจำวัน'!$B152,ผลิต2!AC:AC)+SUMIF(เส้นแต่งหน้าขนมเค้ก!$C:$C,'รับ-จ่าย ประจำวัน'!$B152,เส้นแต่งหน้าขนมเค้ก!AC:AC)+SUMIF(แพ็ค!$C:$C,'รับ-จ่าย ประจำวัน'!$B152,แพ็ค!AC:AC)+SUMIF(ธุรการ!$C:$C,'รับ-จ่าย ประจำวัน'!$B152,ธุรการ!AC:AC)+SUMIF(เส้นแต่งหน้าขนมปัง!$C:$C,'รับ-จ่าย ประจำวัน'!$B152,เส้นแต่งหน้าขนมปัง!AC:AC)+SUMIF('วางแผนBC,CJ'!$C:$C,'รับ-จ่าย ประจำวัน'!$B152,'วางแผนBC,CJ'!AC:AC)+SUMIF(RD!$C:$C,'รับ-จ่าย ประจำวัน'!$B152,RD!AC:AC)+SUMIF('FG,ออนไล,คัดแยก'!$C:$C,'รับ-จ่าย ประจำวัน'!$B152,'FG,ออนไล,คัดแยก'!AC:AC)</f>
        <v>0</v>
      </c>
      <c r="BK152" s="16">
        <f>SUMIF(เตรียมส่วนผสม!$C:$C,'รับ-จ่าย ประจำวัน'!$B152,เตรียมส่วนผสม!AD:AD)+SUMIF(กวนไส้!$C:$C,'รับ-จ่าย ประจำวัน'!$B152,กวนไส้!AD:AD)+SUMIF(ผลิต1!$C:$C,'รับ-จ่าย ประจำวัน'!$B152,ผลิต1!AD:AD)+SUMIF(ผลิต2!$C:$C,'รับ-จ่าย ประจำวัน'!$B152,ผลิต2!AD:AD)+SUMIF(เส้นแต่งหน้าขนมเค้ก!$C:$C,'รับ-จ่าย ประจำวัน'!$B152,เส้นแต่งหน้าขนมเค้ก!AD:AD)+SUMIF(แพ็ค!$C:$C,'รับ-จ่าย ประจำวัน'!$B152,แพ็ค!AD:AD)+SUMIF(ธุรการ!$C:$C,'รับ-จ่าย ประจำวัน'!$B152,ธุรการ!AD:AD)+SUMIF(เส้นแต่งหน้าขนมปัง!$C:$C,'รับ-จ่าย ประจำวัน'!$B152,เส้นแต่งหน้าขนมปัง!AD:AD)+SUMIF('วางแผนBC,CJ'!$C:$C,'รับ-จ่าย ประจำวัน'!$B152,'วางแผนBC,CJ'!AD:AD)+SUMIF(RD!$C:$C,'รับ-จ่าย ประจำวัน'!$B152,RD!AD:AD)+SUMIF('FG,ออนไล,คัดแยก'!$C:$C,'รับ-จ่าย ประจำวัน'!$B152,'FG,ออนไล,คัดแยก'!AD:AD)</f>
        <v>0</v>
      </c>
      <c r="BL152" s="16">
        <f>SUMIF(เตรียมส่วนผสม!$C:$C,'รับ-จ่าย ประจำวัน'!$B152,เตรียมส่วนผสม!AE:AE)+SUMIF(กวนไส้!$C:$C,'รับ-จ่าย ประจำวัน'!$B152,กวนไส้!AE:AE)+SUMIF(ผลิต1!$C:$C,'รับ-จ่าย ประจำวัน'!$B152,ผลิต1!AE:AE)+SUMIF(ผลิต2!$C:$C,'รับ-จ่าย ประจำวัน'!$B152,ผลิต2!AE:AE)+SUMIF(เส้นแต่งหน้าขนมเค้ก!$C:$C,'รับ-จ่าย ประจำวัน'!$B152,เส้นแต่งหน้าขนมเค้ก!AE:AE)+SUMIF(แพ็ค!$C:$C,'รับ-จ่าย ประจำวัน'!$B152,แพ็ค!AE:AE)+SUMIF(ธุรการ!$C:$C,'รับ-จ่าย ประจำวัน'!$B152,ธุรการ!AE:AE)+SUMIF(เส้นแต่งหน้าขนมปัง!$C:$C,'รับ-จ่าย ประจำวัน'!$B152,เส้นแต่งหน้าขนมปัง!AE:AE)+SUMIF('วางแผนBC,CJ'!$C:$C,'รับ-จ่าย ประจำวัน'!$B152,'วางแผนBC,CJ'!AE:AE)+SUMIF(RD!$C:$C,'รับ-จ่าย ประจำวัน'!$B152,RD!AE:AE)+SUMIF('FG,ออนไล,คัดแยก'!$C:$C,'รับ-จ่าย ประจำวัน'!$B152,'FG,ออนไล,คัดแยก'!AE:AE)</f>
        <v>0</v>
      </c>
      <c r="BM152" s="16">
        <f>SUMIF(เตรียมส่วนผสม!$C:$C,'รับ-จ่าย ประจำวัน'!$B152,เตรียมส่วนผสม!AF:AF)+SUMIF(กวนไส้!$C:$C,'รับ-จ่าย ประจำวัน'!$B152,กวนไส้!AF:AF)+SUMIF(ผลิต1!$C:$C,'รับ-จ่าย ประจำวัน'!$B152,ผลิต1!AF:AF)+SUMIF(ผลิต2!$C:$C,'รับ-จ่าย ประจำวัน'!$B152,ผลิต2!AF:AF)+SUMIF(เส้นแต่งหน้าขนมเค้ก!$C:$C,'รับ-จ่าย ประจำวัน'!$B152,เส้นแต่งหน้าขนมเค้ก!AF:AF)+SUMIF(แพ็ค!$C:$C,'รับ-จ่าย ประจำวัน'!$B152,แพ็ค!AF:AF)+SUMIF(ธุรการ!$C:$C,'รับ-จ่าย ประจำวัน'!$B152,ธุรการ!AF:AF)+SUMIF(เส้นแต่งหน้าขนมปัง!$C:$C,'รับ-จ่าย ประจำวัน'!$B152,เส้นแต่งหน้าขนมปัง!AF:AF)+SUMIF('วางแผนBC,CJ'!$C:$C,'รับ-จ่าย ประจำวัน'!$B152,'วางแผนBC,CJ'!AF:AF)+SUMIF(RD!$C:$C,'รับ-จ่าย ประจำวัน'!$B152,RD!AF:AF)+SUMIF('FG,ออนไล,คัดแยก'!$C:$C,'รับ-จ่าย ประจำวัน'!$B152,'FG,ออนไล,คัดแยก'!AF:AF)</f>
        <v>0</v>
      </c>
      <c r="BN152" s="16">
        <f>SUMIF(เตรียมส่วนผสม!$C:$C,'รับ-จ่าย ประจำวัน'!$B152,เตรียมส่วนผสม!AG:AG)+SUMIF(กวนไส้!$C:$C,'รับ-จ่าย ประจำวัน'!$B152,กวนไส้!AG:AG)+SUMIF(ผลิต1!$C:$C,'รับ-จ่าย ประจำวัน'!$B152,ผลิต1!AG:AG)+SUMIF(ผลิต2!$C:$C,'รับ-จ่าย ประจำวัน'!$B152,ผลิต2!AG:AG)+SUMIF(เส้นแต่งหน้าขนมเค้ก!$C:$C,'รับ-จ่าย ประจำวัน'!$B152,เส้นแต่งหน้าขนมเค้ก!AG:AG)+SUMIF(แพ็ค!$C:$C,'รับ-จ่าย ประจำวัน'!$B152,แพ็ค!AG:AG)+SUMIF(ธุรการ!$C:$C,'รับ-จ่าย ประจำวัน'!$B152,ธุรการ!AG:AG)+SUMIF(เส้นแต่งหน้าขนมปัง!$C:$C,'รับ-จ่าย ประจำวัน'!$B152,เส้นแต่งหน้าขนมปัง!AG:AG)+SUMIF('วางแผนBC,CJ'!$C:$C,'รับ-จ่าย ประจำวัน'!$B152,'วางแผนBC,CJ'!AG:AG)+SUMIF(RD!$C:$C,'รับ-จ่าย ประจำวัน'!$B152,RD!AG:AG)+SUMIF('FG,ออนไล,คัดแยก'!$C:$C,'รับ-จ่าย ประจำวัน'!$B152,'FG,ออนไล,คัดแยก'!AG:AG)</f>
        <v>0</v>
      </c>
      <c r="BO152" s="16">
        <f>SUMIF(เตรียมส่วนผสม!$C:$C,'รับ-จ่าย ประจำวัน'!$B152,เตรียมส่วนผสม!AH:AH)+SUMIF(กวนไส้!$C:$C,'รับ-จ่าย ประจำวัน'!$B152,กวนไส้!AH:AH)+SUMIF(ผลิต1!$C:$C,'รับ-จ่าย ประจำวัน'!$B152,ผลิต1!AH:AH)+SUMIF(ผลิต2!$C:$C,'รับ-จ่าย ประจำวัน'!$B152,ผลิต2!AH:AH)+SUMIF(เส้นแต่งหน้าขนมเค้ก!$C:$C,'รับ-จ่าย ประจำวัน'!$B152,เส้นแต่งหน้าขนมเค้ก!AH:AH)+SUMIF(แพ็ค!$C:$C,'รับ-จ่าย ประจำวัน'!$B152,แพ็ค!AH:AH)+SUMIF(ธุรการ!$C:$C,'รับ-จ่าย ประจำวัน'!$B152,ธุรการ!AH:AH)+SUMIF(เส้นแต่งหน้าขนมปัง!$C:$C,'รับ-จ่าย ประจำวัน'!$B152,เส้นแต่งหน้าขนมปัง!AH:AH)+SUMIF('วางแผนBC,CJ'!$C:$C,'รับ-จ่าย ประจำวัน'!$B152,'วางแผนBC,CJ'!AH:AH)+SUMIF(RD!$C:$C,'รับ-จ่าย ประจำวัน'!$B152,RD!AH:AH)+SUMIF('FG,ออนไล,คัดแยก'!$C:$C,'รับ-จ่าย ประจำวัน'!$B152,'FG,ออนไล,คัดแยก'!AH:AH)</f>
        <v>0</v>
      </c>
      <c r="BP152" s="16">
        <f>SUMIF(เตรียมส่วนผสม!$C:$C,'รับ-จ่าย ประจำวัน'!$B152,เตรียมส่วนผสม!AI:AI)+SUMIF(กวนไส้!$C:$C,'รับ-จ่าย ประจำวัน'!$B152,กวนไส้!AI:AI)+SUMIF(ผลิต1!$C:$C,'รับ-จ่าย ประจำวัน'!$B152,ผลิต1!AI:AI)+SUMIF(ผลิต2!$C:$C,'รับ-จ่าย ประจำวัน'!$B152,ผลิต2!AI:AI)+SUMIF(เส้นแต่งหน้าขนมเค้ก!$C:$C,'รับ-จ่าย ประจำวัน'!$B152,เส้นแต่งหน้าขนมเค้ก!AI:AI)+SUMIF(แพ็ค!$C:$C,'รับ-จ่าย ประจำวัน'!$B152,แพ็ค!AI:AI)+SUMIF(ธุรการ!$C:$C,'รับ-จ่าย ประจำวัน'!$B152,ธุรการ!AI:AI)+SUMIF(เส้นแต่งหน้าขนมปัง!$C:$C,'รับ-จ่าย ประจำวัน'!$B152,เส้นแต่งหน้าขนมปัง!AI:AI)+SUMIF('วางแผนBC,CJ'!$C:$C,'รับ-จ่าย ประจำวัน'!$B152,'วางแผนBC,CJ'!AI:AI)+SUMIF(RD!$C:$C,'รับ-จ่าย ประจำวัน'!$B152,RD!AI:AI)+SUMIF('FG,ออนไล,คัดแยก'!$C:$C,'รับ-จ่าย ประจำวัน'!$B152,'FG,ออนไล,คัดแยก'!AI:AI)</f>
        <v>0</v>
      </c>
      <c r="BQ152" s="16">
        <f>SUMIF(เตรียมส่วนผสม!$C:$C,'รับ-จ่าย ประจำวัน'!$B152,เตรียมส่วนผสม!AJ:AJ)+SUMIF(กวนไส้!$C:$C,'รับ-จ่าย ประจำวัน'!$B152,กวนไส้!AJ:AJ)+SUMIF(ผลิต1!$C:$C,'รับ-จ่าย ประจำวัน'!$B152,ผลิต1!AJ:AJ)+SUMIF(ผลิต2!$C:$C,'รับ-จ่าย ประจำวัน'!$B152,ผลิต2!AJ:AJ)+SUMIF(เส้นแต่งหน้าขนมเค้ก!$C:$C,'รับ-จ่าย ประจำวัน'!$B152,เส้นแต่งหน้าขนมเค้ก!AJ:AJ)+SUMIF(แพ็ค!$C:$C,'รับ-จ่าย ประจำวัน'!$B152,แพ็ค!AJ:AJ)+SUMIF(ธุรการ!$C:$C,'รับ-จ่าย ประจำวัน'!$B152,ธุรการ!AJ:AJ)+SUMIF(เส้นแต่งหน้าขนมปัง!$C:$C,'รับ-จ่าย ประจำวัน'!$B152,เส้นแต่งหน้าขนมปัง!AJ:AJ)+SUMIF('วางแผนBC,CJ'!$C:$C,'รับ-จ่าย ประจำวัน'!$B152,'วางแผนBC,CJ'!AJ:AJ)+SUMIF(RD!$C:$C,'รับ-จ่าย ประจำวัน'!$B152,RD!AJ:AJ)+SUMIF('FG,ออนไล,คัดแยก'!$C:$C,'รับ-จ่าย ประจำวัน'!$B152,'FG,ออนไล,คัดแยก'!AJ:AJ)</f>
        <v>0</v>
      </c>
      <c r="BR152" s="16">
        <f>SUMIF(เตรียมส่วนผสม!$C:$C,'รับ-จ่าย ประจำวัน'!$B152,เตรียมส่วนผสม!AK:AK)+SUMIF(กวนไส้!$C:$C,'รับ-จ่าย ประจำวัน'!$B152,กวนไส้!AK:AK)+SUMIF(ผลิต1!$C:$C,'รับ-จ่าย ประจำวัน'!$B152,ผลิต1!AK:AK)+SUMIF(ผลิต2!$C:$C,'รับ-จ่าย ประจำวัน'!$B152,ผลิต2!AK:AK)+SUMIF(เส้นแต่งหน้าขนมเค้ก!$C:$C,'รับ-จ่าย ประจำวัน'!$B152,เส้นแต่งหน้าขนมเค้ก!AK:AK)+SUMIF(แพ็ค!$C:$C,'รับ-จ่าย ประจำวัน'!$B152,แพ็ค!AK:AK)+SUMIF(ธุรการ!$C:$C,'รับ-จ่าย ประจำวัน'!$B152,ธุรการ!AK:AK)+SUMIF(เส้นแต่งหน้าขนมปัง!$C:$C,'รับ-จ่าย ประจำวัน'!$B152,เส้นแต่งหน้าขนมปัง!AK:AK)+SUMIF('วางแผนBC,CJ'!$C:$C,'รับ-จ่าย ประจำวัน'!$B152,'วางแผนBC,CJ'!AK:AK)+SUMIF(RD!$C:$C,'รับ-จ่าย ประจำวัน'!$B152,RD!AK:AK)+SUMIF('FG,ออนไล,คัดแยก'!$C:$C,'รับ-จ่าย ประจำวัน'!$B152,'FG,ออนไล,คัดแยก'!AK:AK)</f>
        <v>0</v>
      </c>
      <c r="BS152" s="16">
        <f>SUMIF(เตรียมส่วนผสม!$C:$C,'รับ-จ่าย ประจำวัน'!$B152,เตรียมส่วนผสม!AL:AL)+SUMIF(กวนไส้!$C:$C,'รับ-จ่าย ประจำวัน'!$B152,กวนไส้!AL:AL)+SUMIF(ผลิต1!$C:$C,'รับ-จ่าย ประจำวัน'!$B152,ผลิต1!AL:AL)+SUMIF(ผลิต2!$C:$C,'รับ-จ่าย ประจำวัน'!$B152,ผลิต2!AL:AL)+SUMIF(เส้นแต่งหน้าขนมเค้ก!$C:$C,'รับ-จ่าย ประจำวัน'!$B152,เส้นแต่งหน้าขนมเค้ก!AL:AL)+SUMIF(แพ็ค!$C:$C,'รับ-จ่าย ประจำวัน'!$B152,แพ็ค!AL:AL)+SUMIF(ธุรการ!$C:$C,'รับ-จ่าย ประจำวัน'!$B152,ธุรการ!AL:AL)+SUMIF(เส้นแต่งหน้าขนมปัง!$C:$C,'รับ-จ่าย ประจำวัน'!$B152,เส้นแต่งหน้าขนมปัง!AL:AL)+SUMIF('วางแผนBC,CJ'!$C:$C,'รับ-จ่าย ประจำวัน'!$B152,'วางแผนBC,CJ'!AL:AL)+SUMIF(RD!$C:$C,'รับ-จ่าย ประจำวัน'!$B152,RD!AL:AL)+SUMIF('FG,ออนไล,คัดแยก'!$C:$C,'รับ-จ่าย ประจำวัน'!$B152,'FG,ออนไล,คัดแยก'!AL:AL)</f>
        <v>0</v>
      </c>
      <c r="BT152" s="18">
        <f t="shared" si="36"/>
        <v>0</v>
      </c>
      <c r="BU152" s="116">
        <v>110000</v>
      </c>
      <c r="BV152" s="146">
        <f t="shared" si="37"/>
        <v>4000</v>
      </c>
      <c r="BW152" s="183">
        <v>30</v>
      </c>
      <c r="BX152" s="172">
        <f t="shared" si="42"/>
        <v>0</v>
      </c>
      <c r="BY152" s="188" t="e">
        <f t="shared" si="40"/>
        <v>#DIV/0!</v>
      </c>
      <c r="BZ152" s="180" t="e">
        <f t="shared" ca="1" si="38"/>
        <v>#DIV/0!</v>
      </c>
      <c r="CA152" s="93"/>
      <c r="CB152" s="93"/>
      <c r="CC152" s="93"/>
      <c r="CD152" s="93"/>
      <c r="CE152" s="93"/>
      <c r="CF152" s="93"/>
      <c r="CG152" s="93"/>
      <c r="CH152" s="93"/>
      <c r="CI152" s="93"/>
      <c r="CJ152" s="94"/>
      <c r="CK152" s="9">
        <f t="shared" si="41"/>
        <v>-106000</v>
      </c>
    </row>
    <row r="153" spans="1:89" hidden="1" x14ac:dyDescent="0.5">
      <c r="A153" s="149" t="s">
        <v>1401</v>
      </c>
      <c r="B153" s="34">
        <v>1023401014</v>
      </c>
      <c r="C153" s="10" t="s">
        <v>1489</v>
      </c>
      <c r="D153" s="135" t="s">
        <v>61</v>
      </c>
      <c r="E153" s="11">
        <v>0</v>
      </c>
      <c r="F153" s="159" t="s">
        <v>1605</v>
      </c>
      <c r="G153" s="11" t="s">
        <v>62</v>
      </c>
      <c r="H153" s="12">
        <v>13000</v>
      </c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3"/>
      <c r="AF153" s="13"/>
      <c r="AG153" s="13"/>
      <c r="AH153" s="13"/>
      <c r="AI153" s="14"/>
      <c r="AJ153" s="14"/>
      <c r="AK153" s="14"/>
      <c r="AL153" s="14"/>
      <c r="AM153" s="14"/>
      <c r="AN153" s="15">
        <f t="shared" si="35"/>
        <v>0</v>
      </c>
      <c r="AO153" s="16">
        <f>SUMIF(เตรียมส่วนผสม!$C:$C,'รับ-จ่าย ประจำวัน'!$B153,เตรียมส่วนผสม!H:H)+SUMIF(กวนไส้!$C:$C,'รับ-จ่าย ประจำวัน'!$B153,กวนไส้!H:H)+SUMIF(ผลิต1!$C:$C,'รับ-จ่าย ประจำวัน'!$B153,ผลิต1!H:H)+SUMIF(ผลิต2!$C:$C,'รับ-จ่าย ประจำวัน'!$B153,ผลิต2!H:H)+SUMIF(เส้นแต่งหน้าขนมเค้ก!$C:$C,'รับ-จ่าย ประจำวัน'!$B153,เส้นแต่งหน้าขนมเค้ก!H:H)+SUMIF(แพ็ค!$C:$C,'รับ-จ่าย ประจำวัน'!$B153,แพ็ค!H:H)+SUMIF(ธุรการ!$C:$C,'รับ-จ่าย ประจำวัน'!$B153,ธุรการ!H:H)+SUMIF(เส้นแต่งหน้าขนมปัง!$C:$C,'รับ-จ่าย ประจำวัน'!$B153,เส้นแต่งหน้าขนมปัง!H:H)+SUMIF('วางแผนBC,CJ'!$C:$C,'รับ-จ่าย ประจำวัน'!$B153,'วางแผนBC,CJ'!H:H)+SUMIF(RD!$C:$C,'รับ-จ่าย ประจำวัน'!$B153,RD!H:H)+SUMIF('FG,ออนไล,คัดแยก'!$C:$C,'รับ-จ่าย ประจำวัน'!$B153,'FG,ออนไล,คัดแยก'!H:H)</f>
        <v>0</v>
      </c>
      <c r="AP153" s="16">
        <f>SUMIF(เตรียมส่วนผสม!$C:$C,'รับ-จ่าย ประจำวัน'!$B153,เตรียมส่วนผสม!I:I)+SUMIF(กวนไส้!$C:$C,'รับ-จ่าย ประจำวัน'!$B153,กวนไส้!I:I)+SUMIF(ผลิต1!$C:$C,'รับ-จ่าย ประจำวัน'!$B153,ผลิต1!I:I)+SUMIF(ผลิต2!$C:$C,'รับ-จ่าย ประจำวัน'!$B153,ผลิต2!I:I)+SUMIF(เส้นแต่งหน้าขนมเค้ก!$C:$C,'รับ-จ่าย ประจำวัน'!$B153,เส้นแต่งหน้าขนมเค้ก!I:I)+SUMIF(แพ็ค!$C:$C,'รับ-จ่าย ประจำวัน'!$B153,แพ็ค!I:I)+SUMIF(ธุรการ!$C:$C,'รับ-จ่าย ประจำวัน'!$B153,ธุรการ!I:I)+SUMIF(เส้นแต่งหน้าขนมปัง!$C:$C,'รับ-จ่าย ประจำวัน'!$B153,เส้นแต่งหน้าขนมปัง!I:I)+SUMIF('วางแผนBC,CJ'!$C:$C,'รับ-จ่าย ประจำวัน'!$B153,'วางแผนBC,CJ'!I:I)+SUMIF(RD!$C:$C,'รับ-จ่าย ประจำวัน'!$B153,RD!I:I)+SUMIF('FG,ออนไล,คัดแยก'!$C:$C,'รับ-จ่าย ประจำวัน'!$B153,'FG,ออนไล,คัดแยก'!I:I)</f>
        <v>0</v>
      </c>
      <c r="AQ153" s="16">
        <f>SUMIF(เตรียมส่วนผสม!$C:$C,'รับ-จ่าย ประจำวัน'!$B153,เตรียมส่วนผสม!J:J)+SUMIF(กวนไส้!$C:$C,'รับ-จ่าย ประจำวัน'!$B153,กวนไส้!J:J)+SUMIF(ผลิต1!$C:$C,'รับ-จ่าย ประจำวัน'!$B153,ผลิต1!J:J)+SUMIF(ผลิต2!$C:$C,'รับ-จ่าย ประจำวัน'!$B153,ผลิต2!J:J)+SUMIF(เส้นแต่งหน้าขนมเค้ก!$C:$C,'รับ-จ่าย ประจำวัน'!$B153,เส้นแต่งหน้าขนมเค้ก!J:J)+SUMIF(แพ็ค!$C:$C,'รับ-จ่าย ประจำวัน'!$B153,แพ็ค!J:J)+SUMIF(ธุรการ!$C:$C,'รับ-จ่าย ประจำวัน'!$B153,ธุรการ!J:J)+SUMIF(เส้นแต่งหน้าขนมปัง!$C:$C,'รับ-จ่าย ประจำวัน'!$B153,เส้นแต่งหน้าขนมปัง!J:J)+SUMIF('วางแผนBC,CJ'!$C:$C,'รับ-จ่าย ประจำวัน'!$B153,'วางแผนBC,CJ'!J:J)+SUMIF(RD!$C:$C,'รับ-จ่าย ประจำวัน'!$B153,RD!J:J)+SUMIF('FG,ออนไล,คัดแยก'!$C:$C,'รับ-จ่าย ประจำวัน'!$B153,'FG,ออนไล,คัดแยก'!J:J)</f>
        <v>0</v>
      </c>
      <c r="AR153" s="16">
        <f>SUMIF(เตรียมส่วนผสม!$C:$C,'รับ-จ่าย ประจำวัน'!$B153,เตรียมส่วนผสม!K:K)+SUMIF(กวนไส้!$C:$C,'รับ-จ่าย ประจำวัน'!$B153,กวนไส้!K:K)+SUMIF(ผลิต1!$C:$C,'รับ-จ่าย ประจำวัน'!$B153,ผลิต1!K:K)+SUMIF(ผลิต2!$C:$C,'รับ-จ่าย ประจำวัน'!$B153,ผลิต2!K:K)+SUMIF(เส้นแต่งหน้าขนมเค้ก!$C:$C,'รับ-จ่าย ประจำวัน'!$B153,เส้นแต่งหน้าขนมเค้ก!K:K)+SUMIF(แพ็ค!$C:$C,'รับ-จ่าย ประจำวัน'!$B153,แพ็ค!K:K)+SUMIF(ธุรการ!$C:$C,'รับ-จ่าย ประจำวัน'!$B153,ธุรการ!K:K)+SUMIF(เส้นแต่งหน้าขนมปัง!$C:$C,'รับ-จ่าย ประจำวัน'!$B153,เส้นแต่งหน้าขนมปัง!K:K)+SUMIF('วางแผนBC,CJ'!$C:$C,'รับ-จ่าย ประจำวัน'!$B153,'วางแผนBC,CJ'!K:K)+SUMIF(RD!$C:$C,'รับ-จ่าย ประจำวัน'!$B153,RD!K:K)+SUMIF('FG,ออนไล,คัดแยก'!$C:$C,'รับ-จ่าย ประจำวัน'!$B153,'FG,ออนไล,คัดแยก'!K:K)</f>
        <v>0</v>
      </c>
      <c r="AS153" s="16">
        <f>SUMIF(เตรียมส่วนผสม!$C:$C,'รับ-จ่าย ประจำวัน'!$B153,เตรียมส่วนผสม!L:L)+SUMIF(กวนไส้!$C:$C,'รับ-จ่าย ประจำวัน'!$B153,กวนไส้!L:L)+SUMIF(ผลิต1!$C:$C,'รับ-จ่าย ประจำวัน'!$B153,ผลิต1!L:L)+SUMIF(ผลิต2!$C:$C,'รับ-จ่าย ประจำวัน'!$B153,ผลิต2!L:L)+SUMIF(เส้นแต่งหน้าขนมเค้ก!$C:$C,'รับ-จ่าย ประจำวัน'!$B153,เส้นแต่งหน้าขนมเค้ก!L:L)+SUMIF(แพ็ค!$C:$C,'รับ-จ่าย ประจำวัน'!$B153,แพ็ค!L:L)+SUMIF(ธุรการ!$C:$C,'รับ-จ่าย ประจำวัน'!$B153,ธุรการ!L:L)+SUMIF(เส้นแต่งหน้าขนมปัง!$C:$C,'รับ-จ่าย ประจำวัน'!$B153,เส้นแต่งหน้าขนมปัง!L:L)+SUMIF('วางแผนBC,CJ'!$C:$C,'รับ-จ่าย ประจำวัน'!$B153,'วางแผนBC,CJ'!L:L)+SUMIF(RD!$C:$C,'รับ-จ่าย ประจำวัน'!$B153,RD!L:L)+SUMIF('FG,ออนไล,คัดแยก'!$C:$C,'รับ-จ่าย ประจำวัน'!$B153,'FG,ออนไล,คัดแยก'!L:L)</f>
        <v>0</v>
      </c>
      <c r="AT153" s="16">
        <f>SUMIF(เตรียมส่วนผสม!$C:$C,'รับ-จ่าย ประจำวัน'!$B153,เตรียมส่วนผสม!M:M)+SUMIF(กวนไส้!$C:$C,'รับ-จ่าย ประจำวัน'!$B153,กวนไส้!M:M)+SUMIF(ผลิต1!$C:$C,'รับ-จ่าย ประจำวัน'!$B153,ผลิต1!M:M)+SUMIF(ผลิต2!$C:$C,'รับ-จ่าย ประจำวัน'!$B153,ผลิต2!M:M)+SUMIF(เส้นแต่งหน้าขนมเค้ก!$C:$C,'รับ-จ่าย ประจำวัน'!$B153,เส้นแต่งหน้าขนมเค้ก!M:M)+SUMIF(แพ็ค!$C:$C,'รับ-จ่าย ประจำวัน'!$B153,แพ็ค!M:M)+SUMIF(ธุรการ!$C:$C,'รับ-จ่าย ประจำวัน'!$B153,ธุรการ!M:M)+SUMIF(เส้นแต่งหน้าขนมปัง!$C:$C,'รับ-จ่าย ประจำวัน'!$B153,เส้นแต่งหน้าขนมปัง!M:M)+SUMIF('วางแผนBC,CJ'!$C:$C,'รับ-จ่าย ประจำวัน'!$B153,'วางแผนBC,CJ'!M:M)+SUMIF(RD!$C:$C,'รับ-จ่าย ประจำวัน'!$B153,RD!M:M)+SUMIF('FG,ออนไล,คัดแยก'!$C:$C,'รับ-จ่าย ประจำวัน'!$B153,'FG,ออนไล,คัดแยก'!M:M)</f>
        <v>0</v>
      </c>
      <c r="AU153" s="16">
        <f>SUMIF(เตรียมส่วนผสม!$C:$C,'รับ-จ่าย ประจำวัน'!$B153,เตรียมส่วนผสม!N:N)+SUMIF(กวนไส้!$C:$C,'รับ-จ่าย ประจำวัน'!$B153,กวนไส้!N:N)+SUMIF(ผลิต1!$C:$C,'รับ-จ่าย ประจำวัน'!$B153,ผลิต1!N:N)+SUMIF(ผลิต2!$C:$C,'รับ-จ่าย ประจำวัน'!$B153,ผลิต2!N:N)+SUMIF(เส้นแต่งหน้าขนมเค้ก!$C:$C,'รับ-จ่าย ประจำวัน'!$B153,เส้นแต่งหน้าขนมเค้ก!N:N)+SUMIF(แพ็ค!$C:$C,'รับ-จ่าย ประจำวัน'!$B153,แพ็ค!N:N)+SUMIF(ธุรการ!$C:$C,'รับ-จ่าย ประจำวัน'!$B153,ธุรการ!N:N)+SUMIF(เส้นแต่งหน้าขนมปัง!$C:$C,'รับ-จ่าย ประจำวัน'!$B153,เส้นแต่งหน้าขนมปัง!N:N)+SUMIF('วางแผนBC,CJ'!$C:$C,'รับ-จ่าย ประจำวัน'!$B153,'วางแผนBC,CJ'!N:N)+SUMIF(RD!$C:$C,'รับ-จ่าย ประจำวัน'!$B153,RD!N:N)+SUMIF('FG,ออนไล,คัดแยก'!$C:$C,'รับ-จ่าย ประจำวัน'!$B153,'FG,ออนไล,คัดแยก'!N:N)</f>
        <v>0</v>
      </c>
      <c r="AV153" s="16">
        <f>SUMIF(เตรียมส่วนผสม!$C:$C,'รับ-จ่าย ประจำวัน'!$B153,เตรียมส่วนผสม!O:O)+SUMIF(กวนไส้!$C:$C,'รับ-จ่าย ประจำวัน'!$B153,กวนไส้!O:O)+SUMIF(ผลิต1!$C:$C,'รับ-จ่าย ประจำวัน'!$B153,ผลิต1!O:O)+SUMIF(ผลิต2!$C:$C,'รับ-จ่าย ประจำวัน'!$B153,ผลิต2!O:O)+SUMIF(เส้นแต่งหน้าขนมเค้ก!$C:$C,'รับ-จ่าย ประจำวัน'!$B153,เส้นแต่งหน้าขนมเค้ก!O:O)+SUMIF(แพ็ค!$C:$C,'รับ-จ่าย ประจำวัน'!$B153,แพ็ค!O:O)+SUMIF(ธุรการ!$C:$C,'รับ-จ่าย ประจำวัน'!$B153,ธุรการ!O:O)+SUMIF(เส้นแต่งหน้าขนมปัง!$C:$C,'รับ-จ่าย ประจำวัน'!$B153,เส้นแต่งหน้าขนมปัง!O:O)+SUMIF('วางแผนBC,CJ'!$C:$C,'รับ-จ่าย ประจำวัน'!$B153,'วางแผนBC,CJ'!O:O)+SUMIF(RD!$C:$C,'รับ-จ่าย ประจำวัน'!$B153,RD!O:O)+SUMIF('FG,ออนไล,คัดแยก'!$C:$C,'รับ-จ่าย ประจำวัน'!$B153,'FG,ออนไล,คัดแยก'!O:O)</f>
        <v>0</v>
      </c>
      <c r="AW153" s="16">
        <f>SUMIF(เตรียมส่วนผสม!$C:$C,'รับ-จ่าย ประจำวัน'!$B153,เตรียมส่วนผสม!P:P)+SUMIF(กวนไส้!$C:$C,'รับ-จ่าย ประจำวัน'!$B153,กวนไส้!P:P)+SUMIF(ผลิต1!$C:$C,'รับ-จ่าย ประจำวัน'!$B153,ผลิต1!P:P)+SUMIF(ผลิต2!$C:$C,'รับ-จ่าย ประจำวัน'!$B153,ผลิต2!P:P)+SUMIF(เส้นแต่งหน้าขนมเค้ก!$C:$C,'รับ-จ่าย ประจำวัน'!$B153,เส้นแต่งหน้าขนมเค้ก!P:P)+SUMIF(แพ็ค!$C:$C,'รับ-จ่าย ประจำวัน'!$B153,แพ็ค!P:P)+SUMIF(ธุรการ!$C:$C,'รับ-จ่าย ประจำวัน'!$B153,ธุรการ!P:P)+SUMIF(เส้นแต่งหน้าขนมปัง!$C:$C,'รับ-จ่าย ประจำวัน'!$B153,เส้นแต่งหน้าขนมปัง!P:P)+SUMIF('วางแผนBC,CJ'!$C:$C,'รับ-จ่าย ประจำวัน'!$B153,'วางแผนBC,CJ'!P:P)+SUMIF(RD!$C:$C,'รับ-จ่าย ประจำวัน'!$B153,RD!P:P)+SUMIF('FG,ออนไล,คัดแยก'!$C:$C,'รับ-จ่าย ประจำวัน'!$B153,'FG,ออนไล,คัดแยก'!P:P)</f>
        <v>0</v>
      </c>
      <c r="AX153" s="16">
        <f>SUMIF(เตรียมส่วนผสม!$C:$C,'รับ-จ่าย ประจำวัน'!$B153,เตรียมส่วนผสม!Q:Q)+SUMIF(กวนไส้!$C:$C,'รับ-จ่าย ประจำวัน'!$B153,กวนไส้!Q:Q)+SUMIF(ผลิต1!$C:$C,'รับ-จ่าย ประจำวัน'!$B153,ผลิต1!Q:Q)+SUMIF(ผลิต2!$C:$C,'รับ-จ่าย ประจำวัน'!$B153,ผลิต2!Q:Q)+SUMIF(เส้นแต่งหน้าขนมเค้ก!$C:$C,'รับ-จ่าย ประจำวัน'!$B153,เส้นแต่งหน้าขนมเค้ก!Q:Q)+SUMIF(แพ็ค!$C:$C,'รับ-จ่าย ประจำวัน'!$B153,แพ็ค!Q:Q)+SUMIF(ธุรการ!$C:$C,'รับ-จ่าย ประจำวัน'!$B153,ธุรการ!Q:Q)+SUMIF(เส้นแต่งหน้าขนมปัง!$C:$C,'รับ-จ่าย ประจำวัน'!$B153,เส้นแต่งหน้าขนมปัง!Q:Q)+SUMIF('วางแผนBC,CJ'!$C:$C,'รับ-จ่าย ประจำวัน'!$B153,'วางแผนBC,CJ'!Q:Q)+SUMIF(RD!$C:$C,'รับ-จ่าย ประจำวัน'!$B153,RD!Q:Q)+SUMIF('FG,ออนไล,คัดแยก'!$C:$C,'รับ-จ่าย ประจำวัน'!$B153,'FG,ออนไล,คัดแยก'!Q:Q)</f>
        <v>0</v>
      </c>
      <c r="AY153" s="16">
        <f>SUMIF(เตรียมส่วนผสม!$C:$C,'รับ-จ่าย ประจำวัน'!$B153,เตรียมส่วนผสม!R:R)+SUMIF(กวนไส้!$C:$C,'รับ-จ่าย ประจำวัน'!$B153,กวนไส้!R:R)+SUMIF(ผลิต1!$C:$C,'รับ-จ่าย ประจำวัน'!$B153,ผลิต1!R:R)+SUMIF(ผลิต2!$C:$C,'รับ-จ่าย ประจำวัน'!$B153,ผลิต2!R:R)+SUMIF(เส้นแต่งหน้าขนมเค้ก!$C:$C,'รับ-จ่าย ประจำวัน'!$B153,เส้นแต่งหน้าขนมเค้ก!R:R)+SUMIF(แพ็ค!$C:$C,'รับ-จ่าย ประจำวัน'!$B153,แพ็ค!R:R)+SUMIF(ธุรการ!$C:$C,'รับ-จ่าย ประจำวัน'!$B153,ธุรการ!R:R)+SUMIF(เส้นแต่งหน้าขนมปัง!$C:$C,'รับ-จ่าย ประจำวัน'!$B153,เส้นแต่งหน้าขนมปัง!R:R)+SUMIF('วางแผนBC,CJ'!$C:$C,'รับ-จ่าย ประจำวัน'!$B153,'วางแผนBC,CJ'!R:R)+SUMIF(RD!$C:$C,'รับ-จ่าย ประจำวัน'!$B153,RD!R:R)+SUMIF('FG,ออนไล,คัดแยก'!$C:$C,'รับ-จ่าย ประจำวัน'!$B153,'FG,ออนไล,คัดแยก'!R:R)</f>
        <v>0</v>
      </c>
      <c r="AZ153" s="16">
        <f>SUMIF(เตรียมส่วนผสม!$C:$C,'รับ-จ่าย ประจำวัน'!$B153,เตรียมส่วนผสม!S:S)+SUMIF(กวนไส้!$C:$C,'รับ-จ่าย ประจำวัน'!$B153,กวนไส้!S:S)+SUMIF(ผลิต1!$C:$C,'รับ-จ่าย ประจำวัน'!$B153,ผลิต1!S:S)+SUMIF(ผลิต2!$C:$C,'รับ-จ่าย ประจำวัน'!$B153,ผลิต2!S:S)+SUMIF(เส้นแต่งหน้าขนมเค้ก!$C:$C,'รับ-จ่าย ประจำวัน'!$B153,เส้นแต่งหน้าขนมเค้ก!S:S)+SUMIF(แพ็ค!$C:$C,'รับ-จ่าย ประจำวัน'!$B153,แพ็ค!S:S)+SUMIF(ธุรการ!$C:$C,'รับ-จ่าย ประจำวัน'!$B153,ธุรการ!S:S)+SUMIF(เส้นแต่งหน้าขนมปัง!$C:$C,'รับ-จ่าย ประจำวัน'!$B153,เส้นแต่งหน้าขนมปัง!S:S)+SUMIF('วางแผนBC,CJ'!$C:$C,'รับ-จ่าย ประจำวัน'!$B153,'วางแผนBC,CJ'!S:S)+SUMIF(RD!$C:$C,'รับ-จ่าย ประจำวัน'!$B153,RD!S:S)+SUMIF('FG,ออนไล,คัดแยก'!$C:$C,'รับ-จ่าย ประจำวัน'!$B153,'FG,ออนไล,คัดแยก'!S:S)</f>
        <v>0</v>
      </c>
      <c r="BA153" s="16">
        <f>SUMIF(เตรียมส่วนผสม!$C:$C,'รับ-จ่าย ประจำวัน'!$B153,เตรียมส่วนผสม!T:T)+SUMIF(กวนไส้!$C:$C,'รับ-จ่าย ประจำวัน'!$B153,กวนไส้!T:T)+SUMIF(ผลิต1!$C:$C,'รับ-จ่าย ประจำวัน'!$B153,ผลิต1!T:T)+SUMIF(ผลิต2!$C:$C,'รับ-จ่าย ประจำวัน'!$B153,ผลิต2!T:T)+SUMIF(เส้นแต่งหน้าขนมเค้ก!$C:$C,'รับ-จ่าย ประจำวัน'!$B153,เส้นแต่งหน้าขนมเค้ก!T:T)+SUMIF(แพ็ค!$C:$C,'รับ-จ่าย ประจำวัน'!$B153,แพ็ค!T:T)+SUMIF(ธุรการ!$C:$C,'รับ-จ่าย ประจำวัน'!$B153,ธุรการ!T:T)+SUMIF(เส้นแต่งหน้าขนมปัง!$C:$C,'รับ-จ่าย ประจำวัน'!$B153,เส้นแต่งหน้าขนมปัง!T:T)+SUMIF('วางแผนBC,CJ'!$C:$C,'รับ-จ่าย ประจำวัน'!$B153,'วางแผนBC,CJ'!T:T)+SUMIF(RD!$C:$C,'รับ-จ่าย ประจำวัน'!$B153,RD!T:T)+SUMIF('FG,ออนไล,คัดแยก'!$C:$C,'รับ-จ่าย ประจำวัน'!$B153,'FG,ออนไล,คัดแยก'!T:T)</f>
        <v>0</v>
      </c>
      <c r="BB153" s="16">
        <f>SUMIF(เตรียมส่วนผสม!$C:$C,'รับ-จ่าย ประจำวัน'!$B153,เตรียมส่วนผสม!U:U)+SUMIF(กวนไส้!$C:$C,'รับ-จ่าย ประจำวัน'!$B153,กวนไส้!U:U)+SUMIF(ผลิต1!$C:$C,'รับ-จ่าย ประจำวัน'!$B153,ผลิต1!U:U)+SUMIF(ผลิต2!$C:$C,'รับ-จ่าย ประจำวัน'!$B153,ผลิต2!U:U)+SUMIF(เส้นแต่งหน้าขนมเค้ก!$C:$C,'รับ-จ่าย ประจำวัน'!$B153,เส้นแต่งหน้าขนมเค้ก!U:U)+SUMIF(แพ็ค!$C:$C,'รับ-จ่าย ประจำวัน'!$B153,แพ็ค!U:U)+SUMIF(ธุรการ!$C:$C,'รับ-จ่าย ประจำวัน'!$B153,ธุรการ!U:U)+SUMIF(เส้นแต่งหน้าขนมปัง!$C:$C,'รับ-จ่าย ประจำวัน'!$B153,เส้นแต่งหน้าขนมปัง!U:U)+SUMIF('วางแผนBC,CJ'!$C:$C,'รับ-จ่าย ประจำวัน'!$B153,'วางแผนBC,CJ'!U:U)+SUMIF(RD!$C:$C,'รับ-จ่าย ประจำวัน'!$B153,RD!U:U)+SUMIF('FG,ออนไล,คัดแยก'!$C:$C,'รับ-จ่าย ประจำวัน'!$B153,'FG,ออนไล,คัดแยก'!U:U)</f>
        <v>0</v>
      </c>
      <c r="BC153" s="16">
        <f>SUMIF(เตรียมส่วนผสม!$C:$C,'รับ-จ่าย ประจำวัน'!$B153,เตรียมส่วนผสม!V:V)+SUMIF(กวนไส้!$C:$C,'รับ-จ่าย ประจำวัน'!$B153,กวนไส้!V:V)+SUMIF(ผลิต1!$C:$C,'รับ-จ่าย ประจำวัน'!$B153,ผลิต1!V:V)+SUMIF(ผลิต2!$C:$C,'รับ-จ่าย ประจำวัน'!$B153,ผลิต2!V:V)+SUMIF(เส้นแต่งหน้าขนมเค้ก!$C:$C,'รับ-จ่าย ประจำวัน'!$B153,เส้นแต่งหน้าขนมเค้ก!V:V)+SUMIF(แพ็ค!$C:$C,'รับ-จ่าย ประจำวัน'!$B153,แพ็ค!V:V)+SUMIF(ธุรการ!$C:$C,'รับ-จ่าย ประจำวัน'!$B153,ธุรการ!V:V)+SUMIF(เส้นแต่งหน้าขนมปัง!$C:$C,'รับ-จ่าย ประจำวัน'!$B153,เส้นแต่งหน้าขนมปัง!V:V)+SUMIF('วางแผนBC,CJ'!$C:$C,'รับ-จ่าย ประจำวัน'!$B153,'วางแผนBC,CJ'!V:V)+SUMIF(RD!$C:$C,'รับ-จ่าย ประจำวัน'!$B153,RD!V:V)+SUMIF('FG,ออนไล,คัดแยก'!$C:$C,'รับ-จ่าย ประจำวัน'!$B153,'FG,ออนไล,คัดแยก'!V:V)</f>
        <v>0</v>
      </c>
      <c r="BD153" s="16">
        <f>SUMIF(เตรียมส่วนผสม!$C:$C,'รับ-จ่าย ประจำวัน'!$B153,เตรียมส่วนผสม!W:W)+SUMIF(กวนไส้!$C:$C,'รับ-จ่าย ประจำวัน'!$B153,กวนไส้!W:W)+SUMIF(ผลิต1!$C:$C,'รับ-จ่าย ประจำวัน'!$B153,ผลิต1!W:W)+SUMIF(ผลิต2!$C:$C,'รับ-จ่าย ประจำวัน'!$B153,ผลิต2!W:W)+SUMIF(เส้นแต่งหน้าขนมเค้ก!$C:$C,'รับ-จ่าย ประจำวัน'!$B153,เส้นแต่งหน้าขนมเค้ก!W:W)+SUMIF(แพ็ค!$C:$C,'รับ-จ่าย ประจำวัน'!$B153,แพ็ค!W:W)+SUMIF(ธุรการ!$C:$C,'รับ-จ่าย ประจำวัน'!$B153,ธุรการ!W:W)+SUMIF(เส้นแต่งหน้าขนมปัง!$C:$C,'รับ-จ่าย ประจำวัน'!$B153,เส้นแต่งหน้าขนมปัง!W:W)+SUMIF('วางแผนBC,CJ'!$C:$C,'รับ-จ่าย ประจำวัน'!$B153,'วางแผนBC,CJ'!W:W)+SUMIF(RD!$C:$C,'รับ-จ่าย ประจำวัน'!$B153,RD!W:W)+SUMIF('FG,ออนไล,คัดแยก'!$C:$C,'รับ-จ่าย ประจำวัน'!$B153,'FG,ออนไล,คัดแยก'!W:W)</f>
        <v>0</v>
      </c>
      <c r="BE153" s="16">
        <f>SUMIF(เตรียมส่วนผสม!$C:$C,'รับ-จ่าย ประจำวัน'!$B153,เตรียมส่วนผสม!X:X)+SUMIF(กวนไส้!$C:$C,'รับ-จ่าย ประจำวัน'!$B153,กวนไส้!X:X)+SUMIF(ผลิต1!$C:$C,'รับ-จ่าย ประจำวัน'!$B153,ผลิต1!X:X)+SUMIF(ผลิต2!$C:$C,'รับ-จ่าย ประจำวัน'!$B153,ผลิต2!X:X)+SUMIF(เส้นแต่งหน้าขนมเค้ก!$C:$C,'รับ-จ่าย ประจำวัน'!$B153,เส้นแต่งหน้าขนมเค้ก!X:X)+SUMIF(แพ็ค!$C:$C,'รับ-จ่าย ประจำวัน'!$B153,แพ็ค!X:X)+SUMIF(ธุรการ!$C:$C,'รับ-จ่าย ประจำวัน'!$B153,ธุรการ!X:X)+SUMIF(เส้นแต่งหน้าขนมปัง!$C:$C,'รับ-จ่าย ประจำวัน'!$B153,เส้นแต่งหน้าขนมปัง!X:X)+SUMIF('วางแผนBC,CJ'!$C:$C,'รับ-จ่าย ประจำวัน'!$B153,'วางแผนBC,CJ'!X:X)+SUMIF(RD!$C:$C,'รับ-จ่าย ประจำวัน'!$B153,RD!X:X)+SUMIF('FG,ออนไล,คัดแยก'!$C:$C,'รับ-จ่าย ประจำวัน'!$B153,'FG,ออนไล,คัดแยก'!X:X)</f>
        <v>0</v>
      </c>
      <c r="BF153" s="16">
        <f>SUMIF(เตรียมส่วนผสม!$C:$C,'รับ-จ่าย ประจำวัน'!$B153,เตรียมส่วนผสม!Y:Y)+SUMIF(กวนไส้!$C:$C,'รับ-จ่าย ประจำวัน'!$B153,กวนไส้!Y:Y)+SUMIF(ผลิต1!$C:$C,'รับ-จ่าย ประจำวัน'!$B153,ผลิต1!Y:Y)+SUMIF(ผลิต2!$C:$C,'รับ-จ่าย ประจำวัน'!$B153,ผลิต2!Y:Y)+SUMIF(เส้นแต่งหน้าขนมเค้ก!$C:$C,'รับ-จ่าย ประจำวัน'!$B153,เส้นแต่งหน้าขนมเค้ก!Y:Y)+SUMIF(แพ็ค!$C:$C,'รับ-จ่าย ประจำวัน'!$B153,แพ็ค!Y:Y)+SUMIF(ธุรการ!$C:$C,'รับ-จ่าย ประจำวัน'!$B153,ธุรการ!Y:Y)+SUMIF(เส้นแต่งหน้าขนมปัง!$C:$C,'รับ-จ่าย ประจำวัน'!$B153,เส้นแต่งหน้าขนมปัง!Y:Y)+SUMIF('วางแผนBC,CJ'!$C:$C,'รับ-จ่าย ประจำวัน'!$B153,'วางแผนBC,CJ'!Y:Y)+SUMIF(RD!$C:$C,'รับ-จ่าย ประจำวัน'!$B153,RD!Y:Y)+SUMIF('FG,ออนไล,คัดแยก'!$C:$C,'รับ-จ่าย ประจำวัน'!$B153,'FG,ออนไล,คัดแยก'!Y:Y)</f>
        <v>0</v>
      </c>
      <c r="BG153" s="16">
        <f>SUMIF(เตรียมส่วนผสม!$C:$C,'รับ-จ่าย ประจำวัน'!$B153,เตรียมส่วนผสม!Z:Z)+SUMIF(กวนไส้!$C:$C,'รับ-จ่าย ประจำวัน'!$B153,กวนไส้!Z:Z)+SUMIF(ผลิต1!$C:$C,'รับ-จ่าย ประจำวัน'!$B153,ผลิต1!Z:Z)+SUMIF(ผลิต2!$C:$C,'รับ-จ่าย ประจำวัน'!$B153,ผลิต2!Z:Z)+SUMIF(เส้นแต่งหน้าขนมเค้ก!$C:$C,'รับ-จ่าย ประจำวัน'!$B153,เส้นแต่งหน้าขนมเค้ก!Z:Z)+SUMIF(แพ็ค!$C:$C,'รับ-จ่าย ประจำวัน'!$B153,แพ็ค!Z:Z)+SUMIF(ธุรการ!$C:$C,'รับ-จ่าย ประจำวัน'!$B153,ธุรการ!Z:Z)+SUMIF(เส้นแต่งหน้าขนมปัง!$C:$C,'รับ-จ่าย ประจำวัน'!$B153,เส้นแต่งหน้าขนมปัง!Z:Z)+SUMIF('วางแผนBC,CJ'!$C:$C,'รับ-จ่าย ประจำวัน'!$B153,'วางแผนBC,CJ'!Z:Z)+SUMIF(RD!$C:$C,'รับ-จ่าย ประจำวัน'!$B153,RD!Z:Z)+SUMIF('FG,ออนไล,คัดแยก'!$C:$C,'รับ-จ่าย ประจำวัน'!$B153,'FG,ออนไล,คัดแยก'!Z:Z)</f>
        <v>0</v>
      </c>
      <c r="BH153" s="16">
        <f>SUMIF(เตรียมส่วนผสม!$C:$C,'รับ-จ่าย ประจำวัน'!$B153,เตรียมส่วนผสม!AA:AA)+SUMIF(กวนไส้!$C:$C,'รับ-จ่าย ประจำวัน'!$B153,กวนไส้!AA:AA)+SUMIF(ผลิต1!$C:$C,'รับ-จ่าย ประจำวัน'!$B153,ผลิต1!AA:AA)+SUMIF(ผลิต2!$C:$C,'รับ-จ่าย ประจำวัน'!$B153,ผลิต2!AA:AA)+SUMIF(เส้นแต่งหน้าขนมเค้ก!$C:$C,'รับ-จ่าย ประจำวัน'!$B153,เส้นแต่งหน้าขนมเค้ก!AA:AA)+SUMIF(แพ็ค!$C:$C,'รับ-จ่าย ประจำวัน'!$B153,แพ็ค!AA:AA)+SUMIF(ธุรการ!$C:$C,'รับ-จ่าย ประจำวัน'!$B153,ธุรการ!AA:AA)+SUMIF(เส้นแต่งหน้าขนมปัง!$C:$C,'รับ-จ่าย ประจำวัน'!$B153,เส้นแต่งหน้าขนมปัง!AA:AA)+SUMIF('วางแผนBC,CJ'!$C:$C,'รับ-จ่าย ประจำวัน'!$B153,'วางแผนBC,CJ'!AA:AA)+SUMIF(RD!$C:$C,'รับ-จ่าย ประจำวัน'!$B153,RD!AA:AA)+SUMIF('FG,ออนไล,คัดแยก'!$C:$C,'รับ-จ่าย ประจำวัน'!$B153,'FG,ออนไล,คัดแยก'!AA:AA)</f>
        <v>0</v>
      </c>
      <c r="BI153" s="16">
        <f>SUMIF(เตรียมส่วนผสม!$C:$C,'รับ-จ่าย ประจำวัน'!$B153,เตรียมส่วนผสม!AB:AB)+SUMIF(กวนไส้!$C:$C,'รับ-จ่าย ประจำวัน'!$B153,กวนไส้!AB:AB)+SUMIF(ผลิต1!$C:$C,'รับ-จ่าย ประจำวัน'!$B153,ผลิต1!AB:AB)+SUMIF(ผลิต2!$C:$C,'รับ-จ่าย ประจำวัน'!$B153,ผลิต2!AB:AB)+SUMIF(เส้นแต่งหน้าขนมเค้ก!$C:$C,'รับ-จ่าย ประจำวัน'!$B153,เส้นแต่งหน้าขนมเค้ก!AB:AB)+SUMIF(แพ็ค!$C:$C,'รับ-จ่าย ประจำวัน'!$B153,แพ็ค!AB:AB)+SUMIF(ธุรการ!$C:$C,'รับ-จ่าย ประจำวัน'!$B153,ธุรการ!AB:AB)+SUMIF(เส้นแต่งหน้าขนมปัง!$C:$C,'รับ-จ่าย ประจำวัน'!$B153,เส้นแต่งหน้าขนมปัง!AB:AB)+SUMIF('วางแผนBC,CJ'!$C:$C,'รับ-จ่าย ประจำวัน'!$B153,'วางแผนBC,CJ'!AB:AB)+SUMIF(RD!$C:$C,'รับ-จ่าย ประจำวัน'!$B153,RD!AB:AB)+SUMIF('FG,ออนไล,คัดแยก'!$C:$C,'รับ-จ่าย ประจำวัน'!$B153,'FG,ออนไล,คัดแยก'!AB:AB)</f>
        <v>0</v>
      </c>
      <c r="BJ153" s="16">
        <f>SUMIF(เตรียมส่วนผสม!$C:$C,'รับ-จ่าย ประจำวัน'!$B153,เตรียมส่วนผสม!AC:AC)+SUMIF(กวนไส้!$C:$C,'รับ-จ่าย ประจำวัน'!$B153,กวนไส้!AC:AC)+SUMIF(ผลิต1!$C:$C,'รับ-จ่าย ประจำวัน'!$B153,ผลิต1!AC:AC)+SUMIF(ผลิต2!$C:$C,'รับ-จ่าย ประจำวัน'!$B153,ผลิต2!AC:AC)+SUMIF(เส้นแต่งหน้าขนมเค้ก!$C:$C,'รับ-จ่าย ประจำวัน'!$B153,เส้นแต่งหน้าขนมเค้ก!AC:AC)+SUMIF(แพ็ค!$C:$C,'รับ-จ่าย ประจำวัน'!$B153,แพ็ค!AC:AC)+SUMIF(ธุรการ!$C:$C,'รับ-จ่าย ประจำวัน'!$B153,ธุรการ!AC:AC)+SUMIF(เส้นแต่งหน้าขนมปัง!$C:$C,'รับ-จ่าย ประจำวัน'!$B153,เส้นแต่งหน้าขนมปัง!AC:AC)+SUMIF('วางแผนBC,CJ'!$C:$C,'รับ-จ่าย ประจำวัน'!$B153,'วางแผนBC,CJ'!AC:AC)+SUMIF(RD!$C:$C,'รับ-จ่าย ประจำวัน'!$B153,RD!AC:AC)+SUMIF('FG,ออนไล,คัดแยก'!$C:$C,'รับ-จ่าย ประจำวัน'!$B153,'FG,ออนไล,คัดแยก'!AC:AC)</f>
        <v>0</v>
      </c>
      <c r="BK153" s="16">
        <f>SUMIF(เตรียมส่วนผสม!$C:$C,'รับ-จ่าย ประจำวัน'!$B153,เตรียมส่วนผสม!AD:AD)+SUMIF(กวนไส้!$C:$C,'รับ-จ่าย ประจำวัน'!$B153,กวนไส้!AD:AD)+SUMIF(ผลิต1!$C:$C,'รับ-จ่าย ประจำวัน'!$B153,ผลิต1!AD:AD)+SUMIF(ผลิต2!$C:$C,'รับ-จ่าย ประจำวัน'!$B153,ผลิต2!AD:AD)+SUMIF(เส้นแต่งหน้าขนมเค้ก!$C:$C,'รับ-จ่าย ประจำวัน'!$B153,เส้นแต่งหน้าขนมเค้ก!AD:AD)+SUMIF(แพ็ค!$C:$C,'รับ-จ่าย ประจำวัน'!$B153,แพ็ค!AD:AD)+SUMIF(ธุรการ!$C:$C,'รับ-จ่าย ประจำวัน'!$B153,ธุรการ!AD:AD)+SUMIF(เส้นแต่งหน้าขนมปัง!$C:$C,'รับ-จ่าย ประจำวัน'!$B153,เส้นแต่งหน้าขนมปัง!AD:AD)+SUMIF('วางแผนBC,CJ'!$C:$C,'รับ-จ่าย ประจำวัน'!$B153,'วางแผนBC,CJ'!AD:AD)+SUMIF(RD!$C:$C,'รับ-จ่าย ประจำวัน'!$B153,RD!AD:AD)+SUMIF('FG,ออนไล,คัดแยก'!$C:$C,'รับ-จ่าย ประจำวัน'!$B153,'FG,ออนไล,คัดแยก'!AD:AD)</f>
        <v>0</v>
      </c>
      <c r="BL153" s="16">
        <f>SUMIF(เตรียมส่วนผสม!$C:$C,'รับ-จ่าย ประจำวัน'!$B153,เตรียมส่วนผสม!AE:AE)+SUMIF(กวนไส้!$C:$C,'รับ-จ่าย ประจำวัน'!$B153,กวนไส้!AE:AE)+SUMIF(ผลิต1!$C:$C,'รับ-จ่าย ประจำวัน'!$B153,ผลิต1!AE:AE)+SUMIF(ผลิต2!$C:$C,'รับ-จ่าย ประจำวัน'!$B153,ผลิต2!AE:AE)+SUMIF(เส้นแต่งหน้าขนมเค้ก!$C:$C,'รับ-จ่าย ประจำวัน'!$B153,เส้นแต่งหน้าขนมเค้ก!AE:AE)+SUMIF(แพ็ค!$C:$C,'รับ-จ่าย ประจำวัน'!$B153,แพ็ค!AE:AE)+SUMIF(ธุรการ!$C:$C,'รับ-จ่าย ประจำวัน'!$B153,ธุรการ!AE:AE)+SUMIF(เส้นแต่งหน้าขนมปัง!$C:$C,'รับ-จ่าย ประจำวัน'!$B153,เส้นแต่งหน้าขนมปัง!AE:AE)+SUMIF('วางแผนBC,CJ'!$C:$C,'รับ-จ่าย ประจำวัน'!$B153,'วางแผนBC,CJ'!AE:AE)+SUMIF(RD!$C:$C,'รับ-จ่าย ประจำวัน'!$B153,RD!AE:AE)+SUMIF('FG,ออนไล,คัดแยก'!$C:$C,'รับ-จ่าย ประจำวัน'!$B153,'FG,ออนไล,คัดแยก'!AE:AE)</f>
        <v>0</v>
      </c>
      <c r="BM153" s="16">
        <f>SUMIF(เตรียมส่วนผสม!$C:$C,'รับ-จ่าย ประจำวัน'!$B153,เตรียมส่วนผสม!AF:AF)+SUMIF(กวนไส้!$C:$C,'รับ-จ่าย ประจำวัน'!$B153,กวนไส้!AF:AF)+SUMIF(ผลิต1!$C:$C,'รับ-จ่าย ประจำวัน'!$B153,ผลิต1!AF:AF)+SUMIF(ผลิต2!$C:$C,'รับ-จ่าย ประจำวัน'!$B153,ผลิต2!AF:AF)+SUMIF(เส้นแต่งหน้าขนมเค้ก!$C:$C,'รับ-จ่าย ประจำวัน'!$B153,เส้นแต่งหน้าขนมเค้ก!AF:AF)+SUMIF(แพ็ค!$C:$C,'รับ-จ่าย ประจำวัน'!$B153,แพ็ค!AF:AF)+SUMIF(ธุรการ!$C:$C,'รับ-จ่าย ประจำวัน'!$B153,ธุรการ!AF:AF)+SUMIF(เส้นแต่งหน้าขนมปัง!$C:$C,'รับ-จ่าย ประจำวัน'!$B153,เส้นแต่งหน้าขนมปัง!AF:AF)+SUMIF('วางแผนBC,CJ'!$C:$C,'รับ-จ่าย ประจำวัน'!$B153,'วางแผนBC,CJ'!AF:AF)+SUMIF(RD!$C:$C,'รับ-จ่าย ประจำวัน'!$B153,RD!AF:AF)+SUMIF('FG,ออนไล,คัดแยก'!$C:$C,'รับ-จ่าย ประจำวัน'!$B153,'FG,ออนไล,คัดแยก'!AF:AF)</f>
        <v>0</v>
      </c>
      <c r="BN153" s="16">
        <f>SUMIF(เตรียมส่วนผสม!$C:$C,'รับ-จ่าย ประจำวัน'!$B153,เตรียมส่วนผสม!AG:AG)+SUMIF(กวนไส้!$C:$C,'รับ-จ่าย ประจำวัน'!$B153,กวนไส้!AG:AG)+SUMIF(ผลิต1!$C:$C,'รับ-จ่าย ประจำวัน'!$B153,ผลิต1!AG:AG)+SUMIF(ผลิต2!$C:$C,'รับ-จ่าย ประจำวัน'!$B153,ผลิต2!AG:AG)+SUMIF(เส้นแต่งหน้าขนมเค้ก!$C:$C,'รับ-จ่าย ประจำวัน'!$B153,เส้นแต่งหน้าขนมเค้ก!AG:AG)+SUMIF(แพ็ค!$C:$C,'รับ-จ่าย ประจำวัน'!$B153,แพ็ค!AG:AG)+SUMIF(ธุรการ!$C:$C,'รับ-จ่าย ประจำวัน'!$B153,ธุรการ!AG:AG)+SUMIF(เส้นแต่งหน้าขนมปัง!$C:$C,'รับ-จ่าย ประจำวัน'!$B153,เส้นแต่งหน้าขนมปัง!AG:AG)+SUMIF('วางแผนBC,CJ'!$C:$C,'รับ-จ่าย ประจำวัน'!$B153,'วางแผนBC,CJ'!AG:AG)+SUMIF(RD!$C:$C,'รับ-จ่าย ประจำวัน'!$B153,RD!AG:AG)+SUMIF('FG,ออนไล,คัดแยก'!$C:$C,'รับ-จ่าย ประจำวัน'!$B153,'FG,ออนไล,คัดแยก'!AG:AG)</f>
        <v>0</v>
      </c>
      <c r="BO153" s="16">
        <f>SUMIF(เตรียมส่วนผสม!$C:$C,'รับ-จ่าย ประจำวัน'!$B153,เตรียมส่วนผสม!AH:AH)+SUMIF(กวนไส้!$C:$C,'รับ-จ่าย ประจำวัน'!$B153,กวนไส้!AH:AH)+SUMIF(ผลิต1!$C:$C,'รับ-จ่าย ประจำวัน'!$B153,ผลิต1!AH:AH)+SUMIF(ผลิต2!$C:$C,'รับ-จ่าย ประจำวัน'!$B153,ผลิต2!AH:AH)+SUMIF(เส้นแต่งหน้าขนมเค้ก!$C:$C,'รับ-จ่าย ประจำวัน'!$B153,เส้นแต่งหน้าขนมเค้ก!AH:AH)+SUMIF(แพ็ค!$C:$C,'รับ-จ่าย ประจำวัน'!$B153,แพ็ค!AH:AH)+SUMIF(ธุรการ!$C:$C,'รับ-จ่าย ประจำวัน'!$B153,ธุรการ!AH:AH)+SUMIF(เส้นแต่งหน้าขนมปัง!$C:$C,'รับ-จ่าย ประจำวัน'!$B153,เส้นแต่งหน้าขนมปัง!AH:AH)+SUMIF('วางแผนBC,CJ'!$C:$C,'รับ-จ่าย ประจำวัน'!$B153,'วางแผนBC,CJ'!AH:AH)+SUMIF(RD!$C:$C,'รับ-จ่าย ประจำวัน'!$B153,RD!AH:AH)+SUMIF('FG,ออนไล,คัดแยก'!$C:$C,'รับ-จ่าย ประจำวัน'!$B153,'FG,ออนไล,คัดแยก'!AH:AH)</f>
        <v>0</v>
      </c>
      <c r="BP153" s="16">
        <f>SUMIF(เตรียมส่วนผสม!$C:$C,'รับ-จ่าย ประจำวัน'!$B153,เตรียมส่วนผสม!AI:AI)+SUMIF(กวนไส้!$C:$C,'รับ-จ่าย ประจำวัน'!$B153,กวนไส้!AI:AI)+SUMIF(ผลิต1!$C:$C,'รับ-จ่าย ประจำวัน'!$B153,ผลิต1!AI:AI)+SUMIF(ผลิต2!$C:$C,'รับ-จ่าย ประจำวัน'!$B153,ผลิต2!AI:AI)+SUMIF(เส้นแต่งหน้าขนมเค้ก!$C:$C,'รับ-จ่าย ประจำวัน'!$B153,เส้นแต่งหน้าขนมเค้ก!AI:AI)+SUMIF(แพ็ค!$C:$C,'รับ-จ่าย ประจำวัน'!$B153,แพ็ค!AI:AI)+SUMIF(ธุรการ!$C:$C,'รับ-จ่าย ประจำวัน'!$B153,ธุรการ!AI:AI)+SUMIF(เส้นแต่งหน้าขนมปัง!$C:$C,'รับ-จ่าย ประจำวัน'!$B153,เส้นแต่งหน้าขนมปัง!AI:AI)+SUMIF('วางแผนBC,CJ'!$C:$C,'รับ-จ่าย ประจำวัน'!$B153,'วางแผนBC,CJ'!AI:AI)+SUMIF(RD!$C:$C,'รับ-จ่าย ประจำวัน'!$B153,RD!AI:AI)+SUMIF('FG,ออนไล,คัดแยก'!$C:$C,'รับ-จ่าย ประจำวัน'!$B153,'FG,ออนไล,คัดแยก'!AI:AI)</f>
        <v>0</v>
      </c>
      <c r="BQ153" s="16">
        <f>SUMIF(เตรียมส่วนผสม!$C:$C,'รับ-จ่าย ประจำวัน'!$B153,เตรียมส่วนผสม!AJ:AJ)+SUMIF(กวนไส้!$C:$C,'รับ-จ่าย ประจำวัน'!$B153,กวนไส้!AJ:AJ)+SUMIF(ผลิต1!$C:$C,'รับ-จ่าย ประจำวัน'!$B153,ผลิต1!AJ:AJ)+SUMIF(ผลิต2!$C:$C,'รับ-จ่าย ประจำวัน'!$B153,ผลิต2!AJ:AJ)+SUMIF(เส้นแต่งหน้าขนมเค้ก!$C:$C,'รับ-จ่าย ประจำวัน'!$B153,เส้นแต่งหน้าขนมเค้ก!AJ:AJ)+SUMIF(แพ็ค!$C:$C,'รับ-จ่าย ประจำวัน'!$B153,แพ็ค!AJ:AJ)+SUMIF(ธุรการ!$C:$C,'รับ-จ่าย ประจำวัน'!$B153,ธุรการ!AJ:AJ)+SUMIF(เส้นแต่งหน้าขนมปัง!$C:$C,'รับ-จ่าย ประจำวัน'!$B153,เส้นแต่งหน้าขนมปัง!AJ:AJ)+SUMIF('วางแผนBC,CJ'!$C:$C,'รับ-จ่าย ประจำวัน'!$B153,'วางแผนBC,CJ'!AJ:AJ)+SUMIF(RD!$C:$C,'รับ-จ่าย ประจำวัน'!$B153,RD!AJ:AJ)+SUMIF('FG,ออนไล,คัดแยก'!$C:$C,'รับ-จ่าย ประจำวัน'!$B153,'FG,ออนไล,คัดแยก'!AJ:AJ)</f>
        <v>0</v>
      </c>
      <c r="BR153" s="16">
        <f>SUMIF(เตรียมส่วนผสม!$C:$C,'รับ-จ่าย ประจำวัน'!$B153,เตรียมส่วนผสม!AK:AK)+SUMIF(กวนไส้!$C:$C,'รับ-จ่าย ประจำวัน'!$B153,กวนไส้!AK:AK)+SUMIF(ผลิต1!$C:$C,'รับ-จ่าย ประจำวัน'!$B153,ผลิต1!AK:AK)+SUMIF(ผลิต2!$C:$C,'รับ-จ่าย ประจำวัน'!$B153,ผลิต2!AK:AK)+SUMIF(เส้นแต่งหน้าขนมเค้ก!$C:$C,'รับ-จ่าย ประจำวัน'!$B153,เส้นแต่งหน้าขนมเค้ก!AK:AK)+SUMIF(แพ็ค!$C:$C,'รับ-จ่าย ประจำวัน'!$B153,แพ็ค!AK:AK)+SUMIF(ธุรการ!$C:$C,'รับ-จ่าย ประจำวัน'!$B153,ธุรการ!AK:AK)+SUMIF(เส้นแต่งหน้าขนมปัง!$C:$C,'รับ-จ่าย ประจำวัน'!$B153,เส้นแต่งหน้าขนมปัง!AK:AK)+SUMIF('วางแผนBC,CJ'!$C:$C,'รับ-จ่าย ประจำวัน'!$B153,'วางแผนBC,CJ'!AK:AK)+SUMIF(RD!$C:$C,'รับ-จ่าย ประจำวัน'!$B153,RD!AK:AK)+SUMIF('FG,ออนไล,คัดแยก'!$C:$C,'รับ-จ่าย ประจำวัน'!$B153,'FG,ออนไล,คัดแยก'!AK:AK)</f>
        <v>0</v>
      </c>
      <c r="BS153" s="16">
        <f>SUMIF(เตรียมส่วนผสม!$C:$C,'รับ-จ่าย ประจำวัน'!$B153,เตรียมส่วนผสม!AL:AL)+SUMIF(กวนไส้!$C:$C,'รับ-จ่าย ประจำวัน'!$B153,กวนไส้!AL:AL)+SUMIF(ผลิต1!$C:$C,'รับ-จ่าย ประจำวัน'!$B153,ผลิต1!AL:AL)+SUMIF(ผลิต2!$C:$C,'รับ-จ่าย ประจำวัน'!$B153,ผลิต2!AL:AL)+SUMIF(เส้นแต่งหน้าขนมเค้ก!$C:$C,'รับ-จ่าย ประจำวัน'!$B153,เส้นแต่งหน้าขนมเค้ก!AL:AL)+SUMIF(แพ็ค!$C:$C,'รับ-จ่าย ประจำวัน'!$B153,แพ็ค!AL:AL)+SUMIF(ธุรการ!$C:$C,'รับ-จ่าย ประจำวัน'!$B153,ธุรการ!AL:AL)+SUMIF(เส้นแต่งหน้าขนมปัง!$C:$C,'รับ-จ่าย ประจำวัน'!$B153,เส้นแต่งหน้าขนมปัง!AL:AL)+SUMIF('วางแผนBC,CJ'!$C:$C,'รับ-จ่าย ประจำวัน'!$B153,'วางแผนBC,CJ'!AL:AL)+SUMIF(RD!$C:$C,'รับ-จ่าย ประจำวัน'!$B153,RD!AL:AL)+SUMIF('FG,ออนไล,คัดแยก'!$C:$C,'รับ-จ่าย ประจำวัน'!$B153,'FG,ออนไล,คัดแยก'!AL:AL)</f>
        <v>0</v>
      </c>
      <c r="BT153" s="18">
        <f t="shared" si="36"/>
        <v>0</v>
      </c>
      <c r="BU153" s="116">
        <v>110000</v>
      </c>
      <c r="BV153" s="146">
        <f t="shared" si="37"/>
        <v>13000</v>
      </c>
      <c r="BW153" s="183">
        <v>30</v>
      </c>
      <c r="BX153" s="172">
        <f t="shared" si="42"/>
        <v>0</v>
      </c>
      <c r="BY153" s="188" t="e">
        <f t="shared" si="40"/>
        <v>#DIV/0!</v>
      </c>
      <c r="BZ153" s="180" t="e">
        <f t="shared" ca="1" si="38"/>
        <v>#DIV/0!</v>
      </c>
      <c r="CA153" s="93"/>
      <c r="CB153" s="93"/>
      <c r="CC153" s="93"/>
      <c r="CD153" s="93"/>
      <c r="CE153" s="93"/>
      <c r="CF153" s="93"/>
      <c r="CG153" s="93"/>
      <c r="CH153" s="93"/>
      <c r="CI153" s="93"/>
      <c r="CJ153" s="94"/>
      <c r="CK153" s="9">
        <f t="shared" si="41"/>
        <v>-97000</v>
      </c>
    </row>
    <row r="154" spans="1:89" hidden="1" x14ac:dyDescent="0.5">
      <c r="A154" s="149"/>
      <c r="B154" s="169" t="s">
        <v>1402</v>
      </c>
      <c r="C154" s="123" t="s">
        <v>1652</v>
      </c>
      <c r="D154" s="135" t="s">
        <v>61</v>
      </c>
      <c r="E154" s="11">
        <v>0</v>
      </c>
      <c r="F154" s="75"/>
      <c r="G154" s="11" t="s">
        <v>62</v>
      </c>
      <c r="H154" s="12">
        <v>40000</v>
      </c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3"/>
      <c r="AF154" s="13"/>
      <c r="AG154" s="13"/>
      <c r="AH154" s="13"/>
      <c r="AI154" s="14"/>
      <c r="AJ154" s="14"/>
      <c r="AK154" s="14"/>
      <c r="AL154" s="14"/>
      <c r="AM154" s="14"/>
      <c r="AN154" s="15">
        <f t="shared" si="35"/>
        <v>0</v>
      </c>
      <c r="AO154" s="16">
        <f>SUMIF(เตรียมส่วนผสม!$C:$C,'รับ-จ่าย ประจำวัน'!$B154,เตรียมส่วนผสม!H:H)+SUMIF(กวนไส้!$C:$C,'รับ-จ่าย ประจำวัน'!$B154,กวนไส้!H:H)+SUMIF(ผลิต1!$C:$C,'รับ-จ่าย ประจำวัน'!$B154,ผลิต1!H:H)+SUMIF(ผลิต2!$C:$C,'รับ-จ่าย ประจำวัน'!$B154,ผลิต2!H:H)+SUMIF(เส้นแต่งหน้าขนมเค้ก!$C:$C,'รับ-จ่าย ประจำวัน'!$B154,เส้นแต่งหน้าขนมเค้ก!H:H)+SUMIF(แพ็ค!$C:$C,'รับ-จ่าย ประจำวัน'!$B154,แพ็ค!H:H)+SUMIF(ธุรการ!$C:$C,'รับ-จ่าย ประจำวัน'!$B154,ธุรการ!H:H)+SUMIF(เส้นแต่งหน้าขนมปัง!$C:$C,'รับ-จ่าย ประจำวัน'!$B154,เส้นแต่งหน้าขนมปัง!H:H)+SUMIF('วางแผนBC,CJ'!$C:$C,'รับ-จ่าย ประจำวัน'!$B154,'วางแผนBC,CJ'!H:H)+SUMIF(RD!$C:$C,'รับ-จ่าย ประจำวัน'!$B154,RD!H:H)+SUMIF('FG,ออนไล,คัดแยก'!$C:$C,'รับ-จ่าย ประจำวัน'!$B154,'FG,ออนไล,คัดแยก'!H:H)</f>
        <v>0</v>
      </c>
      <c r="AP154" s="16">
        <f>SUMIF(เตรียมส่วนผสม!$C:$C,'รับ-จ่าย ประจำวัน'!$B154,เตรียมส่วนผสม!I:I)+SUMIF(กวนไส้!$C:$C,'รับ-จ่าย ประจำวัน'!$B154,กวนไส้!I:I)+SUMIF(ผลิต1!$C:$C,'รับ-จ่าย ประจำวัน'!$B154,ผลิต1!I:I)+SUMIF(ผลิต2!$C:$C,'รับ-จ่าย ประจำวัน'!$B154,ผลิต2!I:I)+SUMIF(เส้นแต่งหน้าขนมเค้ก!$C:$C,'รับ-จ่าย ประจำวัน'!$B154,เส้นแต่งหน้าขนมเค้ก!I:I)+SUMIF(แพ็ค!$C:$C,'รับ-จ่าย ประจำวัน'!$B154,แพ็ค!I:I)+SUMIF(ธุรการ!$C:$C,'รับ-จ่าย ประจำวัน'!$B154,ธุรการ!I:I)+SUMIF(เส้นแต่งหน้าขนมปัง!$C:$C,'รับ-จ่าย ประจำวัน'!$B154,เส้นแต่งหน้าขนมปัง!I:I)+SUMIF('วางแผนBC,CJ'!$C:$C,'รับ-จ่าย ประจำวัน'!$B154,'วางแผนBC,CJ'!I:I)+SUMIF(RD!$C:$C,'รับ-จ่าย ประจำวัน'!$B154,RD!I:I)+SUMIF('FG,ออนไล,คัดแยก'!$C:$C,'รับ-จ่าย ประจำวัน'!$B154,'FG,ออนไล,คัดแยก'!I:I)</f>
        <v>0</v>
      </c>
      <c r="AQ154" s="16">
        <f>SUMIF(เตรียมส่วนผสม!$C:$C,'รับ-จ่าย ประจำวัน'!$B154,เตรียมส่วนผสม!J:J)+SUMIF(กวนไส้!$C:$C,'รับ-จ่าย ประจำวัน'!$B154,กวนไส้!J:J)+SUMIF(ผลิต1!$C:$C,'รับ-จ่าย ประจำวัน'!$B154,ผลิต1!J:J)+SUMIF(ผลิต2!$C:$C,'รับ-จ่าย ประจำวัน'!$B154,ผลิต2!J:J)+SUMIF(เส้นแต่งหน้าขนมเค้ก!$C:$C,'รับ-จ่าย ประจำวัน'!$B154,เส้นแต่งหน้าขนมเค้ก!J:J)+SUMIF(แพ็ค!$C:$C,'รับ-จ่าย ประจำวัน'!$B154,แพ็ค!J:J)+SUMIF(ธุรการ!$C:$C,'รับ-จ่าย ประจำวัน'!$B154,ธุรการ!J:J)+SUMIF(เส้นแต่งหน้าขนมปัง!$C:$C,'รับ-จ่าย ประจำวัน'!$B154,เส้นแต่งหน้าขนมปัง!J:J)+SUMIF('วางแผนBC,CJ'!$C:$C,'รับ-จ่าย ประจำวัน'!$B154,'วางแผนBC,CJ'!J:J)+SUMIF(RD!$C:$C,'รับ-จ่าย ประจำวัน'!$B154,RD!J:J)+SUMIF('FG,ออนไล,คัดแยก'!$C:$C,'รับ-จ่าย ประจำวัน'!$B154,'FG,ออนไล,คัดแยก'!J:J)</f>
        <v>0</v>
      </c>
      <c r="AR154" s="16">
        <f>SUMIF(เตรียมส่วนผสม!$C:$C,'รับ-จ่าย ประจำวัน'!$B154,เตรียมส่วนผสม!K:K)+SUMIF(กวนไส้!$C:$C,'รับ-จ่าย ประจำวัน'!$B154,กวนไส้!K:K)+SUMIF(ผลิต1!$C:$C,'รับ-จ่าย ประจำวัน'!$B154,ผลิต1!K:K)+SUMIF(ผลิต2!$C:$C,'รับ-จ่าย ประจำวัน'!$B154,ผลิต2!K:K)+SUMIF(เส้นแต่งหน้าขนมเค้ก!$C:$C,'รับ-จ่าย ประจำวัน'!$B154,เส้นแต่งหน้าขนมเค้ก!K:K)+SUMIF(แพ็ค!$C:$C,'รับ-จ่าย ประจำวัน'!$B154,แพ็ค!K:K)+SUMIF(ธุรการ!$C:$C,'รับ-จ่าย ประจำวัน'!$B154,ธุรการ!K:K)+SUMIF(เส้นแต่งหน้าขนมปัง!$C:$C,'รับ-จ่าย ประจำวัน'!$B154,เส้นแต่งหน้าขนมปัง!K:K)+SUMIF('วางแผนBC,CJ'!$C:$C,'รับ-จ่าย ประจำวัน'!$B154,'วางแผนBC,CJ'!K:K)+SUMIF(RD!$C:$C,'รับ-จ่าย ประจำวัน'!$B154,RD!K:K)+SUMIF('FG,ออนไล,คัดแยก'!$C:$C,'รับ-จ่าย ประจำวัน'!$B154,'FG,ออนไล,คัดแยก'!K:K)</f>
        <v>0</v>
      </c>
      <c r="AS154" s="16">
        <f>SUMIF(เตรียมส่วนผสม!$C:$C,'รับ-จ่าย ประจำวัน'!$B154,เตรียมส่วนผสม!L:L)+SUMIF(กวนไส้!$C:$C,'รับ-จ่าย ประจำวัน'!$B154,กวนไส้!L:L)+SUMIF(ผลิต1!$C:$C,'รับ-จ่าย ประจำวัน'!$B154,ผลิต1!L:L)+SUMIF(ผลิต2!$C:$C,'รับ-จ่าย ประจำวัน'!$B154,ผลิต2!L:L)+SUMIF(เส้นแต่งหน้าขนมเค้ก!$C:$C,'รับ-จ่าย ประจำวัน'!$B154,เส้นแต่งหน้าขนมเค้ก!L:L)+SUMIF(แพ็ค!$C:$C,'รับ-จ่าย ประจำวัน'!$B154,แพ็ค!L:L)+SUMIF(ธุรการ!$C:$C,'รับ-จ่าย ประจำวัน'!$B154,ธุรการ!L:L)+SUMIF(เส้นแต่งหน้าขนมปัง!$C:$C,'รับ-จ่าย ประจำวัน'!$B154,เส้นแต่งหน้าขนมปัง!L:L)+SUMIF('วางแผนBC,CJ'!$C:$C,'รับ-จ่าย ประจำวัน'!$B154,'วางแผนBC,CJ'!L:L)+SUMIF(RD!$C:$C,'รับ-จ่าย ประจำวัน'!$B154,RD!L:L)+SUMIF('FG,ออนไล,คัดแยก'!$C:$C,'รับ-จ่าย ประจำวัน'!$B154,'FG,ออนไล,คัดแยก'!L:L)</f>
        <v>0</v>
      </c>
      <c r="AT154" s="16">
        <f>SUMIF(เตรียมส่วนผสม!$C:$C,'รับ-จ่าย ประจำวัน'!$B154,เตรียมส่วนผสม!M:M)+SUMIF(กวนไส้!$C:$C,'รับ-จ่าย ประจำวัน'!$B154,กวนไส้!M:M)+SUMIF(ผลิต1!$C:$C,'รับ-จ่าย ประจำวัน'!$B154,ผลิต1!M:M)+SUMIF(ผลิต2!$C:$C,'รับ-จ่าย ประจำวัน'!$B154,ผลิต2!M:M)+SUMIF(เส้นแต่งหน้าขนมเค้ก!$C:$C,'รับ-จ่าย ประจำวัน'!$B154,เส้นแต่งหน้าขนมเค้ก!M:M)+SUMIF(แพ็ค!$C:$C,'รับ-จ่าย ประจำวัน'!$B154,แพ็ค!M:M)+SUMIF(ธุรการ!$C:$C,'รับ-จ่าย ประจำวัน'!$B154,ธุรการ!M:M)+SUMIF(เส้นแต่งหน้าขนมปัง!$C:$C,'รับ-จ่าย ประจำวัน'!$B154,เส้นแต่งหน้าขนมปัง!M:M)+SUMIF('วางแผนBC,CJ'!$C:$C,'รับ-จ่าย ประจำวัน'!$B154,'วางแผนBC,CJ'!M:M)+SUMIF(RD!$C:$C,'รับ-จ่าย ประจำวัน'!$B154,RD!M:M)+SUMIF('FG,ออนไล,คัดแยก'!$C:$C,'รับ-จ่าย ประจำวัน'!$B154,'FG,ออนไล,คัดแยก'!M:M)</f>
        <v>0</v>
      </c>
      <c r="AU154" s="16">
        <f>SUMIF(เตรียมส่วนผสม!$C:$C,'รับ-จ่าย ประจำวัน'!$B154,เตรียมส่วนผสม!N:N)+SUMIF(กวนไส้!$C:$C,'รับ-จ่าย ประจำวัน'!$B154,กวนไส้!N:N)+SUMIF(ผลิต1!$C:$C,'รับ-จ่าย ประจำวัน'!$B154,ผลิต1!N:N)+SUMIF(ผลิต2!$C:$C,'รับ-จ่าย ประจำวัน'!$B154,ผลิต2!N:N)+SUMIF(เส้นแต่งหน้าขนมเค้ก!$C:$C,'รับ-จ่าย ประจำวัน'!$B154,เส้นแต่งหน้าขนมเค้ก!N:N)+SUMIF(แพ็ค!$C:$C,'รับ-จ่าย ประจำวัน'!$B154,แพ็ค!N:N)+SUMIF(ธุรการ!$C:$C,'รับ-จ่าย ประจำวัน'!$B154,ธุรการ!N:N)+SUMIF(เส้นแต่งหน้าขนมปัง!$C:$C,'รับ-จ่าย ประจำวัน'!$B154,เส้นแต่งหน้าขนมปัง!N:N)+SUMIF('วางแผนBC,CJ'!$C:$C,'รับ-จ่าย ประจำวัน'!$B154,'วางแผนBC,CJ'!N:N)+SUMIF(RD!$C:$C,'รับ-จ่าย ประจำวัน'!$B154,RD!N:N)+SUMIF('FG,ออนไล,คัดแยก'!$C:$C,'รับ-จ่าย ประจำวัน'!$B154,'FG,ออนไล,คัดแยก'!N:N)</f>
        <v>0</v>
      </c>
      <c r="AV154" s="16">
        <f>SUMIF(เตรียมส่วนผสม!$C:$C,'รับ-จ่าย ประจำวัน'!$B154,เตรียมส่วนผสม!O:O)+SUMIF(กวนไส้!$C:$C,'รับ-จ่าย ประจำวัน'!$B154,กวนไส้!O:O)+SUMIF(ผลิต1!$C:$C,'รับ-จ่าย ประจำวัน'!$B154,ผลิต1!O:O)+SUMIF(ผลิต2!$C:$C,'รับ-จ่าย ประจำวัน'!$B154,ผลิต2!O:O)+SUMIF(เส้นแต่งหน้าขนมเค้ก!$C:$C,'รับ-จ่าย ประจำวัน'!$B154,เส้นแต่งหน้าขนมเค้ก!O:O)+SUMIF(แพ็ค!$C:$C,'รับ-จ่าย ประจำวัน'!$B154,แพ็ค!O:O)+SUMIF(ธุรการ!$C:$C,'รับ-จ่าย ประจำวัน'!$B154,ธุรการ!O:O)+SUMIF(เส้นแต่งหน้าขนมปัง!$C:$C,'รับ-จ่าย ประจำวัน'!$B154,เส้นแต่งหน้าขนมปัง!O:O)+SUMIF('วางแผนBC,CJ'!$C:$C,'รับ-จ่าย ประจำวัน'!$B154,'วางแผนBC,CJ'!O:O)+SUMIF(RD!$C:$C,'รับ-จ่าย ประจำวัน'!$B154,RD!O:O)+SUMIF('FG,ออนไล,คัดแยก'!$C:$C,'รับ-จ่าย ประจำวัน'!$B154,'FG,ออนไล,คัดแยก'!O:O)</f>
        <v>0</v>
      </c>
      <c r="AW154" s="16">
        <f>SUMIF(เตรียมส่วนผสม!$C:$C,'รับ-จ่าย ประจำวัน'!$B154,เตรียมส่วนผสม!P:P)+SUMIF(กวนไส้!$C:$C,'รับ-จ่าย ประจำวัน'!$B154,กวนไส้!P:P)+SUMIF(ผลิต1!$C:$C,'รับ-จ่าย ประจำวัน'!$B154,ผลิต1!P:P)+SUMIF(ผลิต2!$C:$C,'รับ-จ่าย ประจำวัน'!$B154,ผลิต2!P:P)+SUMIF(เส้นแต่งหน้าขนมเค้ก!$C:$C,'รับ-จ่าย ประจำวัน'!$B154,เส้นแต่งหน้าขนมเค้ก!P:P)+SUMIF(แพ็ค!$C:$C,'รับ-จ่าย ประจำวัน'!$B154,แพ็ค!P:P)+SUMIF(ธุรการ!$C:$C,'รับ-จ่าย ประจำวัน'!$B154,ธุรการ!P:P)+SUMIF(เส้นแต่งหน้าขนมปัง!$C:$C,'รับ-จ่าย ประจำวัน'!$B154,เส้นแต่งหน้าขนมปัง!P:P)+SUMIF('วางแผนBC,CJ'!$C:$C,'รับ-จ่าย ประจำวัน'!$B154,'วางแผนBC,CJ'!P:P)+SUMIF(RD!$C:$C,'รับ-จ่าย ประจำวัน'!$B154,RD!P:P)+SUMIF('FG,ออนไล,คัดแยก'!$C:$C,'รับ-จ่าย ประจำวัน'!$B154,'FG,ออนไล,คัดแยก'!P:P)</f>
        <v>0</v>
      </c>
      <c r="AX154" s="16">
        <f>SUMIF(เตรียมส่วนผสม!$C:$C,'รับ-จ่าย ประจำวัน'!$B154,เตรียมส่วนผสม!Q:Q)+SUMIF(กวนไส้!$C:$C,'รับ-จ่าย ประจำวัน'!$B154,กวนไส้!Q:Q)+SUMIF(ผลิต1!$C:$C,'รับ-จ่าย ประจำวัน'!$B154,ผลิต1!Q:Q)+SUMIF(ผลิต2!$C:$C,'รับ-จ่าย ประจำวัน'!$B154,ผลิต2!Q:Q)+SUMIF(เส้นแต่งหน้าขนมเค้ก!$C:$C,'รับ-จ่าย ประจำวัน'!$B154,เส้นแต่งหน้าขนมเค้ก!Q:Q)+SUMIF(แพ็ค!$C:$C,'รับ-จ่าย ประจำวัน'!$B154,แพ็ค!Q:Q)+SUMIF(ธุรการ!$C:$C,'รับ-จ่าย ประจำวัน'!$B154,ธุรการ!Q:Q)+SUMIF(เส้นแต่งหน้าขนมปัง!$C:$C,'รับ-จ่าย ประจำวัน'!$B154,เส้นแต่งหน้าขนมปัง!Q:Q)+SUMIF('วางแผนBC,CJ'!$C:$C,'รับ-จ่าย ประจำวัน'!$B154,'วางแผนBC,CJ'!Q:Q)+SUMIF(RD!$C:$C,'รับ-จ่าย ประจำวัน'!$B154,RD!Q:Q)+SUMIF('FG,ออนไล,คัดแยก'!$C:$C,'รับ-จ่าย ประจำวัน'!$B154,'FG,ออนไล,คัดแยก'!Q:Q)</f>
        <v>0</v>
      </c>
      <c r="AY154" s="16">
        <f>SUMIF(เตรียมส่วนผสม!$C:$C,'รับ-จ่าย ประจำวัน'!$B154,เตรียมส่วนผสม!R:R)+SUMIF(กวนไส้!$C:$C,'รับ-จ่าย ประจำวัน'!$B154,กวนไส้!R:R)+SUMIF(ผลิต1!$C:$C,'รับ-จ่าย ประจำวัน'!$B154,ผลิต1!R:R)+SUMIF(ผลิต2!$C:$C,'รับ-จ่าย ประจำวัน'!$B154,ผลิต2!R:R)+SUMIF(เส้นแต่งหน้าขนมเค้ก!$C:$C,'รับ-จ่าย ประจำวัน'!$B154,เส้นแต่งหน้าขนมเค้ก!R:R)+SUMIF(แพ็ค!$C:$C,'รับ-จ่าย ประจำวัน'!$B154,แพ็ค!R:R)+SUMIF(ธุรการ!$C:$C,'รับ-จ่าย ประจำวัน'!$B154,ธุรการ!R:R)+SUMIF(เส้นแต่งหน้าขนมปัง!$C:$C,'รับ-จ่าย ประจำวัน'!$B154,เส้นแต่งหน้าขนมปัง!R:R)+SUMIF('วางแผนBC,CJ'!$C:$C,'รับ-จ่าย ประจำวัน'!$B154,'วางแผนBC,CJ'!R:R)+SUMIF(RD!$C:$C,'รับ-จ่าย ประจำวัน'!$B154,RD!R:R)+SUMIF('FG,ออนไล,คัดแยก'!$C:$C,'รับ-จ่าย ประจำวัน'!$B154,'FG,ออนไล,คัดแยก'!R:R)</f>
        <v>0</v>
      </c>
      <c r="AZ154" s="16">
        <f>SUMIF(เตรียมส่วนผสม!$C:$C,'รับ-จ่าย ประจำวัน'!$B154,เตรียมส่วนผสม!S:S)+SUMIF(กวนไส้!$C:$C,'รับ-จ่าย ประจำวัน'!$B154,กวนไส้!S:S)+SUMIF(ผลิต1!$C:$C,'รับ-จ่าย ประจำวัน'!$B154,ผลิต1!S:S)+SUMIF(ผลิต2!$C:$C,'รับ-จ่าย ประจำวัน'!$B154,ผลิต2!S:S)+SUMIF(เส้นแต่งหน้าขนมเค้ก!$C:$C,'รับ-จ่าย ประจำวัน'!$B154,เส้นแต่งหน้าขนมเค้ก!S:S)+SUMIF(แพ็ค!$C:$C,'รับ-จ่าย ประจำวัน'!$B154,แพ็ค!S:S)+SUMIF(ธุรการ!$C:$C,'รับ-จ่าย ประจำวัน'!$B154,ธุรการ!S:S)+SUMIF(เส้นแต่งหน้าขนมปัง!$C:$C,'รับ-จ่าย ประจำวัน'!$B154,เส้นแต่งหน้าขนมปัง!S:S)+SUMIF('วางแผนBC,CJ'!$C:$C,'รับ-จ่าย ประจำวัน'!$B154,'วางแผนBC,CJ'!S:S)+SUMIF(RD!$C:$C,'รับ-จ่าย ประจำวัน'!$B154,RD!S:S)+SUMIF('FG,ออนไล,คัดแยก'!$C:$C,'รับ-จ่าย ประจำวัน'!$B154,'FG,ออนไล,คัดแยก'!S:S)</f>
        <v>0</v>
      </c>
      <c r="BA154" s="16">
        <f>SUMIF(เตรียมส่วนผสม!$C:$C,'รับ-จ่าย ประจำวัน'!$B154,เตรียมส่วนผสม!T:T)+SUMIF(กวนไส้!$C:$C,'รับ-จ่าย ประจำวัน'!$B154,กวนไส้!T:T)+SUMIF(ผลิต1!$C:$C,'รับ-จ่าย ประจำวัน'!$B154,ผลิต1!T:T)+SUMIF(ผลิต2!$C:$C,'รับ-จ่าย ประจำวัน'!$B154,ผลิต2!T:T)+SUMIF(เส้นแต่งหน้าขนมเค้ก!$C:$C,'รับ-จ่าย ประจำวัน'!$B154,เส้นแต่งหน้าขนมเค้ก!T:T)+SUMIF(แพ็ค!$C:$C,'รับ-จ่าย ประจำวัน'!$B154,แพ็ค!T:T)+SUMIF(ธุรการ!$C:$C,'รับ-จ่าย ประจำวัน'!$B154,ธุรการ!T:T)+SUMIF(เส้นแต่งหน้าขนมปัง!$C:$C,'รับ-จ่าย ประจำวัน'!$B154,เส้นแต่งหน้าขนมปัง!T:T)+SUMIF('วางแผนBC,CJ'!$C:$C,'รับ-จ่าย ประจำวัน'!$B154,'วางแผนBC,CJ'!T:T)+SUMIF(RD!$C:$C,'รับ-จ่าย ประจำวัน'!$B154,RD!T:T)+SUMIF('FG,ออนไล,คัดแยก'!$C:$C,'รับ-จ่าย ประจำวัน'!$B154,'FG,ออนไล,คัดแยก'!T:T)</f>
        <v>0</v>
      </c>
      <c r="BB154" s="16">
        <f>SUMIF(เตรียมส่วนผสม!$C:$C,'รับ-จ่าย ประจำวัน'!$B154,เตรียมส่วนผสม!U:U)+SUMIF(กวนไส้!$C:$C,'รับ-จ่าย ประจำวัน'!$B154,กวนไส้!U:U)+SUMIF(ผลิต1!$C:$C,'รับ-จ่าย ประจำวัน'!$B154,ผลิต1!U:U)+SUMIF(ผลิต2!$C:$C,'รับ-จ่าย ประจำวัน'!$B154,ผลิต2!U:U)+SUMIF(เส้นแต่งหน้าขนมเค้ก!$C:$C,'รับ-จ่าย ประจำวัน'!$B154,เส้นแต่งหน้าขนมเค้ก!U:U)+SUMIF(แพ็ค!$C:$C,'รับ-จ่าย ประจำวัน'!$B154,แพ็ค!U:U)+SUMIF(ธุรการ!$C:$C,'รับ-จ่าย ประจำวัน'!$B154,ธุรการ!U:U)+SUMIF(เส้นแต่งหน้าขนมปัง!$C:$C,'รับ-จ่าย ประจำวัน'!$B154,เส้นแต่งหน้าขนมปัง!U:U)+SUMIF('วางแผนBC,CJ'!$C:$C,'รับ-จ่าย ประจำวัน'!$B154,'วางแผนBC,CJ'!U:U)+SUMIF(RD!$C:$C,'รับ-จ่าย ประจำวัน'!$B154,RD!U:U)+SUMIF('FG,ออนไล,คัดแยก'!$C:$C,'รับ-จ่าย ประจำวัน'!$B154,'FG,ออนไล,คัดแยก'!U:U)</f>
        <v>0</v>
      </c>
      <c r="BC154" s="16">
        <f>SUMIF(เตรียมส่วนผสม!$C:$C,'รับ-จ่าย ประจำวัน'!$B154,เตรียมส่วนผสม!V:V)+SUMIF(กวนไส้!$C:$C,'รับ-จ่าย ประจำวัน'!$B154,กวนไส้!V:V)+SUMIF(ผลิต1!$C:$C,'รับ-จ่าย ประจำวัน'!$B154,ผลิต1!V:V)+SUMIF(ผลิต2!$C:$C,'รับ-จ่าย ประจำวัน'!$B154,ผลิต2!V:V)+SUMIF(เส้นแต่งหน้าขนมเค้ก!$C:$C,'รับ-จ่าย ประจำวัน'!$B154,เส้นแต่งหน้าขนมเค้ก!V:V)+SUMIF(แพ็ค!$C:$C,'รับ-จ่าย ประจำวัน'!$B154,แพ็ค!V:V)+SUMIF(ธุรการ!$C:$C,'รับ-จ่าย ประจำวัน'!$B154,ธุรการ!V:V)+SUMIF(เส้นแต่งหน้าขนมปัง!$C:$C,'รับ-จ่าย ประจำวัน'!$B154,เส้นแต่งหน้าขนมปัง!V:V)+SUMIF('วางแผนBC,CJ'!$C:$C,'รับ-จ่าย ประจำวัน'!$B154,'วางแผนBC,CJ'!V:V)+SUMIF(RD!$C:$C,'รับ-จ่าย ประจำวัน'!$B154,RD!V:V)+SUMIF('FG,ออนไล,คัดแยก'!$C:$C,'รับ-จ่าย ประจำวัน'!$B154,'FG,ออนไล,คัดแยก'!V:V)</f>
        <v>0</v>
      </c>
      <c r="BD154" s="16">
        <f>SUMIF(เตรียมส่วนผสม!$C:$C,'รับ-จ่าย ประจำวัน'!$B154,เตรียมส่วนผสม!W:W)+SUMIF(กวนไส้!$C:$C,'รับ-จ่าย ประจำวัน'!$B154,กวนไส้!W:W)+SUMIF(ผลิต1!$C:$C,'รับ-จ่าย ประจำวัน'!$B154,ผลิต1!W:W)+SUMIF(ผลิต2!$C:$C,'รับ-จ่าย ประจำวัน'!$B154,ผลิต2!W:W)+SUMIF(เส้นแต่งหน้าขนมเค้ก!$C:$C,'รับ-จ่าย ประจำวัน'!$B154,เส้นแต่งหน้าขนมเค้ก!W:W)+SUMIF(แพ็ค!$C:$C,'รับ-จ่าย ประจำวัน'!$B154,แพ็ค!W:W)+SUMIF(ธุรการ!$C:$C,'รับ-จ่าย ประจำวัน'!$B154,ธุรการ!W:W)+SUMIF(เส้นแต่งหน้าขนมปัง!$C:$C,'รับ-จ่าย ประจำวัน'!$B154,เส้นแต่งหน้าขนมปัง!W:W)+SUMIF('วางแผนBC,CJ'!$C:$C,'รับ-จ่าย ประจำวัน'!$B154,'วางแผนBC,CJ'!W:W)+SUMIF(RD!$C:$C,'รับ-จ่าย ประจำวัน'!$B154,RD!W:W)+SUMIF('FG,ออนไล,คัดแยก'!$C:$C,'รับ-จ่าย ประจำวัน'!$B154,'FG,ออนไล,คัดแยก'!W:W)</f>
        <v>0</v>
      </c>
      <c r="BE154" s="16">
        <f>SUMIF(เตรียมส่วนผสม!$C:$C,'รับ-จ่าย ประจำวัน'!$B154,เตรียมส่วนผสม!X:X)+SUMIF(กวนไส้!$C:$C,'รับ-จ่าย ประจำวัน'!$B154,กวนไส้!X:X)+SUMIF(ผลิต1!$C:$C,'รับ-จ่าย ประจำวัน'!$B154,ผลิต1!X:X)+SUMIF(ผลิต2!$C:$C,'รับ-จ่าย ประจำวัน'!$B154,ผลิต2!X:X)+SUMIF(เส้นแต่งหน้าขนมเค้ก!$C:$C,'รับ-จ่าย ประจำวัน'!$B154,เส้นแต่งหน้าขนมเค้ก!X:X)+SUMIF(แพ็ค!$C:$C,'รับ-จ่าย ประจำวัน'!$B154,แพ็ค!X:X)+SUMIF(ธุรการ!$C:$C,'รับ-จ่าย ประจำวัน'!$B154,ธุรการ!X:X)+SUMIF(เส้นแต่งหน้าขนมปัง!$C:$C,'รับ-จ่าย ประจำวัน'!$B154,เส้นแต่งหน้าขนมปัง!X:X)+SUMIF('วางแผนBC,CJ'!$C:$C,'รับ-จ่าย ประจำวัน'!$B154,'วางแผนBC,CJ'!X:X)+SUMIF(RD!$C:$C,'รับ-จ่าย ประจำวัน'!$B154,RD!X:X)+SUMIF('FG,ออนไล,คัดแยก'!$C:$C,'รับ-จ่าย ประจำวัน'!$B154,'FG,ออนไล,คัดแยก'!X:X)</f>
        <v>0</v>
      </c>
      <c r="BF154" s="16">
        <f>SUMIF(เตรียมส่วนผสม!$C:$C,'รับ-จ่าย ประจำวัน'!$B154,เตรียมส่วนผสม!Y:Y)+SUMIF(กวนไส้!$C:$C,'รับ-จ่าย ประจำวัน'!$B154,กวนไส้!Y:Y)+SUMIF(ผลิต1!$C:$C,'รับ-จ่าย ประจำวัน'!$B154,ผลิต1!Y:Y)+SUMIF(ผลิต2!$C:$C,'รับ-จ่าย ประจำวัน'!$B154,ผลิต2!Y:Y)+SUMIF(เส้นแต่งหน้าขนมเค้ก!$C:$C,'รับ-จ่าย ประจำวัน'!$B154,เส้นแต่งหน้าขนมเค้ก!Y:Y)+SUMIF(แพ็ค!$C:$C,'รับ-จ่าย ประจำวัน'!$B154,แพ็ค!Y:Y)+SUMIF(ธุรการ!$C:$C,'รับ-จ่าย ประจำวัน'!$B154,ธุรการ!Y:Y)+SUMIF(เส้นแต่งหน้าขนมปัง!$C:$C,'รับ-จ่าย ประจำวัน'!$B154,เส้นแต่งหน้าขนมปัง!Y:Y)+SUMIF('วางแผนBC,CJ'!$C:$C,'รับ-จ่าย ประจำวัน'!$B154,'วางแผนBC,CJ'!Y:Y)+SUMIF(RD!$C:$C,'รับ-จ่าย ประจำวัน'!$B154,RD!Y:Y)+SUMIF('FG,ออนไล,คัดแยก'!$C:$C,'รับ-จ่าย ประจำวัน'!$B154,'FG,ออนไล,คัดแยก'!Y:Y)</f>
        <v>0</v>
      </c>
      <c r="BG154" s="16">
        <f>SUMIF(เตรียมส่วนผสม!$C:$C,'รับ-จ่าย ประจำวัน'!$B154,เตรียมส่วนผสม!Z:Z)+SUMIF(กวนไส้!$C:$C,'รับ-จ่าย ประจำวัน'!$B154,กวนไส้!Z:Z)+SUMIF(ผลิต1!$C:$C,'รับ-จ่าย ประจำวัน'!$B154,ผลิต1!Z:Z)+SUMIF(ผลิต2!$C:$C,'รับ-จ่าย ประจำวัน'!$B154,ผลิต2!Z:Z)+SUMIF(เส้นแต่งหน้าขนมเค้ก!$C:$C,'รับ-จ่าย ประจำวัน'!$B154,เส้นแต่งหน้าขนมเค้ก!Z:Z)+SUMIF(แพ็ค!$C:$C,'รับ-จ่าย ประจำวัน'!$B154,แพ็ค!Z:Z)+SUMIF(ธุรการ!$C:$C,'รับ-จ่าย ประจำวัน'!$B154,ธุรการ!Z:Z)+SUMIF(เส้นแต่งหน้าขนมปัง!$C:$C,'รับ-จ่าย ประจำวัน'!$B154,เส้นแต่งหน้าขนมปัง!Z:Z)+SUMIF('วางแผนBC,CJ'!$C:$C,'รับ-จ่าย ประจำวัน'!$B154,'วางแผนBC,CJ'!Z:Z)+SUMIF(RD!$C:$C,'รับ-จ่าย ประจำวัน'!$B154,RD!Z:Z)+SUMIF('FG,ออนไล,คัดแยก'!$C:$C,'รับ-จ่าย ประจำวัน'!$B154,'FG,ออนไล,คัดแยก'!Z:Z)</f>
        <v>0</v>
      </c>
      <c r="BH154" s="16">
        <f>SUMIF(เตรียมส่วนผสม!$C:$C,'รับ-จ่าย ประจำวัน'!$B154,เตรียมส่วนผสม!AA:AA)+SUMIF(กวนไส้!$C:$C,'รับ-จ่าย ประจำวัน'!$B154,กวนไส้!AA:AA)+SUMIF(ผลิต1!$C:$C,'รับ-จ่าย ประจำวัน'!$B154,ผลิต1!AA:AA)+SUMIF(ผลิต2!$C:$C,'รับ-จ่าย ประจำวัน'!$B154,ผลิต2!AA:AA)+SUMIF(เส้นแต่งหน้าขนมเค้ก!$C:$C,'รับ-จ่าย ประจำวัน'!$B154,เส้นแต่งหน้าขนมเค้ก!AA:AA)+SUMIF(แพ็ค!$C:$C,'รับ-จ่าย ประจำวัน'!$B154,แพ็ค!AA:AA)+SUMIF(ธุรการ!$C:$C,'รับ-จ่าย ประจำวัน'!$B154,ธุรการ!AA:AA)+SUMIF(เส้นแต่งหน้าขนมปัง!$C:$C,'รับ-จ่าย ประจำวัน'!$B154,เส้นแต่งหน้าขนมปัง!AA:AA)+SUMIF('วางแผนBC,CJ'!$C:$C,'รับ-จ่าย ประจำวัน'!$B154,'วางแผนBC,CJ'!AA:AA)+SUMIF(RD!$C:$C,'รับ-จ่าย ประจำวัน'!$B154,RD!AA:AA)+SUMIF('FG,ออนไล,คัดแยก'!$C:$C,'รับ-จ่าย ประจำวัน'!$B154,'FG,ออนไล,คัดแยก'!AA:AA)</f>
        <v>0</v>
      </c>
      <c r="BI154" s="16">
        <f>SUMIF(เตรียมส่วนผสม!$C:$C,'รับ-จ่าย ประจำวัน'!$B154,เตรียมส่วนผสม!AB:AB)+SUMIF(กวนไส้!$C:$C,'รับ-จ่าย ประจำวัน'!$B154,กวนไส้!AB:AB)+SUMIF(ผลิต1!$C:$C,'รับ-จ่าย ประจำวัน'!$B154,ผลิต1!AB:AB)+SUMIF(ผลิต2!$C:$C,'รับ-จ่าย ประจำวัน'!$B154,ผลิต2!AB:AB)+SUMIF(เส้นแต่งหน้าขนมเค้ก!$C:$C,'รับ-จ่าย ประจำวัน'!$B154,เส้นแต่งหน้าขนมเค้ก!AB:AB)+SUMIF(แพ็ค!$C:$C,'รับ-จ่าย ประจำวัน'!$B154,แพ็ค!AB:AB)+SUMIF(ธุรการ!$C:$C,'รับ-จ่าย ประจำวัน'!$B154,ธุรการ!AB:AB)+SUMIF(เส้นแต่งหน้าขนมปัง!$C:$C,'รับ-จ่าย ประจำวัน'!$B154,เส้นแต่งหน้าขนมปัง!AB:AB)+SUMIF('วางแผนBC,CJ'!$C:$C,'รับ-จ่าย ประจำวัน'!$B154,'วางแผนBC,CJ'!AB:AB)+SUMIF(RD!$C:$C,'รับ-จ่าย ประจำวัน'!$B154,RD!AB:AB)+SUMIF('FG,ออนไล,คัดแยก'!$C:$C,'รับ-จ่าย ประจำวัน'!$B154,'FG,ออนไล,คัดแยก'!AB:AB)</f>
        <v>0</v>
      </c>
      <c r="BJ154" s="16">
        <f>SUMIF(เตรียมส่วนผสม!$C:$C,'รับ-จ่าย ประจำวัน'!$B154,เตรียมส่วนผสม!AC:AC)+SUMIF(กวนไส้!$C:$C,'รับ-จ่าย ประจำวัน'!$B154,กวนไส้!AC:AC)+SUMIF(ผลิต1!$C:$C,'รับ-จ่าย ประจำวัน'!$B154,ผลิต1!AC:AC)+SUMIF(ผลิต2!$C:$C,'รับ-จ่าย ประจำวัน'!$B154,ผลิต2!AC:AC)+SUMIF(เส้นแต่งหน้าขนมเค้ก!$C:$C,'รับ-จ่าย ประจำวัน'!$B154,เส้นแต่งหน้าขนมเค้ก!AC:AC)+SUMIF(แพ็ค!$C:$C,'รับ-จ่าย ประจำวัน'!$B154,แพ็ค!AC:AC)+SUMIF(ธุรการ!$C:$C,'รับ-จ่าย ประจำวัน'!$B154,ธุรการ!AC:AC)+SUMIF(เส้นแต่งหน้าขนมปัง!$C:$C,'รับ-จ่าย ประจำวัน'!$B154,เส้นแต่งหน้าขนมปัง!AC:AC)+SUMIF('วางแผนBC,CJ'!$C:$C,'รับ-จ่าย ประจำวัน'!$B154,'วางแผนBC,CJ'!AC:AC)+SUMIF(RD!$C:$C,'รับ-จ่าย ประจำวัน'!$B154,RD!AC:AC)+SUMIF('FG,ออนไล,คัดแยก'!$C:$C,'รับ-จ่าย ประจำวัน'!$B154,'FG,ออนไล,คัดแยก'!AC:AC)</f>
        <v>0</v>
      </c>
      <c r="BK154" s="16">
        <f>SUMIF(เตรียมส่วนผสม!$C:$C,'รับ-จ่าย ประจำวัน'!$B154,เตรียมส่วนผสม!AD:AD)+SUMIF(กวนไส้!$C:$C,'รับ-จ่าย ประจำวัน'!$B154,กวนไส้!AD:AD)+SUMIF(ผลิต1!$C:$C,'รับ-จ่าย ประจำวัน'!$B154,ผลิต1!AD:AD)+SUMIF(ผลิต2!$C:$C,'รับ-จ่าย ประจำวัน'!$B154,ผลิต2!AD:AD)+SUMIF(เส้นแต่งหน้าขนมเค้ก!$C:$C,'รับ-จ่าย ประจำวัน'!$B154,เส้นแต่งหน้าขนมเค้ก!AD:AD)+SUMIF(แพ็ค!$C:$C,'รับ-จ่าย ประจำวัน'!$B154,แพ็ค!AD:AD)+SUMIF(ธุรการ!$C:$C,'รับ-จ่าย ประจำวัน'!$B154,ธุรการ!AD:AD)+SUMIF(เส้นแต่งหน้าขนมปัง!$C:$C,'รับ-จ่าย ประจำวัน'!$B154,เส้นแต่งหน้าขนมปัง!AD:AD)+SUMIF('วางแผนBC,CJ'!$C:$C,'รับ-จ่าย ประจำวัน'!$B154,'วางแผนBC,CJ'!AD:AD)+SUMIF(RD!$C:$C,'รับ-จ่าย ประจำวัน'!$B154,RD!AD:AD)+SUMIF('FG,ออนไล,คัดแยก'!$C:$C,'รับ-จ่าย ประจำวัน'!$B154,'FG,ออนไล,คัดแยก'!AD:AD)</f>
        <v>0</v>
      </c>
      <c r="BL154" s="16">
        <f>SUMIF(เตรียมส่วนผสม!$C:$C,'รับ-จ่าย ประจำวัน'!$B154,เตรียมส่วนผสม!AE:AE)+SUMIF(กวนไส้!$C:$C,'รับ-จ่าย ประจำวัน'!$B154,กวนไส้!AE:AE)+SUMIF(ผลิต1!$C:$C,'รับ-จ่าย ประจำวัน'!$B154,ผลิต1!AE:AE)+SUMIF(ผลิต2!$C:$C,'รับ-จ่าย ประจำวัน'!$B154,ผลิต2!AE:AE)+SUMIF(เส้นแต่งหน้าขนมเค้ก!$C:$C,'รับ-จ่าย ประจำวัน'!$B154,เส้นแต่งหน้าขนมเค้ก!AE:AE)+SUMIF(แพ็ค!$C:$C,'รับ-จ่าย ประจำวัน'!$B154,แพ็ค!AE:AE)+SUMIF(ธุรการ!$C:$C,'รับ-จ่าย ประจำวัน'!$B154,ธุรการ!AE:AE)+SUMIF(เส้นแต่งหน้าขนมปัง!$C:$C,'รับ-จ่าย ประจำวัน'!$B154,เส้นแต่งหน้าขนมปัง!AE:AE)+SUMIF('วางแผนBC,CJ'!$C:$C,'รับ-จ่าย ประจำวัน'!$B154,'วางแผนBC,CJ'!AE:AE)+SUMIF(RD!$C:$C,'รับ-จ่าย ประจำวัน'!$B154,RD!AE:AE)+SUMIF('FG,ออนไล,คัดแยก'!$C:$C,'รับ-จ่าย ประจำวัน'!$B154,'FG,ออนไล,คัดแยก'!AE:AE)</f>
        <v>0</v>
      </c>
      <c r="BM154" s="16">
        <f>SUMIF(เตรียมส่วนผสม!$C:$C,'รับ-จ่าย ประจำวัน'!$B154,เตรียมส่วนผสม!AF:AF)+SUMIF(กวนไส้!$C:$C,'รับ-จ่าย ประจำวัน'!$B154,กวนไส้!AF:AF)+SUMIF(ผลิต1!$C:$C,'รับ-จ่าย ประจำวัน'!$B154,ผลิต1!AF:AF)+SUMIF(ผลิต2!$C:$C,'รับ-จ่าย ประจำวัน'!$B154,ผลิต2!AF:AF)+SUMIF(เส้นแต่งหน้าขนมเค้ก!$C:$C,'รับ-จ่าย ประจำวัน'!$B154,เส้นแต่งหน้าขนมเค้ก!AF:AF)+SUMIF(แพ็ค!$C:$C,'รับ-จ่าย ประจำวัน'!$B154,แพ็ค!AF:AF)+SUMIF(ธุรการ!$C:$C,'รับ-จ่าย ประจำวัน'!$B154,ธุรการ!AF:AF)+SUMIF(เส้นแต่งหน้าขนมปัง!$C:$C,'รับ-จ่าย ประจำวัน'!$B154,เส้นแต่งหน้าขนมปัง!AF:AF)+SUMIF('วางแผนBC,CJ'!$C:$C,'รับ-จ่าย ประจำวัน'!$B154,'วางแผนBC,CJ'!AF:AF)+SUMIF(RD!$C:$C,'รับ-จ่าย ประจำวัน'!$B154,RD!AF:AF)+SUMIF('FG,ออนไล,คัดแยก'!$C:$C,'รับ-จ่าย ประจำวัน'!$B154,'FG,ออนไล,คัดแยก'!AF:AF)</f>
        <v>0</v>
      </c>
      <c r="BN154" s="16">
        <f>SUMIF(เตรียมส่วนผสม!$C:$C,'รับ-จ่าย ประจำวัน'!$B154,เตรียมส่วนผสม!AG:AG)+SUMIF(กวนไส้!$C:$C,'รับ-จ่าย ประจำวัน'!$B154,กวนไส้!AG:AG)+SUMIF(ผลิต1!$C:$C,'รับ-จ่าย ประจำวัน'!$B154,ผลิต1!AG:AG)+SUMIF(ผลิต2!$C:$C,'รับ-จ่าย ประจำวัน'!$B154,ผลิต2!AG:AG)+SUMIF(เส้นแต่งหน้าขนมเค้ก!$C:$C,'รับ-จ่าย ประจำวัน'!$B154,เส้นแต่งหน้าขนมเค้ก!AG:AG)+SUMIF(แพ็ค!$C:$C,'รับ-จ่าย ประจำวัน'!$B154,แพ็ค!AG:AG)+SUMIF(ธุรการ!$C:$C,'รับ-จ่าย ประจำวัน'!$B154,ธุรการ!AG:AG)+SUMIF(เส้นแต่งหน้าขนมปัง!$C:$C,'รับ-จ่าย ประจำวัน'!$B154,เส้นแต่งหน้าขนมปัง!AG:AG)+SUMIF('วางแผนBC,CJ'!$C:$C,'รับ-จ่าย ประจำวัน'!$B154,'วางแผนBC,CJ'!AG:AG)+SUMIF(RD!$C:$C,'รับ-จ่าย ประจำวัน'!$B154,RD!AG:AG)+SUMIF('FG,ออนไล,คัดแยก'!$C:$C,'รับ-จ่าย ประจำวัน'!$B154,'FG,ออนไล,คัดแยก'!AG:AG)</f>
        <v>0</v>
      </c>
      <c r="BO154" s="16">
        <f>SUMIF(เตรียมส่วนผสม!$C:$C,'รับ-จ่าย ประจำวัน'!$B154,เตรียมส่วนผสม!AH:AH)+SUMIF(กวนไส้!$C:$C,'รับ-จ่าย ประจำวัน'!$B154,กวนไส้!AH:AH)+SUMIF(ผลิต1!$C:$C,'รับ-จ่าย ประจำวัน'!$B154,ผลิต1!AH:AH)+SUMIF(ผลิต2!$C:$C,'รับ-จ่าย ประจำวัน'!$B154,ผลิต2!AH:AH)+SUMIF(เส้นแต่งหน้าขนมเค้ก!$C:$C,'รับ-จ่าย ประจำวัน'!$B154,เส้นแต่งหน้าขนมเค้ก!AH:AH)+SUMIF(แพ็ค!$C:$C,'รับ-จ่าย ประจำวัน'!$B154,แพ็ค!AH:AH)+SUMIF(ธุรการ!$C:$C,'รับ-จ่าย ประจำวัน'!$B154,ธุรการ!AH:AH)+SUMIF(เส้นแต่งหน้าขนมปัง!$C:$C,'รับ-จ่าย ประจำวัน'!$B154,เส้นแต่งหน้าขนมปัง!AH:AH)+SUMIF('วางแผนBC,CJ'!$C:$C,'รับ-จ่าย ประจำวัน'!$B154,'วางแผนBC,CJ'!AH:AH)+SUMIF(RD!$C:$C,'รับ-จ่าย ประจำวัน'!$B154,RD!AH:AH)+SUMIF('FG,ออนไล,คัดแยก'!$C:$C,'รับ-จ่าย ประจำวัน'!$B154,'FG,ออนไล,คัดแยก'!AH:AH)</f>
        <v>0</v>
      </c>
      <c r="BP154" s="16">
        <f>SUMIF(เตรียมส่วนผสม!$C:$C,'รับ-จ่าย ประจำวัน'!$B154,เตรียมส่วนผสม!AI:AI)+SUMIF(กวนไส้!$C:$C,'รับ-จ่าย ประจำวัน'!$B154,กวนไส้!AI:AI)+SUMIF(ผลิต1!$C:$C,'รับ-จ่าย ประจำวัน'!$B154,ผลิต1!AI:AI)+SUMIF(ผลิต2!$C:$C,'รับ-จ่าย ประจำวัน'!$B154,ผลิต2!AI:AI)+SUMIF(เส้นแต่งหน้าขนมเค้ก!$C:$C,'รับ-จ่าย ประจำวัน'!$B154,เส้นแต่งหน้าขนมเค้ก!AI:AI)+SUMIF(แพ็ค!$C:$C,'รับ-จ่าย ประจำวัน'!$B154,แพ็ค!AI:AI)+SUMIF(ธุรการ!$C:$C,'รับ-จ่าย ประจำวัน'!$B154,ธุรการ!AI:AI)+SUMIF(เส้นแต่งหน้าขนมปัง!$C:$C,'รับ-จ่าย ประจำวัน'!$B154,เส้นแต่งหน้าขนมปัง!AI:AI)+SUMIF('วางแผนBC,CJ'!$C:$C,'รับ-จ่าย ประจำวัน'!$B154,'วางแผนBC,CJ'!AI:AI)+SUMIF(RD!$C:$C,'รับ-จ่าย ประจำวัน'!$B154,RD!AI:AI)+SUMIF('FG,ออนไล,คัดแยก'!$C:$C,'รับ-จ่าย ประจำวัน'!$B154,'FG,ออนไล,คัดแยก'!AI:AI)</f>
        <v>0</v>
      </c>
      <c r="BQ154" s="16">
        <f>SUMIF(เตรียมส่วนผสม!$C:$C,'รับ-จ่าย ประจำวัน'!$B154,เตรียมส่วนผสม!AJ:AJ)+SUMIF(กวนไส้!$C:$C,'รับ-จ่าย ประจำวัน'!$B154,กวนไส้!AJ:AJ)+SUMIF(ผลิต1!$C:$C,'รับ-จ่าย ประจำวัน'!$B154,ผลิต1!AJ:AJ)+SUMIF(ผลิต2!$C:$C,'รับ-จ่าย ประจำวัน'!$B154,ผลิต2!AJ:AJ)+SUMIF(เส้นแต่งหน้าขนมเค้ก!$C:$C,'รับ-จ่าย ประจำวัน'!$B154,เส้นแต่งหน้าขนมเค้ก!AJ:AJ)+SUMIF(แพ็ค!$C:$C,'รับ-จ่าย ประจำวัน'!$B154,แพ็ค!AJ:AJ)+SUMIF(ธุรการ!$C:$C,'รับ-จ่าย ประจำวัน'!$B154,ธุรการ!AJ:AJ)+SUMIF(เส้นแต่งหน้าขนมปัง!$C:$C,'รับ-จ่าย ประจำวัน'!$B154,เส้นแต่งหน้าขนมปัง!AJ:AJ)+SUMIF('วางแผนBC,CJ'!$C:$C,'รับ-จ่าย ประจำวัน'!$B154,'วางแผนBC,CJ'!AJ:AJ)+SUMIF(RD!$C:$C,'รับ-จ่าย ประจำวัน'!$B154,RD!AJ:AJ)+SUMIF('FG,ออนไล,คัดแยก'!$C:$C,'รับ-จ่าย ประจำวัน'!$B154,'FG,ออนไล,คัดแยก'!AJ:AJ)</f>
        <v>0</v>
      </c>
      <c r="BR154" s="16">
        <f>SUMIF(เตรียมส่วนผสม!$C:$C,'รับ-จ่าย ประจำวัน'!$B154,เตรียมส่วนผสม!AK:AK)+SUMIF(กวนไส้!$C:$C,'รับ-จ่าย ประจำวัน'!$B154,กวนไส้!AK:AK)+SUMIF(ผลิต1!$C:$C,'รับ-จ่าย ประจำวัน'!$B154,ผลิต1!AK:AK)+SUMIF(ผลิต2!$C:$C,'รับ-จ่าย ประจำวัน'!$B154,ผลิต2!AK:AK)+SUMIF(เส้นแต่งหน้าขนมเค้ก!$C:$C,'รับ-จ่าย ประจำวัน'!$B154,เส้นแต่งหน้าขนมเค้ก!AK:AK)+SUMIF(แพ็ค!$C:$C,'รับ-จ่าย ประจำวัน'!$B154,แพ็ค!AK:AK)+SUMIF(ธุรการ!$C:$C,'รับ-จ่าย ประจำวัน'!$B154,ธุรการ!AK:AK)+SUMIF(เส้นแต่งหน้าขนมปัง!$C:$C,'รับ-จ่าย ประจำวัน'!$B154,เส้นแต่งหน้าขนมปัง!AK:AK)+SUMIF('วางแผนBC,CJ'!$C:$C,'รับ-จ่าย ประจำวัน'!$B154,'วางแผนBC,CJ'!AK:AK)+SUMIF(RD!$C:$C,'รับ-จ่าย ประจำวัน'!$B154,RD!AK:AK)+SUMIF('FG,ออนไล,คัดแยก'!$C:$C,'รับ-จ่าย ประจำวัน'!$B154,'FG,ออนไล,คัดแยก'!AK:AK)</f>
        <v>0</v>
      </c>
      <c r="BS154" s="16">
        <f>SUMIF(เตรียมส่วนผสม!$C:$C,'รับ-จ่าย ประจำวัน'!$B154,เตรียมส่วนผสม!AL:AL)+SUMIF(กวนไส้!$C:$C,'รับ-จ่าย ประจำวัน'!$B154,กวนไส้!AL:AL)+SUMIF(ผลิต1!$C:$C,'รับ-จ่าย ประจำวัน'!$B154,ผลิต1!AL:AL)+SUMIF(ผลิต2!$C:$C,'รับ-จ่าย ประจำวัน'!$B154,ผลิต2!AL:AL)+SUMIF(เส้นแต่งหน้าขนมเค้ก!$C:$C,'รับ-จ่าย ประจำวัน'!$B154,เส้นแต่งหน้าขนมเค้ก!AL:AL)+SUMIF(แพ็ค!$C:$C,'รับ-จ่าย ประจำวัน'!$B154,แพ็ค!AL:AL)+SUMIF(ธุรการ!$C:$C,'รับ-จ่าย ประจำวัน'!$B154,ธุรการ!AL:AL)+SUMIF(เส้นแต่งหน้าขนมปัง!$C:$C,'รับ-จ่าย ประจำวัน'!$B154,เส้นแต่งหน้าขนมปัง!AL:AL)+SUMIF('วางแผนBC,CJ'!$C:$C,'รับ-จ่าย ประจำวัน'!$B154,'วางแผนBC,CJ'!AL:AL)+SUMIF(RD!$C:$C,'รับ-จ่าย ประจำวัน'!$B154,RD!AL:AL)+SUMIF('FG,ออนไล,คัดแยก'!$C:$C,'รับ-จ่าย ประจำวัน'!$B154,'FG,ออนไล,คัดแยก'!AL:AL)</f>
        <v>0</v>
      </c>
      <c r="BT154" s="18">
        <f t="shared" si="36"/>
        <v>0</v>
      </c>
      <c r="BU154" s="116"/>
      <c r="BV154" s="146">
        <f t="shared" si="37"/>
        <v>40000</v>
      </c>
      <c r="BW154" s="183">
        <v>30</v>
      </c>
      <c r="BX154" s="172">
        <f t="shared" si="42"/>
        <v>0</v>
      </c>
      <c r="BY154" s="188" t="e">
        <f t="shared" si="40"/>
        <v>#DIV/0!</v>
      </c>
      <c r="BZ154" s="180" t="e">
        <f t="shared" ca="1" si="38"/>
        <v>#DIV/0!</v>
      </c>
      <c r="CA154" s="152"/>
      <c r="CB154" s="93"/>
      <c r="CC154" s="93"/>
      <c r="CD154" s="93"/>
      <c r="CE154" s="93"/>
      <c r="CF154" s="93"/>
      <c r="CG154" s="93"/>
      <c r="CH154" s="93"/>
      <c r="CI154" s="93"/>
      <c r="CJ154" s="94"/>
      <c r="CK154" s="9">
        <f t="shared" si="41"/>
        <v>40000</v>
      </c>
    </row>
    <row r="155" spans="1:89" hidden="1" x14ac:dyDescent="0.5">
      <c r="A155" s="149"/>
      <c r="B155" s="169" t="s">
        <v>1403</v>
      </c>
      <c r="C155" s="123" t="s">
        <v>1653</v>
      </c>
      <c r="D155" s="135" t="s">
        <v>61</v>
      </c>
      <c r="E155" s="11">
        <v>0</v>
      </c>
      <c r="F155" s="75"/>
      <c r="G155" s="11" t="s">
        <v>62</v>
      </c>
      <c r="H155" s="12">
        <v>44000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3"/>
      <c r="AF155" s="13"/>
      <c r="AG155" s="13"/>
      <c r="AH155" s="13"/>
      <c r="AI155" s="14"/>
      <c r="AJ155" s="14"/>
      <c r="AK155" s="14"/>
      <c r="AL155" s="14"/>
      <c r="AM155" s="14"/>
      <c r="AN155" s="15">
        <f t="shared" si="35"/>
        <v>0</v>
      </c>
      <c r="AO155" s="16">
        <f>SUMIF(เตรียมส่วนผสม!$C:$C,'รับ-จ่าย ประจำวัน'!$B155,เตรียมส่วนผสม!H:H)+SUMIF(กวนไส้!$C:$C,'รับ-จ่าย ประจำวัน'!$B155,กวนไส้!H:H)+SUMIF(ผลิต1!$C:$C,'รับ-จ่าย ประจำวัน'!$B155,ผลิต1!H:H)+SUMIF(ผลิต2!$C:$C,'รับ-จ่าย ประจำวัน'!$B155,ผลิต2!H:H)+SUMIF(เส้นแต่งหน้าขนมเค้ก!$C:$C,'รับ-จ่าย ประจำวัน'!$B155,เส้นแต่งหน้าขนมเค้ก!H:H)+SUMIF(แพ็ค!$C:$C,'รับ-จ่าย ประจำวัน'!$B155,แพ็ค!H:H)+SUMIF(ธุรการ!$C:$C,'รับ-จ่าย ประจำวัน'!$B155,ธุรการ!H:H)+SUMIF(เส้นแต่งหน้าขนมปัง!$C:$C,'รับ-จ่าย ประจำวัน'!$B155,เส้นแต่งหน้าขนมปัง!H:H)+SUMIF('วางแผนBC,CJ'!$C:$C,'รับ-จ่าย ประจำวัน'!$B155,'วางแผนBC,CJ'!H:H)+SUMIF(RD!$C:$C,'รับ-จ่าย ประจำวัน'!$B155,RD!H:H)+SUMIF('FG,ออนไล,คัดแยก'!$C:$C,'รับ-จ่าย ประจำวัน'!$B155,'FG,ออนไล,คัดแยก'!H:H)</f>
        <v>0</v>
      </c>
      <c r="AP155" s="16">
        <f>SUMIF(เตรียมส่วนผสม!$C:$C,'รับ-จ่าย ประจำวัน'!$B155,เตรียมส่วนผสม!I:I)+SUMIF(กวนไส้!$C:$C,'รับ-จ่าย ประจำวัน'!$B155,กวนไส้!I:I)+SUMIF(ผลิต1!$C:$C,'รับ-จ่าย ประจำวัน'!$B155,ผลิต1!I:I)+SUMIF(ผลิต2!$C:$C,'รับ-จ่าย ประจำวัน'!$B155,ผลิต2!I:I)+SUMIF(เส้นแต่งหน้าขนมเค้ก!$C:$C,'รับ-จ่าย ประจำวัน'!$B155,เส้นแต่งหน้าขนมเค้ก!I:I)+SUMIF(แพ็ค!$C:$C,'รับ-จ่าย ประจำวัน'!$B155,แพ็ค!I:I)+SUMIF(ธุรการ!$C:$C,'รับ-จ่าย ประจำวัน'!$B155,ธุรการ!I:I)+SUMIF(เส้นแต่งหน้าขนมปัง!$C:$C,'รับ-จ่าย ประจำวัน'!$B155,เส้นแต่งหน้าขนมปัง!I:I)+SUMIF('วางแผนBC,CJ'!$C:$C,'รับ-จ่าย ประจำวัน'!$B155,'วางแผนBC,CJ'!I:I)+SUMIF(RD!$C:$C,'รับ-จ่าย ประจำวัน'!$B155,RD!I:I)+SUMIF('FG,ออนไล,คัดแยก'!$C:$C,'รับ-จ่าย ประจำวัน'!$B155,'FG,ออนไล,คัดแยก'!I:I)</f>
        <v>0</v>
      </c>
      <c r="AQ155" s="16">
        <f>SUMIF(เตรียมส่วนผสม!$C:$C,'รับ-จ่าย ประจำวัน'!$B155,เตรียมส่วนผสม!J:J)+SUMIF(กวนไส้!$C:$C,'รับ-จ่าย ประจำวัน'!$B155,กวนไส้!J:J)+SUMIF(ผลิต1!$C:$C,'รับ-จ่าย ประจำวัน'!$B155,ผลิต1!J:J)+SUMIF(ผลิต2!$C:$C,'รับ-จ่าย ประจำวัน'!$B155,ผลิต2!J:J)+SUMIF(เส้นแต่งหน้าขนมเค้ก!$C:$C,'รับ-จ่าย ประจำวัน'!$B155,เส้นแต่งหน้าขนมเค้ก!J:J)+SUMIF(แพ็ค!$C:$C,'รับ-จ่าย ประจำวัน'!$B155,แพ็ค!J:J)+SUMIF(ธุรการ!$C:$C,'รับ-จ่าย ประจำวัน'!$B155,ธุรการ!J:J)+SUMIF(เส้นแต่งหน้าขนมปัง!$C:$C,'รับ-จ่าย ประจำวัน'!$B155,เส้นแต่งหน้าขนมปัง!J:J)+SUMIF('วางแผนBC,CJ'!$C:$C,'รับ-จ่าย ประจำวัน'!$B155,'วางแผนBC,CJ'!J:J)+SUMIF(RD!$C:$C,'รับ-จ่าย ประจำวัน'!$B155,RD!J:J)+SUMIF('FG,ออนไล,คัดแยก'!$C:$C,'รับ-จ่าย ประจำวัน'!$B155,'FG,ออนไล,คัดแยก'!J:J)</f>
        <v>0</v>
      </c>
      <c r="AR155" s="16">
        <f>SUMIF(เตรียมส่วนผสม!$C:$C,'รับ-จ่าย ประจำวัน'!$B155,เตรียมส่วนผสม!K:K)+SUMIF(กวนไส้!$C:$C,'รับ-จ่าย ประจำวัน'!$B155,กวนไส้!K:K)+SUMIF(ผลิต1!$C:$C,'รับ-จ่าย ประจำวัน'!$B155,ผลิต1!K:K)+SUMIF(ผลิต2!$C:$C,'รับ-จ่าย ประจำวัน'!$B155,ผลิต2!K:K)+SUMIF(เส้นแต่งหน้าขนมเค้ก!$C:$C,'รับ-จ่าย ประจำวัน'!$B155,เส้นแต่งหน้าขนมเค้ก!K:K)+SUMIF(แพ็ค!$C:$C,'รับ-จ่าย ประจำวัน'!$B155,แพ็ค!K:K)+SUMIF(ธุรการ!$C:$C,'รับ-จ่าย ประจำวัน'!$B155,ธุรการ!K:K)+SUMIF(เส้นแต่งหน้าขนมปัง!$C:$C,'รับ-จ่าย ประจำวัน'!$B155,เส้นแต่งหน้าขนมปัง!K:K)+SUMIF('วางแผนBC,CJ'!$C:$C,'รับ-จ่าย ประจำวัน'!$B155,'วางแผนBC,CJ'!K:K)+SUMIF(RD!$C:$C,'รับ-จ่าย ประจำวัน'!$B155,RD!K:K)+SUMIF('FG,ออนไล,คัดแยก'!$C:$C,'รับ-จ่าย ประจำวัน'!$B155,'FG,ออนไล,คัดแยก'!K:K)</f>
        <v>0</v>
      </c>
      <c r="AS155" s="16">
        <f>SUMIF(เตรียมส่วนผสม!$C:$C,'รับ-จ่าย ประจำวัน'!$B155,เตรียมส่วนผสม!L:L)+SUMIF(กวนไส้!$C:$C,'รับ-จ่าย ประจำวัน'!$B155,กวนไส้!L:L)+SUMIF(ผลิต1!$C:$C,'รับ-จ่าย ประจำวัน'!$B155,ผลิต1!L:L)+SUMIF(ผลิต2!$C:$C,'รับ-จ่าย ประจำวัน'!$B155,ผลิต2!L:L)+SUMIF(เส้นแต่งหน้าขนมเค้ก!$C:$C,'รับ-จ่าย ประจำวัน'!$B155,เส้นแต่งหน้าขนมเค้ก!L:L)+SUMIF(แพ็ค!$C:$C,'รับ-จ่าย ประจำวัน'!$B155,แพ็ค!L:L)+SUMIF(ธุรการ!$C:$C,'รับ-จ่าย ประจำวัน'!$B155,ธุรการ!L:L)+SUMIF(เส้นแต่งหน้าขนมปัง!$C:$C,'รับ-จ่าย ประจำวัน'!$B155,เส้นแต่งหน้าขนมปัง!L:L)+SUMIF('วางแผนBC,CJ'!$C:$C,'รับ-จ่าย ประจำวัน'!$B155,'วางแผนBC,CJ'!L:L)+SUMIF(RD!$C:$C,'รับ-จ่าย ประจำวัน'!$B155,RD!L:L)+SUMIF('FG,ออนไล,คัดแยก'!$C:$C,'รับ-จ่าย ประจำวัน'!$B155,'FG,ออนไล,คัดแยก'!L:L)</f>
        <v>0</v>
      </c>
      <c r="AT155" s="16">
        <f>SUMIF(เตรียมส่วนผสม!$C:$C,'รับ-จ่าย ประจำวัน'!$B155,เตรียมส่วนผสม!M:M)+SUMIF(กวนไส้!$C:$C,'รับ-จ่าย ประจำวัน'!$B155,กวนไส้!M:M)+SUMIF(ผลิต1!$C:$C,'รับ-จ่าย ประจำวัน'!$B155,ผลิต1!M:M)+SUMIF(ผลิต2!$C:$C,'รับ-จ่าย ประจำวัน'!$B155,ผลิต2!M:M)+SUMIF(เส้นแต่งหน้าขนมเค้ก!$C:$C,'รับ-จ่าย ประจำวัน'!$B155,เส้นแต่งหน้าขนมเค้ก!M:M)+SUMIF(แพ็ค!$C:$C,'รับ-จ่าย ประจำวัน'!$B155,แพ็ค!M:M)+SUMIF(ธุรการ!$C:$C,'รับ-จ่าย ประจำวัน'!$B155,ธุรการ!M:M)+SUMIF(เส้นแต่งหน้าขนมปัง!$C:$C,'รับ-จ่าย ประจำวัน'!$B155,เส้นแต่งหน้าขนมปัง!M:M)+SUMIF('วางแผนBC,CJ'!$C:$C,'รับ-จ่าย ประจำวัน'!$B155,'วางแผนBC,CJ'!M:M)+SUMIF(RD!$C:$C,'รับ-จ่าย ประจำวัน'!$B155,RD!M:M)+SUMIF('FG,ออนไล,คัดแยก'!$C:$C,'รับ-จ่าย ประจำวัน'!$B155,'FG,ออนไล,คัดแยก'!M:M)</f>
        <v>0</v>
      </c>
      <c r="AU155" s="16">
        <f>SUMIF(เตรียมส่วนผสม!$C:$C,'รับ-จ่าย ประจำวัน'!$B155,เตรียมส่วนผสม!N:N)+SUMIF(กวนไส้!$C:$C,'รับ-จ่าย ประจำวัน'!$B155,กวนไส้!N:N)+SUMIF(ผลิต1!$C:$C,'รับ-จ่าย ประจำวัน'!$B155,ผลิต1!N:N)+SUMIF(ผลิต2!$C:$C,'รับ-จ่าย ประจำวัน'!$B155,ผลิต2!N:N)+SUMIF(เส้นแต่งหน้าขนมเค้ก!$C:$C,'รับ-จ่าย ประจำวัน'!$B155,เส้นแต่งหน้าขนมเค้ก!N:N)+SUMIF(แพ็ค!$C:$C,'รับ-จ่าย ประจำวัน'!$B155,แพ็ค!N:N)+SUMIF(ธุรการ!$C:$C,'รับ-จ่าย ประจำวัน'!$B155,ธุรการ!N:N)+SUMIF(เส้นแต่งหน้าขนมปัง!$C:$C,'รับ-จ่าย ประจำวัน'!$B155,เส้นแต่งหน้าขนมปัง!N:N)+SUMIF('วางแผนBC,CJ'!$C:$C,'รับ-จ่าย ประจำวัน'!$B155,'วางแผนBC,CJ'!N:N)+SUMIF(RD!$C:$C,'รับ-จ่าย ประจำวัน'!$B155,RD!N:N)+SUMIF('FG,ออนไล,คัดแยก'!$C:$C,'รับ-จ่าย ประจำวัน'!$B155,'FG,ออนไล,คัดแยก'!N:N)</f>
        <v>0</v>
      </c>
      <c r="AV155" s="16">
        <f>SUMIF(เตรียมส่วนผสม!$C:$C,'รับ-จ่าย ประจำวัน'!$B155,เตรียมส่วนผสม!O:O)+SUMIF(กวนไส้!$C:$C,'รับ-จ่าย ประจำวัน'!$B155,กวนไส้!O:O)+SUMIF(ผลิต1!$C:$C,'รับ-จ่าย ประจำวัน'!$B155,ผลิต1!O:O)+SUMIF(ผลิต2!$C:$C,'รับ-จ่าย ประจำวัน'!$B155,ผลิต2!O:O)+SUMIF(เส้นแต่งหน้าขนมเค้ก!$C:$C,'รับ-จ่าย ประจำวัน'!$B155,เส้นแต่งหน้าขนมเค้ก!O:O)+SUMIF(แพ็ค!$C:$C,'รับ-จ่าย ประจำวัน'!$B155,แพ็ค!O:O)+SUMIF(ธุรการ!$C:$C,'รับ-จ่าย ประจำวัน'!$B155,ธุรการ!O:O)+SUMIF(เส้นแต่งหน้าขนมปัง!$C:$C,'รับ-จ่าย ประจำวัน'!$B155,เส้นแต่งหน้าขนมปัง!O:O)+SUMIF('วางแผนBC,CJ'!$C:$C,'รับ-จ่าย ประจำวัน'!$B155,'วางแผนBC,CJ'!O:O)+SUMIF(RD!$C:$C,'รับ-จ่าย ประจำวัน'!$B155,RD!O:O)+SUMIF('FG,ออนไล,คัดแยก'!$C:$C,'รับ-จ่าย ประจำวัน'!$B155,'FG,ออนไล,คัดแยก'!O:O)</f>
        <v>0</v>
      </c>
      <c r="AW155" s="16">
        <f>SUMIF(เตรียมส่วนผสม!$C:$C,'รับ-จ่าย ประจำวัน'!$B155,เตรียมส่วนผสม!P:P)+SUMIF(กวนไส้!$C:$C,'รับ-จ่าย ประจำวัน'!$B155,กวนไส้!P:P)+SUMIF(ผลิต1!$C:$C,'รับ-จ่าย ประจำวัน'!$B155,ผลิต1!P:P)+SUMIF(ผลิต2!$C:$C,'รับ-จ่าย ประจำวัน'!$B155,ผลิต2!P:P)+SUMIF(เส้นแต่งหน้าขนมเค้ก!$C:$C,'รับ-จ่าย ประจำวัน'!$B155,เส้นแต่งหน้าขนมเค้ก!P:P)+SUMIF(แพ็ค!$C:$C,'รับ-จ่าย ประจำวัน'!$B155,แพ็ค!P:P)+SUMIF(ธุรการ!$C:$C,'รับ-จ่าย ประจำวัน'!$B155,ธุรการ!P:P)+SUMIF(เส้นแต่งหน้าขนมปัง!$C:$C,'รับ-จ่าย ประจำวัน'!$B155,เส้นแต่งหน้าขนมปัง!P:P)+SUMIF('วางแผนBC,CJ'!$C:$C,'รับ-จ่าย ประจำวัน'!$B155,'วางแผนBC,CJ'!P:P)+SUMIF(RD!$C:$C,'รับ-จ่าย ประจำวัน'!$B155,RD!P:P)+SUMIF('FG,ออนไล,คัดแยก'!$C:$C,'รับ-จ่าย ประจำวัน'!$B155,'FG,ออนไล,คัดแยก'!P:P)</f>
        <v>0</v>
      </c>
      <c r="AX155" s="16">
        <f>SUMIF(เตรียมส่วนผสม!$C:$C,'รับ-จ่าย ประจำวัน'!$B155,เตรียมส่วนผสม!Q:Q)+SUMIF(กวนไส้!$C:$C,'รับ-จ่าย ประจำวัน'!$B155,กวนไส้!Q:Q)+SUMIF(ผลิต1!$C:$C,'รับ-จ่าย ประจำวัน'!$B155,ผลิต1!Q:Q)+SUMIF(ผลิต2!$C:$C,'รับ-จ่าย ประจำวัน'!$B155,ผลิต2!Q:Q)+SUMIF(เส้นแต่งหน้าขนมเค้ก!$C:$C,'รับ-จ่าย ประจำวัน'!$B155,เส้นแต่งหน้าขนมเค้ก!Q:Q)+SUMIF(แพ็ค!$C:$C,'รับ-จ่าย ประจำวัน'!$B155,แพ็ค!Q:Q)+SUMIF(ธุรการ!$C:$C,'รับ-จ่าย ประจำวัน'!$B155,ธุรการ!Q:Q)+SUMIF(เส้นแต่งหน้าขนมปัง!$C:$C,'รับ-จ่าย ประจำวัน'!$B155,เส้นแต่งหน้าขนมปัง!Q:Q)+SUMIF('วางแผนBC,CJ'!$C:$C,'รับ-จ่าย ประจำวัน'!$B155,'วางแผนBC,CJ'!Q:Q)+SUMIF(RD!$C:$C,'รับ-จ่าย ประจำวัน'!$B155,RD!Q:Q)+SUMIF('FG,ออนไล,คัดแยก'!$C:$C,'รับ-จ่าย ประจำวัน'!$B155,'FG,ออนไล,คัดแยก'!Q:Q)</f>
        <v>0</v>
      </c>
      <c r="AY155" s="16">
        <f>SUMIF(เตรียมส่วนผสม!$C:$C,'รับ-จ่าย ประจำวัน'!$B155,เตรียมส่วนผสม!R:R)+SUMIF(กวนไส้!$C:$C,'รับ-จ่าย ประจำวัน'!$B155,กวนไส้!R:R)+SUMIF(ผลิต1!$C:$C,'รับ-จ่าย ประจำวัน'!$B155,ผลิต1!R:R)+SUMIF(ผลิต2!$C:$C,'รับ-จ่าย ประจำวัน'!$B155,ผลิต2!R:R)+SUMIF(เส้นแต่งหน้าขนมเค้ก!$C:$C,'รับ-จ่าย ประจำวัน'!$B155,เส้นแต่งหน้าขนมเค้ก!R:R)+SUMIF(แพ็ค!$C:$C,'รับ-จ่าย ประจำวัน'!$B155,แพ็ค!R:R)+SUMIF(ธุรการ!$C:$C,'รับ-จ่าย ประจำวัน'!$B155,ธุรการ!R:R)+SUMIF(เส้นแต่งหน้าขนมปัง!$C:$C,'รับ-จ่าย ประจำวัน'!$B155,เส้นแต่งหน้าขนมปัง!R:R)+SUMIF('วางแผนBC,CJ'!$C:$C,'รับ-จ่าย ประจำวัน'!$B155,'วางแผนBC,CJ'!R:R)+SUMIF(RD!$C:$C,'รับ-จ่าย ประจำวัน'!$B155,RD!R:R)+SUMIF('FG,ออนไล,คัดแยก'!$C:$C,'รับ-จ่าย ประจำวัน'!$B155,'FG,ออนไล,คัดแยก'!R:R)</f>
        <v>0</v>
      </c>
      <c r="AZ155" s="16">
        <f>SUMIF(เตรียมส่วนผสม!$C:$C,'รับ-จ่าย ประจำวัน'!$B155,เตรียมส่วนผสม!S:S)+SUMIF(กวนไส้!$C:$C,'รับ-จ่าย ประจำวัน'!$B155,กวนไส้!S:S)+SUMIF(ผลิต1!$C:$C,'รับ-จ่าย ประจำวัน'!$B155,ผลิต1!S:S)+SUMIF(ผลิต2!$C:$C,'รับ-จ่าย ประจำวัน'!$B155,ผลิต2!S:S)+SUMIF(เส้นแต่งหน้าขนมเค้ก!$C:$C,'รับ-จ่าย ประจำวัน'!$B155,เส้นแต่งหน้าขนมเค้ก!S:S)+SUMIF(แพ็ค!$C:$C,'รับ-จ่าย ประจำวัน'!$B155,แพ็ค!S:S)+SUMIF(ธุรการ!$C:$C,'รับ-จ่าย ประจำวัน'!$B155,ธุรการ!S:S)+SUMIF(เส้นแต่งหน้าขนมปัง!$C:$C,'รับ-จ่าย ประจำวัน'!$B155,เส้นแต่งหน้าขนมปัง!S:S)+SUMIF('วางแผนBC,CJ'!$C:$C,'รับ-จ่าย ประจำวัน'!$B155,'วางแผนBC,CJ'!S:S)+SUMIF(RD!$C:$C,'รับ-จ่าย ประจำวัน'!$B155,RD!S:S)+SUMIF('FG,ออนไล,คัดแยก'!$C:$C,'รับ-จ่าย ประจำวัน'!$B155,'FG,ออนไล,คัดแยก'!S:S)</f>
        <v>0</v>
      </c>
      <c r="BA155" s="16">
        <f>SUMIF(เตรียมส่วนผสม!$C:$C,'รับ-จ่าย ประจำวัน'!$B155,เตรียมส่วนผสม!T:T)+SUMIF(กวนไส้!$C:$C,'รับ-จ่าย ประจำวัน'!$B155,กวนไส้!T:T)+SUMIF(ผลิต1!$C:$C,'รับ-จ่าย ประจำวัน'!$B155,ผลิต1!T:T)+SUMIF(ผลิต2!$C:$C,'รับ-จ่าย ประจำวัน'!$B155,ผลิต2!T:T)+SUMIF(เส้นแต่งหน้าขนมเค้ก!$C:$C,'รับ-จ่าย ประจำวัน'!$B155,เส้นแต่งหน้าขนมเค้ก!T:T)+SUMIF(แพ็ค!$C:$C,'รับ-จ่าย ประจำวัน'!$B155,แพ็ค!T:T)+SUMIF(ธุรการ!$C:$C,'รับ-จ่าย ประจำวัน'!$B155,ธุรการ!T:T)+SUMIF(เส้นแต่งหน้าขนมปัง!$C:$C,'รับ-จ่าย ประจำวัน'!$B155,เส้นแต่งหน้าขนมปัง!T:T)+SUMIF('วางแผนBC,CJ'!$C:$C,'รับ-จ่าย ประจำวัน'!$B155,'วางแผนBC,CJ'!T:T)+SUMIF(RD!$C:$C,'รับ-จ่าย ประจำวัน'!$B155,RD!T:T)+SUMIF('FG,ออนไล,คัดแยก'!$C:$C,'รับ-จ่าย ประจำวัน'!$B155,'FG,ออนไล,คัดแยก'!T:T)</f>
        <v>0</v>
      </c>
      <c r="BB155" s="16">
        <f>SUMIF(เตรียมส่วนผสม!$C:$C,'รับ-จ่าย ประจำวัน'!$B155,เตรียมส่วนผสม!U:U)+SUMIF(กวนไส้!$C:$C,'รับ-จ่าย ประจำวัน'!$B155,กวนไส้!U:U)+SUMIF(ผลิต1!$C:$C,'รับ-จ่าย ประจำวัน'!$B155,ผลิต1!U:U)+SUMIF(ผลิต2!$C:$C,'รับ-จ่าย ประจำวัน'!$B155,ผลิต2!U:U)+SUMIF(เส้นแต่งหน้าขนมเค้ก!$C:$C,'รับ-จ่าย ประจำวัน'!$B155,เส้นแต่งหน้าขนมเค้ก!U:U)+SUMIF(แพ็ค!$C:$C,'รับ-จ่าย ประจำวัน'!$B155,แพ็ค!U:U)+SUMIF(ธุรการ!$C:$C,'รับ-จ่าย ประจำวัน'!$B155,ธุรการ!U:U)+SUMIF(เส้นแต่งหน้าขนมปัง!$C:$C,'รับ-จ่าย ประจำวัน'!$B155,เส้นแต่งหน้าขนมปัง!U:U)+SUMIF('วางแผนBC,CJ'!$C:$C,'รับ-จ่าย ประจำวัน'!$B155,'วางแผนBC,CJ'!U:U)+SUMIF(RD!$C:$C,'รับ-จ่าย ประจำวัน'!$B155,RD!U:U)+SUMIF('FG,ออนไล,คัดแยก'!$C:$C,'รับ-จ่าย ประจำวัน'!$B155,'FG,ออนไล,คัดแยก'!U:U)</f>
        <v>0</v>
      </c>
      <c r="BC155" s="16">
        <f>SUMIF(เตรียมส่วนผสม!$C:$C,'รับ-จ่าย ประจำวัน'!$B155,เตรียมส่วนผสม!V:V)+SUMIF(กวนไส้!$C:$C,'รับ-จ่าย ประจำวัน'!$B155,กวนไส้!V:V)+SUMIF(ผลิต1!$C:$C,'รับ-จ่าย ประจำวัน'!$B155,ผลิต1!V:V)+SUMIF(ผลิต2!$C:$C,'รับ-จ่าย ประจำวัน'!$B155,ผลิต2!V:V)+SUMIF(เส้นแต่งหน้าขนมเค้ก!$C:$C,'รับ-จ่าย ประจำวัน'!$B155,เส้นแต่งหน้าขนมเค้ก!V:V)+SUMIF(แพ็ค!$C:$C,'รับ-จ่าย ประจำวัน'!$B155,แพ็ค!V:V)+SUMIF(ธุรการ!$C:$C,'รับ-จ่าย ประจำวัน'!$B155,ธุรการ!V:V)+SUMIF(เส้นแต่งหน้าขนมปัง!$C:$C,'รับ-จ่าย ประจำวัน'!$B155,เส้นแต่งหน้าขนมปัง!V:V)+SUMIF('วางแผนBC,CJ'!$C:$C,'รับ-จ่าย ประจำวัน'!$B155,'วางแผนBC,CJ'!V:V)+SUMIF(RD!$C:$C,'รับ-จ่าย ประจำวัน'!$B155,RD!V:V)+SUMIF('FG,ออนไล,คัดแยก'!$C:$C,'รับ-จ่าย ประจำวัน'!$B155,'FG,ออนไล,คัดแยก'!V:V)</f>
        <v>0</v>
      </c>
      <c r="BD155" s="16">
        <f>SUMIF(เตรียมส่วนผสม!$C:$C,'รับ-จ่าย ประจำวัน'!$B155,เตรียมส่วนผสม!W:W)+SUMIF(กวนไส้!$C:$C,'รับ-จ่าย ประจำวัน'!$B155,กวนไส้!W:W)+SUMIF(ผลิต1!$C:$C,'รับ-จ่าย ประจำวัน'!$B155,ผลิต1!W:W)+SUMIF(ผลิต2!$C:$C,'รับ-จ่าย ประจำวัน'!$B155,ผลิต2!W:W)+SUMIF(เส้นแต่งหน้าขนมเค้ก!$C:$C,'รับ-จ่าย ประจำวัน'!$B155,เส้นแต่งหน้าขนมเค้ก!W:W)+SUMIF(แพ็ค!$C:$C,'รับ-จ่าย ประจำวัน'!$B155,แพ็ค!W:W)+SUMIF(ธุรการ!$C:$C,'รับ-จ่าย ประจำวัน'!$B155,ธุรการ!W:W)+SUMIF(เส้นแต่งหน้าขนมปัง!$C:$C,'รับ-จ่าย ประจำวัน'!$B155,เส้นแต่งหน้าขนมปัง!W:W)+SUMIF('วางแผนBC,CJ'!$C:$C,'รับ-จ่าย ประจำวัน'!$B155,'วางแผนBC,CJ'!W:W)+SUMIF(RD!$C:$C,'รับ-จ่าย ประจำวัน'!$B155,RD!W:W)+SUMIF('FG,ออนไล,คัดแยก'!$C:$C,'รับ-จ่าย ประจำวัน'!$B155,'FG,ออนไล,คัดแยก'!W:W)</f>
        <v>0</v>
      </c>
      <c r="BE155" s="16">
        <f>SUMIF(เตรียมส่วนผสม!$C:$C,'รับ-จ่าย ประจำวัน'!$B155,เตรียมส่วนผสม!X:X)+SUMIF(กวนไส้!$C:$C,'รับ-จ่าย ประจำวัน'!$B155,กวนไส้!X:X)+SUMIF(ผลิต1!$C:$C,'รับ-จ่าย ประจำวัน'!$B155,ผลิต1!X:X)+SUMIF(ผลิต2!$C:$C,'รับ-จ่าย ประจำวัน'!$B155,ผลิต2!X:X)+SUMIF(เส้นแต่งหน้าขนมเค้ก!$C:$C,'รับ-จ่าย ประจำวัน'!$B155,เส้นแต่งหน้าขนมเค้ก!X:X)+SUMIF(แพ็ค!$C:$C,'รับ-จ่าย ประจำวัน'!$B155,แพ็ค!X:X)+SUMIF(ธุรการ!$C:$C,'รับ-จ่าย ประจำวัน'!$B155,ธุรการ!X:X)+SUMIF(เส้นแต่งหน้าขนมปัง!$C:$C,'รับ-จ่าย ประจำวัน'!$B155,เส้นแต่งหน้าขนมปัง!X:X)+SUMIF('วางแผนBC,CJ'!$C:$C,'รับ-จ่าย ประจำวัน'!$B155,'วางแผนBC,CJ'!X:X)+SUMIF(RD!$C:$C,'รับ-จ่าย ประจำวัน'!$B155,RD!X:X)+SUMIF('FG,ออนไล,คัดแยก'!$C:$C,'รับ-จ่าย ประจำวัน'!$B155,'FG,ออนไล,คัดแยก'!X:X)</f>
        <v>0</v>
      </c>
      <c r="BF155" s="16">
        <f>SUMIF(เตรียมส่วนผสม!$C:$C,'รับ-จ่าย ประจำวัน'!$B155,เตรียมส่วนผสม!Y:Y)+SUMIF(กวนไส้!$C:$C,'รับ-จ่าย ประจำวัน'!$B155,กวนไส้!Y:Y)+SUMIF(ผลิต1!$C:$C,'รับ-จ่าย ประจำวัน'!$B155,ผลิต1!Y:Y)+SUMIF(ผลิต2!$C:$C,'รับ-จ่าย ประจำวัน'!$B155,ผลิต2!Y:Y)+SUMIF(เส้นแต่งหน้าขนมเค้ก!$C:$C,'รับ-จ่าย ประจำวัน'!$B155,เส้นแต่งหน้าขนมเค้ก!Y:Y)+SUMIF(แพ็ค!$C:$C,'รับ-จ่าย ประจำวัน'!$B155,แพ็ค!Y:Y)+SUMIF(ธุรการ!$C:$C,'รับ-จ่าย ประจำวัน'!$B155,ธุรการ!Y:Y)+SUMIF(เส้นแต่งหน้าขนมปัง!$C:$C,'รับ-จ่าย ประจำวัน'!$B155,เส้นแต่งหน้าขนมปัง!Y:Y)+SUMIF('วางแผนBC,CJ'!$C:$C,'รับ-จ่าย ประจำวัน'!$B155,'วางแผนBC,CJ'!Y:Y)+SUMIF(RD!$C:$C,'รับ-จ่าย ประจำวัน'!$B155,RD!Y:Y)+SUMIF('FG,ออนไล,คัดแยก'!$C:$C,'รับ-จ่าย ประจำวัน'!$B155,'FG,ออนไล,คัดแยก'!Y:Y)</f>
        <v>0</v>
      </c>
      <c r="BG155" s="16">
        <f>SUMIF(เตรียมส่วนผสม!$C:$C,'รับ-จ่าย ประจำวัน'!$B155,เตรียมส่วนผสม!Z:Z)+SUMIF(กวนไส้!$C:$C,'รับ-จ่าย ประจำวัน'!$B155,กวนไส้!Z:Z)+SUMIF(ผลิต1!$C:$C,'รับ-จ่าย ประจำวัน'!$B155,ผลิต1!Z:Z)+SUMIF(ผลิต2!$C:$C,'รับ-จ่าย ประจำวัน'!$B155,ผลิต2!Z:Z)+SUMIF(เส้นแต่งหน้าขนมเค้ก!$C:$C,'รับ-จ่าย ประจำวัน'!$B155,เส้นแต่งหน้าขนมเค้ก!Z:Z)+SUMIF(แพ็ค!$C:$C,'รับ-จ่าย ประจำวัน'!$B155,แพ็ค!Z:Z)+SUMIF(ธุรการ!$C:$C,'รับ-จ่าย ประจำวัน'!$B155,ธุรการ!Z:Z)+SUMIF(เส้นแต่งหน้าขนมปัง!$C:$C,'รับ-จ่าย ประจำวัน'!$B155,เส้นแต่งหน้าขนมปัง!Z:Z)+SUMIF('วางแผนBC,CJ'!$C:$C,'รับ-จ่าย ประจำวัน'!$B155,'วางแผนBC,CJ'!Z:Z)+SUMIF(RD!$C:$C,'รับ-จ่าย ประจำวัน'!$B155,RD!Z:Z)+SUMIF('FG,ออนไล,คัดแยก'!$C:$C,'รับ-จ่าย ประจำวัน'!$B155,'FG,ออนไล,คัดแยก'!Z:Z)</f>
        <v>0</v>
      </c>
      <c r="BH155" s="16">
        <f>SUMIF(เตรียมส่วนผสม!$C:$C,'รับ-จ่าย ประจำวัน'!$B155,เตรียมส่วนผสม!AA:AA)+SUMIF(กวนไส้!$C:$C,'รับ-จ่าย ประจำวัน'!$B155,กวนไส้!AA:AA)+SUMIF(ผลิต1!$C:$C,'รับ-จ่าย ประจำวัน'!$B155,ผลิต1!AA:AA)+SUMIF(ผลิต2!$C:$C,'รับ-จ่าย ประจำวัน'!$B155,ผลิต2!AA:AA)+SUMIF(เส้นแต่งหน้าขนมเค้ก!$C:$C,'รับ-จ่าย ประจำวัน'!$B155,เส้นแต่งหน้าขนมเค้ก!AA:AA)+SUMIF(แพ็ค!$C:$C,'รับ-จ่าย ประจำวัน'!$B155,แพ็ค!AA:AA)+SUMIF(ธุรการ!$C:$C,'รับ-จ่าย ประจำวัน'!$B155,ธุรการ!AA:AA)+SUMIF(เส้นแต่งหน้าขนมปัง!$C:$C,'รับ-จ่าย ประจำวัน'!$B155,เส้นแต่งหน้าขนมปัง!AA:AA)+SUMIF('วางแผนBC,CJ'!$C:$C,'รับ-จ่าย ประจำวัน'!$B155,'วางแผนBC,CJ'!AA:AA)+SUMIF(RD!$C:$C,'รับ-จ่าย ประจำวัน'!$B155,RD!AA:AA)+SUMIF('FG,ออนไล,คัดแยก'!$C:$C,'รับ-จ่าย ประจำวัน'!$B155,'FG,ออนไล,คัดแยก'!AA:AA)</f>
        <v>0</v>
      </c>
      <c r="BI155" s="16">
        <f>SUMIF(เตรียมส่วนผสม!$C:$C,'รับ-จ่าย ประจำวัน'!$B155,เตรียมส่วนผสม!AB:AB)+SUMIF(กวนไส้!$C:$C,'รับ-จ่าย ประจำวัน'!$B155,กวนไส้!AB:AB)+SUMIF(ผลิต1!$C:$C,'รับ-จ่าย ประจำวัน'!$B155,ผลิต1!AB:AB)+SUMIF(ผลิต2!$C:$C,'รับ-จ่าย ประจำวัน'!$B155,ผลิต2!AB:AB)+SUMIF(เส้นแต่งหน้าขนมเค้ก!$C:$C,'รับ-จ่าย ประจำวัน'!$B155,เส้นแต่งหน้าขนมเค้ก!AB:AB)+SUMIF(แพ็ค!$C:$C,'รับ-จ่าย ประจำวัน'!$B155,แพ็ค!AB:AB)+SUMIF(ธุรการ!$C:$C,'รับ-จ่าย ประจำวัน'!$B155,ธุรการ!AB:AB)+SUMIF(เส้นแต่งหน้าขนมปัง!$C:$C,'รับ-จ่าย ประจำวัน'!$B155,เส้นแต่งหน้าขนมปัง!AB:AB)+SUMIF('วางแผนBC,CJ'!$C:$C,'รับ-จ่าย ประจำวัน'!$B155,'วางแผนBC,CJ'!AB:AB)+SUMIF(RD!$C:$C,'รับ-จ่าย ประจำวัน'!$B155,RD!AB:AB)+SUMIF('FG,ออนไล,คัดแยก'!$C:$C,'รับ-จ่าย ประจำวัน'!$B155,'FG,ออนไล,คัดแยก'!AB:AB)</f>
        <v>0</v>
      </c>
      <c r="BJ155" s="16">
        <f>SUMIF(เตรียมส่วนผสม!$C:$C,'รับ-จ่าย ประจำวัน'!$B155,เตรียมส่วนผสม!AC:AC)+SUMIF(กวนไส้!$C:$C,'รับ-จ่าย ประจำวัน'!$B155,กวนไส้!AC:AC)+SUMIF(ผลิต1!$C:$C,'รับ-จ่าย ประจำวัน'!$B155,ผลิต1!AC:AC)+SUMIF(ผลิต2!$C:$C,'รับ-จ่าย ประจำวัน'!$B155,ผลิต2!AC:AC)+SUMIF(เส้นแต่งหน้าขนมเค้ก!$C:$C,'รับ-จ่าย ประจำวัน'!$B155,เส้นแต่งหน้าขนมเค้ก!AC:AC)+SUMIF(แพ็ค!$C:$C,'รับ-จ่าย ประจำวัน'!$B155,แพ็ค!AC:AC)+SUMIF(ธุรการ!$C:$C,'รับ-จ่าย ประจำวัน'!$B155,ธุรการ!AC:AC)+SUMIF(เส้นแต่งหน้าขนมปัง!$C:$C,'รับ-จ่าย ประจำวัน'!$B155,เส้นแต่งหน้าขนมปัง!AC:AC)+SUMIF('วางแผนBC,CJ'!$C:$C,'รับ-จ่าย ประจำวัน'!$B155,'วางแผนBC,CJ'!AC:AC)+SUMIF(RD!$C:$C,'รับ-จ่าย ประจำวัน'!$B155,RD!AC:AC)+SUMIF('FG,ออนไล,คัดแยก'!$C:$C,'รับ-จ่าย ประจำวัน'!$B155,'FG,ออนไล,คัดแยก'!AC:AC)</f>
        <v>0</v>
      </c>
      <c r="BK155" s="16">
        <f>SUMIF(เตรียมส่วนผสม!$C:$C,'รับ-จ่าย ประจำวัน'!$B155,เตรียมส่วนผสม!AD:AD)+SUMIF(กวนไส้!$C:$C,'รับ-จ่าย ประจำวัน'!$B155,กวนไส้!AD:AD)+SUMIF(ผลิต1!$C:$C,'รับ-จ่าย ประจำวัน'!$B155,ผลิต1!AD:AD)+SUMIF(ผลิต2!$C:$C,'รับ-จ่าย ประจำวัน'!$B155,ผลิต2!AD:AD)+SUMIF(เส้นแต่งหน้าขนมเค้ก!$C:$C,'รับ-จ่าย ประจำวัน'!$B155,เส้นแต่งหน้าขนมเค้ก!AD:AD)+SUMIF(แพ็ค!$C:$C,'รับ-จ่าย ประจำวัน'!$B155,แพ็ค!AD:AD)+SUMIF(ธุรการ!$C:$C,'รับ-จ่าย ประจำวัน'!$B155,ธุรการ!AD:AD)+SUMIF(เส้นแต่งหน้าขนมปัง!$C:$C,'รับ-จ่าย ประจำวัน'!$B155,เส้นแต่งหน้าขนมปัง!AD:AD)+SUMIF('วางแผนBC,CJ'!$C:$C,'รับ-จ่าย ประจำวัน'!$B155,'วางแผนBC,CJ'!AD:AD)+SUMIF(RD!$C:$C,'รับ-จ่าย ประจำวัน'!$B155,RD!AD:AD)+SUMIF('FG,ออนไล,คัดแยก'!$C:$C,'รับ-จ่าย ประจำวัน'!$B155,'FG,ออนไล,คัดแยก'!AD:AD)</f>
        <v>0</v>
      </c>
      <c r="BL155" s="16">
        <f>SUMIF(เตรียมส่วนผสม!$C:$C,'รับ-จ่าย ประจำวัน'!$B155,เตรียมส่วนผสม!AE:AE)+SUMIF(กวนไส้!$C:$C,'รับ-จ่าย ประจำวัน'!$B155,กวนไส้!AE:AE)+SUMIF(ผลิต1!$C:$C,'รับ-จ่าย ประจำวัน'!$B155,ผลิต1!AE:AE)+SUMIF(ผลิต2!$C:$C,'รับ-จ่าย ประจำวัน'!$B155,ผลิต2!AE:AE)+SUMIF(เส้นแต่งหน้าขนมเค้ก!$C:$C,'รับ-จ่าย ประจำวัน'!$B155,เส้นแต่งหน้าขนมเค้ก!AE:AE)+SUMIF(แพ็ค!$C:$C,'รับ-จ่าย ประจำวัน'!$B155,แพ็ค!AE:AE)+SUMIF(ธุรการ!$C:$C,'รับ-จ่าย ประจำวัน'!$B155,ธุรการ!AE:AE)+SUMIF(เส้นแต่งหน้าขนมปัง!$C:$C,'รับ-จ่าย ประจำวัน'!$B155,เส้นแต่งหน้าขนมปัง!AE:AE)+SUMIF('วางแผนBC,CJ'!$C:$C,'รับ-จ่าย ประจำวัน'!$B155,'วางแผนBC,CJ'!AE:AE)+SUMIF(RD!$C:$C,'รับ-จ่าย ประจำวัน'!$B155,RD!AE:AE)+SUMIF('FG,ออนไล,คัดแยก'!$C:$C,'รับ-จ่าย ประจำวัน'!$B155,'FG,ออนไล,คัดแยก'!AE:AE)</f>
        <v>0</v>
      </c>
      <c r="BM155" s="16">
        <f>SUMIF(เตรียมส่วนผสม!$C:$C,'รับ-จ่าย ประจำวัน'!$B155,เตรียมส่วนผสม!AF:AF)+SUMIF(กวนไส้!$C:$C,'รับ-จ่าย ประจำวัน'!$B155,กวนไส้!AF:AF)+SUMIF(ผลิต1!$C:$C,'รับ-จ่าย ประจำวัน'!$B155,ผลิต1!AF:AF)+SUMIF(ผลิต2!$C:$C,'รับ-จ่าย ประจำวัน'!$B155,ผลิต2!AF:AF)+SUMIF(เส้นแต่งหน้าขนมเค้ก!$C:$C,'รับ-จ่าย ประจำวัน'!$B155,เส้นแต่งหน้าขนมเค้ก!AF:AF)+SUMIF(แพ็ค!$C:$C,'รับ-จ่าย ประจำวัน'!$B155,แพ็ค!AF:AF)+SUMIF(ธุรการ!$C:$C,'รับ-จ่าย ประจำวัน'!$B155,ธุรการ!AF:AF)+SUMIF(เส้นแต่งหน้าขนมปัง!$C:$C,'รับ-จ่าย ประจำวัน'!$B155,เส้นแต่งหน้าขนมปัง!AF:AF)+SUMIF('วางแผนBC,CJ'!$C:$C,'รับ-จ่าย ประจำวัน'!$B155,'วางแผนBC,CJ'!AF:AF)+SUMIF(RD!$C:$C,'รับ-จ่าย ประจำวัน'!$B155,RD!AF:AF)+SUMIF('FG,ออนไล,คัดแยก'!$C:$C,'รับ-จ่าย ประจำวัน'!$B155,'FG,ออนไล,คัดแยก'!AF:AF)</f>
        <v>0</v>
      </c>
      <c r="BN155" s="16">
        <f>SUMIF(เตรียมส่วนผสม!$C:$C,'รับ-จ่าย ประจำวัน'!$B155,เตรียมส่วนผสม!AG:AG)+SUMIF(กวนไส้!$C:$C,'รับ-จ่าย ประจำวัน'!$B155,กวนไส้!AG:AG)+SUMIF(ผลิต1!$C:$C,'รับ-จ่าย ประจำวัน'!$B155,ผลิต1!AG:AG)+SUMIF(ผลิต2!$C:$C,'รับ-จ่าย ประจำวัน'!$B155,ผลิต2!AG:AG)+SUMIF(เส้นแต่งหน้าขนมเค้ก!$C:$C,'รับ-จ่าย ประจำวัน'!$B155,เส้นแต่งหน้าขนมเค้ก!AG:AG)+SUMIF(แพ็ค!$C:$C,'รับ-จ่าย ประจำวัน'!$B155,แพ็ค!AG:AG)+SUMIF(ธุรการ!$C:$C,'รับ-จ่าย ประจำวัน'!$B155,ธุรการ!AG:AG)+SUMIF(เส้นแต่งหน้าขนมปัง!$C:$C,'รับ-จ่าย ประจำวัน'!$B155,เส้นแต่งหน้าขนมปัง!AG:AG)+SUMIF('วางแผนBC,CJ'!$C:$C,'รับ-จ่าย ประจำวัน'!$B155,'วางแผนBC,CJ'!AG:AG)+SUMIF(RD!$C:$C,'รับ-จ่าย ประจำวัน'!$B155,RD!AG:AG)+SUMIF('FG,ออนไล,คัดแยก'!$C:$C,'รับ-จ่าย ประจำวัน'!$B155,'FG,ออนไล,คัดแยก'!AG:AG)</f>
        <v>0</v>
      </c>
      <c r="BO155" s="16">
        <f>SUMIF(เตรียมส่วนผสม!$C:$C,'รับ-จ่าย ประจำวัน'!$B155,เตรียมส่วนผสม!AH:AH)+SUMIF(กวนไส้!$C:$C,'รับ-จ่าย ประจำวัน'!$B155,กวนไส้!AH:AH)+SUMIF(ผลิต1!$C:$C,'รับ-จ่าย ประจำวัน'!$B155,ผลิต1!AH:AH)+SUMIF(ผลิต2!$C:$C,'รับ-จ่าย ประจำวัน'!$B155,ผลิต2!AH:AH)+SUMIF(เส้นแต่งหน้าขนมเค้ก!$C:$C,'รับ-จ่าย ประจำวัน'!$B155,เส้นแต่งหน้าขนมเค้ก!AH:AH)+SUMIF(แพ็ค!$C:$C,'รับ-จ่าย ประจำวัน'!$B155,แพ็ค!AH:AH)+SUMIF(ธุรการ!$C:$C,'รับ-จ่าย ประจำวัน'!$B155,ธุรการ!AH:AH)+SUMIF(เส้นแต่งหน้าขนมปัง!$C:$C,'รับ-จ่าย ประจำวัน'!$B155,เส้นแต่งหน้าขนมปัง!AH:AH)+SUMIF('วางแผนBC,CJ'!$C:$C,'รับ-จ่าย ประจำวัน'!$B155,'วางแผนBC,CJ'!AH:AH)+SUMIF(RD!$C:$C,'รับ-จ่าย ประจำวัน'!$B155,RD!AH:AH)+SUMIF('FG,ออนไล,คัดแยก'!$C:$C,'รับ-จ่าย ประจำวัน'!$B155,'FG,ออนไล,คัดแยก'!AH:AH)</f>
        <v>0</v>
      </c>
      <c r="BP155" s="16">
        <f>SUMIF(เตรียมส่วนผสม!$C:$C,'รับ-จ่าย ประจำวัน'!$B155,เตรียมส่วนผสม!AI:AI)+SUMIF(กวนไส้!$C:$C,'รับ-จ่าย ประจำวัน'!$B155,กวนไส้!AI:AI)+SUMIF(ผลิต1!$C:$C,'รับ-จ่าย ประจำวัน'!$B155,ผลิต1!AI:AI)+SUMIF(ผลิต2!$C:$C,'รับ-จ่าย ประจำวัน'!$B155,ผลิต2!AI:AI)+SUMIF(เส้นแต่งหน้าขนมเค้ก!$C:$C,'รับ-จ่าย ประจำวัน'!$B155,เส้นแต่งหน้าขนมเค้ก!AI:AI)+SUMIF(แพ็ค!$C:$C,'รับ-จ่าย ประจำวัน'!$B155,แพ็ค!AI:AI)+SUMIF(ธุรการ!$C:$C,'รับ-จ่าย ประจำวัน'!$B155,ธุรการ!AI:AI)+SUMIF(เส้นแต่งหน้าขนมปัง!$C:$C,'รับ-จ่าย ประจำวัน'!$B155,เส้นแต่งหน้าขนมปัง!AI:AI)+SUMIF('วางแผนBC,CJ'!$C:$C,'รับ-จ่าย ประจำวัน'!$B155,'วางแผนBC,CJ'!AI:AI)+SUMIF(RD!$C:$C,'รับ-จ่าย ประจำวัน'!$B155,RD!AI:AI)+SUMIF('FG,ออนไล,คัดแยก'!$C:$C,'รับ-จ่าย ประจำวัน'!$B155,'FG,ออนไล,คัดแยก'!AI:AI)</f>
        <v>0</v>
      </c>
      <c r="BQ155" s="16">
        <f>SUMIF(เตรียมส่วนผสม!$C:$C,'รับ-จ่าย ประจำวัน'!$B155,เตรียมส่วนผสม!AJ:AJ)+SUMIF(กวนไส้!$C:$C,'รับ-จ่าย ประจำวัน'!$B155,กวนไส้!AJ:AJ)+SUMIF(ผลิต1!$C:$C,'รับ-จ่าย ประจำวัน'!$B155,ผลิต1!AJ:AJ)+SUMIF(ผลิต2!$C:$C,'รับ-จ่าย ประจำวัน'!$B155,ผลิต2!AJ:AJ)+SUMIF(เส้นแต่งหน้าขนมเค้ก!$C:$C,'รับ-จ่าย ประจำวัน'!$B155,เส้นแต่งหน้าขนมเค้ก!AJ:AJ)+SUMIF(แพ็ค!$C:$C,'รับ-จ่าย ประจำวัน'!$B155,แพ็ค!AJ:AJ)+SUMIF(ธุรการ!$C:$C,'รับ-จ่าย ประจำวัน'!$B155,ธุรการ!AJ:AJ)+SUMIF(เส้นแต่งหน้าขนมปัง!$C:$C,'รับ-จ่าย ประจำวัน'!$B155,เส้นแต่งหน้าขนมปัง!AJ:AJ)+SUMIF('วางแผนBC,CJ'!$C:$C,'รับ-จ่าย ประจำวัน'!$B155,'วางแผนBC,CJ'!AJ:AJ)+SUMIF(RD!$C:$C,'รับ-จ่าย ประจำวัน'!$B155,RD!AJ:AJ)+SUMIF('FG,ออนไล,คัดแยก'!$C:$C,'รับ-จ่าย ประจำวัน'!$B155,'FG,ออนไล,คัดแยก'!AJ:AJ)</f>
        <v>0</v>
      </c>
      <c r="BR155" s="16">
        <f>SUMIF(เตรียมส่วนผสม!$C:$C,'รับ-จ่าย ประจำวัน'!$B155,เตรียมส่วนผสม!AK:AK)+SUMIF(กวนไส้!$C:$C,'รับ-จ่าย ประจำวัน'!$B155,กวนไส้!AK:AK)+SUMIF(ผลิต1!$C:$C,'รับ-จ่าย ประจำวัน'!$B155,ผลิต1!AK:AK)+SUMIF(ผลิต2!$C:$C,'รับ-จ่าย ประจำวัน'!$B155,ผลิต2!AK:AK)+SUMIF(เส้นแต่งหน้าขนมเค้ก!$C:$C,'รับ-จ่าย ประจำวัน'!$B155,เส้นแต่งหน้าขนมเค้ก!AK:AK)+SUMIF(แพ็ค!$C:$C,'รับ-จ่าย ประจำวัน'!$B155,แพ็ค!AK:AK)+SUMIF(ธุรการ!$C:$C,'รับ-จ่าย ประจำวัน'!$B155,ธุรการ!AK:AK)+SUMIF(เส้นแต่งหน้าขนมปัง!$C:$C,'รับ-จ่าย ประจำวัน'!$B155,เส้นแต่งหน้าขนมปัง!AK:AK)+SUMIF('วางแผนBC,CJ'!$C:$C,'รับ-จ่าย ประจำวัน'!$B155,'วางแผนBC,CJ'!AK:AK)+SUMIF(RD!$C:$C,'รับ-จ่าย ประจำวัน'!$B155,RD!AK:AK)+SUMIF('FG,ออนไล,คัดแยก'!$C:$C,'รับ-จ่าย ประจำวัน'!$B155,'FG,ออนไล,คัดแยก'!AK:AK)</f>
        <v>0</v>
      </c>
      <c r="BS155" s="16">
        <f>SUMIF(เตรียมส่วนผสม!$C:$C,'รับ-จ่าย ประจำวัน'!$B155,เตรียมส่วนผสม!AL:AL)+SUMIF(กวนไส้!$C:$C,'รับ-จ่าย ประจำวัน'!$B155,กวนไส้!AL:AL)+SUMIF(ผลิต1!$C:$C,'รับ-จ่าย ประจำวัน'!$B155,ผลิต1!AL:AL)+SUMIF(ผลิต2!$C:$C,'รับ-จ่าย ประจำวัน'!$B155,ผลิต2!AL:AL)+SUMIF(เส้นแต่งหน้าขนมเค้ก!$C:$C,'รับ-จ่าย ประจำวัน'!$B155,เส้นแต่งหน้าขนมเค้ก!AL:AL)+SUMIF(แพ็ค!$C:$C,'รับ-จ่าย ประจำวัน'!$B155,แพ็ค!AL:AL)+SUMIF(ธุรการ!$C:$C,'รับ-จ่าย ประจำวัน'!$B155,ธุรการ!AL:AL)+SUMIF(เส้นแต่งหน้าขนมปัง!$C:$C,'รับ-จ่าย ประจำวัน'!$B155,เส้นแต่งหน้าขนมปัง!AL:AL)+SUMIF('วางแผนBC,CJ'!$C:$C,'รับ-จ่าย ประจำวัน'!$B155,'วางแผนBC,CJ'!AL:AL)+SUMIF(RD!$C:$C,'รับ-จ่าย ประจำวัน'!$B155,RD!AL:AL)+SUMIF('FG,ออนไล,คัดแยก'!$C:$C,'รับ-จ่าย ประจำวัน'!$B155,'FG,ออนไล,คัดแยก'!AL:AL)</f>
        <v>0</v>
      </c>
      <c r="BT155" s="18">
        <f t="shared" si="36"/>
        <v>0</v>
      </c>
      <c r="BU155" s="116">
        <v>30000</v>
      </c>
      <c r="BV155" s="146">
        <f t="shared" si="37"/>
        <v>44000</v>
      </c>
      <c r="BW155" s="183">
        <v>30</v>
      </c>
      <c r="BX155" s="172">
        <f t="shared" si="42"/>
        <v>0</v>
      </c>
      <c r="BY155" s="188" t="e">
        <f t="shared" si="40"/>
        <v>#DIV/0!</v>
      </c>
      <c r="BZ155" s="180" t="e">
        <f t="shared" ca="1" si="38"/>
        <v>#DIV/0!</v>
      </c>
      <c r="CA155" s="152"/>
      <c r="CB155" s="93"/>
      <c r="CC155" s="93"/>
      <c r="CD155" s="93"/>
      <c r="CE155" s="93"/>
      <c r="CF155" s="93"/>
      <c r="CG155" s="93"/>
      <c r="CH155" s="93"/>
      <c r="CI155" s="93"/>
      <c r="CJ155" s="94"/>
      <c r="CK155" s="9">
        <f t="shared" si="41"/>
        <v>14000</v>
      </c>
    </row>
    <row r="156" spans="1:89" x14ac:dyDescent="0.5">
      <c r="A156" s="149" t="s">
        <v>574</v>
      </c>
      <c r="B156" s="34">
        <v>1021701020</v>
      </c>
      <c r="C156" s="10" t="s">
        <v>575</v>
      </c>
      <c r="D156" s="135" t="s">
        <v>61</v>
      </c>
      <c r="E156" s="11">
        <v>0</v>
      </c>
      <c r="F156" s="75"/>
      <c r="G156" s="22" t="s">
        <v>576</v>
      </c>
      <c r="H156" s="12">
        <v>12950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3"/>
      <c r="AF156" s="13"/>
      <c r="AG156" s="13"/>
      <c r="AH156" s="13"/>
      <c r="AI156" s="14"/>
      <c r="AJ156" s="14"/>
      <c r="AK156" s="14"/>
      <c r="AL156" s="14"/>
      <c r="AM156" s="14"/>
      <c r="AN156" s="15">
        <f t="shared" si="35"/>
        <v>0</v>
      </c>
      <c r="AO156" s="16">
        <f>SUMIF(เตรียมส่วนผสม!$C:$C,'รับ-จ่าย ประจำวัน'!$B156,เตรียมส่วนผสม!H:H)+SUMIF(กวนไส้!$C:$C,'รับ-จ่าย ประจำวัน'!$B156,กวนไส้!H:H)+SUMIF(ผลิต1!$C:$C,'รับ-จ่าย ประจำวัน'!$B156,ผลิต1!H:H)+SUMIF(ผลิต2!$C:$C,'รับ-จ่าย ประจำวัน'!$B156,ผลิต2!H:H)+SUMIF(เส้นแต่งหน้าขนมเค้ก!$C:$C,'รับ-จ่าย ประจำวัน'!$B156,เส้นแต่งหน้าขนมเค้ก!H:H)+SUMIF(แพ็ค!$C:$C,'รับ-จ่าย ประจำวัน'!$B156,แพ็ค!H:H)+SUMIF(ธุรการ!$C:$C,'รับ-จ่าย ประจำวัน'!$B156,ธุรการ!H:H)+SUMIF(เส้นแต่งหน้าขนมปัง!$C:$C,'รับ-จ่าย ประจำวัน'!$B156,เส้นแต่งหน้าขนมปัง!H:H)+SUMIF('วางแผนBC,CJ'!$C:$C,'รับ-จ่าย ประจำวัน'!$B156,'วางแผนBC,CJ'!H:H)+SUMIF(RD!$C:$C,'รับ-จ่าย ประจำวัน'!$B156,RD!H:H)+SUMIF('FG,ออนไล,คัดแยก'!$C:$C,'รับ-จ่าย ประจำวัน'!$B156,'FG,ออนไล,คัดแยก'!H:H)</f>
        <v>400</v>
      </c>
      <c r="AP156" s="16">
        <f>SUMIF(เตรียมส่วนผสม!$C:$C,'รับ-จ่าย ประจำวัน'!$B156,เตรียมส่วนผสม!I:I)+SUMIF(กวนไส้!$C:$C,'รับ-จ่าย ประจำวัน'!$B156,กวนไส้!I:I)+SUMIF(ผลิต1!$C:$C,'รับ-จ่าย ประจำวัน'!$B156,ผลิต1!I:I)+SUMIF(ผลิต2!$C:$C,'รับ-จ่าย ประจำวัน'!$B156,ผลิต2!I:I)+SUMIF(เส้นแต่งหน้าขนมเค้ก!$C:$C,'รับ-จ่าย ประจำวัน'!$B156,เส้นแต่งหน้าขนมเค้ก!I:I)+SUMIF(แพ็ค!$C:$C,'รับ-จ่าย ประจำวัน'!$B156,แพ็ค!I:I)+SUMIF(ธุรการ!$C:$C,'รับ-จ่าย ประจำวัน'!$B156,ธุรการ!I:I)+SUMIF(เส้นแต่งหน้าขนมปัง!$C:$C,'รับ-จ่าย ประจำวัน'!$B156,เส้นแต่งหน้าขนมปัง!I:I)+SUMIF('วางแผนBC,CJ'!$C:$C,'รับ-จ่าย ประจำวัน'!$B156,'วางแผนBC,CJ'!I:I)+SUMIF(RD!$C:$C,'รับ-จ่าย ประจำวัน'!$B156,RD!I:I)+SUMIF('FG,ออนไล,คัดแยก'!$C:$C,'รับ-จ่าย ประจำวัน'!$B156,'FG,ออนไล,คัดแยก'!I:I)</f>
        <v>500</v>
      </c>
      <c r="AQ156" s="16">
        <f>SUMIF(เตรียมส่วนผสม!$C:$C,'รับ-จ่าย ประจำวัน'!$B156,เตรียมส่วนผสม!J:J)+SUMIF(กวนไส้!$C:$C,'รับ-จ่าย ประจำวัน'!$B156,กวนไส้!J:J)+SUMIF(ผลิต1!$C:$C,'รับ-จ่าย ประจำวัน'!$B156,ผลิต1!J:J)+SUMIF(ผลิต2!$C:$C,'รับ-จ่าย ประจำวัน'!$B156,ผลิต2!J:J)+SUMIF(เส้นแต่งหน้าขนมเค้ก!$C:$C,'รับ-จ่าย ประจำวัน'!$B156,เส้นแต่งหน้าขนมเค้ก!J:J)+SUMIF(แพ็ค!$C:$C,'รับ-จ่าย ประจำวัน'!$B156,แพ็ค!J:J)+SUMIF(ธุรการ!$C:$C,'รับ-จ่าย ประจำวัน'!$B156,ธุรการ!J:J)+SUMIF(เส้นแต่งหน้าขนมปัง!$C:$C,'รับ-จ่าย ประจำวัน'!$B156,เส้นแต่งหน้าขนมปัง!J:J)+SUMIF('วางแผนBC,CJ'!$C:$C,'รับ-จ่าย ประจำวัน'!$B156,'วางแผนBC,CJ'!J:J)+SUMIF(RD!$C:$C,'รับ-จ่าย ประจำวัน'!$B156,RD!J:J)+SUMIF('FG,ออนไล,คัดแยก'!$C:$C,'รับ-จ่าย ประจำวัน'!$B156,'FG,ออนไล,คัดแยก'!J:J)</f>
        <v>0</v>
      </c>
      <c r="AR156" s="16">
        <f>SUMIF(เตรียมส่วนผสม!$C:$C,'รับ-จ่าย ประจำวัน'!$B156,เตรียมส่วนผสม!K:K)+SUMIF(กวนไส้!$C:$C,'รับ-จ่าย ประจำวัน'!$B156,กวนไส้!K:K)+SUMIF(ผลิต1!$C:$C,'รับ-จ่าย ประจำวัน'!$B156,ผลิต1!K:K)+SUMIF(ผลิต2!$C:$C,'รับ-จ่าย ประจำวัน'!$B156,ผลิต2!K:K)+SUMIF(เส้นแต่งหน้าขนมเค้ก!$C:$C,'รับ-จ่าย ประจำวัน'!$B156,เส้นแต่งหน้าขนมเค้ก!K:K)+SUMIF(แพ็ค!$C:$C,'รับ-จ่าย ประจำวัน'!$B156,แพ็ค!K:K)+SUMIF(ธุรการ!$C:$C,'รับ-จ่าย ประจำวัน'!$B156,ธุรการ!K:K)+SUMIF(เส้นแต่งหน้าขนมปัง!$C:$C,'รับ-จ่าย ประจำวัน'!$B156,เส้นแต่งหน้าขนมปัง!K:K)+SUMIF('วางแผนBC,CJ'!$C:$C,'รับ-จ่าย ประจำวัน'!$B156,'วางแผนBC,CJ'!K:K)+SUMIF(RD!$C:$C,'รับ-จ่าย ประจำวัน'!$B156,RD!K:K)+SUMIF('FG,ออนไล,คัดแยก'!$C:$C,'รับ-จ่าย ประจำวัน'!$B156,'FG,ออนไล,คัดแยก'!K:K)</f>
        <v>500</v>
      </c>
      <c r="AS156" s="16">
        <f>SUMIF(เตรียมส่วนผสม!$C:$C,'รับ-จ่าย ประจำวัน'!$B156,เตรียมส่วนผสม!L:L)+SUMIF(กวนไส้!$C:$C,'รับ-จ่าย ประจำวัน'!$B156,กวนไส้!L:L)+SUMIF(ผลิต1!$C:$C,'รับ-จ่าย ประจำวัน'!$B156,ผลิต1!L:L)+SUMIF(ผลิต2!$C:$C,'รับ-จ่าย ประจำวัน'!$B156,ผลิต2!L:L)+SUMIF(เส้นแต่งหน้าขนมเค้ก!$C:$C,'รับ-จ่าย ประจำวัน'!$B156,เส้นแต่งหน้าขนมเค้ก!L:L)+SUMIF(แพ็ค!$C:$C,'รับ-จ่าย ประจำวัน'!$B156,แพ็ค!L:L)+SUMIF(ธุรการ!$C:$C,'รับ-จ่าย ประจำวัน'!$B156,ธุรการ!L:L)+SUMIF(เส้นแต่งหน้าขนมปัง!$C:$C,'รับ-จ่าย ประจำวัน'!$B156,เส้นแต่งหน้าขนมปัง!L:L)+SUMIF('วางแผนBC,CJ'!$C:$C,'รับ-จ่าย ประจำวัน'!$B156,'วางแผนBC,CJ'!L:L)+SUMIF(RD!$C:$C,'รับ-จ่าย ประจำวัน'!$B156,RD!L:L)+SUMIF('FG,ออนไล,คัดแยก'!$C:$C,'รับ-จ่าย ประจำวัน'!$B156,'FG,ออนไล,คัดแยก'!L:L)</f>
        <v>300</v>
      </c>
      <c r="AT156" s="16">
        <f>SUMIF(เตรียมส่วนผสม!$C:$C,'รับ-จ่าย ประจำวัน'!$B156,เตรียมส่วนผสม!M:M)+SUMIF(กวนไส้!$C:$C,'รับ-จ่าย ประจำวัน'!$B156,กวนไส้!M:M)+SUMIF(ผลิต1!$C:$C,'รับ-จ่าย ประจำวัน'!$B156,ผลิต1!M:M)+SUMIF(ผลิต2!$C:$C,'รับ-จ่าย ประจำวัน'!$B156,ผลิต2!M:M)+SUMIF(เส้นแต่งหน้าขนมเค้ก!$C:$C,'รับ-จ่าย ประจำวัน'!$B156,เส้นแต่งหน้าขนมเค้ก!M:M)+SUMIF(แพ็ค!$C:$C,'รับ-จ่าย ประจำวัน'!$B156,แพ็ค!M:M)+SUMIF(ธุรการ!$C:$C,'รับ-จ่าย ประจำวัน'!$B156,ธุรการ!M:M)+SUMIF(เส้นแต่งหน้าขนมปัง!$C:$C,'รับ-จ่าย ประจำวัน'!$B156,เส้นแต่งหน้าขนมปัง!M:M)+SUMIF('วางแผนBC,CJ'!$C:$C,'รับ-จ่าย ประจำวัน'!$B156,'วางแผนBC,CJ'!M:M)+SUMIF(RD!$C:$C,'รับ-จ่าย ประจำวัน'!$B156,RD!M:M)+SUMIF('FG,ออนไล,คัดแยก'!$C:$C,'รับ-จ่าย ประจำวัน'!$B156,'FG,ออนไล,คัดแยก'!M:M)</f>
        <v>0</v>
      </c>
      <c r="AU156" s="16">
        <f>SUMIF(เตรียมส่วนผสม!$C:$C,'รับ-จ่าย ประจำวัน'!$B156,เตรียมส่วนผสม!N:N)+SUMIF(กวนไส้!$C:$C,'รับ-จ่าย ประจำวัน'!$B156,กวนไส้!N:N)+SUMIF(ผลิต1!$C:$C,'รับ-จ่าย ประจำวัน'!$B156,ผลิต1!N:N)+SUMIF(ผลิต2!$C:$C,'รับ-จ่าย ประจำวัน'!$B156,ผลิต2!N:N)+SUMIF(เส้นแต่งหน้าขนมเค้ก!$C:$C,'รับ-จ่าย ประจำวัน'!$B156,เส้นแต่งหน้าขนมเค้ก!N:N)+SUMIF(แพ็ค!$C:$C,'รับ-จ่าย ประจำวัน'!$B156,แพ็ค!N:N)+SUMIF(ธุรการ!$C:$C,'รับ-จ่าย ประจำวัน'!$B156,ธุรการ!N:N)+SUMIF(เส้นแต่งหน้าขนมปัง!$C:$C,'รับ-จ่าย ประจำวัน'!$B156,เส้นแต่งหน้าขนมปัง!N:N)+SUMIF('วางแผนBC,CJ'!$C:$C,'รับ-จ่าย ประจำวัน'!$B156,'วางแผนBC,CJ'!N:N)+SUMIF(RD!$C:$C,'รับ-จ่าย ประจำวัน'!$B156,RD!N:N)+SUMIF('FG,ออนไล,คัดแยก'!$C:$C,'รับ-จ่าย ประจำวัน'!$B156,'FG,ออนไล,คัดแยก'!N:N)</f>
        <v>200</v>
      </c>
      <c r="AV156" s="16">
        <f>SUMIF(เตรียมส่วนผสม!$C:$C,'รับ-จ่าย ประจำวัน'!$B156,เตรียมส่วนผสม!O:O)+SUMIF(กวนไส้!$C:$C,'รับ-จ่าย ประจำวัน'!$B156,กวนไส้!O:O)+SUMIF(ผลิต1!$C:$C,'รับ-จ่าย ประจำวัน'!$B156,ผลิต1!O:O)+SUMIF(ผลิต2!$C:$C,'รับ-จ่าย ประจำวัน'!$B156,ผลิต2!O:O)+SUMIF(เส้นแต่งหน้าขนมเค้ก!$C:$C,'รับ-จ่าย ประจำวัน'!$B156,เส้นแต่งหน้าขนมเค้ก!O:O)+SUMIF(แพ็ค!$C:$C,'รับ-จ่าย ประจำวัน'!$B156,แพ็ค!O:O)+SUMIF(ธุรการ!$C:$C,'รับ-จ่าย ประจำวัน'!$B156,ธุรการ!O:O)+SUMIF(เส้นแต่งหน้าขนมปัง!$C:$C,'รับ-จ่าย ประจำวัน'!$B156,เส้นแต่งหน้าขนมปัง!O:O)+SUMIF('วางแผนBC,CJ'!$C:$C,'รับ-จ่าย ประจำวัน'!$B156,'วางแผนBC,CJ'!O:O)+SUMIF(RD!$C:$C,'รับ-จ่าย ประจำวัน'!$B156,RD!O:O)+SUMIF('FG,ออนไล,คัดแยก'!$C:$C,'รับ-จ่าย ประจำวัน'!$B156,'FG,ออนไล,คัดแยก'!O:O)</f>
        <v>300</v>
      </c>
      <c r="AW156" s="16">
        <f>SUMIF(เตรียมส่วนผสม!$C:$C,'รับ-จ่าย ประจำวัน'!$B156,เตรียมส่วนผสม!P:P)+SUMIF(กวนไส้!$C:$C,'รับ-จ่าย ประจำวัน'!$B156,กวนไส้!P:P)+SUMIF(ผลิต1!$C:$C,'รับ-จ่าย ประจำวัน'!$B156,ผลิต1!P:P)+SUMIF(ผลิต2!$C:$C,'รับ-จ่าย ประจำวัน'!$B156,ผลิต2!P:P)+SUMIF(เส้นแต่งหน้าขนมเค้ก!$C:$C,'รับ-จ่าย ประจำวัน'!$B156,เส้นแต่งหน้าขนมเค้ก!P:P)+SUMIF(แพ็ค!$C:$C,'รับ-จ่าย ประจำวัน'!$B156,แพ็ค!P:P)+SUMIF(ธุรการ!$C:$C,'รับ-จ่าย ประจำวัน'!$B156,ธุรการ!P:P)+SUMIF(เส้นแต่งหน้าขนมปัง!$C:$C,'รับ-จ่าย ประจำวัน'!$B156,เส้นแต่งหน้าขนมปัง!P:P)+SUMIF('วางแผนBC,CJ'!$C:$C,'รับ-จ่าย ประจำวัน'!$B156,'วางแผนBC,CJ'!P:P)+SUMIF(RD!$C:$C,'รับ-จ่าย ประจำวัน'!$B156,RD!P:P)+SUMIF('FG,ออนไล,คัดแยก'!$C:$C,'รับ-จ่าย ประจำวัน'!$B156,'FG,ออนไล,คัดแยก'!P:P)</f>
        <v>500</v>
      </c>
      <c r="AX156" s="16">
        <f>SUMIF(เตรียมส่วนผสม!$C:$C,'รับ-จ่าย ประจำวัน'!$B156,เตรียมส่วนผสม!Q:Q)+SUMIF(กวนไส้!$C:$C,'รับ-จ่าย ประจำวัน'!$B156,กวนไส้!Q:Q)+SUMIF(ผลิต1!$C:$C,'รับ-จ่าย ประจำวัน'!$B156,ผลิต1!Q:Q)+SUMIF(ผลิต2!$C:$C,'รับ-จ่าย ประจำวัน'!$B156,ผลิต2!Q:Q)+SUMIF(เส้นแต่งหน้าขนมเค้ก!$C:$C,'รับ-จ่าย ประจำวัน'!$B156,เส้นแต่งหน้าขนมเค้ก!Q:Q)+SUMIF(แพ็ค!$C:$C,'รับ-จ่าย ประจำวัน'!$B156,แพ็ค!Q:Q)+SUMIF(ธุรการ!$C:$C,'รับ-จ่าย ประจำวัน'!$B156,ธุรการ!Q:Q)+SUMIF(เส้นแต่งหน้าขนมปัง!$C:$C,'รับ-จ่าย ประจำวัน'!$B156,เส้นแต่งหน้าขนมปัง!Q:Q)+SUMIF('วางแผนBC,CJ'!$C:$C,'รับ-จ่าย ประจำวัน'!$B156,'วางแผนBC,CJ'!Q:Q)+SUMIF(RD!$C:$C,'รับ-จ่าย ประจำวัน'!$B156,RD!Q:Q)+SUMIF('FG,ออนไล,คัดแยก'!$C:$C,'รับ-จ่าย ประจำวัน'!$B156,'FG,ออนไล,คัดแยก'!Q:Q)</f>
        <v>500</v>
      </c>
      <c r="AY156" s="16">
        <f>SUMIF(เตรียมส่วนผสม!$C:$C,'รับ-จ่าย ประจำวัน'!$B156,เตรียมส่วนผสม!R:R)+SUMIF(กวนไส้!$C:$C,'รับ-จ่าย ประจำวัน'!$B156,กวนไส้!R:R)+SUMIF(ผลิต1!$C:$C,'รับ-จ่าย ประจำวัน'!$B156,ผลิต1!R:R)+SUMIF(ผลิต2!$C:$C,'รับ-จ่าย ประจำวัน'!$B156,ผลิต2!R:R)+SUMIF(เส้นแต่งหน้าขนมเค้ก!$C:$C,'รับ-จ่าย ประจำวัน'!$B156,เส้นแต่งหน้าขนมเค้ก!R:R)+SUMIF(แพ็ค!$C:$C,'รับ-จ่าย ประจำวัน'!$B156,แพ็ค!R:R)+SUMIF(ธุรการ!$C:$C,'รับ-จ่าย ประจำวัน'!$B156,ธุรการ!R:R)+SUMIF(เส้นแต่งหน้าขนมปัง!$C:$C,'รับ-จ่าย ประจำวัน'!$B156,เส้นแต่งหน้าขนมปัง!R:R)+SUMIF('วางแผนBC,CJ'!$C:$C,'รับ-จ่าย ประจำวัน'!$B156,'วางแผนBC,CJ'!R:R)+SUMIF(RD!$C:$C,'รับ-จ่าย ประจำวัน'!$B156,RD!R:R)+SUMIF('FG,ออนไล,คัดแยก'!$C:$C,'รับ-จ่าย ประจำวัน'!$B156,'FG,ออนไล,คัดแยก'!R:R)</f>
        <v>0</v>
      </c>
      <c r="AZ156" s="16">
        <f>SUMIF(เตรียมส่วนผสม!$C:$C,'รับ-จ่าย ประจำวัน'!$B156,เตรียมส่วนผสม!S:S)+SUMIF(กวนไส้!$C:$C,'รับ-จ่าย ประจำวัน'!$B156,กวนไส้!S:S)+SUMIF(ผลิต1!$C:$C,'รับ-จ่าย ประจำวัน'!$B156,ผลิต1!S:S)+SUMIF(ผลิต2!$C:$C,'รับ-จ่าย ประจำวัน'!$B156,ผลิต2!S:S)+SUMIF(เส้นแต่งหน้าขนมเค้ก!$C:$C,'รับ-จ่าย ประจำวัน'!$B156,เส้นแต่งหน้าขนมเค้ก!S:S)+SUMIF(แพ็ค!$C:$C,'รับ-จ่าย ประจำวัน'!$B156,แพ็ค!S:S)+SUMIF(ธุรการ!$C:$C,'รับ-จ่าย ประจำวัน'!$B156,ธุรการ!S:S)+SUMIF(เส้นแต่งหน้าขนมปัง!$C:$C,'รับ-จ่าย ประจำวัน'!$B156,เส้นแต่งหน้าขนมปัง!S:S)+SUMIF('วางแผนBC,CJ'!$C:$C,'รับ-จ่าย ประจำวัน'!$B156,'วางแผนBC,CJ'!S:S)+SUMIF(RD!$C:$C,'รับ-จ่าย ประจำวัน'!$B156,RD!S:S)+SUMIF('FG,ออนไล,คัดแยก'!$C:$C,'รับ-จ่าย ประจำวัน'!$B156,'FG,ออนไล,คัดแยก'!S:S)</f>
        <v>150</v>
      </c>
      <c r="BA156" s="16">
        <f>SUMIF(เตรียมส่วนผสม!$C:$C,'รับ-จ่าย ประจำวัน'!$B156,เตรียมส่วนผสม!T:T)+SUMIF(กวนไส้!$C:$C,'รับ-จ่าย ประจำวัน'!$B156,กวนไส้!T:T)+SUMIF(ผลิต1!$C:$C,'รับ-จ่าย ประจำวัน'!$B156,ผลิต1!T:T)+SUMIF(ผลิต2!$C:$C,'รับ-จ่าย ประจำวัน'!$B156,ผลิต2!T:T)+SUMIF(เส้นแต่งหน้าขนมเค้ก!$C:$C,'รับ-จ่าย ประจำวัน'!$B156,เส้นแต่งหน้าขนมเค้ก!T:T)+SUMIF(แพ็ค!$C:$C,'รับ-จ่าย ประจำวัน'!$B156,แพ็ค!T:T)+SUMIF(ธุรการ!$C:$C,'รับ-จ่าย ประจำวัน'!$B156,ธุรการ!T:T)+SUMIF(เส้นแต่งหน้าขนมปัง!$C:$C,'รับ-จ่าย ประจำวัน'!$B156,เส้นแต่งหน้าขนมปัง!T:T)+SUMIF('วางแผนBC,CJ'!$C:$C,'รับ-จ่าย ประจำวัน'!$B156,'วางแผนBC,CJ'!T:T)+SUMIF(RD!$C:$C,'รับ-จ่าย ประจำวัน'!$B156,RD!T:T)+SUMIF('FG,ออนไล,คัดแยก'!$C:$C,'รับ-จ่าย ประจำวัน'!$B156,'FG,ออนไล,คัดแยก'!T:T)</f>
        <v>0</v>
      </c>
      <c r="BB156" s="16">
        <f>SUMIF(เตรียมส่วนผสม!$C:$C,'รับ-จ่าย ประจำวัน'!$B156,เตรียมส่วนผสม!U:U)+SUMIF(กวนไส้!$C:$C,'รับ-จ่าย ประจำวัน'!$B156,กวนไส้!U:U)+SUMIF(ผลิต1!$C:$C,'รับ-จ่าย ประจำวัน'!$B156,ผลิต1!U:U)+SUMIF(ผลิต2!$C:$C,'รับ-จ่าย ประจำวัน'!$B156,ผลิต2!U:U)+SUMIF(เส้นแต่งหน้าขนมเค้ก!$C:$C,'รับ-จ่าย ประจำวัน'!$B156,เส้นแต่งหน้าขนมเค้ก!U:U)+SUMIF(แพ็ค!$C:$C,'รับ-จ่าย ประจำวัน'!$B156,แพ็ค!U:U)+SUMIF(ธุรการ!$C:$C,'รับ-จ่าย ประจำวัน'!$B156,ธุรการ!U:U)+SUMIF(เส้นแต่งหน้าขนมปัง!$C:$C,'รับ-จ่าย ประจำวัน'!$B156,เส้นแต่งหน้าขนมปัง!U:U)+SUMIF('วางแผนBC,CJ'!$C:$C,'รับ-จ่าย ประจำวัน'!$B156,'วางแผนBC,CJ'!U:U)+SUMIF(RD!$C:$C,'รับ-จ่าย ประจำวัน'!$B156,RD!U:U)+SUMIF('FG,ออนไล,คัดแยก'!$C:$C,'รับ-จ่าย ประจำวัน'!$B156,'FG,ออนไล,คัดแยก'!U:U)</f>
        <v>500</v>
      </c>
      <c r="BC156" s="16">
        <f>SUMIF(เตรียมส่วนผสม!$C:$C,'รับ-จ่าย ประจำวัน'!$B156,เตรียมส่วนผสม!V:V)+SUMIF(กวนไส้!$C:$C,'รับ-จ่าย ประจำวัน'!$B156,กวนไส้!V:V)+SUMIF(ผลิต1!$C:$C,'รับ-จ่าย ประจำวัน'!$B156,ผลิต1!V:V)+SUMIF(ผลิต2!$C:$C,'รับ-จ่าย ประจำวัน'!$B156,ผลิต2!V:V)+SUMIF(เส้นแต่งหน้าขนมเค้ก!$C:$C,'รับ-จ่าย ประจำวัน'!$B156,เส้นแต่งหน้าขนมเค้ก!V:V)+SUMIF(แพ็ค!$C:$C,'รับ-จ่าย ประจำวัน'!$B156,แพ็ค!V:V)+SUMIF(ธุรการ!$C:$C,'รับ-จ่าย ประจำวัน'!$B156,ธุรการ!V:V)+SUMIF(เส้นแต่งหน้าขนมปัง!$C:$C,'รับ-จ่าย ประจำวัน'!$B156,เส้นแต่งหน้าขนมปัง!V:V)+SUMIF('วางแผนBC,CJ'!$C:$C,'รับ-จ่าย ประจำวัน'!$B156,'วางแผนBC,CJ'!V:V)+SUMIF(RD!$C:$C,'รับ-จ่าย ประจำวัน'!$B156,RD!V:V)+SUMIF('FG,ออนไล,คัดแยก'!$C:$C,'รับ-จ่าย ประจำวัน'!$B156,'FG,ออนไล,คัดแยก'!V:V)</f>
        <v>250</v>
      </c>
      <c r="BD156" s="16">
        <f>SUMIF(เตรียมส่วนผสม!$C:$C,'รับ-จ่าย ประจำวัน'!$B156,เตรียมส่วนผสม!W:W)+SUMIF(กวนไส้!$C:$C,'รับ-จ่าย ประจำวัน'!$B156,กวนไส้!W:W)+SUMIF(ผลิต1!$C:$C,'รับ-จ่าย ประจำวัน'!$B156,ผลิต1!W:W)+SUMIF(ผลิต2!$C:$C,'รับ-จ่าย ประจำวัน'!$B156,ผลิต2!W:W)+SUMIF(เส้นแต่งหน้าขนมเค้ก!$C:$C,'รับ-จ่าย ประจำวัน'!$B156,เส้นแต่งหน้าขนมเค้ก!W:W)+SUMIF(แพ็ค!$C:$C,'รับ-จ่าย ประจำวัน'!$B156,แพ็ค!W:W)+SUMIF(ธุรการ!$C:$C,'รับ-จ่าย ประจำวัน'!$B156,ธุรการ!W:W)+SUMIF(เส้นแต่งหน้าขนมปัง!$C:$C,'รับ-จ่าย ประจำวัน'!$B156,เส้นแต่งหน้าขนมปัง!W:W)+SUMIF('วางแผนBC,CJ'!$C:$C,'รับ-จ่าย ประจำวัน'!$B156,'วางแผนBC,CJ'!W:W)+SUMIF(RD!$C:$C,'รับ-จ่าย ประจำวัน'!$B156,RD!W:W)+SUMIF('FG,ออนไล,คัดแยก'!$C:$C,'รับ-จ่าย ประจำวัน'!$B156,'FG,ออนไล,คัดแยก'!W:W)</f>
        <v>500</v>
      </c>
      <c r="BE156" s="16">
        <f>SUMIF(เตรียมส่วนผสม!$C:$C,'รับ-จ่าย ประจำวัน'!$B156,เตรียมส่วนผสม!X:X)+SUMIF(กวนไส้!$C:$C,'รับ-จ่าย ประจำวัน'!$B156,กวนไส้!X:X)+SUMIF(ผลิต1!$C:$C,'รับ-จ่าย ประจำวัน'!$B156,ผลิต1!X:X)+SUMIF(ผลิต2!$C:$C,'รับ-จ่าย ประจำวัน'!$B156,ผลิต2!X:X)+SUMIF(เส้นแต่งหน้าขนมเค้ก!$C:$C,'รับ-จ่าย ประจำวัน'!$B156,เส้นแต่งหน้าขนมเค้ก!X:X)+SUMIF(แพ็ค!$C:$C,'รับ-จ่าย ประจำวัน'!$B156,แพ็ค!X:X)+SUMIF(ธุรการ!$C:$C,'รับ-จ่าย ประจำวัน'!$B156,ธุรการ!X:X)+SUMIF(เส้นแต่งหน้าขนมปัง!$C:$C,'รับ-จ่าย ประจำวัน'!$B156,เส้นแต่งหน้าขนมปัง!X:X)+SUMIF('วางแผนBC,CJ'!$C:$C,'รับ-จ่าย ประจำวัน'!$B156,'วางแผนBC,CJ'!X:X)+SUMIF(RD!$C:$C,'รับ-จ่าย ประจำวัน'!$B156,RD!X:X)+SUMIF('FG,ออนไล,คัดแยก'!$C:$C,'รับ-จ่าย ประจำวัน'!$B156,'FG,ออนไล,คัดแยก'!X:X)</f>
        <v>0</v>
      </c>
      <c r="BF156" s="16">
        <f>SUMIF(เตรียมส่วนผสม!$C:$C,'รับ-จ่าย ประจำวัน'!$B156,เตรียมส่วนผสม!Y:Y)+SUMIF(กวนไส้!$C:$C,'รับ-จ่าย ประจำวัน'!$B156,กวนไส้!Y:Y)+SUMIF(ผลิต1!$C:$C,'รับ-จ่าย ประจำวัน'!$B156,ผลิต1!Y:Y)+SUMIF(ผลิต2!$C:$C,'รับ-จ่าย ประจำวัน'!$B156,ผลิต2!Y:Y)+SUMIF(เส้นแต่งหน้าขนมเค้ก!$C:$C,'รับ-จ่าย ประจำวัน'!$B156,เส้นแต่งหน้าขนมเค้ก!Y:Y)+SUMIF(แพ็ค!$C:$C,'รับ-จ่าย ประจำวัน'!$B156,แพ็ค!Y:Y)+SUMIF(ธุรการ!$C:$C,'รับ-จ่าย ประจำวัน'!$B156,ธุรการ!Y:Y)+SUMIF(เส้นแต่งหน้าขนมปัง!$C:$C,'รับ-จ่าย ประจำวัน'!$B156,เส้นแต่งหน้าขนมปัง!Y:Y)+SUMIF('วางแผนBC,CJ'!$C:$C,'รับ-จ่าย ประจำวัน'!$B156,'วางแผนBC,CJ'!Y:Y)+SUMIF(RD!$C:$C,'รับ-จ่าย ประจำวัน'!$B156,RD!Y:Y)+SUMIF('FG,ออนไล,คัดแยก'!$C:$C,'รับ-จ่าย ประจำวัน'!$B156,'FG,ออนไล,คัดแยก'!Y:Y)</f>
        <v>250</v>
      </c>
      <c r="BG156" s="16">
        <f>SUMIF(เตรียมส่วนผสม!$C:$C,'รับ-จ่าย ประจำวัน'!$B156,เตรียมส่วนผสม!Z:Z)+SUMIF(กวนไส้!$C:$C,'รับ-จ่าย ประจำวัน'!$B156,กวนไส้!Z:Z)+SUMIF(ผลิต1!$C:$C,'รับ-จ่าย ประจำวัน'!$B156,ผลิต1!Z:Z)+SUMIF(ผลิต2!$C:$C,'รับ-จ่าย ประจำวัน'!$B156,ผลิต2!Z:Z)+SUMIF(เส้นแต่งหน้าขนมเค้ก!$C:$C,'รับ-จ่าย ประจำวัน'!$B156,เส้นแต่งหน้าขนมเค้ก!Z:Z)+SUMIF(แพ็ค!$C:$C,'รับ-จ่าย ประจำวัน'!$B156,แพ็ค!Z:Z)+SUMIF(ธุรการ!$C:$C,'รับ-จ่าย ประจำวัน'!$B156,ธุรการ!Z:Z)+SUMIF(เส้นแต่งหน้าขนมปัง!$C:$C,'รับ-จ่าย ประจำวัน'!$B156,เส้นแต่งหน้าขนมปัง!Z:Z)+SUMIF('วางแผนBC,CJ'!$C:$C,'รับ-จ่าย ประจำวัน'!$B156,'วางแผนBC,CJ'!Z:Z)+SUMIF(RD!$C:$C,'รับ-จ่าย ประจำวัน'!$B156,RD!Z:Z)+SUMIF('FG,ออนไล,คัดแยก'!$C:$C,'รับ-จ่าย ประจำวัน'!$B156,'FG,ออนไล,คัดแยก'!Z:Z)</f>
        <v>350</v>
      </c>
      <c r="BH156" s="16">
        <f>SUMIF(เตรียมส่วนผสม!$C:$C,'รับ-จ่าย ประจำวัน'!$B156,เตรียมส่วนผสม!AA:AA)+SUMIF(กวนไส้!$C:$C,'รับ-จ่าย ประจำวัน'!$B156,กวนไส้!AA:AA)+SUMIF(ผลิต1!$C:$C,'รับ-จ่าย ประจำวัน'!$B156,ผลิต1!AA:AA)+SUMIF(ผลิต2!$C:$C,'รับ-จ่าย ประจำวัน'!$B156,ผลิต2!AA:AA)+SUMIF(เส้นแต่งหน้าขนมเค้ก!$C:$C,'รับ-จ่าย ประจำวัน'!$B156,เส้นแต่งหน้าขนมเค้ก!AA:AA)+SUMIF(แพ็ค!$C:$C,'รับ-จ่าย ประจำวัน'!$B156,แพ็ค!AA:AA)+SUMIF(ธุรการ!$C:$C,'รับ-จ่าย ประจำวัน'!$B156,ธุรการ!AA:AA)+SUMIF(เส้นแต่งหน้าขนมปัง!$C:$C,'รับ-จ่าย ประจำวัน'!$B156,เส้นแต่งหน้าขนมปัง!AA:AA)+SUMIF('วางแผนBC,CJ'!$C:$C,'รับ-จ่าย ประจำวัน'!$B156,'วางแผนBC,CJ'!AA:AA)+SUMIF(RD!$C:$C,'รับ-จ่าย ประจำวัน'!$B156,RD!AA:AA)+SUMIF('FG,ออนไล,คัดแยก'!$C:$C,'รับ-จ่าย ประจำวัน'!$B156,'FG,ออนไล,คัดแยก'!AA:AA)</f>
        <v>0</v>
      </c>
      <c r="BI156" s="16">
        <f>SUMIF(เตรียมส่วนผสม!$C:$C,'รับ-จ่าย ประจำวัน'!$B156,เตรียมส่วนผสม!AB:AB)+SUMIF(กวนไส้!$C:$C,'รับ-จ่าย ประจำวัน'!$B156,กวนไส้!AB:AB)+SUMIF(ผลิต1!$C:$C,'รับ-จ่าย ประจำวัน'!$B156,ผลิต1!AB:AB)+SUMIF(ผลิต2!$C:$C,'รับ-จ่าย ประจำวัน'!$B156,ผลิต2!AB:AB)+SUMIF(เส้นแต่งหน้าขนมเค้ก!$C:$C,'รับ-จ่าย ประจำวัน'!$B156,เส้นแต่งหน้าขนมเค้ก!AB:AB)+SUMIF(แพ็ค!$C:$C,'รับ-จ่าย ประจำวัน'!$B156,แพ็ค!AB:AB)+SUMIF(ธุรการ!$C:$C,'รับ-จ่าย ประจำวัน'!$B156,ธุรการ!AB:AB)+SUMIF(เส้นแต่งหน้าขนมปัง!$C:$C,'รับ-จ่าย ประจำวัน'!$B156,เส้นแต่งหน้าขนมปัง!AB:AB)+SUMIF('วางแผนBC,CJ'!$C:$C,'รับ-จ่าย ประจำวัน'!$B156,'วางแผนBC,CJ'!AB:AB)+SUMIF(RD!$C:$C,'รับ-จ่าย ประจำวัน'!$B156,RD!AB:AB)+SUMIF('FG,ออนไล,คัดแยก'!$C:$C,'รับ-จ่าย ประจำวัน'!$B156,'FG,ออนไล,คัดแยก'!AB:AB)</f>
        <v>350</v>
      </c>
      <c r="BJ156" s="16">
        <f>SUMIF(เตรียมส่วนผสม!$C:$C,'รับ-จ่าย ประจำวัน'!$B156,เตรียมส่วนผสม!AC:AC)+SUMIF(กวนไส้!$C:$C,'รับ-จ่าย ประจำวัน'!$B156,กวนไส้!AC:AC)+SUMIF(ผลิต1!$C:$C,'รับ-จ่าย ประจำวัน'!$B156,ผลิต1!AC:AC)+SUMIF(ผลิต2!$C:$C,'รับ-จ่าย ประจำวัน'!$B156,ผลิต2!AC:AC)+SUMIF(เส้นแต่งหน้าขนมเค้ก!$C:$C,'รับ-จ่าย ประจำวัน'!$B156,เส้นแต่งหน้าขนมเค้ก!AC:AC)+SUMIF(แพ็ค!$C:$C,'รับ-จ่าย ประจำวัน'!$B156,แพ็ค!AC:AC)+SUMIF(ธุรการ!$C:$C,'รับ-จ่าย ประจำวัน'!$B156,ธุรการ!AC:AC)+SUMIF(เส้นแต่งหน้าขนมปัง!$C:$C,'รับ-จ่าย ประจำวัน'!$B156,เส้นแต่งหน้าขนมปัง!AC:AC)+SUMIF('วางแผนBC,CJ'!$C:$C,'รับ-จ่าย ประจำวัน'!$B156,'วางแผนBC,CJ'!AC:AC)+SUMIF(RD!$C:$C,'รับ-จ่าย ประจำวัน'!$B156,RD!AC:AC)+SUMIF('FG,ออนไล,คัดแยก'!$C:$C,'รับ-จ่าย ประจำวัน'!$B156,'FG,ออนไล,คัดแยก'!AC:AC)</f>
        <v>250</v>
      </c>
      <c r="BK156" s="16">
        <f>SUMIF(เตรียมส่วนผสม!$C:$C,'รับ-จ่าย ประจำวัน'!$B156,เตรียมส่วนผสม!AD:AD)+SUMIF(กวนไส้!$C:$C,'รับ-จ่าย ประจำวัน'!$B156,กวนไส้!AD:AD)+SUMIF(ผลิต1!$C:$C,'รับ-จ่าย ประจำวัน'!$B156,ผลิต1!AD:AD)+SUMIF(ผลิต2!$C:$C,'รับ-จ่าย ประจำวัน'!$B156,ผลิต2!AD:AD)+SUMIF(เส้นแต่งหน้าขนมเค้ก!$C:$C,'รับ-จ่าย ประจำวัน'!$B156,เส้นแต่งหน้าขนมเค้ก!AD:AD)+SUMIF(แพ็ค!$C:$C,'รับ-จ่าย ประจำวัน'!$B156,แพ็ค!AD:AD)+SUMIF(ธุรการ!$C:$C,'รับ-จ่าย ประจำวัน'!$B156,ธุรการ!AD:AD)+SUMIF(เส้นแต่งหน้าขนมปัง!$C:$C,'รับ-จ่าย ประจำวัน'!$B156,เส้นแต่งหน้าขนมปัง!AD:AD)+SUMIF('วางแผนBC,CJ'!$C:$C,'รับ-จ่าย ประจำวัน'!$B156,'วางแผนBC,CJ'!AD:AD)+SUMIF(RD!$C:$C,'รับ-จ่าย ประจำวัน'!$B156,RD!AD:AD)+SUMIF('FG,ออนไล,คัดแยก'!$C:$C,'รับ-จ่าย ประจำวัน'!$B156,'FG,ออนไล,คัดแยก'!AD:AD)</f>
        <v>0</v>
      </c>
      <c r="BL156" s="16">
        <f>SUMIF(เตรียมส่วนผสม!$C:$C,'รับ-จ่าย ประจำวัน'!$B156,เตรียมส่วนผสม!AE:AE)+SUMIF(กวนไส้!$C:$C,'รับ-จ่าย ประจำวัน'!$B156,กวนไส้!AE:AE)+SUMIF(ผลิต1!$C:$C,'รับ-จ่าย ประจำวัน'!$B156,ผลิต1!AE:AE)+SUMIF(ผลิต2!$C:$C,'รับ-จ่าย ประจำวัน'!$B156,ผลิต2!AE:AE)+SUMIF(เส้นแต่งหน้าขนมเค้ก!$C:$C,'รับ-จ่าย ประจำวัน'!$B156,เส้นแต่งหน้าขนมเค้ก!AE:AE)+SUMIF(แพ็ค!$C:$C,'รับ-จ่าย ประจำวัน'!$B156,แพ็ค!AE:AE)+SUMIF(ธุรการ!$C:$C,'รับ-จ่าย ประจำวัน'!$B156,ธุรการ!AE:AE)+SUMIF(เส้นแต่งหน้าขนมปัง!$C:$C,'รับ-จ่าย ประจำวัน'!$B156,เส้นแต่งหน้าขนมปัง!AE:AE)+SUMIF('วางแผนBC,CJ'!$C:$C,'รับ-จ่าย ประจำวัน'!$B156,'วางแผนBC,CJ'!AE:AE)+SUMIF(RD!$C:$C,'รับ-จ่าย ประจำวัน'!$B156,RD!AE:AE)+SUMIF('FG,ออนไล,คัดแยก'!$C:$C,'รับ-จ่าย ประจำวัน'!$B156,'FG,ออนไล,คัดแยก'!AE:AE)</f>
        <v>600</v>
      </c>
      <c r="BM156" s="16">
        <f>SUMIF(เตรียมส่วนผสม!$C:$C,'รับ-จ่าย ประจำวัน'!$B156,เตรียมส่วนผสม!AF:AF)+SUMIF(กวนไส้!$C:$C,'รับ-จ่าย ประจำวัน'!$B156,กวนไส้!AF:AF)+SUMIF(ผลิต1!$C:$C,'รับ-จ่าย ประจำวัน'!$B156,ผลิต1!AF:AF)+SUMIF(ผลิต2!$C:$C,'รับ-จ่าย ประจำวัน'!$B156,ผลิต2!AF:AF)+SUMIF(เส้นแต่งหน้าขนมเค้ก!$C:$C,'รับ-จ่าย ประจำวัน'!$B156,เส้นแต่งหน้าขนมเค้ก!AF:AF)+SUMIF(แพ็ค!$C:$C,'รับ-จ่าย ประจำวัน'!$B156,แพ็ค!AF:AF)+SUMIF(ธุรการ!$C:$C,'รับ-จ่าย ประจำวัน'!$B156,ธุรการ!AF:AF)+SUMIF(เส้นแต่งหน้าขนมปัง!$C:$C,'รับ-จ่าย ประจำวัน'!$B156,เส้นแต่งหน้าขนมปัง!AF:AF)+SUMIF('วางแผนBC,CJ'!$C:$C,'รับ-จ่าย ประจำวัน'!$B156,'วางแผนBC,CJ'!AF:AF)+SUMIF(RD!$C:$C,'รับ-จ่าย ประจำวัน'!$B156,RD!AF:AF)+SUMIF('FG,ออนไล,คัดแยก'!$C:$C,'รับ-จ่าย ประจำวัน'!$B156,'FG,ออนไล,คัดแยก'!AF:AF)</f>
        <v>400</v>
      </c>
      <c r="BN156" s="16">
        <f>SUMIF(เตรียมส่วนผสม!$C:$C,'รับ-จ่าย ประจำวัน'!$B156,เตรียมส่วนผสม!AG:AG)+SUMIF(กวนไส้!$C:$C,'รับ-จ่าย ประจำวัน'!$B156,กวนไส้!AG:AG)+SUMIF(ผลิต1!$C:$C,'รับ-จ่าย ประจำวัน'!$B156,ผลิต1!AG:AG)+SUMIF(ผลิต2!$C:$C,'รับ-จ่าย ประจำวัน'!$B156,ผลิต2!AG:AG)+SUMIF(เส้นแต่งหน้าขนมเค้ก!$C:$C,'รับ-จ่าย ประจำวัน'!$B156,เส้นแต่งหน้าขนมเค้ก!AG:AG)+SUMIF(แพ็ค!$C:$C,'รับ-จ่าย ประจำวัน'!$B156,แพ็ค!AG:AG)+SUMIF(ธุรการ!$C:$C,'รับ-จ่าย ประจำวัน'!$B156,ธุรการ!AG:AG)+SUMIF(เส้นแต่งหน้าขนมปัง!$C:$C,'รับ-จ่าย ประจำวัน'!$B156,เส้นแต่งหน้าขนมปัง!AG:AG)+SUMIF('วางแผนBC,CJ'!$C:$C,'รับ-จ่าย ประจำวัน'!$B156,'วางแผนBC,CJ'!AG:AG)+SUMIF(RD!$C:$C,'รับ-จ่าย ประจำวัน'!$B156,RD!AG:AG)+SUMIF('FG,ออนไล,คัดแยก'!$C:$C,'รับ-จ่าย ประจำวัน'!$B156,'FG,ออนไล,คัดแยก'!AG:AG)</f>
        <v>400</v>
      </c>
      <c r="BO156" s="16">
        <f>SUMIF(เตรียมส่วนผสม!$C:$C,'รับ-จ่าย ประจำวัน'!$B156,เตรียมส่วนผสม!AH:AH)+SUMIF(กวนไส้!$C:$C,'รับ-จ่าย ประจำวัน'!$B156,กวนไส้!AH:AH)+SUMIF(ผลิต1!$C:$C,'รับ-จ่าย ประจำวัน'!$B156,ผลิต1!AH:AH)+SUMIF(ผลิต2!$C:$C,'รับ-จ่าย ประจำวัน'!$B156,ผลิต2!AH:AH)+SUMIF(เส้นแต่งหน้าขนมเค้ก!$C:$C,'รับ-จ่าย ประจำวัน'!$B156,เส้นแต่งหน้าขนมเค้ก!AH:AH)+SUMIF(แพ็ค!$C:$C,'รับ-จ่าย ประจำวัน'!$B156,แพ็ค!AH:AH)+SUMIF(ธุรการ!$C:$C,'รับ-จ่าย ประจำวัน'!$B156,ธุรการ!AH:AH)+SUMIF(เส้นแต่งหน้าขนมปัง!$C:$C,'รับ-จ่าย ประจำวัน'!$B156,เส้นแต่งหน้าขนมปัง!AH:AH)+SUMIF('วางแผนBC,CJ'!$C:$C,'รับ-จ่าย ประจำวัน'!$B156,'วางแผนBC,CJ'!AH:AH)+SUMIF(RD!$C:$C,'รับ-จ่าย ประจำวัน'!$B156,RD!AH:AH)+SUMIF('FG,ออนไล,คัดแยก'!$C:$C,'รับ-จ่าย ประจำวัน'!$B156,'FG,ออนไล,คัดแยก'!AH:AH)</f>
        <v>0</v>
      </c>
      <c r="BP156" s="16">
        <f>SUMIF(เตรียมส่วนผสม!$C:$C,'รับ-จ่าย ประจำวัน'!$B156,เตรียมส่วนผสม!AI:AI)+SUMIF(กวนไส้!$C:$C,'รับ-จ่าย ประจำวัน'!$B156,กวนไส้!AI:AI)+SUMIF(ผลิต1!$C:$C,'รับ-จ่าย ประจำวัน'!$B156,ผลิต1!AI:AI)+SUMIF(ผลิต2!$C:$C,'รับ-จ่าย ประจำวัน'!$B156,ผลิต2!AI:AI)+SUMIF(เส้นแต่งหน้าขนมเค้ก!$C:$C,'รับ-จ่าย ประจำวัน'!$B156,เส้นแต่งหน้าขนมเค้ก!AI:AI)+SUMIF(แพ็ค!$C:$C,'รับ-จ่าย ประจำวัน'!$B156,แพ็ค!AI:AI)+SUMIF(ธุรการ!$C:$C,'รับ-จ่าย ประจำวัน'!$B156,ธุรการ!AI:AI)+SUMIF(เส้นแต่งหน้าขนมปัง!$C:$C,'รับ-จ่าย ประจำวัน'!$B156,เส้นแต่งหน้าขนมปัง!AI:AI)+SUMIF('วางแผนBC,CJ'!$C:$C,'รับ-จ่าย ประจำวัน'!$B156,'วางแผนBC,CJ'!AI:AI)+SUMIF(RD!$C:$C,'รับ-จ่าย ประจำวัน'!$B156,RD!AI:AI)+SUMIF('FG,ออนไล,คัดแยก'!$C:$C,'รับ-จ่าย ประจำวัน'!$B156,'FG,ออนไล,คัดแยก'!AI:AI)</f>
        <v>500</v>
      </c>
      <c r="BQ156" s="16">
        <f>SUMIF(เตรียมส่วนผสม!$C:$C,'รับ-จ่าย ประจำวัน'!$B156,เตรียมส่วนผสม!AJ:AJ)+SUMIF(กวนไส้!$C:$C,'รับ-จ่าย ประจำวัน'!$B156,กวนไส้!AJ:AJ)+SUMIF(ผลิต1!$C:$C,'รับ-จ่าย ประจำวัน'!$B156,ผลิต1!AJ:AJ)+SUMIF(ผลิต2!$C:$C,'รับ-จ่าย ประจำวัน'!$B156,ผลิต2!AJ:AJ)+SUMIF(เส้นแต่งหน้าขนมเค้ก!$C:$C,'รับ-จ่าย ประจำวัน'!$B156,เส้นแต่งหน้าขนมเค้ก!AJ:AJ)+SUMIF(แพ็ค!$C:$C,'รับ-จ่าย ประจำวัน'!$B156,แพ็ค!AJ:AJ)+SUMIF(ธุรการ!$C:$C,'รับ-จ่าย ประจำวัน'!$B156,ธุรการ!AJ:AJ)+SUMIF(เส้นแต่งหน้าขนมปัง!$C:$C,'รับ-จ่าย ประจำวัน'!$B156,เส้นแต่งหน้าขนมปัง!AJ:AJ)+SUMIF('วางแผนBC,CJ'!$C:$C,'รับ-จ่าย ประจำวัน'!$B156,'วางแผนBC,CJ'!AJ:AJ)+SUMIF(RD!$C:$C,'รับ-จ่าย ประจำวัน'!$B156,RD!AJ:AJ)+SUMIF('FG,ออนไล,คัดแยก'!$C:$C,'รับ-จ่าย ประจำวัน'!$B156,'FG,ออนไล,คัดแยก'!AJ:AJ)</f>
        <v>300</v>
      </c>
      <c r="BR156" s="16">
        <f>SUMIF(เตรียมส่วนผสม!$C:$C,'รับ-จ่าย ประจำวัน'!$B156,เตรียมส่วนผสม!AK:AK)+SUMIF(กวนไส้!$C:$C,'รับ-จ่าย ประจำวัน'!$B156,กวนไส้!AK:AK)+SUMIF(ผลิต1!$C:$C,'รับ-จ่าย ประจำวัน'!$B156,ผลิต1!AK:AK)+SUMIF(ผลิต2!$C:$C,'รับ-จ่าย ประจำวัน'!$B156,ผลิต2!AK:AK)+SUMIF(เส้นแต่งหน้าขนมเค้ก!$C:$C,'รับ-จ่าย ประจำวัน'!$B156,เส้นแต่งหน้าขนมเค้ก!AK:AK)+SUMIF(แพ็ค!$C:$C,'รับ-จ่าย ประจำวัน'!$B156,แพ็ค!AK:AK)+SUMIF(ธุรการ!$C:$C,'รับ-จ่าย ประจำวัน'!$B156,ธุรการ!AK:AK)+SUMIF(เส้นแต่งหน้าขนมปัง!$C:$C,'รับ-จ่าย ประจำวัน'!$B156,เส้นแต่งหน้าขนมปัง!AK:AK)+SUMIF('วางแผนBC,CJ'!$C:$C,'รับ-จ่าย ประจำวัน'!$B156,'วางแผนBC,CJ'!AK:AK)+SUMIF(RD!$C:$C,'รับ-จ่าย ประจำวัน'!$B156,RD!AK:AK)+SUMIF('FG,ออนไล,คัดแยก'!$C:$C,'รับ-จ่าย ประจำวัน'!$B156,'FG,ออนไล,คัดแยก'!AK:AK)</f>
        <v>300</v>
      </c>
      <c r="BS156" s="16">
        <f>SUMIF(เตรียมส่วนผสม!$C:$C,'รับ-จ่าย ประจำวัน'!$B156,เตรียมส่วนผสม!AL:AL)+SUMIF(กวนไส้!$C:$C,'รับ-จ่าย ประจำวัน'!$B156,กวนไส้!AL:AL)+SUMIF(ผลิต1!$C:$C,'รับ-จ่าย ประจำวัน'!$B156,ผลิต1!AL:AL)+SUMIF(ผลิต2!$C:$C,'รับ-จ่าย ประจำวัน'!$B156,ผลิต2!AL:AL)+SUMIF(เส้นแต่งหน้าขนมเค้ก!$C:$C,'รับ-จ่าย ประจำวัน'!$B156,เส้นแต่งหน้าขนมเค้ก!AL:AL)+SUMIF(แพ็ค!$C:$C,'รับ-จ่าย ประจำวัน'!$B156,แพ็ค!AL:AL)+SUMIF(ธุรการ!$C:$C,'รับ-จ่าย ประจำวัน'!$B156,ธุรการ!AL:AL)+SUMIF(เส้นแต่งหน้าขนมปัง!$C:$C,'รับ-จ่าย ประจำวัน'!$B156,เส้นแต่งหน้าขนมปัง!AL:AL)+SUMIF('วางแผนBC,CJ'!$C:$C,'รับ-จ่าย ประจำวัน'!$B156,'วางแผนBC,CJ'!AL:AL)+SUMIF(RD!$C:$C,'รับ-จ่าย ประจำวัน'!$B156,RD!AL:AL)+SUMIF('FG,ออนไล,คัดแยก'!$C:$C,'รับ-จ่าย ประจำวัน'!$B156,'FG,ออนไล,คัดแยก'!AL:AL)</f>
        <v>0</v>
      </c>
      <c r="BT156" s="18">
        <f t="shared" si="36"/>
        <v>8300</v>
      </c>
      <c r="BU156" s="116">
        <v>7750</v>
      </c>
      <c r="BV156" s="146">
        <f t="shared" si="37"/>
        <v>4650</v>
      </c>
      <c r="BW156" s="183">
        <v>30</v>
      </c>
      <c r="BX156" s="172">
        <f t="shared" ref="BX156:BX171" si="46">BT156/30</f>
        <v>276.66666666666669</v>
      </c>
      <c r="BY156" s="188">
        <f t="shared" si="40"/>
        <v>16.807228915662648</v>
      </c>
      <c r="BZ156" s="180">
        <f t="shared" ca="1" si="38"/>
        <v>46219.807228915663</v>
      </c>
      <c r="CA156" s="93">
        <v>12000</v>
      </c>
      <c r="CB156" s="152"/>
      <c r="CC156" s="93"/>
      <c r="CD156" s="93"/>
      <c r="CE156" s="93"/>
      <c r="CF156" s="93"/>
      <c r="CG156" s="93"/>
      <c r="CH156" s="93"/>
      <c r="CI156" s="93"/>
      <c r="CJ156" s="94"/>
      <c r="CK156" s="9">
        <f t="shared" si="41"/>
        <v>-3100</v>
      </c>
    </row>
    <row r="157" spans="1:89" x14ac:dyDescent="0.5">
      <c r="A157" s="149" t="s">
        <v>581</v>
      </c>
      <c r="B157" s="34">
        <v>1021701004</v>
      </c>
      <c r="C157" s="33" t="s">
        <v>1929</v>
      </c>
      <c r="D157" s="141" t="s">
        <v>61</v>
      </c>
      <c r="E157" s="25" t="s">
        <v>61</v>
      </c>
      <c r="F157" s="132"/>
      <c r="G157" s="25"/>
      <c r="H157" s="12">
        <v>5150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11"/>
      <c r="AF157" s="11"/>
      <c r="AG157" s="11"/>
      <c r="AH157" s="11"/>
      <c r="AI157" s="25"/>
      <c r="AJ157" s="25"/>
      <c r="AK157" s="25"/>
      <c r="AL157" s="25"/>
      <c r="AM157" s="25"/>
      <c r="AN157" s="15">
        <f t="shared" si="35"/>
        <v>0</v>
      </c>
      <c r="AO157" s="16">
        <f>SUMIF(เตรียมส่วนผสม!$C:$C,'รับ-จ่าย ประจำวัน'!$B157,เตรียมส่วนผสม!H:H)+SUMIF(กวนไส้!$C:$C,'รับ-จ่าย ประจำวัน'!$B157,กวนไส้!H:H)+SUMIF(ผลิต1!$C:$C,'รับ-จ่าย ประจำวัน'!$B157,ผลิต1!H:H)+SUMIF(ผลิต2!$C:$C,'รับ-จ่าย ประจำวัน'!$B157,ผลิต2!H:H)+SUMIF(เส้นแต่งหน้าขนมเค้ก!$C:$C,'รับ-จ่าย ประจำวัน'!$B157,เส้นแต่งหน้าขนมเค้ก!H:H)+SUMIF(แพ็ค!$C:$C,'รับ-จ่าย ประจำวัน'!$B157,แพ็ค!H:H)+SUMIF(ธุรการ!$C:$C,'รับ-จ่าย ประจำวัน'!$B157,ธุรการ!H:H)+SUMIF(เส้นแต่งหน้าขนมปัง!$C:$C,'รับ-จ่าย ประจำวัน'!$B157,เส้นแต่งหน้าขนมปัง!H:H)+SUMIF('วางแผนBC,CJ'!$C:$C,'รับ-จ่าย ประจำวัน'!$B157,'วางแผนBC,CJ'!H:H)+SUMIF(RD!$C:$C,'รับ-จ่าย ประจำวัน'!$B157,RD!H:H)+SUMIF('FG,ออนไล,คัดแยก'!$C:$C,'รับ-จ่าย ประจำวัน'!$B157,'FG,ออนไล,คัดแยก'!H:H)</f>
        <v>50</v>
      </c>
      <c r="AP157" s="16">
        <f>SUMIF(เตรียมส่วนผสม!$C:$C,'รับ-จ่าย ประจำวัน'!$B157,เตรียมส่วนผสม!I:I)+SUMIF(กวนไส้!$C:$C,'รับ-จ่าย ประจำวัน'!$B157,กวนไส้!I:I)+SUMIF(ผลิต1!$C:$C,'รับ-จ่าย ประจำวัน'!$B157,ผลิต1!I:I)+SUMIF(ผลิต2!$C:$C,'รับ-จ่าย ประจำวัน'!$B157,ผลิต2!I:I)+SUMIF(เส้นแต่งหน้าขนมเค้ก!$C:$C,'รับ-จ่าย ประจำวัน'!$B157,เส้นแต่งหน้าขนมเค้ก!I:I)+SUMIF(แพ็ค!$C:$C,'รับ-จ่าย ประจำวัน'!$B157,แพ็ค!I:I)+SUMIF(ธุรการ!$C:$C,'รับ-จ่าย ประจำวัน'!$B157,ธุรการ!I:I)+SUMIF(เส้นแต่งหน้าขนมปัง!$C:$C,'รับ-จ่าย ประจำวัน'!$B157,เส้นแต่งหน้าขนมปัง!I:I)+SUMIF('วางแผนBC,CJ'!$C:$C,'รับ-จ่าย ประจำวัน'!$B157,'วางแผนBC,CJ'!I:I)+SUMIF(RD!$C:$C,'รับ-จ่าย ประจำวัน'!$B157,RD!I:I)+SUMIF('FG,ออนไล,คัดแยก'!$C:$C,'รับ-จ่าย ประจำวัน'!$B157,'FG,ออนไล,คัดแยก'!I:I)</f>
        <v>200</v>
      </c>
      <c r="AQ157" s="16">
        <f>SUMIF(เตรียมส่วนผสม!$C:$C,'รับ-จ่าย ประจำวัน'!$B157,เตรียมส่วนผสม!J:J)+SUMIF(กวนไส้!$C:$C,'รับ-จ่าย ประจำวัน'!$B157,กวนไส้!J:J)+SUMIF(ผลิต1!$C:$C,'รับ-จ่าย ประจำวัน'!$B157,ผลิต1!J:J)+SUMIF(ผลิต2!$C:$C,'รับ-จ่าย ประจำวัน'!$B157,ผลิต2!J:J)+SUMIF(เส้นแต่งหน้าขนมเค้ก!$C:$C,'รับ-จ่าย ประจำวัน'!$B157,เส้นแต่งหน้าขนมเค้ก!J:J)+SUMIF(แพ็ค!$C:$C,'รับ-จ่าย ประจำวัน'!$B157,แพ็ค!J:J)+SUMIF(ธุรการ!$C:$C,'รับ-จ่าย ประจำวัน'!$B157,ธุรการ!J:J)+SUMIF(เส้นแต่งหน้าขนมปัง!$C:$C,'รับ-จ่าย ประจำวัน'!$B157,เส้นแต่งหน้าขนมปัง!J:J)+SUMIF('วางแผนBC,CJ'!$C:$C,'รับ-จ่าย ประจำวัน'!$B157,'วางแผนBC,CJ'!J:J)+SUMIF(RD!$C:$C,'รับ-จ่าย ประจำวัน'!$B157,RD!J:J)+SUMIF('FG,ออนไล,คัดแยก'!$C:$C,'รับ-จ่าย ประจำวัน'!$B157,'FG,ออนไล,คัดแยก'!J:J)</f>
        <v>0</v>
      </c>
      <c r="AR157" s="16">
        <f>SUMIF(เตรียมส่วนผสม!$C:$C,'รับ-จ่าย ประจำวัน'!$B157,เตรียมส่วนผสม!K:K)+SUMIF(กวนไส้!$C:$C,'รับ-จ่าย ประจำวัน'!$B157,กวนไส้!K:K)+SUMIF(ผลิต1!$C:$C,'รับ-จ่าย ประจำวัน'!$B157,ผลิต1!K:K)+SUMIF(ผลิต2!$C:$C,'รับ-จ่าย ประจำวัน'!$B157,ผลิต2!K:K)+SUMIF(เส้นแต่งหน้าขนมเค้ก!$C:$C,'รับ-จ่าย ประจำวัน'!$B157,เส้นแต่งหน้าขนมเค้ก!K:K)+SUMIF(แพ็ค!$C:$C,'รับ-จ่าย ประจำวัน'!$B157,แพ็ค!K:K)+SUMIF(ธุรการ!$C:$C,'รับ-จ่าย ประจำวัน'!$B157,ธุรการ!K:K)+SUMIF(เส้นแต่งหน้าขนมปัง!$C:$C,'รับ-จ่าย ประจำวัน'!$B157,เส้นแต่งหน้าขนมปัง!K:K)+SUMIF('วางแผนBC,CJ'!$C:$C,'รับ-จ่าย ประจำวัน'!$B157,'วางแผนBC,CJ'!K:K)+SUMIF(RD!$C:$C,'รับ-จ่าย ประจำวัน'!$B157,RD!K:K)+SUMIF('FG,ออนไล,คัดแยก'!$C:$C,'รับ-จ่าย ประจำวัน'!$B157,'FG,ออนไล,คัดแยก'!K:K)</f>
        <v>250</v>
      </c>
      <c r="AS157" s="16">
        <f>SUMIF(เตรียมส่วนผสม!$C:$C,'รับ-จ่าย ประจำวัน'!$B157,เตรียมส่วนผสม!L:L)+SUMIF(กวนไส้!$C:$C,'รับ-จ่าย ประจำวัน'!$B157,กวนไส้!L:L)+SUMIF(ผลิต1!$C:$C,'รับ-จ่าย ประจำวัน'!$B157,ผลิต1!L:L)+SUMIF(ผลิต2!$C:$C,'รับ-จ่าย ประจำวัน'!$B157,ผลิต2!L:L)+SUMIF(เส้นแต่งหน้าขนมเค้ก!$C:$C,'รับ-จ่าย ประจำวัน'!$B157,เส้นแต่งหน้าขนมเค้ก!L:L)+SUMIF(แพ็ค!$C:$C,'รับ-จ่าย ประจำวัน'!$B157,แพ็ค!L:L)+SUMIF(ธุรการ!$C:$C,'รับ-จ่าย ประจำวัน'!$B157,ธุรการ!L:L)+SUMIF(เส้นแต่งหน้าขนมปัง!$C:$C,'รับ-จ่าย ประจำวัน'!$B157,เส้นแต่งหน้าขนมปัง!L:L)+SUMIF('วางแผนBC,CJ'!$C:$C,'รับ-จ่าย ประจำวัน'!$B157,'วางแผนBC,CJ'!L:L)+SUMIF(RD!$C:$C,'รับ-จ่าย ประจำวัน'!$B157,RD!L:L)+SUMIF('FG,ออนไล,คัดแยก'!$C:$C,'รับ-จ่าย ประจำวัน'!$B157,'FG,ออนไล,คัดแยก'!L:L)</f>
        <v>150</v>
      </c>
      <c r="AT157" s="16">
        <f>SUMIF(เตรียมส่วนผสม!$C:$C,'รับ-จ่าย ประจำวัน'!$B157,เตรียมส่วนผสม!M:M)+SUMIF(กวนไส้!$C:$C,'รับ-จ่าย ประจำวัน'!$B157,กวนไส้!M:M)+SUMIF(ผลิต1!$C:$C,'รับ-จ่าย ประจำวัน'!$B157,ผลิต1!M:M)+SUMIF(ผลิต2!$C:$C,'รับ-จ่าย ประจำวัน'!$B157,ผลิต2!M:M)+SUMIF(เส้นแต่งหน้าขนมเค้ก!$C:$C,'รับ-จ่าย ประจำวัน'!$B157,เส้นแต่งหน้าขนมเค้ก!M:M)+SUMIF(แพ็ค!$C:$C,'รับ-จ่าย ประจำวัน'!$B157,แพ็ค!M:M)+SUMIF(ธุรการ!$C:$C,'รับ-จ่าย ประจำวัน'!$B157,ธุรการ!M:M)+SUMIF(เส้นแต่งหน้าขนมปัง!$C:$C,'รับ-จ่าย ประจำวัน'!$B157,เส้นแต่งหน้าขนมปัง!M:M)+SUMIF('วางแผนBC,CJ'!$C:$C,'รับ-จ่าย ประจำวัน'!$B157,'วางแผนBC,CJ'!M:M)+SUMIF(RD!$C:$C,'รับ-จ่าย ประจำวัน'!$B157,RD!M:M)+SUMIF('FG,ออนไล,คัดแยก'!$C:$C,'รับ-จ่าย ประจำวัน'!$B157,'FG,ออนไล,คัดแยก'!M:M)</f>
        <v>0</v>
      </c>
      <c r="AU157" s="16">
        <f>SUMIF(เตรียมส่วนผสม!$C:$C,'รับ-จ่าย ประจำวัน'!$B157,เตรียมส่วนผสม!N:N)+SUMIF(กวนไส้!$C:$C,'รับ-จ่าย ประจำวัน'!$B157,กวนไส้!N:N)+SUMIF(ผลิต1!$C:$C,'รับ-จ่าย ประจำวัน'!$B157,ผลิต1!N:N)+SUMIF(ผลิต2!$C:$C,'รับ-จ่าย ประจำวัน'!$B157,ผลิต2!N:N)+SUMIF(เส้นแต่งหน้าขนมเค้ก!$C:$C,'รับ-จ่าย ประจำวัน'!$B157,เส้นแต่งหน้าขนมเค้ก!N:N)+SUMIF(แพ็ค!$C:$C,'รับ-จ่าย ประจำวัน'!$B157,แพ็ค!N:N)+SUMIF(ธุรการ!$C:$C,'รับ-จ่าย ประจำวัน'!$B157,ธุรการ!N:N)+SUMIF(เส้นแต่งหน้าขนมปัง!$C:$C,'รับ-จ่าย ประจำวัน'!$B157,เส้นแต่งหน้าขนมปัง!N:N)+SUMIF('วางแผนBC,CJ'!$C:$C,'รับ-จ่าย ประจำวัน'!$B157,'วางแผนBC,CJ'!N:N)+SUMIF(RD!$C:$C,'รับ-จ่าย ประจำวัน'!$B157,RD!N:N)+SUMIF('FG,ออนไล,คัดแยก'!$C:$C,'รับ-จ่าย ประจำวัน'!$B157,'FG,ออนไล,คัดแยก'!N:N)</f>
        <v>250</v>
      </c>
      <c r="AV157" s="16">
        <f>SUMIF(เตรียมส่วนผสม!$C:$C,'รับ-จ่าย ประจำวัน'!$B157,เตรียมส่วนผสม!O:O)+SUMIF(กวนไส้!$C:$C,'รับ-จ่าย ประจำวัน'!$B157,กวนไส้!O:O)+SUMIF(ผลิต1!$C:$C,'รับ-จ่าย ประจำวัน'!$B157,ผลิต1!O:O)+SUMIF(ผลิต2!$C:$C,'รับ-จ่าย ประจำวัน'!$B157,ผลิต2!O:O)+SUMIF(เส้นแต่งหน้าขนมเค้ก!$C:$C,'รับ-จ่าย ประจำวัน'!$B157,เส้นแต่งหน้าขนมเค้ก!O:O)+SUMIF(แพ็ค!$C:$C,'รับ-จ่าย ประจำวัน'!$B157,แพ็ค!O:O)+SUMIF(ธุรการ!$C:$C,'รับ-จ่าย ประจำวัน'!$B157,ธุรการ!O:O)+SUMIF(เส้นแต่งหน้าขนมปัง!$C:$C,'รับ-จ่าย ประจำวัน'!$B157,เส้นแต่งหน้าขนมปัง!O:O)+SUMIF('วางแผนBC,CJ'!$C:$C,'รับ-จ่าย ประจำวัน'!$B157,'วางแผนBC,CJ'!O:O)+SUMIF(RD!$C:$C,'รับ-จ่าย ประจำวัน'!$B157,RD!O:O)+SUMIF('FG,ออนไล,คัดแยก'!$C:$C,'รับ-จ่าย ประจำวัน'!$B157,'FG,ออนไล,คัดแยก'!O:O)</f>
        <v>150</v>
      </c>
      <c r="AW157" s="16">
        <f>SUMIF(เตรียมส่วนผสม!$C:$C,'รับ-จ่าย ประจำวัน'!$B157,เตรียมส่วนผสม!P:P)+SUMIF(กวนไส้!$C:$C,'รับ-จ่าย ประจำวัน'!$B157,กวนไส้!P:P)+SUMIF(ผลิต1!$C:$C,'รับ-จ่าย ประจำวัน'!$B157,ผลิต1!P:P)+SUMIF(ผลิต2!$C:$C,'รับ-จ่าย ประจำวัน'!$B157,ผลิต2!P:P)+SUMIF(เส้นแต่งหน้าขนมเค้ก!$C:$C,'รับ-จ่าย ประจำวัน'!$B157,เส้นแต่งหน้าขนมเค้ก!P:P)+SUMIF(แพ็ค!$C:$C,'รับ-จ่าย ประจำวัน'!$B157,แพ็ค!P:P)+SUMIF(ธุรการ!$C:$C,'รับ-จ่าย ประจำวัน'!$B157,ธุรการ!P:P)+SUMIF(เส้นแต่งหน้าขนมปัง!$C:$C,'รับ-จ่าย ประจำวัน'!$B157,เส้นแต่งหน้าขนมปัง!P:P)+SUMIF('วางแผนBC,CJ'!$C:$C,'รับ-จ่าย ประจำวัน'!$B157,'วางแผนBC,CJ'!P:P)+SUMIF(RD!$C:$C,'รับ-จ่าย ประจำวัน'!$B157,RD!P:P)+SUMIF('FG,ออนไล,คัดแยก'!$C:$C,'รับ-จ่าย ประจำวัน'!$B157,'FG,ออนไล,คัดแยก'!P:P)</f>
        <v>200</v>
      </c>
      <c r="AX157" s="16">
        <f>SUMIF(เตรียมส่วนผสม!$C:$C,'รับ-จ่าย ประจำวัน'!$B157,เตรียมส่วนผสม!Q:Q)+SUMIF(กวนไส้!$C:$C,'รับ-จ่าย ประจำวัน'!$B157,กวนไส้!Q:Q)+SUMIF(ผลิต1!$C:$C,'รับ-จ่าย ประจำวัน'!$B157,ผลิต1!Q:Q)+SUMIF(ผลิต2!$C:$C,'รับ-จ่าย ประจำวัน'!$B157,ผลิต2!Q:Q)+SUMIF(เส้นแต่งหน้าขนมเค้ก!$C:$C,'รับ-จ่าย ประจำวัน'!$B157,เส้นแต่งหน้าขนมเค้ก!Q:Q)+SUMIF(แพ็ค!$C:$C,'รับ-จ่าย ประจำวัน'!$B157,แพ็ค!Q:Q)+SUMIF(ธุรการ!$C:$C,'รับ-จ่าย ประจำวัน'!$B157,ธุรการ!Q:Q)+SUMIF(เส้นแต่งหน้าขนมปัง!$C:$C,'รับ-จ่าย ประจำวัน'!$B157,เส้นแต่งหน้าขนมปัง!Q:Q)+SUMIF('วางแผนBC,CJ'!$C:$C,'รับ-จ่าย ประจำวัน'!$B157,'วางแผนBC,CJ'!Q:Q)+SUMIF(RD!$C:$C,'รับ-จ่าย ประจำวัน'!$B157,RD!Q:Q)+SUMIF('FG,ออนไล,คัดแยก'!$C:$C,'รับ-จ่าย ประจำวัน'!$B157,'FG,ออนไล,คัดแยก'!Q:Q)</f>
        <v>200</v>
      </c>
      <c r="AY157" s="16">
        <f>SUMIF(เตรียมส่วนผสม!$C:$C,'รับ-จ่าย ประจำวัน'!$B157,เตรียมส่วนผสม!R:R)+SUMIF(กวนไส้!$C:$C,'รับ-จ่าย ประจำวัน'!$B157,กวนไส้!R:R)+SUMIF(ผลิต1!$C:$C,'รับ-จ่าย ประจำวัน'!$B157,ผลิต1!R:R)+SUMIF(ผลิต2!$C:$C,'รับ-จ่าย ประจำวัน'!$B157,ผลิต2!R:R)+SUMIF(เส้นแต่งหน้าขนมเค้ก!$C:$C,'รับ-จ่าย ประจำวัน'!$B157,เส้นแต่งหน้าขนมเค้ก!R:R)+SUMIF(แพ็ค!$C:$C,'รับ-จ่าย ประจำวัน'!$B157,แพ็ค!R:R)+SUMIF(ธุรการ!$C:$C,'รับ-จ่าย ประจำวัน'!$B157,ธุรการ!R:R)+SUMIF(เส้นแต่งหน้าขนมปัง!$C:$C,'รับ-จ่าย ประจำวัน'!$B157,เส้นแต่งหน้าขนมปัง!R:R)+SUMIF('วางแผนBC,CJ'!$C:$C,'รับ-จ่าย ประจำวัน'!$B157,'วางแผนBC,CJ'!R:R)+SUMIF(RD!$C:$C,'รับ-จ่าย ประจำวัน'!$B157,RD!R:R)+SUMIF('FG,ออนไล,คัดแยก'!$C:$C,'รับ-จ่าย ประจำวัน'!$B157,'FG,ออนไล,คัดแยก'!R:R)</f>
        <v>50</v>
      </c>
      <c r="AZ157" s="16">
        <f>SUMIF(เตรียมส่วนผสม!$C:$C,'รับ-จ่าย ประจำวัน'!$B157,เตรียมส่วนผสม!S:S)+SUMIF(กวนไส้!$C:$C,'รับ-จ่าย ประจำวัน'!$B157,กวนไส้!S:S)+SUMIF(ผลิต1!$C:$C,'รับ-จ่าย ประจำวัน'!$B157,ผลิต1!S:S)+SUMIF(ผลิต2!$C:$C,'รับ-จ่าย ประจำวัน'!$B157,ผลิต2!S:S)+SUMIF(เส้นแต่งหน้าขนมเค้ก!$C:$C,'รับ-จ่าย ประจำวัน'!$B157,เส้นแต่งหน้าขนมเค้ก!S:S)+SUMIF(แพ็ค!$C:$C,'รับ-จ่าย ประจำวัน'!$B157,แพ็ค!S:S)+SUMIF(ธุรการ!$C:$C,'รับ-จ่าย ประจำวัน'!$B157,ธุรการ!S:S)+SUMIF(เส้นแต่งหน้าขนมปัง!$C:$C,'รับ-จ่าย ประจำวัน'!$B157,เส้นแต่งหน้าขนมปัง!S:S)+SUMIF('วางแผนBC,CJ'!$C:$C,'รับ-จ่าย ประจำวัน'!$B157,'วางแผนBC,CJ'!S:S)+SUMIF(RD!$C:$C,'รับ-จ่าย ประจำวัน'!$B157,RD!S:S)+SUMIF('FG,ออนไล,คัดแยก'!$C:$C,'รับ-จ่าย ประจำวัน'!$B157,'FG,ออนไล,คัดแยก'!S:S)</f>
        <v>150</v>
      </c>
      <c r="BA157" s="16">
        <f>SUMIF(เตรียมส่วนผสม!$C:$C,'รับ-จ่าย ประจำวัน'!$B157,เตรียมส่วนผสม!T:T)+SUMIF(กวนไส้!$C:$C,'รับ-จ่าย ประจำวัน'!$B157,กวนไส้!T:T)+SUMIF(ผลิต1!$C:$C,'รับ-จ่าย ประจำวัน'!$B157,ผลิต1!T:T)+SUMIF(ผลิต2!$C:$C,'รับ-จ่าย ประจำวัน'!$B157,ผลิต2!T:T)+SUMIF(เส้นแต่งหน้าขนมเค้ก!$C:$C,'รับ-จ่าย ประจำวัน'!$B157,เส้นแต่งหน้าขนมเค้ก!T:T)+SUMIF(แพ็ค!$C:$C,'รับ-จ่าย ประจำวัน'!$B157,แพ็ค!T:T)+SUMIF(ธุรการ!$C:$C,'รับ-จ่าย ประจำวัน'!$B157,ธุรการ!T:T)+SUMIF(เส้นแต่งหน้าขนมปัง!$C:$C,'รับ-จ่าย ประจำวัน'!$B157,เส้นแต่งหน้าขนมปัง!T:T)+SUMIF('วางแผนBC,CJ'!$C:$C,'รับ-จ่าย ประจำวัน'!$B157,'วางแผนBC,CJ'!T:T)+SUMIF(RD!$C:$C,'รับ-จ่าย ประจำวัน'!$B157,RD!T:T)+SUMIF('FG,ออนไล,คัดแยก'!$C:$C,'รับ-จ่าย ประจำวัน'!$B157,'FG,ออนไล,คัดแยก'!T:T)</f>
        <v>0</v>
      </c>
      <c r="BB157" s="16">
        <f>SUMIF(เตรียมส่วนผสม!$C:$C,'รับ-จ่าย ประจำวัน'!$B157,เตรียมส่วนผสม!U:U)+SUMIF(กวนไส้!$C:$C,'รับ-จ่าย ประจำวัน'!$B157,กวนไส้!U:U)+SUMIF(ผลิต1!$C:$C,'รับ-จ่าย ประจำวัน'!$B157,ผลิต1!U:U)+SUMIF(ผลิต2!$C:$C,'รับ-จ่าย ประจำวัน'!$B157,ผลิต2!U:U)+SUMIF(เส้นแต่งหน้าขนมเค้ก!$C:$C,'รับ-จ่าย ประจำวัน'!$B157,เส้นแต่งหน้าขนมเค้ก!U:U)+SUMIF(แพ็ค!$C:$C,'รับ-จ่าย ประจำวัน'!$B157,แพ็ค!U:U)+SUMIF(ธุรการ!$C:$C,'รับ-จ่าย ประจำวัน'!$B157,ธุรการ!U:U)+SUMIF(เส้นแต่งหน้าขนมปัง!$C:$C,'รับ-จ่าย ประจำวัน'!$B157,เส้นแต่งหน้าขนมปัง!U:U)+SUMIF('วางแผนBC,CJ'!$C:$C,'รับ-จ่าย ประจำวัน'!$B157,'วางแผนBC,CJ'!U:U)+SUMIF(RD!$C:$C,'รับ-จ่าย ประจำวัน'!$B157,RD!U:U)+SUMIF('FG,ออนไล,คัดแยก'!$C:$C,'รับ-จ่าย ประจำวัน'!$B157,'FG,ออนไล,คัดแยก'!U:U)</f>
        <v>250</v>
      </c>
      <c r="BC157" s="16">
        <f>SUMIF(เตรียมส่วนผสม!$C:$C,'รับ-จ่าย ประจำวัน'!$B157,เตรียมส่วนผสม!V:V)+SUMIF(กวนไส้!$C:$C,'รับ-จ่าย ประจำวัน'!$B157,กวนไส้!V:V)+SUMIF(ผลิต1!$C:$C,'รับ-จ่าย ประจำวัน'!$B157,ผลิต1!V:V)+SUMIF(ผลิต2!$C:$C,'รับ-จ่าย ประจำวัน'!$B157,ผลิต2!V:V)+SUMIF(เส้นแต่งหน้าขนมเค้ก!$C:$C,'รับ-จ่าย ประจำวัน'!$B157,เส้นแต่งหน้าขนมเค้ก!V:V)+SUMIF(แพ็ค!$C:$C,'รับ-จ่าย ประจำวัน'!$B157,แพ็ค!V:V)+SUMIF(ธุรการ!$C:$C,'รับ-จ่าย ประจำวัน'!$B157,ธุรการ!V:V)+SUMIF(เส้นแต่งหน้าขนมปัง!$C:$C,'รับ-จ่าย ประจำวัน'!$B157,เส้นแต่งหน้าขนมปัง!V:V)+SUMIF('วางแผนBC,CJ'!$C:$C,'รับ-จ่าย ประจำวัน'!$B157,'วางแผนBC,CJ'!V:V)+SUMIF(RD!$C:$C,'รับ-จ่าย ประจำวัน'!$B157,RD!V:V)+SUMIF('FG,ออนไล,คัดแยก'!$C:$C,'รับ-จ่าย ประจำวัน'!$B157,'FG,ออนไล,คัดแยก'!V:V)</f>
        <v>200</v>
      </c>
      <c r="BD157" s="16">
        <f>SUMIF(เตรียมส่วนผสม!$C:$C,'รับ-จ่าย ประจำวัน'!$B157,เตรียมส่วนผสม!W:W)+SUMIF(กวนไส้!$C:$C,'รับ-จ่าย ประจำวัน'!$B157,กวนไส้!W:W)+SUMIF(ผลิต1!$C:$C,'รับ-จ่าย ประจำวัน'!$B157,ผลิต1!W:W)+SUMIF(ผลิต2!$C:$C,'รับ-จ่าย ประจำวัน'!$B157,ผลิต2!W:W)+SUMIF(เส้นแต่งหน้าขนมเค้ก!$C:$C,'รับ-จ่าย ประจำวัน'!$B157,เส้นแต่งหน้าขนมเค้ก!W:W)+SUMIF(แพ็ค!$C:$C,'รับ-จ่าย ประจำวัน'!$B157,แพ็ค!W:W)+SUMIF(ธุรการ!$C:$C,'รับ-จ่าย ประจำวัน'!$B157,ธุรการ!W:W)+SUMIF(เส้นแต่งหน้าขนมปัง!$C:$C,'รับ-จ่าย ประจำวัน'!$B157,เส้นแต่งหน้าขนมปัง!W:W)+SUMIF('วางแผนBC,CJ'!$C:$C,'รับ-จ่าย ประจำวัน'!$B157,'วางแผนBC,CJ'!W:W)+SUMIF(RD!$C:$C,'รับ-จ่าย ประจำวัน'!$B157,RD!W:W)+SUMIF('FG,ออนไล,คัดแยก'!$C:$C,'รับ-จ่าย ประจำวัน'!$B157,'FG,ออนไล,คัดแยก'!W:W)</f>
        <v>350</v>
      </c>
      <c r="BE157" s="16">
        <f>SUMIF(เตรียมส่วนผสม!$C:$C,'รับ-จ่าย ประจำวัน'!$B157,เตรียมส่วนผสม!X:X)+SUMIF(กวนไส้!$C:$C,'รับ-จ่าย ประจำวัน'!$B157,กวนไส้!X:X)+SUMIF(ผลิต1!$C:$C,'รับ-จ่าย ประจำวัน'!$B157,ผลิต1!X:X)+SUMIF(ผลิต2!$C:$C,'รับ-จ่าย ประจำวัน'!$B157,ผลิต2!X:X)+SUMIF(เส้นแต่งหน้าขนมเค้ก!$C:$C,'รับ-จ่าย ประจำวัน'!$B157,เส้นแต่งหน้าขนมเค้ก!X:X)+SUMIF(แพ็ค!$C:$C,'รับ-จ่าย ประจำวัน'!$B157,แพ็ค!X:X)+SUMIF(ธุรการ!$C:$C,'รับ-จ่าย ประจำวัน'!$B157,ธุรการ!X:X)+SUMIF(เส้นแต่งหน้าขนมปัง!$C:$C,'รับ-จ่าย ประจำวัน'!$B157,เส้นแต่งหน้าขนมปัง!X:X)+SUMIF('วางแผนBC,CJ'!$C:$C,'รับ-จ่าย ประจำวัน'!$B157,'วางแผนBC,CJ'!X:X)+SUMIF(RD!$C:$C,'รับ-จ่าย ประจำวัน'!$B157,RD!X:X)+SUMIF('FG,ออนไล,คัดแยก'!$C:$C,'รับ-จ่าย ประจำวัน'!$B157,'FG,ออนไล,คัดแยก'!X:X)</f>
        <v>0</v>
      </c>
      <c r="BF157" s="16">
        <f>SUMIF(เตรียมส่วนผสม!$C:$C,'รับ-จ่าย ประจำวัน'!$B157,เตรียมส่วนผสม!Y:Y)+SUMIF(กวนไส้!$C:$C,'รับ-จ่าย ประจำวัน'!$B157,กวนไส้!Y:Y)+SUMIF(ผลิต1!$C:$C,'รับ-จ่าย ประจำวัน'!$B157,ผลิต1!Y:Y)+SUMIF(ผลิต2!$C:$C,'รับ-จ่าย ประจำวัน'!$B157,ผลิต2!Y:Y)+SUMIF(เส้นแต่งหน้าขนมเค้ก!$C:$C,'รับ-จ่าย ประจำวัน'!$B157,เส้นแต่งหน้าขนมเค้ก!Y:Y)+SUMIF(แพ็ค!$C:$C,'รับ-จ่าย ประจำวัน'!$B157,แพ็ค!Y:Y)+SUMIF(ธุรการ!$C:$C,'รับ-จ่าย ประจำวัน'!$B157,ธุรการ!Y:Y)+SUMIF(เส้นแต่งหน้าขนมปัง!$C:$C,'รับ-จ่าย ประจำวัน'!$B157,เส้นแต่งหน้าขนมปัง!Y:Y)+SUMIF('วางแผนBC,CJ'!$C:$C,'รับ-จ่าย ประจำวัน'!$B157,'วางแผนBC,CJ'!Y:Y)+SUMIF(RD!$C:$C,'รับ-จ่าย ประจำวัน'!$B157,RD!Y:Y)+SUMIF('FG,ออนไล,คัดแยก'!$C:$C,'รับ-จ่าย ประจำวัน'!$B157,'FG,ออนไล,คัดแยก'!Y:Y)</f>
        <v>150</v>
      </c>
      <c r="BG157" s="16">
        <f>SUMIF(เตรียมส่วนผสม!$C:$C,'รับ-จ่าย ประจำวัน'!$B157,เตรียมส่วนผสม!Z:Z)+SUMIF(กวนไส้!$C:$C,'รับ-จ่าย ประจำวัน'!$B157,กวนไส้!Z:Z)+SUMIF(ผลิต1!$C:$C,'รับ-จ่าย ประจำวัน'!$B157,ผลิต1!Z:Z)+SUMIF(ผลิต2!$C:$C,'รับ-จ่าย ประจำวัน'!$B157,ผลิต2!Z:Z)+SUMIF(เส้นแต่งหน้าขนมเค้ก!$C:$C,'รับ-จ่าย ประจำวัน'!$B157,เส้นแต่งหน้าขนมเค้ก!Z:Z)+SUMIF(แพ็ค!$C:$C,'รับ-จ่าย ประจำวัน'!$B157,แพ็ค!Z:Z)+SUMIF(ธุรการ!$C:$C,'รับ-จ่าย ประจำวัน'!$B157,ธุรการ!Z:Z)+SUMIF(เส้นแต่งหน้าขนมปัง!$C:$C,'รับ-จ่าย ประจำวัน'!$B157,เส้นแต่งหน้าขนมปัง!Z:Z)+SUMIF('วางแผนBC,CJ'!$C:$C,'รับ-จ่าย ประจำวัน'!$B157,'วางแผนBC,CJ'!Z:Z)+SUMIF(RD!$C:$C,'รับ-จ่าย ประจำวัน'!$B157,RD!Z:Z)+SUMIF('FG,ออนไล,คัดแยก'!$C:$C,'รับ-จ่าย ประจำวัน'!$B157,'FG,ออนไล,คัดแยก'!Z:Z)</f>
        <v>300</v>
      </c>
      <c r="BH157" s="16">
        <f>SUMIF(เตรียมส่วนผสม!$C:$C,'รับ-จ่าย ประจำวัน'!$B157,เตรียมส่วนผสม!AA:AA)+SUMIF(กวนไส้!$C:$C,'รับ-จ่าย ประจำวัน'!$B157,กวนไส้!AA:AA)+SUMIF(ผลิต1!$C:$C,'รับ-จ่าย ประจำวัน'!$B157,ผลิต1!AA:AA)+SUMIF(ผลิต2!$C:$C,'รับ-จ่าย ประจำวัน'!$B157,ผลิต2!AA:AA)+SUMIF(เส้นแต่งหน้าขนมเค้ก!$C:$C,'รับ-จ่าย ประจำวัน'!$B157,เส้นแต่งหน้าขนมเค้ก!AA:AA)+SUMIF(แพ็ค!$C:$C,'รับ-จ่าย ประจำวัน'!$B157,แพ็ค!AA:AA)+SUMIF(ธุรการ!$C:$C,'รับ-จ่าย ประจำวัน'!$B157,ธุรการ!AA:AA)+SUMIF(เส้นแต่งหน้าขนมปัง!$C:$C,'รับ-จ่าย ประจำวัน'!$B157,เส้นแต่งหน้าขนมปัง!AA:AA)+SUMIF('วางแผนBC,CJ'!$C:$C,'รับ-จ่าย ประจำวัน'!$B157,'วางแผนBC,CJ'!AA:AA)+SUMIF(RD!$C:$C,'รับ-จ่าย ประจำวัน'!$B157,RD!AA:AA)+SUMIF('FG,ออนไล,คัดแยก'!$C:$C,'รับ-จ่าย ประจำวัน'!$B157,'FG,ออนไล,คัดแยก'!AA:AA)</f>
        <v>0</v>
      </c>
      <c r="BI157" s="16">
        <f>SUMIF(เตรียมส่วนผสม!$C:$C,'รับ-จ่าย ประจำวัน'!$B157,เตรียมส่วนผสม!AB:AB)+SUMIF(กวนไส้!$C:$C,'รับ-จ่าย ประจำวัน'!$B157,กวนไส้!AB:AB)+SUMIF(ผลิต1!$C:$C,'รับ-จ่าย ประจำวัน'!$B157,ผลิต1!AB:AB)+SUMIF(ผลิต2!$C:$C,'รับ-จ่าย ประจำวัน'!$B157,ผลิต2!AB:AB)+SUMIF(เส้นแต่งหน้าขนมเค้ก!$C:$C,'รับ-จ่าย ประจำวัน'!$B157,เส้นแต่งหน้าขนมเค้ก!AB:AB)+SUMIF(แพ็ค!$C:$C,'รับ-จ่าย ประจำวัน'!$B157,แพ็ค!AB:AB)+SUMIF(ธุรการ!$C:$C,'รับ-จ่าย ประจำวัน'!$B157,ธุรการ!AB:AB)+SUMIF(เส้นแต่งหน้าขนมปัง!$C:$C,'รับ-จ่าย ประจำวัน'!$B157,เส้นแต่งหน้าขนมปัง!AB:AB)+SUMIF('วางแผนBC,CJ'!$C:$C,'รับ-จ่าย ประจำวัน'!$B157,'วางแผนBC,CJ'!AB:AB)+SUMIF(RD!$C:$C,'รับ-จ่าย ประจำวัน'!$B157,RD!AB:AB)+SUMIF('FG,ออนไล,คัดแยก'!$C:$C,'รับ-จ่าย ประจำวัน'!$B157,'FG,ออนไล,คัดแยก'!AB:AB)</f>
        <v>250</v>
      </c>
      <c r="BJ157" s="16">
        <f>SUMIF(เตรียมส่วนผสม!$C:$C,'รับ-จ่าย ประจำวัน'!$B157,เตรียมส่วนผสม!AC:AC)+SUMIF(กวนไส้!$C:$C,'รับ-จ่าย ประจำวัน'!$B157,กวนไส้!AC:AC)+SUMIF(ผลิต1!$C:$C,'รับ-จ่าย ประจำวัน'!$B157,ผลิต1!AC:AC)+SUMIF(ผลิต2!$C:$C,'รับ-จ่าย ประจำวัน'!$B157,ผลิต2!AC:AC)+SUMIF(เส้นแต่งหน้าขนมเค้ก!$C:$C,'รับ-จ่าย ประจำวัน'!$B157,เส้นแต่งหน้าขนมเค้ก!AC:AC)+SUMIF(แพ็ค!$C:$C,'รับ-จ่าย ประจำวัน'!$B157,แพ็ค!AC:AC)+SUMIF(ธุรการ!$C:$C,'รับ-จ่าย ประจำวัน'!$B157,ธุรการ!AC:AC)+SUMIF(เส้นแต่งหน้าขนมปัง!$C:$C,'รับ-จ่าย ประจำวัน'!$B157,เส้นแต่งหน้าขนมปัง!AC:AC)+SUMIF('วางแผนBC,CJ'!$C:$C,'รับ-จ่าย ประจำวัน'!$B157,'วางแผนBC,CJ'!AC:AC)+SUMIF(RD!$C:$C,'รับ-จ่าย ประจำวัน'!$B157,RD!AC:AC)+SUMIF('FG,ออนไล,คัดแยก'!$C:$C,'รับ-จ่าย ประจำวัน'!$B157,'FG,ออนไล,คัดแยก'!AC:AC)</f>
        <v>150</v>
      </c>
      <c r="BK157" s="16">
        <f>SUMIF(เตรียมส่วนผสม!$C:$C,'รับ-จ่าย ประจำวัน'!$B157,เตรียมส่วนผสม!AD:AD)+SUMIF(กวนไส้!$C:$C,'รับ-จ่าย ประจำวัน'!$B157,กวนไส้!AD:AD)+SUMIF(ผลิต1!$C:$C,'รับ-จ่าย ประจำวัน'!$B157,ผลิต1!AD:AD)+SUMIF(ผลิต2!$C:$C,'รับ-จ่าย ประจำวัน'!$B157,ผลิต2!AD:AD)+SUMIF(เส้นแต่งหน้าขนมเค้ก!$C:$C,'รับ-จ่าย ประจำวัน'!$B157,เส้นแต่งหน้าขนมเค้ก!AD:AD)+SUMIF(แพ็ค!$C:$C,'รับ-จ่าย ประจำวัน'!$B157,แพ็ค!AD:AD)+SUMIF(ธุรการ!$C:$C,'รับ-จ่าย ประจำวัน'!$B157,ธุรการ!AD:AD)+SUMIF(เส้นแต่งหน้าขนมปัง!$C:$C,'รับ-จ่าย ประจำวัน'!$B157,เส้นแต่งหน้าขนมปัง!AD:AD)+SUMIF('วางแผนBC,CJ'!$C:$C,'รับ-จ่าย ประจำวัน'!$B157,'วางแผนBC,CJ'!AD:AD)+SUMIF(RD!$C:$C,'รับ-จ่าย ประจำวัน'!$B157,RD!AD:AD)+SUMIF('FG,ออนไล,คัดแยก'!$C:$C,'รับ-จ่าย ประจำวัน'!$B157,'FG,ออนไล,คัดแยก'!AD:AD)</f>
        <v>0</v>
      </c>
      <c r="BL157" s="16">
        <f>SUMIF(เตรียมส่วนผสม!$C:$C,'รับ-จ่าย ประจำวัน'!$B157,เตรียมส่วนผสม!AE:AE)+SUMIF(กวนไส้!$C:$C,'รับ-จ่าย ประจำวัน'!$B157,กวนไส้!AE:AE)+SUMIF(ผลิต1!$C:$C,'รับ-จ่าย ประจำวัน'!$B157,ผลิต1!AE:AE)+SUMIF(ผลิต2!$C:$C,'รับ-จ่าย ประจำวัน'!$B157,ผลิต2!AE:AE)+SUMIF(เส้นแต่งหน้าขนมเค้ก!$C:$C,'รับ-จ่าย ประจำวัน'!$B157,เส้นแต่งหน้าขนมเค้ก!AE:AE)+SUMIF(แพ็ค!$C:$C,'รับ-จ่าย ประจำวัน'!$B157,แพ็ค!AE:AE)+SUMIF(ธุรการ!$C:$C,'รับ-จ่าย ประจำวัน'!$B157,ธุรการ!AE:AE)+SUMIF(เส้นแต่งหน้าขนมปัง!$C:$C,'รับ-จ่าย ประจำวัน'!$B157,เส้นแต่งหน้าขนมปัง!AE:AE)+SUMIF('วางแผนBC,CJ'!$C:$C,'รับ-จ่าย ประจำวัน'!$B157,'วางแผนBC,CJ'!AE:AE)+SUMIF(RD!$C:$C,'รับ-จ่าย ประจำวัน'!$B157,RD!AE:AE)+SUMIF('FG,ออนไล,คัดแยก'!$C:$C,'รับ-จ่าย ประจำวัน'!$B157,'FG,ออนไล,คัดแยก'!AE:AE)</f>
        <v>400</v>
      </c>
      <c r="BM157" s="16">
        <f>SUMIF(เตรียมส่วนผสม!$C:$C,'รับ-จ่าย ประจำวัน'!$B157,เตรียมส่วนผสม!AF:AF)+SUMIF(กวนไส้!$C:$C,'รับ-จ่าย ประจำวัน'!$B157,กวนไส้!AF:AF)+SUMIF(ผลิต1!$C:$C,'รับ-จ่าย ประจำวัน'!$B157,ผลิต1!AF:AF)+SUMIF(ผลิต2!$C:$C,'รับ-จ่าย ประจำวัน'!$B157,ผลิต2!AF:AF)+SUMIF(เส้นแต่งหน้าขนมเค้ก!$C:$C,'รับ-จ่าย ประจำวัน'!$B157,เส้นแต่งหน้าขนมเค้ก!AF:AF)+SUMIF(แพ็ค!$C:$C,'รับ-จ่าย ประจำวัน'!$B157,แพ็ค!AF:AF)+SUMIF(ธุรการ!$C:$C,'รับ-จ่าย ประจำวัน'!$B157,ธุรการ!AF:AF)+SUMIF(เส้นแต่งหน้าขนมปัง!$C:$C,'รับ-จ่าย ประจำวัน'!$B157,เส้นแต่งหน้าขนมปัง!AF:AF)+SUMIF('วางแผนBC,CJ'!$C:$C,'รับ-จ่าย ประจำวัน'!$B157,'วางแผนBC,CJ'!AF:AF)+SUMIF(RD!$C:$C,'รับ-จ่าย ประจำวัน'!$B157,RD!AF:AF)+SUMIF('FG,ออนไล,คัดแยก'!$C:$C,'รับ-จ่าย ประจำวัน'!$B157,'FG,ออนไล,คัดแยก'!AF:AF)</f>
        <v>200</v>
      </c>
      <c r="BN157" s="16">
        <f>SUMIF(เตรียมส่วนผสม!$C:$C,'รับ-จ่าย ประจำวัน'!$B157,เตรียมส่วนผสม!AG:AG)+SUMIF(กวนไส้!$C:$C,'รับ-จ่าย ประจำวัน'!$B157,กวนไส้!AG:AG)+SUMIF(ผลิต1!$C:$C,'รับ-จ่าย ประจำวัน'!$B157,ผลิต1!AG:AG)+SUMIF(ผลิต2!$C:$C,'รับ-จ่าย ประจำวัน'!$B157,ผลิต2!AG:AG)+SUMIF(เส้นแต่งหน้าขนมเค้ก!$C:$C,'รับ-จ่าย ประจำวัน'!$B157,เส้นแต่งหน้าขนมเค้ก!AG:AG)+SUMIF(แพ็ค!$C:$C,'รับ-จ่าย ประจำวัน'!$B157,แพ็ค!AG:AG)+SUMIF(ธุรการ!$C:$C,'รับ-จ่าย ประจำวัน'!$B157,ธุรการ!AG:AG)+SUMIF(เส้นแต่งหน้าขนมปัง!$C:$C,'รับ-จ่าย ประจำวัน'!$B157,เส้นแต่งหน้าขนมปัง!AG:AG)+SUMIF('วางแผนBC,CJ'!$C:$C,'รับ-จ่าย ประจำวัน'!$B157,'วางแผนBC,CJ'!AG:AG)+SUMIF(RD!$C:$C,'รับ-จ่าย ประจำวัน'!$B157,RD!AG:AG)+SUMIF('FG,ออนไล,คัดแยก'!$C:$C,'รับ-จ่าย ประจำวัน'!$B157,'FG,ออนไล,คัดแยก'!AG:AG)</f>
        <v>100</v>
      </c>
      <c r="BO157" s="16">
        <f>SUMIF(เตรียมส่วนผสม!$C:$C,'รับ-จ่าย ประจำวัน'!$B157,เตรียมส่วนผสม!AH:AH)+SUMIF(กวนไส้!$C:$C,'รับ-จ่าย ประจำวัน'!$B157,กวนไส้!AH:AH)+SUMIF(ผลิต1!$C:$C,'รับ-จ่าย ประจำวัน'!$B157,ผลิต1!AH:AH)+SUMIF(ผลิต2!$C:$C,'รับ-จ่าย ประจำวัน'!$B157,ผลิต2!AH:AH)+SUMIF(เส้นแต่งหน้าขนมเค้ก!$C:$C,'รับ-จ่าย ประจำวัน'!$B157,เส้นแต่งหน้าขนมเค้ก!AH:AH)+SUMIF(แพ็ค!$C:$C,'รับ-จ่าย ประจำวัน'!$B157,แพ็ค!AH:AH)+SUMIF(ธุรการ!$C:$C,'รับ-จ่าย ประจำวัน'!$B157,ธุรการ!AH:AH)+SUMIF(เส้นแต่งหน้าขนมปัง!$C:$C,'รับ-จ่าย ประจำวัน'!$B157,เส้นแต่งหน้าขนมปัง!AH:AH)+SUMIF('วางแผนBC,CJ'!$C:$C,'รับ-จ่าย ประจำวัน'!$B157,'วางแผนBC,CJ'!AH:AH)+SUMIF(RD!$C:$C,'รับ-จ่าย ประจำวัน'!$B157,RD!AH:AH)+SUMIF('FG,ออนไล,คัดแยก'!$C:$C,'รับ-จ่าย ประจำวัน'!$B157,'FG,ออนไล,คัดแยก'!AH:AH)</f>
        <v>0</v>
      </c>
      <c r="BP157" s="16">
        <f>SUMIF(เตรียมส่วนผสม!$C:$C,'รับ-จ่าย ประจำวัน'!$B157,เตรียมส่วนผสม!AI:AI)+SUMIF(กวนไส้!$C:$C,'รับ-จ่าย ประจำวัน'!$B157,กวนไส้!AI:AI)+SUMIF(ผลิต1!$C:$C,'รับ-จ่าย ประจำวัน'!$B157,ผลิต1!AI:AI)+SUMIF(ผลิต2!$C:$C,'รับ-จ่าย ประจำวัน'!$B157,ผลิต2!AI:AI)+SUMIF(เส้นแต่งหน้าขนมเค้ก!$C:$C,'รับ-จ่าย ประจำวัน'!$B157,เส้นแต่งหน้าขนมเค้ก!AI:AI)+SUMIF(แพ็ค!$C:$C,'รับ-จ่าย ประจำวัน'!$B157,แพ็ค!AI:AI)+SUMIF(ธุรการ!$C:$C,'รับ-จ่าย ประจำวัน'!$B157,ธุรการ!AI:AI)+SUMIF(เส้นแต่งหน้าขนมปัง!$C:$C,'รับ-จ่าย ประจำวัน'!$B157,เส้นแต่งหน้าขนมปัง!AI:AI)+SUMIF('วางแผนBC,CJ'!$C:$C,'รับ-จ่าย ประจำวัน'!$B157,'วางแผนBC,CJ'!AI:AI)+SUMIF(RD!$C:$C,'รับ-จ่าย ประจำวัน'!$B157,RD!AI:AI)+SUMIF('FG,ออนไล,คัดแยก'!$C:$C,'รับ-จ่าย ประจำวัน'!$B157,'FG,ออนไล,คัดแยก'!AI:AI)</f>
        <v>100</v>
      </c>
      <c r="BQ157" s="16">
        <f>SUMIF(เตรียมส่วนผสม!$C:$C,'รับ-จ่าย ประจำวัน'!$B157,เตรียมส่วนผสม!AJ:AJ)+SUMIF(กวนไส้!$C:$C,'รับ-จ่าย ประจำวัน'!$B157,กวนไส้!AJ:AJ)+SUMIF(ผลิต1!$C:$C,'รับ-จ่าย ประจำวัน'!$B157,ผลิต1!AJ:AJ)+SUMIF(ผลิต2!$C:$C,'รับ-จ่าย ประจำวัน'!$B157,ผลิต2!AJ:AJ)+SUMIF(เส้นแต่งหน้าขนมเค้ก!$C:$C,'รับ-จ่าย ประจำวัน'!$B157,เส้นแต่งหน้าขนมเค้ก!AJ:AJ)+SUMIF(แพ็ค!$C:$C,'รับ-จ่าย ประจำวัน'!$B157,แพ็ค!AJ:AJ)+SUMIF(ธุรการ!$C:$C,'รับ-จ่าย ประจำวัน'!$B157,ธุรการ!AJ:AJ)+SUMIF(เส้นแต่งหน้าขนมปัง!$C:$C,'รับ-จ่าย ประจำวัน'!$B157,เส้นแต่งหน้าขนมปัง!AJ:AJ)+SUMIF('วางแผนBC,CJ'!$C:$C,'รับ-จ่าย ประจำวัน'!$B157,'วางแผนBC,CJ'!AJ:AJ)+SUMIF(RD!$C:$C,'รับ-จ่าย ประจำวัน'!$B157,RD!AJ:AJ)+SUMIF('FG,ออนไล,คัดแยก'!$C:$C,'รับ-จ่าย ประจำวัน'!$B157,'FG,ออนไล,คัดแยก'!AJ:AJ)</f>
        <v>100</v>
      </c>
      <c r="BR157" s="16">
        <f>SUMIF(เตรียมส่วนผสม!$C:$C,'รับ-จ่าย ประจำวัน'!$B157,เตรียมส่วนผสม!AK:AK)+SUMIF(กวนไส้!$C:$C,'รับ-จ่าย ประจำวัน'!$B157,กวนไส้!AK:AK)+SUMIF(ผลิต1!$C:$C,'รับ-จ่าย ประจำวัน'!$B157,ผลิต1!AK:AK)+SUMIF(ผลิต2!$C:$C,'รับ-จ่าย ประจำวัน'!$B157,ผลิต2!AK:AK)+SUMIF(เส้นแต่งหน้าขนมเค้ก!$C:$C,'รับ-จ่าย ประจำวัน'!$B157,เส้นแต่งหน้าขนมเค้ก!AK:AK)+SUMIF(แพ็ค!$C:$C,'รับ-จ่าย ประจำวัน'!$B157,แพ็ค!AK:AK)+SUMIF(ธุรการ!$C:$C,'รับ-จ่าย ประจำวัน'!$B157,ธุรการ!AK:AK)+SUMIF(เส้นแต่งหน้าขนมปัง!$C:$C,'รับ-จ่าย ประจำวัน'!$B157,เส้นแต่งหน้าขนมปัง!AK:AK)+SUMIF('วางแผนBC,CJ'!$C:$C,'รับ-จ่าย ประจำวัน'!$B157,'วางแผนBC,CJ'!AK:AK)+SUMIF(RD!$C:$C,'รับ-จ่าย ประจำวัน'!$B157,RD!AK:AK)+SUMIF('FG,ออนไล,คัดแยก'!$C:$C,'รับ-จ่าย ประจำวัน'!$B157,'FG,ออนไล,คัดแยก'!AK:AK)</f>
        <v>300</v>
      </c>
      <c r="BS157" s="16">
        <f>SUMIF(เตรียมส่วนผสม!$C:$C,'รับ-จ่าย ประจำวัน'!$B157,เตรียมส่วนผสม!AL:AL)+SUMIF(กวนไส้!$C:$C,'รับ-จ่าย ประจำวัน'!$B157,กวนไส้!AL:AL)+SUMIF(ผลิต1!$C:$C,'รับ-จ่าย ประจำวัน'!$B157,ผลิต1!AL:AL)+SUMIF(ผลิต2!$C:$C,'รับ-จ่าย ประจำวัน'!$B157,ผลิต2!AL:AL)+SUMIF(เส้นแต่งหน้าขนมเค้ก!$C:$C,'รับ-จ่าย ประจำวัน'!$B157,เส้นแต่งหน้าขนมเค้ก!AL:AL)+SUMIF(แพ็ค!$C:$C,'รับ-จ่าย ประจำวัน'!$B157,แพ็ค!AL:AL)+SUMIF(ธุรการ!$C:$C,'รับ-จ่าย ประจำวัน'!$B157,ธุรการ!AL:AL)+SUMIF(เส้นแต่งหน้าขนมปัง!$C:$C,'รับ-จ่าย ประจำวัน'!$B157,เส้นแต่งหน้าขนมปัง!AL:AL)+SUMIF('วางแผนBC,CJ'!$C:$C,'รับ-จ่าย ประจำวัน'!$B157,'วางแผนBC,CJ'!AL:AL)+SUMIF(RD!$C:$C,'รับ-จ่าย ประจำวัน'!$B157,RD!AL:AL)+SUMIF('FG,ออนไล,คัดแยก'!$C:$C,'รับ-จ่าย ประจำวัน'!$B157,'FG,ออนไล,คัดแยก'!AL:AL)</f>
        <v>0</v>
      </c>
      <c r="BT157" s="18">
        <f t="shared" si="36"/>
        <v>4500</v>
      </c>
      <c r="BU157" s="116"/>
      <c r="BV157" s="146">
        <f t="shared" si="37"/>
        <v>650</v>
      </c>
      <c r="BW157" s="183">
        <v>30</v>
      </c>
      <c r="BX157" s="172">
        <f t="shared" si="46"/>
        <v>150</v>
      </c>
      <c r="BY157" s="188">
        <f t="shared" si="40"/>
        <v>4.333333333333333</v>
      </c>
      <c r="BZ157" s="180">
        <f t="shared" ca="1" si="38"/>
        <v>46207.333333333336</v>
      </c>
      <c r="CA157" s="93">
        <v>4500</v>
      </c>
      <c r="CB157" s="93"/>
      <c r="CC157" s="93"/>
      <c r="CD157" s="93"/>
      <c r="CE157" s="93"/>
      <c r="CF157" s="93"/>
      <c r="CG157" s="93"/>
      <c r="CH157" s="93"/>
      <c r="CI157" s="93"/>
      <c r="CJ157" s="97"/>
      <c r="CK157" s="9">
        <f t="shared" si="41"/>
        <v>650</v>
      </c>
    </row>
    <row r="158" spans="1:89" x14ac:dyDescent="0.5">
      <c r="A158" s="149" t="s">
        <v>583</v>
      </c>
      <c r="B158" s="34">
        <v>1021701005</v>
      </c>
      <c r="C158" s="10" t="s">
        <v>584</v>
      </c>
      <c r="D158" s="135" t="s">
        <v>61</v>
      </c>
      <c r="E158" s="11">
        <v>0</v>
      </c>
      <c r="F158" s="129"/>
      <c r="G158" s="11" t="s">
        <v>585</v>
      </c>
      <c r="H158" s="12">
        <v>3675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4"/>
      <c r="T158" s="14"/>
      <c r="U158" s="14"/>
      <c r="V158" s="14"/>
      <c r="W158" s="127"/>
      <c r="X158" s="14"/>
      <c r="Y158" s="14"/>
      <c r="Z158" s="14"/>
      <c r="AA158" s="14"/>
      <c r="AB158" s="14"/>
      <c r="AC158" s="14"/>
      <c r="AD158" s="14"/>
      <c r="AE158" s="13"/>
      <c r="AF158" s="13"/>
      <c r="AG158" s="13"/>
      <c r="AH158" s="13"/>
      <c r="AI158" s="14"/>
      <c r="AJ158" s="14"/>
      <c r="AK158" s="14"/>
      <c r="AL158" s="14"/>
      <c r="AM158" s="14"/>
      <c r="AN158" s="15">
        <f t="shared" si="35"/>
        <v>0</v>
      </c>
      <c r="AO158" s="16">
        <f>SUMIF(เตรียมส่วนผสม!$C:$C,'รับ-จ่าย ประจำวัน'!$B158,เตรียมส่วนผสม!H:H)+SUMIF(กวนไส้!$C:$C,'รับ-จ่าย ประจำวัน'!$B158,กวนไส้!H:H)+SUMIF(ผลิต1!$C:$C,'รับ-จ่าย ประจำวัน'!$B158,ผลิต1!H:H)+SUMIF(ผลิต2!$C:$C,'รับ-จ่าย ประจำวัน'!$B158,ผลิต2!H:H)+SUMIF(เส้นแต่งหน้าขนมเค้ก!$C:$C,'รับ-จ่าย ประจำวัน'!$B158,เส้นแต่งหน้าขนมเค้ก!H:H)+SUMIF(แพ็ค!$C:$C,'รับ-จ่าย ประจำวัน'!$B158,แพ็ค!H:H)+SUMIF(ธุรการ!$C:$C,'รับ-จ่าย ประจำวัน'!$B158,ธุรการ!H:H)+SUMIF(เส้นแต่งหน้าขนมปัง!$C:$C,'รับ-จ่าย ประจำวัน'!$B158,เส้นแต่งหน้าขนมปัง!H:H)+SUMIF('วางแผนBC,CJ'!$C:$C,'รับ-จ่าย ประจำวัน'!$B158,'วางแผนBC,CJ'!H:H)+SUMIF(RD!$C:$C,'รับ-จ่าย ประจำวัน'!$B158,RD!H:H)+SUMIF('FG,ออนไล,คัดแยก'!$C:$C,'รับ-จ่าย ประจำวัน'!$B158,'FG,ออนไล,คัดแยก'!H:H)</f>
        <v>50</v>
      </c>
      <c r="AP158" s="16">
        <f>SUMIF(เตรียมส่วนผสม!$C:$C,'รับ-จ่าย ประจำวัน'!$B158,เตรียมส่วนผสม!I:I)+SUMIF(กวนไส้!$C:$C,'รับ-จ่าย ประจำวัน'!$B158,กวนไส้!I:I)+SUMIF(ผลิต1!$C:$C,'รับ-จ่าย ประจำวัน'!$B158,ผลิต1!I:I)+SUMIF(ผลิต2!$C:$C,'รับ-จ่าย ประจำวัน'!$B158,ผลิต2!I:I)+SUMIF(เส้นแต่งหน้าขนมเค้ก!$C:$C,'รับ-จ่าย ประจำวัน'!$B158,เส้นแต่งหน้าขนมเค้ก!I:I)+SUMIF(แพ็ค!$C:$C,'รับ-จ่าย ประจำวัน'!$B158,แพ็ค!I:I)+SUMIF(ธุรการ!$C:$C,'รับ-จ่าย ประจำวัน'!$B158,ธุรการ!I:I)+SUMIF(เส้นแต่งหน้าขนมปัง!$C:$C,'รับ-จ่าย ประจำวัน'!$B158,เส้นแต่งหน้าขนมปัง!I:I)+SUMIF('วางแผนBC,CJ'!$C:$C,'รับ-จ่าย ประจำวัน'!$B158,'วางแผนBC,CJ'!I:I)+SUMIF(RD!$C:$C,'รับ-จ่าย ประจำวัน'!$B158,RD!I:I)+SUMIF('FG,ออนไล,คัดแยก'!$C:$C,'รับ-จ่าย ประจำวัน'!$B158,'FG,ออนไล,คัดแยก'!I:I)</f>
        <v>100</v>
      </c>
      <c r="AQ158" s="16">
        <f>SUMIF(เตรียมส่วนผสม!$C:$C,'รับ-จ่าย ประจำวัน'!$B158,เตรียมส่วนผสม!J:J)+SUMIF(กวนไส้!$C:$C,'รับ-จ่าย ประจำวัน'!$B158,กวนไส้!J:J)+SUMIF(ผลิต1!$C:$C,'รับ-จ่าย ประจำวัน'!$B158,ผลิต1!J:J)+SUMIF(ผลิต2!$C:$C,'รับ-จ่าย ประจำวัน'!$B158,ผลิต2!J:J)+SUMIF(เส้นแต่งหน้าขนมเค้ก!$C:$C,'รับ-จ่าย ประจำวัน'!$B158,เส้นแต่งหน้าขนมเค้ก!J:J)+SUMIF(แพ็ค!$C:$C,'รับ-จ่าย ประจำวัน'!$B158,แพ็ค!J:J)+SUMIF(ธุรการ!$C:$C,'รับ-จ่าย ประจำวัน'!$B158,ธุรการ!J:J)+SUMIF(เส้นแต่งหน้าขนมปัง!$C:$C,'รับ-จ่าย ประจำวัน'!$B158,เส้นแต่งหน้าขนมปัง!J:J)+SUMIF('วางแผนBC,CJ'!$C:$C,'รับ-จ่าย ประจำวัน'!$B158,'วางแผนBC,CJ'!J:J)+SUMIF(RD!$C:$C,'รับ-จ่าย ประจำวัน'!$B158,RD!J:J)+SUMIF('FG,ออนไล,คัดแยก'!$C:$C,'รับ-จ่าย ประจำวัน'!$B158,'FG,ออนไล,คัดแยก'!J:J)</f>
        <v>0</v>
      </c>
      <c r="AR158" s="16">
        <f>SUMIF(เตรียมส่วนผสม!$C:$C,'รับ-จ่าย ประจำวัน'!$B158,เตรียมส่วนผสม!K:K)+SUMIF(กวนไส้!$C:$C,'รับ-จ่าย ประจำวัน'!$B158,กวนไส้!K:K)+SUMIF(ผลิต1!$C:$C,'รับ-จ่าย ประจำวัน'!$B158,ผลิต1!K:K)+SUMIF(ผลิต2!$C:$C,'รับ-จ่าย ประจำวัน'!$B158,ผลิต2!K:K)+SUMIF(เส้นแต่งหน้าขนมเค้ก!$C:$C,'รับ-จ่าย ประจำวัน'!$B158,เส้นแต่งหน้าขนมเค้ก!K:K)+SUMIF(แพ็ค!$C:$C,'รับ-จ่าย ประจำวัน'!$B158,แพ็ค!K:K)+SUMIF(ธุรการ!$C:$C,'รับ-จ่าย ประจำวัน'!$B158,ธุรการ!K:K)+SUMIF(เส้นแต่งหน้าขนมปัง!$C:$C,'รับ-จ่าย ประจำวัน'!$B158,เส้นแต่งหน้าขนมปัง!K:K)+SUMIF('วางแผนBC,CJ'!$C:$C,'รับ-จ่าย ประจำวัน'!$B158,'วางแผนBC,CJ'!K:K)+SUMIF(RD!$C:$C,'รับ-จ่าย ประจำวัน'!$B158,RD!K:K)+SUMIF('FG,ออนไล,คัดแยก'!$C:$C,'รับ-จ่าย ประจำวัน'!$B158,'FG,ออนไล,คัดแยก'!K:K)</f>
        <v>175</v>
      </c>
      <c r="AS158" s="16">
        <f>SUMIF(เตรียมส่วนผสม!$C:$C,'รับ-จ่าย ประจำวัน'!$B158,เตรียมส่วนผสม!L:L)+SUMIF(กวนไส้!$C:$C,'รับ-จ่าย ประจำวัน'!$B158,กวนไส้!L:L)+SUMIF(ผลิต1!$C:$C,'รับ-จ่าย ประจำวัน'!$B158,ผลิต1!L:L)+SUMIF(ผลิต2!$C:$C,'รับ-จ่าย ประจำวัน'!$B158,ผลิต2!L:L)+SUMIF(เส้นแต่งหน้าขนมเค้ก!$C:$C,'รับ-จ่าย ประจำวัน'!$B158,เส้นแต่งหน้าขนมเค้ก!L:L)+SUMIF(แพ็ค!$C:$C,'รับ-จ่าย ประจำวัน'!$B158,แพ็ค!L:L)+SUMIF(ธุรการ!$C:$C,'รับ-จ่าย ประจำวัน'!$B158,ธุรการ!L:L)+SUMIF(เส้นแต่งหน้าขนมปัง!$C:$C,'รับ-จ่าย ประจำวัน'!$B158,เส้นแต่งหน้าขนมปัง!L:L)+SUMIF('วางแผนBC,CJ'!$C:$C,'รับ-จ่าย ประจำวัน'!$B158,'วางแผนBC,CJ'!L:L)+SUMIF(RD!$C:$C,'รับ-จ่าย ประจำวัน'!$B158,RD!L:L)+SUMIF('FG,ออนไล,คัดแยก'!$C:$C,'รับ-จ่าย ประจำวัน'!$B158,'FG,ออนไล,คัดแยก'!L:L)</f>
        <v>0</v>
      </c>
      <c r="AT158" s="16">
        <f>SUMIF(เตรียมส่วนผสม!$C:$C,'รับ-จ่าย ประจำวัน'!$B158,เตรียมส่วนผสม!M:M)+SUMIF(กวนไส้!$C:$C,'รับ-จ่าย ประจำวัน'!$B158,กวนไส้!M:M)+SUMIF(ผลิต1!$C:$C,'รับ-จ่าย ประจำวัน'!$B158,ผลิต1!M:M)+SUMIF(ผลิต2!$C:$C,'รับ-จ่าย ประจำวัน'!$B158,ผลิต2!M:M)+SUMIF(เส้นแต่งหน้าขนมเค้ก!$C:$C,'รับ-จ่าย ประจำวัน'!$B158,เส้นแต่งหน้าขนมเค้ก!M:M)+SUMIF(แพ็ค!$C:$C,'รับ-จ่าย ประจำวัน'!$B158,แพ็ค!M:M)+SUMIF(ธุรการ!$C:$C,'รับ-จ่าย ประจำวัน'!$B158,ธุรการ!M:M)+SUMIF(เส้นแต่งหน้าขนมปัง!$C:$C,'รับ-จ่าย ประจำวัน'!$B158,เส้นแต่งหน้าขนมปัง!M:M)+SUMIF('วางแผนBC,CJ'!$C:$C,'รับ-จ่าย ประจำวัน'!$B158,'วางแผนBC,CJ'!M:M)+SUMIF(RD!$C:$C,'รับ-จ่าย ประจำวัน'!$B158,RD!M:M)+SUMIF('FG,ออนไล,คัดแยก'!$C:$C,'รับ-จ่าย ประจำวัน'!$B158,'FG,ออนไล,คัดแยก'!M:M)</f>
        <v>0</v>
      </c>
      <c r="AU158" s="16">
        <f>SUMIF(เตรียมส่วนผสม!$C:$C,'รับ-จ่าย ประจำวัน'!$B158,เตรียมส่วนผสม!N:N)+SUMIF(กวนไส้!$C:$C,'รับ-จ่าย ประจำวัน'!$B158,กวนไส้!N:N)+SUMIF(ผลิต1!$C:$C,'รับ-จ่าย ประจำวัน'!$B158,ผลิต1!N:N)+SUMIF(ผลิต2!$C:$C,'รับ-จ่าย ประจำวัน'!$B158,ผลิต2!N:N)+SUMIF(เส้นแต่งหน้าขนมเค้ก!$C:$C,'รับ-จ่าย ประจำวัน'!$B158,เส้นแต่งหน้าขนมเค้ก!N:N)+SUMIF(แพ็ค!$C:$C,'รับ-จ่าย ประจำวัน'!$B158,แพ็ค!N:N)+SUMIF(ธุรการ!$C:$C,'รับ-จ่าย ประจำวัน'!$B158,ธุรการ!N:N)+SUMIF(เส้นแต่งหน้าขนมปัง!$C:$C,'รับ-จ่าย ประจำวัน'!$B158,เส้นแต่งหน้าขนมปัง!N:N)+SUMIF('วางแผนBC,CJ'!$C:$C,'รับ-จ่าย ประจำวัน'!$B158,'วางแผนBC,CJ'!N:N)+SUMIF(RD!$C:$C,'รับ-จ่าย ประจำวัน'!$B158,RD!N:N)+SUMIF('FG,ออนไล,คัดแยก'!$C:$C,'รับ-จ่าย ประจำวัน'!$B158,'FG,ออนไล,คัดแยก'!N:N)</f>
        <v>100</v>
      </c>
      <c r="AV158" s="16">
        <f>SUMIF(เตรียมส่วนผสม!$C:$C,'รับ-จ่าย ประจำวัน'!$B158,เตรียมส่วนผสม!O:O)+SUMIF(กวนไส้!$C:$C,'รับ-จ่าย ประจำวัน'!$B158,กวนไส้!O:O)+SUMIF(ผลิต1!$C:$C,'รับ-จ่าย ประจำวัน'!$B158,ผลิต1!O:O)+SUMIF(ผลิต2!$C:$C,'รับ-จ่าย ประจำวัน'!$B158,ผลิต2!O:O)+SUMIF(เส้นแต่งหน้าขนมเค้ก!$C:$C,'รับ-จ่าย ประจำวัน'!$B158,เส้นแต่งหน้าขนมเค้ก!O:O)+SUMIF(แพ็ค!$C:$C,'รับ-จ่าย ประจำวัน'!$B158,แพ็ค!O:O)+SUMIF(ธุรการ!$C:$C,'รับ-จ่าย ประจำวัน'!$B158,ธุรการ!O:O)+SUMIF(เส้นแต่งหน้าขนมปัง!$C:$C,'รับ-จ่าย ประจำวัน'!$B158,เส้นแต่งหน้าขนมปัง!O:O)+SUMIF('วางแผนBC,CJ'!$C:$C,'รับ-จ่าย ประจำวัน'!$B158,'วางแผนBC,CJ'!O:O)+SUMIF(RD!$C:$C,'รับ-จ่าย ประจำวัน'!$B158,RD!O:O)+SUMIF('FG,ออนไล,คัดแยก'!$C:$C,'รับ-จ่าย ประจำวัน'!$B158,'FG,ออนไล,คัดแยก'!O:O)</f>
        <v>50</v>
      </c>
      <c r="AW158" s="16">
        <f>SUMIF(เตรียมส่วนผสม!$C:$C,'รับ-จ่าย ประจำวัน'!$B158,เตรียมส่วนผสม!P:P)+SUMIF(กวนไส้!$C:$C,'รับ-จ่าย ประจำวัน'!$B158,กวนไส้!P:P)+SUMIF(ผลิต1!$C:$C,'รับ-จ่าย ประจำวัน'!$B158,ผลิต1!P:P)+SUMIF(ผลิต2!$C:$C,'รับ-จ่าย ประจำวัน'!$B158,ผลิต2!P:P)+SUMIF(เส้นแต่งหน้าขนมเค้ก!$C:$C,'รับ-จ่าย ประจำวัน'!$B158,เส้นแต่งหน้าขนมเค้ก!P:P)+SUMIF(แพ็ค!$C:$C,'รับ-จ่าย ประจำวัน'!$B158,แพ็ค!P:P)+SUMIF(ธุรการ!$C:$C,'รับ-จ่าย ประจำวัน'!$B158,ธุรการ!P:P)+SUMIF(เส้นแต่งหน้าขนมปัง!$C:$C,'รับ-จ่าย ประจำวัน'!$B158,เส้นแต่งหน้าขนมปัง!P:P)+SUMIF('วางแผนBC,CJ'!$C:$C,'รับ-จ่าย ประจำวัน'!$B158,'วางแผนBC,CJ'!P:P)+SUMIF(RD!$C:$C,'รับ-จ่าย ประจำวัน'!$B158,RD!P:P)+SUMIF('FG,ออนไล,คัดแยก'!$C:$C,'รับ-จ่าย ประจำวัน'!$B158,'FG,ออนไล,คัดแยก'!P:P)</f>
        <v>100</v>
      </c>
      <c r="AX158" s="16">
        <f>SUMIF(เตรียมส่วนผสม!$C:$C,'รับ-จ่าย ประจำวัน'!$B158,เตรียมส่วนผสม!Q:Q)+SUMIF(กวนไส้!$C:$C,'รับ-จ่าย ประจำวัน'!$B158,กวนไส้!Q:Q)+SUMIF(ผลิต1!$C:$C,'รับ-จ่าย ประจำวัน'!$B158,ผลิต1!Q:Q)+SUMIF(ผลิต2!$C:$C,'รับ-จ่าย ประจำวัน'!$B158,ผลิต2!Q:Q)+SUMIF(เส้นแต่งหน้าขนมเค้ก!$C:$C,'รับ-จ่าย ประจำวัน'!$B158,เส้นแต่งหน้าขนมเค้ก!Q:Q)+SUMIF(แพ็ค!$C:$C,'รับ-จ่าย ประจำวัน'!$B158,แพ็ค!Q:Q)+SUMIF(ธุรการ!$C:$C,'รับ-จ่าย ประจำวัน'!$B158,ธุรการ!Q:Q)+SUMIF(เส้นแต่งหน้าขนมปัง!$C:$C,'รับ-จ่าย ประจำวัน'!$B158,เส้นแต่งหน้าขนมปัง!Q:Q)+SUMIF('วางแผนBC,CJ'!$C:$C,'รับ-จ่าย ประจำวัน'!$B158,'วางแผนBC,CJ'!Q:Q)+SUMIF(RD!$C:$C,'รับ-จ่าย ประจำวัน'!$B158,RD!Q:Q)+SUMIF('FG,ออนไล,คัดแยก'!$C:$C,'รับ-จ่าย ประจำวัน'!$B158,'FG,ออนไล,คัดแยก'!Q:Q)</f>
        <v>100</v>
      </c>
      <c r="AY158" s="16">
        <f>SUMIF(เตรียมส่วนผสม!$C:$C,'รับ-จ่าย ประจำวัน'!$B158,เตรียมส่วนผสม!R:R)+SUMIF(กวนไส้!$C:$C,'รับ-จ่าย ประจำวัน'!$B158,กวนไส้!R:R)+SUMIF(ผลิต1!$C:$C,'รับ-จ่าย ประจำวัน'!$B158,ผลิต1!R:R)+SUMIF(ผลิต2!$C:$C,'รับ-จ่าย ประจำวัน'!$B158,ผลิต2!R:R)+SUMIF(เส้นแต่งหน้าขนมเค้ก!$C:$C,'รับ-จ่าย ประจำวัน'!$B158,เส้นแต่งหน้าขนมเค้ก!R:R)+SUMIF(แพ็ค!$C:$C,'รับ-จ่าย ประจำวัน'!$B158,แพ็ค!R:R)+SUMIF(ธุรการ!$C:$C,'รับ-จ่าย ประจำวัน'!$B158,ธุรการ!R:R)+SUMIF(เส้นแต่งหน้าขนมปัง!$C:$C,'รับ-จ่าย ประจำวัน'!$B158,เส้นแต่งหน้าขนมปัง!R:R)+SUMIF('วางแผนBC,CJ'!$C:$C,'รับ-จ่าย ประจำวัน'!$B158,'วางแผนBC,CJ'!R:R)+SUMIF(RD!$C:$C,'รับ-จ่าย ประจำวัน'!$B158,RD!R:R)+SUMIF('FG,ออนไล,คัดแยก'!$C:$C,'รับ-จ่าย ประจำวัน'!$B158,'FG,ออนไล,คัดแยก'!R:R)</f>
        <v>50</v>
      </c>
      <c r="AZ158" s="16">
        <f>SUMIF(เตรียมส่วนผสม!$C:$C,'รับ-จ่าย ประจำวัน'!$B158,เตรียมส่วนผสม!S:S)+SUMIF(กวนไส้!$C:$C,'รับ-จ่าย ประจำวัน'!$B158,กวนไส้!S:S)+SUMIF(ผลิต1!$C:$C,'รับ-จ่าย ประจำวัน'!$B158,ผลิต1!S:S)+SUMIF(ผลิต2!$C:$C,'รับ-จ่าย ประจำวัน'!$B158,ผลิต2!S:S)+SUMIF(เส้นแต่งหน้าขนมเค้ก!$C:$C,'รับ-จ่าย ประจำวัน'!$B158,เส้นแต่งหน้าขนมเค้ก!S:S)+SUMIF(แพ็ค!$C:$C,'รับ-จ่าย ประจำวัน'!$B158,แพ็ค!S:S)+SUMIF(ธุรการ!$C:$C,'รับ-จ่าย ประจำวัน'!$B158,ธุรการ!S:S)+SUMIF(เส้นแต่งหน้าขนมปัง!$C:$C,'รับ-จ่าย ประจำวัน'!$B158,เส้นแต่งหน้าขนมปัง!S:S)+SUMIF('วางแผนBC,CJ'!$C:$C,'รับ-จ่าย ประจำวัน'!$B158,'วางแผนBC,CJ'!S:S)+SUMIF(RD!$C:$C,'รับ-จ่าย ประจำวัน'!$B158,RD!S:S)+SUMIF('FG,ออนไล,คัดแยก'!$C:$C,'รับ-จ่าย ประจำวัน'!$B158,'FG,ออนไล,คัดแยก'!S:S)</f>
        <v>100</v>
      </c>
      <c r="BA158" s="16">
        <f>SUMIF(เตรียมส่วนผสม!$C:$C,'รับ-จ่าย ประจำวัน'!$B158,เตรียมส่วนผสม!T:T)+SUMIF(กวนไส้!$C:$C,'รับ-จ่าย ประจำวัน'!$B158,กวนไส้!T:T)+SUMIF(ผลิต1!$C:$C,'รับ-จ่าย ประจำวัน'!$B158,ผลิต1!T:T)+SUMIF(ผลิต2!$C:$C,'รับ-จ่าย ประจำวัน'!$B158,ผลิต2!T:T)+SUMIF(เส้นแต่งหน้าขนมเค้ก!$C:$C,'รับ-จ่าย ประจำวัน'!$B158,เส้นแต่งหน้าขนมเค้ก!T:T)+SUMIF(แพ็ค!$C:$C,'รับ-จ่าย ประจำวัน'!$B158,แพ็ค!T:T)+SUMIF(ธุรการ!$C:$C,'รับ-จ่าย ประจำวัน'!$B158,ธุรการ!T:T)+SUMIF(เส้นแต่งหน้าขนมปัง!$C:$C,'รับ-จ่าย ประจำวัน'!$B158,เส้นแต่งหน้าขนมปัง!T:T)+SUMIF('วางแผนBC,CJ'!$C:$C,'รับ-จ่าย ประจำวัน'!$B158,'วางแผนBC,CJ'!T:T)+SUMIF(RD!$C:$C,'รับ-จ่าย ประจำวัน'!$B158,RD!T:T)+SUMIF('FG,ออนไล,คัดแยก'!$C:$C,'รับ-จ่าย ประจำวัน'!$B158,'FG,ออนไล,คัดแยก'!T:T)</f>
        <v>0</v>
      </c>
      <c r="BB158" s="16">
        <f>SUMIF(เตรียมส่วนผสม!$C:$C,'รับ-จ่าย ประจำวัน'!$B158,เตรียมส่วนผสม!U:U)+SUMIF(กวนไส้!$C:$C,'รับ-จ่าย ประจำวัน'!$B158,กวนไส้!U:U)+SUMIF(ผลิต1!$C:$C,'รับ-จ่าย ประจำวัน'!$B158,ผลิต1!U:U)+SUMIF(ผลิต2!$C:$C,'รับ-จ่าย ประจำวัน'!$B158,ผลิต2!U:U)+SUMIF(เส้นแต่งหน้าขนมเค้ก!$C:$C,'รับ-จ่าย ประจำวัน'!$B158,เส้นแต่งหน้าขนมเค้ก!U:U)+SUMIF(แพ็ค!$C:$C,'รับ-จ่าย ประจำวัน'!$B158,แพ็ค!U:U)+SUMIF(ธุรการ!$C:$C,'รับ-จ่าย ประจำวัน'!$B158,ธุรการ!U:U)+SUMIF(เส้นแต่งหน้าขนมปัง!$C:$C,'รับ-จ่าย ประจำวัน'!$B158,เส้นแต่งหน้าขนมปัง!U:U)+SUMIF('วางแผนBC,CJ'!$C:$C,'รับ-จ่าย ประจำวัน'!$B158,'วางแผนBC,CJ'!U:U)+SUMIF(RD!$C:$C,'รับ-จ่าย ประจำวัน'!$B158,RD!U:U)+SUMIF('FG,ออนไล,คัดแยก'!$C:$C,'รับ-จ่าย ประจำวัน'!$B158,'FG,ออนไล,คัดแยก'!U:U)</f>
        <v>100</v>
      </c>
      <c r="BC158" s="16">
        <f>SUMIF(เตรียมส่วนผสม!$C:$C,'รับ-จ่าย ประจำวัน'!$B158,เตรียมส่วนผสม!V:V)+SUMIF(กวนไส้!$C:$C,'รับ-จ่าย ประจำวัน'!$B158,กวนไส้!V:V)+SUMIF(ผลิต1!$C:$C,'รับ-จ่าย ประจำวัน'!$B158,ผลิต1!V:V)+SUMIF(ผลิต2!$C:$C,'รับ-จ่าย ประจำวัน'!$B158,ผลิต2!V:V)+SUMIF(เส้นแต่งหน้าขนมเค้ก!$C:$C,'รับ-จ่าย ประจำวัน'!$B158,เส้นแต่งหน้าขนมเค้ก!V:V)+SUMIF(แพ็ค!$C:$C,'รับ-จ่าย ประจำวัน'!$B158,แพ็ค!V:V)+SUMIF(ธุรการ!$C:$C,'รับ-จ่าย ประจำวัน'!$B158,ธุรการ!V:V)+SUMIF(เส้นแต่งหน้าขนมปัง!$C:$C,'รับ-จ่าย ประจำวัน'!$B158,เส้นแต่งหน้าขนมปัง!V:V)+SUMIF('วางแผนBC,CJ'!$C:$C,'รับ-จ่าย ประจำวัน'!$B158,'วางแผนBC,CJ'!V:V)+SUMIF(RD!$C:$C,'รับ-จ่าย ประจำวัน'!$B158,RD!V:V)+SUMIF('FG,ออนไล,คัดแยก'!$C:$C,'รับ-จ่าย ประจำวัน'!$B158,'FG,ออนไล,คัดแยก'!V:V)</f>
        <v>100</v>
      </c>
      <c r="BD158" s="16">
        <f>SUMIF(เตรียมส่วนผสม!$C:$C,'รับ-จ่าย ประจำวัน'!$B158,เตรียมส่วนผสม!W:W)+SUMIF(กวนไส้!$C:$C,'รับ-จ่าย ประจำวัน'!$B158,กวนไส้!W:W)+SUMIF(ผลิต1!$C:$C,'รับ-จ่าย ประจำวัน'!$B158,ผลิต1!W:W)+SUMIF(ผลิต2!$C:$C,'รับ-จ่าย ประจำวัน'!$B158,ผลิต2!W:W)+SUMIF(เส้นแต่งหน้าขนมเค้ก!$C:$C,'รับ-จ่าย ประจำวัน'!$B158,เส้นแต่งหน้าขนมเค้ก!W:W)+SUMIF(แพ็ค!$C:$C,'รับ-จ่าย ประจำวัน'!$B158,แพ็ค!W:W)+SUMIF(ธุรการ!$C:$C,'รับ-จ่าย ประจำวัน'!$B158,ธุรการ!W:W)+SUMIF(เส้นแต่งหน้าขนมปัง!$C:$C,'รับ-จ่าย ประจำวัน'!$B158,เส้นแต่งหน้าขนมปัง!W:W)+SUMIF('วางแผนBC,CJ'!$C:$C,'รับ-จ่าย ประจำวัน'!$B158,'วางแผนBC,CJ'!W:W)+SUMIF(RD!$C:$C,'รับ-จ่าย ประจำวัน'!$B158,RD!W:W)+SUMIF('FG,ออนไล,คัดแยก'!$C:$C,'รับ-จ่าย ประจำวัน'!$B158,'FG,ออนไล,คัดแยก'!W:W)</f>
        <v>200</v>
      </c>
      <c r="BE158" s="16">
        <f>SUMIF(เตรียมส่วนผสม!$C:$C,'รับ-จ่าย ประจำวัน'!$B158,เตรียมส่วนผสม!X:X)+SUMIF(กวนไส้!$C:$C,'รับ-จ่าย ประจำวัน'!$B158,กวนไส้!X:X)+SUMIF(ผลิต1!$C:$C,'รับ-จ่าย ประจำวัน'!$B158,ผลิต1!X:X)+SUMIF(ผลิต2!$C:$C,'รับ-จ่าย ประจำวัน'!$B158,ผลิต2!X:X)+SUMIF(เส้นแต่งหน้าขนมเค้ก!$C:$C,'รับ-จ่าย ประจำวัน'!$B158,เส้นแต่งหน้าขนมเค้ก!X:X)+SUMIF(แพ็ค!$C:$C,'รับ-จ่าย ประจำวัน'!$B158,แพ็ค!X:X)+SUMIF(ธุรการ!$C:$C,'รับ-จ่าย ประจำวัน'!$B158,ธุรการ!X:X)+SUMIF(เส้นแต่งหน้าขนมปัง!$C:$C,'รับ-จ่าย ประจำวัน'!$B158,เส้นแต่งหน้าขนมปัง!X:X)+SUMIF('วางแผนBC,CJ'!$C:$C,'รับ-จ่าย ประจำวัน'!$B158,'วางแผนBC,CJ'!X:X)+SUMIF(RD!$C:$C,'รับ-จ่าย ประจำวัน'!$B158,RD!X:X)+SUMIF('FG,ออนไล,คัดแยก'!$C:$C,'รับ-จ่าย ประจำวัน'!$B158,'FG,ออนไล,คัดแยก'!X:X)</f>
        <v>0</v>
      </c>
      <c r="BF158" s="16">
        <f>SUMIF(เตรียมส่วนผสม!$C:$C,'รับ-จ่าย ประจำวัน'!$B158,เตรียมส่วนผสม!Y:Y)+SUMIF(กวนไส้!$C:$C,'รับ-จ่าย ประจำวัน'!$B158,กวนไส้!Y:Y)+SUMIF(ผลิต1!$C:$C,'รับ-จ่าย ประจำวัน'!$B158,ผลิต1!Y:Y)+SUMIF(ผลิต2!$C:$C,'รับ-จ่าย ประจำวัน'!$B158,ผลิต2!Y:Y)+SUMIF(เส้นแต่งหน้าขนมเค้ก!$C:$C,'รับ-จ่าย ประจำวัน'!$B158,เส้นแต่งหน้าขนมเค้ก!Y:Y)+SUMIF(แพ็ค!$C:$C,'รับ-จ่าย ประจำวัน'!$B158,แพ็ค!Y:Y)+SUMIF(ธุรการ!$C:$C,'รับ-จ่าย ประจำวัน'!$B158,ธุรการ!Y:Y)+SUMIF(เส้นแต่งหน้าขนมปัง!$C:$C,'รับ-จ่าย ประจำวัน'!$B158,เส้นแต่งหน้าขนมปัง!Y:Y)+SUMIF('วางแผนBC,CJ'!$C:$C,'รับ-จ่าย ประจำวัน'!$B158,'วางแผนBC,CJ'!Y:Y)+SUMIF(RD!$C:$C,'รับ-จ่าย ประจำวัน'!$B158,RD!Y:Y)+SUMIF('FG,ออนไล,คัดแยก'!$C:$C,'รับ-จ่าย ประจำวัน'!$B158,'FG,ออนไล,คัดแยก'!Y:Y)</f>
        <v>0</v>
      </c>
      <c r="BG158" s="16">
        <f>SUMIF(เตรียมส่วนผสม!$C:$C,'รับ-จ่าย ประจำวัน'!$B158,เตรียมส่วนผสม!Z:Z)+SUMIF(กวนไส้!$C:$C,'รับ-จ่าย ประจำวัน'!$B158,กวนไส้!Z:Z)+SUMIF(ผลิต1!$C:$C,'รับ-จ่าย ประจำวัน'!$B158,ผลิต1!Z:Z)+SUMIF(ผลิต2!$C:$C,'รับ-จ่าย ประจำวัน'!$B158,ผลิต2!Z:Z)+SUMIF(เส้นแต่งหน้าขนมเค้ก!$C:$C,'รับ-จ่าย ประจำวัน'!$B158,เส้นแต่งหน้าขนมเค้ก!Z:Z)+SUMIF(แพ็ค!$C:$C,'รับ-จ่าย ประจำวัน'!$B158,แพ็ค!Z:Z)+SUMIF(ธุรการ!$C:$C,'รับ-จ่าย ประจำวัน'!$B158,ธุรการ!Z:Z)+SUMIF(เส้นแต่งหน้าขนมปัง!$C:$C,'รับ-จ่าย ประจำวัน'!$B158,เส้นแต่งหน้าขนมปัง!Z:Z)+SUMIF('วางแผนBC,CJ'!$C:$C,'รับ-จ่าย ประจำวัน'!$B158,'วางแผนBC,CJ'!Z:Z)+SUMIF(RD!$C:$C,'รับ-จ่าย ประจำวัน'!$B158,RD!Z:Z)+SUMIF('FG,ออนไล,คัดแยก'!$C:$C,'รับ-จ่าย ประจำวัน'!$B158,'FG,ออนไล,คัดแยก'!Z:Z)</f>
        <v>100</v>
      </c>
      <c r="BH158" s="16">
        <f>SUMIF(เตรียมส่วนผสม!$C:$C,'รับ-จ่าย ประจำวัน'!$B158,เตรียมส่วนผสม!AA:AA)+SUMIF(กวนไส้!$C:$C,'รับ-จ่าย ประจำวัน'!$B158,กวนไส้!AA:AA)+SUMIF(ผลิต1!$C:$C,'รับ-จ่าย ประจำวัน'!$B158,ผลิต1!AA:AA)+SUMIF(ผลิต2!$C:$C,'รับ-จ่าย ประจำวัน'!$B158,ผลิต2!AA:AA)+SUMIF(เส้นแต่งหน้าขนมเค้ก!$C:$C,'รับ-จ่าย ประจำวัน'!$B158,เส้นแต่งหน้าขนมเค้ก!AA:AA)+SUMIF(แพ็ค!$C:$C,'รับ-จ่าย ประจำวัน'!$B158,แพ็ค!AA:AA)+SUMIF(ธุรการ!$C:$C,'รับ-จ่าย ประจำวัน'!$B158,ธุรการ!AA:AA)+SUMIF(เส้นแต่งหน้าขนมปัง!$C:$C,'รับ-จ่าย ประจำวัน'!$B158,เส้นแต่งหน้าขนมปัง!AA:AA)+SUMIF('วางแผนBC,CJ'!$C:$C,'รับ-จ่าย ประจำวัน'!$B158,'วางแผนBC,CJ'!AA:AA)+SUMIF(RD!$C:$C,'รับ-จ่าย ประจำวัน'!$B158,RD!AA:AA)+SUMIF('FG,ออนไล,คัดแยก'!$C:$C,'รับ-จ่าย ประจำวัน'!$B158,'FG,ออนไล,คัดแยก'!AA:AA)</f>
        <v>0</v>
      </c>
      <c r="BI158" s="16">
        <f>SUMIF(เตรียมส่วนผสม!$C:$C,'รับ-จ่าย ประจำวัน'!$B158,เตรียมส่วนผสม!AB:AB)+SUMIF(กวนไส้!$C:$C,'รับ-จ่าย ประจำวัน'!$B158,กวนไส้!AB:AB)+SUMIF(ผลิต1!$C:$C,'รับ-จ่าย ประจำวัน'!$B158,ผลิต1!AB:AB)+SUMIF(ผลิต2!$C:$C,'รับ-จ่าย ประจำวัน'!$B158,ผลิต2!AB:AB)+SUMIF(เส้นแต่งหน้าขนมเค้ก!$C:$C,'รับ-จ่าย ประจำวัน'!$B158,เส้นแต่งหน้าขนมเค้ก!AB:AB)+SUMIF(แพ็ค!$C:$C,'รับ-จ่าย ประจำวัน'!$B158,แพ็ค!AB:AB)+SUMIF(ธุรการ!$C:$C,'รับ-จ่าย ประจำวัน'!$B158,ธุรการ!AB:AB)+SUMIF(เส้นแต่งหน้าขนมปัง!$C:$C,'รับ-จ่าย ประจำวัน'!$B158,เส้นแต่งหน้าขนมปัง!AB:AB)+SUMIF('วางแผนBC,CJ'!$C:$C,'รับ-จ่าย ประจำวัน'!$B158,'วางแผนBC,CJ'!AB:AB)+SUMIF(RD!$C:$C,'รับ-จ่าย ประจำวัน'!$B158,RD!AB:AB)+SUMIF('FG,ออนไล,คัดแยก'!$C:$C,'รับ-จ่าย ประจำวัน'!$B158,'FG,ออนไล,คัดแยก'!AB:AB)</f>
        <v>100</v>
      </c>
      <c r="BJ158" s="16">
        <f>SUMIF(เตรียมส่วนผสม!$C:$C,'รับ-จ่าย ประจำวัน'!$B158,เตรียมส่วนผสม!AC:AC)+SUMIF(กวนไส้!$C:$C,'รับ-จ่าย ประจำวัน'!$B158,กวนไส้!AC:AC)+SUMIF(ผลิต1!$C:$C,'รับ-จ่าย ประจำวัน'!$B158,ผลิต1!AC:AC)+SUMIF(ผลิต2!$C:$C,'รับ-จ่าย ประจำวัน'!$B158,ผลิต2!AC:AC)+SUMIF(เส้นแต่งหน้าขนมเค้ก!$C:$C,'รับ-จ่าย ประจำวัน'!$B158,เส้นแต่งหน้าขนมเค้ก!AC:AC)+SUMIF(แพ็ค!$C:$C,'รับ-จ่าย ประจำวัน'!$B158,แพ็ค!AC:AC)+SUMIF(ธุรการ!$C:$C,'รับ-จ่าย ประจำวัน'!$B158,ธุรการ!AC:AC)+SUMIF(เส้นแต่งหน้าขนมปัง!$C:$C,'รับ-จ่าย ประจำวัน'!$B158,เส้นแต่งหน้าขนมปัง!AC:AC)+SUMIF('วางแผนBC,CJ'!$C:$C,'รับ-จ่าย ประจำวัน'!$B158,'วางแผนBC,CJ'!AC:AC)+SUMIF(RD!$C:$C,'รับ-จ่าย ประจำวัน'!$B158,RD!AC:AC)+SUMIF('FG,ออนไล,คัดแยก'!$C:$C,'รับ-จ่าย ประจำวัน'!$B158,'FG,ออนไล,คัดแยก'!AC:AC)</f>
        <v>100</v>
      </c>
      <c r="BK158" s="16">
        <f>SUMIF(เตรียมส่วนผสม!$C:$C,'รับ-จ่าย ประจำวัน'!$B158,เตรียมส่วนผสม!AD:AD)+SUMIF(กวนไส้!$C:$C,'รับ-จ่าย ประจำวัน'!$B158,กวนไส้!AD:AD)+SUMIF(ผลิต1!$C:$C,'รับ-จ่าย ประจำวัน'!$B158,ผลิต1!AD:AD)+SUMIF(ผลิต2!$C:$C,'รับ-จ่าย ประจำวัน'!$B158,ผลิต2!AD:AD)+SUMIF(เส้นแต่งหน้าขนมเค้ก!$C:$C,'รับ-จ่าย ประจำวัน'!$B158,เส้นแต่งหน้าขนมเค้ก!AD:AD)+SUMIF(แพ็ค!$C:$C,'รับ-จ่าย ประจำวัน'!$B158,แพ็ค!AD:AD)+SUMIF(ธุรการ!$C:$C,'รับ-จ่าย ประจำวัน'!$B158,ธุรการ!AD:AD)+SUMIF(เส้นแต่งหน้าขนมปัง!$C:$C,'รับ-จ่าย ประจำวัน'!$B158,เส้นแต่งหน้าขนมปัง!AD:AD)+SUMIF('วางแผนBC,CJ'!$C:$C,'รับ-จ่าย ประจำวัน'!$B158,'วางแผนBC,CJ'!AD:AD)+SUMIF(RD!$C:$C,'รับ-จ่าย ประจำวัน'!$B158,RD!AD:AD)+SUMIF('FG,ออนไล,คัดแยก'!$C:$C,'รับ-จ่าย ประจำวัน'!$B158,'FG,ออนไล,คัดแยก'!AD:AD)</f>
        <v>0</v>
      </c>
      <c r="BL158" s="16">
        <f>SUMIF(เตรียมส่วนผสม!$C:$C,'รับ-จ่าย ประจำวัน'!$B158,เตรียมส่วนผสม!AE:AE)+SUMIF(กวนไส้!$C:$C,'รับ-จ่าย ประจำวัน'!$B158,กวนไส้!AE:AE)+SUMIF(ผลิต1!$C:$C,'รับ-จ่าย ประจำวัน'!$B158,ผลิต1!AE:AE)+SUMIF(ผลิต2!$C:$C,'รับ-จ่าย ประจำวัน'!$B158,ผลิต2!AE:AE)+SUMIF(เส้นแต่งหน้าขนมเค้ก!$C:$C,'รับ-จ่าย ประจำวัน'!$B158,เส้นแต่งหน้าขนมเค้ก!AE:AE)+SUMIF(แพ็ค!$C:$C,'รับ-จ่าย ประจำวัน'!$B158,แพ็ค!AE:AE)+SUMIF(ธุรการ!$C:$C,'รับ-จ่าย ประจำวัน'!$B158,ธุรการ!AE:AE)+SUMIF(เส้นแต่งหน้าขนมปัง!$C:$C,'รับ-จ่าย ประจำวัน'!$B158,เส้นแต่งหน้าขนมปัง!AE:AE)+SUMIF('วางแผนBC,CJ'!$C:$C,'รับ-จ่าย ประจำวัน'!$B158,'วางแผนBC,CJ'!AE:AE)+SUMIF(RD!$C:$C,'รับ-จ่าย ประจำวัน'!$B158,RD!AE:AE)+SUMIF('FG,ออนไล,คัดแยก'!$C:$C,'รับ-จ่าย ประจำวัน'!$B158,'FG,ออนไล,คัดแยก'!AE:AE)</f>
        <v>100</v>
      </c>
      <c r="BM158" s="16">
        <f>SUMIF(เตรียมส่วนผสม!$C:$C,'รับ-จ่าย ประจำวัน'!$B158,เตรียมส่วนผสม!AF:AF)+SUMIF(กวนไส้!$C:$C,'รับ-จ่าย ประจำวัน'!$B158,กวนไส้!AF:AF)+SUMIF(ผลิต1!$C:$C,'รับ-จ่าย ประจำวัน'!$B158,ผลิต1!AF:AF)+SUMIF(ผลิต2!$C:$C,'รับ-จ่าย ประจำวัน'!$B158,ผลิต2!AF:AF)+SUMIF(เส้นแต่งหน้าขนมเค้ก!$C:$C,'รับ-จ่าย ประจำวัน'!$B158,เส้นแต่งหน้าขนมเค้ก!AF:AF)+SUMIF(แพ็ค!$C:$C,'รับ-จ่าย ประจำวัน'!$B158,แพ็ค!AF:AF)+SUMIF(ธุรการ!$C:$C,'รับ-จ่าย ประจำวัน'!$B158,ธุรการ!AF:AF)+SUMIF(เส้นแต่งหน้าขนมปัง!$C:$C,'รับ-จ่าย ประจำวัน'!$B158,เส้นแต่งหน้าขนมปัง!AF:AF)+SUMIF('วางแผนBC,CJ'!$C:$C,'รับ-จ่าย ประจำวัน'!$B158,'วางแผนBC,CJ'!AF:AF)+SUMIF(RD!$C:$C,'รับ-จ่าย ประจำวัน'!$B158,RD!AF:AF)+SUMIF('FG,ออนไล,คัดแยก'!$C:$C,'รับ-จ่าย ประจำวัน'!$B158,'FG,ออนไล,คัดแยก'!AF:AF)</f>
        <v>50</v>
      </c>
      <c r="BN158" s="16">
        <f>SUMIF(เตรียมส่วนผสม!$C:$C,'รับ-จ่าย ประจำวัน'!$B158,เตรียมส่วนผสม!AG:AG)+SUMIF(กวนไส้!$C:$C,'รับ-จ่าย ประจำวัน'!$B158,กวนไส้!AG:AG)+SUMIF(ผลิต1!$C:$C,'รับ-จ่าย ประจำวัน'!$B158,ผลิต1!AG:AG)+SUMIF(ผลิต2!$C:$C,'รับ-จ่าย ประจำวัน'!$B158,ผลิต2!AG:AG)+SUMIF(เส้นแต่งหน้าขนมเค้ก!$C:$C,'รับ-จ่าย ประจำวัน'!$B158,เส้นแต่งหน้าขนมเค้ก!AG:AG)+SUMIF(แพ็ค!$C:$C,'รับ-จ่าย ประจำวัน'!$B158,แพ็ค!AG:AG)+SUMIF(ธุรการ!$C:$C,'รับ-จ่าย ประจำวัน'!$B158,ธุรการ!AG:AG)+SUMIF(เส้นแต่งหน้าขนมปัง!$C:$C,'รับ-จ่าย ประจำวัน'!$B158,เส้นแต่งหน้าขนมปัง!AG:AG)+SUMIF('วางแผนBC,CJ'!$C:$C,'รับ-จ่าย ประจำวัน'!$B158,'วางแผนBC,CJ'!AG:AG)+SUMIF(RD!$C:$C,'รับ-จ่าย ประจำวัน'!$B158,RD!AG:AG)+SUMIF('FG,ออนไล,คัดแยก'!$C:$C,'รับ-จ่าย ประจำวัน'!$B158,'FG,ออนไล,คัดแยก'!AG:AG)</f>
        <v>100</v>
      </c>
      <c r="BO158" s="16">
        <f>SUMIF(เตรียมส่วนผสม!$C:$C,'รับ-จ่าย ประจำวัน'!$B158,เตรียมส่วนผสม!AH:AH)+SUMIF(กวนไส้!$C:$C,'รับ-จ่าย ประจำวัน'!$B158,กวนไส้!AH:AH)+SUMIF(ผลิต1!$C:$C,'รับ-จ่าย ประจำวัน'!$B158,ผลิต1!AH:AH)+SUMIF(ผลิต2!$C:$C,'รับ-จ่าย ประจำวัน'!$B158,ผลิต2!AH:AH)+SUMIF(เส้นแต่งหน้าขนมเค้ก!$C:$C,'รับ-จ่าย ประจำวัน'!$B158,เส้นแต่งหน้าขนมเค้ก!AH:AH)+SUMIF(แพ็ค!$C:$C,'รับ-จ่าย ประจำวัน'!$B158,แพ็ค!AH:AH)+SUMIF(ธุรการ!$C:$C,'รับ-จ่าย ประจำวัน'!$B158,ธุรการ!AH:AH)+SUMIF(เส้นแต่งหน้าขนมปัง!$C:$C,'รับ-จ่าย ประจำวัน'!$B158,เส้นแต่งหน้าขนมปัง!AH:AH)+SUMIF('วางแผนBC,CJ'!$C:$C,'รับ-จ่าย ประจำวัน'!$B158,'วางแผนBC,CJ'!AH:AH)+SUMIF(RD!$C:$C,'รับ-จ่าย ประจำวัน'!$B158,RD!AH:AH)+SUMIF('FG,ออนไล,คัดแยก'!$C:$C,'รับ-จ่าย ประจำวัน'!$B158,'FG,ออนไล,คัดแยก'!AH:AH)</f>
        <v>0</v>
      </c>
      <c r="BP158" s="16">
        <f>SUMIF(เตรียมส่วนผสม!$C:$C,'รับ-จ่าย ประจำวัน'!$B158,เตรียมส่วนผสม!AI:AI)+SUMIF(กวนไส้!$C:$C,'รับ-จ่าย ประจำวัน'!$B158,กวนไส้!AI:AI)+SUMIF(ผลิต1!$C:$C,'รับ-จ่าย ประจำวัน'!$B158,ผลิต1!AI:AI)+SUMIF(ผลิต2!$C:$C,'รับ-จ่าย ประจำวัน'!$B158,ผลิต2!AI:AI)+SUMIF(เส้นแต่งหน้าขนมเค้ก!$C:$C,'รับ-จ่าย ประจำวัน'!$B158,เส้นแต่งหน้าขนมเค้ก!AI:AI)+SUMIF(แพ็ค!$C:$C,'รับ-จ่าย ประจำวัน'!$B158,แพ็ค!AI:AI)+SUMIF(ธุรการ!$C:$C,'รับ-จ่าย ประจำวัน'!$B158,ธุรการ!AI:AI)+SUMIF(เส้นแต่งหน้าขนมปัง!$C:$C,'รับ-จ่าย ประจำวัน'!$B158,เส้นแต่งหน้าขนมปัง!AI:AI)+SUMIF('วางแผนBC,CJ'!$C:$C,'รับ-จ่าย ประจำวัน'!$B158,'วางแผนBC,CJ'!AI:AI)+SUMIF(RD!$C:$C,'รับ-จ่าย ประจำวัน'!$B158,RD!AI:AI)+SUMIF('FG,ออนไล,คัดแยก'!$C:$C,'รับ-จ่าย ประจำวัน'!$B158,'FG,ออนไล,คัดแยก'!AI:AI)</f>
        <v>100</v>
      </c>
      <c r="BQ158" s="16">
        <f>SUMIF(เตรียมส่วนผสม!$C:$C,'รับ-จ่าย ประจำวัน'!$B158,เตรียมส่วนผสม!AJ:AJ)+SUMIF(กวนไส้!$C:$C,'รับ-จ่าย ประจำวัน'!$B158,กวนไส้!AJ:AJ)+SUMIF(ผลิต1!$C:$C,'รับ-จ่าย ประจำวัน'!$B158,ผลิต1!AJ:AJ)+SUMIF(ผลิต2!$C:$C,'รับ-จ่าย ประจำวัน'!$B158,ผลิต2!AJ:AJ)+SUMIF(เส้นแต่งหน้าขนมเค้ก!$C:$C,'รับ-จ่าย ประจำวัน'!$B158,เส้นแต่งหน้าขนมเค้ก!AJ:AJ)+SUMIF(แพ็ค!$C:$C,'รับ-จ่าย ประจำวัน'!$B158,แพ็ค!AJ:AJ)+SUMIF(ธุรการ!$C:$C,'รับ-จ่าย ประจำวัน'!$B158,ธุรการ!AJ:AJ)+SUMIF(เส้นแต่งหน้าขนมปัง!$C:$C,'รับ-จ่าย ประจำวัน'!$B158,เส้นแต่งหน้าขนมปัง!AJ:AJ)+SUMIF('วางแผนBC,CJ'!$C:$C,'รับ-จ่าย ประจำวัน'!$B158,'วางแผนBC,CJ'!AJ:AJ)+SUMIF(RD!$C:$C,'รับ-จ่าย ประจำวัน'!$B158,RD!AJ:AJ)+SUMIF('FG,ออนไล,คัดแยก'!$C:$C,'รับ-จ่าย ประจำวัน'!$B158,'FG,ออนไล,คัดแยก'!AJ:AJ)</f>
        <v>100</v>
      </c>
      <c r="BR158" s="16">
        <f>SUMIF(เตรียมส่วนผสม!$C:$C,'รับ-จ่าย ประจำวัน'!$B158,เตรียมส่วนผสม!AK:AK)+SUMIF(กวนไส้!$C:$C,'รับ-จ่าย ประจำวัน'!$B158,กวนไส้!AK:AK)+SUMIF(ผลิต1!$C:$C,'รับ-จ่าย ประจำวัน'!$B158,ผลิต1!AK:AK)+SUMIF(ผลิต2!$C:$C,'รับ-จ่าย ประจำวัน'!$B158,ผลิต2!AK:AK)+SUMIF(เส้นแต่งหน้าขนมเค้ก!$C:$C,'รับ-จ่าย ประจำวัน'!$B158,เส้นแต่งหน้าขนมเค้ก!AK:AK)+SUMIF(แพ็ค!$C:$C,'รับ-จ่าย ประจำวัน'!$B158,แพ็ค!AK:AK)+SUMIF(ธุรการ!$C:$C,'รับ-จ่าย ประจำวัน'!$B158,ธุรการ!AK:AK)+SUMIF(เส้นแต่งหน้าขนมปัง!$C:$C,'รับ-จ่าย ประจำวัน'!$B158,เส้นแต่งหน้าขนมปัง!AK:AK)+SUMIF('วางแผนBC,CJ'!$C:$C,'รับ-จ่าย ประจำวัน'!$B158,'วางแผนBC,CJ'!AK:AK)+SUMIF(RD!$C:$C,'รับ-จ่าย ประจำวัน'!$B158,RD!AK:AK)+SUMIF('FG,ออนไล,คัดแยก'!$C:$C,'รับ-จ่าย ประจำวัน'!$B158,'FG,ออนไล,คัดแยก'!AK:AK)</f>
        <v>0</v>
      </c>
      <c r="BS158" s="16">
        <f>SUMIF(เตรียมส่วนผสม!$C:$C,'รับ-จ่าย ประจำวัน'!$B158,เตรียมส่วนผสม!AL:AL)+SUMIF(กวนไส้!$C:$C,'รับ-จ่าย ประจำวัน'!$B158,กวนไส้!AL:AL)+SUMIF(ผลิต1!$C:$C,'รับ-จ่าย ประจำวัน'!$B158,ผลิต1!AL:AL)+SUMIF(ผลิต2!$C:$C,'รับ-จ่าย ประจำวัน'!$B158,ผลิต2!AL:AL)+SUMIF(เส้นแต่งหน้าขนมเค้ก!$C:$C,'รับ-จ่าย ประจำวัน'!$B158,เส้นแต่งหน้าขนมเค้ก!AL:AL)+SUMIF(แพ็ค!$C:$C,'รับ-จ่าย ประจำวัน'!$B158,แพ็ค!AL:AL)+SUMIF(ธุรการ!$C:$C,'รับ-จ่าย ประจำวัน'!$B158,ธุรการ!AL:AL)+SUMIF(เส้นแต่งหน้าขนมปัง!$C:$C,'รับ-จ่าย ประจำวัน'!$B158,เส้นแต่งหน้าขนมปัง!AL:AL)+SUMIF('วางแผนBC,CJ'!$C:$C,'รับ-จ่าย ประจำวัน'!$B158,'วางแผนBC,CJ'!AL:AL)+SUMIF(RD!$C:$C,'รับ-จ่าย ประจำวัน'!$B158,RD!AL:AL)+SUMIF('FG,ออนไล,คัดแยก'!$C:$C,'รับ-จ่าย ประจำวัน'!$B158,'FG,ออนไล,คัดแยก'!AL:AL)</f>
        <v>0</v>
      </c>
      <c r="BT158" s="18">
        <f t="shared" si="36"/>
        <v>1975</v>
      </c>
      <c r="BU158" s="116">
        <v>5400</v>
      </c>
      <c r="BV158" s="146">
        <f t="shared" si="37"/>
        <v>1700</v>
      </c>
      <c r="BW158" s="183">
        <v>30</v>
      </c>
      <c r="BX158" s="172">
        <f t="shared" si="46"/>
        <v>65.833333333333329</v>
      </c>
      <c r="BY158" s="188">
        <f t="shared" si="40"/>
        <v>25.822784810126585</v>
      </c>
      <c r="BZ158" s="180">
        <f t="shared" ca="1" si="38"/>
        <v>46228.822784810123</v>
      </c>
      <c r="CA158" s="152">
        <v>3750</v>
      </c>
      <c r="CB158" s="93"/>
      <c r="CC158" s="93"/>
      <c r="CD158" s="93"/>
      <c r="CE158" s="93"/>
      <c r="CF158" s="93"/>
      <c r="CG158" s="93"/>
      <c r="CH158" s="93"/>
      <c r="CI158" s="93"/>
      <c r="CJ158" s="94"/>
      <c r="CK158" s="9">
        <f t="shared" si="41"/>
        <v>-3700</v>
      </c>
    </row>
    <row r="159" spans="1:89" x14ac:dyDescent="0.5">
      <c r="A159" s="149" t="s">
        <v>586</v>
      </c>
      <c r="B159" s="114">
        <v>1021701021</v>
      </c>
      <c r="C159" s="21" t="s">
        <v>587</v>
      </c>
      <c r="D159" s="135" t="s">
        <v>61</v>
      </c>
      <c r="E159" s="11">
        <v>0</v>
      </c>
      <c r="F159" s="75"/>
      <c r="G159" s="11"/>
      <c r="H159" s="12">
        <v>10050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3"/>
      <c r="AF159" s="13"/>
      <c r="AG159" s="13"/>
      <c r="AH159" s="13"/>
      <c r="AI159" s="14"/>
      <c r="AJ159" s="14"/>
      <c r="AK159" s="14"/>
      <c r="AL159" s="14"/>
      <c r="AM159" s="14"/>
      <c r="AN159" s="15">
        <f t="shared" si="35"/>
        <v>0</v>
      </c>
      <c r="AO159" s="16">
        <f>SUMIF(เตรียมส่วนผสม!$C:$C,'รับ-จ่าย ประจำวัน'!$B159,เตรียมส่วนผสม!H:H)+SUMIF(กวนไส้!$C:$C,'รับ-จ่าย ประจำวัน'!$B159,กวนไส้!H:H)+SUMIF(ผลิต1!$C:$C,'รับ-จ่าย ประจำวัน'!$B159,ผลิต1!H:H)+SUMIF(ผลิต2!$C:$C,'รับ-จ่าย ประจำวัน'!$B159,ผลิต2!H:H)+SUMIF(เส้นแต่งหน้าขนมเค้ก!$C:$C,'รับ-จ่าย ประจำวัน'!$B159,เส้นแต่งหน้าขนมเค้ก!H:H)+SUMIF(แพ็ค!$C:$C,'รับ-จ่าย ประจำวัน'!$B159,แพ็ค!H:H)+SUMIF(ธุรการ!$C:$C,'รับ-จ่าย ประจำวัน'!$B159,ธุรการ!H:H)+SUMIF(เส้นแต่งหน้าขนมปัง!$C:$C,'รับ-จ่าย ประจำวัน'!$B159,เส้นแต่งหน้าขนมปัง!H:H)+SUMIF('วางแผนBC,CJ'!$C:$C,'รับ-จ่าย ประจำวัน'!$B159,'วางแผนBC,CJ'!H:H)+SUMIF(RD!$C:$C,'รับ-จ่าย ประจำวัน'!$B159,RD!H:H)+SUMIF('FG,ออนไล,คัดแยก'!$C:$C,'รับ-จ่าย ประจำวัน'!$B159,'FG,ออนไล,คัดแยก'!H:H)</f>
        <v>250</v>
      </c>
      <c r="AP159" s="16">
        <f>SUMIF(เตรียมส่วนผสม!$C:$C,'รับ-จ่าย ประจำวัน'!$B159,เตรียมส่วนผสม!I:I)+SUMIF(กวนไส้!$C:$C,'รับ-จ่าย ประจำวัน'!$B159,กวนไส้!I:I)+SUMIF(ผลิต1!$C:$C,'รับ-จ่าย ประจำวัน'!$B159,ผลิต1!I:I)+SUMIF(ผลิต2!$C:$C,'รับ-จ่าย ประจำวัน'!$B159,ผลิต2!I:I)+SUMIF(เส้นแต่งหน้าขนมเค้ก!$C:$C,'รับ-จ่าย ประจำวัน'!$B159,เส้นแต่งหน้าขนมเค้ก!I:I)+SUMIF(แพ็ค!$C:$C,'รับ-จ่าย ประจำวัน'!$B159,แพ็ค!I:I)+SUMIF(ธุรการ!$C:$C,'รับ-จ่าย ประจำวัน'!$B159,ธุรการ!I:I)+SUMIF(เส้นแต่งหน้าขนมปัง!$C:$C,'รับ-จ่าย ประจำวัน'!$B159,เส้นแต่งหน้าขนมปัง!I:I)+SUMIF('วางแผนBC,CJ'!$C:$C,'รับ-จ่าย ประจำวัน'!$B159,'วางแผนBC,CJ'!I:I)+SUMIF(RD!$C:$C,'รับ-จ่าย ประจำวัน'!$B159,RD!I:I)+SUMIF('FG,ออนไล,คัดแยก'!$C:$C,'รับ-จ่าย ประจำวัน'!$B159,'FG,ออนไล,คัดแยก'!I:I)</f>
        <v>150</v>
      </c>
      <c r="AQ159" s="16">
        <f>SUMIF(เตรียมส่วนผสม!$C:$C,'รับ-จ่าย ประจำวัน'!$B159,เตรียมส่วนผสม!J:J)+SUMIF(กวนไส้!$C:$C,'รับ-จ่าย ประจำวัน'!$B159,กวนไส้!J:J)+SUMIF(ผลิต1!$C:$C,'รับ-จ่าย ประจำวัน'!$B159,ผลิต1!J:J)+SUMIF(ผลิต2!$C:$C,'รับ-จ่าย ประจำวัน'!$B159,ผลิต2!J:J)+SUMIF(เส้นแต่งหน้าขนมเค้ก!$C:$C,'รับ-จ่าย ประจำวัน'!$B159,เส้นแต่งหน้าขนมเค้ก!J:J)+SUMIF(แพ็ค!$C:$C,'รับ-จ่าย ประจำวัน'!$B159,แพ็ค!J:J)+SUMIF(ธุรการ!$C:$C,'รับ-จ่าย ประจำวัน'!$B159,ธุรการ!J:J)+SUMIF(เส้นแต่งหน้าขนมปัง!$C:$C,'รับ-จ่าย ประจำวัน'!$B159,เส้นแต่งหน้าขนมปัง!J:J)+SUMIF('วางแผนBC,CJ'!$C:$C,'รับ-จ่าย ประจำวัน'!$B159,'วางแผนBC,CJ'!J:J)+SUMIF(RD!$C:$C,'รับ-จ่าย ประจำวัน'!$B159,RD!J:J)+SUMIF('FG,ออนไล,คัดแยก'!$C:$C,'รับ-จ่าย ประจำวัน'!$B159,'FG,ออนไล,คัดแยก'!J:J)</f>
        <v>0</v>
      </c>
      <c r="AR159" s="16">
        <f>SUMIF(เตรียมส่วนผสม!$C:$C,'รับ-จ่าย ประจำวัน'!$B159,เตรียมส่วนผสม!K:K)+SUMIF(กวนไส้!$C:$C,'รับ-จ่าย ประจำวัน'!$B159,กวนไส้!K:K)+SUMIF(ผลิต1!$C:$C,'รับ-จ่าย ประจำวัน'!$B159,ผลิต1!K:K)+SUMIF(ผลิต2!$C:$C,'รับ-จ่าย ประจำวัน'!$B159,ผลิต2!K:K)+SUMIF(เส้นแต่งหน้าขนมเค้ก!$C:$C,'รับ-จ่าย ประจำวัน'!$B159,เส้นแต่งหน้าขนมเค้ก!K:K)+SUMIF(แพ็ค!$C:$C,'รับ-จ่าย ประจำวัน'!$B159,แพ็ค!K:K)+SUMIF(ธุรการ!$C:$C,'รับ-จ่าย ประจำวัน'!$B159,ธุรการ!K:K)+SUMIF(เส้นแต่งหน้าขนมปัง!$C:$C,'รับ-จ่าย ประจำวัน'!$B159,เส้นแต่งหน้าขนมปัง!K:K)+SUMIF('วางแผนBC,CJ'!$C:$C,'รับ-จ่าย ประจำวัน'!$B159,'วางแผนBC,CJ'!K:K)+SUMIF(RD!$C:$C,'รับ-จ่าย ประจำวัน'!$B159,RD!K:K)+SUMIF('FG,ออนไล,คัดแยก'!$C:$C,'รับ-จ่าย ประจำวัน'!$B159,'FG,ออนไล,คัดแยก'!K:K)</f>
        <v>350</v>
      </c>
      <c r="AS159" s="16">
        <f>SUMIF(เตรียมส่วนผสม!$C:$C,'รับ-จ่าย ประจำวัน'!$B159,เตรียมส่วนผสม!L:L)+SUMIF(กวนไส้!$C:$C,'รับ-จ่าย ประจำวัน'!$B159,กวนไส้!L:L)+SUMIF(ผลิต1!$C:$C,'รับ-จ่าย ประจำวัน'!$B159,ผลิต1!L:L)+SUMIF(ผลิต2!$C:$C,'รับ-จ่าย ประจำวัน'!$B159,ผลิต2!L:L)+SUMIF(เส้นแต่งหน้าขนมเค้ก!$C:$C,'รับ-จ่าย ประจำวัน'!$B159,เส้นแต่งหน้าขนมเค้ก!L:L)+SUMIF(แพ็ค!$C:$C,'รับ-จ่าย ประจำวัน'!$B159,แพ็ค!L:L)+SUMIF(ธุรการ!$C:$C,'รับ-จ่าย ประจำวัน'!$B159,ธุรการ!L:L)+SUMIF(เส้นแต่งหน้าขนมปัง!$C:$C,'รับ-จ่าย ประจำวัน'!$B159,เส้นแต่งหน้าขนมปัง!L:L)+SUMIF('วางแผนBC,CJ'!$C:$C,'รับ-จ่าย ประจำวัน'!$B159,'วางแผนBC,CJ'!L:L)+SUMIF(RD!$C:$C,'รับ-จ่าย ประจำวัน'!$B159,RD!L:L)+SUMIF('FG,ออนไล,คัดแยก'!$C:$C,'รับ-จ่าย ประจำวัน'!$B159,'FG,ออนไล,คัดแยก'!L:L)</f>
        <v>150</v>
      </c>
      <c r="AT159" s="16">
        <f>SUMIF(เตรียมส่วนผสม!$C:$C,'รับ-จ่าย ประจำวัน'!$B159,เตรียมส่วนผสม!M:M)+SUMIF(กวนไส้!$C:$C,'รับ-จ่าย ประจำวัน'!$B159,กวนไส้!M:M)+SUMIF(ผลิต1!$C:$C,'รับ-จ่าย ประจำวัน'!$B159,ผลิต1!M:M)+SUMIF(ผลิต2!$C:$C,'รับ-จ่าย ประจำวัน'!$B159,ผลิต2!M:M)+SUMIF(เส้นแต่งหน้าขนมเค้ก!$C:$C,'รับ-จ่าย ประจำวัน'!$B159,เส้นแต่งหน้าขนมเค้ก!M:M)+SUMIF(แพ็ค!$C:$C,'รับ-จ่าย ประจำวัน'!$B159,แพ็ค!M:M)+SUMIF(ธุรการ!$C:$C,'รับ-จ่าย ประจำวัน'!$B159,ธุรการ!M:M)+SUMIF(เส้นแต่งหน้าขนมปัง!$C:$C,'รับ-จ่าย ประจำวัน'!$B159,เส้นแต่งหน้าขนมปัง!M:M)+SUMIF('วางแผนBC,CJ'!$C:$C,'รับ-จ่าย ประจำวัน'!$B159,'วางแผนBC,CJ'!M:M)+SUMIF(RD!$C:$C,'รับ-จ่าย ประจำวัน'!$B159,RD!M:M)+SUMIF('FG,ออนไล,คัดแยก'!$C:$C,'รับ-จ่าย ประจำวัน'!$B159,'FG,ออนไล,คัดแยก'!M:M)</f>
        <v>0</v>
      </c>
      <c r="AU159" s="16">
        <f>SUMIF(เตรียมส่วนผสม!$C:$C,'รับ-จ่าย ประจำวัน'!$B159,เตรียมส่วนผสม!N:N)+SUMIF(กวนไส้!$C:$C,'รับ-จ่าย ประจำวัน'!$B159,กวนไส้!N:N)+SUMIF(ผลิต1!$C:$C,'รับ-จ่าย ประจำวัน'!$B159,ผลิต1!N:N)+SUMIF(ผลิต2!$C:$C,'รับ-จ่าย ประจำวัน'!$B159,ผลิต2!N:N)+SUMIF(เส้นแต่งหน้าขนมเค้ก!$C:$C,'รับ-จ่าย ประจำวัน'!$B159,เส้นแต่งหน้าขนมเค้ก!N:N)+SUMIF(แพ็ค!$C:$C,'รับ-จ่าย ประจำวัน'!$B159,แพ็ค!N:N)+SUMIF(ธุรการ!$C:$C,'รับ-จ่าย ประจำวัน'!$B159,ธุรการ!N:N)+SUMIF(เส้นแต่งหน้าขนมปัง!$C:$C,'รับ-จ่าย ประจำวัน'!$B159,เส้นแต่งหน้าขนมปัง!N:N)+SUMIF('วางแผนBC,CJ'!$C:$C,'รับ-จ่าย ประจำวัน'!$B159,'วางแผนBC,CJ'!N:N)+SUMIF(RD!$C:$C,'รับ-จ่าย ประจำวัน'!$B159,RD!N:N)+SUMIF('FG,ออนไล,คัดแยก'!$C:$C,'รับ-จ่าย ประจำวัน'!$B159,'FG,ออนไล,คัดแยก'!N:N)</f>
        <v>300</v>
      </c>
      <c r="AV159" s="16">
        <f>SUMIF(เตรียมส่วนผสม!$C:$C,'รับ-จ่าย ประจำวัน'!$B159,เตรียมส่วนผสม!O:O)+SUMIF(กวนไส้!$C:$C,'รับ-จ่าย ประจำวัน'!$B159,กวนไส้!O:O)+SUMIF(ผลิต1!$C:$C,'รับ-จ่าย ประจำวัน'!$B159,ผลิต1!O:O)+SUMIF(ผลิต2!$C:$C,'รับ-จ่าย ประจำวัน'!$B159,ผลิต2!O:O)+SUMIF(เส้นแต่งหน้าขนมเค้ก!$C:$C,'รับ-จ่าย ประจำวัน'!$B159,เส้นแต่งหน้าขนมเค้ก!O:O)+SUMIF(แพ็ค!$C:$C,'รับ-จ่าย ประจำวัน'!$B159,แพ็ค!O:O)+SUMIF(ธุรการ!$C:$C,'รับ-จ่าย ประจำวัน'!$B159,ธุรการ!O:O)+SUMIF(เส้นแต่งหน้าขนมปัง!$C:$C,'รับ-จ่าย ประจำวัน'!$B159,เส้นแต่งหน้าขนมปัง!O:O)+SUMIF('วางแผนBC,CJ'!$C:$C,'รับ-จ่าย ประจำวัน'!$B159,'วางแผนBC,CJ'!O:O)+SUMIF(RD!$C:$C,'รับ-จ่าย ประจำวัน'!$B159,RD!O:O)+SUMIF('FG,ออนไล,คัดแยก'!$C:$C,'รับ-จ่าย ประจำวัน'!$B159,'FG,ออนไล,คัดแยก'!O:O)</f>
        <v>200</v>
      </c>
      <c r="AW159" s="16">
        <f>SUMIF(เตรียมส่วนผสม!$C:$C,'รับ-จ่าย ประจำวัน'!$B159,เตรียมส่วนผสม!P:P)+SUMIF(กวนไส้!$C:$C,'รับ-จ่าย ประจำวัน'!$B159,กวนไส้!P:P)+SUMIF(ผลิต1!$C:$C,'รับ-จ่าย ประจำวัน'!$B159,ผลิต1!P:P)+SUMIF(ผลิต2!$C:$C,'รับ-จ่าย ประจำวัน'!$B159,ผลิต2!P:P)+SUMIF(เส้นแต่งหน้าขนมเค้ก!$C:$C,'รับ-จ่าย ประจำวัน'!$B159,เส้นแต่งหน้าขนมเค้ก!P:P)+SUMIF(แพ็ค!$C:$C,'รับ-จ่าย ประจำวัน'!$B159,แพ็ค!P:P)+SUMIF(ธุรการ!$C:$C,'รับ-จ่าย ประจำวัน'!$B159,ธุรการ!P:P)+SUMIF(เส้นแต่งหน้าขนมปัง!$C:$C,'รับ-จ่าย ประจำวัน'!$B159,เส้นแต่งหน้าขนมปัง!P:P)+SUMIF('วางแผนBC,CJ'!$C:$C,'รับ-จ่าย ประจำวัน'!$B159,'วางแผนBC,CJ'!P:P)+SUMIF(RD!$C:$C,'รับ-จ่าย ประจำวัน'!$B159,RD!P:P)+SUMIF('FG,ออนไล,คัดแยก'!$C:$C,'รับ-จ่าย ประจำวัน'!$B159,'FG,ออนไล,คัดแยก'!P:P)</f>
        <v>100</v>
      </c>
      <c r="AX159" s="16">
        <f>SUMIF(เตรียมส่วนผสม!$C:$C,'รับ-จ่าย ประจำวัน'!$B159,เตรียมส่วนผสม!Q:Q)+SUMIF(กวนไส้!$C:$C,'รับ-จ่าย ประจำวัน'!$B159,กวนไส้!Q:Q)+SUMIF(ผลิต1!$C:$C,'รับ-จ่าย ประจำวัน'!$B159,ผลิต1!Q:Q)+SUMIF(ผลิต2!$C:$C,'รับ-จ่าย ประจำวัน'!$B159,ผลิต2!Q:Q)+SUMIF(เส้นแต่งหน้าขนมเค้ก!$C:$C,'รับ-จ่าย ประจำวัน'!$B159,เส้นแต่งหน้าขนมเค้ก!Q:Q)+SUMIF(แพ็ค!$C:$C,'รับ-จ่าย ประจำวัน'!$B159,แพ็ค!Q:Q)+SUMIF(ธุรการ!$C:$C,'รับ-จ่าย ประจำวัน'!$B159,ธุรการ!Q:Q)+SUMIF(เส้นแต่งหน้าขนมปัง!$C:$C,'รับ-จ่าย ประจำวัน'!$B159,เส้นแต่งหน้าขนมปัง!Q:Q)+SUMIF('วางแผนBC,CJ'!$C:$C,'รับ-จ่าย ประจำวัน'!$B159,'วางแผนBC,CJ'!Q:Q)+SUMIF(RD!$C:$C,'รับ-จ่าย ประจำวัน'!$B159,RD!Q:Q)+SUMIF('FG,ออนไล,คัดแยก'!$C:$C,'รับ-จ่าย ประจำวัน'!$B159,'FG,ออนไล,คัดแยก'!Q:Q)</f>
        <v>250</v>
      </c>
      <c r="AY159" s="16">
        <f>SUMIF(เตรียมส่วนผสม!$C:$C,'รับ-จ่าย ประจำวัน'!$B159,เตรียมส่วนผสม!R:R)+SUMIF(กวนไส้!$C:$C,'รับ-จ่าย ประจำวัน'!$B159,กวนไส้!R:R)+SUMIF(ผลิต1!$C:$C,'รับ-จ่าย ประจำวัน'!$B159,ผลิต1!R:R)+SUMIF(ผลิต2!$C:$C,'รับ-จ่าย ประจำวัน'!$B159,ผลิต2!R:R)+SUMIF(เส้นแต่งหน้าขนมเค้ก!$C:$C,'รับ-จ่าย ประจำวัน'!$B159,เส้นแต่งหน้าขนมเค้ก!R:R)+SUMIF(แพ็ค!$C:$C,'รับ-จ่าย ประจำวัน'!$B159,แพ็ค!R:R)+SUMIF(ธุรการ!$C:$C,'รับ-จ่าย ประจำวัน'!$B159,ธุรการ!R:R)+SUMIF(เส้นแต่งหน้าขนมปัง!$C:$C,'รับ-จ่าย ประจำวัน'!$B159,เส้นแต่งหน้าขนมปัง!R:R)+SUMIF('วางแผนBC,CJ'!$C:$C,'รับ-จ่าย ประจำวัน'!$B159,'วางแผนBC,CJ'!R:R)+SUMIF(RD!$C:$C,'รับ-จ่าย ประจำวัน'!$B159,RD!R:R)+SUMIF('FG,ออนไล,คัดแยก'!$C:$C,'รับ-จ่าย ประจำวัน'!$B159,'FG,ออนไล,คัดแยก'!R:R)</f>
        <v>100</v>
      </c>
      <c r="AZ159" s="16">
        <f>SUMIF(เตรียมส่วนผสม!$C:$C,'รับ-จ่าย ประจำวัน'!$B159,เตรียมส่วนผสม!S:S)+SUMIF(กวนไส้!$C:$C,'รับ-จ่าย ประจำวัน'!$B159,กวนไส้!S:S)+SUMIF(ผลิต1!$C:$C,'รับ-จ่าย ประจำวัน'!$B159,ผลิต1!S:S)+SUMIF(ผลิต2!$C:$C,'รับ-จ่าย ประจำวัน'!$B159,ผลิต2!S:S)+SUMIF(เส้นแต่งหน้าขนมเค้ก!$C:$C,'รับ-จ่าย ประจำวัน'!$B159,เส้นแต่งหน้าขนมเค้ก!S:S)+SUMIF(แพ็ค!$C:$C,'รับ-จ่าย ประจำวัน'!$B159,แพ็ค!S:S)+SUMIF(ธุรการ!$C:$C,'รับ-จ่าย ประจำวัน'!$B159,ธุรการ!S:S)+SUMIF(เส้นแต่งหน้าขนมปัง!$C:$C,'รับ-จ่าย ประจำวัน'!$B159,เส้นแต่งหน้าขนมปัง!S:S)+SUMIF('วางแผนBC,CJ'!$C:$C,'รับ-จ่าย ประจำวัน'!$B159,'วางแผนBC,CJ'!S:S)+SUMIF(RD!$C:$C,'รับ-จ่าย ประจำวัน'!$B159,RD!S:S)+SUMIF('FG,ออนไล,คัดแยก'!$C:$C,'รับ-จ่าย ประจำวัน'!$B159,'FG,ออนไล,คัดแยก'!S:S)</f>
        <v>200</v>
      </c>
      <c r="BA159" s="16">
        <f>SUMIF(เตรียมส่วนผสม!$C:$C,'รับ-จ่าย ประจำวัน'!$B159,เตรียมส่วนผสม!T:T)+SUMIF(กวนไส้!$C:$C,'รับ-จ่าย ประจำวัน'!$B159,กวนไส้!T:T)+SUMIF(ผลิต1!$C:$C,'รับ-จ่าย ประจำวัน'!$B159,ผลิต1!T:T)+SUMIF(ผลิต2!$C:$C,'รับ-จ่าย ประจำวัน'!$B159,ผลิต2!T:T)+SUMIF(เส้นแต่งหน้าขนมเค้ก!$C:$C,'รับ-จ่าย ประจำวัน'!$B159,เส้นแต่งหน้าขนมเค้ก!T:T)+SUMIF(แพ็ค!$C:$C,'รับ-จ่าย ประจำวัน'!$B159,แพ็ค!T:T)+SUMIF(ธุรการ!$C:$C,'รับ-จ่าย ประจำวัน'!$B159,ธุรการ!T:T)+SUMIF(เส้นแต่งหน้าขนมปัง!$C:$C,'รับ-จ่าย ประจำวัน'!$B159,เส้นแต่งหน้าขนมปัง!T:T)+SUMIF('วางแผนBC,CJ'!$C:$C,'รับ-จ่าย ประจำวัน'!$B159,'วางแผนBC,CJ'!T:T)+SUMIF(RD!$C:$C,'รับ-จ่าย ประจำวัน'!$B159,RD!T:T)+SUMIF('FG,ออนไล,คัดแยก'!$C:$C,'รับ-จ่าย ประจำวัน'!$B159,'FG,ออนไล,คัดแยก'!T:T)</f>
        <v>0</v>
      </c>
      <c r="BB159" s="16">
        <f>SUMIF(เตรียมส่วนผสม!$C:$C,'รับ-จ่าย ประจำวัน'!$B159,เตรียมส่วนผสม!U:U)+SUMIF(กวนไส้!$C:$C,'รับ-จ่าย ประจำวัน'!$B159,กวนไส้!U:U)+SUMIF(ผลิต1!$C:$C,'รับ-จ่าย ประจำวัน'!$B159,ผลิต1!U:U)+SUMIF(ผลิต2!$C:$C,'รับ-จ่าย ประจำวัน'!$B159,ผลิต2!U:U)+SUMIF(เส้นแต่งหน้าขนมเค้ก!$C:$C,'รับ-จ่าย ประจำวัน'!$B159,เส้นแต่งหน้าขนมเค้ก!U:U)+SUMIF(แพ็ค!$C:$C,'รับ-จ่าย ประจำวัน'!$B159,แพ็ค!U:U)+SUMIF(ธุรการ!$C:$C,'รับ-จ่าย ประจำวัน'!$B159,ธุรการ!U:U)+SUMIF(เส้นแต่งหน้าขนมปัง!$C:$C,'รับ-จ่าย ประจำวัน'!$B159,เส้นแต่งหน้าขนมปัง!U:U)+SUMIF('วางแผนBC,CJ'!$C:$C,'รับ-จ่าย ประจำวัน'!$B159,'วางแผนBC,CJ'!U:U)+SUMIF(RD!$C:$C,'รับ-จ่าย ประจำวัน'!$B159,RD!U:U)+SUMIF('FG,ออนไล,คัดแยก'!$C:$C,'รับ-จ่าย ประจำวัน'!$B159,'FG,ออนไล,คัดแยก'!U:U)</f>
        <v>200</v>
      </c>
      <c r="BC159" s="16">
        <f>SUMIF(เตรียมส่วนผสม!$C:$C,'รับ-จ่าย ประจำวัน'!$B159,เตรียมส่วนผสม!V:V)+SUMIF(กวนไส้!$C:$C,'รับ-จ่าย ประจำวัน'!$B159,กวนไส้!V:V)+SUMIF(ผลิต1!$C:$C,'รับ-จ่าย ประจำวัน'!$B159,ผลิต1!V:V)+SUMIF(ผลิต2!$C:$C,'รับ-จ่าย ประจำวัน'!$B159,ผลิต2!V:V)+SUMIF(เส้นแต่งหน้าขนมเค้ก!$C:$C,'รับ-จ่าย ประจำวัน'!$B159,เส้นแต่งหน้าขนมเค้ก!V:V)+SUMIF(แพ็ค!$C:$C,'รับ-จ่าย ประจำวัน'!$B159,แพ็ค!V:V)+SUMIF(ธุรการ!$C:$C,'รับ-จ่าย ประจำวัน'!$B159,ธุรการ!V:V)+SUMIF(เส้นแต่งหน้าขนมปัง!$C:$C,'รับ-จ่าย ประจำวัน'!$B159,เส้นแต่งหน้าขนมปัง!V:V)+SUMIF('วางแผนBC,CJ'!$C:$C,'รับ-จ่าย ประจำวัน'!$B159,'วางแผนBC,CJ'!V:V)+SUMIF(RD!$C:$C,'รับ-จ่าย ประจำวัน'!$B159,RD!V:V)+SUMIF('FG,ออนไล,คัดแยก'!$C:$C,'รับ-จ่าย ประจำวัน'!$B159,'FG,ออนไล,คัดแยก'!V:V)</f>
        <v>250</v>
      </c>
      <c r="BD159" s="16">
        <f>SUMIF(เตรียมส่วนผสม!$C:$C,'รับ-จ่าย ประจำวัน'!$B159,เตรียมส่วนผสม!W:W)+SUMIF(กวนไส้!$C:$C,'รับ-จ่าย ประจำวัน'!$B159,กวนไส้!W:W)+SUMIF(ผลิต1!$C:$C,'รับ-จ่าย ประจำวัน'!$B159,ผลิต1!W:W)+SUMIF(ผลิต2!$C:$C,'รับ-จ่าย ประจำวัน'!$B159,ผลิต2!W:W)+SUMIF(เส้นแต่งหน้าขนมเค้ก!$C:$C,'รับ-จ่าย ประจำวัน'!$B159,เส้นแต่งหน้าขนมเค้ก!W:W)+SUMIF(แพ็ค!$C:$C,'รับ-จ่าย ประจำวัน'!$B159,แพ็ค!W:W)+SUMIF(ธุรการ!$C:$C,'รับ-จ่าย ประจำวัน'!$B159,ธุรการ!W:W)+SUMIF(เส้นแต่งหน้าขนมปัง!$C:$C,'รับ-จ่าย ประจำวัน'!$B159,เส้นแต่งหน้าขนมปัง!W:W)+SUMIF('วางแผนBC,CJ'!$C:$C,'รับ-จ่าย ประจำวัน'!$B159,'วางแผนBC,CJ'!W:W)+SUMIF(RD!$C:$C,'รับ-จ่าย ประจำวัน'!$B159,RD!W:W)+SUMIF('FG,ออนไล,คัดแยก'!$C:$C,'รับ-จ่าย ประจำวัน'!$B159,'FG,ออนไล,คัดแยก'!W:W)</f>
        <v>500</v>
      </c>
      <c r="BE159" s="16">
        <f>SUMIF(เตรียมส่วนผสม!$C:$C,'รับ-จ่าย ประจำวัน'!$B159,เตรียมส่วนผสม!X:X)+SUMIF(กวนไส้!$C:$C,'รับ-จ่าย ประจำวัน'!$B159,กวนไส้!X:X)+SUMIF(ผลิต1!$C:$C,'รับ-จ่าย ประจำวัน'!$B159,ผลิต1!X:X)+SUMIF(ผลิต2!$C:$C,'รับ-จ่าย ประจำวัน'!$B159,ผลิต2!X:X)+SUMIF(เส้นแต่งหน้าขนมเค้ก!$C:$C,'รับ-จ่าย ประจำวัน'!$B159,เส้นแต่งหน้าขนมเค้ก!X:X)+SUMIF(แพ็ค!$C:$C,'รับ-จ่าย ประจำวัน'!$B159,แพ็ค!X:X)+SUMIF(ธุรการ!$C:$C,'รับ-จ่าย ประจำวัน'!$B159,ธุรการ!X:X)+SUMIF(เส้นแต่งหน้าขนมปัง!$C:$C,'รับ-จ่าย ประจำวัน'!$B159,เส้นแต่งหน้าขนมปัง!X:X)+SUMIF('วางแผนBC,CJ'!$C:$C,'รับ-จ่าย ประจำวัน'!$B159,'วางแผนBC,CJ'!X:X)+SUMIF(RD!$C:$C,'รับ-จ่าย ประจำวัน'!$B159,RD!X:X)+SUMIF('FG,ออนไล,คัดแยก'!$C:$C,'รับ-จ่าย ประจำวัน'!$B159,'FG,ออนไล,คัดแยก'!X:X)</f>
        <v>0</v>
      </c>
      <c r="BF159" s="16">
        <f>SUMIF(เตรียมส่วนผสม!$C:$C,'รับ-จ่าย ประจำวัน'!$B159,เตรียมส่วนผสม!Y:Y)+SUMIF(กวนไส้!$C:$C,'รับ-จ่าย ประจำวัน'!$B159,กวนไส้!Y:Y)+SUMIF(ผลิต1!$C:$C,'รับ-จ่าย ประจำวัน'!$B159,ผลิต1!Y:Y)+SUMIF(ผลิต2!$C:$C,'รับ-จ่าย ประจำวัน'!$B159,ผลิต2!Y:Y)+SUMIF(เส้นแต่งหน้าขนมเค้ก!$C:$C,'รับ-จ่าย ประจำวัน'!$B159,เส้นแต่งหน้าขนมเค้ก!Y:Y)+SUMIF(แพ็ค!$C:$C,'รับ-จ่าย ประจำวัน'!$B159,แพ็ค!Y:Y)+SUMIF(ธุรการ!$C:$C,'รับ-จ่าย ประจำวัน'!$B159,ธุรการ!Y:Y)+SUMIF(เส้นแต่งหน้าขนมปัง!$C:$C,'รับ-จ่าย ประจำวัน'!$B159,เส้นแต่งหน้าขนมปัง!Y:Y)+SUMIF('วางแผนBC,CJ'!$C:$C,'รับ-จ่าย ประจำวัน'!$B159,'วางแผนBC,CJ'!Y:Y)+SUMIF(RD!$C:$C,'รับ-จ่าย ประจำวัน'!$B159,RD!Y:Y)+SUMIF('FG,ออนไล,คัดแยก'!$C:$C,'รับ-จ่าย ประจำวัน'!$B159,'FG,ออนไล,คัดแยก'!Y:Y)</f>
        <v>200</v>
      </c>
      <c r="BG159" s="16">
        <f>SUMIF(เตรียมส่วนผสม!$C:$C,'รับ-จ่าย ประจำวัน'!$B159,เตรียมส่วนผสม!Z:Z)+SUMIF(กวนไส้!$C:$C,'รับ-จ่าย ประจำวัน'!$B159,กวนไส้!Z:Z)+SUMIF(ผลิต1!$C:$C,'รับ-จ่าย ประจำวัน'!$B159,ผลิต1!Z:Z)+SUMIF(ผลิต2!$C:$C,'รับ-จ่าย ประจำวัน'!$B159,ผลิต2!Z:Z)+SUMIF(เส้นแต่งหน้าขนมเค้ก!$C:$C,'รับ-จ่าย ประจำวัน'!$B159,เส้นแต่งหน้าขนมเค้ก!Z:Z)+SUMIF(แพ็ค!$C:$C,'รับ-จ่าย ประจำวัน'!$B159,แพ็ค!Z:Z)+SUMIF(ธุรการ!$C:$C,'รับ-จ่าย ประจำวัน'!$B159,ธุรการ!Z:Z)+SUMIF(เส้นแต่งหน้าขนมปัง!$C:$C,'รับ-จ่าย ประจำวัน'!$B159,เส้นแต่งหน้าขนมปัง!Z:Z)+SUMIF('วางแผนBC,CJ'!$C:$C,'รับ-จ่าย ประจำวัน'!$B159,'วางแผนBC,CJ'!Z:Z)+SUMIF(RD!$C:$C,'รับ-จ่าย ประจำวัน'!$B159,RD!Z:Z)+SUMIF('FG,ออนไล,คัดแยก'!$C:$C,'รับ-จ่าย ประจำวัน'!$B159,'FG,ออนไล,คัดแยก'!Z:Z)</f>
        <v>150</v>
      </c>
      <c r="BH159" s="16">
        <f>SUMIF(เตรียมส่วนผสม!$C:$C,'รับ-จ่าย ประจำวัน'!$B159,เตรียมส่วนผสม!AA:AA)+SUMIF(กวนไส้!$C:$C,'รับ-จ่าย ประจำวัน'!$B159,กวนไส้!AA:AA)+SUMIF(ผลิต1!$C:$C,'รับ-จ่าย ประจำวัน'!$B159,ผลิต1!AA:AA)+SUMIF(ผลิต2!$C:$C,'รับ-จ่าย ประจำวัน'!$B159,ผลิต2!AA:AA)+SUMIF(เส้นแต่งหน้าขนมเค้ก!$C:$C,'รับ-จ่าย ประจำวัน'!$B159,เส้นแต่งหน้าขนมเค้ก!AA:AA)+SUMIF(แพ็ค!$C:$C,'รับ-จ่าย ประจำวัน'!$B159,แพ็ค!AA:AA)+SUMIF(ธุรการ!$C:$C,'รับ-จ่าย ประจำวัน'!$B159,ธุรการ!AA:AA)+SUMIF(เส้นแต่งหน้าขนมปัง!$C:$C,'รับ-จ่าย ประจำวัน'!$B159,เส้นแต่งหน้าขนมปัง!AA:AA)+SUMIF('วางแผนBC,CJ'!$C:$C,'รับ-จ่าย ประจำวัน'!$B159,'วางแผนBC,CJ'!AA:AA)+SUMIF(RD!$C:$C,'รับ-จ่าย ประจำวัน'!$B159,RD!AA:AA)+SUMIF('FG,ออนไล,คัดแยก'!$C:$C,'รับ-จ่าย ประจำวัน'!$B159,'FG,ออนไล,คัดแยก'!AA:AA)</f>
        <v>0</v>
      </c>
      <c r="BI159" s="16">
        <f>SUMIF(เตรียมส่วนผสม!$C:$C,'รับ-จ่าย ประจำวัน'!$B159,เตรียมส่วนผสม!AB:AB)+SUMIF(กวนไส้!$C:$C,'รับ-จ่าย ประจำวัน'!$B159,กวนไส้!AB:AB)+SUMIF(ผลิต1!$C:$C,'รับ-จ่าย ประจำวัน'!$B159,ผลิต1!AB:AB)+SUMIF(ผลิต2!$C:$C,'รับ-จ่าย ประจำวัน'!$B159,ผลิต2!AB:AB)+SUMIF(เส้นแต่งหน้าขนมเค้ก!$C:$C,'รับ-จ่าย ประจำวัน'!$B159,เส้นแต่งหน้าขนมเค้ก!AB:AB)+SUMIF(แพ็ค!$C:$C,'รับ-จ่าย ประจำวัน'!$B159,แพ็ค!AB:AB)+SUMIF(ธุรการ!$C:$C,'รับ-จ่าย ประจำวัน'!$B159,ธุรการ!AB:AB)+SUMIF(เส้นแต่งหน้าขนมปัง!$C:$C,'รับ-จ่าย ประจำวัน'!$B159,เส้นแต่งหน้าขนมปัง!AB:AB)+SUMIF('วางแผนBC,CJ'!$C:$C,'รับ-จ่าย ประจำวัน'!$B159,'วางแผนBC,CJ'!AB:AB)+SUMIF(RD!$C:$C,'รับ-จ่าย ประจำวัน'!$B159,RD!AB:AB)+SUMIF('FG,ออนไล,คัดแยก'!$C:$C,'รับ-จ่าย ประจำวัน'!$B159,'FG,ออนไล,คัดแยก'!AB:AB)</f>
        <v>250</v>
      </c>
      <c r="BJ159" s="16">
        <f>SUMIF(เตรียมส่วนผสม!$C:$C,'รับ-จ่าย ประจำวัน'!$B159,เตรียมส่วนผสม!AC:AC)+SUMIF(กวนไส้!$C:$C,'รับ-จ่าย ประจำวัน'!$B159,กวนไส้!AC:AC)+SUMIF(ผลิต1!$C:$C,'รับ-จ่าย ประจำวัน'!$B159,ผลิต1!AC:AC)+SUMIF(ผลิต2!$C:$C,'รับ-จ่าย ประจำวัน'!$B159,ผลิต2!AC:AC)+SUMIF(เส้นแต่งหน้าขนมเค้ก!$C:$C,'รับ-จ่าย ประจำวัน'!$B159,เส้นแต่งหน้าขนมเค้ก!AC:AC)+SUMIF(แพ็ค!$C:$C,'รับ-จ่าย ประจำวัน'!$B159,แพ็ค!AC:AC)+SUMIF(ธุรการ!$C:$C,'รับ-จ่าย ประจำวัน'!$B159,ธุรการ!AC:AC)+SUMIF(เส้นแต่งหน้าขนมปัง!$C:$C,'รับ-จ่าย ประจำวัน'!$B159,เส้นแต่งหน้าขนมปัง!AC:AC)+SUMIF('วางแผนBC,CJ'!$C:$C,'รับ-จ่าย ประจำวัน'!$B159,'วางแผนBC,CJ'!AC:AC)+SUMIF(RD!$C:$C,'รับ-จ่าย ประจำวัน'!$B159,RD!AC:AC)+SUMIF('FG,ออนไล,คัดแยก'!$C:$C,'รับ-จ่าย ประจำวัน'!$B159,'FG,ออนไล,คัดแยก'!AC:AC)</f>
        <v>200</v>
      </c>
      <c r="BK159" s="16">
        <f>SUMIF(เตรียมส่วนผสม!$C:$C,'รับ-จ่าย ประจำวัน'!$B159,เตรียมส่วนผสม!AD:AD)+SUMIF(กวนไส้!$C:$C,'รับ-จ่าย ประจำวัน'!$B159,กวนไส้!AD:AD)+SUMIF(ผลิต1!$C:$C,'รับ-จ่าย ประจำวัน'!$B159,ผลิต1!AD:AD)+SUMIF(ผลิต2!$C:$C,'รับ-จ่าย ประจำวัน'!$B159,ผลิต2!AD:AD)+SUMIF(เส้นแต่งหน้าขนมเค้ก!$C:$C,'รับ-จ่าย ประจำวัน'!$B159,เส้นแต่งหน้าขนมเค้ก!AD:AD)+SUMIF(แพ็ค!$C:$C,'รับ-จ่าย ประจำวัน'!$B159,แพ็ค!AD:AD)+SUMIF(ธุรการ!$C:$C,'รับ-จ่าย ประจำวัน'!$B159,ธุรการ!AD:AD)+SUMIF(เส้นแต่งหน้าขนมปัง!$C:$C,'รับ-จ่าย ประจำวัน'!$B159,เส้นแต่งหน้าขนมปัง!AD:AD)+SUMIF('วางแผนBC,CJ'!$C:$C,'รับ-จ่าย ประจำวัน'!$B159,'วางแผนBC,CJ'!AD:AD)+SUMIF(RD!$C:$C,'รับ-จ่าย ประจำวัน'!$B159,RD!AD:AD)+SUMIF('FG,ออนไล,คัดแยก'!$C:$C,'รับ-จ่าย ประจำวัน'!$B159,'FG,ออนไล,คัดแยก'!AD:AD)</f>
        <v>0</v>
      </c>
      <c r="BL159" s="16">
        <f>SUMIF(เตรียมส่วนผสม!$C:$C,'รับ-จ่าย ประจำวัน'!$B159,เตรียมส่วนผสม!AE:AE)+SUMIF(กวนไส้!$C:$C,'รับ-จ่าย ประจำวัน'!$B159,กวนไส้!AE:AE)+SUMIF(ผลิต1!$C:$C,'รับ-จ่าย ประจำวัน'!$B159,ผลิต1!AE:AE)+SUMIF(ผลิต2!$C:$C,'รับ-จ่าย ประจำวัน'!$B159,ผลิต2!AE:AE)+SUMIF(เส้นแต่งหน้าขนมเค้ก!$C:$C,'รับ-จ่าย ประจำวัน'!$B159,เส้นแต่งหน้าขนมเค้ก!AE:AE)+SUMIF(แพ็ค!$C:$C,'รับ-จ่าย ประจำวัน'!$B159,แพ็ค!AE:AE)+SUMIF(ธุรการ!$C:$C,'รับ-จ่าย ประจำวัน'!$B159,ธุรการ!AE:AE)+SUMIF(เส้นแต่งหน้าขนมปัง!$C:$C,'รับ-จ่าย ประจำวัน'!$B159,เส้นแต่งหน้าขนมปัง!AE:AE)+SUMIF('วางแผนBC,CJ'!$C:$C,'รับ-จ่าย ประจำวัน'!$B159,'วางแผนBC,CJ'!AE:AE)+SUMIF(RD!$C:$C,'รับ-จ่าย ประจำวัน'!$B159,RD!AE:AE)+SUMIF('FG,ออนไล,คัดแยก'!$C:$C,'รับ-จ่าย ประจำวัน'!$B159,'FG,ออนไล,คัดแยก'!AE:AE)</f>
        <v>250</v>
      </c>
      <c r="BM159" s="16">
        <f>SUMIF(เตรียมส่วนผสม!$C:$C,'รับ-จ่าย ประจำวัน'!$B159,เตรียมส่วนผสม!AF:AF)+SUMIF(กวนไส้!$C:$C,'รับ-จ่าย ประจำวัน'!$B159,กวนไส้!AF:AF)+SUMIF(ผลิต1!$C:$C,'รับ-จ่าย ประจำวัน'!$B159,ผลิต1!AF:AF)+SUMIF(ผลิต2!$C:$C,'รับ-จ่าย ประจำวัน'!$B159,ผลิต2!AF:AF)+SUMIF(เส้นแต่งหน้าขนมเค้ก!$C:$C,'รับ-จ่าย ประจำวัน'!$B159,เส้นแต่งหน้าขนมเค้ก!AF:AF)+SUMIF(แพ็ค!$C:$C,'รับ-จ่าย ประจำวัน'!$B159,แพ็ค!AF:AF)+SUMIF(ธุรการ!$C:$C,'รับ-จ่าย ประจำวัน'!$B159,ธุรการ!AF:AF)+SUMIF(เส้นแต่งหน้าขนมปัง!$C:$C,'รับ-จ่าย ประจำวัน'!$B159,เส้นแต่งหน้าขนมปัง!AF:AF)+SUMIF('วางแผนBC,CJ'!$C:$C,'รับ-จ่าย ประจำวัน'!$B159,'วางแผนBC,CJ'!AF:AF)+SUMIF(RD!$C:$C,'รับ-จ่าย ประจำวัน'!$B159,RD!AF:AF)+SUMIF('FG,ออนไล,คัดแยก'!$C:$C,'รับ-จ่าย ประจำวัน'!$B159,'FG,ออนไล,คัดแยก'!AF:AF)</f>
        <v>200</v>
      </c>
      <c r="BN159" s="16">
        <f>SUMIF(เตรียมส่วนผสม!$C:$C,'รับ-จ่าย ประจำวัน'!$B159,เตรียมส่วนผสม!AG:AG)+SUMIF(กวนไส้!$C:$C,'รับ-จ่าย ประจำวัน'!$B159,กวนไส้!AG:AG)+SUMIF(ผลิต1!$C:$C,'รับ-จ่าย ประจำวัน'!$B159,ผลิต1!AG:AG)+SUMIF(ผลิต2!$C:$C,'รับ-จ่าย ประจำวัน'!$B159,ผลิต2!AG:AG)+SUMIF(เส้นแต่งหน้าขนมเค้ก!$C:$C,'รับ-จ่าย ประจำวัน'!$B159,เส้นแต่งหน้าขนมเค้ก!AG:AG)+SUMIF(แพ็ค!$C:$C,'รับ-จ่าย ประจำวัน'!$B159,แพ็ค!AG:AG)+SUMIF(ธุรการ!$C:$C,'รับ-จ่าย ประจำวัน'!$B159,ธุรการ!AG:AG)+SUMIF(เส้นแต่งหน้าขนมปัง!$C:$C,'รับ-จ่าย ประจำวัน'!$B159,เส้นแต่งหน้าขนมปัง!AG:AG)+SUMIF('วางแผนBC,CJ'!$C:$C,'รับ-จ่าย ประจำวัน'!$B159,'วางแผนBC,CJ'!AG:AG)+SUMIF(RD!$C:$C,'รับ-จ่าย ประจำวัน'!$B159,RD!AG:AG)+SUMIF('FG,ออนไล,คัดแยก'!$C:$C,'รับ-จ่าย ประจำวัน'!$B159,'FG,ออนไล,คัดแยก'!AG:AG)</f>
        <v>250</v>
      </c>
      <c r="BO159" s="16">
        <f>SUMIF(เตรียมส่วนผสม!$C:$C,'รับ-จ่าย ประจำวัน'!$B159,เตรียมส่วนผสม!AH:AH)+SUMIF(กวนไส้!$C:$C,'รับ-จ่าย ประจำวัน'!$B159,กวนไส้!AH:AH)+SUMIF(ผลิต1!$C:$C,'รับ-จ่าย ประจำวัน'!$B159,ผลิต1!AH:AH)+SUMIF(ผลิต2!$C:$C,'รับ-จ่าย ประจำวัน'!$B159,ผลิต2!AH:AH)+SUMIF(เส้นแต่งหน้าขนมเค้ก!$C:$C,'รับ-จ่าย ประจำวัน'!$B159,เส้นแต่งหน้าขนมเค้ก!AH:AH)+SUMIF(แพ็ค!$C:$C,'รับ-จ่าย ประจำวัน'!$B159,แพ็ค!AH:AH)+SUMIF(ธุรการ!$C:$C,'รับ-จ่าย ประจำวัน'!$B159,ธุรการ!AH:AH)+SUMIF(เส้นแต่งหน้าขนมปัง!$C:$C,'รับ-จ่าย ประจำวัน'!$B159,เส้นแต่งหน้าขนมปัง!AH:AH)+SUMIF('วางแผนBC,CJ'!$C:$C,'รับ-จ่าย ประจำวัน'!$B159,'วางแผนBC,CJ'!AH:AH)+SUMIF(RD!$C:$C,'รับ-จ่าย ประจำวัน'!$B159,RD!AH:AH)+SUMIF('FG,ออนไล,คัดแยก'!$C:$C,'รับ-จ่าย ประจำวัน'!$B159,'FG,ออนไล,คัดแยก'!AH:AH)</f>
        <v>0</v>
      </c>
      <c r="BP159" s="16">
        <f>SUMIF(เตรียมส่วนผสม!$C:$C,'รับ-จ่าย ประจำวัน'!$B159,เตรียมส่วนผสม!AI:AI)+SUMIF(กวนไส้!$C:$C,'รับ-จ่าย ประจำวัน'!$B159,กวนไส้!AI:AI)+SUMIF(ผลิต1!$C:$C,'รับ-จ่าย ประจำวัน'!$B159,ผลิต1!AI:AI)+SUMIF(ผลิต2!$C:$C,'รับ-จ่าย ประจำวัน'!$B159,ผลิต2!AI:AI)+SUMIF(เส้นแต่งหน้าขนมเค้ก!$C:$C,'รับ-จ่าย ประจำวัน'!$B159,เส้นแต่งหน้าขนมเค้ก!AI:AI)+SUMIF(แพ็ค!$C:$C,'รับ-จ่าย ประจำวัน'!$B159,แพ็ค!AI:AI)+SUMIF(ธุรการ!$C:$C,'รับ-จ่าย ประจำวัน'!$B159,ธุรการ!AI:AI)+SUMIF(เส้นแต่งหน้าขนมปัง!$C:$C,'รับ-จ่าย ประจำวัน'!$B159,เส้นแต่งหน้าขนมปัง!AI:AI)+SUMIF('วางแผนBC,CJ'!$C:$C,'รับ-จ่าย ประจำวัน'!$B159,'วางแผนBC,CJ'!AI:AI)+SUMIF(RD!$C:$C,'รับ-จ่าย ประจำวัน'!$B159,RD!AI:AI)+SUMIF('FG,ออนไล,คัดแยก'!$C:$C,'รับ-จ่าย ประจำวัน'!$B159,'FG,ออนไล,คัดแยก'!AI:AI)</f>
        <v>150</v>
      </c>
      <c r="BQ159" s="16">
        <f>SUMIF(เตรียมส่วนผสม!$C:$C,'รับ-จ่าย ประจำวัน'!$B159,เตรียมส่วนผสม!AJ:AJ)+SUMIF(กวนไส้!$C:$C,'รับ-จ่าย ประจำวัน'!$B159,กวนไส้!AJ:AJ)+SUMIF(ผลิต1!$C:$C,'รับ-จ่าย ประจำวัน'!$B159,ผลิต1!AJ:AJ)+SUMIF(ผลิต2!$C:$C,'รับ-จ่าย ประจำวัน'!$B159,ผลิต2!AJ:AJ)+SUMIF(เส้นแต่งหน้าขนมเค้ก!$C:$C,'รับ-จ่าย ประจำวัน'!$B159,เส้นแต่งหน้าขนมเค้ก!AJ:AJ)+SUMIF(แพ็ค!$C:$C,'รับ-จ่าย ประจำวัน'!$B159,แพ็ค!AJ:AJ)+SUMIF(ธุรการ!$C:$C,'รับ-จ่าย ประจำวัน'!$B159,ธุรการ!AJ:AJ)+SUMIF(เส้นแต่งหน้าขนมปัง!$C:$C,'รับ-จ่าย ประจำวัน'!$B159,เส้นแต่งหน้าขนมปัง!AJ:AJ)+SUMIF('วางแผนBC,CJ'!$C:$C,'รับ-จ่าย ประจำวัน'!$B159,'วางแผนBC,CJ'!AJ:AJ)+SUMIF(RD!$C:$C,'รับ-จ่าย ประจำวัน'!$B159,RD!AJ:AJ)+SUMIF('FG,ออนไล,คัดแยก'!$C:$C,'รับ-จ่าย ประจำวัน'!$B159,'FG,ออนไล,คัดแยก'!AJ:AJ)</f>
        <v>0</v>
      </c>
      <c r="BR159" s="16">
        <f>SUMIF(เตรียมส่วนผสม!$C:$C,'รับ-จ่าย ประจำวัน'!$B159,เตรียมส่วนผสม!AK:AK)+SUMIF(กวนไส้!$C:$C,'รับ-จ่าย ประจำวัน'!$B159,กวนไส้!AK:AK)+SUMIF(ผลิต1!$C:$C,'รับ-จ่าย ประจำวัน'!$B159,ผลิต1!AK:AK)+SUMIF(ผลิต2!$C:$C,'รับ-จ่าย ประจำวัน'!$B159,ผลิต2!AK:AK)+SUMIF(เส้นแต่งหน้าขนมเค้ก!$C:$C,'รับ-จ่าย ประจำวัน'!$B159,เส้นแต่งหน้าขนมเค้ก!AK:AK)+SUMIF(แพ็ค!$C:$C,'รับ-จ่าย ประจำวัน'!$B159,แพ็ค!AK:AK)+SUMIF(ธุรการ!$C:$C,'รับ-จ่าย ประจำวัน'!$B159,ธุรการ!AK:AK)+SUMIF(เส้นแต่งหน้าขนมปัง!$C:$C,'รับ-จ่าย ประจำวัน'!$B159,เส้นแต่งหน้าขนมปัง!AK:AK)+SUMIF('วางแผนBC,CJ'!$C:$C,'รับ-จ่าย ประจำวัน'!$B159,'วางแผนBC,CJ'!AK:AK)+SUMIF(RD!$C:$C,'รับ-จ่าย ประจำวัน'!$B159,RD!AK:AK)+SUMIF('FG,ออนไล,คัดแยก'!$C:$C,'รับ-จ่าย ประจำวัน'!$B159,'FG,ออนไล,คัดแยก'!AK:AK)</f>
        <v>200</v>
      </c>
      <c r="BS159" s="16">
        <f>SUMIF(เตรียมส่วนผสม!$C:$C,'รับ-จ่าย ประจำวัน'!$B159,เตรียมส่วนผสม!AL:AL)+SUMIF(กวนไส้!$C:$C,'รับ-จ่าย ประจำวัน'!$B159,กวนไส้!AL:AL)+SUMIF(ผลิต1!$C:$C,'รับ-จ่าย ประจำวัน'!$B159,ผลิต1!AL:AL)+SUMIF(ผลิต2!$C:$C,'รับ-จ่าย ประจำวัน'!$B159,ผลิต2!AL:AL)+SUMIF(เส้นแต่งหน้าขนมเค้ก!$C:$C,'รับ-จ่าย ประจำวัน'!$B159,เส้นแต่งหน้าขนมเค้ก!AL:AL)+SUMIF(แพ็ค!$C:$C,'รับ-จ่าย ประจำวัน'!$B159,แพ็ค!AL:AL)+SUMIF(ธุรการ!$C:$C,'รับ-จ่าย ประจำวัน'!$B159,ธุรการ!AL:AL)+SUMIF(เส้นแต่งหน้าขนมปัง!$C:$C,'รับ-จ่าย ประจำวัน'!$B159,เส้นแต่งหน้าขนมปัง!AL:AL)+SUMIF('วางแผนBC,CJ'!$C:$C,'รับ-จ่าย ประจำวัน'!$B159,'วางแผนBC,CJ'!AL:AL)+SUMIF(RD!$C:$C,'รับ-จ่าย ประจำวัน'!$B159,RD!AL:AL)+SUMIF('FG,ออนไล,คัดแยก'!$C:$C,'รับ-จ่าย ประจำวัน'!$B159,'FG,ออนไล,คัดแยก'!AL:AL)</f>
        <v>0</v>
      </c>
      <c r="BT159" s="18">
        <f t="shared" si="36"/>
        <v>4850</v>
      </c>
      <c r="BU159" s="116">
        <v>18900</v>
      </c>
      <c r="BV159" s="146">
        <f t="shared" si="37"/>
        <v>5200</v>
      </c>
      <c r="BW159" s="183">
        <v>30</v>
      </c>
      <c r="BX159" s="172">
        <f t="shared" si="46"/>
        <v>161.66666666666666</v>
      </c>
      <c r="BY159" s="188">
        <f t="shared" si="40"/>
        <v>32.164948453608247</v>
      </c>
      <c r="BZ159" s="180">
        <f t="shared" ca="1" si="38"/>
        <v>46235.16494845361</v>
      </c>
      <c r="CA159" s="152">
        <v>7000</v>
      </c>
      <c r="CB159" s="93"/>
      <c r="CC159" s="93"/>
      <c r="CD159" s="93"/>
      <c r="CE159" s="93"/>
      <c r="CF159" s="93"/>
      <c r="CG159" s="93"/>
      <c r="CH159" s="93"/>
      <c r="CI159" s="93"/>
      <c r="CJ159" s="94"/>
      <c r="CK159" s="9">
        <f t="shared" si="41"/>
        <v>-13700</v>
      </c>
    </row>
    <row r="160" spans="1:89" x14ac:dyDescent="0.5">
      <c r="A160" s="149" t="s">
        <v>590</v>
      </c>
      <c r="B160" s="34">
        <v>1021701006</v>
      </c>
      <c r="C160" s="10" t="s">
        <v>1902</v>
      </c>
      <c r="D160" s="141" t="s">
        <v>61</v>
      </c>
      <c r="E160" s="25" t="s">
        <v>61</v>
      </c>
      <c r="F160" s="132"/>
      <c r="G160" s="25"/>
      <c r="H160" s="12">
        <v>180600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11"/>
      <c r="AF160" s="11"/>
      <c r="AG160" s="11"/>
      <c r="AH160" s="11"/>
      <c r="AI160" s="25"/>
      <c r="AJ160" s="25"/>
      <c r="AK160" s="25"/>
      <c r="AL160" s="25"/>
      <c r="AM160" s="25"/>
      <c r="AN160" s="15">
        <f t="shared" si="35"/>
        <v>0</v>
      </c>
      <c r="AO160" s="16">
        <f>SUMIF(เตรียมส่วนผสม!$C:$C,'รับ-จ่าย ประจำวัน'!$B160,เตรียมส่วนผสม!H:H)+SUMIF(กวนไส้!$C:$C,'รับ-จ่าย ประจำวัน'!$B160,กวนไส้!H:H)+SUMIF(ผลิต1!$C:$C,'รับ-จ่าย ประจำวัน'!$B160,ผลิต1!H:H)+SUMIF(ผลิต2!$C:$C,'รับ-จ่าย ประจำวัน'!$B160,ผลิต2!H:H)+SUMIF(เส้นแต่งหน้าขนมเค้ก!$C:$C,'รับ-จ่าย ประจำวัน'!$B160,เส้นแต่งหน้าขนมเค้ก!H:H)+SUMIF(แพ็ค!$C:$C,'รับ-จ่าย ประจำวัน'!$B160,แพ็ค!H:H)+SUMIF(ธุรการ!$C:$C,'รับ-จ่าย ประจำวัน'!$B160,ธุรการ!H:H)+SUMIF(เส้นแต่งหน้าขนมปัง!$C:$C,'รับ-จ่าย ประจำวัน'!$B160,เส้นแต่งหน้าขนมปัง!H:H)+SUMIF('วางแผนBC,CJ'!$C:$C,'รับ-จ่าย ประจำวัน'!$B160,'วางแผนBC,CJ'!H:H)+SUMIF(RD!$C:$C,'รับ-จ่าย ประจำวัน'!$B160,RD!H:H)+SUMIF('FG,ออนไล,คัดแยก'!$C:$C,'รับ-จ่าย ประจำวัน'!$B160,'FG,ออนไล,คัดแยก'!H:H)</f>
        <v>3600</v>
      </c>
      <c r="AP160" s="16">
        <f>SUMIF(เตรียมส่วนผสม!$C:$C,'รับ-จ่าย ประจำวัน'!$B160,เตรียมส่วนผสม!I:I)+SUMIF(กวนไส้!$C:$C,'รับ-จ่าย ประจำวัน'!$B160,กวนไส้!I:I)+SUMIF(ผลิต1!$C:$C,'รับ-จ่าย ประจำวัน'!$B160,ผลิต1!I:I)+SUMIF(ผลิต2!$C:$C,'รับ-จ่าย ประจำวัน'!$B160,ผลิต2!I:I)+SUMIF(เส้นแต่งหน้าขนมเค้ก!$C:$C,'รับ-จ่าย ประจำวัน'!$B160,เส้นแต่งหน้าขนมเค้ก!I:I)+SUMIF(แพ็ค!$C:$C,'รับ-จ่าย ประจำวัน'!$B160,แพ็ค!I:I)+SUMIF(ธุรการ!$C:$C,'รับ-จ่าย ประจำวัน'!$B160,ธุรการ!I:I)+SUMIF(เส้นแต่งหน้าขนมปัง!$C:$C,'รับ-จ่าย ประจำวัน'!$B160,เส้นแต่งหน้าขนมปัง!I:I)+SUMIF('วางแผนBC,CJ'!$C:$C,'รับ-จ่าย ประจำวัน'!$B160,'วางแผนBC,CJ'!I:I)+SUMIF(RD!$C:$C,'รับ-จ่าย ประจำวัน'!$B160,RD!I:I)+SUMIF('FG,ออนไล,คัดแยก'!$C:$C,'รับ-จ่าย ประจำวัน'!$B160,'FG,ออนไล,คัดแยก'!I:I)</f>
        <v>3200</v>
      </c>
      <c r="AQ160" s="16">
        <f>SUMIF(เตรียมส่วนผสม!$C:$C,'รับ-จ่าย ประจำวัน'!$B160,เตรียมส่วนผสม!J:J)+SUMIF(กวนไส้!$C:$C,'รับ-จ่าย ประจำวัน'!$B160,กวนไส้!J:J)+SUMIF(ผลิต1!$C:$C,'รับ-จ่าย ประจำวัน'!$B160,ผลิต1!J:J)+SUMIF(ผลิต2!$C:$C,'รับ-จ่าย ประจำวัน'!$B160,ผลิต2!J:J)+SUMIF(เส้นแต่งหน้าขนมเค้ก!$C:$C,'รับ-จ่าย ประจำวัน'!$B160,เส้นแต่งหน้าขนมเค้ก!J:J)+SUMIF(แพ็ค!$C:$C,'รับ-จ่าย ประจำวัน'!$B160,แพ็ค!J:J)+SUMIF(ธุรการ!$C:$C,'รับ-จ่าย ประจำวัน'!$B160,ธุรการ!J:J)+SUMIF(เส้นแต่งหน้าขนมปัง!$C:$C,'รับ-จ่าย ประจำวัน'!$B160,เส้นแต่งหน้าขนมปัง!J:J)+SUMIF('วางแผนBC,CJ'!$C:$C,'รับ-จ่าย ประจำวัน'!$B160,'วางแผนBC,CJ'!J:J)+SUMIF(RD!$C:$C,'รับ-จ่าย ประจำวัน'!$B160,RD!J:J)+SUMIF('FG,ออนไล,คัดแยก'!$C:$C,'รับ-จ่าย ประจำวัน'!$B160,'FG,ออนไล,คัดแยก'!J:J)</f>
        <v>0</v>
      </c>
      <c r="AR160" s="16">
        <f>SUMIF(เตรียมส่วนผสม!$C:$C,'รับ-จ่าย ประจำวัน'!$B160,เตรียมส่วนผสม!K:K)+SUMIF(กวนไส้!$C:$C,'รับ-จ่าย ประจำวัน'!$B160,กวนไส้!K:K)+SUMIF(ผลิต1!$C:$C,'รับ-จ่าย ประจำวัน'!$B160,ผลิต1!K:K)+SUMIF(ผลิต2!$C:$C,'รับ-จ่าย ประจำวัน'!$B160,ผลิต2!K:K)+SUMIF(เส้นแต่งหน้าขนมเค้ก!$C:$C,'รับ-จ่าย ประจำวัน'!$B160,เส้นแต่งหน้าขนมเค้ก!K:K)+SUMIF(แพ็ค!$C:$C,'รับ-จ่าย ประจำวัน'!$B160,แพ็ค!K:K)+SUMIF(ธุรการ!$C:$C,'รับ-จ่าย ประจำวัน'!$B160,ธุรการ!K:K)+SUMIF(เส้นแต่งหน้าขนมปัง!$C:$C,'รับ-จ่าย ประจำวัน'!$B160,เส้นแต่งหน้าขนมปัง!K:K)+SUMIF('วางแผนBC,CJ'!$C:$C,'รับ-จ่าย ประจำวัน'!$B160,'วางแผนBC,CJ'!K:K)+SUMIF(RD!$C:$C,'รับ-จ่าย ประจำวัน'!$B160,RD!K:K)+SUMIF('FG,ออนไล,คัดแยก'!$C:$C,'รับ-จ่าย ประจำวัน'!$B160,'FG,ออนไล,คัดแยก'!K:K)</f>
        <v>4500</v>
      </c>
      <c r="AS160" s="16">
        <f>SUMIF(เตรียมส่วนผสม!$C:$C,'รับ-จ่าย ประจำวัน'!$B160,เตรียมส่วนผสม!L:L)+SUMIF(กวนไส้!$C:$C,'รับ-จ่าย ประจำวัน'!$B160,กวนไส้!L:L)+SUMIF(ผลิต1!$C:$C,'รับ-จ่าย ประจำวัน'!$B160,ผลิต1!L:L)+SUMIF(ผลิต2!$C:$C,'รับ-จ่าย ประจำวัน'!$B160,ผลิต2!L:L)+SUMIF(เส้นแต่งหน้าขนมเค้ก!$C:$C,'รับ-จ่าย ประจำวัน'!$B160,เส้นแต่งหน้าขนมเค้ก!L:L)+SUMIF(แพ็ค!$C:$C,'รับ-จ่าย ประจำวัน'!$B160,แพ็ค!L:L)+SUMIF(ธุรการ!$C:$C,'รับ-จ่าย ประจำวัน'!$B160,ธุรการ!L:L)+SUMIF(เส้นแต่งหน้าขนมปัง!$C:$C,'รับ-จ่าย ประจำวัน'!$B160,เส้นแต่งหน้าขนมปัง!L:L)+SUMIF('วางแผนBC,CJ'!$C:$C,'รับ-จ่าย ประจำวัน'!$B160,'วางแผนBC,CJ'!L:L)+SUMIF(RD!$C:$C,'รับ-จ่าย ประจำวัน'!$B160,RD!L:L)+SUMIF('FG,ออนไล,คัดแยก'!$C:$C,'รับ-จ่าย ประจำวัน'!$B160,'FG,ออนไล,คัดแยก'!L:L)</f>
        <v>3700</v>
      </c>
      <c r="AT160" s="16">
        <f>SUMIF(เตรียมส่วนผสม!$C:$C,'รับ-จ่าย ประจำวัน'!$B160,เตรียมส่วนผสม!M:M)+SUMIF(กวนไส้!$C:$C,'รับ-จ่าย ประจำวัน'!$B160,กวนไส้!M:M)+SUMIF(ผลิต1!$C:$C,'รับ-จ่าย ประจำวัน'!$B160,ผลิต1!M:M)+SUMIF(ผลิต2!$C:$C,'รับ-จ่าย ประจำวัน'!$B160,ผลิต2!M:M)+SUMIF(เส้นแต่งหน้าขนมเค้ก!$C:$C,'รับ-จ่าย ประจำวัน'!$B160,เส้นแต่งหน้าขนมเค้ก!M:M)+SUMIF(แพ็ค!$C:$C,'รับ-จ่าย ประจำวัน'!$B160,แพ็ค!M:M)+SUMIF(ธุรการ!$C:$C,'รับ-จ่าย ประจำวัน'!$B160,ธุรการ!M:M)+SUMIF(เส้นแต่งหน้าขนมปัง!$C:$C,'รับ-จ่าย ประจำวัน'!$B160,เส้นแต่งหน้าขนมปัง!M:M)+SUMIF('วางแผนBC,CJ'!$C:$C,'รับ-จ่าย ประจำวัน'!$B160,'วางแผนBC,CJ'!M:M)+SUMIF(RD!$C:$C,'รับ-จ่าย ประจำวัน'!$B160,RD!M:M)+SUMIF('FG,ออนไล,คัดแยก'!$C:$C,'รับ-จ่าย ประจำวัน'!$B160,'FG,ออนไล,คัดแยก'!M:M)</f>
        <v>0</v>
      </c>
      <c r="AU160" s="16">
        <f>SUMIF(เตรียมส่วนผสม!$C:$C,'รับ-จ่าย ประจำวัน'!$B160,เตรียมส่วนผสม!N:N)+SUMIF(กวนไส้!$C:$C,'รับ-จ่าย ประจำวัน'!$B160,กวนไส้!N:N)+SUMIF(ผลิต1!$C:$C,'รับ-จ่าย ประจำวัน'!$B160,ผลิต1!N:N)+SUMIF(ผลิต2!$C:$C,'รับ-จ่าย ประจำวัน'!$B160,ผลิต2!N:N)+SUMIF(เส้นแต่งหน้าขนมเค้ก!$C:$C,'รับ-จ่าย ประจำวัน'!$B160,เส้นแต่งหน้าขนมเค้ก!N:N)+SUMIF(แพ็ค!$C:$C,'รับ-จ่าย ประจำวัน'!$B160,แพ็ค!N:N)+SUMIF(ธุรการ!$C:$C,'รับ-จ่าย ประจำวัน'!$B160,ธุรการ!N:N)+SUMIF(เส้นแต่งหน้าขนมปัง!$C:$C,'รับ-จ่าย ประจำวัน'!$B160,เส้นแต่งหน้าขนมปัง!N:N)+SUMIF('วางแผนBC,CJ'!$C:$C,'รับ-จ่าย ประจำวัน'!$B160,'วางแผนBC,CJ'!N:N)+SUMIF(RD!$C:$C,'รับ-จ่าย ประจำวัน'!$B160,RD!N:N)+SUMIF('FG,ออนไล,คัดแยก'!$C:$C,'รับ-จ่าย ประจำวัน'!$B160,'FG,ออนไล,คัดแยก'!N:N)</f>
        <v>3300</v>
      </c>
      <c r="AV160" s="16">
        <f>SUMIF(เตรียมส่วนผสม!$C:$C,'รับ-จ่าย ประจำวัน'!$B160,เตรียมส่วนผสม!O:O)+SUMIF(กวนไส้!$C:$C,'รับ-จ่าย ประจำวัน'!$B160,กวนไส้!O:O)+SUMIF(ผลิต1!$C:$C,'รับ-จ่าย ประจำวัน'!$B160,ผลิต1!O:O)+SUMIF(ผลิต2!$C:$C,'รับ-จ่าย ประจำวัน'!$B160,ผลิต2!O:O)+SUMIF(เส้นแต่งหน้าขนมเค้ก!$C:$C,'รับ-จ่าย ประจำวัน'!$B160,เส้นแต่งหน้าขนมเค้ก!O:O)+SUMIF(แพ็ค!$C:$C,'รับ-จ่าย ประจำวัน'!$B160,แพ็ค!O:O)+SUMIF(ธุรการ!$C:$C,'รับ-จ่าย ประจำวัน'!$B160,ธุรการ!O:O)+SUMIF(เส้นแต่งหน้าขนมปัง!$C:$C,'รับ-จ่าย ประจำวัน'!$B160,เส้นแต่งหน้าขนมปัง!O:O)+SUMIF('วางแผนBC,CJ'!$C:$C,'รับ-จ่าย ประจำวัน'!$B160,'วางแผนBC,CJ'!O:O)+SUMIF(RD!$C:$C,'รับ-จ่าย ประจำวัน'!$B160,RD!O:O)+SUMIF('FG,ออนไล,คัดแยก'!$C:$C,'รับ-จ่าย ประจำวัน'!$B160,'FG,ออนไล,คัดแยก'!O:O)</f>
        <v>3000</v>
      </c>
      <c r="AW160" s="16">
        <f>SUMIF(เตรียมส่วนผสม!$C:$C,'รับ-จ่าย ประจำวัน'!$B160,เตรียมส่วนผสม!P:P)+SUMIF(กวนไส้!$C:$C,'รับ-จ่าย ประจำวัน'!$B160,กวนไส้!P:P)+SUMIF(ผลิต1!$C:$C,'รับ-จ่าย ประจำวัน'!$B160,ผลิต1!P:P)+SUMIF(ผลิต2!$C:$C,'รับ-จ่าย ประจำวัน'!$B160,ผลิต2!P:P)+SUMIF(เส้นแต่งหน้าขนมเค้ก!$C:$C,'รับ-จ่าย ประจำวัน'!$B160,เส้นแต่งหน้าขนมเค้ก!P:P)+SUMIF(แพ็ค!$C:$C,'รับ-จ่าย ประจำวัน'!$B160,แพ็ค!P:P)+SUMIF(ธุรการ!$C:$C,'รับ-จ่าย ประจำวัน'!$B160,ธุรการ!P:P)+SUMIF(เส้นแต่งหน้าขนมปัง!$C:$C,'รับ-จ่าย ประจำวัน'!$B160,เส้นแต่งหน้าขนมปัง!P:P)+SUMIF('วางแผนBC,CJ'!$C:$C,'รับ-จ่าย ประจำวัน'!$B160,'วางแผนBC,CJ'!P:P)+SUMIF(RD!$C:$C,'รับ-จ่าย ประจำวัน'!$B160,RD!P:P)+SUMIF('FG,ออนไล,คัดแยก'!$C:$C,'รับ-จ่าย ประจำวัน'!$B160,'FG,ออนไล,คัดแยก'!P:P)</f>
        <v>2600</v>
      </c>
      <c r="AX160" s="16">
        <f>SUMIF(เตรียมส่วนผสม!$C:$C,'รับ-จ่าย ประจำวัน'!$B160,เตรียมส่วนผสม!Q:Q)+SUMIF(กวนไส้!$C:$C,'รับ-จ่าย ประจำวัน'!$B160,กวนไส้!Q:Q)+SUMIF(ผลิต1!$C:$C,'รับ-จ่าย ประจำวัน'!$B160,ผลิต1!Q:Q)+SUMIF(ผลิต2!$C:$C,'รับ-จ่าย ประจำวัน'!$B160,ผลิต2!Q:Q)+SUMIF(เส้นแต่งหน้าขนมเค้ก!$C:$C,'รับ-จ่าย ประจำวัน'!$B160,เส้นแต่งหน้าขนมเค้ก!Q:Q)+SUMIF(แพ็ค!$C:$C,'รับ-จ่าย ประจำวัน'!$B160,แพ็ค!Q:Q)+SUMIF(ธุรการ!$C:$C,'รับ-จ่าย ประจำวัน'!$B160,ธุรการ!Q:Q)+SUMIF(เส้นแต่งหน้าขนมปัง!$C:$C,'รับ-จ่าย ประจำวัน'!$B160,เส้นแต่งหน้าขนมปัง!Q:Q)+SUMIF('วางแผนBC,CJ'!$C:$C,'รับ-จ่าย ประจำวัน'!$B160,'วางแผนBC,CJ'!Q:Q)+SUMIF(RD!$C:$C,'รับ-จ่าย ประจำวัน'!$B160,RD!Q:Q)+SUMIF('FG,ออนไล,คัดแยก'!$C:$C,'รับ-จ่าย ประจำวัน'!$B160,'FG,ออนไล,คัดแยก'!Q:Q)</f>
        <v>2500</v>
      </c>
      <c r="AY160" s="16">
        <f>SUMIF(เตรียมส่วนผสม!$C:$C,'รับ-จ่าย ประจำวัน'!$B160,เตรียมส่วนผสม!R:R)+SUMIF(กวนไส้!$C:$C,'รับ-จ่าย ประจำวัน'!$B160,กวนไส้!R:R)+SUMIF(ผลิต1!$C:$C,'รับ-จ่าย ประจำวัน'!$B160,ผลิต1!R:R)+SUMIF(ผลิต2!$C:$C,'รับ-จ่าย ประจำวัน'!$B160,ผลิต2!R:R)+SUMIF(เส้นแต่งหน้าขนมเค้ก!$C:$C,'รับ-จ่าย ประจำวัน'!$B160,เส้นแต่งหน้าขนมเค้ก!R:R)+SUMIF(แพ็ค!$C:$C,'รับ-จ่าย ประจำวัน'!$B160,แพ็ค!R:R)+SUMIF(ธุรการ!$C:$C,'รับ-จ่าย ประจำวัน'!$B160,ธุรการ!R:R)+SUMIF(เส้นแต่งหน้าขนมปัง!$C:$C,'รับ-จ่าย ประจำวัน'!$B160,เส้นแต่งหน้าขนมปัง!R:R)+SUMIF('วางแผนBC,CJ'!$C:$C,'รับ-จ่าย ประจำวัน'!$B160,'วางแผนBC,CJ'!R:R)+SUMIF(RD!$C:$C,'รับ-จ่าย ประจำวัน'!$B160,RD!R:R)+SUMIF('FG,ออนไล,คัดแยก'!$C:$C,'รับ-จ่าย ประจำวัน'!$B160,'FG,ออนไล,คัดแยก'!R:R)</f>
        <v>3700</v>
      </c>
      <c r="AZ160" s="16">
        <f>SUMIF(เตรียมส่วนผสม!$C:$C,'รับ-จ่าย ประจำวัน'!$B160,เตรียมส่วนผสม!S:S)+SUMIF(กวนไส้!$C:$C,'รับ-จ่าย ประจำวัน'!$B160,กวนไส้!S:S)+SUMIF(ผลิต1!$C:$C,'รับ-จ่าย ประจำวัน'!$B160,ผลิต1!S:S)+SUMIF(ผลิต2!$C:$C,'รับ-จ่าย ประจำวัน'!$B160,ผลิต2!S:S)+SUMIF(เส้นแต่งหน้าขนมเค้ก!$C:$C,'รับ-จ่าย ประจำวัน'!$B160,เส้นแต่งหน้าขนมเค้ก!S:S)+SUMIF(แพ็ค!$C:$C,'รับ-จ่าย ประจำวัน'!$B160,แพ็ค!S:S)+SUMIF(ธุรการ!$C:$C,'รับ-จ่าย ประจำวัน'!$B160,ธุรการ!S:S)+SUMIF(เส้นแต่งหน้าขนมปัง!$C:$C,'รับ-จ่าย ประจำวัน'!$B160,เส้นแต่งหน้าขนมปัง!S:S)+SUMIF('วางแผนBC,CJ'!$C:$C,'รับ-จ่าย ประจำวัน'!$B160,'วางแผนBC,CJ'!S:S)+SUMIF(RD!$C:$C,'รับ-จ่าย ประจำวัน'!$B160,RD!S:S)+SUMIF('FG,ออนไล,คัดแยก'!$C:$C,'รับ-จ่าย ประจำวัน'!$B160,'FG,ออนไล,คัดแยก'!S:S)</f>
        <v>3800</v>
      </c>
      <c r="BA160" s="16">
        <f>SUMIF(เตรียมส่วนผสม!$C:$C,'รับ-จ่าย ประจำวัน'!$B160,เตรียมส่วนผสม!T:T)+SUMIF(กวนไส้!$C:$C,'รับ-จ่าย ประจำวัน'!$B160,กวนไส้!T:T)+SUMIF(ผลิต1!$C:$C,'รับ-จ่าย ประจำวัน'!$B160,ผลิต1!T:T)+SUMIF(ผลิต2!$C:$C,'รับ-จ่าย ประจำวัน'!$B160,ผลิต2!T:T)+SUMIF(เส้นแต่งหน้าขนมเค้ก!$C:$C,'รับ-จ่าย ประจำวัน'!$B160,เส้นแต่งหน้าขนมเค้ก!T:T)+SUMIF(แพ็ค!$C:$C,'รับ-จ่าย ประจำวัน'!$B160,แพ็ค!T:T)+SUMIF(ธุรการ!$C:$C,'รับ-จ่าย ประจำวัน'!$B160,ธุรการ!T:T)+SUMIF(เส้นแต่งหน้าขนมปัง!$C:$C,'รับ-จ่าย ประจำวัน'!$B160,เส้นแต่งหน้าขนมปัง!T:T)+SUMIF('วางแผนBC,CJ'!$C:$C,'รับ-จ่าย ประจำวัน'!$B160,'วางแผนBC,CJ'!T:T)+SUMIF(RD!$C:$C,'รับ-จ่าย ประจำวัน'!$B160,RD!T:T)+SUMIF('FG,ออนไล,คัดแยก'!$C:$C,'รับ-จ่าย ประจำวัน'!$B160,'FG,ออนไล,คัดแยก'!T:T)</f>
        <v>0</v>
      </c>
      <c r="BB160" s="16">
        <f>SUMIF(เตรียมส่วนผสม!$C:$C,'รับ-จ่าย ประจำวัน'!$B160,เตรียมส่วนผสม!U:U)+SUMIF(กวนไส้!$C:$C,'รับ-จ่าย ประจำวัน'!$B160,กวนไส้!U:U)+SUMIF(ผลิต1!$C:$C,'รับ-จ่าย ประจำวัน'!$B160,ผลิต1!U:U)+SUMIF(ผลิต2!$C:$C,'รับ-จ่าย ประจำวัน'!$B160,ผลิต2!U:U)+SUMIF(เส้นแต่งหน้าขนมเค้ก!$C:$C,'รับ-จ่าย ประจำวัน'!$B160,เส้นแต่งหน้าขนมเค้ก!U:U)+SUMIF(แพ็ค!$C:$C,'รับ-จ่าย ประจำวัน'!$B160,แพ็ค!U:U)+SUMIF(ธุรการ!$C:$C,'รับ-จ่าย ประจำวัน'!$B160,ธุรการ!U:U)+SUMIF(เส้นแต่งหน้าขนมปัง!$C:$C,'รับ-จ่าย ประจำวัน'!$B160,เส้นแต่งหน้าขนมปัง!U:U)+SUMIF('วางแผนBC,CJ'!$C:$C,'รับ-จ่าย ประจำวัน'!$B160,'วางแผนBC,CJ'!U:U)+SUMIF(RD!$C:$C,'รับ-จ่าย ประจำวัน'!$B160,RD!U:U)+SUMIF('FG,ออนไล,คัดแยก'!$C:$C,'รับ-จ่าย ประจำวัน'!$B160,'FG,ออนไล,คัดแยก'!U:U)</f>
        <v>4800</v>
      </c>
      <c r="BC160" s="16">
        <f>SUMIF(เตรียมส่วนผสม!$C:$C,'รับ-จ่าย ประจำวัน'!$B160,เตรียมส่วนผสม!V:V)+SUMIF(กวนไส้!$C:$C,'รับ-จ่าย ประจำวัน'!$B160,กวนไส้!V:V)+SUMIF(ผลิต1!$C:$C,'รับ-จ่าย ประจำวัน'!$B160,ผลิต1!V:V)+SUMIF(ผลิต2!$C:$C,'รับ-จ่าย ประจำวัน'!$B160,ผลิต2!V:V)+SUMIF(เส้นแต่งหน้าขนมเค้ก!$C:$C,'รับ-จ่าย ประจำวัน'!$B160,เส้นแต่งหน้าขนมเค้ก!V:V)+SUMIF(แพ็ค!$C:$C,'รับ-จ่าย ประจำวัน'!$B160,แพ็ค!V:V)+SUMIF(ธุรการ!$C:$C,'รับ-จ่าย ประจำวัน'!$B160,ธุรการ!V:V)+SUMIF(เส้นแต่งหน้าขนมปัง!$C:$C,'รับ-จ่าย ประจำวัน'!$B160,เส้นแต่งหน้าขนมปัง!V:V)+SUMIF('วางแผนBC,CJ'!$C:$C,'รับ-จ่าย ประจำวัน'!$B160,'วางแผนBC,CJ'!V:V)+SUMIF(RD!$C:$C,'รับ-จ่าย ประจำวัน'!$B160,RD!V:V)+SUMIF('FG,ออนไล,คัดแยก'!$C:$C,'รับ-จ่าย ประจำวัน'!$B160,'FG,ออนไล,คัดแยก'!V:V)</f>
        <v>3000</v>
      </c>
      <c r="BD160" s="16">
        <f>SUMIF(เตรียมส่วนผสม!$C:$C,'รับ-จ่าย ประจำวัน'!$B160,เตรียมส่วนผสม!W:W)+SUMIF(กวนไส้!$C:$C,'รับ-จ่าย ประจำวัน'!$B160,กวนไส้!W:W)+SUMIF(ผลิต1!$C:$C,'รับ-จ่าย ประจำวัน'!$B160,ผลิต1!W:W)+SUMIF(ผลิต2!$C:$C,'รับ-จ่าย ประจำวัน'!$B160,ผลิต2!W:W)+SUMIF(เส้นแต่งหน้าขนมเค้ก!$C:$C,'รับ-จ่าย ประจำวัน'!$B160,เส้นแต่งหน้าขนมเค้ก!W:W)+SUMIF(แพ็ค!$C:$C,'รับ-จ่าย ประจำวัน'!$B160,แพ็ค!W:W)+SUMIF(ธุรการ!$C:$C,'รับ-จ่าย ประจำวัน'!$B160,ธุรการ!W:W)+SUMIF(เส้นแต่งหน้าขนมปัง!$C:$C,'รับ-จ่าย ประจำวัน'!$B160,เส้นแต่งหน้าขนมปัง!W:W)+SUMIF('วางแผนBC,CJ'!$C:$C,'รับ-จ่าย ประจำวัน'!$B160,'วางแผนBC,CJ'!W:W)+SUMIF(RD!$C:$C,'รับ-จ่าย ประจำวัน'!$B160,RD!W:W)+SUMIF('FG,ออนไล,คัดแยก'!$C:$C,'รับ-จ่าย ประจำวัน'!$B160,'FG,ออนไล,คัดแยก'!W:W)</f>
        <v>3800</v>
      </c>
      <c r="BE160" s="16">
        <f>SUMIF(เตรียมส่วนผสม!$C:$C,'รับ-จ่าย ประจำวัน'!$B160,เตรียมส่วนผสม!X:X)+SUMIF(กวนไส้!$C:$C,'รับ-จ่าย ประจำวัน'!$B160,กวนไส้!X:X)+SUMIF(ผลิต1!$C:$C,'รับ-จ่าย ประจำวัน'!$B160,ผลิต1!X:X)+SUMIF(ผลิต2!$C:$C,'รับ-จ่าย ประจำวัน'!$B160,ผลิต2!X:X)+SUMIF(เส้นแต่งหน้าขนมเค้ก!$C:$C,'รับ-จ่าย ประจำวัน'!$B160,เส้นแต่งหน้าขนมเค้ก!X:X)+SUMIF(แพ็ค!$C:$C,'รับ-จ่าย ประจำวัน'!$B160,แพ็ค!X:X)+SUMIF(ธุรการ!$C:$C,'รับ-จ่าย ประจำวัน'!$B160,ธุรการ!X:X)+SUMIF(เส้นแต่งหน้าขนมปัง!$C:$C,'รับ-จ่าย ประจำวัน'!$B160,เส้นแต่งหน้าขนมปัง!X:X)+SUMIF('วางแผนBC,CJ'!$C:$C,'รับ-จ่าย ประจำวัน'!$B160,'วางแผนBC,CJ'!X:X)+SUMIF(RD!$C:$C,'รับ-จ่าย ประจำวัน'!$B160,RD!X:X)+SUMIF('FG,ออนไล,คัดแยก'!$C:$C,'รับ-จ่าย ประจำวัน'!$B160,'FG,ออนไล,คัดแยก'!X:X)</f>
        <v>0</v>
      </c>
      <c r="BF160" s="16">
        <f>SUMIF(เตรียมส่วนผสม!$C:$C,'รับ-จ่าย ประจำวัน'!$B160,เตรียมส่วนผสม!Y:Y)+SUMIF(กวนไส้!$C:$C,'รับ-จ่าย ประจำวัน'!$B160,กวนไส้!Y:Y)+SUMIF(ผลิต1!$C:$C,'รับ-จ่าย ประจำวัน'!$B160,ผลิต1!Y:Y)+SUMIF(ผลิต2!$C:$C,'รับ-จ่าย ประจำวัน'!$B160,ผลิต2!Y:Y)+SUMIF(เส้นแต่งหน้าขนมเค้ก!$C:$C,'รับ-จ่าย ประจำวัน'!$B160,เส้นแต่งหน้าขนมเค้ก!Y:Y)+SUMIF(แพ็ค!$C:$C,'รับ-จ่าย ประจำวัน'!$B160,แพ็ค!Y:Y)+SUMIF(ธุรการ!$C:$C,'รับ-จ่าย ประจำวัน'!$B160,ธุรการ!Y:Y)+SUMIF(เส้นแต่งหน้าขนมปัง!$C:$C,'รับ-จ่าย ประจำวัน'!$B160,เส้นแต่งหน้าขนมปัง!Y:Y)+SUMIF('วางแผนBC,CJ'!$C:$C,'รับ-จ่าย ประจำวัน'!$B160,'วางแผนBC,CJ'!Y:Y)+SUMIF(RD!$C:$C,'รับ-จ่าย ประจำวัน'!$B160,RD!Y:Y)+SUMIF('FG,ออนไล,คัดแยก'!$C:$C,'รับ-จ่าย ประจำวัน'!$B160,'FG,ออนไล,คัดแยก'!Y:Y)</f>
        <v>2600</v>
      </c>
      <c r="BG160" s="16">
        <f>SUMIF(เตรียมส่วนผสม!$C:$C,'รับ-จ่าย ประจำวัน'!$B160,เตรียมส่วนผสม!Z:Z)+SUMIF(กวนไส้!$C:$C,'รับ-จ่าย ประจำวัน'!$B160,กวนไส้!Z:Z)+SUMIF(ผลิต1!$C:$C,'รับ-จ่าย ประจำวัน'!$B160,ผลิต1!Z:Z)+SUMIF(ผลิต2!$C:$C,'รับ-จ่าย ประจำวัน'!$B160,ผลิต2!Z:Z)+SUMIF(เส้นแต่งหน้าขนมเค้ก!$C:$C,'รับ-จ่าย ประจำวัน'!$B160,เส้นแต่งหน้าขนมเค้ก!Z:Z)+SUMIF(แพ็ค!$C:$C,'รับ-จ่าย ประจำวัน'!$B160,แพ็ค!Z:Z)+SUMIF(ธุรการ!$C:$C,'รับ-จ่าย ประจำวัน'!$B160,ธุรการ!Z:Z)+SUMIF(เส้นแต่งหน้าขนมปัง!$C:$C,'รับ-จ่าย ประจำวัน'!$B160,เส้นแต่งหน้าขนมปัง!Z:Z)+SUMIF('วางแผนBC,CJ'!$C:$C,'รับ-จ่าย ประจำวัน'!$B160,'วางแผนBC,CJ'!Z:Z)+SUMIF(RD!$C:$C,'รับ-จ่าย ประจำวัน'!$B160,RD!Z:Z)+SUMIF('FG,ออนไล,คัดแยก'!$C:$C,'รับ-จ่าย ประจำวัน'!$B160,'FG,ออนไล,คัดแยก'!Z:Z)</f>
        <v>3900</v>
      </c>
      <c r="BH160" s="16">
        <f>SUMIF(เตรียมส่วนผสม!$C:$C,'รับ-จ่าย ประจำวัน'!$B160,เตรียมส่วนผสม!AA:AA)+SUMIF(กวนไส้!$C:$C,'รับ-จ่าย ประจำวัน'!$B160,กวนไส้!AA:AA)+SUMIF(ผลิต1!$C:$C,'รับ-จ่าย ประจำวัน'!$B160,ผลิต1!AA:AA)+SUMIF(ผลิต2!$C:$C,'รับ-จ่าย ประจำวัน'!$B160,ผลิต2!AA:AA)+SUMIF(เส้นแต่งหน้าขนมเค้ก!$C:$C,'รับ-จ่าย ประจำวัน'!$B160,เส้นแต่งหน้าขนมเค้ก!AA:AA)+SUMIF(แพ็ค!$C:$C,'รับ-จ่าย ประจำวัน'!$B160,แพ็ค!AA:AA)+SUMIF(ธุรการ!$C:$C,'รับ-จ่าย ประจำวัน'!$B160,ธุรการ!AA:AA)+SUMIF(เส้นแต่งหน้าขนมปัง!$C:$C,'รับ-จ่าย ประจำวัน'!$B160,เส้นแต่งหน้าขนมปัง!AA:AA)+SUMIF('วางแผนBC,CJ'!$C:$C,'รับ-จ่าย ประจำวัน'!$B160,'วางแผนBC,CJ'!AA:AA)+SUMIF(RD!$C:$C,'รับ-จ่าย ประจำวัน'!$B160,RD!AA:AA)+SUMIF('FG,ออนไล,คัดแยก'!$C:$C,'รับ-จ่าย ประจำวัน'!$B160,'FG,ออนไล,คัดแยก'!AA:AA)</f>
        <v>0</v>
      </c>
      <c r="BI160" s="16">
        <f>SUMIF(เตรียมส่วนผสม!$C:$C,'รับ-จ่าย ประจำวัน'!$B160,เตรียมส่วนผสม!AB:AB)+SUMIF(กวนไส้!$C:$C,'รับ-จ่าย ประจำวัน'!$B160,กวนไส้!AB:AB)+SUMIF(ผลิต1!$C:$C,'รับ-จ่าย ประจำวัน'!$B160,ผลิต1!AB:AB)+SUMIF(ผลิต2!$C:$C,'รับ-จ่าย ประจำวัน'!$B160,ผลิต2!AB:AB)+SUMIF(เส้นแต่งหน้าขนมเค้ก!$C:$C,'รับ-จ่าย ประจำวัน'!$B160,เส้นแต่งหน้าขนมเค้ก!AB:AB)+SUMIF(แพ็ค!$C:$C,'รับ-จ่าย ประจำวัน'!$B160,แพ็ค!AB:AB)+SUMIF(ธุรการ!$C:$C,'รับ-จ่าย ประจำวัน'!$B160,ธุรการ!AB:AB)+SUMIF(เส้นแต่งหน้าขนมปัง!$C:$C,'รับ-จ่าย ประจำวัน'!$B160,เส้นแต่งหน้าขนมปัง!AB:AB)+SUMIF('วางแผนBC,CJ'!$C:$C,'รับ-จ่าย ประจำวัน'!$B160,'วางแผนBC,CJ'!AB:AB)+SUMIF(RD!$C:$C,'รับ-จ่าย ประจำวัน'!$B160,RD!AB:AB)+SUMIF('FG,ออนไล,คัดแยก'!$C:$C,'รับ-จ่าย ประจำวัน'!$B160,'FG,ออนไล,คัดแยก'!AB:AB)</f>
        <v>6800</v>
      </c>
      <c r="BJ160" s="16">
        <f>SUMIF(เตรียมส่วนผสม!$C:$C,'รับ-จ่าย ประจำวัน'!$B160,เตรียมส่วนผสม!AC:AC)+SUMIF(กวนไส้!$C:$C,'รับ-จ่าย ประจำวัน'!$B160,กวนไส้!AC:AC)+SUMIF(ผลิต1!$C:$C,'รับ-จ่าย ประจำวัน'!$B160,ผลิต1!AC:AC)+SUMIF(ผลิต2!$C:$C,'รับ-จ่าย ประจำวัน'!$B160,ผลิต2!AC:AC)+SUMIF(เส้นแต่งหน้าขนมเค้ก!$C:$C,'รับ-จ่าย ประจำวัน'!$B160,เส้นแต่งหน้าขนมเค้ก!AC:AC)+SUMIF(แพ็ค!$C:$C,'รับ-จ่าย ประจำวัน'!$B160,แพ็ค!AC:AC)+SUMIF(ธุรการ!$C:$C,'รับ-จ่าย ประจำวัน'!$B160,ธุรการ!AC:AC)+SUMIF(เส้นแต่งหน้าขนมปัง!$C:$C,'รับ-จ่าย ประจำวัน'!$B160,เส้นแต่งหน้าขนมปัง!AC:AC)+SUMIF('วางแผนBC,CJ'!$C:$C,'รับ-จ่าย ประจำวัน'!$B160,'วางแผนBC,CJ'!AC:AC)+SUMIF(RD!$C:$C,'รับ-จ่าย ประจำวัน'!$B160,RD!AC:AC)+SUMIF('FG,ออนไล,คัดแยก'!$C:$C,'รับ-จ่าย ประจำวัน'!$B160,'FG,ออนไล,คัดแยก'!AC:AC)</f>
        <v>6700</v>
      </c>
      <c r="BK160" s="16">
        <f>SUMIF(เตรียมส่วนผสม!$C:$C,'รับ-จ่าย ประจำวัน'!$B160,เตรียมส่วนผสม!AD:AD)+SUMIF(กวนไส้!$C:$C,'รับ-จ่าย ประจำวัน'!$B160,กวนไส้!AD:AD)+SUMIF(ผลิต1!$C:$C,'รับ-จ่าย ประจำวัน'!$B160,ผลิต1!AD:AD)+SUMIF(ผลิต2!$C:$C,'รับ-จ่าย ประจำวัน'!$B160,ผลิต2!AD:AD)+SUMIF(เส้นแต่งหน้าขนมเค้ก!$C:$C,'รับ-จ่าย ประจำวัน'!$B160,เส้นแต่งหน้าขนมเค้ก!AD:AD)+SUMIF(แพ็ค!$C:$C,'รับ-จ่าย ประจำวัน'!$B160,แพ็ค!AD:AD)+SUMIF(ธุรการ!$C:$C,'รับ-จ่าย ประจำวัน'!$B160,ธุรการ!AD:AD)+SUMIF(เส้นแต่งหน้าขนมปัง!$C:$C,'รับ-จ่าย ประจำวัน'!$B160,เส้นแต่งหน้าขนมปัง!AD:AD)+SUMIF('วางแผนBC,CJ'!$C:$C,'รับ-จ่าย ประจำวัน'!$B160,'วางแผนBC,CJ'!AD:AD)+SUMIF(RD!$C:$C,'รับ-จ่าย ประจำวัน'!$B160,RD!AD:AD)+SUMIF('FG,ออนไล,คัดแยก'!$C:$C,'รับ-จ่าย ประจำวัน'!$B160,'FG,ออนไล,คัดแยก'!AD:AD)</f>
        <v>1500</v>
      </c>
      <c r="BL160" s="16">
        <f>SUMIF(เตรียมส่วนผสม!$C:$C,'รับ-จ่าย ประจำวัน'!$B160,เตรียมส่วนผสม!AE:AE)+SUMIF(กวนไส้!$C:$C,'รับ-จ่าย ประจำวัน'!$B160,กวนไส้!AE:AE)+SUMIF(ผลิต1!$C:$C,'รับ-จ่าย ประจำวัน'!$B160,ผลิต1!AE:AE)+SUMIF(ผลิต2!$C:$C,'รับ-จ่าย ประจำวัน'!$B160,ผลิต2!AE:AE)+SUMIF(เส้นแต่งหน้าขนมเค้ก!$C:$C,'รับ-จ่าย ประจำวัน'!$B160,เส้นแต่งหน้าขนมเค้ก!AE:AE)+SUMIF(แพ็ค!$C:$C,'รับ-จ่าย ประจำวัน'!$B160,แพ็ค!AE:AE)+SUMIF(ธุรการ!$C:$C,'รับ-จ่าย ประจำวัน'!$B160,ธุรการ!AE:AE)+SUMIF(เส้นแต่งหน้าขนมปัง!$C:$C,'รับ-จ่าย ประจำวัน'!$B160,เส้นแต่งหน้าขนมปัง!AE:AE)+SUMIF('วางแผนBC,CJ'!$C:$C,'รับ-จ่าย ประจำวัน'!$B160,'วางแผนBC,CJ'!AE:AE)+SUMIF(RD!$C:$C,'รับ-จ่าย ประจำวัน'!$B160,RD!AE:AE)+SUMIF('FG,ออนไล,คัดแยก'!$C:$C,'รับ-จ่าย ประจำวัน'!$B160,'FG,ออนไล,คัดแยก'!AE:AE)</f>
        <v>1800</v>
      </c>
      <c r="BM160" s="16">
        <f>SUMIF(เตรียมส่วนผสม!$C:$C,'รับ-จ่าย ประจำวัน'!$B160,เตรียมส่วนผสม!AF:AF)+SUMIF(กวนไส้!$C:$C,'รับ-จ่าย ประจำวัน'!$B160,กวนไส้!AF:AF)+SUMIF(ผลิต1!$C:$C,'รับ-จ่าย ประจำวัน'!$B160,ผลิต1!AF:AF)+SUMIF(ผลิต2!$C:$C,'รับ-จ่าย ประจำวัน'!$B160,ผลิต2!AF:AF)+SUMIF(เส้นแต่งหน้าขนมเค้ก!$C:$C,'รับ-จ่าย ประจำวัน'!$B160,เส้นแต่งหน้าขนมเค้ก!AF:AF)+SUMIF(แพ็ค!$C:$C,'รับ-จ่าย ประจำวัน'!$B160,แพ็ค!AF:AF)+SUMIF(ธุรการ!$C:$C,'รับ-จ่าย ประจำวัน'!$B160,ธุรการ!AF:AF)+SUMIF(เส้นแต่งหน้าขนมปัง!$C:$C,'รับ-จ่าย ประจำวัน'!$B160,เส้นแต่งหน้าขนมปัง!AF:AF)+SUMIF('วางแผนBC,CJ'!$C:$C,'รับ-จ่าย ประจำวัน'!$B160,'วางแผนBC,CJ'!AF:AF)+SUMIF(RD!$C:$C,'รับ-จ่าย ประจำวัน'!$B160,RD!AF:AF)+SUMIF('FG,ออนไล,คัดแยก'!$C:$C,'รับ-จ่าย ประจำวัน'!$B160,'FG,ออนไล,คัดแยก'!AF:AF)</f>
        <v>2300</v>
      </c>
      <c r="BN160" s="16">
        <f>SUMIF(เตรียมส่วนผสม!$C:$C,'รับ-จ่าย ประจำวัน'!$B160,เตรียมส่วนผสม!AG:AG)+SUMIF(กวนไส้!$C:$C,'รับ-จ่าย ประจำวัน'!$B160,กวนไส้!AG:AG)+SUMIF(ผลิต1!$C:$C,'รับ-จ่าย ประจำวัน'!$B160,ผลิต1!AG:AG)+SUMIF(ผลิต2!$C:$C,'รับ-จ่าย ประจำวัน'!$B160,ผลิต2!AG:AG)+SUMIF(เส้นแต่งหน้าขนมเค้ก!$C:$C,'รับ-จ่าย ประจำวัน'!$B160,เส้นแต่งหน้าขนมเค้ก!AG:AG)+SUMIF(แพ็ค!$C:$C,'รับ-จ่าย ประจำวัน'!$B160,แพ็ค!AG:AG)+SUMIF(ธุรการ!$C:$C,'รับ-จ่าย ประจำวัน'!$B160,ธุรการ!AG:AG)+SUMIF(เส้นแต่งหน้าขนมปัง!$C:$C,'รับ-จ่าย ประจำวัน'!$B160,เส้นแต่งหน้าขนมปัง!AG:AG)+SUMIF('วางแผนBC,CJ'!$C:$C,'รับ-จ่าย ประจำวัน'!$B160,'วางแผนBC,CJ'!AG:AG)+SUMIF(RD!$C:$C,'รับ-จ่าย ประจำวัน'!$B160,RD!AG:AG)+SUMIF('FG,ออนไล,คัดแยก'!$C:$C,'รับ-จ่าย ประจำวัน'!$B160,'FG,ออนไล,คัดแยก'!AG:AG)</f>
        <v>4100</v>
      </c>
      <c r="BO160" s="16">
        <f>SUMIF(เตรียมส่วนผสม!$C:$C,'รับ-จ่าย ประจำวัน'!$B160,เตรียมส่วนผสม!AH:AH)+SUMIF(กวนไส้!$C:$C,'รับ-จ่าย ประจำวัน'!$B160,กวนไส้!AH:AH)+SUMIF(ผลิต1!$C:$C,'รับ-จ่าย ประจำวัน'!$B160,ผลิต1!AH:AH)+SUMIF(ผลิต2!$C:$C,'รับ-จ่าย ประจำวัน'!$B160,ผลิต2!AH:AH)+SUMIF(เส้นแต่งหน้าขนมเค้ก!$C:$C,'รับ-จ่าย ประจำวัน'!$B160,เส้นแต่งหน้าขนมเค้ก!AH:AH)+SUMIF(แพ็ค!$C:$C,'รับ-จ่าย ประจำวัน'!$B160,แพ็ค!AH:AH)+SUMIF(ธุรการ!$C:$C,'รับ-จ่าย ประจำวัน'!$B160,ธุรการ!AH:AH)+SUMIF(เส้นแต่งหน้าขนมปัง!$C:$C,'รับ-จ่าย ประจำวัน'!$B160,เส้นแต่งหน้าขนมปัง!AH:AH)+SUMIF('วางแผนBC,CJ'!$C:$C,'รับ-จ่าย ประจำวัน'!$B160,'วางแผนBC,CJ'!AH:AH)+SUMIF(RD!$C:$C,'รับ-จ่าย ประจำวัน'!$B160,RD!AH:AH)+SUMIF('FG,ออนไล,คัดแยก'!$C:$C,'รับ-จ่าย ประจำวัน'!$B160,'FG,ออนไล,คัดแยก'!AH:AH)</f>
        <v>0</v>
      </c>
      <c r="BP160" s="16">
        <f>SUMIF(เตรียมส่วนผสม!$C:$C,'รับ-จ่าย ประจำวัน'!$B160,เตรียมส่วนผสม!AI:AI)+SUMIF(กวนไส้!$C:$C,'รับ-จ่าย ประจำวัน'!$B160,กวนไส้!AI:AI)+SUMIF(ผลิต1!$C:$C,'รับ-จ่าย ประจำวัน'!$B160,ผลิต1!AI:AI)+SUMIF(ผลิต2!$C:$C,'รับ-จ่าย ประจำวัน'!$B160,ผลิต2!AI:AI)+SUMIF(เส้นแต่งหน้าขนมเค้ก!$C:$C,'รับ-จ่าย ประจำวัน'!$B160,เส้นแต่งหน้าขนมเค้ก!AI:AI)+SUMIF(แพ็ค!$C:$C,'รับ-จ่าย ประจำวัน'!$B160,แพ็ค!AI:AI)+SUMIF(ธุรการ!$C:$C,'รับ-จ่าย ประจำวัน'!$B160,ธุรการ!AI:AI)+SUMIF(เส้นแต่งหน้าขนมปัง!$C:$C,'รับ-จ่าย ประจำวัน'!$B160,เส้นแต่งหน้าขนมปัง!AI:AI)+SUMIF('วางแผนBC,CJ'!$C:$C,'รับ-จ่าย ประจำวัน'!$B160,'วางแผนBC,CJ'!AI:AI)+SUMIF(RD!$C:$C,'รับ-จ่าย ประจำวัน'!$B160,RD!AI:AI)+SUMIF('FG,ออนไล,คัดแยก'!$C:$C,'รับ-จ่าย ประจำวัน'!$B160,'FG,ออนไล,คัดแยก'!AI:AI)</f>
        <v>2500</v>
      </c>
      <c r="BQ160" s="16">
        <f>SUMIF(เตรียมส่วนผสม!$C:$C,'รับ-จ่าย ประจำวัน'!$B160,เตรียมส่วนผสม!AJ:AJ)+SUMIF(กวนไส้!$C:$C,'รับ-จ่าย ประจำวัน'!$B160,กวนไส้!AJ:AJ)+SUMIF(ผลิต1!$C:$C,'รับ-จ่าย ประจำวัน'!$B160,ผลิต1!AJ:AJ)+SUMIF(ผลิต2!$C:$C,'รับ-จ่าย ประจำวัน'!$B160,ผลิต2!AJ:AJ)+SUMIF(เส้นแต่งหน้าขนมเค้ก!$C:$C,'รับ-จ่าย ประจำวัน'!$B160,เส้นแต่งหน้าขนมเค้ก!AJ:AJ)+SUMIF(แพ็ค!$C:$C,'รับ-จ่าย ประจำวัน'!$B160,แพ็ค!AJ:AJ)+SUMIF(ธุรการ!$C:$C,'รับ-จ่าย ประจำวัน'!$B160,ธุรการ!AJ:AJ)+SUMIF(เส้นแต่งหน้าขนมปัง!$C:$C,'รับ-จ่าย ประจำวัน'!$B160,เส้นแต่งหน้าขนมปัง!AJ:AJ)+SUMIF('วางแผนBC,CJ'!$C:$C,'รับ-จ่าย ประจำวัน'!$B160,'วางแผนBC,CJ'!AJ:AJ)+SUMIF(RD!$C:$C,'รับ-จ่าย ประจำวัน'!$B160,RD!AJ:AJ)+SUMIF('FG,ออนไล,คัดแยก'!$C:$C,'รับ-จ่าย ประจำวัน'!$B160,'FG,ออนไล,คัดแยก'!AJ:AJ)</f>
        <v>2300</v>
      </c>
      <c r="BR160" s="16">
        <f>SUMIF(เตรียมส่วนผสม!$C:$C,'รับ-จ่าย ประจำวัน'!$B160,เตรียมส่วนผสม!AK:AK)+SUMIF(กวนไส้!$C:$C,'รับ-จ่าย ประจำวัน'!$B160,กวนไส้!AK:AK)+SUMIF(ผลิต1!$C:$C,'รับ-จ่าย ประจำวัน'!$B160,ผลิต1!AK:AK)+SUMIF(ผลิต2!$C:$C,'รับ-จ่าย ประจำวัน'!$B160,ผลิต2!AK:AK)+SUMIF(เส้นแต่งหน้าขนมเค้ก!$C:$C,'รับ-จ่าย ประจำวัน'!$B160,เส้นแต่งหน้าขนมเค้ก!AK:AK)+SUMIF(แพ็ค!$C:$C,'รับ-จ่าย ประจำวัน'!$B160,แพ็ค!AK:AK)+SUMIF(ธุรการ!$C:$C,'รับ-จ่าย ประจำวัน'!$B160,ธุรการ!AK:AK)+SUMIF(เส้นแต่งหน้าขนมปัง!$C:$C,'รับ-จ่าย ประจำวัน'!$B160,เส้นแต่งหน้าขนมปัง!AK:AK)+SUMIF('วางแผนBC,CJ'!$C:$C,'รับ-จ่าย ประจำวัน'!$B160,'วางแผนBC,CJ'!AK:AK)+SUMIF(RD!$C:$C,'รับ-จ่าย ประจำวัน'!$B160,RD!AK:AK)+SUMIF('FG,ออนไล,คัดแยก'!$C:$C,'รับ-จ่าย ประจำวัน'!$B160,'FG,ออนไล,คัดแยก'!AK:AK)</f>
        <v>5500</v>
      </c>
      <c r="BS160" s="16">
        <f>SUMIF(เตรียมส่วนผสม!$C:$C,'รับ-จ่าย ประจำวัน'!$B160,เตรียมส่วนผสม!AL:AL)+SUMIF(กวนไส้!$C:$C,'รับ-จ่าย ประจำวัน'!$B160,กวนไส้!AL:AL)+SUMIF(ผลิต1!$C:$C,'รับ-จ่าย ประจำวัน'!$B160,ผลิต1!AL:AL)+SUMIF(ผลิต2!$C:$C,'รับ-จ่าย ประจำวัน'!$B160,ผลิต2!AL:AL)+SUMIF(เส้นแต่งหน้าขนมเค้ก!$C:$C,'รับ-จ่าย ประจำวัน'!$B160,เส้นแต่งหน้าขนมเค้ก!AL:AL)+SUMIF(แพ็ค!$C:$C,'รับ-จ่าย ประจำวัน'!$B160,แพ็ค!AL:AL)+SUMIF(ธุรการ!$C:$C,'รับ-จ่าย ประจำวัน'!$B160,ธุรการ!AL:AL)+SUMIF(เส้นแต่งหน้าขนมปัง!$C:$C,'รับ-จ่าย ประจำวัน'!$B160,เส้นแต่งหน้าขนมปัง!AL:AL)+SUMIF('วางแผนBC,CJ'!$C:$C,'รับ-จ่าย ประจำวัน'!$B160,'วางแผนBC,CJ'!AL:AL)+SUMIF(RD!$C:$C,'รับ-จ่าย ประจำวัน'!$B160,RD!AL:AL)+SUMIF('FG,ออนไล,คัดแยก'!$C:$C,'รับ-จ่าย ประจำวัน'!$B160,'FG,ออนไล,คัดแยก'!AL:AL)</f>
        <v>0</v>
      </c>
      <c r="BT160" s="18">
        <f t="shared" si="36"/>
        <v>85500</v>
      </c>
      <c r="BU160" s="116"/>
      <c r="BV160" s="146">
        <f t="shared" si="37"/>
        <v>95100</v>
      </c>
      <c r="BW160" s="183">
        <v>30</v>
      </c>
      <c r="BX160" s="172">
        <f t="shared" si="46"/>
        <v>2850</v>
      </c>
      <c r="BY160" s="188">
        <f t="shared" si="40"/>
        <v>33.368421052631582</v>
      </c>
      <c r="BZ160" s="180">
        <f t="shared" ca="1" si="38"/>
        <v>46236.368421052633</v>
      </c>
      <c r="CA160" s="93"/>
      <c r="CB160" s="93"/>
      <c r="CC160" s="93"/>
      <c r="CD160" s="93"/>
      <c r="CE160" s="93"/>
      <c r="CF160" s="93"/>
      <c r="CG160" s="93"/>
      <c r="CH160" s="93"/>
      <c r="CI160" s="93"/>
      <c r="CJ160" s="97"/>
      <c r="CK160" s="9">
        <f t="shared" si="41"/>
        <v>95100</v>
      </c>
    </row>
    <row r="161" spans="1:89" x14ac:dyDescent="0.5">
      <c r="A161" s="149" t="s">
        <v>592</v>
      </c>
      <c r="B161" s="34">
        <v>1021701007</v>
      </c>
      <c r="C161" s="33" t="s">
        <v>593</v>
      </c>
      <c r="D161" s="141" t="s">
        <v>61</v>
      </c>
      <c r="E161" s="25" t="s">
        <v>61</v>
      </c>
      <c r="F161" s="132"/>
      <c r="G161" s="25"/>
      <c r="H161" s="12">
        <v>209650</v>
      </c>
      <c r="I161" s="11"/>
      <c r="J161" s="11"/>
      <c r="K161" s="11"/>
      <c r="L161" s="11"/>
      <c r="M161" s="11">
        <v>110000</v>
      </c>
      <c r="N161" s="11"/>
      <c r="O161" s="11"/>
      <c r="P161" s="11"/>
      <c r="Q161" s="11"/>
      <c r="R161" s="11"/>
      <c r="S161" s="25"/>
      <c r="T161" s="25">
        <v>200000</v>
      </c>
      <c r="U161" s="25"/>
      <c r="V161" s="25"/>
      <c r="W161" s="25">
        <v>200000</v>
      </c>
      <c r="X161" s="25"/>
      <c r="Y161" s="25"/>
      <c r="Z161" s="25"/>
      <c r="AA161" s="25"/>
      <c r="AB161" s="25"/>
      <c r="AC161" s="25"/>
      <c r="AD161" s="25"/>
      <c r="AE161" s="11">
        <v>200000</v>
      </c>
      <c r="AF161" s="11"/>
      <c r="AG161" s="11"/>
      <c r="AH161" s="11"/>
      <c r="AI161" s="25"/>
      <c r="AJ161" s="25"/>
      <c r="AK161" s="25"/>
      <c r="AL161" s="25"/>
      <c r="AM161" s="25"/>
      <c r="AN161" s="15">
        <f t="shared" si="35"/>
        <v>710000</v>
      </c>
      <c r="AO161" s="16">
        <f>SUMIF(เตรียมส่วนผสม!$C:$C,'รับ-จ่าย ประจำวัน'!$B161,เตรียมส่วนผสม!H:H)+SUMIF(กวนไส้!$C:$C,'รับ-จ่าย ประจำวัน'!$B161,กวนไส้!H:H)+SUMIF(ผลิต1!$C:$C,'รับ-จ่าย ประจำวัน'!$B161,ผลิต1!H:H)+SUMIF(ผลิต2!$C:$C,'รับ-จ่าย ประจำวัน'!$B161,ผลิต2!H:H)+SUMIF(เส้นแต่งหน้าขนมเค้ก!$C:$C,'รับ-จ่าย ประจำวัน'!$B161,เส้นแต่งหน้าขนมเค้ก!H:H)+SUMIF(แพ็ค!$C:$C,'รับ-จ่าย ประจำวัน'!$B161,แพ็ค!H:H)+SUMIF(ธุรการ!$C:$C,'รับ-จ่าย ประจำวัน'!$B161,ธุรการ!H:H)+SUMIF(เส้นแต่งหน้าขนมปัง!$C:$C,'รับ-จ่าย ประจำวัน'!$B161,เส้นแต่งหน้าขนมปัง!H:H)+SUMIF('วางแผนBC,CJ'!$C:$C,'รับ-จ่าย ประจำวัน'!$B161,'วางแผนBC,CJ'!H:H)+SUMIF(RD!$C:$C,'รับ-จ่าย ประจำวัน'!$B161,RD!H:H)+SUMIF('FG,ออนไล,คัดแยก'!$C:$C,'รับ-จ่าย ประจำวัน'!$B161,'FG,ออนไล,คัดแยก'!H:H)</f>
        <v>17100</v>
      </c>
      <c r="AP161" s="16">
        <f>SUMIF(เตรียมส่วนผสม!$C:$C,'รับ-จ่าย ประจำวัน'!$B161,เตรียมส่วนผสม!I:I)+SUMIF(กวนไส้!$C:$C,'รับ-จ่าย ประจำวัน'!$B161,กวนไส้!I:I)+SUMIF(ผลิต1!$C:$C,'รับ-จ่าย ประจำวัน'!$B161,ผลิต1!I:I)+SUMIF(ผลิต2!$C:$C,'รับ-จ่าย ประจำวัน'!$B161,ผลิต2!I:I)+SUMIF(เส้นแต่งหน้าขนมเค้ก!$C:$C,'รับ-จ่าย ประจำวัน'!$B161,เส้นแต่งหน้าขนมเค้ก!I:I)+SUMIF(แพ็ค!$C:$C,'รับ-จ่าย ประจำวัน'!$B161,แพ็ค!I:I)+SUMIF(ธุรการ!$C:$C,'รับ-จ่าย ประจำวัน'!$B161,ธุรการ!I:I)+SUMIF(เส้นแต่งหน้าขนมปัง!$C:$C,'รับ-จ่าย ประจำวัน'!$B161,เส้นแต่งหน้าขนมปัง!I:I)+SUMIF('วางแผนBC,CJ'!$C:$C,'รับ-จ่าย ประจำวัน'!$B161,'วางแผนBC,CJ'!I:I)+SUMIF(RD!$C:$C,'รับ-จ่าย ประจำวัน'!$B161,RD!I:I)+SUMIF('FG,ออนไล,คัดแยก'!$C:$C,'รับ-จ่าย ประจำวัน'!$B161,'FG,ออนไล,คัดแยก'!I:I)</f>
        <v>50200</v>
      </c>
      <c r="AQ161" s="16">
        <f>SUMIF(เตรียมส่วนผสม!$C:$C,'รับ-จ่าย ประจำวัน'!$B161,เตรียมส่วนผสม!J:J)+SUMIF(กวนไส้!$C:$C,'รับ-จ่าย ประจำวัน'!$B161,กวนไส้!J:J)+SUMIF(ผลิต1!$C:$C,'รับ-จ่าย ประจำวัน'!$B161,ผลิต1!J:J)+SUMIF(ผลิต2!$C:$C,'รับ-จ่าย ประจำวัน'!$B161,ผลิต2!J:J)+SUMIF(เส้นแต่งหน้าขนมเค้ก!$C:$C,'รับ-จ่าย ประจำวัน'!$B161,เส้นแต่งหน้าขนมเค้ก!J:J)+SUMIF(แพ็ค!$C:$C,'รับ-จ่าย ประจำวัน'!$B161,แพ็ค!J:J)+SUMIF(ธุรการ!$C:$C,'รับ-จ่าย ประจำวัน'!$B161,ธุรการ!J:J)+SUMIF(เส้นแต่งหน้าขนมปัง!$C:$C,'รับ-จ่าย ประจำวัน'!$B161,เส้นแต่งหน้าขนมปัง!J:J)+SUMIF('วางแผนBC,CJ'!$C:$C,'รับ-จ่าย ประจำวัน'!$B161,'วางแผนBC,CJ'!J:J)+SUMIF(RD!$C:$C,'รับ-จ่าย ประจำวัน'!$B161,RD!J:J)+SUMIF('FG,ออนไล,คัดแยก'!$C:$C,'รับ-จ่าย ประจำวัน'!$B161,'FG,ออนไล,คัดแยก'!J:J)</f>
        <v>0</v>
      </c>
      <c r="AR161" s="16">
        <f>SUMIF(เตรียมส่วนผสม!$C:$C,'รับ-จ่าย ประจำวัน'!$B161,เตรียมส่วนผสม!K:K)+SUMIF(กวนไส้!$C:$C,'รับ-จ่าย ประจำวัน'!$B161,กวนไส้!K:K)+SUMIF(ผลิต1!$C:$C,'รับ-จ่าย ประจำวัน'!$B161,ผลิต1!K:K)+SUMIF(ผลิต2!$C:$C,'รับ-จ่าย ประจำวัน'!$B161,ผลิต2!K:K)+SUMIF(เส้นแต่งหน้าขนมเค้ก!$C:$C,'รับ-จ่าย ประจำวัน'!$B161,เส้นแต่งหน้าขนมเค้ก!K:K)+SUMIF(แพ็ค!$C:$C,'รับ-จ่าย ประจำวัน'!$B161,แพ็ค!K:K)+SUMIF(ธุรการ!$C:$C,'รับ-จ่าย ประจำวัน'!$B161,ธุรการ!K:K)+SUMIF(เส้นแต่งหน้าขนมปัง!$C:$C,'รับ-จ่าย ประจำวัน'!$B161,เส้นแต่งหน้าขนมปัง!K:K)+SUMIF('วางแผนBC,CJ'!$C:$C,'รับ-จ่าย ประจำวัน'!$B161,'วางแผนBC,CJ'!K:K)+SUMIF(RD!$C:$C,'รับ-จ่าย ประจำวัน'!$B161,RD!K:K)+SUMIF('FG,ออนไล,คัดแยก'!$C:$C,'รับ-จ่าย ประจำวัน'!$B161,'FG,ออนไล,คัดแยก'!K:K)</f>
        <v>36500</v>
      </c>
      <c r="AS161" s="16">
        <f>SUMIF(เตรียมส่วนผสม!$C:$C,'รับ-จ่าย ประจำวัน'!$B161,เตรียมส่วนผสม!L:L)+SUMIF(กวนไส้!$C:$C,'รับ-จ่าย ประจำวัน'!$B161,กวนไส้!L:L)+SUMIF(ผลิต1!$C:$C,'รับ-จ่าย ประจำวัน'!$B161,ผลิต1!L:L)+SUMIF(ผลิต2!$C:$C,'รับ-จ่าย ประจำวัน'!$B161,ผลิต2!L:L)+SUMIF(เส้นแต่งหน้าขนมเค้ก!$C:$C,'รับ-จ่าย ประจำวัน'!$B161,เส้นแต่งหน้าขนมเค้ก!L:L)+SUMIF(แพ็ค!$C:$C,'รับ-จ่าย ประจำวัน'!$B161,แพ็ค!L:L)+SUMIF(ธุรการ!$C:$C,'รับ-จ่าย ประจำวัน'!$B161,ธุรการ!L:L)+SUMIF(เส้นแต่งหน้าขนมปัง!$C:$C,'รับ-จ่าย ประจำวัน'!$B161,เส้นแต่งหน้าขนมปัง!L:L)+SUMIF('วางแผนBC,CJ'!$C:$C,'รับ-จ่าย ประจำวัน'!$B161,'วางแผนBC,CJ'!L:L)+SUMIF(RD!$C:$C,'รับ-จ่าย ประจำวัน'!$B161,RD!L:L)+SUMIF('FG,ออนไล,คัดแยก'!$C:$C,'รับ-จ่าย ประจำวัน'!$B161,'FG,ออนไล,คัดแยก'!L:L)</f>
        <v>33600</v>
      </c>
      <c r="AT161" s="16">
        <f>SUMIF(เตรียมส่วนผสม!$C:$C,'รับ-จ่าย ประจำวัน'!$B161,เตรียมส่วนผสม!M:M)+SUMIF(กวนไส้!$C:$C,'รับ-จ่าย ประจำวัน'!$B161,กวนไส้!M:M)+SUMIF(ผลิต1!$C:$C,'รับ-จ่าย ประจำวัน'!$B161,ผลิต1!M:M)+SUMIF(ผลิต2!$C:$C,'รับ-จ่าย ประจำวัน'!$B161,ผลิต2!M:M)+SUMIF(เส้นแต่งหน้าขนมเค้ก!$C:$C,'รับ-จ่าย ประจำวัน'!$B161,เส้นแต่งหน้าขนมเค้ก!M:M)+SUMIF(แพ็ค!$C:$C,'รับ-จ่าย ประจำวัน'!$B161,แพ็ค!M:M)+SUMIF(ธุรการ!$C:$C,'รับ-จ่าย ประจำวัน'!$B161,ธุรการ!M:M)+SUMIF(เส้นแต่งหน้าขนมปัง!$C:$C,'รับ-จ่าย ประจำวัน'!$B161,เส้นแต่งหน้าขนมปัง!M:M)+SUMIF('วางแผนBC,CJ'!$C:$C,'รับ-จ่าย ประจำวัน'!$B161,'วางแผนBC,CJ'!M:M)+SUMIF(RD!$C:$C,'รับ-จ่าย ประจำวัน'!$B161,RD!M:M)+SUMIF('FG,ออนไล,คัดแยก'!$C:$C,'รับ-จ่าย ประจำวัน'!$B161,'FG,ออนไล,คัดแยก'!M:M)</f>
        <v>0</v>
      </c>
      <c r="AU161" s="16">
        <f>SUMIF(เตรียมส่วนผสม!$C:$C,'รับ-จ่าย ประจำวัน'!$B161,เตรียมส่วนผสม!N:N)+SUMIF(กวนไส้!$C:$C,'รับ-จ่าย ประจำวัน'!$B161,กวนไส้!N:N)+SUMIF(ผลิต1!$C:$C,'รับ-จ่าย ประจำวัน'!$B161,ผลิต1!N:N)+SUMIF(ผลิต2!$C:$C,'รับ-จ่าย ประจำวัน'!$B161,ผลิต2!N:N)+SUMIF(เส้นแต่งหน้าขนมเค้ก!$C:$C,'รับ-จ่าย ประจำวัน'!$B161,เส้นแต่งหน้าขนมเค้ก!N:N)+SUMIF(แพ็ค!$C:$C,'รับ-จ่าย ประจำวัน'!$B161,แพ็ค!N:N)+SUMIF(ธุรการ!$C:$C,'รับ-จ่าย ประจำวัน'!$B161,ธุรการ!N:N)+SUMIF(เส้นแต่งหน้าขนมปัง!$C:$C,'รับ-จ่าย ประจำวัน'!$B161,เส้นแต่งหน้าขนมปัง!N:N)+SUMIF('วางแผนBC,CJ'!$C:$C,'รับ-จ่าย ประจำวัน'!$B161,'วางแผนBC,CJ'!N:N)+SUMIF(RD!$C:$C,'รับ-จ่าย ประจำวัน'!$B161,RD!N:N)+SUMIF('FG,ออนไล,คัดแยก'!$C:$C,'รับ-จ่าย ประจำวัน'!$B161,'FG,ออนไล,คัดแยก'!N:N)</f>
        <v>43900</v>
      </c>
      <c r="AV161" s="16">
        <f>SUMIF(เตรียมส่วนผสม!$C:$C,'รับ-จ่าย ประจำวัน'!$B161,เตรียมส่วนผสม!O:O)+SUMIF(กวนไส้!$C:$C,'รับ-จ่าย ประจำวัน'!$B161,กวนไส้!O:O)+SUMIF(ผลิต1!$C:$C,'รับ-จ่าย ประจำวัน'!$B161,ผลิต1!O:O)+SUMIF(ผลิต2!$C:$C,'รับ-จ่าย ประจำวัน'!$B161,ผลิต2!O:O)+SUMIF(เส้นแต่งหน้าขนมเค้ก!$C:$C,'รับ-จ่าย ประจำวัน'!$B161,เส้นแต่งหน้าขนมเค้ก!O:O)+SUMIF(แพ็ค!$C:$C,'รับ-จ่าย ประจำวัน'!$B161,แพ็ค!O:O)+SUMIF(ธุรการ!$C:$C,'รับ-จ่าย ประจำวัน'!$B161,ธุรการ!O:O)+SUMIF(เส้นแต่งหน้าขนมปัง!$C:$C,'รับ-จ่าย ประจำวัน'!$B161,เส้นแต่งหน้าขนมปัง!O:O)+SUMIF('วางแผนBC,CJ'!$C:$C,'รับ-จ่าย ประจำวัน'!$B161,'วางแผนBC,CJ'!O:O)+SUMIF(RD!$C:$C,'รับ-จ่าย ประจำวัน'!$B161,RD!O:O)+SUMIF('FG,ออนไล,คัดแยก'!$C:$C,'รับ-จ่าย ประจำวัน'!$B161,'FG,ออนไล,คัดแยก'!O:O)</f>
        <v>32500</v>
      </c>
      <c r="AW161" s="16">
        <f>SUMIF(เตรียมส่วนผสม!$C:$C,'รับ-จ่าย ประจำวัน'!$B161,เตรียมส่วนผสม!P:P)+SUMIF(กวนไส้!$C:$C,'รับ-จ่าย ประจำวัน'!$B161,กวนไส้!P:P)+SUMIF(ผลิต1!$C:$C,'รับ-จ่าย ประจำวัน'!$B161,ผลิต1!P:P)+SUMIF(ผลิต2!$C:$C,'รับ-จ่าย ประจำวัน'!$B161,ผลิต2!P:P)+SUMIF(เส้นแต่งหน้าขนมเค้ก!$C:$C,'รับ-จ่าย ประจำวัน'!$B161,เส้นแต่งหน้าขนมเค้ก!P:P)+SUMIF(แพ็ค!$C:$C,'รับ-จ่าย ประจำวัน'!$B161,แพ็ค!P:P)+SUMIF(ธุรการ!$C:$C,'รับ-จ่าย ประจำวัน'!$B161,ธุรการ!P:P)+SUMIF(เส้นแต่งหน้าขนมปัง!$C:$C,'รับ-จ่าย ประจำวัน'!$B161,เส้นแต่งหน้าขนมปัง!P:P)+SUMIF('วางแผนBC,CJ'!$C:$C,'รับ-จ่าย ประจำวัน'!$B161,'วางแผนBC,CJ'!P:P)+SUMIF(RD!$C:$C,'รับ-จ่าย ประจำวัน'!$B161,RD!P:P)+SUMIF('FG,ออนไล,คัดแยก'!$C:$C,'รับ-จ่าย ประจำวัน'!$B161,'FG,ออนไล,คัดแยก'!P:P)</f>
        <v>31800</v>
      </c>
      <c r="AX161" s="16">
        <f>SUMIF(เตรียมส่วนผสม!$C:$C,'รับ-จ่าย ประจำวัน'!$B161,เตรียมส่วนผสม!Q:Q)+SUMIF(กวนไส้!$C:$C,'รับ-จ่าย ประจำวัน'!$B161,กวนไส้!Q:Q)+SUMIF(ผลิต1!$C:$C,'รับ-จ่าย ประจำวัน'!$B161,ผลิต1!Q:Q)+SUMIF(ผลิต2!$C:$C,'รับ-จ่าย ประจำวัน'!$B161,ผลิต2!Q:Q)+SUMIF(เส้นแต่งหน้าขนมเค้ก!$C:$C,'รับ-จ่าย ประจำวัน'!$B161,เส้นแต่งหน้าขนมเค้ก!Q:Q)+SUMIF(แพ็ค!$C:$C,'รับ-จ่าย ประจำวัน'!$B161,แพ็ค!Q:Q)+SUMIF(ธุรการ!$C:$C,'รับ-จ่าย ประจำวัน'!$B161,ธุรการ!Q:Q)+SUMIF(เส้นแต่งหน้าขนมปัง!$C:$C,'รับ-จ่าย ประจำวัน'!$B161,เส้นแต่งหน้าขนมปัง!Q:Q)+SUMIF('วางแผนBC,CJ'!$C:$C,'รับ-จ่าย ประจำวัน'!$B161,'วางแผนBC,CJ'!Q:Q)+SUMIF(RD!$C:$C,'รับ-จ่าย ประจำวัน'!$B161,RD!Q:Q)+SUMIF('FG,ออนไล,คัดแยก'!$C:$C,'รับ-จ่าย ประจำวัน'!$B161,'FG,ออนไล,คัดแยก'!Q:Q)</f>
        <v>37750</v>
      </c>
      <c r="AY161" s="16">
        <f>SUMIF(เตรียมส่วนผสม!$C:$C,'รับ-จ่าย ประจำวัน'!$B161,เตรียมส่วนผสม!R:R)+SUMIF(กวนไส้!$C:$C,'รับ-จ่าย ประจำวัน'!$B161,กวนไส้!R:R)+SUMIF(ผลิต1!$C:$C,'รับ-จ่าย ประจำวัน'!$B161,ผลิต1!R:R)+SUMIF(ผลิต2!$C:$C,'รับ-จ่าย ประจำวัน'!$B161,ผลิต2!R:R)+SUMIF(เส้นแต่งหน้าขนมเค้ก!$C:$C,'รับ-จ่าย ประจำวัน'!$B161,เส้นแต่งหน้าขนมเค้ก!R:R)+SUMIF(แพ็ค!$C:$C,'รับ-จ่าย ประจำวัน'!$B161,แพ็ค!R:R)+SUMIF(ธุรการ!$C:$C,'รับ-จ่าย ประจำวัน'!$B161,ธุรการ!R:R)+SUMIF(เส้นแต่งหน้าขนมปัง!$C:$C,'รับ-จ่าย ประจำวัน'!$B161,เส้นแต่งหน้าขนมปัง!R:R)+SUMIF('วางแผนBC,CJ'!$C:$C,'รับ-จ่าย ประจำวัน'!$B161,'วางแผนBC,CJ'!R:R)+SUMIF(RD!$C:$C,'รับ-จ่าย ประจำวัน'!$B161,RD!R:R)+SUMIF('FG,ออนไล,คัดแยก'!$C:$C,'รับ-จ่าย ประจำวัน'!$B161,'FG,ออนไล,คัดแยก'!R:R)</f>
        <v>36300</v>
      </c>
      <c r="AZ161" s="16">
        <f>SUMIF(เตรียมส่วนผสม!$C:$C,'รับ-จ่าย ประจำวัน'!$B161,เตรียมส่วนผสม!S:S)+SUMIF(กวนไส้!$C:$C,'รับ-จ่าย ประจำวัน'!$B161,กวนไส้!S:S)+SUMIF(ผลิต1!$C:$C,'รับ-จ่าย ประจำวัน'!$B161,ผลิต1!S:S)+SUMIF(ผลิต2!$C:$C,'รับ-จ่าย ประจำวัน'!$B161,ผลิต2!S:S)+SUMIF(เส้นแต่งหน้าขนมเค้ก!$C:$C,'รับ-จ่าย ประจำวัน'!$B161,เส้นแต่งหน้าขนมเค้ก!S:S)+SUMIF(แพ็ค!$C:$C,'รับ-จ่าย ประจำวัน'!$B161,แพ็ค!S:S)+SUMIF(ธุรการ!$C:$C,'รับ-จ่าย ประจำวัน'!$B161,ธุรการ!S:S)+SUMIF(เส้นแต่งหน้าขนมปัง!$C:$C,'รับ-จ่าย ประจำวัน'!$B161,เส้นแต่งหน้าขนมปัง!S:S)+SUMIF('วางแผนBC,CJ'!$C:$C,'รับ-จ่าย ประจำวัน'!$B161,'วางแผนBC,CJ'!S:S)+SUMIF(RD!$C:$C,'รับ-จ่าย ประจำวัน'!$B161,RD!S:S)+SUMIF('FG,ออนไล,คัดแยก'!$C:$C,'รับ-จ่าย ประจำวัน'!$B161,'FG,ออนไล,คัดแยก'!S:S)</f>
        <v>37000</v>
      </c>
      <c r="BA161" s="16">
        <f>SUMIF(เตรียมส่วนผสม!$C:$C,'รับ-จ่าย ประจำวัน'!$B161,เตรียมส่วนผสม!T:T)+SUMIF(กวนไส้!$C:$C,'รับ-จ่าย ประจำวัน'!$B161,กวนไส้!T:T)+SUMIF(ผลิต1!$C:$C,'รับ-จ่าย ประจำวัน'!$B161,ผลิต1!T:T)+SUMIF(ผลิต2!$C:$C,'รับ-จ่าย ประจำวัน'!$B161,ผลิต2!T:T)+SUMIF(เส้นแต่งหน้าขนมเค้ก!$C:$C,'รับ-จ่าย ประจำวัน'!$B161,เส้นแต่งหน้าขนมเค้ก!T:T)+SUMIF(แพ็ค!$C:$C,'รับ-จ่าย ประจำวัน'!$B161,แพ็ค!T:T)+SUMIF(ธุรการ!$C:$C,'รับ-จ่าย ประจำวัน'!$B161,ธุรการ!T:T)+SUMIF(เส้นแต่งหน้าขนมปัง!$C:$C,'รับ-จ่าย ประจำวัน'!$B161,เส้นแต่งหน้าขนมปัง!T:T)+SUMIF('วางแผนBC,CJ'!$C:$C,'รับ-จ่าย ประจำวัน'!$B161,'วางแผนBC,CJ'!T:T)+SUMIF(RD!$C:$C,'รับ-จ่าย ประจำวัน'!$B161,RD!T:T)+SUMIF('FG,ออนไล,คัดแยก'!$C:$C,'รับ-จ่าย ประจำวัน'!$B161,'FG,ออนไล,คัดแยก'!T:T)</f>
        <v>0</v>
      </c>
      <c r="BB161" s="16">
        <f>SUMIF(เตรียมส่วนผสม!$C:$C,'รับ-จ่าย ประจำวัน'!$B161,เตรียมส่วนผสม!U:U)+SUMIF(กวนไส้!$C:$C,'รับ-จ่าย ประจำวัน'!$B161,กวนไส้!U:U)+SUMIF(ผลิต1!$C:$C,'รับ-จ่าย ประจำวัน'!$B161,ผลิต1!U:U)+SUMIF(ผลิต2!$C:$C,'รับ-จ่าย ประจำวัน'!$B161,ผลิต2!U:U)+SUMIF(เส้นแต่งหน้าขนมเค้ก!$C:$C,'รับ-จ่าย ประจำวัน'!$B161,เส้นแต่งหน้าขนมเค้ก!U:U)+SUMIF(แพ็ค!$C:$C,'รับ-จ่าย ประจำวัน'!$B161,แพ็ค!U:U)+SUMIF(ธุรการ!$C:$C,'รับ-จ่าย ประจำวัน'!$B161,ธุรการ!U:U)+SUMIF(เส้นแต่งหน้าขนมปัง!$C:$C,'รับ-จ่าย ประจำวัน'!$B161,เส้นแต่งหน้าขนมปัง!U:U)+SUMIF('วางแผนBC,CJ'!$C:$C,'รับ-จ่าย ประจำวัน'!$B161,'วางแผนBC,CJ'!U:U)+SUMIF(RD!$C:$C,'รับ-จ่าย ประจำวัน'!$B161,RD!U:U)+SUMIF('FG,ออนไล,คัดแยก'!$C:$C,'รับ-จ่าย ประจำวัน'!$B161,'FG,ออนไล,คัดแยก'!U:U)</f>
        <v>38000</v>
      </c>
      <c r="BC161" s="16">
        <f>SUMIF(เตรียมส่วนผสม!$C:$C,'รับ-จ่าย ประจำวัน'!$B161,เตรียมส่วนผสม!V:V)+SUMIF(กวนไส้!$C:$C,'รับ-จ่าย ประจำวัน'!$B161,กวนไส้!V:V)+SUMIF(ผลิต1!$C:$C,'รับ-จ่าย ประจำวัน'!$B161,ผลิต1!V:V)+SUMIF(ผลิต2!$C:$C,'รับ-จ่าย ประจำวัน'!$B161,ผลิต2!V:V)+SUMIF(เส้นแต่งหน้าขนมเค้ก!$C:$C,'รับ-จ่าย ประจำวัน'!$B161,เส้นแต่งหน้าขนมเค้ก!V:V)+SUMIF(แพ็ค!$C:$C,'รับ-จ่าย ประจำวัน'!$B161,แพ็ค!V:V)+SUMIF(ธุรการ!$C:$C,'รับ-จ่าย ประจำวัน'!$B161,ธุรการ!V:V)+SUMIF(เส้นแต่งหน้าขนมปัง!$C:$C,'รับ-จ่าย ประจำวัน'!$B161,เส้นแต่งหน้าขนมปัง!V:V)+SUMIF('วางแผนBC,CJ'!$C:$C,'รับ-จ่าย ประจำวัน'!$B161,'วางแผนBC,CJ'!V:V)+SUMIF(RD!$C:$C,'รับ-จ่าย ประจำวัน'!$B161,RD!V:V)+SUMIF('FG,ออนไล,คัดแยก'!$C:$C,'รับ-จ่าย ประจำวัน'!$B161,'FG,ออนไล,คัดแยก'!V:V)</f>
        <v>36200</v>
      </c>
      <c r="BD161" s="16">
        <f>SUMIF(เตรียมส่วนผสม!$C:$C,'รับ-จ่าย ประจำวัน'!$B161,เตรียมส่วนผสม!W:W)+SUMIF(กวนไส้!$C:$C,'รับ-จ่าย ประจำวัน'!$B161,กวนไส้!W:W)+SUMIF(ผลิต1!$C:$C,'รับ-จ่าย ประจำวัน'!$B161,ผลิต1!W:W)+SUMIF(ผลิต2!$C:$C,'รับ-จ่าย ประจำวัน'!$B161,ผลิต2!W:W)+SUMIF(เส้นแต่งหน้าขนมเค้ก!$C:$C,'รับ-จ่าย ประจำวัน'!$B161,เส้นแต่งหน้าขนมเค้ก!W:W)+SUMIF(แพ็ค!$C:$C,'รับ-จ่าย ประจำวัน'!$B161,แพ็ค!W:W)+SUMIF(ธุรการ!$C:$C,'รับ-จ่าย ประจำวัน'!$B161,ธุรการ!W:W)+SUMIF(เส้นแต่งหน้าขนมปัง!$C:$C,'รับ-จ่าย ประจำวัน'!$B161,เส้นแต่งหน้าขนมปัง!W:W)+SUMIF('วางแผนBC,CJ'!$C:$C,'รับ-จ่าย ประจำวัน'!$B161,'วางแผนBC,CJ'!W:W)+SUMIF(RD!$C:$C,'รับ-จ่าย ประจำวัน'!$B161,RD!W:W)+SUMIF('FG,ออนไล,คัดแยก'!$C:$C,'รับ-จ่าย ประจำวัน'!$B161,'FG,ออนไล,คัดแยก'!W:W)</f>
        <v>38200</v>
      </c>
      <c r="BE161" s="16">
        <f>SUMIF(เตรียมส่วนผสม!$C:$C,'รับ-จ่าย ประจำวัน'!$B161,เตรียมส่วนผสม!X:X)+SUMIF(กวนไส้!$C:$C,'รับ-จ่าย ประจำวัน'!$B161,กวนไส้!X:X)+SUMIF(ผลิต1!$C:$C,'รับ-จ่าย ประจำวัน'!$B161,ผลิต1!X:X)+SUMIF(ผลิต2!$C:$C,'รับ-จ่าย ประจำวัน'!$B161,ผลิต2!X:X)+SUMIF(เส้นแต่งหน้าขนมเค้ก!$C:$C,'รับ-จ่าย ประจำวัน'!$B161,เส้นแต่งหน้าขนมเค้ก!X:X)+SUMIF(แพ็ค!$C:$C,'รับ-จ่าย ประจำวัน'!$B161,แพ็ค!X:X)+SUMIF(ธุรการ!$C:$C,'รับ-จ่าย ประจำวัน'!$B161,ธุรการ!X:X)+SUMIF(เส้นแต่งหน้าขนมปัง!$C:$C,'รับ-จ่าย ประจำวัน'!$B161,เส้นแต่งหน้าขนมปัง!X:X)+SUMIF('วางแผนBC,CJ'!$C:$C,'รับ-จ่าย ประจำวัน'!$B161,'วางแผนBC,CJ'!X:X)+SUMIF(RD!$C:$C,'รับ-จ่าย ประจำวัน'!$B161,RD!X:X)+SUMIF('FG,ออนไล,คัดแยก'!$C:$C,'รับ-จ่าย ประจำวัน'!$B161,'FG,ออนไล,คัดแยก'!X:X)</f>
        <v>0</v>
      </c>
      <c r="BF161" s="16">
        <f>SUMIF(เตรียมส่วนผสม!$C:$C,'รับ-จ่าย ประจำวัน'!$B161,เตรียมส่วนผสม!Y:Y)+SUMIF(กวนไส้!$C:$C,'รับ-จ่าย ประจำวัน'!$B161,กวนไส้!Y:Y)+SUMIF(ผลิต1!$C:$C,'รับ-จ่าย ประจำวัน'!$B161,ผลิต1!Y:Y)+SUMIF(ผลิต2!$C:$C,'รับ-จ่าย ประจำวัน'!$B161,ผลิต2!Y:Y)+SUMIF(เส้นแต่งหน้าขนมเค้ก!$C:$C,'รับ-จ่าย ประจำวัน'!$B161,เส้นแต่งหน้าขนมเค้ก!Y:Y)+SUMIF(แพ็ค!$C:$C,'รับ-จ่าย ประจำวัน'!$B161,แพ็ค!Y:Y)+SUMIF(ธุรการ!$C:$C,'รับ-จ่าย ประจำวัน'!$B161,ธุรการ!Y:Y)+SUMIF(เส้นแต่งหน้าขนมปัง!$C:$C,'รับ-จ่าย ประจำวัน'!$B161,เส้นแต่งหน้าขนมปัง!Y:Y)+SUMIF('วางแผนBC,CJ'!$C:$C,'รับ-จ่าย ประจำวัน'!$B161,'วางแผนBC,CJ'!Y:Y)+SUMIF(RD!$C:$C,'รับ-จ่าย ประจำวัน'!$B161,RD!Y:Y)+SUMIF('FG,ออนไล,คัดแยก'!$C:$C,'รับ-จ่าย ประจำวัน'!$B161,'FG,ออนไล,คัดแยก'!Y:Y)</f>
        <v>35000</v>
      </c>
      <c r="BG161" s="16">
        <f>SUMIF(เตรียมส่วนผสม!$C:$C,'รับ-จ่าย ประจำวัน'!$B161,เตรียมส่วนผสม!Z:Z)+SUMIF(กวนไส้!$C:$C,'รับ-จ่าย ประจำวัน'!$B161,กวนไส้!Z:Z)+SUMIF(ผลิต1!$C:$C,'รับ-จ่าย ประจำวัน'!$B161,ผลิต1!Z:Z)+SUMIF(ผลิต2!$C:$C,'รับ-จ่าย ประจำวัน'!$B161,ผลิต2!Z:Z)+SUMIF(เส้นแต่งหน้าขนมเค้ก!$C:$C,'รับ-จ่าย ประจำวัน'!$B161,เส้นแต่งหน้าขนมเค้ก!Z:Z)+SUMIF(แพ็ค!$C:$C,'รับ-จ่าย ประจำวัน'!$B161,แพ็ค!Z:Z)+SUMIF(ธุรการ!$C:$C,'รับ-จ่าย ประจำวัน'!$B161,ธุรการ!Z:Z)+SUMIF(เส้นแต่งหน้าขนมปัง!$C:$C,'รับ-จ่าย ประจำวัน'!$B161,เส้นแต่งหน้าขนมปัง!Z:Z)+SUMIF('วางแผนBC,CJ'!$C:$C,'รับ-จ่าย ประจำวัน'!$B161,'วางแผนBC,CJ'!Z:Z)+SUMIF(RD!$C:$C,'รับ-จ่าย ประจำวัน'!$B161,RD!Z:Z)+SUMIF('FG,ออนไล,คัดแยก'!$C:$C,'รับ-จ่าย ประจำวัน'!$B161,'FG,ออนไล,คัดแยก'!Z:Z)</f>
        <v>29050</v>
      </c>
      <c r="BH161" s="16">
        <f>SUMIF(เตรียมส่วนผสม!$C:$C,'รับ-จ่าย ประจำวัน'!$B161,เตรียมส่วนผสม!AA:AA)+SUMIF(กวนไส้!$C:$C,'รับ-จ่าย ประจำวัน'!$B161,กวนไส้!AA:AA)+SUMIF(ผลิต1!$C:$C,'รับ-จ่าย ประจำวัน'!$B161,ผลิต1!AA:AA)+SUMIF(ผลิต2!$C:$C,'รับ-จ่าย ประจำวัน'!$B161,ผลิต2!AA:AA)+SUMIF(เส้นแต่งหน้าขนมเค้ก!$C:$C,'รับ-จ่าย ประจำวัน'!$B161,เส้นแต่งหน้าขนมเค้ก!AA:AA)+SUMIF(แพ็ค!$C:$C,'รับ-จ่าย ประจำวัน'!$B161,แพ็ค!AA:AA)+SUMIF(ธุรการ!$C:$C,'รับ-จ่าย ประจำวัน'!$B161,ธุรการ!AA:AA)+SUMIF(เส้นแต่งหน้าขนมปัง!$C:$C,'รับ-จ่าย ประจำวัน'!$B161,เส้นแต่งหน้าขนมปัง!AA:AA)+SUMIF('วางแผนBC,CJ'!$C:$C,'รับ-จ่าย ประจำวัน'!$B161,'วางแผนBC,CJ'!AA:AA)+SUMIF(RD!$C:$C,'รับ-จ่าย ประจำวัน'!$B161,RD!AA:AA)+SUMIF('FG,ออนไล,คัดแยก'!$C:$C,'รับ-จ่าย ประจำวัน'!$B161,'FG,ออนไล,คัดแยก'!AA:AA)</f>
        <v>0</v>
      </c>
      <c r="BI161" s="16">
        <f>SUMIF(เตรียมส่วนผสม!$C:$C,'รับ-จ่าย ประจำวัน'!$B161,เตรียมส่วนผสม!AB:AB)+SUMIF(กวนไส้!$C:$C,'รับ-จ่าย ประจำวัน'!$B161,กวนไส้!AB:AB)+SUMIF(ผลิต1!$C:$C,'รับ-จ่าย ประจำวัน'!$B161,ผลิต1!AB:AB)+SUMIF(ผลิต2!$C:$C,'รับ-จ่าย ประจำวัน'!$B161,ผลิต2!AB:AB)+SUMIF(เส้นแต่งหน้าขนมเค้ก!$C:$C,'รับ-จ่าย ประจำวัน'!$B161,เส้นแต่งหน้าขนมเค้ก!AB:AB)+SUMIF(แพ็ค!$C:$C,'รับ-จ่าย ประจำวัน'!$B161,แพ็ค!AB:AB)+SUMIF(ธุรการ!$C:$C,'รับ-จ่าย ประจำวัน'!$B161,ธุรการ!AB:AB)+SUMIF(เส้นแต่งหน้าขนมปัง!$C:$C,'รับ-จ่าย ประจำวัน'!$B161,เส้นแต่งหน้าขนมปัง!AB:AB)+SUMIF('วางแผนBC,CJ'!$C:$C,'รับ-จ่าย ประจำวัน'!$B161,'วางแผนBC,CJ'!AB:AB)+SUMIF(RD!$C:$C,'รับ-จ่าย ประจำวัน'!$B161,RD!AB:AB)+SUMIF('FG,ออนไล,คัดแยก'!$C:$C,'รับ-จ่าย ประจำวัน'!$B161,'FG,ออนไล,คัดแยก'!AB:AB)</f>
        <v>35050</v>
      </c>
      <c r="BJ161" s="16">
        <f>SUMIF(เตรียมส่วนผสม!$C:$C,'รับ-จ่าย ประจำวัน'!$B161,เตรียมส่วนผสม!AC:AC)+SUMIF(กวนไส้!$C:$C,'รับ-จ่าย ประจำวัน'!$B161,กวนไส้!AC:AC)+SUMIF(ผลิต1!$C:$C,'รับ-จ่าย ประจำวัน'!$B161,ผลิต1!AC:AC)+SUMIF(ผลิต2!$C:$C,'รับ-จ่าย ประจำวัน'!$B161,ผลิต2!AC:AC)+SUMIF(เส้นแต่งหน้าขนมเค้ก!$C:$C,'รับ-จ่าย ประจำวัน'!$B161,เส้นแต่งหน้าขนมเค้ก!AC:AC)+SUMIF(แพ็ค!$C:$C,'รับ-จ่าย ประจำวัน'!$B161,แพ็ค!AC:AC)+SUMIF(ธุรการ!$C:$C,'รับ-จ่าย ประจำวัน'!$B161,ธุรการ!AC:AC)+SUMIF(เส้นแต่งหน้าขนมปัง!$C:$C,'รับ-จ่าย ประจำวัน'!$B161,เส้นแต่งหน้าขนมปัง!AC:AC)+SUMIF('วางแผนBC,CJ'!$C:$C,'รับ-จ่าย ประจำวัน'!$B161,'วางแผนBC,CJ'!AC:AC)+SUMIF(RD!$C:$C,'รับ-จ่าย ประจำวัน'!$B161,RD!AC:AC)+SUMIF('FG,ออนไล,คัดแยก'!$C:$C,'รับ-จ่าย ประจำวัน'!$B161,'FG,ออนไล,คัดแยก'!AC:AC)</f>
        <v>28800</v>
      </c>
      <c r="BK161" s="16">
        <f>SUMIF(เตรียมส่วนผสม!$C:$C,'รับ-จ่าย ประจำวัน'!$B161,เตรียมส่วนผสม!AD:AD)+SUMIF(กวนไส้!$C:$C,'รับ-จ่าย ประจำวัน'!$B161,กวนไส้!AD:AD)+SUMIF(ผลิต1!$C:$C,'รับ-จ่าย ประจำวัน'!$B161,ผลิต1!AD:AD)+SUMIF(ผลิต2!$C:$C,'รับ-จ่าย ประจำวัน'!$B161,ผลิต2!AD:AD)+SUMIF(เส้นแต่งหน้าขนมเค้ก!$C:$C,'รับ-จ่าย ประจำวัน'!$B161,เส้นแต่งหน้าขนมเค้ก!AD:AD)+SUMIF(แพ็ค!$C:$C,'รับ-จ่าย ประจำวัน'!$B161,แพ็ค!AD:AD)+SUMIF(ธุรการ!$C:$C,'รับ-จ่าย ประจำวัน'!$B161,ธุรการ!AD:AD)+SUMIF(เส้นแต่งหน้าขนมปัง!$C:$C,'รับ-จ่าย ประจำวัน'!$B161,เส้นแต่งหน้าขนมปัง!AD:AD)+SUMIF('วางแผนBC,CJ'!$C:$C,'รับ-จ่าย ประจำวัน'!$B161,'วางแผนBC,CJ'!AD:AD)+SUMIF(RD!$C:$C,'รับ-จ่าย ประจำวัน'!$B161,RD!AD:AD)+SUMIF('FG,ออนไล,คัดแยก'!$C:$C,'รับ-จ่าย ประจำวัน'!$B161,'FG,ออนไล,คัดแยก'!AD:AD)</f>
        <v>26000</v>
      </c>
      <c r="BL161" s="16">
        <f>SUMIF(เตรียมส่วนผสม!$C:$C,'รับ-จ่าย ประจำวัน'!$B161,เตรียมส่วนผสม!AE:AE)+SUMIF(กวนไส้!$C:$C,'รับ-จ่าย ประจำวัน'!$B161,กวนไส้!AE:AE)+SUMIF(ผลิต1!$C:$C,'รับ-จ่าย ประจำวัน'!$B161,ผลิต1!AE:AE)+SUMIF(ผลิต2!$C:$C,'รับ-จ่าย ประจำวัน'!$B161,ผลิต2!AE:AE)+SUMIF(เส้นแต่งหน้าขนมเค้ก!$C:$C,'รับ-จ่าย ประจำวัน'!$B161,เส้นแต่งหน้าขนมเค้ก!AE:AE)+SUMIF(แพ็ค!$C:$C,'รับ-จ่าย ประจำวัน'!$B161,แพ็ค!AE:AE)+SUMIF(ธุรการ!$C:$C,'รับ-จ่าย ประจำวัน'!$B161,ธุรการ!AE:AE)+SUMIF(เส้นแต่งหน้าขนมปัง!$C:$C,'รับ-จ่าย ประจำวัน'!$B161,เส้นแต่งหน้าขนมปัง!AE:AE)+SUMIF('วางแผนBC,CJ'!$C:$C,'รับ-จ่าย ประจำวัน'!$B161,'วางแผนBC,CJ'!AE:AE)+SUMIF(RD!$C:$C,'รับ-จ่าย ประจำวัน'!$B161,RD!AE:AE)+SUMIF('FG,ออนไล,คัดแยก'!$C:$C,'รับ-จ่าย ประจำวัน'!$B161,'FG,ออนไล,คัดแยก'!AE:AE)</f>
        <v>6000</v>
      </c>
      <c r="BM161" s="16">
        <f>SUMIF(เตรียมส่วนผสม!$C:$C,'รับ-จ่าย ประจำวัน'!$B161,เตรียมส่วนผสม!AF:AF)+SUMIF(กวนไส้!$C:$C,'รับ-จ่าย ประจำวัน'!$B161,กวนไส้!AF:AF)+SUMIF(ผลิต1!$C:$C,'รับ-จ่าย ประจำวัน'!$B161,ผลิต1!AF:AF)+SUMIF(ผลิต2!$C:$C,'รับ-จ่าย ประจำวัน'!$B161,ผลิต2!AF:AF)+SUMIF(เส้นแต่งหน้าขนมเค้ก!$C:$C,'รับ-จ่าย ประจำวัน'!$B161,เส้นแต่งหน้าขนมเค้ก!AF:AF)+SUMIF(แพ็ค!$C:$C,'รับ-จ่าย ประจำวัน'!$B161,แพ็ค!AF:AF)+SUMIF(ธุรการ!$C:$C,'รับ-จ่าย ประจำวัน'!$B161,ธุรการ!AF:AF)+SUMIF(เส้นแต่งหน้าขนมปัง!$C:$C,'รับ-จ่าย ประจำวัน'!$B161,เส้นแต่งหน้าขนมปัง!AF:AF)+SUMIF('วางแผนBC,CJ'!$C:$C,'รับ-จ่าย ประจำวัน'!$B161,'วางแผนBC,CJ'!AF:AF)+SUMIF(RD!$C:$C,'รับ-จ่าย ประจำวัน'!$B161,RD!AF:AF)+SUMIF('FG,ออนไล,คัดแยก'!$C:$C,'รับ-จ่าย ประจำวัน'!$B161,'FG,ออนไล,คัดแยก'!AF:AF)</f>
        <v>22000</v>
      </c>
      <c r="BN161" s="16">
        <f>SUMIF(เตรียมส่วนผสม!$C:$C,'รับ-จ่าย ประจำวัน'!$B161,เตรียมส่วนผสม!AG:AG)+SUMIF(กวนไส้!$C:$C,'รับ-จ่าย ประจำวัน'!$B161,กวนไส้!AG:AG)+SUMIF(ผลิต1!$C:$C,'รับ-จ่าย ประจำวัน'!$B161,ผลิต1!AG:AG)+SUMIF(ผลิต2!$C:$C,'รับ-จ่าย ประจำวัน'!$B161,ผลิต2!AG:AG)+SUMIF(เส้นแต่งหน้าขนมเค้ก!$C:$C,'รับ-จ่าย ประจำวัน'!$B161,เส้นแต่งหน้าขนมเค้ก!AG:AG)+SUMIF(แพ็ค!$C:$C,'รับ-จ่าย ประจำวัน'!$B161,แพ็ค!AG:AG)+SUMIF(ธุรการ!$C:$C,'รับ-จ่าย ประจำวัน'!$B161,ธุรการ!AG:AG)+SUMIF(เส้นแต่งหน้าขนมปัง!$C:$C,'รับ-จ่าย ประจำวัน'!$B161,เส้นแต่งหน้าขนมปัง!AG:AG)+SUMIF('วางแผนBC,CJ'!$C:$C,'รับ-จ่าย ประจำวัน'!$B161,'วางแผนBC,CJ'!AG:AG)+SUMIF(RD!$C:$C,'รับ-จ่าย ประจำวัน'!$B161,RD!AG:AG)+SUMIF('FG,ออนไล,คัดแยก'!$C:$C,'รับ-จ่าย ประจำวัน'!$B161,'FG,ออนไล,คัดแยก'!AG:AG)</f>
        <v>34100</v>
      </c>
      <c r="BO161" s="16">
        <f>SUMIF(เตรียมส่วนผสม!$C:$C,'รับ-จ่าย ประจำวัน'!$B161,เตรียมส่วนผสม!AH:AH)+SUMIF(กวนไส้!$C:$C,'รับ-จ่าย ประจำวัน'!$B161,กวนไส้!AH:AH)+SUMIF(ผลิต1!$C:$C,'รับ-จ่าย ประจำวัน'!$B161,ผลิต1!AH:AH)+SUMIF(ผลิต2!$C:$C,'รับ-จ่าย ประจำวัน'!$B161,ผลิต2!AH:AH)+SUMIF(เส้นแต่งหน้าขนมเค้ก!$C:$C,'รับ-จ่าย ประจำวัน'!$B161,เส้นแต่งหน้าขนมเค้ก!AH:AH)+SUMIF(แพ็ค!$C:$C,'รับ-จ่าย ประจำวัน'!$B161,แพ็ค!AH:AH)+SUMIF(ธุรการ!$C:$C,'รับ-จ่าย ประจำวัน'!$B161,ธุรการ!AH:AH)+SUMIF(เส้นแต่งหน้าขนมปัง!$C:$C,'รับ-จ่าย ประจำวัน'!$B161,เส้นแต่งหน้าขนมปัง!AH:AH)+SUMIF('วางแผนBC,CJ'!$C:$C,'รับ-จ่าย ประจำวัน'!$B161,'วางแผนBC,CJ'!AH:AH)+SUMIF(RD!$C:$C,'รับ-จ่าย ประจำวัน'!$B161,RD!AH:AH)+SUMIF('FG,ออนไล,คัดแยก'!$C:$C,'รับ-จ่าย ประจำวัน'!$B161,'FG,ออนไล,คัดแยก'!AH:AH)</f>
        <v>0</v>
      </c>
      <c r="BP161" s="16">
        <f>SUMIF(เตรียมส่วนผสม!$C:$C,'รับ-จ่าย ประจำวัน'!$B161,เตรียมส่วนผสม!AI:AI)+SUMIF(กวนไส้!$C:$C,'รับ-จ่าย ประจำวัน'!$B161,กวนไส้!AI:AI)+SUMIF(ผลิต1!$C:$C,'รับ-จ่าย ประจำวัน'!$B161,ผลิต1!AI:AI)+SUMIF(ผลิต2!$C:$C,'รับ-จ่าย ประจำวัน'!$B161,ผลิต2!AI:AI)+SUMIF(เส้นแต่งหน้าขนมเค้ก!$C:$C,'รับ-จ่าย ประจำวัน'!$B161,เส้นแต่งหน้าขนมเค้ก!AI:AI)+SUMIF(แพ็ค!$C:$C,'รับ-จ่าย ประจำวัน'!$B161,แพ็ค!AI:AI)+SUMIF(ธุรการ!$C:$C,'รับ-จ่าย ประจำวัน'!$B161,ธุรการ!AI:AI)+SUMIF(เส้นแต่งหน้าขนมปัง!$C:$C,'รับ-จ่าย ประจำวัน'!$B161,เส้นแต่งหน้าขนมปัง!AI:AI)+SUMIF('วางแผนBC,CJ'!$C:$C,'รับ-จ่าย ประจำวัน'!$B161,'วางแผนBC,CJ'!AI:AI)+SUMIF(RD!$C:$C,'รับ-จ่าย ประจำวัน'!$B161,RD!AI:AI)+SUMIF('FG,ออนไล,คัดแยก'!$C:$C,'รับ-จ่าย ประจำวัน'!$B161,'FG,ออนไล,คัดแยก'!AI:AI)</f>
        <v>26000</v>
      </c>
      <c r="BQ161" s="16">
        <f>SUMIF(เตรียมส่วนผสม!$C:$C,'รับ-จ่าย ประจำวัน'!$B161,เตรียมส่วนผสม!AJ:AJ)+SUMIF(กวนไส้!$C:$C,'รับ-จ่าย ประจำวัน'!$B161,กวนไส้!AJ:AJ)+SUMIF(ผลิต1!$C:$C,'รับ-จ่าย ประจำวัน'!$B161,ผลิต1!AJ:AJ)+SUMIF(ผลิต2!$C:$C,'รับ-จ่าย ประจำวัน'!$B161,ผลิต2!AJ:AJ)+SUMIF(เส้นแต่งหน้าขนมเค้ก!$C:$C,'รับ-จ่าย ประจำวัน'!$B161,เส้นแต่งหน้าขนมเค้ก!AJ:AJ)+SUMIF(แพ็ค!$C:$C,'รับ-จ่าย ประจำวัน'!$B161,แพ็ค!AJ:AJ)+SUMIF(ธุรการ!$C:$C,'รับ-จ่าย ประจำวัน'!$B161,ธุรการ!AJ:AJ)+SUMIF(เส้นแต่งหน้าขนมปัง!$C:$C,'รับ-จ่าย ประจำวัน'!$B161,เส้นแต่งหน้าขนมปัง!AJ:AJ)+SUMIF('วางแผนBC,CJ'!$C:$C,'รับ-จ่าย ประจำวัน'!$B161,'วางแผนBC,CJ'!AJ:AJ)+SUMIF(RD!$C:$C,'รับ-จ่าย ประจำวัน'!$B161,RD!AJ:AJ)+SUMIF('FG,ออนไล,คัดแยก'!$C:$C,'รับ-จ่าย ประจำวัน'!$B161,'FG,ออนไล,คัดแยก'!AJ:AJ)</f>
        <v>31000</v>
      </c>
      <c r="BR161" s="16">
        <f>SUMIF(เตรียมส่วนผสม!$C:$C,'รับ-จ่าย ประจำวัน'!$B161,เตรียมส่วนผสม!AK:AK)+SUMIF(กวนไส้!$C:$C,'รับ-จ่าย ประจำวัน'!$B161,กวนไส้!AK:AK)+SUMIF(ผลิต1!$C:$C,'รับ-จ่าย ประจำวัน'!$B161,ผลิต1!AK:AK)+SUMIF(ผลิต2!$C:$C,'รับ-จ่าย ประจำวัน'!$B161,ผลิต2!AK:AK)+SUMIF(เส้นแต่งหน้าขนมเค้ก!$C:$C,'รับ-จ่าย ประจำวัน'!$B161,เส้นแต่งหน้าขนมเค้ก!AK:AK)+SUMIF(แพ็ค!$C:$C,'รับ-จ่าย ประจำวัน'!$B161,แพ็ค!AK:AK)+SUMIF(ธุรการ!$C:$C,'รับ-จ่าย ประจำวัน'!$B161,ธุรการ!AK:AK)+SUMIF(เส้นแต่งหน้าขนมปัง!$C:$C,'รับ-จ่าย ประจำวัน'!$B161,เส้นแต่งหน้าขนมปัง!AK:AK)+SUMIF('วางแผนBC,CJ'!$C:$C,'รับ-จ่าย ประจำวัน'!$B161,'วางแผนBC,CJ'!AK:AK)+SUMIF(RD!$C:$C,'รับ-จ่าย ประจำวัน'!$B161,RD!AK:AK)+SUMIF('FG,ออนไล,คัดแยก'!$C:$C,'รับ-จ่าย ประจำวัน'!$B161,'FG,ออนไล,คัดแยก'!AK:AK)</f>
        <v>34000</v>
      </c>
      <c r="BS161" s="16">
        <f>SUMIF(เตรียมส่วนผสม!$C:$C,'รับ-จ่าย ประจำวัน'!$B161,เตรียมส่วนผสม!AL:AL)+SUMIF(กวนไส้!$C:$C,'รับ-จ่าย ประจำวัน'!$B161,กวนไส้!AL:AL)+SUMIF(ผลิต1!$C:$C,'รับ-จ่าย ประจำวัน'!$B161,ผลิต1!AL:AL)+SUMIF(ผลิต2!$C:$C,'รับ-จ่าย ประจำวัน'!$B161,ผลิต2!AL:AL)+SUMIF(เส้นแต่งหน้าขนมเค้ก!$C:$C,'รับ-จ่าย ประจำวัน'!$B161,เส้นแต่งหน้าขนมเค้ก!AL:AL)+SUMIF(แพ็ค!$C:$C,'รับ-จ่าย ประจำวัน'!$B161,แพ็ค!AL:AL)+SUMIF(ธุรการ!$C:$C,'รับ-จ่าย ประจำวัน'!$B161,ธุรการ!AL:AL)+SUMIF(เส้นแต่งหน้าขนมปัง!$C:$C,'รับ-จ่าย ประจำวัน'!$B161,เส้นแต่งหน้าขนมปัง!AL:AL)+SUMIF('วางแผนBC,CJ'!$C:$C,'รับ-จ่าย ประจำวัน'!$B161,'วางแผนBC,CJ'!AL:AL)+SUMIF(RD!$C:$C,'รับ-จ่าย ประจำวัน'!$B161,RD!AL:AL)+SUMIF('FG,ออนไล,คัดแยก'!$C:$C,'รับ-จ่าย ประจำวัน'!$B161,'FG,ออนไล,คัดแยก'!AL:AL)</f>
        <v>0</v>
      </c>
      <c r="BT161" s="18">
        <f t="shared" si="36"/>
        <v>776050</v>
      </c>
      <c r="BU161" s="116"/>
      <c r="BV161" s="146">
        <f t="shared" si="37"/>
        <v>143600</v>
      </c>
      <c r="BW161" s="183">
        <v>30</v>
      </c>
      <c r="BX161" s="172">
        <f t="shared" si="46"/>
        <v>25868.333333333332</v>
      </c>
      <c r="BY161" s="188">
        <f t="shared" si="40"/>
        <v>5.5511887120675221</v>
      </c>
      <c r="BZ161" s="180">
        <f t="shared" ca="1" si="38"/>
        <v>46208.551188712067</v>
      </c>
      <c r="CA161" s="93">
        <v>1000000</v>
      </c>
      <c r="CB161" s="93">
        <v>400000</v>
      </c>
      <c r="CC161" s="93"/>
      <c r="CD161" s="93"/>
      <c r="CE161" s="93"/>
      <c r="CF161" s="93"/>
      <c r="CG161" s="93"/>
      <c r="CH161" s="93"/>
      <c r="CI161" s="93"/>
      <c r="CJ161" s="97"/>
      <c r="CK161" s="9">
        <f t="shared" si="41"/>
        <v>143600</v>
      </c>
    </row>
    <row r="162" spans="1:89" x14ac:dyDescent="0.5">
      <c r="A162" s="149" t="s">
        <v>596</v>
      </c>
      <c r="B162" s="34">
        <v>1021701008</v>
      </c>
      <c r="C162" s="154" t="s">
        <v>1874</v>
      </c>
      <c r="D162" s="141" t="s">
        <v>61</v>
      </c>
      <c r="E162" s="25"/>
      <c r="F162" s="132"/>
      <c r="G162" s="25"/>
      <c r="H162" s="12">
        <v>185850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25"/>
      <c r="T162" s="25">
        <f>2800+21200</f>
        <v>24000</v>
      </c>
      <c r="U162" s="25"/>
      <c r="V162" s="25"/>
      <c r="W162" s="25"/>
      <c r="X162" s="25">
        <v>30000</v>
      </c>
      <c r="Y162" s="25"/>
      <c r="Z162" s="25"/>
      <c r="AA162" s="25"/>
      <c r="AB162" s="25"/>
      <c r="AC162" s="25"/>
      <c r="AD162" s="25"/>
      <c r="AE162" s="11"/>
      <c r="AF162" s="11"/>
      <c r="AG162" s="11"/>
      <c r="AH162" s="11">
        <v>26000</v>
      </c>
      <c r="AI162" s="25"/>
      <c r="AJ162" s="25"/>
      <c r="AK162" s="25">
        <v>31600</v>
      </c>
      <c r="AL162" s="25"/>
      <c r="AM162" s="25"/>
      <c r="AN162" s="15">
        <f t="shared" si="35"/>
        <v>111600</v>
      </c>
      <c r="AO162" s="16">
        <f>SUMIF(เตรียมส่วนผสม!$C:$C,'รับ-จ่าย ประจำวัน'!$B162,เตรียมส่วนผสม!H:H)+SUMIF(กวนไส้!$C:$C,'รับ-จ่าย ประจำวัน'!$B162,กวนไส้!H:H)+SUMIF(ผลิต1!$C:$C,'รับ-จ่าย ประจำวัน'!$B162,ผลิต1!H:H)+SUMIF(ผลิต2!$C:$C,'รับ-จ่าย ประจำวัน'!$B162,ผลิต2!H:H)+SUMIF(เส้นแต่งหน้าขนมเค้ก!$C:$C,'รับ-จ่าย ประจำวัน'!$B162,เส้นแต่งหน้าขนมเค้ก!H:H)+SUMIF(แพ็ค!$C:$C,'รับ-จ่าย ประจำวัน'!$B162,แพ็ค!H:H)+SUMIF(ธุรการ!$C:$C,'รับ-จ่าย ประจำวัน'!$B162,ธุรการ!H:H)+SUMIF(เส้นแต่งหน้าขนมปัง!$C:$C,'รับ-จ่าย ประจำวัน'!$B162,เส้นแต่งหน้าขนมปัง!H:H)+SUMIF('วางแผนBC,CJ'!$C:$C,'รับ-จ่าย ประจำวัน'!$B162,'วางแผนBC,CJ'!H:H)+SUMIF(RD!$C:$C,'รับ-จ่าย ประจำวัน'!$B162,RD!H:H)+SUMIF('FG,ออนไล,คัดแยก'!$C:$C,'รับ-จ่าย ประจำวัน'!$B162,'FG,ออนไล,คัดแยก'!H:H)</f>
        <v>4250</v>
      </c>
      <c r="AP162" s="16">
        <f>SUMIF(เตรียมส่วนผสม!$C:$C,'รับ-จ่าย ประจำวัน'!$B162,เตรียมส่วนผสม!I:I)+SUMIF(กวนไส้!$C:$C,'รับ-จ่าย ประจำวัน'!$B162,กวนไส้!I:I)+SUMIF(ผลิต1!$C:$C,'รับ-จ่าย ประจำวัน'!$B162,ผลิต1!I:I)+SUMIF(ผลิต2!$C:$C,'รับ-จ่าย ประจำวัน'!$B162,ผลิต2!I:I)+SUMIF(เส้นแต่งหน้าขนมเค้ก!$C:$C,'รับ-จ่าย ประจำวัน'!$B162,เส้นแต่งหน้าขนมเค้ก!I:I)+SUMIF(แพ็ค!$C:$C,'รับ-จ่าย ประจำวัน'!$B162,แพ็ค!I:I)+SUMIF(ธุรการ!$C:$C,'รับ-จ่าย ประจำวัน'!$B162,ธุรการ!I:I)+SUMIF(เส้นแต่งหน้าขนมปัง!$C:$C,'รับ-จ่าย ประจำวัน'!$B162,เส้นแต่งหน้าขนมปัง!I:I)+SUMIF('วางแผนBC,CJ'!$C:$C,'รับ-จ่าย ประจำวัน'!$B162,'วางแผนBC,CJ'!I:I)+SUMIF(RD!$C:$C,'รับ-จ่าย ประจำวัน'!$B162,RD!I:I)+SUMIF('FG,ออนไล,คัดแยก'!$C:$C,'รับ-จ่าย ประจำวัน'!$B162,'FG,ออนไล,คัดแยก'!I:I)</f>
        <v>4150</v>
      </c>
      <c r="AQ162" s="16">
        <f>SUMIF(เตรียมส่วนผสม!$C:$C,'รับ-จ่าย ประจำวัน'!$B162,เตรียมส่วนผสม!J:J)+SUMIF(กวนไส้!$C:$C,'รับ-จ่าย ประจำวัน'!$B162,กวนไส้!J:J)+SUMIF(ผลิต1!$C:$C,'รับ-จ่าย ประจำวัน'!$B162,ผลิต1!J:J)+SUMIF(ผลิต2!$C:$C,'รับ-จ่าย ประจำวัน'!$B162,ผลิต2!J:J)+SUMIF(เส้นแต่งหน้าขนมเค้ก!$C:$C,'รับ-จ่าย ประจำวัน'!$B162,เส้นแต่งหน้าขนมเค้ก!J:J)+SUMIF(แพ็ค!$C:$C,'รับ-จ่าย ประจำวัน'!$B162,แพ็ค!J:J)+SUMIF(ธุรการ!$C:$C,'รับ-จ่าย ประจำวัน'!$B162,ธุรการ!J:J)+SUMIF(เส้นแต่งหน้าขนมปัง!$C:$C,'รับ-จ่าย ประจำวัน'!$B162,เส้นแต่งหน้าขนมปัง!J:J)+SUMIF('วางแผนBC,CJ'!$C:$C,'รับ-จ่าย ประจำวัน'!$B162,'วางแผนBC,CJ'!J:J)+SUMIF(RD!$C:$C,'รับ-จ่าย ประจำวัน'!$B162,RD!J:J)+SUMIF('FG,ออนไล,คัดแยก'!$C:$C,'รับ-จ่าย ประจำวัน'!$B162,'FG,ออนไล,คัดแยก'!J:J)</f>
        <v>0</v>
      </c>
      <c r="AR162" s="16">
        <f>SUMIF(เตรียมส่วนผสม!$C:$C,'รับ-จ่าย ประจำวัน'!$B162,เตรียมส่วนผสม!K:K)+SUMIF(กวนไส้!$C:$C,'รับ-จ่าย ประจำวัน'!$B162,กวนไส้!K:K)+SUMIF(ผลิต1!$C:$C,'รับ-จ่าย ประจำวัน'!$B162,ผลิต1!K:K)+SUMIF(ผลิต2!$C:$C,'รับ-จ่าย ประจำวัน'!$B162,ผลิต2!K:K)+SUMIF(เส้นแต่งหน้าขนมเค้ก!$C:$C,'รับ-จ่าย ประจำวัน'!$B162,เส้นแต่งหน้าขนมเค้ก!K:K)+SUMIF(แพ็ค!$C:$C,'รับ-จ่าย ประจำวัน'!$B162,แพ็ค!K:K)+SUMIF(ธุรการ!$C:$C,'รับ-จ่าย ประจำวัน'!$B162,ธุรการ!K:K)+SUMIF(เส้นแต่งหน้าขนมปัง!$C:$C,'รับ-จ่าย ประจำวัน'!$B162,เส้นแต่งหน้าขนมปัง!K:K)+SUMIF('วางแผนBC,CJ'!$C:$C,'รับ-จ่าย ประจำวัน'!$B162,'วางแผนBC,CJ'!K:K)+SUMIF(RD!$C:$C,'รับ-จ่าย ประจำวัน'!$B162,RD!K:K)+SUMIF('FG,ออนไล,คัดแยก'!$C:$C,'รับ-จ่าย ประจำวัน'!$B162,'FG,ออนไล,คัดแยก'!K:K)</f>
        <v>4450</v>
      </c>
      <c r="AS162" s="16">
        <f>SUMIF(เตรียมส่วนผสม!$C:$C,'รับ-จ่าย ประจำวัน'!$B162,เตรียมส่วนผสม!L:L)+SUMIF(กวนไส้!$C:$C,'รับ-จ่าย ประจำวัน'!$B162,กวนไส้!L:L)+SUMIF(ผลิต1!$C:$C,'รับ-จ่าย ประจำวัน'!$B162,ผลิต1!L:L)+SUMIF(ผลิต2!$C:$C,'รับ-จ่าย ประจำวัน'!$B162,ผลิต2!L:L)+SUMIF(เส้นแต่งหน้าขนมเค้ก!$C:$C,'รับ-จ่าย ประจำวัน'!$B162,เส้นแต่งหน้าขนมเค้ก!L:L)+SUMIF(แพ็ค!$C:$C,'รับ-จ่าย ประจำวัน'!$B162,แพ็ค!L:L)+SUMIF(ธุรการ!$C:$C,'รับ-จ่าย ประจำวัน'!$B162,ธุรการ!L:L)+SUMIF(เส้นแต่งหน้าขนมปัง!$C:$C,'รับ-จ่าย ประจำวัน'!$B162,เส้นแต่งหน้าขนมปัง!L:L)+SUMIF('วางแผนBC,CJ'!$C:$C,'รับ-จ่าย ประจำวัน'!$B162,'วางแผนBC,CJ'!L:L)+SUMIF(RD!$C:$C,'รับ-จ่าย ประจำวัน'!$B162,RD!L:L)+SUMIF('FG,ออนไล,คัดแยก'!$C:$C,'รับ-จ่าย ประจำวัน'!$B162,'FG,ออนไล,คัดแยก'!L:L)</f>
        <v>4200</v>
      </c>
      <c r="AT162" s="16">
        <f>SUMIF(เตรียมส่วนผสม!$C:$C,'รับ-จ่าย ประจำวัน'!$B162,เตรียมส่วนผสม!M:M)+SUMIF(กวนไส้!$C:$C,'รับ-จ่าย ประจำวัน'!$B162,กวนไส้!M:M)+SUMIF(ผลิต1!$C:$C,'รับ-จ่าย ประจำวัน'!$B162,ผลิต1!M:M)+SUMIF(ผลิต2!$C:$C,'รับ-จ่าย ประจำวัน'!$B162,ผลิต2!M:M)+SUMIF(เส้นแต่งหน้าขนมเค้ก!$C:$C,'รับ-จ่าย ประจำวัน'!$B162,เส้นแต่งหน้าขนมเค้ก!M:M)+SUMIF(แพ็ค!$C:$C,'รับ-จ่าย ประจำวัน'!$B162,แพ็ค!M:M)+SUMIF(ธุรการ!$C:$C,'รับ-จ่าย ประจำวัน'!$B162,ธุรการ!M:M)+SUMIF(เส้นแต่งหน้าขนมปัง!$C:$C,'รับ-จ่าย ประจำวัน'!$B162,เส้นแต่งหน้าขนมปัง!M:M)+SUMIF('วางแผนBC,CJ'!$C:$C,'รับ-จ่าย ประจำวัน'!$B162,'วางแผนBC,CJ'!M:M)+SUMIF(RD!$C:$C,'รับ-จ่าย ประจำวัน'!$B162,RD!M:M)+SUMIF('FG,ออนไล,คัดแยก'!$C:$C,'รับ-จ่าย ประจำวัน'!$B162,'FG,ออนไล,คัดแยก'!M:M)</f>
        <v>0</v>
      </c>
      <c r="AU162" s="16">
        <f>SUMIF(เตรียมส่วนผสม!$C:$C,'รับ-จ่าย ประจำวัน'!$B162,เตรียมส่วนผสม!N:N)+SUMIF(กวนไส้!$C:$C,'รับ-จ่าย ประจำวัน'!$B162,กวนไส้!N:N)+SUMIF(ผลิต1!$C:$C,'รับ-จ่าย ประจำวัน'!$B162,ผลิต1!N:N)+SUMIF(ผลิต2!$C:$C,'รับ-จ่าย ประจำวัน'!$B162,ผลิต2!N:N)+SUMIF(เส้นแต่งหน้าขนมเค้ก!$C:$C,'รับ-จ่าย ประจำวัน'!$B162,เส้นแต่งหน้าขนมเค้ก!N:N)+SUMIF(แพ็ค!$C:$C,'รับ-จ่าย ประจำวัน'!$B162,แพ็ค!N:N)+SUMIF(ธุรการ!$C:$C,'รับ-จ่าย ประจำวัน'!$B162,ธุรการ!N:N)+SUMIF(เส้นแต่งหน้าขนมปัง!$C:$C,'รับ-จ่าย ประจำวัน'!$B162,เส้นแต่งหน้าขนมปัง!N:N)+SUMIF('วางแผนBC,CJ'!$C:$C,'รับ-จ่าย ประจำวัน'!$B162,'วางแผนBC,CJ'!N:N)+SUMIF(RD!$C:$C,'รับ-จ่าย ประจำวัน'!$B162,RD!N:N)+SUMIF('FG,ออนไล,คัดแยก'!$C:$C,'รับ-จ่าย ประจำวัน'!$B162,'FG,ออนไล,คัดแยก'!N:N)</f>
        <v>3950</v>
      </c>
      <c r="AV162" s="16">
        <f>SUMIF(เตรียมส่วนผสม!$C:$C,'รับ-จ่าย ประจำวัน'!$B162,เตรียมส่วนผสม!O:O)+SUMIF(กวนไส้!$C:$C,'รับ-จ่าย ประจำวัน'!$B162,กวนไส้!O:O)+SUMIF(ผลิต1!$C:$C,'รับ-จ่าย ประจำวัน'!$B162,ผลิต1!O:O)+SUMIF(ผลิต2!$C:$C,'รับ-จ่าย ประจำวัน'!$B162,ผลิต2!O:O)+SUMIF(เส้นแต่งหน้าขนมเค้ก!$C:$C,'รับ-จ่าย ประจำวัน'!$B162,เส้นแต่งหน้าขนมเค้ก!O:O)+SUMIF(แพ็ค!$C:$C,'รับ-จ่าย ประจำวัน'!$B162,แพ็ค!O:O)+SUMIF(ธุรการ!$C:$C,'รับ-จ่าย ประจำวัน'!$B162,ธุรการ!O:O)+SUMIF(เส้นแต่งหน้าขนมปัง!$C:$C,'รับ-จ่าย ประจำวัน'!$B162,เส้นแต่งหน้าขนมปัง!O:O)+SUMIF('วางแผนBC,CJ'!$C:$C,'รับ-จ่าย ประจำวัน'!$B162,'วางแผนBC,CJ'!O:O)+SUMIF(RD!$C:$C,'รับ-จ่าย ประจำวัน'!$B162,RD!O:O)+SUMIF('FG,ออนไล,คัดแยก'!$C:$C,'รับ-จ่าย ประจำวัน'!$B162,'FG,ออนไล,คัดแยก'!O:O)</f>
        <v>2950</v>
      </c>
      <c r="AW162" s="16">
        <f>SUMIF(เตรียมส่วนผสม!$C:$C,'รับ-จ่าย ประจำวัน'!$B162,เตรียมส่วนผสม!P:P)+SUMIF(กวนไส้!$C:$C,'รับ-จ่าย ประจำวัน'!$B162,กวนไส้!P:P)+SUMIF(ผลิต1!$C:$C,'รับ-จ่าย ประจำวัน'!$B162,ผลิต1!P:P)+SUMIF(ผลิต2!$C:$C,'รับ-จ่าย ประจำวัน'!$B162,ผลิต2!P:P)+SUMIF(เส้นแต่งหน้าขนมเค้ก!$C:$C,'รับ-จ่าย ประจำวัน'!$B162,เส้นแต่งหน้าขนมเค้ก!P:P)+SUMIF(แพ็ค!$C:$C,'รับ-จ่าย ประจำวัน'!$B162,แพ็ค!P:P)+SUMIF(ธุรการ!$C:$C,'รับ-จ่าย ประจำวัน'!$B162,ธุรการ!P:P)+SUMIF(เส้นแต่งหน้าขนมปัง!$C:$C,'รับ-จ่าย ประจำวัน'!$B162,เส้นแต่งหน้าขนมปัง!P:P)+SUMIF('วางแผนBC,CJ'!$C:$C,'รับ-จ่าย ประจำวัน'!$B162,'วางแผนBC,CJ'!P:P)+SUMIF(RD!$C:$C,'รับ-จ่าย ประจำวัน'!$B162,RD!P:P)+SUMIF('FG,ออนไล,คัดแยก'!$C:$C,'รับ-จ่าย ประจำวัน'!$B162,'FG,ออนไล,คัดแยก'!P:P)</f>
        <v>4700</v>
      </c>
      <c r="AX162" s="16">
        <f>SUMIF(เตรียมส่วนผสม!$C:$C,'รับ-จ่าย ประจำวัน'!$B162,เตรียมส่วนผสม!Q:Q)+SUMIF(กวนไส้!$C:$C,'รับ-จ่าย ประจำวัน'!$B162,กวนไส้!Q:Q)+SUMIF(ผลิต1!$C:$C,'รับ-จ่าย ประจำวัน'!$B162,ผลิต1!Q:Q)+SUMIF(ผลิต2!$C:$C,'รับ-จ่าย ประจำวัน'!$B162,ผลิต2!Q:Q)+SUMIF(เส้นแต่งหน้าขนมเค้ก!$C:$C,'รับ-จ่าย ประจำวัน'!$B162,เส้นแต่งหน้าขนมเค้ก!Q:Q)+SUMIF(แพ็ค!$C:$C,'รับ-จ่าย ประจำวัน'!$B162,แพ็ค!Q:Q)+SUMIF(ธุรการ!$C:$C,'รับ-จ่าย ประจำวัน'!$B162,ธุรการ!Q:Q)+SUMIF(เส้นแต่งหน้าขนมปัง!$C:$C,'รับ-จ่าย ประจำวัน'!$B162,เส้นแต่งหน้าขนมปัง!Q:Q)+SUMIF('วางแผนBC,CJ'!$C:$C,'รับ-จ่าย ประจำวัน'!$B162,'วางแผนBC,CJ'!Q:Q)+SUMIF(RD!$C:$C,'รับ-จ่าย ประจำวัน'!$B162,RD!Q:Q)+SUMIF('FG,ออนไล,คัดแยก'!$C:$C,'รับ-จ่าย ประจำวัน'!$B162,'FG,ออนไล,คัดแยก'!Q:Q)</f>
        <v>5000</v>
      </c>
      <c r="AY162" s="16">
        <f>SUMIF(เตรียมส่วนผสม!$C:$C,'รับ-จ่าย ประจำวัน'!$B162,เตรียมส่วนผสม!R:R)+SUMIF(กวนไส้!$C:$C,'รับ-จ่าย ประจำวัน'!$B162,กวนไส้!R:R)+SUMIF(ผลิต1!$C:$C,'รับ-จ่าย ประจำวัน'!$B162,ผลิต1!R:R)+SUMIF(ผลิต2!$C:$C,'รับ-จ่าย ประจำวัน'!$B162,ผลิต2!R:R)+SUMIF(เส้นแต่งหน้าขนมเค้ก!$C:$C,'รับ-จ่าย ประจำวัน'!$B162,เส้นแต่งหน้าขนมเค้ก!R:R)+SUMIF(แพ็ค!$C:$C,'รับ-จ่าย ประจำวัน'!$B162,แพ็ค!R:R)+SUMIF(ธุรการ!$C:$C,'รับ-จ่าย ประจำวัน'!$B162,ธุรการ!R:R)+SUMIF(เส้นแต่งหน้าขนมปัง!$C:$C,'รับ-จ่าย ประจำวัน'!$B162,เส้นแต่งหน้าขนมปัง!R:R)+SUMIF('วางแผนBC,CJ'!$C:$C,'รับ-จ่าย ประจำวัน'!$B162,'วางแผนBC,CJ'!R:R)+SUMIF(RD!$C:$C,'รับ-จ่าย ประจำวัน'!$B162,RD!R:R)+SUMIF('FG,ออนไล,คัดแยก'!$C:$C,'รับ-จ่าย ประจำวัน'!$B162,'FG,ออนไล,คัดแยก'!R:R)</f>
        <v>3000</v>
      </c>
      <c r="AZ162" s="16">
        <f>SUMIF(เตรียมส่วนผสม!$C:$C,'รับ-จ่าย ประจำวัน'!$B162,เตรียมส่วนผสม!S:S)+SUMIF(กวนไส้!$C:$C,'รับ-จ่าย ประจำวัน'!$B162,กวนไส้!S:S)+SUMIF(ผลิต1!$C:$C,'รับ-จ่าย ประจำวัน'!$B162,ผลิต1!S:S)+SUMIF(ผลิต2!$C:$C,'รับ-จ่าย ประจำวัน'!$B162,ผลิต2!S:S)+SUMIF(เส้นแต่งหน้าขนมเค้ก!$C:$C,'รับ-จ่าย ประจำวัน'!$B162,เส้นแต่งหน้าขนมเค้ก!S:S)+SUMIF(แพ็ค!$C:$C,'รับ-จ่าย ประจำวัน'!$B162,แพ็ค!S:S)+SUMIF(ธุรการ!$C:$C,'รับ-จ่าย ประจำวัน'!$B162,ธุรการ!S:S)+SUMIF(เส้นแต่งหน้าขนมปัง!$C:$C,'รับ-จ่าย ประจำวัน'!$B162,เส้นแต่งหน้าขนมปัง!S:S)+SUMIF('วางแผนBC,CJ'!$C:$C,'รับ-จ่าย ประจำวัน'!$B162,'วางแผนBC,CJ'!S:S)+SUMIF(RD!$C:$C,'รับ-จ่าย ประจำวัน'!$B162,RD!S:S)+SUMIF('FG,ออนไล,คัดแยก'!$C:$C,'รับ-จ่าย ประจำวัน'!$B162,'FG,ออนไล,คัดแยก'!S:S)</f>
        <v>4400</v>
      </c>
      <c r="BA162" s="16">
        <f>SUMIF(เตรียมส่วนผสม!$C:$C,'รับ-จ่าย ประจำวัน'!$B162,เตรียมส่วนผสม!T:T)+SUMIF(กวนไส้!$C:$C,'รับ-จ่าย ประจำวัน'!$B162,กวนไส้!T:T)+SUMIF(ผลิต1!$C:$C,'รับ-จ่าย ประจำวัน'!$B162,ผลิต1!T:T)+SUMIF(ผลิต2!$C:$C,'รับ-จ่าย ประจำวัน'!$B162,ผลิต2!T:T)+SUMIF(เส้นแต่งหน้าขนมเค้ก!$C:$C,'รับ-จ่าย ประจำวัน'!$B162,เส้นแต่งหน้าขนมเค้ก!T:T)+SUMIF(แพ็ค!$C:$C,'รับ-จ่าย ประจำวัน'!$B162,แพ็ค!T:T)+SUMIF(ธุรการ!$C:$C,'รับ-จ่าย ประจำวัน'!$B162,ธุรการ!T:T)+SUMIF(เส้นแต่งหน้าขนมปัง!$C:$C,'รับ-จ่าย ประจำวัน'!$B162,เส้นแต่งหน้าขนมปัง!T:T)+SUMIF('วางแผนBC,CJ'!$C:$C,'รับ-จ่าย ประจำวัน'!$B162,'วางแผนBC,CJ'!T:T)+SUMIF(RD!$C:$C,'รับ-จ่าย ประจำวัน'!$B162,RD!T:T)+SUMIF('FG,ออนไล,คัดแยก'!$C:$C,'รับ-จ่าย ประจำวัน'!$B162,'FG,ออนไล,คัดแยก'!T:T)</f>
        <v>0</v>
      </c>
      <c r="BB162" s="16">
        <f>SUMIF(เตรียมส่วนผสม!$C:$C,'รับ-จ่าย ประจำวัน'!$B162,เตรียมส่วนผสม!U:U)+SUMIF(กวนไส้!$C:$C,'รับ-จ่าย ประจำวัน'!$B162,กวนไส้!U:U)+SUMIF(ผลิต1!$C:$C,'รับ-จ่าย ประจำวัน'!$B162,ผลิต1!U:U)+SUMIF(ผลิต2!$C:$C,'รับ-จ่าย ประจำวัน'!$B162,ผลิต2!U:U)+SUMIF(เส้นแต่งหน้าขนมเค้ก!$C:$C,'รับ-จ่าย ประจำวัน'!$B162,เส้นแต่งหน้าขนมเค้ก!U:U)+SUMIF(แพ็ค!$C:$C,'รับ-จ่าย ประจำวัน'!$B162,แพ็ค!U:U)+SUMIF(ธุรการ!$C:$C,'รับ-จ่าย ประจำวัน'!$B162,ธุรการ!U:U)+SUMIF(เส้นแต่งหน้าขนมปัง!$C:$C,'รับ-จ่าย ประจำวัน'!$B162,เส้นแต่งหน้าขนมปัง!U:U)+SUMIF('วางแผนBC,CJ'!$C:$C,'รับ-จ่าย ประจำวัน'!$B162,'วางแผนBC,CJ'!U:U)+SUMIF(RD!$C:$C,'รับ-จ่าย ประจำวัน'!$B162,RD!U:U)+SUMIF('FG,ออนไล,คัดแยก'!$C:$C,'รับ-จ่าย ประจำวัน'!$B162,'FG,ออนไล,คัดแยก'!U:U)</f>
        <v>6100</v>
      </c>
      <c r="BC162" s="16">
        <f>SUMIF(เตรียมส่วนผสม!$C:$C,'รับ-จ่าย ประจำวัน'!$B162,เตรียมส่วนผสม!V:V)+SUMIF(กวนไส้!$C:$C,'รับ-จ่าย ประจำวัน'!$B162,กวนไส้!V:V)+SUMIF(ผลิต1!$C:$C,'รับ-จ่าย ประจำวัน'!$B162,ผลิต1!V:V)+SUMIF(ผลิต2!$C:$C,'รับ-จ่าย ประจำวัน'!$B162,ผลิต2!V:V)+SUMIF(เส้นแต่งหน้าขนมเค้ก!$C:$C,'รับ-จ่าย ประจำวัน'!$B162,เส้นแต่งหน้าขนมเค้ก!V:V)+SUMIF(แพ็ค!$C:$C,'รับ-จ่าย ประจำวัน'!$B162,แพ็ค!V:V)+SUMIF(ธุรการ!$C:$C,'รับ-จ่าย ประจำวัน'!$B162,ธุรการ!V:V)+SUMIF(เส้นแต่งหน้าขนมปัง!$C:$C,'รับ-จ่าย ประจำวัน'!$B162,เส้นแต่งหน้าขนมปัง!V:V)+SUMIF('วางแผนBC,CJ'!$C:$C,'รับ-จ่าย ประจำวัน'!$B162,'วางแผนBC,CJ'!V:V)+SUMIF(RD!$C:$C,'รับ-จ่าย ประจำวัน'!$B162,RD!V:V)+SUMIF('FG,ออนไล,คัดแยก'!$C:$C,'รับ-จ่าย ประจำวัน'!$B162,'FG,ออนไล,คัดแยก'!V:V)</f>
        <v>4850</v>
      </c>
      <c r="BD162" s="16">
        <f>SUMIF(เตรียมส่วนผสม!$C:$C,'รับ-จ่าย ประจำวัน'!$B162,เตรียมส่วนผสม!W:W)+SUMIF(กวนไส้!$C:$C,'รับ-จ่าย ประจำวัน'!$B162,กวนไส้!W:W)+SUMIF(ผลิต1!$C:$C,'รับ-จ่าย ประจำวัน'!$B162,ผลิต1!W:W)+SUMIF(ผลิต2!$C:$C,'รับ-จ่าย ประจำวัน'!$B162,ผลิต2!W:W)+SUMIF(เส้นแต่งหน้าขนมเค้ก!$C:$C,'รับ-จ่าย ประจำวัน'!$B162,เส้นแต่งหน้าขนมเค้ก!W:W)+SUMIF(แพ็ค!$C:$C,'รับ-จ่าย ประจำวัน'!$B162,แพ็ค!W:W)+SUMIF(ธุรการ!$C:$C,'รับ-จ่าย ประจำวัน'!$B162,ธุรการ!W:W)+SUMIF(เส้นแต่งหน้าขนมปัง!$C:$C,'รับ-จ่าย ประจำวัน'!$B162,เส้นแต่งหน้าขนมปัง!W:W)+SUMIF('วางแผนBC,CJ'!$C:$C,'รับ-จ่าย ประจำวัน'!$B162,'วางแผนBC,CJ'!W:W)+SUMIF(RD!$C:$C,'รับ-จ่าย ประจำวัน'!$B162,RD!W:W)+SUMIF('FG,ออนไล,คัดแยก'!$C:$C,'รับ-จ่าย ประจำวัน'!$B162,'FG,ออนไล,คัดแยก'!W:W)</f>
        <v>2450</v>
      </c>
      <c r="BE162" s="16">
        <f>SUMIF(เตรียมส่วนผสม!$C:$C,'รับ-จ่าย ประจำวัน'!$B162,เตรียมส่วนผสม!X:X)+SUMIF(กวนไส้!$C:$C,'รับ-จ่าย ประจำวัน'!$B162,กวนไส้!X:X)+SUMIF(ผลิต1!$C:$C,'รับ-จ่าย ประจำวัน'!$B162,ผลิต1!X:X)+SUMIF(ผลิต2!$C:$C,'รับ-จ่าย ประจำวัน'!$B162,ผลิต2!X:X)+SUMIF(เส้นแต่งหน้าขนมเค้ก!$C:$C,'รับ-จ่าย ประจำวัน'!$B162,เส้นแต่งหน้าขนมเค้ก!X:X)+SUMIF(แพ็ค!$C:$C,'รับ-จ่าย ประจำวัน'!$B162,แพ็ค!X:X)+SUMIF(ธุรการ!$C:$C,'รับ-จ่าย ประจำวัน'!$B162,ธุรการ!X:X)+SUMIF(เส้นแต่งหน้าขนมปัง!$C:$C,'รับ-จ่าย ประจำวัน'!$B162,เส้นแต่งหน้าขนมปัง!X:X)+SUMIF('วางแผนBC,CJ'!$C:$C,'รับ-จ่าย ประจำวัน'!$B162,'วางแผนBC,CJ'!X:X)+SUMIF(RD!$C:$C,'รับ-จ่าย ประจำวัน'!$B162,RD!X:X)+SUMIF('FG,ออนไล,คัดแยก'!$C:$C,'รับ-จ่าย ประจำวัน'!$B162,'FG,ออนไล,คัดแยก'!X:X)</f>
        <v>0</v>
      </c>
      <c r="BF162" s="16">
        <f>SUMIF(เตรียมส่วนผสม!$C:$C,'รับ-จ่าย ประจำวัน'!$B162,เตรียมส่วนผสม!Y:Y)+SUMIF(กวนไส้!$C:$C,'รับ-จ่าย ประจำวัน'!$B162,กวนไส้!Y:Y)+SUMIF(ผลิต1!$C:$C,'รับ-จ่าย ประจำวัน'!$B162,ผลิต1!Y:Y)+SUMIF(ผลิต2!$C:$C,'รับ-จ่าย ประจำวัน'!$B162,ผลิต2!Y:Y)+SUMIF(เส้นแต่งหน้าขนมเค้ก!$C:$C,'รับ-จ่าย ประจำวัน'!$B162,เส้นแต่งหน้าขนมเค้ก!Y:Y)+SUMIF(แพ็ค!$C:$C,'รับ-จ่าย ประจำวัน'!$B162,แพ็ค!Y:Y)+SUMIF(ธุรการ!$C:$C,'รับ-จ่าย ประจำวัน'!$B162,ธุรการ!Y:Y)+SUMIF(เส้นแต่งหน้าขนมปัง!$C:$C,'รับ-จ่าย ประจำวัน'!$B162,เส้นแต่งหน้าขนมปัง!Y:Y)+SUMIF('วางแผนBC,CJ'!$C:$C,'รับ-จ่าย ประจำวัน'!$B162,'วางแผนBC,CJ'!Y:Y)+SUMIF(RD!$C:$C,'รับ-จ่าย ประจำวัน'!$B162,RD!Y:Y)+SUMIF('FG,ออนไล,คัดแยก'!$C:$C,'รับ-จ่าย ประจำวัน'!$B162,'FG,ออนไล,คัดแยก'!Y:Y)</f>
        <v>3650</v>
      </c>
      <c r="BG162" s="16">
        <f>SUMIF(เตรียมส่วนผสม!$C:$C,'รับ-จ่าย ประจำวัน'!$B162,เตรียมส่วนผสม!Z:Z)+SUMIF(กวนไส้!$C:$C,'รับ-จ่าย ประจำวัน'!$B162,กวนไส้!Z:Z)+SUMIF(ผลิต1!$C:$C,'รับ-จ่าย ประจำวัน'!$B162,ผลิต1!Z:Z)+SUMIF(ผลิต2!$C:$C,'รับ-จ่าย ประจำวัน'!$B162,ผลิต2!Z:Z)+SUMIF(เส้นแต่งหน้าขนมเค้ก!$C:$C,'รับ-จ่าย ประจำวัน'!$B162,เส้นแต่งหน้าขนมเค้ก!Z:Z)+SUMIF(แพ็ค!$C:$C,'รับ-จ่าย ประจำวัน'!$B162,แพ็ค!Z:Z)+SUMIF(ธุรการ!$C:$C,'รับ-จ่าย ประจำวัน'!$B162,ธุรการ!Z:Z)+SUMIF(เส้นแต่งหน้าขนมปัง!$C:$C,'รับ-จ่าย ประจำวัน'!$B162,เส้นแต่งหน้าขนมปัง!Z:Z)+SUMIF('วางแผนBC,CJ'!$C:$C,'รับ-จ่าย ประจำวัน'!$B162,'วางแผนBC,CJ'!Z:Z)+SUMIF(RD!$C:$C,'รับ-จ่าย ประจำวัน'!$B162,RD!Z:Z)+SUMIF('FG,ออนไล,คัดแยก'!$C:$C,'รับ-จ่าย ประจำวัน'!$B162,'FG,ออนไล,คัดแยก'!Z:Z)</f>
        <v>3650</v>
      </c>
      <c r="BH162" s="16">
        <f>SUMIF(เตรียมส่วนผสม!$C:$C,'รับ-จ่าย ประจำวัน'!$B162,เตรียมส่วนผสม!AA:AA)+SUMIF(กวนไส้!$C:$C,'รับ-จ่าย ประจำวัน'!$B162,กวนไส้!AA:AA)+SUMIF(ผลิต1!$C:$C,'รับ-จ่าย ประจำวัน'!$B162,ผลิต1!AA:AA)+SUMIF(ผลิต2!$C:$C,'รับ-จ่าย ประจำวัน'!$B162,ผลิต2!AA:AA)+SUMIF(เส้นแต่งหน้าขนมเค้ก!$C:$C,'รับ-จ่าย ประจำวัน'!$B162,เส้นแต่งหน้าขนมเค้ก!AA:AA)+SUMIF(แพ็ค!$C:$C,'รับ-จ่าย ประจำวัน'!$B162,แพ็ค!AA:AA)+SUMIF(ธุรการ!$C:$C,'รับ-จ่าย ประจำวัน'!$B162,ธุรการ!AA:AA)+SUMIF(เส้นแต่งหน้าขนมปัง!$C:$C,'รับ-จ่าย ประจำวัน'!$B162,เส้นแต่งหน้าขนมปัง!AA:AA)+SUMIF('วางแผนBC,CJ'!$C:$C,'รับ-จ่าย ประจำวัน'!$B162,'วางแผนBC,CJ'!AA:AA)+SUMIF(RD!$C:$C,'รับ-จ่าย ประจำวัน'!$B162,RD!AA:AA)+SUMIF('FG,ออนไล,คัดแยก'!$C:$C,'รับ-จ่าย ประจำวัน'!$B162,'FG,ออนไล,คัดแยก'!AA:AA)</f>
        <v>0</v>
      </c>
      <c r="BI162" s="16">
        <f>SUMIF(เตรียมส่วนผสม!$C:$C,'รับ-จ่าย ประจำวัน'!$B162,เตรียมส่วนผสม!AB:AB)+SUMIF(กวนไส้!$C:$C,'รับ-จ่าย ประจำวัน'!$B162,กวนไส้!AB:AB)+SUMIF(ผลิต1!$C:$C,'รับ-จ่าย ประจำวัน'!$B162,ผลิต1!AB:AB)+SUMIF(ผลิต2!$C:$C,'รับ-จ่าย ประจำวัน'!$B162,ผลิต2!AB:AB)+SUMIF(เส้นแต่งหน้าขนมเค้ก!$C:$C,'รับ-จ่าย ประจำวัน'!$B162,เส้นแต่งหน้าขนมเค้ก!AB:AB)+SUMIF(แพ็ค!$C:$C,'รับ-จ่าย ประจำวัน'!$B162,แพ็ค!AB:AB)+SUMIF(ธุรการ!$C:$C,'รับ-จ่าย ประจำวัน'!$B162,ธุรการ!AB:AB)+SUMIF(เส้นแต่งหน้าขนมปัง!$C:$C,'รับ-จ่าย ประจำวัน'!$B162,เส้นแต่งหน้าขนมปัง!AB:AB)+SUMIF('วางแผนBC,CJ'!$C:$C,'รับ-จ่าย ประจำวัน'!$B162,'วางแผนBC,CJ'!AB:AB)+SUMIF(RD!$C:$C,'รับ-จ่าย ประจำวัน'!$B162,RD!AB:AB)+SUMIF('FG,ออนไล,คัดแยก'!$C:$C,'รับ-จ่าย ประจำวัน'!$B162,'FG,ออนไล,คัดแยก'!AB:AB)</f>
        <v>3650</v>
      </c>
      <c r="BJ162" s="16">
        <f>SUMIF(เตรียมส่วนผสม!$C:$C,'รับ-จ่าย ประจำวัน'!$B162,เตรียมส่วนผสม!AC:AC)+SUMIF(กวนไส้!$C:$C,'รับ-จ่าย ประจำวัน'!$B162,กวนไส้!AC:AC)+SUMIF(ผลิต1!$C:$C,'รับ-จ่าย ประจำวัน'!$B162,ผลิต1!AC:AC)+SUMIF(ผลิต2!$C:$C,'รับ-จ่าย ประจำวัน'!$B162,ผลิต2!AC:AC)+SUMIF(เส้นแต่งหน้าขนมเค้ก!$C:$C,'รับ-จ่าย ประจำวัน'!$B162,เส้นแต่งหน้าขนมเค้ก!AC:AC)+SUMIF(แพ็ค!$C:$C,'รับ-จ่าย ประจำวัน'!$B162,แพ็ค!AC:AC)+SUMIF(ธุรการ!$C:$C,'รับ-จ่าย ประจำวัน'!$B162,ธุรการ!AC:AC)+SUMIF(เส้นแต่งหน้าขนมปัง!$C:$C,'รับ-จ่าย ประจำวัน'!$B162,เส้นแต่งหน้าขนมปัง!AC:AC)+SUMIF('วางแผนBC,CJ'!$C:$C,'รับ-จ่าย ประจำวัน'!$B162,'วางแผนBC,CJ'!AC:AC)+SUMIF(RD!$C:$C,'รับ-จ่าย ประจำวัน'!$B162,RD!AC:AC)+SUMIF('FG,ออนไล,คัดแยก'!$C:$C,'รับ-จ่าย ประจำวัน'!$B162,'FG,ออนไล,คัดแยก'!AC:AC)</f>
        <v>4450</v>
      </c>
      <c r="BK162" s="16">
        <f>SUMIF(เตรียมส่วนผสม!$C:$C,'รับ-จ่าย ประจำวัน'!$B162,เตรียมส่วนผสม!AD:AD)+SUMIF(กวนไส้!$C:$C,'รับ-จ่าย ประจำวัน'!$B162,กวนไส้!AD:AD)+SUMIF(ผลิต1!$C:$C,'รับ-จ่าย ประจำวัน'!$B162,ผลิต1!AD:AD)+SUMIF(ผลิต2!$C:$C,'รับ-จ่าย ประจำวัน'!$B162,ผลิต2!AD:AD)+SUMIF(เส้นแต่งหน้าขนมเค้ก!$C:$C,'รับ-จ่าย ประจำวัน'!$B162,เส้นแต่งหน้าขนมเค้ก!AD:AD)+SUMIF(แพ็ค!$C:$C,'รับ-จ่าย ประจำวัน'!$B162,แพ็ค!AD:AD)+SUMIF(ธุรการ!$C:$C,'รับ-จ่าย ประจำวัน'!$B162,ธุรการ!AD:AD)+SUMIF(เส้นแต่งหน้าขนมปัง!$C:$C,'รับ-จ่าย ประจำวัน'!$B162,เส้นแต่งหน้าขนมปัง!AD:AD)+SUMIF('วางแผนBC,CJ'!$C:$C,'รับ-จ่าย ประจำวัน'!$B162,'วางแผนBC,CJ'!AD:AD)+SUMIF(RD!$C:$C,'รับ-จ่าย ประจำวัน'!$B162,RD!AD:AD)+SUMIF('FG,ออนไล,คัดแยก'!$C:$C,'รับ-จ่าย ประจำวัน'!$B162,'FG,ออนไล,คัดแยก'!AD:AD)</f>
        <v>2400</v>
      </c>
      <c r="BL162" s="16">
        <f>SUMIF(เตรียมส่วนผสม!$C:$C,'รับ-จ่าย ประจำวัน'!$B162,เตรียมส่วนผสม!AE:AE)+SUMIF(กวนไส้!$C:$C,'รับ-จ่าย ประจำวัน'!$B162,กวนไส้!AE:AE)+SUMIF(ผลิต1!$C:$C,'รับ-จ่าย ประจำวัน'!$B162,ผลิต1!AE:AE)+SUMIF(ผลิต2!$C:$C,'รับ-จ่าย ประจำวัน'!$B162,ผลิต2!AE:AE)+SUMIF(เส้นแต่งหน้าขนมเค้ก!$C:$C,'รับ-จ่าย ประจำวัน'!$B162,เส้นแต่งหน้าขนมเค้ก!AE:AE)+SUMIF(แพ็ค!$C:$C,'รับ-จ่าย ประจำวัน'!$B162,แพ็ค!AE:AE)+SUMIF(ธุรการ!$C:$C,'รับ-จ่าย ประจำวัน'!$B162,ธุรการ!AE:AE)+SUMIF(เส้นแต่งหน้าขนมปัง!$C:$C,'รับ-จ่าย ประจำวัน'!$B162,เส้นแต่งหน้าขนมปัง!AE:AE)+SUMIF('วางแผนBC,CJ'!$C:$C,'รับ-จ่าย ประจำวัน'!$B162,'วางแผนBC,CJ'!AE:AE)+SUMIF(RD!$C:$C,'รับ-จ่าย ประจำวัน'!$B162,RD!AE:AE)+SUMIF('FG,ออนไล,คัดแยก'!$C:$C,'รับ-จ่าย ประจำวัน'!$B162,'FG,ออนไล,คัดแยก'!AE:AE)</f>
        <v>4100</v>
      </c>
      <c r="BM162" s="16">
        <f>SUMIF(เตรียมส่วนผสม!$C:$C,'รับ-จ่าย ประจำวัน'!$B162,เตรียมส่วนผสม!AF:AF)+SUMIF(กวนไส้!$C:$C,'รับ-จ่าย ประจำวัน'!$B162,กวนไส้!AF:AF)+SUMIF(ผลิต1!$C:$C,'รับ-จ่าย ประจำวัน'!$B162,ผลิต1!AF:AF)+SUMIF(ผลิต2!$C:$C,'รับ-จ่าย ประจำวัน'!$B162,ผลิต2!AF:AF)+SUMIF(เส้นแต่งหน้าขนมเค้ก!$C:$C,'รับ-จ่าย ประจำวัน'!$B162,เส้นแต่งหน้าขนมเค้ก!AF:AF)+SUMIF(แพ็ค!$C:$C,'รับ-จ่าย ประจำวัน'!$B162,แพ็ค!AF:AF)+SUMIF(ธุรการ!$C:$C,'รับ-จ่าย ประจำวัน'!$B162,ธุรการ!AF:AF)+SUMIF(เส้นแต่งหน้าขนมปัง!$C:$C,'รับ-จ่าย ประจำวัน'!$B162,เส้นแต่งหน้าขนมปัง!AF:AF)+SUMIF('วางแผนBC,CJ'!$C:$C,'รับ-จ่าย ประจำวัน'!$B162,'วางแผนBC,CJ'!AF:AF)+SUMIF(RD!$C:$C,'รับ-จ่าย ประจำวัน'!$B162,RD!AF:AF)+SUMIF('FG,ออนไล,คัดแยก'!$C:$C,'รับ-จ่าย ประจำวัน'!$B162,'FG,ออนไล,คัดแยก'!AF:AF)</f>
        <v>2450</v>
      </c>
      <c r="BN162" s="16">
        <f>SUMIF(เตรียมส่วนผสม!$C:$C,'รับ-จ่าย ประจำวัน'!$B162,เตรียมส่วนผสม!AG:AG)+SUMIF(กวนไส้!$C:$C,'รับ-จ่าย ประจำวัน'!$B162,กวนไส้!AG:AG)+SUMIF(ผลิต1!$C:$C,'รับ-จ่าย ประจำวัน'!$B162,ผลิต1!AG:AG)+SUMIF(ผลิต2!$C:$C,'รับ-จ่าย ประจำวัน'!$B162,ผลิต2!AG:AG)+SUMIF(เส้นแต่งหน้าขนมเค้ก!$C:$C,'รับ-จ่าย ประจำวัน'!$B162,เส้นแต่งหน้าขนมเค้ก!AG:AG)+SUMIF(แพ็ค!$C:$C,'รับ-จ่าย ประจำวัน'!$B162,แพ็ค!AG:AG)+SUMIF(ธุรการ!$C:$C,'รับ-จ่าย ประจำวัน'!$B162,ธุรการ!AG:AG)+SUMIF(เส้นแต่งหน้าขนมปัง!$C:$C,'รับ-จ่าย ประจำวัน'!$B162,เส้นแต่งหน้าขนมปัง!AG:AG)+SUMIF('วางแผนBC,CJ'!$C:$C,'รับ-จ่าย ประจำวัน'!$B162,'วางแผนBC,CJ'!AG:AG)+SUMIF(RD!$C:$C,'รับ-จ่าย ประจำวัน'!$B162,RD!AG:AG)+SUMIF('FG,ออนไล,คัดแยก'!$C:$C,'รับ-จ่าย ประจำวัน'!$B162,'FG,ออนไล,คัดแยก'!AG:AG)</f>
        <v>2750</v>
      </c>
      <c r="BO162" s="16">
        <f>SUMIF(เตรียมส่วนผสม!$C:$C,'รับ-จ่าย ประจำวัน'!$B162,เตรียมส่วนผสม!AH:AH)+SUMIF(กวนไส้!$C:$C,'รับ-จ่าย ประจำวัน'!$B162,กวนไส้!AH:AH)+SUMIF(ผลิต1!$C:$C,'รับ-จ่าย ประจำวัน'!$B162,ผลิต1!AH:AH)+SUMIF(ผลิต2!$C:$C,'รับ-จ่าย ประจำวัน'!$B162,ผลิต2!AH:AH)+SUMIF(เส้นแต่งหน้าขนมเค้ก!$C:$C,'รับ-จ่าย ประจำวัน'!$B162,เส้นแต่งหน้าขนมเค้ก!AH:AH)+SUMIF(แพ็ค!$C:$C,'รับ-จ่าย ประจำวัน'!$B162,แพ็ค!AH:AH)+SUMIF(ธุรการ!$C:$C,'รับ-จ่าย ประจำวัน'!$B162,ธุรการ!AH:AH)+SUMIF(เส้นแต่งหน้าขนมปัง!$C:$C,'รับ-จ่าย ประจำวัน'!$B162,เส้นแต่งหน้าขนมปัง!AH:AH)+SUMIF('วางแผนBC,CJ'!$C:$C,'รับ-จ่าย ประจำวัน'!$B162,'วางแผนBC,CJ'!AH:AH)+SUMIF(RD!$C:$C,'รับ-จ่าย ประจำวัน'!$B162,RD!AH:AH)+SUMIF('FG,ออนไล,คัดแยก'!$C:$C,'รับ-จ่าย ประจำวัน'!$B162,'FG,ออนไล,คัดแยก'!AH:AH)</f>
        <v>0</v>
      </c>
      <c r="BP162" s="16">
        <f>SUMIF(เตรียมส่วนผสม!$C:$C,'รับ-จ่าย ประจำวัน'!$B162,เตรียมส่วนผสม!AI:AI)+SUMIF(กวนไส้!$C:$C,'รับ-จ่าย ประจำวัน'!$B162,กวนไส้!AI:AI)+SUMIF(ผลิต1!$C:$C,'รับ-จ่าย ประจำวัน'!$B162,ผลิต1!AI:AI)+SUMIF(ผลิต2!$C:$C,'รับ-จ่าย ประจำวัน'!$B162,ผลิต2!AI:AI)+SUMIF(เส้นแต่งหน้าขนมเค้ก!$C:$C,'รับ-จ่าย ประจำวัน'!$B162,เส้นแต่งหน้าขนมเค้ก!AI:AI)+SUMIF(แพ็ค!$C:$C,'รับ-จ่าย ประจำวัน'!$B162,แพ็ค!AI:AI)+SUMIF(ธุรการ!$C:$C,'รับ-จ่าย ประจำวัน'!$B162,ธุรการ!AI:AI)+SUMIF(เส้นแต่งหน้าขนมปัง!$C:$C,'รับ-จ่าย ประจำวัน'!$B162,เส้นแต่งหน้าขนมปัง!AI:AI)+SUMIF('วางแผนBC,CJ'!$C:$C,'รับ-จ่าย ประจำวัน'!$B162,'วางแผนBC,CJ'!AI:AI)+SUMIF(RD!$C:$C,'รับ-จ่าย ประจำวัน'!$B162,RD!AI:AI)+SUMIF('FG,ออนไล,คัดแยก'!$C:$C,'รับ-จ่าย ประจำวัน'!$B162,'FG,ออนไล,คัดแยก'!AI:AI)</f>
        <v>2050</v>
      </c>
      <c r="BQ162" s="16">
        <f>SUMIF(เตรียมส่วนผสม!$C:$C,'รับ-จ่าย ประจำวัน'!$B162,เตรียมส่วนผสม!AJ:AJ)+SUMIF(กวนไส้!$C:$C,'รับ-จ่าย ประจำวัน'!$B162,กวนไส้!AJ:AJ)+SUMIF(ผลิต1!$C:$C,'รับ-จ่าย ประจำวัน'!$B162,ผลิต1!AJ:AJ)+SUMIF(ผลิต2!$C:$C,'รับ-จ่าย ประจำวัน'!$B162,ผลิต2!AJ:AJ)+SUMIF(เส้นแต่งหน้าขนมเค้ก!$C:$C,'รับ-จ่าย ประจำวัน'!$B162,เส้นแต่งหน้าขนมเค้ก!AJ:AJ)+SUMIF(แพ็ค!$C:$C,'รับ-จ่าย ประจำวัน'!$B162,แพ็ค!AJ:AJ)+SUMIF(ธุรการ!$C:$C,'รับ-จ่าย ประจำวัน'!$B162,ธุรการ!AJ:AJ)+SUMIF(เส้นแต่งหน้าขนมปัง!$C:$C,'รับ-จ่าย ประจำวัน'!$B162,เส้นแต่งหน้าขนมปัง!AJ:AJ)+SUMIF('วางแผนBC,CJ'!$C:$C,'รับ-จ่าย ประจำวัน'!$B162,'วางแผนBC,CJ'!AJ:AJ)+SUMIF(RD!$C:$C,'รับ-จ่าย ประจำวัน'!$B162,RD!AJ:AJ)+SUMIF('FG,ออนไล,คัดแยก'!$C:$C,'รับ-จ่าย ประจำวัน'!$B162,'FG,ออนไล,คัดแยก'!AJ:AJ)</f>
        <v>2850</v>
      </c>
      <c r="BR162" s="16">
        <f>SUMIF(เตรียมส่วนผสม!$C:$C,'รับ-จ่าย ประจำวัน'!$B162,เตรียมส่วนผสม!AK:AK)+SUMIF(กวนไส้!$C:$C,'รับ-จ่าย ประจำวัน'!$B162,กวนไส้!AK:AK)+SUMIF(ผลิต1!$C:$C,'รับ-จ่าย ประจำวัน'!$B162,ผลิต1!AK:AK)+SUMIF(ผลิต2!$C:$C,'รับ-จ่าย ประจำวัน'!$B162,ผลิต2!AK:AK)+SUMIF(เส้นแต่งหน้าขนมเค้ก!$C:$C,'รับ-จ่าย ประจำวัน'!$B162,เส้นแต่งหน้าขนมเค้ก!AK:AK)+SUMIF(แพ็ค!$C:$C,'รับ-จ่าย ประจำวัน'!$B162,แพ็ค!AK:AK)+SUMIF(ธุรการ!$C:$C,'รับ-จ่าย ประจำวัน'!$B162,ธุรการ!AK:AK)+SUMIF(เส้นแต่งหน้าขนมปัง!$C:$C,'รับ-จ่าย ประจำวัน'!$B162,เส้นแต่งหน้าขนมปัง!AK:AK)+SUMIF('วางแผนBC,CJ'!$C:$C,'รับ-จ่าย ประจำวัน'!$B162,'วางแผนBC,CJ'!AK:AK)+SUMIF(RD!$C:$C,'รับ-จ่าย ประจำวัน'!$B162,RD!AK:AK)+SUMIF('FG,ออนไล,คัดแยก'!$C:$C,'รับ-จ่าย ประจำวัน'!$B162,'FG,ออนไล,คัดแยก'!AK:AK)</f>
        <v>4000</v>
      </c>
      <c r="BS162" s="16">
        <f>SUMIF(เตรียมส่วนผสม!$C:$C,'รับ-จ่าย ประจำวัน'!$B162,เตรียมส่วนผสม!AL:AL)+SUMIF(กวนไส้!$C:$C,'รับ-จ่าย ประจำวัน'!$B162,กวนไส้!AL:AL)+SUMIF(ผลิต1!$C:$C,'รับ-จ่าย ประจำวัน'!$B162,ผลิต1!AL:AL)+SUMIF(ผลิต2!$C:$C,'รับ-จ่าย ประจำวัน'!$B162,ผลิต2!AL:AL)+SUMIF(เส้นแต่งหน้าขนมเค้ก!$C:$C,'รับ-จ่าย ประจำวัน'!$B162,เส้นแต่งหน้าขนมเค้ก!AL:AL)+SUMIF(แพ็ค!$C:$C,'รับ-จ่าย ประจำวัน'!$B162,แพ็ค!AL:AL)+SUMIF(ธุรการ!$C:$C,'รับ-จ่าย ประจำวัน'!$B162,ธุรการ!AL:AL)+SUMIF(เส้นแต่งหน้าขนมปัง!$C:$C,'รับ-จ่าย ประจำวัน'!$B162,เส้นแต่งหน้าขนมปัง!AL:AL)+SUMIF('วางแผนBC,CJ'!$C:$C,'รับ-จ่าย ประจำวัน'!$B162,'วางแผนBC,CJ'!AL:AL)+SUMIF(RD!$C:$C,'รับ-จ่าย ประจำวัน'!$B162,RD!AL:AL)+SUMIF('FG,ออนไล,คัดแยก'!$C:$C,'รับ-จ่าย ประจำวัน'!$B162,'FG,ออนไล,คัดแยก'!AL:AL)</f>
        <v>0</v>
      </c>
      <c r="BT162" s="18">
        <f t="shared" si="36"/>
        <v>90450</v>
      </c>
      <c r="BU162" s="116"/>
      <c r="BV162" s="146">
        <f t="shared" si="37"/>
        <v>207000</v>
      </c>
      <c r="BW162" s="183">
        <v>30</v>
      </c>
      <c r="BX162" s="172">
        <f t="shared" si="46"/>
        <v>3015</v>
      </c>
      <c r="BY162" s="188">
        <f t="shared" si="40"/>
        <v>68.656716417910445</v>
      </c>
      <c r="BZ162" s="180">
        <f t="shared" ca="1" si="38"/>
        <v>46271.656716417907</v>
      </c>
      <c r="CA162" s="93"/>
      <c r="CB162" s="93">
        <v>56000</v>
      </c>
      <c r="CC162" s="155"/>
      <c r="CD162" s="93"/>
      <c r="CE162" s="93"/>
      <c r="CF162" s="93">
        <v>57600</v>
      </c>
      <c r="CG162" s="93">
        <v>54800</v>
      </c>
      <c r="CH162" s="93">
        <v>54800</v>
      </c>
      <c r="CI162" s="93">
        <v>22800</v>
      </c>
      <c r="CJ162" s="97"/>
      <c r="CK162" s="9">
        <f t="shared" si="41"/>
        <v>207000</v>
      </c>
    </row>
    <row r="163" spans="1:89" x14ac:dyDescent="0.5">
      <c r="A163" s="149" t="s">
        <v>600</v>
      </c>
      <c r="B163" s="34">
        <v>1021701009</v>
      </c>
      <c r="C163" s="33" t="s">
        <v>1883</v>
      </c>
      <c r="D163" s="141" t="s">
        <v>61</v>
      </c>
      <c r="E163" s="25"/>
      <c r="F163" s="132"/>
      <c r="G163" s="25"/>
      <c r="H163" s="12">
        <v>132000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>
        <v>200000</v>
      </c>
      <c r="S163" s="25"/>
      <c r="T163" s="25"/>
      <c r="U163" s="25"/>
      <c r="V163" s="25"/>
      <c r="W163" s="25"/>
      <c r="X163" s="25"/>
      <c r="Y163" s="25"/>
      <c r="Z163" s="25"/>
      <c r="AA163" s="25">
        <v>200000</v>
      </c>
      <c r="AB163" s="25"/>
      <c r="AC163" s="25"/>
      <c r="AD163" s="25"/>
      <c r="AE163" s="11"/>
      <c r="AF163" s="11"/>
      <c r="AG163" s="11"/>
      <c r="AH163" s="11"/>
      <c r="AI163" s="25"/>
      <c r="AJ163" s="25"/>
      <c r="AK163" s="25"/>
      <c r="AL163" s="25">
        <v>600000</v>
      </c>
      <c r="AM163" s="25"/>
      <c r="AN163" s="15">
        <f t="shared" si="35"/>
        <v>1000000</v>
      </c>
      <c r="AO163" s="16">
        <f>SUMIF(เตรียมส่วนผสม!$C:$C,'รับ-จ่าย ประจำวัน'!$B163,เตรียมส่วนผสม!H:H)+SUMIF(กวนไส้!$C:$C,'รับ-จ่าย ประจำวัน'!$B163,กวนไส้!H:H)+SUMIF(ผลิต1!$C:$C,'รับ-จ่าย ประจำวัน'!$B163,ผลิต1!H:H)+SUMIF(ผลิต2!$C:$C,'รับ-จ่าย ประจำวัน'!$B163,ผลิต2!H:H)+SUMIF(เส้นแต่งหน้าขนมเค้ก!$C:$C,'รับ-จ่าย ประจำวัน'!$B163,เส้นแต่งหน้าขนมเค้ก!H:H)+SUMIF(แพ็ค!$C:$C,'รับ-จ่าย ประจำวัน'!$B163,แพ็ค!H:H)+SUMIF(ธุรการ!$C:$C,'รับ-จ่าย ประจำวัน'!$B163,ธุรการ!H:H)+SUMIF(เส้นแต่งหน้าขนมปัง!$C:$C,'รับ-จ่าย ประจำวัน'!$B163,เส้นแต่งหน้าขนมปัง!H:H)+SUMIF('วางแผนBC,CJ'!$C:$C,'รับ-จ่าย ประจำวัน'!$B163,'วางแผนBC,CJ'!H:H)+SUMIF(RD!$C:$C,'รับ-จ่าย ประจำวัน'!$B163,RD!H:H)+SUMIF('FG,ออนไล,คัดแยก'!$C:$C,'รับ-จ่าย ประจำวัน'!$B163,'FG,ออนไล,คัดแยก'!H:H)</f>
        <v>6000</v>
      </c>
      <c r="AP163" s="16">
        <f>SUMIF(เตรียมส่วนผสม!$C:$C,'รับ-จ่าย ประจำวัน'!$B163,เตรียมส่วนผสม!I:I)+SUMIF(กวนไส้!$C:$C,'รับ-จ่าย ประจำวัน'!$B163,กวนไส้!I:I)+SUMIF(ผลิต1!$C:$C,'รับ-จ่าย ประจำวัน'!$B163,ผลิต1!I:I)+SUMIF(ผลิต2!$C:$C,'รับ-จ่าย ประจำวัน'!$B163,ผลิต2!I:I)+SUMIF(เส้นแต่งหน้าขนมเค้ก!$C:$C,'รับ-จ่าย ประจำวัน'!$B163,เส้นแต่งหน้าขนมเค้ก!I:I)+SUMIF(แพ็ค!$C:$C,'รับ-จ่าย ประจำวัน'!$B163,แพ็ค!I:I)+SUMIF(ธุรการ!$C:$C,'รับ-จ่าย ประจำวัน'!$B163,ธุรการ!I:I)+SUMIF(เส้นแต่งหน้าขนมปัง!$C:$C,'รับ-จ่าย ประจำวัน'!$B163,เส้นแต่งหน้าขนมปัง!I:I)+SUMIF('วางแผนBC,CJ'!$C:$C,'รับ-จ่าย ประจำวัน'!$B163,'วางแผนBC,CJ'!I:I)+SUMIF(RD!$C:$C,'รับ-จ่าย ประจำวัน'!$B163,RD!I:I)+SUMIF('FG,ออนไล,คัดแยก'!$C:$C,'รับ-จ่าย ประจำวัน'!$B163,'FG,ออนไล,คัดแยก'!I:I)</f>
        <v>10000</v>
      </c>
      <c r="AQ163" s="16">
        <f>SUMIF(เตรียมส่วนผสม!$C:$C,'รับ-จ่าย ประจำวัน'!$B163,เตรียมส่วนผสม!J:J)+SUMIF(กวนไส้!$C:$C,'รับ-จ่าย ประจำวัน'!$B163,กวนไส้!J:J)+SUMIF(ผลิต1!$C:$C,'รับ-จ่าย ประจำวัน'!$B163,ผลิต1!J:J)+SUMIF(ผลิต2!$C:$C,'รับ-จ่าย ประจำวัน'!$B163,ผลิต2!J:J)+SUMIF(เส้นแต่งหน้าขนมเค้ก!$C:$C,'รับ-จ่าย ประจำวัน'!$B163,เส้นแต่งหน้าขนมเค้ก!J:J)+SUMIF(แพ็ค!$C:$C,'รับ-จ่าย ประจำวัน'!$B163,แพ็ค!J:J)+SUMIF(ธุรการ!$C:$C,'รับ-จ่าย ประจำวัน'!$B163,ธุรการ!J:J)+SUMIF(เส้นแต่งหน้าขนมปัง!$C:$C,'รับ-จ่าย ประจำวัน'!$B163,เส้นแต่งหน้าขนมปัง!J:J)+SUMIF('วางแผนBC,CJ'!$C:$C,'รับ-จ่าย ประจำวัน'!$B163,'วางแผนBC,CJ'!J:J)+SUMIF(RD!$C:$C,'รับ-จ่าย ประจำวัน'!$B163,RD!J:J)+SUMIF('FG,ออนไล,คัดแยก'!$C:$C,'รับ-จ่าย ประจำวัน'!$B163,'FG,ออนไล,คัดแยก'!J:J)</f>
        <v>0</v>
      </c>
      <c r="AR163" s="16">
        <f>SUMIF(เตรียมส่วนผสม!$C:$C,'รับ-จ่าย ประจำวัน'!$B163,เตรียมส่วนผสม!K:K)+SUMIF(กวนไส้!$C:$C,'รับ-จ่าย ประจำวัน'!$B163,กวนไส้!K:K)+SUMIF(ผลิต1!$C:$C,'รับ-จ่าย ประจำวัน'!$B163,ผลิต1!K:K)+SUMIF(ผลิต2!$C:$C,'รับ-จ่าย ประจำวัน'!$B163,ผลิต2!K:K)+SUMIF(เส้นแต่งหน้าขนมเค้ก!$C:$C,'รับ-จ่าย ประจำวัน'!$B163,เส้นแต่งหน้าขนมเค้ก!K:K)+SUMIF(แพ็ค!$C:$C,'รับ-จ่าย ประจำวัน'!$B163,แพ็ค!K:K)+SUMIF(ธุรการ!$C:$C,'รับ-จ่าย ประจำวัน'!$B163,ธุรการ!K:K)+SUMIF(เส้นแต่งหน้าขนมปัง!$C:$C,'รับ-จ่าย ประจำวัน'!$B163,เส้นแต่งหน้าขนมปัง!K:K)+SUMIF('วางแผนBC,CJ'!$C:$C,'รับ-จ่าย ประจำวัน'!$B163,'วางแผนBC,CJ'!K:K)+SUMIF(RD!$C:$C,'รับ-จ่าย ประจำวัน'!$B163,RD!K:K)+SUMIF('FG,ออนไล,คัดแยก'!$C:$C,'รับ-จ่าย ประจำวัน'!$B163,'FG,ออนไล,คัดแยก'!K:K)</f>
        <v>16000</v>
      </c>
      <c r="AS163" s="16">
        <f>SUMIF(เตรียมส่วนผสม!$C:$C,'รับ-จ่าย ประจำวัน'!$B163,เตรียมส่วนผสม!L:L)+SUMIF(กวนไส้!$C:$C,'รับ-จ่าย ประจำวัน'!$B163,กวนไส้!L:L)+SUMIF(ผลิต1!$C:$C,'รับ-จ่าย ประจำวัน'!$B163,ผลิต1!L:L)+SUMIF(ผลิต2!$C:$C,'รับ-จ่าย ประจำวัน'!$B163,ผลิต2!L:L)+SUMIF(เส้นแต่งหน้าขนมเค้ก!$C:$C,'รับ-จ่าย ประจำวัน'!$B163,เส้นแต่งหน้าขนมเค้ก!L:L)+SUMIF(แพ็ค!$C:$C,'รับ-จ่าย ประจำวัน'!$B163,แพ็ค!L:L)+SUMIF(ธุรการ!$C:$C,'รับ-จ่าย ประจำวัน'!$B163,ธุรการ!L:L)+SUMIF(เส้นแต่งหน้าขนมปัง!$C:$C,'รับ-จ่าย ประจำวัน'!$B163,เส้นแต่งหน้าขนมปัง!L:L)+SUMIF('วางแผนBC,CJ'!$C:$C,'รับ-จ่าย ประจำวัน'!$B163,'วางแผนBC,CJ'!L:L)+SUMIF(RD!$C:$C,'รับ-จ่าย ประจำวัน'!$B163,RD!L:L)+SUMIF('FG,ออนไล,คัดแยก'!$C:$C,'รับ-จ่าย ประจำวัน'!$B163,'FG,ออนไล,คัดแยก'!L:L)</f>
        <v>18000</v>
      </c>
      <c r="AT163" s="16">
        <f>SUMIF(เตรียมส่วนผสม!$C:$C,'รับ-จ่าย ประจำวัน'!$B163,เตรียมส่วนผสม!M:M)+SUMIF(กวนไส้!$C:$C,'รับ-จ่าย ประจำวัน'!$B163,กวนไส้!M:M)+SUMIF(ผลิต1!$C:$C,'รับ-จ่าย ประจำวัน'!$B163,ผลิต1!M:M)+SUMIF(ผลิต2!$C:$C,'รับ-จ่าย ประจำวัน'!$B163,ผลิต2!M:M)+SUMIF(เส้นแต่งหน้าขนมเค้ก!$C:$C,'รับ-จ่าย ประจำวัน'!$B163,เส้นแต่งหน้าขนมเค้ก!M:M)+SUMIF(แพ็ค!$C:$C,'รับ-จ่าย ประจำวัน'!$B163,แพ็ค!M:M)+SUMIF(ธุรการ!$C:$C,'รับ-จ่าย ประจำวัน'!$B163,ธุรการ!M:M)+SUMIF(เส้นแต่งหน้าขนมปัง!$C:$C,'รับ-จ่าย ประจำวัน'!$B163,เส้นแต่งหน้าขนมปัง!M:M)+SUMIF('วางแผนBC,CJ'!$C:$C,'รับ-จ่าย ประจำวัน'!$B163,'วางแผนBC,CJ'!M:M)+SUMIF(RD!$C:$C,'รับ-จ่าย ประจำวัน'!$B163,RD!M:M)+SUMIF('FG,ออนไล,คัดแยก'!$C:$C,'รับ-จ่าย ประจำวัน'!$B163,'FG,ออนไล,คัดแยก'!M:M)</f>
        <v>0</v>
      </c>
      <c r="AU163" s="16">
        <f>SUMIF(เตรียมส่วนผสม!$C:$C,'รับ-จ่าย ประจำวัน'!$B163,เตรียมส่วนผสม!N:N)+SUMIF(กวนไส้!$C:$C,'รับ-จ่าย ประจำวัน'!$B163,กวนไส้!N:N)+SUMIF(ผลิต1!$C:$C,'รับ-จ่าย ประจำวัน'!$B163,ผลิต1!N:N)+SUMIF(ผลิต2!$C:$C,'รับ-จ่าย ประจำวัน'!$B163,ผลิต2!N:N)+SUMIF(เส้นแต่งหน้าขนมเค้ก!$C:$C,'รับ-จ่าย ประจำวัน'!$B163,เส้นแต่งหน้าขนมเค้ก!N:N)+SUMIF(แพ็ค!$C:$C,'รับ-จ่าย ประจำวัน'!$B163,แพ็ค!N:N)+SUMIF(ธุรการ!$C:$C,'รับ-จ่าย ประจำวัน'!$B163,ธุรการ!N:N)+SUMIF(เส้นแต่งหน้าขนมปัง!$C:$C,'รับ-จ่าย ประจำวัน'!$B163,เส้นแต่งหน้าขนมปัง!N:N)+SUMIF('วางแผนBC,CJ'!$C:$C,'รับ-จ่าย ประจำวัน'!$B163,'วางแผนBC,CJ'!N:N)+SUMIF(RD!$C:$C,'รับ-จ่าย ประจำวัน'!$B163,RD!N:N)+SUMIF('FG,ออนไล,คัดแยก'!$C:$C,'รับ-จ่าย ประจำวัน'!$B163,'FG,ออนไล,คัดแยก'!N:N)</f>
        <v>8000</v>
      </c>
      <c r="AV163" s="16">
        <f>SUMIF(เตรียมส่วนผสม!$C:$C,'รับ-จ่าย ประจำวัน'!$B163,เตรียมส่วนผสม!O:O)+SUMIF(กวนไส้!$C:$C,'รับ-จ่าย ประจำวัน'!$B163,กวนไส้!O:O)+SUMIF(ผลิต1!$C:$C,'รับ-จ่าย ประจำวัน'!$B163,ผลิต1!O:O)+SUMIF(ผลิต2!$C:$C,'รับ-จ่าย ประจำวัน'!$B163,ผลิต2!O:O)+SUMIF(เส้นแต่งหน้าขนมเค้ก!$C:$C,'รับ-จ่าย ประจำวัน'!$B163,เส้นแต่งหน้าขนมเค้ก!O:O)+SUMIF(แพ็ค!$C:$C,'รับ-จ่าย ประจำวัน'!$B163,แพ็ค!O:O)+SUMIF(ธุรการ!$C:$C,'รับ-จ่าย ประจำวัน'!$B163,ธุรการ!O:O)+SUMIF(เส้นแต่งหน้าขนมปัง!$C:$C,'รับ-จ่าย ประจำวัน'!$B163,เส้นแต่งหน้าขนมปัง!O:O)+SUMIF('วางแผนBC,CJ'!$C:$C,'รับ-จ่าย ประจำวัน'!$B163,'วางแผนBC,CJ'!O:O)+SUMIF(RD!$C:$C,'รับ-จ่าย ประจำวัน'!$B163,RD!O:O)+SUMIF('FG,ออนไล,คัดแยก'!$C:$C,'รับ-จ่าย ประจำวัน'!$B163,'FG,ออนไล,คัดแยก'!O:O)</f>
        <v>14000</v>
      </c>
      <c r="AW163" s="16">
        <f>SUMIF(เตรียมส่วนผสม!$C:$C,'รับ-จ่าย ประจำวัน'!$B163,เตรียมส่วนผสม!P:P)+SUMIF(กวนไส้!$C:$C,'รับ-จ่าย ประจำวัน'!$B163,กวนไส้!P:P)+SUMIF(ผลิต1!$C:$C,'รับ-จ่าย ประจำวัน'!$B163,ผลิต1!P:P)+SUMIF(ผลิต2!$C:$C,'รับ-จ่าย ประจำวัน'!$B163,ผลิต2!P:P)+SUMIF(เส้นแต่งหน้าขนมเค้ก!$C:$C,'รับ-จ่าย ประจำวัน'!$B163,เส้นแต่งหน้าขนมเค้ก!P:P)+SUMIF(แพ็ค!$C:$C,'รับ-จ่าย ประจำวัน'!$B163,แพ็ค!P:P)+SUMIF(ธุรการ!$C:$C,'รับ-จ่าย ประจำวัน'!$B163,ธุรการ!P:P)+SUMIF(เส้นแต่งหน้าขนมปัง!$C:$C,'รับ-จ่าย ประจำวัน'!$B163,เส้นแต่งหน้าขนมปัง!P:P)+SUMIF('วางแผนBC,CJ'!$C:$C,'รับ-จ่าย ประจำวัน'!$B163,'วางแผนBC,CJ'!P:P)+SUMIF(RD!$C:$C,'รับ-จ่าย ประจำวัน'!$B163,RD!P:P)+SUMIF('FG,ออนไล,คัดแยก'!$C:$C,'รับ-จ่าย ประจำวัน'!$B163,'FG,ออนไล,คัดแยก'!P:P)</f>
        <v>4000</v>
      </c>
      <c r="AX163" s="16">
        <f>SUMIF(เตรียมส่วนผสม!$C:$C,'รับ-จ่าย ประจำวัน'!$B163,เตรียมส่วนผสม!Q:Q)+SUMIF(กวนไส้!$C:$C,'รับ-จ่าย ประจำวัน'!$B163,กวนไส้!Q:Q)+SUMIF(ผลิต1!$C:$C,'รับ-จ่าย ประจำวัน'!$B163,ผลิต1!Q:Q)+SUMIF(ผลิต2!$C:$C,'รับ-จ่าย ประจำวัน'!$B163,ผลิต2!Q:Q)+SUMIF(เส้นแต่งหน้าขนมเค้ก!$C:$C,'รับ-จ่าย ประจำวัน'!$B163,เส้นแต่งหน้าขนมเค้ก!Q:Q)+SUMIF(แพ็ค!$C:$C,'รับ-จ่าย ประจำวัน'!$B163,แพ็ค!Q:Q)+SUMIF(ธุรการ!$C:$C,'รับ-จ่าย ประจำวัน'!$B163,ธุรการ!Q:Q)+SUMIF(เส้นแต่งหน้าขนมปัง!$C:$C,'รับ-จ่าย ประจำวัน'!$B163,เส้นแต่งหน้าขนมปัง!Q:Q)+SUMIF('วางแผนBC,CJ'!$C:$C,'รับ-จ่าย ประจำวัน'!$B163,'วางแผนBC,CJ'!Q:Q)+SUMIF(RD!$C:$C,'รับ-จ่าย ประจำวัน'!$B163,RD!Q:Q)+SUMIF('FG,ออนไล,คัดแยก'!$C:$C,'รับ-จ่าย ประจำวัน'!$B163,'FG,ออนไล,คัดแยก'!Q:Q)</f>
        <v>12000</v>
      </c>
      <c r="AY163" s="16">
        <f>SUMIF(เตรียมส่วนผสม!$C:$C,'รับ-จ่าย ประจำวัน'!$B163,เตรียมส่วนผสม!R:R)+SUMIF(กวนไส้!$C:$C,'รับ-จ่าย ประจำวัน'!$B163,กวนไส้!R:R)+SUMIF(ผลิต1!$C:$C,'รับ-จ่าย ประจำวัน'!$B163,ผลิต1!R:R)+SUMIF(ผลิต2!$C:$C,'รับ-จ่าย ประจำวัน'!$B163,ผลิต2!R:R)+SUMIF(เส้นแต่งหน้าขนมเค้ก!$C:$C,'รับ-จ่าย ประจำวัน'!$B163,เส้นแต่งหน้าขนมเค้ก!R:R)+SUMIF(แพ็ค!$C:$C,'รับ-จ่าย ประจำวัน'!$B163,แพ็ค!R:R)+SUMIF(ธุรการ!$C:$C,'รับ-จ่าย ประจำวัน'!$B163,ธุรการ!R:R)+SUMIF(เส้นแต่งหน้าขนมปัง!$C:$C,'รับ-จ่าย ประจำวัน'!$B163,เส้นแต่งหน้าขนมปัง!R:R)+SUMIF('วางแผนBC,CJ'!$C:$C,'รับ-จ่าย ประจำวัน'!$B163,'วางแผนBC,CJ'!R:R)+SUMIF(RD!$C:$C,'รับ-จ่าย ประจำวัน'!$B163,RD!R:R)+SUMIF('FG,ออนไล,คัดแยก'!$C:$C,'รับ-จ่าย ประจำวัน'!$B163,'FG,ออนไล,คัดแยก'!R:R)</f>
        <v>10000</v>
      </c>
      <c r="AZ163" s="16">
        <f>SUMIF(เตรียมส่วนผสม!$C:$C,'รับ-จ่าย ประจำวัน'!$B163,เตรียมส่วนผสม!S:S)+SUMIF(กวนไส้!$C:$C,'รับ-จ่าย ประจำวัน'!$B163,กวนไส้!S:S)+SUMIF(ผลิต1!$C:$C,'รับ-จ่าย ประจำวัน'!$B163,ผลิต1!S:S)+SUMIF(ผลิต2!$C:$C,'รับ-จ่าย ประจำวัน'!$B163,ผลิต2!S:S)+SUMIF(เส้นแต่งหน้าขนมเค้ก!$C:$C,'รับ-จ่าย ประจำวัน'!$B163,เส้นแต่งหน้าขนมเค้ก!S:S)+SUMIF(แพ็ค!$C:$C,'รับ-จ่าย ประจำวัน'!$B163,แพ็ค!S:S)+SUMIF(ธุรการ!$C:$C,'รับ-จ่าย ประจำวัน'!$B163,ธุรการ!S:S)+SUMIF(เส้นแต่งหน้าขนมปัง!$C:$C,'รับ-จ่าย ประจำวัน'!$B163,เส้นแต่งหน้าขนมปัง!S:S)+SUMIF('วางแผนBC,CJ'!$C:$C,'รับ-จ่าย ประจำวัน'!$B163,'วางแผนBC,CJ'!S:S)+SUMIF(RD!$C:$C,'รับ-จ่าย ประจำวัน'!$B163,RD!S:S)+SUMIF('FG,ออนไล,คัดแยก'!$C:$C,'รับ-จ่าย ประจำวัน'!$B163,'FG,ออนไล,คัดแยก'!S:S)</f>
        <v>10000</v>
      </c>
      <c r="BA163" s="16">
        <f>SUMIF(เตรียมส่วนผสม!$C:$C,'รับ-จ่าย ประจำวัน'!$B163,เตรียมส่วนผสม!T:T)+SUMIF(กวนไส้!$C:$C,'รับ-จ่าย ประจำวัน'!$B163,กวนไส้!T:T)+SUMIF(ผลิต1!$C:$C,'รับ-จ่าย ประจำวัน'!$B163,ผลิต1!T:T)+SUMIF(ผลิต2!$C:$C,'รับ-จ่าย ประจำวัน'!$B163,ผลิต2!T:T)+SUMIF(เส้นแต่งหน้าขนมเค้ก!$C:$C,'รับ-จ่าย ประจำวัน'!$B163,เส้นแต่งหน้าขนมเค้ก!T:T)+SUMIF(แพ็ค!$C:$C,'รับ-จ่าย ประจำวัน'!$B163,แพ็ค!T:T)+SUMIF(ธุรการ!$C:$C,'รับ-จ่าย ประจำวัน'!$B163,ธุรการ!T:T)+SUMIF(เส้นแต่งหน้าขนมปัง!$C:$C,'รับ-จ่าย ประจำวัน'!$B163,เส้นแต่งหน้าขนมปัง!T:T)+SUMIF('วางแผนBC,CJ'!$C:$C,'รับ-จ่าย ประจำวัน'!$B163,'วางแผนBC,CJ'!T:T)+SUMIF(RD!$C:$C,'รับ-จ่าย ประจำวัน'!$B163,RD!T:T)+SUMIF('FG,ออนไล,คัดแยก'!$C:$C,'รับ-จ่าย ประจำวัน'!$B163,'FG,ออนไล,คัดแยก'!T:T)</f>
        <v>0</v>
      </c>
      <c r="BB163" s="16">
        <f>SUMIF(เตรียมส่วนผสม!$C:$C,'รับ-จ่าย ประจำวัน'!$B163,เตรียมส่วนผสม!U:U)+SUMIF(กวนไส้!$C:$C,'รับ-จ่าย ประจำวัน'!$B163,กวนไส้!U:U)+SUMIF(ผลิต1!$C:$C,'รับ-จ่าย ประจำวัน'!$B163,ผลิต1!U:U)+SUMIF(ผลิต2!$C:$C,'รับ-จ่าย ประจำวัน'!$B163,ผลิต2!U:U)+SUMIF(เส้นแต่งหน้าขนมเค้ก!$C:$C,'รับ-จ่าย ประจำวัน'!$B163,เส้นแต่งหน้าขนมเค้ก!U:U)+SUMIF(แพ็ค!$C:$C,'รับ-จ่าย ประจำวัน'!$B163,แพ็ค!U:U)+SUMIF(ธุรการ!$C:$C,'รับ-จ่าย ประจำวัน'!$B163,ธุรการ!U:U)+SUMIF(เส้นแต่งหน้าขนมปัง!$C:$C,'รับ-จ่าย ประจำวัน'!$B163,เส้นแต่งหน้าขนมปัง!U:U)+SUMIF('วางแผนBC,CJ'!$C:$C,'รับ-จ่าย ประจำวัน'!$B163,'วางแผนBC,CJ'!U:U)+SUMIF(RD!$C:$C,'รับ-จ่าย ประจำวัน'!$B163,RD!U:U)+SUMIF('FG,ออนไล,คัดแยก'!$C:$C,'รับ-จ่าย ประจำวัน'!$B163,'FG,ออนไล,คัดแยก'!U:U)</f>
        <v>6000</v>
      </c>
      <c r="BC163" s="16">
        <f>SUMIF(เตรียมส่วนผสม!$C:$C,'รับ-จ่าย ประจำวัน'!$B163,เตรียมส่วนผสม!V:V)+SUMIF(กวนไส้!$C:$C,'รับ-จ่าย ประจำวัน'!$B163,กวนไส้!V:V)+SUMIF(ผลิต1!$C:$C,'รับ-จ่าย ประจำวัน'!$B163,ผลิต1!V:V)+SUMIF(ผลิต2!$C:$C,'รับ-จ่าย ประจำวัน'!$B163,ผลิต2!V:V)+SUMIF(เส้นแต่งหน้าขนมเค้ก!$C:$C,'รับ-จ่าย ประจำวัน'!$B163,เส้นแต่งหน้าขนมเค้ก!V:V)+SUMIF(แพ็ค!$C:$C,'รับ-จ่าย ประจำวัน'!$B163,แพ็ค!V:V)+SUMIF(ธุรการ!$C:$C,'รับ-จ่าย ประจำวัน'!$B163,ธุรการ!V:V)+SUMIF(เส้นแต่งหน้าขนมปัง!$C:$C,'รับ-จ่าย ประจำวัน'!$B163,เส้นแต่งหน้าขนมปัง!V:V)+SUMIF('วางแผนBC,CJ'!$C:$C,'รับ-จ่าย ประจำวัน'!$B163,'วางแผนBC,CJ'!V:V)+SUMIF(RD!$C:$C,'รับ-จ่าย ประจำวัน'!$B163,RD!V:V)+SUMIF('FG,ออนไล,คัดแยก'!$C:$C,'รับ-จ่าย ประจำวัน'!$B163,'FG,ออนไล,คัดแยก'!V:V)</f>
        <v>16000</v>
      </c>
      <c r="BD163" s="16">
        <f>SUMIF(เตรียมส่วนผสม!$C:$C,'รับ-จ่าย ประจำวัน'!$B163,เตรียมส่วนผสม!W:W)+SUMIF(กวนไส้!$C:$C,'รับ-จ่าย ประจำวัน'!$B163,กวนไส้!W:W)+SUMIF(ผลิต1!$C:$C,'รับ-จ่าย ประจำวัน'!$B163,ผลิต1!W:W)+SUMIF(ผลิต2!$C:$C,'รับ-จ่าย ประจำวัน'!$B163,ผลิต2!W:W)+SUMIF(เส้นแต่งหน้าขนมเค้ก!$C:$C,'รับ-จ่าย ประจำวัน'!$B163,เส้นแต่งหน้าขนมเค้ก!W:W)+SUMIF(แพ็ค!$C:$C,'รับ-จ่าย ประจำวัน'!$B163,แพ็ค!W:W)+SUMIF(ธุรการ!$C:$C,'รับ-จ่าย ประจำวัน'!$B163,ธุรการ!W:W)+SUMIF(เส้นแต่งหน้าขนมปัง!$C:$C,'รับ-จ่าย ประจำวัน'!$B163,เส้นแต่งหน้าขนมปัง!W:W)+SUMIF('วางแผนBC,CJ'!$C:$C,'รับ-จ่าย ประจำวัน'!$B163,'วางแผนBC,CJ'!W:W)+SUMIF(RD!$C:$C,'รับ-จ่าย ประจำวัน'!$B163,RD!W:W)+SUMIF('FG,ออนไล,คัดแยก'!$C:$C,'รับ-จ่าย ประจำวัน'!$B163,'FG,ออนไล,คัดแยก'!W:W)</f>
        <v>8000</v>
      </c>
      <c r="BE163" s="16">
        <f>SUMIF(เตรียมส่วนผสม!$C:$C,'รับ-จ่าย ประจำวัน'!$B163,เตรียมส่วนผสม!X:X)+SUMIF(กวนไส้!$C:$C,'รับ-จ่าย ประจำวัน'!$B163,กวนไส้!X:X)+SUMIF(ผลิต1!$C:$C,'รับ-จ่าย ประจำวัน'!$B163,ผลิต1!X:X)+SUMIF(ผลิต2!$C:$C,'รับ-จ่าย ประจำวัน'!$B163,ผลิต2!X:X)+SUMIF(เส้นแต่งหน้าขนมเค้ก!$C:$C,'รับ-จ่าย ประจำวัน'!$B163,เส้นแต่งหน้าขนมเค้ก!X:X)+SUMIF(แพ็ค!$C:$C,'รับ-จ่าย ประจำวัน'!$B163,แพ็ค!X:X)+SUMIF(ธุรการ!$C:$C,'รับ-จ่าย ประจำวัน'!$B163,ธุรการ!X:X)+SUMIF(เส้นแต่งหน้าขนมปัง!$C:$C,'รับ-จ่าย ประจำวัน'!$B163,เส้นแต่งหน้าขนมปัง!X:X)+SUMIF('วางแผนBC,CJ'!$C:$C,'รับ-จ่าย ประจำวัน'!$B163,'วางแผนBC,CJ'!X:X)+SUMIF(RD!$C:$C,'รับ-จ่าย ประจำวัน'!$B163,RD!X:X)+SUMIF('FG,ออนไล,คัดแยก'!$C:$C,'รับ-จ่าย ประจำวัน'!$B163,'FG,ออนไล,คัดแยก'!X:X)</f>
        <v>0</v>
      </c>
      <c r="BF163" s="16">
        <f>SUMIF(เตรียมส่วนผสม!$C:$C,'รับ-จ่าย ประจำวัน'!$B163,เตรียมส่วนผสม!Y:Y)+SUMIF(กวนไส้!$C:$C,'รับ-จ่าย ประจำวัน'!$B163,กวนไส้!Y:Y)+SUMIF(ผลิต1!$C:$C,'รับ-จ่าย ประจำวัน'!$B163,ผลิต1!Y:Y)+SUMIF(ผลิต2!$C:$C,'รับ-จ่าย ประจำวัน'!$B163,ผลิต2!Y:Y)+SUMIF(เส้นแต่งหน้าขนมเค้ก!$C:$C,'รับ-จ่าย ประจำวัน'!$B163,เส้นแต่งหน้าขนมเค้ก!Y:Y)+SUMIF(แพ็ค!$C:$C,'รับ-จ่าย ประจำวัน'!$B163,แพ็ค!Y:Y)+SUMIF(ธุรการ!$C:$C,'รับ-จ่าย ประจำวัน'!$B163,ธุรการ!Y:Y)+SUMIF(เส้นแต่งหน้าขนมปัง!$C:$C,'รับ-จ่าย ประจำวัน'!$B163,เส้นแต่งหน้าขนมปัง!Y:Y)+SUMIF('วางแผนBC,CJ'!$C:$C,'รับ-จ่าย ประจำวัน'!$B163,'วางแผนBC,CJ'!Y:Y)+SUMIF(RD!$C:$C,'รับ-จ่าย ประจำวัน'!$B163,RD!Y:Y)+SUMIF('FG,ออนไล,คัดแยก'!$C:$C,'รับ-จ่าย ประจำวัน'!$B163,'FG,ออนไล,คัดแยก'!Y:Y)</f>
        <v>12000</v>
      </c>
      <c r="BG163" s="16">
        <f>SUMIF(เตรียมส่วนผสม!$C:$C,'รับ-จ่าย ประจำวัน'!$B163,เตรียมส่วนผสม!Z:Z)+SUMIF(กวนไส้!$C:$C,'รับ-จ่าย ประจำวัน'!$B163,กวนไส้!Z:Z)+SUMIF(ผลิต1!$C:$C,'รับ-จ่าย ประจำวัน'!$B163,ผลิต1!Z:Z)+SUMIF(ผลิต2!$C:$C,'รับ-จ่าย ประจำวัน'!$B163,ผลิต2!Z:Z)+SUMIF(เส้นแต่งหน้าขนมเค้ก!$C:$C,'รับ-จ่าย ประจำวัน'!$B163,เส้นแต่งหน้าขนมเค้ก!Z:Z)+SUMIF(แพ็ค!$C:$C,'รับ-จ่าย ประจำวัน'!$B163,แพ็ค!Z:Z)+SUMIF(ธุรการ!$C:$C,'รับ-จ่าย ประจำวัน'!$B163,ธุรการ!Z:Z)+SUMIF(เส้นแต่งหน้าขนมปัง!$C:$C,'รับ-จ่าย ประจำวัน'!$B163,เส้นแต่งหน้าขนมปัง!Z:Z)+SUMIF('วางแผนBC,CJ'!$C:$C,'รับ-จ่าย ประจำวัน'!$B163,'วางแผนBC,CJ'!Z:Z)+SUMIF(RD!$C:$C,'รับ-จ่าย ประจำวัน'!$B163,RD!Z:Z)+SUMIF('FG,ออนไล,คัดแยก'!$C:$C,'รับ-จ่าย ประจำวัน'!$B163,'FG,ออนไล,คัดแยก'!Z:Z)</f>
        <v>16000</v>
      </c>
      <c r="BH163" s="16">
        <f>SUMIF(เตรียมส่วนผสม!$C:$C,'รับ-จ่าย ประจำวัน'!$B163,เตรียมส่วนผสม!AA:AA)+SUMIF(กวนไส้!$C:$C,'รับ-จ่าย ประจำวัน'!$B163,กวนไส้!AA:AA)+SUMIF(ผลิต1!$C:$C,'รับ-จ่าย ประจำวัน'!$B163,ผลิต1!AA:AA)+SUMIF(ผลิต2!$C:$C,'รับ-จ่าย ประจำวัน'!$B163,ผลิต2!AA:AA)+SUMIF(เส้นแต่งหน้าขนมเค้ก!$C:$C,'รับ-จ่าย ประจำวัน'!$B163,เส้นแต่งหน้าขนมเค้ก!AA:AA)+SUMIF(แพ็ค!$C:$C,'รับ-จ่าย ประจำวัน'!$B163,แพ็ค!AA:AA)+SUMIF(ธุรการ!$C:$C,'รับ-จ่าย ประจำวัน'!$B163,ธุรการ!AA:AA)+SUMIF(เส้นแต่งหน้าขนมปัง!$C:$C,'รับ-จ่าย ประจำวัน'!$B163,เส้นแต่งหน้าขนมปัง!AA:AA)+SUMIF('วางแผนBC,CJ'!$C:$C,'รับ-จ่าย ประจำวัน'!$B163,'วางแผนBC,CJ'!AA:AA)+SUMIF(RD!$C:$C,'รับ-จ่าย ประจำวัน'!$B163,RD!AA:AA)+SUMIF('FG,ออนไล,คัดแยก'!$C:$C,'รับ-จ่าย ประจำวัน'!$B163,'FG,ออนไล,คัดแยก'!AA:AA)</f>
        <v>0</v>
      </c>
      <c r="BI163" s="16">
        <f>SUMIF(เตรียมส่วนผสม!$C:$C,'รับ-จ่าย ประจำวัน'!$B163,เตรียมส่วนผสม!AB:AB)+SUMIF(กวนไส้!$C:$C,'รับ-จ่าย ประจำวัน'!$B163,กวนไส้!AB:AB)+SUMIF(ผลิต1!$C:$C,'รับ-จ่าย ประจำวัน'!$B163,ผลิต1!AB:AB)+SUMIF(ผลิต2!$C:$C,'รับ-จ่าย ประจำวัน'!$B163,ผลิต2!AB:AB)+SUMIF(เส้นแต่งหน้าขนมเค้ก!$C:$C,'รับ-จ่าย ประจำวัน'!$B163,เส้นแต่งหน้าขนมเค้ก!AB:AB)+SUMIF(แพ็ค!$C:$C,'รับ-จ่าย ประจำวัน'!$B163,แพ็ค!AB:AB)+SUMIF(ธุรการ!$C:$C,'รับ-จ่าย ประจำวัน'!$B163,ธุรการ!AB:AB)+SUMIF(เส้นแต่งหน้าขนมปัง!$C:$C,'รับ-จ่าย ประจำวัน'!$B163,เส้นแต่งหน้าขนมปัง!AB:AB)+SUMIF('วางแผนBC,CJ'!$C:$C,'รับ-จ่าย ประจำวัน'!$B163,'วางแผนBC,CJ'!AB:AB)+SUMIF(RD!$C:$C,'รับ-จ่าย ประจำวัน'!$B163,RD!AB:AB)+SUMIF('FG,ออนไล,คัดแยก'!$C:$C,'รับ-จ่าย ประจำวัน'!$B163,'FG,ออนไล,คัดแยก'!AB:AB)</f>
        <v>6000</v>
      </c>
      <c r="BJ163" s="16">
        <f>SUMIF(เตรียมส่วนผสม!$C:$C,'รับ-จ่าย ประจำวัน'!$B163,เตรียมส่วนผสม!AC:AC)+SUMIF(กวนไส้!$C:$C,'รับ-จ่าย ประจำวัน'!$B163,กวนไส้!AC:AC)+SUMIF(ผลิต1!$C:$C,'รับ-จ่าย ประจำวัน'!$B163,ผลิต1!AC:AC)+SUMIF(ผลิต2!$C:$C,'รับ-จ่าย ประจำวัน'!$B163,ผลิต2!AC:AC)+SUMIF(เส้นแต่งหน้าขนมเค้ก!$C:$C,'รับ-จ่าย ประจำวัน'!$B163,เส้นแต่งหน้าขนมเค้ก!AC:AC)+SUMIF(แพ็ค!$C:$C,'รับ-จ่าย ประจำวัน'!$B163,แพ็ค!AC:AC)+SUMIF(ธุรการ!$C:$C,'รับ-จ่าย ประจำวัน'!$B163,ธุรการ!AC:AC)+SUMIF(เส้นแต่งหน้าขนมปัง!$C:$C,'รับ-จ่าย ประจำวัน'!$B163,เส้นแต่งหน้าขนมปัง!AC:AC)+SUMIF('วางแผนBC,CJ'!$C:$C,'รับ-จ่าย ประจำวัน'!$B163,'วางแผนBC,CJ'!AC:AC)+SUMIF(RD!$C:$C,'รับ-จ่าย ประจำวัน'!$B163,RD!AC:AC)+SUMIF('FG,ออนไล,คัดแยก'!$C:$C,'รับ-จ่าย ประจำวัน'!$B163,'FG,ออนไล,คัดแยก'!AC:AC)</f>
        <v>8000</v>
      </c>
      <c r="BK163" s="16">
        <f>SUMIF(เตรียมส่วนผสม!$C:$C,'รับ-จ่าย ประจำวัน'!$B163,เตรียมส่วนผสม!AD:AD)+SUMIF(กวนไส้!$C:$C,'รับ-จ่าย ประจำวัน'!$B163,กวนไส้!AD:AD)+SUMIF(ผลิต1!$C:$C,'รับ-จ่าย ประจำวัน'!$B163,ผลิต1!AD:AD)+SUMIF(ผลิต2!$C:$C,'รับ-จ่าย ประจำวัน'!$B163,ผลิต2!AD:AD)+SUMIF(เส้นแต่งหน้าขนมเค้ก!$C:$C,'รับ-จ่าย ประจำวัน'!$B163,เส้นแต่งหน้าขนมเค้ก!AD:AD)+SUMIF(แพ็ค!$C:$C,'รับ-จ่าย ประจำวัน'!$B163,แพ็ค!AD:AD)+SUMIF(ธุรการ!$C:$C,'รับ-จ่าย ประจำวัน'!$B163,ธุรการ!AD:AD)+SUMIF(เส้นแต่งหน้าขนมปัง!$C:$C,'รับ-จ่าย ประจำวัน'!$B163,เส้นแต่งหน้าขนมปัง!AD:AD)+SUMIF('วางแผนBC,CJ'!$C:$C,'รับ-จ่าย ประจำวัน'!$B163,'วางแผนBC,CJ'!AD:AD)+SUMIF(RD!$C:$C,'รับ-จ่าย ประจำวัน'!$B163,RD!AD:AD)+SUMIF('FG,ออนไล,คัดแยก'!$C:$C,'รับ-จ่าย ประจำวัน'!$B163,'FG,ออนไล,คัดแยก'!AD:AD)</f>
        <v>0</v>
      </c>
      <c r="BL163" s="16">
        <f>SUMIF(เตรียมส่วนผสม!$C:$C,'รับ-จ่าย ประจำวัน'!$B163,เตรียมส่วนผสม!AE:AE)+SUMIF(กวนไส้!$C:$C,'รับ-จ่าย ประจำวัน'!$B163,กวนไส้!AE:AE)+SUMIF(ผลิต1!$C:$C,'รับ-จ่าย ประจำวัน'!$B163,ผลิต1!AE:AE)+SUMIF(ผลิต2!$C:$C,'รับ-จ่าย ประจำวัน'!$B163,ผลิต2!AE:AE)+SUMIF(เส้นแต่งหน้าขนมเค้ก!$C:$C,'รับ-จ่าย ประจำวัน'!$B163,เส้นแต่งหน้าขนมเค้ก!AE:AE)+SUMIF(แพ็ค!$C:$C,'รับ-จ่าย ประจำวัน'!$B163,แพ็ค!AE:AE)+SUMIF(ธุรการ!$C:$C,'รับ-จ่าย ประจำวัน'!$B163,ธุรการ!AE:AE)+SUMIF(เส้นแต่งหน้าขนมปัง!$C:$C,'รับ-จ่าย ประจำวัน'!$B163,เส้นแต่งหน้าขนมปัง!AE:AE)+SUMIF('วางแผนBC,CJ'!$C:$C,'รับ-จ่าย ประจำวัน'!$B163,'วางแผนBC,CJ'!AE:AE)+SUMIF(RD!$C:$C,'รับ-จ่าย ประจำวัน'!$B163,RD!AE:AE)+SUMIF('FG,ออนไล,คัดแยก'!$C:$C,'รับ-จ่าย ประจำวัน'!$B163,'FG,ออนไล,คัดแยก'!AE:AE)</f>
        <v>18000</v>
      </c>
      <c r="BM163" s="16">
        <f>SUMIF(เตรียมส่วนผสม!$C:$C,'รับ-จ่าย ประจำวัน'!$B163,เตรียมส่วนผสม!AF:AF)+SUMIF(กวนไส้!$C:$C,'รับ-จ่าย ประจำวัน'!$B163,กวนไส้!AF:AF)+SUMIF(ผลิต1!$C:$C,'รับ-จ่าย ประจำวัน'!$B163,ผลิต1!AF:AF)+SUMIF(ผลิต2!$C:$C,'รับ-จ่าย ประจำวัน'!$B163,ผลิต2!AF:AF)+SUMIF(เส้นแต่งหน้าขนมเค้ก!$C:$C,'รับ-จ่าย ประจำวัน'!$B163,เส้นแต่งหน้าขนมเค้ก!AF:AF)+SUMIF(แพ็ค!$C:$C,'รับ-จ่าย ประจำวัน'!$B163,แพ็ค!AF:AF)+SUMIF(ธุรการ!$C:$C,'รับ-จ่าย ประจำวัน'!$B163,ธุรการ!AF:AF)+SUMIF(เส้นแต่งหน้าขนมปัง!$C:$C,'รับ-จ่าย ประจำวัน'!$B163,เส้นแต่งหน้าขนมปัง!AF:AF)+SUMIF('วางแผนBC,CJ'!$C:$C,'รับ-จ่าย ประจำวัน'!$B163,'วางแผนBC,CJ'!AF:AF)+SUMIF(RD!$C:$C,'รับ-จ่าย ประจำวัน'!$B163,RD!AF:AF)+SUMIF('FG,ออนไล,คัดแยก'!$C:$C,'รับ-จ่าย ประจำวัน'!$B163,'FG,ออนไล,คัดแยก'!AF:AF)</f>
        <v>12000</v>
      </c>
      <c r="BN163" s="16">
        <f>SUMIF(เตรียมส่วนผสม!$C:$C,'รับ-จ่าย ประจำวัน'!$B163,เตรียมส่วนผสม!AG:AG)+SUMIF(กวนไส้!$C:$C,'รับ-จ่าย ประจำวัน'!$B163,กวนไส้!AG:AG)+SUMIF(ผลิต1!$C:$C,'รับ-จ่าย ประจำวัน'!$B163,ผลิต1!AG:AG)+SUMIF(ผลิต2!$C:$C,'รับ-จ่าย ประจำวัน'!$B163,ผลิต2!AG:AG)+SUMIF(เส้นแต่งหน้าขนมเค้ก!$C:$C,'รับ-จ่าย ประจำวัน'!$B163,เส้นแต่งหน้าขนมเค้ก!AG:AG)+SUMIF(แพ็ค!$C:$C,'รับ-จ่าย ประจำวัน'!$B163,แพ็ค!AG:AG)+SUMIF(ธุรการ!$C:$C,'รับ-จ่าย ประจำวัน'!$B163,ธุรการ!AG:AG)+SUMIF(เส้นแต่งหน้าขนมปัง!$C:$C,'รับ-จ่าย ประจำวัน'!$B163,เส้นแต่งหน้าขนมปัง!AG:AG)+SUMIF('วางแผนBC,CJ'!$C:$C,'รับ-จ่าย ประจำวัน'!$B163,'วางแผนBC,CJ'!AG:AG)+SUMIF(RD!$C:$C,'รับ-จ่าย ประจำวัน'!$B163,RD!AG:AG)+SUMIF('FG,ออนไล,คัดแยก'!$C:$C,'รับ-จ่าย ประจำวัน'!$B163,'FG,ออนไล,คัดแยก'!AG:AG)</f>
        <v>12000</v>
      </c>
      <c r="BO163" s="16">
        <f>SUMIF(เตรียมส่วนผสม!$C:$C,'รับ-จ่าย ประจำวัน'!$B163,เตรียมส่วนผสม!AH:AH)+SUMIF(กวนไส้!$C:$C,'รับ-จ่าย ประจำวัน'!$B163,กวนไส้!AH:AH)+SUMIF(ผลิต1!$C:$C,'รับ-จ่าย ประจำวัน'!$B163,ผลิต1!AH:AH)+SUMIF(ผลิต2!$C:$C,'รับ-จ่าย ประจำวัน'!$B163,ผลิต2!AH:AH)+SUMIF(เส้นแต่งหน้าขนมเค้ก!$C:$C,'รับ-จ่าย ประจำวัน'!$B163,เส้นแต่งหน้าขนมเค้ก!AH:AH)+SUMIF(แพ็ค!$C:$C,'รับ-จ่าย ประจำวัน'!$B163,แพ็ค!AH:AH)+SUMIF(ธุรการ!$C:$C,'รับ-จ่าย ประจำวัน'!$B163,ธุรการ!AH:AH)+SUMIF(เส้นแต่งหน้าขนมปัง!$C:$C,'รับ-จ่าย ประจำวัน'!$B163,เส้นแต่งหน้าขนมปัง!AH:AH)+SUMIF('วางแผนBC,CJ'!$C:$C,'รับ-จ่าย ประจำวัน'!$B163,'วางแผนBC,CJ'!AH:AH)+SUMIF(RD!$C:$C,'รับ-จ่าย ประจำวัน'!$B163,RD!AH:AH)+SUMIF('FG,ออนไล,คัดแยก'!$C:$C,'รับ-จ่าย ประจำวัน'!$B163,'FG,ออนไล,คัดแยก'!AH:AH)</f>
        <v>0</v>
      </c>
      <c r="BP163" s="16">
        <f>SUMIF(เตรียมส่วนผสม!$C:$C,'รับ-จ่าย ประจำวัน'!$B163,เตรียมส่วนผสม!AI:AI)+SUMIF(กวนไส้!$C:$C,'รับ-จ่าย ประจำวัน'!$B163,กวนไส้!AI:AI)+SUMIF(ผลิต1!$C:$C,'รับ-จ่าย ประจำวัน'!$B163,ผลิต1!AI:AI)+SUMIF(ผลิต2!$C:$C,'รับ-จ่าย ประจำวัน'!$B163,ผลิต2!AI:AI)+SUMIF(เส้นแต่งหน้าขนมเค้ก!$C:$C,'รับ-จ่าย ประจำวัน'!$B163,เส้นแต่งหน้าขนมเค้ก!AI:AI)+SUMIF(แพ็ค!$C:$C,'รับ-จ่าย ประจำวัน'!$B163,แพ็ค!AI:AI)+SUMIF(ธุรการ!$C:$C,'รับ-จ่าย ประจำวัน'!$B163,ธุรการ!AI:AI)+SUMIF(เส้นแต่งหน้าขนมปัง!$C:$C,'รับ-จ่าย ประจำวัน'!$B163,เส้นแต่งหน้าขนมปัง!AI:AI)+SUMIF('วางแผนBC,CJ'!$C:$C,'รับ-จ่าย ประจำวัน'!$B163,'วางแผนBC,CJ'!AI:AI)+SUMIF(RD!$C:$C,'รับ-จ่าย ประจำวัน'!$B163,RD!AI:AI)+SUMIF('FG,ออนไล,คัดแยก'!$C:$C,'รับ-จ่าย ประจำวัน'!$B163,'FG,ออนไล,คัดแยก'!AI:AI)</f>
        <v>8000</v>
      </c>
      <c r="BQ163" s="16">
        <f>SUMIF(เตรียมส่วนผสม!$C:$C,'รับ-จ่าย ประจำวัน'!$B163,เตรียมส่วนผสม!AJ:AJ)+SUMIF(กวนไส้!$C:$C,'รับ-จ่าย ประจำวัน'!$B163,กวนไส้!AJ:AJ)+SUMIF(ผลิต1!$C:$C,'รับ-จ่าย ประจำวัน'!$B163,ผลิต1!AJ:AJ)+SUMIF(ผลิต2!$C:$C,'รับ-จ่าย ประจำวัน'!$B163,ผลิต2!AJ:AJ)+SUMIF(เส้นแต่งหน้าขนมเค้ก!$C:$C,'รับ-จ่าย ประจำวัน'!$B163,เส้นแต่งหน้าขนมเค้ก!AJ:AJ)+SUMIF(แพ็ค!$C:$C,'รับ-จ่าย ประจำวัน'!$B163,แพ็ค!AJ:AJ)+SUMIF(ธุรการ!$C:$C,'รับ-จ่าย ประจำวัน'!$B163,ธุรการ!AJ:AJ)+SUMIF(เส้นแต่งหน้าขนมปัง!$C:$C,'รับ-จ่าย ประจำวัน'!$B163,เส้นแต่งหน้าขนมปัง!AJ:AJ)+SUMIF('วางแผนBC,CJ'!$C:$C,'รับ-จ่าย ประจำวัน'!$B163,'วางแผนBC,CJ'!AJ:AJ)+SUMIF(RD!$C:$C,'รับ-จ่าย ประจำวัน'!$B163,RD!AJ:AJ)+SUMIF('FG,ออนไล,คัดแยก'!$C:$C,'รับ-จ่าย ประจำวัน'!$B163,'FG,ออนไล,คัดแยก'!AJ:AJ)</f>
        <v>8000</v>
      </c>
      <c r="BR163" s="16">
        <f>SUMIF(เตรียมส่วนผสม!$C:$C,'รับ-จ่าย ประจำวัน'!$B163,เตรียมส่วนผสม!AK:AK)+SUMIF(กวนไส้!$C:$C,'รับ-จ่าย ประจำวัน'!$B163,กวนไส้!AK:AK)+SUMIF(ผลิต1!$C:$C,'รับ-จ่าย ประจำวัน'!$B163,ผลิต1!AK:AK)+SUMIF(ผลิต2!$C:$C,'รับ-จ่าย ประจำวัน'!$B163,ผลิต2!AK:AK)+SUMIF(เส้นแต่งหน้าขนมเค้ก!$C:$C,'รับ-จ่าย ประจำวัน'!$B163,เส้นแต่งหน้าขนมเค้ก!AK:AK)+SUMIF(แพ็ค!$C:$C,'รับ-จ่าย ประจำวัน'!$B163,แพ็ค!AK:AK)+SUMIF(ธุรการ!$C:$C,'รับ-จ่าย ประจำวัน'!$B163,ธุรการ!AK:AK)+SUMIF(เส้นแต่งหน้าขนมปัง!$C:$C,'รับ-จ่าย ประจำวัน'!$B163,เส้นแต่งหน้าขนมปัง!AK:AK)+SUMIF('วางแผนBC,CJ'!$C:$C,'รับ-จ่าย ประจำวัน'!$B163,'วางแผนBC,CJ'!AK:AK)+SUMIF(RD!$C:$C,'รับ-จ่าย ประจำวัน'!$B163,RD!AK:AK)+SUMIF('FG,ออนไล,คัดแยก'!$C:$C,'รับ-จ่าย ประจำวัน'!$B163,'FG,ออนไล,คัดแยก'!AK:AK)</f>
        <v>8000</v>
      </c>
      <c r="BS163" s="16">
        <f>SUMIF(เตรียมส่วนผสม!$C:$C,'รับ-จ่าย ประจำวัน'!$B163,เตรียมส่วนผสม!AL:AL)+SUMIF(กวนไส้!$C:$C,'รับ-จ่าย ประจำวัน'!$B163,กวนไส้!AL:AL)+SUMIF(ผลิต1!$C:$C,'รับ-จ่าย ประจำวัน'!$B163,ผลิต1!AL:AL)+SUMIF(ผลิต2!$C:$C,'รับ-จ่าย ประจำวัน'!$B163,ผลิต2!AL:AL)+SUMIF(เส้นแต่งหน้าขนมเค้ก!$C:$C,'รับ-จ่าย ประจำวัน'!$B163,เส้นแต่งหน้าขนมเค้ก!AL:AL)+SUMIF(แพ็ค!$C:$C,'รับ-จ่าย ประจำวัน'!$B163,แพ็ค!AL:AL)+SUMIF(ธุรการ!$C:$C,'รับ-จ่าย ประจำวัน'!$B163,ธุรการ!AL:AL)+SUMIF(เส้นแต่งหน้าขนมปัง!$C:$C,'รับ-จ่าย ประจำวัน'!$B163,เส้นแต่งหน้าขนมปัง!AL:AL)+SUMIF('วางแผนBC,CJ'!$C:$C,'รับ-จ่าย ประจำวัน'!$B163,'วางแผนBC,CJ'!AL:AL)+SUMIF(RD!$C:$C,'รับ-จ่าย ประจำวัน'!$B163,RD!AL:AL)+SUMIF('FG,ออนไล,คัดแยก'!$C:$C,'รับ-จ่าย ประจำวัน'!$B163,'FG,ออนไล,คัดแยก'!AL:AL)</f>
        <v>0</v>
      </c>
      <c r="BT163" s="18">
        <f t="shared" si="36"/>
        <v>246000</v>
      </c>
      <c r="BU163" s="116"/>
      <c r="BV163" s="146">
        <f t="shared" si="37"/>
        <v>886000</v>
      </c>
      <c r="BW163" s="183">
        <v>30</v>
      </c>
      <c r="BX163" s="172">
        <f t="shared" si="46"/>
        <v>8200</v>
      </c>
      <c r="BY163" s="188">
        <f t="shared" si="40"/>
        <v>108.04878048780488</v>
      </c>
      <c r="BZ163" s="180">
        <f t="shared" ca="1" si="38"/>
        <v>46311.048780487807</v>
      </c>
      <c r="CA163" s="93"/>
      <c r="CB163" s="93"/>
      <c r="CC163" s="93"/>
      <c r="CD163" s="93"/>
      <c r="CE163" s="93"/>
      <c r="CF163" s="93"/>
      <c r="CG163" s="93"/>
      <c r="CH163" s="93"/>
      <c r="CI163" s="93"/>
      <c r="CJ163" s="97"/>
      <c r="CK163" s="9">
        <f t="shared" si="41"/>
        <v>886000</v>
      </c>
    </row>
    <row r="164" spans="1:89" x14ac:dyDescent="0.5">
      <c r="A164" s="149" t="s">
        <v>602</v>
      </c>
      <c r="B164" s="34">
        <v>1021701010</v>
      </c>
      <c r="C164" s="10" t="s">
        <v>1314</v>
      </c>
      <c r="D164" s="135" t="s">
        <v>61</v>
      </c>
      <c r="E164" s="11">
        <v>0</v>
      </c>
      <c r="F164" s="75"/>
      <c r="G164" s="11"/>
      <c r="H164" s="12">
        <v>1600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3"/>
      <c r="AF164" s="13"/>
      <c r="AG164" s="13"/>
      <c r="AH164" s="13"/>
      <c r="AI164" s="14"/>
      <c r="AJ164" s="14"/>
      <c r="AK164" s="14"/>
      <c r="AL164" s="14"/>
      <c r="AM164" s="14"/>
      <c r="AN164" s="15">
        <f t="shared" si="35"/>
        <v>0</v>
      </c>
      <c r="AO164" s="16">
        <f>SUMIF(เตรียมส่วนผสม!$C:$C,'รับ-จ่าย ประจำวัน'!$B164,เตรียมส่วนผสม!H:H)+SUMIF(กวนไส้!$C:$C,'รับ-จ่าย ประจำวัน'!$B164,กวนไส้!H:H)+SUMIF(ผลิต1!$C:$C,'รับ-จ่าย ประจำวัน'!$B164,ผลิต1!H:H)+SUMIF(ผลิต2!$C:$C,'รับ-จ่าย ประจำวัน'!$B164,ผลิต2!H:H)+SUMIF(เส้นแต่งหน้าขนมเค้ก!$C:$C,'รับ-จ่าย ประจำวัน'!$B164,เส้นแต่งหน้าขนมเค้ก!H:H)+SUMIF(แพ็ค!$C:$C,'รับ-จ่าย ประจำวัน'!$B164,แพ็ค!H:H)+SUMIF(ธุรการ!$C:$C,'รับ-จ่าย ประจำวัน'!$B164,ธุรการ!H:H)+SUMIF(เส้นแต่งหน้าขนมปัง!$C:$C,'รับ-จ่าย ประจำวัน'!$B164,เส้นแต่งหน้าขนมปัง!H:H)+SUMIF('วางแผนBC,CJ'!$C:$C,'รับ-จ่าย ประจำวัน'!$B164,'วางแผนBC,CJ'!H:H)+SUMIF(RD!$C:$C,'รับ-จ่าย ประจำวัน'!$B164,RD!H:H)+SUMIF('FG,ออนไล,คัดแยก'!$C:$C,'รับ-จ่าย ประจำวัน'!$B164,'FG,ออนไล,คัดแยก'!H:H)</f>
        <v>0</v>
      </c>
      <c r="AP164" s="16">
        <f>SUMIF(เตรียมส่วนผสม!$C:$C,'รับ-จ่าย ประจำวัน'!$B164,เตรียมส่วนผสม!I:I)+SUMIF(กวนไส้!$C:$C,'รับ-จ่าย ประจำวัน'!$B164,กวนไส้!I:I)+SUMIF(ผลิต1!$C:$C,'รับ-จ่าย ประจำวัน'!$B164,ผลิต1!I:I)+SUMIF(ผลิต2!$C:$C,'รับ-จ่าย ประจำวัน'!$B164,ผลิต2!I:I)+SUMIF(เส้นแต่งหน้าขนมเค้ก!$C:$C,'รับ-จ่าย ประจำวัน'!$B164,เส้นแต่งหน้าขนมเค้ก!I:I)+SUMIF(แพ็ค!$C:$C,'รับ-จ่าย ประจำวัน'!$B164,แพ็ค!I:I)+SUMIF(ธุรการ!$C:$C,'รับ-จ่าย ประจำวัน'!$B164,ธุรการ!I:I)+SUMIF(เส้นแต่งหน้าขนมปัง!$C:$C,'รับ-จ่าย ประจำวัน'!$B164,เส้นแต่งหน้าขนมปัง!I:I)+SUMIF('วางแผนBC,CJ'!$C:$C,'รับ-จ่าย ประจำวัน'!$B164,'วางแผนBC,CJ'!I:I)+SUMIF(RD!$C:$C,'รับ-จ่าย ประจำวัน'!$B164,RD!I:I)+SUMIF('FG,ออนไล,คัดแยก'!$C:$C,'รับ-จ่าย ประจำวัน'!$B164,'FG,ออนไล,คัดแยก'!I:I)</f>
        <v>50</v>
      </c>
      <c r="AQ164" s="16">
        <f>SUMIF(เตรียมส่วนผสม!$C:$C,'รับ-จ่าย ประจำวัน'!$B164,เตรียมส่วนผสม!J:J)+SUMIF(กวนไส้!$C:$C,'รับ-จ่าย ประจำวัน'!$B164,กวนไส้!J:J)+SUMIF(ผลิต1!$C:$C,'รับ-จ่าย ประจำวัน'!$B164,ผลิต1!J:J)+SUMIF(ผลิต2!$C:$C,'รับ-จ่าย ประจำวัน'!$B164,ผลิต2!J:J)+SUMIF(เส้นแต่งหน้าขนมเค้ก!$C:$C,'รับ-จ่าย ประจำวัน'!$B164,เส้นแต่งหน้าขนมเค้ก!J:J)+SUMIF(แพ็ค!$C:$C,'รับ-จ่าย ประจำวัน'!$B164,แพ็ค!J:J)+SUMIF(ธุรการ!$C:$C,'รับ-จ่าย ประจำวัน'!$B164,ธุรการ!J:J)+SUMIF(เส้นแต่งหน้าขนมปัง!$C:$C,'รับ-จ่าย ประจำวัน'!$B164,เส้นแต่งหน้าขนมปัง!J:J)+SUMIF('วางแผนBC,CJ'!$C:$C,'รับ-จ่าย ประจำวัน'!$B164,'วางแผนBC,CJ'!J:J)+SUMIF(RD!$C:$C,'รับ-จ่าย ประจำวัน'!$B164,RD!J:J)+SUMIF('FG,ออนไล,คัดแยก'!$C:$C,'รับ-จ่าย ประจำวัน'!$B164,'FG,ออนไล,คัดแยก'!J:J)</f>
        <v>0</v>
      </c>
      <c r="AR164" s="16">
        <f>SUMIF(เตรียมส่วนผสม!$C:$C,'รับ-จ่าย ประจำวัน'!$B164,เตรียมส่วนผสม!K:K)+SUMIF(กวนไส้!$C:$C,'รับ-จ่าย ประจำวัน'!$B164,กวนไส้!K:K)+SUMIF(ผลิต1!$C:$C,'รับ-จ่าย ประจำวัน'!$B164,ผลิต1!K:K)+SUMIF(ผลิต2!$C:$C,'รับ-จ่าย ประจำวัน'!$B164,ผลิต2!K:K)+SUMIF(เส้นแต่งหน้าขนมเค้ก!$C:$C,'รับ-จ่าย ประจำวัน'!$B164,เส้นแต่งหน้าขนมเค้ก!K:K)+SUMIF(แพ็ค!$C:$C,'รับ-จ่าย ประจำวัน'!$B164,แพ็ค!K:K)+SUMIF(ธุรการ!$C:$C,'รับ-จ่าย ประจำวัน'!$B164,ธุรการ!K:K)+SUMIF(เส้นแต่งหน้าขนมปัง!$C:$C,'รับ-จ่าย ประจำวัน'!$B164,เส้นแต่งหน้าขนมปัง!K:K)+SUMIF('วางแผนBC,CJ'!$C:$C,'รับ-จ่าย ประจำวัน'!$B164,'วางแผนBC,CJ'!K:K)+SUMIF(RD!$C:$C,'รับ-จ่าย ประจำวัน'!$B164,RD!K:K)+SUMIF('FG,ออนไล,คัดแยก'!$C:$C,'รับ-จ่าย ประจำวัน'!$B164,'FG,ออนไล,คัดแยก'!K:K)</f>
        <v>0</v>
      </c>
      <c r="AS164" s="16">
        <f>SUMIF(เตรียมส่วนผสม!$C:$C,'รับ-จ่าย ประจำวัน'!$B164,เตรียมส่วนผสม!L:L)+SUMIF(กวนไส้!$C:$C,'รับ-จ่าย ประจำวัน'!$B164,กวนไส้!L:L)+SUMIF(ผลิต1!$C:$C,'รับ-จ่าย ประจำวัน'!$B164,ผลิต1!L:L)+SUMIF(ผลิต2!$C:$C,'รับ-จ่าย ประจำวัน'!$B164,ผลิต2!L:L)+SUMIF(เส้นแต่งหน้าขนมเค้ก!$C:$C,'รับ-จ่าย ประจำวัน'!$B164,เส้นแต่งหน้าขนมเค้ก!L:L)+SUMIF(แพ็ค!$C:$C,'รับ-จ่าย ประจำวัน'!$B164,แพ็ค!L:L)+SUMIF(ธุรการ!$C:$C,'รับ-จ่าย ประจำวัน'!$B164,ธุรการ!L:L)+SUMIF(เส้นแต่งหน้าขนมปัง!$C:$C,'รับ-จ่าย ประจำวัน'!$B164,เส้นแต่งหน้าขนมปัง!L:L)+SUMIF('วางแผนBC,CJ'!$C:$C,'รับ-จ่าย ประจำวัน'!$B164,'วางแผนBC,CJ'!L:L)+SUMIF(RD!$C:$C,'รับ-จ่าย ประจำวัน'!$B164,RD!L:L)+SUMIF('FG,ออนไล,คัดแยก'!$C:$C,'รับ-จ่าย ประจำวัน'!$B164,'FG,ออนไล,คัดแยก'!L:L)</f>
        <v>0</v>
      </c>
      <c r="AT164" s="16">
        <f>SUMIF(เตรียมส่วนผสม!$C:$C,'รับ-จ่าย ประจำวัน'!$B164,เตรียมส่วนผสม!M:M)+SUMIF(กวนไส้!$C:$C,'รับ-จ่าย ประจำวัน'!$B164,กวนไส้!M:M)+SUMIF(ผลิต1!$C:$C,'รับ-จ่าย ประจำวัน'!$B164,ผลิต1!M:M)+SUMIF(ผลิต2!$C:$C,'รับ-จ่าย ประจำวัน'!$B164,ผลิต2!M:M)+SUMIF(เส้นแต่งหน้าขนมเค้ก!$C:$C,'รับ-จ่าย ประจำวัน'!$B164,เส้นแต่งหน้าขนมเค้ก!M:M)+SUMIF(แพ็ค!$C:$C,'รับ-จ่าย ประจำวัน'!$B164,แพ็ค!M:M)+SUMIF(ธุรการ!$C:$C,'รับ-จ่าย ประจำวัน'!$B164,ธุรการ!M:M)+SUMIF(เส้นแต่งหน้าขนมปัง!$C:$C,'รับ-จ่าย ประจำวัน'!$B164,เส้นแต่งหน้าขนมปัง!M:M)+SUMIF('วางแผนBC,CJ'!$C:$C,'รับ-จ่าย ประจำวัน'!$B164,'วางแผนBC,CJ'!M:M)+SUMIF(RD!$C:$C,'รับ-จ่าย ประจำวัน'!$B164,RD!M:M)+SUMIF('FG,ออนไล,คัดแยก'!$C:$C,'รับ-จ่าย ประจำวัน'!$B164,'FG,ออนไล,คัดแยก'!M:M)</f>
        <v>0</v>
      </c>
      <c r="AU164" s="16">
        <f>SUMIF(เตรียมส่วนผสม!$C:$C,'รับ-จ่าย ประจำวัน'!$B164,เตรียมส่วนผสม!N:N)+SUMIF(กวนไส้!$C:$C,'รับ-จ่าย ประจำวัน'!$B164,กวนไส้!N:N)+SUMIF(ผลิต1!$C:$C,'รับ-จ่าย ประจำวัน'!$B164,ผลิต1!N:N)+SUMIF(ผลิต2!$C:$C,'รับ-จ่าย ประจำวัน'!$B164,ผลิต2!N:N)+SUMIF(เส้นแต่งหน้าขนมเค้ก!$C:$C,'รับ-จ่าย ประจำวัน'!$B164,เส้นแต่งหน้าขนมเค้ก!N:N)+SUMIF(แพ็ค!$C:$C,'รับ-จ่าย ประจำวัน'!$B164,แพ็ค!N:N)+SUMIF(ธุรการ!$C:$C,'รับ-จ่าย ประจำวัน'!$B164,ธุรการ!N:N)+SUMIF(เส้นแต่งหน้าขนมปัง!$C:$C,'รับ-จ่าย ประจำวัน'!$B164,เส้นแต่งหน้าขนมปัง!N:N)+SUMIF('วางแผนBC,CJ'!$C:$C,'รับ-จ่าย ประจำวัน'!$B164,'วางแผนBC,CJ'!N:N)+SUMIF(RD!$C:$C,'รับ-จ่าย ประจำวัน'!$B164,RD!N:N)+SUMIF('FG,ออนไล,คัดแยก'!$C:$C,'รับ-จ่าย ประจำวัน'!$B164,'FG,ออนไล,คัดแยก'!N:N)</f>
        <v>50</v>
      </c>
      <c r="AV164" s="16">
        <f>SUMIF(เตรียมส่วนผสม!$C:$C,'รับ-จ่าย ประจำวัน'!$B164,เตรียมส่วนผสม!O:O)+SUMIF(กวนไส้!$C:$C,'รับ-จ่าย ประจำวัน'!$B164,กวนไส้!O:O)+SUMIF(ผลิต1!$C:$C,'รับ-จ่าย ประจำวัน'!$B164,ผลิต1!O:O)+SUMIF(ผลิต2!$C:$C,'รับ-จ่าย ประจำวัน'!$B164,ผลิต2!O:O)+SUMIF(เส้นแต่งหน้าขนมเค้ก!$C:$C,'รับ-จ่าย ประจำวัน'!$B164,เส้นแต่งหน้าขนมเค้ก!O:O)+SUMIF(แพ็ค!$C:$C,'รับ-จ่าย ประจำวัน'!$B164,แพ็ค!O:O)+SUMIF(ธุรการ!$C:$C,'รับ-จ่าย ประจำวัน'!$B164,ธุรการ!O:O)+SUMIF(เส้นแต่งหน้าขนมปัง!$C:$C,'รับ-จ่าย ประจำวัน'!$B164,เส้นแต่งหน้าขนมปัง!O:O)+SUMIF('วางแผนBC,CJ'!$C:$C,'รับ-จ่าย ประจำวัน'!$B164,'วางแผนBC,CJ'!O:O)+SUMIF(RD!$C:$C,'รับ-จ่าย ประจำวัน'!$B164,RD!O:O)+SUMIF('FG,ออนไล,คัดแยก'!$C:$C,'รับ-จ่าย ประจำวัน'!$B164,'FG,ออนไล,คัดแยก'!O:O)</f>
        <v>0</v>
      </c>
      <c r="AW164" s="16">
        <f>SUMIF(เตรียมส่วนผสม!$C:$C,'รับ-จ่าย ประจำวัน'!$B164,เตรียมส่วนผสม!P:P)+SUMIF(กวนไส้!$C:$C,'รับ-จ่าย ประจำวัน'!$B164,กวนไส้!P:P)+SUMIF(ผลิต1!$C:$C,'รับ-จ่าย ประจำวัน'!$B164,ผลิต1!P:P)+SUMIF(ผลิต2!$C:$C,'รับ-จ่าย ประจำวัน'!$B164,ผลิต2!P:P)+SUMIF(เส้นแต่งหน้าขนมเค้ก!$C:$C,'รับ-จ่าย ประจำวัน'!$B164,เส้นแต่งหน้าขนมเค้ก!P:P)+SUMIF(แพ็ค!$C:$C,'รับ-จ่าย ประจำวัน'!$B164,แพ็ค!P:P)+SUMIF(ธุรการ!$C:$C,'รับ-จ่าย ประจำวัน'!$B164,ธุรการ!P:P)+SUMIF(เส้นแต่งหน้าขนมปัง!$C:$C,'รับ-จ่าย ประจำวัน'!$B164,เส้นแต่งหน้าขนมปัง!P:P)+SUMIF('วางแผนBC,CJ'!$C:$C,'รับ-จ่าย ประจำวัน'!$B164,'วางแผนBC,CJ'!P:P)+SUMIF(RD!$C:$C,'รับ-จ่าย ประจำวัน'!$B164,RD!P:P)+SUMIF('FG,ออนไล,คัดแยก'!$C:$C,'รับ-จ่าย ประจำวัน'!$B164,'FG,ออนไล,คัดแยก'!P:P)</f>
        <v>0</v>
      </c>
      <c r="AX164" s="16">
        <f>SUMIF(เตรียมส่วนผสม!$C:$C,'รับ-จ่าย ประจำวัน'!$B164,เตรียมส่วนผสม!Q:Q)+SUMIF(กวนไส้!$C:$C,'รับ-จ่าย ประจำวัน'!$B164,กวนไส้!Q:Q)+SUMIF(ผลิต1!$C:$C,'รับ-จ่าย ประจำวัน'!$B164,ผลิต1!Q:Q)+SUMIF(ผลิต2!$C:$C,'รับ-จ่าย ประจำวัน'!$B164,ผลิต2!Q:Q)+SUMIF(เส้นแต่งหน้าขนมเค้ก!$C:$C,'รับ-จ่าย ประจำวัน'!$B164,เส้นแต่งหน้าขนมเค้ก!Q:Q)+SUMIF(แพ็ค!$C:$C,'รับ-จ่าย ประจำวัน'!$B164,แพ็ค!Q:Q)+SUMIF(ธุรการ!$C:$C,'รับ-จ่าย ประจำวัน'!$B164,ธุรการ!Q:Q)+SUMIF(เส้นแต่งหน้าขนมปัง!$C:$C,'รับ-จ่าย ประจำวัน'!$B164,เส้นแต่งหน้าขนมปัง!Q:Q)+SUMIF('วางแผนBC,CJ'!$C:$C,'รับ-จ่าย ประจำวัน'!$B164,'วางแผนBC,CJ'!Q:Q)+SUMIF(RD!$C:$C,'รับ-จ่าย ประจำวัน'!$B164,RD!Q:Q)+SUMIF('FG,ออนไล,คัดแยก'!$C:$C,'รับ-จ่าย ประจำวัน'!$B164,'FG,ออนไล,คัดแยก'!Q:Q)</f>
        <v>50</v>
      </c>
      <c r="AY164" s="16">
        <f>SUMIF(เตรียมส่วนผสม!$C:$C,'รับ-จ่าย ประจำวัน'!$B164,เตรียมส่วนผสม!R:R)+SUMIF(กวนไส้!$C:$C,'รับ-จ่าย ประจำวัน'!$B164,กวนไส้!R:R)+SUMIF(ผลิต1!$C:$C,'รับ-จ่าย ประจำวัน'!$B164,ผลิต1!R:R)+SUMIF(ผลิต2!$C:$C,'รับ-จ่าย ประจำวัน'!$B164,ผลิต2!R:R)+SUMIF(เส้นแต่งหน้าขนมเค้ก!$C:$C,'รับ-จ่าย ประจำวัน'!$B164,เส้นแต่งหน้าขนมเค้ก!R:R)+SUMIF(แพ็ค!$C:$C,'รับ-จ่าย ประจำวัน'!$B164,แพ็ค!R:R)+SUMIF(ธุรการ!$C:$C,'รับ-จ่าย ประจำวัน'!$B164,ธุรการ!R:R)+SUMIF(เส้นแต่งหน้าขนมปัง!$C:$C,'รับ-จ่าย ประจำวัน'!$B164,เส้นแต่งหน้าขนมปัง!R:R)+SUMIF('วางแผนBC,CJ'!$C:$C,'รับ-จ่าย ประจำวัน'!$B164,'วางแผนBC,CJ'!R:R)+SUMIF(RD!$C:$C,'รับ-จ่าย ประจำวัน'!$B164,RD!R:R)+SUMIF('FG,ออนไล,คัดแยก'!$C:$C,'รับ-จ่าย ประจำวัน'!$B164,'FG,ออนไล,คัดแยก'!R:R)</f>
        <v>0</v>
      </c>
      <c r="AZ164" s="16">
        <f>SUMIF(เตรียมส่วนผสม!$C:$C,'รับ-จ่าย ประจำวัน'!$B164,เตรียมส่วนผสม!S:S)+SUMIF(กวนไส้!$C:$C,'รับ-จ่าย ประจำวัน'!$B164,กวนไส้!S:S)+SUMIF(ผลิต1!$C:$C,'รับ-จ่าย ประจำวัน'!$B164,ผลิต1!S:S)+SUMIF(ผลิต2!$C:$C,'รับ-จ่าย ประจำวัน'!$B164,ผลิต2!S:S)+SUMIF(เส้นแต่งหน้าขนมเค้ก!$C:$C,'รับ-จ่าย ประจำวัน'!$B164,เส้นแต่งหน้าขนมเค้ก!S:S)+SUMIF(แพ็ค!$C:$C,'รับ-จ่าย ประจำวัน'!$B164,แพ็ค!S:S)+SUMIF(ธุรการ!$C:$C,'รับ-จ่าย ประจำวัน'!$B164,ธุรการ!S:S)+SUMIF(เส้นแต่งหน้าขนมปัง!$C:$C,'รับ-จ่าย ประจำวัน'!$B164,เส้นแต่งหน้าขนมปัง!S:S)+SUMIF('วางแผนBC,CJ'!$C:$C,'รับ-จ่าย ประจำวัน'!$B164,'วางแผนBC,CJ'!S:S)+SUMIF(RD!$C:$C,'รับ-จ่าย ประจำวัน'!$B164,RD!S:S)+SUMIF('FG,ออนไล,คัดแยก'!$C:$C,'รับ-จ่าย ประจำวัน'!$B164,'FG,ออนไล,คัดแยก'!S:S)</f>
        <v>0</v>
      </c>
      <c r="BA164" s="16">
        <f>SUMIF(เตรียมส่วนผสม!$C:$C,'รับ-จ่าย ประจำวัน'!$B164,เตรียมส่วนผสม!T:T)+SUMIF(กวนไส้!$C:$C,'รับ-จ่าย ประจำวัน'!$B164,กวนไส้!T:T)+SUMIF(ผลิต1!$C:$C,'รับ-จ่าย ประจำวัน'!$B164,ผลิต1!T:T)+SUMIF(ผลิต2!$C:$C,'รับ-จ่าย ประจำวัน'!$B164,ผลิต2!T:T)+SUMIF(เส้นแต่งหน้าขนมเค้ก!$C:$C,'รับ-จ่าย ประจำวัน'!$B164,เส้นแต่งหน้าขนมเค้ก!T:T)+SUMIF(แพ็ค!$C:$C,'รับ-จ่าย ประจำวัน'!$B164,แพ็ค!T:T)+SUMIF(ธุรการ!$C:$C,'รับ-จ่าย ประจำวัน'!$B164,ธุรการ!T:T)+SUMIF(เส้นแต่งหน้าขนมปัง!$C:$C,'รับ-จ่าย ประจำวัน'!$B164,เส้นแต่งหน้าขนมปัง!T:T)+SUMIF('วางแผนBC,CJ'!$C:$C,'รับ-จ่าย ประจำวัน'!$B164,'วางแผนBC,CJ'!T:T)+SUMIF(RD!$C:$C,'รับ-จ่าย ประจำวัน'!$B164,RD!T:T)+SUMIF('FG,ออนไล,คัดแยก'!$C:$C,'รับ-จ่าย ประจำวัน'!$B164,'FG,ออนไล,คัดแยก'!T:T)</f>
        <v>0</v>
      </c>
      <c r="BB164" s="16">
        <f>SUMIF(เตรียมส่วนผสม!$C:$C,'รับ-จ่าย ประจำวัน'!$B164,เตรียมส่วนผสม!U:U)+SUMIF(กวนไส้!$C:$C,'รับ-จ่าย ประจำวัน'!$B164,กวนไส้!U:U)+SUMIF(ผลิต1!$C:$C,'รับ-จ่าย ประจำวัน'!$B164,ผลิต1!U:U)+SUMIF(ผลิต2!$C:$C,'รับ-จ่าย ประจำวัน'!$B164,ผลิต2!U:U)+SUMIF(เส้นแต่งหน้าขนมเค้ก!$C:$C,'รับ-จ่าย ประจำวัน'!$B164,เส้นแต่งหน้าขนมเค้ก!U:U)+SUMIF(แพ็ค!$C:$C,'รับ-จ่าย ประจำวัน'!$B164,แพ็ค!U:U)+SUMIF(ธุรการ!$C:$C,'รับ-จ่าย ประจำวัน'!$B164,ธุรการ!U:U)+SUMIF(เส้นแต่งหน้าขนมปัง!$C:$C,'รับ-จ่าย ประจำวัน'!$B164,เส้นแต่งหน้าขนมปัง!U:U)+SUMIF('วางแผนBC,CJ'!$C:$C,'รับ-จ่าย ประจำวัน'!$B164,'วางแผนBC,CJ'!U:U)+SUMIF(RD!$C:$C,'รับ-จ่าย ประจำวัน'!$B164,RD!U:U)+SUMIF('FG,ออนไล,คัดแยก'!$C:$C,'รับ-จ่าย ประจำวัน'!$B164,'FG,ออนไล,คัดแยก'!U:U)</f>
        <v>50</v>
      </c>
      <c r="BC164" s="16">
        <f>SUMIF(เตรียมส่วนผสม!$C:$C,'รับ-จ่าย ประจำวัน'!$B164,เตรียมส่วนผสม!V:V)+SUMIF(กวนไส้!$C:$C,'รับ-จ่าย ประจำวัน'!$B164,กวนไส้!V:V)+SUMIF(ผลิต1!$C:$C,'รับ-จ่าย ประจำวัน'!$B164,ผลิต1!V:V)+SUMIF(ผลิต2!$C:$C,'รับ-จ่าย ประจำวัน'!$B164,ผลิต2!V:V)+SUMIF(เส้นแต่งหน้าขนมเค้ก!$C:$C,'รับ-จ่าย ประจำวัน'!$B164,เส้นแต่งหน้าขนมเค้ก!V:V)+SUMIF(แพ็ค!$C:$C,'รับ-จ่าย ประจำวัน'!$B164,แพ็ค!V:V)+SUMIF(ธุรการ!$C:$C,'รับ-จ่าย ประจำวัน'!$B164,ธุรการ!V:V)+SUMIF(เส้นแต่งหน้าขนมปัง!$C:$C,'รับ-จ่าย ประจำวัน'!$B164,เส้นแต่งหน้าขนมปัง!V:V)+SUMIF('วางแผนBC,CJ'!$C:$C,'รับ-จ่าย ประจำวัน'!$B164,'วางแผนBC,CJ'!V:V)+SUMIF(RD!$C:$C,'รับ-จ่าย ประจำวัน'!$B164,RD!V:V)+SUMIF('FG,ออนไล,คัดแยก'!$C:$C,'รับ-จ่าย ประจำวัน'!$B164,'FG,ออนไล,คัดแยก'!V:V)</f>
        <v>0</v>
      </c>
      <c r="BD164" s="16">
        <f>SUMIF(เตรียมส่วนผสม!$C:$C,'รับ-จ่าย ประจำวัน'!$B164,เตรียมส่วนผสม!W:W)+SUMIF(กวนไส้!$C:$C,'รับ-จ่าย ประจำวัน'!$B164,กวนไส้!W:W)+SUMIF(ผลิต1!$C:$C,'รับ-จ่าย ประจำวัน'!$B164,ผลิต1!W:W)+SUMIF(ผลิต2!$C:$C,'รับ-จ่าย ประจำวัน'!$B164,ผลิต2!W:W)+SUMIF(เส้นแต่งหน้าขนมเค้ก!$C:$C,'รับ-จ่าย ประจำวัน'!$B164,เส้นแต่งหน้าขนมเค้ก!W:W)+SUMIF(แพ็ค!$C:$C,'รับ-จ่าย ประจำวัน'!$B164,แพ็ค!W:W)+SUMIF(ธุรการ!$C:$C,'รับ-จ่าย ประจำวัน'!$B164,ธุรการ!W:W)+SUMIF(เส้นแต่งหน้าขนมปัง!$C:$C,'รับ-จ่าย ประจำวัน'!$B164,เส้นแต่งหน้าขนมปัง!W:W)+SUMIF('วางแผนBC,CJ'!$C:$C,'รับ-จ่าย ประจำวัน'!$B164,'วางแผนBC,CJ'!W:W)+SUMIF(RD!$C:$C,'รับ-จ่าย ประจำวัน'!$B164,RD!W:W)+SUMIF('FG,ออนไล,คัดแยก'!$C:$C,'รับ-จ่าย ประจำวัน'!$B164,'FG,ออนไล,คัดแยก'!W:W)</f>
        <v>50</v>
      </c>
      <c r="BE164" s="16">
        <f>SUMIF(เตรียมส่วนผสม!$C:$C,'รับ-จ่าย ประจำวัน'!$B164,เตรียมส่วนผสม!X:X)+SUMIF(กวนไส้!$C:$C,'รับ-จ่าย ประจำวัน'!$B164,กวนไส้!X:X)+SUMIF(ผลิต1!$C:$C,'รับ-จ่าย ประจำวัน'!$B164,ผลิต1!X:X)+SUMIF(ผลิต2!$C:$C,'รับ-จ่าย ประจำวัน'!$B164,ผลิต2!X:X)+SUMIF(เส้นแต่งหน้าขนมเค้ก!$C:$C,'รับ-จ่าย ประจำวัน'!$B164,เส้นแต่งหน้าขนมเค้ก!X:X)+SUMIF(แพ็ค!$C:$C,'รับ-จ่าย ประจำวัน'!$B164,แพ็ค!X:X)+SUMIF(ธุรการ!$C:$C,'รับ-จ่าย ประจำวัน'!$B164,ธุรการ!X:X)+SUMIF(เส้นแต่งหน้าขนมปัง!$C:$C,'รับ-จ่าย ประจำวัน'!$B164,เส้นแต่งหน้าขนมปัง!X:X)+SUMIF('วางแผนBC,CJ'!$C:$C,'รับ-จ่าย ประจำวัน'!$B164,'วางแผนBC,CJ'!X:X)+SUMIF(RD!$C:$C,'รับ-จ่าย ประจำวัน'!$B164,RD!X:X)+SUMIF('FG,ออนไล,คัดแยก'!$C:$C,'รับ-จ่าย ประจำวัน'!$B164,'FG,ออนไล,คัดแยก'!X:X)</f>
        <v>0</v>
      </c>
      <c r="BF164" s="16">
        <f>SUMIF(เตรียมส่วนผสม!$C:$C,'รับ-จ่าย ประจำวัน'!$B164,เตรียมส่วนผสม!Y:Y)+SUMIF(กวนไส้!$C:$C,'รับ-จ่าย ประจำวัน'!$B164,กวนไส้!Y:Y)+SUMIF(ผลิต1!$C:$C,'รับ-จ่าย ประจำวัน'!$B164,ผลิต1!Y:Y)+SUMIF(ผลิต2!$C:$C,'รับ-จ่าย ประจำวัน'!$B164,ผลิต2!Y:Y)+SUMIF(เส้นแต่งหน้าขนมเค้ก!$C:$C,'รับ-จ่าย ประจำวัน'!$B164,เส้นแต่งหน้าขนมเค้ก!Y:Y)+SUMIF(แพ็ค!$C:$C,'รับ-จ่าย ประจำวัน'!$B164,แพ็ค!Y:Y)+SUMIF(ธุรการ!$C:$C,'รับ-จ่าย ประจำวัน'!$B164,ธุรการ!Y:Y)+SUMIF(เส้นแต่งหน้าขนมปัง!$C:$C,'รับ-จ่าย ประจำวัน'!$B164,เส้นแต่งหน้าขนมปัง!Y:Y)+SUMIF('วางแผนBC,CJ'!$C:$C,'รับ-จ่าย ประจำวัน'!$B164,'วางแผนBC,CJ'!Y:Y)+SUMIF(RD!$C:$C,'รับ-จ่าย ประจำวัน'!$B164,RD!Y:Y)+SUMIF('FG,ออนไล,คัดแยก'!$C:$C,'รับ-จ่าย ประจำวัน'!$B164,'FG,ออนไล,คัดแยก'!Y:Y)</f>
        <v>0</v>
      </c>
      <c r="BG164" s="16">
        <f>SUMIF(เตรียมส่วนผสม!$C:$C,'รับ-จ่าย ประจำวัน'!$B164,เตรียมส่วนผสม!Z:Z)+SUMIF(กวนไส้!$C:$C,'รับ-จ่าย ประจำวัน'!$B164,กวนไส้!Z:Z)+SUMIF(ผลิต1!$C:$C,'รับ-จ่าย ประจำวัน'!$B164,ผลิต1!Z:Z)+SUMIF(ผลิต2!$C:$C,'รับ-จ่าย ประจำวัน'!$B164,ผลิต2!Z:Z)+SUMIF(เส้นแต่งหน้าขนมเค้ก!$C:$C,'รับ-จ่าย ประจำวัน'!$B164,เส้นแต่งหน้าขนมเค้ก!Z:Z)+SUMIF(แพ็ค!$C:$C,'รับ-จ่าย ประจำวัน'!$B164,แพ็ค!Z:Z)+SUMIF(ธุรการ!$C:$C,'รับ-จ่าย ประจำวัน'!$B164,ธุรการ!Z:Z)+SUMIF(เส้นแต่งหน้าขนมปัง!$C:$C,'รับ-จ่าย ประจำวัน'!$B164,เส้นแต่งหน้าขนมปัง!Z:Z)+SUMIF('วางแผนBC,CJ'!$C:$C,'รับ-จ่าย ประจำวัน'!$B164,'วางแผนBC,CJ'!Z:Z)+SUMIF(RD!$C:$C,'รับ-จ่าย ประจำวัน'!$B164,RD!Z:Z)+SUMIF('FG,ออนไล,คัดแยก'!$C:$C,'รับ-จ่าย ประจำวัน'!$B164,'FG,ออนไล,คัดแยก'!Z:Z)</f>
        <v>50</v>
      </c>
      <c r="BH164" s="16">
        <f>SUMIF(เตรียมส่วนผสม!$C:$C,'รับ-จ่าย ประจำวัน'!$B164,เตรียมส่วนผสม!AA:AA)+SUMIF(กวนไส้!$C:$C,'รับ-จ่าย ประจำวัน'!$B164,กวนไส้!AA:AA)+SUMIF(ผลิต1!$C:$C,'รับ-จ่าย ประจำวัน'!$B164,ผลิต1!AA:AA)+SUMIF(ผลิต2!$C:$C,'รับ-จ่าย ประจำวัน'!$B164,ผลิต2!AA:AA)+SUMIF(เส้นแต่งหน้าขนมเค้ก!$C:$C,'รับ-จ่าย ประจำวัน'!$B164,เส้นแต่งหน้าขนมเค้ก!AA:AA)+SUMIF(แพ็ค!$C:$C,'รับ-จ่าย ประจำวัน'!$B164,แพ็ค!AA:AA)+SUMIF(ธุรการ!$C:$C,'รับ-จ่าย ประจำวัน'!$B164,ธุรการ!AA:AA)+SUMIF(เส้นแต่งหน้าขนมปัง!$C:$C,'รับ-จ่าย ประจำวัน'!$B164,เส้นแต่งหน้าขนมปัง!AA:AA)+SUMIF('วางแผนBC,CJ'!$C:$C,'รับ-จ่าย ประจำวัน'!$B164,'วางแผนBC,CJ'!AA:AA)+SUMIF(RD!$C:$C,'รับ-จ่าย ประจำวัน'!$B164,RD!AA:AA)+SUMIF('FG,ออนไล,คัดแยก'!$C:$C,'รับ-จ่าย ประจำวัน'!$B164,'FG,ออนไล,คัดแยก'!AA:AA)</f>
        <v>0</v>
      </c>
      <c r="BI164" s="16">
        <f>SUMIF(เตรียมส่วนผสม!$C:$C,'รับ-จ่าย ประจำวัน'!$B164,เตรียมส่วนผสม!AB:AB)+SUMIF(กวนไส้!$C:$C,'รับ-จ่าย ประจำวัน'!$B164,กวนไส้!AB:AB)+SUMIF(ผลิต1!$C:$C,'รับ-จ่าย ประจำวัน'!$B164,ผลิต1!AB:AB)+SUMIF(ผลิต2!$C:$C,'รับ-จ่าย ประจำวัน'!$B164,ผลิต2!AB:AB)+SUMIF(เส้นแต่งหน้าขนมเค้ก!$C:$C,'รับ-จ่าย ประจำวัน'!$B164,เส้นแต่งหน้าขนมเค้ก!AB:AB)+SUMIF(แพ็ค!$C:$C,'รับ-จ่าย ประจำวัน'!$B164,แพ็ค!AB:AB)+SUMIF(ธุรการ!$C:$C,'รับ-จ่าย ประจำวัน'!$B164,ธุรการ!AB:AB)+SUMIF(เส้นแต่งหน้าขนมปัง!$C:$C,'รับ-จ่าย ประจำวัน'!$B164,เส้นแต่งหน้าขนมปัง!AB:AB)+SUMIF('วางแผนBC,CJ'!$C:$C,'รับ-จ่าย ประจำวัน'!$B164,'วางแผนBC,CJ'!AB:AB)+SUMIF(RD!$C:$C,'รับ-จ่าย ประจำวัน'!$B164,RD!AB:AB)+SUMIF('FG,ออนไล,คัดแยก'!$C:$C,'รับ-จ่าย ประจำวัน'!$B164,'FG,ออนไล,คัดแยก'!AB:AB)</f>
        <v>50</v>
      </c>
      <c r="BJ164" s="16">
        <f>SUMIF(เตรียมส่วนผสม!$C:$C,'รับ-จ่าย ประจำวัน'!$B164,เตรียมส่วนผสม!AC:AC)+SUMIF(กวนไส้!$C:$C,'รับ-จ่าย ประจำวัน'!$B164,กวนไส้!AC:AC)+SUMIF(ผลิต1!$C:$C,'รับ-จ่าย ประจำวัน'!$B164,ผลิต1!AC:AC)+SUMIF(ผลิต2!$C:$C,'รับ-จ่าย ประจำวัน'!$B164,ผลิต2!AC:AC)+SUMIF(เส้นแต่งหน้าขนมเค้ก!$C:$C,'รับ-จ่าย ประจำวัน'!$B164,เส้นแต่งหน้าขนมเค้ก!AC:AC)+SUMIF(แพ็ค!$C:$C,'รับ-จ่าย ประจำวัน'!$B164,แพ็ค!AC:AC)+SUMIF(ธุรการ!$C:$C,'รับ-จ่าย ประจำวัน'!$B164,ธุรการ!AC:AC)+SUMIF(เส้นแต่งหน้าขนมปัง!$C:$C,'รับ-จ่าย ประจำวัน'!$B164,เส้นแต่งหน้าขนมปัง!AC:AC)+SUMIF('วางแผนBC,CJ'!$C:$C,'รับ-จ่าย ประจำวัน'!$B164,'วางแผนBC,CJ'!AC:AC)+SUMIF(RD!$C:$C,'รับ-จ่าย ประจำวัน'!$B164,RD!AC:AC)+SUMIF('FG,ออนไล,คัดแยก'!$C:$C,'รับ-จ่าย ประจำวัน'!$B164,'FG,ออนไล,คัดแยก'!AC:AC)</f>
        <v>0</v>
      </c>
      <c r="BK164" s="16">
        <f>SUMIF(เตรียมส่วนผสม!$C:$C,'รับ-จ่าย ประจำวัน'!$B164,เตรียมส่วนผสม!AD:AD)+SUMIF(กวนไส้!$C:$C,'รับ-จ่าย ประจำวัน'!$B164,กวนไส้!AD:AD)+SUMIF(ผลิต1!$C:$C,'รับ-จ่าย ประจำวัน'!$B164,ผลิต1!AD:AD)+SUMIF(ผลิต2!$C:$C,'รับ-จ่าย ประจำวัน'!$B164,ผลิต2!AD:AD)+SUMIF(เส้นแต่งหน้าขนมเค้ก!$C:$C,'รับ-จ่าย ประจำวัน'!$B164,เส้นแต่งหน้าขนมเค้ก!AD:AD)+SUMIF(แพ็ค!$C:$C,'รับ-จ่าย ประจำวัน'!$B164,แพ็ค!AD:AD)+SUMIF(ธุรการ!$C:$C,'รับ-จ่าย ประจำวัน'!$B164,ธุรการ!AD:AD)+SUMIF(เส้นแต่งหน้าขนมปัง!$C:$C,'รับ-จ่าย ประจำวัน'!$B164,เส้นแต่งหน้าขนมปัง!AD:AD)+SUMIF('วางแผนBC,CJ'!$C:$C,'รับ-จ่าย ประจำวัน'!$B164,'วางแผนBC,CJ'!AD:AD)+SUMIF(RD!$C:$C,'รับ-จ่าย ประจำวัน'!$B164,RD!AD:AD)+SUMIF('FG,ออนไล,คัดแยก'!$C:$C,'รับ-จ่าย ประจำวัน'!$B164,'FG,ออนไล,คัดแยก'!AD:AD)</f>
        <v>0</v>
      </c>
      <c r="BL164" s="16">
        <f>SUMIF(เตรียมส่วนผสม!$C:$C,'รับ-จ่าย ประจำวัน'!$B164,เตรียมส่วนผสม!AE:AE)+SUMIF(กวนไส้!$C:$C,'รับ-จ่าย ประจำวัน'!$B164,กวนไส้!AE:AE)+SUMIF(ผลิต1!$C:$C,'รับ-จ่าย ประจำวัน'!$B164,ผลิต1!AE:AE)+SUMIF(ผลิต2!$C:$C,'รับ-จ่าย ประจำวัน'!$B164,ผลิต2!AE:AE)+SUMIF(เส้นแต่งหน้าขนมเค้ก!$C:$C,'รับ-จ่าย ประจำวัน'!$B164,เส้นแต่งหน้าขนมเค้ก!AE:AE)+SUMIF(แพ็ค!$C:$C,'รับ-จ่าย ประจำวัน'!$B164,แพ็ค!AE:AE)+SUMIF(ธุรการ!$C:$C,'รับ-จ่าย ประจำวัน'!$B164,ธุรการ!AE:AE)+SUMIF(เส้นแต่งหน้าขนมปัง!$C:$C,'รับ-จ่าย ประจำวัน'!$B164,เส้นแต่งหน้าขนมปัง!AE:AE)+SUMIF('วางแผนBC,CJ'!$C:$C,'รับ-จ่าย ประจำวัน'!$B164,'วางแผนBC,CJ'!AE:AE)+SUMIF(RD!$C:$C,'รับ-จ่าย ประจำวัน'!$B164,RD!AE:AE)+SUMIF('FG,ออนไล,คัดแยก'!$C:$C,'รับ-จ่าย ประจำวัน'!$B164,'FG,ออนไล,คัดแยก'!AE:AE)</f>
        <v>50</v>
      </c>
      <c r="BM164" s="16">
        <f>SUMIF(เตรียมส่วนผสม!$C:$C,'รับ-จ่าย ประจำวัน'!$B164,เตรียมส่วนผสม!AF:AF)+SUMIF(กวนไส้!$C:$C,'รับ-จ่าย ประจำวัน'!$B164,กวนไส้!AF:AF)+SUMIF(ผลิต1!$C:$C,'รับ-จ่าย ประจำวัน'!$B164,ผลิต1!AF:AF)+SUMIF(ผลิต2!$C:$C,'รับ-จ่าย ประจำวัน'!$B164,ผลิต2!AF:AF)+SUMIF(เส้นแต่งหน้าขนมเค้ก!$C:$C,'รับ-จ่าย ประจำวัน'!$B164,เส้นแต่งหน้าขนมเค้ก!AF:AF)+SUMIF(แพ็ค!$C:$C,'รับ-จ่าย ประจำวัน'!$B164,แพ็ค!AF:AF)+SUMIF(ธุรการ!$C:$C,'รับ-จ่าย ประจำวัน'!$B164,ธุรการ!AF:AF)+SUMIF(เส้นแต่งหน้าขนมปัง!$C:$C,'รับ-จ่าย ประจำวัน'!$B164,เส้นแต่งหน้าขนมปัง!AF:AF)+SUMIF('วางแผนBC,CJ'!$C:$C,'รับ-จ่าย ประจำวัน'!$B164,'วางแผนBC,CJ'!AF:AF)+SUMIF(RD!$C:$C,'รับ-จ่าย ประจำวัน'!$B164,RD!AF:AF)+SUMIF('FG,ออนไล,คัดแยก'!$C:$C,'รับ-จ่าย ประจำวัน'!$B164,'FG,ออนไล,คัดแยก'!AF:AF)</f>
        <v>0</v>
      </c>
      <c r="BN164" s="16">
        <f>SUMIF(เตรียมส่วนผสม!$C:$C,'รับ-จ่าย ประจำวัน'!$B164,เตรียมส่วนผสม!AG:AG)+SUMIF(กวนไส้!$C:$C,'รับ-จ่าย ประจำวัน'!$B164,กวนไส้!AG:AG)+SUMIF(ผลิต1!$C:$C,'รับ-จ่าย ประจำวัน'!$B164,ผลิต1!AG:AG)+SUMIF(ผลิต2!$C:$C,'รับ-จ่าย ประจำวัน'!$B164,ผลิต2!AG:AG)+SUMIF(เส้นแต่งหน้าขนมเค้ก!$C:$C,'รับ-จ่าย ประจำวัน'!$B164,เส้นแต่งหน้าขนมเค้ก!AG:AG)+SUMIF(แพ็ค!$C:$C,'รับ-จ่าย ประจำวัน'!$B164,แพ็ค!AG:AG)+SUMIF(ธุรการ!$C:$C,'รับ-จ่าย ประจำวัน'!$B164,ธุรการ!AG:AG)+SUMIF(เส้นแต่งหน้าขนมปัง!$C:$C,'รับ-จ่าย ประจำวัน'!$B164,เส้นแต่งหน้าขนมปัง!AG:AG)+SUMIF('วางแผนBC,CJ'!$C:$C,'รับ-จ่าย ประจำวัน'!$B164,'วางแผนBC,CJ'!AG:AG)+SUMIF(RD!$C:$C,'รับ-จ่าย ประจำวัน'!$B164,RD!AG:AG)+SUMIF('FG,ออนไล,คัดแยก'!$C:$C,'รับ-จ่าย ประจำวัน'!$B164,'FG,ออนไล,คัดแยก'!AG:AG)</f>
        <v>0</v>
      </c>
      <c r="BO164" s="16">
        <f>SUMIF(เตรียมส่วนผสม!$C:$C,'รับ-จ่าย ประจำวัน'!$B164,เตรียมส่วนผสม!AH:AH)+SUMIF(กวนไส้!$C:$C,'รับ-จ่าย ประจำวัน'!$B164,กวนไส้!AH:AH)+SUMIF(ผลิต1!$C:$C,'รับ-จ่าย ประจำวัน'!$B164,ผลิต1!AH:AH)+SUMIF(ผลิต2!$C:$C,'รับ-จ่าย ประจำวัน'!$B164,ผลิต2!AH:AH)+SUMIF(เส้นแต่งหน้าขนมเค้ก!$C:$C,'รับ-จ่าย ประจำวัน'!$B164,เส้นแต่งหน้าขนมเค้ก!AH:AH)+SUMIF(แพ็ค!$C:$C,'รับ-จ่าย ประจำวัน'!$B164,แพ็ค!AH:AH)+SUMIF(ธุรการ!$C:$C,'รับ-จ่าย ประจำวัน'!$B164,ธุรการ!AH:AH)+SUMIF(เส้นแต่งหน้าขนมปัง!$C:$C,'รับ-จ่าย ประจำวัน'!$B164,เส้นแต่งหน้าขนมปัง!AH:AH)+SUMIF('วางแผนBC,CJ'!$C:$C,'รับ-จ่าย ประจำวัน'!$B164,'วางแผนBC,CJ'!AH:AH)+SUMIF(RD!$C:$C,'รับ-จ่าย ประจำวัน'!$B164,RD!AH:AH)+SUMIF('FG,ออนไล,คัดแยก'!$C:$C,'รับ-จ่าย ประจำวัน'!$B164,'FG,ออนไล,คัดแยก'!AH:AH)</f>
        <v>0</v>
      </c>
      <c r="BP164" s="16">
        <f>SUMIF(เตรียมส่วนผสม!$C:$C,'รับ-จ่าย ประจำวัน'!$B164,เตรียมส่วนผสม!AI:AI)+SUMIF(กวนไส้!$C:$C,'รับ-จ่าย ประจำวัน'!$B164,กวนไส้!AI:AI)+SUMIF(ผลิต1!$C:$C,'รับ-จ่าย ประจำวัน'!$B164,ผลิต1!AI:AI)+SUMIF(ผลิต2!$C:$C,'รับ-จ่าย ประจำวัน'!$B164,ผลิต2!AI:AI)+SUMIF(เส้นแต่งหน้าขนมเค้ก!$C:$C,'รับ-จ่าย ประจำวัน'!$B164,เส้นแต่งหน้าขนมเค้ก!AI:AI)+SUMIF(แพ็ค!$C:$C,'รับ-จ่าย ประจำวัน'!$B164,แพ็ค!AI:AI)+SUMIF(ธุรการ!$C:$C,'รับ-จ่าย ประจำวัน'!$B164,ธุรการ!AI:AI)+SUMIF(เส้นแต่งหน้าขนมปัง!$C:$C,'รับ-จ่าย ประจำวัน'!$B164,เส้นแต่งหน้าขนมปัง!AI:AI)+SUMIF('วางแผนBC,CJ'!$C:$C,'รับ-จ่าย ประจำวัน'!$B164,'วางแผนBC,CJ'!AI:AI)+SUMIF(RD!$C:$C,'รับ-จ่าย ประจำวัน'!$B164,RD!AI:AI)+SUMIF('FG,ออนไล,คัดแยก'!$C:$C,'รับ-จ่าย ประจำวัน'!$B164,'FG,ออนไล,คัดแยก'!AI:AI)</f>
        <v>50</v>
      </c>
      <c r="BQ164" s="16">
        <f>SUMIF(เตรียมส่วนผสม!$C:$C,'รับ-จ่าย ประจำวัน'!$B164,เตรียมส่วนผสม!AJ:AJ)+SUMIF(กวนไส้!$C:$C,'รับ-จ่าย ประจำวัน'!$B164,กวนไส้!AJ:AJ)+SUMIF(ผลิต1!$C:$C,'รับ-จ่าย ประจำวัน'!$B164,ผลิต1!AJ:AJ)+SUMIF(ผลิต2!$C:$C,'รับ-จ่าย ประจำวัน'!$B164,ผลิต2!AJ:AJ)+SUMIF(เส้นแต่งหน้าขนมเค้ก!$C:$C,'รับ-จ่าย ประจำวัน'!$B164,เส้นแต่งหน้าขนมเค้ก!AJ:AJ)+SUMIF(แพ็ค!$C:$C,'รับ-จ่าย ประจำวัน'!$B164,แพ็ค!AJ:AJ)+SUMIF(ธุรการ!$C:$C,'รับ-จ่าย ประจำวัน'!$B164,ธุรการ!AJ:AJ)+SUMIF(เส้นแต่งหน้าขนมปัง!$C:$C,'รับ-จ่าย ประจำวัน'!$B164,เส้นแต่งหน้าขนมปัง!AJ:AJ)+SUMIF('วางแผนBC,CJ'!$C:$C,'รับ-จ่าย ประจำวัน'!$B164,'วางแผนBC,CJ'!AJ:AJ)+SUMIF(RD!$C:$C,'รับ-จ่าย ประจำวัน'!$B164,RD!AJ:AJ)+SUMIF('FG,ออนไล,คัดแยก'!$C:$C,'รับ-จ่าย ประจำวัน'!$B164,'FG,ออนไล,คัดแยก'!AJ:AJ)</f>
        <v>0</v>
      </c>
      <c r="BR164" s="16">
        <f>SUMIF(เตรียมส่วนผสม!$C:$C,'รับ-จ่าย ประจำวัน'!$B164,เตรียมส่วนผสม!AK:AK)+SUMIF(กวนไส้!$C:$C,'รับ-จ่าย ประจำวัน'!$B164,กวนไส้!AK:AK)+SUMIF(ผลิต1!$C:$C,'รับ-จ่าย ประจำวัน'!$B164,ผลิต1!AK:AK)+SUMIF(ผลิต2!$C:$C,'รับ-จ่าย ประจำวัน'!$B164,ผลิต2!AK:AK)+SUMIF(เส้นแต่งหน้าขนมเค้ก!$C:$C,'รับ-จ่าย ประจำวัน'!$B164,เส้นแต่งหน้าขนมเค้ก!AK:AK)+SUMIF(แพ็ค!$C:$C,'รับ-จ่าย ประจำวัน'!$B164,แพ็ค!AK:AK)+SUMIF(ธุรการ!$C:$C,'รับ-จ่าย ประจำวัน'!$B164,ธุรการ!AK:AK)+SUMIF(เส้นแต่งหน้าขนมปัง!$C:$C,'รับ-จ่าย ประจำวัน'!$B164,เส้นแต่งหน้าขนมปัง!AK:AK)+SUMIF('วางแผนBC,CJ'!$C:$C,'รับ-จ่าย ประจำวัน'!$B164,'วางแผนBC,CJ'!AK:AK)+SUMIF(RD!$C:$C,'รับ-จ่าย ประจำวัน'!$B164,RD!AK:AK)+SUMIF('FG,ออนไล,คัดแยก'!$C:$C,'รับ-จ่าย ประจำวัน'!$B164,'FG,ออนไล,คัดแยก'!AK:AK)</f>
        <v>0</v>
      </c>
      <c r="BS164" s="16">
        <f>SUMIF(เตรียมส่วนผสม!$C:$C,'รับ-จ่าย ประจำวัน'!$B164,เตรียมส่วนผสม!AL:AL)+SUMIF(กวนไส้!$C:$C,'รับ-จ่าย ประจำวัน'!$B164,กวนไส้!AL:AL)+SUMIF(ผลิต1!$C:$C,'รับ-จ่าย ประจำวัน'!$B164,ผลิต1!AL:AL)+SUMIF(ผลิต2!$C:$C,'รับ-จ่าย ประจำวัน'!$B164,ผลิต2!AL:AL)+SUMIF(เส้นแต่งหน้าขนมเค้ก!$C:$C,'รับ-จ่าย ประจำวัน'!$B164,เส้นแต่งหน้าขนมเค้ก!AL:AL)+SUMIF(แพ็ค!$C:$C,'รับ-จ่าย ประจำวัน'!$B164,แพ็ค!AL:AL)+SUMIF(ธุรการ!$C:$C,'รับ-จ่าย ประจำวัน'!$B164,ธุรการ!AL:AL)+SUMIF(เส้นแต่งหน้าขนมปัง!$C:$C,'รับ-จ่าย ประจำวัน'!$B164,เส้นแต่งหน้าขนมปัง!AL:AL)+SUMIF('วางแผนBC,CJ'!$C:$C,'รับ-จ่าย ประจำวัน'!$B164,'วางแผนBC,CJ'!AL:AL)+SUMIF(RD!$C:$C,'รับ-จ่าย ประจำวัน'!$B164,RD!AL:AL)+SUMIF('FG,ออนไล,คัดแยก'!$C:$C,'รับ-จ่าย ประจำวัน'!$B164,'FG,ออนไล,คัดแยก'!AL:AL)</f>
        <v>0</v>
      </c>
      <c r="BT164" s="18">
        <f t="shared" si="36"/>
        <v>450</v>
      </c>
      <c r="BU164" s="116">
        <v>1150</v>
      </c>
      <c r="BV164" s="146">
        <f t="shared" si="37"/>
        <v>1150</v>
      </c>
      <c r="BW164" s="183">
        <v>30</v>
      </c>
      <c r="BX164" s="172">
        <f t="shared" si="46"/>
        <v>15</v>
      </c>
      <c r="BY164" s="188">
        <f t="shared" si="40"/>
        <v>76.666666666666671</v>
      </c>
      <c r="BZ164" s="180">
        <f t="shared" ca="1" si="38"/>
        <v>46279.666666666664</v>
      </c>
      <c r="CA164" s="152"/>
      <c r="CB164" s="93"/>
      <c r="CC164" s="93"/>
      <c r="CD164" s="93"/>
      <c r="CE164" s="93"/>
      <c r="CF164" s="93"/>
      <c r="CG164" s="93"/>
      <c r="CH164" s="93"/>
      <c r="CI164" s="93"/>
      <c r="CJ164" s="94"/>
      <c r="CK164" s="9">
        <f t="shared" si="41"/>
        <v>0</v>
      </c>
    </row>
    <row r="165" spans="1:89" x14ac:dyDescent="0.5">
      <c r="A165" s="149" t="s">
        <v>605</v>
      </c>
      <c r="B165" s="34">
        <v>1021701011</v>
      </c>
      <c r="C165" s="10" t="s">
        <v>1930</v>
      </c>
      <c r="D165" s="141" t="s">
        <v>61</v>
      </c>
      <c r="E165" s="25" t="s">
        <v>61</v>
      </c>
      <c r="F165" s="132"/>
      <c r="G165" s="25"/>
      <c r="H165" s="12">
        <v>7050</v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25"/>
      <c r="T165" s="25"/>
      <c r="U165" s="25"/>
      <c r="V165" s="25"/>
      <c r="W165" s="25"/>
      <c r="X165" s="25"/>
      <c r="Y165" s="25"/>
      <c r="Z165" s="25">
        <v>18000</v>
      </c>
      <c r="AA165" s="25"/>
      <c r="AB165" s="25"/>
      <c r="AC165" s="25"/>
      <c r="AD165" s="25"/>
      <c r="AE165" s="11"/>
      <c r="AF165" s="11"/>
      <c r="AG165" s="11"/>
      <c r="AH165" s="11"/>
      <c r="AI165" s="25"/>
      <c r="AJ165" s="25"/>
      <c r="AK165" s="25"/>
      <c r="AL165" s="25"/>
      <c r="AM165" s="25"/>
      <c r="AN165" s="15">
        <f t="shared" si="35"/>
        <v>18000</v>
      </c>
      <c r="AO165" s="16">
        <f>SUMIF(เตรียมส่วนผสม!$C:$C,'รับ-จ่าย ประจำวัน'!$B165,เตรียมส่วนผสม!H:H)+SUMIF(กวนไส้!$C:$C,'รับ-จ่าย ประจำวัน'!$B165,กวนไส้!H:H)+SUMIF(ผลิต1!$C:$C,'รับ-จ่าย ประจำวัน'!$B165,ผลิต1!H:H)+SUMIF(ผลิต2!$C:$C,'รับ-จ่าย ประจำวัน'!$B165,ผลิต2!H:H)+SUMIF(เส้นแต่งหน้าขนมเค้ก!$C:$C,'รับ-จ่าย ประจำวัน'!$B165,เส้นแต่งหน้าขนมเค้ก!H:H)+SUMIF(แพ็ค!$C:$C,'รับ-จ่าย ประจำวัน'!$B165,แพ็ค!H:H)+SUMIF(ธุรการ!$C:$C,'รับ-จ่าย ประจำวัน'!$B165,ธุรการ!H:H)+SUMIF(เส้นแต่งหน้าขนมปัง!$C:$C,'รับ-จ่าย ประจำวัน'!$B165,เส้นแต่งหน้าขนมปัง!H:H)+SUMIF('วางแผนBC,CJ'!$C:$C,'รับ-จ่าย ประจำวัน'!$B165,'วางแผนBC,CJ'!H:H)+SUMIF(RD!$C:$C,'รับ-จ่าย ประจำวัน'!$B165,RD!H:H)+SUMIF('FG,ออนไล,คัดแยก'!$C:$C,'รับ-จ่าย ประจำวัน'!$B165,'FG,ออนไล,คัดแยก'!H:H)</f>
        <v>200</v>
      </c>
      <c r="AP165" s="16">
        <f>SUMIF(เตรียมส่วนผสม!$C:$C,'รับ-จ่าย ประจำวัน'!$B165,เตรียมส่วนผสม!I:I)+SUMIF(กวนไส้!$C:$C,'รับ-จ่าย ประจำวัน'!$B165,กวนไส้!I:I)+SUMIF(ผลิต1!$C:$C,'รับ-จ่าย ประจำวัน'!$B165,ผลิต1!I:I)+SUMIF(ผลิต2!$C:$C,'รับ-จ่าย ประจำวัน'!$B165,ผลิต2!I:I)+SUMIF(เส้นแต่งหน้าขนมเค้ก!$C:$C,'รับ-จ่าย ประจำวัน'!$B165,เส้นแต่งหน้าขนมเค้ก!I:I)+SUMIF(แพ็ค!$C:$C,'รับ-จ่าย ประจำวัน'!$B165,แพ็ค!I:I)+SUMIF(ธุรการ!$C:$C,'รับ-จ่าย ประจำวัน'!$B165,ธุรการ!I:I)+SUMIF(เส้นแต่งหน้าขนมปัง!$C:$C,'รับ-จ่าย ประจำวัน'!$B165,เส้นแต่งหน้าขนมปัง!I:I)+SUMIF('วางแผนBC,CJ'!$C:$C,'รับ-จ่าย ประจำวัน'!$B165,'วางแผนBC,CJ'!I:I)+SUMIF(RD!$C:$C,'รับ-จ่าย ประจำวัน'!$B165,RD!I:I)+SUMIF('FG,ออนไล,คัดแยก'!$C:$C,'รับ-จ่าย ประจำวัน'!$B165,'FG,ออนไล,คัดแยก'!I:I)</f>
        <v>300</v>
      </c>
      <c r="AQ165" s="16">
        <f>SUMIF(เตรียมส่วนผสม!$C:$C,'รับ-จ่าย ประจำวัน'!$B165,เตรียมส่วนผสม!J:J)+SUMIF(กวนไส้!$C:$C,'รับ-จ่าย ประจำวัน'!$B165,กวนไส้!J:J)+SUMIF(ผลิต1!$C:$C,'รับ-จ่าย ประจำวัน'!$B165,ผลิต1!J:J)+SUMIF(ผลิต2!$C:$C,'รับ-จ่าย ประจำวัน'!$B165,ผลิต2!J:J)+SUMIF(เส้นแต่งหน้าขนมเค้ก!$C:$C,'รับ-จ่าย ประจำวัน'!$B165,เส้นแต่งหน้าขนมเค้ก!J:J)+SUMIF(แพ็ค!$C:$C,'รับ-จ่าย ประจำวัน'!$B165,แพ็ค!J:J)+SUMIF(ธุรการ!$C:$C,'รับ-จ่าย ประจำวัน'!$B165,ธุรการ!J:J)+SUMIF(เส้นแต่งหน้าขนมปัง!$C:$C,'รับ-จ่าย ประจำวัน'!$B165,เส้นแต่งหน้าขนมปัง!J:J)+SUMIF('วางแผนBC,CJ'!$C:$C,'รับ-จ่าย ประจำวัน'!$B165,'วางแผนBC,CJ'!J:J)+SUMIF(RD!$C:$C,'รับ-จ่าย ประจำวัน'!$B165,RD!J:J)+SUMIF('FG,ออนไล,คัดแยก'!$C:$C,'รับ-จ่าย ประจำวัน'!$B165,'FG,ออนไล,คัดแยก'!J:J)</f>
        <v>0</v>
      </c>
      <c r="AR165" s="16">
        <f>SUMIF(เตรียมส่วนผสม!$C:$C,'รับ-จ่าย ประจำวัน'!$B165,เตรียมส่วนผสม!K:K)+SUMIF(กวนไส้!$C:$C,'รับ-จ่าย ประจำวัน'!$B165,กวนไส้!K:K)+SUMIF(ผลิต1!$C:$C,'รับ-จ่าย ประจำวัน'!$B165,ผลิต1!K:K)+SUMIF(ผลิต2!$C:$C,'รับ-จ่าย ประจำวัน'!$B165,ผลิต2!K:K)+SUMIF(เส้นแต่งหน้าขนมเค้ก!$C:$C,'รับ-จ่าย ประจำวัน'!$B165,เส้นแต่งหน้าขนมเค้ก!K:K)+SUMIF(แพ็ค!$C:$C,'รับ-จ่าย ประจำวัน'!$B165,แพ็ค!K:K)+SUMIF(ธุรการ!$C:$C,'รับ-จ่าย ประจำวัน'!$B165,ธุรการ!K:K)+SUMIF(เส้นแต่งหน้าขนมปัง!$C:$C,'รับ-จ่าย ประจำวัน'!$B165,เส้นแต่งหน้าขนมปัง!K:K)+SUMIF('วางแผนBC,CJ'!$C:$C,'รับ-จ่าย ประจำวัน'!$B165,'วางแผนBC,CJ'!K:K)+SUMIF(RD!$C:$C,'รับ-จ่าย ประจำวัน'!$B165,RD!K:K)+SUMIF('FG,ออนไล,คัดแยก'!$C:$C,'รับ-จ่าย ประจำวัน'!$B165,'FG,ออนไล,คัดแยก'!K:K)</f>
        <v>150</v>
      </c>
      <c r="AS165" s="16">
        <f>SUMIF(เตรียมส่วนผสม!$C:$C,'รับ-จ่าย ประจำวัน'!$B165,เตรียมส่วนผสม!L:L)+SUMIF(กวนไส้!$C:$C,'รับ-จ่าย ประจำวัน'!$B165,กวนไส้!L:L)+SUMIF(ผลิต1!$C:$C,'รับ-จ่าย ประจำวัน'!$B165,ผลิต1!L:L)+SUMIF(ผลิต2!$C:$C,'รับ-จ่าย ประจำวัน'!$B165,ผลิต2!L:L)+SUMIF(เส้นแต่งหน้าขนมเค้ก!$C:$C,'รับ-จ่าย ประจำวัน'!$B165,เส้นแต่งหน้าขนมเค้ก!L:L)+SUMIF(แพ็ค!$C:$C,'รับ-จ่าย ประจำวัน'!$B165,แพ็ค!L:L)+SUMIF(ธุรการ!$C:$C,'รับ-จ่าย ประจำวัน'!$B165,ธุรการ!L:L)+SUMIF(เส้นแต่งหน้าขนมปัง!$C:$C,'รับ-จ่าย ประจำวัน'!$B165,เส้นแต่งหน้าขนมปัง!L:L)+SUMIF('วางแผนBC,CJ'!$C:$C,'รับ-จ่าย ประจำวัน'!$B165,'วางแผนBC,CJ'!L:L)+SUMIF(RD!$C:$C,'รับ-จ่าย ประจำวัน'!$B165,RD!L:L)+SUMIF('FG,ออนไล,คัดแยก'!$C:$C,'รับ-จ่าย ประจำวัน'!$B165,'FG,ออนไล,คัดแยก'!L:L)</f>
        <v>1100</v>
      </c>
      <c r="AT165" s="16">
        <f>SUMIF(เตรียมส่วนผสม!$C:$C,'รับ-จ่าย ประจำวัน'!$B165,เตรียมส่วนผสม!M:M)+SUMIF(กวนไส้!$C:$C,'รับ-จ่าย ประจำวัน'!$B165,กวนไส้!M:M)+SUMIF(ผลิต1!$C:$C,'รับ-จ่าย ประจำวัน'!$B165,ผลิต1!M:M)+SUMIF(ผลิต2!$C:$C,'รับ-จ่าย ประจำวัน'!$B165,ผลิต2!M:M)+SUMIF(เส้นแต่งหน้าขนมเค้ก!$C:$C,'รับ-จ่าย ประจำวัน'!$B165,เส้นแต่งหน้าขนมเค้ก!M:M)+SUMIF(แพ็ค!$C:$C,'รับ-จ่าย ประจำวัน'!$B165,แพ็ค!M:M)+SUMIF(ธุรการ!$C:$C,'รับ-จ่าย ประจำวัน'!$B165,ธุรการ!M:M)+SUMIF(เส้นแต่งหน้าขนมปัง!$C:$C,'รับ-จ่าย ประจำวัน'!$B165,เส้นแต่งหน้าขนมปัง!M:M)+SUMIF('วางแผนBC,CJ'!$C:$C,'รับ-จ่าย ประจำวัน'!$B165,'วางแผนBC,CJ'!M:M)+SUMIF(RD!$C:$C,'รับ-จ่าย ประจำวัน'!$B165,RD!M:M)+SUMIF('FG,ออนไล,คัดแยก'!$C:$C,'รับ-จ่าย ประจำวัน'!$B165,'FG,ออนไล,คัดแยก'!M:M)</f>
        <v>0</v>
      </c>
      <c r="AU165" s="16">
        <f>SUMIF(เตรียมส่วนผสม!$C:$C,'รับ-จ่าย ประจำวัน'!$B165,เตรียมส่วนผสม!N:N)+SUMIF(กวนไส้!$C:$C,'รับ-จ่าย ประจำวัน'!$B165,กวนไส้!N:N)+SUMIF(ผลิต1!$C:$C,'รับ-จ่าย ประจำวัน'!$B165,ผลิต1!N:N)+SUMIF(ผลิต2!$C:$C,'รับ-จ่าย ประจำวัน'!$B165,ผลิต2!N:N)+SUMIF(เส้นแต่งหน้าขนมเค้ก!$C:$C,'รับ-จ่าย ประจำวัน'!$B165,เส้นแต่งหน้าขนมเค้ก!N:N)+SUMIF(แพ็ค!$C:$C,'รับ-จ่าย ประจำวัน'!$B165,แพ็ค!N:N)+SUMIF(ธุรการ!$C:$C,'รับ-จ่าย ประจำวัน'!$B165,ธุรการ!N:N)+SUMIF(เส้นแต่งหน้าขนมปัง!$C:$C,'รับ-จ่าย ประจำวัน'!$B165,เส้นแต่งหน้าขนมปัง!N:N)+SUMIF('วางแผนBC,CJ'!$C:$C,'รับ-จ่าย ประจำวัน'!$B165,'วางแผนBC,CJ'!N:N)+SUMIF(RD!$C:$C,'รับ-จ่าย ประจำวัน'!$B165,RD!N:N)+SUMIF('FG,ออนไล,คัดแยก'!$C:$C,'รับ-จ่าย ประจำวัน'!$B165,'FG,ออนไล,คัดแยก'!N:N)</f>
        <v>100</v>
      </c>
      <c r="AV165" s="16">
        <f>SUMIF(เตรียมส่วนผสม!$C:$C,'รับ-จ่าย ประจำวัน'!$B165,เตรียมส่วนผสม!O:O)+SUMIF(กวนไส้!$C:$C,'รับ-จ่าย ประจำวัน'!$B165,กวนไส้!O:O)+SUMIF(ผลิต1!$C:$C,'รับ-จ่าย ประจำวัน'!$B165,ผลิต1!O:O)+SUMIF(ผลิต2!$C:$C,'รับ-จ่าย ประจำวัน'!$B165,ผลิต2!O:O)+SUMIF(เส้นแต่งหน้าขนมเค้ก!$C:$C,'รับ-จ่าย ประจำวัน'!$B165,เส้นแต่งหน้าขนมเค้ก!O:O)+SUMIF(แพ็ค!$C:$C,'รับ-จ่าย ประจำวัน'!$B165,แพ็ค!O:O)+SUMIF(ธุรการ!$C:$C,'รับ-จ่าย ประจำวัน'!$B165,ธุรการ!O:O)+SUMIF(เส้นแต่งหน้าขนมปัง!$C:$C,'รับ-จ่าย ประจำวัน'!$B165,เส้นแต่งหน้าขนมปัง!O:O)+SUMIF('วางแผนBC,CJ'!$C:$C,'รับ-จ่าย ประจำวัน'!$B165,'วางแผนBC,CJ'!O:O)+SUMIF(RD!$C:$C,'รับ-จ่าย ประจำวัน'!$B165,RD!O:O)+SUMIF('FG,ออนไล,คัดแยก'!$C:$C,'รับ-จ่าย ประจำวัน'!$B165,'FG,ออนไล,คัดแยก'!O:O)</f>
        <v>300</v>
      </c>
      <c r="AW165" s="16">
        <f>SUMIF(เตรียมส่วนผสม!$C:$C,'รับ-จ่าย ประจำวัน'!$B165,เตรียมส่วนผสม!P:P)+SUMIF(กวนไส้!$C:$C,'รับ-จ่าย ประจำวัน'!$B165,กวนไส้!P:P)+SUMIF(ผลิต1!$C:$C,'รับ-จ่าย ประจำวัน'!$B165,ผลิต1!P:P)+SUMIF(ผลิต2!$C:$C,'รับ-จ่าย ประจำวัน'!$B165,ผลิต2!P:P)+SUMIF(เส้นแต่งหน้าขนมเค้ก!$C:$C,'รับ-จ่าย ประจำวัน'!$B165,เส้นแต่งหน้าขนมเค้ก!P:P)+SUMIF(แพ็ค!$C:$C,'รับ-จ่าย ประจำวัน'!$B165,แพ็ค!P:P)+SUMIF(ธุรการ!$C:$C,'รับ-จ่าย ประจำวัน'!$B165,ธุรการ!P:P)+SUMIF(เส้นแต่งหน้าขนมปัง!$C:$C,'รับ-จ่าย ประจำวัน'!$B165,เส้นแต่งหน้าขนมปัง!P:P)+SUMIF('วางแผนBC,CJ'!$C:$C,'รับ-จ่าย ประจำวัน'!$B165,'วางแผนBC,CJ'!P:P)+SUMIF(RD!$C:$C,'รับ-จ่าย ประจำวัน'!$B165,RD!P:P)+SUMIF('FG,ออนไล,คัดแยก'!$C:$C,'รับ-จ่าย ประจำวัน'!$B165,'FG,ออนไล,คัดแยก'!P:P)</f>
        <v>1100</v>
      </c>
      <c r="AX165" s="16">
        <f>SUMIF(เตรียมส่วนผสม!$C:$C,'รับ-จ่าย ประจำวัน'!$B165,เตรียมส่วนผสม!Q:Q)+SUMIF(กวนไส้!$C:$C,'รับ-จ่าย ประจำวัน'!$B165,กวนไส้!Q:Q)+SUMIF(ผลิต1!$C:$C,'รับ-จ่าย ประจำวัน'!$B165,ผลิต1!Q:Q)+SUMIF(ผลิต2!$C:$C,'รับ-จ่าย ประจำวัน'!$B165,ผลิต2!Q:Q)+SUMIF(เส้นแต่งหน้าขนมเค้ก!$C:$C,'รับ-จ่าย ประจำวัน'!$B165,เส้นแต่งหน้าขนมเค้ก!Q:Q)+SUMIF(แพ็ค!$C:$C,'รับ-จ่าย ประจำวัน'!$B165,แพ็ค!Q:Q)+SUMIF(ธุรการ!$C:$C,'รับ-จ่าย ประจำวัน'!$B165,ธุรการ!Q:Q)+SUMIF(เส้นแต่งหน้าขนมปัง!$C:$C,'รับ-จ่าย ประจำวัน'!$B165,เส้นแต่งหน้าขนมปัง!Q:Q)+SUMIF('วางแผนBC,CJ'!$C:$C,'รับ-จ่าย ประจำวัน'!$B165,'วางแผนBC,CJ'!Q:Q)+SUMIF(RD!$C:$C,'รับ-จ่าย ประจำวัน'!$B165,RD!Q:Q)+SUMIF('FG,ออนไล,คัดแยก'!$C:$C,'รับ-จ่าย ประจำวัน'!$B165,'FG,ออนไล,คัดแยก'!Q:Q)</f>
        <v>300</v>
      </c>
      <c r="AY165" s="16">
        <f>SUMIF(เตรียมส่วนผสม!$C:$C,'รับ-จ่าย ประจำวัน'!$B165,เตรียมส่วนผสม!R:R)+SUMIF(กวนไส้!$C:$C,'รับ-จ่าย ประจำวัน'!$B165,กวนไส้!R:R)+SUMIF(ผลิต1!$C:$C,'รับ-จ่าย ประจำวัน'!$B165,ผลิต1!R:R)+SUMIF(ผลิต2!$C:$C,'รับ-จ่าย ประจำวัน'!$B165,ผลิต2!R:R)+SUMIF(เส้นแต่งหน้าขนมเค้ก!$C:$C,'รับ-จ่าย ประจำวัน'!$B165,เส้นแต่งหน้าขนมเค้ก!R:R)+SUMIF(แพ็ค!$C:$C,'รับ-จ่าย ประจำวัน'!$B165,แพ็ค!R:R)+SUMIF(ธุรการ!$C:$C,'รับ-จ่าย ประจำวัน'!$B165,ธุรการ!R:R)+SUMIF(เส้นแต่งหน้าขนมปัง!$C:$C,'รับ-จ่าย ประจำวัน'!$B165,เส้นแต่งหน้าขนมปัง!R:R)+SUMIF('วางแผนBC,CJ'!$C:$C,'รับ-จ่าย ประจำวัน'!$B165,'วางแผนBC,CJ'!R:R)+SUMIF(RD!$C:$C,'รับ-จ่าย ประจำวัน'!$B165,RD!R:R)+SUMIF('FG,ออนไล,คัดแยก'!$C:$C,'รับ-จ่าย ประจำวัน'!$B165,'FG,ออนไล,คัดแยก'!R:R)</f>
        <v>1150</v>
      </c>
      <c r="AZ165" s="16">
        <f>SUMIF(เตรียมส่วนผสม!$C:$C,'รับ-จ่าย ประจำวัน'!$B165,เตรียมส่วนผสม!S:S)+SUMIF(กวนไส้!$C:$C,'รับ-จ่าย ประจำวัน'!$B165,กวนไส้!S:S)+SUMIF(ผลิต1!$C:$C,'รับ-จ่าย ประจำวัน'!$B165,ผลิต1!S:S)+SUMIF(ผลิต2!$C:$C,'รับ-จ่าย ประจำวัน'!$B165,ผลิต2!S:S)+SUMIF(เส้นแต่งหน้าขนมเค้ก!$C:$C,'รับ-จ่าย ประจำวัน'!$B165,เส้นแต่งหน้าขนมเค้ก!S:S)+SUMIF(แพ็ค!$C:$C,'รับ-จ่าย ประจำวัน'!$B165,แพ็ค!S:S)+SUMIF(ธุรการ!$C:$C,'รับ-จ่าย ประจำวัน'!$B165,ธุรการ!S:S)+SUMIF(เส้นแต่งหน้าขนมปัง!$C:$C,'รับ-จ่าย ประจำวัน'!$B165,เส้นแต่งหน้าขนมปัง!S:S)+SUMIF('วางแผนBC,CJ'!$C:$C,'รับ-จ่าย ประจำวัน'!$B165,'วางแผนBC,CJ'!S:S)+SUMIF(RD!$C:$C,'รับ-จ่าย ประจำวัน'!$B165,RD!S:S)+SUMIF('FG,ออนไล,คัดแยก'!$C:$C,'รับ-จ่าย ประจำวัน'!$B165,'FG,ออนไล,คัดแยก'!S:S)</f>
        <v>200</v>
      </c>
      <c r="BA165" s="16">
        <f>SUMIF(เตรียมส่วนผสม!$C:$C,'รับ-จ่าย ประจำวัน'!$B165,เตรียมส่วนผสม!T:T)+SUMIF(กวนไส้!$C:$C,'รับ-จ่าย ประจำวัน'!$B165,กวนไส้!T:T)+SUMIF(ผลิต1!$C:$C,'รับ-จ่าย ประจำวัน'!$B165,ผลิต1!T:T)+SUMIF(ผลิต2!$C:$C,'รับ-จ่าย ประจำวัน'!$B165,ผลิต2!T:T)+SUMIF(เส้นแต่งหน้าขนมเค้ก!$C:$C,'รับ-จ่าย ประจำวัน'!$B165,เส้นแต่งหน้าขนมเค้ก!T:T)+SUMIF(แพ็ค!$C:$C,'รับ-จ่าย ประจำวัน'!$B165,แพ็ค!T:T)+SUMIF(ธุรการ!$C:$C,'รับ-จ่าย ประจำวัน'!$B165,ธุรการ!T:T)+SUMIF(เส้นแต่งหน้าขนมปัง!$C:$C,'รับ-จ่าย ประจำวัน'!$B165,เส้นแต่งหน้าขนมปัง!T:T)+SUMIF('วางแผนBC,CJ'!$C:$C,'รับ-จ่าย ประจำวัน'!$B165,'วางแผนBC,CJ'!T:T)+SUMIF(RD!$C:$C,'รับ-จ่าย ประจำวัน'!$B165,RD!T:T)+SUMIF('FG,ออนไล,คัดแยก'!$C:$C,'รับ-จ่าย ประจำวัน'!$B165,'FG,ออนไล,คัดแยก'!T:T)</f>
        <v>0</v>
      </c>
      <c r="BB165" s="16">
        <f>SUMIF(เตรียมส่วนผสม!$C:$C,'รับ-จ่าย ประจำวัน'!$B165,เตรียมส่วนผสม!U:U)+SUMIF(กวนไส้!$C:$C,'รับ-จ่าย ประจำวัน'!$B165,กวนไส้!U:U)+SUMIF(ผลิต1!$C:$C,'รับ-จ่าย ประจำวัน'!$B165,ผลิต1!U:U)+SUMIF(ผลิต2!$C:$C,'รับ-จ่าย ประจำวัน'!$B165,ผลิต2!U:U)+SUMIF(เส้นแต่งหน้าขนมเค้ก!$C:$C,'รับ-จ่าย ประจำวัน'!$B165,เส้นแต่งหน้าขนมเค้ก!U:U)+SUMIF(แพ็ค!$C:$C,'รับ-จ่าย ประจำวัน'!$B165,แพ็ค!U:U)+SUMIF(ธุรการ!$C:$C,'รับ-จ่าย ประจำวัน'!$B165,ธุรการ!U:U)+SUMIF(เส้นแต่งหน้าขนมปัง!$C:$C,'รับ-จ่าย ประจำวัน'!$B165,เส้นแต่งหน้าขนมปัง!U:U)+SUMIF('วางแผนBC,CJ'!$C:$C,'รับ-จ่าย ประจำวัน'!$B165,'วางแผนBC,CJ'!U:U)+SUMIF(RD!$C:$C,'รับ-จ่าย ประจำวัน'!$B165,RD!U:U)+SUMIF('FG,ออนไล,คัดแยก'!$C:$C,'รับ-จ่าย ประจำวัน'!$B165,'FG,ออนไล,คัดแยก'!U:U)</f>
        <v>450</v>
      </c>
      <c r="BC165" s="16">
        <f>SUMIF(เตรียมส่วนผสม!$C:$C,'รับ-จ่าย ประจำวัน'!$B165,เตรียมส่วนผสม!V:V)+SUMIF(กวนไส้!$C:$C,'รับ-จ่าย ประจำวัน'!$B165,กวนไส้!V:V)+SUMIF(ผลิต1!$C:$C,'รับ-จ่าย ประจำวัน'!$B165,ผลิต1!V:V)+SUMIF(ผลิต2!$C:$C,'รับ-จ่าย ประจำวัน'!$B165,ผลิต2!V:V)+SUMIF(เส้นแต่งหน้าขนมเค้ก!$C:$C,'รับ-จ่าย ประจำวัน'!$B165,เส้นแต่งหน้าขนมเค้ก!V:V)+SUMIF(แพ็ค!$C:$C,'รับ-จ่าย ประจำวัน'!$B165,แพ็ค!V:V)+SUMIF(ธุรการ!$C:$C,'รับ-จ่าย ประจำวัน'!$B165,ธุรการ!V:V)+SUMIF(เส้นแต่งหน้าขนมปัง!$C:$C,'รับ-จ่าย ประจำวัน'!$B165,เส้นแต่งหน้าขนมปัง!V:V)+SUMIF('วางแผนBC,CJ'!$C:$C,'รับ-จ่าย ประจำวัน'!$B165,'วางแผนBC,CJ'!V:V)+SUMIF(RD!$C:$C,'รับ-จ่าย ประจำวัน'!$B165,RD!V:V)+SUMIF('FG,ออนไล,คัดแยก'!$C:$C,'รับ-จ่าย ประจำวัน'!$B165,'FG,ออนไล,คัดแยก'!V:V)</f>
        <v>1100</v>
      </c>
      <c r="BD165" s="16">
        <f>SUMIF(เตรียมส่วนผสม!$C:$C,'รับ-จ่าย ประจำวัน'!$B165,เตรียมส่วนผสม!W:W)+SUMIF(กวนไส้!$C:$C,'รับ-จ่าย ประจำวัน'!$B165,กวนไส้!W:W)+SUMIF(ผลิต1!$C:$C,'รับ-จ่าย ประจำวัน'!$B165,ผลิต1!W:W)+SUMIF(ผลิต2!$C:$C,'รับ-จ่าย ประจำวัน'!$B165,ผลิต2!W:W)+SUMIF(เส้นแต่งหน้าขนมเค้ก!$C:$C,'รับ-จ่าย ประจำวัน'!$B165,เส้นแต่งหน้าขนมเค้ก!W:W)+SUMIF(แพ็ค!$C:$C,'รับ-จ่าย ประจำวัน'!$B165,แพ็ค!W:W)+SUMIF(ธุรการ!$C:$C,'รับ-จ่าย ประจำวัน'!$B165,ธุรการ!W:W)+SUMIF(เส้นแต่งหน้าขนมปัง!$C:$C,'รับ-จ่าย ประจำวัน'!$B165,เส้นแต่งหน้าขนมปัง!W:W)+SUMIF('วางแผนBC,CJ'!$C:$C,'รับ-จ่าย ประจำวัน'!$B165,'วางแผนBC,CJ'!W:W)+SUMIF(RD!$C:$C,'รับ-จ่าย ประจำวัน'!$B165,RD!W:W)+SUMIF('FG,ออนไล,คัดแยก'!$C:$C,'รับ-จ่าย ประจำวัน'!$B165,'FG,ออนไล,คัดแยก'!W:W)</f>
        <v>0</v>
      </c>
      <c r="BE165" s="16">
        <f>SUMIF(เตรียมส่วนผสม!$C:$C,'รับ-จ่าย ประจำวัน'!$B165,เตรียมส่วนผสม!X:X)+SUMIF(กวนไส้!$C:$C,'รับ-จ่าย ประจำวัน'!$B165,กวนไส้!X:X)+SUMIF(ผลิต1!$C:$C,'รับ-จ่าย ประจำวัน'!$B165,ผลิต1!X:X)+SUMIF(ผลิต2!$C:$C,'รับ-จ่าย ประจำวัน'!$B165,ผลิต2!X:X)+SUMIF(เส้นแต่งหน้าขนมเค้ก!$C:$C,'รับ-จ่าย ประจำวัน'!$B165,เส้นแต่งหน้าขนมเค้ก!X:X)+SUMIF(แพ็ค!$C:$C,'รับ-จ่าย ประจำวัน'!$B165,แพ็ค!X:X)+SUMIF(ธุรการ!$C:$C,'รับ-จ่าย ประจำวัน'!$B165,ธุรการ!X:X)+SUMIF(เส้นแต่งหน้าขนมปัง!$C:$C,'รับ-จ่าย ประจำวัน'!$B165,เส้นแต่งหน้าขนมปัง!X:X)+SUMIF('วางแผนBC,CJ'!$C:$C,'รับ-จ่าย ประจำวัน'!$B165,'วางแผนBC,CJ'!X:X)+SUMIF(RD!$C:$C,'รับ-จ่าย ประจำวัน'!$B165,RD!X:X)+SUMIF('FG,ออนไล,คัดแยก'!$C:$C,'รับ-จ่าย ประจำวัน'!$B165,'FG,ออนไล,คัดแยก'!X:X)</f>
        <v>0</v>
      </c>
      <c r="BF165" s="16">
        <f>SUMIF(เตรียมส่วนผสม!$C:$C,'รับ-จ่าย ประจำวัน'!$B165,เตรียมส่วนผสม!Y:Y)+SUMIF(กวนไส้!$C:$C,'รับ-จ่าย ประจำวัน'!$B165,กวนไส้!Y:Y)+SUMIF(ผลิต1!$C:$C,'รับ-จ่าย ประจำวัน'!$B165,ผลิต1!Y:Y)+SUMIF(ผลิต2!$C:$C,'รับ-จ่าย ประจำวัน'!$B165,ผลิต2!Y:Y)+SUMIF(เส้นแต่งหน้าขนมเค้ก!$C:$C,'รับ-จ่าย ประจำวัน'!$B165,เส้นแต่งหน้าขนมเค้ก!Y:Y)+SUMIF(แพ็ค!$C:$C,'รับ-จ่าย ประจำวัน'!$B165,แพ็ค!Y:Y)+SUMIF(ธุรการ!$C:$C,'รับ-จ่าย ประจำวัน'!$B165,ธุรการ!Y:Y)+SUMIF(เส้นแต่งหน้าขนมปัง!$C:$C,'รับ-จ่าย ประจำวัน'!$B165,เส้นแต่งหน้าขนมปัง!Y:Y)+SUMIF('วางแผนBC,CJ'!$C:$C,'รับ-จ่าย ประจำวัน'!$B165,'วางแผนBC,CJ'!Y:Y)+SUMIF(RD!$C:$C,'รับ-จ่าย ประจำวัน'!$B165,RD!Y:Y)+SUMIF('FG,ออนไล,คัดแยก'!$C:$C,'รับ-จ่าย ประจำวัน'!$B165,'FG,ออนไล,คัดแยก'!Y:Y)</f>
        <v>600</v>
      </c>
      <c r="BG165" s="16">
        <f>SUMIF(เตรียมส่วนผสม!$C:$C,'รับ-จ่าย ประจำวัน'!$B165,เตรียมส่วนผสม!Z:Z)+SUMIF(กวนไส้!$C:$C,'รับ-จ่าย ประจำวัน'!$B165,กวนไส้!Z:Z)+SUMIF(ผลิต1!$C:$C,'รับ-จ่าย ประจำวัน'!$B165,ผลิต1!Z:Z)+SUMIF(ผลิต2!$C:$C,'รับ-จ่าย ประจำวัน'!$B165,ผลิต2!Z:Z)+SUMIF(เส้นแต่งหน้าขนมเค้ก!$C:$C,'รับ-จ่าย ประจำวัน'!$B165,เส้นแต่งหน้าขนมเค้ก!Z:Z)+SUMIF(แพ็ค!$C:$C,'รับ-จ่าย ประจำวัน'!$B165,แพ็ค!Z:Z)+SUMIF(ธุรการ!$C:$C,'รับ-จ่าย ประจำวัน'!$B165,ธุรการ!Z:Z)+SUMIF(เส้นแต่งหน้าขนมปัง!$C:$C,'รับ-จ่าย ประจำวัน'!$B165,เส้นแต่งหน้าขนมปัง!Z:Z)+SUMIF('วางแผนBC,CJ'!$C:$C,'รับ-จ่าย ประจำวัน'!$B165,'วางแผนBC,CJ'!Z:Z)+SUMIF(RD!$C:$C,'รับ-จ่าย ประจำวัน'!$B165,RD!Z:Z)+SUMIF('FG,ออนไล,คัดแยก'!$C:$C,'รับ-จ่าย ประจำวัน'!$B165,'FG,ออนไล,คัดแยก'!Z:Z)</f>
        <v>200</v>
      </c>
      <c r="BH165" s="16">
        <f>SUMIF(เตรียมส่วนผสม!$C:$C,'รับ-จ่าย ประจำวัน'!$B165,เตรียมส่วนผสม!AA:AA)+SUMIF(กวนไส้!$C:$C,'รับ-จ่าย ประจำวัน'!$B165,กวนไส้!AA:AA)+SUMIF(ผลิต1!$C:$C,'รับ-จ่าย ประจำวัน'!$B165,ผลิต1!AA:AA)+SUMIF(ผลิต2!$C:$C,'รับ-จ่าย ประจำวัน'!$B165,ผลิต2!AA:AA)+SUMIF(เส้นแต่งหน้าขนมเค้ก!$C:$C,'รับ-จ่าย ประจำวัน'!$B165,เส้นแต่งหน้าขนมเค้ก!AA:AA)+SUMIF(แพ็ค!$C:$C,'รับ-จ่าย ประจำวัน'!$B165,แพ็ค!AA:AA)+SUMIF(ธุรการ!$C:$C,'รับ-จ่าย ประจำวัน'!$B165,ธุรการ!AA:AA)+SUMIF(เส้นแต่งหน้าขนมปัง!$C:$C,'รับ-จ่าย ประจำวัน'!$B165,เส้นแต่งหน้าขนมปัง!AA:AA)+SUMIF('วางแผนBC,CJ'!$C:$C,'รับ-จ่าย ประจำวัน'!$B165,'วางแผนBC,CJ'!AA:AA)+SUMIF(RD!$C:$C,'รับ-จ่าย ประจำวัน'!$B165,RD!AA:AA)+SUMIF('FG,ออนไล,คัดแยก'!$C:$C,'รับ-จ่าย ประจำวัน'!$B165,'FG,ออนไล,คัดแยก'!AA:AA)</f>
        <v>0</v>
      </c>
      <c r="BI165" s="16">
        <f>SUMIF(เตรียมส่วนผสม!$C:$C,'รับ-จ่าย ประจำวัน'!$B165,เตรียมส่วนผสม!AB:AB)+SUMIF(กวนไส้!$C:$C,'รับ-จ่าย ประจำวัน'!$B165,กวนไส้!AB:AB)+SUMIF(ผลิต1!$C:$C,'รับ-จ่าย ประจำวัน'!$B165,ผลิต1!AB:AB)+SUMIF(ผลิต2!$C:$C,'รับ-จ่าย ประจำวัน'!$B165,ผลิต2!AB:AB)+SUMIF(เส้นแต่งหน้าขนมเค้ก!$C:$C,'รับ-จ่าย ประจำวัน'!$B165,เส้นแต่งหน้าขนมเค้ก!AB:AB)+SUMIF(แพ็ค!$C:$C,'รับ-จ่าย ประจำวัน'!$B165,แพ็ค!AB:AB)+SUMIF(ธุรการ!$C:$C,'รับ-จ่าย ประจำวัน'!$B165,ธุรการ!AB:AB)+SUMIF(เส้นแต่งหน้าขนมปัง!$C:$C,'รับ-จ่าย ประจำวัน'!$B165,เส้นแต่งหน้าขนมปัง!AB:AB)+SUMIF('วางแผนBC,CJ'!$C:$C,'รับ-จ่าย ประจำวัน'!$B165,'วางแผนBC,CJ'!AB:AB)+SUMIF(RD!$C:$C,'รับ-จ่าย ประจำวัน'!$B165,RD!AB:AB)+SUMIF('FG,ออนไล,คัดแยก'!$C:$C,'รับ-จ่าย ประจำวัน'!$B165,'FG,ออนไล,คัดแยก'!AB:AB)</f>
        <v>200</v>
      </c>
      <c r="BJ165" s="16">
        <f>SUMIF(เตรียมส่วนผสม!$C:$C,'รับ-จ่าย ประจำวัน'!$B165,เตรียมส่วนผสม!AC:AC)+SUMIF(กวนไส้!$C:$C,'รับ-จ่าย ประจำวัน'!$B165,กวนไส้!AC:AC)+SUMIF(ผลิต1!$C:$C,'รับ-จ่าย ประจำวัน'!$B165,ผลิต1!AC:AC)+SUMIF(ผลิต2!$C:$C,'รับ-จ่าย ประจำวัน'!$B165,ผลิต2!AC:AC)+SUMIF(เส้นแต่งหน้าขนมเค้ก!$C:$C,'รับ-จ่าย ประจำวัน'!$B165,เส้นแต่งหน้าขนมเค้ก!AC:AC)+SUMIF(แพ็ค!$C:$C,'รับ-จ่าย ประจำวัน'!$B165,แพ็ค!AC:AC)+SUMIF(ธุรการ!$C:$C,'รับ-จ่าย ประจำวัน'!$B165,ธุรการ!AC:AC)+SUMIF(เส้นแต่งหน้าขนมปัง!$C:$C,'รับ-จ่าย ประจำวัน'!$B165,เส้นแต่งหน้าขนมปัง!AC:AC)+SUMIF('วางแผนBC,CJ'!$C:$C,'รับ-จ่าย ประจำวัน'!$B165,'วางแผนBC,CJ'!AC:AC)+SUMIF(RD!$C:$C,'รับ-จ่าย ประจำวัน'!$B165,RD!AC:AC)+SUMIF('FG,ออนไล,คัดแยก'!$C:$C,'รับ-จ่าย ประจำวัน'!$B165,'FG,ออนไล,คัดแยก'!AC:AC)</f>
        <v>1650</v>
      </c>
      <c r="BK165" s="16">
        <f>SUMIF(เตรียมส่วนผสม!$C:$C,'รับ-จ่าย ประจำวัน'!$B165,เตรียมส่วนผสม!AD:AD)+SUMIF(กวนไส้!$C:$C,'รับ-จ่าย ประจำวัน'!$B165,กวนไส้!AD:AD)+SUMIF(ผลิต1!$C:$C,'รับ-จ่าย ประจำวัน'!$B165,ผลิต1!AD:AD)+SUMIF(ผลิต2!$C:$C,'รับ-จ่าย ประจำวัน'!$B165,ผลิต2!AD:AD)+SUMIF(เส้นแต่งหน้าขนมเค้ก!$C:$C,'รับ-จ่าย ประจำวัน'!$B165,เส้นแต่งหน้าขนมเค้ก!AD:AD)+SUMIF(แพ็ค!$C:$C,'รับ-จ่าย ประจำวัน'!$B165,แพ็ค!AD:AD)+SUMIF(ธุรการ!$C:$C,'รับ-จ่าย ประจำวัน'!$B165,ธุรการ!AD:AD)+SUMIF(เส้นแต่งหน้าขนมปัง!$C:$C,'รับ-จ่าย ประจำวัน'!$B165,เส้นแต่งหน้าขนมปัง!AD:AD)+SUMIF('วางแผนBC,CJ'!$C:$C,'รับ-จ่าย ประจำวัน'!$B165,'วางแผนBC,CJ'!AD:AD)+SUMIF(RD!$C:$C,'รับ-จ่าย ประจำวัน'!$B165,RD!AD:AD)+SUMIF('FG,ออนไล,คัดแยก'!$C:$C,'รับ-จ่าย ประจำวัน'!$B165,'FG,ออนไล,คัดแยก'!AD:AD)</f>
        <v>100</v>
      </c>
      <c r="BL165" s="16">
        <f>SUMIF(เตรียมส่วนผสม!$C:$C,'รับ-จ่าย ประจำวัน'!$B165,เตรียมส่วนผสม!AE:AE)+SUMIF(กวนไส้!$C:$C,'รับ-จ่าย ประจำวัน'!$B165,กวนไส้!AE:AE)+SUMIF(ผลิต1!$C:$C,'รับ-จ่าย ประจำวัน'!$B165,ผลิต1!AE:AE)+SUMIF(ผลิต2!$C:$C,'รับ-จ่าย ประจำวัน'!$B165,ผลิต2!AE:AE)+SUMIF(เส้นแต่งหน้าขนมเค้ก!$C:$C,'รับ-จ่าย ประจำวัน'!$B165,เส้นแต่งหน้าขนมเค้ก!AE:AE)+SUMIF(แพ็ค!$C:$C,'รับ-จ่าย ประจำวัน'!$B165,แพ็ค!AE:AE)+SUMIF(ธุรการ!$C:$C,'รับ-จ่าย ประจำวัน'!$B165,ธุรการ!AE:AE)+SUMIF(เส้นแต่งหน้าขนมปัง!$C:$C,'รับ-จ่าย ประจำวัน'!$B165,เส้นแต่งหน้าขนมปัง!AE:AE)+SUMIF('วางแผนBC,CJ'!$C:$C,'รับ-จ่าย ประจำวัน'!$B165,'วางแผนBC,CJ'!AE:AE)+SUMIF(RD!$C:$C,'รับ-จ่าย ประจำวัน'!$B165,RD!AE:AE)+SUMIF('FG,ออนไล,คัดแยก'!$C:$C,'รับ-จ่าย ประจำวัน'!$B165,'FG,ออนไล,คัดแยก'!AE:AE)</f>
        <v>100</v>
      </c>
      <c r="BM165" s="16">
        <f>SUMIF(เตรียมส่วนผสม!$C:$C,'รับ-จ่าย ประจำวัน'!$B165,เตรียมส่วนผสม!AF:AF)+SUMIF(กวนไส้!$C:$C,'รับ-จ่าย ประจำวัน'!$B165,กวนไส้!AF:AF)+SUMIF(ผลิต1!$C:$C,'รับ-จ่าย ประจำวัน'!$B165,ผลิต1!AF:AF)+SUMIF(ผลิต2!$C:$C,'รับ-จ่าย ประจำวัน'!$B165,ผลิต2!AF:AF)+SUMIF(เส้นแต่งหน้าขนมเค้ก!$C:$C,'รับ-จ่าย ประจำวัน'!$B165,เส้นแต่งหน้าขนมเค้ก!AF:AF)+SUMIF(แพ็ค!$C:$C,'รับ-จ่าย ประจำวัน'!$B165,แพ็ค!AF:AF)+SUMIF(ธุรการ!$C:$C,'รับ-จ่าย ประจำวัน'!$B165,ธุรการ!AF:AF)+SUMIF(เส้นแต่งหน้าขนมปัง!$C:$C,'รับ-จ่าย ประจำวัน'!$B165,เส้นแต่งหน้าขนมปัง!AF:AF)+SUMIF('วางแผนBC,CJ'!$C:$C,'รับ-จ่าย ประจำวัน'!$B165,'วางแผนBC,CJ'!AF:AF)+SUMIF(RD!$C:$C,'รับ-จ่าย ประจำวัน'!$B165,RD!AF:AF)+SUMIF('FG,ออนไล,คัดแยก'!$C:$C,'รับ-จ่าย ประจำวัน'!$B165,'FG,ออนไล,คัดแยก'!AF:AF)</f>
        <v>200</v>
      </c>
      <c r="BN165" s="16">
        <f>SUMIF(เตรียมส่วนผสม!$C:$C,'รับ-จ่าย ประจำวัน'!$B165,เตรียมส่วนผสม!AG:AG)+SUMIF(กวนไส้!$C:$C,'รับ-จ่าย ประจำวัน'!$B165,กวนไส้!AG:AG)+SUMIF(ผลิต1!$C:$C,'รับ-จ่าย ประจำวัน'!$B165,ผลิต1!AG:AG)+SUMIF(ผลิต2!$C:$C,'รับ-จ่าย ประจำวัน'!$B165,ผลิต2!AG:AG)+SUMIF(เส้นแต่งหน้าขนมเค้ก!$C:$C,'รับ-จ่าย ประจำวัน'!$B165,เส้นแต่งหน้าขนมเค้ก!AG:AG)+SUMIF(แพ็ค!$C:$C,'รับ-จ่าย ประจำวัน'!$B165,แพ็ค!AG:AG)+SUMIF(ธุรการ!$C:$C,'รับ-จ่าย ประจำวัน'!$B165,ธุรการ!AG:AG)+SUMIF(เส้นแต่งหน้าขนมปัง!$C:$C,'รับ-จ่าย ประจำวัน'!$B165,เส้นแต่งหน้าขนมปัง!AG:AG)+SUMIF('วางแผนBC,CJ'!$C:$C,'รับ-จ่าย ประจำวัน'!$B165,'วางแผนBC,CJ'!AG:AG)+SUMIF(RD!$C:$C,'รับ-จ่าย ประจำวัน'!$B165,RD!AG:AG)+SUMIF('FG,ออนไล,คัดแยก'!$C:$C,'รับ-จ่าย ประจำวัน'!$B165,'FG,ออนไล,คัดแยก'!AG:AG)</f>
        <v>150</v>
      </c>
      <c r="BO165" s="16">
        <f>SUMIF(เตรียมส่วนผสม!$C:$C,'รับ-จ่าย ประจำวัน'!$B165,เตรียมส่วนผสม!AH:AH)+SUMIF(กวนไส้!$C:$C,'รับ-จ่าย ประจำวัน'!$B165,กวนไส้!AH:AH)+SUMIF(ผลิต1!$C:$C,'รับ-จ่าย ประจำวัน'!$B165,ผลิต1!AH:AH)+SUMIF(ผลิต2!$C:$C,'รับ-จ่าย ประจำวัน'!$B165,ผลิต2!AH:AH)+SUMIF(เส้นแต่งหน้าขนมเค้ก!$C:$C,'รับ-จ่าย ประจำวัน'!$B165,เส้นแต่งหน้าขนมเค้ก!AH:AH)+SUMIF(แพ็ค!$C:$C,'รับ-จ่าย ประจำวัน'!$B165,แพ็ค!AH:AH)+SUMIF(ธุรการ!$C:$C,'รับ-จ่าย ประจำวัน'!$B165,ธุรการ!AH:AH)+SUMIF(เส้นแต่งหน้าขนมปัง!$C:$C,'รับ-จ่าย ประจำวัน'!$B165,เส้นแต่งหน้าขนมปัง!AH:AH)+SUMIF('วางแผนBC,CJ'!$C:$C,'รับ-จ่าย ประจำวัน'!$B165,'วางแผนBC,CJ'!AH:AH)+SUMIF(RD!$C:$C,'รับ-จ่าย ประจำวัน'!$B165,RD!AH:AH)+SUMIF('FG,ออนไล,คัดแยก'!$C:$C,'รับ-จ่าย ประจำวัน'!$B165,'FG,ออนไล,คัดแยก'!AH:AH)</f>
        <v>0</v>
      </c>
      <c r="BP165" s="16">
        <f>SUMIF(เตรียมส่วนผสม!$C:$C,'รับ-จ่าย ประจำวัน'!$B165,เตรียมส่วนผสม!AI:AI)+SUMIF(กวนไส้!$C:$C,'รับ-จ่าย ประจำวัน'!$B165,กวนไส้!AI:AI)+SUMIF(ผลิต1!$C:$C,'รับ-จ่าย ประจำวัน'!$B165,ผลิต1!AI:AI)+SUMIF(ผลิต2!$C:$C,'รับ-จ่าย ประจำวัน'!$B165,ผลิต2!AI:AI)+SUMIF(เส้นแต่งหน้าขนมเค้ก!$C:$C,'รับ-จ่าย ประจำวัน'!$B165,เส้นแต่งหน้าขนมเค้ก!AI:AI)+SUMIF(แพ็ค!$C:$C,'รับ-จ่าย ประจำวัน'!$B165,แพ็ค!AI:AI)+SUMIF(ธุรการ!$C:$C,'รับ-จ่าย ประจำวัน'!$B165,ธุรการ!AI:AI)+SUMIF(เส้นแต่งหน้าขนมปัง!$C:$C,'รับ-จ่าย ประจำวัน'!$B165,เส้นแต่งหน้าขนมปัง!AI:AI)+SUMIF('วางแผนBC,CJ'!$C:$C,'รับ-จ่าย ประจำวัน'!$B165,'วางแผนBC,CJ'!AI:AI)+SUMIF(RD!$C:$C,'รับ-จ่าย ประจำวัน'!$B165,RD!AI:AI)+SUMIF('FG,ออนไล,คัดแยก'!$C:$C,'รับ-จ่าย ประจำวัน'!$B165,'FG,ออนไล,คัดแยก'!AI:AI)</f>
        <v>1150</v>
      </c>
      <c r="BQ165" s="16">
        <f>SUMIF(เตรียมส่วนผสม!$C:$C,'รับ-จ่าย ประจำวัน'!$B165,เตรียมส่วนผสม!AJ:AJ)+SUMIF(กวนไส้!$C:$C,'รับ-จ่าย ประจำวัน'!$B165,กวนไส้!AJ:AJ)+SUMIF(ผลิต1!$C:$C,'รับ-จ่าย ประจำวัน'!$B165,ผลิต1!AJ:AJ)+SUMIF(ผลิต2!$C:$C,'รับ-จ่าย ประจำวัน'!$B165,ผลิต2!AJ:AJ)+SUMIF(เส้นแต่งหน้าขนมเค้ก!$C:$C,'รับ-จ่าย ประจำวัน'!$B165,เส้นแต่งหน้าขนมเค้ก!AJ:AJ)+SUMIF(แพ็ค!$C:$C,'รับ-จ่าย ประจำวัน'!$B165,แพ็ค!AJ:AJ)+SUMIF(ธุรการ!$C:$C,'รับ-จ่าย ประจำวัน'!$B165,ธุรการ!AJ:AJ)+SUMIF(เส้นแต่งหน้าขนมปัง!$C:$C,'รับ-จ่าย ประจำวัน'!$B165,เส้นแต่งหน้าขนมปัง!AJ:AJ)+SUMIF('วางแผนBC,CJ'!$C:$C,'รับ-จ่าย ประจำวัน'!$B165,'วางแผนBC,CJ'!AJ:AJ)+SUMIF(RD!$C:$C,'รับ-จ่าย ประจำวัน'!$B165,RD!AJ:AJ)+SUMIF('FG,ออนไล,คัดแยก'!$C:$C,'รับ-จ่าย ประจำวัน'!$B165,'FG,ออนไล,คัดแยก'!AJ:AJ)</f>
        <v>250</v>
      </c>
      <c r="BR165" s="16">
        <f>SUMIF(เตรียมส่วนผสม!$C:$C,'รับ-จ่าย ประจำวัน'!$B165,เตรียมส่วนผสม!AK:AK)+SUMIF(กวนไส้!$C:$C,'รับ-จ่าย ประจำวัน'!$B165,กวนไส้!AK:AK)+SUMIF(ผลิต1!$C:$C,'รับ-จ่าย ประจำวัน'!$B165,ผลิต1!AK:AK)+SUMIF(ผลิต2!$C:$C,'รับ-จ่าย ประจำวัน'!$B165,ผลิต2!AK:AK)+SUMIF(เส้นแต่งหน้าขนมเค้ก!$C:$C,'รับ-จ่าย ประจำวัน'!$B165,เส้นแต่งหน้าขนมเค้ก!AK:AK)+SUMIF(แพ็ค!$C:$C,'รับ-จ่าย ประจำวัน'!$B165,แพ็ค!AK:AK)+SUMIF(ธุรการ!$C:$C,'รับ-จ่าย ประจำวัน'!$B165,ธุรการ!AK:AK)+SUMIF(เส้นแต่งหน้าขนมปัง!$C:$C,'รับ-จ่าย ประจำวัน'!$B165,เส้นแต่งหน้าขนมปัง!AK:AK)+SUMIF('วางแผนBC,CJ'!$C:$C,'รับ-จ่าย ประจำวัน'!$B165,'วางแผนBC,CJ'!AK:AK)+SUMIF(RD!$C:$C,'รับ-จ่าย ประจำวัน'!$B165,RD!AK:AK)+SUMIF('FG,ออนไล,คัดแยก'!$C:$C,'รับ-จ่าย ประจำวัน'!$B165,'FG,ออนไล,คัดแยก'!AK:AK)</f>
        <v>500</v>
      </c>
      <c r="BS165" s="16">
        <f>SUMIF(เตรียมส่วนผสม!$C:$C,'รับ-จ่าย ประจำวัน'!$B165,เตรียมส่วนผสม!AL:AL)+SUMIF(กวนไส้!$C:$C,'รับ-จ่าย ประจำวัน'!$B165,กวนไส้!AL:AL)+SUMIF(ผลิต1!$C:$C,'รับ-จ่าย ประจำวัน'!$B165,ผลิต1!AL:AL)+SUMIF(ผลิต2!$C:$C,'รับ-จ่าย ประจำวัน'!$B165,ผลิต2!AL:AL)+SUMIF(เส้นแต่งหน้าขนมเค้ก!$C:$C,'รับ-จ่าย ประจำวัน'!$B165,เส้นแต่งหน้าขนมเค้ก!AL:AL)+SUMIF(แพ็ค!$C:$C,'รับ-จ่าย ประจำวัน'!$B165,แพ็ค!AL:AL)+SUMIF(ธุรการ!$C:$C,'รับ-จ่าย ประจำวัน'!$B165,ธุรการ!AL:AL)+SUMIF(เส้นแต่งหน้าขนมปัง!$C:$C,'รับ-จ่าย ประจำวัน'!$B165,เส้นแต่งหน้าขนมปัง!AL:AL)+SUMIF('วางแผนBC,CJ'!$C:$C,'รับ-จ่าย ประจำวัน'!$B165,'วางแผนBC,CJ'!AL:AL)+SUMIF(RD!$C:$C,'รับ-จ่าย ประจำวัน'!$B165,RD!AL:AL)+SUMIF('FG,ออนไล,คัดแยก'!$C:$C,'รับ-จ่าย ประจำวัน'!$B165,'FG,ออนไล,คัดแยก'!AL:AL)</f>
        <v>0</v>
      </c>
      <c r="BT165" s="18">
        <f t="shared" si="36"/>
        <v>11550</v>
      </c>
      <c r="BU165" s="116"/>
      <c r="BV165" s="146">
        <f t="shared" si="37"/>
        <v>13500</v>
      </c>
      <c r="BW165" s="183">
        <v>30</v>
      </c>
      <c r="BX165" s="172">
        <f t="shared" si="46"/>
        <v>385</v>
      </c>
      <c r="BY165" s="188">
        <f t="shared" si="40"/>
        <v>35.064935064935064</v>
      </c>
      <c r="BZ165" s="180">
        <f t="shared" ca="1" si="38"/>
        <v>46238.064935064933</v>
      </c>
      <c r="CA165" s="93"/>
      <c r="CB165" s="93">
        <v>18000</v>
      </c>
      <c r="CC165" s="93"/>
      <c r="CD165" s="93"/>
      <c r="CE165" s="93"/>
      <c r="CF165" s="93"/>
      <c r="CG165" s="93"/>
      <c r="CH165" s="93"/>
      <c r="CI165" s="93"/>
      <c r="CJ165" s="97"/>
      <c r="CK165" s="9">
        <f t="shared" si="41"/>
        <v>13500</v>
      </c>
    </row>
    <row r="166" spans="1:89" x14ac:dyDescent="0.5">
      <c r="A166" s="149" t="s">
        <v>606</v>
      </c>
      <c r="B166" s="34">
        <v>1021701012</v>
      </c>
      <c r="C166" s="10" t="s">
        <v>1931</v>
      </c>
      <c r="D166" s="141" t="s">
        <v>61</v>
      </c>
      <c r="E166" s="25" t="s">
        <v>61</v>
      </c>
      <c r="F166" s="132"/>
      <c r="G166" s="25"/>
      <c r="H166" s="12">
        <v>13150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25"/>
      <c r="T166" s="25"/>
      <c r="U166" s="25"/>
      <c r="V166" s="25"/>
      <c r="W166" s="25"/>
      <c r="X166" s="25"/>
      <c r="Y166" s="25"/>
      <c r="Z166" s="25">
        <v>18000</v>
      </c>
      <c r="AA166" s="25"/>
      <c r="AB166" s="25"/>
      <c r="AC166" s="25"/>
      <c r="AD166" s="25"/>
      <c r="AE166" s="11"/>
      <c r="AF166" s="11"/>
      <c r="AG166" s="11"/>
      <c r="AH166" s="11"/>
      <c r="AI166" s="25"/>
      <c r="AJ166" s="25"/>
      <c r="AK166" s="25"/>
      <c r="AL166" s="25"/>
      <c r="AM166" s="25"/>
      <c r="AN166" s="15">
        <f t="shared" si="35"/>
        <v>18000</v>
      </c>
      <c r="AO166" s="16">
        <f>SUMIF(เตรียมส่วนผสม!$C:$C,'รับ-จ่าย ประจำวัน'!$B166,เตรียมส่วนผสม!H:H)+SUMIF(กวนไส้!$C:$C,'รับ-จ่าย ประจำวัน'!$B166,กวนไส้!H:H)+SUMIF(ผลิต1!$C:$C,'รับ-จ่าย ประจำวัน'!$B166,ผลิต1!H:H)+SUMIF(ผลิต2!$C:$C,'รับ-จ่าย ประจำวัน'!$B166,ผลิต2!H:H)+SUMIF(เส้นแต่งหน้าขนมเค้ก!$C:$C,'รับ-จ่าย ประจำวัน'!$B166,เส้นแต่งหน้าขนมเค้ก!H:H)+SUMIF(แพ็ค!$C:$C,'รับ-จ่าย ประจำวัน'!$B166,แพ็ค!H:H)+SUMIF(ธุรการ!$C:$C,'รับ-จ่าย ประจำวัน'!$B166,ธุรการ!H:H)+SUMIF(เส้นแต่งหน้าขนมปัง!$C:$C,'รับ-จ่าย ประจำวัน'!$B166,เส้นแต่งหน้าขนมปัง!H:H)+SUMIF('วางแผนBC,CJ'!$C:$C,'รับ-จ่าย ประจำวัน'!$B166,'วางแผนBC,CJ'!H:H)+SUMIF(RD!$C:$C,'รับ-จ่าย ประจำวัน'!$B166,RD!H:H)+SUMIF('FG,ออนไล,คัดแยก'!$C:$C,'รับ-จ่าย ประจำวัน'!$B166,'FG,ออนไล,คัดแยก'!H:H)</f>
        <v>400</v>
      </c>
      <c r="AP166" s="16">
        <f>SUMIF(เตรียมส่วนผสม!$C:$C,'รับ-จ่าย ประจำวัน'!$B166,เตรียมส่วนผสม!I:I)+SUMIF(กวนไส้!$C:$C,'รับ-จ่าย ประจำวัน'!$B166,กวนไส้!I:I)+SUMIF(ผลิต1!$C:$C,'รับ-จ่าย ประจำวัน'!$B166,ผลิต1!I:I)+SUMIF(ผลิต2!$C:$C,'รับ-จ่าย ประจำวัน'!$B166,ผลิต2!I:I)+SUMIF(เส้นแต่งหน้าขนมเค้ก!$C:$C,'รับ-จ่าย ประจำวัน'!$B166,เส้นแต่งหน้าขนมเค้ก!I:I)+SUMIF(แพ็ค!$C:$C,'รับ-จ่าย ประจำวัน'!$B166,แพ็ค!I:I)+SUMIF(ธุรการ!$C:$C,'รับ-จ่าย ประจำวัน'!$B166,ธุรการ!I:I)+SUMIF(เส้นแต่งหน้าขนมปัง!$C:$C,'รับ-จ่าย ประจำวัน'!$B166,เส้นแต่งหน้าขนมปัง!I:I)+SUMIF('วางแผนBC,CJ'!$C:$C,'รับ-จ่าย ประจำวัน'!$B166,'วางแผนBC,CJ'!I:I)+SUMIF(RD!$C:$C,'รับ-จ่าย ประจำวัน'!$B166,RD!I:I)+SUMIF('FG,ออนไล,คัดแยก'!$C:$C,'รับ-จ่าย ประจำวัน'!$B166,'FG,ออนไล,คัดแยก'!I:I)</f>
        <v>400</v>
      </c>
      <c r="AQ166" s="16">
        <f>SUMIF(เตรียมส่วนผสม!$C:$C,'รับ-จ่าย ประจำวัน'!$B166,เตรียมส่วนผสม!J:J)+SUMIF(กวนไส้!$C:$C,'รับ-จ่าย ประจำวัน'!$B166,กวนไส้!J:J)+SUMIF(ผลิต1!$C:$C,'รับ-จ่าย ประจำวัน'!$B166,ผลิต1!J:J)+SUMIF(ผลิต2!$C:$C,'รับ-จ่าย ประจำวัน'!$B166,ผลิต2!J:J)+SUMIF(เส้นแต่งหน้าขนมเค้ก!$C:$C,'รับ-จ่าย ประจำวัน'!$B166,เส้นแต่งหน้าขนมเค้ก!J:J)+SUMIF(แพ็ค!$C:$C,'รับ-จ่าย ประจำวัน'!$B166,แพ็ค!J:J)+SUMIF(ธุรการ!$C:$C,'รับ-จ่าย ประจำวัน'!$B166,ธุรการ!J:J)+SUMIF(เส้นแต่งหน้าขนมปัง!$C:$C,'รับ-จ่าย ประจำวัน'!$B166,เส้นแต่งหน้าขนมปัง!J:J)+SUMIF('วางแผนBC,CJ'!$C:$C,'รับ-จ่าย ประจำวัน'!$B166,'วางแผนBC,CJ'!J:J)+SUMIF(RD!$C:$C,'รับ-จ่าย ประจำวัน'!$B166,RD!J:J)+SUMIF('FG,ออนไล,คัดแยก'!$C:$C,'รับ-จ่าย ประจำวัน'!$B166,'FG,ออนไล,คัดแยก'!J:J)</f>
        <v>0</v>
      </c>
      <c r="AR166" s="16">
        <f>SUMIF(เตรียมส่วนผสม!$C:$C,'รับ-จ่าย ประจำวัน'!$B166,เตรียมส่วนผสม!K:K)+SUMIF(กวนไส้!$C:$C,'รับ-จ่าย ประจำวัน'!$B166,กวนไส้!K:K)+SUMIF(ผลิต1!$C:$C,'รับ-จ่าย ประจำวัน'!$B166,ผลิต1!K:K)+SUMIF(ผลิต2!$C:$C,'รับ-จ่าย ประจำวัน'!$B166,ผลิต2!K:K)+SUMIF(เส้นแต่งหน้าขนมเค้ก!$C:$C,'รับ-จ่าย ประจำวัน'!$B166,เส้นแต่งหน้าขนมเค้ก!K:K)+SUMIF(แพ็ค!$C:$C,'รับ-จ่าย ประจำวัน'!$B166,แพ็ค!K:K)+SUMIF(ธุรการ!$C:$C,'รับ-จ่าย ประจำวัน'!$B166,ธุรการ!K:K)+SUMIF(เส้นแต่งหน้าขนมปัง!$C:$C,'รับ-จ่าย ประจำวัน'!$B166,เส้นแต่งหน้าขนมปัง!K:K)+SUMIF('วางแผนBC,CJ'!$C:$C,'รับ-จ่าย ประจำวัน'!$B166,'วางแผนBC,CJ'!K:K)+SUMIF(RD!$C:$C,'รับ-จ่าย ประจำวัน'!$B166,RD!K:K)+SUMIF('FG,ออนไล,คัดแยก'!$C:$C,'รับ-จ่าย ประจำวัน'!$B166,'FG,ออนไล,คัดแยก'!K:K)</f>
        <v>600</v>
      </c>
      <c r="AS166" s="16">
        <f>SUMIF(เตรียมส่วนผสม!$C:$C,'รับ-จ่าย ประจำวัน'!$B166,เตรียมส่วนผสม!L:L)+SUMIF(กวนไส้!$C:$C,'รับ-จ่าย ประจำวัน'!$B166,กวนไส้!L:L)+SUMIF(ผลิต1!$C:$C,'รับ-จ่าย ประจำวัน'!$B166,ผลิต1!L:L)+SUMIF(ผลิต2!$C:$C,'รับ-จ่าย ประจำวัน'!$B166,ผลิต2!L:L)+SUMIF(เส้นแต่งหน้าขนมเค้ก!$C:$C,'รับ-จ่าย ประจำวัน'!$B166,เส้นแต่งหน้าขนมเค้ก!L:L)+SUMIF(แพ็ค!$C:$C,'รับ-จ่าย ประจำวัน'!$B166,แพ็ค!L:L)+SUMIF(ธุรการ!$C:$C,'รับ-จ่าย ประจำวัน'!$B166,ธุรการ!L:L)+SUMIF(เส้นแต่งหน้าขนมปัง!$C:$C,'รับ-จ่าย ประจำวัน'!$B166,เส้นแต่งหน้าขนมปัง!L:L)+SUMIF('วางแผนBC,CJ'!$C:$C,'รับ-จ่าย ประจำวัน'!$B166,'วางแผนBC,CJ'!L:L)+SUMIF(RD!$C:$C,'รับ-จ่าย ประจำวัน'!$B166,RD!L:L)+SUMIF('FG,ออนไล,คัดแยก'!$C:$C,'รับ-จ่าย ประจำวัน'!$B166,'FG,ออนไล,คัดแยก'!L:L)</f>
        <v>400</v>
      </c>
      <c r="AT166" s="16">
        <f>SUMIF(เตรียมส่วนผสม!$C:$C,'รับ-จ่าย ประจำวัน'!$B166,เตรียมส่วนผสม!M:M)+SUMIF(กวนไส้!$C:$C,'รับ-จ่าย ประจำวัน'!$B166,กวนไส้!M:M)+SUMIF(ผลิต1!$C:$C,'รับ-จ่าย ประจำวัน'!$B166,ผลิต1!M:M)+SUMIF(ผลิต2!$C:$C,'รับ-จ่าย ประจำวัน'!$B166,ผลิต2!M:M)+SUMIF(เส้นแต่งหน้าขนมเค้ก!$C:$C,'รับ-จ่าย ประจำวัน'!$B166,เส้นแต่งหน้าขนมเค้ก!M:M)+SUMIF(แพ็ค!$C:$C,'รับ-จ่าย ประจำวัน'!$B166,แพ็ค!M:M)+SUMIF(ธุรการ!$C:$C,'รับ-จ่าย ประจำวัน'!$B166,ธุรการ!M:M)+SUMIF(เส้นแต่งหน้าขนมปัง!$C:$C,'รับ-จ่าย ประจำวัน'!$B166,เส้นแต่งหน้าขนมปัง!M:M)+SUMIF('วางแผนBC,CJ'!$C:$C,'รับ-จ่าย ประจำวัน'!$B166,'วางแผนBC,CJ'!M:M)+SUMIF(RD!$C:$C,'รับ-จ่าย ประจำวัน'!$B166,RD!M:M)+SUMIF('FG,ออนไล,คัดแยก'!$C:$C,'รับ-จ่าย ประจำวัน'!$B166,'FG,ออนไล,คัดแยก'!M:M)</f>
        <v>0</v>
      </c>
      <c r="AU166" s="16">
        <f>SUMIF(เตรียมส่วนผสม!$C:$C,'รับ-จ่าย ประจำวัน'!$B166,เตรียมส่วนผสม!N:N)+SUMIF(กวนไส้!$C:$C,'รับ-จ่าย ประจำวัน'!$B166,กวนไส้!N:N)+SUMIF(ผลิต1!$C:$C,'รับ-จ่าย ประจำวัน'!$B166,ผลิต1!N:N)+SUMIF(ผลิต2!$C:$C,'รับ-จ่าย ประจำวัน'!$B166,ผลิต2!N:N)+SUMIF(เส้นแต่งหน้าขนมเค้ก!$C:$C,'รับ-จ่าย ประจำวัน'!$B166,เส้นแต่งหน้าขนมเค้ก!N:N)+SUMIF(แพ็ค!$C:$C,'รับ-จ่าย ประจำวัน'!$B166,แพ็ค!N:N)+SUMIF(ธุรการ!$C:$C,'รับ-จ่าย ประจำวัน'!$B166,ธุรการ!N:N)+SUMIF(เส้นแต่งหน้าขนมปัง!$C:$C,'รับ-จ่าย ประจำวัน'!$B166,เส้นแต่งหน้าขนมปัง!N:N)+SUMIF('วางแผนBC,CJ'!$C:$C,'รับ-จ่าย ประจำวัน'!$B166,'วางแผนBC,CJ'!N:N)+SUMIF(RD!$C:$C,'รับ-จ่าย ประจำวัน'!$B166,RD!N:N)+SUMIF('FG,ออนไล,คัดแยก'!$C:$C,'รับ-จ่าย ประจำวัน'!$B166,'FG,ออนไล,คัดแยก'!N:N)</f>
        <v>600</v>
      </c>
      <c r="AV166" s="16">
        <f>SUMIF(เตรียมส่วนผสม!$C:$C,'รับ-จ่าย ประจำวัน'!$B166,เตรียมส่วนผสม!O:O)+SUMIF(กวนไส้!$C:$C,'รับ-จ่าย ประจำวัน'!$B166,กวนไส้!O:O)+SUMIF(ผลิต1!$C:$C,'รับ-จ่าย ประจำวัน'!$B166,ผลิต1!O:O)+SUMIF(ผลิต2!$C:$C,'รับ-จ่าย ประจำวัน'!$B166,ผลิต2!O:O)+SUMIF(เส้นแต่งหน้าขนมเค้ก!$C:$C,'รับ-จ่าย ประจำวัน'!$B166,เส้นแต่งหน้าขนมเค้ก!O:O)+SUMIF(แพ็ค!$C:$C,'รับ-จ่าย ประจำวัน'!$B166,แพ็ค!O:O)+SUMIF(ธุรการ!$C:$C,'รับ-จ่าย ประจำวัน'!$B166,ธุรการ!O:O)+SUMIF(เส้นแต่งหน้าขนมปัง!$C:$C,'รับ-จ่าย ประจำวัน'!$B166,เส้นแต่งหน้าขนมปัง!O:O)+SUMIF('วางแผนBC,CJ'!$C:$C,'รับ-จ่าย ประจำวัน'!$B166,'วางแผนBC,CJ'!O:O)+SUMIF(RD!$C:$C,'รับ-จ่าย ประจำวัน'!$B166,RD!O:O)+SUMIF('FG,ออนไล,คัดแยก'!$C:$C,'รับ-จ่าย ประจำวัน'!$B166,'FG,ออนไล,คัดแยก'!O:O)</f>
        <v>500</v>
      </c>
      <c r="AW166" s="16">
        <f>SUMIF(เตรียมส่วนผสม!$C:$C,'รับ-จ่าย ประจำวัน'!$B166,เตรียมส่วนผสม!P:P)+SUMIF(กวนไส้!$C:$C,'รับ-จ่าย ประจำวัน'!$B166,กวนไส้!P:P)+SUMIF(ผลิต1!$C:$C,'รับ-จ่าย ประจำวัน'!$B166,ผลิต1!P:P)+SUMIF(ผลิต2!$C:$C,'รับ-จ่าย ประจำวัน'!$B166,ผลิต2!P:P)+SUMIF(เส้นแต่งหน้าขนมเค้ก!$C:$C,'รับ-จ่าย ประจำวัน'!$B166,เส้นแต่งหน้าขนมเค้ก!P:P)+SUMIF(แพ็ค!$C:$C,'รับ-จ่าย ประจำวัน'!$B166,แพ็ค!P:P)+SUMIF(ธุรการ!$C:$C,'รับ-จ่าย ประจำวัน'!$B166,ธุรการ!P:P)+SUMIF(เส้นแต่งหน้าขนมปัง!$C:$C,'รับ-จ่าย ประจำวัน'!$B166,เส้นแต่งหน้าขนมปัง!P:P)+SUMIF('วางแผนBC,CJ'!$C:$C,'รับ-จ่าย ประจำวัน'!$B166,'วางแผนBC,CJ'!P:P)+SUMIF(RD!$C:$C,'รับ-จ่าย ประจำวัน'!$B166,RD!P:P)+SUMIF('FG,ออนไล,คัดแยก'!$C:$C,'รับ-จ่าย ประจำวัน'!$B166,'FG,ออนไล,คัดแยก'!P:P)</f>
        <v>400</v>
      </c>
      <c r="AX166" s="16">
        <f>SUMIF(เตรียมส่วนผสม!$C:$C,'รับ-จ่าย ประจำวัน'!$B166,เตรียมส่วนผสม!Q:Q)+SUMIF(กวนไส้!$C:$C,'รับ-จ่าย ประจำวัน'!$B166,กวนไส้!Q:Q)+SUMIF(ผลิต1!$C:$C,'รับ-จ่าย ประจำวัน'!$B166,ผลิต1!Q:Q)+SUMIF(ผลิต2!$C:$C,'รับ-จ่าย ประจำวัน'!$B166,ผลิต2!Q:Q)+SUMIF(เส้นแต่งหน้าขนมเค้ก!$C:$C,'รับ-จ่าย ประจำวัน'!$B166,เส้นแต่งหน้าขนมเค้ก!Q:Q)+SUMIF(แพ็ค!$C:$C,'รับ-จ่าย ประจำวัน'!$B166,แพ็ค!Q:Q)+SUMIF(ธุรการ!$C:$C,'รับ-จ่าย ประจำวัน'!$B166,ธุรการ!Q:Q)+SUMIF(เส้นแต่งหน้าขนมปัง!$C:$C,'รับ-จ่าย ประจำวัน'!$B166,เส้นแต่งหน้าขนมปัง!Q:Q)+SUMIF('วางแผนBC,CJ'!$C:$C,'รับ-จ่าย ประจำวัน'!$B166,'วางแผนBC,CJ'!Q:Q)+SUMIF(RD!$C:$C,'รับ-จ่าย ประจำวัน'!$B166,RD!Q:Q)+SUMIF('FG,ออนไล,คัดแยก'!$C:$C,'รับ-จ่าย ประจำวัน'!$B166,'FG,ออนไล,คัดแยก'!Q:Q)</f>
        <v>100</v>
      </c>
      <c r="AY166" s="16">
        <f>SUMIF(เตรียมส่วนผสม!$C:$C,'รับ-จ่าย ประจำวัน'!$B166,เตรียมส่วนผสม!R:R)+SUMIF(กวนไส้!$C:$C,'รับ-จ่าย ประจำวัน'!$B166,กวนไส้!R:R)+SUMIF(ผลิต1!$C:$C,'รับ-จ่าย ประจำวัน'!$B166,ผลิต1!R:R)+SUMIF(ผลิต2!$C:$C,'รับ-จ่าย ประจำวัน'!$B166,ผลิต2!R:R)+SUMIF(เส้นแต่งหน้าขนมเค้ก!$C:$C,'รับ-จ่าย ประจำวัน'!$B166,เส้นแต่งหน้าขนมเค้ก!R:R)+SUMIF(แพ็ค!$C:$C,'รับ-จ่าย ประจำวัน'!$B166,แพ็ค!R:R)+SUMIF(ธุรการ!$C:$C,'รับ-จ่าย ประจำวัน'!$B166,ธุรการ!R:R)+SUMIF(เส้นแต่งหน้าขนมปัง!$C:$C,'รับ-จ่าย ประจำวัน'!$B166,เส้นแต่งหน้าขนมปัง!R:R)+SUMIF('วางแผนBC,CJ'!$C:$C,'รับ-จ่าย ประจำวัน'!$B166,'วางแผนBC,CJ'!R:R)+SUMIF(RD!$C:$C,'รับ-จ่าย ประจำวัน'!$B166,RD!R:R)+SUMIF('FG,ออนไล,คัดแยก'!$C:$C,'รับ-จ่าย ประจำวัน'!$B166,'FG,ออนไล,คัดแยก'!R:R)</f>
        <v>400</v>
      </c>
      <c r="AZ166" s="16">
        <f>SUMIF(เตรียมส่วนผสม!$C:$C,'รับ-จ่าย ประจำวัน'!$B166,เตรียมส่วนผสม!S:S)+SUMIF(กวนไส้!$C:$C,'รับ-จ่าย ประจำวัน'!$B166,กวนไส้!S:S)+SUMIF(ผลิต1!$C:$C,'รับ-จ่าย ประจำวัน'!$B166,ผลิต1!S:S)+SUMIF(ผลิต2!$C:$C,'รับ-จ่าย ประจำวัน'!$B166,ผลิต2!S:S)+SUMIF(เส้นแต่งหน้าขนมเค้ก!$C:$C,'รับ-จ่าย ประจำวัน'!$B166,เส้นแต่งหน้าขนมเค้ก!S:S)+SUMIF(แพ็ค!$C:$C,'รับ-จ่าย ประจำวัน'!$B166,แพ็ค!S:S)+SUMIF(ธุรการ!$C:$C,'รับ-จ่าย ประจำวัน'!$B166,ธุรการ!S:S)+SUMIF(เส้นแต่งหน้าขนมปัง!$C:$C,'รับ-จ่าย ประจำวัน'!$B166,เส้นแต่งหน้าขนมปัง!S:S)+SUMIF('วางแผนBC,CJ'!$C:$C,'รับ-จ่าย ประจำวัน'!$B166,'วางแผนBC,CJ'!S:S)+SUMIF(RD!$C:$C,'รับ-จ่าย ประจำวัน'!$B166,RD!S:S)+SUMIF('FG,ออนไล,คัดแยก'!$C:$C,'รับ-จ่าย ประจำวัน'!$B166,'FG,ออนไล,คัดแยก'!S:S)</f>
        <v>500</v>
      </c>
      <c r="BA166" s="16">
        <f>SUMIF(เตรียมส่วนผสม!$C:$C,'รับ-จ่าย ประจำวัน'!$B166,เตรียมส่วนผสม!T:T)+SUMIF(กวนไส้!$C:$C,'รับ-จ่าย ประจำวัน'!$B166,กวนไส้!T:T)+SUMIF(ผลิต1!$C:$C,'รับ-จ่าย ประจำวัน'!$B166,ผลิต1!T:T)+SUMIF(ผลิต2!$C:$C,'รับ-จ่าย ประจำวัน'!$B166,ผลิต2!T:T)+SUMIF(เส้นแต่งหน้าขนมเค้ก!$C:$C,'รับ-จ่าย ประจำวัน'!$B166,เส้นแต่งหน้าขนมเค้ก!T:T)+SUMIF(แพ็ค!$C:$C,'รับ-จ่าย ประจำวัน'!$B166,แพ็ค!T:T)+SUMIF(ธุรการ!$C:$C,'รับ-จ่าย ประจำวัน'!$B166,ธุรการ!T:T)+SUMIF(เส้นแต่งหน้าขนมปัง!$C:$C,'รับ-จ่าย ประจำวัน'!$B166,เส้นแต่งหน้าขนมปัง!T:T)+SUMIF('วางแผนBC,CJ'!$C:$C,'รับ-จ่าย ประจำวัน'!$B166,'วางแผนBC,CJ'!T:T)+SUMIF(RD!$C:$C,'รับ-จ่าย ประจำวัน'!$B166,RD!T:T)+SUMIF('FG,ออนไล,คัดแยก'!$C:$C,'รับ-จ่าย ประจำวัน'!$B166,'FG,ออนไล,คัดแยก'!T:T)</f>
        <v>0</v>
      </c>
      <c r="BB166" s="16">
        <f>SUMIF(เตรียมส่วนผสม!$C:$C,'รับ-จ่าย ประจำวัน'!$B166,เตรียมส่วนผสม!U:U)+SUMIF(กวนไส้!$C:$C,'รับ-จ่าย ประจำวัน'!$B166,กวนไส้!U:U)+SUMIF(ผลิต1!$C:$C,'รับ-จ่าย ประจำวัน'!$B166,ผลิต1!U:U)+SUMIF(ผลิต2!$C:$C,'รับ-จ่าย ประจำวัน'!$B166,ผลิต2!U:U)+SUMIF(เส้นแต่งหน้าขนมเค้ก!$C:$C,'รับ-จ่าย ประจำวัน'!$B166,เส้นแต่งหน้าขนมเค้ก!U:U)+SUMIF(แพ็ค!$C:$C,'รับ-จ่าย ประจำวัน'!$B166,แพ็ค!U:U)+SUMIF(ธุรการ!$C:$C,'รับ-จ่าย ประจำวัน'!$B166,ธุรการ!U:U)+SUMIF(เส้นแต่งหน้าขนมปัง!$C:$C,'รับ-จ่าย ประจำวัน'!$B166,เส้นแต่งหน้าขนมปัง!U:U)+SUMIF('วางแผนBC,CJ'!$C:$C,'รับ-จ่าย ประจำวัน'!$B166,'วางแผนBC,CJ'!U:U)+SUMIF(RD!$C:$C,'รับ-จ่าย ประจำวัน'!$B166,RD!U:U)+SUMIF('FG,ออนไล,คัดแยก'!$C:$C,'รับ-จ่าย ประจำวัน'!$B166,'FG,ออนไล,คัดแยก'!U:U)</f>
        <v>550</v>
      </c>
      <c r="BC166" s="16">
        <f>SUMIF(เตรียมส่วนผสม!$C:$C,'รับ-จ่าย ประจำวัน'!$B166,เตรียมส่วนผสม!V:V)+SUMIF(กวนไส้!$C:$C,'รับ-จ่าย ประจำวัน'!$B166,กวนไส้!V:V)+SUMIF(ผลิต1!$C:$C,'รับ-จ่าย ประจำวัน'!$B166,ผลิต1!V:V)+SUMIF(ผลิต2!$C:$C,'รับ-จ่าย ประจำวัน'!$B166,ผลิต2!V:V)+SUMIF(เส้นแต่งหน้าขนมเค้ก!$C:$C,'รับ-จ่าย ประจำวัน'!$B166,เส้นแต่งหน้าขนมเค้ก!V:V)+SUMIF(แพ็ค!$C:$C,'รับ-จ่าย ประจำวัน'!$B166,แพ็ค!V:V)+SUMIF(ธุรการ!$C:$C,'รับ-จ่าย ประจำวัน'!$B166,ธุรการ!V:V)+SUMIF(เส้นแต่งหน้าขนมปัง!$C:$C,'รับ-จ่าย ประจำวัน'!$B166,เส้นแต่งหน้าขนมปัง!V:V)+SUMIF('วางแผนBC,CJ'!$C:$C,'รับ-จ่าย ประจำวัน'!$B166,'วางแผนBC,CJ'!V:V)+SUMIF(RD!$C:$C,'รับ-จ่าย ประจำวัน'!$B166,RD!V:V)+SUMIF('FG,ออนไล,คัดแยก'!$C:$C,'รับ-จ่าย ประจำวัน'!$B166,'FG,ออนไล,คัดแยก'!V:V)</f>
        <v>700</v>
      </c>
      <c r="BD166" s="16">
        <f>SUMIF(เตรียมส่วนผสม!$C:$C,'รับ-จ่าย ประจำวัน'!$B166,เตรียมส่วนผสม!W:W)+SUMIF(กวนไส้!$C:$C,'รับ-จ่าย ประจำวัน'!$B166,กวนไส้!W:W)+SUMIF(ผลิต1!$C:$C,'รับ-จ่าย ประจำวัน'!$B166,ผลิต1!W:W)+SUMIF(ผลิต2!$C:$C,'รับ-จ่าย ประจำวัน'!$B166,ผลิต2!W:W)+SUMIF(เส้นแต่งหน้าขนมเค้ก!$C:$C,'รับ-จ่าย ประจำวัน'!$B166,เส้นแต่งหน้าขนมเค้ก!W:W)+SUMIF(แพ็ค!$C:$C,'รับ-จ่าย ประจำวัน'!$B166,แพ็ค!W:W)+SUMIF(ธุรการ!$C:$C,'รับ-จ่าย ประจำวัน'!$B166,ธุรการ!W:W)+SUMIF(เส้นแต่งหน้าขนมปัง!$C:$C,'รับ-จ่าย ประจำวัน'!$B166,เส้นแต่งหน้าขนมปัง!W:W)+SUMIF('วางแผนBC,CJ'!$C:$C,'รับ-จ่าย ประจำวัน'!$B166,'วางแผนBC,CJ'!W:W)+SUMIF(RD!$C:$C,'รับ-จ่าย ประจำวัน'!$B166,RD!W:W)+SUMIF('FG,ออนไล,คัดแยก'!$C:$C,'รับ-จ่าย ประจำวัน'!$B166,'FG,ออนไล,คัดแยก'!W:W)</f>
        <v>150</v>
      </c>
      <c r="BE166" s="16">
        <f>SUMIF(เตรียมส่วนผสม!$C:$C,'รับ-จ่าย ประจำวัน'!$B166,เตรียมส่วนผสม!X:X)+SUMIF(กวนไส้!$C:$C,'รับ-จ่าย ประจำวัน'!$B166,กวนไส้!X:X)+SUMIF(ผลิต1!$C:$C,'รับ-จ่าย ประจำวัน'!$B166,ผลิต1!X:X)+SUMIF(ผลิต2!$C:$C,'รับ-จ่าย ประจำวัน'!$B166,ผลิต2!X:X)+SUMIF(เส้นแต่งหน้าขนมเค้ก!$C:$C,'รับ-จ่าย ประจำวัน'!$B166,เส้นแต่งหน้าขนมเค้ก!X:X)+SUMIF(แพ็ค!$C:$C,'รับ-จ่าย ประจำวัน'!$B166,แพ็ค!X:X)+SUMIF(ธุรการ!$C:$C,'รับ-จ่าย ประจำวัน'!$B166,ธุรการ!X:X)+SUMIF(เส้นแต่งหน้าขนมปัง!$C:$C,'รับ-จ่าย ประจำวัน'!$B166,เส้นแต่งหน้าขนมปัง!X:X)+SUMIF('วางแผนBC,CJ'!$C:$C,'รับ-จ่าย ประจำวัน'!$B166,'วางแผนBC,CJ'!X:X)+SUMIF(RD!$C:$C,'รับ-จ่าย ประจำวัน'!$B166,RD!X:X)+SUMIF('FG,ออนไล,คัดแยก'!$C:$C,'รับ-จ่าย ประจำวัน'!$B166,'FG,ออนไล,คัดแยก'!X:X)</f>
        <v>0</v>
      </c>
      <c r="BF166" s="16">
        <f>SUMIF(เตรียมส่วนผสม!$C:$C,'รับ-จ่าย ประจำวัน'!$B166,เตรียมส่วนผสม!Y:Y)+SUMIF(กวนไส้!$C:$C,'รับ-จ่าย ประจำวัน'!$B166,กวนไส้!Y:Y)+SUMIF(ผลิต1!$C:$C,'รับ-จ่าย ประจำวัน'!$B166,ผลิต1!Y:Y)+SUMIF(ผลิต2!$C:$C,'รับ-จ่าย ประจำวัน'!$B166,ผลิต2!Y:Y)+SUMIF(เส้นแต่งหน้าขนมเค้ก!$C:$C,'รับ-จ่าย ประจำวัน'!$B166,เส้นแต่งหน้าขนมเค้ก!Y:Y)+SUMIF(แพ็ค!$C:$C,'รับ-จ่าย ประจำวัน'!$B166,แพ็ค!Y:Y)+SUMIF(ธุรการ!$C:$C,'รับ-จ่าย ประจำวัน'!$B166,ธุรการ!Y:Y)+SUMIF(เส้นแต่งหน้าขนมปัง!$C:$C,'รับ-จ่าย ประจำวัน'!$B166,เส้นแต่งหน้าขนมปัง!Y:Y)+SUMIF('วางแผนBC,CJ'!$C:$C,'รับ-จ่าย ประจำวัน'!$B166,'วางแผนBC,CJ'!Y:Y)+SUMIF(RD!$C:$C,'รับ-จ่าย ประจำวัน'!$B166,RD!Y:Y)+SUMIF('FG,ออนไล,คัดแยก'!$C:$C,'รับ-จ่าย ประจำวัน'!$B166,'FG,ออนไล,คัดแยก'!Y:Y)</f>
        <v>500</v>
      </c>
      <c r="BG166" s="16">
        <f>SUMIF(เตรียมส่วนผสม!$C:$C,'รับ-จ่าย ประจำวัน'!$B166,เตรียมส่วนผสม!Z:Z)+SUMIF(กวนไส้!$C:$C,'รับ-จ่าย ประจำวัน'!$B166,กวนไส้!Z:Z)+SUMIF(ผลิต1!$C:$C,'รับ-จ่าย ประจำวัน'!$B166,ผลิต1!Z:Z)+SUMIF(ผลิต2!$C:$C,'รับ-จ่าย ประจำวัน'!$B166,ผลิต2!Z:Z)+SUMIF(เส้นแต่งหน้าขนมเค้ก!$C:$C,'รับ-จ่าย ประจำวัน'!$B166,เส้นแต่งหน้าขนมเค้ก!Z:Z)+SUMIF(แพ็ค!$C:$C,'รับ-จ่าย ประจำวัน'!$B166,แพ็ค!Z:Z)+SUMIF(ธุรการ!$C:$C,'รับ-จ่าย ประจำวัน'!$B166,ธุรการ!Z:Z)+SUMIF(เส้นแต่งหน้าขนมปัง!$C:$C,'รับ-จ่าย ประจำวัน'!$B166,เส้นแต่งหน้าขนมปัง!Z:Z)+SUMIF('วางแผนBC,CJ'!$C:$C,'รับ-จ่าย ประจำวัน'!$B166,'วางแผนBC,CJ'!Z:Z)+SUMIF(RD!$C:$C,'รับ-จ่าย ประจำวัน'!$B166,RD!Z:Z)+SUMIF('FG,ออนไล,คัดแยก'!$C:$C,'รับ-จ่าย ประจำวัน'!$B166,'FG,ออนไล,คัดแยก'!Z:Z)</f>
        <v>400</v>
      </c>
      <c r="BH166" s="16">
        <f>SUMIF(เตรียมส่วนผสม!$C:$C,'รับ-จ่าย ประจำวัน'!$B166,เตรียมส่วนผสม!AA:AA)+SUMIF(กวนไส้!$C:$C,'รับ-จ่าย ประจำวัน'!$B166,กวนไส้!AA:AA)+SUMIF(ผลิต1!$C:$C,'รับ-จ่าย ประจำวัน'!$B166,ผลิต1!AA:AA)+SUMIF(ผลิต2!$C:$C,'รับ-จ่าย ประจำวัน'!$B166,ผลิต2!AA:AA)+SUMIF(เส้นแต่งหน้าขนมเค้ก!$C:$C,'รับ-จ่าย ประจำวัน'!$B166,เส้นแต่งหน้าขนมเค้ก!AA:AA)+SUMIF(แพ็ค!$C:$C,'รับ-จ่าย ประจำวัน'!$B166,แพ็ค!AA:AA)+SUMIF(ธุรการ!$C:$C,'รับ-จ่าย ประจำวัน'!$B166,ธุรการ!AA:AA)+SUMIF(เส้นแต่งหน้าขนมปัง!$C:$C,'รับ-จ่าย ประจำวัน'!$B166,เส้นแต่งหน้าขนมปัง!AA:AA)+SUMIF('วางแผนBC,CJ'!$C:$C,'รับ-จ่าย ประจำวัน'!$B166,'วางแผนBC,CJ'!AA:AA)+SUMIF(RD!$C:$C,'รับ-จ่าย ประจำวัน'!$B166,RD!AA:AA)+SUMIF('FG,ออนไล,คัดแยก'!$C:$C,'รับ-จ่าย ประจำวัน'!$B166,'FG,ออนไล,คัดแยก'!AA:AA)</f>
        <v>0</v>
      </c>
      <c r="BI166" s="16">
        <f>SUMIF(เตรียมส่วนผสม!$C:$C,'รับ-จ่าย ประจำวัน'!$B166,เตรียมส่วนผสม!AB:AB)+SUMIF(กวนไส้!$C:$C,'รับ-จ่าย ประจำวัน'!$B166,กวนไส้!AB:AB)+SUMIF(ผลิต1!$C:$C,'รับ-จ่าย ประจำวัน'!$B166,ผลิต1!AB:AB)+SUMIF(ผลิต2!$C:$C,'รับ-จ่าย ประจำวัน'!$B166,ผลิต2!AB:AB)+SUMIF(เส้นแต่งหน้าขนมเค้ก!$C:$C,'รับ-จ่าย ประจำวัน'!$B166,เส้นแต่งหน้าขนมเค้ก!AB:AB)+SUMIF(แพ็ค!$C:$C,'รับ-จ่าย ประจำวัน'!$B166,แพ็ค!AB:AB)+SUMIF(ธุรการ!$C:$C,'รับ-จ่าย ประจำวัน'!$B166,ธุรการ!AB:AB)+SUMIF(เส้นแต่งหน้าขนมปัง!$C:$C,'รับ-จ่าย ประจำวัน'!$B166,เส้นแต่งหน้าขนมปัง!AB:AB)+SUMIF('วางแผนBC,CJ'!$C:$C,'รับ-จ่าย ประจำวัน'!$B166,'วางแผนBC,CJ'!AB:AB)+SUMIF(RD!$C:$C,'รับ-จ่าย ประจำวัน'!$B166,RD!AB:AB)+SUMIF('FG,ออนไล,คัดแยก'!$C:$C,'รับ-จ่าย ประจำวัน'!$B166,'FG,ออนไล,คัดแยก'!AB:AB)</f>
        <v>550</v>
      </c>
      <c r="BJ166" s="16">
        <f>SUMIF(เตรียมส่วนผสม!$C:$C,'รับ-จ่าย ประจำวัน'!$B166,เตรียมส่วนผสม!AC:AC)+SUMIF(กวนไส้!$C:$C,'รับ-จ่าย ประจำวัน'!$B166,กวนไส้!AC:AC)+SUMIF(ผลิต1!$C:$C,'รับ-จ่าย ประจำวัน'!$B166,ผลิต1!AC:AC)+SUMIF(ผลิต2!$C:$C,'รับ-จ่าย ประจำวัน'!$B166,ผลิต2!AC:AC)+SUMIF(เส้นแต่งหน้าขนมเค้ก!$C:$C,'รับ-จ่าย ประจำวัน'!$B166,เส้นแต่งหน้าขนมเค้ก!AC:AC)+SUMIF(แพ็ค!$C:$C,'รับ-จ่าย ประจำวัน'!$B166,แพ็ค!AC:AC)+SUMIF(ธุรการ!$C:$C,'รับ-จ่าย ประจำวัน'!$B166,ธุรการ!AC:AC)+SUMIF(เส้นแต่งหน้าขนมปัง!$C:$C,'รับ-จ่าย ประจำวัน'!$B166,เส้นแต่งหน้าขนมปัง!AC:AC)+SUMIF('วางแผนBC,CJ'!$C:$C,'รับ-จ่าย ประจำวัน'!$B166,'วางแผนBC,CJ'!AC:AC)+SUMIF(RD!$C:$C,'รับ-จ่าย ประจำวัน'!$B166,RD!AC:AC)+SUMIF('FG,ออนไล,คัดแยก'!$C:$C,'รับ-จ่าย ประจำวัน'!$B166,'FG,ออนไล,คัดแยก'!AC:AC)</f>
        <v>950</v>
      </c>
      <c r="BK166" s="16">
        <f>SUMIF(เตรียมส่วนผสม!$C:$C,'รับ-จ่าย ประจำวัน'!$B166,เตรียมส่วนผสม!AD:AD)+SUMIF(กวนไส้!$C:$C,'รับ-จ่าย ประจำวัน'!$B166,กวนไส้!AD:AD)+SUMIF(ผลิต1!$C:$C,'รับ-จ่าย ประจำวัน'!$B166,ผลิต1!AD:AD)+SUMIF(ผลิต2!$C:$C,'รับ-จ่าย ประจำวัน'!$B166,ผลิต2!AD:AD)+SUMIF(เส้นแต่งหน้าขนมเค้ก!$C:$C,'รับ-จ่าย ประจำวัน'!$B166,เส้นแต่งหน้าขนมเค้ก!AD:AD)+SUMIF(แพ็ค!$C:$C,'รับ-จ่าย ประจำวัน'!$B166,แพ็ค!AD:AD)+SUMIF(ธุรการ!$C:$C,'รับ-จ่าย ประจำวัน'!$B166,ธุรการ!AD:AD)+SUMIF(เส้นแต่งหน้าขนมปัง!$C:$C,'รับ-จ่าย ประจำวัน'!$B166,เส้นแต่งหน้าขนมปัง!AD:AD)+SUMIF('วางแผนBC,CJ'!$C:$C,'รับ-จ่าย ประจำวัน'!$B166,'วางแผนBC,CJ'!AD:AD)+SUMIF(RD!$C:$C,'รับ-จ่าย ประจำวัน'!$B166,RD!AD:AD)+SUMIF('FG,ออนไล,คัดแยก'!$C:$C,'รับ-จ่าย ประจำวัน'!$B166,'FG,ออนไล,คัดแยก'!AD:AD)</f>
        <v>100</v>
      </c>
      <c r="BL166" s="16">
        <f>SUMIF(เตรียมส่วนผสม!$C:$C,'รับ-จ่าย ประจำวัน'!$B166,เตรียมส่วนผสม!AE:AE)+SUMIF(กวนไส้!$C:$C,'รับ-จ่าย ประจำวัน'!$B166,กวนไส้!AE:AE)+SUMIF(ผลิต1!$C:$C,'รับ-จ่าย ประจำวัน'!$B166,ผลิต1!AE:AE)+SUMIF(ผลิต2!$C:$C,'รับ-จ่าย ประจำวัน'!$B166,ผลิต2!AE:AE)+SUMIF(เส้นแต่งหน้าขนมเค้ก!$C:$C,'รับ-จ่าย ประจำวัน'!$B166,เส้นแต่งหน้าขนมเค้ก!AE:AE)+SUMIF(แพ็ค!$C:$C,'รับ-จ่าย ประจำวัน'!$B166,แพ็ค!AE:AE)+SUMIF(ธุรการ!$C:$C,'รับ-จ่าย ประจำวัน'!$B166,ธุรการ!AE:AE)+SUMIF(เส้นแต่งหน้าขนมปัง!$C:$C,'รับ-จ่าย ประจำวัน'!$B166,เส้นแต่งหน้าขนมปัง!AE:AE)+SUMIF('วางแผนBC,CJ'!$C:$C,'รับ-จ่าย ประจำวัน'!$B166,'วางแผนBC,CJ'!AE:AE)+SUMIF(RD!$C:$C,'รับ-จ่าย ประจำวัน'!$B166,RD!AE:AE)+SUMIF('FG,ออนไล,คัดแยก'!$C:$C,'รับ-จ่าย ประจำวัน'!$B166,'FG,ออนไล,คัดแยก'!AE:AE)</f>
        <v>350</v>
      </c>
      <c r="BM166" s="16">
        <f>SUMIF(เตรียมส่วนผสม!$C:$C,'รับ-จ่าย ประจำวัน'!$B166,เตรียมส่วนผสม!AF:AF)+SUMIF(กวนไส้!$C:$C,'รับ-จ่าย ประจำวัน'!$B166,กวนไส้!AF:AF)+SUMIF(ผลิต1!$C:$C,'รับ-จ่าย ประจำวัน'!$B166,ผลิต1!AF:AF)+SUMIF(ผลิต2!$C:$C,'รับ-จ่าย ประจำวัน'!$B166,ผลิต2!AF:AF)+SUMIF(เส้นแต่งหน้าขนมเค้ก!$C:$C,'รับ-จ่าย ประจำวัน'!$B166,เส้นแต่งหน้าขนมเค้ก!AF:AF)+SUMIF(แพ็ค!$C:$C,'รับ-จ่าย ประจำวัน'!$B166,แพ็ค!AF:AF)+SUMIF(ธุรการ!$C:$C,'รับ-จ่าย ประจำวัน'!$B166,ธุรการ!AF:AF)+SUMIF(เส้นแต่งหน้าขนมปัง!$C:$C,'รับ-จ่าย ประจำวัน'!$B166,เส้นแต่งหน้าขนมปัง!AF:AF)+SUMIF('วางแผนBC,CJ'!$C:$C,'รับ-จ่าย ประจำวัน'!$B166,'วางแผนBC,CJ'!AF:AF)+SUMIF(RD!$C:$C,'รับ-จ่าย ประจำวัน'!$B166,RD!AF:AF)+SUMIF('FG,ออนไล,คัดแยก'!$C:$C,'รับ-จ่าย ประจำวัน'!$B166,'FG,ออนไล,คัดแยก'!AF:AF)</f>
        <v>500</v>
      </c>
      <c r="BN166" s="16">
        <f>SUMIF(เตรียมส่วนผสม!$C:$C,'รับ-จ่าย ประจำวัน'!$B166,เตรียมส่วนผสม!AG:AG)+SUMIF(กวนไส้!$C:$C,'รับ-จ่าย ประจำวัน'!$B166,กวนไส้!AG:AG)+SUMIF(ผลิต1!$C:$C,'รับ-จ่าย ประจำวัน'!$B166,ผลิต1!AG:AG)+SUMIF(ผลิต2!$C:$C,'รับ-จ่าย ประจำวัน'!$B166,ผลิต2!AG:AG)+SUMIF(เส้นแต่งหน้าขนมเค้ก!$C:$C,'รับ-จ่าย ประจำวัน'!$B166,เส้นแต่งหน้าขนมเค้ก!AG:AG)+SUMIF(แพ็ค!$C:$C,'รับ-จ่าย ประจำวัน'!$B166,แพ็ค!AG:AG)+SUMIF(ธุรการ!$C:$C,'รับ-จ่าย ประจำวัน'!$B166,ธุรการ!AG:AG)+SUMIF(เส้นแต่งหน้าขนมปัง!$C:$C,'รับ-จ่าย ประจำวัน'!$B166,เส้นแต่งหน้าขนมปัง!AG:AG)+SUMIF('วางแผนBC,CJ'!$C:$C,'รับ-จ่าย ประจำวัน'!$B166,'วางแผนBC,CJ'!AG:AG)+SUMIF(RD!$C:$C,'รับ-จ่าย ประจำวัน'!$B166,RD!AG:AG)+SUMIF('FG,ออนไล,คัดแยก'!$C:$C,'รับ-จ่าย ประจำวัน'!$B166,'FG,ออนไล,คัดแยก'!AG:AG)</f>
        <v>250</v>
      </c>
      <c r="BO166" s="16">
        <f>SUMIF(เตรียมส่วนผสม!$C:$C,'รับ-จ่าย ประจำวัน'!$B166,เตรียมส่วนผสม!AH:AH)+SUMIF(กวนไส้!$C:$C,'รับ-จ่าย ประจำวัน'!$B166,กวนไส้!AH:AH)+SUMIF(ผลิต1!$C:$C,'รับ-จ่าย ประจำวัน'!$B166,ผลิต1!AH:AH)+SUMIF(ผลิต2!$C:$C,'รับ-จ่าย ประจำวัน'!$B166,ผลิต2!AH:AH)+SUMIF(เส้นแต่งหน้าขนมเค้ก!$C:$C,'รับ-จ่าย ประจำวัน'!$B166,เส้นแต่งหน้าขนมเค้ก!AH:AH)+SUMIF(แพ็ค!$C:$C,'รับ-จ่าย ประจำวัน'!$B166,แพ็ค!AH:AH)+SUMIF(ธุรการ!$C:$C,'รับ-จ่าย ประจำวัน'!$B166,ธุรการ!AH:AH)+SUMIF(เส้นแต่งหน้าขนมปัง!$C:$C,'รับ-จ่าย ประจำวัน'!$B166,เส้นแต่งหน้าขนมปัง!AH:AH)+SUMIF('วางแผนBC,CJ'!$C:$C,'รับ-จ่าย ประจำวัน'!$B166,'วางแผนBC,CJ'!AH:AH)+SUMIF(RD!$C:$C,'รับ-จ่าย ประจำวัน'!$B166,RD!AH:AH)+SUMIF('FG,ออนไล,คัดแยก'!$C:$C,'รับ-จ่าย ประจำวัน'!$B166,'FG,ออนไล,คัดแยก'!AH:AH)</f>
        <v>0</v>
      </c>
      <c r="BP166" s="16">
        <f>SUMIF(เตรียมส่วนผสม!$C:$C,'รับ-จ่าย ประจำวัน'!$B166,เตรียมส่วนผสม!AI:AI)+SUMIF(กวนไส้!$C:$C,'รับ-จ่าย ประจำวัน'!$B166,กวนไส้!AI:AI)+SUMIF(ผลิต1!$C:$C,'รับ-จ่าย ประจำวัน'!$B166,ผลิต1!AI:AI)+SUMIF(ผลิต2!$C:$C,'รับ-จ่าย ประจำวัน'!$B166,ผลิต2!AI:AI)+SUMIF(เส้นแต่งหน้าขนมเค้ก!$C:$C,'รับ-จ่าย ประจำวัน'!$B166,เส้นแต่งหน้าขนมเค้ก!AI:AI)+SUMIF(แพ็ค!$C:$C,'รับ-จ่าย ประจำวัน'!$B166,แพ็ค!AI:AI)+SUMIF(ธุรการ!$C:$C,'รับ-จ่าย ประจำวัน'!$B166,ธุรการ!AI:AI)+SUMIF(เส้นแต่งหน้าขนมปัง!$C:$C,'รับ-จ่าย ประจำวัน'!$B166,เส้นแต่งหน้าขนมปัง!AI:AI)+SUMIF('วางแผนBC,CJ'!$C:$C,'รับ-จ่าย ประจำวัน'!$B166,'วางแผนBC,CJ'!AI:AI)+SUMIF(RD!$C:$C,'รับ-จ่าย ประจำวัน'!$B166,RD!AI:AI)+SUMIF('FG,ออนไล,คัดแยก'!$C:$C,'รับ-จ่าย ประจำวัน'!$B166,'FG,ออนไล,คัดแยก'!AI:AI)</f>
        <v>500</v>
      </c>
      <c r="BQ166" s="16">
        <f>SUMIF(เตรียมส่วนผสม!$C:$C,'รับ-จ่าย ประจำวัน'!$B166,เตรียมส่วนผสม!AJ:AJ)+SUMIF(กวนไส้!$C:$C,'รับ-จ่าย ประจำวัน'!$B166,กวนไส้!AJ:AJ)+SUMIF(ผลิต1!$C:$C,'รับ-จ่าย ประจำวัน'!$B166,ผลิต1!AJ:AJ)+SUMIF(ผลิต2!$C:$C,'รับ-จ่าย ประจำวัน'!$B166,ผลิต2!AJ:AJ)+SUMIF(เส้นแต่งหน้าขนมเค้ก!$C:$C,'รับ-จ่าย ประจำวัน'!$B166,เส้นแต่งหน้าขนมเค้ก!AJ:AJ)+SUMIF(แพ็ค!$C:$C,'รับ-จ่าย ประจำวัน'!$B166,แพ็ค!AJ:AJ)+SUMIF(ธุรการ!$C:$C,'รับ-จ่าย ประจำวัน'!$B166,ธุรการ!AJ:AJ)+SUMIF(เส้นแต่งหน้าขนมปัง!$C:$C,'รับ-จ่าย ประจำวัน'!$B166,เส้นแต่งหน้าขนมปัง!AJ:AJ)+SUMIF('วางแผนBC,CJ'!$C:$C,'รับ-จ่าย ประจำวัน'!$B166,'วางแผนBC,CJ'!AJ:AJ)+SUMIF(RD!$C:$C,'รับ-จ่าย ประจำวัน'!$B166,RD!AJ:AJ)+SUMIF('FG,ออนไล,คัดแยก'!$C:$C,'รับ-จ่าย ประจำวัน'!$B166,'FG,ออนไล,คัดแยก'!AJ:AJ)</f>
        <v>250</v>
      </c>
      <c r="BR166" s="16">
        <f>SUMIF(เตรียมส่วนผสม!$C:$C,'รับ-จ่าย ประจำวัน'!$B166,เตรียมส่วนผสม!AK:AK)+SUMIF(กวนไส้!$C:$C,'รับ-จ่าย ประจำวัน'!$B166,กวนไส้!AK:AK)+SUMIF(ผลิต1!$C:$C,'รับ-จ่าย ประจำวัน'!$B166,ผลิต1!AK:AK)+SUMIF(ผลิต2!$C:$C,'รับ-จ่าย ประจำวัน'!$B166,ผลิต2!AK:AK)+SUMIF(เส้นแต่งหน้าขนมเค้ก!$C:$C,'รับ-จ่าย ประจำวัน'!$B166,เส้นแต่งหน้าขนมเค้ก!AK:AK)+SUMIF(แพ็ค!$C:$C,'รับ-จ่าย ประจำวัน'!$B166,แพ็ค!AK:AK)+SUMIF(ธุรการ!$C:$C,'รับ-จ่าย ประจำวัน'!$B166,ธุรการ!AK:AK)+SUMIF(เส้นแต่งหน้าขนมปัง!$C:$C,'รับ-จ่าย ประจำวัน'!$B166,เส้นแต่งหน้าขนมปัง!AK:AK)+SUMIF('วางแผนBC,CJ'!$C:$C,'รับ-จ่าย ประจำวัน'!$B166,'วางแผนBC,CJ'!AK:AK)+SUMIF(RD!$C:$C,'รับ-จ่าย ประจำวัน'!$B166,RD!AK:AK)+SUMIF('FG,ออนไล,คัดแยก'!$C:$C,'รับ-จ่าย ประจำวัน'!$B166,'FG,ออนไล,คัดแยก'!AK:AK)</f>
        <v>500</v>
      </c>
      <c r="BS166" s="16">
        <f>SUMIF(เตรียมส่วนผสม!$C:$C,'รับ-จ่าย ประจำวัน'!$B166,เตรียมส่วนผสม!AL:AL)+SUMIF(กวนไส้!$C:$C,'รับ-จ่าย ประจำวัน'!$B166,กวนไส้!AL:AL)+SUMIF(ผลิต1!$C:$C,'รับ-จ่าย ประจำวัน'!$B166,ผลิต1!AL:AL)+SUMIF(ผลิต2!$C:$C,'รับ-จ่าย ประจำวัน'!$B166,ผลิต2!AL:AL)+SUMIF(เส้นแต่งหน้าขนมเค้ก!$C:$C,'รับ-จ่าย ประจำวัน'!$B166,เส้นแต่งหน้าขนมเค้ก!AL:AL)+SUMIF(แพ็ค!$C:$C,'รับ-จ่าย ประจำวัน'!$B166,แพ็ค!AL:AL)+SUMIF(ธุรการ!$C:$C,'รับ-จ่าย ประจำวัน'!$B166,ธุรการ!AL:AL)+SUMIF(เส้นแต่งหน้าขนมปัง!$C:$C,'รับ-จ่าย ประจำวัน'!$B166,เส้นแต่งหน้าขนมปัง!AL:AL)+SUMIF('วางแผนBC,CJ'!$C:$C,'รับ-จ่าย ประจำวัน'!$B166,'วางแผนBC,CJ'!AL:AL)+SUMIF(RD!$C:$C,'รับ-จ่าย ประจำวัน'!$B166,RD!AL:AL)+SUMIF('FG,ออนไล,คัดแยก'!$C:$C,'รับ-จ่าย ประจำวัน'!$B166,'FG,ออนไล,คัดแยก'!AL:AL)</f>
        <v>0</v>
      </c>
      <c r="BT166" s="18">
        <f t="shared" si="36"/>
        <v>10550</v>
      </c>
      <c r="BU166" s="116"/>
      <c r="BV166" s="146">
        <f t="shared" si="37"/>
        <v>20600</v>
      </c>
      <c r="BW166" s="183">
        <v>30</v>
      </c>
      <c r="BX166" s="172">
        <f t="shared" si="46"/>
        <v>351.66666666666669</v>
      </c>
      <c r="BY166" s="188">
        <f t="shared" si="40"/>
        <v>58.578199052132696</v>
      </c>
      <c r="BZ166" s="180">
        <f t="shared" ca="1" si="38"/>
        <v>46261.578199052135</v>
      </c>
      <c r="CA166" s="93"/>
      <c r="CB166" s="93">
        <v>11700</v>
      </c>
      <c r="CC166" s="93"/>
      <c r="CD166" s="93"/>
      <c r="CE166" s="93"/>
      <c r="CF166" s="93"/>
      <c r="CG166" s="93"/>
      <c r="CH166" s="93"/>
      <c r="CI166" s="93"/>
      <c r="CJ166" s="97"/>
      <c r="CK166" s="9">
        <f t="shared" si="41"/>
        <v>20600</v>
      </c>
    </row>
    <row r="167" spans="1:89" x14ac:dyDescent="0.5">
      <c r="A167" s="149" t="s">
        <v>613</v>
      </c>
      <c r="B167" s="34">
        <v>1021701013</v>
      </c>
      <c r="C167" s="33" t="s">
        <v>1909</v>
      </c>
      <c r="D167" s="141" t="s">
        <v>61</v>
      </c>
      <c r="E167" s="25"/>
      <c r="F167" s="132"/>
      <c r="G167" s="25"/>
      <c r="H167" s="12">
        <v>5100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11"/>
      <c r="AF167" s="11"/>
      <c r="AG167" s="11"/>
      <c r="AH167" s="11"/>
      <c r="AI167" s="25"/>
      <c r="AJ167" s="25"/>
      <c r="AK167" s="25"/>
      <c r="AL167" s="25"/>
      <c r="AM167" s="25"/>
      <c r="AN167" s="15">
        <f t="shared" si="35"/>
        <v>0</v>
      </c>
      <c r="AO167" s="16">
        <f>SUMIF(เตรียมส่วนผสม!$C:$C,'รับ-จ่าย ประจำวัน'!$B167,เตรียมส่วนผสม!H:H)+SUMIF(กวนไส้!$C:$C,'รับ-จ่าย ประจำวัน'!$B167,กวนไส้!H:H)+SUMIF(ผลิต1!$C:$C,'รับ-จ่าย ประจำวัน'!$B167,ผลิต1!H:H)+SUMIF(ผลิต2!$C:$C,'รับ-จ่าย ประจำวัน'!$B167,ผลิต2!H:H)+SUMIF(เส้นแต่งหน้าขนมเค้ก!$C:$C,'รับ-จ่าย ประจำวัน'!$B167,เส้นแต่งหน้าขนมเค้ก!H:H)+SUMIF(แพ็ค!$C:$C,'รับ-จ่าย ประจำวัน'!$B167,แพ็ค!H:H)+SUMIF(ธุรการ!$C:$C,'รับ-จ่าย ประจำวัน'!$B167,ธุรการ!H:H)+SUMIF(เส้นแต่งหน้าขนมปัง!$C:$C,'รับ-จ่าย ประจำวัน'!$B167,เส้นแต่งหน้าขนมปัง!H:H)+SUMIF('วางแผนBC,CJ'!$C:$C,'รับ-จ่าย ประจำวัน'!$B167,'วางแผนBC,CJ'!H:H)+SUMIF(RD!$C:$C,'รับ-จ่าย ประจำวัน'!$B167,RD!H:H)+SUMIF('FG,ออนไล,คัดแยก'!$C:$C,'รับ-จ่าย ประจำวัน'!$B167,'FG,ออนไล,คัดแยก'!H:H)</f>
        <v>50</v>
      </c>
      <c r="AP167" s="16">
        <f>SUMIF(เตรียมส่วนผสม!$C:$C,'รับ-จ่าย ประจำวัน'!$B167,เตรียมส่วนผสม!I:I)+SUMIF(กวนไส้!$C:$C,'รับ-จ่าย ประจำวัน'!$B167,กวนไส้!I:I)+SUMIF(ผลิต1!$C:$C,'รับ-จ่าย ประจำวัน'!$B167,ผลิต1!I:I)+SUMIF(ผลิต2!$C:$C,'รับ-จ่าย ประจำวัน'!$B167,ผลิต2!I:I)+SUMIF(เส้นแต่งหน้าขนมเค้ก!$C:$C,'รับ-จ่าย ประจำวัน'!$B167,เส้นแต่งหน้าขนมเค้ก!I:I)+SUMIF(แพ็ค!$C:$C,'รับ-จ่าย ประจำวัน'!$B167,แพ็ค!I:I)+SUMIF(ธุรการ!$C:$C,'รับ-จ่าย ประจำวัน'!$B167,ธุรการ!I:I)+SUMIF(เส้นแต่งหน้าขนมปัง!$C:$C,'รับ-จ่าย ประจำวัน'!$B167,เส้นแต่งหน้าขนมปัง!I:I)+SUMIF('วางแผนBC,CJ'!$C:$C,'รับ-จ่าย ประจำวัน'!$B167,'วางแผนBC,CJ'!I:I)+SUMIF(RD!$C:$C,'รับ-จ่าย ประจำวัน'!$B167,RD!I:I)+SUMIF('FG,ออนไล,คัดแยก'!$C:$C,'รับ-จ่าย ประจำวัน'!$B167,'FG,ออนไล,คัดแยก'!I:I)</f>
        <v>200</v>
      </c>
      <c r="AQ167" s="16">
        <f>SUMIF(เตรียมส่วนผสม!$C:$C,'รับ-จ่าย ประจำวัน'!$B167,เตรียมส่วนผสม!J:J)+SUMIF(กวนไส้!$C:$C,'รับ-จ่าย ประจำวัน'!$B167,กวนไส้!J:J)+SUMIF(ผลิต1!$C:$C,'รับ-จ่าย ประจำวัน'!$B167,ผลิต1!J:J)+SUMIF(ผลิต2!$C:$C,'รับ-จ่าย ประจำวัน'!$B167,ผลิต2!J:J)+SUMIF(เส้นแต่งหน้าขนมเค้ก!$C:$C,'รับ-จ่าย ประจำวัน'!$B167,เส้นแต่งหน้าขนมเค้ก!J:J)+SUMIF(แพ็ค!$C:$C,'รับ-จ่าย ประจำวัน'!$B167,แพ็ค!J:J)+SUMIF(ธุรการ!$C:$C,'รับ-จ่าย ประจำวัน'!$B167,ธุรการ!J:J)+SUMIF(เส้นแต่งหน้าขนมปัง!$C:$C,'รับ-จ่าย ประจำวัน'!$B167,เส้นแต่งหน้าขนมปัง!J:J)+SUMIF('วางแผนBC,CJ'!$C:$C,'รับ-จ่าย ประจำวัน'!$B167,'วางแผนBC,CJ'!J:J)+SUMIF(RD!$C:$C,'รับ-จ่าย ประจำวัน'!$B167,RD!J:J)+SUMIF('FG,ออนไล,คัดแยก'!$C:$C,'รับ-จ่าย ประจำวัน'!$B167,'FG,ออนไล,คัดแยก'!J:J)</f>
        <v>0</v>
      </c>
      <c r="AR167" s="16">
        <f>SUMIF(เตรียมส่วนผสม!$C:$C,'รับ-จ่าย ประจำวัน'!$B167,เตรียมส่วนผสม!K:K)+SUMIF(กวนไส้!$C:$C,'รับ-จ่าย ประจำวัน'!$B167,กวนไส้!K:K)+SUMIF(ผลิต1!$C:$C,'รับ-จ่าย ประจำวัน'!$B167,ผลิต1!K:K)+SUMIF(ผลิต2!$C:$C,'รับ-จ่าย ประจำวัน'!$B167,ผลิต2!K:K)+SUMIF(เส้นแต่งหน้าขนมเค้ก!$C:$C,'รับ-จ่าย ประจำวัน'!$B167,เส้นแต่งหน้าขนมเค้ก!K:K)+SUMIF(แพ็ค!$C:$C,'รับ-จ่าย ประจำวัน'!$B167,แพ็ค!K:K)+SUMIF(ธุรการ!$C:$C,'รับ-จ่าย ประจำวัน'!$B167,ธุรการ!K:K)+SUMIF(เส้นแต่งหน้าขนมปัง!$C:$C,'รับ-จ่าย ประจำวัน'!$B167,เส้นแต่งหน้าขนมปัง!K:K)+SUMIF('วางแผนBC,CJ'!$C:$C,'รับ-จ่าย ประจำวัน'!$B167,'วางแผนBC,CJ'!K:K)+SUMIF(RD!$C:$C,'รับ-จ่าย ประจำวัน'!$B167,RD!K:K)+SUMIF('FG,ออนไล,คัดแยก'!$C:$C,'รับ-จ่าย ประจำวัน'!$B167,'FG,ออนไล,คัดแยก'!K:K)</f>
        <v>250</v>
      </c>
      <c r="AS167" s="16">
        <f>SUMIF(เตรียมส่วนผสม!$C:$C,'รับ-จ่าย ประจำวัน'!$B167,เตรียมส่วนผสม!L:L)+SUMIF(กวนไส้!$C:$C,'รับ-จ่าย ประจำวัน'!$B167,กวนไส้!L:L)+SUMIF(ผลิต1!$C:$C,'รับ-จ่าย ประจำวัน'!$B167,ผลิต1!L:L)+SUMIF(ผลิต2!$C:$C,'รับ-จ่าย ประจำวัน'!$B167,ผลิต2!L:L)+SUMIF(เส้นแต่งหน้าขนมเค้ก!$C:$C,'รับ-จ่าย ประจำวัน'!$B167,เส้นแต่งหน้าขนมเค้ก!L:L)+SUMIF(แพ็ค!$C:$C,'รับ-จ่าย ประจำวัน'!$B167,แพ็ค!L:L)+SUMIF(ธุรการ!$C:$C,'รับ-จ่าย ประจำวัน'!$B167,ธุรการ!L:L)+SUMIF(เส้นแต่งหน้าขนมปัง!$C:$C,'รับ-จ่าย ประจำวัน'!$B167,เส้นแต่งหน้าขนมปัง!L:L)+SUMIF('วางแผนBC,CJ'!$C:$C,'รับ-จ่าย ประจำวัน'!$B167,'วางแผนBC,CJ'!L:L)+SUMIF(RD!$C:$C,'รับ-จ่าย ประจำวัน'!$B167,RD!L:L)+SUMIF('FG,ออนไล,คัดแยก'!$C:$C,'รับ-จ่าย ประจำวัน'!$B167,'FG,ออนไล,คัดแยก'!L:L)</f>
        <v>50</v>
      </c>
      <c r="AT167" s="16">
        <f>SUMIF(เตรียมส่วนผสม!$C:$C,'รับ-จ่าย ประจำวัน'!$B167,เตรียมส่วนผสม!M:M)+SUMIF(กวนไส้!$C:$C,'รับ-จ่าย ประจำวัน'!$B167,กวนไส้!M:M)+SUMIF(ผลิต1!$C:$C,'รับ-จ่าย ประจำวัน'!$B167,ผลิต1!M:M)+SUMIF(ผลิต2!$C:$C,'รับ-จ่าย ประจำวัน'!$B167,ผลิต2!M:M)+SUMIF(เส้นแต่งหน้าขนมเค้ก!$C:$C,'รับ-จ่าย ประจำวัน'!$B167,เส้นแต่งหน้าขนมเค้ก!M:M)+SUMIF(แพ็ค!$C:$C,'รับ-จ่าย ประจำวัน'!$B167,แพ็ค!M:M)+SUMIF(ธุรการ!$C:$C,'รับ-จ่าย ประจำวัน'!$B167,ธุรการ!M:M)+SUMIF(เส้นแต่งหน้าขนมปัง!$C:$C,'รับ-จ่าย ประจำวัน'!$B167,เส้นแต่งหน้าขนมปัง!M:M)+SUMIF('วางแผนBC,CJ'!$C:$C,'รับ-จ่าย ประจำวัน'!$B167,'วางแผนBC,CJ'!M:M)+SUMIF(RD!$C:$C,'รับ-จ่าย ประจำวัน'!$B167,RD!M:M)+SUMIF('FG,ออนไล,คัดแยก'!$C:$C,'รับ-จ่าย ประจำวัน'!$B167,'FG,ออนไล,คัดแยก'!M:M)</f>
        <v>0</v>
      </c>
      <c r="AU167" s="16">
        <f>SUMIF(เตรียมส่วนผสม!$C:$C,'รับ-จ่าย ประจำวัน'!$B167,เตรียมส่วนผสม!N:N)+SUMIF(กวนไส้!$C:$C,'รับ-จ่าย ประจำวัน'!$B167,กวนไส้!N:N)+SUMIF(ผลิต1!$C:$C,'รับ-จ่าย ประจำวัน'!$B167,ผลิต1!N:N)+SUMIF(ผลิต2!$C:$C,'รับ-จ่าย ประจำวัน'!$B167,ผลิต2!N:N)+SUMIF(เส้นแต่งหน้าขนมเค้ก!$C:$C,'รับ-จ่าย ประจำวัน'!$B167,เส้นแต่งหน้าขนมเค้ก!N:N)+SUMIF(แพ็ค!$C:$C,'รับ-จ่าย ประจำวัน'!$B167,แพ็ค!N:N)+SUMIF(ธุรการ!$C:$C,'รับ-จ่าย ประจำวัน'!$B167,ธุรการ!N:N)+SUMIF(เส้นแต่งหน้าขนมปัง!$C:$C,'รับ-จ่าย ประจำวัน'!$B167,เส้นแต่งหน้าขนมปัง!N:N)+SUMIF('วางแผนBC,CJ'!$C:$C,'รับ-จ่าย ประจำวัน'!$B167,'วางแผนBC,CJ'!N:N)+SUMIF(RD!$C:$C,'รับ-จ่าย ประจำวัน'!$B167,RD!N:N)+SUMIF('FG,ออนไล,คัดแยก'!$C:$C,'รับ-จ่าย ประจำวัน'!$B167,'FG,ออนไล,คัดแยก'!N:N)</f>
        <v>250</v>
      </c>
      <c r="AV167" s="16">
        <f>SUMIF(เตรียมส่วนผสม!$C:$C,'รับ-จ่าย ประจำวัน'!$B167,เตรียมส่วนผสม!O:O)+SUMIF(กวนไส้!$C:$C,'รับ-จ่าย ประจำวัน'!$B167,กวนไส้!O:O)+SUMIF(ผลิต1!$C:$C,'รับ-จ่าย ประจำวัน'!$B167,ผลิต1!O:O)+SUMIF(ผลิต2!$C:$C,'รับ-จ่าย ประจำวัน'!$B167,ผลิต2!O:O)+SUMIF(เส้นแต่งหน้าขนมเค้ก!$C:$C,'รับ-จ่าย ประจำวัน'!$B167,เส้นแต่งหน้าขนมเค้ก!O:O)+SUMIF(แพ็ค!$C:$C,'รับ-จ่าย ประจำวัน'!$B167,แพ็ค!O:O)+SUMIF(ธุรการ!$C:$C,'รับ-จ่าย ประจำวัน'!$B167,ธุรการ!O:O)+SUMIF(เส้นแต่งหน้าขนมปัง!$C:$C,'รับ-จ่าย ประจำวัน'!$B167,เส้นแต่งหน้าขนมปัง!O:O)+SUMIF('วางแผนBC,CJ'!$C:$C,'รับ-จ่าย ประจำวัน'!$B167,'วางแผนBC,CJ'!O:O)+SUMIF(RD!$C:$C,'รับ-จ่าย ประจำวัน'!$B167,RD!O:O)+SUMIF('FG,ออนไล,คัดแยก'!$C:$C,'รับ-จ่าย ประจำวัน'!$B167,'FG,ออนไล,คัดแยก'!O:O)</f>
        <v>150</v>
      </c>
      <c r="AW167" s="16">
        <f>SUMIF(เตรียมส่วนผสม!$C:$C,'รับ-จ่าย ประจำวัน'!$B167,เตรียมส่วนผสม!P:P)+SUMIF(กวนไส้!$C:$C,'รับ-จ่าย ประจำวัน'!$B167,กวนไส้!P:P)+SUMIF(ผลิต1!$C:$C,'รับ-จ่าย ประจำวัน'!$B167,ผลิต1!P:P)+SUMIF(ผลิต2!$C:$C,'รับ-จ่าย ประจำวัน'!$B167,ผลิต2!P:P)+SUMIF(เส้นแต่งหน้าขนมเค้ก!$C:$C,'รับ-จ่าย ประจำวัน'!$B167,เส้นแต่งหน้าขนมเค้ก!P:P)+SUMIF(แพ็ค!$C:$C,'รับ-จ่าย ประจำวัน'!$B167,แพ็ค!P:P)+SUMIF(ธุรการ!$C:$C,'รับ-จ่าย ประจำวัน'!$B167,ธุรการ!P:P)+SUMIF(เส้นแต่งหน้าขนมปัง!$C:$C,'รับ-จ่าย ประจำวัน'!$B167,เส้นแต่งหน้าขนมปัง!P:P)+SUMIF('วางแผนBC,CJ'!$C:$C,'รับ-จ่าย ประจำวัน'!$B167,'วางแผนBC,CJ'!P:P)+SUMIF(RD!$C:$C,'รับ-จ่าย ประจำวัน'!$B167,RD!P:P)+SUMIF('FG,ออนไล,คัดแยก'!$C:$C,'รับ-จ่าย ประจำวัน'!$B167,'FG,ออนไล,คัดแยก'!P:P)</f>
        <v>150</v>
      </c>
      <c r="AX167" s="16">
        <f>SUMIF(เตรียมส่วนผสม!$C:$C,'รับ-จ่าย ประจำวัน'!$B167,เตรียมส่วนผสม!Q:Q)+SUMIF(กวนไส้!$C:$C,'รับ-จ่าย ประจำวัน'!$B167,กวนไส้!Q:Q)+SUMIF(ผลิต1!$C:$C,'รับ-จ่าย ประจำวัน'!$B167,ผลิต1!Q:Q)+SUMIF(ผลิต2!$C:$C,'รับ-จ่าย ประจำวัน'!$B167,ผลิต2!Q:Q)+SUMIF(เส้นแต่งหน้าขนมเค้ก!$C:$C,'รับ-จ่าย ประจำวัน'!$B167,เส้นแต่งหน้าขนมเค้ก!Q:Q)+SUMIF(แพ็ค!$C:$C,'รับ-จ่าย ประจำวัน'!$B167,แพ็ค!Q:Q)+SUMIF(ธุรการ!$C:$C,'รับ-จ่าย ประจำวัน'!$B167,ธุรการ!Q:Q)+SUMIF(เส้นแต่งหน้าขนมปัง!$C:$C,'รับ-จ่าย ประจำวัน'!$B167,เส้นแต่งหน้าขนมปัง!Q:Q)+SUMIF('วางแผนBC,CJ'!$C:$C,'รับ-จ่าย ประจำวัน'!$B167,'วางแผนBC,CJ'!Q:Q)+SUMIF(RD!$C:$C,'รับ-จ่าย ประจำวัน'!$B167,RD!Q:Q)+SUMIF('FG,ออนไล,คัดแยก'!$C:$C,'รับ-จ่าย ประจำวัน'!$B167,'FG,ออนไล,คัดแยก'!Q:Q)</f>
        <v>200</v>
      </c>
      <c r="AY167" s="16">
        <f>SUMIF(เตรียมส่วนผสม!$C:$C,'รับ-จ่าย ประจำวัน'!$B167,เตรียมส่วนผสม!R:R)+SUMIF(กวนไส้!$C:$C,'รับ-จ่าย ประจำวัน'!$B167,กวนไส้!R:R)+SUMIF(ผลิต1!$C:$C,'รับ-จ่าย ประจำวัน'!$B167,ผลิต1!R:R)+SUMIF(ผลิต2!$C:$C,'รับ-จ่าย ประจำวัน'!$B167,ผลิต2!R:R)+SUMIF(เส้นแต่งหน้าขนมเค้ก!$C:$C,'รับ-จ่าย ประจำวัน'!$B167,เส้นแต่งหน้าขนมเค้ก!R:R)+SUMIF(แพ็ค!$C:$C,'รับ-จ่าย ประจำวัน'!$B167,แพ็ค!R:R)+SUMIF(ธุรการ!$C:$C,'รับ-จ่าย ประจำวัน'!$B167,ธุรการ!R:R)+SUMIF(เส้นแต่งหน้าขนมปัง!$C:$C,'รับ-จ่าย ประจำวัน'!$B167,เส้นแต่งหน้าขนมปัง!R:R)+SUMIF('วางแผนBC,CJ'!$C:$C,'รับ-จ่าย ประจำวัน'!$B167,'วางแผนBC,CJ'!R:R)+SUMIF(RD!$C:$C,'รับ-จ่าย ประจำวัน'!$B167,RD!R:R)+SUMIF('FG,ออนไล,คัดแยก'!$C:$C,'รับ-จ่าย ประจำวัน'!$B167,'FG,ออนไล,คัดแยก'!R:R)</f>
        <v>50</v>
      </c>
      <c r="AZ167" s="16">
        <f>SUMIF(เตรียมส่วนผสม!$C:$C,'รับ-จ่าย ประจำวัน'!$B167,เตรียมส่วนผสม!S:S)+SUMIF(กวนไส้!$C:$C,'รับ-จ่าย ประจำวัน'!$B167,กวนไส้!S:S)+SUMIF(ผลิต1!$C:$C,'รับ-จ่าย ประจำวัน'!$B167,ผลิต1!S:S)+SUMIF(ผลิต2!$C:$C,'รับ-จ่าย ประจำวัน'!$B167,ผลิต2!S:S)+SUMIF(เส้นแต่งหน้าขนมเค้ก!$C:$C,'รับ-จ่าย ประจำวัน'!$B167,เส้นแต่งหน้าขนมเค้ก!S:S)+SUMIF(แพ็ค!$C:$C,'รับ-จ่าย ประจำวัน'!$B167,แพ็ค!S:S)+SUMIF(ธุรการ!$C:$C,'รับ-จ่าย ประจำวัน'!$B167,ธุรการ!S:S)+SUMIF(เส้นแต่งหน้าขนมปัง!$C:$C,'รับ-จ่าย ประจำวัน'!$B167,เส้นแต่งหน้าขนมปัง!S:S)+SUMIF('วางแผนBC,CJ'!$C:$C,'รับ-จ่าย ประจำวัน'!$B167,'วางแผนBC,CJ'!S:S)+SUMIF(RD!$C:$C,'รับ-จ่าย ประจำวัน'!$B167,RD!S:S)+SUMIF('FG,ออนไล,คัดแยก'!$C:$C,'รับ-จ่าย ประจำวัน'!$B167,'FG,ออนไล,คัดแยก'!S:S)</f>
        <v>150</v>
      </c>
      <c r="BA167" s="16">
        <f>SUMIF(เตรียมส่วนผสม!$C:$C,'รับ-จ่าย ประจำวัน'!$B167,เตรียมส่วนผสม!T:T)+SUMIF(กวนไส้!$C:$C,'รับ-จ่าย ประจำวัน'!$B167,กวนไส้!T:T)+SUMIF(ผลิต1!$C:$C,'รับ-จ่าย ประจำวัน'!$B167,ผลิต1!T:T)+SUMIF(ผลิต2!$C:$C,'รับ-จ่าย ประจำวัน'!$B167,ผลิต2!T:T)+SUMIF(เส้นแต่งหน้าขนมเค้ก!$C:$C,'รับ-จ่าย ประจำวัน'!$B167,เส้นแต่งหน้าขนมเค้ก!T:T)+SUMIF(แพ็ค!$C:$C,'รับ-จ่าย ประจำวัน'!$B167,แพ็ค!T:T)+SUMIF(ธุรการ!$C:$C,'รับ-จ่าย ประจำวัน'!$B167,ธุรการ!T:T)+SUMIF(เส้นแต่งหน้าขนมปัง!$C:$C,'รับ-จ่าย ประจำวัน'!$B167,เส้นแต่งหน้าขนมปัง!T:T)+SUMIF('วางแผนBC,CJ'!$C:$C,'รับ-จ่าย ประจำวัน'!$B167,'วางแผนBC,CJ'!T:T)+SUMIF(RD!$C:$C,'รับ-จ่าย ประจำวัน'!$B167,RD!T:T)+SUMIF('FG,ออนไล,คัดแยก'!$C:$C,'รับ-จ่าย ประจำวัน'!$B167,'FG,ออนไล,คัดแยก'!T:T)</f>
        <v>0</v>
      </c>
      <c r="BB167" s="16">
        <f>SUMIF(เตรียมส่วนผสม!$C:$C,'รับ-จ่าย ประจำวัน'!$B167,เตรียมส่วนผสม!U:U)+SUMIF(กวนไส้!$C:$C,'รับ-จ่าย ประจำวัน'!$B167,กวนไส้!U:U)+SUMIF(ผลิต1!$C:$C,'รับ-จ่าย ประจำวัน'!$B167,ผลิต1!U:U)+SUMIF(ผลิต2!$C:$C,'รับ-จ่าย ประจำวัน'!$B167,ผลิต2!U:U)+SUMIF(เส้นแต่งหน้าขนมเค้ก!$C:$C,'รับ-จ่าย ประจำวัน'!$B167,เส้นแต่งหน้าขนมเค้ก!U:U)+SUMIF(แพ็ค!$C:$C,'รับ-จ่าย ประจำวัน'!$B167,แพ็ค!U:U)+SUMIF(ธุรการ!$C:$C,'รับ-จ่าย ประจำวัน'!$B167,ธุรการ!U:U)+SUMIF(เส้นแต่งหน้าขนมปัง!$C:$C,'รับ-จ่าย ประจำวัน'!$B167,เส้นแต่งหน้าขนมปัง!U:U)+SUMIF('วางแผนBC,CJ'!$C:$C,'รับ-จ่าย ประจำวัน'!$B167,'วางแผนBC,CJ'!U:U)+SUMIF(RD!$C:$C,'รับ-จ่าย ประจำวัน'!$B167,RD!U:U)+SUMIF('FG,ออนไล,คัดแยก'!$C:$C,'รับ-จ่าย ประจำวัน'!$B167,'FG,ออนไล,คัดแยก'!U:U)</f>
        <v>250</v>
      </c>
      <c r="BC167" s="16">
        <f>SUMIF(เตรียมส่วนผสม!$C:$C,'รับ-จ่าย ประจำวัน'!$B167,เตรียมส่วนผสม!V:V)+SUMIF(กวนไส้!$C:$C,'รับ-จ่าย ประจำวัน'!$B167,กวนไส้!V:V)+SUMIF(ผลิต1!$C:$C,'รับ-จ่าย ประจำวัน'!$B167,ผลิต1!V:V)+SUMIF(ผลิต2!$C:$C,'รับ-จ่าย ประจำวัน'!$B167,ผลิต2!V:V)+SUMIF(เส้นแต่งหน้าขนมเค้ก!$C:$C,'รับ-จ่าย ประจำวัน'!$B167,เส้นแต่งหน้าขนมเค้ก!V:V)+SUMIF(แพ็ค!$C:$C,'รับ-จ่าย ประจำวัน'!$B167,แพ็ค!V:V)+SUMIF(ธุรการ!$C:$C,'รับ-จ่าย ประจำวัน'!$B167,ธุรการ!V:V)+SUMIF(เส้นแต่งหน้าขนมปัง!$C:$C,'รับ-จ่าย ประจำวัน'!$B167,เส้นแต่งหน้าขนมปัง!V:V)+SUMIF('วางแผนBC,CJ'!$C:$C,'รับ-จ่าย ประจำวัน'!$B167,'วางแผนBC,CJ'!V:V)+SUMIF(RD!$C:$C,'รับ-จ่าย ประจำวัน'!$B167,RD!V:V)+SUMIF('FG,ออนไล,คัดแยก'!$C:$C,'รับ-จ่าย ประจำวัน'!$B167,'FG,ออนไล,คัดแยก'!V:V)</f>
        <v>200</v>
      </c>
      <c r="BD167" s="16">
        <f>SUMIF(เตรียมส่วนผสม!$C:$C,'รับ-จ่าย ประจำวัน'!$B167,เตรียมส่วนผสม!W:W)+SUMIF(กวนไส้!$C:$C,'รับ-จ่าย ประจำวัน'!$B167,กวนไส้!W:W)+SUMIF(ผลิต1!$C:$C,'รับ-จ่าย ประจำวัน'!$B167,ผลิต1!W:W)+SUMIF(ผลิต2!$C:$C,'รับ-จ่าย ประจำวัน'!$B167,ผลิต2!W:W)+SUMIF(เส้นแต่งหน้าขนมเค้ก!$C:$C,'รับ-จ่าย ประจำวัน'!$B167,เส้นแต่งหน้าขนมเค้ก!W:W)+SUMIF(แพ็ค!$C:$C,'รับ-จ่าย ประจำวัน'!$B167,แพ็ค!W:W)+SUMIF(ธุรการ!$C:$C,'รับ-จ่าย ประจำวัน'!$B167,ธุรการ!W:W)+SUMIF(เส้นแต่งหน้าขนมปัง!$C:$C,'รับ-จ่าย ประจำวัน'!$B167,เส้นแต่งหน้าขนมปัง!W:W)+SUMIF('วางแผนBC,CJ'!$C:$C,'รับ-จ่าย ประจำวัน'!$B167,'วางแผนBC,CJ'!W:W)+SUMIF(RD!$C:$C,'รับ-จ่าย ประจำวัน'!$B167,RD!W:W)+SUMIF('FG,ออนไล,คัดแยก'!$C:$C,'รับ-จ่าย ประจำวัน'!$B167,'FG,ออนไล,คัดแยก'!W:W)</f>
        <v>150</v>
      </c>
      <c r="BE167" s="16">
        <f>SUMIF(เตรียมส่วนผสม!$C:$C,'รับ-จ่าย ประจำวัน'!$B167,เตรียมส่วนผสม!X:X)+SUMIF(กวนไส้!$C:$C,'รับ-จ่าย ประจำวัน'!$B167,กวนไส้!X:X)+SUMIF(ผลิต1!$C:$C,'รับ-จ่าย ประจำวัน'!$B167,ผลิต1!X:X)+SUMIF(ผลิต2!$C:$C,'รับ-จ่าย ประจำวัน'!$B167,ผลิต2!X:X)+SUMIF(เส้นแต่งหน้าขนมเค้ก!$C:$C,'รับ-จ่าย ประจำวัน'!$B167,เส้นแต่งหน้าขนมเค้ก!X:X)+SUMIF(แพ็ค!$C:$C,'รับ-จ่าย ประจำวัน'!$B167,แพ็ค!X:X)+SUMIF(ธุรการ!$C:$C,'รับ-จ่าย ประจำวัน'!$B167,ธุรการ!X:X)+SUMIF(เส้นแต่งหน้าขนมปัง!$C:$C,'รับ-จ่าย ประจำวัน'!$B167,เส้นแต่งหน้าขนมปัง!X:X)+SUMIF('วางแผนBC,CJ'!$C:$C,'รับ-จ่าย ประจำวัน'!$B167,'วางแผนBC,CJ'!X:X)+SUMIF(RD!$C:$C,'รับ-จ่าย ประจำวัน'!$B167,RD!X:X)+SUMIF('FG,ออนไล,คัดแยก'!$C:$C,'รับ-จ่าย ประจำวัน'!$B167,'FG,ออนไล,คัดแยก'!X:X)</f>
        <v>0</v>
      </c>
      <c r="BF167" s="16">
        <f>SUMIF(เตรียมส่วนผสม!$C:$C,'รับ-จ่าย ประจำวัน'!$B167,เตรียมส่วนผสม!Y:Y)+SUMIF(กวนไส้!$C:$C,'รับ-จ่าย ประจำวัน'!$B167,กวนไส้!Y:Y)+SUMIF(ผลิต1!$C:$C,'รับ-จ่าย ประจำวัน'!$B167,ผลิต1!Y:Y)+SUMIF(ผลิต2!$C:$C,'รับ-จ่าย ประจำวัน'!$B167,ผลิต2!Y:Y)+SUMIF(เส้นแต่งหน้าขนมเค้ก!$C:$C,'รับ-จ่าย ประจำวัน'!$B167,เส้นแต่งหน้าขนมเค้ก!Y:Y)+SUMIF(แพ็ค!$C:$C,'รับ-จ่าย ประจำวัน'!$B167,แพ็ค!Y:Y)+SUMIF(ธุรการ!$C:$C,'รับ-จ่าย ประจำวัน'!$B167,ธุรการ!Y:Y)+SUMIF(เส้นแต่งหน้าขนมปัง!$C:$C,'รับ-จ่าย ประจำวัน'!$B167,เส้นแต่งหน้าขนมปัง!Y:Y)+SUMIF('วางแผนBC,CJ'!$C:$C,'รับ-จ่าย ประจำวัน'!$B167,'วางแผนBC,CJ'!Y:Y)+SUMIF(RD!$C:$C,'รับ-จ่าย ประจำวัน'!$B167,RD!Y:Y)+SUMIF('FG,ออนไล,คัดแยก'!$C:$C,'รับ-จ่าย ประจำวัน'!$B167,'FG,ออนไล,คัดแยก'!Y:Y)</f>
        <v>300</v>
      </c>
      <c r="BG167" s="16">
        <f>SUMIF(เตรียมส่วนผสม!$C:$C,'รับ-จ่าย ประจำวัน'!$B167,เตรียมส่วนผสม!Z:Z)+SUMIF(กวนไส้!$C:$C,'รับ-จ่าย ประจำวัน'!$B167,กวนไส้!Z:Z)+SUMIF(ผลิต1!$C:$C,'รับ-จ่าย ประจำวัน'!$B167,ผลิต1!Z:Z)+SUMIF(ผลิต2!$C:$C,'รับ-จ่าย ประจำวัน'!$B167,ผลิต2!Z:Z)+SUMIF(เส้นแต่งหน้าขนมเค้ก!$C:$C,'รับ-จ่าย ประจำวัน'!$B167,เส้นแต่งหน้าขนมเค้ก!Z:Z)+SUMIF(แพ็ค!$C:$C,'รับ-จ่าย ประจำวัน'!$B167,แพ็ค!Z:Z)+SUMIF(ธุรการ!$C:$C,'รับ-จ่าย ประจำวัน'!$B167,ธุรการ!Z:Z)+SUMIF(เส้นแต่งหน้าขนมปัง!$C:$C,'รับ-จ่าย ประจำวัน'!$B167,เส้นแต่งหน้าขนมปัง!Z:Z)+SUMIF('วางแผนBC,CJ'!$C:$C,'รับ-จ่าย ประจำวัน'!$B167,'วางแผนBC,CJ'!Z:Z)+SUMIF(RD!$C:$C,'รับ-จ่าย ประจำวัน'!$B167,RD!Z:Z)+SUMIF('FG,ออนไล,คัดแยก'!$C:$C,'รับ-จ่าย ประจำวัน'!$B167,'FG,ออนไล,คัดแยก'!Z:Z)</f>
        <v>150</v>
      </c>
      <c r="BH167" s="16">
        <f>SUMIF(เตรียมส่วนผสม!$C:$C,'รับ-จ่าย ประจำวัน'!$B167,เตรียมส่วนผสม!AA:AA)+SUMIF(กวนไส้!$C:$C,'รับ-จ่าย ประจำวัน'!$B167,กวนไส้!AA:AA)+SUMIF(ผลิต1!$C:$C,'รับ-จ่าย ประจำวัน'!$B167,ผลิต1!AA:AA)+SUMIF(ผลิต2!$C:$C,'รับ-จ่าย ประจำวัน'!$B167,ผลิต2!AA:AA)+SUMIF(เส้นแต่งหน้าขนมเค้ก!$C:$C,'รับ-จ่าย ประจำวัน'!$B167,เส้นแต่งหน้าขนมเค้ก!AA:AA)+SUMIF(แพ็ค!$C:$C,'รับ-จ่าย ประจำวัน'!$B167,แพ็ค!AA:AA)+SUMIF(ธุรการ!$C:$C,'รับ-จ่าย ประจำวัน'!$B167,ธุรการ!AA:AA)+SUMIF(เส้นแต่งหน้าขนมปัง!$C:$C,'รับ-จ่าย ประจำวัน'!$B167,เส้นแต่งหน้าขนมปัง!AA:AA)+SUMIF('วางแผนBC,CJ'!$C:$C,'รับ-จ่าย ประจำวัน'!$B167,'วางแผนBC,CJ'!AA:AA)+SUMIF(RD!$C:$C,'รับ-จ่าย ประจำวัน'!$B167,RD!AA:AA)+SUMIF('FG,ออนไล,คัดแยก'!$C:$C,'รับ-จ่าย ประจำวัน'!$B167,'FG,ออนไล,คัดแยก'!AA:AA)</f>
        <v>0</v>
      </c>
      <c r="BI167" s="16">
        <f>SUMIF(เตรียมส่วนผสม!$C:$C,'รับ-จ่าย ประจำวัน'!$B167,เตรียมส่วนผสม!AB:AB)+SUMIF(กวนไส้!$C:$C,'รับ-จ่าย ประจำวัน'!$B167,กวนไส้!AB:AB)+SUMIF(ผลิต1!$C:$C,'รับ-จ่าย ประจำวัน'!$B167,ผลิต1!AB:AB)+SUMIF(ผลิต2!$C:$C,'รับ-จ่าย ประจำวัน'!$B167,ผลิต2!AB:AB)+SUMIF(เส้นแต่งหน้าขนมเค้ก!$C:$C,'รับ-จ่าย ประจำวัน'!$B167,เส้นแต่งหน้าขนมเค้ก!AB:AB)+SUMIF(แพ็ค!$C:$C,'รับ-จ่าย ประจำวัน'!$B167,แพ็ค!AB:AB)+SUMIF(ธุรการ!$C:$C,'รับ-จ่าย ประจำวัน'!$B167,ธุรการ!AB:AB)+SUMIF(เส้นแต่งหน้าขนมปัง!$C:$C,'รับ-จ่าย ประจำวัน'!$B167,เส้นแต่งหน้าขนมปัง!AB:AB)+SUMIF('วางแผนBC,CJ'!$C:$C,'รับ-จ่าย ประจำวัน'!$B167,'วางแผนBC,CJ'!AB:AB)+SUMIF(RD!$C:$C,'รับ-จ่าย ประจำวัน'!$B167,RD!AB:AB)+SUMIF('FG,ออนไล,คัดแยก'!$C:$C,'รับ-จ่าย ประจำวัน'!$B167,'FG,ออนไล,คัดแยก'!AB:AB)</f>
        <v>250</v>
      </c>
      <c r="BJ167" s="16">
        <f>SUMIF(เตรียมส่วนผสม!$C:$C,'รับ-จ่าย ประจำวัน'!$B167,เตรียมส่วนผสม!AC:AC)+SUMIF(กวนไส้!$C:$C,'รับ-จ่าย ประจำวัน'!$B167,กวนไส้!AC:AC)+SUMIF(ผลิต1!$C:$C,'รับ-จ่าย ประจำวัน'!$B167,ผลิต1!AC:AC)+SUMIF(ผลิต2!$C:$C,'รับ-จ่าย ประจำวัน'!$B167,ผลิต2!AC:AC)+SUMIF(เส้นแต่งหน้าขนมเค้ก!$C:$C,'รับ-จ่าย ประจำวัน'!$B167,เส้นแต่งหน้าขนมเค้ก!AC:AC)+SUMIF(แพ็ค!$C:$C,'รับ-จ่าย ประจำวัน'!$B167,แพ็ค!AC:AC)+SUMIF(ธุรการ!$C:$C,'รับ-จ่าย ประจำวัน'!$B167,ธุรการ!AC:AC)+SUMIF(เส้นแต่งหน้าขนมปัง!$C:$C,'รับ-จ่าย ประจำวัน'!$B167,เส้นแต่งหน้าขนมปัง!AC:AC)+SUMIF('วางแผนBC,CJ'!$C:$C,'รับ-จ่าย ประจำวัน'!$B167,'วางแผนBC,CJ'!AC:AC)+SUMIF(RD!$C:$C,'รับ-จ่าย ประจำวัน'!$B167,RD!AC:AC)+SUMIF('FG,ออนไล,คัดแยก'!$C:$C,'รับ-จ่าย ประจำวัน'!$B167,'FG,ออนไล,คัดแยก'!AC:AC)</f>
        <v>150</v>
      </c>
      <c r="BK167" s="16">
        <f>SUMIF(เตรียมส่วนผสม!$C:$C,'รับ-จ่าย ประจำวัน'!$B167,เตรียมส่วนผสม!AD:AD)+SUMIF(กวนไส้!$C:$C,'รับ-จ่าย ประจำวัน'!$B167,กวนไส้!AD:AD)+SUMIF(ผลิต1!$C:$C,'รับ-จ่าย ประจำวัน'!$B167,ผลิต1!AD:AD)+SUMIF(ผลิต2!$C:$C,'รับ-จ่าย ประจำวัน'!$B167,ผลิต2!AD:AD)+SUMIF(เส้นแต่งหน้าขนมเค้ก!$C:$C,'รับ-จ่าย ประจำวัน'!$B167,เส้นแต่งหน้าขนมเค้ก!AD:AD)+SUMIF(แพ็ค!$C:$C,'รับ-จ่าย ประจำวัน'!$B167,แพ็ค!AD:AD)+SUMIF(ธุรการ!$C:$C,'รับ-จ่าย ประจำวัน'!$B167,ธุรการ!AD:AD)+SUMIF(เส้นแต่งหน้าขนมปัง!$C:$C,'รับ-จ่าย ประจำวัน'!$B167,เส้นแต่งหน้าขนมปัง!AD:AD)+SUMIF('วางแผนBC,CJ'!$C:$C,'รับ-จ่าย ประจำวัน'!$B167,'วางแผนBC,CJ'!AD:AD)+SUMIF(RD!$C:$C,'รับ-จ่าย ประจำวัน'!$B167,RD!AD:AD)+SUMIF('FG,ออนไล,คัดแยก'!$C:$C,'รับ-จ่าย ประจำวัน'!$B167,'FG,ออนไล,คัดแยก'!AD:AD)</f>
        <v>0</v>
      </c>
      <c r="BL167" s="16">
        <f>SUMIF(เตรียมส่วนผสม!$C:$C,'รับ-จ่าย ประจำวัน'!$B167,เตรียมส่วนผสม!AE:AE)+SUMIF(กวนไส้!$C:$C,'รับ-จ่าย ประจำวัน'!$B167,กวนไส้!AE:AE)+SUMIF(ผลิต1!$C:$C,'รับ-จ่าย ประจำวัน'!$B167,ผลิต1!AE:AE)+SUMIF(ผลิต2!$C:$C,'รับ-จ่าย ประจำวัน'!$B167,ผลิต2!AE:AE)+SUMIF(เส้นแต่งหน้าขนมเค้ก!$C:$C,'รับ-จ่าย ประจำวัน'!$B167,เส้นแต่งหน้าขนมเค้ก!AE:AE)+SUMIF(แพ็ค!$C:$C,'รับ-จ่าย ประจำวัน'!$B167,แพ็ค!AE:AE)+SUMIF(ธุรการ!$C:$C,'รับ-จ่าย ประจำวัน'!$B167,ธุรการ!AE:AE)+SUMIF(เส้นแต่งหน้าขนมปัง!$C:$C,'รับ-จ่าย ประจำวัน'!$B167,เส้นแต่งหน้าขนมปัง!AE:AE)+SUMIF('วางแผนBC,CJ'!$C:$C,'รับ-จ่าย ประจำวัน'!$B167,'วางแผนBC,CJ'!AE:AE)+SUMIF(RD!$C:$C,'รับ-จ่าย ประจำวัน'!$B167,RD!AE:AE)+SUMIF('FG,ออนไล,คัดแยก'!$C:$C,'รับ-จ่าย ประจำวัน'!$B167,'FG,ออนไล,คัดแยก'!AE:AE)</f>
        <v>400</v>
      </c>
      <c r="BM167" s="16">
        <f>SUMIF(เตรียมส่วนผสม!$C:$C,'รับ-จ่าย ประจำวัน'!$B167,เตรียมส่วนผสม!AF:AF)+SUMIF(กวนไส้!$C:$C,'รับ-จ่าย ประจำวัน'!$B167,กวนไส้!AF:AF)+SUMIF(ผลิต1!$C:$C,'รับ-จ่าย ประจำวัน'!$B167,ผลิต1!AF:AF)+SUMIF(ผลิต2!$C:$C,'รับ-จ่าย ประจำวัน'!$B167,ผลิต2!AF:AF)+SUMIF(เส้นแต่งหน้าขนมเค้ก!$C:$C,'รับ-จ่าย ประจำวัน'!$B167,เส้นแต่งหน้าขนมเค้ก!AF:AF)+SUMIF(แพ็ค!$C:$C,'รับ-จ่าย ประจำวัน'!$B167,แพ็ค!AF:AF)+SUMIF(ธุรการ!$C:$C,'รับ-จ่าย ประจำวัน'!$B167,ธุรการ!AF:AF)+SUMIF(เส้นแต่งหน้าขนมปัง!$C:$C,'รับ-จ่าย ประจำวัน'!$B167,เส้นแต่งหน้าขนมปัง!AF:AF)+SUMIF('วางแผนBC,CJ'!$C:$C,'รับ-จ่าย ประจำวัน'!$B167,'วางแผนBC,CJ'!AF:AF)+SUMIF(RD!$C:$C,'รับ-จ่าย ประจำวัน'!$B167,RD!AF:AF)+SUMIF('FG,ออนไล,คัดแยก'!$C:$C,'รับ-จ่าย ประจำวัน'!$B167,'FG,ออนไล,คัดแยก'!AF:AF)</f>
        <v>200</v>
      </c>
      <c r="BN167" s="16">
        <f>SUMIF(เตรียมส่วนผสม!$C:$C,'รับ-จ่าย ประจำวัน'!$B167,เตรียมส่วนผสม!AG:AG)+SUMIF(กวนไส้!$C:$C,'รับ-จ่าย ประจำวัน'!$B167,กวนไส้!AG:AG)+SUMIF(ผลิต1!$C:$C,'รับ-จ่าย ประจำวัน'!$B167,ผลิต1!AG:AG)+SUMIF(ผลิต2!$C:$C,'รับ-จ่าย ประจำวัน'!$B167,ผลิต2!AG:AG)+SUMIF(เส้นแต่งหน้าขนมเค้ก!$C:$C,'รับ-จ่าย ประจำวัน'!$B167,เส้นแต่งหน้าขนมเค้ก!AG:AG)+SUMIF(แพ็ค!$C:$C,'รับ-จ่าย ประจำวัน'!$B167,แพ็ค!AG:AG)+SUMIF(ธุรการ!$C:$C,'รับ-จ่าย ประจำวัน'!$B167,ธุรการ!AG:AG)+SUMIF(เส้นแต่งหน้าขนมปัง!$C:$C,'รับ-จ่าย ประจำวัน'!$B167,เส้นแต่งหน้าขนมปัง!AG:AG)+SUMIF('วางแผนBC,CJ'!$C:$C,'รับ-จ่าย ประจำวัน'!$B167,'วางแผนBC,CJ'!AG:AG)+SUMIF(RD!$C:$C,'รับ-จ่าย ประจำวัน'!$B167,RD!AG:AG)+SUMIF('FG,ออนไล,คัดแยก'!$C:$C,'รับ-จ่าย ประจำวัน'!$B167,'FG,ออนไล,คัดแยก'!AG:AG)</f>
        <v>150</v>
      </c>
      <c r="BO167" s="16">
        <f>SUMIF(เตรียมส่วนผสม!$C:$C,'รับ-จ่าย ประจำวัน'!$B167,เตรียมส่วนผสม!AH:AH)+SUMIF(กวนไส้!$C:$C,'รับ-จ่าย ประจำวัน'!$B167,กวนไส้!AH:AH)+SUMIF(ผลิต1!$C:$C,'รับ-จ่าย ประจำวัน'!$B167,ผลิต1!AH:AH)+SUMIF(ผลิต2!$C:$C,'รับ-จ่าย ประจำวัน'!$B167,ผลิต2!AH:AH)+SUMIF(เส้นแต่งหน้าขนมเค้ก!$C:$C,'รับ-จ่าย ประจำวัน'!$B167,เส้นแต่งหน้าขนมเค้ก!AH:AH)+SUMIF(แพ็ค!$C:$C,'รับ-จ่าย ประจำวัน'!$B167,แพ็ค!AH:AH)+SUMIF(ธุรการ!$C:$C,'รับ-จ่าย ประจำวัน'!$B167,ธุรการ!AH:AH)+SUMIF(เส้นแต่งหน้าขนมปัง!$C:$C,'รับ-จ่าย ประจำวัน'!$B167,เส้นแต่งหน้าขนมปัง!AH:AH)+SUMIF('วางแผนBC,CJ'!$C:$C,'รับ-จ่าย ประจำวัน'!$B167,'วางแผนBC,CJ'!AH:AH)+SUMIF(RD!$C:$C,'รับ-จ่าย ประจำวัน'!$B167,RD!AH:AH)+SUMIF('FG,ออนไล,คัดแยก'!$C:$C,'รับ-จ่าย ประจำวัน'!$B167,'FG,ออนไล,คัดแยก'!AH:AH)</f>
        <v>0</v>
      </c>
      <c r="BP167" s="16">
        <f>SUMIF(เตรียมส่วนผสม!$C:$C,'รับ-จ่าย ประจำวัน'!$B167,เตรียมส่วนผสม!AI:AI)+SUMIF(กวนไส้!$C:$C,'รับ-จ่าย ประจำวัน'!$B167,กวนไส้!AI:AI)+SUMIF(ผลิต1!$C:$C,'รับ-จ่าย ประจำวัน'!$B167,ผลิต1!AI:AI)+SUMIF(ผลิต2!$C:$C,'รับ-จ่าย ประจำวัน'!$B167,ผลิต2!AI:AI)+SUMIF(เส้นแต่งหน้าขนมเค้ก!$C:$C,'รับ-จ่าย ประจำวัน'!$B167,เส้นแต่งหน้าขนมเค้ก!AI:AI)+SUMIF(แพ็ค!$C:$C,'รับ-จ่าย ประจำวัน'!$B167,แพ็ค!AI:AI)+SUMIF(ธุรการ!$C:$C,'รับ-จ่าย ประจำวัน'!$B167,ธุรการ!AI:AI)+SUMIF(เส้นแต่งหน้าขนมปัง!$C:$C,'รับ-จ่าย ประจำวัน'!$B167,เส้นแต่งหน้าขนมปัง!AI:AI)+SUMIF('วางแผนBC,CJ'!$C:$C,'รับ-จ่าย ประจำวัน'!$B167,'วางแผนBC,CJ'!AI:AI)+SUMIF(RD!$C:$C,'รับ-จ่าย ประจำวัน'!$B167,RD!AI:AI)+SUMIF('FG,ออนไล,คัดแยก'!$C:$C,'รับ-จ่าย ประจำวัน'!$B167,'FG,ออนไล,คัดแยก'!AI:AI)</f>
        <v>400</v>
      </c>
      <c r="BQ167" s="16">
        <f>SUMIF(เตรียมส่วนผสม!$C:$C,'รับ-จ่าย ประจำวัน'!$B167,เตรียมส่วนผสม!AJ:AJ)+SUMIF(กวนไส้!$C:$C,'รับ-จ่าย ประจำวัน'!$B167,กวนไส้!AJ:AJ)+SUMIF(ผลิต1!$C:$C,'รับ-จ่าย ประจำวัน'!$B167,ผลิต1!AJ:AJ)+SUMIF(ผลิต2!$C:$C,'รับ-จ่าย ประจำวัน'!$B167,ผลิต2!AJ:AJ)+SUMIF(เส้นแต่งหน้าขนมเค้ก!$C:$C,'รับ-จ่าย ประจำวัน'!$B167,เส้นแต่งหน้าขนมเค้ก!AJ:AJ)+SUMIF(แพ็ค!$C:$C,'รับ-จ่าย ประจำวัน'!$B167,แพ็ค!AJ:AJ)+SUMIF(ธุรการ!$C:$C,'รับ-จ่าย ประจำวัน'!$B167,ธุรการ!AJ:AJ)+SUMIF(เส้นแต่งหน้าขนมปัง!$C:$C,'รับ-จ่าย ประจำวัน'!$B167,เส้นแต่งหน้าขนมปัง!AJ:AJ)+SUMIF('วางแผนBC,CJ'!$C:$C,'รับ-จ่าย ประจำวัน'!$B167,'วางแผนBC,CJ'!AJ:AJ)+SUMIF(RD!$C:$C,'รับ-จ่าย ประจำวัน'!$B167,RD!AJ:AJ)+SUMIF('FG,ออนไล,คัดแยก'!$C:$C,'รับ-จ่าย ประจำวัน'!$B167,'FG,ออนไล,คัดแยก'!AJ:AJ)</f>
        <v>0</v>
      </c>
      <c r="BR167" s="16">
        <f>SUMIF(เตรียมส่วนผสม!$C:$C,'รับ-จ่าย ประจำวัน'!$B167,เตรียมส่วนผสม!AK:AK)+SUMIF(กวนไส้!$C:$C,'รับ-จ่าย ประจำวัน'!$B167,กวนไส้!AK:AK)+SUMIF(ผลิต1!$C:$C,'รับ-จ่าย ประจำวัน'!$B167,ผลิต1!AK:AK)+SUMIF(ผลิต2!$C:$C,'รับ-จ่าย ประจำวัน'!$B167,ผลิต2!AK:AK)+SUMIF(เส้นแต่งหน้าขนมเค้ก!$C:$C,'รับ-จ่าย ประจำวัน'!$B167,เส้นแต่งหน้าขนมเค้ก!AK:AK)+SUMIF(แพ็ค!$C:$C,'รับ-จ่าย ประจำวัน'!$B167,แพ็ค!AK:AK)+SUMIF(ธุรการ!$C:$C,'รับ-จ่าย ประจำวัน'!$B167,ธุรการ!AK:AK)+SUMIF(เส้นแต่งหน้าขนมปัง!$C:$C,'รับ-จ่าย ประจำวัน'!$B167,เส้นแต่งหน้าขนมปัง!AK:AK)+SUMIF('วางแผนBC,CJ'!$C:$C,'รับ-จ่าย ประจำวัน'!$B167,'วางแผนBC,CJ'!AK:AK)+SUMIF(RD!$C:$C,'รับ-จ่าย ประจำวัน'!$B167,RD!AK:AK)+SUMIF('FG,ออนไล,คัดแยก'!$C:$C,'รับ-จ่าย ประจำวัน'!$B167,'FG,ออนไล,คัดแยก'!AK:AK)</f>
        <v>0</v>
      </c>
      <c r="BS167" s="16">
        <f>SUMIF(เตรียมส่วนผสม!$C:$C,'รับ-จ่าย ประจำวัน'!$B167,เตรียมส่วนผสม!AL:AL)+SUMIF(กวนไส้!$C:$C,'รับ-จ่าย ประจำวัน'!$B167,กวนไส้!AL:AL)+SUMIF(ผลิต1!$C:$C,'รับ-จ่าย ประจำวัน'!$B167,ผลิต1!AL:AL)+SUMIF(ผลิต2!$C:$C,'รับ-จ่าย ประจำวัน'!$B167,ผลิต2!AL:AL)+SUMIF(เส้นแต่งหน้าขนมเค้ก!$C:$C,'รับ-จ่าย ประจำวัน'!$B167,เส้นแต่งหน้าขนมเค้ก!AL:AL)+SUMIF(แพ็ค!$C:$C,'รับ-จ่าย ประจำวัน'!$B167,แพ็ค!AL:AL)+SUMIF(ธุรการ!$C:$C,'รับ-จ่าย ประจำวัน'!$B167,ธุรการ!AL:AL)+SUMIF(เส้นแต่งหน้าขนมปัง!$C:$C,'รับ-จ่าย ประจำวัน'!$B167,เส้นแต่งหน้าขนมปัง!AL:AL)+SUMIF('วางแผนBC,CJ'!$C:$C,'รับ-จ่าย ประจำวัน'!$B167,'วางแผนBC,CJ'!AL:AL)+SUMIF(RD!$C:$C,'รับ-จ่าย ประจำวัน'!$B167,RD!AL:AL)+SUMIF('FG,ออนไล,คัดแยก'!$C:$C,'รับ-จ่าย ประจำวัน'!$B167,'FG,ออนไล,คัดแยก'!AL:AL)</f>
        <v>0</v>
      </c>
      <c r="BT167" s="18">
        <f t="shared" si="36"/>
        <v>4100</v>
      </c>
      <c r="BU167" s="116"/>
      <c r="BV167" s="146">
        <f t="shared" si="37"/>
        <v>1000</v>
      </c>
      <c r="BW167" s="183">
        <v>30</v>
      </c>
      <c r="BX167" s="172">
        <f t="shared" si="46"/>
        <v>136.66666666666666</v>
      </c>
      <c r="BY167" s="188">
        <f t="shared" si="40"/>
        <v>7.3170731707317076</v>
      </c>
      <c r="BZ167" s="180">
        <f t="shared" ca="1" si="38"/>
        <v>46210.317073170729</v>
      </c>
      <c r="CA167" s="93">
        <v>4500</v>
      </c>
      <c r="CB167" s="93"/>
      <c r="CC167" s="93"/>
      <c r="CD167" s="93"/>
      <c r="CE167" s="93"/>
      <c r="CF167" s="93"/>
      <c r="CG167" s="93"/>
      <c r="CH167" s="93"/>
      <c r="CI167" s="93"/>
      <c r="CJ167" s="97"/>
      <c r="CK167" s="9">
        <f t="shared" si="41"/>
        <v>1000</v>
      </c>
    </row>
    <row r="168" spans="1:89" x14ac:dyDescent="0.5">
      <c r="A168" s="149" t="s">
        <v>615</v>
      </c>
      <c r="B168" s="34">
        <v>1021701014</v>
      </c>
      <c r="C168" s="154" t="s">
        <v>1879</v>
      </c>
      <c r="D168" s="141" t="s">
        <v>61</v>
      </c>
      <c r="E168" s="25"/>
      <c r="F168" s="132"/>
      <c r="G168" s="25"/>
      <c r="H168" s="12">
        <v>26700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11"/>
      <c r="AF168" s="11"/>
      <c r="AG168" s="11"/>
      <c r="AH168" s="11"/>
      <c r="AI168" s="25"/>
      <c r="AJ168" s="25"/>
      <c r="AK168" s="25"/>
      <c r="AL168" s="25"/>
      <c r="AM168" s="25"/>
      <c r="AN168" s="15">
        <f t="shared" si="35"/>
        <v>0</v>
      </c>
      <c r="AO168" s="16">
        <f>SUMIF(เตรียมส่วนผสม!$C:$C,'รับ-จ่าย ประจำวัน'!$B168,เตรียมส่วนผสม!H:H)+SUMIF(กวนไส้!$C:$C,'รับ-จ่าย ประจำวัน'!$B168,กวนไส้!H:H)+SUMIF(ผลิต1!$C:$C,'รับ-จ่าย ประจำวัน'!$B168,ผลิต1!H:H)+SUMIF(ผลิต2!$C:$C,'รับ-จ่าย ประจำวัน'!$B168,ผลิต2!H:H)+SUMIF(เส้นแต่งหน้าขนมเค้ก!$C:$C,'รับ-จ่าย ประจำวัน'!$B168,เส้นแต่งหน้าขนมเค้ก!H:H)+SUMIF(แพ็ค!$C:$C,'รับ-จ่าย ประจำวัน'!$B168,แพ็ค!H:H)+SUMIF(ธุรการ!$C:$C,'รับ-จ่าย ประจำวัน'!$B168,ธุรการ!H:H)+SUMIF(เส้นแต่งหน้าขนมปัง!$C:$C,'รับ-จ่าย ประจำวัน'!$B168,เส้นแต่งหน้าขนมปัง!H:H)+SUMIF('วางแผนBC,CJ'!$C:$C,'รับ-จ่าย ประจำวัน'!$B168,'วางแผนBC,CJ'!H:H)+SUMIF(RD!$C:$C,'รับ-จ่าย ประจำวัน'!$B168,RD!H:H)+SUMIF('FG,ออนไล,คัดแยก'!$C:$C,'รับ-จ่าย ประจำวัน'!$B168,'FG,ออนไล,คัดแยก'!H:H)</f>
        <v>0</v>
      </c>
      <c r="AP168" s="16">
        <f>SUMIF(เตรียมส่วนผสม!$C:$C,'รับ-จ่าย ประจำวัน'!$B168,เตรียมส่วนผสม!I:I)+SUMIF(กวนไส้!$C:$C,'รับ-จ่าย ประจำวัน'!$B168,กวนไส้!I:I)+SUMIF(ผลิต1!$C:$C,'รับ-จ่าย ประจำวัน'!$B168,ผลิต1!I:I)+SUMIF(ผลิต2!$C:$C,'รับ-จ่าย ประจำวัน'!$B168,ผลิต2!I:I)+SUMIF(เส้นแต่งหน้าขนมเค้ก!$C:$C,'รับ-จ่าย ประจำวัน'!$B168,เส้นแต่งหน้าขนมเค้ก!I:I)+SUMIF(แพ็ค!$C:$C,'รับ-จ่าย ประจำวัน'!$B168,แพ็ค!I:I)+SUMIF(ธุรการ!$C:$C,'รับ-จ่าย ประจำวัน'!$B168,ธุรการ!I:I)+SUMIF(เส้นแต่งหน้าขนมปัง!$C:$C,'รับ-จ่าย ประจำวัน'!$B168,เส้นแต่งหน้าขนมปัง!I:I)+SUMIF('วางแผนBC,CJ'!$C:$C,'รับ-จ่าย ประจำวัน'!$B168,'วางแผนBC,CJ'!I:I)+SUMIF(RD!$C:$C,'รับ-จ่าย ประจำวัน'!$B168,RD!I:I)+SUMIF('FG,ออนไล,คัดแยก'!$C:$C,'รับ-จ่าย ประจำวัน'!$B168,'FG,ออนไล,คัดแยก'!I:I)</f>
        <v>0</v>
      </c>
      <c r="AQ168" s="16">
        <f>SUMIF(เตรียมส่วนผสม!$C:$C,'รับ-จ่าย ประจำวัน'!$B168,เตรียมส่วนผสม!J:J)+SUMIF(กวนไส้!$C:$C,'รับ-จ่าย ประจำวัน'!$B168,กวนไส้!J:J)+SUMIF(ผลิต1!$C:$C,'รับ-จ่าย ประจำวัน'!$B168,ผลิต1!J:J)+SUMIF(ผลิต2!$C:$C,'รับ-จ่าย ประจำวัน'!$B168,ผลิต2!J:J)+SUMIF(เส้นแต่งหน้าขนมเค้ก!$C:$C,'รับ-จ่าย ประจำวัน'!$B168,เส้นแต่งหน้าขนมเค้ก!J:J)+SUMIF(แพ็ค!$C:$C,'รับ-จ่าย ประจำวัน'!$B168,แพ็ค!J:J)+SUMIF(ธุรการ!$C:$C,'รับ-จ่าย ประจำวัน'!$B168,ธุรการ!J:J)+SUMIF(เส้นแต่งหน้าขนมปัง!$C:$C,'รับ-จ่าย ประจำวัน'!$B168,เส้นแต่งหน้าขนมปัง!J:J)+SUMIF('วางแผนBC,CJ'!$C:$C,'รับ-จ่าย ประจำวัน'!$B168,'วางแผนBC,CJ'!J:J)+SUMIF(RD!$C:$C,'รับ-จ่าย ประจำวัน'!$B168,RD!J:J)+SUMIF('FG,ออนไล,คัดแยก'!$C:$C,'รับ-จ่าย ประจำวัน'!$B168,'FG,ออนไล,คัดแยก'!J:J)</f>
        <v>0</v>
      </c>
      <c r="AR168" s="16">
        <f>SUMIF(เตรียมส่วนผสม!$C:$C,'รับ-จ่าย ประจำวัน'!$B168,เตรียมส่วนผสม!K:K)+SUMIF(กวนไส้!$C:$C,'รับ-จ่าย ประจำวัน'!$B168,กวนไส้!K:K)+SUMIF(ผลิต1!$C:$C,'รับ-จ่าย ประจำวัน'!$B168,ผลิต1!K:K)+SUMIF(ผลิต2!$C:$C,'รับ-จ่าย ประจำวัน'!$B168,ผลิต2!K:K)+SUMIF(เส้นแต่งหน้าขนมเค้ก!$C:$C,'รับ-จ่าย ประจำวัน'!$B168,เส้นแต่งหน้าขนมเค้ก!K:K)+SUMIF(แพ็ค!$C:$C,'รับ-จ่าย ประจำวัน'!$B168,แพ็ค!K:K)+SUMIF(ธุรการ!$C:$C,'รับ-จ่าย ประจำวัน'!$B168,ธุรการ!K:K)+SUMIF(เส้นแต่งหน้าขนมปัง!$C:$C,'รับ-จ่าย ประจำวัน'!$B168,เส้นแต่งหน้าขนมปัง!K:K)+SUMIF('วางแผนBC,CJ'!$C:$C,'รับ-จ่าย ประจำวัน'!$B168,'วางแผนBC,CJ'!K:K)+SUMIF(RD!$C:$C,'รับ-จ่าย ประจำวัน'!$B168,RD!K:K)+SUMIF('FG,ออนไล,คัดแยก'!$C:$C,'รับ-จ่าย ประจำวัน'!$B168,'FG,ออนไล,คัดแยก'!K:K)</f>
        <v>450</v>
      </c>
      <c r="AS168" s="16">
        <f>SUMIF(เตรียมส่วนผสม!$C:$C,'รับ-จ่าย ประจำวัน'!$B168,เตรียมส่วนผสม!L:L)+SUMIF(กวนไส้!$C:$C,'รับ-จ่าย ประจำวัน'!$B168,กวนไส้!L:L)+SUMIF(ผลิต1!$C:$C,'รับ-จ่าย ประจำวัน'!$B168,ผลิต1!L:L)+SUMIF(ผลิต2!$C:$C,'รับ-จ่าย ประจำวัน'!$B168,ผลิต2!L:L)+SUMIF(เส้นแต่งหน้าขนมเค้ก!$C:$C,'รับ-จ่าย ประจำวัน'!$B168,เส้นแต่งหน้าขนมเค้ก!L:L)+SUMIF(แพ็ค!$C:$C,'รับ-จ่าย ประจำวัน'!$B168,แพ็ค!L:L)+SUMIF(ธุรการ!$C:$C,'รับ-จ่าย ประจำวัน'!$B168,ธุรการ!L:L)+SUMIF(เส้นแต่งหน้าขนมปัง!$C:$C,'รับ-จ่าย ประจำวัน'!$B168,เส้นแต่งหน้าขนมปัง!L:L)+SUMIF('วางแผนBC,CJ'!$C:$C,'รับ-จ่าย ประจำวัน'!$B168,'วางแผนBC,CJ'!L:L)+SUMIF(RD!$C:$C,'รับ-จ่าย ประจำวัน'!$B168,RD!L:L)+SUMIF('FG,ออนไล,คัดแยก'!$C:$C,'รับ-จ่าย ประจำวัน'!$B168,'FG,ออนไล,คัดแยก'!L:L)</f>
        <v>200</v>
      </c>
      <c r="AT168" s="16">
        <f>SUMIF(เตรียมส่วนผสม!$C:$C,'รับ-จ่าย ประจำวัน'!$B168,เตรียมส่วนผสม!M:M)+SUMIF(กวนไส้!$C:$C,'รับ-จ่าย ประจำวัน'!$B168,กวนไส้!M:M)+SUMIF(ผลิต1!$C:$C,'รับ-จ่าย ประจำวัน'!$B168,ผลิต1!M:M)+SUMIF(ผลิต2!$C:$C,'รับ-จ่าย ประจำวัน'!$B168,ผลิต2!M:M)+SUMIF(เส้นแต่งหน้าขนมเค้ก!$C:$C,'รับ-จ่าย ประจำวัน'!$B168,เส้นแต่งหน้าขนมเค้ก!M:M)+SUMIF(แพ็ค!$C:$C,'รับ-จ่าย ประจำวัน'!$B168,แพ็ค!M:M)+SUMIF(ธุรการ!$C:$C,'รับ-จ่าย ประจำวัน'!$B168,ธุรการ!M:M)+SUMIF(เส้นแต่งหน้าขนมปัง!$C:$C,'รับ-จ่าย ประจำวัน'!$B168,เส้นแต่งหน้าขนมปัง!M:M)+SUMIF('วางแผนBC,CJ'!$C:$C,'รับ-จ่าย ประจำวัน'!$B168,'วางแผนBC,CJ'!M:M)+SUMIF(RD!$C:$C,'รับ-จ่าย ประจำวัน'!$B168,RD!M:M)+SUMIF('FG,ออนไล,คัดแยก'!$C:$C,'รับ-จ่าย ประจำวัน'!$B168,'FG,ออนไล,คัดแยก'!M:M)</f>
        <v>0</v>
      </c>
      <c r="AU168" s="16">
        <f>SUMIF(เตรียมส่วนผสม!$C:$C,'รับ-จ่าย ประจำวัน'!$B168,เตรียมส่วนผสม!N:N)+SUMIF(กวนไส้!$C:$C,'รับ-จ่าย ประจำวัน'!$B168,กวนไส้!N:N)+SUMIF(ผลิต1!$C:$C,'รับ-จ่าย ประจำวัน'!$B168,ผลิต1!N:N)+SUMIF(ผลิต2!$C:$C,'รับ-จ่าย ประจำวัน'!$B168,ผลิต2!N:N)+SUMIF(เส้นแต่งหน้าขนมเค้ก!$C:$C,'รับ-จ่าย ประจำวัน'!$B168,เส้นแต่งหน้าขนมเค้ก!N:N)+SUMIF(แพ็ค!$C:$C,'รับ-จ่าย ประจำวัน'!$B168,แพ็ค!N:N)+SUMIF(ธุรการ!$C:$C,'รับ-จ่าย ประจำวัน'!$B168,ธุรการ!N:N)+SUMIF(เส้นแต่งหน้าขนมปัง!$C:$C,'รับ-จ่าย ประจำวัน'!$B168,เส้นแต่งหน้าขนมปัง!N:N)+SUMIF('วางแผนBC,CJ'!$C:$C,'รับ-จ่าย ประจำวัน'!$B168,'วางแผนBC,CJ'!N:N)+SUMIF(RD!$C:$C,'รับ-จ่าย ประจำวัน'!$B168,RD!N:N)+SUMIF('FG,ออนไล,คัดแยก'!$C:$C,'รับ-จ่าย ประจำวัน'!$B168,'FG,ออนไล,คัดแยก'!N:N)</f>
        <v>100</v>
      </c>
      <c r="AV168" s="16">
        <f>SUMIF(เตรียมส่วนผสม!$C:$C,'รับ-จ่าย ประจำวัน'!$B168,เตรียมส่วนผสม!O:O)+SUMIF(กวนไส้!$C:$C,'รับ-จ่าย ประจำวัน'!$B168,กวนไส้!O:O)+SUMIF(ผลิต1!$C:$C,'รับ-จ่าย ประจำวัน'!$B168,ผลิต1!O:O)+SUMIF(ผลิต2!$C:$C,'รับ-จ่าย ประจำวัน'!$B168,ผลิต2!O:O)+SUMIF(เส้นแต่งหน้าขนมเค้ก!$C:$C,'รับ-จ่าย ประจำวัน'!$B168,เส้นแต่งหน้าขนมเค้ก!O:O)+SUMIF(แพ็ค!$C:$C,'รับ-จ่าย ประจำวัน'!$B168,แพ็ค!O:O)+SUMIF(ธุรการ!$C:$C,'รับ-จ่าย ประจำวัน'!$B168,ธุรการ!O:O)+SUMIF(เส้นแต่งหน้าขนมปัง!$C:$C,'รับ-จ่าย ประจำวัน'!$B168,เส้นแต่งหน้าขนมปัง!O:O)+SUMIF('วางแผนBC,CJ'!$C:$C,'รับ-จ่าย ประจำวัน'!$B168,'วางแผนBC,CJ'!O:O)+SUMIF(RD!$C:$C,'รับ-จ่าย ประจำวัน'!$B168,RD!O:O)+SUMIF('FG,ออนไล,คัดแยก'!$C:$C,'รับ-จ่าย ประจำวัน'!$B168,'FG,ออนไล,คัดแยก'!O:O)</f>
        <v>150</v>
      </c>
      <c r="AW168" s="16">
        <f>SUMIF(เตรียมส่วนผสม!$C:$C,'รับ-จ่าย ประจำวัน'!$B168,เตรียมส่วนผสม!P:P)+SUMIF(กวนไส้!$C:$C,'รับ-จ่าย ประจำวัน'!$B168,กวนไส้!P:P)+SUMIF(ผลิต1!$C:$C,'รับ-จ่าย ประจำวัน'!$B168,ผลิต1!P:P)+SUMIF(ผลิต2!$C:$C,'รับ-จ่าย ประจำวัน'!$B168,ผลิต2!P:P)+SUMIF(เส้นแต่งหน้าขนมเค้ก!$C:$C,'รับ-จ่าย ประจำวัน'!$B168,เส้นแต่งหน้าขนมเค้ก!P:P)+SUMIF(แพ็ค!$C:$C,'รับ-จ่าย ประจำวัน'!$B168,แพ็ค!P:P)+SUMIF(ธุรการ!$C:$C,'รับ-จ่าย ประจำวัน'!$B168,ธุรการ!P:P)+SUMIF(เส้นแต่งหน้าขนมปัง!$C:$C,'รับ-จ่าย ประจำวัน'!$B168,เส้นแต่งหน้าขนมปัง!P:P)+SUMIF('วางแผนBC,CJ'!$C:$C,'รับ-จ่าย ประจำวัน'!$B168,'วางแผนBC,CJ'!P:P)+SUMIF(RD!$C:$C,'รับ-จ่าย ประจำวัน'!$B168,RD!P:P)+SUMIF('FG,ออนไล,คัดแยก'!$C:$C,'รับ-จ่าย ประจำวัน'!$B168,'FG,ออนไล,คัดแยก'!P:P)</f>
        <v>400</v>
      </c>
      <c r="AX168" s="16">
        <f>SUMIF(เตรียมส่วนผสม!$C:$C,'รับ-จ่าย ประจำวัน'!$B168,เตรียมส่วนผสม!Q:Q)+SUMIF(กวนไส้!$C:$C,'รับ-จ่าย ประจำวัน'!$B168,กวนไส้!Q:Q)+SUMIF(ผลิต1!$C:$C,'รับ-จ่าย ประจำวัน'!$B168,ผลิต1!Q:Q)+SUMIF(ผลิต2!$C:$C,'รับ-จ่าย ประจำวัน'!$B168,ผลิต2!Q:Q)+SUMIF(เส้นแต่งหน้าขนมเค้ก!$C:$C,'รับ-จ่าย ประจำวัน'!$B168,เส้นแต่งหน้าขนมเค้ก!Q:Q)+SUMIF(แพ็ค!$C:$C,'รับ-จ่าย ประจำวัน'!$B168,แพ็ค!Q:Q)+SUMIF(ธุรการ!$C:$C,'รับ-จ่าย ประจำวัน'!$B168,ธุรการ!Q:Q)+SUMIF(เส้นแต่งหน้าขนมปัง!$C:$C,'รับ-จ่าย ประจำวัน'!$B168,เส้นแต่งหน้าขนมปัง!Q:Q)+SUMIF('วางแผนBC,CJ'!$C:$C,'รับ-จ่าย ประจำวัน'!$B168,'วางแผนBC,CJ'!Q:Q)+SUMIF(RD!$C:$C,'รับ-จ่าย ประจำวัน'!$B168,RD!Q:Q)+SUMIF('FG,ออนไล,คัดแยก'!$C:$C,'รับ-จ่าย ประจำวัน'!$B168,'FG,ออนไล,คัดแยก'!Q:Q)</f>
        <v>650</v>
      </c>
      <c r="AY168" s="16">
        <f>SUMIF(เตรียมส่วนผสม!$C:$C,'รับ-จ่าย ประจำวัน'!$B168,เตรียมส่วนผสม!R:R)+SUMIF(กวนไส้!$C:$C,'รับ-จ่าย ประจำวัน'!$B168,กวนไส้!R:R)+SUMIF(ผลิต1!$C:$C,'รับ-จ่าย ประจำวัน'!$B168,ผลิต1!R:R)+SUMIF(ผลิต2!$C:$C,'รับ-จ่าย ประจำวัน'!$B168,ผลิต2!R:R)+SUMIF(เส้นแต่งหน้าขนมเค้ก!$C:$C,'รับ-จ่าย ประจำวัน'!$B168,เส้นแต่งหน้าขนมเค้ก!R:R)+SUMIF(แพ็ค!$C:$C,'รับ-จ่าย ประจำวัน'!$B168,แพ็ค!R:R)+SUMIF(ธุรการ!$C:$C,'รับ-จ่าย ประจำวัน'!$B168,ธุรการ!R:R)+SUMIF(เส้นแต่งหน้าขนมปัง!$C:$C,'รับ-จ่าย ประจำวัน'!$B168,เส้นแต่งหน้าขนมปัง!R:R)+SUMIF('วางแผนBC,CJ'!$C:$C,'รับ-จ่าย ประจำวัน'!$B168,'วางแผนBC,CJ'!R:R)+SUMIF(RD!$C:$C,'รับ-จ่าย ประจำวัน'!$B168,RD!R:R)+SUMIF('FG,ออนไล,คัดแยก'!$C:$C,'รับ-จ่าย ประจำวัน'!$B168,'FG,ออนไล,คัดแยก'!R:R)</f>
        <v>550</v>
      </c>
      <c r="AZ168" s="16">
        <f>SUMIF(เตรียมส่วนผสม!$C:$C,'รับ-จ่าย ประจำวัน'!$B168,เตรียมส่วนผสม!S:S)+SUMIF(กวนไส้!$C:$C,'รับ-จ่าย ประจำวัน'!$B168,กวนไส้!S:S)+SUMIF(ผลิต1!$C:$C,'รับ-จ่าย ประจำวัน'!$B168,ผลิต1!S:S)+SUMIF(ผลิต2!$C:$C,'รับ-จ่าย ประจำวัน'!$B168,ผลิต2!S:S)+SUMIF(เส้นแต่งหน้าขนมเค้ก!$C:$C,'รับ-จ่าย ประจำวัน'!$B168,เส้นแต่งหน้าขนมเค้ก!S:S)+SUMIF(แพ็ค!$C:$C,'รับ-จ่าย ประจำวัน'!$B168,แพ็ค!S:S)+SUMIF(ธุรการ!$C:$C,'รับ-จ่าย ประจำวัน'!$B168,ธุรการ!S:S)+SUMIF(เส้นแต่งหน้าขนมปัง!$C:$C,'รับ-จ่าย ประจำวัน'!$B168,เส้นแต่งหน้าขนมปัง!S:S)+SUMIF('วางแผนBC,CJ'!$C:$C,'รับ-จ่าย ประจำวัน'!$B168,'วางแผนBC,CJ'!S:S)+SUMIF(RD!$C:$C,'รับ-จ่าย ประจำวัน'!$B168,RD!S:S)+SUMIF('FG,ออนไล,คัดแยก'!$C:$C,'รับ-จ่าย ประจำวัน'!$B168,'FG,ออนไล,คัดแยก'!S:S)</f>
        <v>200</v>
      </c>
      <c r="BA168" s="16">
        <f>SUMIF(เตรียมส่วนผสม!$C:$C,'รับ-จ่าย ประจำวัน'!$B168,เตรียมส่วนผสม!T:T)+SUMIF(กวนไส้!$C:$C,'รับ-จ่าย ประจำวัน'!$B168,กวนไส้!T:T)+SUMIF(ผลิต1!$C:$C,'รับ-จ่าย ประจำวัน'!$B168,ผลิต1!T:T)+SUMIF(ผลิต2!$C:$C,'รับ-จ่าย ประจำวัน'!$B168,ผลิต2!T:T)+SUMIF(เส้นแต่งหน้าขนมเค้ก!$C:$C,'รับ-จ่าย ประจำวัน'!$B168,เส้นแต่งหน้าขนมเค้ก!T:T)+SUMIF(แพ็ค!$C:$C,'รับ-จ่าย ประจำวัน'!$B168,แพ็ค!T:T)+SUMIF(ธุรการ!$C:$C,'รับ-จ่าย ประจำวัน'!$B168,ธุรการ!T:T)+SUMIF(เส้นแต่งหน้าขนมปัง!$C:$C,'รับ-จ่าย ประจำวัน'!$B168,เส้นแต่งหน้าขนมปัง!T:T)+SUMIF('วางแผนBC,CJ'!$C:$C,'รับ-จ่าย ประจำวัน'!$B168,'วางแผนBC,CJ'!T:T)+SUMIF(RD!$C:$C,'รับ-จ่าย ประจำวัน'!$B168,RD!T:T)+SUMIF('FG,ออนไล,คัดแยก'!$C:$C,'รับ-จ่าย ประจำวัน'!$B168,'FG,ออนไล,คัดแยก'!T:T)</f>
        <v>0</v>
      </c>
      <c r="BB168" s="16">
        <f>SUMIF(เตรียมส่วนผสม!$C:$C,'รับ-จ่าย ประจำวัน'!$B168,เตรียมส่วนผสม!U:U)+SUMIF(กวนไส้!$C:$C,'รับ-จ่าย ประจำวัน'!$B168,กวนไส้!U:U)+SUMIF(ผลิต1!$C:$C,'รับ-จ่าย ประจำวัน'!$B168,ผลิต1!U:U)+SUMIF(ผลิต2!$C:$C,'รับ-จ่าย ประจำวัน'!$B168,ผลิต2!U:U)+SUMIF(เส้นแต่งหน้าขนมเค้ก!$C:$C,'รับ-จ่าย ประจำวัน'!$B168,เส้นแต่งหน้าขนมเค้ก!U:U)+SUMIF(แพ็ค!$C:$C,'รับ-จ่าย ประจำวัน'!$B168,แพ็ค!U:U)+SUMIF(ธุรการ!$C:$C,'รับ-จ่าย ประจำวัน'!$B168,ธุรการ!U:U)+SUMIF(เส้นแต่งหน้าขนมปัง!$C:$C,'รับ-จ่าย ประจำวัน'!$B168,เส้นแต่งหน้าขนมปัง!U:U)+SUMIF('วางแผนBC,CJ'!$C:$C,'รับ-จ่าย ประจำวัน'!$B168,'วางแผนBC,CJ'!U:U)+SUMIF(RD!$C:$C,'รับ-จ่าย ประจำวัน'!$B168,RD!U:U)+SUMIF('FG,ออนไล,คัดแยก'!$C:$C,'รับ-จ่าย ประจำวัน'!$B168,'FG,ออนไล,คัดแยก'!U:U)</f>
        <v>350</v>
      </c>
      <c r="BC168" s="16">
        <f>SUMIF(เตรียมส่วนผสม!$C:$C,'รับ-จ่าย ประจำวัน'!$B168,เตรียมส่วนผสม!V:V)+SUMIF(กวนไส้!$C:$C,'รับ-จ่าย ประจำวัน'!$B168,กวนไส้!V:V)+SUMIF(ผลิต1!$C:$C,'รับ-จ่าย ประจำวัน'!$B168,ผลิต1!V:V)+SUMIF(ผลิต2!$C:$C,'รับ-จ่าย ประจำวัน'!$B168,ผลิต2!V:V)+SUMIF(เส้นแต่งหน้าขนมเค้ก!$C:$C,'รับ-จ่าย ประจำวัน'!$B168,เส้นแต่งหน้าขนมเค้ก!V:V)+SUMIF(แพ็ค!$C:$C,'รับ-จ่าย ประจำวัน'!$B168,แพ็ค!V:V)+SUMIF(ธุรการ!$C:$C,'รับ-จ่าย ประจำวัน'!$B168,ธุรการ!V:V)+SUMIF(เส้นแต่งหน้าขนมปัง!$C:$C,'รับ-จ่าย ประจำวัน'!$B168,เส้นแต่งหน้าขนมปัง!V:V)+SUMIF('วางแผนBC,CJ'!$C:$C,'รับ-จ่าย ประจำวัน'!$B168,'วางแผนBC,CJ'!V:V)+SUMIF(RD!$C:$C,'รับ-จ่าย ประจำวัน'!$B168,RD!V:V)+SUMIF('FG,ออนไล,คัดแยก'!$C:$C,'รับ-จ่าย ประจำวัน'!$B168,'FG,ออนไล,คัดแยก'!V:V)</f>
        <v>250</v>
      </c>
      <c r="BD168" s="16">
        <f>SUMIF(เตรียมส่วนผสม!$C:$C,'รับ-จ่าย ประจำวัน'!$B168,เตรียมส่วนผสม!W:W)+SUMIF(กวนไส้!$C:$C,'รับ-จ่าย ประจำวัน'!$B168,กวนไส้!W:W)+SUMIF(ผลิต1!$C:$C,'รับ-จ่าย ประจำวัน'!$B168,ผลิต1!W:W)+SUMIF(ผลิต2!$C:$C,'รับ-จ่าย ประจำวัน'!$B168,ผลิต2!W:W)+SUMIF(เส้นแต่งหน้าขนมเค้ก!$C:$C,'รับ-จ่าย ประจำวัน'!$B168,เส้นแต่งหน้าขนมเค้ก!W:W)+SUMIF(แพ็ค!$C:$C,'รับ-จ่าย ประจำวัน'!$B168,แพ็ค!W:W)+SUMIF(ธุรการ!$C:$C,'รับ-จ่าย ประจำวัน'!$B168,ธุรการ!W:W)+SUMIF(เส้นแต่งหน้าขนมปัง!$C:$C,'รับ-จ่าย ประจำวัน'!$B168,เส้นแต่งหน้าขนมปัง!W:W)+SUMIF('วางแผนBC,CJ'!$C:$C,'รับ-จ่าย ประจำวัน'!$B168,'วางแผนBC,CJ'!W:W)+SUMIF(RD!$C:$C,'รับ-จ่าย ประจำวัน'!$B168,RD!W:W)+SUMIF('FG,ออนไล,คัดแยก'!$C:$C,'รับ-จ่าย ประจำวัน'!$B168,'FG,ออนไล,คัดแยก'!W:W)</f>
        <v>650</v>
      </c>
      <c r="BE168" s="16">
        <f>SUMIF(เตรียมส่วนผสม!$C:$C,'รับ-จ่าย ประจำวัน'!$B168,เตรียมส่วนผสม!X:X)+SUMIF(กวนไส้!$C:$C,'รับ-จ่าย ประจำวัน'!$B168,กวนไส้!X:X)+SUMIF(ผลิต1!$C:$C,'รับ-จ่าย ประจำวัน'!$B168,ผลิต1!X:X)+SUMIF(ผลิต2!$C:$C,'รับ-จ่าย ประจำวัน'!$B168,ผลิต2!X:X)+SUMIF(เส้นแต่งหน้าขนมเค้ก!$C:$C,'รับ-จ่าย ประจำวัน'!$B168,เส้นแต่งหน้าขนมเค้ก!X:X)+SUMIF(แพ็ค!$C:$C,'รับ-จ่าย ประจำวัน'!$B168,แพ็ค!X:X)+SUMIF(ธุรการ!$C:$C,'รับ-จ่าย ประจำวัน'!$B168,ธุรการ!X:X)+SUMIF(เส้นแต่งหน้าขนมปัง!$C:$C,'รับ-จ่าย ประจำวัน'!$B168,เส้นแต่งหน้าขนมปัง!X:X)+SUMIF('วางแผนBC,CJ'!$C:$C,'รับ-จ่าย ประจำวัน'!$B168,'วางแผนBC,CJ'!X:X)+SUMIF(RD!$C:$C,'รับ-จ่าย ประจำวัน'!$B168,RD!X:X)+SUMIF('FG,ออนไล,คัดแยก'!$C:$C,'รับ-จ่าย ประจำวัน'!$B168,'FG,ออนไล,คัดแยก'!X:X)</f>
        <v>0</v>
      </c>
      <c r="BF168" s="16">
        <f>SUMIF(เตรียมส่วนผสม!$C:$C,'รับ-จ่าย ประจำวัน'!$B168,เตรียมส่วนผสม!Y:Y)+SUMIF(กวนไส้!$C:$C,'รับ-จ่าย ประจำวัน'!$B168,กวนไส้!Y:Y)+SUMIF(ผลิต1!$C:$C,'รับ-จ่าย ประจำวัน'!$B168,ผลิต1!Y:Y)+SUMIF(ผลิต2!$C:$C,'รับ-จ่าย ประจำวัน'!$B168,ผลิต2!Y:Y)+SUMIF(เส้นแต่งหน้าขนมเค้ก!$C:$C,'รับ-จ่าย ประจำวัน'!$B168,เส้นแต่งหน้าขนมเค้ก!Y:Y)+SUMIF(แพ็ค!$C:$C,'รับ-จ่าย ประจำวัน'!$B168,แพ็ค!Y:Y)+SUMIF(ธุรการ!$C:$C,'รับ-จ่าย ประจำวัน'!$B168,ธุรการ!Y:Y)+SUMIF(เส้นแต่งหน้าขนมปัง!$C:$C,'รับ-จ่าย ประจำวัน'!$B168,เส้นแต่งหน้าขนมปัง!Y:Y)+SUMIF('วางแผนBC,CJ'!$C:$C,'รับ-จ่าย ประจำวัน'!$B168,'วางแผนBC,CJ'!Y:Y)+SUMIF(RD!$C:$C,'รับ-จ่าย ประจำวัน'!$B168,RD!Y:Y)+SUMIF('FG,ออนไล,คัดแยก'!$C:$C,'รับ-จ่าย ประจำวัน'!$B168,'FG,ออนไล,คัดแยก'!Y:Y)</f>
        <v>400</v>
      </c>
      <c r="BG168" s="16">
        <f>SUMIF(เตรียมส่วนผสม!$C:$C,'รับ-จ่าย ประจำวัน'!$B168,เตรียมส่วนผสม!Z:Z)+SUMIF(กวนไส้!$C:$C,'รับ-จ่าย ประจำวัน'!$B168,กวนไส้!Z:Z)+SUMIF(ผลิต1!$C:$C,'รับ-จ่าย ประจำวัน'!$B168,ผลิต1!Z:Z)+SUMIF(ผลิต2!$C:$C,'รับ-จ่าย ประจำวัน'!$B168,ผลิต2!Z:Z)+SUMIF(เส้นแต่งหน้าขนมเค้ก!$C:$C,'รับ-จ่าย ประจำวัน'!$B168,เส้นแต่งหน้าขนมเค้ก!Z:Z)+SUMIF(แพ็ค!$C:$C,'รับ-จ่าย ประจำวัน'!$B168,แพ็ค!Z:Z)+SUMIF(ธุรการ!$C:$C,'รับ-จ่าย ประจำวัน'!$B168,ธุรการ!Z:Z)+SUMIF(เส้นแต่งหน้าขนมปัง!$C:$C,'รับ-จ่าย ประจำวัน'!$B168,เส้นแต่งหน้าขนมปัง!Z:Z)+SUMIF('วางแผนBC,CJ'!$C:$C,'รับ-จ่าย ประจำวัน'!$B168,'วางแผนBC,CJ'!Z:Z)+SUMIF(RD!$C:$C,'รับ-จ่าย ประจำวัน'!$B168,RD!Z:Z)+SUMIF('FG,ออนไล,คัดแยก'!$C:$C,'รับ-จ่าย ประจำวัน'!$B168,'FG,ออนไล,คัดแยก'!Z:Z)</f>
        <v>0</v>
      </c>
      <c r="BH168" s="16">
        <f>SUMIF(เตรียมส่วนผสม!$C:$C,'รับ-จ่าย ประจำวัน'!$B168,เตรียมส่วนผสม!AA:AA)+SUMIF(กวนไส้!$C:$C,'รับ-จ่าย ประจำวัน'!$B168,กวนไส้!AA:AA)+SUMIF(ผลิต1!$C:$C,'รับ-จ่าย ประจำวัน'!$B168,ผลิต1!AA:AA)+SUMIF(ผลิต2!$C:$C,'รับ-จ่าย ประจำวัน'!$B168,ผลิต2!AA:AA)+SUMIF(เส้นแต่งหน้าขนมเค้ก!$C:$C,'รับ-จ่าย ประจำวัน'!$B168,เส้นแต่งหน้าขนมเค้ก!AA:AA)+SUMIF(แพ็ค!$C:$C,'รับ-จ่าย ประจำวัน'!$B168,แพ็ค!AA:AA)+SUMIF(ธุรการ!$C:$C,'รับ-จ่าย ประจำวัน'!$B168,ธุรการ!AA:AA)+SUMIF(เส้นแต่งหน้าขนมปัง!$C:$C,'รับ-จ่าย ประจำวัน'!$B168,เส้นแต่งหน้าขนมปัง!AA:AA)+SUMIF('วางแผนBC,CJ'!$C:$C,'รับ-จ่าย ประจำวัน'!$B168,'วางแผนBC,CJ'!AA:AA)+SUMIF(RD!$C:$C,'รับ-จ่าย ประจำวัน'!$B168,RD!AA:AA)+SUMIF('FG,ออนไล,คัดแยก'!$C:$C,'รับ-จ่าย ประจำวัน'!$B168,'FG,ออนไล,คัดแยก'!AA:AA)</f>
        <v>0</v>
      </c>
      <c r="BI168" s="16">
        <f>SUMIF(เตรียมส่วนผสม!$C:$C,'รับ-จ่าย ประจำวัน'!$B168,เตรียมส่วนผสม!AB:AB)+SUMIF(กวนไส้!$C:$C,'รับ-จ่าย ประจำวัน'!$B168,กวนไส้!AB:AB)+SUMIF(ผลิต1!$C:$C,'รับ-จ่าย ประจำวัน'!$B168,ผลิต1!AB:AB)+SUMIF(ผลิต2!$C:$C,'รับ-จ่าย ประจำวัน'!$B168,ผลิต2!AB:AB)+SUMIF(เส้นแต่งหน้าขนมเค้ก!$C:$C,'รับ-จ่าย ประจำวัน'!$B168,เส้นแต่งหน้าขนมเค้ก!AB:AB)+SUMIF(แพ็ค!$C:$C,'รับ-จ่าย ประจำวัน'!$B168,แพ็ค!AB:AB)+SUMIF(ธุรการ!$C:$C,'รับ-จ่าย ประจำวัน'!$B168,ธุรการ!AB:AB)+SUMIF(เส้นแต่งหน้าขนมปัง!$C:$C,'รับ-จ่าย ประจำวัน'!$B168,เส้นแต่งหน้าขนมปัง!AB:AB)+SUMIF('วางแผนBC,CJ'!$C:$C,'รับ-จ่าย ประจำวัน'!$B168,'วางแผนBC,CJ'!AB:AB)+SUMIF(RD!$C:$C,'รับ-จ่าย ประจำวัน'!$B168,RD!AB:AB)+SUMIF('FG,ออนไล,คัดแยก'!$C:$C,'รับ-จ่าย ประจำวัน'!$B168,'FG,ออนไล,คัดแยก'!AB:AB)</f>
        <v>300</v>
      </c>
      <c r="BJ168" s="16">
        <f>SUMIF(เตรียมส่วนผสม!$C:$C,'รับ-จ่าย ประจำวัน'!$B168,เตรียมส่วนผสม!AC:AC)+SUMIF(กวนไส้!$C:$C,'รับ-จ่าย ประจำวัน'!$B168,กวนไส้!AC:AC)+SUMIF(ผลิต1!$C:$C,'รับ-จ่าย ประจำวัน'!$B168,ผลิต1!AC:AC)+SUMIF(ผลิต2!$C:$C,'รับ-จ่าย ประจำวัน'!$B168,ผลิต2!AC:AC)+SUMIF(เส้นแต่งหน้าขนมเค้ก!$C:$C,'รับ-จ่าย ประจำวัน'!$B168,เส้นแต่งหน้าขนมเค้ก!AC:AC)+SUMIF(แพ็ค!$C:$C,'รับ-จ่าย ประจำวัน'!$B168,แพ็ค!AC:AC)+SUMIF(ธุรการ!$C:$C,'รับ-จ่าย ประจำวัน'!$B168,ธุรการ!AC:AC)+SUMIF(เส้นแต่งหน้าขนมปัง!$C:$C,'รับ-จ่าย ประจำวัน'!$B168,เส้นแต่งหน้าขนมปัง!AC:AC)+SUMIF('วางแผนBC,CJ'!$C:$C,'รับ-จ่าย ประจำวัน'!$B168,'วางแผนBC,CJ'!AC:AC)+SUMIF(RD!$C:$C,'รับ-จ่าย ประจำวัน'!$B168,RD!AC:AC)+SUMIF('FG,ออนไล,คัดแยก'!$C:$C,'รับ-จ่าย ประจำวัน'!$B168,'FG,ออนไล,คัดแยก'!AC:AC)</f>
        <v>650</v>
      </c>
      <c r="BK168" s="16">
        <f>SUMIF(เตรียมส่วนผสม!$C:$C,'รับ-จ่าย ประจำวัน'!$B168,เตรียมส่วนผสม!AD:AD)+SUMIF(กวนไส้!$C:$C,'รับ-จ่าย ประจำวัน'!$B168,กวนไส้!AD:AD)+SUMIF(ผลิต1!$C:$C,'รับ-จ่าย ประจำวัน'!$B168,ผลิต1!AD:AD)+SUMIF(ผลิต2!$C:$C,'รับ-จ่าย ประจำวัน'!$B168,ผลิต2!AD:AD)+SUMIF(เส้นแต่งหน้าขนมเค้ก!$C:$C,'รับ-จ่าย ประจำวัน'!$B168,เส้นแต่งหน้าขนมเค้ก!AD:AD)+SUMIF(แพ็ค!$C:$C,'รับ-จ่าย ประจำวัน'!$B168,แพ็ค!AD:AD)+SUMIF(ธุรการ!$C:$C,'รับ-จ่าย ประจำวัน'!$B168,ธุรการ!AD:AD)+SUMIF(เส้นแต่งหน้าขนมปัง!$C:$C,'รับ-จ่าย ประจำวัน'!$B168,เส้นแต่งหน้าขนมปัง!AD:AD)+SUMIF('วางแผนBC,CJ'!$C:$C,'รับ-จ่าย ประจำวัน'!$B168,'วางแผนBC,CJ'!AD:AD)+SUMIF(RD!$C:$C,'รับ-จ่าย ประจำวัน'!$B168,RD!AD:AD)+SUMIF('FG,ออนไล,คัดแยก'!$C:$C,'รับ-จ่าย ประจำวัน'!$B168,'FG,ออนไล,คัดแยก'!AD:AD)</f>
        <v>300</v>
      </c>
      <c r="BL168" s="16">
        <f>SUMIF(เตรียมส่วนผสม!$C:$C,'รับ-จ่าย ประจำวัน'!$B168,เตรียมส่วนผสม!AE:AE)+SUMIF(กวนไส้!$C:$C,'รับ-จ่าย ประจำวัน'!$B168,กวนไส้!AE:AE)+SUMIF(ผลิต1!$C:$C,'รับ-จ่าย ประจำวัน'!$B168,ผลิต1!AE:AE)+SUMIF(ผลิต2!$C:$C,'รับ-จ่าย ประจำวัน'!$B168,ผลิต2!AE:AE)+SUMIF(เส้นแต่งหน้าขนมเค้ก!$C:$C,'รับ-จ่าย ประจำวัน'!$B168,เส้นแต่งหน้าขนมเค้ก!AE:AE)+SUMIF(แพ็ค!$C:$C,'รับ-จ่าย ประจำวัน'!$B168,แพ็ค!AE:AE)+SUMIF(ธุรการ!$C:$C,'รับ-จ่าย ประจำวัน'!$B168,ธุรการ!AE:AE)+SUMIF(เส้นแต่งหน้าขนมปัง!$C:$C,'รับ-จ่าย ประจำวัน'!$B168,เส้นแต่งหน้าขนมปัง!AE:AE)+SUMIF('วางแผนBC,CJ'!$C:$C,'รับ-จ่าย ประจำวัน'!$B168,'วางแผนBC,CJ'!AE:AE)+SUMIF(RD!$C:$C,'รับ-จ่าย ประจำวัน'!$B168,RD!AE:AE)+SUMIF('FG,ออนไล,คัดแยก'!$C:$C,'รับ-จ่าย ประจำวัน'!$B168,'FG,ออนไล,คัดแยก'!AE:AE)</f>
        <v>0</v>
      </c>
      <c r="BM168" s="16">
        <f>SUMIF(เตรียมส่วนผสม!$C:$C,'รับ-จ่าย ประจำวัน'!$B168,เตรียมส่วนผสม!AF:AF)+SUMIF(กวนไส้!$C:$C,'รับ-จ่าย ประจำวัน'!$B168,กวนไส้!AF:AF)+SUMIF(ผลิต1!$C:$C,'รับ-จ่าย ประจำวัน'!$B168,ผลิต1!AF:AF)+SUMIF(ผลิต2!$C:$C,'รับ-จ่าย ประจำวัน'!$B168,ผลิต2!AF:AF)+SUMIF(เส้นแต่งหน้าขนมเค้ก!$C:$C,'รับ-จ่าย ประจำวัน'!$B168,เส้นแต่งหน้าขนมเค้ก!AF:AF)+SUMIF(แพ็ค!$C:$C,'รับ-จ่าย ประจำวัน'!$B168,แพ็ค!AF:AF)+SUMIF(ธุรการ!$C:$C,'รับ-จ่าย ประจำวัน'!$B168,ธุรการ!AF:AF)+SUMIF(เส้นแต่งหน้าขนมปัง!$C:$C,'รับ-จ่าย ประจำวัน'!$B168,เส้นแต่งหน้าขนมปัง!AF:AF)+SUMIF('วางแผนBC,CJ'!$C:$C,'รับ-จ่าย ประจำวัน'!$B168,'วางแผนBC,CJ'!AF:AF)+SUMIF(RD!$C:$C,'รับ-จ่าย ประจำวัน'!$B168,RD!AF:AF)+SUMIF('FG,ออนไล,คัดแยก'!$C:$C,'รับ-จ่าย ประจำวัน'!$B168,'FG,ออนไล,คัดแยก'!AF:AF)</f>
        <v>600</v>
      </c>
      <c r="BN168" s="16">
        <f>SUMIF(เตรียมส่วนผสม!$C:$C,'รับ-จ่าย ประจำวัน'!$B168,เตรียมส่วนผสม!AG:AG)+SUMIF(กวนไส้!$C:$C,'รับ-จ่าย ประจำวัน'!$B168,กวนไส้!AG:AG)+SUMIF(ผลิต1!$C:$C,'รับ-จ่าย ประจำวัน'!$B168,ผลิต1!AG:AG)+SUMIF(ผลิต2!$C:$C,'รับ-จ่าย ประจำวัน'!$B168,ผลิต2!AG:AG)+SUMIF(เส้นแต่งหน้าขนมเค้ก!$C:$C,'รับ-จ่าย ประจำวัน'!$B168,เส้นแต่งหน้าขนมเค้ก!AG:AG)+SUMIF(แพ็ค!$C:$C,'รับ-จ่าย ประจำวัน'!$B168,แพ็ค!AG:AG)+SUMIF(ธุรการ!$C:$C,'รับ-จ่าย ประจำวัน'!$B168,ธุรการ!AG:AG)+SUMIF(เส้นแต่งหน้าขนมปัง!$C:$C,'รับ-จ่าย ประจำวัน'!$B168,เส้นแต่งหน้าขนมปัง!AG:AG)+SUMIF('วางแผนBC,CJ'!$C:$C,'รับ-จ่าย ประจำวัน'!$B168,'วางแผนBC,CJ'!AG:AG)+SUMIF(RD!$C:$C,'รับ-จ่าย ประจำวัน'!$B168,RD!AG:AG)+SUMIF('FG,ออนไล,คัดแยก'!$C:$C,'รับ-จ่าย ประจำวัน'!$B168,'FG,ออนไล,คัดแยก'!AG:AG)</f>
        <v>0</v>
      </c>
      <c r="BO168" s="16">
        <f>SUMIF(เตรียมส่วนผสม!$C:$C,'รับ-จ่าย ประจำวัน'!$B168,เตรียมส่วนผสม!AH:AH)+SUMIF(กวนไส้!$C:$C,'รับ-จ่าย ประจำวัน'!$B168,กวนไส้!AH:AH)+SUMIF(ผลิต1!$C:$C,'รับ-จ่าย ประจำวัน'!$B168,ผลิต1!AH:AH)+SUMIF(ผลิต2!$C:$C,'รับ-จ่าย ประจำวัน'!$B168,ผลิต2!AH:AH)+SUMIF(เส้นแต่งหน้าขนมเค้ก!$C:$C,'รับ-จ่าย ประจำวัน'!$B168,เส้นแต่งหน้าขนมเค้ก!AH:AH)+SUMIF(แพ็ค!$C:$C,'รับ-จ่าย ประจำวัน'!$B168,แพ็ค!AH:AH)+SUMIF(ธุรการ!$C:$C,'รับ-จ่าย ประจำวัน'!$B168,ธุรการ!AH:AH)+SUMIF(เส้นแต่งหน้าขนมปัง!$C:$C,'รับ-จ่าย ประจำวัน'!$B168,เส้นแต่งหน้าขนมปัง!AH:AH)+SUMIF('วางแผนBC,CJ'!$C:$C,'รับ-จ่าย ประจำวัน'!$B168,'วางแผนBC,CJ'!AH:AH)+SUMIF(RD!$C:$C,'รับ-จ่าย ประจำวัน'!$B168,RD!AH:AH)+SUMIF('FG,ออนไล,คัดแยก'!$C:$C,'รับ-จ่าย ประจำวัน'!$B168,'FG,ออนไล,คัดแยก'!AH:AH)</f>
        <v>0</v>
      </c>
      <c r="BP168" s="16">
        <f>SUMIF(เตรียมส่วนผสม!$C:$C,'รับ-จ่าย ประจำวัน'!$B168,เตรียมส่วนผสม!AI:AI)+SUMIF(กวนไส้!$C:$C,'รับ-จ่าย ประจำวัน'!$B168,กวนไส้!AI:AI)+SUMIF(ผลิต1!$C:$C,'รับ-จ่าย ประจำวัน'!$B168,ผลิต1!AI:AI)+SUMIF(ผลิต2!$C:$C,'รับ-จ่าย ประจำวัน'!$B168,ผลิต2!AI:AI)+SUMIF(เส้นแต่งหน้าขนมเค้ก!$C:$C,'รับ-จ่าย ประจำวัน'!$B168,เส้นแต่งหน้าขนมเค้ก!AI:AI)+SUMIF(แพ็ค!$C:$C,'รับ-จ่าย ประจำวัน'!$B168,แพ็ค!AI:AI)+SUMIF(ธุรการ!$C:$C,'รับ-จ่าย ประจำวัน'!$B168,ธุรการ!AI:AI)+SUMIF(เส้นแต่งหน้าขนมปัง!$C:$C,'รับ-จ่าย ประจำวัน'!$B168,เส้นแต่งหน้าขนมปัง!AI:AI)+SUMIF('วางแผนBC,CJ'!$C:$C,'รับ-จ่าย ประจำวัน'!$B168,'วางแผนBC,CJ'!AI:AI)+SUMIF(RD!$C:$C,'รับ-จ่าย ประจำวัน'!$B168,RD!AI:AI)+SUMIF('FG,ออนไล,คัดแยก'!$C:$C,'รับ-จ่าย ประจำวัน'!$B168,'FG,ออนไล,คัดแยก'!AI:AI)</f>
        <v>450</v>
      </c>
      <c r="BQ168" s="16">
        <f>SUMIF(เตรียมส่วนผสม!$C:$C,'รับ-จ่าย ประจำวัน'!$B168,เตรียมส่วนผสม!AJ:AJ)+SUMIF(กวนไส้!$C:$C,'รับ-จ่าย ประจำวัน'!$B168,กวนไส้!AJ:AJ)+SUMIF(ผลิต1!$C:$C,'รับ-จ่าย ประจำวัน'!$B168,ผลิต1!AJ:AJ)+SUMIF(ผลิต2!$C:$C,'รับ-จ่าย ประจำวัน'!$B168,ผลิต2!AJ:AJ)+SUMIF(เส้นแต่งหน้าขนมเค้ก!$C:$C,'รับ-จ่าย ประจำวัน'!$B168,เส้นแต่งหน้าขนมเค้ก!AJ:AJ)+SUMIF(แพ็ค!$C:$C,'รับ-จ่าย ประจำวัน'!$B168,แพ็ค!AJ:AJ)+SUMIF(ธุรการ!$C:$C,'รับ-จ่าย ประจำวัน'!$B168,ธุรการ!AJ:AJ)+SUMIF(เส้นแต่งหน้าขนมปัง!$C:$C,'รับ-จ่าย ประจำวัน'!$B168,เส้นแต่งหน้าขนมปัง!AJ:AJ)+SUMIF('วางแผนBC,CJ'!$C:$C,'รับ-จ่าย ประจำวัน'!$B168,'วางแผนBC,CJ'!AJ:AJ)+SUMIF(RD!$C:$C,'รับ-จ่าย ประจำวัน'!$B168,RD!AJ:AJ)+SUMIF('FG,ออนไล,คัดแยก'!$C:$C,'รับ-จ่าย ประจำวัน'!$B168,'FG,ออนไล,คัดแยก'!AJ:AJ)</f>
        <v>0</v>
      </c>
      <c r="BR168" s="16">
        <f>SUMIF(เตรียมส่วนผสม!$C:$C,'รับ-จ่าย ประจำวัน'!$B168,เตรียมส่วนผสม!AK:AK)+SUMIF(กวนไส้!$C:$C,'รับ-จ่าย ประจำวัน'!$B168,กวนไส้!AK:AK)+SUMIF(ผลิต1!$C:$C,'รับ-จ่าย ประจำวัน'!$B168,ผลิต1!AK:AK)+SUMIF(ผลิต2!$C:$C,'รับ-จ่าย ประจำวัน'!$B168,ผลิต2!AK:AK)+SUMIF(เส้นแต่งหน้าขนมเค้ก!$C:$C,'รับ-จ่าย ประจำวัน'!$B168,เส้นแต่งหน้าขนมเค้ก!AK:AK)+SUMIF(แพ็ค!$C:$C,'รับ-จ่าย ประจำวัน'!$B168,แพ็ค!AK:AK)+SUMIF(ธุรการ!$C:$C,'รับ-จ่าย ประจำวัน'!$B168,ธุรการ!AK:AK)+SUMIF(เส้นแต่งหน้าขนมปัง!$C:$C,'รับ-จ่าย ประจำวัน'!$B168,เส้นแต่งหน้าขนมปัง!AK:AK)+SUMIF('วางแผนBC,CJ'!$C:$C,'รับ-จ่าย ประจำวัน'!$B168,'วางแผนBC,CJ'!AK:AK)+SUMIF(RD!$C:$C,'รับ-จ่าย ประจำวัน'!$B168,RD!AK:AK)+SUMIF('FG,ออนไล,คัดแยก'!$C:$C,'รับ-จ่าย ประจำวัน'!$B168,'FG,ออนไล,คัดแยก'!AK:AK)</f>
        <v>400</v>
      </c>
      <c r="BS168" s="16">
        <f>SUMIF(เตรียมส่วนผสม!$C:$C,'รับ-จ่าย ประจำวัน'!$B168,เตรียมส่วนผสม!AL:AL)+SUMIF(กวนไส้!$C:$C,'รับ-จ่าย ประจำวัน'!$B168,กวนไส้!AL:AL)+SUMIF(ผลิต1!$C:$C,'รับ-จ่าย ประจำวัน'!$B168,ผลิต1!AL:AL)+SUMIF(ผลิต2!$C:$C,'รับ-จ่าย ประจำวัน'!$B168,ผลิต2!AL:AL)+SUMIF(เส้นแต่งหน้าขนมเค้ก!$C:$C,'รับ-จ่าย ประจำวัน'!$B168,เส้นแต่งหน้าขนมเค้ก!AL:AL)+SUMIF(แพ็ค!$C:$C,'รับ-จ่าย ประจำวัน'!$B168,แพ็ค!AL:AL)+SUMIF(ธุรการ!$C:$C,'รับ-จ่าย ประจำวัน'!$B168,ธุรการ!AL:AL)+SUMIF(เส้นแต่งหน้าขนมปัง!$C:$C,'รับ-จ่าย ประจำวัน'!$B168,เส้นแต่งหน้าขนมปัง!AL:AL)+SUMIF('วางแผนBC,CJ'!$C:$C,'รับ-จ่าย ประจำวัน'!$B168,'วางแผนBC,CJ'!AL:AL)+SUMIF(RD!$C:$C,'รับ-จ่าย ประจำวัน'!$B168,RD!AL:AL)+SUMIF('FG,ออนไล,คัดแยก'!$C:$C,'รับ-จ่าย ประจำวัน'!$B168,'FG,ออนไล,คัดแยก'!AL:AL)</f>
        <v>0</v>
      </c>
      <c r="BT168" s="18">
        <f t="shared" si="36"/>
        <v>7050</v>
      </c>
      <c r="BU168" s="116"/>
      <c r="BV168" s="146">
        <f t="shared" si="37"/>
        <v>19650</v>
      </c>
      <c r="BW168" s="183">
        <v>30</v>
      </c>
      <c r="BX168" s="172">
        <f t="shared" si="46"/>
        <v>235</v>
      </c>
      <c r="BY168" s="188">
        <f t="shared" si="40"/>
        <v>83.61702127659575</v>
      </c>
      <c r="BZ168" s="180">
        <f t="shared" ca="1" si="38"/>
        <v>46286.617021276594</v>
      </c>
      <c r="CA168" s="93"/>
      <c r="CB168" s="93"/>
      <c r="CC168" s="93"/>
      <c r="CD168" s="93"/>
      <c r="CE168" s="93"/>
      <c r="CF168" s="93"/>
      <c r="CG168" s="93"/>
      <c r="CH168" s="93"/>
      <c r="CI168" s="93"/>
      <c r="CJ168" s="97"/>
      <c r="CK168" s="9">
        <f t="shared" si="41"/>
        <v>19650</v>
      </c>
    </row>
    <row r="169" spans="1:89" x14ac:dyDescent="0.5">
      <c r="A169" s="149" t="s">
        <v>617</v>
      </c>
      <c r="B169" s="34">
        <v>1021701015</v>
      </c>
      <c r="C169" s="10" t="s">
        <v>618</v>
      </c>
      <c r="D169" s="135" t="s">
        <v>61</v>
      </c>
      <c r="E169" s="11">
        <v>0</v>
      </c>
      <c r="F169" s="74"/>
      <c r="G169" s="11" t="s">
        <v>619</v>
      </c>
      <c r="H169" s="12">
        <v>5900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3"/>
      <c r="AF169" s="13"/>
      <c r="AG169" s="13"/>
      <c r="AH169" s="13"/>
      <c r="AI169" s="14"/>
      <c r="AJ169" s="14"/>
      <c r="AK169" s="14"/>
      <c r="AL169" s="14"/>
      <c r="AM169" s="14"/>
      <c r="AN169" s="15">
        <f t="shared" si="35"/>
        <v>0</v>
      </c>
      <c r="AO169" s="16">
        <f>SUMIF(เตรียมส่วนผสม!$C:$C,'รับ-จ่าย ประจำวัน'!$B169,เตรียมส่วนผสม!H:H)+SUMIF(กวนไส้!$C:$C,'รับ-จ่าย ประจำวัน'!$B169,กวนไส้!H:H)+SUMIF(ผลิต1!$C:$C,'รับ-จ่าย ประจำวัน'!$B169,ผลิต1!H:H)+SUMIF(ผลิต2!$C:$C,'รับ-จ่าย ประจำวัน'!$B169,ผลิต2!H:H)+SUMIF(เส้นแต่งหน้าขนมเค้ก!$C:$C,'รับ-จ่าย ประจำวัน'!$B169,เส้นแต่งหน้าขนมเค้ก!H:H)+SUMIF(แพ็ค!$C:$C,'รับ-จ่าย ประจำวัน'!$B169,แพ็ค!H:H)+SUMIF(ธุรการ!$C:$C,'รับ-จ่าย ประจำวัน'!$B169,ธุรการ!H:H)+SUMIF(เส้นแต่งหน้าขนมปัง!$C:$C,'รับ-จ่าย ประจำวัน'!$B169,เส้นแต่งหน้าขนมปัง!H:H)+SUMIF('วางแผนBC,CJ'!$C:$C,'รับ-จ่าย ประจำวัน'!$B169,'วางแผนBC,CJ'!H:H)+SUMIF(RD!$C:$C,'รับ-จ่าย ประจำวัน'!$B169,RD!H:H)+SUMIF('FG,ออนไล,คัดแยก'!$C:$C,'รับ-จ่าย ประจำวัน'!$B169,'FG,ออนไล,คัดแยก'!H:H)</f>
        <v>0</v>
      </c>
      <c r="AP169" s="16">
        <f>SUMIF(เตรียมส่วนผสม!$C:$C,'รับ-จ่าย ประจำวัน'!$B169,เตรียมส่วนผสม!I:I)+SUMIF(กวนไส้!$C:$C,'รับ-จ่าย ประจำวัน'!$B169,กวนไส้!I:I)+SUMIF(ผลิต1!$C:$C,'รับ-จ่าย ประจำวัน'!$B169,ผลิต1!I:I)+SUMIF(ผลิต2!$C:$C,'รับ-จ่าย ประจำวัน'!$B169,ผลิต2!I:I)+SUMIF(เส้นแต่งหน้าขนมเค้ก!$C:$C,'รับ-จ่าย ประจำวัน'!$B169,เส้นแต่งหน้าขนมเค้ก!I:I)+SUMIF(แพ็ค!$C:$C,'รับ-จ่าย ประจำวัน'!$B169,แพ็ค!I:I)+SUMIF(ธุรการ!$C:$C,'รับ-จ่าย ประจำวัน'!$B169,ธุรการ!I:I)+SUMIF(เส้นแต่งหน้าขนมปัง!$C:$C,'รับ-จ่าย ประจำวัน'!$B169,เส้นแต่งหน้าขนมปัง!I:I)+SUMIF('วางแผนBC,CJ'!$C:$C,'รับ-จ่าย ประจำวัน'!$B169,'วางแผนBC,CJ'!I:I)+SUMIF(RD!$C:$C,'รับ-จ่าย ประจำวัน'!$B169,RD!I:I)+SUMIF('FG,ออนไล,คัดแยก'!$C:$C,'รับ-จ่าย ประจำวัน'!$B169,'FG,ออนไล,คัดแยก'!I:I)</f>
        <v>0</v>
      </c>
      <c r="AQ169" s="16">
        <f>SUMIF(เตรียมส่วนผสม!$C:$C,'รับ-จ่าย ประจำวัน'!$B169,เตรียมส่วนผสม!J:J)+SUMIF(กวนไส้!$C:$C,'รับ-จ่าย ประจำวัน'!$B169,กวนไส้!J:J)+SUMIF(ผลิต1!$C:$C,'รับ-จ่าย ประจำวัน'!$B169,ผลิต1!J:J)+SUMIF(ผลิต2!$C:$C,'รับ-จ่าย ประจำวัน'!$B169,ผลิต2!J:J)+SUMIF(เส้นแต่งหน้าขนมเค้ก!$C:$C,'รับ-จ่าย ประจำวัน'!$B169,เส้นแต่งหน้าขนมเค้ก!J:J)+SUMIF(แพ็ค!$C:$C,'รับ-จ่าย ประจำวัน'!$B169,แพ็ค!J:J)+SUMIF(ธุรการ!$C:$C,'รับ-จ่าย ประจำวัน'!$B169,ธุรการ!J:J)+SUMIF(เส้นแต่งหน้าขนมปัง!$C:$C,'รับ-จ่าย ประจำวัน'!$B169,เส้นแต่งหน้าขนมปัง!J:J)+SUMIF('วางแผนBC,CJ'!$C:$C,'รับ-จ่าย ประจำวัน'!$B169,'วางแผนBC,CJ'!J:J)+SUMIF(RD!$C:$C,'รับ-จ่าย ประจำวัน'!$B169,RD!J:J)+SUMIF('FG,ออนไล,คัดแยก'!$C:$C,'รับ-จ่าย ประจำวัน'!$B169,'FG,ออนไล,คัดแยก'!J:J)</f>
        <v>0</v>
      </c>
      <c r="AR169" s="16">
        <f>SUMIF(เตรียมส่วนผสม!$C:$C,'รับ-จ่าย ประจำวัน'!$B169,เตรียมส่วนผสม!K:K)+SUMIF(กวนไส้!$C:$C,'รับ-จ่าย ประจำวัน'!$B169,กวนไส้!K:K)+SUMIF(ผลิต1!$C:$C,'รับ-จ่าย ประจำวัน'!$B169,ผลิต1!K:K)+SUMIF(ผลิต2!$C:$C,'รับ-จ่าย ประจำวัน'!$B169,ผลิต2!K:K)+SUMIF(เส้นแต่งหน้าขนมเค้ก!$C:$C,'รับ-จ่าย ประจำวัน'!$B169,เส้นแต่งหน้าขนมเค้ก!K:K)+SUMIF(แพ็ค!$C:$C,'รับ-จ่าย ประจำวัน'!$B169,แพ็ค!K:K)+SUMIF(ธุรการ!$C:$C,'รับ-จ่าย ประจำวัน'!$B169,ธุรการ!K:K)+SUMIF(เส้นแต่งหน้าขนมปัง!$C:$C,'รับ-จ่าย ประจำวัน'!$B169,เส้นแต่งหน้าขนมปัง!K:K)+SUMIF('วางแผนBC,CJ'!$C:$C,'รับ-จ่าย ประจำวัน'!$B169,'วางแผนBC,CJ'!K:K)+SUMIF(RD!$C:$C,'รับ-จ่าย ประจำวัน'!$B169,RD!K:K)+SUMIF('FG,ออนไล,คัดแยก'!$C:$C,'รับ-จ่าย ประจำวัน'!$B169,'FG,ออนไล,คัดแยก'!K:K)</f>
        <v>0</v>
      </c>
      <c r="AS169" s="16">
        <f>SUMIF(เตรียมส่วนผสม!$C:$C,'รับ-จ่าย ประจำวัน'!$B169,เตรียมส่วนผสม!L:L)+SUMIF(กวนไส้!$C:$C,'รับ-จ่าย ประจำวัน'!$B169,กวนไส้!L:L)+SUMIF(ผลิต1!$C:$C,'รับ-จ่าย ประจำวัน'!$B169,ผลิต1!L:L)+SUMIF(ผลิต2!$C:$C,'รับ-จ่าย ประจำวัน'!$B169,ผลิต2!L:L)+SUMIF(เส้นแต่งหน้าขนมเค้ก!$C:$C,'รับ-จ่าย ประจำวัน'!$B169,เส้นแต่งหน้าขนมเค้ก!L:L)+SUMIF(แพ็ค!$C:$C,'รับ-จ่าย ประจำวัน'!$B169,แพ็ค!L:L)+SUMIF(ธุรการ!$C:$C,'รับ-จ่าย ประจำวัน'!$B169,ธุรการ!L:L)+SUMIF(เส้นแต่งหน้าขนมปัง!$C:$C,'รับ-จ่าย ประจำวัน'!$B169,เส้นแต่งหน้าขนมปัง!L:L)+SUMIF('วางแผนBC,CJ'!$C:$C,'รับ-จ่าย ประจำวัน'!$B169,'วางแผนBC,CJ'!L:L)+SUMIF(RD!$C:$C,'รับ-จ่าย ประจำวัน'!$B169,RD!L:L)+SUMIF('FG,ออนไล,คัดแยก'!$C:$C,'รับ-จ่าย ประจำวัน'!$B169,'FG,ออนไล,คัดแยก'!L:L)</f>
        <v>0</v>
      </c>
      <c r="AT169" s="16">
        <f>SUMIF(เตรียมส่วนผสม!$C:$C,'รับ-จ่าย ประจำวัน'!$B169,เตรียมส่วนผสม!M:M)+SUMIF(กวนไส้!$C:$C,'รับ-จ่าย ประจำวัน'!$B169,กวนไส้!M:M)+SUMIF(ผลิต1!$C:$C,'รับ-จ่าย ประจำวัน'!$B169,ผลิต1!M:M)+SUMIF(ผลิต2!$C:$C,'รับ-จ่าย ประจำวัน'!$B169,ผลิต2!M:M)+SUMIF(เส้นแต่งหน้าขนมเค้ก!$C:$C,'รับ-จ่าย ประจำวัน'!$B169,เส้นแต่งหน้าขนมเค้ก!M:M)+SUMIF(แพ็ค!$C:$C,'รับ-จ่าย ประจำวัน'!$B169,แพ็ค!M:M)+SUMIF(ธุรการ!$C:$C,'รับ-จ่าย ประจำวัน'!$B169,ธุรการ!M:M)+SUMIF(เส้นแต่งหน้าขนมปัง!$C:$C,'รับ-จ่าย ประจำวัน'!$B169,เส้นแต่งหน้าขนมปัง!M:M)+SUMIF('วางแผนBC,CJ'!$C:$C,'รับ-จ่าย ประจำวัน'!$B169,'วางแผนBC,CJ'!M:M)+SUMIF(RD!$C:$C,'รับ-จ่าย ประจำวัน'!$B169,RD!M:M)+SUMIF('FG,ออนไล,คัดแยก'!$C:$C,'รับ-จ่าย ประจำวัน'!$B169,'FG,ออนไล,คัดแยก'!M:M)</f>
        <v>0</v>
      </c>
      <c r="AU169" s="16">
        <f>SUMIF(เตรียมส่วนผสม!$C:$C,'รับ-จ่าย ประจำวัน'!$B169,เตรียมส่วนผสม!N:N)+SUMIF(กวนไส้!$C:$C,'รับ-จ่าย ประจำวัน'!$B169,กวนไส้!N:N)+SUMIF(ผลิต1!$C:$C,'รับ-จ่าย ประจำวัน'!$B169,ผลิต1!N:N)+SUMIF(ผลิต2!$C:$C,'รับ-จ่าย ประจำวัน'!$B169,ผลิต2!N:N)+SUMIF(เส้นแต่งหน้าขนมเค้ก!$C:$C,'รับ-จ่าย ประจำวัน'!$B169,เส้นแต่งหน้าขนมเค้ก!N:N)+SUMIF(แพ็ค!$C:$C,'รับ-จ่าย ประจำวัน'!$B169,แพ็ค!N:N)+SUMIF(ธุรการ!$C:$C,'รับ-จ่าย ประจำวัน'!$B169,ธุรการ!N:N)+SUMIF(เส้นแต่งหน้าขนมปัง!$C:$C,'รับ-จ่าย ประจำวัน'!$B169,เส้นแต่งหน้าขนมปัง!N:N)+SUMIF('วางแผนBC,CJ'!$C:$C,'รับ-จ่าย ประจำวัน'!$B169,'วางแผนBC,CJ'!N:N)+SUMIF(RD!$C:$C,'รับ-จ่าย ประจำวัน'!$B169,RD!N:N)+SUMIF('FG,ออนไล,คัดแยก'!$C:$C,'รับ-จ่าย ประจำวัน'!$B169,'FG,ออนไล,คัดแยก'!N:N)</f>
        <v>0</v>
      </c>
      <c r="AV169" s="16">
        <f>SUMIF(เตรียมส่วนผสม!$C:$C,'รับ-จ่าย ประจำวัน'!$B169,เตรียมส่วนผสม!O:O)+SUMIF(กวนไส้!$C:$C,'รับ-จ่าย ประจำวัน'!$B169,กวนไส้!O:O)+SUMIF(ผลิต1!$C:$C,'รับ-จ่าย ประจำวัน'!$B169,ผลิต1!O:O)+SUMIF(ผลิต2!$C:$C,'รับ-จ่าย ประจำวัน'!$B169,ผลิต2!O:O)+SUMIF(เส้นแต่งหน้าขนมเค้ก!$C:$C,'รับ-จ่าย ประจำวัน'!$B169,เส้นแต่งหน้าขนมเค้ก!O:O)+SUMIF(แพ็ค!$C:$C,'รับ-จ่าย ประจำวัน'!$B169,แพ็ค!O:O)+SUMIF(ธุรการ!$C:$C,'รับ-จ่าย ประจำวัน'!$B169,ธุรการ!O:O)+SUMIF(เส้นแต่งหน้าขนมปัง!$C:$C,'รับ-จ่าย ประจำวัน'!$B169,เส้นแต่งหน้าขนมปัง!O:O)+SUMIF('วางแผนBC,CJ'!$C:$C,'รับ-จ่าย ประจำวัน'!$B169,'วางแผนBC,CJ'!O:O)+SUMIF(RD!$C:$C,'รับ-จ่าย ประจำวัน'!$B169,RD!O:O)+SUMIF('FG,ออนไล,คัดแยก'!$C:$C,'รับ-จ่าย ประจำวัน'!$B169,'FG,ออนไล,คัดแยก'!O:O)</f>
        <v>0</v>
      </c>
      <c r="AW169" s="16">
        <f>SUMIF(เตรียมส่วนผสม!$C:$C,'รับ-จ่าย ประจำวัน'!$B169,เตรียมส่วนผสม!P:P)+SUMIF(กวนไส้!$C:$C,'รับ-จ่าย ประจำวัน'!$B169,กวนไส้!P:P)+SUMIF(ผลิต1!$C:$C,'รับ-จ่าย ประจำวัน'!$B169,ผลิต1!P:P)+SUMIF(ผลิต2!$C:$C,'รับ-จ่าย ประจำวัน'!$B169,ผลิต2!P:P)+SUMIF(เส้นแต่งหน้าขนมเค้ก!$C:$C,'รับ-จ่าย ประจำวัน'!$B169,เส้นแต่งหน้าขนมเค้ก!P:P)+SUMIF(แพ็ค!$C:$C,'รับ-จ่าย ประจำวัน'!$B169,แพ็ค!P:P)+SUMIF(ธุรการ!$C:$C,'รับ-จ่าย ประจำวัน'!$B169,ธุรการ!P:P)+SUMIF(เส้นแต่งหน้าขนมปัง!$C:$C,'รับ-จ่าย ประจำวัน'!$B169,เส้นแต่งหน้าขนมปัง!P:P)+SUMIF('วางแผนBC,CJ'!$C:$C,'รับ-จ่าย ประจำวัน'!$B169,'วางแผนBC,CJ'!P:P)+SUMIF(RD!$C:$C,'รับ-จ่าย ประจำวัน'!$B169,RD!P:P)+SUMIF('FG,ออนไล,คัดแยก'!$C:$C,'รับ-จ่าย ประจำวัน'!$B169,'FG,ออนไล,คัดแยก'!P:P)</f>
        <v>0</v>
      </c>
      <c r="AX169" s="16">
        <f>SUMIF(เตรียมส่วนผสม!$C:$C,'รับ-จ่าย ประจำวัน'!$B169,เตรียมส่วนผสม!Q:Q)+SUMIF(กวนไส้!$C:$C,'รับ-จ่าย ประจำวัน'!$B169,กวนไส้!Q:Q)+SUMIF(ผลิต1!$C:$C,'รับ-จ่าย ประจำวัน'!$B169,ผลิต1!Q:Q)+SUMIF(ผลิต2!$C:$C,'รับ-จ่าย ประจำวัน'!$B169,ผลิต2!Q:Q)+SUMIF(เส้นแต่งหน้าขนมเค้ก!$C:$C,'รับ-จ่าย ประจำวัน'!$B169,เส้นแต่งหน้าขนมเค้ก!Q:Q)+SUMIF(แพ็ค!$C:$C,'รับ-จ่าย ประจำวัน'!$B169,แพ็ค!Q:Q)+SUMIF(ธุรการ!$C:$C,'รับ-จ่าย ประจำวัน'!$B169,ธุรการ!Q:Q)+SUMIF(เส้นแต่งหน้าขนมปัง!$C:$C,'รับ-จ่าย ประจำวัน'!$B169,เส้นแต่งหน้าขนมปัง!Q:Q)+SUMIF('วางแผนBC,CJ'!$C:$C,'รับ-จ่าย ประจำวัน'!$B169,'วางแผนBC,CJ'!Q:Q)+SUMIF(RD!$C:$C,'รับ-จ่าย ประจำวัน'!$B169,RD!Q:Q)+SUMIF('FG,ออนไล,คัดแยก'!$C:$C,'รับ-จ่าย ประจำวัน'!$B169,'FG,ออนไล,คัดแยก'!Q:Q)</f>
        <v>0</v>
      </c>
      <c r="AY169" s="16">
        <f>SUMIF(เตรียมส่วนผสม!$C:$C,'รับ-จ่าย ประจำวัน'!$B169,เตรียมส่วนผสม!R:R)+SUMIF(กวนไส้!$C:$C,'รับ-จ่าย ประจำวัน'!$B169,กวนไส้!R:R)+SUMIF(ผลิต1!$C:$C,'รับ-จ่าย ประจำวัน'!$B169,ผลิต1!R:R)+SUMIF(ผลิต2!$C:$C,'รับ-จ่าย ประจำวัน'!$B169,ผลิต2!R:R)+SUMIF(เส้นแต่งหน้าขนมเค้ก!$C:$C,'รับ-จ่าย ประจำวัน'!$B169,เส้นแต่งหน้าขนมเค้ก!R:R)+SUMIF(แพ็ค!$C:$C,'รับ-จ่าย ประจำวัน'!$B169,แพ็ค!R:R)+SUMIF(ธุรการ!$C:$C,'รับ-จ่าย ประจำวัน'!$B169,ธุรการ!R:R)+SUMIF(เส้นแต่งหน้าขนมปัง!$C:$C,'รับ-จ่าย ประจำวัน'!$B169,เส้นแต่งหน้าขนมปัง!R:R)+SUMIF('วางแผนBC,CJ'!$C:$C,'รับ-จ่าย ประจำวัน'!$B169,'วางแผนBC,CJ'!R:R)+SUMIF(RD!$C:$C,'รับ-จ่าย ประจำวัน'!$B169,RD!R:R)+SUMIF('FG,ออนไล,คัดแยก'!$C:$C,'รับ-จ่าย ประจำวัน'!$B169,'FG,ออนไล,คัดแยก'!R:R)</f>
        <v>0</v>
      </c>
      <c r="AZ169" s="16">
        <f>SUMIF(เตรียมส่วนผสม!$C:$C,'รับ-จ่าย ประจำวัน'!$B169,เตรียมส่วนผสม!S:S)+SUMIF(กวนไส้!$C:$C,'รับ-จ่าย ประจำวัน'!$B169,กวนไส้!S:S)+SUMIF(ผลิต1!$C:$C,'รับ-จ่าย ประจำวัน'!$B169,ผลิต1!S:S)+SUMIF(ผลิต2!$C:$C,'รับ-จ่าย ประจำวัน'!$B169,ผลิต2!S:S)+SUMIF(เส้นแต่งหน้าขนมเค้ก!$C:$C,'รับ-จ่าย ประจำวัน'!$B169,เส้นแต่งหน้าขนมเค้ก!S:S)+SUMIF(แพ็ค!$C:$C,'รับ-จ่าย ประจำวัน'!$B169,แพ็ค!S:S)+SUMIF(ธุรการ!$C:$C,'รับ-จ่าย ประจำวัน'!$B169,ธุรการ!S:S)+SUMIF(เส้นแต่งหน้าขนมปัง!$C:$C,'รับ-จ่าย ประจำวัน'!$B169,เส้นแต่งหน้าขนมปัง!S:S)+SUMIF('วางแผนBC,CJ'!$C:$C,'รับ-จ่าย ประจำวัน'!$B169,'วางแผนBC,CJ'!S:S)+SUMIF(RD!$C:$C,'รับ-จ่าย ประจำวัน'!$B169,RD!S:S)+SUMIF('FG,ออนไล,คัดแยก'!$C:$C,'รับ-จ่าย ประจำวัน'!$B169,'FG,ออนไล,คัดแยก'!S:S)</f>
        <v>0</v>
      </c>
      <c r="BA169" s="16">
        <f>SUMIF(เตรียมส่วนผสม!$C:$C,'รับ-จ่าย ประจำวัน'!$B169,เตรียมส่วนผสม!T:T)+SUMIF(กวนไส้!$C:$C,'รับ-จ่าย ประจำวัน'!$B169,กวนไส้!T:T)+SUMIF(ผลิต1!$C:$C,'รับ-จ่าย ประจำวัน'!$B169,ผลิต1!T:T)+SUMIF(ผลิต2!$C:$C,'รับ-จ่าย ประจำวัน'!$B169,ผลิต2!T:T)+SUMIF(เส้นแต่งหน้าขนมเค้ก!$C:$C,'รับ-จ่าย ประจำวัน'!$B169,เส้นแต่งหน้าขนมเค้ก!T:T)+SUMIF(แพ็ค!$C:$C,'รับ-จ่าย ประจำวัน'!$B169,แพ็ค!T:T)+SUMIF(ธุรการ!$C:$C,'รับ-จ่าย ประจำวัน'!$B169,ธุรการ!T:T)+SUMIF(เส้นแต่งหน้าขนมปัง!$C:$C,'รับ-จ่าย ประจำวัน'!$B169,เส้นแต่งหน้าขนมปัง!T:T)+SUMIF('วางแผนBC,CJ'!$C:$C,'รับ-จ่าย ประจำวัน'!$B169,'วางแผนBC,CJ'!T:T)+SUMIF(RD!$C:$C,'รับ-จ่าย ประจำวัน'!$B169,RD!T:T)+SUMIF('FG,ออนไล,คัดแยก'!$C:$C,'รับ-จ่าย ประจำวัน'!$B169,'FG,ออนไล,คัดแยก'!T:T)</f>
        <v>0</v>
      </c>
      <c r="BB169" s="16">
        <f>SUMIF(เตรียมส่วนผสม!$C:$C,'รับ-จ่าย ประจำวัน'!$B169,เตรียมส่วนผสม!U:U)+SUMIF(กวนไส้!$C:$C,'รับ-จ่าย ประจำวัน'!$B169,กวนไส้!U:U)+SUMIF(ผลิต1!$C:$C,'รับ-จ่าย ประจำวัน'!$B169,ผลิต1!U:U)+SUMIF(ผลิต2!$C:$C,'รับ-จ่าย ประจำวัน'!$B169,ผลิต2!U:U)+SUMIF(เส้นแต่งหน้าขนมเค้ก!$C:$C,'รับ-จ่าย ประจำวัน'!$B169,เส้นแต่งหน้าขนมเค้ก!U:U)+SUMIF(แพ็ค!$C:$C,'รับ-จ่าย ประจำวัน'!$B169,แพ็ค!U:U)+SUMIF(ธุรการ!$C:$C,'รับ-จ่าย ประจำวัน'!$B169,ธุรการ!U:U)+SUMIF(เส้นแต่งหน้าขนมปัง!$C:$C,'รับ-จ่าย ประจำวัน'!$B169,เส้นแต่งหน้าขนมปัง!U:U)+SUMIF('วางแผนBC,CJ'!$C:$C,'รับ-จ่าย ประจำวัน'!$B169,'วางแผนBC,CJ'!U:U)+SUMIF(RD!$C:$C,'รับ-จ่าย ประจำวัน'!$B169,RD!U:U)+SUMIF('FG,ออนไล,คัดแยก'!$C:$C,'รับ-จ่าย ประจำวัน'!$B169,'FG,ออนไล,คัดแยก'!U:U)</f>
        <v>0</v>
      </c>
      <c r="BC169" s="16">
        <f>SUMIF(เตรียมส่วนผสม!$C:$C,'รับ-จ่าย ประจำวัน'!$B169,เตรียมส่วนผสม!V:V)+SUMIF(กวนไส้!$C:$C,'รับ-จ่าย ประจำวัน'!$B169,กวนไส้!V:V)+SUMIF(ผลิต1!$C:$C,'รับ-จ่าย ประจำวัน'!$B169,ผลิต1!V:V)+SUMIF(ผลิต2!$C:$C,'รับ-จ่าย ประจำวัน'!$B169,ผลิต2!V:V)+SUMIF(เส้นแต่งหน้าขนมเค้ก!$C:$C,'รับ-จ่าย ประจำวัน'!$B169,เส้นแต่งหน้าขนมเค้ก!V:V)+SUMIF(แพ็ค!$C:$C,'รับ-จ่าย ประจำวัน'!$B169,แพ็ค!V:V)+SUMIF(ธุรการ!$C:$C,'รับ-จ่าย ประจำวัน'!$B169,ธุรการ!V:V)+SUMIF(เส้นแต่งหน้าขนมปัง!$C:$C,'รับ-จ่าย ประจำวัน'!$B169,เส้นแต่งหน้าขนมปัง!V:V)+SUMIF('วางแผนBC,CJ'!$C:$C,'รับ-จ่าย ประจำวัน'!$B169,'วางแผนBC,CJ'!V:V)+SUMIF(RD!$C:$C,'รับ-จ่าย ประจำวัน'!$B169,RD!V:V)+SUMIF('FG,ออนไล,คัดแยก'!$C:$C,'รับ-จ่าย ประจำวัน'!$B169,'FG,ออนไล,คัดแยก'!V:V)</f>
        <v>0</v>
      </c>
      <c r="BD169" s="16">
        <f>SUMIF(เตรียมส่วนผสม!$C:$C,'รับ-จ่าย ประจำวัน'!$B169,เตรียมส่วนผสม!W:W)+SUMIF(กวนไส้!$C:$C,'รับ-จ่าย ประจำวัน'!$B169,กวนไส้!W:W)+SUMIF(ผลิต1!$C:$C,'รับ-จ่าย ประจำวัน'!$B169,ผลิต1!W:W)+SUMIF(ผลิต2!$C:$C,'รับ-จ่าย ประจำวัน'!$B169,ผลิต2!W:W)+SUMIF(เส้นแต่งหน้าขนมเค้ก!$C:$C,'รับ-จ่าย ประจำวัน'!$B169,เส้นแต่งหน้าขนมเค้ก!W:W)+SUMIF(แพ็ค!$C:$C,'รับ-จ่าย ประจำวัน'!$B169,แพ็ค!W:W)+SUMIF(ธุรการ!$C:$C,'รับ-จ่าย ประจำวัน'!$B169,ธุรการ!W:W)+SUMIF(เส้นแต่งหน้าขนมปัง!$C:$C,'รับ-จ่าย ประจำวัน'!$B169,เส้นแต่งหน้าขนมปัง!W:W)+SUMIF('วางแผนBC,CJ'!$C:$C,'รับ-จ่าย ประจำวัน'!$B169,'วางแผนBC,CJ'!W:W)+SUMIF(RD!$C:$C,'รับ-จ่าย ประจำวัน'!$B169,RD!W:W)+SUMIF('FG,ออนไล,คัดแยก'!$C:$C,'รับ-จ่าย ประจำวัน'!$B169,'FG,ออนไล,คัดแยก'!W:W)</f>
        <v>200</v>
      </c>
      <c r="BE169" s="16">
        <f>SUMIF(เตรียมส่วนผสม!$C:$C,'รับ-จ่าย ประจำวัน'!$B169,เตรียมส่วนผสม!X:X)+SUMIF(กวนไส้!$C:$C,'รับ-จ่าย ประจำวัน'!$B169,กวนไส้!X:X)+SUMIF(ผลิต1!$C:$C,'รับ-จ่าย ประจำวัน'!$B169,ผลิต1!X:X)+SUMIF(ผลิต2!$C:$C,'รับ-จ่าย ประจำวัน'!$B169,ผลิต2!X:X)+SUMIF(เส้นแต่งหน้าขนมเค้ก!$C:$C,'รับ-จ่าย ประจำวัน'!$B169,เส้นแต่งหน้าขนมเค้ก!X:X)+SUMIF(แพ็ค!$C:$C,'รับ-จ่าย ประจำวัน'!$B169,แพ็ค!X:X)+SUMIF(ธุรการ!$C:$C,'รับ-จ่าย ประจำวัน'!$B169,ธุรการ!X:X)+SUMIF(เส้นแต่งหน้าขนมปัง!$C:$C,'รับ-จ่าย ประจำวัน'!$B169,เส้นแต่งหน้าขนมปัง!X:X)+SUMIF('วางแผนBC,CJ'!$C:$C,'รับ-จ่าย ประจำวัน'!$B169,'วางแผนBC,CJ'!X:X)+SUMIF(RD!$C:$C,'รับ-จ่าย ประจำวัน'!$B169,RD!X:X)+SUMIF('FG,ออนไล,คัดแยก'!$C:$C,'รับ-จ่าย ประจำวัน'!$B169,'FG,ออนไล,คัดแยก'!X:X)</f>
        <v>0</v>
      </c>
      <c r="BF169" s="16">
        <f>SUMIF(เตรียมส่วนผสม!$C:$C,'รับ-จ่าย ประจำวัน'!$B169,เตรียมส่วนผสม!Y:Y)+SUMIF(กวนไส้!$C:$C,'รับ-จ่าย ประจำวัน'!$B169,กวนไส้!Y:Y)+SUMIF(ผลิต1!$C:$C,'รับ-จ่าย ประจำวัน'!$B169,ผลิต1!Y:Y)+SUMIF(ผลิต2!$C:$C,'รับ-จ่าย ประจำวัน'!$B169,ผลิต2!Y:Y)+SUMIF(เส้นแต่งหน้าขนมเค้ก!$C:$C,'รับ-จ่าย ประจำวัน'!$B169,เส้นแต่งหน้าขนมเค้ก!Y:Y)+SUMIF(แพ็ค!$C:$C,'รับ-จ่าย ประจำวัน'!$B169,แพ็ค!Y:Y)+SUMIF(ธุรการ!$C:$C,'รับ-จ่าย ประจำวัน'!$B169,ธุรการ!Y:Y)+SUMIF(เส้นแต่งหน้าขนมปัง!$C:$C,'รับ-จ่าย ประจำวัน'!$B169,เส้นแต่งหน้าขนมปัง!Y:Y)+SUMIF('วางแผนBC,CJ'!$C:$C,'รับ-จ่าย ประจำวัน'!$B169,'วางแผนBC,CJ'!Y:Y)+SUMIF(RD!$C:$C,'รับ-จ่าย ประจำวัน'!$B169,RD!Y:Y)+SUMIF('FG,ออนไล,คัดแยก'!$C:$C,'รับ-จ่าย ประจำวัน'!$B169,'FG,ออนไล,คัดแยก'!Y:Y)</f>
        <v>0</v>
      </c>
      <c r="BG169" s="16">
        <f>SUMIF(เตรียมส่วนผสม!$C:$C,'รับ-จ่าย ประจำวัน'!$B169,เตรียมส่วนผสม!Z:Z)+SUMIF(กวนไส้!$C:$C,'รับ-จ่าย ประจำวัน'!$B169,กวนไส้!Z:Z)+SUMIF(ผลิต1!$C:$C,'รับ-จ่าย ประจำวัน'!$B169,ผลิต1!Z:Z)+SUMIF(ผลิต2!$C:$C,'รับ-จ่าย ประจำวัน'!$B169,ผลิต2!Z:Z)+SUMIF(เส้นแต่งหน้าขนมเค้ก!$C:$C,'รับ-จ่าย ประจำวัน'!$B169,เส้นแต่งหน้าขนมเค้ก!Z:Z)+SUMIF(แพ็ค!$C:$C,'รับ-จ่าย ประจำวัน'!$B169,แพ็ค!Z:Z)+SUMIF(ธุรการ!$C:$C,'รับ-จ่าย ประจำวัน'!$B169,ธุรการ!Z:Z)+SUMIF(เส้นแต่งหน้าขนมปัง!$C:$C,'รับ-จ่าย ประจำวัน'!$B169,เส้นแต่งหน้าขนมปัง!Z:Z)+SUMIF('วางแผนBC,CJ'!$C:$C,'รับ-จ่าย ประจำวัน'!$B169,'วางแผนBC,CJ'!Z:Z)+SUMIF(RD!$C:$C,'รับ-จ่าย ประจำวัน'!$B169,RD!Z:Z)+SUMIF('FG,ออนไล,คัดแยก'!$C:$C,'รับ-จ่าย ประจำวัน'!$B169,'FG,ออนไล,คัดแยก'!Z:Z)</f>
        <v>0</v>
      </c>
      <c r="BH169" s="16">
        <f>SUMIF(เตรียมส่วนผสม!$C:$C,'รับ-จ่าย ประจำวัน'!$B169,เตรียมส่วนผสม!AA:AA)+SUMIF(กวนไส้!$C:$C,'รับ-จ่าย ประจำวัน'!$B169,กวนไส้!AA:AA)+SUMIF(ผลิต1!$C:$C,'รับ-จ่าย ประจำวัน'!$B169,ผลิต1!AA:AA)+SUMIF(ผลิต2!$C:$C,'รับ-จ่าย ประจำวัน'!$B169,ผลิต2!AA:AA)+SUMIF(เส้นแต่งหน้าขนมเค้ก!$C:$C,'รับ-จ่าย ประจำวัน'!$B169,เส้นแต่งหน้าขนมเค้ก!AA:AA)+SUMIF(แพ็ค!$C:$C,'รับ-จ่าย ประจำวัน'!$B169,แพ็ค!AA:AA)+SUMIF(ธุรการ!$C:$C,'รับ-จ่าย ประจำวัน'!$B169,ธุรการ!AA:AA)+SUMIF(เส้นแต่งหน้าขนมปัง!$C:$C,'รับ-จ่าย ประจำวัน'!$B169,เส้นแต่งหน้าขนมปัง!AA:AA)+SUMIF('วางแผนBC,CJ'!$C:$C,'รับ-จ่าย ประจำวัน'!$B169,'วางแผนBC,CJ'!AA:AA)+SUMIF(RD!$C:$C,'รับ-จ่าย ประจำวัน'!$B169,RD!AA:AA)+SUMIF('FG,ออนไล,คัดแยก'!$C:$C,'รับ-จ่าย ประจำวัน'!$B169,'FG,ออนไล,คัดแยก'!AA:AA)</f>
        <v>0</v>
      </c>
      <c r="BI169" s="16">
        <f>SUMIF(เตรียมส่วนผสม!$C:$C,'รับ-จ่าย ประจำวัน'!$B169,เตรียมส่วนผสม!AB:AB)+SUMIF(กวนไส้!$C:$C,'รับ-จ่าย ประจำวัน'!$B169,กวนไส้!AB:AB)+SUMIF(ผลิต1!$C:$C,'รับ-จ่าย ประจำวัน'!$B169,ผลิต1!AB:AB)+SUMIF(ผลิต2!$C:$C,'รับ-จ่าย ประจำวัน'!$B169,ผลิต2!AB:AB)+SUMIF(เส้นแต่งหน้าขนมเค้ก!$C:$C,'รับ-จ่าย ประจำวัน'!$B169,เส้นแต่งหน้าขนมเค้ก!AB:AB)+SUMIF(แพ็ค!$C:$C,'รับ-จ่าย ประจำวัน'!$B169,แพ็ค!AB:AB)+SUMIF(ธุรการ!$C:$C,'รับ-จ่าย ประจำวัน'!$B169,ธุรการ!AB:AB)+SUMIF(เส้นแต่งหน้าขนมปัง!$C:$C,'รับ-จ่าย ประจำวัน'!$B169,เส้นแต่งหน้าขนมปัง!AB:AB)+SUMIF('วางแผนBC,CJ'!$C:$C,'รับ-จ่าย ประจำวัน'!$B169,'วางแผนBC,CJ'!AB:AB)+SUMIF(RD!$C:$C,'รับ-จ่าย ประจำวัน'!$B169,RD!AB:AB)+SUMIF('FG,ออนไล,คัดแยก'!$C:$C,'รับ-จ่าย ประจำวัน'!$B169,'FG,ออนไล,คัดแยก'!AB:AB)</f>
        <v>100</v>
      </c>
      <c r="BJ169" s="16">
        <f>SUMIF(เตรียมส่วนผสม!$C:$C,'รับ-จ่าย ประจำวัน'!$B169,เตรียมส่วนผสม!AC:AC)+SUMIF(กวนไส้!$C:$C,'รับ-จ่าย ประจำวัน'!$B169,กวนไส้!AC:AC)+SUMIF(ผลิต1!$C:$C,'รับ-จ่าย ประจำวัน'!$B169,ผลิต1!AC:AC)+SUMIF(ผลิต2!$C:$C,'รับ-จ่าย ประจำวัน'!$B169,ผลิต2!AC:AC)+SUMIF(เส้นแต่งหน้าขนมเค้ก!$C:$C,'รับ-จ่าย ประจำวัน'!$B169,เส้นแต่งหน้าขนมเค้ก!AC:AC)+SUMIF(แพ็ค!$C:$C,'รับ-จ่าย ประจำวัน'!$B169,แพ็ค!AC:AC)+SUMIF(ธุรการ!$C:$C,'รับ-จ่าย ประจำวัน'!$B169,ธุรการ!AC:AC)+SUMIF(เส้นแต่งหน้าขนมปัง!$C:$C,'รับ-จ่าย ประจำวัน'!$B169,เส้นแต่งหน้าขนมปัง!AC:AC)+SUMIF('วางแผนBC,CJ'!$C:$C,'รับ-จ่าย ประจำวัน'!$B169,'วางแผนBC,CJ'!AC:AC)+SUMIF(RD!$C:$C,'รับ-จ่าย ประจำวัน'!$B169,RD!AC:AC)+SUMIF('FG,ออนไล,คัดแยก'!$C:$C,'รับ-จ่าย ประจำวัน'!$B169,'FG,ออนไล,คัดแยก'!AC:AC)</f>
        <v>0</v>
      </c>
      <c r="BK169" s="16">
        <f>SUMIF(เตรียมส่วนผสม!$C:$C,'รับ-จ่าย ประจำวัน'!$B169,เตรียมส่วนผสม!AD:AD)+SUMIF(กวนไส้!$C:$C,'รับ-จ่าย ประจำวัน'!$B169,กวนไส้!AD:AD)+SUMIF(ผลิต1!$C:$C,'รับ-จ่าย ประจำวัน'!$B169,ผลิต1!AD:AD)+SUMIF(ผลิต2!$C:$C,'รับ-จ่าย ประจำวัน'!$B169,ผลิต2!AD:AD)+SUMIF(เส้นแต่งหน้าขนมเค้ก!$C:$C,'รับ-จ่าย ประจำวัน'!$B169,เส้นแต่งหน้าขนมเค้ก!AD:AD)+SUMIF(แพ็ค!$C:$C,'รับ-จ่าย ประจำวัน'!$B169,แพ็ค!AD:AD)+SUMIF(ธุรการ!$C:$C,'รับ-จ่าย ประจำวัน'!$B169,ธุรการ!AD:AD)+SUMIF(เส้นแต่งหน้าขนมปัง!$C:$C,'รับ-จ่าย ประจำวัน'!$B169,เส้นแต่งหน้าขนมปัง!AD:AD)+SUMIF('วางแผนBC,CJ'!$C:$C,'รับ-จ่าย ประจำวัน'!$B169,'วางแผนBC,CJ'!AD:AD)+SUMIF(RD!$C:$C,'รับ-จ่าย ประจำวัน'!$B169,RD!AD:AD)+SUMIF('FG,ออนไล,คัดแยก'!$C:$C,'รับ-จ่าย ประจำวัน'!$B169,'FG,ออนไล,คัดแยก'!AD:AD)</f>
        <v>0</v>
      </c>
      <c r="BL169" s="16">
        <f>SUMIF(เตรียมส่วนผสม!$C:$C,'รับ-จ่าย ประจำวัน'!$B169,เตรียมส่วนผสม!AE:AE)+SUMIF(กวนไส้!$C:$C,'รับ-จ่าย ประจำวัน'!$B169,กวนไส้!AE:AE)+SUMIF(ผลิต1!$C:$C,'รับ-จ่าย ประจำวัน'!$B169,ผลิต1!AE:AE)+SUMIF(ผลิต2!$C:$C,'รับ-จ่าย ประจำวัน'!$B169,ผลิต2!AE:AE)+SUMIF(เส้นแต่งหน้าขนมเค้ก!$C:$C,'รับ-จ่าย ประจำวัน'!$B169,เส้นแต่งหน้าขนมเค้ก!AE:AE)+SUMIF(แพ็ค!$C:$C,'รับ-จ่าย ประจำวัน'!$B169,แพ็ค!AE:AE)+SUMIF(ธุรการ!$C:$C,'รับ-จ่าย ประจำวัน'!$B169,ธุรการ!AE:AE)+SUMIF(เส้นแต่งหน้าขนมปัง!$C:$C,'รับ-จ่าย ประจำวัน'!$B169,เส้นแต่งหน้าขนมปัง!AE:AE)+SUMIF('วางแผนBC,CJ'!$C:$C,'รับ-จ่าย ประจำวัน'!$B169,'วางแผนBC,CJ'!AE:AE)+SUMIF(RD!$C:$C,'รับ-จ่าย ประจำวัน'!$B169,RD!AE:AE)+SUMIF('FG,ออนไล,คัดแยก'!$C:$C,'รับ-จ่าย ประจำวัน'!$B169,'FG,ออนไล,คัดแยก'!AE:AE)</f>
        <v>200</v>
      </c>
      <c r="BM169" s="16">
        <f>SUMIF(เตรียมส่วนผสม!$C:$C,'รับ-จ่าย ประจำวัน'!$B169,เตรียมส่วนผสม!AF:AF)+SUMIF(กวนไส้!$C:$C,'รับ-จ่าย ประจำวัน'!$B169,กวนไส้!AF:AF)+SUMIF(ผลิต1!$C:$C,'รับ-จ่าย ประจำวัน'!$B169,ผลิต1!AF:AF)+SUMIF(ผลิต2!$C:$C,'รับ-จ่าย ประจำวัน'!$B169,ผลิต2!AF:AF)+SUMIF(เส้นแต่งหน้าขนมเค้ก!$C:$C,'รับ-จ่าย ประจำวัน'!$B169,เส้นแต่งหน้าขนมเค้ก!AF:AF)+SUMIF(แพ็ค!$C:$C,'รับ-จ่าย ประจำวัน'!$B169,แพ็ค!AF:AF)+SUMIF(ธุรการ!$C:$C,'รับ-จ่าย ประจำวัน'!$B169,ธุรการ!AF:AF)+SUMIF(เส้นแต่งหน้าขนมปัง!$C:$C,'รับ-จ่าย ประจำวัน'!$B169,เส้นแต่งหน้าขนมปัง!AF:AF)+SUMIF('วางแผนBC,CJ'!$C:$C,'รับ-จ่าย ประจำวัน'!$B169,'วางแผนBC,CJ'!AF:AF)+SUMIF(RD!$C:$C,'รับ-จ่าย ประจำวัน'!$B169,RD!AF:AF)+SUMIF('FG,ออนไล,คัดแยก'!$C:$C,'รับ-จ่าย ประจำวัน'!$B169,'FG,ออนไล,คัดแยก'!AF:AF)</f>
        <v>0</v>
      </c>
      <c r="BN169" s="16">
        <f>SUMIF(เตรียมส่วนผสม!$C:$C,'รับ-จ่าย ประจำวัน'!$B169,เตรียมส่วนผสม!AG:AG)+SUMIF(กวนไส้!$C:$C,'รับ-จ่าย ประจำวัน'!$B169,กวนไส้!AG:AG)+SUMIF(ผลิต1!$C:$C,'รับ-จ่าย ประจำวัน'!$B169,ผลิต1!AG:AG)+SUMIF(ผลิต2!$C:$C,'รับ-จ่าย ประจำวัน'!$B169,ผลิต2!AG:AG)+SUMIF(เส้นแต่งหน้าขนมเค้ก!$C:$C,'รับ-จ่าย ประจำวัน'!$B169,เส้นแต่งหน้าขนมเค้ก!AG:AG)+SUMIF(แพ็ค!$C:$C,'รับ-จ่าย ประจำวัน'!$B169,แพ็ค!AG:AG)+SUMIF(ธุรการ!$C:$C,'รับ-จ่าย ประจำวัน'!$B169,ธุรการ!AG:AG)+SUMIF(เส้นแต่งหน้าขนมปัง!$C:$C,'รับ-จ่าย ประจำวัน'!$B169,เส้นแต่งหน้าขนมปัง!AG:AG)+SUMIF('วางแผนBC,CJ'!$C:$C,'รับ-จ่าย ประจำวัน'!$B169,'วางแผนBC,CJ'!AG:AG)+SUMIF(RD!$C:$C,'รับ-จ่าย ประจำวัน'!$B169,RD!AG:AG)+SUMIF('FG,ออนไล,คัดแยก'!$C:$C,'รับ-จ่าย ประจำวัน'!$B169,'FG,ออนไล,คัดแยก'!AG:AG)</f>
        <v>0</v>
      </c>
      <c r="BO169" s="16">
        <f>SUMIF(เตรียมส่วนผสม!$C:$C,'รับ-จ่าย ประจำวัน'!$B169,เตรียมส่วนผสม!AH:AH)+SUMIF(กวนไส้!$C:$C,'รับ-จ่าย ประจำวัน'!$B169,กวนไส้!AH:AH)+SUMIF(ผลิต1!$C:$C,'รับ-จ่าย ประจำวัน'!$B169,ผลิต1!AH:AH)+SUMIF(ผลิต2!$C:$C,'รับ-จ่าย ประจำวัน'!$B169,ผลิต2!AH:AH)+SUMIF(เส้นแต่งหน้าขนมเค้ก!$C:$C,'รับ-จ่าย ประจำวัน'!$B169,เส้นแต่งหน้าขนมเค้ก!AH:AH)+SUMIF(แพ็ค!$C:$C,'รับ-จ่าย ประจำวัน'!$B169,แพ็ค!AH:AH)+SUMIF(ธุรการ!$C:$C,'รับ-จ่าย ประจำวัน'!$B169,ธุรการ!AH:AH)+SUMIF(เส้นแต่งหน้าขนมปัง!$C:$C,'รับ-จ่าย ประจำวัน'!$B169,เส้นแต่งหน้าขนมปัง!AH:AH)+SUMIF('วางแผนBC,CJ'!$C:$C,'รับ-จ่าย ประจำวัน'!$B169,'วางแผนBC,CJ'!AH:AH)+SUMIF(RD!$C:$C,'รับ-จ่าย ประจำวัน'!$B169,RD!AH:AH)+SUMIF('FG,ออนไล,คัดแยก'!$C:$C,'รับ-จ่าย ประจำวัน'!$B169,'FG,ออนไล,คัดแยก'!AH:AH)</f>
        <v>0</v>
      </c>
      <c r="BP169" s="16">
        <f>SUMIF(เตรียมส่วนผสม!$C:$C,'รับ-จ่าย ประจำวัน'!$B169,เตรียมส่วนผสม!AI:AI)+SUMIF(กวนไส้!$C:$C,'รับ-จ่าย ประจำวัน'!$B169,กวนไส้!AI:AI)+SUMIF(ผลิต1!$C:$C,'รับ-จ่าย ประจำวัน'!$B169,ผลิต1!AI:AI)+SUMIF(ผลิต2!$C:$C,'รับ-จ่าย ประจำวัน'!$B169,ผลิต2!AI:AI)+SUMIF(เส้นแต่งหน้าขนมเค้ก!$C:$C,'รับ-จ่าย ประจำวัน'!$B169,เส้นแต่งหน้าขนมเค้ก!AI:AI)+SUMIF(แพ็ค!$C:$C,'รับ-จ่าย ประจำวัน'!$B169,แพ็ค!AI:AI)+SUMIF(ธุรการ!$C:$C,'รับ-จ่าย ประจำวัน'!$B169,ธุรการ!AI:AI)+SUMIF(เส้นแต่งหน้าขนมปัง!$C:$C,'รับ-จ่าย ประจำวัน'!$B169,เส้นแต่งหน้าขนมปัง!AI:AI)+SUMIF('วางแผนBC,CJ'!$C:$C,'รับ-จ่าย ประจำวัน'!$B169,'วางแผนBC,CJ'!AI:AI)+SUMIF(RD!$C:$C,'รับ-จ่าย ประจำวัน'!$B169,RD!AI:AI)+SUMIF('FG,ออนไล,คัดแยก'!$C:$C,'รับ-จ่าย ประจำวัน'!$B169,'FG,ออนไล,คัดแยก'!AI:AI)</f>
        <v>50</v>
      </c>
      <c r="BQ169" s="16">
        <f>SUMIF(เตรียมส่วนผสม!$C:$C,'รับ-จ่าย ประจำวัน'!$B169,เตรียมส่วนผสม!AJ:AJ)+SUMIF(กวนไส้!$C:$C,'รับ-จ่าย ประจำวัน'!$B169,กวนไส้!AJ:AJ)+SUMIF(ผลิต1!$C:$C,'รับ-จ่าย ประจำวัน'!$B169,ผลิต1!AJ:AJ)+SUMIF(ผลิต2!$C:$C,'รับ-จ่าย ประจำวัน'!$B169,ผลิต2!AJ:AJ)+SUMIF(เส้นแต่งหน้าขนมเค้ก!$C:$C,'รับ-จ่าย ประจำวัน'!$B169,เส้นแต่งหน้าขนมเค้ก!AJ:AJ)+SUMIF(แพ็ค!$C:$C,'รับ-จ่าย ประจำวัน'!$B169,แพ็ค!AJ:AJ)+SUMIF(ธุรการ!$C:$C,'รับ-จ่าย ประจำวัน'!$B169,ธุรการ!AJ:AJ)+SUMIF(เส้นแต่งหน้าขนมปัง!$C:$C,'รับ-จ่าย ประจำวัน'!$B169,เส้นแต่งหน้าขนมปัง!AJ:AJ)+SUMIF('วางแผนBC,CJ'!$C:$C,'รับ-จ่าย ประจำวัน'!$B169,'วางแผนBC,CJ'!AJ:AJ)+SUMIF(RD!$C:$C,'รับ-จ่าย ประจำวัน'!$B169,RD!AJ:AJ)+SUMIF('FG,ออนไล,คัดแยก'!$C:$C,'รับ-จ่าย ประจำวัน'!$B169,'FG,ออนไล,คัดแยก'!AJ:AJ)</f>
        <v>0</v>
      </c>
      <c r="BR169" s="16">
        <f>SUMIF(เตรียมส่วนผสม!$C:$C,'รับ-จ่าย ประจำวัน'!$B169,เตรียมส่วนผสม!AK:AK)+SUMIF(กวนไส้!$C:$C,'รับ-จ่าย ประจำวัน'!$B169,กวนไส้!AK:AK)+SUMIF(ผลิต1!$C:$C,'รับ-จ่าย ประจำวัน'!$B169,ผลิต1!AK:AK)+SUMIF(ผลิต2!$C:$C,'รับ-จ่าย ประจำวัน'!$B169,ผลิต2!AK:AK)+SUMIF(เส้นแต่งหน้าขนมเค้ก!$C:$C,'รับ-จ่าย ประจำวัน'!$B169,เส้นแต่งหน้าขนมเค้ก!AK:AK)+SUMIF(แพ็ค!$C:$C,'รับ-จ่าย ประจำวัน'!$B169,แพ็ค!AK:AK)+SUMIF(ธุรการ!$C:$C,'รับ-จ่าย ประจำวัน'!$B169,ธุรการ!AK:AK)+SUMIF(เส้นแต่งหน้าขนมปัง!$C:$C,'รับ-จ่าย ประจำวัน'!$B169,เส้นแต่งหน้าขนมปัง!AK:AK)+SUMIF('วางแผนBC,CJ'!$C:$C,'รับ-จ่าย ประจำวัน'!$B169,'วางแผนBC,CJ'!AK:AK)+SUMIF(RD!$C:$C,'รับ-จ่าย ประจำวัน'!$B169,RD!AK:AK)+SUMIF('FG,ออนไล,คัดแยก'!$C:$C,'รับ-จ่าย ประจำวัน'!$B169,'FG,ออนไล,คัดแยก'!AK:AK)</f>
        <v>0</v>
      </c>
      <c r="BS169" s="16">
        <f>SUMIF(เตรียมส่วนผสม!$C:$C,'รับ-จ่าย ประจำวัน'!$B169,เตรียมส่วนผสม!AL:AL)+SUMIF(กวนไส้!$C:$C,'รับ-จ่าย ประจำวัน'!$B169,กวนไส้!AL:AL)+SUMIF(ผลิต1!$C:$C,'รับ-จ่าย ประจำวัน'!$B169,ผลิต1!AL:AL)+SUMIF(ผลิต2!$C:$C,'รับ-จ่าย ประจำวัน'!$B169,ผลิต2!AL:AL)+SUMIF(เส้นแต่งหน้าขนมเค้ก!$C:$C,'รับ-จ่าย ประจำวัน'!$B169,เส้นแต่งหน้าขนมเค้ก!AL:AL)+SUMIF(แพ็ค!$C:$C,'รับ-จ่าย ประจำวัน'!$B169,แพ็ค!AL:AL)+SUMIF(ธุรการ!$C:$C,'รับ-จ่าย ประจำวัน'!$B169,ธุรการ!AL:AL)+SUMIF(เส้นแต่งหน้าขนมปัง!$C:$C,'รับ-จ่าย ประจำวัน'!$B169,เส้นแต่งหน้าขนมปัง!AL:AL)+SUMIF('วางแผนBC,CJ'!$C:$C,'รับ-จ่าย ประจำวัน'!$B169,'วางแผนBC,CJ'!AL:AL)+SUMIF(RD!$C:$C,'รับ-จ่าย ประจำวัน'!$B169,RD!AL:AL)+SUMIF('FG,ออนไล,คัดแยก'!$C:$C,'รับ-จ่าย ประจำวัน'!$B169,'FG,ออนไล,คัดแยก'!AL:AL)</f>
        <v>0</v>
      </c>
      <c r="BT169" s="18">
        <f t="shared" si="36"/>
        <v>550</v>
      </c>
      <c r="BU169" s="116"/>
      <c r="BV169" s="146">
        <f t="shared" si="37"/>
        <v>5350</v>
      </c>
      <c r="BW169" s="183">
        <v>30</v>
      </c>
      <c r="BX169" s="172">
        <f t="shared" si="46"/>
        <v>18.333333333333332</v>
      </c>
      <c r="BY169" s="188">
        <f t="shared" si="40"/>
        <v>291.81818181818181</v>
      </c>
      <c r="BZ169" s="180">
        <f t="shared" ca="1" si="38"/>
        <v>46494.818181818184</v>
      </c>
      <c r="CA169" s="93"/>
      <c r="CB169" s="93"/>
      <c r="CC169" s="93"/>
      <c r="CD169" s="93"/>
      <c r="CE169" s="93"/>
      <c r="CF169" s="93"/>
      <c r="CG169" s="93"/>
      <c r="CH169" s="93"/>
      <c r="CI169" s="93"/>
      <c r="CJ169" s="94"/>
      <c r="CK169" s="9">
        <f t="shared" si="41"/>
        <v>5350</v>
      </c>
    </row>
    <row r="170" spans="1:89" x14ac:dyDescent="0.5">
      <c r="A170" s="149" t="s">
        <v>620</v>
      </c>
      <c r="B170" s="34">
        <v>1021701016</v>
      </c>
      <c r="C170" s="33" t="s">
        <v>1912</v>
      </c>
      <c r="D170" s="141" t="s">
        <v>61</v>
      </c>
      <c r="E170" s="25"/>
      <c r="F170" s="132"/>
      <c r="G170" s="25"/>
      <c r="H170" s="12">
        <v>48300</v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11"/>
      <c r="AF170" s="11"/>
      <c r="AG170" s="11"/>
      <c r="AH170" s="11"/>
      <c r="AI170" s="25"/>
      <c r="AJ170" s="25"/>
      <c r="AK170" s="25"/>
      <c r="AL170" s="25"/>
      <c r="AM170" s="25"/>
      <c r="AN170" s="15">
        <f t="shared" si="35"/>
        <v>0</v>
      </c>
      <c r="AO170" s="16">
        <f>SUMIF(เตรียมส่วนผสม!$C:$C,'รับ-จ่าย ประจำวัน'!$B170,เตรียมส่วนผสม!H:H)+SUMIF(กวนไส้!$C:$C,'รับ-จ่าย ประจำวัน'!$B170,กวนไส้!H:H)+SUMIF(ผลิต1!$C:$C,'รับ-จ่าย ประจำวัน'!$B170,ผลิต1!H:H)+SUMIF(ผลิต2!$C:$C,'รับ-จ่าย ประจำวัน'!$B170,ผลิต2!H:H)+SUMIF(เส้นแต่งหน้าขนมเค้ก!$C:$C,'รับ-จ่าย ประจำวัน'!$B170,เส้นแต่งหน้าขนมเค้ก!H:H)+SUMIF(แพ็ค!$C:$C,'รับ-จ่าย ประจำวัน'!$B170,แพ็ค!H:H)+SUMIF(ธุรการ!$C:$C,'รับ-จ่าย ประจำวัน'!$B170,ธุรการ!H:H)+SUMIF(เส้นแต่งหน้าขนมปัง!$C:$C,'รับ-จ่าย ประจำวัน'!$B170,เส้นแต่งหน้าขนมปัง!H:H)+SUMIF('วางแผนBC,CJ'!$C:$C,'รับ-จ่าย ประจำวัน'!$B170,'วางแผนBC,CJ'!H:H)+SUMIF(RD!$C:$C,'รับ-จ่าย ประจำวัน'!$B170,RD!H:H)+SUMIF('FG,ออนไล,คัดแยก'!$C:$C,'รับ-จ่าย ประจำวัน'!$B170,'FG,ออนไล,คัดแยก'!H:H)</f>
        <v>1000</v>
      </c>
      <c r="AP170" s="16">
        <f>SUMIF(เตรียมส่วนผสม!$C:$C,'รับ-จ่าย ประจำวัน'!$B170,เตรียมส่วนผสม!I:I)+SUMIF(กวนไส้!$C:$C,'รับ-จ่าย ประจำวัน'!$B170,กวนไส้!I:I)+SUMIF(ผลิต1!$C:$C,'รับ-จ่าย ประจำวัน'!$B170,ผลิต1!I:I)+SUMIF(ผลิต2!$C:$C,'รับ-จ่าย ประจำวัน'!$B170,ผลิต2!I:I)+SUMIF(เส้นแต่งหน้าขนมเค้ก!$C:$C,'รับ-จ่าย ประจำวัน'!$B170,เส้นแต่งหน้าขนมเค้ก!I:I)+SUMIF(แพ็ค!$C:$C,'รับ-จ่าย ประจำวัน'!$B170,แพ็ค!I:I)+SUMIF(ธุรการ!$C:$C,'รับ-จ่าย ประจำวัน'!$B170,ธุรการ!I:I)+SUMIF(เส้นแต่งหน้าขนมปัง!$C:$C,'รับ-จ่าย ประจำวัน'!$B170,เส้นแต่งหน้าขนมปัง!I:I)+SUMIF('วางแผนBC,CJ'!$C:$C,'รับ-จ่าย ประจำวัน'!$B170,'วางแผนBC,CJ'!I:I)+SUMIF(RD!$C:$C,'รับ-จ่าย ประจำวัน'!$B170,RD!I:I)+SUMIF('FG,ออนไล,คัดแยก'!$C:$C,'รับ-จ่าย ประจำวัน'!$B170,'FG,ออนไล,คัดแยก'!I:I)</f>
        <v>1000</v>
      </c>
      <c r="AQ170" s="16">
        <f>SUMIF(เตรียมส่วนผสม!$C:$C,'รับ-จ่าย ประจำวัน'!$B170,เตรียมส่วนผสม!J:J)+SUMIF(กวนไส้!$C:$C,'รับ-จ่าย ประจำวัน'!$B170,กวนไส้!J:J)+SUMIF(ผลิต1!$C:$C,'รับ-จ่าย ประจำวัน'!$B170,ผลิต1!J:J)+SUMIF(ผลิต2!$C:$C,'รับ-จ่าย ประจำวัน'!$B170,ผลิต2!J:J)+SUMIF(เส้นแต่งหน้าขนมเค้ก!$C:$C,'รับ-จ่าย ประจำวัน'!$B170,เส้นแต่งหน้าขนมเค้ก!J:J)+SUMIF(แพ็ค!$C:$C,'รับ-จ่าย ประจำวัน'!$B170,แพ็ค!J:J)+SUMIF(ธุรการ!$C:$C,'รับ-จ่าย ประจำวัน'!$B170,ธุรการ!J:J)+SUMIF(เส้นแต่งหน้าขนมปัง!$C:$C,'รับ-จ่าย ประจำวัน'!$B170,เส้นแต่งหน้าขนมปัง!J:J)+SUMIF('วางแผนBC,CJ'!$C:$C,'รับ-จ่าย ประจำวัน'!$B170,'วางแผนBC,CJ'!J:J)+SUMIF(RD!$C:$C,'รับ-จ่าย ประจำวัน'!$B170,RD!J:J)+SUMIF('FG,ออนไล,คัดแยก'!$C:$C,'รับ-จ่าย ประจำวัน'!$B170,'FG,ออนไล,คัดแยก'!J:J)</f>
        <v>0</v>
      </c>
      <c r="AR170" s="16">
        <f>SUMIF(เตรียมส่วนผสม!$C:$C,'รับ-จ่าย ประจำวัน'!$B170,เตรียมส่วนผสม!K:K)+SUMIF(กวนไส้!$C:$C,'รับ-จ่าย ประจำวัน'!$B170,กวนไส้!K:K)+SUMIF(ผลิต1!$C:$C,'รับ-จ่าย ประจำวัน'!$B170,ผลิต1!K:K)+SUMIF(ผลิต2!$C:$C,'รับ-จ่าย ประจำวัน'!$B170,ผลิต2!K:K)+SUMIF(เส้นแต่งหน้าขนมเค้ก!$C:$C,'รับ-จ่าย ประจำวัน'!$B170,เส้นแต่งหน้าขนมเค้ก!K:K)+SUMIF(แพ็ค!$C:$C,'รับ-จ่าย ประจำวัน'!$B170,แพ็ค!K:K)+SUMIF(ธุรการ!$C:$C,'รับ-จ่าย ประจำวัน'!$B170,ธุรการ!K:K)+SUMIF(เส้นแต่งหน้าขนมปัง!$C:$C,'รับ-จ่าย ประจำวัน'!$B170,เส้นแต่งหน้าขนมปัง!K:K)+SUMIF('วางแผนBC,CJ'!$C:$C,'รับ-จ่าย ประจำวัน'!$B170,'วางแผนBC,CJ'!K:K)+SUMIF(RD!$C:$C,'รับ-จ่าย ประจำวัน'!$B170,RD!K:K)+SUMIF('FG,ออนไล,คัดแยก'!$C:$C,'รับ-จ่าย ประจำวัน'!$B170,'FG,ออนไล,คัดแยก'!K:K)</f>
        <v>1000</v>
      </c>
      <c r="AS170" s="16">
        <f>SUMIF(เตรียมส่วนผสม!$C:$C,'รับ-จ่าย ประจำวัน'!$B170,เตรียมส่วนผสม!L:L)+SUMIF(กวนไส้!$C:$C,'รับ-จ่าย ประจำวัน'!$B170,กวนไส้!L:L)+SUMIF(ผลิต1!$C:$C,'รับ-จ่าย ประจำวัน'!$B170,ผลิต1!L:L)+SUMIF(ผลิต2!$C:$C,'รับ-จ่าย ประจำวัน'!$B170,ผลิต2!L:L)+SUMIF(เส้นแต่งหน้าขนมเค้ก!$C:$C,'รับ-จ่าย ประจำวัน'!$B170,เส้นแต่งหน้าขนมเค้ก!L:L)+SUMIF(แพ็ค!$C:$C,'รับ-จ่าย ประจำวัน'!$B170,แพ็ค!L:L)+SUMIF(ธุรการ!$C:$C,'รับ-จ่าย ประจำวัน'!$B170,ธุรการ!L:L)+SUMIF(เส้นแต่งหน้าขนมปัง!$C:$C,'รับ-จ่าย ประจำวัน'!$B170,เส้นแต่งหน้าขนมปัง!L:L)+SUMIF('วางแผนBC,CJ'!$C:$C,'รับ-จ่าย ประจำวัน'!$B170,'วางแผนBC,CJ'!L:L)+SUMIF(RD!$C:$C,'รับ-จ่าย ประจำวัน'!$B170,RD!L:L)+SUMIF('FG,ออนไล,คัดแยก'!$C:$C,'รับ-จ่าย ประจำวัน'!$B170,'FG,ออนไล,คัดแยก'!L:L)</f>
        <v>1000</v>
      </c>
      <c r="AT170" s="16">
        <f>SUMIF(เตรียมส่วนผสม!$C:$C,'รับ-จ่าย ประจำวัน'!$B170,เตรียมส่วนผสม!M:M)+SUMIF(กวนไส้!$C:$C,'รับ-จ่าย ประจำวัน'!$B170,กวนไส้!M:M)+SUMIF(ผลิต1!$C:$C,'รับ-จ่าย ประจำวัน'!$B170,ผลิต1!M:M)+SUMIF(ผลิต2!$C:$C,'รับ-จ่าย ประจำวัน'!$B170,ผลิต2!M:M)+SUMIF(เส้นแต่งหน้าขนมเค้ก!$C:$C,'รับ-จ่าย ประจำวัน'!$B170,เส้นแต่งหน้าขนมเค้ก!M:M)+SUMIF(แพ็ค!$C:$C,'รับ-จ่าย ประจำวัน'!$B170,แพ็ค!M:M)+SUMIF(ธุรการ!$C:$C,'รับ-จ่าย ประจำวัน'!$B170,ธุรการ!M:M)+SUMIF(เส้นแต่งหน้าขนมปัง!$C:$C,'รับ-จ่าย ประจำวัน'!$B170,เส้นแต่งหน้าขนมปัง!M:M)+SUMIF('วางแผนBC,CJ'!$C:$C,'รับ-จ่าย ประจำวัน'!$B170,'วางแผนBC,CJ'!M:M)+SUMIF(RD!$C:$C,'รับ-จ่าย ประจำวัน'!$B170,RD!M:M)+SUMIF('FG,ออนไล,คัดแยก'!$C:$C,'รับ-จ่าย ประจำวัน'!$B170,'FG,ออนไล,คัดแยก'!M:M)</f>
        <v>0</v>
      </c>
      <c r="AU170" s="16">
        <f>SUMIF(เตรียมส่วนผสม!$C:$C,'รับ-จ่าย ประจำวัน'!$B170,เตรียมส่วนผสม!N:N)+SUMIF(กวนไส้!$C:$C,'รับ-จ่าย ประจำวัน'!$B170,กวนไส้!N:N)+SUMIF(ผลิต1!$C:$C,'รับ-จ่าย ประจำวัน'!$B170,ผลิต1!N:N)+SUMIF(ผลิต2!$C:$C,'รับ-จ่าย ประจำวัน'!$B170,ผลิต2!N:N)+SUMIF(เส้นแต่งหน้าขนมเค้ก!$C:$C,'รับ-จ่าย ประจำวัน'!$B170,เส้นแต่งหน้าขนมเค้ก!N:N)+SUMIF(แพ็ค!$C:$C,'รับ-จ่าย ประจำวัน'!$B170,แพ็ค!N:N)+SUMIF(ธุรการ!$C:$C,'รับ-จ่าย ประจำวัน'!$B170,ธุรการ!N:N)+SUMIF(เส้นแต่งหน้าขนมปัง!$C:$C,'รับ-จ่าย ประจำวัน'!$B170,เส้นแต่งหน้าขนมปัง!N:N)+SUMIF('วางแผนBC,CJ'!$C:$C,'รับ-จ่าย ประจำวัน'!$B170,'วางแผนBC,CJ'!N:N)+SUMIF(RD!$C:$C,'รับ-จ่าย ประจำวัน'!$B170,RD!N:N)+SUMIF('FG,ออนไล,คัดแยก'!$C:$C,'รับ-จ่าย ประจำวัน'!$B170,'FG,ออนไล,คัดแยก'!N:N)</f>
        <v>0</v>
      </c>
      <c r="AV170" s="16">
        <f>SUMIF(เตรียมส่วนผสม!$C:$C,'รับ-จ่าย ประจำวัน'!$B170,เตรียมส่วนผสม!O:O)+SUMIF(กวนไส้!$C:$C,'รับ-จ่าย ประจำวัน'!$B170,กวนไส้!O:O)+SUMIF(ผลิต1!$C:$C,'รับ-จ่าย ประจำวัน'!$B170,ผลิต1!O:O)+SUMIF(ผลิต2!$C:$C,'รับ-จ่าย ประจำวัน'!$B170,ผลิต2!O:O)+SUMIF(เส้นแต่งหน้าขนมเค้ก!$C:$C,'รับ-จ่าย ประจำวัน'!$B170,เส้นแต่งหน้าขนมเค้ก!O:O)+SUMIF(แพ็ค!$C:$C,'รับ-จ่าย ประจำวัน'!$B170,แพ็ค!O:O)+SUMIF(ธุรการ!$C:$C,'รับ-จ่าย ประจำวัน'!$B170,ธุรการ!O:O)+SUMIF(เส้นแต่งหน้าขนมปัง!$C:$C,'รับ-จ่าย ประจำวัน'!$B170,เส้นแต่งหน้าขนมปัง!O:O)+SUMIF('วางแผนBC,CJ'!$C:$C,'รับ-จ่าย ประจำวัน'!$B170,'วางแผนBC,CJ'!O:O)+SUMIF(RD!$C:$C,'รับ-จ่าย ประจำวัน'!$B170,RD!O:O)+SUMIF('FG,ออนไล,คัดแยก'!$C:$C,'รับ-จ่าย ประจำวัน'!$B170,'FG,ออนไล,คัดแยก'!O:O)</f>
        <v>1000</v>
      </c>
      <c r="AW170" s="16">
        <f>SUMIF(เตรียมส่วนผสม!$C:$C,'รับ-จ่าย ประจำวัน'!$B170,เตรียมส่วนผสม!P:P)+SUMIF(กวนไส้!$C:$C,'รับ-จ่าย ประจำวัน'!$B170,กวนไส้!P:P)+SUMIF(ผลิต1!$C:$C,'รับ-จ่าย ประจำวัน'!$B170,ผลิต1!P:P)+SUMIF(ผลิต2!$C:$C,'รับ-จ่าย ประจำวัน'!$B170,ผลิต2!P:P)+SUMIF(เส้นแต่งหน้าขนมเค้ก!$C:$C,'รับ-จ่าย ประจำวัน'!$B170,เส้นแต่งหน้าขนมเค้ก!P:P)+SUMIF(แพ็ค!$C:$C,'รับ-จ่าย ประจำวัน'!$B170,แพ็ค!P:P)+SUMIF(ธุรการ!$C:$C,'รับ-จ่าย ประจำวัน'!$B170,ธุรการ!P:P)+SUMIF(เส้นแต่งหน้าขนมปัง!$C:$C,'รับ-จ่าย ประจำวัน'!$B170,เส้นแต่งหน้าขนมปัง!P:P)+SUMIF('วางแผนBC,CJ'!$C:$C,'รับ-จ่าย ประจำวัน'!$B170,'วางแผนBC,CJ'!P:P)+SUMIF(RD!$C:$C,'รับ-จ่าย ประจำวัน'!$B170,RD!P:P)+SUMIF('FG,ออนไล,คัดแยก'!$C:$C,'รับ-จ่าย ประจำวัน'!$B170,'FG,ออนไล,คัดแยก'!P:P)</f>
        <v>1000</v>
      </c>
      <c r="AX170" s="16">
        <f>SUMIF(เตรียมส่วนผสม!$C:$C,'รับ-จ่าย ประจำวัน'!$B170,เตรียมส่วนผสม!Q:Q)+SUMIF(กวนไส้!$C:$C,'รับ-จ่าย ประจำวัน'!$B170,กวนไส้!Q:Q)+SUMIF(ผลิต1!$C:$C,'รับ-จ่าย ประจำวัน'!$B170,ผลิต1!Q:Q)+SUMIF(ผลิต2!$C:$C,'รับ-จ่าย ประจำวัน'!$B170,ผลิต2!Q:Q)+SUMIF(เส้นแต่งหน้าขนมเค้ก!$C:$C,'รับ-จ่าย ประจำวัน'!$B170,เส้นแต่งหน้าขนมเค้ก!Q:Q)+SUMIF(แพ็ค!$C:$C,'รับ-จ่าย ประจำวัน'!$B170,แพ็ค!Q:Q)+SUMIF(ธุรการ!$C:$C,'รับ-จ่าย ประจำวัน'!$B170,ธุรการ!Q:Q)+SUMIF(เส้นแต่งหน้าขนมปัง!$C:$C,'รับ-จ่าย ประจำวัน'!$B170,เส้นแต่งหน้าขนมปัง!Q:Q)+SUMIF('วางแผนBC,CJ'!$C:$C,'รับ-จ่าย ประจำวัน'!$B170,'วางแผนBC,CJ'!Q:Q)+SUMIF(RD!$C:$C,'รับ-จ่าย ประจำวัน'!$B170,RD!Q:Q)+SUMIF('FG,ออนไล,คัดแยก'!$C:$C,'รับ-จ่าย ประจำวัน'!$B170,'FG,ออนไล,คัดแยก'!Q:Q)</f>
        <v>1000</v>
      </c>
      <c r="AY170" s="16">
        <f>SUMIF(เตรียมส่วนผสม!$C:$C,'รับ-จ่าย ประจำวัน'!$B170,เตรียมส่วนผสม!R:R)+SUMIF(กวนไส้!$C:$C,'รับ-จ่าย ประจำวัน'!$B170,กวนไส้!R:R)+SUMIF(ผลิต1!$C:$C,'รับ-จ่าย ประจำวัน'!$B170,ผลิต1!R:R)+SUMIF(ผลิต2!$C:$C,'รับ-จ่าย ประจำวัน'!$B170,ผลิต2!R:R)+SUMIF(เส้นแต่งหน้าขนมเค้ก!$C:$C,'รับ-จ่าย ประจำวัน'!$B170,เส้นแต่งหน้าขนมเค้ก!R:R)+SUMIF(แพ็ค!$C:$C,'รับ-จ่าย ประจำวัน'!$B170,แพ็ค!R:R)+SUMIF(ธุรการ!$C:$C,'รับ-จ่าย ประจำวัน'!$B170,ธุรการ!R:R)+SUMIF(เส้นแต่งหน้าขนมปัง!$C:$C,'รับ-จ่าย ประจำวัน'!$B170,เส้นแต่งหน้าขนมปัง!R:R)+SUMIF('วางแผนBC,CJ'!$C:$C,'รับ-จ่าย ประจำวัน'!$B170,'วางแผนBC,CJ'!R:R)+SUMIF(RD!$C:$C,'รับ-จ่าย ประจำวัน'!$B170,RD!R:R)+SUMIF('FG,ออนไล,คัดแยก'!$C:$C,'รับ-จ่าย ประจำวัน'!$B170,'FG,ออนไล,คัดแยก'!R:R)</f>
        <v>1000</v>
      </c>
      <c r="AZ170" s="16">
        <f>SUMIF(เตรียมส่วนผสม!$C:$C,'รับ-จ่าย ประจำวัน'!$B170,เตรียมส่วนผสม!S:S)+SUMIF(กวนไส้!$C:$C,'รับ-จ่าย ประจำวัน'!$B170,กวนไส้!S:S)+SUMIF(ผลิต1!$C:$C,'รับ-จ่าย ประจำวัน'!$B170,ผลิต1!S:S)+SUMIF(ผลิต2!$C:$C,'รับ-จ่าย ประจำวัน'!$B170,ผลิต2!S:S)+SUMIF(เส้นแต่งหน้าขนมเค้ก!$C:$C,'รับ-จ่าย ประจำวัน'!$B170,เส้นแต่งหน้าขนมเค้ก!S:S)+SUMIF(แพ็ค!$C:$C,'รับ-จ่าย ประจำวัน'!$B170,แพ็ค!S:S)+SUMIF(ธุรการ!$C:$C,'รับ-จ่าย ประจำวัน'!$B170,ธุรการ!S:S)+SUMIF(เส้นแต่งหน้าขนมปัง!$C:$C,'รับ-จ่าย ประจำวัน'!$B170,เส้นแต่งหน้าขนมปัง!S:S)+SUMIF('วางแผนBC,CJ'!$C:$C,'รับ-จ่าย ประจำวัน'!$B170,'วางแผนBC,CJ'!S:S)+SUMIF(RD!$C:$C,'รับ-จ่าย ประจำวัน'!$B170,RD!S:S)+SUMIF('FG,ออนไล,คัดแยก'!$C:$C,'รับ-จ่าย ประจำวัน'!$B170,'FG,ออนไล,คัดแยก'!S:S)</f>
        <v>0</v>
      </c>
      <c r="BA170" s="16">
        <f>SUMIF(เตรียมส่วนผสม!$C:$C,'รับ-จ่าย ประจำวัน'!$B170,เตรียมส่วนผสม!T:T)+SUMIF(กวนไส้!$C:$C,'รับ-จ่าย ประจำวัน'!$B170,กวนไส้!T:T)+SUMIF(ผลิต1!$C:$C,'รับ-จ่าย ประจำวัน'!$B170,ผลิต1!T:T)+SUMIF(ผลิต2!$C:$C,'รับ-จ่าย ประจำวัน'!$B170,ผลิต2!T:T)+SUMIF(เส้นแต่งหน้าขนมเค้ก!$C:$C,'รับ-จ่าย ประจำวัน'!$B170,เส้นแต่งหน้าขนมเค้ก!T:T)+SUMIF(แพ็ค!$C:$C,'รับ-จ่าย ประจำวัน'!$B170,แพ็ค!T:T)+SUMIF(ธุรการ!$C:$C,'รับ-จ่าย ประจำวัน'!$B170,ธุรการ!T:T)+SUMIF(เส้นแต่งหน้าขนมปัง!$C:$C,'รับ-จ่าย ประจำวัน'!$B170,เส้นแต่งหน้าขนมปัง!T:T)+SUMIF('วางแผนBC,CJ'!$C:$C,'รับ-จ่าย ประจำวัน'!$B170,'วางแผนBC,CJ'!T:T)+SUMIF(RD!$C:$C,'รับ-จ่าย ประจำวัน'!$B170,RD!T:T)+SUMIF('FG,ออนไล,คัดแยก'!$C:$C,'รับ-จ่าย ประจำวัน'!$B170,'FG,ออนไล,คัดแยก'!T:T)</f>
        <v>0</v>
      </c>
      <c r="BB170" s="16">
        <f>SUMIF(เตรียมส่วนผสม!$C:$C,'รับ-จ่าย ประจำวัน'!$B170,เตรียมส่วนผสม!U:U)+SUMIF(กวนไส้!$C:$C,'รับ-จ่าย ประจำวัน'!$B170,กวนไส้!U:U)+SUMIF(ผลิต1!$C:$C,'รับ-จ่าย ประจำวัน'!$B170,ผลิต1!U:U)+SUMIF(ผลิต2!$C:$C,'รับ-จ่าย ประจำวัน'!$B170,ผลิต2!U:U)+SUMIF(เส้นแต่งหน้าขนมเค้ก!$C:$C,'รับ-จ่าย ประจำวัน'!$B170,เส้นแต่งหน้าขนมเค้ก!U:U)+SUMIF(แพ็ค!$C:$C,'รับ-จ่าย ประจำวัน'!$B170,แพ็ค!U:U)+SUMIF(ธุรการ!$C:$C,'รับ-จ่าย ประจำวัน'!$B170,ธุรการ!U:U)+SUMIF(เส้นแต่งหน้าขนมปัง!$C:$C,'รับ-จ่าย ประจำวัน'!$B170,เส้นแต่งหน้าขนมปัง!U:U)+SUMIF('วางแผนBC,CJ'!$C:$C,'รับ-จ่าย ประจำวัน'!$B170,'วางแผนBC,CJ'!U:U)+SUMIF(RD!$C:$C,'รับ-จ่าย ประจำวัน'!$B170,RD!U:U)+SUMIF('FG,ออนไล,คัดแยก'!$C:$C,'รับ-จ่าย ประจำวัน'!$B170,'FG,ออนไล,คัดแยก'!U:U)</f>
        <v>1000</v>
      </c>
      <c r="BC170" s="16">
        <f>SUMIF(เตรียมส่วนผสม!$C:$C,'รับ-จ่าย ประจำวัน'!$B170,เตรียมส่วนผสม!V:V)+SUMIF(กวนไส้!$C:$C,'รับ-จ่าย ประจำวัน'!$B170,กวนไส้!V:V)+SUMIF(ผลิต1!$C:$C,'รับ-จ่าย ประจำวัน'!$B170,ผลิต1!V:V)+SUMIF(ผลิต2!$C:$C,'รับ-จ่าย ประจำวัน'!$B170,ผลิต2!V:V)+SUMIF(เส้นแต่งหน้าขนมเค้ก!$C:$C,'รับ-จ่าย ประจำวัน'!$B170,เส้นแต่งหน้าขนมเค้ก!V:V)+SUMIF(แพ็ค!$C:$C,'รับ-จ่าย ประจำวัน'!$B170,แพ็ค!V:V)+SUMIF(ธุรการ!$C:$C,'รับ-จ่าย ประจำวัน'!$B170,ธุรการ!V:V)+SUMIF(เส้นแต่งหน้าขนมปัง!$C:$C,'รับ-จ่าย ประจำวัน'!$B170,เส้นแต่งหน้าขนมปัง!V:V)+SUMIF('วางแผนBC,CJ'!$C:$C,'รับ-จ่าย ประจำวัน'!$B170,'วางแผนBC,CJ'!V:V)+SUMIF(RD!$C:$C,'รับ-จ่าย ประจำวัน'!$B170,RD!V:V)+SUMIF('FG,ออนไล,คัดแยก'!$C:$C,'รับ-จ่าย ประจำวัน'!$B170,'FG,ออนไล,คัดแยก'!V:V)</f>
        <v>500</v>
      </c>
      <c r="BD170" s="16">
        <f>SUMIF(เตรียมส่วนผสม!$C:$C,'รับ-จ่าย ประจำวัน'!$B170,เตรียมส่วนผสม!W:W)+SUMIF(กวนไส้!$C:$C,'รับ-จ่าย ประจำวัน'!$B170,กวนไส้!W:W)+SUMIF(ผลิต1!$C:$C,'รับ-จ่าย ประจำวัน'!$B170,ผลิต1!W:W)+SUMIF(ผลิต2!$C:$C,'รับ-จ่าย ประจำวัน'!$B170,ผลิต2!W:W)+SUMIF(เส้นแต่งหน้าขนมเค้ก!$C:$C,'รับ-จ่าย ประจำวัน'!$B170,เส้นแต่งหน้าขนมเค้ก!W:W)+SUMIF(แพ็ค!$C:$C,'รับ-จ่าย ประจำวัน'!$B170,แพ็ค!W:W)+SUMIF(ธุรการ!$C:$C,'รับ-จ่าย ประจำวัน'!$B170,ธุรการ!W:W)+SUMIF(เส้นแต่งหน้าขนมปัง!$C:$C,'รับ-จ่าย ประจำวัน'!$B170,เส้นแต่งหน้าขนมปัง!W:W)+SUMIF('วางแผนBC,CJ'!$C:$C,'รับ-จ่าย ประจำวัน'!$B170,'วางแผนBC,CJ'!W:W)+SUMIF(RD!$C:$C,'รับ-จ่าย ประจำวัน'!$B170,RD!W:W)+SUMIF('FG,ออนไล,คัดแยก'!$C:$C,'รับ-จ่าย ประจำวัน'!$B170,'FG,ออนไล,คัดแยก'!W:W)</f>
        <v>1200</v>
      </c>
      <c r="BE170" s="16">
        <f>SUMIF(เตรียมส่วนผสม!$C:$C,'รับ-จ่าย ประจำวัน'!$B170,เตรียมส่วนผสม!X:X)+SUMIF(กวนไส้!$C:$C,'รับ-จ่าย ประจำวัน'!$B170,กวนไส้!X:X)+SUMIF(ผลิต1!$C:$C,'รับ-จ่าย ประจำวัน'!$B170,ผลิต1!X:X)+SUMIF(ผลิต2!$C:$C,'รับ-จ่าย ประจำวัน'!$B170,ผลิต2!X:X)+SUMIF(เส้นแต่งหน้าขนมเค้ก!$C:$C,'รับ-จ่าย ประจำวัน'!$B170,เส้นแต่งหน้าขนมเค้ก!X:X)+SUMIF(แพ็ค!$C:$C,'รับ-จ่าย ประจำวัน'!$B170,แพ็ค!X:X)+SUMIF(ธุรการ!$C:$C,'รับ-จ่าย ประจำวัน'!$B170,ธุรการ!X:X)+SUMIF(เส้นแต่งหน้าขนมปัง!$C:$C,'รับ-จ่าย ประจำวัน'!$B170,เส้นแต่งหน้าขนมปัง!X:X)+SUMIF('วางแผนBC,CJ'!$C:$C,'รับ-จ่าย ประจำวัน'!$B170,'วางแผนBC,CJ'!X:X)+SUMIF(RD!$C:$C,'รับ-จ่าย ประจำวัน'!$B170,RD!X:X)+SUMIF('FG,ออนไล,คัดแยก'!$C:$C,'รับ-จ่าย ประจำวัน'!$B170,'FG,ออนไล,คัดแยก'!X:X)</f>
        <v>0</v>
      </c>
      <c r="BF170" s="16">
        <f>SUMIF(เตรียมส่วนผสม!$C:$C,'รับ-จ่าย ประจำวัน'!$B170,เตรียมส่วนผสม!Y:Y)+SUMIF(กวนไส้!$C:$C,'รับ-จ่าย ประจำวัน'!$B170,กวนไส้!Y:Y)+SUMIF(ผลิต1!$C:$C,'รับ-จ่าย ประจำวัน'!$B170,ผลิต1!Y:Y)+SUMIF(ผลิต2!$C:$C,'รับ-จ่าย ประจำวัน'!$B170,ผลิต2!Y:Y)+SUMIF(เส้นแต่งหน้าขนมเค้ก!$C:$C,'รับ-จ่าย ประจำวัน'!$B170,เส้นแต่งหน้าขนมเค้ก!Y:Y)+SUMIF(แพ็ค!$C:$C,'รับ-จ่าย ประจำวัน'!$B170,แพ็ค!Y:Y)+SUMIF(ธุรการ!$C:$C,'รับ-จ่าย ประจำวัน'!$B170,ธุรการ!Y:Y)+SUMIF(เส้นแต่งหน้าขนมปัง!$C:$C,'รับ-จ่าย ประจำวัน'!$B170,เส้นแต่งหน้าขนมปัง!Y:Y)+SUMIF('วางแผนBC,CJ'!$C:$C,'รับ-จ่าย ประจำวัน'!$B170,'วางแผนBC,CJ'!Y:Y)+SUMIF(RD!$C:$C,'รับ-จ่าย ประจำวัน'!$B170,RD!Y:Y)+SUMIF('FG,ออนไล,คัดแยก'!$C:$C,'รับ-จ่าย ประจำวัน'!$B170,'FG,ออนไล,คัดแยก'!Y:Y)</f>
        <v>1000</v>
      </c>
      <c r="BG170" s="16">
        <f>SUMIF(เตรียมส่วนผสม!$C:$C,'รับ-จ่าย ประจำวัน'!$B170,เตรียมส่วนผสม!Z:Z)+SUMIF(กวนไส้!$C:$C,'รับ-จ่าย ประจำวัน'!$B170,กวนไส้!Z:Z)+SUMIF(ผลิต1!$C:$C,'รับ-จ่าย ประจำวัน'!$B170,ผลิต1!Z:Z)+SUMIF(ผลิต2!$C:$C,'รับ-จ่าย ประจำวัน'!$B170,ผลิต2!Z:Z)+SUMIF(เส้นแต่งหน้าขนมเค้ก!$C:$C,'รับ-จ่าย ประจำวัน'!$B170,เส้นแต่งหน้าขนมเค้ก!Z:Z)+SUMIF(แพ็ค!$C:$C,'รับ-จ่าย ประจำวัน'!$B170,แพ็ค!Z:Z)+SUMIF(ธุรการ!$C:$C,'รับ-จ่าย ประจำวัน'!$B170,ธุรการ!Z:Z)+SUMIF(เส้นแต่งหน้าขนมปัง!$C:$C,'รับ-จ่าย ประจำวัน'!$B170,เส้นแต่งหน้าขนมปัง!Z:Z)+SUMIF('วางแผนBC,CJ'!$C:$C,'รับ-จ่าย ประจำวัน'!$B170,'วางแผนBC,CJ'!Z:Z)+SUMIF(RD!$C:$C,'รับ-จ่าย ประจำวัน'!$B170,RD!Z:Z)+SUMIF('FG,ออนไล,คัดแยก'!$C:$C,'รับ-จ่าย ประจำวัน'!$B170,'FG,ออนไล,คัดแยก'!Z:Z)</f>
        <v>0</v>
      </c>
      <c r="BH170" s="16">
        <f>SUMIF(เตรียมส่วนผสม!$C:$C,'รับ-จ่าย ประจำวัน'!$B170,เตรียมส่วนผสม!AA:AA)+SUMIF(กวนไส้!$C:$C,'รับ-จ่าย ประจำวัน'!$B170,กวนไส้!AA:AA)+SUMIF(ผลิต1!$C:$C,'รับ-จ่าย ประจำวัน'!$B170,ผลิต1!AA:AA)+SUMIF(ผลิต2!$C:$C,'รับ-จ่าย ประจำวัน'!$B170,ผลิต2!AA:AA)+SUMIF(เส้นแต่งหน้าขนมเค้ก!$C:$C,'รับ-จ่าย ประจำวัน'!$B170,เส้นแต่งหน้าขนมเค้ก!AA:AA)+SUMIF(แพ็ค!$C:$C,'รับ-จ่าย ประจำวัน'!$B170,แพ็ค!AA:AA)+SUMIF(ธุรการ!$C:$C,'รับ-จ่าย ประจำวัน'!$B170,ธุรการ!AA:AA)+SUMIF(เส้นแต่งหน้าขนมปัง!$C:$C,'รับ-จ่าย ประจำวัน'!$B170,เส้นแต่งหน้าขนมปัง!AA:AA)+SUMIF('วางแผนBC,CJ'!$C:$C,'รับ-จ่าย ประจำวัน'!$B170,'วางแผนBC,CJ'!AA:AA)+SUMIF(RD!$C:$C,'รับ-จ่าย ประจำวัน'!$B170,RD!AA:AA)+SUMIF('FG,ออนไล,คัดแยก'!$C:$C,'รับ-จ่าย ประจำวัน'!$B170,'FG,ออนไล,คัดแยก'!AA:AA)</f>
        <v>0</v>
      </c>
      <c r="BI170" s="16">
        <f>SUMIF(เตรียมส่วนผสม!$C:$C,'รับ-จ่าย ประจำวัน'!$B170,เตรียมส่วนผสม!AB:AB)+SUMIF(กวนไส้!$C:$C,'รับ-จ่าย ประจำวัน'!$B170,กวนไส้!AB:AB)+SUMIF(ผลิต1!$C:$C,'รับ-จ่าย ประจำวัน'!$B170,ผลิต1!AB:AB)+SUMIF(ผลิต2!$C:$C,'รับ-จ่าย ประจำวัน'!$B170,ผลิต2!AB:AB)+SUMIF(เส้นแต่งหน้าขนมเค้ก!$C:$C,'รับ-จ่าย ประจำวัน'!$B170,เส้นแต่งหน้าขนมเค้ก!AB:AB)+SUMIF(แพ็ค!$C:$C,'รับ-จ่าย ประจำวัน'!$B170,แพ็ค!AB:AB)+SUMIF(ธุรการ!$C:$C,'รับ-จ่าย ประจำวัน'!$B170,ธุรการ!AB:AB)+SUMIF(เส้นแต่งหน้าขนมปัง!$C:$C,'รับ-จ่าย ประจำวัน'!$B170,เส้นแต่งหน้าขนมปัง!AB:AB)+SUMIF('วางแผนBC,CJ'!$C:$C,'รับ-จ่าย ประจำวัน'!$B170,'วางแผนBC,CJ'!AB:AB)+SUMIF(RD!$C:$C,'รับ-จ่าย ประจำวัน'!$B170,RD!AB:AB)+SUMIF('FG,ออนไล,คัดแยก'!$C:$C,'รับ-จ่าย ประจำวัน'!$B170,'FG,ออนไล,คัดแยก'!AB:AB)</f>
        <v>500</v>
      </c>
      <c r="BJ170" s="16">
        <f>SUMIF(เตรียมส่วนผสม!$C:$C,'รับ-จ่าย ประจำวัน'!$B170,เตรียมส่วนผสม!AC:AC)+SUMIF(กวนไส้!$C:$C,'รับ-จ่าย ประจำวัน'!$B170,กวนไส้!AC:AC)+SUMIF(ผลิต1!$C:$C,'รับ-จ่าย ประจำวัน'!$B170,ผลิต1!AC:AC)+SUMIF(ผลิต2!$C:$C,'รับ-จ่าย ประจำวัน'!$B170,ผลิต2!AC:AC)+SUMIF(เส้นแต่งหน้าขนมเค้ก!$C:$C,'รับ-จ่าย ประจำวัน'!$B170,เส้นแต่งหน้าขนมเค้ก!AC:AC)+SUMIF(แพ็ค!$C:$C,'รับ-จ่าย ประจำวัน'!$B170,แพ็ค!AC:AC)+SUMIF(ธุรการ!$C:$C,'รับ-จ่าย ประจำวัน'!$B170,ธุรการ!AC:AC)+SUMIF(เส้นแต่งหน้าขนมปัง!$C:$C,'รับ-จ่าย ประจำวัน'!$B170,เส้นแต่งหน้าขนมปัง!AC:AC)+SUMIF('วางแผนBC,CJ'!$C:$C,'รับ-จ่าย ประจำวัน'!$B170,'วางแผนBC,CJ'!AC:AC)+SUMIF(RD!$C:$C,'รับ-จ่าย ประจำวัน'!$B170,RD!AC:AC)+SUMIF('FG,ออนไล,คัดแยก'!$C:$C,'รับ-จ่าย ประจำวัน'!$B170,'FG,ออนไล,คัดแยก'!AC:AC)</f>
        <v>700</v>
      </c>
      <c r="BK170" s="16">
        <f>SUMIF(เตรียมส่วนผสม!$C:$C,'รับ-จ่าย ประจำวัน'!$B170,เตรียมส่วนผสม!AD:AD)+SUMIF(กวนไส้!$C:$C,'รับ-จ่าย ประจำวัน'!$B170,กวนไส้!AD:AD)+SUMIF(ผลิต1!$C:$C,'รับ-จ่าย ประจำวัน'!$B170,ผลิต1!AD:AD)+SUMIF(ผลิต2!$C:$C,'รับ-จ่าย ประจำวัน'!$B170,ผลิต2!AD:AD)+SUMIF(เส้นแต่งหน้าขนมเค้ก!$C:$C,'รับ-จ่าย ประจำวัน'!$B170,เส้นแต่งหน้าขนมเค้ก!AD:AD)+SUMIF(แพ็ค!$C:$C,'รับ-จ่าย ประจำวัน'!$B170,แพ็ค!AD:AD)+SUMIF(ธุรการ!$C:$C,'รับ-จ่าย ประจำวัน'!$B170,ธุรการ!AD:AD)+SUMIF(เส้นแต่งหน้าขนมปัง!$C:$C,'รับ-จ่าย ประจำวัน'!$B170,เส้นแต่งหน้าขนมปัง!AD:AD)+SUMIF('วางแผนBC,CJ'!$C:$C,'รับ-จ่าย ประจำวัน'!$B170,'วางแผนBC,CJ'!AD:AD)+SUMIF(RD!$C:$C,'รับ-จ่าย ประจำวัน'!$B170,RD!AD:AD)+SUMIF('FG,ออนไล,คัดแยก'!$C:$C,'รับ-จ่าย ประจำวัน'!$B170,'FG,ออนไล,คัดแยก'!AD:AD)</f>
        <v>0</v>
      </c>
      <c r="BL170" s="16">
        <f>SUMIF(เตรียมส่วนผสม!$C:$C,'รับ-จ่าย ประจำวัน'!$B170,เตรียมส่วนผสม!AE:AE)+SUMIF(กวนไส้!$C:$C,'รับ-จ่าย ประจำวัน'!$B170,กวนไส้!AE:AE)+SUMIF(ผลิต1!$C:$C,'รับ-จ่าย ประจำวัน'!$B170,ผลิต1!AE:AE)+SUMIF(ผลิต2!$C:$C,'รับ-จ่าย ประจำวัน'!$B170,ผลิต2!AE:AE)+SUMIF(เส้นแต่งหน้าขนมเค้ก!$C:$C,'รับ-จ่าย ประจำวัน'!$B170,เส้นแต่งหน้าขนมเค้ก!AE:AE)+SUMIF(แพ็ค!$C:$C,'รับ-จ่าย ประจำวัน'!$B170,แพ็ค!AE:AE)+SUMIF(ธุรการ!$C:$C,'รับ-จ่าย ประจำวัน'!$B170,ธุรการ!AE:AE)+SUMIF(เส้นแต่งหน้าขนมปัง!$C:$C,'รับ-จ่าย ประจำวัน'!$B170,เส้นแต่งหน้าขนมปัง!AE:AE)+SUMIF('วางแผนBC,CJ'!$C:$C,'รับ-จ่าย ประจำวัน'!$B170,'วางแผนBC,CJ'!AE:AE)+SUMIF(RD!$C:$C,'รับ-จ่าย ประจำวัน'!$B170,RD!AE:AE)+SUMIF('FG,ออนไล,คัดแยก'!$C:$C,'รับ-จ่าย ประจำวัน'!$B170,'FG,ออนไล,คัดแยก'!AE:AE)</f>
        <v>900</v>
      </c>
      <c r="BM170" s="16">
        <f>SUMIF(เตรียมส่วนผสม!$C:$C,'รับ-จ่าย ประจำวัน'!$B170,เตรียมส่วนผสม!AF:AF)+SUMIF(กวนไส้!$C:$C,'รับ-จ่าย ประจำวัน'!$B170,กวนไส้!AF:AF)+SUMIF(ผลิต1!$C:$C,'รับ-จ่าย ประจำวัน'!$B170,ผลิต1!AF:AF)+SUMIF(ผลิต2!$C:$C,'รับ-จ่าย ประจำวัน'!$B170,ผลิต2!AF:AF)+SUMIF(เส้นแต่งหน้าขนมเค้ก!$C:$C,'รับ-จ่าย ประจำวัน'!$B170,เส้นแต่งหน้าขนมเค้ก!AF:AF)+SUMIF(แพ็ค!$C:$C,'รับ-จ่าย ประจำวัน'!$B170,แพ็ค!AF:AF)+SUMIF(ธุรการ!$C:$C,'รับ-จ่าย ประจำวัน'!$B170,ธุรการ!AF:AF)+SUMIF(เส้นแต่งหน้าขนมปัง!$C:$C,'รับ-จ่าย ประจำวัน'!$B170,เส้นแต่งหน้าขนมปัง!AF:AF)+SUMIF('วางแผนBC,CJ'!$C:$C,'รับ-จ่าย ประจำวัน'!$B170,'วางแผนBC,CJ'!AF:AF)+SUMIF(RD!$C:$C,'รับ-จ่าย ประจำวัน'!$B170,RD!AF:AF)+SUMIF('FG,ออนไล,คัดแยก'!$C:$C,'รับ-จ่าย ประจำวัน'!$B170,'FG,ออนไล,คัดแยก'!AF:AF)</f>
        <v>400</v>
      </c>
      <c r="BN170" s="16">
        <f>SUMIF(เตรียมส่วนผสม!$C:$C,'รับ-จ่าย ประจำวัน'!$B170,เตรียมส่วนผสม!AG:AG)+SUMIF(กวนไส้!$C:$C,'รับ-จ่าย ประจำวัน'!$B170,กวนไส้!AG:AG)+SUMIF(ผลิต1!$C:$C,'รับ-จ่าย ประจำวัน'!$B170,ผลิต1!AG:AG)+SUMIF(ผลิต2!$C:$C,'รับ-จ่าย ประจำวัน'!$B170,ผลิต2!AG:AG)+SUMIF(เส้นแต่งหน้าขนมเค้ก!$C:$C,'รับ-จ่าย ประจำวัน'!$B170,เส้นแต่งหน้าขนมเค้ก!AG:AG)+SUMIF(แพ็ค!$C:$C,'รับ-จ่าย ประจำวัน'!$B170,แพ็ค!AG:AG)+SUMIF(ธุรการ!$C:$C,'รับ-จ่าย ประจำวัน'!$B170,ธุรการ!AG:AG)+SUMIF(เส้นแต่งหน้าขนมปัง!$C:$C,'รับ-จ่าย ประจำวัน'!$B170,เส้นแต่งหน้าขนมปัง!AG:AG)+SUMIF('วางแผนBC,CJ'!$C:$C,'รับ-จ่าย ประจำวัน'!$B170,'วางแผนBC,CJ'!AG:AG)+SUMIF(RD!$C:$C,'รับ-จ่าย ประจำวัน'!$B170,RD!AG:AG)+SUMIF('FG,ออนไล,คัดแยก'!$C:$C,'รับ-จ่าย ประจำวัน'!$B170,'FG,ออนไล,คัดแยก'!AG:AG)</f>
        <v>800</v>
      </c>
      <c r="BO170" s="16">
        <f>SUMIF(เตรียมส่วนผสม!$C:$C,'รับ-จ่าย ประจำวัน'!$B170,เตรียมส่วนผสม!AH:AH)+SUMIF(กวนไส้!$C:$C,'รับ-จ่าย ประจำวัน'!$B170,กวนไส้!AH:AH)+SUMIF(ผลิต1!$C:$C,'รับ-จ่าย ประจำวัน'!$B170,ผลิต1!AH:AH)+SUMIF(ผลิต2!$C:$C,'รับ-จ่าย ประจำวัน'!$B170,ผลิต2!AH:AH)+SUMIF(เส้นแต่งหน้าขนมเค้ก!$C:$C,'รับ-จ่าย ประจำวัน'!$B170,เส้นแต่งหน้าขนมเค้ก!AH:AH)+SUMIF(แพ็ค!$C:$C,'รับ-จ่าย ประจำวัน'!$B170,แพ็ค!AH:AH)+SUMIF(ธุรการ!$C:$C,'รับ-จ่าย ประจำวัน'!$B170,ธุรการ!AH:AH)+SUMIF(เส้นแต่งหน้าขนมปัง!$C:$C,'รับ-จ่าย ประจำวัน'!$B170,เส้นแต่งหน้าขนมปัง!AH:AH)+SUMIF('วางแผนBC,CJ'!$C:$C,'รับ-จ่าย ประจำวัน'!$B170,'วางแผนBC,CJ'!AH:AH)+SUMIF(RD!$C:$C,'รับ-จ่าย ประจำวัน'!$B170,RD!AH:AH)+SUMIF('FG,ออนไล,คัดแยก'!$C:$C,'รับ-จ่าย ประจำวัน'!$B170,'FG,ออนไล,คัดแยก'!AH:AH)</f>
        <v>0</v>
      </c>
      <c r="BP170" s="16">
        <f>SUMIF(เตรียมส่วนผสม!$C:$C,'รับ-จ่าย ประจำวัน'!$B170,เตรียมส่วนผสม!AI:AI)+SUMIF(กวนไส้!$C:$C,'รับ-จ่าย ประจำวัน'!$B170,กวนไส้!AI:AI)+SUMIF(ผลิต1!$C:$C,'รับ-จ่าย ประจำวัน'!$B170,ผลิต1!AI:AI)+SUMIF(ผลิต2!$C:$C,'รับ-จ่าย ประจำวัน'!$B170,ผลิต2!AI:AI)+SUMIF(เส้นแต่งหน้าขนมเค้ก!$C:$C,'รับ-จ่าย ประจำวัน'!$B170,เส้นแต่งหน้าขนมเค้ก!AI:AI)+SUMIF(แพ็ค!$C:$C,'รับ-จ่าย ประจำวัน'!$B170,แพ็ค!AI:AI)+SUMIF(ธุรการ!$C:$C,'รับ-จ่าย ประจำวัน'!$B170,ธุรการ!AI:AI)+SUMIF(เส้นแต่งหน้าขนมปัง!$C:$C,'รับ-จ่าย ประจำวัน'!$B170,เส้นแต่งหน้าขนมปัง!AI:AI)+SUMIF('วางแผนBC,CJ'!$C:$C,'รับ-จ่าย ประจำวัน'!$B170,'วางแผนBC,CJ'!AI:AI)+SUMIF(RD!$C:$C,'รับ-จ่าย ประจำวัน'!$B170,RD!AI:AI)+SUMIF('FG,ออนไล,คัดแยก'!$C:$C,'รับ-จ่าย ประจำวัน'!$B170,'FG,ออนไล,คัดแยก'!AI:AI)</f>
        <v>0</v>
      </c>
      <c r="BQ170" s="16">
        <f>SUMIF(เตรียมส่วนผสม!$C:$C,'รับ-จ่าย ประจำวัน'!$B170,เตรียมส่วนผสม!AJ:AJ)+SUMIF(กวนไส้!$C:$C,'รับ-จ่าย ประจำวัน'!$B170,กวนไส้!AJ:AJ)+SUMIF(ผลิต1!$C:$C,'รับ-จ่าย ประจำวัน'!$B170,ผลิต1!AJ:AJ)+SUMIF(ผลิต2!$C:$C,'รับ-จ่าย ประจำวัน'!$B170,ผลิต2!AJ:AJ)+SUMIF(เส้นแต่งหน้าขนมเค้ก!$C:$C,'รับ-จ่าย ประจำวัน'!$B170,เส้นแต่งหน้าขนมเค้ก!AJ:AJ)+SUMIF(แพ็ค!$C:$C,'รับ-จ่าย ประจำวัน'!$B170,แพ็ค!AJ:AJ)+SUMIF(ธุรการ!$C:$C,'รับ-จ่าย ประจำวัน'!$B170,ธุรการ!AJ:AJ)+SUMIF(เส้นแต่งหน้าขนมปัง!$C:$C,'รับ-จ่าย ประจำวัน'!$B170,เส้นแต่งหน้าขนมปัง!AJ:AJ)+SUMIF('วางแผนBC,CJ'!$C:$C,'รับ-จ่าย ประจำวัน'!$B170,'วางแผนBC,CJ'!AJ:AJ)+SUMIF(RD!$C:$C,'รับ-จ่าย ประจำวัน'!$B170,RD!AJ:AJ)+SUMIF('FG,ออนไล,คัดแยก'!$C:$C,'รับ-จ่าย ประจำวัน'!$B170,'FG,ออนไล,คัดแยก'!AJ:AJ)</f>
        <v>100</v>
      </c>
      <c r="BR170" s="16">
        <f>SUMIF(เตรียมส่วนผสม!$C:$C,'รับ-จ่าย ประจำวัน'!$B170,เตรียมส่วนผสม!AK:AK)+SUMIF(กวนไส้!$C:$C,'รับ-จ่าย ประจำวัน'!$B170,กวนไส้!AK:AK)+SUMIF(ผลิต1!$C:$C,'รับ-จ่าย ประจำวัน'!$B170,ผลิต1!AK:AK)+SUMIF(ผลิต2!$C:$C,'รับ-จ่าย ประจำวัน'!$B170,ผลิต2!AK:AK)+SUMIF(เส้นแต่งหน้าขนมเค้ก!$C:$C,'รับ-จ่าย ประจำวัน'!$B170,เส้นแต่งหน้าขนมเค้ก!AK:AK)+SUMIF(แพ็ค!$C:$C,'รับ-จ่าย ประจำวัน'!$B170,แพ็ค!AK:AK)+SUMIF(ธุรการ!$C:$C,'รับ-จ่าย ประจำวัน'!$B170,ธุรการ!AK:AK)+SUMIF(เส้นแต่งหน้าขนมปัง!$C:$C,'รับ-จ่าย ประจำวัน'!$B170,เส้นแต่งหน้าขนมปัง!AK:AK)+SUMIF('วางแผนBC,CJ'!$C:$C,'รับ-จ่าย ประจำวัน'!$B170,'วางแผนBC,CJ'!AK:AK)+SUMIF(RD!$C:$C,'รับ-จ่าย ประจำวัน'!$B170,RD!AK:AK)+SUMIF('FG,ออนไล,คัดแยก'!$C:$C,'รับ-จ่าย ประจำวัน'!$B170,'FG,ออนไล,คัดแยก'!AK:AK)</f>
        <v>0</v>
      </c>
      <c r="BS170" s="16">
        <f>SUMIF(เตรียมส่วนผสม!$C:$C,'รับ-จ่าย ประจำวัน'!$B170,เตรียมส่วนผสม!AL:AL)+SUMIF(กวนไส้!$C:$C,'รับ-จ่าย ประจำวัน'!$B170,กวนไส้!AL:AL)+SUMIF(ผลิต1!$C:$C,'รับ-จ่าย ประจำวัน'!$B170,ผลิต1!AL:AL)+SUMIF(ผลิต2!$C:$C,'รับ-จ่าย ประจำวัน'!$B170,ผลิต2!AL:AL)+SUMIF(เส้นแต่งหน้าขนมเค้ก!$C:$C,'รับ-จ่าย ประจำวัน'!$B170,เส้นแต่งหน้าขนมเค้ก!AL:AL)+SUMIF(แพ็ค!$C:$C,'รับ-จ่าย ประจำวัน'!$B170,แพ็ค!AL:AL)+SUMIF(ธุรการ!$C:$C,'รับ-จ่าย ประจำวัน'!$B170,ธุรการ!AL:AL)+SUMIF(เส้นแต่งหน้าขนมปัง!$C:$C,'รับ-จ่าย ประจำวัน'!$B170,เส้นแต่งหน้าขนมปัง!AL:AL)+SUMIF('วางแผนBC,CJ'!$C:$C,'รับ-จ่าย ประจำวัน'!$B170,'วางแผนBC,CJ'!AL:AL)+SUMIF(RD!$C:$C,'รับ-จ่าย ประจำวัน'!$B170,RD!AL:AL)+SUMIF('FG,ออนไล,คัดแยก'!$C:$C,'รับ-จ่าย ประจำวัน'!$B170,'FG,ออนไล,คัดแยก'!AL:AL)</f>
        <v>0</v>
      </c>
      <c r="BT170" s="18">
        <f t="shared" si="36"/>
        <v>15100</v>
      </c>
      <c r="BU170" s="116"/>
      <c r="BV170" s="146">
        <f t="shared" si="37"/>
        <v>33200</v>
      </c>
      <c r="BW170" s="183">
        <v>30</v>
      </c>
      <c r="BX170" s="172">
        <f t="shared" si="46"/>
        <v>503.33333333333331</v>
      </c>
      <c r="BY170" s="188">
        <f t="shared" si="40"/>
        <v>65.960264900662253</v>
      </c>
      <c r="BZ170" s="180">
        <f t="shared" ca="1" si="38"/>
        <v>46268.960264900663</v>
      </c>
      <c r="CA170" s="93"/>
      <c r="CB170" s="93"/>
      <c r="CC170" s="93"/>
      <c r="CD170" s="93"/>
      <c r="CE170" s="93"/>
      <c r="CF170" s="93"/>
      <c r="CG170" s="93"/>
      <c r="CH170" s="93"/>
      <c r="CI170" s="93"/>
      <c r="CJ170" s="97"/>
      <c r="CK170" s="9">
        <f t="shared" si="41"/>
        <v>33200</v>
      </c>
    </row>
    <row r="171" spans="1:89" x14ac:dyDescent="0.5">
      <c r="A171" s="149" t="s">
        <v>634</v>
      </c>
      <c r="B171" s="34">
        <v>1021701017</v>
      </c>
      <c r="C171" s="10" t="s">
        <v>1680</v>
      </c>
      <c r="D171" s="135" t="s">
        <v>61</v>
      </c>
      <c r="E171" s="11">
        <v>0</v>
      </c>
      <c r="F171" s="75"/>
      <c r="G171" s="11"/>
      <c r="H171" s="12">
        <v>2400</v>
      </c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3"/>
      <c r="AF171" s="13"/>
      <c r="AG171" s="13"/>
      <c r="AH171" s="13"/>
      <c r="AI171" s="14"/>
      <c r="AJ171" s="14"/>
      <c r="AK171" s="14"/>
      <c r="AL171" s="14"/>
      <c r="AM171" s="14"/>
      <c r="AN171" s="15">
        <f t="shared" si="35"/>
        <v>0</v>
      </c>
      <c r="AO171" s="16">
        <f>SUMIF(เตรียมส่วนผสม!$C:$C,'รับ-จ่าย ประจำวัน'!$B171,เตรียมส่วนผสม!H:H)+SUMIF(กวนไส้!$C:$C,'รับ-จ่าย ประจำวัน'!$B171,กวนไส้!H:H)+SUMIF(ผลิต1!$C:$C,'รับ-จ่าย ประจำวัน'!$B171,ผลิต1!H:H)+SUMIF(ผลิต2!$C:$C,'รับ-จ่าย ประจำวัน'!$B171,ผลิต2!H:H)+SUMIF(เส้นแต่งหน้าขนมเค้ก!$C:$C,'รับ-จ่าย ประจำวัน'!$B171,เส้นแต่งหน้าขนมเค้ก!H:H)+SUMIF(แพ็ค!$C:$C,'รับ-จ่าย ประจำวัน'!$B171,แพ็ค!H:H)+SUMIF(ธุรการ!$C:$C,'รับ-จ่าย ประจำวัน'!$B171,ธุรการ!H:H)+SUMIF(เส้นแต่งหน้าขนมปัง!$C:$C,'รับ-จ่าย ประจำวัน'!$B171,เส้นแต่งหน้าขนมปัง!H:H)+SUMIF('วางแผนBC,CJ'!$C:$C,'รับ-จ่าย ประจำวัน'!$B171,'วางแผนBC,CJ'!H:H)+SUMIF(RD!$C:$C,'รับ-จ่าย ประจำวัน'!$B171,RD!H:H)+SUMIF('FG,ออนไล,คัดแยก'!$C:$C,'รับ-จ่าย ประจำวัน'!$B171,'FG,ออนไล,คัดแยก'!H:H)</f>
        <v>0</v>
      </c>
      <c r="AP171" s="16">
        <f>SUMIF(เตรียมส่วนผสม!$C:$C,'รับ-จ่าย ประจำวัน'!$B171,เตรียมส่วนผสม!I:I)+SUMIF(กวนไส้!$C:$C,'รับ-จ่าย ประจำวัน'!$B171,กวนไส้!I:I)+SUMIF(ผลิต1!$C:$C,'รับ-จ่าย ประจำวัน'!$B171,ผลิต1!I:I)+SUMIF(ผลิต2!$C:$C,'รับ-จ่าย ประจำวัน'!$B171,ผลิต2!I:I)+SUMIF(เส้นแต่งหน้าขนมเค้ก!$C:$C,'รับ-จ่าย ประจำวัน'!$B171,เส้นแต่งหน้าขนมเค้ก!I:I)+SUMIF(แพ็ค!$C:$C,'รับ-จ่าย ประจำวัน'!$B171,แพ็ค!I:I)+SUMIF(ธุรการ!$C:$C,'รับ-จ่าย ประจำวัน'!$B171,ธุรการ!I:I)+SUMIF(เส้นแต่งหน้าขนมปัง!$C:$C,'รับ-จ่าย ประจำวัน'!$B171,เส้นแต่งหน้าขนมปัง!I:I)+SUMIF('วางแผนBC,CJ'!$C:$C,'รับ-จ่าย ประจำวัน'!$B171,'วางแผนBC,CJ'!I:I)+SUMIF(RD!$C:$C,'รับ-จ่าย ประจำวัน'!$B171,RD!I:I)+SUMIF('FG,ออนไล,คัดแยก'!$C:$C,'รับ-จ่าย ประจำวัน'!$B171,'FG,ออนไล,คัดแยก'!I:I)</f>
        <v>100</v>
      </c>
      <c r="AQ171" s="16">
        <f>SUMIF(เตรียมส่วนผสม!$C:$C,'รับ-จ่าย ประจำวัน'!$B171,เตรียมส่วนผสม!J:J)+SUMIF(กวนไส้!$C:$C,'รับ-จ่าย ประจำวัน'!$B171,กวนไส้!J:J)+SUMIF(ผลิต1!$C:$C,'รับ-จ่าย ประจำวัน'!$B171,ผลิต1!J:J)+SUMIF(ผลิต2!$C:$C,'รับ-จ่าย ประจำวัน'!$B171,ผลิต2!J:J)+SUMIF(เส้นแต่งหน้าขนมเค้ก!$C:$C,'รับ-จ่าย ประจำวัน'!$B171,เส้นแต่งหน้าขนมเค้ก!J:J)+SUMIF(แพ็ค!$C:$C,'รับ-จ่าย ประจำวัน'!$B171,แพ็ค!J:J)+SUMIF(ธุรการ!$C:$C,'รับ-จ่าย ประจำวัน'!$B171,ธุรการ!J:J)+SUMIF(เส้นแต่งหน้าขนมปัง!$C:$C,'รับ-จ่าย ประจำวัน'!$B171,เส้นแต่งหน้าขนมปัง!J:J)+SUMIF('วางแผนBC,CJ'!$C:$C,'รับ-จ่าย ประจำวัน'!$B171,'วางแผนBC,CJ'!J:J)+SUMIF(RD!$C:$C,'รับ-จ่าย ประจำวัน'!$B171,RD!J:J)+SUMIF('FG,ออนไล,คัดแยก'!$C:$C,'รับ-จ่าย ประจำวัน'!$B171,'FG,ออนไล,คัดแยก'!J:J)</f>
        <v>0</v>
      </c>
      <c r="AR171" s="16">
        <f>SUMIF(เตรียมส่วนผสม!$C:$C,'รับ-จ่าย ประจำวัน'!$B171,เตรียมส่วนผสม!K:K)+SUMIF(กวนไส้!$C:$C,'รับ-จ่าย ประจำวัน'!$B171,กวนไส้!K:K)+SUMIF(ผลิต1!$C:$C,'รับ-จ่าย ประจำวัน'!$B171,ผลิต1!K:K)+SUMIF(ผลิต2!$C:$C,'รับ-จ่าย ประจำวัน'!$B171,ผลิต2!K:K)+SUMIF(เส้นแต่งหน้าขนมเค้ก!$C:$C,'รับ-จ่าย ประจำวัน'!$B171,เส้นแต่งหน้าขนมเค้ก!K:K)+SUMIF(แพ็ค!$C:$C,'รับ-จ่าย ประจำวัน'!$B171,แพ็ค!K:K)+SUMIF(ธุรการ!$C:$C,'รับ-จ่าย ประจำวัน'!$B171,ธุรการ!K:K)+SUMIF(เส้นแต่งหน้าขนมปัง!$C:$C,'รับ-จ่าย ประจำวัน'!$B171,เส้นแต่งหน้าขนมปัง!K:K)+SUMIF('วางแผนBC,CJ'!$C:$C,'รับ-จ่าย ประจำวัน'!$B171,'วางแผนBC,CJ'!K:K)+SUMIF(RD!$C:$C,'รับ-จ่าย ประจำวัน'!$B171,RD!K:K)+SUMIF('FG,ออนไล,คัดแยก'!$C:$C,'รับ-จ่าย ประจำวัน'!$B171,'FG,ออนไล,คัดแยก'!K:K)</f>
        <v>0</v>
      </c>
      <c r="AS171" s="16">
        <f>SUMIF(เตรียมส่วนผสม!$C:$C,'รับ-จ่าย ประจำวัน'!$B171,เตรียมส่วนผสม!L:L)+SUMIF(กวนไส้!$C:$C,'รับ-จ่าย ประจำวัน'!$B171,กวนไส้!L:L)+SUMIF(ผลิต1!$C:$C,'รับ-จ่าย ประจำวัน'!$B171,ผลิต1!L:L)+SUMIF(ผลิต2!$C:$C,'รับ-จ่าย ประจำวัน'!$B171,ผลิต2!L:L)+SUMIF(เส้นแต่งหน้าขนมเค้ก!$C:$C,'รับ-จ่าย ประจำวัน'!$B171,เส้นแต่งหน้าขนมเค้ก!L:L)+SUMIF(แพ็ค!$C:$C,'รับ-จ่าย ประจำวัน'!$B171,แพ็ค!L:L)+SUMIF(ธุรการ!$C:$C,'รับ-จ่าย ประจำวัน'!$B171,ธุรการ!L:L)+SUMIF(เส้นแต่งหน้าขนมปัง!$C:$C,'รับ-จ่าย ประจำวัน'!$B171,เส้นแต่งหน้าขนมปัง!L:L)+SUMIF('วางแผนBC,CJ'!$C:$C,'รับ-จ่าย ประจำวัน'!$B171,'วางแผนBC,CJ'!L:L)+SUMIF(RD!$C:$C,'รับ-จ่าย ประจำวัน'!$B171,RD!L:L)+SUMIF('FG,ออนไล,คัดแยก'!$C:$C,'รับ-จ่าย ประจำวัน'!$B171,'FG,ออนไล,คัดแยก'!L:L)</f>
        <v>0</v>
      </c>
      <c r="AT171" s="16">
        <f>SUMIF(เตรียมส่วนผสม!$C:$C,'รับ-จ่าย ประจำวัน'!$B171,เตรียมส่วนผสม!M:M)+SUMIF(กวนไส้!$C:$C,'รับ-จ่าย ประจำวัน'!$B171,กวนไส้!M:M)+SUMIF(ผลิต1!$C:$C,'รับ-จ่าย ประจำวัน'!$B171,ผลิต1!M:M)+SUMIF(ผลิต2!$C:$C,'รับ-จ่าย ประจำวัน'!$B171,ผลิต2!M:M)+SUMIF(เส้นแต่งหน้าขนมเค้ก!$C:$C,'รับ-จ่าย ประจำวัน'!$B171,เส้นแต่งหน้าขนมเค้ก!M:M)+SUMIF(แพ็ค!$C:$C,'รับ-จ่าย ประจำวัน'!$B171,แพ็ค!M:M)+SUMIF(ธุรการ!$C:$C,'รับ-จ่าย ประจำวัน'!$B171,ธุรการ!M:M)+SUMIF(เส้นแต่งหน้าขนมปัง!$C:$C,'รับ-จ่าย ประจำวัน'!$B171,เส้นแต่งหน้าขนมปัง!M:M)+SUMIF('วางแผนBC,CJ'!$C:$C,'รับ-จ่าย ประจำวัน'!$B171,'วางแผนBC,CJ'!M:M)+SUMIF(RD!$C:$C,'รับ-จ่าย ประจำวัน'!$B171,RD!M:M)+SUMIF('FG,ออนไล,คัดแยก'!$C:$C,'รับ-จ่าย ประจำวัน'!$B171,'FG,ออนไล,คัดแยก'!M:M)</f>
        <v>0</v>
      </c>
      <c r="AU171" s="16">
        <f>SUMIF(เตรียมส่วนผสม!$C:$C,'รับ-จ่าย ประจำวัน'!$B171,เตรียมส่วนผสม!N:N)+SUMIF(กวนไส้!$C:$C,'รับ-จ่าย ประจำวัน'!$B171,กวนไส้!N:N)+SUMIF(ผลิต1!$C:$C,'รับ-จ่าย ประจำวัน'!$B171,ผลิต1!N:N)+SUMIF(ผลิต2!$C:$C,'รับ-จ่าย ประจำวัน'!$B171,ผลิต2!N:N)+SUMIF(เส้นแต่งหน้าขนมเค้ก!$C:$C,'รับ-จ่าย ประจำวัน'!$B171,เส้นแต่งหน้าขนมเค้ก!N:N)+SUMIF(แพ็ค!$C:$C,'รับ-จ่าย ประจำวัน'!$B171,แพ็ค!N:N)+SUMIF(ธุรการ!$C:$C,'รับ-จ่าย ประจำวัน'!$B171,ธุรการ!N:N)+SUMIF(เส้นแต่งหน้าขนมปัง!$C:$C,'รับ-จ่าย ประจำวัน'!$B171,เส้นแต่งหน้าขนมปัง!N:N)+SUMIF('วางแผนBC,CJ'!$C:$C,'รับ-จ่าย ประจำวัน'!$B171,'วางแผนBC,CJ'!N:N)+SUMIF(RD!$C:$C,'รับ-จ่าย ประจำวัน'!$B171,RD!N:N)+SUMIF('FG,ออนไล,คัดแยก'!$C:$C,'รับ-จ่าย ประจำวัน'!$B171,'FG,ออนไล,คัดแยก'!N:N)</f>
        <v>0</v>
      </c>
      <c r="AV171" s="16">
        <f>SUMIF(เตรียมส่วนผสม!$C:$C,'รับ-จ่าย ประจำวัน'!$B171,เตรียมส่วนผสม!O:O)+SUMIF(กวนไส้!$C:$C,'รับ-จ่าย ประจำวัน'!$B171,กวนไส้!O:O)+SUMIF(ผลิต1!$C:$C,'รับ-จ่าย ประจำวัน'!$B171,ผลิต1!O:O)+SUMIF(ผลิต2!$C:$C,'รับ-จ่าย ประจำวัน'!$B171,ผลิต2!O:O)+SUMIF(เส้นแต่งหน้าขนมเค้ก!$C:$C,'รับ-จ่าย ประจำวัน'!$B171,เส้นแต่งหน้าขนมเค้ก!O:O)+SUMIF(แพ็ค!$C:$C,'รับ-จ่าย ประจำวัน'!$B171,แพ็ค!O:O)+SUMIF(ธุรการ!$C:$C,'รับ-จ่าย ประจำวัน'!$B171,ธุรการ!O:O)+SUMIF(เส้นแต่งหน้าขนมปัง!$C:$C,'รับ-จ่าย ประจำวัน'!$B171,เส้นแต่งหน้าขนมปัง!O:O)+SUMIF('วางแผนBC,CJ'!$C:$C,'รับ-จ่าย ประจำวัน'!$B171,'วางแผนBC,CJ'!O:O)+SUMIF(RD!$C:$C,'รับ-จ่าย ประจำวัน'!$B171,RD!O:O)+SUMIF('FG,ออนไล,คัดแยก'!$C:$C,'รับ-จ่าย ประจำวัน'!$B171,'FG,ออนไล,คัดแยก'!O:O)</f>
        <v>0</v>
      </c>
      <c r="AW171" s="16">
        <f>SUMIF(เตรียมส่วนผสม!$C:$C,'รับ-จ่าย ประจำวัน'!$B171,เตรียมส่วนผสม!P:P)+SUMIF(กวนไส้!$C:$C,'รับ-จ่าย ประจำวัน'!$B171,กวนไส้!P:P)+SUMIF(ผลิต1!$C:$C,'รับ-จ่าย ประจำวัน'!$B171,ผลิต1!P:P)+SUMIF(ผลิต2!$C:$C,'รับ-จ่าย ประจำวัน'!$B171,ผลิต2!P:P)+SUMIF(เส้นแต่งหน้าขนมเค้ก!$C:$C,'รับ-จ่าย ประจำวัน'!$B171,เส้นแต่งหน้าขนมเค้ก!P:P)+SUMIF(แพ็ค!$C:$C,'รับ-จ่าย ประจำวัน'!$B171,แพ็ค!P:P)+SUMIF(ธุรการ!$C:$C,'รับ-จ่าย ประจำวัน'!$B171,ธุรการ!P:P)+SUMIF(เส้นแต่งหน้าขนมปัง!$C:$C,'รับ-จ่าย ประจำวัน'!$B171,เส้นแต่งหน้าขนมปัง!P:P)+SUMIF('วางแผนBC,CJ'!$C:$C,'รับ-จ่าย ประจำวัน'!$B171,'วางแผนBC,CJ'!P:P)+SUMIF(RD!$C:$C,'รับ-จ่าย ประจำวัน'!$B171,RD!P:P)+SUMIF('FG,ออนไล,คัดแยก'!$C:$C,'รับ-จ่าย ประจำวัน'!$B171,'FG,ออนไล,คัดแยก'!P:P)</f>
        <v>0</v>
      </c>
      <c r="AX171" s="16">
        <f>SUMIF(เตรียมส่วนผสม!$C:$C,'รับ-จ่าย ประจำวัน'!$B171,เตรียมส่วนผสม!Q:Q)+SUMIF(กวนไส้!$C:$C,'รับ-จ่าย ประจำวัน'!$B171,กวนไส้!Q:Q)+SUMIF(ผลิต1!$C:$C,'รับ-จ่าย ประจำวัน'!$B171,ผลิต1!Q:Q)+SUMIF(ผลิต2!$C:$C,'รับ-จ่าย ประจำวัน'!$B171,ผลิต2!Q:Q)+SUMIF(เส้นแต่งหน้าขนมเค้ก!$C:$C,'รับ-จ่าย ประจำวัน'!$B171,เส้นแต่งหน้าขนมเค้ก!Q:Q)+SUMIF(แพ็ค!$C:$C,'รับ-จ่าย ประจำวัน'!$B171,แพ็ค!Q:Q)+SUMIF(ธุรการ!$C:$C,'รับ-จ่าย ประจำวัน'!$B171,ธุรการ!Q:Q)+SUMIF(เส้นแต่งหน้าขนมปัง!$C:$C,'รับ-จ่าย ประจำวัน'!$B171,เส้นแต่งหน้าขนมปัง!Q:Q)+SUMIF('วางแผนBC,CJ'!$C:$C,'รับ-จ่าย ประจำวัน'!$B171,'วางแผนBC,CJ'!Q:Q)+SUMIF(RD!$C:$C,'รับ-จ่าย ประจำวัน'!$B171,RD!Q:Q)+SUMIF('FG,ออนไล,คัดแยก'!$C:$C,'รับ-จ่าย ประจำวัน'!$B171,'FG,ออนไล,คัดแยก'!Q:Q)</f>
        <v>0</v>
      </c>
      <c r="AY171" s="16">
        <f>SUMIF(เตรียมส่วนผสม!$C:$C,'รับ-จ่าย ประจำวัน'!$B171,เตรียมส่วนผสม!R:R)+SUMIF(กวนไส้!$C:$C,'รับ-จ่าย ประจำวัน'!$B171,กวนไส้!R:R)+SUMIF(ผลิต1!$C:$C,'รับ-จ่าย ประจำวัน'!$B171,ผลิต1!R:R)+SUMIF(ผลิต2!$C:$C,'รับ-จ่าย ประจำวัน'!$B171,ผลิต2!R:R)+SUMIF(เส้นแต่งหน้าขนมเค้ก!$C:$C,'รับ-จ่าย ประจำวัน'!$B171,เส้นแต่งหน้าขนมเค้ก!R:R)+SUMIF(แพ็ค!$C:$C,'รับ-จ่าย ประจำวัน'!$B171,แพ็ค!R:R)+SUMIF(ธุรการ!$C:$C,'รับ-จ่าย ประจำวัน'!$B171,ธุรการ!R:R)+SUMIF(เส้นแต่งหน้าขนมปัง!$C:$C,'รับ-จ่าย ประจำวัน'!$B171,เส้นแต่งหน้าขนมปัง!R:R)+SUMIF('วางแผนBC,CJ'!$C:$C,'รับ-จ่าย ประจำวัน'!$B171,'วางแผนBC,CJ'!R:R)+SUMIF(RD!$C:$C,'รับ-จ่าย ประจำวัน'!$B171,RD!R:R)+SUMIF('FG,ออนไล,คัดแยก'!$C:$C,'รับ-จ่าย ประจำวัน'!$B171,'FG,ออนไล,คัดแยก'!R:R)</f>
        <v>0</v>
      </c>
      <c r="AZ171" s="16">
        <f>SUMIF(เตรียมส่วนผสม!$C:$C,'รับ-จ่าย ประจำวัน'!$B171,เตรียมส่วนผสม!S:S)+SUMIF(กวนไส้!$C:$C,'รับ-จ่าย ประจำวัน'!$B171,กวนไส้!S:S)+SUMIF(ผลิต1!$C:$C,'รับ-จ่าย ประจำวัน'!$B171,ผลิต1!S:S)+SUMIF(ผลิต2!$C:$C,'รับ-จ่าย ประจำวัน'!$B171,ผลิต2!S:S)+SUMIF(เส้นแต่งหน้าขนมเค้ก!$C:$C,'รับ-จ่าย ประจำวัน'!$B171,เส้นแต่งหน้าขนมเค้ก!S:S)+SUMIF(แพ็ค!$C:$C,'รับ-จ่าย ประจำวัน'!$B171,แพ็ค!S:S)+SUMIF(ธุรการ!$C:$C,'รับ-จ่าย ประจำวัน'!$B171,ธุรการ!S:S)+SUMIF(เส้นแต่งหน้าขนมปัง!$C:$C,'รับ-จ่าย ประจำวัน'!$B171,เส้นแต่งหน้าขนมปัง!S:S)+SUMIF('วางแผนBC,CJ'!$C:$C,'รับ-จ่าย ประจำวัน'!$B171,'วางแผนBC,CJ'!S:S)+SUMIF(RD!$C:$C,'รับ-จ่าย ประจำวัน'!$B171,RD!S:S)+SUMIF('FG,ออนไล,คัดแยก'!$C:$C,'รับ-จ่าย ประจำวัน'!$B171,'FG,ออนไล,คัดแยก'!S:S)</f>
        <v>0</v>
      </c>
      <c r="BA171" s="16">
        <f>SUMIF(เตรียมส่วนผสม!$C:$C,'รับ-จ่าย ประจำวัน'!$B171,เตรียมส่วนผสม!T:T)+SUMIF(กวนไส้!$C:$C,'รับ-จ่าย ประจำวัน'!$B171,กวนไส้!T:T)+SUMIF(ผลิต1!$C:$C,'รับ-จ่าย ประจำวัน'!$B171,ผลิต1!T:T)+SUMIF(ผลิต2!$C:$C,'รับ-จ่าย ประจำวัน'!$B171,ผลิต2!T:T)+SUMIF(เส้นแต่งหน้าขนมเค้ก!$C:$C,'รับ-จ่าย ประจำวัน'!$B171,เส้นแต่งหน้าขนมเค้ก!T:T)+SUMIF(แพ็ค!$C:$C,'รับ-จ่าย ประจำวัน'!$B171,แพ็ค!T:T)+SUMIF(ธุรการ!$C:$C,'รับ-จ่าย ประจำวัน'!$B171,ธุรการ!T:T)+SUMIF(เส้นแต่งหน้าขนมปัง!$C:$C,'รับ-จ่าย ประจำวัน'!$B171,เส้นแต่งหน้าขนมปัง!T:T)+SUMIF('วางแผนBC,CJ'!$C:$C,'รับ-จ่าย ประจำวัน'!$B171,'วางแผนBC,CJ'!T:T)+SUMIF(RD!$C:$C,'รับ-จ่าย ประจำวัน'!$B171,RD!T:T)+SUMIF('FG,ออนไล,คัดแยก'!$C:$C,'รับ-จ่าย ประจำวัน'!$B171,'FG,ออนไล,คัดแยก'!T:T)</f>
        <v>0</v>
      </c>
      <c r="BB171" s="16">
        <f>SUMIF(เตรียมส่วนผสม!$C:$C,'รับ-จ่าย ประจำวัน'!$B171,เตรียมส่วนผสม!U:U)+SUMIF(กวนไส้!$C:$C,'รับ-จ่าย ประจำวัน'!$B171,กวนไส้!U:U)+SUMIF(ผลิต1!$C:$C,'รับ-จ่าย ประจำวัน'!$B171,ผลิต1!U:U)+SUMIF(ผลิต2!$C:$C,'รับ-จ่าย ประจำวัน'!$B171,ผลิต2!U:U)+SUMIF(เส้นแต่งหน้าขนมเค้ก!$C:$C,'รับ-จ่าย ประจำวัน'!$B171,เส้นแต่งหน้าขนมเค้ก!U:U)+SUMIF(แพ็ค!$C:$C,'รับ-จ่าย ประจำวัน'!$B171,แพ็ค!U:U)+SUMIF(ธุรการ!$C:$C,'รับ-จ่าย ประจำวัน'!$B171,ธุรการ!U:U)+SUMIF(เส้นแต่งหน้าขนมปัง!$C:$C,'รับ-จ่าย ประจำวัน'!$B171,เส้นแต่งหน้าขนมปัง!U:U)+SUMIF('วางแผนBC,CJ'!$C:$C,'รับ-จ่าย ประจำวัน'!$B171,'วางแผนBC,CJ'!U:U)+SUMIF(RD!$C:$C,'รับ-จ่าย ประจำวัน'!$B171,RD!U:U)+SUMIF('FG,ออนไล,คัดแยก'!$C:$C,'รับ-จ่าย ประจำวัน'!$B171,'FG,ออนไล,คัดแยก'!U:U)</f>
        <v>0</v>
      </c>
      <c r="BC171" s="16">
        <f>SUMIF(เตรียมส่วนผสม!$C:$C,'รับ-จ่าย ประจำวัน'!$B171,เตรียมส่วนผสม!V:V)+SUMIF(กวนไส้!$C:$C,'รับ-จ่าย ประจำวัน'!$B171,กวนไส้!V:V)+SUMIF(ผลิต1!$C:$C,'รับ-จ่าย ประจำวัน'!$B171,ผลิต1!V:V)+SUMIF(ผลิต2!$C:$C,'รับ-จ่าย ประจำวัน'!$B171,ผลิต2!V:V)+SUMIF(เส้นแต่งหน้าขนมเค้ก!$C:$C,'รับ-จ่าย ประจำวัน'!$B171,เส้นแต่งหน้าขนมเค้ก!V:V)+SUMIF(แพ็ค!$C:$C,'รับ-จ่าย ประจำวัน'!$B171,แพ็ค!V:V)+SUMIF(ธุรการ!$C:$C,'รับ-จ่าย ประจำวัน'!$B171,ธุรการ!V:V)+SUMIF(เส้นแต่งหน้าขนมปัง!$C:$C,'รับ-จ่าย ประจำวัน'!$B171,เส้นแต่งหน้าขนมปัง!V:V)+SUMIF('วางแผนBC,CJ'!$C:$C,'รับ-จ่าย ประจำวัน'!$B171,'วางแผนBC,CJ'!V:V)+SUMIF(RD!$C:$C,'รับ-จ่าย ประจำวัน'!$B171,RD!V:V)+SUMIF('FG,ออนไล,คัดแยก'!$C:$C,'รับ-จ่าย ประจำวัน'!$B171,'FG,ออนไล,คัดแยก'!V:V)</f>
        <v>0</v>
      </c>
      <c r="BD171" s="16">
        <f>SUMIF(เตรียมส่วนผสม!$C:$C,'รับ-จ่าย ประจำวัน'!$B171,เตรียมส่วนผสม!W:W)+SUMIF(กวนไส้!$C:$C,'รับ-จ่าย ประจำวัน'!$B171,กวนไส้!W:W)+SUMIF(ผลิต1!$C:$C,'รับ-จ่าย ประจำวัน'!$B171,ผลิต1!W:W)+SUMIF(ผลิต2!$C:$C,'รับ-จ่าย ประจำวัน'!$B171,ผลิต2!W:W)+SUMIF(เส้นแต่งหน้าขนมเค้ก!$C:$C,'รับ-จ่าย ประจำวัน'!$B171,เส้นแต่งหน้าขนมเค้ก!W:W)+SUMIF(แพ็ค!$C:$C,'รับ-จ่าย ประจำวัน'!$B171,แพ็ค!W:W)+SUMIF(ธุรการ!$C:$C,'รับ-จ่าย ประจำวัน'!$B171,ธุรการ!W:W)+SUMIF(เส้นแต่งหน้าขนมปัง!$C:$C,'รับ-จ่าย ประจำวัน'!$B171,เส้นแต่งหน้าขนมปัง!W:W)+SUMIF('วางแผนBC,CJ'!$C:$C,'รับ-จ่าย ประจำวัน'!$B171,'วางแผนBC,CJ'!W:W)+SUMIF(RD!$C:$C,'รับ-จ่าย ประจำวัน'!$B171,RD!W:W)+SUMIF('FG,ออนไล,คัดแยก'!$C:$C,'รับ-จ่าย ประจำวัน'!$B171,'FG,ออนไล,คัดแยก'!W:W)</f>
        <v>0</v>
      </c>
      <c r="BE171" s="16">
        <f>SUMIF(เตรียมส่วนผสม!$C:$C,'รับ-จ่าย ประจำวัน'!$B171,เตรียมส่วนผสม!X:X)+SUMIF(กวนไส้!$C:$C,'รับ-จ่าย ประจำวัน'!$B171,กวนไส้!X:X)+SUMIF(ผลิต1!$C:$C,'รับ-จ่าย ประจำวัน'!$B171,ผลิต1!X:X)+SUMIF(ผลิต2!$C:$C,'รับ-จ่าย ประจำวัน'!$B171,ผลิต2!X:X)+SUMIF(เส้นแต่งหน้าขนมเค้ก!$C:$C,'รับ-จ่าย ประจำวัน'!$B171,เส้นแต่งหน้าขนมเค้ก!X:X)+SUMIF(แพ็ค!$C:$C,'รับ-จ่าย ประจำวัน'!$B171,แพ็ค!X:X)+SUMIF(ธุรการ!$C:$C,'รับ-จ่าย ประจำวัน'!$B171,ธุรการ!X:X)+SUMIF(เส้นแต่งหน้าขนมปัง!$C:$C,'รับ-จ่าย ประจำวัน'!$B171,เส้นแต่งหน้าขนมปัง!X:X)+SUMIF('วางแผนBC,CJ'!$C:$C,'รับ-จ่าย ประจำวัน'!$B171,'วางแผนBC,CJ'!X:X)+SUMIF(RD!$C:$C,'รับ-จ่าย ประจำวัน'!$B171,RD!X:X)+SUMIF('FG,ออนไล,คัดแยก'!$C:$C,'รับ-จ่าย ประจำวัน'!$B171,'FG,ออนไล,คัดแยก'!X:X)</f>
        <v>0</v>
      </c>
      <c r="BF171" s="16">
        <f>SUMIF(เตรียมส่วนผสม!$C:$C,'รับ-จ่าย ประจำวัน'!$B171,เตรียมส่วนผสม!Y:Y)+SUMIF(กวนไส้!$C:$C,'รับ-จ่าย ประจำวัน'!$B171,กวนไส้!Y:Y)+SUMIF(ผลิต1!$C:$C,'รับ-จ่าย ประจำวัน'!$B171,ผลิต1!Y:Y)+SUMIF(ผลิต2!$C:$C,'รับ-จ่าย ประจำวัน'!$B171,ผลิต2!Y:Y)+SUMIF(เส้นแต่งหน้าขนมเค้ก!$C:$C,'รับ-จ่าย ประจำวัน'!$B171,เส้นแต่งหน้าขนมเค้ก!Y:Y)+SUMIF(แพ็ค!$C:$C,'รับ-จ่าย ประจำวัน'!$B171,แพ็ค!Y:Y)+SUMIF(ธุรการ!$C:$C,'รับ-จ่าย ประจำวัน'!$B171,ธุรการ!Y:Y)+SUMIF(เส้นแต่งหน้าขนมปัง!$C:$C,'รับ-จ่าย ประจำวัน'!$B171,เส้นแต่งหน้าขนมปัง!Y:Y)+SUMIF('วางแผนBC,CJ'!$C:$C,'รับ-จ่าย ประจำวัน'!$B171,'วางแผนBC,CJ'!Y:Y)+SUMIF(RD!$C:$C,'รับ-จ่าย ประจำวัน'!$B171,RD!Y:Y)+SUMIF('FG,ออนไล,คัดแยก'!$C:$C,'รับ-จ่าย ประจำวัน'!$B171,'FG,ออนไล,คัดแยก'!Y:Y)</f>
        <v>0</v>
      </c>
      <c r="BG171" s="16">
        <f>SUMIF(เตรียมส่วนผสม!$C:$C,'รับ-จ่าย ประจำวัน'!$B171,เตรียมส่วนผสม!Z:Z)+SUMIF(กวนไส้!$C:$C,'รับ-จ่าย ประจำวัน'!$B171,กวนไส้!Z:Z)+SUMIF(ผลิต1!$C:$C,'รับ-จ่าย ประจำวัน'!$B171,ผลิต1!Z:Z)+SUMIF(ผลิต2!$C:$C,'รับ-จ่าย ประจำวัน'!$B171,ผลิต2!Z:Z)+SUMIF(เส้นแต่งหน้าขนมเค้ก!$C:$C,'รับ-จ่าย ประจำวัน'!$B171,เส้นแต่งหน้าขนมเค้ก!Z:Z)+SUMIF(แพ็ค!$C:$C,'รับ-จ่าย ประจำวัน'!$B171,แพ็ค!Z:Z)+SUMIF(ธุรการ!$C:$C,'รับ-จ่าย ประจำวัน'!$B171,ธุรการ!Z:Z)+SUMIF(เส้นแต่งหน้าขนมปัง!$C:$C,'รับ-จ่าย ประจำวัน'!$B171,เส้นแต่งหน้าขนมปัง!Z:Z)+SUMIF('วางแผนBC,CJ'!$C:$C,'รับ-จ่าย ประจำวัน'!$B171,'วางแผนBC,CJ'!Z:Z)+SUMIF(RD!$C:$C,'รับ-จ่าย ประจำวัน'!$B171,RD!Z:Z)+SUMIF('FG,ออนไล,คัดแยก'!$C:$C,'รับ-จ่าย ประจำวัน'!$B171,'FG,ออนไล,คัดแยก'!Z:Z)</f>
        <v>0</v>
      </c>
      <c r="BH171" s="16">
        <f>SUMIF(เตรียมส่วนผสม!$C:$C,'รับ-จ่าย ประจำวัน'!$B171,เตรียมส่วนผสม!AA:AA)+SUMIF(กวนไส้!$C:$C,'รับ-จ่าย ประจำวัน'!$B171,กวนไส้!AA:AA)+SUMIF(ผลิต1!$C:$C,'รับ-จ่าย ประจำวัน'!$B171,ผลิต1!AA:AA)+SUMIF(ผลิต2!$C:$C,'รับ-จ่าย ประจำวัน'!$B171,ผลิต2!AA:AA)+SUMIF(เส้นแต่งหน้าขนมเค้ก!$C:$C,'รับ-จ่าย ประจำวัน'!$B171,เส้นแต่งหน้าขนมเค้ก!AA:AA)+SUMIF(แพ็ค!$C:$C,'รับ-จ่าย ประจำวัน'!$B171,แพ็ค!AA:AA)+SUMIF(ธุรการ!$C:$C,'รับ-จ่าย ประจำวัน'!$B171,ธุรการ!AA:AA)+SUMIF(เส้นแต่งหน้าขนมปัง!$C:$C,'รับ-จ่าย ประจำวัน'!$B171,เส้นแต่งหน้าขนมปัง!AA:AA)+SUMIF('วางแผนBC,CJ'!$C:$C,'รับ-จ่าย ประจำวัน'!$B171,'วางแผนBC,CJ'!AA:AA)+SUMIF(RD!$C:$C,'รับ-จ่าย ประจำวัน'!$B171,RD!AA:AA)+SUMIF('FG,ออนไล,คัดแยก'!$C:$C,'รับ-จ่าย ประจำวัน'!$B171,'FG,ออนไล,คัดแยก'!AA:AA)</f>
        <v>0</v>
      </c>
      <c r="BI171" s="16">
        <f>SUMIF(เตรียมส่วนผสม!$C:$C,'รับ-จ่าย ประจำวัน'!$B171,เตรียมส่วนผสม!AB:AB)+SUMIF(กวนไส้!$C:$C,'รับ-จ่าย ประจำวัน'!$B171,กวนไส้!AB:AB)+SUMIF(ผลิต1!$C:$C,'รับ-จ่าย ประจำวัน'!$B171,ผลิต1!AB:AB)+SUMIF(ผลิต2!$C:$C,'รับ-จ่าย ประจำวัน'!$B171,ผลิต2!AB:AB)+SUMIF(เส้นแต่งหน้าขนมเค้ก!$C:$C,'รับ-จ่าย ประจำวัน'!$B171,เส้นแต่งหน้าขนมเค้ก!AB:AB)+SUMIF(แพ็ค!$C:$C,'รับ-จ่าย ประจำวัน'!$B171,แพ็ค!AB:AB)+SUMIF(ธุรการ!$C:$C,'รับ-จ่าย ประจำวัน'!$B171,ธุรการ!AB:AB)+SUMIF(เส้นแต่งหน้าขนมปัง!$C:$C,'รับ-จ่าย ประจำวัน'!$B171,เส้นแต่งหน้าขนมปัง!AB:AB)+SUMIF('วางแผนBC,CJ'!$C:$C,'รับ-จ่าย ประจำวัน'!$B171,'วางแผนBC,CJ'!AB:AB)+SUMIF(RD!$C:$C,'รับ-จ่าย ประจำวัน'!$B171,RD!AB:AB)+SUMIF('FG,ออนไล,คัดแยก'!$C:$C,'รับ-จ่าย ประจำวัน'!$B171,'FG,ออนไล,คัดแยก'!AB:AB)</f>
        <v>100</v>
      </c>
      <c r="BJ171" s="16">
        <f>SUMIF(เตรียมส่วนผสม!$C:$C,'รับ-จ่าย ประจำวัน'!$B171,เตรียมส่วนผสม!AC:AC)+SUMIF(กวนไส้!$C:$C,'รับ-จ่าย ประจำวัน'!$B171,กวนไส้!AC:AC)+SUMIF(ผลิต1!$C:$C,'รับ-จ่าย ประจำวัน'!$B171,ผลิต1!AC:AC)+SUMIF(ผลิต2!$C:$C,'รับ-จ่าย ประจำวัน'!$B171,ผลิต2!AC:AC)+SUMIF(เส้นแต่งหน้าขนมเค้ก!$C:$C,'รับ-จ่าย ประจำวัน'!$B171,เส้นแต่งหน้าขนมเค้ก!AC:AC)+SUMIF(แพ็ค!$C:$C,'รับ-จ่าย ประจำวัน'!$B171,แพ็ค!AC:AC)+SUMIF(ธุรการ!$C:$C,'รับ-จ่าย ประจำวัน'!$B171,ธุรการ!AC:AC)+SUMIF(เส้นแต่งหน้าขนมปัง!$C:$C,'รับ-จ่าย ประจำวัน'!$B171,เส้นแต่งหน้าขนมปัง!AC:AC)+SUMIF('วางแผนBC,CJ'!$C:$C,'รับ-จ่าย ประจำวัน'!$B171,'วางแผนBC,CJ'!AC:AC)+SUMIF(RD!$C:$C,'รับ-จ่าย ประจำวัน'!$B171,RD!AC:AC)+SUMIF('FG,ออนไล,คัดแยก'!$C:$C,'รับ-จ่าย ประจำวัน'!$B171,'FG,ออนไล,คัดแยก'!AC:AC)</f>
        <v>0</v>
      </c>
      <c r="BK171" s="16">
        <f>SUMIF(เตรียมส่วนผสม!$C:$C,'รับ-จ่าย ประจำวัน'!$B171,เตรียมส่วนผสม!AD:AD)+SUMIF(กวนไส้!$C:$C,'รับ-จ่าย ประจำวัน'!$B171,กวนไส้!AD:AD)+SUMIF(ผลิต1!$C:$C,'รับ-จ่าย ประจำวัน'!$B171,ผลิต1!AD:AD)+SUMIF(ผลิต2!$C:$C,'รับ-จ่าย ประจำวัน'!$B171,ผลิต2!AD:AD)+SUMIF(เส้นแต่งหน้าขนมเค้ก!$C:$C,'รับ-จ่าย ประจำวัน'!$B171,เส้นแต่งหน้าขนมเค้ก!AD:AD)+SUMIF(แพ็ค!$C:$C,'รับ-จ่าย ประจำวัน'!$B171,แพ็ค!AD:AD)+SUMIF(ธุรการ!$C:$C,'รับ-จ่าย ประจำวัน'!$B171,ธุรการ!AD:AD)+SUMIF(เส้นแต่งหน้าขนมปัง!$C:$C,'รับ-จ่าย ประจำวัน'!$B171,เส้นแต่งหน้าขนมปัง!AD:AD)+SUMIF('วางแผนBC,CJ'!$C:$C,'รับ-จ่าย ประจำวัน'!$B171,'วางแผนBC,CJ'!AD:AD)+SUMIF(RD!$C:$C,'รับ-จ่าย ประจำวัน'!$B171,RD!AD:AD)+SUMIF('FG,ออนไล,คัดแยก'!$C:$C,'รับ-จ่าย ประจำวัน'!$B171,'FG,ออนไล,คัดแยก'!AD:AD)</f>
        <v>0</v>
      </c>
      <c r="BL171" s="16">
        <f>SUMIF(เตรียมส่วนผสม!$C:$C,'รับ-จ่าย ประจำวัน'!$B171,เตรียมส่วนผสม!AE:AE)+SUMIF(กวนไส้!$C:$C,'รับ-จ่าย ประจำวัน'!$B171,กวนไส้!AE:AE)+SUMIF(ผลิต1!$C:$C,'รับ-จ่าย ประจำวัน'!$B171,ผลิต1!AE:AE)+SUMIF(ผลิต2!$C:$C,'รับ-จ่าย ประจำวัน'!$B171,ผลิต2!AE:AE)+SUMIF(เส้นแต่งหน้าขนมเค้ก!$C:$C,'รับ-จ่าย ประจำวัน'!$B171,เส้นแต่งหน้าขนมเค้ก!AE:AE)+SUMIF(แพ็ค!$C:$C,'รับ-จ่าย ประจำวัน'!$B171,แพ็ค!AE:AE)+SUMIF(ธุรการ!$C:$C,'รับ-จ่าย ประจำวัน'!$B171,ธุรการ!AE:AE)+SUMIF(เส้นแต่งหน้าขนมปัง!$C:$C,'รับ-จ่าย ประจำวัน'!$B171,เส้นแต่งหน้าขนมปัง!AE:AE)+SUMIF('วางแผนBC,CJ'!$C:$C,'รับ-จ่าย ประจำวัน'!$B171,'วางแผนBC,CJ'!AE:AE)+SUMIF(RD!$C:$C,'รับ-จ่าย ประจำวัน'!$B171,RD!AE:AE)+SUMIF('FG,ออนไล,คัดแยก'!$C:$C,'รับ-จ่าย ประจำวัน'!$B171,'FG,ออนไล,คัดแยก'!AE:AE)</f>
        <v>0</v>
      </c>
      <c r="BM171" s="16">
        <f>SUMIF(เตรียมส่วนผสม!$C:$C,'รับ-จ่าย ประจำวัน'!$B171,เตรียมส่วนผสม!AF:AF)+SUMIF(กวนไส้!$C:$C,'รับ-จ่าย ประจำวัน'!$B171,กวนไส้!AF:AF)+SUMIF(ผลิต1!$C:$C,'รับ-จ่าย ประจำวัน'!$B171,ผลิต1!AF:AF)+SUMIF(ผลิต2!$C:$C,'รับ-จ่าย ประจำวัน'!$B171,ผลิต2!AF:AF)+SUMIF(เส้นแต่งหน้าขนมเค้ก!$C:$C,'รับ-จ่าย ประจำวัน'!$B171,เส้นแต่งหน้าขนมเค้ก!AF:AF)+SUMIF(แพ็ค!$C:$C,'รับ-จ่าย ประจำวัน'!$B171,แพ็ค!AF:AF)+SUMIF(ธุรการ!$C:$C,'รับ-จ่าย ประจำวัน'!$B171,ธุรการ!AF:AF)+SUMIF(เส้นแต่งหน้าขนมปัง!$C:$C,'รับ-จ่าย ประจำวัน'!$B171,เส้นแต่งหน้าขนมปัง!AF:AF)+SUMIF('วางแผนBC,CJ'!$C:$C,'รับ-จ่าย ประจำวัน'!$B171,'วางแผนBC,CJ'!AF:AF)+SUMIF(RD!$C:$C,'รับ-จ่าย ประจำวัน'!$B171,RD!AF:AF)+SUMIF('FG,ออนไล,คัดแยก'!$C:$C,'รับ-จ่าย ประจำวัน'!$B171,'FG,ออนไล,คัดแยก'!AF:AF)</f>
        <v>0</v>
      </c>
      <c r="BN171" s="16">
        <f>SUMIF(เตรียมส่วนผสม!$C:$C,'รับ-จ่าย ประจำวัน'!$B171,เตรียมส่วนผสม!AG:AG)+SUMIF(กวนไส้!$C:$C,'รับ-จ่าย ประจำวัน'!$B171,กวนไส้!AG:AG)+SUMIF(ผลิต1!$C:$C,'รับ-จ่าย ประจำวัน'!$B171,ผลิต1!AG:AG)+SUMIF(ผลิต2!$C:$C,'รับ-จ่าย ประจำวัน'!$B171,ผลิต2!AG:AG)+SUMIF(เส้นแต่งหน้าขนมเค้ก!$C:$C,'รับ-จ่าย ประจำวัน'!$B171,เส้นแต่งหน้าขนมเค้ก!AG:AG)+SUMIF(แพ็ค!$C:$C,'รับ-จ่าย ประจำวัน'!$B171,แพ็ค!AG:AG)+SUMIF(ธุรการ!$C:$C,'รับ-จ่าย ประจำวัน'!$B171,ธุรการ!AG:AG)+SUMIF(เส้นแต่งหน้าขนมปัง!$C:$C,'รับ-จ่าย ประจำวัน'!$B171,เส้นแต่งหน้าขนมปัง!AG:AG)+SUMIF('วางแผนBC,CJ'!$C:$C,'รับ-จ่าย ประจำวัน'!$B171,'วางแผนBC,CJ'!AG:AG)+SUMIF(RD!$C:$C,'รับ-จ่าย ประจำวัน'!$B171,RD!AG:AG)+SUMIF('FG,ออนไล,คัดแยก'!$C:$C,'รับ-จ่าย ประจำวัน'!$B171,'FG,ออนไล,คัดแยก'!AG:AG)</f>
        <v>0</v>
      </c>
      <c r="BO171" s="16">
        <f>SUMIF(เตรียมส่วนผสม!$C:$C,'รับ-จ่าย ประจำวัน'!$B171,เตรียมส่วนผสม!AH:AH)+SUMIF(กวนไส้!$C:$C,'รับ-จ่าย ประจำวัน'!$B171,กวนไส้!AH:AH)+SUMIF(ผลิต1!$C:$C,'รับ-จ่าย ประจำวัน'!$B171,ผลิต1!AH:AH)+SUMIF(ผลิต2!$C:$C,'รับ-จ่าย ประจำวัน'!$B171,ผลิต2!AH:AH)+SUMIF(เส้นแต่งหน้าขนมเค้ก!$C:$C,'รับ-จ่าย ประจำวัน'!$B171,เส้นแต่งหน้าขนมเค้ก!AH:AH)+SUMIF(แพ็ค!$C:$C,'รับ-จ่าย ประจำวัน'!$B171,แพ็ค!AH:AH)+SUMIF(ธุรการ!$C:$C,'รับ-จ่าย ประจำวัน'!$B171,ธุรการ!AH:AH)+SUMIF(เส้นแต่งหน้าขนมปัง!$C:$C,'รับ-จ่าย ประจำวัน'!$B171,เส้นแต่งหน้าขนมปัง!AH:AH)+SUMIF('วางแผนBC,CJ'!$C:$C,'รับ-จ่าย ประจำวัน'!$B171,'วางแผนBC,CJ'!AH:AH)+SUMIF(RD!$C:$C,'รับ-จ่าย ประจำวัน'!$B171,RD!AH:AH)+SUMIF('FG,ออนไล,คัดแยก'!$C:$C,'รับ-จ่าย ประจำวัน'!$B171,'FG,ออนไล,คัดแยก'!AH:AH)</f>
        <v>0</v>
      </c>
      <c r="BP171" s="16">
        <f>SUMIF(เตรียมส่วนผสม!$C:$C,'รับ-จ่าย ประจำวัน'!$B171,เตรียมส่วนผสม!AI:AI)+SUMIF(กวนไส้!$C:$C,'รับ-จ่าย ประจำวัน'!$B171,กวนไส้!AI:AI)+SUMIF(ผลิต1!$C:$C,'รับ-จ่าย ประจำวัน'!$B171,ผลิต1!AI:AI)+SUMIF(ผลิต2!$C:$C,'รับ-จ่าย ประจำวัน'!$B171,ผลิต2!AI:AI)+SUMIF(เส้นแต่งหน้าขนมเค้ก!$C:$C,'รับ-จ่าย ประจำวัน'!$B171,เส้นแต่งหน้าขนมเค้ก!AI:AI)+SUMIF(แพ็ค!$C:$C,'รับ-จ่าย ประจำวัน'!$B171,แพ็ค!AI:AI)+SUMIF(ธุรการ!$C:$C,'รับ-จ่าย ประจำวัน'!$B171,ธุรการ!AI:AI)+SUMIF(เส้นแต่งหน้าขนมปัง!$C:$C,'รับ-จ่าย ประจำวัน'!$B171,เส้นแต่งหน้าขนมปัง!AI:AI)+SUMIF('วางแผนBC,CJ'!$C:$C,'รับ-จ่าย ประจำวัน'!$B171,'วางแผนBC,CJ'!AI:AI)+SUMIF(RD!$C:$C,'รับ-จ่าย ประจำวัน'!$B171,RD!AI:AI)+SUMIF('FG,ออนไล,คัดแยก'!$C:$C,'รับ-จ่าย ประจำวัน'!$B171,'FG,ออนไล,คัดแยก'!AI:AI)</f>
        <v>0</v>
      </c>
      <c r="BQ171" s="16">
        <f>SUMIF(เตรียมส่วนผสม!$C:$C,'รับ-จ่าย ประจำวัน'!$B171,เตรียมส่วนผสม!AJ:AJ)+SUMIF(กวนไส้!$C:$C,'รับ-จ่าย ประจำวัน'!$B171,กวนไส้!AJ:AJ)+SUMIF(ผลิต1!$C:$C,'รับ-จ่าย ประจำวัน'!$B171,ผลิต1!AJ:AJ)+SUMIF(ผลิต2!$C:$C,'รับ-จ่าย ประจำวัน'!$B171,ผลิต2!AJ:AJ)+SUMIF(เส้นแต่งหน้าขนมเค้ก!$C:$C,'รับ-จ่าย ประจำวัน'!$B171,เส้นแต่งหน้าขนมเค้ก!AJ:AJ)+SUMIF(แพ็ค!$C:$C,'รับ-จ่าย ประจำวัน'!$B171,แพ็ค!AJ:AJ)+SUMIF(ธุรการ!$C:$C,'รับ-จ่าย ประจำวัน'!$B171,ธุรการ!AJ:AJ)+SUMIF(เส้นแต่งหน้าขนมปัง!$C:$C,'รับ-จ่าย ประจำวัน'!$B171,เส้นแต่งหน้าขนมปัง!AJ:AJ)+SUMIF('วางแผนBC,CJ'!$C:$C,'รับ-จ่าย ประจำวัน'!$B171,'วางแผนBC,CJ'!AJ:AJ)+SUMIF(RD!$C:$C,'รับ-จ่าย ประจำวัน'!$B171,RD!AJ:AJ)+SUMIF('FG,ออนไล,คัดแยก'!$C:$C,'รับ-จ่าย ประจำวัน'!$B171,'FG,ออนไล,คัดแยก'!AJ:AJ)</f>
        <v>0</v>
      </c>
      <c r="BR171" s="16">
        <f>SUMIF(เตรียมส่วนผสม!$C:$C,'รับ-จ่าย ประจำวัน'!$B171,เตรียมส่วนผสม!AK:AK)+SUMIF(กวนไส้!$C:$C,'รับ-จ่าย ประจำวัน'!$B171,กวนไส้!AK:AK)+SUMIF(ผลิต1!$C:$C,'รับ-จ่าย ประจำวัน'!$B171,ผลิต1!AK:AK)+SUMIF(ผลิต2!$C:$C,'รับ-จ่าย ประจำวัน'!$B171,ผลิต2!AK:AK)+SUMIF(เส้นแต่งหน้าขนมเค้ก!$C:$C,'รับ-จ่าย ประจำวัน'!$B171,เส้นแต่งหน้าขนมเค้ก!AK:AK)+SUMIF(แพ็ค!$C:$C,'รับ-จ่าย ประจำวัน'!$B171,แพ็ค!AK:AK)+SUMIF(ธุรการ!$C:$C,'รับ-จ่าย ประจำวัน'!$B171,ธุรการ!AK:AK)+SUMIF(เส้นแต่งหน้าขนมปัง!$C:$C,'รับ-จ่าย ประจำวัน'!$B171,เส้นแต่งหน้าขนมปัง!AK:AK)+SUMIF('วางแผนBC,CJ'!$C:$C,'รับ-จ่าย ประจำวัน'!$B171,'วางแผนBC,CJ'!AK:AK)+SUMIF(RD!$C:$C,'รับ-จ่าย ประจำวัน'!$B171,RD!AK:AK)+SUMIF('FG,ออนไล,คัดแยก'!$C:$C,'รับ-จ่าย ประจำวัน'!$B171,'FG,ออนไล,คัดแยก'!AK:AK)</f>
        <v>0</v>
      </c>
      <c r="BS171" s="16">
        <f>SUMIF(เตรียมส่วนผสม!$C:$C,'รับ-จ่าย ประจำวัน'!$B171,เตรียมส่วนผสม!AL:AL)+SUMIF(กวนไส้!$C:$C,'รับ-จ่าย ประจำวัน'!$B171,กวนไส้!AL:AL)+SUMIF(ผลิต1!$C:$C,'รับ-จ่าย ประจำวัน'!$B171,ผลิต1!AL:AL)+SUMIF(ผลิต2!$C:$C,'รับ-จ่าย ประจำวัน'!$B171,ผลิต2!AL:AL)+SUMIF(เส้นแต่งหน้าขนมเค้ก!$C:$C,'รับ-จ่าย ประจำวัน'!$B171,เส้นแต่งหน้าขนมเค้ก!AL:AL)+SUMIF(แพ็ค!$C:$C,'รับ-จ่าย ประจำวัน'!$B171,แพ็ค!AL:AL)+SUMIF(ธุรการ!$C:$C,'รับ-จ่าย ประจำวัน'!$B171,ธุรการ!AL:AL)+SUMIF(เส้นแต่งหน้าขนมปัง!$C:$C,'รับ-จ่าย ประจำวัน'!$B171,เส้นแต่งหน้าขนมปัง!AL:AL)+SUMIF('วางแผนBC,CJ'!$C:$C,'รับ-จ่าย ประจำวัน'!$B171,'วางแผนBC,CJ'!AL:AL)+SUMIF(RD!$C:$C,'รับ-จ่าย ประจำวัน'!$B171,RD!AL:AL)+SUMIF('FG,ออนไล,คัดแยก'!$C:$C,'รับ-จ่าย ประจำวัน'!$B171,'FG,ออนไล,คัดแยก'!AL:AL)</f>
        <v>0</v>
      </c>
      <c r="BT171" s="18">
        <f t="shared" si="36"/>
        <v>200</v>
      </c>
      <c r="BU171" s="116"/>
      <c r="BV171" s="146">
        <f t="shared" si="37"/>
        <v>2200</v>
      </c>
      <c r="BW171" s="183">
        <v>30</v>
      </c>
      <c r="BX171" s="172">
        <f t="shared" si="46"/>
        <v>6.666666666666667</v>
      </c>
      <c r="BY171" s="188">
        <f t="shared" si="40"/>
        <v>330</v>
      </c>
      <c r="BZ171" s="180">
        <f t="shared" ca="1" si="38"/>
        <v>46533</v>
      </c>
      <c r="CA171" s="93"/>
      <c r="CB171" s="93"/>
      <c r="CC171" s="93"/>
      <c r="CD171" s="93"/>
      <c r="CE171" s="93"/>
      <c r="CF171" s="93"/>
      <c r="CG171" s="93"/>
      <c r="CH171" s="93"/>
      <c r="CI171" s="93"/>
      <c r="CJ171" s="94"/>
      <c r="CK171" s="9">
        <f t="shared" si="41"/>
        <v>2200</v>
      </c>
    </row>
    <row r="172" spans="1:89" hidden="1" x14ac:dyDescent="0.5">
      <c r="A172" s="149" t="s">
        <v>640</v>
      </c>
      <c r="B172" s="114">
        <v>1021701022</v>
      </c>
      <c r="C172" s="21" t="s">
        <v>641</v>
      </c>
      <c r="D172" s="135" t="s">
        <v>91</v>
      </c>
      <c r="E172" s="11">
        <v>0</v>
      </c>
      <c r="F172" s="159" t="s">
        <v>1605</v>
      </c>
      <c r="G172" s="11"/>
      <c r="H172" s="12">
        <v>30000</v>
      </c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3"/>
      <c r="AF172" s="13"/>
      <c r="AG172" s="13"/>
      <c r="AH172" s="13"/>
      <c r="AI172" s="14"/>
      <c r="AJ172" s="14"/>
      <c r="AK172" s="14"/>
      <c r="AL172" s="14"/>
      <c r="AM172" s="14"/>
      <c r="AN172" s="15">
        <f t="shared" si="35"/>
        <v>0</v>
      </c>
      <c r="AO172" s="16">
        <f>SUMIF(เตรียมส่วนผสม!$C:$C,'รับ-จ่าย ประจำวัน'!$B172,เตรียมส่วนผสม!H:H)+SUMIF(กวนไส้!$C:$C,'รับ-จ่าย ประจำวัน'!$B172,กวนไส้!H:H)+SUMIF(ผลิต1!$C:$C,'รับ-จ่าย ประจำวัน'!$B172,ผลิต1!H:H)+SUMIF(ผลิต2!$C:$C,'รับ-จ่าย ประจำวัน'!$B172,ผลิต2!H:H)+SUMIF(เส้นแต่งหน้าขนมเค้ก!$C:$C,'รับ-จ่าย ประจำวัน'!$B172,เส้นแต่งหน้าขนมเค้ก!H:H)+SUMIF(แพ็ค!$C:$C,'รับ-จ่าย ประจำวัน'!$B172,แพ็ค!H:H)+SUMIF(ธุรการ!$C:$C,'รับ-จ่าย ประจำวัน'!$B172,ธุรการ!H:H)+SUMIF(เส้นแต่งหน้าขนมปัง!$C:$C,'รับ-จ่าย ประจำวัน'!$B172,เส้นแต่งหน้าขนมปัง!H:H)+SUMIF('วางแผนBC,CJ'!$C:$C,'รับ-จ่าย ประจำวัน'!$B172,'วางแผนBC,CJ'!H:H)+SUMIF(RD!$C:$C,'รับ-จ่าย ประจำวัน'!$B172,RD!H:H)+SUMIF('FG,ออนไล,คัดแยก'!$C:$C,'รับ-จ่าย ประจำวัน'!$B172,'FG,ออนไล,คัดแยก'!H:H)</f>
        <v>0</v>
      </c>
      <c r="AP172" s="16">
        <f>SUMIF(เตรียมส่วนผสม!$C:$C,'รับ-จ่าย ประจำวัน'!$B172,เตรียมส่วนผสม!I:I)+SUMIF(กวนไส้!$C:$C,'รับ-จ่าย ประจำวัน'!$B172,กวนไส้!I:I)+SUMIF(ผลิต1!$C:$C,'รับ-จ่าย ประจำวัน'!$B172,ผลิต1!I:I)+SUMIF(ผลิต2!$C:$C,'รับ-จ่าย ประจำวัน'!$B172,ผลิต2!I:I)+SUMIF(เส้นแต่งหน้าขนมเค้ก!$C:$C,'รับ-จ่าย ประจำวัน'!$B172,เส้นแต่งหน้าขนมเค้ก!I:I)+SUMIF(แพ็ค!$C:$C,'รับ-จ่าย ประจำวัน'!$B172,แพ็ค!I:I)+SUMIF(ธุรการ!$C:$C,'รับ-จ่าย ประจำวัน'!$B172,ธุรการ!I:I)+SUMIF(เส้นแต่งหน้าขนมปัง!$C:$C,'รับ-จ่าย ประจำวัน'!$B172,เส้นแต่งหน้าขนมปัง!I:I)+SUMIF('วางแผนBC,CJ'!$C:$C,'รับ-จ่าย ประจำวัน'!$B172,'วางแผนBC,CJ'!I:I)+SUMIF(RD!$C:$C,'รับ-จ่าย ประจำวัน'!$B172,RD!I:I)+SUMIF('FG,ออนไล,คัดแยก'!$C:$C,'รับ-จ่าย ประจำวัน'!$B172,'FG,ออนไล,คัดแยก'!I:I)</f>
        <v>0</v>
      </c>
      <c r="AQ172" s="16">
        <f>SUMIF(เตรียมส่วนผสม!$C:$C,'รับ-จ่าย ประจำวัน'!$B172,เตรียมส่วนผสม!J:J)+SUMIF(กวนไส้!$C:$C,'รับ-จ่าย ประจำวัน'!$B172,กวนไส้!J:J)+SUMIF(ผลิต1!$C:$C,'รับ-จ่าย ประจำวัน'!$B172,ผลิต1!J:J)+SUMIF(ผลิต2!$C:$C,'รับ-จ่าย ประจำวัน'!$B172,ผลิต2!J:J)+SUMIF(เส้นแต่งหน้าขนมเค้ก!$C:$C,'รับ-จ่าย ประจำวัน'!$B172,เส้นแต่งหน้าขนมเค้ก!J:J)+SUMIF(แพ็ค!$C:$C,'รับ-จ่าย ประจำวัน'!$B172,แพ็ค!J:J)+SUMIF(ธุรการ!$C:$C,'รับ-จ่าย ประจำวัน'!$B172,ธุรการ!J:J)+SUMIF(เส้นแต่งหน้าขนมปัง!$C:$C,'รับ-จ่าย ประจำวัน'!$B172,เส้นแต่งหน้าขนมปัง!J:J)+SUMIF('วางแผนBC,CJ'!$C:$C,'รับ-จ่าย ประจำวัน'!$B172,'วางแผนBC,CJ'!J:J)+SUMIF(RD!$C:$C,'รับ-จ่าย ประจำวัน'!$B172,RD!J:J)+SUMIF('FG,ออนไล,คัดแยก'!$C:$C,'รับ-จ่าย ประจำวัน'!$B172,'FG,ออนไล,คัดแยก'!J:J)</f>
        <v>0</v>
      </c>
      <c r="AR172" s="16">
        <f>SUMIF(เตรียมส่วนผสม!$C:$C,'รับ-จ่าย ประจำวัน'!$B172,เตรียมส่วนผสม!K:K)+SUMIF(กวนไส้!$C:$C,'รับ-จ่าย ประจำวัน'!$B172,กวนไส้!K:K)+SUMIF(ผลิต1!$C:$C,'รับ-จ่าย ประจำวัน'!$B172,ผลิต1!K:K)+SUMIF(ผลิต2!$C:$C,'รับ-จ่าย ประจำวัน'!$B172,ผลิต2!K:K)+SUMIF(เส้นแต่งหน้าขนมเค้ก!$C:$C,'รับ-จ่าย ประจำวัน'!$B172,เส้นแต่งหน้าขนมเค้ก!K:K)+SUMIF(แพ็ค!$C:$C,'รับ-จ่าย ประจำวัน'!$B172,แพ็ค!K:K)+SUMIF(ธุรการ!$C:$C,'รับ-จ่าย ประจำวัน'!$B172,ธุรการ!K:K)+SUMIF(เส้นแต่งหน้าขนมปัง!$C:$C,'รับ-จ่าย ประจำวัน'!$B172,เส้นแต่งหน้าขนมปัง!K:K)+SUMIF('วางแผนBC,CJ'!$C:$C,'รับ-จ่าย ประจำวัน'!$B172,'วางแผนBC,CJ'!K:K)+SUMIF(RD!$C:$C,'รับ-จ่าย ประจำวัน'!$B172,RD!K:K)+SUMIF('FG,ออนไล,คัดแยก'!$C:$C,'รับ-จ่าย ประจำวัน'!$B172,'FG,ออนไล,คัดแยก'!K:K)</f>
        <v>0</v>
      </c>
      <c r="AS172" s="16">
        <f>SUMIF(เตรียมส่วนผสม!$C:$C,'รับ-จ่าย ประจำวัน'!$B172,เตรียมส่วนผสม!L:L)+SUMIF(กวนไส้!$C:$C,'รับ-จ่าย ประจำวัน'!$B172,กวนไส้!L:L)+SUMIF(ผลิต1!$C:$C,'รับ-จ่าย ประจำวัน'!$B172,ผลิต1!L:L)+SUMIF(ผลิต2!$C:$C,'รับ-จ่าย ประจำวัน'!$B172,ผลิต2!L:L)+SUMIF(เส้นแต่งหน้าขนมเค้ก!$C:$C,'รับ-จ่าย ประจำวัน'!$B172,เส้นแต่งหน้าขนมเค้ก!L:L)+SUMIF(แพ็ค!$C:$C,'รับ-จ่าย ประจำวัน'!$B172,แพ็ค!L:L)+SUMIF(ธุรการ!$C:$C,'รับ-จ่าย ประจำวัน'!$B172,ธุรการ!L:L)+SUMIF(เส้นแต่งหน้าขนมปัง!$C:$C,'รับ-จ่าย ประจำวัน'!$B172,เส้นแต่งหน้าขนมปัง!L:L)+SUMIF('วางแผนBC,CJ'!$C:$C,'รับ-จ่าย ประจำวัน'!$B172,'วางแผนBC,CJ'!L:L)+SUMIF(RD!$C:$C,'รับ-จ่าย ประจำวัน'!$B172,RD!L:L)+SUMIF('FG,ออนไล,คัดแยก'!$C:$C,'รับ-จ่าย ประจำวัน'!$B172,'FG,ออนไล,คัดแยก'!L:L)</f>
        <v>0</v>
      </c>
      <c r="AT172" s="16">
        <f>SUMIF(เตรียมส่วนผสม!$C:$C,'รับ-จ่าย ประจำวัน'!$B172,เตรียมส่วนผสม!M:M)+SUMIF(กวนไส้!$C:$C,'รับ-จ่าย ประจำวัน'!$B172,กวนไส้!M:M)+SUMIF(ผลิต1!$C:$C,'รับ-จ่าย ประจำวัน'!$B172,ผลิต1!M:M)+SUMIF(ผลิต2!$C:$C,'รับ-จ่าย ประจำวัน'!$B172,ผลิต2!M:M)+SUMIF(เส้นแต่งหน้าขนมเค้ก!$C:$C,'รับ-จ่าย ประจำวัน'!$B172,เส้นแต่งหน้าขนมเค้ก!M:M)+SUMIF(แพ็ค!$C:$C,'รับ-จ่าย ประจำวัน'!$B172,แพ็ค!M:M)+SUMIF(ธุรการ!$C:$C,'รับ-จ่าย ประจำวัน'!$B172,ธุรการ!M:M)+SUMIF(เส้นแต่งหน้าขนมปัง!$C:$C,'รับ-จ่าย ประจำวัน'!$B172,เส้นแต่งหน้าขนมปัง!M:M)+SUMIF('วางแผนBC,CJ'!$C:$C,'รับ-จ่าย ประจำวัน'!$B172,'วางแผนBC,CJ'!M:M)+SUMIF(RD!$C:$C,'รับ-จ่าย ประจำวัน'!$B172,RD!M:M)+SUMIF('FG,ออนไล,คัดแยก'!$C:$C,'รับ-จ่าย ประจำวัน'!$B172,'FG,ออนไล,คัดแยก'!M:M)</f>
        <v>0</v>
      </c>
      <c r="AU172" s="16">
        <f>SUMIF(เตรียมส่วนผสม!$C:$C,'รับ-จ่าย ประจำวัน'!$B172,เตรียมส่วนผสม!N:N)+SUMIF(กวนไส้!$C:$C,'รับ-จ่าย ประจำวัน'!$B172,กวนไส้!N:N)+SUMIF(ผลิต1!$C:$C,'รับ-จ่าย ประจำวัน'!$B172,ผลิต1!N:N)+SUMIF(ผลิต2!$C:$C,'รับ-จ่าย ประจำวัน'!$B172,ผลิต2!N:N)+SUMIF(เส้นแต่งหน้าขนมเค้ก!$C:$C,'รับ-จ่าย ประจำวัน'!$B172,เส้นแต่งหน้าขนมเค้ก!N:N)+SUMIF(แพ็ค!$C:$C,'รับ-จ่าย ประจำวัน'!$B172,แพ็ค!N:N)+SUMIF(ธุรการ!$C:$C,'รับ-จ่าย ประจำวัน'!$B172,ธุรการ!N:N)+SUMIF(เส้นแต่งหน้าขนมปัง!$C:$C,'รับ-จ่าย ประจำวัน'!$B172,เส้นแต่งหน้าขนมปัง!N:N)+SUMIF('วางแผนBC,CJ'!$C:$C,'รับ-จ่าย ประจำวัน'!$B172,'วางแผนBC,CJ'!N:N)+SUMIF(RD!$C:$C,'รับ-จ่าย ประจำวัน'!$B172,RD!N:N)+SUMIF('FG,ออนไล,คัดแยก'!$C:$C,'รับ-จ่าย ประจำวัน'!$B172,'FG,ออนไล,คัดแยก'!N:N)</f>
        <v>0</v>
      </c>
      <c r="AV172" s="16">
        <f>SUMIF(เตรียมส่วนผสม!$C:$C,'รับ-จ่าย ประจำวัน'!$B172,เตรียมส่วนผสม!O:O)+SUMIF(กวนไส้!$C:$C,'รับ-จ่าย ประจำวัน'!$B172,กวนไส้!O:O)+SUMIF(ผลิต1!$C:$C,'รับ-จ่าย ประจำวัน'!$B172,ผลิต1!O:O)+SUMIF(ผลิต2!$C:$C,'รับ-จ่าย ประจำวัน'!$B172,ผลิต2!O:O)+SUMIF(เส้นแต่งหน้าขนมเค้ก!$C:$C,'รับ-จ่าย ประจำวัน'!$B172,เส้นแต่งหน้าขนมเค้ก!O:O)+SUMIF(แพ็ค!$C:$C,'รับ-จ่าย ประจำวัน'!$B172,แพ็ค!O:O)+SUMIF(ธุรการ!$C:$C,'รับ-จ่าย ประจำวัน'!$B172,ธุรการ!O:O)+SUMIF(เส้นแต่งหน้าขนมปัง!$C:$C,'รับ-จ่าย ประจำวัน'!$B172,เส้นแต่งหน้าขนมปัง!O:O)+SUMIF('วางแผนBC,CJ'!$C:$C,'รับ-จ่าย ประจำวัน'!$B172,'วางแผนBC,CJ'!O:O)+SUMIF(RD!$C:$C,'รับ-จ่าย ประจำวัน'!$B172,RD!O:O)+SUMIF('FG,ออนไล,คัดแยก'!$C:$C,'รับ-จ่าย ประจำวัน'!$B172,'FG,ออนไล,คัดแยก'!O:O)</f>
        <v>0</v>
      </c>
      <c r="AW172" s="16">
        <f>SUMIF(เตรียมส่วนผสม!$C:$C,'รับ-จ่าย ประจำวัน'!$B172,เตรียมส่วนผสม!P:P)+SUMIF(กวนไส้!$C:$C,'รับ-จ่าย ประจำวัน'!$B172,กวนไส้!P:P)+SUMIF(ผลิต1!$C:$C,'รับ-จ่าย ประจำวัน'!$B172,ผลิต1!P:P)+SUMIF(ผลิต2!$C:$C,'รับ-จ่าย ประจำวัน'!$B172,ผลิต2!P:P)+SUMIF(เส้นแต่งหน้าขนมเค้ก!$C:$C,'รับ-จ่าย ประจำวัน'!$B172,เส้นแต่งหน้าขนมเค้ก!P:P)+SUMIF(แพ็ค!$C:$C,'รับ-จ่าย ประจำวัน'!$B172,แพ็ค!P:P)+SUMIF(ธุรการ!$C:$C,'รับ-จ่าย ประจำวัน'!$B172,ธุรการ!P:P)+SUMIF(เส้นแต่งหน้าขนมปัง!$C:$C,'รับ-จ่าย ประจำวัน'!$B172,เส้นแต่งหน้าขนมปัง!P:P)+SUMIF('วางแผนBC,CJ'!$C:$C,'รับ-จ่าย ประจำวัน'!$B172,'วางแผนBC,CJ'!P:P)+SUMIF(RD!$C:$C,'รับ-จ่าย ประจำวัน'!$B172,RD!P:P)+SUMIF('FG,ออนไล,คัดแยก'!$C:$C,'รับ-จ่าย ประจำวัน'!$B172,'FG,ออนไล,คัดแยก'!P:P)</f>
        <v>0</v>
      </c>
      <c r="AX172" s="16">
        <f>SUMIF(เตรียมส่วนผสม!$C:$C,'รับ-จ่าย ประจำวัน'!$B172,เตรียมส่วนผสม!Q:Q)+SUMIF(กวนไส้!$C:$C,'รับ-จ่าย ประจำวัน'!$B172,กวนไส้!Q:Q)+SUMIF(ผลิต1!$C:$C,'รับ-จ่าย ประจำวัน'!$B172,ผลิต1!Q:Q)+SUMIF(ผลิต2!$C:$C,'รับ-จ่าย ประจำวัน'!$B172,ผลิต2!Q:Q)+SUMIF(เส้นแต่งหน้าขนมเค้ก!$C:$C,'รับ-จ่าย ประจำวัน'!$B172,เส้นแต่งหน้าขนมเค้ก!Q:Q)+SUMIF(แพ็ค!$C:$C,'รับ-จ่าย ประจำวัน'!$B172,แพ็ค!Q:Q)+SUMIF(ธุรการ!$C:$C,'รับ-จ่าย ประจำวัน'!$B172,ธุรการ!Q:Q)+SUMIF(เส้นแต่งหน้าขนมปัง!$C:$C,'รับ-จ่าย ประจำวัน'!$B172,เส้นแต่งหน้าขนมปัง!Q:Q)+SUMIF('วางแผนBC,CJ'!$C:$C,'รับ-จ่าย ประจำวัน'!$B172,'วางแผนBC,CJ'!Q:Q)+SUMIF(RD!$C:$C,'รับ-จ่าย ประจำวัน'!$B172,RD!Q:Q)+SUMIF('FG,ออนไล,คัดแยก'!$C:$C,'รับ-จ่าย ประจำวัน'!$B172,'FG,ออนไล,คัดแยก'!Q:Q)</f>
        <v>0</v>
      </c>
      <c r="AY172" s="16">
        <f>SUMIF(เตรียมส่วนผสม!$C:$C,'รับ-จ่าย ประจำวัน'!$B172,เตรียมส่วนผสม!R:R)+SUMIF(กวนไส้!$C:$C,'รับ-จ่าย ประจำวัน'!$B172,กวนไส้!R:R)+SUMIF(ผลิต1!$C:$C,'รับ-จ่าย ประจำวัน'!$B172,ผลิต1!R:R)+SUMIF(ผลิต2!$C:$C,'รับ-จ่าย ประจำวัน'!$B172,ผลิต2!R:R)+SUMIF(เส้นแต่งหน้าขนมเค้ก!$C:$C,'รับ-จ่าย ประจำวัน'!$B172,เส้นแต่งหน้าขนมเค้ก!R:R)+SUMIF(แพ็ค!$C:$C,'รับ-จ่าย ประจำวัน'!$B172,แพ็ค!R:R)+SUMIF(ธุรการ!$C:$C,'รับ-จ่าย ประจำวัน'!$B172,ธุรการ!R:R)+SUMIF(เส้นแต่งหน้าขนมปัง!$C:$C,'รับ-จ่าย ประจำวัน'!$B172,เส้นแต่งหน้าขนมปัง!R:R)+SUMIF('วางแผนBC,CJ'!$C:$C,'รับ-จ่าย ประจำวัน'!$B172,'วางแผนBC,CJ'!R:R)+SUMIF(RD!$C:$C,'รับ-จ่าย ประจำวัน'!$B172,RD!R:R)+SUMIF('FG,ออนไล,คัดแยก'!$C:$C,'รับ-จ่าย ประจำวัน'!$B172,'FG,ออนไล,คัดแยก'!R:R)</f>
        <v>0</v>
      </c>
      <c r="AZ172" s="16">
        <f>SUMIF(เตรียมส่วนผสม!$C:$C,'รับ-จ่าย ประจำวัน'!$B172,เตรียมส่วนผสม!S:S)+SUMIF(กวนไส้!$C:$C,'รับ-จ่าย ประจำวัน'!$B172,กวนไส้!S:S)+SUMIF(ผลิต1!$C:$C,'รับ-จ่าย ประจำวัน'!$B172,ผลิต1!S:S)+SUMIF(ผลิต2!$C:$C,'รับ-จ่าย ประจำวัน'!$B172,ผลิต2!S:S)+SUMIF(เส้นแต่งหน้าขนมเค้ก!$C:$C,'รับ-จ่าย ประจำวัน'!$B172,เส้นแต่งหน้าขนมเค้ก!S:S)+SUMIF(แพ็ค!$C:$C,'รับ-จ่าย ประจำวัน'!$B172,แพ็ค!S:S)+SUMIF(ธุรการ!$C:$C,'รับ-จ่าย ประจำวัน'!$B172,ธุรการ!S:S)+SUMIF(เส้นแต่งหน้าขนมปัง!$C:$C,'รับ-จ่าย ประจำวัน'!$B172,เส้นแต่งหน้าขนมปัง!S:S)+SUMIF('วางแผนBC,CJ'!$C:$C,'รับ-จ่าย ประจำวัน'!$B172,'วางแผนBC,CJ'!S:S)+SUMIF(RD!$C:$C,'รับ-จ่าย ประจำวัน'!$B172,RD!S:S)+SUMIF('FG,ออนไล,คัดแยก'!$C:$C,'รับ-จ่าย ประจำวัน'!$B172,'FG,ออนไล,คัดแยก'!S:S)</f>
        <v>0</v>
      </c>
      <c r="BA172" s="16">
        <f>SUMIF(เตรียมส่วนผสม!$C:$C,'รับ-จ่าย ประจำวัน'!$B172,เตรียมส่วนผสม!T:T)+SUMIF(กวนไส้!$C:$C,'รับ-จ่าย ประจำวัน'!$B172,กวนไส้!T:T)+SUMIF(ผลิต1!$C:$C,'รับ-จ่าย ประจำวัน'!$B172,ผลิต1!T:T)+SUMIF(ผลิต2!$C:$C,'รับ-จ่าย ประจำวัน'!$B172,ผลิต2!T:T)+SUMIF(เส้นแต่งหน้าขนมเค้ก!$C:$C,'รับ-จ่าย ประจำวัน'!$B172,เส้นแต่งหน้าขนมเค้ก!T:T)+SUMIF(แพ็ค!$C:$C,'รับ-จ่าย ประจำวัน'!$B172,แพ็ค!T:T)+SUMIF(ธุรการ!$C:$C,'รับ-จ่าย ประจำวัน'!$B172,ธุรการ!T:T)+SUMIF(เส้นแต่งหน้าขนมปัง!$C:$C,'รับ-จ่าย ประจำวัน'!$B172,เส้นแต่งหน้าขนมปัง!T:T)+SUMIF('วางแผนBC,CJ'!$C:$C,'รับ-จ่าย ประจำวัน'!$B172,'วางแผนBC,CJ'!T:T)+SUMIF(RD!$C:$C,'รับ-จ่าย ประจำวัน'!$B172,RD!T:T)+SUMIF('FG,ออนไล,คัดแยก'!$C:$C,'รับ-จ่าย ประจำวัน'!$B172,'FG,ออนไล,คัดแยก'!T:T)</f>
        <v>0</v>
      </c>
      <c r="BB172" s="16">
        <f>SUMIF(เตรียมส่วนผสม!$C:$C,'รับ-จ่าย ประจำวัน'!$B172,เตรียมส่วนผสม!U:U)+SUMIF(กวนไส้!$C:$C,'รับ-จ่าย ประจำวัน'!$B172,กวนไส้!U:U)+SUMIF(ผลิต1!$C:$C,'รับ-จ่าย ประจำวัน'!$B172,ผลิต1!U:U)+SUMIF(ผลิต2!$C:$C,'รับ-จ่าย ประจำวัน'!$B172,ผลิต2!U:U)+SUMIF(เส้นแต่งหน้าขนมเค้ก!$C:$C,'รับ-จ่าย ประจำวัน'!$B172,เส้นแต่งหน้าขนมเค้ก!U:U)+SUMIF(แพ็ค!$C:$C,'รับ-จ่าย ประจำวัน'!$B172,แพ็ค!U:U)+SUMIF(ธุรการ!$C:$C,'รับ-จ่าย ประจำวัน'!$B172,ธุรการ!U:U)+SUMIF(เส้นแต่งหน้าขนมปัง!$C:$C,'รับ-จ่าย ประจำวัน'!$B172,เส้นแต่งหน้าขนมปัง!U:U)+SUMIF('วางแผนBC,CJ'!$C:$C,'รับ-จ่าย ประจำวัน'!$B172,'วางแผนBC,CJ'!U:U)+SUMIF(RD!$C:$C,'รับ-จ่าย ประจำวัน'!$B172,RD!U:U)+SUMIF('FG,ออนไล,คัดแยก'!$C:$C,'รับ-จ่าย ประจำวัน'!$B172,'FG,ออนไล,คัดแยก'!U:U)</f>
        <v>0</v>
      </c>
      <c r="BC172" s="16">
        <f>SUMIF(เตรียมส่วนผสม!$C:$C,'รับ-จ่าย ประจำวัน'!$B172,เตรียมส่วนผสม!V:V)+SUMIF(กวนไส้!$C:$C,'รับ-จ่าย ประจำวัน'!$B172,กวนไส้!V:V)+SUMIF(ผลิต1!$C:$C,'รับ-จ่าย ประจำวัน'!$B172,ผลิต1!V:V)+SUMIF(ผลิต2!$C:$C,'รับ-จ่าย ประจำวัน'!$B172,ผลิต2!V:V)+SUMIF(เส้นแต่งหน้าขนมเค้ก!$C:$C,'รับ-จ่าย ประจำวัน'!$B172,เส้นแต่งหน้าขนมเค้ก!V:V)+SUMIF(แพ็ค!$C:$C,'รับ-จ่าย ประจำวัน'!$B172,แพ็ค!V:V)+SUMIF(ธุรการ!$C:$C,'รับ-จ่าย ประจำวัน'!$B172,ธุรการ!V:V)+SUMIF(เส้นแต่งหน้าขนมปัง!$C:$C,'รับ-จ่าย ประจำวัน'!$B172,เส้นแต่งหน้าขนมปัง!V:V)+SUMIF('วางแผนBC,CJ'!$C:$C,'รับ-จ่าย ประจำวัน'!$B172,'วางแผนBC,CJ'!V:V)+SUMIF(RD!$C:$C,'รับ-จ่าย ประจำวัน'!$B172,RD!V:V)+SUMIF('FG,ออนไล,คัดแยก'!$C:$C,'รับ-จ่าย ประจำวัน'!$B172,'FG,ออนไล,คัดแยก'!V:V)</f>
        <v>0</v>
      </c>
      <c r="BD172" s="16">
        <f>SUMIF(เตรียมส่วนผสม!$C:$C,'รับ-จ่าย ประจำวัน'!$B172,เตรียมส่วนผสม!W:W)+SUMIF(กวนไส้!$C:$C,'รับ-จ่าย ประจำวัน'!$B172,กวนไส้!W:W)+SUMIF(ผลิต1!$C:$C,'รับ-จ่าย ประจำวัน'!$B172,ผลิต1!W:W)+SUMIF(ผลิต2!$C:$C,'รับ-จ่าย ประจำวัน'!$B172,ผลิต2!W:W)+SUMIF(เส้นแต่งหน้าขนมเค้ก!$C:$C,'รับ-จ่าย ประจำวัน'!$B172,เส้นแต่งหน้าขนมเค้ก!W:W)+SUMIF(แพ็ค!$C:$C,'รับ-จ่าย ประจำวัน'!$B172,แพ็ค!W:W)+SUMIF(ธุรการ!$C:$C,'รับ-จ่าย ประจำวัน'!$B172,ธุรการ!W:W)+SUMIF(เส้นแต่งหน้าขนมปัง!$C:$C,'รับ-จ่าย ประจำวัน'!$B172,เส้นแต่งหน้าขนมปัง!W:W)+SUMIF('วางแผนBC,CJ'!$C:$C,'รับ-จ่าย ประจำวัน'!$B172,'วางแผนBC,CJ'!W:W)+SUMIF(RD!$C:$C,'รับ-จ่าย ประจำวัน'!$B172,RD!W:W)+SUMIF('FG,ออนไล,คัดแยก'!$C:$C,'รับ-จ่าย ประจำวัน'!$B172,'FG,ออนไล,คัดแยก'!W:W)</f>
        <v>0</v>
      </c>
      <c r="BE172" s="16">
        <f>SUMIF(เตรียมส่วนผสม!$C:$C,'รับ-จ่าย ประจำวัน'!$B172,เตรียมส่วนผสม!X:X)+SUMIF(กวนไส้!$C:$C,'รับ-จ่าย ประจำวัน'!$B172,กวนไส้!X:X)+SUMIF(ผลิต1!$C:$C,'รับ-จ่าย ประจำวัน'!$B172,ผลิต1!X:X)+SUMIF(ผลิต2!$C:$C,'รับ-จ่าย ประจำวัน'!$B172,ผลิต2!X:X)+SUMIF(เส้นแต่งหน้าขนมเค้ก!$C:$C,'รับ-จ่าย ประจำวัน'!$B172,เส้นแต่งหน้าขนมเค้ก!X:X)+SUMIF(แพ็ค!$C:$C,'รับ-จ่าย ประจำวัน'!$B172,แพ็ค!X:X)+SUMIF(ธุรการ!$C:$C,'รับ-จ่าย ประจำวัน'!$B172,ธุรการ!X:X)+SUMIF(เส้นแต่งหน้าขนมปัง!$C:$C,'รับ-จ่าย ประจำวัน'!$B172,เส้นแต่งหน้าขนมปัง!X:X)+SUMIF('วางแผนBC,CJ'!$C:$C,'รับ-จ่าย ประจำวัน'!$B172,'วางแผนBC,CJ'!X:X)+SUMIF(RD!$C:$C,'รับ-จ่าย ประจำวัน'!$B172,RD!X:X)+SUMIF('FG,ออนไล,คัดแยก'!$C:$C,'รับ-จ่าย ประจำวัน'!$B172,'FG,ออนไล,คัดแยก'!X:X)</f>
        <v>0</v>
      </c>
      <c r="BF172" s="16">
        <f>SUMIF(เตรียมส่วนผสม!$C:$C,'รับ-จ่าย ประจำวัน'!$B172,เตรียมส่วนผสม!Y:Y)+SUMIF(กวนไส้!$C:$C,'รับ-จ่าย ประจำวัน'!$B172,กวนไส้!Y:Y)+SUMIF(ผลิต1!$C:$C,'รับ-จ่าย ประจำวัน'!$B172,ผลิต1!Y:Y)+SUMIF(ผลิต2!$C:$C,'รับ-จ่าย ประจำวัน'!$B172,ผลิต2!Y:Y)+SUMIF(เส้นแต่งหน้าขนมเค้ก!$C:$C,'รับ-จ่าย ประจำวัน'!$B172,เส้นแต่งหน้าขนมเค้ก!Y:Y)+SUMIF(แพ็ค!$C:$C,'รับ-จ่าย ประจำวัน'!$B172,แพ็ค!Y:Y)+SUMIF(ธุรการ!$C:$C,'รับ-จ่าย ประจำวัน'!$B172,ธุรการ!Y:Y)+SUMIF(เส้นแต่งหน้าขนมปัง!$C:$C,'รับ-จ่าย ประจำวัน'!$B172,เส้นแต่งหน้าขนมปัง!Y:Y)+SUMIF('วางแผนBC,CJ'!$C:$C,'รับ-จ่าย ประจำวัน'!$B172,'วางแผนBC,CJ'!Y:Y)+SUMIF(RD!$C:$C,'รับ-จ่าย ประจำวัน'!$B172,RD!Y:Y)+SUMIF('FG,ออนไล,คัดแยก'!$C:$C,'รับ-จ่าย ประจำวัน'!$B172,'FG,ออนไล,คัดแยก'!Y:Y)</f>
        <v>0</v>
      </c>
      <c r="BG172" s="16">
        <f>SUMIF(เตรียมส่วนผสม!$C:$C,'รับ-จ่าย ประจำวัน'!$B172,เตรียมส่วนผสม!Z:Z)+SUMIF(กวนไส้!$C:$C,'รับ-จ่าย ประจำวัน'!$B172,กวนไส้!Z:Z)+SUMIF(ผลิต1!$C:$C,'รับ-จ่าย ประจำวัน'!$B172,ผลิต1!Z:Z)+SUMIF(ผลิต2!$C:$C,'รับ-จ่าย ประจำวัน'!$B172,ผลิต2!Z:Z)+SUMIF(เส้นแต่งหน้าขนมเค้ก!$C:$C,'รับ-จ่าย ประจำวัน'!$B172,เส้นแต่งหน้าขนมเค้ก!Z:Z)+SUMIF(แพ็ค!$C:$C,'รับ-จ่าย ประจำวัน'!$B172,แพ็ค!Z:Z)+SUMIF(ธุรการ!$C:$C,'รับ-จ่าย ประจำวัน'!$B172,ธุรการ!Z:Z)+SUMIF(เส้นแต่งหน้าขนมปัง!$C:$C,'รับ-จ่าย ประจำวัน'!$B172,เส้นแต่งหน้าขนมปัง!Z:Z)+SUMIF('วางแผนBC,CJ'!$C:$C,'รับ-จ่าย ประจำวัน'!$B172,'วางแผนBC,CJ'!Z:Z)+SUMIF(RD!$C:$C,'รับ-จ่าย ประจำวัน'!$B172,RD!Z:Z)+SUMIF('FG,ออนไล,คัดแยก'!$C:$C,'รับ-จ่าย ประจำวัน'!$B172,'FG,ออนไล,คัดแยก'!Z:Z)</f>
        <v>0</v>
      </c>
      <c r="BH172" s="16">
        <f>SUMIF(เตรียมส่วนผสม!$C:$C,'รับ-จ่าย ประจำวัน'!$B172,เตรียมส่วนผสม!AA:AA)+SUMIF(กวนไส้!$C:$C,'รับ-จ่าย ประจำวัน'!$B172,กวนไส้!AA:AA)+SUMIF(ผลิต1!$C:$C,'รับ-จ่าย ประจำวัน'!$B172,ผลิต1!AA:AA)+SUMIF(ผลิต2!$C:$C,'รับ-จ่าย ประจำวัน'!$B172,ผลิต2!AA:AA)+SUMIF(เส้นแต่งหน้าขนมเค้ก!$C:$C,'รับ-จ่าย ประจำวัน'!$B172,เส้นแต่งหน้าขนมเค้ก!AA:AA)+SUMIF(แพ็ค!$C:$C,'รับ-จ่าย ประจำวัน'!$B172,แพ็ค!AA:AA)+SUMIF(ธุรการ!$C:$C,'รับ-จ่าย ประจำวัน'!$B172,ธุรการ!AA:AA)+SUMIF(เส้นแต่งหน้าขนมปัง!$C:$C,'รับ-จ่าย ประจำวัน'!$B172,เส้นแต่งหน้าขนมปัง!AA:AA)+SUMIF('วางแผนBC,CJ'!$C:$C,'รับ-จ่าย ประจำวัน'!$B172,'วางแผนBC,CJ'!AA:AA)+SUMIF(RD!$C:$C,'รับ-จ่าย ประจำวัน'!$B172,RD!AA:AA)+SUMIF('FG,ออนไล,คัดแยก'!$C:$C,'รับ-จ่าย ประจำวัน'!$B172,'FG,ออนไล,คัดแยก'!AA:AA)</f>
        <v>0</v>
      </c>
      <c r="BI172" s="16">
        <f>SUMIF(เตรียมส่วนผสม!$C:$C,'รับ-จ่าย ประจำวัน'!$B172,เตรียมส่วนผสม!AB:AB)+SUMIF(กวนไส้!$C:$C,'รับ-จ่าย ประจำวัน'!$B172,กวนไส้!AB:AB)+SUMIF(ผลิต1!$C:$C,'รับ-จ่าย ประจำวัน'!$B172,ผลิต1!AB:AB)+SUMIF(ผลิต2!$C:$C,'รับ-จ่าย ประจำวัน'!$B172,ผลิต2!AB:AB)+SUMIF(เส้นแต่งหน้าขนมเค้ก!$C:$C,'รับ-จ่าย ประจำวัน'!$B172,เส้นแต่งหน้าขนมเค้ก!AB:AB)+SUMIF(แพ็ค!$C:$C,'รับ-จ่าย ประจำวัน'!$B172,แพ็ค!AB:AB)+SUMIF(ธุรการ!$C:$C,'รับ-จ่าย ประจำวัน'!$B172,ธุรการ!AB:AB)+SUMIF(เส้นแต่งหน้าขนมปัง!$C:$C,'รับ-จ่าย ประจำวัน'!$B172,เส้นแต่งหน้าขนมปัง!AB:AB)+SUMIF('วางแผนBC,CJ'!$C:$C,'รับ-จ่าย ประจำวัน'!$B172,'วางแผนBC,CJ'!AB:AB)+SUMIF(RD!$C:$C,'รับ-จ่าย ประจำวัน'!$B172,RD!AB:AB)+SUMIF('FG,ออนไล,คัดแยก'!$C:$C,'รับ-จ่าย ประจำวัน'!$B172,'FG,ออนไล,คัดแยก'!AB:AB)</f>
        <v>0</v>
      </c>
      <c r="BJ172" s="16">
        <f>SUMIF(เตรียมส่วนผสม!$C:$C,'รับ-จ่าย ประจำวัน'!$B172,เตรียมส่วนผสม!AC:AC)+SUMIF(กวนไส้!$C:$C,'รับ-จ่าย ประจำวัน'!$B172,กวนไส้!AC:AC)+SUMIF(ผลิต1!$C:$C,'รับ-จ่าย ประจำวัน'!$B172,ผลิต1!AC:AC)+SUMIF(ผลิต2!$C:$C,'รับ-จ่าย ประจำวัน'!$B172,ผลิต2!AC:AC)+SUMIF(เส้นแต่งหน้าขนมเค้ก!$C:$C,'รับ-จ่าย ประจำวัน'!$B172,เส้นแต่งหน้าขนมเค้ก!AC:AC)+SUMIF(แพ็ค!$C:$C,'รับ-จ่าย ประจำวัน'!$B172,แพ็ค!AC:AC)+SUMIF(ธุรการ!$C:$C,'รับ-จ่าย ประจำวัน'!$B172,ธุรการ!AC:AC)+SUMIF(เส้นแต่งหน้าขนมปัง!$C:$C,'รับ-จ่าย ประจำวัน'!$B172,เส้นแต่งหน้าขนมปัง!AC:AC)+SUMIF('วางแผนBC,CJ'!$C:$C,'รับ-จ่าย ประจำวัน'!$B172,'วางแผนBC,CJ'!AC:AC)+SUMIF(RD!$C:$C,'รับ-จ่าย ประจำวัน'!$B172,RD!AC:AC)+SUMIF('FG,ออนไล,คัดแยก'!$C:$C,'รับ-จ่าย ประจำวัน'!$B172,'FG,ออนไล,คัดแยก'!AC:AC)</f>
        <v>0</v>
      </c>
      <c r="BK172" s="16">
        <f>SUMIF(เตรียมส่วนผสม!$C:$C,'รับ-จ่าย ประจำวัน'!$B172,เตรียมส่วนผสม!AD:AD)+SUMIF(กวนไส้!$C:$C,'รับ-จ่าย ประจำวัน'!$B172,กวนไส้!AD:AD)+SUMIF(ผลิต1!$C:$C,'รับ-จ่าย ประจำวัน'!$B172,ผลิต1!AD:AD)+SUMIF(ผลิต2!$C:$C,'รับ-จ่าย ประจำวัน'!$B172,ผลิต2!AD:AD)+SUMIF(เส้นแต่งหน้าขนมเค้ก!$C:$C,'รับ-จ่าย ประจำวัน'!$B172,เส้นแต่งหน้าขนมเค้ก!AD:AD)+SUMIF(แพ็ค!$C:$C,'รับ-จ่าย ประจำวัน'!$B172,แพ็ค!AD:AD)+SUMIF(ธุรการ!$C:$C,'รับ-จ่าย ประจำวัน'!$B172,ธุรการ!AD:AD)+SUMIF(เส้นแต่งหน้าขนมปัง!$C:$C,'รับ-จ่าย ประจำวัน'!$B172,เส้นแต่งหน้าขนมปัง!AD:AD)+SUMIF('วางแผนBC,CJ'!$C:$C,'รับ-จ่าย ประจำวัน'!$B172,'วางแผนBC,CJ'!AD:AD)+SUMIF(RD!$C:$C,'รับ-จ่าย ประจำวัน'!$B172,RD!AD:AD)+SUMIF('FG,ออนไล,คัดแยก'!$C:$C,'รับ-จ่าย ประจำวัน'!$B172,'FG,ออนไล,คัดแยก'!AD:AD)</f>
        <v>0</v>
      </c>
      <c r="BL172" s="16">
        <f>SUMIF(เตรียมส่วนผสม!$C:$C,'รับ-จ่าย ประจำวัน'!$B172,เตรียมส่วนผสม!AE:AE)+SUMIF(กวนไส้!$C:$C,'รับ-จ่าย ประจำวัน'!$B172,กวนไส้!AE:AE)+SUMIF(ผลิต1!$C:$C,'รับ-จ่าย ประจำวัน'!$B172,ผลิต1!AE:AE)+SUMIF(ผลิต2!$C:$C,'รับ-จ่าย ประจำวัน'!$B172,ผลิต2!AE:AE)+SUMIF(เส้นแต่งหน้าขนมเค้ก!$C:$C,'รับ-จ่าย ประจำวัน'!$B172,เส้นแต่งหน้าขนมเค้ก!AE:AE)+SUMIF(แพ็ค!$C:$C,'รับ-จ่าย ประจำวัน'!$B172,แพ็ค!AE:AE)+SUMIF(ธุรการ!$C:$C,'รับ-จ่าย ประจำวัน'!$B172,ธุรการ!AE:AE)+SUMIF(เส้นแต่งหน้าขนมปัง!$C:$C,'รับ-จ่าย ประจำวัน'!$B172,เส้นแต่งหน้าขนมปัง!AE:AE)+SUMIF('วางแผนBC,CJ'!$C:$C,'รับ-จ่าย ประจำวัน'!$B172,'วางแผนBC,CJ'!AE:AE)+SUMIF(RD!$C:$C,'รับ-จ่าย ประจำวัน'!$B172,RD!AE:AE)+SUMIF('FG,ออนไล,คัดแยก'!$C:$C,'รับ-จ่าย ประจำวัน'!$B172,'FG,ออนไล,คัดแยก'!AE:AE)</f>
        <v>0</v>
      </c>
      <c r="BM172" s="16">
        <f>SUMIF(เตรียมส่วนผสม!$C:$C,'รับ-จ่าย ประจำวัน'!$B172,เตรียมส่วนผสม!AF:AF)+SUMIF(กวนไส้!$C:$C,'รับ-จ่าย ประจำวัน'!$B172,กวนไส้!AF:AF)+SUMIF(ผลิต1!$C:$C,'รับ-จ่าย ประจำวัน'!$B172,ผลิต1!AF:AF)+SUMIF(ผลิต2!$C:$C,'รับ-จ่าย ประจำวัน'!$B172,ผลิต2!AF:AF)+SUMIF(เส้นแต่งหน้าขนมเค้ก!$C:$C,'รับ-จ่าย ประจำวัน'!$B172,เส้นแต่งหน้าขนมเค้ก!AF:AF)+SUMIF(แพ็ค!$C:$C,'รับ-จ่าย ประจำวัน'!$B172,แพ็ค!AF:AF)+SUMIF(ธุรการ!$C:$C,'รับ-จ่าย ประจำวัน'!$B172,ธุรการ!AF:AF)+SUMIF(เส้นแต่งหน้าขนมปัง!$C:$C,'รับ-จ่าย ประจำวัน'!$B172,เส้นแต่งหน้าขนมปัง!AF:AF)+SUMIF('วางแผนBC,CJ'!$C:$C,'รับ-จ่าย ประจำวัน'!$B172,'วางแผนBC,CJ'!AF:AF)+SUMIF(RD!$C:$C,'รับ-จ่าย ประจำวัน'!$B172,RD!AF:AF)+SUMIF('FG,ออนไล,คัดแยก'!$C:$C,'รับ-จ่าย ประจำวัน'!$B172,'FG,ออนไล,คัดแยก'!AF:AF)</f>
        <v>0</v>
      </c>
      <c r="BN172" s="16">
        <f>SUMIF(เตรียมส่วนผสม!$C:$C,'รับ-จ่าย ประจำวัน'!$B172,เตรียมส่วนผสม!AG:AG)+SUMIF(กวนไส้!$C:$C,'รับ-จ่าย ประจำวัน'!$B172,กวนไส้!AG:AG)+SUMIF(ผลิต1!$C:$C,'รับ-จ่าย ประจำวัน'!$B172,ผลิต1!AG:AG)+SUMIF(ผลิต2!$C:$C,'รับ-จ่าย ประจำวัน'!$B172,ผลิต2!AG:AG)+SUMIF(เส้นแต่งหน้าขนมเค้ก!$C:$C,'รับ-จ่าย ประจำวัน'!$B172,เส้นแต่งหน้าขนมเค้ก!AG:AG)+SUMIF(แพ็ค!$C:$C,'รับ-จ่าย ประจำวัน'!$B172,แพ็ค!AG:AG)+SUMIF(ธุรการ!$C:$C,'รับ-จ่าย ประจำวัน'!$B172,ธุรการ!AG:AG)+SUMIF(เส้นแต่งหน้าขนมปัง!$C:$C,'รับ-จ่าย ประจำวัน'!$B172,เส้นแต่งหน้าขนมปัง!AG:AG)+SUMIF('วางแผนBC,CJ'!$C:$C,'รับ-จ่าย ประจำวัน'!$B172,'วางแผนBC,CJ'!AG:AG)+SUMIF(RD!$C:$C,'รับ-จ่าย ประจำวัน'!$B172,RD!AG:AG)+SUMIF('FG,ออนไล,คัดแยก'!$C:$C,'รับ-จ่าย ประจำวัน'!$B172,'FG,ออนไล,คัดแยก'!AG:AG)</f>
        <v>0</v>
      </c>
      <c r="BO172" s="16">
        <f>SUMIF(เตรียมส่วนผสม!$C:$C,'รับ-จ่าย ประจำวัน'!$B172,เตรียมส่วนผสม!AH:AH)+SUMIF(กวนไส้!$C:$C,'รับ-จ่าย ประจำวัน'!$B172,กวนไส้!AH:AH)+SUMIF(ผลิต1!$C:$C,'รับ-จ่าย ประจำวัน'!$B172,ผลิต1!AH:AH)+SUMIF(ผลิต2!$C:$C,'รับ-จ่าย ประจำวัน'!$B172,ผลิต2!AH:AH)+SUMIF(เส้นแต่งหน้าขนมเค้ก!$C:$C,'รับ-จ่าย ประจำวัน'!$B172,เส้นแต่งหน้าขนมเค้ก!AH:AH)+SUMIF(แพ็ค!$C:$C,'รับ-จ่าย ประจำวัน'!$B172,แพ็ค!AH:AH)+SUMIF(ธุรการ!$C:$C,'รับ-จ่าย ประจำวัน'!$B172,ธุรการ!AH:AH)+SUMIF(เส้นแต่งหน้าขนมปัง!$C:$C,'รับ-จ่าย ประจำวัน'!$B172,เส้นแต่งหน้าขนมปัง!AH:AH)+SUMIF('วางแผนBC,CJ'!$C:$C,'รับ-จ่าย ประจำวัน'!$B172,'วางแผนBC,CJ'!AH:AH)+SUMIF(RD!$C:$C,'รับ-จ่าย ประจำวัน'!$B172,RD!AH:AH)+SUMIF('FG,ออนไล,คัดแยก'!$C:$C,'รับ-จ่าย ประจำวัน'!$B172,'FG,ออนไล,คัดแยก'!AH:AH)</f>
        <v>0</v>
      </c>
      <c r="BP172" s="16">
        <f>SUMIF(เตรียมส่วนผสม!$C:$C,'รับ-จ่าย ประจำวัน'!$B172,เตรียมส่วนผสม!AI:AI)+SUMIF(กวนไส้!$C:$C,'รับ-จ่าย ประจำวัน'!$B172,กวนไส้!AI:AI)+SUMIF(ผลิต1!$C:$C,'รับ-จ่าย ประจำวัน'!$B172,ผลิต1!AI:AI)+SUMIF(ผลิต2!$C:$C,'รับ-จ่าย ประจำวัน'!$B172,ผลิต2!AI:AI)+SUMIF(เส้นแต่งหน้าขนมเค้ก!$C:$C,'รับ-จ่าย ประจำวัน'!$B172,เส้นแต่งหน้าขนมเค้ก!AI:AI)+SUMIF(แพ็ค!$C:$C,'รับ-จ่าย ประจำวัน'!$B172,แพ็ค!AI:AI)+SUMIF(ธุรการ!$C:$C,'รับ-จ่าย ประจำวัน'!$B172,ธุรการ!AI:AI)+SUMIF(เส้นแต่งหน้าขนมปัง!$C:$C,'รับ-จ่าย ประจำวัน'!$B172,เส้นแต่งหน้าขนมปัง!AI:AI)+SUMIF('วางแผนBC,CJ'!$C:$C,'รับ-จ่าย ประจำวัน'!$B172,'วางแผนBC,CJ'!AI:AI)+SUMIF(RD!$C:$C,'รับ-จ่าย ประจำวัน'!$B172,RD!AI:AI)+SUMIF('FG,ออนไล,คัดแยก'!$C:$C,'รับ-จ่าย ประจำวัน'!$B172,'FG,ออนไล,คัดแยก'!AI:AI)</f>
        <v>0</v>
      </c>
      <c r="BQ172" s="16">
        <f>SUMIF(เตรียมส่วนผสม!$C:$C,'รับ-จ่าย ประจำวัน'!$B172,เตรียมส่วนผสม!AJ:AJ)+SUMIF(กวนไส้!$C:$C,'รับ-จ่าย ประจำวัน'!$B172,กวนไส้!AJ:AJ)+SUMIF(ผลิต1!$C:$C,'รับ-จ่าย ประจำวัน'!$B172,ผลิต1!AJ:AJ)+SUMIF(ผลิต2!$C:$C,'รับ-จ่าย ประจำวัน'!$B172,ผลิต2!AJ:AJ)+SUMIF(เส้นแต่งหน้าขนมเค้ก!$C:$C,'รับ-จ่าย ประจำวัน'!$B172,เส้นแต่งหน้าขนมเค้ก!AJ:AJ)+SUMIF(แพ็ค!$C:$C,'รับ-จ่าย ประจำวัน'!$B172,แพ็ค!AJ:AJ)+SUMIF(ธุรการ!$C:$C,'รับ-จ่าย ประจำวัน'!$B172,ธุรการ!AJ:AJ)+SUMIF(เส้นแต่งหน้าขนมปัง!$C:$C,'รับ-จ่าย ประจำวัน'!$B172,เส้นแต่งหน้าขนมปัง!AJ:AJ)+SUMIF('วางแผนBC,CJ'!$C:$C,'รับ-จ่าย ประจำวัน'!$B172,'วางแผนBC,CJ'!AJ:AJ)+SUMIF(RD!$C:$C,'รับ-จ่าย ประจำวัน'!$B172,RD!AJ:AJ)+SUMIF('FG,ออนไล,คัดแยก'!$C:$C,'รับ-จ่าย ประจำวัน'!$B172,'FG,ออนไล,คัดแยก'!AJ:AJ)</f>
        <v>0</v>
      </c>
      <c r="BR172" s="16">
        <f>SUMIF(เตรียมส่วนผสม!$C:$C,'รับ-จ่าย ประจำวัน'!$B172,เตรียมส่วนผสม!AK:AK)+SUMIF(กวนไส้!$C:$C,'รับ-จ่าย ประจำวัน'!$B172,กวนไส้!AK:AK)+SUMIF(ผลิต1!$C:$C,'รับ-จ่าย ประจำวัน'!$B172,ผลิต1!AK:AK)+SUMIF(ผลิต2!$C:$C,'รับ-จ่าย ประจำวัน'!$B172,ผลิต2!AK:AK)+SUMIF(เส้นแต่งหน้าขนมเค้ก!$C:$C,'รับ-จ่าย ประจำวัน'!$B172,เส้นแต่งหน้าขนมเค้ก!AK:AK)+SUMIF(แพ็ค!$C:$C,'รับ-จ่าย ประจำวัน'!$B172,แพ็ค!AK:AK)+SUMIF(ธุรการ!$C:$C,'รับ-จ่าย ประจำวัน'!$B172,ธุรการ!AK:AK)+SUMIF(เส้นแต่งหน้าขนมปัง!$C:$C,'รับ-จ่าย ประจำวัน'!$B172,เส้นแต่งหน้าขนมปัง!AK:AK)+SUMIF('วางแผนBC,CJ'!$C:$C,'รับ-จ่าย ประจำวัน'!$B172,'วางแผนBC,CJ'!AK:AK)+SUMIF(RD!$C:$C,'รับ-จ่าย ประจำวัน'!$B172,RD!AK:AK)+SUMIF('FG,ออนไล,คัดแยก'!$C:$C,'รับ-จ่าย ประจำวัน'!$B172,'FG,ออนไล,คัดแยก'!AK:AK)</f>
        <v>0</v>
      </c>
      <c r="BS172" s="16">
        <f>SUMIF(เตรียมส่วนผสม!$C:$C,'รับ-จ่าย ประจำวัน'!$B172,เตรียมส่วนผสม!AL:AL)+SUMIF(กวนไส้!$C:$C,'รับ-จ่าย ประจำวัน'!$B172,กวนไส้!AL:AL)+SUMIF(ผลิต1!$C:$C,'รับ-จ่าย ประจำวัน'!$B172,ผลิต1!AL:AL)+SUMIF(ผลิต2!$C:$C,'รับ-จ่าย ประจำวัน'!$B172,ผลิต2!AL:AL)+SUMIF(เส้นแต่งหน้าขนมเค้ก!$C:$C,'รับ-จ่าย ประจำวัน'!$B172,เส้นแต่งหน้าขนมเค้ก!AL:AL)+SUMIF(แพ็ค!$C:$C,'รับ-จ่าย ประจำวัน'!$B172,แพ็ค!AL:AL)+SUMIF(ธุรการ!$C:$C,'รับ-จ่าย ประจำวัน'!$B172,ธุรการ!AL:AL)+SUMIF(เส้นแต่งหน้าขนมปัง!$C:$C,'รับ-จ่าย ประจำวัน'!$B172,เส้นแต่งหน้าขนมปัง!AL:AL)+SUMIF('วางแผนBC,CJ'!$C:$C,'รับ-จ่าย ประจำวัน'!$B172,'วางแผนBC,CJ'!AL:AL)+SUMIF(RD!$C:$C,'รับ-จ่าย ประจำวัน'!$B172,RD!AL:AL)+SUMIF('FG,ออนไล,คัดแยก'!$C:$C,'รับ-จ่าย ประจำวัน'!$B172,'FG,ออนไล,คัดแยก'!AL:AL)</f>
        <v>0</v>
      </c>
      <c r="BT172" s="18">
        <f t="shared" si="36"/>
        <v>0</v>
      </c>
      <c r="BU172" s="116"/>
      <c r="BV172" s="146">
        <f t="shared" si="37"/>
        <v>30000</v>
      </c>
      <c r="BW172" s="183">
        <v>30</v>
      </c>
      <c r="BX172" s="172">
        <f t="shared" si="42"/>
        <v>0</v>
      </c>
      <c r="BY172" s="188" t="e">
        <f t="shared" si="40"/>
        <v>#DIV/0!</v>
      </c>
      <c r="BZ172" s="180" t="e">
        <f t="shared" ca="1" si="38"/>
        <v>#DIV/0!</v>
      </c>
      <c r="CA172" s="93"/>
      <c r="CB172" s="93"/>
      <c r="CC172" s="93"/>
      <c r="CD172" s="93"/>
      <c r="CE172" s="93"/>
      <c r="CF172" s="93"/>
      <c r="CG172" s="93"/>
      <c r="CH172" s="93"/>
      <c r="CI172" s="93"/>
      <c r="CJ172" s="94"/>
      <c r="CK172" s="9">
        <f t="shared" si="41"/>
        <v>30000</v>
      </c>
    </row>
    <row r="173" spans="1:89" hidden="1" x14ac:dyDescent="0.5">
      <c r="A173" s="149"/>
      <c r="B173" s="34" t="s">
        <v>1159</v>
      </c>
      <c r="C173" s="10" t="s">
        <v>1330</v>
      </c>
      <c r="D173" s="135" t="s">
        <v>61</v>
      </c>
      <c r="E173" s="11">
        <v>0</v>
      </c>
      <c r="F173" s="159"/>
      <c r="G173" s="11"/>
      <c r="H173" s="12">
        <v>0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3"/>
      <c r="AF173" s="13"/>
      <c r="AG173" s="13"/>
      <c r="AH173" s="13"/>
      <c r="AI173" s="14"/>
      <c r="AJ173" s="14"/>
      <c r="AK173" s="14"/>
      <c r="AL173" s="14"/>
      <c r="AM173" s="14"/>
      <c r="AN173" s="15">
        <f t="shared" si="35"/>
        <v>0</v>
      </c>
      <c r="AO173" s="16">
        <f>SUMIF(เตรียมส่วนผสม!$C:$C,'รับ-จ่าย ประจำวัน'!$B173,เตรียมส่วนผสม!H:H)+SUMIF(กวนไส้!$C:$C,'รับ-จ่าย ประจำวัน'!$B173,กวนไส้!H:H)+SUMIF(ผลิต1!$C:$C,'รับ-จ่าย ประจำวัน'!$B173,ผลิต1!H:H)+SUMIF(ผลิต2!$C:$C,'รับ-จ่าย ประจำวัน'!$B173,ผลิต2!H:H)+SUMIF(เส้นแต่งหน้าขนมเค้ก!$C:$C,'รับ-จ่าย ประจำวัน'!$B173,เส้นแต่งหน้าขนมเค้ก!H:H)+SUMIF(แพ็ค!$C:$C,'รับ-จ่าย ประจำวัน'!$B173,แพ็ค!H:H)+SUMIF(ธุรการ!$C:$C,'รับ-จ่าย ประจำวัน'!$B173,ธุรการ!H:H)+SUMIF(เส้นแต่งหน้าขนมปัง!$C:$C,'รับ-จ่าย ประจำวัน'!$B173,เส้นแต่งหน้าขนมปัง!H:H)+SUMIF('วางแผนBC,CJ'!$C:$C,'รับ-จ่าย ประจำวัน'!$B173,'วางแผนBC,CJ'!H:H)+SUMIF(RD!$C:$C,'รับ-จ่าย ประจำวัน'!$B173,RD!H:H)+SUMIF('FG,ออนไล,คัดแยก'!$C:$C,'รับ-จ่าย ประจำวัน'!$B173,'FG,ออนไล,คัดแยก'!H:H)</f>
        <v>0</v>
      </c>
      <c r="AP173" s="16">
        <f>SUMIF(เตรียมส่วนผสม!$C:$C,'รับ-จ่าย ประจำวัน'!$B173,เตรียมส่วนผสม!I:I)+SUMIF(กวนไส้!$C:$C,'รับ-จ่าย ประจำวัน'!$B173,กวนไส้!I:I)+SUMIF(ผลิต1!$C:$C,'รับ-จ่าย ประจำวัน'!$B173,ผลิต1!I:I)+SUMIF(ผลิต2!$C:$C,'รับ-จ่าย ประจำวัน'!$B173,ผลิต2!I:I)+SUMIF(เส้นแต่งหน้าขนมเค้ก!$C:$C,'รับ-จ่าย ประจำวัน'!$B173,เส้นแต่งหน้าขนมเค้ก!I:I)+SUMIF(แพ็ค!$C:$C,'รับ-จ่าย ประจำวัน'!$B173,แพ็ค!I:I)+SUMIF(ธุรการ!$C:$C,'รับ-จ่าย ประจำวัน'!$B173,ธุรการ!I:I)+SUMIF(เส้นแต่งหน้าขนมปัง!$C:$C,'รับ-จ่าย ประจำวัน'!$B173,เส้นแต่งหน้าขนมปัง!I:I)+SUMIF('วางแผนBC,CJ'!$C:$C,'รับ-จ่าย ประจำวัน'!$B173,'วางแผนBC,CJ'!I:I)+SUMIF(RD!$C:$C,'รับ-จ่าย ประจำวัน'!$B173,RD!I:I)+SUMIF('FG,ออนไล,คัดแยก'!$C:$C,'รับ-จ่าย ประจำวัน'!$B173,'FG,ออนไล,คัดแยก'!I:I)</f>
        <v>0</v>
      </c>
      <c r="AQ173" s="16">
        <f>SUMIF(เตรียมส่วนผสม!$C:$C,'รับ-จ่าย ประจำวัน'!$B173,เตรียมส่วนผสม!J:J)+SUMIF(กวนไส้!$C:$C,'รับ-จ่าย ประจำวัน'!$B173,กวนไส้!J:J)+SUMIF(ผลิต1!$C:$C,'รับ-จ่าย ประจำวัน'!$B173,ผลิต1!J:J)+SUMIF(ผลิต2!$C:$C,'รับ-จ่าย ประจำวัน'!$B173,ผลิต2!J:J)+SUMIF(เส้นแต่งหน้าขนมเค้ก!$C:$C,'รับ-จ่าย ประจำวัน'!$B173,เส้นแต่งหน้าขนมเค้ก!J:J)+SUMIF(แพ็ค!$C:$C,'รับ-จ่าย ประจำวัน'!$B173,แพ็ค!J:J)+SUMIF(ธุรการ!$C:$C,'รับ-จ่าย ประจำวัน'!$B173,ธุรการ!J:J)+SUMIF(เส้นแต่งหน้าขนมปัง!$C:$C,'รับ-จ่าย ประจำวัน'!$B173,เส้นแต่งหน้าขนมปัง!J:J)+SUMIF('วางแผนBC,CJ'!$C:$C,'รับ-จ่าย ประจำวัน'!$B173,'วางแผนBC,CJ'!J:J)+SUMIF(RD!$C:$C,'รับ-จ่าย ประจำวัน'!$B173,RD!J:J)+SUMIF('FG,ออนไล,คัดแยก'!$C:$C,'รับ-จ่าย ประจำวัน'!$B173,'FG,ออนไล,คัดแยก'!J:J)</f>
        <v>0</v>
      </c>
      <c r="AR173" s="16">
        <f>SUMIF(เตรียมส่วนผสม!$C:$C,'รับ-จ่าย ประจำวัน'!$B173,เตรียมส่วนผสม!K:K)+SUMIF(กวนไส้!$C:$C,'รับ-จ่าย ประจำวัน'!$B173,กวนไส้!K:K)+SUMIF(ผลิต1!$C:$C,'รับ-จ่าย ประจำวัน'!$B173,ผลิต1!K:K)+SUMIF(ผลิต2!$C:$C,'รับ-จ่าย ประจำวัน'!$B173,ผลิต2!K:K)+SUMIF(เส้นแต่งหน้าขนมเค้ก!$C:$C,'รับ-จ่าย ประจำวัน'!$B173,เส้นแต่งหน้าขนมเค้ก!K:K)+SUMIF(แพ็ค!$C:$C,'รับ-จ่าย ประจำวัน'!$B173,แพ็ค!K:K)+SUMIF(ธุรการ!$C:$C,'รับ-จ่าย ประจำวัน'!$B173,ธุรการ!K:K)+SUMIF(เส้นแต่งหน้าขนมปัง!$C:$C,'รับ-จ่าย ประจำวัน'!$B173,เส้นแต่งหน้าขนมปัง!K:K)+SUMIF('วางแผนBC,CJ'!$C:$C,'รับ-จ่าย ประจำวัน'!$B173,'วางแผนBC,CJ'!K:K)+SUMIF(RD!$C:$C,'รับ-จ่าย ประจำวัน'!$B173,RD!K:K)+SUMIF('FG,ออนไล,คัดแยก'!$C:$C,'รับ-จ่าย ประจำวัน'!$B173,'FG,ออนไล,คัดแยก'!K:K)</f>
        <v>0</v>
      </c>
      <c r="AS173" s="16">
        <f>SUMIF(เตรียมส่วนผสม!$C:$C,'รับ-จ่าย ประจำวัน'!$B173,เตรียมส่วนผสม!L:L)+SUMIF(กวนไส้!$C:$C,'รับ-จ่าย ประจำวัน'!$B173,กวนไส้!L:L)+SUMIF(ผลิต1!$C:$C,'รับ-จ่าย ประจำวัน'!$B173,ผลิต1!L:L)+SUMIF(ผลิต2!$C:$C,'รับ-จ่าย ประจำวัน'!$B173,ผลิต2!L:L)+SUMIF(เส้นแต่งหน้าขนมเค้ก!$C:$C,'รับ-จ่าย ประจำวัน'!$B173,เส้นแต่งหน้าขนมเค้ก!L:L)+SUMIF(แพ็ค!$C:$C,'รับ-จ่าย ประจำวัน'!$B173,แพ็ค!L:L)+SUMIF(ธุรการ!$C:$C,'รับ-จ่าย ประจำวัน'!$B173,ธุรการ!L:L)+SUMIF(เส้นแต่งหน้าขนมปัง!$C:$C,'รับ-จ่าย ประจำวัน'!$B173,เส้นแต่งหน้าขนมปัง!L:L)+SUMIF('วางแผนBC,CJ'!$C:$C,'รับ-จ่าย ประจำวัน'!$B173,'วางแผนBC,CJ'!L:L)+SUMIF(RD!$C:$C,'รับ-จ่าย ประจำวัน'!$B173,RD!L:L)+SUMIF('FG,ออนไล,คัดแยก'!$C:$C,'รับ-จ่าย ประจำวัน'!$B173,'FG,ออนไล,คัดแยก'!L:L)</f>
        <v>0</v>
      </c>
      <c r="AT173" s="16">
        <f>SUMIF(เตรียมส่วนผสม!$C:$C,'รับ-จ่าย ประจำวัน'!$B173,เตรียมส่วนผสม!M:M)+SUMIF(กวนไส้!$C:$C,'รับ-จ่าย ประจำวัน'!$B173,กวนไส้!M:M)+SUMIF(ผลิต1!$C:$C,'รับ-จ่าย ประจำวัน'!$B173,ผลิต1!M:M)+SUMIF(ผลิต2!$C:$C,'รับ-จ่าย ประจำวัน'!$B173,ผลิต2!M:M)+SUMIF(เส้นแต่งหน้าขนมเค้ก!$C:$C,'รับ-จ่าย ประจำวัน'!$B173,เส้นแต่งหน้าขนมเค้ก!M:M)+SUMIF(แพ็ค!$C:$C,'รับ-จ่าย ประจำวัน'!$B173,แพ็ค!M:M)+SUMIF(ธุรการ!$C:$C,'รับ-จ่าย ประจำวัน'!$B173,ธุรการ!M:M)+SUMIF(เส้นแต่งหน้าขนมปัง!$C:$C,'รับ-จ่าย ประจำวัน'!$B173,เส้นแต่งหน้าขนมปัง!M:M)+SUMIF('วางแผนBC,CJ'!$C:$C,'รับ-จ่าย ประจำวัน'!$B173,'วางแผนBC,CJ'!M:M)+SUMIF(RD!$C:$C,'รับ-จ่าย ประจำวัน'!$B173,RD!M:M)+SUMIF('FG,ออนไล,คัดแยก'!$C:$C,'รับ-จ่าย ประจำวัน'!$B173,'FG,ออนไล,คัดแยก'!M:M)</f>
        <v>0</v>
      </c>
      <c r="AU173" s="16">
        <f>SUMIF(เตรียมส่วนผสม!$C:$C,'รับ-จ่าย ประจำวัน'!$B173,เตรียมส่วนผสม!N:N)+SUMIF(กวนไส้!$C:$C,'รับ-จ่าย ประจำวัน'!$B173,กวนไส้!N:N)+SUMIF(ผลิต1!$C:$C,'รับ-จ่าย ประจำวัน'!$B173,ผลิต1!N:N)+SUMIF(ผลิต2!$C:$C,'รับ-จ่าย ประจำวัน'!$B173,ผลิต2!N:N)+SUMIF(เส้นแต่งหน้าขนมเค้ก!$C:$C,'รับ-จ่าย ประจำวัน'!$B173,เส้นแต่งหน้าขนมเค้ก!N:N)+SUMIF(แพ็ค!$C:$C,'รับ-จ่าย ประจำวัน'!$B173,แพ็ค!N:N)+SUMIF(ธุรการ!$C:$C,'รับ-จ่าย ประจำวัน'!$B173,ธุรการ!N:N)+SUMIF(เส้นแต่งหน้าขนมปัง!$C:$C,'รับ-จ่าย ประจำวัน'!$B173,เส้นแต่งหน้าขนมปัง!N:N)+SUMIF('วางแผนBC,CJ'!$C:$C,'รับ-จ่าย ประจำวัน'!$B173,'วางแผนBC,CJ'!N:N)+SUMIF(RD!$C:$C,'รับ-จ่าย ประจำวัน'!$B173,RD!N:N)+SUMIF('FG,ออนไล,คัดแยก'!$C:$C,'รับ-จ่าย ประจำวัน'!$B173,'FG,ออนไล,คัดแยก'!N:N)</f>
        <v>0</v>
      </c>
      <c r="AV173" s="16">
        <f>SUMIF(เตรียมส่วนผสม!$C:$C,'รับ-จ่าย ประจำวัน'!$B173,เตรียมส่วนผสม!O:O)+SUMIF(กวนไส้!$C:$C,'รับ-จ่าย ประจำวัน'!$B173,กวนไส้!O:O)+SUMIF(ผลิต1!$C:$C,'รับ-จ่าย ประจำวัน'!$B173,ผลิต1!O:O)+SUMIF(ผลิต2!$C:$C,'รับ-จ่าย ประจำวัน'!$B173,ผลิต2!O:O)+SUMIF(เส้นแต่งหน้าขนมเค้ก!$C:$C,'รับ-จ่าย ประจำวัน'!$B173,เส้นแต่งหน้าขนมเค้ก!O:O)+SUMIF(แพ็ค!$C:$C,'รับ-จ่าย ประจำวัน'!$B173,แพ็ค!O:O)+SUMIF(ธุรการ!$C:$C,'รับ-จ่าย ประจำวัน'!$B173,ธุรการ!O:O)+SUMIF(เส้นแต่งหน้าขนมปัง!$C:$C,'รับ-จ่าย ประจำวัน'!$B173,เส้นแต่งหน้าขนมปัง!O:O)+SUMIF('วางแผนBC,CJ'!$C:$C,'รับ-จ่าย ประจำวัน'!$B173,'วางแผนBC,CJ'!O:O)+SUMIF(RD!$C:$C,'รับ-จ่าย ประจำวัน'!$B173,RD!O:O)+SUMIF('FG,ออนไล,คัดแยก'!$C:$C,'รับ-จ่าย ประจำวัน'!$B173,'FG,ออนไล,คัดแยก'!O:O)</f>
        <v>0</v>
      </c>
      <c r="AW173" s="16">
        <f>SUMIF(เตรียมส่วนผสม!$C:$C,'รับ-จ่าย ประจำวัน'!$B173,เตรียมส่วนผสม!P:P)+SUMIF(กวนไส้!$C:$C,'รับ-จ่าย ประจำวัน'!$B173,กวนไส้!P:P)+SUMIF(ผลิต1!$C:$C,'รับ-จ่าย ประจำวัน'!$B173,ผลิต1!P:P)+SUMIF(ผลิต2!$C:$C,'รับ-จ่าย ประจำวัน'!$B173,ผลิต2!P:P)+SUMIF(เส้นแต่งหน้าขนมเค้ก!$C:$C,'รับ-จ่าย ประจำวัน'!$B173,เส้นแต่งหน้าขนมเค้ก!P:P)+SUMIF(แพ็ค!$C:$C,'รับ-จ่าย ประจำวัน'!$B173,แพ็ค!P:P)+SUMIF(ธุรการ!$C:$C,'รับ-จ่าย ประจำวัน'!$B173,ธุรการ!P:P)+SUMIF(เส้นแต่งหน้าขนมปัง!$C:$C,'รับ-จ่าย ประจำวัน'!$B173,เส้นแต่งหน้าขนมปัง!P:P)+SUMIF('วางแผนBC,CJ'!$C:$C,'รับ-จ่าย ประจำวัน'!$B173,'วางแผนBC,CJ'!P:P)+SUMIF(RD!$C:$C,'รับ-จ่าย ประจำวัน'!$B173,RD!P:P)+SUMIF('FG,ออนไล,คัดแยก'!$C:$C,'รับ-จ่าย ประจำวัน'!$B173,'FG,ออนไล,คัดแยก'!P:P)</f>
        <v>0</v>
      </c>
      <c r="AX173" s="16">
        <f>SUMIF(เตรียมส่วนผสม!$C:$C,'รับ-จ่าย ประจำวัน'!$B173,เตรียมส่วนผสม!Q:Q)+SUMIF(กวนไส้!$C:$C,'รับ-จ่าย ประจำวัน'!$B173,กวนไส้!Q:Q)+SUMIF(ผลิต1!$C:$C,'รับ-จ่าย ประจำวัน'!$B173,ผลิต1!Q:Q)+SUMIF(ผลิต2!$C:$C,'รับ-จ่าย ประจำวัน'!$B173,ผลิต2!Q:Q)+SUMIF(เส้นแต่งหน้าขนมเค้ก!$C:$C,'รับ-จ่าย ประจำวัน'!$B173,เส้นแต่งหน้าขนมเค้ก!Q:Q)+SUMIF(แพ็ค!$C:$C,'รับ-จ่าย ประจำวัน'!$B173,แพ็ค!Q:Q)+SUMIF(ธุรการ!$C:$C,'รับ-จ่าย ประจำวัน'!$B173,ธุรการ!Q:Q)+SUMIF(เส้นแต่งหน้าขนมปัง!$C:$C,'รับ-จ่าย ประจำวัน'!$B173,เส้นแต่งหน้าขนมปัง!Q:Q)+SUMIF('วางแผนBC,CJ'!$C:$C,'รับ-จ่าย ประจำวัน'!$B173,'วางแผนBC,CJ'!Q:Q)+SUMIF(RD!$C:$C,'รับ-จ่าย ประจำวัน'!$B173,RD!Q:Q)+SUMIF('FG,ออนไล,คัดแยก'!$C:$C,'รับ-จ่าย ประจำวัน'!$B173,'FG,ออนไล,คัดแยก'!Q:Q)</f>
        <v>0</v>
      </c>
      <c r="AY173" s="16">
        <f>SUMIF(เตรียมส่วนผสม!$C:$C,'รับ-จ่าย ประจำวัน'!$B173,เตรียมส่วนผสม!R:R)+SUMIF(กวนไส้!$C:$C,'รับ-จ่าย ประจำวัน'!$B173,กวนไส้!R:R)+SUMIF(ผลิต1!$C:$C,'รับ-จ่าย ประจำวัน'!$B173,ผลิต1!R:R)+SUMIF(ผลิต2!$C:$C,'รับ-จ่าย ประจำวัน'!$B173,ผลิต2!R:R)+SUMIF(เส้นแต่งหน้าขนมเค้ก!$C:$C,'รับ-จ่าย ประจำวัน'!$B173,เส้นแต่งหน้าขนมเค้ก!R:R)+SUMIF(แพ็ค!$C:$C,'รับ-จ่าย ประจำวัน'!$B173,แพ็ค!R:R)+SUMIF(ธุรการ!$C:$C,'รับ-จ่าย ประจำวัน'!$B173,ธุรการ!R:R)+SUMIF(เส้นแต่งหน้าขนมปัง!$C:$C,'รับ-จ่าย ประจำวัน'!$B173,เส้นแต่งหน้าขนมปัง!R:R)+SUMIF('วางแผนBC,CJ'!$C:$C,'รับ-จ่าย ประจำวัน'!$B173,'วางแผนBC,CJ'!R:R)+SUMIF(RD!$C:$C,'รับ-จ่าย ประจำวัน'!$B173,RD!R:R)+SUMIF('FG,ออนไล,คัดแยก'!$C:$C,'รับ-จ่าย ประจำวัน'!$B173,'FG,ออนไล,คัดแยก'!R:R)</f>
        <v>0</v>
      </c>
      <c r="AZ173" s="16">
        <f>SUMIF(เตรียมส่วนผสม!$C:$C,'รับ-จ่าย ประจำวัน'!$B173,เตรียมส่วนผสม!S:S)+SUMIF(กวนไส้!$C:$C,'รับ-จ่าย ประจำวัน'!$B173,กวนไส้!S:S)+SUMIF(ผลิต1!$C:$C,'รับ-จ่าย ประจำวัน'!$B173,ผลิต1!S:S)+SUMIF(ผลิต2!$C:$C,'รับ-จ่าย ประจำวัน'!$B173,ผลิต2!S:S)+SUMIF(เส้นแต่งหน้าขนมเค้ก!$C:$C,'รับ-จ่าย ประจำวัน'!$B173,เส้นแต่งหน้าขนมเค้ก!S:S)+SUMIF(แพ็ค!$C:$C,'รับ-จ่าย ประจำวัน'!$B173,แพ็ค!S:S)+SUMIF(ธุรการ!$C:$C,'รับ-จ่าย ประจำวัน'!$B173,ธุรการ!S:S)+SUMIF(เส้นแต่งหน้าขนมปัง!$C:$C,'รับ-จ่าย ประจำวัน'!$B173,เส้นแต่งหน้าขนมปัง!S:S)+SUMIF('วางแผนBC,CJ'!$C:$C,'รับ-จ่าย ประจำวัน'!$B173,'วางแผนBC,CJ'!S:S)+SUMIF(RD!$C:$C,'รับ-จ่าย ประจำวัน'!$B173,RD!S:S)+SUMIF('FG,ออนไล,คัดแยก'!$C:$C,'รับ-จ่าย ประจำวัน'!$B173,'FG,ออนไล,คัดแยก'!S:S)</f>
        <v>0</v>
      </c>
      <c r="BA173" s="16">
        <f>SUMIF(เตรียมส่วนผสม!$C:$C,'รับ-จ่าย ประจำวัน'!$B173,เตรียมส่วนผสม!T:T)+SUMIF(กวนไส้!$C:$C,'รับ-จ่าย ประจำวัน'!$B173,กวนไส้!T:T)+SUMIF(ผลิต1!$C:$C,'รับ-จ่าย ประจำวัน'!$B173,ผลิต1!T:T)+SUMIF(ผลิต2!$C:$C,'รับ-จ่าย ประจำวัน'!$B173,ผลิต2!T:T)+SUMIF(เส้นแต่งหน้าขนมเค้ก!$C:$C,'รับ-จ่าย ประจำวัน'!$B173,เส้นแต่งหน้าขนมเค้ก!T:T)+SUMIF(แพ็ค!$C:$C,'รับ-จ่าย ประจำวัน'!$B173,แพ็ค!T:T)+SUMIF(ธุรการ!$C:$C,'รับ-จ่าย ประจำวัน'!$B173,ธุรการ!T:T)+SUMIF(เส้นแต่งหน้าขนมปัง!$C:$C,'รับ-จ่าย ประจำวัน'!$B173,เส้นแต่งหน้าขนมปัง!T:T)+SUMIF('วางแผนBC,CJ'!$C:$C,'รับ-จ่าย ประจำวัน'!$B173,'วางแผนBC,CJ'!T:T)+SUMIF(RD!$C:$C,'รับ-จ่าย ประจำวัน'!$B173,RD!T:T)+SUMIF('FG,ออนไล,คัดแยก'!$C:$C,'รับ-จ่าย ประจำวัน'!$B173,'FG,ออนไล,คัดแยก'!T:T)</f>
        <v>0</v>
      </c>
      <c r="BB173" s="16">
        <f>SUMIF(เตรียมส่วนผสม!$C:$C,'รับ-จ่าย ประจำวัน'!$B173,เตรียมส่วนผสม!U:U)+SUMIF(กวนไส้!$C:$C,'รับ-จ่าย ประจำวัน'!$B173,กวนไส้!U:U)+SUMIF(ผลิต1!$C:$C,'รับ-จ่าย ประจำวัน'!$B173,ผลิต1!U:U)+SUMIF(ผลิต2!$C:$C,'รับ-จ่าย ประจำวัน'!$B173,ผลิต2!U:U)+SUMIF(เส้นแต่งหน้าขนมเค้ก!$C:$C,'รับ-จ่าย ประจำวัน'!$B173,เส้นแต่งหน้าขนมเค้ก!U:U)+SUMIF(แพ็ค!$C:$C,'รับ-จ่าย ประจำวัน'!$B173,แพ็ค!U:U)+SUMIF(ธุรการ!$C:$C,'รับ-จ่าย ประจำวัน'!$B173,ธุรการ!U:U)+SUMIF(เส้นแต่งหน้าขนมปัง!$C:$C,'รับ-จ่าย ประจำวัน'!$B173,เส้นแต่งหน้าขนมปัง!U:U)+SUMIF('วางแผนBC,CJ'!$C:$C,'รับ-จ่าย ประจำวัน'!$B173,'วางแผนBC,CJ'!U:U)+SUMIF(RD!$C:$C,'รับ-จ่าย ประจำวัน'!$B173,RD!U:U)+SUMIF('FG,ออนไล,คัดแยก'!$C:$C,'รับ-จ่าย ประจำวัน'!$B173,'FG,ออนไล,คัดแยก'!U:U)</f>
        <v>0</v>
      </c>
      <c r="BC173" s="16">
        <f>SUMIF(เตรียมส่วนผสม!$C:$C,'รับ-จ่าย ประจำวัน'!$B173,เตรียมส่วนผสม!V:V)+SUMIF(กวนไส้!$C:$C,'รับ-จ่าย ประจำวัน'!$B173,กวนไส้!V:V)+SUMIF(ผลิต1!$C:$C,'รับ-จ่าย ประจำวัน'!$B173,ผลิต1!V:V)+SUMIF(ผลิต2!$C:$C,'รับ-จ่าย ประจำวัน'!$B173,ผลิต2!V:V)+SUMIF(เส้นแต่งหน้าขนมเค้ก!$C:$C,'รับ-จ่าย ประจำวัน'!$B173,เส้นแต่งหน้าขนมเค้ก!V:V)+SUMIF(แพ็ค!$C:$C,'รับ-จ่าย ประจำวัน'!$B173,แพ็ค!V:V)+SUMIF(ธุรการ!$C:$C,'รับ-จ่าย ประจำวัน'!$B173,ธุรการ!V:V)+SUMIF(เส้นแต่งหน้าขนมปัง!$C:$C,'รับ-จ่าย ประจำวัน'!$B173,เส้นแต่งหน้าขนมปัง!V:V)+SUMIF('วางแผนBC,CJ'!$C:$C,'รับ-จ่าย ประจำวัน'!$B173,'วางแผนBC,CJ'!V:V)+SUMIF(RD!$C:$C,'รับ-จ่าย ประจำวัน'!$B173,RD!V:V)+SUMIF('FG,ออนไล,คัดแยก'!$C:$C,'รับ-จ่าย ประจำวัน'!$B173,'FG,ออนไล,คัดแยก'!V:V)</f>
        <v>0</v>
      </c>
      <c r="BD173" s="16">
        <f>SUMIF(เตรียมส่วนผสม!$C:$C,'รับ-จ่าย ประจำวัน'!$B173,เตรียมส่วนผสม!W:W)+SUMIF(กวนไส้!$C:$C,'รับ-จ่าย ประจำวัน'!$B173,กวนไส้!W:W)+SUMIF(ผลิต1!$C:$C,'รับ-จ่าย ประจำวัน'!$B173,ผลิต1!W:W)+SUMIF(ผลิต2!$C:$C,'รับ-จ่าย ประจำวัน'!$B173,ผลิต2!W:W)+SUMIF(เส้นแต่งหน้าขนมเค้ก!$C:$C,'รับ-จ่าย ประจำวัน'!$B173,เส้นแต่งหน้าขนมเค้ก!W:W)+SUMIF(แพ็ค!$C:$C,'รับ-จ่าย ประจำวัน'!$B173,แพ็ค!W:W)+SUMIF(ธุรการ!$C:$C,'รับ-จ่าย ประจำวัน'!$B173,ธุรการ!W:W)+SUMIF(เส้นแต่งหน้าขนมปัง!$C:$C,'รับ-จ่าย ประจำวัน'!$B173,เส้นแต่งหน้าขนมปัง!W:W)+SUMIF('วางแผนBC,CJ'!$C:$C,'รับ-จ่าย ประจำวัน'!$B173,'วางแผนBC,CJ'!W:W)+SUMIF(RD!$C:$C,'รับ-จ่าย ประจำวัน'!$B173,RD!W:W)+SUMIF('FG,ออนไล,คัดแยก'!$C:$C,'รับ-จ่าย ประจำวัน'!$B173,'FG,ออนไล,คัดแยก'!W:W)</f>
        <v>0</v>
      </c>
      <c r="BE173" s="16">
        <f>SUMIF(เตรียมส่วนผสม!$C:$C,'รับ-จ่าย ประจำวัน'!$B173,เตรียมส่วนผสม!X:X)+SUMIF(กวนไส้!$C:$C,'รับ-จ่าย ประจำวัน'!$B173,กวนไส้!X:X)+SUMIF(ผลิต1!$C:$C,'รับ-จ่าย ประจำวัน'!$B173,ผลิต1!X:X)+SUMIF(ผลิต2!$C:$C,'รับ-จ่าย ประจำวัน'!$B173,ผลิต2!X:X)+SUMIF(เส้นแต่งหน้าขนมเค้ก!$C:$C,'รับ-จ่าย ประจำวัน'!$B173,เส้นแต่งหน้าขนมเค้ก!X:X)+SUMIF(แพ็ค!$C:$C,'รับ-จ่าย ประจำวัน'!$B173,แพ็ค!X:X)+SUMIF(ธุรการ!$C:$C,'รับ-จ่าย ประจำวัน'!$B173,ธุรการ!X:X)+SUMIF(เส้นแต่งหน้าขนมปัง!$C:$C,'รับ-จ่าย ประจำวัน'!$B173,เส้นแต่งหน้าขนมปัง!X:X)+SUMIF('วางแผนBC,CJ'!$C:$C,'รับ-จ่าย ประจำวัน'!$B173,'วางแผนBC,CJ'!X:X)+SUMIF(RD!$C:$C,'รับ-จ่าย ประจำวัน'!$B173,RD!X:X)+SUMIF('FG,ออนไล,คัดแยก'!$C:$C,'รับ-จ่าย ประจำวัน'!$B173,'FG,ออนไล,คัดแยก'!X:X)</f>
        <v>0</v>
      </c>
      <c r="BF173" s="16">
        <f>SUMIF(เตรียมส่วนผสม!$C:$C,'รับ-จ่าย ประจำวัน'!$B173,เตรียมส่วนผสม!Y:Y)+SUMIF(กวนไส้!$C:$C,'รับ-จ่าย ประจำวัน'!$B173,กวนไส้!Y:Y)+SUMIF(ผลิต1!$C:$C,'รับ-จ่าย ประจำวัน'!$B173,ผลิต1!Y:Y)+SUMIF(ผลิต2!$C:$C,'รับ-จ่าย ประจำวัน'!$B173,ผลิต2!Y:Y)+SUMIF(เส้นแต่งหน้าขนมเค้ก!$C:$C,'รับ-จ่าย ประจำวัน'!$B173,เส้นแต่งหน้าขนมเค้ก!Y:Y)+SUMIF(แพ็ค!$C:$C,'รับ-จ่าย ประจำวัน'!$B173,แพ็ค!Y:Y)+SUMIF(ธุรการ!$C:$C,'รับ-จ่าย ประจำวัน'!$B173,ธุรการ!Y:Y)+SUMIF(เส้นแต่งหน้าขนมปัง!$C:$C,'รับ-จ่าย ประจำวัน'!$B173,เส้นแต่งหน้าขนมปัง!Y:Y)+SUMIF('วางแผนBC,CJ'!$C:$C,'รับ-จ่าย ประจำวัน'!$B173,'วางแผนBC,CJ'!Y:Y)+SUMIF(RD!$C:$C,'รับ-จ่าย ประจำวัน'!$B173,RD!Y:Y)+SUMIF('FG,ออนไล,คัดแยก'!$C:$C,'รับ-จ่าย ประจำวัน'!$B173,'FG,ออนไล,คัดแยก'!Y:Y)</f>
        <v>0</v>
      </c>
      <c r="BG173" s="16">
        <f>SUMIF(เตรียมส่วนผสม!$C:$C,'รับ-จ่าย ประจำวัน'!$B173,เตรียมส่วนผสม!Z:Z)+SUMIF(กวนไส้!$C:$C,'รับ-จ่าย ประจำวัน'!$B173,กวนไส้!Z:Z)+SUMIF(ผลิต1!$C:$C,'รับ-จ่าย ประจำวัน'!$B173,ผลิต1!Z:Z)+SUMIF(ผลิต2!$C:$C,'รับ-จ่าย ประจำวัน'!$B173,ผลิต2!Z:Z)+SUMIF(เส้นแต่งหน้าขนมเค้ก!$C:$C,'รับ-จ่าย ประจำวัน'!$B173,เส้นแต่งหน้าขนมเค้ก!Z:Z)+SUMIF(แพ็ค!$C:$C,'รับ-จ่าย ประจำวัน'!$B173,แพ็ค!Z:Z)+SUMIF(ธุรการ!$C:$C,'รับ-จ่าย ประจำวัน'!$B173,ธุรการ!Z:Z)+SUMIF(เส้นแต่งหน้าขนมปัง!$C:$C,'รับ-จ่าย ประจำวัน'!$B173,เส้นแต่งหน้าขนมปัง!Z:Z)+SUMIF('วางแผนBC,CJ'!$C:$C,'รับ-จ่าย ประจำวัน'!$B173,'วางแผนBC,CJ'!Z:Z)+SUMIF(RD!$C:$C,'รับ-จ่าย ประจำวัน'!$B173,RD!Z:Z)+SUMIF('FG,ออนไล,คัดแยก'!$C:$C,'รับ-จ่าย ประจำวัน'!$B173,'FG,ออนไล,คัดแยก'!Z:Z)</f>
        <v>0</v>
      </c>
      <c r="BH173" s="16">
        <f>SUMIF(เตรียมส่วนผสม!$C:$C,'รับ-จ่าย ประจำวัน'!$B173,เตรียมส่วนผสม!AA:AA)+SUMIF(กวนไส้!$C:$C,'รับ-จ่าย ประจำวัน'!$B173,กวนไส้!AA:AA)+SUMIF(ผลิต1!$C:$C,'รับ-จ่าย ประจำวัน'!$B173,ผลิต1!AA:AA)+SUMIF(ผลิต2!$C:$C,'รับ-จ่าย ประจำวัน'!$B173,ผลิต2!AA:AA)+SUMIF(เส้นแต่งหน้าขนมเค้ก!$C:$C,'รับ-จ่าย ประจำวัน'!$B173,เส้นแต่งหน้าขนมเค้ก!AA:AA)+SUMIF(แพ็ค!$C:$C,'รับ-จ่าย ประจำวัน'!$B173,แพ็ค!AA:AA)+SUMIF(ธุรการ!$C:$C,'รับ-จ่าย ประจำวัน'!$B173,ธุรการ!AA:AA)+SUMIF(เส้นแต่งหน้าขนมปัง!$C:$C,'รับ-จ่าย ประจำวัน'!$B173,เส้นแต่งหน้าขนมปัง!AA:AA)+SUMIF('วางแผนBC,CJ'!$C:$C,'รับ-จ่าย ประจำวัน'!$B173,'วางแผนBC,CJ'!AA:AA)+SUMIF(RD!$C:$C,'รับ-จ่าย ประจำวัน'!$B173,RD!AA:AA)+SUMIF('FG,ออนไล,คัดแยก'!$C:$C,'รับ-จ่าย ประจำวัน'!$B173,'FG,ออนไล,คัดแยก'!AA:AA)</f>
        <v>0</v>
      </c>
      <c r="BI173" s="16">
        <f>SUMIF(เตรียมส่วนผสม!$C:$C,'รับ-จ่าย ประจำวัน'!$B173,เตรียมส่วนผสม!AB:AB)+SUMIF(กวนไส้!$C:$C,'รับ-จ่าย ประจำวัน'!$B173,กวนไส้!AB:AB)+SUMIF(ผลิต1!$C:$C,'รับ-จ่าย ประจำวัน'!$B173,ผลิต1!AB:AB)+SUMIF(ผลิต2!$C:$C,'รับ-จ่าย ประจำวัน'!$B173,ผลิต2!AB:AB)+SUMIF(เส้นแต่งหน้าขนมเค้ก!$C:$C,'รับ-จ่าย ประจำวัน'!$B173,เส้นแต่งหน้าขนมเค้ก!AB:AB)+SUMIF(แพ็ค!$C:$C,'รับ-จ่าย ประจำวัน'!$B173,แพ็ค!AB:AB)+SUMIF(ธุรการ!$C:$C,'รับ-จ่าย ประจำวัน'!$B173,ธุรการ!AB:AB)+SUMIF(เส้นแต่งหน้าขนมปัง!$C:$C,'รับ-จ่าย ประจำวัน'!$B173,เส้นแต่งหน้าขนมปัง!AB:AB)+SUMIF('วางแผนBC,CJ'!$C:$C,'รับ-จ่าย ประจำวัน'!$B173,'วางแผนBC,CJ'!AB:AB)+SUMIF(RD!$C:$C,'รับ-จ่าย ประจำวัน'!$B173,RD!AB:AB)+SUMIF('FG,ออนไล,คัดแยก'!$C:$C,'รับ-จ่าย ประจำวัน'!$B173,'FG,ออนไล,คัดแยก'!AB:AB)</f>
        <v>0</v>
      </c>
      <c r="BJ173" s="16">
        <f>SUMIF(เตรียมส่วนผสม!$C:$C,'รับ-จ่าย ประจำวัน'!$B173,เตรียมส่วนผสม!AC:AC)+SUMIF(กวนไส้!$C:$C,'รับ-จ่าย ประจำวัน'!$B173,กวนไส้!AC:AC)+SUMIF(ผลิต1!$C:$C,'รับ-จ่าย ประจำวัน'!$B173,ผลิต1!AC:AC)+SUMIF(ผลิต2!$C:$C,'รับ-จ่าย ประจำวัน'!$B173,ผลิต2!AC:AC)+SUMIF(เส้นแต่งหน้าขนมเค้ก!$C:$C,'รับ-จ่าย ประจำวัน'!$B173,เส้นแต่งหน้าขนมเค้ก!AC:AC)+SUMIF(แพ็ค!$C:$C,'รับ-จ่าย ประจำวัน'!$B173,แพ็ค!AC:AC)+SUMIF(ธุรการ!$C:$C,'รับ-จ่าย ประจำวัน'!$B173,ธุรการ!AC:AC)+SUMIF(เส้นแต่งหน้าขนมปัง!$C:$C,'รับ-จ่าย ประจำวัน'!$B173,เส้นแต่งหน้าขนมปัง!AC:AC)+SUMIF('วางแผนBC,CJ'!$C:$C,'รับ-จ่าย ประจำวัน'!$B173,'วางแผนBC,CJ'!AC:AC)+SUMIF(RD!$C:$C,'รับ-จ่าย ประจำวัน'!$B173,RD!AC:AC)+SUMIF('FG,ออนไล,คัดแยก'!$C:$C,'รับ-จ่าย ประจำวัน'!$B173,'FG,ออนไล,คัดแยก'!AC:AC)</f>
        <v>0</v>
      </c>
      <c r="BK173" s="16">
        <f>SUMIF(เตรียมส่วนผสม!$C:$C,'รับ-จ่าย ประจำวัน'!$B173,เตรียมส่วนผสม!AD:AD)+SUMIF(กวนไส้!$C:$C,'รับ-จ่าย ประจำวัน'!$B173,กวนไส้!AD:AD)+SUMIF(ผลิต1!$C:$C,'รับ-จ่าย ประจำวัน'!$B173,ผลิต1!AD:AD)+SUMIF(ผลิต2!$C:$C,'รับ-จ่าย ประจำวัน'!$B173,ผลิต2!AD:AD)+SUMIF(เส้นแต่งหน้าขนมเค้ก!$C:$C,'รับ-จ่าย ประจำวัน'!$B173,เส้นแต่งหน้าขนมเค้ก!AD:AD)+SUMIF(แพ็ค!$C:$C,'รับ-จ่าย ประจำวัน'!$B173,แพ็ค!AD:AD)+SUMIF(ธุรการ!$C:$C,'รับ-จ่าย ประจำวัน'!$B173,ธุรการ!AD:AD)+SUMIF(เส้นแต่งหน้าขนมปัง!$C:$C,'รับ-จ่าย ประจำวัน'!$B173,เส้นแต่งหน้าขนมปัง!AD:AD)+SUMIF('วางแผนBC,CJ'!$C:$C,'รับ-จ่าย ประจำวัน'!$B173,'วางแผนBC,CJ'!AD:AD)+SUMIF(RD!$C:$C,'รับ-จ่าย ประจำวัน'!$B173,RD!AD:AD)+SUMIF('FG,ออนไล,คัดแยก'!$C:$C,'รับ-จ่าย ประจำวัน'!$B173,'FG,ออนไล,คัดแยก'!AD:AD)</f>
        <v>0</v>
      </c>
      <c r="BL173" s="16">
        <f>SUMIF(เตรียมส่วนผสม!$C:$C,'รับ-จ่าย ประจำวัน'!$B173,เตรียมส่วนผสม!AE:AE)+SUMIF(กวนไส้!$C:$C,'รับ-จ่าย ประจำวัน'!$B173,กวนไส้!AE:AE)+SUMIF(ผลิต1!$C:$C,'รับ-จ่าย ประจำวัน'!$B173,ผลิต1!AE:AE)+SUMIF(ผลิต2!$C:$C,'รับ-จ่าย ประจำวัน'!$B173,ผลิต2!AE:AE)+SUMIF(เส้นแต่งหน้าขนมเค้ก!$C:$C,'รับ-จ่าย ประจำวัน'!$B173,เส้นแต่งหน้าขนมเค้ก!AE:AE)+SUMIF(แพ็ค!$C:$C,'รับ-จ่าย ประจำวัน'!$B173,แพ็ค!AE:AE)+SUMIF(ธุรการ!$C:$C,'รับ-จ่าย ประจำวัน'!$B173,ธุรการ!AE:AE)+SUMIF(เส้นแต่งหน้าขนมปัง!$C:$C,'รับ-จ่าย ประจำวัน'!$B173,เส้นแต่งหน้าขนมปัง!AE:AE)+SUMIF('วางแผนBC,CJ'!$C:$C,'รับ-จ่าย ประจำวัน'!$B173,'วางแผนBC,CJ'!AE:AE)+SUMIF(RD!$C:$C,'รับ-จ่าย ประจำวัน'!$B173,RD!AE:AE)+SUMIF('FG,ออนไล,คัดแยก'!$C:$C,'รับ-จ่าย ประจำวัน'!$B173,'FG,ออนไล,คัดแยก'!AE:AE)</f>
        <v>0</v>
      </c>
      <c r="BM173" s="16">
        <f>SUMIF(เตรียมส่วนผสม!$C:$C,'รับ-จ่าย ประจำวัน'!$B173,เตรียมส่วนผสม!AF:AF)+SUMIF(กวนไส้!$C:$C,'รับ-จ่าย ประจำวัน'!$B173,กวนไส้!AF:AF)+SUMIF(ผลิต1!$C:$C,'รับ-จ่าย ประจำวัน'!$B173,ผลิต1!AF:AF)+SUMIF(ผลิต2!$C:$C,'รับ-จ่าย ประจำวัน'!$B173,ผลิต2!AF:AF)+SUMIF(เส้นแต่งหน้าขนมเค้ก!$C:$C,'รับ-จ่าย ประจำวัน'!$B173,เส้นแต่งหน้าขนมเค้ก!AF:AF)+SUMIF(แพ็ค!$C:$C,'รับ-จ่าย ประจำวัน'!$B173,แพ็ค!AF:AF)+SUMIF(ธุรการ!$C:$C,'รับ-จ่าย ประจำวัน'!$B173,ธุรการ!AF:AF)+SUMIF(เส้นแต่งหน้าขนมปัง!$C:$C,'รับ-จ่าย ประจำวัน'!$B173,เส้นแต่งหน้าขนมปัง!AF:AF)+SUMIF('วางแผนBC,CJ'!$C:$C,'รับ-จ่าย ประจำวัน'!$B173,'วางแผนBC,CJ'!AF:AF)+SUMIF(RD!$C:$C,'รับ-จ่าย ประจำวัน'!$B173,RD!AF:AF)+SUMIF('FG,ออนไล,คัดแยก'!$C:$C,'รับ-จ่าย ประจำวัน'!$B173,'FG,ออนไล,คัดแยก'!AF:AF)</f>
        <v>0</v>
      </c>
      <c r="BN173" s="16">
        <f>SUMIF(เตรียมส่วนผสม!$C:$C,'รับ-จ่าย ประจำวัน'!$B173,เตรียมส่วนผสม!AG:AG)+SUMIF(กวนไส้!$C:$C,'รับ-จ่าย ประจำวัน'!$B173,กวนไส้!AG:AG)+SUMIF(ผลิต1!$C:$C,'รับ-จ่าย ประจำวัน'!$B173,ผลิต1!AG:AG)+SUMIF(ผลิต2!$C:$C,'รับ-จ่าย ประจำวัน'!$B173,ผลิต2!AG:AG)+SUMIF(เส้นแต่งหน้าขนมเค้ก!$C:$C,'รับ-จ่าย ประจำวัน'!$B173,เส้นแต่งหน้าขนมเค้ก!AG:AG)+SUMIF(แพ็ค!$C:$C,'รับ-จ่าย ประจำวัน'!$B173,แพ็ค!AG:AG)+SUMIF(ธุรการ!$C:$C,'รับ-จ่าย ประจำวัน'!$B173,ธุรการ!AG:AG)+SUMIF(เส้นแต่งหน้าขนมปัง!$C:$C,'รับ-จ่าย ประจำวัน'!$B173,เส้นแต่งหน้าขนมปัง!AG:AG)+SUMIF('วางแผนBC,CJ'!$C:$C,'รับ-จ่าย ประจำวัน'!$B173,'วางแผนBC,CJ'!AG:AG)+SUMIF(RD!$C:$C,'รับ-จ่าย ประจำวัน'!$B173,RD!AG:AG)+SUMIF('FG,ออนไล,คัดแยก'!$C:$C,'รับ-จ่าย ประจำวัน'!$B173,'FG,ออนไล,คัดแยก'!AG:AG)</f>
        <v>0</v>
      </c>
      <c r="BO173" s="16">
        <f>SUMIF(เตรียมส่วนผสม!$C:$C,'รับ-จ่าย ประจำวัน'!$B173,เตรียมส่วนผสม!AH:AH)+SUMIF(กวนไส้!$C:$C,'รับ-จ่าย ประจำวัน'!$B173,กวนไส้!AH:AH)+SUMIF(ผลิต1!$C:$C,'รับ-จ่าย ประจำวัน'!$B173,ผลิต1!AH:AH)+SUMIF(ผลิต2!$C:$C,'รับ-จ่าย ประจำวัน'!$B173,ผลิต2!AH:AH)+SUMIF(เส้นแต่งหน้าขนมเค้ก!$C:$C,'รับ-จ่าย ประจำวัน'!$B173,เส้นแต่งหน้าขนมเค้ก!AH:AH)+SUMIF(แพ็ค!$C:$C,'รับ-จ่าย ประจำวัน'!$B173,แพ็ค!AH:AH)+SUMIF(ธุรการ!$C:$C,'รับ-จ่าย ประจำวัน'!$B173,ธุรการ!AH:AH)+SUMIF(เส้นแต่งหน้าขนมปัง!$C:$C,'รับ-จ่าย ประจำวัน'!$B173,เส้นแต่งหน้าขนมปัง!AH:AH)+SUMIF('วางแผนBC,CJ'!$C:$C,'รับ-จ่าย ประจำวัน'!$B173,'วางแผนBC,CJ'!AH:AH)+SUMIF(RD!$C:$C,'รับ-จ่าย ประจำวัน'!$B173,RD!AH:AH)+SUMIF('FG,ออนไล,คัดแยก'!$C:$C,'รับ-จ่าย ประจำวัน'!$B173,'FG,ออนไล,คัดแยก'!AH:AH)</f>
        <v>0</v>
      </c>
      <c r="BP173" s="16">
        <f>SUMIF(เตรียมส่วนผสม!$C:$C,'รับ-จ่าย ประจำวัน'!$B173,เตรียมส่วนผสม!AI:AI)+SUMIF(กวนไส้!$C:$C,'รับ-จ่าย ประจำวัน'!$B173,กวนไส้!AI:AI)+SUMIF(ผลิต1!$C:$C,'รับ-จ่าย ประจำวัน'!$B173,ผลิต1!AI:AI)+SUMIF(ผลิต2!$C:$C,'รับ-จ่าย ประจำวัน'!$B173,ผลิต2!AI:AI)+SUMIF(เส้นแต่งหน้าขนมเค้ก!$C:$C,'รับ-จ่าย ประจำวัน'!$B173,เส้นแต่งหน้าขนมเค้ก!AI:AI)+SUMIF(แพ็ค!$C:$C,'รับ-จ่าย ประจำวัน'!$B173,แพ็ค!AI:AI)+SUMIF(ธุรการ!$C:$C,'รับ-จ่าย ประจำวัน'!$B173,ธุรการ!AI:AI)+SUMIF(เส้นแต่งหน้าขนมปัง!$C:$C,'รับ-จ่าย ประจำวัน'!$B173,เส้นแต่งหน้าขนมปัง!AI:AI)+SUMIF('วางแผนBC,CJ'!$C:$C,'รับ-จ่าย ประจำวัน'!$B173,'วางแผนBC,CJ'!AI:AI)+SUMIF(RD!$C:$C,'รับ-จ่าย ประจำวัน'!$B173,RD!AI:AI)+SUMIF('FG,ออนไล,คัดแยก'!$C:$C,'รับ-จ่าย ประจำวัน'!$B173,'FG,ออนไล,คัดแยก'!AI:AI)</f>
        <v>0</v>
      </c>
      <c r="BQ173" s="16">
        <f>SUMIF(เตรียมส่วนผสม!$C:$C,'รับ-จ่าย ประจำวัน'!$B173,เตรียมส่วนผสม!AJ:AJ)+SUMIF(กวนไส้!$C:$C,'รับ-จ่าย ประจำวัน'!$B173,กวนไส้!AJ:AJ)+SUMIF(ผลิต1!$C:$C,'รับ-จ่าย ประจำวัน'!$B173,ผลิต1!AJ:AJ)+SUMIF(ผลิต2!$C:$C,'รับ-จ่าย ประจำวัน'!$B173,ผลิต2!AJ:AJ)+SUMIF(เส้นแต่งหน้าขนมเค้ก!$C:$C,'รับ-จ่าย ประจำวัน'!$B173,เส้นแต่งหน้าขนมเค้ก!AJ:AJ)+SUMIF(แพ็ค!$C:$C,'รับ-จ่าย ประจำวัน'!$B173,แพ็ค!AJ:AJ)+SUMIF(ธุรการ!$C:$C,'รับ-จ่าย ประจำวัน'!$B173,ธุรการ!AJ:AJ)+SUMIF(เส้นแต่งหน้าขนมปัง!$C:$C,'รับ-จ่าย ประจำวัน'!$B173,เส้นแต่งหน้าขนมปัง!AJ:AJ)+SUMIF('วางแผนBC,CJ'!$C:$C,'รับ-จ่าย ประจำวัน'!$B173,'วางแผนBC,CJ'!AJ:AJ)+SUMIF(RD!$C:$C,'รับ-จ่าย ประจำวัน'!$B173,RD!AJ:AJ)+SUMIF('FG,ออนไล,คัดแยก'!$C:$C,'รับ-จ่าย ประจำวัน'!$B173,'FG,ออนไล,คัดแยก'!AJ:AJ)</f>
        <v>0</v>
      </c>
      <c r="BR173" s="16">
        <f>SUMIF(เตรียมส่วนผสม!$C:$C,'รับ-จ่าย ประจำวัน'!$B173,เตรียมส่วนผสม!AK:AK)+SUMIF(กวนไส้!$C:$C,'รับ-จ่าย ประจำวัน'!$B173,กวนไส้!AK:AK)+SUMIF(ผลิต1!$C:$C,'รับ-จ่าย ประจำวัน'!$B173,ผลิต1!AK:AK)+SUMIF(ผลิต2!$C:$C,'รับ-จ่าย ประจำวัน'!$B173,ผลิต2!AK:AK)+SUMIF(เส้นแต่งหน้าขนมเค้ก!$C:$C,'รับ-จ่าย ประจำวัน'!$B173,เส้นแต่งหน้าขนมเค้ก!AK:AK)+SUMIF(แพ็ค!$C:$C,'รับ-จ่าย ประจำวัน'!$B173,แพ็ค!AK:AK)+SUMIF(ธุรการ!$C:$C,'รับ-จ่าย ประจำวัน'!$B173,ธุรการ!AK:AK)+SUMIF(เส้นแต่งหน้าขนมปัง!$C:$C,'รับ-จ่าย ประจำวัน'!$B173,เส้นแต่งหน้าขนมปัง!AK:AK)+SUMIF('วางแผนBC,CJ'!$C:$C,'รับ-จ่าย ประจำวัน'!$B173,'วางแผนBC,CJ'!AK:AK)+SUMIF(RD!$C:$C,'รับ-จ่าย ประจำวัน'!$B173,RD!AK:AK)+SUMIF('FG,ออนไล,คัดแยก'!$C:$C,'รับ-จ่าย ประจำวัน'!$B173,'FG,ออนไล,คัดแยก'!AK:AK)</f>
        <v>0</v>
      </c>
      <c r="BS173" s="16">
        <f>SUMIF(เตรียมส่วนผสม!$C:$C,'รับ-จ่าย ประจำวัน'!$B173,เตรียมส่วนผสม!AL:AL)+SUMIF(กวนไส้!$C:$C,'รับ-จ่าย ประจำวัน'!$B173,กวนไส้!AL:AL)+SUMIF(ผลิต1!$C:$C,'รับ-จ่าย ประจำวัน'!$B173,ผลิต1!AL:AL)+SUMIF(ผลิต2!$C:$C,'รับ-จ่าย ประจำวัน'!$B173,ผลิต2!AL:AL)+SUMIF(เส้นแต่งหน้าขนมเค้ก!$C:$C,'รับ-จ่าย ประจำวัน'!$B173,เส้นแต่งหน้าขนมเค้ก!AL:AL)+SUMIF(แพ็ค!$C:$C,'รับ-จ่าย ประจำวัน'!$B173,แพ็ค!AL:AL)+SUMIF(ธุรการ!$C:$C,'รับ-จ่าย ประจำวัน'!$B173,ธุรการ!AL:AL)+SUMIF(เส้นแต่งหน้าขนมปัง!$C:$C,'รับ-จ่าย ประจำวัน'!$B173,เส้นแต่งหน้าขนมปัง!AL:AL)+SUMIF('วางแผนBC,CJ'!$C:$C,'รับ-จ่าย ประจำวัน'!$B173,'วางแผนBC,CJ'!AL:AL)+SUMIF(RD!$C:$C,'รับ-จ่าย ประจำวัน'!$B173,RD!AL:AL)+SUMIF('FG,ออนไล,คัดแยก'!$C:$C,'รับ-จ่าย ประจำวัน'!$B173,'FG,ออนไล,คัดแยก'!AL:AL)</f>
        <v>0</v>
      </c>
      <c r="BT173" s="18">
        <f t="shared" si="36"/>
        <v>0</v>
      </c>
      <c r="BU173" s="116">
        <v>10000</v>
      </c>
      <c r="BV173" s="146">
        <f t="shared" si="37"/>
        <v>0</v>
      </c>
      <c r="BW173" s="183">
        <v>30</v>
      </c>
      <c r="BX173" s="172">
        <f t="shared" si="42"/>
        <v>0</v>
      </c>
      <c r="BY173" s="188" t="e">
        <f t="shared" si="40"/>
        <v>#DIV/0!</v>
      </c>
      <c r="BZ173" s="180" t="e">
        <f t="shared" ca="1" si="38"/>
        <v>#DIV/0!</v>
      </c>
      <c r="CA173" s="93"/>
      <c r="CB173" s="93"/>
      <c r="CC173" s="93"/>
      <c r="CD173" s="93"/>
      <c r="CE173" s="93"/>
      <c r="CF173" s="93"/>
      <c r="CG173" s="93"/>
      <c r="CH173" s="93"/>
      <c r="CI173" s="93"/>
      <c r="CJ173" s="94"/>
      <c r="CK173" s="9">
        <f t="shared" si="41"/>
        <v>-10000</v>
      </c>
    </row>
    <row r="174" spans="1:89" hidden="1" x14ac:dyDescent="0.5">
      <c r="A174" s="149"/>
      <c r="B174" s="34" t="s">
        <v>1385</v>
      </c>
      <c r="C174" s="10" t="s">
        <v>1387</v>
      </c>
      <c r="D174" s="135" t="s">
        <v>61</v>
      </c>
      <c r="E174" s="11">
        <v>0</v>
      </c>
      <c r="F174" s="159" t="s">
        <v>1605</v>
      </c>
      <c r="G174" s="11"/>
      <c r="H174" s="12">
        <v>35000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3"/>
      <c r="AF174" s="13"/>
      <c r="AG174" s="13"/>
      <c r="AH174" s="13"/>
      <c r="AI174" s="14"/>
      <c r="AJ174" s="14"/>
      <c r="AK174" s="14"/>
      <c r="AL174" s="14"/>
      <c r="AM174" s="14"/>
      <c r="AN174" s="15">
        <f t="shared" si="35"/>
        <v>0</v>
      </c>
      <c r="AO174" s="16">
        <f>SUMIF(เตรียมส่วนผสม!$C:$C,'รับ-จ่าย ประจำวัน'!$B174,เตรียมส่วนผสม!H:H)+SUMIF(กวนไส้!$C:$C,'รับ-จ่าย ประจำวัน'!$B174,กวนไส้!H:H)+SUMIF(ผลิต1!$C:$C,'รับ-จ่าย ประจำวัน'!$B174,ผลิต1!H:H)+SUMIF(ผลิต2!$C:$C,'รับ-จ่าย ประจำวัน'!$B174,ผลิต2!H:H)+SUMIF(เส้นแต่งหน้าขนมเค้ก!$C:$C,'รับ-จ่าย ประจำวัน'!$B174,เส้นแต่งหน้าขนมเค้ก!H:H)+SUMIF(แพ็ค!$C:$C,'รับ-จ่าย ประจำวัน'!$B174,แพ็ค!H:H)+SUMIF(ธุรการ!$C:$C,'รับ-จ่าย ประจำวัน'!$B174,ธุรการ!H:H)+SUMIF(เส้นแต่งหน้าขนมปัง!$C:$C,'รับ-จ่าย ประจำวัน'!$B174,เส้นแต่งหน้าขนมปัง!H:H)+SUMIF('วางแผนBC,CJ'!$C:$C,'รับ-จ่าย ประจำวัน'!$B174,'วางแผนBC,CJ'!H:H)+SUMIF(RD!$C:$C,'รับ-จ่าย ประจำวัน'!$B174,RD!H:H)+SUMIF('FG,ออนไล,คัดแยก'!$C:$C,'รับ-จ่าย ประจำวัน'!$B174,'FG,ออนไล,คัดแยก'!H:H)</f>
        <v>0</v>
      </c>
      <c r="AP174" s="16">
        <f>SUMIF(เตรียมส่วนผสม!$C:$C,'รับ-จ่าย ประจำวัน'!$B174,เตรียมส่วนผสม!I:I)+SUMIF(กวนไส้!$C:$C,'รับ-จ่าย ประจำวัน'!$B174,กวนไส้!I:I)+SUMIF(ผลิต1!$C:$C,'รับ-จ่าย ประจำวัน'!$B174,ผลิต1!I:I)+SUMIF(ผลิต2!$C:$C,'รับ-จ่าย ประจำวัน'!$B174,ผลิต2!I:I)+SUMIF(เส้นแต่งหน้าขนมเค้ก!$C:$C,'รับ-จ่าย ประจำวัน'!$B174,เส้นแต่งหน้าขนมเค้ก!I:I)+SUMIF(แพ็ค!$C:$C,'รับ-จ่าย ประจำวัน'!$B174,แพ็ค!I:I)+SUMIF(ธุรการ!$C:$C,'รับ-จ่าย ประจำวัน'!$B174,ธุรการ!I:I)+SUMIF(เส้นแต่งหน้าขนมปัง!$C:$C,'รับ-จ่าย ประจำวัน'!$B174,เส้นแต่งหน้าขนมปัง!I:I)+SUMIF('วางแผนBC,CJ'!$C:$C,'รับ-จ่าย ประจำวัน'!$B174,'วางแผนBC,CJ'!I:I)+SUMIF(RD!$C:$C,'รับ-จ่าย ประจำวัน'!$B174,RD!I:I)+SUMIF('FG,ออนไล,คัดแยก'!$C:$C,'รับ-จ่าย ประจำวัน'!$B174,'FG,ออนไล,คัดแยก'!I:I)</f>
        <v>0</v>
      </c>
      <c r="AQ174" s="16">
        <f>SUMIF(เตรียมส่วนผสม!$C:$C,'รับ-จ่าย ประจำวัน'!$B174,เตรียมส่วนผสม!J:J)+SUMIF(กวนไส้!$C:$C,'รับ-จ่าย ประจำวัน'!$B174,กวนไส้!J:J)+SUMIF(ผลิต1!$C:$C,'รับ-จ่าย ประจำวัน'!$B174,ผลิต1!J:J)+SUMIF(ผลิต2!$C:$C,'รับ-จ่าย ประจำวัน'!$B174,ผลิต2!J:J)+SUMIF(เส้นแต่งหน้าขนมเค้ก!$C:$C,'รับ-จ่าย ประจำวัน'!$B174,เส้นแต่งหน้าขนมเค้ก!J:J)+SUMIF(แพ็ค!$C:$C,'รับ-จ่าย ประจำวัน'!$B174,แพ็ค!J:J)+SUMIF(ธุรการ!$C:$C,'รับ-จ่าย ประจำวัน'!$B174,ธุรการ!J:J)+SUMIF(เส้นแต่งหน้าขนมปัง!$C:$C,'รับ-จ่าย ประจำวัน'!$B174,เส้นแต่งหน้าขนมปัง!J:J)+SUMIF('วางแผนBC,CJ'!$C:$C,'รับ-จ่าย ประจำวัน'!$B174,'วางแผนBC,CJ'!J:J)+SUMIF(RD!$C:$C,'รับ-จ่าย ประจำวัน'!$B174,RD!J:J)+SUMIF('FG,ออนไล,คัดแยก'!$C:$C,'รับ-จ่าย ประจำวัน'!$B174,'FG,ออนไล,คัดแยก'!J:J)</f>
        <v>0</v>
      </c>
      <c r="AR174" s="16">
        <f>SUMIF(เตรียมส่วนผสม!$C:$C,'รับ-จ่าย ประจำวัน'!$B174,เตรียมส่วนผสม!K:K)+SUMIF(กวนไส้!$C:$C,'รับ-จ่าย ประจำวัน'!$B174,กวนไส้!K:K)+SUMIF(ผลิต1!$C:$C,'รับ-จ่าย ประจำวัน'!$B174,ผลิต1!K:K)+SUMIF(ผลิต2!$C:$C,'รับ-จ่าย ประจำวัน'!$B174,ผลิต2!K:K)+SUMIF(เส้นแต่งหน้าขนมเค้ก!$C:$C,'รับ-จ่าย ประจำวัน'!$B174,เส้นแต่งหน้าขนมเค้ก!K:K)+SUMIF(แพ็ค!$C:$C,'รับ-จ่าย ประจำวัน'!$B174,แพ็ค!K:K)+SUMIF(ธุรการ!$C:$C,'รับ-จ่าย ประจำวัน'!$B174,ธุรการ!K:K)+SUMIF(เส้นแต่งหน้าขนมปัง!$C:$C,'รับ-จ่าย ประจำวัน'!$B174,เส้นแต่งหน้าขนมปัง!K:K)+SUMIF('วางแผนBC,CJ'!$C:$C,'รับ-จ่าย ประจำวัน'!$B174,'วางแผนBC,CJ'!K:K)+SUMIF(RD!$C:$C,'รับ-จ่าย ประจำวัน'!$B174,RD!K:K)+SUMIF('FG,ออนไล,คัดแยก'!$C:$C,'รับ-จ่าย ประจำวัน'!$B174,'FG,ออนไล,คัดแยก'!K:K)</f>
        <v>0</v>
      </c>
      <c r="AS174" s="16">
        <f>SUMIF(เตรียมส่วนผสม!$C:$C,'รับ-จ่าย ประจำวัน'!$B174,เตรียมส่วนผสม!L:L)+SUMIF(กวนไส้!$C:$C,'รับ-จ่าย ประจำวัน'!$B174,กวนไส้!L:L)+SUMIF(ผลิต1!$C:$C,'รับ-จ่าย ประจำวัน'!$B174,ผลิต1!L:L)+SUMIF(ผลิต2!$C:$C,'รับ-จ่าย ประจำวัน'!$B174,ผลิต2!L:L)+SUMIF(เส้นแต่งหน้าขนมเค้ก!$C:$C,'รับ-จ่าย ประจำวัน'!$B174,เส้นแต่งหน้าขนมเค้ก!L:L)+SUMIF(แพ็ค!$C:$C,'รับ-จ่าย ประจำวัน'!$B174,แพ็ค!L:L)+SUMIF(ธุรการ!$C:$C,'รับ-จ่าย ประจำวัน'!$B174,ธุรการ!L:L)+SUMIF(เส้นแต่งหน้าขนมปัง!$C:$C,'รับ-จ่าย ประจำวัน'!$B174,เส้นแต่งหน้าขนมปัง!L:L)+SUMIF('วางแผนBC,CJ'!$C:$C,'รับ-จ่าย ประจำวัน'!$B174,'วางแผนBC,CJ'!L:L)+SUMIF(RD!$C:$C,'รับ-จ่าย ประจำวัน'!$B174,RD!L:L)+SUMIF('FG,ออนไล,คัดแยก'!$C:$C,'รับ-จ่าย ประจำวัน'!$B174,'FG,ออนไล,คัดแยก'!L:L)</f>
        <v>0</v>
      </c>
      <c r="AT174" s="16">
        <f>SUMIF(เตรียมส่วนผสม!$C:$C,'รับ-จ่าย ประจำวัน'!$B174,เตรียมส่วนผสม!M:M)+SUMIF(กวนไส้!$C:$C,'รับ-จ่าย ประจำวัน'!$B174,กวนไส้!M:M)+SUMIF(ผลิต1!$C:$C,'รับ-จ่าย ประจำวัน'!$B174,ผลิต1!M:M)+SUMIF(ผลิต2!$C:$C,'รับ-จ่าย ประจำวัน'!$B174,ผลิต2!M:M)+SUMIF(เส้นแต่งหน้าขนมเค้ก!$C:$C,'รับ-จ่าย ประจำวัน'!$B174,เส้นแต่งหน้าขนมเค้ก!M:M)+SUMIF(แพ็ค!$C:$C,'รับ-จ่าย ประจำวัน'!$B174,แพ็ค!M:M)+SUMIF(ธุรการ!$C:$C,'รับ-จ่าย ประจำวัน'!$B174,ธุรการ!M:M)+SUMIF(เส้นแต่งหน้าขนมปัง!$C:$C,'รับ-จ่าย ประจำวัน'!$B174,เส้นแต่งหน้าขนมปัง!M:M)+SUMIF('วางแผนBC,CJ'!$C:$C,'รับ-จ่าย ประจำวัน'!$B174,'วางแผนBC,CJ'!M:M)+SUMIF(RD!$C:$C,'รับ-จ่าย ประจำวัน'!$B174,RD!M:M)+SUMIF('FG,ออนไล,คัดแยก'!$C:$C,'รับ-จ่าย ประจำวัน'!$B174,'FG,ออนไล,คัดแยก'!M:M)</f>
        <v>0</v>
      </c>
      <c r="AU174" s="16">
        <f>SUMIF(เตรียมส่วนผสม!$C:$C,'รับ-จ่าย ประจำวัน'!$B174,เตรียมส่วนผสม!N:N)+SUMIF(กวนไส้!$C:$C,'รับ-จ่าย ประจำวัน'!$B174,กวนไส้!N:N)+SUMIF(ผลิต1!$C:$C,'รับ-จ่าย ประจำวัน'!$B174,ผลิต1!N:N)+SUMIF(ผลิต2!$C:$C,'รับ-จ่าย ประจำวัน'!$B174,ผลิต2!N:N)+SUMIF(เส้นแต่งหน้าขนมเค้ก!$C:$C,'รับ-จ่าย ประจำวัน'!$B174,เส้นแต่งหน้าขนมเค้ก!N:N)+SUMIF(แพ็ค!$C:$C,'รับ-จ่าย ประจำวัน'!$B174,แพ็ค!N:N)+SUMIF(ธุรการ!$C:$C,'รับ-จ่าย ประจำวัน'!$B174,ธุรการ!N:N)+SUMIF(เส้นแต่งหน้าขนมปัง!$C:$C,'รับ-จ่าย ประจำวัน'!$B174,เส้นแต่งหน้าขนมปัง!N:N)+SUMIF('วางแผนBC,CJ'!$C:$C,'รับ-จ่าย ประจำวัน'!$B174,'วางแผนBC,CJ'!N:N)+SUMIF(RD!$C:$C,'รับ-จ่าย ประจำวัน'!$B174,RD!N:N)+SUMIF('FG,ออนไล,คัดแยก'!$C:$C,'รับ-จ่าย ประจำวัน'!$B174,'FG,ออนไล,คัดแยก'!N:N)</f>
        <v>0</v>
      </c>
      <c r="AV174" s="16">
        <f>SUMIF(เตรียมส่วนผสม!$C:$C,'รับ-จ่าย ประจำวัน'!$B174,เตรียมส่วนผสม!O:O)+SUMIF(กวนไส้!$C:$C,'รับ-จ่าย ประจำวัน'!$B174,กวนไส้!O:O)+SUMIF(ผลิต1!$C:$C,'รับ-จ่าย ประจำวัน'!$B174,ผลิต1!O:O)+SUMIF(ผลิต2!$C:$C,'รับ-จ่าย ประจำวัน'!$B174,ผลิต2!O:O)+SUMIF(เส้นแต่งหน้าขนมเค้ก!$C:$C,'รับ-จ่าย ประจำวัน'!$B174,เส้นแต่งหน้าขนมเค้ก!O:O)+SUMIF(แพ็ค!$C:$C,'รับ-จ่าย ประจำวัน'!$B174,แพ็ค!O:O)+SUMIF(ธุรการ!$C:$C,'รับ-จ่าย ประจำวัน'!$B174,ธุรการ!O:O)+SUMIF(เส้นแต่งหน้าขนมปัง!$C:$C,'รับ-จ่าย ประจำวัน'!$B174,เส้นแต่งหน้าขนมปัง!O:O)+SUMIF('วางแผนBC,CJ'!$C:$C,'รับ-จ่าย ประจำวัน'!$B174,'วางแผนBC,CJ'!O:O)+SUMIF(RD!$C:$C,'รับ-จ่าย ประจำวัน'!$B174,RD!O:O)+SUMIF('FG,ออนไล,คัดแยก'!$C:$C,'รับ-จ่าย ประจำวัน'!$B174,'FG,ออนไล,คัดแยก'!O:O)</f>
        <v>0</v>
      </c>
      <c r="AW174" s="16">
        <f>SUMIF(เตรียมส่วนผสม!$C:$C,'รับ-จ่าย ประจำวัน'!$B174,เตรียมส่วนผสม!P:P)+SUMIF(กวนไส้!$C:$C,'รับ-จ่าย ประจำวัน'!$B174,กวนไส้!P:P)+SUMIF(ผลิต1!$C:$C,'รับ-จ่าย ประจำวัน'!$B174,ผลิต1!P:P)+SUMIF(ผลิต2!$C:$C,'รับ-จ่าย ประจำวัน'!$B174,ผลิต2!P:P)+SUMIF(เส้นแต่งหน้าขนมเค้ก!$C:$C,'รับ-จ่าย ประจำวัน'!$B174,เส้นแต่งหน้าขนมเค้ก!P:P)+SUMIF(แพ็ค!$C:$C,'รับ-จ่าย ประจำวัน'!$B174,แพ็ค!P:P)+SUMIF(ธุรการ!$C:$C,'รับ-จ่าย ประจำวัน'!$B174,ธุรการ!P:P)+SUMIF(เส้นแต่งหน้าขนมปัง!$C:$C,'รับ-จ่าย ประจำวัน'!$B174,เส้นแต่งหน้าขนมปัง!P:P)+SUMIF('วางแผนBC,CJ'!$C:$C,'รับ-จ่าย ประจำวัน'!$B174,'วางแผนBC,CJ'!P:P)+SUMIF(RD!$C:$C,'รับ-จ่าย ประจำวัน'!$B174,RD!P:P)+SUMIF('FG,ออนไล,คัดแยก'!$C:$C,'รับ-จ่าย ประจำวัน'!$B174,'FG,ออนไล,คัดแยก'!P:P)</f>
        <v>0</v>
      </c>
      <c r="AX174" s="16">
        <f>SUMIF(เตรียมส่วนผสม!$C:$C,'รับ-จ่าย ประจำวัน'!$B174,เตรียมส่วนผสม!Q:Q)+SUMIF(กวนไส้!$C:$C,'รับ-จ่าย ประจำวัน'!$B174,กวนไส้!Q:Q)+SUMIF(ผลิต1!$C:$C,'รับ-จ่าย ประจำวัน'!$B174,ผลิต1!Q:Q)+SUMIF(ผลิต2!$C:$C,'รับ-จ่าย ประจำวัน'!$B174,ผลิต2!Q:Q)+SUMIF(เส้นแต่งหน้าขนมเค้ก!$C:$C,'รับ-จ่าย ประจำวัน'!$B174,เส้นแต่งหน้าขนมเค้ก!Q:Q)+SUMIF(แพ็ค!$C:$C,'รับ-จ่าย ประจำวัน'!$B174,แพ็ค!Q:Q)+SUMIF(ธุรการ!$C:$C,'รับ-จ่าย ประจำวัน'!$B174,ธุรการ!Q:Q)+SUMIF(เส้นแต่งหน้าขนมปัง!$C:$C,'รับ-จ่าย ประจำวัน'!$B174,เส้นแต่งหน้าขนมปัง!Q:Q)+SUMIF('วางแผนBC,CJ'!$C:$C,'รับ-จ่าย ประจำวัน'!$B174,'วางแผนBC,CJ'!Q:Q)+SUMIF(RD!$C:$C,'รับ-จ่าย ประจำวัน'!$B174,RD!Q:Q)+SUMIF('FG,ออนไล,คัดแยก'!$C:$C,'รับ-จ่าย ประจำวัน'!$B174,'FG,ออนไล,คัดแยก'!Q:Q)</f>
        <v>0</v>
      </c>
      <c r="AY174" s="16">
        <f>SUMIF(เตรียมส่วนผสม!$C:$C,'รับ-จ่าย ประจำวัน'!$B174,เตรียมส่วนผสม!R:R)+SUMIF(กวนไส้!$C:$C,'รับ-จ่าย ประจำวัน'!$B174,กวนไส้!R:R)+SUMIF(ผลิต1!$C:$C,'รับ-จ่าย ประจำวัน'!$B174,ผลิต1!R:R)+SUMIF(ผลิต2!$C:$C,'รับ-จ่าย ประจำวัน'!$B174,ผลิต2!R:R)+SUMIF(เส้นแต่งหน้าขนมเค้ก!$C:$C,'รับ-จ่าย ประจำวัน'!$B174,เส้นแต่งหน้าขนมเค้ก!R:R)+SUMIF(แพ็ค!$C:$C,'รับ-จ่าย ประจำวัน'!$B174,แพ็ค!R:R)+SUMIF(ธุรการ!$C:$C,'รับ-จ่าย ประจำวัน'!$B174,ธุรการ!R:R)+SUMIF(เส้นแต่งหน้าขนมปัง!$C:$C,'รับ-จ่าย ประจำวัน'!$B174,เส้นแต่งหน้าขนมปัง!R:R)+SUMIF('วางแผนBC,CJ'!$C:$C,'รับ-จ่าย ประจำวัน'!$B174,'วางแผนBC,CJ'!R:R)+SUMIF(RD!$C:$C,'รับ-จ่าย ประจำวัน'!$B174,RD!R:R)+SUMIF('FG,ออนไล,คัดแยก'!$C:$C,'รับ-จ่าย ประจำวัน'!$B174,'FG,ออนไล,คัดแยก'!R:R)</f>
        <v>0</v>
      </c>
      <c r="AZ174" s="16">
        <f>SUMIF(เตรียมส่วนผสม!$C:$C,'รับ-จ่าย ประจำวัน'!$B174,เตรียมส่วนผสม!S:S)+SUMIF(กวนไส้!$C:$C,'รับ-จ่าย ประจำวัน'!$B174,กวนไส้!S:S)+SUMIF(ผลิต1!$C:$C,'รับ-จ่าย ประจำวัน'!$B174,ผลิต1!S:S)+SUMIF(ผลิต2!$C:$C,'รับ-จ่าย ประจำวัน'!$B174,ผลิต2!S:S)+SUMIF(เส้นแต่งหน้าขนมเค้ก!$C:$C,'รับ-จ่าย ประจำวัน'!$B174,เส้นแต่งหน้าขนมเค้ก!S:S)+SUMIF(แพ็ค!$C:$C,'รับ-จ่าย ประจำวัน'!$B174,แพ็ค!S:S)+SUMIF(ธุรการ!$C:$C,'รับ-จ่าย ประจำวัน'!$B174,ธุรการ!S:S)+SUMIF(เส้นแต่งหน้าขนมปัง!$C:$C,'รับ-จ่าย ประจำวัน'!$B174,เส้นแต่งหน้าขนมปัง!S:S)+SUMIF('วางแผนBC,CJ'!$C:$C,'รับ-จ่าย ประจำวัน'!$B174,'วางแผนBC,CJ'!S:S)+SUMIF(RD!$C:$C,'รับ-จ่าย ประจำวัน'!$B174,RD!S:S)+SUMIF('FG,ออนไล,คัดแยก'!$C:$C,'รับ-จ่าย ประจำวัน'!$B174,'FG,ออนไล,คัดแยก'!S:S)</f>
        <v>0</v>
      </c>
      <c r="BA174" s="16">
        <f>SUMIF(เตรียมส่วนผสม!$C:$C,'รับ-จ่าย ประจำวัน'!$B174,เตรียมส่วนผสม!T:T)+SUMIF(กวนไส้!$C:$C,'รับ-จ่าย ประจำวัน'!$B174,กวนไส้!T:T)+SUMIF(ผลิต1!$C:$C,'รับ-จ่าย ประจำวัน'!$B174,ผลิต1!T:T)+SUMIF(ผลิต2!$C:$C,'รับ-จ่าย ประจำวัน'!$B174,ผลิต2!T:T)+SUMIF(เส้นแต่งหน้าขนมเค้ก!$C:$C,'รับ-จ่าย ประจำวัน'!$B174,เส้นแต่งหน้าขนมเค้ก!T:T)+SUMIF(แพ็ค!$C:$C,'รับ-จ่าย ประจำวัน'!$B174,แพ็ค!T:T)+SUMIF(ธุรการ!$C:$C,'รับ-จ่าย ประจำวัน'!$B174,ธุรการ!T:T)+SUMIF(เส้นแต่งหน้าขนมปัง!$C:$C,'รับ-จ่าย ประจำวัน'!$B174,เส้นแต่งหน้าขนมปัง!T:T)+SUMIF('วางแผนBC,CJ'!$C:$C,'รับ-จ่าย ประจำวัน'!$B174,'วางแผนBC,CJ'!T:T)+SUMIF(RD!$C:$C,'รับ-จ่าย ประจำวัน'!$B174,RD!T:T)+SUMIF('FG,ออนไล,คัดแยก'!$C:$C,'รับ-จ่าย ประจำวัน'!$B174,'FG,ออนไล,คัดแยก'!T:T)</f>
        <v>0</v>
      </c>
      <c r="BB174" s="16">
        <f>SUMIF(เตรียมส่วนผสม!$C:$C,'รับ-จ่าย ประจำวัน'!$B174,เตรียมส่วนผสม!U:U)+SUMIF(กวนไส้!$C:$C,'รับ-จ่าย ประจำวัน'!$B174,กวนไส้!U:U)+SUMIF(ผลิต1!$C:$C,'รับ-จ่าย ประจำวัน'!$B174,ผลิต1!U:U)+SUMIF(ผลิต2!$C:$C,'รับ-จ่าย ประจำวัน'!$B174,ผลิต2!U:U)+SUMIF(เส้นแต่งหน้าขนมเค้ก!$C:$C,'รับ-จ่าย ประจำวัน'!$B174,เส้นแต่งหน้าขนมเค้ก!U:U)+SUMIF(แพ็ค!$C:$C,'รับ-จ่าย ประจำวัน'!$B174,แพ็ค!U:U)+SUMIF(ธุรการ!$C:$C,'รับ-จ่าย ประจำวัน'!$B174,ธุรการ!U:U)+SUMIF(เส้นแต่งหน้าขนมปัง!$C:$C,'รับ-จ่าย ประจำวัน'!$B174,เส้นแต่งหน้าขนมปัง!U:U)+SUMIF('วางแผนBC,CJ'!$C:$C,'รับ-จ่าย ประจำวัน'!$B174,'วางแผนBC,CJ'!U:U)+SUMIF(RD!$C:$C,'รับ-จ่าย ประจำวัน'!$B174,RD!U:U)+SUMIF('FG,ออนไล,คัดแยก'!$C:$C,'รับ-จ่าย ประจำวัน'!$B174,'FG,ออนไล,คัดแยก'!U:U)</f>
        <v>0</v>
      </c>
      <c r="BC174" s="16">
        <f>SUMIF(เตรียมส่วนผสม!$C:$C,'รับ-จ่าย ประจำวัน'!$B174,เตรียมส่วนผสม!V:V)+SUMIF(กวนไส้!$C:$C,'รับ-จ่าย ประจำวัน'!$B174,กวนไส้!V:V)+SUMIF(ผลิต1!$C:$C,'รับ-จ่าย ประจำวัน'!$B174,ผลิต1!V:V)+SUMIF(ผลิต2!$C:$C,'รับ-จ่าย ประจำวัน'!$B174,ผลิต2!V:V)+SUMIF(เส้นแต่งหน้าขนมเค้ก!$C:$C,'รับ-จ่าย ประจำวัน'!$B174,เส้นแต่งหน้าขนมเค้ก!V:V)+SUMIF(แพ็ค!$C:$C,'รับ-จ่าย ประจำวัน'!$B174,แพ็ค!V:V)+SUMIF(ธุรการ!$C:$C,'รับ-จ่าย ประจำวัน'!$B174,ธุรการ!V:V)+SUMIF(เส้นแต่งหน้าขนมปัง!$C:$C,'รับ-จ่าย ประจำวัน'!$B174,เส้นแต่งหน้าขนมปัง!V:V)+SUMIF('วางแผนBC,CJ'!$C:$C,'รับ-จ่าย ประจำวัน'!$B174,'วางแผนBC,CJ'!V:V)+SUMIF(RD!$C:$C,'รับ-จ่าย ประจำวัน'!$B174,RD!V:V)+SUMIF('FG,ออนไล,คัดแยก'!$C:$C,'รับ-จ่าย ประจำวัน'!$B174,'FG,ออนไล,คัดแยก'!V:V)</f>
        <v>0</v>
      </c>
      <c r="BD174" s="16">
        <f>SUMIF(เตรียมส่วนผสม!$C:$C,'รับ-จ่าย ประจำวัน'!$B174,เตรียมส่วนผสม!W:W)+SUMIF(กวนไส้!$C:$C,'รับ-จ่าย ประจำวัน'!$B174,กวนไส้!W:W)+SUMIF(ผลิต1!$C:$C,'รับ-จ่าย ประจำวัน'!$B174,ผลิต1!W:W)+SUMIF(ผลิต2!$C:$C,'รับ-จ่าย ประจำวัน'!$B174,ผลิต2!W:W)+SUMIF(เส้นแต่งหน้าขนมเค้ก!$C:$C,'รับ-จ่าย ประจำวัน'!$B174,เส้นแต่งหน้าขนมเค้ก!W:W)+SUMIF(แพ็ค!$C:$C,'รับ-จ่าย ประจำวัน'!$B174,แพ็ค!W:W)+SUMIF(ธุรการ!$C:$C,'รับ-จ่าย ประจำวัน'!$B174,ธุรการ!W:W)+SUMIF(เส้นแต่งหน้าขนมปัง!$C:$C,'รับ-จ่าย ประจำวัน'!$B174,เส้นแต่งหน้าขนมปัง!W:W)+SUMIF('วางแผนBC,CJ'!$C:$C,'รับ-จ่าย ประจำวัน'!$B174,'วางแผนBC,CJ'!W:W)+SUMIF(RD!$C:$C,'รับ-จ่าย ประจำวัน'!$B174,RD!W:W)+SUMIF('FG,ออนไล,คัดแยก'!$C:$C,'รับ-จ่าย ประจำวัน'!$B174,'FG,ออนไล,คัดแยก'!W:W)</f>
        <v>0</v>
      </c>
      <c r="BE174" s="16">
        <f>SUMIF(เตรียมส่วนผสม!$C:$C,'รับ-จ่าย ประจำวัน'!$B174,เตรียมส่วนผสม!X:X)+SUMIF(กวนไส้!$C:$C,'รับ-จ่าย ประจำวัน'!$B174,กวนไส้!X:X)+SUMIF(ผลิต1!$C:$C,'รับ-จ่าย ประจำวัน'!$B174,ผลิต1!X:X)+SUMIF(ผลิต2!$C:$C,'รับ-จ่าย ประจำวัน'!$B174,ผลิต2!X:X)+SUMIF(เส้นแต่งหน้าขนมเค้ก!$C:$C,'รับ-จ่าย ประจำวัน'!$B174,เส้นแต่งหน้าขนมเค้ก!X:X)+SUMIF(แพ็ค!$C:$C,'รับ-จ่าย ประจำวัน'!$B174,แพ็ค!X:X)+SUMIF(ธุรการ!$C:$C,'รับ-จ่าย ประจำวัน'!$B174,ธุรการ!X:X)+SUMIF(เส้นแต่งหน้าขนมปัง!$C:$C,'รับ-จ่าย ประจำวัน'!$B174,เส้นแต่งหน้าขนมปัง!X:X)+SUMIF('วางแผนBC,CJ'!$C:$C,'รับ-จ่าย ประจำวัน'!$B174,'วางแผนBC,CJ'!X:X)+SUMIF(RD!$C:$C,'รับ-จ่าย ประจำวัน'!$B174,RD!X:X)+SUMIF('FG,ออนไล,คัดแยก'!$C:$C,'รับ-จ่าย ประจำวัน'!$B174,'FG,ออนไล,คัดแยก'!X:X)</f>
        <v>0</v>
      </c>
      <c r="BF174" s="16">
        <f>SUMIF(เตรียมส่วนผสม!$C:$C,'รับ-จ่าย ประจำวัน'!$B174,เตรียมส่วนผสม!Y:Y)+SUMIF(กวนไส้!$C:$C,'รับ-จ่าย ประจำวัน'!$B174,กวนไส้!Y:Y)+SUMIF(ผลิต1!$C:$C,'รับ-จ่าย ประจำวัน'!$B174,ผลิต1!Y:Y)+SUMIF(ผลิต2!$C:$C,'รับ-จ่าย ประจำวัน'!$B174,ผลิต2!Y:Y)+SUMIF(เส้นแต่งหน้าขนมเค้ก!$C:$C,'รับ-จ่าย ประจำวัน'!$B174,เส้นแต่งหน้าขนมเค้ก!Y:Y)+SUMIF(แพ็ค!$C:$C,'รับ-จ่าย ประจำวัน'!$B174,แพ็ค!Y:Y)+SUMIF(ธุรการ!$C:$C,'รับ-จ่าย ประจำวัน'!$B174,ธุรการ!Y:Y)+SUMIF(เส้นแต่งหน้าขนมปัง!$C:$C,'รับ-จ่าย ประจำวัน'!$B174,เส้นแต่งหน้าขนมปัง!Y:Y)+SUMIF('วางแผนBC,CJ'!$C:$C,'รับ-จ่าย ประจำวัน'!$B174,'วางแผนBC,CJ'!Y:Y)+SUMIF(RD!$C:$C,'รับ-จ่าย ประจำวัน'!$B174,RD!Y:Y)+SUMIF('FG,ออนไล,คัดแยก'!$C:$C,'รับ-จ่าย ประจำวัน'!$B174,'FG,ออนไล,คัดแยก'!Y:Y)</f>
        <v>0</v>
      </c>
      <c r="BG174" s="16">
        <f>SUMIF(เตรียมส่วนผสม!$C:$C,'รับ-จ่าย ประจำวัน'!$B174,เตรียมส่วนผสม!Z:Z)+SUMIF(กวนไส้!$C:$C,'รับ-จ่าย ประจำวัน'!$B174,กวนไส้!Z:Z)+SUMIF(ผลิต1!$C:$C,'รับ-จ่าย ประจำวัน'!$B174,ผลิต1!Z:Z)+SUMIF(ผลิต2!$C:$C,'รับ-จ่าย ประจำวัน'!$B174,ผลิต2!Z:Z)+SUMIF(เส้นแต่งหน้าขนมเค้ก!$C:$C,'รับ-จ่าย ประจำวัน'!$B174,เส้นแต่งหน้าขนมเค้ก!Z:Z)+SUMIF(แพ็ค!$C:$C,'รับ-จ่าย ประจำวัน'!$B174,แพ็ค!Z:Z)+SUMIF(ธุรการ!$C:$C,'รับ-จ่าย ประจำวัน'!$B174,ธุรการ!Z:Z)+SUMIF(เส้นแต่งหน้าขนมปัง!$C:$C,'รับ-จ่าย ประจำวัน'!$B174,เส้นแต่งหน้าขนมปัง!Z:Z)+SUMIF('วางแผนBC,CJ'!$C:$C,'รับ-จ่าย ประจำวัน'!$B174,'วางแผนBC,CJ'!Z:Z)+SUMIF(RD!$C:$C,'รับ-จ่าย ประจำวัน'!$B174,RD!Z:Z)+SUMIF('FG,ออนไล,คัดแยก'!$C:$C,'รับ-จ่าย ประจำวัน'!$B174,'FG,ออนไล,คัดแยก'!Z:Z)</f>
        <v>0</v>
      </c>
      <c r="BH174" s="16">
        <f>SUMIF(เตรียมส่วนผสม!$C:$C,'รับ-จ่าย ประจำวัน'!$B174,เตรียมส่วนผสม!AA:AA)+SUMIF(กวนไส้!$C:$C,'รับ-จ่าย ประจำวัน'!$B174,กวนไส้!AA:AA)+SUMIF(ผลิต1!$C:$C,'รับ-จ่าย ประจำวัน'!$B174,ผลิต1!AA:AA)+SUMIF(ผลิต2!$C:$C,'รับ-จ่าย ประจำวัน'!$B174,ผลิต2!AA:AA)+SUMIF(เส้นแต่งหน้าขนมเค้ก!$C:$C,'รับ-จ่าย ประจำวัน'!$B174,เส้นแต่งหน้าขนมเค้ก!AA:AA)+SUMIF(แพ็ค!$C:$C,'รับ-จ่าย ประจำวัน'!$B174,แพ็ค!AA:AA)+SUMIF(ธุรการ!$C:$C,'รับ-จ่าย ประจำวัน'!$B174,ธุรการ!AA:AA)+SUMIF(เส้นแต่งหน้าขนมปัง!$C:$C,'รับ-จ่าย ประจำวัน'!$B174,เส้นแต่งหน้าขนมปัง!AA:AA)+SUMIF('วางแผนBC,CJ'!$C:$C,'รับ-จ่าย ประจำวัน'!$B174,'วางแผนBC,CJ'!AA:AA)+SUMIF(RD!$C:$C,'รับ-จ่าย ประจำวัน'!$B174,RD!AA:AA)+SUMIF('FG,ออนไล,คัดแยก'!$C:$C,'รับ-จ่าย ประจำวัน'!$B174,'FG,ออนไล,คัดแยก'!AA:AA)</f>
        <v>0</v>
      </c>
      <c r="BI174" s="16">
        <f>SUMIF(เตรียมส่วนผสม!$C:$C,'รับ-จ่าย ประจำวัน'!$B174,เตรียมส่วนผสม!AB:AB)+SUMIF(กวนไส้!$C:$C,'รับ-จ่าย ประจำวัน'!$B174,กวนไส้!AB:AB)+SUMIF(ผลิต1!$C:$C,'รับ-จ่าย ประจำวัน'!$B174,ผลิต1!AB:AB)+SUMIF(ผลิต2!$C:$C,'รับ-จ่าย ประจำวัน'!$B174,ผลิต2!AB:AB)+SUMIF(เส้นแต่งหน้าขนมเค้ก!$C:$C,'รับ-จ่าย ประจำวัน'!$B174,เส้นแต่งหน้าขนมเค้ก!AB:AB)+SUMIF(แพ็ค!$C:$C,'รับ-จ่าย ประจำวัน'!$B174,แพ็ค!AB:AB)+SUMIF(ธุรการ!$C:$C,'รับ-จ่าย ประจำวัน'!$B174,ธุรการ!AB:AB)+SUMIF(เส้นแต่งหน้าขนมปัง!$C:$C,'รับ-จ่าย ประจำวัน'!$B174,เส้นแต่งหน้าขนมปัง!AB:AB)+SUMIF('วางแผนBC,CJ'!$C:$C,'รับ-จ่าย ประจำวัน'!$B174,'วางแผนBC,CJ'!AB:AB)+SUMIF(RD!$C:$C,'รับ-จ่าย ประจำวัน'!$B174,RD!AB:AB)+SUMIF('FG,ออนไล,คัดแยก'!$C:$C,'รับ-จ่าย ประจำวัน'!$B174,'FG,ออนไล,คัดแยก'!AB:AB)</f>
        <v>0</v>
      </c>
      <c r="BJ174" s="16">
        <f>SUMIF(เตรียมส่วนผสม!$C:$C,'รับ-จ่าย ประจำวัน'!$B174,เตรียมส่วนผสม!AC:AC)+SUMIF(กวนไส้!$C:$C,'รับ-จ่าย ประจำวัน'!$B174,กวนไส้!AC:AC)+SUMIF(ผลิต1!$C:$C,'รับ-จ่าย ประจำวัน'!$B174,ผลิต1!AC:AC)+SUMIF(ผลิต2!$C:$C,'รับ-จ่าย ประจำวัน'!$B174,ผลิต2!AC:AC)+SUMIF(เส้นแต่งหน้าขนมเค้ก!$C:$C,'รับ-จ่าย ประจำวัน'!$B174,เส้นแต่งหน้าขนมเค้ก!AC:AC)+SUMIF(แพ็ค!$C:$C,'รับ-จ่าย ประจำวัน'!$B174,แพ็ค!AC:AC)+SUMIF(ธุรการ!$C:$C,'รับ-จ่าย ประจำวัน'!$B174,ธุรการ!AC:AC)+SUMIF(เส้นแต่งหน้าขนมปัง!$C:$C,'รับ-จ่าย ประจำวัน'!$B174,เส้นแต่งหน้าขนมปัง!AC:AC)+SUMIF('วางแผนBC,CJ'!$C:$C,'รับ-จ่าย ประจำวัน'!$B174,'วางแผนBC,CJ'!AC:AC)+SUMIF(RD!$C:$C,'รับ-จ่าย ประจำวัน'!$B174,RD!AC:AC)+SUMIF('FG,ออนไล,คัดแยก'!$C:$C,'รับ-จ่าย ประจำวัน'!$B174,'FG,ออนไล,คัดแยก'!AC:AC)</f>
        <v>0</v>
      </c>
      <c r="BK174" s="16">
        <f>SUMIF(เตรียมส่วนผสม!$C:$C,'รับ-จ่าย ประจำวัน'!$B174,เตรียมส่วนผสม!AD:AD)+SUMIF(กวนไส้!$C:$C,'รับ-จ่าย ประจำวัน'!$B174,กวนไส้!AD:AD)+SUMIF(ผลิต1!$C:$C,'รับ-จ่าย ประจำวัน'!$B174,ผลิต1!AD:AD)+SUMIF(ผลิต2!$C:$C,'รับ-จ่าย ประจำวัน'!$B174,ผลิต2!AD:AD)+SUMIF(เส้นแต่งหน้าขนมเค้ก!$C:$C,'รับ-จ่าย ประจำวัน'!$B174,เส้นแต่งหน้าขนมเค้ก!AD:AD)+SUMIF(แพ็ค!$C:$C,'รับ-จ่าย ประจำวัน'!$B174,แพ็ค!AD:AD)+SUMIF(ธุรการ!$C:$C,'รับ-จ่าย ประจำวัน'!$B174,ธุรการ!AD:AD)+SUMIF(เส้นแต่งหน้าขนมปัง!$C:$C,'รับ-จ่าย ประจำวัน'!$B174,เส้นแต่งหน้าขนมปัง!AD:AD)+SUMIF('วางแผนBC,CJ'!$C:$C,'รับ-จ่าย ประจำวัน'!$B174,'วางแผนBC,CJ'!AD:AD)+SUMIF(RD!$C:$C,'รับ-จ่าย ประจำวัน'!$B174,RD!AD:AD)+SUMIF('FG,ออนไล,คัดแยก'!$C:$C,'รับ-จ่าย ประจำวัน'!$B174,'FG,ออนไล,คัดแยก'!AD:AD)</f>
        <v>0</v>
      </c>
      <c r="BL174" s="16">
        <f>SUMIF(เตรียมส่วนผสม!$C:$C,'รับ-จ่าย ประจำวัน'!$B174,เตรียมส่วนผสม!AE:AE)+SUMIF(กวนไส้!$C:$C,'รับ-จ่าย ประจำวัน'!$B174,กวนไส้!AE:AE)+SUMIF(ผลิต1!$C:$C,'รับ-จ่าย ประจำวัน'!$B174,ผลิต1!AE:AE)+SUMIF(ผลิต2!$C:$C,'รับ-จ่าย ประจำวัน'!$B174,ผลิต2!AE:AE)+SUMIF(เส้นแต่งหน้าขนมเค้ก!$C:$C,'รับ-จ่าย ประจำวัน'!$B174,เส้นแต่งหน้าขนมเค้ก!AE:AE)+SUMIF(แพ็ค!$C:$C,'รับ-จ่าย ประจำวัน'!$B174,แพ็ค!AE:AE)+SUMIF(ธุรการ!$C:$C,'รับ-จ่าย ประจำวัน'!$B174,ธุรการ!AE:AE)+SUMIF(เส้นแต่งหน้าขนมปัง!$C:$C,'รับ-จ่าย ประจำวัน'!$B174,เส้นแต่งหน้าขนมปัง!AE:AE)+SUMIF('วางแผนBC,CJ'!$C:$C,'รับ-จ่าย ประจำวัน'!$B174,'วางแผนBC,CJ'!AE:AE)+SUMIF(RD!$C:$C,'รับ-จ่าย ประจำวัน'!$B174,RD!AE:AE)+SUMIF('FG,ออนไล,คัดแยก'!$C:$C,'รับ-จ่าย ประจำวัน'!$B174,'FG,ออนไล,คัดแยก'!AE:AE)</f>
        <v>0</v>
      </c>
      <c r="BM174" s="16">
        <f>SUMIF(เตรียมส่วนผสม!$C:$C,'รับ-จ่าย ประจำวัน'!$B174,เตรียมส่วนผสม!AF:AF)+SUMIF(กวนไส้!$C:$C,'รับ-จ่าย ประจำวัน'!$B174,กวนไส้!AF:AF)+SUMIF(ผลิต1!$C:$C,'รับ-จ่าย ประจำวัน'!$B174,ผลิต1!AF:AF)+SUMIF(ผลิต2!$C:$C,'รับ-จ่าย ประจำวัน'!$B174,ผลิต2!AF:AF)+SUMIF(เส้นแต่งหน้าขนมเค้ก!$C:$C,'รับ-จ่าย ประจำวัน'!$B174,เส้นแต่งหน้าขนมเค้ก!AF:AF)+SUMIF(แพ็ค!$C:$C,'รับ-จ่าย ประจำวัน'!$B174,แพ็ค!AF:AF)+SUMIF(ธุรการ!$C:$C,'รับ-จ่าย ประจำวัน'!$B174,ธุรการ!AF:AF)+SUMIF(เส้นแต่งหน้าขนมปัง!$C:$C,'รับ-จ่าย ประจำวัน'!$B174,เส้นแต่งหน้าขนมปัง!AF:AF)+SUMIF('วางแผนBC,CJ'!$C:$C,'รับ-จ่าย ประจำวัน'!$B174,'วางแผนBC,CJ'!AF:AF)+SUMIF(RD!$C:$C,'รับ-จ่าย ประจำวัน'!$B174,RD!AF:AF)+SUMIF('FG,ออนไล,คัดแยก'!$C:$C,'รับ-จ่าย ประจำวัน'!$B174,'FG,ออนไล,คัดแยก'!AF:AF)</f>
        <v>0</v>
      </c>
      <c r="BN174" s="16">
        <f>SUMIF(เตรียมส่วนผสม!$C:$C,'รับ-จ่าย ประจำวัน'!$B174,เตรียมส่วนผสม!AG:AG)+SUMIF(กวนไส้!$C:$C,'รับ-จ่าย ประจำวัน'!$B174,กวนไส้!AG:AG)+SUMIF(ผลิต1!$C:$C,'รับ-จ่าย ประจำวัน'!$B174,ผลิต1!AG:AG)+SUMIF(ผลิต2!$C:$C,'รับ-จ่าย ประจำวัน'!$B174,ผลิต2!AG:AG)+SUMIF(เส้นแต่งหน้าขนมเค้ก!$C:$C,'รับ-จ่าย ประจำวัน'!$B174,เส้นแต่งหน้าขนมเค้ก!AG:AG)+SUMIF(แพ็ค!$C:$C,'รับ-จ่าย ประจำวัน'!$B174,แพ็ค!AG:AG)+SUMIF(ธุรการ!$C:$C,'รับ-จ่าย ประจำวัน'!$B174,ธุรการ!AG:AG)+SUMIF(เส้นแต่งหน้าขนมปัง!$C:$C,'รับ-จ่าย ประจำวัน'!$B174,เส้นแต่งหน้าขนมปัง!AG:AG)+SUMIF('วางแผนBC,CJ'!$C:$C,'รับ-จ่าย ประจำวัน'!$B174,'วางแผนBC,CJ'!AG:AG)+SUMIF(RD!$C:$C,'รับ-จ่าย ประจำวัน'!$B174,RD!AG:AG)+SUMIF('FG,ออนไล,คัดแยก'!$C:$C,'รับ-จ่าย ประจำวัน'!$B174,'FG,ออนไล,คัดแยก'!AG:AG)</f>
        <v>0</v>
      </c>
      <c r="BO174" s="16">
        <f>SUMIF(เตรียมส่วนผสม!$C:$C,'รับ-จ่าย ประจำวัน'!$B174,เตรียมส่วนผสม!AH:AH)+SUMIF(กวนไส้!$C:$C,'รับ-จ่าย ประจำวัน'!$B174,กวนไส้!AH:AH)+SUMIF(ผลิต1!$C:$C,'รับ-จ่าย ประจำวัน'!$B174,ผลิต1!AH:AH)+SUMIF(ผลิต2!$C:$C,'รับ-จ่าย ประจำวัน'!$B174,ผลิต2!AH:AH)+SUMIF(เส้นแต่งหน้าขนมเค้ก!$C:$C,'รับ-จ่าย ประจำวัน'!$B174,เส้นแต่งหน้าขนมเค้ก!AH:AH)+SUMIF(แพ็ค!$C:$C,'รับ-จ่าย ประจำวัน'!$B174,แพ็ค!AH:AH)+SUMIF(ธุรการ!$C:$C,'รับ-จ่าย ประจำวัน'!$B174,ธุรการ!AH:AH)+SUMIF(เส้นแต่งหน้าขนมปัง!$C:$C,'รับ-จ่าย ประจำวัน'!$B174,เส้นแต่งหน้าขนมปัง!AH:AH)+SUMIF('วางแผนBC,CJ'!$C:$C,'รับ-จ่าย ประจำวัน'!$B174,'วางแผนBC,CJ'!AH:AH)+SUMIF(RD!$C:$C,'รับ-จ่าย ประจำวัน'!$B174,RD!AH:AH)+SUMIF('FG,ออนไล,คัดแยก'!$C:$C,'รับ-จ่าย ประจำวัน'!$B174,'FG,ออนไล,คัดแยก'!AH:AH)</f>
        <v>0</v>
      </c>
      <c r="BP174" s="16">
        <f>SUMIF(เตรียมส่วนผสม!$C:$C,'รับ-จ่าย ประจำวัน'!$B174,เตรียมส่วนผสม!AI:AI)+SUMIF(กวนไส้!$C:$C,'รับ-จ่าย ประจำวัน'!$B174,กวนไส้!AI:AI)+SUMIF(ผลิต1!$C:$C,'รับ-จ่าย ประจำวัน'!$B174,ผลิต1!AI:AI)+SUMIF(ผลิต2!$C:$C,'รับ-จ่าย ประจำวัน'!$B174,ผลิต2!AI:AI)+SUMIF(เส้นแต่งหน้าขนมเค้ก!$C:$C,'รับ-จ่าย ประจำวัน'!$B174,เส้นแต่งหน้าขนมเค้ก!AI:AI)+SUMIF(แพ็ค!$C:$C,'รับ-จ่าย ประจำวัน'!$B174,แพ็ค!AI:AI)+SUMIF(ธุรการ!$C:$C,'รับ-จ่าย ประจำวัน'!$B174,ธุรการ!AI:AI)+SUMIF(เส้นแต่งหน้าขนมปัง!$C:$C,'รับ-จ่าย ประจำวัน'!$B174,เส้นแต่งหน้าขนมปัง!AI:AI)+SUMIF('วางแผนBC,CJ'!$C:$C,'รับ-จ่าย ประจำวัน'!$B174,'วางแผนBC,CJ'!AI:AI)+SUMIF(RD!$C:$C,'รับ-จ่าย ประจำวัน'!$B174,RD!AI:AI)+SUMIF('FG,ออนไล,คัดแยก'!$C:$C,'รับ-จ่าย ประจำวัน'!$B174,'FG,ออนไล,คัดแยก'!AI:AI)</f>
        <v>0</v>
      </c>
      <c r="BQ174" s="16">
        <f>SUMIF(เตรียมส่วนผสม!$C:$C,'รับ-จ่าย ประจำวัน'!$B174,เตรียมส่วนผสม!AJ:AJ)+SUMIF(กวนไส้!$C:$C,'รับ-จ่าย ประจำวัน'!$B174,กวนไส้!AJ:AJ)+SUMIF(ผลิต1!$C:$C,'รับ-จ่าย ประจำวัน'!$B174,ผลิต1!AJ:AJ)+SUMIF(ผลิต2!$C:$C,'รับ-จ่าย ประจำวัน'!$B174,ผลิต2!AJ:AJ)+SUMIF(เส้นแต่งหน้าขนมเค้ก!$C:$C,'รับ-จ่าย ประจำวัน'!$B174,เส้นแต่งหน้าขนมเค้ก!AJ:AJ)+SUMIF(แพ็ค!$C:$C,'รับ-จ่าย ประจำวัน'!$B174,แพ็ค!AJ:AJ)+SUMIF(ธุรการ!$C:$C,'รับ-จ่าย ประจำวัน'!$B174,ธุรการ!AJ:AJ)+SUMIF(เส้นแต่งหน้าขนมปัง!$C:$C,'รับ-จ่าย ประจำวัน'!$B174,เส้นแต่งหน้าขนมปัง!AJ:AJ)+SUMIF('วางแผนBC,CJ'!$C:$C,'รับ-จ่าย ประจำวัน'!$B174,'วางแผนBC,CJ'!AJ:AJ)+SUMIF(RD!$C:$C,'รับ-จ่าย ประจำวัน'!$B174,RD!AJ:AJ)+SUMIF('FG,ออนไล,คัดแยก'!$C:$C,'รับ-จ่าย ประจำวัน'!$B174,'FG,ออนไล,คัดแยก'!AJ:AJ)</f>
        <v>0</v>
      </c>
      <c r="BR174" s="16">
        <f>SUMIF(เตรียมส่วนผสม!$C:$C,'รับ-จ่าย ประจำวัน'!$B174,เตรียมส่วนผสม!AK:AK)+SUMIF(กวนไส้!$C:$C,'รับ-จ่าย ประจำวัน'!$B174,กวนไส้!AK:AK)+SUMIF(ผลิต1!$C:$C,'รับ-จ่าย ประจำวัน'!$B174,ผลิต1!AK:AK)+SUMIF(ผลิต2!$C:$C,'รับ-จ่าย ประจำวัน'!$B174,ผลิต2!AK:AK)+SUMIF(เส้นแต่งหน้าขนมเค้ก!$C:$C,'รับ-จ่าย ประจำวัน'!$B174,เส้นแต่งหน้าขนมเค้ก!AK:AK)+SUMIF(แพ็ค!$C:$C,'รับ-จ่าย ประจำวัน'!$B174,แพ็ค!AK:AK)+SUMIF(ธุรการ!$C:$C,'รับ-จ่าย ประจำวัน'!$B174,ธุรการ!AK:AK)+SUMIF(เส้นแต่งหน้าขนมปัง!$C:$C,'รับ-จ่าย ประจำวัน'!$B174,เส้นแต่งหน้าขนมปัง!AK:AK)+SUMIF('วางแผนBC,CJ'!$C:$C,'รับ-จ่าย ประจำวัน'!$B174,'วางแผนBC,CJ'!AK:AK)+SUMIF(RD!$C:$C,'รับ-จ่าย ประจำวัน'!$B174,RD!AK:AK)+SUMIF('FG,ออนไล,คัดแยก'!$C:$C,'รับ-จ่าย ประจำวัน'!$B174,'FG,ออนไล,คัดแยก'!AK:AK)</f>
        <v>0</v>
      </c>
      <c r="BS174" s="16">
        <f>SUMIF(เตรียมส่วนผสม!$C:$C,'รับ-จ่าย ประจำวัน'!$B174,เตรียมส่วนผสม!AL:AL)+SUMIF(กวนไส้!$C:$C,'รับ-จ่าย ประจำวัน'!$B174,กวนไส้!AL:AL)+SUMIF(ผลิต1!$C:$C,'รับ-จ่าย ประจำวัน'!$B174,ผลิต1!AL:AL)+SUMIF(ผลิต2!$C:$C,'รับ-จ่าย ประจำวัน'!$B174,ผลิต2!AL:AL)+SUMIF(เส้นแต่งหน้าขนมเค้ก!$C:$C,'รับ-จ่าย ประจำวัน'!$B174,เส้นแต่งหน้าขนมเค้ก!AL:AL)+SUMIF(แพ็ค!$C:$C,'รับ-จ่าย ประจำวัน'!$B174,แพ็ค!AL:AL)+SUMIF(ธุรการ!$C:$C,'รับ-จ่าย ประจำวัน'!$B174,ธุรการ!AL:AL)+SUMIF(เส้นแต่งหน้าขนมปัง!$C:$C,'รับ-จ่าย ประจำวัน'!$B174,เส้นแต่งหน้าขนมปัง!AL:AL)+SUMIF('วางแผนBC,CJ'!$C:$C,'รับ-จ่าย ประจำวัน'!$B174,'วางแผนBC,CJ'!AL:AL)+SUMIF(RD!$C:$C,'รับ-จ่าย ประจำวัน'!$B174,RD!AL:AL)+SUMIF('FG,ออนไล,คัดแยก'!$C:$C,'รับ-จ่าย ประจำวัน'!$B174,'FG,ออนไล,คัดแยก'!AL:AL)</f>
        <v>0</v>
      </c>
      <c r="BT174" s="18">
        <f t="shared" si="36"/>
        <v>0</v>
      </c>
      <c r="BU174" s="116">
        <f>22500+12500</f>
        <v>35000</v>
      </c>
      <c r="BV174" s="146">
        <f t="shared" si="37"/>
        <v>35000</v>
      </c>
      <c r="BW174" s="183">
        <v>30</v>
      </c>
      <c r="BX174" s="172">
        <f t="shared" si="42"/>
        <v>0</v>
      </c>
      <c r="BY174" s="188" t="e">
        <f t="shared" si="40"/>
        <v>#DIV/0!</v>
      </c>
      <c r="BZ174" s="180" t="e">
        <f t="shared" ca="1" si="38"/>
        <v>#DIV/0!</v>
      </c>
      <c r="CA174" s="93"/>
      <c r="CB174" s="93"/>
      <c r="CC174" s="93"/>
      <c r="CD174" s="93"/>
      <c r="CE174" s="93"/>
      <c r="CF174" s="93"/>
      <c r="CG174" s="93"/>
      <c r="CH174" s="93"/>
      <c r="CI174" s="93"/>
      <c r="CJ174" s="94"/>
      <c r="CK174" s="9">
        <f t="shared" si="41"/>
        <v>0</v>
      </c>
    </row>
    <row r="175" spans="1:89" hidden="1" x14ac:dyDescent="0.5">
      <c r="A175" s="149" t="s">
        <v>650</v>
      </c>
      <c r="B175" s="114" t="s">
        <v>650</v>
      </c>
      <c r="C175" s="21" t="s">
        <v>651</v>
      </c>
      <c r="D175" s="135" t="s">
        <v>91</v>
      </c>
      <c r="E175" s="11">
        <v>0</v>
      </c>
      <c r="F175" s="75"/>
      <c r="G175" s="11"/>
      <c r="H175" s="12">
        <v>25000</v>
      </c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3"/>
      <c r="AF175" s="13"/>
      <c r="AG175" s="13"/>
      <c r="AH175" s="13"/>
      <c r="AI175" s="14"/>
      <c r="AJ175" s="14"/>
      <c r="AK175" s="14"/>
      <c r="AL175" s="14"/>
      <c r="AM175" s="14"/>
      <c r="AN175" s="15">
        <f t="shared" si="35"/>
        <v>0</v>
      </c>
      <c r="AO175" s="16">
        <f>SUMIF(เตรียมส่วนผสม!$C:$C,'รับ-จ่าย ประจำวัน'!$B175,เตรียมส่วนผสม!H:H)+SUMIF(กวนไส้!$C:$C,'รับ-จ่าย ประจำวัน'!$B175,กวนไส้!H:H)+SUMIF(ผลิต1!$C:$C,'รับ-จ่าย ประจำวัน'!$B175,ผลิต1!H:H)+SUMIF(ผลิต2!$C:$C,'รับ-จ่าย ประจำวัน'!$B175,ผลิต2!H:H)+SUMIF(เส้นแต่งหน้าขนมเค้ก!$C:$C,'รับ-จ่าย ประจำวัน'!$B175,เส้นแต่งหน้าขนมเค้ก!H:H)+SUMIF(แพ็ค!$C:$C,'รับ-จ่าย ประจำวัน'!$B175,แพ็ค!H:H)+SUMIF(ธุรการ!$C:$C,'รับ-จ่าย ประจำวัน'!$B175,ธุรการ!H:H)+SUMIF(เส้นแต่งหน้าขนมปัง!$C:$C,'รับ-จ่าย ประจำวัน'!$B175,เส้นแต่งหน้าขนมปัง!H:H)+SUMIF('วางแผนBC,CJ'!$C:$C,'รับ-จ่าย ประจำวัน'!$B175,'วางแผนBC,CJ'!H:H)+SUMIF(RD!$C:$C,'รับ-จ่าย ประจำวัน'!$B175,RD!H:H)+SUMIF('FG,ออนไล,คัดแยก'!$C:$C,'รับ-จ่าย ประจำวัน'!$B175,'FG,ออนไล,คัดแยก'!H:H)</f>
        <v>0</v>
      </c>
      <c r="AP175" s="16">
        <f>SUMIF(เตรียมส่วนผสม!$C:$C,'รับ-จ่าย ประจำวัน'!$B175,เตรียมส่วนผสม!I:I)+SUMIF(กวนไส้!$C:$C,'รับ-จ่าย ประจำวัน'!$B175,กวนไส้!I:I)+SUMIF(ผลิต1!$C:$C,'รับ-จ่าย ประจำวัน'!$B175,ผลิต1!I:I)+SUMIF(ผลิต2!$C:$C,'รับ-จ่าย ประจำวัน'!$B175,ผลิต2!I:I)+SUMIF(เส้นแต่งหน้าขนมเค้ก!$C:$C,'รับ-จ่าย ประจำวัน'!$B175,เส้นแต่งหน้าขนมเค้ก!I:I)+SUMIF(แพ็ค!$C:$C,'รับ-จ่าย ประจำวัน'!$B175,แพ็ค!I:I)+SUMIF(ธุรการ!$C:$C,'รับ-จ่าย ประจำวัน'!$B175,ธุรการ!I:I)+SUMIF(เส้นแต่งหน้าขนมปัง!$C:$C,'รับ-จ่าย ประจำวัน'!$B175,เส้นแต่งหน้าขนมปัง!I:I)+SUMIF('วางแผนBC,CJ'!$C:$C,'รับ-จ่าย ประจำวัน'!$B175,'วางแผนBC,CJ'!I:I)+SUMIF(RD!$C:$C,'รับ-จ่าย ประจำวัน'!$B175,RD!I:I)+SUMIF('FG,ออนไล,คัดแยก'!$C:$C,'รับ-จ่าย ประจำวัน'!$B175,'FG,ออนไล,คัดแยก'!I:I)</f>
        <v>0</v>
      </c>
      <c r="AQ175" s="16">
        <f>SUMIF(เตรียมส่วนผสม!$C:$C,'รับ-จ่าย ประจำวัน'!$B175,เตรียมส่วนผสม!J:J)+SUMIF(กวนไส้!$C:$C,'รับ-จ่าย ประจำวัน'!$B175,กวนไส้!J:J)+SUMIF(ผลิต1!$C:$C,'รับ-จ่าย ประจำวัน'!$B175,ผลิต1!J:J)+SUMIF(ผลิต2!$C:$C,'รับ-จ่าย ประจำวัน'!$B175,ผลิต2!J:J)+SUMIF(เส้นแต่งหน้าขนมเค้ก!$C:$C,'รับ-จ่าย ประจำวัน'!$B175,เส้นแต่งหน้าขนมเค้ก!J:J)+SUMIF(แพ็ค!$C:$C,'รับ-จ่าย ประจำวัน'!$B175,แพ็ค!J:J)+SUMIF(ธุรการ!$C:$C,'รับ-จ่าย ประจำวัน'!$B175,ธุรการ!J:J)+SUMIF(เส้นแต่งหน้าขนมปัง!$C:$C,'รับ-จ่าย ประจำวัน'!$B175,เส้นแต่งหน้าขนมปัง!J:J)+SUMIF('วางแผนBC,CJ'!$C:$C,'รับ-จ่าย ประจำวัน'!$B175,'วางแผนBC,CJ'!J:J)+SUMIF(RD!$C:$C,'รับ-จ่าย ประจำวัน'!$B175,RD!J:J)+SUMIF('FG,ออนไล,คัดแยก'!$C:$C,'รับ-จ่าย ประจำวัน'!$B175,'FG,ออนไล,คัดแยก'!J:J)</f>
        <v>0</v>
      </c>
      <c r="AR175" s="16">
        <f>SUMIF(เตรียมส่วนผสม!$C:$C,'รับ-จ่าย ประจำวัน'!$B175,เตรียมส่วนผสม!K:K)+SUMIF(กวนไส้!$C:$C,'รับ-จ่าย ประจำวัน'!$B175,กวนไส้!K:K)+SUMIF(ผลิต1!$C:$C,'รับ-จ่าย ประจำวัน'!$B175,ผลิต1!K:K)+SUMIF(ผลิต2!$C:$C,'รับ-จ่าย ประจำวัน'!$B175,ผลิต2!K:K)+SUMIF(เส้นแต่งหน้าขนมเค้ก!$C:$C,'รับ-จ่าย ประจำวัน'!$B175,เส้นแต่งหน้าขนมเค้ก!K:K)+SUMIF(แพ็ค!$C:$C,'รับ-จ่าย ประจำวัน'!$B175,แพ็ค!K:K)+SUMIF(ธุรการ!$C:$C,'รับ-จ่าย ประจำวัน'!$B175,ธุรการ!K:K)+SUMIF(เส้นแต่งหน้าขนมปัง!$C:$C,'รับ-จ่าย ประจำวัน'!$B175,เส้นแต่งหน้าขนมปัง!K:K)+SUMIF('วางแผนBC,CJ'!$C:$C,'รับ-จ่าย ประจำวัน'!$B175,'วางแผนBC,CJ'!K:K)+SUMIF(RD!$C:$C,'รับ-จ่าย ประจำวัน'!$B175,RD!K:K)+SUMIF('FG,ออนไล,คัดแยก'!$C:$C,'รับ-จ่าย ประจำวัน'!$B175,'FG,ออนไล,คัดแยก'!K:K)</f>
        <v>0</v>
      </c>
      <c r="AS175" s="16">
        <f>SUMIF(เตรียมส่วนผสม!$C:$C,'รับ-จ่าย ประจำวัน'!$B175,เตรียมส่วนผสม!L:L)+SUMIF(กวนไส้!$C:$C,'รับ-จ่าย ประจำวัน'!$B175,กวนไส้!L:L)+SUMIF(ผลิต1!$C:$C,'รับ-จ่าย ประจำวัน'!$B175,ผลิต1!L:L)+SUMIF(ผลิต2!$C:$C,'รับ-จ่าย ประจำวัน'!$B175,ผลิต2!L:L)+SUMIF(เส้นแต่งหน้าขนมเค้ก!$C:$C,'รับ-จ่าย ประจำวัน'!$B175,เส้นแต่งหน้าขนมเค้ก!L:L)+SUMIF(แพ็ค!$C:$C,'รับ-จ่าย ประจำวัน'!$B175,แพ็ค!L:L)+SUMIF(ธุรการ!$C:$C,'รับ-จ่าย ประจำวัน'!$B175,ธุรการ!L:L)+SUMIF(เส้นแต่งหน้าขนมปัง!$C:$C,'รับ-จ่าย ประจำวัน'!$B175,เส้นแต่งหน้าขนมปัง!L:L)+SUMIF('วางแผนBC,CJ'!$C:$C,'รับ-จ่าย ประจำวัน'!$B175,'วางแผนBC,CJ'!L:L)+SUMIF(RD!$C:$C,'รับ-จ่าย ประจำวัน'!$B175,RD!L:L)+SUMIF('FG,ออนไล,คัดแยก'!$C:$C,'รับ-จ่าย ประจำวัน'!$B175,'FG,ออนไล,คัดแยก'!L:L)</f>
        <v>0</v>
      </c>
      <c r="AT175" s="16">
        <f>SUMIF(เตรียมส่วนผสม!$C:$C,'รับ-จ่าย ประจำวัน'!$B175,เตรียมส่วนผสม!M:M)+SUMIF(กวนไส้!$C:$C,'รับ-จ่าย ประจำวัน'!$B175,กวนไส้!M:M)+SUMIF(ผลิต1!$C:$C,'รับ-จ่าย ประจำวัน'!$B175,ผลิต1!M:M)+SUMIF(ผลิต2!$C:$C,'รับ-จ่าย ประจำวัน'!$B175,ผลิต2!M:M)+SUMIF(เส้นแต่งหน้าขนมเค้ก!$C:$C,'รับ-จ่าย ประจำวัน'!$B175,เส้นแต่งหน้าขนมเค้ก!M:M)+SUMIF(แพ็ค!$C:$C,'รับ-จ่าย ประจำวัน'!$B175,แพ็ค!M:M)+SUMIF(ธุรการ!$C:$C,'รับ-จ่าย ประจำวัน'!$B175,ธุรการ!M:M)+SUMIF(เส้นแต่งหน้าขนมปัง!$C:$C,'รับ-จ่าย ประจำวัน'!$B175,เส้นแต่งหน้าขนมปัง!M:M)+SUMIF('วางแผนBC,CJ'!$C:$C,'รับ-จ่าย ประจำวัน'!$B175,'วางแผนBC,CJ'!M:M)+SUMIF(RD!$C:$C,'รับ-จ่าย ประจำวัน'!$B175,RD!M:M)+SUMIF('FG,ออนไล,คัดแยก'!$C:$C,'รับ-จ่าย ประจำวัน'!$B175,'FG,ออนไล,คัดแยก'!M:M)</f>
        <v>0</v>
      </c>
      <c r="AU175" s="16">
        <f>SUMIF(เตรียมส่วนผสม!$C:$C,'รับ-จ่าย ประจำวัน'!$B175,เตรียมส่วนผสม!N:N)+SUMIF(กวนไส้!$C:$C,'รับ-จ่าย ประจำวัน'!$B175,กวนไส้!N:N)+SUMIF(ผลิต1!$C:$C,'รับ-จ่าย ประจำวัน'!$B175,ผลิต1!N:N)+SUMIF(ผลิต2!$C:$C,'รับ-จ่าย ประจำวัน'!$B175,ผลิต2!N:N)+SUMIF(เส้นแต่งหน้าขนมเค้ก!$C:$C,'รับ-จ่าย ประจำวัน'!$B175,เส้นแต่งหน้าขนมเค้ก!N:N)+SUMIF(แพ็ค!$C:$C,'รับ-จ่าย ประจำวัน'!$B175,แพ็ค!N:N)+SUMIF(ธุรการ!$C:$C,'รับ-จ่าย ประจำวัน'!$B175,ธุรการ!N:N)+SUMIF(เส้นแต่งหน้าขนมปัง!$C:$C,'รับ-จ่าย ประจำวัน'!$B175,เส้นแต่งหน้าขนมปัง!N:N)+SUMIF('วางแผนBC,CJ'!$C:$C,'รับ-จ่าย ประจำวัน'!$B175,'วางแผนBC,CJ'!N:N)+SUMIF(RD!$C:$C,'รับ-จ่าย ประจำวัน'!$B175,RD!N:N)+SUMIF('FG,ออนไล,คัดแยก'!$C:$C,'รับ-จ่าย ประจำวัน'!$B175,'FG,ออนไล,คัดแยก'!N:N)</f>
        <v>0</v>
      </c>
      <c r="AV175" s="16">
        <f>SUMIF(เตรียมส่วนผสม!$C:$C,'รับ-จ่าย ประจำวัน'!$B175,เตรียมส่วนผสม!O:O)+SUMIF(กวนไส้!$C:$C,'รับ-จ่าย ประจำวัน'!$B175,กวนไส้!O:O)+SUMIF(ผลิต1!$C:$C,'รับ-จ่าย ประจำวัน'!$B175,ผลิต1!O:O)+SUMIF(ผลิต2!$C:$C,'รับ-จ่าย ประจำวัน'!$B175,ผลิต2!O:O)+SUMIF(เส้นแต่งหน้าขนมเค้ก!$C:$C,'รับ-จ่าย ประจำวัน'!$B175,เส้นแต่งหน้าขนมเค้ก!O:O)+SUMIF(แพ็ค!$C:$C,'รับ-จ่าย ประจำวัน'!$B175,แพ็ค!O:O)+SUMIF(ธุรการ!$C:$C,'รับ-จ่าย ประจำวัน'!$B175,ธุรการ!O:O)+SUMIF(เส้นแต่งหน้าขนมปัง!$C:$C,'รับ-จ่าย ประจำวัน'!$B175,เส้นแต่งหน้าขนมปัง!O:O)+SUMIF('วางแผนBC,CJ'!$C:$C,'รับ-จ่าย ประจำวัน'!$B175,'วางแผนBC,CJ'!O:O)+SUMIF(RD!$C:$C,'รับ-จ่าย ประจำวัน'!$B175,RD!O:O)+SUMIF('FG,ออนไล,คัดแยก'!$C:$C,'รับ-จ่าย ประจำวัน'!$B175,'FG,ออนไล,คัดแยก'!O:O)</f>
        <v>0</v>
      </c>
      <c r="AW175" s="16">
        <f>SUMIF(เตรียมส่วนผสม!$C:$C,'รับ-จ่าย ประจำวัน'!$B175,เตรียมส่วนผสม!P:P)+SUMIF(กวนไส้!$C:$C,'รับ-จ่าย ประจำวัน'!$B175,กวนไส้!P:P)+SUMIF(ผลิต1!$C:$C,'รับ-จ่าย ประจำวัน'!$B175,ผลิต1!P:P)+SUMIF(ผลิต2!$C:$C,'รับ-จ่าย ประจำวัน'!$B175,ผลิต2!P:P)+SUMIF(เส้นแต่งหน้าขนมเค้ก!$C:$C,'รับ-จ่าย ประจำวัน'!$B175,เส้นแต่งหน้าขนมเค้ก!P:P)+SUMIF(แพ็ค!$C:$C,'รับ-จ่าย ประจำวัน'!$B175,แพ็ค!P:P)+SUMIF(ธุรการ!$C:$C,'รับ-จ่าย ประจำวัน'!$B175,ธุรการ!P:P)+SUMIF(เส้นแต่งหน้าขนมปัง!$C:$C,'รับ-จ่าย ประจำวัน'!$B175,เส้นแต่งหน้าขนมปัง!P:P)+SUMIF('วางแผนBC,CJ'!$C:$C,'รับ-จ่าย ประจำวัน'!$B175,'วางแผนBC,CJ'!P:P)+SUMIF(RD!$C:$C,'รับ-จ่าย ประจำวัน'!$B175,RD!P:P)+SUMIF('FG,ออนไล,คัดแยก'!$C:$C,'รับ-จ่าย ประจำวัน'!$B175,'FG,ออนไล,คัดแยก'!P:P)</f>
        <v>0</v>
      </c>
      <c r="AX175" s="16">
        <f>SUMIF(เตรียมส่วนผสม!$C:$C,'รับ-จ่าย ประจำวัน'!$B175,เตรียมส่วนผสม!Q:Q)+SUMIF(กวนไส้!$C:$C,'รับ-จ่าย ประจำวัน'!$B175,กวนไส้!Q:Q)+SUMIF(ผลิต1!$C:$C,'รับ-จ่าย ประจำวัน'!$B175,ผลิต1!Q:Q)+SUMIF(ผลิต2!$C:$C,'รับ-จ่าย ประจำวัน'!$B175,ผลิต2!Q:Q)+SUMIF(เส้นแต่งหน้าขนมเค้ก!$C:$C,'รับ-จ่าย ประจำวัน'!$B175,เส้นแต่งหน้าขนมเค้ก!Q:Q)+SUMIF(แพ็ค!$C:$C,'รับ-จ่าย ประจำวัน'!$B175,แพ็ค!Q:Q)+SUMIF(ธุรการ!$C:$C,'รับ-จ่าย ประจำวัน'!$B175,ธุรการ!Q:Q)+SUMIF(เส้นแต่งหน้าขนมปัง!$C:$C,'รับ-จ่าย ประจำวัน'!$B175,เส้นแต่งหน้าขนมปัง!Q:Q)+SUMIF('วางแผนBC,CJ'!$C:$C,'รับ-จ่าย ประจำวัน'!$B175,'วางแผนBC,CJ'!Q:Q)+SUMIF(RD!$C:$C,'รับ-จ่าย ประจำวัน'!$B175,RD!Q:Q)+SUMIF('FG,ออนไล,คัดแยก'!$C:$C,'รับ-จ่าย ประจำวัน'!$B175,'FG,ออนไล,คัดแยก'!Q:Q)</f>
        <v>0</v>
      </c>
      <c r="AY175" s="16">
        <f>SUMIF(เตรียมส่วนผสม!$C:$C,'รับ-จ่าย ประจำวัน'!$B175,เตรียมส่วนผสม!R:R)+SUMIF(กวนไส้!$C:$C,'รับ-จ่าย ประจำวัน'!$B175,กวนไส้!R:R)+SUMIF(ผลิต1!$C:$C,'รับ-จ่าย ประจำวัน'!$B175,ผลิต1!R:R)+SUMIF(ผลิต2!$C:$C,'รับ-จ่าย ประจำวัน'!$B175,ผลิต2!R:R)+SUMIF(เส้นแต่งหน้าขนมเค้ก!$C:$C,'รับ-จ่าย ประจำวัน'!$B175,เส้นแต่งหน้าขนมเค้ก!R:R)+SUMIF(แพ็ค!$C:$C,'รับ-จ่าย ประจำวัน'!$B175,แพ็ค!R:R)+SUMIF(ธุรการ!$C:$C,'รับ-จ่าย ประจำวัน'!$B175,ธุรการ!R:R)+SUMIF(เส้นแต่งหน้าขนมปัง!$C:$C,'รับ-จ่าย ประจำวัน'!$B175,เส้นแต่งหน้าขนมปัง!R:R)+SUMIF('วางแผนBC,CJ'!$C:$C,'รับ-จ่าย ประจำวัน'!$B175,'วางแผนBC,CJ'!R:R)+SUMIF(RD!$C:$C,'รับ-จ่าย ประจำวัน'!$B175,RD!R:R)+SUMIF('FG,ออนไล,คัดแยก'!$C:$C,'รับ-จ่าย ประจำวัน'!$B175,'FG,ออนไล,คัดแยก'!R:R)</f>
        <v>0</v>
      </c>
      <c r="AZ175" s="16">
        <f>SUMIF(เตรียมส่วนผสม!$C:$C,'รับ-จ่าย ประจำวัน'!$B175,เตรียมส่วนผสม!S:S)+SUMIF(กวนไส้!$C:$C,'รับ-จ่าย ประจำวัน'!$B175,กวนไส้!S:S)+SUMIF(ผลิต1!$C:$C,'รับ-จ่าย ประจำวัน'!$B175,ผลิต1!S:S)+SUMIF(ผลิต2!$C:$C,'รับ-จ่าย ประจำวัน'!$B175,ผลิต2!S:S)+SUMIF(เส้นแต่งหน้าขนมเค้ก!$C:$C,'รับ-จ่าย ประจำวัน'!$B175,เส้นแต่งหน้าขนมเค้ก!S:S)+SUMIF(แพ็ค!$C:$C,'รับ-จ่าย ประจำวัน'!$B175,แพ็ค!S:S)+SUMIF(ธุรการ!$C:$C,'รับ-จ่าย ประจำวัน'!$B175,ธุรการ!S:S)+SUMIF(เส้นแต่งหน้าขนมปัง!$C:$C,'รับ-จ่าย ประจำวัน'!$B175,เส้นแต่งหน้าขนมปัง!S:S)+SUMIF('วางแผนBC,CJ'!$C:$C,'รับ-จ่าย ประจำวัน'!$B175,'วางแผนBC,CJ'!S:S)+SUMIF(RD!$C:$C,'รับ-จ่าย ประจำวัน'!$B175,RD!S:S)+SUMIF('FG,ออนไล,คัดแยก'!$C:$C,'รับ-จ่าย ประจำวัน'!$B175,'FG,ออนไล,คัดแยก'!S:S)</f>
        <v>0</v>
      </c>
      <c r="BA175" s="16">
        <f>SUMIF(เตรียมส่วนผสม!$C:$C,'รับ-จ่าย ประจำวัน'!$B175,เตรียมส่วนผสม!T:T)+SUMIF(กวนไส้!$C:$C,'รับ-จ่าย ประจำวัน'!$B175,กวนไส้!T:T)+SUMIF(ผลิต1!$C:$C,'รับ-จ่าย ประจำวัน'!$B175,ผลิต1!T:T)+SUMIF(ผลิต2!$C:$C,'รับ-จ่าย ประจำวัน'!$B175,ผลิต2!T:T)+SUMIF(เส้นแต่งหน้าขนมเค้ก!$C:$C,'รับ-จ่าย ประจำวัน'!$B175,เส้นแต่งหน้าขนมเค้ก!T:T)+SUMIF(แพ็ค!$C:$C,'รับ-จ่าย ประจำวัน'!$B175,แพ็ค!T:T)+SUMIF(ธุรการ!$C:$C,'รับ-จ่าย ประจำวัน'!$B175,ธุรการ!T:T)+SUMIF(เส้นแต่งหน้าขนมปัง!$C:$C,'รับ-จ่าย ประจำวัน'!$B175,เส้นแต่งหน้าขนมปัง!T:T)+SUMIF('วางแผนBC,CJ'!$C:$C,'รับ-จ่าย ประจำวัน'!$B175,'วางแผนBC,CJ'!T:T)+SUMIF(RD!$C:$C,'รับ-จ่าย ประจำวัน'!$B175,RD!T:T)+SUMIF('FG,ออนไล,คัดแยก'!$C:$C,'รับ-จ่าย ประจำวัน'!$B175,'FG,ออนไล,คัดแยก'!T:T)</f>
        <v>0</v>
      </c>
      <c r="BB175" s="16">
        <f>SUMIF(เตรียมส่วนผสม!$C:$C,'รับ-จ่าย ประจำวัน'!$B175,เตรียมส่วนผสม!U:U)+SUMIF(กวนไส้!$C:$C,'รับ-จ่าย ประจำวัน'!$B175,กวนไส้!U:U)+SUMIF(ผลิต1!$C:$C,'รับ-จ่าย ประจำวัน'!$B175,ผลิต1!U:U)+SUMIF(ผลิต2!$C:$C,'รับ-จ่าย ประจำวัน'!$B175,ผลิต2!U:U)+SUMIF(เส้นแต่งหน้าขนมเค้ก!$C:$C,'รับ-จ่าย ประจำวัน'!$B175,เส้นแต่งหน้าขนมเค้ก!U:U)+SUMIF(แพ็ค!$C:$C,'รับ-จ่าย ประจำวัน'!$B175,แพ็ค!U:U)+SUMIF(ธุรการ!$C:$C,'รับ-จ่าย ประจำวัน'!$B175,ธุรการ!U:U)+SUMIF(เส้นแต่งหน้าขนมปัง!$C:$C,'รับ-จ่าย ประจำวัน'!$B175,เส้นแต่งหน้าขนมปัง!U:U)+SUMIF('วางแผนBC,CJ'!$C:$C,'รับ-จ่าย ประจำวัน'!$B175,'วางแผนBC,CJ'!U:U)+SUMIF(RD!$C:$C,'รับ-จ่าย ประจำวัน'!$B175,RD!U:U)+SUMIF('FG,ออนไล,คัดแยก'!$C:$C,'รับ-จ่าย ประจำวัน'!$B175,'FG,ออนไล,คัดแยก'!U:U)</f>
        <v>0</v>
      </c>
      <c r="BC175" s="16">
        <f>SUMIF(เตรียมส่วนผสม!$C:$C,'รับ-จ่าย ประจำวัน'!$B175,เตรียมส่วนผสม!V:V)+SUMIF(กวนไส้!$C:$C,'รับ-จ่าย ประจำวัน'!$B175,กวนไส้!V:V)+SUMIF(ผลิต1!$C:$C,'รับ-จ่าย ประจำวัน'!$B175,ผลิต1!V:V)+SUMIF(ผลิต2!$C:$C,'รับ-จ่าย ประจำวัน'!$B175,ผลิต2!V:V)+SUMIF(เส้นแต่งหน้าขนมเค้ก!$C:$C,'รับ-จ่าย ประจำวัน'!$B175,เส้นแต่งหน้าขนมเค้ก!V:V)+SUMIF(แพ็ค!$C:$C,'รับ-จ่าย ประจำวัน'!$B175,แพ็ค!V:V)+SUMIF(ธุรการ!$C:$C,'รับ-จ่าย ประจำวัน'!$B175,ธุรการ!V:V)+SUMIF(เส้นแต่งหน้าขนมปัง!$C:$C,'รับ-จ่าย ประจำวัน'!$B175,เส้นแต่งหน้าขนมปัง!V:V)+SUMIF('วางแผนBC,CJ'!$C:$C,'รับ-จ่าย ประจำวัน'!$B175,'วางแผนBC,CJ'!V:V)+SUMIF(RD!$C:$C,'รับ-จ่าย ประจำวัน'!$B175,RD!V:V)+SUMIF('FG,ออนไล,คัดแยก'!$C:$C,'รับ-จ่าย ประจำวัน'!$B175,'FG,ออนไล,คัดแยก'!V:V)</f>
        <v>0</v>
      </c>
      <c r="BD175" s="16">
        <f>SUMIF(เตรียมส่วนผสม!$C:$C,'รับ-จ่าย ประจำวัน'!$B175,เตรียมส่วนผสม!W:W)+SUMIF(กวนไส้!$C:$C,'รับ-จ่าย ประจำวัน'!$B175,กวนไส้!W:W)+SUMIF(ผลิต1!$C:$C,'รับ-จ่าย ประจำวัน'!$B175,ผลิต1!W:W)+SUMIF(ผลิต2!$C:$C,'รับ-จ่าย ประจำวัน'!$B175,ผลิต2!W:W)+SUMIF(เส้นแต่งหน้าขนมเค้ก!$C:$C,'รับ-จ่าย ประจำวัน'!$B175,เส้นแต่งหน้าขนมเค้ก!W:W)+SUMIF(แพ็ค!$C:$C,'รับ-จ่าย ประจำวัน'!$B175,แพ็ค!W:W)+SUMIF(ธุรการ!$C:$C,'รับ-จ่าย ประจำวัน'!$B175,ธุรการ!W:W)+SUMIF(เส้นแต่งหน้าขนมปัง!$C:$C,'รับ-จ่าย ประจำวัน'!$B175,เส้นแต่งหน้าขนมปัง!W:W)+SUMIF('วางแผนBC,CJ'!$C:$C,'รับ-จ่าย ประจำวัน'!$B175,'วางแผนBC,CJ'!W:W)+SUMIF(RD!$C:$C,'รับ-จ่าย ประจำวัน'!$B175,RD!W:W)+SUMIF('FG,ออนไล,คัดแยก'!$C:$C,'รับ-จ่าย ประจำวัน'!$B175,'FG,ออนไล,คัดแยก'!W:W)</f>
        <v>0</v>
      </c>
      <c r="BE175" s="16">
        <f>SUMIF(เตรียมส่วนผสม!$C:$C,'รับ-จ่าย ประจำวัน'!$B175,เตรียมส่วนผสม!X:X)+SUMIF(กวนไส้!$C:$C,'รับ-จ่าย ประจำวัน'!$B175,กวนไส้!X:X)+SUMIF(ผลิต1!$C:$C,'รับ-จ่าย ประจำวัน'!$B175,ผลิต1!X:X)+SUMIF(ผลิต2!$C:$C,'รับ-จ่าย ประจำวัน'!$B175,ผลิต2!X:X)+SUMIF(เส้นแต่งหน้าขนมเค้ก!$C:$C,'รับ-จ่าย ประจำวัน'!$B175,เส้นแต่งหน้าขนมเค้ก!X:X)+SUMIF(แพ็ค!$C:$C,'รับ-จ่าย ประจำวัน'!$B175,แพ็ค!X:X)+SUMIF(ธุรการ!$C:$C,'รับ-จ่าย ประจำวัน'!$B175,ธุรการ!X:X)+SUMIF(เส้นแต่งหน้าขนมปัง!$C:$C,'รับ-จ่าย ประจำวัน'!$B175,เส้นแต่งหน้าขนมปัง!X:X)+SUMIF('วางแผนBC,CJ'!$C:$C,'รับ-จ่าย ประจำวัน'!$B175,'วางแผนBC,CJ'!X:X)+SUMIF(RD!$C:$C,'รับ-จ่าย ประจำวัน'!$B175,RD!X:X)+SUMIF('FG,ออนไล,คัดแยก'!$C:$C,'รับ-จ่าย ประจำวัน'!$B175,'FG,ออนไล,คัดแยก'!X:X)</f>
        <v>0</v>
      </c>
      <c r="BF175" s="16">
        <f>SUMIF(เตรียมส่วนผสม!$C:$C,'รับ-จ่าย ประจำวัน'!$B175,เตรียมส่วนผสม!Y:Y)+SUMIF(กวนไส้!$C:$C,'รับ-จ่าย ประจำวัน'!$B175,กวนไส้!Y:Y)+SUMIF(ผลิต1!$C:$C,'รับ-จ่าย ประจำวัน'!$B175,ผลิต1!Y:Y)+SUMIF(ผลิต2!$C:$C,'รับ-จ่าย ประจำวัน'!$B175,ผลิต2!Y:Y)+SUMIF(เส้นแต่งหน้าขนมเค้ก!$C:$C,'รับ-จ่าย ประจำวัน'!$B175,เส้นแต่งหน้าขนมเค้ก!Y:Y)+SUMIF(แพ็ค!$C:$C,'รับ-จ่าย ประจำวัน'!$B175,แพ็ค!Y:Y)+SUMIF(ธุรการ!$C:$C,'รับ-จ่าย ประจำวัน'!$B175,ธุรการ!Y:Y)+SUMIF(เส้นแต่งหน้าขนมปัง!$C:$C,'รับ-จ่าย ประจำวัน'!$B175,เส้นแต่งหน้าขนมปัง!Y:Y)+SUMIF('วางแผนBC,CJ'!$C:$C,'รับ-จ่าย ประจำวัน'!$B175,'วางแผนBC,CJ'!Y:Y)+SUMIF(RD!$C:$C,'รับ-จ่าย ประจำวัน'!$B175,RD!Y:Y)+SUMIF('FG,ออนไล,คัดแยก'!$C:$C,'รับ-จ่าย ประจำวัน'!$B175,'FG,ออนไล,คัดแยก'!Y:Y)</f>
        <v>0</v>
      </c>
      <c r="BG175" s="16">
        <f>SUMIF(เตรียมส่วนผสม!$C:$C,'รับ-จ่าย ประจำวัน'!$B175,เตรียมส่วนผสม!Z:Z)+SUMIF(กวนไส้!$C:$C,'รับ-จ่าย ประจำวัน'!$B175,กวนไส้!Z:Z)+SUMIF(ผลิต1!$C:$C,'รับ-จ่าย ประจำวัน'!$B175,ผลิต1!Z:Z)+SUMIF(ผลิต2!$C:$C,'รับ-จ่าย ประจำวัน'!$B175,ผลิต2!Z:Z)+SUMIF(เส้นแต่งหน้าขนมเค้ก!$C:$C,'รับ-จ่าย ประจำวัน'!$B175,เส้นแต่งหน้าขนมเค้ก!Z:Z)+SUMIF(แพ็ค!$C:$C,'รับ-จ่าย ประจำวัน'!$B175,แพ็ค!Z:Z)+SUMIF(ธุรการ!$C:$C,'รับ-จ่าย ประจำวัน'!$B175,ธุรการ!Z:Z)+SUMIF(เส้นแต่งหน้าขนมปัง!$C:$C,'รับ-จ่าย ประจำวัน'!$B175,เส้นแต่งหน้าขนมปัง!Z:Z)+SUMIF('วางแผนBC,CJ'!$C:$C,'รับ-จ่าย ประจำวัน'!$B175,'วางแผนBC,CJ'!Z:Z)+SUMIF(RD!$C:$C,'รับ-จ่าย ประจำวัน'!$B175,RD!Z:Z)+SUMIF('FG,ออนไล,คัดแยก'!$C:$C,'รับ-จ่าย ประจำวัน'!$B175,'FG,ออนไล,คัดแยก'!Z:Z)</f>
        <v>0</v>
      </c>
      <c r="BH175" s="16">
        <f>SUMIF(เตรียมส่วนผสม!$C:$C,'รับ-จ่าย ประจำวัน'!$B175,เตรียมส่วนผสม!AA:AA)+SUMIF(กวนไส้!$C:$C,'รับ-จ่าย ประจำวัน'!$B175,กวนไส้!AA:AA)+SUMIF(ผลิต1!$C:$C,'รับ-จ่าย ประจำวัน'!$B175,ผลิต1!AA:AA)+SUMIF(ผลิต2!$C:$C,'รับ-จ่าย ประจำวัน'!$B175,ผลิต2!AA:AA)+SUMIF(เส้นแต่งหน้าขนมเค้ก!$C:$C,'รับ-จ่าย ประจำวัน'!$B175,เส้นแต่งหน้าขนมเค้ก!AA:AA)+SUMIF(แพ็ค!$C:$C,'รับ-จ่าย ประจำวัน'!$B175,แพ็ค!AA:AA)+SUMIF(ธุรการ!$C:$C,'รับ-จ่าย ประจำวัน'!$B175,ธุรการ!AA:AA)+SUMIF(เส้นแต่งหน้าขนมปัง!$C:$C,'รับ-จ่าย ประจำวัน'!$B175,เส้นแต่งหน้าขนมปัง!AA:AA)+SUMIF('วางแผนBC,CJ'!$C:$C,'รับ-จ่าย ประจำวัน'!$B175,'วางแผนBC,CJ'!AA:AA)+SUMIF(RD!$C:$C,'รับ-จ่าย ประจำวัน'!$B175,RD!AA:AA)+SUMIF('FG,ออนไล,คัดแยก'!$C:$C,'รับ-จ่าย ประจำวัน'!$B175,'FG,ออนไล,คัดแยก'!AA:AA)</f>
        <v>0</v>
      </c>
      <c r="BI175" s="16">
        <f>SUMIF(เตรียมส่วนผสม!$C:$C,'รับ-จ่าย ประจำวัน'!$B175,เตรียมส่วนผสม!AB:AB)+SUMIF(กวนไส้!$C:$C,'รับ-จ่าย ประจำวัน'!$B175,กวนไส้!AB:AB)+SUMIF(ผลิต1!$C:$C,'รับ-จ่าย ประจำวัน'!$B175,ผลิต1!AB:AB)+SUMIF(ผลิต2!$C:$C,'รับ-จ่าย ประจำวัน'!$B175,ผลิต2!AB:AB)+SUMIF(เส้นแต่งหน้าขนมเค้ก!$C:$C,'รับ-จ่าย ประจำวัน'!$B175,เส้นแต่งหน้าขนมเค้ก!AB:AB)+SUMIF(แพ็ค!$C:$C,'รับ-จ่าย ประจำวัน'!$B175,แพ็ค!AB:AB)+SUMIF(ธุรการ!$C:$C,'รับ-จ่าย ประจำวัน'!$B175,ธุรการ!AB:AB)+SUMIF(เส้นแต่งหน้าขนมปัง!$C:$C,'รับ-จ่าย ประจำวัน'!$B175,เส้นแต่งหน้าขนมปัง!AB:AB)+SUMIF('วางแผนBC,CJ'!$C:$C,'รับ-จ่าย ประจำวัน'!$B175,'วางแผนBC,CJ'!AB:AB)+SUMIF(RD!$C:$C,'รับ-จ่าย ประจำวัน'!$B175,RD!AB:AB)+SUMIF('FG,ออนไล,คัดแยก'!$C:$C,'รับ-จ่าย ประจำวัน'!$B175,'FG,ออนไล,คัดแยก'!AB:AB)</f>
        <v>0</v>
      </c>
      <c r="BJ175" s="16">
        <f>SUMIF(เตรียมส่วนผสม!$C:$C,'รับ-จ่าย ประจำวัน'!$B175,เตรียมส่วนผสม!AC:AC)+SUMIF(กวนไส้!$C:$C,'รับ-จ่าย ประจำวัน'!$B175,กวนไส้!AC:AC)+SUMIF(ผลิต1!$C:$C,'รับ-จ่าย ประจำวัน'!$B175,ผลิต1!AC:AC)+SUMIF(ผลิต2!$C:$C,'รับ-จ่าย ประจำวัน'!$B175,ผลิต2!AC:AC)+SUMIF(เส้นแต่งหน้าขนมเค้ก!$C:$C,'รับ-จ่าย ประจำวัน'!$B175,เส้นแต่งหน้าขนมเค้ก!AC:AC)+SUMIF(แพ็ค!$C:$C,'รับ-จ่าย ประจำวัน'!$B175,แพ็ค!AC:AC)+SUMIF(ธุรการ!$C:$C,'รับ-จ่าย ประจำวัน'!$B175,ธุรการ!AC:AC)+SUMIF(เส้นแต่งหน้าขนมปัง!$C:$C,'รับ-จ่าย ประจำวัน'!$B175,เส้นแต่งหน้าขนมปัง!AC:AC)+SUMIF('วางแผนBC,CJ'!$C:$C,'รับ-จ่าย ประจำวัน'!$B175,'วางแผนBC,CJ'!AC:AC)+SUMIF(RD!$C:$C,'รับ-จ่าย ประจำวัน'!$B175,RD!AC:AC)+SUMIF('FG,ออนไล,คัดแยก'!$C:$C,'รับ-จ่าย ประจำวัน'!$B175,'FG,ออนไล,คัดแยก'!AC:AC)</f>
        <v>0</v>
      </c>
      <c r="BK175" s="16">
        <f>SUMIF(เตรียมส่วนผสม!$C:$C,'รับ-จ่าย ประจำวัน'!$B175,เตรียมส่วนผสม!AD:AD)+SUMIF(กวนไส้!$C:$C,'รับ-จ่าย ประจำวัน'!$B175,กวนไส้!AD:AD)+SUMIF(ผลิต1!$C:$C,'รับ-จ่าย ประจำวัน'!$B175,ผลิต1!AD:AD)+SUMIF(ผลิต2!$C:$C,'รับ-จ่าย ประจำวัน'!$B175,ผลิต2!AD:AD)+SUMIF(เส้นแต่งหน้าขนมเค้ก!$C:$C,'รับ-จ่าย ประจำวัน'!$B175,เส้นแต่งหน้าขนมเค้ก!AD:AD)+SUMIF(แพ็ค!$C:$C,'รับ-จ่าย ประจำวัน'!$B175,แพ็ค!AD:AD)+SUMIF(ธุรการ!$C:$C,'รับ-จ่าย ประจำวัน'!$B175,ธุรการ!AD:AD)+SUMIF(เส้นแต่งหน้าขนมปัง!$C:$C,'รับ-จ่าย ประจำวัน'!$B175,เส้นแต่งหน้าขนมปัง!AD:AD)+SUMIF('วางแผนBC,CJ'!$C:$C,'รับ-จ่าย ประจำวัน'!$B175,'วางแผนBC,CJ'!AD:AD)+SUMIF(RD!$C:$C,'รับ-จ่าย ประจำวัน'!$B175,RD!AD:AD)+SUMIF('FG,ออนไล,คัดแยก'!$C:$C,'รับ-จ่าย ประจำวัน'!$B175,'FG,ออนไล,คัดแยก'!AD:AD)</f>
        <v>0</v>
      </c>
      <c r="BL175" s="16">
        <f>SUMIF(เตรียมส่วนผสม!$C:$C,'รับ-จ่าย ประจำวัน'!$B175,เตรียมส่วนผสม!AE:AE)+SUMIF(กวนไส้!$C:$C,'รับ-จ่าย ประจำวัน'!$B175,กวนไส้!AE:AE)+SUMIF(ผลิต1!$C:$C,'รับ-จ่าย ประจำวัน'!$B175,ผลิต1!AE:AE)+SUMIF(ผลิต2!$C:$C,'รับ-จ่าย ประจำวัน'!$B175,ผลิต2!AE:AE)+SUMIF(เส้นแต่งหน้าขนมเค้ก!$C:$C,'รับ-จ่าย ประจำวัน'!$B175,เส้นแต่งหน้าขนมเค้ก!AE:AE)+SUMIF(แพ็ค!$C:$C,'รับ-จ่าย ประจำวัน'!$B175,แพ็ค!AE:AE)+SUMIF(ธุรการ!$C:$C,'รับ-จ่าย ประจำวัน'!$B175,ธุรการ!AE:AE)+SUMIF(เส้นแต่งหน้าขนมปัง!$C:$C,'รับ-จ่าย ประจำวัน'!$B175,เส้นแต่งหน้าขนมปัง!AE:AE)+SUMIF('วางแผนBC,CJ'!$C:$C,'รับ-จ่าย ประจำวัน'!$B175,'วางแผนBC,CJ'!AE:AE)+SUMIF(RD!$C:$C,'รับ-จ่าย ประจำวัน'!$B175,RD!AE:AE)+SUMIF('FG,ออนไล,คัดแยก'!$C:$C,'รับ-จ่าย ประจำวัน'!$B175,'FG,ออนไล,คัดแยก'!AE:AE)</f>
        <v>0</v>
      </c>
      <c r="BM175" s="16">
        <f>SUMIF(เตรียมส่วนผสม!$C:$C,'รับ-จ่าย ประจำวัน'!$B175,เตรียมส่วนผสม!AF:AF)+SUMIF(กวนไส้!$C:$C,'รับ-จ่าย ประจำวัน'!$B175,กวนไส้!AF:AF)+SUMIF(ผลิต1!$C:$C,'รับ-จ่าย ประจำวัน'!$B175,ผลิต1!AF:AF)+SUMIF(ผลิต2!$C:$C,'รับ-จ่าย ประจำวัน'!$B175,ผลิต2!AF:AF)+SUMIF(เส้นแต่งหน้าขนมเค้ก!$C:$C,'รับ-จ่าย ประจำวัน'!$B175,เส้นแต่งหน้าขนมเค้ก!AF:AF)+SUMIF(แพ็ค!$C:$C,'รับ-จ่าย ประจำวัน'!$B175,แพ็ค!AF:AF)+SUMIF(ธุรการ!$C:$C,'รับ-จ่าย ประจำวัน'!$B175,ธุรการ!AF:AF)+SUMIF(เส้นแต่งหน้าขนมปัง!$C:$C,'รับ-จ่าย ประจำวัน'!$B175,เส้นแต่งหน้าขนมปัง!AF:AF)+SUMIF('วางแผนBC,CJ'!$C:$C,'รับ-จ่าย ประจำวัน'!$B175,'วางแผนBC,CJ'!AF:AF)+SUMIF(RD!$C:$C,'รับ-จ่าย ประจำวัน'!$B175,RD!AF:AF)+SUMIF('FG,ออนไล,คัดแยก'!$C:$C,'รับ-จ่าย ประจำวัน'!$B175,'FG,ออนไล,คัดแยก'!AF:AF)</f>
        <v>0</v>
      </c>
      <c r="BN175" s="16">
        <f>SUMIF(เตรียมส่วนผสม!$C:$C,'รับ-จ่าย ประจำวัน'!$B175,เตรียมส่วนผสม!AG:AG)+SUMIF(กวนไส้!$C:$C,'รับ-จ่าย ประจำวัน'!$B175,กวนไส้!AG:AG)+SUMIF(ผลิต1!$C:$C,'รับ-จ่าย ประจำวัน'!$B175,ผลิต1!AG:AG)+SUMIF(ผลิต2!$C:$C,'รับ-จ่าย ประจำวัน'!$B175,ผลิต2!AG:AG)+SUMIF(เส้นแต่งหน้าขนมเค้ก!$C:$C,'รับ-จ่าย ประจำวัน'!$B175,เส้นแต่งหน้าขนมเค้ก!AG:AG)+SUMIF(แพ็ค!$C:$C,'รับ-จ่าย ประจำวัน'!$B175,แพ็ค!AG:AG)+SUMIF(ธุรการ!$C:$C,'รับ-จ่าย ประจำวัน'!$B175,ธุรการ!AG:AG)+SUMIF(เส้นแต่งหน้าขนมปัง!$C:$C,'รับ-จ่าย ประจำวัน'!$B175,เส้นแต่งหน้าขนมปัง!AG:AG)+SUMIF('วางแผนBC,CJ'!$C:$C,'รับ-จ่าย ประจำวัน'!$B175,'วางแผนBC,CJ'!AG:AG)+SUMIF(RD!$C:$C,'รับ-จ่าย ประจำวัน'!$B175,RD!AG:AG)+SUMIF('FG,ออนไล,คัดแยก'!$C:$C,'รับ-จ่าย ประจำวัน'!$B175,'FG,ออนไล,คัดแยก'!AG:AG)</f>
        <v>0</v>
      </c>
      <c r="BO175" s="16">
        <f>SUMIF(เตรียมส่วนผสม!$C:$C,'รับ-จ่าย ประจำวัน'!$B175,เตรียมส่วนผสม!AH:AH)+SUMIF(กวนไส้!$C:$C,'รับ-จ่าย ประจำวัน'!$B175,กวนไส้!AH:AH)+SUMIF(ผลิต1!$C:$C,'รับ-จ่าย ประจำวัน'!$B175,ผลิต1!AH:AH)+SUMIF(ผลิต2!$C:$C,'รับ-จ่าย ประจำวัน'!$B175,ผลิต2!AH:AH)+SUMIF(เส้นแต่งหน้าขนมเค้ก!$C:$C,'รับ-จ่าย ประจำวัน'!$B175,เส้นแต่งหน้าขนมเค้ก!AH:AH)+SUMIF(แพ็ค!$C:$C,'รับ-จ่าย ประจำวัน'!$B175,แพ็ค!AH:AH)+SUMIF(ธุรการ!$C:$C,'รับ-จ่าย ประจำวัน'!$B175,ธุรการ!AH:AH)+SUMIF(เส้นแต่งหน้าขนมปัง!$C:$C,'รับ-จ่าย ประจำวัน'!$B175,เส้นแต่งหน้าขนมปัง!AH:AH)+SUMIF('วางแผนBC,CJ'!$C:$C,'รับ-จ่าย ประจำวัน'!$B175,'วางแผนBC,CJ'!AH:AH)+SUMIF(RD!$C:$C,'รับ-จ่าย ประจำวัน'!$B175,RD!AH:AH)+SUMIF('FG,ออนไล,คัดแยก'!$C:$C,'รับ-จ่าย ประจำวัน'!$B175,'FG,ออนไล,คัดแยก'!AH:AH)</f>
        <v>0</v>
      </c>
      <c r="BP175" s="16">
        <f>SUMIF(เตรียมส่วนผสม!$C:$C,'รับ-จ่าย ประจำวัน'!$B175,เตรียมส่วนผสม!AI:AI)+SUMIF(กวนไส้!$C:$C,'รับ-จ่าย ประจำวัน'!$B175,กวนไส้!AI:AI)+SUMIF(ผลิต1!$C:$C,'รับ-จ่าย ประจำวัน'!$B175,ผลิต1!AI:AI)+SUMIF(ผลิต2!$C:$C,'รับ-จ่าย ประจำวัน'!$B175,ผลิต2!AI:AI)+SUMIF(เส้นแต่งหน้าขนมเค้ก!$C:$C,'รับ-จ่าย ประจำวัน'!$B175,เส้นแต่งหน้าขนมเค้ก!AI:AI)+SUMIF(แพ็ค!$C:$C,'รับ-จ่าย ประจำวัน'!$B175,แพ็ค!AI:AI)+SUMIF(ธุรการ!$C:$C,'รับ-จ่าย ประจำวัน'!$B175,ธุรการ!AI:AI)+SUMIF(เส้นแต่งหน้าขนมปัง!$C:$C,'รับ-จ่าย ประจำวัน'!$B175,เส้นแต่งหน้าขนมปัง!AI:AI)+SUMIF('วางแผนBC,CJ'!$C:$C,'รับ-จ่าย ประจำวัน'!$B175,'วางแผนBC,CJ'!AI:AI)+SUMIF(RD!$C:$C,'รับ-จ่าย ประจำวัน'!$B175,RD!AI:AI)+SUMIF('FG,ออนไล,คัดแยก'!$C:$C,'รับ-จ่าย ประจำวัน'!$B175,'FG,ออนไล,คัดแยก'!AI:AI)</f>
        <v>0</v>
      </c>
      <c r="BQ175" s="16">
        <f>SUMIF(เตรียมส่วนผสม!$C:$C,'รับ-จ่าย ประจำวัน'!$B175,เตรียมส่วนผสม!AJ:AJ)+SUMIF(กวนไส้!$C:$C,'รับ-จ่าย ประจำวัน'!$B175,กวนไส้!AJ:AJ)+SUMIF(ผลิต1!$C:$C,'รับ-จ่าย ประจำวัน'!$B175,ผลิต1!AJ:AJ)+SUMIF(ผลิต2!$C:$C,'รับ-จ่าย ประจำวัน'!$B175,ผลิต2!AJ:AJ)+SUMIF(เส้นแต่งหน้าขนมเค้ก!$C:$C,'รับ-จ่าย ประจำวัน'!$B175,เส้นแต่งหน้าขนมเค้ก!AJ:AJ)+SUMIF(แพ็ค!$C:$C,'รับ-จ่าย ประจำวัน'!$B175,แพ็ค!AJ:AJ)+SUMIF(ธุรการ!$C:$C,'รับ-จ่าย ประจำวัน'!$B175,ธุรการ!AJ:AJ)+SUMIF(เส้นแต่งหน้าขนมปัง!$C:$C,'รับ-จ่าย ประจำวัน'!$B175,เส้นแต่งหน้าขนมปัง!AJ:AJ)+SUMIF('วางแผนBC,CJ'!$C:$C,'รับ-จ่าย ประจำวัน'!$B175,'วางแผนBC,CJ'!AJ:AJ)+SUMIF(RD!$C:$C,'รับ-จ่าย ประจำวัน'!$B175,RD!AJ:AJ)+SUMIF('FG,ออนไล,คัดแยก'!$C:$C,'รับ-จ่าย ประจำวัน'!$B175,'FG,ออนไล,คัดแยก'!AJ:AJ)</f>
        <v>0</v>
      </c>
      <c r="BR175" s="16">
        <f>SUMIF(เตรียมส่วนผสม!$C:$C,'รับ-จ่าย ประจำวัน'!$B175,เตรียมส่วนผสม!AK:AK)+SUMIF(กวนไส้!$C:$C,'รับ-จ่าย ประจำวัน'!$B175,กวนไส้!AK:AK)+SUMIF(ผลิต1!$C:$C,'รับ-จ่าย ประจำวัน'!$B175,ผลิต1!AK:AK)+SUMIF(ผลิต2!$C:$C,'รับ-จ่าย ประจำวัน'!$B175,ผลิต2!AK:AK)+SUMIF(เส้นแต่งหน้าขนมเค้ก!$C:$C,'รับ-จ่าย ประจำวัน'!$B175,เส้นแต่งหน้าขนมเค้ก!AK:AK)+SUMIF(แพ็ค!$C:$C,'รับ-จ่าย ประจำวัน'!$B175,แพ็ค!AK:AK)+SUMIF(ธุรการ!$C:$C,'รับ-จ่าย ประจำวัน'!$B175,ธุรการ!AK:AK)+SUMIF(เส้นแต่งหน้าขนมปัง!$C:$C,'รับ-จ่าย ประจำวัน'!$B175,เส้นแต่งหน้าขนมปัง!AK:AK)+SUMIF('วางแผนBC,CJ'!$C:$C,'รับ-จ่าย ประจำวัน'!$B175,'วางแผนBC,CJ'!AK:AK)+SUMIF(RD!$C:$C,'รับ-จ่าย ประจำวัน'!$B175,RD!AK:AK)+SUMIF('FG,ออนไล,คัดแยก'!$C:$C,'รับ-จ่าย ประจำวัน'!$B175,'FG,ออนไล,คัดแยก'!AK:AK)</f>
        <v>0</v>
      </c>
      <c r="BS175" s="16">
        <f>SUMIF(เตรียมส่วนผสม!$C:$C,'รับ-จ่าย ประจำวัน'!$B175,เตรียมส่วนผสม!AL:AL)+SUMIF(กวนไส้!$C:$C,'รับ-จ่าย ประจำวัน'!$B175,กวนไส้!AL:AL)+SUMIF(ผลิต1!$C:$C,'รับ-จ่าย ประจำวัน'!$B175,ผลิต1!AL:AL)+SUMIF(ผลิต2!$C:$C,'รับ-จ่าย ประจำวัน'!$B175,ผลิต2!AL:AL)+SUMIF(เส้นแต่งหน้าขนมเค้ก!$C:$C,'รับ-จ่าย ประจำวัน'!$B175,เส้นแต่งหน้าขนมเค้ก!AL:AL)+SUMIF(แพ็ค!$C:$C,'รับ-จ่าย ประจำวัน'!$B175,แพ็ค!AL:AL)+SUMIF(ธุรการ!$C:$C,'รับ-จ่าย ประจำวัน'!$B175,ธุรการ!AL:AL)+SUMIF(เส้นแต่งหน้าขนมปัง!$C:$C,'รับ-จ่าย ประจำวัน'!$B175,เส้นแต่งหน้าขนมปัง!AL:AL)+SUMIF('วางแผนBC,CJ'!$C:$C,'รับ-จ่าย ประจำวัน'!$B175,'วางแผนBC,CJ'!AL:AL)+SUMIF(RD!$C:$C,'รับ-จ่าย ประจำวัน'!$B175,RD!AL:AL)+SUMIF('FG,ออนไล,คัดแยก'!$C:$C,'รับ-จ่าย ประจำวัน'!$B175,'FG,ออนไล,คัดแยก'!AL:AL)</f>
        <v>0</v>
      </c>
      <c r="BT175" s="18">
        <f t="shared" si="36"/>
        <v>0</v>
      </c>
      <c r="BU175" s="116">
        <v>5000</v>
      </c>
      <c r="BV175" s="146">
        <f t="shared" si="37"/>
        <v>25000</v>
      </c>
      <c r="BW175" s="183">
        <v>30</v>
      </c>
      <c r="BX175" s="172">
        <f t="shared" si="42"/>
        <v>0</v>
      </c>
      <c r="BY175" s="188" t="e">
        <f t="shared" si="40"/>
        <v>#DIV/0!</v>
      </c>
      <c r="BZ175" s="180" t="e">
        <f t="shared" ca="1" si="38"/>
        <v>#DIV/0!</v>
      </c>
      <c r="CA175" s="152"/>
      <c r="CB175" s="93"/>
      <c r="CC175" s="93"/>
      <c r="CD175" s="93"/>
      <c r="CE175" s="93"/>
      <c r="CF175" s="93"/>
      <c r="CG175" s="93"/>
      <c r="CH175" s="93"/>
      <c r="CI175" s="93"/>
      <c r="CJ175" s="94"/>
      <c r="CK175" s="9">
        <f t="shared" si="41"/>
        <v>20000</v>
      </c>
    </row>
    <row r="176" spans="1:89" x14ac:dyDescent="0.5">
      <c r="A176" s="149" t="s">
        <v>662</v>
      </c>
      <c r="B176" s="34">
        <v>1023101004</v>
      </c>
      <c r="C176" s="10" t="s">
        <v>663</v>
      </c>
      <c r="D176" s="135" t="s">
        <v>91</v>
      </c>
      <c r="E176" s="11">
        <v>0</v>
      </c>
      <c r="F176" s="129"/>
      <c r="G176" s="20" t="s">
        <v>664</v>
      </c>
      <c r="H176" s="12">
        <v>64931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16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3"/>
      <c r="AF176" s="13"/>
      <c r="AG176" s="13"/>
      <c r="AH176" s="13"/>
      <c r="AI176" s="14"/>
      <c r="AJ176" s="14"/>
      <c r="AK176" s="14"/>
      <c r="AL176" s="14"/>
      <c r="AM176" s="14"/>
      <c r="AN176" s="15">
        <f t="shared" si="35"/>
        <v>0</v>
      </c>
      <c r="AO176" s="16">
        <f>SUMIF(เตรียมส่วนผสม!$C:$C,'รับ-จ่าย ประจำวัน'!$B176,เตรียมส่วนผสม!H:H)+SUMIF(กวนไส้!$C:$C,'รับ-จ่าย ประจำวัน'!$B176,กวนไส้!H:H)+SUMIF(ผลิต1!$C:$C,'รับ-จ่าย ประจำวัน'!$B176,ผลิต1!H:H)+SUMIF(ผลิต2!$C:$C,'รับ-จ่าย ประจำวัน'!$B176,ผลิต2!H:H)+SUMIF(เส้นแต่งหน้าขนมเค้ก!$C:$C,'รับ-จ่าย ประจำวัน'!$B176,เส้นแต่งหน้าขนมเค้ก!H:H)+SUMIF(แพ็ค!$C:$C,'รับ-จ่าย ประจำวัน'!$B176,แพ็ค!H:H)+SUMIF(ธุรการ!$C:$C,'รับ-จ่าย ประจำวัน'!$B176,ธุรการ!H:H)+SUMIF(เส้นแต่งหน้าขนมปัง!$C:$C,'รับ-จ่าย ประจำวัน'!$B176,เส้นแต่งหน้าขนมปัง!H:H)+SUMIF('วางแผนBC,CJ'!$C:$C,'รับ-จ่าย ประจำวัน'!$B176,'วางแผนBC,CJ'!H:H)+SUMIF(RD!$C:$C,'รับ-จ่าย ประจำวัน'!$B176,RD!H:H)+SUMIF('FG,ออนไล,คัดแยก'!$C:$C,'รับ-จ่าย ประจำวัน'!$B176,'FG,ออนไล,คัดแยก'!H:H)</f>
        <v>0</v>
      </c>
      <c r="AP176" s="16">
        <f>SUMIF(เตรียมส่วนผสม!$C:$C,'รับ-จ่าย ประจำวัน'!$B176,เตรียมส่วนผสม!I:I)+SUMIF(กวนไส้!$C:$C,'รับ-จ่าย ประจำวัน'!$B176,กวนไส้!I:I)+SUMIF(ผลิต1!$C:$C,'รับ-จ่าย ประจำวัน'!$B176,ผลิต1!I:I)+SUMIF(ผลิต2!$C:$C,'รับ-จ่าย ประจำวัน'!$B176,ผลิต2!I:I)+SUMIF(เส้นแต่งหน้าขนมเค้ก!$C:$C,'รับ-จ่าย ประจำวัน'!$B176,เส้นแต่งหน้าขนมเค้ก!I:I)+SUMIF(แพ็ค!$C:$C,'รับ-จ่าย ประจำวัน'!$B176,แพ็ค!I:I)+SUMIF(ธุรการ!$C:$C,'รับ-จ่าย ประจำวัน'!$B176,ธุรการ!I:I)+SUMIF(เส้นแต่งหน้าขนมปัง!$C:$C,'รับ-จ่าย ประจำวัน'!$B176,เส้นแต่งหน้าขนมปัง!I:I)+SUMIF('วางแผนBC,CJ'!$C:$C,'รับ-จ่าย ประจำวัน'!$B176,'วางแผนBC,CJ'!I:I)+SUMIF(RD!$C:$C,'รับ-จ่าย ประจำวัน'!$B176,RD!I:I)+SUMIF('FG,ออนไล,คัดแยก'!$C:$C,'รับ-จ่าย ประจำวัน'!$B176,'FG,ออนไล,คัดแยก'!I:I)</f>
        <v>0</v>
      </c>
      <c r="AQ176" s="16">
        <f>SUMIF(เตรียมส่วนผสม!$C:$C,'รับ-จ่าย ประจำวัน'!$B176,เตรียมส่วนผสม!J:J)+SUMIF(กวนไส้!$C:$C,'รับ-จ่าย ประจำวัน'!$B176,กวนไส้!J:J)+SUMIF(ผลิต1!$C:$C,'รับ-จ่าย ประจำวัน'!$B176,ผลิต1!J:J)+SUMIF(ผลิต2!$C:$C,'รับ-จ่าย ประจำวัน'!$B176,ผลิต2!J:J)+SUMIF(เส้นแต่งหน้าขนมเค้ก!$C:$C,'รับ-จ่าย ประจำวัน'!$B176,เส้นแต่งหน้าขนมเค้ก!J:J)+SUMIF(แพ็ค!$C:$C,'รับ-จ่าย ประจำวัน'!$B176,แพ็ค!J:J)+SUMIF(ธุรการ!$C:$C,'รับ-จ่าย ประจำวัน'!$B176,ธุรการ!J:J)+SUMIF(เส้นแต่งหน้าขนมปัง!$C:$C,'รับ-จ่าย ประจำวัน'!$B176,เส้นแต่งหน้าขนมปัง!J:J)+SUMIF('วางแผนBC,CJ'!$C:$C,'รับ-จ่าย ประจำวัน'!$B176,'วางแผนBC,CJ'!J:J)+SUMIF(RD!$C:$C,'รับ-จ่าย ประจำวัน'!$B176,RD!J:J)+SUMIF('FG,ออนไล,คัดแยก'!$C:$C,'รับ-จ่าย ประจำวัน'!$B176,'FG,ออนไล,คัดแยก'!J:J)</f>
        <v>0</v>
      </c>
      <c r="AR176" s="16">
        <f>SUMIF(เตรียมส่วนผสม!$C:$C,'รับ-จ่าย ประจำวัน'!$B176,เตรียมส่วนผสม!K:K)+SUMIF(กวนไส้!$C:$C,'รับ-จ่าย ประจำวัน'!$B176,กวนไส้!K:K)+SUMIF(ผลิต1!$C:$C,'รับ-จ่าย ประจำวัน'!$B176,ผลิต1!K:K)+SUMIF(ผลิต2!$C:$C,'รับ-จ่าย ประจำวัน'!$B176,ผลิต2!K:K)+SUMIF(เส้นแต่งหน้าขนมเค้ก!$C:$C,'รับ-จ่าย ประจำวัน'!$B176,เส้นแต่งหน้าขนมเค้ก!K:K)+SUMIF(แพ็ค!$C:$C,'รับ-จ่าย ประจำวัน'!$B176,แพ็ค!K:K)+SUMIF(ธุรการ!$C:$C,'รับ-จ่าย ประจำวัน'!$B176,ธุรการ!K:K)+SUMIF(เส้นแต่งหน้าขนมปัง!$C:$C,'รับ-จ่าย ประจำวัน'!$B176,เส้นแต่งหน้าขนมปัง!K:K)+SUMIF('วางแผนBC,CJ'!$C:$C,'รับ-จ่าย ประจำวัน'!$B176,'วางแผนBC,CJ'!K:K)+SUMIF(RD!$C:$C,'รับ-จ่าย ประจำวัน'!$B176,RD!K:K)+SUMIF('FG,ออนไล,คัดแยก'!$C:$C,'รับ-จ่าย ประจำวัน'!$B176,'FG,ออนไล,คัดแยก'!K:K)</f>
        <v>0</v>
      </c>
      <c r="AS176" s="16">
        <f>SUMIF(เตรียมส่วนผสม!$C:$C,'รับ-จ่าย ประจำวัน'!$B176,เตรียมส่วนผสม!L:L)+SUMIF(กวนไส้!$C:$C,'รับ-จ่าย ประจำวัน'!$B176,กวนไส้!L:L)+SUMIF(ผลิต1!$C:$C,'รับ-จ่าย ประจำวัน'!$B176,ผลิต1!L:L)+SUMIF(ผลิต2!$C:$C,'รับ-จ่าย ประจำวัน'!$B176,ผลิต2!L:L)+SUMIF(เส้นแต่งหน้าขนมเค้ก!$C:$C,'รับ-จ่าย ประจำวัน'!$B176,เส้นแต่งหน้าขนมเค้ก!L:L)+SUMIF(แพ็ค!$C:$C,'รับ-จ่าย ประจำวัน'!$B176,แพ็ค!L:L)+SUMIF(ธุรการ!$C:$C,'รับ-จ่าย ประจำวัน'!$B176,ธุรการ!L:L)+SUMIF(เส้นแต่งหน้าขนมปัง!$C:$C,'รับ-จ่าย ประจำวัน'!$B176,เส้นแต่งหน้าขนมปัง!L:L)+SUMIF('วางแผนBC,CJ'!$C:$C,'รับ-จ่าย ประจำวัน'!$B176,'วางแผนBC,CJ'!L:L)+SUMIF(RD!$C:$C,'รับ-จ่าย ประจำวัน'!$B176,RD!L:L)+SUMIF('FG,ออนไล,คัดแยก'!$C:$C,'รับ-จ่าย ประจำวัน'!$B176,'FG,ออนไล,คัดแยก'!L:L)</f>
        <v>0</v>
      </c>
      <c r="AT176" s="16">
        <f>SUMIF(เตรียมส่วนผสม!$C:$C,'รับ-จ่าย ประจำวัน'!$B176,เตรียมส่วนผสม!M:M)+SUMIF(กวนไส้!$C:$C,'รับ-จ่าย ประจำวัน'!$B176,กวนไส้!M:M)+SUMIF(ผลิต1!$C:$C,'รับ-จ่าย ประจำวัน'!$B176,ผลิต1!M:M)+SUMIF(ผลิต2!$C:$C,'รับ-จ่าย ประจำวัน'!$B176,ผลิต2!M:M)+SUMIF(เส้นแต่งหน้าขนมเค้ก!$C:$C,'รับ-จ่าย ประจำวัน'!$B176,เส้นแต่งหน้าขนมเค้ก!M:M)+SUMIF(แพ็ค!$C:$C,'รับ-จ่าย ประจำวัน'!$B176,แพ็ค!M:M)+SUMIF(ธุรการ!$C:$C,'รับ-จ่าย ประจำวัน'!$B176,ธุรการ!M:M)+SUMIF(เส้นแต่งหน้าขนมปัง!$C:$C,'รับ-จ่าย ประจำวัน'!$B176,เส้นแต่งหน้าขนมปัง!M:M)+SUMIF('วางแผนBC,CJ'!$C:$C,'รับ-จ่าย ประจำวัน'!$B176,'วางแผนBC,CJ'!M:M)+SUMIF(RD!$C:$C,'รับ-จ่าย ประจำวัน'!$B176,RD!M:M)+SUMIF('FG,ออนไล,คัดแยก'!$C:$C,'รับ-จ่าย ประจำวัน'!$B176,'FG,ออนไล,คัดแยก'!M:M)</f>
        <v>0</v>
      </c>
      <c r="AU176" s="16">
        <f>SUMIF(เตรียมส่วนผสม!$C:$C,'รับ-จ่าย ประจำวัน'!$B176,เตรียมส่วนผสม!N:N)+SUMIF(กวนไส้!$C:$C,'รับ-จ่าย ประจำวัน'!$B176,กวนไส้!N:N)+SUMIF(ผลิต1!$C:$C,'รับ-จ่าย ประจำวัน'!$B176,ผลิต1!N:N)+SUMIF(ผลิต2!$C:$C,'รับ-จ่าย ประจำวัน'!$B176,ผลิต2!N:N)+SUMIF(เส้นแต่งหน้าขนมเค้ก!$C:$C,'รับ-จ่าย ประจำวัน'!$B176,เส้นแต่งหน้าขนมเค้ก!N:N)+SUMIF(แพ็ค!$C:$C,'รับ-จ่าย ประจำวัน'!$B176,แพ็ค!N:N)+SUMIF(ธุรการ!$C:$C,'รับ-จ่าย ประจำวัน'!$B176,ธุรการ!N:N)+SUMIF(เส้นแต่งหน้าขนมปัง!$C:$C,'รับ-จ่าย ประจำวัน'!$B176,เส้นแต่งหน้าขนมปัง!N:N)+SUMIF('วางแผนBC,CJ'!$C:$C,'รับ-จ่าย ประจำวัน'!$B176,'วางแผนBC,CJ'!N:N)+SUMIF(RD!$C:$C,'รับ-จ่าย ประจำวัน'!$B176,RD!N:N)+SUMIF('FG,ออนไล,คัดแยก'!$C:$C,'รับ-จ่าย ประจำวัน'!$B176,'FG,ออนไล,คัดแยก'!N:N)</f>
        <v>2898</v>
      </c>
      <c r="AV176" s="16">
        <f>SUMIF(เตรียมส่วนผสม!$C:$C,'รับ-จ่าย ประจำวัน'!$B176,เตรียมส่วนผสม!O:O)+SUMIF(กวนไส้!$C:$C,'รับ-จ่าย ประจำวัน'!$B176,กวนไส้!O:O)+SUMIF(ผลิต1!$C:$C,'รับ-จ่าย ประจำวัน'!$B176,ผลิต1!O:O)+SUMIF(ผลิต2!$C:$C,'รับ-จ่าย ประจำวัน'!$B176,ผลิต2!O:O)+SUMIF(เส้นแต่งหน้าขนมเค้ก!$C:$C,'รับ-จ่าย ประจำวัน'!$B176,เส้นแต่งหน้าขนมเค้ก!O:O)+SUMIF(แพ็ค!$C:$C,'รับ-จ่าย ประจำวัน'!$B176,แพ็ค!O:O)+SUMIF(ธุรการ!$C:$C,'รับ-จ่าย ประจำวัน'!$B176,ธุรการ!O:O)+SUMIF(เส้นแต่งหน้าขนมปัง!$C:$C,'รับ-จ่าย ประจำวัน'!$B176,เส้นแต่งหน้าขนมปัง!O:O)+SUMIF('วางแผนBC,CJ'!$C:$C,'รับ-จ่าย ประจำวัน'!$B176,'วางแผนBC,CJ'!O:O)+SUMIF(RD!$C:$C,'รับ-จ่าย ประจำวัน'!$B176,RD!O:O)+SUMIF('FG,ออนไล,คัดแยก'!$C:$C,'รับ-จ่าย ประจำวัน'!$B176,'FG,ออนไล,คัดแยก'!O:O)</f>
        <v>0</v>
      </c>
      <c r="AW176" s="16">
        <f>SUMIF(เตรียมส่วนผสม!$C:$C,'รับ-จ่าย ประจำวัน'!$B176,เตรียมส่วนผสม!P:P)+SUMIF(กวนไส้!$C:$C,'รับ-จ่าย ประจำวัน'!$B176,กวนไส้!P:P)+SUMIF(ผลิต1!$C:$C,'รับ-จ่าย ประจำวัน'!$B176,ผลิต1!P:P)+SUMIF(ผลิต2!$C:$C,'รับ-จ่าย ประจำวัน'!$B176,ผลิต2!P:P)+SUMIF(เส้นแต่งหน้าขนมเค้ก!$C:$C,'รับ-จ่าย ประจำวัน'!$B176,เส้นแต่งหน้าขนมเค้ก!P:P)+SUMIF(แพ็ค!$C:$C,'รับ-จ่าย ประจำวัน'!$B176,แพ็ค!P:P)+SUMIF(ธุรการ!$C:$C,'รับ-จ่าย ประจำวัน'!$B176,ธุรการ!P:P)+SUMIF(เส้นแต่งหน้าขนมปัง!$C:$C,'รับ-จ่าย ประจำวัน'!$B176,เส้นแต่งหน้าขนมปัง!P:P)+SUMIF('วางแผนBC,CJ'!$C:$C,'รับ-จ่าย ประจำวัน'!$B176,'วางแผนBC,CJ'!P:P)+SUMIF(RD!$C:$C,'รับ-จ่าย ประจำวัน'!$B176,RD!P:P)+SUMIF('FG,ออนไล,คัดแยก'!$C:$C,'รับ-จ่าย ประจำวัน'!$B176,'FG,ออนไล,คัดแยก'!P:P)</f>
        <v>0</v>
      </c>
      <c r="AX176" s="16">
        <f>SUMIF(เตรียมส่วนผสม!$C:$C,'รับ-จ่าย ประจำวัน'!$B176,เตรียมส่วนผสม!Q:Q)+SUMIF(กวนไส้!$C:$C,'รับ-จ่าย ประจำวัน'!$B176,กวนไส้!Q:Q)+SUMIF(ผลิต1!$C:$C,'รับ-จ่าย ประจำวัน'!$B176,ผลิต1!Q:Q)+SUMIF(ผลิต2!$C:$C,'รับ-จ่าย ประจำวัน'!$B176,ผลิต2!Q:Q)+SUMIF(เส้นแต่งหน้าขนมเค้ก!$C:$C,'รับ-จ่าย ประจำวัน'!$B176,เส้นแต่งหน้าขนมเค้ก!Q:Q)+SUMIF(แพ็ค!$C:$C,'รับ-จ่าย ประจำวัน'!$B176,แพ็ค!Q:Q)+SUMIF(ธุรการ!$C:$C,'รับ-จ่าย ประจำวัน'!$B176,ธุรการ!Q:Q)+SUMIF(เส้นแต่งหน้าขนมปัง!$C:$C,'รับ-จ่าย ประจำวัน'!$B176,เส้นแต่งหน้าขนมปัง!Q:Q)+SUMIF('วางแผนBC,CJ'!$C:$C,'รับ-จ่าย ประจำวัน'!$B176,'วางแผนBC,CJ'!Q:Q)+SUMIF(RD!$C:$C,'รับ-จ่าย ประจำวัน'!$B176,RD!Q:Q)+SUMIF('FG,ออนไล,คัดแยก'!$C:$C,'รับ-จ่าย ประจำวัน'!$B176,'FG,ออนไล,คัดแยก'!Q:Q)</f>
        <v>5019</v>
      </c>
      <c r="AY176" s="16">
        <f>SUMIF(เตรียมส่วนผสม!$C:$C,'รับ-จ่าย ประจำวัน'!$B176,เตรียมส่วนผสม!R:R)+SUMIF(กวนไส้!$C:$C,'รับ-จ่าย ประจำวัน'!$B176,กวนไส้!R:R)+SUMIF(ผลิต1!$C:$C,'รับ-จ่าย ประจำวัน'!$B176,ผลิต1!R:R)+SUMIF(ผลิต2!$C:$C,'รับ-จ่าย ประจำวัน'!$B176,ผลิต2!R:R)+SUMIF(เส้นแต่งหน้าขนมเค้ก!$C:$C,'รับ-จ่าย ประจำวัน'!$B176,เส้นแต่งหน้าขนมเค้ก!R:R)+SUMIF(แพ็ค!$C:$C,'รับ-จ่าย ประจำวัน'!$B176,แพ็ค!R:R)+SUMIF(ธุรการ!$C:$C,'รับ-จ่าย ประจำวัน'!$B176,ธุรการ!R:R)+SUMIF(เส้นแต่งหน้าขนมปัง!$C:$C,'รับ-จ่าย ประจำวัน'!$B176,เส้นแต่งหน้าขนมปัง!R:R)+SUMIF('วางแผนBC,CJ'!$C:$C,'รับ-จ่าย ประจำวัน'!$B176,'วางแผนBC,CJ'!R:R)+SUMIF(RD!$C:$C,'รับ-จ่าย ประจำวัน'!$B176,RD!R:R)+SUMIF('FG,ออนไล,คัดแยก'!$C:$C,'รับ-จ่าย ประจำวัน'!$B176,'FG,ออนไล,คัดแยก'!R:R)</f>
        <v>0</v>
      </c>
      <c r="AZ176" s="16">
        <f>SUMIF(เตรียมส่วนผสม!$C:$C,'รับ-จ่าย ประจำวัน'!$B176,เตรียมส่วนผสม!S:S)+SUMIF(กวนไส้!$C:$C,'รับ-จ่าย ประจำวัน'!$B176,กวนไส้!S:S)+SUMIF(ผลิต1!$C:$C,'รับ-จ่าย ประจำวัน'!$B176,ผลิต1!S:S)+SUMIF(ผลิต2!$C:$C,'รับ-จ่าย ประจำวัน'!$B176,ผลิต2!S:S)+SUMIF(เส้นแต่งหน้าขนมเค้ก!$C:$C,'รับ-จ่าย ประจำวัน'!$B176,เส้นแต่งหน้าขนมเค้ก!S:S)+SUMIF(แพ็ค!$C:$C,'รับ-จ่าย ประจำวัน'!$B176,แพ็ค!S:S)+SUMIF(ธุรการ!$C:$C,'รับ-จ่าย ประจำวัน'!$B176,ธุรการ!S:S)+SUMIF(เส้นแต่งหน้าขนมปัง!$C:$C,'รับ-จ่าย ประจำวัน'!$B176,เส้นแต่งหน้าขนมปัง!S:S)+SUMIF('วางแผนBC,CJ'!$C:$C,'รับ-จ่าย ประจำวัน'!$B176,'วางแผนBC,CJ'!S:S)+SUMIF(RD!$C:$C,'รับ-จ่าย ประจำวัน'!$B176,RD!S:S)+SUMIF('FG,ออนไล,คัดแยก'!$C:$C,'รับ-จ่าย ประจำวัน'!$B176,'FG,ออนไล,คัดแยก'!S:S)</f>
        <v>0</v>
      </c>
      <c r="BA176" s="16">
        <f>SUMIF(เตรียมส่วนผสม!$C:$C,'รับ-จ่าย ประจำวัน'!$B176,เตรียมส่วนผสม!T:T)+SUMIF(กวนไส้!$C:$C,'รับ-จ่าย ประจำวัน'!$B176,กวนไส้!T:T)+SUMIF(ผลิต1!$C:$C,'รับ-จ่าย ประจำวัน'!$B176,ผลิต1!T:T)+SUMIF(ผลิต2!$C:$C,'รับ-จ่าย ประจำวัน'!$B176,ผลิต2!T:T)+SUMIF(เส้นแต่งหน้าขนมเค้ก!$C:$C,'รับ-จ่าย ประจำวัน'!$B176,เส้นแต่งหน้าขนมเค้ก!T:T)+SUMIF(แพ็ค!$C:$C,'รับ-จ่าย ประจำวัน'!$B176,แพ็ค!T:T)+SUMIF(ธุรการ!$C:$C,'รับ-จ่าย ประจำวัน'!$B176,ธุรการ!T:T)+SUMIF(เส้นแต่งหน้าขนมปัง!$C:$C,'รับ-จ่าย ประจำวัน'!$B176,เส้นแต่งหน้าขนมปัง!T:T)+SUMIF('วางแผนBC,CJ'!$C:$C,'รับ-จ่าย ประจำวัน'!$B176,'วางแผนBC,CJ'!T:T)+SUMIF(RD!$C:$C,'รับ-จ่าย ประจำวัน'!$B176,RD!T:T)+SUMIF('FG,ออนไล,คัดแยก'!$C:$C,'รับ-จ่าย ประจำวัน'!$B176,'FG,ออนไล,คัดแยก'!T:T)</f>
        <v>0</v>
      </c>
      <c r="BB176" s="16">
        <f>SUMIF(เตรียมส่วนผสม!$C:$C,'รับ-จ่าย ประจำวัน'!$B176,เตรียมส่วนผสม!U:U)+SUMIF(กวนไส้!$C:$C,'รับ-จ่าย ประจำวัน'!$B176,กวนไส้!U:U)+SUMIF(ผลิต1!$C:$C,'รับ-จ่าย ประจำวัน'!$B176,ผลิต1!U:U)+SUMIF(ผลิต2!$C:$C,'รับ-จ่าย ประจำวัน'!$B176,ผลิต2!U:U)+SUMIF(เส้นแต่งหน้าขนมเค้ก!$C:$C,'รับ-จ่าย ประจำวัน'!$B176,เส้นแต่งหน้าขนมเค้ก!U:U)+SUMIF(แพ็ค!$C:$C,'รับ-จ่าย ประจำวัน'!$B176,แพ็ค!U:U)+SUMIF(ธุรการ!$C:$C,'รับ-จ่าย ประจำวัน'!$B176,ธุรการ!U:U)+SUMIF(เส้นแต่งหน้าขนมปัง!$C:$C,'รับ-จ่าย ประจำวัน'!$B176,เส้นแต่งหน้าขนมปัง!U:U)+SUMIF('วางแผนBC,CJ'!$C:$C,'รับ-จ่าย ประจำวัน'!$B176,'วางแผนBC,CJ'!U:U)+SUMIF(RD!$C:$C,'รับ-จ่าย ประจำวัน'!$B176,RD!U:U)+SUMIF('FG,ออนไล,คัดแยก'!$C:$C,'รับ-จ่าย ประจำวัน'!$B176,'FG,ออนไล,คัดแยก'!U:U)</f>
        <v>0</v>
      </c>
      <c r="BC176" s="16">
        <f>SUMIF(เตรียมส่วนผสม!$C:$C,'รับ-จ่าย ประจำวัน'!$B176,เตรียมส่วนผสม!V:V)+SUMIF(กวนไส้!$C:$C,'รับ-จ่าย ประจำวัน'!$B176,กวนไส้!V:V)+SUMIF(ผลิต1!$C:$C,'รับ-จ่าย ประจำวัน'!$B176,ผลิต1!V:V)+SUMIF(ผลิต2!$C:$C,'รับ-จ่าย ประจำวัน'!$B176,ผลิต2!V:V)+SUMIF(เส้นแต่งหน้าขนมเค้ก!$C:$C,'รับ-จ่าย ประจำวัน'!$B176,เส้นแต่งหน้าขนมเค้ก!V:V)+SUMIF(แพ็ค!$C:$C,'รับ-จ่าย ประจำวัน'!$B176,แพ็ค!V:V)+SUMIF(ธุรการ!$C:$C,'รับ-จ่าย ประจำวัน'!$B176,ธุรการ!V:V)+SUMIF(เส้นแต่งหน้าขนมปัง!$C:$C,'รับ-จ่าย ประจำวัน'!$B176,เส้นแต่งหน้าขนมปัง!V:V)+SUMIF('วางแผนBC,CJ'!$C:$C,'รับ-จ่าย ประจำวัน'!$B176,'วางแผนBC,CJ'!V:V)+SUMIF(RD!$C:$C,'รับ-จ่าย ประจำวัน'!$B176,RD!V:V)+SUMIF('FG,ออนไล,คัดแยก'!$C:$C,'รับ-จ่าย ประจำวัน'!$B176,'FG,ออนไล,คัดแยก'!V:V)</f>
        <v>5019</v>
      </c>
      <c r="BD176" s="16">
        <f>SUMIF(เตรียมส่วนผสม!$C:$C,'รับ-จ่าย ประจำวัน'!$B176,เตรียมส่วนผสม!W:W)+SUMIF(กวนไส้!$C:$C,'รับ-จ่าย ประจำวัน'!$B176,กวนไส้!W:W)+SUMIF(ผลิต1!$C:$C,'รับ-จ่าย ประจำวัน'!$B176,ผลิต1!W:W)+SUMIF(ผลิต2!$C:$C,'รับ-จ่าย ประจำวัน'!$B176,ผลิต2!W:W)+SUMIF(เส้นแต่งหน้าขนมเค้ก!$C:$C,'รับ-จ่าย ประจำวัน'!$B176,เส้นแต่งหน้าขนมเค้ก!W:W)+SUMIF(แพ็ค!$C:$C,'รับ-จ่าย ประจำวัน'!$B176,แพ็ค!W:W)+SUMIF(ธุรการ!$C:$C,'รับ-จ่าย ประจำวัน'!$B176,ธุรการ!W:W)+SUMIF(เส้นแต่งหน้าขนมปัง!$C:$C,'รับ-จ่าย ประจำวัน'!$B176,เส้นแต่งหน้าขนมปัง!W:W)+SUMIF('วางแผนBC,CJ'!$C:$C,'รับ-จ่าย ประจำวัน'!$B176,'วางแผนBC,CJ'!W:W)+SUMIF(RD!$C:$C,'รับ-จ่าย ประจำวัน'!$B176,RD!W:W)+SUMIF('FG,ออนไล,คัดแยก'!$C:$C,'รับ-จ่าย ประจำวัน'!$B176,'FG,ออนไล,คัดแยก'!W:W)</f>
        <v>0</v>
      </c>
      <c r="BE176" s="16">
        <f>SUMIF(เตรียมส่วนผสม!$C:$C,'รับ-จ่าย ประจำวัน'!$B176,เตรียมส่วนผสม!X:X)+SUMIF(กวนไส้!$C:$C,'รับ-จ่าย ประจำวัน'!$B176,กวนไส้!X:X)+SUMIF(ผลิต1!$C:$C,'รับ-จ่าย ประจำวัน'!$B176,ผลิต1!X:X)+SUMIF(ผลิต2!$C:$C,'รับ-จ่าย ประจำวัน'!$B176,ผลิต2!X:X)+SUMIF(เส้นแต่งหน้าขนมเค้ก!$C:$C,'รับ-จ่าย ประจำวัน'!$B176,เส้นแต่งหน้าขนมเค้ก!X:X)+SUMIF(แพ็ค!$C:$C,'รับ-จ่าย ประจำวัน'!$B176,แพ็ค!X:X)+SUMIF(ธุรการ!$C:$C,'รับ-จ่าย ประจำวัน'!$B176,ธุรการ!X:X)+SUMIF(เส้นแต่งหน้าขนมปัง!$C:$C,'รับ-จ่าย ประจำวัน'!$B176,เส้นแต่งหน้าขนมปัง!X:X)+SUMIF('วางแผนBC,CJ'!$C:$C,'รับ-จ่าย ประจำวัน'!$B176,'วางแผนBC,CJ'!X:X)+SUMIF(RD!$C:$C,'รับ-จ่าย ประจำวัน'!$B176,RD!X:X)+SUMIF('FG,ออนไล,คัดแยก'!$C:$C,'รับ-จ่าย ประจำวัน'!$B176,'FG,ออนไล,คัดแยก'!X:X)</f>
        <v>0</v>
      </c>
      <c r="BF176" s="16">
        <f>SUMIF(เตรียมส่วนผสม!$C:$C,'รับ-จ่าย ประจำวัน'!$B176,เตรียมส่วนผสม!Y:Y)+SUMIF(กวนไส้!$C:$C,'รับ-จ่าย ประจำวัน'!$B176,กวนไส้!Y:Y)+SUMIF(ผลิต1!$C:$C,'รับ-จ่าย ประจำวัน'!$B176,ผลิต1!Y:Y)+SUMIF(ผลิต2!$C:$C,'รับ-จ่าย ประจำวัน'!$B176,ผลิต2!Y:Y)+SUMIF(เส้นแต่งหน้าขนมเค้ก!$C:$C,'รับ-จ่าย ประจำวัน'!$B176,เส้นแต่งหน้าขนมเค้ก!Y:Y)+SUMIF(แพ็ค!$C:$C,'รับ-จ่าย ประจำวัน'!$B176,แพ็ค!Y:Y)+SUMIF(ธุรการ!$C:$C,'รับ-จ่าย ประจำวัน'!$B176,ธุรการ!Y:Y)+SUMIF(เส้นแต่งหน้าขนมปัง!$C:$C,'รับ-จ่าย ประจำวัน'!$B176,เส้นแต่งหน้าขนมปัง!Y:Y)+SUMIF('วางแผนBC,CJ'!$C:$C,'รับ-จ่าย ประจำวัน'!$B176,'วางแผนBC,CJ'!Y:Y)+SUMIF(RD!$C:$C,'รับ-จ่าย ประจำวัน'!$B176,RD!Y:Y)+SUMIF('FG,ออนไล,คัดแยก'!$C:$C,'รับ-จ่าย ประจำวัน'!$B176,'FG,ออนไล,คัดแยก'!Y:Y)</f>
        <v>5000</v>
      </c>
      <c r="BG176" s="16">
        <f>SUMIF(เตรียมส่วนผสม!$C:$C,'รับ-จ่าย ประจำวัน'!$B176,เตรียมส่วนผสม!Z:Z)+SUMIF(กวนไส้!$C:$C,'รับ-จ่าย ประจำวัน'!$B176,กวนไส้!Z:Z)+SUMIF(ผลิต1!$C:$C,'รับ-จ่าย ประจำวัน'!$B176,ผลิต1!Z:Z)+SUMIF(ผลิต2!$C:$C,'รับ-จ่าย ประจำวัน'!$B176,ผลิต2!Z:Z)+SUMIF(เส้นแต่งหน้าขนมเค้ก!$C:$C,'รับ-จ่าย ประจำวัน'!$B176,เส้นแต่งหน้าขนมเค้ก!Z:Z)+SUMIF(แพ็ค!$C:$C,'รับ-จ่าย ประจำวัน'!$B176,แพ็ค!Z:Z)+SUMIF(ธุรการ!$C:$C,'รับ-จ่าย ประจำวัน'!$B176,ธุรการ!Z:Z)+SUMIF(เส้นแต่งหน้าขนมปัง!$C:$C,'รับ-จ่าย ประจำวัน'!$B176,เส้นแต่งหน้าขนมปัง!Z:Z)+SUMIF('วางแผนBC,CJ'!$C:$C,'รับ-จ่าย ประจำวัน'!$B176,'วางแผนBC,CJ'!Z:Z)+SUMIF(RD!$C:$C,'รับ-จ่าย ประจำวัน'!$B176,RD!Z:Z)+SUMIF('FG,ออนไล,คัดแยก'!$C:$C,'รับ-จ่าย ประจำวัน'!$B176,'FG,ออนไล,คัดแยก'!Z:Z)</f>
        <v>0</v>
      </c>
      <c r="BH176" s="16">
        <f>SUMIF(เตรียมส่วนผสม!$C:$C,'รับ-จ่าย ประจำวัน'!$B176,เตรียมส่วนผสม!AA:AA)+SUMIF(กวนไส้!$C:$C,'รับ-จ่าย ประจำวัน'!$B176,กวนไส้!AA:AA)+SUMIF(ผลิต1!$C:$C,'รับ-จ่าย ประจำวัน'!$B176,ผลิต1!AA:AA)+SUMIF(ผลิต2!$C:$C,'รับ-จ่าย ประจำวัน'!$B176,ผลิต2!AA:AA)+SUMIF(เส้นแต่งหน้าขนมเค้ก!$C:$C,'รับ-จ่าย ประจำวัน'!$B176,เส้นแต่งหน้าขนมเค้ก!AA:AA)+SUMIF(แพ็ค!$C:$C,'รับ-จ่าย ประจำวัน'!$B176,แพ็ค!AA:AA)+SUMIF(ธุรการ!$C:$C,'รับ-จ่าย ประจำวัน'!$B176,ธุรการ!AA:AA)+SUMIF(เส้นแต่งหน้าขนมปัง!$C:$C,'รับ-จ่าย ประจำวัน'!$B176,เส้นแต่งหน้าขนมปัง!AA:AA)+SUMIF('วางแผนBC,CJ'!$C:$C,'รับ-จ่าย ประจำวัน'!$B176,'วางแผนBC,CJ'!AA:AA)+SUMIF(RD!$C:$C,'รับ-จ่าย ประจำวัน'!$B176,RD!AA:AA)+SUMIF('FG,ออนไล,คัดแยก'!$C:$C,'รับ-จ่าย ประจำวัน'!$B176,'FG,ออนไล,คัดแยก'!AA:AA)</f>
        <v>0</v>
      </c>
      <c r="BI176" s="16">
        <f>SUMIF(เตรียมส่วนผสม!$C:$C,'รับ-จ่าย ประจำวัน'!$B176,เตรียมส่วนผสม!AB:AB)+SUMIF(กวนไส้!$C:$C,'รับ-จ่าย ประจำวัน'!$B176,กวนไส้!AB:AB)+SUMIF(ผลิต1!$C:$C,'รับ-จ่าย ประจำวัน'!$B176,ผลิต1!AB:AB)+SUMIF(ผลิต2!$C:$C,'รับ-จ่าย ประจำวัน'!$B176,ผลิต2!AB:AB)+SUMIF(เส้นแต่งหน้าขนมเค้ก!$C:$C,'รับ-จ่าย ประจำวัน'!$B176,เส้นแต่งหน้าขนมเค้ก!AB:AB)+SUMIF(แพ็ค!$C:$C,'รับ-จ่าย ประจำวัน'!$B176,แพ็ค!AB:AB)+SUMIF(ธุรการ!$C:$C,'รับ-จ่าย ประจำวัน'!$B176,ธุรการ!AB:AB)+SUMIF(เส้นแต่งหน้าขนมปัง!$C:$C,'รับ-จ่าย ประจำวัน'!$B176,เส้นแต่งหน้าขนมปัง!AB:AB)+SUMIF('วางแผนBC,CJ'!$C:$C,'รับ-จ่าย ประจำวัน'!$B176,'วางแผนBC,CJ'!AB:AB)+SUMIF(RD!$C:$C,'รับ-จ่าย ประจำวัน'!$B176,RD!AB:AB)+SUMIF('FG,ออนไล,คัดแยก'!$C:$C,'รับ-จ่าย ประจำวัน'!$B176,'FG,ออนไล,คัดแยก'!AB:AB)</f>
        <v>0</v>
      </c>
      <c r="BJ176" s="16">
        <f>SUMIF(เตรียมส่วนผสม!$C:$C,'รับ-จ่าย ประจำวัน'!$B176,เตรียมส่วนผสม!AC:AC)+SUMIF(กวนไส้!$C:$C,'รับ-จ่าย ประจำวัน'!$B176,กวนไส้!AC:AC)+SUMIF(ผลิต1!$C:$C,'รับ-จ่าย ประจำวัน'!$B176,ผลิต1!AC:AC)+SUMIF(ผลิต2!$C:$C,'รับ-จ่าย ประจำวัน'!$B176,ผลิต2!AC:AC)+SUMIF(เส้นแต่งหน้าขนมเค้ก!$C:$C,'รับ-จ่าย ประจำวัน'!$B176,เส้นแต่งหน้าขนมเค้ก!AC:AC)+SUMIF(แพ็ค!$C:$C,'รับ-จ่าย ประจำวัน'!$B176,แพ็ค!AC:AC)+SUMIF(ธุรการ!$C:$C,'รับ-จ่าย ประจำวัน'!$B176,ธุรการ!AC:AC)+SUMIF(เส้นแต่งหน้าขนมปัง!$C:$C,'รับ-จ่าย ประจำวัน'!$B176,เส้นแต่งหน้าขนมปัง!AC:AC)+SUMIF('วางแผนBC,CJ'!$C:$C,'รับ-จ่าย ประจำวัน'!$B176,'วางแผนBC,CJ'!AC:AC)+SUMIF(RD!$C:$C,'รับ-จ่าย ประจำวัน'!$B176,RD!AC:AC)+SUMIF('FG,ออนไล,คัดแยก'!$C:$C,'รับ-จ่าย ประจำวัน'!$B176,'FG,ออนไล,คัดแยก'!AC:AC)</f>
        <v>0</v>
      </c>
      <c r="BK176" s="16">
        <f>SUMIF(เตรียมส่วนผสม!$C:$C,'รับ-จ่าย ประจำวัน'!$B176,เตรียมส่วนผสม!AD:AD)+SUMIF(กวนไส้!$C:$C,'รับ-จ่าย ประจำวัน'!$B176,กวนไส้!AD:AD)+SUMIF(ผลิต1!$C:$C,'รับ-จ่าย ประจำวัน'!$B176,ผลิต1!AD:AD)+SUMIF(ผลิต2!$C:$C,'รับ-จ่าย ประจำวัน'!$B176,ผลิต2!AD:AD)+SUMIF(เส้นแต่งหน้าขนมเค้ก!$C:$C,'รับ-จ่าย ประจำวัน'!$B176,เส้นแต่งหน้าขนมเค้ก!AD:AD)+SUMIF(แพ็ค!$C:$C,'รับ-จ่าย ประจำวัน'!$B176,แพ็ค!AD:AD)+SUMIF(ธุรการ!$C:$C,'รับ-จ่าย ประจำวัน'!$B176,ธุรการ!AD:AD)+SUMIF(เส้นแต่งหน้าขนมปัง!$C:$C,'รับ-จ่าย ประจำวัน'!$B176,เส้นแต่งหน้าขนมปัง!AD:AD)+SUMIF('วางแผนBC,CJ'!$C:$C,'รับ-จ่าย ประจำวัน'!$B176,'วางแผนBC,CJ'!AD:AD)+SUMIF(RD!$C:$C,'รับ-จ่าย ประจำวัน'!$B176,RD!AD:AD)+SUMIF('FG,ออนไล,คัดแยก'!$C:$C,'รับ-จ่าย ประจำวัน'!$B176,'FG,ออนไล,คัดแยก'!AD:AD)</f>
        <v>0</v>
      </c>
      <c r="BL176" s="16">
        <f>SUMIF(เตรียมส่วนผสม!$C:$C,'รับ-จ่าย ประจำวัน'!$B176,เตรียมส่วนผสม!AE:AE)+SUMIF(กวนไส้!$C:$C,'รับ-จ่าย ประจำวัน'!$B176,กวนไส้!AE:AE)+SUMIF(ผลิต1!$C:$C,'รับ-จ่าย ประจำวัน'!$B176,ผลิต1!AE:AE)+SUMIF(ผลิต2!$C:$C,'รับ-จ่าย ประจำวัน'!$B176,ผลิต2!AE:AE)+SUMIF(เส้นแต่งหน้าขนมเค้ก!$C:$C,'รับ-จ่าย ประจำวัน'!$B176,เส้นแต่งหน้าขนมเค้ก!AE:AE)+SUMIF(แพ็ค!$C:$C,'รับ-จ่าย ประจำวัน'!$B176,แพ็ค!AE:AE)+SUMIF(ธุรการ!$C:$C,'รับ-จ่าย ประจำวัน'!$B176,ธุรการ!AE:AE)+SUMIF(เส้นแต่งหน้าขนมปัง!$C:$C,'รับ-จ่าย ประจำวัน'!$B176,เส้นแต่งหน้าขนมปัง!AE:AE)+SUMIF('วางแผนBC,CJ'!$C:$C,'รับ-จ่าย ประจำวัน'!$B176,'วางแผนBC,CJ'!AE:AE)+SUMIF(RD!$C:$C,'รับ-จ่าย ประจำวัน'!$B176,RD!AE:AE)+SUMIF('FG,ออนไล,คัดแยก'!$C:$C,'รับ-จ่าย ประจำวัน'!$B176,'FG,ออนไล,คัดแยก'!AE:AE)</f>
        <v>0</v>
      </c>
      <c r="BM176" s="16">
        <f>SUMIF(เตรียมส่วนผสม!$C:$C,'รับ-จ่าย ประจำวัน'!$B176,เตรียมส่วนผสม!AF:AF)+SUMIF(กวนไส้!$C:$C,'รับ-จ่าย ประจำวัน'!$B176,กวนไส้!AF:AF)+SUMIF(ผลิต1!$C:$C,'รับ-จ่าย ประจำวัน'!$B176,ผลิต1!AF:AF)+SUMIF(ผลิต2!$C:$C,'รับ-จ่าย ประจำวัน'!$B176,ผลิต2!AF:AF)+SUMIF(เส้นแต่งหน้าขนมเค้ก!$C:$C,'รับ-จ่าย ประจำวัน'!$B176,เส้นแต่งหน้าขนมเค้ก!AF:AF)+SUMIF(แพ็ค!$C:$C,'รับ-จ่าย ประจำวัน'!$B176,แพ็ค!AF:AF)+SUMIF(ธุรการ!$C:$C,'รับ-จ่าย ประจำวัน'!$B176,ธุรการ!AF:AF)+SUMIF(เส้นแต่งหน้าขนมปัง!$C:$C,'รับ-จ่าย ประจำวัน'!$B176,เส้นแต่งหน้าขนมปัง!AF:AF)+SUMIF('วางแผนBC,CJ'!$C:$C,'รับ-จ่าย ประจำวัน'!$B176,'วางแผนBC,CJ'!AF:AF)+SUMIF(RD!$C:$C,'รับ-จ่าย ประจำวัน'!$B176,RD!AF:AF)+SUMIF('FG,ออนไล,คัดแยก'!$C:$C,'รับ-จ่าย ประจำวัน'!$B176,'FG,ออนไล,คัดแยก'!AF:AF)</f>
        <v>0</v>
      </c>
      <c r="BN176" s="16">
        <f>SUMIF(เตรียมส่วนผสม!$C:$C,'รับ-จ่าย ประจำวัน'!$B176,เตรียมส่วนผสม!AG:AG)+SUMIF(กวนไส้!$C:$C,'รับ-จ่าย ประจำวัน'!$B176,กวนไส้!AG:AG)+SUMIF(ผลิต1!$C:$C,'รับ-จ่าย ประจำวัน'!$B176,ผลิต1!AG:AG)+SUMIF(ผลิต2!$C:$C,'รับ-จ่าย ประจำวัน'!$B176,ผลิต2!AG:AG)+SUMIF(เส้นแต่งหน้าขนมเค้ก!$C:$C,'รับ-จ่าย ประจำวัน'!$B176,เส้นแต่งหน้าขนมเค้ก!AG:AG)+SUMIF(แพ็ค!$C:$C,'รับ-จ่าย ประจำวัน'!$B176,แพ็ค!AG:AG)+SUMIF(ธุรการ!$C:$C,'รับ-จ่าย ประจำวัน'!$B176,ธุรการ!AG:AG)+SUMIF(เส้นแต่งหน้าขนมปัง!$C:$C,'รับ-จ่าย ประจำวัน'!$B176,เส้นแต่งหน้าขนมปัง!AG:AG)+SUMIF('วางแผนBC,CJ'!$C:$C,'รับ-จ่าย ประจำวัน'!$B176,'วางแผนBC,CJ'!AG:AG)+SUMIF(RD!$C:$C,'รับ-จ่าย ประจำวัน'!$B176,RD!AG:AG)+SUMIF('FG,ออนไล,คัดแยก'!$C:$C,'รับ-จ่าย ประจำวัน'!$B176,'FG,ออนไล,คัดแยก'!AG:AG)</f>
        <v>0</v>
      </c>
      <c r="BO176" s="16">
        <f>SUMIF(เตรียมส่วนผสม!$C:$C,'รับ-จ่าย ประจำวัน'!$B176,เตรียมส่วนผสม!AH:AH)+SUMIF(กวนไส้!$C:$C,'รับ-จ่าย ประจำวัน'!$B176,กวนไส้!AH:AH)+SUMIF(ผลิต1!$C:$C,'รับ-จ่าย ประจำวัน'!$B176,ผลิต1!AH:AH)+SUMIF(ผลิต2!$C:$C,'รับ-จ่าย ประจำวัน'!$B176,ผลิต2!AH:AH)+SUMIF(เส้นแต่งหน้าขนมเค้ก!$C:$C,'รับ-จ่าย ประจำวัน'!$B176,เส้นแต่งหน้าขนมเค้ก!AH:AH)+SUMIF(แพ็ค!$C:$C,'รับ-จ่าย ประจำวัน'!$B176,แพ็ค!AH:AH)+SUMIF(ธุรการ!$C:$C,'รับ-จ่าย ประจำวัน'!$B176,ธุรการ!AH:AH)+SUMIF(เส้นแต่งหน้าขนมปัง!$C:$C,'รับ-จ่าย ประจำวัน'!$B176,เส้นแต่งหน้าขนมปัง!AH:AH)+SUMIF('วางแผนBC,CJ'!$C:$C,'รับ-จ่าย ประจำวัน'!$B176,'วางแผนBC,CJ'!AH:AH)+SUMIF(RD!$C:$C,'รับ-จ่าย ประจำวัน'!$B176,RD!AH:AH)+SUMIF('FG,ออนไล,คัดแยก'!$C:$C,'รับ-จ่าย ประจำวัน'!$B176,'FG,ออนไล,คัดแยก'!AH:AH)</f>
        <v>0</v>
      </c>
      <c r="BP176" s="16">
        <f>SUMIF(เตรียมส่วนผสม!$C:$C,'รับ-จ่าย ประจำวัน'!$B176,เตรียมส่วนผสม!AI:AI)+SUMIF(กวนไส้!$C:$C,'รับ-จ่าย ประจำวัน'!$B176,กวนไส้!AI:AI)+SUMIF(ผลิต1!$C:$C,'รับ-จ่าย ประจำวัน'!$B176,ผลิต1!AI:AI)+SUMIF(ผลิต2!$C:$C,'รับ-จ่าย ประจำวัน'!$B176,ผลิต2!AI:AI)+SUMIF(เส้นแต่งหน้าขนมเค้ก!$C:$C,'รับ-จ่าย ประจำวัน'!$B176,เส้นแต่งหน้าขนมเค้ก!AI:AI)+SUMIF(แพ็ค!$C:$C,'รับ-จ่าย ประจำวัน'!$B176,แพ็ค!AI:AI)+SUMIF(ธุรการ!$C:$C,'รับ-จ่าย ประจำวัน'!$B176,ธุรการ!AI:AI)+SUMIF(เส้นแต่งหน้าขนมปัง!$C:$C,'รับ-จ่าย ประจำวัน'!$B176,เส้นแต่งหน้าขนมปัง!AI:AI)+SUMIF('วางแผนBC,CJ'!$C:$C,'รับ-จ่าย ประจำวัน'!$B176,'วางแผนBC,CJ'!AI:AI)+SUMIF(RD!$C:$C,'รับ-จ่าย ประจำวัน'!$B176,RD!AI:AI)+SUMIF('FG,ออนไล,คัดแยก'!$C:$C,'รับ-จ่าย ประจำวัน'!$B176,'FG,ออนไล,คัดแยก'!AI:AI)</f>
        <v>0</v>
      </c>
      <c r="BQ176" s="16">
        <f>SUMIF(เตรียมส่วนผสม!$C:$C,'รับ-จ่าย ประจำวัน'!$B176,เตรียมส่วนผสม!AJ:AJ)+SUMIF(กวนไส้!$C:$C,'รับ-จ่าย ประจำวัน'!$B176,กวนไส้!AJ:AJ)+SUMIF(ผลิต1!$C:$C,'รับ-จ่าย ประจำวัน'!$B176,ผลิต1!AJ:AJ)+SUMIF(ผลิต2!$C:$C,'รับ-จ่าย ประจำวัน'!$B176,ผลิต2!AJ:AJ)+SUMIF(เส้นแต่งหน้าขนมเค้ก!$C:$C,'รับ-จ่าย ประจำวัน'!$B176,เส้นแต่งหน้าขนมเค้ก!AJ:AJ)+SUMIF(แพ็ค!$C:$C,'รับ-จ่าย ประจำวัน'!$B176,แพ็ค!AJ:AJ)+SUMIF(ธุรการ!$C:$C,'รับ-จ่าย ประจำวัน'!$B176,ธุรการ!AJ:AJ)+SUMIF(เส้นแต่งหน้าขนมปัง!$C:$C,'รับ-จ่าย ประจำวัน'!$B176,เส้นแต่งหน้าขนมปัง!AJ:AJ)+SUMIF('วางแผนBC,CJ'!$C:$C,'รับ-จ่าย ประจำวัน'!$B176,'วางแผนBC,CJ'!AJ:AJ)+SUMIF(RD!$C:$C,'รับ-จ่าย ประจำวัน'!$B176,RD!AJ:AJ)+SUMIF('FG,ออนไล,คัดแยก'!$C:$C,'รับ-จ่าย ประจำวัน'!$B176,'FG,ออนไล,คัดแยก'!AJ:AJ)</f>
        <v>0</v>
      </c>
      <c r="BR176" s="16">
        <f>SUMIF(เตรียมส่วนผสม!$C:$C,'รับ-จ่าย ประจำวัน'!$B176,เตรียมส่วนผสม!AK:AK)+SUMIF(กวนไส้!$C:$C,'รับ-จ่าย ประจำวัน'!$B176,กวนไส้!AK:AK)+SUMIF(ผลิต1!$C:$C,'รับ-จ่าย ประจำวัน'!$B176,ผลิต1!AK:AK)+SUMIF(ผลิต2!$C:$C,'รับ-จ่าย ประจำวัน'!$B176,ผลิต2!AK:AK)+SUMIF(เส้นแต่งหน้าขนมเค้ก!$C:$C,'รับ-จ่าย ประจำวัน'!$B176,เส้นแต่งหน้าขนมเค้ก!AK:AK)+SUMIF(แพ็ค!$C:$C,'รับ-จ่าย ประจำวัน'!$B176,แพ็ค!AK:AK)+SUMIF(ธุรการ!$C:$C,'รับ-จ่าย ประจำวัน'!$B176,ธุรการ!AK:AK)+SUMIF(เส้นแต่งหน้าขนมปัง!$C:$C,'รับ-จ่าย ประจำวัน'!$B176,เส้นแต่งหน้าขนมปัง!AK:AK)+SUMIF('วางแผนBC,CJ'!$C:$C,'รับ-จ่าย ประจำวัน'!$B176,'วางแผนBC,CJ'!AK:AK)+SUMIF(RD!$C:$C,'รับ-จ่าย ประจำวัน'!$B176,RD!AK:AK)+SUMIF('FG,ออนไล,คัดแยก'!$C:$C,'รับ-จ่าย ประจำวัน'!$B176,'FG,ออนไล,คัดแยก'!AK:AK)</f>
        <v>0</v>
      </c>
      <c r="BS176" s="16">
        <f>SUMIF(เตรียมส่วนผสม!$C:$C,'รับ-จ่าย ประจำวัน'!$B176,เตรียมส่วนผสม!AL:AL)+SUMIF(กวนไส้!$C:$C,'รับ-จ่าย ประจำวัน'!$B176,กวนไส้!AL:AL)+SUMIF(ผลิต1!$C:$C,'รับ-จ่าย ประจำวัน'!$B176,ผลิต1!AL:AL)+SUMIF(ผลิต2!$C:$C,'รับ-จ่าย ประจำวัน'!$B176,ผลิต2!AL:AL)+SUMIF(เส้นแต่งหน้าขนมเค้ก!$C:$C,'รับ-จ่าย ประจำวัน'!$B176,เส้นแต่งหน้าขนมเค้ก!AL:AL)+SUMIF(แพ็ค!$C:$C,'รับ-จ่าย ประจำวัน'!$B176,แพ็ค!AL:AL)+SUMIF(ธุรการ!$C:$C,'รับ-จ่าย ประจำวัน'!$B176,ธุรการ!AL:AL)+SUMIF(เส้นแต่งหน้าขนมปัง!$C:$C,'รับ-จ่าย ประจำวัน'!$B176,เส้นแต่งหน้าขนมปัง!AL:AL)+SUMIF('วางแผนBC,CJ'!$C:$C,'รับ-จ่าย ประจำวัน'!$B176,'วางแผนBC,CJ'!AL:AL)+SUMIF(RD!$C:$C,'รับ-จ่าย ประจำวัน'!$B176,RD!AL:AL)+SUMIF('FG,ออนไล,คัดแยก'!$C:$C,'รับ-จ่าย ประจำวัน'!$B176,'FG,ออนไล,คัดแยก'!AL:AL)</f>
        <v>0</v>
      </c>
      <c r="BT176" s="18">
        <f t="shared" si="36"/>
        <v>17936</v>
      </c>
      <c r="BU176" s="116"/>
      <c r="BV176" s="146">
        <f t="shared" si="37"/>
        <v>46995</v>
      </c>
      <c r="BW176" s="183">
        <v>30</v>
      </c>
      <c r="BX176" s="172">
        <f>BT176/30</f>
        <v>597.86666666666667</v>
      </c>
      <c r="BY176" s="188">
        <f t="shared" si="40"/>
        <v>78.604482604817122</v>
      </c>
      <c r="BZ176" s="180">
        <f t="shared" ca="1" si="38"/>
        <v>46281.604482604816</v>
      </c>
      <c r="CA176" s="93"/>
      <c r="CB176" s="93"/>
      <c r="CC176" s="93"/>
      <c r="CD176" s="93"/>
      <c r="CE176" s="93"/>
      <c r="CF176" s="93"/>
      <c r="CG176" s="93"/>
      <c r="CH176" s="93"/>
      <c r="CI176" s="93"/>
      <c r="CJ176" s="94"/>
      <c r="CK176" s="9">
        <f t="shared" si="41"/>
        <v>46995</v>
      </c>
    </row>
    <row r="177" spans="1:89" hidden="1" x14ac:dyDescent="0.5">
      <c r="A177" s="149" t="s">
        <v>665</v>
      </c>
      <c r="B177" s="34">
        <v>1023101005</v>
      </c>
      <c r="C177" s="10" t="s">
        <v>666</v>
      </c>
      <c r="D177" s="135" t="s">
        <v>91</v>
      </c>
      <c r="E177" s="11">
        <v>0</v>
      </c>
      <c r="F177" s="75"/>
      <c r="G177" s="11" t="s">
        <v>62</v>
      </c>
      <c r="H177" s="12">
        <v>30060</v>
      </c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3"/>
      <c r="AF177" s="13"/>
      <c r="AG177" s="13"/>
      <c r="AH177" s="13"/>
      <c r="AI177" s="14"/>
      <c r="AJ177" s="14"/>
      <c r="AK177" s="14"/>
      <c r="AL177" s="14"/>
      <c r="AM177" s="14"/>
      <c r="AN177" s="15">
        <f t="shared" si="35"/>
        <v>0</v>
      </c>
      <c r="AO177" s="16">
        <f>SUMIF(เตรียมส่วนผสม!$C:$C,'รับ-จ่าย ประจำวัน'!$B177,เตรียมส่วนผสม!H:H)+SUMIF(กวนไส้!$C:$C,'รับ-จ่าย ประจำวัน'!$B177,กวนไส้!H:H)+SUMIF(ผลิต1!$C:$C,'รับ-จ่าย ประจำวัน'!$B177,ผลิต1!H:H)+SUMIF(ผลิต2!$C:$C,'รับ-จ่าย ประจำวัน'!$B177,ผลิต2!H:H)+SUMIF(เส้นแต่งหน้าขนมเค้ก!$C:$C,'รับ-จ่าย ประจำวัน'!$B177,เส้นแต่งหน้าขนมเค้ก!H:H)+SUMIF(แพ็ค!$C:$C,'รับ-จ่าย ประจำวัน'!$B177,แพ็ค!H:H)+SUMIF(ธุรการ!$C:$C,'รับ-จ่าย ประจำวัน'!$B177,ธุรการ!H:H)+SUMIF(เส้นแต่งหน้าขนมปัง!$C:$C,'รับ-จ่าย ประจำวัน'!$B177,เส้นแต่งหน้าขนมปัง!H:H)+SUMIF('วางแผนBC,CJ'!$C:$C,'รับ-จ่าย ประจำวัน'!$B177,'วางแผนBC,CJ'!H:H)+SUMIF(RD!$C:$C,'รับ-จ่าย ประจำวัน'!$B177,RD!H:H)+SUMIF('FG,ออนไล,คัดแยก'!$C:$C,'รับ-จ่าย ประจำวัน'!$B177,'FG,ออนไล,คัดแยก'!H:H)</f>
        <v>0</v>
      </c>
      <c r="AP177" s="16">
        <f>SUMIF(เตรียมส่วนผสม!$C:$C,'รับ-จ่าย ประจำวัน'!$B177,เตรียมส่วนผสม!I:I)+SUMIF(กวนไส้!$C:$C,'รับ-จ่าย ประจำวัน'!$B177,กวนไส้!I:I)+SUMIF(ผลิต1!$C:$C,'รับ-จ่าย ประจำวัน'!$B177,ผลิต1!I:I)+SUMIF(ผลิต2!$C:$C,'รับ-จ่าย ประจำวัน'!$B177,ผลิต2!I:I)+SUMIF(เส้นแต่งหน้าขนมเค้ก!$C:$C,'รับ-จ่าย ประจำวัน'!$B177,เส้นแต่งหน้าขนมเค้ก!I:I)+SUMIF(แพ็ค!$C:$C,'รับ-จ่าย ประจำวัน'!$B177,แพ็ค!I:I)+SUMIF(ธุรการ!$C:$C,'รับ-จ่าย ประจำวัน'!$B177,ธุรการ!I:I)+SUMIF(เส้นแต่งหน้าขนมปัง!$C:$C,'รับ-จ่าย ประจำวัน'!$B177,เส้นแต่งหน้าขนมปัง!I:I)+SUMIF('วางแผนBC,CJ'!$C:$C,'รับ-จ่าย ประจำวัน'!$B177,'วางแผนBC,CJ'!I:I)+SUMIF(RD!$C:$C,'รับ-จ่าย ประจำวัน'!$B177,RD!I:I)+SUMIF('FG,ออนไล,คัดแยก'!$C:$C,'รับ-จ่าย ประจำวัน'!$B177,'FG,ออนไล,คัดแยก'!I:I)</f>
        <v>0</v>
      </c>
      <c r="AQ177" s="16">
        <f>SUMIF(เตรียมส่วนผสม!$C:$C,'รับ-จ่าย ประจำวัน'!$B177,เตรียมส่วนผสม!J:J)+SUMIF(กวนไส้!$C:$C,'รับ-จ่าย ประจำวัน'!$B177,กวนไส้!J:J)+SUMIF(ผลิต1!$C:$C,'รับ-จ่าย ประจำวัน'!$B177,ผลิต1!J:J)+SUMIF(ผลิต2!$C:$C,'รับ-จ่าย ประจำวัน'!$B177,ผลิต2!J:J)+SUMIF(เส้นแต่งหน้าขนมเค้ก!$C:$C,'รับ-จ่าย ประจำวัน'!$B177,เส้นแต่งหน้าขนมเค้ก!J:J)+SUMIF(แพ็ค!$C:$C,'รับ-จ่าย ประจำวัน'!$B177,แพ็ค!J:J)+SUMIF(ธุรการ!$C:$C,'รับ-จ่าย ประจำวัน'!$B177,ธุรการ!J:J)+SUMIF(เส้นแต่งหน้าขนมปัง!$C:$C,'รับ-จ่าย ประจำวัน'!$B177,เส้นแต่งหน้าขนมปัง!J:J)+SUMIF('วางแผนBC,CJ'!$C:$C,'รับ-จ่าย ประจำวัน'!$B177,'วางแผนBC,CJ'!J:J)+SUMIF(RD!$C:$C,'รับ-จ่าย ประจำวัน'!$B177,RD!J:J)+SUMIF('FG,ออนไล,คัดแยก'!$C:$C,'รับ-จ่าย ประจำวัน'!$B177,'FG,ออนไล,คัดแยก'!J:J)</f>
        <v>0</v>
      </c>
      <c r="AR177" s="16">
        <f>SUMIF(เตรียมส่วนผสม!$C:$C,'รับ-จ่าย ประจำวัน'!$B177,เตรียมส่วนผสม!K:K)+SUMIF(กวนไส้!$C:$C,'รับ-จ่าย ประจำวัน'!$B177,กวนไส้!K:K)+SUMIF(ผลิต1!$C:$C,'รับ-จ่าย ประจำวัน'!$B177,ผลิต1!K:K)+SUMIF(ผลิต2!$C:$C,'รับ-จ่าย ประจำวัน'!$B177,ผลิต2!K:K)+SUMIF(เส้นแต่งหน้าขนมเค้ก!$C:$C,'รับ-จ่าย ประจำวัน'!$B177,เส้นแต่งหน้าขนมเค้ก!K:K)+SUMIF(แพ็ค!$C:$C,'รับ-จ่าย ประจำวัน'!$B177,แพ็ค!K:K)+SUMIF(ธุรการ!$C:$C,'รับ-จ่าย ประจำวัน'!$B177,ธุรการ!K:K)+SUMIF(เส้นแต่งหน้าขนมปัง!$C:$C,'รับ-จ่าย ประจำวัน'!$B177,เส้นแต่งหน้าขนมปัง!K:K)+SUMIF('วางแผนBC,CJ'!$C:$C,'รับ-จ่าย ประจำวัน'!$B177,'วางแผนBC,CJ'!K:K)+SUMIF(RD!$C:$C,'รับ-จ่าย ประจำวัน'!$B177,RD!K:K)+SUMIF('FG,ออนไล,คัดแยก'!$C:$C,'รับ-จ่าย ประจำวัน'!$B177,'FG,ออนไล,คัดแยก'!K:K)</f>
        <v>0</v>
      </c>
      <c r="AS177" s="16">
        <f>SUMIF(เตรียมส่วนผสม!$C:$C,'รับ-จ่าย ประจำวัน'!$B177,เตรียมส่วนผสม!L:L)+SUMIF(กวนไส้!$C:$C,'รับ-จ่าย ประจำวัน'!$B177,กวนไส้!L:L)+SUMIF(ผลิต1!$C:$C,'รับ-จ่าย ประจำวัน'!$B177,ผลิต1!L:L)+SUMIF(ผลิต2!$C:$C,'รับ-จ่าย ประจำวัน'!$B177,ผลิต2!L:L)+SUMIF(เส้นแต่งหน้าขนมเค้ก!$C:$C,'รับ-จ่าย ประจำวัน'!$B177,เส้นแต่งหน้าขนมเค้ก!L:L)+SUMIF(แพ็ค!$C:$C,'รับ-จ่าย ประจำวัน'!$B177,แพ็ค!L:L)+SUMIF(ธุรการ!$C:$C,'รับ-จ่าย ประจำวัน'!$B177,ธุรการ!L:L)+SUMIF(เส้นแต่งหน้าขนมปัง!$C:$C,'รับ-จ่าย ประจำวัน'!$B177,เส้นแต่งหน้าขนมปัง!L:L)+SUMIF('วางแผนBC,CJ'!$C:$C,'รับ-จ่าย ประจำวัน'!$B177,'วางแผนBC,CJ'!L:L)+SUMIF(RD!$C:$C,'รับ-จ่าย ประจำวัน'!$B177,RD!L:L)+SUMIF('FG,ออนไล,คัดแยก'!$C:$C,'รับ-จ่าย ประจำวัน'!$B177,'FG,ออนไล,คัดแยก'!L:L)</f>
        <v>0</v>
      </c>
      <c r="AT177" s="16">
        <f>SUMIF(เตรียมส่วนผสม!$C:$C,'รับ-จ่าย ประจำวัน'!$B177,เตรียมส่วนผสม!M:M)+SUMIF(กวนไส้!$C:$C,'รับ-จ่าย ประจำวัน'!$B177,กวนไส้!M:M)+SUMIF(ผลิต1!$C:$C,'รับ-จ่าย ประจำวัน'!$B177,ผลิต1!M:M)+SUMIF(ผลิต2!$C:$C,'รับ-จ่าย ประจำวัน'!$B177,ผลิต2!M:M)+SUMIF(เส้นแต่งหน้าขนมเค้ก!$C:$C,'รับ-จ่าย ประจำวัน'!$B177,เส้นแต่งหน้าขนมเค้ก!M:M)+SUMIF(แพ็ค!$C:$C,'รับ-จ่าย ประจำวัน'!$B177,แพ็ค!M:M)+SUMIF(ธุรการ!$C:$C,'รับ-จ่าย ประจำวัน'!$B177,ธุรการ!M:M)+SUMIF(เส้นแต่งหน้าขนมปัง!$C:$C,'รับ-จ่าย ประจำวัน'!$B177,เส้นแต่งหน้าขนมปัง!M:M)+SUMIF('วางแผนBC,CJ'!$C:$C,'รับ-จ่าย ประจำวัน'!$B177,'วางแผนBC,CJ'!M:M)+SUMIF(RD!$C:$C,'รับ-จ่าย ประจำวัน'!$B177,RD!M:M)+SUMIF('FG,ออนไล,คัดแยก'!$C:$C,'รับ-จ่าย ประจำวัน'!$B177,'FG,ออนไล,คัดแยก'!M:M)</f>
        <v>0</v>
      </c>
      <c r="AU177" s="16">
        <f>SUMIF(เตรียมส่วนผสม!$C:$C,'รับ-จ่าย ประจำวัน'!$B177,เตรียมส่วนผสม!N:N)+SUMIF(กวนไส้!$C:$C,'รับ-จ่าย ประจำวัน'!$B177,กวนไส้!N:N)+SUMIF(ผลิต1!$C:$C,'รับ-จ่าย ประจำวัน'!$B177,ผลิต1!N:N)+SUMIF(ผลิต2!$C:$C,'รับ-จ่าย ประจำวัน'!$B177,ผลิต2!N:N)+SUMIF(เส้นแต่งหน้าขนมเค้ก!$C:$C,'รับ-จ่าย ประจำวัน'!$B177,เส้นแต่งหน้าขนมเค้ก!N:N)+SUMIF(แพ็ค!$C:$C,'รับ-จ่าย ประจำวัน'!$B177,แพ็ค!N:N)+SUMIF(ธุรการ!$C:$C,'รับ-จ่าย ประจำวัน'!$B177,ธุรการ!N:N)+SUMIF(เส้นแต่งหน้าขนมปัง!$C:$C,'รับ-จ่าย ประจำวัน'!$B177,เส้นแต่งหน้าขนมปัง!N:N)+SUMIF('วางแผนBC,CJ'!$C:$C,'รับ-จ่าย ประจำวัน'!$B177,'วางแผนBC,CJ'!N:N)+SUMIF(RD!$C:$C,'รับ-จ่าย ประจำวัน'!$B177,RD!N:N)+SUMIF('FG,ออนไล,คัดแยก'!$C:$C,'รับ-จ่าย ประจำวัน'!$B177,'FG,ออนไล,คัดแยก'!N:N)</f>
        <v>0</v>
      </c>
      <c r="AV177" s="16">
        <f>SUMIF(เตรียมส่วนผสม!$C:$C,'รับ-จ่าย ประจำวัน'!$B177,เตรียมส่วนผสม!O:O)+SUMIF(กวนไส้!$C:$C,'รับ-จ่าย ประจำวัน'!$B177,กวนไส้!O:O)+SUMIF(ผลิต1!$C:$C,'รับ-จ่าย ประจำวัน'!$B177,ผลิต1!O:O)+SUMIF(ผลิต2!$C:$C,'รับ-จ่าย ประจำวัน'!$B177,ผลิต2!O:O)+SUMIF(เส้นแต่งหน้าขนมเค้ก!$C:$C,'รับ-จ่าย ประจำวัน'!$B177,เส้นแต่งหน้าขนมเค้ก!O:O)+SUMIF(แพ็ค!$C:$C,'รับ-จ่าย ประจำวัน'!$B177,แพ็ค!O:O)+SUMIF(ธุรการ!$C:$C,'รับ-จ่าย ประจำวัน'!$B177,ธุรการ!O:O)+SUMIF(เส้นแต่งหน้าขนมปัง!$C:$C,'รับ-จ่าย ประจำวัน'!$B177,เส้นแต่งหน้าขนมปัง!O:O)+SUMIF('วางแผนBC,CJ'!$C:$C,'รับ-จ่าย ประจำวัน'!$B177,'วางแผนBC,CJ'!O:O)+SUMIF(RD!$C:$C,'รับ-จ่าย ประจำวัน'!$B177,RD!O:O)+SUMIF('FG,ออนไล,คัดแยก'!$C:$C,'รับ-จ่าย ประจำวัน'!$B177,'FG,ออนไล,คัดแยก'!O:O)</f>
        <v>0</v>
      </c>
      <c r="AW177" s="16">
        <f>SUMIF(เตรียมส่วนผสม!$C:$C,'รับ-จ่าย ประจำวัน'!$B177,เตรียมส่วนผสม!P:P)+SUMIF(กวนไส้!$C:$C,'รับ-จ่าย ประจำวัน'!$B177,กวนไส้!P:P)+SUMIF(ผลิต1!$C:$C,'รับ-จ่าย ประจำวัน'!$B177,ผลิต1!P:P)+SUMIF(ผลิต2!$C:$C,'รับ-จ่าย ประจำวัน'!$B177,ผลิต2!P:P)+SUMIF(เส้นแต่งหน้าขนมเค้ก!$C:$C,'รับ-จ่าย ประจำวัน'!$B177,เส้นแต่งหน้าขนมเค้ก!P:P)+SUMIF(แพ็ค!$C:$C,'รับ-จ่าย ประจำวัน'!$B177,แพ็ค!P:P)+SUMIF(ธุรการ!$C:$C,'รับ-จ่าย ประจำวัน'!$B177,ธุรการ!P:P)+SUMIF(เส้นแต่งหน้าขนมปัง!$C:$C,'รับ-จ่าย ประจำวัน'!$B177,เส้นแต่งหน้าขนมปัง!P:P)+SUMIF('วางแผนBC,CJ'!$C:$C,'รับ-จ่าย ประจำวัน'!$B177,'วางแผนBC,CJ'!P:P)+SUMIF(RD!$C:$C,'รับ-จ่าย ประจำวัน'!$B177,RD!P:P)+SUMIF('FG,ออนไล,คัดแยก'!$C:$C,'รับ-จ่าย ประจำวัน'!$B177,'FG,ออนไล,คัดแยก'!P:P)</f>
        <v>0</v>
      </c>
      <c r="AX177" s="16">
        <f>SUMIF(เตรียมส่วนผสม!$C:$C,'รับ-จ่าย ประจำวัน'!$B177,เตรียมส่วนผสม!Q:Q)+SUMIF(กวนไส้!$C:$C,'รับ-จ่าย ประจำวัน'!$B177,กวนไส้!Q:Q)+SUMIF(ผลิต1!$C:$C,'รับ-จ่าย ประจำวัน'!$B177,ผลิต1!Q:Q)+SUMIF(ผลิต2!$C:$C,'รับ-จ่าย ประจำวัน'!$B177,ผลิต2!Q:Q)+SUMIF(เส้นแต่งหน้าขนมเค้ก!$C:$C,'รับ-จ่าย ประจำวัน'!$B177,เส้นแต่งหน้าขนมเค้ก!Q:Q)+SUMIF(แพ็ค!$C:$C,'รับ-จ่าย ประจำวัน'!$B177,แพ็ค!Q:Q)+SUMIF(ธุรการ!$C:$C,'รับ-จ่าย ประจำวัน'!$B177,ธุรการ!Q:Q)+SUMIF(เส้นแต่งหน้าขนมปัง!$C:$C,'รับ-จ่าย ประจำวัน'!$B177,เส้นแต่งหน้าขนมปัง!Q:Q)+SUMIF('วางแผนBC,CJ'!$C:$C,'รับ-จ่าย ประจำวัน'!$B177,'วางแผนBC,CJ'!Q:Q)+SUMIF(RD!$C:$C,'รับ-จ่าย ประจำวัน'!$B177,RD!Q:Q)+SUMIF('FG,ออนไล,คัดแยก'!$C:$C,'รับ-จ่าย ประจำวัน'!$B177,'FG,ออนไล,คัดแยก'!Q:Q)</f>
        <v>0</v>
      </c>
      <c r="AY177" s="16">
        <f>SUMIF(เตรียมส่วนผสม!$C:$C,'รับ-จ่าย ประจำวัน'!$B177,เตรียมส่วนผสม!R:R)+SUMIF(กวนไส้!$C:$C,'รับ-จ่าย ประจำวัน'!$B177,กวนไส้!R:R)+SUMIF(ผลิต1!$C:$C,'รับ-จ่าย ประจำวัน'!$B177,ผลิต1!R:R)+SUMIF(ผลิต2!$C:$C,'รับ-จ่าย ประจำวัน'!$B177,ผลิต2!R:R)+SUMIF(เส้นแต่งหน้าขนมเค้ก!$C:$C,'รับ-จ่าย ประจำวัน'!$B177,เส้นแต่งหน้าขนมเค้ก!R:R)+SUMIF(แพ็ค!$C:$C,'รับ-จ่าย ประจำวัน'!$B177,แพ็ค!R:R)+SUMIF(ธุรการ!$C:$C,'รับ-จ่าย ประจำวัน'!$B177,ธุรการ!R:R)+SUMIF(เส้นแต่งหน้าขนมปัง!$C:$C,'รับ-จ่าย ประจำวัน'!$B177,เส้นแต่งหน้าขนมปัง!R:R)+SUMIF('วางแผนBC,CJ'!$C:$C,'รับ-จ่าย ประจำวัน'!$B177,'วางแผนBC,CJ'!R:R)+SUMIF(RD!$C:$C,'รับ-จ่าย ประจำวัน'!$B177,RD!R:R)+SUMIF('FG,ออนไล,คัดแยก'!$C:$C,'รับ-จ่าย ประจำวัน'!$B177,'FG,ออนไล,คัดแยก'!R:R)</f>
        <v>0</v>
      </c>
      <c r="AZ177" s="16">
        <f>SUMIF(เตรียมส่วนผสม!$C:$C,'รับ-จ่าย ประจำวัน'!$B177,เตรียมส่วนผสม!S:S)+SUMIF(กวนไส้!$C:$C,'รับ-จ่าย ประจำวัน'!$B177,กวนไส้!S:S)+SUMIF(ผลิต1!$C:$C,'รับ-จ่าย ประจำวัน'!$B177,ผลิต1!S:S)+SUMIF(ผลิต2!$C:$C,'รับ-จ่าย ประจำวัน'!$B177,ผลิต2!S:S)+SUMIF(เส้นแต่งหน้าขนมเค้ก!$C:$C,'รับ-จ่าย ประจำวัน'!$B177,เส้นแต่งหน้าขนมเค้ก!S:S)+SUMIF(แพ็ค!$C:$C,'รับ-จ่าย ประจำวัน'!$B177,แพ็ค!S:S)+SUMIF(ธุรการ!$C:$C,'รับ-จ่าย ประจำวัน'!$B177,ธุรการ!S:S)+SUMIF(เส้นแต่งหน้าขนมปัง!$C:$C,'รับ-จ่าย ประจำวัน'!$B177,เส้นแต่งหน้าขนมปัง!S:S)+SUMIF('วางแผนBC,CJ'!$C:$C,'รับ-จ่าย ประจำวัน'!$B177,'วางแผนBC,CJ'!S:S)+SUMIF(RD!$C:$C,'รับ-จ่าย ประจำวัน'!$B177,RD!S:S)+SUMIF('FG,ออนไล,คัดแยก'!$C:$C,'รับ-จ่าย ประจำวัน'!$B177,'FG,ออนไล,คัดแยก'!S:S)</f>
        <v>0</v>
      </c>
      <c r="BA177" s="16">
        <f>SUMIF(เตรียมส่วนผสม!$C:$C,'รับ-จ่าย ประจำวัน'!$B177,เตรียมส่วนผสม!T:T)+SUMIF(กวนไส้!$C:$C,'รับ-จ่าย ประจำวัน'!$B177,กวนไส้!T:T)+SUMIF(ผลิต1!$C:$C,'รับ-จ่าย ประจำวัน'!$B177,ผลิต1!T:T)+SUMIF(ผลิต2!$C:$C,'รับ-จ่าย ประจำวัน'!$B177,ผลิต2!T:T)+SUMIF(เส้นแต่งหน้าขนมเค้ก!$C:$C,'รับ-จ่าย ประจำวัน'!$B177,เส้นแต่งหน้าขนมเค้ก!T:T)+SUMIF(แพ็ค!$C:$C,'รับ-จ่าย ประจำวัน'!$B177,แพ็ค!T:T)+SUMIF(ธุรการ!$C:$C,'รับ-จ่าย ประจำวัน'!$B177,ธุรการ!T:T)+SUMIF(เส้นแต่งหน้าขนมปัง!$C:$C,'รับ-จ่าย ประจำวัน'!$B177,เส้นแต่งหน้าขนมปัง!T:T)+SUMIF('วางแผนBC,CJ'!$C:$C,'รับ-จ่าย ประจำวัน'!$B177,'วางแผนBC,CJ'!T:T)+SUMIF(RD!$C:$C,'รับ-จ่าย ประจำวัน'!$B177,RD!T:T)+SUMIF('FG,ออนไล,คัดแยก'!$C:$C,'รับ-จ่าย ประจำวัน'!$B177,'FG,ออนไล,คัดแยก'!T:T)</f>
        <v>0</v>
      </c>
      <c r="BB177" s="16">
        <f>SUMIF(เตรียมส่วนผสม!$C:$C,'รับ-จ่าย ประจำวัน'!$B177,เตรียมส่วนผสม!U:U)+SUMIF(กวนไส้!$C:$C,'รับ-จ่าย ประจำวัน'!$B177,กวนไส้!U:U)+SUMIF(ผลิต1!$C:$C,'รับ-จ่าย ประจำวัน'!$B177,ผลิต1!U:U)+SUMIF(ผลิต2!$C:$C,'รับ-จ่าย ประจำวัน'!$B177,ผลิต2!U:U)+SUMIF(เส้นแต่งหน้าขนมเค้ก!$C:$C,'รับ-จ่าย ประจำวัน'!$B177,เส้นแต่งหน้าขนมเค้ก!U:U)+SUMIF(แพ็ค!$C:$C,'รับ-จ่าย ประจำวัน'!$B177,แพ็ค!U:U)+SUMIF(ธุรการ!$C:$C,'รับ-จ่าย ประจำวัน'!$B177,ธุรการ!U:U)+SUMIF(เส้นแต่งหน้าขนมปัง!$C:$C,'รับ-จ่าย ประจำวัน'!$B177,เส้นแต่งหน้าขนมปัง!U:U)+SUMIF('วางแผนBC,CJ'!$C:$C,'รับ-จ่าย ประจำวัน'!$B177,'วางแผนBC,CJ'!U:U)+SUMIF(RD!$C:$C,'รับ-จ่าย ประจำวัน'!$B177,RD!U:U)+SUMIF('FG,ออนไล,คัดแยก'!$C:$C,'รับ-จ่าย ประจำวัน'!$B177,'FG,ออนไล,คัดแยก'!U:U)</f>
        <v>0</v>
      </c>
      <c r="BC177" s="16">
        <f>SUMIF(เตรียมส่วนผสม!$C:$C,'รับ-จ่าย ประจำวัน'!$B177,เตรียมส่วนผสม!V:V)+SUMIF(กวนไส้!$C:$C,'รับ-จ่าย ประจำวัน'!$B177,กวนไส้!V:V)+SUMIF(ผลิต1!$C:$C,'รับ-จ่าย ประจำวัน'!$B177,ผลิต1!V:V)+SUMIF(ผลิต2!$C:$C,'รับ-จ่าย ประจำวัน'!$B177,ผลิต2!V:V)+SUMIF(เส้นแต่งหน้าขนมเค้ก!$C:$C,'รับ-จ่าย ประจำวัน'!$B177,เส้นแต่งหน้าขนมเค้ก!V:V)+SUMIF(แพ็ค!$C:$C,'รับ-จ่าย ประจำวัน'!$B177,แพ็ค!V:V)+SUMIF(ธุรการ!$C:$C,'รับ-จ่าย ประจำวัน'!$B177,ธุรการ!V:V)+SUMIF(เส้นแต่งหน้าขนมปัง!$C:$C,'รับ-จ่าย ประจำวัน'!$B177,เส้นแต่งหน้าขนมปัง!V:V)+SUMIF('วางแผนBC,CJ'!$C:$C,'รับ-จ่าย ประจำวัน'!$B177,'วางแผนBC,CJ'!V:V)+SUMIF(RD!$C:$C,'รับ-จ่าย ประจำวัน'!$B177,RD!V:V)+SUMIF('FG,ออนไล,คัดแยก'!$C:$C,'รับ-จ่าย ประจำวัน'!$B177,'FG,ออนไล,คัดแยก'!V:V)</f>
        <v>0</v>
      </c>
      <c r="BD177" s="16">
        <f>SUMIF(เตรียมส่วนผสม!$C:$C,'รับ-จ่าย ประจำวัน'!$B177,เตรียมส่วนผสม!W:W)+SUMIF(กวนไส้!$C:$C,'รับ-จ่าย ประจำวัน'!$B177,กวนไส้!W:W)+SUMIF(ผลิต1!$C:$C,'รับ-จ่าย ประจำวัน'!$B177,ผลิต1!W:W)+SUMIF(ผลิต2!$C:$C,'รับ-จ่าย ประจำวัน'!$B177,ผลิต2!W:W)+SUMIF(เส้นแต่งหน้าขนมเค้ก!$C:$C,'รับ-จ่าย ประจำวัน'!$B177,เส้นแต่งหน้าขนมเค้ก!W:W)+SUMIF(แพ็ค!$C:$C,'รับ-จ่าย ประจำวัน'!$B177,แพ็ค!W:W)+SUMIF(ธุรการ!$C:$C,'รับ-จ่าย ประจำวัน'!$B177,ธุรการ!W:W)+SUMIF(เส้นแต่งหน้าขนมปัง!$C:$C,'รับ-จ่าย ประจำวัน'!$B177,เส้นแต่งหน้าขนมปัง!W:W)+SUMIF('วางแผนBC,CJ'!$C:$C,'รับ-จ่าย ประจำวัน'!$B177,'วางแผนBC,CJ'!W:W)+SUMIF(RD!$C:$C,'รับ-จ่าย ประจำวัน'!$B177,RD!W:W)+SUMIF('FG,ออนไล,คัดแยก'!$C:$C,'รับ-จ่าย ประจำวัน'!$B177,'FG,ออนไล,คัดแยก'!W:W)</f>
        <v>0</v>
      </c>
      <c r="BE177" s="16">
        <f>SUMIF(เตรียมส่วนผสม!$C:$C,'รับ-จ่าย ประจำวัน'!$B177,เตรียมส่วนผสม!X:X)+SUMIF(กวนไส้!$C:$C,'รับ-จ่าย ประจำวัน'!$B177,กวนไส้!X:X)+SUMIF(ผลิต1!$C:$C,'รับ-จ่าย ประจำวัน'!$B177,ผลิต1!X:X)+SUMIF(ผลิต2!$C:$C,'รับ-จ่าย ประจำวัน'!$B177,ผลิต2!X:X)+SUMIF(เส้นแต่งหน้าขนมเค้ก!$C:$C,'รับ-จ่าย ประจำวัน'!$B177,เส้นแต่งหน้าขนมเค้ก!X:X)+SUMIF(แพ็ค!$C:$C,'รับ-จ่าย ประจำวัน'!$B177,แพ็ค!X:X)+SUMIF(ธุรการ!$C:$C,'รับ-จ่าย ประจำวัน'!$B177,ธุรการ!X:X)+SUMIF(เส้นแต่งหน้าขนมปัง!$C:$C,'รับ-จ่าย ประจำวัน'!$B177,เส้นแต่งหน้าขนมปัง!X:X)+SUMIF('วางแผนBC,CJ'!$C:$C,'รับ-จ่าย ประจำวัน'!$B177,'วางแผนBC,CJ'!X:X)+SUMIF(RD!$C:$C,'รับ-จ่าย ประจำวัน'!$B177,RD!X:X)+SUMIF('FG,ออนไล,คัดแยก'!$C:$C,'รับ-จ่าย ประจำวัน'!$B177,'FG,ออนไล,คัดแยก'!X:X)</f>
        <v>0</v>
      </c>
      <c r="BF177" s="16">
        <f>SUMIF(เตรียมส่วนผสม!$C:$C,'รับ-จ่าย ประจำวัน'!$B177,เตรียมส่วนผสม!Y:Y)+SUMIF(กวนไส้!$C:$C,'รับ-จ่าย ประจำวัน'!$B177,กวนไส้!Y:Y)+SUMIF(ผลิต1!$C:$C,'รับ-จ่าย ประจำวัน'!$B177,ผลิต1!Y:Y)+SUMIF(ผลิต2!$C:$C,'รับ-จ่าย ประจำวัน'!$B177,ผลิต2!Y:Y)+SUMIF(เส้นแต่งหน้าขนมเค้ก!$C:$C,'รับ-จ่าย ประจำวัน'!$B177,เส้นแต่งหน้าขนมเค้ก!Y:Y)+SUMIF(แพ็ค!$C:$C,'รับ-จ่าย ประจำวัน'!$B177,แพ็ค!Y:Y)+SUMIF(ธุรการ!$C:$C,'รับ-จ่าย ประจำวัน'!$B177,ธุรการ!Y:Y)+SUMIF(เส้นแต่งหน้าขนมปัง!$C:$C,'รับ-จ่าย ประจำวัน'!$B177,เส้นแต่งหน้าขนมปัง!Y:Y)+SUMIF('วางแผนBC,CJ'!$C:$C,'รับ-จ่าย ประจำวัน'!$B177,'วางแผนBC,CJ'!Y:Y)+SUMIF(RD!$C:$C,'รับ-จ่าย ประจำวัน'!$B177,RD!Y:Y)+SUMIF('FG,ออนไล,คัดแยก'!$C:$C,'รับ-จ่าย ประจำวัน'!$B177,'FG,ออนไล,คัดแยก'!Y:Y)</f>
        <v>0</v>
      </c>
      <c r="BG177" s="16">
        <f>SUMIF(เตรียมส่วนผสม!$C:$C,'รับ-จ่าย ประจำวัน'!$B177,เตรียมส่วนผสม!Z:Z)+SUMIF(กวนไส้!$C:$C,'รับ-จ่าย ประจำวัน'!$B177,กวนไส้!Z:Z)+SUMIF(ผลิต1!$C:$C,'รับ-จ่าย ประจำวัน'!$B177,ผลิต1!Z:Z)+SUMIF(ผลิต2!$C:$C,'รับ-จ่าย ประจำวัน'!$B177,ผลิต2!Z:Z)+SUMIF(เส้นแต่งหน้าขนมเค้ก!$C:$C,'รับ-จ่าย ประจำวัน'!$B177,เส้นแต่งหน้าขนมเค้ก!Z:Z)+SUMIF(แพ็ค!$C:$C,'รับ-จ่าย ประจำวัน'!$B177,แพ็ค!Z:Z)+SUMIF(ธุรการ!$C:$C,'รับ-จ่าย ประจำวัน'!$B177,ธุรการ!Z:Z)+SUMIF(เส้นแต่งหน้าขนมปัง!$C:$C,'รับ-จ่าย ประจำวัน'!$B177,เส้นแต่งหน้าขนมปัง!Z:Z)+SUMIF('วางแผนBC,CJ'!$C:$C,'รับ-จ่าย ประจำวัน'!$B177,'วางแผนBC,CJ'!Z:Z)+SUMIF(RD!$C:$C,'รับ-จ่าย ประจำวัน'!$B177,RD!Z:Z)+SUMIF('FG,ออนไล,คัดแยก'!$C:$C,'รับ-จ่าย ประจำวัน'!$B177,'FG,ออนไล,คัดแยก'!Z:Z)</f>
        <v>0</v>
      </c>
      <c r="BH177" s="16">
        <f>SUMIF(เตรียมส่วนผสม!$C:$C,'รับ-จ่าย ประจำวัน'!$B177,เตรียมส่วนผสม!AA:AA)+SUMIF(กวนไส้!$C:$C,'รับ-จ่าย ประจำวัน'!$B177,กวนไส้!AA:AA)+SUMIF(ผลิต1!$C:$C,'รับ-จ่าย ประจำวัน'!$B177,ผลิต1!AA:AA)+SUMIF(ผลิต2!$C:$C,'รับ-จ่าย ประจำวัน'!$B177,ผลิต2!AA:AA)+SUMIF(เส้นแต่งหน้าขนมเค้ก!$C:$C,'รับ-จ่าย ประจำวัน'!$B177,เส้นแต่งหน้าขนมเค้ก!AA:AA)+SUMIF(แพ็ค!$C:$C,'รับ-จ่าย ประจำวัน'!$B177,แพ็ค!AA:AA)+SUMIF(ธุรการ!$C:$C,'รับ-จ่าย ประจำวัน'!$B177,ธุรการ!AA:AA)+SUMIF(เส้นแต่งหน้าขนมปัง!$C:$C,'รับ-จ่าย ประจำวัน'!$B177,เส้นแต่งหน้าขนมปัง!AA:AA)+SUMIF('วางแผนBC,CJ'!$C:$C,'รับ-จ่าย ประจำวัน'!$B177,'วางแผนBC,CJ'!AA:AA)+SUMIF(RD!$C:$C,'รับ-จ่าย ประจำวัน'!$B177,RD!AA:AA)+SUMIF('FG,ออนไล,คัดแยก'!$C:$C,'รับ-จ่าย ประจำวัน'!$B177,'FG,ออนไล,คัดแยก'!AA:AA)</f>
        <v>0</v>
      </c>
      <c r="BI177" s="16">
        <f>SUMIF(เตรียมส่วนผสม!$C:$C,'รับ-จ่าย ประจำวัน'!$B177,เตรียมส่วนผสม!AB:AB)+SUMIF(กวนไส้!$C:$C,'รับ-จ่าย ประจำวัน'!$B177,กวนไส้!AB:AB)+SUMIF(ผลิต1!$C:$C,'รับ-จ่าย ประจำวัน'!$B177,ผลิต1!AB:AB)+SUMIF(ผลิต2!$C:$C,'รับ-จ่าย ประจำวัน'!$B177,ผลิต2!AB:AB)+SUMIF(เส้นแต่งหน้าขนมเค้ก!$C:$C,'รับ-จ่าย ประจำวัน'!$B177,เส้นแต่งหน้าขนมเค้ก!AB:AB)+SUMIF(แพ็ค!$C:$C,'รับ-จ่าย ประจำวัน'!$B177,แพ็ค!AB:AB)+SUMIF(ธุรการ!$C:$C,'รับ-จ่าย ประจำวัน'!$B177,ธุรการ!AB:AB)+SUMIF(เส้นแต่งหน้าขนมปัง!$C:$C,'รับ-จ่าย ประจำวัน'!$B177,เส้นแต่งหน้าขนมปัง!AB:AB)+SUMIF('วางแผนBC,CJ'!$C:$C,'รับ-จ่าย ประจำวัน'!$B177,'วางแผนBC,CJ'!AB:AB)+SUMIF(RD!$C:$C,'รับ-จ่าย ประจำวัน'!$B177,RD!AB:AB)+SUMIF('FG,ออนไล,คัดแยก'!$C:$C,'รับ-จ่าย ประจำวัน'!$B177,'FG,ออนไล,คัดแยก'!AB:AB)</f>
        <v>0</v>
      </c>
      <c r="BJ177" s="16">
        <f>SUMIF(เตรียมส่วนผสม!$C:$C,'รับ-จ่าย ประจำวัน'!$B177,เตรียมส่วนผสม!AC:AC)+SUMIF(กวนไส้!$C:$C,'รับ-จ่าย ประจำวัน'!$B177,กวนไส้!AC:AC)+SUMIF(ผลิต1!$C:$C,'รับ-จ่าย ประจำวัน'!$B177,ผลิต1!AC:AC)+SUMIF(ผลิต2!$C:$C,'รับ-จ่าย ประจำวัน'!$B177,ผลิต2!AC:AC)+SUMIF(เส้นแต่งหน้าขนมเค้ก!$C:$C,'รับ-จ่าย ประจำวัน'!$B177,เส้นแต่งหน้าขนมเค้ก!AC:AC)+SUMIF(แพ็ค!$C:$C,'รับ-จ่าย ประจำวัน'!$B177,แพ็ค!AC:AC)+SUMIF(ธุรการ!$C:$C,'รับ-จ่าย ประจำวัน'!$B177,ธุรการ!AC:AC)+SUMIF(เส้นแต่งหน้าขนมปัง!$C:$C,'รับ-จ่าย ประจำวัน'!$B177,เส้นแต่งหน้าขนมปัง!AC:AC)+SUMIF('วางแผนBC,CJ'!$C:$C,'รับ-จ่าย ประจำวัน'!$B177,'วางแผนBC,CJ'!AC:AC)+SUMIF(RD!$C:$C,'รับ-จ่าย ประจำวัน'!$B177,RD!AC:AC)+SUMIF('FG,ออนไล,คัดแยก'!$C:$C,'รับ-จ่าย ประจำวัน'!$B177,'FG,ออนไล,คัดแยก'!AC:AC)</f>
        <v>0</v>
      </c>
      <c r="BK177" s="16">
        <f>SUMIF(เตรียมส่วนผสม!$C:$C,'รับ-จ่าย ประจำวัน'!$B177,เตรียมส่วนผสม!AD:AD)+SUMIF(กวนไส้!$C:$C,'รับ-จ่าย ประจำวัน'!$B177,กวนไส้!AD:AD)+SUMIF(ผลิต1!$C:$C,'รับ-จ่าย ประจำวัน'!$B177,ผลิต1!AD:AD)+SUMIF(ผลิต2!$C:$C,'รับ-จ่าย ประจำวัน'!$B177,ผลิต2!AD:AD)+SUMIF(เส้นแต่งหน้าขนมเค้ก!$C:$C,'รับ-จ่าย ประจำวัน'!$B177,เส้นแต่งหน้าขนมเค้ก!AD:AD)+SUMIF(แพ็ค!$C:$C,'รับ-จ่าย ประจำวัน'!$B177,แพ็ค!AD:AD)+SUMIF(ธุรการ!$C:$C,'รับ-จ่าย ประจำวัน'!$B177,ธุรการ!AD:AD)+SUMIF(เส้นแต่งหน้าขนมปัง!$C:$C,'รับ-จ่าย ประจำวัน'!$B177,เส้นแต่งหน้าขนมปัง!AD:AD)+SUMIF('วางแผนBC,CJ'!$C:$C,'รับ-จ่าย ประจำวัน'!$B177,'วางแผนBC,CJ'!AD:AD)+SUMIF(RD!$C:$C,'รับ-จ่าย ประจำวัน'!$B177,RD!AD:AD)+SUMIF('FG,ออนไล,คัดแยก'!$C:$C,'รับ-จ่าย ประจำวัน'!$B177,'FG,ออนไล,คัดแยก'!AD:AD)</f>
        <v>0</v>
      </c>
      <c r="BL177" s="16">
        <f>SUMIF(เตรียมส่วนผสม!$C:$C,'รับ-จ่าย ประจำวัน'!$B177,เตรียมส่วนผสม!AE:AE)+SUMIF(กวนไส้!$C:$C,'รับ-จ่าย ประจำวัน'!$B177,กวนไส้!AE:AE)+SUMIF(ผลิต1!$C:$C,'รับ-จ่าย ประจำวัน'!$B177,ผลิต1!AE:AE)+SUMIF(ผลิต2!$C:$C,'รับ-จ่าย ประจำวัน'!$B177,ผลิต2!AE:AE)+SUMIF(เส้นแต่งหน้าขนมเค้ก!$C:$C,'รับ-จ่าย ประจำวัน'!$B177,เส้นแต่งหน้าขนมเค้ก!AE:AE)+SUMIF(แพ็ค!$C:$C,'รับ-จ่าย ประจำวัน'!$B177,แพ็ค!AE:AE)+SUMIF(ธุรการ!$C:$C,'รับ-จ่าย ประจำวัน'!$B177,ธุรการ!AE:AE)+SUMIF(เส้นแต่งหน้าขนมปัง!$C:$C,'รับ-จ่าย ประจำวัน'!$B177,เส้นแต่งหน้าขนมปัง!AE:AE)+SUMIF('วางแผนBC,CJ'!$C:$C,'รับ-จ่าย ประจำวัน'!$B177,'วางแผนBC,CJ'!AE:AE)+SUMIF(RD!$C:$C,'รับ-จ่าย ประจำวัน'!$B177,RD!AE:AE)+SUMIF('FG,ออนไล,คัดแยก'!$C:$C,'รับ-จ่าย ประจำวัน'!$B177,'FG,ออนไล,คัดแยก'!AE:AE)</f>
        <v>0</v>
      </c>
      <c r="BM177" s="16">
        <f>SUMIF(เตรียมส่วนผสม!$C:$C,'รับ-จ่าย ประจำวัน'!$B177,เตรียมส่วนผสม!AF:AF)+SUMIF(กวนไส้!$C:$C,'รับ-จ่าย ประจำวัน'!$B177,กวนไส้!AF:AF)+SUMIF(ผลิต1!$C:$C,'รับ-จ่าย ประจำวัน'!$B177,ผลิต1!AF:AF)+SUMIF(ผลิต2!$C:$C,'รับ-จ่าย ประจำวัน'!$B177,ผลิต2!AF:AF)+SUMIF(เส้นแต่งหน้าขนมเค้ก!$C:$C,'รับ-จ่าย ประจำวัน'!$B177,เส้นแต่งหน้าขนมเค้ก!AF:AF)+SUMIF(แพ็ค!$C:$C,'รับ-จ่าย ประจำวัน'!$B177,แพ็ค!AF:AF)+SUMIF(ธุรการ!$C:$C,'รับ-จ่าย ประจำวัน'!$B177,ธุรการ!AF:AF)+SUMIF(เส้นแต่งหน้าขนมปัง!$C:$C,'รับ-จ่าย ประจำวัน'!$B177,เส้นแต่งหน้าขนมปัง!AF:AF)+SUMIF('วางแผนBC,CJ'!$C:$C,'รับ-จ่าย ประจำวัน'!$B177,'วางแผนBC,CJ'!AF:AF)+SUMIF(RD!$C:$C,'รับ-จ่าย ประจำวัน'!$B177,RD!AF:AF)+SUMIF('FG,ออนไล,คัดแยก'!$C:$C,'รับ-จ่าย ประจำวัน'!$B177,'FG,ออนไล,คัดแยก'!AF:AF)</f>
        <v>0</v>
      </c>
      <c r="BN177" s="16">
        <f>SUMIF(เตรียมส่วนผสม!$C:$C,'รับ-จ่าย ประจำวัน'!$B177,เตรียมส่วนผสม!AG:AG)+SUMIF(กวนไส้!$C:$C,'รับ-จ่าย ประจำวัน'!$B177,กวนไส้!AG:AG)+SUMIF(ผลิต1!$C:$C,'รับ-จ่าย ประจำวัน'!$B177,ผลิต1!AG:AG)+SUMIF(ผลิต2!$C:$C,'รับ-จ่าย ประจำวัน'!$B177,ผลิต2!AG:AG)+SUMIF(เส้นแต่งหน้าขนมเค้ก!$C:$C,'รับ-จ่าย ประจำวัน'!$B177,เส้นแต่งหน้าขนมเค้ก!AG:AG)+SUMIF(แพ็ค!$C:$C,'รับ-จ่าย ประจำวัน'!$B177,แพ็ค!AG:AG)+SUMIF(ธุรการ!$C:$C,'รับ-จ่าย ประจำวัน'!$B177,ธุรการ!AG:AG)+SUMIF(เส้นแต่งหน้าขนมปัง!$C:$C,'รับ-จ่าย ประจำวัน'!$B177,เส้นแต่งหน้าขนมปัง!AG:AG)+SUMIF('วางแผนBC,CJ'!$C:$C,'รับ-จ่าย ประจำวัน'!$B177,'วางแผนBC,CJ'!AG:AG)+SUMIF(RD!$C:$C,'รับ-จ่าย ประจำวัน'!$B177,RD!AG:AG)+SUMIF('FG,ออนไล,คัดแยก'!$C:$C,'รับ-จ่าย ประจำวัน'!$B177,'FG,ออนไล,คัดแยก'!AG:AG)</f>
        <v>0</v>
      </c>
      <c r="BO177" s="16">
        <f>SUMIF(เตรียมส่วนผสม!$C:$C,'รับ-จ่าย ประจำวัน'!$B177,เตรียมส่วนผสม!AH:AH)+SUMIF(กวนไส้!$C:$C,'รับ-จ่าย ประจำวัน'!$B177,กวนไส้!AH:AH)+SUMIF(ผลิต1!$C:$C,'รับ-จ่าย ประจำวัน'!$B177,ผลิต1!AH:AH)+SUMIF(ผลิต2!$C:$C,'รับ-จ่าย ประจำวัน'!$B177,ผลิต2!AH:AH)+SUMIF(เส้นแต่งหน้าขนมเค้ก!$C:$C,'รับ-จ่าย ประจำวัน'!$B177,เส้นแต่งหน้าขนมเค้ก!AH:AH)+SUMIF(แพ็ค!$C:$C,'รับ-จ่าย ประจำวัน'!$B177,แพ็ค!AH:AH)+SUMIF(ธุรการ!$C:$C,'รับ-จ่าย ประจำวัน'!$B177,ธุรการ!AH:AH)+SUMIF(เส้นแต่งหน้าขนมปัง!$C:$C,'รับ-จ่าย ประจำวัน'!$B177,เส้นแต่งหน้าขนมปัง!AH:AH)+SUMIF('วางแผนBC,CJ'!$C:$C,'รับ-จ่าย ประจำวัน'!$B177,'วางแผนBC,CJ'!AH:AH)+SUMIF(RD!$C:$C,'รับ-จ่าย ประจำวัน'!$B177,RD!AH:AH)+SUMIF('FG,ออนไล,คัดแยก'!$C:$C,'รับ-จ่าย ประจำวัน'!$B177,'FG,ออนไล,คัดแยก'!AH:AH)</f>
        <v>0</v>
      </c>
      <c r="BP177" s="16">
        <f>SUMIF(เตรียมส่วนผสม!$C:$C,'รับ-จ่าย ประจำวัน'!$B177,เตรียมส่วนผสม!AI:AI)+SUMIF(กวนไส้!$C:$C,'รับ-จ่าย ประจำวัน'!$B177,กวนไส้!AI:AI)+SUMIF(ผลิต1!$C:$C,'รับ-จ่าย ประจำวัน'!$B177,ผลิต1!AI:AI)+SUMIF(ผลิต2!$C:$C,'รับ-จ่าย ประจำวัน'!$B177,ผลิต2!AI:AI)+SUMIF(เส้นแต่งหน้าขนมเค้ก!$C:$C,'รับ-จ่าย ประจำวัน'!$B177,เส้นแต่งหน้าขนมเค้ก!AI:AI)+SUMIF(แพ็ค!$C:$C,'รับ-จ่าย ประจำวัน'!$B177,แพ็ค!AI:AI)+SUMIF(ธุรการ!$C:$C,'รับ-จ่าย ประจำวัน'!$B177,ธุรการ!AI:AI)+SUMIF(เส้นแต่งหน้าขนมปัง!$C:$C,'รับ-จ่าย ประจำวัน'!$B177,เส้นแต่งหน้าขนมปัง!AI:AI)+SUMIF('วางแผนBC,CJ'!$C:$C,'รับ-จ่าย ประจำวัน'!$B177,'วางแผนBC,CJ'!AI:AI)+SUMIF(RD!$C:$C,'รับ-จ่าย ประจำวัน'!$B177,RD!AI:AI)+SUMIF('FG,ออนไล,คัดแยก'!$C:$C,'รับ-จ่าย ประจำวัน'!$B177,'FG,ออนไล,คัดแยก'!AI:AI)</f>
        <v>0</v>
      </c>
      <c r="BQ177" s="16">
        <f>SUMIF(เตรียมส่วนผสม!$C:$C,'รับ-จ่าย ประจำวัน'!$B177,เตรียมส่วนผสม!AJ:AJ)+SUMIF(กวนไส้!$C:$C,'รับ-จ่าย ประจำวัน'!$B177,กวนไส้!AJ:AJ)+SUMIF(ผลิต1!$C:$C,'รับ-จ่าย ประจำวัน'!$B177,ผลิต1!AJ:AJ)+SUMIF(ผลิต2!$C:$C,'รับ-จ่าย ประจำวัน'!$B177,ผลิต2!AJ:AJ)+SUMIF(เส้นแต่งหน้าขนมเค้ก!$C:$C,'รับ-จ่าย ประจำวัน'!$B177,เส้นแต่งหน้าขนมเค้ก!AJ:AJ)+SUMIF(แพ็ค!$C:$C,'รับ-จ่าย ประจำวัน'!$B177,แพ็ค!AJ:AJ)+SUMIF(ธุรการ!$C:$C,'รับ-จ่าย ประจำวัน'!$B177,ธุรการ!AJ:AJ)+SUMIF(เส้นแต่งหน้าขนมปัง!$C:$C,'รับ-จ่าย ประจำวัน'!$B177,เส้นแต่งหน้าขนมปัง!AJ:AJ)+SUMIF('วางแผนBC,CJ'!$C:$C,'รับ-จ่าย ประจำวัน'!$B177,'วางแผนBC,CJ'!AJ:AJ)+SUMIF(RD!$C:$C,'รับ-จ่าย ประจำวัน'!$B177,RD!AJ:AJ)+SUMIF('FG,ออนไล,คัดแยก'!$C:$C,'รับ-จ่าย ประจำวัน'!$B177,'FG,ออนไล,คัดแยก'!AJ:AJ)</f>
        <v>0</v>
      </c>
      <c r="BR177" s="16">
        <f>SUMIF(เตรียมส่วนผสม!$C:$C,'รับ-จ่าย ประจำวัน'!$B177,เตรียมส่วนผสม!AK:AK)+SUMIF(กวนไส้!$C:$C,'รับ-จ่าย ประจำวัน'!$B177,กวนไส้!AK:AK)+SUMIF(ผลิต1!$C:$C,'รับ-จ่าย ประจำวัน'!$B177,ผลิต1!AK:AK)+SUMIF(ผลิต2!$C:$C,'รับ-จ่าย ประจำวัน'!$B177,ผลิต2!AK:AK)+SUMIF(เส้นแต่งหน้าขนมเค้ก!$C:$C,'รับ-จ่าย ประจำวัน'!$B177,เส้นแต่งหน้าขนมเค้ก!AK:AK)+SUMIF(แพ็ค!$C:$C,'รับ-จ่าย ประจำวัน'!$B177,แพ็ค!AK:AK)+SUMIF(ธุรการ!$C:$C,'รับ-จ่าย ประจำวัน'!$B177,ธุรการ!AK:AK)+SUMIF(เส้นแต่งหน้าขนมปัง!$C:$C,'รับ-จ่าย ประจำวัน'!$B177,เส้นแต่งหน้าขนมปัง!AK:AK)+SUMIF('วางแผนBC,CJ'!$C:$C,'รับ-จ่าย ประจำวัน'!$B177,'วางแผนBC,CJ'!AK:AK)+SUMIF(RD!$C:$C,'รับ-จ่าย ประจำวัน'!$B177,RD!AK:AK)+SUMIF('FG,ออนไล,คัดแยก'!$C:$C,'รับ-จ่าย ประจำวัน'!$B177,'FG,ออนไล,คัดแยก'!AK:AK)</f>
        <v>0</v>
      </c>
      <c r="BS177" s="16">
        <f>SUMIF(เตรียมส่วนผสม!$C:$C,'รับ-จ่าย ประจำวัน'!$B177,เตรียมส่วนผสม!AL:AL)+SUMIF(กวนไส้!$C:$C,'รับ-จ่าย ประจำวัน'!$B177,กวนไส้!AL:AL)+SUMIF(ผลิต1!$C:$C,'รับ-จ่าย ประจำวัน'!$B177,ผลิต1!AL:AL)+SUMIF(ผลิต2!$C:$C,'รับ-จ่าย ประจำวัน'!$B177,ผลิต2!AL:AL)+SUMIF(เส้นแต่งหน้าขนมเค้ก!$C:$C,'รับ-จ่าย ประจำวัน'!$B177,เส้นแต่งหน้าขนมเค้ก!AL:AL)+SUMIF(แพ็ค!$C:$C,'รับ-จ่าย ประจำวัน'!$B177,แพ็ค!AL:AL)+SUMIF(ธุรการ!$C:$C,'รับ-จ่าย ประจำวัน'!$B177,ธุรการ!AL:AL)+SUMIF(เส้นแต่งหน้าขนมปัง!$C:$C,'รับ-จ่าย ประจำวัน'!$B177,เส้นแต่งหน้าขนมปัง!AL:AL)+SUMIF('วางแผนBC,CJ'!$C:$C,'รับ-จ่าย ประจำวัน'!$B177,'วางแผนBC,CJ'!AL:AL)+SUMIF(RD!$C:$C,'รับ-จ่าย ประจำวัน'!$B177,RD!AL:AL)+SUMIF('FG,ออนไล,คัดแยก'!$C:$C,'รับ-จ่าย ประจำวัน'!$B177,'FG,ออนไล,คัดแยก'!AL:AL)</f>
        <v>0</v>
      </c>
      <c r="BT177" s="18">
        <f t="shared" si="36"/>
        <v>0</v>
      </c>
      <c r="BU177" s="116"/>
      <c r="BV177" s="146">
        <f t="shared" si="37"/>
        <v>30060</v>
      </c>
      <c r="BW177" s="183">
        <v>30</v>
      </c>
      <c r="BX177" s="172">
        <f t="shared" si="42"/>
        <v>0</v>
      </c>
      <c r="BY177" s="188" t="e">
        <f t="shared" si="40"/>
        <v>#DIV/0!</v>
      </c>
      <c r="BZ177" s="180" t="e">
        <f t="shared" ca="1" si="38"/>
        <v>#DIV/0!</v>
      </c>
      <c r="CA177" s="93"/>
      <c r="CB177" s="93"/>
      <c r="CC177" s="93"/>
      <c r="CD177" s="93"/>
      <c r="CE177" s="93"/>
      <c r="CF177" s="93"/>
      <c r="CG177" s="93"/>
      <c r="CH177" s="93"/>
      <c r="CI177" s="93"/>
      <c r="CJ177" s="94"/>
      <c r="CK177" s="9">
        <f t="shared" si="41"/>
        <v>30060</v>
      </c>
    </row>
    <row r="178" spans="1:89" x14ac:dyDescent="0.5">
      <c r="A178" s="149" t="s">
        <v>667</v>
      </c>
      <c r="B178" s="34">
        <v>1023101006</v>
      </c>
      <c r="C178" s="10" t="s">
        <v>668</v>
      </c>
      <c r="D178" s="135" t="s">
        <v>91</v>
      </c>
      <c r="E178" s="11">
        <v>0</v>
      </c>
      <c r="F178" s="75"/>
      <c r="G178" s="11" t="s">
        <v>62</v>
      </c>
      <c r="H178" s="12">
        <v>112357</v>
      </c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3"/>
      <c r="AF178" s="13"/>
      <c r="AG178" s="13"/>
      <c r="AH178" s="13"/>
      <c r="AI178" s="14"/>
      <c r="AJ178" s="14"/>
      <c r="AK178" s="14"/>
      <c r="AL178" s="14"/>
      <c r="AM178" s="14"/>
      <c r="AN178" s="15">
        <f t="shared" si="35"/>
        <v>0</v>
      </c>
      <c r="AO178" s="16">
        <f>SUMIF(เตรียมส่วนผสม!$C:$C,'รับ-จ่าย ประจำวัน'!$B178,เตรียมส่วนผสม!H:H)+SUMIF(กวนไส้!$C:$C,'รับ-จ่าย ประจำวัน'!$B178,กวนไส้!H:H)+SUMIF(ผลิต1!$C:$C,'รับ-จ่าย ประจำวัน'!$B178,ผลิต1!H:H)+SUMIF(ผลิต2!$C:$C,'รับ-จ่าย ประจำวัน'!$B178,ผลิต2!H:H)+SUMIF(เส้นแต่งหน้าขนมเค้ก!$C:$C,'รับ-จ่าย ประจำวัน'!$B178,เส้นแต่งหน้าขนมเค้ก!H:H)+SUMIF(แพ็ค!$C:$C,'รับ-จ่าย ประจำวัน'!$B178,แพ็ค!H:H)+SUMIF(ธุรการ!$C:$C,'รับ-จ่าย ประจำวัน'!$B178,ธุรการ!H:H)+SUMIF(เส้นแต่งหน้าขนมปัง!$C:$C,'รับ-จ่าย ประจำวัน'!$B178,เส้นแต่งหน้าขนมปัง!H:H)+SUMIF('วางแผนBC,CJ'!$C:$C,'รับ-จ่าย ประจำวัน'!$B178,'วางแผนBC,CJ'!H:H)+SUMIF(RD!$C:$C,'รับ-จ่าย ประจำวัน'!$B178,RD!H:H)+SUMIF('FG,ออนไล,คัดแยก'!$C:$C,'รับ-จ่าย ประจำวัน'!$B178,'FG,ออนไล,คัดแยก'!H:H)</f>
        <v>0</v>
      </c>
      <c r="AP178" s="16">
        <f>SUMIF(เตรียมส่วนผสม!$C:$C,'รับ-จ่าย ประจำวัน'!$B178,เตรียมส่วนผสม!I:I)+SUMIF(กวนไส้!$C:$C,'รับ-จ่าย ประจำวัน'!$B178,กวนไส้!I:I)+SUMIF(ผลิต1!$C:$C,'รับ-จ่าย ประจำวัน'!$B178,ผลิต1!I:I)+SUMIF(ผลิต2!$C:$C,'รับ-จ่าย ประจำวัน'!$B178,ผลิต2!I:I)+SUMIF(เส้นแต่งหน้าขนมเค้ก!$C:$C,'รับ-จ่าย ประจำวัน'!$B178,เส้นแต่งหน้าขนมเค้ก!I:I)+SUMIF(แพ็ค!$C:$C,'รับ-จ่าย ประจำวัน'!$B178,แพ็ค!I:I)+SUMIF(ธุรการ!$C:$C,'รับ-จ่าย ประจำวัน'!$B178,ธุรการ!I:I)+SUMIF(เส้นแต่งหน้าขนมปัง!$C:$C,'รับ-จ่าย ประจำวัน'!$B178,เส้นแต่งหน้าขนมปัง!I:I)+SUMIF('วางแผนBC,CJ'!$C:$C,'รับ-จ่าย ประจำวัน'!$B178,'วางแผนBC,CJ'!I:I)+SUMIF(RD!$C:$C,'รับ-จ่าย ประจำวัน'!$B178,RD!I:I)+SUMIF('FG,ออนไล,คัดแยก'!$C:$C,'รับ-จ่าย ประจำวัน'!$B178,'FG,ออนไล,คัดแยก'!I:I)</f>
        <v>0</v>
      </c>
      <c r="AQ178" s="16">
        <f>SUMIF(เตรียมส่วนผสม!$C:$C,'รับ-จ่าย ประจำวัน'!$B178,เตรียมส่วนผสม!J:J)+SUMIF(กวนไส้!$C:$C,'รับ-จ่าย ประจำวัน'!$B178,กวนไส้!J:J)+SUMIF(ผลิต1!$C:$C,'รับ-จ่าย ประจำวัน'!$B178,ผลิต1!J:J)+SUMIF(ผลิต2!$C:$C,'รับ-จ่าย ประจำวัน'!$B178,ผลิต2!J:J)+SUMIF(เส้นแต่งหน้าขนมเค้ก!$C:$C,'รับ-จ่าย ประจำวัน'!$B178,เส้นแต่งหน้าขนมเค้ก!J:J)+SUMIF(แพ็ค!$C:$C,'รับ-จ่าย ประจำวัน'!$B178,แพ็ค!J:J)+SUMIF(ธุรการ!$C:$C,'รับ-จ่าย ประจำวัน'!$B178,ธุรการ!J:J)+SUMIF(เส้นแต่งหน้าขนมปัง!$C:$C,'รับ-จ่าย ประจำวัน'!$B178,เส้นแต่งหน้าขนมปัง!J:J)+SUMIF('วางแผนBC,CJ'!$C:$C,'รับ-จ่าย ประจำวัน'!$B178,'วางแผนBC,CJ'!J:J)+SUMIF(RD!$C:$C,'รับ-จ่าย ประจำวัน'!$B178,RD!J:J)+SUMIF('FG,ออนไล,คัดแยก'!$C:$C,'รับ-จ่าย ประจำวัน'!$B178,'FG,ออนไล,คัดแยก'!J:J)</f>
        <v>0</v>
      </c>
      <c r="AR178" s="16">
        <f>SUMIF(เตรียมส่วนผสม!$C:$C,'รับ-จ่าย ประจำวัน'!$B178,เตรียมส่วนผสม!K:K)+SUMIF(กวนไส้!$C:$C,'รับ-จ่าย ประจำวัน'!$B178,กวนไส้!K:K)+SUMIF(ผลิต1!$C:$C,'รับ-จ่าย ประจำวัน'!$B178,ผลิต1!K:K)+SUMIF(ผลิต2!$C:$C,'รับ-จ่าย ประจำวัน'!$B178,ผลิต2!K:K)+SUMIF(เส้นแต่งหน้าขนมเค้ก!$C:$C,'รับ-จ่าย ประจำวัน'!$B178,เส้นแต่งหน้าขนมเค้ก!K:K)+SUMIF(แพ็ค!$C:$C,'รับ-จ่าย ประจำวัน'!$B178,แพ็ค!K:K)+SUMIF(ธุรการ!$C:$C,'รับ-จ่าย ประจำวัน'!$B178,ธุรการ!K:K)+SUMIF(เส้นแต่งหน้าขนมปัง!$C:$C,'รับ-จ่าย ประจำวัน'!$B178,เส้นแต่งหน้าขนมปัง!K:K)+SUMIF('วางแผนBC,CJ'!$C:$C,'รับ-จ่าย ประจำวัน'!$B178,'วางแผนBC,CJ'!K:K)+SUMIF(RD!$C:$C,'รับ-จ่าย ประจำวัน'!$B178,RD!K:K)+SUMIF('FG,ออนไล,คัดแยก'!$C:$C,'รับ-จ่าย ประจำวัน'!$B178,'FG,ออนไล,คัดแยก'!K:K)</f>
        <v>0</v>
      </c>
      <c r="AS178" s="16">
        <f>SUMIF(เตรียมส่วนผสม!$C:$C,'รับ-จ่าย ประจำวัน'!$B178,เตรียมส่วนผสม!L:L)+SUMIF(กวนไส้!$C:$C,'รับ-จ่าย ประจำวัน'!$B178,กวนไส้!L:L)+SUMIF(ผลิต1!$C:$C,'รับ-จ่าย ประจำวัน'!$B178,ผลิต1!L:L)+SUMIF(ผลิต2!$C:$C,'รับ-จ่าย ประจำวัน'!$B178,ผลิต2!L:L)+SUMIF(เส้นแต่งหน้าขนมเค้ก!$C:$C,'รับ-จ่าย ประจำวัน'!$B178,เส้นแต่งหน้าขนมเค้ก!L:L)+SUMIF(แพ็ค!$C:$C,'รับ-จ่าย ประจำวัน'!$B178,แพ็ค!L:L)+SUMIF(ธุรการ!$C:$C,'รับ-จ่าย ประจำวัน'!$B178,ธุรการ!L:L)+SUMIF(เส้นแต่งหน้าขนมปัง!$C:$C,'รับ-จ่าย ประจำวัน'!$B178,เส้นแต่งหน้าขนมปัง!L:L)+SUMIF('วางแผนBC,CJ'!$C:$C,'รับ-จ่าย ประจำวัน'!$B178,'วางแผนBC,CJ'!L:L)+SUMIF(RD!$C:$C,'รับ-จ่าย ประจำวัน'!$B178,RD!L:L)+SUMIF('FG,ออนไล,คัดแยก'!$C:$C,'รับ-จ่าย ประจำวัน'!$B178,'FG,ออนไล,คัดแยก'!L:L)</f>
        <v>0</v>
      </c>
      <c r="AT178" s="16">
        <f>SUMIF(เตรียมส่วนผสม!$C:$C,'รับ-จ่าย ประจำวัน'!$B178,เตรียมส่วนผสม!M:M)+SUMIF(กวนไส้!$C:$C,'รับ-จ่าย ประจำวัน'!$B178,กวนไส้!M:M)+SUMIF(ผลิต1!$C:$C,'รับ-จ่าย ประจำวัน'!$B178,ผลิต1!M:M)+SUMIF(ผลิต2!$C:$C,'รับ-จ่าย ประจำวัน'!$B178,ผลิต2!M:M)+SUMIF(เส้นแต่งหน้าขนมเค้ก!$C:$C,'รับ-จ่าย ประจำวัน'!$B178,เส้นแต่งหน้าขนมเค้ก!M:M)+SUMIF(แพ็ค!$C:$C,'รับ-จ่าย ประจำวัน'!$B178,แพ็ค!M:M)+SUMIF(ธุรการ!$C:$C,'รับ-จ่าย ประจำวัน'!$B178,ธุรการ!M:M)+SUMIF(เส้นแต่งหน้าขนมปัง!$C:$C,'รับ-จ่าย ประจำวัน'!$B178,เส้นแต่งหน้าขนมปัง!M:M)+SUMIF('วางแผนBC,CJ'!$C:$C,'รับ-จ่าย ประจำวัน'!$B178,'วางแผนBC,CJ'!M:M)+SUMIF(RD!$C:$C,'รับ-จ่าย ประจำวัน'!$B178,RD!M:M)+SUMIF('FG,ออนไล,คัดแยก'!$C:$C,'รับ-จ่าย ประจำวัน'!$B178,'FG,ออนไล,คัดแยก'!M:M)</f>
        <v>0</v>
      </c>
      <c r="AU178" s="16">
        <f>SUMIF(เตรียมส่วนผสม!$C:$C,'รับ-จ่าย ประจำวัน'!$B178,เตรียมส่วนผสม!N:N)+SUMIF(กวนไส้!$C:$C,'รับ-จ่าย ประจำวัน'!$B178,กวนไส้!N:N)+SUMIF(ผลิต1!$C:$C,'รับ-จ่าย ประจำวัน'!$B178,ผลิต1!N:N)+SUMIF(ผลิต2!$C:$C,'รับ-จ่าย ประจำวัน'!$B178,ผลิต2!N:N)+SUMIF(เส้นแต่งหน้าขนมเค้ก!$C:$C,'รับ-จ่าย ประจำวัน'!$B178,เส้นแต่งหน้าขนมเค้ก!N:N)+SUMIF(แพ็ค!$C:$C,'รับ-จ่าย ประจำวัน'!$B178,แพ็ค!N:N)+SUMIF(ธุรการ!$C:$C,'รับ-จ่าย ประจำวัน'!$B178,ธุรการ!N:N)+SUMIF(เส้นแต่งหน้าขนมปัง!$C:$C,'รับ-จ่าย ประจำวัน'!$B178,เส้นแต่งหน้าขนมปัง!N:N)+SUMIF('วางแผนBC,CJ'!$C:$C,'รับ-จ่าย ประจำวัน'!$B178,'วางแผนBC,CJ'!N:N)+SUMIF(RD!$C:$C,'รับ-จ่าย ประจำวัน'!$B178,RD!N:N)+SUMIF('FG,ออนไล,คัดแยก'!$C:$C,'รับ-จ่าย ประจำวัน'!$B178,'FG,ออนไล,คัดแยก'!N:N)</f>
        <v>0</v>
      </c>
      <c r="AV178" s="16">
        <f>SUMIF(เตรียมส่วนผสม!$C:$C,'รับ-จ่าย ประจำวัน'!$B178,เตรียมส่วนผสม!O:O)+SUMIF(กวนไส้!$C:$C,'รับ-จ่าย ประจำวัน'!$B178,กวนไส้!O:O)+SUMIF(ผลิต1!$C:$C,'รับ-จ่าย ประจำวัน'!$B178,ผลิต1!O:O)+SUMIF(ผลิต2!$C:$C,'รับ-จ่าย ประจำวัน'!$B178,ผลิต2!O:O)+SUMIF(เส้นแต่งหน้าขนมเค้ก!$C:$C,'รับ-จ่าย ประจำวัน'!$B178,เส้นแต่งหน้าขนมเค้ก!O:O)+SUMIF(แพ็ค!$C:$C,'รับ-จ่าย ประจำวัน'!$B178,แพ็ค!O:O)+SUMIF(ธุรการ!$C:$C,'รับ-จ่าย ประจำวัน'!$B178,ธุรการ!O:O)+SUMIF(เส้นแต่งหน้าขนมปัง!$C:$C,'รับ-จ่าย ประจำวัน'!$B178,เส้นแต่งหน้าขนมปัง!O:O)+SUMIF('วางแผนBC,CJ'!$C:$C,'รับ-จ่าย ประจำวัน'!$B178,'วางแผนBC,CJ'!O:O)+SUMIF(RD!$C:$C,'รับ-จ่าย ประจำวัน'!$B178,RD!O:O)+SUMIF('FG,ออนไล,คัดแยก'!$C:$C,'รับ-จ่าย ประจำวัน'!$B178,'FG,ออนไล,คัดแยก'!O:O)</f>
        <v>0</v>
      </c>
      <c r="AW178" s="16">
        <f>SUMIF(เตรียมส่วนผสม!$C:$C,'รับ-จ่าย ประจำวัน'!$B178,เตรียมส่วนผสม!P:P)+SUMIF(กวนไส้!$C:$C,'รับ-จ่าย ประจำวัน'!$B178,กวนไส้!P:P)+SUMIF(ผลิต1!$C:$C,'รับ-จ่าย ประจำวัน'!$B178,ผลิต1!P:P)+SUMIF(ผลิต2!$C:$C,'รับ-จ่าย ประจำวัน'!$B178,ผลิต2!P:P)+SUMIF(เส้นแต่งหน้าขนมเค้ก!$C:$C,'รับ-จ่าย ประจำวัน'!$B178,เส้นแต่งหน้าขนมเค้ก!P:P)+SUMIF(แพ็ค!$C:$C,'รับ-จ่าย ประจำวัน'!$B178,แพ็ค!P:P)+SUMIF(ธุรการ!$C:$C,'รับ-จ่าย ประจำวัน'!$B178,ธุรการ!P:P)+SUMIF(เส้นแต่งหน้าขนมปัง!$C:$C,'รับ-จ่าย ประจำวัน'!$B178,เส้นแต่งหน้าขนมปัง!P:P)+SUMIF('วางแผนBC,CJ'!$C:$C,'รับ-จ่าย ประจำวัน'!$B178,'วางแผนBC,CJ'!P:P)+SUMIF(RD!$C:$C,'รับ-จ่าย ประจำวัน'!$B178,RD!P:P)+SUMIF('FG,ออนไล,คัดแยก'!$C:$C,'รับ-จ่าย ประจำวัน'!$B178,'FG,ออนไล,คัดแยก'!P:P)</f>
        <v>0</v>
      </c>
      <c r="AX178" s="16">
        <f>SUMIF(เตรียมส่วนผสม!$C:$C,'รับ-จ่าย ประจำวัน'!$B178,เตรียมส่วนผสม!Q:Q)+SUMIF(กวนไส้!$C:$C,'รับ-จ่าย ประจำวัน'!$B178,กวนไส้!Q:Q)+SUMIF(ผลิต1!$C:$C,'รับ-จ่าย ประจำวัน'!$B178,ผลิต1!Q:Q)+SUMIF(ผลิต2!$C:$C,'รับ-จ่าย ประจำวัน'!$B178,ผลิต2!Q:Q)+SUMIF(เส้นแต่งหน้าขนมเค้ก!$C:$C,'รับ-จ่าย ประจำวัน'!$B178,เส้นแต่งหน้าขนมเค้ก!Q:Q)+SUMIF(แพ็ค!$C:$C,'รับ-จ่าย ประจำวัน'!$B178,แพ็ค!Q:Q)+SUMIF(ธุรการ!$C:$C,'รับ-จ่าย ประจำวัน'!$B178,ธุรการ!Q:Q)+SUMIF(เส้นแต่งหน้าขนมปัง!$C:$C,'รับ-จ่าย ประจำวัน'!$B178,เส้นแต่งหน้าขนมปัง!Q:Q)+SUMIF('วางแผนBC,CJ'!$C:$C,'รับ-จ่าย ประจำวัน'!$B178,'วางแผนBC,CJ'!Q:Q)+SUMIF(RD!$C:$C,'รับ-จ่าย ประจำวัน'!$B178,RD!Q:Q)+SUMIF('FG,ออนไล,คัดแยก'!$C:$C,'รับ-จ่าย ประจำวัน'!$B178,'FG,ออนไล,คัดแยก'!Q:Q)</f>
        <v>0</v>
      </c>
      <c r="AY178" s="16">
        <f>SUMIF(เตรียมส่วนผสม!$C:$C,'รับ-จ่าย ประจำวัน'!$B178,เตรียมส่วนผสม!R:R)+SUMIF(กวนไส้!$C:$C,'รับ-จ่าย ประจำวัน'!$B178,กวนไส้!R:R)+SUMIF(ผลิต1!$C:$C,'รับ-จ่าย ประจำวัน'!$B178,ผลิต1!R:R)+SUMIF(ผลิต2!$C:$C,'รับ-จ่าย ประจำวัน'!$B178,ผลิต2!R:R)+SUMIF(เส้นแต่งหน้าขนมเค้ก!$C:$C,'รับ-จ่าย ประจำวัน'!$B178,เส้นแต่งหน้าขนมเค้ก!R:R)+SUMIF(แพ็ค!$C:$C,'รับ-จ่าย ประจำวัน'!$B178,แพ็ค!R:R)+SUMIF(ธุรการ!$C:$C,'รับ-จ่าย ประจำวัน'!$B178,ธุรการ!R:R)+SUMIF(เส้นแต่งหน้าขนมปัง!$C:$C,'รับ-จ่าย ประจำวัน'!$B178,เส้นแต่งหน้าขนมปัง!R:R)+SUMIF('วางแผนBC,CJ'!$C:$C,'รับ-จ่าย ประจำวัน'!$B178,'วางแผนBC,CJ'!R:R)+SUMIF(RD!$C:$C,'รับ-จ่าย ประจำวัน'!$B178,RD!R:R)+SUMIF('FG,ออนไล,คัดแยก'!$C:$C,'รับ-จ่าย ประจำวัน'!$B178,'FG,ออนไล,คัดแยก'!R:R)</f>
        <v>0</v>
      </c>
      <c r="AZ178" s="16">
        <f>SUMIF(เตรียมส่วนผสม!$C:$C,'รับ-จ่าย ประจำวัน'!$B178,เตรียมส่วนผสม!S:S)+SUMIF(กวนไส้!$C:$C,'รับ-จ่าย ประจำวัน'!$B178,กวนไส้!S:S)+SUMIF(ผลิต1!$C:$C,'รับ-จ่าย ประจำวัน'!$B178,ผลิต1!S:S)+SUMIF(ผลิต2!$C:$C,'รับ-จ่าย ประจำวัน'!$B178,ผลิต2!S:S)+SUMIF(เส้นแต่งหน้าขนมเค้ก!$C:$C,'รับ-จ่าย ประจำวัน'!$B178,เส้นแต่งหน้าขนมเค้ก!S:S)+SUMIF(แพ็ค!$C:$C,'รับ-จ่าย ประจำวัน'!$B178,แพ็ค!S:S)+SUMIF(ธุรการ!$C:$C,'รับ-จ่าย ประจำวัน'!$B178,ธุรการ!S:S)+SUMIF(เส้นแต่งหน้าขนมปัง!$C:$C,'รับ-จ่าย ประจำวัน'!$B178,เส้นแต่งหน้าขนมปัง!S:S)+SUMIF('วางแผนBC,CJ'!$C:$C,'รับ-จ่าย ประจำวัน'!$B178,'วางแผนBC,CJ'!S:S)+SUMIF(RD!$C:$C,'รับ-จ่าย ประจำวัน'!$B178,RD!S:S)+SUMIF('FG,ออนไล,คัดแยก'!$C:$C,'รับ-จ่าย ประจำวัน'!$B178,'FG,ออนไล,คัดแยก'!S:S)</f>
        <v>0</v>
      </c>
      <c r="BA178" s="16">
        <f>SUMIF(เตรียมส่วนผสม!$C:$C,'รับ-จ่าย ประจำวัน'!$B178,เตรียมส่วนผสม!T:T)+SUMIF(กวนไส้!$C:$C,'รับ-จ่าย ประจำวัน'!$B178,กวนไส้!T:T)+SUMIF(ผลิต1!$C:$C,'รับ-จ่าย ประจำวัน'!$B178,ผลิต1!T:T)+SUMIF(ผลิต2!$C:$C,'รับ-จ่าย ประจำวัน'!$B178,ผลิต2!T:T)+SUMIF(เส้นแต่งหน้าขนมเค้ก!$C:$C,'รับ-จ่าย ประจำวัน'!$B178,เส้นแต่งหน้าขนมเค้ก!T:T)+SUMIF(แพ็ค!$C:$C,'รับ-จ่าย ประจำวัน'!$B178,แพ็ค!T:T)+SUMIF(ธุรการ!$C:$C,'รับ-จ่าย ประจำวัน'!$B178,ธุรการ!T:T)+SUMIF(เส้นแต่งหน้าขนมปัง!$C:$C,'รับ-จ่าย ประจำวัน'!$B178,เส้นแต่งหน้าขนมปัง!T:T)+SUMIF('วางแผนBC,CJ'!$C:$C,'รับ-จ่าย ประจำวัน'!$B178,'วางแผนBC,CJ'!T:T)+SUMIF(RD!$C:$C,'รับ-จ่าย ประจำวัน'!$B178,RD!T:T)+SUMIF('FG,ออนไล,คัดแยก'!$C:$C,'รับ-จ่าย ประจำวัน'!$B178,'FG,ออนไล,คัดแยก'!T:T)</f>
        <v>0</v>
      </c>
      <c r="BB178" s="16">
        <f>SUMIF(เตรียมส่วนผสม!$C:$C,'รับ-จ่าย ประจำวัน'!$B178,เตรียมส่วนผสม!U:U)+SUMIF(กวนไส้!$C:$C,'รับ-จ่าย ประจำวัน'!$B178,กวนไส้!U:U)+SUMIF(ผลิต1!$C:$C,'รับ-จ่าย ประจำวัน'!$B178,ผลิต1!U:U)+SUMIF(ผลิต2!$C:$C,'รับ-จ่าย ประจำวัน'!$B178,ผลิต2!U:U)+SUMIF(เส้นแต่งหน้าขนมเค้ก!$C:$C,'รับ-จ่าย ประจำวัน'!$B178,เส้นแต่งหน้าขนมเค้ก!U:U)+SUMIF(แพ็ค!$C:$C,'รับ-จ่าย ประจำวัน'!$B178,แพ็ค!U:U)+SUMIF(ธุรการ!$C:$C,'รับ-จ่าย ประจำวัน'!$B178,ธุรการ!U:U)+SUMIF(เส้นแต่งหน้าขนมปัง!$C:$C,'รับ-จ่าย ประจำวัน'!$B178,เส้นแต่งหน้าขนมปัง!U:U)+SUMIF('วางแผนBC,CJ'!$C:$C,'รับ-จ่าย ประจำวัน'!$B178,'วางแผนBC,CJ'!U:U)+SUMIF(RD!$C:$C,'รับ-จ่าย ประจำวัน'!$B178,RD!U:U)+SUMIF('FG,ออนไล,คัดแยก'!$C:$C,'รับ-จ่าย ประจำวัน'!$B178,'FG,ออนไล,คัดแยก'!U:U)</f>
        <v>0</v>
      </c>
      <c r="BC178" s="16">
        <f>SUMIF(เตรียมส่วนผสม!$C:$C,'รับ-จ่าย ประจำวัน'!$B178,เตรียมส่วนผสม!V:V)+SUMIF(กวนไส้!$C:$C,'รับ-จ่าย ประจำวัน'!$B178,กวนไส้!V:V)+SUMIF(ผลิต1!$C:$C,'รับ-จ่าย ประจำวัน'!$B178,ผลิต1!V:V)+SUMIF(ผลิต2!$C:$C,'รับ-จ่าย ประจำวัน'!$B178,ผลิต2!V:V)+SUMIF(เส้นแต่งหน้าขนมเค้ก!$C:$C,'รับ-จ่าย ประจำวัน'!$B178,เส้นแต่งหน้าขนมเค้ก!V:V)+SUMIF(แพ็ค!$C:$C,'รับ-จ่าย ประจำวัน'!$B178,แพ็ค!V:V)+SUMIF(ธุรการ!$C:$C,'รับ-จ่าย ประจำวัน'!$B178,ธุรการ!V:V)+SUMIF(เส้นแต่งหน้าขนมปัง!$C:$C,'รับ-จ่าย ประจำวัน'!$B178,เส้นแต่งหน้าขนมปัง!V:V)+SUMIF('วางแผนBC,CJ'!$C:$C,'รับ-จ่าย ประจำวัน'!$B178,'วางแผนBC,CJ'!V:V)+SUMIF(RD!$C:$C,'รับ-จ่าย ประจำวัน'!$B178,RD!V:V)+SUMIF('FG,ออนไล,คัดแยก'!$C:$C,'รับ-จ่าย ประจำวัน'!$B178,'FG,ออนไล,คัดแยก'!V:V)</f>
        <v>0</v>
      </c>
      <c r="BD178" s="16">
        <f>SUMIF(เตรียมส่วนผสม!$C:$C,'รับ-จ่าย ประจำวัน'!$B178,เตรียมส่วนผสม!W:W)+SUMIF(กวนไส้!$C:$C,'รับ-จ่าย ประจำวัน'!$B178,กวนไส้!W:W)+SUMIF(ผลิต1!$C:$C,'รับ-จ่าย ประจำวัน'!$B178,ผลิต1!W:W)+SUMIF(ผลิต2!$C:$C,'รับ-จ่าย ประจำวัน'!$B178,ผลิต2!W:W)+SUMIF(เส้นแต่งหน้าขนมเค้ก!$C:$C,'รับ-จ่าย ประจำวัน'!$B178,เส้นแต่งหน้าขนมเค้ก!W:W)+SUMIF(แพ็ค!$C:$C,'รับ-จ่าย ประจำวัน'!$B178,แพ็ค!W:W)+SUMIF(ธุรการ!$C:$C,'รับ-จ่าย ประจำวัน'!$B178,ธุรการ!W:W)+SUMIF(เส้นแต่งหน้าขนมปัง!$C:$C,'รับ-จ่าย ประจำวัน'!$B178,เส้นแต่งหน้าขนมปัง!W:W)+SUMIF('วางแผนBC,CJ'!$C:$C,'รับ-จ่าย ประจำวัน'!$B178,'วางแผนBC,CJ'!W:W)+SUMIF(RD!$C:$C,'รับ-จ่าย ประจำวัน'!$B178,RD!W:W)+SUMIF('FG,ออนไล,คัดแยก'!$C:$C,'รับ-จ่าย ประจำวัน'!$B178,'FG,ออนไล,คัดแยก'!W:W)</f>
        <v>0</v>
      </c>
      <c r="BE178" s="16">
        <f>SUMIF(เตรียมส่วนผสม!$C:$C,'รับ-จ่าย ประจำวัน'!$B178,เตรียมส่วนผสม!X:X)+SUMIF(กวนไส้!$C:$C,'รับ-จ่าย ประจำวัน'!$B178,กวนไส้!X:X)+SUMIF(ผลิต1!$C:$C,'รับ-จ่าย ประจำวัน'!$B178,ผลิต1!X:X)+SUMIF(ผลิต2!$C:$C,'รับ-จ่าย ประจำวัน'!$B178,ผลิต2!X:X)+SUMIF(เส้นแต่งหน้าขนมเค้ก!$C:$C,'รับ-จ่าย ประจำวัน'!$B178,เส้นแต่งหน้าขนมเค้ก!X:X)+SUMIF(แพ็ค!$C:$C,'รับ-จ่าย ประจำวัน'!$B178,แพ็ค!X:X)+SUMIF(ธุรการ!$C:$C,'รับ-จ่าย ประจำวัน'!$B178,ธุรการ!X:X)+SUMIF(เส้นแต่งหน้าขนมปัง!$C:$C,'รับ-จ่าย ประจำวัน'!$B178,เส้นแต่งหน้าขนมปัง!X:X)+SUMIF('วางแผนBC,CJ'!$C:$C,'รับ-จ่าย ประจำวัน'!$B178,'วางแผนBC,CJ'!X:X)+SUMIF(RD!$C:$C,'รับ-จ่าย ประจำวัน'!$B178,RD!X:X)+SUMIF('FG,ออนไล,คัดแยก'!$C:$C,'รับ-จ่าย ประจำวัน'!$B178,'FG,ออนไล,คัดแยก'!X:X)</f>
        <v>0</v>
      </c>
      <c r="BF178" s="16">
        <f>SUMIF(เตรียมส่วนผสม!$C:$C,'รับ-จ่าย ประจำวัน'!$B178,เตรียมส่วนผสม!Y:Y)+SUMIF(กวนไส้!$C:$C,'รับ-จ่าย ประจำวัน'!$B178,กวนไส้!Y:Y)+SUMIF(ผลิต1!$C:$C,'รับ-จ่าย ประจำวัน'!$B178,ผลิต1!Y:Y)+SUMIF(ผลิต2!$C:$C,'รับ-จ่าย ประจำวัน'!$B178,ผลิต2!Y:Y)+SUMIF(เส้นแต่งหน้าขนมเค้ก!$C:$C,'รับ-จ่าย ประจำวัน'!$B178,เส้นแต่งหน้าขนมเค้ก!Y:Y)+SUMIF(แพ็ค!$C:$C,'รับ-จ่าย ประจำวัน'!$B178,แพ็ค!Y:Y)+SUMIF(ธุรการ!$C:$C,'รับ-จ่าย ประจำวัน'!$B178,ธุรการ!Y:Y)+SUMIF(เส้นแต่งหน้าขนมปัง!$C:$C,'รับ-จ่าย ประจำวัน'!$B178,เส้นแต่งหน้าขนมปัง!Y:Y)+SUMIF('วางแผนBC,CJ'!$C:$C,'รับ-จ่าย ประจำวัน'!$B178,'วางแผนBC,CJ'!Y:Y)+SUMIF(RD!$C:$C,'รับ-จ่าย ประจำวัน'!$B178,RD!Y:Y)+SUMIF('FG,ออนไล,คัดแยก'!$C:$C,'รับ-จ่าย ประจำวัน'!$B178,'FG,ออนไล,คัดแยก'!Y:Y)</f>
        <v>0</v>
      </c>
      <c r="BG178" s="16">
        <f>SUMIF(เตรียมส่วนผสม!$C:$C,'รับ-จ่าย ประจำวัน'!$B178,เตรียมส่วนผสม!Z:Z)+SUMIF(กวนไส้!$C:$C,'รับ-จ่าย ประจำวัน'!$B178,กวนไส้!Z:Z)+SUMIF(ผลิต1!$C:$C,'รับ-จ่าย ประจำวัน'!$B178,ผลิต1!Z:Z)+SUMIF(ผลิต2!$C:$C,'รับ-จ่าย ประจำวัน'!$B178,ผลิต2!Z:Z)+SUMIF(เส้นแต่งหน้าขนมเค้ก!$C:$C,'รับ-จ่าย ประจำวัน'!$B178,เส้นแต่งหน้าขนมเค้ก!Z:Z)+SUMIF(แพ็ค!$C:$C,'รับ-จ่าย ประจำวัน'!$B178,แพ็ค!Z:Z)+SUMIF(ธุรการ!$C:$C,'รับ-จ่าย ประจำวัน'!$B178,ธุรการ!Z:Z)+SUMIF(เส้นแต่งหน้าขนมปัง!$C:$C,'รับ-จ่าย ประจำวัน'!$B178,เส้นแต่งหน้าขนมปัง!Z:Z)+SUMIF('วางแผนBC,CJ'!$C:$C,'รับ-จ่าย ประจำวัน'!$B178,'วางแผนBC,CJ'!Z:Z)+SUMIF(RD!$C:$C,'รับ-จ่าย ประจำวัน'!$B178,RD!Z:Z)+SUMIF('FG,ออนไล,คัดแยก'!$C:$C,'รับ-จ่าย ประจำวัน'!$B178,'FG,ออนไล,คัดแยก'!Z:Z)</f>
        <v>0</v>
      </c>
      <c r="BH178" s="16">
        <f>SUMIF(เตรียมส่วนผสม!$C:$C,'รับ-จ่าย ประจำวัน'!$B178,เตรียมส่วนผสม!AA:AA)+SUMIF(กวนไส้!$C:$C,'รับ-จ่าย ประจำวัน'!$B178,กวนไส้!AA:AA)+SUMIF(ผลิต1!$C:$C,'รับ-จ่าย ประจำวัน'!$B178,ผลิต1!AA:AA)+SUMIF(ผลิต2!$C:$C,'รับ-จ่าย ประจำวัน'!$B178,ผลิต2!AA:AA)+SUMIF(เส้นแต่งหน้าขนมเค้ก!$C:$C,'รับ-จ่าย ประจำวัน'!$B178,เส้นแต่งหน้าขนมเค้ก!AA:AA)+SUMIF(แพ็ค!$C:$C,'รับ-จ่าย ประจำวัน'!$B178,แพ็ค!AA:AA)+SUMIF(ธุรการ!$C:$C,'รับ-จ่าย ประจำวัน'!$B178,ธุรการ!AA:AA)+SUMIF(เส้นแต่งหน้าขนมปัง!$C:$C,'รับ-จ่าย ประจำวัน'!$B178,เส้นแต่งหน้าขนมปัง!AA:AA)+SUMIF('วางแผนBC,CJ'!$C:$C,'รับ-จ่าย ประจำวัน'!$B178,'วางแผนBC,CJ'!AA:AA)+SUMIF(RD!$C:$C,'รับ-จ่าย ประจำวัน'!$B178,RD!AA:AA)+SUMIF('FG,ออนไล,คัดแยก'!$C:$C,'รับ-จ่าย ประจำวัน'!$B178,'FG,ออนไล,คัดแยก'!AA:AA)</f>
        <v>0</v>
      </c>
      <c r="BI178" s="16">
        <f>SUMIF(เตรียมส่วนผสม!$C:$C,'รับ-จ่าย ประจำวัน'!$B178,เตรียมส่วนผสม!AB:AB)+SUMIF(กวนไส้!$C:$C,'รับ-จ่าย ประจำวัน'!$B178,กวนไส้!AB:AB)+SUMIF(ผลิต1!$C:$C,'รับ-จ่าย ประจำวัน'!$B178,ผลิต1!AB:AB)+SUMIF(ผลิต2!$C:$C,'รับ-จ่าย ประจำวัน'!$B178,ผลิต2!AB:AB)+SUMIF(เส้นแต่งหน้าขนมเค้ก!$C:$C,'รับ-จ่าย ประจำวัน'!$B178,เส้นแต่งหน้าขนมเค้ก!AB:AB)+SUMIF(แพ็ค!$C:$C,'รับ-จ่าย ประจำวัน'!$B178,แพ็ค!AB:AB)+SUMIF(ธุรการ!$C:$C,'รับ-จ่าย ประจำวัน'!$B178,ธุรการ!AB:AB)+SUMIF(เส้นแต่งหน้าขนมปัง!$C:$C,'รับ-จ่าย ประจำวัน'!$B178,เส้นแต่งหน้าขนมปัง!AB:AB)+SUMIF('วางแผนBC,CJ'!$C:$C,'รับ-จ่าย ประจำวัน'!$B178,'วางแผนBC,CJ'!AB:AB)+SUMIF(RD!$C:$C,'รับ-จ่าย ประจำวัน'!$B178,RD!AB:AB)+SUMIF('FG,ออนไล,คัดแยก'!$C:$C,'รับ-จ่าย ประจำวัน'!$B178,'FG,ออนไล,คัดแยก'!AB:AB)</f>
        <v>0</v>
      </c>
      <c r="BJ178" s="16">
        <f>SUMIF(เตรียมส่วนผสม!$C:$C,'รับ-จ่าย ประจำวัน'!$B178,เตรียมส่วนผสม!AC:AC)+SUMIF(กวนไส้!$C:$C,'รับ-จ่าย ประจำวัน'!$B178,กวนไส้!AC:AC)+SUMIF(ผลิต1!$C:$C,'รับ-จ่าย ประจำวัน'!$B178,ผลิต1!AC:AC)+SUMIF(ผลิต2!$C:$C,'รับ-จ่าย ประจำวัน'!$B178,ผลิต2!AC:AC)+SUMIF(เส้นแต่งหน้าขนมเค้ก!$C:$C,'รับ-จ่าย ประจำวัน'!$B178,เส้นแต่งหน้าขนมเค้ก!AC:AC)+SUMIF(แพ็ค!$C:$C,'รับ-จ่าย ประจำวัน'!$B178,แพ็ค!AC:AC)+SUMIF(ธุรการ!$C:$C,'รับ-จ่าย ประจำวัน'!$B178,ธุรการ!AC:AC)+SUMIF(เส้นแต่งหน้าขนมปัง!$C:$C,'รับ-จ่าย ประจำวัน'!$B178,เส้นแต่งหน้าขนมปัง!AC:AC)+SUMIF('วางแผนBC,CJ'!$C:$C,'รับ-จ่าย ประจำวัน'!$B178,'วางแผนBC,CJ'!AC:AC)+SUMIF(RD!$C:$C,'รับ-จ่าย ประจำวัน'!$B178,RD!AC:AC)+SUMIF('FG,ออนไล,คัดแยก'!$C:$C,'รับ-จ่าย ประจำวัน'!$B178,'FG,ออนไล,คัดแยก'!AC:AC)</f>
        <v>0</v>
      </c>
      <c r="BK178" s="16">
        <f>SUMIF(เตรียมส่วนผสม!$C:$C,'รับ-จ่าย ประจำวัน'!$B178,เตรียมส่วนผสม!AD:AD)+SUMIF(กวนไส้!$C:$C,'รับ-จ่าย ประจำวัน'!$B178,กวนไส้!AD:AD)+SUMIF(ผลิต1!$C:$C,'รับ-จ่าย ประจำวัน'!$B178,ผลิต1!AD:AD)+SUMIF(ผลิต2!$C:$C,'รับ-จ่าย ประจำวัน'!$B178,ผลิต2!AD:AD)+SUMIF(เส้นแต่งหน้าขนมเค้ก!$C:$C,'รับ-จ่าย ประจำวัน'!$B178,เส้นแต่งหน้าขนมเค้ก!AD:AD)+SUMIF(แพ็ค!$C:$C,'รับ-จ่าย ประจำวัน'!$B178,แพ็ค!AD:AD)+SUMIF(ธุรการ!$C:$C,'รับ-จ่าย ประจำวัน'!$B178,ธุรการ!AD:AD)+SUMIF(เส้นแต่งหน้าขนมปัง!$C:$C,'รับ-จ่าย ประจำวัน'!$B178,เส้นแต่งหน้าขนมปัง!AD:AD)+SUMIF('วางแผนBC,CJ'!$C:$C,'รับ-จ่าย ประจำวัน'!$B178,'วางแผนBC,CJ'!AD:AD)+SUMIF(RD!$C:$C,'รับ-จ่าย ประจำวัน'!$B178,RD!AD:AD)+SUMIF('FG,ออนไล,คัดแยก'!$C:$C,'รับ-จ่าย ประจำวัน'!$B178,'FG,ออนไล,คัดแยก'!AD:AD)</f>
        <v>0</v>
      </c>
      <c r="BL178" s="16">
        <f>SUMIF(เตรียมส่วนผสม!$C:$C,'รับ-จ่าย ประจำวัน'!$B178,เตรียมส่วนผสม!AE:AE)+SUMIF(กวนไส้!$C:$C,'รับ-จ่าย ประจำวัน'!$B178,กวนไส้!AE:AE)+SUMIF(ผลิต1!$C:$C,'รับ-จ่าย ประจำวัน'!$B178,ผลิต1!AE:AE)+SUMIF(ผลิต2!$C:$C,'รับ-จ่าย ประจำวัน'!$B178,ผลิต2!AE:AE)+SUMIF(เส้นแต่งหน้าขนมเค้ก!$C:$C,'รับ-จ่าย ประจำวัน'!$B178,เส้นแต่งหน้าขนมเค้ก!AE:AE)+SUMIF(แพ็ค!$C:$C,'รับ-จ่าย ประจำวัน'!$B178,แพ็ค!AE:AE)+SUMIF(ธุรการ!$C:$C,'รับ-จ่าย ประจำวัน'!$B178,ธุรการ!AE:AE)+SUMIF(เส้นแต่งหน้าขนมปัง!$C:$C,'รับ-จ่าย ประจำวัน'!$B178,เส้นแต่งหน้าขนมปัง!AE:AE)+SUMIF('วางแผนBC,CJ'!$C:$C,'รับ-จ่าย ประจำวัน'!$B178,'วางแผนBC,CJ'!AE:AE)+SUMIF(RD!$C:$C,'รับ-จ่าย ประจำวัน'!$B178,RD!AE:AE)+SUMIF('FG,ออนไล,คัดแยก'!$C:$C,'รับ-จ่าย ประจำวัน'!$B178,'FG,ออนไล,คัดแยก'!AE:AE)</f>
        <v>0</v>
      </c>
      <c r="BM178" s="16">
        <f>SUMIF(เตรียมส่วนผสม!$C:$C,'รับ-จ่าย ประจำวัน'!$B178,เตรียมส่วนผสม!AF:AF)+SUMIF(กวนไส้!$C:$C,'รับ-จ่าย ประจำวัน'!$B178,กวนไส้!AF:AF)+SUMIF(ผลิต1!$C:$C,'รับ-จ่าย ประจำวัน'!$B178,ผลิต1!AF:AF)+SUMIF(ผลิต2!$C:$C,'รับ-จ่าย ประจำวัน'!$B178,ผลิต2!AF:AF)+SUMIF(เส้นแต่งหน้าขนมเค้ก!$C:$C,'รับ-จ่าย ประจำวัน'!$B178,เส้นแต่งหน้าขนมเค้ก!AF:AF)+SUMIF(แพ็ค!$C:$C,'รับ-จ่าย ประจำวัน'!$B178,แพ็ค!AF:AF)+SUMIF(ธุรการ!$C:$C,'รับ-จ่าย ประจำวัน'!$B178,ธุรการ!AF:AF)+SUMIF(เส้นแต่งหน้าขนมปัง!$C:$C,'รับ-จ่าย ประจำวัน'!$B178,เส้นแต่งหน้าขนมปัง!AF:AF)+SUMIF('วางแผนBC,CJ'!$C:$C,'รับ-จ่าย ประจำวัน'!$B178,'วางแผนBC,CJ'!AF:AF)+SUMIF(RD!$C:$C,'รับ-จ่าย ประจำวัน'!$B178,RD!AF:AF)+SUMIF('FG,ออนไล,คัดแยก'!$C:$C,'รับ-จ่าย ประจำวัน'!$B178,'FG,ออนไล,คัดแยก'!AF:AF)</f>
        <v>0</v>
      </c>
      <c r="BN178" s="16">
        <f>SUMIF(เตรียมส่วนผสม!$C:$C,'รับ-จ่าย ประจำวัน'!$B178,เตรียมส่วนผสม!AG:AG)+SUMIF(กวนไส้!$C:$C,'รับ-จ่าย ประจำวัน'!$B178,กวนไส้!AG:AG)+SUMIF(ผลิต1!$C:$C,'รับ-จ่าย ประจำวัน'!$B178,ผลิต1!AG:AG)+SUMIF(ผลิต2!$C:$C,'รับ-จ่าย ประจำวัน'!$B178,ผลิต2!AG:AG)+SUMIF(เส้นแต่งหน้าขนมเค้ก!$C:$C,'รับ-จ่าย ประจำวัน'!$B178,เส้นแต่งหน้าขนมเค้ก!AG:AG)+SUMIF(แพ็ค!$C:$C,'รับ-จ่าย ประจำวัน'!$B178,แพ็ค!AG:AG)+SUMIF(ธุรการ!$C:$C,'รับ-จ่าย ประจำวัน'!$B178,ธุรการ!AG:AG)+SUMIF(เส้นแต่งหน้าขนมปัง!$C:$C,'รับ-จ่าย ประจำวัน'!$B178,เส้นแต่งหน้าขนมปัง!AG:AG)+SUMIF('วางแผนBC,CJ'!$C:$C,'รับ-จ่าย ประจำวัน'!$B178,'วางแผนBC,CJ'!AG:AG)+SUMIF(RD!$C:$C,'รับ-จ่าย ประจำวัน'!$B178,RD!AG:AG)+SUMIF('FG,ออนไล,คัดแยก'!$C:$C,'รับ-จ่าย ประจำวัน'!$B178,'FG,ออนไล,คัดแยก'!AG:AG)</f>
        <v>0</v>
      </c>
      <c r="BO178" s="16">
        <f>SUMIF(เตรียมส่วนผสม!$C:$C,'รับ-จ่าย ประจำวัน'!$B178,เตรียมส่วนผสม!AH:AH)+SUMIF(กวนไส้!$C:$C,'รับ-จ่าย ประจำวัน'!$B178,กวนไส้!AH:AH)+SUMIF(ผลิต1!$C:$C,'รับ-จ่าย ประจำวัน'!$B178,ผลิต1!AH:AH)+SUMIF(ผลิต2!$C:$C,'รับ-จ่าย ประจำวัน'!$B178,ผลิต2!AH:AH)+SUMIF(เส้นแต่งหน้าขนมเค้ก!$C:$C,'รับ-จ่าย ประจำวัน'!$B178,เส้นแต่งหน้าขนมเค้ก!AH:AH)+SUMIF(แพ็ค!$C:$C,'รับ-จ่าย ประจำวัน'!$B178,แพ็ค!AH:AH)+SUMIF(ธุรการ!$C:$C,'รับ-จ่าย ประจำวัน'!$B178,ธุรการ!AH:AH)+SUMIF(เส้นแต่งหน้าขนมปัง!$C:$C,'รับ-จ่าย ประจำวัน'!$B178,เส้นแต่งหน้าขนมปัง!AH:AH)+SUMIF('วางแผนBC,CJ'!$C:$C,'รับ-จ่าย ประจำวัน'!$B178,'วางแผนBC,CJ'!AH:AH)+SUMIF(RD!$C:$C,'รับ-จ่าย ประจำวัน'!$B178,RD!AH:AH)+SUMIF('FG,ออนไล,คัดแยก'!$C:$C,'รับ-จ่าย ประจำวัน'!$B178,'FG,ออนไล,คัดแยก'!AH:AH)</f>
        <v>0</v>
      </c>
      <c r="BP178" s="16">
        <f>SUMIF(เตรียมส่วนผสม!$C:$C,'รับ-จ่าย ประจำวัน'!$B178,เตรียมส่วนผสม!AI:AI)+SUMIF(กวนไส้!$C:$C,'รับ-จ่าย ประจำวัน'!$B178,กวนไส้!AI:AI)+SUMIF(ผลิต1!$C:$C,'รับ-จ่าย ประจำวัน'!$B178,ผลิต1!AI:AI)+SUMIF(ผลิต2!$C:$C,'รับ-จ่าย ประจำวัน'!$B178,ผลิต2!AI:AI)+SUMIF(เส้นแต่งหน้าขนมเค้ก!$C:$C,'รับ-จ่าย ประจำวัน'!$B178,เส้นแต่งหน้าขนมเค้ก!AI:AI)+SUMIF(แพ็ค!$C:$C,'รับ-จ่าย ประจำวัน'!$B178,แพ็ค!AI:AI)+SUMIF(ธุรการ!$C:$C,'รับ-จ่าย ประจำวัน'!$B178,ธุรการ!AI:AI)+SUMIF(เส้นแต่งหน้าขนมปัง!$C:$C,'รับ-จ่าย ประจำวัน'!$B178,เส้นแต่งหน้าขนมปัง!AI:AI)+SUMIF('วางแผนBC,CJ'!$C:$C,'รับ-จ่าย ประจำวัน'!$B178,'วางแผนBC,CJ'!AI:AI)+SUMIF(RD!$C:$C,'รับ-จ่าย ประจำวัน'!$B178,RD!AI:AI)+SUMIF('FG,ออนไล,คัดแยก'!$C:$C,'รับ-จ่าย ประจำวัน'!$B178,'FG,ออนไล,คัดแยก'!AI:AI)</f>
        <v>6885</v>
      </c>
      <c r="BQ178" s="16">
        <f>SUMIF(เตรียมส่วนผสม!$C:$C,'รับ-จ่าย ประจำวัน'!$B178,เตรียมส่วนผสม!AJ:AJ)+SUMIF(กวนไส้!$C:$C,'รับ-จ่าย ประจำวัน'!$B178,กวนไส้!AJ:AJ)+SUMIF(ผลิต1!$C:$C,'รับ-จ่าย ประจำวัน'!$B178,ผลิต1!AJ:AJ)+SUMIF(ผลิต2!$C:$C,'รับ-จ่าย ประจำวัน'!$B178,ผลิต2!AJ:AJ)+SUMIF(เส้นแต่งหน้าขนมเค้ก!$C:$C,'รับ-จ่าย ประจำวัน'!$B178,เส้นแต่งหน้าขนมเค้ก!AJ:AJ)+SUMIF(แพ็ค!$C:$C,'รับ-จ่าย ประจำวัน'!$B178,แพ็ค!AJ:AJ)+SUMIF(ธุรการ!$C:$C,'รับ-จ่าย ประจำวัน'!$B178,ธุรการ!AJ:AJ)+SUMIF(เส้นแต่งหน้าขนมปัง!$C:$C,'รับ-จ่าย ประจำวัน'!$B178,เส้นแต่งหน้าขนมปัง!AJ:AJ)+SUMIF('วางแผนBC,CJ'!$C:$C,'รับ-จ่าย ประจำวัน'!$B178,'วางแผนBC,CJ'!AJ:AJ)+SUMIF(RD!$C:$C,'รับ-จ่าย ประจำวัน'!$B178,RD!AJ:AJ)+SUMIF('FG,ออนไล,คัดแยก'!$C:$C,'รับ-จ่าย ประจำวัน'!$B178,'FG,ออนไล,คัดแยก'!AJ:AJ)</f>
        <v>0</v>
      </c>
      <c r="BR178" s="16">
        <f>SUMIF(เตรียมส่วนผสม!$C:$C,'รับ-จ่าย ประจำวัน'!$B178,เตรียมส่วนผสม!AK:AK)+SUMIF(กวนไส้!$C:$C,'รับ-จ่าย ประจำวัน'!$B178,กวนไส้!AK:AK)+SUMIF(ผลิต1!$C:$C,'รับ-จ่าย ประจำวัน'!$B178,ผลิต1!AK:AK)+SUMIF(ผลิต2!$C:$C,'รับ-จ่าย ประจำวัน'!$B178,ผลิต2!AK:AK)+SUMIF(เส้นแต่งหน้าขนมเค้ก!$C:$C,'รับ-จ่าย ประจำวัน'!$B178,เส้นแต่งหน้าขนมเค้ก!AK:AK)+SUMIF(แพ็ค!$C:$C,'รับ-จ่าย ประจำวัน'!$B178,แพ็ค!AK:AK)+SUMIF(ธุรการ!$C:$C,'รับ-จ่าย ประจำวัน'!$B178,ธุรการ!AK:AK)+SUMIF(เส้นแต่งหน้าขนมปัง!$C:$C,'รับ-จ่าย ประจำวัน'!$B178,เส้นแต่งหน้าขนมปัง!AK:AK)+SUMIF('วางแผนBC,CJ'!$C:$C,'รับ-จ่าย ประจำวัน'!$B178,'วางแผนBC,CJ'!AK:AK)+SUMIF(RD!$C:$C,'รับ-จ่าย ประจำวัน'!$B178,RD!AK:AK)+SUMIF('FG,ออนไล,คัดแยก'!$C:$C,'รับ-จ่าย ประจำวัน'!$B178,'FG,ออนไล,คัดแยก'!AK:AK)</f>
        <v>0</v>
      </c>
      <c r="BS178" s="16">
        <f>SUMIF(เตรียมส่วนผสม!$C:$C,'รับ-จ่าย ประจำวัน'!$B178,เตรียมส่วนผสม!AL:AL)+SUMIF(กวนไส้!$C:$C,'รับ-จ่าย ประจำวัน'!$B178,กวนไส้!AL:AL)+SUMIF(ผลิต1!$C:$C,'รับ-จ่าย ประจำวัน'!$B178,ผลิต1!AL:AL)+SUMIF(ผลิต2!$C:$C,'รับ-จ่าย ประจำวัน'!$B178,ผลิต2!AL:AL)+SUMIF(เส้นแต่งหน้าขนมเค้ก!$C:$C,'รับ-จ่าย ประจำวัน'!$B178,เส้นแต่งหน้าขนมเค้ก!AL:AL)+SUMIF(แพ็ค!$C:$C,'รับ-จ่าย ประจำวัน'!$B178,แพ็ค!AL:AL)+SUMIF(ธุรการ!$C:$C,'รับ-จ่าย ประจำวัน'!$B178,ธุรการ!AL:AL)+SUMIF(เส้นแต่งหน้าขนมปัง!$C:$C,'รับ-จ่าย ประจำวัน'!$B178,เส้นแต่งหน้าขนมปัง!AL:AL)+SUMIF('วางแผนBC,CJ'!$C:$C,'รับ-จ่าย ประจำวัน'!$B178,'วางแผนBC,CJ'!AL:AL)+SUMIF(RD!$C:$C,'รับ-จ่าย ประจำวัน'!$B178,RD!AL:AL)+SUMIF('FG,ออนไล,คัดแยก'!$C:$C,'รับ-จ่าย ประจำวัน'!$B178,'FG,ออนไล,คัดแยก'!AL:AL)</f>
        <v>0</v>
      </c>
      <c r="BT178" s="18">
        <f t="shared" si="36"/>
        <v>6885</v>
      </c>
      <c r="BU178" s="116"/>
      <c r="BV178" s="146">
        <f t="shared" si="37"/>
        <v>105472</v>
      </c>
      <c r="BW178" s="183">
        <v>30</v>
      </c>
      <c r="BX178" s="172">
        <f t="shared" ref="BX178:BX179" si="47">BT178/30</f>
        <v>229.5</v>
      </c>
      <c r="BY178" s="188">
        <f t="shared" si="40"/>
        <v>459.57298474945532</v>
      </c>
      <c r="BZ178" s="180">
        <f t="shared" ca="1" si="38"/>
        <v>46662.572984749459</v>
      </c>
      <c r="CA178" s="93"/>
      <c r="CB178" s="93"/>
      <c r="CC178" s="93"/>
      <c r="CD178" s="93"/>
      <c r="CE178" s="93"/>
      <c r="CF178" s="93"/>
      <c r="CG178" s="93"/>
      <c r="CH178" s="93"/>
      <c r="CI178" s="93"/>
      <c r="CJ178" s="94"/>
      <c r="CK178" s="9">
        <f t="shared" si="41"/>
        <v>105472</v>
      </c>
    </row>
    <row r="179" spans="1:89" x14ac:dyDescent="0.5">
      <c r="A179" s="149" t="s">
        <v>675</v>
      </c>
      <c r="B179" s="34">
        <v>1023101007</v>
      </c>
      <c r="C179" s="10" t="s">
        <v>676</v>
      </c>
      <c r="D179" s="135" t="s">
        <v>91</v>
      </c>
      <c r="E179" s="11">
        <v>0</v>
      </c>
      <c r="F179" s="75"/>
      <c r="G179" s="11" t="s">
        <v>62</v>
      </c>
      <c r="H179" s="12">
        <v>154036</v>
      </c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3"/>
      <c r="AF179" s="13"/>
      <c r="AG179" s="13"/>
      <c r="AH179" s="13"/>
      <c r="AI179" s="14"/>
      <c r="AJ179" s="14"/>
      <c r="AK179" s="14"/>
      <c r="AL179" s="14"/>
      <c r="AM179" s="14"/>
      <c r="AN179" s="15">
        <f t="shared" si="35"/>
        <v>0</v>
      </c>
      <c r="AO179" s="16">
        <f>SUMIF(เตรียมส่วนผสม!$C:$C,'รับ-จ่าย ประจำวัน'!$B179,เตรียมส่วนผสม!H:H)+SUMIF(กวนไส้!$C:$C,'รับ-จ่าย ประจำวัน'!$B179,กวนไส้!H:H)+SUMIF(ผลิต1!$C:$C,'รับ-จ่าย ประจำวัน'!$B179,ผลิต1!H:H)+SUMIF(ผลิต2!$C:$C,'รับ-จ่าย ประจำวัน'!$B179,ผลิต2!H:H)+SUMIF(เส้นแต่งหน้าขนมเค้ก!$C:$C,'รับ-จ่าย ประจำวัน'!$B179,เส้นแต่งหน้าขนมเค้ก!H:H)+SUMIF(แพ็ค!$C:$C,'รับ-จ่าย ประจำวัน'!$B179,แพ็ค!H:H)+SUMIF(ธุรการ!$C:$C,'รับ-จ่าย ประจำวัน'!$B179,ธุรการ!H:H)+SUMIF(เส้นแต่งหน้าขนมปัง!$C:$C,'รับ-จ่าย ประจำวัน'!$B179,เส้นแต่งหน้าขนมปัง!H:H)+SUMIF('วางแผนBC,CJ'!$C:$C,'รับ-จ่าย ประจำวัน'!$B179,'วางแผนBC,CJ'!H:H)+SUMIF(RD!$C:$C,'รับ-จ่าย ประจำวัน'!$B179,RD!H:H)+SUMIF('FG,ออนไล,คัดแยก'!$C:$C,'รับ-จ่าย ประจำวัน'!$B179,'FG,ออนไล,คัดแยก'!H:H)</f>
        <v>0</v>
      </c>
      <c r="AP179" s="16">
        <f>SUMIF(เตรียมส่วนผสม!$C:$C,'รับ-จ่าย ประจำวัน'!$B179,เตรียมส่วนผสม!I:I)+SUMIF(กวนไส้!$C:$C,'รับ-จ่าย ประจำวัน'!$B179,กวนไส้!I:I)+SUMIF(ผลิต1!$C:$C,'รับ-จ่าย ประจำวัน'!$B179,ผลิต1!I:I)+SUMIF(ผลิต2!$C:$C,'รับ-จ่าย ประจำวัน'!$B179,ผลิต2!I:I)+SUMIF(เส้นแต่งหน้าขนมเค้ก!$C:$C,'รับ-จ่าย ประจำวัน'!$B179,เส้นแต่งหน้าขนมเค้ก!I:I)+SUMIF(แพ็ค!$C:$C,'รับ-จ่าย ประจำวัน'!$B179,แพ็ค!I:I)+SUMIF(ธุรการ!$C:$C,'รับ-จ่าย ประจำวัน'!$B179,ธุรการ!I:I)+SUMIF(เส้นแต่งหน้าขนมปัง!$C:$C,'รับ-จ่าย ประจำวัน'!$B179,เส้นแต่งหน้าขนมปัง!I:I)+SUMIF('วางแผนBC,CJ'!$C:$C,'รับ-จ่าย ประจำวัน'!$B179,'วางแผนBC,CJ'!I:I)+SUMIF(RD!$C:$C,'รับ-จ่าย ประจำวัน'!$B179,RD!I:I)+SUMIF('FG,ออนไล,คัดแยก'!$C:$C,'รับ-จ่าย ประจำวัน'!$B179,'FG,ออนไล,คัดแยก'!I:I)</f>
        <v>0</v>
      </c>
      <c r="AQ179" s="16">
        <f>SUMIF(เตรียมส่วนผสม!$C:$C,'รับ-จ่าย ประจำวัน'!$B179,เตรียมส่วนผสม!J:J)+SUMIF(กวนไส้!$C:$C,'รับ-จ่าย ประจำวัน'!$B179,กวนไส้!J:J)+SUMIF(ผลิต1!$C:$C,'รับ-จ่าย ประจำวัน'!$B179,ผลิต1!J:J)+SUMIF(ผลิต2!$C:$C,'รับ-จ่าย ประจำวัน'!$B179,ผลิต2!J:J)+SUMIF(เส้นแต่งหน้าขนมเค้ก!$C:$C,'รับ-จ่าย ประจำวัน'!$B179,เส้นแต่งหน้าขนมเค้ก!J:J)+SUMIF(แพ็ค!$C:$C,'รับ-จ่าย ประจำวัน'!$B179,แพ็ค!J:J)+SUMIF(ธุรการ!$C:$C,'รับ-จ่าย ประจำวัน'!$B179,ธุรการ!J:J)+SUMIF(เส้นแต่งหน้าขนมปัง!$C:$C,'รับ-จ่าย ประจำวัน'!$B179,เส้นแต่งหน้าขนมปัง!J:J)+SUMIF('วางแผนBC,CJ'!$C:$C,'รับ-จ่าย ประจำวัน'!$B179,'วางแผนBC,CJ'!J:J)+SUMIF(RD!$C:$C,'รับ-จ่าย ประจำวัน'!$B179,RD!J:J)+SUMIF('FG,ออนไล,คัดแยก'!$C:$C,'รับ-จ่าย ประจำวัน'!$B179,'FG,ออนไล,คัดแยก'!J:J)</f>
        <v>0</v>
      </c>
      <c r="AR179" s="16">
        <f>SUMIF(เตรียมส่วนผสม!$C:$C,'รับ-จ่าย ประจำวัน'!$B179,เตรียมส่วนผสม!K:K)+SUMIF(กวนไส้!$C:$C,'รับ-จ่าย ประจำวัน'!$B179,กวนไส้!K:K)+SUMIF(ผลิต1!$C:$C,'รับ-จ่าย ประจำวัน'!$B179,ผลิต1!K:K)+SUMIF(ผลิต2!$C:$C,'รับ-จ่าย ประจำวัน'!$B179,ผลิต2!K:K)+SUMIF(เส้นแต่งหน้าขนมเค้ก!$C:$C,'รับ-จ่าย ประจำวัน'!$B179,เส้นแต่งหน้าขนมเค้ก!K:K)+SUMIF(แพ็ค!$C:$C,'รับ-จ่าย ประจำวัน'!$B179,แพ็ค!K:K)+SUMIF(ธุรการ!$C:$C,'รับ-จ่าย ประจำวัน'!$B179,ธุรการ!K:K)+SUMIF(เส้นแต่งหน้าขนมปัง!$C:$C,'รับ-จ่าย ประจำวัน'!$B179,เส้นแต่งหน้าขนมปัง!K:K)+SUMIF('วางแผนBC,CJ'!$C:$C,'รับ-จ่าย ประจำวัน'!$B179,'วางแผนBC,CJ'!K:K)+SUMIF(RD!$C:$C,'รับ-จ่าย ประจำวัน'!$B179,RD!K:K)+SUMIF('FG,ออนไล,คัดแยก'!$C:$C,'รับ-จ่าย ประจำวัน'!$B179,'FG,ออนไล,คัดแยก'!K:K)</f>
        <v>0</v>
      </c>
      <c r="AS179" s="16">
        <f>SUMIF(เตรียมส่วนผสม!$C:$C,'รับ-จ่าย ประจำวัน'!$B179,เตรียมส่วนผสม!L:L)+SUMIF(กวนไส้!$C:$C,'รับ-จ่าย ประจำวัน'!$B179,กวนไส้!L:L)+SUMIF(ผลิต1!$C:$C,'รับ-จ่าย ประจำวัน'!$B179,ผลิต1!L:L)+SUMIF(ผลิต2!$C:$C,'รับ-จ่าย ประจำวัน'!$B179,ผลิต2!L:L)+SUMIF(เส้นแต่งหน้าขนมเค้ก!$C:$C,'รับ-จ่าย ประจำวัน'!$B179,เส้นแต่งหน้าขนมเค้ก!L:L)+SUMIF(แพ็ค!$C:$C,'รับ-จ่าย ประจำวัน'!$B179,แพ็ค!L:L)+SUMIF(ธุรการ!$C:$C,'รับ-จ่าย ประจำวัน'!$B179,ธุรการ!L:L)+SUMIF(เส้นแต่งหน้าขนมปัง!$C:$C,'รับ-จ่าย ประจำวัน'!$B179,เส้นแต่งหน้าขนมปัง!L:L)+SUMIF('วางแผนBC,CJ'!$C:$C,'รับ-จ่าย ประจำวัน'!$B179,'วางแผนBC,CJ'!L:L)+SUMIF(RD!$C:$C,'รับ-จ่าย ประจำวัน'!$B179,RD!L:L)+SUMIF('FG,ออนไล,คัดแยก'!$C:$C,'รับ-จ่าย ประจำวัน'!$B179,'FG,ออนไล,คัดแยก'!L:L)</f>
        <v>0</v>
      </c>
      <c r="AT179" s="16">
        <f>SUMIF(เตรียมส่วนผสม!$C:$C,'รับ-จ่าย ประจำวัน'!$B179,เตรียมส่วนผสม!M:M)+SUMIF(กวนไส้!$C:$C,'รับ-จ่าย ประจำวัน'!$B179,กวนไส้!M:M)+SUMIF(ผลิต1!$C:$C,'รับ-จ่าย ประจำวัน'!$B179,ผลิต1!M:M)+SUMIF(ผลิต2!$C:$C,'รับ-จ่าย ประจำวัน'!$B179,ผลิต2!M:M)+SUMIF(เส้นแต่งหน้าขนมเค้ก!$C:$C,'รับ-จ่าย ประจำวัน'!$B179,เส้นแต่งหน้าขนมเค้ก!M:M)+SUMIF(แพ็ค!$C:$C,'รับ-จ่าย ประจำวัน'!$B179,แพ็ค!M:M)+SUMIF(ธุรการ!$C:$C,'รับ-จ่าย ประจำวัน'!$B179,ธุรการ!M:M)+SUMIF(เส้นแต่งหน้าขนมปัง!$C:$C,'รับ-จ่าย ประจำวัน'!$B179,เส้นแต่งหน้าขนมปัง!M:M)+SUMIF('วางแผนBC,CJ'!$C:$C,'รับ-จ่าย ประจำวัน'!$B179,'วางแผนBC,CJ'!M:M)+SUMIF(RD!$C:$C,'รับ-จ่าย ประจำวัน'!$B179,RD!M:M)+SUMIF('FG,ออนไล,คัดแยก'!$C:$C,'รับ-จ่าย ประจำวัน'!$B179,'FG,ออนไล,คัดแยก'!M:M)</f>
        <v>0</v>
      </c>
      <c r="AU179" s="16">
        <f>SUMIF(เตรียมส่วนผสม!$C:$C,'รับ-จ่าย ประจำวัน'!$B179,เตรียมส่วนผสม!N:N)+SUMIF(กวนไส้!$C:$C,'รับ-จ่าย ประจำวัน'!$B179,กวนไส้!N:N)+SUMIF(ผลิต1!$C:$C,'รับ-จ่าย ประจำวัน'!$B179,ผลิต1!N:N)+SUMIF(ผลิต2!$C:$C,'รับ-จ่าย ประจำวัน'!$B179,ผลิต2!N:N)+SUMIF(เส้นแต่งหน้าขนมเค้ก!$C:$C,'รับ-จ่าย ประจำวัน'!$B179,เส้นแต่งหน้าขนมเค้ก!N:N)+SUMIF(แพ็ค!$C:$C,'รับ-จ่าย ประจำวัน'!$B179,แพ็ค!N:N)+SUMIF(ธุรการ!$C:$C,'รับ-จ่าย ประจำวัน'!$B179,ธุรการ!N:N)+SUMIF(เส้นแต่งหน้าขนมปัง!$C:$C,'รับ-จ่าย ประจำวัน'!$B179,เส้นแต่งหน้าขนมปัง!N:N)+SUMIF('วางแผนBC,CJ'!$C:$C,'รับ-จ่าย ประจำวัน'!$B179,'วางแผนBC,CJ'!N:N)+SUMIF(RD!$C:$C,'รับ-จ่าย ประจำวัน'!$B179,RD!N:N)+SUMIF('FG,ออนไล,คัดแยก'!$C:$C,'รับ-จ่าย ประจำวัน'!$B179,'FG,ออนไล,คัดแยก'!N:N)</f>
        <v>0</v>
      </c>
      <c r="AV179" s="16">
        <f>SUMIF(เตรียมส่วนผสม!$C:$C,'รับ-จ่าย ประจำวัน'!$B179,เตรียมส่วนผสม!O:O)+SUMIF(กวนไส้!$C:$C,'รับ-จ่าย ประจำวัน'!$B179,กวนไส้!O:O)+SUMIF(ผลิต1!$C:$C,'รับ-จ่าย ประจำวัน'!$B179,ผลิต1!O:O)+SUMIF(ผลิต2!$C:$C,'รับ-จ่าย ประจำวัน'!$B179,ผลิต2!O:O)+SUMIF(เส้นแต่งหน้าขนมเค้ก!$C:$C,'รับ-จ่าย ประจำวัน'!$B179,เส้นแต่งหน้าขนมเค้ก!O:O)+SUMIF(แพ็ค!$C:$C,'รับ-จ่าย ประจำวัน'!$B179,แพ็ค!O:O)+SUMIF(ธุรการ!$C:$C,'รับ-จ่าย ประจำวัน'!$B179,ธุรการ!O:O)+SUMIF(เส้นแต่งหน้าขนมปัง!$C:$C,'รับ-จ่าย ประจำวัน'!$B179,เส้นแต่งหน้าขนมปัง!O:O)+SUMIF('วางแผนBC,CJ'!$C:$C,'รับ-จ่าย ประจำวัน'!$B179,'วางแผนBC,CJ'!O:O)+SUMIF(RD!$C:$C,'รับ-จ่าย ประจำวัน'!$B179,RD!O:O)+SUMIF('FG,ออนไล,คัดแยก'!$C:$C,'รับ-จ่าย ประจำวัน'!$B179,'FG,ออนไล,คัดแยก'!O:O)</f>
        <v>0</v>
      </c>
      <c r="AW179" s="16">
        <f>SUMIF(เตรียมส่วนผสม!$C:$C,'รับ-จ่าย ประจำวัน'!$B179,เตรียมส่วนผสม!P:P)+SUMIF(กวนไส้!$C:$C,'รับ-จ่าย ประจำวัน'!$B179,กวนไส้!P:P)+SUMIF(ผลิต1!$C:$C,'รับ-จ่าย ประจำวัน'!$B179,ผลิต1!P:P)+SUMIF(ผลิต2!$C:$C,'รับ-จ่าย ประจำวัน'!$B179,ผลิต2!P:P)+SUMIF(เส้นแต่งหน้าขนมเค้ก!$C:$C,'รับ-จ่าย ประจำวัน'!$B179,เส้นแต่งหน้าขนมเค้ก!P:P)+SUMIF(แพ็ค!$C:$C,'รับ-จ่าย ประจำวัน'!$B179,แพ็ค!P:P)+SUMIF(ธุรการ!$C:$C,'รับ-จ่าย ประจำวัน'!$B179,ธุรการ!P:P)+SUMIF(เส้นแต่งหน้าขนมปัง!$C:$C,'รับ-จ่าย ประจำวัน'!$B179,เส้นแต่งหน้าขนมปัง!P:P)+SUMIF('วางแผนBC,CJ'!$C:$C,'รับ-จ่าย ประจำวัน'!$B179,'วางแผนBC,CJ'!P:P)+SUMIF(RD!$C:$C,'รับ-จ่าย ประจำวัน'!$B179,RD!P:P)+SUMIF('FG,ออนไล,คัดแยก'!$C:$C,'รับ-จ่าย ประจำวัน'!$B179,'FG,ออนไล,คัดแยก'!P:P)</f>
        <v>15012</v>
      </c>
      <c r="AX179" s="16">
        <f>SUMIF(เตรียมส่วนผสม!$C:$C,'รับ-จ่าย ประจำวัน'!$B179,เตรียมส่วนผสม!Q:Q)+SUMIF(กวนไส้!$C:$C,'รับ-จ่าย ประจำวัน'!$B179,กวนไส้!Q:Q)+SUMIF(ผลิต1!$C:$C,'รับ-จ่าย ประจำวัน'!$B179,ผลิต1!Q:Q)+SUMIF(ผลิต2!$C:$C,'รับ-จ่าย ประจำวัน'!$B179,ผลิต2!Q:Q)+SUMIF(เส้นแต่งหน้าขนมเค้ก!$C:$C,'รับ-จ่าย ประจำวัน'!$B179,เส้นแต่งหน้าขนมเค้ก!Q:Q)+SUMIF(แพ็ค!$C:$C,'รับ-จ่าย ประจำวัน'!$B179,แพ็ค!Q:Q)+SUMIF(ธุรการ!$C:$C,'รับ-จ่าย ประจำวัน'!$B179,ธุรการ!Q:Q)+SUMIF(เส้นแต่งหน้าขนมปัง!$C:$C,'รับ-จ่าย ประจำวัน'!$B179,เส้นแต่งหน้าขนมปัง!Q:Q)+SUMIF('วางแผนBC,CJ'!$C:$C,'รับ-จ่าย ประจำวัน'!$B179,'วางแผนBC,CJ'!Q:Q)+SUMIF(RD!$C:$C,'รับ-จ่าย ประจำวัน'!$B179,RD!Q:Q)+SUMIF('FG,ออนไล,คัดแยก'!$C:$C,'รับ-จ่าย ประจำวัน'!$B179,'FG,ออนไล,คัดแยก'!Q:Q)</f>
        <v>0</v>
      </c>
      <c r="AY179" s="16">
        <f>SUMIF(เตรียมส่วนผสม!$C:$C,'รับ-จ่าย ประจำวัน'!$B179,เตรียมส่วนผสม!R:R)+SUMIF(กวนไส้!$C:$C,'รับ-จ่าย ประจำวัน'!$B179,กวนไส้!R:R)+SUMIF(ผลิต1!$C:$C,'รับ-จ่าย ประจำวัน'!$B179,ผลิต1!R:R)+SUMIF(ผลิต2!$C:$C,'รับ-จ่าย ประจำวัน'!$B179,ผลิต2!R:R)+SUMIF(เส้นแต่งหน้าขนมเค้ก!$C:$C,'รับ-จ่าย ประจำวัน'!$B179,เส้นแต่งหน้าขนมเค้ก!R:R)+SUMIF(แพ็ค!$C:$C,'รับ-จ่าย ประจำวัน'!$B179,แพ็ค!R:R)+SUMIF(ธุรการ!$C:$C,'รับ-จ่าย ประจำวัน'!$B179,ธุรการ!R:R)+SUMIF(เส้นแต่งหน้าขนมปัง!$C:$C,'รับ-จ่าย ประจำวัน'!$B179,เส้นแต่งหน้าขนมปัง!R:R)+SUMIF('วางแผนBC,CJ'!$C:$C,'รับ-จ่าย ประจำวัน'!$B179,'วางแผนBC,CJ'!R:R)+SUMIF(RD!$C:$C,'รับ-จ่าย ประจำวัน'!$B179,RD!R:R)+SUMIF('FG,ออนไล,คัดแยก'!$C:$C,'รับ-จ่าย ประจำวัน'!$B179,'FG,ออนไล,คัดแยก'!R:R)</f>
        <v>0</v>
      </c>
      <c r="AZ179" s="16">
        <f>SUMIF(เตรียมส่วนผสม!$C:$C,'รับ-จ่าย ประจำวัน'!$B179,เตรียมส่วนผสม!S:S)+SUMIF(กวนไส้!$C:$C,'รับ-จ่าย ประจำวัน'!$B179,กวนไส้!S:S)+SUMIF(ผลิต1!$C:$C,'รับ-จ่าย ประจำวัน'!$B179,ผลิต1!S:S)+SUMIF(ผลิต2!$C:$C,'รับ-จ่าย ประจำวัน'!$B179,ผลิต2!S:S)+SUMIF(เส้นแต่งหน้าขนมเค้ก!$C:$C,'รับ-จ่าย ประจำวัน'!$B179,เส้นแต่งหน้าขนมเค้ก!S:S)+SUMIF(แพ็ค!$C:$C,'รับ-จ่าย ประจำวัน'!$B179,แพ็ค!S:S)+SUMIF(ธุรการ!$C:$C,'รับ-จ่าย ประจำวัน'!$B179,ธุรการ!S:S)+SUMIF(เส้นแต่งหน้าขนมปัง!$C:$C,'รับ-จ่าย ประจำวัน'!$B179,เส้นแต่งหน้าขนมปัง!S:S)+SUMIF('วางแผนBC,CJ'!$C:$C,'รับ-จ่าย ประจำวัน'!$B179,'วางแผนBC,CJ'!S:S)+SUMIF(RD!$C:$C,'รับ-จ่าย ประจำวัน'!$B179,RD!S:S)+SUMIF('FG,ออนไล,คัดแยก'!$C:$C,'รับ-จ่าย ประจำวัน'!$B179,'FG,ออนไล,คัดแยก'!S:S)</f>
        <v>0</v>
      </c>
      <c r="BA179" s="16">
        <f>SUMIF(เตรียมส่วนผสม!$C:$C,'รับ-จ่าย ประจำวัน'!$B179,เตรียมส่วนผสม!T:T)+SUMIF(กวนไส้!$C:$C,'รับ-จ่าย ประจำวัน'!$B179,กวนไส้!T:T)+SUMIF(ผลิต1!$C:$C,'รับ-จ่าย ประจำวัน'!$B179,ผลิต1!T:T)+SUMIF(ผลิต2!$C:$C,'รับ-จ่าย ประจำวัน'!$B179,ผลิต2!T:T)+SUMIF(เส้นแต่งหน้าขนมเค้ก!$C:$C,'รับ-จ่าย ประจำวัน'!$B179,เส้นแต่งหน้าขนมเค้ก!T:T)+SUMIF(แพ็ค!$C:$C,'รับ-จ่าย ประจำวัน'!$B179,แพ็ค!T:T)+SUMIF(ธุรการ!$C:$C,'รับ-จ่าย ประจำวัน'!$B179,ธุรการ!T:T)+SUMIF(เส้นแต่งหน้าขนมปัง!$C:$C,'รับ-จ่าย ประจำวัน'!$B179,เส้นแต่งหน้าขนมปัง!T:T)+SUMIF('วางแผนBC,CJ'!$C:$C,'รับ-จ่าย ประจำวัน'!$B179,'วางแผนBC,CJ'!T:T)+SUMIF(RD!$C:$C,'รับ-จ่าย ประจำวัน'!$B179,RD!T:T)+SUMIF('FG,ออนไล,คัดแยก'!$C:$C,'รับ-จ่าย ประจำวัน'!$B179,'FG,ออนไล,คัดแยก'!T:T)</f>
        <v>0</v>
      </c>
      <c r="BB179" s="16">
        <f>SUMIF(เตรียมส่วนผสม!$C:$C,'รับ-จ่าย ประจำวัน'!$B179,เตรียมส่วนผสม!U:U)+SUMIF(กวนไส้!$C:$C,'รับ-จ่าย ประจำวัน'!$B179,กวนไส้!U:U)+SUMIF(ผลิต1!$C:$C,'รับ-จ่าย ประจำวัน'!$B179,ผลิต1!U:U)+SUMIF(ผลิต2!$C:$C,'รับ-จ่าย ประจำวัน'!$B179,ผลิต2!U:U)+SUMIF(เส้นแต่งหน้าขนมเค้ก!$C:$C,'รับ-จ่าย ประจำวัน'!$B179,เส้นแต่งหน้าขนมเค้ก!U:U)+SUMIF(แพ็ค!$C:$C,'รับ-จ่าย ประจำวัน'!$B179,แพ็ค!U:U)+SUMIF(ธุรการ!$C:$C,'รับ-จ่าย ประจำวัน'!$B179,ธุรการ!U:U)+SUMIF(เส้นแต่งหน้าขนมปัง!$C:$C,'รับ-จ่าย ประจำวัน'!$B179,เส้นแต่งหน้าขนมปัง!U:U)+SUMIF('วางแผนBC,CJ'!$C:$C,'รับ-จ่าย ประจำวัน'!$B179,'วางแผนBC,CJ'!U:U)+SUMIF(RD!$C:$C,'รับ-จ่าย ประจำวัน'!$B179,RD!U:U)+SUMIF('FG,ออนไล,คัดแยก'!$C:$C,'รับ-จ่าย ประจำวัน'!$B179,'FG,ออนไล,คัดแยก'!U:U)</f>
        <v>0</v>
      </c>
      <c r="BC179" s="16">
        <f>SUMIF(เตรียมส่วนผสม!$C:$C,'รับ-จ่าย ประจำวัน'!$B179,เตรียมส่วนผสม!V:V)+SUMIF(กวนไส้!$C:$C,'รับ-จ่าย ประจำวัน'!$B179,กวนไส้!V:V)+SUMIF(ผลิต1!$C:$C,'รับ-จ่าย ประจำวัน'!$B179,ผลิต1!V:V)+SUMIF(ผลิต2!$C:$C,'รับ-จ่าย ประจำวัน'!$B179,ผลิต2!V:V)+SUMIF(เส้นแต่งหน้าขนมเค้ก!$C:$C,'รับ-จ่าย ประจำวัน'!$B179,เส้นแต่งหน้าขนมเค้ก!V:V)+SUMIF(แพ็ค!$C:$C,'รับ-จ่าย ประจำวัน'!$B179,แพ็ค!V:V)+SUMIF(ธุรการ!$C:$C,'รับ-จ่าย ประจำวัน'!$B179,ธุรการ!V:V)+SUMIF(เส้นแต่งหน้าขนมปัง!$C:$C,'รับ-จ่าย ประจำวัน'!$B179,เส้นแต่งหน้าขนมปัง!V:V)+SUMIF('วางแผนBC,CJ'!$C:$C,'รับ-จ่าย ประจำวัน'!$B179,'วางแผนBC,CJ'!V:V)+SUMIF(RD!$C:$C,'รับ-จ่าย ประจำวัน'!$B179,RD!V:V)+SUMIF('FG,ออนไล,คัดแยก'!$C:$C,'รับ-จ่าย ประจำวัน'!$B179,'FG,ออนไล,คัดแยก'!V:V)</f>
        <v>5024</v>
      </c>
      <c r="BD179" s="16">
        <f>SUMIF(เตรียมส่วนผสม!$C:$C,'รับ-จ่าย ประจำวัน'!$B179,เตรียมส่วนผสม!W:W)+SUMIF(กวนไส้!$C:$C,'รับ-จ่าย ประจำวัน'!$B179,กวนไส้!W:W)+SUMIF(ผลิต1!$C:$C,'รับ-จ่าย ประจำวัน'!$B179,ผลิต1!W:W)+SUMIF(ผลิต2!$C:$C,'รับ-จ่าย ประจำวัน'!$B179,ผลิต2!W:W)+SUMIF(เส้นแต่งหน้าขนมเค้ก!$C:$C,'รับ-จ่าย ประจำวัน'!$B179,เส้นแต่งหน้าขนมเค้ก!W:W)+SUMIF(แพ็ค!$C:$C,'รับ-จ่าย ประจำวัน'!$B179,แพ็ค!W:W)+SUMIF(ธุรการ!$C:$C,'รับ-จ่าย ประจำวัน'!$B179,ธุรการ!W:W)+SUMIF(เส้นแต่งหน้าขนมปัง!$C:$C,'รับ-จ่าย ประจำวัน'!$B179,เส้นแต่งหน้าขนมปัง!W:W)+SUMIF('วางแผนBC,CJ'!$C:$C,'รับ-จ่าย ประจำวัน'!$B179,'วางแผนBC,CJ'!W:W)+SUMIF(RD!$C:$C,'รับ-จ่าย ประจำวัน'!$B179,RD!W:W)+SUMIF('FG,ออนไล,คัดแยก'!$C:$C,'รับ-จ่าย ประจำวัน'!$B179,'FG,ออนไล,คัดแยก'!W:W)</f>
        <v>0</v>
      </c>
      <c r="BE179" s="16">
        <f>SUMIF(เตรียมส่วนผสม!$C:$C,'รับ-จ่าย ประจำวัน'!$B179,เตรียมส่วนผสม!X:X)+SUMIF(กวนไส้!$C:$C,'รับ-จ่าย ประจำวัน'!$B179,กวนไส้!X:X)+SUMIF(ผลิต1!$C:$C,'รับ-จ่าย ประจำวัน'!$B179,ผลิต1!X:X)+SUMIF(ผลิต2!$C:$C,'รับ-จ่าย ประจำวัน'!$B179,ผลิต2!X:X)+SUMIF(เส้นแต่งหน้าขนมเค้ก!$C:$C,'รับ-จ่าย ประจำวัน'!$B179,เส้นแต่งหน้าขนมเค้ก!X:X)+SUMIF(แพ็ค!$C:$C,'รับ-จ่าย ประจำวัน'!$B179,แพ็ค!X:X)+SUMIF(ธุรการ!$C:$C,'รับ-จ่าย ประจำวัน'!$B179,ธุรการ!X:X)+SUMIF(เส้นแต่งหน้าขนมปัง!$C:$C,'รับ-จ่าย ประจำวัน'!$B179,เส้นแต่งหน้าขนมปัง!X:X)+SUMIF('วางแผนBC,CJ'!$C:$C,'รับ-จ่าย ประจำวัน'!$B179,'วางแผนBC,CJ'!X:X)+SUMIF(RD!$C:$C,'รับ-จ่าย ประจำวัน'!$B179,RD!X:X)+SUMIF('FG,ออนไล,คัดแยก'!$C:$C,'รับ-จ่าย ประจำวัน'!$B179,'FG,ออนไล,คัดแยก'!X:X)</f>
        <v>0</v>
      </c>
      <c r="BF179" s="16">
        <f>SUMIF(เตรียมส่วนผสม!$C:$C,'รับ-จ่าย ประจำวัน'!$B179,เตรียมส่วนผสม!Y:Y)+SUMIF(กวนไส้!$C:$C,'รับ-จ่าย ประจำวัน'!$B179,กวนไส้!Y:Y)+SUMIF(ผลิต1!$C:$C,'รับ-จ่าย ประจำวัน'!$B179,ผลิต1!Y:Y)+SUMIF(ผลิต2!$C:$C,'รับ-จ่าย ประจำวัน'!$B179,ผลิต2!Y:Y)+SUMIF(เส้นแต่งหน้าขนมเค้ก!$C:$C,'รับ-จ่าย ประจำวัน'!$B179,เส้นแต่งหน้าขนมเค้ก!Y:Y)+SUMIF(แพ็ค!$C:$C,'รับ-จ่าย ประจำวัน'!$B179,แพ็ค!Y:Y)+SUMIF(ธุรการ!$C:$C,'รับ-จ่าย ประจำวัน'!$B179,ธุรการ!Y:Y)+SUMIF(เส้นแต่งหน้าขนมปัง!$C:$C,'รับ-จ่าย ประจำวัน'!$B179,เส้นแต่งหน้าขนมปัง!Y:Y)+SUMIF('วางแผนBC,CJ'!$C:$C,'รับ-จ่าย ประจำวัน'!$B179,'วางแผนBC,CJ'!Y:Y)+SUMIF(RD!$C:$C,'รับ-จ่าย ประจำวัน'!$B179,RD!Y:Y)+SUMIF('FG,ออนไล,คัดแยก'!$C:$C,'รับ-จ่าย ประจำวัน'!$B179,'FG,ออนไล,คัดแยก'!Y:Y)</f>
        <v>0</v>
      </c>
      <c r="BG179" s="16">
        <f>SUMIF(เตรียมส่วนผสม!$C:$C,'รับ-จ่าย ประจำวัน'!$B179,เตรียมส่วนผสม!Z:Z)+SUMIF(กวนไส้!$C:$C,'รับ-จ่าย ประจำวัน'!$B179,กวนไส้!Z:Z)+SUMIF(ผลิต1!$C:$C,'รับ-จ่าย ประจำวัน'!$B179,ผลิต1!Z:Z)+SUMIF(ผลิต2!$C:$C,'รับ-จ่าย ประจำวัน'!$B179,ผลิต2!Z:Z)+SUMIF(เส้นแต่งหน้าขนมเค้ก!$C:$C,'รับ-จ่าย ประจำวัน'!$B179,เส้นแต่งหน้าขนมเค้ก!Z:Z)+SUMIF(แพ็ค!$C:$C,'รับ-จ่าย ประจำวัน'!$B179,แพ็ค!Z:Z)+SUMIF(ธุรการ!$C:$C,'รับ-จ่าย ประจำวัน'!$B179,ธุรการ!Z:Z)+SUMIF(เส้นแต่งหน้าขนมปัง!$C:$C,'รับ-จ่าย ประจำวัน'!$B179,เส้นแต่งหน้าขนมปัง!Z:Z)+SUMIF('วางแผนBC,CJ'!$C:$C,'รับ-จ่าย ประจำวัน'!$B179,'วางแผนBC,CJ'!Z:Z)+SUMIF(RD!$C:$C,'รับ-จ่าย ประจำวัน'!$B179,RD!Z:Z)+SUMIF('FG,ออนไล,คัดแยก'!$C:$C,'รับ-จ่าย ประจำวัน'!$B179,'FG,ออนไล,คัดแยก'!Z:Z)</f>
        <v>0</v>
      </c>
      <c r="BH179" s="16">
        <f>SUMIF(เตรียมส่วนผสม!$C:$C,'รับ-จ่าย ประจำวัน'!$B179,เตรียมส่วนผสม!AA:AA)+SUMIF(กวนไส้!$C:$C,'รับ-จ่าย ประจำวัน'!$B179,กวนไส้!AA:AA)+SUMIF(ผลิต1!$C:$C,'รับ-จ่าย ประจำวัน'!$B179,ผลิต1!AA:AA)+SUMIF(ผลิต2!$C:$C,'รับ-จ่าย ประจำวัน'!$B179,ผลิต2!AA:AA)+SUMIF(เส้นแต่งหน้าขนมเค้ก!$C:$C,'รับ-จ่าย ประจำวัน'!$B179,เส้นแต่งหน้าขนมเค้ก!AA:AA)+SUMIF(แพ็ค!$C:$C,'รับ-จ่าย ประจำวัน'!$B179,แพ็ค!AA:AA)+SUMIF(ธุรการ!$C:$C,'รับ-จ่าย ประจำวัน'!$B179,ธุรการ!AA:AA)+SUMIF(เส้นแต่งหน้าขนมปัง!$C:$C,'รับ-จ่าย ประจำวัน'!$B179,เส้นแต่งหน้าขนมปัง!AA:AA)+SUMIF('วางแผนBC,CJ'!$C:$C,'รับ-จ่าย ประจำวัน'!$B179,'วางแผนBC,CJ'!AA:AA)+SUMIF(RD!$C:$C,'รับ-จ่าย ประจำวัน'!$B179,RD!AA:AA)+SUMIF('FG,ออนไล,คัดแยก'!$C:$C,'รับ-จ่าย ประจำวัน'!$B179,'FG,ออนไล,คัดแยก'!AA:AA)</f>
        <v>0</v>
      </c>
      <c r="BI179" s="16">
        <f>SUMIF(เตรียมส่วนผสม!$C:$C,'รับ-จ่าย ประจำวัน'!$B179,เตรียมส่วนผสม!AB:AB)+SUMIF(กวนไส้!$C:$C,'รับ-จ่าย ประจำวัน'!$B179,กวนไส้!AB:AB)+SUMIF(ผลิต1!$C:$C,'รับ-จ่าย ประจำวัน'!$B179,ผลิต1!AB:AB)+SUMIF(ผลิต2!$C:$C,'รับ-จ่าย ประจำวัน'!$B179,ผลิต2!AB:AB)+SUMIF(เส้นแต่งหน้าขนมเค้ก!$C:$C,'รับ-จ่าย ประจำวัน'!$B179,เส้นแต่งหน้าขนมเค้ก!AB:AB)+SUMIF(แพ็ค!$C:$C,'รับ-จ่าย ประจำวัน'!$B179,แพ็ค!AB:AB)+SUMIF(ธุรการ!$C:$C,'รับ-จ่าย ประจำวัน'!$B179,ธุรการ!AB:AB)+SUMIF(เส้นแต่งหน้าขนมปัง!$C:$C,'รับ-จ่าย ประจำวัน'!$B179,เส้นแต่งหน้าขนมปัง!AB:AB)+SUMIF('วางแผนBC,CJ'!$C:$C,'รับ-จ่าย ประจำวัน'!$B179,'วางแผนBC,CJ'!AB:AB)+SUMIF(RD!$C:$C,'รับ-จ่าย ประจำวัน'!$B179,RD!AB:AB)+SUMIF('FG,ออนไล,คัดแยก'!$C:$C,'รับ-จ่าย ประจำวัน'!$B179,'FG,ออนไล,คัดแยก'!AB:AB)</f>
        <v>0</v>
      </c>
      <c r="BJ179" s="16">
        <f>SUMIF(เตรียมส่วนผสม!$C:$C,'รับ-จ่าย ประจำวัน'!$B179,เตรียมส่วนผสม!AC:AC)+SUMIF(กวนไส้!$C:$C,'รับ-จ่าย ประจำวัน'!$B179,กวนไส้!AC:AC)+SUMIF(ผลิต1!$C:$C,'รับ-จ่าย ประจำวัน'!$B179,ผลิต1!AC:AC)+SUMIF(ผลิต2!$C:$C,'รับ-จ่าย ประจำวัน'!$B179,ผลิต2!AC:AC)+SUMIF(เส้นแต่งหน้าขนมเค้ก!$C:$C,'รับ-จ่าย ประจำวัน'!$B179,เส้นแต่งหน้าขนมเค้ก!AC:AC)+SUMIF(แพ็ค!$C:$C,'รับ-จ่าย ประจำวัน'!$B179,แพ็ค!AC:AC)+SUMIF(ธุรการ!$C:$C,'รับ-จ่าย ประจำวัน'!$B179,ธุรการ!AC:AC)+SUMIF(เส้นแต่งหน้าขนมปัง!$C:$C,'รับ-จ่าย ประจำวัน'!$B179,เส้นแต่งหน้าขนมปัง!AC:AC)+SUMIF('วางแผนBC,CJ'!$C:$C,'รับ-จ่าย ประจำวัน'!$B179,'วางแผนBC,CJ'!AC:AC)+SUMIF(RD!$C:$C,'รับ-จ่าย ประจำวัน'!$B179,RD!AC:AC)+SUMIF('FG,ออนไล,คัดแยก'!$C:$C,'รับ-จ่าย ประจำวัน'!$B179,'FG,ออนไล,คัดแยก'!AC:AC)</f>
        <v>0</v>
      </c>
      <c r="BK179" s="16">
        <f>SUMIF(เตรียมส่วนผสม!$C:$C,'รับ-จ่าย ประจำวัน'!$B179,เตรียมส่วนผสม!AD:AD)+SUMIF(กวนไส้!$C:$C,'รับ-จ่าย ประจำวัน'!$B179,กวนไส้!AD:AD)+SUMIF(ผลิต1!$C:$C,'รับ-จ่าย ประจำวัน'!$B179,ผลิต1!AD:AD)+SUMIF(ผลิต2!$C:$C,'รับ-จ่าย ประจำวัน'!$B179,ผลิต2!AD:AD)+SUMIF(เส้นแต่งหน้าขนมเค้ก!$C:$C,'รับ-จ่าย ประจำวัน'!$B179,เส้นแต่งหน้าขนมเค้ก!AD:AD)+SUMIF(แพ็ค!$C:$C,'รับ-จ่าย ประจำวัน'!$B179,แพ็ค!AD:AD)+SUMIF(ธุรการ!$C:$C,'รับ-จ่าย ประจำวัน'!$B179,ธุรการ!AD:AD)+SUMIF(เส้นแต่งหน้าขนมปัง!$C:$C,'รับ-จ่าย ประจำวัน'!$B179,เส้นแต่งหน้าขนมปัง!AD:AD)+SUMIF('วางแผนBC,CJ'!$C:$C,'รับ-จ่าย ประจำวัน'!$B179,'วางแผนBC,CJ'!AD:AD)+SUMIF(RD!$C:$C,'รับ-จ่าย ประจำวัน'!$B179,RD!AD:AD)+SUMIF('FG,ออนไล,คัดแยก'!$C:$C,'รับ-จ่าย ประจำวัน'!$B179,'FG,ออนไล,คัดแยก'!AD:AD)</f>
        <v>0</v>
      </c>
      <c r="BL179" s="16">
        <f>SUMIF(เตรียมส่วนผสม!$C:$C,'รับ-จ่าย ประจำวัน'!$B179,เตรียมส่วนผสม!AE:AE)+SUMIF(กวนไส้!$C:$C,'รับ-จ่าย ประจำวัน'!$B179,กวนไส้!AE:AE)+SUMIF(ผลิต1!$C:$C,'รับ-จ่าย ประจำวัน'!$B179,ผลิต1!AE:AE)+SUMIF(ผลิต2!$C:$C,'รับ-จ่าย ประจำวัน'!$B179,ผลิต2!AE:AE)+SUMIF(เส้นแต่งหน้าขนมเค้ก!$C:$C,'รับ-จ่าย ประจำวัน'!$B179,เส้นแต่งหน้าขนมเค้ก!AE:AE)+SUMIF(แพ็ค!$C:$C,'รับ-จ่าย ประจำวัน'!$B179,แพ็ค!AE:AE)+SUMIF(ธุรการ!$C:$C,'รับ-จ่าย ประจำวัน'!$B179,ธุรการ!AE:AE)+SUMIF(เส้นแต่งหน้าขนมปัง!$C:$C,'รับ-จ่าย ประจำวัน'!$B179,เส้นแต่งหน้าขนมปัง!AE:AE)+SUMIF('วางแผนBC,CJ'!$C:$C,'รับ-จ่าย ประจำวัน'!$B179,'วางแผนBC,CJ'!AE:AE)+SUMIF(RD!$C:$C,'รับ-จ่าย ประจำวัน'!$B179,RD!AE:AE)+SUMIF('FG,ออนไล,คัดแยก'!$C:$C,'รับ-จ่าย ประจำวัน'!$B179,'FG,ออนไล,คัดแยก'!AE:AE)</f>
        <v>0</v>
      </c>
      <c r="BM179" s="16">
        <f>SUMIF(เตรียมส่วนผสม!$C:$C,'รับ-จ่าย ประจำวัน'!$B179,เตรียมส่วนผสม!AF:AF)+SUMIF(กวนไส้!$C:$C,'รับ-จ่าย ประจำวัน'!$B179,กวนไส้!AF:AF)+SUMIF(ผลิต1!$C:$C,'รับ-จ่าย ประจำวัน'!$B179,ผลิต1!AF:AF)+SUMIF(ผลิต2!$C:$C,'รับ-จ่าย ประจำวัน'!$B179,ผลิต2!AF:AF)+SUMIF(เส้นแต่งหน้าขนมเค้ก!$C:$C,'รับ-จ่าย ประจำวัน'!$B179,เส้นแต่งหน้าขนมเค้ก!AF:AF)+SUMIF(แพ็ค!$C:$C,'รับ-จ่าย ประจำวัน'!$B179,แพ็ค!AF:AF)+SUMIF(ธุรการ!$C:$C,'รับ-จ่าย ประจำวัน'!$B179,ธุรการ!AF:AF)+SUMIF(เส้นแต่งหน้าขนมปัง!$C:$C,'รับ-จ่าย ประจำวัน'!$B179,เส้นแต่งหน้าขนมปัง!AF:AF)+SUMIF('วางแผนBC,CJ'!$C:$C,'รับ-จ่าย ประจำวัน'!$B179,'วางแผนBC,CJ'!AF:AF)+SUMIF(RD!$C:$C,'รับ-จ่าย ประจำวัน'!$B179,RD!AF:AF)+SUMIF('FG,ออนไล,คัดแยก'!$C:$C,'รับ-จ่าย ประจำวัน'!$B179,'FG,ออนไล,คัดแยก'!AF:AF)</f>
        <v>0</v>
      </c>
      <c r="BN179" s="16">
        <f>SUMIF(เตรียมส่วนผสม!$C:$C,'รับ-จ่าย ประจำวัน'!$B179,เตรียมส่วนผสม!AG:AG)+SUMIF(กวนไส้!$C:$C,'รับ-จ่าย ประจำวัน'!$B179,กวนไส้!AG:AG)+SUMIF(ผลิต1!$C:$C,'รับ-จ่าย ประจำวัน'!$B179,ผลิต1!AG:AG)+SUMIF(ผลิต2!$C:$C,'รับ-จ่าย ประจำวัน'!$B179,ผลิต2!AG:AG)+SUMIF(เส้นแต่งหน้าขนมเค้ก!$C:$C,'รับ-จ่าย ประจำวัน'!$B179,เส้นแต่งหน้าขนมเค้ก!AG:AG)+SUMIF(แพ็ค!$C:$C,'รับ-จ่าย ประจำวัน'!$B179,แพ็ค!AG:AG)+SUMIF(ธุรการ!$C:$C,'รับ-จ่าย ประจำวัน'!$B179,ธุรการ!AG:AG)+SUMIF(เส้นแต่งหน้าขนมปัง!$C:$C,'รับ-จ่าย ประจำวัน'!$B179,เส้นแต่งหน้าขนมปัง!AG:AG)+SUMIF('วางแผนBC,CJ'!$C:$C,'รับ-จ่าย ประจำวัน'!$B179,'วางแผนBC,CJ'!AG:AG)+SUMIF(RD!$C:$C,'รับ-จ่าย ประจำวัน'!$B179,RD!AG:AG)+SUMIF('FG,ออนไล,คัดแยก'!$C:$C,'รับ-จ่าย ประจำวัน'!$B179,'FG,ออนไล,คัดแยก'!AG:AG)</f>
        <v>0</v>
      </c>
      <c r="BO179" s="16">
        <f>SUMIF(เตรียมส่วนผสม!$C:$C,'รับ-จ่าย ประจำวัน'!$B179,เตรียมส่วนผสม!AH:AH)+SUMIF(กวนไส้!$C:$C,'รับ-จ่าย ประจำวัน'!$B179,กวนไส้!AH:AH)+SUMIF(ผลิต1!$C:$C,'รับ-จ่าย ประจำวัน'!$B179,ผลิต1!AH:AH)+SUMIF(ผลิต2!$C:$C,'รับ-จ่าย ประจำวัน'!$B179,ผลิต2!AH:AH)+SUMIF(เส้นแต่งหน้าขนมเค้ก!$C:$C,'รับ-จ่าย ประจำวัน'!$B179,เส้นแต่งหน้าขนมเค้ก!AH:AH)+SUMIF(แพ็ค!$C:$C,'รับ-จ่าย ประจำวัน'!$B179,แพ็ค!AH:AH)+SUMIF(ธุรการ!$C:$C,'รับ-จ่าย ประจำวัน'!$B179,ธุรการ!AH:AH)+SUMIF(เส้นแต่งหน้าขนมปัง!$C:$C,'รับ-จ่าย ประจำวัน'!$B179,เส้นแต่งหน้าขนมปัง!AH:AH)+SUMIF('วางแผนBC,CJ'!$C:$C,'รับ-จ่าย ประจำวัน'!$B179,'วางแผนBC,CJ'!AH:AH)+SUMIF(RD!$C:$C,'รับ-จ่าย ประจำวัน'!$B179,RD!AH:AH)+SUMIF('FG,ออนไล,คัดแยก'!$C:$C,'รับ-จ่าย ประจำวัน'!$B179,'FG,ออนไล,คัดแยก'!AH:AH)</f>
        <v>0</v>
      </c>
      <c r="BP179" s="16">
        <f>SUMIF(เตรียมส่วนผสม!$C:$C,'รับ-จ่าย ประจำวัน'!$B179,เตรียมส่วนผสม!AI:AI)+SUMIF(กวนไส้!$C:$C,'รับ-จ่าย ประจำวัน'!$B179,กวนไส้!AI:AI)+SUMIF(ผลิต1!$C:$C,'รับ-จ่าย ประจำวัน'!$B179,ผลิต1!AI:AI)+SUMIF(ผลิต2!$C:$C,'รับ-จ่าย ประจำวัน'!$B179,ผลิต2!AI:AI)+SUMIF(เส้นแต่งหน้าขนมเค้ก!$C:$C,'รับ-จ่าย ประจำวัน'!$B179,เส้นแต่งหน้าขนมเค้ก!AI:AI)+SUMIF(แพ็ค!$C:$C,'รับ-จ่าย ประจำวัน'!$B179,แพ็ค!AI:AI)+SUMIF(ธุรการ!$C:$C,'รับ-จ่าย ประจำวัน'!$B179,ธุรการ!AI:AI)+SUMIF(เส้นแต่งหน้าขนมปัง!$C:$C,'รับ-จ่าย ประจำวัน'!$B179,เส้นแต่งหน้าขนมปัง!AI:AI)+SUMIF('วางแผนBC,CJ'!$C:$C,'รับ-จ่าย ประจำวัน'!$B179,'วางแผนBC,CJ'!AI:AI)+SUMIF(RD!$C:$C,'รับ-จ่าย ประจำวัน'!$B179,RD!AI:AI)+SUMIF('FG,ออนไล,คัดแยก'!$C:$C,'รับ-จ่าย ประจำวัน'!$B179,'FG,ออนไล,คัดแยก'!AI:AI)</f>
        <v>0</v>
      </c>
      <c r="BQ179" s="16">
        <f>SUMIF(เตรียมส่วนผสม!$C:$C,'รับ-จ่าย ประจำวัน'!$B179,เตรียมส่วนผสม!AJ:AJ)+SUMIF(กวนไส้!$C:$C,'รับ-จ่าย ประจำวัน'!$B179,กวนไส้!AJ:AJ)+SUMIF(ผลิต1!$C:$C,'รับ-จ่าย ประจำวัน'!$B179,ผลิต1!AJ:AJ)+SUMIF(ผลิต2!$C:$C,'รับ-จ่าย ประจำวัน'!$B179,ผลิต2!AJ:AJ)+SUMIF(เส้นแต่งหน้าขนมเค้ก!$C:$C,'รับ-จ่าย ประจำวัน'!$B179,เส้นแต่งหน้าขนมเค้ก!AJ:AJ)+SUMIF(แพ็ค!$C:$C,'รับ-จ่าย ประจำวัน'!$B179,แพ็ค!AJ:AJ)+SUMIF(ธุรการ!$C:$C,'รับ-จ่าย ประจำวัน'!$B179,ธุรการ!AJ:AJ)+SUMIF(เส้นแต่งหน้าขนมปัง!$C:$C,'รับ-จ่าย ประจำวัน'!$B179,เส้นแต่งหน้าขนมปัง!AJ:AJ)+SUMIF('วางแผนBC,CJ'!$C:$C,'รับ-จ่าย ประจำวัน'!$B179,'วางแผนBC,CJ'!AJ:AJ)+SUMIF(RD!$C:$C,'รับ-จ่าย ประจำวัน'!$B179,RD!AJ:AJ)+SUMIF('FG,ออนไล,คัดแยก'!$C:$C,'รับ-จ่าย ประจำวัน'!$B179,'FG,ออนไล,คัดแยก'!AJ:AJ)</f>
        <v>0</v>
      </c>
      <c r="BR179" s="16">
        <f>SUMIF(เตรียมส่วนผสม!$C:$C,'รับ-จ่าย ประจำวัน'!$B179,เตรียมส่วนผสม!AK:AK)+SUMIF(กวนไส้!$C:$C,'รับ-จ่าย ประจำวัน'!$B179,กวนไส้!AK:AK)+SUMIF(ผลิต1!$C:$C,'รับ-จ่าย ประจำวัน'!$B179,ผลิต1!AK:AK)+SUMIF(ผลิต2!$C:$C,'รับ-จ่าย ประจำวัน'!$B179,ผลิต2!AK:AK)+SUMIF(เส้นแต่งหน้าขนมเค้ก!$C:$C,'รับ-จ่าย ประจำวัน'!$B179,เส้นแต่งหน้าขนมเค้ก!AK:AK)+SUMIF(แพ็ค!$C:$C,'รับ-จ่าย ประจำวัน'!$B179,แพ็ค!AK:AK)+SUMIF(ธุรการ!$C:$C,'รับ-จ่าย ประจำวัน'!$B179,ธุรการ!AK:AK)+SUMIF(เส้นแต่งหน้าขนมปัง!$C:$C,'รับ-จ่าย ประจำวัน'!$B179,เส้นแต่งหน้าขนมปัง!AK:AK)+SUMIF('วางแผนBC,CJ'!$C:$C,'รับ-จ่าย ประจำวัน'!$B179,'วางแผนBC,CJ'!AK:AK)+SUMIF(RD!$C:$C,'รับ-จ่าย ประจำวัน'!$B179,RD!AK:AK)+SUMIF('FG,ออนไล,คัดแยก'!$C:$C,'รับ-จ่าย ประจำวัน'!$B179,'FG,ออนไล,คัดแยก'!AK:AK)</f>
        <v>0</v>
      </c>
      <c r="BS179" s="16">
        <f>SUMIF(เตรียมส่วนผสม!$C:$C,'รับ-จ่าย ประจำวัน'!$B179,เตรียมส่วนผสม!AL:AL)+SUMIF(กวนไส้!$C:$C,'รับ-จ่าย ประจำวัน'!$B179,กวนไส้!AL:AL)+SUMIF(ผลิต1!$C:$C,'รับ-จ่าย ประจำวัน'!$B179,ผลิต1!AL:AL)+SUMIF(ผลิต2!$C:$C,'รับ-จ่าย ประจำวัน'!$B179,ผลิต2!AL:AL)+SUMIF(เส้นแต่งหน้าขนมเค้ก!$C:$C,'รับ-จ่าย ประจำวัน'!$B179,เส้นแต่งหน้าขนมเค้ก!AL:AL)+SUMIF(แพ็ค!$C:$C,'รับ-จ่าย ประจำวัน'!$B179,แพ็ค!AL:AL)+SUMIF(ธุรการ!$C:$C,'รับ-จ่าย ประจำวัน'!$B179,ธุรการ!AL:AL)+SUMIF(เส้นแต่งหน้าขนมปัง!$C:$C,'รับ-จ่าย ประจำวัน'!$B179,เส้นแต่งหน้าขนมปัง!AL:AL)+SUMIF('วางแผนBC,CJ'!$C:$C,'รับ-จ่าย ประจำวัน'!$B179,'วางแผนBC,CJ'!AL:AL)+SUMIF(RD!$C:$C,'รับ-จ่าย ประจำวัน'!$B179,RD!AL:AL)+SUMIF('FG,ออนไล,คัดแยก'!$C:$C,'รับ-จ่าย ประจำวัน'!$B179,'FG,ออนไล,คัดแยก'!AL:AL)</f>
        <v>0</v>
      </c>
      <c r="BT179" s="18">
        <f t="shared" si="36"/>
        <v>20036</v>
      </c>
      <c r="BU179" s="116"/>
      <c r="BV179" s="146">
        <f t="shared" si="37"/>
        <v>134000</v>
      </c>
      <c r="BW179" s="183">
        <v>30</v>
      </c>
      <c r="BX179" s="172">
        <f t="shared" si="47"/>
        <v>667.86666666666667</v>
      </c>
      <c r="BY179" s="188">
        <f t="shared" si="40"/>
        <v>200.63885006987422</v>
      </c>
      <c r="BZ179" s="180">
        <f t="shared" ca="1" si="38"/>
        <v>46403.638850069874</v>
      </c>
      <c r="CA179" s="93"/>
      <c r="CB179" s="93"/>
      <c r="CC179" s="93"/>
      <c r="CD179" s="93"/>
      <c r="CE179" s="93"/>
      <c r="CF179" s="93"/>
      <c r="CG179" s="93"/>
      <c r="CH179" s="93"/>
      <c r="CI179" s="93"/>
      <c r="CJ179" s="94"/>
      <c r="CK179" s="9">
        <f t="shared" si="41"/>
        <v>134000</v>
      </c>
    </row>
    <row r="180" spans="1:89" hidden="1" x14ac:dyDescent="0.5">
      <c r="A180" s="149" t="s">
        <v>677</v>
      </c>
      <c r="B180" s="34">
        <v>1023101008</v>
      </c>
      <c r="C180" s="10" t="s">
        <v>678</v>
      </c>
      <c r="D180" s="135" t="s">
        <v>91</v>
      </c>
      <c r="E180" s="11">
        <v>0</v>
      </c>
      <c r="F180" s="75"/>
      <c r="G180" s="11" t="s">
        <v>62</v>
      </c>
      <c r="H180" s="12">
        <v>0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16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3"/>
      <c r="AF180" s="13"/>
      <c r="AG180" s="13"/>
      <c r="AH180" s="13"/>
      <c r="AI180" s="14"/>
      <c r="AJ180" s="14"/>
      <c r="AK180" s="14"/>
      <c r="AL180" s="14"/>
      <c r="AM180" s="14"/>
      <c r="AN180" s="15">
        <f t="shared" si="35"/>
        <v>0</v>
      </c>
      <c r="AO180" s="16">
        <f>SUMIF(เตรียมส่วนผสม!$C:$C,'รับ-จ่าย ประจำวัน'!$B180,เตรียมส่วนผสม!H:H)+SUMIF(กวนไส้!$C:$C,'รับ-จ่าย ประจำวัน'!$B180,กวนไส้!H:H)+SUMIF(ผลิต1!$C:$C,'รับ-จ่าย ประจำวัน'!$B180,ผลิต1!H:H)+SUMIF(ผลิต2!$C:$C,'รับ-จ่าย ประจำวัน'!$B180,ผลิต2!H:H)+SUMIF(เส้นแต่งหน้าขนมเค้ก!$C:$C,'รับ-จ่าย ประจำวัน'!$B180,เส้นแต่งหน้าขนมเค้ก!H:H)+SUMIF(แพ็ค!$C:$C,'รับ-จ่าย ประจำวัน'!$B180,แพ็ค!H:H)+SUMIF(ธุรการ!$C:$C,'รับ-จ่าย ประจำวัน'!$B180,ธุรการ!H:H)+SUMIF(เส้นแต่งหน้าขนมปัง!$C:$C,'รับ-จ่าย ประจำวัน'!$B180,เส้นแต่งหน้าขนมปัง!H:H)+SUMIF('วางแผนBC,CJ'!$C:$C,'รับ-จ่าย ประจำวัน'!$B180,'วางแผนBC,CJ'!H:H)+SUMIF(RD!$C:$C,'รับ-จ่าย ประจำวัน'!$B180,RD!H:H)+SUMIF('FG,ออนไล,คัดแยก'!$C:$C,'รับ-จ่าย ประจำวัน'!$B180,'FG,ออนไล,คัดแยก'!H:H)</f>
        <v>0</v>
      </c>
      <c r="AP180" s="16">
        <f>SUMIF(เตรียมส่วนผสม!$C:$C,'รับ-จ่าย ประจำวัน'!$B180,เตรียมส่วนผสม!I:I)+SUMIF(กวนไส้!$C:$C,'รับ-จ่าย ประจำวัน'!$B180,กวนไส้!I:I)+SUMIF(ผลิต1!$C:$C,'รับ-จ่าย ประจำวัน'!$B180,ผลิต1!I:I)+SUMIF(ผลิต2!$C:$C,'รับ-จ่าย ประจำวัน'!$B180,ผลิต2!I:I)+SUMIF(เส้นแต่งหน้าขนมเค้ก!$C:$C,'รับ-จ่าย ประจำวัน'!$B180,เส้นแต่งหน้าขนมเค้ก!I:I)+SUMIF(แพ็ค!$C:$C,'รับ-จ่าย ประจำวัน'!$B180,แพ็ค!I:I)+SUMIF(ธุรการ!$C:$C,'รับ-จ่าย ประจำวัน'!$B180,ธุรการ!I:I)+SUMIF(เส้นแต่งหน้าขนมปัง!$C:$C,'รับ-จ่าย ประจำวัน'!$B180,เส้นแต่งหน้าขนมปัง!I:I)+SUMIF('วางแผนBC,CJ'!$C:$C,'รับ-จ่าย ประจำวัน'!$B180,'วางแผนBC,CJ'!I:I)+SUMIF(RD!$C:$C,'รับ-จ่าย ประจำวัน'!$B180,RD!I:I)+SUMIF('FG,ออนไล,คัดแยก'!$C:$C,'รับ-จ่าย ประจำวัน'!$B180,'FG,ออนไล,คัดแยก'!I:I)</f>
        <v>0</v>
      </c>
      <c r="AQ180" s="16">
        <f>SUMIF(เตรียมส่วนผสม!$C:$C,'รับ-จ่าย ประจำวัน'!$B180,เตรียมส่วนผสม!J:J)+SUMIF(กวนไส้!$C:$C,'รับ-จ่าย ประจำวัน'!$B180,กวนไส้!J:J)+SUMIF(ผลิต1!$C:$C,'รับ-จ่าย ประจำวัน'!$B180,ผลิต1!J:J)+SUMIF(ผลิต2!$C:$C,'รับ-จ่าย ประจำวัน'!$B180,ผลิต2!J:J)+SUMIF(เส้นแต่งหน้าขนมเค้ก!$C:$C,'รับ-จ่าย ประจำวัน'!$B180,เส้นแต่งหน้าขนมเค้ก!J:J)+SUMIF(แพ็ค!$C:$C,'รับ-จ่าย ประจำวัน'!$B180,แพ็ค!J:J)+SUMIF(ธุรการ!$C:$C,'รับ-จ่าย ประจำวัน'!$B180,ธุรการ!J:J)+SUMIF(เส้นแต่งหน้าขนมปัง!$C:$C,'รับ-จ่าย ประจำวัน'!$B180,เส้นแต่งหน้าขนมปัง!J:J)+SUMIF('วางแผนBC,CJ'!$C:$C,'รับ-จ่าย ประจำวัน'!$B180,'วางแผนBC,CJ'!J:J)+SUMIF(RD!$C:$C,'รับ-จ่าย ประจำวัน'!$B180,RD!J:J)+SUMIF('FG,ออนไล,คัดแยก'!$C:$C,'รับ-จ่าย ประจำวัน'!$B180,'FG,ออนไล,คัดแยก'!J:J)</f>
        <v>0</v>
      </c>
      <c r="AR180" s="16">
        <f>SUMIF(เตรียมส่วนผสม!$C:$C,'รับ-จ่าย ประจำวัน'!$B180,เตรียมส่วนผสม!K:K)+SUMIF(กวนไส้!$C:$C,'รับ-จ่าย ประจำวัน'!$B180,กวนไส้!K:K)+SUMIF(ผลิต1!$C:$C,'รับ-จ่าย ประจำวัน'!$B180,ผลิต1!K:K)+SUMIF(ผลิต2!$C:$C,'รับ-จ่าย ประจำวัน'!$B180,ผลิต2!K:K)+SUMIF(เส้นแต่งหน้าขนมเค้ก!$C:$C,'รับ-จ่าย ประจำวัน'!$B180,เส้นแต่งหน้าขนมเค้ก!K:K)+SUMIF(แพ็ค!$C:$C,'รับ-จ่าย ประจำวัน'!$B180,แพ็ค!K:K)+SUMIF(ธุรการ!$C:$C,'รับ-จ่าย ประจำวัน'!$B180,ธุรการ!K:K)+SUMIF(เส้นแต่งหน้าขนมปัง!$C:$C,'รับ-จ่าย ประจำวัน'!$B180,เส้นแต่งหน้าขนมปัง!K:K)+SUMIF('วางแผนBC,CJ'!$C:$C,'รับ-จ่าย ประจำวัน'!$B180,'วางแผนBC,CJ'!K:K)+SUMIF(RD!$C:$C,'รับ-จ่าย ประจำวัน'!$B180,RD!K:K)+SUMIF('FG,ออนไล,คัดแยก'!$C:$C,'รับ-จ่าย ประจำวัน'!$B180,'FG,ออนไล,คัดแยก'!K:K)</f>
        <v>0</v>
      </c>
      <c r="AS180" s="16">
        <f>SUMIF(เตรียมส่วนผสม!$C:$C,'รับ-จ่าย ประจำวัน'!$B180,เตรียมส่วนผสม!L:L)+SUMIF(กวนไส้!$C:$C,'รับ-จ่าย ประจำวัน'!$B180,กวนไส้!L:L)+SUMIF(ผลิต1!$C:$C,'รับ-จ่าย ประจำวัน'!$B180,ผลิต1!L:L)+SUMIF(ผลิต2!$C:$C,'รับ-จ่าย ประจำวัน'!$B180,ผลิต2!L:L)+SUMIF(เส้นแต่งหน้าขนมเค้ก!$C:$C,'รับ-จ่าย ประจำวัน'!$B180,เส้นแต่งหน้าขนมเค้ก!L:L)+SUMIF(แพ็ค!$C:$C,'รับ-จ่าย ประจำวัน'!$B180,แพ็ค!L:L)+SUMIF(ธุรการ!$C:$C,'รับ-จ่าย ประจำวัน'!$B180,ธุรการ!L:L)+SUMIF(เส้นแต่งหน้าขนมปัง!$C:$C,'รับ-จ่าย ประจำวัน'!$B180,เส้นแต่งหน้าขนมปัง!L:L)+SUMIF('วางแผนBC,CJ'!$C:$C,'รับ-จ่าย ประจำวัน'!$B180,'วางแผนBC,CJ'!L:L)+SUMIF(RD!$C:$C,'รับ-จ่าย ประจำวัน'!$B180,RD!L:L)+SUMIF('FG,ออนไล,คัดแยก'!$C:$C,'รับ-จ่าย ประจำวัน'!$B180,'FG,ออนไล,คัดแยก'!L:L)</f>
        <v>0</v>
      </c>
      <c r="AT180" s="16">
        <f>SUMIF(เตรียมส่วนผสม!$C:$C,'รับ-จ่าย ประจำวัน'!$B180,เตรียมส่วนผสม!M:M)+SUMIF(กวนไส้!$C:$C,'รับ-จ่าย ประจำวัน'!$B180,กวนไส้!M:M)+SUMIF(ผลิต1!$C:$C,'รับ-จ่าย ประจำวัน'!$B180,ผลิต1!M:M)+SUMIF(ผลิต2!$C:$C,'รับ-จ่าย ประจำวัน'!$B180,ผลิต2!M:M)+SUMIF(เส้นแต่งหน้าขนมเค้ก!$C:$C,'รับ-จ่าย ประจำวัน'!$B180,เส้นแต่งหน้าขนมเค้ก!M:M)+SUMIF(แพ็ค!$C:$C,'รับ-จ่าย ประจำวัน'!$B180,แพ็ค!M:M)+SUMIF(ธุรการ!$C:$C,'รับ-จ่าย ประจำวัน'!$B180,ธุรการ!M:M)+SUMIF(เส้นแต่งหน้าขนมปัง!$C:$C,'รับ-จ่าย ประจำวัน'!$B180,เส้นแต่งหน้าขนมปัง!M:M)+SUMIF('วางแผนBC,CJ'!$C:$C,'รับ-จ่าย ประจำวัน'!$B180,'วางแผนBC,CJ'!M:M)+SUMIF(RD!$C:$C,'รับ-จ่าย ประจำวัน'!$B180,RD!M:M)+SUMIF('FG,ออนไล,คัดแยก'!$C:$C,'รับ-จ่าย ประจำวัน'!$B180,'FG,ออนไล,คัดแยก'!M:M)</f>
        <v>0</v>
      </c>
      <c r="AU180" s="16">
        <f>SUMIF(เตรียมส่วนผสม!$C:$C,'รับ-จ่าย ประจำวัน'!$B180,เตรียมส่วนผสม!N:N)+SUMIF(กวนไส้!$C:$C,'รับ-จ่าย ประจำวัน'!$B180,กวนไส้!N:N)+SUMIF(ผลิต1!$C:$C,'รับ-จ่าย ประจำวัน'!$B180,ผลิต1!N:N)+SUMIF(ผลิต2!$C:$C,'รับ-จ่าย ประจำวัน'!$B180,ผลิต2!N:N)+SUMIF(เส้นแต่งหน้าขนมเค้ก!$C:$C,'รับ-จ่าย ประจำวัน'!$B180,เส้นแต่งหน้าขนมเค้ก!N:N)+SUMIF(แพ็ค!$C:$C,'รับ-จ่าย ประจำวัน'!$B180,แพ็ค!N:N)+SUMIF(ธุรการ!$C:$C,'รับ-จ่าย ประจำวัน'!$B180,ธุรการ!N:N)+SUMIF(เส้นแต่งหน้าขนมปัง!$C:$C,'รับ-จ่าย ประจำวัน'!$B180,เส้นแต่งหน้าขนมปัง!N:N)+SUMIF('วางแผนBC,CJ'!$C:$C,'รับ-จ่าย ประจำวัน'!$B180,'วางแผนBC,CJ'!N:N)+SUMIF(RD!$C:$C,'รับ-จ่าย ประจำวัน'!$B180,RD!N:N)+SUMIF('FG,ออนไล,คัดแยก'!$C:$C,'รับ-จ่าย ประจำวัน'!$B180,'FG,ออนไล,คัดแยก'!N:N)</f>
        <v>0</v>
      </c>
      <c r="AV180" s="16">
        <f>SUMIF(เตรียมส่วนผสม!$C:$C,'รับ-จ่าย ประจำวัน'!$B180,เตรียมส่วนผสม!O:O)+SUMIF(กวนไส้!$C:$C,'รับ-จ่าย ประจำวัน'!$B180,กวนไส้!O:O)+SUMIF(ผลิต1!$C:$C,'รับ-จ่าย ประจำวัน'!$B180,ผลิต1!O:O)+SUMIF(ผลิต2!$C:$C,'รับ-จ่าย ประจำวัน'!$B180,ผลิต2!O:O)+SUMIF(เส้นแต่งหน้าขนมเค้ก!$C:$C,'รับ-จ่าย ประจำวัน'!$B180,เส้นแต่งหน้าขนมเค้ก!O:O)+SUMIF(แพ็ค!$C:$C,'รับ-จ่าย ประจำวัน'!$B180,แพ็ค!O:O)+SUMIF(ธุรการ!$C:$C,'รับ-จ่าย ประจำวัน'!$B180,ธุรการ!O:O)+SUMIF(เส้นแต่งหน้าขนมปัง!$C:$C,'รับ-จ่าย ประจำวัน'!$B180,เส้นแต่งหน้าขนมปัง!O:O)+SUMIF('วางแผนBC,CJ'!$C:$C,'รับ-จ่าย ประจำวัน'!$B180,'วางแผนBC,CJ'!O:O)+SUMIF(RD!$C:$C,'รับ-จ่าย ประจำวัน'!$B180,RD!O:O)+SUMIF('FG,ออนไล,คัดแยก'!$C:$C,'รับ-จ่าย ประจำวัน'!$B180,'FG,ออนไล,คัดแยก'!O:O)</f>
        <v>0</v>
      </c>
      <c r="AW180" s="16">
        <f>SUMIF(เตรียมส่วนผสม!$C:$C,'รับ-จ่าย ประจำวัน'!$B180,เตรียมส่วนผสม!P:P)+SUMIF(กวนไส้!$C:$C,'รับ-จ่าย ประจำวัน'!$B180,กวนไส้!P:P)+SUMIF(ผลิต1!$C:$C,'รับ-จ่าย ประจำวัน'!$B180,ผลิต1!P:P)+SUMIF(ผลิต2!$C:$C,'รับ-จ่าย ประจำวัน'!$B180,ผลิต2!P:P)+SUMIF(เส้นแต่งหน้าขนมเค้ก!$C:$C,'รับ-จ่าย ประจำวัน'!$B180,เส้นแต่งหน้าขนมเค้ก!P:P)+SUMIF(แพ็ค!$C:$C,'รับ-จ่าย ประจำวัน'!$B180,แพ็ค!P:P)+SUMIF(ธุรการ!$C:$C,'รับ-จ่าย ประจำวัน'!$B180,ธุรการ!P:P)+SUMIF(เส้นแต่งหน้าขนมปัง!$C:$C,'รับ-จ่าย ประจำวัน'!$B180,เส้นแต่งหน้าขนมปัง!P:P)+SUMIF('วางแผนBC,CJ'!$C:$C,'รับ-จ่าย ประจำวัน'!$B180,'วางแผนBC,CJ'!P:P)+SUMIF(RD!$C:$C,'รับ-จ่าย ประจำวัน'!$B180,RD!P:P)+SUMIF('FG,ออนไล,คัดแยก'!$C:$C,'รับ-จ่าย ประจำวัน'!$B180,'FG,ออนไล,คัดแยก'!P:P)</f>
        <v>0</v>
      </c>
      <c r="AX180" s="16">
        <f>SUMIF(เตรียมส่วนผสม!$C:$C,'รับ-จ่าย ประจำวัน'!$B180,เตรียมส่วนผสม!Q:Q)+SUMIF(กวนไส้!$C:$C,'รับ-จ่าย ประจำวัน'!$B180,กวนไส้!Q:Q)+SUMIF(ผลิต1!$C:$C,'รับ-จ่าย ประจำวัน'!$B180,ผลิต1!Q:Q)+SUMIF(ผลิต2!$C:$C,'รับ-จ่าย ประจำวัน'!$B180,ผลิต2!Q:Q)+SUMIF(เส้นแต่งหน้าขนมเค้ก!$C:$C,'รับ-จ่าย ประจำวัน'!$B180,เส้นแต่งหน้าขนมเค้ก!Q:Q)+SUMIF(แพ็ค!$C:$C,'รับ-จ่าย ประจำวัน'!$B180,แพ็ค!Q:Q)+SUMIF(ธุรการ!$C:$C,'รับ-จ่าย ประจำวัน'!$B180,ธุรการ!Q:Q)+SUMIF(เส้นแต่งหน้าขนมปัง!$C:$C,'รับ-จ่าย ประจำวัน'!$B180,เส้นแต่งหน้าขนมปัง!Q:Q)+SUMIF('วางแผนBC,CJ'!$C:$C,'รับ-จ่าย ประจำวัน'!$B180,'วางแผนBC,CJ'!Q:Q)+SUMIF(RD!$C:$C,'รับ-จ่าย ประจำวัน'!$B180,RD!Q:Q)+SUMIF('FG,ออนไล,คัดแยก'!$C:$C,'รับ-จ่าย ประจำวัน'!$B180,'FG,ออนไล,คัดแยก'!Q:Q)</f>
        <v>0</v>
      </c>
      <c r="AY180" s="16">
        <f>SUMIF(เตรียมส่วนผสม!$C:$C,'รับ-จ่าย ประจำวัน'!$B180,เตรียมส่วนผสม!R:R)+SUMIF(กวนไส้!$C:$C,'รับ-จ่าย ประจำวัน'!$B180,กวนไส้!R:R)+SUMIF(ผลิต1!$C:$C,'รับ-จ่าย ประจำวัน'!$B180,ผลิต1!R:R)+SUMIF(ผลิต2!$C:$C,'รับ-จ่าย ประจำวัน'!$B180,ผลิต2!R:R)+SUMIF(เส้นแต่งหน้าขนมเค้ก!$C:$C,'รับ-จ่าย ประจำวัน'!$B180,เส้นแต่งหน้าขนมเค้ก!R:R)+SUMIF(แพ็ค!$C:$C,'รับ-จ่าย ประจำวัน'!$B180,แพ็ค!R:R)+SUMIF(ธุรการ!$C:$C,'รับ-จ่าย ประจำวัน'!$B180,ธุรการ!R:R)+SUMIF(เส้นแต่งหน้าขนมปัง!$C:$C,'รับ-จ่าย ประจำวัน'!$B180,เส้นแต่งหน้าขนมปัง!R:R)+SUMIF('วางแผนBC,CJ'!$C:$C,'รับ-จ่าย ประจำวัน'!$B180,'วางแผนBC,CJ'!R:R)+SUMIF(RD!$C:$C,'รับ-จ่าย ประจำวัน'!$B180,RD!R:R)+SUMIF('FG,ออนไล,คัดแยก'!$C:$C,'รับ-จ่าย ประจำวัน'!$B180,'FG,ออนไล,คัดแยก'!R:R)</f>
        <v>0</v>
      </c>
      <c r="AZ180" s="16">
        <f>SUMIF(เตรียมส่วนผสม!$C:$C,'รับ-จ่าย ประจำวัน'!$B180,เตรียมส่วนผสม!S:S)+SUMIF(กวนไส้!$C:$C,'รับ-จ่าย ประจำวัน'!$B180,กวนไส้!S:S)+SUMIF(ผลิต1!$C:$C,'รับ-จ่าย ประจำวัน'!$B180,ผลิต1!S:S)+SUMIF(ผลิต2!$C:$C,'รับ-จ่าย ประจำวัน'!$B180,ผลิต2!S:S)+SUMIF(เส้นแต่งหน้าขนมเค้ก!$C:$C,'รับ-จ่าย ประจำวัน'!$B180,เส้นแต่งหน้าขนมเค้ก!S:S)+SUMIF(แพ็ค!$C:$C,'รับ-จ่าย ประจำวัน'!$B180,แพ็ค!S:S)+SUMIF(ธุรการ!$C:$C,'รับ-จ่าย ประจำวัน'!$B180,ธุรการ!S:S)+SUMIF(เส้นแต่งหน้าขนมปัง!$C:$C,'รับ-จ่าย ประจำวัน'!$B180,เส้นแต่งหน้าขนมปัง!S:S)+SUMIF('วางแผนBC,CJ'!$C:$C,'รับ-จ่าย ประจำวัน'!$B180,'วางแผนBC,CJ'!S:S)+SUMIF(RD!$C:$C,'รับ-จ่าย ประจำวัน'!$B180,RD!S:S)+SUMIF('FG,ออนไล,คัดแยก'!$C:$C,'รับ-จ่าย ประจำวัน'!$B180,'FG,ออนไล,คัดแยก'!S:S)</f>
        <v>0</v>
      </c>
      <c r="BA180" s="16">
        <f>SUMIF(เตรียมส่วนผสม!$C:$C,'รับ-จ่าย ประจำวัน'!$B180,เตรียมส่วนผสม!T:T)+SUMIF(กวนไส้!$C:$C,'รับ-จ่าย ประจำวัน'!$B180,กวนไส้!T:T)+SUMIF(ผลิต1!$C:$C,'รับ-จ่าย ประจำวัน'!$B180,ผลิต1!T:T)+SUMIF(ผลิต2!$C:$C,'รับ-จ่าย ประจำวัน'!$B180,ผลิต2!T:T)+SUMIF(เส้นแต่งหน้าขนมเค้ก!$C:$C,'รับ-จ่าย ประจำวัน'!$B180,เส้นแต่งหน้าขนมเค้ก!T:T)+SUMIF(แพ็ค!$C:$C,'รับ-จ่าย ประจำวัน'!$B180,แพ็ค!T:T)+SUMIF(ธุรการ!$C:$C,'รับ-จ่าย ประจำวัน'!$B180,ธุรการ!T:T)+SUMIF(เส้นแต่งหน้าขนมปัง!$C:$C,'รับ-จ่าย ประจำวัน'!$B180,เส้นแต่งหน้าขนมปัง!T:T)+SUMIF('วางแผนBC,CJ'!$C:$C,'รับ-จ่าย ประจำวัน'!$B180,'วางแผนBC,CJ'!T:T)+SUMIF(RD!$C:$C,'รับ-จ่าย ประจำวัน'!$B180,RD!T:T)+SUMIF('FG,ออนไล,คัดแยก'!$C:$C,'รับ-จ่าย ประจำวัน'!$B180,'FG,ออนไล,คัดแยก'!T:T)</f>
        <v>0</v>
      </c>
      <c r="BB180" s="16">
        <f>SUMIF(เตรียมส่วนผสม!$C:$C,'รับ-จ่าย ประจำวัน'!$B180,เตรียมส่วนผสม!U:U)+SUMIF(กวนไส้!$C:$C,'รับ-จ่าย ประจำวัน'!$B180,กวนไส้!U:U)+SUMIF(ผลิต1!$C:$C,'รับ-จ่าย ประจำวัน'!$B180,ผลิต1!U:U)+SUMIF(ผลิต2!$C:$C,'รับ-จ่าย ประจำวัน'!$B180,ผลิต2!U:U)+SUMIF(เส้นแต่งหน้าขนมเค้ก!$C:$C,'รับ-จ่าย ประจำวัน'!$B180,เส้นแต่งหน้าขนมเค้ก!U:U)+SUMIF(แพ็ค!$C:$C,'รับ-จ่าย ประจำวัน'!$B180,แพ็ค!U:U)+SUMIF(ธุรการ!$C:$C,'รับ-จ่าย ประจำวัน'!$B180,ธุรการ!U:U)+SUMIF(เส้นแต่งหน้าขนมปัง!$C:$C,'รับ-จ่าย ประจำวัน'!$B180,เส้นแต่งหน้าขนมปัง!U:U)+SUMIF('วางแผนBC,CJ'!$C:$C,'รับ-จ่าย ประจำวัน'!$B180,'วางแผนBC,CJ'!U:U)+SUMIF(RD!$C:$C,'รับ-จ่าย ประจำวัน'!$B180,RD!U:U)+SUMIF('FG,ออนไล,คัดแยก'!$C:$C,'รับ-จ่าย ประจำวัน'!$B180,'FG,ออนไล,คัดแยก'!U:U)</f>
        <v>0</v>
      </c>
      <c r="BC180" s="16">
        <f>SUMIF(เตรียมส่วนผสม!$C:$C,'รับ-จ่าย ประจำวัน'!$B180,เตรียมส่วนผสม!V:V)+SUMIF(กวนไส้!$C:$C,'รับ-จ่าย ประจำวัน'!$B180,กวนไส้!V:V)+SUMIF(ผลิต1!$C:$C,'รับ-จ่าย ประจำวัน'!$B180,ผลิต1!V:V)+SUMIF(ผลิต2!$C:$C,'รับ-จ่าย ประจำวัน'!$B180,ผลิต2!V:V)+SUMIF(เส้นแต่งหน้าขนมเค้ก!$C:$C,'รับ-จ่าย ประจำวัน'!$B180,เส้นแต่งหน้าขนมเค้ก!V:V)+SUMIF(แพ็ค!$C:$C,'รับ-จ่าย ประจำวัน'!$B180,แพ็ค!V:V)+SUMIF(ธุรการ!$C:$C,'รับ-จ่าย ประจำวัน'!$B180,ธุรการ!V:V)+SUMIF(เส้นแต่งหน้าขนมปัง!$C:$C,'รับ-จ่าย ประจำวัน'!$B180,เส้นแต่งหน้าขนมปัง!V:V)+SUMIF('วางแผนBC,CJ'!$C:$C,'รับ-จ่าย ประจำวัน'!$B180,'วางแผนBC,CJ'!V:V)+SUMIF(RD!$C:$C,'รับ-จ่าย ประจำวัน'!$B180,RD!V:V)+SUMIF('FG,ออนไล,คัดแยก'!$C:$C,'รับ-จ่าย ประจำวัน'!$B180,'FG,ออนไล,คัดแยก'!V:V)</f>
        <v>0</v>
      </c>
      <c r="BD180" s="16">
        <f>SUMIF(เตรียมส่วนผสม!$C:$C,'รับ-จ่าย ประจำวัน'!$B180,เตรียมส่วนผสม!W:W)+SUMIF(กวนไส้!$C:$C,'รับ-จ่าย ประจำวัน'!$B180,กวนไส้!W:W)+SUMIF(ผลิต1!$C:$C,'รับ-จ่าย ประจำวัน'!$B180,ผลิต1!W:W)+SUMIF(ผลิต2!$C:$C,'รับ-จ่าย ประจำวัน'!$B180,ผลิต2!W:W)+SUMIF(เส้นแต่งหน้าขนมเค้ก!$C:$C,'รับ-จ่าย ประจำวัน'!$B180,เส้นแต่งหน้าขนมเค้ก!W:W)+SUMIF(แพ็ค!$C:$C,'รับ-จ่าย ประจำวัน'!$B180,แพ็ค!W:W)+SUMIF(ธุรการ!$C:$C,'รับ-จ่าย ประจำวัน'!$B180,ธุรการ!W:W)+SUMIF(เส้นแต่งหน้าขนมปัง!$C:$C,'รับ-จ่าย ประจำวัน'!$B180,เส้นแต่งหน้าขนมปัง!W:W)+SUMIF('วางแผนBC,CJ'!$C:$C,'รับ-จ่าย ประจำวัน'!$B180,'วางแผนBC,CJ'!W:W)+SUMIF(RD!$C:$C,'รับ-จ่าย ประจำวัน'!$B180,RD!W:W)+SUMIF('FG,ออนไล,คัดแยก'!$C:$C,'รับ-จ่าย ประจำวัน'!$B180,'FG,ออนไล,คัดแยก'!W:W)</f>
        <v>0</v>
      </c>
      <c r="BE180" s="16">
        <f>SUMIF(เตรียมส่วนผสม!$C:$C,'รับ-จ่าย ประจำวัน'!$B180,เตรียมส่วนผสม!X:X)+SUMIF(กวนไส้!$C:$C,'รับ-จ่าย ประจำวัน'!$B180,กวนไส้!X:X)+SUMIF(ผลิต1!$C:$C,'รับ-จ่าย ประจำวัน'!$B180,ผลิต1!X:X)+SUMIF(ผลิต2!$C:$C,'รับ-จ่าย ประจำวัน'!$B180,ผลิต2!X:X)+SUMIF(เส้นแต่งหน้าขนมเค้ก!$C:$C,'รับ-จ่าย ประจำวัน'!$B180,เส้นแต่งหน้าขนมเค้ก!X:X)+SUMIF(แพ็ค!$C:$C,'รับ-จ่าย ประจำวัน'!$B180,แพ็ค!X:X)+SUMIF(ธุรการ!$C:$C,'รับ-จ่าย ประจำวัน'!$B180,ธุรการ!X:X)+SUMIF(เส้นแต่งหน้าขนมปัง!$C:$C,'รับ-จ่าย ประจำวัน'!$B180,เส้นแต่งหน้าขนมปัง!X:X)+SUMIF('วางแผนBC,CJ'!$C:$C,'รับ-จ่าย ประจำวัน'!$B180,'วางแผนBC,CJ'!X:X)+SUMIF(RD!$C:$C,'รับ-จ่าย ประจำวัน'!$B180,RD!X:X)+SUMIF('FG,ออนไล,คัดแยก'!$C:$C,'รับ-จ่าย ประจำวัน'!$B180,'FG,ออนไล,คัดแยก'!X:X)</f>
        <v>0</v>
      </c>
      <c r="BF180" s="16">
        <f>SUMIF(เตรียมส่วนผสม!$C:$C,'รับ-จ่าย ประจำวัน'!$B180,เตรียมส่วนผสม!Y:Y)+SUMIF(กวนไส้!$C:$C,'รับ-จ่าย ประจำวัน'!$B180,กวนไส้!Y:Y)+SUMIF(ผลิต1!$C:$C,'รับ-จ่าย ประจำวัน'!$B180,ผลิต1!Y:Y)+SUMIF(ผลิต2!$C:$C,'รับ-จ่าย ประจำวัน'!$B180,ผลิต2!Y:Y)+SUMIF(เส้นแต่งหน้าขนมเค้ก!$C:$C,'รับ-จ่าย ประจำวัน'!$B180,เส้นแต่งหน้าขนมเค้ก!Y:Y)+SUMIF(แพ็ค!$C:$C,'รับ-จ่าย ประจำวัน'!$B180,แพ็ค!Y:Y)+SUMIF(ธุรการ!$C:$C,'รับ-จ่าย ประจำวัน'!$B180,ธุรการ!Y:Y)+SUMIF(เส้นแต่งหน้าขนมปัง!$C:$C,'รับ-จ่าย ประจำวัน'!$B180,เส้นแต่งหน้าขนมปัง!Y:Y)+SUMIF('วางแผนBC,CJ'!$C:$C,'รับ-จ่าย ประจำวัน'!$B180,'วางแผนBC,CJ'!Y:Y)+SUMIF(RD!$C:$C,'รับ-จ่าย ประจำวัน'!$B180,RD!Y:Y)+SUMIF('FG,ออนไล,คัดแยก'!$C:$C,'รับ-จ่าย ประจำวัน'!$B180,'FG,ออนไล,คัดแยก'!Y:Y)</f>
        <v>0</v>
      </c>
      <c r="BG180" s="16">
        <f>SUMIF(เตรียมส่วนผสม!$C:$C,'รับ-จ่าย ประจำวัน'!$B180,เตรียมส่วนผสม!Z:Z)+SUMIF(กวนไส้!$C:$C,'รับ-จ่าย ประจำวัน'!$B180,กวนไส้!Z:Z)+SUMIF(ผลิต1!$C:$C,'รับ-จ่าย ประจำวัน'!$B180,ผลิต1!Z:Z)+SUMIF(ผลิต2!$C:$C,'รับ-จ่าย ประจำวัน'!$B180,ผลิต2!Z:Z)+SUMIF(เส้นแต่งหน้าขนมเค้ก!$C:$C,'รับ-จ่าย ประจำวัน'!$B180,เส้นแต่งหน้าขนมเค้ก!Z:Z)+SUMIF(แพ็ค!$C:$C,'รับ-จ่าย ประจำวัน'!$B180,แพ็ค!Z:Z)+SUMIF(ธุรการ!$C:$C,'รับ-จ่าย ประจำวัน'!$B180,ธุรการ!Z:Z)+SUMIF(เส้นแต่งหน้าขนมปัง!$C:$C,'รับ-จ่าย ประจำวัน'!$B180,เส้นแต่งหน้าขนมปัง!Z:Z)+SUMIF('วางแผนBC,CJ'!$C:$C,'รับ-จ่าย ประจำวัน'!$B180,'วางแผนBC,CJ'!Z:Z)+SUMIF(RD!$C:$C,'รับ-จ่าย ประจำวัน'!$B180,RD!Z:Z)+SUMIF('FG,ออนไล,คัดแยก'!$C:$C,'รับ-จ่าย ประจำวัน'!$B180,'FG,ออนไล,คัดแยก'!Z:Z)</f>
        <v>0</v>
      </c>
      <c r="BH180" s="16">
        <f>SUMIF(เตรียมส่วนผสม!$C:$C,'รับ-จ่าย ประจำวัน'!$B180,เตรียมส่วนผสม!AA:AA)+SUMIF(กวนไส้!$C:$C,'รับ-จ่าย ประจำวัน'!$B180,กวนไส้!AA:AA)+SUMIF(ผลิต1!$C:$C,'รับ-จ่าย ประจำวัน'!$B180,ผลิต1!AA:AA)+SUMIF(ผลิต2!$C:$C,'รับ-จ่าย ประจำวัน'!$B180,ผลิต2!AA:AA)+SUMIF(เส้นแต่งหน้าขนมเค้ก!$C:$C,'รับ-จ่าย ประจำวัน'!$B180,เส้นแต่งหน้าขนมเค้ก!AA:AA)+SUMIF(แพ็ค!$C:$C,'รับ-จ่าย ประจำวัน'!$B180,แพ็ค!AA:AA)+SUMIF(ธุรการ!$C:$C,'รับ-จ่าย ประจำวัน'!$B180,ธุรการ!AA:AA)+SUMIF(เส้นแต่งหน้าขนมปัง!$C:$C,'รับ-จ่าย ประจำวัน'!$B180,เส้นแต่งหน้าขนมปัง!AA:AA)+SUMIF('วางแผนBC,CJ'!$C:$C,'รับ-จ่าย ประจำวัน'!$B180,'วางแผนBC,CJ'!AA:AA)+SUMIF(RD!$C:$C,'รับ-จ่าย ประจำวัน'!$B180,RD!AA:AA)+SUMIF('FG,ออนไล,คัดแยก'!$C:$C,'รับ-จ่าย ประจำวัน'!$B180,'FG,ออนไล,คัดแยก'!AA:AA)</f>
        <v>0</v>
      </c>
      <c r="BI180" s="16">
        <f>SUMIF(เตรียมส่วนผสม!$C:$C,'รับ-จ่าย ประจำวัน'!$B180,เตรียมส่วนผสม!AB:AB)+SUMIF(กวนไส้!$C:$C,'รับ-จ่าย ประจำวัน'!$B180,กวนไส้!AB:AB)+SUMIF(ผลิต1!$C:$C,'รับ-จ่าย ประจำวัน'!$B180,ผลิต1!AB:AB)+SUMIF(ผลิต2!$C:$C,'รับ-จ่าย ประจำวัน'!$B180,ผลิต2!AB:AB)+SUMIF(เส้นแต่งหน้าขนมเค้ก!$C:$C,'รับ-จ่าย ประจำวัน'!$B180,เส้นแต่งหน้าขนมเค้ก!AB:AB)+SUMIF(แพ็ค!$C:$C,'รับ-จ่าย ประจำวัน'!$B180,แพ็ค!AB:AB)+SUMIF(ธุรการ!$C:$C,'รับ-จ่าย ประจำวัน'!$B180,ธุรการ!AB:AB)+SUMIF(เส้นแต่งหน้าขนมปัง!$C:$C,'รับ-จ่าย ประจำวัน'!$B180,เส้นแต่งหน้าขนมปัง!AB:AB)+SUMIF('วางแผนBC,CJ'!$C:$C,'รับ-จ่าย ประจำวัน'!$B180,'วางแผนBC,CJ'!AB:AB)+SUMIF(RD!$C:$C,'รับ-จ่าย ประจำวัน'!$B180,RD!AB:AB)+SUMIF('FG,ออนไล,คัดแยก'!$C:$C,'รับ-จ่าย ประจำวัน'!$B180,'FG,ออนไล,คัดแยก'!AB:AB)</f>
        <v>0</v>
      </c>
      <c r="BJ180" s="16">
        <f>SUMIF(เตรียมส่วนผสม!$C:$C,'รับ-จ่าย ประจำวัน'!$B180,เตรียมส่วนผสม!AC:AC)+SUMIF(กวนไส้!$C:$C,'รับ-จ่าย ประจำวัน'!$B180,กวนไส้!AC:AC)+SUMIF(ผลิต1!$C:$C,'รับ-จ่าย ประจำวัน'!$B180,ผลิต1!AC:AC)+SUMIF(ผลิต2!$C:$C,'รับ-จ่าย ประจำวัน'!$B180,ผลิต2!AC:AC)+SUMIF(เส้นแต่งหน้าขนมเค้ก!$C:$C,'รับ-จ่าย ประจำวัน'!$B180,เส้นแต่งหน้าขนมเค้ก!AC:AC)+SUMIF(แพ็ค!$C:$C,'รับ-จ่าย ประจำวัน'!$B180,แพ็ค!AC:AC)+SUMIF(ธุรการ!$C:$C,'รับ-จ่าย ประจำวัน'!$B180,ธุรการ!AC:AC)+SUMIF(เส้นแต่งหน้าขนมปัง!$C:$C,'รับ-จ่าย ประจำวัน'!$B180,เส้นแต่งหน้าขนมปัง!AC:AC)+SUMIF('วางแผนBC,CJ'!$C:$C,'รับ-จ่าย ประจำวัน'!$B180,'วางแผนBC,CJ'!AC:AC)+SUMIF(RD!$C:$C,'รับ-จ่าย ประจำวัน'!$B180,RD!AC:AC)+SUMIF('FG,ออนไล,คัดแยก'!$C:$C,'รับ-จ่าย ประจำวัน'!$B180,'FG,ออนไล,คัดแยก'!AC:AC)</f>
        <v>0</v>
      </c>
      <c r="BK180" s="16">
        <f>SUMIF(เตรียมส่วนผสม!$C:$C,'รับ-จ่าย ประจำวัน'!$B180,เตรียมส่วนผสม!AD:AD)+SUMIF(กวนไส้!$C:$C,'รับ-จ่าย ประจำวัน'!$B180,กวนไส้!AD:AD)+SUMIF(ผลิต1!$C:$C,'รับ-จ่าย ประจำวัน'!$B180,ผลิต1!AD:AD)+SUMIF(ผลิต2!$C:$C,'รับ-จ่าย ประจำวัน'!$B180,ผลิต2!AD:AD)+SUMIF(เส้นแต่งหน้าขนมเค้ก!$C:$C,'รับ-จ่าย ประจำวัน'!$B180,เส้นแต่งหน้าขนมเค้ก!AD:AD)+SUMIF(แพ็ค!$C:$C,'รับ-จ่าย ประจำวัน'!$B180,แพ็ค!AD:AD)+SUMIF(ธุรการ!$C:$C,'รับ-จ่าย ประจำวัน'!$B180,ธุรการ!AD:AD)+SUMIF(เส้นแต่งหน้าขนมปัง!$C:$C,'รับ-จ่าย ประจำวัน'!$B180,เส้นแต่งหน้าขนมปัง!AD:AD)+SUMIF('วางแผนBC,CJ'!$C:$C,'รับ-จ่าย ประจำวัน'!$B180,'วางแผนBC,CJ'!AD:AD)+SUMIF(RD!$C:$C,'รับ-จ่าย ประจำวัน'!$B180,RD!AD:AD)+SUMIF('FG,ออนไล,คัดแยก'!$C:$C,'รับ-จ่าย ประจำวัน'!$B180,'FG,ออนไล,คัดแยก'!AD:AD)</f>
        <v>0</v>
      </c>
      <c r="BL180" s="16">
        <f>SUMIF(เตรียมส่วนผสม!$C:$C,'รับ-จ่าย ประจำวัน'!$B180,เตรียมส่วนผสม!AE:AE)+SUMIF(กวนไส้!$C:$C,'รับ-จ่าย ประจำวัน'!$B180,กวนไส้!AE:AE)+SUMIF(ผลิต1!$C:$C,'รับ-จ่าย ประจำวัน'!$B180,ผลิต1!AE:AE)+SUMIF(ผลิต2!$C:$C,'รับ-จ่าย ประจำวัน'!$B180,ผลิต2!AE:AE)+SUMIF(เส้นแต่งหน้าขนมเค้ก!$C:$C,'รับ-จ่าย ประจำวัน'!$B180,เส้นแต่งหน้าขนมเค้ก!AE:AE)+SUMIF(แพ็ค!$C:$C,'รับ-จ่าย ประจำวัน'!$B180,แพ็ค!AE:AE)+SUMIF(ธุรการ!$C:$C,'รับ-จ่าย ประจำวัน'!$B180,ธุรการ!AE:AE)+SUMIF(เส้นแต่งหน้าขนมปัง!$C:$C,'รับ-จ่าย ประจำวัน'!$B180,เส้นแต่งหน้าขนมปัง!AE:AE)+SUMIF('วางแผนBC,CJ'!$C:$C,'รับ-จ่าย ประจำวัน'!$B180,'วางแผนBC,CJ'!AE:AE)+SUMIF(RD!$C:$C,'รับ-จ่าย ประจำวัน'!$B180,RD!AE:AE)+SUMIF('FG,ออนไล,คัดแยก'!$C:$C,'รับ-จ่าย ประจำวัน'!$B180,'FG,ออนไล,คัดแยก'!AE:AE)</f>
        <v>0</v>
      </c>
      <c r="BM180" s="16">
        <f>SUMIF(เตรียมส่วนผสม!$C:$C,'รับ-จ่าย ประจำวัน'!$B180,เตรียมส่วนผสม!AF:AF)+SUMIF(กวนไส้!$C:$C,'รับ-จ่าย ประจำวัน'!$B180,กวนไส้!AF:AF)+SUMIF(ผลิต1!$C:$C,'รับ-จ่าย ประจำวัน'!$B180,ผลิต1!AF:AF)+SUMIF(ผลิต2!$C:$C,'รับ-จ่าย ประจำวัน'!$B180,ผลิต2!AF:AF)+SUMIF(เส้นแต่งหน้าขนมเค้ก!$C:$C,'รับ-จ่าย ประจำวัน'!$B180,เส้นแต่งหน้าขนมเค้ก!AF:AF)+SUMIF(แพ็ค!$C:$C,'รับ-จ่าย ประจำวัน'!$B180,แพ็ค!AF:AF)+SUMIF(ธุรการ!$C:$C,'รับ-จ่าย ประจำวัน'!$B180,ธุรการ!AF:AF)+SUMIF(เส้นแต่งหน้าขนมปัง!$C:$C,'รับ-จ่าย ประจำวัน'!$B180,เส้นแต่งหน้าขนมปัง!AF:AF)+SUMIF('วางแผนBC,CJ'!$C:$C,'รับ-จ่าย ประจำวัน'!$B180,'วางแผนBC,CJ'!AF:AF)+SUMIF(RD!$C:$C,'รับ-จ่าย ประจำวัน'!$B180,RD!AF:AF)+SUMIF('FG,ออนไล,คัดแยก'!$C:$C,'รับ-จ่าย ประจำวัน'!$B180,'FG,ออนไล,คัดแยก'!AF:AF)</f>
        <v>0</v>
      </c>
      <c r="BN180" s="16">
        <f>SUMIF(เตรียมส่วนผสม!$C:$C,'รับ-จ่าย ประจำวัน'!$B180,เตรียมส่วนผสม!AG:AG)+SUMIF(กวนไส้!$C:$C,'รับ-จ่าย ประจำวัน'!$B180,กวนไส้!AG:AG)+SUMIF(ผลิต1!$C:$C,'รับ-จ่าย ประจำวัน'!$B180,ผลิต1!AG:AG)+SUMIF(ผลิต2!$C:$C,'รับ-จ่าย ประจำวัน'!$B180,ผลิต2!AG:AG)+SUMIF(เส้นแต่งหน้าขนมเค้ก!$C:$C,'รับ-จ่าย ประจำวัน'!$B180,เส้นแต่งหน้าขนมเค้ก!AG:AG)+SUMIF(แพ็ค!$C:$C,'รับ-จ่าย ประจำวัน'!$B180,แพ็ค!AG:AG)+SUMIF(ธุรการ!$C:$C,'รับ-จ่าย ประจำวัน'!$B180,ธุรการ!AG:AG)+SUMIF(เส้นแต่งหน้าขนมปัง!$C:$C,'รับ-จ่าย ประจำวัน'!$B180,เส้นแต่งหน้าขนมปัง!AG:AG)+SUMIF('วางแผนBC,CJ'!$C:$C,'รับ-จ่าย ประจำวัน'!$B180,'วางแผนBC,CJ'!AG:AG)+SUMIF(RD!$C:$C,'รับ-จ่าย ประจำวัน'!$B180,RD!AG:AG)+SUMIF('FG,ออนไล,คัดแยก'!$C:$C,'รับ-จ่าย ประจำวัน'!$B180,'FG,ออนไล,คัดแยก'!AG:AG)</f>
        <v>0</v>
      </c>
      <c r="BO180" s="16">
        <f>SUMIF(เตรียมส่วนผสม!$C:$C,'รับ-จ่าย ประจำวัน'!$B180,เตรียมส่วนผสม!AH:AH)+SUMIF(กวนไส้!$C:$C,'รับ-จ่าย ประจำวัน'!$B180,กวนไส้!AH:AH)+SUMIF(ผลิต1!$C:$C,'รับ-จ่าย ประจำวัน'!$B180,ผลิต1!AH:AH)+SUMIF(ผลิต2!$C:$C,'รับ-จ่าย ประจำวัน'!$B180,ผลิต2!AH:AH)+SUMIF(เส้นแต่งหน้าขนมเค้ก!$C:$C,'รับ-จ่าย ประจำวัน'!$B180,เส้นแต่งหน้าขนมเค้ก!AH:AH)+SUMIF(แพ็ค!$C:$C,'รับ-จ่าย ประจำวัน'!$B180,แพ็ค!AH:AH)+SUMIF(ธุรการ!$C:$C,'รับ-จ่าย ประจำวัน'!$B180,ธุรการ!AH:AH)+SUMIF(เส้นแต่งหน้าขนมปัง!$C:$C,'รับ-จ่าย ประจำวัน'!$B180,เส้นแต่งหน้าขนมปัง!AH:AH)+SUMIF('วางแผนBC,CJ'!$C:$C,'รับ-จ่าย ประจำวัน'!$B180,'วางแผนBC,CJ'!AH:AH)+SUMIF(RD!$C:$C,'รับ-จ่าย ประจำวัน'!$B180,RD!AH:AH)+SUMIF('FG,ออนไล,คัดแยก'!$C:$C,'รับ-จ่าย ประจำวัน'!$B180,'FG,ออนไล,คัดแยก'!AH:AH)</f>
        <v>0</v>
      </c>
      <c r="BP180" s="16">
        <f>SUMIF(เตรียมส่วนผสม!$C:$C,'รับ-จ่าย ประจำวัน'!$B180,เตรียมส่วนผสม!AI:AI)+SUMIF(กวนไส้!$C:$C,'รับ-จ่าย ประจำวัน'!$B180,กวนไส้!AI:AI)+SUMIF(ผลิต1!$C:$C,'รับ-จ่าย ประจำวัน'!$B180,ผลิต1!AI:AI)+SUMIF(ผลิต2!$C:$C,'รับ-จ่าย ประจำวัน'!$B180,ผลิต2!AI:AI)+SUMIF(เส้นแต่งหน้าขนมเค้ก!$C:$C,'รับ-จ่าย ประจำวัน'!$B180,เส้นแต่งหน้าขนมเค้ก!AI:AI)+SUMIF(แพ็ค!$C:$C,'รับ-จ่าย ประจำวัน'!$B180,แพ็ค!AI:AI)+SUMIF(ธุรการ!$C:$C,'รับ-จ่าย ประจำวัน'!$B180,ธุรการ!AI:AI)+SUMIF(เส้นแต่งหน้าขนมปัง!$C:$C,'รับ-จ่าย ประจำวัน'!$B180,เส้นแต่งหน้าขนมปัง!AI:AI)+SUMIF('วางแผนBC,CJ'!$C:$C,'รับ-จ่าย ประจำวัน'!$B180,'วางแผนBC,CJ'!AI:AI)+SUMIF(RD!$C:$C,'รับ-จ่าย ประจำวัน'!$B180,RD!AI:AI)+SUMIF('FG,ออนไล,คัดแยก'!$C:$C,'รับ-จ่าย ประจำวัน'!$B180,'FG,ออนไล,คัดแยก'!AI:AI)</f>
        <v>0</v>
      </c>
      <c r="BQ180" s="16">
        <f>SUMIF(เตรียมส่วนผสม!$C:$C,'รับ-จ่าย ประจำวัน'!$B180,เตรียมส่วนผสม!AJ:AJ)+SUMIF(กวนไส้!$C:$C,'รับ-จ่าย ประจำวัน'!$B180,กวนไส้!AJ:AJ)+SUMIF(ผลิต1!$C:$C,'รับ-จ่าย ประจำวัน'!$B180,ผลิต1!AJ:AJ)+SUMIF(ผลิต2!$C:$C,'รับ-จ่าย ประจำวัน'!$B180,ผลิต2!AJ:AJ)+SUMIF(เส้นแต่งหน้าขนมเค้ก!$C:$C,'รับ-จ่าย ประจำวัน'!$B180,เส้นแต่งหน้าขนมเค้ก!AJ:AJ)+SUMIF(แพ็ค!$C:$C,'รับ-จ่าย ประจำวัน'!$B180,แพ็ค!AJ:AJ)+SUMIF(ธุรการ!$C:$C,'รับ-จ่าย ประจำวัน'!$B180,ธุรการ!AJ:AJ)+SUMIF(เส้นแต่งหน้าขนมปัง!$C:$C,'รับ-จ่าย ประจำวัน'!$B180,เส้นแต่งหน้าขนมปัง!AJ:AJ)+SUMIF('วางแผนBC,CJ'!$C:$C,'รับ-จ่าย ประจำวัน'!$B180,'วางแผนBC,CJ'!AJ:AJ)+SUMIF(RD!$C:$C,'รับ-จ่าย ประจำวัน'!$B180,RD!AJ:AJ)+SUMIF('FG,ออนไล,คัดแยก'!$C:$C,'รับ-จ่าย ประจำวัน'!$B180,'FG,ออนไล,คัดแยก'!AJ:AJ)</f>
        <v>0</v>
      </c>
      <c r="BR180" s="16">
        <f>SUMIF(เตรียมส่วนผสม!$C:$C,'รับ-จ่าย ประจำวัน'!$B180,เตรียมส่วนผสม!AK:AK)+SUMIF(กวนไส้!$C:$C,'รับ-จ่าย ประจำวัน'!$B180,กวนไส้!AK:AK)+SUMIF(ผลิต1!$C:$C,'รับ-จ่าย ประจำวัน'!$B180,ผลิต1!AK:AK)+SUMIF(ผลิต2!$C:$C,'รับ-จ่าย ประจำวัน'!$B180,ผลิต2!AK:AK)+SUMIF(เส้นแต่งหน้าขนมเค้ก!$C:$C,'รับ-จ่าย ประจำวัน'!$B180,เส้นแต่งหน้าขนมเค้ก!AK:AK)+SUMIF(แพ็ค!$C:$C,'รับ-จ่าย ประจำวัน'!$B180,แพ็ค!AK:AK)+SUMIF(ธุรการ!$C:$C,'รับ-จ่าย ประจำวัน'!$B180,ธุรการ!AK:AK)+SUMIF(เส้นแต่งหน้าขนมปัง!$C:$C,'รับ-จ่าย ประจำวัน'!$B180,เส้นแต่งหน้าขนมปัง!AK:AK)+SUMIF('วางแผนBC,CJ'!$C:$C,'รับ-จ่าย ประจำวัน'!$B180,'วางแผนBC,CJ'!AK:AK)+SUMIF(RD!$C:$C,'รับ-จ่าย ประจำวัน'!$B180,RD!AK:AK)+SUMIF('FG,ออนไล,คัดแยก'!$C:$C,'รับ-จ่าย ประจำวัน'!$B180,'FG,ออนไล,คัดแยก'!AK:AK)</f>
        <v>0</v>
      </c>
      <c r="BS180" s="16">
        <f>SUMIF(เตรียมส่วนผสม!$C:$C,'รับ-จ่าย ประจำวัน'!$B180,เตรียมส่วนผสม!AL:AL)+SUMIF(กวนไส้!$C:$C,'รับ-จ่าย ประจำวัน'!$B180,กวนไส้!AL:AL)+SUMIF(ผลิต1!$C:$C,'รับ-จ่าย ประจำวัน'!$B180,ผลิต1!AL:AL)+SUMIF(ผลิต2!$C:$C,'รับ-จ่าย ประจำวัน'!$B180,ผลิต2!AL:AL)+SUMIF(เส้นแต่งหน้าขนมเค้ก!$C:$C,'รับ-จ่าย ประจำวัน'!$B180,เส้นแต่งหน้าขนมเค้ก!AL:AL)+SUMIF(แพ็ค!$C:$C,'รับ-จ่าย ประจำวัน'!$B180,แพ็ค!AL:AL)+SUMIF(ธุรการ!$C:$C,'รับ-จ่าย ประจำวัน'!$B180,ธุรการ!AL:AL)+SUMIF(เส้นแต่งหน้าขนมปัง!$C:$C,'รับ-จ่าย ประจำวัน'!$B180,เส้นแต่งหน้าขนมปัง!AL:AL)+SUMIF('วางแผนBC,CJ'!$C:$C,'รับ-จ่าย ประจำวัน'!$B180,'วางแผนBC,CJ'!AL:AL)+SUMIF(RD!$C:$C,'รับ-จ่าย ประจำวัน'!$B180,RD!AL:AL)+SUMIF('FG,ออนไล,คัดแยก'!$C:$C,'รับ-จ่าย ประจำวัน'!$B180,'FG,ออนไล,คัดแยก'!AL:AL)</f>
        <v>0</v>
      </c>
      <c r="BT180" s="18">
        <f t="shared" si="36"/>
        <v>0</v>
      </c>
      <c r="BU180" s="116"/>
      <c r="BV180" s="146">
        <f t="shared" si="37"/>
        <v>0</v>
      </c>
      <c r="BW180" s="183">
        <v>30</v>
      </c>
      <c r="BX180" s="172">
        <f t="shared" si="42"/>
        <v>0</v>
      </c>
      <c r="BY180" s="188" t="e">
        <f t="shared" si="40"/>
        <v>#DIV/0!</v>
      </c>
      <c r="BZ180" s="180" t="e">
        <f t="shared" ca="1" si="38"/>
        <v>#DIV/0!</v>
      </c>
      <c r="CA180" s="93"/>
      <c r="CB180" s="93"/>
      <c r="CC180" s="193"/>
      <c r="CD180" s="93"/>
      <c r="CE180" s="93"/>
      <c r="CF180" s="93"/>
      <c r="CG180" s="93"/>
      <c r="CH180" s="93"/>
      <c r="CI180" s="93"/>
      <c r="CJ180" s="94"/>
      <c r="CK180" s="9">
        <f t="shared" si="41"/>
        <v>0</v>
      </c>
    </row>
    <row r="181" spans="1:89" hidden="1" x14ac:dyDescent="0.5">
      <c r="A181" s="149"/>
      <c r="B181" s="34" t="s">
        <v>679</v>
      </c>
      <c r="C181" s="10" t="s">
        <v>680</v>
      </c>
      <c r="D181" s="135" t="s">
        <v>91</v>
      </c>
      <c r="E181" s="11">
        <v>0</v>
      </c>
      <c r="F181" s="160" t="s">
        <v>1605</v>
      </c>
      <c r="G181" s="11" t="s">
        <v>62</v>
      </c>
      <c r="H181" s="12">
        <v>0</v>
      </c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3"/>
      <c r="AF181" s="13"/>
      <c r="AG181" s="13"/>
      <c r="AH181" s="13"/>
      <c r="AI181" s="14"/>
      <c r="AJ181" s="14"/>
      <c r="AK181" s="14"/>
      <c r="AL181" s="14"/>
      <c r="AM181" s="14"/>
      <c r="AN181" s="15">
        <f t="shared" si="35"/>
        <v>0</v>
      </c>
      <c r="AO181" s="16">
        <f>SUMIF(เตรียมส่วนผสม!$C:$C,'รับ-จ่าย ประจำวัน'!$B181,เตรียมส่วนผสม!H:H)+SUMIF(กวนไส้!$C:$C,'รับ-จ่าย ประจำวัน'!$B181,กวนไส้!H:H)+SUMIF(ผลิต1!$C:$C,'รับ-จ่าย ประจำวัน'!$B181,ผลิต1!H:H)+SUMIF(ผลิต2!$C:$C,'รับ-จ่าย ประจำวัน'!$B181,ผลิต2!H:H)+SUMIF(เส้นแต่งหน้าขนมเค้ก!$C:$C,'รับ-จ่าย ประจำวัน'!$B181,เส้นแต่งหน้าขนมเค้ก!H:H)+SUMIF(แพ็ค!$C:$C,'รับ-จ่าย ประจำวัน'!$B181,แพ็ค!H:H)+SUMIF(ธุรการ!$C:$C,'รับ-จ่าย ประจำวัน'!$B181,ธุรการ!H:H)+SUMIF(เส้นแต่งหน้าขนมปัง!$C:$C,'รับ-จ่าย ประจำวัน'!$B181,เส้นแต่งหน้าขนมปัง!H:H)+SUMIF('วางแผนBC,CJ'!$C:$C,'รับ-จ่าย ประจำวัน'!$B181,'วางแผนBC,CJ'!H:H)+SUMIF(RD!$C:$C,'รับ-จ่าย ประจำวัน'!$B181,RD!H:H)+SUMIF('FG,ออนไล,คัดแยก'!$C:$C,'รับ-จ่าย ประจำวัน'!$B181,'FG,ออนไล,คัดแยก'!H:H)</f>
        <v>0</v>
      </c>
      <c r="AP181" s="16">
        <f>SUMIF(เตรียมส่วนผสม!$C:$C,'รับ-จ่าย ประจำวัน'!$B181,เตรียมส่วนผสม!I:I)+SUMIF(กวนไส้!$C:$C,'รับ-จ่าย ประจำวัน'!$B181,กวนไส้!I:I)+SUMIF(ผลิต1!$C:$C,'รับ-จ่าย ประจำวัน'!$B181,ผลิต1!I:I)+SUMIF(ผลิต2!$C:$C,'รับ-จ่าย ประจำวัน'!$B181,ผลิต2!I:I)+SUMIF(เส้นแต่งหน้าขนมเค้ก!$C:$C,'รับ-จ่าย ประจำวัน'!$B181,เส้นแต่งหน้าขนมเค้ก!I:I)+SUMIF(แพ็ค!$C:$C,'รับ-จ่าย ประจำวัน'!$B181,แพ็ค!I:I)+SUMIF(ธุรการ!$C:$C,'รับ-จ่าย ประจำวัน'!$B181,ธุรการ!I:I)+SUMIF(เส้นแต่งหน้าขนมปัง!$C:$C,'รับ-จ่าย ประจำวัน'!$B181,เส้นแต่งหน้าขนมปัง!I:I)+SUMIF('วางแผนBC,CJ'!$C:$C,'รับ-จ่าย ประจำวัน'!$B181,'วางแผนBC,CJ'!I:I)+SUMIF(RD!$C:$C,'รับ-จ่าย ประจำวัน'!$B181,RD!I:I)+SUMIF('FG,ออนไล,คัดแยก'!$C:$C,'รับ-จ่าย ประจำวัน'!$B181,'FG,ออนไล,คัดแยก'!I:I)</f>
        <v>0</v>
      </c>
      <c r="AQ181" s="16">
        <f>SUMIF(เตรียมส่วนผสม!$C:$C,'รับ-จ่าย ประจำวัน'!$B181,เตรียมส่วนผสม!J:J)+SUMIF(กวนไส้!$C:$C,'รับ-จ่าย ประจำวัน'!$B181,กวนไส้!J:J)+SUMIF(ผลิต1!$C:$C,'รับ-จ่าย ประจำวัน'!$B181,ผลิต1!J:J)+SUMIF(ผลิต2!$C:$C,'รับ-จ่าย ประจำวัน'!$B181,ผลิต2!J:J)+SUMIF(เส้นแต่งหน้าขนมเค้ก!$C:$C,'รับ-จ่าย ประจำวัน'!$B181,เส้นแต่งหน้าขนมเค้ก!J:J)+SUMIF(แพ็ค!$C:$C,'รับ-จ่าย ประจำวัน'!$B181,แพ็ค!J:J)+SUMIF(ธุรการ!$C:$C,'รับ-จ่าย ประจำวัน'!$B181,ธุรการ!J:J)+SUMIF(เส้นแต่งหน้าขนมปัง!$C:$C,'รับ-จ่าย ประจำวัน'!$B181,เส้นแต่งหน้าขนมปัง!J:J)+SUMIF('วางแผนBC,CJ'!$C:$C,'รับ-จ่าย ประจำวัน'!$B181,'วางแผนBC,CJ'!J:J)+SUMIF(RD!$C:$C,'รับ-จ่าย ประจำวัน'!$B181,RD!J:J)+SUMIF('FG,ออนไล,คัดแยก'!$C:$C,'รับ-จ่าย ประจำวัน'!$B181,'FG,ออนไล,คัดแยก'!J:J)</f>
        <v>0</v>
      </c>
      <c r="AR181" s="16">
        <f>SUMIF(เตรียมส่วนผสม!$C:$C,'รับ-จ่าย ประจำวัน'!$B181,เตรียมส่วนผสม!K:K)+SUMIF(กวนไส้!$C:$C,'รับ-จ่าย ประจำวัน'!$B181,กวนไส้!K:K)+SUMIF(ผลิต1!$C:$C,'รับ-จ่าย ประจำวัน'!$B181,ผลิต1!K:K)+SUMIF(ผลิต2!$C:$C,'รับ-จ่าย ประจำวัน'!$B181,ผลิต2!K:K)+SUMIF(เส้นแต่งหน้าขนมเค้ก!$C:$C,'รับ-จ่าย ประจำวัน'!$B181,เส้นแต่งหน้าขนมเค้ก!K:K)+SUMIF(แพ็ค!$C:$C,'รับ-จ่าย ประจำวัน'!$B181,แพ็ค!K:K)+SUMIF(ธุรการ!$C:$C,'รับ-จ่าย ประจำวัน'!$B181,ธุรการ!K:K)+SUMIF(เส้นแต่งหน้าขนมปัง!$C:$C,'รับ-จ่าย ประจำวัน'!$B181,เส้นแต่งหน้าขนมปัง!K:K)+SUMIF('วางแผนBC,CJ'!$C:$C,'รับ-จ่าย ประจำวัน'!$B181,'วางแผนBC,CJ'!K:K)+SUMIF(RD!$C:$C,'รับ-จ่าย ประจำวัน'!$B181,RD!K:K)+SUMIF('FG,ออนไล,คัดแยก'!$C:$C,'รับ-จ่าย ประจำวัน'!$B181,'FG,ออนไล,คัดแยก'!K:K)</f>
        <v>0</v>
      </c>
      <c r="AS181" s="16">
        <f>SUMIF(เตรียมส่วนผสม!$C:$C,'รับ-จ่าย ประจำวัน'!$B181,เตรียมส่วนผสม!L:L)+SUMIF(กวนไส้!$C:$C,'รับ-จ่าย ประจำวัน'!$B181,กวนไส้!L:L)+SUMIF(ผลิต1!$C:$C,'รับ-จ่าย ประจำวัน'!$B181,ผลิต1!L:L)+SUMIF(ผลิต2!$C:$C,'รับ-จ่าย ประจำวัน'!$B181,ผลิต2!L:L)+SUMIF(เส้นแต่งหน้าขนมเค้ก!$C:$C,'รับ-จ่าย ประจำวัน'!$B181,เส้นแต่งหน้าขนมเค้ก!L:L)+SUMIF(แพ็ค!$C:$C,'รับ-จ่าย ประจำวัน'!$B181,แพ็ค!L:L)+SUMIF(ธุรการ!$C:$C,'รับ-จ่าย ประจำวัน'!$B181,ธุรการ!L:L)+SUMIF(เส้นแต่งหน้าขนมปัง!$C:$C,'รับ-จ่าย ประจำวัน'!$B181,เส้นแต่งหน้าขนมปัง!L:L)+SUMIF('วางแผนBC,CJ'!$C:$C,'รับ-จ่าย ประจำวัน'!$B181,'วางแผนBC,CJ'!L:L)+SUMIF(RD!$C:$C,'รับ-จ่าย ประจำวัน'!$B181,RD!L:L)+SUMIF('FG,ออนไล,คัดแยก'!$C:$C,'รับ-จ่าย ประจำวัน'!$B181,'FG,ออนไล,คัดแยก'!L:L)</f>
        <v>0</v>
      </c>
      <c r="AT181" s="16">
        <f>SUMIF(เตรียมส่วนผสม!$C:$C,'รับ-จ่าย ประจำวัน'!$B181,เตรียมส่วนผสม!M:M)+SUMIF(กวนไส้!$C:$C,'รับ-จ่าย ประจำวัน'!$B181,กวนไส้!M:M)+SUMIF(ผลิต1!$C:$C,'รับ-จ่าย ประจำวัน'!$B181,ผลิต1!M:M)+SUMIF(ผลิต2!$C:$C,'รับ-จ่าย ประจำวัน'!$B181,ผลิต2!M:M)+SUMIF(เส้นแต่งหน้าขนมเค้ก!$C:$C,'รับ-จ่าย ประจำวัน'!$B181,เส้นแต่งหน้าขนมเค้ก!M:M)+SUMIF(แพ็ค!$C:$C,'รับ-จ่าย ประจำวัน'!$B181,แพ็ค!M:M)+SUMIF(ธุรการ!$C:$C,'รับ-จ่าย ประจำวัน'!$B181,ธุรการ!M:M)+SUMIF(เส้นแต่งหน้าขนมปัง!$C:$C,'รับ-จ่าย ประจำวัน'!$B181,เส้นแต่งหน้าขนมปัง!M:M)+SUMIF('วางแผนBC,CJ'!$C:$C,'รับ-จ่าย ประจำวัน'!$B181,'วางแผนBC,CJ'!M:M)+SUMIF(RD!$C:$C,'รับ-จ่าย ประจำวัน'!$B181,RD!M:M)+SUMIF('FG,ออนไล,คัดแยก'!$C:$C,'รับ-จ่าย ประจำวัน'!$B181,'FG,ออนไล,คัดแยก'!M:M)</f>
        <v>0</v>
      </c>
      <c r="AU181" s="16">
        <f>SUMIF(เตรียมส่วนผสม!$C:$C,'รับ-จ่าย ประจำวัน'!$B181,เตรียมส่วนผสม!N:N)+SUMIF(กวนไส้!$C:$C,'รับ-จ่าย ประจำวัน'!$B181,กวนไส้!N:N)+SUMIF(ผลิต1!$C:$C,'รับ-จ่าย ประจำวัน'!$B181,ผลิต1!N:N)+SUMIF(ผลิต2!$C:$C,'รับ-จ่าย ประจำวัน'!$B181,ผลิต2!N:N)+SUMIF(เส้นแต่งหน้าขนมเค้ก!$C:$C,'รับ-จ่าย ประจำวัน'!$B181,เส้นแต่งหน้าขนมเค้ก!N:N)+SUMIF(แพ็ค!$C:$C,'รับ-จ่าย ประจำวัน'!$B181,แพ็ค!N:N)+SUMIF(ธุรการ!$C:$C,'รับ-จ่าย ประจำวัน'!$B181,ธุรการ!N:N)+SUMIF(เส้นแต่งหน้าขนมปัง!$C:$C,'รับ-จ่าย ประจำวัน'!$B181,เส้นแต่งหน้าขนมปัง!N:N)+SUMIF('วางแผนBC,CJ'!$C:$C,'รับ-จ่าย ประจำวัน'!$B181,'วางแผนBC,CJ'!N:N)+SUMIF(RD!$C:$C,'รับ-จ่าย ประจำวัน'!$B181,RD!N:N)+SUMIF('FG,ออนไล,คัดแยก'!$C:$C,'รับ-จ่าย ประจำวัน'!$B181,'FG,ออนไล,คัดแยก'!N:N)</f>
        <v>0</v>
      </c>
      <c r="AV181" s="16">
        <f>SUMIF(เตรียมส่วนผสม!$C:$C,'รับ-จ่าย ประจำวัน'!$B181,เตรียมส่วนผสม!O:O)+SUMIF(กวนไส้!$C:$C,'รับ-จ่าย ประจำวัน'!$B181,กวนไส้!O:O)+SUMIF(ผลิต1!$C:$C,'รับ-จ่าย ประจำวัน'!$B181,ผลิต1!O:O)+SUMIF(ผลิต2!$C:$C,'รับ-จ่าย ประจำวัน'!$B181,ผลิต2!O:O)+SUMIF(เส้นแต่งหน้าขนมเค้ก!$C:$C,'รับ-จ่าย ประจำวัน'!$B181,เส้นแต่งหน้าขนมเค้ก!O:O)+SUMIF(แพ็ค!$C:$C,'รับ-จ่าย ประจำวัน'!$B181,แพ็ค!O:O)+SUMIF(ธุรการ!$C:$C,'รับ-จ่าย ประจำวัน'!$B181,ธุรการ!O:O)+SUMIF(เส้นแต่งหน้าขนมปัง!$C:$C,'รับ-จ่าย ประจำวัน'!$B181,เส้นแต่งหน้าขนมปัง!O:O)+SUMIF('วางแผนBC,CJ'!$C:$C,'รับ-จ่าย ประจำวัน'!$B181,'วางแผนBC,CJ'!O:O)+SUMIF(RD!$C:$C,'รับ-จ่าย ประจำวัน'!$B181,RD!O:O)+SUMIF('FG,ออนไล,คัดแยก'!$C:$C,'รับ-จ่าย ประจำวัน'!$B181,'FG,ออนไล,คัดแยก'!O:O)</f>
        <v>0</v>
      </c>
      <c r="AW181" s="16">
        <f>SUMIF(เตรียมส่วนผสม!$C:$C,'รับ-จ่าย ประจำวัน'!$B181,เตรียมส่วนผสม!P:P)+SUMIF(กวนไส้!$C:$C,'รับ-จ่าย ประจำวัน'!$B181,กวนไส้!P:P)+SUMIF(ผลิต1!$C:$C,'รับ-จ่าย ประจำวัน'!$B181,ผลิต1!P:P)+SUMIF(ผลิต2!$C:$C,'รับ-จ่าย ประจำวัน'!$B181,ผลิต2!P:P)+SUMIF(เส้นแต่งหน้าขนมเค้ก!$C:$C,'รับ-จ่าย ประจำวัน'!$B181,เส้นแต่งหน้าขนมเค้ก!P:P)+SUMIF(แพ็ค!$C:$C,'รับ-จ่าย ประจำวัน'!$B181,แพ็ค!P:P)+SUMIF(ธุรการ!$C:$C,'รับ-จ่าย ประจำวัน'!$B181,ธุรการ!P:P)+SUMIF(เส้นแต่งหน้าขนมปัง!$C:$C,'รับ-จ่าย ประจำวัน'!$B181,เส้นแต่งหน้าขนมปัง!P:P)+SUMIF('วางแผนBC,CJ'!$C:$C,'รับ-จ่าย ประจำวัน'!$B181,'วางแผนBC,CJ'!P:P)+SUMIF(RD!$C:$C,'รับ-จ่าย ประจำวัน'!$B181,RD!P:P)+SUMIF('FG,ออนไล,คัดแยก'!$C:$C,'รับ-จ่าย ประจำวัน'!$B181,'FG,ออนไล,คัดแยก'!P:P)</f>
        <v>0</v>
      </c>
      <c r="AX181" s="16">
        <f>SUMIF(เตรียมส่วนผสม!$C:$C,'รับ-จ่าย ประจำวัน'!$B181,เตรียมส่วนผสม!Q:Q)+SUMIF(กวนไส้!$C:$C,'รับ-จ่าย ประจำวัน'!$B181,กวนไส้!Q:Q)+SUMIF(ผลิต1!$C:$C,'รับ-จ่าย ประจำวัน'!$B181,ผลิต1!Q:Q)+SUMIF(ผลิต2!$C:$C,'รับ-จ่าย ประจำวัน'!$B181,ผลิต2!Q:Q)+SUMIF(เส้นแต่งหน้าขนมเค้ก!$C:$C,'รับ-จ่าย ประจำวัน'!$B181,เส้นแต่งหน้าขนมเค้ก!Q:Q)+SUMIF(แพ็ค!$C:$C,'รับ-จ่าย ประจำวัน'!$B181,แพ็ค!Q:Q)+SUMIF(ธุรการ!$C:$C,'รับ-จ่าย ประจำวัน'!$B181,ธุรการ!Q:Q)+SUMIF(เส้นแต่งหน้าขนมปัง!$C:$C,'รับ-จ่าย ประจำวัน'!$B181,เส้นแต่งหน้าขนมปัง!Q:Q)+SUMIF('วางแผนBC,CJ'!$C:$C,'รับ-จ่าย ประจำวัน'!$B181,'วางแผนBC,CJ'!Q:Q)+SUMIF(RD!$C:$C,'รับ-จ่าย ประจำวัน'!$B181,RD!Q:Q)+SUMIF('FG,ออนไล,คัดแยก'!$C:$C,'รับ-จ่าย ประจำวัน'!$B181,'FG,ออนไล,คัดแยก'!Q:Q)</f>
        <v>0</v>
      </c>
      <c r="AY181" s="16">
        <f>SUMIF(เตรียมส่วนผสม!$C:$C,'รับ-จ่าย ประจำวัน'!$B181,เตรียมส่วนผสม!R:R)+SUMIF(กวนไส้!$C:$C,'รับ-จ่าย ประจำวัน'!$B181,กวนไส้!R:R)+SUMIF(ผลิต1!$C:$C,'รับ-จ่าย ประจำวัน'!$B181,ผลิต1!R:R)+SUMIF(ผลิต2!$C:$C,'รับ-จ่าย ประจำวัน'!$B181,ผลิต2!R:R)+SUMIF(เส้นแต่งหน้าขนมเค้ก!$C:$C,'รับ-จ่าย ประจำวัน'!$B181,เส้นแต่งหน้าขนมเค้ก!R:R)+SUMIF(แพ็ค!$C:$C,'รับ-จ่าย ประจำวัน'!$B181,แพ็ค!R:R)+SUMIF(ธุรการ!$C:$C,'รับ-จ่าย ประจำวัน'!$B181,ธุรการ!R:R)+SUMIF(เส้นแต่งหน้าขนมปัง!$C:$C,'รับ-จ่าย ประจำวัน'!$B181,เส้นแต่งหน้าขนมปัง!R:R)+SUMIF('วางแผนBC,CJ'!$C:$C,'รับ-จ่าย ประจำวัน'!$B181,'วางแผนBC,CJ'!R:R)+SUMIF(RD!$C:$C,'รับ-จ่าย ประจำวัน'!$B181,RD!R:R)+SUMIF('FG,ออนไล,คัดแยก'!$C:$C,'รับ-จ่าย ประจำวัน'!$B181,'FG,ออนไล,คัดแยก'!R:R)</f>
        <v>0</v>
      </c>
      <c r="AZ181" s="16">
        <f>SUMIF(เตรียมส่วนผสม!$C:$C,'รับ-จ่าย ประจำวัน'!$B181,เตรียมส่วนผสม!S:S)+SUMIF(กวนไส้!$C:$C,'รับ-จ่าย ประจำวัน'!$B181,กวนไส้!S:S)+SUMIF(ผลิต1!$C:$C,'รับ-จ่าย ประจำวัน'!$B181,ผลิต1!S:S)+SUMIF(ผลิต2!$C:$C,'รับ-จ่าย ประจำวัน'!$B181,ผลิต2!S:S)+SUMIF(เส้นแต่งหน้าขนมเค้ก!$C:$C,'รับ-จ่าย ประจำวัน'!$B181,เส้นแต่งหน้าขนมเค้ก!S:S)+SUMIF(แพ็ค!$C:$C,'รับ-จ่าย ประจำวัน'!$B181,แพ็ค!S:S)+SUMIF(ธุรการ!$C:$C,'รับ-จ่าย ประจำวัน'!$B181,ธุรการ!S:S)+SUMIF(เส้นแต่งหน้าขนมปัง!$C:$C,'รับ-จ่าย ประจำวัน'!$B181,เส้นแต่งหน้าขนมปัง!S:S)+SUMIF('วางแผนBC,CJ'!$C:$C,'รับ-จ่าย ประจำวัน'!$B181,'วางแผนBC,CJ'!S:S)+SUMIF(RD!$C:$C,'รับ-จ่าย ประจำวัน'!$B181,RD!S:S)+SUMIF('FG,ออนไล,คัดแยก'!$C:$C,'รับ-จ่าย ประจำวัน'!$B181,'FG,ออนไล,คัดแยก'!S:S)</f>
        <v>0</v>
      </c>
      <c r="BA181" s="16">
        <f>SUMIF(เตรียมส่วนผสม!$C:$C,'รับ-จ่าย ประจำวัน'!$B181,เตรียมส่วนผสม!T:T)+SUMIF(กวนไส้!$C:$C,'รับ-จ่าย ประจำวัน'!$B181,กวนไส้!T:T)+SUMIF(ผลิต1!$C:$C,'รับ-จ่าย ประจำวัน'!$B181,ผลิต1!T:T)+SUMIF(ผลิต2!$C:$C,'รับ-จ่าย ประจำวัน'!$B181,ผลิต2!T:T)+SUMIF(เส้นแต่งหน้าขนมเค้ก!$C:$C,'รับ-จ่าย ประจำวัน'!$B181,เส้นแต่งหน้าขนมเค้ก!T:T)+SUMIF(แพ็ค!$C:$C,'รับ-จ่าย ประจำวัน'!$B181,แพ็ค!T:T)+SUMIF(ธุรการ!$C:$C,'รับ-จ่าย ประจำวัน'!$B181,ธุรการ!T:T)+SUMIF(เส้นแต่งหน้าขนมปัง!$C:$C,'รับ-จ่าย ประจำวัน'!$B181,เส้นแต่งหน้าขนมปัง!T:T)+SUMIF('วางแผนBC,CJ'!$C:$C,'รับ-จ่าย ประจำวัน'!$B181,'วางแผนBC,CJ'!T:T)+SUMIF(RD!$C:$C,'รับ-จ่าย ประจำวัน'!$B181,RD!T:T)+SUMIF('FG,ออนไล,คัดแยก'!$C:$C,'รับ-จ่าย ประจำวัน'!$B181,'FG,ออนไล,คัดแยก'!T:T)</f>
        <v>0</v>
      </c>
      <c r="BB181" s="16">
        <f>SUMIF(เตรียมส่วนผสม!$C:$C,'รับ-จ่าย ประจำวัน'!$B181,เตรียมส่วนผสม!U:U)+SUMIF(กวนไส้!$C:$C,'รับ-จ่าย ประจำวัน'!$B181,กวนไส้!U:U)+SUMIF(ผลิต1!$C:$C,'รับ-จ่าย ประจำวัน'!$B181,ผลิต1!U:U)+SUMIF(ผลิต2!$C:$C,'รับ-จ่าย ประจำวัน'!$B181,ผลิต2!U:U)+SUMIF(เส้นแต่งหน้าขนมเค้ก!$C:$C,'รับ-จ่าย ประจำวัน'!$B181,เส้นแต่งหน้าขนมเค้ก!U:U)+SUMIF(แพ็ค!$C:$C,'รับ-จ่าย ประจำวัน'!$B181,แพ็ค!U:U)+SUMIF(ธุรการ!$C:$C,'รับ-จ่าย ประจำวัน'!$B181,ธุรการ!U:U)+SUMIF(เส้นแต่งหน้าขนมปัง!$C:$C,'รับ-จ่าย ประจำวัน'!$B181,เส้นแต่งหน้าขนมปัง!U:U)+SUMIF('วางแผนBC,CJ'!$C:$C,'รับ-จ่าย ประจำวัน'!$B181,'วางแผนBC,CJ'!U:U)+SUMIF(RD!$C:$C,'รับ-จ่าย ประจำวัน'!$B181,RD!U:U)+SUMIF('FG,ออนไล,คัดแยก'!$C:$C,'รับ-จ่าย ประจำวัน'!$B181,'FG,ออนไล,คัดแยก'!U:U)</f>
        <v>0</v>
      </c>
      <c r="BC181" s="16">
        <f>SUMIF(เตรียมส่วนผสม!$C:$C,'รับ-จ่าย ประจำวัน'!$B181,เตรียมส่วนผสม!V:V)+SUMIF(กวนไส้!$C:$C,'รับ-จ่าย ประจำวัน'!$B181,กวนไส้!V:V)+SUMIF(ผลิต1!$C:$C,'รับ-จ่าย ประจำวัน'!$B181,ผลิต1!V:V)+SUMIF(ผลิต2!$C:$C,'รับ-จ่าย ประจำวัน'!$B181,ผลิต2!V:V)+SUMIF(เส้นแต่งหน้าขนมเค้ก!$C:$C,'รับ-จ่าย ประจำวัน'!$B181,เส้นแต่งหน้าขนมเค้ก!V:V)+SUMIF(แพ็ค!$C:$C,'รับ-จ่าย ประจำวัน'!$B181,แพ็ค!V:V)+SUMIF(ธุรการ!$C:$C,'รับ-จ่าย ประจำวัน'!$B181,ธุรการ!V:V)+SUMIF(เส้นแต่งหน้าขนมปัง!$C:$C,'รับ-จ่าย ประจำวัน'!$B181,เส้นแต่งหน้าขนมปัง!V:V)+SUMIF('วางแผนBC,CJ'!$C:$C,'รับ-จ่าย ประจำวัน'!$B181,'วางแผนBC,CJ'!V:V)+SUMIF(RD!$C:$C,'รับ-จ่าย ประจำวัน'!$B181,RD!V:V)+SUMIF('FG,ออนไล,คัดแยก'!$C:$C,'รับ-จ่าย ประจำวัน'!$B181,'FG,ออนไล,คัดแยก'!V:V)</f>
        <v>0</v>
      </c>
      <c r="BD181" s="16">
        <f>SUMIF(เตรียมส่วนผสม!$C:$C,'รับ-จ่าย ประจำวัน'!$B181,เตรียมส่วนผสม!W:W)+SUMIF(กวนไส้!$C:$C,'รับ-จ่าย ประจำวัน'!$B181,กวนไส้!W:W)+SUMIF(ผลิต1!$C:$C,'รับ-จ่าย ประจำวัน'!$B181,ผลิต1!W:W)+SUMIF(ผลิต2!$C:$C,'รับ-จ่าย ประจำวัน'!$B181,ผลิต2!W:W)+SUMIF(เส้นแต่งหน้าขนมเค้ก!$C:$C,'รับ-จ่าย ประจำวัน'!$B181,เส้นแต่งหน้าขนมเค้ก!W:W)+SUMIF(แพ็ค!$C:$C,'รับ-จ่าย ประจำวัน'!$B181,แพ็ค!W:W)+SUMIF(ธุรการ!$C:$C,'รับ-จ่าย ประจำวัน'!$B181,ธุรการ!W:W)+SUMIF(เส้นแต่งหน้าขนมปัง!$C:$C,'รับ-จ่าย ประจำวัน'!$B181,เส้นแต่งหน้าขนมปัง!W:W)+SUMIF('วางแผนBC,CJ'!$C:$C,'รับ-จ่าย ประจำวัน'!$B181,'วางแผนBC,CJ'!W:W)+SUMIF(RD!$C:$C,'รับ-จ่าย ประจำวัน'!$B181,RD!W:W)+SUMIF('FG,ออนไล,คัดแยก'!$C:$C,'รับ-จ่าย ประจำวัน'!$B181,'FG,ออนไล,คัดแยก'!W:W)</f>
        <v>0</v>
      </c>
      <c r="BE181" s="16">
        <f>SUMIF(เตรียมส่วนผสม!$C:$C,'รับ-จ่าย ประจำวัน'!$B181,เตรียมส่วนผสม!X:X)+SUMIF(กวนไส้!$C:$C,'รับ-จ่าย ประจำวัน'!$B181,กวนไส้!X:X)+SUMIF(ผลิต1!$C:$C,'รับ-จ่าย ประจำวัน'!$B181,ผลิต1!X:X)+SUMIF(ผลิต2!$C:$C,'รับ-จ่าย ประจำวัน'!$B181,ผลิต2!X:X)+SUMIF(เส้นแต่งหน้าขนมเค้ก!$C:$C,'รับ-จ่าย ประจำวัน'!$B181,เส้นแต่งหน้าขนมเค้ก!X:X)+SUMIF(แพ็ค!$C:$C,'รับ-จ่าย ประจำวัน'!$B181,แพ็ค!X:X)+SUMIF(ธุรการ!$C:$C,'รับ-จ่าย ประจำวัน'!$B181,ธุรการ!X:X)+SUMIF(เส้นแต่งหน้าขนมปัง!$C:$C,'รับ-จ่าย ประจำวัน'!$B181,เส้นแต่งหน้าขนมปัง!X:X)+SUMIF('วางแผนBC,CJ'!$C:$C,'รับ-จ่าย ประจำวัน'!$B181,'วางแผนBC,CJ'!X:X)+SUMIF(RD!$C:$C,'รับ-จ่าย ประจำวัน'!$B181,RD!X:X)+SUMIF('FG,ออนไล,คัดแยก'!$C:$C,'รับ-จ่าย ประจำวัน'!$B181,'FG,ออนไล,คัดแยก'!X:X)</f>
        <v>0</v>
      </c>
      <c r="BF181" s="16">
        <f>SUMIF(เตรียมส่วนผสม!$C:$C,'รับ-จ่าย ประจำวัน'!$B181,เตรียมส่วนผสม!Y:Y)+SUMIF(กวนไส้!$C:$C,'รับ-จ่าย ประจำวัน'!$B181,กวนไส้!Y:Y)+SUMIF(ผลิต1!$C:$C,'รับ-จ่าย ประจำวัน'!$B181,ผลิต1!Y:Y)+SUMIF(ผลิต2!$C:$C,'รับ-จ่าย ประจำวัน'!$B181,ผลิต2!Y:Y)+SUMIF(เส้นแต่งหน้าขนมเค้ก!$C:$C,'รับ-จ่าย ประจำวัน'!$B181,เส้นแต่งหน้าขนมเค้ก!Y:Y)+SUMIF(แพ็ค!$C:$C,'รับ-จ่าย ประจำวัน'!$B181,แพ็ค!Y:Y)+SUMIF(ธุรการ!$C:$C,'รับ-จ่าย ประจำวัน'!$B181,ธุรการ!Y:Y)+SUMIF(เส้นแต่งหน้าขนมปัง!$C:$C,'รับ-จ่าย ประจำวัน'!$B181,เส้นแต่งหน้าขนมปัง!Y:Y)+SUMIF('วางแผนBC,CJ'!$C:$C,'รับ-จ่าย ประจำวัน'!$B181,'วางแผนBC,CJ'!Y:Y)+SUMIF(RD!$C:$C,'รับ-จ่าย ประจำวัน'!$B181,RD!Y:Y)+SUMIF('FG,ออนไล,คัดแยก'!$C:$C,'รับ-จ่าย ประจำวัน'!$B181,'FG,ออนไล,คัดแยก'!Y:Y)</f>
        <v>0</v>
      </c>
      <c r="BG181" s="16">
        <f>SUMIF(เตรียมส่วนผสม!$C:$C,'รับ-จ่าย ประจำวัน'!$B181,เตรียมส่วนผสม!Z:Z)+SUMIF(กวนไส้!$C:$C,'รับ-จ่าย ประจำวัน'!$B181,กวนไส้!Z:Z)+SUMIF(ผลิต1!$C:$C,'รับ-จ่าย ประจำวัน'!$B181,ผลิต1!Z:Z)+SUMIF(ผลิต2!$C:$C,'รับ-จ่าย ประจำวัน'!$B181,ผลิต2!Z:Z)+SUMIF(เส้นแต่งหน้าขนมเค้ก!$C:$C,'รับ-จ่าย ประจำวัน'!$B181,เส้นแต่งหน้าขนมเค้ก!Z:Z)+SUMIF(แพ็ค!$C:$C,'รับ-จ่าย ประจำวัน'!$B181,แพ็ค!Z:Z)+SUMIF(ธุรการ!$C:$C,'รับ-จ่าย ประจำวัน'!$B181,ธุรการ!Z:Z)+SUMIF(เส้นแต่งหน้าขนมปัง!$C:$C,'รับ-จ่าย ประจำวัน'!$B181,เส้นแต่งหน้าขนมปัง!Z:Z)+SUMIF('วางแผนBC,CJ'!$C:$C,'รับ-จ่าย ประจำวัน'!$B181,'วางแผนBC,CJ'!Z:Z)+SUMIF(RD!$C:$C,'รับ-จ่าย ประจำวัน'!$B181,RD!Z:Z)+SUMIF('FG,ออนไล,คัดแยก'!$C:$C,'รับ-จ่าย ประจำวัน'!$B181,'FG,ออนไล,คัดแยก'!Z:Z)</f>
        <v>0</v>
      </c>
      <c r="BH181" s="16">
        <f>SUMIF(เตรียมส่วนผสม!$C:$C,'รับ-จ่าย ประจำวัน'!$B181,เตรียมส่วนผสม!AA:AA)+SUMIF(กวนไส้!$C:$C,'รับ-จ่าย ประจำวัน'!$B181,กวนไส้!AA:AA)+SUMIF(ผลิต1!$C:$C,'รับ-จ่าย ประจำวัน'!$B181,ผลิต1!AA:AA)+SUMIF(ผลิต2!$C:$C,'รับ-จ่าย ประจำวัน'!$B181,ผลิต2!AA:AA)+SUMIF(เส้นแต่งหน้าขนมเค้ก!$C:$C,'รับ-จ่าย ประจำวัน'!$B181,เส้นแต่งหน้าขนมเค้ก!AA:AA)+SUMIF(แพ็ค!$C:$C,'รับ-จ่าย ประจำวัน'!$B181,แพ็ค!AA:AA)+SUMIF(ธุรการ!$C:$C,'รับ-จ่าย ประจำวัน'!$B181,ธุรการ!AA:AA)+SUMIF(เส้นแต่งหน้าขนมปัง!$C:$C,'รับ-จ่าย ประจำวัน'!$B181,เส้นแต่งหน้าขนมปัง!AA:AA)+SUMIF('วางแผนBC,CJ'!$C:$C,'รับ-จ่าย ประจำวัน'!$B181,'วางแผนBC,CJ'!AA:AA)+SUMIF(RD!$C:$C,'รับ-จ่าย ประจำวัน'!$B181,RD!AA:AA)+SUMIF('FG,ออนไล,คัดแยก'!$C:$C,'รับ-จ่าย ประจำวัน'!$B181,'FG,ออนไล,คัดแยก'!AA:AA)</f>
        <v>0</v>
      </c>
      <c r="BI181" s="16">
        <f>SUMIF(เตรียมส่วนผสม!$C:$C,'รับ-จ่าย ประจำวัน'!$B181,เตรียมส่วนผสม!AB:AB)+SUMIF(กวนไส้!$C:$C,'รับ-จ่าย ประจำวัน'!$B181,กวนไส้!AB:AB)+SUMIF(ผลิต1!$C:$C,'รับ-จ่าย ประจำวัน'!$B181,ผลิต1!AB:AB)+SUMIF(ผลิต2!$C:$C,'รับ-จ่าย ประจำวัน'!$B181,ผลิต2!AB:AB)+SUMIF(เส้นแต่งหน้าขนมเค้ก!$C:$C,'รับ-จ่าย ประจำวัน'!$B181,เส้นแต่งหน้าขนมเค้ก!AB:AB)+SUMIF(แพ็ค!$C:$C,'รับ-จ่าย ประจำวัน'!$B181,แพ็ค!AB:AB)+SUMIF(ธุรการ!$C:$C,'รับ-จ่าย ประจำวัน'!$B181,ธุรการ!AB:AB)+SUMIF(เส้นแต่งหน้าขนมปัง!$C:$C,'รับ-จ่าย ประจำวัน'!$B181,เส้นแต่งหน้าขนมปัง!AB:AB)+SUMIF('วางแผนBC,CJ'!$C:$C,'รับ-จ่าย ประจำวัน'!$B181,'วางแผนBC,CJ'!AB:AB)+SUMIF(RD!$C:$C,'รับ-จ่าย ประจำวัน'!$B181,RD!AB:AB)+SUMIF('FG,ออนไล,คัดแยก'!$C:$C,'รับ-จ่าย ประจำวัน'!$B181,'FG,ออนไล,คัดแยก'!AB:AB)</f>
        <v>0</v>
      </c>
      <c r="BJ181" s="16">
        <f>SUMIF(เตรียมส่วนผสม!$C:$C,'รับ-จ่าย ประจำวัน'!$B181,เตรียมส่วนผสม!AC:AC)+SUMIF(กวนไส้!$C:$C,'รับ-จ่าย ประจำวัน'!$B181,กวนไส้!AC:AC)+SUMIF(ผลิต1!$C:$C,'รับ-จ่าย ประจำวัน'!$B181,ผลิต1!AC:AC)+SUMIF(ผลิต2!$C:$C,'รับ-จ่าย ประจำวัน'!$B181,ผลิต2!AC:AC)+SUMIF(เส้นแต่งหน้าขนมเค้ก!$C:$C,'รับ-จ่าย ประจำวัน'!$B181,เส้นแต่งหน้าขนมเค้ก!AC:AC)+SUMIF(แพ็ค!$C:$C,'รับ-จ่าย ประจำวัน'!$B181,แพ็ค!AC:AC)+SUMIF(ธุรการ!$C:$C,'รับ-จ่าย ประจำวัน'!$B181,ธุรการ!AC:AC)+SUMIF(เส้นแต่งหน้าขนมปัง!$C:$C,'รับ-จ่าย ประจำวัน'!$B181,เส้นแต่งหน้าขนมปัง!AC:AC)+SUMIF('วางแผนBC,CJ'!$C:$C,'รับ-จ่าย ประจำวัน'!$B181,'วางแผนBC,CJ'!AC:AC)+SUMIF(RD!$C:$C,'รับ-จ่าย ประจำวัน'!$B181,RD!AC:AC)+SUMIF('FG,ออนไล,คัดแยก'!$C:$C,'รับ-จ่าย ประจำวัน'!$B181,'FG,ออนไล,คัดแยก'!AC:AC)</f>
        <v>0</v>
      </c>
      <c r="BK181" s="16">
        <f>SUMIF(เตรียมส่วนผสม!$C:$C,'รับ-จ่าย ประจำวัน'!$B181,เตรียมส่วนผสม!AD:AD)+SUMIF(กวนไส้!$C:$C,'รับ-จ่าย ประจำวัน'!$B181,กวนไส้!AD:AD)+SUMIF(ผลิต1!$C:$C,'รับ-จ่าย ประจำวัน'!$B181,ผลิต1!AD:AD)+SUMIF(ผลิต2!$C:$C,'รับ-จ่าย ประจำวัน'!$B181,ผลิต2!AD:AD)+SUMIF(เส้นแต่งหน้าขนมเค้ก!$C:$C,'รับ-จ่าย ประจำวัน'!$B181,เส้นแต่งหน้าขนมเค้ก!AD:AD)+SUMIF(แพ็ค!$C:$C,'รับ-จ่าย ประจำวัน'!$B181,แพ็ค!AD:AD)+SUMIF(ธุรการ!$C:$C,'รับ-จ่าย ประจำวัน'!$B181,ธุรการ!AD:AD)+SUMIF(เส้นแต่งหน้าขนมปัง!$C:$C,'รับ-จ่าย ประจำวัน'!$B181,เส้นแต่งหน้าขนมปัง!AD:AD)+SUMIF('วางแผนBC,CJ'!$C:$C,'รับ-จ่าย ประจำวัน'!$B181,'วางแผนBC,CJ'!AD:AD)+SUMIF(RD!$C:$C,'รับ-จ่าย ประจำวัน'!$B181,RD!AD:AD)+SUMIF('FG,ออนไล,คัดแยก'!$C:$C,'รับ-จ่าย ประจำวัน'!$B181,'FG,ออนไล,คัดแยก'!AD:AD)</f>
        <v>0</v>
      </c>
      <c r="BL181" s="16">
        <f>SUMIF(เตรียมส่วนผสม!$C:$C,'รับ-จ่าย ประจำวัน'!$B181,เตรียมส่วนผสม!AE:AE)+SUMIF(กวนไส้!$C:$C,'รับ-จ่าย ประจำวัน'!$B181,กวนไส้!AE:AE)+SUMIF(ผลิต1!$C:$C,'รับ-จ่าย ประจำวัน'!$B181,ผลิต1!AE:AE)+SUMIF(ผลิต2!$C:$C,'รับ-จ่าย ประจำวัน'!$B181,ผลิต2!AE:AE)+SUMIF(เส้นแต่งหน้าขนมเค้ก!$C:$C,'รับ-จ่าย ประจำวัน'!$B181,เส้นแต่งหน้าขนมเค้ก!AE:AE)+SUMIF(แพ็ค!$C:$C,'รับ-จ่าย ประจำวัน'!$B181,แพ็ค!AE:AE)+SUMIF(ธุรการ!$C:$C,'รับ-จ่าย ประจำวัน'!$B181,ธุรการ!AE:AE)+SUMIF(เส้นแต่งหน้าขนมปัง!$C:$C,'รับ-จ่าย ประจำวัน'!$B181,เส้นแต่งหน้าขนมปัง!AE:AE)+SUMIF('วางแผนBC,CJ'!$C:$C,'รับ-จ่าย ประจำวัน'!$B181,'วางแผนBC,CJ'!AE:AE)+SUMIF(RD!$C:$C,'รับ-จ่าย ประจำวัน'!$B181,RD!AE:AE)+SUMIF('FG,ออนไล,คัดแยก'!$C:$C,'รับ-จ่าย ประจำวัน'!$B181,'FG,ออนไล,คัดแยก'!AE:AE)</f>
        <v>0</v>
      </c>
      <c r="BM181" s="16">
        <f>SUMIF(เตรียมส่วนผสม!$C:$C,'รับ-จ่าย ประจำวัน'!$B181,เตรียมส่วนผสม!AF:AF)+SUMIF(กวนไส้!$C:$C,'รับ-จ่าย ประจำวัน'!$B181,กวนไส้!AF:AF)+SUMIF(ผลิต1!$C:$C,'รับ-จ่าย ประจำวัน'!$B181,ผลิต1!AF:AF)+SUMIF(ผลิต2!$C:$C,'รับ-จ่าย ประจำวัน'!$B181,ผลิต2!AF:AF)+SUMIF(เส้นแต่งหน้าขนมเค้ก!$C:$C,'รับ-จ่าย ประจำวัน'!$B181,เส้นแต่งหน้าขนมเค้ก!AF:AF)+SUMIF(แพ็ค!$C:$C,'รับ-จ่าย ประจำวัน'!$B181,แพ็ค!AF:AF)+SUMIF(ธุรการ!$C:$C,'รับ-จ่าย ประจำวัน'!$B181,ธุรการ!AF:AF)+SUMIF(เส้นแต่งหน้าขนมปัง!$C:$C,'รับ-จ่าย ประจำวัน'!$B181,เส้นแต่งหน้าขนมปัง!AF:AF)+SUMIF('วางแผนBC,CJ'!$C:$C,'รับ-จ่าย ประจำวัน'!$B181,'วางแผนBC,CJ'!AF:AF)+SUMIF(RD!$C:$C,'รับ-จ่าย ประจำวัน'!$B181,RD!AF:AF)+SUMIF('FG,ออนไล,คัดแยก'!$C:$C,'รับ-จ่าย ประจำวัน'!$B181,'FG,ออนไล,คัดแยก'!AF:AF)</f>
        <v>0</v>
      </c>
      <c r="BN181" s="16">
        <f>SUMIF(เตรียมส่วนผสม!$C:$C,'รับ-จ่าย ประจำวัน'!$B181,เตรียมส่วนผสม!AG:AG)+SUMIF(กวนไส้!$C:$C,'รับ-จ่าย ประจำวัน'!$B181,กวนไส้!AG:AG)+SUMIF(ผลิต1!$C:$C,'รับ-จ่าย ประจำวัน'!$B181,ผลิต1!AG:AG)+SUMIF(ผลิต2!$C:$C,'รับ-จ่าย ประจำวัน'!$B181,ผลิต2!AG:AG)+SUMIF(เส้นแต่งหน้าขนมเค้ก!$C:$C,'รับ-จ่าย ประจำวัน'!$B181,เส้นแต่งหน้าขนมเค้ก!AG:AG)+SUMIF(แพ็ค!$C:$C,'รับ-จ่าย ประจำวัน'!$B181,แพ็ค!AG:AG)+SUMIF(ธุรการ!$C:$C,'รับ-จ่าย ประจำวัน'!$B181,ธุรการ!AG:AG)+SUMIF(เส้นแต่งหน้าขนมปัง!$C:$C,'รับ-จ่าย ประจำวัน'!$B181,เส้นแต่งหน้าขนมปัง!AG:AG)+SUMIF('วางแผนBC,CJ'!$C:$C,'รับ-จ่าย ประจำวัน'!$B181,'วางแผนBC,CJ'!AG:AG)+SUMIF(RD!$C:$C,'รับ-จ่าย ประจำวัน'!$B181,RD!AG:AG)+SUMIF('FG,ออนไล,คัดแยก'!$C:$C,'รับ-จ่าย ประจำวัน'!$B181,'FG,ออนไล,คัดแยก'!AG:AG)</f>
        <v>0</v>
      </c>
      <c r="BO181" s="16">
        <f>SUMIF(เตรียมส่วนผสม!$C:$C,'รับ-จ่าย ประจำวัน'!$B181,เตรียมส่วนผสม!AH:AH)+SUMIF(กวนไส้!$C:$C,'รับ-จ่าย ประจำวัน'!$B181,กวนไส้!AH:AH)+SUMIF(ผลิต1!$C:$C,'รับ-จ่าย ประจำวัน'!$B181,ผลิต1!AH:AH)+SUMIF(ผลิต2!$C:$C,'รับ-จ่าย ประจำวัน'!$B181,ผลิต2!AH:AH)+SUMIF(เส้นแต่งหน้าขนมเค้ก!$C:$C,'รับ-จ่าย ประจำวัน'!$B181,เส้นแต่งหน้าขนมเค้ก!AH:AH)+SUMIF(แพ็ค!$C:$C,'รับ-จ่าย ประจำวัน'!$B181,แพ็ค!AH:AH)+SUMIF(ธุรการ!$C:$C,'รับ-จ่าย ประจำวัน'!$B181,ธุรการ!AH:AH)+SUMIF(เส้นแต่งหน้าขนมปัง!$C:$C,'รับ-จ่าย ประจำวัน'!$B181,เส้นแต่งหน้าขนมปัง!AH:AH)+SUMIF('วางแผนBC,CJ'!$C:$C,'รับ-จ่าย ประจำวัน'!$B181,'วางแผนBC,CJ'!AH:AH)+SUMIF(RD!$C:$C,'รับ-จ่าย ประจำวัน'!$B181,RD!AH:AH)+SUMIF('FG,ออนไล,คัดแยก'!$C:$C,'รับ-จ่าย ประจำวัน'!$B181,'FG,ออนไล,คัดแยก'!AH:AH)</f>
        <v>0</v>
      </c>
      <c r="BP181" s="16">
        <f>SUMIF(เตรียมส่วนผสม!$C:$C,'รับ-จ่าย ประจำวัน'!$B181,เตรียมส่วนผสม!AI:AI)+SUMIF(กวนไส้!$C:$C,'รับ-จ่าย ประจำวัน'!$B181,กวนไส้!AI:AI)+SUMIF(ผลิต1!$C:$C,'รับ-จ่าย ประจำวัน'!$B181,ผลิต1!AI:AI)+SUMIF(ผลิต2!$C:$C,'รับ-จ่าย ประจำวัน'!$B181,ผลิต2!AI:AI)+SUMIF(เส้นแต่งหน้าขนมเค้ก!$C:$C,'รับ-จ่าย ประจำวัน'!$B181,เส้นแต่งหน้าขนมเค้ก!AI:AI)+SUMIF(แพ็ค!$C:$C,'รับ-จ่าย ประจำวัน'!$B181,แพ็ค!AI:AI)+SUMIF(ธุรการ!$C:$C,'รับ-จ่าย ประจำวัน'!$B181,ธุรการ!AI:AI)+SUMIF(เส้นแต่งหน้าขนมปัง!$C:$C,'รับ-จ่าย ประจำวัน'!$B181,เส้นแต่งหน้าขนมปัง!AI:AI)+SUMIF('วางแผนBC,CJ'!$C:$C,'รับ-จ่าย ประจำวัน'!$B181,'วางแผนBC,CJ'!AI:AI)+SUMIF(RD!$C:$C,'รับ-จ่าย ประจำวัน'!$B181,RD!AI:AI)+SUMIF('FG,ออนไล,คัดแยก'!$C:$C,'รับ-จ่าย ประจำวัน'!$B181,'FG,ออนไล,คัดแยก'!AI:AI)</f>
        <v>0</v>
      </c>
      <c r="BQ181" s="16">
        <f>SUMIF(เตรียมส่วนผสม!$C:$C,'รับ-จ่าย ประจำวัน'!$B181,เตรียมส่วนผสม!AJ:AJ)+SUMIF(กวนไส้!$C:$C,'รับ-จ่าย ประจำวัน'!$B181,กวนไส้!AJ:AJ)+SUMIF(ผลิต1!$C:$C,'รับ-จ่าย ประจำวัน'!$B181,ผลิต1!AJ:AJ)+SUMIF(ผลิต2!$C:$C,'รับ-จ่าย ประจำวัน'!$B181,ผลิต2!AJ:AJ)+SUMIF(เส้นแต่งหน้าขนมเค้ก!$C:$C,'รับ-จ่าย ประจำวัน'!$B181,เส้นแต่งหน้าขนมเค้ก!AJ:AJ)+SUMIF(แพ็ค!$C:$C,'รับ-จ่าย ประจำวัน'!$B181,แพ็ค!AJ:AJ)+SUMIF(ธุรการ!$C:$C,'รับ-จ่าย ประจำวัน'!$B181,ธุรการ!AJ:AJ)+SUMIF(เส้นแต่งหน้าขนมปัง!$C:$C,'รับ-จ่าย ประจำวัน'!$B181,เส้นแต่งหน้าขนมปัง!AJ:AJ)+SUMIF('วางแผนBC,CJ'!$C:$C,'รับ-จ่าย ประจำวัน'!$B181,'วางแผนBC,CJ'!AJ:AJ)+SUMIF(RD!$C:$C,'รับ-จ่าย ประจำวัน'!$B181,RD!AJ:AJ)+SUMIF('FG,ออนไล,คัดแยก'!$C:$C,'รับ-จ่าย ประจำวัน'!$B181,'FG,ออนไล,คัดแยก'!AJ:AJ)</f>
        <v>0</v>
      </c>
      <c r="BR181" s="16">
        <f>SUMIF(เตรียมส่วนผสม!$C:$C,'รับ-จ่าย ประจำวัน'!$B181,เตรียมส่วนผสม!AK:AK)+SUMIF(กวนไส้!$C:$C,'รับ-จ่าย ประจำวัน'!$B181,กวนไส้!AK:AK)+SUMIF(ผลิต1!$C:$C,'รับ-จ่าย ประจำวัน'!$B181,ผลิต1!AK:AK)+SUMIF(ผลิต2!$C:$C,'รับ-จ่าย ประจำวัน'!$B181,ผลิต2!AK:AK)+SUMIF(เส้นแต่งหน้าขนมเค้ก!$C:$C,'รับ-จ่าย ประจำวัน'!$B181,เส้นแต่งหน้าขนมเค้ก!AK:AK)+SUMIF(แพ็ค!$C:$C,'รับ-จ่าย ประจำวัน'!$B181,แพ็ค!AK:AK)+SUMIF(ธุรการ!$C:$C,'รับ-จ่าย ประจำวัน'!$B181,ธุรการ!AK:AK)+SUMIF(เส้นแต่งหน้าขนมปัง!$C:$C,'รับ-จ่าย ประจำวัน'!$B181,เส้นแต่งหน้าขนมปัง!AK:AK)+SUMIF('วางแผนBC,CJ'!$C:$C,'รับ-จ่าย ประจำวัน'!$B181,'วางแผนBC,CJ'!AK:AK)+SUMIF(RD!$C:$C,'รับ-จ่าย ประจำวัน'!$B181,RD!AK:AK)+SUMIF('FG,ออนไล,คัดแยก'!$C:$C,'รับ-จ่าย ประจำวัน'!$B181,'FG,ออนไล,คัดแยก'!AK:AK)</f>
        <v>0</v>
      </c>
      <c r="BS181" s="16">
        <f>SUMIF(เตรียมส่วนผสม!$C:$C,'รับ-จ่าย ประจำวัน'!$B181,เตรียมส่วนผสม!AL:AL)+SUMIF(กวนไส้!$C:$C,'รับ-จ่าย ประจำวัน'!$B181,กวนไส้!AL:AL)+SUMIF(ผลิต1!$C:$C,'รับ-จ่าย ประจำวัน'!$B181,ผลิต1!AL:AL)+SUMIF(ผลิต2!$C:$C,'รับ-จ่าย ประจำวัน'!$B181,ผลิต2!AL:AL)+SUMIF(เส้นแต่งหน้าขนมเค้ก!$C:$C,'รับ-จ่าย ประจำวัน'!$B181,เส้นแต่งหน้าขนมเค้ก!AL:AL)+SUMIF(แพ็ค!$C:$C,'รับ-จ่าย ประจำวัน'!$B181,แพ็ค!AL:AL)+SUMIF(ธุรการ!$C:$C,'รับ-จ่าย ประจำวัน'!$B181,ธุรการ!AL:AL)+SUMIF(เส้นแต่งหน้าขนมปัง!$C:$C,'รับ-จ่าย ประจำวัน'!$B181,เส้นแต่งหน้าขนมปัง!AL:AL)+SUMIF('วางแผนBC,CJ'!$C:$C,'รับ-จ่าย ประจำวัน'!$B181,'วางแผนBC,CJ'!AL:AL)+SUMIF(RD!$C:$C,'รับ-จ่าย ประจำวัน'!$B181,RD!AL:AL)+SUMIF('FG,ออนไล,คัดแยก'!$C:$C,'รับ-จ่าย ประจำวัน'!$B181,'FG,ออนไล,คัดแยก'!AL:AL)</f>
        <v>0</v>
      </c>
      <c r="BT181" s="18">
        <f t="shared" si="36"/>
        <v>0</v>
      </c>
      <c r="BU181" s="116"/>
      <c r="BV181" s="146">
        <f t="shared" si="37"/>
        <v>0</v>
      </c>
      <c r="BW181" s="183">
        <v>30</v>
      </c>
      <c r="BX181" s="172">
        <f t="shared" si="42"/>
        <v>0</v>
      </c>
      <c r="BY181" s="188" t="e">
        <f t="shared" si="40"/>
        <v>#DIV/0!</v>
      </c>
      <c r="BZ181" s="180" t="e">
        <f t="shared" ca="1" si="38"/>
        <v>#DIV/0!</v>
      </c>
      <c r="CA181" s="93"/>
      <c r="CB181" s="93"/>
      <c r="CC181" s="93"/>
      <c r="CD181" s="93"/>
      <c r="CE181" s="93"/>
      <c r="CF181" s="93"/>
      <c r="CG181" s="93"/>
      <c r="CH181" s="93"/>
      <c r="CI181" s="93"/>
      <c r="CJ181" s="94"/>
      <c r="CK181" s="9">
        <f t="shared" si="41"/>
        <v>0</v>
      </c>
    </row>
    <row r="182" spans="1:89" hidden="1" x14ac:dyDescent="0.5">
      <c r="A182" s="149" t="s">
        <v>681</v>
      </c>
      <c r="B182" s="34">
        <v>1023101009</v>
      </c>
      <c r="C182" s="10" t="s">
        <v>682</v>
      </c>
      <c r="D182" s="135" t="s">
        <v>91</v>
      </c>
      <c r="E182" s="11">
        <v>0</v>
      </c>
      <c r="F182" s="75"/>
      <c r="G182" s="11" t="s">
        <v>62</v>
      </c>
      <c r="H182" s="12">
        <v>71042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3"/>
      <c r="AF182" s="13"/>
      <c r="AG182" s="13"/>
      <c r="AH182" s="13"/>
      <c r="AI182" s="14"/>
      <c r="AJ182" s="14"/>
      <c r="AK182" s="14"/>
      <c r="AL182" s="14"/>
      <c r="AM182" s="14"/>
      <c r="AN182" s="15">
        <f t="shared" si="35"/>
        <v>0</v>
      </c>
      <c r="AO182" s="16">
        <f>SUMIF(เตรียมส่วนผสม!$C:$C,'รับ-จ่าย ประจำวัน'!$B182,เตรียมส่วนผสม!H:H)+SUMIF(กวนไส้!$C:$C,'รับ-จ่าย ประจำวัน'!$B182,กวนไส้!H:H)+SUMIF(ผลิต1!$C:$C,'รับ-จ่าย ประจำวัน'!$B182,ผลิต1!H:H)+SUMIF(ผลิต2!$C:$C,'รับ-จ่าย ประจำวัน'!$B182,ผลิต2!H:H)+SUMIF(เส้นแต่งหน้าขนมเค้ก!$C:$C,'รับ-จ่าย ประจำวัน'!$B182,เส้นแต่งหน้าขนมเค้ก!H:H)+SUMIF(แพ็ค!$C:$C,'รับ-จ่าย ประจำวัน'!$B182,แพ็ค!H:H)+SUMIF(ธุรการ!$C:$C,'รับ-จ่าย ประจำวัน'!$B182,ธุรการ!H:H)+SUMIF(เส้นแต่งหน้าขนมปัง!$C:$C,'รับ-จ่าย ประจำวัน'!$B182,เส้นแต่งหน้าขนมปัง!H:H)+SUMIF('วางแผนBC,CJ'!$C:$C,'รับ-จ่าย ประจำวัน'!$B182,'วางแผนBC,CJ'!H:H)+SUMIF(RD!$C:$C,'รับ-จ่าย ประจำวัน'!$B182,RD!H:H)+SUMIF('FG,ออนไล,คัดแยก'!$C:$C,'รับ-จ่าย ประจำวัน'!$B182,'FG,ออนไล,คัดแยก'!H:H)</f>
        <v>0</v>
      </c>
      <c r="AP182" s="16">
        <f>SUMIF(เตรียมส่วนผสม!$C:$C,'รับ-จ่าย ประจำวัน'!$B182,เตรียมส่วนผสม!I:I)+SUMIF(กวนไส้!$C:$C,'รับ-จ่าย ประจำวัน'!$B182,กวนไส้!I:I)+SUMIF(ผลิต1!$C:$C,'รับ-จ่าย ประจำวัน'!$B182,ผลิต1!I:I)+SUMIF(ผลิต2!$C:$C,'รับ-จ่าย ประจำวัน'!$B182,ผลิต2!I:I)+SUMIF(เส้นแต่งหน้าขนมเค้ก!$C:$C,'รับ-จ่าย ประจำวัน'!$B182,เส้นแต่งหน้าขนมเค้ก!I:I)+SUMIF(แพ็ค!$C:$C,'รับ-จ่าย ประจำวัน'!$B182,แพ็ค!I:I)+SUMIF(ธุรการ!$C:$C,'รับ-จ่าย ประจำวัน'!$B182,ธุรการ!I:I)+SUMIF(เส้นแต่งหน้าขนมปัง!$C:$C,'รับ-จ่าย ประจำวัน'!$B182,เส้นแต่งหน้าขนมปัง!I:I)+SUMIF('วางแผนBC,CJ'!$C:$C,'รับ-จ่าย ประจำวัน'!$B182,'วางแผนBC,CJ'!I:I)+SUMIF(RD!$C:$C,'รับ-จ่าย ประจำวัน'!$B182,RD!I:I)+SUMIF('FG,ออนไล,คัดแยก'!$C:$C,'รับ-จ่าย ประจำวัน'!$B182,'FG,ออนไล,คัดแยก'!I:I)</f>
        <v>0</v>
      </c>
      <c r="AQ182" s="16">
        <f>SUMIF(เตรียมส่วนผสม!$C:$C,'รับ-จ่าย ประจำวัน'!$B182,เตรียมส่วนผสม!J:J)+SUMIF(กวนไส้!$C:$C,'รับ-จ่าย ประจำวัน'!$B182,กวนไส้!J:J)+SUMIF(ผลิต1!$C:$C,'รับ-จ่าย ประจำวัน'!$B182,ผลิต1!J:J)+SUMIF(ผลิต2!$C:$C,'รับ-จ่าย ประจำวัน'!$B182,ผลิต2!J:J)+SUMIF(เส้นแต่งหน้าขนมเค้ก!$C:$C,'รับ-จ่าย ประจำวัน'!$B182,เส้นแต่งหน้าขนมเค้ก!J:J)+SUMIF(แพ็ค!$C:$C,'รับ-จ่าย ประจำวัน'!$B182,แพ็ค!J:J)+SUMIF(ธุรการ!$C:$C,'รับ-จ่าย ประจำวัน'!$B182,ธุรการ!J:J)+SUMIF(เส้นแต่งหน้าขนมปัง!$C:$C,'รับ-จ่าย ประจำวัน'!$B182,เส้นแต่งหน้าขนมปัง!J:J)+SUMIF('วางแผนBC,CJ'!$C:$C,'รับ-จ่าย ประจำวัน'!$B182,'วางแผนBC,CJ'!J:J)+SUMIF(RD!$C:$C,'รับ-จ่าย ประจำวัน'!$B182,RD!J:J)+SUMIF('FG,ออนไล,คัดแยก'!$C:$C,'รับ-จ่าย ประจำวัน'!$B182,'FG,ออนไล,คัดแยก'!J:J)</f>
        <v>0</v>
      </c>
      <c r="AR182" s="16">
        <f>SUMIF(เตรียมส่วนผสม!$C:$C,'รับ-จ่าย ประจำวัน'!$B182,เตรียมส่วนผสม!K:K)+SUMIF(กวนไส้!$C:$C,'รับ-จ่าย ประจำวัน'!$B182,กวนไส้!K:K)+SUMIF(ผลิต1!$C:$C,'รับ-จ่าย ประจำวัน'!$B182,ผลิต1!K:K)+SUMIF(ผลิต2!$C:$C,'รับ-จ่าย ประจำวัน'!$B182,ผลิต2!K:K)+SUMIF(เส้นแต่งหน้าขนมเค้ก!$C:$C,'รับ-จ่าย ประจำวัน'!$B182,เส้นแต่งหน้าขนมเค้ก!K:K)+SUMIF(แพ็ค!$C:$C,'รับ-จ่าย ประจำวัน'!$B182,แพ็ค!K:K)+SUMIF(ธุรการ!$C:$C,'รับ-จ่าย ประจำวัน'!$B182,ธุรการ!K:K)+SUMIF(เส้นแต่งหน้าขนมปัง!$C:$C,'รับ-จ่าย ประจำวัน'!$B182,เส้นแต่งหน้าขนมปัง!K:K)+SUMIF('วางแผนBC,CJ'!$C:$C,'รับ-จ่าย ประจำวัน'!$B182,'วางแผนBC,CJ'!K:K)+SUMIF(RD!$C:$C,'รับ-จ่าย ประจำวัน'!$B182,RD!K:K)+SUMIF('FG,ออนไล,คัดแยก'!$C:$C,'รับ-จ่าย ประจำวัน'!$B182,'FG,ออนไล,คัดแยก'!K:K)</f>
        <v>0</v>
      </c>
      <c r="AS182" s="16">
        <f>SUMIF(เตรียมส่วนผสม!$C:$C,'รับ-จ่าย ประจำวัน'!$B182,เตรียมส่วนผสม!L:L)+SUMIF(กวนไส้!$C:$C,'รับ-จ่าย ประจำวัน'!$B182,กวนไส้!L:L)+SUMIF(ผลิต1!$C:$C,'รับ-จ่าย ประจำวัน'!$B182,ผลิต1!L:L)+SUMIF(ผลิต2!$C:$C,'รับ-จ่าย ประจำวัน'!$B182,ผลิต2!L:L)+SUMIF(เส้นแต่งหน้าขนมเค้ก!$C:$C,'รับ-จ่าย ประจำวัน'!$B182,เส้นแต่งหน้าขนมเค้ก!L:L)+SUMIF(แพ็ค!$C:$C,'รับ-จ่าย ประจำวัน'!$B182,แพ็ค!L:L)+SUMIF(ธุรการ!$C:$C,'รับ-จ่าย ประจำวัน'!$B182,ธุรการ!L:L)+SUMIF(เส้นแต่งหน้าขนมปัง!$C:$C,'รับ-จ่าย ประจำวัน'!$B182,เส้นแต่งหน้าขนมปัง!L:L)+SUMIF('วางแผนBC,CJ'!$C:$C,'รับ-จ่าย ประจำวัน'!$B182,'วางแผนBC,CJ'!L:L)+SUMIF(RD!$C:$C,'รับ-จ่าย ประจำวัน'!$B182,RD!L:L)+SUMIF('FG,ออนไล,คัดแยก'!$C:$C,'รับ-จ่าย ประจำวัน'!$B182,'FG,ออนไล,คัดแยก'!L:L)</f>
        <v>0</v>
      </c>
      <c r="AT182" s="16">
        <f>SUMIF(เตรียมส่วนผสม!$C:$C,'รับ-จ่าย ประจำวัน'!$B182,เตรียมส่วนผสม!M:M)+SUMIF(กวนไส้!$C:$C,'รับ-จ่าย ประจำวัน'!$B182,กวนไส้!M:M)+SUMIF(ผลิต1!$C:$C,'รับ-จ่าย ประจำวัน'!$B182,ผลิต1!M:M)+SUMIF(ผลิต2!$C:$C,'รับ-จ่าย ประจำวัน'!$B182,ผลิต2!M:M)+SUMIF(เส้นแต่งหน้าขนมเค้ก!$C:$C,'รับ-จ่าย ประจำวัน'!$B182,เส้นแต่งหน้าขนมเค้ก!M:M)+SUMIF(แพ็ค!$C:$C,'รับ-จ่าย ประจำวัน'!$B182,แพ็ค!M:M)+SUMIF(ธุรการ!$C:$C,'รับ-จ่าย ประจำวัน'!$B182,ธุรการ!M:M)+SUMIF(เส้นแต่งหน้าขนมปัง!$C:$C,'รับ-จ่าย ประจำวัน'!$B182,เส้นแต่งหน้าขนมปัง!M:M)+SUMIF('วางแผนBC,CJ'!$C:$C,'รับ-จ่าย ประจำวัน'!$B182,'วางแผนBC,CJ'!M:M)+SUMIF(RD!$C:$C,'รับ-จ่าย ประจำวัน'!$B182,RD!M:M)+SUMIF('FG,ออนไล,คัดแยก'!$C:$C,'รับ-จ่าย ประจำวัน'!$B182,'FG,ออนไล,คัดแยก'!M:M)</f>
        <v>0</v>
      </c>
      <c r="AU182" s="16">
        <f>SUMIF(เตรียมส่วนผสม!$C:$C,'รับ-จ่าย ประจำวัน'!$B182,เตรียมส่วนผสม!N:N)+SUMIF(กวนไส้!$C:$C,'รับ-จ่าย ประจำวัน'!$B182,กวนไส้!N:N)+SUMIF(ผลิต1!$C:$C,'รับ-จ่าย ประจำวัน'!$B182,ผลิต1!N:N)+SUMIF(ผลิต2!$C:$C,'รับ-จ่าย ประจำวัน'!$B182,ผลิต2!N:N)+SUMIF(เส้นแต่งหน้าขนมเค้ก!$C:$C,'รับ-จ่าย ประจำวัน'!$B182,เส้นแต่งหน้าขนมเค้ก!N:N)+SUMIF(แพ็ค!$C:$C,'รับ-จ่าย ประจำวัน'!$B182,แพ็ค!N:N)+SUMIF(ธุรการ!$C:$C,'รับ-จ่าย ประจำวัน'!$B182,ธุรการ!N:N)+SUMIF(เส้นแต่งหน้าขนมปัง!$C:$C,'รับ-จ่าย ประจำวัน'!$B182,เส้นแต่งหน้าขนมปัง!N:N)+SUMIF('วางแผนBC,CJ'!$C:$C,'รับ-จ่าย ประจำวัน'!$B182,'วางแผนBC,CJ'!N:N)+SUMIF(RD!$C:$C,'รับ-จ่าย ประจำวัน'!$B182,RD!N:N)+SUMIF('FG,ออนไล,คัดแยก'!$C:$C,'รับ-จ่าย ประจำวัน'!$B182,'FG,ออนไล,คัดแยก'!N:N)</f>
        <v>0</v>
      </c>
      <c r="AV182" s="16">
        <f>SUMIF(เตรียมส่วนผสม!$C:$C,'รับ-จ่าย ประจำวัน'!$B182,เตรียมส่วนผสม!O:O)+SUMIF(กวนไส้!$C:$C,'รับ-จ่าย ประจำวัน'!$B182,กวนไส้!O:O)+SUMIF(ผลิต1!$C:$C,'รับ-จ่าย ประจำวัน'!$B182,ผลิต1!O:O)+SUMIF(ผลิต2!$C:$C,'รับ-จ่าย ประจำวัน'!$B182,ผลิต2!O:O)+SUMIF(เส้นแต่งหน้าขนมเค้ก!$C:$C,'รับ-จ่าย ประจำวัน'!$B182,เส้นแต่งหน้าขนมเค้ก!O:O)+SUMIF(แพ็ค!$C:$C,'รับ-จ่าย ประจำวัน'!$B182,แพ็ค!O:O)+SUMIF(ธุรการ!$C:$C,'รับ-จ่าย ประจำวัน'!$B182,ธุรการ!O:O)+SUMIF(เส้นแต่งหน้าขนมปัง!$C:$C,'รับ-จ่าย ประจำวัน'!$B182,เส้นแต่งหน้าขนมปัง!O:O)+SUMIF('วางแผนBC,CJ'!$C:$C,'รับ-จ่าย ประจำวัน'!$B182,'วางแผนBC,CJ'!O:O)+SUMIF(RD!$C:$C,'รับ-จ่าย ประจำวัน'!$B182,RD!O:O)+SUMIF('FG,ออนไล,คัดแยก'!$C:$C,'รับ-จ่าย ประจำวัน'!$B182,'FG,ออนไล,คัดแยก'!O:O)</f>
        <v>0</v>
      </c>
      <c r="AW182" s="16">
        <f>SUMIF(เตรียมส่วนผสม!$C:$C,'รับ-จ่าย ประจำวัน'!$B182,เตรียมส่วนผสม!P:P)+SUMIF(กวนไส้!$C:$C,'รับ-จ่าย ประจำวัน'!$B182,กวนไส้!P:P)+SUMIF(ผลิต1!$C:$C,'รับ-จ่าย ประจำวัน'!$B182,ผลิต1!P:P)+SUMIF(ผลิต2!$C:$C,'รับ-จ่าย ประจำวัน'!$B182,ผลิต2!P:P)+SUMIF(เส้นแต่งหน้าขนมเค้ก!$C:$C,'รับ-จ่าย ประจำวัน'!$B182,เส้นแต่งหน้าขนมเค้ก!P:P)+SUMIF(แพ็ค!$C:$C,'รับ-จ่าย ประจำวัน'!$B182,แพ็ค!P:P)+SUMIF(ธุรการ!$C:$C,'รับ-จ่าย ประจำวัน'!$B182,ธุรการ!P:P)+SUMIF(เส้นแต่งหน้าขนมปัง!$C:$C,'รับ-จ่าย ประจำวัน'!$B182,เส้นแต่งหน้าขนมปัง!P:P)+SUMIF('วางแผนBC,CJ'!$C:$C,'รับ-จ่าย ประจำวัน'!$B182,'วางแผนBC,CJ'!P:P)+SUMIF(RD!$C:$C,'รับ-จ่าย ประจำวัน'!$B182,RD!P:P)+SUMIF('FG,ออนไล,คัดแยก'!$C:$C,'รับ-จ่าย ประจำวัน'!$B182,'FG,ออนไล,คัดแยก'!P:P)</f>
        <v>0</v>
      </c>
      <c r="AX182" s="16">
        <f>SUMIF(เตรียมส่วนผสม!$C:$C,'รับ-จ่าย ประจำวัน'!$B182,เตรียมส่วนผสม!Q:Q)+SUMIF(กวนไส้!$C:$C,'รับ-จ่าย ประจำวัน'!$B182,กวนไส้!Q:Q)+SUMIF(ผลิต1!$C:$C,'รับ-จ่าย ประจำวัน'!$B182,ผลิต1!Q:Q)+SUMIF(ผลิต2!$C:$C,'รับ-จ่าย ประจำวัน'!$B182,ผลิต2!Q:Q)+SUMIF(เส้นแต่งหน้าขนมเค้ก!$C:$C,'รับ-จ่าย ประจำวัน'!$B182,เส้นแต่งหน้าขนมเค้ก!Q:Q)+SUMIF(แพ็ค!$C:$C,'รับ-จ่าย ประจำวัน'!$B182,แพ็ค!Q:Q)+SUMIF(ธุรการ!$C:$C,'รับ-จ่าย ประจำวัน'!$B182,ธุรการ!Q:Q)+SUMIF(เส้นแต่งหน้าขนมปัง!$C:$C,'รับ-จ่าย ประจำวัน'!$B182,เส้นแต่งหน้าขนมปัง!Q:Q)+SUMIF('วางแผนBC,CJ'!$C:$C,'รับ-จ่าย ประจำวัน'!$B182,'วางแผนBC,CJ'!Q:Q)+SUMIF(RD!$C:$C,'รับ-จ่าย ประจำวัน'!$B182,RD!Q:Q)+SUMIF('FG,ออนไล,คัดแยก'!$C:$C,'รับ-จ่าย ประจำวัน'!$B182,'FG,ออนไล,คัดแยก'!Q:Q)</f>
        <v>0</v>
      </c>
      <c r="AY182" s="16">
        <f>SUMIF(เตรียมส่วนผสม!$C:$C,'รับ-จ่าย ประจำวัน'!$B182,เตรียมส่วนผสม!R:R)+SUMIF(กวนไส้!$C:$C,'รับ-จ่าย ประจำวัน'!$B182,กวนไส้!R:R)+SUMIF(ผลิต1!$C:$C,'รับ-จ่าย ประจำวัน'!$B182,ผลิต1!R:R)+SUMIF(ผลิต2!$C:$C,'รับ-จ่าย ประจำวัน'!$B182,ผลิต2!R:R)+SUMIF(เส้นแต่งหน้าขนมเค้ก!$C:$C,'รับ-จ่าย ประจำวัน'!$B182,เส้นแต่งหน้าขนมเค้ก!R:R)+SUMIF(แพ็ค!$C:$C,'รับ-จ่าย ประจำวัน'!$B182,แพ็ค!R:R)+SUMIF(ธุรการ!$C:$C,'รับ-จ่าย ประจำวัน'!$B182,ธุรการ!R:R)+SUMIF(เส้นแต่งหน้าขนมปัง!$C:$C,'รับ-จ่าย ประจำวัน'!$B182,เส้นแต่งหน้าขนมปัง!R:R)+SUMIF('วางแผนBC,CJ'!$C:$C,'รับ-จ่าย ประจำวัน'!$B182,'วางแผนBC,CJ'!R:R)+SUMIF(RD!$C:$C,'รับ-จ่าย ประจำวัน'!$B182,RD!R:R)+SUMIF('FG,ออนไล,คัดแยก'!$C:$C,'รับ-จ่าย ประจำวัน'!$B182,'FG,ออนไล,คัดแยก'!R:R)</f>
        <v>0</v>
      </c>
      <c r="AZ182" s="16">
        <f>SUMIF(เตรียมส่วนผสม!$C:$C,'รับ-จ่าย ประจำวัน'!$B182,เตรียมส่วนผสม!S:S)+SUMIF(กวนไส้!$C:$C,'รับ-จ่าย ประจำวัน'!$B182,กวนไส้!S:S)+SUMIF(ผลิต1!$C:$C,'รับ-จ่าย ประจำวัน'!$B182,ผลิต1!S:S)+SUMIF(ผลิต2!$C:$C,'รับ-จ่าย ประจำวัน'!$B182,ผลิต2!S:S)+SUMIF(เส้นแต่งหน้าขนมเค้ก!$C:$C,'รับ-จ่าย ประจำวัน'!$B182,เส้นแต่งหน้าขนมเค้ก!S:S)+SUMIF(แพ็ค!$C:$C,'รับ-จ่าย ประจำวัน'!$B182,แพ็ค!S:S)+SUMIF(ธุรการ!$C:$C,'รับ-จ่าย ประจำวัน'!$B182,ธุรการ!S:S)+SUMIF(เส้นแต่งหน้าขนมปัง!$C:$C,'รับ-จ่าย ประจำวัน'!$B182,เส้นแต่งหน้าขนมปัง!S:S)+SUMIF('วางแผนBC,CJ'!$C:$C,'รับ-จ่าย ประจำวัน'!$B182,'วางแผนBC,CJ'!S:S)+SUMIF(RD!$C:$C,'รับ-จ่าย ประจำวัน'!$B182,RD!S:S)+SUMIF('FG,ออนไล,คัดแยก'!$C:$C,'รับ-จ่าย ประจำวัน'!$B182,'FG,ออนไล,คัดแยก'!S:S)</f>
        <v>0</v>
      </c>
      <c r="BA182" s="16">
        <f>SUMIF(เตรียมส่วนผสม!$C:$C,'รับ-จ่าย ประจำวัน'!$B182,เตรียมส่วนผสม!T:T)+SUMIF(กวนไส้!$C:$C,'รับ-จ่าย ประจำวัน'!$B182,กวนไส้!T:T)+SUMIF(ผลิต1!$C:$C,'รับ-จ่าย ประจำวัน'!$B182,ผลิต1!T:T)+SUMIF(ผลิต2!$C:$C,'รับ-จ่าย ประจำวัน'!$B182,ผลิต2!T:T)+SUMIF(เส้นแต่งหน้าขนมเค้ก!$C:$C,'รับ-จ่าย ประจำวัน'!$B182,เส้นแต่งหน้าขนมเค้ก!T:T)+SUMIF(แพ็ค!$C:$C,'รับ-จ่าย ประจำวัน'!$B182,แพ็ค!T:T)+SUMIF(ธุรการ!$C:$C,'รับ-จ่าย ประจำวัน'!$B182,ธุรการ!T:T)+SUMIF(เส้นแต่งหน้าขนมปัง!$C:$C,'รับ-จ่าย ประจำวัน'!$B182,เส้นแต่งหน้าขนมปัง!T:T)+SUMIF('วางแผนBC,CJ'!$C:$C,'รับ-จ่าย ประจำวัน'!$B182,'วางแผนBC,CJ'!T:T)+SUMIF(RD!$C:$C,'รับ-จ่าย ประจำวัน'!$B182,RD!T:T)+SUMIF('FG,ออนไล,คัดแยก'!$C:$C,'รับ-จ่าย ประจำวัน'!$B182,'FG,ออนไล,คัดแยก'!T:T)</f>
        <v>0</v>
      </c>
      <c r="BB182" s="16">
        <f>SUMIF(เตรียมส่วนผสม!$C:$C,'รับ-จ่าย ประจำวัน'!$B182,เตรียมส่วนผสม!U:U)+SUMIF(กวนไส้!$C:$C,'รับ-จ่าย ประจำวัน'!$B182,กวนไส้!U:U)+SUMIF(ผลิต1!$C:$C,'รับ-จ่าย ประจำวัน'!$B182,ผลิต1!U:U)+SUMIF(ผลิต2!$C:$C,'รับ-จ่าย ประจำวัน'!$B182,ผลิต2!U:U)+SUMIF(เส้นแต่งหน้าขนมเค้ก!$C:$C,'รับ-จ่าย ประจำวัน'!$B182,เส้นแต่งหน้าขนมเค้ก!U:U)+SUMIF(แพ็ค!$C:$C,'รับ-จ่าย ประจำวัน'!$B182,แพ็ค!U:U)+SUMIF(ธุรการ!$C:$C,'รับ-จ่าย ประจำวัน'!$B182,ธุรการ!U:U)+SUMIF(เส้นแต่งหน้าขนมปัง!$C:$C,'รับ-จ่าย ประจำวัน'!$B182,เส้นแต่งหน้าขนมปัง!U:U)+SUMIF('วางแผนBC,CJ'!$C:$C,'รับ-จ่าย ประจำวัน'!$B182,'วางแผนBC,CJ'!U:U)+SUMIF(RD!$C:$C,'รับ-จ่าย ประจำวัน'!$B182,RD!U:U)+SUMIF('FG,ออนไล,คัดแยก'!$C:$C,'รับ-จ่าย ประจำวัน'!$B182,'FG,ออนไล,คัดแยก'!U:U)</f>
        <v>0</v>
      </c>
      <c r="BC182" s="16">
        <f>SUMIF(เตรียมส่วนผสม!$C:$C,'รับ-จ่าย ประจำวัน'!$B182,เตรียมส่วนผสม!V:V)+SUMIF(กวนไส้!$C:$C,'รับ-จ่าย ประจำวัน'!$B182,กวนไส้!V:V)+SUMIF(ผลิต1!$C:$C,'รับ-จ่าย ประจำวัน'!$B182,ผลิต1!V:V)+SUMIF(ผลิต2!$C:$C,'รับ-จ่าย ประจำวัน'!$B182,ผลิต2!V:V)+SUMIF(เส้นแต่งหน้าขนมเค้ก!$C:$C,'รับ-จ่าย ประจำวัน'!$B182,เส้นแต่งหน้าขนมเค้ก!V:V)+SUMIF(แพ็ค!$C:$C,'รับ-จ่าย ประจำวัน'!$B182,แพ็ค!V:V)+SUMIF(ธุรการ!$C:$C,'รับ-จ่าย ประจำวัน'!$B182,ธุรการ!V:V)+SUMIF(เส้นแต่งหน้าขนมปัง!$C:$C,'รับ-จ่าย ประจำวัน'!$B182,เส้นแต่งหน้าขนมปัง!V:V)+SUMIF('วางแผนBC,CJ'!$C:$C,'รับ-จ่าย ประจำวัน'!$B182,'วางแผนBC,CJ'!V:V)+SUMIF(RD!$C:$C,'รับ-จ่าย ประจำวัน'!$B182,RD!V:V)+SUMIF('FG,ออนไล,คัดแยก'!$C:$C,'รับ-จ่าย ประจำวัน'!$B182,'FG,ออนไล,คัดแยก'!V:V)</f>
        <v>0</v>
      </c>
      <c r="BD182" s="16">
        <f>SUMIF(เตรียมส่วนผสม!$C:$C,'รับ-จ่าย ประจำวัน'!$B182,เตรียมส่วนผสม!W:W)+SUMIF(กวนไส้!$C:$C,'รับ-จ่าย ประจำวัน'!$B182,กวนไส้!W:W)+SUMIF(ผลิต1!$C:$C,'รับ-จ่าย ประจำวัน'!$B182,ผลิต1!W:W)+SUMIF(ผลิต2!$C:$C,'รับ-จ่าย ประจำวัน'!$B182,ผลิต2!W:W)+SUMIF(เส้นแต่งหน้าขนมเค้ก!$C:$C,'รับ-จ่าย ประจำวัน'!$B182,เส้นแต่งหน้าขนมเค้ก!W:W)+SUMIF(แพ็ค!$C:$C,'รับ-จ่าย ประจำวัน'!$B182,แพ็ค!W:W)+SUMIF(ธุรการ!$C:$C,'รับ-จ่าย ประจำวัน'!$B182,ธุรการ!W:W)+SUMIF(เส้นแต่งหน้าขนมปัง!$C:$C,'รับ-จ่าย ประจำวัน'!$B182,เส้นแต่งหน้าขนมปัง!W:W)+SUMIF('วางแผนBC,CJ'!$C:$C,'รับ-จ่าย ประจำวัน'!$B182,'วางแผนBC,CJ'!W:W)+SUMIF(RD!$C:$C,'รับ-จ่าย ประจำวัน'!$B182,RD!W:W)+SUMIF('FG,ออนไล,คัดแยก'!$C:$C,'รับ-จ่าย ประจำวัน'!$B182,'FG,ออนไล,คัดแยก'!W:W)</f>
        <v>0</v>
      </c>
      <c r="BE182" s="16">
        <f>SUMIF(เตรียมส่วนผสม!$C:$C,'รับ-จ่าย ประจำวัน'!$B182,เตรียมส่วนผสม!X:X)+SUMIF(กวนไส้!$C:$C,'รับ-จ่าย ประจำวัน'!$B182,กวนไส้!X:X)+SUMIF(ผลิต1!$C:$C,'รับ-จ่าย ประจำวัน'!$B182,ผลิต1!X:X)+SUMIF(ผลิต2!$C:$C,'รับ-จ่าย ประจำวัน'!$B182,ผลิต2!X:X)+SUMIF(เส้นแต่งหน้าขนมเค้ก!$C:$C,'รับ-จ่าย ประจำวัน'!$B182,เส้นแต่งหน้าขนมเค้ก!X:X)+SUMIF(แพ็ค!$C:$C,'รับ-จ่าย ประจำวัน'!$B182,แพ็ค!X:X)+SUMIF(ธุรการ!$C:$C,'รับ-จ่าย ประจำวัน'!$B182,ธุรการ!X:X)+SUMIF(เส้นแต่งหน้าขนมปัง!$C:$C,'รับ-จ่าย ประจำวัน'!$B182,เส้นแต่งหน้าขนมปัง!X:X)+SUMIF('วางแผนBC,CJ'!$C:$C,'รับ-จ่าย ประจำวัน'!$B182,'วางแผนBC,CJ'!X:X)+SUMIF(RD!$C:$C,'รับ-จ่าย ประจำวัน'!$B182,RD!X:X)+SUMIF('FG,ออนไล,คัดแยก'!$C:$C,'รับ-จ่าย ประจำวัน'!$B182,'FG,ออนไล,คัดแยก'!X:X)</f>
        <v>0</v>
      </c>
      <c r="BF182" s="16">
        <f>SUMIF(เตรียมส่วนผสม!$C:$C,'รับ-จ่าย ประจำวัน'!$B182,เตรียมส่วนผสม!Y:Y)+SUMIF(กวนไส้!$C:$C,'รับ-จ่าย ประจำวัน'!$B182,กวนไส้!Y:Y)+SUMIF(ผลิต1!$C:$C,'รับ-จ่าย ประจำวัน'!$B182,ผลิต1!Y:Y)+SUMIF(ผลิต2!$C:$C,'รับ-จ่าย ประจำวัน'!$B182,ผลิต2!Y:Y)+SUMIF(เส้นแต่งหน้าขนมเค้ก!$C:$C,'รับ-จ่าย ประจำวัน'!$B182,เส้นแต่งหน้าขนมเค้ก!Y:Y)+SUMIF(แพ็ค!$C:$C,'รับ-จ่าย ประจำวัน'!$B182,แพ็ค!Y:Y)+SUMIF(ธุรการ!$C:$C,'รับ-จ่าย ประจำวัน'!$B182,ธุรการ!Y:Y)+SUMIF(เส้นแต่งหน้าขนมปัง!$C:$C,'รับ-จ่าย ประจำวัน'!$B182,เส้นแต่งหน้าขนมปัง!Y:Y)+SUMIF('วางแผนBC,CJ'!$C:$C,'รับ-จ่าย ประจำวัน'!$B182,'วางแผนBC,CJ'!Y:Y)+SUMIF(RD!$C:$C,'รับ-จ่าย ประจำวัน'!$B182,RD!Y:Y)+SUMIF('FG,ออนไล,คัดแยก'!$C:$C,'รับ-จ่าย ประจำวัน'!$B182,'FG,ออนไล,คัดแยก'!Y:Y)</f>
        <v>0</v>
      </c>
      <c r="BG182" s="16">
        <f>SUMIF(เตรียมส่วนผสม!$C:$C,'รับ-จ่าย ประจำวัน'!$B182,เตรียมส่วนผสม!Z:Z)+SUMIF(กวนไส้!$C:$C,'รับ-จ่าย ประจำวัน'!$B182,กวนไส้!Z:Z)+SUMIF(ผลิต1!$C:$C,'รับ-จ่าย ประจำวัน'!$B182,ผลิต1!Z:Z)+SUMIF(ผลิต2!$C:$C,'รับ-จ่าย ประจำวัน'!$B182,ผลิต2!Z:Z)+SUMIF(เส้นแต่งหน้าขนมเค้ก!$C:$C,'รับ-จ่าย ประจำวัน'!$B182,เส้นแต่งหน้าขนมเค้ก!Z:Z)+SUMIF(แพ็ค!$C:$C,'รับ-จ่าย ประจำวัน'!$B182,แพ็ค!Z:Z)+SUMIF(ธุรการ!$C:$C,'รับ-จ่าย ประจำวัน'!$B182,ธุรการ!Z:Z)+SUMIF(เส้นแต่งหน้าขนมปัง!$C:$C,'รับ-จ่าย ประจำวัน'!$B182,เส้นแต่งหน้าขนมปัง!Z:Z)+SUMIF('วางแผนBC,CJ'!$C:$C,'รับ-จ่าย ประจำวัน'!$B182,'วางแผนBC,CJ'!Z:Z)+SUMIF(RD!$C:$C,'รับ-จ่าย ประจำวัน'!$B182,RD!Z:Z)+SUMIF('FG,ออนไล,คัดแยก'!$C:$C,'รับ-จ่าย ประจำวัน'!$B182,'FG,ออนไล,คัดแยก'!Z:Z)</f>
        <v>0</v>
      </c>
      <c r="BH182" s="16">
        <f>SUMIF(เตรียมส่วนผสม!$C:$C,'รับ-จ่าย ประจำวัน'!$B182,เตรียมส่วนผสม!AA:AA)+SUMIF(กวนไส้!$C:$C,'รับ-จ่าย ประจำวัน'!$B182,กวนไส้!AA:AA)+SUMIF(ผลิต1!$C:$C,'รับ-จ่าย ประจำวัน'!$B182,ผลิต1!AA:AA)+SUMIF(ผลิต2!$C:$C,'รับ-จ่าย ประจำวัน'!$B182,ผลิต2!AA:AA)+SUMIF(เส้นแต่งหน้าขนมเค้ก!$C:$C,'รับ-จ่าย ประจำวัน'!$B182,เส้นแต่งหน้าขนมเค้ก!AA:AA)+SUMIF(แพ็ค!$C:$C,'รับ-จ่าย ประจำวัน'!$B182,แพ็ค!AA:AA)+SUMIF(ธุรการ!$C:$C,'รับ-จ่าย ประจำวัน'!$B182,ธุรการ!AA:AA)+SUMIF(เส้นแต่งหน้าขนมปัง!$C:$C,'รับ-จ่าย ประจำวัน'!$B182,เส้นแต่งหน้าขนมปัง!AA:AA)+SUMIF('วางแผนBC,CJ'!$C:$C,'รับ-จ่าย ประจำวัน'!$B182,'วางแผนBC,CJ'!AA:AA)+SUMIF(RD!$C:$C,'รับ-จ่าย ประจำวัน'!$B182,RD!AA:AA)+SUMIF('FG,ออนไล,คัดแยก'!$C:$C,'รับ-จ่าย ประจำวัน'!$B182,'FG,ออนไล,คัดแยก'!AA:AA)</f>
        <v>0</v>
      </c>
      <c r="BI182" s="16">
        <f>SUMIF(เตรียมส่วนผสม!$C:$C,'รับ-จ่าย ประจำวัน'!$B182,เตรียมส่วนผสม!AB:AB)+SUMIF(กวนไส้!$C:$C,'รับ-จ่าย ประจำวัน'!$B182,กวนไส้!AB:AB)+SUMIF(ผลิต1!$C:$C,'รับ-จ่าย ประจำวัน'!$B182,ผลิต1!AB:AB)+SUMIF(ผลิต2!$C:$C,'รับ-จ่าย ประจำวัน'!$B182,ผลิต2!AB:AB)+SUMIF(เส้นแต่งหน้าขนมเค้ก!$C:$C,'รับ-จ่าย ประจำวัน'!$B182,เส้นแต่งหน้าขนมเค้ก!AB:AB)+SUMIF(แพ็ค!$C:$C,'รับ-จ่าย ประจำวัน'!$B182,แพ็ค!AB:AB)+SUMIF(ธุรการ!$C:$C,'รับ-จ่าย ประจำวัน'!$B182,ธุรการ!AB:AB)+SUMIF(เส้นแต่งหน้าขนมปัง!$C:$C,'รับ-จ่าย ประจำวัน'!$B182,เส้นแต่งหน้าขนมปัง!AB:AB)+SUMIF('วางแผนBC,CJ'!$C:$C,'รับ-จ่าย ประจำวัน'!$B182,'วางแผนBC,CJ'!AB:AB)+SUMIF(RD!$C:$C,'รับ-จ่าย ประจำวัน'!$B182,RD!AB:AB)+SUMIF('FG,ออนไล,คัดแยก'!$C:$C,'รับ-จ่าย ประจำวัน'!$B182,'FG,ออนไล,คัดแยก'!AB:AB)</f>
        <v>0</v>
      </c>
      <c r="BJ182" s="16">
        <f>SUMIF(เตรียมส่วนผสม!$C:$C,'รับ-จ่าย ประจำวัน'!$B182,เตรียมส่วนผสม!AC:AC)+SUMIF(กวนไส้!$C:$C,'รับ-จ่าย ประจำวัน'!$B182,กวนไส้!AC:AC)+SUMIF(ผลิต1!$C:$C,'รับ-จ่าย ประจำวัน'!$B182,ผลิต1!AC:AC)+SUMIF(ผลิต2!$C:$C,'รับ-จ่าย ประจำวัน'!$B182,ผลิต2!AC:AC)+SUMIF(เส้นแต่งหน้าขนมเค้ก!$C:$C,'รับ-จ่าย ประจำวัน'!$B182,เส้นแต่งหน้าขนมเค้ก!AC:AC)+SUMIF(แพ็ค!$C:$C,'รับ-จ่าย ประจำวัน'!$B182,แพ็ค!AC:AC)+SUMIF(ธุรการ!$C:$C,'รับ-จ่าย ประจำวัน'!$B182,ธุรการ!AC:AC)+SUMIF(เส้นแต่งหน้าขนมปัง!$C:$C,'รับ-จ่าย ประจำวัน'!$B182,เส้นแต่งหน้าขนมปัง!AC:AC)+SUMIF('วางแผนBC,CJ'!$C:$C,'รับ-จ่าย ประจำวัน'!$B182,'วางแผนBC,CJ'!AC:AC)+SUMIF(RD!$C:$C,'รับ-จ่าย ประจำวัน'!$B182,RD!AC:AC)+SUMIF('FG,ออนไล,คัดแยก'!$C:$C,'รับ-จ่าย ประจำวัน'!$B182,'FG,ออนไล,คัดแยก'!AC:AC)</f>
        <v>0</v>
      </c>
      <c r="BK182" s="16">
        <f>SUMIF(เตรียมส่วนผสม!$C:$C,'รับ-จ่าย ประจำวัน'!$B182,เตรียมส่วนผสม!AD:AD)+SUMIF(กวนไส้!$C:$C,'รับ-จ่าย ประจำวัน'!$B182,กวนไส้!AD:AD)+SUMIF(ผลิต1!$C:$C,'รับ-จ่าย ประจำวัน'!$B182,ผลิต1!AD:AD)+SUMIF(ผลิต2!$C:$C,'รับ-จ่าย ประจำวัน'!$B182,ผลิต2!AD:AD)+SUMIF(เส้นแต่งหน้าขนมเค้ก!$C:$C,'รับ-จ่าย ประจำวัน'!$B182,เส้นแต่งหน้าขนมเค้ก!AD:AD)+SUMIF(แพ็ค!$C:$C,'รับ-จ่าย ประจำวัน'!$B182,แพ็ค!AD:AD)+SUMIF(ธุรการ!$C:$C,'รับ-จ่าย ประจำวัน'!$B182,ธุรการ!AD:AD)+SUMIF(เส้นแต่งหน้าขนมปัง!$C:$C,'รับ-จ่าย ประจำวัน'!$B182,เส้นแต่งหน้าขนมปัง!AD:AD)+SUMIF('วางแผนBC,CJ'!$C:$C,'รับ-จ่าย ประจำวัน'!$B182,'วางแผนBC,CJ'!AD:AD)+SUMIF(RD!$C:$C,'รับ-จ่าย ประจำวัน'!$B182,RD!AD:AD)+SUMIF('FG,ออนไล,คัดแยก'!$C:$C,'รับ-จ่าย ประจำวัน'!$B182,'FG,ออนไล,คัดแยก'!AD:AD)</f>
        <v>0</v>
      </c>
      <c r="BL182" s="16">
        <f>SUMIF(เตรียมส่วนผสม!$C:$C,'รับ-จ่าย ประจำวัน'!$B182,เตรียมส่วนผสม!AE:AE)+SUMIF(กวนไส้!$C:$C,'รับ-จ่าย ประจำวัน'!$B182,กวนไส้!AE:AE)+SUMIF(ผลิต1!$C:$C,'รับ-จ่าย ประจำวัน'!$B182,ผลิต1!AE:AE)+SUMIF(ผลิต2!$C:$C,'รับ-จ่าย ประจำวัน'!$B182,ผลิต2!AE:AE)+SUMIF(เส้นแต่งหน้าขนมเค้ก!$C:$C,'รับ-จ่าย ประจำวัน'!$B182,เส้นแต่งหน้าขนมเค้ก!AE:AE)+SUMIF(แพ็ค!$C:$C,'รับ-จ่าย ประจำวัน'!$B182,แพ็ค!AE:AE)+SUMIF(ธุรการ!$C:$C,'รับ-จ่าย ประจำวัน'!$B182,ธุรการ!AE:AE)+SUMIF(เส้นแต่งหน้าขนมปัง!$C:$C,'รับ-จ่าย ประจำวัน'!$B182,เส้นแต่งหน้าขนมปัง!AE:AE)+SUMIF('วางแผนBC,CJ'!$C:$C,'รับ-จ่าย ประจำวัน'!$B182,'วางแผนBC,CJ'!AE:AE)+SUMIF(RD!$C:$C,'รับ-จ่าย ประจำวัน'!$B182,RD!AE:AE)+SUMIF('FG,ออนไล,คัดแยก'!$C:$C,'รับ-จ่าย ประจำวัน'!$B182,'FG,ออนไล,คัดแยก'!AE:AE)</f>
        <v>0</v>
      </c>
      <c r="BM182" s="16">
        <f>SUMIF(เตรียมส่วนผสม!$C:$C,'รับ-จ่าย ประจำวัน'!$B182,เตรียมส่วนผสม!AF:AF)+SUMIF(กวนไส้!$C:$C,'รับ-จ่าย ประจำวัน'!$B182,กวนไส้!AF:AF)+SUMIF(ผลิต1!$C:$C,'รับ-จ่าย ประจำวัน'!$B182,ผลิต1!AF:AF)+SUMIF(ผลิต2!$C:$C,'รับ-จ่าย ประจำวัน'!$B182,ผลิต2!AF:AF)+SUMIF(เส้นแต่งหน้าขนมเค้ก!$C:$C,'รับ-จ่าย ประจำวัน'!$B182,เส้นแต่งหน้าขนมเค้ก!AF:AF)+SUMIF(แพ็ค!$C:$C,'รับ-จ่าย ประจำวัน'!$B182,แพ็ค!AF:AF)+SUMIF(ธุรการ!$C:$C,'รับ-จ่าย ประจำวัน'!$B182,ธุรการ!AF:AF)+SUMIF(เส้นแต่งหน้าขนมปัง!$C:$C,'รับ-จ่าย ประจำวัน'!$B182,เส้นแต่งหน้าขนมปัง!AF:AF)+SUMIF('วางแผนBC,CJ'!$C:$C,'รับ-จ่าย ประจำวัน'!$B182,'วางแผนBC,CJ'!AF:AF)+SUMIF(RD!$C:$C,'รับ-จ่าย ประจำวัน'!$B182,RD!AF:AF)+SUMIF('FG,ออนไล,คัดแยก'!$C:$C,'รับ-จ่าย ประจำวัน'!$B182,'FG,ออนไล,คัดแยก'!AF:AF)</f>
        <v>0</v>
      </c>
      <c r="BN182" s="16">
        <f>SUMIF(เตรียมส่วนผสม!$C:$C,'รับ-จ่าย ประจำวัน'!$B182,เตรียมส่วนผสม!AG:AG)+SUMIF(กวนไส้!$C:$C,'รับ-จ่าย ประจำวัน'!$B182,กวนไส้!AG:AG)+SUMIF(ผลิต1!$C:$C,'รับ-จ่าย ประจำวัน'!$B182,ผลิต1!AG:AG)+SUMIF(ผลิต2!$C:$C,'รับ-จ่าย ประจำวัน'!$B182,ผลิต2!AG:AG)+SUMIF(เส้นแต่งหน้าขนมเค้ก!$C:$C,'รับ-จ่าย ประจำวัน'!$B182,เส้นแต่งหน้าขนมเค้ก!AG:AG)+SUMIF(แพ็ค!$C:$C,'รับ-จ่าย ประจำวัน'!$B182,แพ็ค!AG:AG)+SUMIF(ธุรการ!$C:$C,'รับ-จ่าย ประจำวัน'!$B182,ธุรการ!AG:AG)+SUMIF(เส้นแต่งหน้าขนมปัง!$C:$C,'รับ-จ่าย ประจำวัน'!$B182,เส้นแต่งหน้าขนมปัง!AG:AG)+SUMIF('วางแผนBC,CJ'!$C:$C,'รับ-จ่าย ประจำวัน'!$B182,'วางแผนBC,CJ'!AG:AG)+SUMIF(RD!$C:$C,'รับ-จ่าย ประจำวัน'!$B182,RD!AG:AG)+SUMIF('FG,ออนไล,คัดแยก'!$C:$C,'รับ-จ่าย ประจำวัน'!$B182,'FG,ออนไล,คัดแยก'!AG:AG)</f>
        <v>0</v>
      </c>
      <c r="BO182" s="16">
        <f>SUMIF(เตรียมส่วนผสม!$C:$C,'รับ-จ่าย ประจำวัน'!$B182,เตรียมส่วนผสม!AH:AH)+SUMIF(กวนไส้!$C:$C,'รับ-จ่าย ประจำวัน'!$B182,กวนไส้!AH:AH)+SUMIF(ผลิต1!$C:$C,'รับ-จ่าย ประจำวัน'!$B182,ผลิต1!AH:AH)+SUMIF(ผลิต2!$C:$C,'รับ-จ่าย ประจำวัน'!$B182,ผลิต2!AH:AH)+SUMIF(เส้นแต่งหน้าขนมเค้ก!$C:$C,'รับ-จ่าย ประจำวัน'!$B182,เส้นแต่งหน้าขนมเค้ก!AH:AH)+SUMIF(แพ็ค!$C:$C,'รับ-จ่าย ประจำวัน'!$B182,แพ็ค!AH:AH)+SUMIF(ธุรการ!$C:$C,'รับ-จ่าย ประจำวัน'!$B182,ธุรการ!AH:AH)+SUMIF(เส้นแต่งหน้าขนมปัง!$C:$C,'รับ-จ่าย ประจำวัน'!$B182,เส้นแต่งหน้าขนมปัง!AH:AH)+SUMIF('วางแผนBC,CJ'!$C:$C,'รับ-จ่าย ประจำวัน'!$B182,'วางแผนBC,CJ'!AH:AH)+SUMIF(RD!$C:$C,'รับ-จ่าย ประจำวัน'!$B182,RD!AH:AH)+SUMIF('FG,ออนไล,คัดแยก'!$C:$C,'รับ-จ่าย ประจำวัน'!$B182,'FG,ออนไล,คัดแยก'!AH:AH)</f>
        <v>0</v>
      </c>
      <c r="BP182" s="16">
        <f>SUMIF(เตรียมส่วนผสม!$C:$C,'รับ-จ่าย ประจำวัน'!$B182,เตรียมส่วนผสม!AI:AI)+SUMIF(กวนไส้!$C:$C,'รับ-จ่าย ประจำวัน'!$B182,กวนไส้!AI:AI)+SUMIF(ผลิต1!$C:$C,'รับ-จ่าย ประจำวัน'!$B182,ผลิต1!AI:AI)+SUMIF(ผลิต2!$C:$C,'รับ-จ่าย ประจำวัน'!$B182,ผลิต2!AI:AI)+SUMIF(เส้นแต่งหน้าขนมเค้ก!$C:$C,'รับ-จ่าย ประจำวัน'!$B182,เส้นแต่งหน้าขนมเค้ก!AI:AI)+SUMIF(แพ็ค!$C:$C,'รับ-จ่าย ประจำวัน'!$B182,แพ็ค!AI:AI)+SUMIF(ธุรการ!$C:$C,'รับ-จ่าย ประจำวัน'!$B182,ธุรการ!AI:AI)+SUMIF(เส้นแต่งหน้าขนมปัง!$C:$C,'รับ-จ่าย ประจำวัน'!$B182,เส้นแต่งหน้าขนมปัง!AI:AI)+SUMIF('วางแผนBC,CJ'!$C:$C,'รับ-จ่าย ประจำวัน'!$B182,'วางแผนBC,CJ'!AI:AI)+SUMIF(RD!$C:$C,'รับ-จ่าย ประจำวัน'!$B182,RD!AI:AI)+SUMIF('FG,ออนไล,คัดแยก'!$C:$C,'รับ-จ่าย ประจำวัน'!$B182,'FG,ออนไล,คัดแยก'!AI:AI)</f>
        <v>0</v>
      </c>
      <c r="BQ182" s="16">
        <f>SUMIF(เตรียมส่วนผสม!$C:$C,'รับ-จ่าย ประจำวัน'!$B182,เตรียมส่วนผสม!AJ:AJ)+SUMIF(กวนไส้!$C:$C,'รับ-จ่าย ประจำวัน'!$B182,กวนไส้!AJ:AJ)+SUMIF(ผลิต1!$C:$C,'รับ-จ่าย ประจำวัน'!$B182,ผลิต1!AJ:AJ)+SUMIF(ผลิต2!$C:$C,'รับ-จ่าย ประจำวัน'!$B182,ผลิต2!AJ:AJ)+SUMIF(เส้นแต่งหน้าขนมเค้ก!$C:$C,'รับ-จ่าย ประจำวัน'!$B182,เส้นแต่งหน้าขนมเค้ก!AJ:AJ)+SUMIF(แพ็ค!$C:$C,'รับ-จ่าย ประจำวัน'!$B182,แพ็ค!AJ:AJ)+SUMIF(ธุรการ!$C:$C,'รับ-จ่าย ประจำวัน'!$B182,ธุรการ!AJ:AJ)+SUMIF(เส้นแต่งหน้าขนมปัง!$C:$C,'รับ-จ่าย ประจำวัน'!$B182,เส้นแต่งหน้าขนมปัง!AJ:AJ)+SUMIF('วางแผนBC,CJ'!$C:$C,'รับ-จ่าย ประจำวัน'!$B182,'วางแผนBC,CJ'!AJ:AJ)+SUMIF(RD!$C:$C,'รับ-จ่าย ประจำวัน'!$B182,RD!AJ:AJ)+SUMIF('FG,ออนไล,คัดแยก'!$C:$C,'รับ-จ่าย ประจำวัน'!$B182,'FG,ออนไล,คัดแยก'!AJ:AJ)</f>
        <v>0</v>
      </c>
      <c r="BR182" s="16">
        <f>SUMIF(เตรียมส่วนผสม!$C:$C,'รับ-จ่าย ประจำวัน'!$B182,เตรียมส่วนผสม!AK:AK)+SUMIF(กวนไส้!$C:$C,'รับ-จ่าย ประจำวัน'!$B182,กวนไส้!AK:AK)+SUMIF(ผลิต1!$C:$C,'รับ-จ่าย ประจำวัน'!$B182,ผลิต1!AK:AK)+SUMIF(ผลิต2!$C:$C,'รับ-จ่าย ประจำวัน'!$B182,ผลิต2!AK:AK)+SUMIF(เส้นแต่งหน้าขนมเค้ก!$C:$C,'รับ-จ่าย ประจำวัน'!$B182,เส้นแต่งหน้าขนมเค้ก!AK:AK)+SUMIF(แพ็ค!$C:$C,'รับ-จ่าย ประจำวัน'!$B182,แพ็ค!AK:AK)+SUMIF(ธุรการ!$C:$C,'รับ-จ่าย ประจำวัน'!$B182,ธุรการ!AK:AK)+SUMIF(เส้นแต่งหน้าขนมปัง!$C:$C,'รับ-จ่าย ประจำวัน'!$B182,เส้นแต่งหน้าขนมปัง!AK:AK)+SUMIF('วางแผนBC,CJ'!$C:$C,'รับ-จ่าย ประจำวัน'!$B182,'วางแผนBC,CJ'!AK:AK)+SUMIF(RD!$C:$C,'รับ-จ่าย ประจำวัน'!$B182,RD!AK:AK)+SUMIF('FG,ออนไล,คัดแยก'!$C:$C,'รับ-จ่าย ประจำวัน'!$B182,'FG,ออนไล,คัดแยก'!AK:AK)</f>
        <v>0</v>
      </c>
      <c r="BS182" s="16">
        <f>SUMIF(เตรียมส่วนผสม!$C:$C,'รับ-จ่าย ประจำวัน'!$B182,เตรียมส่วนผสม!AL:AL)+SUMIF(กวนไส้!$C:$C,'รับ-จ่าย ประจำวัน'!$B182,กวนไส้!AL:AL)+SUMIF(ผลิต1!$C:$C,'รับ-จ่าย ประจำวัน'!$B182,ผลิต1!AL:AL)+SUMIF(ผลิต2!$C:$C,'รับ-จ่าย ประจำวัน'!$B182,ผลิต2!AL:AL)+SUMIF(เส้นแต่งหน้าขนมเค้ก!$C:$C,'รับ-จ่าย ประจำวัน'!$B182,เส้นแต่งหน้าขนมเค้ก!AL:AL)+SUMIF(แพ็ค!$C:$C,'รับ-จ่าย ประจำวัน'!$B182,แพ็ค!AL:AL)+SUMIF(ธุรการ!$C:$C,'รับ-จ่าย ประจำวัน'!$B182,ธุรการ!AL:AL)+SUMIF(เส้นแต่งหน้าขนมปัง!$C:$C,'รับ-จ่าย ประจำวัน'!$B182,เส้นแต่งหน้าขนมปัง!AL:AL)+SUMIF('วางแผนBC,CJ'!$C:$C,'รับ-จ่าย ประจำวัน'!$B182,'วางแผนBC,CJ'!AL:AL)+SUMIF(RD!$C:$C,'รับ-จ่าย ประจำวัน'!$B182,RD!AL:AL)+SUMIF('FG,ออนไล,คัดแยก'!$C:$C,'รับ-จ่าย ประจำวัน'!$B182,'FG,ออนไล,คัดแยก'!AL:AL)</f>
        <v>0</v>
      </c>
      <c r="BT182" s="18">
        <f t="shared" si="36"/>
        <v>0</v>
      </c>
      <c r="BU182" s="116"/>
      <c r="BV182" s="146">
        <f t="shared" si="37"/>
        <v>71042</v>
      </c>
      <c r="BW182" s="183">
        <v>30</v>
      </c>
      <c r="BX182" s="172">
        <f t="shared" si="42"/>
        <v>0</v>
      </c>
      <c r="BY182" s="188" t="e">
        <f t="shared" si="40"/>
        <v>#DIV/0!</v>
      </c>
      <c r="BZ182" s="180" t="e">
        <f t="shared" ca="1" si="38"/>
        <v>#DIV/0!</v>
      </c>
      <c r="CA182" s="93"/>
      <c r="CB182" s="93"/>
      <c r="CC182" s="93"/>
      <c r="CD182" s="93"/>
      <c r="CE182" s="93"/>
      <c r="CF182" s="93"/>
      <c r="CG182" s="93"/>
      <c r="CH182" s="93"/>
      <c r="CI182" s="93"/>
      <c r="CJ182" s="94"/>
      <c r="CK182" s="9">
        <f t="shared" si="41"/>
        <v>71042</v>
      </c>
    </row>
    <row r="183" spans="1:89" x14ac:dyDescent="0.5">
      <c r="A183" s="149" t="s">
        <v>683</v>
      </c>
      <c r="B183" s="34">
        <v>1023101010</v>
      </c>
      <c r="C183" s="10" t="s">
        <v>684</v>
      </c>
      <c r="D183" s="135" t="s">
        <v>91</v>
      </c>
      <c r="E183" s="11">
        <v>0</v>
      </c>
      <c r="F183" s="75"/>
      <c r="G183" s="11" t="s">
        <v>62</v>
      </c>
      <c r="H183" s="12">
        <v>243590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3"/>
      <c r="AF183" s="13"/>
      <c r="AG183" s="13"/>
      <c r="AH183" s="13"/>
      <c r="AI183" s="14"/>
      <c r="AJ183" s="14"/>
      <c r="AK183" s="14"/>
      <c r="AL183" s="14"/>
      <c r="AM183" s="14"/>
      <c r="AN183" s="15">
        <f t="shared" si="35"/>
        <v>0</v>
      </c>
      <c r="AO183" s="16">
        <f>SUMIF(เตรียมส่วนผสม!$C:$C,'รับ-จ่าย ประจำวัน'!$B183,เตรียมส่วนผสม!H:H)+SUMIF(กวนไส้!$C:$C,'รับ-จ่าย ประจำวัน'!$B183,กวนไส้!H:H)+SUMIF(ผลิต1!$C:$C,'รับ-จ่าย ประจำวัน'!$B183,ผลิต1!H:H)+SUMIF(ผลิต2!$C:$C,'รับ-จ่าย ประจำวัน'!$B183,ผลิต2!H:H)+SUMIF(เส้นแต่งหน้าขนมเค้ก!$C:$C,'รับ-จ่าย ประจำวัน'!$B183,เส้นแต่งหน้าขนมเค้ก!H:H)+SUMIF(แพ็ค!$C:$C,'รับ-จ่าย ประจำวัน'!$B183,แพ็ค!H:H)+SUMIF(ธุรการ!$C:$C,'รับ-จ่าย ประจำวัน'!$B183,ธุรการ!H:H)+SUMIF(เส้นแต่งหน้าขนมปัง!$C:$C,'รับ-จ่าย ประจำวัน'!$B183,เส้นแต่งหน้าขนมปัง!H:H)+SUMIF('วางแผนBC,CJ'!$C:$C,'รับ-จ่าย ประจำวัน'!$B183,'วางแผนBC,CJ'!H:H)+SUMIF(RD!$C:$C,'รับ-จ่าย ประจำวัน'!$B183,RD!H:H)+SUMIF('FG,ออนไล,คัดแยก'!$C:$C,'รับ-จ่าย ประจำวัน'!$B183,'FG,ออนไล,คัดแยก'!H:H)</f>
        <v>0</v>
      </c>
      <c r="AP183" s="16">
        <f>SUMIF(เตรียมส่วนผสม!$C:$C,'รับ-จ่าย ประจำวัน'!$B183,เตรียมส่วนผสม!I:I)+SUMIF(กวนไส้!$C:$C,'รับ-จ่าย ประจำวัน'!$B183,กวนไส้!I:I)+SUMIF(ผลิต1!$C:$C,'รับ-จ่าย ประจำวัน'!$B183,ผลิต1!I:I)+SUMIF(ผลิต2!$C:$C,'รับ-จ่าย ประจำวัน'!$B183,ผลิต2!I:I)+SUMIF(เส้นแต่งหน้าขนมเค้ก!$C:$C,'รับ-จ่าย ประจำวัน'!$B183,เส้นแต่งหน้าขนมเค้ก!I:I)+SUMIF(แพ็ค!$C:$C,'รับ-จ่าย ประจำวัน'!$B183,แพ็ค!I:I)+SUMIF(ธุรการ!$C:$C,'รับ-จ่าย ประจำวัน'!$B183,ธุรการ!I:I)+SUMIF(เส้นแต่งหน้าขนมปัง!$C:$C,'รับ-จ่าย ประจำวัน'!$B183,เส้นแต่งหน้าขนมปัง!I:I)+SUMIF('วางแผนBC,CJ'!$C:$C,'รับ-จ่าย ประจำวัน'!$B183,'วางแผนBC,CJ'!I:I)+SUMIF(RD!$C:$C,'รับ-จ่าย ประจำวัน'!$B183,RD!I:I)+SUMIF('FG,ออนไล,คัดแยก'!$C:$C,'รับ-จ่าย ประจำวัน'!$B183,'FG,ออนไล,คัดแยก'!I:I)</f>
        <v>0</v>
      </c>
      <c r="AQ183" s="16">
        <f>SUMIF(เตรียมส่วนผสม!$C:$C,'รับ-จ่าย ประจำวัน'!$B183,เตรียมส่วนผสม!J:J)+SUMIF(กวนไส้!$C:$C,'รับ-จ่าย ประจำวัน'!$B183,กวนไส้!J:J)+SUMIF(ผลิต1!$C:$C,'รับ-จ่าย ประจำวัน'!$B183,ผลิต1!J:J)+SUMIF(ผลิต2!$C:$C,'รับ-จ่าย ประจำวัน'!$B183,ผลิต2!J:J)+SUMIF(เส้นแต่งหน้าขนมเค้ก!$C:$C,'รับ-จ่าย ประจำวัน'!$B183,เส้นแต่งหน้าขนมเค้ก!J:J)+SUMIF(แพ็ค!$C:$C,'รับ-จ่าย ประจำวัน'!$B183,แพ็ค!J:J)+SUMIF(ธุรการ!$C:$C,'รับ-จ่าย ประจำวัน'!$B183,ธุรการ!J:J)+SUMIF(เส้นแต่งหน้าขนมปัง!$C:$C,'รับ-จ่าย ประจำวัน'!$B183,เส้นแต่งหน้าขนมปัง!J:J)+SUMIF('วางแผนBC,CJ'!$C:$C,'รับ-จ่าย ประจำวัน'!$B183,'วางแผนBC,CJ'!J:J)+SUMIF(RD!$C:$C,'รับ-จ่าย ประจำวัน'!$B183,RD!J:J)+SUMIF('FG,ออนไล,คัดแยก'!$C:$C,'รับ-จ่าย ประจำวัน'!$B183,'FG,ออนไล,คัดแยก'!J:J)</f>
        <v>0</v>
      </c>
      <c r="AR183" s="16">
        <f>SUMIF(เตรียมส่วนผสม!$C:$C,'รับ-จ่าย ประจำวัน'!$B183,เตรียมส่วนผสม!K:K)+SUMIF(กวนไส้!$C:$C,'รับ-จ่าย ประจำวัน'!$B183,กวนไส้!K:K)+SUMIF(ผลิต1!$C:$C,'รับ-จ่าย ประจำวัน'!$B183,ผลิต1!K:K)+SUMIF(ผลิต2!$C:$C,'รับ-จ่าย ประจำวัน'!$B183,ผลิต2!K:K)+SUMIF(เส้นแต่งหน้าขนมเค้ก!$C:$C,'รับ-จ่าย ประจำวัน'!$B183,เส้นแต่งหน้าขนมเค้ก!K:K)+SUMIF(แพ็ค!$C:$C,'รับ-จ่าย ประจำวัน'!$B183,แพ็ค!K:K)+SUMIF(ธุรการ!$C:$C,'รับ-จ่าย ประจำวัน'!$B183,ธุรการ!K:K)+SUMIF(เส้นแต่งหน้าขนมปัง!$C:$C,'รับ-จ่าย ประจำวัน'!$B183,เส้นแต่งหน้าขนมปัง!K:K)+SUMIF('วางแผนBC,CJ'!$C:$C,'รับ-จ่าย ประจำวัน'!$B183,'วางแผนBC,CJ'!K:K)+SUMIF(RD!$C:$C,'รับ-จ่าย ประจำวัน'!$B183,RD!K:K)+SUMIF('FG,ออนไล,คัดแยก'!$C:$C,'รับ-จ่าย ประจำวัน'!$B183,'FG,ออนไล,คัดแยก'!K:K)</f>
        <v>0</v>
      </c>
      <c r="AS183" s="16">
        <f>SUMIF(เตรียมส่วนผสม!$C:$C,'รับ-จ่าย ประจำวัน'!$B183,เตรียมส่วนผสม!L:L)+SUMIF(กวนไส้!$C:$C,'รับ-จ่าย ประจำวัน'!$B183,กวนไส้!L:L)+SUMIF(ผลิต1!$C:$C,'รับ-จ่าย ประจำวัน'!$B183,ผลิต1!L:L)+SUMIF(ผลิต2!$C:$C,'รับ-จ่าย ประจำวัน'!$B183,ผลิต2!L:L)+SUMIF(เส้นแต่งหน้าขนมเค้ก!$C:$C,'รับ-จ่าย ประจำวัน'!$B183,เส้นแต่งหน้าขนมเค้ก!L:L)+SUMIF(แพ็ค!$C:$C,'รับ-จ่าย ประจำวัน'!$B183,แพ็ค!L:L)+SUMIF(ธุรการ!$C:$C,'รับ-จ่าย ประจำวัน'!$B183,ธุรการ!L:L)+SUMIF(เส้นแต่งหน้าขนมปัง!$C:$C,'รับ-จ่าย ประจำวัน'!$B183,เส้นแต่งหน้าขนมปัง!L:L)+SUMIF('วางแผนBC,CJ'!$C:$C,'รับ-จ่าย ประจำวัน'!$B183,'วางแผนBC,CJ'!L:L)+SUMIF(RD!$C:$C,'รับ-จ่าย ประจำวัน'!$B183,RD!L:L)+SUMIF('FG,ออนไล,คัดแยก'!$C:$C,'รับ-จ่าย ประจำวัน'!$B183,'FG,ออนไล,คัดแยก'!L:L)</f>
        <v>0</v>
      </c>
      <c r="AT183" s="16">
        <f>SUMIF(เตรียมส่วนผสม!$C:$C,'รับ-จ่าย ประจำวัน'!$B183,เตรียมส่วนผสม!M:M)+SUMIF(กวนไส้!$C:$C,'รับ-จ่าย ประจำวัน'!$B183,กวนไส้!M:M)+SUMIF(ผลิต1!$C:$C,'รับ-จ่าย ประจำวัน'!$B183,ผลิต1!M:M)+SUMIF(ผลิต2!$C:$C,'รับ-จ่าย ประจำวัน'!$B183,ผลิต2!M:M)+SUMIF(เส้นแต่งหน้าขนมเค้ก!$C:$C,'รับ-จ่าย ประจำวัน'!$B183,เส้นแต่งหน้าขนมเค้ก!M:M)+SUMIF(แพ็ค!$C:$C,'รับ-จ่าย ประจำวัน'!$B183,แพ็ค!M:M)+SUMIF(ธุรการ!$C:$C,'รับ-จ่าย ประจำวัน'!$B183,ธุรการ!M:M)+SUMIF(เส้นแต่งหน้าขนมปัง!$C:$C,'รับ-จ่าย ประจำวัน'!$B183,เส้นแต่งหน้าขนมปัง!M:M)+SUMIF('วางแผนBC,CJ'!$C:$C,'รับ-จ่าย ประจำวัน'!$B183,'วางแผนBC,CJ'!M:M)+SUMIF(RD!$C:$C,'รับ-จ่าย ประจำวัน'!$B183,RD!M:M)+SUMIF('FG,ออนไล,คัดแยก'!$C:$C,'รับ-จ่าย ประจำวัน'!$B183,'FG,ออนไล,คัดแยก'!M:M)</f>
        <v>0</v>
      </c>
      <c r="AU183" s="16">
        <f>SUMIF(เตรียมส่วนผสม!$C:$C,'รับ-จ่าย ประจำวัน'!$B183,เตรียมส่วนผสม!N:N)+SUMIF(กวนไส้!$C:$C,'รับ-จ่าย ประจำวัน'!$B183,กวนไส้!N:N)+SUMIF(ผลิต1!$C:$C,'รับ-จ่าย ประจำวัน'!$B183,ผลิต1!N:N)+SUMIF(ผลิต2!$C:$C,'รับ-จ่าย ประจำวัน'!$B183,ผลิต2!N:N)+SUMIF(เส้นแต่งหน้าขนมเค้ก!$C:$C,'รับ-จ่าย ประจำวัน'!$B183,เส้นแต่งหน้าขนมเค้ก!N:N)+SUMIF(แพ็ค!$C:$C,'รับ-จ่าย ประจำวัน'!$B183,แพ็ค!N:N)+SUMIF(ธุรการ!$C:$C,'รับ-จ่าย ประจำวัน'!$B183,ธุรการ!N:N)+SUMIF(เส้นแต่งหน้าขนมปัง!$C:$C,'รับ-จ่าย ประจำวัน'!$B183,เส้นแต่งหน้าขนมปัง!N:N)+SUMIF('วางแผนBC,CJ'!$C:$C,'รับ-จ่าย ประจำวัน'!$B183,'วางแผนBC,CJ'!N:N)+SUMIF(RD!$C:$C,'รับ-จ่าย ประจำวัน'!$B183,RD!N:N)+SUMIF('FG,ออนไล,คัดแยก'!$C:$C,'รับ-จ่าย ประจำวัน'!$B183,'FG,ออนไล,คัดแยก'!N:N)</f>
        <v>0</v>
      </c>
      <c r="AV183" s="16">
        <f>SUMIF(เตรียมส่วนผสม!$C:$C,'รับ-จ่าย ประจำวัน'!$B183,เตรียมส่วนผสม!O:O)+SUMIF(กวนไส้!$C:$C,'รับ-จ่าย ประจำวัน'!$B183,กวนไส้!O:O)+SUMIF(ผลิต1!$C:$C,'รับ-จ่าย ประจำวัน'!$B183,ผลิต1!O:O)+SUMIF(ผลิต2!$C:$C,'รับ-จ่าย ประจำวัน'!$B183,ผลิต2!O:O)+SUMIF(เส้นแต่งหน้าขนมเค้ก!$C:$C,'รับ-จ่าย ประจำวัน'!$B183,เส้นแต่งหน้าขนมเค้ก!O:O)+SUMIF(แพ็ค!$C:$C,'รับ-จ่าย ประจำวัน'!$B183,แพ็ค!O:O)+SUMIF(ธุรการ!$C:$C,'รับ-จ่าย ประจำวัน'!$B183,ธุรการ!O:O)+SUMIF(เส้นแต่งหน้าขนมปัง!$C:$C,'รับ-จ่าย ประจำวัน'!$B183,เส้นแต่งหน้าขนมปัง!O:O)+SUMIF('วางแผนBC,CJ'!$C:$C,'รับ-จ่าย ประจำวัน'!$B183,'วางแผนBC,CJ'!O:O)+SUMIF(RD!$C:$C,'รับ-จ่าย ประจำวัน'!$B183,RD!O:O)+SUMIF('FG,ออนไล,คัดแยก'!$C:$C,'รับ-จ่าย ประจำวัน'!$B183,'FG,ออนไล,คัดแยก'!O:O)</f>
        <v>5000</v>
      </c>
      <c r="AW183" s="16">
        <f>SUMIF(เตรียมส่วนผสม!$C:$C,'รับ-จ่าย ประจำวัน'!$B183,เตรียมส่วนผสม!P:P)+SUMIF(กวนไส้!$C:$C,'รับ-จ่าย ประจำวัน'!$B183,กวนไส้!P:P)+SUMIF(ผลิต1!$C:$C,'รับ-จ่าย ประจำวัน'!$B183,ผลิต1!P:P)+SUMIF(ผลิต2!$C:$C,'รับ-จ่าย ประจำวัน'!$B183,ผลิต2!P:P)+SUMIF(เส้นแต่งหน้าขนมเค้ก!$C:$C,'รับ-จ่าย ประจำวัน'!$B183,เส้นแต่งหน้าขนมเค้ก!P:P)+SUMIF(แพ็ค!$C:$C,'รับ-จ่าย ประจำวัน'!$B183,แพ็ค!P:P)+SUMIF(ธุรการ!$C:$C,'รับ-จ่าย ประจำวัน'!$B183,ธุรการ!P:P)+SUMIF(เส้นแต่งหน้าขนมปัง!$C:$C,'รับ-จ่าย ประจำวัน'!$B183,เส้นแต่งหน้าขนมปัง!P:P)+SUMIF('วางแผนBC,CJ'!$C:$C,'รับ-จ่าย ประจำวัน'!$B183,'วางแผนBC,CJ'!P:P)+SUMIF(RD!$C:$C,'รับ-จ่าย ประจำวัน'!$B183,RD!P:P)+SUMIF('FG,ออนไล,คัดแยก'!$C:$C,'รับ-จ่าย ประจำวัน'!$B183,'FG,ออนไล,คัดแยก'!P:P)</f>
        <v>0</v>
      </c>
      <c r="AX183" s="16">
        <f>SUMIF(เตรียมส่วนผสม!$C:$C,'รับ-จ่าย ประจำวัน'!$B183,เตรียมส่วนผสม!Q:Q)+SUMIF(กวนไส้!$C:$C,'รับ-จ่าย ประจำวัน'!$B183,กวนไส้!Q:Q)+SUMIF(ผลิต1!$C:$C,'รับ-จ่าย ประจำวัน'!$B183,ผลิต1!Q:Q)+SUMIF(ผลิต2!$C:$C,'รับ-จ่าย ประจำวัน'!$B183,ผลิต2!Q:Q)+SUMIF(เส้นแต่งหน้าขนมเค้ก!$C:$C,'รับ-จ่าย ประจำวัน'!$B183,เส้นแต่งหน้าขนมเค้ก!Q:Q)+SUMIF(แพ็ค!$C:$C,'รับ-จ่าย ประจำวัน'!$B183,แพ็ค!Q:Q)+SUMIF(ธุรการ!$C:$C,'รับ-จ่าย ประจำวัน'!$B183,ธุรการ!Q:Q)+SUMIF(เส้นแต่งหน้าขนมปัง!$C:$C,'รับ-จ่าย ประจำวัน'!$B183,เส้นแต่งหน้าขนมปัง!Q:Q)+SUMIF('วางแผนBC,CJ'!$C:$C,'รับ-จ่าย ประจำวัน'!$B183,'วางแผนBC,CJ'!Q:Q)+SUMIF(RD!$C:$C,'รับ-จ่าย ประจำวัน'!$B183,RD!Q:Q)+SUMIF('FG,ออนไล,คัดแยก'!$C:$C,'รับ-จ่าย ประจำวัน'!$B183,'FG,ออนไล,คัดแยก'!Q:Q)</f>
        <v>0</v>
      </c>
      <c r="AY183" s="16">
        <f>SUMIF(เตรียมส่วนผสม!$C:$C,'รับ-จ่าย ประจำวัน'!$B183,เตรียมส่วนผสม!R:R)+SUMIF(กวนไส้!$C:$C,'รับ-จ่าย ประจำวัน'!$B183,กวนไส้!R:R)+SUMIF(ผลิต1!$C:$C,'รับ-จ่าย ประจำวัน'!$B183,ผลิต1!R:R)+SUMIF(ผลิต2!$C:$C,'รับ-จ่าย ประจำวัน'!$B183,ผลิต2!R:R)+SUMIF(เส้นแต่งหน้าขนมเค้ก!$C:$C,'รับ-จ่าย ประจำวัน'!$B183,เส้นแต่งหน้าขนมเค้ก!R:R)+SUMIF(แพ็ค!$C:$C,'รับ-จ่าย ประจำวัน'!$B183,แพ็ค!R:R)+SUMIF(ธุรการ!$C:$C,'รับ-จ่าย ประจำวัน'!$B183,ธุรการ!R:R)+SUMIF(เส้นแต่งหน้าขนมปัง!$C:$C,'รับ-จ่าย ประจำวัน'!$B183,เส้นแต่งหน้าขนมปัง!R:R)+SUMIF('วางแผนBC,CJ'!$C:$C,'รับ-จ่าย ประจำวัน'!$B183,'วางแผนBC,CJ'!R:R)+SUMIF(RD!$C:$C,'รับ-จ่าย ประจำวัน'!$B183,RD!R:R)+SUMIF('FG,ออนไล,คัดแยก'!$C:$C,'รับ-จ่าย ประจำวัน'!$B183,'FG,ออนไล,คัดแยก'!R:R)</f>
        <v>0</v>
      </c>
      <c r="AZ183" s="16">
        <f>SUMIF(เตรียมส่วนผสม!$C:$C,'รับ-จ่าย ประจำวัน'!$B183,เตรียมส่วนผสม!S:S)+SUMIF(กวนไส้!$C:$C,'รับ-จ่าย ประจำวัน'!$B183,กวนไส้!S:S)+SUMIF(ผลิต1!$C:$C,'รับ-จ่าย ประจำวัน'!$B183,ผลิต1!S:S)+SUMIF(ผลิต2!$C:$C,'รับ-จ่าย ประจำวัน'!$B183,ผลิต2!S:S)+SUMIF(เส้นแต่งหน้าขนมเค้ก!$C:$C,'รับ-จ่าย ประจำวัน'!$B183,เส้นแต่งหน้าขนมเค้ก!S:S)+SUMIF(แพ็ค!$C:$C,'รับ-จ่าย ประจำวัน'!$B183,แพ็ค!S:S)+SUMIF(ธุรการ!$C:$C,'รับ-จ่าย ประจำวัน'!$B183,ธุรการ!S:S)+SUMIF(เส้นแต่งหน้าขนมปัง!$C:$C,'รับ-จ่าย ประจำวัน'!$B183,เส้นแต่งหน้าขนมปัง!S:S)+SUMIF('วางแผนBC,CJ'!$C:$C,'รับ-จ่าย ประจำวัน'!$B183,'วางแผนBC,CJ'!S:S)+SUMIF(RD!$C:$C,'รับ-จ่าย ประจำวัน'!$B183,RD!S:S)+SUMIF('FG,ออนไล,คัดแยก'!$C:$C,'รับ-จ่าย ประจำวัน'!$B183,'FG,ออนไล,คัดแยก'!S:S)</f>
        <v>0</v>
      </c>
      <c r="BA183" s="16">
        <f>SUMIF(เตรียมส่วนผสม!$C:$C,'รับ-จ่าย ประจำวัน'!$B183,เตรียมส่วนผสม!T:T)+SUMIF(กวนไส้!$C:$C,'รับ-จ่าย ประจำวัน'!$B183,กวนไส้!T:T)+SUMIF(ผลิต1!$C:$C,'รับ-จ่าย ประจำวัน'!$B183,ผลิต1!T:T)+SUMIF(ผลิต2!$C:$C,'รับ-จ่าย ประจำวัน'!$B183,ผลิต2!T:T)+SUMIF(เส้นแต่งหน้าขนมเค้ก!$C:$C,'รับ-จ่าย ประจำวัน'!$B183,เส้นแต่งหน้าขนมเค้ก!T:T)+SUMIF(แพ็ค!$C:$C,'รับ-จ่าย ประจำวัน'!$B183,แพ็ค!T:T)+SUMIF(ธุรการ!$C:$C,'รับ-จ่าย ประจำวัน'!$B183,ธุรการ!T:T)+SUMIF(เส้นแต่งหน้าขนมปัง!$C:$C,'รับ-จ่าย ประจำวัน'!$B183,เส้นแต่งหน้าขนมปัง!T:T)+SUMIF('วางแผนBC,CJ'!$C:$C,'รับ-จ่าย ประจำวัน'!$B183,'วางแผนBC,CJ'!T:T)+SUMIF(RD!$C:$C,'รับ-จ่าย ประจำวัน'!$B183,RD!T:T)+SUMIF('FG,ออนไล,คัดแยก'!$C:$C,'รับ-จ่าย ประจำวัน'!$B183,'FG,ออนไล,คัดแยก'!T:T)</f>
        <v>0</v>
      </c>
      <c r="BB183" s="16">
        <f>SUMIF(เตรียมส่วนผสม!$C:$C,'รับ-จ่าย ประจำวัน'!$B183,เตรียมส่วนผสม!U:U)+SUMIF(กวนไส้!$C:$C,'รับ-จ่าย ประจำวัน'!$B183,กวนไส้!U:U)+SUMIF(ผลิต1!$C:$C,'รับ-จ่าย ประจำวัน'!$B183,ผลิต1!U:U)+SUMIF(ผลิต2!$C:$C,'รับ-จ่าย ประจำวัน'!$B183,ผลิต2!U:U)+SUMIF(เส้นแต่งหน้าขนมเค้ก!$C:$C,'รับ-จ่าย ประจำวัน'!$B183,เส้นแต่งหน้าขนมเค้ก!U:U)+SUMIF(แพ็ค!$C:$C,'รับ-จ่าย ประจำวัน'!$B183,แพ็ค!U:U)+SUMIF(ธุรการ!$C:$C,'รับ-จ่าย ประจำวัน'!$B183,ธุรการ!U:U)+SUMIF(เส้นแต่งหน้าขนมปัง!$C:$C,'รับ-จ่าย ประจำวัน'!$B183,เส้นแต่งหน้าขนมปัง!U:U)+SUMIF('วางแผนBC,CJ'!$C:$C,'รับ-จ่าย ประจำวัน'!$B183,'วางแผนBC,CJ'!U:U)+SUMIF(RD!$C:$C,'รับ-จ่าย ประจำวัน'!$B183,RD!U:U)+SUMIF('FG,ออนไล,คัดแยก'!$C:$C,'รับ-จ่าย ประจำวัน'!$B183,'FG,ออนไล,คัดแยก'!U:U)</f>
        <v>0</v>
      </c>
      <c r="BC183" s="16">
        <f>SUMIF(เตรียมส่วนผสม!$C:$C,'รับ-จ่าย ประจำวัน'!$B183,เตรียมส่วนผสม!V:V)+SUMIF(กวนไส้!$C:$C,'รับ-จ่าย ประจำวัน'!$B183,กวนไส้!V:V)+SUMIF(ผลิต1!$C:$C,'รับ-จ่าย ประจำวัน'!$B183,ผลิต1!V:V)+SUMIF(ผลิต2!$C:$C,'รับ-จ่าย ประจำวัน'!$B183,ผลิต2!V:V)+SUMIF(เส้นแต่งหน้าขนมเค้ก!$C:$C,'รับ-จ่าย ประจำวัน'!$B183,เส้นแต่งหน้าขนมเค้ก!V:V)+SUMIF(แพ็ค!$C:$C,'รับ-จ่าย ประจำวัน'!$B183,แพ็ค!V:V)+SUMIF(ธุรการ!$C:$C,'รับ-จ่าย ประจำวัน'!$B183,ธุรการ!V:V)+SUMIF(เส้นแต่งหน้าขนมปัง!$C:$C,'รับ-จ่าย ประจำวัน'!$B183,เส้นแต่งหน้าขนมปัง!V:V)+SUMIF('วางแผนBC,CJ'!$C:$C,'รับ-จ่าย ประจำวัน'!$B183,'วางแผนBC,CJ'!V:V)+SUMIF(RD!$C:$C,'รับ-จ่าย ประจำวัน'!$B183,RD!V:V)+SUMIF('FG,ออนไล,คัดแยก'!$C:$C,'รับ-จ่าย ประจำวัน'!$B183,'FG,ออนไล,คัดแยก'!V:V)</f>
        <v>0</v>
      </c>
      <c r="BD183" s="16">
        <f>SUMIF(เตรียมส่วนผสม!$C:$C,'รับ-จ่าย ประจำวัน'!$B183,เตรียมส่วนผสม!W:W)+SUMIF(กวนไส้!$C:$C,'รับ-จ่าย ประจำวัน'!$B183,กวนไส้!W:W)+SUMIF(ผลิต1!$C:$C,'รับ-จ่าย ประจำวัน'!$B183,ผลิต1!W:W)+SUMIF(ผลิต2!$C:$C,'รับ-จ่าย ประจำวัน'!$B183,ผลิต2!W:W)+SUMIF(เส้นแต่งหน้าขนมเค้ก!$C:$C,'รับ-จ่าย ประจำวัน'!$B183,เส้นแต่งหน้าขนมเค้ก!W:W)+SUMIF(แพ็ค!$C:$C,'รับ-จ่าย ประจำวัน'!$B183,แพ็ค!W:W)+SUMIF(ธุรการ!$C:$C,'รับ-จ่าย ประจำวัน'!$B183,ธุรการ!W:W)+SUMIF(เส้นแต่งหน้าขนมปัง!$C:$C,'รับ-จ่าย ประจำวัน'!$B183,เส้นแต่งหน้าขนมปัง!W:W)+SUMIF('วางแผนBC,CJ'!$C:$C,'รับ-จ่าย ประจำวัน'!$B183,'วางแผนBC,CJ'!W:W)+SUMIF(RD!$C:$C,'รับ-จ่าย ประจำวัน'!$B183,RD!W:W)+SUMIF('FG,ออนไล,คัดแยก'!$C:$C,'รับ-จ่าย ประจำวัน'!$B183,'FG,ออนไล,คัดแยก'!W:W)</f>
        <v>0</v>
      </c>
      <c r="BE183" s="16">
        <f>SUMIF(เตรียมส่วนผสม!$C:$C,'รับ-จ่าย ประจำวัน'!$B183,เตรียมส่วนผสม!X:X)+SUMIF(กวนไส้!$C:$C,'รับ-จ่าย ประจำวัน'!$B183,กวนไส้!X:X)+SUMIF(ผลิต1!$C:$C,'รับ-จ่าย ประจำวัน'!$B183,ผลิต1!X:X)+SUMIF(ผลิต2!$C:$C,'รับ-จ่าย ประจำวัน'!$B183,ผลิต2!X:X)+SUMIF(เส้นแต่งหน้าขนมเค้ก!$C:$C,'รับ-จ่าย ประจำวัน'!$B183,เส้นแต่งหน้าขนมเค้ก!X:X)+SUMIF(แพ็ค!$C:$C,'รับ-จ่าย ประจำวัน'!$B183,แพ็ค!X:X)+SUMIF(ธุรการ!$C:$C,'รับ-จ่าย ประจำวัน'!$B183,ธุรการ!X:X)+SUMIF(เส้นแต่งหน้าขนมปัง!$C:$C,'รับ-จ่าย ประจำวัน'!$B183,เส้นแต่งหน้าขนมปัง!X:X)+SUMIF('วางแผนBC,CJ'!$C:$C,'รับ-จ่าย ประจำวัน'!$B183,'วางแผนBC,CJ'!X:X)+SUMIF(RD!$C:$C,'รับ-จ่าย ประจำวัน'!$B183,RD!X:X)+SUMIF('FG,ออนไล,คัดแยก'!$C:$C,'รับ-จ่าย ประจำวัน'!$B183,'FG,ออนไล,คัดแยก'!X:X)</f>
        <v>0</v>
      </c>
      <c r="BF183" s="16">
        <f>SUMIF(เตรียมส่วนผสม!$C:$C,'รับ-จ่าย ประจำวัน'!$B183,เตรียมส่วนผสม!Y:Y)+SUMIF(กวนไส้!$C:$C,'รับ-จ่าย ประจำวัน'!$B183,กวนไส้!Y:Y)+SUMIF(ผลิต1!$C:$C,'รับ-จ่าย ประจำวัน'!$B183,ผลิต1!Y:Y)+SUMIF(ผลิต2!$C:$C,'รับ-จ่าย ประจำวัน'!$B183,ผลิต2!Y:Y)+SUMIF(เส้นแต่งหน้าขนมเค้ก!$C:$C,'รับ-จ่าย ประจำวัน'!$B183,เส้นแต่งหน้าขนมเค้ก!Y:Y)+SUMIF(แพ็ค!$C:$C,'รับ-จ่าย ประจำวัน'!$B183,แพ็ค!Y:Y)+SUMIF(ธุรการ!$C:$C,'รับ-จ่าย ประจำวัน'!$B183,ธุรการ!Y:Y)+SUMIF(เส้นแต่งหน้าขนมปัง!$C:$C,'รับ-จ่าย ประจำวัน'!$B183,เส้นแต่งหน้าขนมปัง!Y:Y)+SUMIF('วางแผนBC,CJ'!$C:$C,'รับ-จ่าย ประจำวัน'!$B183,'วางแผนBC,CJ'!Y:Y)+SUMIF(RD!$C:$C,'รับ-จ่าย ประจำวัน'!$B183,RD!Y:Y)+SUMIF('FG,ออนไล,คัดแยก'!$C:$C,'รับ-จ่าย ประจำวัน'!$B183,'FG,ออนไล,คัดแยก'!Y:Y)</f>
        <v>0</v>
      </c>
      <c r="BG183" s="16">
        <f>SUMIF(เตรียมส่วนผสม!$C:$C,'รับ-จ่าย ประจำวัน'!$B183,เตรียมส่วนผสม!Z:Z)+SUMIF(กวนไส้!$C:$C,'รับ-จ่าย ประจำวัน'!$B183,กวนไส้!Z:Z)+SUMIF(ผลิต1!$C:$C,'รับ-จ่าย ประจำวัน'!$B183,ผลิต1!Z:Z)+SUMIF(ผลิต2!$C:$C,'รับ-จ่าย ประจำวัน'!$B183,ผลิต2!Z:Z)+SUMIF(เส้นแต่งหน้าขนมเค้ก!$C:$C,'รับ-จ่าย ประจำวัน'!$B183,เส้นแต่งหน้าขนมเค้ก!Z:Z)+SUMIF(แพ็ค!$C:$C,'รับ-จ่าย ประจำวัน'!$B183,แพ็ค!Z:Z)+SUMIF(ธุรการ!$C:$C,'รับ-จ่าย ประจำวัน'!$B183,ธุรการ!Z:Z)+SUMIF(เส้นแต่งหน้าขนมปัง!$C:$C,'รับ-จ่าย ประจำวัน'!$B183,เส้นแต่งหน้าขนมปัง!Z:Z)+SUMIF('วางแผนBC,CJ'!$C:$C,'รับ-จ่าย ประจำวัน'!$B183,'วางแผนBC,CJ'!Z:Z)+SUMIF(RD!$C:$C,'รับ-จ่าย ประจำวัน'!$B183,RD!Z:Z)+SUMIF('FG,ออนไล,คัดแยก'!$C:$C,'รับ-จ่าย ประจำวัน'!$B183,'FG,ออนไล,คัดแยก'!Z:Z)</f>
        <v>0</v>
      </c>
      <c r="BH183" s="16">
        <f>SUMIF(เตรียมส่วนผสม!$C:$C,'รับ-จ่าย ประจำวัน'!$B183,เตรียมส่วนผสม!AA:AA)+SUMIF(กวนไส้!$C:$C,'รับ-จ่าย ประจำวัน'!$B183,กวนไส้!AA:AA)+SUMIF(ผลิต1!$C:$C,'รับ-จ่าย ประจำวัน'!$B183,ผลิต1!AA:AA)+SUMIF(ผลิต2!$C:$C,'รับ-จ่าย ประจำวัน'!$B183,ผลิต2!AA:AA)+SUMIF(เส้นแต่งหน้าขนมเค้ก!$C:$C,'รับ-จ่าย ประจำวัน'!$B183,เส้นแต่งหน้าขนมเค้ก!AA:AA)+SUMIF(แพ็ค!$C:$C,'รับ-จ่าย ประจำวัน'!$B183,แพ็ค!AA:AA)+SUMIF(ธุรการ!$C:$C,'รับ-จ่าย ประจำวัน'!$B183,ธุรการ!AA:AA)+SUMIF(เส้นแต่งหน้าขนมปัง!$C:$C,'รับ-จ่าย ประจำวัน'!$B183,เส้นแต่งหน้าขนมปัง!AA:AA)+SUMIF('วางแผนBC,CJ'!$C:$C,'รับ-จ่าย ประจำวัน'!$B183,'วางแผนBC,CJ'!AA:AA)+SUMIF(RD!$C:$C,'รับ-จ่าย ประจำวัน'!$B183,RD!AA:AA)+SUMIF('FG,ออนไล,คัดแยก'!$C:$C,'รับ-จ่าย ประจำวัน'!$B183,'FG,ออนไล,คัดแยก'!AA:AA)</f>
        <v>0</v>
      </c>
      <c r="BI183" s="16">
        <f>SUMIF(เตรียมส่วนผสม!$C:$C,'รับ-จ่าย ประจำวัน'!$B183,เตรียมส่วนผสม!AB:AB)+SUMIF(กวนไส้!$C:$C,'รับ-จ่าย ประจำวัน'!$B183,กวนไส้!AB:AB)+SUMIF(ผลิต1!$C:$C,'รับ-จ่าย ประจำวัน'!$B183,ผลิต1!AB:AB)+SUMIF(ผลิต2!$C:$C,'รับ-จ่าย ประจำวัน'!$B183,ผลิต2!AB:AB)+SUMIF(เส้นแต่งหน้าขนมเค้ก!$C:$C,'รับ-จ่าย ประจำวัน'!$B183,เส้นแต่งหน้าขนมเค้ก!AB:AB)+SUMIF(แพ็ค!$C:$C,'รับ-จ่าย ประจำวัน'!$B183,แพ็ค!AB:AB)+SUMIF(ธุรการ!$C:$C,'รับ-จ่าย ประจำวัน'!$B183,ธุรการ!AB:AB)+SUMIF(เส้นแต่งหน้าขนมปัง!$C:$C,'รับ-จ่าย ประจำวัน'!$B183,เส้นแต่งหน้าขนมปัง!AB:AB)+SUMIF('วางแผนBC,CJ'!$C:$C,'รับ-จ่าย ประจำวัน'!$B183,'วางแผนBC,CJ'!AB:AB)+SUMIF(RD!$C:$C,'รับ-จ่าย ประจำวัน'!$B183,RD!AB:AB)+SUMIF('FG,ออนไล,คัดแยก'!$C:$C,'รับ-จ่าย ประจำวัน'!$B183,'FG,ออนไล,คัดแยก'!AB:AB)</f>
        <v>0</v>
      </c>
      <c r="BJ183" s="16">
        <f>SUMIF(เตรียมส่วนผสม!$C:$C,'รับ-จ่าย ประจำวัน'!$B183,เตรียมส่วนผสม!AC:AC)+SUMIF(กวนไส้!$C:$C,'รับ-จ่าย ประจำวัน'!$B183,กวนไส้!AC:AC)+SUMIF(ผลิต1!$C:$C,'รับ-จ่าย ประจำวัน'!$B183,ผลิต1!AC:AC)+SUMIF(ผลิต2!$C:$C,'รับ-จ่าย ประจำวัน'!$B183,ผลิต2!AC:AC)+SUMIF(เส้นแต่งหน้าขนมเค้ก!$C:$C,'รับ-จ่าย ประจำวัน'!$B183,เส้นแต่งหน้าขนมเค้ก!AC:AC)+SUMIF(แพ็ค!$C:$C,'รับ-จ่าย ประจำวัน'!$B183,แพ็ค!AC:AC)+SUMIF(ธุรการ!$C:$C,'รับ-จ่าย ประจำวัน'!$B183,ธุรการ!AC:AC)+SUMIF(เส้นแต่งหน้าขนมปัง!$C:$C,'รับ-จ่าย ประจำวัน'!$B183,เส้นแต่งหน้าขนมปัง!AC:AC)+SUMIF('วางแผนBC,CJ'!$C:$C,'รับ-จ่าย ประจำวัน'!$B183,'วางแผนBC,CJ'!AC:AC)+SUMIF(RD!$C:$C,'รับ-จ่าย ประจำวัน'!$B183,RD!AC:AC)+SUMIF('FG,ออนไล,คัดแยก'!$C:$C,'รับ-จ่าย ประจำวัน'!$B183,'FG,ออนไล,คัดแยก'!AC:AC)</f>
        <v>0</v>
      </c>
      <c r="BK183" s="16">
        <f>SUMIF(เตรียมส่วนผสม!$C:$C,'รับ-จ่าย ประจำวัน'!$B183,เตรียมส่วนผสม!AD:AD)+SUMIF(กวนไส้!$C:$C,'รับ-จ่าย ประจำวัน'!$B183,กวนไส้!AD:AD)+SUMIF(ผลิต1!$C:$C,'รับ-จ่าย ประจำวัน'!$B183,ผลิต1!AD:AD)+SUMIF(ผลิต2!$C:$C,'รับ-จ่าย ประจำวัน'!$B183,ผลิต2!AD:AD)+SUMIF(เส้นแต่งหน้าขนมเค้ก!$C:$C,'รับ-จ่าย ประจำวัน'!$B183,เส้นแต่งหน้าขนมเค้ก!AD:AD)+SUMIF(แพ็ค!$C:$C,'รับ-จ่าย ประจำวัน'!$B183,แพ็ค!AD:AD)+SUMIF(ธุรการ!$C:$C,'รับ-จ่าย ประจำวัน'!$B183,ธุรการ!AD:AD)+SUMIF(เส้นแต่งหน้าขนมปัง!$C:$C,'รับ-จ่าย ประจำวัน'!$B183,เส้นแต่งหน้าขนมปัง!AD:AD)+SUMIF('วางแผนBC,CJ'!$C:$C,'รับ-จ่าย ประจำวัน'!$B183,'วางแผนBC,CJ'!AD:AD)+SUMIF(RD!$C:$C,'รับ-จ่าย ประจำวัน'!$B183,RD!AD:AD)+SUMIF('FG,ออนไล,คัดแยก'!$C:$C,'รับ-จ่าย ประจำวัน'!$B183,'FG,ออนไล,คัดแยก'!AD:AD)</f>
        <v>0</v>
      </c>
      <c r="BL183" s="16">
        <f>SUMIF(เตรียมส่วนผสม!$C:$C,'รับ-จ่าย ประจำวัน'!$B183,เตรียมส่วนผสม!AE:AE)+SUMIF(กวนไส้!$C:$C,'รับ-จ่าย ประจำวัน'!$B183,กวนไส้!AE:AE)+SUMIF(ผลิต1!$C:$C,'รับ-จ่าย ประจำวัน'!$B183,ผลิต1!AE:AE)+SUMIF(ผลิต2!$C:$C,'รับ-จ่าย ประจำวัน'!$B183,ผลิต2!AE:AE)+SUMIF(เส้นแต่งหน้าขนมเค้ก!$C:$C,'รับ-จ่าย ประจำวัน'!$B183,เส้นแต่งหน้าขนมเค้ก!AE:AE)+SUMIF(แพ็ค!$C:$C,'รับ-จ่าย ประจำวัน'!$B183,แพ็ค!AE:AE)+SUMIF(ธุรการ!$C:$C,'รับ-จ่าย ประจำวัน'!$B183,ธุรการ!AE:AE)+SUMIF(เส้นแต่งหน้าขนมปัง!$C:$C,'รับ-จ่าย ประจำวัน'!$B183,เส้นแต่งหน้าขนมปัง!AE:AE)+SUMIF('วางแผนBC,CJ'!$C:$C,'รับ-จ่าย ประจำวัน'!$B183,'วางแผนBC,CJ'!AE:AE)+SUMIF(RD!$C:$C,'รับ-จ่าย ประจำวัน'!$B183,RD!AE:AE)+SUMIF('FG,ออนไล,คัดแยก'!$C:$C,'รับ-จ่าย ประจำวัน'!$B183,'FG,ออนไล,คัดแยก'!AE:AE)</f>
        <v>0</v>
      </c>
      <c r="BM183" s="16">
        <f>SUMIF(เตรียมส่วนผสม!$C:$C,'รับ-จ่าย ประจำวัน'!$B183,เตรียมส่วนผสม!AF:AF)+SUMIF(กวนไส้!$C:$C,'รับ-จ่าย ประจำวัน'!$B183,กวนไส้!AF:AF)+SUMIF(ผลิต1!$C:$C,'รับ-จ่าย ประจำวัน'!$B183,ผลิต1!AF:AF)+SUMIF(ผลิต2!$C:$C,'รับ-จ่าย ประจำวัน'!$B183,ผลิต2!AF:AF)+SUMIF(เส้นแต่งหน้าขนมเค้ก!$C:$C,'รับ-จ่าย ประจำวัน'!$B183,เส้นแต่งหน้าขนมเค้ก!AF:AF)+SUMIF(แพ็ค!$C:$C,'รับ-จ่าย ประจำวัน'!$B183,แพ็ค!AF:AF)+SUMIF(ธุรการ!$C:$C,'รับ-จ่าย ประจำวัน'!$B183,ธุรการ!AF:AF)+SUMIF(เส้นแต่งหน้าขนมปัง!$C:$C,'รับ-จ่าย ประจำวัน'!$B183,เส้นแต่งหน้าขนมปัง!AF:AF)+SUMIF('วางแผนBC,CJ'!$C:$C,'รับ-จ่าย ประจำวัน'!$B183,'วางแผนBC,CJ'!AF:AF)+SUMIF(RD!$C:$C,'รับ-จ่าย ประจำวัน'!$B183,RD!AF:AF)+SUMIF('FG,ออนไล,คัดแยก'!$C:$C,'รับ-จ่าย ประจำวัน'!$B183,'FG,ออนไล,คัดแยก'!AF:AF)</f>
        <v>0</v>
      </c>
      <c r="BN183" s="16">
        <f>SUMIF(เตรียมส่วนผสม!$C:$C,'รับ-จ่าย ประจำวัน'!$B183,เตรียมส่วนผสม!AG:AG)+SUMIF(กวนไส้!$C:$C,'รับ-จ่าย ประจำวัน'!$B183,กวนไส้!AG:AG)+SUMIF(ผลิต1!$C:$C,'รับ-จ่าย ประจำวัน'!$B183,ผลิต1!AG:AG)+SUMIF(ผลิต2!$C:$C,'รับ-จ่าย ประจำวัน'!$B183,ผลิต2!AG:AG)+SUMIF(เส้นแต่งหน้าขนมเค้ก!$C:$C,'รับ-จ่าย ประจำวัน'!$B183,เส้นแต่งหน้าขนมเค้ก!AG:AG)+SUMIF(แพ็ค!$C:$C,'รับ-จ่าย ประจำวัน'!$B183,แพ็ค!AG:AG)+SUMIF(ธุรการ!$C:$C,'รับ-จ่าย ประจำวัน'!$B183,ธุรการ!AG:AG)+SUMIF(เส้นแต่งหน้าขนมปัง!$C:$C,'รับ-จ่าย ประจำวัน'!$B183,เส้นแต่งหน้าขนมปัง!AG:AG)+SUMIF('วางแผนBC,CJ'!$C:$C,'รับ-จ่าย ประจำวัน'!$B183,'วางแผนBC,CJ'!AG:AG)+SUMIF(RD!$C:$C,'รับ-จ่าย ประจำวัน'!$B183,RD!AG:AG)+SUMIF('FG,ออนไล,คัดแยก'!$C:$C,'รับ-จ่าย ประจำวัน'!$B183,'FG,ออนไล,คัดแยก'!AG:AG)</f>
        <v>0</v>
      </c>
      <c r="BO183" s="16">
        <f>SUMIF(เตรียมส่วนผสม!$C:$C,'รับ-จ่าย ประจำวัน'!$B183,เตรียมส่วนผสม!AH:AH)+SUMIF(กวนไส้!$C:$C,'รับ-จ่าย ประจำวัน'!$B183,กวนไส้!AH:AH)+SUMIF(ผลิต1!$C:$C,'รับ-จ่าย ประจำวัน'!$B183,ผลิต1!AH:AH)+SUMIF(ผลิต2!$C:$C,'รับ-จ่าย ประจำวัน'!$B183,ผลิต2!AH:AH)+SUMIF(เส้นแต่งหน้าขนมเค้ก!$C:$C,'รับ-จ่าย ประจำวัน'!$B183,เส้นแต่งหน้าขนมเค้ก!AH:AH)+SUMIF(แพ็ค!$C:$C,'รับ-จ่าย ประจำวัน'!$B183,แพ็ค!AH:AH)+SUMIF(ธุรการ!$C:$C,'รับ-จ่าย ประจำวัน'!$B183,ธุรการ!AH:AH)+SUMIF(เส้นแต่งหน้าขนมปัง!$C:$C,'รับ-จ่าย ประจำวัน'!$B183,เส้นแต่งหน้าขนมปัง!AH:AH)+SUMIF('วางแผนBC,CJ'!$C:$C,'รับ-จ่าย ประจำวัน'!$B183,'วางแผนBC,CJ'!AH:AH)+SUMIF(RD!$C:$C,'รับ-จ่าย ประจำวัน'!$B183,RD!AH:AH)+SUMIF('FG,ออนไล,คัดแยก'!$C:$C,'รับ-จ่าย ประจำวัน'!$B183,'FG,ออนไล,คัดแยก'!AH:AH)</f>
        <v>0</v>
      </c>
      <c r="BP183" s="16">
        <f>SUMIF(เตรียมส่วนผสม!$C:$C,'รับ-จ่าย ประจำวัน'!$B183,เตรียมส่วนผสม!AI:AI)+SUMIF(กวนไส้!$C:$C,'รับ-จ่าย ประจำวัน'!$B183,กวนไส้!AI:AI)+SUMIF(ผลิต1!$C:$C,'รับ-จ่าย ประจำวัน'!$B183,ผลิต1!AI:AI)+SUMIF(ผลิต2!$C:$C,'รับ-จ่าย ประจำวัน'!$B183,ผลิต2!AI:AI)+SUMIF(เส้นแต่งหน้าขนมเค้ก!$C:$C,'รับ-จ่าย ประจำวัน'!$B183,เส้นแต่งหน้าขนมเค้ก!AI:AI)+SUMIF(แพ็ค!$C:$C,'รับ-จ่าย ประจำวัน'!$B183,แพ็ค!AI:AI)+SUMIF(ธุรการ!$C:$C,'รับ-จ่าย ประจำวัน'!$B183,ธุรการ!AI:AI)+SUMIF(เส้นแต่งหน้าขนมปัง!$C:$C,'รับ-จ่าย ประจำวัน'!$B183,เส้นแต่งหน้าขนมปัง!AI:AI)+SUMIF('วางแผนBC,CJ'!$C:$C,'รับ-จ่าย ประจำวัน'!$B183,'วางแผนBC,CJ'!AI:AI)+SUMIF(RD!$C:$C,'รับ-จ่าย ประจำวัน'!$B183,RD!AI:AI)+SUMIF('FG,ออนไล,คัดแยก'!$C:$C,'รับ-จ่าย ประจำวัน'!$B183,'FG,ออนไล,คัดแยก'!AI:AI)</f>
        <v>0</v>
      </c>
      <c r="BQ183" s="16">
        <f>SUMIF(เตรียมส่วนผสม!$C:$C,'รับ-จ่าย ประจำวัน'!$B183,เตรียมส่วนผสม!AJ:AJ)+SUMIF(กวนไส้!$C:$C,'รับ-จ่าย ประจำวัน'!$B183,กวนไส้!AJ:AJ)+SUMIF(ผลิต1!$C:$C,'รับ-จ่าย ประจำวัน'!$B183,ผลิต1!AJ:AJ)+SUMIF(ผลิต2!$C:$C,'รับ-จ่าย ประจำวัน'!$B183,ผลิต2!AJ:AJ)+SUMIF(เส้นแต่งหน้าขนมเค้ก!$C:$C,'รับ-จ่าย ประจำวัน'!$B183,เส้นแต่งหน้าขนมเค้ก!AJ:AJ)+SUMIF(แพ็ค!$C:$C,'รับ-จ่าย ประจำวัน'!$B183,แพ็ค!AJ:AJ)+SUMIF(ธุรการ!$C:$C,'รับ-จ่าย ประจำวัน'!$B183,ธุรการ!AJ:AJ)+SUMIF(เส้นแต่งหน้าขนมปัง!$C:$C,'รับ-จ่าย ประจำวัน'!$B183,เส้นแต่งหน้าขนมปัง!AJ:AJ)+SUMIF('วางแผนBC,CJ'!$C:$C,'รับ-จ่าย ประจำวัน'!$B183,'วางแผนBC,CJ'!AJ:AJ)+SUMIF(RD!$C:$C,'รับ-จ่าย ประจำวัน'!$B183,RD!AJ:AJ)+SUMIF('FG,ออนไล,คัดแยก'!$C:$C,'รับ-จ่าย ประจำวัน'!$B183,'FG,ออนไล,คัดแยก'!AJ:AJ)</f>
        <v>0</v>
      </c>
      <c r="BR183" s="16">
        <f>SUMIF(เตรียมส่วนผสม!$C:$C,'รับ-จ่าย ประจำวัน'!$B183,เตรียมส่วนผสม!AK:AK)+SUMIF(กวนไส้!$C:$C,'รับ-จ่าย ประจำวัน'!$B183,กวนไส้!AK:AK)+SUMIF(ผลิต1!$C:$C,'รับ-จ่าย ประจำวัน'!$B183,ผลิต1!AK:AK)+SUMIF(ผลิต2!$C:$C,'รับ-จ่าย ประจำวัน'!$B183,ผลิต2!AK:AK)+SUMIF(เส้นแต่งหน้าขนมเค้ก!$C:$C,'รับ-จ่าย ประจำวัน'!$B183,เส้นแต่งหน้าขนมเค้ก!AK:AK)+SUMIF(แพ็ค!$C:$C,'รับ-จ่าย ประจำวัน'!$B183,แพ็ค!AK:AK)+SUMIF(ธุรการ!$C:$C,'รับ-จ่าย ประจำวัน'!$B183,ธุรการ!AK:AK)+SUMIF(เส้นแต่งหน้าขนมปัง!$C:$C,'รับ-จ่าย ประจำวัน'!$B183,เส้นแต่งหน้าขนมปัง!AK:AK)+SUMIF('วางแผนBC,CJ'!$C:$C,'รับ-จ่าย ประจำวัน'!$B183,'วางแผนBC,CJ'!AK:AK)+SUMIF(RD!$C:$C,'รับ-จ่าย ประจำวัน'!$B183,RD!AK:AK)+SUMIF('FG,ออนไล,คัดแยก'!$C:$C,'รับ-จ่าย ประจำวัน'!$B183,'FG,ออนไล,คัดแยก'!AK:AK)</f>
        <v>0</v>
      </c>
      <c r="BS183" s="16">
        <f>SUMIF(เตรียมส่วนผสม!$C:$C,'รับ-จ่าย ประจำวัน'!$B183,เตรียมส่วนผสม!AL:AL)+SUMIF(กวนไส้!$C:$C,'รับ-จ่าย ประจำวัน'!$B183,กวนไส้!AL:AL)+SUMIF(ผลิต1!$C:$C,'รับ-จ่าย ประจำวัน'!$B183,ผลิต1!AL:AL)+SUMIF(ผลิต2!$C:$C,'รับ-จ่าย ประจำวัน'!$B183,ผลิต2!AL:AL)+SUMIF(เส้นแต่งหน้าขนมเค้ก!$C:$C,'รับ-จ่าย ประจำวัน'!$B183,เส้นแต่งหน้าขนมเค้ก!AL:AL)+SUMIF(แพ็ค!$C:$C,'รับ-จ่าย ประจำวัน'!$B183,แพ็ค!AL:AL)+SUMIF(ธุรการ!$C:$C,'รับ-จ่าย ประจำวัน'!$B183,ธุรการ!AL:AL)+SUMIF(เส้นแต่งหน้าขนมปัง!$C:$C,'รับ-จ่าย ประจำวัน'!$B183,เส้นแต่งหน้าขนมปัง!AL:AL)+SUMIF('วางแผนBC,CJ'!$C:$C,'รับ-จ่าย ประจำวัน'!$B183,'วางแผนBC,CJ'!AL:AL)+SUMIF(RD!$C:$C,'รับ-จ่าย ประจำวัน'!$B183,RD!AL:AL)+SUMIF('FG,ออนไล,คัดแยก'!$C:$C,'รับ-จ่าย ประจำวัน'!$B183,'FG,ออนไล,คัดแยก'!AL:AL)</f>
        <v>0</v>
      </c>
      <c r="BT183" s="18">
        <f t="shared" si="36"/>
        <v>5000</v>
      </c>
      <c r="BU183" s="116"/>
      <c r="BV183" s="146">
        <f t="shared" si="37"/>
        <v>238590</v>
      </c>
      <c r="BW183" s="183">
        <v>30</v>
      </c>
      <c r="BX183" s="172">
        <f t="shared" ref="BX183:BX184" si="48">BT183/30</f>
        <v>166.66666666666666</v>
      </c>
      <c r="BY183" s="188">
        <f t="shared" si="40"/>
        <v>1431.5400000000002</v>
      </c>
      <c r="BZ183" s="180">
        <f t="shared" ca="1" si="38"/>
        <v>47634.54</v>
      </c>
      <c r="CA183" s="93"/>
      <c r="CB183" s="11"/>
      <c r="CC183" s="11"/>
      <c r="CD183" s="11"/>
      <c r="CE183" s="11"/>
      <c r="CF183" s="11"/>
      <c r="CG183" s="11"/>
      <c r="CH183" s="11"/>
      <c r="CI183" s="11"/>
      <c r="CJ183" s="96"/>
      <c r="CK183" s="9">
        <f t="shared" si="41"/>
        <v>238590</v>
      </c>
    </row>
    <row r="184" spans="1:89" x14ac:dyDescent="0.5">
      <c r="A184" s="149" t="s">
        <v>685</v>
      </c>
      <c r="B184" s="34">
        <v>1023101011</v>
      </c>
      <c r="C184" s="10" t="s">
        <v>686</v>
      </c>
      <c r="D184" s="135" t="s">
        <v>91</v>
      </c>
      <c r="E184" s="11">
        <v>0</v>
      </c>
      <c r="F184" s="129"/>
      <c r="G184" s="20" t="s">
        <v>687</v>
      </c>
      <c r="H184" s="12">
        <v>247200</v>
      </c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3"/>
      <c r="AF184" s="13"/>
      <c r="AG184" s="13"/>
      <c r="AH184" s="13"/>
      <c r="AI184" s="14"/>
      <c r="AJ184" s="14"/>
      <c r="AK184" s="14"/>
      <c r="AL184" s="14"/>
      <c r="AM184" s="14"/>
      <c r="AN184" s="15">
        <f t="shared" si="35"/>
        <v>0</v>
      </c>
      <c r="AO184" s="16">
        <f>SUMIF(เตรียมส่วนผสม!$C:$C,'รับ-จ่าย ประจำวัน'!$B184,เตรียมส่วนผสม!H:H)+SUMIF(กวนไส้!$C:$C,'รับ-จ่าย ประจำวัน'!$B184,กวนไส้!H:H)+SUMIF(ผลิต1!$C:$C,'รับ-จ่าย ประจำวัน'!$B184,ผลิต1!H:H)+SUMIF(ผลิต2!$C:$C,'รับ-จ่าย ประจำวัน'!$B184,ผลิต2!H:H)+SUMIF(เส้นแต่งหน้าขนมเค้ก!$C:$C,'รับ-จ่าย ประจำวัน'!$B184,เส้นแต่งหน้าขนมเค้ก!H:H)+SUMIF(แพ็ค!$C:$C,'รับ-จ่าย ประจำวัน'!$B184,แพ็ค!H:H)+SUMIF(ธุรการ!$C:$C,'รับ-จ่าย ประจำวัน'!$B184,ธุรการ!H:H)+SUMIF(เส้นแต่งหน้าขนมปัง!$C:$C,'รับ-จ่าย ประจำวัน'!$B184,เส้นแต่งหน้าขนมปัง!H:H)+SUMIF('วางแผนBC,CJ'!$C:$C,'รับ-จ่าย ประจำวัน'!$B184,'วางแผนBC,CJ'!H:H)+SUMIF(RD!$C:$C,'รับ-จ่าย ประจำวัน'!$B184,RD!H:H)+SUMIF('FG,ออนไล,คัดแยก'!$C:$C,'รับ-จ่าย ประจำวัน'!$B184,'FG,ออนไล,คัดแยก'!H:H)</f>
        <v>0</v>
      </c>
      <c r="AP184" s="16">
        <f>SUMIF(เตรียมส่วนผสม!$C:$C,'รับ-จ่าย ประจำวัน'!$B184,เตรียมส่วนผสม!I:I)+SUMIF(กวนไส้!$C:$C,'รับ-จ่าย ประจำวัน'!$B184,กวนไส้!I:I)+SUMIF(ผลิต1!$C:$C,'รับ-จ่าย ประจำวัน'!$B184,ผลิต1!I:I)+SUMIF(ผลิต2!$C:$C,'รับ-จ่าย ประจำวัน'!$B184,ผลิต2!I:I)+SUMIF(เส้นแต่งหน้าขนมเค้ก!$C:$C,'รับ-จ่าย ประจำวัน'!$B184,เส้นแต่งหน้าขนมเค้ก!I:I)+SUMIF(แพ็ค!$C:$C,'รับ-จ่าย ประจำวัน'!$B184,แพ็ค!I:I)+SUMIF(ธุรการ!$C:$C,'รับ-จ่าย ประจำวัน'!$B184,ธุรการ!I:I)+SUMIF(เส้นแต่งหน้าขนมปัง!$C:$C,'รับ-จ่าย ประจำวัน'!$B184,เส้นแต่งหน้าขนมปัง!I:I)+SUMIF('วางแผนBC,CJ'!$C:$C,'รับ-จ่าย ประจำวัน'!$B184,'วางแผนBC,CJ'!I:I)+SUMIF(RD!$C:$C,'รับ-จ่าย ประจำวัน'!$B184,RD!I:I)+SUMIF('FG,ออนไล,คัดแยก'!$C:$C,'รับ-จ่าย ประจำวัน'!$B184,'FG,ออนไล,คัดแยก'!I:I)</f>
        <v>0</v>
      </c>
      <c r="AQ184" s="16">
        <f>SUMIF(เตรียมส่วนผสม!$C:$C,'รับ-จ่าย ประจำวัน'!$B184,เตรียมส่วนผสม!J:J)+SUMIF(กวนไส้!$C:$C,'รับ-จ่าย ประจำวัน'!$B184,กวนไส้!J:J)+SUMIF(ผลิต1!$C:$C,'รับ-จ่าย ประจำวัน'!$B184,ผลิต1!J:J)+SUMIF(ผลิต2!$C:$C,'รับ-จ่าย ประจำวัน'!$B184,ผลิต2!J:J)+SUMIF(เส้นแต่งหน้าขนมเค้ก!$C:$C,'รับ-จ่าย ประจำวัน'!$B184,เส้นแต่งหน้าขนมเค้ก!J:J)+SUMIF(แพ็ค!$C:$C,'รับ-จ่าย ประจำวัน'!$B184,แพ็ค!J:J)+SUMIF(ธุรการ!$C:$C,'รับ-จ่าย ประจำวัน'!$B184,ธุรการ!J:J)+SUMIF(เส้นแต่งหน้าขนมปัง!$C:$C,'รับ-จ่าย ประจำวัน'!$B184,เส้นแต่งหน้าขนมปัง!J:J)+SUMIF('วางแผนBC,CJ'!$C:$C,'รับ-จ่าย ประจำวัน'!$B184,'วางแผนBC,CJ'!J:J)+SUMIF(RD!$C:$C,'รับ-จ่าย ประจำวัน'!$B184,RD!J:J)+SUMIF('FG,ออนไล,คัดแยก'!$C:$C,'รับ-จ่าย ประจำวัน'!$B184,'FG,ออนไล,คัดแยก'!J:J)</f>
        <v>0</v>
      </c>
      <c r="AR184" s="16">
        <f>SUMIF(เตรียมส่วนผสม!$C:$C,'รับ-จ่าย ประจำวัน'!$B184,เตรียมส่วนผสม!K:K)+SUMIF(กวนไส้!$C:$C,'รับ-จ่าย ประจำวัน'!$B184,กวนไส้!K:K)+SUMIF(ผลิต1!$C:$C,'รับ-จ่าย ประจำวัน'!$B184,ผลิต1!K:K)+SUMIF(ผลิต2!$C:$C,'รับ-จ่าย ประจำวัน'!$B184,ผลิต2!K:K)+SUMIF(เส้นแต่งหน้าขนมเค้ก!$C:$C,'รับ-จ่าย ประจำวัน'!$B184,เส้นแต่งหน้าขนมเค้ก!K:K)+SUMIF(แพ็ค!$C:$C,'รับ-จ่าย ประจำวัน'!$B184,แพ็ค!K:K)+SUMIF(ธุรการ!$C:$C,'รับ-จ่าย ประจำวัน'!$B184,ธุรการ!K:K)+SUMIF(เส้นแต่งหน้าขนมปัง!$C:$C,'รับ-จ่าย ประจำวัน'!$B184,เส้นแต่งหน้าขนมปัง!K:K)+SUMIF('วางแผนBC,CJ'!$C:$C,'รับ-จ่าย ประจำวัน'!$B184,'วางแผนBC,CJ'!K:K)+SUMIF(RD!$C:$C,'รับ-จ่าย ประจำวัน'!$B184,RD!K:K)+SUMIF('FG,ออนไล,คัดแยก'!$C:$C,'รับ-จ่าย ประจำวัน'!$B184,'FG,ออนไล,คัดแยก'!K:K)</f>
        <v>0</v>
      </c>
      <c r="AS184" s="16">
        <f>SUMIF(เตรียมส่วนผสม!$C:$C,'รับ-จ่าย ประจำวัน'!$B184,เตรียมส่วนผสม!L:L)+SUMIF(กวนไส้!$C:$C,'รับ-จ่าย ประจำวัน'!$B184,กวนไส้!L:L)+SUMIF(ผลิต1!$C:$C,'รับ-จ่าย ประจำวัน'!$B184,ผลิต1!L:L)+SUMIF(ผลิต2!$C:$C,'รับ-จ่าย ประจำวัน'!$B184,ผลิต2!L:L)+SUMIF(เส้นแต่งหน้าขนมเค้ก!$C:$C,'รับ-จ่าย ประจำวัน'!$B184,เส้นแต่งหน้าขนมเค้ก!L:L)+SUMIF(แพ็ค!$C:$C,'รับ-จ่าย ประจำวัน'!$B184,แพ็ค!L:L)+SUMIF(ธุรการ!$C:$C,'รับ-จ่าย ประจำวัน'!$B184,ธุรการ!L:L)+SUMIF(เส้นแต่งหน้าขนมปัง!$C:$C,'รับ-จ่าย ประจำวัน'!$B184,เส้นแต่งหน้าขนมปัง!L:L)+SUMIF('วางแผนBC,CJ'!$C:$C,'รับ-จ่าย ประจำวัน'!$B184,'วางแผนBC,CJ'!L:L)+SUMIF(RD!$C:$C,'รับ-จ่าย ประจำวัน'!$B184,RD!L:L)+SUMIF('FG,ออนไล,คัดแยก'!$C:$C,'รับ-จ่าย ประจำวัน'!$B184,'FG,ออนไล,คัดแยก'!L:L)</f>
        <v>0</v>
      </c>
      <c r="AT184" s="16">
        <f>SUMIF(เตรียมส่วนผสม!$C:$C,'รับ-จ่าย ประจำวัน'!$B184,เตรียมส่วนผสม!M:M)+SUMIF(กวนไส้!$C:$C,'รับ-จ่าย ประจำวัน'!$B184,กวนไส้!M:M)+SUMIF(ผลิต1!$C:$C,'รับ-จ่าย ประจำวัน'!$B184,ผลิต1!M:M)+SUMIF(ผลิต2!$C:$C,'รับ-จ่าย ประจำวัน'!$B184,ผลิต2!M:M)+SUMIF(เส้นแต่งหน้าขนมเค้ก!$C:$C,'รับ-จ่าย ประจำวัน'!$B184,เส้นแต่งหน้าขนมเค้ก!M:M)+SUMIF(แพ็ค!$C:$C,'รับ-จ่าย ประจำวัน'!$B184,แพ็ค!M:M)+SUMIF(ธุรการ!$C:$C,'รับ-จ่าย ประจำวัน'!$B184,ธุรการ!M:M)+SUMIF(เส้นแต่งหน้าขนมปัง!$C:$C,'รับ-จ่าย ประจำวัน'!$B184,เส้นแต่งหน้าขนมปัง!M:M)+SUMIF('วางแผนBC,CJ'!$C:$C,'รับ-จ่าย ประจำวัน'!$B184,'วางแผนBC,CJ'!M:M)+SUMIF(RD!$C:$C,'รับ-จ่าย ประจำวัน'!$B184,RD!M:M)+SUMIF('FG,ออนไล,คัดแยก'!$C:$C,'รับ-จ่าย ประจำวัน'!$B184,'FG,ออนไล,คัดแยก'!M:M)</f>
        <v>0</v>
      </c>
      <c r="AU184" s="16">
        <f>SUMIF(เตรียมส่วนผสม!$C:$C,'รับ-จ่าย ประจำวัน'!$B184,เตรียมส่วนผสม!N:N)+SUMIF(กวนไส้!$C:$C,'รับ-จ่าย ประจำวัน'!$B184,กวนไส้!N:N)+SUMIF(ผลิต1!$C:$C,'รับ-จ่าย ประจำวัน'!$B184,ผลิต1!N:N)+SUMIF(ผลิต2!$C:$C,'รับ-จ่าย ประจำวัน'!$B184,ผลิต2!N:N)+SUMIF(เส้นแต่งหน้าขนมเค้ก!$C:$C,'รับ-จ่าย ประจำวัน'!$B184,เส้นแต่งหน้าขนมเค้ก!N:N)+SUMIF(แพ็ค!$C:$C,'รับ-จ่าย ประจำวัน'!$B184,แพ็ค!N:N)+SUMIF(ธุรการ!$C:$C,'รับ-จ่าย ประจำวัน'!$B184,ธุรการ!N:N)+SUMIF(เส้นแต่งหน้าขนมปัง!$C:$C,'รับ-จ่าย ประจำวัน'!$B184,เส้นแต่งหน้าขนมปัง!N:N)+SUMIF('วางแผนBC,CJ'!$C:$C,'รับ-จ่าย ประจำวัน'!$B184,'วางแผนBC,CJ'!N:N)+SUMIF(RD!$C:$C,'รับ-จ่าย ประจำวัน'!$B184,RD!N:N)+SUMIF('FG,ออนไล,คัดแยก'!$C:$C,'รับ-จ่าย ประจำวัน'!$B184,'FG,ออนไล,คัดแยก'!N:N)</f>
        <v>0</v>
      </c>
      <c r="AV184" s="16">
        <f>SUMIF(เตรียมส่วนผสม!$C:$C,'รับ-จ่าย ประจำวัน'!$B184,เตรียมส่วนผสม!O:O)+SUMIF(กวนไส้!$C:$C,'รับ-จ่าย ประจำวัน'!$B184,กวนไส้!O:O)+SUMIF(ผลิต1!$C:$C,'รับ-จ่าย ประจำวัน'!$B184,ผลิต1!O:O)+SUMIF(ผลิต2!$C:$C,'รับ-จ่าย ประจำวัน'!$B184,ผลิต2!O:O)+SUMIF(เส้นแต่งหน้าขนมเค้ก!$C:$C,'รับ-จ่าย ประจำวัน'!$B184,เส้นแต่งหน้าขนมเค้ก!O:O)+SUMIF(แพ็ค!$C:$C,'รับ-จ่าย ประจำวัน'!$B184,แพ็ค!O:O)+SUMIF(ธุรการ!$C:$C,'รับ-จ่าย ประจำวัน'!$B184,ธุรการ!O:O)+SUMIF(เส้นแต่งหน้าขนมปัง!$C:$C,'รับ-จ่าย ประจำวัน'!$B184,เส้นแต่งหน้าขนมปัง!O:O)+SUMIF('วางแผนBC,CJ'!$C:$C,'รับ-จ่าย ประจำวัน'!$B184,'วางแผนBC,CJ'!O:O)+SUMIF(RD!$C:$C,'รับ-จ่าย ประจำวัน'!$B184,RD!O:O)+SUMIF('FG,ออนไล,คัดแยก'!$C:$C,'รับ-จ่าย ประจำวัน'!$B184,'FG,ออนไล,คัดแยก'!O:O)</f>
        <v>0</v>
      </c>
      <c r="AW184" s="16">
        <f>SUMIF(เตรียมส่วนผสม!$C:$C,'รับ-จ่าย ประจำวัน'!$B184,เตรียมส่วนผสม!P:P)+SUMIF(กวนไส้!$C:$C,'รับ-จ่าย ประจำวัน'!$B184,กวนไส้!P:P)+SUMIF(ผลิต1!$C:$C,'รับ-จ่าย ประจำวัน'!$B184,ผลิต1!P:P)+SUMIF(ผลิต2!$C:$C,'รับ-จ่าย ประจำวัน'!$B184,ผลิต2!P:P)+SUMIF(เส้นแต่งหน้าขนมเค้ก!$C:$C,'รับ-จ่าย ประจำวัน'!$B184,เส้นแต่งหน้าขนมเค้ก!P:P)+SUMIF(แพ็ค!$C:$C,'รับ-จ่าย ประจำวัน'!$B184,แพ็ค!P:P)+SUMIF(ธุรการ!$C:$C,'รับ-จ่าย ประจำวัน'!$B184,ธุรการ!P:P)+SUMIF(เส้นแต่งหน้าขนมปัง!$C:$C,'รับ-จ่าย ประจำวัน'!$B184,เส้นแต่งหน้าขนมปัง!P:P)+SUMIF('วางแผนBC,CJ'!$C:$C,'รับ-จ่าย ประจำวัน'!$B184,'วางแผนBC,CJ'!P:P)+SUMIF(RD!$C:$C,'รับ-จ่าย ประจำวัน'!$B184,RD!P:P)+SUMIF('FG,ออนไล,คัดแยก'!$C:$C,'รับ-จ่าย ประจำวัน'!$B184,'FG,ออนไล,คัดแยก'!P:P)</f>
        <v>0</v>
      </c>
      <c r="AX184" s="16">
        <f>SUMIF(เตรียมส่วนผสม!$C:$C,'รับ-จ่าย ประจำวัน'!$B184,เตรียมส่วนผสม!Q:Q)+SUMIF(กวนไส้!$C:$C,'รับ-จ่าย ประจำวัน'!$B184,กวนไส้!Q:Q)+SUMIF(ผลิต1!$C:$C,'รับ-จ่าย ประจำวัน'!$B184,ผลิต1!Q:Q)+SUMIF(ผลิต2!$C:$C,'รับ-จ่าย ประจำวัน'!$B184,ผลิต2!Q:Q)+SUMIF(เส้นแต่งหน้าขนมเค้ก!$C:$C,'รับ-จ่าย ประจำวัน'!$B184,เส้นแต่งหน้าขนมเค้ก!Q:Q)+SUMIF(แพ็ค!$C:$C,'รับ-จ่าย ประจำวัน'!$B184,แพ็ค!Q:Q)+SUMIF(ธุรการ!$C:$C,'รับ-จ่าย ประจำวัน'!$B184,ธุรการ!Q:Q)+SUMIF(เส้นแต่งหน้าขนมปัง!$C:$C,'รับ-จ่าย ประจำวัน'!$B184,เส้นแต่งหน้าขนมปัง!Q:Q)+SUMIF('วางแผนBC,CJ'!$C:$C,'รับ-จ่าย ประจำวัน'!$B184,'วางแผนBC,CJ'!Q:Q)+SUMIF(RD!$C:$C,'รับ-จ่าย ประจำวัน'!$B184,RD!Q:Q)+SUMIF('FG,ออนไล,คัดแยก'!$C:$C,'รับ-จ่าย ประจำวัน'!$B184,'FG,ออนไล,คัดแยก'!Q:Q)</f>
        <v>0</v>
      </c>
      <c r="AY184" s="16">
        <f>SUMIF(เตรียมส่วนผสม!$C:$C,'รับ-จ่าย ประจำวัน'!$B184,เตรียมส่วนผสม!R:R)+SUMIF(กวนไส้!$C:$C,'รับ-จ่าย ประจำวัน'!$B184,กวนไส้!R:R)+SUMIF(ผลิต1!$C:$C,'รับ-จ่าย ประจำวัน'!$B184,ผลิต1!R:R)+SUMIF(ผลิต2!$C:$C,'รับ-จ่าย ประจำวัน'!$B184,ผลิต2!R:R)+SUMIF(เส้นแต่งหน้าขนมเค้ก!$C:$C,'รับ-จ่าย ประจำวัน'!$B184,เส้นแต่งหน้าขนมเค้ก!R:R)+SUMIF(แพ็ค!$C:$C,'รับ-จ่าย ประจำวัน'!$B184,แพ็ค!R:R)+SUMIF(ธุรการ!$C:$C,'รับ-จ่าย ประจำวัน'!$B184,ธุรการ!R:R)+SUMIF(เส้นแต่งหน้าขนมปัง!$C:$C,'รับ-จ่าย ประจำวัน'!$B184,เส้นแต่งหน้าขนมปัง!R:R)+SUMIF('วางแผนBC,CJ'!$C:$C,'รับ-จ่าย ประจำวัน'!$B184,'วางแผนBC,CJ'!R:R)+SUMIF(RD!$C:$C,'รับ-จ่าย ประจำวัน'!$B184,RD!R:R)+SUMIF('FG,ออนไล,คัดแยก'!$C:$C,'รับ-จ่าย ประจำวัน'!$B184,'FG,ออนไล,คัดแยก'!R:R)</f>
        <v>10000</v>
      </c>
      <c r="AZ184" s="16">
        <f>SUMIF(เตรียมส่วนผสม!$C:$C,'รับ-จ่าย ประจำวัน'!$B184,เตรียมส่วนผสม!S:S)+SUMIF(กวนไส้!$C:$C,'รับ-จ่าย ประจำวัน'!$B184,กวนไส้!S:S)+SUMIF(ผลิต1!$C:$C,'รับ-จ่าย ประจำวัน'!$B184,ผลิต1!S:S)+SUMIF(ผลิต2!$C:$C,'รับ-จ่าย ประจำวัน'!$B184,ผลิต2!S:S)+SUMIF(เส้นแต่งหน้าขนมเค้ก!$C:$C,'รับ-จ่าย ประจำวัน'!$B184,เส้นแต่งหน้าขนมเค้ก!S:S)+SUMIF(แพ็ค!$C:$C,'รับ-จ่าย ประจำวัน'!$B184,แพ็ค!S:S)+SUMIF(ธุรการ!$C:$C,'รับ-จ่าย ประจำวัน'!$B184,ธุรการ!S:S)+SUMIF(เส้นแต่งหน้าขนมปัง!$C:$C,'รับ-จ่าย ประจำวัน'!$B184,เส้นแต่งหน้าขนมปัง!S:S)+SUMIF('วางแผนBC,CJ'!$C:$C,'รับ-จ่าย ประจำวัน'!$B184,'วางแผนBC,CJ'!S:S)+SUMIF(RD!$C:$C,'รับ-จ่าย ประจำวัน'!$B184,RD!S:S)+SUMIF('FG,ออนไล,คัดแยก'!$C:$C,'รับ-จ่าย ประจำวัน'!$B184,'FG,ออนไล,คัดแยก'!S:S)</f>
        <v>0</v>
      </c>
      <c r="BA184" s="16">
        <f>SUMIF(เตรียมส่วนผสม!$C:$C,'รับ-จ่าย ประจำวัน'!$B184,เตรียมส่วนผสม!T:T)+SUMIF(กวนไส้!$C:$C,'รับ-จ่าย ประจำวัน'!$B184,กวนไส้!T:T)+SUMIF(ผลิต1!$C:$C,'รับ-จ่าย ประจำวัน'!$B184,ผลิต1!T:T)+SUMIF(ผลิต2!$C:$C,'รับ-จ่าย ประจำวัน'!$B184,ผลิต2!T:T)+SUMIF(เส้นแต่งหน้าขนมเค้ก!$C:$C,'รับ-จ่าย ประจำวัน'!$B184,เส้นแต่งหน้าขนมเค้ก!T:T)+SUMIF(แพ็ค!$C:$C,'รับ-จ่าย ประจำวัน'!$B184,แพ็ค!T:T)+SUMIF(ธุรการ!$C:$C,'รับ-จ่าย ประจำวัน'!$B184,ธุรการ!T:T)+SUMIF(เส้นแต่งหน้าขนมปัง!$C:$C,'รับ-จ่าย ประจำวัน'!$B184,เส้นแต่งหน้าขนมปัง!T:T)+SUMIF('วางแผนBC,CJ'!$C:$C,'รับ-จ่าย ประจำวัน'!$B184,'วางแผนBC,CJ'!T:T)+SUMIF(RD!$C:$C,'รับ-จ่าย ประจำวัน'!$B184,RD!T:T)+SUMIF('FG,ออนไล,คัดแยก'!$C:$C,'รับ-จ่าย ประจำวัน'!$B184,'FG,ออนไล,คัดแยก'!T:T)</f>
        <v>0</v>
      </c>
      <c r="BB184" s="16">
        <f>SUMIF(เตรียมส่วนผสม!$C:$C,'รับ-จ่าย ประจำวัน'!$B184,เตรียมส่วนผสม!U:U)+SUMIF(กวนไส้!$C:$C,'รับ-จ่าย ประจำวัน'!$B184,กวนไส้!U:U)+SUMIF(ผลิต1!$C:$C,'รับ-จ่าย ประจำวัน'!$B184,ผลิต1!U:U)+SUMIF(ผลิต2!$C:$C,'รับ-จ่าย ประจำวัน'!$B184,ผลิต2!U:U)+SUMIF(เส้นแต่งหน้าขนมเค้ก!$C:$C,'รับ-จ่าย ประจำวัน'!$B184,เส้นแต่งหน้าขนมเค้ก!U:U)+SUMIF(แพ็ค!$C:$C,'รับ-จ่าย ประจำวัน'!$B184,แพ็ค!U:U)+SUMIF(ธุรการ!$C:$C,'รับ-จ่าย ประจำวัน'!$B184,ธุรการ!U:U)+SUMIF(เส้นแต่งหน้าขนมปัง!$C:$C,'รับ-จ่าย ประจำวัน'!$B184,เส้นแต่งหน้าขนมปัง!U:U)+SUMIF('วางแผนBC,CJ'!$C:$C,'รับ-จ่าย ประจำวัน'!$B184,'วางแผนBC,CJ'!U:U)+SUMIF(RD!$C:$C,'รับ-จ่าย ประจำวัน'!$B184,RD!U:U)+SUMIF('FG,ออนไล,คัดแยก'!$C:$C,'รับ-จ่าย ประจำวัน'!$B184,'FG,ออนไล,คัดแยก'!U:U)</f>
        <v>0</v>
      </c>
      <c r="BC184" s="16">
        <f>SUMIF(เตรียมส่วนผสม!$C:$C,'รับ-จ่าย ประจำวัน'!$B184,เตรียมส่วนผสม!V:V)+SUMIF(กวนไส้!$C:$C,'รับ-จ่าย ประจำวัน'!$B184,กวนไส้!V:V)+SUMIF(ผลิต1!$C:$C,'รับ-จ่าย ประจำวัน'!$B184,ผลิต1!V:V)+SUMIF(ผลิต2!$C:$C,'รับ-จ่าย ประจำวัน'!$B184,ผลิต2!V:V)+SUMIF(เส้นแต่งหน้าขนมเค้ก!$C:$C,'รับ-จ่าย ประจำวัน'!$B184,เส้นแต่งหน้าขนมเค้ก!V:V)+SUMIF(แพ็ค!$C:$C,'รับ-จ่าย ประจำวัน'!$B184,แพ็ค!V:V)+SUMIF(ธุรการ!$C:$C,'รับ-จ่าย ประจำวัน'!$B184,ธุรการ!V:V)+SUMIF(เส้นแต่งหน้าขนมปัง!$C:$C,'รับ-จ่าย ประจำวัน'!$B184,เส้นแต่งหน้าขนมปัง!V:V)+SUMIF('วางแผนBC,CJ'!$C:$C,'รับ-จ่าย ประจำวัน'!$B184,'วางแผนBC,CJ'!V:V)+SUMIF(RD!$C:$C,'รับ-จ่าย ประจำวัน'!$B184,RD!V:V)+SUMIF('FG,ออนไล,คัดแยก'!$C:$C,'รับ-จ่าย ประจำวัน'!$B184,'FG,ออนไล,คัดแยก'!V:V)</f>
        <v>0</v>
      </c>
      <c r="BD184" s="16">
        <f>SUMIF(เตรียมส่วนผสม!$C:$C,'รับ-จ่าย ประจำวัน'!$B184,เตรียมส่วนผสม!W:W)+SUMIF(กวนไส้!$C:$C,'รับ-จ่าย ประจำวัน'!$B184,กวนไส้!W:W)+SUMIF(ผลิต1!$C:$C,'รับ-จ่าย ประจำวัน'!$B184,ผลิต1!W:W)+SUMIF(ผลิต2!$C:$C,'รับ-จ่าย ประจำวัน'!$B184,ผลิต2!W:W)+SUMIF(เส้นแต่งหน้าขนมเค้ก!$C:$C,'รับ-จ่าย ประจำวัน'!$B184,เส้นแต่งหน้าขนมเค้ก!W:W)+SUMIF(แพ็ค!$C:$C,'รับ-จ่าย ประจำวัน'!$B184,แพ็ค!W:W)+SUMIF(ธุรการ!$C:$C,'รับ-จ่าย ประจำวัน'!$B184,ธุรการ!W:W)+SUMIF(เส้นแต่งหน้าขนมปัง!$C:$C,'รับ-จ่าย ประจำวัน'!$B184,เส้นแต่งหน้าขนมปัง!W:W)+SUMIF('วางแผนBC,CJ'!$C:$C,'รับ-จ่าย ประจำวัน'!$B184,'วางแผนBC,CJ'!W:W)+SUMIF(RD!$C:$C,'รับ-จ่าย ประจำวัน'!$B184,RD!W:W)+SUMIF('FG,ออนไล,คัดแยก'!$C:$C,'รับ-จ่าย ประจำวัน'!$B184,'FG,ออนไล,คัดแยก'!W:W)</f>
        <v>0</v>
      </c>
      <c r="BE184" s="16">
        <f>SUMIF(เตรียมส่วนผสม!$C:$C,'รับ-จ่าย ประจำวัน'!$B184,เตรียมส่วนผสม!X:X)+SUMIF(กวนไส้!$C:$C,'รับ-จ่าย ประจำวัน'!$B184,กวนไส้!X:X)+SUMIF(ผลิต1!$C:$C,'รับ-จ่าย ประจำวัน'!$B184,ผลิต1!X:X)+SUMIF(ผลิต2!$C:$C,'รับ-จ่าย ประจำวัน'!$B184,ผลิต2!X:X)+SUMIF(เส้นแต่งหน้าขนมเค้ก!$C:$C,'รับ-จ่าย ประจำวัน'!$B184,เส้นแต่งหน้าขนมเค้ก!X:X)+SUMIF(แพ็ค!$C:$C,'รับ-จ่าย ประจำวัน'!$B184,แพ็ค!X:X)+SUMIF(ธุรการ!$C:$C,'รับ-จ่าย ประจำวัน'!$B184,ธุรการ!X:X)+SUMIF(เส้นแต่งหน้าขนมปัง!$C:$C,'รับ-จ่าย ประจำวัน'!$B184,เส้นแต่งหน้าขนมปัง!X:X)+SUMIF('วางแผนBC,CJ'!$C:$C,'รับ-จ่าย ประจำวัน'!$B184,'วางแผนBC,CJ'!X:X)+SUMIF(RD!$C:$C,'รับ-จ่าย ประจำวัน'!$B184,RD!X:X)+SUMIF('FG,ออนไล,คัดแยก'!$C:$C,'รับ-จ่าย ประจำวัน'!$B184,'FG,ออนไล,คัดแยก'!X:X)</f>
        <v>0</v>
      </c>
      <c r="BF184" s="16">
        <f>SUMIF(เตรียมส่วนผสม!$C:$C,'รับ-จ่าย ประจำวัน'!$B184,เตรียมส่วนผสม!Y:Y)+SUMIF(กวนไส้!$C:$C,'รับ-จ่าย ประจำวัน'!$B184,กวนไส้!Y:Y)+SUMIF(ผลิต1!$C:$C,'รับ-จ่าย ประจำวัน'!$B184,ผลิต1!Y:Y)+SUMIF(ผลิต2!$C:$C,'รับ-จ่าย ประจำวัน'!$B184,ผลิต2!Y:Y)+SUMIF(เส้นแต่งหน้าขนมเค้ก!$C:$C,'รับ-จ่าย ประจำวัน'!$B184,เส้นแต่งหน้าขนมเค้ก!Y:Y)+SUMIF(แพ็ค!$C:$C,'รับ-จ่าย ประจำวัน'!$B184,แพ็ค!Y:Y)+SUMIF(ธุรการ!$C:$C,'รับ-จ่าย ประจำวัน'!$B184,ธุรการ!Y:Y)+SUMIF(เส้นแต่งหน้าขนมปัง!$C:$C,'รับ-จ่าย ประจำวัน'!$B184,เส้นแต่งหน้าขนมปัง!Y:Y)+SUMIF('วางแผนBC,CJ'!$C:$C,'รับ-จ่าย ประจำวัน'!$B184,'วางแผนBC,CJ'!Y:Y)+SUMIF(RD!$C:$C,'รับ-จ่าย ประจำวัน'!$B184,RD!Y:Y)+SUMIF('FG,ออนไล,คัดแยก'!$C:$C,'รับ-จ่าย ประจำวัน'!$B184,'FG,ออนไล,คัดแยก'!Y:Y)</f>
        <v>0</v>
      </c>
      <c r="BG184" s="16">
        <f>SUMIF(เตรียมส่วนผสม!$C:$C,'รับ-จ่าย ประจำวัน'!$B184,เตรียมส่วนผสม!Z:Z)+SUMIF(กวนไส้!$C:$C,'รับ-จ่าย ประจำวัน'!$B184,กวนไส้!Z:Z)+SUMIF(ผลิต1!$C:$C,'รับ-จ่าย ประจำวัน'!$B184,ผลิต1!Z:Z)+SUMIF(ผลิต2!$C:$C,'รับ-จ่าย ประจำวัน'!$B184,ผลิต2!Z:Z)+SUMIF(เส้นแต่งหน้าขนมเค้ก!$C:$C,'รับ-จ่าย ประจำวัน'!$B184,เส้นแต่งหน้าขนมเค้ก!Z:Z)+SUMIF(แพ็ค!$C:$C,'รับ-จ่าย ประจำวัน'!$B184,แพ็ค!Z:Z)+SUMIF(ธุรการ!$C:$C,'รับ-จ่าย ประจำวัน'!$B184,ธุรการ!Z:Z)+SUMIF(เส้นแต่งหน้าขนมปัง!$C:$C,'รับ-จ่าย ประจำวัน'!$B184,เส้นแต่งหน้าขนมปัง!Z:Z)+SUMIF('วางแผนBC,CJ'!$C:$C,'รับ-จ่าย ประจำวัน'!$B184,'วางแผนBC,CJ'!Z:Z)+SUMIF(RD!$C:$C,'รับ-จ่าย ประจำวัน'!$B184,RD!Z:Z)+SUMIF('FG,ออนไล,คัดแยก'!$C:$C,'รับ-จ่าย ประจำวัน'!$B184,'FG,ออนไล,คัดแยก'!Z:Z)</f>
        <v>0</v>
      </c>
      <c r="BH184" s="16">
        <f>SUMIF(เตรียมส่วนผสม!$C:$C,'รับ-จ่าย ประจำวัน'!$B184,เตรียมส่วนผสม!AA:AA)+SUMIF(กวนไส้!$C:$C,'รับ-จ่าย ประจำวัน'!$B184,กวนไส้!AA:AA)+SUMIF(ผลิต1!$C:$C,'รับ-จ่าย ประจำวัน'!$B184,ผลิต1!AA:AA)+SUMIF(ผลิต2!$C:$C,'รับ-จ่าย ประจำวัน'!$B184,ผลิต2!AA:AA)+SUMIF(เส้นแต่งหน้าขนมเค้ก!$C:$C,'รับ-จ่าย ประจำวัน'!$B184,เส้นแต่งหน้าขนมเค้ก!AA:AA)+SUMIF(แพ็ค!$C:$C,'รับ-จ่าย ประจำวัน'!$B184,แพ็ค!AA:AA)+SUMIF(ธุรการ!$C:$C,'รับ-จ่าย ประจำวัน'!$B184,ธุรการ!AA:AA)+SUMIF(เส้นแต่งหน้าขนมปัง!$C:$C,'รับ-จ่าย ประจำวัน'!$B184,เส้นแต่งหน้าขนมปัง!AA:AA)+SUMIF('วางแผนBC,CJ'!$C:$C,'รับ-จ่าย ประจำวัน'!$B184,'วางแผนBC,CJ'!AA:AA)+SUMIF(RD!$C:$C,'รับ-จ่าย ประจำวัน'!$B184,RD!AA:AA)+SUMIF('FG,ออนไล,คัดแยก'!$C:$C,'รับ-จ่าย ประจำวัน'!$B184,'FG,ออนไล,คัดแยก'!AA:AA)</f>
        <v>0</v>
      </c>
      <c r="BI184" s="16">
        <f>SUMIF(เตรียมส่วนผสม!$C:$C,'รับ-จ่าย ประจำวัน'!$B184,เตรียมส่วนผสม!AB:AB)+SUMIF(กวนไส้!$C:$C,'รับ-จ่าย ประจำวัน'!$B184,กวนไส้!AB:AB)+SUMIF(ผลิต1!$C:$C,'รับ-จ่าย ประจำวัน'!$B184,ผลิต1!AB:AB)+SUMIF(ผลิต2!$C:$C,'รับ-จ่าย ประจำวัน'!$B184,ผลิต2!AB:AB)+SUMIF(เส้นแต่งหน้าขนมเค้ก!$C:$C,'รับ-จ่าย ประจำวัน'!$B184,เส้นแต่งหน้าขนมเค้ก!AB:AB)+SUMIF(แพ็ค!$C:$C,'รับ-จ่าย ประจำวัน'!$B184,แพ็ค!AB:AB)+SUMIF(ธุรการ!$C:$C,'รับ-จ่าย ประจำวัน'!$B184,ธุรการ!AB:AB)+SUMIF(เส้นแต่งหน้าขนมปัง!$C:$C,'รับ-จ่าย ประจำวัน'!$B184,เส้นแต่งหน้าขนมปัง!AB:AB)+SUMIF('วางแผนBC,CJ'!$C:$C,'รับ-จ่าย ประจำวัน'!$B184,'วางแผนBC,CJ'!AB:AB)+SUMIF(RD!$C:$C,'รับ-จ่าย ประจำวัน'!$B184,RD!AB:AB)+SUMIF('FG,ออนไล,คัดแยก'!$C:$C,'รับ-จ่าย ประจำวัน'!$B184,'FG,ออนไล,คัดแยก'!AB:AB)</f>
        <v>0</v>
      </c>
      <c r="BJ184" s="16">
        <f>SUMIF(เตรียมส่วนผสม!$C:$C,'รับ-จ่าย ประจำวัน'!$B184,เตรียมส่วนผสม!AC:AC)+SUMIF(กวนไส้!$C:$C,'รับ-จ่าย ประจำวัน'!$B184,กวนไส้!AC:AC)+SUMIF(ผลิต1!$C:$C,'รับ-จ่าย ประจำวัน'!$B184,ผลิต1!AC:AC)+SUMIF(ผลิต2!$C:$C,'รับ-จ่าย ประจำวัน'!$B184,ผลิต2!AC:AC)+SUMIF(เส้นแต่งหน้าขนมเค้ก!$C:$C,'รับ-จ่าย ประจำวัน'!$B184,เส้นแต่งหน้าขนมเค้ก!AC:AC)+SUMIF(แพ็ค!$C:$C,'รับ-จ่าย ประจำวัน'!$B184,แพ็ค!AC:AC)+SUMIF(ธุรการ!$C:$C,'รับ-จ่าย ประจำวัน'!$B184,ธุรการ!AC:AC)+SUMIF(เส้นแต่งหน้าขนมปัง!$C:$C,'รับ-จ่าย ประจำวัน'!$B184,เส้นแต่งหน้าขนมปัง!AC:AC)+SUMIF('วางแผนBC,CJ'!$C:$C,'รับ-จ่าย ประจำวัน'!$B184,'วางแผนBC,CJ'!AC:AC)+SUMIF(RD!$C:$C,'รับ-จ่าย ประจำวัน'!$B184,RD!AC:AC)+SUMIF('FG,ออนไล,คัดแยก'!$C:$C,'รับ-จ่าย ประจำวัน'!$B184,'FG,ออนไล,คัดแยก'!AC:AC)</f>
        <v>0</v>
      </c>
      <c r="BK184" s="16">
        <f>SUMIF(เตรียมส่วนผสม!$C:$C,'รับ-จ่าย ประจำวัน'!$B184,เตรียมส่วนผสม!AD:AD)+SUMIF(กวนไส้!$C:$C,'รับ-จ่าย ประจำวัน'!$B184,กวนไส้!AD:AD)+SUMIF(ผลิต1!$C:$C,'รับ-จ่าย ประจำวัน'!$B184,ผลิต1!AD:AD)+SUMIF(ผลิต2!$C:$C,'รับ-จ่าย ประจำวัน'!$B184,ผลิต2!AD:AD)+SUMIF(เส้นแต่งหน้าขนมเค้ก!$C:$C,'รับ-จ่าย ประจำวัน'!$B184,เส้นแต่งหน้าขนมเค้ก!AD:AD)+SUMIF(แพ็ค!$C:$C,'รับ-จ่าย ประจำวัน'!$B184,แพ็ค!AD:AD)+SUMIF(ธุรการ!$C:$C,'รับ-จ่าย ประจำวัน'!$B184,ธุรการ!AD:AD)+SUMIF(เส้นแต่งหน้าขนมปัง!$C:$C,'รับ-จ่าย ประจำวัน'!$B184,เส้นแต่งหน้าขนมปัง!AD:AD)+SUMIF('วางแผนBC,CJ'!$C:$C,'รับ-จ่าย ประจำวัน'!$B184,'วางแผนBC,CJ'!AD:AD)+SUMIF(RD!$C:$C,'รับ-จ่าย ประจำวัน'!$B184,RD!AD:AD)+SUMIF('FG,ออนไล,คัดแยก'!$C:$C,'รับ-จ่าย ประจำวัน'!$B184,'FG,ออนไล,คัดแยก'!AD:AD)</f>
        <v>0</v>
      </c>
      <c r="BL184" s="16">
        <f>SUMIF(เตรียมส่วนผสม!$C:$C,'รับ-จ่าย ประจำวัน'!$B184,เตรียมส่วนผสม!AE:AE)+SUMIF(กวนไส้!$C:$C,'รับ-จ่าย ประจำวัน'!$B184,กวนไส้!AE:AE)+SUMIF(ผลิต1!$C:$C,'รับ-จ่าย ประจำวัน'!$B184,ผลิต1!AE:AE)+SUMIF(ผลิต2!$C:$C,'รับ-จ่าย ประจำวัน'!$B184,ผลิต2!AE:AE)+SUMIF(เส้นแต่งหน้าขนมเค้ก!$C:$C,'รับ-จ่าย ประจำวัน'!$B184,เส้นแต่งหน้าขนมเค้ก!AE:AE)+SUMIF(แพ็ค!$C:$C,'รับ-จ่าย ประจำวัน'!$B184,แพ็ค!AE:AE)+SUMIF(ธุรการ!$C:$C,'รับ-จ่าย ประจำวัน'!$B184,ธุรการ!AE:AE)+SUMIF(เส้นแต่งหน้าขนมปัง!$C:$C,'รับ-จ่าย ประจำวัน'!$B184,เส้นแต่งหน้าขนมปัง!AE:AE)+SUMIF('วางแผนBC,CJ'!$C:$C,'รับ-จ่าย ประจำวัน'!$B184,'วางแผนBC,CJ'!AE:AE)+SUMIF(RD!$C:$C,'รับ-จ่าย ประจำวัน'!$B184,RD!AE:AE)+SUMIF('FG,ออนไล,คัดแยก'!$C:$C,'รับ-จ่าย ประจำวัน'!$B184,'FG,ออนไล,คัดแยก'!AE:AE)</f>
        <v>0</v>
      </c>
      <c r="BM184" s="16">
        <f>SUMIF(เตรียมส่วนผสม!$C:$C,'รับ-จ่าย ประจำวัน'!$B184,เตรียมส่วนผสม!AF:AF)+SUMIF(กวนไส้!$C:$C,'รับ-จ่าย ประจำวัน'!$B184,กวนไส้!AF:AF)+SUMIF(ผลิต1!$C:$C,'รับ-จ่าย ประจำวัน'!$B184,ผลิต1!AF:AF)+SUMIF(ผลิต2!$C:$C,'รับ-จ่าย ประจำวัน'!$B184,ผลิต2!AF:AF)+SUMIF(เส้นแต่งหน้าขนมเค้ก!$C:$C,'รับ-จ่าย ประจำวัน'!$B184,เส้นแต่งหน้าขนมเค้ก!AF:AF)+SUMIF(แพ็ค!$C:$C,'รับ-จ่าย ประจำวัน'!$B184,แพ็ค!AF:AF)+SUMIF(ธุรการ!$C:$C,'รับ-จ่าย ประจำวัน'!$B184,ธุรการ!AF:AF)+SUMIF(เส้นแต่งหน้าขนมปัง!$C:$C,'รับ-จ่าย ประจำวัน'!$B184,เส้นแต่งหน้าขนมปัง!AF:AF)+SUMIF('วางแผนBC,CJ'!$C:$C,'รับ-จ่าย ประจำวัน'!$B184,'วางแผนBC,CJ'!AF:AF)+SUMIF(RD!$C:$C,'รับ-จ่าย ประจำวัน'!$B184,RD!AF:AF)+SUMIF('FG,ออนไล,คัดแยก'!$C:$C,'รับ-จ่าย ประจำวัน'!$B184,'FG,ออนไล,คัดแยก'!AF:AF)</f>
        <v>0</v>
      </c>
      <c r="BN184" s="16">
        <f>SUMIF(เตรียมส่วนผสม!$C:$C,'รับ-จ่าย ประจำวัน'!$B184,เตรียมส่วนผสม!AG:AG)+SUMIF(กวนไส้!$C:$C,'รับ-จ่าย ประจำวัน'!$B184,กวนไส้!AG:AG)+SUMIF(ผลิต1!$C:$C,'รับ-จ่าย ประจำวัน'!$B184,ผลิต1!AG:AG)+SUMIF(ผลิต2!$C:$C,'รับ-จ่าย ประจำวัน'!$B184,ผลิต2!AG:AG)+SUMIF(เส้นแต่งหน้าขนมเค้ก!$C:$C,'รับ-จ่าย ประจำวัน'!$B184,เส้นแต่งหน้าขนมเค้ก!AG:AG)+SUMIF(แพ็ค!$C:$C,'รับ-จ่าย ประจำวัน'!$B184,แพ็ค!AG:AG)+SUMIF(ธุรการ!$C:$C,'รับ-จ่าย ประจำวัน'!$B184,ธุรการ!AG:AG)+SUMIF(เส้นแต่งหน้าขนมปัง!$C:$C,'รับ-จ่าย ประจำวัน'!$B184,เส้นแต่งหน้าขนมปัง!AG:AG)+SUMIF('วางแผนBC,CJ'!$C:$C,'รับ-จ่าย ประจำวัน'!$B184,'วางแผนBC,CJ'!AG:AG)+SUMIF(RD!$C:$C,'รับ-จ่าย ประจำวัน'!$B184,RD!AG:AG)+SUMIF('FG,ออนไล,คัดแยก'!$C:$C,'รับ-จ่าย ประจำวัน'!$B184,'FG,ออนไล,คัดแยก'!AG:AG)</f>
        <v>0</v>
      </c>
      <c r="BO184" s="16">
        <f>SUMIF(เตรียมส่วนผสม!$C:$C,'รับ-จ่าย ประจำวัน'!$B184,เตรียมส่วนผสม!AH:AH)+SUMIF(กวนไส้!$C:$C,'รับ-จ่าย ประจำวัน'!$B184,กวนไส้!AH:AH)+SUMIF(ผลิต1!$C:$C,'รับ-จ่าย ประจำวัน'!$B184,ผลิต1!AH:AH)+SUMIF(ผลิต2!$C:$C,'รับ-จ่าย ประจำวัน'!$B184,ผลิต2!AH:AH)+SUMIF(เส้นแต่งหน้าขนมเค้ก!$C:$C,'รับ-จ่าย ประจำวัน'!$B184,เส้นแต่งหน้าขนมเค้ก!AH:AH)+SUMIF(แพ็ค!$C:$C,'รับ-จ่าย ประจำวัน'!$B184,แพ็ค!AH:AH)+SUMIF(ธุรการ!$C:$C,'รับ-จ่าย ประจำวัน'!$B184,ธุรการ!AH:AH)+SUMIF(เส้นแต่งหน้าขนมปัง!$C:$C,'รับ-จ่าย ประจำวัน'!$B184,เส้นแต่งหน้าขนมปัง!AH:AH)+SUMIF('วางแผนBC,CJ'!$C:$C,'รับ-จ่าย ประจำวัน'!$B184,'วางแผนBC,CJ'!AH:AH)+SUMIF(RD!$C:$C,'รับ-จ่าย ประจำวัน'!$B184,RD!AH:AH)+SUMIF('FG,ออนไล,คัดแยก'!$C:$C,'รับ-จ่าย ประจำวัน'!$B184,'FG,ออนไล,คัดแยก'!AH:AH)</f>
        <v>0</v>
      </c>
      <c r="BP184" s="16">
        <f>SUMIF(เตรียมส่วนผสม!$C:$C,'รับ-จ่าย ประจำวัน'!$B184,เตรียมส่วนผสม!AI:AI)+SUMIF(กวนไส้!$C:$C,'รับ-จ่าย ประจำวัน'!$B184,กวนไส้!AI:AI)+SUMIF(ผลิต1!$C:$C,'รับ-จ่าย ประจำวัน'!$B184,ผลิต1!AI:AI)+SUMIF(ผลิต2!$C:$C,'รับ-จ่าย ประจำวัน'!$B184,ผลิต2!AI:AI)+SUMIF(เส้นแต่งหน้าขนมเค้ก!$C:$C,'รับ-จ่าย ประจำวัน'!$B184,เส้นแต่งหน้าขนมเค้ก!AI:AI)+SUMIF(แพ็ค!$C:$C,'รับ-จ่าย ประจำวัน'!$B184,แพ็ค!AI:AI)+SUMIF(ธุรการ!$C:$C,'รับ-จ่าย ประจำวัน'!$B184,ธุรการ!AI:AI)+SUMIF(เส้นแต่งหน้าขนมปัง!$C:$C,'รับ-จ่าย ประจำวัน'!$B184,เส้นแต่งหน้าขนมปัง!AI:AI)+SUMIF('วางแผนBC,CJ'!$C:$C,'รับ-จ่าย ประจำวัน'!$B184,'วางแผนBC,CJ'!AI:AI)+SUMIF(RD!$C:$C,'รับ-จ่าย ประจำวัน'!$B184,RD!AI:AI)+SUMIF('FG,ออนไล,คัดแยก'!$C:$C,'รับ-จ่าย ประจำวัน'!$B184,'FG,ออนไล,คัดแยก'!AI:AI)</f>
        <v>0</v>
      </c>
      <c r="BQ184" s="16">
        <f>SUMIF(เตรียมส่วนผสม!$C:$C,'รับ-จ่าย ประจำวัน'!$B184,เตรียมส่วนผสม!AJ:AJ)+SUMIF(กวนไส้!$C:$C,'รับ-จ่าย ประจำวัน'!$B184,กวนไส้!AJ:AJ)+SUMIF(ผลิต1!$C:$C,'รับ-จ่าย ประจำวัน'!$B184,ผลิต1!AJ:AJ)+SUMIF(ผลิต2!$C:$C,'รับ-จ่าย ประจำวัน'!$B184,ผลิต2!AJ:AJ)+SUMIF(เส้นแต่งหน้าขนมเค้ก!$C:$C,'รับ-จ่าย ประจำวัน'!$B184,เส้นแต่งหน้าขนมเค้ก!AJ:AJ)+SUMIF(แพ็ค!$C:$C,'รับ-จ่าย ประจำวัน'!$B184,แพ็ค!AJ:AJ)+SUMIF(ธุรการ!$C:$C,'รับ-จ่าย ประจำวัน'!$B184,ธุรการ!AJ:AJ)+SUMIF(เส้นแต่งหน้าขนมปัง!$C:$C,'รับ-จ่าย ประจำวัน'!$B184,เส้นแต่งหน้าขนมปัง!AJ:AJ)+SUMIF('วางแผนBC,CJ'!$C:$C,'รับ-จ่าย ประจำวัน'!$B184,'วางแผนBC,CJ'!AJ:AJ)+SUMIF(RD!$C:$C,'รับ-จ่าย ประจำวัน'!$B184,RD!AJ:AJ)+SUMIF('FG,ออนไล,คัดแยก'!$C:$C,'รับ-จ่าย ประจำวัน'!$B184,'FG,ออนไล,คัดแยก'!AJ:AJ)</f>
        <v>0</v>
      </c>
      <c r="BR184" s="16">
        <f>SUMIF(เตรียมส่วนผสม!$C:$C,'รับ-จ่าย ประจำวัน'!$B184,เตรียมส่วนผสม!AK:AK)+SUMIF(กวนไส้!$C:$C,'รับ-จ่าย ประจำวัน'!$B184,กวนไส้!AK:AK)+SUMIF(ผลิต1!$C:$C,'รับ-จ่าย ประจำวัน'!$B184,ผลิต1!AK:AK)+SUMIF(ผลิต2!$C:$C,'รับ-จ่าย ประจำวัน'!$B184,ผลิต2!AK:AK)+SUMIF(เส้นแต่งหน้าขนมเค้ก!$C:$C,'รับ-จ่าย ประจำวัน'!$B184,เส้นแต่งหน้าขนมเค้ก!AK:AK)+SUMIF(แพ็ค!$C:$C,'รับ-จ่าย ประจำวัน'!$B184,แพ็ค!AK:AK)+SUMIF(ธุรการ!$C:$C,'รับ-จ่าย ประจำวัน'!$B184,ธุรการ!AK:AK)+SUMIF(เส้นแต่งหน้าขนมปัง!$C:$C,'รับ-จ่าย ประจำวัน'!$B184,เส้นแต่งหน้าขนมปัง!AK:AK)+SUMIF('วางแผนBC,CJ'!$C:$C,'รับ-จ่าย ประจำวัน'!$B184,'วางแผนBC,CJ'!AK:AK)+SUMIF(RD!$C:$C,'รับ-จ่าย ประจำวัน'!$B184,RD!AK:AK)+SUMIF('FG,ออนไล,คัดแยก'!$C:$C,'รับ-จ่าย ประจำวัน'!$B184,'FG,ออนไล,คัดแยก'!AK:AK)</f>
        <v>0</v>
      </c>
      <c r="BS184" s="16">
        <f>SUMIF(เตรียมส่วนผสม!$C:$C,'รับ-จ่าย ประจำวัน'!$B184,เตรียมส่วนผสม!AL:AL)+SUMIF(กวนไส้!$C:$C,'รับ-จ่าย ประจำวัน'!$B184,กวนไส้!AL:AL)+SUMIF(ผลิต1!$C:$C,'รับ-จ่าย ประจำวัน'!$B184,ผลิต1!AL:AL)+SUMIF(ผลิต2!$C:$C,'รับ-จ่าย ประจำวัน'!$B184,ผลิต2!AL:AL)+SUMIF(เส้นแต่งหน้าขนมเค้ก!$C:$C,'รับ-จ่าย ประจำวัน'!$B184,เส้นแต่งหน้าขนมเค้ก!AL:AL)+SUMIF(แพ็ค!$C:$C,'รับ-จ่าย ประจำวัน'!$B184,แพ็ค!AL:AL)+SUMIF(ธุรการ!$C:$C,'รับ-จ่าย ประจำวัน'!$B184,ธุรการ!AL:AL)+SUMIF(เส้นแต่งหน้าขนมปัง!$C:$C,'รับ-จ่าย ประจำวัน'!$B184,เส้นแต่งหน้าขนมปัง!AL:AL)+SUMIF('วางแผนBC,CJ'!$C:$C,'รับ-จ่าย ประจำวัน'!$B184,'วางแผนBC,CJ'!AL:AL)+SUMIF(RD!$C:$C,'รับ-จ่าย ประจำวัน'!$B184,RD!AL:AL)+SUMIF('FG,ออนไล,คัดแยก'!$C:$C,'รับ-จ่าย ประจำวัน'!$B184,'FG,ออนไล,คัดแยก'!AL:AL)</f>
        <v>0</v>
      </c>
      <c r="BT184" s="18">
        <f t="shared" si="36"/>
        <v>10000</v>
      </c>
      <c r="BU184" s="116"/>
      <c r="BV184" s="146">
        <f t="shared" si="37"/>
        <v>237200</v>
      </c>
      <c r="BW184" s="183">
        <v>30</v>
      </c>
      <c r="BX184" s="172">
        <f t="shared" si="48"/>
        <v>333.33333333333331</v>
      </c>
      <c r="BY184" s="188">
        <f t="shared" si="40"/>
        <v>711.6</v>
      </c>
      <c r="BZ184" s="180">
        <f t="shared" ca="1" si="38"/>
        <v>46914.6</v>
      </c>
      <c r="CA184" s="93"/>
      <c r="CB184" s="11"/>
      <c r="CC184" s="11"/>
      <c r="CD184" s="11"/>
      <c r="CE184" s="11"/>
      <c r="CF184" s="11"/>
      <c r="CG184" s="11"/>
      <c r="CH184" s="11"/>
      <c r="CI184" s="11"/>
      <c r="CJ184" s="96"/>
      <c r="CK184" s="9">
        <f t="shared" si="41"/>
        <v>237200</v>
      </c>
    </row>
    <row r="185" spans="1:89" hidden="1" x14ac:dyDescent="0.5">
      <c r="A185" s="149"/>
      <c r="B185" s="34" t="s">
        <v>688</v>
      </c>
      <c r="C185" s="10" t="s">
        <v>1700</v>
      </c>
      <c r="D185" s="135" t="s">
        <v>91</v>
      </c>
      <c r="E185" s="11">
        <v>0</v>
      </c>
      <c r="F185" s="159" t="s">
        <v>1605</v>
      </c>
      <c r="G185" s="11" t="s">
        <v>62</v>
      </c>
      <c r="H185" s="12">
        <v>233200</v>
      </c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3"/>
      <c r="AF185" s="13"/>
      <c r="AG185" s="13"/>
      <c r="AH185" s="13"/>
      <c r="AI185" s="14"/>
      <c r="AJ185" s="14"/>
      <c r="AK185" s="14"/>
      <c r="AL185" s="14"/>
      <c r="AM185" s="14"/>
      <c r="AN185" s="15">
        <f t="shared" si="35"/>
        <v>0</v>
      </c>
      <c r="AO185" s="16">
        <f>SUMIF(เตรียมส่วนผสม!$C:$C,'รับ-จ่าย ประจำวัน'!$B185,เตรียมส่วนผสม!H:H)+SUMIF(กวนไส้!$C:$C,'รับ-จ่าย ประจำวัน'!$B185,กวนไส้!H:H)+SUMIF(ผลิต1!$C:$C,'รับ-จ่าย ประจำวัน'!$B185,ผลิต1!H:H)+SUMIF(ผลิต2!$C:$C,'รับ-จ่าย ประจำวัน'!$B185,ผลิต2!H:H)+SUMIF(เส้นแต่งหน้าขนมเค้ก!$C:$C,'รับ-จ่าย ประจำวัน'!$B185,เส้นแต่งหน้าขนมเค้ก!H:H)+SUMIF(แพ็ค!$C:$C,'รับ-จ่าย ประจำวัน'!$B185,แพ็ค!H:H)+SUMIF(ธุรการ!$C:$C,'รับ-จ่าย ประจำวัน'!$B185,ธุรการ!H:H)+SUMIF(เส้นแต่งหน้าขนมปัง!$C:$C,'รับ-จ่าย ประจำวัน'!$B185,เส้นแต่งหน้าขนมปัง!H:H)+SUMIF('วางแผนBC,CJ'!$C:$C,'รับ-จ่าย ประจำวัน'!$B185,'วางแผนBC,CJ'!H:H)+SUMIF(RD!$C:$C,'รับ-จ่าย ประจำวัน'!$B185,RD!H:H)+SUMIF('FG,ออนไล,คัดแยก'!$C:$C,'รับ-จ่าย ประจำวัน'!$B185,'FG,ออนไล,คัดแยก'!H:H)</f>
        <v>0</v>
      </c>
      <c r="AP185" s="16">
        <f>SUMIF(เตรียมส่วนผสม!$C:$C,'รับ-จ่าย ประจำวัน'!$B185,เตรียมส่วนผสม!I:I)+SUMIF(กวนไส้!$C:$C,'รับ-จ่าย ประจำวัน'!$B185,กวนไส้!I:I)+SUMIF(ผลิต1!$C:$C,'รับ-จ่าย ประจำวัน'!$B185,ผลิต1!I:I)+SUMIF(ผลิต2!$C:$C,'รับ-จ่าย ประจำวัน'!$B185,ผลิต2!I:I)+SUMIF(เส้นแต่งหน้าขนมเค้ก!$C:$C,'รับ-จ่าย ประจำวัน'!$B185,เส้นแต่งหน้าขนมเค้ก!I:I)+SUMIF(แพ็ค!$C:$C,'รับ-จ่าย ประจำวัน'!$B185,แพ็ค!I:I)+SUMIF(ธุรการ!$C:$C,'รับ-จ่าย ประจำวัน'!$B185,ธุรการ!I:I)+SUMIF(เส้นแต่งหน้าขนมปัง!$C:$C,'รับ-จ่าย ประจำวัน'!$B185,เส้นแต่งหน้าขนมปัง!I:I)+SUMIF('วางแผนBC,CJ'!$C:$C,'รับ-จ่าย ประจำวัน'!$B185,'วางแผนBC,CJ'!I:I)+SUMIF(RD!$C:$C,'รับ-จ่าย ประจำวัน'!$B185,RD!I:I)+SUMIF('FG,ออนไล,คัดแยก'!$C:$C,'รับ-จ่าย ประจำวัน'!$B185,'FG,ออนไล,คัดแยก'!I:I)</f>
        <v>0</v>
      </c>
      <c r="AQ185" s="16">
        <f>SUMIF(เตรียมส่วนผสม!$C:$C,'รับ-จ่าย ประจำวัน'!$B185,เตรียมส่วนผสม!J:J)+SUMIF(กวนไส้!$C:$C,'รับ-จ่าย ประจำวัน'!$B185,กวนไส้!J:J)+SUMIF(ผลิต1!$C:$C,'รับ-จ่าย ประจำวัน'!$B185,ผลิต1!J:J)+SUMIF(ผลิต2!$C:$C,'รับ-จ่าย ประจำวัน'!$B185,ผลิต2!J:J)+SUMIF(เส้นแต่งหน้าขนมเค้ก!$C:$C,'รับ-จ่าย ประจำวัน'!$B185,เส้นแต่งหน้าขนมเค้ก!J:J)+SUMIF(แพ็ค!$C:$C,'รับ-จ่าย ประจำวัน'!$B185,แพ็ค!J:J)+SUMIF(ธุรการ!$C:$C,'รับ-จ่าย ประจำวัน'!$B185,ธุรการ!J:J)+SUMIF(เส้นแต่งหน้าขนมปัง!$C:$C,'รับ-จ่าย ประจำวัน'!$B185,เส้นแต่งหน้าขนมปัง!J:J)+SUMIF('วางแผนBC,CJ'!$C:$C,'รับ-จ่าย ประจำวัน'!$B185,'วางแผนBC,CJ'!J:J)+SUMIF(RD!$C:$C,'รับ-จ่าย ประจำวัน'!$B185,RD!J:J)+SUMIF('FG,ออนไล,คัดแยก'!$C:$C,'รับ-จ่าย ประจำวัน'!$B185,'FG,ออนไล,คัดแยก'!J:J)</f>
        <v>0</v>
      </c>
      <c r="AR185" s="16">
        <f>SUMIF(เตรียมส่วนผสม!$C:$C,'รับ-จ่าย ประจำวัน'!$B185,เตรียมส่วนผสม!K:K)+SUMIF(กวนไส้!$C:$C,'รับ-จ่าย ประจำวัน'!$B185,กวนไส้!K:K)+SUMIF(ผลิต1!$C:$C,'รับ-จ่าย ประจำวัน'!$B185,ผลิต1!K:K)+SUMIF(ผลิต2!$C:$C,'รับ-จ่าย ประจำวัน'!$B185,ผลิต2!K:K)+SUMIF(เส้นแต่งหน้าขนมเค้ก!$C:$C,'รับ-จ่าย ประจำวัน'!$B185,เส้นแต่งหน้าขนมเค้ก!K:K)+SUMIF(แพ็ค!$C:$C,'รับ-จ่าย ประจำวัน'!$B185,แพ็ค!K:K)+SUMIF(ธุรการ!$C:$C,'รับ-จ่าย ประจำวัน'!$B185,ธุรการ!K:K)+SUMIF(เส้นแต่งหน้าขนมปัง!$C:$C,'รับ-จ่าย ประจำวัน'!$B185,เส้นแต่งหน้าขนมปัง!K:K)+SUMIF('วางแผนBC,CJ'!$C:$C,'รับ-จ่าย ประจำวัน'!$B185,'วางแผนBC,CJ'!K:K)+SUMIF(RD!$C:$C,'รับ-จ่าย ประจำวัน'!$B185,RD!K:K)+SUMIF('FG,ออนไล,คัดแยก'!$C:$C,'รับ-จ่าย ประจำวัน'!$B185,'FG,ออนไล,คัดแยก'!K:K)</f>
        <v>0</v>
      </c>
      <c r="AS185" s="16">
        <f>SUMIF(เตรียมส่วนผสม!$C:$C,'รับ-จ่าย ประจำวัน'!$B185,เตรียมส่วนผสม!L:L)+SUMIF(กวนไส้!$C:$C,'รับ-จ่าย ประจำวัน'!$B185,กวนไส้!L:L)+SUMIF(ผลิต1!$C:$C,'รับ-จ่าย ประจำวัน'!$B185,ผลิต1!L:L)+SUMIF(ผลิต2!$C:$C,'รับ-จ่าย ประจำวัน'!$B185,ผลิต2!L:L)+SUMIF(เส้นแต่งหน้าขนมเค้ก!$C:$C,'รับ-จ่าย ประจำวัน'!$B185,เส้นแต่งหน้าขนมเค้ก!L:L)+SUMIF(แพ็ค!$C:$C,'รับ-จ่าย ประจำวัน'!$B185,แพ็ค!L:L)+SUMIF(ธุรการ!$C:$C,'รับ-จ่าย ประจำวัน'!$B185,ธุรการ!L:L)+SUMIF(เส้นแต่งหน้าขนมปัง!$C:$C,'รับ-จ่าย ประจำวัน'!$B185,เส้นแต่งหน้าขนมปัง!L:L)+SUMIF('วางแผนBC,CJ'!$C:$C,'รับ-จ่าย ประจำวัน'!$B185,'วางแผนBC,CJ'!L:L)+SUMIF(RD!$C:$C,'รับ-จ่าย ประจำวัน'!$B185,RD!L:L)+SUMIF('FG,ออนไล,คัดแยก'!$C:$C,'รับ-จ่าย ประจำวัน'!$B185,'FG,ออนไล,คัดแยก'!L:L)</f>
        <v>0</v>
      </c>
      <c r="AT185" s="16">
        <f>SUMIF(เตรียมส่วนผสม!$C:$C,'รับ-จ่าย ประจำวัน'!$B185,เตรียมส่วนผสม!M:M)+SUMIF(กวนไส้!$C:$C,'รับ-จ่าย ประจำวัน'!$B185,กวนไส้!M:M)+SUMIF(ผลิต1!$C:$C,'รับ-จ่าย ประจำวัน'!$B185,ผลิต1!M:M)+SUMIF(ผลิต2!$C:$C,'รับ-จ่าย ประจำวัน'!$B185,ผลิต2!M:M)+SUMIF(เส้นแต่งหน้าขนมเค้ก!$C:$C,'รับ-จ่าย ประจำวัน'!$B185,เส้นแต่งหน้าขนมเค้ก!M:M)+SUMIF(แพ็ค!$C:$C,'รับ-จ่าย ประจำวัน'!$B185,แพ็ค!M:M)+SUMIF(ธุรการ!$C:$C,'รับ-จ่าย ประจำวัน'!$B185,ธุรการ!M:M)+SUMIF(เส้นแต่งหน้าขนมปัง!$C:$C,'รับ-จ่าย ประจำวัน'!$B185,เส้นแต่งหน้าขนมปัง!M:M)+SUMIF('วางแผนBC,CJ'!$C:$C,'รับ-จ่าย ประจำวัน'!$B185,'วางแผนBC,CJ'!M:M)+SUMIF(RD!$C:$C,'รับ-จ่าย ประจำวัน'!$B185,RD!M:M)+SUMIF('FG,ออนไล,คัดแยก'!$C:$C,'รับ-จ่าย ประจำวัน'!$B185,'FG,ออนไล,คัดแยก'!M:M)</f>
        <v>0</v>
      </c>
      <c r="AU185" s="16">
        <f>SUMIF(เตรียมส่วนผสม!$C:$C,'รับ-จ่าย ประจำวัน'!$B185,เตรียมส่วนผสม!N:N)+SUMIF(กวนไส้!$C:$C,'รับ-จ่าย ประจำวัน'!$B185,กวนไส้!N:N)+SUMIF(ผลิต1!$C:$C,'รับ-จ่าย ประจำวัน'!$B185,ผลิต1!N:N)+SUMIF(ผลิต2!$C:$C,'รับ-จ่าย ประจำวัน'!$B185,ผลิต2!N:N)+SUMIF(เส้นแต่งหน้าขนมเค้ก!$C:$C,'รับ-จ่าย ประจำวัน'!$B185,เส้นแต่งหน้าขนมเค้ก!N:N)+SUMIF(แพ็ค!$C:$C,'รับ-จ่าย ประจำวัน'!$B185,แพ็ค!N:N)+SUMIF(ธุรการ!$C:$C,'รับ-จ่าย ประจำวัน'!$B185,ธุรการ!N:N)+SUMIF(เส้นแต่งหน้าขนมปัง!$C:$C,'รับ-จ่าย ประจำวัน'!$B185,เส้นแต่งหน้าขนมปัง!N:N)+SUMIF('วางแผนBC,CJ'!$C:$C,'รับ-จ่าย ประจำวัน'!$B185,'วางแผนBC,CJ'!N:N)+SUMIF(RD!$C:$C,'รับ-จ่าย ประจำวัน'!$B185,RD!N:N)+SUMIF('FG,ออนไล,คัดแยก'!$C:$C,'รับ-จ่าย ประจำวัน'!$B185,'FG,ออนไล,คัดแยก'!N:N)</f>
        <v>0</v>
      </c>
      <c r="AV185" s="16">
        <f>SUMIF(เตรียมส่วนผสม!$C:$C,'รับ-จ่าย ประจำวัน'!$B185,เตรียมส่วนผสม!O:O)+SUMIF(กวนไส้!$C:$C,'รับ-จ่าย ประจำวัน'!$B185,กวนไส้!O:O)+SUMIF(ผลิต1!$C:$C,'รับ-จ่าย ประจำวัน'!$B185,ผลิต1!O:O)+SUMIF(ผลิต2!$C:$C,'รับ-จ่าย ประจำวัน'!$B185,ผลิต2!O:O)+SUMIF(เส้นแต่งหน้าขนมเค้ก!$C:$C,'รับ-จ่าย ประจำวัน'!$B185,เส้นแต่งหน้าขนมเค้ก!O:O)+SUMIF(แพ็ค!$C:$C,'รับ-จ่าย ประจำวัน'!$B185,แพ็ค!O:O)+SUMIF(ธุรการ!$C:$C,'รับ-จ่าย ประจำวัน'!$B185,ธุรการ!O:O)+SUMIF(เส้นแต่งหน้าขนมปัง!$C:$C,'รับ-จ่าย ประจำวัน'!$B185,เส้นแต่งหน้าขนมปัง!O:O)+SUMIF('วางแผนBC,CJ'!$C:$C,'รับ-จ่าย ประจำวัน'!$B185,'วางแผนBC,CJ'!O:O)+SUMIF(RD!$C:$C,'รับ-จ่าย ประจำวัน'!$B185,RD!O:O)+SUMIF('FG,ออนไล,คัดแยก'!$C:$C,'รับ-จ่าย ประจำวัน'!$B185,'FG,ออนไล,คัดแยก'!O:O)</f>
        <v>0</v>
      </c>
      <c r="AW185" s="16">
        <f>SUMIF(เตรียมส่วนผสม!$C:$C,'รับ-จ่าย ประจำวัน'!$B185,เตรียมส่วนผสม!P:P)+SUMIF(กวนไส้!$C:$C,'รับ-จ่าย ประจำวัน'!$B185,กวนไส้!P:P)+SUMIF(ผลิต1!$C:$C,'รับ-จ่าย ประจำวัน'!$B185,ผลิต1!P:P)+SUMIF(ผลิต2!$C:$C,'รับ-จ่าย ประจำวัน'!$B185,ผลิต2!P:P)+SUMIF(เส้นแต่งหน้าขนมเค้ก!$C:$C,'รับ-จ่าย ประจำวัน'!$B185,เส้นแต่งหน้าขนมเค้ก!P:P)+SUMIF(แพ็ค!$C:$C,'รับ-จ่าย ประจำวัน'!$B185,แพ็ค!P:P)+SUMIF(ธุรการ!$C:$C,'รับ-จ่าย ประจำวัน'!$B185,ธุรการ!P:P)+SUMIF(เส้นแต่งหน้าขนมปัง!$C:$C,'รับ-จ่าย ประจำวัน'!$B185,เส้นแต่งหน้าขนมปัง!P:P)+SUMIF('วางแผนBC,CJ'!$C:$C,'รับ-จ่าย ประจำวัน'!$B185,'วางแผนBC,CJ'!P:P)+SUMIF(RD!$C:$C,'รับ-จ่าย ประจำวัน'!$B185,RD!P:P)+SUMIF('FG,ออนไล,คัดแยก'!$C:$C,'รับ-จ่าย ประจำวัน'!$B185,'FG,ออนไล,คัดแยก'!P:P)</f>
        <v>0</v>
      </c>
      <c r="AX185" s="16">
        <f>SUMIF(เตรียมส่วนผสม!$C:$C,'รับ-จ่าย ประจำวัน'!$B185,เตรียมส่วนผสม!Q:Q)+SUMIF(กวนไส้!$C:$C,'รับ-จ่าย ประจำวัน'!$B185,กวนไส้!Q:Q)+SUMIF(ผลิต1!$C:$C,'รับ-จ่าย ประจำวัน'!$B185,ผลิต1!Q:Q)+SUMIF(ผลิต2!$C:$C,'รับ-จ่าย ประจำวัน'!$B185,ผลิต2!Q:Q)+SUMIF(เส้นแต่งหน้าขนมเค้ก!$C:$C,'รับ-จ่าย ประจำวัน'!$B185,เส้นแต่งหน้าขนมเค้ก!Q:Q)+SUMIF(แพ็ค!$C:$C,'รับ-จ่าย ประจำวัน'!$B185,แพ็ค!Q:Q)+SUMIF(ธุรการ!$C:$C,'รับ-จ่าย ประจำวัน'!$B185,ธุรการ!Q:Q)+SUMIF(เส้นแต่งหน้าขนมปัง!$C:$C,'รับ-จ่าย ประจำวัน'!$B185,เส้นแต่งหน้าขนมปัง!Q:Q)+SUMIF('วางแผนBC,CJ'!$C:$C,'รับ-จ่าย ประจำวัน'!$B185,'วางแผนBC,CJ'!Q:Q)+SUMIF(RD!$C:$C,'รับ-จ่าย ประจำวัน'!$B185,RD!Q:Q)+SUMIF('FG,ออนไล,คัดแยก'!$C:$C,'รับ-จ่าย ประจำวัน'!$B185,'FG,ออนไล,คัดแยก'!Q:Q)</f>
        <v>0</v>
      </c>
      <c r="AY185" s="16">
        <f>SUMIF(เตรียมส่วนผสม!$C:$C,'รับ-จ่าย ประจำวัน'!$B185,เตรียมส่วนผสม!R:R)+SUMIF(กวนไส้!$C:$C,'รับ-จ่าย ประจำวัน'!$B185,กวนไส้!R:R)+SUMIF(ผลิต1!$C:$C,'รับ-จ่าย ประจำวัน'!$B185,ผลิต1!R:R)+SUMIF(ผลิต2!$C:$C,'รับ-จ่าย ประจำวัน'!$B185,ผลิต2!R:R)+SUMIF(เส้นแต่งหน้าขนมเค้ก!$C:$C,'รับ-จ่าย ประจำวัน'!$B185,เส้นแต่งหน้าขนมเค้ก!R:R)+SUMIF(แพ็ค!$C:$C,'รับ-จ่าย ประจำวัน'!$B185,แพ็ค!R:R)+SUMIF(ธุรการ!$C:$C,'รับ-จ่าย ประจำวัน'!$B185,ธุรการ!R:R)+SUMIF(เส้นแต่งหน้าขนมปัง!$C:$C,'รับ-จ่าย ประจำวัน'!$B185,เส้นแต่งหน้าขนมปัง!R:R)+SUMIF('วางแผนBC,CJ'!$C:$C,'รับ-จ่าย ประจำวัน'!$B185,'วางแผนBC,CJ'!R:R)+SUMIF(RD!$C:$C,'รับ-จ่าย ประจำวัน'!$B185,RD!R:R)+SUMIF('FG,ออนไล,คัดแยก'!$C:$C,'รับ-จ่าย ประจำวัน'!$B185,'FG,ออนไล,คัดแยก'!R:R)</f>
        <v>0</v>
      </c>
      <c r="AZ185" s="16">
        <f>SUMIF(เตรียมส่วนผสม!$C:$C,'รับ-จ่าย ประจำวัน'!$B185,เตรียมส่วนผสม!S:S)+SUMIF(กวนไส้!$C:$C,'รับ-จ่าย ประจำวัน'!$B185,กวนไส้!S:S)+SUMIF(ผลิต1!$C:$C,'รับ-จ่าย ประจำวัน'!$B185,ผลิต1!S:S)+SUMIF(ผลิต2!$C:$C,'รับ-จ่าย ประจำวัน'!$B185,ผลิต2!S:S)+SUMIF(เส้นแต่งหน้าขนมเค้ก!$C:$C,'รับ-จ่าย ประจำวัน'!$B185,เส้นแต่งหน้าขนมเค้ก!S:S)+SUMIF(แพ็ค!$C:$C,'รับ-จ่าย ประจำวัน'!$B185,แพ็ค!S:S)+SUMIF(ธุรการ!$C:$C,'รับ-จ่าย ประจำวัน'!$B185,ธุรการ!S:S)+SUMIF(เส้นแต่งหน้าขนมปัง!$C:$C,'รับ-จ่าย ประจำวัน'!$B185,เส้นแต่งหน้าขนมปัง!S:S)+SUMIF('วางแผนBC,CJ'!$C:$C,'รับ-จ่าย ประจำวัน'!$B185,'วางแผนBC,CJ'!S:S)+SUMIF(RD!$C:$C,'รับ-จ่าย ประจำวัน'!$B185,RD!S:S)+SUMIF('FG,ออนไล,คัดแยก'!$C:$C,'รับ-จ่าย ประจำวัน'!$B185,'FG,ออนไล,คัดแยก'!S:S)</f>
        <v>0</v>
      </c>
      <c r="BA185" s="16">
        <f>SUMIF(เตรียมส่วนผสม!$C:$C,'รับ-จ่าย ประจำวัน'!$B185,เตรียมส่วนผสม!T:T)+SUMIF(กวนไส้!$C:$C,'รับ-จ่าย ประจำวัน'!$B185,กวนไส้!T:T)+SUMIF(ผลิต1!$C:$C,'รับ-จ่าย ประจำวัน'!$B185,ผลิต1!T:T)+SUMIF(ผลิต2!$C:$C,'รับ-จ่าย ประจำวัน'!$B185,ผลิต2!T:T)+SUMIF(เส้นแต่งหน้าขนมเค้ก!$C:$C,'รับ-จ่าย ประจำวัน'!$B185,เส้นแต่งหน้าขนมเค้ก!T:T)+SUMIF(แพ็ค!$C:$C,'รับ-จ่าย ประจำวัน'!$B185,แพ็ค!T:T)+SUMIF(ธุรการ!$C:$C,'รับ-จ่าย ประจำวัน'!$B185,ธุรการ!T:T)+SUMIF(เส้นแต่งหน้าขนมปัง!$C:$C,'รับ-จ่าย ประจำวัน'!$B185,เส้นแต่งหน้าขนมปัง!T:T)+SUMIF('วางแผนBC,CJ'!$C:$C,'รับ-จ่าย ประจำวัน'!$B185,'วางแผนBC,CJ'!T:T)+SUMIF(RD!$C:$C,'รับ-จ่าย ประจำวัน'!$B185,RD!T:T)+SUMIF('FG,ออนไล,คัดแยก'!$C:$C,'รับ-จ่าย ประจำวัน'!$B185,'FG,ออนไล,คัดแยก'!T:T)</f>
        <v>0</v>
      </c>
      <c r="BB185" s="16">
        <f>SUMIF(เตรียมส่วนผสม!$C:$C,'รับ-จ่าย ประจำวัน'!$B185,เตรียมส่วนผสม!U:U)+SUMIF(กวนไส้!$C:$C,'รับ-จ่าย ประจำวัน'!$B185,กวนไส้!U:U)+SUMIF(ผลิต1!$C:$C,'รับ-จ่าย ประจำวัน'!$B185,ผลิต1!U:U)+SUMIF(ผลิต2!$C:$C,'รับ-จ่าย ประจำวัน'!$B185,ผลิต2!U:U)+SUMIF(เส้นแต่งหน้าขนมเค้ก!$C:$C,'รับ-จ่าย ประจำวัน'!$B185,เส้นแต่งหน้าขนมเค้ก!U:U)+SUMIF(แพ็ค!$C:$C,'รับ-จ่าย ประจำวัน'!$B185,แพ็ค!U:U)+SUMIF(ธุรการ!$C:$C,'รับ-จ่าย ประจำวัน'!$B185,ธุรการ!U:U)+SUMIF(เส้นแต่งหน้าขนมปัง!$C:$C,'รับ-จ่าย ประจำวัน'!$B185,เส้นแต่งหน้าขนมปัง!U:U)+SUMIF('วางแผนBC,CJ'!$C:$C,'รับ-จ่าย ประจำวัน'!$B185,'วางแผนBC,CJ'!U:U)+SUMIF(RD!$C:$C,'รับ-จ่าย ประจำวัน'!$B185,RD!U:U)+SUMIF('FG,ออนไล,คัดแยก'!$C:$C,'รับ-จ่าย ประจำวัน'!$B185,'FG,ออนไล,คัดแยก'!U:U)</f>
        <v>0</v>
      </c>
      <c r="BC185" s="16">
        <f>SUMIF(เตรียมส่วนผสม!$C:$C,'รับ-จ่าย ประจำวัน'!$B185,เตรียมส่วนผสม!V:V)+SUMIF(กวนไส้!$C:$C,'รับ-จ่าย ประจำวัน'!$B185,กวนไส้!V:V)+SUMIF(ผลิต1!$C:$C,'รับ-จ่าย ประจำวัน'!$B185,ผลิต1!V:V)+SUMIF(ผลิต2!$C:$C,'รับ-จ่าย ประจำวัน'!$B185,ผลิต2!V:V)+SUMIF(เส้นแต่งหน้าขนมเค้ก!$C:$C,'รับ-จ่าย ประจำวัน'!$B185,เส้นแต่งหน้าขนมเค้ก!V:V)+SUMIF(แพ็ค!$C:$C,'รับ-จ่าย ประจำวัน'!$B185,แพ็ค!V:V)+SUMIF(ธุรการ!$C:$C,'รับ-จ่าย ประจำวัน'!$B185,ธุรการ!V:V)+SUMIF(เส้นแต่งหน้าขนมปัง!$C:$C,'รับ-จ่าย ประจำวัน'!$B185,เส้นแต่งหน้าขนมปัง!V:V)+SUMIF('วางแผนBC,CJ'!$C:$C,'รับ-จ่าย ประจำวัน'!$B185,'วางแผนBC,CJ'!V:V)+SUMIF(RD!$C:$C,'รับ-จ่าย ประจำวัน'!$B185,RD!V:V)+SUMIF('FG,ออนไล,คัดแยก'!$C:$C,'รับ-จ่าย ประจำวัน'!$B185,'FG,ออนไล,คัดแยก'!V:V)</f>
        <v>0</v>
      </c>
      <c r="BD185" s="16">
        <f>SUMIF(เตรียมส่วนผสม!$C:$C,'รับ-จ่าย ประจำวัน'!$B185,เตรียมส่วนผสม!W:W)+SUMIF(กวนไส้!$C:$C,'รับ-จ่าย ประจำวัน'!$B185,กวนไส้!W:W)+SUMIF(ผลิต1!$C:$C,'รับ-จ่าย ประจำวัน'!$B185,ผลิต1!W:W)+SUMIF(ผลิต2!$C:$C,'รับ-จ่าย ประจำวัน'!$B185,ผลิต2!W:W)+SUMIF(เส้นแต่งหน้าขนมเค้ก!$C:$C,'รับ-จ่าย ประจำวัน'!$B185,เส้นแต่งหน้าขนมเค้ก!W:W)+SUMIF(แพ็ค!$C:$C,'รับ-จ่าย ประจำวัน'!$B185,แพ็ค!W:W)+SUMIF(ธุรการ!$C:$C,'รับ-จ่าย ประจำวัน'!$B185,ธุรการ!W:W)+SUMIF(เส้นแต่งหน้าขนมปัง!$C:$C,'รับ-จ่าย ประจำวัน'!$B185,เส้นแต่งหน้าขนมปัง!W:W)+SUMIF('วางแผนBC,CJ'!$C:$C,'รับ-จ่าย ประจำวัน'!$B185,'วางแผนBC,CJ'!W:W)+SUMIF(RD!$C:$C,'รับ-จ่าย ประจำวัน'!$B185,RD!W:W)+SUMIF('FG,ออนไล,คัดแยก'!$C:$C,'รับ-จ่าย ประจำวัน'!$B185,'FG,ออนไล,คัดแยก'!W:W)</f>
        <v>0</v>
      </c>
      <c r="BE185" s="16">
        <f>SUMIF(เตรียมส่วนผสม!$C:$C,'รับ-จ่าย ประจำวัน'!$B185,เตรียมส่วนผสม!X:X)+SUMIF(กวนไส้!$C:$C,'รับ-จ่าย ประจำวัน'!$B185,กวนไส้!X:X)+SUMIF(ผลิต1!$C:$C,'รับ-จ่าย ประจำวัน'!$B185,ผลิต1!X:X)+SUMIF(ผลิต2!$C:$C,'รับ-จ่าย ประจำวัน'!$B185,ผลิต2!X:X)+SUMIF(เส้นแต่งหน้าขนมเค้ก!$C:$C,'รับ-จ่าย ประจำวัน'!$B185,เส้นแต่งหน้าขนมเค้ก!X:X)+SUMIF(แพ็ค!$C:$C,'รับ-จ่าย ประจำวัน'!$B185,แพ็ค!X:X)+SUMIF(ธุรการ!$C:$C,'รับ-จ่าย ประจำวัน'!$B185,ธุรการ!X:X)+SUMIF(เส้นแต่งหน้าขนมปัง!$C:$C,'รับ-จ่าย ประจำวัน'!$B185,เส้นแต่งหน้าขนมปัง!X:X)+SUMIF('วางแผนBC,CJ'!$C:$C,'รับ-จ่าย ประจำวัน'!$B185,'วางแผนBC,CJ'!X:X)+SUMIF(RD!$C:$C,'รับ-จ่าย ประจำวัน'!$B185,RD!X:X)+SUMIF('FG,ออนไล,คัดแยก'!$C:$C,'รับ-จ่าย ประจำวัน'!$B185,'FG,ออนไล,คัดแยก'!X:X)</f>
        <v>0</v>
      </c>
      <c r="BF185" s="16">
        <f>SUMIF(เตรียมส่วนผสม!$C:$C,'รับ-จ่าย ประจำวัน'!$B185,เตรียมส่วนผสม!Y:Y)+SUMIF(กวนไส้!$C:$C,'รับ-จ่าย ประจำวัน'!$B185,กวนไส้!Y:Y)+SUMIF(ผลิต1!$C:$C,'รับ-จ่าย ประจำวัน'!$B185,ผลิต1!Y:Y)+SUMIF(ผลิต2!$C:$C,'รับ-จ่าย ประจำวัน'!$B185,ผลิต2!Y:Y)+SUMIF(เส้นแต่งหน้าขนมเค้ก!$C:$C,'รับ-จ่าย ประจำวัน'!$B185,เส้นแต่งหน้าขนมเค้ก!Y:Y)+SUMIF(แพ็ค!$C:$C,'รับ-จ่าย ประจำวัน'!$B185,แพ็ค!Y:Y)+SUMIF(ธุรการ!$C:$C,'รับ-จ่าย ประจำวัน'!$B185,ธุรการ!Y:Y)+SUMIF(เส้นแต่งหน้าขนมปัง!$C:$C,'รับ-จ่าย ประจำวัน'!$B185,เส้นแต่งหน้าขนมปัง!Y:Y)+SUMIF('วางแผนBC,CJ'!$C:$C,'รับ-จ่าย ประจำวัน'!$B185,'วางแผนBC,CJ'!Y:Y)+SUMIF(RD!$C:$C,'รับ-จ่าย ประจำวัน'!$B185,RD!Y:Y)+SUMIF('FG,ออนไล,คัดแยก'!$C:$C,'รับ-จ่าย ประจำวัน'!$B185,'FG,ออนไล,คัดแยก'!Y:Y)</f>
        <v>0</v>
      </c>
      <c r="BG185" s="16">
        <f>SUMIF(เตรียมส่วนผสม!$C:$C,'รับ-จ่าย ประจำวัน'!$B185,เตรียมส่วนผสม!Z:Z)+SUMIF(กวนไส้!$C:$C,'รับ-จ่าย ประจำวัน'!$B185,กวนไส้!Z:Z)+SUMIF(ผลิต1!$C:$C,'รับ-จ่าย ประจำวัน'!$B185,ผลิต1!Z:Z)+SUMIF(ผลิต2!$C:$C,'รับ-จ่าย ประจำวัน'!$B185,ผลิต2!Z:Z)+SUMIF(เส้นแต่งหน้าขนมเค้ก!$C:$C,'รับ-จ่าย ประจำวัน'!$B185,เส้นแต่งหน้าขนมเค้ก!Z:Z)+SUMIF(แพ็ค!$C:$C,'รับ-จ่าย ประจำวัน'!$B185,แพ็ค!Z:Z)+SUMIF(ธุรการ!$C:$C,'รับ-จ่าย ประจำวัน'!$B185,ธุรการ!Z:Z)+SUMIF(เส้นแต่งหน้าขนมปัง!$C:$C,'รับ-จ่าย ประจำวัน'!$B185,เส้นแต่งหน้าขนมปัง!Z:Z)+SUMIF('วางแผนBC,CJ'!$C:$C,'รับ-จ่าย ประจำวัน'!$B185,'วางแผนBC,CJ'!Z:Z)+SUMIF(RD!$C:$C,'รับ-จ่าย ประจำวัน'!$B185,RD!Z:Z)+SUMIF('FG,ออนไล,คัดแยก'!$C:$C,'รับ-จ่าย ประจำวัน'!$B185,'FG,ออนไล,คัดแยก'!Z:Z)</f>
        <v>0</v>
      </c>
      <c r="BH185" s="16">
        <f>SUMIF(เตรียมส่วนผสม!$C:$C,'รับ-จ่าย ประจำวัน'!$B185,เตรียมส่วนผสม!AA:AA)+SUMIF(กวนไส้!$C:$C,'รับ-จ่าย ประจำวัน'!$B185,กวนไส้!AA:AA)+SUMIF(ผลิต1!$C:$C,'รับ-จ่าย ประจำวัน'!$B185,ผลิต1!AA:AA)+SUMIF(ผลิต2!$C:$C,'รับ-จ่าย ประจำวัน'!$B185,ผลิต2!AA:AA)+SUMIF(เส้นแต่งหน้าขนมเค้ก!$C:$C,'รับ-จ่าย ประจำวัน'!$B185,เส้นแต่งหน้าขนมเค้ก!AA:AA)+SUMIF(แพ็ค!$C:$C,'รับ-จ่าย ประจำวัน'!$B185,แพ็ค!AA:AA)+SUMIF(ธุรการ!$C:$C,'รับ-จ่าย ประจำวัน'!$B185,ธุรการ!AA:AA)+SUMIF(เส้นแต่งหน้าขนมปัง!$C:$C,'รับ-จ่าย ประจำวัน'!$B185,เส้นแต่งหน้าขนมปัง!AA:AA)+SUMIF('วางแผนBC,CJ'!$C:$C,'รับ-จ่าย ประจำวัน'!$B185,'วางแผนBC,CJ'!AA:AA)+SUMIF(RD!$C:$C,'รับ-จ่าย ประจำวัน'!$B185,RD!AA:AA)+SUMIF('FG,ออนไล,คัดแยก'!$C:$C,'รับ-จ่าย ประจำวัน'!$B185,'FG,ออนไล,คัดแยก'!AA:AA)</f>
        <v>0</v>
      </c>
      <c r="BI185" s="16">
        <f>SUMIF(เตรียมส่วนผสม!$C:$C,'รับ-จ่าย ประจำวัน'!$B185,เตรียมส่วนผสม!AB:AB)+SUMIF(กวนไส้!$C:$C,'รับ-จ่าย ประจำวัน'!$B185,กวนไส้!AB:AB)+SUMIF(ผลิต1!$C:$C,'รับ-จ่าย ประจำวัน'!$B185,ผลิต1!AB:AB)+SUMIF(ผลิต2!$C:$C,'รับ-จ่าย ประจำวัน'!$B185,ผลิต2!AB:AB)+SUMIF(เส้นแต่งหน้าขนมเค้ก!$C:$C,'รับ-จ่าย ประจำวัน'!$B185,เส้นแต่งหน้าขนมเค้ก!AB:AB)+SUMIF(แพ็ค!$C:$C,'รับ-จ่าย ประจำวัน'!$B185,แพ็ค!AB:AB)+SUMIF(ธุรการ!$C:$C,'รับ-จ่าย ประจำวัน'!$B185,ธุรการ!AB:AB)+SUMIF(เส้นแต่งหน้าขนมปัง!$C:$C,'รับ-จ่าย ประจำวัน'!$B185,เส้นแต่งหน้าขนมปัง!AB:AB)+SUMIF('วางแผนBC,CJ'!$C:$C,'รับ-จ่าย ประจำวัน'!$B185,'วางแผนBC,CJ'!AB:AB)+SUMIF(RD!$C:$C,'รับ-จ่าย ประจำวัน'!$B185,RD!AB:AB)+SUMIF('FG,ออนไล,คัดแยก'!$C:$C,'รับ-จ่าย ประจำวัน'!$B185,'FG,ออนไล,คัดแยก'!AB:AB)</f>
        <v>0</v>
      </c>
      <c r="BJ185" s="16">
        <f>SUMIF(เตรียมส่วนผสม!$C:$C,'รับ-จ่าย ประจำวัน'!$B185,เตรียมส่วนผสม!AC:AC)+SUMIF(กวนไส้!$C:$C,'รับ-จ่าย ประจำวัน'!$B185,กวนไส้!AC:AC)+SUMIF(ผลิต1!$C:$C,'รับ-จ่าย ประจำวัน'!$B185,ผลิต1!AC:AC)+SUMIF(ผลิต2!$C:$C,'รับ-จ่าย ประจำวัน'!$B185,ผลิต2!AC:AC)+SUMIF(เส้นแต่งหน้าขนมเค้ก!$C:$C,'รับ-จ่าย ประจำวัน'!$B185,เส้นแต่งหน้าขนมเค้ก!AC:AC)+SUMIF(แพ็ค!$C:$C,'รับ-จ่าย ประจำวัน'!$B185,แพ็ค!AC:AC)+SUMIF(ธุรการ!$C:$C,'รับ-จ่าย ประจำวัน'!$B185,ธุรการ!AC:AC)+SUMIF(เส้นแต่งหน้าขนมปัง!$C:$C,'รับ-จ่าย ประจำวัน'!$B185,เส้นแต่งหน้าขนมปัง!AC:AC)+SUMIF('วางแผนBC,CJ'!$C:$C,'รับ-จ่าย ประจำวัน'!$B185,'วางแผนBC,CJ'!AC:AC)+SUMIF(RD!$C:$C,'รับ-จ่าย ประจำวัน'!$B185,RD!AC:AC)+SUMIF('FG,ออนไล,คัดแยก'!$C:$C,'รับ-จ่าย ประจำวัน'!$B185,'FG,ออนไล,คัดแยก'!AC:AC)</f>
        <v>0</v>
      </c>
      <c r="BK185" s="16">
        <f>SUMIF(เตรียมส่วนผสม!$C:$C,'รับ-จ่าย ประจำวัน'!$B185,เตรียมส่วนผสม!AD:AD)+SUMIF(กวนไส้!$C:$C,'รับ-จ่าย ประจำวัน'!$B185,กวนไส้!AD:AD)+SUMIF(ผลิต1!$C:$C,'รับ-จ่าย ประจำวัน'!$B185,ผลิต1!AD:AD)+SUMIF(ผลิต2!$C:$C,'รับ-จ่าย ประจำวัน'!$B185,ผลิต2!AD:AD)+SUMIF(เส้นแต่งหน้าขนมเค้ก!$C:$C,'รับ-จ่าย ประจำวัน'!$B185,เส้นแต่งหน้าขนมเค้ก!AD:AD)+SUMIF(แพ็ค!$C:$C,'รับ-จ่าย ประจำวัน'!$B185,แพ็ค!AD:AD)+SUMIF(ธุรการ!$C:$C,'รับ-จ่าย ประจำวัน'!$B185,ธุรการ!AD:AD)+SUMIF(เส้นแต่งหน้าขนมปัง!$C:$C,'รับ-จ่าย ประจำวัน'!$B185,เส้นแต่งหน้าขนมปัง!AD:AD)+SUMIF('วางแผนBC,CJ'!$C:$C,'รับ-จ่าย ประจำวัน'!$B185,'วางแผนBC,CJ'!AD:AD)+SUMIF(RD!$C:$C,'รับ-จ่าย ประจำวัน'!$B185,RD!AD:AD)+SUMIF('FG,ออนไล,คัดแยก'!$C:$C,'รับ-จ่าย ประจำวัน'!$B185,'FG,ออนไล,คัดแยก'!AD:AD)</f>
        <v>0</v>
      </c>
      <c r="BL185" s="16">
        <f>SUMIF(เตรียมส่วนผสม!$C:$C,'รับ-จ่าย ประจำวัน'!$B185,เตรียมส่วนผสม!AE:AE)+SUMIF(กวนไส้!$C:$C,'รับ-จ่าย ประจำวัน'!$B185,กวนไส้!AE:AE)+SUMIF(ผลิต1!$C:$C,'รับ-จ่าย ประจำวัน'!$B185,ผลิต1!AE:AE)+SUMIF(ผลิต2!$C:$C,'รับ-จ่าย ประจำวัน'!$B185,ผลิต2!AE:AE)+SUMIF(เส้นแต่งหน้าขนมเค้ก!$C:$C,'รับ-จ่าย ประจำวัน'!$B185,เส้นแต่งหน้าขนมเค้ก!AE:AE)+SUMIF(แพ็ค!$C:$C,'รับ-จ่าย ประจำวัน'!$B185,แพ็ค!AE:AE)+SUMIF(ธุรการ!$C:$C,'รับ-จ่าย ประจำวัน'!$B185,ธุรการ!AE:AE)+SUMIF(เส้นแต่งหน้าขนมปัง!$C:$C,'รับ-จ่าย ประจำวัน'!$B185,เส้นแต่งหน้าขนมปัง!AE:AE)+SUMIF('วางแผนBC,CJ'!$C:$C,'รับ-จ่าย ประจำวัน'!$B185,'วางแผนBC,CJ'!AE:AE)+SUMIF(RD!$C:$C,'รับ-จ่าย ประจำวัน'!$B185,RD!AE:AE)+SUMIF('FG,ออนไล,คัดแยก'!$C:$C,'รับ-จ่าย ประจำวัน'!$B185,'FG,ออนไล,คัดแยก'!AE:AE)</f>
        <v>0</v>
      </c>
      <c r="BM185" s="16">
        <f>SUMIF(เตรียมส่วนผสม!$C:$C,'รับ-จ่าย ประจำวัน'!$B185,เตรียมส่วนผสม!AF:AF)+SUMIF(กวนไส้!$C:$C,'รับ-จ่าย ประจำวัน'!$B185,กวนไส้!AF:AF)+SUMIF(ผลิต1!$C:$C,'รับ-จ่าย ประจำวัน'!$B185,ผลิต1!AF:AF)+SUMIF(ผลิต2!$C:$C,'รับ-จ่าย ประจำวัน'!$B185,ผลิต2!AF:AF)+SUMIF(เส้นแต่งหน้าขนมเค้ก!$C:$C,'รับ-จ่าย ประจำวัน'!$B185,เส้นแต่งหน้าขนมเค้ก!AF:AF)+SUMIF(แพ็ค!$C:$C,'รับ-จ่าย ประจำวัน'!$B185,แพ็ค!AF:AF)+SUMIF(ธุรการ!$C:$C,'รับ-จ่าย ประจำวัน'!$B185,ธุรการ!AF:AF)+SUMIF(เส้นแต่งหน้าขนมปัง!$C:$C,'รับ-จ่าย ประจำวัน'!$B185,เส้นแต่งหน้าขนมปัง!AF:AF)+SUMIF('วางแผนBC,CJ'!$C:$C,'รับ-จ่าย ประจำวัน'!$B185,'วางแผนBC,CJ'!AF:AF)+SUMIF(RD!$C:$C,'รับ-จ่าย ประจำวัน'!$B185,RD!AF:AF)+SUMIF('FG,ออนไล,คัดแยก'!$C:$C,'รับ-จ่าย ประจำวัน'!$B185,'FG,ออนไล,คัดแยก'!AF:AF)</f>
        <v>0</v>
      </c>
      <c r="BN185" s="16">
        <f>SUMIF(เตรียมส่วนผสม!$C:$C,'รับ-จ่าย ประจำวัน'!$B185,เตรียมส่วนผสม!AG:AG)+SUMIF(กวนไส้!$C:$C,'รับ-จ่าย ประจำวัน'!$B185,กวนไส้!AG:AG)+SUMIF(ผลิต1!$C:$C,'รับ-จ่าย ประจำวัน'!$B185,ผลิต1!AG:AG)+SUMIF(ผลิต2!$C:$C,'รับ-จ่าย ประจำวัน'!$B185,ผลิต2!AG:AG)+SUMIF(เส้นแต่งหน้าขนมเค้ก!$C:$C,'รับ-จ่าย ประจำวัน'!$B185,เส้นแต่งหน้าขนมเค้ก!AG:AG)+SUMIF(แพ็ค!$C:$C,'รับ-จ่าย ประจำวัน'!$B185,แพ็ค!AG:AG)+SUMIF(ธุรการ!$C:$C,'รับ-จ่าย ประจำวัน'!$B185,ธุรการ!AG:AG)+SUMIF(เส้นแต่งหน้าขนมปัง!$C:$C,'รับ-จ่าย ประจำวัน'!$B185,เส้นแต่งหน้าขนมปัง!AG:AG)+SUMIF('วางแผนBC,CJ'!$C:$C,'รับ-จ่าย ประจำวัน'!$B185,'วางแผนBC,CJ'!AG:AG)+SUMIF(RD!$C:$C,'รับ-จ่าย ประจำวัน'!$B185,RD!AG:AG)+SUMIF('FG,ออนไล,คัดแยก'!$C:$C,'รับ-จ่าย ประจำวัน'!$B185,'FG,ออนไล,คัดแยก'!AG:AG)</f>
        <v>0</v>
      </c>
      <c r="BO185" s="16">
        <f>SUMIF(เตรียมส่วนผสม!$C:$C,'รับ-จ่าย ประจำวัน'!$B185,เตรียมส่วนผสม!AH:AH)+SUMIF(กวนไส้!$C:$C,'รับ-จ่าย ประจำวัน'!$B185,กวนไส้!AH:AH)+SUMIF(ผลิต1!$C:$C,'รับ-จ่าย ประจำวัน'!$B185,ผลิต1!AH:AH)+SUMIF(ผลิต2!$C:$C,'รับ-จ่าย ประจำวัน'!$B185,ผลิต2!AH:AH)+SUMIF(เส้นแต่งหน้าขนมเค้ก!$C:$C,'รับ-จ่าย ประจำวัน'!$B185,เส้นแต่งหน้าขนมเค้ก!AH:AH)+SUMIF(แพ็ค!$C:$C,'รับ-จ่าย ประจำวัน'!$B185,แพ็ค!AH:AH)+SUMIF(ธุรการ!$C:$C,'รับ-จ่าย ประจำวัน'!$B185,ธุรการ!AH:AH)+SUMIF(เส้นแต่งหน้าขนมปัง!$C:$C,'รับ-จ่าย ประจำวัน'!$B185,เส้นแต่งหน้าขนมปัง!AH:AH)+SUMIF('วางแผนBC,CJ'!$C:$C,'รับ-จ่าย ประจำวัน'!$B185,'วางแผนBC,CJ'!AH:AH)+SUMIF(RD!$C:$C,'รับ-จ่าย ประจำวัน'!$B185,RD!AH:AH)+SUMIF('FG,ออนไล,คัดแยก'!$C:$C,'รับ-จ่าย ประจำวัน'!$B185,'FG,ออนไล,คัดแยก'!AH:AH)</f>
        <v>0</v>
      </c>
      <c r="BP185" s="16">
        <f>SUMIF(เตรียมส่วนผสม!$C:$C,'รับ-จ่าย ประจำวัน'!$B185,เตรียมส่วนผสม!AI:AI)+SUMIF(กวนไส้!$C:$C,'รับ-จ่าย ประจำวัน'!$B185,กวนไส้!AI:AI)+SUMIF(ผลิต1!$C:$C,'รับ-จ่าย ประจำวัน'!$B185,ผลิต1!AI:AI)+SUMIF(ผลิต2!$C:$C,'รับ-จ่าย ประจำวัน'!$B185,ผลิต2!AI:AI)+SUMIF(เส้นแต่งหน้าขนมเค้ก!$C:$C,'รับ-จ่าย ประจำวัน'!$B185,เส้นแต่งหน้าขนมเค้ก!AI:AI)+SUMIF(แพ็ค!$C:$C,'รับ-จ่าย ประจำวัน'!$B185,แพ็ค!AI:AI)+SUMIF(ธุรการ!$C:$C,'รับ-จ่าย ประจำวัน'!$B185,ธุรการ!AI:AI)+SUMIF(เส้นแต่งหน้าขนมปัง!$C:$C,'รับ-จ่าย ประจำวัน'!$B185,เส้นแต่งหน้าขนมปัง!AI:AI)+SUMIF('วางแผนBC,CJ'!$C:$C,'รับ-จ่าย ประจำวัน'!$B185,'วางแผนBC,CJ'!AI:AI)+SUMIF(RD!$C:$C,'รับ-จ่าย ประจำวัน'!$B185,RD!AI:AI)+SUMIF('FG,ออนไล,คัดแยก'!$C:$C,'รับ-จ่าย ประจำวัน'!$B185,'FG,ออนไล,คัดแยก'!AI:AI)</f>
        <v>0</v>
      </c>
      <c r="BQ185" s="16">
        <f>SUMIF(เตรียมส่วนผสม!$C:$C,'รับ-จ่าย ประจำวัน'!$B185,เตรียมส่วนผสม!AJ:AJ)+SUMIF(กวนไส้!$C:$C,'รับ-จ่าย ประจำวัน'!$B185,กวนไส้!AJ:AJ)+SUMIF(ผลิต1!$C:$C,'รับ-จ่าย ประจำวัน'!$B185,ผลิต1!AJ:AJ)+SUMIF(ผลิต2!$C:$C,'รับ-จ่าย ประจำวัน'!$B185,ผลิต2!AJ:AJ)+SUMIF(เส้นแต่งหน้าขนมเค้ก!$C:$C,'รับ-จ่าย ประจำวัน'!$B185,เส้นแต่งหน้าขนมเค้ก!AJ:AJ)+SUMIF(แพ็ค!$C:$C,'รับ-จ่าย ประจำวัน'!$B185,แพ็ค!AJ:AJ)+SUMIF(ธุรการ!$C:$C,'รับ-จ่าย ประจำวัน'!$B185,ธุรการ!AJ:AJ)+SUMIF(เส้นแต่งหน้าขนมปัง!$C:$C,'รับ-จ่าย ประจำวัน'!$B185,เส้นแต่งหน้าขนมปัง!AJ:AJ)+SUMIF('วางแผนBC,CJ'!$C:$C,'รับ-จ่าย ประจำวัน'!$B185,'วางแผนBC,CJ'!AJ:AJ)+SUMIF(RD!$C:$C,'รับ-จ่าย ประจำวัน'!$B185,RD!AJ:AJ)+SUMIF('FG,ออนไล,คัดแยก'!$C:$C,'รับ-จ่าย ประจำวัน'!$B185,'FG,ออนไล,คัดแยก'!AJ:AJ)</f>
        <v>0</v>
      </c>
      <c r="BR185" s="16">
        <f>SUMIF(เตรียมส่วนผสม!$C:$C,'รับ-จ่าย ประจำวัน'!$B185,เตรียมส่วนผสม!AK:AK)+SUMIF(กวนไส้!$C:$C,'รับ-จ่าย ประจำวัน'!$B185,กวนไส้!AK:AK)+SUMIF(ผลิต1!$C:$C,'รับ-จ่าย ประจำวัน'!$B185,ผลิต1!AK:AK)+SUMIF(ผลิต2!$C:$C,'รับ-จ่าย ประจำวัน'!$B185,ผลิต2!AK:AK)+SUMIF(เส้นแต่งหน้าขนมเค้ก!$C:$C,'รับ-จ่าย ประจำวัน'!$B185,เส้นแต่งหน้าขนมเค้ก!AK:AK)+SUMIF(แพ็ค!$C:$C,'รับ-จ่าย ประจำวัน'!$B185,แพ็ค!AK:AK)+SUMIF(ธุรการ!$C:$C,'รับ-จ่าย ประจำวัน'!$B185,ธุรการ!AK:AK)+SUMIF(เส้นแต่งหน้าขนมปัง!$C:$C,'รับ-จ่าย ประจำวัน'!$B185,เส้นแต่งหน้าขนมปัง!AK:AK)+SUMIF('วางแผนBC,CJ'!$C:$C,'รับ-จ่าย ประจำวัน'!$B185,'วางแผนBC,CJ'!AK:AK)+SUMIF(RD!$C:$C,'รับ-จ่าย ประจำวัน'!$B185,RD!AK:AK)+SUMIF('FG,ออนไล,คัดแยก'!$C:$C,'รับ-จ่าย ประจำวัน'!$B185,'FG,ออนไล,คัดแยก'!AK:AK)</f>
        <v>0</v>
      </c>
      <c r="BS185" s="16">
        <f>SUMIF(เตรียมส่วนผสม!$C:$C,'รับ-จ่าย ประจำวัน'!$B185,เตรียมส่วนผสม!AL:AL)+SUMIF(กวนไส้!$C:$C,'รับ-จ่าย ประจำวัน'!$B185,กวนไส้!AL:AL)+SUMIF(ผลิต1!$C:$C,'รับ-จ่าย ประจำวัน'!$B185,ผลิต1!AL:AL)+SUMIF(ผลิต2!$C:$C,'รับ-จ่าย ประจำวัน'!$B185,ผลิต2!AL:AL)+SUMIF(เส้นแต่งหน้าขนมเค้ก!$C:$C,'รับ-จ่าย ประจำวัน'!$B185,เส้นแต่งหน้าขนมเค้ก!AL:AL)+SUMIF(แพ็ค!$C:$C,'รับ-จ่าย ประจำวัน'!$B185,แพ็ค!AL:AL)+SUMIF(ธุรการ!$C:$C,'รับ-จ่าย ประจำวัน'!$B185,ธุรการ!AL:AL)+SUMIF(เส้นแต่งหน้าขนมปัง!$C:$C,'รับ-จ่าย ประจำวัน'!$B185,เส้นแต่งหน้าขนมปัง!AL:AL)+SUMIF('วางแผนBC,CJ'!$C:$C,'รับ-จ่าย ประจำวัน'!$B185,'วางแผนBC,CJ'!AL:AL)+SUMIF(RD!$C:$C,'รับ-จ่าย ประจำวัน'!$B185,RD!AL:AL)+SUMIF('FG,ออนไล,คัดแยก'!$C:$C,'รับ-จ่าย ประจำวัน'!$B185,'FG,ออนไล,คัดแยก'!AL:AL)</f>
        <v>0</v>
      </c>
      <c r="BT185" s="18">
        <f t="shared" si="36"/>
        <v>0</v>
      </c>
      <c r="BU185" s="116"/>
      <c r="BV185" s="146">
        <f t="shared" si="37"/>
        <v>233200</v>
      </c>
      <c r="BW185" s="183">
        <v>30</v>
      </c>
      <c r="BX185" s="172">
        <f t="shared" si="42"/>
        <v>0</v>
      </c>
      <c r="BY185" s="188" t="e">
        <f t="shared" si="40"/>
        <v>#DIV/0!</v>
      </c>
      <c r="BZ185" s="180" t="e">
        <f t="shared" ca="1" si="38"/>
        <v>#DIV/0!</v>
      </c>
      <c r="CA185" s="11"/>
      <c r="CB185" s="11"/>
      <c r="CC185" s="11"/>
      <c r="CD185" s="11"/>
      <c r="CE185" s="11"/>
      <c r="CF185" s="11"/>
      <c r="CG185" s="11"/>
      <c r="CH185" s="11"/>
      <c r="CI185" s="11"/>
      <c r="CJ185" s="96"/>
      <c r="CK185" s="9">
        <f t="shared" si="41"/>
        <v>233200</v>
      </c>
    </row>
    <row r="186" spans="1:89" hidden="1" x14ac:dyDescent="0.5">
      <c r="A186" s="149"/>
      <c r="B186" s="34" t="s">
        <v>691</v>
      </c>
      <c r="C186" s="10" t="s">
        <v>692</v>
      </c>
      <c r="D186" s="135" t="s">
        <v>91</v>
      </c>
      <c r="E186" s="11">
        <v>0</v>
      </c>
      <c r="F186" s="161" t="s">
        <v>1605</v>
      </c>
      <c r="G186" s="11" t="s">
        <v>693</v>
      </c>
      <c r="H186" s="12">
        <v>20280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3"/>
      <c r="AF186" s="13"/>
      <c r="AG186" s="13"/>
      <c r="AH186" s="13"/>
      <c r="AI186" s="14"/>
      <c r="AJ186" s="14"/>
      <c r="AK186" s="14"/>
      <c r="AL186" s="14"/>
      <c r="AM186" s="14"/>
      <c r="AN186" s="15">
        <f t="shared" si="35"/>
        <v>0</v>
      </c>
      <c r="AO186" s="16">
        <f>SUMIF(เตรียมส่วนผสม!$C:$C,'รับ-จ่าย ประจำวัน'!$B186,เตรียมส่วนผสม!H:H)+SUMIF(กวนไส้!$C:$C,'รับ-จ่าย ประจำวัน'!$B186,กวนไส้!H:H)+SUMIF(ผลิต1!$C:$C,'รับ-จ่าย ประจำวัน'!$B186,ผลิต1!H:H)+SUMIF(ผลิต2!$C:$C,'รับ-จ่าย ประจำวัน'!$B186,ผลิต2!H:H)+SUMIF(เส้นแต่งหน้าขนมเค้ก!$C:$C,'รับ-จ่าย ประจำวัน'!$B186,เส้นแต่งหน้าขนมเค้ก!H:H)+SUMIF(แพ็ค!$C:$C,'รับ-จ่าย ประจำวัน'!$B186,แพ็ค!H:H)+SUMIF(ธุรการ!$C:$C,'รับ-จ่าย ประจำวัน'!$B186,ธุรการ!H:H)+SUMIF(เส้นแต่งหน้าขนมปัง!$C:$C,'รับ-จ่าย ประจำวัน'!$B186,เส้นแต่งหน้าขนมปัง!H:H)+SUMIF('วางแผนBC,CJ'!$C:$C,'รับ-จ่าย ประจำวัน'!$B186,'วางแผนBC,CJ'!H:H)+SUMIF(RD!$C:$C,'รับ-จ่าย ประจำวัน'!$B186,RD!H:H)+SUMIF('FG,ออนไล,คัดแยก'!$C:$C,'รับ-จ่าย ประจำวัน'!$B186,'FG,ออนไล,คัดแยก'!H:H)</f>
        <v>0</v>
      </c>
      <c r="AP186" s="16">
        <f>SUMIF(เตรียมส่วนผสม!$C:$C,'รับ-จ่าย ประจำวัน'!$B186,เตรียมส่วนผสม!I:I)+SUMIF(กวนไส้!$C:$C,'รับ-จ่าย ประจำวัน'!$B186,กวนไส้!I:I)+SUMIF(ผลิต1!$C:$C,'รับ-จ่าย ประจำวัน'!$B186,ผลิต1!I:I)+SUMIF(ผลิต2!$C:$C,'รับ-จ่าย ประจำวัน'!$B186,ผลิต2!I:I)+SUMIF(เส้นแต่งหน้าขนมเค้ก!$C:$C,'รับ-จ่าย ประจำวัน'!$B186,เส้นแต่งหน้าขนมเค้ก!I:I)+SUMIF(แพ็ค!$C:$C,'รับ-จ่าย ประจำวัน'!$B186,แพ็ค!I:I)+SUMIF(ธุรการ!$C:$C,'รับ-จ่าย ประจำวัน'!$B186,ธุรการ!I:I)+SUMIF(เส้นแต่งหน้าขนมปัง!$C:$C,'รับ-จ่าย ประจำวัน'!$B186,เส้นแต่งหน้าขนมปัง!I:I)+SUMIF('วางแผนBC,CJ'!$C:$C,'รับ-จ่าย ประจำวัน'!$B186,'วางแผนBC,CJ'!I:I)+SUMIF(RD!$C:$C,'รับ-จ่าย ประจำวัน'!$B186,RD!I:I)+SUMIF('FG,ออนไล,คัดแยก'!$C:$C,'รับ-จ่าย ประจำวัน'!$B186,'FG,ออนไล,คัดแยก'!I:I)</f>
        <v>0</v>
      </c>
      <c r="AQ186" s="16">
        <f>SUMIF(เตรียมส่วนผสม!$C:$C,'รับ-จ่าย ประจำวัน'!$B186,เตรียมส่วนผสม!J:J)+SUMIF(กวนไส้!$C:$C,'รับ-จ่าย ประจำวัน'!$B186,กวนไส้!J:J)+SUMIF(ผลิต1!$C:$C,'รับ-จ่าย ประจำวัน'!$B186,ผลิต1!J:J)+SUMIF(ผลิต2!$C:$C,'รับ-จ่าย ประจำวัน'!$B186,ผลิต2!J:J)+SUMIF(เส้นแต่งหน้าขนมเค้ก!$C:$C,'รับ-จ่าย ประจำวัน'!$B186,เส้นแต่งหน้าขนมเค้ก!J:J)+SUMIF(แพ็ค!$C:$C,'รับ-จ่าย ประจำวัน'!$B186,แพ็ค!J:J)+SUMIF(ธุรการ!$C:$C,'รับ-จ่าย ประจำวัน'!$B186,ธุรการ!J:J)+SUMIF(เส้นแต่งหน้าขนมปัง!$C:$C,'รับ-จ่าย ประจำวัน'!$B186,เส้นแต่งหน้าขนมปัง!J:J)+SUMIF('วางแผนBC,CJ'!$C:$C,'รับ-จ่าย ประจำวัน'!$B186,'วางแผนBC,CJ'!J:J)+SUMIF(RD!$C:$C,'รับ-จ่าย ประจำวัน'!$B186,RD!J:J)+SUMIF('FG,ออนไล,คัดแยก'!$C:$C,'รับ-จ่าย ประจำวัน'!$B186,'FG,ออนไล,คัดแยก'!J:J)</f>
        <v>0</v>
      </c>
      <c r="AR186" s="16">
        <f>SUMIF(เตรียมส่วนผสม!$C:$C,'รับ-จ่าย ประจำวัน'!$B186,เตรียมส่วนผสม!K:K)+SUMIF(กวนไส้!$C:$C,'รับ-จ่าย ประจำวัน'!$B186,กวนไส้!K:K)+SUMIF(ผลิต1!$C:$C,'รับ-จ่าย ประจำวัน'!$B186,ผลิต1!K:K)+SUMIF(ผลิต2!$C:$C,'รับ-จ่าย ประจำวัน'!$B186,ผลิต2!K:K)+SUMIF(เส้นแต่งหน้าขนมเค้ก!$C:$C,'รับ-จ่าย ประจำวัน'!$B186,เส้นแต่งหน้าขนมเค้ก!K:K)+SUMIF(แพ็ค!$C:$C,'รับ-จ่าย ประจำวัน'!$B186,แพ็ค!K:K)+SUMIF(ธุรการ!$C:$C,'รับ-จ่าย ประจำวัน'!$B186,ธุรการ!K:K)+SUMIF(เส้นแต่งหน้าขนมปัง!$C:$C,'รับ-จ่าย ประจำวัน'!$B186,เส้นแต่งหน้าขนมปัง!K:K)+SUMIF('วางแผนBC,CJ'!$C:$C,'รับ-จ่าย ประจำวัน'!$B186,'วางแผนBC,CJ'!K:K)+SUMIF(RD!$C:$C,'รับ-จ่าย ประจำวัน'!$B186,RD!K:K)+SUMIF('FG,ออนไล,คัดแยก'!$C:$C,'รับ-จ่าย ประจำวัน'!$B186,'FG,ออนไล,คัดแยก'!K:K)</f>
        <v>0</v>
      </c>
      <c r="AS186" s="16">
        <f>SUMIF(เตรียมส่วนผสม!$C:$C,'รับ-จ่าย ประจำวัน'!$B186,เตรียมส่วนผสม!L:L)+SUMIF(กวนไส้!$C:$C,'รับ-จ่าย ประจำวัน'!$B186,กวนไส้!L:L)+SUMIF(ผลิต1!$C:$C,'รับ-จ่าย ประจำวัน'!$B186,ผลิต1!L:L)+SUMIF(ผลิต2!$C:$C,'รับ-จ่าย ประจำวัน'!$B186,ผลิต2!L:L)+SUMIF(เส้นแต่งหน้าขนมเค้ก!$C:$C,'รับ-จ่าย ประจำวัน'!$B186,เส้นแต่งหน้าขนมเค้ก!L:L)+SUMIF(แพ็ค!$C:$C,'รับ-จ่าย ประจำวัน'!$B186,แพ็ค!L:L)+SUMIF(ธุรการ!$C:$C,'รับ-จ่าย ประจำวัน'!$B186,ธุรการ!L:L)+SUMIF(เส้นแต่งหน้าขนมปัง!$C:$C,'รับ-จ่าย ประจำวัน'!$B186,เส้นแต่งหน้าขนมปัง!L:L)+SUMIF('วางแผนBC,CJ'!$C:$C,'รับ-จ่าย ประจำวัน'!$B186,'วางแผนBC,CJ'!L:L)+SUMIF(RD!$C:$C,'รับ-จ่าย ประจำวัน'!$B186,RD!L:L)+SUMIF('FG,ออนไล,คัดแยก'!$C:$C,'รับ-จ่าย ประจำวัน'!$B186,'FG,ออนไล,คัดแยก'!L:L)</f>
        <v>0</v>
      </c>
      <c r="AT186" s="16">
        <f>SUMIF(เตรียมส่วนผสม!$C:$C,'รับ-จ่าย ประจำวัน'!$B186,เตรียมส่วนผสม!M:M)+SUMIF(กวนไส้!$C:$C,'รับ-จ่าย ประจำวัน'!$B186,กวนไส้!M:M)+SUMIF(ผลิต1!$C:$C,'รับ-จ่าย ประจำวัน'!$B186,ผลิต1!M:M)+SUMIF(ผลิต2!$C:$C,'รับ-จ่าย ประจำวัน'!$B186,ผลิต2!M:M)+SUMIF(เส้นแต่งหน้าขนมเค้ก!$C:$C,'รับ-จ่าย ประจำวัน'!$B186,เส้นแต่งหน้าขนมเค้ก!M:M)+SUMIF(แพ็ค!$C:$C,'รับ-จ่าย ประจำวัน'!$B186,แพ็ค!M:M)+SUMIF(ธุรการ!$C:$C,'รับ-จ่าย ประจำวัน'!$B186,ธุรการ!M:M)+SUMIF(เส้นแต่งหน้าขนมปัง!$C:$C,'รับ-จ่าย ประจำวัน'!$B186,เส้นแต่งหน้าขนมปัง!M:M)+SUMIF('วางแผนBC,CJ'!$C:$C,'รับ-จ่าย ประจำวัน'!$B186,'วางแผนBC,CJ'!M:M)+SUMIF(RD!$C:$C,'รับ-จ่าย ประจำวัน'!$B186,RD!M:M)+SUMIF('FG,ออนไล,คัดแยก'!$C:$C,'รับ-จ่าย ประจำวัน'!$B186,'FG,ออนไล,คัดแยก'!M:M)</f>
        <v>0</v>
      </c>
      <c r="AU186" s="16">
        <f>SUMIF(เตรียมส่วนผสม!$C:$C,'รับ-จ่าย ประจำวัน'!$B186,เตรียมส่วนผสม!N:N)+SUMIF(กวนไส้!$C:$C,'รับ-จ่าย ประจำวัน'!$B186,กวนไส้!N:N)+SUMIF(ผลิต1!$C:$C,'รับ-จ่าย ประจำวัน'!$B186,ผลิต1!N:N)+SUMIF(ผลิต2!$C:$C,'รับ-จ่าย ประจำวัน'!$B186,ผลิต2!N:N)+SUMIF(เส้นแต่งหน้าขนมเค้ก!$C:$C,'รับ-จ่าย ประจำวัน'!$B186,เส้นแต่งหน้าขนมเค้ก!N:N)+SUMIF(แพ็ค!$C:$C,'รับ-จ่าย ประจำวัน'!$B186,แพ็ค!N:N)+SUMIF(ธุรการ!$C:$C,'รับ-จ่าย ประจำวัน'!$B186,ธุรการ!N:N)+SUMIF(เส้นแต่งหน้าขนมปัง!$C:$C,'รับ-จ่าย ประจำวัน'!$B186,เส้นแต่งหน้าขนมปัง!N:N)+SUMIF('วางแผนBC,CJ'!$C:$C,'รับ-จ่าย ประจำวัน'!$B186,'วางแผนBC,CJ'!N:N)+SUMIF(RD!$C:$C,'รับ-จ่าย ประจำวัน'!$B186,RD!N:N)+SUMIF('FG,ออนไล,คัดแยก'!$C:$C,'รับ-จ่าย ประจำวัน'!$B186,'FG,ออนไล,คัดแยก'!N:N)</f>
        <v>0</v>
      </c>
      <c r="AV186" s="16">
        <f>SUMIF(เตรียมส่วนผสม!$C:$C,'รับ-จ่าย ประจำวัน'!$B186,เตรียมส่วนผสม!O:O)+SUMIF(กวนไส้!$C:$C,'รับ-จ่าย ประจำวัน'!$B186,กวนไส้!O:O)+SUMIF(ผลิต1!$C:$C,'รับ-จ่าย ประจำวัน'!$B186,ผลิต1!O:O)+SUMIF(ผลิต2!$C:$C,'รับ-จ่าย ประจำวัน'!$B186,ผลิต2!O:O)+SUMIF(เส้นแต่งหน้าขนมเค้ก!$C:$C,'รับ-จ่าย ประจำวัน'!$B186,เส้นแต่งหน้าขนมเค้ก!O:O)+SUMIF(แพ็ค!$C:$C,'รับ-จ่าย ประจำวัน'!$B186,แพ็ค!O:O)+SUMIF(ธุรการ!$C:$C,'รับ-จ่าย ประจำวัน'!$B186,ธุรการ!O:O)+SUMIF(เส้นแต่งหน้าขนมปัง!$C:$C,'รับ-จ่าย ประจำวัน'!$B186,เส้นแต่งหน้าขนมปัง!O:O)+SUMIF('วางแผนBC,CJ'!$C:$C,'รับ-จ่าย ประจำวัน'!$B186,'วางแผนBC,CJ'!O:O)+SUMIF(RD!$C:$C,'รับ-จ่าย ประจำวัน'!$B186,RD!O:O)+SUMIF('FG,ออนไล,คัดแยก'!$C:$C,'รับ-จ่าย ประจำวัน'!$B186,'FG,ออนไล,คัดแยก'!O:O)</f>
        <v>0</v>
      </c>
      <c r="AW186" s="16">
        <f>SUMIF(เตรียมส่วนผสม!$C:$C,'รับ-จ่าย ประจำวัน'!$B186,เตรียมส่วนผสม!P:P)+SUMIF(กวนไส้!$C:$C,'รับ-จ่าย ประจำวัน'!$B186,กวนไส้!P:P)+SUMIF(ผลิต1!$C:$C,'รับ-จ่าย ประจำวัน'!$B186,ผลิต1!P:P)+SUMIF(ผลิต2!$C:$C,'รับ-จ่าย ประจำวัน'!$B186,ผลิต2!P:P)+SUMIF(เส้นแต่งหน้าขนมเค้ก!$C:$C,'รับ-จ่าย ประจำวัน'!$B186,เส้นแต่งหน้าขนมเค้ก!P:P)+SUMIF(แพ็ค!$C:$C,'รับ-จ่าย ประจำวัน'!$B186,แพ็ค!P:P)+SUMIF(ธุรการ!$C:$C,'รับ-จ่าย ประจำวัน'!$B186,ธุรการ!P:P)+SUMIF(เส้นแต่งหน้าขนมปัง!$C:$C,'รับ-จ่าย ประจำวัน'!$B186,เส้นแต่งหน้าขนมปัง!P:P)+SUMIF('วางแผนBC,CJ'!$C:$C,'รับ-จ่าย ประจำวัน'!$B186,'วางแผนBC,CJ'!P:P)+SUMIF(RD!$C:$C,'รับ-จ่าย ประจำวัน'!$B186,RD!P:P)+SUMIF('FG,ออนไล,คัดแยก'!$C:$C,'รับ-จ่าย ประจำวัน'!$B186,'FG,ออนไล,คัดแยก'!P:P)</f>
        <v>0</v>
      </c>
      <c r="AX186" s="16">
        <f>SUMIF(เตรียมส่วนผสม!$C:$C,'รับ-จ่าย ประจำวัน'!$B186,เตรียมส่วนผสม!Q:Q)+SUMIF(กวนไส้!$C:$C,'รับ-จ่าย ประจำวัน'!$B186,กวนไส้!Q:Q)+SUMIF(ผลิต1!$C:$C,'รับ-จ่าย ประจำวัน'!$B186,ผลิต1!Q:Q)+SUMIF(ผลิต2!$C:$C,'รับ-จ่าย ประจำวัน'!$B186,ผลิต2!Q:Q)+SUMIF(เส้นแต่งหน้าขนมเค้ก!$C:$C,'รับ-จ่าย ประจำวัน'!$B186,เส้นแต่งหน้าขนมเค้ก!Q:Q)+SUMIF(แพ็ค!$C:$C,'รับ-จ่าย ประจำวัน'!$B186,แพ็ค!Q:Q)+SUMIF(ธุรการ!$C:$C,'รับ-จ่าย ประจำวัน'!$B186,ธุรการ!Q:Q)+SUMIF(เส้นแต่งหน้าขนมปัง!$C:$C,'รับ-จ่าย ประจำวัน'!$B186,เส้นแต่งหน้าขนมปัง!Q:Q)+SUMIF('วางแผนBC,CJ'!$C:$C,'รับ-จ่าย ประจำวัน'!$B186,'วางแผนBC,CJ'!Q:Q)+SUMIF(RD!$C:$C,'รับ-จ่าย ประจำวัน'!$B186,RD!Q:Q)+SUMIF('FG,ออนไล,คัดแยก'!$C:$C,'รับ-จ่าย ประจำวัน'!$B186,'FG,ออนไล,คัดแยก'!Q:Q)</f>
        <v>0</v>
      </c>
      <c r="AY186" s="16">
        <f>SUMIF(เตรียมส่วนผสม!$C:$C,'รับ-จ่าย ประจำวัน'!$B186,เตรียมส่วนผสม!R:R)+SUMIF(กวนไส้!$C:$C,'รับ-จ่าย ประจำวัน'!$B186,กวนไส้!R:R)+SUMIF(ผลิต1!$C:$C,'รับ-จ่าย ประจำวัน'!$B186,ผลิต1!R:R)+SUMIF(ผลิต2!$C:$C,'รับ-จ่าย ประจำวัน'!$B186,ผลิต2!R:R)+SUMIF(เส้นแต่งหน้าขนมเค้ก!$C:$C,'รับ-จ่าย ประจำวัน'!$B186,เส้นแต่งหน้าขนมเค้ก!R:R)+SUMIF(แพ็ค!$C:$C,'รับ-จ่าย ประจำวัน'!$B186,แพ็ค!R:R)+SUMIF(ธุรการ!$C:$C,'รับ-จ่าย ประจำวัน'!$B186,ธุรการ!R:R)+SUMIF(เส้นแต่งหน้าขนมปัง!$C:$C,'รับ-จ่าย ประจำวัน'!$B186,เส้นแต่งหน้าขนมปัง!R:R)+SUMIF('วางแผนBC,CJ'!$C:$C,'รับ-จ่าย ประจำวัน'!$B186,'วางแผนBC,CJ'!R:R)+SUMIF(RD!$C:$C,'รับ-จ่าย ประจำวัน'!$B186,RD!R:R)+SUMIF('FG,ออนไล,คัดแยก'!$C:$C,'รับ-จ่าย ประจำวัน'!$B186,'FG,ออนไล,คัดแยก'!R:R)</f>
        <v>0</v>
      </c>
      <c r="AZ186" s="16">
        <f>SUMIF(เตรียมส่วนผสม!$C:$C,'รับ-จ่าย ประจำวัน'!$B186,เตรียมส่วนผสม!S:S)+SUMIF(กวนไส้!$C:$C,'รับ-จ่าย ประจำวัน'!$B186,กวนไส้!S:S)+SUMIF(ผลิต1!$C:$C,'รับ-จ่าย ประจำวัน'!$B186,ผลิต1!S:S)+SUMIF(ผลิต2!$C:$C,'รับ-จ่าย ประจำวัน'!$B186,ผลิต2!S:S)+SUMIF(เส้นแต่งหน้าขนมเค้ก!$C:$C,'รับ-จ่าย ประจำวัน'!$B186,เส้นแต่งหน้าขนมเค้ก!S:S)+SUMIF(แพ็ค!$C:$C,'รับ-จ่าย ประจำวัน'!$B186,แพ็ค!S:S)+SUMIF(ธุรการ!$C:$C,'รับ-จ่าย ประจำวัน'!$B186,ธุรการ!S:S)+SUMIF(เส้นแต่งหน้าขนมปัง!$C:$C,'รับ-จ่าย ประจำวัน'!$B186,เส้นแต่งหน้าขนมปัง!S:S)+SUMIF('วางแผนBC,CJ'!$C:$C,'รับ-จ่าย ประจำวัน'!$B186,'วางแผนBC,CJ'!S:S)+SUMIF(RD!$C:$C,'รับ-จ่าย ประจำวัน'!$B186,RD!S:S)+SUMIF('FG,ออนไล,คัดแยก'!$C:$C,'รับ-จ่าย ประจำวัน'!$B186,'FG,ออนไล,คัดแยก'!S:S)</f>
        <v>0</v>
      </c>
      <c r="BA186" s="16">
        <f>SUMIF(เตรียมส่วนผสม!$C:$C,'รับ-จ่าย ประจำวัน'!$B186,เตรียมส่วนผสม!T:T)+SUMIF(กวนไส้!$C:$C,'รับ-จ่าย ประจำวัน'!$B186,กวนไส้!T:T)+SUMIF(ผลิต1!$C:$C,'รับ-จ่าย ประจำวัน'!$B186,ผลิต1!T:T)+SUMIF(ผลิต2!$C:$C,'รับ-จ่าย ประจำวัน'!$B186,ผลิต2!T:T)+SUMIF(เส้นแต่งหน้าขนมเค้ก!$C:$C,'รับ-จ่าย ประจำวัน'!$B186,เส้นแต่งหน้าขนมเค้ก!T:T)+SUMIF(แพ็ค!$C:$C,'รับ-จ่าย ประจำวัน'!$B186,แพ็ค!T:T)+SUMIF(ธุรการ!$C:$C,'รับ-จ่าย ประจำวัน'!$B186,ธุรการ!T:T)+SUMIF(เส้นแต่งหน้าขนมปัง!$C:$C,'รับ-จ่าย ประจำวัน'!$B186,เส้นแต่งหน้าขนมปัง!T:T)+SUMIF('วางแผนBC,CJ'!$C:$C,'รับ-จ่าย ประจำวัน'!$B186,'วางแผนBC,CJ'!T:T)+SUMIF(RD!$C:$C,'รับ-จ่าย ประจำวัน'!$B186,RD!T:T)+SUMIF('FG,ออนไล,คัดแยก'!$C:$C,'รับ-จ่าย ประจำวัน'!$B186,'FG,ออนไล,คัดแยก'!T:T)</f>
        <v>0</v>
      </c>
      <c r="BB186" s="16">
        <f>SUMIF(เตรียมส่วนผสม!$C:$C,'รับ-จ่าย ประจำวัน'!$B186,เตรียมส่วนผสม!U:U)+SUMIF(กวนไส้!$C:$C,'รับ-จ่าย ประจำวัน'!$B186,กวนไส้!U:U)+SUMIF(ผลิต1!$C:$C,'รับ-จ่าย ประจำวัน'!$B186,ผลิต1!U:U)+SUMIF(ผลิต2!$C:$C,'รับ-จ่าย ประจำวัน'!$B186,ผลิต2!U:U)+SUMIF(เส้นแต่งหน้าขนมเค้ก!$C:$C,'รับ-จ่าย ประจำวัน'!$B186,เส้นแต่งหน้าขนมเค้ก!U:U)+SUMIF(แพ็ค!$C:$C,'รับ-จ่าย ประจำวัน'!$B186,แพ็ค!U:U)+SUMIF(ธุรการ!$C:$C,'รับ-จ่าย ประจำวัน'!$B186,ธุรการ!U:U)+SUMIF(เส้นแต่งหน้าขนมปัง!$C:$C,'รับ-จ่าย ประจำวัน'!$B186,เส้นแต่งหน้าขนมปัง!U:U)+SUMIF('วางแผนBC,CJ'!$C:$C,'รับ-จ่าย ประจำวัน'!$B186,'วางแผนBC,CJ'!U:U)+SUMIF(RD!$C:$C,'รับ-จ่าย ประจำวัน'!$B186,RD!U:U)+SUMIF('FG,ออนไล,คัดแยก'!$C:$C,'รับ-จ่าย ประจำวัน'!$B186,'FG,ออนไล,คัดแยก'!U:U)</f>
        <v>0</v>
      </c>
      <c r="BC186" s="16">
        <f>SUMIF(เตรียมส่วนผสม!$C:$C,'รับ-จ่าย ประจำวัน'!$B186,เตรียมส่วนผสม!V:V)+SUMIF(กวนไส้!$C:$C,'รับ-จ่าย ประจำวัน'!$B186,กวนไส้!V:V)+SUMIF(ผลิต1!$C:$C,'รับ-จ่าย ประจำวัน'!$B186,ผลิต1!V:V)+SUMIF(ผลิต2!$C:$C,'รับ-จ่าย ประจำวัน'!$B186,ผลิต2!V:V)+SUMIF(เส้นแต่งหน้าขนมเค้ก!$C:$C,'รับ-จ่าย ประจำวัน'!$B186,เส้นแต่งหน้าขนมเค้ก!V:V)+SUMIF(แพ็ค!$C:$C,'รับ-จ่าย ประจำวัน'!$B186,แพ็ค!V:V)+SUMIF(ธุรการ!$C:$C,'รับ-จ่าย ประจำวัน'!$B186,ธุรการ!V:V)+SUMIF(เส้นแต่งหน้าขนมปัง!$C:$C,'รับ-จ่าย ประจำวัน'!$B186,เส้นแต่งหน้าขนมปัง!V:V)+SUMIF('วางแผนBC,CJ'!$C:$C,'รับ-จ่าย ประจำวัน'!$B186,'วางแผนBC,CJ'!V:V)+SUMIF(RD!$C:$C,'รับ-จ่าย ประจำวัน'!$B186,RD!V:V)+SUMIF('FG,ออนไล,คัดแยก'!$C:$C,'รับ-จ่าย ประจำวัน'!$B186,'FG,ออนไล,คัดแยก'!V:V)</f>
        <v>0</v>
      </c>
      <c r="BD186" s="16">
        <f>SUMIF(เตรียมส่วนผสม!$C:$C,'รับ-จ่าย ประจำวัน'!$B186,เตรียมส่วนผสม!W:W)+SUMIF(กวนไส้!$C:$C,'รับ-จ่าย ประจำวัน'!$B186,กวนไส้!W:W)+SUMIF(ผลิต1!$C:$C,'รับ-จ่าย ประจำวัน'!$B186,ผลิต1!W:W)+SUMIF(ผลิต2!$C:$C,'รับ-จ่าย ประจำวัน'!$B186,ผลิต2!W:W)+SUMIF(เส้นแต่งหน้าขนมเค้ก!$C:$C,'รับ-จ่าย ประจำวัน'!$B186,เส้นแต่งหน้าขนมเค้ก!W:W)+SUMIF(แพ็ค!$C:$C,'รับ-จ่าย ประจำวัน'!$B186,แพ็ค!W:W)+SUMIF(ธุรการ!$C:$C,'รับ-จ่าย ประจำวัน'!$B186,ธุรการ!W:W)+SUMIF(เส้นแต่งหน้าขนมปัง!$C:$C,'รับ-จ่าย ประจำวัน'!$B186,เส้นแต่งหน้าขนมปัง!W:W)+SUMIF('วางแผนBC,CJ'!$C:$C,'รับ-จ่าย ประจำวัน'!$B186,'วางแผนBC,CJ'!W:W)+SUMIF(RD!$C:$C,'รับ-จ่าย ประจำวัน'!$B186,RD!W:W)+SUMIF('FG,ออนไล,คัดแยก'!$C:$C,'รับ-จ่าย ประจำวัน'!$B186,'FG,ออนไล,คัดแยก'!W:W)</f>
        <v>0</v>
      </c>
      <c r="BE186" s="16">
        <f>SUMIF(เตรียมส่วนผสม!$C:$C,'รับ-จ่าย ประจำวัน'!$B186,เตรียมส่วนผสม!X:X)+SUMIF(กวนไส้!$C:$C,'รับ-จ่าย ประจำวัน'!$B186,กวนไส้!X:X)+SUMIF(ผลิต1!$C:$C,'รับ-จ่าย ประจำวัน'!$B186,ผลิต1!X:X)+SUMIF(ผลิต2!$C:$C,'รับ-จ่าย ประจำวัน'!$B186,ผลิต2!X:X)+SUMIF(เส้นแต่งหน้าขนมเค้ก!$C:$C,'รับ-จ่าย ประจำวัน'!$B186,เส้นแต่งหน้าขนมเค้ก!X:X)+SUMIF(แพ็ค!$C:$C,'รับ-จ่าย ประจำวัน'!$B186,แพ็ค!X:X)+SUMIF(ธุรการ!$C:$C,'รับ-จ่าย ประจำวัน'!$B186,ธุรการ!X:X)+SUMIF(เส้นแต่งหน้าขนมปัง!$C:$C,'รับ-จ่าย ประจำวัน'!$B186,เส้นแต่งหน้าขนมปัง!X:X)+SUMIF('วางแผนBC,CJ'!$C:$C,'รับ-จ่าย ประจำวัน'!$B186,'วางแผนBC,CJ'!X:X)+SUMIF(RD!$C:$C,'รับ-จ่าย ประจำวัน'!$B186,RD!X:X)+SUMIF('FG,ออนไล,คัดแยก'!$C:$C,'รับ-จ่าย ประจำวัน'!$B186,'FG,ออนไล,คัดแยก'!X:X)</f>
        <v>0</v>
      </c>
      <c r="BF186" s="16">
        <f>SUMIF(เตรียมส่วนผสม!$C:$C,'รับ-จ่าย ประจำวัน'!$B186,เตรียมส่วนผสม!Y:Y)+SUMIF(กวนไส้!$C:$C,'รับ-จ่าย ประจำวัน'!$B186,กวนไส้!Y:Y)+SUMIF(ผลิต1!$C:$C,'รับ-จ่าย ประจำวัน'!$B186,ผลิต1!Y:Y)+SUMIF(ผลิต2!$C:$C,'รับ-จ่าย ประจำวัน'!$B186,ผลิต2!Y:Y)+SUMIF(เส้นแต่งหน้าขนมเค้ก!$C:$C,'รับ-จ่าย ประจำวัน'!$B186,เส้นแต่งหน้าขนมเค้ก!Y:Y)+SUMIF(แพ็ค!$C:$C,'รับ-จ่าย ประจำวัน'!$B186,แพ็ค!Y:Y)+SUMIF(ธุรการ!$C:$C,'รับ-จ่าย ประจำวัน'!$B186,ธุรการ!Y:Y)+SUMIF(เส้นแต่งหน้าขนมปัง!$C:$C,'รับ-จ่าย ประจำวัน'!$B186,เส้นแต่งหน้าขนมปัง!Y:Y)+SUMIF('วางแผนBC,CJ'!$C:$C,'รับ-จ่าย ประจำวัน'!$B186,'วางแผนBC,CJ'!Y:Y)+SUMIF(RD!$C:$C,'รับ-จ่าย ประจำวัน'!$B186,RD!Y:Y)+SUMIF('FG,ออนไล,คัดแยก'!$C:$C,'รับ-จ่าย ประจำวัน'!$B186,'FG,ออนไล,คัดแยก'!Y:Y)</f>
        <v>0</v>
      </c>
      <c r="BG186" s="16">
        <f>SUMIF(เตรียมส่วนผสม!$C:$C,'รับ-จ่าย ประจำวัน'!$B186,เตรียมส่วนผสม!Z:Z)+SUMIF(กวนไส้!$C:$C,'รับ-จ่าย ประจำวัน'!$B186,กวนไส้!Z:Z)+SUMIF(ผลิต1!$C:$C,'รับ-จ่าย ประจำวัน'!$B186,ผลิต1!Z:Z)+SUMIF(ผลิต2!$C:$C,'รับ-จ่าย ประจำวัน'!$B186,ผลิต2!Z:Z)+SUMIF(เส้นแต่งหน้าขนมเค้ก!$C:$C,'รับ-จ่าย ประจำวัน'!$B186,เส้นแต่งหน้าขนมเค้ก!Z:Z)+SUMIF(แพ็ค!$C:$C,'รับ-จ่าย ประจำวัน'!$B186,แพ็ค!Z:Z)+SUMIF(ธุรการ!$C:$C,'รับ-จ่าย ประจำวัน'!$B186,ธุรการ!Z:Z)+SUMIF(เส้นแต่งหน้าขนมปัง!$C:$C,'รับ-จ่าย ประจำวัน'!$B186,เส้นแต่งหน้าขนมปัง!Z:Z)+SUMIF('วางแผนBC,CJ'!$C:$C,'รับ-จ่าย ประจำวัน'!$B186,'วางแผนBC,CJ'!Z:Z)+SUMIF(RD!$C:$C,'รับ-จ่าย ประจำวัน'!$B186,RD!Z:Z)+SUMIF('FG,ออนไล,คัดแยก'!$C:$C,'รับ-จ่าย ประจำวัน'!$B186,'FG,ออนไล,คัดแยก'!Z:Z)</f>
        <v>0</v>
      </c>
      <c r="BH186" s="16">
        <f>SUMIF(เตรียมส่วนผสม!$C:$C,'รับ-จ่าย ประจำวัน'!$B186,เตรียมส่วนผสม!AA:AA)+SUMIF(กวนไส้!$C:$C,'รับ-จ่าย ประจำวัน'!$B186,กวนไส้!AA:AA)+SUMIF(ผลิต1!$C:$C,'รับ-จ่าย ประจำวัน'!$B186,ผลิต1!AA:AA)+SUMIF(ผลิต2!$C:$C,'รับ-จ่าย ประจำวัน'!$B186,ผลิต2!AA:AA)+SUMIF(เส้นแต่งหน้าขนมเค้ก!$C:$C,'รับ-จ่าย ประจำวัน'!$B186,เส้นแต่งหน้าขนมเค้ก!AA:AA)+SUMIF(แพ็ค!$C:$C,'รับ-จ่าย ประจำวัน'!$B186,แพ็ค!AA:AA)+SUMIF(ธุรการ!$C:$C,'รับ-จ่าย ประจำวัน'!$B186,ธุรการ!AA:AA)+SUMIF(เส้นแต่งหน้าขนมปัง!$C:$C,'รับ-จ่าย ประจำวัน'!$B186,เส้นแต่งหน้าขนมปัง!AA:AA)+SUMIF('วางแผนBC,CJ'!$C:$C,'รับ-จ่าย ประจำวัน'!$B186,'วางแผนBC,CJ'!AA:AA)+SUMIF(RD!$C:$C,'รับ-จ่าย ประจำวัน'!$B186,RD!AA:AA)+SUMIF('FG,ออนไล,คัดแยก'!$C:$C,'รับ-จ่าย ประจำวัน'!$B186,'FG,ออนไล,คัดแยก'!AA:AA)</f>
        <v>0</v>
      </c>
      <c r="BI186" s="16">
        <f>SUMIF(เตรียมส่วนผสม!$C:$C,'รับ-จ่าย ประจำวัน'!$B186,เตรียมส่วนผสม!AB:AB)+SUMIF(กวนไส้!$C:$C,'รับ-จ่าย ประจำวัน'!$B186,กวนไส้!AB:AB)+SUMIF(ผลิต1!$C:$C,'รับ-จ่าย ประจำวัน'!$B186,ผลิต1!AB:AB)+SUMIF(ผลิต2!$C:$C,'รับ-จ่าย ประจำวัน'!$B186,ผลิต2!AB:AB)+SUMIF(เส้นแต่งหน้าขนมเค้ก!$C:$C,'รับ-จ่าย ประจำวัน'!$B186,เส้นแต่งหน้าขนมเค้ก!AB:AB)+SUMIF(แพ็ค!$C:$C,'รับ-จ่าย ประจำวัน'!$B186,แพ็ค!AB:AB)+SUMIF(ธุรการ!$C:$C,'รับ-จ่าย ประจำวัน'!$B186,ธุรการ!AB:AB)+SUMIF(เส้นแต่งหน้าขนมปัง!$C:$C,'รับ-จ่าย ประจำวัน'!$B186,เส้นแต่งหน้าขนมปัง!AB:AB)+SUMIF('วางแผนBC,CJ'!$C:$C,'รับ-จ่าย ประจำวัน'!$B186,'วางแผนBC,CJ'!AB:AB)+SUMIF(RD!$C:$C,'รับ-จ่าย ประจำวัน'!$B186,RD!AB:AB)+SUMIF('FG,ออนไล,คัดแยก'!$C:$C,'รับ-จ่าย ประจำวัน'!$B186,'FG,ออนไล,คัดแยก'!AB:AB)</f>
        <v>0</v>
      </c>
      <c r="BJ186" s="16">
        <f>SUMIF(เตรียมส่วนผสม!$C:$C,'รับ-จ่าย ประจำวัน'!$B186,เตรียมส่วนผสม!AC:AC)+SUMIF(กวนไส้!$C:$C,'รับ-จ่าย ประจำวัน'!$B186,กวนไส้!AC:AC)+SUMIF(ผลิต1!$C:$C,'รับ-จ่าย ประจำวัน'!$B186,ผลิต1!AC:AC)+SUMIF(ผลิต2!$C:$C,'รับ-จ่าย ประจำวัน'!$B186,ผลิต2!AC:AC)+SUMIF(เส้นแต่งหน้าขนมเค้ก!$C:$C,'รับ-จ่าย ประจำวัน'!$B186,เส้นแต่งหน้าขนมเค้ก!AC:AC)+SUMIF(แพ็ค!$C:$C,'รับ-จ่าย ประจำวัน'!$B186,แพ็ค!AC:AC)+SUMIF(ธุรการ!$C:$C,'รับ-จ่าย ประจำวัน'!$B186,ธุรการ!AC:AC)+SUMIF(เส้นแต่งหน้าขนมปัง!$C:$C,'รับ-จ่าย ประจำวัน'!$B186,เส้นแต่งหน้าขนมปัง!AC:AC)+SUMIF('วางแผนBC,CJ'!$C:$C,'รับ-จ่าย ประจำวัน'!$B186,'วางแผนBC,CJ'!AC:AC)+SUMIF(RD!$C:$C,'รับ-จ่าย ประจำวัน'!$B186,RD!AC:AC)+SUMIF('FG,ออนไล,คัดแยก'!$C:$C,'รับ-จ่าย ประจำวัน'!$B186,'FG,ออนไล,คัดแยก'!AC:AC)</f>
        <v>0</v>
      </c>
      <c r="BK186" s="16">
        <f>SUMIF(เตรียมส่วนผสม!$C:$C,'รับ-จ่าย ประจำวัน'!$B186,เตรียมส่วนผสม!AD:AD)+SUMIF(กวนไส้!$C:$C,'รับ-จ่าย ประจำวัน'!$B186,กวนไส้!AD:AD)+SUMIF(ผลิต1!$C:$C,'รับ-จ่าย ประจำวัน'!$B186,ผลิต1!AD:AD)+SUMIF(ผลิต2!$C:$C,'รับ-จ่าย ประจำวัน'!$B186,ผลิต2!AD:AD)+SUMIF(เส้นแต่งหน้าขนมเค้ก!$C:$C,'รับ-จ่าย ประจำวัน'!$B186,เส้นแต่งหน้าขนมเค้ก!AD:AD)+SUMIF(แพ็ค!$C:$C,'รับ-จ่าย ประจำวัน'!$B186,แพ็ค!AD:AD)+SUMIF(ธุรการ!$C:$C,'รับ-จ่าย ประจำวัน'!$B186,ธุรการ!AD:AD)+SUMIF(เส้นแต่งหน้าขนมปัง!$C:$C,'รับ-จ่าย ประจำวัน'!$B186,เส้นแต่งหน้าขนมปัง!AD:AD)+SUMIF('วางแผนBC,CJ'!$C:$C,'รับ-จ่าย ประจำวัน'!$B186,'วางแผนBC,CJ'!AD:AD)+SUMIF(RD!$C:$C,'รับ-จ่าย ประจำวัน'!$B186,RD!AD:AD)+SUMIF('FG,ออนไล,คัดแยก'!$C:$C,'รับ-จ่าย ประจำวัน'!$B186,'FG,ออนไล,คัดแยก'!AD:AD)</f>
        <v>0</v>
      </c>
      <c r="BL186" s="16">
        <f>SUMIF(เตรียมส่วนผสม!$C:$C,'รับ-จ่าย ประจำวัน'!$B186,เตรียมส่วนผสม!AE:AE)+SUMIF(กวนไส้!$C:$C,'รับ-จ่าย ประจำวัน'!$B186,กวนไส้!AE:AE)+SUMIF(ผลิต1!$C:$C,'รับ-จ่าย ประจำวัน'!$B186,ผลิต1!AE:AE)+SUMIF(ผลิต2!$C:$C,'รับ-จ่าย ประจำวัน'!$B186,ผลิต2!AE:AE)+SUMIF(เส้นแต่งหน้าขนมเค้ก!$C:$C,'รับ-จ่าย ประจำวัน'!$B186,เส้นแต่งหน้าขนมเค้ก!AE:AE)+SUMIF(แพ็ค!$C:$C,'รับ-จ่าย ประจำวัน'!$B186,แพ็ค!AE:AE)+SUMIF(ธุรการ!$C:$C,'รับ-จ่าย ประจำวัน'!$B186,ธุรการ!AE:AE)+SUMIF(เส้นแต่งหน้าขนมปัง!$C:$C,'รับ-จ่าย ประจำวัน'!$B186,เส้นแต่งหน้าขนมปัง!AE:AE)+SUMIF('วางแผนBC,CJ'!$C:$C,'รับ-จ่าย ประจำวัน'!$B186,'วางแผนBC,CJ'!AE:AE)+SUMIF(RD!$C:$C,'รับ-จ่าย ประจำวัน'!$B186,RD!AE:AE)+SUMIF('FG,ออนไล,คัดแยก'!$C:$C,'รับ-จ่าย ประจำวัน'!$B186,'FG,ออนไล,คัดแยก'!AE:AE)</f>
        <v>0</v>
      </c>
      <c r="BM186" s="16">
        <f>SUMIF(เตรียมส่วนผสม!$C:$C,'รับ-จ่าย ประจำวัน'!$B186,เตรียมส่วนผสม!AF:AF)+SUMIF(กวนไส้!$C:$C,'รับ-จ่าย ประจำวัน'!$B186,กวนไส้!AF:AF)+SUMIF(ผลิต1!$C:$C,'รับ-จ่าย ประจำวัน'!$B186,ผลิต1!AF:AF)+SUMIF(ผลิต2!$C:$C,'รับ-จ่าย ประจำวัน'!$B186,ผลิต2!AF:AF)+SUMIF(เส้นแต่งหน้าขนมเค้ก!$C:$C,'รับ-จ่าย ประจำวัน'!$B186,เส้นแต่งหน้าขนมเค้ก!AF:AF)+SUMIF(แพ็ค!$C:$C,'รับ-จ่าย ประจำวัน'!$B186,แพ็ค!AF:AF)+SUMIF(ธุรการ!$C:$C,'รับ-จ่าย ประจำวัน'!$B186,ธุรการ!AF:AF)+SUMIF(เส้นแต่งหน้าขนมปัง!$C:$C,'รับ-จ่าย ประจำวัน'!$B186,เส้นแต่งหน้าขนมปัง!AF:AF)+SUMIF('วางแผนBC,CJ'!$C:$C,'รับ-จ่าย ประจำวัน'!$B186,'วางแผนBC,CJ'!AF:AF)+SUMIF(RD!$C:$C,'รับ-จ่าย ประจำวัน'!$B186,RD!AF:AF)+SUMIF('FG,ออนไล,คัดแยก'!$C:$C,'รับ-จ่าย ประจำวัน'!$B186,'FG,ออนไล,คัดแยก'!AF:AF)</f>
        <v>0</v>
      </c>
      <c r="BN186" s="16">
        <f>SUMIF(เตรียมส่วนผสม!$C:$C,'รับ-จ่าย ประจำวัน'!$B186,เตรียมส่วนผสม!AG:AG)+SUMIF(กวนไส้!$C:$C,'รับ-จ่าย ประจำวัน'!$B186,กวนไส้!AG:AG)+SUMIF(ผลิต1!$C:$C,'รับ-จ่าย ประจำวัน'!$B186,ผลิต1!AG:AG)+SUMIF(ผลิต2!$C:$C,'รับ-จ่าย ประจำวัน'!$B186,ผลิต2!AG:AG)+SUMIF(เส้นแต่งหน้าขนมเค้ก!$C:$C,'รับ-จ่าย ประจำวัน'!$B186,เส้นแต่งหน้าขนมเค้ก!AG:AG)+SUMIF(แพ็ค!$C:$C,'รับ-จ่าย ประจำวัน'!$B186,แพ็ค!AG:AG)+SUMIF(ธุรการ!$C:$C,'รับ-จ่าย ประจำวัน'!$B186,ธุรการ!AG:AG)+SUMIF(เส้นแต่งหน้าขนมปัง!$C:$C,'รับ-จ่าย ประจำวัน'!$B186,เส้นแต่งหน้าขนมปัง!AG:AG)+SUMIF('วางแผนBC,CJ'!$C:$C,'รับ-จ่าย ประจำวัน'!$B186,'วางแผนBC,CJ'!AG:AG)+SUMIF(RD!$C:$C,'รับ-จ่าย ประจำวัน'!$B186,RD!AG:AG)+SUMIF('FG,ออนไล,คัดแยก'!$C:$C,'รับ-จ่าย ประจำวัน'!$B186,'FG,ออนไล,คัดแยก'!AG:AG)</f>
        <v>0</v>
      </c>
      <c r="BO186" s="16">
        <f>SUMIF(เตรียมส่วนผสม!$C:$C,'รับ-จ่าย ประจำวัน'!$B186,เตรียมส่วนผสม!AH:AH)+SUMIF(กวนไส้!$C:$C,'รับ-จ่าย ประจำวัน'!$B186,กวนไส้!AH:AH)+SUMIF(ผลิต1!$C:$C,'รับ-จ่าย ประจำวัน'!$B186,ผลิต1!AH:AH)+SUMIF(ผลิต2!$C:$C,'รับ-จ่าย ประจำวัน'!$B186,ผลิต2!AH:AH)+SUMIF(เส้นแต่งหน้าขนมเค้ก!$C:$C,'รับ-จ่าย ประจำวัน'!$B186,เส้นแต่งหน้าขนมเค้ก!AH:AH)+SUMIF(แพ็ค!$C:$C,'รับ-จ่าย ประจำวัน'!$B186,แพ็ค!AH:AH)+SUMIF(ธุรการ!$C:$C,'รับ-จ่าย ประจำวัน'!$B186,ธุรการ!AH:AH)+SUMIF(เส้นแต่งหน้าขนมปัง!$C:$C,'รับ-จ่าย ประจำวัน'!$B186,เส้นแต่งหน้าขนมปัง!AH:AH)+SUMIF('วางแผนBC,CJ'!$C:$C,'รับ-จ่าย ประจำวัน'!$B186,'วางแผนBC,CJ'!AH:AH)+SUMIF(RD!$C:$C,'รับ-จ่าย ประจำวัน'!$B186,RD!AH:AH)+SUMIF('FG,ออนไล,คัดแยก'!$C:$C,'รับ-จ่าย ประจำวัน'!$B186,'FG,ออนไล,คัดแยก'!AH:AH)</f>
        <v>0</v>
      </c>
      <c r="BP186" s="16">
        <f>SUMIF(เตรียมส่วนผสม!$C:$C,'รับ-จ่าย ประจำวัน'!$B186,เตรียมส่วนผสม!AI:AI)+SUMIF(กวนไส้!$C:$C,'รับ-จ่าย ประจำวัน'!$B186,กวนไส้!AI:AI)+SUMIF(ผลิต1!$C:$C,'รับ-จ่าย ประจำวัน'!$B186,ผลิต1!AI:AI)+SUMIF(ผลิต2!$C:$C,'รับ-จ่าย ประจำวัน'!$B186,ผลิต2!AI:AI)+SUMIF(เส้นแต่งหน้าขนมเค้ก!$C:$C,'รับ-จ่าย ประจำวัน'!$B186,เส้นแต่งหน้าขนมเค้ก!AI:AI)+SUMIF(แพ็ค!$C:$C,'รับ-จ่าย ประจำวัน'!$B186,แพ็ค!AI:AI)+SUMIF(ธุรการ!$C:$C,'รับ-จ่าย ประจำวัน'!$B186,ธุรการ!AI:AI)+SUMIF(เส้นแต่งหน้าขนมปัง!$C:$C,'รับ-จ่าย ประจำวัน'!$B186,เส้นแต่งหน้าขนมปัง!AI:AI)+SUMIF('วางแผนBC,CJ'!$C:$C,'รับ-จ่าย ประจำวัน'!$B186,'วางแผนBC,CJ'!AI:AI)+SUMIF(RD!$C:$C,'รับ-จ่าย ประจำวัน'!$B186,RD!AI:AI)+SUMIF('FG,ออนไล,คัดแยก'!$C:$C,'รับ-จ่าย ประจำวัน'!$B186,'FG,ออนไล,คัดแยก'!AI:AI)</f>
        <v>0</v>
      </c>
      <c r="BQ186" s="16">
        <f>SUMIF(เตรียมส่วนผสม!$C:$C,'รับ-จ่าย ประจำวัน'!$B186,เตรียมส่วนผสม!AJ:AJ)+SUMIF(กวนไส้!$C:$C,'รับ-จ่าย ประจำวัน'!$B186,กวนไส้!AJ:AJ)+SUMIF(ผลิต1!$C:$C,'รับ-จ่าย ประจำวัน'!$B186,ผลิต1!AJ:AJ)+SUMIF(ผลิต2!$C:$C,'รับ-จ่าย ประจำวัน'!$B186,ผลิต2!AJ:AJ)+SUMIF(เส้นแต่งหน้าขนมเค้ก!$C:$C,'รับ-จ่าย ประจำวัน'!$B186,เส้นแต่งหน้าขนมเค้ก!AJ:AJ)+SUMIF(แพ็ค!$C:$C,'รับ-จ่าย ประจำวัน'!$B186,แพ็ค!AJ:AJ)+SUMIF(ธุรการ!$C:$C,'รับ-จ่าย ประจำวัน'!$B186,ธุรการ!AJ:AJ)+SUMIF(เส้นแต่งหน้าขนมปัง!$C:$C,'รับ-จ่าย ประจำวัน'!$B186,เส้นแต่งหน้าขนมปัง!AJ:AJ)+SUMIF('วางแผนBC,CJ'!$C:$C,'รับ-จ่าย ประจำวัน'!$B186,'วางแผนBC,CJ'!AJ:AJ)+SUMIF(RD!$C:$C,'รับ-จ่าย ประจำวัน'!$B186,RD!AJ:AJ)+SUMIF('FG,ออนไล,คัดแยก'!$C:$C,'รับ-จ่าย ประจำวัน'!$B186,'FG,ออนไล,คัดแยก'!AJ:AJ)</f>
        <v>0</v>
      </c>
      <c r="BR186" s="16">
        <f>SUMIF(เตรียมส่วนผสม!$C:$C,'รับ-จ่าย ประจำวัน'!$B186,เตรียมส่วนผสม!AK:AK)+SUMIF(กวนไส้!$C:$C,'รับ-จ่าย ประจำวัน'!$B186,กวนไส้!AK:AK)+SUMIF(ผลิต1!$C:$C,'รับ-จ่าย ประจำวัน'!$B186,ผลิต1!AK:AK)+SUMIF(ผลิต2!$C:$C,'รับ-จ่าย ประจำวัน'!$B186,ผลิต2!AK:AK)+SUMIF(เส้นแต่งหน้าขนมเค้ก!$C:$C,'รับ-จ่าย ประจำวัน'!$B186,เส้นแต่งหน้าขนมเค้ก!AK:AK)+SUMIF(แพ็ค!$C:$C,'รับ-จ่าย ประจำวัน'!$B186,แพ็ค!AK:AK)+SUMIF(ธุรการ!$C:$C,'รับ-จ่าย ประจำวัน'!$B186,ธุรการ!AK:AK)+SUMIF(เส้นแต่งหน้าขนมปัง!$C:$C,'รับ-จ่าย ประจำวัน'!$B186,เส้นแต่งหน้าขนมปัง!AK:AK)+SUMIF('วางแผนBC,CJ'!$C:$C,'รับ-จ่าย ประจำวัน'!$B186,'วางแผนBC,CJ'!AK:AK)+SUMIF(RD!$C:$C,'รับ-จ่าย ประจำวัน'!$B186,RD!AK:AK)+SUMIF('FG,ออนไล,คัดแยก'!$C:$C,'รับ-จ่าย ประจำวัน'!$B186,'FG,ออนไล,คัดแยก'!AK:AK)</f>
        <v>0</v>
      </c>
      <c r="BS186" s="16">
        <f>SUMIF(เตรียมส่วนผสม!$C:$C,'รับ-จ่าย ประจำวัน'!$B186,เตรียมส่วนผสม!AL:AL)+SUMIF(กวนไส้!$C:$C,'รับ-จ่าย ประจำวัน'!$B186,กวนไส้!AL:AL)+SUMIF(ผลิต1!$C:$C,'รับ-จ่าย ประจำวัน'!$B186,ผลิต1!AL:AL)+SUMIF(ผลิต2!$C:$C,'รับ-จ่าย ประจำวัน'!$B186,ผลิต2!AL:AL)+SUMIF(เส้นแต่งหน้าขนมเค้ก!$C:$C,'รับ-จ่าย ประจำวัน'!$B186,เส้นแต่งหน้าขนมเค้ก!AL:AL)+SUMIF(แพ็ค!$C:$C,'รับ-จ่าย ประจำวัน'!$B186,แพ็ค!AL:AL)+SUMIF(ธุรการ!$C:$C,'รับ-จ่าย ประจำวัน'!$B186,ธุรการ!AL:AL)+SUMIF(เส้นแต่งหน้าขนมปัง!$C:$C,'รับ-จ่าย ประจำวัน'!$B186,เส้นแต่งหน้าขนมปัง!AL:AL)+SUMIF('วางแผนBC,CJ'!$C:$C,'รับ-จ่าย ประจำวัน'!$B186,'วางแผนBC,CJ'!AL:AL)+SUMIF(RD!$C:$C,'รับ-จ่าย ประจำวัน'!$B186,RD!AL:AL)+SUMIF('FG,ออนไล,คัดแยก'!$C:$C,'รับ-จ่าย ประจำวัน'!$B186,'FG,ออนไล,คัดแยก'!AL:AL)</f>
        <v>0</v>
      </c>
      <c r="BT186" s="18">
        <f t="shared" si="36"/>
        <v>0</v>
      </c>
      <c r="BU186" s="116"/>
      <c r="BV186" s="146">
        <f t="shared" si="37"/>
        <v>20280</v>
      </c>
      <c r="BW186" s="183">
        <v>30</v>
      </c>
      <c r="BX186" s="172">
        <f t="shared" si="42"/>
        <v>0</v>
      </c>
      <c r="BY186" s="188" t="e">
        <f t="shared" si="40"/>
        <v>#DIV/0!</v>
      </c>
      <c r="BZ186" s="180" t="e">
        <f t="shared" ca="1" si="38"/>
        <v>#DIV/0!</v>
      </c>
      <c r="CA186" s="93"/>
      <c r="CB186" s="93"/>
      <c r="CC186" s="93"/>
      <c r="CD186" s="93"/>
      <c r="CE186" s="93"/>
      <c r="CF186" s="93"/>
      <c r="CG186" s="93"/>
      <c r="CH186" s="93"/>
      <c r="CI186" s="93"/>
      <c r="CJ186" s="94"/>
      <c r="CK186" s="9">
        <f t="shared" si="41"/>
        <v>20280</v>
      </c>
    </row>
    <row r="187" spans="1:89" hidden="1" x14ac:dyDescent="0.5">
      <c r="A187" s="149"/>
      <c r="B187" s="34" t="s">
        <v>694</v>
      </c>
      <c r="C187" s="10" t="s">
        <v>695</v>
      </c>
      <c r="D187" s="135" t="s">
        <v>91</v>
      </c>
      <c r="E187" s="11">
        <v>0</v>
      </c>
      <c r="F187" s="161" t="s">
        <v>1605</v>
      </c>
      <c r="G187" s="20" t="s">
        <v>696</v>
      </c>
      <c r="H187" s="12">
        <v>26230</v>
      </c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3"/>
      <c r="AF187" s="13"/>
      <c r="AG187" s="13"/>
      <c r="AH187" s="13"/>
      <c r="AI187" s="14"/>
      <c r="AJ187" s="14"/>
      <c r="AK187" s="14"/>
      <c r="AL187" s="14"/>
      <c r="AM187" s="14"/>
      <c r="AN187" s="15">
        <f t="shared" si="35"/>
        <v>0</v>
      </c>
      <c r="AO187" s="16">
        <f>SUMIF(เตรียมส่วนผสม!$C:$C,'รับ-จ่าย ประจำวัน'!$B187,เตรียมส่วนผสม!H:H)+SUMIF(กวนไส้!$C:$C,'รับ-จ่าย ประจำวัน'!$B187,กวนไส้!H:H)+SUMIF(ผลิต1!$C:$C,'รับ-จ่าย ประจำวัน'!$B187,ผลิต1!H:H)+SUMIF(ผลิต2!$C:$C,'รับ-จ่าย ประจำวัน'!$B187,ผลิต2!H:H)+SUMIF(เส้นแต่งหน้าขนมเค้ก!$C:$C,'รับ-จ่าย ประจำวัน'!$B187,เส้นแต่งหน้าขนมเค้ก!H:H)+SUMIF(แพ็ค!$C:$C,'รับ-จ่าย ประจำวัน'!$B187,แพ็ค!H:H)+SUMIF(ธุรการ!$C:$C,'รับ-จ่าย ประจำวัน'!$B187,ธุรการ!H:H)+SUMIF(เส้นแต่งหน้าขนมปัง!$C:$C,'รับ-จ่าย ประจำวัน'!$B187,เส้นแต่งหน้าขนมปัง!H:H)+SUMIF('วางแผนBC,CJ'!$C:$C,'รับ-จ่าย ประจำวัน'!$B187,'วางแผนBC,CJ'!H:H)+SUMIF(RD!$C:$C,'รับ-จ่าย ประจำวัน'!$B187,RD!H:H)+SUMIF('FG,ออนไล,คัดแยก'!$C:$C,'รับ-จ่าย ประจำวัน'!$B187,'FG,ออนไล,คัดแยก'!H:H)</f>
        <v>0</v>
      </c>
      <c r="AP187" s="16">
        <f>SUMIF(เตรียมส่วนผสม!$C:$C,'รับ-จ่าย ประจำวัน'!$B187,เตรียมส่วนผสม!I:I)+SUMIF(กวนไส้!$C:$C,'รับ-จ่าย ประจำวัน'!$B187,กวนไส้!I:I)+SUMIF(ผลิต1!$C:$C,'รับ-จ่าย ประจำวัน'!$B187,ผลิต1!I:I)+SUMIF(ผลิต2!$C:$C,'รับ-จ่าย ประจำวัน'!$B187,ผลิต2!I:I)+SUMIF(เส้นแต่งหน้าขนมเค้ก!$C:$C,'รับ-จ่าย ประจำวัน'!$B187,เส้นแต่งหน้าขนมเค้ก!I:I)+SUMIF(แพ็ค!$C:$C,'รับ-จ่าย ประจำวัน'!$B187,แพ็ค!I:I)+SUMIF(ธุรการ!$C:$C,'รับ-จ่าย ประจำวัน'!$B187,ธุรการ!I:I)+SUMIF(เส้นแต่งหน้าขนมปัง!$C:$C,'รับ-จ่าย ประจำวัน'!$B187,เส้นแต่งหน้าขนมปัง!I:I)+SUMIF('วางแผนBC,CJ'!$C:$C,'รับ-จ่าย ประจำวัน'!$B187,'วางแผนBC,CJ'!I:I)+SUMIF(RD!$C:$C,'รับ-จ่าย ประจำวัน'!$B187,RD!I:I)+SUMIF('FG,ออนไล,คัดแยก'!$C:$C,'รับ-จ่าย ประจำวัน'!$B187,'FG,ออนไล,คัดแยก'!I:I)</f>
        <v>0</v>
      </c>
      <c r="AQ187" s="16">
        <f>SUMIF(เตรียมส่วนผสม!$C:$C,'รับ-จ่าย ประจำวัน'!$B187,เตรียมส่วนผสม!J:J)+SUMIF(กวนไส้!$C:$C,'รับ-จ่าย ประจำวัน'!$B187,กวนไส้!J:J)+SUMIF(ผลิต1!$C:$C,'รับ-จ่าย ประจำวัน'!$B187,ผลิต1!J:J)+SUMIF(ผลิต2!$C:$C,'รับ-จ่าย ประจำวัน'!$B187,ผลิต2!J:J)+SUMIF(เส้นแต่งหน้าขนมเค้ก!$C:$C,'รับ-จ่าย ประจำวัน'!$B187,เส้นแต่งหน้าขนมเค้ก!J:J)+SUMIF(แพ็ค!$C:$C,'รับ-จ่าย ประจำวัน'!$B187,แพ็ค!J:J)+SUMIF(ธุรการ!$C:$C,'รับ-จ่าย ประจำวัน'!$B187,ธุรการ!J:J)+SUMIF(เส้นแต่งหน้าขนมปัง!$C:$C,'รับ-จ่าย ประจำวัน'!$B187,เส้นแต่งหน้าขนมปัง!J:J)+SUMIF('วางแผนBC,CJ'!$C:$C,'รับ-จ่าย ประจำวัน'!$B187,'วางแผนBC,CJ'!J:J)+SUMIF(RD!$C:$C,'รับ-จ่าย ประจำวัน'!$B187,RD!J:J)+SUMIF('FG,ออนไล,คัดแยก'!$C:$C,'รับ-จ่าย ประจำวัน'!$B187,'FG,ออนไล,คัดแยก'!J:J)</f>
        <v>0</v>
      </c>
      <c r="AR187" s="16">
        <f>SUMIF(เตรียมส่วนผสม!$C:$C,'รับ-จ่าย ประจำวัน'!$B187,เตรียมส่วนผสม!K:K)+SUMIF(กวนไส้!$C:$C,'รับ-จ่าย ประจำวัน'!$B187,กวนไส้!K:K)+SUMIF(ผลิต1!$C:$C,'รับ-จ่าย ประจำวัน'!$B187,ผลิต1!K:K)+SUMIF(ผลิต2!$C:$C,'รับ-จ่าย ประจำวัน'!$B187,ผลิต2!K:K)+SUMIF(เส้นแต่งหน้าขนมเค้ก!$C:$C,'รับ-จ่าย ประจำวัน'!$B187,เส้นแต่งหน้าขนมเค้ก!K:K)+SUMIF(แพ็ค!$C:$C,'รับ-จ่าย ประจำวัน'!$B187,แพ็ค!K:K)+SUMIF(ธุรการ!$C:$C,'รับ-จ่าย ประจำวัน'!$B187,ธุรการ!K:K)+SUMIF(เส้นแต่งหน้าขนมปัง!$C:$C,'รับ-จ่าย ประจำวัน'!$B187,เส้นแต่งหน้าขนมปัง!K:K)+SUMIF('วางแผนBC,CJ'!$C:$C,'รับ-จ่าย ประจำวัน'!$B187,'วางแผนBC,CJ'!K:K)+SUMIF(RD!$C:$C,'รับ-จ่าย ประจำวัน'!$B187,RD!K:K)+SUMIF('FG,ออนไล,คัดแยก'!$C:$C,'รับ-จ่าย ประจำวัน'!$B187,'FG,ออนไล,คัดแยก'!K:K)</f>
        <v>0</v>
      </c>
      <c r="AS187" s="16">
        <f>SUMIF(เตรียมส่วนผสม!$C:$C,'รับ-จ่าย ประจำวัน'!$B187,เตรียมส่วนผสม!L:L)+SUMIF(กวนไส้!$C:$C,'รับ-จ่าย ประจำวัน'!$B187,กวนไส้!L:L)+SUMIF(ผลิต1!$C:$C,'รับ-จ่าย ประจำวัน'!$B187,ผลิต1!L:L)+SUMIF(ผลิต2!$C:$C,'รับ-จ่าย ประจำวัน'!$B187,ผลิต2!L:L)+SUMIF(เส้นแต่งหน้าขนมเค้ก!$C:$C,'รับ-จ่าย ประจำวัน'!$B187,เส้นแต่งหน้าขนมเค้ก!L:L)+SUMIF(แพ็ค!$C:$C,'รับ-จ่าย ประจำวัน'!$B187,แพ็ค!L:L)+SUMIF(ธุรการ!$C:$C,'รับ-จ่าย ประจำวัน'!$B187,ธุรการ!L:L)+SUMIF(เส้นแต่งหน้าขนมปัง!$C:$C,'รับ-จ่าย ประจำวัน'!$B187,เส้นแต่งหน้าขนมปัง!L:L)+SUMIF('วางแผนBC,CJ'!$C:$C,'รับ-จ่าย ประจำวัน'!$B187,'วางแผนBC,CJ'!L:L)+SUMIF(RD!$C:$C,'รับ-จ่าย ประจำวัน'!$B187,RD!L:L)+SUMIF('FG,ออนไล,คัดแยก'!$C:$C,'รับ-จ่าย ประจำวัน'!$B187,'FG,ออนไล,คัดแยก'!L:L)</f>
        <v>0</v>
      </c>
      <c r="AT187" s="16">
        <f>SUMIF(เตรียมส่วนผสม!$C:$C,'รับ-จ่าย ประจำวัน'!$B187,เตรียมส่วนผสม!M:M)+SUMIF(กวนไส้!$C:$C,'รับ-จ่าย ประจำวัน'!$B187,กวนไส้!M:M)+SUMIF(ผลิต1!$C:$C,'รับ-จ่าย ประจำวัน'!$B187,ผลิต1!M:M)+SUMIF(ผลิต2!$C:$C,'รับ-จ่าย ประจำวัน'!$B187,ผลิต2!M:M)+SUMIF(เส้นแต่งหน้าขนมเค้ก!$C:$C,'รับ-จ่าย ประจำวัน'!$B187,เส้นแต่งหน้าขนมเค้ก!M:M)+SUMIF(แพ็ค!$C:$C,'รับ-จ่าย ประจำวัน'!$B187,แพ็ค!M:M)+SUMIF(ธุรการ!$C:$C,'รับ-จ่าย ประจำวัน'!$B187,ธุรการ!M:M)+SUMIF(เส้นแต่งหน้าขนมปัง!$C:$C,'รับ-จ่าย ประจำวัน'!$B187,เส้นแต่งหน้าขนมปัง!M:M)+SUMIF('วางแผนBC,CJ'!$C:$C,'รับ-จ่าย ประจำวัน'!$B187,'วางแผนBC,CJ'!M:M)+SUMIF(RD!$C:$C,'รับ-จ่าย ประจำวัน'!$B187,RD!M:M)+SUMIF('FG,ออนไล,คัดแยก'!$C:$C,'รับ-จ่าย ประจำวัน'!$B187,'FG,ออนไล,คัดแยก'!M:M)</f>
        <v>0</v>
      </c>
      <c r="AU187" s="16">
        <f>SUMIF(เตรียมส่วนผสม!$C:$C,'รับ-จ่าย ประจำวัน'!$B187,เตรียมส่วนผสม!N:N)+SUMIF(กวนไส้!$C:$C,'รับ-จ่าย ประจำวัน'!$B187,กวนไส้!N:N)+SUMIF(ผลิต1!$C:$C,'รับ-จ่าย ประจำวัน'!$B187,ผลิต1!N:N)+SUMIF(ผลิต2!$C:$C,'รับ-จ่าย ประจำวัน'!$B187,ผลิต2!N:N)+SUMIF(เส้นแต่งหน้าขนมเค้ก!$C:$C,'รับ-จ่าย ประจำวัน'!$B187,เส้นแต่งหน้าขนมเค้ก!N:N)+SUMIF(แพ็ค!$C:$C,'รับ-จ่าย ประจำวัน'!$B187,แพ็ค!N:N)+SUMIF(ธุรการ!$C:$C,'รับ-จ่าย ประจำวัน'!$B187,ธุรการ!N:N)+SUMIF(เส้นแต่งหน้าขนมปัง!$C:$C,'รับ-จ่าย ประจำวัน'!$B187,เส้นแต่งหน้าขนมปัง!N:N)+SUMIF('วางแผนBC,CJ'!$C:$C,'รับ-จ่าย ประจำวัน'!$B187,'วางแผนBC,CJ'!N:N)+SUMIF(RD!$C:$C,'รับ-จ่าย ประจำวัน'!$B187,RD!N:N)+SUMIF('FG,ออนไล,คัดแยก'!$C:$C,'รับ-จ่าย ประจำวัน'!$B187,'FG,ออนไล,คัดแยก'!N:N)</f>
        <v>0</v>
      </c>
      <c r="AV187" s="16">
        <f>SUMIF(เตรียมส่วนผสม!$C:$C,'รับ-จ่าย ประจำวัน'!$B187,เตรียมส่วนผสม!O:O)+SUMIF(กวนไส้!$C:$C,'รับ-จ่าย ประจำวัน'!$B187,กวนไส้!O:O)+SUMIF(ผลิต1!$C:$C,'รับ-จ่าย ประจำวัน'!$B187,ผลิต1!O:O)+SUMIF(ผลิต2!$C:$C,'รับ-จ่าย ประจำวัน'!$B187,ผลิต2!O:O)+SUMIF(เส้นแต่งหน้าขนมเค้ก!$C:$C,'รับ-จ่าย ประจำวัน'!$B187,เส้นแต่งหน้าขนมเค้ก!O:O)+SUMIF(แพ็ค!$C:$C,'รับ-จ่าย ประจำวัน'!$B187,แพ็ค!O:O)+SUMIF(ธุรการ!$C:$C,'รับ-จ่าย ประจำวัน'!$B187,ธุรการ!O:O)+SUMIF(เส้นแต่งหน้าขนมปัง!$C:$C,'รับ-จ่าย ประจำวัน'!$B187,เส้นแต่งหน้าขนมปัง!O:O)+SUMIF('วางแผนBC,CJ'!$C:$C,'รับ-จ่าย ประจำวัน'!$B187,'วางแผนBC,CJ'!O:O)+SUMIF(RD!$C:$C,'รับ-จ่าย ประจำวัน'!$B187,RD!O:O)+SUMIF('FG,ออนไล,คัดแยก'!$C:$C,'รับ-จ่าย ประจำวัน'!$B187,'FG,ออนไล,คัดแยก'!O:O)</f>
        <v>0</v>
      </c>
      <c r="AW187" s="16">
        <f>SUMIF(เตรียมส่วนผสม!$C:$C,'รับ-จ่าย ประจำวัน'!$B187,เตรียมส่วนผสม!P:P)+SUMIF(กวนไส้!$C:$C,'รับ-จ่าย ประจำวัน'!$B187,กวนไส้!P:P)+SUMIF(ผลิต1!$C:$C,'รับ-จ่าย ประจำวัน'!$B187,ผลิต1!P:P)+SUMIF(ผลิต2!$C:$C,'รับ-จ่าย ประจำวัน'!$B187,ผลิต2!P:P)+SUMIF(เส้นแต่งหน้าขนมเค้ก!$C:$C,'รับ-จ่าย ประจำวัน'!$B187,เส้นแต่งหน้าขนมเค้ก!P:P)+SUMIF(แพ็ค!$C:$C,'รับ-จ่าย ประจำวัน'!$B187,แพ็ค!P:P)+SUMIF(ธุรการ!$C:$C,'รับ-จ่าย ประจำวัน'!$B187,ธุรการ!P:P)+SUMIF(เส้นแต่งหน้าขนมปัง!$C:$C,'รับ-จ่าย ประจำวัน'!$B187,เส้นแต่งหน้าขนมปัง!P:P)+SUMIF('วางแผนBC,CJ'!$C:$C,'รับ-จ่าย ประจำวัน'!$B187,'วางแผนBC,CJ'!P:P)+SUMIF(RD!$C:$C,'รับ-จ่าย ประจำวัน'!$B187,RD!P:P)+SUMIF('FG,ออนไล,คัดแยก'!$C:$C,'รับ-จ่าย ประจำวัน'!$B187,'FG,ออนไล,คัดแยก'!P:P)</f>
        <v>0</v>
      </c>
      <c r="AX187" s="16">
        <f>SUMIF(เตรียมส่วนผสม!$C:$C,'รับ-จ่าย ประจำวัน'!$B187,เตรียมส่วนผสม!Q:Q)+SUMIF(กวนไส้!$C:$C,'รับ-จ่าย ประจำวัน'!$B187,กวนไส้!Q:Q)+SUMIF(ผลิต1!$C:$C,'รับ-จ่าย ประจำวัน'!$B187,ผลิต1!Q:Q)+SUMIF(ผลิต2!$C:$C,'รับ-จ่าย ประจำวัน'!$B187,ผลิต2!Q:Q)+SUMIF(เส้นแต่งหน้าขนมเค้ก!$C:$C,'รับ-จ่าย ประจำวัน'!$B187,เส้นแต่งหน้าขนมเค้ก!Q:Q)+SUMIF(แพ็ค!$C:$C,'รับ-จ่าย ประจำวัน'!$B187,แพ็ค!Q:Q)+SUMIF(ธุรการ!$C:$C,'รับ-จ่าย ประจำวัน'!$B187,ธุรการ!Q:Q)+SUMIF(เส้นแต่งหน้าขนมปัง!$C:$C,'รับ-จ่าย ประจำวัน'!$B187,เส้นแต่งหน้าขนมปัง!Q:Q)+SUMIF('วางแผนBC,CJ'!$C:$C,'รับ-จ่าย ประจำวัน'!$B187,'วางแผนBC,CJ'!Q:Q)+SUMIF(RD!$C:$C,'รับ-จ่าย ประจำวัน'!$B187,RD!Q:Q)+SUMIF('FG,ออนไล,คัดแยก'!$C:$C,'รับ-จ่าย ประจำวัน'!$B187,'FG,ออนไล,คัดแยก'!Q:Q)</f>
        <v>0</v>
      </c>
      <c r="AY187" s="16">
        <f>SUMIF(เตรียมส่วนผสม!$C:$C,'รับ-จ่าย ประจำวัน'!$B187,เตรียมส่วนผสม!R:R)+SUMIF(กวนไส้!$C:$C,'รับ-จ่าย ประจำวัน'!$B187,กวนไส้!R:R)+SUMIF(ผลิต1!$C:$C,'รับ-จ่าย ประจำวัน'!$B187,ผลิต1!R:R)+SUMIF(ผลิต2!$C:$C,'รับ-จ่าย ประจำวัน'!$B187,ผลิต2!R:R)+SUMIF(เส้นแต่งหน้าขนมเค้ก!$C:$C,'รับ-จ่าย ประจำวัน'!$B187,เส้นแต่งหน้าขนมเค้ก!R:R)+SUMIF(แพ็ค!$C:$C,'รับ-จ่าย ประจำวัน'!$B187,แพ็ค!R:R)+SUMIF(ธุรการ!$C:$C,'รับ-จ่าย ประจำวัน'!$B187,ธุรการ!R:R)+SUMIF(เส้นแต่งหน้าขนมปัง!$C:$C,'รับ-จ่าย ประจำวัน'!$B187,เส้นแต่งหน้าขนมปัง!R:R)+SUMIF('วางแผนBC,CJ'!$C:$C,'รับ-จ่าย ประจำวัน'!$B187,'วางแผนBC,CJ'!R:R)+SUMIF(RD!$C:$C,'รับ-จ่าย ประจำวัน'!$B187,RD!R:R)+SUMIF('FG,ออนไล,คัดแยก'!$C:$C,'รับ-จ่าย ประจำวัน'!$B187,'FG,ออนไล,คัดแยก'!R:R)</f>
        <v>0</v>
      </c>
      <c r="AZ187" s="16">
        <f>SUMIF(เตรียมส่วนผสม!$C:$C,'รับ-จ่าย ประจำวัน'!$B187,เตรียมส่วนผสม!S:S)+SUMIF(กวนไส้!$C:$C,'รับ-จ่าย ประจำวัน'!$B187,กวนไส้!S:S)+SUMIF(ผลิต1!$C:$C,'รับ-จ่าย ประจำวัน'!$B187,ผลิต1!S:S)+SUMIF(ผลิต2!$C:$C,'รับ-จ่าย ประจำวัน'!$B187,ผลิต2!S:S)+SUMIF(เส้นแต่งหน้าขนมเค้ก!$C:$C,'รับ-จ่าย ประจำวัน'!$B187,เส้นแต่งหน้าขนมเค้ก!S:S)+SUMIF(แพ็ค!$C:$C,'รับ-จ่าย ประจำวัน'!$B187,แพ็ค!S:S)+SUMIF(ธุรการ!$C:$C,'รับ-จ่าย ประจำวัน'!$B187,ธุรการ!S:S)+SUMIF(เส้นแต่งหน้าขนมปัง!$C:$C,'รับ-จ่าย ประจำวัน'!$B187,เส้นแต่งหน้าขนมปัง!S:S)+SUMIF('วางแผนBC,CJ'!$C:$C,'รับ-จ่าย ประจำวัน'!$B187,'วางแผนBC,CJ'!S:S)+SUMIF(RD!$C:$C,'รับ-จ่าย ประจำวัน'!$B187,RD!S:S)+SUMIF('FG,ออนไล,คัดแยก'!$C:$C,'รับ-จ่าย ประจำวัน'!$B187,'FG,ออนไล,คัดแยก'!S:S)</f>
        <v>0</v>
      </c>
      <c r="BA187" s="16">
        <f>SUMIF(เตรียมส่วนผสม!$C:$C,'รับ-จ่าย ประจำวัน'!$B187,เตรียมส่วนผสม!T:T)+SUMIF(กวนไส้!$C:$C,'รับ-จ่าย ประจำวัน'!$B187,กวนไส้!T:T)+SUMIF(ผลิต1!$C:$C,'รับ-จ่าย ประจำวัน'!$B187,ผลิต1!T:T)+SUMIF(ผลิต2!$C:$C,'รับ-จ่าย ประจำวัน'!$B187,ผลิต2!T:T)+SUMIF(เส้นแต่งหน้าขนมเค้ก!$C:$C,'รับ-จ่าย ประจำวัน'!$B187,เส้นแต่งหน้าขนมเค้ก!T:T)+SUMIF(แพ็ค!$C:$C,'รับ-จ่าย ประจำวัน'!$B187,แพ็ค!T:T)+SUMIF(ธุรการ!$C:$C,'รับ-จ่าย ประจำวัน'!$B187,ธุรการ!T:T)+SUMIF(เส้นแต่งหน้าขนมปัง!$C:$C,'รับ-จ่าย ประจำวัน'!$B187,เส้นแต่งหน้าขนมปัง!T:T)+SUMIF('วางแผนBC,CJ'!$C:$C,'รับ-จ่าย ประจำวัน'!$B187,'วางแผนBC,CJ'!T:T)+SUMIF(RD!$C:$C,'รับ-จ่าย ประจำวัน'!$B187,RD!T:T)+SUMIF('FG,ออนไล,คัดแยก'!$C:$C,'รับ-จ่าย ประจำวัน'!$B187,'FG,ออนไล,คัดแยก'!T:T)</f>
        <v>0</v>
      </c>
      <c r="BB187" s="16">
        <f>SUMIF(เตรียมส่วนผสม!$C:$C,'รับ-จ่าย ประจำวัน'!$B187,เตรียมส่วนผสม!U:U)+SUMIF(กวนไส้!$C:$C,'รับ-จ่าย ประจำวัน'!$B187,กวนไส้!U:U)+SUMIF(ผลิต1!$C:$C,'รับ-จ่าย ประจำวัน'!$B187,ผลิต1!U:U)+SUMIF(ผลิต2!$C:$C,'รับ-จ่าย ประจำวัน'!$B187,ผลิต2!U:U)+SUMIF(เส้นแต่งหน้าขนมเค้ก!$C:$C,'รับ-จ่าย ประจำวัน'!$B187,เส้นแต่งหน้าขนมเค้ก!U:U)+SUMIF(แพ็ค!$C:$C,'รับ-จ่าย ประจำวัน'!$B187,แพ็ค!U:U)+SUMIF(ธุรการ!$C:$C,'รับ-จ่าย ประจำวัน'!$B187,ธุรการ!U:U)+SUMIF(เส้นแต่งหน้าขนมปัง!$C:$C,'รับ-จ่าย ประจำวัน'!$B187,เส้นแต่งหน้าขนมปัง!U:U)+SUMIF('วางแผนBC,CJ'!$C:$C,'รับ-จ่าย ประจำวัน'!$B187,'วางแผนBC,CJ'!U:U)+SUMIF(RD!$C:$C,'รับ-จ่าย ประจำวัน'!$B187,RD!U:U)+SUMIF('FG,ออนไล,คัดแยก'!$C:$C,'รับ-จ่าย ประจำวัน'!$B187,'FG,ออนไล,คัดแยก'!U:U)</f>
        <v>0</v>
      </c>
      <c r="BC187" s="16">
        <f>SUMIF(เตรียมส่วนผสม!$C:$C,'รับ-จ่าย ประจำวัน'!$B187,เตรียมส่วนผสม!V:V)+SUMIF(กวนไส้!$C:$C,'รับ-จ่าย ประจำวัน'!$B187,กวนไส้!V:V)+SUMIF(ผลิต1!$C:$C,'รับ-จ่าย ประจำวัน'!$B187,ผลิต1!V:V)+SUMIF(ผลิต2!$C:$C,'รับ-จ่าย ประจำวัน'!$B187,ผลิต2!V:V)+SUMIF(เส้นแต่งหน้าขนมเค้ก!$C:$C,'รับ-จ่าย ประจำวัน'!$B187,เส้นแต่งหน้าขนมเค้ก!V:V)+SUMIF(แพ็ค!$C:$C,'รับ-จ่าย ประจำวัน'!$B187,แพ็ค!V:V)+SUMIF(ธุรการ!$C:$C,'รับ-จ่าย ประจำวัน'!$B187,ธุรการ!V:V)+SUMIF(เส้นแต่งหน้าขนมปัง!$C:$C,'รับ-จ่าย ประจำวัน'!$B187,เส้นแต่งหน้าขนมปัง!V:V)+SUMIF('วางแผนBC,CJ'!$C:$C,'รับ-จ่าย ประจำวัน'!$B187,'วางแผนBC,CJ'!V:V)+SUMIF(RD!$C:$C,'รับ-จ่าย ประจำวัน'!$B187,RD!V:V)+SUMIF('FG,ออนไล,คัดแยก'!$C:$C,'รับ-จ่าย ประจำวัน'!$B187,'FG,ออนไล,คัดแยก'!V:V)</f>
        <v>0</v>
      </c>
      <c r="BD187" s="16">
        <f>SUMIF(เตรียมส่วนผสม!$C:$C,'รับ-จ่าย ประจำวัน'!$B187,เตรียมส่วนผสม!W:W)+SUMIF(กวนไส้!$C:$C,'รับ-จ่าย ประจำวัน'!$B187,กวนไส้!W:W)+SUMIF(ผลิต1!$C:$C,'รับ-จ่าย ประจำวัน'!$B187,ผลิต1!W:W)+SUMIF(ผลิต2!$C:$C,'รับ-จ่าย ประจำวัน'!$B187,ผลิต2!W:W)+SUMIF(เส้นแต่งหน้าขนมเค้ก!$C:$C,'รับ-จ่าย ประจำวัน'!$B187,เส้นแต่งหน้าขนมเค้ก!W:W)+SUMIF(แพ็ค!$C:$C,'รับ-จ่าย ประจำวัน'!$B187,แพ็ค!W:W)+SUMIF(ธุรการ!$C:$C,'รับ-จ่าย ประจำวัน'!$B187,ธุรการ!W:W)+SUMIF(เส้นแต่งหน้าขนมปัง!$C:$C,'รับ-จ่าย ประจำวัน'!$B187,เส้นแต่งหน้าขนมปัง!W:W)+SUMIF('วางแผนBC,CJ'!$C:$C,'รับ-จ่าย ประจำวัน'!$B187,'วางแผนBC,CJ'!W:W)+SUMIF(RD!$C:$C,'รับ-จ่าย ประจำวัน'!$B187,RD!W:W)+SUMIF('FG,ออนไล,คัดแยก'!$C:$C,'รับ-จ่าย ประจำวัน'!$B187,'FG,ออนไล,คัดแยก'!W:W)</f>
        <v>0</v>
      </c>
      <c r="BE187" s="16">
        <f>SUMIF(เตรียมส่วนผสม!$C:$C,'รับ-จ่าย ประจำวัน'!$B187,เตรียมส่วนผสม!X:X)+SUMIF(กวนไส้!$C:$C,'รับ-จ่าย ประจำวัน'!$B187,กวนไส้!X:X)+SUMIF(ผลิต1!$C:$C,'รับ-จ่าย ประจำวัน'!$B187,ผลิต1!X:X)+SUMIF(ผลิต2!$C:$C,'รับ-จ่าย ประจำวัน'!$B187,ผลิต2!X:X)+SUMIF(เส้นแต่งหน้าขนมเค้ก!$C:$C,'รับ-จ่าย ประจำวัน'!$B187,เส้นแต่งหน้าขนมเค้ก!X:X)+SUMIF(แพ็ค!$C:$C,'รับ-จ่าย ประจำวัน'!$B187,แพ็ค!X:X)+SUMIF(ธุรการ!$C:$C,'รับ-จ่าย ประจำวัน'!$B187,ธุรการ!X:X)+SUMIF(เส้นแต่งหน้าขนมปัง!$C:$C,'รับ-จ่าย ประจำวัน'!$B187,เส้นแต่งหน้าขนมปัง!X:X)+SUMIF('วางแผนBC,CJ'!$C:$C,'รับ-จ่าย ประจำวัน'!$B187,'วางแผนBC,CJ'!X:X)+SUMIF(RD!$C:$C,'รับ-จ่าย ประจำวัน'!$B187,RD!X:X)+SUMIF('FG,ออนไล,คัดแยก'!$C:$C,'รับ-จ่าย ประจำวัน'!$B187,'FG,ออนไล,คัดแยก'!X:X)</f>
        <v>0</v>
      </c>
      <c r="BF187" s="16">
        <f>SUMIF(เตรียมส่วนผสม!$C:$C,'รับ-จ่าย ประจำวัน'!$B187,เตรียมส่วนผสม!Y:Y)+SUMIF(กวนไส้!$C:$C,'รับ-จ่าย ประจำวัน'!$B187,กวนไส้!Y:Y)+SUMIF(ผลิต1!$C:$C,'รับ-จ่าย ประจำวัน'!$B187,ผลิต1!Y:Y)+SUMIF(ผลิต2!$C:$C,'รับ-จ่าย ประจำวัน'!$B187,ผลิต2!Y:Y)+SUMIF(เส้นแต่งหน้าขนมเค้ก!$C:$C,'รับ-จ่าย ประจำวัน'!$B187,เส้นแต่งหน้าขนมเค้ก!Y:Y)+SUMIF(แพ็ค!$C:$C,'รับ-จ่าย ประจำวัน'!$B187,แพ็ค!Y:Y)+SUMIF(ธุรการ!$C:$C,'รับ-จ่าย ประจำวัน'!$B187,ธุรการ!Y:Y)+SUMIF(เส้นแต่งหน้าขนมปัง!$C:$C,'รับ-จ่าย ประจำวัน'!$B187,เส้นแต่งหน้าขนมปัง!Y:Y)+SUMIF('วางแผนBC,CJ'!$C:$C,'รับ-จ่าย ประจำวัน'!$B187,'วางแผนBC,CJ'!Y:Y)+SUMIF(RD!$C:$C,'รับ-จ่าย ประจำวัน'!$B187,RD!Y:Y)+SUMIF('FG,ออนไล,คัดแยก'!$C:$C,'รับ-จ่าย ประจำวัน'!$B187,'FG,ออนไล,คัดแยก'!Y:Y)</f>
        <v>0</v>
      </c>
      <c r="BG187" s="16">
        <f>SUMIF(เตรียมส่วนผสม!$C:$C,'รับ-จ่าย ประจำวัน'!$B187,เตรียมส่วนผสม!Z:Z)+SUMIF(กวนไส้!$C:$C,'รับ-จ่าย ประจำวัน'!$B187,กวนไส้!Z:Z)+SUMIF(ผลิต1!$C:$C,'รับ-จ่าย ประจำวัน'!$B187,ผลิต1!Z:Z)+SUMIF(ผลิต2!$C:$C,'รับ-จ่าย ประจำวัน'!$B187,ผลิต2!Z:Z)+SUMIF(เส้นแต่งหน้าขนมเค้ก!$C:$C,'รับ-จ่าย ประจำวัน'!$B187,เส้นแต่งหน้าขนมเค้ก!Z:Z)+SUMIF(แพ็ค!$C:$C,'รับ-จ่าย ประจำวัน'!$B187,แพ็ค!Z:Z)+SUMIF(ธุรการ!$C:$C,'รับ-จ่าย ประจำวัน'!$B187,ธุรการ!Z:Z)+SUMIF(เส้นแต่งหน้าขนมปัง!$C:$C,'รับ-จ่าย ประจำวัน'!$B187,เส้นแต่งหน้าขนมปัง!Z:Z)+SUMIF('วางแผนBC,CJ'!$C:$C,'รับ-จ่าย ประจำวัน'!$B187,'วางแผนBC,CJ'!Z:Z)+SUMIF(RD!$C:$C,'รับ-จ่าย ประจำวัน'!$B187,RD!Z:Z)+SUMIF('FG,ออนไล,คัดแยก'!$C:$C,'รับ-จ่าย ประจำวัน'!$B187,'FG,ออนไล,คัดแยก'!Z:Z)</f>
        <v>0</v>
      </c>
      <c r="BH187" s="16">
        <f>SUMIF(เตรียมส่วนผสม!$C:$C,'รับ-จ่าย ประจำวัน'!$B187,เตรียมส่วนผสม!AA:AA)+SUMIF(กวนไส้!$C:$C,'รับ-จ่าย ประจำวัน'!$B187,กวนไส้!AA:AA)+SUMIF(ผลิต1!$C:$C,'รับ-จ่าย ประจำวัน'!$B187,ผลิต1!AA:AA)+SUMIF(ผลิต2!$C:$C,'รับ-จ่าย ประจำวัน'!$B187,ผลิต2!AA:AA)+SUMIF(เส้นแต่งหน้าขนมเค้ก!$C:$C,'รับ-จ่าย ประจำวัน'!$B187,เส้นแต่งหน้าขนมเค้ก!AA:AA)+SUMIF(แพ็ค!$C:$C,'รับ-จ่าย ประจำวัน'!$B187,แพ็ค!AA:AA)+SUMIF(ธุรการ!$C:$C,'รับ-จ่าย ประจำวัน'!$B187,ธุรการ!AA:AA)+SUMIF(เส้นแต่งหน้าขนมปัง!$C:$C,'รับ-จ่าย ประจำวัน'!$B187,เส้นแต่งหน้าขนมปัง!AA:AA)+SUMIF('วางแผนBC,CJ'!$C:$C,'รับ-จ่าย ประจำวัน'!$B187,'วางแผนBC,CJ'!AA:AA)+SUMIF(RD!$C:$C,'รับ-จ่าย ประจำวัน'!$B187,RD!AA:AA)+SUMIF('FG,ออนไล,คัดแยก'!$C:$C,'รับ-จ่าย ประจำวัน'!$B187,'FG,ออนไล,คัดแยก'!AA:AA)</f>
        <v>0</v>
      </c>
      <c r="BI187" s="16">
        <f>SUMIF(เตรียมส่วนผสม!$C:$C,'รับ-จ่าย ประจำวัน'!$B187,เตรียมส่วนผสม!AB:AB)+SUMIF(กวนไส้!$C:$C,'รับ-จ่าย ประจำวัน'!$B187,กวนไส้!AB:AB)+SUMIF(ผลิต1!$C:$C,'รับ-จ่าย ประจำวัน'!$B187,ผลิต1!AB:AB)+SUMIF(ผลิต2!$C:$C,'รับ-จ่าย ประจำวัน'!$B187,ผลิต2!AB:AB)+SUMIF(เส้นแต่งหน้าขนมเค้ก!$C:$C,'รับ-จ่าย ประจำวัน'!$B187,เส้นแต่งหน้าขนมเค้ก!AB:AB)+SUMIF(แพ็ค!$C:$C,'รับ-จ่าย ประจำวัน'!$B187,แพ็ค!AB:AB)+SUMIF(ธุรการ!$C:$C,'รับ-จ่าย ประจำวัน'!$B187,ธุรการ!AB:AB)+SUMIF(เส้นแต่งหน้าขนมปัง!$C:$C,'รับ-จ่าย ประจำวัน'!$B187,เส้นแต่งหน้าขนมปัง!AB:AB)+SUMIF('วางแผนBC,CJ'!$C:$C,'รับ-จ่าย ประจำวัน'!$B187,'วางแผนBC,CJ'!AB:AB)+SUMIF(RD!$C:$C,'รับ-จ่าย ประจำวัน'!$B187,RD!AB:AB)+SUMIF('FG,ออนไล,คัดแยก'!$C:$C,'รับ-จ่าย ประจำวัน'!$B187,'FG,ออนไล,คัดแยก'!AB:AB)</f>
        <v>0</v>
      </c>
      <c r="BJ187" s="16">
        <f>SUMIF(เตรียมส่วนผสม!$C:$C,'รับ-จ่าย ประจำวัน'!$B187,เตรียมส่วนผสม!AC:AC)+SUMIF(กวนไส้!$C:$C,'รับ-จ่าย ประจำวัน'!$B187,กวนไส้!AC:AC)+SUMIF(ผลิต1!$C:$C,'รับ-จ่าย ประจำวัน'!$B187,ผลิต1!AC:AC)+SUMIF(ผลิต2!$C:$C,'รับ-จ่าย ประจำวัน'!$B187,ผลิต2!AC:AC)+SUMIF(เส้นแต่งหน้าขนมเค้ก!$C:$C,'รับ-จ่าย ประจำวัน'!$B187,เส้นแต่งหน้าขนมเค้ก!AC:AC)+SUMIF(แพ็ค!$C:$C,'รับ-จ่าย ประจำวัน'!$B187,แพ็ค!AC:AC)+SUMIF(ธุรการ!$C:$C,'รับ-จ่าย ประจำวัน'!$B187,ธุรการ!AC:AC)+SUMIF(เส้นแต่งหน้าขนมปัง!$C:$C,'รับ-จ่าย ประจำวัน'!$B187,เส้นแต่งหน้าขนมปัง!AC:AC)+SUMIF('วางแผนBC,CJ'!$C:$C,'รับ-จ่าย ประจำวัน'!$B187,'วางแผนBC,CJ'!AC:AC)+SUMIF(RD!$C:$C,'รับ-จ่าย ประจำวัน'!$B187,RD!AC:AC)+SUMIF('FG,ออนไล,คัดแยก'!$C:$C,'รับ-จ่าย ประจำวัน'!$B187,'FG,ออนไล,คัดแยก'!AC:AC)</f>
        <v>0</v>
      </c>
      <c r="BK187" s="16">
        <f>SUMIF(เตรียมส่วนผสม!$C:$C,'รับ-จ่าย ประจำวัน'!$B187,เตรียมส่วนผสม!AD:AD)+SUMIF(กวนไส้!$C:$C,'รับ-จ่าย ประจำวัน'!$B187,กวนไส้!AD:AD)+SUMIF(ผลิต1!$C:$C,'รับ-จ่าย ประจำวัน'!$B187,ผลิต1!AD:AD)+SUMIF(ผลิต2!$C:$C,'รับ-จ่าย ประจำวัน'!$B187,ผลิต2!AD:AD)+SUMIF(เส้นแต่งหน้าขนมเค้ก!$C:$C,'รับ-จ่าย ประจำวัน'!$B187,เส้นแต่งหน้าขนมเค้ก!AD:AD)+SUMIF(แพ็ค!$C:$C,'รับ-จ่าย ประจำวัน'!$B187,แพ็ค!AD:AD)+SUMIF(ธุรการ!$C:$C,'รับ-จ่าย ประจำวัน'!$B187,ธุรการ!AD:AD)+SUMIF(เส้นแต่งหน้าขนมปัง!$C:$C,'รับ-จ่าย ประจำวัน'!$B187,เส้นแต่งหน้าขนมปัง!AD:AD)+SUMIF('วางแผนBC,CJ'!$C:$C,'รับ-จ่าย ประจำวัน'!$B187,'วางแผนBC,CJ'!AD:AD)+SUMIF(RD!$C:$C,'รับ-จ่าย ประจำวัน'!$B187,RD!AD:AD)+SUMIF('FG,ออนไล,คัดแยก'!$C:$C,'รับ-จ่าย ประจำวัน'!$B187,'FG,ออนไล,คัดแยก'!AD:AD)</f>
        <v>0</v>
      </c>
      <c r="BL187" s="16">
        <f>SUMIF(เตรียมส่วนผสม!$C:$C,'รับ-จ่าย ประจำวัน'!$B187,เตรียมส่วนผสม!AE:AE)+SUMIF(กวนไส้!$C:$C,'รับ-จ่าย ประจำวัน'!$B187,กวนไส้!AE:AE)+SUMIF(ผลิต1!$C:$C,'รับ-จ่าย ประจำวัน'!$B187,ผลิต1!AE:AE)+SUMIF(ผลิต2!$C:$C,'รับ-จ่าย ประจำวัน'!$B187,ผลิต2!AE:AE)+SUMIF(เส้นแต่งหน้าขนมเค้ก!$C:$C,'รับ-จ่าย ประจำวัน'!$B187,เส้นแต่งหน้าขนมเค้ก!AE:AE)+SUMIF(แพ็ค!$C:$C,'รับ-จ่าย ประจำวัน'!$B187,แพ็ค!AE:AE)+SUMIF(ธุรการ!$C:$C,'รับ-จ่าย ประจำวัน'!$B187,ธุรการ!AE:AE)+SUMIF(เส้นแต่งหน้าขนมปัง!$C:$C,'รับ-จ่าย ประจำวัน'!$B187,เส้นแต่งหน้าขนมปัง!AE:AE)+SUMIF('วางแผนBC,CJ'!$C:$C,'รับ-จ่าย ประจำวัน'!$B187,'วางแผนBC,CJ'!AE:AE)+SUMIF(RD!$C:$C,'รับ-จ่าย ประจำวัน'!$B187,RD!AE:AE)+SUMIF('FG,ออนไล,คัดแยก'!$C:$C,'รับ-จ่าย ประจำวัน'!$B187,'FG,ออนไล,คัดแยก'!AE:AE)</f>
        <v>0</v>
      </c>
      <c r="BM187" s="16">
        <f>SUMIF(เตรียมส่วนผสม!$C:$C,'รับ-จ่าย ประจำวัน'!$B187,เตรียมส่วนผสม!AF:AF)+SUMIF(กวนไส้!$C:$C,'รับ-จ่าย ประจำวัน'!$B187,กวนไส้!AF:AF)+SUMIF(ผลิต1!$C:$C,'รับ-จ่าย ประจำวัน'!$B187,ผลิต1!AF:AF)+SUMIF(ผลิต2!$C:$C,'รับ-จ่าย ประจำวัน'!$B187,ผลิต2!AF:AF)+SUMIF(เส้นแต่งหน้าขนมเค้ก!$C:$C,'รับ-จ่าย ประจำวัน'!$B187,เส้นแต่งหน้าขนมเค้ก!AF:AF)+SUMIF(แพ็ค!$C:$C,'รับ-จ่าย ประจำวัน'!$B187,แพ็ค!AF:AF)+SUMIF(ธุรการ!$C:$C,'รับ-จ่าย ประจำวัน'!$B187,ธุรการ!AF:AF)+SUMIF(เส้นแต่งหน้าขนมปัง!$C:$C,'รับ-จ่าย ประจำวัน'!$B187,เส้นแต่งหน้าขนมปัง!AF:AF)+SUMIF('วางแผนBC,CJ'!$C:$C,'รับ-จ่าย ประจำวัน'!$B187,'วางแผนBC,CJ'!AF:AF)+SUMIF(RD!$C:$C,'รับ-จ่าย ประจำวัน'!$B187,RD!AF:AF)+SUMIF('FG,ออนไล,คัดแยก'!$C:$C,'รับ-จ่าย ประจำวัน'!$B187,'FG,ออนไล,คัดแยก'!AF:AF)</f>
        <v>0</v>
      </c>
      <c r="BN187" s="16">
        <f>SUMIF(เตรียมส่วนผสม!$C:$C,'รับ-จ่าย ประจำวัน'!$B187,เตรียมส่วนผสม!AG:AG)+SUMIF(กวนไส้!$C:$C,'รับ-จ่าย ประจำวัน'!$B187,กวนไส้!AG:AG)+SUMIF(ผลิต1!$C:$C,'รับ-จ่าย ประจำวัน'!$B187,ผลิต1!AG:AG)+SUMIF(ผลิต2!$C:$C,'รับ-จ่าย ประจำวัน'!$B187,ผลิต2!AG:AG)+SUMIF(เส้นแต่งหน้าขนมเค้ก!$C:$C,'รับ-จ่าย ประจำวัน'!$B187,เส้นแต่งหน้าขนมเค้ก!AG:AG)+SUMIF(แพ็ค!$C:$C,'รับ-จ่าย ประจำวัน'!$B187,แพ็ค!AG:AG)+SUMIF(ธุรการ!$C:$C,'รับ-จ่าย ประจำวัน'!$B187,ธุรการ!AG:AG)+SUMIF(เส้นแต่งหน้าขนมปัง!$C:$C,'รับ-จ่าย ประจำวัน'!$B187,เส้นแต่งหน้าขนมปัง!AG:AG)+SUMIF('วางแผนBC,CJ'!$C:$C,'รับ-จ่าย ประจำวัน'!$B187,'วางแผนBC,CJ'!AG:AG)+SUMIF(RD!$C:$C,'รับ-จ่าย ประจำวัน'!$B187,RD!AG:AG)+SUMIF('FG,ออนไล,คัดแยก'!$C:$C,'รับ-จ่าย ประจำวัน'!$B187,'FG,ออนไล,คัดแยก'!AG:AG)</f>
        <v>0</v>
      </c>
      <c r="BO187" s="16">
        <f>SUMIF(เตรียมส่วนผสม!$C:$C,'รับ-จ่าย ประจำวัน'!$B187,เตรียมส่วนผสม!AH:AH)+SUMIF(กวนไส้!$C:$C,'รับ-จ่าย ประจำวัน'!$B187,กวนไส้!AH:AH)+SUMIF(ผลิต1!$C:$C,'รับ-จ่าย ประจำวัน'!$B187,ผลิต1!AH:AH)+SUMIF(ผลิต2!$C:$C,'รับ-จ่าย ประจำวัน'!$B187,ผลิต2!AH:AH)+SUMIF(เส้นแต่งหน้าขนมเค้ก!$C:$C,'รับ-จ่าย ประจำวัน'!$B187,เส้นแต่งหน้าขนมเค้ก!AH:AH)+SUMIF(แพ็ค!$C:$C,'รับ-จ่าย ประจำวัน'!$B187,แพ็ค!AH:AH)+SUMIF(ธุรการ!$C:$C,'รับ-จ่าย ประจำวัน'!$B187,ธุรการ!AH:AH)+SUMIF(เส้นแต่งหน้าขนมปัง!$C:$C,'รับ-จ่าย ประจำวัน'!$B187,เส้นแต่งหน้าขนมปัง!AH:AH)+SUMIF('วางแผนBC,CJ'!$C:$C,'รับ-จ่าย ประจำวัน'!$B187,'วางแผนBC,CJ'!AH:AH)+SUMIF(RD!$C:$C,'รับ-จ่าย ประจำวัน'!$B187,RD!AH:AH)+SUMIF('FG,ออนไล,คัดแยก'!$C:$C,'รับ-จ่าย ประจำวัน'!$B187,'FG,ออนไล,คัดแยก'!AH:AH)</f>
        <v>0</v>
      </c>
      <c r="BP187" s="16">
        <f>SUMIF(เตรียมส่วนผสม!$C:$C,'รับ-จ่าย ประจำวัน'!$B187,เตรียมส่วนผสม!AI:AI)+SUMIF(กวนไส้!$C:$C,'รับ-จ่าย ประจำวัน'!$B187,กวนไส้!AI:AI)+SUMIF(ผลิต1!$C:$C,'รับ-จ่าย ประจำวัน'!$B187,ผลิต1!AI:AI)+SUMIF(ผลิต2!$C:$C,'รับ-จ่าย ประจำวัน'!$B187,ผลิต2!AI:AI)+SUMIF(เส้นแต่งหน้าขนมเค้ก!$C:$C,'รับ-จ่าย ประจำวัน'!$B187,เส้นแต่งหน้าขนมเค้ก!AI:AI)+SUMIF(แพ็ค!$C:$C,'รับ-จ่าย ประจำวัน'!$B187,แพ็ค!AI:AI)+SUMIF(ธุรการ!$C:$C,'รับ-จ่าย ประจำวัน'!$B187,ธุรการ!AI:AI)+SUMIF(เส้นแต่งหน้าขนมปัง!$C:$C,'รับ-จ่าย ประจำวัน'!$B187,เส้นแต่งหน้าขนมปัง!AI:AI)+SUMIF('วางแผนBC,CJ'!$C:$C,'รับ-จ่าย ประจำวัน'!$B187,'วางแผนBC,CJ'!AI:AI)+SUMIF(RD!$C:$C,'รับ-จ่าย ประจำวัน'!$B187,RD!AI:AI)+SUMIF('FG,ออนไล,คัดแยก'!$C:$C,'รับ-จ่าย ประจำวัน'!$B187,'FG,ออนไล,คัดแยก'!AI:AI)</f>
        <v>0</v>
      </c>
      <c r="BQ187" s="16">
        <f>SUMIF(เตรียมส่วนผสม!$C:$C,'รับ-จ่าย ประจำวัน'!$B187,เตรียมส่วนผสม!AJ:AJ)+SUMIF(กวนไส้!$C:$C,'รับ-จ่าย ประจำวัน'!$B187,กวนไส้!AJ:AJ)+SUMIF(ผลิต1!$C:$C,'รับ-จ่าย ประจำวัน'!$B187,ผลิต1!AJ:AJ)+SUMIF(ผลิต2!$C:$C,'รับ-จ่าย ประจำวัน'!$B187,ผลิต2!AJ:AJ)+SUMIF(เส้นแต่งหน้าขนมเค้ก!$C:$C,'รับ-จ่าย ประจำวัน'!$B187,เส้นแต่งหน้าขนมเค้ก!AJ:AJ)+SUMIF(แพ็ค!$C:$C,'รับ-จ่าย ประจำวัน'!$B187,แพ็ค!AJ:AJ)+SUMIF(ธุรการ!$C:$C,'รับ-จ่าย ประจำวัน'!$B187,ธุรการ!AJ:AJ)+SUMIF(เส้นแต่งหน้าขนมปัง!$C:$C,'รับ-จ่าย ประจำวัน'!$B187,เส้นแต่งหน้าขนมปัง!AJ:AJ)+SUMIF('วางแผนBC,CJ'!$C:$C,'รับ-จ่าย ประจำวัน'!$B187,'วางแผนBC,CJ'!AJ:AJ)+SUMIF(RD!$C:$C,'รับ-จ่าย ประจำวัน'!$B187,RD!AJ:AJ)+SUMIF('FG,ออนไล,คัดแยก'!$C:$C,'รับ-จ่าย ประจำวัน'!$B187,'FG,ออนไล,คัดแยก'!AJ:AJ)</f>
        <v>0</v>
      </c>
      <c r="BR187" s="16">
        <f>SUMIF(เตรียมส่วนผสม!$C:$C,'รับ-จ่าย ประจำวัน'!$B187,เตรียมส่วนผสม!AK:AK)+SUMIF(กวนไส้!$C:$C,'รับ-จ่าย ประจำวัน'!$B187,กวนไส้!AK:AK)+SUMIF(ผลิต1!$C:$C,'รับ-จ่าย ประจำวัน'!$B187,ผลิต1!AK:AK)+SUMIF(ผลิต2!$C:$C,'รับ-จ่าย ประจำวัน'!$B187,ผลิต2!AK:AK)+SUMIF(เส้นแต่งหน้าขนมเค้ก!$C:$C,'รับ-จ่าย ประจำวัน'!$B187,เส้นแต่งหน้าขนมเค้ก!AK:AK)+SUMIF(แพ็ค!$C:$C,'รับ-จ่าย ประจำวัน'!$B187,แพ็ค!AK:AK)+SUMIF(ธุรการ!$C:$C,'รับ-จ่าย ประจำวัน'!$B187,ธุรการ!AK:AK)+SUMIF(เส้นแต่งหน้าขนมปัง!$C:$C,'รับ-จ่าย ประจำวัน'!$B187,เส้นแต่งหน้าขนมปัง!AK:AK)+SUMIF('วางแผนBC,CJ'!$C:$C,'รับ-จ่าย ประจำวัน'!$B187,'วางแผนBC,CJ'!AK:AK)+SUMIF(RD!$C:$C,'รับ-จ่าย ประจำวัน'!$B187,RD!AK:AK)+SUMIF('FG,ออนไล,คัดแยก'!$C:$C,'รับ-จ่าย ประจำวัน'!$B187,'FG,ออนไล,คัดแยก'!AK:AK)</f>
        <v>0</v>
      </c>
      <c r="BS187" s="16">
        <f>SUMIF(เตรียมส่วนผสม!$C:$C,'รับ-จ่าย ประจำวัน'!$B187,เตรียมส่วนผสม!AL:AL)+SUMIF(กวนไส้!$C:$C,'รับ-จ่าย ประจำวัน'!$B187,กวนไส้!AL:AL)+SUMIF(ผลิต1!$C:$C,'รับ-จ่าย ประจำวัน'!$B187,ผลิต1!AL:AL)+SUMIF(ผลิต2!$C:$C,'รับ-จ่าย ประจำวัน'!$B187,ผลิต2!AL:AL)+SUMIF(เส้นแต่งหน้าขนมเค้ก!$C:$C,'รับ-จ่าย ประจำวัน'!$B187,เส้นแต่งหน้าขนมเค้ก!AL:AL)+SUMIF(แพ็ค!$C:$C,'รับ-จ่าย ประจำวัน'!$B187,แพ็ค!AL:AL)+SUMIF(ธุรการ!$C:$C,'รับ-จ่าย ประจำวัน'!$B187,ธุรการ!AL:AL)+SUMIF(เส้นแต่งหน้าขนมปัง!$C:$C,'รับ-จ่าย ประจำวัน'!$B187,เส้นแต่งหน้าขนมปัง!AL:AL)+SUMIF('วางแผนBC,CJ'!$C:$C,'รับ-จ่าย ประจำวัน'!$B187,'วางแผนBC,CJ'!AL:AL)+SUMIF(RD!$C:$C,'รับ-จ่าย ประจำวัน'!$B187,RD!AL:AL)+SUMIF('FG,ออนไล,คัดแยก'!$C:$C,'รับ-จ่าย ประจำวัน'!$B187,'FG,ออนไล,คัดแยก'!AL:AL)</f>
        <v>0</v>
      </c>
      <c r="BT187" s="18">
        <f t="shared" si="36"/>
        <v>0</v>
      </c>
      <c r="BU187" s="116"/>
      <c r="BV187" s="146">
        <f t="shared" si="37"/>
        <v>26230</v>
      </c>
      <c r="BW187" s="183">
        <v>30</v>
      </c>
      <c r="BX187" s="172">
        <f t="shared" si="42"/>
        <v>0</v>
      </c>
      <c r="BY187" s="188" t="e">
        <f t="shared" si="40"/>
        <v>#DIV/0!</v>
      </c>
      <c r="BZ187" s="180" t="e">
        <f t="shared" ca="1" si="38"/>
        <v>#DIV/0!</v>
      </c>
      <c r="CA187" s="93"/>
      <c r="CB187" s="93"/>
      <c r="CC187" s="93"/>
      <c r="CD187" s="93"/>
      <c r="CE187" s="93"/>
      <c r="CF187" s="93"/>
      <c r="CG187" s="93"/>
      <c r="CH187" s="93"/>
      <c r="CI187" s="93"/>
      <c r="CJ187" s="94"/>
      <c r="CK187" s="9">
        <f t="shared" si="41"/>
        <v>26230</v>
      </c>
    </row>
    <row r="188" spans="1:89" hidden="1" x14ac:dyDescent="0.5">
      <c r="A188" s="149"/>
      <c r="B188" s="34" t="s">
        <v>697</v>
      </c>
      <c r="C188" s="10" t="s">
        <v>698</v>
      </c>
      <c r="D188" s="135" t="s">
        <v>91</v>
      </c>
      <c r="E188" s="11">
        <v>0</v>
      </c>
      <c r="F188" s="161" t="s">
        <v>1605</v>
      </c>
      <c r="G188" s="11" t="s">
        <v>690</v>
      </c>
      <c r="H188" s="12">
        <v>5040</v>
      </c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3"/>
      <c r="AF188" s="13"/>
      <c r="AG188" s="13"/>
      <c r="AH188" s="13"/>
      <c r="AI188" s="14"/>
      <c r="AJ188" s="14"/>
      <c r="AK188" s="14"/>
      <c r="AL188" s="14"/>
      <c r="AM188" s="14"/>
      <c r="AN188" s="15">
        <f t="shared" si="35"/>
        <v>0</v>
      </c>
      <c r="AO188" s="16">
        <f>SUMIF(เตรียมส่วนผสม!$C:$C,'รับ-จ่าย ประจำวัน'!$B188,เตรียมส่วนผสม!H:H)+SUMIF(กวนไส้!$C:$C,'รับ-จ่าย ประจำวัน'!$B188,กวนไส้!H:H)+SUMIF(ผลิต1!$C:$C,'รับ-จ่าย ประจำวัน'!$B188,ผลิต1!H:H)+SUMIF(ผลิต2!$C:$C,'รับ-จ่าย ประจำวัน'!$B188,ผลิต2!H:H)+SUMIF(เส้นแต่งหน้าขนมเค้ก!$C:$C,'รับ-จ่าย ประจำวัน'!$B188,เส้นแต่งหน้าขนมเค้ก!H:H)+SUMIF(แพ็ค!$C:$C,'รับ-จ่าย ประจำวัน'!$B188,แพ็ค!H:H)+SUMIF(ธุรการ!$C:$C,'รับ-จ่าย ประจำวัน'!$B188,ธุรการ!H:H)+SUMIF(เส้นแต่งหน้าขนมปัง!$C:$C,'รับ-จ่าย ประจำวัน'!$B188,เส้นแต่งหน้าขนมปัง!H:H)+SUMIF('วางแผนBC,CJ'!$C:$C,'รับ-จ่าย ประจำวัน'!$B188,'วางแผนBC,CJ'!H:H)+SUMIF(RD!$C:$C,'รับ-จ่าย ประจำวัน'!$B188,RD!H:H)+SUMIF('FG,ออนไล,คัดแยก'!$C:$C,'รับ-จ่าย ประจำวัน'!$B188,'FG,ออนไล,คัดแยก'!H:H)</f>
        <v>0</v>
      </c>
      <c r="AP188" s="16">
        <f>SUMIF(เตรียมส่วนผสม!$C:$C,'รับ-จ่าย ประจำวัน'!$B188,เตรียมส่วนผสม!I:I)+SUMIF(กวนไส้!$C:$C,'รับ-จ่าย ประจำวัน'!$B188,กวนไส้!I:I)+SUMIF(ผลิต1!$C:$C,'รับ-จ่าย ประจำวัน'!$B188,ผลิต1!I:I)+SUMIF(ผลิต2!$C:$C,'รับ-จ่าย ประจำวัน'!$B188,ผลิต2!I:I)+SUMIF(เส้นแต่งหน้าขนมเค้ก!$C:$C,'รับ-จ่าย ประจำวัน'!$B188,เส้นแต่งหน้าขนมเค้ก!I:I)+SUMIF(แพ็ค!$C:$C,'รับ-จ่าย ประจำวัน'!$B188,แพ็ค!I:I)+SUMIF(ธุรการ!$C:$C,'รับ-จ่าย ประจำวัน'!$B188,ธุรการ!I:I)+SUMIF(เส้นแต่งหน้าขนมปัง!$C:$C,'รับ-จ่าย ประจำวัน'!$B188,เส้นแต่งหน้าขนมปัง!I:I)+SUMIF('วางแผนBC,CJ'!$C:$C,'รับ-จ่าย ประจำวัน'!$B188,'วางแผนBC,CJ'!I:I)+SUMIF(RD!$C:$C,'รับ-จ่าย ประจำวัน'!$B188,RD!I:I)+SUMIF('FG,ออนไล,คัดแยก'!$C:$C,'รับ-จ่าย ประจำวัน'!$B188,'FG,ออนไล,คัดแยก'!I:I)</f>
        <v>0</v>
      </c>
      <c r="AQ188" s="16">
        <f>SUMIF(เตรียมส่วนผสม!$C:$C,'รับ-จ่าย ประจำวัน'!$B188,เตรียมส่วนผสม!J:J)+SUMIF(กวนไส้!$C:$C,'รับ-จ่าย ประจำวัน'!$B188,กวนไส้!J:J)+SUMIF(ผลิต1!$C:$C,'รับ-จ่าย ประจำวัน'!$B188,ผลิต1!J:J)+SUMIF(ผลิต2!$C:$C,'รับ-จ่าย ประจำวัน'!$B188,ผลิต2!J:J)+SUMIF(เส้นแต่งหน้าขนมเค้ก!$C:$C,'รับ-จ่าย ประจำวัน'!$B188,เส้นแต่งหน้าขนมเค้ก!J:J)+SUMIF(แพ็ค!$C:$C,'รับ-จ่าย ประจำวัน'!$B188,แพ็ค!J:J)+SUMIF(ธุรการ!$C:$C,'รับ-จ่าย ประจำวัน'!$B188,ธุรการ!J:J)+SUMIF(เส้นแต่งหน้าขนมปัง!$C:$C,'รับ-จ่าย ประจำวัน'!$B188,เส้นแต่งหน้าขนมปัง!J:J)+SUMIF('วางแผนBC,CJ'!$C:$C,'รับ-จ่าย ประจำวัน'!$B188,'วางแผนBC,CJ'!J:J)+SUMIF(RD!$C:$C,'รับ-จ่าย ประจำวัน'!$B188,RD!J:J)+SUMIF('FG,ออนไล,คัดแยก'!$C:$C,'รับ-จ่าย ประจำวัน'!$B188,'FG,ออนไล,คัดแยก'!J:J)</f>
        <v>0</v>
      </c>
      <c r="AR188" s="16">
        <f>SUMIF(เตรียมส่วนผสม!$C:$C,'รับ-จ่าย ประจำวัน'!$B188,เตรียมส่วนผสม!K:K)+SUMIF(กวนไส้!$C:$C,'รับ-จ่าย ประจำวัน'!$B188,กวนไส้!K:K)+SUMIF(ผลิต1!$C:$C,'รับ-จ่าย ประจำวัน'!$B188,ผลิต1!K:K)+SUMIF(ผลิต2!$C:$C,'รับ-จ่าย ประจำวัน'!$B188,ผลิต2!K:K)+SUMIF(เส้นแต่งหน้าขนมเค้ก!$C:$C,'รับ-จ่าย ประจำวัน'!$B188,เส้นแต่งหน้าขนมเค้ก!K:K)+SUMIF(แพ็ค!$C:$C,'รับ-จ่าย ประจำวัน'!$B188,แพ็ค!K:K)+SUMIF(ธุรการ!$C:$C,'รับ-จ่าย ประจำวัน'!$B188,ธุรการ!K:K)+SUMIF(เส้นแต่งหน้าขนมปัง!$C:$C,'รับ-จ่าย ประจำวัน'!$B188,เส้นแต่งหน้าขนมปัง!K:K)+SUMIF('วางแผนBC,CJ'!$C:$C,'รับ-จ่าย ประจำวัน'!$B188,'วางแผนBC,CJ'!K:K)+SUMIF(RD!$C:$C,'รับ-จ่าย ประจำวัน'!$B188,RD!K:K)+SUMIF('FG,ออนไล,คัดแยก'!$C:$C,'รับ-จ่าย ประจำวัน'!$B188,'FG,ออนไล,คัดแยก'!K:K)</f>
        <v>0</v>
      </c>
      <c r="AS188" s="16">
        <f>SUMIF(เตรียมส่วนผสม!$C:$C,'รับ-จ่าย ประจำวัน'!$B188,เตรียมส่วนผสม!L:L)+SUMIF(กวนไส้!$C:$C,'รับ-จ่าย ประจำวัน'!$B188,กวนไส้!L:L)+SUMIF(ผลิต1!$C:$C,'รับ-จ่าย ประจำวัน'!$B188,ผลิต1!L:L)+SUMIF(ผลิต2!$C:$C,'รับ-จ่าย ประจำวัน'!$B188,ผลิต2!L:L)+SUMIF(เส้นแต่งหน้าขนมเค้ก!$C:$C,'รับ-จ่าย ประจำวัน'!$B188,เส้นแต่งหน้าขนมเค้ก!L:L)+SUMIF(แพ็ค!$C:$C,'รับ-จ่าย ประจำวัน'!$B188,แพ็ค!L:L)+SUMIF(ธุรการ!$C:$C,'รับ-จ่าย ประจำวัน'!$B188,ธุรการ!L:L)+SUMIF(เส้นแต่งหน้าขนมปัง!$C:$C,'รับ-จ่าย ประจำวัน'!$B188,เส้นแต่งหน้าขนมปัง!L:L)+SUMIF('วางแผนBC,CJ'!$C:$C,'รับ-จ่าย ประจำวัน'!$B188,'วางแผนBC,CJ'!L:L)+SUMIF(RD!$C:$C,'รับ-จ่าย ประจำวัน'!$B188,RD!L:L)+SUMIF('FG,ออนไล,คัดแยก'!$C:$C,'รับ-จ่าย ประจำวัน'!$B188,'FG,ออนไล,คัดแยก'!L:L)</f>
        <v>0</v>
      </c>
      <c r="AT188" s="16">
        <f>SUMIF(เตรียมส่วนผสม!$C:$C,'รับ-จ่าย ประจำวัน'!$B188,เตรียมส่วนผสม!M:M)+SUMIF(กวนไส้!$C:$C,'รับ-จ่าย ประจำวัน'!$B188,กวนไส้!M:M)+SUMIF(ผลิต1!$C:$C,'รับ-จ่าย ประจำวัน'!$B188,ผลิต1!M:M)+SUMIF(ผลิต2!$C:$C,'รับ-จ่าย ประจำวัน'!$B188,ผลิต2!M:M)+SUMIF(เส้นแต่งหน้าขนมเค้ก!$C:$C,'รับ-จ่าย ประจำวัน'!$B188,เส้นแต่งหน้าขนมเค้ก!M:M)+SUMIF(แพ็ค!$C:$C,'รับ-จ่าย ประจำวัน'!$B188,แพ็ค!M:M)+SUMIF(ธุรการ!$C:$C,'รับ-จ่าย ประจำวัน'!$B188,ธุรการ!M:M)+SUMIF(เส้นแต่งหน้าขนมปัง!$C:$C,'รับ-จ่าย ประจำวัน'!$B188,เส้นแต่งหน้าขนมปัง!M:M)+SUMIF('วางแผนBC,CJ'!$C:$C,'รับ-จ่าย ประจำวัน'!$B188,'วางแผนBC,CJ'!M:M)+SUMIF(RD!$C:$C,'รับ-จ่าย ประจำวัน'!$B188,RD!M:M)+SUMIF('FG,ออนไล,คัดแยก'!$C:$C,'รับ-จ่าย ประจำวัน'!$B188,'FG,ออนไล,คัดแยก'!M:M)</f>
        <v>0</v>
      </c>
      <c r="AU188" s="16">
        <f>SUMIF(เตรียมส่วนผสม!$C:$C,'รับ-จ่าย ประจำวัน'!$B188,เตรียมส่วนผสม!N:N)+SUMIF(กวนไส้!$C:$C,'รับ-จ่าย ประจำวัน'!$B188,กวนไส้!N:N)+SUMIF(ผลิต1!$C:$C,'รับ-จ่าย ประจำวัน'!$B188,ผลิต1!N:N)+SUMIF(ผลิต2!$C:$C,'รับ-จ่าย ประจำวัน'!$B188,ผลิต2!N:N)+SUMIF(เส้นแต่งหน้าขนมเค้ก!$C:$C,'รับ-จ่าย ประจำวัน'!$B188,เส้นแต่งหน้าขนมเค้ก!N:N)+SUMIF(แพ็ค!$C:$C,'รับ-จ่าย ประจำวัน'!$B188,แพ็ค!N:N)+SUMIF(ธุรการ!$C:$C,'รับ-จ่าย ประจำวัน'!$B188,ธุรการ!N:N)+SUMIF(เส้นแต่งหน้าขนมปัง!$C:$C,'รับ-จ่าย ประจำวัน'!$B188,เส้นแต่งหน้าขนมปัง!N:N)+SUMIF('วางแผนBC,CJ'!$C:$C,'รับ-จ่าย ประจำวัน'!$B188,'วางแผนBC,CJ'!N:N)+SUMIF(RD!$C:$C,'รับ-จ่าย ประจำวัน'!$B188,RD!N:N)+SUMIF('FG,ออนไล,คัดแยก'!$C:$C,'รับ-จ่าย ประจำวัน'!$B188,'FG,ออนไล,คัดแยก'!N:N)</f>
        <v>0</v>
      </c>
      <c r="AV188" s="16">
        <f>SUMIF(เตรียมส่วนผสม!$C:$C,'รับ-จ่าย ประจำวัน'!$B188,เตรียมส่วนผสม!O:O)+SUMIF(กวนไส้!$C:$C,'รับ-จ่าย ประจำวัน'!$B188,กวนไส้!O:O)+SUMIF(ผลิต1!$C:$C,'รับ-จ่าย ประจำวัน'!$B188,ผลิต1!O:O)+SUMIF(ผลิต2!$C:$C,'รับ-จ่าย ประจำวัน'!$B188,ผลิต2!O:O)+SUMIF(เส้นแต่งหน้าขนมเค้ก!$C:$C,'รับ-จ่าย ประจำวัน'!$B188,เส้นแต่งหน้าขนมเค้ก!O:O)+SUMIF(แพ็ค!$C:$C,'รับ-จ่าย ประจำวัน'!$B188,แพ็ค!O:O)+SUMIF(ธุรการ!$C:$C,'รับ-จ่าย ประจำวัน'!$B188,ธุรการ!O:O)+SUMIF(เส้นแต่งหน้าขนมปัง!$C:$C,'รับ-จ่าย ประจำวัน'!$B188,เส้นแต่งหน้าขนมปัง!O:O)+SUMIF('วางแผนBC,CJ'!$C:$C,'รับ-จ่าย ประจำวัน'!$B188,'วางแผนBC,CJ'!O:O)+SUMIF(RD!$C:$C,'รับ-จ่าย ประจำวัน'!$B188,RD!O:O)+SUMIF('FG,ออนไล,คัดแยก'!$C:$C,'รับ-จ่าย ประจำวัน'!$B188,'FG,ออนไล,คัดแยก'!O:O)</f>
        <v>0</v>
      </c>
      <c r="AW188" s="16">
        <f>SUMIF(เตรียมส่วนผสม!$C:$C,'รับ-จ่าย ประจำวัน'!$B188,เตรียมส่วนผสม!P:P)+SUMIF(กวนไส้!$C:$C,'รับ-จ่าย ประจำวัน'!$B188,กวนไส้!P:P)+SUMIF(ผลิต1!$C:$C,'รับ-จ่าย ประจำวัน'!$B188,ผลิต1!P:P)+SUMIF(ผลิต2!$C:$C,'รับ-จ่าย ประจำวัน'!$B188,ผลิต2!P:P)+SUMIF(เส้นแต่งหน้าขนมเค้ก!$C:$C,'รับ-จ่าย ประจำวัน'!$B188,เส้นแต่งหน้าขนมเค้ก!P:P)+SUMIF(แพ็ค!$C:$C,'รับ-จ่าย ประจำวัน'!$B188,แพ็ค!P:P)+SUMIF(ธุรการ!$C:$C,'รับ-จ่าย ประจำวัน'!$B188,ธุรการ!P:P)+SUMIF(เส้นแต่งหน้าขนมปัง!$C:$C,'รับ-จ่าย ประจำวัน'!$B188,เส้นแต่งหน้าขนมปัง!P:P)+SUMIF('วางแผนBC,CJ'!$C:$C,'รับ-จ่าย ประจำวัน'!$B188,'วางแผนBC,CJ'!P:P)+SUMIF(RD!$C:$C,'รับ-จ่าย ประจำวัน'!$B188,RD!P:P)+SUMIF('FG,ออนไล,คัดแยก'!$C:$C,'รับ-จ่าย ประจำวัน'!$B188,'FG,ออนไล,คัดแยก'!P:P)</f>
        <v>0</v>
      </c>
      <c r="AX188" s="16">
        <f>SUMIF(เตรียมส่วนผสม!$C:$C,'รับ-จ่าย ประจำวัน'!$B188,เตรียมส่วนผสม!Q:Q)+SUMIF(กวนไส้!$C:$C,'รับ-จ่าย ประจำวัน'!$B188,กวนไส้!Q:Q)+SUMIF(ผลิต1!$C:$C,'รับ-จ่าย ประจำวัน'!$B188,ผลิต1!Q:Q)+SUMIF(ผลิต2!$C:$C,'รับ-จ่าย ประจำวัน'!$B188,ผลิต2!Q:Q)+SUMIF(เส้นแต่งหน้าขนมเค้ก!$C:$C,'รับ-จ่าย ประจำวัน'!$B188,เส้นแต่งหน้าขนมเค้ก!Q:Q)+SUMIF(แพ็ค!$C:$C,'รับ-จ่าย ประจำวัน'!$B188,แพ็ค!Q:Q)+SUMIF(ธุรการ!$C:$C,'รับ-จ่าย ประจำวัน'!$B188,ธุรการ!Q:Q)+SUMIF(เส้นแต่งหน้าขนมปัง!$C:$C,'รับ-จ่าย ประจำวัน'!$B188,เส้นแต่งหน้าขนมปัง!Q:Q)+SUMIF('วางแผนBC,CJ'!$C:$C,'รับ-จ่าย ประจำวัน'!$B188,'วางแผนBC,CJ'!Q:Q)+SUMIF(RD!$C:$C,'รับ-จ่าย ประจำวัน'!$B188,RD!Q:Q)+SUMIF('FG,ออนไล,คัดแยก'!$C:$C,'รับ-จ่าย ประจำวัน'!$B188,'FG,ออนไล,คัดแยก'!Q:Q)</f>
        <v>0</v>
      </c>
      <c r="AY188" s="16">
        <f>SUMIF(เตรียมส่วนผสม!$C:$C,'รับ-จ่าย ประจำวัน'!$B188,เตรียมส่วนผสม!R:R)+SUMIF(กวนไส้!$C:$C,'รับ-จ่าย ประจำวัน'!$B188,กวนไส้!R:R)+SUMIF(ผลิต1!$C:$C,'รับ-จ่าย ประจำวัน'!$B188,ผลิต1!R:R)+SUMIF(ผลิต2!$C:$C,'รับ-จ่าย ประจำวัน'!$B188,ผลิต2!R:R)+SUMIF(เส้นแต่งหน้าขนมเค้ก!$C:$C,'รับ-จ่าย ประจำวัน'!$B188,เส้นแต่งหน้าขนมเค้ก!R:R)+SUMIF(แพ็ค!$C:$C,'รับ-จ่าย ประจำวัน'!$B188,แพ็ค!R:R)+SUMIF(ธุรการ!$C:$C,'รับ-จ่าย ประจำวัน'!$B188,ธุรการ!R:R)+SUMIF(เส้นแต่งหน้าขนมปัง!$C:$C,'รับ-จ่าย ประจำวัน'!$B188,เส้นแต่งหน้าขนมปัง!R:R)+SUMIF('วางแผนBC,CJ'!$C:$C,'รับ-จ่าย ประจำวัน'!$B188,'วางแผนBC,CJ'!R:R)+SUMIF(RD!$C:$C,'รับ-จ่าย ประจำวัน'!$B188,RD!R:R)+SUMIF('FG,ออนไล,คัดแยก'!$C:$C,'รับ-จ่าย ประจำวัน'!$B188,'FG,ออนไล,คัดแยก'!R:R)</f>
        <v>0</v>
      </c>
      <c r="AZ188" s="16">
        <f>SUMIF(เตรียมส่วนผสม!$C:$C,'รับ-จ่าย ประจำวัน'!$B188,เตรียมส่วนผสม!S:S)+SUMIF(กวนไส้!$C:$C,'รับ-จ่าย ประจำวัน'!$B188,กวนไส้!S:S)+SUMIF(ผลิต1!$C:$C,'รับ-จ่าย ประจำวัน'!$B188,ผลิต1!S:S)+SUMIF(ผลิต2!$C:$C,'รับ-จ่าย ประจำวัน'!$B188,ผลิต2!S:S)+SUMIF(เส้นแต่งหน้าขนมเค้ก!$C:$C,'รับ-จ่าย ประจำวัน'!$B188,เส้นแต่งหน้าขนมเค้ก!S:S)+SUMIF(แพ็ค!$C:$C,'รับ-จ่าย ประจำวัน'!$B188,แพ็ค!S:S)+SUMIF(ธุรการ!$C:$C,'รับ-จ่าย ประจำวัน'!$B188,ธุรการ!S:S)+SUMIF(เส้นแต่งหน้าขนมปัง!$C:$C,'รับ-จ่าย ประจำวัน'!$B188,เส้นแต่งหน้าขนมปัง!S:S)+SUMIF('วางแผนBC,CJ'!$C:$C,'รับ-จ่าย ประจำวัน'!$B188,'วางแผนBC,CJ'!S:S)+SUMIF(RD!$C:$C,'รับ-จ่าย ประจำวัน'!$B188,RD!S:S)+SUMIF('FG,ออนไล,คัดแยก'!$C:$C,'รับ-จ่าย ประจำวัน'!$B188,'FG,ออนไล,คัดแยก'!S:S)</f>
        <v>0</v>
      </c>
      <c r="BA188" s="16">
        <f>SUMIF(เตรียมส่วนผสม!$C:$C,'รับ-จ่าย ประจำวัน'!$B188,เตรียมส่วนผสม!T:T)+SUMIF(กวนไส้!$C:$C,'รับ-จ่าย ประจำวัน'!$B188,กวนไส้!T:T)+SUMIF(ผลิต1!$C:$C,'รับ-จ่าย ประจำวัน'!$B188,ผลิต1!T:T)+SUMIF(ผลิต2!$C:$C,'รับ-จ่าย ประจำวัน'!$B188,ผลิต2!T:T)+SUMIF(เส้นแต่งหน้าขนมเค้ก!$C:$C,'รับ-จ่าย ประจำวัน'!$B188,เส้นแต่งหน้าขนมเค้ก!T:T)+SUMIF(แพ็ค!$C:$C,'รับ-จ่าย ประจำวัน'!$B188,แพ็ค!T:T)+SUMIF(ธุรการ!$C:$C,'รับ-จ่าย ประจำวัน'!$B188,ธุรการ!T:T)+SUMIF(เส้นแต่งหน้าขนมปัง!$C:$C,'รับ-จ่าย ประจำวัน'!$B188,เส้นแต่งหน้าขนมปัง!T:T)+SUMIF('วางแผนBC,CJ'!$C:$C,'รับ-จ่าย ประจำวัน'!$B188,'วางแผนBC,CJ'!T:T)+SUMIF(RD!$C:$C,'รับ-จ่าย ประจำวัน'!$B188,RD!T:T)+SUMIF('FG,ออนไล,คัดแยก'!$C:$C,'รับ-จ่าย ประจำวัน'!$B188,'FG,ออนไล,คัดแยก'!T:T)</f>
        <v>0</v>
      </c>
      <c r="BB188" s="16">
        <f>SUMIF(เตรียมส่วนผสม!$C:$C,'รับ-จ่าย ประจำวัน'!$B188,เตรียมส่วนผสม!U:U)+SUMIF(กวนไส้!$C:$C,'รับ-จ่าย ประจำวัน'!$B188,กวนไส้!U:U)+SUMIF(ผลิต1!$C:$C,'รับ-จ่าย ประจำวัน'!$B188,ผลิต1!U:U)+SUMIF(ผลิต2!$C:$C,'รับ-จ่าย ประจำวัน'!$B188,ผลิต2!U:U)+SUMIF(เส้นแต่งหน้าขนมเค้ก!$C:$C,'รับ-จ่าย ประจำวัน'!$B188,เส้นแต่งหน้าขนมเค้ก!U:U)+SUMIF(แพ็ค!$C:$C,'รับ-จ่าย ประจำวัน'!$B188,แพ็ค!U:U)+SUMIF(ธุรการ!$C:$C,'รับ-จ่าย ประจำวัน'!$B188,ธุรการ!U:U)+SUMIF(เส้นแต่งหน้าขนมปัง!$C:$C,'รับ-จ่าย ประจำวัน'!$B188,เส้นแต่งหน้าขนมปัง!U:U)+SUMIF('วางแผนBC,CJ'!$C:$C,'รับ-จ่าย ประจำวัน'!$B188,'วางแผนBC,CJ'!U:U)+SUMIF(RD!$C:$C,'รับ-จ่าย ประจำวัน'!$B188,RD!U:U)+SUMIF('FG,ออนไล,คัดแยก'!$C:$C,'รับ-จ่าย ประจำวัน'!$B188,'FG,ออนไล,คัดแยก'!U:U)</f>
        <v>0</v>
      </c>
      <c r="BC188" s="16">
        <f>SUMIF(เตรียมส่วนผสม!$C:$C,'รับ-จ่าย ประจำวัน'!$B188,เตรียมส่วนผสม!V:V)+SUMIF(กวนไส้!$C:$C,'รับ-จ่าย ประจำวัน'!$B188,กวนไส้!V:V)+SUMIF(ผลิต1!$C:$C,'รับ-จ่าย ประจำวัน'!$B188,ผลิต1!V:V)+SUMIF(ผลิต2!$C:$C,'รับ-จ่าย ประจำวัน'!$B188,ผลิต2!V:V)+SUMIF(เส้นแต่งหน้าขนมเค้ก!$C:$C,'รับ-จ่าย ประจำวัน'!$B188,เส้นแต่งหน้าขนมเค้ก!V:V)+SUMIF(แพ็ค!$C:$C,'รับ-จ่าย ประจำวัน'!$B188,แพ็ค!V:V)+SUMIF(ธุรการ!$C:$C,'รับ-จ่าย ประจำวัน'!$B188,ธุรการ!V:V)+SUMIF(เส้นแต่งหน้าขนมปัง!$C:$C,'รับ-จ่าย ประจำวัน'!$B188,เส้นแต่งหน้าขนมปัง!V:V)+SUMIF('วางแผนBC,CJ'!$C:$C,'รับ-จ่าย ประจำวัน'!$B188,'วางแผนBC,CJ'!V:V)+SUMIF(RD!$C:$C,'รับ-จ่าย ประจำวัน'!$B188,RD!V:V)+SUMIF('FG,ออนไล,คัดแยก'!$C:$C,'รับ-จ่าย ประจำวัน'!$B188,'FG,ออนไล,คัดแยก'!V:V)</f>
        <v>0</v>
      </c>
      <c r="BD188" s="16">
        <f>SUMIF(เตรียมส่วนผสม!$C:$C,'รับ-จ่าย ประจำวัน'!$B188,เตรียมส่วนผสม!W:W)+SUMIF(กวนไส้!$C:$C,'รับ-จ่าย ประจำวัน'!$B188,กวนไส้!W:W)+SUMIF(ผลิต1!$C:$C,'รับ-จ่าย ประจำวัน'!$B188,ผลิต1!W:W)+SUMIF(ผลิต2!$C:$C,'รับ-จ่าย ประจำวัน'!$B188,ผลิต2!W:W)+SUMIF(เส้นแต่งหน้าขนมเค้ก!$C:$C,'รับ-จ่าย ประจำวัน'!$B188,เส้นแต่งหน้าขนมเค้ก!W:W)+SUMIF(แพ็ค!$C:$C,'รับ-จ่าย ประจำวัน'!$B188,แพ็ค!W:W)+SUMIF(ธุรการ!$C:$C,'รับ-จ่าย ประจำวัน'!$B188,ธุรการ!W:W)+SUMIF(เส้นแต่งหน้าขนมปัง!$C:$C,'รับ-จ่าย ประจำวัน'!$B188,เส้นแต่งหน้าขนมปัง!W:W)+SUMIF('วางแผนBC,CJ'!$C:$C,'รับ-จ่าย ประจำวัน'!$B188,'วางแผนBC,CJ'!W:W)+SUMIF(RD!$C:$C,'รับ-จ่าย ประจำวัน'!$B188,RD!W:W)+SUMIF('FG,ออนไล,คัดแยก'!$C:$C,'รับ-จ่าย ประจำวัน'!$B188,'FG,ออนไล,คัดแยก'!W:W)</f>
        <v>0</v>
      </c>
      <c r="BE188" s="16">
        <f>SUMIF(เตรียมส่วนผสม!$C:$C,'รับ-จ่าย ประจำวัน'!$B188,เตรียมส่วนผสม!X:X)+SUMIF(กวนไส้!$C:$C,'รับ-จ่าย ประจำวัน'!$B188,กวนไส้!X:X)+SUMIF(ผลิต1!$C:$C,'รับ-จ่าย ประจำวัน'!$B188,ผลิต1!X:X)+SUMIF(ผลิต2!$C:$C,'รับ-จ่าย ประจำวัน'!$B188,ผลิต2!X:X)+SUMIF(เส้นแต่งหน้าขนมเค้ก!$C:$C,'รับ-จ่าย ประจำวัน'!$B188,เส้นแต่งหน้าขนมเค้ก!X:X)+SUMIF(แพ็ค!$C:$C,'รับ-จ่าย ประจำวัน'!$B188,แพ็ค!X:X)+SUMIF(ธุรการ!$C:$C,'รับ-จ่าย ประจำวัน'!$B188,ธุรการ!X:X)+SUMIF(เส้นแต่งหน้าขนมปัง!$C:$C,'รับ-จ่าย ประจำวัน'!$B188,เส้นแต่งหน้าขนมปัง!X:X)+SUMIF('วางแผนBC,CJ'!$C:$C,'รับ-จ่าย ประจำวัน'!$B188,'วางแผนBC,CJ'!X:X)+SUMIF(RD!$C:$C,'รับ-จ่าย ประจำวัน'!$B188,RD!X:X)+SUMIF('FG,ออนไล,คัดแยก'!$C:$C,'รับ-จ่าย ประจำวัน'!$B188,'FG,ออนไล,คัดแยก'!X:X)</f>
        <v>0</v>
      </c>
      <c r="BF188" s="16">
        <f>SUMIF(เตรียมส่วนผสม!$C:$C,'รับ-จ่าย ประจำวัน'!$B188,เตรียมส่วนผสม!Y:Y)+SUMIF(กวนไส้!$C:$C,'รับ-จ่าย ประจำวัน'!$B188,กวนไส้!Y:Y)+SUMIF(ผลิต1!$C:$C,'รับ-จ่าย ประจำวัน'!$B188,ผลิต1!Y:Y)+SUMIF(ผลิต2!$C:$C,'รับ-จ่าย ประจำวัน'!$B188,ผลิต2!Y:Y)+SUMIF(เส้นแต่งหน้าขนมเค้ก!$C:$C,'รับ-จ่าย ประจำวัน'!$B188,เส้นแต่งหน้าขนมเค้ก!Y:Y)+SUMIF(แพ็ค!$C:$C,'รับ-จ่าย ประจำวัน'!$B188,แพ็ค!Y:Y)+SUMIF(ธุรการ!$C:$C,'รับ-จ่าย ประจำวัน'!$B188,ธุรการ!Y:Y)+SUMIF(เส้นแต่งหน้าขนมปัง!$C:$C,'รับ-จ่าย ประจำวัน'!$B188,เส้นแต่งหน้าขนมปัง!Y:Y)+SUMIF('วางแผนBC,CJ'!$C:$C,'รับ-จ่าย ประจำวัน'!$B188,'วางแผนBC,CJ'!Y:Y)+SUMIF(RD!$C:$C,'รับ-จ่าย ประจำวัน'!$B188,RD!Y:Y)+SUMIF('FG,ออนไล,คัดแยก'!$C:$C,'รับ-จ่าย ประจำวัน'!$B188,'FG,ออนไล,คัดแยก'!Y:Y)</f>
        <v>0</v>
      </c>
      <c r="BG188" s="16">
        <f>SUMIF(เตรียมส่วนผสม!$C:$C,'รับ-จ่าย ประจำวัน'!$B188,เตรียมส่วนผสม!Z:Z)+SUMIF(กวนไส้!$C:$C,'รับ-จ่าย ประจำวัน'!$B188,กวนไส้!Z:Z)+SUMIF(ผลิต1!$C:$C,'รับ-จ่าย ประจำวัน'!$B188,ผลิต1!Z:Z)+SUMIF(ผลิต2!$C:$C,'รับ-จ่าย ประจำวัน'!$B188,ผลิต2!Z:Z)+SUMIF(เส้นแต่งหน้าขนมเค้ก!$C:$C,'รับ-จ่าย ประจำวัน'!$B188,เส้นแต่งหน้าขนมเค้ก!Z:Z)+SUMIF(แพ็ค!$C:$C,'รับ-จ่าย ประจำวัน'!$B188,แพ็ค!Z:Z)+SUMIF(ธุรการ!$C:$C,'รับ-จ่าย ประจำวัน'!$B188,ธุรการ!Z:Z)+SUMIF(เส้นแต่งหน้าขนมปัง!$C:$C,'รับ-จ่าย ประจำวัน'!$B188,เส้นแต่งหน้าขนมปัง!Z:Z)+SUMIF('วางแผนBC,CJ'!$C:$C,'รับ-จ่าย ประจำวัน'!$B188,'วางแผนBC,CJ'!Z:Z)+SUMIF(RD!$C:$C,'รับ-จ่าย ประจำวัน'!$B188,RD!Z:Z)+SUMIF('FG,ออนไล,คัดแยก'!$C:$C,'รับ-จ่าย ประจำวัน'!$B188,'FG,ออนไล,คัดแยก'!Z:Z)</f>
        <v>0</v>
      </c>
      <c r="BH188" s="16">
        <f>SUMIF(เตรียมส่วนผสม!$C:$C,'รับ-จ่าย ประจำวัน'!$B188,เตรียมส่วนผสม!AA:AA)+SUMIF(กวนไส้!$C:$C,'รับ-จ่าย ประจำวัน'!$B188,กวนไส้!AA:AA)+SUMIF(ผลิต1!$C:$C,'รับ-จ่าย ประจำวัน'!$B188,ผลิต1!AA:AA)+SUMIF(ผลิต2!$C:$C,'รับ-จ่าย ประจำวัน'!$B188,ผลิต2!AA:AA)+SUMIF(เส้นแต่งหน้าขนมเค้ก!$C:$C,'รับ-จ่าย ประจำวัน'!$B188,เส้นแต่งหน้าขนมเค้ก!AA:AA)+SUMIF(แพ็ค!$C:$C,'รับ-จ่าย ประจำวัน'!$B188,แพ็ค!AA:AA)+SUMIF(ธุรการ!$C:$C,'รับ-จ่าย ประจำวัน'!$B188,ธุรการ!AA:AA)+SUMIF(เส้นแต่งหน้าขนมปัง!$C:$C,'รับ-จ่าย ประจำวัน'!$B188,เส้นแต่งหน้าขนมปัง!AA:AA)+SUMIF('วางแผนBC,CJ'!$C:$C,'รับ-จ่าย ประจำวัน'!$B188,'วางแผนBC,CJ'!AA:AA)+SUMIF(RD!$C:$C,'รับ-จ่าย ประจำวัน'!$B188,RD!AA:AA)+SUMIF('FG,ออนไล,คัดแยก'!$C:$C,'รับ-จ่าย ประจำวัน'!$B188,'FG,ออนไล,คัดแยก'!AA:AA)</f>
        <v>0</v>
      </c>
      <c r="BI188" s="16">
        <f>SUMIF(เตรียมส่วนผสม!$C:$C,'รับ-จ่าย ประจำวัน'!$B188,เตรียมส่วนผสม!AB:AB)+SUMIF(กวนไส้!$C:$C,'รับ-จ่าย ประจำวัน'!$B188,กวนไส้!AB:AB)+SUMIF(ผลิต1!$C:$C,'รับ-จ่าย ประจำวัน'!$B188,ผลิต1!AB:AB)+SUMIF(ผลิต2!$C:$C,'รับ-จ่าย ประจำวัน'!$B188,ผลิต2!AB:AB)+SUMIF(เส้นแต่งหน้าขนมเค้ก!$C:$C,'รับ-จ่าย ประจำวัน'!$B188,เส้นแต่งหน้าขนมเค้ก!AB:AB)+SUMIF(แพ็ค!$C:$C,'รับ-จ่าย ประจำวัน'!$B188,แพ็ค!AB:AB)+SUMIF(ธุรการ!$C:$C,'รับ-จ่าย ประจำวัน'!$B188,ธุรการ!AB:AB)+SUMIF(เส้นแต่งหน้าขนมปัง!$C:$C,'รับ-จ่าย ประจำวัน'!$B188,เส้นแต่งหน้าขนมปัง!AB:AB)+SUMIF('วางแผนBC,CJ'!$C:$C,'รับ-จ่าย ประจำวัน'!$B188,'วางแผนBC,CJ'!AB:AB)+SUMIF(RD!$C:$C,'รับ-จ่าย ประจำวัน'!$B188,RD!AB:AB)+SUMIF('FG,ออนไล,คัดแยก'!$C:$C,'รับ-จ่าย ประจำวัน'!$B188,'FG,ออนไล,คัดแยก'!AB:AB)</f>
        <v>0</v>
      </c>
      <c r="BJ188" s="16">
        <f>SUMIF(เตรียมส่วนผสม!$C:$C,'รับ-จ่าย ประจำวัน'!$B188,เตรียมส่วนผสม!AC:AC)+SUMIF(กวนไส้!$C:$C,'รับ-จ่าย ประจำวัน'!$B188,กวนไส้!AC:AC)+SUMIF(ผลิต1!$C:$C,'รับ-จ่าย ประจำวัน'!$B188,ผลิต1!AC:AC)+SUMIF(ผลิต2!$C:$C,'รับ-จ่าย ประจำวัน'!$B188,ผลิต2!AC:AC)+SUMIF(เส้นแต่งหน้าขนมเค้ก!$C:$C,'รับ-จ่าย ประจำวัน'!$B188,เส้นแต่งหน้าขนมเค้ก!AC:AC)+SUMIF(แพ็ค!$C:$C,'รับ-จ่าย ประจำวัน'!$B188,แพ็ค!AC:AC)+SUMIF(ธุรการ!$C:$C,'รับ-จ่าย ประจำวัน'!$B188,ธุรการ!AC:AC)+SUMIF(เส้นแต่งหน้าขนมปัง!$C:$C,'รับ-จ่าย ประจำวัน'!$B188,เส้นแต่งหน้าขนมปัง!AC:AC)+SUMIF('วางแผนBC,CJ'!$C:$C,'รับ-จ่าย ประจำวัน'!$B188,'วางแผนBC,CJ'!AC:AC)+SUMIF(RD!$C:$C,'รับ-จ่าย ประจำวัน'!$B188,RD!AC:AC)+SUMIF('FG,ออนไล,คัดแยก'!$C:$C,'รับ-จ่าย ประจำวัน'!$B188,'FG,ออนไล,คัดแยก'!AC:AC)</f>
        <v>0</v>
      </c>
      <c r="BK188" s="16">
        <f>SUMIF(เตรียมส่วนผสม!$C:$C,'รับ-จ่าย ประจำวัน'!$B188,เตรียมส่วนผสม!AD:AD)+SUMIF(กวนไส้!$C:$C,'รับ-จ่าย ประจำวัน'!$B188,กวนไส้!AD:AD)+SUMIF(ผลิต1!$C:$C,'รับ-จ่าย ประจำวัน'!$B188,ผลิต1!AD:AD)+SUMIF(ผลิต2!$C:$C,'รับ-จ่าย ประจำวัน'!$B188,ผลิต2!AD:AD)+SUMIF(เส้นแต่งหน้าขนมเค้ก!$C:$C,'รับ-จ่าย ประจำวัน'!$B188,เส้นแต่งหน้าขนมเค้ก!AD:AD)+SUMIF(แพ็ค!$C:$C,'รับ-จ่าย ประจำวัน'!$B188,แพ็ค!AD:AD)+SUMIF(ธุรการ!$C:$C,'รับ-จ่าย ประจำวัน'!$B188,ธุรการ!AD:AD)+SUMIF(เส้นแต่งหน้าขนมปัง!$C:$C,'รับ-จ่าย ประจำวัน'!$B188,เส้นแต่งหน้าขนมปัง!AD:AD)+SUMIF('วางแผนBC,CJ'!$C:$C,'รับ-จ่าย ประจำวัน'!$B188,'วางแผนBC,CJ'!AD:AD)+SUMIF(RD!$C:$C,'รับ-จ่าย ประจำวัน'!$B188,RD!AD:AD)+SUMIF('FG,ออนไล,คัดแยก'!$C:$C,'รับ-จ่าย ประจำวัน'!$B188,'FG,ออนไล,คัดแยก'!AD:AD)</f>
        <v>0</v>
      </c>
      <c r="BL188" s="16">
        <f>SUMIF(เตรียมส่วนผสม!$C:$C,'รับ-จ่าย ประจำวัน'!$B188,เตรียมส่วนผสม!AE:AE)+SUMIF(กวนไส้!$C:$C,'รับ-จ่าย ประจำวัน'!$B188,กวนไส้!AE:AE)+SUMIF(ผลิต1!$C:$C,'รับ-จ่าย ประจำวัน'!$B188,ผลิต1!AE:AE)+SUMIF(ผลิต2!$C:$C,'รับ-จ่าย ประจำวัน'!$B188,ผลิต2!AE:AE)+SUMIF(เส้นแต่งหน้าขนมเค้ก!$C:$C,'รับ-จ่าย ประจำวัน'!$B188,เส้นแต่งหน้าขนมเค้ก!AE:AE)+SUMIF(แพ็ค!$C:$C,'รับ-จ่าย ประจำวัน'!$B188,แพ็ค!AE:AE)+SUMIF(ธุรการ!$C:$C,'รับ-จ่าย ประจำวัน'!$B188,ธุรการ!AE:AE)+SUMIF(เส้นแต่งหน้าขนมปัง!$C:$C,'รับ-จ่าย ประจำวัน'!$B188,เส้นแต่งหน้าขนมปัง!AE:AE)+SUMIF('วางแผนBC,CJ'!$C:$C,'รับ-จ่าย ประจำวัน'!$B188,'วางแผนBC,CJ'!AE:AE)+SUMIF(RD!$C:$C,'รับ-จ่าย ประจำวัน'!$B188,RD!AE:AE)+SUMIF('FG,ออนไล,คัดแยก'!$C:$C,'รับ-จ่าย ประจำวัน'!$B188,'FG,ออนไล,คัดแยก'!AE:AE)</f>
        <v>0</v>
      </c>
      <c r="BM188" s="16">
        <f>SUMIF(เตรียมส่วนผสม!$C:$C,'รับ-จ่าย ประจำวัน'!$B188,เตรียมส่วนผสม!AF:AF)+SUMIF(กวนไส้!$C:$C,'รับ-จ่าย ประจำวัน'!$B188,กวนไส้!AF:AF)+SUMIF(ผลิต1!$C:$C,'รับ-จ่าย ประจำวัน'!$B188,ผลิต1!AF:AF)+SUMIF(ผลิต2!$C:$C,'รับ-จ่าย ประจำวัน'!$B188,ผลิต2!AF:AF)+SUMIF(เส้นแต่งหน้าขนมเค้ก!$C:$C,'รับ-จ่าย ประจำวัน'!$B188,เส้นแต่งหน้าขนมเค้ก!AF:AF)+SUMIF(แพ็ค!$C:$C,'รับ-จ่าย ประจำวัน'!$B188,แพ็ค!AF:AF)+SUMIF(ธุรการ!$C:$C,'รับ-จ่าย ประจำวัน'!$B188,ธุรการ!AF:AF)+SUMIF(เส้นแต่งหน้าขนมปัง!$C:$C,'รับ-จ่าย ประจำวัน'!$B188,เส้นแต่งหน้าขนมปัง!AF:AF)+SUMIF('วางแผนBC,CJ'!$C:$C,'รับ-จ่าย ประจำวัน'!$B188,'วางแผนBC,CJ'!AF:AF)+SUMIF(RD!$C:$C,'รับ-จ่าย ประจำวัน'!$B188,RD!AF:AF)+SUMIF('FG,ออนไล,คัดแยก'!$C:$C,'รับ-จ่าย ประจำวัน'!$B188,'FG,ออนไล,คัดแยก'!AF:AF)</f>
        <v>0</v>
      </c>
      <c r="BN188" s="16">
        <f>SUMIF(เตรียมส่วนผสม!$C:$C,'รับ-จ่าย ประจำวัน'!$B188,เตรียมส่วนผสม!AG:AG)+SUMIF(กวนไส้!$C:$C,'รับ-จ่าย ประจำวัน'!$B188,กวนไส้!AG:AG)+SUMIF(ผลิต1!$C:$C,'รับ-จ่าย ประจำวัน'!$B188,ผลิต1!AG:AG)+SUMIF(ผลิต2!$C:$C,'รับ-จ่าย ประจำวัน'!$B188,ผลิต2!AG:AG)+SUMIF(เส้นแต่งหน้าขนมเค้ก!$C:$C,'รับ-จ่าย ประจำวัน'!$B188,เส้นแต่งหน้าขนมเค้ก!AG:AG)+SUMIF(แพ็ค!$C:$C,'รับ-จ่าย ประจำวัน'!$B188,แพ็ค!AG:AG)+SUMIF(ธุรการ!$C:$C,'รับ-จ่าย ประจำวัน'!$B188,ธุรการ!AG:AG)+SUMIF(เส้นแต่งหน้าขนมปัง!$C:$C,'รับ-จ่าย ประจำวัน'!$B188,เส้นแต่งหน้าขนมปัง!AG:AG)+SUMIF('วางแผนBC,CJ'!$C:$C,'รับ-จ่าย ประจำวัน'!$B188,'วางแผนBC,CJ'!AG:AG)+SUMIF(RD!$C:$C,'รับ-จ่าย ประจำวัน'!$B188,RD!AG:AG)+SUMIF('FG,ออนไล,คัดแยก'!$C:$C,'รับ-จ่าย ประจำวัน'!$B188,'FG,ออนไล,คัดแยก'!AG:AG)</f>
        <v>0</v>
      </c>
      <c r="BO188" s="16">
        <f>SUMIF(เตรียมส่วนผสม!$C:$C,'รับ-จ่าย ประจำวัน'!$B188,เตรียมส่วนผสม!AH:AH)+SUMIF(กวนไส้!$C:$C,'รับ-จ่าย ประจำวัน'!$B188,กวนไส้!AH:AH)+SUMIF(ผลิต1!$C:$C,'รับ-จ่าย ประจำวัน'!$B188,ผลิต1!AH:AH)+SUMIF(ผลิต2!$C:$C,'รับ-จ่าย ประจำวัน'!$B188,ผลิต2!AH:AH)+SUMIF(เส้นแต่งหน้าขนมเค้ก!$C:$C,'รับ-จ่าย ประจำวัน'!$B188,เส้นแต่งหน้าขนมเค้ก!AH:AH)+SUMIF(แพ็ค!$C:$C,'รับ-จ่าย ประจำวัน'!$B188,แพ็ค!AH:AH)+SUMIF(ธุรการ!$C:$C,'รับ-จ่าย ประจำวัน'!$B188,ธุรการ!AH:AH)+SUMIF(เส้นแต่งหน้าขนมปัง!$C:$C,'รับ-จ่าย ประจำวัน'!$B188,เส้นแต่งหน้าขนมปัง!AH:AH)+SUMIF('วางแผนBC,CJ'!$C:$C,'รับ-จ่าย ประจำวัน'!$B188,'วางแผนBC,CJ'!AH:AH)+SUMIF(RD!$C:$C,'รับ-จ่าย ประจำวัน'!$B188,RD!AH:AH)+SUMIF('FG,ออนไล,คัดแยก'!$C:$C,'รับ-จ่าย ประจำวัน'!$B188,'FG,ออนไล,คัดแยก'!AH:AH)</f>
        <v>0</v>
      </c>
      <c r="BP188" s="16">
        <f>SUMIF(เตรียมส่วนผสม!$C:$C,'รับ-จ่าย ประจำวัน'!$B188,เตรียมส่วนผสม!AI:AI)+SUMIF(กวนไส้!$C:$C,'รับ-จ่าย ประจำวัน'!$B188,กวนไส้!AI:AI)+SUMIF(ผลิต1!$C:$C,'รับ-จ่าย ประจำวัน'!$B188,ผลิต1!AI:AI)+SUMIF(ผลิต2!$C:$C,'รับ-จ่าย ประจำวัน'!$B188,ผลิต2!AI:AI)+SUMIF(เส้นแต่งหน้าขนมเค้ก!$C:$C,'รับ-จ่าย ประจำวัน'!$B188,เส้นแต่งหน้าขนมเค้ก!AI:AI)+SUMIF(แพ็ค!$C:$C,'รับ-จ่าย ประจำวัน'!$B188,แพ็ค!AI:AI)+SUMIF(ธุรการ!$C:$C,'รับ-จ่าย ประจำวัน'!$B188,ธุรการ!AI:AI)+SUMIF(เส้นแต่งหน้าขนมปัง!$C:$C,'รับ-จ่าย ประจำวัน'!$B188,เส้นแต่งหน้าขนมปัง!AI:AI)+SUMIF('วางแผนBC,CJ'!$C:$C,'รับ-จ่าย ประจำวัน'!$B188,'วางแผนBC,CJ'!AI:AI)+SUMIF(RD!$C:$C,'รับ-จ่าย ประจำวัน'!$B188,RD!AI:AI)+SUMIF('FG,ออนไล,คัดแยก'!$C:$C,'รับ-จ่าย ประจำวัน'!$B188,'FG,ออนไล,คัดแยก'!AI:AI)</f>
        <v>0</v>
      </c>
      <c r="BQ188" s="16">
        <f>SUMIF(เตรียมส่วนผสม!$C:$C,'รับ-จ่าย ประจำวัน'!$B188,เตรียมส่วนผสม!AJ:AJ)+SUMIF(กวนไส้!$C:$C,'รับ-จ่าย ประจำวัน'!$B188,กวนไส้!AJ:AJ)+SUMIF(ผลิต1!$C:$C,'รับ-จ่าย ประจำวัน'!$B188,ผลิต1!AJ:AJ)+SUMIF(ผลิต2!$C:$C,'รับ-จ่าย ประจำวัน'!$B188,ผลิต2!AJ:AJ)+SUMIF(เส้นแต่งหน้าขนมเค้ก!$C:$C,'รับ-จ่าย ประจำวัน'!$B188,เส้นแต่งหน้าขนมเค้ก!AJ:AJ)+SUMIF(แพ็ค!$C:$C,'รับ-จ่าย ประจำวัน'!$B188,แพ็ค!AJ:AJ)+SUMIF(ธุรการ!$C:$C,'รับ-จ่าย ประจำวัน'!$B188,ธุรการ!AJ:AJ)+SUMIF(เส้นแต่งหน้าขนมปัง!$C:$C,'รับ-จ่าย ประจำวัน'!$B188,เส้นแต่งหน้าขนมปัง!AJ:AJ)+SUMIF('วางแผนBC,CJ'!$C:$C,'รับ-จ่าย ประจำวัน'!$B188,'วางแผนBC,CJ'!AJ:AJ)+SUMIF(RD!$C:$C,'รับ-จ่าย ประจำวัน'!$B188,RD!AJ:AJ)+SUMIF('FG,ออนไล,คัดแยก'!$C:$C,'รับ-จ่าย ประจำวัน'!$B188,'FG,ออนไล,คัดแยก'!AJ:AJ)</f>
        <v>0</v>
      </c>
      <c r="BR188" s="16">
        <f>SUMIF(เตรียมส่วนผสม!$C:$C,'รับ-จ่าย ประจำวัน'!$B188,เตรียมส่วนผสม!AK:AK)+SUMIF(กวนไส้!$C:$C,'รับ-จ่าย ประจำวัน'!$B188,กวนไส้!AK:AK)+SUMIF(ผลิต1!$C:$C,'รับ-จ่าย ประจำวัน'!$B188,ผลิต1!AK:AK)+SUMIF(ผลิต2!$C:$C,'รับ-จ่าย ประจำวัน'!$B188,ผลิต2!AK:AK)+SUMIF(เส้นแต่งหน้าขนมเค้ก!$C:$C,'รับ-จ่าย ประจำวัน'!$B188,เส้นแต่งหน้าขนมเค้ก!AK:AK)+SUMIF(แพ็ค!$C:$C,'รับ-จ่าย ประจำวัน'!$B188,แพ็ค!AK:AK)+SUMIF(ธุรการ!$C:$C,'รับ-จ่าย ประจำวัน'!$B188,ธุรการ!AK:AK)+SUMIF(เส้นแต่งหน้าขนมปัง!$C:$C,'รับ-จ่าย ประจำวัน'!$B188,เส้นแต่งหน้าขนมปัง!AK:AK)+SUMIF('วางแผนBC,CJ'!$C:$C,'รับ-จ่าย ประจำวัน'!$B188,'วางแผนBC,CJ'!AK:AK)+SUMIF(RD!$C:$C,'รับ-จ่าย ประจำวัน'!$B188,RD!AK:AK)+SUMIF('FG,ออนไล,คัดแยก'!$C:$C,'รับ-จ่าย ประจำวัน'!$B188,'FG,ออนไล,คัดแยก'!AK:AK)</f>
        <v>0</v>
      </c>
      <c r="BS188" s="16">
        <f>SUMIF(เตรียมส่วนผสม!$C:$C,'รับ-จ่าย ประจำวัน'!$B188,เตรียมส่วนผสม!AL:AL)+SUMIF(กวนไส้!$C:$C,'รับ-จ่าย ประจำวัน'!$B188,กวนไส้!AL:AL)+SUMIF(ผลิต1!$C:$C,'รับ-จ่าย ประจำวัน'!$B188,ผลิต1!AL:AL)+SUMIF(ผลิต2!$C:$C,'รับ-จ่าย ประจำวัน'!$B188,ผลิต2!AL:AL)+SUMIF(เส้นแต่งหน้าขนมเค้ก!$C:$C,'รับ-จ่าย ประจำวัน'!$B188,เส้นแต่งหน้าขนมเค้ก!AL:AL)+SUMIF(แพ็ค!$C:$C,'รับ-จ่าย ประจำวัน'!$B188,แพ็ค!AL:AL)+SUMIF(ธุรการ!$C:$C,'รับ-จ่าย ประจำวัน'!$B188,ธุรการ!AL:AL)+SUMIF(เส้นแต่งหน้าขนมปัง!$C:$C,'รับ-จ่าย ประจำวัน'!$B188,เส้นแต่งหน้าขนมปัง!AL:AL)+SUMIF('วางแผนBC,CJ'!$C:$C,'รับ-จ่าย ประจำวัน'!$B188,'วางแผนBC,CJ'!AL:AL)+SUMIF(RD!$C:$C,'รับ-จ่าย ประจำวัน'!$B188,RD!AL:AL)+SUMIF('FG,ออนไล,คัดแยก'!$C:$C,'รับ-จ่าย ประจำวัน'!$B188,'FG,ออนไล,คัดแยก'!AL:AL)</f>
        <v>0</v>
      </c>
      <c r="BT188" s="18">
        <f t="shared" si="36"/>
        <v>0</v>
      </c>
      <c r="BU188" s="116"/>
      <c r="BV188" s="146">
        <f t="shared" si="37"/>
        <v>5040</v>
      </c>
      <c r="BW188" s="183">
        <v>30</v>
      </c>
      <c r="BX188" s="172">
        <f t="shared" si="42"/>
        <v>0</v>
      </c>
      <c r="BY188" s="188" t="e">
        <f t="shared" si="40"/>
        <v>#DIV/0!</v>
      </c>
      <c r="BZ188" s="180" t="e">
        <f t="shared" ca="1" si="38"/>
        <v>#DIV/0!</v>
      </c>
      <c r="CA188" s="93"/>
      <c r="CB188" s="93"/>
      <c r="CC188" s="93"/>
      <c r="CD188" s="93"/>
      <c r="CE188" s="93"/>
      <c r="CF188" s="93"/>
      <c r="CG188" s="93"/>
      <c r="CH188" s="93"/>
      <c r="CI188" s="93"/>
      <c r="CJ188" s="94"/>
      <c r="CK188" s="9">
        <f t="shared" si="41"/>
        <v>5040</v>
      </c>
    </row>
    <row r="189" spans="1:89" hidden="1" x14ac:dyDescent="0.5">
      <c r="A189" s="149"/>
      <c r="B189" s="34" t="s">
        <v>699</v>
      </c>
      <c r="C189" s="10" t="s">
        <v>700</v>
      </c>
      <c r="D189" s="135" t="s">
        <v>91</v>
      </c>
      <c r="E189" s="11">
        <v>0</v>
      </c>
      <c r="F189" s="161" t="s">
        <v>1605</v>
      </c>
      <c r="G189" s="11" t="s">
        <v>693</v>
      </c>
      <c r="H189" s="12">
        <v>15280</v>
      </c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3"/>
      <c r="AF189" s="13"/>
      <c r="AG189" s="13"/>
      <c r="AH189" s="13"/>
      <c r="AI189" s="14"/>
      <c r="AJ189" s="14"/>
      <c r="AK189" s="14"/>
      <c r="AL189" s="14"/>
      <c r="AM189" s="14"/>
      <c r="AN189" s="15">
        <f t="shared" si="35"/>
        <v>0</v>
      </c>
      <c r="AO189" s="16">
        <f>SUMIF(เตรียมส่วนผสม!$C:$C,'รับ-จ่าย ประจำวัน'!$B189,เตรียมส่วนผสม!H:H)+SUMIF(กวนไส้!$C:$C,'รับ-จ่าย ประจำวัน'!$B189,กวนไส้!H:H)+SUMIF(ผลิต1!$C:$C,'รับ-จ่าย ประจำวัน'!$B189,ผลิต1!H:H)+SUMIF(ผลิต2!$C:$C,'รับ-จ่าย ประจำวัน'!$B189,ผลิต2!H:H)+SUMIF(เส้นแต่งหน้าขนมเค้ก!$C:$C,'รับ-จ่าย ประจำวัน'!$B189,เส้นแต่งหน้าขนมเค้ก!H:H)+SUMIF(แพ็ค!$C:$C,'รับ-จ่าย ประจำวัน'!$B189,แพ็ค!H:H)+SUMIF(ธุรการ!$C:$C,'รับ-จ่าย ประจำวัน'!$B189,ธุรการ!H:H)+SUMIF(เส้นแต่งหน้าขนมปัง!$C:$C,'รับ-จ่าย ประจำวัน'!$B189,เส้นแต่งหน้าขนมปัง!H:H)+SUMIF('วางแผนBC,CJ'!$C:$C,'รับ-จ่าย ประจำวัน'!$B189,'วางแผนBC,CJ'!H:H)+SUMIF(RD!$C:$C,'รับ-จ่าย ประจำวัน'!$B189,RD!H:H)+SUMIF('FG,ออนไล,คัดแยก'!$C:$C,'รับ-จ่าย ประจำวัน'!$B189,'FG,ออนไล,คัดแยก'!H:H)</f>
        <v>0</v>
      </c>
      <c r="AP189" s="16">
        <f>SUMIF(เตรียมส่วนผสม!$C:$C,'รับ-จ่าย ประจำวัน'!$B189,เตรียมส่วนผสม!I:I)+SUMIF(กวนไส้!$C:$C,'รับ-จ่าย ประจำวัน'!$B189,กวนไส้!I:I)+SUMIF(ผลิต1!$C:$C,'รับ-จ่าย ประจำวัน'!$B189,ผลิต1!I:I)+SUMIF(ผลิต2!$C:$C,'รับ-จ่าย ประจำวัน'!$B189,ผลิต2!I:I)+SUMIF(เส้นแต่งหน้าขนมเค้ก!$C:$C,'รับ-จ่าย ประจำวัน'!$B189,เส้นแต่งหน้าขนมเค้ก!I:I)+SUMIF(แพ็ค!$C:$C,'รับ-จ่าย ประจำวัน'!$B189,แพ็ค!I:I)+SUMIF(ธุรการ!$C:$C,'รับ-จ่าย ประจำวัน'!$B189,ธุรการ!I:I)+SUMIF(เส้นแต่งหน้าขนมปัง!$C:$C,'รับ-จ่าย ประจำวัน'!$B189,เส้นแต่งหน้าขนมปัง!I:I)+SUMIF('วางแผนBC,CJ'!$C:$C,'รับ-จ่าย ประจำวัน'!$B189,'วางแผนBC,CJ'!I:I)+SUMIF(RD!$C:$C,'รับ-จ่าย ประจำวัน'!$B189,RD!I:I)+SUMIF('FG,ออนไล,คัดแยก'!$C:$C,'รับ-จ่าย ประจำวัน'!$B189,'FG,ออนไล,คัดแยก'!I:I)</f>
        <v>0</v>
      </c>
      <c r="AQ189" s="16">
        <f>SUMIF(เตรียมส่วนผสม!$C:$C,'รับ-จ่าย ประจำวัน'!$B189,เตรียมส่วนผสม!J:J)+SUMIF(กวนไส้!$C:$C,'รับ-จ่าย ประจำวัน'!$B189,กวนไส้!J:J)+SUMIF(ผลิต1!$C:$C,'รับ-จ่าย ประจำวัน'!$B189,ผลิต1!J:J)+SUMIF(ผลิต2!$C:$C,'รับ-จ่าย ประจำวัน'!$B189,ผลิต2!J:J)+SUMIF(เส้นแต่งหน้าขนมเค้ก!$C:$C,'รับ-จ่าย ประจำวัน'!$B189,เส้นแต่งหน้าขนมเค้ก!J:J)+SUMIF(แพ็ค!$C:$C,'รับ-จ่าย ประจำวัน'!$B189,แพ็ค!J:J)+SUMIF(ธุรการ!$C:$C,'รับ-จ่าย ประจำวัน'!$B189,ธุรการ!J:J)+SUMIF(เส้นแต่งหน้าขนมปัง!$C:$C,'รับ-จ่าย ประจำวัน'!$B189,เส้นแต่งหน้าขนมปัง!J:J)+SUMIF('วางแผนBC,CJ'!$C:$C,'รับ-จ่าย ประจำวัน'!$B189,'วางแผนBC,CJ'!J:J)+SUMIF(RD!$C:$C,'รับ-จ่าย ประจำวัน'!$B189,RD!J:J)+SUMIF('FG,ออนไล,คัดแยก'!$C:$C,'รับ-จ่าย ประจำวัน'!$B189,'FG,ออนไล,คัดแยก'!J:J)</f>
        <v>0</v>
      </c>
      <c r="AR189" s="16">
        <f>SUMIF(เตรียมส่วนผสม!$C:$C,'รับ-จ่าย ประจำวัน'!$B189,เตรียมส่วนผสม!K:K)+SUMIF(กวนไส้!$C:$C,'รับ-จ่าย ประจำวัน'!$B189,กวนไส้!K:K)+SUMIF(ผลิต1!$C:$C,'รับ-จ่าย ประจำวัน'!$B189,ผลิต1!K:K)+SUMIF(ผลิต2!$C:$C,'รับ-จ่าย ประจำวัน'!$B189,ผลิต2!K:K)+SUMIF(เส้นแต่งหน้าขนมเค้ก!$C:$C,'รับ-จ่าย ประจำวัน'!$B189,เส้นแต่งหน้าขนมเค้ก!K:K)+SUMIF(แพ็ค!$C:$C,'รับ-จ่าย ประจำวัน'!$B189,แพ็ค!K:K)+SUMIF(ธุรการ!$C:$C,'รับ-จ่าย ประจำวัน'!$B189,ธุรการ!K:K)+SUMIF(เส้นแต่งหน้าขนมปัง!$C:$C,'รับ-จ่าย ประจำวัน'!$B189,เส้นแต่งหน้าขนมปัง!K:K)+SUMIF('วางแผนBC,CJ'!$C:$C,'รับ-จ่าย ประจำวัน'!$B189,'วางแผนBC,CJ'!K:K)+SUMIF(RD!$C:$C,'รับ-จ่าย ประจำวัน'!$B189,RD!K:K)+SUMIF('FG,ออนไล,คัดแยก'!$C:$C,'รับ-จ่าย ประจำวัน'!$B189,'FG,ออนไล,คัดแยก'!K:K)</f>
        <v>0</v>
      </c>
      <c r="AS189" s="16">
        <f>SUMIF(เตรียมส่วนผสม!$C:$C,'รับ-จ่าย ประจำวัน'!$B189,เตรียมส่วนผสม!L:L)+SUMIF(กวนไส้!$C:$C,'รับ-จ่าย ประจำวัน'!$B189,กวนไส้!L:L)+SUMIF(ผลิต1!$C:$C,'รับ-จ่าย ประจำวัน'!$B189,ผลิต1!L:L)+SUMIF(ผลิต2!$C:$C,'รับ-จ่าย ประจำวัน'!$B189,ผลิต2!L:L)+SUMIF(เส้นแต่งหน้าขนมเค้ก!$C:$C,'รับ-จ่าย ประจำวัน'!$B189,เส้นแต่งหน้าขนมเค้ก!L:L)+SUMIF(แพ็ค!$C:$C,'รับ-จ่าย ประจำวัน'!$B189,แพ็ค!L:L)+SUMIF(ธุรการ!$C:$C,'รับ-จ่าย ประจำวัน'!$B189,ธุรการ!L:L)+SUMIF(เส้นแต่งหน้าขนมปัง!$C:$C,'รับ-จ่าย ประจำวัน'!$B189,เส้นแต่งหน้าขนมปัง!L:L)+SUMIF('วางแผนBC,CJ'!$C:$C,'รับ-จ่าย ประจำวัน'!$B189,'วางแผนBC,CJ'!L:L)+SUMIF(RD!$C:$C,'รับ-จ่าย ประจำวัน'!$B189,RD!L:L)+SUMIF('FG,ออนไล,คัดแยก'!$C:$C,'รับ-จ่าย ประจำวัน'!$B189,'FG,ออนไล,คัดแยก'!L:L)</f>
        <v>0</v>
      </c>
      <c r="AT189" s="16">
        <f>SUMIF(เตรียมส่วนผสม!$C:$C,'รับ-จ่าย ประจำวัน'!$B189,เตรียมส่วนผสม!M:M)+SUMIF(กวนไส้!$C:$C,'รับ-จ่าย ประจำวัน'!$B189,กวนไส้!M:M)+SUMIF(ผลิต1!$C:$C,'รับ-จ่าย ประจำวัน'!$B189,ผลิต1!M:M)+SUMIF(ผลิต2!$C:$C,'รับ-จ่าย ประจำวัน'!$B189,ผลิต2!M:M)+SUMIF(เส้นแต่งหน้าขนมเค้ก!$C:$C,'รับ-จ่าย ประจำวัน'!$B189,เส้นแต่งหน้าขนมเค้ก!M:M)+SUMIF(แพ็ค!$C:$C,'รับ-จ่าย ประจำวัน'!$B189,แพ็ค!M:M)+SUMIF(ธุรการ!$C:$C,'รับ-จ่าย ประจำวัน'!$B189,ธุรการ!M:M)+SUMIF(เส้นแต่งหน้าขนมปัง!$C:$C,'รับ-จ่าย ประจำวัน'!$B189,เส้นแต่งหน้าขนมปัง!M:M)+SUMIF('วางแผนBC,CJ'!$C:$C,'รับ-จ่าย ประจำวัน'!$B189,'วางแผนBC,CJ'!M:M)+SUMIF(RD!$C:$C,'รับ-จ่าย ประจำวัน'!$B189,RD!M:M)+SUMIF('FG,ออนไล,คัดแยก'!$C:$C,'รับ-จ่าย ประจำวัน'!$B189,'FG,ออนไล,คัดแยก'!M:M)</f>
        <v>0</v>
      </c>
      <c r="AU189" s="16">
        <f>SUMIF(เตรียมส่วนผสม!$C:$C,'รับ-จ่าย ประจำวัน'!$B189,เตรียมส่วนผสม!N:N)+SUMIF(กวนไส้!$C:$C,'รับ-จ่าย ประจำวัน'!$B189,กวนไส้!N:N)+SUMIF(ผลิต1!$C:$C,'รับ-จ่าย ประจำวัน'!$B189,ผลิต1!N:N)+SUMIF(ผลิต2!$C:$C,'รับ-จ่าย ประจำวัน'!$B189,ผลิต2!N:N)+SUMIF(เส้นแต่งหน้าขนมเค้ก!$C:$C,'รับ-จ่าย ประจำวัน'!$B189,เส้นแต่งหน้าขนมเค้ก!N:N)+SUMIF(แพ็ค!$C:$C,'รับ-จ่าย ประจำวัน'!$B189,แพ็ค!N:N)+SUMIF(ธุรการ!$C:$C,'รับ-จ่าย ประจำวัน'!$B189,ธุรการ!N:N)+SUMIF(เส้นแต่งหน้าขนมปัง!$C:$C,'รับ-จ่าย ประจำวัน'!$B189,เส้นแต่งหน้าขนมปัง!N:N)+SUMIF('วางแผนBC,CJ'!$C:$C,'รับ-จ่าย ประจำวัน'!$B189,'วางแผนBC,CJ'!N:N)+SUMIF(RD!$C:$C,'รับ-จ่าย ประจำวัน'!$B189,RD!N:N)+SUMIF('FG,ออนไล,คัดแยก'!$C:$C,'รับ-จ่าย ประจำวัน'!$B189,'FG,ออนไล,คัดแยก'!N:N)</f>
        <v>0</v>
      </c>
      <c r="AV189" s="16">
        <f>SUMIF(เตรียมส่วนผสม!$C:$C,'รับ-จ่าย ประจำวัน'!$B189,เตรียมส่วนผสม!O:O)+SUMIF(กวนไส้!$C:$C,'รับ-จ่าย ประจำวัน'!$B189,กวนไส้!O:O)+SUMIF(ผลิต1!$C:$C,'รับ-จ่าย ประจำวัน'!$B189,ผลิต1!O:O)+SUMIF(ผลิต2!$C:$C,'รับ-จ่าย ประจำวัน'!$B189,ผลิต2!O:O)+SUMIF(เส้นแต่งหน้าขนมเค้ก!$C:$C,'รับ-จ่าย ประจำวัน'!$B189,เส้นแต่งหน้าขนมเค้ก!O:O)+SUMIF(แพ็ค!$C:$C,'รับ-จ่าย ประจำวัน'!$B189,แพ็ค!O:O)+SUMIF(ธุรการ!$C:$C,'รับ-จ่าย ประจำวัน'!$B189,ธุรการ!O:O)+SUMIF(เส้นแต่งหน้าขนมปัง!$C:$C,'รับ-จ่าย ประจำวัน'!$B189,เส้นแต่งหน้าขนมปัง!O:O)+SUMIF('วางแผนBC,CJ'!$C:$C,'รับ-จ่าย ประจำวัน'!$B189,'วางแผนBC,CJ'!O:O)+SUMIF(RD!$C:$C,'รับ-จ่าย ประจำวัน'!$B189,RD!O:O)+SUMIF('FG,ออนไล,คัดแยก'!$C:$C,'รับ-จ่าย ประจำวัน'!$B189,'FG,ออนไล,คัดแยก'!O:O)</f>
        <v>0</v>
      </c>
      <c r="AW189" s="16">
        <f>SUMIF(เตรียมส่วนผสม!$C:$C,'รับ-จ่าย ประจำวัน'!$B189,เตรียมส่วนผสม!P:P)+SUMIF(กวนไส้!$C:$C,'รับ-จ่าย ประจำวัน'!$B189,กวนไส้!P:P)+SUMIF(ผลิต1!$C:$C,'รับ-จ่าย ประจำวัน'!$B189,ผลิต1!P:P)+SUMIF(ผลิต2!$C:$C,'รับ-จ่าย ประจำวัน'!$B189,ผลิต2!P:P)+SUMIF(เส้นแต่งหน้าขนมเค้ก!$C:$C,'รับ-จ่าย ประจำวัน'!$B189,เส้นแต่งหน้าขนมเค้ก!P:P)+SUMIF(แพ็ค!$C:$C,'รับ-จ่าย ประจำวัน'!$B189,แพ็ค!P:P)+SUMIF(ธุรการ!$C:$C,'รับ-จ่าย ประจำวัน'!$B189,ธุรการ!P:P)+SUMIF(เส้นแต่งหน้าขนมปัง!$C:$C,'รับ-จ่าย ประจำวัน'!$B189,เส้นแต่งหน้าขนมปัง!P:P)+SUMIF('วางแผนBC,CJ'!$C:$C,'รับ-จ่าย ประจำวัน'!$B189,'วางแผนBC,CJ'!P:P)+SUMIF(RD!$C:$C,'รับ-จ่าย ประจำวัน'!$B189,RD!P:P)+SUMIF('FG,ออนไล,คัดแยก'!$C:$C,'รับ-จ่าย ประจำวัน'!$B189,'FG,ออนไล,คัดแยก'!P:P)</f>
        <v>0</v>
      </c>
      <c r="AX189" s="16">
        <f>SUMIF(เตรียมส่วนผสม!$C:$C,'รับ-จ่าย ประจำวัน'!$B189,เตรียมส่วนผสม!Q:Q)+SUMIF(กวนไส้!$C:$C,'รับ-จ่าย ประจำวัน'!$B189,กวนไส้!Q:Q)+SUMIF(ผลิต1!$C:$C,'รับ-จ่าย ประจำวัน'!$B189,ผลิต1!Q:Q)+SUMIF(ผลิต2!$C:$C,'รับ-จ่าย ประจำวัน'!$B189,ผลิต2!Q:Q)+SUMIF(เส้นแต่งหน้าขนมเค้ก!$C:$C,'รับ-จ่าย ประจำวัน'!$B189,เส้นแต่งหน้าขนมเค้ก!Q:Q)+SUMIF(แพ็ค!$C:$C,'รับ-จ่าย ประจำวัน'!$B189,แพ็ค!Q:Q)+SUMIF(ธุรการ!$C:$C,'รับ-จ่าย ประจำวัน'!$B189,ธุรการ!Q:Q)+SUMIF(เส้นแต่งหน้าขนมปัง!$C:$C,'รับ-จ่าย ประจำวัน'!$B189,เส้นแต่งหน้าขนมปัง!Q:Q)+SUMIF('วางแผนBC,CJ'!$C:$C,'รับ-จ่าย ประจำวัน'!$B189,'วางแผนBC,CJ'!Q:Q)+SUMIF(RD!$C:$C,'รับ-จ่าย ประจำวัน'!$B189,RD!Q:Q)+SUMIF('FG,ออนไล,คัดแยก'!$C:$C,'รับ-จ่าย ประจำวัน'!$B189,'FG,ออนไล,คัดแยก'!Q:Q)</f>
        <v>0</v>
      </c>
      <c r="AY189" s="16">
        <f>SUMIF(เตรียมส่วนผสม!$C:$C,'รับ-จ่าย ประจำวัน'!$B189,เตรียมส่วนผสม!R:R)+SUMIF(กวนไส้!$C:$C,'รับ-จ่าย ประจำวัน'!$B189,กวนไส้!R:R)+SUMIF(ผลิต1!$C:$C,'รับ-จ่าย ประจำวัน'!$B189,ผลิต1!R:R)+SUMIF(ผลิต2!$C:$C,'รับ-จ่าย ประจำวัน'!$B189,ผลิต2!R:R)+SUMIF(เส้นแต่งหน้าขนมเค้ก!$C:$C,'รับ-จ่าย ประจำวัน'!$B189,เส้นแต่งหน้าขนมเค้ก!R:R)+SUMIF(แพ็ค!$C:$C,'รับ-จ่าย ประจำวัน'!$B189,แพ็ค!R:R)+SUMIF(ธุรการ!$C:$C,'รับ-จ่าย ประจำวัน'!$B189,ธุรการ!R:R)+SUMIF(เส้นแต่งหน้าขนมปัง!$C:$C,'รับ-จ่าย ประจำวัน'!$B189,เส้นแต่งหน้าขนมปัง!R:R)+SUMIF('วางแผนBC,CJ'!$C:$C,'รับ-จ่าย ประจำวัน'!$B189,'วางแผนBC,CJ'!R:R)+SUMIF(RD!$C:$C,'รับ-จ่าย ประจำวัน'!$B189,RD!R:R)+SUMIF('FG,ออนไล,คัดแยก'!$C:$C,'รับ-จ่าย ประจำวัน'!$B189,'FG,ออนไล,คัดแยก'!R:R)</f>
        <v>0</v>
      </c>
      <c r="AZ189" s="16">
        <f>SUMIF(เตรียมส่วนผสม!$C:$C,'รับ-จ่าย ประจำวัน'!$B189,เตรียมส่วนผสม!S:S)+SUMIF(กวนไส้!$C:$C,'รับ-จ่าย ประจำวัน'!$B189,กวนไส้!S:S)+SUMIF(ผลิต1!$C:$C,'รับ-จ่าย ประจำวัน'!$B189,ผลิต1!S:S)+SUMIF(ผลิต2!$C:$C,'รับ-จ่าย ประจำวัน'!$B189,ผลิต2!S:S)+SUMIF(เส้นแต่งหน้าขนมเค้ก!$C:$C,'รับ-จ่าย ประจำวัน'!$B189,เส้นแต่งหน้าขนมเค้ก!S:S)+SUMIF(แพ็ค!$C:$C,'รับ-จ่าย ประจำวัน'!$B189,แพ็ค!S:S)+SUMIF(ธุรการ!$C:$C,'รับ-จ่าย ประจำวัน'!$B189,ธุรการ!S:S)+SUMIF(เส้นแต่งหน้าขนมปัง!$C:$C,'รับ-จ่าย ประจำวัน'!$B189,เส้นแต่งหน้าขนมปัง!S:S)+SUMIF('วางแผนBC,CJ'!$C:$C,'รับ-จ่าย ประจำวัน'!$B189,'วางแผนBC,CJ'!S:S)+SUMIF(RD!$C:$C,'รับ-จ่าย ประจำวัน'!$B189,RD!S:S)+SUMIF('FG,ออนไล,คัดแยก'!$C:$C,'รับ-จ่าย ประจำวัน'!$B189,'FG,ออนไล,คัดแยก'!S:S)</f>
        <v>0</v>
      </c>
      <c r="BA189" s="16">
        <f>SUMIF(เตรียมส่วนผสม!$C:$C,'รับ-จ่าย ประจำวัน'!$B189,เตรียมส่วนผสม!T:T)+SUMIF(กวนไส้!$C:$C,'รับ-จ่าย ประจำวัน'!$B189,กวนไส้!T:T)+SUMIF(ผลิต1!$C:$C,'รับ-จ่าย ประจำวัน'!$B189,ผลิต1!T:T)+SUMIF(ผลิต2!$C:$C,'รับ-จ่าย ประจำวัน'!$B189,ผลิต2!T:T)+SUMIF(เส้นแต่งหน้าขนมเค้ก!$C:$C,'รับ-จ่าย ประจำวัน'!$B189,เส้นแต่งหน้าขนมเค้ก!T:T)+SUMIF(แพ็ค!$C:$C,'รับ-จ่าย ประจำวัน'!$B189,แพ็ค!T:T)+SUMIF(ธุรการ!$C:$C,'รับ-จ่าย ประจำวัน'!$B189,ธุรการ!T:T)+SUMIF(เส้นแต่งหน้าขนมปัง!$C:$C,'รับ-จ่าย ประจำวัน'!$B189,เส้นแต่งหน้าขนมปัง!T:T)+SUMIF('วางแผนBC,CJ'!$C:$C,'รับ-จ่าย ประจำวัน'!$B189,'วางแผนBC,CJ'!T:T)+SUMIF(RD!$C:$C,'รับ-จ่าย ประจำวัน'!$B189,RD!T:T)+SUMIF('FG,ออนไล,คัดแยก'!$C:$C,'รับ-จ่าย ประจำวัน'!$B189,'FG,ออนไล,คัดแยก'!T:T)</f>
        <v>0</v>
      </c>
      <c r="BB189" s="16">
        <f>SUMIF(เตรียมส่วนผสม!$C:$C,'รับ-จ่าย ประจำวัน'!$B189,เตรียมส่วนผสม!U:U)+SUMIF(กวนไส้!$C:$C,'รับ-จ่าย ประจำวัน'!$B189,กวนไส้!U:U)+SUMIF(ผลิต1!$C:$C,'รับ-จ่าย ประจำวัน'!$B189,ผลิต1!U:U)+SUMIF(ผลิต2!$C:$C,'รับ-จ่าย ประจำวัน'!$B189,ผลิต2!U:U)+SUMIF(เส้นแต่งหน้าขนมเค้ก!$C:$C,'รับ-จ่าย ประจำวัน'!$B189,เส้นแต่งหน้าขนมเค้ก!U:U)+SUMIF(แพ็ค!$C:$C,'รับ-จ่าย ประจำวัน'!$B189,แพ็ค!U:U)+SUMIF(ธุรการ!$C:$C,'รับ-จ่าย ประจำวัน'!$B189,ธุรการ!U:U)+SUMIF(เส้นแต่งหน้าขนมปัง!$C:$C,'รับ-จ่าย ประจำวัน'!$B189,เส้นแต่งหน้าขนมปัง!U:U)+SUMIF('วางแผนBC,CJ'!$C:$C,'รับ-จ่าย ประจำวัน'!$B189,'วางแผนBC,CJ'!U:U)+SUMIF(RD!$C:$C,'รับ-จ่าย ประจำวัน'!$B189,RD!U:U)+SUMIF('FG,ออนไล,คัดแยก'!$C:$C,'รับ-จ่าย ประจำวัน'!$B189,'FG,ออนไล,คัดแยก'!U:U)</f>
        <v>0</v>
      </c>
      <c r="BC189" s="16">
        <f>SUMIF(เตรียมส่วนผสม!$C:$C,'รับ-จ่าย ประจำวัน'!$B189,เตรียมส่วนผสม!V:V)+SUMIF(กวนไส้!$C:$C,'รับ-จ่าย ประจำวัน'!$B189,กวนไส้!V:V)+SUMIF(ผลิต1!$C:$C,'รับ-จ่าย ประจำวัน'!$B189,ผลิต1!V:V)+SUMIF(ผลิต2!$C:$C,'รับ-จ่าย ประจำวัน'!$B189,ผลิต2!V:V)+SUMIF(เส้นแต่งหน้าขนมเค้ก!$C:$C,'รับ-จ่าย ประจำวัน'!$B189,เส้นแต่งหน้าขนมเค้ก!V:V)+SUMIF(แพ็ค!$C:$C,'รับ-จ่าย ประจำวัน'!$B189,แพ็ค!V:V)+SUMIF(ธุรการ!$C:$C,'รับ-จ่าย ประจำวัน'!$B189,ธุรการ!V:V)+SUMIF(เส้นแต่งหน้าขนมปัง!$C:$C,'รับ-จ่าย ประจำวัน'!$B189,เส้นแต่งหน้าขนมปัง!V:V)+SUMIF('วางแผนBC,CJ'!$C:$C,'รับ-จ่าย ประจำวัน'!$B189,'วางแผนBC,CJ'!V:V)+SUMIF(RD!$C:$C,'รับ-จ่าย ประจำวัน'!$B189,RD!V:V)+SUMIF('FG,ออนไล,คัดแยก'!$C:$C,'รับ-จ่าย ประจำวัน'!$B189,'FG,ออนไล,คัดแยก'!V:V)</f>
        <v>0</v>
      </c>
      <c r="BD189" s="16">
        <f>SUMIF(เตรียมส่วนผสม!$C:$C,'รับ-จ่าย ประจำวัน'!$B189,เตรียมส่วนผสม!W:W)+SUMIF(กวนไส้!$C:$C,'รับ-จ่าย ประจำวัน'!$B189,กวนไส้!W:W)+SUMIF(ผลิต1!$C:$C,'รับ-จ่าย ประจำวัน'!$B189,ผลิต1!W:W)+SUMIF(ผลิต2!$C:$C,'รับ-จ่าย ประจำวัน'!$B189,ผลิต2!W:W)+SUMIF(เส้นแต่งหน้าขนมเค้ก!$C:$C,'รับ-จ่าย ประจำวัน'!$B189,เส้นแต่งหน้าขนมเค้ก!W:W)+SUMIF(แพ็ค!$C:$C,'รับ-จ่าย ประจำวัน'!$B189,แพ็ค!W:W)+SUMIF(ธุรการ!$C:$C,'รับ-จ่าย ประจำวัน'!$B189,ธุรการ!W:W)+SUMIF(เส้นแต่งหน้าขนมปัง!$C:$C,'รับ-จ่าย ประจำวัน'!$B189,เส้นแต่งหน้าขนมปัง!W:W)+SUMIF('วางแผนBC,CJ'!$C:$C,'รับ-จ่าย ประจำวัน'!$B189,'วางแผนBC,CJ'!W:W)+SUMIF(RD!$C:$C,'รับ-จ่าย ประจำวัน'!$B189,RD!W:W)+SUMIF('FG,ออนไล,คัดแยก'!$C:$C,'รับ-จ่าย ประจำวัน'!$B189,'FG,ออนไล,คัดแยก'!W:W)</f>
        <v>0</v>
      </c>
      <c r="BE189" s="16">
        <f>SUMIF(เตรียมส่วนผสม!$C:$C,'รับ-จ่าย ประจำวัน'!$B189,เตรียมส่วนผสม!X:X)+SUMIF(กวนไส้!$C:$C,'รับ-จ่าย ประจำวัน'!$B189,กวนไส้!X:X)+SUMIF(ผลิต1!$C:$C,'รับ-จ่าย ประจำวัน'!$B189,ผลิต1!X:X)+SUMIF(ผลิต2!$C:$C,'รับ-จ่าย ประจำวัน'!$B189,ผลิต2!X:X)+SUMIF(เส้นแต่งหน้าขนมเค้ก!$C:$C,'รับ-จ่าย ประจำวัน'!$B189,เส้นแต่งหน้าขนมเค้ก!X:X)+SUMIF(แพ็ค!$C:$C,'รับ-จ่าย ประจำวัน'!$B189,แพ็ค!X:X)+SUMIF(ธุรการ!$C:$C,'รับ-จ่าย ประจำวัน'!$B189,ธุรการ!X:X)+SUMIF(เส้นแต่งหน้าขนมปัง!$C:$C,'รับ-จ่าย ประจำวัน'!$B189,เส้นแต่งหน้าขนมปัง!X:X)+SUMIF('วางแผนBC,CJ'!$C:$C,'รับ-จ่าย ประจำวัน'!$B189,'วางแผนBC,CJ'!X:X)+SUMIF(RD!$C:$C,'รับ-จ่าย ประจำวัน'!$B189,RD!X:X)+SUMIF('FG,ออนไล,คัดแยก'!$C:$C,'รับ-จ่าย ประจำวัน'!$B189,'FG,ออนไล,คัดแยก'!X:X)</f>
        <v>0</v>
      </c>
      <c r="BF189" s="16">
        <f>SUMIF(เตรียมส่วนผสม!$C:$C,'รับ-จ่าย ประจำวัน'!$B189,เตรียมส่วนผสม!Y:Y)+SUMIF(กวนไส้!$C:$C,'รับ-จ่าย ประจำวัน'!$B189,กวนไส้!Y:Y)+SUMIF(ผลิต1!$C:$C,'รับ-จ่าย ประจำวัน'!$B189,ผลิต1!Y:Y)+SUMIF(ผลิต2!$C:$C,'รับ-จ่าย ประจำวัน'!$B189,ผลิต2!Y:Y)+SUMIF(เส้นแต่งหน้าขนมเค้ก!$C:$C,'รับ-จ่าย ประจำวัน'!$B189,เส้นแต่งหน้าขนมเค้ก!Y:Y)+SUMIF(แพ็ค!$C:$C,'รับ-จ่าย ประจำวัน'!$B189,แพ็ค!Y:Y)+SUMIF(ธุรการ!$C:$C,'รับ-จ่าย ประจำวัน'!$B189,ธุรการ!Y:Y)+SUMIF(เส้นแต่งหน้าขนมปัง!$C:$C,'รับ-จ่าย ประจำวัน'!$B189,เส้นแต่งหน้าขนมปัง!Y:Y)+SUMIF('วางแผนBC,CJ'!$C:$C,'รับ-จ่าย ประจำวัน'!$B189,'วางแผนBC,CJ'!Y:Y)+SUMIF(RD!$C:$C,'รับ-จ่าย ประจำวัน'!$B189,RD!Y:Y)+SUMIF('FG,ออนไล,คัดแยก'!$C:$C,'รับ-จ่าย ประจำวัน'!$B189,'FG,ออนไล,คัดแยก'!Y:Y)</f>
        <v>0</v>
      </c>
      <c r="BG189" s="16">
        <f>SUMIF(เตรียมส่วนผสม!$C:$C,'รับ-จ่าย ประจำวัน'!$B189,เตรียมส่วนผสม!Z:Z)+SUMIF(กวนไส้!$C:$C,'รับ-จ่าย ประจำวัน'!$B189,กวนไส้!Z:Z)+SUMIF(ผลิต1!$C:$C,'รับ-จ่าย ประจำวัน'!$B189,ผลิต1!Z:Z)+SUMIF(ผลิต2!$C:$C,'รับ-จ่าย ประจำวัน'!$B189,ผลิต2!Z:Z)+SUMIF(เส้นแต่งหน้าขนมเค้ก!$C:$C,'รับ-จ่าย ประจำวัน'!$B189,เส้นแต่งหน้าขนมเค้ก!Z:Z)+SUMIF(แพ็ค!$C:$C,'รับ-จ่าย ประจำวัน'!$B189,แพ็ค!Z:Z)+SUMIF(ธุรการ!$C:$C,'รับ-จ่าย ประจำวัน'!$B189,ธุรการ!Z:Z)+SUMIF(เส้นแต่งหน้าขนมปัง!$C:$C,'รับ-จ่าย ประจำวัน'!$B189,เส้นแต่งหน้าขนมปัง!Z:Z)+SUMIF('วางแผนBC,CJ'!$C:$C,'รับ-จ่าย ประจำวัน'!$B189,'วางแผนBC,CJ'!Z:Z)+SUMIF(RD!$C:$C,'รับ-จ่าย ประจำวัน'!$B189,RD!Z:Z)+SUMIF('FG,ออนไล,คัดแยก'!$C:$C,'รับ-จ่าย ประจำวัน'!$B189,'FG,ออนไล,คัดแยก'!Z:Z)</f>
        <v>0</v>
      </c>
      <c r="BH189" s="16">
        <f>SUMIF(เตรียมส่วนผสม!$C:$C,'รับ-จ่าย ประจำวัน'!$B189,เตรียมส่วนผสม!AA:AA)+SUMIF(กวนไส้!$C:$C,'รับ-จ่าย ประจำวัน'!$B189,กวนไส้!AA:AA)+SUMIF(ผลิต1!$C:$C,'รับ-จ่าย ประจำวัน'!$B189,ผลิต1!AA:AA)+SUMIF(ผลิต2!$C:$C,'รับ-จ่าย ประจำวัน'!$B189,ผลิต2!AA:AA)+SUMIF(เส้นแต่งหน้าขนมเค้ก!$C:$C,'รับ-จ่าย ประจำวัน'!$B189,เส้นแต่งหน้าขนมเค้ก!AA:AA)+SUMIF(แพ็ค!$C:$C,'รับ-จ่าย ประจำวัน'!$B189,แพ็ค!AA:AA)+SUMIF(ธุรการ!$C:$C,'รับ-จ่าย ประจำวัน'!$B189,ธุรการ!AA:AA)+SUMIF(เส้นแต่งหน้าขนมปัง!$C:$C,'รับ-จ่าย ประจำวัน'!$B189,เส้นแต่งหน้าขนมปัง!AA:AA)+SUMIF('วางแผนBC,CJ'!$C:$C,'รับ-จ่าย ประจำวัน'!$B189,'วางแผนBC,CJ'!AA:AA)+SUMIF(RD!$C:$C,'รับ-จ่าย ประจำวัน'!$B189,RD!AA:AA)+SUMIF('FG,ออนไล,คัดแยก'!$C:$C,'รับ-จ่าย ประจำวัน'!$B189,'FG,ออนไล,คัดแยก'!AA:AA)</f>
        <v>0</v>
      </c>
      <c r="BI189" s="16">
        <f>SUMIF(เตรียมส่วนผสม!$C:$C,'รับ-จ่าย ประจำวัน'!$B189,เตรียมส่วนผสม!AB:AB)+SUMIF(กวนไส้!$C:$C,'รับ-จ่าย ประจำวัน'!$B189,กวนไส้!AB:AB)+SUMIF(ผลิต1!$C:$C,'รับ-จ่าย ประจำวัน'!$B189,ผลิต1!AB:AB)+SUMIF(ผลิต2!$C:$C,'รับ-จ่าย ประจำวัน'!$B189,ผลิต2!AB:AB)+SUMIF(เส้นแต่งหน้าขนมเค้ก!$C:$C,'รับ-จ่าย ประจำวัน'!$B189,เส้นแต่งหน้าขนมเค้ก!AB:AB)+SUMIF(แพ็ค!$C:$C,'รับ-จ่าย ประจำวัน'!$B189,แพ็ค!AB:AB)+SUMIF(ธุรการ!$C:$C,'รับ-จ่าย ประจำวัน'!$B189,ธุรการ!AB:AB)+SUMIF(เส้นแต่งหน้าขนมปัง!$C:$C,'รับ-จ่าย ประจำวัน'!$B189,เส้นแต่งหน้าขนมปัง!AB:AB)+SUMIF('วางแผนBC,CJ'!$C:$C,'รับ-จ่าย ประจำวัน'!$B189,'วางแผนBC,CJ'!AB:AB)+SUMIF(RD!$C:$C,'รับ-จ่าย ประจำวัน'!$B189,RD!AB:AB)+SUMIF('FG,ออนไล,คัดแยก'!$C:$C,'รับ-จ่าย ประจำวัน'!$B189,'FG,ออนไล,คัดแยก'!AB:AB)</f>
        <v>0</v>
      </c>
      <c r="BJ189" s="16">
        <f>SUMIF(เตรียมส่วนผสม!$C:$C,'รับ-จ่าย ประจำวัน'!$B189,เตรียมส่วนผสม!AC:AC)+SUMIF(กวนไส้!$C:$C,'รับ-จ่าย ประจำวัน'!$B189,กวนไส้!AC:AC)+SUMIF(ผลิต1!$C:$C,'รับ-จ่าย ประจำวัน'!$B189,ผลิต1!AC:AC)+SUMIF(ผลิต2!$C:$C,'รับ-จ่าย ประจำวัน'!$B189,ผลิต2!AC:AC)+SUMIF(เส้นแต่งหน้าขนมเค้ก!$C:$C,'รับ-จ่าย ประจำวัน'!$B189,เส้นแต่งหน้าขนมเค้ก!AC:AC)+SUMIF(แพ็ค!$C:$C,'รับ-จ่าย ประจำวัน'!$B189,แพ็ค!AC:AC)+SUMIF(ธุรการ!$C:$C,'รับ-จ่าย ประจำวัน'!$B189,ธุรการ!AC:AC)+SUMIF(เส้นแต่งหน้าขนมปัง!$C:$C,'รับ-จ่าย ประจำวัน'!$B189,เส้นแต่งหน้าขนมปัง!AC:AC)+SUMIF('วางแผนBC,CJ'!$C:$C,'รับ-จ่าย ประจำวัน'!$B189,'วางแผนBC,CJ'!AC:AC)+SUMIF(RD!$C:$C,'รับ-จ่าย ประจำวัน'!$B189,RD!AC:AC)+SUMIF('FG,ออนไล,คัดแยก'!$C:$C,'รับ-จ่าย ประจำวัน'!$B189,'FG,ออนไล,คัดแยก'!AC:AC)</f>
        <v>0</v>
      </c>
      <c r="BK189" s="16">
        <f>SUMIF(เตรียมส่วนผสม!$C:$C,'รับ-จ่าย ประจำวัน'!$B189,เตรียมส่วนผสม!AD:AD)+SUMIF(กวนไส้!$C:$C,'รับ-จ่าย ประจำวัน'!$B189,กวนไส้!AD:AD)+SUMIF(ผลิต1!$C:$C,'รับ-จ่าย ประจำวัน'!$B189,ผลิต1!AD:AD)+SUMIF(ผลิต2!$C:$C,'รับ-จ่าย ประจำวัน'!$B189,ผลิต2!AD:AD)+SUMIF(เส้นแต่งหน้าขนมเค้ก!$C:$C,'รับ-จ่าย ประจำวัน'!$B189,เส้นแต่งหน้าขนมเค้ก!AD:AD)+SUMIF(แพ็ค!$C:$C,'รับ-จ่าย ประจำวัน'!$B189,แพ็ค!AD:AD)+SUMIF(ธุรการ!$C:$C,'รับ-จ่าย ประจำวัน'!$B189,ธุรการ!AD:AD)+SUMIF(เส้นแต่งหน้าขนมปัง!$C:$C,'รับ-จ่าย ประจำวัน'!$B189,เส้นแต่งหน้าขนมปัง!AD:AD)+SUMIF('วางแผนBC,CJ'!$C:$C,'รับ-จ่าย ประจำวัน'!$B189,'วางแผนBC,CJ'!AD:AD)+SUMIF(RD!$C:$C,'รับ-จ่าย ประจำวัน'!$B189,RD!AD:AD)+SUMIF('FG,ออนไล,คัดแยก'!$C:$C,'รับ-จ่าย ประจำวัน'!$B189,'FG,ออนไล,คัดแยก'!AD:AD)</f>
        <v>0</v>
      </c>
      <c r="BL189" s="16">
        <f>SUMIF(เตรียมส่วนผสม!$C:$C,'รับ-จ่าย ประจำวัน'!$B189,เตรียมส่วนผสม!AE:AE)+SUMIF(กวนไส้!$C:$C,'รับ-จ่าย ประจำวัน'!$B189,กวนไส้!AE:AE)+SUMIF(ผลิต1!$C:$C,'รับ-จ่าย ประจำวัน'!$B189,ผลิต1!AE:AE)+SUMIF(ผลิต2!$C:$C,'รับ-จ่าย ประจำวัน'!$B189,ผลิต2!AE:AE)+SUMIF(เส้นแต่งหน้าขนมเค้ก!$C:$C,'รับ-จ่าย ประจำวัน'!$B189,เส้นแต่งหน้าขนมเค้ก!AE:AE)+SUMIF(แพ็ค!$C:$C,'รับ-จ่าย ประจำวัน'!$B189,แพ็ค!AE:AE)+SUMIF(ธุรการ!$C:$C,'รับ-จ่าย ประจำวัน'!$B189,ธุรการ!AE:AE)+SUMIF(เส้นแต่งหน้าขนมปัง!$C:$C,'รับ-จ่าย ประจำวัน'!$B189,เส้นแต่งหน้าขนมปัง!AE:AE)+SUMIF('วางแผนBC,CJ'!$C:$C,'รับ-จ่าย ประจำวัน'!$B189,'วางแผนBC,CJ'!AE:AE)+SUMIF(RD!$C:$C,'รับ-จ่าย ประจำวัน'!$B189,RD!AE:AE)+SUMIF('FG,ออนไล,คัดแยก'!$C:$C,'รับ-จ่าย ประจำวัน'!$B189,'FG,ออนไล,คัดแยก'!AE:AE)</f>
        <v>0</v>
      </c>
      <c r="BM189" s="16">
        <f>SUMIF(เตรียมส่วนผสม!$C:$C,'รับ-จ่าย ประจำวัน'!$B189,เตรียมส่วนผสม!AF:AF)+SUMIF(กวนไส้!$C:$C,'รับ-จ่าย ประจำวัน'!$B189,กวนไส้!AF:AF)+SUMIF(ผลิต1!$C:$C,'รับ-จ่าย ประจำวัน'!$B189,ผลิต1!AF:AF)+SUMIF(ผลิต2!$C:$C,'รับ-จ่าย ประจำวัน'!$B189,ผลิต2!AF:AF)+SUMIF(เส้นแต่งหน้าขนมเค้ก!$C:$C,'รับ-จ่าย ประจำวัน'!$B189,เส้นแต่งหน้าขนมเค้ก!AF:AF)+SUMIF(แพ็ค!$C:$C,'รับ-จ่าย ประจำวัน'!$B189,แพ็ค!AF:AF)+SUMIF(ธุรการ!$C:$C,'รับ-จ่าย ประจำวัน'!$B189,ธุรการ!AF:AF)+SUMIF(เส้นแต่งหน้าขนมปัง!$C:$C,'รับ-จ่าย ประจำวัน'!$B189,เส้นแต่งหน้าขนมปัง!AF:AF)+SUMIF('วางแผนBC,CJ'!$C:$C,'รับ-จ่าย ประจำวัน'!$B189,'วางแผนBC,CJ'!AF:AF)+SUMIF(RD!$C:$C,'รับ-จ่าย ประจำวัน'!$B189,RD!AF:AF)+SUMIF('FG,ออนไล,คัดแยก'!$C:$C,'รับ-จ่าย ประจำวัน'!$B189,'FG,ออนไล,คัดแยก'!AF:AF)</f>
        <v>0</v>
      </c>
      <c r="BN189" s="16">
        <f>SUMIF(เตรียมส่วนผสม!$C:$C,'รับ-จ่าย ประจำวัน'!$B189,เตรียมส่วนผสม!AG:AG)+SUMIF(กวนไส้!$C:$C,'รับ-จ่าย ประจำวัน'!$B189,กวนไส้!AG:AG)+SUMIF(ผลิต1!$C:$C,'รับ-จ่าย ประจำวัน'!$B189,ผลิต1!AG:AG)+SUMIF(ผลิต2!$C:$C,'รับ-จ่าย ประจำวัน'!$B189,ผลิต2!AG:AG)+SUMIF(เส้นแต่งหน้าขนมเค้ก!$C:$C,'รับ-จ่าย ประจำวัน'!$B189,เส้นแต่งหน้าขนมเค้ก!AG:AG)+SUMIF(แพ็ค!$C:$C,'รับ-จ่าย ประจำวัน'!$B189,แพ็ค!AG:AG)+SUMIF(ธุรการ!$C:$C,'รับ-จ่าย ประจำวัน'!$B189,ธุรการ!AG:AG)+SUMIF(เส้นแต่งหน้าขนมปัง!$C:$C,'รับ-จ่าย ประจำวัน'!$B189,เส้นแต่งหน้าขนมปัง!AG:AG)+SUMIF('วางแผนBC,CJ'!$C:$C,'รับ-จ่าย ประจำวัน'!$B189,'วางแผนBC,CJ'!AG:AG)+SUMIF(RD!$C:$C,'รับ-จ่าย ประจำวัน'!$B189,RD!AG:AG)+SUMIF('FG,ออนไล,คัดแยก'!$C:$C,'รับ-จ่าย ประจำวัน'!$B189,'FG,ออนไล,คัดแยก'!AG:AG)</f>
        <v>0</v>
      </c>
      <c r="BO189" s="16">
        <f>SUMIF(เตรียมส่วนผสม!$C:$C,'รับ-จ่าย ประจำวัน'!$B189,เตรียมส่วนผสม!AH:AH)+SUMIF(กวนไส้!$C:$C,'รับ-จ่าย ประจำวัน'!$B189,กวนไส้!AH:AH)+SUMIF(ผลิต1!$C:$C,'รับ-จ่าย ประจำวัน'!$B189,ผลิต1!AH:AH)+SUMIF(ผลิต2!$C:$C,'รับ-จ่าย ประจำวัน'!$B189,ผลิต2!AH:AH)+SUMIF(เส้นแต่งหน้าขนมเค้ก!$C:$C,'รับ-จ่าย ประจำวัน'!$B189,เส้นแต่งหน้าขนมเค้ก!AH:AH)+SUMIF(แพ็ค!$C:$C,'รับ-จ่าย ประจำวัน'!$B189,แพ็ค!AH:AH)+SUMIF(ธุรการ!$C:$C,'รับ-จ่าย ประจำวัน'!$B189,ธุรการ!AH:AH)+SUMIF(เส้นแต่งหน้าขนมปัง!$C:$C,'รับ-จ่าย ประจำวัน'!$B189,เส้นแต่งหน้าขนมปัง!AH:AH)+SUMIF('วางแผนBC,CJ'!$C:$C,'รับ-จ่าย ประจำวัน'!$B189,'วางแผนBC,CJ'!AH:AH)+SUMIF(RD!$C:$C,'รับ-จ่าย ประจำวัน'!$B189,RD!AH:AH)+SUMIF('FG,ออนไล,คัดแยก'!$C:$C,'รับ-จ่าย ประจำวัน'!$B189,'FG,ออนไล,คัดแยก'!AH:AH)</f>
        <v>0</v>
      </c>
      <c r="BP189" s="16">
        <f>SUMIF(เตรียมส่วนผสม!$C:$C,'รับ-จ่าย ประจำวัน'!$B189,เตรียมส่วนผสม!AI:AI)+SUMIF(กวนไส้!$C:$C,'รับ-จ่าย ประจำวัน'!$B189,กวนไส้!AI:AI)+SUMIF(ผลิต1!$C:$C,'รับ-จ่าย ประจำวัน'!$B189,ผลิต1!AI:AI)+SUMIF(ผลิต2!$C:$C,'รับ-จ่าย ประจำวัน'!$B189,ผลิต2!AI:AI)+SUMIF(เส้นแต่งหน้าขนมเค้ก!$C:$C,'รับ-จ่าย ประจำวัน'!$B189,เส้นแต่งหน้าขนมเค้ก!AI:AI)+SUMIF(แพ็ค!$C:$C,'รับ-จ่าย ประจำวัน'!$B189,แพ็ค!AI:AI)+SUMIF(ธุรการ!$C:$C,'รับ-จ่าย ประจำวัน'!$B189,ธุรการ!AI:AI)+SUMIF(เส้นแต่งหน้าขนมปัง!$C:$C,'รับ-จ่าย ประจำวัน'!$B189,เส้นแต่งหน้าขนมปัง!AI:AI)+SUMIF('วางแผนBC,CJ'!$C:$C,'รับ-จ่าย ประจำวัน'!$B189,'วางแผนBC,CJ'!AI:AI)+SUMIF(RD!$C:$C,'รับ-จ่าย ประจำวัน'!$B189,RD!AI:AI)+SUMIF('FG,ออนไล,คัดแยก'!$C:$C,'รับ-จ่าย ประจำวัน'!$B189,'FG,ออนไล,คัดแยก'!AI:AI)</f>
        <v>0</v>
      </c>
      <c r="BQ189" s="16">
        <f>SUMIF(เตรียมส่วนผสม!$C:$C,'รับ-จ่าย ประจำวัน'!$B189,เตรียมส่วนผสม!AJ:AJ)+SUMIF(กวนไส้!$C:$C,'รับ-จ่าย ประจำวัน'!$B189,กวนไส้!AJ:AJ)+SUMIF(ผลิต1!$C:$C,'รับ-จ่าย ประจำวัน'!$B189,ผลิต1!AJ:AJ)+SUMIF(ผลิต2!$C:$C,'รับ-จ่าย ประจำวัน'!$B189,ผลิต2!AJ:AJ)+SUMIF(เส้นแต่งหน้าขนมเค้ก!$C:$C,'รับ-จ่าย ประจำวัน'!$B189,เส้นแต่งหน้าขนมเค้ก!AJ:AJ)+SUMIF(แพ็ค!$C:$C,'รับ-จ่าย ประจำวัน'!$B189,แพ็ค!AJ:AJ)+SUMIF(ธุรการ!$C:$C,'รับ-จ่าย ประจำวัน'!$B189,ธุรการ!AJ:AJ)+SUMIF(เส้นแต่งหน้าขนมปัง!$C:$C,'รับ-จ่าย ประจำวัน'!$B189,เส้นแต่งหน้าขนมปัง!AJ:AJ)+SUMIF('วางแผนBC,CJ'!$C:$C,'รับ-จ่าย ประจำวัน'!$B189,'วางแผนBC,CJ'!AJ:AJ)+SUMIF(RD!$C:$C,'รับ-จ่าย ประจำวัน'!$B189,RD!AJ:AJ)+SUMIF('FG,ออนไล,คัดแยก'!$C:$C,'รับ-จ่าย ประจำวัน'!$B189,'FG,ออนไล,คัดแยก'!AJ:AJ)</f>
        <v>0</v>
      </c>
      <c r="BR189" s="16">
        <f>SUMIF(เตรียมส่วนผสม!$C:$C,'รับ-จ่าย ประจำวัน'!$B189,เตรียมส่วนผสม!AK:AK)+SUMIF(กวนไส้!$C:$C,'รับ-จ่าย ประจำวัน'!$B189,กวนไส้!AK:AK)+SUMIF(ผลิต1!$C:$C,'รับ-จ่าย ประจำวัน'!$B189,ผลิต1!AK:AK)+SUMIF(ผลิต2!$C:$C,'รับ-จ่าย ประจำวัน'!$B189,ผลิต2!AK:AK)+SUMIF(เส้นแต่งหน้าขนมเค้ก!$C:$C,'รับ-จ่าย ประจำวัน'!$B189,เส้นแต่งหน้าขนมเค้ก!AK:AK)+SUMIF(แพ็ค!$C:$C,'รับ-จ่าย ประจำวัน'!$B189,แพ็ค!AK:AK)+SUMIF(ธุรการ!$C:$C,'รับ-จ่าย ประจำวัน'!$B189,ธุรการ!AK:AK)+SUMIF(เส้นแต่งหน้าขนมปัง!$C:$C,'รับ-จ่าย ประจำวัน'!$B189,เส้นแต่งหน้าขนมปัง!AK:AK)+SUMIF('วางแผนBC,CJ'!$C:$C,'รับ-จ่าย ประจำวัน'!$B189,'วางแผนBC,CJ'!AK:AK)+SUMIF(RD!$C:$C,'รับ-จ่าย ประจำวัน'!$B189,RD!AK:AK)+SUMIF('FG,ออนไล,คัดแยก'!$C:$C,'รับ-จ่าย ประจำวัน'!$B189,'FG,ออนไล,คัดแยก'!AK:AK)</f>
        <v>0</v>
      </c>
      <c r="BS189" s="16">
        <f>SUMIF(เตรียมส่วนผสม!$C:$C,'รับ-จ่าย ประจำวัน'!$B189,เตรียมส่วนผสม!AL:AL)+SUMIF(กวนไส้!$C:$C,'รับ-จ่าย ประจำวัน'!$B189,กวนไส้!AL:AL)+SUMIF(ผลิต1!$C:$C,'รับ-จ่าย ประจำวัน'!$B189,ผลิต1!AL:AL)+SUMIF(ผลิต2!$C:$C,'รับ-จ่าย ประจำวัน'!$B189,ผลิต2!AL:AL)+SUMIF(เส้นแต่งหน้าขนมเค้ก!$C:$C,'รับ-จ่าย ประจำวัน'!$B189,เส้นแต่งหน้าขนมเค้ก!AL:AL)+SUMIF(แพ็ค!$C:$C,'รับ-จ่าย ประจำวัน'!$B189,แพ็ค!AL:AL)+SUMIF(ธุรการ!$C:$C,'รับ-จ่าย ประจำวัน'!$B189,ธุรการ!AL:AL)+SUMIF(เส้นแต่งหน้าขนมปัง!$C:$C,'รับ-จ่าย ประจำวัน'!$B189,เส้นแต่งหน้าขนมปัง!AL:AL)+SUMIF('วางแผนBC,CJ'!$C:$C,'รับ-จ่าย ประจำวัน'!$B189,'วางแผนBC,CJ'!AL:AL)+SUMIF(RD!$C:$C,'รับ-จ่าย ประจำวัน'!$B189,RD!AL:AL)+SUMIF('FG,ออนไล,คัดแยก'!$C:$C,'รับ-จ่าย ประจำวัน'!$B189,'FG,ออนไล,คัดแยก'!AL:AL)</f>
        <v>0</v>
      </c>
      <c r="BT189" s="18">
        <f t="shared" si="36"/>
        <v>0</v>
      </c>
      <c r="BU189" s="116"/>
      <c r="BV189" s="146">
        <f t="shared" si="37"/>
        <v>15280</v>
      </c>
      <c r="BW189" s="183">
        <v>30</v>
      </c>
      <c r="BX189" s="172">
        <f t="shared" si="42"/>
        <v>0</v>
      </c>
      <c r="BY189" s="188" t="e">
        <f t="shared" si="40"/>
        <v>#DIV/0!</v>
      </c>
      <c r="BZ189" s="180" t="e">
        <f t="shared" ca="1" si="38"/>
        <v>#DIV/0!</v>
      </c>
      <c r="CA189" s="93"/>
      <c r="CB189" s="93"/>
      <c r="CC189" s="93"/>
      <c r="CD189" s="93"/>
      <c r="CE189" s="93"/>
      <c r="CF189" s="93"/>
      <c r="CG189" s="93"/>
      <c r="CH189" s="93"/>
      <c r="CI189" s="93"/>
      <c r="CJ189" s="94"/>
      <c r="CK189" s="9">
        <f t="shared" si="41"/>
        <v>15280</v>
      </c>
    </row>
    <row r="190" spans="1:89" hidden="1" x14ac:dyDescent="0.5">
      <c r="A190" s="149"/>
      <c r="B190" s="34" t="s">
        <v>701</v>
      </c>
      <c r="C190" s="10" t="s">
        <v>702</v>
      </c>
      <c r="D190" s="135" t="s">
        <v>91</v>
      </c>
      <c r="E190" s="11">
        <v>0</v>
      </c>
      <c r="F190" s="161" t="s">
        <v>1605</v>
      </c>
      <c r="G190" s="11" t="s">
        <v>690</v>
      </c>
      <c r="H190" s="12">
        <v>20320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3"/>
      <c r="AF190" s="13"/>
      <c r="AG190" s="13"/>
      <c r="AH190" s="13"/>
      <c r="AI190" s="14"/>
      <c r="AJ190" s="14"/>
      <c r="AK190" s="14"/>
      <c r="AL190" s="14"/>
      <c r="AM190" s="14"/>
      <c r="AN190" s="15">
        <f t="shared" si="35"/>
        <v>0</v>
      </c>
      <c r="AO190" s="16">
        <f>SUMIF(เตรียมส่วนผสม!$C:$C,'รับ-จ่าย ประจำวัน'!$B190,เตรียมส่วนผสม!H:H)+SUMIF(กวนไส้!$C:$C,'รับ-จ่าย ประจำวัน'!$B190,กวนไส้!H:H)+SUMIF(ผลิต1!$C:$C,'รับ-จ่าย ประจำวัน'!$B190,ผลิต1!H:H)+SUMIF(ผลิต2!$C:$C,'รับ-จ่าย ประจำวัน'!$B190,ผลิต2!H:H)+SUMIF(เส้นแต่งหน้าขนมเค้ก!$C:$C,'รับ-จ่าย ประจำวัน'!$B190,เส้นแต่งหน้าขนมเค้ก!H:H)+SUMIF(แพ็ค!$C:$C,'รับ-จ่าย ประจำวัน'!$B190,แพ็ค!H:H)+SUMIF(ธุรการ!$C:$C,'รับ-จ่าย ประจำวัน'!$B190,ธุรการ!H:H)+SUMIF(เส้นแต่งหน้าขนมปัง!$C:$C,'รับ-จ่าย ประจำวัน'!$B190,เส้นแต่งหน้าขนมปัง!H:H)+SUMIF('วางแผนBC,CJ'!$C:$C,'รับ-จ่าย ประจำวัน'!$B190,'วางแผนBC,CJ'!H:H)+SUMIF(RD!$C:$C,'รับ-จ่าย ประจำวัน'!$B190,RD!H:H)+SUMIF('FG,ออนไล,คัดแยก'!$C:$C,'รับ-จ่าย ประจำวัน'!$B190,'FG,ออนไล,คัดแยก'!H:H)</f>
        <v>0</v>
      </c>
      <c r="AP190" s="16">
        <f>SUMIF(เตรียมส่วนผสม!$C:$C,'รับ-จ่าย ประจำวัน'!$B190,เตรียมส่วนผสม!I:I)+SUMIF(กวนไส้!$C:$C,'รับ-จ่าย ประจำวัน'!$B190,กวนไส้!I:I)+SUMIF(ผลิต1!$C:$C,'รับ-จ่าย ประจำวัน'!$B190,ผลิต1!I:I)+SUMIF(ผลิต2!$C:$C,'รับ-จ่าย ประจำวัน'!$B190,ผลิต2!I:I)+SUMIF(เส้นแต่งหน้าขนมเค้ก!$C:$C,'รับ-จ่าย ประจำวัน'!$B190,เส้นแต่งหน้าขนมเค้ก!I:I)+SUMIF(แพ็ค!$C:$C,'รับ-จ่าย ประจำวัน'!$B190,แพ็ค!I:I)+SUMIF(ธุรการ!$C:$C,'รับ-จ่าย ประจำวัน'!$B190,ธุรการ!I:I)+SUMIF(เส้นแต่งหน้าขนมปัง!$C:$C,'รับ-จ่าย ประจำวัน'!$B190,เส้นแต่งหน้าขนมปัง!I:I)+SUMIF('วางแผนBC,CJ'!$C:$C,'รับ-จ่าย ประจำวัน'!$B190,'วางแผนBC,CJ'!I:I)+SUMIF(RD!$C:$C,'รับ-จ่าย ประจำวัน'!$B190,RD!I:I)+SUMIF('FG,ออนไล,คัดแยก'!$C:$C,'รับ-จ่าย ประจำวัน'!$B190,'FG,ออนไล,คัดแยก'!I:I)</f>
        <v>0</v>
      </c>
      <c r="AQ190" s="16">
        <f>SUMIF(เตรียมส่วนผสม!$C:$C,'รับ-จ่าย ประจำวัน'!$B190,เตรียมส่วนผสม!J:J)+SUMIF(กวนไส้!$C:$C,'รับ-จ่าย ประจำวัน'!$B190,กวนไส้!J:J)+SUMIF(ผลิต1!$C:$C,'รับ-จ่าย ประจำวัน'!$B190,ผลิต1!J:J)+SUMIF(ผลิต2!$C:$C,'รับ-จ่าย ประจำวัน'!$B190,ผลิต2!J:J)+SUMIF(เส้นแต่งหน้าขนมเค้ก!$C:$C,'รับ-จ่าย ประจำวัน'!$B190,เส้นแต่งหน้าขนมเค้ก!J:J)+SUMIF(แพ็ค!$C:$C,'รับ-จ่าย ประจำวัน'!$B190,แพ็ค!J:J)+SUMIF(ธุรการ!$C:$C,'รับ-จ่าย ประจำวัน'!$B190,ธุรการ!J:J)+SUMIF(เส้นแต่งหน้าขนมปัง!$C:$C,'รับ-จ่าย ประจำวัน'!$B190,เส้นแต่งหน้าขนมปัง!J:J)+SUMIF('วางแผนBC,CJ'!$C:$C,'รับ-จ่าย ประจำวัน'!$B190,'วางแผนBC,CJ'!J:J)+SUMIF(RD!$C:$C,'รับ-จ่าย ประจำวัน'!$B190,RD!J:J)+SUMIF('FG,ออนไล,คัดแยก'!$C:$C,'รับ-จ่าย ประจำวัน'!$B190,'FG,ออนไล,คัดแยก'!J:J)</f>
        <v>0</v>
      </c>
      <c r="AR190" s="16">
        <f>SUMIF(เตรียมส่วนผสม!$C:$C,'รับ-จ่าย ประจำวัน'!$B190,เตรียมส่วนผสม!K:K)+SUMIF(กวนไส้!$C:$C,'รับ-จ่าย ประจำวัน'!$B190,กวนไส้!K:K)+SUMIF(ผลิต1!$C:$C,'รับ-จ่าย ประจำวัน'!$B190,ผลิต1!K:K)+SUMIF(ผลิต2!$C:$C,'รับ-จ่าย ประจำวัน'!$B190,ผลิต2!K:K)+SUMIF(เส้นแต่งหน้าขนมเค้ก!$C:$C,'รับ-จ่าย ประจำวัน'!$B190,เส้นแต่งหน้าขนมเค้ก!K:K)+SUMIF(แพ็ค!$C:$C,'รับ-จ่าย ประจำวัน'!$B190,แพ็ค!K:K)+SUMIF(ธุรการ!$C:$C,'รับ-จ่าย ประจำวัน'!$B190,ธุรการ!K:K)+SUMIF(เส้นแต่งหน้าขนมปัง!$C:$C,'รับ-จ่าย ประจำวัน'!$B190,เส้นแต่งหน้าขนมปัง!K:K)+SUMIF('วางแผนBC,CJ'!$C:$C,'รับ-จ่าย ประจำวัน'!$B190,'วางแผนBC,CJ'!K:K)+SUMIF(RD!$C:$C,'รับ-จ่าย ประจำวัน'!$B190,RD!K:K)+SUMIF('FG,ออนไล,คัดแยก'!$C:$C,'รับ-จ่าย ประจำวัน'!$B190,'FG,ออนไล,คัดแยก'!K:K)</f>
        <v>0</v>
      </c>
      <c r="AS190" s="16">
        <f>SUMIF(เตรียมส่วนผสม!$C:$C,'รับ-จ่าย ประจำวัน'!$B190,เตรียมส่วนผสม!L:L)+SUMIF(กวนไส้!$C:$C,'รับ-จ่าย ประจำวัน'!$B190,กวนไส้!L:L)+SUMIF(ผลิต1!$C:$C,'รับ-จ่าย ประจำวัน'!$B190,ผลิต1!L:L)+SUMIF(ผลิต2!$C:$C,'รับ-จ่าย ประจำวัน'!$B190,ผลิต2!L:L)+SUMIF(เส้นแต่งหน้าขนมเค้ก!$C:$C,'รับ-จ่าย ประจำวัน'!$B190,เส้นแต่งหน้าขนมเค้ก!L:L)+SUMIF(แพ็ค!$C:$C,'รับ-จ่าย ประจำวัน'!$B190,แพ็ค!L:L)+SUMIF(ธุรการ!$C:$C,'รับ-จ่าย ประจำวัน'!$B190,ธุรการ!L:L)+SUMIF(เส้นแต่งหน้าขนมปัง!$C:$C,'รับ-จ่าย ประจำวัน'!$B190,เส้นแต่งหน้าขนมปัง!L:L)+SUMIF('วางแผนBC,CJ'!$C:$C,'รับ-จ่าย ประจำวัน'!$B190,'วางแผนBC,CJ'!L:L)+SUMIF(RD!$C:$C,'รับ-จ่าย ประจำวัน'!$B190,RD!L:L)+SUMIF('FG,ออนไล,คัดแยก'!$C:$C,'รับ-จ่าย ประจำวัน'!$B190,'FG,ออนไล,คัดแยก'!L:L)</f>
        <v>0</v>
      </c>
      <c r="AT190" s="16">
        <f>SUMIF(เตรียมส่วนผสม!$C:$C,'รับ-จ่าย ประจำวัน'!$B190,เตรียมส่วนผสม!M:M)+SUMIF(กวนไส้!$C:$C,'รับ-จ่าย ประจำวัน'!$B190,กวนไส้!M:M)+SUMIF(ผลิต1!$C:$C,'รับ-จ่าย ประจำวัน'!$B190,ผลิต1!M:M)+SUMIF(ผลิต2!$C:$C,'รับ-จ่าย ประจำวัน'!$B190,ผลิต2!M:M)+SUMIF(เส้นแต่งหน้าขนมเค้ก!$C:$C,'รับ-จ่าย ประจำวัน'!$B190,เส้นแต่งหน้าขนมเค้ก!M:M)+SUMIF(แพ็ค!$C:$C,'รับ-จ่าย ประจำวัน'!$B190,แพ็ค!M:M)+SUMIF(ธุรการ!$C:$C,'รับ-จ่าย ประจำวัน'!$B190,ธุรการ!M:M)+SUMIF(เส้นแต่งหน้าขนมปัง!$C:$C,'รับ-จ่าย ประจำวัน'!$B190,เส้นแต่งหน้าขนมปัง!M:M)+SUMIF('วางแผนBC,CJ'!$C:$C,'รับ-จ่าย ประจำวัน'!$B190,'วางแผนBC,CJ'!M:M)+SUMIF(RD!$C:$C,'รับ-จ่าย ประจำวัน'!$B190,RD!M:M)+SUMIF('FG,ออนไล,คัดแยก'!$C:$C,'รับ-จ่าย ประจำวัน'!$B190,'FG,ออนไล,คัดแยก'!M:M)</f>
        <v>0</v>
      </c>
      <c r="AU190" s="16">
        <f>SUMIF(เตรียมส่วนผสม!$C:$C,'รับ-จ่าย ประจำวัน'!$B190,เตรียมส่วนผสม!N:N)+SUMIF(กวนไส้!$C:$C,'รับ-จ่าย ประจำวัน'!$B190,กวนไส้!N:N)+SUMIF(ผลิต1!$C:$C,'รับ-จ่าย ประจำวัน'!$B190,ผลิต1!N:N)+SUMIF(ผลิต2!$C:$C,'รับ-จ่าย ประจำวัน'!$B190,ผลิต2!N:N)+SUMIF(เส้นแต่งหน้าขนมเค้ก!$C:$C,'รับ-จ่าย ประจำวัน'!$B190,เส้นแต่งหน้าขนมเค้ก!N:N)+SUMIF(แพ็ค!$C:$C,'รับ-จ่าย ประจำวัน'!$B190,แพ็ค!N:N)+SUMIF(ธุรการ!$C:$C,'รับ-จ่าย ประจำวัน'!$B190,ธุรการ!N:N)+SUMIF(เส้นแต่งหน้าขนมปัง!$C:$C,'รับ-จ่าย ประจำวัน'!$B190,เส้นแต่งหน้าขนมปัง!N:N)+SUMIF('วางแผนBC,CJ'!$C:$C,'รับ-จ่าย ประจำวัน'!$B190,'วางแผนBC,CJ'!N:N)+SUMIF(RD!$C:$C,'รับ-จ่าย ประจำวัน'!$B190,RD!N:N)+SUMIF('FG,ออนไล,คัดแยก'!$C:$C,'รับ-จ่าย ประจำวัน'!$B190,'FG,ออนไล,คัดแยก'!N:N)</f>
        <v>0</v>
      </c>
      <c r="AV190" s="16">
        <f>SUMIF(เตรียมส่วนผสม!$C:$C,'รับ-จ่าย ประจำวัน'!$B190,เตรียมส่วนผสม!O:O)+SUMIF(กวนไส้!$C:$C,'รับ-จ่าย ประจำวัน'!$B190,กวนไส้!O:O)+SUMIF(ผลิต1!$C:$C,'รับ-จ่าย ประจำวัน'!$B190,ผลิต1!O:O)+SUMIF(ผลิต2!$C:$C,'รับ-จ่าย ประจำวัน'!$B190,ผลิต2!O:O)+SUMIF(เส้นแต่งหน้าขนมเค้ก!$C:$C,'รับ-จ่าย ประจำวัน'!$B190,เส้นแต่งหน้าขนมเค้ก!O:O)+SUMIF(แพ็ค!$C:$C,'รับ-จ่าย ประจำวัน'!$B190,แพ็ค!O:O)+SUMIF(ธุรการ!$C:$C,'รับ-จ่าย ประจำวัน'!$B190,ธุรการ!O:O)+SUMIF(เส้นแต่งหน้าขนมปัง!$C:$C,'รับ-จ่าย ประจำวัน'!$B190,เส้นแต่งหน้าขนมปัง!O:O)+SUMIF('วางแผนBC,CJ'!$C:$C,'รับ-จ่าย ประจำวัน'!$B190,'วางแผนBC,CJ'!O:O)+SUMIF(RD!$C:$C,'รับ-จ่าย ประจำวัน'!$B190,RD!O:O)+SUMIF('FG,ออนไล,คัดแยก'!$C:$C,'รับ-จ่าย ประจำวัน'!$B190,'FG,ออนไล,คัดแยก'!O:O)</f>
        <v>0</v>
      </c>
      <c r="AW190" s="16">
        <f>SUMIF(เตรียมส่วนผสม!$C:$C,'รับ-จ่าย ประจำวัน'!$B190,เตรียมส่วนผสม!P:P)+SUMIF(กวนไส้!$C:$C,'รับ-จ่าย ประจำวัน'!$B190,กวนไส้!P:P)+SUMIF(ผลิต1!$C:$C,'รับ-จ่าย ประจำวัน'!$B190,ผลิต1!P:P)+SUMIF(ผลิต2!$C:$C,'รับ-จ่าย ประจำวัน'!$B190,ผลิต2!P:P)+SUMIF(เส้นแต่งหน้าขนมเค้ก!$C:$C,'รับ-จ่าย ประจำวัน'!$B190,เส้นแต่งหน้าขนมเค้ก!P:P)+SUMIF(แพ็ค!$C:$C,'รับ-จ่าย ประจำวัน'!$B190,แพ็ค!P:P)+SUMIF(ธุรการ!$C:$C,'รับ-จ่าย ประจำวัน'!$B190,ธุรการ!P:P)+SUMIF(เส้นแต่งหน้าขนมปัง!$C:$C,'รับ-จ่าย ประจำวัน'!$B190,เส้นแต่งหน้าขนมปัง!P:P)+SUMIF('วางแผนBC,CJ'!$C:$C,'รับ-จ่าย ประจำวัน'!$B190,'วางแผนBC,CJ'!P:P)+SUMIF(RD!$C:$C,'รับ-จ่าย ประจำวัน'!$B190,RD!P:P)+SUMIF('FG,ออนไล,คัดแยก'!$C:$C,'รับ-จ่าย ประจำวัน'!$B190,'FG,ออนไล,คัดแยก'!P:P)</f>
        <v>0</v>
      </c>
      <c r="AX190" s="16">
        <f>SUMIF(เตรียมส่วนผสม!$C:$C,'รับ-จ่าย ประจำวัน'!$B190,เตรียมส่วนผสม!Q:Q)+SUMIF(กวนไส้!$C:$C,'รับ-จ่าย ประจำวัน'!$B190,กวนไส้!Q:Q)+SUMIF(ผลิต1!$C:$C,'รับ-จ่าย ประจำวัน'!$B190,ผลิต1!Q:Q)+SUMIF(ผลิต2!$C:$C,'รับ-จ่าย ประจำวัน'!$B190,ผลิต2!Q:Q)+SUMIF(เส้นแต่งหน้าขนมเค้ก!$C:$C,'รับ-จ่าย ประจำวัน'!$B190,เส้นแต่งหน้าขนมเค้ก!Q:Q)+SUMIF(แพ็ค!$C:$C,'รับ-จ่าย ประจำวัน'!$B190,แพ็ค!Q:Q)+SUMIF(ธุรการ!$C:$C,'รับ-จ่าย ประจำวัน'!$B190,ธุรการ!Q:Q)+SUMIF(เส้นแต่งหน้าขนมปัง!$C:$C,'รับ-จ่าย ประจำวัน'!$B190,เส้นแต่งหน้าขนมปัง!Q:Q)+SUMIF('วางแผนBC,CJ'!$C:$C,'รับ-จ่าย ประจำวัน'!$B190,'วางแผนBC,CJ'!Q:Q)+SUMIF(RD!$C:$C,'รับ-จ่าย ประจำวัน'!$B190,RD!Q:Q)+SUMIF('FG,ออนไล,คัดแยก'!$C:$C,'รับ-จ่าย ประจำวัน'!$B190,'FG,ออนไล,คัดแยก'!Q:Q)</f>
        <v>0</v>
      </c>
      <c r="AY190" s="16">
        <f>SUMIF(เตรียมส่วนผสม!$C:$C,'รับ-จ่าย ประจำวัน'!$B190,เตรียมส่วนผสม!R:R)+SUMIF(กวนไส้!$C:$C,'รับ-จ่าย ประจำวัน'!$B190,กวนไส้!R:R)+SUMIF(ผลิต1!$C:$C,'รับ-จ่าย ประจำวัน'!$B190,ผลิต1!R:R)+SUMIF(ผลิต2!$C:$C,'รับ-จ่าย ประจำวัน'!$B190,ผลิต2!R:R)+SUMIF(เส้นแต่งหน้าขนมเค้ก!$C:$C,'รับ-จ่าย ประจำวัน'!$B190,เส้นแต่งหน้าขนมเค้ก!R:R)+SUMIF(แพ็ค!$C:$C,'รับ-จ่าย ประจำวัน'!$B190,แพ็ค!R:R)+SUMIF(ธุรการ!$C:$C,'รับ-จ่าย ประจำวัน'!$B190,ธุรการ!R:R)+SUMIF(เส้นแต่งหน้าขนมปัง!$C:$C,'รับ-จ่าย ประจำวัน'!$B190,เส้นแต่งหน้าขนมปัง!R:R)+SUMIF('วางแผนBC,CJ'!$C:$C,'รับ-จ่าย ประจำวัน'!$B190,'วางแผนBC,CJ'!R:R)+SUMIF(RD!$C:$C,'รับ-จ่าย ประจำวัน'!$B190,RD!R:R)+SUMIF('FG,ออนไล,คัดแยก'!$C:$C,'รับ-จ่าย ประจำวัน'!$B190,'FG,ออนไล,คัดแยก'!R:R)</f>
        <v>0</v>
      </c>
      <c r="AZ190" s="16">
        <f>SUMIF(เตรียมส่วนผสม!$C:$C,'รับ-จ่าย ประจำวัน'!$B190,เตรียมส่วนผสม!S:S)+SUMIF(กวนไส้!$C:$C,'รับ-จ่าย ประจำวัน'!$B190,กวนไส้!S:S)+SUMIF(ผลิต1!$C:$C,'รับ-จ่าย ประจำวัน'!$B190,ผลิต1!S:S)+SUMIF(ผลิต2!$C:$C,'รับ-จ่าย ประจำวัน'!$B190,ผลิต2!S:S)+SUMIF(เส้นแต่งหน้าขนมเค้ก!$C:$C,'รับ-จ่าย ประจำวัน'!$B190,เส้นแต่งหน้าขนมเค้ก!S:S)+SUMIF(แพ็ค!$C:$C,'รับ-จ่าย ประจำวัน'!$B190,แพ็ค!S:S)+SUMIF(ธุรการ!$C:$C,'รับ-จ่าย ประจำวัน'!$B190,ธุรการ!S:S)+SUMIF(เส้นแต่งหน้าขนมปัง!$C:$C,'รับ-จ่าย ประจำวัน'!$B190,เส้นแต่งหน้าขนมปัง!S:S)+SUMIF('วางแผนBC,CJ'!$C:$C,'รับ-จ่าย ประจำวัน'!$B190,'วางแผนBC,CJ'!S:S)+SUMIF(RD!$C:$C,'รับ-จ่าย ประจำวัน'!$B190,RD!S:S)+SUMIF('FG,ออนไล,คัดแยก'!$C:$C,'รับ-จ่าย ประจำวัน'!$B190,'FG,ออนไล,คัดแยก'!S:S)</f>
        <v>0</v>
      </c>
      <c r="BA190" s="16">
        <f>SUMIF(เตรียมส่วนผสม!$C:$C,'รับ-จ่าย ประจำวัน'!$B190,เตรียมส่วนผสม!T:T)+SUMIF(กวนไส้!$C:$C,'รับ-จ่าย ประจำวัน'!$B190,กวนไส้!T:T)+SUMIF(ผลิต1!$C:$C,'รับ-จ่าย ประจำวัน'!$B190,ผลิต1!T:T)+SUMIF(ผลิต2!$C:$C,'รับ-จ่าย ประจำวัน'!$B190,ผลิต2!T:T)+SUMIF(เส้นแต่งหน้าขนมเค้ก!$C:$C,'รับ-จ่าย ประจำวัน'!$B190,เส้นแต่งหน้าขนมเค้ก!T:T)+SUMIF(แพ็ค!$C:$C,'รับ-จ่าย ประจำวัน'!$B190,แพ็ค!T:T)+SUMIF(ธุรการ!$C:$C,'รับ-จ่าย ประจำวัน'!$B190,ธุรการ!T:T)+SUMIF(เส้นแต่งหน้าขนมปัง!$C:$C,'รับ-จ่าย ประจำวัน'!$B190,เส้นแต่งหน้าขนมปัง!T:T)+SUMIF('วางแผนBC,CJ'!$C:$C,'รับ-จ่าย ประจำวัน'!$B190,'วางแผนBC,CJ'!T:T)+SUMIF(RD!$C:$C,'รับ-จ่าย ประจำวัน'!$B190,RD!T:T)+SUMIF('FG,ออนไล,คัดแยก'!$C:$C,'รับ-จ่าย ประจำวัน'!$B190,'FG,ออนไล,คัดแยก'!T:T)</f>
        <v>0</v>
      </c>
      <c r="BB190" s="16">
        <f>SUMIF(เตรียมส่วนผสม!$C:$C,'รับ-จ่าย ประจำวัน'!$B190,เตรียมส่วนผสม!U:U)+SUMIF(กวนไส้!$C:$C,'รับ-จ่าย ประจำวัน'!$B190,กวนไส้!U:U)+SUMIF(ผลิต1!$C:$C,'รับ-จ่าย ประจำวัน'!$B190,ผลิต1!U:U)+SUMIF(ผลิต2!$C:$C,'รับ-จ่าย ประจำวัน'!$B190,ผลิต2!U:U)+SUMIF(เส้นแต่งหน้าขนมเค้ก!$C:$C,'รับ-จ่าย ประจำวัน'!$B190,เส้นแต่งหน้าขนมเค้ก!U:U)+SUMIF(แพ็ค!$C:$C,'รับ-จ่าย ประจำวัน'!$B190,แพ็ค!U:U)+SUMIF(ธุรการ!$C:$C,'รับ-จ่าย ประจำวัน'!$B190,ธุรการ!U:U)+SUMIF(เส้นแต่งหน้าขนมปัง!$C:$C,'รับ-จ่าย ประจำวัน'!$B190,เส้นแต่งหน้าขนมปัง!U:U)+SUMIF('วางแผนBC,CJ'!$C:$C,'รับ-จ่าย ประจำวัน'!$B190,'วางแผนBC,CJ'!U:U)+SUMIF(RD!$C:$C,'รับ-จ่าย ประจำวัน'!$B190,RD!U:U)+SUMIF('FG,ออนไล,คัดแยก'!$C:$C,'รับ-จ่าย ประจำวัน'!$B190,'FG,ออนไล,คัดแยก'!U:U)</f>
        <v>0</v>
      </c>
      <c r="BC190" s="16">
        <f>SUMIF(เตรียมส่วนผสม!$C:$C,'รับ-จ่าย ประจำวัน'!$B190,เตรียมส่วนผสม!V:V)+SUMIF(กวนไส้!$C:$C,'รับ-จ่าย ประจำวัน'!$B190,กวนไส้!V:V)+SUMIF(ผลิต1!$C:$C,'รับ-จ่าย ประจำวัน'!$B190,ผลิต1!V:V)+SUMIF(ผลิต2!$C:$C,'รับ-จ่าย ประจำวัน'!$B190,ผลิต2!V:V)+SUMIF(เส้นแต่งหน้าขนมเค้ก!$C:$C,'รับ-จ่าย ประจำวัน'!$B190,เส้นแต่งหน้าขนมเค้ก!V:V)+SUMIF(แพ็ค!$C:$C,'รับ-จ่าย ประจำวัน'!$B190,แพ็ค!V:V)+SUMIF(ธุรการ!$C:$C,'รับ-จ่าย ประจำวัน'!$B190,ธุรการ!V:V)+SUMIF(เส้นแต่งหน้าขนมปัง!$C:$C,'รับ-จ่าย ประจำวัน'!$B190,เส้นแต่งหน้าขนมปัง!V:V)+SUMIF('วางแผนBC,CJ'!$C:$C,'รับ-จ่าย ประจำวัน'!$B190,'วางแผนBC,CJ'!V:V)+SUMIF(RD!$C:$C,'รับ-จ่าย ประจำวัน'!$B190,RD!V:V)+SUMIF('FG,ออนไล,คัดแยก'!$C:$C,'รับ-จ่าย ประจำวัน'!$B190,'FG,ออนไล,คัดแยก'!V:V)</f>
        <v>0</v>
      </c>
      <c r="BD190" s="16">
        <f>SUMIF(เตรียมส่วนผสม!$C:$C,'รับ-จ่าย ประจำวัน'!$B190,เตรียมส่วนผสม!W:W)+SUMIF(กวนไส้!$C:$C,'รับ-จ่าย ประจำวัน'!$B190,กวนไส้!W:W)+SUMIF(ผลิต1!$C:$C,'รับ-จ่าย ประจำวัน'!$B190,ผลิต1!W:W)+SUMIF(ผลิต2!$C:$C,'รับ-จ่าย ประจำวัน'!$B190,ผลิต2!W:W)+SUMIF(เส้นแต่งหน้าขนมเค้ก!$C:$C,'รับ-จ่าย ประจำวัน'!$B190,เส้นแต่งหน้าขนมเค้ก!W:W)+SUMIF(แพ็ค!$C:$C,'รับ-จ่าย ประจำวัน'!$B190,แพ็ค!W:W)+SUMIF(ธุรการ!$C:$C,'รับ-จ่าย ประจำวัน'!$B190,ธุรการ!W:W)+SUMIF(เส้นแต่งหน้าขนมปัง!$C:$C,'รับ-จ่าย ประจำวัน'!$B190,เส้นแต่งหน้าขนมปัง!W:W)+SUMIF('วางแผนBC,CJ'!$C:$C,'รับ-จ่าย ประจำวัน'!$B190,'วางแผนBC,CJ'!W:W)+SUMIF(RD!$C:$C,'รับ-จ่าย ประจำวัน'!$B190,RD!W:W)+SUMIF('FG,ออนไล,คัดแยก'!$C:$C,'รับ-จ่าย ประจำวัน'!$B190,'FG,ออนไล,คัดแยก'!W:W)</f>
        <v>0</v>
      </c>
      <c r="BE190" s="16">
        <f>SUMIF(เตรียมส่วนผสม!$C:$C,'รับ-จ่าย ประจำวัน'!$B190,เตรียมส่วนผสม!X:X)+SUMIF(กวนไส้!$C:$C,'รับ-จ่าย ประจำวัน'!$B190,กวนไส้!X:X)+SUMIF(ผลิต1!$C:$C,'รับ-จ่าย ประจำวัน'!$B190,ผลิต1!X:X)+SUMIF(ผลิต2!$C:$C,'รับ-จ่าย ประจำวัน'!$B190,ผลิต2!X:X)+SUMIF(เส้นแต่งหน้าขนมเค้ก!$C:$C,'รับ-จ่าย ประจำวัน'!$B190,เส้นแต่งหน้าขนมเค้ก!X:X)+SUMIF(แพ็ค!$C:$C,'รับ-จ่าย ประจำวัน'!$B190,แพ็ค!X:X)+SUMIF(ธุรการ!$C:$C,'รับ-จ่าย ประจำวัน'!$B190,ธุรการ!X:X)+SUMIF(เส้นแต่งหน้าขนมปัง!$C:$C,'รับ-จ่าย ประจำวัน'!$B190,เส้นแต่งหน้าขนมปัง!X:X)+SUMIF('วางแผนBC,CJ'!$C:$C,'รับ-จ่าย ประจำวัน'!$B190,'วางแผนBC,CJ'!X:X)+SUMIF(RD!$C:$C,'รับ-จ่าย ประจำวัน'!$B190,RD!X:X)+SUMIF('FG,ออนไล,คัดแยก'!$C:$C,'รับ-จ่าย ประจำวัน'!$B190,'FG,ออนไล,คัดแยก'!X:X)</f>
        <v>0</v>
      </c>
      <c r="BF190" s="16">
        <f>SUMIF(เตรียมส่วนผสม!$C:$C,'รับ-จ่าย ประจำวัน'!$B190,เตรียมส่วนผสม!Y:Y)+SUMIF(กวนไส้!$C:$C,'รับ-จ่าย ประจำวัน'!$B190,กวนไส้!Y:Y)+SUMIF(ผลิต1!$C:$C,'รับ-จ่าย ประจำวัน'!$B190,ผลิต1!Y:Y)+SUMIF(ผลิต2!$C:$C,'รับ-จ่าย ประจำวัน'!$B190,ผลิต2!Y:Y)+SUMIF(เส้นแต่งหน้าขนมเค้ก!$C:$C,'รับ-จ่าย ประจำวัน'!$B190,เส้นแต่งหน้าขนมเค้ก!Y:Y)+SUMIF(แพ็ค!$C:$C,'รับ-จ่าย ประจำวัน'!$B190,แพ็ค!Y:Y)+SUMIF(ธุรการ!$C:$C,'รับ-จ่าย ประจำวัน'!$B190,ธุรการ!Y:Y)+SUMIF(เส้นแต่งหน้าขนมปัง!$C:$C,'รับ-จ่าย ประจำวัน'!$B190,เส้นแต่งหน้าขนมปัง!Y:Y)+SUMIF('วางแผนBC,CJ'!$C:$C,'รับ-จ่าย ประจำวัน'!$B190,'วางแผนBC,CJ'!Y:Y)+SUMIF(RD!$C:$C,'รับ-จ่าย ประจำวัน'!$B190,RD!Y:Y)+SUMIF('FG,ออนไล,คัดแยก'!$C:$C,'รับ-จ่าย ประจำวัน'!$B190,'FG,ออนไล,คัดแยก'!Y:Y)</f>
        <v>0</v>
      </c>
      <c r="BG190" s="16">
        <f>SUMIF(เตรียมส่วนผสม!$C:$C,'รับ-จ่าย ประจำวัน'!$B190,เตรียมส่วนผสม!Z:Z)+SUMIF(กวนไส้!$C:$C,'รับ-จ่าย ประจำวัน'!$B190,กวนไส้!Z:Z)+SUMIF(ผลิต1!$C:$C,'รับ-จ่าย ประจำวัน'!$B190,ผลิต1!Z:Z)+SUMIF(ผลิต2!$C:$C,'รับ-จ่าย ประจำวัน'!$B190,ผลิต2!Z:Z)+SUMIF(เส้นแต่งหน้าขนมเค้ก!$C:$C,'รับ-จ่าย ประจำวัน'!$B190,เส้นแต่งหน้าขนมเค้ก!Z:Z)+SUMIF(แพ็ค!$C:$C,'รับ-จ่าย ประจำวัน'!$B190,แพ็ค!Z:Z)+SUMIF(ธุรการ!$C:$C,'รับ-จ่าย ประจำวัน'!$B190,ธุรการ!Z:Z)+SUMIF(เส้นแต่งหน้าขนมปัง!$C:$C,'รับ-จ่าย ประจำวัน'!$B190,เส้นแต่งหน้าขนมปัง!Z:Z)+SUMIF('วางแผนBC,CJ'!$C:$C,'รับ-จ่าย ประจำวัน'!$B190,'วางแผนBC,CJ'!Z:Z)+SUMIF(RD!$C:$C,'รับ-จ่าย ประจำวัน'!$B190,RD!Z:Z)+SUMIF('FG,ออนไล,คัดแยก'!$C:$C,'รับ-จ่าย ประจำวัน'!$B190,'FG,ออนไล,คัดแยก'!Z:Z)</f>
        <v>0</v>
      </c>
      <c r="BH190" s="16">
        <f>SUMIF(เตรียมส่วนผสม!$C:$C,'รับ-จ่าย ประจำวัน'!$B190,เตรียมส่วนผสม!AA:AA)+SUMIF(กวนไส้!$C:$C,'รับ-จ่าย ประจำวัน'!$B190,กวนไส้!AA:AA)+SUMIF(ผลิต1!$C:$C,'รับ-จ่าย ประจำวัน'!$B190,ผลิต1!AA:AA)+SUMIF(ผลิต2!$C:$C,'รับ-จ่าย ประจำวัน'!$B190,ผลิต2!AA:AA)+SUMIF(เส้นแต่งหน้าขนมเค้ก!$C:$C,'รับ-จ่าย ประจำวัน'!$B190,เส้นแต่งหน้าขนมเค้ก!AA:AA)+SUMIF(แพ็ค!$C:$C,'รับ-จ่าย ประจำวัน'!$B190,แพ็ค!AA:AA)+SUMIF(ธุรการ!$C:$C,'รับ-จ่าย ประจำวัน'!$B190,ธุรการ!AA:AA)+SUMIF(เส้นแต่งหน้าขนมปัง!$C:$C,'รับ-จ่าย ประจำวัน'!$B190,เส้นแต่งหน้าขนมปัง!AA:AA)+SUMIF('วางแผนBC,CJ'!$C:$C,'รับ-จ่าย ประจำวัน'!$B190,'วางแผนBC,CJ'!AA:AA)+SUMIF(RD!$C:$C,'รับ-จ่าย ประจำวัน'!$B190,RD!AA:AA)+SUMIF('FG,ออนไล,คัดแยก'!$C:$C,'รับ-จ่าย ประจำวัน'!$B190,'FG,ออนไล,คัดแยก'!AA:AA)</f>
        <v>0</v>
      </c>
      <c r="BI190" s="16">
        <f>SUMIF(เตรียมส่วนผสม!$C:$C,'รับ-จ่าย ประจำวัน'!$B190,เตรียมส่วนผสม!AB:AB)+SUMIF(กวนไส้!$C:$C,'รับ-จ่าย ประจำวัน'!$B190,กวนไส้!AB:AB)+SUMIF(ผลิต1!$C:$C,'รับ-จ่าย ประจำวัน'!$B190,ผลิต1!AB:AB)+SUMIF(ผลิต2!$C:$C,'รับ-จ่าย ประจำวัน'!$B190,ผลิต2!AB:AB)+SUMIF(เส้นแต่งหน้าขนมเค้ก!$C:$C,'รับ-จ่าย ประจำวัน'!$B190,เส้นแต่งหน้าขนมเค้ก!AB:AB)+SUMIF(แพ็ค!$C:$C,'รับ-จ่าย ประจำวัน'!$B190,แพ็ค!AB:AB)+SUMIF(ธุรการ!$C:$C,'รับ-จ่าย ประจำวัน'!$B190,ธุรการ!AB:AB)+SUMIF(เส้นแต่งหน้าขนมปัง!$C:$C,'รับ-จ่าย ประจำวัน'!$B190,เส้นแต่งหน้าขนมปัง!AB:AB)+SUMIF('วางแผนBC,CJ'!$C:$C,'รับ-จ่าย ประจำวัน'!$B190,'วางแผนBC,CJ'!AB:AB)+SUMIF(RD!$C:$C,'รับ-จ่าย ประจำวัน'!$B190,RD!AB:AB)+SUMIF('FG,ออนไล,คัดแยก'!$C:$C,'รับ-จ่าย ประจำวัน'!$B190,'FG,ออนไล,คัดแยก'!AB:AB)</f>
        <v>0</v>
      </c>
      <c r="BJ190" s="16">
        <f>SUMIF(เตรียมส่วนผสม!$C:$C,'รับ-จ่าย ประจำวัน'!$B190,เตรียมส่วนผสม!AC:AC)+SUMIF(กวนไส้!$C:$C,'รับ-จ่าย ประจำวัน'!$B190,กวนไส้!AC:AC)+SUMIF(ผลิต1!$C:$C,'รับ-จ่าย ประจำวัน'!$B190,ผลิต1!AC:AC)+SUMIF(ผลิต2!$C:$C,'รับ-จ่าย ประจำวัน'!$B190,ผลิต2!AC:AC)+SUMIF(เส้นแต่งหน้าขนมเค้ก!$C:$C,'รับ-จ่าย ประจำวัน'!$B190,เส้นแต่งหน้าขนมเค้ก!AC:AC)+SUMIF(แพ็ค!$C:$C,'รับ-จ่าย ประจำวัน'!$B190,แพ็ค!AC:AC)+SUMIF(ธุรการ!$C:$C,'รับ-จ่าย ประจำวัน'!$B190,ธุรการ!AC:AC)+SUMIF(เส้นแต่งหน้าขนมปัง!$C:$C,'รับ-จ่าย ประจำวัน'!$B190,เส้นแต่งหน้าขนมปัง!AC:AC)+SUMIF('วางแผนBC,CJ'!$C:$C,'รับ-จ่าย ประจำวัน'!$B190,'วางแผนBC,CJ'!AC:AC)+SUMIF(RD!$C:$C,'รับ-จ่าย ประจำวัน'!$B190,RD!AC:AC)+SUMIF('FG,ออนไล,คัดแยก'!$C:$C,'รับ-จ่าย ประจำวัน'!$B190,'FG,ออนไล,คัดแยก'!AC:AC)</f>
        <v>0</v>
      </c>
      <c r="BK190" s="16">
        <f>SUMIF(เตรียมส่วนผสม!$C:$C,'รับ-จ่าย ประจำวัน'!$B190,เตรียมส่วนผสม!AD:AD)+SUMIF(กวนไส้!$C:$C,'รับ-จ่าย ประจำวัน'!$B190,กวนไส้!AD:AD)+SUMIF(ผลิต1!$C:$C,'รับ-จ่าย ประจำวัน'!$B190,ผลิต1!AD:AD)+SUMIF(ผลิต2!$C:$C,'รับ-จ่าย ประจำวัน'!$B190,ผลิต2!AD:AD)+SUMIF(เส้นแต่งหน้าขนมเค้ก!$C:$C,'รับ-จ่าย ประจำวัน'!$B190,เส้นแต่งหน้าขนมเค้ก!AD:AD)+SUMIF(แพ็ค!$C:$C,'รับ-จ่าย ประจำวัน'!$B190,แพ็ค!AD:AD)+SUMIF(ธุรการ!$C:$C,'รับ-จ่าย ประจำวัน'!$B190,ธุรการ!AD:AD)+SUMIF(เส้นแต่งหน้าขนมปัง!$C:$C,'รับ-จ่าย ประจำวัน'!$B190,เส้นแต่งหน้าขนมปัง!AD:AD)+SUMIF('วางแผนBC,CJ'!$C:$C,'รับ-จ่าย ประจำวัน'!$B190,'วางแผนBC,CJ'!AD:AD)+SUMIF(RD!$C:$C,'รับ-จ่าย ประจำวัน'!$B190,RD!AD:AD)+SUMIF('FG,ออนไล,คัดแยก'!$C:$C,'รับ-จ่าย ประจำวัน'!$B190,'FG,ออนไล,คัดแยก'!AD:AD)</f>
        <v>0</v>
      </c>
      <c r="BL190" s="16">
        <f>SUMIF(เตรียมส่วนผสม!$C:$C,'รับ-จ่าย ประจำวัน'!$B190,เตรียมส่วนผสม!AE:AE)+SUMIF(กวนไส้!$C:$C,'รับ-จ่าย ประจำวัน'!$B190,กวนไส้!AE:AE)+SUMIF(ผลิต1!$C:$C,'รับ-จ่าย ประจำวัน'!$B190,ผลิต1!AE:AE)+SUMIF(ผลิต2!$C:$C,'รับ-จ่าย ประจำวัน'!$B190,ผลิต2!AE:AE)+SUMIF(เส้นแต่งหน้าขนมเค้ก!$C:$C,'รับ-จ่าย ประจำวัน'!$B190,เส้นแต่งหน้าขนมเค้ก!AE:AE)+SUMIF(แพ็ค!$C:$C,'รับ-จ่าย ประจำวัน'!$B190,แพ็ค!AE:AE)+SUMIF(ธุรการ!$C:$C,'รับ-จ่าย ประจำวัน'!$B190,ธุรการ!AE:AE)+SUMIF(เส้นแต่งหน้าขนมปัง!$C:$C,'รับ-จ่าย ประจำวัน'!$B190,เส้นแต่งหน้าขนมปัง!AE:AE)+SUMIF('วางแผนBC,CJ'!$C:$C,'รับ-จ่าย ประจำวัน'!$B190,'วางแผนBC,CJ'!AE:AE)+SUMIF(RD!$C:$C,'รับ-จ่าย ประจำวัน'!$B190,RD!AE:AE)+SUMIF('FG,ออนไล,คัดแยก'!$C:$C,'รับ-จ่าย ประจำวัน'!$B190,'FG,ออนไล,คัดแยก'!AE:AE)</f>
        <v>0</v>
      </c>
      <c r="BM190" s="16">
        <f>SUMIF(เตรียมส่วนผสม!$C:$C,'รับ-จ่าย ประจำวัน'!$B190,เตรียมส่วนผสม!AF:AF)+SUMIF(กวนไส้!$C:$C,'รับ-จ่าย ประจำวัน'!$B190,กวนไส้!AF:AF)+SUMIF(ผลิต1!$C:$C,'รับ-จ่าย ประจำวัน'!$B190,ผลิต1!AF:AF)+SUMIF(ผลิต2!$C:$C,'รับ-จ่าย ประจำวัน'!$B190,ผลิต2!AF:AF)+SUMIF(เส้นแต่งหน้าขนมเค้ก!$C:$C,'รับ-จ่าย ประจำวัน'!$B190,เส้นแต่งหน้าขนมเค้ก!AF:AF)+SUMIF(แพ็ค!$C:$C,'รับ-จ่าย ประจำวัน'!$B190,แพ็ค!AF:AF)+SUMIF(ธุรการ!$C:$C,'รับ-จ่าย ประจำวัน'!$B190,ธุรการ!AF:AF)+SUMIF(เส้นแต่งหน้าขนมปัง!$C:$C,'รับ-จ่าย ประจำวัน'!$B190,เส้นแต่งหน้าขนมปัง!AF:AF)+SUMIF('วางแผนBC,CJ'!$C:$C,'รับ-จ่าย ประจำวัน'!$B190,'วางแผนBC,CJ'!AF:AF)+SUMIF(RD!$C:$C,'รับ-จ่าย ประจำวัน'!$B190,RD!AF:AF)+SUMIF('FG,ออนไล,คัดแยก'!$C:$C,'รับ-จ่าย ประจำวัน'!$B190,'FG,ออนไล,คัดแยก'!AF:AF)</f>
        <v>0</v>
      </c>
      <c r="BN190" s="16">
        <f>SUMIF(เตรียมส่วนผสม!$C:$C,'รับ-จ่าย ประจำวัน'!$B190,เตรียมส่วนผสม!AG:AG)+SUMIF(กวนไส้!$C:$C,'รับ-จ่าย ประจำวัน'!$B190,กวนไส้!AG:AG)+SUMIF(ผลิต1!$C:$C,'รับ-จ่าย ประจำวัน'!$B190,ผลิต1!AG:AG)+SUMIF(ผลิต2!$C:$C,'รับ-จ่าย ประจำวัน'!$B190,ผลิต2!AG:AG)+SUMIF(เส้นแต่งหน้าขนมเค้ก!$C:$C,'รับ-จ่าย ประจำวัน'!$B190,เส้นแต่งหน้าขนมเค้ก!AG:AG)+SUMIF(แพ็ค!$C:$C,'รับ-จ่าย ประจำวัน'!$B190,แพ็ค!AG:AG)+SUMIF(ธุรการ!$C:$C,'รับ-จ่าย ประจำวัน'!$B190,ธุรการ!AG:AG)+SUMIF(เส้นแต่งหน้าขนมปัง!$C:$C,'รับ-จ่าย ประจำวัน'!$B190,เส้นแต่งหน้าขนมปัง!AG:AG)+SUMIF('วางแผนBC,CJ'!$C:$C,'รับ-จ่าย ประจำวัน'!$B190,'วางแผนBC,CJ'!AG:AG)+SUMIF(RD!$C:$C,'รับ-จ่าย ประจำวัน'!$B190,RD!AG:AG)+SUMIF('FG,ออนไล,คัดแยก'!$C:$C,'รับ-จ่าย ประจำวัน'!$B190,'FG,ออนไล,คัดแยก'!AG:AG)</f>
        <v>0</v>
      </c>
      <c r="BO190" s="16">
        <f>SUMIF(เตรียมส่วนผสม!$C:$C,'รับ-จ่าย ประจำวัน'!$B190,เตรียมส่วนผสม!AH:AH)+SUMIF(กวนไส้!$C:$C,'รับ-จ่าย ประจำวัน'!$B190,กวนไส้!AH:AH)+SUMIF(ผลิต1!$C:$C,'รับ-จ่าย ประจำวัน'!$B190,ผลิต1!AH:AH)+SUMIF(ผลิต2!$C:$C,'รับ-จ่าย ประจำวัน'!$B190,ผลิต2!AH:AH)+SUMIF(เส้นแต่งหน้าขนมเค้ก!$C:$C,'รับ-จ่าย ประจำวัน'!$B190,เส้นแต่งหน้าขนมเค้ก!AH:AH)+SUMIF(แพ็ค!$C:$C,'รับ-จ่าย ประจำวัน'!$B190,แพ็ค!AH:AH)+SUMIF(ธุรการ!$C:$C,'รับ-จ่าย ประจำวัน'!$B190,ธุรการ!AH:AH)+SUMIF(เส้นแต่งหน้าขนมปัง!$C:$C,'รับ-จ่าย ประจำวัน'!$B190,เส้นแต่งหน้าขนมปัง!AH:AH)+SUMIF('วางแผนBC,CJ'!$C:$C,'รับ-จ่าย ประจำวัน'!$B190,'วางแผนBC,CJ'!AH:AH)+SUMIF(RD!$C:$C,'รับ-จ่าย ประจำวัน'!$B190,RD!AH:AH)+SUMIF('FG,ออนไล,คัดแยก'!$C:$C,'รับ-จ่าย ประจำวัน'!$B190,'FG,ออนไล,คัดแยก'!AH:AH)</f>
        <v>0</v>
      </c>
      <c r="BP190" s="16">
        <f>SUMIF(เตรียมส่วนผสม!$C:$C,'รับ-จ่าย ประจำวัน'!$B190,เตรียมส่วนผสม!AI:AI)+SUMIF(กวนไส้!$C:$C,'รับ-จ่าย ประจำวัน'!$B190,กวนไส้!AI:AI)+SUMIF(ผลิต1!$C:$C,'รับ-จ่าย ประจำวัน'!$B190,ผลิต1!AI:AI)+SUMIF(ผลิต2!$C:$C,'รับ-จ่าย ประจำวัน'!$B190,ผลิต2!AI:AI)+SUMIF(เส้นแต่งหน้าขนมเค้ก!$C:$C,'รับ-จ่าย ประจำวัน'!$B190,เส้นแต่งหน้าขนมเค้ก!AI:AI)+SUMIF(แพ็ค!$C:$C,'รับ-จ่าย ประจำวัน'!$B190,แพ็ค!AI:AI)+SUMIF(ธุรการ!$C:$C,'รับ-จ่าย ประจำวัน'!$B190,ธุรการ!AI:AI)+SUMIF(เส้นแต่งหน้าขนมปัง!$C:$C,'รับ-จ่าย ประจำวัน'!$B190,เส้นแต่งหน้าขนมปัง!AI:AI)+SUMIF('วางแผนBC,CJ'!$C:$C,'รับ-จ่าย ประจำวัน'!$B190,'วางแผนBC,CJ'!AI:AI)+SUMIF(RD!$C:$C,'รับ-จ่าย ประจำวัน'!$B190,RD!AI:AI)+SUMIF('FG,ออนไล,คัดแยก'!$C:$C,'รับ-จ่าย ประจำวัน'!$B190,'FG,ออนไล,คัดแยก'!AI:AI)</f>
        <v>0</v>
      </c>
      <c r="BQ190" s="16">
        <f>SUMIF(เตรียมส่วนผสม!$C:$C,'รับ-จ่าย ประจำวัน'!$B190,เตรียมส่วนผสม!AJ:AJ)+SUMIF(กวนไส้!$C:$C,'รับ-จ่าย ประจำวัน'!$B190,กวนไส้!AJ:AJ)+SUMIF(ผลิต1!$C:$C,'รับ-จ่าย ประจำวัน'!$B190,ผลิต1!AJ:AJ)+SUMIF(ผลิต2!$C:$C,'รับ-จ่าย ประจำวัน'!$B190,ผลิต2!AJ:AJ)+SUMIF(เส้นแต่งหน้าขนมเค้ก!$C:$C,'รับ-จ่าย ประจำวัน'!$B190,เส้นแต่งหน้าขนมเค้ก!AJ:AJ)+SUMIF(แพ็ค!$C:$C,'รับ-จ่าย ประจำวัน'!$B190,แพ็ค!AJ:AJ)+SUMIF(ธุรการ!$C:$C,'รับ-จ่าย ประจำวัน'!$B190,ธุรการ!AJ:AJ)+SUMIF(เส้นแต่งหน้าขนมปัง!$C:$C,'รับ-จ่าย ประจำวัน'!$B190,เส้นแต่งหน้าขนมปัง!AJ:AJ)+SUMIF('วางแผนBC,CJ'!$C:$C,'รับ-จ่าย ประจำวัน'!$B190,'วางแผนBC,CJ'!AJ:AJ)+SUMIF(RD!$C:$C,'รับ-จ่าย ประจำวัน'!$B190,RD!AJ:AJ)+SUMIF('FG,ออนไล,คัดแยก'!$C:$C,'รับ-จ่าย ประจำวัน'!$B190,'FG,ออนไล,คัดแยก'!AJ:AJ)</f>
        <v>0</v>
      </c>
      <c r="BR190" s="16">
        <f>SUMIF(เตรียมส่วนผสม!$C:$C,'รับ-จ่าย ประจำวัน'!$B190,เตรียมส่วนผสม!AK:AK)+SUMIF(กวนไส้!$C:$C,'รับ-จ่าย ประจำวัน'!$B190,กวนไส้!AK:AK)+SUMIF(ผลิต1!$C:$C,'รับ-จ่าย ประจำวัน'!$B190,ผลิต1!AK:AK)+SUMIF(ผลิต2!$C:$C,'รับ-จ่าย ประจำวัน'!$B190,ผลิต2!AK:AK)+SUMIF(เส้นแต่งหน้าขนมเค้ก!$C:$C,'รับ-จ่าย ประจำวัน'!$B190,เส้นแต่งหน้าขนมเค้ก!AK:AK)+SUMIF(แพ็ค!$C:$C,'รับ-จ่าย ประจำวัน'!$B190,แพ็ค!AK:AK)+SUMIF(ธุรการ!$C:$C,'รับ-จ่าย ประจำวัน'!$B190,ธุรการ!AK:AK)+SUMIF(เส้นแต่งหน้าขนมปัง!$C:$C,'รับ-จ่าย ประจำวัน'!$B190,เส้นแต่งหน้าขนมปัง!AK:AK)+SUMIF('วางแผนBC,CJ'!$C:$C,'รับ-จ่าย ประจำวัน'!$B190,'วางแผนBC,CJ'!AK:AK)+SUMIF(RD!$C:$C,'รับ-จ่าย ประจำวัน'!$B190,RD!AK:AK)+SUMIF('FG,ออนไล,คัดแยก'!$C:$C,'รับ-จ่าย ประจำวัน'!$B190,'FG,ออนไล,คัดแยก'!AK:AK)</f>
        <v>0</v>
      </c>
      <c r="BS190" s="16">
        <f>SUMIF(เตรียมส่วนผสม!$C:$C,'รับ-จ่าย ประจำวัน'!$B190,เตรียมส่วนผสม!AL:AL)+SUMIF(กวนไส้!$C:$C,'รับ-จ่าย ประจำวัน'!$B190,กวนไส้!AL:AL)+SUMIF(ผลิต1!$C:$C,'รับ-จ่าย ประจำวัน'!$B190,ผลิต1!AL:AL)+SUMIF(ผลิต2!$C:$C,'รับ-จ่าย ประจำวัน'!$B190,ผลิต2!AL:AL)+SUMIF(เส้นแต่งหน้าขนมเค้ก!$C:$C,'รับ-จ่าย ประจำวัน'!$B190,เส้นแต่งหน้าขนมเค้ก!AL:AL)+SUMIF(แพ็ค!$C:$C,'รับ-จ่าย ประจำวัน'!$B190,แพ็ค!AL:AL)+SUMIF(ธุรการ!$C:$C,'รับ-จ่าย ประจำวัน'!$B190,ธุรการ!AL:AL)+SUMIF(เส้นแต่งหน้าขนมปัง!$C:$C,'รับ-จ่าย ประจำวัน'!$B190,เส้นแต่งหน้าขนมปัง!AL:AL)+SUMIF('วางแผนBC,CJ'!$C:$C,'รับ-จ่าย ประจำวัน'!$B190,'วางแผนBC,CJ'!AL:AL)+SUMIF(RD!$C:$C,'รับ-จ่าย ประจำวัน'!$B190,RD!AL:AL)+SUMIF('FG,ออนไล,คัดแยก'!$C:$C,'รับ-จ่าย ประจำวัน'!$B190,'FG,ออนไล,คัดแยก'!AL:AL)</f>
        <v>0</v>
      </c>
      <c r="BT190" s="18">
        <f t="shared" si="36"/>
        <v>0</v>
      </c>
      <c r="BU190" s="116"/>
      <c r="BV190" s="146">
        <f t="shared" si="37"/>
        <v>20320</v>
      </c>
      <c r="BW190" s="183">
        <v>30</v>
      </c>
      <c r="BX190" s="172">
        <f t="shared" si="42"/>
        <v>0</v>
      </c>
      <c r="BY190" s="188" t="e">
        <f t="shared" si="40"/>
        <v>#DIV/0!</v>
      </c>
      <c r="BZ190" s="180" t="e">
        <f t="shared" ca="1" si="38"/>
        <v>#DIV/0!</v>
      </c>
      <c r="CA190" s="93"/>
      <c r="CB190" s="93"/>
      <c r="CC190" s="93"/>
      <c r="CD190" s="93"/>
      <c r="CE190" s="93"/>
      <c r="CF190" s="93"/>
      <c r="CG190" s="93"/>
      <c r="CH190" s="93"/>
      <c r="CI190" s="93"/>
      <c r="CJ190" s="94"/>
      <c r="CK190" s="9">
        <f t="shared" si="41"/>
        <v>20320</v>
      </c>
    </row>
    <row r="191" spans="1:89" hidden="1" x14ac:dyDescent="0.5">
      <c r="A191" s="149"/>
      <c r="B191" s="34" t="s">
        <v>703</v>
      </c>
      <c r="C191" s="10" t="s">
        <v>704</v>
      </c>
      <c r="D191" s="135" t="s">
        <v>91</v>
      </c>
      <c r="E191" s="11">
        <v>0</v>
      </c>
      <c r="F191" s="161" t="s">
        <v>1605</v>
      </c>
      <c r="G191" s="11" t="s">
        <v>690</v>
      </c>
      <c r="H191" s="12">
        <v>5280</v>
      </c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3"/>
      <c r="AF191" s="13"/>
      <c r="AG191" s="13"/>
      <c r="AH191" s="13"/>
      <c r="AI191" s="14"/>
      <c r="AJ191" s="14"/>
      <c r="AK191" s="14"/>
      <c r="AL191" s="14"/>
      <c r="AM191" s="14"/>
      <c r="AN191" s="15">
        <f t="shared" si="35"/>
        <v>0</v>
      </c>
      <c r="AO191" s="16">
        <f>SUMIF(เตรียมส่วนผสม!$C:$C,'รับ-จ่าย ประจำวัน'!$B191,เตรียมส่วนผสม!H:H)+SUMIF(กวนไส้!$C:$C,'รับ-จ่าย ประจำวัน'!$B191,กวนไส้!H:H)+SUMIF(ผลิต1!$C:$C,'รับ-จ่าย ประจำวัน'!$B191,ผลิต1!H:H)+SUMIF(ผลิต2!$C:$C,'รับ-จ่าย ประจำวัน'!$B191,ผลิต2!H:H)+SUMIF(เส้นแต่งหน้าขนมเค้ก!$C:$C,'รับ-จ่าย ประจำวัน'!$B191,เส้นแต่งหน้าขนมเค้ก!H:H)+SUMIF(แพ็ค!$C:$C,'รับ-จ่าย ประจำวัน'!$B191,แพ็ค!H:H)+SUMIF(ธุรการ!$C:$C,'รับ-จ่าย ประจำวัน'!$B191,ธุรการ!H:H)+SUMIF(เส้นแต่งหน้าขนมปัง!$C:$C,'รับ-จ่าย ประจำวัน'!$B191,เส้นแต่งหน้าขนมปัง!H:H)+SUMIF('วางแผนBC,CJ'!$C:$C,'รับ-จ่าย ประจำวัน'!$B191,'วางแผนBC,CJ'!H:H)+SUMIF(RD!$C:$C,'รับ-จ่าย ประจำวัน'!$B191,RD!H:H)+SUMIF('FG,ออนไล,คัดแยก'!$C:$C,'รับ-จ่าย ประจำวัน'!$B191,'FG,ออนไล,คัดแยก'!H:H)</f>
        <v>0</v>
      </c>
      <c r="AP191" s="16">
        <f>SUMIF(เตรียมส่วนผสม!$C:$C,'รับ-จ่าย ประจำวัน'!$B191,เตรียมส่วนผสม!I:I)+SUMIF(กวนไส้!$C:$C,'รับ-จ่าย ประจำวัน'!$B191,กวนไส้!I:I)+SUMIF(ผลิต1!$C:$C,'รับ-จ่าย ประจำวัน'!$B191,ผลิต1!I:I)+SUMIF(ผลิต2!$C:$C,'รับ-จ่าย ประจำวัน'!$B191,ผลิต2!I:I)+SUMIF(เส้นแต่งหน้าขนมเค้ก!$C:$C,'รับ-จ่าย ประจำวัน'!$B191,เส้นแต่งหน้าขนมเค้ก!I:I)+SUMIF(แพ็ค!$C:$C,'รับ-จ่าย ประจำวัน'!$B191,แพ็ค!I:I)+SUMIF(ธุรการ!$C:$C,'รับ-จ่าย ประจำวัน'!$B191,ธุรการ!I:I)+SUMIF(เส้นแต่งหน้าขนมปัง!$C:$C,'รับ-จ่าย ประจำวัน'!$B191,เส้นแต่งหน้าขนมปัง!I:I)+SUMIF('วางแผนBC,CJ'!$C:$C,'รับ-จ่าย ประจำวัน'!$B191,'วางแผนBC,CJ'!I:I)+SUMIF(RD!$C:$C,'รับ-จ่าย ประจำวัน'!$B191,RD!I:I)+SUMIF('FG,ออนไล,คัดแยก'!$C:$C,'รับ-จ่าย ประจำวัน'!$B191,'FG,ออนไล,คัดแยก'!I:I)</f>
        <v>0</v>
      </c>
      <c r="AQ191" s="16">
        <f>SUMIF(เตรียมส่วนผสม!$C:$C,'รับ-จ่าย ประจำวัน'!$B191,เตรียมส่วนผสม!J:J)+SUMIF(กวนไส้!$C:$C,'รับ-จ่าย ประจำวัน'!$B191,กวนไส้!J:J)+SUMIF(ผลิต1!$C:$C,'รับ-จ่าย ประจำวัน'!$B191,ผลิต1!J:J)+SUMIF(ผลิต2!$C:$C,'รับ-จ่าย ประจำวัน'!$B191,ผลิต2!J:J)+SUMIF(เส้นแต่งหน้าขนมเค้ก!$C:$C,'รับ-จ่าย ประจำวัน'!$B191,เส้นแต่งหน้าขนมเค้ก!J:J)+SUMIF(แพ็ค!$C:$C,'รับ-จ่าย ประจำวัน'!$B191,แพ็ค!J:J)+SUMIF(ธุรการ!$C:$C,'รับ-จ่าย ประจำวัน'!$B191,ธุรการ!J:J)+SUMIF(เส้นแต่งหน้าขนมปัง!$C:$C,'รับ-จ่าย ประจำวัน'!$B191,เส้นแต่งหน้าขนมปัง!J:J)+SUMIF('วางแผนBC,CJ'!$C:$C,'รับ-จ่าย ประจำวัน'!$B191,'วางแผนBC,CJ'!J:J)+SUMIF(RD!$C:$C,'รับ-จ่าย ประจำวัน'!$B191,RD!J:J)+SUMIF('FG,ออนไล,คัดแยก'!$C:$C,'รับ-จ่าย ประจำวัน'!$B191,'FG,ออนไล,คัดแยก'!J:J)</f>
        <v>0</v>
      </c>
      <c r="AR191" s="16">
        <f>SUMIF(เตรียมส่วนผสม!$C:$C,'รับ-จ่าย ประจำวัน'!$B191,เตรียมส่วนผสม!K:K)+SUMIF(กวนไส้!$C:$C,'รับ-จ่าย ประจำวัน'!$B191,กวนไส้!K:K)+SUMIF(ผลิต1!$C:$C,'รับ-จ่าย ประจำวัน'!$B191,ผลิต1!K:K)+SUMIF(ผลิต2!$C:$C,'รับ-จ่าย ประจำวัน'!$B191,ผลิต2!K:K)+SUMIF(เส้นแต่งหน้าขนมเค้ก!$C:$C,'รับ-จ่าย ประจำวัน'!$B191,เส้นแต่งหน้าขนมเค้ก!K:K)+SUMIF(แพ็ค!$C:$C,'รับ-จ่าย ประจำวัน'!$B191,แพ็ค!K:K)+SUMIF(ธุรการ!$C:$C,'รับ-จ่าย ประจำวัน'!$B191,ธุรการ!K:K)+SUMIF(เส้นแต่งหน้าขนมปัง!$C:$C,'รับ-จ่าย ประจำวัน'!$B191,เส้นแต่งหน้าขนมปัง!K:K)+SUMIF('วางแผนBC,CJ'!$C:$C,'รับ-จ่าย ประจำวัน'!$B191,'วางแผนBC,CJ'!K:K)+SUMIF(RD!$C:$C,'รับ-จ่าย ประจำวัน'!$B191,RD!K:K)+SUMIF('FG,ออนไล,คัดแยก'!$C:$C,'รับ-จ่าย ประจำวัน'!$B191,'FG,ออนไล,คัดแยก'!K:K)</f>
        <v>0</v>
      </c>
      <c r="AS191" s="16">
        <f>SUMIF(เตรียมส่วนผสม!$C:$C,'รับ-จ่าย ประจำวัน'!$B191,เตรียมส่วนผสม!L:L)+SUMIF(กวนไส้!$C:$C,'รับ-จ่าย ประจำวัน'!$B191,กวนไส้!L:L)+SUMIF(ผลิต1!$C:$C,'รับ-จ่าย ประจำวัน'!$B191,ผลิต1!L:L)+SUMIF(ผลิต2!$C:$C,'รับ-จ่าย ประจำวัน'!$B191,ผลิต2!L:L)+SUMIF(เส้นแต่งหน้าขนมเค้ก!$C:$C,'รับ-จ่าย ประจำวัน'!$B191,เส้นแต่งหน้าขนมเค้ก!L:L)+SUMIF(แพ็ค!$C:$C,'รับ-จ่าย ประจำวัน'!$B191,แพ็ค!L:L)+SUMIF(ธุรการ!$C:$C,'รับ-จ่าย ประจำวัน'!$B191,ธุรการ!L:L)+SUMIF(เส้นแต่งหน้าขนมปัง!$C:$C,'รับ-จ่าย ประจำวัน'!$B191,เส้นแต่งหน้าขนมปัง!L:L)+SUMIF('วางแผนBC,CJ'!$C:$C,'รับ-จ่าย ประจำวัน'!$B191,'วางแผนBC,CJ'!L:L)+SUMIF(RD!$C:$C,'รับ-จ่าย ประจำวัน'!$B191,RD!L:L)+SUMIF('FG,ออนไล,คัดแยก'!$C:$C,'รับ-จ่าย ประจำวัน'!$B191,'FG,ออนไล,คัดแยก'!L:L)</f>
        <v>0</v>
      </c>
      <c r="AT191" s="16">
        <f>SUMIF(เตรียมส่วนผสม!$C:$C,'รับ-จ่าย ประจำวัน'!$B191,เตรียมส่วนผสม!M:M)+SUMIF(กวนไส้!$C:$C,'รับ-จ่าย ประจำวัน'!$B191,กวนไส้!M:M)+SUMIF(ผลิต1!$C:$C,'รับ-จ่าย ประจำวัน'!$B191,ผลิต1!M:M)+SUMIF(ผลิต2!$C:$C,'รับ-จ่าย ประจำวัน'!$B191,ผลิต2!M:M)+SUMIF(เส้นแต่งหน้าขนมเค้ก!$C:$C,'รับ-จ่าย ประจำวัน'!$B191,เส้นแต่งหน้าขนมเค้ก!M:M)+SUMIF(แพ็ค!$C:$C,'รับ-จ่าย ประจำวัน'!$B191,แพ็ค!M:M)+SUMIF(ธุรการ!$C:$C,'รับ-จ่าย ประจำวัน'!$B191,ธุรการ!M:M)+SUMIF(เส้นแต่งหน้าขนมปัง!$C:$C,'รับ-จ่าย ประจำวัน'!$B191,เส้นแต่งหน้าขนมปัง!M:M)+SUMIF('วางแผนBC,CJ'!$C:$C,'รับ-จ่าย ประจำวัน'!$B191,'วางแผนBC,CJ'!M:M)+SUMIF(RD!$C:$C,'รับ-จ่าย ประจำวัน'!$B191,RD!M:M)+SUMIF('FG,ออนไล,คัดแยก'!$C:$C,'รับ-จ่าย ประจำวัน'!$B191,'FG,ออนไล,คัดแยก'!M:M)</f>
        <v>0</v>
      </c>
      <c r="AU191" s="16">
        <f>SUMIF(เตรียมส่วนผสม!$C:$C,'รับ-จ่าย ประจำวัน'!$B191,เตรียมส่วนผสม!N:N)+SUMIF(กวนไส้!$C:$C,'รับ-จ่าย ประจำวัน'!$B191,กวนไส้!N:N)+SUMIF(ผลิต1!$C:$C,'รับ-จ่าย ประจำวัน'!$B191,ผลิต1!N:N)+SUMIF(ผลิต2!$C:$C,'รับ-จ่าย ประจำวัน'!$B191,ผลิต2!N:N)+SUMIF(เส้นแต่งหน้าขนมเค้ก!$C:$C,'รับ-จ่าย ประจำวัน'!$B191,เส้นแต่งหน้าขนมเค้ก!N:N)+SUMIF(แพ็ค!$C:$C,'รับ-จ่าย ประจำวัน'!$B191,แพ็ค!N:N)+SUMIF(ธุรการ!$C:$C,'รับ-จ่าย ประจำวัน'!$B191,ธุรการ!N:N)+SUMIF(เส้นแต่งหน้าขนมปัง!$C:$C,'รับ-จ่าย ประจำวัน'!$B191,เส้นแต่งหน้าขนมปัง!N:N)+SUMIF('วางแผนBC,CJ'!$C:$C,'รับ-จ่าย ประจำวัน'!$B191,'วางแผนBC,CJ'!N:N)+SUMIF(RD!$C:$C,'รับ-จ่าย ประจำวัน'!$B191,RD!N:N)+SUMIF('FG,ออนไล,คัดแยก'!$C:$C,'รับ-จ่าย ประจำวัน'!$B191,'FG,ออนไล,คัดแยก'!N:N)</f>
        <v>0</v>
      </c>
      <c r="AV191" s="16">
        <f>SUMIF(เตรียมส่วนผสม!$C:$C,'รับ-จ่าย ประจำวัน'!$B191,เตรียมส่วนผสม!O:O)+SUMIF(กวนไส้!$C:$C,'รับ-จ่าย ประจำวัน'!$B191,กวนไส้!O:O)+SUMIF(ผลิต1!$C:$C,'รับ-จ่าย ประจำวัน'!$B191,ผลิต1!O:O)+SUMIF(ผลิต2!$C:$C,'รับ-จ่าย ประจำวัน'!$B191,ผลิต2!O:O)+SUMIF(เส้นแต่งหน้าขนมเค้ก!$C:$C,'รับ-จ่าย ประจำวัน'!$B191,เส้นแต่งหน้าขนมเค้ก!O:O)+SUMIF(แพ็ค!$C:$C,'รับ-จ่าย ประจำวัน'!$B191,แพ็ค!O:O)+SUMIF(ธุรการ!$C:$C,'รับ-จ่าย ประจำวัน'!$B191,ธุรการ!O:O)+SUMIF(เส้นแต่งหน้าขนมปัง!$C:$C,'รับ-จ่าย ประจำวัน'!$B191,เส้นแต่งหน้าขนมปัง!O:O)+SUMIF('วางแผนBC,CJ'!$C:$C,'รับ-จ่าย ประจำวัน'!$B191,'วางแผนBC,CJ'!O:O)+SUMIF(RD!$C:$C,'รับ-จ่าย ประจำวัน'!$B191,RD!O:O)+SUMIF('FG,ออนไล,คัดแยก'!$C:$C,'รับ-จ่าย ประจำวัน'!$B191,'FG,ออนไล,คัดแยก'!O:O)</f>
        <v>0</v>
      </c>
      <c r="AW191" s="16">
        <f>SUMIF(เตรียมส่วนผสม!$C:$C,'รับ-จ่าย ประจำวัน'!$B191,เตรียมส่วนผสม!P:P)+SUMIF(กวนไส้!$C:$C,'รับ-จ่าย ประจำวัน'!$B191,กวนไส้!P:P)+SUMIF(ผลิต1!$C:$C,'รับ-จ่าย ประจำวัน'!$B191,ผลิต1!P:P)+SUMIF(ผลิต2!$C:$C,'รับ-จ่าย ประจำวัน'!$B191,ผลิต2!P:P)+SUMIF(เส้นแต่งหน้าขนมเค้ก!$C:$C,'รับ-จ่าย ประจำวัน'!$B191,เส้นแต่งหน้าขนมเค้ก!P:P)+SUMIF(แพ็ค!$C:$C,'รับ-จ่าย ประจำวัน'!$B191,แพ็ค!P:P)+SUMIF(ธุรการ!$C:$C,'รับ-จ่าย ประจำวัน'!$B191,ธุรการ!P:P)+SUMIF(เส้นแต่งหน้าขนมปัง!$C:$C,'รับ-จ่าย ประจำวัน'!$B191,เส้นแต่งหน้าขนมปัง!P:P)+SUMIF('วางแผนBC,CJ'!$C:$C,'รับ-จ่าย ประจำวัน'!$B191,'วางแผนBC,CJ'!P:P)+SUMIF(RD!$C:$C,'รับ-จ่าย ประจำวัน'!$B191,RD!P:P)+SUMIF('FG,ออนไล,คัดแยก'!$C:$C,'รับ-จ่าย ประจำวัน'!$B191,'FG,ออนไล,คัดแยก'!P:P)</f>
        <v>0</v>
      </c>
      <c r="AX191" s="16">
        <f>SUMIF(เตรียมส่วนผสม!$C:$C,'รับ-จ่าย ประจำวัน'!$B191,เตรียมส่วนผสม!Q:Q)+SUMIF(กวนไส้!$C:$C,'รับ-จ่าย ประจำวัน'!$B191,กวนไส้!Q:Q)+SUMIF(ผลิต1!$C:$C,'รับ-จ่าย ประจำวัน'!$B191,ผลิต1!Q:Q)+SUMIF(ผลิต2!$C:$C,'รับ-จ่าย ประจำวัน'!$B191,ผลิต2!Q:Q)+SUMIF(เส้นแต่งหน้าขนมเค้ก!$C:$C,'รับ-จ่าย ประจำวัน'!$B191,เส้นแต่งหน้าขนมเค้ก!Q:Q)+SUMIF(แพ็ค!$C:$C,'รับ-จ่าย ประจำวัน'!$B191,แพ็ค!Q:Q)+SUMIF(ธุรการ!$C:$C,'รับ-จ่าย ประจำวัน'!$B191,ธุรการ!Q:Q)+SUMIF(เส้นแต่งหน้าขนมปัง!$C:$C,'รับ-จ่าย ประจำวัน'!$B191,เส้นแต่งหน้าขนมปัง!Q:Q)+SUMIF('วางแผนBC,CJ'!$C:$C,'รับ-จ่าย ประจำวัน'!$B191,'วางแผนBC,CJ'!Q:Q)+SUMIF(RD!$C:$C,'รับ-จ่าย ประจำวัน'!$B191,RD!Q:Q)+SUMIF('FG,ออนไล,คัดแยก'!$C:$C,'รับ-จ่าย ประจำวัน'!$B191,'FG,ออนไล,คัดแยก'!Q:Q)</f>
        <v>0</v>
      </c>
      <c r="AY191" s="16">
        <f>SUMIF(เตรียมส่วนผสม!$C:$C,'รับ-จ่าย ประจำวัน'!$B191,เตรียมส่วนผสม!R:R)+SUMIF(กวนไส้!$C:$C,'รับ-จ่าย ประจำวัน'!$B191,กวนไส้!R:R)+SUMIF(ผลิต1!$C:$C,'รับ-จ่าย ประจำวัน'!$B191,ผลิต1!R:R)+SUMIF(ผลิต2!$C:$C,'รับ-จ่าย ประจำวัน'!$B191,ผลิต2!R:R)+SUMIF(เส้นแต่งหน้าขนมเค้ก!$C:$C,'รับ-จ่าย ประจำวัน'!$B191,เส้นแต่งหน้าขนมเค้ก!R:R)+SUMIF(แพ็ค!$C:$C,'รับ-จ่าย ประจำวัน'!$B191,แพ็ค!R:R)+SUMIF(ธุรการ!$C:$C,'รับ-จ่าย ประจำวัน'!$B191,ธุรการ!R:R)+SUMIF(เส้นแต่งหน้าขนมปัง!$C:$C,'รับ-จ่าย ประจำวัน'!$B191,เส้นแต่งหน้าขนมปัง!R:R)+SUMIF('วางแผนBC,CJ'!$C:$C,'รับ-จ่าย ประจำวัน'!$B191,'วางแผนBC,CJ'!R:R)+SUMIF(RD!$C:$C,'รับ-จ่าย ประจำวัน'!$B191,RD!R:R)+SUMIF('FG,ออนไล,คัดแยก'!$C:$C,'รับ-จ่าย ประจำวัน'!$B191,'FG,ออนไล,คัดแยก'!R:R)</f>
        <v>0</v>
      </c>
      <c r="AZ191" s="16">
        <f>SUMIF(เตรียมส่วนผสม!$C:$C,'รับ-จ่าย ประจำวัน'!$B191,เตรียมส่วนผสม!S:S)+SUMIF(กวนไส้!$C:$C,'รับ-จ่าย ประจำวัน'!$B191,กวนไส้!S:S)+SUMIF(ผลิต1!$C:$C,'รับ-จ่าย ประจำวัน'!$B191,ผลิต1!S:S)+SUMIF(ผลิต2!$C:$C,'รับ-จ่าย ประจำวัน'!$B191,ผลิต2!S:S)+SUMIF(เส้นแต่งหน้าขนมเค้ก!$C:$C,'รับ-จ่าย ประจำวัน'!$B191,เส้นแต่งหน้าขนมเค้ก!S:S)+SUMIF(แพ็ค!$C:$C,'รับ-จ่าย ประจำวัน'!$B191,แพ็ค!S:S)+SUMIF(ธุรการ!$C:$C,'รับ-จ่าย ประจำวัน'!$B191,ธุรการ!S:S)+SUMIF(เส้นแต่งหน้าขนมปัง!$C:$C,'รับ-จ่าย ประจำวัน'!$B191,เส้นแต่งหน้าขนมปัง!S:S)+SUMIF('วางแผนBC,CJ'!$C:$C,'รับ-จ่าย ประจำวัน'!$B191,'วางแผนBC,CJ'!S:S)+SUMIF(RD!$C:$C,'รับ-จ่าย ประจำวัน'!$B191,RD!S:S)+SUMIF('FG,ออนไล,คัดแยก'!$C:$C,'รับ-จ่าย ประจำวัน'!$B191,'FG,ออนไล,คัดแยก'!S:S)</f>
        <v>0</v>
      </c>
      <c r="BA191" s="16">
        <f>SUMIF(เตรียมส่วนผสม!$C:$C,'รับ-จ่าย ประจำวัน'!$B191,เตรียมส่วนผสม!T:T)+SUMIF(กวนไส้!$C:$C,'รับ-จ่าย ประจำวัน'!$B191,กวนไส้!T:T)+SUMIF(ผลิต1!$C:$C,'รับ-จ่าย ประจำวัน'!$B191,ผลิต1!T:T)+SUMIF(ผลิต2!$C:$C,'รับ-จ่าย ประจำวัน'!$B191,ผลิต2!T:T)+SUMIF(เส้นแต่งหน้าขนมเค้ก!$C:$C,'รับ-จ่าย ประจำวัน'!$B191,เส้นแต่งหน้าขนมเค้ก!T:T)+SUMIF(แพ็ค!$C:$C,'รับ-จ่าย ประจำวัน'!$B191,แพ็ค!T:T)+SUMIF(ธุรการ!$C:$C,'รับ-จ่าย ประจำวัน'!$B191,ธุรการ!T:T)+SUMIF(เส้นแต่งหน้าขนมปัง!$C:$C,'รับ-จ่าย ประจำวัน'!$B191,เส้นแต่งหน้าขนมปัง!T:T)+SUMIF('วางแผนBC,CJ'!$C:$C,'รับ-จ่าย ประจำวัน'!$B191,'วางแผนBC,CJ'!T:T)+SUMIF(RD!$C:$C,'รับ-จ่าย ประจำวัน'!$B191,RD!T:T)+SUMIF('FG,ออนไล,คัดแยก'!$C:$C,'รับ-จ่าย ประจำวัน'!$B191,'FG,ออนไล,คัดแยก'!T:T)</f>
        <v>0</v>
      </c>
      <c r="BB191" s="16">
        <f>SUMIF(เตรียมส่วนผสม!$C:$C,'รับ-จ่าย ประจำวัน'!$B191,เตรียมส่วนผสม!U:U)+SUMIF(กวนไส้!$C:$C,'รับ-จ่าย ประจำวัน'!$B191,กวนไส้!U:U)+SUMIF(ผลิต1!$C:$C,'รับ-จ่าย ประจำวัน'!$B191,ผลิต1!U:U)+SUMIF(ผลิต2!$C:$C,'รับ-จ่าย ประจำวัน'!$B191,ผลิต2!U:U)+SUMIF(เส้นแต่งหน้าขนมเค้ก!$C:$C,'รับ-จ่าย ประจำวัน'!$B191,เส้นแต่งหน้าขนมเค้ก!U:U)+SUMIF(แพ็ค!$C:$C,'รับ-จ่าย ประจำวัน'!$B191,แพ็ค!U:U)+SUMIF(ธุรการ!$C:$C,'รับ-จ่าย ประจำวัน'!$B191,ธุรการ!U:U)+SUMIF(เส้นแต่งหน้าขนมปัง!$C:$C,'รับ-จ่าย ประจำวัน'!$B191,เส้นแต่งหน้าขนมปัง!U:U)+SUMIF('วางแผนBC,CJ'!$C:$C,'รับ-จ่าย ประจำวัน'!$B191,'วางแผนBC,CJ'!U:U)+SUMIF(RD!$C:$C,'รับ-จ่าย ประจำวัน'!$B191,RD!U:U)+SUMIF('FG,ออนไล,คัดแยก'!$C:$C,'รับ-จ่าย ประจำวัน'!$B191,'FG,ออนไล,คัดแยก'!U:U)</f>
        <v>0</v>
      </c>
      <c r="BC191" s="16">
        <f>SUMIF(เตรียมส่วนผสม!$C:$C,'รับ-จ่าย ประจำวัน'!$B191,เตรียมส่วนผสม!V:V)+SUMIF(กวนไส้!$C:$C,'รับ-จ่าย ประจำวัน'!$B191,กวนไส้!V:V)+SUMIF(ผลิต1!$C:$C,'รับ-จ่าย ประจำวัน'!$B191,ผลิต1!V:V)+SUMIF(ผลิต2!$C:$C,'รับ-จ่าย ประจำวัน'!$B191,ผลิต2!V:V)+SUMIF(เส้นแต่งหน้าขนมเค้ก!$C:$C,'รับ-จ่าย ประจำวัน'!$B191,เส้นแต่งหน้าขนมเค้ก!V:V)+SUMIF(แพ็ค!$C:$C,'รับ-จ่าย ประจำวัน'!$B191,แพ็ค!V:V)+SUMIF(ธุรการ!$C:$C,'รับ-จ่าย ประจำวัน'!$B191,ธุรการ!V:V)+SUMIF(เส้นแต่งหน้าขนมปัง!$C:$C,'รับ-จ่าย ประจำวัน'!$B191,เส้นแต่งหน้าขนมปัง!V:V)+SUMIF('วางแผนBC,CJ'!$C:$C,'รับ-จ่าย ประจำวัน'!$B191,'วางแผนBC,CJ'!V:V)+SUMIF(RD!$C:$C,'รับ-จ่าย ประจำวัน'!$B191,RD!V:V)+SUMIF('FG,ออนไล,คัดแยก'!$C:$C,'รับ-จ่าย ประจำวัน'!$B191,'FG,ออนไล,คัดแยก'!V:V)</f>
        <v>0</v>
      </c>
      <c r="BD191" s="16">
        <f>SUMIF(เตรียมส่วนผสม!$C:$C,'รับ-จ่าย ประจำวัน'!$B191,เตรียมส่วนผสม!W:W)+SUMIF(กวนไส้!$C:$C,'รับ-จ่าย ประจำวัน'!$B191,กวนไส้!W:W)+SUMIF(ผลิต1!$C:$C,'รับ-จ่าย ประจำวัน'!$B191,ผลิต1!W:W)+SUMIF(ผลิต2!$C:$C,'รับ-จ่าย ประจำวัน'!$B191,ผลิต2!W:W)+SUMIF(เส้นแต่งหน้าขนมเค้ก!$C:$C,'รับ-จ่าย ประจำวัน'!$B191,เส้นแต่งหน้าขนมเค้ก!W:W)+SUMIF(แพ็ค!$C:$C,'รับ-จ่าย ประจำวัน'!$B191,แพ็ค!W:W)+SUMIF(ธุรการ!$C:$C,'รับ-จ่าย ประจำวัน'!$B191,ธุรการ!W:W)+SUMIF(เส้นแต่งหน้าขนมปัง!$C:$C,'รับ-จ่าย ประจำวัน'!$B191,เส้นแต่งหน้าขนมปัง!W:W)+SUMIF('วางแผนBC,CJ'!$C:$C,'รับ-จ่าย ประจำวัน'!$B191,'วางแผนBC,CJ'!W:W)+SUMIF(RD!$C:$C,'รับ-จ่าย ประจำวัน'!$B191,RD!W:W)+SUMIF('FG,ออนไล,คัดแยก'!$C:$C,'รับ-จ่าย ประจำวัน'!$B191,'FG,ออนไล,คัดแยก'!W:W)</f>
        <v>0</v>
      </c>
      <c r="BE191" s="16">
        <f>SUMIF(เตรียมส่วนผสม!$C:$C,'รับ-จ่าย ประจำวัน'!$B191,เตรียมส่วนผสม!X:X)+SUMIF(กวนไส้!$C:$C,'รับ-จ่าย ประจำวัน'!$B191,กวนไส้!X:X)+SUMIF(ผลิต1!$C:$C,'รับ-จ่าย ประจำวัน'!$B191,ผลิต1!X:X)+SUMIF(ผลิต2!$C:$C,'รับ-จ่าย ประจำวัน'!$B191,ผลิต2!X:X)+SUMIF(เส้นแต่งหน้าขนมเค้ก!$C:$C,'รับ-จ่าย ประจำวัน'!$B191,เส้นแต่งหน้าขนมเค้ก!X:X)+SUMIF(แพ็ค!$C:$C,'รับ-จ่าย ประจำวัน'!$B191,แพ็ค!X:X)+SUMIF(ธุรการ!$C:$C,'รับ-จ่าย ประจำวัน'!$B191,ธุรการ!X:X)+SUMIF(เส้นแต่งหน้าขนมปัง!$C:$C,'รับ-จ่าย ประจำวัน'!$B191,เส้นแต่งหน้าขนมปัง!X:X)+SUMIF('วางแผนBC,CJ'!$C:$C,'รับ-จ่าย ประจำวัน'!$B191,'วางแผนBC,CJ'!X:X)+SUMIF(RD!$C:$C,'รับ-จ่าย ประจำวัน'!$B191,RD!X:X)+SUMIF('FG,ออนไล,คัดแยก'!$C:$C,'รับ-จ่าย ประจำวัน'!$B191,'FG,ออนไล,คัดแยก'!X:X)</f>
        <v>0</v>
      </c>
      <c r="BF191" s="16">
        <f>SUMIF(เตรียมส่วนผสม!$C:$C,'รับ-จ่าย ประจำวัน'!$B191,เตรียมส่วนผสม!Y:Y)+SUMIF(กวนไส้!$C:$C,'รับ-จ่าย ประจำวัน'!$B191,กวนไส้!Y:Y)+SUMIF(ผลิต1!$C:$C,'รับ-จ่าย ประจำวัน'!$B191,ผลิต1!Y:Y)+SUMIF(ผลิต2!$C:$C,'รับ-จ่าย ประจำวัน'!$B191,ผลิต2!Y:Y)+SUMIF(เส้นแต่งหน้าขนมเค้ก!$C:$C,'รับ-จ่าย ประจำวัน'!$B191,เส้นแต่งหน้าขนมเค้ก!Y:Y)+SUMIF(แพ็ค!$C:$C,'รับ-จ่าย ประจำวัน'!$B191,แพ็ค!Y:Y)+SUMIF(ธุรการ!$C:$C,'รับ-จ่าย ประจำวัน'!$B191,ธุรการ!Y:Y)+SUMIF(เส้นแต่งหน้าขนมปัง!$C:$C,'รับ-จ่าย ประจำวัน'!$B191,เส้นแต่งหน้าขนมปัง!Y:Y)+SUMIF('วางแผนBC,CJ'!$C:$C,'รับ-จ่าย ประจำวัน'!$B191,'วางแผนBC,CJ'!Y:Y)+SUMIF(RD!$C:$C,'รับ-จ่าย ประจำวัน'!$B191,RD!Y:Y)+SUMIF('FG,ออนไล,คัดแยก'!$C:$C,'รับ-จ่าย ประจำวัน'!$B191,'FG,ออนไล,คัดแยก'!Y:Y)</f>
        <v>0</v>
      </c>
      <c r="BG191" s="16">
        <f>SUMIF(เตรียมส่วนผสม!$C:$C,'รับ-จ่าย ประจำวัน'!$B191,เตรียมส่วนผสม!Z:Z)+SUMIF(กวนไส้!$C:$C,'รับ-จ่าย ประจำวัน'!$B191,กวนไส้!Z:Z)+SUMIF(ผลิต1!$C:$C,'รับ-จ่าย ประจำวัน'!$B191,ผลิต1!Z:Z)+SUMIF(ผลิต2!$C:$C,'รับ-จ่าย ประจำวัน'!$B191,ผลิต2!Z:Z)+SUMIF(เส้นแต่งหน้าขนมเค้ก!$C:$C,'รับ-จ่าย ประจำวัน'!$B191,เส้นแต่งหน้าขนมเค้ก!Z:Z)+SUMIF(แพ็ค!$C:$C,'รับ-จ่าย ประจำวัน'!$B191,แพ็ค!Z:Z)+SUMIF(ธุรการ!$C:$C,'รับ-จ่าย ประจำวัน'!$B191,ธุรการ!Z:Z)+SUMIF(เส้นแต่งหน้าขนมปัง!$C:$C,'รับ-จ่าย ประจำวัน'!$B191,เส้นแต่งหน้าขนมปัง!Z:Z)+SUMIF('วางแผนBC,CJ'!$C:$C,'รับ-จ่าย ประจำวัน'!$B191,'วางแผนBC,CJ'!Z:Z)+SUMIF(RD!$C:$C,'รับ-จ่าย ประจำวัน'!$B191,RD!Z:Z)+SUMIF('FG,ออนไล,คัดแยก'!$C:$C,'รับ-จ่าย ประจำวัน'!$B191,'FG,ออนไล,คัดแยก'!Z:Z)</f>
        <v>0</v>
      </c>
      <c r="BH191" s="16">
        <f>SUMIF(เตรียมส่วนผสม!$C:$C,'รับ-จ่าย ประจำวัน'!$B191,เตรียมส่วนผสม!AA:AA)+SUMIF(กวนไส้!$C:$C,'รับ-จ่าย ประจำวัน'!$B191,กวนไส้!AA:AA)+SUMIF(ผลิต1!$C:$C,'รับ-จ่าย ประจำวัน'!$B191,ผลิต1!AA:AA)+SUMIF(ผลิต2!$C:$C,'รับ-จ่าย ประจำวัน'!$B191,ผลิต2!AA:AA)+SUMIF(เส้นแต่งหน้าขนมเค้ก!$C:$C,'รับ-จ่าย ประจำวัน'!$B191,เส้นแต่งหน้าขนมเค้ก!AA:AA)+SUMIF(แพ็ค!$C:$C,'รับ-จ่าย ประจำวัน'!$B191,แพ็ค!AA:AA)+SUMIF(ธุรการ!$C:$C,'รับ-จ่าย ประจำวัน'!$B191,ธุรการ!AA:AA)+SUMIF(เส้นแต่งหน้าขนมปัง!$C:$C,'รับ-จ่าย ประจำวัน'!$B191,เส้นแต่งหน้าขนมปัง!AA:AA)+SUMIF('วางแผนBC,CJ'!$C:$C,'รับ-จ่าย ประจำวัน'!$B191,'วางแผนBC,CJ'!AA:AA)+SUMIF(RD!$C:$C,'รับ-จ่าย ประจำวัน'!$B191,RD!AA:AA)+SUMIF('FG,ออนไล,คัดแยก'!$C:$C,'รับ-จ่าย ประจำวัน'!$B191,'FG,ออนไล,คัดแยก'!AA:AA)</f>
        <v>0</v>
      </c>
      <c r="BI191" s="16">
        <f>SUMIF(เตรียมส่วนผสม!$C:$C,'รับ-จ่าย ประจำวัน'!$B191,เตรียมส่วนผสม!AB:AB)+SUMIF(กวนไส้!$C:$C,'รับ-จ่าย ประจำวัน'!$B191,กวนไส้!AB:AB)+SUMIF(ผลิต1!$C:$C,'รับ-จ่าย ประจำวัน'!$B191,ผลิต1!AB:AB)+SUMIF(ผลิต2!$C:$C,'รับ-จ่าย ประจำวัน'!$B191,ผลิต2!AB:AB)+SUMIF(เส้นแต่งหน้าขนมเค้ก!$C:$C,'รับ-จ่าย ประจำวัน'!$B191,เส้นแต่งหน้าขนมเค้ก!AB:AB)+SUMIF(แพ็ค!$C:$C,'รับ-จ่าย ประจำวัน'!$B191,แพ็ค!AB:AB)+SUMIF(ธุรการ!$C:$C,'รับ-จ่าย ประจำวัน'!$B191,ธุรการ!AB:AB)+SUMIF(เส้นแต่งหน้าขนมปัง!$C:$C,'รับ-จ่าย ประจำวัน'!$B191,เส้นแต่งหน้าขนมปัง!AB:AB)+SUMIF('วางแผนBC,CJ'!$C:$C,'รับ-จ่าย ประจำวัน'!$B191,'วางแผนBC,CJ'!AB:AB)+SUMIF(RD!$C:$C,'รับ-จ่าย ประจำวัน'!$B191,RD!AB:AB)+SUMIF('FG,ออนไล,คัดแยก'!$C:$C,'รับ-จ่าย ประจำวัน'!$B191,'FG,ออนไล,คัดแยก'!AB:AB)</f>
        <v>0</v>
      </c>
      <c r="BJ191" s="16">
        <f>SUMIF(เตรียมส่วนผสม!$C:$C,'รับ-จ่าย ประจำวัน'!$B191,เตรียมส่วนผสม!AC:AC)+SUMIF(กวนไส้!$C:$C,'รับ-จ่าย ประจำวัน'!$B191,กวนไส้!AC:AC)+SUMIF(ผลิต1!$C:$C,'รับ-จ่าย ประจำวัน'!$B191,ผลิต1!AC:AC)+SUMIF(ผลิต2!$C:$C,'รับ-จ่าย ประจำวัน'!$B191,ผลิต2!AC:AC)+SUMIF(เส้นแต่งหน้าขนมเค้ก!$C:$C,'รับ-จ่าย ประจำวัน'!$B191,เส้นแต่งหน้าขนมเค้ก!AC:AC)+SUMIF(แพ็ค!$C:$C,'รับ-จ่าย ประจำวัน'!$B191,แพ็ค!AC:AC)+SUMIF(ธุรการ!$C:$C,'รับ-จ่าย ประจำวัน'!$B191,ธุรการ!AC:AC)+SUMIF(เส้นแต่งหน้าขนมปัง!$C:$C,'รับ-จ่าย ประจำวัน'!$B191,เส้นแต่งหน้าขนมปัง!AC:AC)+SUMIF('วางแผนBC,CJ'!$C:$C,'รับ-จ่าย ประจำวัน'!$B191,'วางแผนBC,CJ'!AC:AC)+SUMIF(RD!$C:$C,'รับ-จ่าย ประจำวัน'!$B191,RD!AC:AC)+SUMIF('FG,ออนไล,คัดแยก'!$C:$C,'รับ-จ่าย ประจำวัน'!$B191,'FG,ออนไล,คัดแยก'!AC:AC)</f>
        <v>0</v>
      </c>
      <c r="BK191" s="16">
        <f>SUMIF(เตรียมส่วนผสม!$C:$C,'รับ-จ่าย ประจำวัน'!$B191,เตรียมส่วนผสม!AD:AD)+SUMIF(กวนไส้!$C:$C,'รับ-จ่าย ประจำวัน'!$B191,กวนไส้!AD:AD)+SUMIF(ผลิต1!$C:$C,'รับ-จ่าย ประจำวัน'!$B191,ผลิต1!AD:AD)+SUMIF(ผลิต2!$C:$C,'รับ-จ่าย ประจำวัน'!$B191,ผลิต2!AD:AD)+SUMIF(เส้นแต่งหน้าขนมเค้ก!$C:$C,'รับ-จ่าย ประจำวัน'!$B191,เส้นแต่งหน้าขนมเค้ก!AD:AD)+SUMIF(แพ็ค!$C:$C,'รับ-จ่าย ประจำวัน'!$B191,แพ็ค!AD:AD)+SUMIF(ธุรการ!$C:$C,'รับ-จ่าย ประจำวัน'!$B191,ธุรการ!AD:AD)+SUMIF(เส้นแต่งหน้าขนมปัง!$C:$C,'รับ-จ่าย ประจำวัน'!$B191,เส้นแต่งหน้าขนมปัง!AD:AD)+SUMIF('วางแผนBC,CJ'!$C:$C,'รับ-จ่าย ประจำวัน'!$B191,'วางแผนBC,CJ'!AD:AD)+SUMIF(RD!$C:$C,'รับ-จ่าย ประจำวัน'!$B191,RD!AD:AD)+SUMIF('FG,ออนไล,คัดแยก'!$C:$C,'รับ-จ่าย ประจำวัน'!$B191,'FG,ออนไล,คัดแยก'!AD:AD)</f>
        <v>0</v>
      </c>
      <c r="BL191" s="16">
        <f>SUMIF(เตรียมส่วนผสม!$C:$C,'รับ-จ่าย ประจำวัน'!$B191,เตรียมส่วนผสม!AE:AE)+SUMIF(กวนไส้!$C:$C,'รับ-จ่าย ประจำวัน'!$B191,กวนไส้!AE:AE)+SUMIF(ผลิต1!$C:$C,'รับ-จ่าย ประจำวัน'!$B191,ผลิต1!AE:AE)+SUMIF(ผลิต2!$C:$C,'รับ-จ่าย ประจำวัน'!$B191,ผลิต2!AE:AE)+SUMIF(เส้นแต่งหน้าขนมเค้ก!$C:$C,'รับ-จ่าย ประจำวัน'!$B191,เส้นแต่งหน้าขนมเค้ก!AE:AE)+SUMIF(แพ็ค!$C:$C,'รับ-จ่าย ประจำวัน'!$B191,แพ็ค!AE:AE)+SUMIF(ธุรการ!$C:$C,'รับ-จ่าย ประจำวัน'!$B191,ธุรการ!AE:AE)+SUMIF(เส้นแต่งหน้าขนมปัง!$C:$C,'รับ-จ่าย ประจำวัน'!$B191,เส้นแต่งหน้าขนมปัง!AE:AE)+SUMIF('วางแผนBC,CJ'!$C:$C,'รับ-จ่าย ประจำวัน'!$B191,'วางแผนBC,CJ'!AE:AE)+SUMIF(RD!$C:$C,'รับ-จ่าย ประจำวัน'!$B191,RD!AE:AE)+SUMIF('FG,ออนไล,คัดแยก'!$C:$C,'รับ-จ่าย ประจำวัน'!$B191,'FG,ออนไล,คัดแยก'!AE:AE)</f>
        <v>0</v>
      </c>
      <c r="BM191" s="16">
        <f>SUMIF(เตรียมส่วนผสม!$C:$C,'รับ-จ่าย ประจำวัน'!$B191,เตรียมส่วนผสม!AF:AF)+SUMIF(กวนไส้!$C:$C,'รับ-จ่าย ประจำวัน'!$B191,กวนไส้!AF:AF)+SUMIF(ผลิต1!$C:$C,'รับ-จ่าย ประจำวัน'!$B191,ผลิต1!AF:AF)+SUMIF(ผลิต2!$C:$C,'รับ-จ่าย ประจำวัน'!$B191,ผลิต2!AF:AF)+SUMIF(เส้นแต่งหน้าขนมเค้ก!$C:$C,'รับ-จ่าย ประจำวัน'!$B191,เส้นแต่งหน้าขนมเค้ก!AF:AF)+SUMIF(แพ็ค!$C:$C,'รับ-จ่าย ประจำวัน'!$B191,แพ็ค!AF:AF)+SUMIF(ธุรการ!$C:$C,'รับ-จ่าย ประจำวัน'!$B191,ธุรการ!AF:AF)+SUMIF(เส้นแต่งหน้าขนมปัง!$C:$C,'รับ-จ่าย ประจำวัน'!$B191,เส้นแต่งหน้าขนมปัง!AF:AF)+SUMIF('วางแผนBC,CJ'!$C:$C,'รับ-จ่าย ประจำวัน'!$B191,'วางแผนBC,CJ'!AF:AF)+SUMIF(RD!$C:$C,'รับ-จ่าย ประจำวัน'!$B191,RD!AF:AF)+SUMIF('FG,ออนไล,คัดแยก'!$C:$C,'รับ-จ่าย ประจำวัน'!$B191,'FG,ออนไล,คัดแยก'!AF:AF)</f>
        <v>0</v>
      </c>
      <c r="BN191" s="16">
        <f>SUMIF(เตรียมส่วนผสม!$C:$C,'รับ-จ่าย ประจำวัน'!$B191,เตรียมส่วนผสม!AG:AG)+SUMIF(กวนไส้!$C:$C,'รับ-จ่าย ประจำวัน'!$B191,กวนไส้!AG:AG)+SUMIF(ผลิต1!$C:$C,'รับ-จ่าย ประจำวัน'!$B191,ผลิต1!AG:AG)+SUMIF(ผลิต2!$C:$C,'รับ-จ่าย ประจำวัน'!$B191,ผลิต2!AG:AG)+SUMIF(เส้นแต่งหน้าขนมเค้ก!$C:$C,'รับ-จ่าย ประจำวัน'!$B191,เส้นแต่งหน้าขนมเค้ก!AG:AG)+SUMIF(แพ็ค!$C:$C,'รับ-จ่าย ประจำวัน'!$B191,แพ็ค!AG:AG)+SUMIF(ธุรการ!$C:$C,'รับ-จ่าย ประจำวัน'!$B191,ธุรการ!AG:AG)+SUMIF(เส้นแต่งหน้าขนมปัง!$C:$C,'รับ-จ่าย ประจำวัน'!$B191,เส้นแต่งหน้าขนมปัง!AG:AG)+SUMIF('วางแผนBC,CJ'!$C:$C,'รับ-จ่าย ประจำวัน'!$B191,'วางแผนBC,CJ'!AG:AG)+SUMIF(RD!$C:$C,'รับ-จ่าย ประจำวัน'!$B191,RD!AG:AG)+SUMIF('FG,ออนไล,คัดแยก'!$C:$C,'รับ-จ่าย ประจำวัน'!$B191,'FG,ออนไล,คัดแยก'!AG:AG)</f>
        <v>0</v>
      </c>
      <c r="BO191" s="16">
        <f>SUMIF(เตรียมส่วนผสม!$C:$C,'รับ-จ่าย ประจำวัน'!$B191,เตรียมส่วนผสม!AH:AH)+SUMIF(กวนไส้!$C:$C,'รับ-จ่าย ประจำวัน'!$B191,กวนไส้!AH:AH)+SUMIF(ผลิต1!$C:$C,'รับ-จ่าย ประจำวัน'!$B191,ผลิต1!AH:AH)+SUMIF(ผลิต2!$C:$C,'รับ-จ่าย ประจำวัน'!$B191,ผลิต2!AH:AH)+SUMIF(เส้นแต่งหน้าขนมเค้ก!$C:$C,'รับ-จ่าย ประจำวัน'!$B191,เส้นแต่งหน้าขนมเค้ก!AH:AH)+SUMIF(แพ็ค!$C:$C,'รับ-จ่าย ประจำวัน'!$B191,แพ็ค!AH:AH)+SUMIF(ธุรการ!$C:$C,'รับ-จ่าย ประจำวัน'!$B191,ธุรการ!AH:AH)+SUMIF(เส้นแต่งหน้าขนมปัง!$C:$C,'รับ-จ่าย ประจำวัน'!$B191,เส้นแต่งหน้าขนมปัง!AH:AH)+SUMIF('วางแผนBC,CJ'!$C:$C,'รับ-จ่าย ประจำวัน'!$B191,'วางแผนBC,CJ'!AH:AH)+SUMIF(RD!$C:$C,'รับ-จ่าย ประจำวัน'!$B191,RD!AH:AH)+SUMIF('FG,ออนไล,คัดแยก'!$C:$C,'รับ-จ่าย ประจำวัน'!$B191,'FG,ออนไล,คัดแยก'!AH:AH)</f>
        <v>0</v>
      </c>
      <c r="BP191" s="16">
        <f>SUMIF(เตรียมส่วนผสม!$C:$C,'รับ-จ่าย ประจำวัน'!$B191,เตรียมส่วนผสม!AI:AI)+SUMIF(กวนไส้!$C:$C,'รับ-จ่าย ประจำวัน'!$B191,กวนไส้!AI:AI)+SUMIF(ผลิต1!$C:$C,'รับ-จ่าย ประจำวัน'!$B191,ผลิต1!AI:AI)+SUMIF(ผลิต2!$C:$C,'รับ-จ่าย ประจำวัน'!$B191,ผลิต2!AI:AI)+SUMIF(เส้นแต่งหน้าขนมเค้ก!$C:$C,'รับ-จ่าย ประจำวัน'!$B191,เส้นแต่งหน้าขนมเค้ก!AI:AI)+SUMIF(แพ็ค!$C:$C,'รับ-จ่าย ประจำวัน'!$B191,แพ็ค!AI:AI)+SUMIF(ธุรการ!$C:$C,'รับ-จ่าย ประจำวัน'!$B191,ธุรการ!AI:AI)+SUMIF(เส้นแต่งหน้าขนมปัง!$C:$C,'รับ-จ่าย ประจำวัน'!$B191,เส้นแต่งหน้าขนมปัง!AI:AI)+SUMIF('วางแผนBC,CJ'!$C:$C,'รับ-จ่าย ประจำวัน'!$B191,'วางแผนBC,CJ'!AI:AI)+SUMIF(RD!$C:$C,'รับ-จ่าย ประจำวัน'!$B191,RD!AI:AI)+SUMIF('FG,ออนไล,คัดแยก'!$C:$C,'รับ-จ่าย ประจำวัน'!$B191,'FG,ออนไล,คัดแยก'!AI:AI)</f>
        <v>0</v>
      </c>
      <c r="BQ191" s="16">
        <f>SUMIF(เตรียมส่วนผสม!$C:$C,'รับ-จ่าย ประจำวัน'!$B191,เตรียมส่วนผสม!AJ:AJ)+SUMIF(กวนไส้!$C:$C,'รับ-จ่าย ประจำวัน'!$B191,กวนไส้!AJ:AJ)+SUMIF(ผลิต1!$C:$C,'รับ-จ่าย ประจำวัน'!$B191,ผลิต1!AJ:AJ)+SUMIF(ผลิต2!$C:$C,'รับ-จ่าย ประจำวัน'!$B191,ผลิต2!AJ:AJ)+SUMIF(เส้นแต่งหน้าขนมเค้ก!$C:$C,'รับ-จ่าย ประจำวัน'!$B191,เส้นแต่งหน้าขนมเค้ก!AJ:AJ)+SUMIF(แพ็ค!$C:$C,'รับ-จ่าย ประจำวัน'!$B191,แพ็ค!AJ:AJ)+SUMIF(ธุรการ!$C:$C,'รับ-จ่าย ประจำวัน'!$B191,ธุรการ!AJ:AJ)+SUMIF(เส้นแต่งหน้าขนมปัง!$C:$C,'รับ-จ่าย ประจำวัน'!$B191,เส้นแต่งหน้าขนมปัง!AJ:AJ)+SUMIF('วางแผนBC,CJ'!$C:$C,'รับ-จ่าย ประจำวัน'!$B191,'วางแผนBC,CJ'!AJ:AJ)+SUMIF(RD!$C:$C,'รับ-จ่าย ประจำวัน'!$B191,RD!AJ:AJ)+SUMIF('FG,ออนไล,คัดแยก'!$C:$C,'รับ-จ่าย ประจำวัน'!$B191,'FG,ออนไล,คัดแยก'!AJ:AJ)</f>
        <v>0</v>
      </c>
      <c r="BR191" s="16">
        <f>SUMIF(เตรียมส่วนผสม!$C:$C,'รับ-จ่าย ประจำวัน'!$B191,เตรียมส่วนผสม!AK:AK)+SUMIF(กวนไส้!$C:$C,'รับ-จ่าย ประจำวัน'!$B191,กวนไส้!AK:AK)+SUMIF(ผลิต1!$C:$C,'รับ-จ่าย ประจำวัน'!$B191,ผลิต1!AK:AK)+SUMIF(ผลิต2!$C:$C,'รับ-จ่าย ประจำวัน'!$B191,ผลิต2!AK:AK)+SUMIF(เส้นแต่งหน้าขนมเค้ก!$C:$C,'รับ-จ่าย ประจำวัน'!$B191,เส้นแต่งหน้าขนมเค้ก!AK:AK)+SUMIF(แพ็ค!$C:$C,'รับ-จ่าย ประจำวัน'!$B191,แพ็ค!AK:AK)+SUMIF(ธุรการ!$C:$C,'รับ-จ่าย ประจำวัน'!$B191,ธุรการ!AK:AK)+SUMIF(เส้นแต่งหน้าขนมปัง!$C:$C,'รับ-จ่าย ประจำวัน'!$B191,เส้นแต่งหน้าขนมปัง!AK:AK)+SUMIF('วางแผนBC,CJ'!$C:$C,'รับ-จ่าย ประจำวัน'!$B191,'วางแผนBC,CJ'!AK:AK)+SUMIF(RD!$C:$C,'รับ-จ่าย ประจำวัน'!$B191,RD!AK:AK)+SUMIF('FG,ออนไล,คัดแยก'!$C:$C,'รับ-จ่าย ประจำวัน'!$B191,'FG,ออนไล,คัดแยก'!AK:AK)</f>
        <v>0</v>
      </c>
      <c r="BS191" s="16">
        <f>SUMIF(เตรียมส่วนผสม!$C:$C,'รับ-จ่าย ประจำวัน'!$B191,เตรียมส่วนผสม!AL:AL)+SUMIF(กวนไส้!$C:$C,'รับ-จ่าย ประจำวัน'!$B191,กวนไส้!AL:AL)+SUMIF(ผลิต1!$C:$C,'รับ-จ่าย ประจำวัน'!$B191,ผลิต1!AL:AL)+SUMIF(ผลิต2!$C:$C,'รับ-จ่าย ประจำวัน'!$B191,ผลิต2!AL:AL)+SUMIF(เส้นแต่งหน้าขนมเค้ก!$C:$C,'รับ-จ่าย ประจำวัน'!$B191,เส้นแต่งหน้าขนมเค้ก!AL:AL)+SUMIF(แพ็ค!$C:$C,'รับ-จ่าย ประจำวัน'!$B191,แพ็ค!AL:AL)+SUMIF(ธุรการ!$C:$C,'รับ-จ่าย ประจำวัน'!$B191,ธุรการ!AL:AL)+SUMIF(เส้นแต่งหน้าขนมปัง!$C:$C,'รับ-จ่าย ประจำวัน'!$B191,เส้นแต่งหน้าขนมปัง!AL:AL)+SUMIF('วางแผนBC,CJ'!$C:$C,'รับ-จ่าย ประจำวัน'!$B191,'วางแผนBC,CJ'!AL:AL)+SUMIF(RD!$C:$C,'รับ-จ่าย ประจำวัน'!$B191,RD!AL:AL)+SUMIF('FG,ออนไล,คัดแยก'!$C:$C,'รับ-จ่าย ประจำวัน'!$B191,'FG,ออนไล,คัดแยก'!AL:AL)</f>
        <v>0</v>
      </c>
      <c r="BT191" s="18">
        <f t="shared" si="36"/>
        <v>0</v>
      </c>
      <c r="BU191" s="116"/>
      <c r="BV191" s="146">
        <f t="shared" si="37"/>
        <v>5280</v>
      </c>
      <c r="BW191" s="183">
        <v>30</v>
      </c>
      <c r="BX191" s="172">
        <f t="shared" si="42"/>
        <v>0</v>
      </c>
      <c r="BY191" s="188" t="e">
        <f t="shared" si="40"/>
        <v>#DIV/0!</v>
      </c>
      <c r="BZ191" s="180" t="e">
        <f t="shared" ca="1" si="38"/>
        <v>#DIV/0!</v>
      </c>
      <c r="CA191" s="93"/>
      <c r="CB191" s="93"/>
      <c r="CC191" s="93"/>
      <c r="CD191" s="93"/>
      <c r="CE191" s="93"/>
      <c r="CF191" s="93"/>
      <c r="CG191" s="93"/>
      <c r="CH191" s="93"/>
      <c r="CI191" s="93"/>
      <c r="CJ191" s="94"/>
      <c r="CK191" s="9">
        <f t="shared" si="41"/>
        <v>5280</v>
      </c>
    </row>
    <row r="192" spans="1:89" hidden="1" x14ac:dyDescent="0.5">
      <c r="A192" s="149"/>
      <c r="B192" s="34" t="s">
        <v>705</v>
      </c>
      <c r="C192" s="10" t="s">
        <v>706</v>
      </c>
      <c r="D192" s="135" t="s">
        <v>91</v>
      </c>
      <c r="E192" s="11">
        <v>0</v>
      </c>
      <c r="F192" s="161" t="s">
        <v>1605</v>
      </c>
      <c r="G192" s="20" t="s">
        <v>690</v>
      </c>
      <c r="H192" s="12">
        <v>10160</v>
      </c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3"/>
      <c r="AF192" s="13"/>
      <c r="AG192" s="13"/>
      <c r="AH192" s="13"/>
      <c r="AI192" s="14"/>
      <c r="AJ192" s="14"/>
      <c r="AK192" s="14"/>
      <c r="AL192" s="14"/>
      <c r="AM192" s="14"/>
      <c r="AN192" s="15">
        <f t="shared" si="35"/>
        <v>0</v>
      </c>
      <c r="AO192" s="16">
        <f>SUMIF(เตรียมส่วนผสม!$C:$C,'รับ-จ่าย ประจำวัน'!$B192,เตรียมส่วนผสม!H:H)+SUMIF(กวนไส้!$C:$C,'รับ-จ่าย ประจำวัน'!$B192,กวนไส้!H:H)+SUMIF(ผลิต1!$C:$C,'รับ-จ่าย ประจำวัน'!$B192,ผลิต1!H:H)+SUMIF(ผลิต2!$C:$C,'รับ-จ่าย ประจำวัน'!$B192,ผลิต2!H:H)+SUMIF(เส้นแต่งหน้าขนมเค้ก!$C:$C,'รับ-จ่าย ประจำวัน'!$B192,เส้นแต่งหน้าขนมเค้ก!H:H)+SUMIF(แพ็ค!$C:$C,'รับ-จ่าย ประจำวัน'!$B192,แพ็ค!H:H)+SUMIF(ธุรการ!$C:$C,'รับ-จ่าย ประจำวัน'!$B192,ธุรการ!H:H)+SUMIF(เส้นแต่งหน้าขนมปัง!$C:$C,'รับ-จ่าย ประจำวัน'!$B192,เส้นแต่งหน้าขนมปัง!H:H)+SUMIF('วางแผนBC,CJ'!$C:$C,'รับ-จ่าย ประจำวัน'!$B192,'วางแผนBC,CJ'!H:H)+SUMIF(RD!$C:$C,'รับ-จ่าย ประจำวัน'!$B192,RD!H:H)+SUMIF('FG,ออนไล,คัดแยก'!$C:$C,'รับ-จ่าย ประจำวัน'!$B192,'FG,ออนไล,คัดแยก'!H:H)</f>
        <v>0</v>
      </c>
      <c r="AP192" s="16">
        <f>SUMIF(เตรียมส่วนผสม!$C:$C,'รับ-จ่าย ประจำวัน'!$B192,เตรียมส่วนผสม!I:I)+SUMIF(กวนไส้!$C:$C,'รับ-จ่าย ประจำวัน'!$B192,กวนไส้!I:I)+SUMIF(ผลิต1!$C:$C,'รับ-จ่าย ประจำวัน'!$B192,ผลิต1!I:I)+SUMIF(ผลิต2!$C:$C,'รับ-จ่าย ประจำวัน'!$B192,ผลิต2!I:I)+SUMIF(เส้นแต่งหน้าขนมเค้ก!$C:$C,'รับ-จ่าย ประจำวัน'!$B192,เส้นแต่งหน้าขนมเค้ก!I:I)+SUMIF(แพ็ค!$C:$C,'รับ-จ่าย ประจำวัน'!$B192,แพ็ค!I:I)+SUMIF(ธุรการ!$C:$C,'รับ-จ่าย ประจำวัน'!$B192,ธุรการ!I:I)+SUMIF(เส้นแต่งหน้าขนมปัง!$C:$C,'รับ-จ่าย ประจำวัน'!$B192,เส้นแต่งหน้าขนมปัง!I:I)+SUMIF('วางแผนBC,CJ'!$C:$C,'รับ-จ่าย ประจำวัน'!$B192,'วางแผนBC,CJ'!I:I)+SUMIF(RD!$C:$C,'รับ-จ่าย ประจำวัน'!$B192,RD!I:I)+SUMIF('FG,ออนไล,คัดแยก'!$C:$C,'รับ-จ่าย ประจำวัน'!$B192,'FG,ออนไล,คัดแยก'!I:I)</f>
        <v>0</v>
      </c>
      <c r="AQ192" s="16">
        <f>SUMIF(เตรียมส่วนผสม!$C:$C,'รับ-จ่าย ประจำวัน'!$B192,เตรียมส่วนผสม!J:J)+SUMIF(กวนไส้!$C:$C,'รับ-จ่าย ประจำวัน'!$B192,กวนไส้!J:J)+SUMIF(ผลิต1!$C:$C,'รับ-จ่าย ประจำวัน'!$B192,ผลิต1!J:J)+SUMIF(ผลิต2!$C:$C,'รับ-จ่าย ประจำวัน'!$B192,ผลิต2!J:J)+SUMIF(เส้นแต่งหน้าขนมเค้ก!$C:$C,'รับ-จ่าย ประจำวัน'!$B192,เส้นแต่งหน้าขนมเค้ก!J:J)+SUMIF(แพ็ค!$C:$C,'รับ-จ่าย ประจำวัน'!$B192,แพ็ค!J:J)+SUMIF(ธุรการ!$C:$C,'รับ-จ่าย ประจำวัน'!$B192,ธุรการ!J:J)+SUMIF(เส้นแต่งหน้าขนมปัง!$C:$C,'รับ-จ่าย ประจำวัน'!$B192,เส้นแต่งหน้าขนมปัง!J:J)+SUMIF('วางแผนBC,CJ'!$C:$C,'รับ-จ่าย ประจำวัน'!$B192,'วางแผนBC,CJ'!J:J)+SUMIF(RD!$C:$C,'รับ-จ่าย ประจำวัน'!$B192,RD!J:J)+SUMIF('FG,ออนไล,คัดแยก'!$C:$C,'รับ-จ่าย ประจำวัน'!$B192,'FG,ออนไล,คัดแยก'!J:J)</f>
        <v>0</v>
      </c>
      <c r="AR192" s="16">
        <f>SUMIF(เตรียมส่วนผสม!$C:$C,'รับ-จ่าย ประจำวัน'!$B192,เตรียมส่วนผสม!K:K)+SUMIF(กวนไส้!$C:$C,'รับ-จ่าย ประจำวัน'!$B192,กวนไส้!K:K)+SUMIF(ผลิต1!$C:$C,'รับ-จ่าย ประจำวัน'!$B192,ผลิต1!K:K)+SUMIF(ผลิต2!$C:$C,'รับ-จ่าย ประจำวัน'!$B192,ผลิต2!K:K)+SUMIF(เส้นแต่งหน้าขนมเค้ก!$C:$C,'รับ-จ่าย ประจำวัน'!$B192,เส้นแต่งหน้าขนมเค้ก!K:K)+SUMIF(แพ็ค!$C:$C,'รับ-จ่าย ประจำวัน'!$B192,แพ็ค!K:K)+SUMIF(ธุรการ!$C:$C,'รับ-จ่าย ประจำวัน'!$B192,ธุรการ!K:K)+SUMIF(เส้นแต่งหน้าขนมปัง!$C:$C,'รับ-จ่าย ประจำวัน'!$B192,เส้นแต่งหน้าขนมปัง!K:K)+SUMIF('วางแผนBC,CJ'!$C:$C,'รับ-จ่าย ประจำวัน'!$B192,'วางแผนBC,CJ'!K:K)+SUMIF(RD!$C:$C,'รับ-จ่าย ประจำวัน'!$B192,RD!K:K)+SUMIF('FG,ออนไล,คัดแยก'!$C:$C,'รับ-จ่าย ประจำวัน'!$B192,'FG,ออนไล,คัดแยก'!K:K)</f>
        <v>0</v>
      </c>
      <c r="AS192" s="16">
        <f>SUMIF(เตรียมส่วนผสม!$C:$C,'รับ-จ่าย ประจำวัน'!$B192,เตรียมส่วนผสม!L:L)+SUMIF(กวนไส้!$C:$C,'รับ-จ่าย ประจำวัน'!$B192,กวนไส้!L:L)+SUMIF(ผลิต1!$C:$C,'รับ-จ่าย ประจำวัน'!$B192,ผลิต1!L:L)+SUMIF(ผลิต2!$C:$C,'รับ-จ่าย ประจำวัน'!$B192,ผลิต2!L:L)+SUMIF(เส้นแต่งหน้าขนมเค้ก!$C:$C,'รับ-จ่าย ประจำวัน'!$B192,เส้นแต่งหน้าขนมเค้ก!L:L)+SUMIF(แพ็ค!$C:$C,'รับ-จ่าย ประจำวัน'!$B192,แพ็ค!L:L)+SUMIF(ธุรการ!$C:$C,'รับ-จ่าย ประจำวัน'!$B192,ธุรการ!L:L)+SUMIF(เส้นแต่งหน้าขนมปัง!$C:$C,'รับ-จ่าย ประจำวัน'!$B192,เส้นแต่งหน้าขนมปัง!L:L)+SUMIF('วางแผนBC,CJ'!$C:$C,'รับ-จ่าย ประจำวัน'!$B192,'วางแผนBC,CJ'!L:L)+SUMIF(RD!$C:$C,'รับ-จ่าย ประจำวัน'!$B192,RD!L:L)+SUMIF('FG,ออนไล,คัดแยก'!$C:$C,'รับ-จ่าย ประจำวัน'!$B192,'FG,ออนไล,คัดแยก'!L:L)</f>
        <v>0</v>
      </c>
      <c r="AT192" s="16">
        <f>SUMIF(เตรียมส่วนผสม!$C:$C,'รับ-จ่าย ประจำวัน'!$B192,เตรียมส่วนผสม!M:M)+SUMIF(กวนไส้!$C:$C,'รับ-จ่าย ประจำวัน'!$B192,กวนไส้!M:M)+SUMIF(ผลิต1!$C:$C,'รับ-จ่าย ประจำวัน'!$B192,ผลิต1!M:M)+SUMIF(ผลิต2!$C:$C,'รับ-จ่าย ประจำวัน'!$B192,ผลิต2!M:M)+SUMIF(เส้นแต่งหน้าขนมเค้ก!$C:$C,'รับ-จ่าย ประจำวัน'!$B192,เส้นแต่งหน้าขนมเค้ก!M:M)+SUMIF(แพ็ค!$C:$C,'รับ-จ่าย ประจำวัน'!$B192,แพ็ค!M:M)+SUMIF(ธุรการ!$C:$C,'รับ-จ่าย ประจำวัน'!$B192,ธุรการ!M:M)+SUMIF(เส้นแต่งหน้าขนมปัง!$C:$C,'รับ-จ่าย ประจำวัน'!$B192,เส้นแต่งหน้าขนมปัง!M:M)+SUMIF('วางแผนBC,CJ'!$C:$C,'รับ-จ่าย ประจำวัน'!$B192,'วางแผนBC,CJ'!M:M)+SUMIF(RD!$C:$C,'รับ-จ่าย ประจำวัน'!$B192,RD!M:M)+SUMIF('FG,ออนไล,คัดแยก'!$C:$C,'รับ-จ่าย ประจำวัน'!$B192,'FG,ออนไล,คัดแยก'!M:M)</f>
        <v>0</v>
      </c>
      <c r="AU192" s="16">
        <f>SUMIF(เตรียมส่วนผสม!$C:$C,'รับ-จ่าย ประจำวัน'!$B192,เตรียมส่วนผสม!N:N)+SUMIF(กวนไส้!$C:$C,'รับ-จ่าย ประจำวัน'!$B192,กวนไส้!N:N)+SUMIF(ผลิต1!$C:$C,'รับ-จ่าย ประจำวัน'!$B192,ผลิต1!N:N)+SUMIF(ผลิต2!$C:$C,'รับ-จ่าย ประจำวัน'!$B192,ผลิต2!N:N)+SUMIF(เส้นแต่งหน้าขนมเค้ก!$C:$C,'รับ-จ่าย ประจำวัน'!$B192,เส้นแต่งหน้าขนมเค้ก!N:N)+SUMIF(แพ็ค!$C:$C,'รับ-จ่าย ประจำวัน'!$B192,แพ็ค!N:N)+SUMIF(ธุรการ!$C:$C,'รับ-จ่าย ประจำวัน'!$B192,ธุรการ!N:N)+SUMIF(เส้นแต่งหน้าขนมปัง!$C:$C,'รับ-จ่าย ประจำวัน'!$B192,เส้นแต่งหน้าขนมปัง!N:N)+SUMIF('วางแผนBC,CJ'!$C:$C,'รับ-จ่าย ประจำวัน'!$B192,'วางแผนBC,CJ'!N:N)+SUMIF(RD!$C:$C,'รับ-จ่าย ประจำวัน'!$B192,RD!N:N)+SUMIF('FG,ออนไล,คัดแยก'!$C:$C,'รับ-จ่าย ประจำวัน'!$B192,'FG,ออนไล,คัดแยก'!N:N)</f>
        <v>0</v>
      </c>
      <c r="AV192" s="16">
        <f>SUMIF(เตรียมส่วนผสม!$C:$C,'รับ-จ่าย ประจำวัน'!$B192,เตรียมส่วนผสม!O:O)+SUMIF(กวนไส้!$C:$C,'รับ-จ่าย ประจำวัน'!$B192,กวนไส้!O:O)+SUMIF(ผลิต1!$C:$C,'รับ-จ่าย ประจำวัน'!$B192,ผลิต1!O:O)+SUMIF(ผลิต2!$C:$C,'รับ-จ่าย ประจำวัน'!$B192,ผลิต2!O:O)+SUMIF(เส้นแต่งหน้าขนมเค้ก!$C:$C,'รับ-จ่าย ประจำวัน'!$B192,เส้นแต่งหน้าขนมเค้ก!O:O)+SUMIF(แพ็ค!$C:$C,'รับ-จ่าย ประจำวัน'!$B192,แพ็ค!O:O)+SUMIF(ธุรการ!$C:$C,'รับ-จ่าย ประจำวัน'!$B192,ธุรการ!O:O)+SUMIF(เส้นแต่งหน้าขนมปัง!$C:$C,'รับ-จ่าย ประจำวัน'!$B192,เส้นแต่งหน้าขนมปัง!O:O)+SUMIF('วางแผนBC,CJ'!$C:$C,'รับ-จ่าย ประจำวัน'!$B192,'วางแผนBC,CJ'!O:O)+SUMIF(RD!$C:$C,'รับ-จ่าย ประจำวัน'!$B192,RD!O:O)+SUMIF('FG,ออนไล,คัดแยก'!$C:$C,'รับ-จ่าย ประจำวัน'!$B192,'FG,ออนไล,คัดแยก'!O:O)</f>
        <v>0</v>
      </c>
      <c r="AW192" s="16">
        <f>SUMIF(เตรียมส่วนผสม!$C:$C,'รับ-จ่าย ประจำวัน'!$B192,เตรียมส่วนผสม!P:P)+SUMIF(กวนไส้!$C:$C,'รับ-จ่าย ประจำวัน'!$B192,กวนไส้!P:P)+SUMIF(ผลิต1!$C:$C,'รับ-จ่าย ประจำวัน'!$B192,ผลิต1!P:P)+SUMIF(ผลิต2!$C:$C,'รับ-จ่าย ประจำวัน'!$B192,ผลิต2!P:P)+SUMIF(เส้นแต่งหน้าขนมเค้ก!$C:$C,'รับ-จ่าย ประจำวัน'!$B192,เส้นแต่งหน้าขนมเค้ก!P:P)+SUMIF(แพ็ค!$C:$C,'รับ-จ่าย ประจำวัน'!$B192,แพ็ค!P:P)+SUMIF(ธุรการ!$C:$C,'รับ-จ่าย ประจำวัน'!$B192,ธุรการ!P:P)+SUMIF(เส้นแต่งหน้าขนมปัง!$C:$C,'รับ-จ่าย ประจำวัน'!$B192,เส้นแต่งหน้าขนมปัง!P:P)+SUMIF('วางแผนBC,CJ'!$C:$C,'รับ-จ่าย ประจำวัน'!$B192,'วางแผนBC,CJ'!P:P)+SUMIF(RD!$C:$C,'รับ-จ่าย ประจำวัน'!$B192,RD!P:P)+SUMIF('FG,ออนไล,คัดแยก'!$C:$C,'รับ-จ่าย ประจำวัน'!$B192,'FG,ออนไล,คัดแยก'!P:P)</f>
        <v>0</v>
      </c>
      <c r="AX192" s="16">
        <f>SUMIF(เตรียมส่วนผสม!$C:$C,'รับ-จ่าย ประจำวัน'!$B192,เตรียมส่วนผสม!Q:Q)+SUMIF(กวนไส้!$C:$C,'รับ-จ่าย ประจำวัน'!$B192,กวนไส้!Q:Q)+SUMIF(ผลิต1!$C:$C,'รับ-จ่าย ประจำวัน'!$B192,ผลิต1!Q:Q)+SUMIF(ผลิต2!$C:$C,'รับ-จ่าย ประจำวัน'!$B192,ผลิต2!Q:Q)+SUMIF(เส้นแต่งหน้าขนมเค้ก!$C:$C,'รับ-จ่าย ประจำวัน'!$B192,เส้นแต่งหน้าขนมเค้ก!Q:Q)+SUMIF(แพ็ค!$C:$C,'รับ-จ่าย ประจำวัน'!$B192,แพ็ค!Q:Q)+SUMIF(ธุรการ!$C:$C,'รับ-จ่าย ประจำวัน'!$B192,ธุรการ!Q:Q)+SUMIF(เส้นแต่งหน้าขนมปัง!$C:$C,'รับ-จ่าย ประจำวัน'!$B192,เส้นแต่งหน้าขนมปัง!Q:Q)+SUMIF('วางแผนBC,CJ'!$C:$C,'รับ-จ่าย ประจำวัน'!$B192,'วางแผนBC,CJ'!Q:Q)+SUMIF(RD!$C:$C,'รับ-จ่าย ประจำวัน'!$B192,RD!Q:Q)+SUMIF('FG,ออนไล,คัดแยก'!$C:$C,'รับ-จ่าย ประจำวัน'!$B192,'FG,ออนไล,คัดแยก'!Q:Q)</f>
        <v>0</v>
      </c>
      <c r="AY192" s="16">
        <f>SUMIF(เตรียมส่วนผสม!$C:$C,'รับ-จ่าย ประจำวัน'!$B192,เตรียมส่วนผสม!R:R)+SUMIF(กวนไส้!$C:$C,'รับ-จ่าย ประจำวัน'!$B192,กวนไส้!R:R)+SUMIF(ผลิต1!$C:$C,'รับ-จ่าย ประจำวัน'!$B192,ผลิต1!R:R)+SUMIF(ผลิต2!$C:$C,'รับ-จ่าย ประจำวัน'!$B192,ผลิต2!R:R)+SUMIF(เส้นแต่งหน้าขนมเค้ก!$C:$C,'รับ-จ่าย ประจำวัน'!$B192,เส้นแต่งหน้าขนมเค้ก!R:R)+SUMIF(แพ็ค!$C:$C,'รับ-จ่าย ประจำวัน'!$B192,แพ็ค!R:R)+SUMIF(ธุรการ!$C:$C,'รับ-จ่าย ประจำวัน'!$B192,ธุรการ!R:R)+SUMIF(เส้นแต่งหน้าขนมปัง!$C:$C,'รับ-จ่าย ประจำวัน'!$B192,เส้นแต่งหน้าขนมปัง!R:R)+SUMIF('วางแผนBC,CJ'!$C:$C,'รับ-จ่าย ประจำวัน'!$B192,'วางแผนBC,CJ'!R:R)+SUMIF(RD!$C:$C,'รับ-จ่าย ประจำวัน'!$B192,RD!R:R)+SUMIF('FG,ออนไล,คัดแยก'!$C:$C,'รับ-จ่าย ประจำวัน'!$B192,'FG,ออนไล,คัดแยก'!R:R)</f>
        <v>0</v>
      </c>
      <c r="AZ192" s="16">
        <f>SUMIF(เตรียมส่วนผสม!$C:$C,'รับ-จ่าย ประจำวัน'!$B192,เตรียมส่วนผสม!S:S)+SUMIF(กวนไส้!$C:$C,'รับ-จ่าย ประจำวัน'!$B192,กวนไส้!S:S)+SUMIF(ผลิต1!$C:$C,'รับ-จ่าย ประจำวัน'!$B192,ผลิต1!S:S)+SUMIF(ผลิต2!$C:$C,'รับ-จ่าย ประจำวัน'!$B192,ผลิต2!S:S)+SUMIF(เส้นแต่งหน้าขนมเค้ก!$C:$C,'รับ-จ่าย ประจำวัน'!$B192,เส้นแต่งหน้าขนมเค้ก!S:S)+SUMIF(แพ็ค!$C:$C,'รับ-จ่าย ประจำวัน'!$B192,แพ็ค!S:S)+SUMIF(ธุรการ!$C:$C,'รับ-จ่าย ประจำวัน'!$B192,ธุรการ!S:S)+SUMIF(เส้นแต่งหน้าขนมปัง!$C:$C,'รับ-จ่าย ประจำวัน'!$B192,เส้นแต่งหน้าขนมปัง!S:S)+SUMIF('วางแผนBC,CJ'!$C:$C,'รับ-จ่าย ประจำวัน'!$B192,'วางแผนBC,CJ'!S:S)+SUMIF(RD!$C:$C,'รับ-จ่าย ประจำวัน'!$B192,RD!S:S)+SUMIF('FG,ออนไล,คัดแยก'!$C:$C,'รับ-จ่าย ประจำวัน'!$B192,'FG,ออนไล,คัดแยก'!S:S)</f>
        <v>0</v>
      </c>
      <c r="BA192" s="16">
        <f>SUMIF(เตรียมส่วนผสม!$C:$C,'รับ-จ่าย ประจำวัน'!$B192,เตรียมส่วนผสม!T:T)+SUMIF(กวนไส้!$C:$C,'รับ-จ่าย ประจำวัน'!$B192,กวนไส้!T:T)+SUMIF(ผลิต1!$C:$C,'รับ-จ่าย ประจำวัน'!$B192,ผลิต1!T:T)+SUMIF(ผลิต2!$C:$C,'รับ-จ่าย ประจำวัน'!$B192,ผลิต2!T:T)+SUMIF(เส้นแต่งหน้าขนมเค้ก!$C:$C,'รับ-จ่าย ประจำวัน'!$B192,เส้นแต่งหน้าขนมเค้ก!T:T)+SUMIF(แพ็ค!$C:$C,'รับ-จ่าย ประจำวัน'!$B192,แพ็ค!T:T)+SUMIF(ธุรการ!$C:$C,'รับ-จ่าย ประจำวัน'!$B192,ธุรการ!T:T)+SUMIF(เส้นแต่งหน้าขนมปัง!$C:$C,'รับ-จ่าย ประจำวัน'!$B192,เส้นแต่งหน้าขนมปัง!T:T)+SUMIF('วางแผนBC,CJ'!$C:$C,'รับ-จ่าย ประจำวัน'!$B192,'วางแผนBC,CJ'!T:T)+SUMIF(RD!$C:$C,'รับ-จ่าย ประจำวัน'!$B192,RD!T:T)+SUMIF('FG,ออนไล,คัดแยก'!$C:$C,'รับ-จ่าย ประจำวัน'!$B192,'FG,ออนไล,คัดแยก'!T:T)</f>
        <v>0</v>
      </c>
      <c r="BB192" s="16">
        <f>SUMIF(เตรียมส่วนผสม!$C:$C,'รับ-จ่าย ประจำวัน'!$B192,เตรียมส่วนผสม!U:U)+SUMIF(กวนไส้!$C:$C,'รับ-จ่าย ประจำวัน'!$B192,กวนไส้!U:U)+SUMIF(ผลิต1!$C:$C,'รับ-จ่าย ประจำวัน'!$B192,ผลิต1!U:U)+SUMIF(ผลิต2!$C:$C,'รับ-จ่าย ประจำวัน'!$B192,ผลิต2!U:U)+SUMIF(เส้นแต่งหน้าขนมเค้ก!$C:$C,'รับ-จ่าย ประจำวัน'!$B192,เส้นแต่งหน้าขนมเค้ก!U:U)+SUMIF(แพ็ค!$C:$C,'รับ-จ่าย ประจำวัน'!$B192,แพ็ค!U:U)+SUMIF(ธุรการ!$C:$C,'รับ-จ่าย ประจำวัน'!$B192,ธุรการ!U:U)+SUMIF(เส้นแต่งหน้าขนมปัง!$C:$C,'รับ-จ่าย ประจำวัน'!$B192,เส้นแต่งหน้าขนมปัง!U:U)+SUMIF('วางแผนBC,CJ'!$C:$C,'รับ-จ่าย ประจำวัน'!$B192,'วางแผนBC,CJ'!U:U)+SUMIF(RD!$C:$C,'รับ-จ่าย ประจำวัน'!$B192,RD!U:U)+SUMIF('FG,ออนไล,คัดแยก'!$C:$C,'รับ-จ่าย ประจำวัน'!$B192,'FG,ออนไล,คัดแยก'!U:U)</f>
        <v>0</v>
      </c>
      <c r="BC192" s="16">
        <f>SUMIF(เตรียมส่วนผสม!$C:$C,'รับ-จ่าย ประจำวัน'!$B192,เตรียมส่วนผสม!V:V)+SUMIF(กวนไส้!$C:$C,'รับ-จ่าย ประจำวัน'!$B192,กวนไส้!V:V)+SUMIF(ผลิต1!$C:$C,'รับ-จ่าย ประจำวัน'!$B192,ผลิต1!V:V)+SUMIF(ผลิต2!$C:$C,'รับ-จ่าย ประจำวัน'!$B192,ผลิต2!V:V)+SUMIF(เส้นแต่งหน้าขนมเค้ก!$C:$C,'รับ-จ่าย ประจำวัน'!$B192,เส้นแต่งหน้าขนมเค้ก!V:V)+SUMIF(แพ็ค!$C:$C,'รับ-จ่าย ประจำวัน'!$B192,แพ็ค!V:V)+SUMIF(ธุรการ!$C:$C,'รับ-จ่าย ประจำวัน'!$B192,ธุรการ!V:V)+SUMIF(เส้นแต่งหน้าขนมปัง!$C:$C,'รับ-จ่าย ประจำวัน'!$B192,เส้นแต่งหน้าขนมปัง!V:V)+SUMIF('วางแผนBC,CJ'!$C:$C,'รับ-จ่าย ประจำวัน'!$B192,'วางแผนBC,CJ'!V:V)+SUMIF(RD!$C:$C,'รับ-จ่าย ประจำวัน'!$B192,RD!V:V)+SUMIF('FG,ออนไล,คัดแยก'!$C:$C,'รับ-จ่าย ประจำวัน'!$B192,'FG,ออนไล,คัดแยก'!V:V)</f>
        <v>0</v>
      </c>
      <c r="BD192" s="16">
        <f>SUMIF(เตรียมส่วนผสม!$C:$C,'รับ-จ่าย ประจำวัน'!$B192,เตรียมส่วนผสม!W:W)+SUMIF(กวนไส้!$C:$C,'รับ-จ่าย ประจำวัน'!$B192,กวนไส้!W:W)+SUMIF(ผลิต1!$C:$C,'รับ-จ่าย ประจำวัน'!$B192,ผลิต1!W:W)+SUMIF(ผลิต2!$C:$C,'รับ-จ่าย ประจำวัน'!$B192,ผลิต2!W:W)+SUMIF(เส้นแต่งหน้าขนมเค้ก!$C:$C,'รับ-จ่าย ประจำวัน'!$B192,เส้นแต่งหน้าขนมเค้ก!W:W)+SUMIF(แพ็ค!$C:$C,'รับ-จ่าย ประจำวัน'!$B192,แพ็ค!W:W)+SUMIF(ธุรการ!$C:$C,'รับ-จ่าย ประจำวัน'!$B192,ธุรการ!W:W)+SUMIF(เส้นแต่งหน้าขนมปัง!$C:$C,'รับ-จ่าย ประจำวัน'!$B192,เส้นแต่งหน้าขนมปัง!W:W)+SUMIF('วางแผนBC,CJ'!$C:$C,'รับ-จ่าย ประจำวัน'!$B192,'วางแผนBC,CJ'!W:W)+SUMIF(RD!$C:$C,'รับ-จ่าย ประจำวัน'!$B192,RD!W:W)+SUMIF('FG,ออนไล,คัดแยก'!$C:$C,'รับ-จ่าย ประจำวัน'!$B192,'FG,ออนไล,คัดแยก'!W:W)</f>
        <v>0</v>
      </c>
      <c r="BE192" s="16">
        <f>SUMIF(เตรียมส่วนผสม!$C:$C,'รับ-จ่าย ประจำวัน'!$B192,เตรียมส่วนผสม!X:X)+SUMIF(กวนไส้!$C:$C,'รับ-จ่าย ประจำวัน'!$B192,กวนไส้!X:X)+SUMIF(ผลิต1!$C:$C,'รับ-จ่าย ประจำวัน'!$B192,ผลิต1!X:X)+SUMIF(ผลิต2!$C:$C,'รับ-จ่าย ประจำวัน'!$B192,ผลิต2!X:X)+SUMIF(เส้นแต่งหน้าขนมเค้ก!$C:$C,'รับ-จ่าย ประจำวัน'!$B192,เส้นแต่งหน้าขนมเค้ก!X:X)+SUMIF(แพ็ค!$C:$C,'รับ-จ่าย ประจำวัน'!$B192,แพ็ค!X:X)+SUMIF(ธุรการ!$C:$C,'รับ-จ่าย ประจำวัน'!$B192,ธุรการ!X:X)+SUMIF(เส้นแต่งหน้าขนมปัง!$C:$C,'รับ-จ่าย ประจำวัน'!$B192,เส้นแต่งหน้าขนมปัง!X:X)+SUMIF('วางแผนBC,CJ'!$C:$C,'รับ-จ่าย ประจำวัน'!$B192,'วางแผนBC,CJ'!X:X)+SUMIF(RD!$C:$C,'รับ-จ่าย ประจำวัน'!$B192,RD!X:X)+SUMIF('FG,ออนไล,คัดแยก'!$C:$C,'รับ-จ่าย ประจำวัน'!$B192,'FG,ออนไล,คัดแยก'!X:X)</f>
        <v>0</v>
      </c>
      <c r="BF192" s="16">
        <f>SUMIF(เตรียมส่วนผสม!$C:$C,'รับ-จ่าย ประจำวัน'!$B192,เตรียมส่วนผสม!Y:Y)+SUMIF(กวนไส้!$C:$C,'รับ-จ่าย ประจำวัน'!$B192,กวนไส้!Y:Y)+SUMIF(ผลิต1!$C:$C,'รับ-จ่าย ประจำวัน'!$B192,ผลิต1!Y:Y)+SUMIF(ผลิต2!$C:$C,'รับ-จ่าย ประจำวัน'!$B192,ผลิต2!Y:Y)+SUMIF(เส้นแต่งหน้าขนมเค้ก!$C:$C,'รับ-จ่าย ประจำวัน'!$B192,เส้นแต่งหน้าขนมเค้ก!Y:Y)+SUMIF(แพ็ค!$C:$C,'รับ-จ่าย ประจำวัน'!$B192,แพ็ค!Y:Y)+SUMIF(ธุรการ!$C:$C,'รับ-จ่าย ประจำวัน'!$B192,ธุรการ!Y:Y)+SUMIF(เส้นแต่งหน้าขนมปัง!$C:$C,'รับ-จ่าย ประจำวัน'!$B192,เส้นแต่งหน้าขนมปัง!Y:Y)+SUMIF('วางแผนBC,CJ'!$C:$C,'รับ-จ่าย ประจำวัน'!$B192,'วางแผนBC,CJ'!Y:Y)+SUMIF(RD!$C:$C,'รับ-จ่าย ประจำวัน'!$B192,RD!Y:Y)+SUMIF('FG,ออนไล,คัดแยก'!$C:$C,'รับ-จ่าย ประจำวัน'!$B192,'FG,ออนไล,คัดแยก'!Y:Y)</f>
        <v>0</v>
      </c>
      <c r="BG192" s="16">
        <f>SUMIF(เตรียมส่วนผสม!$C:$C,'รับ-จ่าย ประจำวัน'!$B192,เตรียมส่วนผสม!Z:Z)+SUMIF(กวนไส้!$C:$C,'รับ-จ่าย ประจำวัน'!$B192,กวนไส้!Z:Z)+SUMIF(ผลิต1!$C:$C,'รับ-จ่าย ประจำวัน'!$B192,ผลิต1!Z:Z)+SUMIF(ผลิต2!$C:$C,'รับ-จ่าย ประจำวัน'!$B192,ผลิต2!Z:Z)+SUMIF(เส้นแต่งหน้าขนมเค้ก!$C:$C,'รับ-จ่าย ประจำวัน'!$B192,เส้นแต่งหน้าขนมเค้ก!Z:Z)+SUMIF(แพ็ค!$C:$C,'รับ-จ่าย ประจำวัน'!$B192,แพ็ค!Z:Z)+SUMIF(ธุรการ!$C:$C,'รับ-จ่าย ประจำวัน'!$B192,ธุรการ!Z:Z)+SUMIF(เส้นแต่งหน้าขนมปัง!$C:$C,'รับ-จ่าย ประจำวัน'!$B192,เส้นแต่งหน้าขนมปัง!Z:Z)+SUMIF('วางแผนBC,CJ'!$C:$C,'รับ-จ่าย ประจำวัน'!$B192,'วางแผนBC,CJ'!Z:Z)+SUMIF(RD!$C:$C,'รับ-จ่าย ประจำวัน'!$B192,RD!Z:Z)+SUMIF('FG,ออนไล,คัดแยก'!$C:$C,'รับ-จ่าย ประจำวัน'!$B192,'FG,ออนไล,คัดแยก'!Z:Z)</f>
        <v>0</v>
      </c>
      <c r="BH192" s="16">
        <f>SUMIF(เตรียมส่วนผสม!$C:$C,'รับ-จ่าย ประจำวัน'!$B192,เตรียมส่วนผสม!AA:AA)+SUMIF(กวนไส้!$C:$C,'รับ-จ่าย ประจำวัน'!$B192,กวนไส้!AA:AA)+SUMIF(ผลิต1!$C:$C,'รับ-จ่าย ประจำวัน'!$B192,ผลิต1!AA:AA)+SUMIF(ผลิต2!$C:$C,'รับ-จ่าย ประจำวัน'!$B192,ผลิต2!AA:AA)+SUMIF(เส้นแต่งหน้าขนมเค้ก!$C:$C,'รับ-จ่าย ประจำวัน'!$B192,เส้นแต่งหน้าขนมเค้ก!AA:AA)+SUMIF(แพ็ค!$C:$C,'รับ-จ่าย ประจำวัน'!$B192,แพ็ค!AA:AA)+SUMIF(ธุรการ!$C:$C,'รับ-จ่าย ประจำวัน'!$B192,ธุรการ!AA:AA)+SUMIF(เส้นแต่งหน้าขนมปัง!$C:$C,'รับ-จ่าย ประจำวัน'!$B192,เส้นแต่งหน้าขนมปัง!AA:AA)+SUMIF('วางแผนBC,CJ'!$C:$C,'รับ-จ่าย ประจำวัน'!$B192,'วางแผนBC,CJ'!AA:AA)+SUMIF(RD!$C:$C,'รับ-จ่าย ประจำวัน'!$B192,RD!AA:AA)+SUMIF('FG,ออนไล,คัดแยก'!$C:$C,'รับ-จ่าย ประจำวัน'!$B192,'FG,ออนไล,คัดแยก'!AA:AA)</f>
        <v>0</v>
      </c>
      <c r="BI192" s="16">
        <f>SUMIF(เตรียมส่วนผสม!$C:$C,'รับ-จ่าย ประจำวัน'!$B192,เตรียมส่วนผสม!AB:AB)+SUMIF(กวนไส้!$C:$C,'รับ-จ่าย ประจำวัน'!$B192,กวนไส้!AB:AB)+SUMIF(ผลิต1!$C:$C,'รับ-จ่าย ประจำวัน'!$B192,ผลิต1!AB:AB)+SUMIF(ผลิต2!$C:$C,'รับ-จ่าย ประจำวัน'!$B192,ผลิต2!AB:AB)+SUMIF(เส้นแต่งหน้าขนมเค้ก!$C:$C,'รับ-จ่าย ประจำวัน'!$B192,เส้นแต่งหน้าขนมเค้ก!AB:AB)+SUMIF(แพ็ค!$C:$C,'รับ-จ่าย ประจำวัน'!$B192,แพ็ค!AB:AB)+SUMIF(ธุรการ!$C:$C,'รับ-จ่าย ประจำวัน'!$B192,ธุรการ!AB:AB)+SUMIF(เส้นแต่งหน้าขนมปัง!$C:$C,'รับ-จ่าย ประจำวัน'!$B192,เส้นแต่งหน้าขนมปัง!AB:AB)+SUMIF('วางแผนBC,CJ'!$C:$C,'รับ-จ่าย ประจำวัน'!$B192,'วางแผนBC,CJ'!AB:AB)+SUMIF(RD!$C:$C,'รับ-จ่าย ประจำวัน'!$B192,RD!AB:AB)+SUMIF('FG,ออนไล,คัดแยก'!$C:$C,'รับ-จ่าย ประจำวัน'!$B192,'FG,ออนไล,คัดแยก'!AB:AB)</f>
        <v>0</v>
      </c>
      <c r="BJ192" s="16">
        <f>SUMIF(เตรียมส่วนผสม!$C:$C,'รับ-จ่าย ประจำวัน'!$B192,เตรียมส่วนผสม!AC:AC)+SUMIF(กวนไส้!$C:$C,'รับ-จ่าย ประจำวัน'!$B192,กวนไส้!AC:AC)+SUMIF(ผลิต1!$C:$C,'รับ-จ่าย ประจำวัน'!$B192,ผลิต1!AC:AC)+SUMIF(ผลิต2!$C:$C,'รับ-จ่าย ประจำวัน'!$B192,ผลิต2!AC:AC)+SUMIF(เส้นแต่งหน้าขนมเค้ก!$C:$C,'รับ-จ่าย ประจำวัน'!$B192,เส้นแต่งหน้าขนมเค้ก!AC:AC)+SUMIF(แพ็ค!$C:$C,'รับ-จ่าย ประจำวัน'!$B192,แพ็ค!AC:AC)+SUMIF(ธุรการ!$C:$C,'รับ-จ่าย ประจำวัน'!$B192,ธุรการ!AC:AC)+SUMIF(เส้นแต่งหน้าขนมปัง!$C:$C,'รับ-จ่าย ประจำวัน'!$B192,เส้นแต่งหน้าขนมปัง!AC:AC)+SUMIF('วางแผนBC,CJ'!$C:$C,'รับ-จ่าย ประจำวัน'!$B192,'วางแผนBC,CJ'!AC:AC)+SUMIF(RD!$C:$C,'รับ-จ่าย ประจำวัน'!$B192,RD!AC:AC)+SUMIF('FG,ออนไล,คัดแยก'!$C:$C,'รับ-จ่าย ประจำวัน'!$B192,'FG,ออนไล,คัดแยก'!AC:AC)</f>
        <v>0</v>
      </c>
      <c r="BK192" s="16">
        <f>SUMIF(เตรียมส่วนผสม!$C:$C,'รับ-จ่าย ประจำวัน'!$B192,เตรียมส่วนผสม!AD:AD)+SUMIF(กวนไส้!$C:$C,'รับ-จ่าย ประจำวัน'!$B192,กวนไส้!AD:AD)+SUMIF(ผลิต1!$C:$C,'รับ-จ่าย ประจำวัน'!$B192,ผลิต1!AD:AD)+SUMIF(ผลิต2!$C:$C,'รับ-จ่าย ประจำวัน'!$B192,ผลิต2!AD:AD)+SUMIF(เส้นแต่งหน้าขนมเค้ก!$C:$C,'รับ-จ่าย ประจำวัน'!$B192,เส้นแต่งหน้าขนมเค้ก!AD:AD)+SUMIF(แพ็ค!$C:$C,'รับ-จ่าย ประจำวัน'!$B192,แพ็ค!AD:AD)+SUMIF(ธุรการ!$C:$C,'รับ-จ่าย ประจำวัน'!$B192,ธุรการ!AD:AD)+SUMIF(เส้นแต่งหน้าขนมปัง!$C:$C,'รับ-จ่าย ประจำวัน'!$B192,เส้นแต่งหน้าขนมปัง!AD:AD)+SUMIF('วางแผนBC,CJ'!$C:$C,'รับ-จ่าย ประจำวัน'!$B192,'วางแผนBC,CJ'!AD:AD)+SUMIF(RD!$C:$C,'รับ-จ่าย ประจำวัน'!$B192,RD!AD:AD)+SUMIF('FG,ออนไล,คัดแยก'!$C:$C,'รับ-จ่าย ประจำวัน'!$B192,'FG,ออนไล,คัดแยก'!AD:AD)</f>
        <v>0</v>
      </c>
      <c r="BL192" s="16">
        <f>SUMIF(เตรียมส่วนผสม!$C:$C,'รับ-จ่าย ประจำวัน'!$B192,เตรียมส่วนผสม!AE:AE)+SUMIF(กวนไส้!$C:$C,'รับ-จ่าย ประจำวัน'!$B192,กวนไส้!AE:AE)+SUMIF(ผลิต1!$C:$C,'รับ-จ่าย ประจำวัน'!$B192,ผลิต1!AE:AE)+SUMIF(ผลิต2!$C:$C,'รับ-จ่าย ประจำวัน'!$B192,ผลิต2!AE:AE)+SUMIF(เส้นแต่งหน้าขนมเค้ก!$C:$C,'รับ-จ่าย ประจำวัน'!$B192,เส้นแต่งหน้าขนมเค้ก!AE:AE)+SUMIF(แพ็ค!$C:$C,'รับ-จ่าย ประจำวัน'!$B192,แพ็ค!AE:AE)+SUMIF(ธุรการ!$C:$C,'รับ-จ่าย ประจำวัน'!$B192,ธุรการ!AE:AE)+SUMIF(เส้นแต่งหน้าขนมปัง!$C:$C,'รับ-จ่าย ประจำวัน'!$B192,เส้นแต่งหน้าขนมปัง!AE:AE)+SUMIF('วางแผนBC,CJ'!$C:$C,'รับ-จ่าย ประจำวัน'!$B192,'วางแผนBC,CJ'!AE:AE)+SUMIF(RD!$C:$C,'รับ-จ่าย ประจำวัน'!$B192,RD!AE:AE)+SUMIF('FG,ออนไล,คัดแยก'!$C:$C,'รับ-จ่าย ประจำวัน'!$B192,'FG,ออนไล,คัดแยก'!AE:AE)</f>
        <v>0</v>
      </c>
      <c r="BM192" s="16">
        <f>SUMIF(เตรียมส่วนผสม!$C:$C,'รับ-จ่าย ประจำวัน'!$B192,เตรียมส่วนผสม!AF:AF)+SUMIF(กวนไส้!$C:$C,'รับ-จ่าย ประจำวัน'!$B192,กวนไส้!AF:AF)+SUMIF(ผลิต1!$C:$C,'รับ-จ่าย ประจำวัน'!$B192,ผลิต1!AF:AF)+SUMIF(ผลิต2!$C:$C,'รับ-จ่าย ประจำวัน'!$B192,ผลิต2!AF:AF)+SUMIF(เส้นแต่งหน้าขนมเค้ก!$C:$C,'รับ-จ่าย ประจำวัน'!$B192,เส้นแต่งหน้าขนมเค้ก!AF:AF)+SUMIF(แพ็ค!$C:$C,'รับ-จ่าย ประจำวัน'!$B192,แพ็ค!AF:AF)+SUMIF(ธุรการ!$C:$C,'รับ-จ่าย ประจำวัน'!$B192,ธุรการ!AF:AF)+SUMIF(เส้นแต่งหน้าขนมปัง!$C:$C,'รับ-จ่าย ประจำวัน'!$B192,เส้นแต่งหน้าขนมปัง!AF:AF)+SUMIF('วางแผนBC,CJ'!$C:$C,'รับ-จ่าย ประจำวัน'!$B192,'วางแผนBC,CJ'!AF:AF)+SUMIF(RD!$C:$C,'รับ-จ่าย ประจำวัน'!$B192,RD!AF:AF)+SUMIF('FG,ออนไล,คัดแยก'!$C:$C,'รับ-จ่าย ประจำวัน'!$B192,'FG,ออนไล,คัดแยก'!AF:AF)</f>
        <v>0</v>
      </c>
      <c r="BN192" s="16">
        <f>SUMIF(เตรียมส่วนผสม!$C:$C,'รับ-จ่าย ประจำวัน'!$B192,เตรียมส่วนผสม!AG:AG)+SUMIF(กวนไส้!$C:$C,'รับ-จ่าย ประจำวัน'!$B192,กวนไส้!AG:AG)+SUMIF(ผลิต1!$C:$C,'รับ-จ่าย ประจำวัน'!$B192,ผลิต1!AG:AG)+SUMIF(ผลิต2!$C:$C,'รับ-จ่าย ประจำวัน'!$B192,ผลิต2!AG:AG)+SUMIF(เส้นแต่งหน้าขนมเค้ก!$C:$C,'รับ-จ่าย ประจำวัน'!$B192,เส้นแต่งหน้าขนมเค้ก!AG:AG)+SUMIF(แพ็ค!$C:$C,'รับ-จ่าย ประจำวัน'!$B192,แพ็ค!AG:AG)+SUMIF(ธุรการ!$C:$C,'รับ-จ่าย ประจำวัน'!$B192,ธุรการ!AG:AG)+SUMIF(เส้นแต่งหน้าขนมปัง!$C:$C,'รับ-จ่าย ประจำวัน'!$B192,เส้นแต่งหน้าขนมปัง!AG:AG)+SUMIF('วางแผนBC,CJ'!$C:$C,'รับ-จ่าย ประจำวัน'!$B192,'วางแผนBC,CJ'!AG:AG)+SUMIF(RD!$C:$C,'รับ-จ่าย ประจำวัน'!$B192,RD!AG:AG)+SUMIF('FG,ออนไล,คัดแยก'!$C:$C,'รับ-จ่าย ประจำวัน'!$B192,'FG,ออนไล,คัดแยก'!AG:AG)</f>
        <v>0</v>
      </c>
      <c r="BO192" s="16">
        <f>SUMIF(เตรียมส่วนผสม!$C:$C,'รับ-จ่าย ประจำวัน'!$B192,เตรียมส่วนผสม!AH:AH)+SUMIF(กวนไส้!$C:$C,'รับ-จ่าย ประจำวัน'!$B192,กวนไส้!AH:AH)+SUMIF(ผลิต1!$C:$C,'รับ-จ่าย ประจำวัน'!$B192,ผลิต1!AH:AH)+SUMIF(ผลิต2!$C:$C,'รับ-จ่าย ประจำวัน'!$B192,ผลิต2!AH:AH)+SUMIF(เส้นแต่งหน้าขนมเค้ก!$C:$C,'รับ-จ่าย ประจำวัน'!$B192,เส้นแต่งหน้าขนมเค้ก!AH:AH)+SUMIF(แพ็ค!$C:$C,'รับ-จ่าย ประจำวัน'!$B192,แพ็ค!AH:AH)+SUMIF(ธุรการ!$C:$C,'รับ-จ่าย ประจำวัน'!$B192,ธุรการ!AH:AH)+SUMIF(เส้นแต่งหน้าขนมปัง!$C:$C,'รับ-จ่าย ประจำวัน'!$B192,เส้นแต่งหน้าขนมปัง!AH:AH)+SUMIF('วางแผนBC,CJ'!$C:$C,'รับ-จ่าย ประจำวัน'!$B192,'วางแผนBC,CJ'!AH:AH)+SUMIF(RD!$C:$C,'รับ-จ่าย ประจำวัน'!$B192,RD!AH:AH)+SUMIF('FG,ออนไล,คัดแยก'!$C:$C,'รับ-จ่าย ประจำวัน'!$B192,'FG,ออนไล,คัดแยก'!AH:AH)</f>
        <v>0</v>
      </c>
      <c r="BP192" s="16">
        <f>SUMIF(เตรียมส่วนผสม!$C:$C,'รับ-จ่าย ประจำวัน'!$B192,เตรียมส่วนผสม!AI:AI)+SUMIF(กวนไส้!$C:$C,'รับ-จ่าย ประจำวัน'!$B192,กวนไส้!AI:AI)+SUMIF(ผลิต1!$C:$C,'รับ-จ่าย ประจำวัน'!$B192,ผลิต1!AI:AI)+SUMIF(ผลิต2!$C:$C,'รับ-จ่าย ประจำวัน'!$B192,ผลิต2!AI:AI)+SUMIF(เส้นแต่งหน้าขนมเค้ก!$C:$C,'รับ-จ่าย ประจำวัน'!$B192,เส้นแต่งหน้าขนมเค้ก!AI:AI)+SUMIF(แพ็ค!$C:$C,'รับ-จ่าย ประจำวัน'!$B192,แพ็ค!AI:AI)+SUMIF(ธุรการ!$C:$C,'รับ-จ่าย ประจำวัน'!$B192,ธุรการ!AI:AI)+SUMIF(เส้นแต่งหน้าขนมปัง!$C:$C,'รับ-จ่าย ประจำวัน'!$B192,เส้นแต่งหน้าขนมปัง!AI:AI)+SUMIF('วางแผนBC,CJ'!$C:$C,'รับ-จ่าย ประจำวัน'!$B192,'วางแผนBC,CJ'!AI:AI)+SUMIF(RD!$C:$C,'รับ-จ่าย ประจำวัน'!$B192,RD!AI:AI)+SUMIF('FG,ออนไล,คัดแยก'!$C:$C,'รับ-จ่าย ประจำวัน'!$B192,'FG,ออนไล,คัดแยก'!AI:AI)</f>
        <v>0</v>
      </c>
      <c r="BQ192" s="16">
        <f>SUMIF(เตรียมส่วนผสม!$C:$C,'รับ-จ่าย ประจำวัน'!$B192,เตรียมส่วนผสม!AJ:AJ)+SUMIF(กวนไส้!$C:$C,'รับ-จ่าย ประจำวัน'!$B192,กวนไส้!AJ:AJ)+SUMIF(ผลิต1!$C:$C,'รับ-จ่าย ประจำวัน'!$B192,ผลิต1!AJ:AJ)+SUMIF(ผลิต2!$C:$C,'รับ-จ่าย ประจำวัน'!$B192,ผลิต2!AJ:AJ)+SUMIF(เส้นแต่งหน้าขนมเค้ก!$C:$C,'รับ-จ่าย ประจำวัน'!$B192,เส้นแต่งหน้าขนมเค้ก!AJ:AJ)+SUMIF(แพ็ค!$C:$C,'รับ-จ่าย ประจำวัน'!$B192,แพ็ค!AJ:AJ)+SUMIF(ธุรการ!$C:$C,'รับ-จ่าย ประจำวัน'!$B192,ธุรการ!AJ:AJ)+SUMIF(เส้นแต่งหน้าขนมปัง!$C:$C,'รับ-จ่าย ประจำวัน'!$B192,เส้นแต่งหน้าขนมปัง!AJ:AJ)+SUMIF('วางแผนBC,CJ'!$C:$C,'รับ-จ่าย ประจำวัน'!$B192,'วางแผนBC,CJ'!AJ:AJ)+SUMIF(RD!$C:$C,'รับ-จ่าย ประจำวัน'!$B192,RD!AJ:AJ)+SUMIF('FG,ออนไล,คัดแยก'!$C:$C,'รับ-จ่าย ประจำวัน'!$B192,'FG,ออนไล,คัดแยก'!AJ:AJ)</f>
        <v>0</v>
      </c>
      <c r="BR192" s="16">
        <f>SUMIF(เตรียมส่วนผสม!$C:$C,'รับ-จ่าย ประจำวัน'!$B192,เตรียมส่วนผสม!AK:AK)+SUMIF(กวนไส้!$C:$C,'รับ-จ่าย ประจำวัน'!$B192,กวนไส้!AK:AK)+SUMIF(ผลิต1!$C:$C,'รับ-จ่าย ประจำวัน'!$B192,ผลิต1!AK:AK)+SUMIF(ผลิต2!$C:$C,'รับ-จ่าย ประจำวัน'!$B192,ผลิต2!AK:AK)+SUMIF(เส้นแต่งหน้าขนมเค้ก!$C:$C,'รับ-จ่าย ประจำวัน'!$B192,เส้นแต่งหน้าขนมเค้ก!AK:AK)+SUMIF(แพ็ค!$C:$C,'รับ-จ่าย ประจำวัน'!$B192,แพ็ค!AK:AK)+SUMIF(ธุรการ!$C:$C,'รับ-จ่าย ประจำวัน'!$B192,ธุรการ!AK:AK)+SUMIF(เส้นแต่งหน้าขนมปัง!$C:$C,'รับ-จ่าย ประจำวัน'!$B192,เส้นแต่งหน้าขนมปัง!AK:AK)+SUMIF('วางแผนBC,CJ'!$C:$C,'รับ-จ่าย ประจำวัน'!$B192,'วางแผนBC,CJ'!AK:AK)+SUMIF(RD!$C:$C,'รับ-จ่าย ประจำวัน'!$B192,RD!AK:AK)+SUMIF('FG,ออนไล,คัดแยก'!$C:$C,'รับ-จ่าย ประจำวัน'!$B192,'FG,ออนไล,คัดแยก'!AK:AK)</f>
        <v>0</v>
      </c>
      <c r="BS192" s="16">
        <f>SUMIF(เตรียมส่วนผสม!$C:$C,'รับ-จ่าย ประจำวัน'!$B192,เตรียมส่วนผสม!AL:AL)+SUMIF(กวนไส้!$C:$C,'รับ-จ่าย ประจำวัน'!$B192,กวนไส้!AL:AL)+SUMIF(ผลิต1!$C:$C,'รับ-จ่าย ประจำวัน'!$B192,ผลิต1!AL:AL)+SUMIF(ผลิต2!$C:$C,'รับ-จ่าย ประจำวัน'!$B192,ผลิต2!AL:AL)+SUMIF(เส้นแต่งหน้าขนมเค้ก!$C:$C,'รับ-จ่าย ประจำวัน'!$B192,เส้นแต่งหน้าขนมเค้ก!AL:AL)+SUMIF(แพ็ค!$C:$C,'รับ-จ่าย ประจำวัน'!$B192,แพ็ค!AL:AL)+SUMIF(ธุรการ!$C:$C,'รับ-จ่าย ประจำวัน'!$B192,ธุรการ!AL:AL)+SUMIF(เส้นแต่งหน้าขนมปัง!$C:$C,'รับ-จ่าย ประจำวัน'!$B192,เส้นแต่งหน้าขนมปัง!AL:AL)+SUMIF('วางแผนBC,CJ'!$C:$C,'รับ-จ่าย ประจำวัน'!$B192,'วางแผนBC,CJ'!AL:AL)+SUMIF(RD!$C:$C,'รับ-จ่าย ประจำวัน'!$B192,RD!AL:AL)+SUMIF('FG,ออนไล,คัดแยก'!$C:$C,'รับ-จ่าย ประจำวัน'!$B192,'FG,ออนไล,คัดแยก'!AL:AL)</f>
        <v>0</v>
      </c>
      <c r="BT192" s="18">
        <f t="shared" si="36"/>
        <v>0</v>
      </c>
      <c r="BU192" s="116"/>
      <c r="BV192" s="146">
        <f t="shared" si="37"/>
        <v>10160</v>
      </c>
      <c r="BW192" s="183">
        <v>30</v>
      </c>
      <c r="BX192" s="172">
        <f t="shared" si="42"/>
        <v>0</v>
      </c>
      <c r="BY192" s="188" t="e">
        <f t="shared" si="40"/>
        <v>#DIV/0!</v>
      </c>
      <c r="BZ192" s="180" t="e">
        <f t="shared" ca="1" si="38"/>
        <v>#DIV/0!</v>
      </c>
      <c r="CA192" s="93"/>
      <c r="CB192" s="93"/>
      <c r="CC192" s="93"/>
      <c r="CD192" s="93"/>
      <c r="CE192" s="93"/>
      <c r="CF192" s="93"/>
      <c r="CG192" s="93"/>
      <c r="CH192" s="93"/>
      <c r="CI192" s="93"/>
      <c r="CJ192" s="94"/>
      <c r="CK192" s="9">
        <f t="shared" si="41"/>
        <v>10160</v>
      </c>
    </row>
    <row r="193" spans="1:89" hidden="1" x14ac:dyDescent="0.5">
      <c r="A193" s="149"/>
      <c r="B193" s="34" t="s">
        <v>1455</v>
      </c>
      <c r="C193" s="10" t="s">
        <v>1456</v>
      </c>
      <c r="D193" s="135" t="s">
        <v>91</v>
      </c>
      <c r="E193" s="11">
        <v>0</v>
      </c>
      <c r="F193" s="161" t="s">
        <v>1605</v>
      </c>
      <c r="G193" s="11" t="s">
        <v>693</v>
      </c>
      <c r="H193" s="12">
        <v>9790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3"/>
      <c r="AF193" s="13"/>
      <c r="AG193" s="13"/>
      <c r="AH193" s="13"/>
      <c r="AI193" s="14"/>
      <c r="AJ193" s="14"/>
      <c r="AK193" s="14"/>
      <c r="AL193" s="14"/>
      <c r="AM193" s="14"/>
      <c r="AN193" s="15">
        <f t="shared" ref="AN193:AN256" si="49">I193+J193+K193+L193+M193+N193+O193+P193+Q193+R193+S193+T193+U193+V193+W193+X193+Y193+Z193+AA193+AB193+AC193+AD193+AE193+AF193+AG193+AH193+AI193+AJ193+AK193+AL193+AM193</f>
        <v>0</v>
      </c>
      <c r="AO193" s="16">
        <f>SUMIF(เตรียมส่วนผสม!$C:$C,'รับ-จ่าย ประจำวัน'!$B193,เตรียมส่วนผสม!H:H)+SUMIF(กวนไส้!$C:$C,'รับ-จ่าย ประจำวัน'!$B193,กวนไส้!H:H)+SUMIF(ผลิต1!$C:$C,'รับ-จ่าย ประจำวัน'!$B193,ผลิต1!H:H)+SUMIF(ผลิต2!$C:$C,'รับ-จ่าย ประจำวัน'!$B193,ผลิต2!H:H)+SUMIF(เส้นแต่งหน้าขนมเค้ก!$C:$C,'รับ-จ่าย ประจำวัน'!$B193,เส้นแต่งหน้าขนมเค้ก!H:H)+SUMIF(แพ็ค!$C:$C,'รับ-จ่าย ประจำวัน'!$B193,แพ็ค!H:H)+SUMIF(ธุรการ!$C:$C,'รับ-จ่าย ประจำวัน'!$B193,ธุรการ!H:H)+SUMIF(เส้นแต่งหน้าขนมปัง!$C:$C,'รับ-จ่าย ประจำวัน'!$B193,เส้นแต่งหน้าขนมปัง!H:H)+SUMIF('วางแผนBC,CJ'!$C:$C,'รับ-จ่าย ประจำวัน'!$B193,'วางแผนBC,CJ'!H:H)+SUMIF(RD!$C:$C,'รับ-จ่าย ประจำวัน'!$B193,RD!H:H)+SUMIF('FG,ออนไล,คัดแยก'!$C:$C,'รับ-จ่าย ประจำวัน'!$B193,'FG,ออนไล,คัดแยก'!H:H)</f>
        <v>0</v>
      </c>
      <c r="AP193" s="16">
        <f>SUMIF(เตรียมส่วนผสม!$C:$C,'รับ-จ่าย ประจำวัน'!$B193,เตรียมส่วนผสม!I:I)+SUMIF(กวนไส้!$C:$C,'รับ-จ่าย ประจำวัน'!$B193,กวนไส้!I:I)+SUMIF(ผลิต1!$C:$C,'รับ-จ่าย ประจำวัน'!$B193,ผลิต1!I:I)+SUMIF(ผลิต2!$C:$C,'รับ-จ่าย ประจำวัน'!$B193,ผลิต2!I:I)+SUMIF(เส้นแต่งหน้าขนมเค้ก!$C:$C,'รับ-จ่าย ประจำวัน'!$B193,เส้นแต่งหน้าขนมเค้ก!I:I)+SUMIF(แพ็ค!$C:$C,'รับ-จ่าย ประจำวัน'!$B193,แพ็ค!I:I)+SUMIF(ธุรการ!$C:$C,'รับ-จ่าย ประจำวัน'!$B193,ธุรการ!I:I)+SUMIF(เส้นแต่งหน้าขนมปัง!$C:$C,'รับ-จ่าย ประจำวัน'!$B193,เส้นแต่งหน้าขนมปัง!I:I)+SUMIF('วางแผนBC,CJ'!$C:$C,'รับ-จ่าย ประจำวัน'!$B193,'วางแผนBC,CJ'!I:I)+SUMIF(RD!$C:$C,'รับ-จ่าย ประจำวัน'!$B193,RD!I:I)+SUMIF('FG,ออนไล,คัดแยก'!$C:$C,'รับ-จ่าย ประจำวัน'!$B193,'FG,ออนไล,คัดแยก'!I:I)</f>
        <v>0</v>
      </c>
      <c r="AQ193" s="16">
        <f>SUMIF(เตรียมส่วนผสม!$C:$C,'รับ-จ่าย ประจำวัน'!$B193,เตรียมส่วนผสม!J:J)+SUMIF(กวนไส้!$C:$C,'รับ-จ่าย ประจำวัน'!$B193,กวนไส้!J:J)+SUMIF(ผลิต1!$C:$C,'รับ-จ่าย ประจำวัน'!$B193,ผลิต1!J:J)+SUMIF(ผลิต2!$C:$C,'รับ-จ่าย ประจำวัน'!$B193,ผลิต2!J:J)+SUMIF(เส้นแต่งหน้าขนมเค้ก!$C:$C,'รับ-จ่าย ประจำวัน'!$B193,เส้นแต่งหน้าขนมเค้ก!J:J)+SUMIF(แพ็ค!$C:$C,'รับ-จ่าย ประจำวัน'!$B193,แพ็ค!J:J)+SUMIF(ธุรการ!$C:$C,'รับ-จ่าย ประจำวัน'!$B193,ธุรการ!J:J)+SUMIF(เส้นแต่งหน้าขนมปัง!$C:$C,'รับ-จ่าย ประจำวัน'!$B193,เส้นแต่งหน้าขนมปัง!J:J)+SUMIF('วางแผนBC,CJ'!$C:$C,'รับ-จ่าย ประจำวัน'!$B193,'วางแผนBC,CJ'!J:J)+SUMIF(RD!$C:$C,'รับ-จ่าย ประจำวัน'!$B193,RD!J:J)+SUMIF('FG,ออนไล,คัดแยก'!$C:$C,'รับ-จ่าย ประจำวัน'!$B193,'FG,ออนไล,คัดแยก'!J:J)</f>
        <v>0</v>
      </c>
      <c r="AR193" s="16">
        <f>SUMIF(เตรียมส่วนผสม!$C:$C,'รับ-จ่าย ประจำวัน'!$B193,เตรียมส่วนผสม!K:K)+SUMIF(กวนไส้!$C:$C,'รับ-จ่าย ประจำวัน'!$B193,กวนไส้!K:K)+SUMIF(ผลิต1!$C:$C,'รับ-จ่าย ประจำวัน'!$B193,ผลิต1!K:K)+SUMIF(ผลิต2!$C:$C,'รับ-จ่าย ประจำวัน'!$B193,ผลิต2!K:K)+SUMIF(เส้นแต่งหน้าขนมเค้ก!$C:$C,'รับ-จ่าย ประจำวัน'!$B193,เส้นแต่งหน้าขนมเค้ก!K:K)+SUMIF(แพ็ค!$C:$C,'รับ-จ่าย ประจำวัน'!$B193,แพ็ค!K:K)+SUMIF(ธุรการ!$C:$C,'รับ-จ่าย ประจำวัน'!$B193,ธุรการ!K:K)+SUMIF(เส้นแต่งหน้าขนมปัง!$C:$C,'รับ-จ่าย ประจำวัน'!$B193,เส้นแต่งหน้าขนมปัง!K:K)+SUMIF('วางแผนBC,CJ'!$C:$C,'รับ-จ่าย ประจำวัน'!$B193,'วางแผนBC,CJ'!K:K)+SUMIF(RD!$C:$C,'รับ-จ่าย ประจำวัน'!$B193,RD!K:K)+SUMIF('FG,ออนไล,คัดแยก'!$C:$C,'รับ-จ่าย ประจำวัน'!$B193,'FG,ออนไล,คัดแยก'!K:K)</f>
        <v>0</v>
      </c>
      <c r="AS193" s="16">
        <f>SUMIF(เตรียมส่วนผสม!$C:$C,'รับ-จ่าย ประจำวัน'!$B193,เตรียมส่วนผสม!L:L)+SUMIF(กวนไส้!$C:$C,'รับ-จ่าย ประจำวัน'!$B193,กวนไส้!L:L)+SUMIF(ผลิต1!$C:$C,'รับ-จ่าย ประจำวัน'!$B193,ผลิต1!L:L)+SUMIF(ผลิต2!$C:$C,'รับ-จ่าย ประจำวัน'!$B193,ผลิต2!L:L)+SUMIF(เส้นแต่งหน้าขนมเค้ก!$C:$C,'รับ-จ่าย ประจำวัน'!$B193,เส้นแต่งหน้าขนมเค้ก!L:L)+SUMIF(แพ็ค!$C:$C,'รับ-จ่าย ประจำวัน'!$B193,แพ็ค!L:L)+SUMIF(ธุรการ!$C:$C,'รับ-จ่าย ประจำวัน'!$B193,ธุรการ!L:L)+SUMIF(เส้นแต่งหน้าขนมปัง!$C:$C,'รับ-จ่าย ประจำวัน'!$B193,เส้นแต่งหน้าขนมปัง!L:L)+SUMIF('วางแผนBC,CJ'!$C:$C,'รับ-จ่าย ประจำวัน'!$B193,'วางแผนBC,CJ'!L:L)+SUMIF(RD!$C:$C,'รับ-จ่าย ประจำวัน'!$B193,RD!L:L)+SUMIF('FG,ออนไล,คัดแยก'!$C:$C,'รับ-จ่าย ประจำวัน'!$B193,'FG,ออนไล,คัดแยก'!L:L)</f>
        <v>0</v>
      </c>
      <c r="AT193" s="16">
        <f>SUMIF(เตรียมส่วนผสม!$C:$C,'รับ-จ่าย ประจำวัน'!$B193,เตรียมส่วนผสม!M:M)+SUMIF(กวนไส้!$C:$C,'รับ-จ่าย ประจำวัน'!$B193,กวนไส้!M:M)+SUMIF(ผลิต1!$C:$C,'รับ-จ่าย ประจำวัน'!$B193,ผลิต1!M:M)+SUMIF(ผลิต2!$C:$C,'รับ-จ่าย ประจำวัน'!$B193,ผลิต2!M:M)+SUMIF(เส้นแต่งหน้าขนมเค้ก!$C:$C,'รับ-จ่าย ประจำวัน'!$B193,เส้นแต่งหน้าขนมเค้ก!M:M)+SUMIF(แพ็ค!$C:$C,'รับ-จ่าย ประจำวัน'!$B193,แพ็ค!M:M)+SUMIF(ธุรการ!$C:$C,'รับ-จ่าย ประจำวัน'!$B193,ธุรการ!M:M)+SUMIF(เส้นแต่งหน้าขนมปัง!$C:$C,'รับ-จ่าย ประจำวัน'!$B193,เส้นแต่งหน้าขนมปัง!M:M)+SUMIF('วางแผนBC,CJ'!$C:$C,'รับ-จ่าย ประจำวัน'!$B193,'วางแผนBC,CJ'!M:M)+SUMIF(RD!$C:$C,'รับ-จ่าย ประจำวัน'!$B193,RD!M:M)+SUMIF('FG,ออนไล,คัดแยก'!$C:$C,'รับ-จ่าย ประจำวัน'!$B193,'FG,ออนไล,คัดแยก'!M:M)</f>
        <v>0</v>
      </c>
      <c r="AU193" s="16">
        <f>SUMIF(เตรียมส่วนผสม!$C:$C,'รับ-จ่าย ประจำวัน'!$B193,เตรียมส่วนผสม!N:N)+SUMIF(กวนไส้!$C:$C,'รับ-จ่าย ประจำวัน'!$B193,กวนไส้!N:N)+SUMIF(ผลิต1!$C:$C,'รับ-จ่าย ประจำวัน'!$B193,ผลิต1!N:N)+SUMIF(ผลิต2!$C:$C,'รับ-จ่าย ประจำวัน'!$B193,ผลิต2!N:N)+SUMIF(เส้นแต่งหน้าขนมเค้ก!$C:$C,'รับ-จ่าย ประจำวัน'!$B193,เส้นแต่งหน้าขนมเค้ก!N:N)+SUMIF(แพ็ค!$C:$C,'รับ-จ่าย ประจำวัน'!$B193,แพ็ค!N:N)+SUMIF(ธุรการ!$C:$C,'รับ-จ่าย ประจำวัน'!$B193,ธุรการ!N:N)+SUMIF(เส้นแต่งหน้าขนมปัง!$C:$C,'รับ-จ่าย ประจำวัน'!$B193,เส้นแต่งหน้าขนมปัง!N:N)+SUMIF('วางแผนBC,CJ'!$C:$C,'รับ-จ่าย ประจำวัน'!$B193,'วางแผนBC,CJ'!N:N)+SUMIF(RD!$C:$C,'รับ-จ่าย ประจำวัน'!$B193,RD!N:N)+SUMIF('FG,ออนไล,คัดแยก'!$C:$C,'รับ-จ่าย ประจำวัน'!$B193,'FG,ออนไล,คัดแยก'!N:N)</f>
        <v>0</v>
      </c>
      <c r="AV193" s="16">
        <f>SUMIF(เตรียมส่วนผสม!$C:$C,'รับ-จ่าย ประจำวัน'!$B193,เตรียมส่วนผสม!O:O)+SUMIF(กวนไส้!$C:$C,'รับ-จ่าย ประจำวัน'!$B193,กวนไส้!O:O)+SUMIF(ผลิต1!$C:$C,'รับ-จ่าย ประจำวัน'!$B193,ผลิต1!O:O)+SUMIF(ผลิต2!$C:$C,'รับ-จ่าย ประจำวัน'!$B193,ผลิต2!O:O)+SUMIF(เส้นแต่งหน้าขนมเค้ก!$C:$C,'รับ-จ่าย ประจำวัน'!$B193,เส้นแต่งหน้าขนมเค้ก!O:O)+SUMIF(แพ็ค!$C:$C,'รับ-จ่าย ประจำวัน'!$B193,แพ็ค!O:O)+SUMIF(ธุรการ!$C:$C,'รับ-จ่าย ประจำวัน'!$B193,ธุรการ!O:O)+SUMIF(เส้นแต่งหน้าขนมปัง!$C:$C,'รับ-จ่าย ประจำวัน'!$B193,เส้นแต่งหน้าขนมปัง!O:O)+SUMIF('วางแผนBC,CJ'!$C:$C,'รับ-จ่าย ประจำวัน'!$B193,'วางแผนBC,CJ'!O:O)+SUMIF(RD!$C:$C,'รับ-จ่าย ประจำวัน'!$B193,RD!O:O)+SUMIF('FG,ออนไล,คัดแยก'!$C:$C,'รับ-จ่าย ประจำวัน'!$B193,'FG,ออนไล,คัดแยก'!O:O)</f>
        <v>0</v>
      </c>
      <c r="AW193" s="16">
        <f>SUMIF(เตรียมส่วนผสม!$C:$C,'รับ-จ่าย ประจำวัน'!$B193,เตรียมส่วนผสม!P:P)+SUMIF(กวนไส้!$C:$C,'รับ-จ่าย ประจำวัน'!$B193,กวนไส้!P:P)+SUMIF(ผลิต1!$C:$C,'รับ-จ่าย ประจำวัน'!$B193,ผลิต1!P:P)+SUMIF(ผลิต2!$C:$C,'รับ-จ่าย ประจำวัน'!$B193,ผลิต2!P:P)+SUMIF(เส้นแต่งหน้าขนมเค้ก!$C:$C,'รับ-จ่าย ประจำวัน'!$B193,เส้นแต่งหน้าขนมเค้ก!P:P)+SUMIF(แพ็ค!$C:$C,'รับ-จ่าย ประจำวัน'!$B193,แพ็ค!P:P)+SUMIF(ธุรการ!$C:$C,'รับ-จ่าย ประจำวัน'!$B193,ธุรการ!P:P)+SUMIF(เส้นแต่งหน้าขนมปัง!$C:$C,'รับ-จ่าย ประจำวัน'!$B193,เส้นแต่งหน้าขนมปัง!P:P)+SUMIF('วางแผนBC,CJ'!$C:$C,'รับ-จ่าย ประจำวัน'!$B193,'วางแผนBC,CJ'!P:P)+SUMIF(RD!$C:$C,'รับ-จ่าย ประจำวัน'!$B193,RD!P:P)+SUMIF('FG,ออนไล,คัดแยก'!$C:$C,'รับ-จ่าย ประจำวัน'!$B193,'FG,ออนไล,คัดแยก'!P:P)</f>
        <v>0</v>
      </c>
      <c r="AX193" s="16">
        <f>SUMIF(เตรียมส่วนผสม!$C:$C,'รับ-จ่าย ประจำวัน'!$B193,เตรียมส่วนผสม!Q:Q)+SUMIF(กวนไส้!$C:$C,'รับ-จ่าย ประจำวัน'!$B193,กวนไส้!Q:Q)+SUMIF(ผลิต1!$C:$C,'รับ-จ่าย ประจำวัน'!$B193,ผลิต1!Q:Q)+SUMIF(ผลิต2!$C:$C,'รับ-จ่าย ประจำวัน'!$B193,ผลิต2!Q:Q)+SUMIF(เส้นแต่งหน้าขนมเค้ก!$C:$C,'รับ-จ่าย ประจำวัน'!$B193,เส้นแต่งหน้าขนมเค้ก!Q:Q)+SUMIF(แพ็ค!$C:$C,'รับ-จ่าย ประจำวัน'!$B193,แพ็ค!Q:Q)+SUMIF(ธุรการ!$C:$C,'รับ-จ่าย ประจำวัน'!$B193,ธุรการ!Q:Q)+SUMIF(เส้นแต่งหน้าขนมปัง!$C:$C,'รับ-จ่าย ประจำวัน'!$B193,เส้นแต่งหน้าขนมปัง!Q:Q)+SUMIF('วางแผนBC,CJ'!$C:$C,'รับ-จ่าย ประจำวัน'!$B193,'วางแผนBC,CJ'!Q:Q)+SUMIF(RD!$C:$C,'รับ-จ่าย ประจำวัน'!$B193,RD!Q:Q)+SUMIF('FG,ออนไล,คัดแยก'!$C:$C,'รับ-จ่าย ประจำวัน'!$B193,'FG,ออนไล,คัดแยก'!Q:Q)</f>
        <v>0</v>
      </c>
      <c r="AY193" s="16">
        <f>SUMIF(เตรียมส่วนผสม!$C:$C,'รับ-จ่าย ประจำวัน'!$B193,เตรียมส่วนผสม!R:R)+SUMIF(กวนไส้!$C:$C,'รับ-จ่าย ประจำวัน'!$B193,กวนไส้!R:R)+SUMIF(ผลิต1!$C:$C,'รับ-จ่าย ประจำวัน'!$B193,ผลิต1!R:R)+SUMIF(ผลิต2!$C:$C,'รับ-จ่าย ประจำวัน'!$B193,ผลิต2!R:R)+SUMIF(เส้นแต่งหน้าขนมเค้ก!$C:$C,'รับ-จ่าย ประจำวัน'!$B193,เส้นแต่งหน้าขนมเค้ก!R:R)+SUMIF(แพ็ค!$C:$C,'รับ-จ่าย ประจำวัน'!$B193,แพ็ค!R:R)+SUMIF(ธุรการ!$C:$C,'รับ-จ่าย ประจำวัน'!$B193,ธุรการ!R:R)+SUMIF(เส้นแต่งหน้าขนมปัง!$C:$C,'รับ-จ่าย ประจำวัน'!$B193,เส้นแต่งหน้าขนมปัง!R:R)+SUMIF('วางแผนBC,CJ'!$C:$C,'รับ-จ่าย ประจำวัน'!$B193,'วางแผนBC,CJ'!R:R)+SUMIF(RD!$C:$C,'รับ-จ่าย ประจำวัน'!$B193,RD!R:R)+SUMIF('FG,ออนไล,คัดแยก'!$C:$C,'รับ-จ่าย ประจำวัน'!$B193,'FG,ออนไล,คัดแยก'!R:R)</f>
        <v>0</v>
      </c>
      <c r="AZ193" s="16">
        <f>SUMIF(เตรียมส่วนผสม!$C:$C,'รับ-จ่าย ประจำวัน'!$B193,เตรียมส่วนผสม!S:S)+SUMIF(กวนไส้!$C:$C,'รับ-จ่าย ประจำวัน'!$B193,กวนไส้!S:S)+SUMIF(ผลิต1!$C:$C,'รับ-จ่าย ประจำวัน'!$B193,ผลิต1!S:S)+SUMIF(ผลิต2!$C:$C,'รับ-จ่าย ประจำวัน'!$B193,ผลิต2!S:S)+SUMIF(เส้นแต่งหน้าขนมเค้ก!$C:$C,'รับ-จ่าย ประจำวัน'!$B193,เส้นแต่งหน้าขนมเค้ก!S:S)+SUMIF(แพ็ค!$C:$C,'รับ-จ่าย ประจำวัน'!$B193,แพ็ค!S:S)+SUMIF(ธุรการ!$C:$C,'รับ-จ่าย ประจำวัน'!$B193,ธุรการ!S:S)+SUMIF(เส้นแต่งหน้าขนมปัง!$C:$C,'รับ-จ่าย ประจำวัน'!$B193,เส้นแต่งหน้าขนมปัง!S:S)+SUMIF('วางแผนBC,CJ'!$C:$C,'รับ-จ่าย ประจำวัน'!$B193,'วางแผนBC,CJ'!S:S)+SUMIF(RD!$C:$C,'รับ-จ่าย ประจำวัน'!$B193,RD!S:S)+SUMIF('FG,ออนไล,คัดแยก'!$C:$C,'รับ-จ่าย ประจำวัน'!$B193,'FG,ออนไล,คัดแยก'!S:S)</f>
        <v>0</v>
      </c>
      <c r="BA193" s="16">
        <f>SUMIF(เตรียมส่วนผสม!$C:$C,'รับ-จ่าย ประจำวัน'!$B193,เตรียมส่วนผสม!T:T)+SUMIF(กวนไส้!$C:$C,'รับ-จ่าย ประจำวัน'!$B193,กวนไส้!T:T)+SUMIF(ผลิต1!$C:$C,'รับ-จ่าย ประจำวัน'!$B193,ผลิต1!T:T)+SUMIF(ผลิต2!$C:$C,'รับ-จ่าย ประจำวัน'!$B193,ผลิต2!T:T)+SUMIF(เส้นแต่งหน้าขนมเค้ก!$C:$C,'รับ-จ่าย ประจำวัน'!$B193,เส้นแต่งหน้าขนมเค้ก!T:T)+SUMIF(แพ็ค!$C:$C,'รับ-จ่าย ประจำวัน'!$B193,แพ็ค!T:T)+SUMIF(ธุรการ!$C:$C,'รับ-จ่าย ประจำวัน'!$B193,ธุรการ!T:T)+SUMIF(เส้นแต่งหน้าขนมปัง!$C:$C,'รับ-จ่าย ประจำวัน'!$B193,เส้นแต่งหน้าขนมปัง!T:T)+SUMIF('วางแผนBC,CJ'!$C:$C,'รับ-จ่าย ประจำวัน'!$B193,'วางแผนBC,CJ'!T:T)+SUMIF(RD!$C:$C,'รับ-จ่าย ประจำวัน'!$B193,RD!T:T)+SUMIF('FG,ออนไล,คัดแยก'!$C:$C,'รับ-จ่าย ประจำวัน'!$B193,'FG,ออนไล,คัดแยก'!T:T)</f>
        <v>0</v>
      </c>
      <c r="BB193" s="16">
        <f>SUMIF(เตรียมส่วนผสม!$C:$C,'รับ-จ่าย ประจำวัน'!$B193,เตรียมส่วนผสม!U:U)+SUMIF(กวนไส้!$C:$C,'รับ-จ่าย ประจำวัน'!$B193,กวนไส้!U:U)+SUMIF(ผลิต1!$C:$C,'รับ-จ่าย ประจำวัน'!$B193,ผลิต1!U:U)+SUMIF(ผลิต2!$C:$C,'รับ-จ่าย ประจำวัน'!$B193,ผลิต2!U:U)+SUMIF(เส้นแต่งหน้าขนมเค้ก!$C:$C,'รับ-จ่าย ประจำวัน'!$B193,เส้นแต่งหน้าขนมเค้ก!U:U)+SUMIF(แพ็ค!$C:$C,'รับ-จ่าย ประจำวัน'!$B193,แพ็ค!U:U)+SUMIF(ธุรการ!$C:$C,'รับ-จ่าย ประจำวัน'!$B193,ธุรการ!U:U)+SUMIF(เส้นแต่งหน้าขนมปัง!$C:$C,'รับ-จ่าย ประจำวัน'!$B193,เส้นแต่งหน้าขนมปัง!U:U)+SUMIF('วางแผนBC,CJ'!$C:$C,'รับ-จ่าย ประจำวัน'!$B193,'วางแผนBC,CJ'!U:U)+SUMIF(RD!$C:$C,'รับ-จ่าย ประจำวัน'!$B193,RD!U:U)+SUMIF('FG,ออนไล,คัดแยก'!$C:$C,'รับ-จ่าย ประจำวัน'!$B193,'FG,ออนไล,คัดแยก'!U:U)</f>
        <v>0</v>
      </c>
      <c r="BC193" s="16">
        <f>SUMIF(เตรียมส่วนผสม!$C:$C,'รับ-จ่าย ประจำวัน'!$B193,เตรียมส่วนผสม!V:V)+SUMIF(กวนไส้!$C:$C,'รับ-จ่าย ประจำวัน'!$B193,กวนไส้!V:V)+SUMIF(ผลิต1!$C:$C,'รับ-จ่าย ประจำวัน'!$B193,ผลิต1!V:V)+SUMIF(ผลิต2!$C:$C,'รับ-จ่าย ประจำวัน'!$B193,ผลิต2!V:V)+SUMIF(เส้นแต่งหน้าขนมเค้ก!$C:$C,'รับ-จ่าย ประจำวัน'!$B193,เส้นแต่งหน้าขนมเค้ก!V:V)+SUMIF(แพ็ค!$C:$C,'รับ-จ่าย ประจำวัน'!$B193,แพ็ค!V:V)+SUMIF(ธุรการ!$C:$C,'รับ-จ่าย ประจำวัน'!$B193,ธุรการ!V:V)+SUMIF(เส้นแต่งหน้าขนมปัง!$C:$C,'รับ-จ่าย ประจำวัน'!$B193,เส้นแต่งหน้าขนมปัง!V:V)+SUMIF('วางแผนBC,CJ'!$C:$C,'รับ-จ่าย ประจำวัน'!$B193,'วางแผนBC,CJ'!V:V)+SUMIF(RD!$C:$C,'รับ-จ่าย ประจำวัน'!$B193,RD!V:V)+SUMIF('FG,ออนไล,คัดแยก'!$C:$C,'รับ-จ่าย ประจำวัน'!$B193,'FG,ออนไล,คัดแยก'!V:V)</f>
        <v>0</v>
      </c>
      <c r="BD193" s="16">
        <f>SUMIF(เตรียมส่วนผสม!$C:$C,'รับ-จ่าย ประจำวัน'!$B193,เตรียมส่วนผสม!W:W)+SUMIF(กวนไส้!$C:$C,'รับ-จ่าย ประจำวัน'!$B193,กวนไส้!W:W)+SUMIF(ผลิต1!$C:$C,'รับ-จ่าย ประจำวัน'!$B193,ผลิต1!W:W)+SUMIF(ผลิต2!$C:$C,'รับ-จ่าย ประจำวัน'!$B193,ผลิต2!W:W)+SUMIF(เส้นแต่งหน้าขนมเค้ก!$C:$C,'รับ-จ่าย ประจำวัน'!$B193,เส้นแต่งหน้าขนมเค้ก!W:W)+SUMIF(แพ็ค!$C:$C,'รับ-จ่าย ประจำวัน'!$B193,แพ็ค!W:W)+SUMIF(ธุรการ!$C:$C,'รับ-จ่าย ประจำวัน'!$B193,ธุรการ!W:W)+SUMIF(เส้นแต่งหน้าขนมปัง!$C:$C,'รับ-จ่าย ประจำวัน'!$B193,เส้นแต่งหน้าขนมปัง!W:W)+SUMIF('วางแผนBC,CJ'!$C:$C,'รับ-จ่าย ประจำวัน'!$B193,'วางแผนBC,CJ'!W:W)+SUMIF(RD!$C:$C,'รับ-จ่าย ประจำวัน'!$B193,RD!W:W)+SUMIF('FG,ออนไล,คัดแยก'!$C:$C,'รับ-จ่าย ประจำวัน'!$B193,'FG,ออนไล,คัดแยก'!W:W)</f>
        <v>0</v>
      </c>
      <c r="BE193" s="16">
        <f>SUMIF(เตรียมส่วนผสม!$C:$C,'รับ-จ่าย ประจำวัน'!$B193,เตรียมส่วนผสม!X:X)+SUMIF(กวนไส้!$C:$C,'รับ-จ่าย ประจำวัน'!$B193,กวนไส้!X:X)+SUMIF(ผลิต1!$C:$C,'รับ-จ่าย ประจำวัน'!$B193,ผลิต1!X:X)+SUMIF(ผลิต2!$C:$C,'รับ-จ่าย ประจำวัน'!$B193,ผลิต2!X:X)+SUMIF(เส้นแต่งหน้าขนมเค้ก!$C:$C,'รับ-จ่าย ประจำวัน'!$B193,เส้นแต่งหน้าขนมเค้ก!X:X)+SUMIF(แพ็ค!$C:$C,'รับ-จ่าย ประจำวัน'!$B193,แพ็ค!X:X)+SUMIF(ธุรการ!$C:$C,'รับ-จ่าย ประจำวัน'!$B193,ธุรการ!X:X)+SUMIF(เส้นแต่งหน้าขนมปัง!$C:$C,'รับ-จ่าย ประจำวัน'!$B193,เส้นแต่งหน้าขนมปัง!X:X)+SUMIF('วางแผนBC,CJ'!$C:$C,'รับ-จ่าย ประจำวัน'!$B193,'วางแผนBC,CJ'!X:X)+SUMIF(RD!$C:$C,'รับ-จ่าย ประจำวัน'!$B193,RD!X:X)+SUMIF('FG,ออนไล,คัดแยก'!$C:$C,'รับ-จ่าย ประจำวัน'!$B193,'FG,ออนไล,คัดแยก'!X:X)</f>
        <v>0</v>
      </c>
      <c r="BF193" s="16">
        <f>SUMIF(เตรียมส่วนผสม!$C:$C,'รับ-จ่าย ประจำวัน'!$B193,เตรียมส่วนผสม!Y:Y)+SUMIF(กวนไส้!$C:$C,'รับ-จ่าย ประจำวัน'!$B193,กวนไส้!Y:Y)+SUMIF(ผลิต1!$C:$C,'รับ-จ่าย ประจำวัน'!$B193,ผลิต1!Y:Y)+SUMIF(ผลิต2!$C:$C,'รับ-จ่าย ประจำวัน'!$B193,ผลิต2!Y:Y)+SUMIF(เส้นแต่งหน้าขนมเค้ก!$C:$C,'รับ-จ่าย ประจำวัน'!$B193,เส้นแต่งหน้าขนมเค้ก!Y:Y)+SUMIF(แพ็ค!$C:$C,'รับ-จ่าย ประจำวัน'!$B193,แพ็ค!Y:Y)+SUMIF(ธุรการ!$C:$C,'รับ-จ่าย ประจำวัน'!$B193,ธุรการ!Y:Y)+SUMIF(เส้นแต่งหน้าขนมปัง!$C:$C,'รับ-จ่าย ประจำวัน'!$B193,เส้นแต่งหน้าขนมปัง!Y:Y)+SUMIF('วางแผนBC,CJ'!$C:$C,'รับ-จ่าย ประจำวัน'!$B193,'วางแผนBC,CJ'!Y:Y)+SUMIF(RD!$C:$C,'รับ-จ่าย ประจำวัน'!$B193,RD!Y:Y)+SUMIF('FG,ออนไล,คัดแยก'!$C:$C,'รับ-จ่าย ประจำวัน'!$B193,'FG,ออนไล,คัดแยก'!Y:Y)</f>
        <v>0</v>
      </c>
      <c r="BG193" s="16">
        <f>SUMIF(เตรียมส่วนผสม!$C:$C,'รับ-จ่าย ประจำวัน'!$B193,เตรียมส่วนผสม!Z:Z)+SUMIF(กวนไส้!$C:$C,'รับ-จ่าย ประจำวัน'!$B193,กวนไส้!Z:Z)+SUMIF(ผลิต1!$C:$C,'รับ-จ่าย ประจำวัน'!$B193,ผลิต1!Z:Z)+SUMIF(ผลิต2!$C:$C,'รับ-จ่าย ประจำวัน'!$B193,ผลิต2!Z:Z)+SUMIF(เส้นแต่งหน้าขนมเค้ก!$C:$C,'รับ-จ่าย ประจำวัน'!$B193,เส้นแต่งหน้าขนมเค้ก!Z:Z)+SUMIF(แพ็ค!$C:$C,'รับ-จ่าย ประจำวัน'!$B193,แพ็ค!Z:Z)+SUMIF(ธุรการ!$C:$C,'รับ-จ่าย ประจำวัน'!$B193,ธุรการ!Z:Z)+SUMIF(เส้นแต่งหน้าขนมปัง!$C:$C,'รับ-จ่าย ประจำวัน'!$B193,เส้นแต่งหน้าขนมปัง!Z:Z)+SUMIF('วางแผนBC,CJ'!$C:$C,'รับ-จ่าย ประจำวัน'!$B193,'วางแผนBC,CJ'!Z:Z)+SUMIF(RD!$C:$C,'รับ-จ่าย ประจำวัน'!$B193,RD!Z:Z)+SUMIF('FG,ออนไล,คัดแยก'!$C:$C,'รับ-จ่าย ประจำวัน'!$B193,'FG,ออนไล,คัดแยก'!Z:Z)</f>
        <v>0</v>
      </c>
      <c r="BH193" s="16">
        <f>SUMIF(เตรียมส่วนผสม!$C:$C,'รับ-จ่าย ประจำวัน'!$B193,เตรียมส่วนผสม!AA:AA)+SUMIF(กวนไส้!$C:$C,'รับ-จ่าย ประจำวัน'!$B193,กวนไส้!AA:AA)+SUMIF(ผลิต1!$C:$C,'รับ-จ่าย ประจำวัน'!$B193,ผลิต1!AA:AA)+SUMIF(ผลิต2!$C:$C,'รับ-จ่าย ประจำวัน'!$B193,ผลิต2!AA:AA)+SUMIF(เส้นแต่งหน้าขนมเค้ก!$C:$C,'รับ-จ่าย ประจำวัน'!$B193,เส้นแต่งหน้าขนมเค้ก!AA:AA)+SUMIF(แพ็ค!$C:$C,'รับ-จ่าย ประจำวัน'!$B193,แพ็ค!AA:AA)+SUMIF(ธุรการ!$C:$C,'รับ-จ่าย ประจำวัน'!$B193,ธุรการ!AA:AA)+SUMIF(เส้นแต่งหน้าขนมปัง!$C:$C,'รับ-จ่าย ประจำวัน'!$B193,เส้นแต่งหน้าขนมปัง!AA:AA)+SUMIF('วางแผนBC,CJ'!$C:$C,'รับ-จ่าย ประจำวัน'!$B193,'วางแผนBC,CJ'!AA:AA)+SUMIF(RD!$C:$C,'รับ-จ่าย ประจำวัน'!$B193,RD!AA:AA)+SUMIF('FG,ออนไล,คัดแยก'!$C:$C,'รับ-จ่าย ประจำวัน'!$B193,'FG,ออนไล,คัดแยก'!AA:AA)</f>
        <v>0</v>
      </c>
      <c r="BI193" s="16">
        <f>SUMIF(เตรียมส่วนผสม!$C:$C,'รับ-จ่าย ประจำวัน'!$B193,เตรียมส่วนผสม!AB:AB)+SUMIF(กวนไส้!$C:$C,'รับ-จ่าย ประจำวัน'!$B193,กวนไส้!AB:AB)+SUMIF(ผลิต1!$C:$C,'รับ-จ่าย ประจำวัน'!$B193,ผลิต1!AB:AB)+SUMIF(ผลิต2!$C:$C,'รับ-จ่าย ประจำวัน'!$B193,ผลิต2!AB:AB)+SUMIF(เส้นแต่งหน้าขนมเค้ก!$C:$C,'รับ-จ่าย ประจำวัน'!$B193,เส้นแต่งหน้าขนมเค้ก!AB:AB)+SUMIF(แพ็ค!$C:$C,'รับ-จ่าย ประจำวัน'!$B193,แพ็ค!AB:AB)+SUMIF(ธุรการ!$C:$C,'รับ-จ่าย ประจำวัน'!$B193,ธุรการ!AB:AB)+SUMIF(เส้นแต่งหน้าขนมปัง!$C:$C,'รับ-จ่าย ประจำวัน'!$B193,เส้นแต่งหน้าขนมปัง!AB:AB)+SUMIF('วางแผนBC,CJ'!$C:$C,'รับ-จ่าย ประจำวัน'!$B193,'วางแผนBC,CJ'!AB:AB)+SUMIF(RD!$C:$C,'รับ-จ่าย ประจำวัน'!$B193,RD!AB:AB)+SUMIF('FG,ออนไล,คัดแยก'!$C:$C,'รับ-จ่าย ประจำวัน'!$B193,'FG,ออนไล,คัดแยก'!AB:AB)</f>
        <v>0</v>
      </c>
      <c r="BJ193" s="16">
        <f>SUMIF(เตรียมส่วนผสม!$C:$C,'รับ-จ่าย ประจำวัน'!$B193,เตรียมส่วนผสม!AC:AC)+SUMIF(กวนไส้!$C:$C,'รับ-จ่าย ประจำวัน'!$B193,กวนไส้!AC:AC)+SUMIF(ผลิต1!$C:$C,'รับ-จ่าย ประจำวัน'!$B193,ผลิต1!AC:AC)+SUMIF(ผลิต2!$C:$C,'รับ-จ่าย ประจำวัน'!$B193,ผลิต2!AC:AC)+SUMIF(เส้นแต่งหน้าขนมเค้ก!$C:$C,'รับ-จ่าย ประจำวัน'!$B193,เส้นแต่งหน้าขนมเค้ก!AC:AC)+SUMIF(แพ็ค!$C:$C,'รับ-จ่าย ประจำวัน'!$B193,แพ็ค!AC:AC)+SUMIF(ธุรการ!$C:$C,'รับ-จ่าย ประจำวัน'!$B193,ธุรการ!AC:AC)+SUMIF(เส้นแต่งหน้าขนมปัง!$C:$C,'รับ-จ่าย ประจำวัน'!$B193,เส้นแต่งหน้าขนมปัง!AC:AC)+SUMIF('วางแผนBC,CJ'!$C:$C,'รับ-จ่าย ประจำวัน'!$B193,'วางแผนBC,CJ'!AC:AC)+SUMIF(RD!$C:$C,'รับ-จ่าย ประจำวัน'!$B193,RD!AC:AC)+SUMIF('FG,ออนไล,คัดแยก'!$C:$C,'รับ-จ่าย ประจำวัน'!$B193,'FG,ออนไล,คัดแยก'!AC:AC)</f>
        <v>0</v>
      </c>
      <c r="BK193" s="16">
        <f>SUMIF(เตรียมส่วนผสม!$C:$C,'รับ-จ่าย ประจำวัน'!$B193,เตรียมส่วนผสม!AD:AD)+SUMIF(กวนไส้!$C:$C,'รับ-จ่าย ประจำวัน'!$B193,กวนไส้!AD:AD)+SUMIF(ผลิต1!$C:$C,'รับ-จ่าย ประจำวัน'!$B193,ผลิต1!AD:AD)+SUMIF(ผลิต2!$C:$C,'รับ-จ่าย ประจำวัน'!$B193,ผลิต2!AD:AD)+SUMIF(เส้นแต่งหน้าขนมเค้ก!$C:$C,'รับ-จ่าย ประจำวัน'!$B193,เส้นแต่งหน้าขนมเค้ก!AD:AD)+SUMIF(แพ็ค!$C:$C,'รับ-จ่าย ประจำวัน'!$B193,แพ็ค!AD:AD)+SUMIF(ธุรการ!$C:$C,'รับ-จ่าย ประจำวัน'!$B193,ธุรการ!AD:AD)+SUMIF(เส้นแต่งหน้าขนมปัง!$C:$C,'รับ-จ่าย ประจำวัน'!$B193,เส้นแต่งหน้าขนมปัง!AD:AD)+SUMIF('วางแผนBC,CJ'!$C:$C,'รับ-จ่าย ประจำวัน'!$B193,'วางแผนBC,CJ'!AD:AD)+SUMIF(RD!$C:$C,'รับ-จ่าย ประจำวัน'!$B193,RD!AD:AD)+SUMIF('FG,ออนไล,คัดแยก'!$C:$C,'รับ-จ่าย ประจำวัน'!$B193,'FG,ออนไล,คัดแยก'!AD:AD)</f>
        <v>0</v>
      </c>
      <c r="BL193" s="16">
        <f>SUMIF(เตรียมส่วนผสม!$C:$C,'รับ-จ่าย ประจำวัน'!$B193,เตรียมส่วนผสม!AE:AE)+SUMIF(กวนไส้!$C:$C,'รับ-จ่าย ประจำวัน'!$B193,กวนไส้!AE:AE)+SUMIF(ผลิต1!$C:$C,'รับ-จ่าย ประจำวัน'!$B193,ผลิต1!AE:AE)+SUMIF(ผลิต2!$C:$C,'รับ-จ่าย ประจำวัน'!$B193,ผลิต2!AE:AE)+SUMIF(เส้นแต่งหน้าขนมเค้ก!$C:$C,'รับ-จ่าย ประจำวัน'!$B193,เส้นแต่งหน้าขนมเค้ก!AE:AE)+SUMIF(แพ็ค!$C:$C,'รับ-จ่าย ประจำวัน'!$B193,แพ็ค!AE:AE)+SUMIF(ธุรการ!$C:$C,'รับ-จ่าย ประจำวัน'!$B193,ธุรการ!AE:AE)+SUMIF(เส้นแต่งหน้าขนมปัง!$C:$C,'รับ-จ่าย ประจำวัน'!$B193,เส้นแต่งหน้าขนมปัง!AE:AE)+SUMIF('วางแผนBC,CJ'!$C:$C,'รับ-จ่าย ประจำวัน'!$B193,'วางแผนBC,CJ'!AE:AE)+SUMIF(RD!$C:$C,'รับ-จ่าย ประจำวัน'!$B193,RD!AE:AE)+SUMIF('FG,ออนไล,คัดแยก'!$C:$C,'รับ-จ่าย ประจำวัน'!$B193,'FG,ออนไล,คัดแยก'!AE:AE)</f>
        <v>0</v>
      </c>
      <c r="BM193" s="16">
        <f>SUMIF(เตรียมส่วนผสม!$C:$C,'รับ-จ่าย ประจำวัน'!$B193,เตรียมส่วนผสม!AF:AF)+SUMIF(กวนไส้!$C:$C,'รับ-จ่าย ประจำวัน'!$B193,กวนไส้!AF:AF)+SUMIF(ผลิต1!$C:$C,'รับ-จ่าย ประจำวัน'!$B193,ผลิต1!AF:AF)+SUMIF(ผลิต2!$C:$C,'รับ-จ่าย ประจำวัน'!$B193,ผลิต2!AF:AF)+SUMIF(เส้นแต่งหน้าขนมเค้ก!$C:$C,'รับ-จ่าย ประจำวัน'!$B193,เส้นแต่งหน้าขนมเค้ก!AF:AF)+SUMIF(แพ็ค!$C:$C,'รับ-จ่าย ประจำวัน'!$B193,แพ็ค!AF:AF)+SUMIF(ธุรการ!$C:$C,'รับ-จ่าย ประจำวัน'!$B193,ธุรการ!AF:AF)+SUMIF(เส้นแต่งหน้าขนมปัง!$C:$C,'รับ-จ่าย ประจำวัน'!$B193,เส้นแต่งหน้าขนมปัง!AF:AF)+SUMIF('วางแผนBC,CJ'!$C:$C,'รับ-จ่าย ประจำวัน'!$B193,'วางแผนBC,CJ'!AF:AF)+SUMIF(RD!$C:$C,'รับ-จ่าย ประจำวัน'!$B193,RD!AF:AF)+SUMIF('FG,ออนไล,คัดแยก'!$C:$C,'รับ-จ่าย ประจำวัน'!$B193,'FG,ออนไล,คัดแยก'!AF:AF)</f>
        <v>0</v>
      </c>
      <c r="BN193" s="16">
        <f>SUMIF(เตรียมส่วนผสม!$C:$C,'รับ-จ่าย ประจำวัน'!$B193,เตรียมส่วนผสม!AG:AG)+SUMIF(กวนไส้!$C:$C,'รับ-จ่าย ประจำวัน'!$B193,กวนไส้!AG:AG)+SUMIF(ผลิต1!$C:$C,'รับ-จ่าย ประจำวัน'!$B193,ผลิต1!AG:AG)+SUMIF(ผลิต2!$C:$C,'รับ-จ่าย ประจำวัน'!$B193,ผลิต2!AG:AG)+SUMIF(เส้นแต่งหน้าขนมเค้ก!$C:$C,'รับ-จ่าย ประจำวัน'!$B193,เส้นแต่งหน้าขนมเค้ก!AG:AG)+SUMIF(แพ็ค!$C:$C,'รับ-จ่าย ประจำวัน'!$B193,แพ็ค!AG:AG)+SUMIF(ธุรการ!$C:$C,'รับ-จ่าย ประจำวัน'!$B193,ธุรการ!AG:AG)+SUMIF(เส้นแต่งหน้าขนมปัง!$C:$C,'รับ-จ่าย ประจำวัน'!$B193,เส้นแต่งหน้าขนมปัง!AG:AG)+SUMIF('วางแผนBC,CJ'!$C:$C,'รับ-จ่าย ประจำวัน'!$B193,'วางแผนBC,CJ'!AG:AG)+SUMIF(RD!$C:$C,'รับ-จ่าย ประจำวัน'!$B193,RD!AG:AG)+SUMIF('FG,ออนไล,คัดแยก'!$C:$C,'รับ-จ่าย ประจำวัน'!$B193,'FG,ออนไล,คัดแยก'!AG:AG)</f>
        <v>0</v>
      </c>
      <c r="BO193" s="16">
        <f>SUMIF(เตรียมส่วนผสม!$C:$C,'รับ-จ่าย ประจำวัน'!$B193,เตรียมส่วนผสม!AH:AH)+SUMIF(กวนไส้!$C:$C,'รับ-จ่าย ประจำวัน'!$B193,กวนไส้!AH:AH)+SUMIF(ผลิต1!$C:$C,'รับ-จ่าย ประจำวัน'!$B193,ผลิต1!AH:AH)+SUMIF(ผลิต2!$C:$C,'รับ-จ่าย ประจำวัน'!$B193,ผลิต2!AH:AH)+SUMIF(เส้นแต่งหน้าขนมเค้ก!$C:$C,'รับ-จ่าย ประจำวัน'!$B193,เส้นแต่งหน้าขนมเค้ก!AH:AH)+SUMIF(แพ็ค!$C:$C,'รับ-จ่าย ประจำวัน'!$B193,แพ็ค!AH:AH)+SUMIF(ธุรการ!$C:$C,'รับ-จ่าย ประจำวัน'!$B193,ธุรการ!AH:AH)+SUMIF(เส้นแต่งหน้าขนมปัง!$C:$C,'รับ-จ่าย ประจำวัน'!$B193,เส้นแต่งหน้าขนมปัง!AH:AH)+SUMIF('วางแผนBC,CJ'!$C:$C,'รับ-จ่าย ประจำวัน'!$B193,'วางแผนBC,CJ'!AH:AH)+SUMIF(RD!$C:$C,'รับ-จ่าย ประจำวัน'!$B193,RD!AH:AH)+SUMIF('FG,ออนไล,คัดแยก'!$C:$C,'รับ-จ่าย ประจำวัน'!$B193,'FG,ออนไล,คัดแยก'!AH:AH)</f>
        <v>0</v>
      </c>
      <c r="BP193" s="16">
        <f>SUMIF(เตรียมส่วนผสม!$C:$C,'รับ-จ่าย ประจำวัน'!$B193,เตรียมส่วนผสม!AI:AI)+SUMIF(กวนไส้!$C:$C,'รับ-จ่าย ประจำวัน'!$B193,กวนไส้!AI:AI)+SUMIF(ผลิต1!$C:$C,'รับ-จ่าย ประจำวัน'!$B193,ผลิต1!AI:AI)+SUMIF(ผลิต2!$C:$C,'รับ-จ่าย ประจำวัน'!$B193,ผลิต2!AI:AI)+SUMIF(เส้นแต่งหน้าขนมเค้ก!$C:$C,'รับ-จ่าย ประจำวัน'!$B193,เส้นแต่งหน้าขนมเค้ก!AI:AI)+SUMIF(แพ็ค!$C:$C,'รับ-จ่าย ประจำวัน'!$B193,แพ็ค!AI:AI)+SUMIF(ธุรการ!$C:$C,'รับ-จ่าย ประจำวัน'!$B193,ธุรการ!AI:AI)+SUMIF(เส้นแต่งหน้าขนมปัง!$C:$C,'รับ-จ่าย ประจำวัน'!$B193,เส้นแต่งหน้าขนมปัง!AI:AI)+SUMIF('วางแผนBC,CJ'!$C:$C,'รับ-จ่าย ประจำวัน'!$B193,'วางแผนBC,CJ'!AI:AI)+SUMIF(RD!$C:$C,'รับ-จ่าย ประจำวัน'!$B193,RD!AI:AI)+SUMIF('FG,ออนไล,คัดแยก'!$C:$C,'รับ-จ่าย ประจำวัน'!$B193,'FG,ออนไล,คัดแยก'!AI:AI)</f>
        <v>0</v>
      </c>
      <c r="BQ193" s="16">
        <f>SUMIF(เตรียมส่วนผสม!$C:$C,'รับ-จ่าย ประจำวัน'!$B193,เตรียมส่วนผสม!AJ:AJ)+SUMIF(กวนไส้!$C:$C,'รับ-จ่าย ประจำวัน'!$B193,กวนไส้!AJ:AJ)+SUMIF(ผลิต1!$C:$C,'รับ-จ่าย ประจำวัน'!$B193,ผลิต1!AJ:AJ)+SUMIF(ผลิต2!$C:$C,'รับ-จ่าย ประจำวัน'!$B193,ผลิต2!AJ:AJ)+SUMIF(เส้นแต่งหน้าขนมเค้ก!$C:$C,'รับ-จ่าย ประจำวัน'!$B193,เส้นแต่งหน้าขนมเค้ก!AJ:AJ)+SUMIF(แพ็ค!$C:$C,'รับ-จ่าย ประจำวัน'!$B193,แพ็ค!AJ:AJ)+SUMIF(ธุรการ!$C:$C,'รับ-จ่าย ประจำวัน'!$B193,ธุรการ!AJ:AJ)+SUMIF(เส้นแต่งหน้าขนมปัง!$C:$C,'รับ-จ่าย ประจำวัน'!$B193,เส้นแต่งหน้าขนมปัง!AJ:AJ)+SUMIF('วางแผนBC,CJ'!$C:$C,'รับ-จ่าย ประจำวัน'!$B193,'วางแผนBC,CJ'!AJ:AJ)+SUMIF(RD!$C:$C,'รับ-จ่าย ประจำวัน'!$B193,RD!AJ:AJ)+SUMIF('FG,ออนไล,คัดแยก'!$C:$C,'รับ-จ่าย ประจำวัน'!$B193,'FG,ออนไล,คัดแยก'!AJ:AJ)</f>
        <v>0</v>
      </c>
      <c r="BR193" s="16">
        <f>SUMIF(เตรียมส่วนผสม!$C:$C,'รับ-จ่าย ประจำวัน'!$B193,เตรียมส่วนผสม!AK:AK)+SUMIF(กวนไส้!$C:$C,'รับ-จ่าย ประจำวัน'!$B193,กวนไส้!AK:AK)+SUMIF(ผลิต1!$C:$C,'รับ-จ่าย ประจำวัน'!$B193,ผลิต1!AK:AK)+SUMIF(ผลิต2!$C:$C,'รับ-จ่าย ประจำวัน'!$B193,ผลิต2!AK:AK)+SUMIF(เส้นแต่งหน้าขนมเค้ก!$C:$C,'รับ-จ่าย ประจำวัน'!$B193,เส้นแต่งหน้าขนมเค้ก!AK:AK)+SUMIF(แพ็ค!$C:$C,'รับ-จ่าย ประจำวัน'!$B193,แพ็ค!AK:AK)+SUMIF(ธุรการ!$C:$C,'รับ-จ่าย ประจำวัน'!$B193,ธุรการ!AK:AK)+SUMIF(เส้นแต่งหน้าขนมปัง!$C:$C,'รับ-จ่าย ประจำวัน'!$B193,เส้นแต่งหน้าขนมปัง!AK:AK)+SUMIF('วางแผนBC,CJ'!$C:$C,'รับ-จ่าย ประจำวัน'!$B193,'วางแผนBC,CJ'!AK:AK)+SUMIF(RD!$C:$C,'รับ-จ่าย ประจำวัน'!$B193,RD!AK:AK)+SUMIF('FG,ออนไล,คัดแยก'!$C:$C,'รับ-จ่าย ประจำวัน'!$B193,'FG,ออนไล,คัดแยก'!AK:AK)</f>
        <v>0</v>
      </c>
      <c r="BS193" s="16">
        <f>SUMIF(เตรียมส่วนผสม!$C:$C,'รับ-จ่าย ประจำวัน'!$B193,เตรียมส่วนผสม!AL:AL)+SUMIF(กวนไส้!$C:$C,'รับ-จ่าย ประจำวัน'!$B193,กวนไส้!AL:AL)+SUMIF(ผลิต1!$C:$C,'รับ-จ่าย ประจำวัน'!$B193,ผลิต1!AL:AL)+SUMIF(ผลิต2!$C:$C,'รับ-จ่าย ประจำวัน'!$B193,ผลิต2!AL:AL)+SUMIF(เส้นแต่งหน้าขนมเค้ก!$C:$C,'รับ-จ่าย ประจำวัน'!$B193,เส้นแต่งหน้าขนมเค้ก!AL:AL)+SUMIF(แพ็ค!$C:$C,'รับ-จ่าย ประจำวัน'!$B193,แพ็ค!AL:AL)+SUMIF(ธุรการ!$C:$C,'รับ-จ่าย ประจำวัน'!$B193,ธุรการ!AL:AL)+SUMIF(เส้นแต่งหน้าขนมปัง!$C:$C,'รับ-จ่าย ประจำวัน'!$B193,เส้นแต่งหน้าขนมปัง!AL:AL)+SUMIF('วางแผนBC,CJ'!$C:$C,'รับ-จ่าย ประจำวัน'!$B193,'วางแผนBC,CJ'!AL:AL)+SUMIF(RD!$C:$C,'รับ-จ่าย ประจำวัน'!$B193,RD!AL:AL)+SUMIF('FG,ออนไล,คัดแยก'!$C:$C,'รับ-จ่าย ประจำวัน'!$B193,'FG,ออนไล,คัดแยก'!AL:AL)</f>
        <v>0</v>
      </c>
      <c r="BT193" s="18">
        <f t="shared" ref="BT193:BT256" si="50">AO193+AP193+AQ193+AR193+AS193+AT193+AU193+AV193+AW193+AX193+AY193+AZ193+BA193+BB193+BC193+BD193+BE193+BF193+BG193+BH193+BI193+BJ193+BK193+BL193+BM193+BN193+BO193+BP193+BQ193+BR193+BS193</f>
        <v>0</v>
      </c>
      <c r="BU193" s="116"/>
      <c r="BV193" s="146">
        <f t="shared" ref="BV193:BV256" si="51">H193+AN193-BT193</f>
        <v>9790</v>
      </c>
      <c r="BW193" s="183">
        <v>30</v>
      </c>
      <c r="BX193" s="172">
        <f t="shared" si="42"/>
        <v>0</v>
      </c>
      <c r="BY193" s="188" t="e">
        <f t="shared" si="40"/>
        <v>#DIV/0!</v>
      </c>
      <c r="BZ193" s="180" t="e">
        <f t="shared" ref="BZ193:BZ256" ca="1" si="52">+TODAY()+BY193</f>
        <v>#DIV/0!</v>
      </c>
      <c r="CA193" s="93"/>
      <c r="CB193" s="93"/>
      <c r="CC193" s="93"/>
      <c r="CD193" s="93"/>
      <c r="CE193" s="93"/>
      <c r="CF193" s="93"/>
      <c r="CG193" s="93"/>
      <c r="CH193" s="93"/>
      <c r="CI193" s="93"/>
      <c r="CJ193" s="94"/>
      <c r="CK193" s="9">
        <f t="shared" si="41"/>
        <v>9790</v>
      </c>
    </row>
    <row r="194" spans="1:89" hidden="1" x14ac:dyDescent="0.5">
      <c r="A194" s="149"/>
      <c r="B194" s="34" t="s">
        <v>707</v>
      </c>
      <c r="C194" s="10" t="s">
        <v>708</v>
      </c>
      <c r="D194" s="135" t="s">
        <v>91</v>
      </c>
      <c r="E194" s="11">
        <v>0</v>
      </c>
      <c r="F194" s="161" t="s">
        <v>1605</v>
      </c>
      <c r="G194" s="11" t="s">
        <v>693</v>
      </c>
      <c r="H194" s="12">
        <v>15280</v>
      </c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3"/>
      <c r="AF194" s="13"/>
      <c r="AG194" s="13"/>
      <c r="AH194" s="13"/>
      <c r="AI194" s="14"/>
      <c r="AJ194" s="14"/>
      <c r="AK194" s="14"/>
      <c r="AL194" s="14"/>
      <c r="AM194" s="14"/>
      <c r="AN194" s="15">
        <f t="shared" si="49"/>
        <v>0</v>
      </c>
      <c r="AO194" s="16">
        <f>SUMIF(เตรียมส่วนผสม!$C:$C,'รับ-จ่าย ประจำวัน'!$B194,เตรียมส่วนผสม!H:H)+SUMIF(กวนไส้!$C:$C,'รับ-จ่าย ประจำวัน'!$B194,กวนไส้!H:H)+SUMIF(ผลิต1!$C:$C,'รับ-จ่าย ประจำวัน'!$B194,ผลิต1!H:H)+SUMIF(ผลิต2!$C:$C,'รับ-จ่าย ประจำวัน'!$B194,ผลิต2!H:H)+SUMIF(เส้นแต่งหน้าขนมเค้ก!$C:$C,'รับ-จ่าย ประจำวัน'!$B194,เส้นแต่งหน้าขนมเค้ก!H:H)+SUMIF(แพ็ค!$C:$C,'รับ-จ่าย ประจำวัน'!$B194,แพ็ค!H:H)+SUMIF(ธุรการ!$C:$C,'รับ-จ่าย ประจำวัน'!$B194,ธุรการ!H:H)+SUMIF(เส้นแต่งหน้าขนมปัง!$C:$C,'รับ-จ่าย ประจำวัน'!$B194,เส้นแต่งหน้าขนมปัง!H:H)+SUMIF('วางแผนBC,CJ'!$C:$C,'รับ-จ่าย ประจำวัน'!$B194,'วางแผนBC,CJ'!H:H)+SUMIF(RD!$C:$C,'รับ-จ่าย ประจำวัน'!$B194,RD!H:H)+SUMIF('FG,ออนไล,คัดแยก'!$C:$C,'รับ-จ่าย ประจำวัน'!$B194,'FG,ออนไล,คัดแยก'!H:H)</f>
        <v>0</v>
      </c>
      <c r="AP194" s="16">
        <f>SUMIF(เตรียมส่วนผสม!$C:$C,'รับ-จ่าย ประจำวัน'!$B194,เตรียมส่วนผสม!I:I)+SUMIF(กวนไส้!$C:$C,'รับ-จ่าย ประจำวัน'!$B194,กวนไส้!I:I)+SUMIF(ผลิต1!$C:$C,'รับ-จ่าย ประจำวัน'!$B194,ผลิต1!I:I)+SUMIF(ผลิต2!$C:$C,'รับ-จ่าย ประจำวัน'!$B194,ผลิต2!I:I)+SUMIF(เส้นแต่งหน้าขนมเค้ก!$C:$C,'รับ-จ่าย ประจำวัน'!$B194,เส้นแต่งหน้าขนมเค้ก!I:I)+SUMIF(แพ็ค!$C:$C,'รับ-จ่าย ประจำวัน'!$B194,แพ็ค!I:I)+SUMIF(ธุรการ!$C:$C,'รับ-จ่าย ประจำวัน'!$B194,ธุรการ!I:I)+SUMIF(เส้นแต่งหน้าขนมปัง!$C:$C,'รับ-จ่าย ประจำวัน'!$B194,เส้นแต่งหน้าขนมปัง!I:I)+SUMIF('วางแผนBC,CJ'!$C:$C,'รับ-จ่าย ประจำวัน'!$B194,'วางแผนBC,CJ'!I:I)+SUMIF(RD!$C:$C,'รับ-จ่าย ประจำวัน'!$B194,RD!I:I)+SUMIF('FG,ออนไล,คัดแยก'!$C:$C,'รับ-จ่าย ประจำวัน'!$B194,'FG,ออนไล,คัดแยก'!I:I)</f>
        <v>0</v>
      </c>
      <c r="AQ194" s="16">
        <f>SUMIF(เตรียมส่วนผสม!$C:$C,'รับ-จ่าย ประจำวัน'!$B194,เตรียมส่วนผสม!J:J)+SUMIF(กวนไส้!$C:$C,'รับ-จ่าย ประจำวัน'!$B194,กวนไส้!J:J)+SUMIF(ผลิต1!$C:$C,'รับ-จ่าย ประจำวัน'!$B194,ผลิต1!J:J)+SUMIF(ผลิต2!$C:$C,'รับ-จ่าย ประจำวัน'!$B194,ผลิต2!J:J)+SUMIF(เส้นแต่งหน้าขนมเค้ก!$C:$C,'รับ-จ่าย ประจำวัน'!$B194,เส้นแต่งหน้าขนมเค้ก!J:J)+SUMIF(แพ็ค!$C:$C,'รับ-จ่าย ประจำวัน'!$B194,แพ็ค!J:J)+SUMIF(ธุรการ!$C:$C,'รับ-จ่าย ประจำวัน'!$B194,ธุรการ!J:J)+SUMIF(เส้นแต่งหน้าขนมปัง!$C:$C,'รับ-จ่าย ประจำวัน'!$B194,เส้นแต่งหน้าขนมปัง!J:J)+SUMIF('วางแผนBC,CJ'!$C:$C,'รับ-จ่าย ประจำวัน'!$B194,'วางแผนBC,CJ'!J:J)+SUMIF(RD!$C:$C,'รับ-จ่าย ประจำวัน'!$B194,RD!J:J)+SUMIF('FG,ออนไล,คัดแยก'!$C:$C,'รับ-จ่าย ประจำวัน'!$B194,'FG,ออนไล,คัดแยก'!J:J)</f>
        <v>0</v>
      </c>
      <c r="AR194" s="16">
        <f>SUMIF(เตรียมส่วนผสม!$C:$C,'รับ-จ่าย ประจำวัน'!$B194,เตรียมส่วนผสม!K:K)+SUMIF(กวนไส้!$C:$C,'รับ-จ่าย ประจำวัน'!$B194,กวนไส้!K:K)+SUMIF(ผลิต1!$C:$C,'รับ-จ่าย ประจำวัน'!$B194,ผลิต1!K:K)+SUMIF(ผลิต2!$C:$C,'รับ-จ่าย ประจำวัน'!$B194,ผลิต2!K:K)+SUMIF(เส้นแต่งหน้าขนมเค้ก!$C:$C,'รับ-จ่าย ประจำวัน'!$B194,เส้นแต่งหน้าขนมเค้ก!K:K)+SUMIF(แพ็ค!$C:$C,'รับ-จ่าย ประจำวัน'!$B194,แพ็ค!K:K)+SUMIF(ธุรการ!$C:$C,'รับ-จ่าย ประจำวัน'!$B194,ธุรการ!K:K)+SUMIF(เส้นแต่งหน้าขนมปัง!$C:$C,'รับ-จ่าย ประจำวัน'!$B194,เส้นแต่งหน้าขนมปัง!K:K)+SUMIF('วางแผนBC,CJ'!$C:$C,'รับ-จ่าย ประจำวัน'!$B194,'วางแผนBC,CJ'!K:K)+SUMIF(RD!$C:$C,'รับ-จ่าย ประจำวัน'!$B194,RD!K:K)+SUMIF('FG,ออนไล,คัดแยก'!$C:$C,'รับ-จ่าย ประจำวัน'!$B194,'FG,ออนไล,คัดแยก'!K:K)</f>
        <v>0</v>
      </c>
      <c r="AS194" s="16">
        <f>SUMIF(เตรียมส่วนผสม!$C:$C,'รับ-จ่าย ประจำวัน'!$B194,เตรียมส่วนผสม!L:L)+SUMIF(กวนไส้!$C:$C,'รับ-จ่าย ประจำวัน'!$B194,กวนไส้!L:L)+SUMIF(ผลิต1!$C:$C,'รับ-จ่าย ประจำวัน'!$B194,ผลิต1!L:L)+SUMIF(ผลิต2!$C:$C,'รับ-จ่าย ประจำวัน'!$B194,ผลิต2!L:L)+SUMIF(เส้นแต่งหน้าขนมเค้ก!$C:$C,'รับ-จ่าย ประจำวัน'!$B194,เส้นแต่งหน้าขนมเค้ก!L:L)+SUMIF(แพ็ค!$C:$C,'รับ-จ่าย ประจำวัน'!$B194,แพ็ค!L:L)+SUMIF(ธุรการ!$C:$C,'รับ-จ่าย ประจำวัน'!$B194,ธุรการ!L:L)+SUMIF(เส้นแต่งหน้าขนมปัง!$C:$C,'รับ-จ่าย ประจำวัน'!$B194,เส้นแต่งหน้าขนมปัง!L:L)+SUMIF('วางแผนBC,CJ'!$C:$C,'รับ-จ่าย ประจำวัน'!$B194,'วางแผนBC,CJ'!L:L)+SUMIF(RD!$C:$C,'รับ-จ่าย ประจำวัน'!$B194,RD!L:L)+SUMIF('FG,ออนไล,คัดแยก'!$C:$C,'รับ-จ่าย ประจำวัน'!$B194,'FG,ออนไล,คัดแยก'!L:L)</f>
        <v>0</v>
      </c>
      <c r="AT194" s="16">
        <f>SUMIF(เตรียมส่วนผสม!$C:$C,'รับ-จ่าย ประจำวัน'!$B194,เตรียมส่วนผสม!M:M)+SUMIF(กวนไส้!$C:$C,'รับ-จ่าย ประจำวัน'!$B194,กวนไส้!M:M)+SUMIF(ผลิต1!$C:$C,'รับ-จ่าย ประจำวัน'!$B194,ผลิต1!M:M)+SUMIF(ผลิต2!$C:$C,'รับ-จ่าย ประจำวัน'!$B194,ผลิต2!M:M)+SUMIF(เส้นแต่งหน้าขนมเค้ก!$C:$C,'รับ-จ่าย ประจำวัน'!$B194,เส้นแต่งหน้าขนมเค้ก!M:M)+SUMIF(แพ็ค!$C:$C,'รับ-จ่าย ประจำวัน'!$B194,แพ็ค!M:M)+SUMIF(ธุรการ!$C:$C,'รับ-จ่าย ประจำวัน'!$B194,ธุรการ!M:M)+SUMIF(เส้นแต่งหน้าขนมปัง!$C:$C,'รับ-จ่าย ประจำวัน'!$B194,เส้นแต่งหน้าขนมปัง!M:M)+SUMIF('วางแผนBC,CJ'!$C:$C,'รับ-จ่าย ประจำวัน'!$B194,'วางแผนBC,CJ'!M:M)+SUMIF(RD!$C:$C,'รับ-จ่าย ประจำวัน'!$B194,RD!M:M)+SUMIF('FG,ออนไล,คัดแยก'!$C:$C,'รับ-จ่าย ประจำวัน'!$B194,'FG,ออนไล,คัดแยก'!M:M)</f>
        <v>0</v>
      </c>
      <c r="AU194" s="16">
        <f>SUMIF(เตรียมส่วนผสม!$C:$C,'รับ-จ่าย ประจำวัน'!$B194,เตรียมส่วนผสม!N:N)+SUMIF(กวนไส้!$C:$C,'รับ-จ่าย ประจำวัน'!$B194,กวนไส้!N:N)+SUMIF(ผลิต1!$C:$C,'รับ-จ่าย ประจำวัน'!$B194,ผลิต1!N:N)+SUMIF(ผลิต2!$C:$C,'รับ-จ่าย ประจำวัน'!$B194,ผลิต2!N:N)+SUMIF(เส้นแต่งหน้าขนมเค้ก!$C:$C,'รับ-จ่าย ประจำวัน'!$B194,เส้นแต่งหน้าขนมเค้ก!N:N)+SUMIF(แพ็ค!$C:$C,'รับ-จ่าย ประจำวัน'!$B194,แพ็ค!N:N)+SUMIF(ธุรการ!$C:$C,'รับ-จ่าย ประจำวัน'!$B194,ธุรการ!N:N)+SUMIF(เส้นแต่งหน้าขนมปัง!$C:$C,'รับ-จ่าย ประจำวัน'!$B194,เส้นแต่งหน้าขนมปัง!N:N)+SUMIF('วางแผนBC,CJ'!$C:$C,'รับ-จ่าย ประจำวัน'!$B194,'วางแผนBC,CJ'!N:N)+SUMIF(RD!$C:$C,'รับ-จ่าย ประจำวัน'!$B194,RD!N:N)+SUMIF('FG,ออนไล,คัดแยก'!$C:$C,'รับ-จ่าย ประจำวัน'!$B194,'FG,ออนไล,คัดแยก'!N:N)</f>
        <v>0</v>
      </c>
      <c r="AV194" s="16">
        <f>SUMIF(เตรียมส่วนผสม!$C:$C,'รับ-จ่าย ประจำวัน'!$B194,เตรียมส่วนผสม!O:O)+SUMIF(กวนไส้!$C:$C,'รับ-จ่าย ประจำวัน'!$B194,กวนไส้!O:O)+SUMIF(ผลิต1!$C:$C,'รับ-จ่าย ประจำวัน'!$B194,ผลิต1!O:O)+SUMIF(ผลิต2!$C:$C,'รับ-จ่าย ประจำวัน'!$B194,ผลิต2!O:O)+SUMIF(เส้นแต่งหน้าขนมเค้ก!$C:$C,'รับ-จ่าย ประจำวัน'!$B194,เส้นแต่งหน้าขนมเค้ก!O:O)+SUMIF(แพ็ค!$C:$C,'รับ-จ่าย ประจำวัน'!$B194,แพ็ค!O:O)+SUMIF(ธุรการ!$C:$C,'รับ-จ่าย ประจำวัน'!$B194,ธุรการ!O:O)+SUMIF(เส้นแต่งหน้าขนมปัง!$C:$C,'รับ-จ่าย ประจำวัน'!$B194,เส้นแต่งหน้าขนมปัง!O:O)+SUMIF('วางแผนBC,CJ'!$C:$C,'รับ-จ่าย ประจำวัน'!$B194,'วางแผนBC,CJ'!O:O)+SUMIF(RD!$C:$C,'รับ-จ่าย ประจำวัน'!$B194,RD!O:O)+SUMIF('FG,ออนไล,คัดแยก'!$C:$C,'รับ-จ่าย ประจำวัน'!$B194,'FG,ออนไล,คัดแยก'!O:O)</f>
        <v>0</v>
      </c>
      <c r="AW194" s="16">
        <f>SUMIF(เตรียมส่วนผสม!$C:$C,'รับ-จ่าย ประจำวัน'!$B194,เตรียมส่วนผสม!P:P)+SUMIF(กวนไส้!$C:$C,'รับ-จ่าย ประจำวัน'!$B194,กวนไส้!P:P)+SUMIF(ผลิต1!$C:$C,'รับ-จ่าย ประจำวัน'!$B194,ผลิต1!P:P)+SUMIF(ผลิต2!$C:$C,'รับ-จ่าย ประจำวัน'!$B194,ผลิต2!P:P)+SUMIF(เส้นแต่งหน้าขนมเค้ก!$C:$C,'รับ-จ่าย ประจำวัน'!$B194,เส้นแต่งหน้าขนมเค้ก!P:P)+SUMIF(แพ็ค!$C:$C,'รับ-จ่าย ประจำวัน'!$B194,แพ็ค!P:P)+SUMIF(ธุรการ!$C:$C,'รับ-จ่าย ประจำวัน'!$B194,ธุรการ!P:P)+SUMIF(เส้นแต่งหน้าขนมปัง!$C:$C,'รับ-จ่าย ประจำวัน'!$B194,เส้นแต่งหน้าขนมปัง!P:P)+SUMIF('วางแผนBC,CJ'!$C:$C,'รับ-จ่าย ประจำวัน'!$B194,'วางแผนBC,CJ'!P:P)+SUMIF(RD!$C:$C,'รับ-จ่าย ประจำวัน'!$B194,RD!P:P)+SUMIF('FG,ออนไล,คัดแยก'!$C:$C,'รับ-จ่าย ประจำวัน'!$B194,'FG,ออนไล,คัดแยก'!P:P)</f>
        <v>0</v>
      </c>
      <c r="AX194" s="16">
        <f>SUMIF(เตรียมส่วนผสม!$C:$C,'รับ-จ่าย ประจำวัน'!$B194,เตรียมส่วนผสม!Q:Q)+SUMIF(กวนไส้!$C:$C,'รับ-จ่าย ประจำวัน'!$B194,กวนไส้!Q:Q)+SUMIF(ผลิต1!$C:$C,'รับ-จ่าย ประจำวัน'!$B194,ผลิต1!Q:Q)+SUMIF(ผลิต2!$C:$C,'รับ-จ่าย ประจำวัน'!$B194,ผลิต2!Q:Q)+SUMIF(เส้นแต่งหน้าขนมเค้ก!$C:$C,'รับ-จ่าย ประจำวัน'!$B194,เส้นแต่งหน้าขนมเค้ก!Q:Q)+SUMIF(แพ็ค!$C:$C,'รับ-จ่าย ประจำวัน'!$B194,แพ็ค!Q:Q)+SUMIF(ธุรการ!$C:$C,'รับ-จ่าย ประจำวัน'!$B194,ธุรการ!Q:Q)+SUMIF(เส้นแต่งหน้าขนมปัง!$C:$C,'รับ-จ่าย ประจำวัน'!$B194,เส้นแต่งหน้าขนมปัง!Q:Q)+SUMIF('วางแผนBC,CJ'!$C:$C,'รับ-จ่าย ประจำวัน'!$B194,'วางแผนBC,CJ'!Q:Q)+SUMIF(RD!$C:$C,'รับ-จ่าย ประจำวัน'!$B194,RD!Q:Q)+SUMIF('FG,ออนไล,คัดแยก'!$C:$C,'รับ-จ่าย ประจำวัน'!$B194,'FG,ออนไล,คัดแยก'!Q:Q)</f>
        <v>0</v>
      </c>
      <c r="AY194" s="16">
        <f>SUMIF(เตรียมส่วนผสม!$C:$C,'รับ-จ่าย ประจำวัน'!$B194,เตรียมส่วนผสม!R:R)+SUMIF(กวนไส้!$C:$C,'รับ-จ่าย ประจำวัน'!$B194,กวนไส้!R:R)+SUMIF(ผลิต1!$C:$C,'รับ-จ่าย ประจำวัน'!$B194,ผลิต1!R:R)+SUMIF(ผลิต2!$C:$C,'รับ-จ่าย ประจำวัน'!$B194,ผลิต2!R:R)+SUMIF(เส้นแต่งหน้าขนมเค้ก!$C:$C,'รับ-จ่าย ประจำวัน'!$B194,เส้นแต่งหน้าขนมเค้ก!R:R)+SUMIF(แพ็ค!$C:$C,'รับ-จ่าย ประจำวัน'!$B194,แพ็ค!R:R)+SUMIF(ธุรการ!$C:$C,'รับ-จ่าย ประจำวัน'!$B194,ธุรการ!R:R)+SUMIF(เส้นแต่งหน้าขนมปัง!$C:$C,'รับ-จ่าย ประจำวัน'!$B194,เส้นแต่งหน้าขนมปัง!R:R)+SUMIF('วางแผนBC,CJ'!$C:$C,'รับ-จ่าย ประจำวัน'!$B194,'วางแผนBC,CJ'!R:R)+SUMIF(RD!$C:$C,'รับ-จ่าย ประจำวัน'!$B194,RD!R:R)+SUMIF('FG,ออนไล,คัดแยก'!$C:$C,'รับ-จ่าย ประจำวัน'!$B194,'FG,ออนไล,คัดแยก'!R:R)</f>
        <v>0</v>
      </c>
      <c r="AZ194" s="16">
        <f>SUMIF(เตรียมส่วนผสม!$C:$C,'รับ-จ่าย ประจำวัน'!$B194,เตรียมส่วนผสม!S:S)+SUMIF(กวนไส้!$C:$C,'รับ-จ่าย ประจำวัน'!$B194,กวนไส้!S:S)+SUMIF(ผลิต1!$C:$C,'รับ-จ่าย ประจำวัน'!$B194,ผลิต1!S:S)+SUMIF(ผลิต2!$C:$C,'รับ-จ่าย ประจำวัน'!$B194,ผลิต2!S:S)+SUMIF(เส้นแต่งหน้าขนมเค้ก!$C:$C,'รับ-จ่าย ประจำวัน'!$B194,เส้นแต่งหน้าขนมเค้ก!S:S)+SUMIF(แพ็ค!$C:$C,'รับ-จ่าย ประจำวัน'!$B194,แพ็ค!S:S)+SUMIF(ธุรการ!$C:$C,'รับ-จ่าย ประจำวัน'!$B194,ธุรการ!S:S)+SUMIF(เส้นแต่งหน้าขนมปัง!$C:$C,'รับ-จ่าย ประจำวัน'!$B194,เส้นแต่งหน้าขนมปัง!S:S)+SUMIF('วางแผนBC,CJ'!$C:$C,'รับ-จ่าย ประจำวัน'!$B194,'วางแผนBC,CJ'!S:S)+SUMIF(RD!$C:$C,'รับ-จ่าย ประจำวัน'!$B194,RD!S:S)+SUMIF('FG,ออนไล,คัดแยก'!$C:$C,'รับ-จ่าย ประจำวัน'!$B194,'FG,ออนไล,คัดแยก'!S:S)</f>
        <v>0</v>
      </c>
      <c r="BA194" s="16">
        <f>SUMIF(เตรียมส่วนผสม!$C:$C,'รับ-จ่าย ประจำวัน'!$B194,เตรียมส่วนผสม!T:T)+SUMIF(กวนไส้!$C:$C,'รับ-จ่าย ประจำวัน'!$B194,กวนไส้!T:T)+SUMIF(ผลิต1!$C:$C,'รับ-จ่าย ประจำวัน'!$B194,ผลิต1!T:T)+SUMIF(ผลิต2!$C:$C,'รับ-จ่าย ประจำวัน'!$B194,ผลิต2!T:T)+SUMIF(เส้นแต่งหน้าขนมเค้ก!$C:$C,'รับ-จ่าย ประจำวัน'!$B194,เส้นแต่งหน้าขนมเค้ก!T:T)+SUMIF(แพ็ค!$C:$C,'รับ-จ่าย ประจำวัน'!$B194,แพ็ค!T:T)+SUMIF(ธุรการ!$C:$C,'รับ-จ่าย ประจำวัน'!$B194,ธุรการ!T:T)+SUMIF(เส้นแต่งหน้าขนมปัง!$C:$C,'รับ-จ่าย ประจำวัน'!$B194,เส้นแต่งหน้าขนมปัง!T:T)+SUMIF('วางแผนBC,CJ'!$C:$C,'รับ-จ่าย ประจำวัน'!$B194,'วางแผนBC,CJ'!T:T)+SUMIF(RD!$C:$C,'รับ-จ่าย ประจำวัน'!$B194,RD!T:T)+SUMIF('FG,ออนไล,คัดแยก'!$C:$C,'รับ-จ่าย ประจำวัน'!$B194,'FG,ออนไล,คัดแยก'!T:T)</f>
        <v>0</v>
      </c>
      <c r="BB194" s="16">
        <f>SUMIF(เตรียมส่วนผสม!$C:$C,'รับ-จ่าย ประจำวัน'!$B194,เตรียมส่วนผสม!U:U)+SUMIF(กวนไส้!$C:$C,'รับ-จ่าย ประจำวัน'!$B194,กวนไส้!U:U)+SUMIF(ผลิต1!$C:$C,'รับ-จ่าย ประจำวัน'!$B194,ผลิต1!U:U)+SUMIF(ผลิต2!$C:$C,'รับ-จ่าย ประจำวัน'!$B194,ผลิต2!U:U)+SUMIF(เส้นแต่งหน้าขนมเค้ก!$C:$C,'รับ-จ่าย ประจำวัน'!$B194,เส้นแต่งหน้าขนมเค้ก!U:U)+SUMIF(แพ็ค!$C:$C,'รับ-จ่าย ประจำวัน'!$B194,แพ็ค!U:U)+SUMIF(ธุรการ!$C:$C,'รับ-จ่าย ประจำวัน'!$B194,ธุรการ!U:U)+SUMIF(เส้นแต่งหน้าขนมปัง!$C:$C,'รับ-จ่าย ประจำวัน'!$B194,เส้นแต่งหน้าขนมปัง!U:U)+SUMIF('วางแผนBC,CJ'!$C:$C,'รับ-จ่าย ประจำวัน'!$B194,'วางแผนBC,CJ'!U:U)+SUMIF(RD!$C:$C,'รับ-จ่าย ประจำวัน'!$B194,RD!U:U)+SUMIF('FG,ออนไล,คัดแยก'!$C:$C,'รับ-จ่าย ประจำวัน'!$B194,'FG,ออนไล,คัดแยก'!U:U)</f>
        <v>0</v>
      </c>
      <c r="BC194" s="16">
        <f>SUMIF(เตรียมส่วนผสม!$C:$C,'รับ-จ่าย ประจำวัน'!$B194,เตรียมส่วนผสม!V:V)+SUMIF(กวนไส้!$C:$C,'รับ-จ่าย ประจำวัน'!$B194,กวนไส้!V:V)+SUMIF(ผลิต1!$C:$C,'รับ-จ่าย ประจำวัน'!$B194,ผลิต1!V:V)+SUMIF(ผลิต2!$C:$C,'รับ-จ่าย ประจำวัน'!$B194,ผลิต2!V:V)+SUMIF(เส้นแต่งหน้าขนมเค้ก!$C:$C,'รับ-จ่าย ประจำวัน'!$B194,เส้นแต่งหน้าขนมเค้ก!V:V)+SUMIF(แพ็ค!$C:$C,'รับ-จ่าย ประจำวัน'!$B194,แพ็ค!V:V)+SUMIF(ธุรการ!$C:$C,'รับ-จ่าย ประจำวัน'!$B194,ธุรการ!V:V)+SUMIF(เส้นแต่งหน้าขนมปัง!$C:$C,'รับ-จ่าย ประจำวัน'!$B194,เส้นแต่งหน้าขนมปัง!V:V)+SUMIF('วางแผนBC,CJ'!$C:$C,'รับ-จ่าย ประจำวัน'!$B194,'วางแผนBC,CJ'!V:V)+SUMIF(RD!$C:$C,'รับ-จ่าย ประจำวัน'!$B194,RD!V:V)+SUMIF('FG,ออนไล,คัดแยก'!$C:$C,'รับ-จ่าย ประจำวัน'!$B194,'FG,ออนไล,คัดแยก'!V:V)</f>
        <v>0</v>
      </c>
      <c r="BD194" s="16">
        <f>SUMIF(เตรียมส่วนผสม!$C:$C,'รับ-จ่าย ประจำวัน'!$B194,เตรียมส่วนผสม!W:W)+SUMIF(กวนไส้!$C:$C,'รับ-จ่าย ประจำวัน'!$B194,กวนไส้!W:W)+SUMIF(ผลิต1!$C:$C,'รับ-จ่าย ประจำวัน'!$B194,ผลิต1!W:W)+SUMIF(ผลิต2!$C:$C,'รับ-จ่าย ประจำวัน'!$B194,ผลิต2!W:W)+SUMIF(เส้นแต่งหน้าขนมเค้ก!$C:$C,'รับ-จ่าย ประจำวัน'!$B194,เส้นแต่งหน้าขนมเค้ก!W:W)+SUMIF(แพ็ค!$C:$C,'รับ-จ่าย ประจำวัน'!$B194,แพ็ค!W:W)+SUMIF(ธุรการ!$C:$C,'รับ-จ่าย ประจำวัน'!$B194,ธุรการ!W:W)+SUMIF(เส้นแต่งหน้าขนมปัง!$C:$C,'รับ-จ่าย ประจำวัน'!$B194,เส้นแต่งหน้าขนมปัง!W:W)+SUMIF('วางแผนBC,CJ'!$C:$C,'รับ-จ่าย ประจำวัน'!$B194,'วางแผนBC,CJ'!W:W)+SUMIF(RD!$C:$C,'รับ-จ่าย ประจำวัน'!$B194,RD!W:W)+SUMIF('FG,ออนไล,คัดแยก'!$C:$C,'รับ-จ่าย ประจำวัน'!$B194,'FG,ออนไล,คัดแยก'!W:W)</f>
        <v>0</v>
      </c>
      <c r="BE194" s="16">
        <f>SUMIF(เตรียมส่วนผสม!$C:$C,'รับ-จ่าย ประจำวัน'!$B194,เตรียมส่วนผสม!X:X)+SUMIF(กวนไส้!$C:$C,'รับ-จ่าย ประจำวัน'!$B194,กวนไส้!X:X)+SUMIF(ผลิต1!$C:$C,'รับ-จ่าย ประจำวัน'!$B194,ผลิต1!X:X)+SUMIF(ผลิต2!$C:$C,'รับ-จ่าย ประจำวัน'!$B194,ผลิต2!X:X)+SUMIF(เส้นแต่งหน้าขนมเค้ก!$C:$C,'รับ-จ่าย ประจำวัน'!$B194,เส้นแต่งหน้าขนมเค้ก!X:X)+SUMIF(แพ็ค!$C:$C,'รับ-จ่าย ประจำวัน'!$B194,แพ็ค!X:X)+SUMIF(ธุรการ!$C:$C,'รับ-จ่าย ประจำวัน'!$B194,ธุรการ!X:X)+SUMIF(เส้นแต่งหน้าขนมปัง!$C:$C,'รับ-จ่าย ประจำวัน'!$B194,เส้นแต่งหน้าขนมปัง!X:X)+SUMIF('วางแผนBC,CJ'!$C:$C,'รับ-จ่าย ประจำวัน'!$B194,'วางแผนBC,CJ'!X:X)+SUMIF(RD!$C:$C,'รับ-จ่าย ประจำวัน'!$B194,RD!X:X)+SUMIF('FG,ออนไล,คัดแยก'!$C:$C,'รับ-จ่าย ประจำวัน'!$B194,'FG,ออนไล,คัดแยก'!X:X)</f>
        <v>0</v>
      </c>
      <c r="BF194" s="16">
        <f>SUMIF(เตรียมส่วนผสม!$C:$C,'รับ-จ่าย ประจำวัน'!$B194,เตรียมส่วนผสม!Y:Y)+SUMIF(กวนไส้!$C:$C,'รับ-จ่าย ประจำวัน'!$B194,กวนไส้!Y:Y)+SUMIF(ผลิต1!$C:$C,'รับ-จ่าย ประจำวัน'!$B194,ผลิต1!Y:Y)+SUMIF(ผลิต2!$C:$C,'รับ-จ่าย ประจำวัน'!$B194,ผลิต2!Y:Y)+SUMIF(เส้นแต่งหน้าขนมเค้ก!$C:$C,'รับ-จ่าย ประจำวัน'!$B194,เส้นแต่งหน้าขนมเค้ก!Y:Y)+SUMIF(แพ็ค!$C:$C,'รับ-จ่าย ประจำวัน'!$B194,แพ็ค!Y:Y)+SUMIF(ธุรการ!$C:$C,'รับ-จ่าย ประจำวัน'!$B194,ธุรการ!Y:Y)+SUMIF(เส้นแต่งหน้าขนมปัง!$C:$C,'รับ-จ่าย ประจำวัน'!$B194,เส้นแต่งหน้าขนมปัง!Y:Y)+SUMIF('วางแผนBC,CJ'!$C:$C,'รับ-จ่าย ประจำวัน'!$B194,'วางแผนBC,CJ'!Y:Y)+SUMIF(RD!$C:$C,'รับ-จ่าย ประจำวัน'!$B194,RD!Y:Y)+SUMIF('FG,ออนไล,คัดแยก'!$C:$C,'รับ-จ่าย ประจำวัน'!$B194,'FG,ออนไล,คัดแยก'!Y:Y)</f>
        <v>0</v>
      </c>
      <c r="BG194" s="16">
        <f>SUMIF(เตรียมส่วนผสม!$C:$C,'รับ-จ่าย ประจำวัน'!$B194,เตรียมส่วนผสม!Z:Z)+SUMIF(กวนไส้!$C:$C,'รับ-จ่าย ประจำวัน'!$B194,กวนไส้!Z:Z)+SUMIF(ผลิต1!$C:$C,'รับ-จ่าย ประจำวัน'!$B194,ผลิต1!Z:Z)+SUMIF(ผลิต2!$C:$C,'รับ-จ่าย ประจำวัน'!$B194,ผลิต2!Z:Z)+SUMIF(เส้นแต่งหน้าขนมเค้ก!$C:$C,'รับ-จ่าย ประจำวัน'!$B194,เส้นแต่งหน้าขนมเค้ก!Z:Z)+SUMIF(แพ็ค!$C:$C,'รับ-จ่าย ประจำวัน'!$B194,แพ็ค!Z:Z)+SUMIF(ธุรการ!$C:$C,'รับ-จ่าย ประจำวัน'!$B194,ธุรการ!Z:Z)+SUMIF(เส้นแต่งหน้าขนมปัง!$C:$C,'รับ-จ่าย ประจำวัน'!$B194,เส้นแต่งหน้าขนมปัง!Z:Z)+SUMIF('วางแผนBC,CJ'!$C:$C,'รับ-จ่าย ประจำวัน'!$B194,'วางแผนBC,CJ'!Z:Z)+SUMIF(RD!$C:$C,'รับ-จ่าย ประจำวัน'!$B194,RD!Z:Z)+SUMIF('FG,ออนไล,คัดแยก'!$C:$C,'รับ-จ่าย ประจำวัน'!$B194,'FG,ออนไล,คัดแยก'!Z:Z)</f>
        <v>0</v>
      </c>
      <c r="BH194" s="16">
        <f>SUMIF(เตรียมส่วนผสม!$C:$C,'รับ-จ่าย ประจำวัน'!$B194,เตรียมส่วนผสม!AA:AA)+SUMIF(กวนไส้!$C:$C,'รับ-จ่าย ประจำวัน'!$B194,กวนไส้!AA:AA)+SUMIF(ผลิต1!$C:$C,'รับ-จ่าย ประจำวัน'!$B194,ผลิต1!AA:AA)+SUMIF(ผลิต2!$C:$C,'รับ-จ่าย ประจำวัน'!$B194,ผลิต2!AA:AA)+SUMIF(เส้นแต่งหน้าขนมเค้ก!$C:$C,'รับ-จ่าย ประจำวัน'!$B194,เส้นแต่งหน้าขนมเค้ก!AA:AA)+SUMIF(แพ็ค!$C:$C,'รับ-จ่าย ประจำวัน'!$B194,แพ็ค!AA:AA)+SUMIF(ธุรการ!$C:$C,'รับ-จ่าย ประจำวัน'!$B194,ธุรการ!AA:AA)+SUMIF(เส้นแต่งหน้าขนมปัง!$C:$C,'รับ-จ่าย ประจำวัน'!$B194,เส้นแต่งหน้าขนมปัง!AA:AA)+SUMIF('วางแผนBC,CJ'!$C:$C,'รับ-จ่าย ประจำวัน'!$B194,'วางแผนBC,CJ'!AA:AA)+SUMIF(RD!$C:$C,'รับ-จ่าย ประจำวัน'!$B194,RD!AA:AA)+SUMIF('FG,ออนไล,คัดแยก'!$C:$C,'รับ-จ่าย ประจำวัน'!$B194,'FG,ออนไล,คัดแยก'!AA:AA)</f>
        <v>0</v>
      </c>
      <c r="BI194" s="16">
        <f>SUMIF(เตรียมส่วนผสม!$C:$C,'รับ-จ่าย ประจำวัน'!$B194,เตรียมส่วนผสม!AB:AB)+SUMIF(กวนไส้!$C:$C,'รับ-จ่าย ประจำวัน'!$B194,กวนไส้!AB:AB)+SUMIF(ผลิต1!$C:$C,'รับ-จ่าย ประจำวัน'!$B194,ผลิต1!AB:AB)+SUMIF(ผลิต2!$C:$C,'รับ-จ่าย ประจำวัน'!$B194,ผลิต2!AB:AB)+SUMIF(เส้นแต่งหน้าขนมเค้ก!$C:$C,'รับ-จ่าย ประจำวัน'!$B194,เส้นแต่งหน้าขนมเค้ก!AB:AB)+SUMIF(แพ็ค!$C:$C,'รับ-จ่าย ประจำวัน'!$B194,แพ็ค!AB:AB)+SUMIF(ธุรการ!$C:$C,'รับ-จ่าย ประจำวัน'!$B194,ธุรการ!AB:AB)+SUMIF(เส้นแต่งหน้าขนมปัง!$C:$C,'รับ-จ่าย ประจำวัน'!$B194,เส้นแต่งหน้าขนมปัง!AB:AB)+SUMIF('วางแผนBC,CJ'!$C:$C,'รับ-จ่าย ประจำวัน'!$B194,'วางแผนBC,CJ'!AB:AB)+SUMIF(RD!$C:$C,'รับ-จ่าย ประจำวัน'!$B194,RD!AB:AB)+SUMIF('FG,ออนไล,คัดแยก'!$C:$C,'รับ-จ่าย ประจำวัน'!$B194,'FG,ออนไล,คัดแยก'!AB:AB)</f>
        <v>0</v>
      </c>
      <c r="BJ194" s="16">
        <f>SUMIF(เตรียมส่วนผสม!$C:$C,'รับ-จ่าย ประจำวัน'!$B194,เตรียมส่วนผสม!AC:AC)+SUMIF(กวนไส้!$C:$C,'รับ-จ่าย ประจำวัน'!$B194,กวนไส้!AC:AC)+SUMIF(ผลิต1!$C:$C,'รับ-จ่าย ประจำวัน'!$B194,ผลิต1!AC:AC)+SUMIF(ผลิต2!$C:$C,'รับ-จ่าย ประจำวัน'!$B194,ผลิต2!AC:AC)+SUMIF(เส้นแต่งหน้าขนมเค้ก!$C:$C,'รับ-จ่าย ประจำวัน'!$B194,เส้นแต่งหน้าขนมเค้ก!AC:AC)+SUMIF(แพ็ค!$C:$C,'รับ-จ่าย ประจำวัน'!$B194,แพ็ค!AC:AC)+SUMIF(ธุรการ!$C:$C,'รับ-จ่าย ประจำวัน'!$B194,ธุรการ!AC:AC)+SUMIF(เส้นแต่งหน้าขนมปัง!$C:$C,'รับ-จ่าย ประจำวัน'!$B194,เส้นแต่งหน้าขนมปัง!AC:AC)+SUMIF('วางแผนBC,CJ'!$C:$C,'รับ-จ่าย ประจำวัน'!$B194,'วางแผนBC,CJ'!AC:AC)+SUMIF(RD!$C:$C,'รับ-จ่าย ประจำวัน'!$B194,RD!AC:AC)+SUMIF('FG,ออนไล,คัดแยก'!$C:$C,'รับ-จ่าย ประจำวัน'!$B194,'FG,ออนไล,คัดแยก'!AC:AC)</f>
        <v>0</v>
      </c>
      <c r="BK194" s="16">
        <f>SUMIF(เตรียมส่วนผสม!$C:$C,'รับ-จ่าย ประจำวัน'!$B194,เตรียมส่วนผสม!AD:AD)+SUMIF(กวนไส้!$C:$C,'รับ-จ่าย ประจำวัน'!$B194,กวนไส้!AD:AD)+SUMIF(ผลิต1!$C:$C,'รับ-จ่าย ประจำวัน'!$B194,ผลิต1!AD:AD)+SUMIF(ผลิต2!$C:$C,'รับ-จ่าย ประจำวัน'!$B194,ผลิต2!AD:AD)+SUMIF(เส้นแต่งหน้าขนมเค้ก!$C:$C,'รับ-จ่าย ประจำวัน'!$B194,เส้นแต่งหน้าขนมเค้ก!AD:AD)+SUMIF(แพ็ค!$C:$C,'รับ-จ่าย ประจำวัน'!$B194,แพ็ค!AD:AD)+SUMIF(ธุรการ!$C:$C,'รับ-จ่าย ประจำวัน'!$B194,ธุรการ!AD:AD)+SUMIF(เส้นแต่งหน้าขนมปัง!$C:$C,'รับ-จ่าย ประจำวัน'!$B194,เส้นแต่งหน้าขนมปัง!AD:AD)+SUMIF('วางแผนBC,CJ'!$C:$C,'รับ-จ่าย ประจำวัน'!$B194,'วางแผนBC,CJ'!AD:AD)+SUMIF(RD!$C:$C,'รับ-จ่าย ประจำวัน'!$B194,RD!AD:AD)+SUMIF('FG,ออนไล,คัดแยก'!$C:$C,'รับ-จ่าย ประจำวัน'!$B194,'FG,ออนไล,คัดแยก'!AD:AD)</f>
        <v>0</v>
      </c>
      <c r="BL194" s="16">
        <f>SUMIF(เตรียมส่วนผสม!$C:$C,'รับ-จ่าย ประจำวัน'!$B194,เตรียมส่วนผสม!AE:AE)+SUMIF(กวนไส้!$C:$C,'รับ-จ่าย ประจำวัน'!$B194,กวนไส้!AE:AE)+SUMIF(ผลิต1!$C:$C,'รับ-จ่าย ประจำวัน'!$B194,ผลิต1!AE:AE)+SUMIF(ผลิต2!$C:$C,'รับ-จ่าย ประจำวัน'!$B194,ผลิต2!AE:AE)+SUMIF(เส้นแต่งหน้าขนมเค้ก!$C:$C,'รับ-จ่าย ประจำวัน'!$B194,เส้นแต่งหน้าขนมเค้ก!AE:AE)+SUMIF(แพ็ค!$C:$C,'รับ-จ่าย ประจำวัน'!$B194,แพ็ค!AE:AE)+SUMIF(ธุรการ!$C:$C,'รับ-จ่าย ประจำวัน'!$B194,ธุรการ!AE:AE)+SUMIF(เส้นแต่งหน้าขนมปัง!$C:$C,'รับ-จ่าย ประจำวัน'!$B194,เส้นแต่งหน้าขนมปัง!AE:AE)+SUMIF('วางแผนBC,CJ'!$C:$C,'รับ-จ่าย ประจำวัน'!$B194,'วางแผนBC,CJ'!AE:AE)+SUMIF(RD!$C:$C,'รับ-จ่าย ประจำวัน'!$B194,RD!AE:AE)+SUMIF('FG,ออนไล,คัดแยก'!$C:$C,'รับ-จ่าย ประจำวัน'!$B194,'FG,ออนไล,คัดแยก'!AE:AE)</f>
        <v>0</v>
      </c>
      <c r="BM194" s="16">
        <f>SUMIF(เตรียมส่วนผสม!$C:$C,'รับ-จ่าย ประจำวัน'!$B194,เตรียมส่วนผสม!AF:AF)+SUMIF(กวนไส้!$C:$C,'รับ-จ่าย ประจำวัน'!$B194,กวนไส้!AF:AF)+SUMIF(ผลิต1!$C:$C,'รับ-จ่าย ประจำวัน'!$B194,ผลิต1!AF:AF)+SUMIF(ผลิต2!$C:$C,'รับ-จ่าย ประจำวัน'!$B194,ผลิต2!AF:AF)+SUMIF(เส้นแต่งหน้าขนมเค้ก!$C:$C,'รับ-จ่าย ประจำวัน'!$B194,เส้นแต่งหน้าขนมเค้ก!AF:AF)+SUMIF(แพ็ค!$C:$C,'รับ-จ่าย ประจำวัน'!$B194,แพ็ค!AF:AF)+SUMIF(ธุรการ!$C:$C,'รับ-จ่าย ประจำวัน'!$B194,ธุรการ!AF:AF)+SUMIF(เส้นแต่งหน้าขนมปัง!$C:$C,'รับ-จ่าย ประจำวัน'!$B194,เส้นแต่งหน้าขนมปัง!AF:AF)+SUMIF('วางแผนBC,CJ'!$C:$C,'รับ-จ่าย ประจำวัน'!$B194,'วางแผนBC,CJ'!AF:AF)+SUMIF(RD!$C:$C,'รับ-จ่าย ประจำวัน'!$B194,RD!AF:AF)+SUMIF('FG,ออนไล,คัดแยก'!$C:$C,'รับ-จ่าย ประจำวัน'!$B194,'FG,ออนไล,คัดแยก'!AF:AF)</f>
        <v>0</v>
      </c>
      <c r="BN194" s="16">
        <f>SUMIF(เตรียมส่วนผสม!$C:$C,'รับ-จ่าย ประจำวัน'!$B194,เตรียมส่วนผสม!AG:AG)+SUMIF(กวนไส้!$C:$C,'รับ-จ่าย ประจำวัน'!$B194,กวนไส้!AG:AG)+SUMIF(ผลิต1!$C:$C,'รับ-จ่าย ประจำวัน'!$B194,ผลิต1!AG:AG)+SUMIF(ผลิต2!$C:$C,'รับ-จ่าย ประจำวัน'!$B194,ผลิต2!AG:AG)+SUMIF(เส้นแต่งหน้าขนมเค้ก!$C:$C,'รับ-จ่าย ประจำวัน'!$B194,เส้นแต่งหน้าขนมเค้ก!AG:AG)+SUMIF(แพ็ค!$C:$C,'รับ-จ่าย ประจำวัน'!$B194,แพ็ค!AG:AG)+SUMIF(ธุรการ!$C:$C,'รับ-จ่าย ประจำวัน'!$B194,ธุรการ!AG:AG)+SUMIF(เส้นแต่งหน้าขนมปัง!$C:$C,'รับ-จ่าย ประจำวัน'!$B194,เส้นแต่งหน้าขนมปัง!AG:AG)+SUMIF('วางแผนBC,CJ'!$C:$C,'รับ-จ่าย ประจำวัน'!$B194,'วางแผนBC,CJ'!AG:AG)+SUMIF(RD!$C:$C,'รับ-จ่าย ประจำวัน'!$B194,RD!AG:AG)+SUMIF('FG,ออนไล,คัดแยก'!$C:$C,'รับ-จ่าย ประจำวัน'!$B194,'FG,ออนไล,คัดแยก'!AG:AG)</f>
        <v>0</v>
      </c>
      <c r="BO194" s="16">
        <f>SUMIF(เตรียมส่วนผสม!$C:$C,'รับ-จ่าย ประจำวัน'!$B194,เตรียมส่วนผสม!AH:AH)+SUMIF(กวนไส้!$C:$C,'รับ-จ่าย ประจำวัน'!$B194,กวนไส้!AH:AH)+SUMIF(ผลิต1!$C:$C,'รับ-จ่าย ประจำวัน'!$B194,ผลิต1!AH:AH)+SUMIF(ผลิต2!$C:$C,'รับ-จ่าย ประจำวัน'!$B194,ผลิต2!AH:AH)+SUMIF(เส้นแต่งหน้าขนมเค้ก!$C:$C,'รับ-จ่าย ประจำวัน'!$B194,เส้นแต่งหน้าขนมเค้ก!AH:AH)+SUMIF(แพ็ค!$C:$C,'รับ-จ่าย ประจำวัน'!$B194,แพ็ค!AH:AH)+SUMIF(ธุรการ!$C:$C,'รับ-จ่าย ประจำวัน'!$B194,ธุรการ!AH:AH)+SUMIF(เส้นแต่งหน้าขนมปัง!$C:$C,'รับ-จ่าย ประจำวัน'!$B194,เส้นแต่งหน้าขนมปัง!AH:AH)+SUMIF('วางแผนBC,CJ'!$C:$C,'รับ-จ่าย ประจำวัน'!$B194,'วางแผนBC,CJ'!AH:AH)+SUMIF(RD!$C:$C,'รับ-จ่าย ประจำวัน'!$B194,RD!AH:AH)+SUMIF('FG,ออนไล,คัดแยก'!$C:$C,'รับ-จ่าย ประจำวัน'!$B194,'FG,ออนไล,คัดแยก'!AH:AH)</f>
        <v>0</v>
      </c>
      <c r="BP194" s="16">
        <f>SUMIF(เตรียมส่วนผสม!$C:$C,'รับ-จ่าย ประจำวัน'!$B194,เตรียมส่วนผสม!AI:AI)+SUMIF(กวนไส้!$C:$C,'รับ-จ่าย ประจำวัน'!$B194,กวนไส้!AI:AI)+SUMIF(ผลิต1!$C:$C,'รับ-จ่าย ประจำวัน'!$B194,ผลิต1!AI:AI)+SUMIF(ผลิต2!$C:$C,'รับ-จ่าย ประจำวัน'!$B194,ผลิต2!AI:AI)+SUMIF(เส้นแต่งหน้าขนมเค้ก!$C:$C,'รับ-จ่าย ประจำวัน'!$B194,เส้นแต่งหน้าขนมเค้ก!AI:AI)+SUMIF(แพ็ค!$C:$C,'รับ-จ่าย ประจำวัน'!$B194,แพ็ค!AI:AI)+SUMIF(ธุรการ!$C:$C,'รับ-จ่าย ประจำวัน'!$B194,ธุรการ!AI:AI)+SUMIF(เส้นแต่งหน้าขนมปัง!$C:$C,'รับ-จ่าย ประจำวัน'!$B194,เส้นแต่งหน้าขนมปัง!AI:AI)+SUMIF('วางแผนBC,CJ'!$C:$C,'รับ-จ่าย ประจำวัน'!$B194,'วางแผนBC,CJ'!AI:AI)+SUMIF(RD!$C:$C,'รับ-จ่าย ประจำวัน'!$B194,RD!AI:AI)+SUMIF('FG,ออนไล,คัดแยก'!$C:$C,'รับ-จ่าย ประจำวัน'!$B194,'FG,ออนไล,คัดแยก'!AI:AI)</f>
        <v>0</v>
      </c>
      <c r="BQ194" s="16">
        <f>SUMIF(เตรียมส่วนผสม!$C:$C,'รับ-จ่าย ประจำวัน'!$B194,เตรียมส่วนผสม!AJ:AJ)+SUMIF(กวนไส้!$C:$C,'รับ-จ่าย ประจำวัน'!$B194,กวนไส้!AJ:AJ)+SUMIF(ผลิต1!$C:$C,'รับ-จ่าย ประจำวัน'!$B194,ผลิต1!AJ:AJ)+SUMIF(ผลิต2!$C:$C,'รับ-จ่าย ประจำวัน'!$B194,ผลิต2!AJ:AJ)+SUMIF(เส้นแต่งหน้าขนมเค้ก!$C:$C,'รับ-จ่าย ประจำวัน'!$B194,เส้นแต่งหน้าขนมเค้ก!AJ:AJ)+SUMIF(แพ็ค!$C:$C,'รับ-จ่าย ประจำวัน'!$B194,แพ็ค!AJ:AJ)+SUMIF(ธุรการ!$C:$C,'รับ-จ่าย ประจำวัน'!$B194,ธุรการ!AJ:AJ)+SUMIF(เส้นแต่งหน้าขนมปัง!$C:$C,'รับ-จ่าย ประจำวัน'!$B194,เส้นแต่งหน้าขนมปัง!AJ:AJ)+SUMIF('วางแผนBC,CJ'!$C:$C,'รับ-จ่าย ประจำวัน'!$B194,'วางแผนBC,CJ'!AJ:AJ)+SUMIF(RD!$C:$C,'รับ-จ่าย ประจำวัน'!$B194,RD!AJ:AJ)+SUMIF('FG,ออนไล,คัดแยก'!$C:$C,'รับ-จ่าย ประจำวัน'!$B194,'FG,ออนไล,คัดแยก'!AJ:AJ)</f>
        <v>0</v>
      </c>
      <c r="BR194" s="16">
        <f>SUMIF(เตรียมส่วนผสม!$C:$C,'รับ-จ่าย ประจำวัน'!$B194,เตรียมส่วนผสม!AK:AK)+SUMIF(กวนไส้!$C:$C,'รับ-จ่าย ประจำวัน'!$B194,กวนไส้!AK:AK)+SUMIF(ผลิต1!$C:$C,'รับ-จ่าย ประจำวัน'!$B194,ผลิต1!AK:AK)+SUMIF(ผลิต2!$C:$C,'รับ-จ่าย ประจำวัน'!$B194,ผลิต2!AK:AK)+SUMIF(เส้นแต่งหน้าขนมเค้ก!$C:$C,'รับ-จ่าย ประจำวัน'!$B194,เส้นแต่งหน้าขนมเค้ก!AK:AK)+SUMIF(แพ็ค!$C:$C,'รับ-จ่าย ประจำวัน'!$B194,แพ็ค!AK:AK)+SUMIF(ธุรการ!$C:$C,'รับ-จ่าย ประจำวัน'!$B194,ธุรการ!AK:AK)+SUMIF(เส้นแต่งหน้าขนมปัง!$C:$C,'รับ-จ่าย ประจำวัน'!$B194,เส้นแต่งหน้าขนมปัง!AK:AK)+SUMIF('วางแผนBC,CJ'!$C:$C,'รับ-จ่าย ประจำวัน'!$B194,'วางแผนBC,CJ'!AK:AK)+SUMIF(RD!$C:$C,'รับ-จ่าย ประจำวัน'!$B194,RD!AK:AK)+SUMIF('FG,ออนไล,คัดแยก'!$C:$C,'รับ-จ่าย ประจำวัน'!$B194,'FG,ออนไล,คัดแยก'!AK:AK)</f>
        <v>0</v>
      </c>
      <c r="BS194" s="16">
        <f>SUMIF(เตรียมส่วนผสม!$C:$C,'รับ-จ่าย ประจำวัน'!$B194,เตรียมส่วนผสม!AL:AL)+SUMIF(กวนไส้!$C:$C,'รับ-จ่าย ประจำวัน'!$B194,กวนไส้!AL:AL)+SUMIF(ผลิต1!$C:$C,'รับ-จ่าย ประจำวัน'!$B194,ผลิต1!AL:AL)+SUMIF(ผลิต2!$C:$C,'รับ-จ่าย ประจำวัน'!$B194,ผลิต2!AL:AL)+SUMIF(เส้นแต่งหน้าขนมเค้ก!$C:$C,'รับ-จ่าย ประจำวัน'!$B194,เส้นแต่งหน้าขนมเค้ก!AL:AL)+SUMIF(แพ็ค!$C:$C,'รับ-จ่าย ประจำวัน'!$B194,แพ็ค!AL:AL)+SUMIF(ธุรการ!$C:$C,'รับ-จ่าย ประจำวัน'!$B194,ธุรการ!AL:AL)+SUMIF(เส้นแต่งหน้าขนมปัง!$C:$C,'รับ-จ่าย ประจำวัน'!$B194,เส้นแต่งหน้าขนมปัง!AL:AL)+SUMIF('วางแผนBC,CJ'!$C:$C,'รับ-จ่าย ประจำวัน'!$B194,'วางแผนBC,CJ'!AL:AL)+SUMIF(RD!$C:$C,'รับ-จ่าย ประจำวัน'!$B194,RD!AL:AL)+SUMIF('FG,ออนไล,คัดแยก'!$C:$C,'รับ-จ่าย ประจำวัน'!$B194,'FG,ออนไล,คัดแยก'!AL:AL)</f>
        <v>0</v>
      </c>
      <c r="BT194" s="18">
        <f t="shared" si="50"/>
        <v>0</v>
      </c>
      <c r="BU194" s="116"/>
      <c r="BV194" s="146">
        <f t="shared" si="51"/>
        <v>15280</v>
      </c>
      <c r="BW194" s="183">
        <v>30</v>
      </c>
      <c r="BX194" s="172">
        <f t="shared" si="42"/>
        <v>0</v>
      </c>
      <c r="BY194" s="188" t="e">
        <f t="shared" ref="BY194:BY257" si="53">BV194/BX194</f>
        <v>#DIV/0!</v>
      </c>
      <c r="BZ194" s="180" t="e">
        <f t="shared" ca="1" si="52"/>
        <v>#DIV/0!</v>
      </c>
      <c r="CA194" s="93"/>
      <c r="CB194" s="93"/>
      <c r="CC194" s="93"/>
      <c r="CD194" s="93"/>
      <c r="CE194" s="93"/>
      <c r="CF194" s="93"/>
      <c r="CG194" s="93"/>
      <c r="CH194" s="93"/>
      <c r="CI194" s="93"/>
      <c r="CJ194" s="94"/>
      <c r="CK194" s="9">
        <f t="shared" ref="CK194:CK257" si="54">+BV194-BU194</f>
        <v>15280</v>
      </c>
    </row>
    <row r="195" spans="1:89" hidden="1" x14ac:dyDescent="0.5">
      <c r="A195" s="149"/>
      <c r="B195" s="34" t="s">
        <v>709</v>
      </c>
      <c r="C195" s="10" t="s">
        <v>710</v>
      </c>
      <c r="D195" s="135" t="s">
        <v>91</v>
      </c>
      <c r="E195" s="11">
        <v>0</v>
      </c>
      <c r="F195" s="161" t="s">
        <v>1605</v>
      </c>
      <c r="G195" s="11" t="s">
        <v>690</v>
      </c>
      <c r="H195" s="12">
        <v>20240</v>
      </c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3"/>
      <c r="AF195" s="13"/>
      <c r="AG195" s="13"/>
      <c r="AH195" s="13"/>
      <c r="AI195" s="14"/>
      <c r="AJ195" s="14"/>
      <c r="AK195" s="14"/>
      <c r="AL195" s="14"/>
      <c r="AM195" s="14"/>
      <c r="AN195" s="15">
        <f t="shared" si="49"/>
        <v>0</v>
      </c>
      <c r="AO195" s="16">
        <f>SUMIF(เตรียมส่วนผสม!$C:$C,'รับ-จ่าย ประจำวัน'!$B195,เตรียมส่วนผสม!H:H)+SUMIF(กวนไส้!$C:$C,'รับ-จ่าย ประจำวัน'!$B195,กวนไส้!H:H)+SUMIF(ผลิต1!$C:$C,'รับ-จ่าย ประจำวัน'!$B195,ผลิต1!H:H)+SUMIF(ผลิต2!$C:$C,'รับ-จ่าย ประจำวัน'!$B195,ผลิต2!H:H)+SUMIF(เส้นแต่งหน้าขนมเค้ก!$C:$C,'รับ-จ่าย ประจำวัน'!$B195,เส้นแต่งหน้าขนมเค้ก!H:H)+SUMIF(แพ็ค!$C:$C,'รับ-จ่าย ประจำวัน'!$B195,แพ็ค!H:H)+SUMIF(ธุรการ!$C:$C,'รับ-จ่าย ประจำวัน'!$B195,ธุรการ!H:H)+SUMIF(เส้นแต่งหน้าขนมปัง!$C:$C,'รับ-จ่าย ประจำวัน'!$B195,เส้นแต่งหน้าขนมปัง!H:H)+SUMIF('วางแผนBC,CJ'!$C:$C,'รับ-จ่าย ประจำวัน'!$B195,'วางแผนBC,CJ'!H:H)+SUMIF(RD!$C:$C,'รับ-จ่าย ประจำวัน'!$B195,RD!H:H)+SUMIF('FG,ออนไล,คัดแยก'!$C:$C,'รับ-จ่าย ประจำวัน'!$B195,'FG,ออนไล,คัดแยก'!H:H)</f>
        <v>0</v>
      </c>
      <c r="AP195" s="16">
        <f>SUMIF(เตรียมส่วนผสม!$C:$C,'รับ-จ่าย ประจำวัน'!$B195,เตรียมส่วนผสม!I:I)+SUMIF(กวนไส้!$C:$C,'รับ-จ่าย ประจำวัน'!$B195,กวนไส้!I:I)+SUMIF(ผลิต1!$C:$C,'รับ-จ่าย ประจำวัน'!$B195,ผลิต1!I:I)+SUMIF(ผลิต2!$C:$C,'รับ-จ่าย ประจำวัน'!$B195,ผลิต2!I:I)+SUMIF(เส้นแต่งหน้าขนมเค้ก!$C:$C,'รับ-จ่าย ประจำวัน'!$B195,เส้นแต่งหน้าขนมเค้ก!I:I)+SUMIF(แพ็ค!$C:$C,'รับ-จ่าย ประจำวัน'!$B195,แพ็ค!I:I)+SUMIF(ธุรการ!$C:$C,'รับ-จ่าย ประจำวัน'!$B195,ธุรการ!I:I)+SUMIF(เส้นแต่งหน้าขนมปัง!$C:$C,'รับ-จ่าย ประจำวัน'!$B195,เส้นแต่งหน้าขนมปัง!I:I)+SUMIF('วางแผนBC,CJ'!$C:$C,'รับ-จ่าย ประจำวัน'!$B195,'วางแผนBC,CJ'!I:I)+SUMIF(RD!$C:$C,'รับ-จ่าย ประจำวัน'!$B195,RD!I:I)+SUMIF('FG,ออนไล,คัดแยก'!$C:$C,'รับ-จ่าย ประจำวัน'!$B195,'FG,ออนไล,คัดแยก'!I:I)</f>
        <v>0</v>
      </c>
      <c r="AQ195" s="16">
        <f>SUMIF(เตรียมส่วนผสม!$C:$C,'รับ-จ่าย ประจำวัน'!$B195,เตรียมส่วนผสม!J:J)+SUMIF(กวนไส้!$C:$C,'รับ-จ่าย ประจำวัน'!$B195,กวนไส้!J:J)+SUMIF(ผลิต1!$C:$C,'รับ-จ่าย ประจำวัน'!$B195,ผลิต1!J:J)+SUMIF(ผลิต2!$C:$C,'รับ-จ่าย ประจำวัน'!$B195,ผลิต2!J:J)+SUMIF(เส้นแต่งหน้าขนมเค้ก!$C:$C,'รับ-จ่าย ประจำวัน'!$B195,เส้นแต่งหน้าขนมเค้ก!J:J)+SUMIF(แพ็ค!$C:$C,'รับ-จ่าย ประจำวัน'!$B195,แพ็ค!J:J)+SUMIF(ธุรการ!$C:$C,'รับ-จ่าย ประจำวัน'!$B195,ธุรการ!J:J)+SUMIF(เส้นแต่งหน้าขนมปัง!$C:$C,'รับ-จ่าย ประจำวัน'!$B195,เส้นแต่งหน้าขนมปัง!J:J)+SUMIF('วางแผนBC,CJ'!$C:$C,'รับ-จ่าย ประจำวัน'!$B195,'วางแผนBC,CJ'!J:J)+SUMIF(RD!$C:$C,'รับ-จ่าย ประจำวัน'!$B195,RD!J:J)+SUMIF('FG,ออนไล,คัดแยก'!$C:$C,'รับ-จ่าย ประจำวัน'!$B195,'FG,ออนไล,คัดแยก'!J:J)</f>
        <v>0</v>
      </c>
      <c r="AR195" s="16">
        <f>SUMIF(เตรียมส่วนผสม!$C:$C,'รับ-จ่าย ประจำวัน'!$B195,เตรียมส่วนผสม!K:K)+SUMIF(กวนไส้!$C:$C,'รับ-จ่าย ประจำวัน'!$B195,กวนไส้!K:K)+SUMIF(ผลิต1!$C:$C,'รับ-จ่าย ประจำวัน'!$B195,ผลิต1!K:K)+SUMIF(ผลิต2!$C:$C,'รับ-จ่าย ประจำวัน'!$B195,ผลิต2!K:K)+SUMIF(เส้นแต่งหน้าขนมเค้ก!$C:$C,'รับ-จ่าย ประจำวัน'!$B195,เส้นแต่งหน้าขนมเค้ก!K:K)+SUMIF(แพ็ค!$C:$C,'รับ-จ่าย ประจำวัน'!$B195,แพ็ค!K:K)+SUMIF(ธุรการ!$C:$C,'รับ-จ่าย ประจำวัน'!$B195,ธุรการ!K:K)+SUMIF(เส้นแต่งหน้าขนมปัง!$C:$C,'รับ-จ่าย ประจำวัน'!$B195,เส้นแต่งหน้าขนมปัง!K:K)+SUMIF('วางแผนBC,CJ'!$C:$C,'รับ-จ่าย ประจำวัน'!$B195,'วางแผนBC,CJ'!K:K)+SUMIF(RD!$C:$C,'รับ-จ่าย ประจำวัน'!$B195,RD!K:K)+SUMIF('FG,ออนไล,คัดแยก'!$C:$C,'รับ-จ่าย ประจำวัน'!$B195,'FG,ออนไล,คัดแยก'!K:K)</f>
        <v>0</v>
      </c>
      <c r="AS195" s="16">
        <f>SUMIF(เตรียมส่วนผสม!$C:$C,'รับ-จ่าย ประจำวัน'!$B195,เตรียมส่วนผสม!L:L)+SUMIF(กวนไส้!$C:$C,'รับ-จ่าย ประจำวัน'!$B195,กวนไส้!L:L)+SUMIF(ผลิต1!$C:$C,'รับ-จ่าย ประจำวัน'!$B195,ผลิต1!L:L)+SUMIF(ผลิต2!$C:$C,'รับ-จ่าย ประจำวัน'!$B195,ผลิต2!L:L)+SUMIF(เส้นแต่งหน้าขนมเค้ก!$C:$C,'รับ-จ่าย ประจำวัน'!$B195,เส้นแต่งหน้าขนมเค้ก!L:L)+SUMIF(แพ็ค!$C:$C,'รับ-จ่าย ประจำวัน'!$B195,แพ็ค!L:L)+SUMIF(ธุรการ!$C:$C,'รับ-จ่าย ประจำวัน'!$B195,ธุรการ!L:L)+SUMIF(เส้นแต่งหน้าขนมปัง!$C:$C,'รับ-จ่าย ประจำวัน'!$B195,เส้นแต่งหน้าขนมปัง!L:L)+SUMIF('วางแผนBC,CJ'!$C:$C,'รับ-จ่าย ประจำวัน'!$B195,'วางแผนBC,CJ'!L:L)+SUMIF(RD!$C:$C,'รับ-จ่าย ประจำวัน'!$B195,RD!L:L)+SUMIF('FG,ออนไล,คัดแยก'!$C:$C,'รับ-จ่าย ประจำวัน'!$B195,'FG,ออนไล,คัดแยก'!L:L)</f>
        <v>0</v>
      </c>
      <c r="AT195" s="16">
        <f>SUMIF(เตรียมส่วนผสม!$C:$C,'รับ-จ่าย ประจำวัน'!$B195,เตรียมส่วนผสม!M:M)+SUMIF(กวนไส้!$C:$C,'รับ-จ่าย ประจำวัน'!$B195,กวนไส้!M:M)+SUMIF(ผลิต1!$C:$C,'รับ-จ่าย ประจำวัน'!$B195,ผลิต1!M:M)+SUMIF(ผลิต2!$C:$C,'รับ-จ่าย ประจำวัน'!$B195,ผลิต2!M:M)+SUMIF(เส้นแต่งหน้าขนมเค้ก!$C:$C,'รับ-จ่าย ประจำวัน'!$B195,เส้นแต่งหน้าขนมเค้ก!M:M)+SUMIF(แพ็ค!$C:$C,'รับ-จ่าย ประจำวัน'!$B195,แพ็ค!M:M)+SUMIF(ธุรการ!$C:$C,'รับ-จ่าย ประจำวัน'!$B195,ธุรการ!M:M)+SUMIF(เส้นแต่งหน้าขนมปัง!$C:$C,'รับ-จ่าย ประจำวัน'!$B195,เส้นแต่งหน้าขนมปัง!M:M)+SUMIF('วางแผนBC,CJ'!$C:$C,'รับ-จ่าย ประจำวัน'!$B195,'วางแผนBC,CJ'!M:M)+SUMIF(RD!$C:$C,'รับ-จ่าย ประจำวัน'!$B195,RD!M:M)+SUMIF('FG,ออนไล,คัดแยก'!$C:$C,'รับ-จ่าย ประจำวัน'!$B195,'FG,ออนไล,คัดแยก'!M:M)</f>
        <v>0</v>
      </c>
      <c r="AU195" s="16">
        <f>SUMIF(เตรียมส่วนผสม!$C:$C,'รับ-จ่าย ประจำวัน'!$B195,เตรียมส่วนผสม!N:N)+SUMIF(กวนไส้!$C:$C,'รับ-จ่าย ประจำวัน'!$B195,กวนไส้!N:N)+SUMIF(ผลิต1!$C:$C,'รับ-จ่าย ประจำวัน'!$B195,ผลิต1!N:N)+SUMIF(ผลิต2!$C:$C,'รับ-จ่าย ประจำวัน'!$B195,ผลิต2!N:N)+SUMIF(เส้นแต่งหน้าขนมเค้ก!$C:$C,'รับ-จ่าย ประจำวัน'!$B195,เส้นแต่งหน้าขนมเค้ก!N:N)+SUMIF(แพ็ค!$C:$C,'รับ-จ่าย ประจำวัน'!$B195,แพ็ค!N:N)+SUMIF(ธุรการ!$C:$C,'รับ-จ่าย ประจำวัน'!$B195,ธุรการ!N:N)+SUMIF(เส้นแต่งหน้าขนมปัง!$C:$C,'รับ-จ่าย ประจำวัน'!$B195,เส้นแต่งหน้าขนมปัง!N:N)+SUMIF('วางแผนBC,CJ'!$C:$C,'รับ-จ่าย ประจำวัน'!$B195,'วางแผนBC,CJ'!N:N)+SUMIF(RD!$C:$C,'รับ-จ่าย ประจำวัน'!$B195,RD!N:N)+SUMIF('FG,ออนไล,คัดแยก'!$C:$C,'รับ-จ่าย ประจำวัน'!$B195,'FG,ออนไล,คัดแยก'!N:N)</f>
        <v>0</v>
      </c>
      <c r="AV195" s="16">
        <f>SUMIF(เตรียมส่วนผสม!$C:$C,'รับ-จ่าย ประจำวัน'!$B195,เตรียมส่วนผสม!O:O)+SUMIF(กวนไส้!$C:$C,'รับ-จ่าย ประจำวัน'!$B195,กวนไส้!O:O)+SUMIF(ผลิต1!$C:$C,'รับ-จ่าย ประจำวัน'!$B195,ผลิต1!O:O)+SUMIF(ผลิต2!$C:$C,'รับ-จ่าย ประจำวัน'!$B195,ผลิต2!O:O)+SUMIF(เส้นแต่งหน้าขนมเค้ก!$C:$C,'รับ-จ่าย ประจำวัน'!$B195,เส้นแต่งหน้าขนมเค้ก!O:O)+SUMIF(แพ็ค!$C:$C,'รับ-จ่าย ประจำวัน'!$B195,แพ็ค!O:O)+SUMIF(ธุรการ!$C:$C,'รับ-จ่าย ประจำวัน'!$B195,ธุรการ!O:O)+SUMIF(เส้นแต่งหน้าขนมปัง!$C:$C,'รับ-จ่าย ประจำวัน'!$B195,เส้นแต่งหน้าขนมปัง!O:O)+SUMIF('วางแผนBC,CJ'!$C:$C,'รับ-จ่าย ประจำวัน'!$B195,'วางแผนBC,CJ'!O:O)+SUMIF(RD!$C:$C,'รับ-จ่าย ประจำวัน'!$B195,RD!O:O)+SUMIF('FG,ออนไล,คัดแยก'!$C:$C,'รับ-จ่าย ประจำวัน'!$B195,'FG,ออนไล,คัดแยก'!O:O)</f>
        <v>0</v>
      </c>
      <c r="AW195" s="16">
        <f>SUMIF(เตรียมส่วนผสม!$C:$C,'รับ-จ่าย ประจำวัน'!$B195,เตรียมส่วนผสม!P:P)+SUMIF(กวนไส้!$C:$C,'รับ-จ่าย ประจำวัน'!$B195,กวนไส้!P:P)+SUMIF(ผลิต1!$C:$C,'รับ-จ่าย ประจำวัน'!$B195,ผลิต1!P:P)+SUMIF(ผลิต2!$C:$C,'รับ-จ่าย ประจำวัน'!$B195,ผลิต2!P:P)+SUMIF(เส้นแต่งหน้าขนมเค้ก!$C:$C,'รับ-จ่าย ประจำวัน'!$B195,เส้นแต่งหน้าขนมเค้ก!P:P)+SUMIF(แพ็ค!$C:$C,'รับ-จ่าย ประจำวัน'!$B195,แพ็ค!P:P)+SUMIF(ธุรการ!$C:$C,'รับ-จ่าย ประจำวัน'!$B195,ธุรการ!P:P)+SUMIF(เส้นแต่งหน้าขนมปัง!$C:$C,'รับ-จ่าย ประจำวัน'!$B195,เส้นแต่งหน้าขนมปัง!P:P)+SUMIF('วางแผนBC,CJ'!$C:$C,'รับ-จ่าย ประจำวัน'!$B195,'วางแผนBC,CJ'!P:P)+SUMIF(RD!$C:$C,'รับ-จ่าย ประจำวัน'!$B195,RD!P:P)+SUMIF('FG,ออนไล,คัดแยก'!$C:$C,'รับ-จ่าย ประจำวัน'!$B195,'FG,ออนไล,คัดแยก'!P:P)</f>
        <v>0</v>
      </c>
      <c r="AX195" s="16">
        <f>SUMIF(เตรียมส่วนผสม!$C:$C,'รับ-จ่าย ประจำวัน'!$B195,เตรียมส่วนผสม!Q:Q)+SUMIF(กวนไส้!$C:$C,'รับ-จ่าย ประจำวัน'!$B195,กวนไส้!Q:Q)+SUMIF(ผลิต1!$C:$C,'รับ-จ่าย ประจำวัน'!$B195,ผลิต1!Q:Q)+SUMIF(ผลิต2!$C:$C,'รับ-จ่าย ประจำวัน'!$B195,ผลิต2!Q:Q)+SUMIF(เส้นแต่งหน้าขนมเค้ก!$C:$C,'รับ-จ่าย ประจำวัน'!$B195,เส้นแต่งหน้าขนมเค้ก!Q:Q)+SUMIF(แพ็ค!$C:$C,'รับ-จ่าย ประจำวัน'!$B195,แพ็ค!Q:Q)+SUMIF(ธุรการ!$C:$C,'รับ-จ่าย ประจำวัน'!$B195,ธุรการ!Q:Q)+SUMIF(เส้นแต่งหน้าขนมปัง!$C:$C,'รับ-จ่าย ประจำวัน'!$B195,เส้นแต่งหน้าขนมปัง!Q:Q)+SUMIF('วางแผนBC,CJ'!$C:$C,'รับ-จ่าย ประจำวัน'!$B195,'วางแผนBC,CJ'!Q:Q)+SUMIF(RD!$C:$C,'รับ-จ่าย ประจำวัน'!$B195,RD!Q:Q)+SUMIF('FG,ออนไล,คัดแยก'!$C:$C,'รับ-จ่าย ประจำวัน'!$B195,'FG,ออนไล,คัดแยก'!Q:Q)</f>
        <v>0</v>
      </c>
      <c r="AY195" s="16">
        <f>SUMIF(เตรียมส่วนผสม!$C:$C,'รับ-จ่าย ประจำวัน'!$B195,เตรียมส่วนผสม!R:R)+SUMIF(กวนไส้!$C:$C,'รับ-จ่าย ประจำวัน'!$B195,กวนไส้!R:R)+SUMIF(ผลิต1!$C:$C,'รับ-จ่าย ประจำวัน'!$B195,ผลิต1!R:R)+SUMIF(ผลิต2!$C:$C,'รับ-จ่าย ประจำวัน'!$B195,ผลิต2!R:R)+SUMIF(เส้นแต่งหน้าขนมเค้ก!$C:$C,'รับ-จ่าย ประจำวัน'!$B195,เส้นแต่งหน้าขนมเค้ก!R:R)+SUMIF(แพ็ค!$C:$C,'รับ-จ่าย ประจำวัน'!$B195,แพ็ค!R:R)+SUMIF(ธุรการ!$C:$C,'รับ-จ่าย ประจำวัน'!$B195,ธุรการ!R:R)+SUMIF(เส้นแต่งหน้าขนมปัง!$C:$C,'รับ-จ่าย ประจำวัน'!$B195,เส้นแต่งหน้าขนมปัง!R:R)+SUMIF('วางแผนBC,CJ'!$C:$C,'รับ-จ่าย ประจำวัน'!$B195,'วางแผนBC,CJ'!R:R)+SUMIF(RD!$C:$C,'รับ-จ่าย ประจำวัน'!$B195,RD!R:R)+SUMIF('FG,ออนไล,คัดแยก'!$C:$C,'รับ-จ่าย ประจำวัน'!$B195,'FG,ออนไล,คัดแยก'!R:R)</f>
        <v>0</v>
      </c>
      <c r="AZ195" s="16">
        <f>SUMIF(เตรียมส่วนผสม!$C:$C,'รับ-จ่าย ประจำวัน'!$B195,เตรียมส่วนผสม!S:S)+SUMIF(กวนไส้!$C:$C,'รับ-จ่าย ประจำวัน'!$B195,กวนไส้!S:S)+SUMIF(ผลิต1!$C:$C,'รับ-จ่าย ประจำวัน'!$B195,ผลิต1!S:S)+SUMIF(ผลิต2!$C:$C,'รับ-จ่าย ประจำวัน'!$B195,ผลิต2!S:S)+SUMIF(เส้นแต่งหน้าขนมเค้ก!$C:$C,'รับ-จ่าย ประจำวัน'!$B195,เส้นแต่งหน้าขนมเค้ก!S:S)+SUMIF(แพ็ค!$C:$C,'รับ-จ่าย ประจำวัน'!$B195,แพ็ค!S:S)+SUMIF(ธุรการ!$C:$C,'รับ-จ่าย ประจำวัน'!$B195,ธุรการ!S:S)+SUMIF(เส้นแต่งหน้าขนมปัง!$C:$C,'รับ-จ่าย ประจำวัน'!$B195,เส้นแต่งหน้าขนมปัง!S:S)+SUMIF('วางแผนBC,CJ'!$C:$C,'รับ-จ่าย ประจำวัน'!$B195,'วางแผนBC,CJ'!S:S)+SUMIF(RD!$C:$C,'รับ-จ่าย ประจำวัน'!$B195,RD!S:S)+SUMIF('FG,ออนไล,คัดแยก'!$C:$C,'รับ-จ่าย ประจำวัน'!$B195,'FG,ออนไล,คัดแยก'!S:S)</f>
        <v>0</v>
      </c>
      <c r="BA195" s="16">
        <f>SUMIF(เตรียมส่วนผสม!$C:$C,'รับ-จ่าย ประจำวัน'!$B195,เตรียมส่วนผสม!T:T)+SUMIF(กวนไส้!$C:$C,'รับ-จ่าย ประจำวัน'!$B195,กวนไส้!T:T)+SUMIF(ผลิต1!$C:$C,'รับ-จ่าย ประจำวัน'!$B195,ผลิต1!T:T)+SUMIF(ผลิต2!$C:$C,'รับ-จ่าย ประจำวัน'!$B195,ผลิต2!T:T)+SUMIF(เส้นแต่งหน้าขนมเค้ก!$C:$C,'รับ-จ่าย ประจำวัน'!$B195,เส้นแต่งหน้าขนมเค้ก!T:T)+SUMIF(แพ็ค!$C:$C,'รับ-จ่าย ประจำวัน'!$B195,แพ็ค!T:T)+SUMIF(ธุรการ!$C:$C,'รับ-จ่าย ประจำวัน'!$B195,ธุรการ!T:T)+SUMIF(เส้นแต่งหน้าขนมปัง!$C:$C,'รับ-จ่าย ประจำวัน'!$B195,เส้นแต่งหน้าขนมปัง!T:T)+SUMIF('วางแผนBC,CJ'!$C:$C,'รับ-จ่าย ประจำวัน'!$B195,'วางแผนBC,CJ'!T:T)+SUMIF(RD!$C:$C,'รับ-จ่าย ประจำวัน'!$B195,RD!T:T)+SUMIF('FG,ออนไล,คัดแยก'!$C:$C,'รับ-จ่าย ประจำวัน'!$B195,'FG,ออนไล,คัดแยก'!T:T)</f>
        <v>0</v>
      </c>
      <c r="BB195" s="16">
        <f>SUMIF(เตรียมส่วนผสม!$C:$C,'รับ-จ่าย ประจำวัน'!$B195,เตรียมส่วนผสม!U:U)+SUMIF(กวนไส้!$C:$C,'รับ-จ่าย ประจำวัน'!$B195,กวนไส้!U:U)+SUMIF(ผลิต1!$C:$C,'รับ-จ่าย ประจำวัน'!$B195,ผลิต1!U:U)+SUMIF(ผลิต2!$C:$C,'รับ-จ่าย ประจำวัน'!$B195,ผลิต2!U:U)+SUMIF(เส้นแต่งหน้าขนมเค้ก!$C:$C,'รับ-จ่าย ประจำวัน'!$B195,เส้นแต่งหน้าขนมเค้ก!U:U)+SUMIF(แพ็ค!$C:$C,'รับ-จ่าย ประจำวัน'!$B195,แพ็ค!U:U)+SUMIF(ธุรการ!$C:$C,'รับ-จ่าย ประจำวัน'!$B195,ธุรการ!U:U)+SUMIF(เส้นแต่งหน้าขนมปัง!$C:$C,'รับ-จ่าย ประจำวัน'!$B195,เส้นแต่งหน้าขนมปัง!U:U)+SUMIF('วางแผนBC,CJ'!$C:$C,'รับ-จ่าย ประจำวัน'!$B195,'วางแผนBC,CJ'!U:U)+SUMIF(RD!$C:$C,'รับ-จ่าย ประจำวัน'!$B195,RD!U:U)+SUMIF('FG,ออนไล,คัดแยก'!$C:$C,'รับ-จ่าย ประจำวัน'!$B195,'FG,ออนไล,คัดแยก'!U:U)</f>
        <v>0</v>
      </c>
      <c r="BC195" s="16">
        <f>SUMIF(เตรียมส่วนผสม!$C:$C,'รับ-จ่าย ประจำวัน'!$B195,เตรียมส่วนผสม!V:V)+SUMIF(กวนไส้!$C:$C,'รับ-จ่าย ประจำวัน'!$B195,กวนไส้!V:V)+SUMIF(ผลิต1!$C:$C,'รับ-จ่าย ประจำวัน'!$B195,ผลิต1!V:V)+SUMIF(ผลิต2!$C:$C,'รับ-จ่าย ประจำวัน'!$B195,ผลิต2!V:V)+SUMIF(เส้นแต่งหน้าขนมเค้ก!$C:$C,'รับ-จ่าย ประจำวัน'!$B195,เส้นแต่งหน้าขนมเค้ก!V:V)+SUMIF(แพ็ค!$C:$C,'รับ-จ่าย ประจำวัน'!$B195,แพ็ค!V:V)+SUMIF(ธุรการ!$C:$C,'รับ-จ่าย ประจำวัน'!$B195,ธุรการ!V:V)+SUMIF(เส้นแต่งหน้าขนมปัง!$C:$C,'รับ-จ่าย ประจำวัน'!$B195,เส้นแต่งหน้าขนมปัง!V:V)+SUMIF('วางแผนBC,CJ'!$C:$C,'รับ-จ่าย ประจำวัน'!$B195,'วางแผนBC,CJ'!V:V)+SUMIF(RD!$C:$C,'รับ-จ่าย ประจำวัน'!$B195,RD!V:V)+SUMIF('FG,ออนไล,คัดแยก'!$C:$C,'รับ-จ่าย ประจำวัน'!$B195,'FG,ออนไล,คัดแยก'!V:V)</f>
        <v>0</v>
      </c>
      <c r="BD195" s="16">
        <f>SUMIF(เตรียมส่วนผสม!$C:$C,'รับ-จ่าย ประจำวัน'!$B195,เตรียมส่วนผสม!W:W)+SUMIF(กวนไส้!$C:$C,'รับ-จ่าย ประจำวัน'!$B195,กวนไส้!W:W)+SUMIF(ผลิต1!$C:$C,'รับ-จ่าย ประจำวัน'!$B195,ผลิต1!W:W)+SUMIF(ผลิต2!$C:$C,'รับ-จ่าย ประจำวัน'!$B195,ผลิต2!W:W)+SUMIF(เส้นแต่งหน้าขนมเค้ก!$C:$C,'รับ-จ่าย ประจำวัน'!$B195,เส้นแต่งหน้าขนมเค้ก!W:W)+SUMIF(แพ็ค!$C:$C,'รับ-จ่าย ประจำวัน'!$B195,แพ็ค!W:W)+SUMIF(ธุรการ!$C:$C,'รับ-จ่าย ประจำวัน'!$B195,ธุรการ!W:W)+SUMIF(เส้นแต่งหน้าขนมปัง!$C:$C,'รับ-จ่าย ประจำวัน'!$B195,เส้นแต่งหน้าขนมปัง!W:W)+SUMIF('วางแผนBC,CJ'!$C:$C,'รับ-จ่าย ประจำวัน'!$B195,'วางแผนBC,CJ'!W:W)+SUMIF(RD!$C:$C,'รับ-จ่าย ประจำวัน'!$B195,RD!W:W)+SUMIF('FG,ออนไล,คัดแยก'!$C:$C,'รับ-จ่าย ประจำวัน'!$B195,'FG,ออนไล,คัดแยก'!W:W)</f>
        <v>0</v>
      </c>
      <c r="BE195" s="16">
        <f>SUMIF(เตรียมส่วนผสม!$C:$C,'รับ-จ่าย ประจำวัน'!$B195,เตรียมส่วนผสม!X:X)+SUMIF(กวนไส้!$C:$C,'รับ-จ่าย ประจำวัน'!$B195,กวนไส้!X:X)+SUMIF(ผลิต1!$C:$C,'รับ-จ่าย ประจำวัน'!$B195,ผลิต1!X:X)+SUMIF(ผลิต2!$C:$C,'รับ-จ่าย ประจำวัน'!$B195,ผลิต2!X:X)+SUMIF(เส้นแต่งหน้าขนมเค้ก!$C:$C,'รับ-จ่าย ประจำวัน'!$B195,เส้นแต่งหน้าขนมเค้ก!X:X)+SUMIF(แพ็ค!$C:$C,'รับ-จ่าย ประจำวัน'!$B195,แพ็ค!X:X)+SUMIF(ธุรการ!$C:$C,'รับ-จ่าย ประจำวัน'!$B195,ธุรการ!X:X)+SUMIF(เส้นแต่งหน้าขนมปัง!$C:$C,'รับ-จ่าย ประจำวัน'!$B195,เส้นแต่งหน้าขนมปัง!X:X)+SUMIF('วางแผนBC,CJ'!$C:$C,'รับ-จ่าย ประจำวัน'!$B195,'วางแผนBC,CJ'!X:X)+SUMIF(RD!$C:$C,'รับ-จ่าย ประจำวัน'!$B195,RD!X:X)+SUMIF('FG,ออนไล,คัดแยก'!$C:$C,'รับ-จ่าย ประจำวัน'!$B195,'FG,ออนไล,คัดแยก'!X:X)</f>
        <v>0</v>
      </c>
      <c r="BF195" s="16">
        <f>SUMIF(เตรียมส่วนผสม!$C:$C,'รับ-จ่าย ประจำวัน'!$B195,เตรียมส่วนผสม!Y:Y)+SUMIF(กวนไส้!$C:$C,'รับ-จ่าย ประจำวัน'!$B195,กวนไส้!Y:Y)+SUMIF(ผลิต1!$C:$C,'รับ-จ่าย ประจำวัน'!$B195,ผลิต1!Y:Y)+SUMIF(ผลิต2!$C:$C,'รับ-จ่าย ประจำวัน'!$B195,ผลิต2!Y:Y)+SUMIF(เส้นแต่งหน้าขนมเค้ก!$C:$C,'รับ-จ่าย ประจำวัน'!$B195,เส้นแต่งหน้าขนมเค้ก!Y:Y)+SUMIF(แพ็ค!$C:$C,'รับ-จ่าย ประจำวัน'!$B195,แพ็ค!Y:Y)+SUMIF(ธุรการ!$C:$C,'รับ-จ่าย ประจำวัน'!$B195,ธุรการ!Y:Y)+SUMIF(เส้นแต่งหน้าขนมปัง!$C:$C,'รับ-จ่าย ประจำวัน'!$B195,เส้นแต่งหน้าขนมปัง!Y:Y)+SUMIF('วางแผนBC,CJ'!$C:$C,'รับ-จ่าย ประจำวัน'!$B195,'วางแผนBC,CJ'!Y:Y)+SUMIF(RD!$C:$C,'รับ-จ่าย ประจำวัน'!$B195,RD!Y:Y)+SUMIF('FG,ออนไล,คัดแยก'!$C:$C,'รับ-จ่าย ประจำวัน'!$B195,'FG,ออนไล,คัดแยก'!Y:Y)</f>
        <v>0</v>
      </c>
      <c r="BG195" s="16">
        <f>SUMIF(เตรียมส่วนผสม!$C:$C,'รับ-จ่าย ประจำวัน'!$B195,เตรียมส่วนผสม!Z:Z)+SUMIF(กวนไส้!$C:$C,'รับ-จ่าย ประจำวัน'!$B195,กวนไส้!Z:Z)+SUMIF(ผลิต1!$C:$C,'รับ-จ่าย ประจำวัน'!$B195,ผลิต1!Z:Z)+SUMIF(ผลิต2!$C:$C,'รับ-จ่าย ประจำวัน'!$B195,ผลิต2!Z:Z)+SUMIF(เส้นแต่งหน้าขนมเค้ก!$C:$C,'รับ-จ่าย ประจำวัน'!$B195,เส้นแต่งหน้าขนมเค้ก!Z:Z)+SUMIF(แพ็ค!$C:$C,'รับ-จ่าย ประจำวัน'!$B195,แพ็ค!Z:Z)+SUMIF(ธุรการ!$C:$C,'รับ-จ่าย ประจำวัน'!$B195,ธุรการ!Z:Z)+SUMIF(เส้นแต่งหน้าขนมปัง!$C:$C,'รับ-จ่าย ประจำวัน'!$B195,เส้นแต่งหน้าขนมปัง!Z:Z)+SUMIF('วางแผนBC,CJ'!$C:$C,'รับ-จ่าย ประจำวัน'!$B195,'วางแผนBC,CJ'!Z:Z)+SUMIF(RD!$C:$C,'รับ-จ่าย ประจำวัน'!$B195,RD!Z:Z)+SUMIF('FG,ออนไล,คัดแยก'!$C:$C,'รับ-จ่าย ประจำวัน'!$B195,'FG,ออนไล,คัดแยก'!Z:Z)</f>
        <v>0</v>
      </c>
      <c r="BH195" s="16">
        <f>SUMIF(เตรียมส่วนผสม!$C:$C,'รับ-จ่าย ประจำวัน'!$B195,เตรียมส่วนผสม!AA:AA)+SUMIF(กวนไส้!$C:$C,'รับ-จ่าย ประจำวัน'!$B195,กวนไส้!AA:AA)+SUMIF(ผลิต1!$C:$C,'รับ-จ่าย ประจำวัน'!$B195,ผลิต1!AA:AA)+SUMIF(ผลิต2!$C:$C,'รับ-จ่าย ประจำวัน'!$B195,ผลิต2!AA:AA)+SUMIF(เส้นแต่งหน้าขนมเค้ก!$C:$C,'รับ-จ่าย ประจำวัน'!$B195,เส้นแต่งหน้าขนมเค้ก!AA:AA)+SUMIF(แพ็ค!$C:$C,'รับ-จ่าย ประจำวัน'!$B195,แพ็ค!AA:AA)+SUMIF(ธุรการ!$C:$C,'รับ-จ่าย ประจำวัน'!$B195,ธุรการ!AA:AA)+SUMIF(เส้นแต่งหน้าขนมปัง!$C:$C,'รับ-จ่าย ประจำวัน'!$B195,เส้นแต่งหน้าขนมปัง!AA:AA)+SUMIF('วางแผนBC,CJ'!$C:$C,'รับ-จ่าย ประจำวัน'!$B195,'วางแผนBC,CJ'!AA:AA)+SUMIF(RD!$C:$C,'รับ-จ่าย ประจำวัน'!$B195,RD!AA:AA)+SUMIF('FG,ออนไล,คัดแยก'!$C:$C,'รับ-จ่าย ประจำวัน'!$B195,'FG,ออนไล,คัดแยก'!AA:AA)</f>
        <v>0</v>
      </c>
      <c r="BI195" s="16">
        <f>SUMIF(เตรียมส่วนผสม!$C:$C,'รับ-จ่าย ประจำวัน'!$B195,เตรียมส่วนผสม!AB:AB)+SUMIF(กวนไส้!$C:$C,'รับ-จ่าย ประจำวัน'!$B195,กวนไส้!AB:AB)+SUMIF(ผลิต1!$C:$C,'รับ-จ่าย ประจำวัน'!$B195,ผลิต1!AB:AB)+SUMIF(ผลิต2!$C:$C,'รับ-จ่าย ประจำวัน'!$B195,ผลิต2!AB:AB)+SUMIF(เส้นแต่งหน้าขนมเค้ก!$C:$C,'รับ-จ่าย ประจำวัน'!$B195,เส้นแต่งหน้าขนมเค้ก!AB:AB)+SUMIF(แพ็ค!$C:$C,'รับ-จ่าย ประจำวัน'!$B195,แพ็ค!AB:AB)+SUMIF(ธุรการ!$C:$C,'รับ-จ่าย ประจำวัน'!$B195,ธุรการ!AB:AB)+SUMIF(เส้นแต่งหน้าขนมปัง!$C:$C,'รับ-จ่าย ประจำวัน'!$B195,เส้นแต่งหน้าขนมปัง!AB:AB)+SUMIF('วางแผนBC,CJ'!$C:$C,'รับ-จ่าย ประจำวัน'!$B195,'วางแผนBC,CJ'!AB:AB)+SUMIF(RD!$C:$C,'รับ-จ่าย ประจำวัน'!$B195,RD!AB:AB)+SUMIF('FG,ออนไล,คัดแยก'!$C:$C,'รับ-จ่าย ประจำวัน'!$B195,'FG,ออนไล,คัดแยก'!AB:AB)</f>
        <v>0</v>
      </c>
      <c r="BJ195" s="16">
        <f>SUMIF(เตรียมส่วนผสม!$C:$C,'รับ-จ่าย ประจำวัน'!$B195,เตรียมส่วนผสม!AC:AC)+SUMIF(กวนไส้!$C:$C,'รับ-จ่าย ประจำวัน'!$B195,กวนไส้!AC:AC)+SUMIF(ผลิต1!$C:$C,'รับ-จ่าย ประจำวัน'!$B195,ผลิต1!AC:AC)+SUMIF(ผลิต2!$C:$C,'รับ-จ่าย ประจำวัน'!$B195,ผลิต2!AC:AC)+SUMIF(เส้นแต่งหน้าขนมเค้ก!$C:$C,'รับ-จ่าย ประจำวัน'!$B195,เส้นแต่งหน้าขนมเค้ก!AC:AC)+SUMIF(แพ็ค!$C:$C,'รับ-จ่าย ประจำวัน'!$B195,แพ็ค!AC:AC)+SUMIF(ธุรการ!$C:$C,'รับ-จ่าย ประจำวัน'!$B195,ธุรการ!AC:AC)+SUMIF(เส้นแต่งหน้าขนมปัง!$C:$C,'รับ-จ่าย ประจำวัน'!$B195,เส้นแต่งหน้าขนมปัง!AC:AC)+SUMIF('วางแผนBC,CJ'!$C:$C,'รับ-จ่าย ประจำวัน'!$B195,'วางแผนBC,CJ'!AC:AC)+SUMIF(RD!$C:$C,'รับ-จ่าย ประจำวัน'!$B195,RD!AC:AC)+SUMIF('FG,ออนไล,คัดแยก'!$C:$C,'รับ-จ่าย ประจำวัน'!$B195,'FG,ออนไล,คัดแยก'!AC:AC)</f>
        <v>0</v>
      </c>
      <c r="BK195" s="16">
        <f>SUMIF(เตรียมส่วนผสม!$C:$C,'รับ-จ่าย ประจำวัน'!$B195,เตรียมส่วนผสม!AD:AD)+SUMIF(กวนไส้!$C:$C,'รับ-จ่าย ประจำวัน'!$B195,กวนไส้!AD:AD)+SUMIF(ผลิต1!$C:$C,'รับ-จ่าย ประจำวัน'!$B195,ผลิต1!AD:AD)+SUMIF(ผลิต2!$C:$C,'รับ-จ่าย ประจำวัน'!$B195,ผลิต2!AD:AD)+SUMIF(เส้นแต่งหน้าขนมเค้ก!$C:$C,'รับ-จ่าย ประจำวัน'!$B195,เส้นแต่งหน้าขนมเค้ก!AD:AD)+SUMIF(แพ็ค!$C:$C,'รับ-จ่าย ประจำวัน'!$B195,แพ็ค!AD:AD)+SUMIF(ธุรการ!$C:$C,'รับ-จ่าย ประจำวัน'!$B195,ธุรการ!AD:AD)+SUMIF(เส้นแต่งหน้าขนมปัง!$C:$C,'รับ-จ่าย ประจำวัน'!$B195,เส้นแต่งหน้าขนมปัง!AD:AD)+SUMIF('วางแผนBC,CJ'!$C:$C,'รับ-จ่าย ประจำวัน'!$B195,'วางแผนBC,CJ'!AD:AD)+SUMIF(RD!$C:$C,'รับ-จ่าย ประจำวัน'!$B195,RD!AD:AD)+SUMIF('FG,ออนไล,คัดแยก'!$C:$C,'รับ-จ่าย ประจำวัน'!$B195,'FG,ออนไล,คัดแยก'!AD:AD)</f>
        <v>0</v>
      </c>
      <c r="BL195" s="16">
        <f>SUMIF(เตรียมส่วนผสม!$C:$C,'รับ-จ่าย ประจำวัน'!$B195,เตรียมส่วนผสม!AE:AE)+SUMIF(กวนไส้!$C:$C,'รับ-จ่าย ประจำวัน'!$B195,กวนไส้!AE:AE)+SUMIF(ผลิต1!$C:$C,'รับ-จ่าย ประจำวัน'!$B195,ผลิต1!AE:AE)+SUMIF(ผลิต2!$C:$C,'รับ-จ่าย ประจำวัน'!$B195,ผลิต2!AE:AE)+SUMIF(เส้นแต่งหน้าขนมเค้ก!$C:$C,'รับ-จ่าย ประจำวัน'!$B195,เส้นแต่งหน้าขนมเค้ก!AE:AE)+SUMIF(แพ็ค!$C:$C,'รับ-จ่าย ประจำวัน'!$B195,แพ็ค!AE:AE)+SUMIF(ธุรการ!$C:$C,'รับ-จ่าย ประจำวัน'!$B195,ธุรการ!AE:AE)+SUMIF(เส้นแต่งหน้าขนมปัง!$C:$C,'รับ-จ่าย ประจำวัน'!$B195,เส้นแต่งหน้าขนมปัง!AE:AE)+SUMIF('วางแผนBC,CJ'!$C:$C,'รับ-จ่าย ประจำวัน'!$B195,'วางแผนBC,CJ'!AE:AE)+SUMIF(RD!$C:$C,'รับ-จ่าย ประจำวัน'!$B195,RD!AE:AE)+SUMIF('FG,ออนไล,คัดแยก'!$C:$C,'รับ-จ่าย ประจำวัน'!$B195,'FG,ออนไล,คัดแยก'!AE:AE)</f>
        <v>0</v>
      </c>
      <c r="BM195" s="16">
        <f>SUMIF(เตรียมส่วนผสม!$C:$C,'รับ-จ่าย ประจำวัน'!$B195,เตรียมส่วนผสม!AF:AF)+SUMIF(กวนไส้!$C:$C,'รับ-จ่าย ประจำวัน'!$B195,กวนไส้!AF:AF)+SUMIF(ผลิต1!$C:$C,'รับ-จ่าย ประจำวัน'!$B195,ผลิต1!AF:AF)+SUMIF(ผลิต2!$C:$C,'รับ-จ่าย ประจำวัน'!$B195,ผลิต2!AF:AF)+SUMIF(เส้นแต่งหน้าขนมเค้ก!$C:$C,'รับ-จ่าย ประจำวัน'!$B195,เส้นแต่งหน้าขนมเค้ก!AF:AF)+SUMIF(แพ็ค!$C:$C,'รับ-จ่าย ประจำวัน'!$B195,แพ็ค!AF:AF)+SUMIF(ธุรการ!$C:$C,'รับ-จ่าย ประจำวัน'!$B195,ธุรการ!AF:AF)+SUMIF(เส้นแต่งหน้าขนมปัง!$C:$C,'รับ-จ่าย ประจำวัน'!$B195,เส้นแต่งหน้าขนมปัง!AF:AF)+SUMIF('วางแผนBC,CJ'!$C:$C,'รับ-จ่าย ประจำวัน'!$B195,'วางแผนBC,CJ'!AF:AF)+SUMIF(RD!$C:$C,'รับ-จ่าย ประจำวัน'!$B195,RD!AF:AF)+SUMIF('FG,ออนไล,คัดแยก'!$C:$C,'รับ-จ่าย ประจำวัน'!$B195,'FG,ออนไล,คัดแยก'!AF:AF)</f>
        <v>0</v>
      </c>
      <c r="BN195" s="16">
        <f>SUMIF(เตรียมส่วนผสม!$C:$C,'รับ-จ่าย ประจำวัน'!$B195,เตรียมส่วนผสม!AG:AG)+SUMIF(กวนไส้!$C:$C,'รับ-จ่าย ประจำวัน'!$B195,กวนไส้!AG:AG)+SUMIF(ผลิต1!$C:$C,'รับ-จ่าย ประจำวัน'!$B195,ผลิต1!AG:AG)+SUMIF(ผลิต2!$C:$C,'รับ-จ่าย ประจำวัน'!$B195,ผลิต2!AG:AG)+SUMIF(เส้นแต่งหน้าขนมเค้ก!$C:$C,'รับ-จ่าย ประจำวัน'!$B195,เส้นแต่งหน้าขนมเค้ก!AG:AG)+SUMIF(แพ็ค!$C:$C,'รับ-จ่าย ประจำวัน'!$B195,แพ็ค!AG:AG)+SUMIF(ธุรการ!$C:$C,'รับ-จ่าย ประจำวัน'!$B195,ธุรการ!AG:AG)+SUMIF(เส้นแต่งหน้าขนมปัง!$C:$C,'รับ-จ่าย ประจำวัน'!$B195,เส้นแต่งหน้าขนมปัง!AG:AG)+SUMIF('วางแผนBC,CJ'!$C:$C,'รับ-จ่าย ประจำวัน'!$B195,'วางแผนBC,CJ'!AG:AG)+SUMIF(RD!$C:$C,'รับ-จ่าย ประจำวัน'!$B195,RD!AG:AG)+SUMIF('FG,ออนไล,คัดแยก'!$C:$C,'รับ-จ่าย ประจำวัน'!$B195,'FG,ออนไล,คัดแยก'!AG:AG)</f>
        <v>0</v>
      </c>
      <c r="BO195" s="16">
        <f>SUMIF(เตรียมส่วนผสม!$C:$C,'รับ-จ่าย ประจำวัน'!$B195,เตรียมส่วนผสม!AH:AH)+SUMIF(กวนไส้!$C:$C,'รับ-จ่าย ประจำวัน'!$B195,กวนไส้!AH:AH)+SUMIF(ผลิต1!$C:$C,'รับ-จ่าย ประจำวัน'!$B195,ผลิต1!AH:AH)+SUMIF(ผลิต2!$C:$C,'รับ-จ่าย ประจำวัน'!$B195,ผลิต2!AH:AH)+SUMIF(เส้นแต่งหน้าขนมเค้ก!$C:$C,'รับ-จ่าย ประจำวัน'!$B195,เส้นแต่งหน้าขนมเค้ก!AH:AH)+SUMIF(แพ็ค!$C:$C,'รับ-จ่าย ประจำวัน'!$B195,แพ็ค!AH:AH)+SUMIF(ธุรการ!$C:$C,'รับ-จ่าย ประจำวัน'!$B195,ธุรการ!AH:AH)+SUMIF(เส้นแต่งหน้าขนมปัง!$C:$C,'รับ-จ่าย ประจำวัน'!$B195,เส้นแต่งหน้าขนมปัง!AH:AH)+SUMIF('วางแผนBC,CJ'!$C:$C,'รับ-จ่าย ประจำวัน'!$B195,'วางแผนBC,CJ'!AH:AH)+SUMIF(RD!$C:$C,'รับ-จ่าย ประจำวัน'!$B195,RD!AH:AH)+SUMIF('FG,ออนไล,คัดแยก'!$C:$C,'รับ-จ่าย ประจำวัน'!$B195,'FG,ออนไล,คัดแยก'!AH:AH)</f>
        <v>0</v>
      </c>
      <c r="BP195" s="16">
        <f>SUMIF(เตรียมส่วนผสม!$C:$C,'รับ-จ่าย ประจำวัน'!$B195,เตรียมส่วนผสม!AI:AI)+SUMIF(กวนไส้!$C:$C,'รับ-จ่าย ประจำวัน'!$B195,กวนไส้!AI:AI)+SUMIF(ผลิต1!$C:$C,'รับ-จ่าย ประจำวัน'!$B195,ผลิต1!AI:AI)+SUMIF(ผลิต2!$C:$C,'รับ-จ่าย ประจำวัน'!$B195,ผลิต2!AI:AI)+SUMIF(เส้นแต่งหน้าขนมเค้ก!$C:$C,'รับ-จ่าย ประจำวัน'!$B195,เส้นแต่งหน้าขนมเค้ก!AI:AI)+SUMIF(แพ็ค!$C:$C,'รับ-จ่าย ประจำวัน'!$B195,แพ็ค!AI:AI)+SUMIF(ธุรการ!$C:$C,'รับ-จ่าย ประจำวัน'!$B195,ธุรการ!AI:AI)+SUMIF(เส้นแต่งหน้าขนมปัง!$C:$C,'รับ-จ่าย ประจำวัน'!$B195,เส้นแต่งหน้าขนมปัง!AI:AI)+SUMIF('วางแผนBC,CJ'!$C:$C,'รับ-จ่าย ประจำวัน'!$B195,'วางแผนBC,CJ'!AI:AI)+SUMIF(RD!$C:$C,'รับ-จ่าย ประจำวัน'!$B195,RD!AI:AI)+SUMIF('FG,ออนไล,คัดแยก'!$C:$C,'รับ-จ่าย ประจำวัน'!$B195,'FG,ออนไล,คัดแยก'!AI:AI)</f>
        <v>0</v>
      </c>
      <c r="BQ195" s="16">
        <f>SUMIF(เตรียมส่วนผสม!$C:$C,'รับ-จ่าย ประจำวัน'!$B195,เตรียมส่วนผสม!AJ:AJ)+SUMIF(กวนไส้!$C:$C,'รับ-จ่าย ประจำวัน'!$B195,กวนไส้!AJ:AJ)+SUMIF(ผลิต1!$C:$C,'รับ-จ่าย ประจำวัน'!$B195,ผลิต1!AJ:AJ)+SUMIF(ผลิต2!$C:$C,'รับ-จ่าย ประจำวัน'!$B195,ผลิต2!AJ:AJ)+SUMIF(เส้นแต่งหน้าขนมเค้ก!$C:$C,'รับ-จ่าย ประจำวัน'!$B195,เส้นแต่งหน้าขนมเค้ก!AJ:AJ)+SUMIF(แพ็ค!$C:$C,'รับ-จ่าย ประจำวัน'!$B195,แพ็ค!AJ:AJ)+SUMIF(ธุรการ!$C:$C,'รับ-จ่าย ประจำวัน'!$B195,ธุรการ!AJ:AJ)+SUMIF(เส้นแต่งหน้าขนมปัง!$C:$C,'รับ-จ่าย ประจำวัน'!$B195,เส้นแต่งหน้าขนมปัง!AJ:AJ)+SUMIF('วางแผนBC,CJ'!$C:$C,'รับ-จ่าย ประจำวัน'!$B195,'วางแผนBC,CJ'!AJ:AJ)+SUMIF(RD!$C:$C,'รับ-จ่าย ประจำวัน'!$B195,RD!AJ:AJ)+SUMIF('FG,ออนไล,คัดแยก'!$C:$C,'รับ-จ่าย ประจำวัน'!$B195,'FG,ออนไล,คัดแยก'!AJ:AJ)</f>
        <v>0</v>
      </c>
      <c r="BR195" s="16">
        <f>SUMIF(เตรียมส่วนผสม!$C:$C,'รับ-จ่าย ประจำวัน'!$B195,เตรียมส่วนผสม!AK:AK)+SUMIF(กวนไส้!$C:$C,'รับ-จ่าย ประจำวัน'!$B195,กวนไส้!AK:AK)+SUMIF(ผลิต1!$C:$C,'รับ-จ่าย ประจำวัน'!$B195,ผลิต1!AK:AK)+SUMIF(ผลิต2!$C:$C,'รับ-จ่าย ประจำวัน'!$B195,ผลิต2!AK:AK)+SUMIF(เส้นแต่งหน้าขนมเค้ก!$C:$C,'รับ-จ่าย ประจำวัน'!$B195,เส้นแต่งหน้าขนมเค้ก!AK:AK)+SUMIF(แพ็ค!$C:$C,'รับ-จ่าย ประจำวัน'!$B195,แพ็ค!AK:AK)+SUMIF(ธุรการ!$C:$C,'รับ-จ่าย ประจำวัน'!$B195,ธุรการ!AK:AK)+SUMIF(เส้นแต่งหน้าขนมปัง!$C:$C,'รับ-จ่าย ประจำวัน'!$B195,เส้นแต่งหน้าขนมปัง!AK:AK)+SUMIF('วางแผนBC,CJ'!$C:$C,'รับ-จ่าย ประจำวัน'!$B195,'วางแผนBC,CJ'!AK:AK)+SUMIF(RD!$C:$C,'รับ-จ่าย ประจำวัน'!$B195,RD!AK:AK)+SUMIF('FG,ออนไล,คัดแยก'!$C:$C,'รับ-จ่าย ประจำวัน'!$B195,'FG,ออนไล,คัดแยก'!AK:AK)</f>
        <v>0</v>
      </c>
      <c r="BS195" s="16">
        <f>SUMIF(เตรียมส่วนผสม!$C:$C,'รับ-จ่าย ประจำวัน'!$B195,เตรียมส่วนผสม!AL:AL)+SUMIF(กวนไส้!$C:$C,'รับ-จ่าย ประจำวัน'!$B195,กวนไส้!AL:AL)+SUMIF(ผลิต1!$C:$C,'รับ-จ่าย ประจำวัน'!$B195,ผลิต1!AL:AL)+SUMIF(ผลิต2!$C:$C,'รับ-จ่าย ประจำวัน'!$B195,ผลิต2!AL:AL)+SUMIF(เส้นแต่งหน้าขนมเค้ก!$C:$C,'รับ-จ่าย ประจำวัน'!$B195,เส้นแต่งหน้าขนมเค้ก!AL:AL)+SUMIF(แพ็ค!$C:$C,'รับ-จ่าย ประจำวัน'!$B195,แพ็ค!AL:AL)+SUMIF(ธุรการ!$C:$C,'รับ-จ่าย ประจำวัน'!$B195,ธุรการ!AL:AL)+SUMIF(เส้นแต่งหน้าขนมปัง!$C:$C,'รับ-จ่าย ประจำวัน'!$B195,เส้นแต่งหน้าขนมปัง!AL:AL)+SUMIF('วางแผนBC,CJ'!$C:$C,'รับ-จ่าย ประจำวัน'!$B195,'วางแผนBC,CJ'!AL:AL)+SUMIF(RD!$C:$C,'รับ-จ่าย ประจำวัน'!$B195,RD!AL:AL)+SUMIF('FG,ออนไล,คัดแยก'!$C:$C,'รับ-จ่าย ประจำวัน'!$B195,'FG,ออนไล,คัดแยก'!AL:AL)</f>
        <v>0</v>
      </c>
      <c r="BT195" s="18">
        <f t="shared" si="50"/>
        <v>0</v>
      </c>
      <c r="BU195" s="116"/>
      <c r="BV195" s="146">
        <f t="shared" si="51"/>
        <v>20240</v>
      </c>
      <c r="BW195" s="183">
        <v>30</v>
      </c>
      <c r="BX195" s="172">
        <f t="shared" ref="BX195:BX251" si="55">BT195/24</f>
        <v>0</v>
      </c>
      <c r="BY195" s="188" t="e">
        <f t="shared" si="53"/>
        <v>#DIV/0!</v>
      </c>
      <c r="BZ195" s="180" t="e">
        <f t="shared" ca="1" si="52"/>
        <v>#DIV/0!</v>
      </c>
      <c r="CA195" s="93"/>
      <c r="CB195" s="93"/>
      <c r="CD195" s="93"/>
      <c r="CE195" s="93"/>
      <c r="CF195" s="93"/>
      <c r="CG195" s="93"/>
      <c r="CH195" s="93"/>
      <c r="CI195" s="93"/>
      <c r="CJ195" s="94"/>
      <c r="CK195" s="9">
        <f t="shared" si="54"/>
        <v>20240</v>
      </c>
    </row>
    <row r="196" spans="1:89" hidden="1" x14ac:dyDescent="0.5">
      <c r="A196" s="149" t="s">
        <v>711</v>
      </c>
      <c r="B196" s="34">
        <v>1023101012</v>
      </c>
      <c r="C196" s="10" t="s">
        <v>2118</v>
      </c>
      <c r="D196" s="135" t="s">
        <v>91</v>
      </c>
      <c r="E196" s="11">
        <v>0</v>
      </c>
      <c r="F196" s="159"/>
      <c r="G196" s="11"/>
      <c r="H196" s="12">
        <v>5905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3"/>
      <c r="AF196" s="13"/>
      <c r="AG196" s="13"/>
      <c r="AH196" s="13"/>
      <c r="AI196" s="14"/>
      <c r="AJ196" s="14"/>
      <c r="AK196" s="14"/>
      <c r="AL196" s="14"/>
      <c r="AM196" s="14"/>
      <c r="AN196" s="15">
        <f t="shared" si="49"/>
        <v>0</v>
      </c>
      <c r="AO196" s="16">
        <f>SUMIF(เตรียมส่วนผสม!$C:$C,'รับ-จ่าย ประจำวัน'!$B196,เตรียมส่วนผสม!H:H)+SUMIF(กวนไส้!$C:$C,'รับ-จ่าย ประจำวัน'!$B196,กวนไส้!H:H)+SUMIF(ผลิต1!$C:$C,'รับ-จ่าย ประจำวัน'!$B196,ผลิต1!H:H)+SUMIF(ผลิต2!$C:$C,'รับ-จ่าย ประจำวัน'!$B196,ผลิต2!H:H)+SUMIF(เส้นแต่งหน้าขนมเค้ก!$C:$C,'รับ-จ่าย ประจำวัน'!$B196,เส้นแต่งหน้าขนมเค้ก!H:H)+SUMIF(แพ็ค!$C:$C,'รับ-จ่าย ประจำวัน'!$B196,แพ็ค!H:H)+SUMIF(ธุรการ!$C:$C,'รับ-จ่าย ประจำวัน'!$B196,ธุรการ!H:H)+SUMIF(เส้นแต่งหน้าขนมปัง!$C:$C,'รับ-จ่าย ประจำวัน'!$B196,เส้นแต่งหน้าขนมปัง!H:H)+SUMIF('วางแผนBC,CJ'!$C:$C,'รับ-จ่าย ประจำวัน'!$B196,'วางแผนBC,CJ'!H:H)+SUMIF(RD!$C:$C,'รับ-จ่าย ประจำวัน'!$B196,RD!H:H)+SUMIF('FG,ออนไล,คัดแยก'!$C:$C,'รับ-จ่าย ประจำวัน'!$B196,'FG,ออนไล,คัดแยก'!H:H)</f>
        <v>0</v>
      </c>
      <c r="AP196" s="16">
        <f>SUMIF(เตรียมส่วนผสม!$C:$C,'รับ-จ่าย ประจำวัน'!$B196,เตรียมส่วนผสม!I:I)+SUMIF(กวนไส้!$C:$C,'รับ-จ่าย ประจำวัน'!$B196,กวนไส้!I:I)+SUMIF(ผลิต1!$C:$C,'รับ-จ่าย ประจำวัน'!$B196,ผลิต1!I:I)+SUMIF(ผลิต2!$C:$C,'รับ-จ่าย ประจำวัน'!$B196,ผลิต2!I:I)+SUMIF(เส้นแต่งหน้าขนมเค้ก!$C:$C,'รับ-จ่าย ประจำวัน'!$B196,เส้นแต่งหน้าขนมเค้ก!I:I)+SUMIF(แพ็ค!$C:$C,'รับ-จ่าย ประจำวัน'!$B196,แพ็ค!I:I)+SUMIF(ธุรการ!$C:$C,'รับ-จ่าย ประจำวัน'!$B196,ธุรการ!I:I)+SUMIF(เส้นแต่งหน้าขนมปัง!$C:$C,'รับ-จ่าย ประจำวัน'!$B196,เส้นแต่งหน้าขนมปัง!I:I)+SUMIF('วางแผนBC,CJ'!$C:$C,'รับ-จ่าย ประจำวัน'!$B196,'วางแผนBC,CJ'!I:I)+SUMIF(RD!$C:$C,'รับ-จ่าย ประจำวัน'!$B196,RD!I:I)+SUMIF('FG,ออนไล,คัดแยก'!$C:$C,'รับ-จ่าย ประจำวัน'!$B196,'FG,ออนไล,คัดแยก'!I:I)</f>
        <v>0</v>
      </c>
      <c r="AQ196" s="16">
        <f>SUMIF(เตรียมส่วนผสม!$C:$C,'รับ-จ่าย ประจำวัน'!$B196,เตรียมส่วนผสม!J:J)+SUMIF(กวนไส้!$C:$C,'รับ-จ่าย ประจำวัน'!$B196,กวนไส้!J:J)+SUMIF(ผลิต1!$C:$C,'รับ-จ่าย ประจำวัน'!$B196,ผลิต1!J:J)+SUMIF(ผลิต2!$C:$C,'รับ-จ่าย ประจำวัน'!$B196,ผลิต2!J:J)+SUMIF(เส้นแต่งหน้าขนมเค้ก!$C:$C,'รับ-จ่าย ประจำวัน'!$B196,เส้นแต่งหน้าขนมเค้ก!J:J)+SUMIF(แพ็ค!$C:$C,'รับ-จ่าย ประจำวัน'!$B196,แพ็ค!J:J)+SUMIF(ธุรการ!$C:$C,'รับ-จ่าย ประจำวัน'!$B196,ธุรการ!J:J)+SUMIF(เส้นแต่งหน้าขนมปัง!$C:$C,'รับ-จ่าย ประจำวัน'!$B196,เส้นแต่งหน้าขนมปัง!J:J)+SUMIF('วางแผนBC,CJ'!$C:$C,'รับ-จ่าย ประจำวัน'!$B196,'วางแผนBC,CJ'!J:J)+SUMIF(RD!$C:$C,'รับ-จ่าย ประจำวัน'!$B196,RD!J:J)+SUMIF('FG,ออนไล,คัดแยก'!$C:$C,'รับ-จ่าย ประจำวัน'!$B196,'FG,ออนไล,คัดแยก'!J:J)</f>
        <v>0</v>
      </c>
      <c r="AR196" s="16">
        <f>SUMIF(เตรียมส่วนผสม!$C:$C,'รับ-จ่าย ประจำวัน'!$B196,เตรียมส่วนผสม!K:K)+SUMIF(กวนไส้!$C:$C,'รับ-จ่าย ประจำวัน'!$B196,กวนไส้!K:K)+SUMIF(ผลิต1!$C:$C,'รับ-จ่าย ประจำวัน'!$B196,ผลิต1!K:K)+SUMIF(ผลิต2!$C:$C,'รับ-จ่าย ประจำวัน'!$B196,ผลิต2!K:K)+SUMIF(เส้นแต่งหน้าขนมเค้ก!$C:$C,'รับ-จ่าย ประจำวัน'!$B196,เส้นแต่งหน้าขนมเค้ก!K:K)+SUMIF(แพ็ค!$C:$C,'รับ-จ่าย ประจำวัน'!$B196,แพ็ค!K:K)+SUMIF(ธุรการ!$C:$C,'รับ-จ่าย ประจำวัน'!$B196,ธุรการ!K:K)+SUMIF(เส้นแต่งหน้าขนมปัง!$C:$C,'รับ-จ่าย ประจำวัน'!$B196,เส้นแต่งหน้าขนมปัง!K:K)+SUMIF('วางแผนBC,CJ'!$C:$C,'รับ-จ่าย ประจำวัน'!$B196,'วางแผนBC,CJ'!K:K)+SUMIF(RD!$C:$C,'รับ-จ่าย ประจำวัน'!$B196,RD!K:K)+SUMIF('FG,ออนไล,คัดแยก'!$C:$C,'รับ-จ่าย ประจำวัน'!$B196,'FG,ออนไล,คัดแยก'!K:K)</f>
        <v>0</v>
      </c>
      <c r="AS196" s="16">
        <f>SUMIF(เตรียมส่วนผสม!$C:$C,'รับ-จ่าย ประจำวัน'!$B196,เตรียมส่วนผสม!L:L)+SUMIF(กวนไส้!$C:$C,'รับ-จ่าย ประจำวัน'!$B196,กวนไส้!L:L)+SUMIF(ผลิต1!$C:$C,'รับ-จ่าย ประจำวัน'!$B196,ผลิต1!L:L)+SUMIF(ผลิต2!$C:$C,'รับ-จ่าย ประจำวัน'!$B196,ผลิต2!L:L)+SUMIF(เส้นแต่งหน้าขนมเค้ก!$C:$C,'รับ-จ่าย ประจำวัน'!$B196,เส้นแต่งหน้าขนมเค้ก!L:L)+SUMIF(แพ็ค!$C:$C,'รับ-จ่าย ประจำวัน'!$B196,แพ็ค!L:L)+SUMIF(ธุรการ!$C:$C,'รับ-จ่าย ประจำวัน'!$B196,ธุรการ!L:L)+SUMIF(เส้นแต่งหน้าขนมปัง!$C:$C,'รับ-จ่าย ประจำวัน'!$B196,เส้นแต่งหน้าขนมปัง!L:L)+SUMIF('วางแผนBC,CJ'!$C:$C,'รับ-จ่าย ประจำวัน'!$B196,'วางแผนBC,CJ'!L:L)+SUMIF(RD!$C:$C,'รับ-จ่าย ประจำวัน'!$B196,RD!L:L)+SUMIF('FG,ออนไล,คัดแยก'!$C:$C,'รับ-จ่าย ประจำวัน'!$B196,'FG,ออนไล,คัดแยก'!L:L)</f>
        <v>0</v>
      </c>
      <c r="AT196" s="16">
        <f>SUMIF(เตรียมส่วนผสม!$C:$C,'รับ-จ่าย ประจำวัน'!$B196,เตรียมส่วนผสม!M:M)+SUMIF(กวนไส้!$C:$C,'รับ-จ่าย ประจำวัน'!$B196,กวนไส้!M:M)+SUMIF(ผลิต1!$C:$C,'รับ-จ่าย ประจำวัน'!$B196,ผลิต1!M:M)+SUMIF(ผลิต2!$C:$C,'รับ-จ่าย ประจำวัน'!$B196,ผลิต2!M:M)+SUMIF(เส้นแต่งหน้าขนมเค้ก!$C:$C,'รับ-จ่าย ประจำวัน'!$B196,เส้นแต่งหน้าขนมเค้ก!M:M)+SUMIF(แพ็ค!$C:$C,'รับ-จ่าย ประจำวัน'!$B196,แพ็ค!M:M)+SUMIF(ธุรการ!$C:$C,'รับ-จ่าย ประจำวัน'!$B196,ธุรการ!M:M)+SUMIF(เส้นแต่งหน้าขนมปัง!$C:$C,'รับ-จ่าย ประจำวัน'!$B196,เส้นแต่งหน้าขนมปัง!M:M)+SUMIF('วางแผนBC,CJ'!$C:$C,'รับ-จ่าย ประจำวัน'!$B196,'วางแผนBC,CJ'!M:M)+SUMIF(RD!$C:$C,'รับ-จ่าย ประจำวัน'!$B196,RD!M:M)+SUMIF('FG,ออนไล,คัดแยก'!$C:$C,'รับ-จ่าย ประจำวัน'!$B196,'FG,ออนไล,คัดแยก'!M:M)</f>
        <v>0</v>
      </c>
      <c r="AU196" s="16">
        <f>SUMIF(เตรียมส่วนผสม!$C:$C,'รับ-จ่าย ประจำวัน'!$B196,เตรียมส่วนผสม!N:N)+SUMIF(กวนไส้!$C:$C,'รับ-จ่าย ประจำวัน'!$B196,กวนไส้!N:N)+SUMIF(ผลิต1!$C:$C,'รับ-จ่าย ประจำวัน'!$B196,ผลิต1!N:N)+SUMIF(ผลิต2!$C:$C,'รับ-จ่าย ประจำวัน'!$B196,ผลิต2!N:N)+SUMIF(เส้นแต่งหน้าขนมเค้ก!$C:$C,'รับ-จ่าย ประจำวัน'!$B196,เส้นแต่งหน้าขนมเค้ก!N:N)+SUMIF(แพ็ค!$C:$C,'รับ-จ่าย ประจำวัน'!$B196,แพ็ค!N:N)+SUMIF(ธุรการ!$C:$C,'รับ-จ่าย ประจำวัน'!$B196,ธุรการ!N:N)+SUMIF(เส้นแต่งหน้าขนมปัง!$C:$C,'รับ-จ่าย ประจำวัน'!$B196,เส้นแต่งหน้าขนมปัง!N:N)+SUMIF('วางแผนBC,CJ'!$C:$C,'รับ-จ่าย ประจำวัน'!$B196,'วางแผนBC,CJ'!N:N)+SUMIF(RD!$C:$C,'รับ-จ่าย ประจำวัน'!$B196,RD!N:N)+SUMIF('FG,ออนไล,คัดแยก'!$C:$C,'รับ-จ่าย ประจำวัน'!$B196,'FG,ออนไล,คัดแยก'!N:N)</f>
        <v>0</v>
      </c>
      <c r="AV196" s="16">
        <f>SUMIF(เตรียมส่วนผสม!$C:$C,'รับ-จ่าย ประจำวัน'!$B196,เตรียมส่วนผสม!O:O)+SUMIF(กวนไส้!$C:$C,'รับ-จ่าย ประจำวัน'!$B196,กวนไส้!O:O)+SUMIF(ผลิต1!$C:$C,'รับ-จ่าย ประจำวัน'!$B196,ผลิต1!O:O)+SUMIF(ผลิต2!$C:$C,'รับ-จ่าย ประจำวัน'!$B196,ผลิต2!O:O)+SUMIF(เส้นแต่งหน้าขนมเค้ก!$C:$C,'รับ-จ่าย ประจำวัน'!$B196,เส้นแต่งหน้าขนมเค้ก!O:O)+SUMIF(แพ็ค!$C:$C,'รับ-จ่าย ประจำวัน'!$B196,แพ็ค!O:O)+SUMIF(ธุรการ!$C:$C,'รับ-จ่าย ประจำวัน'!$B196,ธุรการ!O:O)+SUMIF(เส้นแต่งหน้าขนมปัง!$C:$C,'รับ-จ่าย ประจำวัน'!$B196,เส้นแต่งหน้าขนมปัง!O:O)+SUMIF('วางแผนBC,CJ'!$C:$C,'รับ-จ่าย ประจำวัน'!$B196,'วางแผนBC,CJ'!O:O)+SUMIF(RD!$C:$C,'รับ-จ่าย ประจำวัน'!$B196,RD!O:O)+SUMIF('FG,ออนไล,คัดแยก'!$C:$C,'รับ-จ่าย ประจำวัน'!$B196,'FG,ออนไล,คัดแยก'!O:O)</f>
        <v>0</v>
      </c>
      <c r="AW196" s="16">
        <f>SUMIF(เตรียมส่วนผสม!$C:$C,'รับ-จ่าย ประจำวัน'!$B196,เตรียมส่วนผสม!P:P)+SUMIF(กวนไส้!$C:$C,'รับ-จ่าย ประจำวัน'!$B196,กวนไส้!P:P)+SUMIF(ผลิต1!$C:$C,'รับ-จ่าย ประจำวัน'!$B196,ผลิต1!P:P)+SUMIF(ผลิต2!$C:$C,'รับ-จ่าย ประจำวัน'!$B196,ผลิต2!P:P)+SUMIF(เส้นแต่งหน้าขนมเค้ก!$C:$C,'รับ-จ่าย ประจำวัน'!$B196,เส้นแต่งหน้าขนมเค้ก!P:P)+SUMIF(แพ็ค!$C:$C,'รับ-จ่าย ประจำวัน'!$B196,แพ็ค!P:P)+SUMIF(ธุรการ!$C:$C,'รับ-จ่าย ประจำวัน'!$B196,ธุรการ!P:P)+SUMIF(เส้นแต่งหน้าขนมปัง!$C:$C,'รับ-จ่าย ประจำวัน'!$B196,เส้นแต่งหน้าขนมปัง!P:P)+SUMIF('วางแผนBC,CJ'!$C:$C,'รับ-จ่าย ประจำวัน'!$B196,'วางแผนBC,CJ'!P:P)+SUMIF(RD!$C:$C,'รับ-จ่าย ประจำวัน'!$B196,RD!P:P)+SUMIF('FG,ออนไล,คัดแยก'!$C:$C,'รับ-จ่าย ประจำวัน'!$B196,'FG,ออนไล,คัดแยก'!P:P)</f>
        <v>0</v>
      </c>
      <c r="AX196" s="16">
        <f>SUMIF(เตรียมส่วนผสม!$C:$C,'รับ-จ่าย ประจำวัน'!$B196,เตรียมส่วนผสม!Q:Q)+SUMIF(กวนไส้!$C:$C,'รับ-จ่าย ประจำวัน'!$B196,กวนไส้!Q:Q)+SUMIF(ผลิต1!$C:$C,'รับ-จ่าย ประจำวัน'!$B196,ผลิต1!Q:Q)+SUMIF(ผลิต2!$C:$C,'รับ-จ่าย ประจำวัน'!$B196,ผลิต2!Q:Q)+SUMIF(เส้นแต่งหน้าขนมเค้ก!$C:$C,'รับ-จ่าย ประจำวัน'!$B196,เส้นแต่งหน้าขนมเค้ก!Q:Q)+SUMIF(แพ็ค!$C:$C,'รับ-จ่าย ประจำวัน'!$B196,แพ็ค!Q:Q)+SUMIF(ธุรการ!$C:$C,'รับ-จ่าย ประจำวัน'!$B196,ธุรการ!Q:Q)+SUMIF(เส้นแต่งหน้าขนมปัง!$C:$C,'รับ-จ่าย ประจำวัน'!$B196,เส้นแต่งหน้าขนมปัง!Q:Q)+SUMIF('วางแผนBC,CJ'!$C:$C,'รับ-จ่าย ประจำวัน'!$B196,'วางแผนBC,CJ'!Q:Q)+SUMIF(RD!$C:$C,'รับ-จ่าย ประจำวัน'!$B196,RD!Q:Q)+SUMIF('FG,ออนไล,คัดแยก'!$C:$C,'รับ-จ่าย ประจำวัน'!$B196,'FG,ออนไล,คัดแยก'!Q:Q)</f>
        <v>0</v>
      </c>
      <c r="AY196" s="16">
        <f>SUMIF(เตรียมส่วนผสม!$C:$C,'รับ-จ่าย ประจำวัน'!$B196,เตรียมส่วนผสม!R:R)+SUMIF(กวนไส้!$C:$C,'รับ-จ่าย ประจำวัน'!$B196,กวนไส้!R:R)+SUMIF(ผลิต1!$C:$C,'รับ-จ่าย ประจำวัน'!$B196,ผลิต1!R:R)+SUMIF(ผลิต2!$C:$C,'รับ-จ่าย ประจำวัน'!$B196,ผลิต2!R:R)+SUMIF(เส้นแต่งหน้าขนมเค้ก!$C:$C,'รับ-จ่าย ประจำวัน'!$B196,เส้นแต่งหน้าขนมเค้ก!R:R)+SUMIF(แพ็ค!$C:$C,'รับ-จ่าย ประจำวัน'!$B196,แพ็ค!R:R)+SUMIF(ธุรการ!$C:$C,'รับ-จ่าย ประจำวัน'!$B196,ธุรการ!R:R)+SUMIF(เส้นแต่งหน้าขนมปัง!$C:$C,'รับ-จ่าย ประจำวัน'!$B196,เส้นแต่งหน้าขนมปัง!R:R)+SUMIF('วางแผนBC,CJ'!$C:$C,'รับ-จ่าย ประจำวัน'!$B196,'วางแผนBC,CJ'!R:R)+SUMIF(RD!$C:$C,'รับ-จ่าย ประจำวัน'!$B196,RD!R:R)+SUMIF('FG,ออนไล,คัดแยก'!$C:$C,'รับ-จ่าย ประจำวัน'!$B196,'FG,ออนไล,คัดแยก'!R:R)</f>
        <v>0</v>
      </c>
      <c r="AZ196" s="16">
        <f>SUMIF(เตรียมส่วนผสม!$C:$C,'รับ-จ่าย ประจำวัน'!$B196,เตรียมส่วนผสม!S:S)+SUMIF(กวนไส้!$C:$C,'รับ-จ่าย ประจำวัน'!$B196,กวนไส้!S:S)+SUMIF(ผลิต1!$C:$C,'รับ-จ่าย ประจำวัน'!$B196,ผลิต1!S:S)+SUMIF(ผลิต2!$C:$C,'รับ-จ่าย ประจำวัน'!$B196,ผลิต2!S:S)+SUMIF(เส้นแต่งหน้าขนมเค้ก!$C:$C,'รับ-จ่าย ประจำวัน'!$B196,เส้นแต่งหน้าขนมเค้ก!S:S)+SUMIF(แพ็ค!$C:$C,'รับ-จ่าย ประจำวัน'!$B196,แพ็ค!S:S)+SUMIF(ธุรการ!$C:$C,'รับ-จ่าย ประจำวัน'!$B196,ธุรการ!S:S)+SUMIF(เส้นแต่งหน้าขนมปัง!$C:$C,'รับ-จ่าย ประจำวัน'!$B196,เส้นแต่งหน้าขนมปัง!S:S)+SUMIF('วางแผนBC,CJ'!$C:$C,'รับ-จ่าย ประจำวัน'!$B196,'วางแผนBC,CJ'!S:S)+SUMIF(RD!$C:$C,'รับ-จ่าย ประจำวัน'!$B196,RD!S:S)+SUMIF('FG,ออนไล,คัดแยก'!$C:$C,'รับ-จ่าย ประจำวัน'!$B196,'FG,ออนไล,คัดแยก'!S:S)</f>
        <v>0</v>
      </c>
      <c r="BA196" s="16">
        <f>SUMIF(เตรียมส่วนผสม!$C:$C,'รับ-จ่าย ประจำวัน'!$B196,เตรียมส่วนผสม!T:T)+SUMIF(กวนไส้!$C:$C,'รับ-จ่าย ประจำวัน'!$B196,กวนไส้!T:T)+SUMIF(ผลิต1!$C:$C,'รับ-จ่าย ประจำวัน'!$B196,ผลิต1!T:T)+SUMIF(ผลิต2!$C:$C,'รับ-จ่าย ประจำวัน'!$B196,ผลิต2!T:T)+SUMIF(เส้นแต่งหน้าขนมเค้ก!$C:$C,'รับ-จ่าย ประจำวัน'!$B196,เส้นแต่งหน้าขนมเค้ก!T:T)+SUMIF(แพ็ค!$C:$C,'รับ-จ่าย ประจำวัน'!$B196,แพ็ค!T:T)+SUMIF(ธุรการ!$C:$C,'รับ-จ่าย ประจำวัน'!$B196,ธุรการ!T:T)+SUMIF(เส้นแต่งหน้าขนมปัง!$C:$C,'รับ-จ่าย ประจำวัน'!$B196,เส้นแต่งหน้าขนมปัง!T:T)+SUMIF('วางแผนBC,CJ'!$C:$C,'รับ-จ่าย ประจำวัน'!$B196,'วางแผนBC,CJ'!T:T)+SUMIF(RD!$C:$C,'รับ-จ่าย ประจำวัน'!$B196,RD!T:T)+SUMIF('FG,ออนไล,คัดแยก'!$C:$C,'รับ-จ่าย ประจำวัน'!$B196,'FG,ออนไล,คัดแยก'!T:T)</f>
        <v>0</v>
      </c>
      <c r="BB196" s="16">
        <f>SUMIF(เตรียมส่วนผสม!$C:$C,'รับ-จ่าย ประจำวัน'!$B196,เตรียมส่วนผสม!U:U)+SUMIF(กวนไส้!$C:$C,'รับ-จ่าย ประจำวัน'!$B196,กวนไส้!U:U)+SUMIF(ผลิต1!$C:$C,'รับ-จ่าย ประจำวัน'!$B196,ผลิต1!U:U)+SUMIF(ผลิต2!$C:$C,'รับ-จ่าย ประจำวัน'!$B196,ผลิต2!U:U)+SUMIF(เส้นแต่งหน้าขนมเค้ก!$C:$C,'รับ-จ่าย ประจำวัน'!$B196,เส้นแต่งหน้าขนมเค้ก!U:U)+SUMIF(แพ็ค!$C:$C,'รับ-จ่าย ประจำวัน'!$B196,แพ็ค!U:U)+SUMIF(ธุรการ!$C:$C,'รับ-จ่าย ประจำวัน'!$B196,ธุรการ!U:U)+SUMIF(เส้นแต่งหน้าขนมปัง!$C:$C,'รับ-จ่าย ประจำวัน'!$B196,เส้นแต่งหน้าขนมปัง!U:U)+SUMIF('วางแผนBC,CJ'!$C:$C,'รับ-จ่าย ประจำวัน'!$B196,'วางแผนBC,CJ'!U:U)+SUMIF(RD!$C:$C,'รับ-จ่าย ประจำวัน'!$B196,RD!U:U)+SUMIF('FG,ออนไล,คัดแยก'!$C:$C,'รับ-จ่าย ประจำวัน'!$B196,'FG,ออนไล,คัดแยก'!U:U)</f>
        <v>0</v>
      </c>
      <c r="BC196" s="16">
        <f>SUMIF(เตรียมส่วนผสม!$C:$C,'รับ-จ่าย ประจำวัน'!$B196,เตรียมส่วนผสม!V:V)+SUMIF(กวนไส้!$C:$C,'รับ-จ่าย ประจำวัน'!$B196,กวนไส้!V:V)+SUMIF(ผลิต1!$C:$C,'รับ-จ่าย ประจำวัน'!$B196,ผลิต1!V:V)+SUMIF(ผลิต2!$C:$C,'รับ-จ่าย ประจำวัน'!$B196,ผลิต2!V:V)+SUMIF(เส้นแต่งหน้าขนมเค้ก!$C:$C,'รับ-จ่าย ประจำวัน'!$B196,เส้นแต่งหน้าขนมเค้ก!V:V)+SUMIF(แพ็ค!$C:$C,'รับ-จ่าย ประจำวัน'!$B196,แพ็ค!V:V)+SUMIF(ธุรการ!$C:$C,'รับ-จ่าย ประจำวัน'!$B196,ธุรการ!V:V)+SUMIF(เส้นแต่งหน้าขนมปัง!$C:$C,'รับ-จ่าย ประจำวัน'!$B196,เส้นแต่งหน้าขนมปัง!V:V)+SUMIF('วางแผนBC,CJ'!$C:$C,'รับ-จ่าย ประจำวัน'!$B196,'วางแผนBC,CJ'!V:V)+SUMIF(RD!$C:$C,'รับ-จ่าย ประจำวัน'!$B196,RD!V:V)+SUMIF('FG,ออนไล,คัดแยก'!$C:$C,'รับ-จ่าย ประจำวัน'!$B196,'FG,ออนไล,คัดแยก'!V:V)</f>
        <v>0</v>
      </c>
      <c r="BD196" s="16">
        <f>SUMIF(เตรียมส่วนผสม!$C:$C,'รับ-จ่าย ประจำวัน'!$B196,เตรียมส่วนผสม!W:W)+SUMIF(กวนไส้!$C:$C,'รับ-จ่าย ประจำวัน'!$B196,กวนไส้!W:W)+SUMIF(ผลิต1!$C:$C,'รับ-จ่าย ประจำวัน'!$B196,ผลิต1!W:W)+SUMIF(ผลิต2!$C:$C,'รับ-จ่าย ประจำวัน'!$B196,ผลิต2!W:W)+SUMIF(เส้นแต่งหน้าขนมเค้ก!$C:$C,'รับ-จ่าย ประจำวัน'!$B196,เส้นแต่งหน้าขนมเค้ก!W:W)+SUMIF(แพ็ค!$C:$C,'รับ-จ่าย ประจำวัน'!$B196,แพ็ค!W:W)+SUMIF(ธุรการ!$C:$C,'รับ-จ่าย ประจำวัน'!$B196,ธุรการ!W:W)+SUMIF(เส้นแต่งหน้าขนมปัง!$C:$C,'รับ-จ่าย ประจำวัน'!$B196,เส้นแต่งหน้าขนมปัง!W:W)+SUMIF('วางแผนBC,CJ'!$C:$C,'รับ-จ่าย ประจำวัน'!$B196,'วางแผนBC,CJ'!W:W)+SUMIF(RD!$C:$C,'รับ-จ่าย ประจำวัน'!$B196,RD!W:W)+SUMIF('FG,ออนไล,คัดแยก'!$C:$C,'รับ-จ่าย ประจำวัน'!$B196,'FG,ออนไล,คัดแยก'!W:W)</f>
        <v>0</v>
      </c>
      <c r="BE196" s="16">
        <f>SUMIF(เตรียมส่วนผสม!$C:$C,'รับ-จ่าย ประจำวัน'!$B196,เตรียมส่วนผสม!X:X)+SUMIF(กวนไส้!$C:$C,'รับ-จ่าย ประจำวัน'!$B196,กวนไส้!X:X)+SUMIF(ผลิต1!$C:$C,'รับ-จ่าย ประจำวัน'!$B196,ผลิต1!X:X)+SUMIF(ผลิต2!$C:$C,'รับ-จ่าย ประจำวัน'!$B196,ผลิต2!X:X)+SUMIF(เส้นแต่งหน้าขนมเค้ก!$C:$C,'รับ-จ่าย ประจำวัน'!$B196,เส้นแต่งหน้าขนมเค้ก!X:X)+SUMIF(แพ็ค!$C:$C,'รับ-จ่าย ประจำวัน'!$B196,แพ็ค!X:X)+SUMIF(ธุรการ!$C:$C,'รับ-จ่าย ประจำวัน'!$B196,ธุรการ!X:X)+SUMIF(เส้นแต่งหน้าขนมปัง!$C:$C,'รับ-จ่าย ประจำวัน'!$B196,เส้นแต่งหน้าขนมปัง!X:X)+SUMIF('วางแผนBC,CJ'!$C:$C,'รับ-จ่าย ประจำวัน'!$B196,'วางแผนBC,CJ'!X:X)+SUMIF(RD!$C:$C,'รับ-จ่าย ประจำวัน'!$B196,RD!X:X)+SUMIF('FG,ออนไล,คัดแยก'!$C:$C,'รับ-จ่าย ประจำวัน'!$B196,'FG,ออนไล,คัดแยก'!X:X)</f>
        <v>0</v>
      </c>
      <c r="BF196" s="16">
        <f>SUMIF(เตรียมส่วนผสม!$C:$C,'รับ-จ่าย ประจำวัน'!$B196,เตรียมส่วนผสม!Y:Y)+SUMIF(กวนไส้!$C:$C,'รับ-จ่าย ประจำวัน'!$B196,กวนไส้!Y:Y)+SUMIF(ผลิต1!$C:$C,'รับ-จ่าย ประจำวัน'!$B196,ผลิต1!Y:Y)+SUMIF(ผลิต2!$C:$C,'รับ-จ่าย ประจำวัน'!$B196,ผลิต2!Y:Y)+SUMIF(เส้นแต่งหน้าขนมเค้ก!$C:$C,'รับ-จ่าย ประจำวัน'!$B196,เส้นแต่งหน้าขนมเค้ก!Y:Y)+SUMIF(แพ็ค!$C:$C,'รับ-จ่าย ประจำวัน'!$B196,แพ็ค!Y:Y)+SUMIF(ธุรการ!$C:$C,'รับ-จ่าย ประจำวัน'!$B196,ธุรการ!Y:Y)+SUMIF(เส้นแต่งหน้าขนมปัง!$C:$C,'รับ-จ่าย ประจำวัน'!$B196,เส้นแต่งหน้าขนมปัง!Y:Y)+SUMIF('วางแผนBC,CJ'!$C:$C,'รับ-จ่าย ประจำวัน'!$B196,'วางแผนBC,CJ'!Y:Y)+SUMIF(RD!$C:$C,'รับ-จ่าย ประจำวัน'!$B196,RD!Y:Y)+SUMIF('FG,ออนไล,คัดแยก'!$C:$C,'รับ-จ่าย ประจำวัน'!$B196,'FG,ออนไล,คัดแยก'!Y:Y)</f>
        <v>0</v>
      </c>
      <c r="BG196" s="16">
        <f>SUMIF(เตรียมส่วนผสม!$C:$C,'รับ-จ่าย ประจำวัน'!$B196,เตรียมส่วนผสม!Z:Z)+SUMIF(กวนไส้!$C:$C,'รับ-จ่าย ประจำวัน'!$B196,กวนไส้!Z:Z)+SUMIF(ผลิต1!$C:$C,'รับ-จ่าย ประจำวัน'!$B196,ผลิต1!Z:Z)+SUMIF(ผลิต2!$C:$C,'รับ-จ่าย ประจำวัน'!$B196,ผลิต2!Z:Z)+SUMIF(เส้นแต่งหน้าขนมเค้ก!$C:$C,'รับ-จ่าย ประจำวัน'!$B196,เส้นแต่งหน้าขนมเค้ก!Z:Z)+SUMIF(แพ็ค!$C:$C,'รับ-จ่าย ประจำวัน'!$B196,แพ็ค!Z:Z)+SUMIF(ธุรการ!$C:$C,'รับ-จ่าย ประจำวัน'!$B196,ธุรการ!Z:Z)+SUMIF(เส้นแต่งหน้าขนมปัง!$C:$C,'รับ-จ่าย ประจำวัน'!$B196,เส้นแต่งหน้าขนมปัง!Z:Z)+SUMIF('วางแผนBC,CJ'!$C:$C,'รับ-จ่าย ประจำวัน'!$B196,'วางแผนBC,CJ'!Z:Z)+SUMIF(RD!$C:$C,'รับ-จ่าย ประจำวัน'!$B196,RD!Z:Z)+SUMIF('FG,ออนไล,คัดแยก'!$C:$C,'รับ-จ่าย ประจำวัน'!$B196,'FG,ออนไล,คัดแยก'!Z:Z)</f>
        <v>0</v>
      </c>
      <c r="BH196" s="16">
        <f>SUMIF(เตรียมส่วนผสม!$C:$C,'รับ-จ่าย ประจำวัน'!$B196,เตรียมส่วนผสม!AA:AA)+SUMIF(กวนไส้!$C:$C,'รับ-จ่าย ประจำวัน'!$B196,กวนไส้!AA:AA)+SUMIF(ผลิต1!$C:$C,'รับ-จ่าย ประจำวัน'!$B196,ผลิต1!AA:AA)+SUMIF(ผลิต2!$C:$C,'รับ-จ่าย ประจำวัน'!$B196,ผลิต2!AA:AA)+SUMIF(เส้นแต่งหน้าขนมเค้ก!$C:$C,'รับ-จ่าย ประจำวัน'!$B196,เส้นแต่งหน้าขนมเค้ก!AA:AA)+SUMIF(แพ็ค!$C:$C,'รับ-จ่าย ประจำวัน'!$B196,แพ็ค!AA:AA)+SUMIF(ธุรการ!$C:$C,'รับ-จ่าย ประจำวัน'!$B196,ธุรการ!AA:AA)+SUMIF(เส้นแต่งหน้าขนมปัง!$C:$C,'รับ-จ่าย ประจำวัน'!$B196,เส้นแต่งหน้าขนมปัง!AA:AA)+SUMIF('วางแผนBC,CJ'!$C:$C,'รับ-จ่าย ประจำวัน'!$B196,'วางแผนBC,CJ'!AA:AA)+SUMIF(RD!$C:$C,'รับ-จ่าย ประจำวัน'!$B196,RD!AA:AA)+SUMIF('FG,ออนไล,คัดแยก'!$C:$C,'รับ-จ่าย ประจำวัน'!$B196,'FG,ออนไล,คัดแยก'!AA:AA)</f>
        <v>0</v>
      </c>
      <c r="BI196" s="16">
        <f>SUMIF(เตรียมส่วนผสม!$C:$C,'รับ-จ่าย ประจำวัน'!$B196,เตรียมส่วนผสม!AB:AB)+SUMIF(กวนไส้!$C:$C,'รับ-จ่าย ประจำวัน'!$B196,กวนไส้!AB:AB)+SUMIF(ผลิต1!$C:$C,'รับ-จ่าย ประจำวัน'!$B196,ผลิต1!AB:AB)+SUMIF(ผลิต2!$C:$C,'รับ-จ่าย ประจำวัน'!$B196,ผลิต2!AB:AB)+SUMIF(เส้นแต่งหน้าขนมเค้ก!$C:$C,'รับ-จ่าย ประจำวัน'!$B196,เส้นแต่งหน้าขนมเค้ก!AB:AB)+SUMIF(แพ็ค!$C:$C,'รับ-จ่าย ประจำวัน'!$B196,แพ็ค!AB:AB)+SUMIF(ธุรการ!$C:$C,'รับ-จ่าย ประจำวัน'!$B196,ธุรการ!AB:AB)+SUMIF(เส้นแต่งหน้าขนมปัง!$C:$C,'รับ-จ่าย ประจำวัน'!$B196,เส้นแต่งหน้าขนมปัง!AB:AB)+SUMIF('วางแผนBC,CJ'!$C:$C,'รับ-จ่าย ประจำวัน'!$B196,'วางแผนBC,CJ'!AB:AB)+SUMIF(RD!$C:$C,'รับ-จ่าย ประจำวัน'!$B196,RD!AB:AB)+SUMIF('FG,ออนไล,คัดแยก'!$C:$C,'รับ-จ่าย ประจำวัน'!$B196,'FG,ออนไล,คัดแยก'!AB:AB)</f>
        <v>0</v>
      </c>
      <c r="BJ196" s="16">
        <f>SUMIF(เตรียมส่วนผสม!$C:$C,'รับ-จ่าย ประจำวัน'!$B196,เตรียมส่วนผสม!AC:AC)+SUMIF(กวนไส้!$C:$C,'รับ-จ่าย ประจำวัน'!$B196,กวนไส้!AC:AC)+SUMIF(ผลิต1!$C:$C,'รับ-จ่าย ประจำวัน'!$B196,ผลิต1!AC:AC)+SUMIF(ผลิต2!$C:$C,'รับ-จ่าย ประจำวัน'!$B196,ผลิต2!AC:AC)+SUMIF(เส้นแต่งหน้าขนมเค้ก!$C:$C,'รับ-จ่าย ประจำวัน'!$B196,เส้นแต่งหน้าขนมเค้ก!AC:AC)+SUMIF(แพ็ค!$C:$C,'รับ-จ่าย ประจำวัน'!$B196,แพ็ค!AC:AC)+SUMIF(ธุรการ!$C:$C,'รับ-จ่าย ประจำวัน'!$B196,ธุรการ!AC:AC)+SUMIF(เส้นแต่งหน้าขนมปัง!$C:$C,'รับ-จ่าย ประจำวัน'!$B196,เส้นแต่งหน้าขนมปัง!AC:AC)+SUMIF('วางแผนBC,CJ'!$C:$C,'รับ-จ่าย ประจำวัน'!$B196,'วางแผนBC,CJ'!AC:AC)+SUMIF(RD!$C:$C,'รับ-จ่าย ประจำวัน'!$B196,RD!AC:AC)+SUMIF('FG,ออนไล,คัดแยก'!$C:$C,'รับ-จ่าย ประจำวัน'!$B196,'FG,ออนไล,คัดแยก'!AC:AC)</f>
        <v>0</v>
      </c>
      <c r="BK196" s="16">
        <f>SUMIF(เตรียมส่วนผสม!$C:$C,'รับ-จ่าย ประจำวัน'!$B196,เตรียมส่วนผสม!AD:AD)+SUMIF(กวนไส้!$C:$C,'รับ-จ่าย ประจำวัน'!$B196,กวนไส้!AD:AD)+SUMIF(ผลิต1!$C:$C,'รับ-จ่าย ประจำวัน'!$B196,ผลิต1!AD:AD)+SUMIF(ผลิต2!$C:$C,'รับ-จ่าย ประจำวัน'!$B196,ผลิต2!AD:AD)+SUMIF(เส้นแต่งหน้าขนมเค้ก!$C:$C,'รับ-จ่าย ประจำวัน'!$B196,เส้นแต่งหน้าขนมเค้ก!AD:AD)+SUMIF(แพ็ค!$C:$C,'รับ-จ่าย ประจำวัน'!$B196,แพ็ค!AD:AD)+SUMIF(ธุรการ!$C:$C,'รับ-จ่าย ประจำวัน'!$B196,ธุรการ!AD:AD)+SUMIF(เส้นแต่งหน้าขนมปัง!$C:$C,'รับ-จ่าย ประจำวัน'!$B196,เส้นแต่งหน้าขนมปัง!AD:AD)+SUMIF('วางแผนBC,CJ'!$C:$C,'รับ-จ่าย ประจำวัน'!$B196,'วางแผนBC,CJ'!AD:AD)+SUMIF(RD!$C:$C,'รับ-จ่าย ประจำวัน'!$B196,RD!AD:AD)+SUMIF('FG,ออนไล,คัดแยก'!$C:$C,'รับ-จ่าย ประจำวัน'!$B196,'FG,ออนไล,คัดแยก'!AD:AD)</f>
        <v>0</v>
      </c>
      <c r="BL196" s="16">
        <f>SUMIF(เตรียมส่วนผสม!$C:$C,'รับ-จ่าย ประจำวัน'!$B196,เตรียมส่วนผสม!AE:AE)+SUMIF(กวนไส้!$C:$C,'รับ-จ่าย ประจำวัน'!$B196,กวนไส้!AE:AE)+SUMIF(ผลิต1!$C:$C,'รับ-จ่าย ประจำวัน'!$B196,ผลิต1!AE:AE)+SUMIF(ผลิต2!$C:$C,'รับ-จ่าย ประจำวัน'!$B196,ผลิต2!AE:AE)+SUMIF(เส้นแต่งหน้าขนมเค้ก!$C:$C,'รับ-จ่าย ประจำวัน'!$B196,เส้นแต่งหน้าขนมเค้ก!AE:AE)+SUMIF(แพ็ค!$C:$C,'รับ-จ่าย ประจำวัน'!$B196,แพ็ค!AE:AE)+SUMIF(ธุรการ!$C:$C,'รับ-จ่าย ประจำวัน'!$B196,ธุรการ!AE:AE)+SUMIF(เส้นแต่งหน้าขนมปัง!$C:$C,'รับ-จ่าย ประจำวัน'!$B196,เส้นแต่งหน้าขนมปัง!AE:AE)+SUMIF('วางแผนBC,CJ'!$C:$C,'รับ-จ่าย ประจำวัน'!$B196,'วางแผนBC,CJ'!AE:AE)+SUMIF(RD!$C:$C,'รับ-จ่าย ประจำวัน'!$B196,RD!AE:AE)+SUMIF('FG,ออนไล,คัดแยก'!$C:$C,'รับ-จ่าย ประจำวัน'!$B196,'FG,ออนไล,คัดแยก'!AE:AE)</f>
        <v>0</v>
      </c>
      <c r="BM196" s="16">
        <f>SUMIF(เตรียมส่วนผสม!$C:$C,'รับ-จ่าย ประจำวัน'!$B196,เตรียมส่วนผสม!AF:AF)+SUMIF(กวนไส้!$C:$C,'รับ-จ่าย ประจำวัน'!$B196,กวนไส้!AF:AF)+SUMIF(ผลิต1!$C:$C,'รับ-จ่าย ประจำวัน'!$B196,ผลิต1!AF:AF)+SUMIF(ผลิต2!$C:$C,'รับ-จ่าย ประจำวัน'!$B196,ผลิต2!AF:AF)+SUMIF(เส้นแต่งหน้าขนมเค้ก!$C:$C,'รับ-จ่าย ประจำวัน'!$B196,เส้นแต่งหน้าขนมเค้ก!AF:AF)+SUMIF(แพ็ค!$C:$C,'รับ-จ่าย ประจำวัน'!$B196,แพ็ค!AF:AF)+SUMIF(ธุรการ!$C:$C,'รับ-จ่าย ประจำวัน'!$B196,ธุรการ!AF:AF)+SUMIF(เส้นแต่งหน้าขนมปัง!$C:$C,'รับ-จ่าย ประจำวัน'!$B196,เส้นแต่งหน้าขนมปัง!AF:AF)+SUMIF('วางแผนBC,CJ'!$C:$C,'รับ-จ่าย ประจำวัน'!$B196,'วางแผนBC,CJ'!AF:AF)+SUMIF(RD!$C:$C,'รับ-จ่าย ประจำวัน'!$B196,RD!AF:AF)+SUMIF('FG,ออนไล,คัดแยก'!$C:$C,'รับ-จ่าย ประจำวัน'!$B196,'FG,ออนไล,คัดแยก'!AF:AF)</f>
        <v>0</v>
      </c>
      <c r="BN196" s="16">
        <f>SUMIF(เตรียมส่วนผสม!$C:$C,'รับ-จ่าย ประจำวัน'!$B196,เตรียมส่วนผสม!AG:AG)+SUMIF(กวนไส้!$C:$C,'รับ-จ่าย ประจำวัน'!$B196,กวนไส้!AG:AG)+SUMIF(ผลิต1!$C:$C,'รับ-จ่าย ประจำวัน'!$B196,ผลิต1!AG:AG)+SUMIF(ผลิต2!$C:$C,'รับ-จ่าย ประจำวัน'!$B196,ผลิต2!AG:AG)+SUMIF(เส้นแต่งหน้าขนมเค้ก!$C:$C,'รับ-จ่าย ประจำวัน'!$B196,เส้นแต่งหน้าขนมเค้ก!AG:AG)+SUMIF(แพ็ค!$C:$C,'รับ-จ่าย ประจำวัน'!$B196,แพ็ค!AG:AG)+SUMIF(ธุรการ!$C:$C,'รับ-จ่าย ประจำวัน'!$B196,ธุรการ!AG:AG)+SUMIF(เส้นแต่งหน้าขนมปัง!$C:$C,'รับ-จ่าย ประจำวัน'!$B196,เส้นแต่งหน้าขนมปัง!AG:AG)+SUMIF('วางแผนBC,CJ'!$C:$C,'รับ-จ่าย ประจำวัน'!$B196,'วางแผนBC,CJ'!AG:AG)+SUMIF(RD!$C:$C,'รับ-จ่าย ประจำวัน'!$B196,RD!AG:AG)+SUMIF('FG,ออนไล,คัดแยก'!$C:$C,'รับ-จ่าย ประจำวัน'!$B196,'FG,ออนไล,คัดแยก'!AG:AG)</f>
        <v>0</v>
      </c>
      <c r="BO196" s="16">
        <f>SUMIF(เตรียมส่วนผสม!$C:$C,'รับ-จ่าย ประจำวัน'!$B196,เตรียมส่วนผสม!AH:AH)+SUMIF(กวนไส้!$C:$C,'รับ-จ่าย ประจำวัน'!$B196,กวนไส้!AH:AH)+SUMIF(ผลิต1!$C:$C,'รับ-จ่าย ประจำวัน'!$B196,ผลิต1!AH:AH)+SUMIF(ผลิต2!$C:$C,'รับ-จ่าย ประจำวัน'!$B196,ผลิต2!AH:AH)+SUMIF(เส้นแต่งหน้าขนมเค้ก!$C:$C,'รับ-จ่าย ประจำวัน'!$B196,เส้นแต่งหน้าขนมเค้ก!AH:AH)+SUMIF(แพ็ค!$C:$C,'รับ-จ่าย ประจำวัน'!$B196,แพ็ค!AH:AH)+SUMIF(ธุรการ!$C:$C,'รับ-จ่าย ประจำวัน'!$B196,ธุรการ!AH:AH)+SUMIF(เส้นแต่งหน้าขนมปัง!$C:$C,'รับ-จ่าย ประจำวัน'!$B196,เส้นแต่งหน้าขนมปัง!AH:AH)+SUMIF('วางแผนBC,CJ'!$C:$C,'รับ-จ่าย ประจำวัน'!$B196,'วางแผนBC,CJ'!AH:AH)+SUMIF(RD!$C:$C,'รับ-จ่าย ประจำวัน'!$B196,RD!AH:AH)+SUMIF('FG,ออนไล,คัดแยก'!$C:$C,'รับ-จ่าย ประจำวัน'!$B196,'FG,ออนไล,คัดแยก'!AH:AH)</f>
        <v>0</v>
      </c>
      <c r="BP196" s="16">
        <f>SUMIF(เตรียมส่วนผสม!$C:$C,'รับ-จ่าย ประจำวัน'!$B196,เตรียมส่วนผสม!AI:AI)+SUMIF(กวนไส้!$C:$C,'รับ-จ่าย ประจำวัน'!$B196,กวนไส้!AI:AI)+SUMIF(ผลิต1!$C:$C,'รับ-จ่าย ประจำวัน'!$B196,ผลิต1!AI:AI)+SUMIF(ผลิต2!$C:$C,'รับ-จ่าย ประจำวัน'!$B196,ผลิต2!AI:AI)+SUMIF(เส้นแต่งหน้าขนมเค้ก!$C:$C,'รับ-จ่าย ประจำวัน'!$B196,เส้นแต่งหน้าขนมเค้ก!AI:AI)+SUMIF(แพ็ค!$C:$C,'รับ-จ่าย ประจำวัน'!$B196,แพ็ค!AI:AI)+SUMIF(ธุรการ!$C:$C,'รับ-จ่าย ประจำวัน'!$B196,ธุรการ!AI:AI)+SUMIF(เส้นแต่งหน้าขนมปัง!$C:$C,'รับ-จ่าย ประจำวัน'!$B196,เส้นแต่งหน้าขนมปัง!AI:AI)+SUMIF('วางแผนBC,CJ'!$C:$C,'รับ-จ่าย ประจำวัน'!$B196,'วางแผนBC,CJ'!AI:AI)+SUMIF(RD!$C:$C,'รับ-จ่าย ประจำวัน'!$B196,RD!AI:AI)+SUMIF('FG,ออนไล,คัดแยก'!$C:$C,'รับ-จ่าย ประจำวัน'!$B196,'FG,ออนไล,คัดแยก'!AI:AI)</f>
        <v>0</v>
      </c>
      <c r="BQ196" s="16">
        <f>SUMIF(เตรียมส่วนผสม!$C:$C,'รับ-จ่าย ประจำวัน'!$B196,เตรียมส่วนผสม!AJ:AJ)+SUMIF(กวนไส้!$C:$C,'รับ-จ่าย ประจำวัน'!$B196,กวนไส้!AJ:AJ)+SUMIF(ผลิต1!$C:$C,'รับ-จ่าย ประจำวัน'!$B196,ผลิต1!AJ:AJ)+SUMIF(ผลิต2!$C:$C,'รับ-จ่าย ประจำวัน'!$B196,ผลิต2!AJ:AJ)+SUMIF(เส้นแต่งหน้าขนมเค้ก!$C:$C,'รับ-จ่าย ประจำวัน'!$B196,เส้นแต่งหน้าขนมเค้ก!AJ:AJ)+SUMIF(แพ็ค!$C:$C,'รับ-จ่าย ประจำวัน'!$B196,แพ็ค!AJ:AJ)+SUMIF(ธุรการ!$C:$C,'รับ-จ่าย ประจำวัน'!$B196,ธุรการ!AJ:AJ)+SUMIF(เส้นแต่งหน้าขนมปัง!$C:$C,'รับ-จ่าย ประจำวัน'!$B196,เส้นแต่งหน้าขนมปัง!AJ:AJ)+SUMIF('วางแผนBC,CJ'!$C:$C,'รับ-จ่าย ประจำวัน'!$B196,'วางแผนBC,CJ'!AJ:AJ)+SUMIF(RD!$C:$C,'รับ-จ่าย ประจำวัน'!$B196,RD!AJ:AJ)+SUMIF('FG,ออนไล,คัดแยก'!$C:$C,'รับ-จ่าย ประจำวัน'!$B196,'FG,ออนไล,คัดแยก'!AJ:AJ)</f>
        <v>0</v>
      </c>
      <c r="BR196" s="16">
        <f>SUMIF(เตรียมส่วนผสม!$C:$C,'รับ-จ่าย ประจำวัน'!$B196,เตรียมส่วนผสม!AK:AK)+SUMIF(กวนไส้!$C:$C,'รับ-จ่าย ประจำวัน'!$B196,กวนไส้!AK:AK)+SUMIF(ผลิต1!$C:$C,'รับ-จ่าย ประจำวัน'!$B196,ผลิต1!AK:AK)+SUMIF(ผลิต2!$C:$C,'รับ-จ่าย ประจำวัน'!$B196,ผลิต2!AK:AK)+SUMIF(เส้นแต่งหน้าขนมเค้ก!$C:$C,'รับ-จ่าย ประจำวัน'!$B196,เส้นแต่งหน้าขนมเค้ก!AK:AK)+SUMIF(แพ็ค!$C:$C,'รับ-จ่าย ประจำวัน'!$B196,แพ็ค!AK:AK)+SUMIF(ธุรการ!$C:$C,'รับ-จ่าย ประจำวัน'!$B196,ธุรการ!AK:AK)+SUMIF(เส้นแต่งหน้าขนมปัง!$C:$C,'รับ-จ่าย ประจำวัน'!$B196,เส้นแต่งหน้าขนมปัง!AK:AK)+SUMIF('วางแผนBC,CJ'!$C:$C,'รับ-จ่าย ประจำวัน'!$B196,'วางแผนBC,CJ'!AK:AK)+SUMIF(RD!$C:$C,'รับ-จ่าย ประจำวัน'!$B196,RD!AK:AK)+SUMIF('FG,ออนไล,คัดแยก'!$C:$C,'รับ-จ่าย ประจำวัน'!$B196,'FG,ออนไล,คัดแยก'!AK:AK)</f>
        <v>0</v>
      </c>
      <c r="BS196" s="16">
        <f>SUMIF(เตรียมส่วนผสม!$C:$C,'รับ-จ่าย ประจำวัน'!$B196,เตรียมส่วนผสม!AL:AL)+SUMIF(กวนไส้!$C:$C,'รับ-จ่าย ประจำวัน'!$B196,กวนไส้!AL:AL)+SUMIF(ผลิต1!$C:$C,'รับ-จ่าย ประจำวัน'!$B196,ผลิต1!AL:AL)+SUMIF(ผลิต2!$C:$C,'รับ-จ่าย ประจำวัน'!$B196,ผลิต2!AL:AL)+SUMIF(เส้นแต่งหน้าขนมเค้ก!$C:$C,'รับ-จ่าย ประจำวัน'!$B196,เส้นแต่งหน้าขนมเค้ก!AL:AL)+SUMIF(แพ็ค!$C:$C,'รับ-จ่าย ประจำวัน'!$B196,แพ็ค!AL:AL)+SUMIF(ธุรการ!$C:$C,'รับ-จ่าย ประจำวัน'!$B196,ธุรการ!AL:AL)+SUMIF(เส้นแต่งหน้าขนมปัง!$C:$C,'รับ-จ่าย ประจำวัน'!$B196,เส้นแต่งหน้าขนมปัง!AL:AL)+SUMIF('วางแผนBC,CJ'!$C:$C,'รับ-จ่าย ประจำวัน'!$B196,'วางแผนBC,CJ'!AL:AL)+SUMIF(RD!$C:$C,'รับ-จ่าย ประจำวัน'!$B196,RD!AL:AL)+SUMIF('FG,ออนไล,คัดแยก'!$C:$C,'รับ-จ่าย ประจำวัน'!$B196,'FG,ออนไล,คัดแยก'!AL:AL)</f>
        <v>0</v>
      </c>
      <c r="BT196" s="18">
        <f t="shared" si="50"/>
        <v>0</v>
      </c>
      <c r="BU196" s="116"/>
      <c r="BV196" s="146">
        <f t="shared" si="51"/>
        <v>5905</v>
      </c>
      <c r="BW196" s="183">
        <v>30</v>
      </c>
      <c r="BX196" s="172">
        <f t="shared" si="55"/>
        <v>0</v>
      </c>
      <c r="BY196" s="188" t="e">
        <f t="shared" si="53"/>
        <v>#DIV/0!</v>
      </c>
      <c r="BZ196" s="180" t="e">
        <f t="shared" ca="1" si="52"/>
        <v>#DIV/0!</v>
      </c>
      <c r="CA196" s="93"/>
      <c r="CB196" s="93"/>
      <c r="CC196" s="93"/>
      <c r="CD196" s="93"/>
      <c r="CE196" s="93"/>
      <c r="CF196" s="93"/>
      <c r="CG196" s="93"/>
      <c r="CH196" s="93"/>
      <c r="CI196" s="93"/>
      <c r="CJ196" s="94"/>
      <c r="CK196" s="9">
        <f t="shared" si="54"/>
        <v>5905</v>
      </c>
    </row>
    <row r="197" spans="1:89" hidden="1" x14ac:dyDescent="0.5">
      <c r="A197" s="149"/>
      <c r="B197" s="34" t="s">
        <v>1339</v>
      </c>
      <c r="C197" s="10" t="s">
        <v>1342</v>
      </c>
      <c r="D197" s="135" t="s">
        <v>91</v>
      </c>
      <c r="E197" s="11">
        <v>0</v>
      </c>
      <c r="F197" s="159" t="s">
        <v>1605</v>
      </c>
      <c r="G197" s="11" t="s">
        <v>62</v>
      </c>
      <c r="H197" s="12">
        <v>10000</v>
      </c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3"/>
      <c r="AF197" s="13"/>
      <c r="AG197" s="13"/>
      <c r="AH197" s="13"/>
      <c r="AI197" s="14"/>
      <c r="AJ197" s="14"/>
      <c r="AK197" s="14"/>
      <c r="AL197" s="14"/>
      <c r="AM197" s="14"/>
      <c r="AN197" s="15">
        <f t="shared" si="49"/>
        <v>0</v>
      </c>
      <c r="AO197" s="16">
        <f>SUMIF(เตรียมส่วนผสม!$C:$C,'รับ-จ่าย ประจำวัน'!$B197,เตรียมส่วนผสม!H:H)+SUMIF(กวนไส้!$C:$C,'รับ-จ่าย ประจำวัน'!$B197,กวนไส้!H:H)+SUMIF(ผลิต1!$C:$C,'รับ-จ่าย ประจำวัน'!$B197,ผลิต1!H:H)+SUMIF(ผลิต2!$C:$C,'รับ-จ่าย ประจำวัน'!$B197,ผลิต2!H:H)+SUMIF(เส้นแต่งหน้าขนมเค้ก!$C:$C,'รับ-จ่าย ประจำวัน'!$B197,เส้นแต่งหน้าขนมเค้ก!H:H)+SUMIF(แพ็ค!$C:$C,'รับ-จ่าย ประจำวัน'!$B197,แพ็ค!H:H)+SUMIF(ธุรการ!$C:$C,'รับ-จ่าย ประจำวัน'!$B197,ธุรการ!H:H)+SUMIF(เส้นแต่งหน้าขนมปัง!$C:$C,'รับ-จ่าย ประจำวัน'!$B197,เส้นแต่งหน้าขนมปัง!H:H)+SUMIF('วางแผนBC,CJ'!$C:$C,'รับ-จ่าย ประจำวัน'!$B197,'วางแผนBC,CJ'!H:H)+SUMIF(RD!$C:$C,'รับ-จ่าย ประจำวัน'!$B197,RD!H:H)+SUMIF('FG,ออนไล,คัดแยก'!$C:$C,'รับ-จ่าย ประจำวัน'!$B197,'FG,ออนไล,คัดแยก'!H:H)</f>
        <v>0</v>
      </c>
      <c r="AP197" s="16">
        <f>SUMIF(เตรียมส่วนผสม!$C:$C,'รับ-จ่าย ประจำวัน'!$B197,เตรียมส่วนผสม!I:I)+SUMIF(กวนไส้!$C:$C,'รับ-จ่าย ประจำวัน'!$B197,กวนไส้!I:I)+SUMIF(ผลิต1!$C:$C,'รับ-จ่าย ประจำวัน'!$B197,ผลิต1!I:I)+SUMIF(ผลิต2!$C:$C,'รับ-จ่าย ประจำวัน'!$B197,ผลิต2!I:I)+SUMIF(เส้นแต่งหน้าขนมเค้ก!$C:$C,'รับ-จ่าย ประจำวัน'!$B197,เส้นแต่งหน้าขนมเค้ก!I:I)+SUMIF(แพ็ค!$C:$C,'รับ-จ่าย ประจำวัน'!$B197,แพ็ค!I:I)+SUMIF(ธุรการ!$C:$C,'รับ-จ่าย ประจำวัน'!$B197,ธุรการ!I:I)+SUMIF(เส้นแต่งหน้าขนมปัง!$C:$C,'รับ-จ่าย ประจำวัน'!$B197,เส้นแต่งหน้าขนมปัง!I:I)+SUMIF('วางแผนBC,CJ'!$C:$C,'รับ-จ่าย ประจำวัน'!$B197,'วางแผนBC,CJ'!I:I)+SUMIF(RD!$C:$C,'รับ-จ่าย ประจำวัน'!$B197,RD!I:I)+SUMIF('FG,ออนไล,คัดแยก'!$C:$C,'รับ-จ่าย ประจำวัน'!$B197,'FG,ออนไล,คัดแยก'!I:I)</f>
        <v>0</v>
      </c>
      <c r="AQ197" s="16">
        <f>SUMIF(เตรียมส่วนผสม!$C:$C,'รับ-จ่าย ประจำวัน'!$B197,เตรียมส่วนผสม!J:J)+SUMIF(กวนไส้!$C:$C,'รับ-จ่าย ประจำวัน'!$B197,กวนไส้!J:J)+SUMIF(ผลิต1!$C:$C,'รับ-จ่าย ประจำวัน'!$B197,ผลิต1!J:J)+SUMIF(ผลิต2!$C:$C,'รับ-จ่าย ประจำวัน'!$B197,ผลิต2!J:J)+SUMIF(เส้นแต่งหน้าขนมเค้ก!$C:$C,'รับ-จ่าย ประจำวัน'!$B197,เส้นแต่งหน้าขนมเค้ก!J:J)+SUMIF(แพ็ค!$C:$C,'รับ-จ่าย ประจำวัน'!$B197,แพ็ค!J:J)+SUMIF(ธุรการ!$C:$C,'รับ-จ่าย ประจำวัน'!$B197,ธุรการ!J:J)+SUMIF(เส้นแต่งหน้าขนมปัง!$C:$C,'รับ-จ่าย ประจำวัน'!$B197,เส้นแต่งหน้าขนมปัง!J:J)+SUMIF('วางแผนBC,CJ'!$C:$C,'รับ-จ่าย ประจำวัน'!$B197,'วางแผนBC,CJ'!J:J)+SUMIF(RD!$C:$C,'รับ-จ่าย ประจำวัน'!$B197,RD!J:J)+SUMIF('FG,ออนไล,คัดแยก'!$C:$C,'รับ-จ่าย ประจำวัน'!$B197,'FG,ออนไล,คัดแยก'!J:J)</f>
        <v>0</v>
      </c>
      <c r="AR197" s="16">
        <f>SUMIF(เตรียมส่วนผสม!$C:$C,'รับ-จ่าย ประจำวัน'!$B197,เตรียมส่วนผสม!K:K)+SUMIF(กวนไส้!$C:$C,'รับ-จ่าย ประจำวัน'!$B197,กวนไส้!K:K)+SUMIF(ผลิต1!$C:$C,'รับ-จ่าย ประจำวัน'!$B197,ผลิต1!K:K)+SUMIF(ผลิต2!$C:$C,'รับ-จ่าย ประจำวัน'!$B197,ผลิต2!K:K)+SUMIF(เส้นแต่งหน้าขนมเค้ก!$C:$C,'รับ-จ่าย ประจำวัน'!$B197,เส้นแต่งหน้าขนมเค้ก!K:K)+SUMIF(แพ็ค!$C:$C,'รับ-จ่าย ประจำวัน'!$B197,แพ็ค!K:K)+SUMIF(ธุรการ!$C:$C,'รับ-จ่าย ประจำวัน'!$B197,ธุรการ!K:K)+SUMIF(เส้นแต่งหน้าขนมปัง!$C:$C,'รับ-จ่าย ประจำวัน'!$B197,เส้นแต่งหน้าขนมปัง!K:K)+SUMIF('วางแผนBC,CJ'!$C:$C,'รับ-จ่าย ประจำวัน'!$B197,'วางแผนBC,CJ'!K:K)+SUMIF(RD!$C:$C,'รับ-จ่าย ประจำวัน'!$B197,RD!K:K)+SUMIF('FG,ออนไล,คัดแยก'!$C:$C,'รับ-จ่าย ประจำวัน'!$B197,'FG,ออนไล,คัดแยก'!K:K)</f>
        <v>0</v>
      </c>
      <c r="AS197" s="16">
        <f>SUMIF(เตรียมส่วนผสม!$C:$C,'รับ-จ่าย ประจำวัน'!$B197,เตรียมส่วนผสม!L:L)+SUMIF(กวนไส้!$C:$C,'รับ-จ่าย ประจำวัน'!$B197,กวนไส้!L:L)+SUMIF(ผลิต1!$C:$C,'รับ-จ่าย ประจำวัน'!$B197,ผลิต1!L:L)+SUMIF(ผลิต2!$C:$C,'รับ-จ่าย ประจำวัน'!$B197,ผลิต2!L:L)+SUMIF(เส้นแต่งหน้าขนมเค้ก!$C:$C,'รับ-จ่าย ประจำวัน'!$B197,เส้นแต่งหน้าขนมเค้ก!L:L)+SUMIF(แพ็ค!$C:$C,'รับ-จ่าย ประจำวัน'!$B197,แพ็ค!L:L)+SUMIF(ธุรการ!$C:$C,'รับ-จ่าย ประจำวัน'!$B197,ธุรการ!L:L)+SUMIF(เส้นแต่งหน้าขนมปัง!$C:$C,'รับ-จ่าย ประจำวัน'!$B197,เส้นแต่งหน้าขนมปัง!L:L)+SUMIF('วางแผนBC,CJ'!$C:$C,'รับ-จ่าย ประจำวัน'!$B197,'วางแผนBC,CJ'!L:L)+SUMIF(RD!$C:$C,'รับ-จ่าย ประจำวัน'!$B197,RD!L:L)+SUMIF('FG,ออนไล,คัดแยก'!$C:$C,'รับ-จ่าย ประจำวัน'!$B197,'FG,ออนไล,คัดแยก'!L:L)</f>
        <v>0</v>
      </c>
      <c r="AT197" s="16">
        <f>SUMIF(เตรียมส่วนผสม!$C:$C,'รับ-จ่าย ประจำวัน'!$B197,เตรียมส่วนผสม!M:M)+SUMIF(กวนไส้!$C:$C,'รับ-จ่าย ประจำวัน'!$B197,กวนไส้!M:M)+SUMIF(ผลิต1!$C:$C,'รับ-จ่าย ประจำวัน'!$B197,ผลิต1!M:M)+SUMIF(ผลิต2!$C:$C,'รับ-จ่าย ประจำวัน'!$B197,ผลิต2!M:M)+SUMIF(เส้นแต่งหน้าขนมเค้ก!$C:$C,'รับ-จ่าย ประจำวัน'!$B197,เส้นแต่งหน้าขนมเค้ก!M:M)+SUMIF(แพ็ค!$C:$C,'รับ-จ่าย ประจำวัน'!$B197,แพ็ค!M:M)+SUMIF(ธุรการ!$C:$C,'รับ-จ่าย ประจำวัน'!$B197,ธุรการ!M:M)+SUMIF(เส้นแต่งหน้าขนมปัง!$C:$C,'รับ-จ่าย ประจำวัน'!$B197,เส้นแต่งหน้าขนมปัง!M:M)+SUMIF('วางแผนBC,CJ'!$C:$C,'รับ-จ่าย ประจำวัน'!$B197,'วางแผนBC,CJ'!M:M)+SUMIF(RD!$C:$C,'รับ-จ่าย ประจำวัน'!$B197,RD!M:M)+SUMIF('FG,ออนไล,คัดแยก'!$C:$C,'รับ-จ่าย ประจำวัน'!$B197,'FG,ออนไล,คัดแยก'!M:M)</f>
        <v>0</v>
      </c>
      <c r="AU197" s="16">
        <f>SUMIF(เตรียมส่วนผสม!$C:$C,'รับ-จ่าย ประจำวัน'!$B197,เตรียมส่วนผสม!N:N)+SUMIF(กวนไส้!$C:$C,'รับ-จ่าย ประจำวัน'!$B197,กวนไส้!N:N)+SUMIF(ผลิต1!$C:$C,'รับ-จ่าย ประจำวัน'!$B197,ผลิต1!N:N)+SUMIF(ผลิต2!$C:$C,'รับ-จ่าย ประจำวัน'!$B197,ผลิต2!N:N)+SUMIF(เส้นแต่งหน้าขนมเค้ก!$C:$C,'รับ-จ่าย ประจำวัน'!$B197,เส้นแต่งหน้าขนมเค้ก!N:N)+SUMIF(แพ็ค!$C:$C,'รับ-จ่าย ประจำวัน'!$B197,แพ็ค!N:N)+SUMIF(ธุรการ!$C:$C,'รับ-จ่าย ประจำวัน'!$B197,ธุรการ!N:N)+SUMIF(เส้นแต่งหน้าขนมปัง!$C:$C,'รับ-จ่าย ประจำวัน'!$B197,เส้นแต่งหน้าขนมปัง!N:N)+SUMIF('วางแผนBC,CJ'!$C:$C,'รับ-จ่าย ประจำวัน'!$B197,'วางแผนBC,CJ'!N:N)+SUMIF(RD!$C:$C,'รับ-จ่าย ประจำวัน'!$B197,RD!N:N)+SUMIF('FG,ออนไล,คัดแยก'!$C:$C,'รับ-จ่าย ประจำวัน'!$B197,'FG,ออนไล,คัดแยก'!N:N)</f>
        <v>0</v>
      </c>
      <c r="AV197" s="16">
        <f>SUMIF(เตรียมส่วนผสม!$C:$C,'รับ-จ่าย ประจำวัน'!$B197,เตรียมส่วนผสม!O:O)+SUMIF(กวนไส้!$C:$C,'รับ-จ่าย ประจำวัน'!$B197,กวนไส้!O:O)+SUMIF(ผลิต1!$C:$C,'รับ-จ่าย ประจำวัน'!$B197,ผลิต1!O:O)+SUMIF(ผลิต2!$C:$C,'รับ-จ่าย ประจำวัน'!$B197,ผลิต2!O:O)+SUMIF(เส้นแต่งหน้าขนมเค้ก!$C:$C,'รับ-จ่าย ประจำวัน'!$B197,เส้นแต่งหน้าขนมเค้ก!O:O)+SUMIF(แพ็ค!$C:$C,'รับ-จ่าย ประจำวัน'!$B197,แพ็ค!O:O)+SUMIF(ธุรการ!$C:$C,'รับ-จ่าย ประจำวัน'!$B197,ธุรการ!O:O)+SUMIF(เส้นแต่งหน้าขนมปัง!$C:$C,'รับ-จ่าย ประจำวัน'!$B197,เส้นแต่งหน้าขนมปัง!O:O)+SUMIF('วางแผนBC,CJ'!$C:$C,'รับ-จ่าย ประจำวัน'!$B197,'วางแผนBC,CJ'!O:O)+SUMIF(RD!$C:$C,'รับ-จ่าย ประจำวัน'!$B197,RD!O:O)+SUMIF('FG,ออนไล,คัดแยก'!$C:$C,'รับ-จ่าย ประจำวัน'!$B197,'FG,ออนไล,คัดแยก'!O:O)</f>
        <v>0</v>
      </c>
      <c r="AW197" s="16">
        <f>SUMIF(เตรียมส่วนผสม!$C:$C,'รับ-จ่าย ประจำวัน'!$B197,เตรียมส่วนผสม!P:P)+SUMIF(กวนไส้!$C:$C,'รับ-จ่าย ประจำวัน'!$B197,กวนไส้!P:P)+SUMIF(ผลิต1!$C:$C,'รับ-จ่าย ประจำวัน'!$B197,ผลิต1!P:P)+SUMIF(ผลิต2!$C:$C,'รับ-จ่าย ประจำวัน'!$B197,ผลิต2!P:P)+SUMIF(เส้นแต่งหน้าขนมเค้ก!$C:$C,'รับ-จ่าย ประจำวัน'!$B197,เส้นแต่งหน้าขนมเค้ก!P:P)+SUMIF(แพ็ค!$C:$C,'รับ-จ่าย ประจำวัน'!$B197,แพ็ค!P:P)+SUMIF(ธุรการ!$C:$C,'รับ-จ่าย ประจำวัน'!$B197,ธุรการ!P:P)+SUMIF(เส้นแต่งหน้าขนมปัง!$C:$C,'รับ-จ่าย ประจำวัน'!$B197,เส้นแต่งหน้าขนมปัง!P:P)+SUMIF('วางแผนBC,CJ'!$C:$C,'รับ-จ่าย ประจำวัน'!$B197,'วางแผนBC,CJ'!P:P)+SUMIF(RD!$C:$C,'รับ-จ่าย ประจำวัน'!$B197,RD!P:P)+SUMIF('FG,ออนไล,คัดแยก'!$C:$C,'รับ-จ่าย ประจำวัน'!$B197,'FG,ออนไล,คัดแยก'!P:P)</f>
        <v>0</v>
      </c>
      <c r="AX197" s="16">
        <f>SUMIF(เตรียมส่วนผสม!$C:$C,'รับ-จ่าย ประจำวัน'!$B197,เตรียมส่วนผสม!Q:Q)+SUMIF(กวนไส้!$C:$C,'รับ-จ่าย ประจำวัน'!$B197,กวนไส้!Q:Q)+SUMIF(ผลิต1!$C:$C,'รับ-จ่าย ประจำวัน'!$B197,ผลิต1!Q:Q)+SUMIF(ผลิต2!$C:$C,'รับ-จ่าย ประจำวัน'!$B197,ผลิต2!Q:Q)+SUMIF(เส้นแต่งหน้าขนมเค้ก!$C:$C,'รับ-จ่าย ประจำวัน'!$B197,เส้นแต่งหน้าขนมเค้ก!Q:Q)+SUMIF(แพ็ค!$C:$C,'รับ-จ่าย ประจำวัน'!$B197,แพ็ค!Q:Q)+SUMIF(ธุรการ!$C:$C,'รับ-จ่าย ประจำวัน'!$B197,ธุรการ!Q:Q)+SUMIF(เส้นแต่งหน้าขนมปัง!$C:$C,'รับ-จ่าย ประจำวัน'!$B197,เส้นแต่งหน้าขนมปัง!Q:Q)+SUMIF('วางแผนBC,CJ'!$C:$C,'รับ-จ่าย ประจำวัน'!$B197,'วางแผนBC,CJ'!Q:Q)+SUMIF(RD!$C:$C,'รับ-จ่าย ประจำวัน'!$B197,RD!Q:Q)+SUMIF('FG,ออนไล,คัดแยก'!$C:$C,'รับ-จ่าย ประจำวัน'!$B197,'FG,ออนไล,คัดแยก'!Q:Q)</f>
        <v>0</v>
      </c>
      <c r="AY197" s="16">
        <f>SUMIF(เตรียมส่วนผสม!$C:$C,'รับ-จ่าย ประจำวัน'!$B197,เตรียมส่วนผสม!R:R)+SUMIF(กวนไส้!$C:$C,'รับ-จ่าย ประจำวัน'!$B197,กวนไส้!R:R)+SUMIF(ผลิต1!$C:$C,'รับ-จ่าย ประจำวัน'!$B197,ผลิต1!R:R)+SUMIF(ผลิต2!$C:$C,'รับ-จ่าย ประจำวัน'!$B197,ผลิต2!R:R)+SUMIF(เส้นแต่งหน้าขนมเค้ก!$C:$C,'รับ-จ่าย ประจำวัน'!$B197,เส้นแต่งหน้าขนมเค้ก!R:R)+SUMIF(แพ็ค!$C:$C,'รับ-จ่าย ประจำวัน'!$B197,แพ็ค!R:R)+SUMIF(ธุรการ!$C:$C,'รับ-จ่าย ประจำวัน'!$B197,ธุรการ!R:R)+SUMIF(เส้นแต่งหน้าขนมปัง!$C:$C,'รับ-จ่าย ประจำวัน'!$B197,เส้นแต่งหน้าขนมปัง!R:R)+SUMIF('วางแผนBC,CJ'!$C:$C,'รับ-จ่าย ประจำวัน'!$B197,'วางแผนBC,CJ'!R:R)+SUMIF(RD!$C:$C,'รับ-จ่าย ประจำวัน'!$B197,RD!R:R)+SUMIF('FG,ออนไล,คัดแยก'!$C:$C,'รับ-จ่าย ประจำวัน'!$B197,'FG,ออนไล,คัดแยก'!R:R)</f>
        <v>0</v>
      </c>
      <c r="AZ197" s="16">
        <f>SUMIF(เตรียมส่วนผสม!$C:$C,'รับ-จ่าย ประจำวัน'!$B197,เตรียมส่วนผสม!S:S)+SUMIF(กวนไส้!$C:$C,'รับ-จ่าย ประจำวัน'!$B197,กวนไส้!S:S)+SUMIF(ผลิต1!$C:$C,'รับ-จ่าย ประจำวัน'!$B197,ผลิต1!S:S)+SUMIF(ผลิต2!$C:$C,'รับ-จ่าย ประจำวัน'!$B197,ผลิต2!S:S)+SUMIF(เส้นแต่งหน้าขนมเค้ก!$C:$C,'รับ-จ่าย ประจำวัน'!$B197,เส้นแต่งหน้าขนมเค้ก!S:S)+SUMIF(แพ็ค!$C:$C,'รับ-จ่าย ประจำวัน'!$B197,แพ็ค!S:S)+SUMIF(ธุรการ!$C:$C,'รับ-จ่าย ประจำวัน'!$B197,ธุรการ!S:S)+SUMIF(เส้นแต่งหน้าขนมปัง!$C:$C,'รับ-จ่าย ประจำวัน'!$B197,เส้นแต่งหน้าขนมปัง!S:S)+SUMIF('วางแผนBC,CJ'!$C:$C,'รับ-จ่าย ประจำวัน'!$B197,'วางแผนBC,CJ'!S:S)+SUMIF(RD!$C:$C,'รับ-จ่าย ประจำวัน'!$B197,RD!S:S)+SUMIF('FG,ออนไล,คัดแยก'!$C:$C,'รับ-จ่าย ประจำวัน'!$B197,'FG,ออนไล,คัดแยก'!S:S)</f>
        <v>0</v>
      </c>
      <c r="BA197" s="16">
        <f>SUMIF(เตรียมส่วนผสม!$C:$C,'รับ-จ่าย ประจำวัน'!$B197,เตรียมส่วนผสม!T:T)+SUMIF(กวนไส้!$C:$C,'รับ-จ่าย ประจำวัน'!$B197,กวนไส้!T:T)+SUMIF(ผลิต1!$C:$C,'รับ-จ่าย ประจำวัน'!$B197,ผลิต1!T:T)+SUMIF(ผลิต2!$C:$C,'รับ-จ่าย ประจำวัน'!$B197,ผลิต2!T:T)+SUMIF(เส้นแต่งหน้าขนมเค้ก!$C:$C,'รับ-จ่าย ประจำวัน'!$B197,เส้นแต่งหน้าขนมเค้ก!T:T)+SUMIF(แพ็ค!$C:$C,'รับ-จ่าย ประจำวัน'!$B197,แพ็ค!T:T)+SUMIF(ธุรการ!$C:$C,'รับ-จ่าย ประจำวัน'!$B197,ธุรการ!T:T)+SUMIF(เส้นแต่งหน้าขนมปัง!$C:$C,'รับ-จ่าย ประจำวัน'!$B197,เส้นแต่งหน้าขนมปัง!T:T)+SUMIF('วางแผนBC,CJ'!$C:$C,'รับ-จ่าย ประจำวัน'!$B197,'วางแผนBC,CJ'!T:T)+SUMIF(RD!$C:$C,'รับ-จ่าย ประจำวัน'!$B197,RD!T:T)+SUMIF('FG,ออนไล,คัดแยก'!$C:$C,'รับ-จ่าย ประจำวัน'!$B197,'FG,ออนไล,คัดแยก'!T:T)</f>
        <v>0</v>
      </c>
      <c r="BB197" s="16">
        <f>SUMIF(เตรียมส่วนผสม!$C:$C,'รับ-จ่าย ประจำวัน'!$B197,เตรียมส่วนผสม!U:U)+SUMIF(กวนไส้!$C:$C,'รับ-จ่าย ประจำวัน'!$B197,กวนไส้!U:U)+SUMIF(ผลิต1!$C:$C,'รับ-จ่าย ประจำวัน'!$B197,ผลิต1!U:U)+SUMIF(ผลิต2!$C:$C,'รับ-จ่าย ประจำวัน'!$B197,ผลิต2!U:U)+SUMIF(เส้นแต่งหน้าขนมเค้ก!$C:$C,'รับ-จ่าย ประจำวัน'!$B197,เส้นแต่งหน้าขนมเค้ก!U:U)+SUMIF(แพ็ค!$C:$C,'รับ-จ่าย ประจำวัน'!$B197,แพ็ค!U:U)+SUMIF(ธุรการ!$C:$C,'รับ-จ่าย ประจำวัน'!$B197,ธุรการ!U:U)+SUMIF(เส้นแต่งหน้าขนมปัง!$C:$C,'รับ-จ่าย ประจำวัน'!$B197,เส้นแต่งหน้าขนมปัง!U:U)+SUMIF('วางแผนBC,CJ'!$C:$C,'รับ-จ่าย ประจำวัน'!$B197,'วางแผนBC,CJ'!U:U)+SUMIF(RD!$C:$C,'รับ-จ่าย ประจำวัน'!$B197,RD!U:U)+SUMIF('FG,ออนไล,คัดแยก'!$C:$C,'รับ-จ่าย ประจำวัน'!$B197,'FG,ออนไล,คัดแยก'!U:U)</f>
        <v>0</v>
      </c>
      <c r="BC197" s="16">
        <f>SUMIF(เตรียมส่วนผสม!$C:$C,'รับ-จ่าย ประจำวัน'!$B197,เตรียมส่วนผสม!V:V)+SUMIF(กวนไส้!$C:$C,'รับ-จ่าย ประจำวัน'!$B197,กวนไส้!V:V)+SUMIF(ผลิต1!$C:$C,'รับ-จ่าย ประจำวัน'!$B197,ผลิต1!V:V)+SUMIF(ผลิต2!$C:$C,'รับ-จ่าย ประจำวัน'!$B197,ผลิต2!V:V)+SUMIF(เส้นแต่งหน้าขนมเค้ก!$C:$C,'รับ-จ่าย ประจำวัน'!$B197,เส้นแต่งหน้าขนมเค้ก!V:V)+SUMIF(แพ็ค!$C:$C,'รับ-จ่าย ประจำวัน'!$B197,แพ็ค!V:V)+SUMIF(ธุรการ!$C:$C,'รับ-จ่าย ประจำวัน'!$B197,ธุรการ!V:V)+SUMIF(เส้นแต่งหน้าขนมปัง!$C:$C,'รับ-จ่าย ประจำวัน'!$B197,เส้นแต่งหน้าขนมปัง!V:V)+SUMIF('วางแผนBC,CJ'!$C:$C,'รับ-จ่าย ประจำวัน'!$B197,'วางแผนBC,CJ'!V:V)+SUMIF(RD!$C:$C,'รับ-จ่าย ประจำวัน'!$B197,RD!V:V)+SUMIF('FG,ออนไล,คัดแยก'!$C:$C,'รับ-จ่าย ประจำวัน'!$B197,'FG,ออนไล,คัดแยก'!V:V)</f>
        <v>0</v>
      </c>
      <c r="BD197" s="16">
        <f>SUMIF(เตรียมส่วนผสม!$C:$C,'รับ-จ่าย ประจำวัน'!$B197,เตรียมส่วนผสม!W:W)+SUMIF(กวนไส้!$C:$C,'รับ-จ่าย ประจำวัน'!$B197,กวนไส้!W:W)+SUMIF(ผลิต1!$C:$C,'รับ-จ่าย ประจำวัน'!$B197,ผลิต1!W:W)+SUMIF(ผลิต2!$C:$C,'รับ-จ่าย ประจำวัน'!$B197,ผลิต2!W:W)+SUMIF(เส้นแต่งหน้าขนมเค้ก!$C:$C,'รับ-จ่าย ประจำวัน'!$B197,เส้นแต่งหน้าขนมเค้ก!W:W)+SUMIF(แพ็ค!$C:$C,'รับ-จ่าย ประจำวัน'!$B197,แพ็ค!W:W)+SUMIF(ธุรการ!$C:$C,'รับ-จ่าย ประจำวัน'!$B197,ธุรการ!W:W)+SUMIF(เส้นแต่งหน้าขนมปัง!$C:$C,'รับ-จ่าย ประจำวัน'!$B197,เส้นแต่งหน้าขนมปัง!W:W)+SUMIF('วางแผนBC,CJ'!$C:$C,'รับ-จ่าย ประจำวัน'!$B197,'วางแผนBC,CJ'!W:W)+SUMIF(RD!$C:$C,'รับ-จ่าย ประจำวัน'!$B197,RD!W:W)+SUMIF('FG,ออนไล,คัดแยก'!$C:$C,'รับ-จ่าย ประจำวัน'!$B197,'FG,ออนไล,คัดแยก'!W:W)</f>
        <v>0</v>
      </c>
      <c r="BE197" s="16">
        <f>SUMIF(เตรียมส่วนผสม!$C:$C,'รับ-จ่าย ประจำวัน'!$B197,เตรียมส่วนผสม!X:X)+SUMIF(กวนไส้!$C:$C,'รับ-จ่าย ประจำวัน'!$B197,กวนไส้!X:X)+SUMIF(ผลิต1!$C:$C,'รับ-จ่าย ประจำวัน'!$B197,ผลิต1!X:X)+SUMIF(ผลิต2!$C:$C,'รับ-จ่าย ประจำวัน'!$B197,ผลิต2!X:X)+SUMIF(เส้นแต่งหน้าขนมเค้ก!$C:$C,'รับ-จ่าย ประจำวัน'!$B197,เส้นแต่งหน้าขนมเค้ก!X:X)+SUMIF(แพ็ค!$C:$C,'รับ-จ่าย ประจำวัน'!$B197,แพ็ค!X:X)+SUMIF(ธุรการ!$C:$C,'รับ-จ่าย ประจำวัน'!$B197,ธุรการ!X:X)+SUMIF(เส้นแต่งหน้าขนมปัง!$C:$C,'รับ-จ่าย ประจำวัน'!$B197,เส้นแต่งหน้าขนมปัง!X:X)+SUMIF('วางแผนBC,CJ'!$C:$C,'รับ-จ่าย ประจำวัน'!$B197,'วางแผนBC,CJ'!X:X)+SUMIF(RD!$C:$C,'รับ-จ่าย ประจำวัน'!$B197,RD!X:X)+SUMIF('FG,ออนไล,คัดแยก'!$C:$C,'รับ-จ่าย ประจำวัน'!$B197,'FG,ออนไล,คัดแยก'!X:X)</f>
        <v>0</v>
      </c>
      <c r="BF197" s="16">
        <f>SUMIF(เตรียมส่วนผสม!$C:$C,'รับ-จ่าย ประจำวัน'!$B197,เตรียมส่วนผสม!Y:Y)+SUMIF(กวนไส้!$C:$C,'รับ-จ่าย ประจำวัน'!$B197,กวนไส้!Y:Y)+SUMIF(ผลิต1!$C:$C,'รับ-จ่าย ประจำวัน'!$B197,ผลิต1!Y:Y)+SUMIF(ผลิต2!$C:$C,'รับ-จ่าย ประจำวัน'!$B197,ผลิต2!Y:Y)+SUMIF(เส้นแต่งหน้าขนมเค้ก!$C:$C,'รับ-จ่าย ประจำวัน'!$B197,เส้นแต่งหน้าขนมเค้ก!Y:Y)+SUMIF(แพ็ค!$C:$C,'รับ-จ่าย ประจำวัน'!$B197,แพ็ค!Y:Y)+SUMIF(ธุรการ!$C:$C,'รับ-จ่าย ประจำวัน'!$B197,ธุรการ!Y:Y)+SUMIF(เส้นแต่งหน้าขนมปัง!$C:$C,'รับ-จ่าย ประจำวัน'!$B197,เส้นแต่งหน้าขนมปัง!Y:Y)+SUMIF('วางแผนBC,CJ'!$C:$C,'รับ-จ่าย ประจำวัน'!$B197,'วางแผนBC,CJ'!Y:Y)+SUMIF(RD!$C:$C,'รับ-จ่าย ประจำวัน'!$B197,RD!Y:Y)+SUMIF('FG,ออนไล,คัดแยก'!$C:$C,'รับ-จ่าย ประจำวัน'!$B197,'FG,ออนไล,คัดแยก'!Y:Y)</f>
        <v>0</v>
      </c>
      <c r="BG197" s="16">
        <f>SUMIF(เตรียมส่วนผสม!$C:$C,'รับ-จ่าย ประจำวัน'!$B197,เตรียมส่วนผสม!Z:Z)+SUMIF(กวนไส้!$C:$C,'รับ-จ่าย ประจำวัน'!$B197,กวนไส้!Z:Z)+SUMIF(ผลิต1!$C:$C,'รับ-จ่าย ประจำวัน'!$B197,ผลิต1!Z:Z)+SUMIF(ผลิต2!$C:$C,'รับ-จ่าย ประจำวัน'!$B197,ผลิต2!Z:Z)+SUMIF(เส้นแต่งหน้าขนมเค้ก!$C:$C,'รับ-จ่าย ประจำวัน'!$B197,เส้นแต่งหน้าขนมเค้ก!Z:Z)+SUMIF(แพ็ค!$C:$C,'รับ-จ่าย ประจำวัน'!$B197,แพ็ค!Z:Z)+SUMIF(ธุรการ!$C:$C,'รับ-จ่าย ประจำวัน'!$B197,ธุรการ!Z:Z)+SUMIF(เส้นแต่งหน้าขนมปัง!$C:$C,'รับ-จ่าย ประจำวัน'!$B197,เส้นแต่งหน้าขนมปัง!Z:Z)+SUMIF('วางแผนBC,CJ'!$C:$C,'รับ-จ่าย ประจำวัน'!$B197,'วางแผนBC,CJ'!Z:Z)+SUMIF(RD!$C:$C,'รับ-จ่าย ประจำวัน'!$B197,RD!Z:Z)+SUMIF('FG,ออนไล,คัดแยก'!$C:$C,'รับ-จ่าย ประจำวัน'!$B197,'FG,ออนไล,คัดแยก'!Z:Z)</f>
        <v>0</v>
      </c>
      <c r="BH197" s="16">
        <f>SUMIF(เตรียมส่วนผสม!$C:$C,'รับ-จ่าย ประจำวัน'!$B197,เตรียมส่วนผสม!AA:AA)+SUMIF(กวนไส้!$C:$C,'รับ-จ่าย ประจำวัน'!$B197,กวนไส้!AA:AA)+SUMIF(ผลิต1!$C:$C,'รับ-จ่าย ประจำวัน'!$B197,ผลิต1!AA:AA)+SUMIF(ผลิต2!$C:$C,'รับ-จ่าย ประจำวัน'!$B197,ผลิต2!AA:AA)+SUMIF(เส้นแต่งหน้าขนมเค้ก!$C:$C,'รับ-จ่าย ประจำวัน'!$B197,เส้นแต่งหน้าขนมเค้ก!AA:AA)+SUMIF(แพ็ค!$C:$C,'รับ-จ่าย ประจำวัน'!$B197,แพ็ค!AA:AA)+SUMIF(ธุรการ!$C:$C,'รับ-จ่าย ประจำวัน'!$B197,ธุรการ!AA:AA)+SUMIF(เส้นแต่งหน้าขนมปัง!$C:$C,'รับ-จ่าย ประจำวัน'!$B197,เส้นแต่งหน้าขนมปัง!AA:AA)+SUMIF('วางแผนBC,CJ'!$C:$C,'รับ-จ่าย ประจำวัน'!$B197,'วางแผนBC,CJ'!AA:AA)+SUMIF(RD!$C:$C,'รับ-จ่าย ประจำวัน'!$B197,RD!AA:AA)+SUMIF('FG,ออนไล,คัดแยก'!$C:$C,'รับ-จ่าย ประจำวัน'!$B197,'FG,ออนไล,คัดแยก'!AA:AA)</f>
        <v>0</v>
      </c>
      <c r="BI197" s="16">
        <f>SUMIF(เตรียมส่วนผสม!$C:$C,'รับ-จ่าย ประจำวัน'!$B197,เตรียมส่วนผสม!AB:AB)+SUMIF(กวนไส้!$C:$C,'รับ-จ่าย ประจำวัน'!$B197,กวนไส้!AB:AB)+SUMIF(ผลิต1!$C:$C,'รับ-จ่าย ประจำวัน'!$B197,ผลิต1!AB:AB)+SUMIF(ผลิต2!$C:$C,'รับ-จ่าย ประจำวัน'!$B197,ผลิต2!AB:AB)+SUMIF(เส้นแต่งหน้าขนมเค้ก!$C:$C,'รับ-จ่าย ประจำวัน'!$B197,เส้นแต่งหน้าขนมเค้ก!AB:AB)+SUMIF(แพ็ค!$C:$C,'รับ-จ่าย ประจำวัน'!$B197,แพ็ค!AB:AB)+SUMIF(ธุรการ!$C:$C,'รับ-จ่าย ประจำวัน'!$B197,ธุรการ!AB:AB)+SUMIF(เส้นแต่งหน้าขนมปัง!$C:$C,'รับ-จ่าย ประจำวัน'!$B197,เส้นแต่งหน้าขนมปัง!AB:AB)+SUMIF('วางแผนBC,CJ'!$C:$C,'รับ-จ่าย ประจำวัน'!$B197,'วางแผนBC,CJ'!AB:AB)+SUMIF(RD!$C:$C,'รับ-จ่าย ประจำวัน'!$B197,RD!AB:AB)+SUMIF('FG,ออนไล,คัดแยก'!$C:$C,'รับ-จ่าย ประจำวัน'!$B197,'FG,ออนไล,คัดแยก'!AB:AB)</f>
        <v>0</v>
      </c>
      <c r="BJ197" s="16">
        <f>SUMIF(เตรียมส่วนผสม!$C:$C,'รับ-จ่าย ประจำวัน'!$B197,เตรียมส่วนผสม!AC:AC)+SUMIF(กวนไส้!$C:$C,'รับ-จ่าย ประจำวัน'!$B197,กวนไส้!AC:AC)+SUMIF(ผลิต1!$C:$C,'รับ-จ่าย ประจำวัน'!$B197,ผลิต1!AC:AC)+SUMIF(ผลิต2!$C:$C,'รับ-จ่าย ประจำวัน'!$B197,ผลิต2!AC:AC)+SUMIF(เส้นแต่งหน้าขนมเค้ก!$C:$C,'รับ-จ่าย ประจำวัน'!$B197,เส้นแต่งหน้าขนมเค้ก!AC:AC)+SUMIF(แพ็ค!$C:$C,'รับ-จ่าย ประจำวัน'!$B197,แพ็ค!AC:AC)+SUMIF(ธุรการ!$C:$C,'รับ-จ่าย ประจำวัน'!$B197,ธุรการ!AC:AC)+SUMIF(เส้นแต่งหน้าขนมปัง!$C:$C,'รับ-จ่าย ประจำวัน'!$B197,เส้นแต่งหน้าขนมปัง!AC:AC)+SUMIF('วางแผนBC,CJ'!$C:$C,'รับ-จ่าย ประจำวัน'!$B197,'วางแผนBC,CJ'!AC:AC)+SUMIF(RD!$C:$C,'รับ-จ่าย ประจำวัน'!$B197,RD!AC:AC)+SUMIF('FG,ออนไล,คัดแยก'!$C:$C,'รับ-จ่าย ประจำวัน'!$B197,'FG,ออนไล,คัดแยก'!AC:AC)</f>
        <v>0</v>
      </c>
      <c r="BK197" s="16">
        <f>SUMIF(เตรียมส่วนผสม!$C:$C,'รับ-จ่าย ประจำวัน'!$B197,เตรียมส่วนผสม!AD:AD)+SUMIF(กวนไส้!$C:$C,'รับ-จ่าย ประจำวัน'!$B197,กวนไส้!AD:AD)+SUMIF(ผลิต1!$C:$C,'รับ-จ่าย ประจำวัน'!$B197,ผลิต1!AD:AD)+SUMIF(ผลิต2!$C:$C,'รับ-จ่าย ประจำวัน'!$B197,ผลิต2!AD:AD)+SUMIF(เส้นแต่งหน้าขนมเค้ก!$C:$C,'รับ-จ่าย ประจำวัน'!$B197,เส้นแต่งหน้าขนมเค้ก!AD:AD)+SUMIF(แพ็ค!$C:$C,'รับ-จ่าย ประจำวัน'!$B197,แพ็ค!AD:AD)+SUMIF(ธุรการ!$C:$C,'รับ-จ่าย ประจำวัน'!$B197,ธุรการ!AD:AD)+SUMIF(เส้นแต่งหน้าขนมปัง!$C:$C,'รับ-จ่าย ประจำวัน'!$B197,เส้นแต่งหน้าขนมปัง!AD:AD)+SUMIF('วางแผนBC,CJ'!$C:$C,'รับ-จ่าย ประจำวัน'!$B197,'วางแผนBC,CJ'!AD:AD)+SUMIF(RD!$C:$C,'รับ-จ่าย ประจำวัน'!$B197,RD!AD:AD)+SUMIF('FG,ออนไล,คัดแยก'!$C:$C,'รับ-จ่าย ประจำวัน'!$B197,'FG,ออนไล,คัดแยก'!AD:AD)</f>
        <v>0</v>
      </c>
      <c r="BL197" s="16">
        <f>SUMIF(เตรียมส่วนผสม!$C:$C,'รับ-จ่าย ประจำวัน'!$B197,เตรียมส่วนผสม!AE:AE)+SUMIF(กวนไส้!$C:$C,'รับ-จ่าย ประจำวัน'!$B197,กวนไส้!AE:AE)+SUMIF(ผลิต1!$C:$C,'รับ-จ่าย ประจำวัน'!$B197,ผลิต1!AE:AE)+SUMIF(ผลิต2!$C:$C,'รับ-จ่าย ประจำวัน'!$B197,ผลิต2!AE:AE)+SUMIF(เส้นแต่งหน้าขนมเค้ก!$C:$C,'รับ-จ่าย ประจำวัน'!$B197,เส้นแต่งหน้าขนมเค้ก!AE:AE)+SUMIF(แพ็ค!$C:$C,'รับ-จ่าย ประจำวัน'!$B197,แพ็ค!AE:AE)+SUMIF(ธุรการ!$C:$C,'รับ-จ่าย ประจำวัน'!$B197,ธุรการ!AE:AE)+SUMIF(เส้นแต่งหน้าขนมปัง!$C:$C,'รับ-จ่าย ประจำวัน'!$B197,เส้นแต่งหน้าขนมปัง!AE:AE)+SUMIF('วางแผนBC,CJ'!$C:$C,'รับ-จ่าย ประจำวัน'!$B197,'วางแผนBC,CJ'!AE:AE)+SUMIF(RD!$C:$C,'รับ-จ่าย ประจำวัน'!$B197,RD!AE:AE)+SUMIF('FG,ออนไล,คัดแยก'!$C:$C,'รับ-จ่าย ประจำวัน'!$B197,'FG,ออนไล,คัดแยก'!AE:AE)</f>
        <v>0</v>
      </c>
      <c r="BM197" s="16">
        <f>SUMIF(เตรียมส่วนผสม!$C:$C,'รับ-จ่าย ประจำวัน'!$B197,เตรียมส่วนผสม!AF:AF)+SUMIF(กวนไส้!$C:$C,'รับ-จ่าย ประจำวัน'!$B197,กวนไส้!AF:AF)+SUMIF(ผลิต1!$C:$C,'รับ-จ่าย ประจำวัน'!$B197,ผลิต1!AF:AF)+SUMIF(ผลิต2!$C:$C,'รับ-จ่าย ประจำวัน'!$B197,ผลิต2!AF:AF)+SUMIF(เส้นแต่งหน้าขนมเค้ก!$C:$C,'รับ-จ่าย ประจำวัน'!$B197,เส้นแต่งหน้าขนมเค้ก!AF:AF)+SUMIF(แพ็ค!$C:$C,'รับ-จ่าย ประจำวัน'!$B197,แพ็ค!AF:AF)+SUMIF(ธุรการ!$C:$C,'รับ-จ่าย ประจำวัน'!$B197,ธุรการ!AF:AF)+SUMIF(เส้นแต่งหน้าขนมปัง!$C:$C,'รับ-จ่าย ประจำวัน'!$B197,เส้นแต่งหน้าขนมปัง!AF:AF)+SUMIF('วางแผนBC,CJ'!$C:$C,'รับ-จ่าย ประจำวัน'!$B197,'วางแผนBC,CJ'!AF:AF)+SUMIF(RD!$C:$C,'รับ-จ่าย ประจำวัน'!$B197,RD!AF:AF)+SUMIF('FG,ออนไล,คัดแยก'!$C:$C,'รับ-จ่าย ประจำวัน'!$B197,'FG,ออนไล,คัดแยก'!AF:AF)</f>
        <v>0</v>
      </c>
      <c r="BN197" s="16">
        <f>SUMIF(เตรียมส่วนผสม!$C:$C,'รับ-จ่าย ประจำวัน'!$B197,เตรียมส่วนผสม!AG:AG)+SUMIF(กวนไส้!$C:$C,'รับ-จ่าย ประจำวัน'!$B197,กวนไส้!AG:AG)+SUMIF(ผลิต1!$C:$C,'รับ-จ่าย ประจำวัน'!$B197,ผลิต1!AG:AG)+SUMIF(ผลิต2!$C:$C,'รับ-จ่าย ประจำวัน'!$B197,ผลิต2!AG:AG)+SUMIF(เส้นแต่งหน้าขนมเค้ก!$C:$C,'รับ-จ่าย ประจำวัน'!$B197,เส้นแต่งหน้าขนมเค้ก!AG:AG)+SUMIF(แพ็ค!$C:$C,'รับ-จ่าย ประจำวัน'!$B197,แพ็ค!AG:AG)+SUMIF(ธุรการ!$C:$C,'รับ-จ่าย ประจำวัน'!$B197,ธุรการ!AG:AG)+SUMIF(เส้นแต่งหน้าขนมปัง!$C:$C,'รับ-จ่าย ประจำวัน'!$B197,เส้นแต่งหน้าขนมปัง!AG:AG)+SUMIF('วางแผนBC,CJ'!$C:$C,'รับ-จ่าย ประจำวัน'!$B197,'วางแผนBC,CJ'!AG:AG)+SUMIF(RD!$C:$C,'รับ-จ่าย ประจำวัน'!$B197,RD!AG:AG)+SUMIF('FG,ออนไล,คัดแยก'!$C:$C,'รับ-จ่าย ประจำวัน'!$B197,'FG,ออนไล,คัดแยก'!AG:AG)</f>
        <v>0</v>
      </c>
      <c r="BO197" s="16">
        <f>SUMIF(เตรียมส่วนผสม!$C:$C,'รับ-จ่าย ประจำวัน'!$B197,เตรียมส่วนผสม!AH:AH)+SUMIF(กวนไส้!$C:$C,'รับ-จ่าย ประจำวัน'!$B197,กวนไส้!AH:AH)+SUMIF(ผลิต1!$C:$C,'รับ-จ่าย ประจำวัน'!$B197,ผลิต1!AH:AH)+SUMIF(ผลิต2!$C:$C,'รับ-จ่าย ประจำวัน'!$B197,ผลิต2!AH:AH)+SUMIF(เส้นแต่งหน้าขนมเค้ก!$C:$C,'รับ-จ่าย ประจำวัน'!$B197,เส้นแต่งหน้าขนมเค้ก!AH:AH)+SUMIF(แพ็ค!$C:$C,'รับ-จ่าย ประจำวัน'!$B197,แพ็ค!AH:AH)+SUMIF(ธุรการ!$C:$C,'รับ-จ่าย ประจำวัน'!$B197,ธุรการ!AH:AH)+SUMIF(เส้นแต่งหน้าขนมปัง!$C:$C,'รับ-จ่าย ประจำวัน'!$B197,เส้นแต่งหน้าขนมปัง!AH:AH)+SUMIF('วางแผนBC,CJ'!$C:$C,'รับ-จ่าย ประจำวัน'!$B197,'วางแผนBC,CJ'!AH:AH)+SUMIF(RD!$C:$C,'รับ-จ่าย ประจำวัน'!$B197,RD!AH:AH)+SUMIF('FG,ออนไล,คัดแยก'!$C:$C,'รับ-จ่าย ประจำวัน'!$B197,'FG,ออนไล,คัดแยก'!AH:AH)</f>
        <v>0</v>
      </c>
      <c r="BP197" s="16">
        <f>SUMIF(เตรียมส่วนผสม!$C:$C,'รับ-จ่าย ประจำวัน'!$B197,เตรียมส่วนผสม!AI:AI)+SUMIF(กวนไส้!$C:$C,'รับ-จ่าย ประจำวัน'!$B197,กวนไส้!AI:AI)+SUMIF(ผลิต1!$C:$C,'รับ-จ่าย ประจำวัน'!$B197,ผลิต1!AI:AI)+SUMIF(ผลิต2!$C:$C,'รับ-จ่าย ประจำวัน'!$B197,ผลิต2!AI:AI)+SUMIF(เส้นแต่งหน้าขนมเค้ก!$C:$C,'รับ-จ่าย ประจำวัน'!$B197,เส้นแต่งหน้าขนมเค้ก!AI:AI)+SUMIF(แพ็ค!$C:$C,'รับ-จ่าย ประจำวัน'!$B197,แพ็ค!AI:AI)+SUMIF(ธุรการ!$C:$C,'รับ-จ่าย ประจำวัน'!$B197,ธุรการ!AI:AI)+SUMIF(เส้นแต่งหน้าขนมปัง!$C:$C,'รับ-จ่าย ประจำวัน'!$B197,เส้นแต่งหน้าขนมปัง!AI:AI)+SUMIF('วางแผนBC,CJ'!$C:$C,'รับ-จ่าย ประจำวัน'!$B197,'วางแผนBC,CJ'!AI:AI)+SUMIF(RD!$C:$C,'รับ-จ่าย ประจำวัน'!$B197,RD!AI:AI)+SUMIF('FG,ออนไล,คัดแยก'!$C:$C,'รับ-จ่าย ประจำวัน'!$B197,'FG,ออนไล,คัดแยก'!AI:AI)</f>
        <v>0</v>
      </c>
      <c r="BQ197" s="16">
        <f>SUMIF(เตรียมส่วนผสม!$C:$C,'รับ-จ่าย ประจำวัน'!$B197,เตรียมส่วนผสม!AJ:AJ)+SUMIF(กวนไส้!$C:$C,'รับ-จ่าย ประจำวัน'!$B197,กวนไส้!AJ:AJ)+SUMIF(ผลิต1!$C:$C,'รับ-จ่าย ประจำวัน'!$B197,ผลิต1!AJ:AJ)+SUMIF(ผลิต2!$C:$C,'รับ-จ่าย ประจำวัน'!$B197,ผลิต2!AJ:AJ)+SUMIF(เส้นแต่งหน้าขนมเค้ก!$C:$C,'รับ-จ่าย ประจำวัน'!$B197,เส้นแต่งหน้าขนมเค้ก!AJ:AJ)+SUMIF(แพ็ค!$C:$C,'รับ-จ่าย ประจำวัน'!$B197,แพ็ค!AJ:AJ)+SUMIF(ธุรการ!$C:$C,'รับ-จ่าย ประจำวัน'!$B197,ธุรการ!AJ:AJ)+SUMIF(เส้นแต่งหน้าขนมปัง!$C:$C,'รับ-จ่าย ประจำวัน'!$B197,เส้นแต่งหน้าขนมปัง!AJ:AJ)+SUMIF('วางแผนBC,CJ'!$C:$C,'รับ-จ่าย ประจำวัน'!$B197,'วางแผนBC,CJ'!AJ:AJ)+SUMIF(RD!$C:$C,'รับ-จ่าย ประจำวัน'!$B197,RD!AJ:AJ)+SUMIF('FG,ออนไล,คัดแยก'!$C:$C,'รับ-จ่าย ประจำวัน'!$B197,'FG,ออนไล,คัดแยก'!AJ:AJ)</f>
        <v>0</v>
      </c>
      <c r="BR197" s="16">
        <f>SUMIF(เตรียมส่วนผสม!$C:$C,'รับ-จ่าย ประจำวัน'!$B197,เตรียมส่วนผสม!AK:AK)+SUMIF(กวนไส้!$C:$C,'รับ-จ่าย ประจำวัน'!$B197,กวนไส้!AK:AK)+SUMIF(ผลิต1!$C:$C,'รับ-จ่าย ประจำวัน'!$B197,ผลิต1!AK:AK)+SUMIF(ผลิต2!$C:$C,'รับ-จ่าย ประจำวัน'!$B197,ผลิต2!AK:AK)+SUMIF(เส้นแต่งหน้าขนมเค้ก!$C:$C,'รับ-จ่าย ประจำวัน'!$B197,เส้นแต่งหน้าขนมเค้ก!AK:AK)+SUMIF(แพ็ค!$C:$C,'รับ-จ่าย ประจำวัน'!$B197,แพ็ค!AK:AK)+SUMIF(ธุรการ!$C:$C,'รับ-จ่าย ประจำวัน'!$B197,ธุรการ!AK:AK)+SUMIF(เส้นแต่งหน้าขนมปัง!$C:$C,'รับ-จ่าย ประจำวัน'!$B197,เส้นแต่งหน้าขนมปัง!AK:AK)+SUMIF('วางแผนBC,CJ'!$C:$C,'รับ-จ่าย ประจำวัน'!$B197,'วางแผนBC,CJ'!AK:AK)+SUMIF(RD!$C:$C,'รับ-จ่าย ประจำวัน'!$B197,RD!AK:AK)+SUMIF('FG,ออนไล,คัดแยก'!$C:$C,'รับ-จ่าย ประจำวัน'!$B197,'FG,ออนไล,คัดแยก'!AK:AK)</f>
        <v>0</v>
      </c>
      <c r="BS197" s="16">
        <f>SUMIF(เตรียมส่วนผสม!$C:$C,'รับ-จ่าย ประจำวัน'!$B197,เตรียมส่วนผสม!AL:AL)+SUMIF(กวนไส้!$C:$C,'รับ-จ่าย ประจำวัน'!$B197,กวนไส้!AL:AL)+SUMIF(ผลิต1!$C:$C,'รับ-จ่าย ประจำวัน'!$B197,ผลิต1!AL:AL)+SUMIF(ผลิต2!$C:$C,'รับ-จ่าย ประจำวัน'!$B197,ผลิต2!AL:AL)+SUMIF(เส้นแต่งหน้าขนมเค้ก!$C:$C,'รับ-จ่าย ประจำวัน'!$B197,เส้นแต่งหน้าขนมเค้ก!AL:AL)+SUMIF(แพ็ค!$C:$C,'รับ-จ่าย ประจำวัน'!$B197,แพ็ค!AL:AL)+SUMIF(ธุรการ!$C:$C,'รับ-จ่าย ประจำวัน'!$B197,ธุรการ!AL:AL)+SUMIF(เส้นแต่งหน้าขนมปัง!$C:$C,'รับ-จ่าย ประจำวัน'!$B197,เส้นแต่งหน้าขนมปัง!AL:AL)+SUMIF('วางแผนBC,CJ'!$C:$C,'รับ-จ่าย ประจำวัน'!$B197,'วางแผนBC,CJ'!AL:AL)+SUMIF(RD!$C:$C,'รับ-จ่าย ประจำวัน'!$B197,RD!AL:AL)+SUMIF('FG,ออนไล,คัดแยก'!$C:$C,'รับ-จ่าย ประจำวัน'!$B197,'FG,ออนไล,คัดแยก'!AL:AL)</f>
        <v>0</v>
      </c>
      <c r="BT197" s="18">
        <f t="shared" si="50"/>
        <v>0</v>
      </c>
      <c r="BU197" s="116"/>
      <c r="BV197" s="146">
        <f t="shared" si="51"/>
        <v>10000</v>
      </c>
      <c r="BW197" s="183">
        <v>30</v>
      </c>
      <c r="BX197" s="172">
        <f t="shared" si="55"/>
        <v>0</v>
      </c>
      <c r="BY197" s="188" t="e">
        <f t="shared" si="53"/>
        <v>#DIV/0!</v>
      </c>
      <c r="BZ197" s="180" t="e">
        <f t="shared" ca="1" si="52"/>
        <v>#DIV/0!</v>
      </c>
      <c r="CA197" s="93"/>
      <c r="CB197" s="93"/>
      <c r="CC197" s="93"/>
      <c r="CD197" s="93"/>
      <c r="CE197" s="93"/>
      <c r="CF197" s="93"/>
      <c r="CG197" s="93"/>
      <c r="CH197" s="93"/>
      <c r="CI197" s="93"/>
      <c r="CJ197" s="94"/>
      <c r="CK197" s="9">
        <f t="shared" si="54"/>
        <v>10000</v>
      </c>
    </row>
    <row r="198" spans="1:89" hidden="1" x14ac:dyDescent="0.5">
      <c r="A198" s="149"/>
      <c r="B198" s="34" t="s">
        <v>1340</v>
      </c>
      <c r="C198" s="10" t="s">
        <v>1343</v>
      </c>
      <c r="D198" s="135" t="s">
        <v>91</v>
      </c>
      <c r="E198" s="11">
        <v>0</v>
      </c>
      <c r="F198" s="159" t="s">
        <v>1605</v>
      </c>
      <c r="G198" s="11" t="s">
        <v>62</v>
      </c>
      <c r="H198" s="12">
        <v>18600</v>
      </c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3"/>
      <c r="AF198" s="13"/>
      <c r="AG198" s="13"/>
      <c r="AH198" s="13"/>
      <c r="AI198" s="14"/>
      <c r="AJ198" s="14"/>
      <c r="AK198" s="14"/>
      <c r="AL198" s="14"/>
      <c r="AM198" s="14"/>
      <c r="AN198" s="15">
        <f t="shared" si="49"/>
        <v>0</v>
      </c>
      <c r="AO198" s="16">
        <f>SUMIF(เตรียมส่วนผสม!$C:$C,'รับ-จ่าย ประจำวัน'!$B198,เตรียมส่วนผสม!H:H)+SUMIF(กวนไส้!$C:$C,'รับ-จ่าย ประจำวัน'!$B198,กวนไส้!H:H)+SUMIF(ผลิต1!$C:$C,'รับ-จ่าย ประจำวัน'!$B198,ผลิต1!H:H)+SUMIF(ผลิต2!$C:$C,'รับ-จ่าย ประจำวัน'!$B198,ผลิต2!H:H)+SUMIF(เส้นแต่งหน้าขนมเค้ก!$C:$C,'รับ-จ่าย ประจำวัน'!$B198,เส้นแต่งหน้าขนมเค้ก!H:H)+SUMIF(แพ็ค!$C:$C,'รับ-จ่าย ประจำวัน'!$B198,แพ็ค!H:H)+SUMIF(ธุรการ!$C:$C,'รับ-จ่าย ประจำวัน'!$B198,ธุรการ!H:H)+SUMIF(เส้นแต่งหน้าขนมปัง!$C:$C,'รับ-จ่าย ประจำวัน'!$B198,เส้นแต่งหน้าขนมปัง!H:H)+SUMIF('วางแผนBC,CJ'!$C:$C,'รับ-จ่าย ประจำวัน'!$B198,'วางแผนBC,CJ'!H:H)+SUMIF(RD!$C:$C,'รับ-จ่าย ประจำวัน'!$B198,RD!H:H)+SUMIF('FG,ออนไล,คัดแยก'!$C:$C,'รับ-จ่าย ประจำวัน'!$B198,'FG,ออนไล,คัดแยก'!H:H)</f>
        <v>0</v>
      </c>
      <c r="AP198" s="16">
        <f>SUMIF(เตรียมส่วนผสม!$C:$C,'รับ-จ่าย ประจำวัน'!$B198,เตรียมส่วนผสม!I:I)+SUMIF(กวนไส้!$C:$C,'รับ-จ่าย ประจำวัน'!$B198,กวนไส้!I:I)+SUMIF(ผลิต1!$C:$C,'รับ-จ่าย ประจำวัน'!$B198,ผลิต1!I:I)+SUMIF(ผลิต2!$C:$C,'รับ-จ่าย ประจำวัน'!$B198,ผลิต2!I:I)+SUMIF(เส้นแต่งหน้าขนมเค้ก!$C:$C,'รับ-จ่าย ประจำวัน'!$B198,เส้นแต่งหน้าขนมเค้ก!I:I)+SUMIF(แพ็ค!$C:$C,'รับ-จ่าย ประจำวัน'!$B198,แพ็ค!I:I)+SUMIF(ธุรการ!$C:$C,'รับ-จ่าย ประจำวัน'!$B198,ธุรการ!I:I)+SUMIF(เส้นแต่งหน้าขนมปัง!$C:$C,'รับ-จ่าย ประจำวัน'!$B198,เส้นแต่งหน้าขนมปัง!I:I)+SUMIF('วางแผนBC,CJ'!$C:$C,'รับ-จ่าย ประจำวัน'!$B198,'วางแผนBC,CJ'!I:I)+SUMIF(RD!$C:$C,'รับ-จ่าย ประจำวัน'!$B198,RD!I:I)+SUMIF('FG,ออนไล,คัดแยก'!$C:$C,'รับ-จ่าย ประจำวัน'!$B198,'FG,ออนไล,คัดแยก'!I:I)</f>
        <v>0</v>
      </c>
      <c r="AQ198" s="16">
        <f>SUMIF(เตรียมส่วนผสม!$C:$C,'รับ-จ่าย ประจำวัน'!$B198,เตรียมส่วนผสม!J:J)+SUMIF(กวนไส้!$C:$C,'รับ-จ่าย ประจำวัน'!$B198,กวนไส้!J:J)+SUMIF(ผลิต1!$C:$C,'รับ-จ่าย ประจำวัน'!$B198,ผลิต1!J:J)+SUMIF(ผลิต2!$C:$C,'รับ-จ่าย ประจำวัน'!$B198,ผลิต2!J:J)+SUMIF(เส้นแต่งหน้าขนมเค้ก!$C:$C,'รับ-จ่าย ประจำวัน'!$B198,เส้นแต่งหน้าขนมเค้ก!J:J)+SUMIF(แพ็ค!$C:$C,'รับ-จ่าย ประจำวัน'!$B198,แพ็ค!J:J)+SUMIF(ธุรการ!$C:$C,'รับ-จ่าย ประจำวัน'!$B198,ธุรการ!J:J)+SUMIF(เส้นแต่งหน้าขนมปัง!$C:$C,'รับ-จ่าย ประจำวัน'!$B198,เส้นแต่งหน้าขนมปัง!J:J)+SUMIF('วางแผนBC,CJ'!$C:$C,'รับ-จ่าย ประจำวัน'!$B198,'วางแผนBC,CJ'!J:J)+SUMIF(RD!$C:$C,'รับ-จ่าย ประจำวัน'!$B198,RD!J:J)+SUMIF('FG,ออนไล,คัดแยก'!$C:$C,'รับ-จ่าย ประจำวัน'!$B198,'FG,ออนไล,คัดแยก'!J:J)</f>
        <v>0</v>
      </c>
      <c r="AR198" s="16">
        <f>SUMIF(เตรียมส่วนผสม!$C:$C,'รับ-จ่าย ประจำวัน'!$B198,เตรียมส่วนผสม!K:K)+SUMIF(กวนไส้!$C:$C,'รับ-จ่าย ประจำวัน'!$B198,กวนไส้!K:K)+SUMIF(ผลิต1!$C:$C,'รับ-จ่าย ประจำวัน'!$B198,ผลิต1!K:K)+SUMIF(ผลิต2!$C:$C,'รับ-จ่าย ประจำวัน'!$B198,ผลิต2!K:K)+SUMIF(เส้นแต่งหน้าขนมเค้ก!$C:$C,'รับ-จ่าย ประจำวัน'!$B198,เส้นแต่งหน้าขนมเค้ก!K:K)+SUMIF(แพ็ค!$C:$C,'รับ-จ่าย ประจำวัน'!$B198,แพ็ค!K:K)+SUMIF(ธุรการ!$C:$C,'รับ-จ่าย ประจำวัน'!$B198,ธุรการ!K:K)+SUMIF(เส้นแต่งหน้าขนมปัง!$C:$C,'รับ-จ่าย ประจำวัน'!$B198,เส้นแต่งหน้าขนมปัง!K:K)+SUMIF('วางแผนBC,CJ'!$C:$C,'รับ-จ่าย ประจำวัน'!$B198,'วางแผนBC,CJ'!K:K)+SUMIF(RD!$C:$C,'รับ-จ่าย ประจำวัน'!$B198,RD!K:K)+SUMIF('FG,ออนไล,คัดแยก'!$C:$C,'รับ-จ่าย ประจำวัน'!$B198,'FG,ออนไล,คัดแยก'!K:K)</f>
        <v>0</v>
      </c>
      <c r="AS198" s="16">
        <f>SUMIF(เตรียมส่วนผสม!$C:$C,'รับ-จ่าย ประจำวัน'!$B198,เตรียมส่วนผสม!L:L)+SUMIF(กวนไส้!$C:$C,'รับ-จ่าย ประจำวัน'!$B198,กวนไส้!L:L)+SUMIF(ผลิต1!$C:$C,'รับ-จ่าย ประจำวัน'!$B198,ผลิต1!L:L)+SUMIF(ผลิต2!$C:$C,'รับ-จ่าย ประจำวัน'!$B198,ผลิต2!L:L)+SUMIF(เส้นแต่งหน้าขนมเค้ก!$C:$C,'รับ-จ่าย ประจำวัน'!$B198,เส้นแต่งหน้าขนมเค้ก!L:L)+SUMIF(แพ็ค!$C:$C,'รับ-จ่าย ประจำวัน'!$B198,แพ็ค!L:L)+SUMIF(ธุรการ!$C:$C,'รับ-จ่าย ประจำวัน'!$B198,ธุรการ!L:L)+SUMIF(เส้นแต่งหน้าขนมปัง!$C:$C,'รับ-จ่าย ประจำวัน'!$B198,เส้นแต่งหน้าขนมปัง!L:L)+SUMIF('วางแผนBC,CJ'!$C:$C,'รับ-จ่าย ประจำวัน'!$B198,'วางแผนBC,CJ'!L:L)+SUMIF(RD!$C:$C,'รับ-จ่าย ประจำวัน'!$B198,RD!L:L)+SUMIF('FG,ออนไล,คัดแยก'!$C:$C,'รับ-จ่าย ประจำวัน'!$B198,'FG,ออนไล,คัดแยก'!L:L)</f>
        <v>0</v>
      </c>
      <c r="AT198" s="16">
        <f>SUMIF(เตรียมส่วนผสม!$C:$C,'รับ-จ่าย ประจำวัน'!$B198,เตรียมส่วนผสม!M:M)+SUMIF(กวนไส้!$C:$C,'รับ-จ่าย ประจำวัน'!$B198,กวนไส้!M:M)+SUMIF(ผลิต1!$C:$C,'รับ-จ่าย ประจำวัน'!$B198,ผลิต1!M:M)+SUMIF(ผลิต2!$C:$C,'รับ-จ่าย ประจำวัน'!$B198,ผลิต2!M:M)+SUMIF(เส้นแต่งหน้าขนมเค้ก!$C:$C,'รับ-จ่าย ประจำวัน'!$B198,เส้นแต่งหน้าขนมเค้ก!M:M)+SUMIF(แพ็ค!$C:$C,'รับ-จ่าย ประจำวัน'!$B198,แพ็ค!M:M)+SUMIF(ธุรการ!$C:$C,'รับ-จ่าย ประจำวัน'!$B198,ธุรการ!M:M)+SUMIF(เส้นแต่งหน้าขนมปัง!$C:$C,'รับ-จ่าย ประจำวัน'!$B198,เส้นแต่งหน้าขนมปัง!M:M)+SUMIF('วางแผนBC,CJ'!$C:$C,'รับ-จ่าย ประจำวัน'!$B198,'วางแผนBC,CJ'!M:M)+SUMIF(RD!$C:$C,'รับ-จ่าย ประจำวัน'!$B198,RD!M:M)+SUMIF('FG,ออนไล,คัดแยก'!$C:$C,'รับ-จ่าย ประจำวัน'!$B198,'FG,ออนไล,คัดแยก'!M:M)</f>
        <v>0</v>
      </c>
      <c r="AU198" s="16">
        <f>SUMIF(เตรียมส่วนผสม!$C:$C,'รับ-จ่าย ประจำวัน'!$B198,เตรียมส่วนผสม!N:N)+SUMIF(กวนไส้!$C:$C,'รับ-จ่าย ประจำวัน'!$B198,กวนไส้!N:N)+SUMIF(ผลิต1!$C:$C,'รับ-จ่าย ประจำวัน'!$B198,ผลิต1!N:N)+SUMIF(ผลิต2!$C:$C,'รับ-จ่าย ประจำวัน'!$B198,ผลิต2!N:N)+SUMIF(เส้นแต่งหน้าขนมเค้ก!$C:$C,'รับ-จ่าย ประจำวัน'!$B198,เส้นแต่งหน้าขนมเค้ก!N:N)+SUMIF(แพ็ค!$C:$C,'รับ-จ่าย ประจำวัน'!$B198,แพ็ค!N:N)+SUMIF(ธุรการ!$C:$C,'รับ-จ่าย ประจำวัน'!$B198,ธุรการ!N:N)+SUMIF(เส้นแต่งหน้าขนมปัง!$C:$C,'รับ-จ่าย ประจำวัน'!$B198,เส้นแต่งหน้าขนมปัง!N:N)+SUMIF('วางแผนBC,CJ'!$C:$C,'รับ-จ่าย ประจำวัน'!$B198,'วางแผนBC,CJ'!N:N)+SUMIF(RD!$C:$C,'รับ-จ่าย ประจำวัน'!$B198,RD!N:N)+SUMIF('FG,ออนไล,คัดแยก'!$C:$C,'รับ-จ่าย ประจำวัน'!$B198,'FG,ออนไล,คัดแยก'!N:N)</f>
        <v>0</v>
      </c>
      <c r="AV198" s="16">
        <f>SUMIF(เตรียมส่วนผสม!$C:$C,'รับ-จ่าย ประจำวัน'!$B198,เตรียมส่วนผสม!O:O)+SUMIF(กวนไส้!$C:$C,'รับ-จ่าย ประจำวัน'!$B198,กวนไส้!O:O)+SUMIF(ผลิต1!$C:$C,'รับ-จ่าย ประจำวัน'!$B198,ผลิต1!O:O)+SUMIF(ผลิต2!$C:$C,'รับ-จ่าย ประจำวัน'!$B198,ผลิต2!O:O)+SUMIF(เส้นแต่งหน้าขนมเค้ก!$C:$C,'รับ-จ่าย ประจำวัน'!$B198,เส้นแต่งหน้าขนมเค้ก!O:O)+SUMIF(แพ็ค!$C:$C,'รับ-จ่าย ประจำวัน'!$B198,แพ็ค!O:O)+SUMIF(ธุรการ!$C:$C,'รับ-จ่าย ประจำวัน'!$B198,ธุรการ!O:O)+SUMIF(เส้นแต่งหน้าขนมปัง!$C:$C,'รับ-จ่าย ประจำวัน'!$B198,เส้นแต่งหน้าขนมปัง!O:O)+SUMIF('วางแผนBC,CJ'!$C:$C,'รับ-จ่าย ประจำวัน'!$B198,'วางแผนBC,CJ'!O:O)+SUMIF(RD!$C:$C,'รับ-จ่าย ประจำวัน'!$B198,RD!O:O)+SUMIF('FG,ออนไล,คัดแยก'!$C:$C,'รับ-จ่าย ประจำวัน'!$B198,'FG,ออนไล,คัดแยก'!O:O)</f>
        <v>0</v>
      </c>
      <c r="AW198" s="16">
        <f>SUMIF(เตรียมส่วนผสม!$C:$C,'รับ-จ่าย ประจำวัน'!$B198,เตรียมส่วนผสม!P:P)+SUMIF(กวนไส้!$C:$C,'รับ-จ่าย ประจำวัน'!$B198,กวนไส้!P:P)+SUMIF(ผลิต1!$C:$C,'รับ-จ่าย ประจำวัน'!$B198,ผลิต1!P:P)+SUMIF(ผลิต2!$C:$C,'รับ-จ่าย ประจำวัน'!$B198,ผลิต2!P:P)+SUMIF(เส้นแต่งหน้าขนมเค้ก!$C:$C,'รับ-จ่าย ประจำวัน'!$B198,เส้นแต่งหน้าขนมเค้ก!P:P)+SUMIF(แพ็ค!$C:$C,'รับ-จ่าย ประจำวัน'!$B198,แพ็ค!P:P)+SUMIF(ธุรการ!$C:$C,'รับ-จ่าย ประจำวัน'!$B198,ธุรการ!P:P)+SUMIF(เส้นแต่งหน้าขนมปัง!$C:$C,'รับ-จ่าย ประจำวัน'!$B198,เส้นแต่งหน้าขนมปัง!P:P)+SUMIF('วางแผนBC,CJ'!$C:$C,'รับ-จ่าย ประจำวัน'!$B198,'วางแผนBC,CJ'!P:P)+SUMIF(RD!$C:$C,'รับ-จ่าย ประจำวัน'!$B198,RD!P:P)+SUMIF('FG,ออนไล,คัดแยก'!$C:$C,'รับ-จ่าย ประจำวัน'!$B198,'FG,ออนไล,คัดแยก'!P:P)</f>
        <v>0</v>
      </c>
      <c r="AX198" s="16">
        <f>SUMIF(เตรียมส่วนผสม!$C:$C,'รับ-จ่าย ประจำวัน'!$B198,เตรียมส่วนผสม!Q:Q)+SUMIF(กวนไส้!$C:$C,'รับ-จ่าย ประจำวัน'!$B198,กวนไส้!Q:Q)+SUMIF(ผลิต1!$C:$C,'รับ-จ่าย ประจำวัน'!$B198,ผลิต1!Q:Q)+SUMIF(ผลิต2!$C:$C,'รับ-จ่าย ประจำวัน'!$B198,ผลิต2!Q:Q)+SUMIF(เส้นแต่งหน้าขนมเค้ก!$C:$C,'รับ-จ่าย ประจำวัน'!$B198,เส้นแต่งหน้าขนมเค้ก!Q:Q)+SUMIF(แพ็ค!$C:$C,'รับ-จ่าย ประจำวัน'!$B198,แพ็ค!Q:Q)+SUMIF(ธุรการ!$C:$C,'รับ-จ่าย ประจำวัน'!$B198,ธุรการ!Q:Q)+SUMIF(เส้นแต่งหน้าขนมปัง!$C:$C,'รับ-จ่าย ประจำวัน'!$B198,เส้นแต่งหน้าขนมปัง!Q:Q)+SUMIF('วางแผนBC,CJ'!$C:$C,'รับ-จ่าย ประจำวัน'!$B198,'วางแผนBC,CJ'!Q:Q)+SUMIF(RD!$C:$C,'รับ-จ่าย ประจำวัน'!$B198,RD!Q:Q)+SUMIF('FG,ออนไล,คัดแยก'!$C:$C,'รับ-จ่าย ประจำวัน'!$B198,'FG,ออนไล,คัดแยก'!Q:Q)</f>
        <v>0</v>
      </c>
      <c r="AY198" s="16">
        <f>SUMIF(เตรียมส่วนผสม!$C:$C,'รับ-จ่าย ประจำวัน'!$B198,เตรียมส่วนผสม!R:R)+SUMIF(กวนไส้!$C:$C,'รับ-จ่าย ประจำวัน'!$B198,กวนไส้!R:R)+SUMIF(ผลิต1!$C:$C,'รับ-จ่าย ประจำวัน'!$B198,ผลิต1!R:R)+SUMIF(ผลิต2!$C:$C,'รับ-จ่าย ประจำวัน'!$B198,ผลิต2!R:R)+SUMIF(เส้นแต่งหน้าขนมเค้ก!$C:$C,'รับ-จ่าย ประจำวัน'!$B198,เส้นแต่งหน้าขนมเค้ก!R:R)+SUMIF(แพ็ค!$C:$C,'รับ-จ่าย ประจำวัน'!$B198,แพ็ค!R:R)+SUMIF(ธุรการ!$C:$C,'รับ-จ่าย ประจำวัน'!$B198,ธุรการ!R:R)+SUMIF(เส้นแต่งหน้าขนมปัง!$C:$C,'รับ-จ่าย ประจำวัน'!$B198,เส้นแต่งหน้าขนมปัง!R:R)+SUMIF('วางแผนBC,CJ'!$C:$C,'รับ-จ่าย ประจำวัน'!$B198,'วางแผนBC,CJ'!R:R)+SUMIF(RD!$C:$C,'รับ-จ่าย ประจำวัน'!$B198,RD!R:R)+SUMIF('FG,ออนไล,คัดแยก'!$C:$C,'รับ-จ่าย ประจำวัน'!$B198,'FG,ออนไล,คัดแยก'!R:R)</f>
        <v>0</v>
      </c>
      <c r="AZ198" s="16">
        <f>SUMIF(เตรียมส่วนผสม!$C:$C,'รับ-จ่าย ประจำวัน'!$B198,เตรียมส่วนผสม!S:S)+SUMIF(กวนไส้!$C:$C,'รับ-จ่าย ประจำวัน'!$B198,กวนไส้!S:S)+SUMIF(ผลิต1!$C:$C,'รับ-จ่าย ประจำวัน'!$B198,ผลิต1!S:S)+SUMIF(ผลิต2!$C:$C,'รับ-จ่าย ประจำวัน'!$B198,ผลิต2!S:S)+SUMIF(เส้นแต่งหน้าขนมเค้ก!$C:$C,'รับ-จ่าย ประจำวัน'!$B198,เส้นแต่งหน้าขนมเค้ก!S:S)+SUMIF(แพ็ค!$C:$C,'รับ-จ่าย ประจำวัน'!$B198,แพ็ค!S:S)+SUMIF(ธุรการ!$C:$C,'รับ-จ่าย ประจำวัน'!$B198,ธุรการ!S:S)+SUMIF(เส้นแต่งหน้าขนมปัง!$C:$C,'รับ-จ่าย ประจำวัน'!$B198,เส้นแต่งหน้าขนมปัง!S:S)+SUMIF('วางแผนBC,CJ'!$C:$C,'รับ-จ่าย ประจำวัน'!$B198,'วางแผนBC,CJ'!S:S)+SUMIF(RD!$C:$C,'รับ-จ่าย ประจำวัน'!$B198,RD!S:S)+SUMIF('FG,ออนไล,คัดแยก'!$C:$C,'รับ-จ่าย ประจำวัน'!$B198,'FG,ออนไล,คัดแยก'!S:S)</f>
        <v>0</v>
      </c>
      <c r="BA198" s="16">
        <f>SUMIF(เตรียมส่วนผสม!$C:$C,'รับ-จ่าย ประจำวัน'!$B198,เตรียมส่วนผสม!T:T)+SUMIF(กวนไส้!$C:$C,'รับ-จ่าย ประจำวัน'!$B198,กวนไส้!T:T)+SUMIF(ผลิต1!$C:$C,'รับ-จ่าย ประจำวัน'!$B198,ผลิต1!T:T)+SUMIF(ผลิต2!$C:$C,'รับ-จ่าย ประจำวัน'!$B198,ผลิต2!T:T)+SUMIF(เส้นแต่งหน้าขนมเค้ก!$C:$C,'รับ-จ่าย ประจำวัน'!$B198,เส้นแต่งหน้าขนมเค้ก!T:T)+SUMIF(แพ็ค!$C:$C,'รับ-จ่าย ประจำวัน'!$B198,แพ็ค!T:T)+SUMIF(ธุรการ!$C:$C,'รับ-จ่าย ประจำวัน'!$B198,ธุรการ!T:T)+SUMIF(เส้นแต่งหน้าขนมปัง!$C:$C,'รับ-จ่าย ประจำวัน'!$B198,เส้นแต่งหน้าขนมปัง!T:T)+SUMIF('วางแผนBC,CJ'!$C:$C,'รับ-จ่าย ประจำวัน'!$B198,'วางแผนBC,CJ'!T:T)+SUMIF(RD!$C:$C,'รับ-จ่าย ประจำวัน'!$B198,RD!T:T)+SUMIF('FG,ออนไล,คัดแยก'!$C:$C,'รับ-จ่าย ประจำวัน'!$B198,'FG,ออนไล,คัดแยก'!T:T)</f>
        <v>0</v>
      </c>
      <c r="BB198" s="16">
        <f>SUMIF(เตรียมส่วนผสม!$C:$C,'รับ-จ่าย ประจำวัน'!$B198,เตรียมส่วนผสม!U:U)+SUMIF(กวนไส้!$C:$C,'รับ-จ่าย ประจำวัน'!$B198,กวนไส้!U:U)+SUMIF(ผลิต1!$C:$C,'รับ-จ่าย ประจำวัน'!$B198,ผลิต1!U:U)+SUMIF(ผลิต2!$C:$C,'รับ-จ่าย ประจำวัน'!$B198,ผลิต2!U:U)+SUMIF(เส้นแต่งหน้าขนมเค้ก!$C:$C,'รับ-จ่าย ประจำวัน'!$B198,เส้นแต่งหน้าขนมเค้ก!U:U)+SUMIF(แพ็ค!$C:$C,'รับ-จ่าย ประจำวัน'!$B198,แพ็ค!U:U)+SUMIF(ธุรการ!$C:$C,'รับ-จ่าย ประจำวัน'!$B198,ธุรการ!U:U)+SUMIF(เส้นแต่งหน้าขนมปัง!$C:$C,'รับ-จ่าย ประจำวัน'!$B198,เส้นแต่งหน้าขนมปัง!U:U)+SUMIF('วางแผนBC,CJ'!$C:$C,'รับ-จ่าย ประจำวัน'!$B198,'วางแผนBC,CJ'!U:U)+SUMIF(RD!$C:$C,'รับ-จ่าย ประจำวัน'!$B198,RD!U:U)+SUMIF('FG,ออนไล,คัดแยก'!$C:$C,'รับ-จ่าย ประจำวัน'!$B198,'FG,ออนไล,คัดแยก'!U:U)</f>
        <v>0</v>
      </c>
      <c r="BC198" s="16">
        <f>SUMIF(เตรียมส่วนผสม!$C:$C,'รับ-จ่าย ประจำวัน'!$B198,เตรียมส่วนผสม!V:V)+SUMIF(กวนไส้!$C:$C,'รับ-จ่าย ประจำวัน'!$B198,กวนไส้!V:V)+SUMIF(ผลิต1!$C:$C,'รับ-จ่าย ประจำวัน'!$B198,ผลิต1!V:V)+SUMIF(ผลิต2!$C:$C,'รับ-จ่าย ประจำวัน'!$B198,ผลิต2!V:V)+SUMIF(เส้นแต่งหน้าขนมเค้ก!$C:$C,'รับ-จ่าย ประจำวัน'!$B198,เส้นแต่งหน้าขนมเค้ก!V:V)+SUMIF(แพ็ค!$C:$C,'รับ-จ่าย ประจำวัน'!$B198,แพ็ค!V:V)+SUMIF(ธุรการ!$C:$C,'รับ-จ่าย ประจำวัน'!$B198,ธุรการ!V:V)+SUMIF(เส้นแต่งหน้าขนมปัง!$C:$C,'รับ-จ่าย ประจำวัน'!$B198,เส้นแต่งหน้าขนมปัง!V:V)+SUMIF('วางแผนBC,CJ'!$C:$C,'รับ-จ่าย ประจำวัน'!$B198,'วางแผนBC,CJ'!V:V)+SUMIF(RD!$C:$C,'รับ-จ่าย ประจำวัน'!$B198,RD!V:V)+SUMIF('FG,ออนไล,คัดแยก'!$C:$C,'รับ-จ่าย ประจำวัน'!$B198,'FG,ออนไล,คัดแยก'!V:V)</f>
        <v>0</v>
      </c>
      <c r="BD198" s="16">
        <f>SUMIF(เตรียมส่วนผสม!$C:$C,'รับ-จ่าย ประจำวัน'!$B198,เตรียมส่วนผสม!W:W)+SUMIF(กวนไส้!$C:$C,'รับ-จ่าย ประจำวัน'!$B198,กวนไส้!W:W)+SUMIF(ผลิต1!$C:$C,'รับ-จ่าย ประจำวัน'!$B198,ผลิต1!W:W)+SUMIF(ผลิต2!$C:$C,'รับ-จ่าย ประจำวัน'!$B198,ผลิต2!W:W)+SUMIF(เส้นแต่งหน้าขนมเค้ก!$C:$C,'รับ-จ่าย ประจำวัน'!$B198,เส้นแต่งหน้าขนมเค้ก!W:W)+SUMIF(แพ็ค!$C:$C,'รับ-จ่าย ประจำวัน'!$B198,แพ็ค!W:W)+SUMIF(ธุรการ!$C:$C,'รับ-จ่าย ประจำวัน'!$B198,ธุรการ!W:W)+SUMIF(เส้นแต่งหน้าขนมปัง!$C:$C,'รับ-จ่าย ประจำวัน'!$B198,เส้นแต่งหน้าขนมปัง!W:W)+SUMIF('วางแผนBC,CJ'!$C:$C,'รับ-จ่าย ประจำวัน'!$B198,'วางแผนBC,CJ'!W:W)+SUMIF(RD!$C:$C,'รับ-จ่าย ประจำวัน'!$B198,RD!W:W)+SUMIF('FG,ออนไล,คัดแยก'!$C:$C,'รับ-จ่าย ประจำวัน'!$B198,'FG,ออนไล,คัดแยก'!W:W)</f>
        <v>0</v>
      </c>
      <c r="BE198" s="16">
        <f>SUMIF(เตรียมส่วนผสม!$C:$C,'รับ-จ่าย ประจำวัน'!$B198,เตรียมส่วนผสม!X:X)+SUMIF(กวนไส้!$C:$C,'รับ-จ่าย ประจำวัน'!$B198,กวนไส้!X:X)+SUMIF(ผลิต1!$C:$C,'รับ-จ่าย ประจำวัน'!$B198,ผลิต1!X:X)+SUMIF(ผลิต2!$C:$C,'รับ-จ่าย ประจำวัน'!$B198,ผลิต2!X:X)+SUMIF(เส้นแต่งหน้าขนมเค้ก!$C:$C,'รับ-จ่าย ประจำวัน'!$B198,เส้นแต่งหน้าขนมเค้ก!X:X)+SUMIF(แพ็ค!$C:$C,'รับ-จ่าย ประจำวัน'!$B198,แพ็ค!X:X)+SUMIF(ธุรการ!$C:$C,'รับ-จ่าย ประจำวัน'!$B198,ธุรการ!X:X)+SUMIF(เส้นแต่งหน้าขนมปัง!$C:$C,'รับ-จ่าย ประจำวัน'!$B198,เส้นแต่งหน้าขนมปัง!X:X)+SUMIF('วางแผนBC,CJ'!$C:$C,'รับ-จ่าย ประจำวัน'!$B198,'วางแผนBC,CJ'!X:X)+SUMIF(RD!$C:$C,'รับ-จ่าย ประจำวัน'!$B198,RD!X:X)+SUMIF('FG,ออนไล,คัดแยก'!$C:$C,'รับ-จ่าย ประจำวัน'!$B198,'FG,ออนไล,คัดแยก'!X:X)</f>
        <v>0</v>
      </c>
      <c r="BF198" s="16">
        <f>SUMIF(เตรียมส่วนผสม!$C:$C,'รับ-จ่าย ประจำวัน'!$B198,เตรียมส่วนผสม!Y:Y)+SUMIF(กวนไส้!$C:$C,'รับ-จ่าย ประจำวัน'!$B198,กวนไส้!Y:Y)+SUMIF(ผลิต1!$C:$C,'รับ-จ่าย ประจำวัน'!$B198,ผลิต1!Y:Y)+SUMIF(ผลิต2!$C:$C,'รับ-จ่าย ประจำวัน'!$B198,ผลิต2!Y:Y)+SUMIF(เส้นแต่งหน้าขนมเค้ก!$C:$C,'รับ-จ่าย ประจำวัน'!$B198,เส้นแต่งหน้าขนมเค้ก!Y:Y)+SUMIF(แพ็ค!$C:$C,'รับ-จ่าย ประจำวัน'!$B198,แพ็ค!Y:Y)+SUMIF(ธุรการ!$C:$C,'รับ-จ่าย ประจำวัน'!$B198,ธุรการ!Y:Y)+SUMIF(เส้นแต่งหน้าขนมปัง!$C:$C,'รับ-จ่าย ประจำวัน'!$B198,เส้นแต่งหน้าขนมปัง!Y:Y)+SUMIF('วางแผนBC,CJ'!$C:$C,'รับ-จ่าย ประจำวัน'!$B198,'วางแผนBC,CJ'!Y:Y)+SUMIF(RD!$C:$C,'รับ-จ่าย ประจำวัน'!$B198,RD!Y:Y)+SUMIF('FG,ออนไล,คัดแยก'!$C:$C,'รับ-จ่าย ประจำวัน'!$B198,'FG,ออนไล,คัดแยก'!Y:Y)</f>
        <v>0</v>
      </c>
      <c r="BG198" s="16">
        <f>SUMIF(เตรียมส่วนผสม!$C:$C,'รับ-จ่าย ประจำวัน'!$B198,เตรียมส่วนผสม!Z:Z)+SUMIF(กวนไส้!$C:$C,'รับ-จ่าย ประจำวัน'!$B198,กวนไส้!Z:Z)+SUMIF(ผลิต1!$C:$C,'รับ-จ่าย ประจำวัน'!$B198,ผลิต1!Z:Z)+SUMIF(ผลิต2!$C:$C,'รับ-จ่าย ประจำวัน'!$B198,ผลิต2!Z:Z)+SUMIF(เส้นแต่งหน้าขนมเค้ก!$C:$C,'รับ-จ่าย ประจำวัน'!$B198,เส้นแต่งหน้าขนมเค้ก!Z:Z)+SUMIF(แพ็ค!$C:$C,'รับ-จ่าย ประจำวัน'!$B198,แพ็ค!Z:Z)+SUMIF(ธุรการ!$C:$C,'รับ-จ่าย ประจำวัน'!$B198,ธุรการ!Z:Z)+SUMIF(เส้นแต่งหน้าขนมปัง!$C:$C,'รับ-จ่าย ประจำวัน'!$B198,เส้นแต่งหน้าขนมปัง!Z:Z)+SUMIF('วางแผนBC,CJ'!$C:$C,'รับ-จ่าย ประจำวัน'!$B198,'วางแผนBC,CJ'!Z:Z)+SUMIF(RD!$C:$C,'รับ-จ่าย ประจำวัน'!$B198,RD!Z:Z)+SUMIF('FG,ออนไล,คัดแยก'!$C:$C,'รับ-จ่าย ประจำวัน'!$B198,'FG,ออนไล,คัดแยก'!Z:Z)</f>
        <v>0</v>
      </c>
      <c r="BH198" s="16">
        <f>SUMIF(เตรียมส่วนผสม!$C:$C,'รับ-จ่าย ประจำวัน'!$B198,เตรียมส่วนผสม!AA:AA)+SUMIF(กวนไส้!$C:$C,'รับ-จ่าย ประจำวัน'!$B198,กวนไส้!AA:AA)+SUMIF(ผลิต1!$C:$C,'รับ-จ่าย ประจำวัน'!$B198,ผลิต1!AA:AA)+SUMIF(ผลิต2!$C:$C,'รับ-จ่าย ประจำวัน'!$B198,ผลิต2!AA:AA)+SUMIF(เส้นแต่งหน้าขนมเค้ก!$C:$C,'รับ-จ่าย ประจำวัน'!$B198,เส้นแต่งหน้าขนมเค้ก!AA:AA)+SUMIF(แพ็ค!$C:$C,'รับ-จ่าย ประจำวัน'!$B198,แพ็ค!AA:AA)+SUMIF(ธุรการ!$C:$C,'รับ-จ่าย ประจำวัน'!$B198,ธุรการ!AA:AA)+SUMIF(เส้นแต่งหน้าขนมปัง!$C:$C,'รับ-จ่าย ประจำวัน'!$B198,เส้นแต่งหน้าขนมปัง!AA:AA)+SUMIF('วางแผนBC,CJ'!$C:$C,'รับ-จ่าย ประจำวัน'!$B198,'วางแผนBC,CJ'!AA:AA)+SUMIF(RD!$C:$C,'รับ-จ่าย ประจำวัน'!$B198,RD!AA:AA)+SUMIF('FG,ออนไล,คัดแยก'!$C:$C,'รับ-จ่าย ประจำวัน'!$B198,'FG,ออนไล,คัดแยก'!AA:AA)</f>
        <v>0</v>
      </c>
      <c r="BI198" s="16">
        <f>SUMIF(เตรียมส่วนผสม!$C:$C,'รับ-จ่าย ประจำวัน'!$B198,เตรียมส่วนผสม!AB:AB)+SUMIF(กวนไส้!$C:$C,'รับ-จ่าย ประจำวัน'!$B198,กวนไส้!AB:AB)+SUMIF(ผลิต1!$C:$C,'รับ-จ่าย ประจำวัน'!$B198,ผลิต1!AB:AB)+SUMIF(ผลิต2!$C:$C,'รับ-จ่าย ประจำวัน'!$B198,ผลิต2!AB:AB)+SUMIF(เส้นแต่งหน้าขนมเค้ก!$C:$C,'รับ-จ่าย ประจำวัน'!$B198,เส้นแต่งหน้าขนมเค้ก!AB:AB)+SUMIF(แพ็ค!$C:$C,'รับ-จ่าย ประจำวัน'!$B198,แพ็ค!AB:AB)+SUMIF(ธุรการ!$C:$C,'รับ-จ่าย ประจำวัน'!$B198,ธุรการ!AB:AB)+SUMIF(เส้นแต่งหน้าขนมปัง!$C:$C,'รับ-จ่าย ประจำวัน'!$B198,เส้นแต่งหน้าขนมปัง!AB:AB)+SUMIF('วางแผนBC,CJ'!$C:$C,'รับ-จ่าย ประจำวัน'!$B198,'วางแผนBC,CJ'!AB:AB)+SUMIF(RD!$C:$C,'รับ-จ่าย ประจำวัน'!$B198,RD!AB:AB)+SUMIF('FG,ออนไล,คัดแยก'!$C:$C,'รับ-จ่าย ประจำวัน'!$B198,'FG,ออนไล,คัดแยก'!AB:AB)</f>
        <v>0</v>
      </c>
      <c r="BJ198" s="16">
        <f>SUMIF(เตรียมส่วนผสม!$C:$C,'รับ-จ่าย ประจำวัน'!$B198,เตรียมส่วนผสม!AC:AC)+SUMIF(กวนไส้!$C:$C,'รับ-จ่าย ประจำวัน'!$B198,กวนไส้!AC:AC)+SUMIF(ผลิต1!$C:$C,'รับ-จ่าย ประจำวัน'!$B198,ผลิต1!AC:AC)+SUMIF(ผลิต2!$C:$C,'รับ-จ่าย ประจำวัน'!$B198,ผลิต2!AC:AC)+SUMIF(เส้นแต่งหน้าขนมเค้ก!$C:$C,'รับ-จ่าย ประจำวัน'!$B198,เส้นแต่งหน้าขนมเค้ก!AC:AC)+SUMIF(แพ็ค!$C:$C,'รับ-จ่าย ประจำวัน'!$B198,แพ็ค!AC:AC)+SUMIF(ธุรการ!$C:$C,'รับ-จ่าย ประจำวัน'!$B198,ธุรการ!AC:AC)+SUMIF(เส้นแต่งหน้าขนมปัง!$C:$C,'รับ-จ่าย ประจำวัน'!$B198,เส้นแต่งหน้าขนมปัง!AC:AC)+SUMIF('วางแผนBC,CJ'!$C:$C,'รับ-จ่าย ประจำวัน'!$B198,'วางแผนBC,CJ'!AC:AC)+SUMIF(RD!$C:$C,'รับ-จ่าย ประจำวัน'!$B198,RD!AC:AC)+SUMIF('FG,ออนไล,คัดแยก'!$C:$C,'รับ-จ่าย ประจำวัน'!$B198,'FG,ออนไล,คัดแยก'!AC:AC)</f>
        <v>0</v>
      </c>
      <c r="BK198" s="16">
        <f>SUMIF(เตรียมส่วนผสม!$C:$C,'รับ-จ่าย ประจำวัน'!$B198,เตรียมส่วนผสม!AD:AD)+SUMIF(กวนไส้!$C:$C,'รับ-จ่าย ประจำวัน'!$B198,กวนไส้!AD:AD)+SUMIF(ผลิต1!$C:$C,'รับ-จ่าย ประจำวัน'!$B198,ผลิต1!AD:AD)+SUMIF(ผลิต2!$C:$C,'รับ-จ่าย ประจำวัน'!$B198,ผลิต2!AD:AD)+SUMIF(เส้นแต่งหน้าขนมเค้ก!$C:$C,'รับ-จ่าย ประจำวัน'!$B198,เส้นแต่งหน้าขนมเค้ก!AD:AD)+SUMIF(แพ็ค!$C:$C,'รับ-จ่าย ประจำวัน'!$B198,แพ็ค!AD:AD)+SUMIF(ธุรการ!$C:$C,'รับ-จ่าย ประจำวัน'!$B198,ธุรการ!AD:AD)+SUMIF(เส้นแต่งหน้าขนมปัง!$C:$C,'รับ-จ่าย ประจำวัน'!$B198,เส้นแต่งหน้าขนมปัง!AD:AD)+SUMIF('วางแผนBC,CJ'!$C:$C,'รับ-จ่าย ประจำวัน'!$B198,'วางแผนBC,CJ'!AD:AD)+SUMIF(RD!$C:$C,'รับ-จ่าย ประจำวัน'!$B198,RD!AD:AD)+SUMIF('FG,ออนไล,คัดแยก'!$C:$C,'รับ-จ่าย ประจำวัน'!$B198,'FG,ออนไล,คัดแยก'!AD:AD)</f>
        <v>0</v>
      </c>
      <c r="BL198" s="16">
        <f>SUMIF(เตรียมส่วนผสม!$C:$C,'รับ-จ่าย ประจำวัน'!$B198,เตรียมส่วนผสม!AE:AE)+SUMIF(กวนไส้!$C:$C,'รับ-จ่าย ประจำวัน'!$B198,กวนไส้!AE:AE)+SUMIF(ผลิต1!$C:$C,'รับ-จ่าย ประจำวัน'!$B198,ผลิต1!AE:AE)+SUMIF(ผลิต2!$C:$C,'รับ-จ่าย ประจำวัน'!$B198,ผลิต2!AE:AE)+SUMIF(เส้นแต่งหน้าขนมเค้ก!$C:$C,'รับ-จ่าย ประจำวัน'!$B198,เส้นแต่งหน้าขนมเค้ก!AE:AE)+SUMIF(แพ็ค!$C:$C,'รับ-จ่าย ประจำวัน'!$B198,แพ็ค!AE:AE)+SUMIF(ธุรการ!$C:$C,'รับ-จ่าย ประจำวัน'!$B198,ธุรการ!AE:AE)+SUMIF(เส้นแต่งหน้าขนมปัง!$C:$C,'รับ-จ่าย ประจำวัน'!$B198,เส้นแต่งหน้าขนมปัง!AE:AE)+SUMIF('วางแผนBC,CJ'!$C:$C,'รับ-จ่าย ประจำวัน'!$B198,'วางแผนBC,CJ'!AE:AE)+SUMIF(RD!$C:$C,'รับ-จ่าย ประจำวัน'!$B198,RD!AE:AE)+SUMIF('FG,ออนไล,คัดแยก'!$C:$C,'รับ-จ่าย ประจำวัน'!$B198,'FG,ออนไล,คัดแยก'!AE:AE)</f>
        <v>0</v>
      </c>
      <c r="BM198" s="16">
        <f>SUMIF(เตรียมส่วนผสม!$C:$C,'รับ-จ่าย ประจำวัน'!$B198,เตรียมส่วนผสม!AF:AF)+SUMIF(กวนไส้!$C:$C,'รับ-จ่าย ประจำวัน'!$B198,กวนไส้!AF:AF)+SUMIF(ผลิต1!$C:$C,'รับ-จ่าย ประจำวัน'!$B198,ผลิต1!AF:AF)+SUMIF(ผลิต2!$C:$C,'รับ-จ่าย ประจำวัน'!$B198,ผลิต2!AF:AF)+SUMIF(เส้นแต่งหน้าขนมเค้ก!$C:$C,'รับ-จ่าย ประจำวัน'!$B198,เส้นแต่งหน้าขนมเค้ก!AF:AF)+SUMIF(แพ็ค!$C:$C,'รับ-จ่าย ประจำวัน'!$B198,แพ็ค!AF:AF)+SUMIF(ธุรการ!$C:$C,'รับ-จ่าย ประจำวัน'!$B198,ธุรการ!AF:AF)+SUMIF(เส้นแต่งหน้าขนมปัง!$C:$C,'รับ-จ่าย ประจำวัน'!$B198,เส้นแต่งหน้าขนมปัง!AF:AF)+SUMIF('วางแผนBC,CJ'!$C:$C,'รับ-จ่าย ประจำวัน'!$B198,'วางแผนBC,CJ'!AF:AF)+SUMIF(RD!$C:$C,'รับ-จ่าย ประจำวัน'!$B198,RD!AF:AF)+SUMIF('FG,ออนไล,คัดแยก'!$C:$C,'รับ-จ่าย ประจำวัน'!$B198,'FG,ออนไล,คัดแยก'!AF:AF)</f>
        <v>0</v>
      </c>
      <c r="BN198" s="16">
        <f>SUMIF(เตรียมส่วนผสม!$C:$C,'รับ-จ่าย ประจำวัน'!$B198,เตรียมส่วนผสม!AG:AG)+SUMIF(กวนไส้!$C:$C,'รับ-จ่าย ประจำวัน'!$B198,กวนไส้!AG:AG)+SUMIF(ผลิต1!$C:$C,'รับ-จ่าย ประจำวัน'!$B198,ผลิต1!AG:AG)+SUMIF(ผลิต2!$C:$C,'รับ-จ่าย ประจำวัน'!$B198,ผลิต2!AG:AG)+SUMIF(เส้นแต่งหน้าขนมเค้ก!$C:$C,'รับ-จ่าย ประจำวัน'!$B198,เส้นแต่งหน้าขนมเค้ก!AG:AG)+SUMIF(แพ็ค!$C:$C,'รับ-จ่าย ประจำวัน'!$B198,แพ็ค!AG:AG)+SUMIF(ธุรการ!$C:$C,'รับ-จ่าย ประจำวัน'!$B198,ธุรการ!AG:AG)+SUMIF(เส้นแต่งหน้าขนมปัง!$C:$C,'รับ-จ่าย ประจำวัน'!$B198,เส้นแต่งหน้าขนมปัง!AG:AG)+SUMIF('วางแผนBC,CJ'!$C:$C,'รับ-จ่าย ประจำวัน'!$B198,'วางแผนBC,CJ'!AG:AG)+SUMIF(RD!$C:$C,'รับ-จ่าย ประจำวัน'!$B198,RD!AG:AG)+SUMIF('FG,ออนไล,คัดแยก'!$C:$C,'รับ-จ่าย ประจำวัน'!$B198,'FG,ออนไล,คัดแยก'!AG:AG)</f>
        <v>0</v>
      </c>
      <c r="BO198" s="16">
        <f>SUMIF(เตรียมส่วนผสม!$C:$C,'รับ-จ่าย ประจำวัน'!$B198,เตรียมส่วนผสม!AH:AH)+SUMIF(กวนไส้!$C:$C,'รับ-จ่าย ประจำวัน'!$B198,กวนไส้!AH:AH)+SUMIF(ผลิต1!$C:$C,'รับ-จ่าย ประจำวัน'!$B198,ผลิต1!AH:AH)+SUMIF(ผลิต2!$C:$C,'รับ-จ่าย ประจำวัน'!$B198,ผลิต2!AH:AH)+SUMIF(เส้นแต่งหน้าขนมเค้ก!$C:$C,'รับ-จ่าย ประจำวัน'!$B198,เส้นแต่งหน้าขนมเค้ก!AH:AH)+SUMIF(แพ็ค!$C:$C,'รับ-จ่าย ประจำวัน'!$B198,แพ็ค!AH:AH)+SUMIF(ธุรการ!$C:$C,'รับ-จ่าย ประจำวัน'!$B198,ธุรการ!AH:AH)+SUMIF(เส้นแต่งหน้าขนมปัง!$C:$C,'รับ-จ่าย ประจำวัน'!$B198,เส้นแต่งหน้าขนมปัง!AH:AH)+SUMIF('วางแผนBC,CJ'!$C:$C,'รับ-จ่าย ประจำวัน'!$B198,'วางแผนBC,CJ'!AH:AH)+SUMIF(RD!$C:$C,'รับ-จ่าย ประจำวัน'!$B198,RD!AH:AH)+SUMIF('FG,ออนไล,คัดแยก'!$C:$C,'รับ-จ่าย ประจำวัน'!$B198,'FG,ออนไล,คัดแยก'!AH:AH)</f>
        <v>0</v>
      </c>
      <c r="BP198" s="16">
        <f>SUMIF(เตรียมส่วนผสม!$C:$C,'รับ-จ่าย ประจำวัน'!$B198,เตรียมส่วนผสม!AI:AI)+SUMIF(กวนไส้!$C:$C,'รับ-จ่าย ประจำวัน'!$B198,กวนไส้!AI:AI)+SUMIF(ผลิต1!$C:$C,'รับ-จ่าย ประจำวัน'!$B198,ผลิต1!AI:AI)+SUMIF(ผลิต2!$C:$C,'รับ-จ่าย ประจำวัน'!$B198,ผลิต2!AI:AI)+SUMIF(เส้นแต่งหน้าขนมเค้ก!$C:$C,'รับ-จ่าย ประจำวัน'!$B198,เส้นแต่งหน้าขนมเค้ก!AI:AI)+SUMIF(แพ็ค!$C:$C,'รับ-จ่าย ประจำวัน'!$B198,แพ็ค!AI:AI)+SUMIF(ธุรการ!$C:$C,'รับ-จ่าย ประจำวัน'!$B198,ธุรการ!AI:AI)+SUMIF(เส้นแต่งหน้าขนมปัง!$C:$C,'รับ-จ่าย ประจำวัน'!$B198,เส้นแต่งหน้าขนมปัง!AI:AI)+SUMIF('วางแผนBC,CJ'!$C:$C,'รับ-จ่าย ประจำวัน'!$B198,'วางแผนBC,CJ'!AI:AI)+SUMIF(RD!$C:$C,'รับ-จ่าย ประจำวัน'!$B198,RD!AI:AI)+SUMIF('FG,ออนไล,คัดแยก'!$C:$C,'รับ-จ่าย ประจำวัน'!$B198,'FG,ออนไล,คัดแยก'!AI:AI)</f>
        <v>0</v>
      </c>
      <c r="BQ198" s="16">
        <f>SUMIF(เตรียมส่วนผสม!$C:$C,'รับ-จ่าย ประจำวัน'!$B198,เตรียมส่วนผสม!AJ:AJ)+SUMIF(กวนไส้!$C:$C,'รับ-จ่าย ประจำวัน'!$B198,กวนไส้!AJ:AJ)+SUMIF(ผลิต1!$C:$C,'รับ-จ่าย ประจำวัน'!$B198,ผลิต1!AJ:AJ)+SUMIF(ผลิต2!$C:$C,'รับ-จ่าย ประจำวัน'!$B198,ผลิต2!AJ:AJ)+SUMIF(เส้นแต่งหน้าขนมเค้ก!$C:$C,'รับ-จ่าย ประจำวัน'!$B198,เส้นแต่งหน้าขนมเค้ก!AJ:AJ)+SUMIF(แพ็ค!$C:$C,'รับ-จ่าย ประจำวัน'!$B198,แพ็ค!AJ:AJ)+SUMIF(ธุรการ!$C:$C,'รับ-จ่าย ประจำวัน'!$B198,ธุรการ!AJ:AJ)+SUMIF(เส้นแต่งหน้าขนมปัง!$C:$C,'รับ-จ่าย ประจำวัน'!$B198,เส้นแต่งหน้าขนมปัง!AJ:AJ)+SUMIF('วางแผนBC,CJ'!$C:$C,'รับ-จ่าย ประจำวัน'!$B198,'วางแผนBC,CJ'!AJ:AJ)+SUMIF(RD!$C:$C,'รับ-จ่าย ประจำวัน'!$B198,RD!AJ:AJ)+SUMIF('FG,ออนไล,คัดแยก'!$C:$C,'รับ-จ่าย ประจำวัน'!$B198,'FG,ออนไล,คัดแยก'!AJ:AJ)</f>
        <v>0</v>
      </c>
      <c r="BR198" s="16">
        <f>SUMIF(เตรียมส่วนผสม!$C:$C,'รับ-จ่าย ประจำวัน'!$B198,เตรียมส่วนผสม!AK:AK)+SUMIF(กวนไส้!$C:$C,'รับ-จ่าย ประจำวัน'!$B198,กวนไส้!AK:AK)+SUMIF(ผลิต1!$C:$C,'รับ-จ่าย ประจำวัน'!$B198,ผลิต1!AK:AK)+SUMIF(ผลิต2!$C:$C,'รับ-จ่าย ประจำวัน'!$B198,ผลิต2!AK:AK)+SUMIF(เส้นแต่งหน้าขนมเค้ก!$C:$C,'รับ-จ่าย ประจำวัน'!$B198,เส้นแต่งหน้าขนมเค้ก!AK:AK)+SUMIF(แพ็ค!$C:$C,'รับ-จ่าย ประจำวัน'!$B198,แพ็ค!AK:AK)+SUMIF(ธุรการ!$C:$C,'รับ-จ่าย ประจำวัน'!$B198,ธุรการ!AK:AK)+SUMIF(เส้นแต่งหน้าขนมปัง!$C:$C,'รับ-จ่าย ประจำวัน'!$B198,เส้นแต่งหน้าขนมปัง!AK:AK)+SUMIF('วางแผนBC,CJ'!$C:$C,'รับ-จ่าย ประจำวัน'!$B198,'วางแผนBC,CJ'!AK:AK)+SUMIF(RD!$C:$C,'รับ-จ่าย ประจำวัน'!$B198,RD!AK:AK)+SUMIF('FG,ออนไล,คัดแยก'!$C:$C,'รับ-จ่าย ประจำวัน'!$B198,'FG,ออนไล,คัดแยก'!AK:AK)</f>
        <v>0</v>
      </c>
      <c r="BS198" s="16">
        <f>SUMIF(เตรียมส่วนผสม!$C:$C,'รับ-จ่าย ประจำวัน'!$B198,เตรียมส่วนผสม!AL:AL)+SUMIF(กวนไส้!$C:$C,'รับ-จ่าย ประจำวัน'!$B198,กวนไส้!AL:AL)+SUMIF(ผลิต1!$C:$C,'รับ-จ่าย ประจำวัน'!$B198,ผลิต1!AL:AL)+SUMIF(ผลิต2!$C:$C,'รับ-จ่าย ประจำวัน'!$B198,ผลิต2!AL:AL)+SUMIF(เส้นแต่งหน้าขนมเค้ก!$C:$C,'รับ-จ่าย ประจำวัน'!$B198,เส้นแต่งหน้าขนมเค้ก!AL:AL)+SUMIF(แพ็ค!$C:$C,'รับ-จ่าย ประจำวัน'!$B198,แพ็ค!AL:AL)+SUMIF(ธุรการ!$C:$C,'รับ-จ่าย ประจำวัน'!$B198,ธุรการ!AL:AL)+SUMIF(เส้นแต่งหน้าขนมปัง!$C:$C,'รับ-จ่าย ประจำวัน'!$B198,เส้นแต่งหน้าขนมปัง!AL:AL)+SUMIF('วางแผนBC,CJ'!$C:$C,'รับ-จ่าย ประจำวัน'!$B198,'วางแผนBC,CJ'!AL:AL)+SUMIF(RD!$C:$C,'รับ-จ่าย ประจำวัน'!$B198,RD!AL:AL)+SUMIF('FG,ออนไล,คัดแยก'!$C:$C,'รับ-จ่าย ประจำวัน'!$B198,'FG,ออนไล,คัดแยก'!AL:AL)</f>
        <v>0</v>
      </c>
      <c r="BT198" s="18">
        <f t="shared" si="50"/>
        <v>0</v>
      </c>
      <c r="BU198" s="116"/>
      <c r="BV198" s="146">
        <f t="shared" si="51"/>
        <v>18600</v>
      </c>
      <c r="BW198" s="183">
        <v>30</v>
      </c>
      <c r="BX198" s="172">
        <f t="shared" si="55"/>
        <v>0</v>
      </c>
      <c r="BY198" s="188" t="e">
        <f t="shared" si="53"/>
        <v>#DIV/0!</v>
      </c>
      <c r="BZ198" s="180" t="e">
        <f t="shared" ca="1" si="52"/>
        <v>#DIV/0!</v>
      </c>
      <c r="CA198" s="93"/>
      <c r="CB198" s="93"/>
      <c r="CC198" s="93"/>
      <c r="CD198" s="93"/>
      <c r="CE198" s="93"/>
      <c r="CF198" s="93"/>
      <c r="CG198" s="93"/>
      <c r="CH198" s="93"/>
      <c r="CI198" s="93"/>
      <c r="CJ198" s="94"/>
      <c r="CK198" s="9">
        <f t="shared" si="54"/>
        <v>18600</v>
      </c>
    </row>
    <row r="199" spans="1:89" hidden="1" x14ac:dyDescent="0.5">
      <c r="A199" s="149"/>
      <c r="B199" s="34" t="s">
        <v>1341</v>
      </c>
      <c r="C199" s="10" t="s">
        <v>1344</v>
      </c>
      <c r="D199" s="135" t="s">
        <v>91</v>
      </c>
      <c r="E199" s="11">
        <v>0</v>
      </c>
      <c r="F199" s="159" t="s">
        <v>1605</v>
      </c>
      <c r="G199" s="11" t="s">
        <v>62</v>
      </c>
      <c r="H199" s="12">
        <v>30000</v>
      </c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3"/>
      <c r="AF199" s="13"/>
      <c r="AG199" s="13"/>
      <c r="AH199" s="13"/>
      <c r="AI199" s="14"/>
      <c r="AJ199" s="14"/>
      <c r="AK199" s="14"/>
      <c r="AL199" s="14"/>
      <c r="AM199" s="14"/>
      <c r="AN199" s="15">
        <f t="shared" si="49"/>
        <v>0</v>
      </c>
      <c r="AO199" s="16">
        <f>SUMIF(เตรียมส่วนผสม!$C:$C,'รับ-จ่าย ประจำวัน'!$B199,เตรียมส่วนผสม!H:H)+SUMIF(กวนไส้!$C:$C,'รับ-จ่าย ประจำวัน'!$B199,กวนไส้!H:H)+SUMIF(ผลิต1!$C:$C,'รับ-จ่าย ประจำวัน'!$B199,ผลิต1!H:H)+SUMIF(ผลิต2!$C:$C,'รับ-จ่าย ประจำวัน'!$B199,ผลิต2!H:H)+SUMIF(เส้นแต่งหน้าขนมเค้ก!$C:$C,'รับ-จ่าย ประจำวัน'!$B199,เส้นแต่งหน้าขนมเค้ก!H:H)+SUMIF(แพ็ค!$C:$C,'รับ-จ่าย ประจำวัน'!$B199,แพ็ค!H:H)+SUMIF(ธุรการ!$C:$C,'รับ-จ่าย ประจำวัน'!$B199,ธุรการ!H:H)+SUMIF(เส้นแต่งหน้าขนมปัง!$C:$C,'รับ-จ่าย ประจำวัน'!$B199,เส้นแต่งหน้าขนมปัง!H:H)+SUMIF('วางแผนBC,CJ'!$C:$C,'รับ-จ่าย ประจำวัน'!$B199,'วางแผนBC,CJ'!H:H)+SUMIF(RD!$C:$C,'รับ-จ่าย ประจำวัน'!$B199,RD!H:H)+SUMIF('FG,ออนไล,คัดแยก'!$C:$C,'รับ-จ่าย ประจำวัน'!$B199,'FG,ออนไล,คัดแยก'!H:H)</f>
        <v>0</v>
      </c>
      <c r="AP199" s="16">
        <f>SUMIF(เตรียมส่วนผสม!$C:$C,'รับ-จ่าย ประจำวัน'!$B199,เตรียมส่วนผสม!I:I)+SUMIF(กวนไส้!$C:$C,'รับ-จ่าย ประจำวัน'!$B199,กวนไส้!I:I)+SUMIF(ผลิต1!$C:$C,'รับ-จ่าย ประจำวัน'!$B199,ผลิต1!I:I)+SUMIF(ผลิต2!$C:$C,'รับ-จ่าย ประจำวัน'!$B199,ผลิต2!I:I)+SUMIF(เส้นแต่งหน้าขนมเค้ก!$C:$C,'รับ-จ่าย ประจำวัน'!$B199,เส้นแต่งหน้าขนมเค้ก!I:I)+SUMIF(แพ็ค!$C:$C,'รับ-จ่าย ประจำวัน'!$B199,แพ็ค!I:I)+SUMIF(ธุรการ!$C:$C,'รับ-จ่าย ประจำวัน'!$B199,ธุรการ!I:I)+SUMIF(เส้นแต่งหน้าขนมปัง!$C:$C,'รับ-จ่าย ประจำวัน'!$B199,เส้นแต่งหน้าขนมปัง!I:I)+SUMIF('วางแผนBC,CJ'!$C:$C,'รับ-จ่าย ประจำวัน'!$B199,'วางแผนBC,CJ'!I:I)+SUMIF(RD!$C:$C,'รับ-จ่าย ประจำวัน'!$B199,RD!I:I)+SUMIF('FG,ออนไล,คัดแยก'!$C:$C,'รับ-จ่าย ประจำวัน'!$B199,'FG,ออนไล,คัดแยก'!I:I)</f>
        <v>0</v>
      </c>
      <c r="AQ199" s="16">
        <f>SUMIF(เตรียมส่วนผสม!$C:$C,'รับ-จ่าย ประจำวัน'!$B199,เตรียมส่วนผสม!J:J)+SUMIF(กวนไส้!$C:$C,'รับ-จ่าย ประจำวัน'!$B199,กวนไส้!J:J)+SUMIF(ผลิต1!$C:$C,'รับ-จ่าย ประจำวัน'!$B199,ผลิต1!J:J)+SUMIF(ผลิต2!$C:$C,'รับ-จ่าย ประจำวัน'!$B199,ผลิต2!J:J)+SUMIF(เส้นแต่งหน้าขนมเค้ก!$C:$C,'รับ-จ่าย ประจำวัน'!$B199,เส้นแต่งหน้าขนมเค้ก!J:J)+SUMIF(แพ็ค!$C:$C,'รับ-จ่าย ประจำวัน'!$B199,แพ็ค!J:J)+SUMIF(ธุรการ!$C:$C,'รับ-จ่าย ประจำวัน'!$B199,ธุรการ!J:J)+SUMIF(เส้นแต่งหน้าขนมปัง!$C:$C,'รับ-จ่าย ประจำวัน'!$B199,เส้นแต่งหน้าขนมปัง!J:J)+SUMIF('วางแผนBC,CJ'!$C:$C,'รับ-จ่าย ประจำวัน'!$B199,'วางแผนBC,CJ'!J:J)+SUMIF(RD!$C:$C,'รับ-จ่าย ประจำวัน'!$B199,RD!J:J)+SUMIF('FG,ออนไล,คัดแยก'!$C:$C,'รับ-จ่าย ประจำวัน'!$B199,'FG,ออนไล,คัดแยก'!J:J)</f>
        <v>0</v>
      </c>
      <c r="AR199" s="16">
        <f>SUMIF(เตรียมส่วนผสม!$C:$C,'รับ-จ่าย ประจำวัน'!$B199,เตรียมส่วนผสม!K:K)+SUMIF(กวนไส้!$C:$C,'รับ-จ่าย ประจำวัน'!$B199,กวนไส้!K:K)+SUMIF(ผลิต1!$C:$C,'รับ-จ่าย ประจำวัน'!$B199,ผลิต1!K:K)+SUMIF(ผลิต2!$C:$C,'รับ-จ่าย ประจำวัน'!$B199,ผลิต2!K:K)+SUMIF(เส้นแต่งหน้าขนมเค้ก!$C:$C,'รับ-จ่าย ประจำวัน'!$B199,เส้นแต่งหน้าขนมเค้ก!K:K)+SUMIF(แพ็ค!$C:$C,'รับ-จ่าย ประจำวัน'!$B199,แพ็ค!K:K)+SUMIF(ธุรการ!$C:$C,'รับ-จ่าย ประจำวัน'!$B199,ธุรการ!K:K)+SUMIF(เส้นแต่งหน้าขนมปัง!$C:$C,'รับ-จ่าย ประจำวัน'!$B199,เส้นแต่งหน้าขนมปัง!K:K)+SUMIF('วางแผนBC,CJ'!$C:$C,'รับ-จ่าย ประจำวัน'!$B199,'วางแผนBC,CJ'!K:K)+SUMIF(RD!$C:$C,'รับ-จ่าย ประจำวัน'!$B199,RD!K:K)+SUMIF('FG,ออนไล,คัดแยก'!$C:$C,'รับ-จ่าย ประจำวัน'!$B199,'FG,ออนไล,คัดแยก'!K:K)</f>
        <v>0</v>
      </c>
      <c r="AS199" s="16">
        <f>SUMIF(เตรียมส่วนผสม!$C:$C,'รับ-จ่าย ประจำวัน'!$B199,เตรียมส่วนผสม!L:L)+SUMIF(กวนไส้!$C:$C,'รับ-จ่าย ประจำวัน'!$B199,กวนไส้!L:L)+SUMIF(ผลิต1!$C:$C,'รับ-จ่าย ประจำวัน'!$B199,ผลิต1!L:L)+SUMIF(ผลิต2!$C:$C,'รับ-จ่าย ประจำวัน'!$B199,ผลิต2!L:L)+SUMIF(เส้นแต่งหน้าขนมเค้ก!$C:$C,'รับ-จ่าย ประจำวัน'!$B199,เส้นแต่งหน้าขนมเค้ก!L:L)+SUMIF(แพ็ค!$C:$C,'รับ-จ่าย ประจำวัน'!$B199,แพ็ค!L:L)+SUMIF(ธุรการ!$C:$C,'รับ-จ่าย ประจำวัน'!$B199,ธุรการ!L:L)+SUMIF(เส้นแต่งหน้าขนมปัง!$C:$C,'รับ-จ่าย ประจำวัน'!$B199,เส้นแต่งหน้าขนมปัง!L:L)+SUMIF('วางแผนBC,CJ'!$C:$C,'รับ-จ่าย ประจำวัน'!$B199,'วางแผนBC,CJ'!L:L)+SUMIF(RD!$C:$C,'รับ-จ่าย ประจำวัน'!$B199,RD!L:L)+SUMIF('FG,ออนไล,คัดแยก'!$C:$C,'รับ-จ่าย ประจำวัน'!$B199,'FG,ออนไล,คัดแยก'!L:L)</f>
        <v>0</v>
      </c>
      <c r="AT199" s="16">
        <f>SUMIF(เตรียมส่วนผสม!$C:$C,'รับ-จ่าย ประจำวัน'!$B199,เตรียมส่วนผสม!M:M)+SUMIF(กวนไส้!$C:$C,'รับ-จ่าย ประจำวัน'!$B199,กวนไส้!M:M)+SUMIF(ผลิต1!$C:$C,'รับ-จ่าย ประจำวัน'!$B199,ผลิต1!M:M)+SUMIF(ผลิต2!$C:$C,'รับ-จ่าย ประจำวัน'!$B199,ผลิต2!M:M)+SUMIF(เส้นแต่งหน้าขนมเค้ก!$C:$C,'รับ-จ่าย ประจำวัน'!$B199,เส้นแต่งหน้าขนมเค้ก!M:M)+SUMIF(แพ็ค!$C:$C,'รับ-จ่าย ประจำวัน'!$B199,แพ็ค!M:M)+SUMIF(ธุรการ!$C:$C,'รับ-จ่าย ประจำวัน'!$B199,ธุรการ!M:M)+SUMIF(เส้นแต่งหน้าขนมปัง!$C:$C,'รับ-จ่าย ประจำวัน'!$B199,เส้นแต่งหน้าขนมปัง!M:M)+SUMIF('วางแผนBC,CJ'!$C:$C,'รับ-จ่าย ประจำวัน'!$B199,'วางแผนBC,CJ'!M:M)+SUMIF(RD!$C:$C,'รับ-จ่าย ประจำวัน'!$B199,RD!M:M)+SUMIF('FG,ออนไล,คัดแยก'!$C:$C,'รับ-จ่าย ประจำวัน'!$B199,'FG,ออนไล,คัดแยก'!M:M)</f>
        <v>0</v>
      </c>
      <c r="AU199" s="16">
        <f>SUMIF(เตรียมส่วนผสม!$C:$C,'รับ-จ่าย ประจำวัน'!$B199,เตรียมส่วนผสม!N:N)+SUMIF(กวนไส้!$C:$C,'รับ-จ่าย ประจำวัน'!$B199,กวนไส้!N:N)+SUMIF(ผลิต1!$C:$C,'รับ-จ่าย ประจำวัน'!$B199,ผลิต1!N:N)+SUMIF(ผลิต2!$C:$C,'รับ-จ่าย ประจำวัน'!$B199,ผลิต2!N:N)+SUMIF(เส้นแต่งหน้าขนมเค้ก!$C:$C,'รับ-จ่าย ประจำวัน'!$B199,เส้นแต่งหน้าขนมเค้ก!N:N)+SUMIF(แพ็ค!$C:$C,'รับ-จ่าย ประจำวัน'!$B199,แพ็ค!N:N)+SUMIF(ธุรการ!$C:$C,'รับ-จ่าย ประจำวัน'!$B199,ธุรการ!N:N)+SUMIF(เส้นแต่งหน้าขนมปัง!$C:$C,'รับ-จ่าย ประจำวัน'!$B199,เส้นแต่งหน้าขนมปัง!N:N)+SUMIF('วางแผนBC,CJ'!$C:$C,'รับ-จ่าย ประจำวัน'!$B199,'วางแผนBC,CJ'!N:N)+SUMIF(RD!$C:$C,'รับ-จ่าย ประจำวัน'!$B199,RD!N:N)+SUMIF('FG,ออนไล,คัดแยก'!$C:$C,'รับ-จ่าย ประจำวัน'!$B199,'FG,ออนไล,คัดแยก'!N:N)</f>
        <v>0</v>
      </c>
      <c r="AV199" s="16">
        <f>SUMIF(เตรียมส่วนผสม!$C:$C,'รับ-จ่าย ประจำวัน'!$B199,เตรียมส่วนผสม!O:O)+SUMIF(กวนไส้!$C:$C,'รับ-จ่าย ประจำวัน'!$B199,กวนไส้!O:O)+SUMIF(ผลิต1!$C:$C,'รับ-จ่าย ประจำวัน'!$B199,ผลิต1!O:O)+SUMIF(ผลิต2!$C:$C,'รับ-จ่าย ประจำวัน'!$B199,ผลิต2!O:O)+SUMIF(เส้นแต่งหน้าขนมเค้ก!$C:$C,'รับ-จ่าย ประจำวัน'!$B199,เส้นแต่งหน้าขนมเค้ก!O:O)+SUMIF(แพ็ค!$C:$C,'รับ-จ่าย ประจำวัน'!$B199,แพ็ค!O:O)+SUMIF(ธุรการ!$C:$C,'รับ-จ่าย ประจำวัน'!$B199,ธุรการ!O:O)+SUMIF(เส้นแต่งหน้าขนมปัง!$C:$C,'รับ-จ่าย ประจำวัน'!$B199,เส้นแต่งหน้าขนมปัง!O:O)+SUMIF('วางแผนBC,CJ'!$C:$C,'รับ-จ่าย ประจำวัน'!$B199,'วางแผนBC,CJ'!O:O)+SUMIF(RD!$C:$C,'รับ-จ่าย ประจำวัน'!$B199,RD!O:O)+SUMIF('FG,ออนไล,คัดแยก'!$C:$C,'รับ-จ่าย ประจำวัน'!$B199,'FG,ออนไล,คัดแยก'!O:O)</f>
        <v>0</v>
      </c>
      <c r="AW199" s="16">
        <f>SUMIF(เตรียมส่วนผสม!$C:$C,'รับ-จ่าย ประจำวัน'!$B199,เตรียมส่วนผสม!P:P)+SUMIF(กวนไส้!$C:$C,'รับ-จ่าย ประจำวัน'!$B199,กวนไส้!P:P)+SUMIF(ผลิต1!$C:$C,'รับ-จ่าย ประจำวัน'!$B199,ผลิต1!P:P)+SUMIF(ผลิต2!$C:$C,'รับ-จ่าย ประจำวัน'!$B199,ผลิต2!P:P)+SUMIF(เส้นแต่งหน้าขนมเค้ก!$C:$C,'รับ-จ่าย ประจำวัน'!$B199,เส้นแต่งหน้าขนมเค้ก!P:P)+SUMIF(แพ็ค!$C:$C,'รับ-จ่าย ประจำวัน'!$B199,แพ็ค!P:P)+SUMIF(ธุรการ!$C:$C,'รับ-จ่าย ประจำวัน'!$B199,ธุรการ!P:P)+SUMIF(เส้นแต่งหน้าขนมปัง!$C:$C,'รับ-จ่าย ประจำวัน'!$B199,เส้นแต่งหน้าขนมปัง!P:P)+SUMIF('วางแผนBC,CJ'!$C:$C,'รับ-จ่าย ประจำวัน'!$B199,'วางแผนBC,CJ'!P:P)+SUMIF(RD!$C:$C,'รับ-จ่าย ประจำวัน'!$B199,RD!P:P)+SUMIF('FG,ออนไล,คัดแยก'!$C:$C,'รับ-จ่าย ประจำวัน'!$B199,'FG,ออนไล,คัดแยก'!P:P)</f>
        <v>0</v>
      </c>
      <c r="AX199" s="16">
        <f>SUMIF(เตรียมส่วนผสม!$C:$C,'รับ-จ่าย ประจำวัน'!$B199,เตรียมส่วนผสม!Q:Q)+SUMIF(กวนไส้!$C:$C,'รับ-จ่าย ประจำวัน'!$B199,กวนไส้!Q:Q)+SUMIF(ผลิต1!$C:$C,'รับ-จ่าย ประจำวัน'!$B199,ผลิต1!Q:Q)+SUMIF(ผลิต2!$C:$C,'รับ-จ่าย ประจำวัน'!$B199,ผลิต2!Q:Q)+SUMIF(เส้นแต่งหน้าขนมเค้ก!$C:$C,'รับ-จ่าย ประจำวัน'!$B199,เส้นแต่งหน้าขนมเค้ก!Q:Q)+SUMIF(แพ็ค!$C:$C,'รับ-จ่าย ประจำวัน'!$B199,แพ็ค!Q:Q)+SUMIF(ธุรการ!$C:$C,'รับ-จ่าย ประจำวัน'!$B199,ธุรการ!Q:Q)+SUMIF(เส้นแต่งหน้าขนมปัง!$C:$C,'รับ-จ่าย ประจำวัน'!$B199,เส้นแต่งหน้าขนมปัง!Q:Q)+SUMIF('วางแผนBC,CJ'!$C:$C,'รับ-จ่าย ประจำวัน'!$B199,'วางแผนBC,CJ'!Q:Q)+SUMIF(RD!$C:$C,'รับ-จ่าย ประจำวัน'!$B199,RD!Q:Q)+SUMIF('FG,ออนไล,คัดแยก'!$C:$C,'รับ-จ่าย ประจำวัน'!$B199,'FG,ออนไล,คัดแยก'!Q:Q)</f>
        <v>0</v>
      </c>
      <c r="AY199" s="16">
        <f>SUMIF(เตรียมส่วนผสม!$C:$C,'รับ-จ่าย ประจำวัน'!$B199,เตรียมส่วนผสม!R:R)+SUMIF(กวนไส้!$C:$C,'รับ-จ่าย ประจำวัน'!$B199,กวนไส้!R:R)+SUMIF(ผลิต1!$C:$C,'รับ-จ่าย ประจำวัน'!$B199,ผลิต1!R:R)+SUMIF(ผลิต2!$C:$C,'รับ-จ่าย ประจำวัน'!$B199,ผลิต2!R:R)+SUMIF(เส้นแต่งหน้าขนมเค้ก!$C:$C,'รับ-จ่าย ประจำวัน'!$B199,เส้นแต่งหน้าขนมเค้ก!R:R)+SUMIF(แพ็ค!$C:$C,'รับ-จ่าย ประจำวัน'!$B199,แพ็ค!R:R)+SUMIF(ธุรการ!$C:$C,'รับ-จ่าย ประจำวัน'!$B199,ธุรการ!R:R)+SUMIF(เส้นแต่งหน้าขนมปัง!$C:$C,'รับ-จ่าย ประจำวัน'!$B199,เส้นแต่งหน้าขนมปัง!R:R)+SUMIF('วางแผนBC,CJ'!$C:$C,'รับ-จ่าย ประจำวัน'!$B199,'วางแผนBC,CJ'!R:R)+SUMIF(RD!$C:$C,'รับ-จ่าย ประจำวัน'!$B199,RD!R:R)+SUMIF('FG,ออนไล,คัดแยก'!$C:$C,'รับ-จ่าย ประจำวัน'!$B199,'FG,ออนไล,คัดแยก'!R:R)</f>
        <v>0</v>
      </c>
      <c r="AZ199" s="16">
        <f>SUMIF(เตรียมส่วนผสม!$C:$C,'รับ-จ่าย ประจำวัน'!$B199,เตรียมส่วนผสม!S:S)+SUMIF(กวนไส้!$C:$C,'รับ-จ่าย ประจำวัน'!$B199,กวนไส้!S:S)+SUMIF(ผลิต1!$C:$C,'รับ-จ่าย ประจำวัน'!$B199,ผลิต1!S:S)+SUMIF(ผลิต2!$C:$C,'รับ-จ่าย ประจำวัน'!$B199,ผลิต2!S:S)+SUMIF(เส้นแต่งหน้าขนมเค้ก!$C:$C,'รับ-จ่าย ประจำวัน'!$B199,เส้นแต่งหน้าขนมเค้ก!S:S)+SUMIF(แพ็ค!$C:$C,'รับ-จ่าย ประจำวัน'!$B199,แพ็ค!S:S)+SUMIF(ธุรการ!$C:$C,'รับ-จ่าย ประจำวัน'!$B199,ธุรการ!S:S)+SUMIF(เส้นแต่งหน้าขนมปัง!$C:$C,'รับ-จ่าย ประจำวัน'!$B199,เส้นแต่งหน้าขนมปัง!S:S)+SUMIF('วางแผนBC,CJ'!$C:$C,'รับ-จ่าย ประจำวัน'!$B199,'วางแผนBC,CJ'!S:S)+SUMIF(RD!$C:$C,'รับ-จ่าย ประจำวัน'!$B199,RD!S:S)+SUMIF('FG,ออนไล,คัดแยก'!$C:$C,'รับ-จ่าย ประจำวัน'!$B199,'FG,ออนไล,คัดแยก'!S:S)</f>
        <v>0</v>
      </c>
      <c r="BA199" s="16">
        <f>SUMIF(เตรียมส่วนผสม!$C:$C,'รับ-จ่าย ประจำวัน'!$B199,เตรียมส่วนผสม!T:T)+SUMIF(กวนไส้!$C:$C,'รับ-จ่าย ประจำวัน'!$B199,กวนไส้!T:T)+SUMIF(ผลิต1!$C:$C,'รับ-จ่าย ประจำวัน'!$B199,ผลิต1!T:T)+SUMIF(ผลิต2!$C:$C,'รับ-จ่าย ประจำวัน'!$B199,ผลิต2!T:T)+SUMIF(เส้นแต่งหน้าขนมเค้ก!$C:$C,'รับ-จ่าย ประจำวัน'!$B199,เส้นแต่งหน้าขนมเค้ก!T:T)+SUMIF(แพ็ค!$C:$C,'รับ-จ่าย ประจำวัน'!$B199,แพ็ค!T:T)+SUMIF(ธุรการ!$C:$C,'รับ-จ่าย ประจำวัน'!$B199,ธุรการ!T:T)+SUMIF(เส้นแต่งหน้าขนมปัง!$C:$C,'รับ-จ่าย ประจำวัน'!$B199,เส้นแต่งหน้าขนมปัง!T:T)+SUMIF('วางแผนBC,CJ'!$C:$C,'รับ-จ่าย ประจำวัน'!$B199,'วางแผนBC,CJ'!T:T)+SUMIF(RD!$C:$C,'รับ-จ่าย ประจำวัน'!$B199,RD!T:T)+SUMIF('FG,ออนไล,คัดแยก'!$C:$C,'รับ-จ่าย ประจำวัน'!$B199,'FG,ออนไล,คัดแยก'!T:T)</f>
        <v>0</v>
      </c>
      <c r="BB199" s="16">
        <f>SUMIF(เตรียมส่วนผสม!$C:$C,'รับ-จ่าย ประจำวัน'!$B199,เตรียมส่วนผสม!U:U)+SUMIF(กวนไส้!$C:$C,'รับ-จ่าย ประจำวัน'!$B199,กวนไส้!U:U)+SUMIF(ผลิต1!$C:$C,'รับ-จ่าย ประจำวัน'!$B199,ผลิต1!U:U)+SUMIF(ผลิต2!$C:$C,'รับ-จ่าย ประจำวัน'!$B199,ผลิต2!U:U)+SUMIF(เส้นแต่งหน้าขนมเค้ก!$C:$C,'รับ-จ่าย ประจำวัน'!$B199,เส้นแต่งหน้าขนมเค้ก!U:U)+SUMIF(แพ็ค!$C:$C,'รับ-จ่าย ประจำวัน'!$B199,แพ็ค!U:U)+SUMIF(ธุรการ!$C:$C,'รับ-จ่าย ประจำวัน'!$B199,ธุรการ!U:U)+SUMIF(เส้นแต่งหน้าขนมปัง!$C:$C,'รับ-จ่าย ประจำวัน'!$B199,เส้นแต่งหน้าขนมปัง!U:U)+SUMIF('วางแผนBC,CJ'!$C:$C,'รับ-จ่าย ประจำวัน'!$B199,'วางแผนBC,CJ'!U:U)+SUMIF(RD!$C:$C,'รับ-จ่าย ประจำวัน'!$B199,RD!U:U)+SUMIF('FG,ออนไล,คัดแยก'!$C:$C,'รับ-จ่าย ประจำวัน'!$B199,'FG,ออนไล,คัดแยก'!U:U)</f>
        <v>0</v>
      </c>
      <c r="BC199" s="16">
        <f>SUMIF(เตรียมส่วนผสม!$C:$C,'รับ-จ่าย ประจำวัน'!$B199,เตรียมส่วนผสม!V:V)+SUMIF(กวนไส้!$C:$C,'รับ-จ่าย ประจำวัน'!$B199,กวนไส้!V:V)+SUMIF(ผลิต1!$C:$C,'รับ-จ่าย ประจำวัน'!$B199,ผลิต1!V:V)+SUMIF(ผลิต2!$C:$C,'รับ-จ่าย ประจำวัน'!$B199,ผลิต2!V:V)+SUMIF(เส้นแต่งหน้าขนมเค้ก!$C:$C,'รับ-จ่าย ประจำวัน'!$B199,เส้นแต่งหน้าขนมเค้ก!V:V)+SUMIF(แพ็ค!$C:$C,'รับ-จ่าย ประจำวัน'!$B199,แพ็ค!V:V)+SUMIF(ธุรการ!$C:$C,'รับ-จ่าย ประจำวัน'!$B199,ธุรการ!V:V)+SUMIF(เส้นแต่งหน้าขนมปัง!$C:$C,'รับ-จ่าย ประจำวัน'!$B199,เส้นแต่งหน้าขนมปัง!V:V)+SUMIF('วางแผนBC,CJ'!$C:$C,'รับ-จ่าย ประจำวัน'!$B199,'วางแผนBC,CJ'!V:V)+SUMIF(RD!$C:$C,'รับ-จ่าย ประจำวัน'!$B199,RD!V:V)+SUMIF('FG,ออนไล,คัดแยก'!$C:$C,'รับ-จ่าย ประจำวัน'!$B199,'FG,ออนไล,คัดแยก'!V:V)</f>
        <v>0</v>
      </c>
      <c r="BD199" s="16">
        <f>SUMIF(เตรียมส่วนผสม!$C:$C,'รับ-จ่าย ประจำวัน'!$B199,เตรียมส่วนผสม!W:W)+SUMIF(กวนไส้!$C:$C,'รับ-จ่าย ประจำวัน'!$B199,กวนไส้!W:W)+SUMIF(ผลิต1!$C:$C,'รับ-จ่าย ประจำวัน'!$B199,ผลิต1!W:W)+SUMIF(ผลิต2!$C:$C,'รับ-จ่าย ประจำวัน'!$B199,ผลิต2!W:W)+SUMIF(เส้นแต่งหน้าขนมเค้ก!$C:$C,'รับ-จ่าย ประจำวัน'!$B199,เส้นแต่งหน้าขนมเค้ก!W:W)+SUMIF(แพ็ค!$C:$C,'รับ-จ่าย ประจำวัน'!$B199,แพ็ค!W:W)+SUMIF(ธุรการ!$C:$C,'รับ-จ่าย ประจำวัน'!$B199,ธุรการ!W:W)+SUMIF(เส้นแต่งหน้าขนมปัง!$C:$C,'รับ-จ่าย ประจำวัน'!$B199,เส้นแต่งหน้าขนมปัง!W:W)+SUMIF('วางแผนBC,CJ'!$C:$C,'รับ-จ่าย ประจำวัน'!$B199,'วางแผนBC,CJ'!W:W)+SUMIF(RD!$C:$C,'รับ-จ่าย ประจำวัน'!$B199,RD!W:W)+SUMIF('FG,ออนไล,คัดแยก'!$C:$C,'รับ-จ่าย ประจำวัน'!$B199,'FG,ออนไล,คัดแยก'!W:W)</f>
        <v>0</v>
      </c>
      <c r="BE199" s="16">
        <f>SUMIF(เตรียมส่วนผสม!$C:$C,'รับ-จ่าย ประจำวัน'!$B199,เตรียมส่วนผสม!X:X)+SUMIF(กวนไส้!$C:$C,'รับ-จ่าย ประจำวัน'!$B199,กวนไส้!X:X)+SUMIF(ผลิต1!$C:$C,'รับ-จ่าย ประจำวัน'!$B199,ผลิต1!X:X)+SUMIF(ผลิต2!$C:$C,'รับ-จ่าย ประจำวัน'!$B199,ผลิต2!X:X)+SUMIF(เส้นแต่งหน้าขนมเค้ก!$C:$C,'รับ-จ่าย ประจำวัน'!$B199,เส้นแต่งหน้าขนมเค้ก!X:X)+SUMIF(แพ็ค!$C:$C,'รับ-จ่าย ประจำวัน'!$B199,แพ็ค!X:X)+SUMIF(ธุรการ!$C:$C,'รับ-จ่าย ประจำวัน'!$B199,ธุรการ!X:X)+SUMIF(เส้นแต่งหน้าขนมปัง!$C:$C,'รับ-จ่าย ประจำวัน'!$B199,เส้นแต่งหน้าขนมปัง!X:X)+SUMIF('วางแผนBC,CJ'!$C:$C,'รับ-จ่าย ประจำวัน'!$B199,'วางแผนBC,CJ'!X:X)+SUMIF(RD!$C:$C,'รับ-จ่าย ประจำวัน'!$B199,RD!X:X)+SUMIF('FG,ออนไล,คัดแยก'!$C:$C,'รับ-จ่าย ประจำวัน'!$B199,'FG,ออนไล,คัดแยก'!X:X)</f>
        <v>0</v>
      </c>
      <c r="BF199" s="16">
        <f>SUMIF(เตรียมส่วนผสม!$C:$C,'รับ-จ่าย ประจำวัน'!$B199,เตรียมส่วนผสม!Y:Y)+SUMIF(กวนไส้!$C:$C,'รับ-จ่าย ประจำวัน'!$B199,กวนไส้!Y:Y)+SUMIF(ผลิต1!$C:$C,'รับ-จ่าย ประจำวัน'!$B199,ผลิต1!Y:Y)+SUMIF(ผลิต2!$C:$C,'รับ-จ่าย ประจำวัน'!$B199,ผลิต2!Y:Y)+SUMIF(เส้นแต่งหน้าขนมเค้ก!$C:$C,'รับ-จ่าย ประจำวัน'!$B199,เส้นแต่งหน้าขนมเค้ก!Y:Y)+SUMIF(แพ็ค!$C:$C,'รับ-จ่าย ประจำวัน'!$B199,แพ็ค!Y:Y)+SUMIF(ธุรการ!$C:$C,'รับ-จ่าย ประจำวัน'!$B199,ธุรการ!Y:Y)+SUMIF(เส้นแต่งหน้าขนมปัง!$C:$C,'รับ-จ่าย ประจำวัน'!$B199,เส้นแต่งหน้าขนมปัง!Y:Y)+SUMIF('วางแผนBC,CJ'!$C:$C,'รับ-จ่าย ประจำวัน'!$B199,'วางแผนBC,CJ'!Y:Y)+SUMIF(RD!$C:$C,'รับ-จ่าย ประจำวัน'!$B199,RD!Y:Y)+SUMIF('FG,ออนไล,คัดแยก'!$C:$C,'รับ-จ่าย ประจำวัน'!$B199,'FG,ออนไล,คัดแยก'!Y:Y)</f>
        <v>0</v>
      </c>
      <c r="BG199" s="16">
        <f>SUMIF(เตรียมส่วนผสม!$C:$C,'รับ-จ่าย ประจำวัน'!$B199,เตรียมส่วนผสม!Z:Z)+SUMIF(กวนไส้!$C:$C,'รับ-จ่าย ประจำวัน'!$B199,กวนไส้!Z:Z)+SUMIF(ผลิต1!$C:$C,'รับ-จ่าย ประจำวัน'!$B199,ผลิต1!Z:Z)+SUMIF(ผลิต2!$C:$C,'รับ-จ่าย ประจำวัน'!$B199,ผลิต2!Z:Z)+SUMIF(เส้นแต่งหน้าขนมเค้ก!$C:$C,'รับ-จ่าย ประจำวัน'!$B199,เส้นแต่งหน้าขนมเค้ก!Z:Z)+SUMIF(แพ็ค!$C:$C,'รับ-จ่าย ประจำวัน'!$B199,แพ็ค!Z:Z)+SUMIF(ธุรการ!$C:$C,'รับ-จ่าย ประจำวัน'!$B199,ธุรการ!Z:Z)+SUMIF(เส้นแต่งหน้าขนมปัง!$C:$C,'รับ-จ่าย ประจำวัน'!$B199,เส้นแต่งหน้าขนมปัง!Z:Z)+SUMIF('วางแผนBC,CJ'!$C:$C,'รับ-จ่าย ประจำวัน'!$B199,'วางแผนBC,CJ'!Z:Z)+SUMIF(RD!$C:$C,'รับ-จ่าย ประจำวัน'!$B199,RD!Z:Z)+SUMIF('FG,ออนไล,คัดแยก'!$C:$C,'รับ-จ่าย ประจำวัน'!$B199,'FG,ออนไล,คัดแยก'!Z:Z)</f>
        <v>0</v>
      </c>
      <c r="BH199" s="16">
        <f>SUMIF(เตรียมส่วนผสม!$C:$C,'รับ-จ่าย ประจำวัน'!$B199,เตรียมส่วนผสม!AA:AA)+SUMIF(กวนไส้!$C:$C,'รับ-จ่าย ประจำวัน'!$B199,กวนไส้!AA:AA)+SUMIF(ผลิต1!$C:$C,'รับ-จ่าย ประจำวัน'!$B199,ผลิต1!AA:AA)+SUMIF(ผลิต2!$C:$C,'รับ-จ่าย ประจำวัน'!$B199,ผลิต2!AA:AA)+SUMIF(เส้นแต่งหน้าขนมเค้ก!$C:$C,'รับ-จ่าย ประจำวัน'!$B199,เส้นแต่งหน้าขนมเค้ก!AA:AA)+SUMIF(แพ็ค!$C:$C,'รับ-จ่าย ประจำวัน'!$B199,แพ็ค!AA:AA)+SUMIF(ธุรการ!$C:$C,'รับ-จ่าย ประจำวัน'!$B199,ธุรการ!AA:AA)+SUMIF(เส้นแต่งหน้าขนมปัง!$C:$C,'รับ-จ่าย ประจำวัน'!$B199,เส้นแต่งหน้าขนมปัง!AA:AA)+SUMIF('วางแผนBC,CJ'!$C:$C,'รับ-จ่าย ประจำวัน'!$B199,'วางแผนBC,CJ'!AA:AA)+SUMIF(RD!$C:$C,'รับ-จ่าย ประจำวัน'!$B199,RD!AA:AA)+SUMIF('FG,ออนไล,คัดแยก'!$C:$C,'รับ-จ่าย ประจำวัน'!$B199,'FG,ออนไล,คัดแยก'!AA:AA)</f>
        <v>0</v>
      </c>
      <c r="BI199" s="16">
        <f>SUMIF(เตรียมส่วนผสม!$C:$C,'รับ-จ่าย ประจำวัน'!$B199,เตรียมส่วนผสม!AB:AB)+SUMIF(กวนไส้!$C:$C,'รับ-จ่าย ประจำวัน'!$B199,กวนไส้!AB:AB)+SUMIF(ผลิต1!$C:$C,'รับ-จ่าย ประจำวัน'!$B199,ผลิต1!AB:AB)+SUMIF(ผลิต2!$C:$C,'รับ-จ่าย ประจำวัน'!$B199,ผลิต2!AB:AB)+SUMIF(เส้นแต่งหน้าขนมเค้ก!$C:$C,'รับ-จ่าย ประจำวัน'!$B199,เส้นแต่งหน้าขนมเค้ก!AB:AB)+SUMIF(แพ็ค!$C:$C,'รับ-จ่าย ประจำวัน'!$B199,แพ็ค!AB:AB)+SUMIF(ธุรการ!$C:$C,'รับ-จ่าย ประจำวัน'!$B199,ธุรการ!AB:AB)+SUMIF(เส้นแต่งหน้าขนมปัง!$C:$C,'รับ-จ่าย ประจำวัน'!$B199,เส้นแต่งหน้าขนมปัง!AB:AB)+SUMIF('วางแผนBC,CJ'!$C:$C,'รับ-จ่าย ประจำวัน'!$B199,'วางแผนBC,CJ'!AB:AB)+SUMIF(RD!$C:$C,'รับ-จ่าย ประจำวัน'!$B199,RD!AB:AB)+SUMIF('FG,ออนไล,คัดแยก'!$C:$C,'รับ-จ่าย ประจำวัน'!$B199,'FG,ออนไล,คัดแยก'!AB:AB)</f>
        <v>0</v>
      </c>
      <c r="BJ199" s="16">
        <f>SUMIF(เตรียมส่วนผสม!$C:$C,'รับ-จ่าย ประจำวัน'!$B199,เตรียมส่วนผสม!AC:AC)+SUMIF(กวนไส้!$C:$C,'รับ-จ่าย ประจำวัน'!$B199,กวนไส้!AC:AC)+SUMIF(ผลิต1!$C:$C,'รับ-จ่าย ประจำวัน'!$B199,ผลิต1!AC:AC)+SUMIF(ผลิต2!$C:$C,'รับ-จ่าย ประจำวัน'!$B199,ผลิต2!AC:AC)+SUMIF(เส้นแต่งหน้าขนมเค้ก!$C:$C,'รับ-จ่าย ประจำวัน'!$B199,เส้นแต่งหน้าขนมเค้ก!AC:AC)+SUMIF(แพ็ค!$C:$C,'รับ-จ่าย ประจำวัน'!$B199,แพ็ค!AC:AC)+SUMIF(ธุรการ!$C:$C,'รับ-จ่าย ประจำวัน'!$B199,ธุรการ!AC:AC)+SUMIF(เส้นแต่งหน้าขนมปัง!$C:$C,'รับ-จ่าย ประจำวัน'!$B199,เส้นแต่งหน้าขนมปัง!AC:AC)+SUMIF('วางแผนBC,CJ'!$C:$C,'รับ-จ่าย ประจำวัน'!$B199,'วางแผนBC,CJ'!AC:AC)+SUMIF(RD!$C:$C,'รับ-จ่าย ประจำวัน'!$B199,RD!AC:AC)+SUMIF('FG,ออนไล,คัดแยก'!$C:$C,'รับ-จ่าย ประจำวัน'!$B199,'FG,ออนไล,คัดแยก'!AC:AC)</f>
        <v>0</v>
      </c>
      <c r="BK199" s="16">
        <f>SUMIF(เตรียมส่วนผสม!$C:$C,'รับ-จ่าย ประจำวัน'!$B199,เตรียมส่วนผสม!AD:AD)+SUMIF(กวนไส้!$C:$C,'รับ-จ่าย ประจำวัน'!$B199,กวนไส้!AD:AD)+SUMIF(ผลิต1!$C:$C,'รับ-จ่าย ประจำวัน'!$B199,ผลิต1!AD:AD)+SUMIF(ผลิต2!$C:$C,'รับ-จ่าย ประจำวัน'!$B199,ผลิต2!AD:AD)+SUMIF(เส้นแต่งหน้าขนมเค้ก!$C:$C,'รับ-จ่าย ประจำวัน'!$B199,เส้นแต่งหน้าขนมเค้ก!AD:AD)+SUMIF(แพ็ค!$C:$C,'รับ-จ่าย ประจำวัน'!$B199,แพ็ค!AD:AD)+SUMIF(ธุรการ!$C:$C,'รับ-จ่าย ประจำวัน'!$B199,ธุรการ!AD:AD)+SUMIF(เส้นแต่งหน้าขนมปัง!$C:$C,'รับ-จ่าย ประจำวัน'!$B199,เส้นแต่งหน้าขนมปัง!AD:AD)+SUMIF('วางแผนBC,CJ'!$C:$C,'รับ-จ่าย ประจำวัน'!$B199,'วางแผนBC,CJ'!AD:AD)+SUMIF(RD!$C:$C,'รับ-จ่าย ประจำวัน'!$B199,RD!AD:AD)+SUMIF('FG,ออนไล,คัดแยก'!$C:$C,'รับ-จ่าย ประจำวัน'!$B199,'FG,ออนไล,คัดแยก'!AD:AD)</f>
        <v>0</v>
      </c>
      <c r="BL199" s="16">
        <f>SUMIF(เตรียมส่วนผสม!$C:$C,'รับ-จ่าย ประจำวัน'!$B199,เตรียมส่วนผสม!AE:AE)+SUMIF(กวนไส้!$C:$C,'รับ-จ่าย ประจำวัน'!$B199,กวนไส้!AE:AE)+SUMIF(ผลิต1!$C:$C,'รับ-จ่าย ประจำวัน'!$B199,ผลิต1!AE:AE)+SUMIF(ผลิต2!$C:$C,'รับ-จ่าย ประจำวัน'!$B199,ผลิต2!AE:AE)+SUMIF(เส้นแต่งหน้าขนมเค้ก!$C:$C,'รับ-จ่าย ประจำวัน'!$B199,เส้นแต่งหน้าขนมเค้ก!AE:AE)+SUMIF(แพ็ค!$C:$C,'รับ-จ่าย ประจำวัน'!$B199,แพ็ค!AE:AE)+SUMIF(ธุรการ!$C:$C,'รับ-จ่าย ประจำวัน'!$B199,ธุรการ!AE:AE)+SUMIF(เส้นแต่งหน้าขนมปัง!$C:$C,'รับ-จ่าย ประจำวัน'!$B199,เส้นแต่งหน้าขนมปัง!AE:AE)+SUMIF('วางแผนBC,CJ'!$C:$C,'รับ-จ่าย ประจำวัน'!$B199,'วางแผนBC,CJ'!AE:AE)+SUMIF(RD!$C:$C,'รับ-จ่าย ประจำวัน'!$B199,RD!AE:AE)+SUMIF('FG,ออนไล,คัดแยก'!$C:$C,'รับ-จ่าย ประจำวัน'!$B199,'FG,ออนไล,คัดแยก'!AE:AE)</f>
        <v>0</v>
      </c>
      <c r="BM199" s="16">
        <f>SUMIF(เตรียมส่วนผสม!$C:$C,'รับ-จ่าย ประจำวัน'!$B199,เตรียมส่วนผสม!AF:AF)+SUMIF(กวนไส้!$C:$C,'รับ-จ่าย ประจำวัน'!$B199,กวนไส้!AF:AF)+SUMIF(ผลิต1!$C:$C,'รับ-จ่าย ประจำวัน'!$B199,ผลิต1!AF:AF)+SUMIF(ผลิต2!$C:$C,'รับ-จ่าย ประจำวัน'!$B199,ผลิต2!AF:AF)+SUMIF(เส้นแต่งหน้าขนมเค้ก!$C:$C,'รับ-จ่าย ประจำวัน'!$B199,เส้นแต่งหน้าขนมเค้ก!AF:AF)+SUMIF(แพ็ค!$C:$C,'รับ-จ่าย ประจำวัน'!$B199,แพ็ค!AF:AF)+SUMIF(ธุรการ!$C:$C,'รับ-จ่าย ประจำวัน'!$B199,ธุรการ!AF:AF)+SUMIF(เส้นแต่งหน้าขนมปัง!$C:$C,'รับ-จ่าย ประจำวัน'!$B199,เส้นแต่งหน้าขนมปัง!AF:AF)+SUMIF('วางแผนBC,CJ'!$C:$C,'รับ-จ่าย ประจำวัน'!$B199,'วางแผนBC,CJ'!AF:AF)+SUMIF(RD!$C:$C,'รับ-จ่าย ประจำวัน'!$B199,RD!AF:AF)+SUMIF('FG,ออนไล,คัดแยก'!$C:$C,'รับ-จ่าย ประจำวัน'!$B199,'FG,ออนไล,คัดแยก'!AF:AF)</f>
        <v>0</v>
      </c>
      <c r="BN199" s="16">
        <f>SUMIF(เตรียมส่วนผสม!$C:$C,'รับ-จ่าย ประจำวัน'!$B199,เตรียมส่วนผสม!AG:AG)+SUMIF(กวนไส้!$C:$C,'รับ-จ่าย ประจำวัน'!$B199,กวนไส้!AG:AG)+SUMIF(ผลิต1!$C:$C,'รับ-จ่าย ประจำวัน'!$B199,ผลิต1!AG:AG)+SUMIF(ผลิต2!$C:$C,'รับ-จ่าย ประจำวัน'!$B199,ผลิต2!AG:AG)+SUMIF(เส้นแต่งหน้าขนมเค้ก!$C:$C,'รับ-จ่าย ประจำวัน'!$B199,เส้นแต่งหน้าขนมเค้ก!AG:AG)+SUMIF(แพ็ค!$C:$C,'รับ-จ่าย ประจำวัน'!$B199,แพ็ค!AG:AG)+SUMIF(ธุรการ!$C:$C,'รับ-จ่าย ประจำวัน'!$B199,ธุรการ!AG:AG)+SUMIF(เส้นแต่งหน้าขนมปัง!$C:$C,'รับ-จ่าย ประจำวัน'!$B199,เส้นแต่งหน้าขนมปัง!AG:AG)+SUMIF('วางแผนBC,CJ'!$C:$C,'รับ-จ่าย ประจำวัน'!$B199,'วางแผนBC,CJ'!AG:AG)+SUMIF(RD!$C:$C,'รับ-จ่าย ประจำวัน'!$B199,RD!AG:AG)+SUMIF('FG,ออนไล,คัดแยก'!$C:$C,'รับ-จ่าย ประจำวัน'!$B199,'FG,ออนไล,คัดแยก'!AG:AG)</f>
        <v>0</v>
      </c>
      <c r="BO199" s="16">
        <f>SUMIF(เตรียมส่วนผสม!$C:$C,'รับ-จ่าย ประจำวัน'!$B199,เตรียมส่วนผสม!AH:AH)+SUMIF(กวนไส้!$C:$C,'รับ-จ่าย ประจำวัน'!$B199,กวนไส้!AH:AH)+SUMIF(ผลิต1!$C:$C,'รับ-จ่าย ประจำวัน'!$B199,ผลิต1!AH:AH)+SUMIF(ผลิต2!$C:$C,'รับ-จ่าย ประจำวัน'!$B199,ผลิต2!AH:AH)+SUMIF(เส้นแต่งหน้าขนมเค้ก!$C:$C,'รับ-จ่าย ประจำวัน'!$B199,เส้นแต่งหน้าขนมเค้ก!AH:AH)+SUMIF(แพ็ค!$C:$C,'รับ-จ่าย ประจำวัน'!$B199,แพ็ค!AH:AH)+SUMIF(ธุรการ!$C:$C,'รับ-จ่าย ประจำวัน'!$B199,ธุรการ!AH:AH)+SUMIF(เส้นแต่งหน้าขนมปัง!$C:$C,'รับ-จ่าย ประจำวัน'!$B199,เส้นแต่งหน้าขนมปัง!AH:AH)+SUMIF('วางแผนBC,CJ'!$C:$C,'รับ-จ่าย ประจำวัน'!$B199,'วางแผนBC,CJ'!AH:AH)+SUMIF(RD!$C:$C,'รับ-จ่าย ประจำวัน'!$B199,RD!AH:AH)+SUMIF('FG,ออนไล,คัดแยก'!$C:$C,'รับ-จ่าย ประจำวัน'!$B199,'FG,ออนไล,คัดแยก'!AH:AH)</f>
        <v>0</v>
      </c>
      <c r="BP199" s="16">
        <f>SUMIF(เตรียมส่วนผสม!$C:$C,'รับ-จ่าย ประจำวัน'!$B199,เตรียมส่วนผสม!AI:AI)+SUMIF(กวนไส้!$C:$C,'รับ-จ่าย ประจำวัน'!$B199,กวนไส้!AI:AI)+SUMIF(ผลิต1!$C:$C,'รับ-จ่าย ประจำวัน'!$B199,ผลิต1!AI:AI)+SUMIF(ผลิต2!$C:$C,'รับ-จ่าย ประจำวัน'!$B199,ผลิต2!AI:AI)+SUMIF(เส้นแต่งหน้าขนมเค้ก!$C:$C,'รับ-จ่าย ประจำวัน'!$B199,เส้นแต่งหน้าขนมเค้ก!AI:AI)+SUMIF(แพ็ค!$C:$C,'รับ-จ่าย ประจำวัน'!$B199,แพ็ค!AI:AI)+SUMIF(ธุรการ!$C:$C,'รับ-จ่าย ประจำวัน'!$B199,ธุรการ!AI:AI)+SUMIF(เส้นแต่งหน้าขนมปัง!$C:$C,'รับ-จ่าย ประจำวัน'!$B199,เส้นแต่งหน้าขนมปัง!AI:AI)+SUMIF('วางแผนBC,CJ'!$C:$C,'รับ-จ่าย ประจำวัน'!$B199,'วางแผนBC,CJ'!AI:AI)+SUMIF(RD!$C:$C,'รับ-จ่าย ประจำวัน'!$B199,RD!AI:AI)+SUMIF('FG,ออนไล,คัดแยก'!$C:$C,'รับ-จ่าย ประจำวัน'!$B199,'FG,ออนไล,คัดแยก'!AI:AI)</f>
        <v>0</v>
      </c>
      <c r="BQ199" s="16">
        <f>SUMIF(เตรียมส่วนผสม!$C:$C,'รับ-จ่าย ประจำวัน'!$B199,เตรียมส่วนผสม!AJ:AJ)+SUMIF(กวนไส้!$C:$C,'รับ-จ่าย ประจำวัน'!$B199,กวนไส้!AJ:AJ)+SUMIF(ผลิต1!$C:$C,'รับ-จ่าย ประจำวัน'!$B199,ผลิต1!AJ:AJ)+SUMIF(ผลิต2!$C:$C,'รับ-จ่าย ประจำวัน'!$B199,ผลิต2!AJ:AJ)+SUMIF(เส้นแต่งหน้าขนมเค้ก!$C:$C,'รับ-จ่าย ประจำวัน'!$B199,เส้นแต่งหน้าขนมเค้ก!AJ:AJ)+SUMIF(แพ็ค!$C:$C,'รับ-จ่าย ประจำวัน'!$B199,แพ็ค!AJ:AJ)+SUMIF(ธุรการ!$C:$C,'รับ-จ่าย ประจำวัน'!$B199,ธุรการ!AJ:AJ)+SUMIF(เส้นแต่งหน้าขนมปัง!$C:$C,'รับ-จ่าย ประจำวัน'!$B199,เส้นแต่งหน้าขนมปัง!AJ:AJ)+SUMIF('วางแผนBC,CJ'!$C:$C,'รับ-จ่าย ประจำวัน'!$B199,'วางแผนBC,CJ'!AJ:AJ)+SUMIF(RD!$C:$C,'รับ-จ่าย ประจำวัน'!$B199,RD!AJ:AJ)+SUMIF('FG,ออนไล,คัดแยก'!$C:$C,'รับ-จ่าย ประจำวัน'!$B199,'FG,ออนไล,คัดแยก'!AJ:AJ)</f>
        <v>0</v>
      </c>
      <c r="BR199" s="16">
        <f>SUMIF(เตรียมส่วนผสม!$C:$C,'รับ-จ่าย ประจำวัน'!$B199,เตรียมส่วนผสม!AK:AK)+SUMIF(กวนไส้!$C:$C,'รับ-จ่าย ประจำวัน'!$B199,กวนไส้!AK:AK)+SUMIF(ผลิต1!$C:$C,'รับ-จ่าย ประจำวัน'!$B199,ผลิต1!AK:AK)+SUMIF(ผลิต2!$C:$C,'รับ-จ่าย ประจำวัน'!$B199,ผลิต2!AK:AK)+SUMIF(เส้นแต่งหน้าขนมเค้ก!$C:$C,'รับ-จ่าย ประจำวัน'!$B199,เส้นแต่งหน้าขนมเค้ก!AK:AK)+SUMIF(แพ็ค!$C:$C,'รับ-จ่าย ประจำวัน'!$B199,แพ็ค!AK:AK)+SUMIF(ธุรการ!$C:$C,'รับ-จ่าย ประจำวัน'!$B199,ธุรการ!AK:AK)+SUMIF(เส้นแต่งหน้าขนมปัง!$C:$C,'รับ-จ่าย ประจำวัน'!$B199,เส้นแต่งหน้าขนมปัง!AK:AK)+SUMIF('วางแผนBC,CJ'!$C:$C,'รับ-จ่าย ประจำวัน'!$B199,'วางแผนBC,CJ'!AK:AK)+SUMIF(RD!$C:$C,'รับ-จ่าย ประจำวัน'!$B199,RD!AK:AK)+SUMIF('FG,ออนไล,คัดแยก'!$C:$C,'รับ-จ่าย ประจำวัน'!$B199,'FG,ออนไล,คัดแยก'!AK:AK)</f>
        <v>0</v>
      </c>
      <c r="BS199" s="16">
        <f>SUMIF(เตรียมส่วนผสม!$C:$C,'รับ-จ่าย ประจำวัน'!$B199,เตรียมส่วนผสม!AL:AL)+SUMIF(กวนไส้!$C:$C,'รับ-จ่าย ประจำวัน'!$B199,กวนไส้!AL:AL)+SUMIF(ผลิต1!$C:$C,'รับ-จ่าย ประจำวัน'!$B199,ผลิต1!AL:AL)+SUMIF(ผลิต2!$C:$C,'รับ-จ่าย ประจำวัน'!$B199,ผลิต2!AL:AL)+SUMIF(เส้นแต่งหน้าขนมเค้ก!$C:$C,'รับ-จ่าย ประจำวัน'!$B199,เส้นแต่งหน้าขนมเค้ก!AL:AL)+SUMIF(แพ็ค!$C:$C,'รับ-จ่าย ประจำวัน'!$B199,แพ็ค!AL:AL)+SUMIF(ธุรการ!$C:$C,'รับ-จ่าย ประจำวัน'!$B199,ธุรการ!AL:AL)+SUMIF(เส้นแต่งหน้าขนมปัง!$C:$C,'รับ-จ่าย ประจำวัน'!$B199,เส้นแต่งหน้าขนมปัง!AL:AL)+SUMIF('วางแผนBC,CJ'!$C:$C,'รับ-จ่าย ประจำวัน'!$B199,'วางแผนBC,CJ'!AL:AL)+SUMIF(RD!$C:$C,'รับ-จ่าย ประจำวัน'!$B199,RD!AL:AL)+SUMIF('FG,ออนไล,คัดแยก'!$C:$C,'รับ-จ่าย ประจำวัน'!$B199,'FG,ออนไล,คัดแยก'!AL:AL)</f>
        <v>0</v>
      </c>
      <c r="BT199" s="18">
        <f t="shared" si="50"/>
        <v>0</v>
      </c>
      <c r="BU199" s="116"/>
      <c r="BV199" s="146">
        <f t="shared" si="51"/>
        <v>30000</v>
      </c>
      <c r="BW199" s="183">
        <v>30</v>
      </c>
      <c r="BX199" s="172">
        <f t="shared" si="55"/>
        <v>0</v>
      </c>
      <c r="BY199" s="188" t="e">
        <f t="shared" si="53"/>
        <v>#DIV/0!</v>
      </c>
      <c r="BZ199" s="180" t="e">
        <f t="shared" ca="1" si="52"/>
        <v>#DIV/0!</v>
      </c>
      <c r="CA199" s="93"/>
      <c r="CB199" s="93"/>
      <c r="CC199" s="93"/>
      <c r="CD199" s="93"/>
      <c r="CE199" s="93"/>
      <c r="CF199" s="93"/>
      <c r="CG199" s="93"/>
      <c r="CH199" s="93"/>
      <c r="CI199" s="93"/>
      <c r="CJ199" s="94"/>
      <c r="CK199" s="9">
        <f t="shared" si="54"/>
        <v>30000</v>
      </c>
    </row>
    <row r="200" spans="1:89" hidden="1" x14ac:dyDescent="0.5">
      <c r="A200" s="149"/>
      <c r="B200" s="34" t="s">
        <v>1345</v>
      </c>
      <c r="C200" s="10" t="s">
        <v>1346</v>
      </c>
      <c r="D200" s="135" t="s">
        <v>91</v>
      </c>
      <c r="E200" s="11">
        <v>0</v>
      </c>
      <c r="F200" s="159" t="s">
        <v>1605</v>
      </c>
      <c r="G200" s="11" t="s">
        <v>62</v>
      </c>
      <c r="H200" s="12">
        <v>50000</v>
      </c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3"/>
      <c r="AF200" s="13"/>
      <c r="AG200" s="13"/>
      <c r="AH200" s="13"/>
      <c r="AI200" s="14"/>
      <c r="AJ200" s="14"/>
      <c r="AK200" s="14"/>
      <c r="AL200" s="14"/>
      <c r="AM200" s="14"/>
      <c r="AN200" s="15">
        <f t="shared" si="49"/>
        <v>0</v>
      </c>
      <c r="AO200" s="16">
        <f>SUMIF(เตรียมส่วนผสม!$C:$C,'รับ-จ่าย ประจำวัน'!$B200,เตรียมส่วนผสม!H:H)+SUMIF(กวนไส้!$C:$C,'รับ-จ่าย ประจำวัน'!$B200,กวนไส้!H:H)+SUMIF(ผลิต1!$C:$C,'รับ-จ่าย ประจำวัน'!$B200,ผลิต1!H:H)+SUMIF(ผลิต2!$C:$C,'รับ-จ่าย ประจำวัน'!$B200,ผลิต2!H:H)+SUMIF(เส้นแต่งหน้าขนมเค้ก!$C:$C,'รับ-จ่าย ประจำวัน'!$B200,เส้นแต่งหน้าขนมเค้ก!H:H)+SUMIF(แพ็ค!$C:$C,'รับ-จ่าย ประจำวัน'!$B200,แพ็ค!H:H)+SUMIF(ธุรการ!$C:$C,'รับ-จ่าย ประจำวัน'!$B200,ธุรการ!H:H)+SUMIF(เส้นแต่งหน้าขนมปัง!$C:$C,'รับ-จ่าย ประจำวัน'!$B200,เส้นแต่งหน้าขนมปัง!H:H)+SUMIF('วางแผนBC,CJ'!$C:$C,'รับ-จ่าย ประจำวัน'!$B200,'วางแผนBC,CJ'!H:H)+SUMIF(RD!$C:$C,'รับ-จ่าย ประจำวัน'!$B200,RD!H:H)+SUMIF('FG,ออนไล,คัดแยก'!$C:$C,'รับ-จ่าย ประจำวัน'!$B200,'FG,ออนไล,คัดแยก'!H:H)</f>
        <v>0</v>
      </c>
      <c r="AP200" s="16">
        <f>SUMIF(เตรียมส่วนผสม!$C:$C,'รับ-จ่าย ประจำวัน'!$B200,เตรียมส่วนผสม!I:I)+SUMIF(กวนไส้!$C:$C,'รับ-จ่าย ประจำวัน'!$B200,กวนไส้!I:I)+SUMIF(ผลิต1!$C:$C,'รับ-จ่าย ประจำวัน'!$B200,ผลิต1!I:I)+SUMIF(ผลิต2!$C:$C,'รับ-จ่าย ประจำวัน'!$B200,ผลิต2!I:I)+SUMIF(เส้นแต่งหน้าขนมเค้ก!$C:$C,'รับ-จ่าย ประจำวัน'!$B200,เส้นแต่งหน้าขนมเค้ก!I:I)+SUMIF(แพ็ค!$C:$C,'รับ-จ่าย ประจำวัน'!$B200,แพ็ค!I:I)+SUMIF(ธุรการ!$C:$C,'รับ-จ่าย ประจำวัน'!$B200,ธุรการ!I:I)+SUMIF(เส้นแต่งหน้าขนมปัง!$C:$C,'รับ-จ่าย ประจำวัน'!$B200,เส้นแต่งหน้าขนมปัง!I:I)+SUMIF('วางแผนBC,CJ'!$C:$C,'รับ-จ่าย ประจำวัน'!$B200,'วางแผนBC,CJ'!I:I)+SUMIF(RD!$C:$C,'รับ-จ่าย ประจำวัน'!$B200,RD!I:I)+SUMIF('FG,ออนไล,คัดแยก'!$C:$C,'รับ-จ่าย ประจำวัน'!$B200,'FG,ออนไล,คัดแยก'!I:I)</f>
        <v>0</v>
      </c>
      <c r="AQ200" s="16">
        <f>SUMIF(เตรียมส่วนผสม!$C:$C,'รับ-จ่าย ประจำวัน'!$B200,เตรียมส่วนผสม!J:J)+SUMIF(กวนไส้!$C:$C,'รับ-จ่าย ประจำวัน'!$B200,กวนไส้!J:J)+SUMIF(ผลิต1!$C:$C,'รับ-จ่าย ประจำวัน'!$B200,ผลิต1!J:J)+SUMIF(ผลิต2!$C:$C,'รับ-จ่าย ประจำวัน'!$B200,ผลิต2!J:J)+SUMIF(เส้นแต่งหน้าขนมเค้ก!$C:$C,'รับ-จ่าย ประจำวัน'!$B200,เส้นแต่งหน้าขนมเค้ก!J:J)+SUMIF(แพ็ค!$C:$C,'รับ-จ่าย ประจำวัน'!$B200,แพ็ค!J:J)+SUMIF(ธุรการ!$C:$C,'รับ-จ่าย ประจำวัน'!$B200,ธุรการ!J:J)+SUMIF(เส้นแต่งหน้าขนมปัง!$C:$C,'รับ-จ่าย ประจำวัน'!$B200,เส้นแต่งหน้าขนมปัง!J:J)+SUMIF('วางแผนBC,CJ'!$C:$C,'รับ-จ่าย ประจำวัน'!$B200,'วางแผนBC,CJ'!J:J)+SUMIF(RD!$C:$C,'รับ-จ่าย ประจำวัน'!$B200,RD!J:J)+SUMIF('FG,ออนไล,คัดแยก'!$C:$C,'รับ-จ่าย ประจำวัน'!$B200,'FG,ออนไล,คัดแยก'!J:J)</f>
        <v>0</v>
      </c>
      <c r="AR200" s="16">
        <f>SUMIF(เตรียมส่วนผสม!$C:$C,'รับ-จ่าย ประจำวัน'!$B200,เตรียมส่วนผสม!K:K)+SUMIF(กวนไส้!$C:$C,'รับ-จ่าย ประจำวัน'!$B200,กวนไส้!K:K)+SUMIF(ผลิต1!$C:$C,'รับ-จ่าย ประจำวัน'!$B200,ผลิต1!K:K)+SUMIF(ผลิต2!$C:$C,'รับ-จ่าย ประจำวัน'!$B200,ผลิต2!K:K)+SUMIF(เส้นแต่งหน้าขนมเค้ก!$C:$C,'รับ-จ่าย ประจำวัน'!$B200,เส้นแต่งหน้าขนมเค้ก!K:K)+SUMIF(แพ็ค!$C:$C,'รับ-จ่าย ประจำวัน'!$B200,แพ็ค!K:K)+SUMIF(ธุรการ!$C:$C,'รับ-จ่าย ประจำวัน'!$B200,ธุรการ!K:K)+SUMIF(เส้นแต่งหน้าขนมปัง!$C:$C,'รับ-จ่าย ประจำวัน'!$B200,เส้นแต่งหน้าขนมปัง!K:K)+SUMIF('วางแผนBC,CJ'!$C:$C,'รับ-จ่าย ประจำวัน'!$B200,'วางแผนBC,CJ'!K:K)+SUMIF(RD!$C:$C,'รับ-จ่าย ประจำวัน'!$B200,RD!K:K)+SUMIF('FG,ออนไล,คัดแยก'!$C:$C,'รับ-จ่าย ประจำวัน'!$B200,'FG,ออนไล,คัดแยก'!K:K)</f>
        <v>0</v>
      </c>
      <c r="AS200" s="16">
        <f>SUMIF(เตรียมส่วนผสม!$C:$C,'รับ-จ่าย ประจำวัน'!$B200,เตรียมส่วนผสม!L:L)+SUMIF(กวนไส้!$C:$C,'รับ-จ่าย ประจำวัน'!$B200,กวนไส้!L:L)+SUMIF(ผลิต1!$C:$C,'รับ-จ่าย ประจำวัน'!$B200,ผลิต1!L:L)+SUMIF(ผลิต2!$C:$C,'รับ-จ่าย ประจำวัน'!$B200,ผลิต2!L:L)+SUMIF(เส้นแต่งหน้าขนมเค้ก!$C:$C,'รับ-จ่าย ประจำวัน'!$B200,เส้นแต่งหน้าขนมเค้ก!L:L)+SUMIF(แพ็ค!$C:$C,'รับ-จ่าย ประจำวัน'!$B200,แพ็ค!L:L)+SUMIF(ธุรการ!$C:$C,'รับ-จ่าย ประจำวัน'!$B200,ธุรการ!L:L)+SUMIF(เส้นแต่งหน้าขนมปัง!$C:$C,'รับ-จ่าย ประจำวัน'!$B200,เส้นแต่งหน้าขนมปัง!L:L)+SUMIF('วางแผนBC,CJ'!$C:$C,'รับ-จ่าย ประจำวัน'!$B200,'วางแผนBC,CJ'!L:L)+SUMIF(RD!$C:$C,'รับ-จ่าย ประจำวัน'!$B200,RD!L:L)+SUMIF('FG,ออนไล,คัดแยก'!$C:$C,'รับ-จ่าย ประจำวัน'!$B200,'FG,ออนไล,คัดแยก'!L:L)</f>
        <v>0</v>
      </c>
      <c r="AT200" s="16">
        <f>SUMIF(เตรียมส่วนผสม!$C:$C,'รับ-จ่าย ประจำวัน'!$B200,เตรียมส่วนผสม!M:M)+SUMIF(กวนไส้!$C:$C,'รับ-จ่าย ประจำวัน'!$B200,กวนไส้!M:M)+SUMIF(ผลิต1!$C:$C,'รับ-จ่าย ประจำวัน'!$B200,ผลิต1!M:M)+SUMIF(ผลิต2!$C:$C,'รับ-จ่าย ประจำวัน'!$B200,ผลิต2!M:M)+SUMIF(เส้นแต่งหน้าขนมเค้ก!$C:$C,'รับ-จ่าย ประจำวัน'!$B200,เส้นแต่งหน้าขนมเค้ก!M:M)+SUMIF(แพ็ค!$C:$C,'รับ-จ่าย ประจำวัน'!$B200,แพ็ค!M:M)+SUMIF(ธุรการ!$C:$C,'รับ-จ่าย ประจำวัน'!$B200,ธุรการ!M:M)+SUMIF(เส้นแต่งหน้าขนมปัง!$C:$C,'รับ-จ่าย ประจำวัน'!$B200,เส้นแต่งหน้าขนมปัง!M:M)+SUMIF('วางแผนBC,CJ'!$C:$C,'รับ-จ่าย ประจำวัน'!$B200,'วางแผนBC,CJ'!M:M)+SUMIF(RD!$C:$C,'รับ-จ่าย ประจำวัน'!$B200,RD!M:M)+SUMIF('FG,ออนไล,คัดแยก'!$C:$C,'รับ-จ่าย ประจำวัน'!$B200,'FG,ออนไล,คัดแยก'!M:M)</f>
        <v>0</v>
      </c>
      <c r="AU200" s="16">
        <f>SUMIF(เตรียมส่วนผสม!$C:$C,'รับ-จ่าย ประจำวัน'!$B200,เตรียมส่วนผสม!N:N)+SUMIF(กวนไส้!$C:$C,'รับ-จ่าย ประจำวัน'!$B200,กวนไส้!N:N)+SUMIF(ผลิต1!$C:$C,'รับ-จ่าย ประจำวัน'!$B200,ผลิต1!N:N)+SUMIF(ผลิต2!$C:$C,'รับ-จ่าย ประจำวัน'!$B200,ผลิต2!N:N)+SUMIF(เส้นแต่งหน้าขนมเค้ก!$C:$C,'รับ-จ่าย ประจำวัน'!$B200,เส้นแต่งหน้าขนมเค้ก!N:N)+SUMIF(แพ็ค!$C:$C,'รับ-จ่าย ประจำวัน'!$B200,แพ็ค!N:N)+SUMIF(ธุรการ!$C:$C,'รับ-จ่าย ประจำวัน'!$B200,ธุรการ!N:N)+SUMIF(เส้นแต่งหน้าขนมปัง!$C:$C,'รับ-จ่าย ประจำวัน'!$B200,เส้นแต่งหน้าขนมปัง!N:N)+SUMIF('วางแผนBC,CJ'!$C:$C,'รับ-จ่าย ประจำวัน'!$B200,'วางแผนBC,CJ'!N:N)+SUMIF(RD!$C:$C,'รับ-จ่าย ประจำวัน'!$B200,RD!N:N)+SUMIF('FG,ออนไล,คัดแยก'!$C:$C,'รับ-จ่าย ประจำวัน'!$B200,'FG,ออนไล,คัดแยก'!N:N)</f>
        <v>0</v>
      </c>
      <c r="AV200" s="16">
        <f>SUMIF(เตรียมส่วนผสม!$C:$C,'รับ-จ่าย ประจำวัน'!$B200,เตรียมส่วนผสม!O:O)+SUMIF(กวนไส้!$C:$C,'รับ-จ่าย ประจำวัน'!$B200,กวนไส้!O:O)+SUMIF(ผลิต1!$C:$C,'รับ-จ่าย ประจำวัน'!$B200,ผลิต1!O:O)+SUMIF(ผลิต2!$C:$C,'รับ-จ่าย ประจำวัน'!$B200,ผลิต2!O:O)+SUMIF(เส้นแต่งหน้าขนมเค้ก!$C:$C,'รับ-จ่าย ประจำวัน'!$B200,เส้นแต่งหน้าขนมเค้ก!O:O)+SUMIF(แพ็ค!$C:$C,'รับ-จ่าย ประจำวัน'!$B200,แพ็ค!O:O)+SUMIF(ธุรการ!$C:$C,'รับ-จ่าย ประจำวัน'!$B200,ธุรการ!O:O)+SUMIF(เส้นแต่งหน้าขนมปัง!$C:$C,'รับ-จ่าย ประจำวัน'!$B200,เส้นแต่งหน้าขนมปัง!O:O)+SUMIF('วางแผนBC,CJ'!$C:$C,'รับ-จ่าย ประจำวัน'!$B200,'วางแผนBC,CJ'!O:O)+SUMIF(RD!$C:$C,'รับ-จ่าย ประจำวัน'!$B200,RD!O:O)+SUMIF('FG,ออนไล,คัดแยก'!$C:$C,'รับ-จ่าย ประจำวัน'!$B200,'FG,ออนไล,คัดแยก'!O:O)</f>
        <v>0</v>
      </c>
      <c r="AW200" s="16">
        <f>SUMIF(เตรียมส่วนผสม!$C:$C,'รับ-จ่าย ประจำวัน'!$B200,เตรียมส่วนผสม!P:P)+SUMIF(กวนไส้!$C:$C,'รับ-จ่าย ประจำวัน'!$B200,กวนไส้!P:P)+SUMIF(ผลิต1!$C:$C,'รับ-จ่าย ประจำวัน'!$B200,ผลิต1!P:P)+SUMIF(ผลิต2!$C:$C,'รับ-จ่าย ประจำวัน'!$B200,ผลิต2!P:P)+SUMIF(เส้นแต่งหน้าขนมเค้ก!$C:$C,'รับ-จ่าย ประจำวัน'!$B200,เส้นแต่งหน้าขนมเค้ก!P:P)+SUMIF(แพ็ค!$C:$C,'รับ-จ่าย ประจำวัน'!$B200,แพ็ค!P:P)+SUMIF(ธุรการ!$C:$C,'รับ-จ่าย ประจำวัน'!$B200,ธุรการ!P:P)+SUMIF(เส้นแต่งหน้าขนมปัง!$C:$C,'รับ-จ่าย ประจำวัน'!$B200,เส้นแต่งหน้าขนมปัง!P:P)+SUMIF('วางแผนBC,CJ'!$C:$C,'รับ-จ่าย ประจำวัน'!$B200,'วางแผนBC,CJ'!P:P)+SUMIF(RD!$C:$C,'รับ-จ่าย ประจำวัน'!$B200,RD!P:P)+SUMIF('FG,ออนไล,คัดแยก'!$C:$C,'รับ-จ่าย ประจำวัน'!$B200,'FG,ออนไล,คัดแยก'!P:P)</f>
        <v>0</v>
      </c>
      <c r="AX200" s="16">
        <f>SUMIF(เตรียมส่วนผสม!$C:$C,'รับ-จ่าย ประจำวัน'!$B200,เตรียมส่วนผสม!Q:Q)+SUMIF(กวนไส้!$C:$C,'รับ-จ่าย ประจำวัน'!$B200,กวนไส้!Q:Q)+SUMIF(ผลิต1!$C:$C,'รับ-จ่าย ประจำวัน'!$B200,ผลิต1!Q:Q)+SUMIF(ผลิต2!$C:$C,'รับ-จ่าย ประจำวัน'!$B200,ผลิต2!Q:Q)+SUMIF(เส้นแต่งหน้าขนมเค้ก!$C:$C,'รับ-จ่าย ประจำวัน'!$B200,เส้นแต่งหน้าขนมเค้ก!Q:Q)+SUMIF(แพ็ค!$C:$C,'รับ-จ่าย ประจำวัน'!$B200,แพ็ค!Q:Q)+SUMIF(ธุรการ!$C:$C,'รับ-จ่าย ประจำวัน'!$B200,ธุรการ!Q:Q)+SUMIF(เส้นแต่งหน้าขนมปัง!$C:$C,'รับ-จ่าย ประจำวัน'!$B200,เส้นแต่งหน้าขนมปัง!Q:Q)+SUMIF('วางแผนBC,CJ'!$C:$C,'รับ-จ่าย ประจำวัน'!$B200,'วางแผนBC,CJ'!Q:Q)+SUMIF(RD!$C:$C,'รับ-จ่าย ประจำวัน'!$B200,RD!Q:Q)+SUMIF('FG,ออนไล,คัดแยก'!$C:$C,'รับ-จ่าย ประจำวัน'!$B200,'FG,ออนไล,คัดแยก'!Q:Q)</f>
        <v>0</v>
      </c>
      <c r="AY200" s="16">
        <f>SUMIF(เตรียมส่วนผสม!$C:$C,'รับ-จ่าย ประจำวัน'!$B200,เตรียมส่วนผสม!R:R)+SUMIF(กวนไส้!$C:$C,'รับ-จ่าย ประจำวัน'!$B200,กวนไส้!R:R)+SUMIF(ผลิต1!$C:$C,'รับ-จ่าย ประจำวัน'!$B200,ผลิต1!R:R)+SUMIF(ผลิต2!$C:$C,'รับ-จ่าย ประจำวัน'!$B200,ผลิต2!R:R)+SUMIF(เส้นแต่งหน้าขนมเค้ก!$C:$C,'รับ-จ่าย ประจำวัน'!$B200,เส้นแต่งหน้าขนมเค้ก!R:R)+SUMIF(แพ็ค!$C:$C,'รับ-จ่าย ประจำวัน'!$B200,แพ็ค!R:R)+SUMIF(ธุรการ!$C:$C,'รับ-จ่าย ประจำวัน'!$B200,ธุรการ!R:R)+SUMIF(เส้นแต่งหน้าขนมปัง!$C:$C,'รับ-จ่าย ประจำวัน'!$B200,เส้นแต่งหน้าขนมปัง!R:R)+SUMIF('วางแผนBC,CJ'!$C:$C,'รับ-จ่าย ประจำวัน'!$B200,'วางแผนBC,CJ'!R:R)+SUMIF(RD!$C:$C,'รับ-จ่าย ประจำวัน'!$B200,RD!R:R)+SUMIF('FG,ออนไล,คัดแยก'!$C:$C,'รับ-จ่าย ประจำวัน'!$B200,'FG,ออนไล,คัดแยก'!R:R)</f>
        <v>0</v>
      </c>
      <c r="AZ200" s="16">
        <f>SUMIF(เตรียมส่วนผสม!$C:$C,'รับ-จ่าย ประจำวัน'!$B200,เตรียมส่วนผสม!S:S)+SUMIF(กวนไส้!$C:$C,'รับ-จ่าย ประจำวัน'!$B200,กวนไส้!S:S)+SUMIF(ผลิต1!$C:$C,'รับ-จ่าย ประจำวัน'!$B200,ผลิต1!S:S)+SUMIF(ผลิต2!$C:$C,'รับ-จ่าย ประจำวัน'!$B200,ผลิต2!S:S)+SUMIF(เส้นแต่งหน้าขนมเค้ก!$C:$C,'รับ-จ่าย ประจำวัน'!$B200,เส้นแต่งหน้าขนมเค้ก!S:S)+SUMIF(แพ็ค!$C:$C,'รับ-จ่าย ประจำวัน'!$B200,แพ็ค!S:S)+SUMIF(ธุรการ!$C:$C,'รับ-จ่าย ประจำวัน'!$B200,ธุรการ!S:S)+SUMIF(เส้นแต่งหน้าขนมปัง!$C:$C,'รับ-จ่าย ประจำวัน'!$B200,เส้นแต่งหน้าขนมปัง!S:S)+SUMIF('วางแผนBC,CJ'!$C:$C,'รับ-จ่าย ประจำวัน'!$B200,'วางแผนBC,CJ'!S:S)+SUMIF(RD!$C:$C,'รับ-จ่าย ประจำวัน'!$B200,RD!S:S)+SUMIF('FG,ออนไล,คัดแยก'!$C:$C,'รับ-จ่าย ประจำวัน'!$B200,'FG,ออนไล,คัดแยก'!S:S)</f>
        <v>0</v>
      </c>
      <c r="BA200" s="16">
        <f>SUMIF(เตรียมส่วนผสม!$C:$C,'รับ-จ่าย ประจำวัน'!$B200,เตรียมส่วนผสม!T:T)+SUMIF(กวนไส้!$C:$C,'รับ-จ่าย ประจำวัน'!$B200,กวนไส้!T:T)+SUMIF(ผลิต1!$C:$C,'รับ-จ่าย ประจำวัน'!$B200,ผลิต1!T:T)+SUMIF(ผลิต2!$C:$C,'รับ-จ่าย ประจำวัน'!$B200,ผลิต2!T:T)+SUMIF(เส้นแต่งหน้าขนมเค้ก!$C:$C,'รับ-จ่าย ประจำวัน'!$B200,เส้นแต่งหน้าขนมเค้ก!T:T)+SUMIF(แพ็ค!$C:$C,'รับ-จ่าย ประจำวัน'!$B200,แพ็ค!T:T)+SUMIF(ธุรการ!$C:$C,'รับ-จ่าย ประจำวัน'!$B200,ธุรการ!T:T)+SUMIF(เส้นแต่งหน้าขนมปัง!$C:$C,'รับ-จ่าย ประจำวัน'!$B200,เส้นแต่งหน้าขนมปัง!T:T)+SUMIF('วางแผนBC,CJ'!$C:$C,'รับ-จ่าย ประจำวัน'!$B200,'วางแผนBC,CJ'!T:T)+SUMIF(RD!$C:$C,'รับ-จ่าย ประจำวัน'!$B200,RD!T:T)+SUMIF('FG,ออนไล,คัดแยก'!$C:$C,'รับ-จ่าย ประจำวัน'!$B200,'FG,ออนไล,คัดแยก'!T:T)</f>
        <v>0</v>
      </c>
      <c r="BB200" s="16">
        <f>SUMIF(เตรียมส่วนผสม!$C:$C,'รับ-จ่าย ประจำวัน'!$B200,เตรียมส่วนผสม!U:U)+SUMIF(กวนไส้!$C:$C,'รับ-จ่าย ประจำวัน'!$B200,กวนไส้!U:U)+SUMIF(ผลิต1!$C:$C,'รับ-จ่าย ประจำวัน'!$B200,ผลิต1!U:U)+SUMIF(ผลิต2!$C:$C,'รับ-จ่าย ประจำวัน'!$B200,ผลิต2!U:U)+SUMIF(เส้นแต่งหน้าขนมเค้ก!$C:$C,'รับ-จ่าย ประจำวัน'!$B200,เส้นแต่งหน้าขนมเค้ก!U:U)+SUMIF(แพ็ค!$C:$C,'รับ-จ่าย ประจำวัน'!$B200,แพ็ค!U:U)+SUMIF(ธุรการ!$C:$C,'รับ-จ่าย ประจำวัน'!$B200,ธุรการ!U:U)+SUMIF(เส้นแต่งหน้าขนมปัง!$C:$C,'รับ-จ่าย ประจำวัน'!$B200,เส้นแต่งหน้าขนมปัง!U:U)+SUMIF('วางแผนBC,CJ'!$C:$C,'รับ-จ่าย ประจำวัน'!$B200,'วางแผนBC,CJ'!U:U)+SUMIF(RD!$C:$C,'รับ-จ่าย ประจำวัน'!$B200,RD!U:U)+SUMIF('FG,ออนไล,คัดแยก'!$C:$C,'รับ-จ่าย ประจำวัน'!$B200,'FG,ออนไล,คัดแยก'!U:U)</f>
        <v>0</v>
      </c>
      <c r="BC200" s="16">
        <f>SUMIF(เตรียมส่วนผสม!$C:$C,'รับ-จ่าย ประจำวัน'!$B200,เตรียมส่วนผสม!V:V)+SUMIF(กวนไส้!$C:$C,'รับ-จ่าย ประจำวัน'!$B200,กวนไส้!V:V)+SUMIF(ผลิต1!$C:$C,'รับ-จ่าย ประจำวัน'!$B200,ผลิต1!V:V)+SUMIF(ผลิต2!$C:$C,'รับ-จ่าย ประจำวัน'!$B200,ผลิต2!V:V)+SUMIF(เส้นแต่งหน้าขนมเค้ก!$C:$C,'รับ-จ่าย ประจำวัน'!$B200,เส้นแต่งหน้าขนมเค้ก!V:V)+SUMIF(แพ็ค!$C:$C,'รับ-จ่าย ประจำวัน'!$B200,แพ็ค!V:V)+SUMIF(ธุรการ!$C:$C,'รับ-จ่าย ประจำวัน'!$B200,ธุรการ!V:V)+SUMIF(เส้นแต่งหน้าขนมปัง!$C:$C,'รับ-จ่าย ประจำวัน'!$B200,เส้นแต่งหน้าขนมปัง!V:V)+SUMIF('วางแผนBC,CJ'!$C:$C,'รับ-จ่าย ประจำวัน'!$B200,'วางแผนBC,CJ'!V:V)+SUMIF(RD!$C:$C,'รับ-จ่าย ประจำวัน'!$B200,RD!V:V)+SUMIF('FG,ออนไล,คัดแยก'!$C:$C,'รับ-จ่าย ประจำวัน'!$B200,'FG,ออนไล,คัดแยก'!V:V)</f>
        <v>0</v>
      </c>
      <c r="BD200" s="16">
        <f>SUMIF(เตรียมส่วนผสม!$C:$C,'รับ-จ่าย ประจำวัน'!$B200,เตรียมส่วนผสม!W:W)+SUMIF(กวนไส้!$C:$C,'รับ-จ่าย ประจำวัน'!$B200,กวนไส้!W:W)+SUMIF(ผลิต1!$C:$C,'รับ-จ่าย ประจำวัน'!$B200,ผลิต1!W:W)+SUMIF(ผลิต2!$C:$C,'รับ-จ่าย ประจำวัน'!$B200,ผลิต2!W:W)+SUMIF(เส้นแต่งหน้าขนมเค้ก!$C:$C,'รับ-จ่าย ประจำวัน'!$B200,เส้นแต่งหน้าขนมเค้ก!W:W)+SUMIF(แพ็ค!$C:$C,'รับ-จ่าย ประจำวัน'!$B200,แพ็ค!W:W)+SUMIF(ธุรการ!$C:$C,'รับ-จ่าย ประจำวัน'!$B200,ธุรการ!W:W)+SUMIF(เส้นแต่งหน้าขนมปัง!$C:$C,'รับ-จ่าย ประจำวัน'!$B200,เส้นแต่งหน้าขนมปัง!W:W)+SUMIF('วางแผนBC,CJ'!$C:$C,'รับ-จ่าย ประจำวัน'!$B200,'วางแผนBC,CJ'!W:W)+SUMIF(RD!$C:$C,'รับ-จ่าย ประจำวัน'!$B200,RD!W:W)+SUMIF('FG,ออนไล,คัดแยก'!$C:$C,'รับ-จ่าย ประจำวัน'!$B200,'FG,ออนไล,คัดแยก'!W:W)</f>
        <v>0</v>
      </c>
      <c r="BE200" s="16">
        <f>SUMIF(เตรียมส่วนผสม!$C:$C,'รับ-จ่าย ประจำวัน'!$B200,เตรียมส่วนผสม!X:X)+SUMIF(กวนไส้!$C:$C,'รับ-จ่าย ประจำวัน'!$B200,กวนไส้!X:X)+SUMIF(ผลิต1!$C:$C,'รับ-จ่าย ประจำวัน'!$B200,ผลิต1!X:X)+SUMIF(ผลิต2!$C:$C,'รับ-จ่าย ประจำวัน'!$B200,ผลิต2!X:X)+SUMIF(เส้นแต่งหน้าขนมเค้ก!$C:$C,'รับ-จ่าย ประจำวัน'!$B200,เส้นแต่งหน้าขนมเค้ก!X:X)+SUMIF(แพ็ค!$C:$C,'รับ-จ่าย ประจำวัน'!$B200,แพ็ค!X:X)+SUMIF(ธุรการ!$C:$C,'รับ-จ่าย ประจำวัน'!$B200,ธุรการ!X:X)+SUMIF(เส้นแต่งหน้าขนมปัง!$C:$C,'รับ-จ่าย ประจำวัน'!$B200,เส้นแต่งหน้าขนมปัง!X:X)+SUMIF('วางแผนBC,CJ'!$C:$C,'รับ-จ่าย ประจำวัน'!$B200,'วางแผนBC,CJ'!X:X)+SUMIF(RD!$C:$C,'รับ-จ่าย ประจำวัน'!$B200,RD!X:X)+SUMIF('FG,ออนไล,คัดแยก'!$C:$C,'รับ-จ่าย ประจำวัน'!$B200,'FG,ออนไล,คัดแยก'!X:X)</f>
        <v>0</v>
      </c>
      <c r="BF200" s="16">
        <f>SUMIF(เตรียมส่วนผสม!$C:$C,'รับ-จ่าย ประจำวัน'!$B200,เตรียมส่วนผสม!Y:Y)+SUMIF(กวนไส้!$C:$C,'รับ-จ่าย ประจำวัน'!$B200,กวนไส้!Y:Y)+SUMIF(ผลิต1!$C:$C,'รับ-จ่าย ประจำวัน'!$B200,ผลิต1!Y:Y)+SUMIF(ผลิต2!$C:$C,'รับ-จ่าย ประจำวัน'!$B200,ผลิต2!Y:Y)+SUMIF(เส้นแต่งหน้าขนมเค้ก!$C:$C,'รับ-จ่าย ประจำวัน'!$B200,เส้นแต่งหน้าขนมเค้ก!Y:Y)+SUMIF(แพ็ค!$C:$C,'รับ-จ่าย ประจำวัน'!$B200,แพ็ค!Y:Y)+SUMIF(ธุรการ!$C:$C,'รับ-จ่าย ประจำวัน'!$B200,ธุรการ!Y:Y)+SUMIF(เส้นแต่งหน้าขนมปัง!$C:$C,'รับ-จ่าย ประจำวัน'!$B200,เส้นแต่งหน้าขนมปัง!Y:Y)+SUMIF('วางแผนBC,CJ'!$C:$C,'รับ-จ่าย ประจำวัน'!$B200,'วางแผนBC,CJ'!Y:Y)+SUMIF(RD!$C:$C,'รับ-จ่าย ประจำวัน'!$B200,RD!Y:Y)+SUMIF('FG,ออนไล,คัดแยก'!$C:$C,'รับ-จ่าย ประจำวัน'!$B200,'FG,ออนไล,คัดแยก'!Y:Y)</f>
        <v>0</v>
      </c>
      <c r="BG200" s="16">
        <f>SUMIF(เตรียมส่วนผสม!$C:$C,'รับ-จ่าย ประจำวัน'!$B200,เตรียมส่วนผสม!Z:Z)+SUMIF(กวนไส้!$C:$C,'รับ-จ่าย ประจำวัน'!$B200,กวนไส้!Z:Z)+SUMIF(ผลิต1!$C:$C,'รับ-จ่าย ประจำวัน'!$B200,ผลิต1!Z:Z)+SUMIF(ผลิต2!$C:$C,'รับ-จ่าย ประจำวัน'!$B200,ผลิต2!Z:Z)+SUMIF(เส้นแต่งหน้าขนมเค้ก!$C:$C,'รับ-จ่าย ประจำวัน'!$B200,เส้นแต่งหน้าขนมเค้ก!Z:Z)+SUMIF(แพ็ค!$C:$C,'รับ-จ่าย ประจำวัน'!$B200,แพ็ค!Z:Z)+SUMIF(ธุรการ!$C:$C,'รับ-จ่าย ประจำวัน'!$B200,ธุรการ!Z:Z)+SUMIF(เส้นแต่งหน้าขนมปัง!$C:$C,'รับ-จ่าย ประจำวัน'!$B200,เส้นแต่งหน้าขนมปัง!Z:Z)+SUMIF('วางแผนBC,CJ'!$C:$C,'รับ-จ่าย ประจำวัน'!$B200,'วางแผนBC,CJ'!Z:Z)+SUMIF(RD!$C:$C,'รับ-จ่าย ประจำวัน'!$B200,RD!Z:Z)+SUMIF('FG,ออนไล,คัดแยก'!$C:$C,'รับ-จ่าย ประจำวัน'!$B200,'FG,ออนไล,คัดแยก'!Z:Z)</f>
        <v>0</v>
      </c>
      <c r="BH200" s="16">
        <f>SUMIF(เตรียมส่วนผสม!$C:$C,'รับ-จ่าย ประจำวัน'!$B200,เตรียมส่วนผสม!AA:AA)+SUMIF(กวนไส้!$C:$C,'รับ-จ่าย ประจำวัน'!$B200,กวนไส้!AA:AA)+SUMIF(ผลิต1!$C:$C,'รับ-จ่าย ประจำวัน'!$B200,ผลิต1!AA:AA)+SUMIF(ผลิต2!$C:$C,'รับ-จ่าย ประจำวัน'!$B200,ผลิต2!AA:AA)+SUMIF(เส้นแต่งหน้าขนมเค้ก!$C:$C,'รับ-จ่าย ประจำวัน'!$B200,เส้นแต่งหน้าขนมเค้ก!AA:AA)+SUMIF(แพ็ค!$C:$C,'รับ-จ่าย ประจำวัน'!$B200,แพ็ค!AA:AA)+SUMIF(ธุรการ!$C:$C,'รับ-จ่าย ประจำวัน'!$B200,ธุรการ!AA:AA)+SUMIF(เส้นแต่งหน้าขนมปัง!$C:$C,'รับ-จ่าย ประจำวัน'!$B200,เส้นแต่งหน้าขนมปัง!AA:AA)+SUMIF('วางแผนBC,CJ'!$C:$C,'รับ-จ่าย ประจำวัน'!$B200,'วางแผนBC,CJ'!AA:AA)+SUMIF(RD!$C:$C,'รับ-จ่าย ประจำวัน'!$B200,RD!AA:AA)+SUMIF('FG,ออนไล,คัดแยก'!$C:$C,'รับ-จ่าย ประจำวัน'!$B200,'FG,ออนไล,คัดแยก'!AA:AA)</f>
        <v>0</v>
      </c>
      <c r="BI200" s="16">
        <f>SUMIF(เตรียมส่วนผสม!$C:$C,'รับ-จ่าย ประจำวัน'!$B200,เตรียมส่วนผสม!AB:AB)+SUMIF(กวนไส้!$C:$C,'รับ-จ่าย ประจำวัน'!$B200,กวนไส้!AB:AB)+SUMIF(ผลิต1!$C:$C,'รับ-จ่าย ประจำวัน'!$B200,ผลิต1!AB:AB)+SUMIF(ผลิต2!$C:$C,'รับ-จ่าย ประจำวัน'!$B200,ผลิต2!AB:AB)+SUMIF(เส้นแต่งหน้าขนมเค้ก!$C:$C,'รับ-จ่าย ประจำวัน'!$B200,เส้นแต่งหน้าขนมเค้ก!AB:AB)+SUMIF(แพ็ค!$C:$C,'รับ-จ่าย ประจำวัน'!$B200,แพ็ค!AB:AB)+SUMIF(ธุรการ!$C:$C,'รับ-จ่าย ประจำวัน'!$B200,ธุรการ!AB:AB)+SUMIF(เส้นแต่งหน้าขนมปัง!$C:$C,'รับ-จ่าย ประจำวัน'!$B200,เส้นแต่งหน้าขนมปัง!AB:AB)+SUMIF('วางแผนBC,CJ'!$C:$C,'รับ-จ่าย ประจำวัน'!$B200,'วางแผนBC,CJ'!AB:AB)+SUMIF(RD!$C:$C,'รับ-จ่าย ประจำวัน'!$B200,RD!AB:AB)+SUMIF('FG,ออนไล,คัดแยก'!$C:$C,'รับ-จ่าย ประจำวัน'!$B200,'FG,ออนไล,คัดแยก'!AB:AB)</f>
        <v>0</v>
      </c>
      <c r="BJ200" s="16">
        <f>SUMIF(เตรียมส่วนผสม!$C:$C,'รับ-จ่าย ประจำวัน'!$B200,เตรียมส่วนผสม!AC:AC)+SUMIF(กวนไส้!$C:$C,'รับ-จ่าย ประจำวัน'!$B200,กวนไส้!AC:AC)+SUMIF(ผลิต1!$C:$C,'รับ-จ่าย ประจำวัน'!$B200,ผลิต1!AC:AC)+SUMIF(ผลิต2!$C:$C,'รับ-จ่าย ประจำวัน'!$B200,ผลิต2!AC:AC)+SUMIF(เส้นแต่งหน้าขนมเค้ก!$C:$C,'รับ-จ่าย ประจำวัน'!$B200,เส้นแต่งหน้าขนมเค้ก!AC:AC)+SUMIF(แพ็ค!$C:$C,'รับ-จ่าย ประจำวัน'!$B200,แพ็ค!AC:AC)+SUMIF(ธุรการ!$C:$C,'รับ-จ่าย ประจำวัน'!$B200,ธุรการ!AC:AC)+SUMIF(เส้นแต่งหน้าขนมปัง!$C:$C,'รับ-จ่าย ประจำวัน'!$B200,เส้นแต่งหน้าขนมปัง!AC:AC)+SUMIF('วางแผนBC,CJ'!$C:$C,'รับ-จ่าย ประจำวัน'!$B200,'วางแผนBC,CJ'!AC:AC)+SUMIF(RD!$C:$C,'รับ-จ่าย ประจำวัน'!$B200,RD!AC:AC)+SUMIF('FG,ออนไล,คัดแยก'!$C:$C,'รับ-จ่าย ประจำวัน'!$B200,'FG,ออนไล,คัดแยก'!AC:AC)</f>
        <v>0</v>
      </c>
      <c r="BK200" s="16">
        <f>SUMIF(เตรียมส่วนผสม!$C:$C,'รับ-จ่าย ประจำวัน'!$B200,เตรียมส่วนผสม!AD:AD)+SUMIF(กวนไส้!$C:$C,'รับ-จ่าย ประจำวัน'!$B200,กวนไส้!AD:AD)+SUMIF(ผลิต1!$C:$C,'รับ-จ่าย ประจำวัน'!$B200,ผลิต1!AD:AD)+SUMIF(ผลิต2!$C:$C,'รับ-จ่าย ประจำวัน'!$B200,ผลิต2!AD:AD)+SUMIF(เส้นแต่งหน้าขนมเค้ก!$C:$C,'รับ-จ่าย ประจำวัน'!$B200,เส้นแต่งหน้าขนมเค้ก!AD:AD)+SUMIF(แพ็ค!$C:$C,'รับ-จ่าย ประจำวัน'!$B200,แพ็ค!AD:AD)+SUMIF(ธุรการ!$C:$C,'รับ-จ่าย ประจำวัน'!$B200,ธุรการ!AD:AD)+SUMIF(เส้นแต่งหน้าขนมปัง!$C:$C,'รับ-จ่าย ประจำวัน'!$B200,เส้นแต่งหน้าขนมปัง!AD:AD)+SUMIF('วางแผนBC,CJ'!$C:$C,'รับ-จ่าย ประจำวัน'!$B200,'วางแผนBC,CJ'!AD:AD)+SUMIF(RD!$C:$C,'รับ-จ่าย ประจำวัน'!$B200,RD!AD:AD)+SUMIF('FG,ออนไล,คัดแยก'!$C:$C,'รับ-จ่าย ประจำวัน'!$B200,'FG,ออนไล,คัดแยก'!AD:AD)</f>
        <v>0</v>
      </c>
      <c r="BL200" s="16">
        <f>SUMIF(เตรียมส่วนผสม!$C:$C,'รับ-จ่าย ประจำวัน'!$B200,เตรียมส่วนผสม!AE:AE)+SUMIF(กวนไส้!$C:$C,'รับ-จ่าย ประจำวัน'!$B200,กวนไส้!AE:AE)+SUMIF(ผลิต1!$C:$C,'รับ-จ่าย ประจำวัน'!$B200,ผลิต1!AE:AE)+SUMIF(ผลิต2!$C:$C,'รับ-จ่าย ประจำวัน'!$B200,ผลิต2!AE:AE)+SUMIF(เส้นแต่งหน้าขนมเค้ก!$C:$C,'รับ-จ่าย ประจำวัน'!$B200,เส้นแต่งหน้าขนมเค้ก!AE:AE)+SUMIF(แพ็ค!$C:$C,'รับ-จ่าย ประจำวัน'!$B200,แพ็ค!AE:AE)+SUMIF(ธุรการ!$C:$C,'รับ-จ่าย ประจำวัน'!$B200,ธุรการ!AE:AE)+SUMIF(เส้นแต่งหน้าขนมปัง!$C:$C,'รับ-จ่าย ประจำวัน'!$B200,เส้นแต่งหน้าขนมปัง!AE:AE)+SUMIF('วางแผนBC,CJ'!$C:$C,'รับ-จ่าย ประจำวัน'!$B200,'วางแผนBC,CJ'!AE:AE)+SUMIF(RD!$C:$C,'รับ-จ่าย ประจำวัน'!$B200,RD!AE:AE)+SUMIF('FG,ออนไล,คัดแยก'!$C:$C,'รับ-จ่าย ประจำวัน'!$B200,'FG,ออนไล,คัดแยก'!AE:AE)</f>
        <v>0</v>
      </c>
      <c r="BM200" s="16">
        <f>SUMIF(เตรียมส่วนผสม!$C:$C,'รับ-จ่าย ประจำวัน'!$B200,เตรียมส่วนผสม!AF:AF)+SUMIF(กวนไส้!$C:$C,'รับ-จ่าย ประจำวัน'!$B200,กวนไส้!AF:AF)+SUMIF(ผลิต1!$C:$C,'รับ-จ่าย ประจำวัน'!$B200,ผลิต1!AF:AF)+SUMIF(ผลิต2!$C:$C,'รับ-จ่าย ประจำวัน'!$B200,ผลิต2!AF:AF)+SUMIF(เส้นแต่งหน้าขนมเค้ก!$C:$C,'รับ-จ่าย ประจำวัน'!$B200,เส้นแต่งหน้าขนมเค้ก!AF:AF)+SUMIF(แพ็ค!$C:$C,'รับ-จ่าย ประจำวัน'!$B200,แพ็ค!AF:AF)+SUMIF(ธุรการ!$C:$C,'รับ-จ่าย ประจำวัน'!$B200,ธุรการ!AF:AF)+SUMIF(เส้นแต่งหน้าขนมปัง!$C:$C,'รับ-จ่าย ประจำวัน'!$B200,เส้นแต่งหน้าขนมปัง!AF:AF)+SUMIF('วางแผนBC,CJ'!$C:$C,'รับ-จ่าย ประจำวัน'!$B200,'วางแผนBC,CJ'!AF:AF)+SUMIF(RD!$C:$C,'รับ-จ่าย ประจำวัน'!$B200,RD!AF:AF)+SUMIF('FG,ออนไล,คัดแยก'!$C:$C,'รับ-จ่าย ประจำวัน'!$B200,'FG,ออนไล,คัดแยก'!AF:AF)</f>
        <v>0</v>
      </c>
      <c r="BN200" s="16">
        <f>SUMIF(เตรียมส่วนผสม!$C:$C,'รับ-จ่าย ประจำวัน'!$B200,เตรียมส่วนผสม!AG:AG)+SUMIF(กวนไส้!$C:$C,'รับ-จ่าย ประจำวัน'!$B200,กวนไส้!AG:AG)+SUMIF(ผลิต1!$C:$C,'รับ-จ่าย ประจำวัน'!$B200,ผลิต1!AG:AG)+SUMIF(ผลิต2!$C:$C,'รับ-จ่าย ประจำวัน'!$B200,ผลิต2!AG:AG)+SUMIF(เส้นแต่งหน้าขนมเค้ก!$C:$C,'รับ-จ่าย ประจำวัน'!$B200,เส้นแต่งหน้าขนมเค้ก!AG:AG)+SUMIF(แพ็ค!$C:$C,'รับ-จ่าย ประจำวัน'!$B200,แพ็ค!AG:AG)+SUMIF(ธุรการ!$C:$C,'รับ-จ่าย ประจำวัน'!$B200,ธุรการ!AG:AG)+SUMIF(เส้นแต่งหน้าขนมปัง!$C:$C,'รับ-จ่าย ประจำวัน'!$B200,เส้นแต่งหน้าขนมปัง!AG:AG)+SUMIF('วางแผนBC,CJ'!$C:$C,'รับ-จ่าย ประจำวัน'!$B200,'วางแผนBC,CJ'!AG:AG)+SUMIF(RD!$C:$C,'รับ-จ่าย ประจำวัน'!$B200,RD!AG:AG)+SUMIF('FG,ออนไล,คัดแยก'!$C:$C,'รับ-จ่าย ประจำวัน'!$B200,'FG,ออนไล,คัดแยก'!AG:AG)</f>
        <v>0</v>
      </c>
      <c r="BO200" s="16">
        <f>SUMIF(เตรียมส่วนผสม!$C:$C,'รับ-จ่าย ประจำวัน'!$B200,เตรียมส่วนผสม!AH:AH)+SUMIF(กวนไส้!$C:$C,'รับ-จ่าย ประจำวัน'!$B200,กวนไส้!AH:AH)+SUMIF(ผลิต1!$C:$C,'รับ-จ่าย ประจำวัน'!$B200,ผลิต1!AH:AH)+SUMIF(ผลิต2!$C:$C,'รับ-จ่าย ประจำวัน'!$B200,ผลิต2!AH:AH)+SUMIF(เส้นแต่งหน้าขนมเค้ก!$C:$C,'รับ-จ่าย ประจำวัน'!$B200,เส้นแต่งหน้าขนมเค้ก!AH:AH)+SUMIF(แพ็ค!$C:$C,'รับ-จ่าย ประจำวัน'!$B200,แพ็ค!AH:AH)+SUMIF(ธุรการ!$C:$C,'รับ-จ่าย ประจำวัน'!$B200,ธุรการ!AH:AH)+SUMIF(เส้นแต่งหน้าขนมปัง!$C:$C,'รับ-จ่าย ประจำวัน'!$B200,เส้นแต่งหน้าขนมปัง!AH:AH)+SUMIF('วางแผนBC,CJ'!$C:$C,'รับ-จ่าย ประจำวัน'!$B200,'วางแผนBC,CJ'!AH:AH)+SUMIF(RD!$C:$C,'รับ-จ่าย ประจำวัน'!$B200,RD!AH:AH)+SUMIF('FG,ออนไล,คัดแยก'!$C:$C,'รับ-จ่าย ประจำวัน'!$B200,'FG,ออนไล,คัดแยก'!AH:AH)</f>
        <v>0</v>
      </c>
      <c r="BP200" s="16">
        <f>SUMIF(เตรียมส่วนผสม!$C:$C,'รับ-จ่าย ประจำวัน'!$B200,เตรียมส่วนผสม!AI:AI)+SUMIF(กวนไส้!$C:$C,'รับ-จ่าย ประจำวัน'!$B200,กวนไส้!AI:AI)+SUMIF(ผลิต1!$C:$C,'รับ-จ่าย ประจำวัน'!$B200,ผลิต1!AI:AI)+SUMIF(ผลิต2!$C:$C,'รับ-จ่าย ประจำวัน'!$B200,ผลิต2!AI:AI)+SUMIF(เส้นแต่งหน้าขนมเค้ก!$C:$C,'รับ-จ่าย ประจำวัน'!$B200,เส้นแต่งหน้าขนมเค้ก!AI:AI)+SUMIF(แพ็ค!$C:$C,'รับ-จ่าย ประจำวัน'!$B200,แพ็ค!AI:AI)+SUMIF(ธุรการ!$C:$C,'รับ-จ่าย ประจำวัน'!$B200,ธุรการ!AI:AI)+SUMIF(เส้นแต่งหน้าขนมปัง!$C:$C,'รับ-จ่าย ประจำวัน'!$B200,เส้นแต่งหน้าขนมปัง!AI:AI)+SUMIF('วางแผนBC,CJ'!$C:$C,'รับ-จ่าย ประจำวัน'!$B200,'วางแผนBC,CJ'!AI:AI)+SUMIF(RD!$C:$C,'รับ-จ่าย ประจำวัน'!$B200,RD!AI:AI)+SUMIF('FG,ออนไล,คัดแยก'!$C:$C,'รับ-จ่าย ประจำวัน'!$B200,'FG,ออนไล,คัดแยก'!AI:AI)</f>
        <v>0</v>
      </c>
      <c r="BQ200" s="16">
        <f>SUMIF(เตรียมส่วนผสม!$C:$C,'รับ-จ่าย ประจำวัน'!$B200,เตรียมส่วนผสม!AJ:AJ)+SUMIF(กวนไส้!$C:$C,'รับ-จ่าย ประจำวัน'!$B200,กวนไส้!AJ:AJ)+SUMIF(ผลิต1!$C:$C,'รับ-จ่าย ประจำวัน'!$B200,ผลิต1!AJ:AJ)+SUMIF(ผลิต2!$C:$C,'รับ-จ่าย ประจำวัน'!$B200,ผลิต2!AJ:AJ)+SUMIF(เส้นแต่งหน้าขนมเค้ก!$C:$C,'รับ-จ่าย ประจำวัน'!$B200,เส้นแต่งหน้าขนมเค้ก!AJ:AJ)+SUMIF(แพ็ค!$C:$C,'รับ-จ่าย ประจำวัน'!$B200,แพ็ค!AJ:AJ)+SUMIF(ธุรการ!$C:$C,'รับ-จ่าย ประจำวัน'!$B200,ธุรการ!AJ:AJ)+SUMIF(เส้นแต่งหน้าขนมปัง!$C:$C,'รับ-จ่าย ประจำวัน'!$B200,เส้นแต่งหน้าขนมปัง!AJ:AJ)+SUMIF('วางแผนBC,CJ'!$C:$C,'รับ-จ่าย ประจำวัน'!$B200,'วางแผนBC,CJ'!AJ:AJ)+SUMIF(RD!$C:$C,'รับ-จ่าย ประจำวัน'!$B200,RD!AJ:AJ)+SUMIF('FG,ออนไล,คัดแยก'!$C:$C,'รับ-จ่าย ประจำวัน'!$B200,'FG,ออนไล,คัดแยก'!AJ:AJ)</f>
        <v>0</v>
      </c>
      <c r="BR200" s="16">
        <f>SUMIF(เตรียมส่วนผสม!$C:$C,'รับ-จ่าย ประจำวัน'!$B200,เตรียมส่วนผสม!AK:AK)+SUMIF(กวนไส้!$C:$C,'รับ-จ่าย ประจำวัน'!$B200,กวนไส้!AK:AK)+SUMIF(ผลิต1!$C:$C,'รับ-จ่าย ประจำวัน'!$B200,ผลิต1!AK:AK)+SUMIF(ผลิต2!$C:$C,'รับ-จ่าย ประจำวัน'!$B200,ผลิต2!AK:AK)+SUMIF(เส้นแต่งหน้าขนมเค้ก!$C:$C,'รับ-จ่าย ประจำวัน'!$B200,เส้นแต่งหน้าขนมเค้ก!AK:AK)+SUMIF(แพ็ค!$C:$C,'รับ-จ่าย ประจำวัน'!$B200,แพ็ค!AK:AK)+SUMIF(ธุรการ!$C:$C,'รับ-จ่าย ประจำวัน'!$B200,ธุรการ!AK:AK)+SUMIF(เส้นแต่งหน้าขนมปัง!$C:$C,'รับ-จ่าย ประจำวัน'!$B200,เส้นแต่งหน้าขนมปัง!AK:AK)+SUMIF('วางแผนBC,CJ'!$C:$C,'รับ-จ่าย ประจำวัน'!$B200,'วางแผนBC,CJ'!AK:AK)+SUMIF(RD!$C:$C,'รับ-จ่าย ประจำวัน'!$B200,RD!AK:AK)+SUMIF('FG,ออนไล,คัดแยก'!$C:$C,'รับ-จ่าย ประจำวัน'!$B200,'FG,ออนไล,คัดแยก'!AK:AK)</f>
        <v>0</v>
      </c>
      <c r="BS200" s="16">
        <f>SUMIF(เตรียมส่วนผสม!$C:$C,'รับ-จ่าย ประจำวัน'!$B200,เตรียมส่วนผสม!AL:AL)+SUMIF(กวนไส้!$C:$C,'รับ-จ่าย ประจำวัน'!$B200,กวนไส้!AL:AL)+SUMIF(ผลิต1!$C:$C,'รับ-จ่าย ประจำวัน'!$B200,ผลิต1!AL:AL)+SUMIF(ผลิต2!$C:$C,'รับ-จ่าย ประจำวัน'!$B200,ผลิต2!AL:AL)+SUMIF(เส้นแต่งหน้าขนมเค้ก!$C:$C,'รับ-จ่าย ประจำวัน'!$B200,เส้นแต่งหน้าขนมเค้ก!AL:AL)+SUMIF(แพ็ค!$C:$C,'รับ-จ่าย ประจำวัน'!$B200,แพ็ค!AL:AL)+SUMIF(ธุรการ!$C:$C,'รับ-จ่าย ประจำวัน'!$B200,ธุรการ!AL:AL)+SUMIF(เส้นแต่งหน้าขนมปัง!$C:$C,'รับ-จ่าย ประจำวัน'!$B200,เส้นแต่งหน้าขนมปัง!AL:AL)+SUMIF('วางแผนBC,CJ'!$C:$C,'รับ-จ่าย ประจำวัน'!$B200,'วางแผนBC,CJ'!AL:AL)+SUMIF(RD!$C:$C,'รับ-จ่าย ประจำวัน'!$B200,RD!AL:AL)+SUMIF('FG,ออนไล,คัดแยก'!$C:$C,'รับ-จ่าย ประจำวัน'!$B200,'FG,ออนไล,คัดแยก'!AL:AL)</f>
        <v>0</v>
      </c>
      <c r="BT200" s="18">
        <f t="shared" si="50"/>
        <v>0</v>
      </c>
      <c r="BU200" s="116"/>
      <c r="BV200" s="146">
        <f t="shared" si="51"/>
        <v>50000</v>
      </c>
      <c r="BW200" s="183">
        <v>30</v>
      </c>
      <c r="BX200" s="172">
        <f t="shared" si="55"/>
        <v>0</v>
      </c>
      <c r="BY200" s="188" t="e">
        <f t="shared" si="53"/>
        <v>#DIV/0!</v>
      </c>
      <c r="BZ200" s="180" t="e">
        <f t="shared" ca="1" si="52"/>
        <v>#DIV/0!</v>
      </c>
      <c r="CA200" s="93"/>
      <c r="CB200" s="93"/>
      <c r="CC200" s="93"/>
      <c r="CD200" s="93"/>
      <c r="CE200" s="93"/>
      <c r="CF200" s="93"/>
      <c r="CG200" s="93"/>
      <c r="CH200" s="93"/>
      <c r="CI200" s="93"/>
      <c r="CJ200" s="94"/>
      <c r="CK200" s="9">
        <f t="shared" si="54"/>
        <v>50000</v>
      </c>
    </row>
    <row r="201" spans="1:89" hidden="1" x14ac:dyDescent="0.5">
      <c r="A201" s="149"/>
      <c r="B201" s="34" t="s">
        <v>1372</v>
      </c>
      <c r="C201" s="10" t="s">
        <v>1373</v>
      </c>
      <c r="D201" s="135" t="s">
        <v>91</v>
      </c>
      <c r="E201" s="11">
        <v>0</v>
      </c>
      <c r="F201" s="159" t="s">
        <v>1605</v>
      </c>
      <c r="G201" s="11" t="s">
        <v>62</v>
      </c>
      <c r="H201" s="12">
        <v>17136</v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3"/>
      <c r="AF201" s="13"/>
      <c r="AG201" s="13"/>
      <c r="AH201" s="13"/>
      <c r="AI201" s="14"/>
      <c r="AJ201" s="14"/>
      <c r="AK201" s="14"/>
      <c r="AL201" s="14"/>
      <c r="AM201" s="14"/>
      <c r="AN201" s="15">
        <f t="shared" si="49"/>
        <v>0</v>
      </c>
      <c r="AO201" s="16">
        <f>SUMIF(เตรียมส่วนผสม!$C:$C,'รับ-จ่าย ประจำวัน'!$B201,เตรียมส่วนผสม!H:H)+SUMIF(กวนไส้!$C:$C,'รับ-จ่าย ประจำวัน'!$B201,กวนไส้!H:H)+SUMIF(ผลิต1!$C:$C,'รับ-จ่าย ประจำวัน'!$B201,ผลิต1!H:H)+SUMIF(ผลิต2!$C:$C,'รับ-จ่าย ประจำวัน'!$B201,ผลิต2!H:H)+SUMIF(เส้นแต่งหน้าขนมเค้ก!$C:$C,'รับ-จ่าย ประจำวัน'!$B201,เส้นแต่งหน้าขนมเค้ก!H:H)+SUMIF(แพ็ค!$C:$C,'รับ-จ่าย ประจำวัน'!$B201,แพ็ค!H:H)+SUMIF(ธุรการ!$C:$C,'รับ-จ่าย ประจำวัน'!$B201,ธุรการ!H:H)+SUMIF(เส้นแต่งหน้าขนมปัง!$C:$C,'รับ-จ่าย ประจำวัน'!$B201,เส้นแต่งหน้าขนมปัง!H:H)+SUMIF('วางแผนBC,CJ'!$C:$C,'รับ-จ่าย ประจำวัน'!$B201,'วางแผนBC,CJ'!H:H)+SUMIF(RD!$C:$C,'รับ-จ่าย ประจำวัน'!$B201,RD!H:H)+SUMIF('FG,ออนไล,คัดแยก'!$C:$C,'รับ-จ่าย ประจำวัน'!$B201,'FG,ออนไล,คัดแยก'!H:H)</f>
        <v>0</v>
      </c>
      <c r="AP201" s="16">
        <f>SUMIF(เตรียมส่วนผสม!$C:$C,'รับ-จ่าย ประจำวัน'!$B201,เตรียมส่วนผสม!I:I)+SUMIF(กวนไส้!$C:$C,'รับ-จ่าย ประจำวัน'!$B201,กวนไส้!I:I)+SUMIF(ผลิต1!$C:$C,'รับ-จ่าย ประจำวัน'!$B201,ผลิต1!I:I)+SUMIF(ผลิต2!$C:$C,'รับ-จ่าย ประจำวัน'!$B201,ผลิต2!I:I)+SUMIF(เส้นแต่งหน้าขนมเค้ก!$C:$C,'รับ-จ่าย ประจำวัน'!$B201,เส้นแต่งหน้าขนมเค้ก!I:I)+SUMIF(แพ็ค!$C:$C,'รับ-จ่าย ประจำวัน'!$B201,แพ็ค!I:I)+SUMIF(ธุรการ!$C:$C,'รับ-จ่าย ประจำวัน'!$B201,ธุรการ!I:I)+SUMIF(เส้นแต่งหน้าขนมปัง!$C:$C,'รับ-จ่าย ประจำวัน'!$B201,เส้นแต่งหน้าขนมปัง!I:I)+SUMIF('วางแผนBC,CJ'!$C:$C,'รับ-จ่าย ประจำวัน'!$B201,'วางแผนBC,CJ'!I:I)+SUMIF(RD!$C:$C,'รับ-จ่าย ประจำวัน'!$B201,RD!I:I)+SUMIF('FG,ออนไล,คัดแยก'!$C:$C,'รับ-จ่าย ประจำวัน'!$B201,'FG,ออนไล,คัดแยก'!I:I)</f>
        <v>0</v>
      </c>
      <c r="AQ201" s="16">
        <f>SUMIF(เตรียมส่วนผสม!$C:$C,'รับ-จ่าย ประจำวัน'!$B201,เตรียมส่วนผสม!J:J)+SUMIF(กวนไส้!$C:$C,'รับ-จ่าย ประจำวัน'!$B201,กวนไส้!J:J)+SUMIF(ผลิต1!$C:$C,'รับ-จ่าย ประจำวัน'!$B201,ผลิต1!J:J)+SUMIF(ผลิต2!$C:$C,'รับ-จ่าย ประจำวัน'!$B201,ผลิต2!J:J)+SUMIF(เส้นแต่งหน้าขนมเค้ก!$C:$C,'รับ-จ่าย ประจำวัน'!$B201,เส้นแต่งหน้าขนมเค้ก!J:J)+SUMIF(แพ็ค!$C:$C,'รับ-จ่าย ประจำวัน'!$B201,แพ็ค!J:J)+SUMIF(ธุรการ!$C:$C,'รับ-จ่าย ประจำวัน'!$B201,ธุรการ!J:J)+SUMIF(เส้นแต่งหน้าขนมปัง!$C:$C,'รับ-จ่าย ประจำวัน'!$B201,เส้นแต่งหน้าขนมปัง!J:J)+SUMIF('วางแผนBC,CJ'!$C:$C,'รับ-จ่าย ประจำวัน'!$B201,'วางแผนBC,CJ'!J:J)+SUMIF(RD!$C:$C,'รับ-จ่าย ประจำวัน'!$B201,RD!J:J)+SUMIF('FG,ออนไล,คัดแยก'!$C:$C,'รับ-จ่าย ประจำวัน'!$B201,'FG,ออนไล,คัดแยก'!J:J)</f>
        <v>0</v>
      </c>
      <c r="AR201" s="16">
        <f>SUMIF(เตรียมส่วนผสม!$C:$C,'รับ-จ่าย ประจำวัน'!$B201,เตรียมส่วนผสม!K:K)+SUMIF(กวนไส้!$C:$C,'รับ-จ่าย ประจำวัน'!$B201,กวนไส้!K:K)+SUMIF(ผลิต1!$C:$C,'รับ-จ่าย ประจำวัน'!$B201,ผลิต1!K:K)+SUMIF(ผลิต2!$C:$C,'รับ-จ่าย ประจำวัน'!$B201,ผลิต2!K:K)+SUMIF(เส้นแต่งหน้าขนมเค้ก!$C:$C,'รับ-จ่าย ประจำวัน'!$B201,เส้นแต่งหน้าขนมเค้ก!K:K)+SUMIF(แพ็ค!$C:$C,'รับ-จ่าย ประจำวัน'!$B201,แพ็ค!K:K)+SUMIF(ธุรการ!$C:$C,'รับ-จ่าย ประจำวัน'!$B201,ธุรการ!K:K)+SUMIF(เส้นแต่งหน้าขนมปัง!$C:$C,'รับ-จ่าย ประจำวัน'!$B201,เส้นแต่งหน้าขนมปัง!K:K)+SUMIF('วางแผนBC,CJ'!$C:$C,'รับ-จ่าย ประจำวัน'!$B201,'วางแผนBC,CJ'!K:K)+SUMIF(RD!$C:$C,'รับ-จ่าย ประจำวัน'!$B201,RD!K:K)+SUMIF('FG,ออนไล,คัดแยก'!$C:$C,'รับ-จ่าย ประจำวัน'!$B201,'FG,ออนไล,คัดแยก'!K:K)</f>
        <v>0</v>
      </c>
      <c r="AS201" s="16">
        <f>SUMIF(เตรียมส่วนผสม!$C:$C,'รับ-จ่าย ประจำวัน'!$B201,เตรียมส่วนผสม!L:L)+SUMIF(กวนไส้!$C:$C,'รับ-จ่าย ประจำวัน'!$B201,กวนไส้!L:L)+SUMIF(ผลิต1!$C:$C,'รับ-จ่าย ประจำวัน'!$B201,ผลิต1!L:L)+SUMIF(ผลิต2!$C:$C,'รับ-จ่าย ประจำวัน'!$B201,ผลิต2!L:L)+SUMIF(เส้นแต่งหน้าขนมเค้ก!$C:$C,'รับ-จ่าย ประจำวัน'!$B201,เส้นแต่งหน้าขนมเค้ก!L:L)+SUMIF(แพ็ค!$C:$C,'รับ-จ่าย ประจำวัน'!$B201,แพ็ค!L:L)+SUMIF(ธุรการ!$C:$C,'รับ-จ่าย ประจำวัน'!$B201,ธุรการ!L:L)+SUMIF(เส้นแต่งหน้าขนมปัง!$C:$C,'รับ-จ่าย ประจำวัน'!$B201,เส้นแต่งหน้าขนมปัง!L:L)+SUMIF('วางแผนBC,CJ'!$C:$C,'รับ-จ่าย ประจำวัน'!$B201,'วางแผนBC,CJ'!L:L)+SUMIF(RD!$C:$C,'รับ-จ่าย ประจำวัน'!$B201,RD!L:L)+SUMIF('FG,ออนไล,คัดแยก'!$C:$C,'รับ-จ่าย ประจำวัน'!$B201,'FG,ออนไล,คัดแยก'!L:L)</f>
        <v>0</v>
      </c>
      <c r="AT201" s="16">
        <f>SUMIF(เตรียมส่วนผสม!$C:$C,'รับ-จ่าย ประจำวัน'!$B201,เตรียมส่วนผสม!M:M)+SUMIF(กวนไส้!$C:$C,'รับ-จ่าย ประจำวัน'!$B201,กวนไส้!M:M)+SUMIF(ผลิต1!$C:$C,'รับ-จ่าย ประจำวัน'!$B201,ผลิต1!M:M)+SUMIF(ผลิต2!$C:$C,'รับ-จ่าย ประจำวัน'!$B201,ผลิต2!M:M)+SUMIF(เส้นแต่งหน้าขนมเค้ก!$C:$C,'รับ-จ่าย ประจำวัน'!$B201,เส้นแต่งหน้าขนมเค้ก!M:M)+SUMIF(แพ็ค!$C:$C,'รับ-จ่าย ประจำวัน'!$B201,แพ็ค!M:M)+SUMIF(ธุรการ!$C:$C,'รับ-จ่าย ประจำวัน'!$B201,ธุรการ!M:M)+SUMIF(เส้นแต่งหน้าขนมปัง!$C:$C,'รับ-จ่าย ประจำวัน'!$B201,เส้นแต่งหน้าขนมปัง!M:M)+SUMIF('วางแผนBC,CJ'!$C:$C,'รับ-จ่าย ประจำวัน'!$B201,'วางแผนBC,CJ'!M:M)+SUMIF(RD!$C:$C,'รับ-จ่าย ประจำวัน'!$B201,RD!M:M)+SUMIF('FG,ออนไล,คัดแยก'!$C:$C,'รับ-จ่าย ประจำวัน'!$B201,'FG,ออนไล,คัดแยก'!M:M)</f>
        <v>0</v>
      </c>
      <c r="AU201" s="16">
        <f>SUMIF(เตรียมส่วนผสม!$C:$C,'รับ-จ่าย ประจำวัน'!$B201,เตรียมส่วนผสม!N:N)+SUMIF(กวนไส้!$C:$C,'รับ-จ่าย ประจำวัน'!$B201,กวนไส้!N:N)+SUMIF(ผลิต1!$C:$C,'รับ-จ่าย ประจำวัน'!$B201,ผลิต1!N:N)+SUMIF(ผลิต2!$C:$C,'รับ-จ่าย ประจำวัน'!$B201,ผลิต2!N:N)+SUMIF(เส้นแต่งหน้าขนมเค้ก!$C:$C,'รับ-จ่าย ประจำวัน'!$B201,เส้นแต่งหน้าขนมเค้ก!N:N)+SUMIF(แพ็ค!$C:$C,'รับ-จ่าย ประจำวัน'!$B201,แพ็ค!N:N)+SUMIF(ธุรการ!$C:$C,'รับ-จ่าย ประจำวัน'!$B201,ธุรการ!N:N)+SUMIF(เส้นแต่งหน้าขนมปัง!$C:$C,'รับ-จ่าย ประจำวัน'!$B201,เส้นแต่งหน้าขนมปัง!N:N)+SUMIF('วางแผนBC,CJ'!$C:$C,'รับ-จ่าย ประจำวัน'!$B201,'วางแผนBC,CJ'!N:N)+SUMIF(RD!$C:$C,'รับ-จ่าย ประจำวัน'!$B201,RD!N:N)+SUMIF('FG,ออนไล,คัดแยก'!$C:$C,'รับ-จ่าย ประจำวัน'!$B201,'FG,ออนไล,คัดแยก'!N:N)</f>
        <v>0</v>
      </c>
      <c r="AV201" s="16">
        <f>SUMIF(เตรียมส่วนผสม!$C:$C,'รับ-จ่าย ประจำวัน'!$B201,เตรียมส่วนผสม!O:O)+SUMIF(กวนไส้!$C:$C,'รับ-จ่าย ประจำวัน'!$B201,กวนไส้!O:O)+SUMIF(ผลิต1!$C:$C,'รับ-จ่าย ประจำวัน'!$B201,ผลิต1!O:O)+SUMIF(ผลิต2!$C:$C,'รับ-จ่าย ประจำวัน'!$B201,ผลิต2!O:O)+SUMIF(เส้นแต่งหน้าขนมเค้ก!$C:$C,'รับ-จ่าย ประจำวัน'!$B201,เส้นแต่งหน้าขนมเค้ก!O:O)+SUMIF(แพ็ค!$C:$C,'รับ-จ่าย ประจำวัน'!$B201,แพ็ค!O:O)+SUMIF(ธุรการ!$C:$C,'รับ-จ่าย ประจำวัน'!$B201,ธุรการ!O:O)+SUMIF(เส้นแต่งหน้าขนมปัง!$C:$C,'รับ-จ่าย ประจำวัน'!$B201,เส้นแต่งหน้าขนมปัง!O:O)+SUMIF('วางแผนBC,CJ'!$C:$C,'รับ-จ่าย ประจำวัน'!$B201,'วางแผนBC,CJ'!O:O)+SUMIF(RD!$C:$C,'รับ-จ่าย ประจำวัน'!$B201,RD!O:O)+SUMIF('FG,ออนไล,คัดแยก'!$C:$C,'รับ-จ่าย ประจำวัน'!$B201,'FG,ออนไล,คัดแยก'!O:O)</f>
        <v>0</v>
      </c>
      <c r="AW201" s="16">
        <f>SUMIF(เตรียมส่วนผสม!$C:$C,'รับ-จ่าย ประจำวัน'!$B201,เตรียมส่วนผสม!P:P)+SUMIF(กวนไส้!$C:$C,'รับ-จ่าย ประจำวัน'!$B201,กวนไส้!P:P)+SUMIF(ผลิต1!$C:$C,'รับ-จ่าย ประจำวัน'!$B201,ผลิต1!P:P)+SUMIF(ผลิต2!$C:$C,'รับ-จ่าย ประจำวัน'!$B201,ผลิต2!P:P)+SUMIF(เส้นแต่งหน้าขนมเค้ก!$C:$C,'รับ-จ่าย ประจำวัน'!$B201,เส้นแต่งหน้าขนมเค้ก!P:P)+SUMIF(แพ็ค!$C:$C,'รับ-จ่าย ประจำวัน'!$B201,แพ็ค!P:P)+SUMIF(ธุรการ!$C:$C,'รับ-จ่าย ประจำวัน'!$B201,ธุรการ!P:P)+SUMIF(เส้นแต่งหน้าขนมปัง!$C:$C,'รับ-จ่าย ประจำวัน'!$B201,เส้นแต่งหน้าขนมปัง!P:P)+SUMIF('วางแผนBC,CJ'!$C:$C,'รับ-จ่าย ประจำวัน'!$B201,'วางแผนBC,CJ'!P:P)+SUMIF(RD!$C:$C,'รับ-จ่าย ประจำวัน'!$B201,RD!P:P)+SUMIF('FG,ออนไล,คัดแยก'!$C:$C,'รับ-จ่าย ประจำวัน'!$B201,'FG,ออนไล,คัดแยก'!P:P)</f>
        <v>0</v>
      </c>
      <c r="AX201" s="16">
        <f>SUMIF(เตรียมส่วนผสม!$C:$C,'รับ-จ่าย ประจำวัน'!$B201,เตรียมส่วนผสม!Q:Q)+SUMIF(กวนไส้!$C:$C,'รับ-จ่าย ประจำวัน'!$B201,กวนไส้!Q:Q)+SUMIF(ผลิต1!$C:$C,'รับ-จ่าย ประจำวัน'!$B201,ผลิต1!Q:Q)+SUMIF(ผลิต2!$C:$C,'รับ-จ่าย ประจำวัน'!$B201,ผลิต2!Q:Q)+SUMIF(เส้นแต่งหน้าขนมเค้ก!$C:$C,'รับ-จ่าย ประจำวัน'!$B201,เส้นแต่งหน้าขนมเค้ก!Q:Q)+SUMIF(แพ็ค!$C:$C,'รับ-จ่าย ประจำวัน'!$B201,แพ็ค!Q:Q)+SUMIF(ธุรการ!$C:$C,'รับ-จ่าย ประจำวัน'!$B201,ธุรการ!Q:Q)+SUMIF(เส้นแต่งหน้าขนมปัง!$C:$C,'รับ-จ่าย ประจำวัน'!$B201,เส้นแต่งหน้าขนมปัง!Q:Q)+SUMIF('วางแผนBC,CJ'!$C:$C,'รับ-จ่าย ประจำวัน'!$B201,'วางแผนBC,CJ'!Q:Q)+SUMIF(RD!$C:$C,'รับ-จ่าย ประจำวัน'!$B201,RD!Q:Q)+SUMIF('FG,ออนไล,คัดแยก'!$C:$C,'รับ-จ่าย ประจำวัน'!$B201,'FG,ออนไล,คัดแยก'!Q:Q)</f>
        <v>0</v>
      </c>
      <c r="AY201" s="16">
        <f>SUMIF(เตรียมส่วนผสม!$C:$C,'รับ-จ่าย ประจำวัน'!$B201,เตรียมส่วนผสม!R:R)+SUMIF(กวนไส้!$C:$C,'รับ-จ่าย ประจำวัน'!$B201,กวนไส้!R:R)+SUMIF(ผลิต1!$C:$C,'รับ-จ่าย ประจำวัน'!$B201,ผลิต1!R:R)+SUMIF(ผลิต2!$C:$C,'รับ-จ่าย ประจำวัน'!$B201,ผลิต2!R:R)+SUMIF(เส้นแต่งหน้าขนมเค้ก!$C:$C,'รับ-จ่าย ประจำวัน'!$B201,เส้นแต่งหน้าขนมเค้ก!R:R)+SUMIF(แพ็ค!$C:$C,'รับ-จ่าย ประจำวัน'!$B201,แพ็ค!R:R)+SUMIF(ธุรการ!$C:$C,'รับ-จ่าย ประจำวัน'!$B201,ธุรการ!R:R)+SUMIF(เส้นแต่งหน้าขนมปัง!$C:$C,'รับ-จ่าย ประจำวัน'!$B201,เส้นแต่งหน้าขนมปัง!R:R)+SUMIF('วางแผนBC,CJ'!$C:$C,'รับ-จ่าย ประจำวัน'!$B201,'วางแผนBC,CJ'!R:R)+SUMIF(RD!$C:$C,'รับ-จ่าย ประจำวัน'!$B201,RD!R:R)+SUMIF('FG,ออนไล,คัดแยก'!$C:$C,'รับ-จ่าย ประจำวัน'!$B201,'FG,ออนไล,คัดแยก'!R:R)</f>
        <v>0</v>
      </c>
      <c r="AZ201" s="16">
        <f>SUMIF(เตรียมส่วนผสม!$C:$C,'รับ-จ่าย ประจำวัน'!$B201,เตรียมส่วนผสม!S:S)+SUMIF(กวนไส้!$C:$C,'รับ-จ่าย ประจำวัน'!$B201,กวนไส้!S:S)+SUMIF(ผลิต1!$C:$C,'รับ-จ่าย ประจำวัน'!$B201,ผลิต1!S:S)+SUMIF(ผลิต2!$C:$C,'รับ-จ่าย ประจำวัน'!$B201,ผลิต2!S:S)+SUMIF(เส้นแต่งหน้าขนมเค้ก!$C:$C,'รับ-จ่าย ประจำวัน'!$B201,เส้นแต่งหน้าขนมเค้ก!S:S)+SUMIF(แพ็ค!$C:$C,'รับ-จ่าย ประจำวัน'!$B201,แพ็ค!S:S)+SUMIF(ธุรการ!$C:$C,'รับ-จ่าย ประจำวัน'!$B201,ธุรการ!S:S)+SUMIF(เส้นแต่งหน้าขนมปัง!$C:$C,'รับ-จ่าย ประจำวัน'!$B201,เส้นแต่งหน้าขนมปัง!S:S)+SUMIF('วางแผนBC,CJ'!$C:$C,'รับ-จ่าย ประจำวัน'!$B201,'วางแผนBC,CJ'!S:S)+SUMIF(RD!$C:$C,'รับ-จ่าย ประจำวัน'!$B201,RD!S:S)+SUMIF('FG,ออนไล,คัดแยก'!$C:$C,'รับ-จ่าย ประจำวัน'!$B201,'FG,ออนไล,คัดแยก'!S:S)</f>
        <v>0</v>
      </c>
      <c r="BA201" s="16">
        <f>SUMIF(เตรียมส่วนผสม!$C:$C,'รับ-จ่าย ประจำวัน'!$B201,เตรียมส่วนผสม!T:T)+SUMIF(กวนไส้!$C:$C,'รับ-จ่าย ประจำวัน'!$B201,กวนไส้!T:T)+SUMIF(ผลิต1!$C:$C,'รับ-จ่าย ประจำวัน'!$B201,ผลิต1!T:T)+SUMIF(ผลิต2!$C:$C,'รับ-จ่าย ประจำวัน'!$B201,ผลิต2!T:T)+SUMIF(เส้นแต่งหน้าขนมเค้ก!$C:$C,'รับ-จ่าย ประจำวัน'!$B201,เส้นแต่งหน้าขนมเค้ก!T:T)+SUMIF(แพ็ค!$C:$C,'รับ-จ่าย ประจำวัน'!$B201,แพ็ค!T:T)+SUMIF(ธุรการ!$C:$C,'รับ-จ่าย ประจำวัน'!$B201,ธุรการ!T:T)+SUMIF(เส้นแต่งหน้าขนมปัง!$C:$C,'รับ-จ่าย ประจำวัน'!$B201,เส้นแต่งหน้าขนมปัง!T:T)+SUMIF('วางแผนBC,CJ'!$C:$C,'รับ-จ่าย ประจำวัน'!$B201,'วางแผนBC,CJ'!T:T)+SUMIF(RD!$C:$C,'รับ-จ่าย ประจำวัน'!$B201,RD!T:T)+SUMIF('FG,ออนไล,คัดแยก'!$C:$C,'รับ-จ่าย ประจำวัน'!$B201,'FG,ออนไล,คัดแยก'!T:T)</f>
        <v>0</v>
      </c>
      <c r="BB201" s="16">
        <f>SUMIF(เตรียมส่วนผสม!$C:$C,'รับ-จ่าย ประจำวัน'!$B201,เตรียมส่วนผสม!U:U)+SUMIF(กวนไส้!$C:$C,'รับ-จ่าย ประจำวัน'!$B201,กวนไส้!U:U)+SUMIF(ผลิต1!$C:$C,'รับ-จ่าย ประจำวัน'!$B201,ผลิต1!U:U)+SUMIF(ผลิต2!$C:$C,'รับ-จ่าย ประจำวัน'!$B201,ผลิต2!U:U)+SUMIF(เส้นแต่งหน้าขนมเค้ก!$C:$C,'รับ-จ่าย ประจำวัน'!$B201,เส้นแต่งหน้าขนมเค้ก!U:U)+SUMIF(แพ็ค!$C:$C,'รับ-จ่าย ประจำวัน'!$B201,แพ็ค!U:U)+SUMIF(ธุรการ!$C:$C,'รับ-จ่าย ประจำวัน'!$B201,ธุรการ!U:U)+SUMIF(เส้นแต่งหน้าขนมปัง!$C:$C,'รับ-จ่าย ประจำวัน'!$B201,เส้นแต่งหน้าขนมปัง!U:U)+SUMIF('วางแผนBC,CJ'!$C:$C,'รับ-จ่าย ประจำวัน'!$B201,'วางแผนBC,CJ'!U:U)+SUMIF(RD!$C:$C,'รับ-จ่าย ประจำวัน'!$B201,RD!U:U)+SUMIF('FG,ออนไล,คัดแยก'!$C:$C,'รับ-จ่าย ประจำวัน'!$B201,'FG,ออนไล,คัดแยก'!U:U)</f>
        <v>0</v>
      </c>
      <c r="BC201" s="16">
        <f>SUMIF(เตรียมส่วนผสม!$C:$C,'รับ-จ่าย ประจำวัน'!$B201,เตรียมส่วนผสม!V:V)+SUMIF(กวนไส้!$C:$C,'รับ-จ่าย ประจำวัน'!$B201,กวนไส้!V:V)+SUMIF(ผลิต1!$C:$C,'รับ-จ่าย ประจำวัน'!$B201,ผลิต1!V:V)+SUMIF(ผลิต2!$C:$C,'รับ-จ่าย ประจำวัน'!$B201,ผลิต2!V:V)+SUMIF(เส้นแต่งหน้าขนมเค้ก!$C:$C,'รับ-จ่าย ประจำวัน'!$B201,เส้นแต่งหน้าขนมเค้ก!V:V)+SUMIF(แพ็ค!$C:$C,'รับ-จ่าย ประจำวัน'!$B201,แพ็ค!V:V)+SUMIF(ธุรการ!$C:$C,'รับ-จ่าย ประจำวัน'!$B201,ธุรการ!V:V)+SUMIF(เส้นแต่งหน้าขนมปัง!$C:$C,'รับ-จ่าย ประจำวัน'!$B201,เส้นแต่งหน้าขนมปัง!V:V)+SUMIF('วางแผนBC,CJ'!$C:$C,'รับ-จ่าย ประจำวัน'!$B201,'วางแผนBC,CJ'!V:V)+SUMIF(RD!$C:$C,'รับ-จ่าย ประจำวัน'!$B201,RD!V:V)+SUMIF('FG,ออนไล,คัดแยก'!$C:$C,'รับ-จ่าย ประจำวัน'!$B201,'FG,ออนไล,คัดแยก'!V:V)</f>
        <v>0</v>
      </c>
      <c r="BD201" s="16">
        <f>SUMIF(เตรียมส่วนผสม!$C:$C,'รับ-จ่าย ประจำวัน'!$B201,เตรียมส่วนผสม!W:W)+SUMIF(กวนไส้!$C:$C,'รับ-จ่าย ประจำวัน'!$B201,กวนไส้!W:W)+SUMIF(ผลิต1!$C:$C,'รับ-จ่าย ประจำวัน'!$B201,ผลิต1!W:W)+SUMIF(ผลิต2!$C:$C,'รับ-จ่าย ประจำวัน'!$B201,ผลิต2!W:W)+SUMIF(เส้นแต่งหน้าขนมเค้ก!$C:$C,'รับ-จ่าย ประจำวัน'!$B201,เส้นแต่งหน้าขนมเค้ก!W:W)+SUMIF(แพ็ค!$C:$C,'รับ-จ่าย ประจำวัน'!$B201,แพ็ค!W:W)+SUMIF(ธุรการ!$C:$C,'รับ-จ่าย ประจำวัน'!$B201,ธุรการ!W:W)+SUMIF(เส้นแต่งหน้าขนมปัง!$C:$C,'รับ-จ่าย ประจำวัน'!$B201,เส้นแต่งหน้าขนมปัง!W:W)+SUMIF('วางแผนBC,CJ'!$C:$C,'รับ-จ่าย ประจำวัน'!$B201,'วางแผนBC,CJ'!W:W)+SUMIF(RD!$C:$C,'รับ-จ่าย ประจำวัน'!$B201,RD!W:W)+SUMIF('FG,ออนไล,คัดแยก'!$C:$C,'รับ-จ่าย ประจำวัน'!$B201,'FG,ออนไล,คัดแยก'!W:W)</f>
        <v>0</v>
      </c>
      <c r="BE201" s="16">
        <f>SUMIF(เตรียมส่วนผสม!$C:$C,'รับ-จ่าย ประจำวัน'!$B201,เตรียมส่วนผสม!X:X)+SUMIF(กวนไส้!$C:$C,'รับ-จ่าย ประจำวัน'!$B201,กวนไส้!X:X)+SUMIF(ผลิต1!$C:$C,'รับ-จ่าย ประจำวัน'!$B201,ผลิต1!X:X)+SUMIF(ผลิต2!$C:$C,'รับ-จ่าย ประจำวัน'!$B201,ผลิต2!X:X)+SUMIF(เส้นแต่งหน้าขนมเค้ก!$C:$C,'รับ-จ่าย ประจำวัน'!$B201,เส้นแต่งหน้าขนมเค้ก!X:X)+SUMIF(แพ็ค!$C:$C,'รับ-จ่าย ประจำวัน'!$B201,แพ็ค!X:X)+SUMIF(ธุรการ!$C:$C,'รับ-จ่าย ประจำวัน'!$B201,ธุรการ!X:X)+SUMIF(เส้นแต่งหน้าขนมปัง!$C:$C,'รับ-จ่าย ประจำวัน'!$B201,เส้นแต่งหน้าขนมปัง!X:X)+SUMIF('วางแผนBC,CJ'!$C:$C,'รับ-จ่าย ประจำวัน'!$B201,'วางแผนBC,CJ'!X:X)+SUMIF(RD!$C:$C,'รับ-จ่าย ประจำวัน'!$B201,RD!X:X)+SUMIF('FG,ออนไล,คัดแยก'!$C:$C,'รับ-จ่าย ประจำวัน'!$B201,'FG,ออนไล,คัดแยก'!X:X)</f>
        <v>0</v>
      </c>
      <c r="BF201" s="16">
        <f>SUMIF(เตรียมส่วนผสม!$C:$C,'รับ-จ่าย ประจำวัน'!$B201,เตรียมส่วนผสม!Y:Y)+SUMIF(กวนไส้!$C:$C,'รับ-จ่าย ประจำวัน'!$B201,กวนไส้!Y:Y)+SUMIF(ผลิต1!$C:$C,'รับ-จ่าย ประจำวัน'!$B201,ผลิต1!Y:Y)+SUMIF(ผลิต2!$C:$C,'รับ-จ่าย ประจำวัน'!$B201,ผลิต2!Y:Y)+SUMIF(เส้นแต่งหน้าขนมเค้ก!$C:$C,'รับ-จ่าย ประจำวัน'!$B201,เส้นแต่งหน้าขนมเค้ก!Y:Y)+SUMIF(แพ็ค!$C:$C,'รับ-จ่าย ประจำวัน'!$B201,แพ็ค!Y:Y)+SUMIF(ธุรการ!$C:$C,'รับ-จ่าย ประจำวัน'!$B201,ธุรการ!Y:Y)+SUMIF(เส้นแต่งหน้าขนมปัง!$C:$C,'รับ-จ่าย ประจำวัน'!$B201,เส้นแต่งหน้าขนมปัง!Y:Y)+SUMIF('วางแผนBC,CJ'!$C:$C,'รับ-จ่าย ประจำวัน'!$B201,'วางแผนBC,CJ'!Y:Y)+SUMIF(RD!$C:$C,'รับ-จ่าย ประจำวัน'!$B201,RD!Y:Y)+SUMIF('FG,ออนไล,คัดแยก'!$C:$C,'รับ-จ่าย ประจำวัน'!$B201,'FG,ออนไล,คัดแยก'!Y:Y)</f>
        <v>0</v>
      </c>
      <c r="BG201" s="16">
        <f>SUMIF(เตรียมส่วนผสม!$C:$C,'รับ-จ่าย ประจำวัน'!$B201,เตรียมส่วนผสม!Z:Z)+SUMIF(กวนไส้!$C:$C,'รับ-จ่าย ประจำวัน'!$B201,กวนไส้!Z:Z)+SUMIF(ผลิต1!$C:$C,'รับ-จ่าย ประจำวัน'!$B201,ผลิต1!Z:Z)+SUMIF(ผลิต2!$C:$C,'รับ-จ่าย ประจำวัน'!$B201,ผลิต2!Z:Z)+SUMIF(เส้นแต่งหน้าขนมเค้ก!$C:$C,'รับ-จ่าย ประจำวัน'!$B201,เส้นแต่งหน้าขนมเค้ก!Z:Z)+SUMIF(แพ็ค!$C:$C,'รับ-จ่าย ประจำวัน'!$B201,แพ็ค!Z:Z)+SUMIF(ธุรการ!$C:$C,'รับ-จ่าย ประจำวัน'!$B201,ธุรการ!Z:Z)+SUMIF(เส้นแต่งหน้าขนมปัง!$C:$C,'รับ-จ่าย ประจำวัน'!$B201,เส้นแต่งหน้าขนมปัง!Z:Z)+SUMIF('วางแผนBC,CJ'!$C:$C,'รับ-จ่าย ประจำวัน'!$B201,'วางแผนBC,CJ'!Z:Z)+SUMIF(RD!$C:$C,'รับ-จ่าย ประจำวัน'!$B201,RD!Z:Z)+SUMIF('FG,ออนไล,คัดแยก'!$C:$C,'รับ-จ่าย ประจำวัน'!$B201,'FG,ออนไล,คัดแยก'!Z:Z)</f>
        <v>0</v>
      </c>
      <c r="BH201" s="16">
        <f>SUMIF(เตรียมส่วนผสม!$C:$C,'รับ-จ่าย ประจำวัน'!$B201,เตรียมส่วนผสม!AA:AA)+SUMIF(กวนไส้!$C:$C,'รับ-จ่าย ประจำวัน'!$B201,กวนไส้!AA:AA)+SUMIF(ผลิต1!$C:$C,'รับ-จ่าย ประจำวัน'!$B201,ผลิต1!AA:AA)+SUMIF(ผลิต2!$C:$C,'รับ-จ่าย ประจำวัน'!$B201,ผลิต2!AA:AA)+SUMIF(เส้นแต่งหน้าขนมเค้ก!$C:$C,'รับ-จ่าย ประจำวัน'!$B201,เส้นแต่งหน้าขนมเค้ก!AA:AA)+SUMIF(แพ็ค!$C:$C,'รับ-จ่าย ประจำวัน'!$B201,แพ็ค!AA:AA)+SUMIF(ธุรการ!$C:$C,'รับ-จ่าย ประจำวัน'!$B201,ธุรการ!AA:AA)+SUMIF(เส้นแต่งหน้าขนมปัง!$C:$C,'รับ-จ่าย ประจำวัน'!$B201,เส้นแต่งหน้าขนมปัง!AA:AA)+SUMIF('วางแผนBC,CJ'!$C:$C,'รับ-จ่าย ประจำวัน'!$B201,'วางแผนBC,CJ'!AA:AA)+SUMIF(RD!$C:$C,'รับ-จ่าย ประจำวัน'!$B201,RD!AA:AA)+SUMIF('FG,ออนไล,คัดแยก'!$C:$C,'รับ-จ่าย ประจำวัน'!$B201,'FG,ออนไล,คัดแยก'!AA:AA)</f>
        <v>0</v>
      </c>
      <c r="BI201" s="16">
        <f>SUMIF(เตรียมส่วนผสม!$C:$C,'รับ-จ่าย ประจำวัน'!$B201,เตรียมส่วนผสม!AB:AB)+SUMIF(กวนไส้!$C:$C,'รับ-จ่าย ประจำวัน'!$B201,กวนไส้!AB:AB)+SUMIF(ผลิต1!$C:$C,'รับ-จ่าย ประจำวัน'!$B201,ผลิต1!AB:AB)+SUMIF(ผลิต2!$C:$C,'รับ-จ่าย ประจำวัน'!$B201,ผลิต2!AB:AB)+SUMIF(เส้นแต่งหน้าขนมเค้ก!$C:$C,'รับ-จ่าย ประจำวัน'!$B201,เส้นแต่งหน้าขนมเค้ก!AB:AB)+SUMIF(แพ็ค!$C:$C,'รับ-จ่าย ประจำวัน'!$B201,แพ็ค!AB:AB)+SUMIF(ธุรการ!$C:$C,'รับ-จ่าย ประจำวัน'!$B201,ธุรการ!AB:AB)+SUMIF(เส้นแต่งหน้าขนมปัง!$C:$C,'รับ-จ่าย ประจำวัน'!$B201,เส้นแต่งหน้าขนมปัง!AB:AB)+SUMIF('วางแผนBC,CJ'!$C:$C,'รับ-จ่าย ประจำวัน'!$B201,'วางแผนBC,CJ'!AB:AB)+SUMIF(RD!$C:$C,'รับ-จ่าย ประจำวัน'!$B201,RD!AB:AB)+SUMIF('FG,ออนไล,คัดแยก'!$C:$C,'รับ-จ่าย ประจำวัน'!$B201,'FG,ออนไล,คัดแยก'!AB:AB)</f>
        <v>0</v>
      </c>
      <c r="BJ201" s="16">
        <f>SUMIF(เตรียมส่วนผสม!$C:$C,'รับ-จ่าย ประจำวัน'!$B201,เตรียมส่วนผสม!AC:AC)+SUMIF(กวนไส้!$C:$C,'รับ-จ่าย ประจำวัน'!$B201,กวนไส้!AC:AC)+SUMIF(ผลิต1!$C:$C,'รับ-จ่าย ประจำวัน'!$B201,ผลิต1!AC:AC)+SUMIF(ผลิต2!$C:$C,'รับ-จ่าย ประจำวัน'!$B201,ผลิต2!AC:AC)+SUMIF(เส้นแต่งหน้าขนมเค้ก!$C:$C,'รับ-จ่าย ประจำวัน'!$B201,เส้นแต่งหน้าขนมเค้ก!AC:AC)+SUMIF(แพ็ค!$C:$C,'รับ-จ่าย ประจำวัน'!$B201,แพ็ค!AC:AC)+SUMIF(ธุรการ!$C:$C,'รับ-จ่าย ประจำวัน'!$B201,ธุรการ!AC:AC)+SUMIF(เส้นแต่งหน้าขนมปัง!$C:$C,'รับ-จ่าย ประจำวัน'!$B201,เส้นแต่งหน้าขนมปัง!AC:AC)+SUMIF('วางแผนBC,CJ'!$C:$C,'รับ-จ่าย ประจำวัน'!$B201,'วางแผนBC,CJ'!AC:AC)+SUMIF(RD!$C:$C,'รับ-จ่าย ประจำวัน'!$B201,RD!AC:AC)+SUMIF('FG,ออนไล,คัดแยก'!$C:$C,'รับ-จ่าย ประจำวัน'!$B201,'FG,ออนไล,คัดแยก'!AC:AC)</f>
        <v>0</v>
      </c>
      <c r="BK201" s="16">
        <f>SUMIF(เตรียมส่วนผสม!$C:$C,'รับ-จ่าย ประจำวัน'!$B201,เตรียมส่วนผสม!AD:AD)+SUMIF(กวนไส้!$C:$C,'รับ-จ่าย ประจำวัน'!$B201,กวนไส้!AD:AD)+SUMIF(ผลิต1!$C:$C,'รับ-จ่าย ประจำวัน'!$B201,ผลิต1!AD:AD)+SUMIF(ผลิต2!$C:$C,'รับ-จ่าย ประจำวัน'!$B201,ผลิต2!AD:AD)+SUMIF(เส้นแต่งหน้าขนมเค้ก!$C:$C,'รับ-จ่าย ประจำวัน'!$B201,เส้นแต่งหน้าขนมเค้ก!AD:AD)+SUMIF(แพ็ค!$C:$C,'รับ-จ่าย ประจำวัน'!$B201,แพ็ค!AD:AD)+SUMIF(ธุรการ!$C:$C,'รับ-จ่าย ประจำวัน'!$B201,ธุรการ!AD:AD)+SUMIF(เส้นแต่งหน้าขนมปัง!$C:$C,'รับ-จ่าย ประจำวัน'!$B201,เส้นแต่งหน้าขนมปัง!AD:AD)+SUMIF('วางแผนBC,CJ'!$C:$C,'รับ-จ่าย ประจำวัน'!$B201,'วางแผนBC,CJ'!AD:AD)+SUMIF(RD!$C:$C,'รับ-จ่าย ประจำวัน'!$B201,RD!AD:AD)+SUMIF('FG,ออนไล,คัดแยก'!$C:$C,'รับ-จ่าย ประจำวัน'!$B201,'FG,ออนไล,คัดแยก'!AD:AD)</f>
        <v>0</v>
      </c>
      <c r="BL201" s="16">
        <f>SUMIF(เตรียมส่วนผสม!$C:$C,'รับ-จ่าย ประจำวัน'!$B201,เตรียมส่วนผสม!AE:AE)+SUMIF(กวนไส้!$C:$C,'รับ-จ่าย ประจำวัน'!$B201,กวนไส้!AE:AE)+SUMIF(ผลิต1!$C:$C,'รับ-จ่าย ประจำวัน'!$B201,ผลิต1!AE:AE)+SUMIF(ผลิต2!$C:$C,'รับ-จ่าย ประจำวัน'!$B201,ผลิต2!AE:AE)+SUMIF(เส้นแต่งหน้าขนมเค้ก!$C:$C,'รับ-จ่าย ประจำวัน'!$B201,เส้นแต่งหน้าขนมเค้ก!AE:AE)+SUMIF(แพ็ค!$C:$C,'รับ-จ่าย ประจำวัน'!$B201,แพ็ค!AE:AE)+SUMIF(ธุรการ!$C:$C,'รับ-จ่าย ประจำวัน'!$B201,ธุรการ!AE:AE)+SUMIF(เส้นแต่งหน้าขนมปัง!$C:$C,'รับ-จ่าย ประจำวัน'!$B201,เส้นแต่งหน้าขนมปัง!AE:AE)+SUMIF('วางแผนBC,CJ'!$C:$C,'รับ-จ่าย ประจำวัน'!$B201,'วางแผนBC,CJ'!AE:AE)+SUMIF(RD!$C:$C,'รับ-จ่าย ประจำวัน'!$B201,RD!AE:AE)+SUMIF('FG,ออนไล,คัดแยก'!$C:$C,'รับ-จ่าย ประจำวัน'!$B201,'FG,ออนไล,คัดแยก'!AE:AE)</f>
        <v>0</v>
      </c>
      <c r="BM201" s="16">
        <f>SUMIF(เตรียมส่วนผสม!$C:$C,'รับ-จ่าย ประจำวัน'!$B201,เตรียมส่วนผสม!AF:AF)+SUMIF(กวนไส้!$C:$C,'รับ-จ่าย ประจำวัน'!$B201,กวนไส้!AF:AF)+SUMIF(ผลิต1!$C:$C,'รับ-จ่าย ประจำวัน'!$B201,ผลิต1!AF:AF)+SUMIF(ผลิต2!$C:$C,'รับ-จ่าย ประจำวัน'!$B201,ผลิต2!AF:AF)+SUMIF(เส้นแต่งหน้าขนมเค้ก!$C:$C,'รับ-จ่าย ประจำวัน'!$B201,เส้นแต่งหน้าขนมเค้ก!AF:AF)+SUMIF(แพ็ค!$C:$C,'รับ-จ่าย ประจำวัน'!$B201,แพ็ค!AF:AF)+SUMIF(ธุรการ!$C:$C,'รับ-จ่าย ประจำวัน'!$B201,ธุรการ!AF:AF)+SUMIF(เส้นแต่งหน้าขนมปัง!$C:$C,'รับ-จ่าย ประจำวัน'!$B201,เส้นแต่งหน้าขนมปัง!AF:AF)+SUMIF('วางแผนBC,CJ'!$C:$C,'รับ-จ่าย ประจำวัน'!$B201,'วางแผนBC,CJ'!AF:AF)+SUMIF(RD!$C:$C,'รับ-จ่าย ประจำวัน'!$B201,RD!AF:AF)+SUMIF('FG,ออนไล,คัดแยก'!$C:$C,'รับ-จ่าย ประจำวัน'!$B201,'FG,ออนไล,คัดแยก'!AF:AF)</f>
        <v>0</v>
      </c>
      <c r="BN201" s="16">
        <f>SUMIF(เตรียมส่วนผสม!$C:$C,'รับ-จ่าย ประจำวัน'!$B201,เตรียมส่วนผสม!AG:AG)+SUMIF(กวนไส้!$C:$C,'รับ-จ่าย ประจำวัน'!$B201,กวนไส้!AG:AG)+SUMIF(ผลิต1!$C:$C,'รับ-จ่าย ประจำวัน'!$B201,ผลิต1!AG:AG)+SUMIF(ผลิต2!$C:$C,'รับ-จ่าย ประจำวัน'!$B201,ผลิต2!AG:AG)+SUMIF(เส้นแต่งหน้าขนมเค้ก!$C:$C,'รับ-จ่าย ประจำวัน'!$B201,เส้นแต่งหน้าขนมเค้ก!AG:AG)+SUMIF(แพ็ค!$C:$C,'รับ-จ่าย ประจำวัน'!$B201,แพ็ค!AG:AG)+SUMIF(ธุรการ!$C:$C,'รับ-จ่าย ประจำวัน'!$B201,ธุรการ!AG:AG)+SUMIF(เส้นแต่งหน้าขนมปัง!$C:$C,'รับ-จ่าย ประจำวัน'!$B201,เส้นแต่งหน้าขนมปัง!AG:AG)+SUMIF('วางแผนBC,CJ'!$C:$C,'รับ-จ่าย ประจำวัน'!$B201,'วางแผนBC,CJ'!AG:AG)+SUMIF(RD!$C:$C,'รับ-จ่าย ประจำวัน'!$B201,RD!AG:AG)+SUMIF('FG,ออนไล,คัดแยก'!$C:$C,'รับ-จ่าย ประจำวัน'!$B201,'FG,ออนไล,คัดแยก'!AG:AG)</f>
        <v>0</v>
      </c>
      <c r="BO201" s="16">
        <f>SUMIF(เตรียมส่วนผสม!$C:$C,'รับ-จ่าย ประจำวัน'!$B201,เตรียมส่วนผสม!AH:AH)+SUMIF(กวนไส้!$C:$C,'รับ-จ่าย ประจำวัน'!$B201,กวนไส้!AH:AH)+SUMIF(ผลิต1!$C:$C,'รับ-จ่าย ประจำวัน'!$B201,ผลิต1!AH:AH)+SUMIF(ผลิต2!$C:$C,'รับ-จ่าย ประจำวัน'!$B201,ผลิต2!AH:AH)+SUMIF(เส้นแต่งหน้าขนมเค้ก!$C:$C,'รับ-จ่าย ประจำวัน'!$B201,เส้นแต่งหน้าขนมเค้ก!AH:AH)+SUMIF(แพ็ค!$C:$C,'รับ-จ่าย ประจำวัน'!$B201,แพ็ค!AH:AH)+SUMIF(ธุรการ!$C:$C,'รับ-จ่าย ประจำวัน'!$B201,ธุรการ!AH:AH)+SUMIF(เส้นแต่งหน้าขนมปัง!$C:$C,'รับ-จ่าย ประจำวัน'!$B201,เส้นแต่งหน้าขนมปัง!AH:AH)+SUMIF('วางแผนBC,CJ'!$C:$C,'รับ-จ่าย ประจำวัน'!$B201,'วางแผนBC,CJ'!AH:AH)+SUMIF(RD!$C:$C,'รับ-จ่าย ประจำวัน'!$B201,RD!AH:AH)+SUMIF('FG,ออนไล,คัดแยก'!$C:$C,'รับ-จ่าย ประจำวัน'!$B201,'FG,ออนไล,คัดแยก'!AH:AH)</f>
        <v>0</v>
      </c>
      <c r="BP201" s="16">
        <f>SUMIF(เตรียมส่วนผสม!$C:$C,'รับ-จ่าย ประจำวัน'!$B201,เตรียมส่วนผสม!AI:AI)+SUMIF(กวนไส้!$C:$C,'รับ-จ่าย ประจำวัน'!$B201,กวนไส้!AI:AI)+SUMIF(ผลิต1!$C:$C,'รับ-จ่าย ประจำวัน'!$B201,ผลิต1!AI:AI)+SUMIF(ผลิต2!$C:$C,'รับ-จ่าย ประจำวัน'!$B201,ผลิต2!AI:AI)+SUMIF(เส้นแต่งหน้าขนมเค้ก!$C:$C,'รับ-จ่าย ประจำวัน'!$B201,เส้นแต่งหน้าขนมเค้ก!AI:AI)+SUMIF(แพ็ค!$C:$C,'รับ-จ่าย ประจำวัน'!$B201,แพ็ค!AI:AI)+SUMIF(ธุรการ!$C:$C,'รับ-จ่าย ประจำวัน'!$B201,ธุรการ!AI:AI)+SUMIF(เส้นแต่งหน้าขนมปัง!$C:$C,'รับ-จ่าย ประจำวัน'!$B201,เส้นแต่งหน้าขนมปัง!AI:AI)+SUMIF('วางแผนBC,CJ'!$C:$C,'รับ-จ่าย ประจำวัน'!$B201,'วางแผนBC,CJ'!AI:AI)+SUMIF(RD!$C:$C,'รับ-จ่าย ประจำวัน'!$B201,RD!AI:AI)+SUMIF('FG,ออนไล,คัดแยก'!$C:$C,'รับ-จ่าย ประจำวัน'!$B201,'FG,ออนไล,คัดแยก'!AI:AI)</f>
        <v>0</v>
      </c>
      <c r="BQ201" s="16">
        <f>SUMIF(เตรียมส่วนผสม!$C:$C,'รับ-จ่าย ประจำวัน'!$B201,เตรียมส่วนผสม!AJ:AJ)+SUMIF(กวนไส้!$C:$C,'รับ-จ่าย ประจำวัน'!$B201,กวนไส้!AJ:AJ)+SUMIF(ผลิต1!$C:$C,'รับ-จ่าย ประจำวัน'!$B201,ผลิต1!AJ:AJ)+SUMIF(ผลิต2!$C:$C,'รับ-จ่าย ประจำวัน'!$B201,ผลิต2!AJ:AJ)+SUMIF(เส้นแต่งหน้าขนมเค้ก!$C:$C,'รับ-จ่าย ประจำวัน'!$B201,เส้นแต่งหน้าขนมเค้ก!AJ:AJ)+SUMIF(แพ็ค!$C:$C,'รับ-จ่าย ประจำวัน'!$B201,แพ็ค!AJ:AJ)+SUMIF(ธุรการ!$C:$C,'รับ-จ่าย ประจำวัน'!$B201,ธุรการ!AJ:AJ)+SUMIF(เส้นแต่งหน้าขนมปัง!$C:$C,'รับ-จ่าย ประจำวัน'!$B201,เส้นแต่งหน้าขนมปัง!AJ:AJ)+SUMIF('วางแผนBC,CJ'!$C:$C,'รับ-จ่าย ประจำวัน'!$B201,'วางแผนBC,CJ'!AJ:AJ)+SUMIF(RD!$C:$C,'รับ-จ่าย ประจำวัน'!$B201,RD!AJ:AJ)+SUMIF('FG,ออนไล,คัดแยก'!$C:$C,'รับ-จ่าย ประจำวัน'!$B201,'FG,ออนไล,คัดแยก'!AJ:AJ)</f>
        <v>0</v>
      </c>
      <c r="BR201" s="16">
        <f>SUMIF(เตรียมส่วนผสม!$C:$C,'รับ-จ่าย ประจำวัน'!$B201,เตรียมส่วนผสม!AK:AK)+SUMIF(กวนไส้!$C:$C,'รับ-จ่าย ประจำวัน'!$B201,กวนไส้!AK:AK)+SUMIF(ผลิต1!$C:$C,'รับ-จ่าย ประจำวัน'!$B201,ผลิต1!AK:AK)+SUMIF(ผลิต2!$C:$C,'รับ-จ่าย ประจำวัน'!$B201,ผลิต2!AK:AK)+SUMIF(เส้นแต่งหน้าขนมเค้ก!$C:$C,'รับ-จ่าย ประจำวัน'!$B201,เส้นแต่งหน้าขนมเค้ก!AK:AK)+SUMIF(แพ็ค!$C:$C,'รับ-จ่าย ประจำวัน'!$B201,แพ็ค!AK:AK)+SUMIF(ธุรการ!$C:$C,'รับ-จ่าย ประจำวัน'!$B201,ธุรการ!AK:AK)+SUMIF(เส้นแต่งหน้าขนมปัง!$C:$C,'รับ-จ่าย ประจำวัน'!$B201,เส้นแต่งหน้าขนมปัง!AK:AK)+SUMIF('วางแผนBC,CJ'!$C:$C,'รับ-จ่าย ประจำวัน'!$B201,'วางแผนBC,CJ'!AK:AK)+SUMIF(RD!$C:$C,'รับ-จ่าย ประจำวัน'!$B201,RD!AK:AK)+SUMIF('FG,ออนไล,คัดแยก'!$C:$C,'รับ-จ่าย ประจำวัน'!$B201,'FG,ออนไล,คัดแยก'!AK:AK)</f>
        <v>0</v>
      </c>
      <c r="BS201" s="16">
        <f>SUMIF(เตรียมส่วนผสม!$C:$C,'รับ-จ่าย ประจำวัน'!$B201,เตรียมส่วนผสม!AL:AL)+SUMIF(กวนไส้!$C:$C,'รับ-จ่าย ประจำวัน'!$B201,กวนไส้!AL:AL)+SUMIF(ผลิต1!$C:$C,'รับ-จ่าย ประจำวัน'!$B201,ผลิต1!AL:AL)+SUMIF(ผลิต2!$C:$C,'รับ-จ่าย ประจำวัน'!$B201,ผลิต2!AL:AL)+SUMIF(เส้นแต่งหน้าขนมเค้ก!$C:$C,'รับ-จ่าย ประจำวัน'!$B201,เส้นแต่งหน้าขนมเค้ก!AL:AL)+SUMIF(แพ็ค!$C:$C,'รับ-จ่าย ประจำวัน'!$B201,แพ็ค!AL:AL)+SUMIF(ธุรการ!$C:$C,'รับ-จ่าย ประจำวัน'!$B201,ธุรการ!AL:AL)+SUMIF(เส้นแต่งหน้าขนมปัง!$C:$C,'รับ-จ่าย ประจำวัน'!$B201,เส้นแต่งหน้าขนมปัง!AL:AL)+SUMIF('วางแผนBC,CJ'!$C:$C,'รับ-จ่าย ประจำวัน'!$B201,'วางแผนBC,CJ'!AL:AL)+SUMIF(RD!$C:$C,'รับ-จ่าย ประจำวัน'!$B201,RD!AL:AL)+SUMIF('FG,ออนไล,คัดแยก'!$C:$C,'รับ-จ่าย ประจำวัน'!$B201,'FG,ออนไล,คัดแยก'!AL:AL)</f>
        <v>0</v>
      </c>
      <c r="BT201" s="18">
        <f t="shared" si="50"/>
        <v>0</v>
      </c>
      <c r="BU201" s="116"/>
      <c r="BV201" s="146">
        <f t="shared" si="51"/>
        <v>17136</v>
      </c>
      <c r="BW201" s="183">
        <v>30</v>
      </c>
      <c r="BX201" s="172">
        <f t="shared" si="55"/>
        <v>0</v>
      </c>
      <c r="BY201" s="188" t="e">
        <f t="shared" si="53"/>
        <v>#DIV/0!</v>
      </c>
      <c r="BZ201" s="180" t="e">
        <f t="shared" ca="1" si="52"/>
        <v>#DIV/0!</v>
      </c>
      <c r="CA201" s="93"/>
      <c r="CB201" s="93"/>
      <c r="CC201" s="93"/>
      <c r="CD201" s="93"/>
      <c r="CE201" s="93"/>
      <c r="CF201" s="93"/>
      <c r="CG201" s="93"/>
      <c r="CH201" s="93"/>
      <c r="CI201" s="93"/>
      <c r="CJ201" s="94"/>
      <c r="CK201" s="9">
        <f t="shared" si="54"/>
        <v>17136</v>
      </c>
    </row>
    <row r="202" spans="1:89" hidden="1" x14ac:dyDescent="0.5">
      <c r="A202" s="149"/>
      <c r="B202" s="34" t="s">
        <v>1407</v>
      </c>
      <c r="C202" s="10" t="s">
        <v>1408</v>
      </c>
      <c r="D202" s="135" t="s">
        <v>91</v>
      </c>
      <c r="E202" s="11">
        <v>0</v>
      </c>
      <c r="F202" s="161" t="s">
        <v>1605</v>
      </c>
      <c r="G202" s="11" t="s">
        <v>726</v>
      </c>
      <c r="H202" s="12">
        <v>30000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3"/>
      <c r="AF202" s="13"/>
      <c r="AG202" s="13"/>
      <c r="AH202" s="13"/>
      <c r="AI202" s="14"/>
      <c r="AJ202" s="14"/>
      <c r="AK202" s="14"/>
      <c r="AL202" s="14"/>
      <c r="AM202" s="14"/>
      <c r="AN202" s="15">
        <f t="shared" si="49"/>
        <v>0</v>
      </c>
      <c r="AO202" s="16">
        <f>SUMIF(เตรียมส่วนผสม!$C:$C,'รับ-จ่าย ประจำวัน'!$B202,เตรียมส่วนผสม!H:H)+SUMIF(กวนไส้!$C:$C,'รับ-จ่าย ประจำวัน'!$B202,กวนไส้!H:H)+SUMIF(ผลิต1!$C:$C,'รับ-จ่าย ประจำวัน'!$B202,ผลิต1!H:H)+SUMIF(ผลิต2!$C:$C,'รับ-จ่าย ประจำวัน'!$B202,ผลิต2!H:H)+SUMIF(เส้นแต่งหน้าขนมเค้ก!$C:$C,'รับ-จ่าย ประจำวัน'!$B202,เส้นแต่งหน้าขนมเค้ก!H:H)+SUMIF(แพ็ค!$C:$C,'รับ-จ่าย ประจำวัน'!$B202,แพ็ค!H:H)+SUMIF(ธุรการ!$C:$C,'รับ-จ่าย ประจำวัน'!$B202,ธุรการ!H:H)+SUMIF(เส้นแต่งหน้าขนมปัง!$C:$C,'รับ-จ่าย ประจำวัน'!$B202,เส้นแต่งหน้าขนมปัง!H:H)+SUMIF('วางแผนBC,CJ'!$C:$C,'รับ-จ่าย ประจำวัน'!$B202,'วางแผนBC,CJ'!H:H)+SUMIF(RD!$C:$C,'รับ-จ่าย ประจำวัน'!$B202,RD!H:H)+SUMIF('FG,ออนไล,คัดแยก'!$C:$C,'รับ-จ่าย ประจำวัน'!$B202,'FG,ออนไล,คัดแยก'!H:H)</f>
        <v>0</v>
      </c>
      <c r="AP202" s="16">
        <f>SUMIF(เตรียมส่วนผสม!$C:$C,'รับ-จ่าย ประจำวัน'!$B202,เตรียมส่วนผสม!I:I)+SUMIF(กวนไส้!$C:$C,'รับ-จ่าย ประจำวัน'!$B202,กวนไส้!I:I)+SUMIF(ผลิต1!$C:$C,'รับ-จ่าย ประจำวัน'!$B202,ผลิต1!I:I)+SUMIF(ผลิต2!$C:$C,'รับ-จ่าย ประจำวัน'!$B202,ผลิต2!I:I)+SUMIF(เส้นแต่งหน้าขนมเค้ก!$C:$C,'รับ-จ่าย ประจำวัน'!$B202,เส้นแต่งหน้าขนมเค้ก!I:I)+SUMIF(แพ็ค!$C:$C,'รับ-จ่าย ประจำวัน'!$B202,แพ็ค!I:I)+SUMIF(ธุรการ!$C:$C,'รับ-จ่าย ประจำวัน'!$B202,ธุรการ!I:I)+SUMIF(เส้นแต่งหน้าขนมปัง!$C:$C,'รับ-จ่าย ประจำวัน'!$B202,เส้นแต่งหน้าขนมปัง!I:I)+SUMIF('วางแผนBC,CJ'!$C:$C,'รับ-จ่าย ประจำวัน'!$B202,'วางแผนBC,CJ'!I:I)+SUMIF(RD!$C:$C,'รับ-จ่าย ประจำวัน'!$B202,RD!I:I)+SUMIF('FG,ออนไล,คัดแยก'!$C:$C,'รับ-จ่าย ประจำวัน'!$B202,'FG,ออนไล,คัดแยก'!I:I)</f>
        <v>0</v>
      </c>
      <c r="AQ202" s="16">
        <f>SUMIF(เตรียมส่วนผสม!$C:$C,'รับ-จ่าย ประจำวัน'!$B202,เตรียมส่วนผสม!J:J)+SUMIF(กวนไส้!$C:$C,'รับ-จ่าย ประจำวัน'!$B202,กวนไส้!J:J)+SUMIF(ผลิต1!$C:$C,'รับ-จ่าย ประจำวัน'!$B202,ผลิต1!J:J)+SUMIF(ผลิต2!$C:$C,'รับ-จ่าย ประจำวัน'!$B202,ผลิต2!J:J)+SUMIF(เส้นแต่งหน้าขนมเค้ก!$C:$C,'รับ-จ่าย ประจำวัน'!$B202,เส้นแต่งหน้าขนมเค้ก!J:J)+SUMIF(แพ็ค!$C:$C,'รับ-จ่าย ประจำวัน'!$B202,แพ็ค!J:J)+SUMIF(ธุรการ!$C:$C,'รับ-จ่าย ประจำวัน'!$B202,ธุรการ!J:J)+SUMIF(เส้นแต่งหน้าขนมปัง!$C:$C,'รับ-จ่าย ประจำวัน'!$B202,เส้นแต่งหน้าขนมปัง!J:J)+SUMIF('วางแผนBC,CJ'!$C:$C,'รับ-จ่าย ประจำวัน'!$B202,'วางแผนBC,CJ'!J:J)+SUMIF(RD!$C:$C,'รับ-จ่าย ประจำวัน'!$B202,RD!J:J)+SUMIF('FG,ออนไล,คัดแยก'!$C:$C,'รับ-จ่าย ประจำวัน'!$B202,'FG,ออนไล,คัดแยก'!J:J)</f>
        <v>0</v>
      </c>
      <c r="AR202" s="16">
        <f>SUMIF(เตรียมส่วนผสม!$C:$C,'รับ-จ่าย ประจำวัน'!$B202,เตรียมส่วนผสม!K:K)+SUMIF(กวนไส้!$C:$C,'รับ-จ่าย ประจำวัน'!$B202,กวนไส้!K:K)+SUMIF(ผลิต1!$C:$C,'รับ-จ่าย ประจำวัน'!$B202,ผลิต1!K:K)+SUMIF(ผลิต2!$C:$C,'รับ-จ่าย ประจำวัน'!$B202,ผลิต2!K:K)+SUMIF(เส้นแต่งหน้าขนมเค้ก!$C:$C,'รับ-จ่าย ประจำวัน'!$B202,เส้นแต่งหน้าขนมเค้ก!K:K)+SUMIF(แพ็ค!$C:$C,'รับ-จ่าย ประจำวัน'!$B202,แพ็ค!K:K)+SUMIF(ธุรการ!$C:$C,'รับ-จ่าย ประจำวัน'!$B202,ธุรการ!K:K)+SUMIF(เส้นแต่งหน้าขนมปัง!$C:$C,'รับ-จ่าย ประจำวัน'!$B202,เส้นแต่งหน้าขนมปัง!K:K)+SUMIF('วางแผนBC,CJ'!$C:$C,'รับ-จ่าย ประจำวัน'!$B202,'วางแผนBC,CJ'!K:K)+SUMIF(RD!$C:$C,'รับ-จ่าย ประจำวัน'!$B202,RD!K:K)+SUMIF('FG,ออนไล,คัดแยก'!$C:$C,'รับ-จ่าย ประจำวัน'!$B202,'FG,ออนไล,คัดแยก'!K:K)</f>
        <v>0</v>
      </c>
      <c r="AS202" s="16">
        <f>SUMIF(เตรียมส่วนผสม!$C:$C,'รับ-จ่าย ประจำวัน'!$B202,เตรียมส่วนผสม!L:L)+SUMIF(กวนไส้!$C:$C,'รับ-จ่าย ประจำวัน'!$B202,กวนไส้!L:L)+SUMIF(ผลิต1!$C:$C,'รับ-จ่าย ประจำวัน'!$B202,ผลิต1!L:L)+SUMIF(ผลิต2!$C:$C,'รับ-จ่าย ประจำวัน'!$B202,ผลิต2!L:L)+SUMIF(เส้นแต่งหน้าขนมเค้ก!$C:$C,'รับ-จ่าย ประจำวัน'!$B202,เส้นแต่งหน้าขนมเค้ก!L:L)+SUMIF(แพ็ค!$C:$C,'รับ-จ่าย ประจำวัน'!$B202,แพ็ค!L:L)+SUMIF(ธุรการ!$C:$C,'รับ-จ่าย ประจำวัน'!$B202,ธุรการ!L:L)+SUMIF(เส้นแต่งหน้าขนมปัง!$C:$C,'รับ-จ่าย ประจำวัน'!$B202,เส้นแต่งหน้าขนมปัง!L:L)+SUMIF('วางแผนBC,CJ'!$C:$C,'รับ-จ่าย ประจำวัน'!$B202,'วางแผนBC,CJ'!L:L)+SUMIF(RD!$C:$C,'รับ-จ่าย ประจำวัน'!$B202,RD!L:L)+SUMIF('FG,ออนไล,คัดแยก'!$C:$C,'รับ-จ่าย ประจำวัน'!$B202,'FG,ออนไล,คัดแยก'!L:L)</f>
        <v>0</v>
      </c>
      <c r="AT202" s="16">
        <f>SUMIF(เตรียมส่วนผสม!$C:$C,'รับ-จ่าย ประจำวัน'!$B202,เตรียมส่วนผสม!M:M)+SUMIF(กวนไส้!$C:$C,'รับ-จ่าย ประจำวัน'!$B202,กวนไส้!M:M)+SUMIF(ผลิต1!$C:$C,'รับ-จ่าย ประจำวัน'!$B202,ผลิต1!M:M)+SUMIF(ผลิต2!$C:$C,'รับ-จ่าย ประจำวัน'!$B202,ผลิต2!M:M)+SUMIF(เส้นแต่งหน้าขนมเค้ก!$C:$C,'รับ-จ่าย ประจำวัน'!$B202,เส้นแต่งหน้าขนมเค้ก!M:M)+SUMIF(แพ็ค!$C:$C,'รับ-จ่าย ประจำวัน'!$B202,แพ็ค!M:M)+SUMIF(ธุรการ!$C:$C,'รับ-จ่าย ประจำวัน'!$B202,ธุรการ!M:M)+SUMIF(เส้นแต่งหน้าขนมปัง!$C:$C,'รับ-จ่าย ประจำวัน'!$B202,เส้นแต่งหน้าขนมปัง!M:M)+SUMIF('วางแผนBC,CJ'!$C:$C,'รับ-จ่าย ประจำวัน'!$B202,'วางแผนBC,CJ'!M:M)+SUMIF(RD!$C:$C,'รับ-จ่าย ประจำวัน'!$B202,RD!M:M)+SUMIF('FG,ออนไล,คัดแยก'!$C:$C,'รับ-จ่าย ประจำวัน'!$B202,'FG,ออนไล,คัดแยก'!M:M)</f>
        <v>0</v>
      </c>
      <c r="AU202" s="16">
        <f>SUMIF(เตรียมส่วนผสม!$C:$C,'รับ-จ่าย ประจำวัน'!$B202,เตรียมส่วนผสม!N:N)+SUMIF(กวนไส้!$C:$C,'รับ-จ่าย ประจำวัน'!$B202,กวนไส้!N:N)+SUMIF(ผลิต1!$C:$C,'รับ-จ่าย ประจำวัน'!$B202,ผลิต1!N:N)+SUMIF(ผลิต2!$C:$C,'รับ-จ่าย ประจำวัน'!$B202,ผลิต2!N:N)+SUMIF(เส้นแต่งหน้าขนมเค้ก!$C:$C,'รับ-จ่าย ประจำวัน'!$B202,เส้นแต่งหน้าขนมเค้ก!N:N)+SUMIF(แพ็ค!$C:$C,'รับ-จ่าย ประจำวัน'!$B202,แพ็ค!N:N)+SUMIF(ธุรการ!$C:$C,'รับ-จ่าย ประจำวัน'!$B202,ธุรการ!N:N)+SUMIF(เส้นแต่งหน้าขนมปัง!$C:$C,'รับ-จ่าย ประจำวัน'!$B202,เส้นแต่งหน้าขนมปัง!N:N)+SUMIF('วางแผนBC,CJ'!$C:$C,'รับ-จ่าย ประจำวัน'!$B202,'วางแผนBC,CJ'!N:N)+SUMIF(RD!$C:$C,'รับ-จ่าย ประจำวัน'!$B202,RD!N:N)+SUMIF('FG,ออนไล,คัดแยก'!$C:$C,'รับ-จ่าย ประจำวัน'!$B202,'FG,ออนไล,คัดแยก'!N:N)</f>
        <v>0</v>
      </c>
      <c r="AV202" s="16">
        <f>SUMIF(เตรียมส่วนผสม!$C:$C,'รับ-จ่าย ประจำวัน'!$B202,เตรียมส่วนผสม!O:O)+SUMIF(กวนไส้!$C:$C,'รับ-จ่าย ประจำวัน'!$B202,กวนไส้!O:O)+SUMIF(ผลิต1!$C:$C,'รับ-จ่าย ประจำวัน'!$B202,ผลิต1!O:O)+SUMIF(ผลิต2!$C:$C,'รับ-จ่าย ประจำวัน'!$B202,ผลิต2!O:O)+SUMIF(เส้นแต่งหน้าขนมเค้ก!$C:$C,'รับ-จ่าย ประจำวัน'!$B202,เส้นแต่งหน้าขนมเค้ก!O:O)+SUMIF(แพ็ค!$C:$C,'รับ-จ่าย ประจำวัน'!$B202,แพ็ค!O:O)+SUMIF(ธุรการ!$C:$C,'รับ-จ่าย ประจำวัน'!$B202,ธุรการ!O:O)+SUMIF(เส้นแต่งหน้าขนมปัง!$C:$C,'รับ-จ่าย ประจำวัน'!$B202,เส้นแต่งหน้าขนมปัง!O:O)+SUMIF('วางแผนBC,CJ'!$C:$C,'รับ-จ่าย ประจำวัน'!$B202,'วางแผนBC,CJ'!O:O)+SUMIF(RD!$C:$C,'รับ-จ่าย ประจำวัน'!$B202,RD!O:O)+SUMIF('FG,ออนไล,คัดแยก'!$C:$C,'รับ-จ่าย ประจำวัน'!$B202,'FG,ออนไล,คัดแยก'!O:O)</f>
        <v>0</v>
      </c>
      <c r="AW202" s="16">
        <f>SUMIF(เตรียมส่วนผสม!$C:$C,'รับ-จ่าย ประจำวัน'!$B202,เตรียมส่วนผสม!P:P)+SUMIF(กวนไส้!$C:$C,'รับ-จ่าย ประจำวัน'!$B202,กวนไส้!P:P)+SUMIF(ผลิต1!$C:$C,'รับ-จ่าย ประจำวัน'!$B202,ผลิต1!P:P)+SUMIF(ผลิต2!$C:$C,'รับ-จ่าย ประจำวัน'!$B202,ผลิต2!P:P)+SUMIF(เส้นแต่งหน้าขนมเค้ก!$C:$C,'รับ-จ่าย ประจำวัน'!$B202,เส้นแต่งหน้าขนมเค้ก!P:P)+SUMIF(แพ็ค!$C:$C,'รับ-จ่าย ประจำวัน'!$B202,แพ็ค!P:P)+SUMIF(ธุรการ!$C:$C,'รับ-จ่าย ประจำวัน'!$B202,ธุรการ!P:P)+SUMIF(เส้นแต่งหน้าขนมปัง!$C:$C,'รับ-จ่าย ประจำวัน'!$B202,เส้นแต่งหน้าขนมปัง!P:P)+SUMIF('วางแผนBC,CJ'!$C:$C,'รับ-จ่าย ประจำวัน'!$B202,'วางแผนBC,CJ'!P:P)+SUMIF(RD!$C:$C,'รับ-จ่าย ประจำวัน'!$B202,RD!P:P)+SUMIF('FG,ออนไล,คัดแยก'!$C:$C,'รับ-จ่าย ประจำวัน'!$B202,'FG,ออนไล,คัดแยก'!P:P)</f>
        <v>0</v>
      </c>
      <c r="AX202" s="16">
        <f>SUMIF(เตรียมส่วนผสม!$C:$C,'รับ-จ่าย ประจำวัน'!$B202,เตรียมส่วนผสม!Q:Q)+SUMIF(กวนไส้!$C:$C,'รับ-จ่าย ประจำวัน'!$B202,กวนไส้!Q:Q)+SUMIF(ผลิต1!$C:$C,'รับ-จ่าย ประจำวัน'!$B202,ผลิต1!Q:Q)+SUMIF(ผลิต2!$C:$C,'รับ-จ่าย ประจำวัน'!$B202,ผลิต2!Q:Q)+SUMIF(เส้นแต่งหน้าขนมเค้ก!$C:$C,'รับ-จ่าย ประจำวัน'!$B202,เส้นแต่งหน้าขนมเค้ก!Q:Q)+SUMIF(แพ็ค!$C:$C,'รับ-จ่าย ประจำวัน'!$B202,แพ็ค!Q:Q)+SUMIF(ธุรการ!$C:$C,'รับ-จ่าย ประจำวัน'!$B202,ธุรการ!Q:Q)+SUMIF(เส้นแต่งหน้าขนมปัง!$C:$C,'รับ-จ่าย ประจำวัน'!$B202,เส้นแต่งหน้าขนมปัง!Q:Q)+SUMIF('วางแผนBC,CJ'!$C:$C,'รับ-จ่าย ประจำวัน'!$B202,'วางแผนBC,CJ'!Q:Q)+SUMIF(RD!$C:$C,'รับ-จ่าย ประจำวัน'!$B202,RD!Q:Q)+SUMIF('FG,ออนไล,คัดแยก'!$C:$C,'รับ-จ่าย ประจำวัน'!$B202,'FG,ออนไล,คัดแยก'!Q:Q)</f>
        <v>0</v>
      </c>
      <c r="AY202" s="16">
        <f>SUMIF(เตรียมส่วนผสม!$C:$C,'รับ-จ่าย ประจำวัน'!$B202,เตรียมส่วนผสม!R:R)+SUMIF(กวนไส้!$C:$C,'รับ-จ่าย ประจำวัน'!$B202,กวนไส้!R:R)+SUMIF(ผลิต1!$C:$C,'รับ-จ่าย ประจำวัน'!$B202,ผลิต1!R:R)+SUMIF(ผลิต2!$C:$C,'รับ-จ่าย ประจำวัน'!$B202,ผลิต2!R:R)+SUMIF(เส้นแต่งหน้าขนมเค้ก!$C:$C,'รับ-จ่าย ประจำวัน'!$B202,เส้นแต่งหน้าขนมเค้ก!R:R)+SUMIF(แพ็ค!$C:$C,'รับ-จ่าย ประจำวัน'!$B202,แพ็ค!R:R)+SUMIF(ธุรการ!$C:$C,'รับ-จ่าย ประจำวัน'!$B202,ธุรการ!R:R)+SUMIF(เส้นแต่งหน้าขนมปัง!$C:$C,'รับ-จ่าย ประจำวัน'!$B202,เส้นแต่งหน้าขนมปัง!R:R)+SUMIF('วางแผนBC,CJ'!$C:$C,'รับ-จ่าย ประจำวัน'!$B202,'วางแผนBC,CJ'!R:R)+SUMIF(RD!$C:$C,'รับ-จ่าย ประจำวัน'!$B202,RD!R:R)+SUMIF('FG,ออนไล,คัดแยก'!$C:$C,'รับ-จ่าย ประจำวัน'!$B202,'FG,ออนไล,คัดแยก'!R:R)</f>
        <v>0</v>
      </c>
      <c r="AZ202" s="16">
        <f>SUMIF(เตรียมส่วนผสม!$C:$C,'รับ-จ่าย ประจำวัน'!$B202,เตรียมส่วนผสม!S:S)+SUMIF(กวนไส้!$C:$C,'รับ-จ่าย ประจำวัน'!$B202,กวนไส้!S:S)+SUMIF(ผลิต1!$C:$C,'รับ-จ่าย ประจำวัน'!$B202,ผลิต1!S:S)+SUMIF(ผลิต2!$C:$C,'รับ-จ่าย ประจำวัน'!$B202,ผลิต2!S:S)+SUMIF(เส้นแต่งหน้าขนมเค้ก!$C:$C,'รับ-จ่าย ประจำวัน'!$B202,เส้นแต่งหน้าขนมเค้ก!S:S)+SUMIF(แพ็ค!$C:$C,'รับ-จ่าย ประจำวัน'!$B202,แพ็ค!S:S)+SUMIF(ธุรการ!$C:$C,'รับ-จ่าย ประจำวัน'!$B202,ธุรการ!S:S)+SUMIF(เส้นแต่งหน้าขนมปัง!$C:$C,'รับ-จ่าย ประจำวัน'!$B202,เส้นแต่งหน้าขนมปัง!S:S)+SUMIF('วางแผนBC,CJ'!$C:$C,'รับ-จ่าย ประจำวัน'!$B202,'วางแผนBC,CJ'!S:S)+SUMIF(RD!$C:$C,'รับ-จ่าย ประจำวัน'!$B202,RD!S:S)+SUMIF('FG,ออนไล,คัดแยก'!$C:$C,'รับ-จ่าย ประจำวัน'!$B202,'FG,ออนไล,คัดแยก'!S:S)</f>
        <v>0</v>
      </c>
      <c r="BA202" s="16">
        <f>SUMIF(เตรียมส่วนผสม!$C:$C,'รับ-จ่าย ประจำวัน'!$B202,เตรียมส่วนผสม!T:T)+SUMIF(กวนไส้!$C:$C,'รับ-จ่าย ประจำวัน'!$B202,กวนไส้!T:T)+SUMIF(ผลิต1!$C:$C,'รับ-จ่าย ประจำวัน'!$B202,ผลิต1!T:T)+SUMIF(ผลิต2!$C:$C,'รับ-จ่าย ประจำวัน'!$B202,ผลิต2!T:T)+SUMIF(เส้นแต่งหน้าขนมเค้ก!$C:$C,'รับ-จ่าย ประจำวัน'!$B202,เส้นแต่งหน้าขนมเค้ก!T:T)+SUMIF(แพ็ค!$C:$C,'รับ-จ่าย ประจำวัน'!$B202,แพ็ค!T:T)+SUMIF(ธุรการ!$C:$C,'รับ-จ่าย ประจำวัน'!$B202,ธุรการ!T:T)+SUMIF(เส้นแต่งหน้าขนมปัง!$C:$C,'รับ-จ่าย ประจำวัน'!$B202,เส้นแต่งหน้าขนมปัง!T:T)+SUMIF('วางแผนBC,CJ'!$C:$C,'รับ-จ่าย ประจำวัน'!$B202,'วางแผนBC,CJ'!T:T)+SUMIF(RD!$C:$C,'รับ-จ่าย ประจำวัน'!$B202,RD!T:T)+SUMIF('FG,ออนไล,คัดแยก'!$C:$C,'รับ-จ่าย ประจำวัน'!$B202,'FG,ออนไล,คัดแยก'!T:T)</f>
        <v>0</v>
      </c>
      <c r="BB202" s="16">
        <f>SUMIF(เตรียมส่วนผสม!$C:$C,'รับ-จ่าย ประจำวัน'!$B202,เตรียมส่วนผสม!U:U)+SUMIF(กวนไส้!$C:$C,'รับ-จ่าย ประจำวัน'!$B202,กวนไส้!U:U)+SUMIF(ผลิต1!$C:$C,'รับ-จ่าย ประจำวัน'!$B202,ผลิต1!U:U)+SUMIF(ผลิต2!$C:$C,'รับ-จ่าย ประจำวัน'!$B202,ผลิต2!U:U)+SUMIF(เส้นแต่งหน้าขนมเค้ก!$C:$C,'รับ-จ่าย ประจำวัน'!$B202,เส้นแต่งหน้าขนมเค้ก!U:U)+SUMIF(แพ็ค!$C:$C,'รับ-จ่าย ประจำวัน'!$B202,แพ็ค!U:U)+SUMIF(ธุรการ!$C:$C,'รับ-จ่าย ประจำวัน'!$B202,ธุรการ!U:U)+SUMIF(เส้นแต่งหน้าขนมปัง!$C:$C,'รับ-จ่าย ประจำวัน'!$B202,เส้นแต่งหน้าขนมปัง!U:U)+SUMIF('วางแผนBC,CJ'!$C:$C,'รับ-จ่าย ประจำวัน'!$B202,'วางแผนBC,CJ'!U:U)+SUMIF(RD!$C:$C,'รับ-จ่าย ประจำวัน'!$B202,RD!U:U)+SUMIF('FG,ออนไล,คัดแยก'!$C:$C,'รับ-จ่าย ประจำวัน'!$B202,'FG,ออนไล,คัดแยก'!U:U)</f>
        <v>0</v>
      </c>
      <c r="BC202" s="16">
        <f>SUMIF(เตรียมส่วนผสม!$C:$C,'รับ-จ่าย ประจำวัน'!$B202,เตรียมส่วนผสม!V:V)+SUMIF(กวนไส้!$C:$C,'รับ-จ่าย ประจำวัน'!$B202,กวนไส้!V:V)+SUMIF(ผลิต1!$C:$C,'รับ-จ่าย ประจำวัน'!$B202,ผลิต1!V:V)+SUMIF(ผลิต2!$C:$C,'รับ-จ่าย ประจำวัน'!$B202,ผลิต2!V:V)+SUMIF(เส้นแต่งหน้าขนมเค้ก!$C:$C,'รับ-จ่าย ประจำวัน'!$B202,เส้นแต่งหน้าขนมเค้ก!V:V)+SUMIF(แพ็ค!$C:$C,'รับ-จ่าย ประจำวัน'!$B202,แพ็ค!V:V)+SUMIF(ธุรการ!$C:$C,'รับ-จ่าย ประจำวัน'!$B202,ธุรการ!V:V)+SUMIF(เส้นแต่งหน้าขนมปัง!$C:$C,'รับ-จ่าย ประจำวัน'!$B202,เส้นแต่งหน้าขนมปัง!V:V)+SUMIF('วางแผนBC,CJ'!$C:$C,'รับ-จ่าย ประจำวัน'!$B202,'วางแผนBC,CJ'!V:V)+SUMIF(RD!$C:$C,'รับ-จ่าย ประจำวัน'!$B202,RD!V:V)+SUMIF('FG,ออนไล,คัดแยก'!$C:$C,'รับ-จ่าย ประจำวัน'!$B202,'FG,ออนไล,คัดแยก'!V:V)</f>
        <v>0</v>
      </c>
      <c r="BD202" s="16">
        <f>SUMIF(เตรียมส่วนผสม!$C:$C,'รับ-จ่าย ประจำวัน'!$B202,เตรียมส่วนผสม!W:W)+SUMIF(กวนไส้!$C:$C,'รับ-จ่าย ประจำวัน'!$B202,กวนไส้!W:W)+SUMIF(ผลิต1!$C:$C,'รับ-จ่าย ประจำวัน'!$B202,ผลิต1!W:W)+SUMIF(ผลิต2!$C:$C,'รับ-จ่าย ประจำวัน'!$B202,ผลิต2!W:W)+SUMIF(เส้นแต่งหน้าขนมเค้ก!$C:$C,'รับ-จ่าย ประจำวัน'!$B202,เส้นแต่งหน้าขนมเค้ก!W:W)+SUMIF(แพ็ค!$C:$C,'รับ-จ่าย ประจำวัน'!$B202,แพ็ค!W:W)+SUMIF(ธุรการ!$C:$C,'รับ-จ่าย ประจำวัน'!$B202,ธุรการ!W:W)+SUMIF(เส้นแต่งหน้าขนมปัง!$C:$C,'รับ-จ่าย ประจำวัน'!$B202,เส้นแต่งหน้าขนมปัง!W:W)+SUMIF('วางแผนBC,CJ'!$C:$C,'รับ-จ่าย ประจำวัน'!$B202,'วางแผนBC,CJ'!W:W)+SUMIF(RD!$C:$C,'รับ-จ่าย ประจำวัน'!$B202,RD!W:W)+SUMIF('FG,ออนไล,คัดแยก'!$C:$C,'รับ-จ่าย ประจำวัน'!$B202,'FG,ออนไล,คัดแยก'!W:W)</f>
        <v>0</v>
      </c>
      <c r="BE202" s="16">
        <f>SUMIF(เตรียมส่วนผสม!$C:$C,'รับ-จ่าย ประจำวัน'!$B202,เตรียมส่วนผสม!X:X)+SUMIF(กวนไส้!$C:$C,'รับ-จ่าย ประจำวัน'!$B202,กวนไส้!X:X)+SUMIF(ผลิต1!$C:$C,'รับ-จ่าย ประจำวัน'!$B202,ผลิต1!X:X)+SUMIF(ผลิต2!$C:$C,'รับ-จ่าย ประจำวัน'!$B202,ผลิต2!X:X)+SUMIF(เส้นแต่งหน้าขนมเค้ก!$C:$C,'รับ-จ่าย ประจำวัน'!$B202,เส้นแต่งหน้าขนมเค้ก!X:X)+SUMIF(แพ็ค!$C:$C,'รับ-จ่าย ประจำวัน'!$B202,แพ็ค!X:X)+SUMIF(ธุรการ!$C:$C,'รับ-จ่าย ประจำวัน'!$B202,ธุรการ!X:X)+SUMIF(เส้นแต่งหน้าขนมปัง!$C:$C,'รับ-จ่าย ประจำวัน'!$B202,เส้นแต่งหน้าขนมปัง!X:X)+SUMIF('วางแผนBC,CJ'!$C:$C,'รับ-จ่าย ประจำวัน'!$B202,'วางแผนBC,CJ'!X:X)+SUMIF(RD!$C:$C,'รับ-จ่าย ประจำวัน'!$B202,RD!X:X)+SUMIF('FG,ออนไล,คัดแยก'!$C:$C,'รับ-จ่าย ประจำวัน'!$B202,'FG,ออนไล,คัดแยก'!X:X)</f>
        <v>0</v>
      </c>
      <c r="BF202" s="16">
        <f>SUMIF(เตรียมส่วนผสม!$C:$C,'รับ-จ่าย ประจำวัน'!$B202,เตรียมส่วนผสม!Y:Y)+SUMIF(กวนไส้!$C:$C,'รับ-จ่าย ประจำวัน'!$B202,กวนไส้!Y:Y)+SUMIF(ผลิต1!$C:$C,'รับ-จ่าย ประจำวัน'!$B202,ผลิต1!Y:Y)+SUMIF(ผลิต2!$C:$C,'รับ-จ่าย ประจำวัน'!$B202,ผลิต2!Y:Y)+SUMIF(เส้นแต่งหน้าขนมเค้ก!$C:$C,'รับ-จ่าย ประจำวัน'!$B202,เส้นแต่งหน้าขนมเค้ก!Y:Y)+SUMIF(แพ็ค!$C:$C,'รับ-จ่าย ประจำวัน'!$B202,แพ็ค!Y:Y)+SUMIF(ธุรการ!$C:$C,'รับ-จ่าย ประจำวัน'!$B202,ธุรการ!Y:Y)+SUMIF(เส้นแต่งหน้าขนมปัง!$C:$C,'รับ-จ่าย ประจำวัน'!$B202,เส้นแต่งหน้าขนมปัง!Y:Y)+SUMIF('วางแผนBC,CJ'!$C:$C,'รับ-จ่าย ประจำวัน'!$B202,'วางแผนBC,CJ'!Y:Y)+SUMIF(RD!$C:$C,'รับ-จ่าย ประจำวัน'!$B202,RD!Y:Y)+SUMIF('FG,ออนไล,คัดแยก'!$C:$C,'รับ-จ่าย ประจำวัน'!$B202,'FG,ออนไล,คัดแยก'!Y:Y)</f>
        <v>0</v>
      </c>
      <c r="BG202" s="16">
        <f>SUMIF(เตรียมส่วนผสม!$C:$C,'รับ-จ่าย ประจำวัน'!$B202,เตรียมส่วนผสม!Z:Z)+SUMIF(กวนไส้!$C:$C,'รับ-จ่าย ประจำวัน'!$B202,กวนไส้!Z:Z)+SUMIF(ผลิต1!$C:$C,'รับ-จ่าย ประจำวัน'!$B202,ผลิต1!Z:Z)+SUMIF(ผลิต2!$C:$C,'รับ-จ่าย ประจำวัน'!$B202,ผลิต2!Z:Z)+SUMIF(เส้นแต่งหน้าขนมเค้ก!$C:$C,'รับ-จ่าย ประจำวัน'!$B202,เส้นแต่งหน้าขนมเค้ก!Z:Z)+SUMIF(แพ็ค!$C:$C,'รับ-จ่าย ประจำวัน'!$B202,แพ็ค!Z:Z)+SUMIF(ธุรการ!$C:$C,'รับ-จ่าย ประจำวัน'!$B202,ธุรการ!Z:Z)+SUMIF(เส้นแต่งหน้าขนมปัง!$C:$C,'รับ-จ่าย ประจำวัน'!$B202,เส้นแต่งหน้าขนมปัง!Z:Z)+SUMIF('วางแผนBC,CJ'!$C:$C,'รับ-จ่าย ประจำวัน'!$B202,'วางแผนBC,CJ'!Z:Z)+SUMIF(RD!$C:$C,'รับ-จ่าย ประจำวัน'!$B202,RD!Z:Z)+SUMIF('FG,ออนไล,คัดแยก'!$C:$C,'รับ-จ่าย ประจำวัน'!$B202,'FG,ออนไล,คัดแยก'!Z:Z)</f>
        <v>0</v>
      </c>
      <c r="BH202" s="16">
        <f>SUMIF(เตรียมส่วนผสม!$C:$C,'รับ-จ่าย ประจำวัน'!$B202,เตรียมส่วนผสม!AA:AA)+SUMIF(กวนไส้!$C:$C,'รับ-จ่าย ประจำวัน'!$B202,กวนไส้!AA:AA)+SUMIF(ผลิต1!$C:$C,'รับ-จ่าย ประจำวัน'!$B202,ผลิต1!AA:AA)+SUMIF(ผลิต2!$C:$C,'รับ-จ่าย ประจำวัน'!$B202,ผลิต2!AA:AA)+SUMIF(เส้นแต่งหน้าขนมเค้ก!$C:$C,'รับ-จ่าย ประจำวัน'!$B202,เส้นแต่งหน้าขนมเค้ก!AA:AA)+SUMIF(แพ็ค!$C:$C,'รับ-จ่าย ประจำวัน'!$B202,แพ็ค!AA:AA)+SUMIF(ธุรการ!$C:$C,'รับ-จ่าย ประจำวัน'!$B202,ธุรการ!AA:AA)+SUMIF(เส้นแต่งหน้าขนมปัง!$C:$C,'รับ-จ่าย ประจำวัน'!$B202,เส้นแต่งหน้าขนมปัง!AA:AA)+SUMIF('วางแผนBC,CJ'!$C:$C,'รับ-จ่าย ประจำวัน'!$B202,'วางแผนBC,CJ'!AA:AA)+SUMIF(RD!$C:$C,'รับ-จ่าย ประจำวัน'!$B202,RD!AA:AA)+SUMIF('FG,ออนไล,คัดแยก'!$C:$C,'รับ-จ่าย ประจำวัน'!$B202,'FG,ออนไล,คัดแยก'!AA:AA)</f>
        <v>0</v>
      </c>
      <c r="BI202" s="16">
        <f>SUMIF(เตรียมส่วนผสม!$C:$C,'รับ-จ่าย ประจำวัน'!$B202,เตรียมส่วนผสม!AB:AB)+SUMIF(กวนไส้!$C:$C,'รับ-จ่าย ประจำวัน'!$B202,กวนไส้!AB:AB)+SUMIF(ผลิต1!$C:$C,'รับ-จ่าย ประจำวัน'!$B202,ผลิต1!AB:AB)+SUMIF(ผลิต2!$C:$C,'รับ-จ่าย ประจำวัน'!$B202,ผลิต2!AB:AB)+SUMIF(เส้นแต่งหน้าขนมเค้ก!$C:$C,'รับ-จ่าย ประจำวัน'!$B202,เส้นแต่งหน้าขนมเค้ก!AB:AB)+SUMIF(แพ็ค!$C:$C,'รับ-จ่าย ประจำวัน'!$B202,แพ็ค!AB:AB)+SUMIF(ธุรการ!$C:$C,'รับ-จ่าย ประจำวัน'!$B202,ธุรการ!AB:AB)+SUMIF(เส้นแต่งหน้าขนมปัง!$C:$C,'รับ-จ่าย ประจำวัน'!$B202,เส้นแต่งหน้าขนมปัง!AB:AB)+SUMIF('วางแผนBC,CJ'!$C:$C,'รับ-จ่าย ประจำวัน'!$B202,'วางแผนBC,CJ'!AB:AB)+SUMIF(RD!$C:$C,'รับ-จ่าย ประจำวัน'!$B202,RD!AB:AB)+SUMIF('FG,ออนไล,คัดแยก'!$C:$C,'รับ-จ่าย ประจำวัน'!$B202,'FG,ออนไล,คัดแยก'!AB:AB)</f>
        <v>0</v>
      </c>
      <c r="BJ202" s="16">
        <f>SUMIF(เตรียมส่วนผสม!$C:$C,'รับ-จ่าย ประจำวัน'!$B202,เตรียมส่วนผสม!AC:AC)+SUMIF(กวนไส้!$C:$C,'รับ-จ่าย ประจำวัน'!$B202,กวนไส้!AC:AC)+SUMIF(ผลิต1!$C:$C,'รับ-จ่าย ประจำวัน'!$B202,ผลิต1!AC:AC)+SUMIF(ผลิต2!$C:$C,'รับ-จ่าย ประจำวัน'!$B202,ผลิต2!AC:AC)+SUMIF(เส้นแต่งหน้าขนมเค้ก!$C:$C,'รับ-จ่าย ประจำวัน'!$B202,เส้นแต่งหน้าขนมเค้ก!AC:AC)+SUMIF(แพ็ค!$C:$C,'รับ-จ่าย ประจำวัน'!$B202,แพ็ค!AC:AC)+SUMIF(ธุรการ!$C:$C,'รับ-จ่าย ประจำวัน'!$B202,ธุรการ!AC:AC)+SUMIF(เส้นแต่งหน้าขนมปัง!$C:$C,'รับ-จ่าย ประจำวัน'!$B202,เส้นแต่งหน้าขนมปัง!AC:AC)+SUMIF('วางแผนBC,CJ'!$C:$C,'รับ-จ่าย ประจำวัน'!$B202,'วางแผนBC,CJ'!AC:AC)+SUMIF(RD!$C:$C,'รับ-จ่าย ประจำวัน'!$B202,RD!AC:AC)+SUMIF('FG,ออนไล,คัดแยก'!$C:$C,'รับ-จ่าย ประจำวัน'!$B202,'FG,ออนไล,คัดแยก'!AC:AC)</f>
        <v>0</v>
      </c>
      <c r="BK202" s="16">
        <f>SUMIF(เตรียมส่วนผสม!$C:$C,'รับ-จ่าย ประจำวัน'!$B202,เตรียมส่วนผสม!AD:AD)+SUMIF(กวนไส้!$C:$C,'รับ-จ่าย ประจำวัน'!$B202,กวนไส้!AD:AD)+SUMIF(ผลิต1!$C:$C,'รับ-จ่าย ประจำวัน'!$B202,ผลิต1!AD:AD)+SUMIF(ผลิต2!$C:$C,'รับ-จ่าย ประจำวัน'!$B202,ผลิต2!AD:AD)+SUMIF(เส้นแต่งหน้าขนมเค้ก!$C:$C,'รับ-จ่าย ประจำวัน'!$B202,เส้นแต่งหน้าขนมเค้ก!AD:AD)+SUMIF(แพ็ค!$C:$C,'รับ-จ่าย ประจำวัน'!$B202,แพ็ค!AD:AD)+SUMIF(ธุรการ!$C:$C,'รับ-จ่าย ประจำวัน'!$B202,ธุรการ!AD:AD)+SUMIF(เส้นแต่งหน้าขนมปัง!$C:$C,'รับ-จ่าย ประจำวัน'!$B202,เส้นแต่งหน้าขนมปัง!AD:AD)+SUMIF('วางแผนBC,CJ'!$C:$C,'รับ-จ่าย ประจำวัน'!$B202,'วางแผนBC,CJ'!AD:AD)+SUMIF(RD!$C:$C,'รับ-จ่าย ประจำวัน'!$B202,RD!AD:AD)+SUMIF('FG,ออนไล,คัดแยก'!$C:$C,'รับ-จ่าย ประจำวัน'!$B202,'FG,ออนไล,คัดแยก'!AD:AD)</f>
        <v>0</v>
      </c>
      <c r="BL202" s="16">
        <f>SUMIF(เตรียมส่วนผสม!$C:$C,'รับ-จ่าย ประจำวัน'!$B202,เตรียมส่วนผสม!AE:AE)+SUMIF(กวนไส้!$C:$C,'รับ-จ่าย ประจำวัน'!$B202,กวนไส้!AE:AE)+SUMIF(ผลิต1!$C:$C,'รับ-จ่าย ประจำวัน'!$B202,ผลิต1!AE:AE)+SUMIF(ผลิต2!$C:$C,'รับ-จ่าย ประจำวัน'!$B202,ผลิต2!AE:AE)+SUMIF(เส้นแต่งหน้าขนมเค้ก!$C:$C,'รับ-จ่าย ประจำวัน'!$B202,เส้นแต่งหน้าขนมเค้ก!AE:AE)+SUMIF(แพ็ค!$C:$C,'รับ-จ่าย ประจำวัน'!$B202,แพ็ค!AE:AE)+SUMIF(ธุรการ!$C:$C,'รับ-จ่าย ประจำวัน'!$B202,ธุรการ!AE:AE)+SUMIF(เส้นแต่งหน้าขนมปัง!$C:$C,'รับ-จ่าย ประจำวัน'!$B202,เส้นแต่งหน้าขนมปัง!AE:AE)+SUMIF('วางแผนBC,CJ'!$C:$C,'รับ-จ่าย ประจำวัน'!$B202,'วางแผนBC,CJ'!AE:AE)+SUMIF(RD!$C:$C,'รับ-จ่าย ประจำวัน'!$B202,RD!AE:AE)+SUMIF('FG,ออนไล,คัดแยก'!$C:$C,'รับ-จ่าย ประจำวัน'!$B202,'FG,ออนไล,คัดแยก'!AE:AE)</f>
        <v>0</v>
      </c>
      <c r="BM202" s="16">
        <f>SUMIF(เตรียมส่วนผสม!$C:$C,'รับ-จ่าย ประจำวัน'!$B202,เตรียมส่วนผสม!AF:AF)+SUMIF(กวนไส้!$C:$C,'รับ-จ่าย ประจำวัน'!$B202,กวนไส้!AF:AF)+SUMIF(ผลิต1!$C:$C,'รับ-จ่าย ประจำวัน'!$B202,ผลิต1!AF:AF)+SUMIF(ผลิต2!$C:$C,'รับ-จ่าย ประจำวัน'!$B202,ผลิต2!AF:AF)+SUMIF(เส้นแต่งหน้าขนมเค้ก!$C:$C,'รับ-จ่าย ประจำวัน'!$B202,เส้นแต่งหน้าขนมเค้ก!AF:AF)+SUMIF(แพ็ค!$C:$C,'รับ-จ่าย ประจำวัน'!$B202,แพ็ค!AF:AF)+SUMIF(ธุรการ!$C:$C,'รับ-จ่าย ประจำวัน'!$B202,ธุรการ!AF:AF)+SUMIF(เส้นแต่งหน้าขนมปัง!$C:$C,'รับ-จ่าย ประจำวัน'!$B202,เส้นแต่งหน้าขนมปัง!AF:AF)+SUMIF('วางแผนBC,CJ'!$C:$C,'รับ-จ่าย ประจำวัน'!$B202,'วางแผนBC,CJ'!AF:AF)+SUMIF(RD!$C:$C,'รับ-จ่าย ประจำวัน'!$B202,RD!AF:AF)+SUMIF('FG,ออนไล,คัดแยก'!$C:$C,'รับ-จ่าย ประจำวัน'!$B202,'FG,ออนไล,คัดแยก'!AF:AF)</f>
        <v>0</v>
      </c>
      <c r="BN202" s="16">
        <f>SUMIF(เตรียมส่วนผสม!$C:$C,'รับ-จ่าย ประจำวัน'!$B202,เตรียมส่วนผสม!AG:AG)+SUMIF(กวนไส้!$C:$C,'รับ-จ่าย ประจำวัน'!$B202,กวนไส้!AG:AG)+SUMIF(ผลิต1!$C:$C,'รับ-จ่าย ประจำวัน'!$B202,ผลิต1!AG:AG)+SUMIF(ผลิต2!$C:$C,'รับ-จ่าย ประจำวัน'!$B202,ผลิต2!AG:AG)+SUMIF(เส้นแต่งหน้าขนมเค้ก!$C:$C,'รับ-จ่าย ประจำวัน'!$B202,เส้นแต่งหน้าขนมเค้ก!AG:AG)+SUMIF(แพ็ค!$C:$C,'รับ-จ่าย ประจำวัน'!$B202,แพ็ค!AG:AG)+SUMIF(ธุรการ!$C:$C,'รับ-จ่าย ประจำวัน'!$B202,ธุรการ!AG:AG)+SUMIF(เส้นแต่งหน้าขนมปัง!$C:$C,'รับ-จ่าย ประจำวัน'!$B202,เส้นแต่งหน้าขนมปัง!AG:AG)+SUMIF('วางแผนBC,CJ'!$C:$C,'รับ-จ่าย ประจำวัน'!$B202,'วางแผนBC,CJ'!AG:AG)+SUMIF(RD!$C:$C,'รับ-จ่าย ประจำวัน'!$B202,RD!AG:AG)+SUMIF('FG,ออนไล,คัดแยก'!$C:$C,'รับ-จ่าย ประจำวัน'!$B202,'FG,ออนไล,คัดแยก'!AG:AG)</f>
        <v>0</v>
      </c>
      <c r="BO202" s="16">
        <f>SUMIF(เตรียมส่วนผสม!$C:$C,'รับ-จ่าย ประจำวัน'!$B202,เตรียมส่วนผสม!AH:AH)+SUMIF(กวนไส้!$C:$C,'รับ-จ่าย ประจำวัน'!$B202,กวนไส้!AH:AH)+SUMIF(ผลิต1!$C:$C,'รับ-จ่าย ประจำวัน'!$B202,ผลิต1!AH:AH)+SUMIF(ผลิต2!$C:$C,'รับ-จ่าย ประจำวัน'!$B202,ผลิต2!AH:AH)+SUMIF(เส้นแต่งหน้าขนมเค้ก!$C:$C,'รับ-จ่าย ประจำวัน'!$B202,เส้นแต่งหน้าขนมเค้ก!AH:AH)+SUMIF(แพ็ค!$C:$C,'รับ-จ่าย ประจำวัน'!$B202,แพ็ค!AH:AH)+SUMIF(ธุรการ!$C:$C,'รับ-จ่าย ประจำวัน'!$B202,ธุรการ!AH:AH)+SUMIF(เส้นแต่งหน้าขนมปัง!$C:$C,'รับ-จ่าย ประจำวัน'!$B202,เส้นแต่งหน้าขนมปัง!AH:AH)+SUMIF('วางแผนBC,CJ'!$C:$C,'รับ-จ่าย ประจำวัน'!$B202,'วางแผนBC,CJ'!AH:AH)+SUMIF(RD!$C:$C,'รับ-จ่าย ประจำวัน'!$B202,RD!AH:AH)+SUMIF('FG,ออนไล,คัดแยก'!$C:$C,'รับ-จ่าย ประจำวัน'!$B202,'FG,ออนไล,คัดแยก'!AH:AH)</f>
        <v>0</v>
      </c>
      <c r="BP202" s="16">
        <f>SUMIF(เตรียมส่วนผสม!$C:$C,'รับ-จ่าย ประจำวัน'!$B202,เตรียมส่วนผสม!AI:AI)+SUMIF(กวนไส้!$C:$C,'รับ-จ่าย ประจำวัน'!$B202,กวนไส้!AI:AI)+SUMIF(ผลิต1!$C:$C,'รับ-จ่าย ประจำวัน'!$B202,ผลิต1!AI:AI)+SUMIF(ผลิต2!$C:$C,'รับ-จ่าย ประจำวัน'!$B202,ผลิต2!AI:AI)+SUMIF(เส้นแต่งหน้าขนมเค้ก!$C:$C,'รับ-จ่าย ประจำวัน'!$B202,เส้นแต่งหน้าขนมเค้ก!AI:AI)+SUMIF(แพ็ค!$C:$C,'รับ-จ่าย ประจำวัน'!$B202,แพ็ค!AI:AI)+SUMIF(ธุรการ!$C:$C,'รับ-จ่าย ประจำวัน'!$B202,ธุรการ!AI:AI)+SUMIF(เส้นแต่งหน้าขนมปัง!$C:$C,'รับ-จ่าย ประจำวัน'!$B202,เส้นแต่งหน้าขนมปัง!AI:AI)+SUMIF('วางแผนBC,CJ'!$C:$C,'รับ-จ่าย ประจำวัน'!$B202,'วางแผนBC,CJ'!AI:AI)+SUMIF(RD!$C:$C,'รับ-จ่าย ประจำวัน'!$B202,RD!AI:AI)+SUMIF('FG,ออนไล,คัดแยก'!$C:$C,'รับ-จ่าย ประจำวัน'!$B202,'FG,ออนไล,คัดแยก'!AI:AI)</f>
        <v>0</v>
      </c>
      <c r="BQ202" s="16">
        <f>SUMIF(เตรียมส่วนผสม!$C:$C,'รับ-จ่าย ประจำวัน'!$B202,เตรียมส่วนผสม!AJ:AJ)+SUMIF(กวนไส้!$C:$C,'รับ-จ่าย ประจำวัน'!$B202,กวนไส้!AJ:AJ)+SUMIF(ผลิต1!$C:$C,'รับ-จ่าย ประจำวัน'!$B202,ผลิต1!AJ:AJ)+SUMIF(ผลิต2!$C:$C,'รับ-จ่าย ประจำวัน'!$B202,ผลิต2!AJ:AJ)+SUMIF(เส้นแต่งหน้าขนมเค้ก!$C:$C,'รับ-จ่าย ประจำวัน'!$B202,เส้นแต่งหน้าขนมเค้ก!AJ:AJ)+SUMIF(แพ็ค!$C:$C,'รับ-จ่าย ประจำวัน'!$B202,แพ็ค!AJ:AJ)+SUMIF(ธุรการ!$C:$C,'รับ-จ่าย ประจำวัน'!$B202,ธุรการ!AJ:AJ)+SUMIF(เส้นแต่งหน้าขนมปัง!$C:$C,'รับ-จ่าย ประจำวัน'!$B202,เส้นแต่งหน้าขนมปัง!AJ:AJ)+SUMIF('วางแผนBC,CJ'!$C:$C,'รับ-จ่าย ประจำวัน'!$B202,'วางแผนBC,CJ'!AJ:AJ)+SUMIF(RD!$C:$C,'รับ-จ่าย ประจำวัน'!$B202,RD!AJ:AJ)+SUMIF('FG,ออนไล,คัดแยก'!$C:$C,'รับ-จ่าย ประจำวัน'!$B202,'FG,ออนไล,คัดแยก'!AJ:AJ)</f>
        <v>0</v>
      </c>
      <c r="BR202" s="16">
        <f>SUMIF(เตรียมส่วนผสม!$C:$C,'รับ-จ่าย ประจำวัน'!$B202,เตรียมส่วนผสม!AK:AK)+SUMIF(กวนไส้!$C:$C,'รับ-จ่าย ประจำวัน'!$B202,กวนไส้!AK:AK)+SUMIF(ผลิต1!$C:$C,'รับ-จ่าย ประจำวัน'!$B202,ผลิต1!AK:AK)+SUMIF(ผลิต2!$C:$C,'รับ-จ่าย ประจำวัน'!$B202,ผลิต2!AK:AK)+SUMIF(เส้นแต่งหน้าขนมเค้ก!$C:$C,'รับ-จ่าย ประจำวัน'!$B202,เส้นแต่งหน้าขนมเค้ก!AK:AK)+SUMIF(แพ็ค!$C:$C,'รับ-จ่าย ประจำวัน'!$B202,แพ็ค!AK:AK)+SUMIF(ธุรการ!$C:$C,'รับ-จ่าย ประจำวัน'!$B202,ธุรการ!AK:AK)+SUMIF(เส้นแต่งหน้าขนมปัง!$C:$C,'รับ-จ่าย ประจำวัน'!$B202,เส้นแต่งหน้าขนมปัง!AK:AK)+SUMIF('วางแผนBC,CJ'!$C:$C,'รับ-จ่าย ประจำวัน'!$B202,'วางแผนBC,CJ'!AK:AK)+SUMIF(RD!$C:$C,'รับ-จ่าย ประจำวัน'!$B202,RD!AK:AK)+SUMIF('FG,ออนไล,คัดแยก'!$C:$C,'รับ-จ่าย ประจำวัน'!$B202,'FG,ออนไล,คัดแยก'!AK:AK)</f>
        <v>0</v>
      </c>
      <c r="BS202" s="16">
        <f>SUMIF(เตรียมส่วนผสม!$C:$C,'รับ-จ่าย ประจำวัน'!$B202,เตรียมส่วนผสม!AL:AL)+SUMIF(กวนไส้!$C:$C,'รับ-จ่าย ประจำวัน'!$B202,กวนไส้!AL:AL)+SUMIF(ผลิต1!$C:$C,'รับ-จ่าย ประจำวัน'!$B202,ผลิต1!AL:AL)+SUMIF(ผลิต2!$C:$C,'รับ-จ่าย ประจำวัน'!$B202,ผลิต2!AL:AL)+SUMIF(เส้นแต่งหน้าขนมเค้ก!$C:$C,'รับ-จ่าย ประจำวัน'!$B202,เส้นแต่งหน้าขนมเค้ก!AL:AL)+SUMIF(แพ็ค!$C:$C,'รับ-จ่าย ประจำวัน'!$B202,แพ็ค!AL:AL)+SUMIF(ธุรการ!$C:$C,'รับ-จ่าย ประจำวัน'!$B202,ธุรการ!AL:AL)+SUMIF(เส้นแต่งหน้าขนมปัง!$C:$C,'รับ-จ่าย ประจำวัน'!$B202,เส้นแต่งหน้าขนมปัง!AL:AL)+SUMIF('วางแผนBC,CJ'!$C:$C,'รับ-จ่าย ประจำวัน'!$B202,'วางแผนBC,CJ'!AL:AL)+SUMIF(RD!$C:$C,'รับ-จ่าย ประจำวัน'!$B202,RD!AL:AL)+SUMIF('FG,ออนไล,คัดแยก'!$C:$C,'รับ-จ่าย ประจำวัน'!$B202,'FG,ออนไล,คัดแยก'!AL:AL)</f>
        <v>0</v>
      </c>
      <c r="BT202" s="18">
        <f t="shared" si="50"/>
        <v>0</v>
      </c>
      <c r="BU202" s="116"/>
      <c r="BV202" s="146">
        <f t="shared" si="51"/>
        <v>30000</v>
      </c>
      <c r="BW202" s="183">
        <v>30</v>
      </c>
      <c r="BX202" s="172">
        <f t="shared" si="55"/>
        <v>0</v>
      </c>
      <c r="BY202" s="188" t="e">
        <f t="shared" si="53"/>
        <v>#DIV/0!</v>
      </c>
      <c r="BZ202" s="180" t="e">
        <f t="shared" ca="1" si="52"/>
        <v>#DIV/0!</v>
      </c>
      <c r="CA202" s="93"/>
      <c r="CB202" s="93"/>
      <c r="CC202" s="93"/>
      <c r="CD202" s="93"/>
      <c r="CE202" s="93"/>
      <c r="CF202" s="93"/>
      <c r="CG202" s="93"/>
      <c r="CH202" s="93"/>
      <c r="CI202" s="93"/>
      <c r="CJ202" s="94"/>
      <c r="CK202" s="9">
        <f t="shared" si="54"/>
        <v>30000</v>
      </c>
    </row>
    <row r="203" spans="1:89" x14ac:dyDescent="0.5">
      <c r="A203" s="149" t="s">
        <v>727</v>
      </c>
      <c r="B203" s="34">
        <v>1023101014</v>
      </c>
      <c r="C203" s="10" t="s">
        <v>728</v>
      </c>
      <c r="D203" s="135" t="s">
        <v>91</v>
      </c>
      <c r="E203" s="11">
        <v>0</v>
      </c>
      <c r="F203" s="75"/>
      <c r="G203" s="11"/>
      <c r="H203" s="12">
        <v>109923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3"/>
      <c r="AF203" s="13"/>
      <c r="AG203" s="13"/>
      <c r="AH203" s="13"/>
      <c r="AI203" s="14"/>
      <c r="AJ203" s="14"/>
      <c r="AK203" s="14"/>
      <c r="AL203" s="14"/>
      <c r="AM203" s="14"/>
      <c r="AN203" s="15">
        <f t="shared" si="49"/>
        <v>0</v>
      </c>
      <c r="AO203" s="16">
        <f>SUMIF(เตรียมส่วนผสม!$C:$C,'รับ-จ่าย ประจำวัน'!$B203,เตรียมส่วนผสม!H:H)+SUMIF(กวนไส้!$C:$C,'รับ-จ่าย ประจำวัน'!$B203,กวนไส้!H:H)+SUMIF(ผลิต1!$C:$C,'รับ-จ่าย ประจำวัน'!$B203,ผลิต1!H:H)+SUMIF(ผลิต2!$C:$C,'รับ-จ่าย ประจำวัน'!$B203,ผลิต2!H:H)+SUMIF(เส้นแต่งหน้าขนมเค้ก!$C:$C,'รับ-จ่าย ประจำวัน'!$B203,เส้นแต่งหน้าขนมเค้ก!H:H)+SUMIF(แพ็ค!$C:$C,'รับ-จ่าย ประจำวัน'!$B203,แพ็ค!H:H)+SUMIF(ธุรการ!$C:$C,'รับ-จ่าย ประจำวัน'!$B203,ธุรการ!H:H)+SUMIF(เส้นแต่งหน้าขนมปัง!$C:$C,'รับ-จ่าย ประจำวัน'!$B203,เส้นแต่งหน้าขนมปัง!H:H)+SUMIF('วางแผนBC,CJ'!$C:$C,'รับ-จ่าย ประจำวัน'!$B203,'วางแผนBC,CJ'!H:H)+SUMIF(RD!$C:$C,'รับ-จ่าย ประจำวัน'!$B203,RD!H:H)+SUMIF('FG,ออนไล,คัดแยก'!$C:$C,'รับ-จ่าย ประจำวัน'!$B203,'FG,ออนไล,คัดแยก'!H:H)</f>
        <v>0</v>
      </c>
      <c r="AP203" s="16">
        <f>SUMIF(เตรียมส่วนผสม!$C:$C,'รับ-จ่าย ประจำวัน'!$B203,เตรียมส่วนผสม!I:I)+SUMIF(กวนไส้!$C:$C,'รับ-จ่าย ประจำวัน'!$B203,กวนไส้!I:I)+SUMIF(ผลิต1!$C:$C,'รับ-จ่าย ประจำวัน'!$B203,ผลิต1!I:I)+SUMIF(ผลิต2!$C:$C,'รับ-จ่าย ประจำวัน'!$B203,ผลิต2!I:I)+SUMIF(เส้นแต่งหน้าขนมเค้ก!$C:$C,'รับ-จ่าย ประจำวัน'!$B203,เส้นแต่งหน้าขนมเค้ก!I:I)+SUMIF(แพ็ค!$C:$C,'รับ-จ่าย ประจำวัน'!$B203,แพ็ค!I:I)+SUMIF(ธุรการ!$C:$C,'รับ-จ่าย ประจำวัน'!$B203,ธุรการ!I:I)+SUMIF(เส้นแต่งหน้าขนมปัง!$C:$C,'รับ-จ่าย ประจำวัน'!$B203,เส้นแต่งหน้าขนมปัง!I:I)+SUMIF('วางแผนBC,CJ'!$C:$C,'รับ-จ่าย ประจำวัน'!$B203,'วางแผนBC,CJ'!I:I)+SUMIF(RD!$C:$C,'รับ-จ่าย ประจำวัน'!$B203,RD!I:I)+SUMIF('FG,ออนไล,คัดแยก'!$C:$C,'รับ-จ่าย ประจำวัน'!$B203,'FG,ออนไล,คัดแยก'!I:I)</f>
        <v>0</v>
      </c>
      <c r="AQ203" s="16">
        <f>SUMIF(เตรียมส่วนผสม!$C:$C,'รับ-จ่าย ประจำวัน'!$B203,เตรียมส่วนผสม!J:J)+SUMIF(กวนไส้!$C:$C,'รับ-จ่าย ประจำวัน'!$B203,กวนไส้!J:J)+SUMIF(ผลิต1!$C:$C,'รับ-จ่าย ประจำวัน'!$B203,ผลิต1!J:J)+SUMIF(ผลิต2!$C:$C,'รับ-จ่าย ประจำวัน'!$B203,ผลิต2!J:J)+SUMIF(เส้นแต่งหน้าขนมเค้ก!$C:$C,'รับ-จ่าย ประจำวัน'!$B203,เส้นแต่งหน้าขนมเค้ก!J:J)+SUMIF(แพ็ค!$C:$C,'รับ-จ่าย ประจำวัน'!$B203,แพ็ค!J:J)+SUMIF(ธุรการ!$C:$C,'รับ-จ่าย ประจำวัน'!$B203,ธุรการ!J:J)+SUMIF(เส้นแต่งหน้าขนมปัง!$C:$C,'รับ-จ่าย ประจำวัน'!$B203,เส้นแต่งหน้าขนมปัง!J:J)+SUMIF('วางแผนBC,CJ'!$C:$C,'รับ-จ่าย ประจำวัน'!$B203,'วางแผนBC,CJ'!J:J)+SUMIF(RD!$C:$C,'รับ-จ่าย ประจำวัน'!$B203,RD!J:J)+SUMIF('FG,ออนไล,คัดแยก'!$C:$C,'รับ-จ่าย ประจำวัน'!$B203,'FG,ออนไล,คัดแยก'!J:J)</f>
        <v>0</v>
      </c>
      <c r="AR203" s="16">
        <f>SUMIF(เตรียมส่วนผสม!$C:$C,'รับ-จ่าย ประจำวัน'!$B203,เตรียมส่วนผสม!K:K)+SUMIF(กวนไส้!$C:$C,'รับ-จ่าย ประจำวัน'!$B203,กวนไส้!K:K)+SUMIF(ผลิต1!$C:$C,'รับ-จ่าย ประจำวัน'!$B203,ผลิต1!K:K)+SUMIF(ผลิต2!$C:$C,'รับ-จ่าย ประจำวัน'!$B203,ผลิต2!K:K)+SUMIF(เส้นแต่งหน้าขนมเค้ก!$C:$C,'รับ-จ่าย ประจำวัน'!$B203,เส้นแต่งหน้าขนมเค้ก!K:K)+SUMIF(แพ็ค!$C:$C,'รับ-จ่าย ประจำวัน'!$B203,แพ็ค!K:K)+SUMIF(ธุรการ!$C:$C,'รับ-จ่าย ประจำวัน'!$B203,ธุรการ!K:K)+SUMIF(เส้นแต่งหน้าขนมปัง!$C:$C,'รับ-จ่าย ประจำวัน'!$B203,เส้นแต่งหน้าขนมปัง!K:K)+SUMIF('วางแผนBC,CJ'!$C:$C,'รับ-จ่าย ประจำวัน'!$B203,'วางแผนBC,CJ'!K:K)+SUMIF(RD!$C:$C,'รับ-จ่าย ประจำวัน'!$B203,RD!K:K)+SUMIF('FG,ออนไล,คัดแยก'!$C:$C,'รับ-จ่าย ประจำวัน'!$B203,'FG,ออนไล,คัดแยก'!K:K)</f>
        <v>0</v>
      </c>
      <c r="AS203" s="16">
        <f>SUMIF(เตรียมส่วนผสม!$C:$C,'รับ-จ่าย ประจำวัน'!$B203,เตรียมส่วนผสม!L:L)+SUMIF(กวนไส้!$C:$C,'รับ-จ่าย ประจำวัน'!$B203,กวนไส้!L:L)+SUMIF(ผลิต1!$C:$C,'รับ-จ่าย ประจำวัน'!$B203,ผลิต1!L:L)+SUMIF(ผลิต2!$C:$C,'รับ-จ่าย ประจำวัน'!$B203,ผลิต2!L:L)+SUMIF(เส้นแต่งหน้าขนมเค้ก!$C:$C,'รับ-จ่าย ประจำวัน'!$B203,เส้นแต่งหน้าขนมเค้ก!L:L)+SUMIF(แพ็ค!$C:$C,'รับ-จ่าย ประจำวัน'!$B203,แพ็ค!L:L)+SUMIF(ธุรการ!$C:$C,'รับ-จ่าย ประจำวัน'!$B203,ธุรการ!L:L)+SUMIF(เส้นแต่งหน้าขนมปัง!$C:$C,'รับ-จ่าย ประจำวัน'!$B203,เส้นแต่งหน้าขนมปัง!L:L)+SUMIF('วางแผนBC,CJ'!$C:$C,'รับ-จ่าย ประจำวัน'!$B203,'วางแผนBC,CJ'!L:L)+SUMIF(RD!$C:$C,'รับ-จ่าย ประจำวัน'!$B203,RD!L:L)+SUMIF('FG,ออนไล,คัดแยก'!$C:$C,'รับ-จ่าย ประจำวัน'!$B203,'FG,ออนไล,คัดแยก'!L:L)</f>
        <v>0</v>
      </c>
      <c r="AT203" s="16">
        <f>SUMIF(เตรียมส่วนผสม!$C:$C,'รับ-จ่าย ประจำวัน'!$B203,เตรียมส่วนผสม!M:M)+SUMIF(กวนไส้!$C:$C,'รับ-จ่าย ประจำวัน'!$B203,กวนไส้!M:M)+SUMIF(ผลิต1!$C:$C,'รับ-จ่าย ประจำวัน'!$B203,ผลิต1!M:M)+SUMIF(ผลิต2!$C:$C,'รับ-จ่าย ประจำวัน'!$B203,ผลิต2!M:M)+SUMIF(เส้นแต่งหน้าขนมเค้ก!$C:$C,'รับ-จ่าย ประจำวัน'!$B203,เส้นแต่งหน้าขนมเค้ก!M:M)+SUMIF(แพ็ค!$C:$C,'รับ-จ่าย ประจำวัน'!$B203,แพ็ค!M:M)+SUMIF(ธุรการ!$C:$C,'รับ-จ่าย ประจำวัน'!$B203,ธุรการ!M:M)+SUMIF(เส้นแต่งหน้าขนมปัง!$C:$C,'รับ-จ่าย ประจำวัน'!$B203,เส้นแต่งหน้าขนมปัง!M:M)+SUMIF('วางแผนBC,CJ'!$C:$C,'รับ-จ่าย ประจำวัน'!$B203,'วางแผนBC,CJ'!M:M)+SUMIF(RD!$C:$C,'รับ-จ่าย ประจำวัน'!$B203,RD!M:M)+SUMIF('FG,ออนไล,คัดแยก'!$C:$C,'รับ-จ่าย ประจำวัน'!$B203,'FG,ออนไล,คัดแยก'!M:M)</f>
        <v>0</v>
      </c>
      <c r="AU203" s="16">
        <f>SUMIF(เตรียมส่วนผสม!$C:$C,'รับ-จ่าย ประจำวัน'!$B203,เตรียมส่วนผสม!N:N)+SUMIF(กวนไส้!$C:$C,'รับ-จ่าย ประจำวัน'!$B203,กวนไส้!N:N)+SUMIF(ผลิต1!$C:$C,'รับ-จ่าย ประจำวัน'!$B203,ผลิต1!N:N)+SUMIF(ผลิต2!$C:$C,'รับ-จ่าย ประจำวัน'!$B203,ผลิต2!N:N)+SUMIF(เส้นแต่งหน้าขนมเค้ก!$C:$C,'รับ-จ่าย ประจำวัน'!$B203,เส้นแต่งหน้าขนมเค้ก!N:N)+SUMIF(แพ็ค!$C:$C,'รับ-จ่าย ประจำวัน'!$B203,แพ็ค!N:N)+SUMIF(ธุรการ!$C:$C,'รับ-จ่าย ประจำวัน'!$B203,ธุรการ!N:N)+SUMIF(เส้นแต่งหน้าขนมปัง!$C:$C,'รับ-จ่าย ประจำวัน'!$B203,เส้นแต่งหน้าขนมปัง!N:N)+SUMIF('วางแผนBC,CJ'!$C:$C,'รับ-จ่าย ประจำวัน'!$B203,'วางแผนBC,CJ'!N:N)+SUMIF(RD!$C:$C,'รับ-จ่าย ประจำวัน'!$B203,RD!N:N)+SUMIF('FG,ออนไล,คัดแยก'!$C:$C,'รับ-จ่าย ประจำวัน'!$B203,'FG,ออนไล,คัดแยก'!N:N)</f>
        <v>0</v>
      </c>
      <c r="AV203" s="16">
        <f>SUMIF(เตรียมส่วนผสม!$C:$C,'รับ-จ่าย ประจำวัน'!$B203,เตรียมส่วนผสม!O:O)+SUMIF(กวนไส้!$C:$C,'รับ-จ่าย ประจำวัน'!$B203,กวนไส้!O:O)+SUMIF(ผลิต1!$C:$C,'รับ-จ่าย ประจำวัน'!$B203,ผลิต1!O:O)+SUMIF(ผลิต2!$C:$C,'รับ-จ่าย ประจำวัน'!$B203,ผลิต2!O:O)+SUMIF(เส้นแต่งหน้าขนมเค้ก!$C:$C,'รับ-จ่าย ประจำวัน'!$B203,เส้นแต่งหน้าขนมเค้ก!O:O)+SUMIF(แพ็ค!$C:$C,'รับ-จ่าย ประจำวัน'!$B203,แพ็ค!O:O)+SUMIF(ธุรการ!$C:$C,'รับ-จ่าย ประจำวัน'!$B203,ธุรการ!O:O)+SUMIF(เส้นแต่งหน้าขนมปัง!$C:$C,'รับ-จ่าย ประจำวัน'!$B203,เส้นแต่งหน้าขนมปัง!O:O)+SUMIF('วางแผนBC,CJ'!$C:$C,'รับ-จ่าย ประจำวัน'!$B203,'วางแผนBC,CJ'!O:O)+SUMIF(RD!$C:$C,'รับ-จ่าย ประจำวัน'!$B203,RD!O:O)+SUMIF('FG,ออนไล,คัดแยก'!$C:$C,'รับ-จ่าย ประจำวัน'!$B203,'FG,ออนไล,คัดแยก'!O:O)</f>
        <v>0</v>
      </c>
      <c r="AW203" s="16">
        <f>SUMIF(เตรียมส่วนผสม!$C:$C,'รับ-จ่าย ประจำวัน'!$B203,เตรียมส่วนผสม!P:P)+SUMIF(กวนไส้!$C:$C,'รับ-จ่าย ประจำวัน'!$B203,กวนไส้!P:P)+SUMIF(ผลิต1!$C:$C,'รับ-จ่าย ประจำวัน'!$B203,ผลิต1!P:P)+SUMIF(ผลิต2!$C:$C,'รับ-จ่าย ประจำวัน'!$B203,ผลิต2!P:P)+SUMIF(เส้นแต่งหน้าขนมเค้ก!$C:$C,'รับ-จ่าย ประจำวัน'!$B203,เส้นแต่งหน้าขนมเค้ก!P:P)+SUMIF(แพ็ค!$C:$C,'รับ-จ่าย ประจำวัน'!$B203,แพ็ค!P:P)+SUMIF(ธุรการ!$C:$C,'รับ-จ่าย ประจำวัน'!$B203,ธุรการ!P:P)+SUMIF(เส้นแต่งหน้าขนมปัง!$C:$C,'รับ-จ่าย ประจำวัน'!$B203,เส้นแต่งหน้าขนมปัง!P:P)+SUMIF('วางแผนBC,CJ'!$C:$C,'รับ-จ่าย ประจำวัน'!$B203,'วางแผนBC,CJ'!P:P)+SUMIF(RD!$C:$C,'รับ-จ่าย ประจำวัน'!$B203,RD!P:P)+SUMIF('FG,ออนไล,คัดแยก'!$C:$C,'รับ-จ่าย ประจำวัน'!$B203,'FG,ออนไล,คัดแยก'!P:P)</f>
        <v>0</v>
      </c>
      <c r="AX203" s="16">
        <f>SUMIF(เตรียมส่วนผสม!$C:$C,'รับ-จ่าย ประจำวัน'!$B203,เตรียมส่วนผสม!Q:Q)+SUMIF(กวนไส้!$C:$C,'รับ-จ่าย ประจำวัน'!$B203,กวนไส้!Q:Q)+SUMIF(ผลิต1!$C:$C,'รับ-จ่าย ประจำวัน'!$B203,ผลิต1!Q:Q)+SUMIF(ผลิต2!$C:$C,'รับ-จ่าย ประจำวัน'!$B203,ผลิต2!Q:Q)+SUMIF(เส้นแต่งหน้าขนมเค้ก!$C:$C,'รับ-จ่าย ประจำวัน'!$B203,เส้นแต่งหน้าขนมเค้ก!Q:Q)+SUMIF(แพ็ค!$C:$C,'รับ-จ่าย ประจำวัน'!$B203,แพ็ค!Q:Q)+SUMIF(ธุรการ!$C:$C,'รับ-จ่าย ประจำวัน'!$B203,ธุรการ!Q:Q)+SUMIF(เส้นแต่งหน้าขนมปัง!$C:$C,'รับ-จ่าย ประจำวัน'!$B203,เส้นแต่งหน้าขนมปัง!Q:Q)+SUMIF('วางแผนBC,CJ'!$C:$C,'รับ-จ่าย ประจำวัน'!$B203,'วางแผนBC,CJ'!Q:Q)+SUMIF(RD!$C:$C,'รับ-จ่าย ประจำวัน'!$B203,RD!Q:Q)+SUMIF('FG,ออนไล,คัดแยก'!$C:$C,'รับ-จ่าย ประจำวัน'!$B203,'FG,ออนไล,คัดแยก'!Q:Q)</f>
        <v>0</v>
      </c>
      <c r="AY203" s="16">
        <f>SUMIF(เตรียมส่วนผสม!$C:$C,'รับ-จ่าย ประจำวัน'!$B203,เตรียมส่วนผสม!R:R)+SUMIF(กวนไส้!$C:$C,'รับ-จ่าย ประจำวัน'!$B203,กวนไส้!R:R)+SUMIF(ผลิต1!$C:$C,'รับ-จ่าย ประจำวัน'!$B203,ผลิต1!R:R)+SUMIF(ผลิต2!$C:$C,'รับ-จ่าย ประจำวัน'!$B203,ผลิต2!R:R)+SUMIF(เส้นแต่งหน้าขนมเค้ก!$C:$C,'รับ-จ่าย ประจำวัน'!$B203,เส้นแต่งหน้าขนมเค้ก!R:R)+SUMIF(แพ็ค!$C:$C,'รับ-จ่าย ประจำวัน'!$B203,แพ็ค!R:R)+SUMIF(ธุรการ!$C:$C,'รับ-จ่าย ประจำวัน'!$B203,ธุรการ!R:R)+SUMIF(เส้นแต่งหน้าขนมปัง!$C:$C,'รับ-จ่าย ประจำวัน'!$B203,เส้นแต่งหน้าขนมปัง!R:R)+SUMIF('วางแผนBC,CJ'!$C:$C,'รับ-จ่าย ประจำวัน'!$B203,'วางแผนBC,CJ'!R:R)+SUMIF(RD!$C:$C,'รับ-จ่าย ประจำวัน'!$B203,RD!R:R)+SUMIF('FG,ออนไล,คัดแยก'!$C:$C,'รับ-จ่าย ประจำวัน'!$B203,'FG,ออนไล,คัดแยก'!R:R)</f>
        <v>0</v>
      </c>
      <c r="AZ203" s="16">
        <f>SUMIF(เตรียมส่วนผสม!$C:$C,'รับ-จ่าย ประจำวัน'!$B203,เตรียมส่วนผสม!S:S)+SUMIF(กวนไส้!$C:$C,'รับ-จ่าย ประจำวัน'!$B203,กวนไส้!S:S)+SUMIF(ผลิต1!$C:$C,'รับ-จ่าย ประจำวัน'!$B203,ผลิต1!S:S)+SUMIF(ผลิต2!$C:$C,'รับ-จ่าย ประจำวัน'!$B203,ผลิต2!S:S)+SUMIF(เส้นแต่งหน้าขนมเค้ก!$C:$C,'รับ-จ่าย ประจำวัน'!$B203,เส้นแต่งหน้าขนมเค้ก!S:S)+SUMIF(แพ็ค!$C:$C,'รับ-จ่าย ประจำวัน'!$B203,แพ็ค!S:S)+SUMIF(ธุรการ!$C:$C,'รับ-จ่าย ประจำวัน'!$B203,ธุรการ!S:S)+SUMIF(เส้นแต่งหน้าขนมปัง!$C:$C,'รับ-จ่าย ประจำวัน'!$B203,เส้นแต่งหน้าขนมปัง!S:S)+SUMIF('วางแผนBC,CJ'!$C:$C,'รับ-จ่าย ประจำวัน'!$B203,'วางแผนBC,CJ'!S:S)+SUMIF(RD!$C:$C,'รับ-จ่าย ประจำวัน'!$B203,RD!S:S)+SUMIF('FG,ออนไล,คัดแยก'!$C:$C,'รับ-จ่าย ประจำวัน'!$B203,'FG,ออนไล,คัดแยก'!S:S)</f>
        <v>0</v>
      </c>
      <c r="BA203" s="16">
        <f>SUMIF(เตรียมส่วนผสม!$C:$C,'รับ-จ่าย ประจำวัน'!$B203,เตรียมส่วนผสม!T:T)+SUMIF(กวนไส้!$C:$C,'รับ-จ่าย ประจำวัน'!$B203,กวนไส้!T:T)+SUMIF(ผลิต1!$C:$C,'รับ-จ่าย ประจำวัน'!$B203,ผลิต1!T:T)+SUMIF(ผลิต2!$C:$C,'รับ-จ่าย ประจำวัน'!$B203,ผลิต2!T:T)+SUMIF(เส้นแต่งหน้าขนมเค้ก!$C:$C,'รับ-จ่าย ประจำวัน'!$B203,เส้นแต่งหน้าขนมเค้ก!T:T)+SUMIF(แพ็ค!$C:$C,'รับ-จ่าย ประจำวัน'!$B203,แพ็ค!T:T)+SUMIF(ธุรการ!$C:$C,'รับ-จ่าย ประจำวัน'!$B203,ธุรการ!T:T)+SUMIF(เส้นแต่งหน้าขนมปัง!$C:$C,'รับ-จ่าย ประจำวัน'!$B203,เส้นแต่งหน้าขนมปัง!T:T)+SUMIF('วางแผนBC,CJ'!$C:$C,'รับ-จ่าย ประจำวัน'!$B203,'วางแผนBC,CJ'!T:T)+SUMIF(RD!$C:$C,'รับ-จ่าย ประจำวัน'!$B203,RD!T:T)+SUMIF('FG,ออนไล,คัดแยก'!$C:$C,'รับ-จ่าย ประจำวัน'!$B203,'FG,ออนไล,คัดแยก'!T:T)</f>
        <v>0</v>
      </c>
      <c r="BB203" s="16">
        <f>SUMIF(เตรียมส่วนผสม!$C:$C,'รับ-จ่าย ประจำวัน'!$B203,เตรียมส่วนผสม!U:U)+SUMIF(กวนไส้!$C:$C,'รับ-จ่าย ประจำวัน'!$B203,กวนไส้!U:U)+SUMIF(ผลิต1!$C:$C,'รับ-จ่าย ประจำวัน'!$B203,ผลิต1!U:U)+SUMIF(ผลิต2!$C:$C,'รับ-จ่าย ประจำวัน'!$B203,ผลิต2!U:U)+SUMIF(เส้นแต่งหน้าขนมเค้ก!$C:$C,'รับ-จ่าย ประจำวัน'!$B203,เส้นแต่งหน้าขนมเค้ก!U:U)+SUMIF(แพ็ค!$C:$C,'รับ-จ่าย ประจำวัน'!$B203,แพ็ค!U:U)+SUMIF(ธุรการ!$C:$C,'รับ-จ่าย ประจำวัน'!$B203,ธุรการ!U:U)+SUMIF(เส้นแต่งหน้าขนมปัง!$C:$C,'รับ-จ่าย ประจำวัน'!$B203,เส้นแต่งหน้าขนมปัง!U:U)+SUMIF('วางแผนBC,CJ'!$C:$C,'รับ-จ่าย ประจำวัน'!$B203,'วางแผนBC,CJ'!U:U)+SUMIF(RD!$C:$C,'รับ-จ่าย ประจำวัน'!$B203,RD!U:U)+SUMIF('FG,ออนไล,คัดแยก'!$C:$C,'รับ-จ่าย ประจำวัน'!$B203,'FG,ออนไล,คัดแยก'!U:U)</f>
        <v>0</v>
      </c>
      <c r="BC203" s="16">
        <f>SUMIF(เตรียมส่วนผสม!$C:$C,'รับ-จ่าย ประจำวัน'!$B203,เตรียมส่วนผสม!V:V)+SUMIF(กวนไส้!$C:$C,'รับ-จ่าย ประจำวัน'!$B203,กวนไส้!V:V)+SUMIF(ผลิต1!$C:$C,'รับ-จ่าย ประจำวัน'!$B203,ผลิต1!V:V)+SUMIF(ผลิต2!$C:$C,'รับ-จ่าย ประจำวัน'!$B203,ผลิต2!V:V)+SUMIF(เส้นแต่งหน้าขนมเค้ก!$C:$C,'รับ-จ่าย ประจำวัน'!$B203,เส้นแต่งหน้าขนมเค้ก!V:V)+SUMIF(แพ็ค!$C:$C,'รับ-จ่าย ประจำวัน'!$B203,แพ็ค!V:V)+SUMIF(ธุรการ!$C:$C,'รับ-จ่าย ประจำวัน'!$B203,ธุรการ!V:V)+SUMIF(เส้นแต่งหน้าขนมปัง!$C:$C,'รับ-จ่าย ประจำวัน'!$B203,เส้นแต่งหน้าขนมปัง!V:V)+SUMIF('วางแผนBC,CJ'!$C:$C,'รับ-จ่าย ประจำวัน'!$B203,'วางแผนBC,CJ'!V:V)+SUMIF(RD!$C:$C,'รับ-จ่าย ประจำวัน'!$B203,RD!V:V)+SUMIF('FG,ออนไล,คัดแยก'!$C:$C,'รับ-จ่าย ประจำวัน'!$B203,'FG,ออนไล,คัดแยก'!V:V)</f>
        <v>0</v>
      </c>
      <c r="BD203" s="16">
        <f>SUMIF(เตรียมส่วนผสม!$C:$C,'รับ-จ่าย ประจำวัน'!$B203,เตรียมส่วนผสม!W:W)+SUMIF(กวนไส้!$C:$C,'รับ-จ่าย ประจำวัน'!$B203,กวนไส้!W:W)+SUMIF(ผลิต1!$C:$C,'รับ-จ่าย ประจำวัน'!$B203,ผลิต1!W:W)+SUMIF(ผลิต2!$C:$C,'รับ-จ่าย ประจำวัน'!$B203,ผลิต2!W:W)+SUMIF(เส้นแต่งหน้าขนมเค้ก!$C:$C,'รับ-จ่าย ประจำวัน'!$B203,เส้นแต่งหน้าขนมเค้ก!W:W)+SUMIF(แพ็ค!$C:$C,'รับ-จ่าย ประจำวัน'!$B203,แพ็ค!W:W)+SUMIF(ธุรการ!$C:$C,'รับ-จ่าย ประจำวัน'!$B203,ธุรการ!W:W)+SUMIF(เส้นแต่งหน้าขนมปัง!$C:$C,'รับ-จ่าย ประจำวัน'!$B203,เส้นแต่งหน้าขนมปัง!W:W)+SUMIF('วางแผนBC,CJ'!$C:$C,'รับ-จ่าย ประจำวัน'!$B203,'วางแผนBC,CJ'!W:W)+SUMIF(RD!$C:$C,'รับ-จ่าย ประจำวัน'!$B203,RD!W:W)+SUMIF('FG,ออนไล,คัดแยก'!$C:$C,'รับ-จ่าย ประจำวัน'!$B203,'FG,ออนไล,คัดแยก'!W:W)</f>
        <v>5000</v>
      </c>
      <c r="BE203" s="16">
        <f>SUMIF(เตรียมส่วนผสม!$C:$C,'รับ-จ่าย ประจำวัน'!$B203,เตรียมส่วนผสม!X:X)+SUMIF(กวนไส้!$C:$C,'รับ-จ่าย ประจำวัน'!$B203,กวนไส้!X:X)+SUMIF(ผลิต1!$C:$C,'รับ-จ่าย ประจำวัน'!$B203,ผลิต1!X:X)+SUMIF(ผลิต2!$C:$C,'รับ-จ่าย ประจำวัน'!$B203,ผลิต2!X:X)+SUMIF(เส้นแต่งหน้าขนมเค้ก!$C:$C,'รับ-จ่าย ประจำวัน'!$B203,เส้นแต่งหน้าขนมเค้ก!X:X)+SUMIF(แพ็ค!$C:$C,'รับ-จ่าย ประจำวัน'!$B203,แพ็ค!X:X)+SUMIF(ธุรการ!$C:$C,'รับ-จ่าย ประจำวัน'!$B203,ธุรการ!X:X)+SUMIF(เส้นแต่งหน้าขนมปัง!$C:$C,'รับ-จ่าย ประจำวัน'!$B203,เส้นแต่งหน้าขนมปัง!X:X)+SUMIF('วางแผนBC,CJ'!$C:$C,'รับ-จ่าย ประจำวัน'!$B203,'วางแผนBC,CJ'!X:X)+SUMIF(RD!$C:$C,'รับ-จ่าย ประจำวัน'!$B203,RD!X:X)+SUMIF('FG,ออนไล,คัดแยก'!$C:$C,'รับ-จ่าย ประจำวัน'!$B203,'FG,ออนไล,คัดแยก'!X:X)</f>
        <v>0</v>
      </c>
      <c r="BF203" s="16">
        <f>SUMIF(เตรียมส่วนผสม!$C:$C,'รับ-จ่าย ประจำวัน'!$B203,เตรียมส่วนผสม!Y:Y)+SUMIF(กวนไส้!$C:$C,'รับ-จ่าย ประจำวัน'!$B203,กวนไส้!Y:Y)+SUMIF(ผลิต1!$C:$C,'รับ-จ่าย ประจำวัน'!$B203,ผลิต1!Y:Y)+SUMIF(ผลิต2!$C:$C,'รับ-จ่าย ประจำวัน'!$B203,ผลิต2!Y:Y)+SUMIF(เส้นแต่งหน้าขนมเค้ก!$C:$C,'รับ-จ่าย ประจำวัน'!$B203,เส้นแต่งหน้าขนมเค้ก!Y:Y)+SUMIF(แพ็ค!$C:$C,'รับ-จ่าย ประจำวัน'!$B203,แพ็ค!Y:Y)+SUMIF(ธุรการ!$C:$C,'รับ-จ่าย ประจำวัน'!$B203,ธุรการ!Y:Y)+SUMIF(เส้นแต่งหน้าขนมปัง!$C:$C,'รับ-จ่าย ประจำวัน'!$B203,เส้นแต่งหน้าขนมปัง!Y:Y)+SUMIF('วางแผนBC,CJ'!$C:$C,'รับ-จ่าย ประจำวัน'!$B203,'วางแผนBC,CJ'!Y:Y)+SUMIF(RD!$C:$C,'รับ-จ่าย ประจำวัน'!$B203,RD!Y:Y)+SUMIF('FG,ออนไล,คัดแยก'!$C:$C,'รับ-จ่าย ประจำวัน'!$B203,'FG,ออนไล,คัดแยก'!Y:Y)</f>
        <v>0</v>
      </c>
      <c r="BG203" s="16">
        <f>SUMIF(เตรียมส่วนผสม!$C:$C,'รับ-จ่าย ประจำวัน'!$B203,เตรียมส่วนผสม!Z:Z)+SUMIF(กวนไส้!$C:$C,'รับ-จ่าย ประจำวัน'!$B203,กวนไส้!Z:Z)+SUMIF(ผลิต1!$C:$C,'รับ-จ่าย ประจำวัน'!$B203,ผลิต1!Z:Z)+SUMIF(ผลิต2!$C:$C,'รับ-จ่าย ประจำวัน'!$B203,ผลิต2!Z:Z)+SUMIF(เส้นแต่งหน้าขนมเค้ก!$C:$C,'รับ-จ่าย ประจำวัน'!$B203,เส้นแต่งหน้าขนมเค้ก!Z:Z)+SUMIF(แพ็ค!$C:$C,'รับ-จ่าย ประจำวัน'!$B203,แพ็ค!Z:Z)+SUMIF(ธุรการ!$C:$C,'รับ-จ่าย ประจำวัน'!$B203,ธุรการ!Z:Z)+SUMIF(เส้นแต่งหน้าขนมปัง!$C:$C,'รับ-จ่าย ประจำวัน'!$B203,เส้นแต่งหน้าขนมปัง!Z:Z)+SUMIF('วางแผนBC,CJ'!$C:$C,'รับ-จ่าย ประจำวัน'!$B203,'วางแผนBC,CJ'!Z:Z)+SUMIF(RD!$C:$C,'รับ-จ่าย ประจำวัน'!$B203,RD!Z:Z)+SUMIF('FG,ออนไล,คัดแยก'!$C:$C,'รับ-จ่าย ประจำวัน'!$B203,'FG,ออนไล,คัดแยก'!Z:Z)</f>
        <v>0</v>
      </c>
      <c r="BH203" s="16">
        <f>SUMIF(เตรียมส่วนผสม!$C:$C,'รับ-จ่าย ประจำวัน'!$B203,เตรียมส่วนผสม!AA:AA)+SUMIF(กวนไส้!$C:$C,'รับ-จ่าย ประจำวัน'!$B203,กวนไส้!AA:AA)+SUMIF(ผลิต1!$C:$C,'รับ-จ่าย ประจำวัน'!$B203,ผลิต1!AA:AA)+SUMIF(ผลิต2!$C:$C,'รับ-จ่าย ประจำวัน'!$B203,ผลิต2!AA:AA)+SUMIF(เส้นแต่งหน้าขนมเค้ก!$C:$C,'รับ-จ่าย ประจำวัน'!$B203,เส้นแต่งหน้าขนมเค้ก!AA:AA)+SUMIF(แพ็ค!$C:$C,'รับ-จ่าย ประจำวัน'!$B203,แพ็ค!AA:AA)+SUMIF(ธุรการ!$C:$C,'รับ-จ่าย ประจำวัน'!$B203,ธุรการ!AA:AA)+SUMIF(เส้นแต่งหน้าขนมปัง!$C:$C,'รับ-จ่าย ประจำวัน'!$B203,เส้นแต่งหน้าขนมปัง!AA:AA)+SUMIF('วางแผนBC,CJ'!$C:$C,'รับ-จ่าย ประจำวัน'!$B203,'วางแผนBC,CJ'!AA:AA)+SUMIF(RD!$C:$C,'รับ-จ่าย ประจำวัน'!$B203,RD!AA:AA)+SUMIF('FG,ออนไล,คัดแยก'!$C:$C,'รับ-จ่าย ประจำวัน'!$B203,'FG,ออนไล,คัดแยก'!AA:AA)</f>
        <v>0</v>
      </c>
      <c r="BI203" s="16">
        <f>SUMIF(เตรียมส่วนผสม!$C:$C,'รับ-จ่าย ประจำวัน'!$B203,เตรียมส่วนผสม!AB:AB)+SUMIF(กวนไส้!$C:$C,'รับ-จ่าย ประจำวัน'!$B203,กวนไส้!AB:AB)+SUMIF(ผลิต1!$C:$C,'รับ-จ่าย ประจำวัน'!$B203,ผลิต1!AB:AB)+SUMIF(ผลิต2!$C:$C,'รับ-จ่าย ประจำวัน'!$B203,ผลิต2!AB:AB)+SUMIF(เส้นแต่งหน้าขนมเค้ก!$C:$C,'รับ-จ่าย ประจำวัน'!$B203,เส้นแต่งหน้าขนมเค้ก!AB:AB)+SUMIF(แพ็ค!$C:$C,'รับ-จ่าย ประจำวัน'!$B203,แพ็ค!AB:AB)+SUMIF(ธุรการ!$C:$C,'รับ-จ่าย ประจำวัน'!$B203,ธุรการ!AB:AB)+SUMIF(เส้นแต่งหน้าขนมปัง!$C:$C,'รับ-จ่าย ประจำวัน'!$B203,เส้นแต่งหน้าขนมปัง!AB:AB)+SUMIF('วางแผนBC,CJ'!$C:$C,'รับ-จ่าย ประจำวัน'!$B203,'วางแผนBC,CJ'!AB:AB)+SUMIF(RD!$C:$C,'รับ-จ่าย ประจำวัน'!$B203,RD!AB:AB)+SUMIF('FG,ออนไล,คัดแยก'!$C:$C,'รับ-จ่าย ประจำวัน'!$B203,'FG,ออนไล,คัดแยก'!AB:AB)</f>
        <v>0</v>
      </c>
      <c r="BJ203" s="16">
        <f>SUMIF(เตรียมส่วนผสม!$C:$C,'รับ-จ่าย ประจำวัน'!$B203,เตรียมส่วนผสม!AC:AC)+SUMIF(กวนไส้!$C:$C,'รับ-จ่าย ประจำวัน'!$B203,กวนไส้!AC:AC)+SUMIF(ผลิต1!$C:$C,'รับ-จ่าย ประจำวัน'!$B203,ผลิต1!AC:AC)+SUMIF(ผลิต2!$C:$C,'รับ-จ่าย ประจำวัน'!$B203,ผลิต2!AC:AC)+SUMIF(เส้นแต่งหน้าขนมเค้ก!$C:$C,'รับ-จ่าย ประจำวัน'!$B203,เส้นแต่งหน้าขนมเค้ก!AC:AC)+SUMIF(แพ็ค!$C:$C,'รับ-จ่าย ประจำวัน'!$B203,แพ็ค!AC:AC)+SUMIF(ธุรการ!$C:$C,'รับ-จ่าย ประจำวัน'!$B203,ธุรการ!AC:AC)+SUMIF(เส้นแต่งหน้าขนมปัง!$C:$C,'รับ-จ่าย ประจำวัน'!$B203,เส้นแต่งหน้าขนมปัง!AC:AC)+SUMIF('วางแผนBC,CJ'!$C:$C,'รับ-จ่าย ประจำวัน'!$B203,'วางแผนBC,CJ'!AC:AC)+SUMIF(RD!$C:$C,'รับ-จ่าย ประจำวัน'!$B203,RD!AC:AC)+SUMIF('FG,ออนไล,คัดแยก'!$C:$C,'รับ-จ่าย ประจำวัน'!$B203,'FG,ออนไล,คัดแยก'!AC:AC)</f>
        <v>0</v>
      </c>
      <c r="BK203" s="16">
        <f>SUMIF(เตรียมส่วนผสม!$C:$C,'รับ-จ่าย ประจำวัน'!$B203,เตรียมส่วนผสม!AD:AD)+SUMIF(กวนไส้!$C:$C,'รับ-จ่าย ประจำวัน'!$B203,กวนไส้!AD:AD)+SUMIF(ผลิต1!$C:$C,'รับ-จ่าย ประจำวัน'!$B203,ผลิต1!AD:AD)+SUMIF(ผลิต2!$C:$C,'รับ-จ่าย ประจำวัน'!$B203,ผลิต2!AD:AD)+SUMIF(เส้นแต่งหน้าขนมเค้ก!$C:$C,'รับ-จ่าย ประจำวัน'!$B203,เส้นแต่งหน้าขนมเค้ก!AD:AD)+SUMIF(แพ็ค!$C:$C,'รับ-จ่าย ประจำวัน'!$B203,แพ็ค!AD:AD)+SUMIF(ธุรการ!$C:$C,'รับ-จ่าย ประจำวัน'!$B203,ธุรการ!AD:AD)+SUMIF(เส้นแต่งหน้าขนมปัง!$C:$C,'รับ-จ่าย ประจำวัน'!$B203,เส้นแต่งหน้าขนมปัง!AD:AD)+SUMIF('วางแผนBC,CJ'!$C:$C,'รับ-จ่าย ประจำวัน'!$B203,'วางแผนBC,CJ'!AD:AD)+SUMIF(RD!$C:$C,'รับ-จ่าย ประจำวัน'!$B203,RD!AD:AD)+SUMIF('FG,ออนไล,คัดแยก'!$C:$C,'รับ-จ่าย ประจำวัน'!$B203,'FG,ออนไล,คัดแยก'!AD:AD)</f>
        <v>0</v>
      </c>
      <c r="BL203" s="16">
        <f>SUMIF(เตรียมส่วนผสม!$C:$C,'รับ-จ่าย ประจำวัน'!$B203,เตรียมส่วนผสม!AE:AE)+SUMIF(กวนไส้!$C:$C,'รับ-จ่าย ประจำวัน'!$B203,กวนไส้!AE:AE)+SUMIF(ผลิต1!$C:$C,'รับ-จ่าย ประจำวัน'!$B203,ผลิต1!AE:AE)+SUMIF(ผลิต2!$C:$C,'รับ-จ่าย ประจำวัน'!$B203,ผลิต2!AE:AE)+SUMIF(เส้นแต่งหน้าขนมเค้ก!$C:$C,'รับ-จ่าย ประจำวัน'!$B203,เส้นแต่งหน้าขนมเค้ก!AE:AE)+SUMIF(แพ็ค!$C:$C,'รับ-จ่าย ประจำวัน'!$B203,แพ็ค!AE:AE)+SUMIF(ธุรการ!$C:$C,'รับ-จ่าย ประจำวัน'!$B203,ธุรการ!AE:AE)+SUMIF(เส้นแต่งหน้าขนมปัง!$C:$C,'รับ-จ่าย ประจำวัน'!$B203,เส้นแต่งหน้าขนมปัง!AE:AE)+SUMIF('วางแผนBC,CJ'!$C:$C,'รับ-จ่าย ประจำวัน'!$B203,'วางแผนBC,CJ'!AE:AE)+SUMIF(RD!$C:$C,'รับ-จ่าย ประจำวัน'!$B203,RD!AE:AE)+SUMIF('FG,ออนไล,คัดแยก'!$C:$C,'รับ-จ่าย ประจำวัน'!$B203,'FG,ออนไล,คัดแยก'!AE:AE)</f>
        <v>0</v>
      </c>
      <c r="BM203" s="16">
        <f>SUMIF(เตรียมส่วนผสม!$C:$C,'รับ-จ่าย ประจำวัน'!$B203,เตรียมส่วนผสม!AF:AF)+SUMIF(กวนไส้!$C:$C,'รับ-จ่าย ประจำวัน'!$B203,กวนไส้!AF:AF)+SUMIF(ผลิต1!$C:$C,'รับ-จ่าย ประจำวัน'!$B203,ผลิต1!AF:AF)+SUMIF(ผลิต2!$C:$C,'รับ-จ่าย ประจำวัน'!$B203,ผลิต2!AF:AF)+SUMIF(เส้นแต่งหน้าขนมเค้ก!$C:$C,'รับ-จ่าย ประจำวัน'!$B203,เส้นแต่งหน้าขนมเค้ก!AF:AF)+SUMIF(แพ็ค!$C:$C,'รับ-จ่าย ประจำวัน'!$B203,แพ็ค!AF:AF)+SUMIF(ธุรการ!$C:$C,'รับ-จ่าย ประจำวัน'!$B203,ธุรการ!AF:AF)+SUMIF(เส้นแต่งหน้าขนมปัง!$C:$C,'รับ-จ่าย ประจำวัน'!$B203,เส้นแต่งหน้าขนมปัง!AF:AF)+SUMIF('วางแผนBC,CJ'!$C:$C,'รับ-จ่าย ประจำวัน'!$B203,'วางแผนBC,CJ'!AF:AF)+SUMIF(RD!$C:$C,'รับ-จ่าย ประจำวัน'!$B203,RD!AF:AF)+SUMIF('FG,ออนไล,คัดแยก'!$C:$C,'รับ-จ่าย ประจำวัน'!$B203,'FG,ออนไล,คัดแยก'!AF:AF)</f>
        <v>0</v>
      </c>
      <c r="BN203" s="16">
        <f>SUMIF(เตรียมส่วนผสม!$C:$C,'รับ-จ่าย ประจำวัน'!$B203,เตรียมส่วนผสม!AG:AG)+SUMIF(กวนไส้!$C:$C,'รับ-จ่าย ประจำวัน'!$B203,กวนไส้!AG:AG)+SUMIF(ผลิต1!$C:$C,'รับ-จ่าย ประจำวัน'!$B203,ผลิต1!AG:AG)+SUMIF(ผลิต2!$C:$C,'รับ-จ่าย ประจำวัน'!$B203,ผลิต2!AG:AG)+SUMIF(เส้นแต่งหน้าขนมเค้ก!$C:$C,'รับ-จ่าย ประจำวัน'!$B203,เส้นแต่งหน้าขนมเค้ก!AG:AG)+SUMIF(แพ็ค!$C:$C,'รับ-จ่าย ประจำวัน'!$B203,แพ็ค!AG:AG)+SUMIF(ธุรการ!$C:$C,'รับ-จ่าย ประจำวัน'!$B203,ธุรการ!AG:AG)+SUMIF(เส้นแต่งหน้าขนมปัง!$C:$C,'รับ-จ่าย ประจำวัน'!$B203,เส้นแต่งหน้าขนมปัง!AG:AG)+SUMIF('วางแผนBC,CJ'!$C:$C,'รับ-จ่าย ประจำวัน'!$B203,'วางแผนBC,CJ'!AG:AG)+SUMIF(RD!$C:$C,'รับ-จ่าย ประจำวัน'!$B203,RD!AG:AG)+SUMIF('FG,ออนไล,คัดแยก'!$C:$C,'รับ-จ่าย ประจำวัน'!$B203,'FG,ออนไล,คัดแยก'!AG:AG)</f>
        <v>0</v>
      </c>
      <c r="BO203" s="16">
        <f>SUMIF(เตรียมส่วนผสม!$C:$C,'รับ-จ่าย ประจำวัน'!$B203,เตรียมส่วนผสม!AH:AH)+SUMIF(กวนไส้!$C:$C,'รับ-จ่าย ประจำวัน'!$B203,กวนไส้!AH:AH)+SUMIF(ผลิต1!$C:$C,'รับ-จ่าย ประจำวัน'!$B203,ผลิต1!AH:AH)+SUMIF(ผลิต2!$C:$C,'รับ-จ่าย ประจำวัน'!$B203,ผลิต2!AH:AH)+SUMIF(เส้นแต่งหน้าขนมเค้ก!$C:$C,'รับ-จ่าย ประจำวัน'!$B203,เส้นแต่งหน้าขนมเค้ก!AH:AH)+SUMIF(แพ็ค!$C:$C,'รับ-จ่าย ประจำวัน'!$B203,แพ็ค!AH:AH)+SUMIF(ธุรการ!$C:$C,'รับ-จ่าย ประจำวัน'!$B203,ธุรการ!AH:AH)+SUMIF(เส้นแต่งหน้าขนมปัง!$C:$C,'รับ-จ่าย ประจำวัน'!$B203,เส้นแต่งหน้าขนมปัง!AH:AH)+SUMIF('วางแผนBC,CJ'!$C:$C,'รับ-จ่าย ประจำวัน'!$B203,'วางแผนBC,CJ'!AH:AH)+SUMIF(RD!$C:$C,'รับ-จ่าย ประจำวัน'!$B203,RD!AH:AH)+SUMIF('FG,ออนไล,คัดแยก'!$C:$C,'รับ-จ่าย ประจำวัน'!$B203,'FG,ออนไล,คัดแยก'!AH:AH)</f>
        <v>0</v>
      </c>
      <c r="BP203" s="16">
        <f>SUMIF(เตรียมส่วนผสม!$C:$C,'รับ-จ่าย ประจำวัน'!$B203,เตรียมส่วนผสม!AI:AI)+SUMIF(กวนไส้!$C:$C,'รับ-จ่าย ประจำวัน'!$B203,กวนไส้!AI:AI)+SUMIF(ผลิต1!$C:$C,'รับ-จ่าย ประจำวัน'!$B203,ผลิต1!AI:AI)+SUMIF(ผลิต2!$C:$C,'รับ-จ่าย ประจำวัน'!$B203,ผลิต2!AI:AI)+SUMIF(เส้นแต่งหน้าขนมเค้ก!$C:$C,'รับ-จ่าย ประจำวัน'!$B203,เส้นแต่งหน้าขนมเค้ก!AI:AI)+SUMIF(แพ็ค!$C:$C,'รับ-จ่าย ประจำวัน'!$B203,แพ็ค!AI:AI)+SUMIF(ธุรการ!$C:$C,'รับ-จ่าย ประจำวัน'!$B203,ธุรการ!AI:AI)+SUMIF(เส้นแต่งหน้าขนมปัง!$C:$C,'รับ-จ่าย ประจำวัน'!$B203,เส้นแต่งหน้าขนมปัง!AI:AI)+SUMIF('วางแผนBC,CJ'!$C:$C,'รับ-จ่าย ประจำวัน'!$B203,'วางแผนBC,CJ'!AI:AI)+SUMIF(RD!$C:$C,'รับ-จ่าย ประจำวัน'!$B203,RD!AI:AI)+SUMIF('FG,ออนไล,คัดแยก'!$C:$C,'รับ-จ่าย ประจำวัน'!$B203,'FG,ออนไล,คัดแยก'!AI:AI)</f>
        <v>0</v>
      </c>
      <c r="BQ203" s="16">
        <f>SUMIF(เตรียมส่วนผสม!$C:$C,'รับ-จ่าย ประจำวัน'!$B203,เตรียมส่วนผสม!AJ:AJ)+SUMIF(กวนไส้!$C:$C,'รับ-จ่าย ประจำวัน'!$B203,กวนไส้!AJ:AJ)+SUMIF(ผลิต1!$C:$C,'รับ-จ่าย ประจำวัน'!$B203,ผลิต1!AJ:AJ)+SUMIF(ผลิต2!$C:$C,'รับ-จ่าย ประจำวัน'!$B203,ผลิต2!AJ:AJ)+SUMIF(เส้นแต่งหน้าขนมเค้ก!$C:$C,'รับ-จ่าย ประจำวัน'!$B203,เส้นแต่งหน้าขนมเค้ก!AJ:AJ)+SUMIF(แพ็ค!$C:$C,'รับ-จ่าย ประจำวัน'!$B203,แพ็ค!AJ:AJ)+SUMIF(ธุรการ!$C:$C,'รับ-จ่าย ประจำวัน'!$B203,ธุรการ!AJ:AJ)+SUMIF(เส้นแต่งหน้าขนมปัง!$C:$C,'รับ-จ่าย ประจำวัน'!$B203,เส้นแต่งหน้าขนมปัง!AJ:AJ)+SUMIF('วางแผนBC,CJ'!$C:$C,'รับ-จ่าย ประจำวัน'!$B203,'วางแผนBC,CJ'!AJ:AJ)+SUMIF(RD!$C:$C,'รับ-จ่าย ประจำวัน'!$B203,RD!AJ:AJ)+SUMIF('FG,ออนไล,คัดแยก'!$C:$C,'รับ-จ่าย ประจำวัน'!$B203,'FG,ออนไล,คัดแยก'!AJ:AJ)</f>
        <v>0</v>
      </c>
      <c r="BR203" s="16">
        <f>SUMIF(เตรียมส่วนผสม!$C:$C,'รับ-จ่าย ประจำวัน'!$B203,เตรียมส่วนผสม!AK:AK)+SUMIF(กวนไส้!$C:$C,'รับ-จ่าย ประจำวัน'!$B203,กวนไส้!AK:AK)+SUMIF(ผลิต1!$C:$C,'รับ-จ่าย ประจำวัน'!$B203,ผลิต1!AK:AK)+SUMIF(ผลิต2!$C:$C,'รับ-จ่าย ประจำวัน'!$B203,ผลิต2!AK:AK)+SUMIF(เส้นแต่งหน้าขนมเค้ก!$C:$C,'รับ-จ่าย ประจำวัน'!$B203,เส้นแต่งหน้าขนมเค้ก!AK:AK)+SUMIF(แพ็ค!$C:$C,'รับ-จ่าย ประจำวัน'!$B203,แพ็ค!AK:AK)+SUMIF(ธุรการ!$C:$C,'รับ-จ่าย ประจำวัน'!$B203,ธุรการ!AK:AK)+SUMIF(เส้นแต่งหน้าขนมปัง!$C:$C,'รับ-จ่าย ประจำวัน'!$B203,เส้นแต่งหน้าขนมปัง!AK:AK)+SUMIF('วางแผนBC,CJ'!$C:$C,'รับ-จ่าย ประจำวัน'!$B203,'วางแผนBC,CJ'!AK:AK)+SUMIF(RD!$C:$C,'รับ-จ่าย ประจำวัน'!$B203,RD!AK:AK)+SUMIF('FG,ออนไล,คัดแยก'!$C:$C,'รับ-จ่าย ประจำวัน'!$B203,'FG,ออนไล,คัดแยก'!AK:AK)</f>
        <v>0</v>
      </c>
      <c r="BS203" s="16">
        <f>SUMIF(เตรียมส่วนผสม!$C:$C,'รับ-จ่าย ประจำวัน'!$B203,เตรียมส่วนผสม!AL:AL)+SUMIF(กวนไส้!$C:$C,'รับ-จ่าย ประจำวัน'!$B203,กวนไส้!AL:AL)+SUMIF(ผลิต1!$C:$C,'รับ-จ่าย ประจำวัน'!$B203,ผลิต1!AL:AL)+SUMIF(ผลิต2!$C:$C,'รับ-จ่าย ประจำวัน'!$B203,ผลิต2!AL:AL)+SUMIF(เส้นแต่งหน้าขนมเค้ก!$C:$C,'รับ-จ่าย ประจำวัน'!$B203,เส้นแต่งหน้าขนมเค้ก!AL:AL)+SUMIF(แพ็ค!$C:$C,'รับ-จ่าย ประจำวัน'!$B203,แพ็ค!AL:AL)+SUMIF(ธุรการ!$C:$C,'รับ-จ่าย ประจำวัน'!$B203,ธุรการ!AL:AL)+SUMIF(เส้นแต่งหน้าขนมปัง!$C:$C,'รับ-จ่าย ประจำวัน'!$B203,เส้นแต่งหน้าขนมปัง!AL:AL)+SUMIF('วางแผนBC,CJ'!$C:$C,'รับ-จ่าย ประจำวัน'!$B203,'วางแผนBC,CJ'!AL:AL)+SUMIF(RD!$C:$C,'รับ-จ่าย ประจำวัน'!$B203,RD!AL:AL)+SUMIF('FG,ออนไล,คัดแยก'!$C:$C,'รับ-จ่าย ประจำวัน'!$B203,'FG,ออนไล,คัดแยก'!AL:AL)</f>
        <v>0</v>
      </c>
      <c r="BT203" s="18">
        <f t="shared" si="50"/>
        <v>5000</v>
      </c>
      <c r="BU203" s="116"/>
      <c r="BV203" s="146">
        <f t="shared" si="51"/>
        <v>104923</v>
      </c>
      <c r="BW203" s="183">
        <v>30</v>
      </c>
      <c r="BX203" s="172">
        <f t="shared" ref="BX203:BX210" si="56">BT203/30</f>
        <v>166.66666666666666</v>
      </c>
      <c r="BY203" s="188">
        <f t="shared" si="53"/>
        <v>629.53800000000001</v>
      </c>
      <c r="BZ203" s="180">
        <f t="shared" ca="1" si="52"/>
        <v>46832.538</v>
      </c>
      <c r="CA203" s="93"/>
      <c r="CB203" s="93"/>
      <c r="CC203" s="93"/>
      <c r="CD203" s="93"/>
      <c r="CE203" s="93"/>
      <c r="CF203" s="93"/>
      <c r="CG203" s="93"/>
      <c r="CH203" s="93"/>
      <c r="CI203" s="93"/>
      <c r="CJ203" s="94"/>
      <c r="CK203" s="9">
        <f t="shared" si="54"/>
        <v>104923</v>
      </c>
    </row>
    <row r="204" spans="1:89" x14ac:dyDescent="0.5">
      <c r="A204" s="149" t="s">
        <v>729</v>
      </c>
      <c r="B204" s="34">
        <v>1023101015</v>
      </c>
      <c r="C204" s="10" t="s">
        <v>730</v>
      </c>
      <c r="D204" s="135" t="s">
        <v>91</v>
      </c>
      <c r="E204" s="11">
        <v>0</v>
      </c>
      <c r="F204" s="75"/>
      <c r="G204" s="11" t="s">
        <v>62</v>
      </c>
      <c r="H204" s="12">
        <v>101839</v>
      </c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3"/>
      <c r="AF204" s="13"/>
      <c r="AG204" s="13"/>
      <c r="AH204" s="13"/>
      <c r="AI204" s="14"/>
      <c r="AJ204" s="14"/>
      <c r="AK204" s="14"/>
      <c r="AL204" s="14"/>
      <c r="AM204" s="14"/>
      <c r="AN204" s="15">
        <f t="shared" si="49"/>
        <v>0</v>
      </c>
      <c r="AO204" s="16">
        <f>SUMIF(เตรียมส่วนผสม!$C:$C,'รับ-จ่าย ประจำวัน'!$B204,เตรียมส่วนผสม!H:H)+SUMIF(กวนไส้!$C:$C,'รับ-จ่าย ประจำวัน'!$B204,กวนไส้!H:H)+SUMIF(ผลิต1!$C:$C,'รับ-จ่าย ประจำวัน'!$B204,ผลิต1!H:H)+SUMIF(ผลิต2!$C:$C,'รับ-จ่าย ประจำวัน'!$B204,ผลิต2!H:H)+SUMIF(เส้นแต่งหน้าขนมเค้ก!$C:$C,'รับ-จ่าย ประจำวัน'!$B204,เส้นแต่งหน้าขนมเค้ก!H:H)+SUMIF(แพ็ค!$C:$C,'รับ-จ่าย ประจำวัน'!$B204,แพ็ค!H:H)+SUMIF(ธุรการ!$C:$C,'รับ-จ่าย ประจำวัน'!$B204,ธุรการ!H:H)+SUMIF(เส้นแต่งหน้าขนมปัง!$C:$C,'รับ-จ่าย ประจำวัน'!$B204,เส้นแต่งหน้าขนมปัง!H:H)+SUMIF('วางแผนBC,CJ'!$C:$C,'รับ-จ่าย ประจำวัน'!$B204,'วางแผนBC,CJ'!H:H)+SUMIF(RD!$C:$C,'รับ-จ่าย ประจำวัน'!$B204,RD!H:H)+SUMIF('FG,ออนไล,คัดแยก'!$C:$C,'รับ-จ่าย ประจำวัน'!$B204,'FG,ออนไล,คัดแยก'!H:H)</f>
        <v>0</v>
      </c>
      <c r="AP204" s="16">
        <f>SUMIF(เตรียมส่วนผสม!$C:$C,'รับ-จ่าย ประจำวัน'!$B204,เตรียมส่วนผสม!I:I)+SUMIF(กวนไส้!$C:$C,'รับ-จ่าย ประจำวัน'!$B204,กวนไส้!I:I)+SUMIF(ผลิต1!$C:$C,'รับ-จ่าย ประจำวัน'!$B204,ผลิต1!I:I)+SUMIF(ผลิต2!$C:$C,'รับ-จ่าย ประจำวัน'!$B204,ผลิต2!I:I)+SUMIF(เส้นแต่งหน้าขนมเค้ก!$C:$C,'รับ-จ่าย ประจำวัน'!$B204,เส้นแต่งหน้าขนมเค้ก!I:I)+SUMIF(แพ็ค!$C:$C,'รับ-จ่าย ประจำวัน'!$B204,แพ็ค!I:I)+SUMIF(ธุรการ!$C:$C,'รับ-จ่าย ประจำวัน'!$B204,ธุรการ!I:I)+SUMIF(เส้นแต่งหน้าขนมปัง!$C:$C,'รับ-จ่าย ประจำวัน'!$B204,เส้นแต่งหน้าขนมปัง!I:I)+SUMIF('วางแผนBC,CJ'!$C:$C,'รับ-จ่าย ประจำวัน'!$B204,'วางแผนBC,CJ'!I:I)+SUMIF(RD!$C:$C,'รับ-จ่าย ประจำวัน'!$B204,RD!I:I)+SUMIF('FG,ออนไล,คัดแยก'!$C:$C,'รับ-จ่าย ประจำวัน'!$B204,'FG,ออนไล,คัดแยก'!I:I)</f>
        <v>0</v>
      </c>
      <c r="AQ204" s="16">
        <f>SUMIF(เตรียมส่วนผสม!$C:$C,'รับ-จ่าย ประจำวัน'!$B204,เตรียมส่วนผสม!J:J)+SUMIF(กวนไส้!$C:$C,'รับ-จ่าย ประจำวัน'!$B204,กวนไส้!J:J)+SUMIF(ผลิต1!$C:$C,'รับ-จ่าย ประจำวัน'!$B204,ผลิต1!J:J)+SUMIF(ผลิต2!$C:$C,'รับ-จ่าย ประจำวัน'!$B204,ผลิต2!J:J)+SUMIF(เส้นแต่งหน้าขนมเค้ก!$C:$C,'รับ-จ่าย ประจำวัน'!$B204,เส้นแต่งหน้าขนมเค้ก!J:J)+SUMIF(แพ็ค!$C:$C,'รับ-จ่าย ประจำวัน'!$B204,แพ็ค!J:J)+SUMIF(ธุรการ!$C:$C,'รับ-จ่าย ประจำวัน'!$B204,ธุรการ!J:J)+SUMIF(เส้นแต่งหน้าขนมปัง!$C:$C,'รับ-จ่าย ประจำวัน'!$B204,เส้นแต่งหน้าขนมปัง!J:J)+SUMIF('วางแผนBC,CJ'!$C:$C,'รับ-จ่าย ประจำวัน'!$B204,'วางแผนBC,CJ'!J:J)+SUMIF(RD!$C:$C,'รับ-จ่าย ประจำวัน'!$B204,RD!J:J)+SUMIF('FG,ออนไล,คัดแยก'!$C:$C,'รับ-จ่าย ประจำวัน'!$B204,'FG,ออนไล,คัดแยก'!J:J)</f>
        <v>0</v>
      </c>
      <c r="AR204" s="16">
        <f>SUMIF(เตรียมส่วนผสม!$C:$C,'รับ-จ่าย ประจำวัน'!$B204,เตรียมส่วนผสม!K:K)+SUMIF(กวนไส้!$C:$C,'รับ-จ่าย ประจำวัน'!$B204,กวนไส้!K:K)+SUMIF(ผลิต1!$C:$C,'รับ-จ่าย ประจำวัน'!$B204,ผลิต1!K:K)+SUMIF(ผลิต2!$C:$C,'รับ-จ่าย ประจำวัน'!$B204,ผลิต2!K:K)+SUMIF(เส้นแต่งหน้าขนมเค้ก!$C:$C,'รับ-จ่าย ประจำวัน'!$B204,เส้นแต่งหน้าขนมเค้ก!K:K)+SUMIF(แพ็ค!$C:$C,'รับ-จ่าย ประจำวัน'!$B204,แพ็ค!K:K)+SUMIF(ธุรการ!$C:$C,'รับ-จ่าย ประจำวัน'!$B204,ธุรการ!K:K)+SUMIF(เส้นแต่งหน้าขนมปัง!$C:$C,'รับ-จ่าย ประจำวัน'!$B204,เส้นแต่งหน้าขนมปัง!K:K)+SUMIF('วางแผนBC,CJ'!$C:$C,'รับ-จ่าย ประจำวัน'!$B204,'วางแผนBC,CJ'!K:K)+SUMIF(RD!$C:$C,'รับ-จ่าย ประจำวัน'!$B204,RD!K:K)+SUMIF('FG,ออนไล,คัดแยก'!$C:$C,'รับ-จ่าย ประจำวัน'!$B204,'FG,ออนไล,คัดแยก'!K:K)</f>
        <v>5004</v>
      </c>
      <c r="AS204" s="16">
        <f>SUMIF(เตรียมส่วนผสม!$C:$C,'รับ-จ่าย ประจำวัน'!$B204,เตรียมส่วนผสม!L:L)+SUMIF(กวนไส้!$C:$C,'รับ-จ่าย ประจำวัน'!$B204,กวนไส้!L:L)+SUMIF(ผลิต1!$C:$C,'รับ-จ่าย ประจำวัน'!$B204,ผลิต1!L:L)+SUMIF(ผลิต2!$C:$C,'รับ-จ่าย ประจำวัน'!$B204,ผลิต2!L:L)+SUMIF(เส้นแต่งหน้าขนมเค้ก!$C:$C,'รับ-จ่าย ประจำวัน'!$B204,เส้นแต่งหน้าขนมเค้ก!L:L)+SUMIF(แพ็ค!$C:$C,'รับ-จ่าย ประจำวัน'!$B204,แพ็ค!L:L)+SUMIF(ธุรการ!$C:$C,'รับ-จ่าย ประจำวัน'!$B204,ธุรการ!L:L)+SUMIF(เส้นแต่งหน้าขนมปัง!$C:$C,'รับ-จ่าย ประจำวัน'!$B204,เส้นแต่งหน้าขนมปัง!L:L)+SUMIF('วางแผนBC,CJ'!$C:$C,'รับ-จ่าย ประจำวัน'!$B204,'วางแผนBC,CJ'!L:L)+SUMIF(RD!$C:$C,'รับ-จ่าย ประจำวัน'!$B204,RD!L:L)+SUMIF('FG,ออนไล,คัดแยก'!$C:$C,'รับ-จ่าย ประจำวัน'!$B204,'FG,ออนไล,คัดแยก'!L:L)</f>
        <v>0</v>
      </c>
      <c r="AT204" s="16">
        <f>SUMIF(เตรียมส่วนผสม!$C:$C,'รับ-จ่าย ประจำวัน'!$B204,เตรียมส่วนผสม!M:M)+SUMIF(กวนไส้!$C:$C,'รับ-จ่าย ประจำวัน'!$B204,กวนไส้!M:M)+SUMIF(ผลิต1!$C:$C,'รับ-จ่าย ประจำวัน'!$B204,ผลิต1!M:M)+SUMIF(ผลิต2!$C:$C,'รับ-จ่าย ประจำวัน'!$B204,ผลิต2!M:M)+SUMIF(เส้นแต่งหน้าขนมเค้ก!$C:$C,'รับ-จ่าย ประจำวัน'!$B204,เส้นแต่งหน้าขนมเค้ก!M:M)+SUMIF(แพ็ค!$C:$C,'รับ-จ่าย ประจำวัน'!$B204,แพ็ค!M:M)+SUMIF(ธุรการ!$C:$C,'รับ-จ่าย ประจำวัน'!$B204,ธุรการ!M:M)+SUMIF(เส้นแต่งหน้าขนมปัง!$C:$C,'รับ-จ่าย ประจำวัน'!$B204,เส้นแต่งหน้าขนมปัง!M:M)+SUMIF('วางแผนBC,CJ'!$C:$C,'รับ-จ่าย ประจำวัน'!$B204,'วางแผนBC,CJ'!M:M)+SUMIF(RD!$C:$C,'รับ-จ่าย ประจำวัน'!$B204,RD!M:M)+SUMIF('FG,ออนไล,คัดแยก'!$C:$C,'รับ-จ่าย ประจำวัน'!$B204,'FG,ออนไล,คัดแยก'!M:M)</f>
        <v>0</v>
      </c>
      <c r="AU204" s="16">
        <f>SUMIF(เตรียมส่วนผสม!$C:$C,'รับ-จ่าย ประจำวัน'!$B204,เตรียมส่วนผสม!N:N)+SUMIF(กวนไส้!$C:$C,'รับ-จ่าย ประจำวัน'!$B204,กวนไส้!N:N)+SUMIF(ผลิต1!$C:$C,'รับ-จ่าย ประจำวัน'!$B204,ผลิต1!N:N)+SUMIF(ผลิต2!$C:$C,'รับ-จ่าย ประจำวัน'!$B204,ผลิต2!N:N)+SUMIF(เส้นแต่งหน้าขนมเค้ก!$C:$C,'รับ-จ่าย ประจำวัน'!$B204,เส้นแต่งหน้าขนมเค้ก!N:N)+SUMIF(แพ็ค!$C:$C,'รับ-จ่าย ประจำวัน'!$B204,แพ็ค!N:N)+SUMIF(ธุรการ!$C:$C,'รับ-จ่าย ประจำวัน'!$B204,ธุรการ!N:N)+SUMIF(เส้นแต่งหน้าขนมปัง!$C:$C,'รับ-จ่าย ประจำวัน'!$B204,เส้นแต่งหน้าขนมปัง!N:N)+SUMIF('วางแผนBC,CJ'!$C:$C,'รับ-จ่าย ประจำวัน'!$B204,'วางแผนBC,CJ'!N:N)+SUMIF(RD!$C:$C,'รับ-จ่าย ประจำวัน'!$B204,RD!N:N)+SUMIF('FG,ออนไล,คัดแยก'!$C:$C,'รับ-จ่าย ประจำวัน'!$B204,'FG,ออนไล,คัดแยก'!N:N)</f>
        <v>0</v>
      </c>
      <c r="AV204" s="16">
        <f>SUMIF(เตรียมส่วนผสม!$C:$C,'รับ-จ่าย ประจำวัน'!$B204,เตรียมส่วนผสม!O:O)+SUMIF(กวนไส้!$C:$C,'รับ-จ่าย ประจำวัน'!$B204,กวนไส้!O:O)+SUMIF(ผลิต1!$C:$C,'รับ-จ่าย ประจำวัน'!$B204,ผลิต1!O:O)+SUMIF(ผลิต2!$C:$C,'รับ-จ่าย ประจำวัน'!$B204,ผลิต2!O:O)+SUMIF(เส้นแต่งหน้าขนมเค้ก!$C:$C,'รับ-จ่าย ประจำวัน'!$B204,เส้นแต่งหน้าขนมเค้ก!O:O)+SUMIF(แพ็ค!$C:$C,'รับ-จ่าย ประจำวัน'!$B204,แพ็ค!O:O)+SUMIF(ธุรการ!$C:$C,'รับ-จ่าย ประจำวัน'!$B204,ธุรการ!O:O)+SUMIF(เส้นแต่งหน้าขนมปัง!$C:$C,'รับ-จ่าย ประจำวัน'!$B204,เส้นแต่งหน้าขนมปัง!O:O)+SUMIF('วางแผนBC,CJ'!$C:$C,'รับ-จ่าย ประจำวัน'!$B204,'วางแผนBC,CJ'!O:O)+SUMIF(RD!$C:$C,'รับ-จ่าย ประจำวัน'!$B204,RD!O:O)+SUMIF('FG,ออนไล,คัดแยก'!$C:$C,'รับ-จ่าย ประจำวัน'!$B204,'FG,ออนไล,คัดแยก'!O:O)</f>
        <v>0</v>
      </c>
      <c r="AW204" s="16">
        <f>SUMIF(เตรียมส่วนผสม!$C:$C,'รับ-จ่าย ประจำวัน'!$B204,เตรียมส่วนผสม!P:P)+SUMIF(กวนไส้!$C:$C,'รับ-จ่าย ประจำวัน'!$B204,กวนไส้!P:P)+SUMIF(ผลิต1!$C:$C,'รับ-จ่าย ประจำวัน'!$B204,ผลิต1!P:P)+SUMIF(ผลิต2!$C:$C,'รับ-จ่าย ประจำวัน'!$B204,ผลิต2!P:P)+SUMIF(เส้นแต่งหน้าขนมเค้ก!$C:$C,'รับ-จ่าย ประจำวัน'!$B204,เส้นแต่งหน้าขนมเค้ก!P:P)+SUMIF(แพ็ค!$C:$C,'รับ-จ่าย ประจำวัน'!$B204,แพ็ค!P:P)+SUMIF(ธุรการ!$C:$C,'รับ-จ่าย ประจำวัน'!$B204,ธุรการ!P:P)+SUMIF(เส้นแต่งหน้าขนมปัง!$C:$C,'รับ-จ่าย ประจำวัน'!$B204,เส้นแต่งหน้าขนมปัง!P:P)+SUMIF('วางแผนBC,CJ'!$C:$C,'รับ-จ่าย ประจำวัน'!$B204,'วางแผนBC,CJ'!P:P)+SUMIF(RD!$C:$C,'รับ-จ่าย ประจำวัน'!$B204,RD!P:P)+SUMIF('FG,ออนไล,คัดแยก'!$C:$C,'รับ-จ่าย ประจำวัน'!$B204,'FG,ออนไล,คัดแยก'!P:P)</f>
        <v>0</v>
      </c>
      <c r="AX204" s="16">
        <f>SUMIF(เตรียมส่วนผสม!$C:$C,'รับ-จ่าย ประจำวัน'!$B204,เตรียมส่วนผสม!Q:Q)+SUMIF(กวนไส้!$C:$C,'รับ-จ่าย ประจำวัน'!$B204,กวนไส้!Q:Q)+SUMIF(ผลิต1!$C:$C,'รับ-จ่าย ประจำวัน'!$B204,ผลิต1!Q:Q)+SUMIF(ผลิต2!$C:$C,'รับ-จ่าย ประจำวัน'!$B204,ผลิต2!Q:Q)+SUMIF(เส้นแต่งหน้าขนมเค้ก!$C:$C,'รับ-จ่าย ประจำวัน'!$B204,เส้นแต่งหน้าขนมเค้ก!Q:Q)+SUMIF(แพ็ค!$C:$C,'รับ-จ่าย ประจำวัน'!$B204,แพ็ค!Q:Q)+SUMIF(ธุรการ!$C:$C,'รับ-จ่าย ประจำวัน'!$B204,ธุรการ!Q:Q)+SUMIF(เส้นแต่งหน้าขนมปัง!$C:$C,'รับ-จ่าย ประจำวัน'!$B204,เส้นแต่งหน้าขนมปัง!Q:Q)+SUMIF('วางแผนBC,CJ'!$C:$C,'รับ-จ่าย ประจำวัน'!$B204,'วางแผนBC,CJ'!Q:Q)+SUMIF(RD!$C:$C,'รับ-จ่าย ประจำวัน'!$B204,RD!Q:Q)+SUMIF('FG,ออนไล,คัดแยก'!$C:$C,'รับ-จ่าย ประจำวัน'!$B204,'FG,ออนไล,คัดแยก'!Q:Q)</f>
        <v>0</v>
      </c>
      <c r="AY204" s="16">
        <f>SUMIF(เตรียมส่วนผสม!$C:$C,'รับ-จ่าย ประจำวัน'!$B204,เตรียมส่วนผสม!R:R)+SUMIF(กวนไส้!$C:$C,'รับ-จ่าย ประจำวัน'!$B204,กวนไส้!R:R)+SUMIF(ผลิต1!$C:$C,'รับ-จ่าย ประจำวัน'!$B204,ผลิต1!R:R)+SUMIF(ผลิต2!$C:$C,'รับ-จ่าย ประจำวัน'!$B204,ผลิต2!R:R)+SUMIF(เส้นแต่งหน้าขนมเค้ก!$C:$C,'รับ-จ่าย ประจำวัน'!$B204,เส้นแต่งหน้าขนมเค้ก!R:R)+SUMIF(แพ็ค!$C:$C,'รับ-จ่าย ประจำวัน'!$B204,แพ็ค!R:R)+SUMIF(ธุรการ!$C:$C,'รับ-จ่าย ประจำวัน'!$B204,ธุรการ!R:R)+SUMIF(เส้นแต่งหน้าขนมปัง!$C:$C,'รับ-จ่าย ประจำวัน'!$B204,เส้นแต่งหน้าขนมปัง!R:R)+SUMIF('วางแผนBC,CJ'!$C:$C,'รับ-จ่าย ประจำวัน'!$B204,'วางแผนBC,CJ'!R:R)+SUMIF(RD!$C:$C,'รับ-จ่าย ประจำวัน'!$B204,RD!R:R)+SUMIF('FG,ออนไล,คัดแยก'!$C:$C,'รับ-จ่าย ประจำวัน'!$B204,'FG,ออนไล,คัดแยก'!R:R)</f>
        <v>0</v>
      </c>
      <c r="AZ204" s="16">
        <f>SUMIF(เตรียมส่วนผสม!$C:$C,'รับ-จ่าย ประจำวัน'!$B204,เตรียมส่วนผสม!S:S)+SUMIF(กวนไส้!$C:$C,'รับ-จ่าย ประจำวัน'!$B204,กวนไส้!S:S)+SUMIF(ผลิต1!$C:$C,'รับ-จ่าย ประจำวัน'!$B204,ผลิต1!S:S)+SUMIF(ผลิต2!$C:$C,'รับ-จ่าย ประจำวัน'!$B204,ผลิต2!S:S)+SUMIF(เส้นแต่งหน้าขนมเค้ก!$C:$C,'รับ-จ่าย ประจำวัน'!$B204,เส้นแต่งหน้าขนมเค้ก!S:S)+SUMIF(แพ็ค!$C:$C,'รับ-จ่าย ประจำวัน'!$B204,แพ็ค!S:S)+SUMIF(ธุรการ!$C:$C,'รับ-จ่าย ประจำวัน'!$B204,ธุรการ!S:S)+SUMIF(เส้นแต่งหน้าขนมปัง!$C:$C,'รับ-จ่าย ประจำวัน'!$B204,เส้นแต่งหน้าขนมปัง!S:S)+SUMIF('วางแผนBC,CJ'!$C:$C,'รับ-จ่าย ประจำวัน'!$B204,'วางแผนBC,CJ'!S:S)+SUMIF(RD!$C:$C,'รับ-จ่าย ประจำวัน'!$B204,RD!S:S)+SUMIF('FG,ออนไล,คัดแยก'!$C:$C,'รับ-จ่าย ประจำวัน'!$B204,'FG,ออนไล,คัดแยก'!S:S)</f>
        <v>0</v>
      </c>
      <c r="BA204" s="16">
        <f>SUMIF(เตรียมส่วนผสม!$C:$C,'รับ-จ่าย ประจำวัน'!$B204,เตรียมส่วนผสม!T:T)+SUMIF(กวนไส้!$C:$C,'รับ-จ่าย ประจำวัน'!$B204,กวนไส้!T:T)+SUMIF(ผลิต1!$C:$C,'รับ-จ่าย ประจำวัน'!$B204,ผลิต1!T:T)+SUMIF(ผลิต2!$C:$C,'รับ-จ่าย ประจำวัน'!$B204,ผลิต2!T:T)+SUMIF(เส้นแต่งหน้าขนมเค้ก!$C:$C,'รับ-จ่าย ประจำวัน'!$B204,เส้นแต่งหน้าขนมเค้ก!T:T)+SUMIF(แพ็ค!$C:$C,'รับ-จ่าย ประจำวัน'!$B204,แพ็ค!T:T)+SUMIF(ธุรการ!$C:$C,'รับ-จ่าย ประจำวัน'!$B204,ธุรการ!T:T)+SUMIF(เส้นแต่งหน้าขนมปัง!$C:$C,'รับ-จ่าย ประจำวัน'!$B204,เส้นแต่งหน้าขนมปัง!T:T)+SUMIF('วางแผนBC,CJ'!$C:$C,'รับ-จ่าย ประจำวัน'!$B204,'วางแผนBC,CJ'!T:T)+SUMIF(RD!$C:$C,'รับ-จ่าย ประจำวัน'!$B204,RD!T:T)+SUMIF('FG,ออนไล,คัดแยก'!$C:$C,'รับ-จ่าย ประจำวัน'!$B204,'FG,ออนไล,คัดแยก'!T:T)</f>
        <v>0</v>
      </c>
      <c r="BB204" s="16">
        <f>SUMIF(เตรียมส่วนผสม!$C:$C,'รับ-จ่าย ประจำวัน'!$B204,เตรียมส่วนผสม!U:U)+SUMIF(กวนไส้!$C:$C,'รับ-จ่าย ประจำวัน'!$B204,กวนไส้!U:U)+SUMIF(ผลิต1!$C:$C,'รับ-จ่าย ประจำวัน'!$B204,ผลิต1!U:U)+SUMIF(ผลิต2!$C:$C,'รับ-จ่าย ประจำวัน'!$B204,ผลิต2!U:U)+SUMIF(เส้นแต่งหน้าขนมเค้ก!$C:$C,'รับ-จ่าย ประจำวัน'!$B204,เส้นแต่งหน้าขนมเค้ก!U:U)+SUMIF(แพ็ค!$C:$C,'รับ-จ่าย ประจำวัน'!$B204,แพ็ค!U:U)+SUMIF(ธุรการ!$C:$C,'รับ-จ่าย ประจำวัน'!$B204,ธุรการ!U:U)+SUMIF(เส้นแต่งหน้าขนมปัง!$C:$C,'รับ-จ่าย ประจำวัน'!$B204,เส้นแต่งหน้าขนมปัง!U:U)+SUMIF('วางแผนBC,CJ'!$C:$C,'รับ-จ่าย ประจำวัน'!$B204,'วางแผนBC,CJ'!U:U)+SUMIF(RD!$C:$C,'รับ-จ่าย ประจำวัน'!$B204,RD!U:U)+SUMIF('FG,ออนไล,คัดแยก'!$C:$C,'รับ-จ่าย ประจำวัน'!$B204,'FG,ออนไล,คัดแยก'!U:U)</f>
        <v>0</v>
      </c>
      <c r="BC204" s="16">
        <f>SUMIF(เตรียมส่วนผสม!$C:$C,'รับ-จ่าย ประจำวัน'!$B204,เตรียมส่วนผสม!V:V)+SUMIF(กวนไส้!$C:$C,'รับ-จ่าย ประจำวัน'!$B204,กวนไส้!V:V)+SUMIF(ผลิต1!$C:$C,'รับ-จ่าย ประจำวัน'!$B204,ผลิต1!V:V)+SUMIF(ผลิต2!$C:$C,'รับ-จ่าย ประจำวัน'!$B204,ผลิต2!V:V)+SUMIF(เส้นแต่งหน้าขนมเค้ก!$C:$C,'รับ-จ่าย ประจำวัน'!$B204,เส้นแต่งหน้าขนมเค้ก!V:V)+SUMIF(แพ็ค!$C:$C,'รับ-จ่าย ประจำวัน'!$B204,แพ็ค!V:V)+SUMIF(ธุรการ!$C:$C,'รับ-จ่าย ประจำวัน'!$B204,ธุรการ!V:V)+SUMIF(เส้นแต่งหน้าขนมปัง!$C:$C,'รับ-จ่าย ประจำวัน'!$B204,เส้นแต่งหน้าขนมปัง!V:V)+SUMIF('วางแผนBC,CJ'!$C:$C,'รับ-จ่าย ประจำวัน'!$B204,'วางแผนBC,CJ'!V:V)+SUMIF(RD!$C:$C,'รับ-จ่าย ประจำวัน'!$B204,RD!V:V)+SUMIF('FG,ออนไล,คัดแยก'!$C:$C,'รับ-จ่าย ประจำวัน'!$B204,'FG,ออนไล,คัดแยก'!V:V)</f>
        <v>0</v>
      </c>
      <c r="BD204" s="16">
        <f>SUMIF(เตรียมส่วนผสม!$C:$C,'รับ-จ่าย ประจำวัน'!$B204,เตรียมส่วนผสม!W:W)+SUMIF(กวนไส้!$C:$C,'รับ-จ่าย ประจำวัน'!$B204,กวนไส้!W:W)+SUMIF(ผลิต1!$C:$C,'รับ-จ่าย ประจำวัน'!$B204,ผลิต1!W:W)+SUMIF(ผลิต2!$C:$C,'รับ-จ่าย ประจำวัน'!$B204,ผลิต2!W:W)+SUMIF(เส้นแต่งหน้าขนมเค้ก!$C:$C,'รับ-จ่าย ประจำวัน'!$B204,เส้นแต่งหน้าขนมเค้ก!W:W)+SUMIF(แพ็ค!$C:$C,'รับ-จ่าย ประจำวัน'!$B204,แพ็ค!W:W)+SUMIF(ธุรการ!$C:$C,'รับ-จ่าย ประจำวัน'!$B204,ธุรการ!W:W)+SUMIF(เส้นแต่งหน้าขนมปัง!$C:$C,'รับ-จ่าย ประจำวัน'!$B204,เส้นแต่งหน้าขนมปัง!W:W)+SUMIF('วางแผนBC,CJ'!$C:$C,'รับ-จ่าย ประจำวัน'!$B204,'วางแผนBC,CJ'!W:W)+SUMIF(RD!$C:$C,'รับ-จ่าย ประจำวัน'!$B204,RD!W:W)+SUMIF('FG,ออนไล,คัดแยก'!$C:$C,'รับ-จ่าย ประจำวัน'!$B204,'FG,ออนไล,คัดแยก'!W:W)</f>
        <v>0</v>
      </c>
      <c r="BE204" s="16">
        <f>SUMIF(เตรียมส่วนผสม!$C:$C,'รับ-จ่าย ประจำวัน'!$B204,เตรียมส่วนผสม!X:X)+SUMIF(กวนไส้!$C:$C,'รับ-จ่าย ประจำวัน'!$B204,กวนไส้!X:X)+SUMIF(ผลิต1!$C:$C,'รับ-จ่าย ประจำวัน'!$B204,ผลิต1!X:X)+SUMIF(ผลิต2!$C:$C,'รับ-จ่าย ประจำวัน'!$B204,ผลิต2!X:X)+SUMIF(เส้นแต่งหน้าขนมเค้ก!$C:$C,'รับ-จ่าย ประจำวัน'!$B204,เส้นแต่งหน้าขนมเค้ก!X:X)+SUMIF(แพ็ค!$C:$C,'รับ-จ่าย ประจำวัน'!$B204,แพ็ค!X:X)+SUMIF(ธุรการ!$C:$C,'รับ-จ่าย ประจำวัน'!$B204,ธุรการ!X:X)+SUMIF(เส้นแต่งหน้าขนมปัง!$C:$C,'รับ-จ่าย ประจำวัน'!$B204,เส้นแต่งหน้าขนมปัง!X:X)+SUMIF('วางแผนBC,CJ'!$C:$C,'รับ-จ่าย ประจำวัน'!$B204,'วางแผนBC,CJ'!X:X)+SUMIF(RD!$C:$C,'รับ-จ่าย ประจำวัน'!$B204,RD!X:X)+SUMIF('FG,ออนไล,คัดแยก'!$C:$C,'รับ-จ่าย ประจำวัน'!$B204,'FG,ออนไล,คัดแยก'!X:X)</f>
        <v>0</v>
      </c>
      <c r="BF204" s="16">
        <f>SUMIF(เตรียมส่วนผสม!$C:$C,'รับ-จ่าย ประจำวัน'!$B204,เตรียมส่วนผสม!Y:Y)+SUMIF(กวนไส้!$C:$C,'รับ-จ่าย ประจำวัน'!$B204,กวนไส้!Y:Y)+SUMIF(ผลิต1!$C:$C,'รับ-จ่าย ประจำวัน'!$B204,ผลิต1!Y:Y)+SUMIF(ผลิต2!$C:$C,'รับ-จ่าย ประจำวัน'!$B204,ผลิต2!Y:Y)+SUMIF(เส้นแต่งหน้าขนมเค้ก!$C:$C,'รับ-จ่าย ประจำวัน'!$B204,เส้นแต่งหน้าขนมเค้ก!Y:Y)+SUMIF(แพ็ค!$C:$C,'รับ-จ่าย ประจำวัน'!$B204,แพ็ค!Y:Y)+SUMIF(ธุรการ!$C:$C,'รับ-จ่าย ประจำวัน'!$B204,ธุรการ!Y:Y)+SUMIF(เส้นแต่งหน้าขนมปัง!$C:$C,'รับ-จ่าย ประจำวัน'!$B204,เส้นแต่งหน้าขนมปัง!Y:Y)+SUMIF('วางแผนBC,CJ'!$C:$C,'รับ-จ่าย ประจำวัน'!$B204,'วางแผนBC,CJ'!Y:Y)+SUMIF(RD!$C:$C,'รับ-จ่าย ประจำวัน'!$B204,RD!Y:Y)+SUMIF('FG,ออนไล,คัดแยก'!$C:$C,'รับ-จ่าย ประจำวัน'!$B204,'FG,ออนไล,คัดแยก'!Y:Y)</f>
        <v>0</v>
      </c>
      <c r="BG204" s="16">
        <f>SUMIF(เตรียมส่วนผสม!$C:$C,'รับ-จ่าย ประจำวัน'!$B204,เตรียมส่วนผสม!Z:Z)+SUMIF(กวนไส้!$C:$C,'รับ-จ่าย ประจำวัน'!$B204,กวนไส้!Z:Z)+SUMIF(ผลิต1!$C:$C,'รับ-จ่าย ประจำวัน'!$B204,ผลิต1!Z:Z)+SUMIF(ผลิต2!$C:$C,'รับ-จ่าย ประจำวัน'!$B204,ผลิต2!Z:Z)+SUMIF(เส้นแต่งหน้าขนมเค้ก!$C:$C,'รับ-จ่าย ประจำวัน'!$B204,เส้นแต่งหน้าขนมเค้ก!Z:Z)+SUMIF(แพ็ค!$C:$C,'รับ-จ่าย ประจำวัน'!$B204,แพ็ค!Z:Z)+SUMIF(ธุรการ!$C:$C,'รับ-จ่าย ประจำวัน'!$B204,ธุรการ!Z:Z)+SUMIF(เส้นแต่งหน้าขนมปัง!$C:$C,'รับ-จ่าย ประจำวัน'!$B204,เส้นแต่งหน้าขนมปัง!Z:Z)+SUMIF('วางแผนBC,CJ'!$C:$C,'รับ-จ่าย ประจำวัน'!$B204,'วางแผนBC,CJ'!Z:Z)+SUMIF(RD!$C:$C,'รับ-จ่าย ประจำวัน'!$B204,RD!Z:Z)+SUMIF('FG,ออนไล,คัดแยก'!$C:$C,'รับ-จ่าย ประจำวัน'!$B204,'FG,ออนไล,คัดแยก'!Z:Z)</f>
        <v>0</v>
      </c>
      <c r="BH204" s="16">
        <f>SUMIF(เตรียมส่วนผสม!$C:$C,'รับ-จ่าย ประจำวัน'!$B204,เตรียมส่วนผสม!AA:AA)+SUMIF(กวนไส้!$C:$C,'รับ-จ่าย ประจำวัน'!$B204,กวนไส้!AA:AA)+SUMIF(ผลิต1!$C:$C,'รับ-จ่าย ประจำวัน'!$B204,ผลิต1!AA:AA)+SUMIF(ผลิต2!$C:$C,'รับ-จ่าย ประจำวัน'!$B204,ผลิต2!AA:AA)+SUMIF(เส้นแต่งหน้าขนมเค้ก!$C:$C,'รับ-จ่าย ประจำวัน'!$B204,เส้นแต่งหน้าขนมเค้ก!AA:AA)+SUMIF(แพ็ค!$C:$C,'รับ-จ่าย ประจำวัน'!$B204,แพ็ค!AA:AA)+SUMIF(ธุรการ!$C:$C,'รับ-จ่าย ประจำวัน'!$B204,ธุรการ!AA:AA)+SUMIF(เส้นแต่งหน้าขนมปัง!$C:$C,'รับ-จ่าย ประจำวัน'!$B204,เส้นแต่งหน้าขนมปัง!AA:AA)+SUMIF('วางแผนBC,CJ'!$C:$C,'รับ-จ่าย ประจำวัน'!$B204,'วางแผนBC,CJ'!AA:AA)+SUMIF(RD!$C:$C,'รับ-จ่าย ประจำวัน'!$B204,RD!AA:AA)+SUMIF('FG,ออนไล,คัดแยก'!$C:$C,'รับ-จ่าย ประจำวัน'!$B204,'FG,ออนไล,คัดแยก'!AA:AA)</f>
        <v>0</v>
      </c>
      <c r="BI204" s="16">
        <f>SUMIF(เตรียมส่วนผสม!$C:$C,'รับ-จ่าย ประจำวัน'!$B204,เตรียมส่วนผสม!AB:AB)+SUMIF(กวนไส้!$C:$C,'รับ-จ่าย ประจำวัน'!$B204,กวนไส้!AB:AB)+SUMIF(ผลิต1!$C:$C,'รับ-จ่าย ประจำวัน'!$B204,ผลิต1!AB:AB)+SUMIF(ผลิต2!$C:$C,'รับ-จ่าย ประจำวัน'!$B204,ผลิต2!AB:AB)+SUMIF(เส้นแต่งหน้าขนมเค้ก!$C:$C,'รับ-จ่าย ประจำวัน'!$B204,เส้นแต่งหน้าขนมเค้ก!AB:AB)+SUMIF(แพ็ค!$C:$C,'รับ-จ่าย ประจำวัน'!$B204,แพ็ค!AB:AB)+SUMIF(ธุรการ!$C:$C,'รับ-จ่าย ประจำวัน'!$B204,ธุรการ!AB:AB)+SUMIF(เส้นแต่งหน้าขนมปัง!$C:$C,'รับ-จ่าย ประจำวัน'!$B204,เส้นแต่งหน้าขนมปัง!AB:AB)+SUMIF('วางแผนBC,CJ'!$C:$C,'รับ-จ่าย ประจำวัน'!$B204,'วางแผนBC,CJ'!AB:AB)+SUMIF(RD!$C:$C,'รับ-จ่าย ประจำวัน'!$B204,RD!AB:AB)+SUMIF('FG,ออนไล,คัดแยก'!$C:$C,'รับ-จ่าย ประจำวัน'!$B204,'FG,ออนไล,คัดแยก'!AB:AB)</f>
        <v>0</v>
      </c>
      <c r="BJ204" s="16">
        <f>SUMIF(เตรียมส่วนผสม!$C:$C,'รับ-จ่าย ประจำวัน'!$B204,เตรียมส่วนผสม!AC:AC)+SUMIF(กวนไส้!$C:$C,'รับ-จ่าย ประจำวัน'!$B204,กวนไส้!AC:AC)+SUMIF(ผลิต1!$C:$C,'รับ-จ่าย ประจำวัน'!$B204,ผลิต1!AC:AC)+SUMIF(ผลิต2!$C:$C,'รับ-จ่าย ประจำวัน'!$B204,ผลิต2!AC:AC)+SUMIF(เส้นแต่งหน้าขนมเค้ก!$C:$C,'รับ-จ่าย ประจำวัน'!$B204,เส้นแต่งหน้าขนมเค้ก!AC:AC)+SUMIF(แพ็ค!$C:$C,'รับ-จ่าย ประจำวัน'!$B204,แพ็ค!AC:AC)+SUMIF(ธุรการ!$C:$C,'รับ-จ่าย ประจำวัน'!$B204,ธุรการ!AC:AC)+SUMIF(เส้นแต่งหน้าขนมปัง!$C:$C,'รับ-จ่าย ประจำวัน'!$B204,เส้นแต่งหน้าขนมปัง!AC:AC)+SUMIF('วางแผนBC,CJ'!$C:$C,'รับ-จ่าย ประจำวัน'!$B204,'วางแผนBC,CJ'!AC:AC)+SUMIF(RD!$C:$C,'รับ-จ่าย ประจำวัน'!$B204,RD!AC:AC)+SUMIF('FG,ออนไล,คัดแยก'!$C:$C,'รับ-จ่าย ประจำวัน'!$B204,'FG,ออนไล,คัดแยก'!AC:AC)</f>
        <v>0</v>
      </c>
      <c r="BK204" s="16">
        <f>SUMIF(เตรียมส่วนผสม!$C:$C,'รับ-จ่าย ประจำวัน'!$B204,เตรียมส่วนผสม!AD:AD)+SUMIF(กวนไส้!$C:$C,'รับ-จ่าย ประจำวัน'!$B204,กวนไส้!AD:AD)+SUMIF(ผลิต1!$C:$C,'รับ-จ่าย ประจำวัน'!$B204,ผลิต1!AD:AD)+SUMIF(ผลิต2!$C:$C,'รับ-จ่าย ประจำวัน'!$B204,ผลิต2!AD:AD)+SUMIF(เส้นแต่งหน้าขนมเค้ก!$C:$C,'รับ-จ่าย ประจำวัน'!$B204,เส้นแต่งหน้าขนมเค้ก!AD:AD)+SUMIF(แพ็ค!$C:$C,'รับ-จ่าย ประจำวัน'!$B204,แพ็ค!AD:AD)+SUMIF(ธุรการ!$C:$C,'รับ-จ่าย ประจำวัน'!$B204,ธุรการ!AD:AD)+SUMIF(เส้นแต่งหน้าขนมปัง!$C:$C,'รับ-จ่าย ประจำวัน'!$B204,เส้นแต่งหน้าขนมปัง!AD:AD)+SUMIF('วางแผนBC,CJ'!$C:$C,'รับ-จ่าย ประจำวัน'!$B204,'วางแผนBC,CJ'!AD:AD)+SUMIF(RD!$C:$C,'รับ-จ่าย ประจำวัน'!$B204,RD!AD:AD)+SUMIF('FG,ออนไล,คัดแยก'!$C:$C,'รับ-จ่าย ประจำวัน'!$B204,'FG,ออนไล,คัดแยก'!AD:AD)</f>
        <v>0</v>
      </c>
      <c r="BL204" s="16">
        <f>SUMIF(เตรียมส่วนผสม!$C:$C,'รับ-จ่าย ประจำวัน'!$B204,เตรียมส่วนผสม!AE:AE)+SUMIF(กวนไส้!$C:$C,'รับ-จ่าย ประจำวัน'!$B204,กวนไส้!AE:AE)+SUMIF(ผลิต1!$C:$C,'รับ-จ่าย ประจำวัน'!$B204,ผลิต1!AE:AE)+SUMIF(ผลิต2!$C:$C,'รับ-จ่าย ประจำวัน'!$B204,ผลิต2!AE:AE)+SUMIF(เส้นแต่งหน้าขนมเค้ก!$C:$C,'รับ-จ่าย ประจำวัน'!$B204,เส้นแต่งหน้าขนมเค้ก!AE:AE)+SUMIF(แพ็ค!$C:$C,'รับ-จ่าย ประจำวัน'!$B204,แพ็ค!AE:AE)+SUMIF(ธุรการ!$C:$C,'รับ-จ่าย ประจำวัน'!$B204,ธุรการ!AE:AE)+SUMIF(เส้นแต่งหน้าขนมปัง!$C:$C,'รับ-จ่าย ประจำวัน'!$B204,เส้นแต่งหน้าขนมปัง!AE:AE)+SUMIF('วางแผนBC,CJ'!$C:$C,'รับ-จ่าย ประจำวัน'!$B204,'วางแผนBC,CJ'!AE:AE)+SUMIF(RD!$C:$C,'รับ-จ่าย ประจำวัน'!$B204,RD!AE:AE)+SUMIF('FG,ออนไล,คัดแยก'!$C:$C,'รับ-จ่าย ประจำวัน'!$B204,'FG,ออนไล,คัดแยก'!AE:AE)</f>
        <v>5000</v>
      </c>
      <c r="BM204" s="16">
        <f>SUMIF(เตรียมส่วนผสม!$C:$C,'รับ-จ่าย ประจำวัน'!$B204,เตรียมส่วนผสม!AF:AF)+SUMIF(กวนไส้!$C:$C,'รับ-จ่าย ประจำวัน'!$B204,กวนไส้!AF:AF)+SUMIF(ผลิต1!$C:$C,'รับ-จ่าย ประจำวัน'!$B204,ผลิต1!AF:AF)+SUMIF(ผลิต2!$C:$C,'รับ-จ่าย ประจำวัน'!$B204,ผลิต2!AF:AF)+SUMIF(เส้นแต่งหน้าขนมเค้ก!$C:$C,'รับ-จ่าย ประจำวัน'!$B204,เส้นแต่งหน้าขนมเค้ก!AF:AF)+SUMIF(แพ็ค!$C:$C,'รับ-จ่าย ประจำวัน'!$B204,แพ็ค!AF:AF)+SUMIF(ธุรการ!$C:$C,'รับ-จ่าย ประจำวัน'!$B204,ธุรการ!AF:AF)+SUMIF(เส้นแต่งหน้าขนมปัง!$C:$C,'รับ-จ่าย ประจำวัน'!$B204,เส้นแต่งหน้าขนมปัง!AF:AF)+SUMIF('วางแผนBC,CJ'!$C:$C,'รับ-จ่าย ประจำวัน'!$B204,'วางแผนBC,CJ'!AF:AF)+SUMIF(RD!$C:$C,'รับ-จ่าย ประจำวัน'!$B204,RD!AF:AF)+SUMIF('FG,ออนไล,คัดแยก'!$C:$C,'รับ-จ่าย ประจำวัน'!$B204,'FG,ออนไล,คัดแยก'!AF:AF)</f>
        <v>0</v>
      </c>
      <c r="BN204" s="16">
        <f>SUMIF(เตรียมส่วนผสม!$C:$C,'รับ-จ่าย ประจำวัน'!$B204,เตรียมส่วนผสม!AG:AG)+SUMIF(กวนไส้!$C:$C,'รับ-จ่าย ประจำวัน'!$B204,กวนไส้!AG:AG)+SUMIF(ผลิต1!$C:$C,'รับ-จ่าย ประจำวัน'!$B204,ผลิต1!AG:AG)+SUMIF(ผลิต2!$C:$C,'รับ-จ่าย ประจำวัน'!$B204,ผลิต2!AG:AG)+SUMIF(เส้นแต่งหน้าขนมเค้ก!$C:$C,'รับ-จ่าย ประจำวัน'!$B204,เส้นแต่งหน้าขนมเค้ก!AG:AG)+SUMIF(แพ็ค!$C:$C,'รับ-จ่าย ประจำวัน'!$B204,แพ็ค!AG:AG)+SUMIF(ธุรการ!$C:$C,'รับ-จ่าย ประจำวัน'!$B204,ธุรการ!AG:AG)+SUMIF(เส้นแต่งหน้าขนมปัง!$C:$C,'รับ-จ่าย ประจำวัน'!$B204,เส้นแต่งหน้าขนมปัง!AG:AG)+SUMIF('วางแผนBC,CJ'!$C:$C,'รับ-จ่าย ประจำวัน'!$B204,'วางแผนBC,CJ'!AG:AG)+SUMIF(RD!$C:$C,'รับ-จ่าย ประจำวัน'!$B204,RD!AG:AG)+SUMIF('FG,ออนไล,คัดแยก'!$C:$C,'รับ-จ่าย ประจำวัน'!$B204,'FG,ออนไล,คัดแยก'!AG:AG)</f>
        <v>0</v>
      </c>
      <c r="BO204" s="16">
        <f>SUMIF(เตรียมส่วนผสม!$C:$C,'รับ-จ่าย ประจำวัน'!$B204,เตรียมส่วนผสม!AH:AH)+SUMIF(กวนไส้!$C:$C,'รับ-จ่าย ประจำวัน'!$B204,กวนไส้!AH:AH)+SUMIF(ผลิต1!$C:$C,'รับ-จ่าย ประจำวัน'!$B204,ผลิต1!AH:AH)+SUMIF(ผลิต2!$C:$C,'รับ-จ่าย ประจำวัน'!$B204,ผลิต2!AH:AH)+SUMIF(เส้นแต่งหน้าขนมเค้ก!$C:$C,'รับ-จ่าย ประจำวัน'!$B204,เส้นแต่งหน้าขนมเค้ก!AH:AH)+SUMIF(แพ็ค!$C:$C,'รับ-จ่าย ประจำวัน'!$B204,แพ็ค!AH:AH)+SUMIF(ธุรการ!$C:$C,'รับ-จ่าย ประจำวัน'!$B204,ธุรการ!AH:AH)+SUMIF(เส้นแต่งหน้าขนมปัง!$C:$C,'รับ-จ่าย ประจำวัน'!$B204,เส้นแต่งหน้าขนมปัง!AH:AH)+SUMIF('วางแผนBC,CJ'!$C:$C,'รับ-จ่าย ประจำวัน'!$B204,'วางแผนBC,CJ'!AH:AH)+SUMIF(RD!$C:$C,'รับ-จ่าย ประจำวัน'!$B204,RD!AH:AH)+SUMIF('FG,ออนไล,คัดแยก'!$C:$C,'รับ-จ่าย ประจำวัน'!$B204,'FG,ออนไล,คัดแยก'!AH:AH)</f>
        <v>0</v>
      </c>
      <c r="BP204" s="16">
        <f>SUMIF(เตรียมส่วนผสม!$C:$C,'รับ-จ่าย ประจำวัน'!$B204,เตรียมส่วนผสม!AI:AI)+SUMIF(กวนไส้!$C:$C,'รับ-จ่าย ประจำวัน'!$B204,กวนไส้!AI:AI)+SUMIF(ผลิต1!$C:$C,'รับ-จ่าย ประจำวัน'!$B204,ผลิต1!AI:AI)+SUMIF(ผลิต2!$C:$C,'รับ-จ่าย ประจำวัน'!$B204,ผลิต2!AI:AI)+SUMIF(เส้นแต่งหน้าขนมเค้ก!$C:$C,'รับ-จ่าย ประจำวัน'!$B204,เส้นแต่งหน้าขนมเค้ก!AI:AI)+SUMIF(แพ็ค!$C:$C,'รับ-จ่าย ประจำวัน'!$B204,แพ็ค!AI:AI)+SUMIF(ธุรการ!$C:$C,'รับ-จ่าย ประจำวัน'!$B204,ธุรการ!AI:AI)+SUMIF(เส้นแต่งหน้าขนมปัง!$C:$C,'รับ-จ่าย ประจำวัน'!$B204,เส้นแต่งหน้าขนมปัง!AI:AI)+SUMIF('วางแผนBC,CJ'!$C:$C,'รับ-จ่าย ประจำวัน'!$B204,'วางแผนBC,CJ'!AI:AI)+SUMIF(RD!$C:$C,'รับ-จ่าย ประจำวัน'!$B204,RD!AI:AI)+SUMIF('FG,ออนไล,คัดแยก'!$C:$C,'รับ-จ่าย ประจำวัน'!$B204,'FG,ออนไล,คัดแยก'!AI:AI)</f>
        <v>0</v>
      </c>
      <c r="BQ204" s="16">
        <f>SUMIF(เตรียมส่วนผสม!$C:$C,'รับ-จ่าย ประจำวัน'!$B204,เตรียมส่วนผสม!AJ:AJ)+SUMIF(กวนไส้!$C:$C,'รับ-จ่าย ประจำวัน'!$B204,กวนไส้!AJ:AJ)+SUMIF(ผลิต1!$C:$C,'รับ-จ่าย ประจำวัน'!$B204,ผลิต1!AJ:AJ)+SUMIF(ผลิต2!$C:$C,'รับ-จ่าย ประจำวัน'!$B204,ผลิต2!AJ:AJ)+SUMIF(เส้นแต่งหน้าขนมเค้ก!$C:$C,'รับ-จ่าย ประจำวัน'!$B204,เส้นแต่งหน้าขนมเค้ก!AJ:AJ)+SUMIF(แพ็ค!$C:$C,'รับ-จ่าย ประจำวัน'!$B204,แพ็ค!AJ:AJ)+SUMIF(ธุรการ!$C:$C,'รับ-จ่าย ประจำวัน'!$B204,ธุรการ!AJ:AJ)+SUMIF(เส้นแต่งหน้าขนมปัง!$C:$C,'รับ-จ่าย ประจำวัน'!$B204,เส้นแต่งหน้าขนมปัง!AJ:AJ)+SUMIF('วางแผนBC,CJ'!$C:$C,'รับ-จ่าย ประจำวัน'!$B204,'วางแผนBC,CJ'!AJ:AJ)+SUMIF(RD!$C:$C,'รับ-จ่าย ประจำวัน'!$B204,RD!AJ:AJ)+SUMIF('FG,ออนไล,คัดแยก'!$C:$C,'รับ-จ่าย ประจำวัน'!$B204,'FG,ออนไล,คัดแยก'!AJ:AJ)</f>
        <v>0</v>
      </c>
      <c r="BR204" s="16">
        <f>SUMIF(เตรียมส่วนผสม!$C:$C,'รับ-จ่าย ประจำวัน'!$B204,เตรียมส่วนผสม!AK:AK)+SUMIF(กวนไส้!$C:$C,'รับ-จ่าย ประจำวัน'!$B204,กวนไส้!AK:AK)+SUMIF(ผลิต1!$C:$C,'รับ-จ่าย ประจำวัน'!$B204,ผลิต1!AK:AK)+SUMIF(ผลิต2!$C:$C,'รับ-จ่าย ประจำวัน'!$B204,ผลิต2!AK:AK)+SUMIF(เส้นแต่งหน้าขนมเค้ก!$C:$C,'รับ-จ่าย ประจำวัน'!$B204,เส้นแต่งหน้าขนมเค้ก!AK:AK)+SUMIF(แพ็ค!$C:$C,'รับ-จ่าย ประจำวัน'!$B204,แพ็ค!AK:AK)+SUMIF(ธุรการ!$C:$C,'รับ-จ่าย ประจำวัน'!$B204,ธุรการ!AK:AK)+SUMIF(เส้นแต่งหน้าขนมปัง!$C:$C,'รับ-จ่าย ประจำวัน'!$B204,เส้นแต่งหน้าขนมปัง!AK:AK)+SUMIF('วางแผนBC,CJ'!$C:$C,'รับ-จ่าย ประจำวัน'!$B204,'วางแผนBC,CJ'!AK:AK)+SUMIF(RD!$C:$C,'รับ-จ่าย ประจำวัน'!$B204,RD!AK:AK)+SUMIF('FG,ออนไล,คัดแยก'!$C:$C,'รับ-จ่าย ประจำวัน'!$B204,'FG,ออนไล,คัดแยก'!AK:AK)</f>
        <v>0</v>
      </c>
      <c r="BS204" s="16">
        <f>SUMIF(เตรียมส่วนผสม!$C:$C,'รับ-จ่าย ประจำวัน'!$B204,เตรียมส่วนผสม!AL:AL)+SUMIF(กวนไส้!$C:$C,'รับ-จ่าย ประจำวัน'!$B204,กวนไส้!AL:AL)+SUMIF(ผลิต1!$C:$C,'รับ-จ่าย ประจำวัน'!$B204,ผลิต1!AL:AL)+SUMIF(ผลิต2!$C:$C,'รับ-จ่าย ประจำวัน'!$B204,ผลิต2!AL:AL)+SUMIF(เส้นแต่งหน้าขนมเค้ก!$C:$C,'รับ-จ่าย ประจำวัน'!$B204,เส้นแต่งหน้าขนมเค้ก!AL:AL)+SUMIF(แพ็ค!$C:$C,'รับ-จ่าย ประจำวัน'!$B204,แพ็ค!AL:AL)+SUMIF(ธุรการ!$C:$C,'รับ-จ่าย ประจำวัน'!$B204,ธุรการ!AL:AL)+SUMIF(เส้นแต่งหน้าขนมปัง!$C:$C,'รับ-จ่าย ประจำวัน'!$B204,เส้นแต่งหน้าขนมปัง!AL:AL)+SUMIF('วางแผนBC,CJ'!$C:$C,'รับ-จ่าย ประจำวัน'!$B204,'วางแผนBC,CJ'!AL:AL)+SUMIF(RD!$C:$C,'รับ-จ่าย ประจำวัน'!$B204,RD!AL:AL)+SUMIF('FG,ออนไล,คัดแยก'!$C:$C,'รับ-จ่าย ประจำวัน'!$B204,'FG,ออนไล,คัดแยก'!AL:AL)</f>
        <v>0</v>
      </c>
      <c r="BT204" s="18">
        <f t="shared" si="50"/>
        <v>10004</v>
      </c>
      <c r="BU204" s="116"/>
      <c r="BV204" s="146">
        <f t="shared" si="51"/>
        <v>91835</v>
      </c>
      <c r="BW204" s="183">
        <v>30</v>
      </c>
      <c r="BX204" s="172">
        <f t="shared" si="56"/>
        <v>333.46666666666664</v>
      </c>
      <c r="BY204" s="188">
        <f t="shared" si="53"/>
        <v>275.39484206317474</v>
      </c>
      <c r="BZ204" s="180">
        <f t="shared" ca="1" si="52"/>
        <v>46478.394842063171</v>
      </c>
      <c r="CA204" s="93"/>
      <c r="CB204" s="93"/>
      <c r="CC204" s="93"/>
      <c r="CD204" s="93"/>
      <c r="CE204" s="93"/>
      <c r="CF204" s="93"/>
      <c r="CG204" s="93"/>
      <c r="CH204" s="93"/>
      <c r="CI204" s="93"/>
      <c r="CJ204" s="94"/>
      <c r="CK204" s="9">
        <f t="shared" si="54"/>
        <v>91835</v>
      </c>
    </row>
    <row r="205" spans="1:89" x14ac:dyDescent="0.5">
      <c r="A205" s="149" t="s">
        <v>733</v>
      </c>
      <c r="B205" s="34">
        <v>1023101016</v>
      </c>
      <c r="C205" s="10" t="s">
        <v>734</v>
      </c>
      <c r="D205" s="135" t="s">
        <v>91</v>
      </c>
      <c r="E205" s="11">
        <v>0</v>
      </c>
      <c r="F205" s="75"/>
      <c r="G205" s="11"/>
      <c r="H205" s="12">
        <v>213330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3"/>
      <c r="AF205" s="13"/>
      <c r="AG205" s="13"/>
      <c r="AH205" s="13"/>
      <c r="AI205" s="14"/>
      <c r="AJ205" s="14"/>
      <c r="AK205" s="14"/>
      <c r="AL205" s="14"/>
      <c r="AM205" s="14"/>
      <c r="AN205" s="15">
        <f t="shared" si="49"/>
        <v>0</v>
      </c>
      <c r="AO205" s="16">
        <f>SUMIF(เตรียมส่วนผสม!$C:$C,'รับ-จ่าย ประจำวัน'!$B205,เตรียมส่วนผสม!H:H)+SUMIF(กวนไส้!$C:$C,'รับ-จ่าย ประจำวัน'!$B205,กวนไส้!H:H)+SUMIF(ผลิต1!$C:$C,'รับ-จ่าย ประจำวัน'!$B205,ผลิต1!H:H)+SUMIF(ผลิต2!$C:$C,'รับ-จ่าย ประจำวัน'!$B205,ผลิต2!H:H)+SUMIF(เส้นแต่งหน้าขนมเค้ก!$C:$C,'รับ-จ่าย ประจำวัน'!$B205,เส้นแต่งหน้าขนมเค้ก!H:H)+SUMIF(แพ็ค!$C:$C,'รับ-จ่าย ประจำวัน'!$B205,แพ็ค!H:H)+SUMIF(ธุรการ!$C:$C,'รับ-จ่าย ประจำวัน'!$B205,ธุรการ!H:H)+SUMIF(เส้นแต่งหน้าขนมปัง!$C:$C,'รับ-จ่าย ประจำวัน'!$B205,เส้นแต่งหน้าขนมปัง!H:H)+SUMIF('วางแผนBC,CJ'!$C:$C,'รับ-จ่าย ประจำวัน'!$B205,'วางแผนBC,CJ'!H:H)+SUMIF(RD!$C:$C,'รับ-จ่าย ประจำวัน'!$B205,RD!H:H)+SUMIF('FG,ออนไล,คัดแยก'!$C:$C,'รับ-จ่าย ประจำวัน'!$B205,'FG,ออนไล,คัดแยก'!H:H)</f>
        <v>0</v>
      </c>
      <c r="AP205" s="16">
        <f>SUMIF(เตรียมส่วนผสม!$C:$C,'รับ-จ่าย ประจำวัน'!$B205,เตรียมส่วนผสม!I:I)+SUMIF(กวนไส้!$C:$C,'รับ-จ่าย ประจำวัน'!$B205,กวนไส้!I:I)+SUMIF(ผลิต1!$C:$C,'รับ-จ่าย ประจำวัน'!$B205,ผลิต1!I:I)+SUMIF(ผลิต2!$C:$C,'รับ-จ่าย ประจำวัน'!$B205,ผลิต2!I:I)+SUMIF(เส้นแต่งหน้าขนมเค้ก!$C:$C,'รับ-จ่าย ประจำวัน'!$B205,เส้นแต่งหน้าขนมเค้ก!I:I)+SUMIF(แพ็ค!$C:$C,'รับ-จ่าย ประจำวัน'!$B205,แพ็ค!I:I)+SUMIF(ธุรการ!$C:$C,'รับ-จ่าย ประจำวัน'!$B205,ธุรการ!I:I)+SUMIF(เส้นแต่งหน้าขนมปัง!$C:$C,'รับ-จ่าย ประจำวัน'!$B205,เส้นแต่งหน้าขนมปัง!I:I)+SUMIF('วางแผนBC,CJ'!$C:$C,'รับ-จ่าย ประจำวัน'!$B205,'วางแผนBC,CJ'!I:I)+SUMIF(RD!$C:$C,'รับ-จ่าย ประจำวัน'!$B205,RD!I:I)+SUMIF('FG,ออนไล,คัดแยก'!$C:$C,'รับ-จ่าย ประจำวัน'!$B205,'FG,ออนไล,คัดแยก'!I:I)</f>
        <v>0</v>
      </c>
      <c r="AQ205" s="16">
        <f>SUMIF(เตรียมส่วนผสม!$C:$C,'รับ-จ่าย ประจำวัน'!$B205,เตรียมส่วนผสม!J:J)+SUMIF(กวนไส้!$C:$C,'รับ-จ่าย ประจำวัน'!$B205,กวนไส้!J:J)+SUMIF(ผลิต1!$C:$C,'รับ-จ่าย ประจำวัน'!$B205,ผลิต1!J:J)+SUMIF(ผลิต2!$C:$C,'รับ-จ่าย ประจำวัน'!$B205,ผลิต2!J:J)+SUMIF(เส้นแต่งหน้าขนมเค้ก!$C:$C,'รับ-จ่าย ประจำวัน'!$B205,เส้นแต่งหน้าขนมเค้ก!J:J)+SUMIF(แพ็ค!$C:$C,'รับ-จ่าย ประจำวัน'!$B205,แพ็ค!J:J)+SUMIF(ธุรการ!$C:$C,'รับ-จ่าย ประจำวัน'!$B205,ธุรการ!J:J)+SUMIF(เส้นแต่งหน้าขนมปัง!$C:$C,'รับ-จ่าย ประจำวัน'!$B205,เส้นแต่งหน้าขนมปัง!J:J)+SUMIF('วางแผนBC,CJ'!$C:$C,'รับ-จ่าย ประจำวัน'!$B205,'วางแผนBC,CJ'!J:J)+SUMIF(RD!$C:$C,'รับ-จ่าย ประจำวัน'!$B205,RD!J:J)+SUMIF('FG,ออนไล,คัดแยก'!$C:$C,'รับ-จ่าย ประจำวัน'!$B205,'FG,ออนไล,คัดแยก'!J:J)</f>
        <v>0</v>
      </c>
      <c r="AR205" s="16">
        <f>SUMIF(เตรียมส่วนผสม!$C:$C,'รับ-จ่าย ประจำวัน'!$B205,เตรียมส่วนผสม!K:K)+SUMIF(กวนไส้!$C:$C,'รับ-จ่าย ประจำวัน'!$B205,กวนไส้!K:K)+SUMIF(ผลิต1!$C:$C,'รับ-จ่าย ประจำวัน'!$B205,ผลิต1!K:K)+SUMIF(ผลิต2!$C:$C,'รับ-จ่าย ประจำวัน'!$B205,ผลิต2!K:K)+SUMIF(เส้นแต่งหน้าขนมเค้ก!$C:$C,'รับ-จ่าย ประจำวัน'!$B205,เส้นแต่งหน้าขนมเค้ก!K:K)+SUMIF(แพ็ค!$C:$C,'รับ-จ่าย ประจำวัน'!$B205,แพ็ค!K:K)+SUMIF(ธุรการ!$C:$C,'รับ-จ่าย ประจำวัน'!$B205,ธุรการ!K:K)+SUMIF(เส้นแต่งหน้าขนมปัง!$C:$C,'รับ-จ่าย ประจำวัน'!$B205,เส้นแต่งหน้าขนมปัง!K:K)+SUMIF('วางแผนBC,CJ'!$C:$C,'รับ-จ่าย ประจำวัน'!$B205,'วางแผนBC,CJ'!K:K)+SUMIF(RD!$C:$C,'รับ-จ่าย ประจำวัน'!$B205,RD!K:K)+SUMIF('FG,ออนไล,คัดแยก'!$C:$C,'รับ-จ่าย ประจำวัน'!$B205,'FG,ออนไล,คัดแยก'!K:K)</f>
        <v>0</v>
      </c>
      <c r="AS205" s="16">
        <f>SUMIF(เตรียมส่วนผสม!$C:$C,'รับ-จ่าย ประจำวัน'!$B205,เตรียมส่วนผสม!L:L)+SUMIF(กวนไส้!$C:$C,'รับ-จ่าย ประจำวัน'!$B205,กวนไส้!L:L)+SUMIF(ผลิต1!$C:$C,'รับ-จ่าย ประจำวัน'!$B205,ผลิต1!L:L)+SUMIF(ผลิต2!$C:$C,'รับ-จ่าย ประจำวัน'!$B205,ผลิต2!L:L)+SUMIF(เส้นแต่งหน้าขนมเค้ก!$C:$C,'รับ-จ่าย ประจำวัน'!$B205,เส้นแต่งหน้าขนมเค้ก!L:L)+SUMIF(แพ็ค!$C:$C,'รับ-จ่าย ประจำวัน'!$B205,แพ็ค!L:L)+SUMIF(ธุรการ!$C:$C,'รับ-จ่าย ประจำวัน'!$B205,ธุรการ!L:L)+SUMIF(เส้นแต่งหน้าขนมปัง!$C:$C,'รับ-จ่าย ประจำวัน'!$B205,เส้นแต่งหน้าขนมปัง!L:L)+SUMIF('วางแผนBC,CJ'!$C:$C,'รับ-จ่าย ประจำวัน'!$B205,'วางแผนBC,CJ'!L:L)+SUMIF(RD!$C:$C,'รับ-จ่าย ประจำวัน'!$B205,RD!L:L)+SUMIF('FG,ออนไล,คัดแยก'!$C:$C,'รับ-จ่าย ประจำวัน'!$B205,'FG,ออนไล,คัดแยก'!L:L)</f>
        <v>0</v>
      </c>
      <c r="AT205" s="16">
        <f>SUMIF(เตรียมส่วนผสม!$C:$C,'รับ-จ่าย ประจำวัน'!$B205,เตรียมส่วนผสม!M:M)+SUMIF(กวนไส้!$C:$C,'รับ-จ่าย ประจำวัน'!$B205,กวนไส้!M:M)+SUMIF(ผลิต1!$C:$C,'รับ-จ่าย ประจำวัน'!$B205,ผลิต1!M:M)+SUMIF(ผลิต2!$C:$C,'รับ-จ่าย ประจำวัน'!$B205,ผลิต2!M:M)+SUMIF(เส้นแต่งหน้าขนมเค้ก!$C:$C,'รับ-จ่าย ประจำวัน'!$B205,เส้นแต่งหน้าขนมเค้ก!M:M)+SUMIF(แพ็ค!$C:$C,'รับ-จ่าย ประจำวัน'!$B205,แพ็ค!M:M)+SUMIF(ธุรการ!$C:$C,'รับ-จ่าย ประจำวัน'!$B205,ธุรการ!M:M)+SUMIF(เส้นแต่งหน้าขนมปัง!$C:$C,'รับ-จ่าย ประจำวัน'!$B205,เส้นแต่งหน้าขนมปัง!M:M)+SUMIF('วางแผนBC,CJ'!$C:$C,'รับ-จ่าย ประจำวัน'!$B205,'วางแผนBC,CJ'!M:M)+SUMIF(RD!$C:$C,'รับ-จ่าย ประจำวัน'!$B205,RD!M:M)+SUMIF('FG,ออนไล,คัดแยก'!$C:$C,'รับ-จ่าย ประจำวัน'!$B205,'FG,ออนไล,คัดแยก'!M:M)</f>
        <v>0</v>
      </c>
      <c r="AU205" s="16">
        <f>SUMIF(เตรียมส่วนผสม!$C:$C,'รับ-จ่าย ประจำวัน'!$B205,เตรียมส่วนผสม!N:N)+SUMIF(กวนไส้!$C:$C,'รับ-จ่าย ประจำวัน'!$B205,กวนไส้!N:N)+SUMIF(ผลิต1!$C:$C,'รับ-จ่าย ประจำวัน'!$B205,ผลิต1!N:N)+SUMIF(ผลิต2!$C:$C,'รับ-จ่าย ประจำวัน'!$B205,ผลิต2!N:N)+SUMIF(เส้นแต่งหน้าขนมเค้ก!$C:$C,'รับ-จ่าย ประจำวัน'!$B205,เส้นแต่งหน้าขนมเค้ก!N:N)+SUMIF(แพ็ค!$C:$C,'รับ-จ่าย ประจำวัน'!$B205,แพ็ค!N:N)+SUMIF(ธุรการ!$C:$C,'รับ-จ่าย ประจำวัน'!$B205,ธุรการ!N:N)+SUMIF(เส้นแต่งหน้าขนมปัง!$C:$C,'รับ-จ่าย ประจำวัน'!$B205,เส้นแต่งหน้าขนมปัง!N:N)+SUMIF('วางแผนBC,CJ'!$C:$C,'รับ-จ่าย ประจำวัน'!$B205,'วางแผนBC,CJ'!N:N)+SUMIF(RD!$C:$C,'รับ-จ่าย ประจำวัน'!$B205,RD!N:N)+SUMIF('FG,ออนไล,คัดแยก'!$C:$C,'รับ-จ่าย ประจำวัน'!$B205,'FG,ออนไล,คัดแยก'!N:N)</f>
        <v>0</v>
      </c>
      <c r="AV205" s="16">
        <f>SUMIF(เตรียมส่วนผสม!$C:$C,'รับ-จ่าย ประจำวัน'!$B205,เตรียมส่วนผสม!O:O)+SUMIF(กวนไส้!$C:$C,'รับ-จ่าย ประจำวัน'!$B205,กวนไส้!O:O)+SUMIF(ผลิต1!$C:$C,'รับ-จ่าย ประจำวัน'!$B205,ผลิต1!O:O)+SUMIF(ผลิต2!$C:$C,'รับ-จ่าย ประจำวัน'!$B205,ผลิต2!O:O)+SUMIF(เส้นแต่งหน้าขนมเค้ก!$C:$C,'รับ-จ่าย ประจำวัน'!$B205,เส้นแต่งหน้าขนมเค้ก!O:O)+SUMIF(แพ็ค!$C:$C,'รับ-จ่าย ประจำวัน'!$B205,แพ็ค!O:O)+SUMIF(ธุรการ!$C:$C,'รับ-จ่าย ประจำวัน'!$B205,ธุรการ!O:O)+SUMIF(เส้นแต่งหน้าขนมปัง!$C:$C,'รับ-จ่าย ประจำวัน'!$B205,เส้นแต่งหน้าขนมปัง!O:O)+SUMIF('วางแผนBC,CJ'!$C:$C,'รับ-จ่าย ประจำวัน'!$B205,'วางแผนBC,CJ'!O:O)+SUMIF(RD!$C:$C,'รับ-จ่าย ประจำวัน'!$B205,RD!O:O)+SUMIF('FG,ออนไล,คัดแยก'!$C:$C,'รับ-จ่าย ประจำวัน'!$B205,'FG,ออนไล,คัดแยก'!O:O)</f>
        <v>0</v>
      </c>
      <c r="AW205" s="16">
        <f>SUMIF(เตรียมส่วนผสม!$C:$C,'รับ-จ่าย ประจำวัน'!$B205,เตรียมส่วนผสม!P:P)+SUMIF(กวนไส้!$C:$C,'รับ-จ่าย ประจำวัน'!$B205,กวนไส้!P:P)+SUMIF(ผลิต1!$C:$C,'รับ-จ่าย ประจำวัน'!$B205,ผลิต1!P:P)+SUMIF(ผลิต2!$C:$C,'รับ-จ่าย ประจำวัน'!$B205,ผลิต2!P:P)+SUMIF(เส้นแต่งหน้าขนมเค้ก!$C:$C,'รับ-จ่าย ประจำวัน'!$B205,เส้นแต่งหน้าขนมเค้ก!P:P)+SUMIF(แพ็ค!$C:$C,'รับ-จ่าย ประจำวัน'!$B205,แพ็ค!P:P)+SUMIF(ธุรการ!$C:$C,'รับ-จ่าย ประจำวัน'!$B205,ธุรการ!P:P)+SUMIF(เส้นแต่งหน้าขนมปัง!$C:$C,'รับ-จ่าย ประจำวัน'!$B205,เส้นแต่งหน้าขนมปัง!P:P)+SUMIF('วางแผนBC,CJ'!$C:$C,'รับ-จ่าย ประจำวัน'!$B205,'วางแผนBC,CJ'!P:P)+SUMIF(RD!$C:$C,'รับ-จ่าย ประจำวัน'!$B205,RD!P:P)+SUMIF('FG,ออนไล,คัดแยก'!$C:$C,'รับ-จ่าย ประจำวัน'!$B205,'FG,ออนไล,คัดแยก'!P:P)</f>
        <v>0</v>
      </c>
      <c r="AX205" s="16">
        <f>SUMIF(เตรียมส่วนผสม!$C:$C,'รับ-จ่าย ประจำวัน'!$B205,เตรียมส่วนผสม!Q:Q)+SUMIF(กวนไส้!$C:$C,'รับ-จ่าย ประจำวัน'!$B205,กวนไส้!Q:Q)+SUMIF(ผลิต1!$C:$C,'รับ-จ่าย ประจำวัน'!$B205,ผลิต1!Q:Q)+SUMIF(ผลิต2!$C:$C,'รับ-จ่าย ประจำวัน'!$B205,ผลิต2!Q:Q)+SUMIF(เส้นแต่งหน้าขนมเค้ก!$C:$C,'รับ-จ่าย ประจำวัน'!$B205,เส้นแต่งหน้าขนมเค้ก!Q:Q)+SUMIF(แพ็ค!$C:$C,'รับ-จ่าย ประจำวัน'!$B205,แพ็ค!Q:Q)+SUMIF(ธุรการ!$C:$C,'รับ-จ่าย ประจำวัน'!$B205,ธุรการ!Q:Q)+SUMIF(เส้นแต่งหน้าขนมปัง!$C:$C,'รับ-จ่าย ประจำวัน'!$B205,เส้นแต่งหน้าขนมปัง!Q:Q)+SUMIF('วางแผนBC,CJ'!$C:$C,'รับ-จ่าย ประจำวัน'!$B205,'วางแผนBC,CJ'!Q:Q)+SUMIF(RD!$C:$C,'รับ-จ่าย ประจำวัน'!$B205,RD!Q:Q)+SUMIF('FG,ออนไล,คัดแยก'!$C:$C,'รับ-จ่าย ประจำวัน'!$B205,'FG,ออนไล,คัดแยก'!Q:Q)</f>
        <v>0</v>
      </c>
      <c r="AY205" s="16">
        <f>SUMIF(เตรียมส่วนผสม!$C:$C,'รับ-จ่าย ประจำวัน'!$B205,เตรียมส่วนผสม!R:R)+SUMIF(กวนไส้!$C:$C,'รับ-จ่าย ประจำวัน'!$B205,กวนไส้!R:R)+SUMIF(ผลิต1!$C:$C,'รับ-จ่าย ประจำวัน'!$B205,ผลิต1!R:R)+SUMIF(ผลิต2!$C:$C,'รับ-จ่าย ประจำวัน'!$B205,ผลิต2!R:R)+SUMIF(เส้นแต่งหน้าขนมเค้ก!$C:$C,'รับ-จ่าย ประจำวัน'!$B205,เส้นแต่งหน้าขนมเค้ก!R:R)+SUMIF(แพ็ค!$C:$C,'รับ-จ่าย ประจำวัน'!$B205,แพ็ค!R:R)+SUMIF(ธุรการ!$C:$C,'รับ-จ่าย ประจำวัน'!$B205,ธุรการ!R:R)+SUMIF(เส้นแต่งหน้าขนมปัง!$C:$C,'รับ-จ่าย ประจำวัน'!$B205,เส้นแต่งหน้าขนมปัง!R:R)+SUMIF('วางแผนBC,CJ'!$C:$C,'รับ-จ่าย ประจำวัน'!$B205,'วางแผนBC,CJ'!R:R)+SUMIF(RD!$C:$C,'รับ-จ่าย ประจำวัน'!$B205,RD!R:R)+SUMIF('FG,ออนไล,คัดแยก'!$C:$C,'รับ-จ่าย ประจำวัน'!$B205,'FG,ออนไล,คัดแยก'!R:R)</f>
        <v>0</v>
      </c>
      <c r="AZ205" s="16">
        <f>SUMIF(เตรียมส่วนผสม!$C:$C,'รับ-จ่าย ประจำวัน'!$B205,เตรียมส่วนผสม!S:S)+SUMIF(กวนไส้!$C:$C,'รับ-จ่าย ประจำวัน'!$B205,กวนไส้!S:S)+SUMIF(ผลิต1!$C:$C,'รับ-จ่าย ประจำวัน'!$B205,ผลิต1!S:S)+SUMIF(ผลิต2!$C:$C,'รับ-จ่าย ประจำวัน'!$B205,ผลิต2!S:S)+SUMIF(เส้นแต่งหน้าขนมเค้ก!$C:$C,'รับ-จ่าย ประจำวัน'!$B205,เส้นแต่งหน้าขนมเค้ก!S:S)+SUMIF(แพ็ค!$C:$C,'รับ-จ่าย ประจำวัน'!$B205,แพ็ค!S:S)+SUMIF(ธุรการ!$C:$C,'รับ-จ่าย ประจำวัน'!$B205,ธุรการ!S:S)+SUMIF(เส้นแต่งหน้าขนมปัง!$C:$C,'รับ-จ่าย ประจำวัน'!$B205,เส้นแต่งหน้าขนมปัง!S:S)+SUMIF('วางแผนBC,CJ'!$C:$C,'รับ-จ่าย ประจำวัน'!$B205,'วางแผนBC,CJ'!S:S)+SUMIF(RD!$C:$C,'รับ-จ่าย ประจำวัน'!$B205,RD!S:S)+SUMIF('FG,ออนไล,คัดแยก'!$C:$C,'รับ-จ่าย ประจำวัน'!$B205,'FG,ออนไล,คัดแยก'!S:S)</f>
        <v>0</v>
      </c>
      <c r="BA205" s="16">
        <f>SUMIF(เตรียมส่วนผสม!$C:$C,'รับ-จ่าย ประจำวัน'!$B205,เตรียมส่วนผสม!T:T)+SUMIF(กวนไส้!$C:$C,'รับ-จ่าย ประจำวัน'!$B205,กวนไส้!T:T)+SUMIF(ผลิต1!$C:$C,'รับ-จ่าย ประจำวัน'!$B205,ผลิต1!T:T)+SUMIF(ผลิต2!$C:$C,'รับ-จ่าย ประจำวัน'!$B205,ผลิต2!T:T)+SUMIF(เส้นแต่งหน้าขนมเค้ก!$C:$C,'รับ-จ่าย ประจำวัน'!$B205,เส้นแต่งหน้าขนมเค้ก!T:T)+SUMIF(แพ็ค!$C:$C,'รับ-จ่าย ประจำวัน'!$B205,แพ็ค!T:T)+SUMIF(ธุรการ!$C:$C,'รับ-จ่าย ประจำวัน'!$B205,ธุรการ!T:T)+SUMIF(เส้นแต่งหน้าขนมปัง!$C:$C,'รับ-จ่าย ประจำวัน'!$B205,เส้นแต่งหน้าขนมปัง!T:T)+SUMIF('วางแผนBC,CJ'!$C:$C,'รับ-จ่าย ประจำวัน'!$B205,'วางแผนBC,CJ'!T:T)+SUMIF(RD!$C:$C,'รับ-จ่าย ประจำวัน'!$B205,RD!T:T)+SUMIF('FG,ออนไล,คัดแยก'!$C:$C,'รับ-จ่าย ประจำวัน'!$B205,'FG,ออนไล,คัดแยก'!T:T)</f>
        <v>0</v>
      </c>
      <c r="BB205" s="16">
        <f>SUMIF(เตรียมส่วนผสม!$C:$C,'รับ-จ่าย ประจำวัน'!$B205,เตรียมส่วนผสม!U:U)+SUMIF(กวนไส้!$C:$C,'รับ-จ่าย ประจำวัน'!$B205,กวนไส้!U:U)+SUMIF(ผลิต1!$C:$C,'รับ-จ่าย ประจำวัน'!$B205,ผลิต1!U:U)+SUMIF(ผลิต2!$C:$C,'รับ-จ่าย ประจำวัน'!$B205,ผลิต2!U:U)+SUMIF(เส้นแต่งหน้าขนมเค้ก!$C:$C,'รับ-จ่าย ประจำวัน'!$B205,เส้นแต่งหน้าขนมเค้ก!U:U)+SUMIF(แพ็ค!$C:$C,'รับ-จ่าย ประจำวัน'!$B205,แพ็ค!U:U)+SUMIF(ธุรการ!$C:$C,'รับ-จ่าย ประจำวัน'!$B205,ธุรการ!U:U)+SUMIF(เส้นแต่งหน้าขนมปัง!$C:$C,'รับ-จ่าย ประจำวัน'!$B205,เส้นแต่งหน้าขนมปัง!U:U)+SUMIF('วางแผนBC,CJ'!$C:$C,'รับ-จ่าย ประจำวัน'!$B205,'วางแผนBC,CJ'!U:U)+SUMIF(RD!$C:$C,'รับ-จ่าย ประจำวัน'!$B205,RD!U:U)+SUMIF('FG,ออนไล,คัดแยก'!$C:$C,'รับ-จ่าย ประจำวัน'!$B205,'FG,ออนไล,คัดแยก'!U:U)</f>
        <v>0</v>
      </c>
      <c r="BC205" s="16">
        <f>SUMIF(เตรียมส่วนผสม!$C:$C,'รับ-จ่าย ประจำวัน'!$B205,เตรียมส่วนผสม!V:V)+SUMIF(กวนไส้!$C:$C,'รับ-จ่าย ประจำวัน'!$B205,กวนไส้!V:V)+SUMIF(ผลิต1!$C:$C,'รับ-จ่าย ประจำวัน'!$B205,ผลิต1!V:V)+SUMIF(ผลิต2!$C:$C,'รับ-จ่าย ประจำวัน'!$B205,ผลิต2!V:V)+SUMIF(เส้นแต่งหน้าขนมเค้ก!$C:$C,'รับ-จ่าย ประจำวัน'!$B205,เส้นแต่งหน้าขนมเค้ก!V:V)+SUMIF(แพ็ค!$C:$C,'รับ-จ่าย ประจำวัน'!$B205,แพ็ค!V:V)+SUMIF(ธุรการ!$C:$C,'รับ-จ่าย ประจำวัน'!$B205,ธุรการ!V:V)+SUMIF(เส้นแต่งหน้าขนมปัง!$C:$C,'รับ-จ่าย ประจำวัน'!$B205,เส้นแต่งหน้าขนมปัง!V:V)+SUMIF('วางแผนBC,CJ'!$C:$C,'รับ-จ่าย ประจำวัน'!$B205,'วางแผนBC,CJ'!V:V)+SUMIF(RD!$C:$C,'รับ-จ่าย ประจำวัน'!$B205,RD!V:V)+SUMIF('FG,ออนไล,คัดแยก'!$C:$C,'รับ-จ่าย ประจำวัน'!$B205,'FG,ออนไล,คัดแยก'!V:V)</f>
        <v>0</v>
      </c>
      <c r="BD205" s="16">
        <f>SUMIF(เตรียมส่วนผสม!$C:$C,'รับ-จ่าย ประจำวัน'!$B205,เตรียมส่วนผสม!W:W)+SUMIF(กวนไส้!$C:$C,'รับ-จ่าย ประจำวัน'!$B205,กวนไส้!W:W)+SUMIF(ผลิต1!$C:$C,'รับ-จ่าย ประจำวัน'!$B205,ผลิต1!W:W)+SUMIF(ผลิต2!$C:$C,'รับ-จ่าย ประจำวัน'!$B205,ผลิต2!W:W)+SUMIF(เส้นแต่งหน้าขนมเค้ก!$C:$C,'รับ-จ่าย ประจำวัน'!$B205,เส้นแต่งหน้าขนมเค้ก!W:W)+SUMIF(แพ็ค!$C:$C,'รับ-จ่าย ประจำวัน'!$B205,แพ็ค!W:W)+SUMIF(ธุรการ!$C:$C,'รับ-จ่าย ประจำวัน'!$B205,ธุรการ!W:W)+SUMIF(เส้นแต่งหน้าขนมปัง!$C:$C,'รับ-จ่าย ประจำวัน'!$B205,เส้นแต่งหน้าขนมปัง!W:W)+SUMIF('วางแผนBC,CJ'!$C:$C,'รับ-จ่าย ประจำวัน'!$B205,'วางแผนBC,CJ'!W:W)+SUMIF(RD!$C:$C,'รับ-จ่าย ประจำวัน'!$B205,RD!W:W)+SUMIF('FG,ออนไล,คัดแยก'!$C:$C,'รับ-จ่าย ประจำวัน'!$B205,'FG,ออนไล,คัดแยก'!W:W)</f>
        <v>0</v>
      </c>
      <c r="BE205" s="16">
        <f>SUMIF(เตรียมส่วนผสม!$C:$C,'รับ-จ่าย ประจำวัน'!$B205,เตรียมส่วนผสม!X:X)+SUMIF(กวนไส้!$C:$C,'รับ-จ่าย ประจำวัน'!$B205,กวนไส้!X:X)+SUMIF(ผลิต1!$C:$C,'รับ-จ่าย ประจำวัน'!$B205,ผลิต1!X:X)+SUMIF(ผลิต2!$C:$C,'รับ-จ่าย ประจำวัน'!$B205,ผลิต2!X:X)+SUMIF(เส้นแต่งหน้าขนมเค้ก!$C:$C,'รับ-จ่าย ประจำวัน'!$B205,เส้นแต่งหน้าขนมเค้ก!X:X)+SUMIF(แพ็ค!$C:$C,'รับ-จ่าย ประจำวัน'!$B205,แพ็ค!X:X)+SUMIF(ธุรการ!$C:$C,'รับ-จ่าย ประจำวัน'!$B205,ธุรการ!X:X)+SUMIF(เส้นแต่งหน้าขนมปัง!$C:$C,'รับ-จ่าย ประจำวัน'!$B205,เส้นแต่งหน้าขนมปัง!X:X)+SUMIF('วางแผนBC,CJ'!$C:$C,'รับ-จ่าย ประจำวัน'!$B205,'วางแผนBC,CJ'!X:X)+SUMIF(RD!$C:$C,'รับ-จ่าย ประจำวัน'!$B205,RD!X:X)+SUMIF('FG,ออนไล,คัดแยก'!$C:$C,'รับ-จ่าย ประจำวัน'!$B205,'FG,ออนไล,คัดแยก'!X:X)</f>
        <v>0</v>
      </c>
      <c r="BF205" s="16">
        <f>SUMIF(เตรียมส่วนผสม!$C:$C,'รับ-จ่าย ประจำวัน'!$B205,เตรียมส่วนผสม!Y:Y)+SUMIF(กวนไส้!$C:$C,'รับ-จ่าย ประจำวัน'!$B205,กวนไส้!Y:Y)+SUMIF(ผลิต1!$C:$C,'รับ-จ่าย ประจำวัน'!$B205,ผลิต1!Y:Y)+SUMIF(ผลิต2!$C:$C,'รับ-จ่าย ประจำวัน'!$B205,ผลิต2!Y:Y)+SUMIF(เส้นแต่งหน้าขนมเค้ก!$C:$C,'รับ-จ่าย ประจำวัน'!$B205,เส้นแต่งหน้าขนมเค้ก!Y:Y)+SUMIF(แพ็ค!$C:$C,'รับ-จ่าย ประจำวัน'!$B205,แพ็ค!Y:Y)+SUMIF(ธุรการ!$C:$C,'รับ-จ่าย ประจำวัน'!$B205,ธุรการ!Y:Y)+SUMIF(เส้นแต่งหน้าขนมปัง!$C:$C,'รับ-จ่าย ประจำวัน'!$B205,เส้นแต่งหน้าขนมปัง!Y:Y)+SUMIF('วางแผนBC,CJ'!$C:$C,'รับ-จ่าย ประจำวัน'!$B205,'วางแผนBC,CJ'!Y:Y)+SUMIF(RD!$C:$C,'รับ-จ่าย ประจำวัน'!$B205,RD!Y:Y)+SUMIF('FG,ออนไล,คัดแยก'!$C:$C,'รับ-จ่าย ประจำวัน'!$B205,'FG,ออนไล,คัดแยก'!Y:Y)</f>
        <v>0</v>
      </c>
      <c r="BG205" s="16">
        <f>SUMIF(เตรียมส่วนผสม!$C:$C,'รับ-จ่าย ประจำวัน'!$B205,เตรียมส่วนผสม!Z:Z)+SUMIF(กวนไส้!$C:$C,'รับ-จ่าย ประจำวัน'!$B205,กวนไส้!Z:Z)+SUMIF(ผลิต1!$C:$C,'รับ-จ่าย ประจำวัน'!$B205,ผลิต1!Z:Z)+SUMIF(ผลิต2!$C:$C,'รับ-จ่าย ประจำวัน'!$B205,ผลิต2!Z:Z)+SUMIF(เส้นแต่งหน้าขนมเค้ก!$C:$C,'รับ-จ่าย ประจำวัน'!$B205,เส้นแต่งหน้าขนมเค้ก!Z:Z)+SUMIF(แพ็ค!$C:$C,'รับ-จ่าย ประจำวัน'!$B205,แพ็ค!Z:Z)+SUMIF(ธุรการ!$C:$C,'รับ-จ่าย ประจำวัน'!$B205,ธุรการ!Z:Z)+SUMIF(เส้นแต่งหน้าขนมปัง!$C:$C,'รับ-จ่าย ประจำวัน'!$B205,เส้นแต่งหน้าขนมปัง!Z:Z)+SUMIF('วางแผนBC,CJ'!$C:$C,'รับ-จ่าย ประจำวัน'!$B205,'วางแผนBC,CJ'!Z:Z)+SUMIF(RD!$C:$C,'รับ-จ่าย ประจำวัน'!$B205,RD!Z:Z)+SUMIF('FG,ออนไล,คัดแยก'!$C:$C,'รับ-จ่าย ประจำวัน'!$B205,'FG,ออนไล,คัดแยก'!Z:Z)</f>
        <v>0</v>
      </c>
      <c r="BH205" s="16">
        <f>SUMIF(เตรียมส่วนผสม!$C:$C,'รับ-จ่าย ประจำวัน'!$B205,เตรียมส่วนผสม!AA:AA)+SUMIF(กวนไส้!$C:$C,'รับ-จ่าย ประจำวัน'!$B205,กวนไส้!AA:AA)+SUMIF(ผลิต1!$C:$C,'รับ-จ่าย ประจำวัน'!$B205,ผลิต1!AA:AA)+SUMIF(ผลิต2!$C:$C,'รับ-จ่าย ประจำวัน'!$B205,ผลิต2!AA:AA)+SUMIF(เส้นแต่งหน้าขนมเค้ก!$C:$C,'รับ-จ่าย ประจำวัน'!$B205,เส้นแต่งหน้าขนมเค้ก!AA:AA)+SUMIF(แพ็ค!$C:$C,'รับ-จ่าย ประจำวัน'!$B205,แพ็ค!AA:AA)+SUMIF(ธุรการ!$C:$C,'รับ-จ่าย ประจำวัน'!$B205,ธุรการ!AA:AA)+SUMIF(เส้นแต่งหน้าขนมปัง!$C:$C,'รับ-จ่าย ประจำวัน'!$B205,เส้นแต่งหน้าขนมปัง!AA:AA)+SUMIF('วางแผนBC,CJ'!$C:$C,'รับ-จ่าย ประจำวัน'!$B205,'วางแผนBC,CJ'!AA:AA)+SUMIF(RD!$C:$C,'รับ-จ่าย ประจำวัน'!$B205,RD!AA:AA)+SUMIF('FG,ออนไล,คัดแยก'!$C:$C,'รับ-จ่าย ประจำวัน'!$B205,'FG,ออนไล,คัดแยก'!AA:AA)</f>
        <v>0</v>
      </c>
      <c r="BI205" s="16">
        <f>SUMIF(เตรียมส่วนผสม!$C:$C,'รับ-จ่าย ประจำวัน'!$B205,เตรียมส่วนผสม!AB:AB)+SUMIF(กวนไส้!$C:$C,'รับ-จ่าย ประจำวัน'!$B205,กวนไส้!AB:AB)+SUMIF(ผลิต1!$C:$C,'รับ-จ่าย ประจำวัน'!$B205,ผลิต1!AB:AB)+SUMIF(ผลิต2!$C:$C,'รับ-จ่าย ประจำวัน'!$B205,ผลิต2!AB:AB)+SUMIF(เส้นแต่งหน้าขนมเค้ก!$C:$C,'รับ-จ่าย ประจำวัน'!$B205,เส้นแต่งหน้าขนมเค้ก!AB:AB)+SUMIF(แพ็ค!$C:$C,'รับ-จ่าย ประจำวัน'!$B205,แพ็ค!AB:AB)+SUMIF(ธุรการ!$C:$C,'รับ-จ่าย ประจำวัน'!$B205,ธุรการ!AB:AB)+SUMIF(เส้นแต่งหน้าขนมปัง!$C:$C,'รับ-จ่าย ประจำวัน'!$B205,เส้นแต่งหน้าขนมปัง!AB:AB)+SUMIF('วางแผนBC,CJ'!$C:$C,'รับ-จ่าย ประจำวัน'!$B205,'วางแผนBC,CJ'!AB:AB)+SUMIF(RD!$C:$C,'รับ-จ่าย ประจำวัน'!$B205,RD!AB:AB)+SUMIF('FG,ออนไล,คัดแยก'!$C:$C,'รับ-จ่าย ประจำวัน'!$B205,'FG,ออนไล,คัดแยก'!AB:AB)</f>
        <v>0</v>
      </c>
      <c r="BJ205" s="16">
        <f>SUMIF(เตรียมส่วนผสม!$C:$C,'รับ-จ่าย ประจำวัน'!$B205,เตรียมส่วนผสม!AC:AC)+SUMIF(กวนไส้!$C:$C,'รับ-จ่าย ประจำวัน'!$B205,กวนไส้!AC:AC)+SUMIF(ผลิต1!$C:$C,'รับ-จ่าย ประจำวัน'!$B205,ผลิต1!AC:AC)+SUMIF(ผลิต2!$C:$C,'รับ-จ่าย ประจำวัน'!$B205,ผลิต2!AC:AC)+SUMIF(เส้นแต่งหน้าขนมเค้ก!$C:$C,'รับ-จ่าย ประจำวัน'!$B205,เส้นแต่งหน้าขนมเค้ก!AC:AC)+SUMIF(แพ็ค!$C:$C,'รับ-จ่าย ประจำวัน'!$B205,แพ็ค!AC:AC)+SUMIF(ธุรการ!$C:$C,'รับ-จ่าย ประจำวัน'!$B205,ธุรการ!AC:AC)+SUMIF(เส้นแต่งหน้าขนมปัง!$C:$C,'รับ-จ่าย ประจำวัน'!$B205,เส้นแต่งหน้าขนมปัง!AC:AC)+SUMIF('วางแผนBC,CJ'!$C:$C,'รับ-จ่าย ประจำวัน'!$B205,'วางแผนBC,CJ'!AC:AC)+SUMIF(RD!$C:$C,'รับ-จ่าย ประจำวัน'!$B205,RD!AC:AC)+SUMIF('FG,ออนไล,คัดแยก'!$C:$C,'รับ-จ่าย ประจำวัน'!$B205,'FG,ออนไล,คัดแยก'!AC:AC)</f>
        <v>0</v>
      </c>
      <c r="BK205" s="16">
        <f>SUMIF(เตรียมส่วนผสม!$C:$C,'รับ-จ่าย ประจำวัน'!$B205,เตรียมส่วนผสม!AD:AD)+SUMIF(กวนไส้!$C:$C,'รับ-จ่าย ประจำวัน'!$B205,กวนไส้!AD:AD)+SUMIF(ผลิต1!$C:$C,'รับ-จ่าย ประจำวัน'!$B205,ผลิต1!AD:AD)+SUMIF(ผลิต2!$C:$C,'รับ-จ่าย ประจำวัน'!$B205,ผลิต2!AD:AD)+SUMIF(เส้นแต่งหน้าขนมเค้ก!$C:$C,'รับ-จ่าย ประจำวัน'!$B205,เส้นแต่งหน้าขนมเค้ก!AD:AD)+SUMIF(แพ็ค!$C:$C,'รับ-จ่าย ประจำวัน'!$B205,แพ็ค!AD:AD)+SUMIF(ธุรการ!$C:$C,'รับ-จ่าย ประจำวัน'!$B205,ธุรการ!AD:AD)+SUMIF(เส้นแต่งหน้าขนมปัง!$C:$C,'รับ-จ่าย ประจำวัน'!$B205,เส้นแต่งหน้าขนมปัง!AD:AD)+SUMIF('วางแผนBC,CJ'!$C:$C,'รับ-จ่าย ประจำวัน'!$B205,'วางแผนBC,CJ'!AD:AD)+SUMIF(RD!$C:$C,'รับ-จ่าย ประจำวัน'!$B205,RD!AD:AD)+SUMIF('FG,ออนไล,คัดแยก'!$C:$C,'รับ-จ่าย ประจำวัน'!$B205,'FG,ออนไล,คัดแยก'!AD:AD)</f>
        <v>0</v>
      </c>
      <c r="BL205" s="16">
        <f>SUMIF(เตรียมส่วนผสม!$C:$C,'รับ-จ่าย ประจำวัน'!$B205,เตรียมส่วนผสม!AE:AE)+SUMIF(กวนไส้!$C:$C,'รับ-จ่าย ประจำวัน'!$B205,กวนไส้!AE:AE)+SUMIF(ผลิต1!$C:$C,'รับ-จ่าย ประจำวัน'!$B205,ผลิต1!AE:AE)+SUMIF(ผลิต2!$C:$C,'รับ-จ่าย ประจำวัน'!$B205,ผลิต2!AE:AE)+SUMIF(เส้นแต่งหน้าขนมเค้ก!$C:$C,'รับ-จ่าย ประจำวัน'!$B205,เส้นแต่งหน้าขนมเค้ก!AE:AE)+SUMIF(แพ็ค!$C:$C,'รับ-จ่าย ประจำวัน'!$B205,แพ็ค!AE:AE)+SUMIF(ธุรการ!$C:$C,'รับ-จ่าย ประจำวัน'!$B205,ธุรการ!AE:AE)+SUMIF(เส้นแต่งหน้าขนมปัง!$C:$C,'รับ-จ่าย ประจำวัน'!$B205,เส้นแต่งหน้าขนมปัง!AE:AE)+SUMIF('วางแผนBC,CJ'!$C:$C,'รับ-จ่าย ประจำวัน'!$B205,'วางแผนBC,CJ'!AE:AE)+SUMIF(RD!$C:$C,'รับ-จ่าย ประจำวัน'!$B205,RD!AE:AE)+SUMIF('FG,ออนไล,คัดแยก'!$C:$C,'รับ-จ่าย ประจำวัน'!$B205,'FG,ออนไล,คัดแยก'!AE:AE)</f>
        <v>18920</v>
      </c>
      <c r="BM205" s="16">
        <f>SUMIF(เตรียมส่วนผสม!$C:$C,'รับ-จ่าย ประจำวัน'!$B205,เตรียมส่วนผสม!AF:AF)+SUMIF(กวนไส้!$C:$C,'รับ-จ่าย ประจำวัน'!$B205,กวนไส้!AF:AF)+SUMIF(ผลิต1!$C:$C,'รับ-จ่าย ประจำวัน'!$B205,ผลิต1!AF:AF)+SUMIF(ผลิต2!$C:$C,'รับ-จ่าย ประจำวัน'!$B205,ผลิต2!AF:AF)+SUMIF(เส้นแต่งหน้าขนมเค้ก!$C:$C,'รับ-จ่าย ประจำวัน'!$B205,เส้นแต่งหน้าขนมเค้ก!AF:AF)+SUMIF(แพ็ค!$C:$C,'รับ-จ่าย ประจำวัน'!$B205,แพ็ค!AF:AF)+SUMIF(ธุรการ!$C:$C,'รับ-จ่าย ประจำวัน'!$B205,ธุรการ!AF:AF)+SUMIF(เส้นแต่งหน้าขนมปัง!$C:$C,'รับ-จ่าย ประจำวัน'!$B205,เส้นแต่งหน้าขนมปัง!AF:AF)+SUMIF('วางแผนBC,CJ'!$C:$C,'รับ-จ่าย ประจำวัน'!$B205,'วางแผนBC,CJ'!AF:AF)+SUMIF(RD!$C:$C,'รับ-จ่าย ประจำวัน'!$B205,RD!AF:AF)+SUMIF('FG,ออนไล,คัดแยก'!$C:$C,'รับ-จ่าย ประจำวัน'!$B205,'FG,ออนไล,คัดแยก'!AF:AF)</f>
        <v>0</v>
      </c>
      <c r="BN205" s="16">
        <f>SUMIF(เตรียมส่วนผสม!$C:$C,'รับ-จ่าย ประจำวัน'!$B205,เตรียมส่วนผสม!AG:AG)+SUMIF(กวนไส้!$C:$C,'รับ-จ่าย ประจำวัน'!$B205,กวนไส้!AG:AG)+SUMIF(ผลิต1!$C:$C,'รับ-จ่าย ประจำวัน'!$B205,ผลิต1!AG:AG)+SUMIF(ผลิต2!$C:$C,'รับ-จ่าย ประจำวัน'!$B205,ผลิต2!AG:AG)+SUMIF(เส้นแต่งหน้าขนมเค้ก!$C:$C,'รับ-จ่าย ประจำวัน'!$B205,เส้นแต่งหน้าขนมเค้ก!AG:AG)+SUMIF(แพ็ค!$C:$C,'รับ-จ่าย ประจำวัน'!$B205,แพ็ค!AG:AG)+SUMIF(ธุรการ!$C:$C,'รับ-จ่าย ประจำวัน'!$B205,ธุรการ!AG:AG)+SUMIF(เส้นแต่งหน้าขนมปัง!$C:$C,'รับ-จ่าย ประจำวัน'!$B205,เส้นแต่งหน้าขนมปัง!AG:AG)+SUMIF('วางแผนBC,CJ'!$C:$C,'รับ-จ่าย ประจำวัน'!$B205,'วางแผนBC,CJ'!AG:AG)+SUMIF(RD!$C:$C,'รับ-จ่าย ประจำวัน'!$B205,RD!AG:AG)+SUMIF('FG,ออนไล,คัดแยก'!$C:$C,'รับ-จ่าย ประจำวัน'!$B205,'FG,ออนไล,คัดแยก'!AG:AG)</f>
        <v>0</v>
      </c>
      <c r="BO205" s="16">
        <f>SUMIF(เตรียมส่วนผสม!$C:$C,'รับ-จ่าย ประจำวัน'!$B205,เตรียมส่วนผสม!AH:AH)+SUMIF(กวนไส้!$C:$C,'รับ-จ่าย ประจำวัน'!$B205,กวนไส้!AH:AH)+SUMIF(ผลิต1!$C:$C,'รับ-จ่าย ประจำวัน'!$B205,ผลิต1!AH:AH)+SUMIF(ผลิต2!$C:$C,'รับ-จ่าย ประจำวัน'!$B205,ผลิต2!AH:AH)+SUMIF(เส้นแต่งหน้าขนมเค้ก!$C:$C,'รับ-จ่าย ประจำวัน'!$B205,เส้นแต่งหน้าขนมเค้ก!AH:AH)+SUMIF(แพ็ค!$C:$C,'รับ-จ่าย ประจำวัน'!$B205,แพ็ค!AH:AH)+SUMIF(ธุรการ!$C:$C,'รับ-จ่าย ประจำวัน'!$B205,ธุรการ!AH:AH)+SUMIF(เส้นแต่งหน้าขนมปัง!$C:$C,'รับ-จ่าย ประจำวัน'!$B205,เส้นแต่งหน้าขนมปัง!AH:AH)+SUMIF('วางแผนBC,CJ'!$C:$C,'รับ-จ่าย ประจำวัน'!$B205,'วางแผนBC,CJ'!AH:AH)+SUMIF(RD!$C:$C,'รับ-จ่าย ประจำวัน'!$B205,RD!AH:AH)+SUMIF('FG,ออนไล,คัดแยก'!$C:$C,'รับ-จ่าย ประจำวัน'!$B205,'FG,ออนไล,คัดแยก'!AH:AH)</f>
        <v>0</v>
      </c>
      <c r="BP205" s="16">
        <f>SUMIF(เตรียมส่วนผสม!$C:$C,'รับ-จ่าย ประจำวัน'!$B205,เตรียมส่วนผสม!AI:AI)+SUMIF(กวนไส้!$C:$C,'รับ-จ่าย ประจำวัน'!$B205,กวนไส้!AI:AI)+SUMIF(ผลิต1!$C:$C,'รับ-จ่าย ประจำวัน'!$B205,ผลิต1!AI:AI)+SUMIF(ผลิต2!$C:$C,'รับ-จ่าย ประจำวัน'!$B205,ผลิต2!AI:AI)+SUMIF(เส้นแต่งหน้าขนมเค้ก!$C:$C,'รับ-จ่าย ประจำวัน'!$B205,เส้นแต่งหน้าขนมเค้ก!AI:AI)+SUMIF(แพ็ค!$C:$C,'รับ-จ่าย ประจำวัน'!$B205,แพ็ค!AI:AI)+SUMIF(ธุรการ!$C:$C,'รับ-จ่าย ประจำวัน'!$B205,ธุรการ!AI:AI)+SUMIF(เส้นแต่งหน้าขนมปัง!$C:$C,'รับ-จ่าย ประจำวัน'!$B205,เส้นแต่งหน้าขนมปัง!AI:AI)+SUMIF('วางแผนBC,CJ'!$C:$C,'รับ-จ่าย ประจำวัน'!$B205,'วางแผนBC,CJ'!AI:AI)+SUMIF(RD!$C:$C,'รับ-จ่าย ประจำวัน'!$B205,RD!AI:AI)+SUMIF('FG,ออนไล,คัดแยก'!$C:$C,'รับ-จ่าย ประจำวัน'!$B205,'FG,ออนไล,คัดแยก'!AI:AI)</f>
        <v>0</v>
      </c>
      <c r="BQ205" s="16">
        <f>SUMIF(เตรียมส่วนผสม!$C:$C,'รับ-จ่าย ประจำวัน'!$B205,เตรียมส่วนผสม!AJ:AJ)+SUMIF(กวนไส้!$C:$C,'รับ-จ่าย ประจำวัน'!$B205,กวนไส้!AJ:AJ)+SUMIF(ผลิต1!$C:$C,'รับ-จ่าย ประจำวัน'!$B205,ผลิต1!AJ:AJ)+SUMIF(ผลิต2!$C:$C,'รับ-จ่าย ประจำวัน'!$B205,ผลิต2!AJ:AJ)+SUMIF(เส้นแต่งหน้าขนมเค้ก!$C:$C,'รับ-จ่าย ประจำวัน'!$B205,เส้นแต่งหน้าขนมเค้ก!AJ:AJ)+SUMIF(แพ็ค!$C:$C,'รับ-จ่าย ประจำวัน'!$B205,แพ็ค!AJ:AJ)+SUMIF(ธุรการ!$C:$C,'รับ-จ่าย ประจำวัน'!$B205,ธุรการ!AJ:AJ)+SUMIF(เส้นแต่งหน้าขนมปัง!$C:$C,'รับ-จ่าย ประจำวัน'!$B205,เส้นแต่งหน้าขนมปัง!AJ:AJ)+SUMIF('วางแผนBC,CJ'!$C:$C,'รับ-จ่าย ประจำวัน'!$B205,'วางแผนBC,CJ'!AJ:AJ)+SUMIF(RD!$C:$C,'รับ-จ่าย ประจำวัน'!$B205,RD!AJ:AJ)+SUMIF('FG,ออนไล,คัดแยก'!$C:$C,'รับ-จ่าย ประจำวัน'!$B205,'FG,ออนไล,คัดแยก'!AJ:AJ)</f>
        <v>0</v>
      </c>
      <c r="BR205" s="16">
        <f>SUMIF(เตรียมส่วนผสม!$C:$C,'รับ-จ่าย ประจำวัน'!$B205,เตรียมส่วนผสม!AK:AK)+SUMIF(กวนไส้!$C:$C,'รับ-จ่าย ประจำวัน'!$B205,กวนไส้!AK:AK)+SUMIF(ผลิต1!$C:$C,'รับ-จ่าย ประจำวัน'!$B205,ผลิต1!AK:AK)+SUMIF(ผลิต2!$C:$C,'รับ-จ่าย ประจำวัน'!$B205,ผลิต2!AK:AK)+SUMIF(เส้นแต่งหน้าขนมเค้ก!$C:$C,'รับ-จ่าย ประจำวัน'!$B205,เส้นแต่งหน้าขนมเค้ก!AK:AK)+SUMIF(แพ็ค!$C:$C,'รับ-จ่าย ประจำวัน'!$B205,แพ็ค!AK:AK)+SUMIF(ธุรการ!$C:$C,'รับ-จ่าย ประจำวัน'!$B205,ธุรการ!AK:AK)+SUMIF(เส้นแต่งหน้าขนมปัง!$C:$C,'รับ-จ่าย ประจำวัน'!$B205,เส้นแต่งหน้าขนมปัง!AK:AK)+SUMIF('วางแผนBC,CJ'!$C:$C,'รับ-จ่าย ประจำวัน'!$B205,'วางแผนBC,CJ'!AK:AK)+SUMIF(RD!$C:$C,'รับ-จ่าย ประจำวัน'!$B205,RD!AK:AK)+SUMIF('FG,ออนไล,คัดแยก'!$C:$C,'รับ-จ่าย ประจำวัน'!$B205,'FG,ออนไล,คัดแยก'!AK:AK)</f>
        <v>0</v>
      </c>
      <c r="BS205" s="16">
        <f>SUMIF(เตรียมส่วนผสม!$C:$C,'รับ-จ่าย ประจำวัน'!$B205,เตรียมส่วนผสม!AL:AL)+SUMIF(กวนไส้!$C:$C,'รับ-จ่าย ประจำวัน'!$B205,กวนไส้!AL:AL)+SUMIF(ผลิต1!$C:$C,'รับ-จ่าย ประจำวัน'!$B205,ผลิต1!AL:AL)+SUMIF(ผลิต2!$C:$C,'รับ-จ่าย ประจำวัน'!$B205,ผลิต2!AL:AL)+SUMIF(เส้นแต่งหน้าขนมเค้ก!$C:$C,'รับ-จ่าย ประจำวัน'!$B205,เส้นแต่งหน้าขนมเค้ก!AL:AL)+SUMIF(แพ็ค!$C:$C,'รับ-จ่าย ประจำวัน'!$B205,แพ็ค!AL:AL)+SUMIF(ธุรการ!$C:$C,'รับ-จ่าย ประจำวัน'!$B205,ธุรการ!AL:AL)+SUMIF(เส้นแต่งหน้าขนมปัง!$C:$C,'รับ-จ่าย ประจำวัน'!$B205,เส้นแต่งหน้าขนมปัง!AL:AL)+SUMIF('วางแผนBC,CJ'!$C:$C,'รับ-จ่าย ประจำวัน'!$B205,'วางแผนBC,CJ'!AL:AL)+SUMIF(RD!$C:$C,'รับ-จ่าย ประจำวัน'!$B205,RD!AL:AL)+SUMIF('FG,ออนไล,คัดแยก'!$C:$C,'รับ-จ่าย ประจำวัน'!$B205,'FG,ออนไล,คัดแยก'!AL:AL)</f>
        <v>0</v>
      </c>
      <c r="BT205" s="18">
        <f t="shared" si="50"/>
        <v>18920</v>
      </c>
      <c r="BU205" s="116"/>
      <c r="BV205" s="146">
        <f t="shared" si="51"/>
        <v>194410</v>
      </c>
      <c r="BW205" s="183">
        <v>30</v>
      </c>
      <c r="BX205" s="172">
        <f t="shared" si="56"/>
        <v>630.66666666666663</v>
      </c>
      <c r="BY205" s="188">
        <f t="shared" si="53"/>
        <v>308.26109936575057</v>
      </c>
      <c r="BZ205" s="180">
        <f t="shared" ca="1" si="52"/>
        <v>46511.261099365751</v>
      </c>
      <c r="CA205" s="93"/>
      <c r="CB205" s="93"/>
      <c r="CC205" s="93"/>
      <c r="CD205" s="93"/>
      <c r="CE205" s="93"/>
      <c r="CF205" s="93"/>
      <c r="CG205" s="93"/>
      <c r="CH205" s="93"/>
      <c r="CI205" s="93"/>
      <c r="CJ205" s="94"/>
      <c r="CK205" s="9">
        <f t="shared" si="54"/>
        <v>194410</v>
      </c>
    </row>
    <row r="206" spans="1:89" x14ac:dyDescent="0.5">
      <c r="A206" s="149" t="s">
        <v>735</v>
      </c>
      <c r="B206" s="34">
        <v>1023101017</v>
      </c>
      <c r="C206" s="10" t="s">
        <v>736</v>
      </c>
      <c r="D206" s="135" t="s">
        <v>91</v>
      </c>
      <c r="E206" s="11">
        <v>0</v>
      </c>
      <c r="F206" s="75"/>
      <c r="G206" s="11" t="s">
        <v>62</v>
      </c>
      <c r="H206" s="12">
        <v>21932</v>
      </c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3"/>
      <c r="AF206" s="13"/>
      <c r="AG206" s="13"/>
      <c r="AH206" s="13"/>
      <c r="AI206" s="14"/>
      <c r="AJ206" s="14"/>
      <c r="AK206" s="14"/>
      <c r="AL206" s="14"/>
      <c r="AM206" s="14"/>
      <c r="AN206" s="15">
        <f t="shared" si="49"/>
        <v>0</v>
      </c>
      <c r="AO206" s="16">
        <f>SUMIF(เตรียมส่วนผสม!$C:$C,'รับ-จ่าย ประจำวัน'!$B206,เตรียมส่วนผสม!H:H)+SUMIF(กวนไส้!$C:$C,'รับ-จ่าย ประจำวัน'!$B206,กวนไส้!H:H)+SUMIF(ผลิต1!$C:$C,'รับ-จ่าย ประจำวัน'!$B206,ผลิต1!H:H)+SUMIF(ผลิต2!$C:$C,'รับ-จ่าย ประจำวัน'!$B206,ผลิต2!H:H)+SUMIF(เส้นแต่งหน้าขนมเค้ก!$C:$C,'รับ-จ่าย ประจำวัน'!$B206,เส้นแต่งหน้าขนมเค้ก!H:H)+SUMIF(แพ็ค!$C:$C,'รับ-จ่าย ประจำวัน'!$B206,แพ็ค!H:H)+SUMIF(ธุรการ!$C:$C,'รับ-จ่าย ประจำวัน'!$B206,ธุรการ!H:H)+SUMIF(เส้นแต่งหน้าขนมปัง!$C:$C,'รับ-จ่าย ประจำวัน'!$B206,เส้นแต่งหน้าขนมปัง!H:H)+SUMIF('วางแผนBC,CJ'!$C:$C,'รับ-จ่าย ประจำวัน'!$B206,'วางแผนBC,CJ'!H:H)+SUMIF(RD!$C:$C,'รับ-จ่าย ประจำวัน'!$B206,RD!H:H)+SUMIF('FG,ออนไล,คัดแยก'!$C:$C,'รับ-จ่าย ประจำวัน'!$B206,'FG,ออนไล,คัดแยก'!H:H)</f>
        <v>0</v>
      </c>
      <c r="AP206" s="16">
        <f>SUMIF(เตรียมส่วนผสม!$C:$C,'รับ-จ่าย ประจำวัน'!$B206,เตรียมส่วนผสม!I:I)+SUMIF(กวนไส้!$C:$C,'รับ-จ่าย ประจำวัน'!$B206,กวนไส้!I:I)+SUMIF(ผลิต1!$C:$C,'รับ-จ่าย ประจำวัน'!$B206,ผลิต1!I:I)+SUMIF(ผลิต2!$C:$C,'รับ-จ่าย ประจำวัน'!$B206,ผลิต2!I:I)+SUMIF(เส้นแต่งหน้าขนมเค้ก!$C:$C,'รับ-จ่าย ประจำวัน'!$B206,เส้นแต่งหน้าขนมเค้ก!I:I)+SUMIF(แพ็ค!$C:$C,'รับ-จ่าย ประจำวัน'!$B206,แพ็ค!I:I)+SUMIF(ธุรการ!$C:$C,'รับ-จ่าย ประจำวัน'!$B206,ธุรการ!I:I)+SUMIF(เส้นแต่งหน้าขนมปัง!$C:$C,'รับ-จ่าย ประจำวัน'!$B206,เส้นแต่งหน้าขนมปัง!I:I)+SUMIF('วางแผนBC,CJ'!$C:$C,'รับ-จ่าย ประจำวัน'!$B206,'วางแผนBC,CJ'!I:I)+SUMIF(RD!$C:$C,'รับ-จ่าย ประจำวัน'!$B206,RD!I:I)+SUMIF('FG,ออนไล,คัดแยก'!$C:$C,'รับ-จ่าย ประจำวัน'!$B206,'FG,ออนไล,คัดแยก'!I:I)</f>
        <v>0</v>
      </c>
      <c r="AQ206" s="16">
        <f>SUMIF(เตรียมส่วนผสม!$C:$C,'รับ-จ่าย ประจำวัน'!$B206,เตรียมส่วนผสม!J:J)+SUMIF(กวนไส้!$C:$C,'รับ-จ่าย ประจำวัน'!$B206,กวนไส้!J:J)+SUMIF(ผลิต1!$C:$C,'รับ-จ่าย ประจำวัน'!$B206,ผลิต1!J:J)+SUMIF(ผลิต2!$C:$C,'รับ-จ่าย ประจำวัน'!$B206,ผลิต2!J:J)+SUMIF(เส้นแต่งหน้าขนมเค้ก!$C:$C,'รับ-จ่าย ประจำวัน'!$B206,เส้นแต่งหน้าขนมเค้ก!J:J)+SUMIF(แพ็ค!$C:$C,'รับ-จ่าย ประจำวัน'!$B206,แพ็ค!J:J)+SUMIF(ธุรการ!$C:$C,'รับ-จ่าย ประจำวัน'!$B206,ธุรการ!J:J)+SUMIF(เส้นแต่งหน้าขนมปัง!$C:$C,'รับ-จ่าย ประจำวัน'!$B206,เส้นแต่งหน้าขนมปัง!J:J)+SUMIF('วางแผนBC,CJ'!$C:$C,'รับ-จ่าย ประจำวัน'!$B206,'วางแผนBC,CJ'!J:J)+SUMIF(RD!$C:$C,'รับ-จ่าย ประจำวัน'!$B206,RD!J:J)+SUMIF('FG,ออนไล,คัดแยก'!$C:$C,'รับ-จ่าย ประจำวัน'!$B206,'FG,ออนไล,คัดแยก'!J:J)</f>
        <v>0</v>
      </c>
      <c r="AR206" s="16">
        <f>SUMIF(เตรียมส่วนผสม!$C:$C,'รับ-จ่าย ประจำวัน'!$B206,เตรียมส่วนผสม!K:K)+SUMIF(กวนไส้!$C:$C,'รับ-จ่าย ประจำวัน'!$B206,กวนไส้!K:K)+SUMIF(ผลิต1!$C:$C,'รับ-จ่าย ประจำวัน'!$B206,ผลิต1!K:K)+SUMIF(ผลิต2!$C:$C,'รับ-จ่าย ประจำวัน'!$B206,ผลิต2!K:K)+SUMIF(เส้นแต่งหน้าขนมเค้ก!$C:$C,'รับ-จ่าย ประจำวัน'!$B206,เส้นแต่งหน้าขนมเค้ก!K:K)+SUMIF(แพ็ค!$C:$C,'รับ-จ่าย ประจำวัน'!$B206,แพ็ค!K:K)+SUMIF(ธุรการ!$C:$C,'รับ-จ่าย ประจำวัน'!$B206,ธุรการ!K:K)+SUMIF(เส้นแต่งหน้าขนมปัง!$C:$C,'รับ-จ่าย ประจำวัน'!$B206,เส้นแต่งหน้าขนมปัง!K:K)+SUMIF('วางแผนBC,CJ'!$C:$C,'รับ-จ่าย ประจำวัน'!$B206,'วางแผนBC,CJ'!K:K)+SUMIF(RD!$C:$C,'รับ-จ่าย ประจำวัน'!$B206,RD!K:K)+SUMIF('FG,ออนไล,คัดแยก'!$C:$C,'รับ-จ่าย ประจำวัน'!$B206,'FG,ออนไล,คัดแยก'!K:K)</f>
        <v>0</v>
      </c>
      <c r="AS206" s="16">
        <f>SUMIF(เตรียมส่วนผสม!$C:$C,'รับ-จ่าย ประจำวัน'!$B206,เตรียมส่วนผสม!L:L)+SUMIF(กวนไส้!$C:$C,'รับ-จ่าย ประจำวัน'!$B206,กวนไส้!L:L)+SUMIF(ผลิต1!$C:$C,'รับ-จ่าย ประจำวัน'!$B206,ผลิต1!L:L)+SUMIF(ผลิต2!$C:$C,'รับ-จ่าย ประจำวัน'!$B206,ผลิต2!L:L)+SUMIF(เส้นแต่งหน้าขนมเค้ก!$C:$C,'รับ-จ่าย ประจำวัน'!$B206,เส้นแต่งหน้าขนมเค้ก!L:L)+SUMIF(แพ็ค!$C:$C,'รับ-จ่าย ประจำวัน'!$B206,แพ็ค!L:L)+SUMIF(ธุรการ!$C:$C,'รับ-จ่าย ประจำวัน'!$B206,ธุรการ!L:L)+SUMIF(เส้นแต่งหน้าขนมปัง!$C:$C,'รับ-จ่าย ประจำวัน'!$B206,เส้นแต่งหน้าขนมปัง!L:L)+SUMIF('วางแผนBC,CJ'!$C:$C,'รับ-จ่าย ประจำวัน'!$B206,'วางแผนBC,CJ'!L:L)+SUMIF(RD!$C:$C,'รับ-จ่าย ประจำวัน'!$B206,RD!L:L)+SUMIF('FG,ออนไล,คัดแยก'!$C:$C,'รับ-จ่าย ประจำวัน'!$B206,'FG,ออนไล,คัดแยก'!L:L)</f>
        <v>0</v>
      </c>
      <c r="AT206" s="16">
        <f>SUMIF(เตรียมส่วนผสม!$C:$C,'รับ-จ่าย ประจำวัน'!$B206,เตรียมส่วนผสม!M:M)+SUMIF(กวนไส้!$C:$C,'รับ-จ่าย ประจำวัน'!$B206,กวนไส้!M:M)+SUMIF(ผลิต1!$C:$C,'รับ-จ่าย ประจำวัน'!$B206,ผลิต1!M:M)+SUMIF(ผลิต2!$C:$C,'รับ-จ่าย ประจำวัน'!$B206,ผลิต2!M:M)+SUMIF(เส้นแต่งหน้าขนมเค้ก!$C:$C,'รับ-จ่าย ประจำวัน'!$B206,เส้นแต่งหน้าขนมเค้ก!M:M)+SUMIF(แพ็ค!$C:$C,'รับ-จ่าย ประจำวัน'!$B206,แพ็ค!M:M)+SUMIF(ธุรการ!$C:$C,'รับ-จ่าย ประจำวัน'!$B206,ธุรการ!M:M)+SUMIF(เส้นแต่งหน้าขนมปัง!$C:$C,'รับ-จ่าย ประจำวัน'!$B206,เส้นแต่งหน้าขนมปัง!M:M)+SUMIF('วางแผนBC,CJ'!$C:$C,'รับ-จ่าย ประจำวัน'!$B206,'วางแผนBC,CJ'!M:M)+SUMIF(RD!$C:$C,'รับ-จ่าย ประจำวัน'!$B206,RD!M:M)+SUMIF('FG,ออนไล,คัดแยก'!$C:$C,'รับ-จ่าย ประจำวัน'!$B206,'FG,ออนไล,คัดแยก'!M:M)</f>
        <v>0</v>
      </c>
      <c r="AU206" s="16">
        <f>SUMIF(เตรียมส่วนผสม!$C:$C,'รับ-จ่าย ประจำวัน'!$B206,เตรียมส่วนผสม!N:N)+SUMIF(กวนไส้!$C:$C,'รับ-จ่าย ประจำวัน'!$B206,กวนไส้!N:N)+SUMIF(ผลิต1!$C:$C,'รับ-จ่าย ประจำวัน'!$B206,ผลิต1!N:N)+SUMIF(ผลิต2!$C:$C,'รับ-จ่าย ประจำวัน'!$B206,ผลิต2!N:N)+SUMIF(เส้นแต่งหน้าขนมเค้ก!$C:$C,'รับ-จ่าย ประจำวัน'!$B206,เส้นแต่งหน้าขนมเค้ก!N:N)+SUMIF(แพ็ค!$C:$C,'รับ-จ่าย ประจำวัน'!$B206,แพ็ค!N:N)+SUMIF(ธุรการ!$C:$C,'รับ-จ่าย ประจำวัน'!$B206,ธุรการ!N:N)+SUMIF(เส้นแต่งหน้าขนมปัง!$C:$C,'รับ-จ่าย ประจำวัน'!$B206,เส้นแต่งหน้าขนมปัง!N:N)+SUMIF('วางแผนBC,CJ'!$C:$C,'รับ-จ่าย ประจำวัน'!$B206,'วางแผนBC,CJ'!N:N)+SUMIF(RD!$C:$C,'รับ-จ่าย ประจำวัน'!$B206,RD!N:N)+SUMIF('FG,ออนไล,คัดแยก'!$C:$C,'รับ-จ่าย ประจำวัน'!$B206,'FG,ออนไล,คัดแยก'!N:N)</f>
        <v>0</v>
      </c>
      <c r="AV206" s="16">
        <f>SUMIF(เตรียมส่วนผสม!$C:$C,'รับ-จ่าย ประจำวัน'!$B206,เตรียมส่วนผสม!O:O)+SUMIF(กวนไส้!$C:$C,'รับ-จ่าย ประจำวัน'!$B206,กวนไส้!O:O)+SUMIF(ผลิต1!$C:$C,'รับ-จ่าย ประจำวัน'!$B206,ผลิต1!O:O)+SUMIF(ผลิต2!$C:$C,'รับ-จ่าย ประจำวัน'!$B206,ผลิต2!O:O)+SUMIF(เส้นแต่งหน้าขนมเค้ก!$C:$C,'รับ-จ่าย ประจำวัน'!$B206,เส้นแต่งหน้าขนมเค้ก!O:O)+SUMIF(แพ็ค!$C:$C,'รับ-จ่าย ประจำวัน'!$B206,แพ็ค!O:O)+SUMIF(ธุรการ!$C:$C,'รับ-จ่าย ประจำวัน'!$B206,ธุรการ!O:O)+SUMIF(เส้นแต่งหน้าขนมปัง!$C:$C,'รับ-จ่าย ประจำวัน'!$B206,เส้นแต่งหน้าขนมปัง!O:O)+SUMIF('วางแผนBC,CJ'!$C:$C,'รับ-จ่าย ประจำวัน'!$B206,'วางแผนBC,CJ'!O:O)+SUMIF(RD!$C:$C,'รับ-จ่าย ประจำวัน'!$B206,RD!O:O)+SUMIF('FG,ออนไล,คัดแยก'!$C:$C,'รับ-จ่าย ประจำวัน'!$B206,'FG,ออนไล,คัดแยก'!O:O)</f>
        <v>5000</v>
      </c>
      <c r="AW206" s="16">
        <f>SUMIF(เตรียมส่วนผสม!$C:$C,'รับ-จ่าย ประจำวัน'!$B206,เตรียมส่วนผสม!P:P)+SUMIF(กวนไส้!$C:$C,'รับ-จ่าย ประจำวัน'!$B206,กวนไส้!P:P)+SUMIF(ผลิต1!$C:$C,'รับ-จ่าย ประจำวัน'!$B206,ผลิต1!P:P)+SUMIF(ผลิต2!$C:$C,'รับ-จ่าย ประจำวัน'!$B206,ผลิต2!P:P)+SUMIF(เส้นแต่งหน้าขนมเค้ก!$C:$C,'รับ-จ่าย ประจำวัน'!$B206,เส้นแต่งหน้าขนมเค้ก!P:P)+SUMIF(แพ็ค!$C:$C,'รับ-จ่าย ประจำวัน'!$B206,แพ็ค!P:P)+SUMIF(ธุรการ!$C:$C,'รับ-จ่าย ประจำวัน'!$B206,ธุรการ!P:P)+SUMIF(เส้นแต่งหน้าขนมปัง!$C:$C,'รับ-จ่าย ประจำวัน'!$B206,เส้นแต่งหน้าขนมปัง!P:P)+SUMIF('วางแผนBC,CJ'!$C:$C,'รับ-จ่าย ประจำวัน'!$B206,'วางแผนBC,CJ'!P:P)+SUMIF(RD!$C:$C,'รับ-จ่าย ประจำวัน'!$B206,RD!P:P)+SUMIF('FG,ออนไล,คัดแยก'!$C:$C,'รับ-จ่าย ประจำวัน'!$B206,'FG,ออนไล,คัดแยก'!P:P)</f>
        <v>0</v>
      </c>
      <c r="AX206" s="16">
        <f>SUMIF(เตรียมส่วนผสม!$C:$C,'รับ-จ่าย ประจำวัน'!$B206,เตรียมส่วนผสม!Q:Q)+SUMIF(กวนไส้!$C:$C,'รับ-จ่าย ประจำวัน'!$B206,กวนไส้!Q:Q)+SUMIF(ผลิต1!$C:$C,'รับ-จ่าย ประจำวัน'!$B206,ผลิต1!Q:Q)+SUMIF(ผลิต2!$C:$C,'รับ-จ่าย ประจำวัน'!$B206,ผลิต2!Q:Q)+SUMIF(เส้นแต่งหน้าขนมเค้ก!$C:$C,'รับ-จ่าย ประจำวัน'!$B206,เส้นแต่งหน้าขนมเค้ก!Q:Q)+SUMIF(แพ็ค!$C:$C,'รับ-จ่าย ประจำวัน'!$B206,แพ็ค!Q:Q)+SUMIF(ธุรการ!$C:$C,'รับ-จ่าย ประจำวัน'!$B206,ธุรการ!Q:Q)+SUMIF(เส้นแต่งหน้าขนมปัง!$C:$C,'รับ-จ่าย ประจำวัน'!$B206,เส้นแต่งหน้าขนมปัง!Q:Q)+SUMIF('วางแผนBC,CJ'!$C:$C,'รับ-จ่าย ประจำวัน'!$B206,'วางแผนBC,CJ'!Q:Q)+SUMIF(RD!$C:$C,'รับ-จ่าย ประจำวัน'!$B206,RD!Q:Q)+SUMIF('FG,ออนไล,คัดแยก'!$C:$C,'รับ-จ่าย ประจำวัน'!$B206,'FG,ออนไล,คัดแยก'!Q:Q)</f>
        <v>0</v>
      </c>
      <c r="AY206" s="16">
        <f>SUMIF(เตรียมส่วนผสม!$C:$C,'รับ-จ่าย ประจำวัน'!$B206,เตรียมส่วนผสม!R:R)+SUMIF(กวนไส้!$C:$C,'รับ-จ่าย ประจำวัน'!$B206,กวนไส้!R:R)+SUMIF(ผลิต1!$C:$C,'รับ-จ่าย ประจำวัน'!$B206,ผลิต1!R:R)+SUMIF(ผลิต2!$C:$C,'รับ-จ่าย ประจำวัน'!$B206,ผลิต2!R:R)+SUMIF(เส้นแต่งหน้าขนมเค้ก!$C:$C,'รับ-จ่าย ประจำวัน'!$B206,เส้นแต่งหน้าขนมเค้ก!R:R)+SUMIF(แพ็ค!$C:$C,'รับ-จ่าย ประจำวัน'!$B206,แพ็ค!R:R)+SUMIF(ธุรการ!$C:$C,'รับ-จ่าย ประจำวัน'!$B206,ธุรการ!R:R)+SUMIF(เส้นแต่งหน้าขนมปัง!$C:$C,'รับ-จ่าย ประจำวัน'!$B206,เส้นแต่งหน้าขนมปัง!R:R)+SUMIF('วางแผนBC,CJ'!$C:$C,'รับ-จ่าย ประจำวัน'!$B206,'วางแผนBC,CJ'!R:R)+SUMIF(RD!$C:$C,'รับ-จ่าย ประจำวัน'!$B206,RD!R:R)+SUMIF('FG,ออนไล,คัดแยก'!$C:$C,'รับ-จ่าย ประจำวัน'!$B206,'FG,ออนไล,คัดแยก'!R:R)</f>
        <v>0</v>
      </c>
      <c r="AZ206" s="16">
        <f>SUMIF(เตรียมส่วนผสม!$C:$C,'รับ-จ่าย ประจำวัน'!$B206,เตรียมส่วนผสม!S:S)+SUMIF(กวนไส้!$C:$C,'รับ-จ่าย ประจำวัน'!$B206,กวนไส้!S:S)+SUMIF(ผลิต1!$C:$C,'รับ-จ่าย ประจำวัน'!$B206,ผลิต1!S:S)+SUMIF(ผลิต2!$C:$C,'รับ-จ่าย ประจำวัน'!$B206,ผลิต2!S:S)+SUMIF(เส้นแต่งหน้าขนมเค้ก!$C:$C,'รับ-จ่าย ประจำวัน'!$B206,เส้นแต่งหน้าขนมเค้ก!S:S)+SUMIF(แพ็ค!$C:$C,'รับ-จ่าย ประจำวัน'!$B206,แพ็ค!S:S)+SUMIF(ธุรการ!$C:$C,'รับ-จ่าย ประจำวัน'!$B206,ธุรการ!S:S)+SUMIF(เส้นแต่งหน้าขนมปัง!$C:$C,'รับ-จ่าย ประจำวัน'!$B206,เส้นแต่งหน้าขนมปัง!S:S)+SUMIF('วางแผนBC,CJ'!$C:$C,'รับ-จ่าย ประจำวัน'!$B206,'วางแผนBC,CJ'!S:S)+SUMIF(RD!$C:$C,'รับ-จ่าย ประจำวัน'!$B206,RD!S:S)+SUMIF('FG,ออนไล,คัดแยก'!$C:$C,'รับ-จ่าย ประจำวัน'!$B206,'FG,ออนไล,คัดแยก'!S:S)</f>
        <v>0</v>
      </c>
      <c r="BA206" s="16">
        <f>SUMIF(เตรียมส่วนผสม!$C:$C,'รับ-จ่าย ประจำวัน'!$B206,เตรียมส่วนผสม!T:T)+SUMIF(กวนไส้!$C:$C,'รับ-จ่าย ประจำวัน'!$B206,กวนไส้!T:T)+SUMIF(ผลิต1!$C:$C,'รับ-จ่าย ประจำวัน'!$B206,ผลิต1!T:T)+SUMIF(ผลิต2!$C:$C,'รับ-จ่าย ประจำวัน'!$B206,ผลิต2!T:T)+SUMIF(เส้นแต่งหน้าขนมเค้ก!$C:$C,'รับ-จ่าย ประจำวัน'!$B206,เส้นแต่งหน้าขนมเค้ก!T:T)+SUMIF(แพ็ค!$C:$C,'รับ-จ่าย ประจำวัน'!$B206,แพ็ค!T:T)+SUMIF(ธุรการ!$C:$C,'รับ-จ่าย ประจำวัน'!$B206,ธุรการ!T:T)+SUMIF(เส้นแต่งหน้าขนมปัง!$C:$C,'รับ-จ่าย ประจำวัน'!$B206,เส้นแต่งหน้าขนมปัง!T:T)+SUMIF('วางแผนBC,CJ'!$C:$C,'รับ-จ่าย ประจำวัน'!$B206,'วางแผนBC,CJ'!T:T)+SUMIF(RD!$C:$C,'รับ-จ่าย ประจำวัน'!$B206,RD!T:T)+SUMIF('FG,ออนไล,คัดแยก'!$C:$C,'รับ-จ่าย ประจำวัน'!$B206,'FG,ออนไล,คัดแยก'!T:T)</f>
        <v>0</v>
      </c>
      <c r="BB206" s="16">
        <f>SUMIF(เตรียมส่วนผสม!$C:$C,'รับ-จ่าย ประจำวัน'!$B206,เตรียมส่วนผสม!U:U)+SUMIF(กวนไส้!$C:$C,'รับ-จ่าย ประจำวัน'!$B206,กวนไส้!U:U)+SUMIF(ผลิต1!$C:$C,'รับ-จ่าย ประจำวัน'!$B206,ผลิต1!U:U)+SUMIF(ผลิต2!$C:$C,'รับ-จ่าย ประจำวัน'!$B206,ผลิต2!U:U)+SUMIF(เส้นแต่งหน้าขนมเค้ก!$C:$C,'รับ-จ่าย ประจำวัน'!$B206,เส้นแต่งหน้าขนมเค้ก!U:U)+SUMIF(แพ็ค!$C:$C,'รับ-จ่าย ประจำวัน'!$B206,แพ็ค!U:U)+SUMIF(ธุรการ!$C:$C,'รับ-จ่าย ประจำวัน'!$B206,ธุรการ!U:U)+SUMIF(เส้นแต่งหน้าขนมปัง!$C:$C,'รับ-จ่าย ประจำวัน'!$B206,เส้นแต่งหน้าขนมปัง!U:U)+SUMIF('วางแผนBC,CJ'!$C:$C,'รับ-จ่าย ประจำวัน'!$B206,'วางแผนBC,CJ'!U:U)+SUMIF(RD!$C:$C,'รับ-จ่าย ประจำวัน'!$B206,RD!U:U)+SUMIF('FG,ออนไล,คัดแยก'!$C:$C,'รับ-จ่าย ประจำวัน'!$B206,'FG,ออนไล,คัดแยก'!U:U)</f>
        <v>6932</v>
      </c>
      <c r="BC206" s="16">
        <f>SUMIF(เตรียมส่วนผสม!$C:$C,'รับ-จ่าย ประจำวัน'!$B206,เตรียมส่วนผสม!V:V)+SUMIF(กวนไส้!$C:$C,'รับ-จ่าย ประจำวัน'!$B206,กวนไส้!V:V)+SUMIF(ผลิต1!$C:$C,'รับ-จ่าย ประจำวัน'!$B206,ผลิต1!V:V)+SUMIF(ผลิต2!$C:$C,'รับ-จ่าย ประจำวัน'!$B206,ผลิต2!V:V)+SUMIF(เส้นแต่งหน้าขนมเค้ก!$C:$C,'รับ-จ่าย ประจำวัน'!$B206,เส้นแต่งหน้าขนมเค้ก!V:V)+SUMIF(แพ็ค!$C:$C,'รับ-จ่าย ประจำวัน'!$B206,แพ็ค!V:V)+SUMIF(ธุรการ!$C:$C,'รับ-จ่าย ประจำวัน'!$B206,ธุรการ!V:V)+SUMIF(เส้นแต่งหน้าขนมปัง!$C:$C,'รับ-จ่าย ประจำวัน'!$B206,เส้นแต่งหน้าขนมปัง!V:V)+SUMIF('วางแผนBC,CJ'!$C:$C,'รับ-จ่าย ประจำวัน'!$B206,'วางแผนBC,CJ'!V:V)+SUMIF(RD!$C:$C,'รับ-จ่าย ประจำวัน'!$B206,RD!V:V)+SUMIF('FG,ออนไล,คัดแยก'!$C:$C,'รับ-จ่าย ประจำวัน'!$B206,'FG,ออนไล,คัดแยก'!V:V)</f>
        <v>0</v>
      </c>
      <c r="BD206" s="16">
        <f>SUMIF(เตรียมส่วนผสม!$C:$C,'รับ-จ่าย ประจำวัน'!$B206,เตรียมส่วนผสม!W:W)+SUMIF(กวนไส้!$C:$C,'รับ-จ่าย ประจำวัน'!$B206,กวนไส้!W:W)+SUMIF(ผลิต1!$C:$C,'รับ-จ่าย ประจำวัน'!$B206,ผลิต1!W:W)+SUMIF(ผลิต2!$C:$C,'รับ-จ่าย ประจำวัน'!$B206,ผลิต2!W:W)+SUMIF(เส้นแต่งหน้าขนมเค้ก!$C:$C,'รับ-จ่าย ประจำวัน'!$B206,เส้นแต่งหน้าขนมเค้ก!W:W)+SUMIF(แพ็ค!$C:$C,'รับ-จ่าย ประจำวัน'!$B206,แพ็ค!W:W)+SUMIF(ธุรการ!$C:$C,'รับ-จ่าย ประจำวัน'!$B206,ธุรการ!W:W)+SUMIF(เส้นแต่งหน้าขนมปัง!$C:$C,'รับ-จ่าย ประจำวัน'!$B206,เส้นแต่งหน้าขนมปัง!W:W)+SUMIF('วางแผนBC,CJ'!$C:$C,'รับ-จ่าย ประจำวัน'!$B206,'วางแผนBC,CJ'!W:W)+SUMIF(RD!$C:$C,'รับ-จ่าย ประจำวัน'!$B206,RD!W:W)+SUMIF('FG,ออนไล,คัดแยก'!$C:$C,'รับ-จ่าย ประจำวัน'!$B206,'FG,ออนไล,คัดแยก'!W:W)</f>
        <v>0</v>
      </c>
      <c r="BE206" s="16">
        <f>SUMIF(เตรียมส่วนผสม!$C:$C,'รับ-จ่าย ประจำวัน'!$B206,เตรียมส่วนผสม!X:X)+SUMIF(กวนไส้!$C:$C,'รับ-จ่าย ประจำวัน'!$B206,กวนไส้!X:X)+SUMIF(ผลิต1!$C:$C,'รับ-จ่าย ประจำวัน'!$B206,ผลิต1!X:X)+SUMIF(ผลิต2!$C:$C,'รับ-จ่าย ประจำวัน'!$B206,ผลิต2!X:X)+SUMIF(เส้นแต่งหน้าขนมเค้ก!$C:$C,'รับ-จ่าย ประจำวัน'!$B206,เส้นแต่งหน้าขนมเค้ก!X:X)+SUMIF(แพ็ค!$C:$C,'รับ-จ่าย ประจำวัน'!$B206,แพ็ค!X:X)+SUMIF(ธุรการ!$C:$C,'รับ-จ่าย ประจำวัน'!$B206,ธุรการ!X:X)+SUMIF(เส้นแต่งหน้าขนมปัง!$C:$C,'รับ-จ่าย ประจำวัน'!$B206,เส้นแต่งหน้าขนมปัง!X:X)+SUMIF('วางแผนBC,CJ'!$C:$C,'รับ-จ่าย ประจำวัน'!$B206,'วางแผนBC,CJ'!X:X)+SUMIF(RD!$C:$C,'รับ-จ่าย ประจำวัน'!$B206,RD!X:X)+SUMIF('FG,ออนไล,คัดแยก'!$C:$C,'รับ-จ่าย ประจำวัน'!$B206,'FG,ออนไล,คัดแยก'!X:X)</f>
        <v>0</v>
      </c>
      <c r="BF206" s="16">
        <f>SUMIF(เตรียมส่วนผสม!$C:$C,'รับ-จ่าย ประจำวัน'!$B206,เตรียมส่วนผสม!Y:Y)+SUMIF(กวนไส้!$C:$C,'รับ-จ่าย ประจำวัน'!$B206,กวนไส้!Y:Y)+SUMIF(ผลิต1!$C:$C,'รับ-จ่าย ประจำวัน'!$B206,ผลิต1!Y:Y)+SUMIF(ผลิต2!$C:$C,'รับ-จ่าย ประจำวัน'!$B206,ผลิต2!Y:Y)+SUMIF(เส้นแต่งหน้าขนมเค้ก!$C:$C,'รับ-จ่าย ประจำวัน'!$B206,เส้นแต่งหน้าขนมเค้ก!Y:Y)+SUMIF(แพ็ค!$C:$C,'รับ-จ่าย ประจำวัน'!$B206,แพ็ค!Y:Y)+SUMIF(ธุรการ!$C:$C,'รับ-จ่าย ประจำวัน'!$B206,ธุรการ!Y:Y)+SUMIF(เส้นแต่งหน้าขนมปัง!$C:$C,'รับ-จ่าย ประจำวัน'!$B206,เส้นแต่งหน้าขนมปัง!Y:Y)+SUMIF('วางแผนBC,CJ'!$C:$C,'รับ-จ่าย ประจำวัน'!$B206,'วางแผนBC,CJ'!Y:Y)+SUMIF(RD!$C:$C,'รับ-จ่าย ประจำวัน'!$B206,RD!Y:Y)+SUMIF('FG,ออนไล,คัดแยก'!$C:$C,'รับ-จ่าย ประจำวัน'!$B206,'FG,ออนไล,คัดแยก'!Y:Y)</f>
        <v>0</v>
      </c>
      <c r="BG206" s="16">
        <f>SUMIF(เตรียมส่วนผสม!$C:$C,'รับ-จ่าย ประจำวัน'!$B206,เตรียมส่วนผสม!Z:Z)+SUMIF(กวนไส้!$C:$C,'รับ-จ่าย ประจำวัน'!$B206,กวนไส้!Z:Z)+SUMIF(ผลิต1!$C:$C,'รับ-จ่าย ประจำวัน'!$B206,ผลิต1!Z:Z)+SUMIF(ผลิต2!$C:$C,'รับ-จ่าย ประจำวัน'!$B206,ผลิต2!Z:Z)+SUMIF(เส้นแต่งหน้าขนมเค้ก!$C:$C,'รับ-จ่าย ประจำวัน'!$B206,เส้นแต่งหน้าขนมเค้ก!Z:Z)+SUMIF(แพ็ค!$C:$C,'รับ-จ่าย ประจำวัน'!$B206,แพ็ค!Z:Z)+SUMIF(ธุรการ!$C:$C,'รับ-จ่าย ประจำวัน'!$B206,ธุรการ!Z:Z)+SUMIF(เส้นแต่งหน้าขนมปัง!$C:$C,'รับ-จ่าย ประจำวัน'!$B206,เส้นแต่งหน้าขนมปัง!Z:Z)+SUMIF('วางแผนBC,CJ'!$C:$C,'รับ-จ่าย ประจำวัน'!$B206,'วางแผนBC,CJ'!Z:Z)+SUMIF(RD!$C:$C,'รับ-จ่าย ประจำวัน'!$B206,RD!Z:Z)+SUMIF('FG,ออนไล,คัดแยก'!$C:$C,'รับ-จ่าย ประจำวัน'!$B206,'FG,ออนไล,คัดแยก'!Z:Z)</f>
        <v>0</v>
      </c>
      <c r="BH206" s="16">
        <f>SUMIF(เตรียมส่วนผสม!$C:$C,'รับ-จ่าย ประจำวัน'!$B206,เตรียมส่วนผสม!AA:AA)+SUMIF(กวนไส้!$C:$C,'รับ-จ่าย ประจำวัน'!$B206,กวนไส้!AA:AA)+SUMIF(ผลิต1!$C:$C,'รับ-จ่าย ประจำวัน'!$B206,ผลิต1!AA:AA)+SUMIF(ผลิต2!$C:$C,'รับ-จ่าย ประจำวัน'!$B206,ผลิต2!AA:AA)+SUMIF(เส้นแต่งหน้าขนมเค้ก!$C:$C,'รับ-จ่าย ประจำวัน'!$B206,เส้นแต่งหน้าขนมเค้ก!AA:AA)+SUMIF(แพ็ค!$C:$C,'รับ-จ่าย ประจำวัน'!$B206,แพ็ค!AA:AA)+SUMIF(ธุรการ!$C:$C,'รับ-จ่าย ประจำวัน'!$B206,ธุรการ!AA:AA)+SUMIF(เส้นแต่งหน้าขนมปัง!$C:$C,'รับ-จ่าย ประจำวัน'!$B206,เส้นแต่งหน้าขนมปัง!AA:AA)+SUMIF('วางแผนBC,CJ'!$C:$C,'รับ-จ่าย ประจำวัน'!$B206,'วางแผนBC,CJ'!AA:AA)+SUMIF(RD!$C:$C,'รับ-จ่าย ประจำวัน'!$B206,RD!AA:AA)+SUMIF('FG,ออนไล,คัดแยก'!$C:$C,'รับ-จ่าย ประจำวัน'!$B206,'FG,ออนไล,คัดแยก'!AA:AA)</f>
        <v>0</v>
      </c>
      <c r="BI206" s="16">
        <f>SUMIF(เตรียมส่วนผสม!$C:$C,'รับ-จ่าย ประจำวัน'!$B206,เตรียมส่วนผสม!AB:AB)+SUMIF(กวนไส้!$C:$C,'รับ-จ่าย ประจำวัน'!$B206,กวนไส้!AB:AB)+SUMIF(ผลิต1!$C:$C,'รับ-จ่าย ประจำวัน'!$B206,ผลิต1!AB:AB)+SUMIF(ผลิต2!$C:$C,'รับ-จ่าย ประจำวัน'!$B206,ผลิต2!AB:AB)+SUMIF(เส้นแต่งหน้าขนมเค้ก!$C:$C,'รับ-จ่าย ประจำวัน'!$B206,เส้นแต่งหน้าขนมเค้ก!AB:AB)+SUMIF(แพ็ค!$C:$C,'รับ-จ่าย ประจำวัน'!$B206,แพ็ค!AB:AB)+SUMIF(ธุรการ!$C:$C,'รับ-จ่าย ประจำวัน'!$B206,ธุรการ!AB:AB)+SUMIF(เส้นแต่งหน้าขนมปัง!$C:$C,'รับ-จ่าย ประจำวัน'!$B206,เส้นแต่งหน้าขนมปัง!AB:AB)+SUMIF('วางแผนBC,CJ'!$C:$C,'รับ-จ่าย ประจำวัน'!$B206,'วางแผนBC,CJ'!AB:AB)+SUMIF(RD!$C:$C,'รับ-จ่าย ประจำวัน'!$B206,RD!AB:AB)+SUMIF('FG,ออนไล,คัดแยก'!$C:$C,'รับ-จ่าย ประจำวัน'!$B206,'FG,ออนไล,คัดแยก'!AB:AB)</f>
        <v>0</v>
      </c>
      <c r="BJ206" s="16">
        <f>SUMIF(เตรียมส่วนผสม!$C:$C,'รับ-จ่าย ประจำวัน'!$B206,เตรียมส่วนผสม!AC:AC)+SUMIF(กวนไส้!$C:$C,'รับ-จ่าย ประจำวัน'!$B206,กวนไส้!AC:AC)+SUMIF(ผลิต1!$C:$C,'รับ-จ่าย ประจำวัน'!$B206,ผลิต1!AC:AC)+SUMIF(ผลิต2!$C:$C,'รับ-จ่าย ประจำวัน'!$B206,ผลิต2!AC:AC)+SUMIF(เส้นแต่งหน้าขนมเค้ก!$C:$C,'รับ-จ่าย ประจำวัน'!$B206,เส้นแต่งหน้าขนมเค้ก!AC:AC)+SUMIF(แพ็ค!$C:$C,'รับ-จ่าย ประจำวัน'!$B206,แพ็ค!AC:AC)+SUMIF(ธุรการ!$C:$C,'รับ-จ่าย ประจำวัน'!$B206,ธุรการ!AC:AC)+SUMIF(เส้นแต่งหน้าขนมปัง!$C:$C,'รับ-จ่าย ประจำวัน'!$B206,เส้นแต่งหน้าขนมปัง!AC:AC)+SUMIF('วางแผนBC,CJ'!$C:$C,'รับ-จ่าย ประจำวัน'!$B206,'วางแผนBC,CJ'!AC:AC)+SUMIF(RD!$C:$C,'รับ-จ่าย ประจำวัน'!$B206,RD!AC:AC)+SUMIF('FG,ออนไล,คัดแยก'!$C:$C,'รับ-จ่าย ประจำวัน'!$B206,'FG,ออนไล,คัดแยก'!AC:AC)</f>
        <v>0</v>
      </c>
      <c r="BK206" s="16">
        <f>SUMIF(เตรียมส่วนผสม!$C:$C,'รับ-จ่าย ประจำวัน'!$B206,เตรียมส่วนผสม!AD:AD)+SUMIF(กวนไส้!$C:$C,'รับ-จ่าย ประจำวัน'!$B206,กวนไส้!AD:AD)+SUMIF(ผลิต1!$C:$C,'รับ-จ่าย ประจำวัน'!$B206,ผลิต1!AD:AD)+SUMIF(ผลิต2!$C:$C,'รับ-จ่าย ประจำวัน'!$B206,ผลิต2!AD:AD)+SUMIF(เส้นแต่งหน้าขนมเค้ก!$C:$C,'รับ-จ่าย ประจำวัน'!$B206,เส้นแต่งหน้าขนมเค้ก!AD:AD)+SUMIF(แพ็ค!$C:$C,'รับ-จ่าย ประจำวัน'!$B206,แพ็ค!AD:AD)+SUMIF(ธุรการ!$C:$C,'รับ-จ่าย ประจำวัน'!$B206,ธุรการ!AD:AD)+SUMIF(เส้นแต่งหน้าขนมปัง!$C:$C,'รับ-จ่าย ประจำวัน'!$B206,เส้นแต่งหน้าขนมปัง!AD:AD)+SUMIF('วางแผนBC,CJ'!$C:$C,'รับ-จ่าย ประจำวัน'!$B206,'วางแผนBC,CJ'!AD:AD)+SUMIF(RD!$C:$C,'รับ-จ่าย ประจำวัน'!$B206,RD!AD:AD)+SUMIF('FG,ออนไล,คัดแยก'!$C:$C,'รับ-จ่าย ประจำวัน'!$B206,'FG,ออนไล,คัดแยก'!AD:AD)</f>
        <v>0</v>
      </c>
      <c r="BL206" s="16">
        <f>SUMIF(เตรียมส่วนผสม!$C:$C,'รับ-จ่าย ประจำวัน'!$B206,เตรียมส่วนผสม!AE:AE)+SUMIF(กวนไส้!$C:$C,'รับ-จ่าย ประจำวัน'!$B206,กวนไส้!AE:AE)+SUMIF(ผลิต1!$C:$C,'รับ-จ่าย ประจำวัน'!$B206,ผลิต1!AE:AE)+SUMIF(ผลิต2!$C:$C,'รับ-จ่าย ประจำวัน'!$B206,ผลิต2!AE:AE)+SUMIF(เส้นแต่งหน้าขนมเค้ก!$C:$C,'รับ-จ่าย ประจำวัน'!$B206,เส้นแต่งหน้าขนมเค้ก!AE:AE)+SUMIF(แพ็ค!$C:$C,'รับ-จ่าย ประจำวัน'!$B206,แพ็ค!AE:AE)+SUMIF(ธุรการ!$C:$C,'รับ-จ่าย ประจำวัน'!$B206,ธุรการ!AE:AE)+SUMIF(เส้นแต่งหน้าขนมปัง!$C:$C,'รับ-จ่าย ประจำวัน'!$B206,เส้นแต่งหน้าขนมปัง!AE:AE)+SUMIF('วางแผนBC,CJ'!$C:$C,'รับ-จ่าย ประจำวัน'!$B206,'วางแผนBC,CJ'!AE:AE)+SUMIF(RD!$C:$C,'รับ-จ่าย ประจำวัน'!$B206,RD!AE:AE)+SUMIF('FG,ออนไล,คัดแยก'!$C:$C,'รับ-จ่าย ประจำวัน'!$B206,'FG,ออนไล,คัดแยก'!AE:AE)</f>
        <v>10000</v>
      </c>
      <c r="BM206" s="16">
        <f>SUMIF(เตรียมส่วนผสม!$C:$C,'รับ-จ่าย ประจำวัน'!$B206,เตรียมส่วนผสม!AF:AF)+SUMIF(กวนไส้!$C:$C,'รับ-จ่าย ประจำวัน'!$B206,กวนไส้!AF:AF)+SUMIF(ผลิต1!$C:$C,'รับ-จ่าย ประจำวัน'!$B206,ผลิต1!AF:AF)+SUMIF(ผลิต2!$C:$C,'รับ-จ่าย ประจำวัน'!$B206,ผลิต2!AF:AF)+SUMIF(เส้นแต่งหน้าขนมเค้ก!$C:$C,'รับ-จ่าย ประจำวัน'!$B206,เส้นแต่งหน้าขนมเค้ก!AF:AF)+SUMIF(แพ็ค!$C:$C,'รับ-จ่าย ประจำวัน'!$B206,แพ็ค!AF:AF)+SUMIF(ธุรการ!$C:$C,'รับ-จ่าย ประจำวัน'!$B206,ธุรการ!AF:AF)+SUMIF(เส้นแต่งหน้าขนมปัง!$C:$C,'รับ-จ่าย ประจำวัน'!$B206,เส้นแต่งหน้าขนมปัง!AF:AF)+SUMIF('วางแผนBC,CJ'!$C:$C,'รับ-จ่าย ประจำวัน'!$B206,'วางแผนBC,CJ'!AF:AF)+SUMIF(RD!$C:$C,'รับ-จ่าย ประจำวัน'!$B206,RD!AF:AF)+SUMIF('FG,ออนไล,คัดแยก'!$C:$C,'รับ-จ่าย ประจำวัน'!$B206,'FG,ออนไล,คัดแยก'!AF:AF)</f>
        <v>0</v>
      </c>
      <c r="BN206" s="16">
        <f>SUMIF(เตรียมส่วนผสม!$C:$C,'รับ-จ่าย ประจำวัน'!$B206,เตรียมส่วนผสม!AG:AG)+SUMIF(กวนไส้!$C:$C,'รับ-จ่าย ประจำวัน'!$B206,กวนไส้!AG:AG)+SUMIF(ผลิต1!$C:$C,'รับ-จ่าย ประจำวัน'!$B206,ผลิต1!AG:AG)+SUMIF(ผลิต2!$C:$C,'รับ-จ่าย ประจำวัน'!$B206,ผลิต2!AG:AG)+SUMIF(เส้นแต่งหน้าขนมเค้ก!$C:$C,'รับ-จ่าย ประจำวัน'!$B206,เส้นแต่งหน้าขนมเค้ก!AG:AG)+SUMIF(แพ็ค!$C:$C,'รับ-จ่าย ประจำวัน'!$B206,แพ็ค!AG:AG)+SUMIF(ธุรการ!$C:$C,'รับ-จ่าย ประจำวัน'!$B206,ธุรการ!AG:AG)+SUMIF(เส้นแต่งหน้าขนมปัง!$C:$C,'รับ-จ่าย ประจำวัน'!$B206,เส้นแต่งหน้าขนมปัง!AG:AG)+SUMIF('วางแผนBC,CJ'!$C:$C,'รับ-จ่าย ประจำวัน'!$B206,'วางแผนBC,CJ'!AG:AG)+SUMIF(RD!$C:$C,'รับ-จ่าย ประจำวัน'!$B206,RD!AG:AG)+SUMIF('FG,ออนไล,คัดแยก'!$C:$C,'รับ-จ่าย ประจำวัน'!$B206,'FG,ออนไล,คัดแยก'!AG:AG)</f>
        <v>0</v>
      </c>
      <c r="BO206" s="16">
        <f>SUMIF(เตรียมส่วนผสม!$C:$C,'รับ-จ่าย ประจำวัน'!$B206,เตรียมส่วนผสม!AH:AH)+SUMIF(กวนไส้!$C:$C,'รับ-จ่าย ประจำวัน'!$B206,กวนไส้!AH:AH)+SUMIF(ผลิต1!$C:$C,'รับ-จ่าย ประจำวัน'!$B206,ผลิต1!AH:AH)+SUMIF(ผลิต2!$C:$C,'รับ-จ่าย ประจำวัน'!$B206,ผลิต2!AH:AH)+SUMIF(เส้นแต่งหน้าขนมเค้ก!$C:$C,'รับ-จ่าย ประจำวัน'!$B206,เส้นแต่งหน้าขนมเค้ก!AH:AH)+SUMIF(แพ็ค!$C:$C,'รับ-จ่าย ประจำวัน'!$B206,แพ็ค!AH:AH)+SUMIF(ธุรการ!$C:$C,'รับ-จ่าย ประจำวัน'!$B206,ธุรการ!AH:AH)+SUMIF(เส้นแต่งหน้าขนมปัง!$C:$C,'รับ-จ่าย ประจำวัน'!$B206,เส้นแต่งหน้าขนมปัง!AH:AH)+SUMIF('วางแผนBC,CJ'!$C:$C,'รับ-จ่าย ประจำวัน'!$B206,'วางแผนBC,CJ'!AH:AH)+SUMIF(RD!$C:$C,'รับ-จ่าย ประจำวัน'!$B206,RD!AH:AH)+SUMIF('FG,ออนไล,คัดแยก'!$C:$C,'รับ-จ่าย ประจำวัน'!$B206,'FG,ออนไล,คัดแยก'!AH:AH)</f>
        <v>0</v>
      </c>
      <c r="BP206" s="16">
        <f>SUMIF(เตรียมส่วนผสม!$C:$C,'รับ-จ่าย ประจำวัน'!$B206,เตรียมส่วนผสม!AI:AI)+SUMIF(กวนไส้!$C:$C,'รับ-จ่าย ประจำวัน'!$B206,กวนไส้!AI:AI)+SUMIF(ผลิต1!$C:$C,'รับ-จ่าย ประจำวัน'!$B206,ผลิต1!AI:AI)+SUMIF(ผลิต2!$C:$C,'รับ-จ่าย ประจำวัน'!$B206,ผลิต2!AI:AI)+SUMIF(เส้นแต่งหน้าขนมเค้ก!$C:$C,'รับ-จ่าย ประจำวัน'!$B206,เส้นแต่งหน้าขนมเค้ก!AI:AI)+SUMIF(แพ็ค!$C:$C,'รับ-จ่าย ประจำวัน'!$B206,แพ็ค!AI:AI)+SUMIF(ธุรการ!$C:$C,'รับ-จ่าย ประจำวัน'!$B206,ธุรการ!AI:AI)+SUMIF(เส้นแต่งหน้าขนมปัง!$C:$C,'รับ-จ่าย ประจำวัน'!$B206,เส้นแต่งหน้าขนมปัง!AI:AI)+SUMIF('วางแผนBC,CJ'!$C:$C,'รับ-จ่าย ประจำวัน'!$B206,'วางแผนBC,CJ'!AI:AI)+SUMIF(RD!$C:$C,'รับ-จ่าย ประจำวัน'!$B206,RD!AI:AI)+SUMIF('FG,ออนไล,คัดแยก'!$C:$C,'รับ-จ่าย ประจำวัน'!$B206,'FG,ออนไล,คัดแยก'!AI:AI)</f>
        <v>0</v>
      </c>
      <c r="BQ206" s="16">
        <f>SUMIF(เตรียมส่วนผสม!$C:$C,'รับ-จ่าย ประจำวัน'!$B206,เตรียมส่วนผสม!AJ:AJ)+SUMIF(กวนไส้!$C:$C,'รับ-จ่าย ประจำวัน'!$B206,กวนไส้!AJ:AJ)+SUMIF(ผลิต1!$C:$C,'รับ-จ่าย ประจำวัน'!$B206,ผลิต1!AJ:AJ)+SUMIF(ผลิต2!$C:$C,'รับ-จ่าย ประจำวัน'!$B206,ผลิต2!AJ:AJ)+SUMIF(เส้นแต่งหน้าขนมเค้ก!$C:$C,'รับ-จ่าย ประจำวัน'!$B206,เส้นแต่งหน้าขนมเค้ก!AJ:AJ)+SUMIF(แพ็ค!$C:$C,'รับ-จ่าย ประจำวัน'!$B206,แพ็ค!AJ:AJ)+SUMIF(ธุรการ!$C:$C,'รับ-จ่าย ประจำวัน'!$B206,ธุรการ!AJ:AJ)+SUMIF(เส้นแต่งหน้าขนมปัง!$C:$C,'รับ-จ่าย ประจำวัน'!$B206,เส้นแต่งหน้าขนมปัง!AJ:AJ)+SUMIF('วางแผนBC,CJ'!$C:$C,'รับ-จ่าย ประจำวัน'!$B206,'วางแผนBC,CJ'!AJ:AJ)+SUMIF(RD!$C:$C,'รับ-จ่าย ประจำวัน'!$B206,RD!AJ:AJ)+SUMIF('FG,ออนไล,คัดแยก'!$C:$C,'รับ-จ่าย ประจำวัน'!$B206,'FG,ออนไล,คัดแยก'!AJ:AJ)</f>
        <v>0</v>
      </c>
      <c r="BR206" s="16">
        <f>SUMIF(เตรียมส่วนผสม!$C:$C,'รับ-จ่าย ประจำวัน'!$B206,เตรียมส่วนผสม!AK:AK)+SUMIF(กวนไส้!$C:$C,'รับ-จ่าย ประจำวัน'!$B206,กวนไส้!AK:AK)+SUMIF(ผลิต1!$C:$C,'รับ-จ่าย ประจำวัน'!$B206,ผลิต1!AK:AK)+SUMIF(ผลิต2!$C:$C,'รับ-จ่าย ประจำวัน'!$B206,ผลิต2!AK:AK)+SUMIF(เส้นแต่งหน้าขนมเค้ก!$C:$C,'รับ-จ่าย ประจำวัน'!$B206,เส้นแต่งหน้าขนมเค้ก!AK:AK)+SUMIF(แพ็ค!$C:$C,'รับ-จ่าย ประจำวัน'!$B206,แพ็ค!AK:AK)+SUMIF(ธุรการ!$C:$C,'รับ-จ่าย ประจำวัน'!$B206,ธุรการ!AK:AK)+SUMIF(เส้นแต่งหน้าขนมปัง!$C:$C,'รับ-จ่าย ประจำวัน'!$B206,เส้นแต่งหน้าขนมปัง!AK:AK)+SUMIF('วางแผนBC,CJ'!$C:$C,'รับ-จ่าย ประจำวัน'!$B206,'วางแผนBC,CJ'!AK:AK)+SUMIF(RD!$C:$C,'รับ-จ่าย ประจำวัน'!$B206,RD!AK:AK)+SUMIF('FG,ออนไล,คัดแยก'!$C:$C,'รับ-จ่าย ประจำวัน'!$B206,'FG,ออนไล,คัดแยก'!AK:AK)</f>
        <v>0</v>
      </c>
      <c r="BS206" s="16">
        <f>SUMIF(เตรียมส่วนผสม!$C:$C,'รับ-จ่าย ประจำวัน'!$B206,เตรียมส่วนผสม!AL:AL)+SUMIF(กวนไส้!$C:$C,'รับ-จ่าย ประจำวัน'!$B206,กวนไส้!AL:AL)+SUMIF(ผลิต1!$C:$C,'รับ-จ่าย ประจำวัน'!$B206,ผลิต1!AL:AL)+SUMIF(ผลิต2!$C:$C,'รับ-จ่าย ประจำวัน'!$B206,ผลิต2!AL:AL)+SUMIF(เส้นแต่งหน้าขนมเค้ก!$C:$C,'รับ-จ่าย ประจำวัน'!$B206,เส้นแต่งหน้าขนมเค้ก!AL:AL)+SUMIF(แพ็ค!$C:$C,'รับ-จ่าย ประจำวัน'!$B206,แพ็ค!AL:AL)+SUMIF(ธุรการ!$C:$C,'รับ-จ่าย ประจำวัน'!$B206,ธุรการ!AL:AL)+SUMIF(เส้นแต่งหน้าขนมปัง!$C:$C,'รับ-จ่าย ประจำวัน'!$B206,เส้นแต่งหน้าขนมปัง!AL:AL)+SUMIF('วางแผนBC,CJ'!$C:$C,'รับ-จ่าย ประจำวัน'!$B206,'วางแผนBC,CJ'!AL:AL)+SUMIF(RD!$C:$C,'รับ-จ่าย ประจำวัน'!$B206,RD!AL:AL)+SUMIF('FG,ออนไล,คัดแยก'!$C:$C,'รับ-จ่าย ประจำวัน'!$B206,'FG,ออนไล,คัดแยก'!AL:AL)</f>
        <v>0</v>
      </c>
      <c r="BT206" s="18">
        <f t="shared" si="50"/>
        <v>21932</v>
      </c>
      <c r="BU206" s="116"/>
      <c r="BV206" s="146">
        <f t="shared" si="51"/>
        <v>0</v>
      </c>
      <c r="BW206" s="183">
        <v>30</v>
      </c>
      <c r="BX206" s="172">
        <f t="shared" si="56"/>
        <v>731.06666666666672</v>
      </c>
      <c r="BY206" s="188">
        <f t="shared" si="53"/>
        <v>0</v>
      </c>
      <c r="BZ206" s="180">
        <f t="shared" ca="1" si="52"/>
        <v>46203</v>
      </c>
      <c r="CA206" s="93"/>
      <c r="CB206" s="93"/>
      <c r="CC206" s="93"/>
      <c r="CD206" s="93"/>
      <c r="CE206" s="93"/>
      <c r="CF206" s="93"/>
      <c r="CG206" s="93"/>
      <c r="CH206" s="93"/>
      <c r="CI206" s="93"/>
      <c r="CJ206" s="94"/>
      <c r="CK206" s="9">
        <f t="shared" si="54"/>
        <v>0</v>
      </c>
    </row>
    <row r="207" spans="1:89" x14ac:dyDescent="0.5">
      <c r="A207" s="149"/>
      <c r="B207" s="34">
        <v>1024301020</v>
      </c>
      <c r="C207" s="10" t="s">
        <v>738</v>
      </c>
      <c r="D207" s="135" t="s">
        <v>91</v>
      </c>
      <c r="E207" s="11">
        <v>0</v>
      </c>
      <c r="F207" s="75"/>
      <c r="G207" s="11" t="s">
        <v>62</v>
      </c>
      <c r="H207" s="12">
        <v>145620</v>
      </c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3"/>
      <c r="AF207" s="13"/>
      <c r="AG207" s="13"/>
      <c r="AH207" s="13"/>
      <c r="AI207" s="14"/>
      <c r="AJ207" s="14"/>
      <c r="AK207" s="14"/>
      <c r="AL207" s="14"/>
      <c r="AM207" s="14"/>
      <c r="AN207" s="15">
        <f t="shared" si="49"/>
        <v>0</v>
      </c>
      <c r="AO207" s="16">
        <f>SUMIF(เตรียมส่วนผสม!$C:$C,'รับ-จ่าย ประจำวัน'!$B207,เตรียมส่วนผสม!H:H)+SUMIF(กวนไส้!$C:$C,'รับ-จ่าย ประจำวัน'!$B207,กวนไส้!H:H)+SUMIF(ผลิต1!$C:$C,'รับ-จ่าย ประจำวัน'!$B207,ผลิต1!H:H)+SUMIF(ผลิต2!$C:$C,'รับ-จ่าย ประจำวัน'!$B207,ผลิต2!H:H)+SUMIF(เส้นแต่งหน้าขนมเค้ก!$C:$C,'รับ-จ่าย ประจำวัน'!$B207,เส้นแต่งหน้าขนมเค้ก!H:H)+SUMIF(แพ็ค!$C:$C,'รับ-จ่าย ประจำวัน'!$B207,แพ็ค!H:H)+SUMIF(ธุรการ!$C:$C,'รับ-จ่าย ประจำวัน'!$B207,ธุรการ!H:H)+SUMIF(เส้นแต่งหน้าขนมปัง!$C:$C,'รับ-จ่าย ประจำวัน'!$B207,เส้นแต่งหน้าขนมปัง!H:H)+SUMIF('วางแผนBC,CJ'!$C:$C,'รับ-จ่าย ประจำวัน'!$B207,'วางแผนBC,CJ'!H:H)+SUMIF(RD!$C:$C,'รับ-จ่าย ประจำวัน'!$B207,RD!H:H)+SUMIF('FG,ออนไล,คัดแยก'!$C:$C,'รับ-จ่าย ประจำวัน'!$B207,'FG,ออนไล,คัดแยก'!H:H)</f>
        <v>0</v>
      </c>
      <c r="AP207" s="16">
        <f>SUMIF(เตรียมส่วนผสม!$C:$C,'รับ-จ่าย ประจำวัน'!$B207,เตรียมส่วนผสม!I:I)+SUMIF(กวนไส้!$C:$C,'รับ-จ่าย ประจำวัน'!$B207,กวนไส้!I:I)+SUMIF(ผลิต1!$C:$C,'รับ-จ่าย ประจำวัน'!$B207,ผลิต1!I:I)+SUMIF(ผลิต2!$C:$C,'รับ-จ่าย ประจำวัน'!$B207,ผลิต2!I:I)+SUMIF(เส้นแต่งหน้าขนมเค้ก!$C:$C,'รับ-จ่าย ประจำวัน'!$B207,เส้นแต่งหน้าขนมเค้ก!I:I)+SUMIF(แพ็ค!$C:$C,'รับ-จ่าย ประจำวัน'!$B207,แพ็ค!I:I)+SUMIF(ธุรการ!$C:$C,'รับ-จ่าย ประจำวัน'!$B207,ธุรการ!I:I)+SUMIF(เส้นแต่งหน้าขนมปัง!$C:$C,'รับ-จ่าย ประจำวัน'!$B207,เส้นแต่งหน้าขนมปัง!I:I)+SUMIF('วางแผนBC,CJ'!$C:$C,'รับ-จ่าย ประจำวัน'!$B207,'วางแผนBC,CJ'!I:I)+SUMIF(RD!$C:$C,'รับ-จ่าย ประจำวัน'!$B207,RD!I:I)+SUMIF('FG,ออนไล,คัดแยก'!$C:$C,'รับ-จ่าย ประจำวัน'!$B207,'FG,ออนไล,คัดแยก'!I:I)</f>
        <v>0</v>
      </c>
      <c r="AQ207" s="16">
        <f>SUMIF(เตรียมส่วนผสม!$C:$C,'รับ-จ่าย ประจำวัน'!$B207,เตรียมส่วนผสม!J:J)+SUMIF(กวนไส้!$C:$C,'รับ-จ่าย ประจำวัน'!$B207,กวนไส้!J:J)+SUMIF(ผลิต1!$C:$C,'รับ-จ่าย ประจำวัน'!$B207,ผลิต1!J:J)+SUMIF(ผลิต2!$C:$C,'รับ-จ่าย ประจำวัน'!$B207,ผลิต2!J:J)+SUMIF(เส้นแต่งหน้าขนมเค้ก!$C:$C,'รับ-จ่าย ประจำวัน'!$B207,เส้นแต่งหน้าขนมเค้ก!J:J)+SUMIF(แพ็ค!$C:$C,'รับ-จ่าย ประจำวัน'!$B207,แพ็ค!J:J)+SUMIF(ธุรการ!$C:$C,'รับ-จ่าย ประจำวัน'!$B207,ธุรการ!J:J)+SUMIF(เส้นแต่งหน้าขนมปัง!$C:$C,'รับ-จ่าย ประจำวัน'!$B207,เส้นแต่งหน้าขนมปัง!J:J)+SUMIF('วางแผนBC,CJ'!$C:$C,'รับ-จ่าย ประจำวัน'!$B207,'วางแผนBC,CJ'!J:J)+SUMIF(RD!$C:$C,'รับ-จ่าย ประจำวัน'!$B207,RD!J:J)+SUMIF('FG,ออนไล,คัดแยก'!$C:$C,'รับ-จ่าย ประจำวัน'!$B207,'FG,ออนไล,คัดแยก'!J:J)</f>
        <v>0</v>
      </c>
      <c r="AR207" s="16">
        <f>SUMIF(เตรียมส่วนผสม!$C:$C,'รับ-จ่าย ประจำวัน'!$B207,เตรียมส่วนผสม!K:K)+SUMIF(กวนไส้!$C:$C,'รับ-จ่าย ประจำวัน'!$B207,กวนไส้!K:K)+SUMIF(ผลิต1!$C:$C,'รับ-จ่าย ประจำวัน'!$B207,ผลิต1!K:K)+SUMIF(ผลิต2!$C:$C,'รับ-จ่าย ประจำวัน'!$B207,ผลิต2!K:K)+SUMIF(เส้นแต่งหน้าขนมเค้ก!$C:$C,'รับ-จ่าย ประจำวัน'!$B207,เส้นแต่งหน้าขนมเค้ก!K:K)+SUMIF(แพ็ค!$C:$C,'รับ-จ่าย ประจำวัน'!$B207,แพ็ค!K:K)+SUMIF(ธุรการ!$C:$C,'รับ-จ่าย ประจำวัน'!$B207,ธุรการ!K:K)+SUMIF(เส้นแต่งหน้าขนมปัง!$C:$C,'รับ-จ่าย ประจำวัน'!$B207,เส้นแต่งหน้าขนมปัง!K:K)+SUMIF('วางแผนBC,CJ'!$C:$C,'รับ-จ่าย ประจำวัน'!$B207,'วางแผนBC,CJ'!K:K)+SUMIF(RD!$C:$C,'รับ-จ่าย ประจำวัน'!$B207,RD!K:K)+SUMIF('FG,ออนไล,คัดแยก'!$C:$C,'รับ-จ่าย ประจำวัน'!$B207,'FG,ออนไล,คัดแยก'!K:K)</f>
        <v>0</v>
      </c>
      <c r="AS207" s="16">
        <f>SUMIF(เตรียมส่วนผสม!$C:$C,'รับ-จ่าย ประจำวัน'!$B207,เตรียมส่วนผสม!L:L)+SUMIF(กวนไส้!$C:$C,'รับ-จ่าย ประจำวัน'!$B207,กวนไส้!L:L)+SUMIF(ผลิต1!$C:$C,'รับ-จ่าย ประจำวัน'!$B207,ผลิต1!L:L)+SUMIF(ผลิต2!$C:$C,'รับ-จ่าย ประจำวัน'!$B207,ผลิต2!L:L)+SUMIF(เส้นแต่งหน้าขนมเค้ก!$C:$C,'รับ-จ่าย ประจำวัน'!$B207,เส้นแต่งหน้าขนมเค้ก!L:L)+SUMIF(แพ็ค!$C:$C,'รับ-จ่าย ประจำวัน'!$B207,แพ็ค!L:L)+SUMIF(ธุรการ!$C:$C,'รับ-จ่าย ประจำวัน'!$B207,ธุรการ!L:L)+SUMIF(เส้นแต่งหน้าขนมปัง!$C:$C,'รับ-จ่าย ประจำวัน'!$B207,เส้นแต่งหน้าขนมปัง!L:L)+SUMIF('วางแผนBC,CJ'!$C:$C,'รับ-จ่าย ประจำวัน'!$B207,'วางแผนBC,CJ'!L:L)+SUMIF(RD!$C:$C,'รับ-จ่าย ประจำวัน'!$B207,RD!L:L)+SUMIF('FG,ออนไล,คัดแยก'!$C:$C,'รับ-จ่าย ประจำวัน'!$B207,'FG,ออนไล,คัดแยก'!L:L)</f>
        <v>0</v>
      </c>
      <c r="AT207" s="16">
        <f>SUMIF(เตรียมส่วนผสม!$C:$C,'รับ-จ่าย ประจำวัน'!$B207,เตรียมส่วนผสม!M:M)+SUMIF(กวนไส้!$C:$C,'รับ-จ่าย ประจำวัน'!$B207,กวนไส้!M:M)+SUMIF(ผลิต1!$C:$C,'รับ-จ่าย ประจำวัน'!$B207,ผลิต1!M:M)+SUMIF(ผลิต2!$C:$C,'รับ-จ่าย ประจำวัน'!$B207,ผลิต2!M:M)+SUMIF(เส้นแต่งหน้าขนมเค้ก!$C:$C,'รับ-จ่าย ประจำวัน'!$B207,เส้นแต่งหน้าขนมเค้ก!M:M)+SUMIF(แพ็ค!$C:$C,'รับ-จ่าย ประจำวัน'!$B207,แพ็ค!M:M)+SUMIF(ธุรการ!$C:$C,'รับ-จ่าย ประจำวัน'!$B207,ธุรการ!M:M)+SUMIF(เส้นแต่งหน้าขนมปัง!$C:$C,'รับ-จ่าย ประจำวัน'!$B207,เส้นแต่งหน้าขนมปัง!M:M)+SUMIF('วางแผนBC,CJ'!$C:$C,'รับ-จ่าย ประจำวัน'!$B207,'วางแผนBC,CJ'!M:M)+SUMIF(RD!$C:$C,'รับ-จ่าย ประจำวัน'!$B207,RD!M:M)+SUMIF('FG,ออนไล,คัดแยก'!$C:$C,'รับ-จ่าย ประจำวัน'!$B207,'FG,ออนไล,คัดแยก'!M:M)</f>
        <v>0</v>
      </c>
      <c r="AU207" s="16">
        <f>SUMIF(เตรียมส่วนผสม!$C:$C,'รับ-จ่าย ประจำวัน'!$B207,เตรียมส่วนผสม!N:N)+SUMIF(กวนไส้!$C:$C,'รับ-จ่าย ประจำวัน'!$B207,กวนไส้!N:N)+SUMIF(ผลิต1!$C:$C,'รับ-จ่าย ประจำวัน'!$B207,ผลิต1!N:N)+SUMIF(ผลิต2!$C:$C,'รับ-จ่าย ประจำวัน'!$B207,ผลิต2!N:N)+SUMIF(เส้นแต่งหน้าขนมเค้ก!$C:$C,'รับ-จ่าย ประจำวัน'!$B207,เส้นแต่งหน้าขนมเค้ก!N:N)+SUMIF(แพ็ค!$C:$C,'รับ-จ่าย ประจำวัน'!$B207,แพ็ค!N:N)+SUMIF(ธุรการ!$C:$C,'รับ-จ่าย ประจำวัน'!$B207,ธุรการ!N:N)+SUMIF(เส้นแต่งหน้าขนมปัง!$C:$C,'รับ-จ่าย ประจำวัน'!$B207,เส้นแต่งหน้าขนมปัง!N:N)+SUMIF('วางแผนBC,CJ'!$C:$C,'รับ-จ่าย ประจำวัน'!$B207,'วางแผนBC,CJ'!N:N)+SUMIF(RD!$C:$C,'รับ-จ่าย ประจำวัน'!$B207,RD!N:N)+SUMIF('FG,ออนไล,คัดแยก'!$C:$C,'รับ-จ่าย ประจำวัน'!$B207,'FG,ออนไล,คัดแยก'!N:N)</f>
        <v>0</v>
      </c>
      <c r="AV207" s="16">
        <f>SUMIF(เตรียมส่วนผสม!$C:$C,'รับ-จ่าย ประจำวัน'!$B207,เตรียมส่วนผสม!O:O)+SUMIF(กวนไส้!$C:$C,'รับ-จ่าย ประจำวัน'!$B207,กวนไส้!O:O)+SUMIF(ผลิต1!$C:$C,'รับ-จ่าย ประจำวัน'!$B207,ผลิต1!O:O)+SUMIF(ผลิต2!$C:$C,'รับ-จ่าย ประจำวัน'!$B207,ผลิต2!O:O)+SUMIF(เส้นแต่งหน้าขนมเค้ก!$C:$C,'รับ-จ่าย ประจำวัน'!$B207,เส้นแต่งหน้าขนมเค้ก!O:O)+SUMIF(แพ็ค!$C:$C,'รับ-จ่าย ประจำวัน'!$B207,แพ็ค!O:O)+SUMIF(ธุรการ!$C:$C,'รับ-จ่าย ประจำวัน'!$B207,ธุรการ!O:O)+SUMIF(เส้นแต่งหน้าขนมปัง!$C:$C,'รับ-จ่าย ประจำวัน'!$B207,เส้นแต่งหน้าขนมปัง!O:O)+SUMIF('วางแผนBC,CJ'!$C:$C,'รับ-จ่าย ประจำวัน'!$B207,'วางแผนBC,CJ'!O:O)+SUMIF(RD!$C:$C,'รับ-จ่าย ประจำวัน'!$B207,RD!O:O)+SUMIF('FG,ออนไล,คัดแยก'!$C:$C,'รับ-จ่าย ประจำวัน'!$B207,'FG,ออนไล,คัดแยก'!O:O)</f>
        <v>0</v>
      </c>
      <c r="AW207" s="16">
        <f>SUMIF(เตรียมส่วนผสม!$C:$C,'รับ-จ่าย ประจำวัน'!$B207,เตรียมส่วนผสม!P:P)+SUMIF(กวนไส้!$C:$C,'รับ-จ่าย ประจำวัน'!$B207,กวนไส้!P:P)+SUMIF(ผลิต1!$C:$C,'รับ-จ่าย ประจำวัน'!$B207,ผลิต1!P:P)+SUMIF(ผลิต2!$C:$C,'รับ-จ่าย ประจำวัน'!$B207,ผลิต2!P:P)+SUMIF(เส้นแต่งหน้าขนมเค้ก!$C:$C,'รับ-จ่าย ประจำวัน'!$B207,เส้นแต่งหน้าขนมเค้ก!P:P)+SUMIF(แพ็ค!$C:$C,'รับ-จ่าย ประจำวัน'!$B207,แพ็ค!P:P)+SUMIF(ธุรการ!$C:$C,'รับ-จ่าย ประจำวัน'!$B207,ธุรการ!P:P)+SUMIF(เส้นแต่งหน้าขนมปัง!$C:$C,'รับ-จ่าย ประจำวัน'!$B207,เส้นแต่งหน้าขนมปัง!P:P)+SUMIF('วางแผนBC,CJ'!$C:$C,'รับ-จ่าย ประจำวัน'!$B207,'วางแผนBC,CJ'!P:P)+SUMIF(RD!$C:$C,'รับ-จ่าย ประจำวัน'!$B207,RD!P:P)+SUMIF('FG,ออนไล,คัดแยก'!$C:$C,'รับ-จ่าย ประจำวัน'!$B207,'FG,ออนไล,คัดแยก'!P:P)</f>
        <v>0</v>
      </c>
      <c r="AX207" s="16">
        <f>SUMIF(เตรียมส่วนผสม!$C:$C,'รับ-จ่าย ประจำวัน'!$B207,เตรียมส่วนผสม!Q:Q)+SUMIF(กวนไส้!$C:$C,'รับ-จ่าย ประจำวัน'!$B207,กวนไส้!Q:Q)+SUMIF(ผลิต1!$C:$C,'รับ-จ่าย ประจำวัน'!$B207,ผลิต1!Q:Q)+SUMIF(ผลิต2!$C:$C,'รับ-จ่าย ประจำวัน'!$B207,ผลิต2!Q:Q)+SUMIF(เส้นแต่งหน้าขนมเค้ก!$C:$C,'รับ-จ่าย ประจำวัน'!$B207,เส้นแต่งหน้าขนมเค้ก!Q:Q)+SUMIF(แพ็ค!$C:$C,'รับ-จ่าย ประจำวัน'!$B207,แพ็ค!Q:Q)+SUMIF(ธุรการ!$C:$C,'รับ-จ่าย ประจำวัน'!$B207,ธุรการ!Q:Q)+SUMIF(เส้นแต่งหน้าขนมปัง!$C:$C,'รับ-จ่าย ประจำวัน'!$B207,เส้นแต่งหน้าขนมปัง!Q:Q)+SUMIF('วางแผนBC,CJ'!$C:$C,'รับ-จ่าย ประจำวัน'!$B207,'วางแผนBC,CJ'!Q:Q)+SUMIF(RD!$C:$C,'รับ-จ่าย ประจำวัน'!$B207,RD!Q:Q)+SUMIF('FG,ออนไล,คัดแยก'!$C:$C,'รับ-จ่าย ประจำวัน'!$B207,'FG,ออนไล,คัดแยก'!Q:Q)</f>
        <v>0</v>
      </c>
      <c r="AY207" s="16">
        <f>SUMIF(เตรียมส่วนผสม!$C:$C,'รับ-จ่าย ประจำวัน'!$B207,เตรียมส่วนผสม!R:R)+SUMIF(กวนไส้!$C:$C,'รับ-จ่าย ประจำวัน'!$B207,กวนไส้!R:R)+SUMIF(ผลิต1!$C:$C,'รับ-จ่าย ประจำวัน'!$B207,ผลิต1!R:R)+SUMIF(ผลิต2!$C:$C,'รับ-จ่าย ประจำวัน'!$B207,ผลิต2!R:R)+SUMIF(เส้นแต่งหน้าขนมเค้ก!$C:$C,'รับ-จ่าย ประจำวัน'!$B207,เส้นแต่งหน้าขนมเค้ก!R:R)+SUMIF(แพ็ค!$C:$C,'รับ-จ่าย ประจำวัน'!$B207,แพ็ค!R:R)+SUMIF(ธุรการ!$C:$C,'รับ-จ่าย ประจำวัน'!$B207,ธุรการ!R:R)+SUMIF(เส้นแต่งหน้าขนมปัง!$C:$C,'รับ-จ่าย ประจำวัน'!$B207,เส้นแต่งหน้าขนมปัง!R:R)+SUMIF('วางแผนBC,CJ'!$C:$C,'รับ-จ่าย ประจำวัน'!$B207,'วางแผนBC,CJ'!R:R)+SUMIF(RD!$C:$C,'รับ-จ่าย ประจำวัน'!$B207,RD!R:R)+SUMIF('FG,ออนไล,คัดแยก'!$C:$C,'รับ-จ่าย ประจำวัน'!$B207,'FG,ออนไล,คัดแยก'!R:R)</f>
        <v>0</v>
      </c>
      <c r="AZ207" s="16">
        <f>SUMIF(เตรียมส่วนผสม!$C:$C,'รับ-จ่าย ประจำวัน'!$B207,เตรียมส่วนผสม!S:S)+SUMIF(กวนไส้!$C:$C,'รับ-จ่าย ประจำวัน'!$B207,กวนไส้!S:S)+SUMIF(ผลิต1!$C:$C,'รับ-จ่าย ประจำวัน'!$B207,ผลิต1!S:S)+SUMIF(ผลิต2!$C:$C,'รับ-จ่าย ประจำวัน'!$B207,ผลิต2!S:S)+SUMIF(เส้นแต่งหน้าขนมเค้ก!$C:$C,'รับ-จ่าย ประจำวัน'!$B207,เส้นแต่งหน้าขนมเค้ก!S:S)+SUMIF(แพ็ค!$C:$C,'รับ-จ่าย ประจำวัน'!$B207,แพ็ค!S:S)+SUMIF(ธุรการ!$C:$C,'รับ-จ่าย ประจำวัน'!$B207,ธุรการ!S:S)+SUMIF(เส้นแต่งหน้าขนมปัง!$C:$C,'รับ-จ่าย ประจำวัน'!$B207,เส้นแต่งหน้าขนมปัง!S:S)+SUMIF('วางแผนBC,CJ'!$C:$C,'รับ-จ่าย ประจำวัน'!$B207,'วางแผนBC,CJ'!S:S)+SUMIF(RD!$C:$C,'รับ-จ่าย ประจำวัน'!$B207,RD!S:S)+SUMIF('FG,ออนไล,คัดแยก'!$C:$C,'รับ-จ่าย ประจำวัน'!$B207,'FG,ออนไล,คัดแยก'!S:S)</f>
        <v>0</v>
      </c>
      <c r="BA207" s="16">
        <f>SUMIF(เตรียมส่วนผสม!$C:$C,'รับ-จ่าย ประจำวัน'!$B207,เตรียมส่วนผสม!T:T)+SUMIF(กวนไส้!$C:$C,'รับ-จ่าย ประจำวัน'!$B207,กวนไส้!T:T)+SUMIF(ผลิต1!$C:$C,'รับ-จ่าย ประจำวัน'!$B207,ผลิต1!T:T)+SUMIF(ผลิต2!$C:$C,'รับ-จ่าย ประจำวัน'!$B207,ผลิต2!T:T)+SUMIF(เส้นแต่งหน้าขนมเค้ก!$C:$C,'รับ-จ่าย ประจำวัน'!$B207,เส้นแต่งหน้าขนมเค้ก!T:T)+SUMIF(แพ็ค!$C:$C,'รับ-จ่าย ประจำวัน'!$B207,แพ็ค!T:T)+SUMIF(ธุรการ!$C:$C,'รับ-จ่าย ประจำวัน'!$B207,ธุรการ!T:T)+SUMIF(เส้นแต่งหน้าขนมปัง!$C:$C,'รับ-จ่าย ประจำวัน'!$B207,เส้นแต่งหน้าขนมปัง!T:T)+SUMIF('วางแผนBC,CJ'!$C:$C,'รับ-จ่าย ประจำวัน'!$B207,'วางแผนBC,CJ'!T:T)+SUMIF(RD!$C:$C,'รับ-จ่าย ประจำวัน'!$B207,RD!T:T)+SUMIF('FG,ออนไล,คัดแยก'!$C:$C,'รับ-จ่าย ประจำวัน'!$B207,'FG,ออนไล,คัดแยก'!T:T)</f>
        <v>0</v>
      </c>
      <c r="BB207" s="16">
        <f>SUMIF(เตรียมส่วนผสม!$C:$C,'รับ-จ่าย ประจำวัน'!$B207,เตรียมส่วนผสม!U:U)+SUMIF(กวนไส้!$C:$C,'รับ-จ่าย ประจำวัน'!$B207,กวนไส้!U:U)+SUMIF(ผลิต1!$C:$C,'รับ-จ่าย ประจำวัน'!$B207,ผลิต1!U:U)+SUMIF(ผลิต2!$C:$C,'รับ-จ่าย ประจำวัน'!$B207,ผลิต2!U:U)+SUMIF(เส้นแต่งหน้าขนมเค้ก!$C:$C,'รับ-จ่าย ประจำวัน'!$B207,เส้นแต่งหน้าขนมเค้ก!U:U)+SUMIF(แพ็ค!$C:$C,'รับ-จ่าย ประจำวัน'!$B207,แพ็ค!U:U)+SUMIF(ธุรการ!$C:$C,'รับ-จ่าย ประจำวัน'!$B207,ธุรการ!U:U)+SUMIF(เส้นแต่งหน้าขนมปัง!$C:$C,'รับ-จ่าย ประจำวัน'!$B207,เส้นแต่งหน้าขนมปัง!U:U)+SUMIF('วางแผนBC,CJ'!$C:$C,'รับ-จ่าย ประจำวัน'!$B207,'วางแผนBC,CJ'!U:U)+SUMIF(RD!$C:$C,'รับ-จ่าย ประจำวัน'!$B207,RD!U:U)+SUMIF('FG,ออนไล,คัดแยก'!$C:$C,'รับ-จ่าย ประจำวัน'!$B207,'FG,ออนไล,คัดแยก'!U:U)</f>
        <v>0</v>
      </c>
      <c r="BC207" s="16">
        <f>SUMIF(เตรียมส่วนผสม!$C:$C,'รับ-จ่าย ประจำวัน'!$B207,เตรียมส่วนผสม!V:V)+SUMIF(กวนไส้!$C:$C,'รับ-จ่าย ประจำวัน'!$B207,กวนไส้!V:V)+SUMIF(ผลิต1!$C:$C,'รับ-จ่าย ประจำวัน'!$B207,ผลิต1!V:V)+SUMIF(ผลิต2!$C:$C,'รับ-จ่าย ประจำวัน'!$B207,ผลิต2!V:V)+SUMIF(เส้นแต่งหน้าขนมเค้ก!$C:$C,'รับ-จ่าย ประจำวัน'!$B207,เส้นแต่งหน้าขนมเค้ก!V:V)+SUMIF(แพ็ค!$C:$C,'รับ-จ่าย ประจำวัน'!$B207,แพ็ค!V:V)+SUMIF(ธุรการ!$C:$C,'รับ-จ่าย ประจำวัน'!$B207,ธุรการ!V:V)+SUMIF(เส้นแต่งหน้าขนมปัง!$C:$C,'รับ-จ่าย ประจำวัน'!$B207,เส้นแต่งหน้าขนมปัง!V:V)+SUMIF('วางแผนBC,CJ'!$C:$C,'รับ-จ่าย ประจำวัน'!$B207,'วางแผนBC,CJ'!V:V)+SUMIF(RD!$C:$C,'รับ-จ่าย ประจำวัน'!$B207,RD!V:V)+SUMIF('FG,ออนไล,คัดแยก'!$C:$C,'รับ-จ่าย ประจำวัน'!$B207,'FG,ออนไล,คัดแยก'!V:V)</f>
        <v>0</v>
      </c>
      <c r="BD207" s="16">
        <f>SUMIF(เตรียมส่วนผสม!$C:$C,'รับ-จ่าย ประจำวัน'!$B207,เตรียมส่วนผสม!W:W)+SUMIF(กวนไส้!$C:$C,'รับ-จ่าย ประจำวัน'!$B207,กวนไส้!W:W)+SUMIF(ผลิต1!$C:$C,'รับ-จ่าย ประจำวัน'!$B207,ผลิต1!W:W)+SUMIF(ผลิต2!$C:$C,'รับ-จ่าย ประจำวัน'!$B207,ผลิต2!W:W)+SUMIF(เส้นแต่งหน้าขนมเค้ก!$C:$C,'รับ-จ่าย ประจำวัน'!$B207,เส้นแต่งหน้าขนมเค้ก!W:W)+SUMIF(แพ็ค!$C:$C,'รับ-จ่าย ประจำวัน'!$B207,แพ็ค!W:W)+SUMIF(ธุรการ!$C:$C,'รับ-จ่าย ประจำวัน'!$B207,ธุรการ!W:W)+SUMIF(เส้นแต่งหน้าขนมปัง!$C:$C,'รับ-จ่าย ประจำวัน'!$B207,เส้นแต่งหน้าขนมปัง!W:W)+SUMIF('วางแผนBC,CJ'!$C:$C,'รับ-จ่าย ประจำวัน'!$B207,'วางแผนBC,CJ'!W:W)+SUMIF(RD!$C:$C,'รับ-จ่าย ประจำวัน'!$B207,RD!W:W)+SUMIF('FG,ออนไล,คัดแยก'!$C:$C,'รับ-จ่าย ประจำวัน'!$B207,'FG,ออนไล,คัดแยก'!W:W)</f>
        <v>0</v>
      </c>
      <c r="BE207" s="16">
        <f>SUMIF(เตรียมส่วนผสม!$C:$C,'รับ-จ่าย ประจำวัน'!$B207,เตรียมส่วนผสม!X:X)+SUMIF(กวนไส้!$C:$C,'รับ-จ่าย ประจำวัน'!$B207,กวนไส้!X:X)+SUMIF(ผลิต1!$C:$C,'รับ-จ่าย ประจำวัน'!$B207,ผลิต1!X:X)+SUMIF(ผลิต2!$C:$C,'รับ-จ่าย ประจำวัน'!$B207,ผลิต2!X:X)+SUMIF(เส้นแต่งหน้าขนมเค้ก!$C:$C,'รับ-จ่าย ประจำวัน'!$B207,เส้นแต่งหน้าขนมเค้ก!X:X)+SUMIF(แพ็ค!$C:$C,'รับ-จ่าย ประจำวัน'!$B207,แพ็ค!X:X)+SUMIF(ธุรการ!$C:$C,'รับ-จ่าย ประจำวัน'!$B207,ธุรการ!X:X)+SUMIF(เส้นแต่งหน้าขนมปัง!$C:$C,'รับ-จ่าย ประจำวัน'!$B207,เส้นแต่งหน้าขนมปัง!X:X)+SUMIF('วางแผนBC,CJ'!$C:$C,'รับ-จ่าย ประจำวัน'!$B207,'วางแผนBC,CJ'!X:X)+SUMIF(RD!$C:$C,'รับ-จ่าย ประจำวัน'!$B207,RD!X:X)+SUMIF('FG,ออนไล,คัดแยก'!$C:$C,'รับ-จ่าย ประจำวัน'!$B207,'FG,ออนไล,คัดแยก'!X:X)</f>
        <v>0</v>
      </c>
      <c r="BF207" s="16">
        <f>SUMIF(เตรียมส่วนผสม!$C:$C,'รับ-จ่าย ประจำวัน'!$B207,เตรียมส่วนผสม!Y:Y)+SUMIF(กวนไส้!$C:$C,'รับ-จ่าย ประจำวัน'!$B207,กวนไส้!Y:Y)+SUMIF(ผลิต1!$C:$C,'รับ-จ่าย ประจำวัน'!$B207,ผลิต1!Y:Y)+SUMIF(ผลิต2!$C:$C,'รับ-จ่าย ประจำวัน'!$B207,ผลิต2!Y:Y)+SUMIF(เส้นแต่งหน้าขนมเค้ก!$C:$C,'รับ-จ่าย ประจำวัน'!$B207,เส้นแต่งหน้าขนมเค้ก!Y:Y)+SUMIF(แพ็ค!$C:$C,'รับ-จ่าย ประจำวัน'!$B207,แพ็ค!Y:Y)+SUMIF(ธุรการ!$C:$C,'รับ-จ่าย ประจำวัน'!$B207,ธุรการ!Y:Y)+SUMIF(เส้นแต่งหน้าขนมปัง!$C:$C,'รับ-จ่าย ประจำวัน'!$B207,เส้นแต่งหน้าขนมปัง!Y:Y)+SUMIF('วางแผนBC,CJ'!$C:$C,'รับ-จ่าย ประจำวัน'!$B207,'วางแผนBC,CJ'!Y:Y)+SUMIF(RD!$C:$C,'รับ-จ่าย ประจำวัน'!$B207,RD!Y:Y)+SUMIF('FG,ออนไล,คัดแยก'!$C:$C,'รับ-จ่าย ประจำวัน'!$B207,'FG,ออนไล,คัดแยก'!Y:Y)</f>
        <v>0</v>
      </c>
      <c r="BG207" s="16">
        <f>SUMIF(เตรียมส่วนผสม!$C:$C,'รับ-จ่าย ประจำวัน'!$B207,เตรียมส่วนผสม!Z:Z)+SUMIF(กวนไส้!$C:$C,'รับ-จ่าย ประจำวัน'!$B207,กวนไส้!Z:Z)+SUMIF(ผลิต1!$C:$C,'รับ-จ่าย ประจำวัน'!$B207,ผลิต1!Z:Z)+SUMIF(ผลิต2!$C:$C,'รับ-จ่าย ประจำวัน'!$B207,ผลิต2!Z:Z)+SUMIF(เส้นแต่งหน้าขนมเค้ก!$C:$C,'รับ-จ่าย ประจำวัน'!$B207,เส้นแต่งหน้าขนมเค้ก!Z:Z)+SUMIF(แพ็ค!$C:$C,'รับ-จ่าย ประจำวัน'!$B207,แพ็ค!Z:Z)+SUMIF(ธุรการ!$C:$C,'รับ-จ่าย ประจำวัน'!$B207,ธุรการ!Z:Z)+SUMIF(เส้นแต่งหน้าขนมปัง!$C:$C,'รับ-จ่าย ประจำวัน'!$B207,เส้นแต่งหน้าขนมปัง!Z:Z)+SUMIF('วางแผนBC,CJ'!$C:$C,'รับ-จ่าย ประจำวัน'!$B207,'วางแผนBC,CJ'!Z:Z)+SUMIF(RD!$C:$C,'รับ-จ่าย ประจำวัน'!$B207,RD!Z:Z)+SUMIF('FG,ออนไล,คัดแยก'!$C:$C,'รับ-จ่าย ประจำวัน'!$B207,'FG,ออนไล,คัดแยก'!Z:Z)</f>
        <v>5012</v>
      </c>
      <c r="BH207" s="16">
        <f>SUMIF(เตรียมส่วนผสม!$C:$C,'รับ-จ่าย ประจำวัน'!$B207,เตรียมส่วนผสม!AA:AA)+SUMIF(กวนไส้!$C:$C,'รับ-จ่าย ประจำวัน'!$B207,กวนไส้!AA:AA)+SUMIF(ผลิต1!$C:$C,'รับ-จ่าย ประจำวัน'!$B207,ผลิต1!AA:AA)+SUMIF(ผลิต2!$C:$C,'รับ-จ่าย ประจำวัน'!$B207,ผลิต2!AA:AA)+SUMIF(เส้นแต่งหน้าขนมเค้ก!$C:$C,'รับ-จ่าย ประจำวัน'!$B207,เส้นแต่งหน้าขนมเค้ก!AA:AA)+SUMIF(แพ็ค!$C:$C,'รับ-จ่าย ประจำวัน'!$B207,แพ็ค!AA:AA)+SUMIF(ธุรการ!$C:$C,'รับ-จ่าย ประจำวัน'!$B207,ธุรการ!AA:AA)+SUMIF(เส้นแต่งหน้าขนมปัง!$C:$C,'รับ-จ่าย ประจำวัน'!$B207,เส้นแต่งหน้าขนมปัง!AA:AA)+SUMIF('วางแผนBC,CJ'!$C:$C,'รับ-จ่าย ประจำวัน'!$B207,'วางแผนBC,CJ'!AA:AA)+SUMIF(RD!$C:$C,'รับ-จ่าย ประจำวัน'!$B207,RD!AA:AA)+SUMIF('FG,ออนไล,คัดแยก'!$C:$C,'รับ-จ่าย ประจำวัน'!$B207,'FG,ออนไล,คัดแยก'!AA:AA)</f>
        <v>0</v>
      </c>
      <c r="BI207" s="16">
        <f>SUMIF(เตรียมส่วนผสม!$C:$C,'รับ-จ่าย ประจำวัน'!$B207,เตรียมส่วนผสม!AB:AB)+SUMIF(กวนไส้!$C:$C,'รับ-จ่าย ประจำวัน'!$B207,กวนไส้!AB:AB)+SUMIF(ผลิต1!$C:$C,'รับ-จ่าย ประจำวัน'!$B207,ผลิต1!AB:AB)+SUMIF(ผลิต2!$C:$C,'รับ-จ่าย ประจำวัน'!$B207,ผลิต2!AB:AB)+SUMIF(เส้นแต่งหน้าขนมเค้ก!$C:$C,'รับ-จ่าย ประจำวัน'!$B207,เส้นแต่งหน้าขนมเค้ก!AB:AB)+SUMIF(แพ็ค!$C:$C,'รับ-จ่าย ประจำวัน'!$B207,แพ็ค!AB:AB)+SUMIF(ธุรการ!$C:$C,'รับ-จ่าย ประจำวัน'!$B207,ธุรการ!AB:AB)+SUMIF(เส้นแต่งหน้าขนมปัง!$C:$C,'รับ-จ่าย ประจำวัน'!$B207,เส้นแต่งหน้าขนมปัง!AB:AB)+SUMIF('วางแผนBC,CJ'!$C:$C,'รับ-จ่าย ประจำวัน'!$B207,'วางแผนBC,CJ'!AB:AB)+SUMIF(RD!$C:$C,'รับ-จ่าย ประจำวัน'!$B207,RD!AB:AB)+SUMIF('FG,ออนไล,คัดแยก'!$C:$C,'รับ-จ่าย ประจำวัน'!$B207,'FG,ออนไล,คัดแยก'!AB:AB)</f>
        <v>0</v>
      </c>
      <c r="BJ207" s="16">
        <f>SUMIF(เตรียมส่วนผสม!$C:$C,'รับ-จ่าย ประจำวัน'!$B207,เตรียมส่วนผสม!AC:AC)+SUMIF(กวนไส้!$C:$C,'รับ-จ่าย ประจำวัน'!$B207,กวนไส้!AC:AC)+SUMIF(ผลิต1!$C:$C,'รับ-จ่าย ประจำวัน'!$B207,ผลิต1!AC:AC)+SUMIF(ผลิต2!$C:$C,'รับ-จ่าย ประจำวัน'!$B207,ผลิต2!AC:AC)+SUMIF(เส้นแต่งหน้าขนมเค้ก!$C:$C,'รับ-จ่าย ประจำวัน'!$B207,เส้นแต่งหน้าขนมเค้ก!AC:AC)+SUMIF(แพ็ค!$C:$C,'รับ-จ่าย ประจำวัน'!$B207,แพ็ค!AC:AC)+SUMIF(ธุรการ!$C:$C,'รับ-จ่าย ประจำวัน'!$B207,ธุรการ!AC:AC)+SUMIF(เส้นแต่งหน้าขนมปัง!$C:$C,'รับ-จ่าย ประจำวัน'!$B207,เส้นแต่งหน้าขนมปัง!AC:AC)+SUMIF('วางแผนBC,CJ'!$C:$C,'รับ-จ่าย ประจำวัน'!$B207,'วางแผนBC,CJ'!AC:AC)+SUMIF(RD!$C:$C,'รับ-จ่าย ประจำวัน'!$B207,RD!AC:AC)+SUMIF('FG,ออนไล,คัดแยก'!$C:$C,'รับ-จ่าย ประจำวัน'!$B207,'FG,ออนไล,คัดแยก'!AC:AC)</f>
        <v>0</v>
      </c>
      <c r="BK207" s="16">
        <f>SUMIF(เตรียมส่วนผสม!$C:$C,'รับ-จ่าย ประจำวัน'!$B207,เตรียมส่วนผสม!AD:AD)+SUMIF(กวนไส้!$C:$C,'รับ-จ่าย ประจำวัน'!$B207,กวนไส้!AD:AD)+SUMIF(ผลิต1!$C:$C,'รับ-จ่าย ประจำวัน'!$B207,ผลิต1!AD:AD)+SUMIF(ผลิต2!$C:$C,'รับ-จ่าย ประจำวัน'!$B207,ผลิต2!AD:AD)+SUMIF(เส้นแต่งหน้าขนมเค้ก!$C:$C,'รับ-จ่าย ประจำวัน'!$B207,เส้นแต่งหน้าขนมเค้ก!AD:AD)+SUMIF(แพ็ค!$C:$C,'รับ-จ่าย ประจำวัน'!$B207,แพ็ค!AD:AD)+SUMIF(ธุรการ!$C:$C,'รับ-จ่าย ประจำวัน'!$B207,ธุรการ!AD:AD)+SUMIF(เส้นแต่งหน้าขนมปัง!$C:$C,'รับ-จ่าย ประจำวัน'!$B207,เส้นแต่งหน้าขนมปัง!AD:AD)+SUMIF('วางแผนBC,CJ'!$C:$C,'รับ-จ่าย ประจำวัน'!$B207,'วางแผนBC,CJ'!AD:AD)+SUMIF(RD!$C:$C,'รับ-จ่าย ประจำวัน'!$B207,RD!AD:AD)+SUMIF('FG,ออนไล,คัดแยก'!$C:$C,'รับ-จ่าย ประจำวัน'!$B207,'FG,ออนไล,คัดแยก'!AD:AD)</f>
        <v>0</v>
      </c>
      <c r="BL207" s="16">
        <f>SUMIF(เตรียมส่วนผสม!$C:$C,'รับ-จ่าย ประจำวัน'!$B207,เตรียมส่วนผสม!AE:AE)+SUMIF(กวนไส้!$C:$C,'รับ-จ่าย ประจำวัน'!$B207,กวนไส้!AE:AE)+SUMIF(ผลิต1!$C:$C,'รับ-จ่าย ประจำวัน'!$B207,ผลิต1!AE:AE)+SUMIF(ผลิต2!$C:$C,'รับ-จ่าย ประจำวัน'!$B207,ผลิต2!AE:AE)+SUMIF(เส้นแต่งหน้าขนมเค้ก!$C:$C,'รับ-จ่าย ประจำวัน'!$B207,เส้นแต่งหน้าขนมเค้ก!AE:AE)+SUMIF(แพ็ค!$C:$C,'รับ-จ่าย ประจำวัน'!$B207,แพ็ค!AE:AE)+SUMIF(ธุรการ!$C:$C,'รับ-จ่าย ประจำวัน'!$B207,ธุรการ!AE:AE)+SUMIF(เส้นแต่งหน้าขนมปัง!$C:$C,'รับ-จ่าย ประจำวัน'!$B207,เส้นแต่งหน้าขนมปัง!AE:AE)+SUMIF('วางแผนBC,CJ'!$C:$C,'รับ-จ่าย ประจำวัน'!$B207,'วางแผนBC,CJ'!AE:AE)+SUMIF(RD!$C:$C,'รับ-จ่าย ประจำวัน'!$B207,RD!AE:AE)+SUMIF('FG,ออนไล,คัดแยก'!$C:$C,'รับ-จ่าย ประจำวัน'!$B207,'FG,ออนไล,คัดแยก'!AE:AE)</f>
        <v>0</v>
      </c>
      <c r="BM207" s="16">
        <f>SUMIF(เตรียมส่วนผสม!$C:$C,'รับ-จ่าย ประจำวัน'!$B207,เตรียมส่วนผสม!AF:AF)+SUMIF(กวนไส้!$C:$C,'รับ-จ่าย ประจำวัน'!$B207,กวนไส้!AF:AF)+SUMIF(ผลิต1!$C:$C,'รับ-จ่าย ประจำวัน'!$B207,ผลิต1!AF:AF)+SUMIF(ผลิต2!$C:$C,'รับ-จ่าย ประจำวัน'!$B207,ผลิต2!AF:AF)+SUMIF(เส้นแต่งหน้าขนมเค้ก!$C:$C,'รับ-จ่าย ประจำวัน'!$B207,เส้นแต่งหน้าขนมเค้ก!AF:AF)+SUMIF(แพ็ค!$C:$C,'รับ-จ่าย ประจำวัน'!$B207,แพ็ค!AF:AF)+SUMIF(ธุรการ!$C:$C,'รับ-จ่าย ประจำวัน'!$B207,ธุรการ!AF:AF)+SUMIF(เส้นแต่งหน้าขนมปัง!$C:$C,'รับ-จ่าย ประจำวัน'!$B207,เส้นแต่งหน้าขนมปัง!AF:AF)+SUMIF('วางแผนBC,CJ'!$C:$C,'รับ-จ่าย ประจำวัน'!$B207,'วางแผนBC,CJ'!AF:AF)+SUMIF(RD!$C:$C,'รับ-จ่าย ประจำวัน'!$B207,RD!AF:AF)+SUMIF('FG,ออนไล,คัดแยก'!$C:$C,'รับ-จ่าย ประจำวัน'!$B207,'FG,ออนไล,คัดแยก'!AF:AF)</f>
        <v>0</v>
      </c>
      <c r="BN207" s="16">
        <f>SUMIF(เตรียมส่วนผสม!$C:$C,'รับ-จ่าย ประจำวัน'!$B207,เตรียมส่วนผสม!AG:AG)+SUMIF(กวนไส้!$C:$C,'รับ-จ่าย ประจำวัน'!$B207,กวนไส้!AG:AG)+SUMIF(ผลิต1!$C:$C,'รับ-จ่าย ประจำวัน'!$B207,ผลิต1!AG:AG)+SUMIF(ผลิต2!$C:$C,'รับ-จ่าย ประจำวัน'!$B207,ผลิต2!AG:AG)+SUMIF(เส้นแต่งหน้าขนมเค้ก!$C:$C,'รับ-จ่าย ประจำวัน'!$B207,เส้นแต่งหน้าขนมเค้ก!AG:AG)+SUMIF(แพ็ค!$C:$C,'รับ-จ่าย ประจำวัน'!$B207,แพ็ค!AG:AG)+SUMIF(ธุรการ!$C:$C,'รับ-จ่าย ประจำวัน'!$B207,ธุรการ!AG:AG)+SUMIF(เส้นแต่งหน้าขนมปัง!$C:$C,'รับ-จ่าย ประจำวัน'!$B207,เส้นแต่งหน้าขนมปัง!AG:AG)+SUMIF('วางแผนBC,CJ'!$C:$C,'รับ-จ่าย ประจำวัน'!$B207,'วางแผนBC,CJ'!AG:AG)+SUMIF(RD!$C:$C,'รับ-จ่าย ประจำวัน'!$B207,RD!AG:AG)+SUMIF('FG,ออนไล,คัดแยก'!$C:$C,'รับ-จ่าย ประจำวัน'!$B207,'FG,ออนไล,คัดแยก'!AG:AG)</f>
        <v>0</v>
      </c>
      <c r="BO207" s="16">
        <f>SUMIF(เตรียมส่วนผสม!$C:$C,'รับ-จ่าย ประจำวัน'!$B207,เตรียมส่วนผสม!AH:AH)+SUMIF(กวนไส้!$C:$C,'รับ-จ่าย ประจำวัน'!$B207,กวนไส้!AH:AH)+SUMIF(ผลิต1!$C:$C,'รับ-จ่าย ประจำวัน'!$B207,ผลิต1!AH:AH)+SUMIF(ผลิต2!$C:$C,'รับ-จ่าย ประจำวัน'!$B207,ผลิต2!AH:AH)+SUMIF(เส้นแต่งหน้าขนมเค้ก!$C:$C,'รับ-จ่าย ประจำวัน'!$B207,เส้นแต่งหน้าขนมเค้ก!AH:AH)+SUMIF(แพ็ค!$C:$C,'รับ-จ่าย ประจำวัน'!$B207,แพ็ค!AH:AH)+SUMIF(ธุรการ!$C:$C,'รับ-จ่าย ประจำวัน'!$B207,ธุรการ!AH:AH)+SUMIF(เส้นแต่งหน้าขนมปัง!$C:$C,'รับ-จ่าย ประจำวัน'!$B207,เส้นแต่งหน้าขนมปัง!AH:AH)+SUMIF('วางแผนBC,CJ'!$C:$C,'รับ-จ่าย ประจำวัน'!$B207,'วางแผนBC,CJ'!AH:AH)+SUMIF(RD!$C:$C,'รับ-จ่าย ประจำวัน'!$B207,RD!AH:AH)+SUMIF('FG,ออนไล,คัดแยก'!$C:$C,'รับ-จ่าย ประจำวัน'!$B207,'FG,ออนไล,คัดแยก'!AH:AH)</f>
        <v>0</v>
      </c>
      <c r="BP207" s="16">
        <f>SUMIF(เตรียมส่วนผสม!$C:$C,'รับ-จ่าย ประจำวัน'!$B207,เตรียมส่วนผสม!AI:AI)+SUMIF(กวนไส้!$C:$C,'รับ-จ่าย ประจำวัน'!$B207,กวนไส้!AI:AI)+SUMIF(ผลิต1!$C:$C,'รับ-จ่าย ประจำวัน'!$B207,ผลิต1!AI:AI)+SUMIF(ผลิต2!$C:$C,'รับ-จ่าย ประจำวัน'!$B207,ผลิต2!AI:AI)+SUMIF(เส้นแต่งหน้าขนมเค้ก!$C:$C,'รับ-จ่าย ประจำวัน'!$B207,เส้นแต่งหน้าขนมเค้ก!AI:AI)+SUMIF(แพ็ค!$C:$C,'รับ-จ่าย ประจำวัน'!$B207,แพ็ค!AI:AI)+SUMIF(ธุรการ!$C:$C,'รับ-จ่าย ประจำวัน'!$B207,ธุรการ!AI:AI)+SUMIF(เส้นแต่งหน้าขนมปัง!$C:$C,'รับ-จ่าย ประจำวัน'!$B207,เส้นแต่งหน้าขนมปัง!AI:AI)+SUMIF('วางแผนBC,CJ'!$C:$C,'รับ-จ่าย ประจำวัน'!$B207,'วางแผนBC,CJ'!AI:AI)+SUMIF(RD!$C:$C,'รับ-จ่าย ประจำวัน'!$B207,RD!AI:AI)+SUMIF('FG,ออนไล,คัดแยก'!$C:$C,'รับ-จ่าย ประจำวัน'!$B207,'FG,ออนไล,คัดแยก'!AI:AI)</f>
        <v>0</v>
      </c>
      <c r="BQ207" s="16">
        <f>SUMIF(เตรียมส่วนผสม!$C:$C,'รับ-จ่าย ประจำวัน'!$B207,เตรียมส่วนผสม!AJ:AJ)+SUMIF(กวนไส้!$C:$C,'รับ-จ่าย ประจำวัน'!$B207,กวนไส้!AJ:AJ)+SUMIF(ผลิต1!$C:$C,'รับ-จ่าย ประจำวัน'!$B207,ผลิต1!AJ:AJ)+SUMIF(ผลิต2!$C:$C,'รับ-จ่าย ประจำวัน'!$B207,ผลิต2!AJ:AJ)+SUMIF(เส้นแต่งหน้าขนมเค้ก!$C:$C,'รับ-จ่าย ประจำวัน'!$B207,เส้นแต่งหน้าขนมเค้ก!AJ:AJ)+SUMIF(แพ็ค!$C:$C,'รับ-จ่าย ประจำวัน'!$B207,แพ็ค!AJ:AJ)+SUMIF(ธุรการ!$C:$C,'รับ-จ่าย ประจำวัน'!$B207,ธุรการ!AJ:AJ)+SUMIF(เส้นแต่งหน้าขนมปัง!$C:$C,'รับ-จ่าย ประจำวัน'!$B207,เส้นแต่งหน้าขนมปัง!AJ:AJ)+SUMIF('วางแผนBC,CJ'!$C:$C,'รับ-จ่าย ประจำวัน'!$B207,'วางแผนBC,CJ'!AJ:AJ)+SUMIF(RD!$C:$C,'รับ-จ่าย ประจำวัน'!$B207,RD!AJ:AJ)+SUMIF('FG,ออนไล,คัดแยก'!$C:$C,'รับ-จ่าย ประจำวัน'!$B207,'FG,ออนไล,คัดแยก'!AJ:AJ)</f>
        <v>0</v>
      </c>
      <c r="BR207" s="16">
        <f>SUMIF(เตรียมส่วนผสม!$C:$C,'รับ-จ่าย ประจำวัน'!$B207,เตรียมส่วนผสม!AK:AK)+SUMIF(กวนไส้!$C:$C,'รับ-จ่าย ประจำวัน'!$B207,กวนไส้!AK:AK)+SUMIF(ผลิต1!$C:$C,'รับ-จ่าย ประจำวัน'!$B207,ผลิต1!AK:AK)+SUMIF(ผลิต2!$C:$C,'รับ-จ่าย ประจำวัน'!$B207,ผลิต2!AK:AK)+SUMIF(เส้นแต่งหน้าขนมเค้ก!$C:$C,'รับ-จ่าย ประจำวัน'!$B207,เส้นแต่งหน้าขนมเค้ก!AK:AK)+SUMIF(แพ็ค!$C:$C,'รับ-จ่าย ประจำวัน'!$B207,แพ็ค!AK:AK)+SUMIF(ธุรการ!$C:$C,'รับ-จ่าย ประจำวัน'!$B207,ธุรการ!AK:AK)+SUMIF(เส้นแต่งหน้าขนมปัง!$C:$C,'รับ-จ่าย ประจำวัน'!$B207,เส้นแต่งหน้าขนมปัง!AK:AK)+SUMIF('วางแผนBC,CJ'!$C:$C,'รับ-จ่าย ประจำวัน'!$B207,'วางแผนBC,CJ'!AK:AK)+SUMIF(RD!$C:$C,'รับ-จ่าย ประจำวัน'!$B207,RD!AK:AK)+SUMIF('FG,ออนไล,คัดแยก'!$C:$C,'รับ-จ่าย ประจำวัน'!$B207,'FG,ออนไล,คัดแยก'!AK:AK)</f>
        <v>0</v>
      </c>
      <c r="BS207" s="16">
        <f>SUMIF(เตรียมส่วนผสม!$C:$C,'รับ-จ่าย ประจำวัน'!$B207,เตรียมส่วนผสม!AL:AL)+SUMIF(กวนไส้!$C:$C,'รับ-จ่าย ประจำวัน'!$B207,กวนไส้!AL:AL)+SUMIF(ผลิต1!$C:$C,'รับ-จ่าย ประจำวัน'!$B207,ผลิต1!AL:AL)+SUMIF(ผลิต2!$C:$C,'รับ-จ่าย ประจำวัน'!$B207,ผลิต2!AL:AL)+SUMIF(เส้นแต่งหน้าขนมเค้ก!$C:$C,'รับ-จ่าย ประจำวัน'!$B207,เส้นแต่งหน้าขนมเค้ก!AL:AL)+SUMIF(แพ็ค!$C:$C,'รับ-จ่าย ประจำวัน'!$B207,แพ็ค!AL:AL)+SUMIF(ธุรการ!$C:$C,'รับ-จ่าย ประจำวัน'!$B207,ธุรการ!AL:AL)+SUMIF(เส้นแต่งหน้าขนมปัง!$C:$C,'รับ-จ่าย ประจำวัน'!$B207,เส้นแต่งหน้าขนมปัง!AL:AL)+SUMIF('วางแผนBC,CJ'!$C:$C,'รับ-จ่าย ประจำวัน'!$B207,'วางแผนBC,CJ'!AL:AL)+SUMIF(RD!$C:$C,'รับ-จ่าย ประจำวัน'!$B207,RD!AL:AL)+SUMIF('FG,ออนไล,คัดแยก'!$C:$C,'รับ-จ่าย ประจำวัน'!$B207,'FG,ออนไล,คัดแยก'!AL:AL)</f>
        <v>0</v>
      </c>
      <c r="BT207" s="18">
        <f t="shared" si="50"/>
        <v>5012</v>
      </c>
      <c r="BU207" s="116"/>
      <c r="BV207" s="146">
        <f t="shared" si="51"/>
        <v>140608</v>
      </c>
      <c r="BW207" s="183">
        <v>30</v>
      </c>
      <c r="BX207" s="172">
        <f t="shared" si="56"/>
        <v>167.06666666666666</v>
      </c>
      <c r="BY207" s="188">
        <f t="shared" si="53"/>
        <v>841.62809257781328</v>
      </c>
      <c r="BZ207" s="180">
        <f t="shared" ca="1" si="52"/>
        <v>47044.628092577812</v>
      </c>
      <c r="CA207" s="93"/>
      <c r="CB207" s="93"/>
      <c r="CC207" s="93"/>
      <c r="CD207" s="93"/>
      <c r="CE207" s="93"/>
      <c r="CF207" s="93"/>
      <c r="CG207" s="93"/>
      <c r="CH207" s="93"/>
      <c r="CI207" s="93"/>
      <c r="CJ207" s="94"/>
      <c r="CK207" s="9">
        <f t="shared" si="54"/>
        <v>140608</v>
      </c>
    </row>
    <row r="208" spans="1:89" x14ac:dyDescent="0.5">
      <c r="A208" s="149" t="s">
        <v>739</v>
      </c>
      <c r="B208" s="34">
        <v>1023101018</v>
      </c>
      <c r="C208" s="10" t="s">
        <v>740</v>
      </c>
      <c r="D208" s="135" t="s">
        <v>91</v>
      </c>
      <c r="E208" s="11">
        <v>0</v>
      </c>
      <c r="F208" s="75"/>
      <c r="G208" s="11"/>
      <c r="H208" s="12">
        <v>79100</v>
      </c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16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3"/>
      <c r="AF208" s="13"/>
      <c r="AG208" s="13"/>
      <c r="AH208" s="13"/>
      <c r="AI208" s="14"/>
      <c r="AJ208" s="14"/>
      <c r="AK208" s="14"/>
      <c r="AL208" s="14"/>
      <c r="AM208" s="14"/>
      <c r="AN208" s="15">
        <f t="shared" si="49"/>
        <v>0</v>
      </c>
      <c r="AO208" s="16">
        <f>SUMIF(เตรียมส่วนผสม!$C:$C,'รับ-จ่าย ประจำวัน'!$B208,เตรียมส่วนผสม!H:H)+SUMIF(กวนไส้!$C:$C,'รับ-จ่าย ประจำวัน'!$B208,กวนไส้!H:H)+SUMIF(ผลิต1!$C:$C,'รับ-จ่าย ประจำวัน'!$B208,ผลิต1!H:H)+SUMIF(ผลิต2!$C:$C,'รับ-จ่าย ประจำวัน'!$B208,ผลิต2!H:H)+SUMIF(เส้นแต่งหน้าขนมเค้ก!$C:$C,'รับ-จ่าย ประจำวัน'!$B208,เส้นแต่งหน้าขนมเค้ก!H:H)+SUMIF(แพ็ค!$C:$C,'รับ-จ่าย ประจำวัน'!$B208,แพ็ค!H:H)+SUMIF(ธุรการ!$C:$C,'รับ-จ่าย ประจำวัน'!$B208,ธุรการ!H:H)+SUMIF(เส้นแต่งหน้าขนมปัง!$C:$C,'รับ-จ่าย ประจำวัน'!$B208,เส้นแต่งหน้าขนมปัง!H:H)+SUMIF('วางแผนBC,CJ'!$C:$C,'รับ-จ่าย ประจำวัน'!$B208,'วางแผนBC,CJ'!H:H)+SUMIF(RD!$C:$C,'รับ-จ่าย ประจำวัน'!$B208,RD!H:H)+SUMIF('FG,ออนไล,คัดแยก'!$C:$C,'รับ-จ่าย ประจำวัน'!$B208,'FG,ออนไล,คัดแยก'!H:H)</f>
        <v>0</v>
      </c>
      <c r="AP208" s="16">
        <f>SUMIF(เตรียมส่วนผสม!$C:$C,'รับ-จ่าย ประจำวัน'!$B208,เตรียมส่วนผสม!I:I)+SUMIF(กวนไส้!$C:$C,'รับ-จ่าย ประจำวัน'!$B208,กวนไส้!I:I)+SUMIF(ผลิต1!$C:$C,'รับ-จ่าย ประจำวัน'!$B208,ผลิต1!I:I)+SUMIF(ผลิต2!$C:$C,'รับ-จ่าย ประจำวัน'!$B208,ผลิต2!I:I)+SUMIF(เส้นแต่งหน้าขนมเค้ก!$C:$C,'รับ-จ่าย ประจำวัน'!$B208,เส้นแต่งหน้าขนมเค้ก!I:I)+SUMIF(แพ็ค!$C:$C,'รับ-จ่าย ประจำวัน'!$B208,แพ็ค!I:I)+SUMIF(ธุรการ!$C:$C,'รับ-จ่าย ประจำวัน'!$B208,ธุรการ!I:I)+SUMIF(เส้นแต่งหน้าขนมปัง!$C:$C,'รับ-จ่าย ประจำวัน'!$B208,เส้นแต่งหน้าขนมปัง!I:I)+SUMIF('วางแผนBC,CJ'!$C:$C,'รับ-จ่าย ประจำวัน'!$B208,'วางแผนBC,CJ'!I:I)+SUMIF(RD!$C:$C,'รับ-จ่าย ประจำวัน'!$B208,RD!I:I)+SUMIF('FG,ออนไล,คัดแยก'!$C:$C,'รับ-จ่าย ประจำวัน'!$B208,'FG,ออนไล,คัดแยก'!I:I)</f>
        <v>5000</v>
      </c>
      <c r="AQ208" s="16">
        <f>SUMIF(เตรียมส่วนผสม!$C:$C,'รับ-จ่าย ประจำวัน'!$B208,เตรียมส่วนผสม!J:J)+SUMIF(กวนไส้!$C:$C,'รับ-จ่าย ประจำวัน'!$B208,กวนไส้!J:J)+SUMIF(ผลิต1!$C:$C,'รับ-จ่าย ประจำวัน'!$B208,ผลิต1!J:J)+SUMIF(ผลิต2!$C:$C,'รับ-จ่าย ประจำวัน'!$B208,ผลิต2!J:J)+SUMIF(เส้นแต่งหน้าขนมเค้ก!$C:$C,'รับ-จ่าย ประจำวัน'!$B208,เส้นแต่งหน้าขนมเค้ก!J:J)+SUMIF(แพ็ค!$C:$C,'รับ-จ่าย ประจำวัน'!$B208,แพ็ค!J:J)+SUMIF(ธุรการ!$C:$C,'รับ-จ่าย ประจำวัน'!$B208,ธุรการ!J:J)+SUMIF(เส้นแต่งหน้าขนมปัง!$C:$C,'รับ-จ่าย ประจำวัน'!$B208,เส้นแต่งหน้าขนมปัง!J:J)+SUMIF('วางแผนBC,CJ'!$C:$C,'รับ-จ่าย ประจำวัน'!$B208,'วางแผนBC,CJ'!J:J)+SUMIF(RD!$C:$C,'รับ-จ่าย ประจำวัน'!$B208,RD!J:J)+SUMIF('FG,ออนไล,คัดแยก'!$C:$C,'รับ-จ่าย ประจำวัน'!$B208,'FG,ออนไล,คัดแยก'!J:J)</f>
        <v>0</v>
      </c>
      <c r="AR208" s="16">
        <f>SUMIF(เตรียมส่วนผสม!$C:$C,'รับ-จ่าย ประจำวัน'!$B208,เตรียมส่วนผสม!K:K)+SUMIF(กวนไส้!$C:$C,'รับ-จ่าย ประจำวัน'!$B208,กวนไส้!K:K)+SUMIF(ผลิต1!$C:$C,'รับ-จ่าย ประจำวัน'!$B208,ผลิต1!K:K)+SUMIF(ผลิต2!$C:$C,'รับ-จ่าย ประจำวัน'!$B208,ผลิต2!K:K)+SUMIF(เส้นแต่งหน้าขนมเค้ก!$C:$C,'รับ-จ่าย ประจำวัน'!$B208,เส้นแต่งหน้าขนมเค้ก!K:K)+SUMIF(แพ็ค!$C:$C,'รับ-จ่าย ประจำวัน'!$B208,แพ็ค!K:K)+SUMIF(ธุรการ!$C:$C,'รับ-จ่าย ประจำวัน'!$B208,ธุรการ!K:K)+SUMIF(เส้นแต่งหน้าขนมปัง!$C:$C,'รับ-จ่าย ประจำวัน'!$B208,เส้นแต่งหน้าขนมปัง!K:K)+SUMIF('วางแผนBC,CJ'!$C:$C,'รับ-จ่าย ประจำวัน'!$B208,'วางแผนBC,CJ'!K:K)+SUMIF(RD!$C:$C,'รับ-จ่าย ประจำวัน'!$B208,RD!K:K)+SUMIF('FG,ออนไล,คัดแยก'!$C:$C,'รับ-จ่าย ประจำวัน'!$B208,'FG,ออนไล,คัดแยก'!K:K)</f>
        <v>0</v>
      </c>
      <c r="AS208" s="16">
        <f>SUMIF(เตรียมส่วนผสม!$C:$C,'รับ-จ่าย ประจำวัน'!$B208,เตรียมส่วนผสม!L:L)+SUMIF(กวนไส้!$C:$C,'รับ-จ่าย ประจำวัน'!$B208,กวนไส้!L:L)+SUMIF(ผลิต1!$C:$C,'รับ-จ่าย ประจำวัน'!$B208,ผลิต1!L:L)+SUMIF(ผลิต2!$C:$C,'รับ-จ่าย ประจำวัน'!$B208,ผลิต2!L:L)+SUMIF(เส้นแต่งหน้าขนมเค้ก!$C:$C,'รับ-จ่าย ประจำวัน'!$B208,เส้นแต่งหน้าขนมเค้ก!L:L)+SUMIF(แพ็ค!$C:$C,'รับ-จ่าย ประจำวัน'!$B208,แพ็ค!L:L)+SUMIF(ธุรการ!$C:$C,'รับ-จ่าย ประจำวัน'!$B208,ธุรการ!L:L)+SUMIF(เส้นแต่งหน้าขนมปัง!$C:$C,'รับ-จ่าย ประจำวัน'!$B208,เส้นแต่งหน้าขนมปัง!L:L)+SUMIF('วางแผนBC,CJ'!$C:$C,'รับ-จ่าย ประจำวัน'!$B208,'วางแผนBC,CJ'!L:L)+SUMIF(RD!$C:$C,'รับ-จ่าย ประจำวัน'!$B208,RD!L:L)+SUMIF('FG,ออนไล,คัดแยก'!$C:$C,'รับ-จ่าย ประจำวัน'!$B208,'FG,ออนไล,คัดแยก'!L:L)</f>
        <v>0</v>
      </c>
      <c r="AT208" s="16">
        <f>SUMIF(เตรียมส่วนผสม!$C:$C,'รับ-จ่าย ประจำวัน'!$B208,เตรียมส่วนผสม!M:M)+SUMIF(กวนไส้!$C:$C,'รับ-จ่าย ประจำวัน'!$B208,กวนไส้!M:M)+SUMIF(ผลิต1!$C:$C,'รับ-จ่าย ประจำวัน'!$B208,ผลิต1!M:M)+SUMIF(ผลิต2!$C:$C,'รับ-จ่าย ประจำวัน'!$B208,ผลิต2!M:M)+SUMIF(เส้นแต่งหน้าขนมเค้ก!$C:$C,'รับ-จ่าย ประจำวัน'!$B208,เส้นแต่งหน้าขนมเค้ก!M:M)+SUMIF(แพ็ค!$C:$C,'รับ-จ่าย ประจำวัน'!$B208,แพ็ค!M:M)+SUMIF(ธุรการ!$C:$C,'รับ-จ่าย ประจำวัน'!$B208,ธุรการ!M:M)+SUMIF(เส้นแต่งหน้าขนมปัง!$C:$C,'รับ-จ่าย ประจำวัน'!$B208,เส้นแต่งหน้าขนมปัง!M:M)+SUMIF('วางแผนBC,CJ'!$C:$C,'รับ-จ่าย ประจำวัน'!$B208,'วางแผนBC,CJ'!M:M)+SUMIF(RD!$C:$C,'รับ-จ่าย ประจำวัน'!$B208,RD!M:M)+SUMIF('FG,ออนไล,คัดแยก'!$C:$C,'รับ-จ่าย ประจำวัน'!$B208,'FG,ออนไล,คัดแยก'!M:M)</f>
        <v>0</v>
      </c>
      <c r="AU208" s="16">
        <f>SUMIF(เตรียมส่วนผสม!$C:$C,'รับ-จ่าย ประจำวัน'!$B208,เตรียมส่วนผสม!N:N)+SUMIF(กวนไส้!$C:$C,'รับ-จ่าย ประจำวัน'!$B208,กวนไส้!N:N)+SUMIF(ผลิต1!$C:$C,'รับ-จ่าย ประจำวัน'!$B208,ผลิต1!N:N)+SUMIF(ผลิต2!$C:$C,'รับ-จ่าย ประจำวัน'!$B208,ผลิต2!N:N)+SUMIF(เส้นแต่งหน้าขนมเค้ก!$C:$C,'รับ-จ่าย ประจำวัน'!$B208,เส้นแต่งหน้าขนมเค้ก!N:N)+SUMIF(แพ็ค!$C:$C,'รับ-จ่าย ประจำวัน'!$B208,แพ็ค!N:N)+SUMIF(ธุรการ!$C:$C,'รับ-จ่าย ประจำวัน'!$B208,ธุรการ!N:N)+SUMIF(เส้นแต่งหน้าขนมปัง!$C:$C,'รับ-จ่าย ประจำวัน'!$B208,เส้นแต่งหน้าขนมปัง!N:N)+SUMIF('วางแผนBC,CJ'!$C:$C,'รับ-จ่าย ประจำวัน'!$B208,'วางแผนBC,CJ'!N:N)+SUMIF(RD!$C:$C,'รับ-จ่าย ประจำวัน'!$B208,RD!N:N)+SUMIF('FG,ออนไล,คัดแยก'!$C:$C,'รับ-จ่าย ประจำวัน'!$B208,'FG,ออนไล,คัดแยก'!N:N)</f>
        <v>0</v>
      </c>
      <c r="AV208" s="16">
        <f>SUMIF(เตรียมส่วนผสม!$C:$C,'รับ-จ่าย ประจำวัน'!$B208,เตรียมส่วนผสม!O:O)+SUMIF(กวนไส้!$C:$C,'รับ-จ่าย ประจำวัน'!$B208,กวนไส้!O:O)+SUMIF(ผลิต1!$C:$C,'รับ-จ่าย ประจำวัน'!$B208,ผลิต1!O:O)+SUMIF(ผลิต2!$C:$C,'รับ-จ่าย ประจำวัน'!$B208,ผลิต2!O:O)+SUMIF(เส้นแต่งหน้าขนมเค้ก!$C:$C,'รับ-จ่าย ประจำวัน'!$B208,เส้นแต่งหน้าขนมเค้ก!O:O)+SUMIF(แพ็ค!$C:$C,'รับ-จ่าย ประจำวัน'!$B208,แพ็ค!O:O)+SUMIF(ธุรการ!$C:$C,'รับ-จ่าย ประจำวัน'!$B208,ธุรการ!O:O)+SUMIF(เส้นแต่งหน้าขนมปัง!$C:$C,'รับ-จ่าย ประจำวัน'!$B208,เส้นแต่งหน้าขนมปัง!O:O)+SUMIF('วางแผนBC,CJ'!$C:$C,'รับ-จ่าย ประจำวัน'!$B208,'วางแผนBC,CJ'!O:O)+SUMIF(RD!$C:$C,'รับ-จ่าย ประจำวัน'!$B208,RD!O:O)+SUMIF('FG,ออนไล,คัดแยก'!$C:$C,'รับ-จ่าย ประจำวัน'!$B208,'FG,ออนไล,คัดแยก'!O:O)</f>
        <v>0</v>
      </c>
      <c r="AW208" s="16">
        <f>SUMIF(เตรียมส่วนผสม!$C:$C,'รับ-จ่าย ประจำวัน'!$B208,เตรียมส่วนผสม!P:P)+SUMIF(กวนไส้!$C:$C,'รับ-จ่าย ประจำวัน'!$B208,กวนไส้!P:P)+SUMIF(ผลิต1!$C:$C,'รับ-จ่าย ประจำวัน'!$B208,ผลิต1!P:P)+SUMIF(ผลิต2!$C:$C,'รับ-จ่าย ประจำวัน'!$B208,ผลิต2!P:P)+SUMIF(เส้นแต่งหน้าขนมเค้ก!$C:$C,'รับ-จ่าย ประจำวัน'!$B208,เส้นแต่งหน้าขนมเค้ก!P:P)+SUMIF(แพ็ค!$C:$C,'รับ-จ่าย ประจำวัน'!$B208,แพ็ค!P:P)+SUMIF(ธุรการ!$C:$C,'รับ-จ่าย ประจำวัน'!$B208,ธุรการ!P:P)+SUMIF(เส้นแต่งหน้าขนมปัง!$C:$C,'รับ-จ่าย ประจำวัน'!$B208,เส้นแต่งหน้าขนมปัง!P:P)+SUMIF('วางแผนBC,CJ'!$C:$C,'รับ-จ่าย ประจำวัน'!$B208,'วางแผนBC,CJ'!P:P)+SUMIF(RD!$C:$C,'รับ-จ่าย ประจำวัน'!$B208,RD!P:P)+SUMIF('FG,ออนไล,คัดแยก'!$C:$C,'รับ-จ่าย ประจำวัน'!$B208,'FG,ออนไล,คัดแยก'!P:P)</f>
        <v>0</v>
      </c>
      <c r="AX208" s="16">
        <f>SUMIF(เตรียมส่วนผสม!$C:$C,'รับ-จ่าย ประจำวัน'!$B208,เตรียมส่วนผสม!Q:Q)+SUMIF(กวนไส้!$C:$C,'รับ-จ่าย ประจำวัน'!$B208,กวนไส้!Q:Q)+SUMIF(ผลิต1!$C:$C,'รับ-จ่าย ประจำวัน'!$B208,ผลิต1!Q:Q)+SUMIF(ผลิต2!$C:$C,'รับ-จ่าย ประจำวัน'!$B208,ผลิต2!Q:Q)+SUMIF(เส้นแต่งหน้าขนมเค้ก!$C:$C,'รับ-จ่าย ประจำวัน'!$B208,เส้นแต่งหน้าขนมเค้ก!Q:Q)+SUMIF(แพ็ค!$C:$C,'รับ-จ่าย ประจำวัน'!$B208,แพ็ค!Q:Q)+SUMIF(ธุรการ!$C:$C,'รับ-จ่าย ประจำวัน'!$B208,ธุรการ!Q:Q)+SUMIF(เส้นแต่งหน้าขนมปัง!$C:$C,'รับ-จ่าย ประจำวัน'!$B208,เส้นแต่งหน้าขนมปัง!Q:Q)+SUMIF('วางแผนBC,CJ'!$C:$C,'รับ-จ่าย ประจำวัน'!$B208,'วางแผนBC,CJ'!Q:Q)+SUMIF(RD!$C:$C,'รับ-จ่าย ประจำวัน'!$B208,RD!Q:Q)+SUMIF('FG,ออนไล,คัดแยก'!$C:$C,'รับ-จ่าย ประจำวัน'!$B208,'FG,ออนไล,คัดแยก'!Q:Q)</f>
        <v>0</v>
      </c>
      <c r="AY208" s="16">
        <f>SUMIF(เตรียมส่วนผสม!$C:$C,'รับ-จ่าย ประจำวัน'!$B208,เตรียมส่วนผสม!R:R)+SUMIF(กวนไส้!$C:$C,'รับ-จ่าย ประจำวัน'!$B208,กวนไส้!R:R)+SUMIF(ผลิต1!$C:$C,'รับ-จ่าย ประจำวัน'!$B208,ผลิต1!R:R)+SUMIF(ผลิต2!$C:$C,'รับ-จ่าย ประจำวัน'!$B208,ผลิต2!R:R)+SUMIF(เส้นแต่งหน้าขนมเค้ก!$C:$C,'รับ-จ่าย ประจำวัน'!$B208,เส้นแต่งหน้าขนมเค้ก!R:R)+SUMIF(แพ็ค!$C:$C,'รับ-จ่าย ประจำวัน'!$B208,แพ็ค!R:R)+SUMIF(ธุรการ!$C:$C,'รับ-จ่าย ประจำวัน'!$B208,ธุรการ!R:R)+SUMIF(เส้นแต่งหน้าขนมปัง!$C:$C,'รับ-จ่าย ประจำวัน'!$B208,เส้นแต่งหน้าขนมปัง!R:R)+SUMIF('วางแผนBC,CJ'!$C:$C,'รับ-จ่าย ประจำวัน'!$B208,'วางแผนBC,CJ'!R:R)+SUMIF(RD!$C:$C,'รับ-จ่าย ประจำวัน'!$B208,RD!R:R)+SUMIF('FG,ออนไล,คัดแยก'!$C:$C,'รับ-จ่าย ประจำวัน'!$B208,'FG,ออนไล,คัดแยก'!R:R)</f>
        <v>10000</v>
      </c>
      <c r="AZ208" s="16">
        <f>SUMIF(เตรียมส่วนผสม!$C:$C,'รับ-จ่าย ประจำวัน'!$B208,เตรียมส่วนผสม!S:S)+SUMIF(กวนไส้!$C:$C,'รับ-จ่าย ประจำวัน'!$B208,กวนไส้!S:S)+SUMIF(ผลิต1!$C:$C,'รับ-จ่าย ประจำวัน'!$B208,ผลิต1!S:S)+SUMIF(ผลิต2!$C:$C,'รับ-จ่าย ประจำวัน'!$B208,ผลิต2!S:S)+SUMIF(เส้นแต่งหน้าขนมเค้ก!$C:$C,'รับ-จ่าย ประจำวัน'!$B208,เส้นแต่งหน้าขนมเค้ก!S:S)+SUMIF(แพ็ค!$C:$C,'รับ-จ่าย ประจำวัน'!$B208,แพ็ค!S:S)+SUMIF(ธุรการ!$C:$C,'รับ-จ่าย ประจำวัน'!$B208,ธุรการ!S:S)+SUMIF(เส้นแต่งหน้าขนมปัง!$C:$C,'รับ-จ่าย ประจำวัน'!$B208,เส้นแต่งหน้าขนมปัง!S:S)+SUMIF('วางแผนBC,CJ'!$C:$C,'รับ-จ่าย ประจำวัน'!$B208,'วางแผนBC,CJ'!S:S)+SUMIF(RD!$C:$C,'รับ-จ่าย ประจำวัน'!$B208,RD!S:S)+SUMIF('FG,ออนไล,คัดแยก'!$C:$C,'รับ-จ่าย ประจำวัน'!$B208,'FG,ออนไล,คัดแยก'!S:S)</f>
        <v>0</v>
      </c>
      <c r="BA208" s="16">
        <f>SUMIF(เตรียมส่วนผสม!$C:$C,'รับ-จ่าย ประจำวัน'!$B208,เตรียมส่วนผสม!T:T)+SUMIF(กวนไส้!$C:$C,'รับ-จ่าย ประจำวัน'!$B208,กวนไส้!T:T)+SUMIF(ผลิต1!$C:$C,'รับ-จ่าย ประจำวัน'!$B208,ผลิต1!T:T)+SUMIF(ผลิต2!$C:$C,'รับ-จ่าย ประจำวัน'!$B208,ผลิต2!T:T)+SUMIF(เส้นแต่งหน้าขนมเค้ก!$C:$C,'รับ-จ่าย ประจำวัน'!$B208,เส้นแต่งหน้าขนมเค้ก!T:T)+SUMIF(แพ็ค!$C:$C,'รับ-จ่าย ประจำวัน'!$B208,แพ็ค!T:T)+SUMIF(ธุรการ!$C:$C,'รับ-จ่าย ประจำวัน'!$B208,ธุรการ!T:T)+SUMIF(เส้นแต่งหน้าขนมปัง!$C:$C,'รับ-จ่าย ประจำวัน'!$B208,เส้นแต่งหน้าขนมปัง!T:T)+SUMIF('วางแผนBC,CJ'!$C:$C,'รับ-จ่าย ประจำวัน'!$B208,'วางแผนBC,CJ'!T:T)+SUMIF(RD!$C:$C,'รับ-จ่าย ประจำวัน'!$B208,RD!T:T)+SUMIF('FG,ออนไล,คัดแยก'!$C:$C,'รับ-จ่าย ประจำวัน'!$B208,'FG,ออนไล,คัดแยก'!T:T)</f>
        <v>0</v>
      </c>
      <c r="BB208" s="16">
        <f>SUMIF(เตรียมส่วนผสม!$C:$C,'รับ-จ่าย ประจำวัน'!$B208,เตรียมส่วนผสม!U:U)+SUMIF(กวนไส้!$C:$C,'รับ-จ่าย ประจำวัน'!$B208,กวนไส้!U:U)+SUMIF(ผลิต1!$C:$C,'รับ-จ่าย ประจำวัน'!$B208,ผลิต1!U:U)+SUMIF(ผลิต2!$C:$C,'รับ-จ่าย ประจำวัน'!$B208,ผลิต2!U:U)+SUMIF(เส้นแต่งหน้าขนมเค้ก!$C:$C,'รับ-จ่าย ประจำวัน'!$B208,เส้นแต่งหน้าขนมเค้ก!U:U)+SUMIF(แพ็ค!$C:$C,'รับ-จ่าย ประจำวัน'!$B208,แพ็ค!U:U)+SUMIF(ธุรการ!$C:$C,'รับ-จ่าย ประจำวัน'!$B208,ธุรการ!U:U)+SUMIF(เส้นแต่งหน้าขนมปัง!$C:$C,'รับ-จ่าย ประจำวัน'!$B208,เส้นแต่งหน้าขนมปัง!U:U)+SUMIF('วางแผนBC,CJ'!$C:$C,'รับ-จ่าย ประจำวัน'!$B208,'วางแผนBC,CJ'!U:U)+SUMIF(RD!$C:$C,'รับ-จ่าย ประจำวัน'!$B208,RD!U:U)+SUMIF('FG,ออนไล,คัดแยก'!$C:$C,'รับ-จ่าย ประจำวัน'!$B208,'FG,ออนไล,คัดแยก'!U:U)</f>
        <v>0</v>
      </c>
      <c r="BC208" s="16">
        <f>SUMIF(เตรียมส่วนผสม!$C:$C,'รับ-จ่าย ประจำวัน'!$B208,เตรียมส่วนผสม!V:V)+SUMIF(กวนไส้!$C:$C,'รับ-จ่าย ประจำวัน'!$B208,กวนไส้!V:V)+SUMIF(ผลิต1!$C:$C,'รับ-จ่าย ประจำวัน'!$B208,ผลิต1!V:V)+SUMIF(ผลิต2!$C:$C,'รับ-จ่าย ประจำวัน'!$B208,ผลิต2!V:V)+SUMIF(เส้นแต่งหน้าขนมเค้ก!$C:$C,'รับ-จ่าย ประจำวัน'!$B208,เส้นแต่งหน้าขนมเค้ก!V:V)+SUMIF(แพ็ค!$C:$C,'รับ-จ่าย ประจำวัน'!$B208,แพ็ค!V:V)+SUMIF(ธุรการ!$C:$C,'รับ-จ่าย ประจำวัน'!$B208,ธุรการ!V:V)+SUMIF(เส้นแต่งหน้าขนมปัง!$C:$C,'รับ-จ่าย ประจำวัน'!$B208,เส้นแต่งหน้าขนมปัง!V:V)+SUMIF('วางแผนBC,CJ'!$C:$C,'รับ-จ่าย ประจำวัน'!$B208,'วางแผนBC,CJ'!V:V)+SUMIF(RD!$C:$C,'รับ-จ่าย ประจำวัน'!$B208,RD!V:V)+SUMIF('FG,ออนไล,คัดแยก'!$C:$C,'รับ-จ่าย ประจำวัน'!$B208,'FG,ออนไล,คัดแยก'!V:V)</f>
        <v>0</v>
      </c>
      <c r="BD208" s="16">
        <f>SUMIF(เตรียมส่วนผสม!$C:$C,'รับ-จ่าย ประจำวัน'!$B208,เตรียมส่วนผสม!W:W)+SUMIF(กวนไส้!$C:$C,'รับ-จ่าย ประจำวัน'!$B208,กวนไส้!W:W)+SUMIF(ผลิต1!$C:$C,'รับ-จ่าย ประจำวัน'!$B208,ผลิต1!W:W)+SUMIF(ผลิต2!$C:$C,'รับ-จ่าย ประจำวัน'!$B208,ผลิต2!W:W)+SUMIF(เส้นแต่งหน้าขนมเค้ก!$C:$C,'รับ-จ่าย ประจำวัน'!$B208,เส้นแต่งหน้าขนมเค้ก!W:W)+SUMIF(แพ็ค!$C:$C,'รับ-จ่าย ประจำวัน'!$B208,แพ็ค!W:W)+SUMIF(ธุรการ!$C:$C,'รับ-จ่าย ประจำวัน'!$B208,ธุรการ!W:W)+SUMIF(เส้นแต่งหน้าขนมปัง!$C:$C,'รับ-จ่าย ประจำวัน'!$B208,เส้นแต่งหน้าขนมปัง!W:W)+SUMIF('วางแผนBC,CJ'!$C:$C,'รับ-จ่าย ประจำวัน'!$B208,'วางแผนBC,CJ'!W:W)+SUMIF(RD!$C:$C,'รับ-จ่าย ประจำวัน'!$B208,RD!W:W)+SUMIF('FG,ออนไล,คัดแยก'!$C:$C,'รับ-จ่าย ประจำวัน'!$B208,'FG,ออนไล,คัดแยก'!W:W)</f>
        <v>0</v>
      </c>
      <c r="BE208" s="16">
        <f>SUMIF(เตรียมส่วนผสม!$C:$C,'รับ-จ่าย ประจำวัน'!$B208,เตรียมส่วนผสม!X:X)+SUMIF(กวนไส้!$C:$C,'รับ-จ่าย ประจำวัน'!$B208,กวนไส้!X:X)+SUMIF(ผลิต1!$C:$C,'รับ-จ่าย ประจำวัน'!$B208,ผลิต1!X:X)+SUMIF(ผลิต2!$C:$C,'รับ-จ่าย ประจำวัน'!$B208,ผลิต2!X:X)+SUMIF(เส้นแต่งหน้าขนมเค้ก!$C:$C,'รับ-จ่าย ประจำวัน'!$B208,เส้นแต่งหน้าขนมเค้ก!X:X)+SUMIF(แพ็ค!$C:$C,'รับ-จ่าย ประจำวัน'!$B208,แพ็ค!X:X)+SUMIF(ธุรการ!$C:$C,'รับ-จ่าย ประจำวัน'!$B208,ธุรการ!X:X)+SUMIF(เส้นแต่งหน้าขนมปัง!$C:$C,'รับ-จ่าย ประจำวัน'!$B208,เส้นแต่งหน้าขนมปัง!X:X)+SUMIF('วางแผนBC,CJ'!$C:$C,'รับ-จ่าย ประจำวัน'!$B208,'วางแผนBC,CJ'!X:X)+SUMIF(RD!$C:$C,'รับ-จ่าย ประจำวัน'!$B208,RD!X:X)+SUMIF('FG,ออนไล,คัดแยก'!$C:$C,'รับ-จ่าย ประจำวัน'!$B208,'FG,ออนไล,คัดแยก'!X:X)</f>
        <v>0</v>
      </c>
      <c r="BF208" s="16">
        <f>SUMIF(เตรียมส่วนผสม!$C:$C,'รับ-จ่าย ประจำวัน'!$B208,เตรียมส่วนผสม!Y:Y)+SUMIF(กวนไส้!$C:$C,'รับ-จ่าย ประจำวัน'!$B208,กวนไส้!Y:Y)+SUMIF(ผลิต1!$C:$C,'รับ-จ่าย ประจำวัน'!$B208,ผลิต1!Y:Y)+SUMIF(ผลิต2!$C:$C,'รับ-จ่าย ประจำวัน'!$B208,ผลิต2!Y:Y)+SUMIF(เส้นแต่งหน้าขนมเค้ก!$C:$C,'รับ-จ่าย ประจำวัน'!$B208,เส้นแต่งหน้าขนมเค้ก!Y:Y)+SUMIF(แพ็ค!$C:$C,'รับ-จ่าย ประจำวัน'!$B208,แพ็ค!Y:Y)+SUMIF(ธุรการ!$C:$C,'รับ-จ่าย ประจำวัน'!$B208,ธุรการ!Y:Y)+SUMIF(เส้นแต่งหน้าขนมปัง!$C:$C,'รับ-จ่าย ประจำวัน'!$B208,เส้นแต่งหน้าขนมปัง!Y:Y)+SUMIF('วางแผนBC,CJ'!$C:$C,'รับ-จ่าย ประจำวัน'!$B208,'วางแผนBC,CJ'!Y:Y)+SUMIF(RD!$C:$C,'รับ-จ่าย ประจำวัน'!$B208,RD!Y:Y)+SUMIF('FG,ออนไล,คัดแยก'!$C:$C,'รับ-จ่าย ประจำวัน'!$B208,'FG,ออนไล,คัดแยก'!Y:Y)</f>
        <v>0</v>
      </c>
      <c r="BG208" s="16">
        <f>SUMIF(เตรียมส่วนผสม!$C:$C,'รับ-จ่าย ประจำวัน'!$B208,เตรียมส่วนผสม!Z:Z)+SUMIF(กวนไส้!$C:$C,'รับ-จ่าย ประจำวัน'!$B208,กวนไส้!Z:Z)+SUMIF(ผลิต1!$C:$C,'รับ-จ่าย ประจำวัน'!$B208,ผลิต1!Z:Z)+SUMIF(ผลิต2!$C:$C,'รับ-จ่าย ประจำวัน'!$B208,ผลิต2!Z:Z)+SUMIF(เส้นแต่งหน้าขนมเค้ก!$C:$C,'รับ-จ่าย ประจำวัน'!$B208,เส้นแต่งหน้าขนมเค้ก!Z:Z)+SUMIF(แพ็ค!$C:$C,'รับ-จ่าย ประจำวัน'!$B208,แพ็ค!Z:Z)+SUMIF(ธุรการ!$C:$C,'รับ-จ่าย ประจำวัน'!$B208,ธุรการ!Z:Z)+SUMIF(เส้นแต่งหน้าขนมปัง!$C:$C,'รับ-จ่าย ประจำวัน'!$B208,เส้นแต่งหน้าขนมปัง!Z:Z)+SUMIF('วางแผนBC,CJ'!$C:$C,'รับ-จ่าย ประจำวัน'!$B208,'วางแผนBC,CJ'!Z:Z)+SUMIF(RD!$C:$C,'รับ-จ่าย ประจำวัน'!$B208,RD!Z:Z)+SUMIF('FG,ออนไล,คัดแยก'!$C:$C,'รับ-จ่าย ประจำวัน'!$B208,'FG,ออนไล,คัดแยก'!Z:Z)</f>
        <v>0</v>
      </c>
      <c r="BH208" s="16">
        <f>SUMIF(เตรียมส่วนผสม!$C:$C,'รับ-จ่าย ประจำวัน'!$B208,เตรียมส่วนผสม!AA:AA)+SUMIF(กวนไส้!$C:$C,'รับ-จ่าย ประจำวัน'!$B208,กวนไส้!AA:AA)+SUMIF(ผลิต1!$C:$C,'รับ-จ่าย ประจำวัน'!$B208,ผลิต1!AA:AA)+SUMIF(ผลิต2!$C:$C,'รับ-จ่าย ประจำวัน'!$B208,ผลิต2!AA:AA)+SUMIF(เส้นแต่งหน้าขนมเค้ก!$C:$C,'รับ-จ่าย ประจำวัน'!$B208,เส้นแต่งหน้าขนมเค้ก!AA:AA)+SUMIF(แพ็ค!$C:$C,'รับ-จ่าย ประจำวัน'!$B208,แพ็ค!AA:AA)+SUMIF(ธุรการ!$C:$C,'รับ-จ่าย ประจำวัน'!$B208,ธุรการ!AA:AA)+SUMIF(เส้นแต่งหน้าขนมปัง!$C:$C,'รับ-จ่าย ประจำวัน'!$B208,เส้นแต่งหน้าขนมปัง!AA:AA)+SUMIF('วางแผนBC,CJ'!$C:$C,'รับ-จ่าย ประจำวัน'!$B208,'วางแผนBC,CJ'!AA:AA)+SUMIF(RD!$C:$C,'รับ-จ่าย ประจำวัน'!$B208,RD!AA:AA)+SUMIF('FG,ออนไล,คัดแยก'!$C:$C,'รับ-จ่าย ประจำวัน'!$B208,'FG,ออนไล,คัดแยก'!AA:AA)</f>
        <v>0</v>
      </c>
      <c r="BI208" s="16">
        <f>SUMIF(เตรียมส่วนผสม!$C:$C,'รับ-จ่าย ประจำวัน'!$B208,เตรียมส่วนผสม!AB:AB)+SUMIF(กวนไส้!$C:$C,'รับ-จ่าย ประจำวัน'!$B208,กวนไส้!AB:AB)+SUMIF(ผลิต1!$C:$C,'รับ-จ่าย ประจำวัน'!$B208,ผลิต1!AB:AB)+SUMIF(ผลิต2!$C:$C,'รับ-จ่าย ประจำวัน'!$B208,ผลิต2!AB:AB)+SUMIF(เส้นแต่งหน้าขนมเค้ก!$C:$C,'รับ-จ่าย ประจำวัน'!$B208,เส้นแต่งหน้าขนมเค้ก!AB:AB)+SUMIF(แพ็ค!$C:$C,'รับ-จ่าย ประจำวัน'!$B208,แพ็ค!AB:AB)+SUMIF(ธุรการ!$C:$C,'รับ-จ่าย ประจำวัน'!$B208,ธุรการ!AB:AB)+SUMIF(เส้นแต่งหน้าขนมปัง!$C:$C,'รับ-จ่าย ประจำวัน'!$B208,เส้นแต่งหน้าขนมปัง!AB:AB)+SUMIF('วางแผนBC,CJ'!$C:$C,'รับ-จ่าย ประจำวัน'!$B208,'วางแผนBC,CJ'!AB:AB)+SUMIF(RD!$C:$C,'รับ-จ่าย ประจำวัน'!$B208,RD!AB:AB)+SUMIF('FG,ออนไล,คัดแยก'!$C:$C,'รับ-จ่าย ประจำวัน'!$B208,'FG,ออนไล,คัดแยก'!AB:AB)</f>
        <v>0</v>
      </c>
      <c r="BJ208" s="16">
        <f>SUMIF(เตรียมส่วนผสม!$C:$C,'รับ-จ่าย ประจำวัน'!$B208,เตรียมส่วนผสม!AC:AC)+SUMIF(กวนไส้!$C:$C,'รับ-จ่าย ประจำวัน'!$B208,กวนไส้!AC:AC)+SUMIF(ผลิต1!$C:$C,'รับ-จ่าย ประจำวัน'!$B208,ผลิต1!AC:AC)+SUMIF(ผลิต2!$C:$C,'รับ-จ่าย ประจำวัน'!$B208,ผลิต2!AC:AC)+SUMIF(เส้นแต่งหน้าขนมเค้ก!$C:$C,'รับ-จ่าย ประจำวัน'!$B208,เส้นแต่งหน้าขนมเค้ก!AC:AC)+SUMIF(แพ็ค!$C:$C,'รับ-จ่าย ประจำวัน'!$B208,แพ็ค!AC:AC)+SUMIF(ธุรการ!$C:$C,'รับ-จ่าย ประจำวัน'!$B208,ธุรการ!AC:AC)+SUMIF(เส้นแต่งหน้าขนมปัง!$C:$C,'รับ-จ่าย ประจำวัน'!$B208,เส้นแต่งหน้าขนมปัง!AC:AC)+SUMIF('วางแผนBC,CJ'!$C:$C,'รับ-จ่าย ประจำวัน'!$B208,'วางแผนBC,CJ'!AC:AC)+SUMIF(RD!$C:$C,'รับ-จ่าย ประจำวัน'!$B208,RD!AC:AC)+SUMIF('FG,ออนไล,คัดแยก'!$C:$C,'รับ-จ่าย ประจำวัน'!$B208,'FG,ออนไล,คัดแยก'!AC:AC)</f>
        <v>0</v>
      </c>
      <c r="BK208" s="16">
        <f>SUMIF(เตรียมส่วนผสม!$C:$C,'รับ-จ่าย ประจำวัน'!$B208,เตรียมส่วนผสม!AD:AD)+SUMIF(กวนไส้!$C:$C,'รับ-จ่าย ประจำวัน'!$B208,กวนไส้!AD:AD)+SUMIF(ผลิต1!$C:$C,'รับ-จ่าย ประจำวัน'!$B208,ผลิต1!AD:AD)+SUMIF(ผลิต2!$C:$C,'รับ-จ่าย ประจำวัน'!$B208,ผลิต2!AD:AD)+SUMIF(เส้นแต่งหน้าขนมเค้ก!$C:$C,'รับ-จ่าย ประจำวัน'!$B208,เส้นแต่งหน้าขนมเค้ก!AD:AD)+SUMIF(แพ็ค!$C:$C,'รับ-จ่าย ประจำวัน'!$B208,แพ็ค!AD:AD)+SUMIF(ธุรการ!$C:$C,'รับ-จ่าย ประจำวัน'!$B208,ธุรการ!AD:AD)+SUMIF(เส้นแต่งหน้าขนมปัง!$C:$C,'รับ-จ่าย ประจำวัน'!$B208,เส้นแต่งหน้าขนมปัง!AD:AD)+SUMIF('วางแผนBC,CJ'!$C:$C,'รับ-จ่าย ประจำวัน'!$B208,'วางแผนBC,CJ'!AD:AD)+SUMIF(RD!$C:$C,'รับ-จ่าย ประจำวัน'!$B208,RD!AD:AD)+SUMIF('FG,ออนไล,คัดแยก'!$C:$C,'รับ-จ่าย ประจำวัน'!$B208,'FG,ออนไล,คัดแยก'!AD:AD)</f>
        <v>0</v>
      </c>
      <c r="BL208" s="16">
        <f>SUMIF(เตรียมส่วนผสม!$C:$C,'รับ-จ่าย ประจำวัน'!$B208,เตรียมส่วนผสม!AE:AE)+SUMIF(กวนไส้!$C:$C,'รับ-จ่าย ประจำวัน'!$B208,กวนไส้!AE:AE)+SUMIF(ผลิต1!$C:$C,'รับ-จ่าย ประจำวัน'!$B208,ผลิต1!AE:AE)+SUMIF(ผลิต2!$C:$C,'รับ-จ่าย ประจำวัน'!$B208,ผลิต2!AE:AE)+SUMIF(เส้นแต่งหน้าขนมเค้ก!$C:$C,'รับ-จ่าย ประจำวัน'!$B208,เส้นแต่งหน้าขนมเค้ก!AE:AE)+SUMIF(แพ็ค!$C:$C,'รับ-จ่าย ประจำวัน'!$B208,แพ็ค!AE:AE)+SUMIF(ธุรการ!$C:$C,'รับ-จ่าย ประจำวัน'!$B208,ธุรการ!AE:AE)+SUMIF(เส้นแต่งหน้าขนมปัง!$C:$C,'รับ-จ่าย ประจำวัน'!$B208,เส้นแต่งหน้าขนมปัง!AE:AE)+SUMIF('วางแผนBC,CJ'!$C:$C,'รับ-จ่าย ประจำวัน'!$B208,'วางแผนBC,CJ'!AE:AE)+SUMIF(RD!$C:$C,'รับ-จ่าย ประจำวัน'!$B208,RD!AE:AE)+SUMIF('FG,ออนไล,คัดแยก'!$C:$C,'รับ-จ่าย ประจำวัน'!$B208,'FG,ออนไล,คัดแยก'!AE:AE)</f>
        <v>0</v>
      </c>
      <c r="BM208" s="16">
        <f>SUMIF(เตรียมส่วนผสม!$C:$C,'รับ-จ่าย ประจำวัน'!$B208,เตรียมส่วนผสม!AF:AF)+SUMIF(กวนไส้!$C:$C,'รับ-จ่าย ประจำวัน'!$B208,กวนไส้!AF:AF)+SUMIF(ผลิต1!$C:$C,'รับ-จ่าย ประจำวัน'!$B208,ผลิต1!AF:AF)+SUMIF(ผลิต2!$C:$C,'รับ-จ่าย ประจำวัน'!$B208,ผลิต2!AF:AF)+SUMIF(เส้นแต่งหน้าขนมเค้ก!$C:$C,'รับ-จ่าย ประจำวัน'!$B208,เส้นแต่งหน้าขนมเค้ก!AF:AF)+SUMIF(แพ็ค!$C:$C,'รับ-จ่าย ประจำวัน'!$B208,แพ็ค!AF:AF)+SUMIF(ธุรการ!$C:$C,'รับ-จ่าย ประจำวัน'!$B208,ธุรการ!AF:AF)+SUMIF(เส้นแต่งหน้าขนมปัง!$C:$C,'รับ-จ่าย ประจำวัน'!$B208,เส้นแต่งหน้าขนมปัง!AF:AF)+SUMIF('วางแผนBC,CJ'!$C:$C,'รับ-จ่าย ประจำวัน'!$B208,'วางแผนBC,CJ'!AF:AF)+SUMIF(RD!$C:$C,'รับ-จ่าย ประจำวัน'!$B208,RD!AF:AF)+SUMIF('FG,ออนไล,คัดแยก'!$C:$C,'รับ-จ่าย ประจำวัน'!$B208,'FG,ออนไล,คัดแยก'!AF:AF)</f>
        <v>0</v>
      </c>
      <c r="BN208" s="16">
        <f>SUMIF(เตรียมส่วนผสม!$C:$C,'รับ-จ่าย ประจำวัน'!$B208,เตรียมส่วนผสม!AG:AG)+SUMIF(กวนไส้!$C:$C,'รับ-จ่าย ประจำวัน'!$B208,กวนไส้!AG:AG)+SUMIF(ผลิต1!$C:$C,'รับ-จ่าย ประจำวัน'!$B208,ผลิต1!AG:AG)+SUMIF(ผลิต2!$C:$C,'รับ-จ่าย ประจำวัน'!$B208,ผลิต2!AG:AG)+SUMIF(เส้นแต่งหน้าขนมเค้ก!$C:$C,'รับ-จ่าย ประจำวัน'!$B208,เส้นแต่งหน้าขนมเค้ก!AG:AG)+SUMIF(แพ็ค!$C:$C,'รับ-จ่าย ประจำวัน'!$B208,แพ็ค!AG:AG)+SUMIF(ธุรการ!$C:$C,'รับ-จ่าย ประจำวัน'!$B208,ธุรการ!AG:AG)+SUMIF(เส้นแต่งหน้าขนมปัง!$C:$C,'รับ-จ่าย ประจำวัน'!$B208,เส้นแต่งหน้าขนมปัง!AG:AG)+SUMIF('วางแผนBC,CJ'!$C:$C,'รับ-จ่าย ประจำวัน'!$B208,'วางแผนBC,CJ'!AG:AG)+SUMIF(RD!$C:$C,'รับ-จ่าย ประจำวัน'!$B208,RD!AG:AG)+SUMIF('FG,ออนไล,คัดแยก'!$C:$C,'รับ-จ่าย ประจำวัน'!$B208,'FG,ออนไล,คัดแยก'!AG:AG)</f>
        <v>0</v>
      </c>
      <c r="BO208" s="16">
        <f>SUMIF(เตรียมส่วนผสม!$C:$C,'รับ-จ่าย ประจำวัน'!$B208,เตรียมส่วนผสม!AH:AH)+SUMIF(กวนไส้!$C:$C,'รับ-จ่าย ประจำวัน'!$B208,กวนไส้!AH:AH)+SUMIF(ผลิต1!$C:$C,'รับ-จ่าย ประจำวัน'!$B208,ผลิต1!AH:AH)+SUMIF(ผลิต2!$C:$C,'รับ-จ่าย ประจำวัน'!$B208,ผลิต2!AH:AH)+SUMIF(เส้นแต่งหน้าขนมเค้ก!$C:$C,'รับ-จ่าย ประจำวัน'!$B208,เส้นแต่งหน้าขนมเค้ก!AH:AH)+SUMIF(แพ็ค!$C:$C,'รับ-จ่าย ประจำวัน'!$B208,แพ็ค!AH:AH)+SUMIF(ธุรการ!$C:$C,'รับ-จ่าย ประจำวัน'!$B208,ธุรการ!AH:AH)+SUMIF(เส้นแต่งหน้าขนมปัง!$C:$C,'รับ-จ่าย ประจำวัน'!$B208,เส้นแต่งหน้าขนมปัง!AH:AH)+SUMIF('วางแผนBC,CJ'!$C:$C,'รับ-จ่าย ประจำวัน'!$B208,'วางแผนBC,CJ'!AH:AH)+SUMIF(RD!$C:$C,'รับ-จ่าย ประจำวัน'!$B208,RD!AH:AH)+SUMIF('FG,ออนไล,คัดแยก'!$C:$C,'รับ-จ่าย ประจำวัน'!$B208,'FG,ออนไล,คัดแยก'!AH:AH)</f>
        <v>0</v>
      </c>
      <c r="BP208" s="16">
        <f>SUMIF(เตรียมส่วนผสม!$C:$C,'รับ-จ่าย ประจำวัน'!$B208,เตรียมส่วนผสม!AI:AI)+SUMIF(กวนไส้!$C:$C,'รับ-จ่าย ประจำวัน'!$B208,กวนไส้!AI:AI)+SUMIF(ผลิต1!$C:$C,'รับ-จ่าย ประจำวัน'!$B208,ผลิต1!AI:AI)+SUMIF(ผลิต2!$C:$C,'รับ-จ่าย ประจำวัน'!$B208,ผลิต2!AI:AI)+SUMIF(เส้นแต่งหน้าขนมเค้ก!$C:$C,'รับ-จ่าย ประจำวัน'!$B208,เส้นแต่งหน้าขนมเค้ก!AI:AI)+SUMIF(แพ็ค!$C:$C,'รับ-จ่าย ประจำวัน'!$B208,แพ็ค!AI:AI)+SUMIF(ธุรการ!$C:$C,'รับ-จ่าย ประจำวัน'!$B208,ธุรการ!AI:AI)+SUMIF(เส้นแต่งหน้าขนมปัง!$C:$C,'รับ-จ่าย ประจำวัน'!$B208,เส้นแต่งหน้าขนมปัง!AI:AI)+SUMIF('วางแผนBC,CJ'!$C:$C,'รับ-จ่าย ประจำวัน'!$B208,'วางแผนBC,CJ'!AI:AI)+SUMIF(RD!$C:$C,'รับ-จ่าย ประจำวัน'!$B208,RD!AI:AI)+SUMIF('FG,ออนไล,คัดแยก'!$C:$C,'รับ-จ่าย ประจำวัน'!$B208,'FG,ออนไล,คัดแยก'!AI:AI)</f>
        <v>0</v>
      </c>
      <c r="BQ208" s="16">
        <f>SUMIF(เตรียมส่วนผสม!$C:$C,'รับ-จ่าย ประจำวัน'!$B208,เตรียมส่วนผสม!AJ:AJ)+SUMIF(กวนไส้!$C:$C,'รับ-จ่าย ประจำวัน'!$B208,กวนไส้!AJ:AJ)+SUMIF(ผลิต1!$C:$C,'รับ-จ่าย ประจำวัน'!$B208,ผลิต1!AJ:AJ)+SUMIF(ผลิต2!$C:$C,'รับ-จ่าย ประจำวัน'!$B208,ผลิต2!AJ:AJ)+SUMIF(เส้นแต่งหน้าขนมเค้ก!$C:$C,'รับ-จ่าย ประจำวัน'!$B208,เส้นแต่งหน้าขนมเค้ก!AJ:AJ)+SUMIF(แพ็ค!$C:$C,'รับ-จ่าย ประจำวัน'!$B208,แพ็ค!AJ:AJ)+SUMIF(ธุรการ!$C:$C,'รับ-จ่าย ประจำวัน'!$B208,ธุรการ!AJ:AJ)+SUMIF(เส้นแต่งหน้าขนมปัง!$C:$C,'รับ-จ่าย ประจำวัน'!$B208,เส้นแต่งหน้าขนมปัง!AJ:AJ)+SUMIF('วางแผนBC,CJ'!$C:$C,'รับ-จ่าย ประจำวัน'!$B208,'วางแผนBC,CJ'!AJ:AJ)+SUMIF(RD!$C:$C,'รับ-จ่าย ประจำวัน'!$B208,RD!AJ:AJ)+SUMIF('FG,ออนไล,คัดแยก'!$C:$C,'รับ-จ่าย ประจำวัน'!$B208,'FG,ออนไล,คัดแยก'!AJ:AJ)</f>
        <v>0</v>
      </c>
      <c r="BR208" s="16">
        <f>SUMIF(เตรียมส่วนผสม!$C:$C,'รับ-จ่าย ประจำวัน'!$B208,เตรียมส่วนผสม!AK:AK)+SUMIF(กวนไส้!$C:$C,'รับ-จ่าย ประจำวัน'!$B208,กวนไส้!AK:AK)+SUMIF(ผลิต1!$C:$C,'รับ-จ่าย ประจำวัน'!$B208,ผลิต1!AK:AK)+SUMIF(ผลิต2!$C:$C,'รับ-จ่าย ประจำวัน'!$B208,ผลิต2!AK:AK)+SUMIF(เส้นแต่งหน้าขนมเค้ก!$C:$C,'รับ-จ่าย ประจำวัน'!$B208,เส้นแต่งหน้าขนมเค้ก!AK:AK)+SUMIF(แพ็ค!$C:$C,'รับ-จ่าย ประจำวัน'!$B208,แพ็ค!AK:AK)+SUMIF(ธุรการ!$C:$C,'รับ-จ่าย ประจำวัน'!$B208,ธุรการ!AK:AK)+SUMIF(เส้นแต่งหน้าขนมปัง!$C:$C,'รับ-จ่าย ประจำวัน'!$B208,เส้นแต่งหน้าขนมปัง!AK:AK)+SUMIF('วางแผนBC,CJ'!$C:$C,'รับ-จ่าย ประจำวัน'!$B208,'วางแผนBC,CJ'!AK:AK)+SUMIF(RD!$C:$C,'รับ-จ่าย ประจำวัน'!$B208,RD!AK:AK)+SUMIF('FG,ออนไล,คัดแยก'!$C:$C,'รับ-จ่าย ประจำวัน'!$B208,'FG,ออนไล,คัดแยก'!AK:AK)</f>
        <v>0</v>
      </c>
      <c r="BS208" s="16">
        <f>SUMIF(เตรียมส่วนผสม!$C:$C,'รับ-จ่าย ประจำวัน'!$B208,เตรียมส่วนผสม!AL:AL)+SUMIF(กวนไส้!$C:$C,'รับ-จ่าย ประจำวัน'!$B208,กวนไส้!AL:AL)+SUMIF(ผลิต1!$C:$C,'รับ-จ่าย ประจำวัน'!$B208,ผลิต1!AL:AL)+SUMIF(ผลิต2!$C:$C,'รับ-จ่าย ประจำวัน'!$B208,ผลิต2!AL:AL)+SUMIF(เส้นแต่งหน้าขนมเค้ก!$C:$C,'รับ-จ่าย ประจำวัน'!$B208,เส้นแต่งหน้าขนมเค้ก!AL:AL)+SUMIF(แพ็ค!$C:$C,'รับ-จ่าย ประจำวัน'!$B208,แพ็ค!AL:AL)+SUMIF(ธุรการ!$C:$C,'รับ-จ่าย ประจำวัน'!$B208,ธุรการ!AL:AL)+SUMIF(เส้นแต่งหน้าขนมปัง!$C:$C,'รับ-จ่าย ประจำวัน'!$B208,เส้นแต่งหน้าขนมปัง!AL:AL)+SUMIF('วางแผนBC,CJ'!$C:$C,'รับ-จ่าย ประจำวัน'!$B208,'วางแผนBC,CJ'!AL:AL)+SUMIF(RD!$C:$C,'รับ-จ่าย ประจำวัน'!$B208,RD!AL:AL)+SUMIF('FG,ออนไล,คัดแยก'!$C:$C,'รับ-จ่าย ประจำวัน'!$B208,'FG,ออนไล,คัดแยก'!AL:AL)</f>
        <v>0</v>
      </c>
      <c r="BT208" s="18">
        <f t="shared" si="50"/>
        <v>15000</v>
      </c>
      <c r="BU208" s="116"/>
      <c r="BV208" s="146">
        <f t="shared" si="51"/>
        <v>64100</v>
      </c>
      <c r="BW208" s="183">
        <v>30</v>
      </c>
      <c r="BX208" s="172">
        <f t="shared" si="56"/>
        <v>500</v>
      </c>
      <c r="BY208" s="188">
        <f t="shared" si="53"/>
        <v>128.19999999999999</v>
      </c>
      <c r="BZ208" s="180">
        <f t="shared" ca="1" si="52"/>
        <v>46331.199999999997</v>
      </c>
      <c r="CA208" s="93"/>
      <c r="CB208" s="93"/>
      <c r="CC208" s="93"/>
      <c r="CD208" s="93"/>
      <c r="CE208" s="93"/>
      <c r="CF208" s="93"/>
      <c r="CG208" s="93"/>
      <c r="CH208" s="93"/>
      <c r="CI208" s="93"/>
      <c r="CJ208" s="94"/>
      <c r="CK208" s="9">
        <f t="shared" si="54"/>
        <v>64100</v>
      </c>
    </row>
    <row r="209" spans="1:89" x14ac:dyDescent="0.5">
      <c r="A209" s="149" t="s">
        <v>741</v>
      </c>
      <c r="B209" s="34">
        <v>1023101019</v>
      </c>
      <c r="C209" s="10" t="s">
        <v>742</v>
      </c>
      <c r="D209" s="135" t="s">
        <v>91</v>
      </c>
      <c r="E209" s="11">
        <v>0</v>
      </c>
      <c r="F209" s="129"/>
      <c r="G209" s="20" t="s">
        <v>743</v>
      </c>
      <c r="H209" s="12">
        <v>114035</v>
      </c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3"/>
      <c r="AF209" s="13"/>
      <c r="AG209" s="13"/>
      <c r="AH209" s="13"/>
      <c r="AI209" s="14"/>
      <c r="AJ209" s="14"/>
      <c r="AK209" s="14"/>
      <c r="AL209" s="14"/>
      <c r="AM209" s="14"/>
      <c r="AN209" s="15">
        <f t="shared" si="49"/>
        <v>0</v>
      </c>
      <c r="AO209" s="16">
        <f>SUMIF(เตรียมส่วนผสม!$C:$C,'รับ-จ่าย ประจำวัน'!$B209,เตรียมส่วนผสม!H:H)+SUMIF(กวนไส้!$C:$C,'รับ-จ่าย ประจำวัน'!$B209,กวนไส้!H:H)+SUMIF(ผลิต1!$C:$C,'รับ-จ่าย ประจำวัน'!$B209,ผลิต1!H:H)+SUMIF(ผลิต2!$C:$C,'รับ-จ่าย ประจำวัน'!$B209,ผลิต2!H:H)+SUMIF(เส้นแต่งหน้าขนมเค้ก!$C:$C,'รับ-จ่าย ประจำวัน'!$B209,เส้นแต่งหน้าขนมเค้ก!H:H)+SUMIF(แพ็ค!$C:$C,'รับ-จ่าย ประจำวัน'!$B209,แพ็ค!H:H)+SUMIF(ธุรการ!$C:$C,'รับ-จ่าย ประจำวัน'!$B209,ธุรการ!H:H)+SUMIF(เส้นแต่งหน้าขนมปัง!$C:$C,'รับ-จ่าย ประจำวัน'!$B209,เส้นแต่งหน้าขนมปัง!H:H)+SUMIF('วางแผนBC,CJ'!$C:$C,'รับ-จ่าย ประจำวัน'!$B209,'วางแผนBC,CJ'!H:H)+SUMIF(RD!$C:$C,'รับ-จ่าย ประจำวัน'!$B209,RD!H:H)+SUMIF('FG,ออนไล,คัดแยก'!$C:$C,'รับ-จ่าย ประจำวัน'!$B209,'FG,ออนไล,คัดแยก'!H:H)</f>
        <v>0</v>
      </c>
      <c r="AP209" s="16">
        <f>SUMIF(เตรียมส่วนผสม!$C:$C,'รับ-จ่าย ประจำวัน'!$B209,เตรียมส่วนผสม!I:I)+SUMIF(กวนไส้!$C:$C,'รับ-จ่าย ประจำวัน'!$B209,กวนไส้!I:I)+SUMIF(ผลิต1!$C:$C,'รับ-จ่าย ประจำวัน'!$B209,ผลิต1!I:I)+SUMIF(ผลิต2!$C:$C,'รับ-จ่าย ประจำวัน'!$B209,ผลิต2!I:I)+SUMIF(เส้นแต่งหน้าขนมเค้ก!$C:$C,'รับ-จ่าย ประจำวัน'!$B209,เส้นแต่งหน้าขนมเค้ก!I:I)+SUMIF(แพ็ค!$C:$C,'รับ-จ่าย ประจำวัน'!$B209,แพ็ค!I:I)+SUMIF(ธุรการ!$C:$C,'รับ-จ่าย ประจำวัน'!$B209,ธุรการ!I:I)+SUMIF(เส้นแต่งหน้าขนมปัง!$C:$C,'รับ-จ่าย ประจำวัน'!$B209,เส้นแต่งหน้าขนมปัง!I:I)+SUMIF('วางแผนBC,CJ'!$C:$C,'รับ-จ่าย ประจำวัน'!$B209,'วางแผนBC,CJ'!I:I)+SUMIF(RD!$C:$C,'รับ-จ่าย ประจำวัน'!$B209,RD!I:I)+SUMIF('FG,ออนไล,คัดแยก'!$C:$C,'รับ-จ่าย ประจำวัน'!$B209,'FG,ออนไล,คัดแยก'!I:I)</f>
        <v>0</v>
      </c>
      <c r="AQ209" s="16">
        <f>SUMIF(เตรียมส่วนผสม!$C:$C,'รับ-จ่าย ประจำวัน'!$B209,เตรียมส่วนผสม!J:J)+SUMIF(กวนไส้!$C:$C,'รับ-จ่าย ประจำวัน'!$B209,กวนไส้!J:J)+SUMIF(ผลิต1!$C:$C,'รับ-จ่าย ประจำวัน'!$B209,ผลิต1!J:J)+SUMIF(ผลิต2!$C:$C,'รับ-จ่าย ประจำวัน'!$B209,ผลิต2!J:J)+SUMIF(เส้นแต่งหน้าขนมเค้ก!$C:$C,'รับ-จ่าย ประจำวัน'!$B209,เส้นแต่งหน้าขนมเค้ก!J:J)+SUMIF(แพ็ค!$C:$C,'รับ-จ่าย ประจำวัน'!$B209,แพ็ค!J:J)+SUMIF(ธุรการ!$C:$C,'รับ-จ่าย ประจำวัน'!$B209,ธุรการ!J:J)+SUMIF(เส้นแต่งหน้าขนมปัง!$C:$C,'รับ-จ่าย ประจำวัน'!$B209,เส้นแต่งหน้าขนมปัง!J:J)+SUMIF('วางแผนBC,CJ'!$C:$C,'รับ-จ่าย ประจำวัน'!$B209,'วางแผนBC,CJ'!J:J)+SUMIF(RD!$C:$C,'รับ-จ่าย ประจำวัน'!$B209,RD!J:J)+SUMIF('FG,ออนไล,คัดแยก'!$C:$C,'รับ-จ่าย ประจำวัน'!$B209,'FG,ออนไล,คัดแยก'!J:J)</f>
        <v>0</v>
      </c>
      <c r="AR209" s="16">
        <f>SUMIF(เตรียมส่วนผสม!$C:$C,'รับ-จ่าย ประจำวัน'!$B209,เตรียมส่วนผสม!K:K)+SUMIF(กวนไส้!$C:$C,'รับ-จ่าย ประจำวัน'!$B209,กวนไส้!K:K)+SUMIF(ผลิต1!$C:$C,'รับ-จ่าย ประจำวัน'!$B209,ผลิต1!K:K)+SUMIF(ผลิต2!$C:$C,'รับ-จ่าย ประจำวัน'!$B209,ผลิต2!K:K)+SUMIF(เส้นแต่งหน้าขนมเค้ก!$C:$C,'รับ-จ่าย ประจำวัน'!$B209,เส้นแต่งหน้าขนมเค้ก!K:K)+SUMIF(แพ็ค!$C:$C,'รับ-จ่าย ประจำวัน'!$B209,แพ็ค!K:K)+SUMIF(ธุรการ!$C:$C,'รับ-จ่าย ประจำวัน'!$B209,ธุรการ!K:K)+SUMIF(เส้นแต่งหน้าขนมปัง!$C:$C,'รับ-จ่าย ประจำวัน'!$B209,เส้นแต่งหน้าขนมปัง!K:K)+SUMIF('วางแผนBC,CJ'!$C:$C,'รับ-จ่าย ประจำวัน'!$B209,'วางแผนBC,CJ'!K:K)+SUMIF(RD!$C:$C,'รับ-จ่าย ประจำวัน'!$B209,RD!K:K)+SUMIF('FG,ออนไล,คัดแยก'!$C:$C,'รับ-จ่าย ประจำวัน'!$B209,'FG,ออนไล,คัดแยก'!K:K)</f>
        <v>0</v>
      </c>
      <c r="AS209" s="16">
        <f>SUMIF(เตรียมส่วนผสม!$C:$C,'รับ-จ่าย ประจำวัน'!$B209,เตรียมส่วนผสม!L:L)+SUMIF(กวนไส้!$C:$C,'รับ-จ่าย ประจำวัน'!$B209,กวนไส้!L:L)+SUMIF(ผลิต1!$C:$C,'รับ-จ่าย ประจำวัน'!$B209,ผลิต1!L:L)+SUMIF(ผลิต2!$C:$C,'รับ-จ่าย ประจำวัน'!$B209,ผลิต2!L:L)+SUMIF(เส้นแต่งหน้าขนมเค้ก!$C:$C,'รับ-จ่าย ประจำวัน'!$B209,เส้นแต่งหน้าขนมเค้ก!L:L)+SUMIF(แพ็ค!$C:$C,'รับ-จ่าย ประจำวัน'!$B209,แพ็ค!L:L)+SUMIF(ธุรการ!$C:$C,'รับ-จ่าย ประจำวัน'!$B209,ธุรการ!L:L)+SUMIF(เส้นแต่งหน้าขนมปัง!$C:$C,'รับ-จ่าย ประจำวัน'!$B209,เส้นแต่งหน้าขนมปัง!L:L)+SUMIF('วางแผนBC,CJ'!$C:$C,'รับ-จ่าย ประจำวัน'!$B209,'วางแผนBC,CJ'!L:L)+SUMIF(RD!$C:$C,'รับ-จ่าย ประจำวัน'!$B209,RD!L:L)+SUMIF('FG,ออนไล,คัดแยก'!$C:$C,'รับ-จ่าย ประจำวัน'!$B209,'FG,ออนไล,คัดแยก'!L:L)</f>
        <v>0</v>
      </c>
      <c r="AT209" s="16">
        <f>SUMIF(เตรียมส่วนผสม!$C:$C,'รับ-จ่าย ประจำวัน'!$B209,เตรียมส่วนผสม!M:M)+SUMIF(กวนไส้!$C:$C,'รับ-จ่าย ประจำวัน'!$B209,กวนไส้!M:M)+SUMIF(ผลิต1!$C:$C,'รับ-จ่าย ประจำวัน'!$B209,ผลิต1!M:M)+SUMIF(ผลิต2!$C:$C,'รับ-จ่าย ประจำวัน'!$B209,ผลิต2!M:M)+SUMIF(เส้นแต่งหน้าขนมเค้ก!$C:$C,'รับ-จ่าย ประจำวัน'!$B209,เส้นแต่งหน้าขนมเค้ก!M:M)+SUMIF(แพ็ค!$C:$C,'รับ-จ่าย ประจำวัน'!$B209,แพ็ค!M:M)+SUMIF(ธุรการ!$C:$C,'รับ-จ่าย ประจำวัน'!$B209,ธุรการ!M:M)+SUMIF(เส้นแต่งหน้าขนมปัง!$C:$C,'รับ-จ่าย ประจำวัน'!$B209,เส้นแต่งหน้าขนมปัง!M:M)+SUMIF('วางแผนBC,CJ'!$C:$C,'รับ-จ่าย ประจำวัน'!$B209,'วางแผนBC,CJ'!M:M)+SUMIF(RD!$C:$C,'รับ-จ่าย ประจำวัน'!$B209,RD!M:M)+SUMIF('FG,ออนไล,คัดแยก'!$C:$C,'รับ-จ่าย ประจำวัน'!$B209,'FG,ออนไล,คัดแยก'!M:M)</f>
        <v>0</v>
      </c>
      <c r="AU209" s="16">
        <f>SUMIF(เตรียมส่วนผสม!$C:$C,'รับ-จ่าย ประจำวัน'!$B209,เตรียมส่วนผสม!N:N)+SUMIF(กวนไส้!$C:$C,'รับ-จ่าย ประจำวัน'!$B209,กวนไส้!N:N)+SUMIF(ผลิต1!$C:$C,'รับ-จ่าย ประจำวัน'!$B209,ผลิต1!N:N)+SUMIF(ผลิต2!$C:$C,'รับ-จ่าย ประจำวัน'!$B209,ผลิต2!N:N)+SUMIF(เส้นแต่งหน้าขนมเค้ก!$C:$C,'รับ-จ่าย ประจำวัน'!$B209,เส้นแต่งหน้าขนมเค้ก!N:N)+SUMIF(แพ็ค!$C:$C,'รับ-จ่าย ประจำวัน'!$B209,แพ็ค!N:N)+SUMIF(ธุรการ!$C:$C,'รับ-จ่าย ประจำวัน'!$B209,ธุรการ!N:N)+SUMIF(เส้นแต่งหน้าขนมปัง!$C:$C,'รับ-จ่าย ประจำวัน'!$B209,เส้นแต่งหน้าขนมปัง!N:N)+SUMIF('วางแผนBC,CJ'!$C:$C,'รับ-จ่าย ประจำวัน'!$B209,'วางแผนBC,CJ'!N:N)+SUMIF(RD!$C:$C,'รับ-จ่าย ประจำวัน'!$B209,RD!N:N)+SUMIF('FG,ออนไล,คัดแยก'!$C:$C,'รับ-จ่าย ประจำวัน'!$B209,'FG,ออนไล,คัดแยก'!N:N)</f>
        <v>0</v>
      </c>
      <c r="AV209" s="16">
        <f>SUMIF(เตรียมส่วนผสม!$C:$C,'รับ-จ่าย ประจำวัน'!$B209,เตรียมส่วนผสม!O:O)+SUMIF(กวนไส้!$C:$C,'รับ-จ่าย ประจำวัน'!$B209,กวนไส้!O:O)+SUMIF(ผลิต1!$C:$C,'รับ-จ่าย ประจำวัน'!$B209,ผลิต1!O:O)+SUMIF(ผลิต2!$C:$C,'รับ-จ่าย ประจำวัน'!$B209,ผลิต2!O:O)+SUMIF(เส้นแต่งหน้าขนมเค้ก!$C:$C,'รับ-จ่าย ประจำวัน'!$B209,เส้นแต่งหน้าขนมเค้ก!O:O)+SUMIF(แพ็ค!$C:$C,'รับ-จ่าย ประจำวัน'!$B209,แพ็ค!O:O)+SUMIF(ธุรการ!$C:$C,'รับ-จ่าย ประจำวัน'!$B209,ธุรการ!O:O)+SUMIF(เส้นแต่งหน้าขนมปัง!$C:$C,'รับ-จ่าย ประจำวัน'!$B209,เส้นแต่งหน้าขนมปัง!O:O)+SUMIF('วางแผนBC,CJ'!$C:$C,'รับ-จ่าย ประจำวัน'!$B209,'วางแผนBC,CJ'!O:O)+SUMIF(RD!$C:$C,'รับ-จ่าย ประจำวัน'!$B209,RD!O:O)+SUMIF('FG,ออนไล,คัดแยก'!$C:$C,'รับ-จ่าย ประจำวัน'!$B209,'FG,ออนไล,คัดแยก'!O:O)</f>
        <v>5000</v>
      </c>
      <c r="AW209" s="16">
        <f>SUMIF(เตรียมส่วนผสม!$C:$C,'รับ-จ่าย ประจำวัน'!$B209,เตรียมส่วนผสม!P:P)+SUMIF(กวนไส้!$C:$C,'รับ-จ่าย ประจำวัน'!$B209,กวนไส้!P:P)+SUMIF(ผลิต1!$C:$C,'รับ-จ่าย ประจำวัน'!$B209,ผลิต1!P:P)+SUMIF(ผลิต2!$C:$C,'รับ-จ่าย ประจำวัน'!$B209,ผลิต2!P:P)+SUMIF(เส้นแต่งหน้าขนมเค้ก!$C:$C,'รับ-จ่าย ประจำวัน'!$B209,เส้นแต่งหน้าขนมเค้ก!P:P)+SUMIF(แพ็ค!$C:$C,'รับ-จ่าย ประจำวัน'!$B209,แพ็ค!P:P)+SUMIF(ธุรการ!$C:$C,'รับ-จ่าย ประจำวัน'!$B209,ธุรการ!P:P)+SUMIF(เส้นแต่งหน้าขนมปัง!$C:$C,'รับ-จ่าย ประจำวัน'!$B209,เส้นแต่งหน้าขนมปัง!P:P)+SUMIF('วางแผนBC,CJ'!$C:$C,'รับ-จ่าย ประจำวัน'!$B209,'วางแผนBC,CJ'!P:P)+SUMIF(RD!$C:$C,'รับ-จ่าย ประจำวัน'!$B209,RD!P:P)+SUMIF('FG,ออนไล,คัดแยก'!$C:$C,'รับ-จ่าย ประจำวัน'!$B209,'FG,ออนไล,คัดแยก'!P:P)</f>
        <v>0</v>
      </c>
      <c r="AX209" s="16">
        <f>SUMIF(เตรียมส่วนผสม!$C:$C,'รับ-จ่าย ประจำวัน'!$B209,เตรียมส่วนผสม!Q:Q)+SUMIF(กวนไส้!$C:$C,'รับ-จ่าย ประจำวัน'!$B209,กวนไส้!Q:Q)+SUMIF(ผลิต1!$C:$C,'รับ-จ่าย ประจำวัน'!$B209,ผลิต1!Q:Q)+SUMIF(ผลิต2!$C:$C,'รับ-จ่าย ประจำวัน'!$B209,ผลิต2!Q:Q)+SUMIF(เส้นแต่งหน้าขนมเค้ก!$C:$C,'รับ-จ่าย ประจำวัน'!$B209,เส้นแต่งหน้าขนมเค้ก!Q:Q)+SUMIF(แพ็ค!$C:$C,'รับ-จ่าย ประจำวัน'!$B209,แพ็ค!Q:Q)+SUMIF(ธุรการ!$C:$C,'รับ-จ่าย ประจำวัน'!$B209,ธุรการ!Q:Q)+SUMIF(เส้นแต่งหน้าขนมปัง!$C:$C,'รับ-จ่าย ประจำวัน'!$B209,เส้นแต่งหน้าขนมปัง!Q:Q)+SUMIF('วางแผนBC,CJ'!$C:$C,'รับ-จ่าย ประจำวัน'!$B209,'วางแผนBC,CJ'!Q:Q)+SUMIF(RD!$C:$C,'รับ-จ่าย ประจำวัน'!$B209,RD!Q:Q)+SUMIF('FG,ออนไล,คัดแยก'!$C:$C,'รับ-จ่าย ประจำวัน'!$B209,'FG,ออนไล,คัดแยก'!Q:Q)</f>
        <v>0</v>
      </c>
      <c r="AY209" s="16">
        <f>SUMIF(เตรียมส่วนผสม!$C:$C,'รับ-จ่าย ประจำวัน'!$B209,เตรียมส่วนผสม!R:R)+SUMIF(กวนไส้!$C:$C,'รับ-จ่าย ประจำวัน'!$B209,กวนไส้!R:R)+SUMIF(ผลิต1!$C:$C,'รับ-จ่าย ประจำวัน'!$B209,ผลิต1!R:R)+SUMIF(ผลิต2!$C:$C,'รับ-จ่าย ประจำวัน'!$B209,ผลิต2!R:R)+SUMIF(เส้นแต่งหน้าขนมเค้ก!$C:$C,'รับ-จ่าย ประจำวัน'!$B209,เส้นแต่งหน้าขนมเค้ก!R:R)+SUMIF(แพ็ค!$C:$C,'รับ-จ่าย ประจำวัน'!$B209,แพ็ค!R:R)+SUMIF(ธุรการ!$C:$C,'รับ-จ่าย ประจำวัน'!$B209,ธุรการ!R:R)+SUMIF(เส้นแต่งหน้าขนมปัง!$C:$C,'รับ-จ่าย ประจำวัน'!$B209,เส้นแต่งหน้าขนมปัง!R:R)+SUMIF('วางแผนBC,CJ'!$C:$C,'รับ-จ่าย ประจำวัน'!$B209,'วางแผนBC,CJ'!R:R)+SUMIF(RD!$C:$C,'รับ-จ่าย ประจำวัน'!$B209,RD!R:R)+SUMIF('FG,ออนไล,คัดแยก'!$C:$C,'รับ-จ่าย ประจำวัน'!$B209,'FG,ออนไล,คัดแยก'!R:R)</f>
        <v>0</v>
      </c>
      <c r="AZ209" s="16">
        <f>SUMIF(เตรียมส่วนผสม!$C:$C,'รับ-จ่าย ประจำวัน'!$B209,เตรียมส่วนผสม!S:S)+SUMIF(กวนไส้!$C:$C,'รับ-จ่าย ประจำวัน'!$B209,กวนไส้!S:S)+SUMIF(ผลิต1!$C:$C,'รับ-จ่าย ประจำวัน'!$B209,ผลิต1!S:S)+SUMIF(ผลิต2!$C:$C,'รับ-จ่าย ประจำวัน'!$B209,ผลิต2!S:S)+SUMIF(เส้นแต่งหน้าขนมเค้ก!$C:$C,'รับ-จ่าย ประจำวัน'!$B209,เส้นแต่งหน้าขนมเค้ก!S:S)+SUMIF(แพ็ค!$C:$C,'รับ-จ่าย ประจำวัน'!$B209,แพ็ค!S:S)+SUMIF(ธุรการ!$C:$C,'รับ-จ่าย ประจำวัน'!$B209,ธุรการ!S:S)+SUMIF(เส้นแต่งหน้าขนมปัง!$C:$C,'รับ-จ่าย ประจำวัน'!$B209,เส้นแต่งหน้าขนมปัง!S:S)+SUMIF('วางแผนBC,CJ'!$C:$C,'รับ-จ่าย ประจำวัน'!$B209,'วางแผนBC,CJ'!S:S)+SUMIF(RD!$C:$C,'รับ-จ่าย ประจำวัน'!$B209,RD!S:S)+SUMIF('FG,ออนไล,คัดแยก'!$C:$C,'รับ-จ่าย ประจำวัน'!$B209,'FG,ออนไล,คัดแยก'!S:S)</f>
        <v>0</v>
      </c>
      <c r="BA209" s="16">
        <f>SUMIF(เตรียมส่วนผสม!$C:$C,'รับ-จ่าย ประจำวัน'!$B209,เตรียมส่วนผสม!T:T)+SUMIF(กวนไส้!$C:$C,'รับ-จ่าย ประจำวัน'!$B209,กวนไส้!T:T)+SUMIF(ผลิต1!$C:$C,'รับ-จ่าย ประจำวัน'!$B209,ผลิต1!T:T)+SUMIF(ผลิต2!$C:$C,'รับ-จ่าย ประจำวัน'!$B209,ผลิต2!T:T)+SUMIF(เส้นแต่งหน้าขนมเค้ก!$C:$C,'รับ-จ่าย ประจำวัน'!$B209,เส้นแต่งหน้าขนมเค้ก!T:T)+SUMIF(แพ็ค!$C:$C,'รับ-จ่าย ประจำวัน'!$B209,แพ็ค!T:T)+SUMIF(ธุรการ!$C:$C,'รับ-จ่าย ประจำวัน'!$B209,ธุรการ!T:T)+SUMIF(เส้นแต่งหน้าขนมปัง!$C:$C,'รับ-จ่าย ประจำวัน'!$B209,เส้นแต่งหน้าขนมปัง!T:T)+SUMIF('วางแผนBC,CJ'!$C:$C,'รับ-จ่าย ประจำวัน'!$B209,'วางแผนBC,CJ'!T:T)+SUMIF(RD!$C:$C,'รับ-จ่าย ประจำวัน'!$B209,RD!T:T)+SUMIF('FG,ออนไล,คัดแยก'!$C:$C,'รับ-จ่าย ประจำวัน'!$B209,'FG,ออนไล,คัดแยก'!T:T)</f>
        <v>0</v>
      </c>
      <c r="BB209" s="16">
        <f>SUMIF(เตรียมส่วนผสม!$C:$C,'รับ-จ่าย ประจำวัน'!$B209,เตรียมส่วนผสม!U:U)+SUMIF(กวนไส้!$C:$C,'รับ-จ่าย ประจำวัน'!$B209,กวนไส้!U:U)+SUMIF(ผลิต1!$C:$C,'รับ-จ่าย ประจำวัน'!$B209,ผลิต1!U:U)+SUMIF(ผลิต2!$C:$C,'รับ-จ่าย ประจำวัน'!$B209,ผลิต2!U:U)+SUMIF(เส้นแต่งหน้าขนมเค้ก!$C:$C,'รับ-จ่าย ประจำวัน'!$B209,เส้นแต่งหน้าขนมเค้ก!U:U)+SUMIF(แพ็ค!$C:$C,'รับ-จ่าย ประจำวัน'!$B209,แพ็ค!U:U)+SUMIF(ธุรการ!$C:$C,'รับ-จ่าย ประจำวัน'!$B209,ธุรการ!U:U)+SUMIF(เส้นแต่งหน้าขนมปัง!$C:$C,'รับ-จ่าย ประจำวัน'!$B209,เส้นแต่งหน้าขนมปัง!U:U)+SUMIF('วางแผนBC,CJ'!$C:$C,'รับ-จ่าย ประจำวัน'!$B209,'วางแผนBC,CJ'!U:U)+SUMIF(RD!$C:$C,'รับ-จ่าย ประจำวัน'!$B209,RD!U:U)+SUMIF('FG,ออนไล,คัดแยก'!$C:$C,'รับ-จ่าย ประจำวัน'!$B209,'FG,ออนไล,คัดแยก'!U:U)</f>
        <v>5000</v>
      </c>
      <c r="BC209" s="16">
        <f>SUMIF(เตรียมส่วนผสม!$C:$C,'รับ-จ่าย ประจำวัน'!$B209,เตรียมส่วนผสม!V:V)+SUMIF(กวนไส้!$C:$C,'รับ-จ่าย ประจำวัน'!$B209,กวนไส้!V:V)+SUMIF(ผลิต1!$C:$C,'รับ-จ่าย ประจำวัน'!$B209,ผลิต1!V:V)+SUMIF(ผลิต2!$C:$C,'รับ-จ่าย ประจำวัน'!$B209,ผลิต2!V:V)+SUMIF(เส้นแต่งหน้าขนมเค้ก!$C:$C,'รับ-จ่าย ประจำวัน'!$B209,เส้นแต่งหน้าขนมเค้ก!V:V)+SUMIF(แพ็ค!$C:$C,'รับ-จ่าย ประจำวัน'!$B209,แพ็ค!V:V)+SUMIF(ธุรการ!$C:$C,'รับ-จ่าย ประจำวัน'!$B209,ธุรการ!V:V)+SUMIF(เส้นแต่งหน้าขนมปัง!$C:$C,'รับ-จ่าย ประจำวัน'!$B209,เส้นแต่งหน้าขนมปัง!V:V)+SUMIF('วางแผนBC,CJ'!$C:$C,'รับ-จ่าย ประจำวัน'!$B209,'วางแผนBC,CJ'!V:V)+SUMIF(RD!$C:$C,'รับ-จ่าย ประจำวัน'!$B209,RD!V:V)+SUMIF('FG,ออนไล,คัดแยก'!$C:$C,'รับ-จ่าย ประจำวัน'!$B209,'FG,ออนไล,คัดแยก'!V:V)</f>
        <v>0</v>
      </c>
      <c r="BD209" s="16">
        <f>SUMIF(เตรียมส่วนผสม!$C:$C,'รับ-จ่าย ประจำวัน'!$B209,เตรียมส่วนผสม!W:W)+SUMIF(กวนไส้!$C:$C,'รับ-จ่าย ประจำวัน'!$B209,กวนไส้!W:W)+SUMIF(ผลิต1!$C:$C,'รับ-จ่าย ประจำวัน'!$B209,ผลิต1!W:W)+SUMIF(ผลิต2!$C:$C,'รับ-จ่าย ประจำวัน'!$B209,ผลิต2!W:W)+SUMIF(เส้นแต่งหน้าขนมเค้ก!$C:$C,'รับ-จ่าย ประจำวัน'!$B209,เส้นแต่งหน้าขนมเค้ก!W:W)+SUMIF(แพ็ค!$C:$C,'รับ-จ่าย ประจำวัน'!$B209,แพ็ค!W:W)+SUMIF(ธุรการ!$C:$C,'รับ-จ่าย ประจำวัน'!$B209,ธุรการ!W:W)+SUMIF(เส้นแต่งหน้าขนมปัง!$C:$C,'รับ-จ่าย ประจำวัน'!$B209,เส้นแต่งหน้าขนมปัง!W:W)+SUMIF('วางแผนBC,CJ'!$C:$C,'รับ-จ่าย ประจำวัน'!$B209,'วางแผนBC,CJ'!W:W)+SUMIF(RD!$C:$C,'รับ-จ่าย ประจำวัน'!$B209,RD!W:W)+SUMIF('FG,ออนไล,คัดแยก'!$C:$C,'รับ-จ่าย ประจำวัน'!$B209,'FG,ออนไล,คัดแยก'!W:W)</f>
        <v>0</v>
      </c>
      <c r="BE209" s="16">
        <f>SUMIF(เตรียมส่วนผสม!$C:$C,'รับ-จ่าย ประจำวัน'!$B209,เตรียมส่วนผสม!X:X)+SUMIF(กวนไส้!$C:$C,'รับ-จ่าย ประจำวัน'!$B209,กวนไส้!X:X)+SUMIF(ผลิต1!$C:$C,'รับ-จ่าย ประจำวัน'!$B209,ผลิต1!X:X)+SUMIF(ผลิต2!$C:$C,'รับ-จ่าย ประจำวัน'!$B209,ผลิต2!X:X)+SUMIF(เส้นแต่งหน้าขนมเค้ก!$C:$C,'รับ-จ่าย ประจำวัน'!$B209,เส้นแต่งหน้าขนมเค้ก!X:X)+SUMIF(แพ็ค!$C:$C,'รับ-จ่าย ประจำวัน'!$B209,แพ็ค!X:X)+SUMIF(ธุรการ!$C:$C,'รับ-จ่าย ประจำวัน'!$B209,ธุรการ!X:X)+SUMIF(เส้นแต่งหน้าขนมปัง!$C:$C,'รับ-จ่าย ประจำวัน'!$B209,เส้นแต่งหน้าขนมปัง!X:X)+SUMIF('วางแผนBC,CJ'!$C:$C,'รับ-จ่าย ประจำวัน'!$B209,'วางแผนBC,CJ'!X:X)+SUMIF(RD!$C:$C,'รับ-จ่าย ประจำวัน'!$B209,RD!X:X)+SUMIF('FG,ออนไล,คัดแยก'!$C:$C,'รับ-จ่าย ประจำวัน'!$B209,'FG,ออนไล,คัดแยก'!X:X)</f>
        <v>0</v>
      </c>
      <c r="BF209" s="16">
        <f>SUMIF(เตรียมส่วนผสม!$C:$C,'รับ-จ่าย ประจำวัน'!$B209,เตรียมส่วนผสม!Y:Y)+SUMIF(กวนไส้!$C:$C,'รับ-จ่าย ประจำวัน'!$B209,กวนไส้!Y:Y)+SUMIF(ผลิต1!$C:$C,'รับ-จ่าย ประจำวัน'!$B209,ผลิต1!Y:Y)+SUMIF(ผลิต2!$C:$C,'รับ-จ่าย ประจำวัน'!$B209,ผลิต2!Y:Y)+SUMIF(เส้นแต่งหน้าขนมเค้ก!$C:$C,'รับ-จ่าย ประจำวัน'!$B209,เส้นแต่งหน้าขนมเค้ก!Y:Y)+SUMIF(แพ็ค!$C:$C,'รับ-จ่าย ประจำวัน'!$B209,แพ็ค!Y:Y)+SUMIF(ธุรการ!$C:$C,'รับ-จ่าย ประจำวัน'!$B209,ธุรการ!Y:Y)+SUMIF(เส้นแต่งหน้าขนมปัง!$C:$C,'รับ-จ่าย ประจำวัน'!$B209,เส้นแต่งหน้าขนมปัง!Y:Y)+SUMIF('วางแผนBC,CJ'!$C:$C,'รับ-จ่าย ประจำวัน'!$B209,'วางแผนBC,CJ'!Y:Y)+SUMIF(RD!$C:$C,'รับ-จ่าย ประจำวัน'!$B209,RD!Y:Y)+SUMIF('FG,ออนไล,คัดแยก'!$C:$C,'รับ-จ่าย ประจำวัน'!$B209,'FG,ออนไล,คัดแยก'!Y:Y)</f>
        <v>0</v>
      </c>
      <c r="BG209" s="16">
        <f>SUMIF(เตรียมส่วนผสม!$C:$C,'รับ-จ่าย ประจำวัน'!$B209,เตรียมส่วนผสม!Z:Z)+SUMIF(กวนไส้!$C:$C,'รับ-จ่าย ประจำวัน'!$B209,กวนไส้!Z:Z)+SUMIF(ผลิต1!$C:$C,'รับ-จ่าย ประจำวัน'!$B209,ผลิต1!Z:Z)+SUMIF(ผลิต2!$C:$C,'รับ-จ่าย ประจำวัน'!$B209,ผลิต2!Z:Z)+SUMIF(เส้นแต่งหน้าขนมเค้ก!$C:$C,'รับ-จ่าย ประจำวัน'!$B209,เส้นแต่งหน้าขนมเค้ก!Z:Z)+SUMIF(แพ็ค!$C:$C,'รับ-จ่าย ประจำวัน'!$B209,แพ็ค!Z:Z)+SUMIF(ธุรการ!$C:$C,'รับ-จ่าย ประจำวัน'!$B209,ธุรการ!Z:Z)+SUMIF(เส้นแต่งหน้าขนมปัง!$C:$C,'รับ-จ่าย ประจำวัน'!$B209,เส้นแต่งหน้าขนมปัง!Z:Z)+SUMIF('วางแผนBC,CJ'!$C:$C,'รับ-จ่าย ประจำวัน'!$B209,'วางแผนBC,CJ'!Z:Z)+SUMIF(RD!$C:$C,'รับ-จ่าย ประจำวัน'!$B209,RD!Z:Z)+SUMIF('FG,ออนไล,คัดแยก'!$C:$C,'รับ-จ่าย ประจำวัน'!$B209,'FG,ออนไล,คัดแยก'!Z:Z)</f>
        <v>0</v>
      </c>
      <c r="BH209" s="16">
        <f>SUMIF(เตรียมส่วนผสม!$C:$C,'รับ-จ่าย ประจำวัน'!$B209,เตรียมส่วนผสม!AA:AA)+SUMIF(กวนไส้!$C:$C,'รับ-จ่าย ประจำวัน'!$B209,กวนไส้!AA:AA)+SUMIF(ผลิต1!$C:$C,'รับ-จ่าย ประจำวัน'!$B209,ผลิต1!AA:AA)+SUMIF(ผลิต2!$C:$C,'รับ-จ่าย ประจำวัน'!$B209,ผลิต2!AA:AA)+SUMIF(เส้นแต่งหน้าขนมเค้ก!$C:$C,'รับ-จ่าย ประจำวัน'!$B209,เส้นแต่งหน้าขนมเค้ก!AA:AA)+SUMIF(แพ็ค!$C:$C,'รับ-จ่าย ประจำวัน'!$B209,แพ็ค!AA:AA)+SUMIF(ธุรการ!$C:$C,'รับ-จ่าย ประจำวัน'!$B209,ธุรการ!AA:AA)+SUMIF(เส้นแต่งหน้าขนมปัง!$C:$C,'รับ-จ่าย ประจำวัน'!$B209,เส้นแต่งหน้าขนมปัง!AA:AA)+SUMIF('วางแผนBC,CJ'!$C:$C,'รับ-จ่าย ประจำวัน'!$B209,'วางแผนBC,CJ'!AA:AA)+SUMIF(RD!$C:$C,'รับ-จ่าย ประจำวัน'!$B209,RD!AA:AA)+SUMIF('FG,ออนไล,คัดแยก'!$C:$C,'รับ-จ่าย ประจำวัน'!$B209,'FG,ออนไล,คัดแยก'!AA:AA)</f>
        <v>0</v>
      </c>
      <c r="BI209" s="16">
        <f>SUMIF(เตรียมส่วนผสม!$C:$C,'รับ-จ่าย ประจำวัน'!$B209,เตรียมส่วนผสม!AB:AB)+SUMIF(กวนไส้!$C:$C,'รับ-จ่าย ประจำวัน'!$B209,กวนไส้!AB:AB)+SUMIF(ผลิต1!$C:$C,'รับ-จ่าย ประจำวัน'!$B209,ผลิต1!AB:AB)+SUMIF(ผลิต2!$C:$C,'รับ-จ่าย ประจำวัน'!$B209,ผลิต2!AB:AB)+SUMIF(เส้นแต่งหน้าขนมเค้ก!$C:$C,'รับ-จ่าย ประจำวัน'!$B209,เส้นแต่งหน้าขนมเค้ก!AB:AB)+SUMIF(แพ็ค!$C:$C,'รับ-จ่าย ประจำวัน'!$B209,แพ็ค!AB:AB)+SUMIF(ธุรการ!$C:$C,'รับ-จ่าย ประจำวัน'!$B209,ธุรการ!AB:AB)+SUMIF(เส้นแต่งหน้าขนมปัง!$C:$C,'รับ-จ่าย ประจำวัน'!$B209,เส้นแต่งหน้าขนมปัง!AB:AB)+SUMIF('วางแผนBC,CJ'!$C:$C,'รับ-จ่าย ประจำวัน'!$B209,'วางแผนBC,CJ'!AB:AB)+SUMIF(RD!$C:$C,'รับ-จ่าย ประจำวัน'!$B209,RD!AB:AB)+SUMIF('FG,ออนไล,คัดแยก'!$C:$C,'รับ-จ่าย ประจำวัน'!$B209,'FG,ออนไล,คัดแยก'!AB:AB)</f>
        <v>0</v>
      </c>
      <c r="BJ209" s="16">
        <f>SUMIF(เตรียมส่วนผสม!$C:$C,'รับ-จ่าย ประจำวัน'!$B209,เตรียมส่วนผสม!AC:AC)+SUMIF(กวนไส้!$C:$C,'รับ-จ่าย ประจำวัน'!$B209,กวนไส้!AC:AC)+SUMIF(ผลิต1!$C:$C,'รับ-จ่าย ประจำวัน'!$B209,ผลิต1!AC:AC)+SUMIF(ผลิต2!$C:$C,'รับ-จ่าย ประจำวัน'!$B209,ผลิต2!AC:AC)+SUMIF(เส้นแต่งหน้าขนมเค้ก!$C:$C,'รับ-จ่าย ประจำวัน'!$B209,เส้นแต่งหน้าขนมเค้ก!AC:AC)+SUMIF(แพ็ค!$C:$C,'รับ-จ่าย ประจำวัน'!$B209,แพ็ค!AC:AC)+SUMIF(ธุรการ!$C:$C,'รับ-จ่าย ประจำวัน'!$B209,ธุรการ!AC:AC)+SUMIF(เส้นแต่งหน้าขนมปัง!$C:$C,'รับ-จ่าย ประจำวัน'!$B209,เส้นแต่งหน้าขนมปัง!AC:AC)+SUMIF('วางแผนBC,CJ'!$C:$C,'รับ-จ่าย ประจำวัน'!$B209,'วางแผนBC,CJ'!AC:AC)+SUMIF(RD!$C:$C,'รับ-จ่าย ประจำวัน'!$B209,RD!AC:AC)+SUMIF('FG,ออนไล,คัดแยก'!$C:$C,'รับ-จ่าย ประจำวัน'!$B209,'FG,ออนไล,คัดแยก'!AC:AC)</f>
        <v>0</v>
      </c>
      <c r="BK209" s="16">
        <f>SUMIF(เตรียมส่วนผสม!$C:$C,'รับ-จ่าย ประจำวัน'!$B209,เตรียมส่วนผสม!AD:AD)+SUMIF(กวนไส้!$C:$C,'รับ-จ่าย ประจำวัน'!$B209,กวนไส้!AD:AD)+SUMIF(ผลิต1!$C:$C,'รับ-จ่าย ประจำวัน'!$B209,ผลิต1!AD:AD)+SUMIF(ผลิต2!$C:$C,'รับ-จ่าย ประจำวัน'!$B209,ผลิต2!AD:AD)+SUMIF(เส้นแต่งหน้าขนมเค้ก!$C:$C,'รับ-จ่าย ประจำวัน'!$B209,เส้นแต่งหน้าขนมเค้ก!AD:AD)+SUMIF(แพ็ค!$C:$C,'รับ-จ่าย ประจำวัน'!$B209,แพ็ค!AD:AD)+SUMIF(ธุรการ!$C:$C,'รับ-จ่าย ประจำวัน'!$B209,ธุรการ!AD:AD)+SUMIF(เส้นแต่งหน้าขนมปัง!$C:$C,'รับ-จ่าย ประจำวัน'!$B209,เส้นแต่งหน้าขนมปัง!AD:AD)+SUMIF('วางแผนBC,CJ'!$C:$C,'รับ-จ่าย ประจำวัน'!$B209,'วางแผนBC,CJ'!AD:AD)+SUMIF(RD!$C:$C,'รับ-จ่าย ประจำวัน'!$B209,RD!AD:AD)+SUMIF('FG,ออนไล,คัดแยก'!$C:$C,'รับ-จ่าย ประจำวัน'!$B209,'FG,ออนไล,คัดแยก'!AD:AD)</f>
        <v>0</v>
      </c>
      <c r="BL209" s="16">
        <f>SUMIF(เตรียมส่วนผสม!$C:$C,'รับ-จ่าย ประจำวัน'!$B209,เตรียมส่วนผสม!AE:AE)+SUMIF(กวนไส้!$C:$C,'รับ-จ่าย ประจำวัน'!$B209,กวนไส้!AE:AE)+SUMIF(ผลิต1!$C:$C,'รับ-จ่าย ประจำวัน'!$B209,ผลิต1!AE:AE)+SUMIF(ผลิต2!$C:$C,'รับ-จ่าย ประจำวัน'!$B209,ผลิต2!AE:AE)+SUMIF(เส้นแต่งหน้าขนมเค้ก!$C:$C,'รับ-จ่าย ประจำวัน'!$B209,เส้นแต่งหน้าขนมเค้ก!AE:AE)+SUMIF(แพ็ค!$C:$C,'รับ-จ่าย ประจำวัน'!$B209,แพ็ค!AE:AE)+SUMIF(ธุรการ!$C:$C,'รับ-จ่าย ประจำวัน'!$B209,ธุรการ!AE:AE)+SUMIF(เส้นแต่งหน้าขนมปัง!$C:$C,'รับ-จ่าย ประจำวัน'!$B209,เส้นแต่งหน้าขนมปัง!AE:AE)+SUMIF('วางแผนBC,CJ'!$C:$C,'รับ-จ่าย ประจำวัน'!$B209,'วางแผนBC,CJ'!AE:AE)+SUMIF(RD!$C:$C,'รับ-จ่าย ประจำวัน'!$B209,RD!AE:AE)+SUMIF('FG,ออนไล,คัดแยก'!$C:$C,'รับ-จ่าย ประจำวัน'!$B209,'FG,ออนไล,คัดแยก'!AE:AE)</f>
        <v>0</v>
      </c>
      <c r="BM209" s="16">
        <f>SUMIF(เตรียมส่วนผสม!$C:$C,'รับ-จ่าย ประจำวัน'!$B209,เตรียมส่วนผสม!AF:AF)+SUMIF(กวนไส้!$C:$C,'รับ-จ่าย ประจำวัน'!$B209,กวนไส้!AF:AF)+SUMIF(ผลิต1!$C:$C,'รับ-จ่าย ประจำวัน'!$B209,ผลิต1!AF:AF)+SUMIF(ผลิต2!$C:$C,'รับ-จ่าย ประจำวัน'!$B209,ผลิต2!AF:AF)+SUMIF(เส้นแต่งหน้าขนมเค้ก!$C:$C,'รับ-จ่าย ประจำวัน'!$B209,เส้นแต่งหน้าขนมเค้ก!AF:AF)+SUMIF(แพ็ค!$C:$C,'รับ-จ่าย ประจำวัน'!$B209,แพ็ค!AF:AF)+SUMIF(ธุรการ!$C:$C,'รับ-จ่าย ประจำวัน'!$B209,ธุรการ!AF:AF)+SUMIF(เส้นแต่งหน้าขนมปัง!$C:$C,'รับ-จ่าย ประจำวัน'!$B209,เส้นแต่งหน้าขนมปัง!AF:AF)+SUMIF('วางแผนBC,CJ'!$C:$C,'รับ-จ่าย ประจำวัน'!$B209,'วางแผนBC,CJ'!AF:AF)+SUMIF(RD!$C:$C,'รับ-จ่าย ประจำวัน'!$B209,RD!AF:AF)+SUMIF('FG,ออนไล,คัดแยก'!$C:$C,'รับ-จ่าย ประจำวัน'!$B209,'FG,ออนไล,คัดแยก'!AF:AF)</f>
        <v>5000</v>
      </c>
      <c r="BN209" s="16">
        <f>SUMIF(เตรียมส่วนผสม!$C:$C,'รับ-จ่าย ประจำวัน'!$B209,เตรียมส่วนผสม!AG:AG)+SUMIF(กวนไส้!$C:$C,'รับ-จ่าย ประจำวัน'!$B209,กวนไส้!AG:AG)+SUMIF(ผลิต1!$C:$C,'รับ-จ่าย ประจำวัน'!$B209,ผลิต1!AG:AG)+SUMIF(ผลิต2!$C:$C,'รับ-จ่าย ประจำวัน'!$B209,ผลิต2!AG:AG)+SUMIF(เส้นแต่งหน้าขนมเค้ก!$C:$C,'รับ-จ่าย ประจำวัน'!$B209,เส้นแต่งหน้าขนมเค้ก!AG:AG)+SUMIF(แพ็ค!$C:$C,'รับ-จ่าย ประจำวัน'!$B209,แพ็ค!AG:AG)+SUMIF(ธุรการ!$C:$C,'รับ-จ่าย ประจำวัน'!$B209,ธุรการ!AG:AG)+SUMIF(เส้นแต่งหน้าขนมปัง!$C:$C,'รับ-จ่าย ประจำวัน'!$B209,เส้นแต่งหน้าขนมปัง!AG:AG)+SUMIF('วางแผนBC,CJ'!$C:$C,'รับ-จ่าย ประจำวัน'!$B209,'วางแผนBC,CJ'!AG:AG)+SUMIF(RD!$C:$C,'รับ-จ่าย ประจำวัน'!$B209,RD!AG:AG)+SUMIF('FG,ออนไล,คัดแยก'!$C:$C,'รับ-จ่าย ประจำวัน'!$B209,'FG,ออนไล,คัดแยก'!AG:AG)</f>
        <v>5000</v>
      </c>
      <c r="BO209" s="16">
        <f>SUMIF(เตรียมส่วนผสม!$C:$C,'รับ-จ่าย ประจำวัน'!$B209,เตรียมส่วนผสม!AH:AH)+SUMIF(กวนไส้!$C:$C,'รับ-จ่าย ประจำวัน'!$B209,กวนไส้!AH:AH)+SUMIF(ผลิต1!$C:$C,'รับ-จ่าย ประจำวัน'!$B209,ผลิต1!AH:AH)+SUMIF(ผลิต2!$C:$C,'รับ-จ่าย ประจำวัน'!$B209,ผลิต2!AH:AH)+SUMIF(เส้นแต่งหน้าขนมเค้ก!$C:$C,'รับ-จ่าย ประจำวัน'!$B209,เส้นแต่งหน้าขนมเค้ก!AH:AH)+SUMIF(แพ็ค!$C:$C,'รับ-จ่าย ประจำวัน'!$B209,แพ็ค!AH:AH)+SUMIF(ธุรการ!$C:$C,'รับ-จ่าย ประจำวัน'!$B209,ธุรการ!AH:AH)+SUMIF(เส้นแต่งหน้าขนมปัง!$C:$C,'รับ-จ่าย ประจำวัน'!$B209,เส้นแต่งหน้าขนมปัง!AH:AH)+SUMIF('วางแผนBC,CJ'!$C:$C,'รับ-จ่าย ประจำวัน'!$B209,'วางแผนBC,CJ'!AH:AH)+SUMIF(RD!$C:$C,'รับ-จ่าย ประจำวัน'!$B209,RD!AH:AH)+SUMIF('FG,ออนไล,คัดแยก'!$C:$C,'รับ-จ่าย ประจำวัน'!$B209,'FG,ออนไล,คัดแยก'!AH:AH)</f>
        <v>0</v>
      </c>
      <c r="BP209" s="16">
        <f>SUMIF(เตรียมส่วนผสม!$C:$C,'รับ-จ่าย ประจำวัน'!$B209,เตรียมส่วนผสม!AI:AI)+SUMIF(กวนไส้!$C:$C,'รับ-จ่าย ประจำวัน'!$B209,กวนไส้!AI:AI)+SUMIF(ผลิต1!$C:$C,'รับ-จ่าย ประจำวัน'!$B209,ผลิต1!AI:AI)+SUMIF(ผลิต2!$C:$C,'รับ-จ่าย ประจำวัน'!$B209,ผลิต2!AI:AI)+SUMIF(เส้นแต่งหน้าขนมเค้ก!$C:$C,'รับ-จ่าย ประจำวัน'!$B209,เส้นแต่งหน้าขนมเค้ก!AI:AI)+SUMIF(แพ็ค!$C:$C,'รับ-จ่าย ประจำวัน'!$B209,แพ็ค!AI:AI)+SUMIF(ธุรการ!$C:$C,'รับ-จ่าย ประจำวัน'!$B209,ธุรการ!AI:AI)+SUMIF(เส้นแต่งหน้าขนมปัง!$C:$C,'รับ-จ่าย ประจำวัน'!$B209,เส้นแต่งหน้าขนมปัง!AI:AI)+SUMIF('วางแผนBC,CJ'!$C:$C,'รับ-จ่าย ประจำวัน'!$B209,'วางแผนBC,CJ'!AI:AI)+SUMIF(RD!$C:$C,'รับ-จ่าย ประจำวัน'!$B209,RD!AI:AI)+SUMIF('FG,ออนไล,คัดแยก'!$C:$C,'รับ-จ่าย ประจำวัน'!$B209,'FG,ออนไล,คัดแยก'!AI:AI)</f>
        <v>0</v>
      </c>
      <c r="BQ209" s="16">
        <f>SUMIF(เตรียมส่วนผสม!$C:$C,'รับ-จ่าย ประจำวัน'!$B209,เตรียมส่วนผสม!AJ:AJ)+SUMIF(กวนไส้!$C:$C,'รับ-จ่าย ประจำวัน'!$B209,กวนไส้!AJ:AJ)+SUMIF(ผลิต1!$C:$C,'รับ-จ่าย ประจำวัน'!$B209,ผลิต1!AJ:AJ)+SUMIF(ผลิต2!$C:$C,'รับ-จ่าย ประจำวัน'!$B209,ผลิต2!AJ:AJ)+SUMIF(เส้นแต่งหน้าขนมเค้ก!$C:$C,'รับ-จ่าย ประจำวัน'!$B209,เส้นแต่งหน้าขนมเค้ก!AJ:AJ)+SUMIF(แพ็ค!$C:$C,'รับ-จ่าย ประจำวัน'!$B209,แพ็ค!AJ:AJ)+SUMIF(ธุรการ!$C:$C,'รับ-จ่าย ประจำวัน'!$B209,ธุรการ!AJ:AJ)+SUMIF(เส้นแต่งหน้าขนมปัง!$C:$C,'รับ-จ่าย ประจำวัน'!$B209,เส้นแต่งหน้าขนมปัง!AJ:AJ)+SUMIF('วางแผนBC,CJ'!$C:$C,'รับ-จ่าย ประจำวัน'!$B209,'วางแผนBC,CJ'!AJ:AJ)+SUMIF(RD!$C:$C,'รับ-จ่าย ประจำวัน'!$B209,RD!AJ:AJ)+SUMIF('FG,ออนไล,คัดแยก'!$C:$C,'รับ-จ่าย ประจำวัน'!$B209,'FG,ออนไล,คัดแยก'!AJ:AJ)</f>
        <v>0</v>
      </c>
      <c r="BR209" s="16">
        <f>SUMIF(เตรียมส่วนผสม!$C:$C,'รับ-จ่าย ประจำวัน'!$B209,เตรียมส่วนผสม!AK:AK)+SUMIF(กวนไส้!$C:$C,'รับ-จ่าย ประจำวัน'!$B209,กวนไส้!AK:AK)+SUMIF(ผลิต1!$C:$C,'รับ-จ่าย ประจำวัน'!$B209,ผลิต1!AK:AK)+SUMIF(ผลิต2!$C:$C,'รับ-จ่าย ประจำวัน'!$B209,ผลิต2!AK:AK)+SUMIF(เส้นแต่งหน้าขนมเค้ก!$C:$C,'รับ-จ่าย ประจำวัน'!$B209,เส้นแต่งหน้าขนมเค้ก!AK:AK)+SUMIF(แพ็ค!$C:$C,'รับ-จ่าย ประจำวัน'!$B209,แพ็ค!AK:AK)+SUMIF(ธุรการ!$C:$C,'รับ-จ่าย ประจำวัน'!$B209,ธุรการ!AK:AK)+SUMIF(เส้นแต่งหน้าขนมปัง!$C:$C,'รับ-จ่าย ประจำวัน'!$B209,เส้นแต่งหน้าขนมปัง!AK:AK)+SUMIF('วางแผนBC,CJ'!$C:$C,'รับ-จ่าย ประจำวัน'!$B209,'วางแผนBC,CJ'!AK:AK)+SUMIF(RD!$C:$C,'รับ-จ่าย ประจำวัน'!$B209,RD!AK:AK)+SUMIF('FG,ออนไล,คัดแยก'!$C:$C,'รับ-จ่าย ประจำวัน'!$B209,'FG,ออนไล,คัดแยก'!AK:AK)</f>
        <v>0</v>
      </c>
      <c r="BS209" s="16">
        <f>SUMIF(เตรียมส่วนผสม!$C:$C,'รับ-จ่าย ประจำวัน'!$B209,เตรียมส่วนผสม!AL:AL)+SUMIF(กวนไส้!$C:$C,'รับ-จ่าย ประจำวัน'!$B209,กวนไส้!AL:AL)+SUMIF(ผลิต1!$C:$C,'รับ-จ่าย ประจำวัน'!$B209,ผลิต1!AL:AL)+SUMIF(ผลิต2!$C:$C,'รับ-จ่าย ประจำวัน'!$B209,ผลิต2!AL:AL)+SUMIF(เส้นแต่งหน้าขนมเค้ก!$C:$C,'รับ-จ่าย ประจำวัน'!$B209,เส้นแต่งหน้าขนมเค้ก!AL:AL)+SUMIF(แพ็ค!$C:$C,'รับ-จ่าย ประจำวัน'!$B209,แพ็ค!AL:AL)+SUMIF(ธุรการ!$C:$C,'รับ-จ่าย ประจำวัน'!$B209,ธุรการ!AL:AL)+SUMIF(เส้นแต่งหน้าขนมปัง!$C:$C,'รับ-จ่าย ประจำวัน'!$B209,เส้นแต่งหน้าขนมปัง!AL:AL)+SUMIF('วางแผนBC,CJ'!$C:$C,'รับ-จ่าย ประจำวัน'!$B209,'วางแผนBC,CJ'!AL:AL)+SUMIF(RD!$C:$C,'รับ-จ่าย ประจำวัน'!$B209,RD!AL:AL)+SUMIF('FG,ออนไล,คัดแยก'!$C:$C,'รับ-จ่าย ประจำวัน'!$B209,'FG,ออนไล,คัดแยก'!AL:AL)</f>
        <v>0</v>
      </c>
      <c r="BT209" s="18">
        <f t="shared" si="50"/>
        <v>20000</v>
      </c>
      <c r="BU209" s="116"/>
      <c r="BV209" s="146">
        <f t="shared" si="51"/>
        <v>94035</v>
      </c>
      <c r="BW209" s="183">
        <v>30</v>
      </c>
      <c r="BX209" s="172">
        <f t="shared" si="56"/>
        <v>666.66666666666663</v>
      </c>
      <c r="BY209" s="188">
        <f t="shared" si="53"/>
        <v>141.05250000000001</v>
      </c>
      <c r="BZ209" s="180">
        <f t="shared" ca="1" si="52"/>
        <v>46344.052499999998</v>
      </c>
      <c r="CA209" s="93"/>
      <c r="CB209" s="93"/>
      <c r="CC209" s="93"/>
      <c r="CD209" s="93"/>
      <c r="CE209" s="93"/>
      <c r="CF209" s="93"/>
      <c r="CG209" s="93"/>
      <c r="CH209" s="93"/>
      <c r="CI209" s="93"/>
      <c r="CJ209" s="94"/>
      <c r="CK209" s="9">
        <f t="shared" si="54"/>
        <v>94035</v>
      </c>
    </row>
    <row r="210" spans="1:89" x14ac:dyDescent="0.5">
      <c r="A210" s="149" t="s">
        <v>744</v>
      </c>
      <c r="B210" s="34">
        <v>1023101020</v>
      </c>
      <c r="C210" s="10" t="s">
        <v>745</v>
      </c>
      <c r="D210" s="135" t="s">
        <v>91</v>
      </c>
      <c r="E210" s="11">
        <v>0</v>
      </c>
      <c r="F210" s="75"/>
      <c r="G210" s="11" t="s">
        <v>62</v>
      </c>
      <c r="H210" s="12">
        <v>26168</v>
      </c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3"/>
      <c r="AF210" s="13"/>
      <c r="AG210" s="13"/>
      <c r="AH210" s="13"/>
      <c r="AI210" s="14"/>
      <c r="AJ210" s="14"/>
      <c r="AK210" s="14"/>
      <c r="AL210" s="14"/>
      <c r="AM210" s="14"/>
      <c r="AN210" s="15">
        <f t="shared" si="49"/>
        <v>0</v>
      </c>
      <c r="AO210" s="16">
        <f>SUMIF(เตรียมส่วนผสม!$C:$C,'รับ-จ่าย ประจำวัน'!$B210,เตรียมส่วนผสม!H:H)+SUMIF(กวนไส้!$C:$C,'รับ-จ่าย ประจำวัน'!$B210,กวนไส้!H:H)+SUMIF(ผลิต1!$C:$C,'รับ-จ่าย ประจำวัน'!$B210,ผลิต1!H:H)+SUMIF(ผลิต2!$C:$C,'รับ-จ่าย ประจำวัน'!$B210,ผลิต2!H:H)+SUMIF(เส้นแต่งหน้าขนมเค้ก!$C:$C,'รับ-จ่าย ประจำวัน'!$B210,เส้นแต่งหน้าขนมเค้ก!H:H)+SUMIF(แพ็ค!$C:$C,'รับ-จ่าย ประจำวัน'!$B210,แพ็ค!H:H)+SUMIF(ธุรการ!$C:$C,'รับ-จ่าย ประจำวัน'!$B210,ธุรการ!H:H)+SUMIF(เส้นแต่งหน้าขนมปัง!$C:$C,'รับ-จ่าย ประจำวัน'!$B210,เส้นแต่งหน้าขนมปัง!H:H)+SUMIF('วางแผนBC,CJ'!$C:$C,'รับ-จ่าย ประจำวัน'!$B210,'วางแผนBC,CJ'!H:H)+SUMIF(RD!$C:$C,'รับ-จ่าย ประจำวัน'!$B210,RD!H:H)+SUMIF('FG,ออนไล,คัดแยก'!$C:$C,'รับ-จ่าย ประจำวัน'!$B210,'FG,ออนไล,คัดแยก'!H:H)</f>
        <v>0</v>
      </c>
      <c r="AP210" s="16">
        <f>SUMIF(เตรียมส่วนผสม!$C:$C,'รับ-จ่าย ประจำวัน'!$B210,เตรียมส่วนผสม!I:I)+SUMIF(กวนไส้!$C:$C,'รับ-จ่าย ประจำวัน'!$B210,กวนไส้!I:I)+SUMIF(ผลิต1!$C:$C,'รับ-จ่าย ประจำวัน'!$B210,ผลิต1!I:I)+SUMIF(ผลิต2!$C:$C,'รับ-จ่าย ประจำวัน'!$B210,ผลิต2!I:I)+SUMIF(เส้นแต่งหน้าขนมเค้ก!$C:$C,'รับ-จ่าย ประจำวัน'!$B210,เส้นแต่งหน้าขนมเค้ก!I:I)+SUMIF(แพ็ค!$C:$C,'รับ-จ่าย ประจำวัน'!$B210,แพ็ค!I:I)+SUMIF(ธุรการ!$C:$C,'รับ-จ่าย ประจำวัน'!$B210,ธุรการ!I:I)+SUMIF(เส้นแต่งหน้าขนมปัง!$C:$C,'รับ-จ่าย ประจำวัน'!$B210,เส้นแต่งหน้าขนมปัง!I:I)+SUMIF('วางแผนBC,CJ'!$C:$C,'รับ-จ่าย ประจำวัน'!$B210,'วางแผนBC,CJ'!I:I)+SUMIF(RD!$C:$C,'รับ-จ่าย ประจำวัน'!$B210,RD!I:I)+SUMIF('FG,ออนไล,คัดแยก'!$C:$C,'รับ-จ่าย ประจำวัน'!$B210,'FG,ออนไล,คัดแยก'!I:I)</f>
        <v>26168</v>
      </c>
      <c r="AQ210" s="16">
        <f>SUMIF(เตรียมส่วนผสม!$C:$C,'รับ-จ่าย ประจำวัน'!$B210,เตรียมส่วนผสม!J:J)+SUMIF(กวนไส้!$C:$C,'รับ-จ่าย ประจำวัน'!$B210,กวนไส้!J:J)+SUMIF(ผลิต1!$C:$C,'รับ-จ่าย ประจำวัน'!$B210,ผลิต1!J:J)+SUMIF(ผลิต2!$C:$C,'รับ-จ่าย ประจำวัน'!$B210,ผลิต2!J:J)+SUMIF(เส้นแต่งหน้าขนมเค้ก!$C:$C,'รับ-จ่าย ประจำวัน'!$B210,เส้นแต่งหน้าขนมเค้ก!J:J)+SUMIF(แพ็ค!$C:$C,'รับ-จ่าย ประจำวัน'!$B210,แพ็ค!J:J)+SUMIF(ธุรการ!$C:$C,'รับ-จ่าย ประจำวัน'!$B210,ธุรการ!J:J)+SUMIF(เส้นแต่งหน้าขนมปัง!$C:$C,'รับ-จ่าย ประจำวัน'!$B210,เส้นแต่งหน้าขนมปัง!J:J)+SUMIF('วางแผนBC,CJ'!$C:$C,'รับ-จ่าย ประจำวัน'!$B210,'วางแผนBC,CJ'!J:J)+SUMIF(RD!$C:$C,'รับ-จ่าย ประจำวัน'!$B210,RD!J:J)+SUMIF('FG,ออนไล,คัดแยก'!$C:$C,'รับ-จ่าย ประจำวัน'!$B210,'FG,ออนไล,คัดแยก'!J:J)</f>
        <v>0</v>
      </c>
      <c r="AR210" s="16">
        <f>SUMIF(เตรียมส่วนผสม!$C:$C,'รับ-จ่าย ประจำวัน'!$B210,เตรียมส่วนผสม!K:K)+SUMIF(กวนไส้!$C:$C,'รับ-จ่าย ประจำวัน'!$B210,กวนไส้!K:K)+SUMIF(ผลิต1!$C:$C,'รับ-จ่าย ประจำวัน'!$B210,ผลิต1!K:K)+SUMIF(ผลิต2!$C:$C,'รับ-จ่าย ประจำวัน'!$B210,ผลิต2!K:K)+SUMIF(เส้นแต่งหน้าขนมเค้ก!$C:$C,'รับ-จ่าย ประจำวัน'!$B210,เส้นแต่งหน้าขนมเค้ก!K:K)+SUMIF(แพ็ค!$C:$C,'รับ-จ่าย ประจำวัน'!$B210,แพ็ค!K:K)+SUMIF(ธุรการ!$C:$C,'รับ-จ่าย ประจำวัน'!$B210,ธุรการ!K:K)+SUMIF(เส้นแต่งหน้าขนมปัง!$C:$C,'รับ-จ่าย ประจำวัน'!$B210,เส้นแต่งหน้าขนมปัง!K:K)+SUMIF('วางแผนBC,CJ'!$C:$C,'รับ-จ่าย ประจำวัน'!$B210,'วางแผนBC,CJ'!K:K)+SUMIF(RD!$C:$C,'รับ-จ่าย ประจำวัน'!$B210,RD!K:K)+SUMIF('FG,ออนไล,คัดแยก'!$C:$C,'รับ-จ่าย ประจำวัน'!$B210,'FG,ออนไล,คัดแยก'!K:K)</f>
        <v>0</v>
      </c>
      <c r="AS210" s="16">
        <f>SUMIF(เตรียมส่วนผสม!$C:$C,'รับ-จ่าย ประจำวัน'!$B210,เตรียมส่วนผสม!L:L)+SUMIF(กวนไส้!$C:$C,'รับ-จ่าย ประจำวัน'!$B210,กวนไส้!L:L)+SUMIF(ผลิต1!$C:$C,'รับ-จ่าย ประจำวัน'!$B210,ผลิต1!L:L)+SUMIF(ผลิต2!$C:$C,'รับ-จ่าย ประจำวัน'!$B210,ผลิต2!L:L)+SUMIF(เส้นแต่งหน้าขนมเค้ก!$C:$C,'รับ-จ่าย ประจำวัน'!$B210,เส้นแต่งหน้าขนมเค้ก!L:L)+SUMIF(แพ็ค!$C:$C,'รับ-จ่าย ประจำวัน'!$B210,แพ็ค!L:L)+SUMIF(ธุรการ!$C:$C,'รับ-จ่าย ประจำวัน'!$B210,ธุรการ!L:L)+SUMIF(เส้นแต่งหน้าขนมปัง!$C:$C,'รับ-จ่าย ประจำวัน'!$B210,เส้นแต่งหน้าขนมปัง!L:L)+SUMIF('วางแผนBC,CJ'!$C:$C,'รับ-จ่าย ประจำวัน'!$B210,'วางแผนBC,CJ'!L:L)+SUMIF(RD!$C:$C,'รับ-จ่าย ประจำวัน'!$B210,RD!L:L)+SUMIF('FG,ออนไล,คัดแยก'!$C:$C,'รับ-จ่าย ประจำวัน'!$B210,'FG,ออนไล,คัดแยก'!L:L)</f>
        <v>0</v>
      </c>
      <c r="AT210" s="16">
        <f>SUMIF(เตรียมส่วนผสม!$C:$C,'รับ-จ่าย ประจำวัน'!$B210,เตรียมส่วนผสม!M:M)+SUMIF(กวนไส้!$C:$C,'รับ-จ่าย ประจำวัน'!$B210,กวนไส้!M:M)+SUMIF(ผลิต1!$C:$C,'รับ-จ่าย ประจำวัน'!$B210,ผลิต1!M:M)+SUMIF(ผลิต2!$C:$C,'รับ-จ่าย ประจำวัน'!$B210,ผลิต2!M:M)+SUMIF(เส้นแต่งหน้าขนมเค้ก!$C:$C,'รับ-จ่าย ประจำวัน'!$B210,เส้นแต่งหน้าขนมเค้ก!M:M)+SUMIF(แพ็ค!$C:$C,'รับ-จ่าย ประจำวัน'!$B210,แพ็ค!M:M)+SUMIF(ธุรการ!$C:$C,'รับ-จ่าย ประจำวัน'!$B210,ธุรการ!M:M)+SUMIF(เส้นแต่งหน้าขนมปัง!$C:$C,'รับ-จ่าย ประจำวัน'!$B210,เส้นแต่งหน้าขนมปัง!M:M)+SUMIF('วางแผนBC,CJ'!$C:$C,'รับ-จ่าย ประจำวัน'!$B210,'วางแผนBC,CJ'!M:M)+SUMIF(RD!$C:$C,'รับ-จ่าย ประจำวัน'!$B210,RD!M:M)+SUMIF('FG,ออนไล,คัดแยก'!$C:$C,'รับ-จ่าย ประจำวัน'!$B210,'FG,ออนไล,คัดแยก'!M:M)</f>
        <v>0</v>
      </c>
      <c r="AU210" s="16">
        <f>SUMIF(เตรียมส่วนผสม!$C:$C,'รับ-จ่าย ประจำวัน'!$B210,เตรียมส่วนผสม!N:N)+SUMIF(กวนไส้!$C:$C,'รับ-จ่าย ประจำวัน'!$B210,กวนไส้!N:N)+SUMIF(ผลิต1!$C:$C,'รับ-จ่าย ประจำวัน'!$B210,ผลิต1!N:N)+SUMIF(ผลิต2!$C:$C,'รับ-จ่าย ประจำวัน'!$B210,ผลิต2!N:N)+SUMIF(เส้นแต่งหน้าขนมเค้ก!$C:$C,'รับ-จ่าย ประจำวัน'!$B210,เส้นแต่งหน้าขนมเค้ก!N:N)+SUMIF(แพ็ค!$C:$C,'รับ-จ่าย ประจำวัน'!$B210,แพ็ค!N:N)+SUMIF(ธุรการ!$C:$C,'รับ-จ่าย ประจำวัน'!$B210,ธุรการ!N:N)+SUMIF(เส้นแต่งหน้าขนมปัง!$C:$C,'รับ-จ่าย ประจำวัน'!$B210,เส้นแต่งหน้าขนมปัง!N:N)+SUMIF('วางแผนBC,CJ'!$C:$C,'รับ-จ่าย ประจำวัน'!$B210,'วางแผนBC,CJ'!N:N)+SUMIF(RD!$C:$C,'รับ-จ่าย ประจำวัน'!$B210,RD!N:N)+SUMIF('FG,ออนไล,คัดแยก'!$C:$C,'รับ-จ่าย ประจำวัน'!$B210,'FG,ออนไล,คัดแยก'!N:N)</f>
        <v>0</v>
      </c>
      <c r="AV210" s="16">
        <f>SUMIF(เตรียมส่วนผสม!$C:$C,'รับ-จ่าย ประจำวัน'!$B210,เตรียมส่วนผสม!O:O)+SUMIF(กวนไส้!$C:$C,'รับ-จ่าย ประจำวัน'!$B210,กวนไส้!O:O)+SUMIF(ผลิต1!$C:$C,'รับ-จ่าย ประจำวัน'!$B210,ผลิต1!O:O)+SUMIF(ผลิต2!$C:$C,'รับ-จ่าย ประจำวัน'!$B210,ผลิต2!O:O)+SUMIF(เส้นแต่งหน้าขนมเค้ก!$C:$C,'รับ-จ่าย ประจำวัน'!$B210,เส้นแต่งหน้าขนมเค้ก!O:O)+SUMIF(แพ็ค!$C:$C,'รับ-จ่าย ประจำวัน'!$B210,แพ็ค!O:O)+SUMIF(ธุรการ!$C:$C,'รับ-จ่าย ประจำวัน'!$B210,ธุรการ!O:O)+SUMIF(เส้นแต่งหน้าขนมปัง!$C:$C,'รับ-จ่าย ประจำวัน'!$B210,เส้นแต่งหน้าขนมปัง!O:O)+SUMIF('วางแผนBC,CJ'!$C:$C,'รับ-จ่าย ประจำวัน'!$B210,'วางแผนBC,CJ'!O:O)+SUMIF(RD!$C:$C,'รับ-จ่าย ประจำวัน'!$B210,RD!O:O)+SUMIF('FG,ออนไล,คัดแยก'!$C:$C,'รับ-จ่าย ประจำวัน'!$B210,'FG,ออนไล,คัดแยก'!O:O)</f>
        <v>0</v>
      </c>
      <c r="AW210" s="16">
        <f>SUMIF(เตรียมส่วนผสม!$C:$C,'รับ-จ่าย ประจำวัน'!$B210,เตรียมส่วนผสม!P:P)+SUMIF(กวนไส้!$C:$C,'รับ-จ่าย ประจำวัน'!$B210,กวนไส้!P:P)+SUMIF(ผลิต1!$C:$C,'รับ-จ่าย ประจำวัน'!$B210,ผลิต1!P:P)+SUMIF(ผลิต2!$C:$C,'รับ-จ่าย ประจำวัน'!$B210,ผลิต2!P:P)+SUMIF(เส้นแต่งหน้าขนมเค้ก!$C:$C,'รับ-จ่าย ประจำวัน'!$B210,เส้นแต่งหน้าขนมเค้ก!P:P)+SUMIF(แพ็ค!$C:$C,'รับ-จ่าย ประจำวัน'!$B210,แพ็ค!P:P)+SUMIF(ธุรการ!$C:$C,'รับ-จ่าย ประจำวัน'!$B210,ธุรการ!P:P)+SUMIF(เส้นแต่งหน้าขนมปัง!$C:$C,'รับ-จ่าย ประจำวัน'!$B210,เส้นแต่งหน้าขนมปัง!P:P)+SUMIF('วางแผนBC,CJ'!$C:$C,'รับ-จ่าย ประจำวัน'!$B210,'วางแผนBC,CJ'!P:P)+SUMIF(RD!$C:$C,'รับ-จ่าย ประจำวัน'!$B210,RD!P:P)+SUMIF('FG,ออนไล,คัดแยก'!$C:$C,'รับ-จ่าย ประจำวัน'!$B210,'FG,ออนไล,คัดแยก'!P:P)</f>
        <v>0</v>
      </c>
      <c r="AX210" s="16">
        <f>SUMIF(เตรียมส่วนผสม!$C:$C,'รับ-จ่าย ประจำวัน'!$B210,เตรียมส่วนผสม!Q:Q)+SUMIF(กวนไส้!$C:$C,'รับ-จ่าย ประจำวัน'!$B210,กวนไส้!Q:Q)+SUMIF(ผลิต1!$C:$C,'รับ-จ่าย ประจำวัน'!$B210,ผลิต1!Q:Q)+SUMIF(ผลิต2!$C:$C,'รับ-จ่าย ประจำวัน'!$B210,ผลิต2!Q:Q)+SUMIF(เส้นแต่งหน้าขนมเค้ก!$C:$C,'รับ-จ่าย ประจำวัน'!$B210,เส้นแต่งหน้าขนมเค้ก!Q:Q)+SUMIF(แพ็ค!$C:$C,'รับ-จ่าย ประจำวัน'!$B210,แพ็ค!Q:Q)+SUMIF(ธุรการ!$C:$C,'รับ-จ่าย ประจำวัน'!$B210,ธุรการ!Q:Q)+SUMIF(เส้นแต่งหน้าขนมปัง!$C:$C,'รับ-จ่าย ประจำวัน'!$B210,เส้นแต่งหน้าขนมปัง!Q:Q)+SUMIF('วางแผนBC,CJ'!$C:$C,'รับ-จ่าย ประจำวัน'!$B210,'วางแผนBC,CJ'!Q:Q)+SUMIF(RD!$C:$C,'รับ-จ่าย ประจำวัน'!$B210,RD!Q:Q)+SUMIF('FG,ออนไล,คัดแยก'!$C:$C,'รับ-จ่าย ประจำวัน'!$B210,'FG,ออนไล,คัดแยก'!Q:Q)</f>
        <v>0</v>
      </c>
      <c r="AY210" s="16">
        <f>SUMIF(เตรียมส่วนผสม!$C:$C,'รับ-จ่าย ประจำวัน'!$B210,เตรียมส่วนผสม!R:R)+SUMIF(กวนไส้!$C:$C,'รับ-จ่าย ประจำวัน'!$B210,กวนไส้!R:R)+SUMIF(ผลิต1!$C:$C,'รับ-จ่าย ประจำวัน'!$B210,ผลิต1!R:R)+SUMIF(ผลิต2!$C:$C,'รับ-จ่าย ประจำวัน'!$B210,ผลิต2!R:R)+SUMIF(เส้นแต่งหน้าขนมเค้ก!$C:$C,'รับ-จ่าย ประจำวัน'!$B210,เส้นแต่งหน้าขนมเค้ก!R:R)+SUMIF(แพ็ค!$C:$C,'รับ-จ่าย ประจำวัน'!$B210,แพ็ค!R:R)+SUMIF(ธุรการ!$C:$C,'รับ-จ่าย ประจำวัน'!$B210,ธุรการ!R:R)+SUMIF(เส้นแต่งหน้าขนมปัง!$C:$C,'รับ-จ่าย ประจำวัน'!$B210,เส้นแต่งหน้าขนมปัง!R:R)+SUMIF('วางแผนBC,CJ'!$C:$C,'รับ-จ่าย ประจำวัน'!$B210,'วางแผนBC,CJ'!R:R)+SUMIF(RD!$C:$C,'รับ-จ่าย ประจำวัน'!$B210,RD!R:R)+SUMIF('FG,ออนไล,คัดแยก'!$C:$C,'รับ-จ่าย ประจำวัน'!$B210,'FG,ออนไล,คัดแยก'!R:R)</f>
        <v>0</v>
      </c>
      <c r="AZ210" s="16">
        <f>SUMIF(เตรียมส่วนผสม!$C:$C,'รับ-จ่าย ประจำวัน'!$B210,เตรียมส่วนผสม!S:S)+SUMIF(กวนไส้!$C:$C,'รับ-จ่าย ประจำวัน'!$B210,กวนไส้!S:S)+SUMIF(ผลิต1!$C:$C,'รับ-จ่าย ประจำวัน'!$B210,ผลิต1!S:S)+SUMIF(ผลิต2!$C:$C,'รับ-จ่าย ประจำวัน'!$B210,ผลิต2!S:S)+SUMIF(เส้นแต่งหน้าขนมเค้ก!$C:$C,'รับ-จ่าย ประจำวัน'!$B210,เส้นแต่งหน้าขนมเค้ก!S:S)+SUMIF(แพ็ค!$C:$C,'รับ-จ่าย ประจำวัน'!$B210,แพ็ค!S:S)+SUMIF(ธุรการ!$C:$C,'รับ-จ่าย ประจำวัน'!$B210,ธุรการ!S:S)+SUMIF(เส้นแต่งหน้าขนมปัง!$C:$C,'รับ-จ่าย ประจำวัน'!$B210,เส้นแต่งหน้าขนมปัง!S:S)+SUMIF('วางแผนBC,CJ'!$C:$C,'รับ-จ่าย ประจำวัน'!$B210,'วางแผนBC,CJ'!S:S)+SUMIF(RD!$C:$C,'รับ-จ่าย ประจำวัน'!$B210,RD!S:S)+SUMIF('FG,ออนไล,คัดแยก'!$C:$C,'รับ-จ่าย ประจำวัน'!$B210,'FG,ออนไล,คัดแยก'!S:S)</f>
        <v>0</v>
      </c>
      <c r="BA210" s="16">
        <f>SUMIF(เตรียมส่วนผสม!$C:$C,'รับ-จ่าย ประจำวัน'!$B210,เตรียมส่วนผสม!T:T)+SUMIF(กวนไส้!$C:$C,'รับ-จ่าย ประจำวัน'!$B210,กวนไส้!T:T)+SUMIF(ผลิต1!$C:$C,'รับ-จ่าย ประจำวัน'!$B210,ผลิต1!T:T)+SUMIF(ผลิต2!$C:$C,'รับ-จ่าย ประจำวัน'!$B210,ผลิต2!T:T)+SUMIF(เส้นแต่งหน้าขนมเค้ก!$C:$C,'รับ-จ่าย ประจำวัน'!$B210,เส้นแต่งหน้าขนมเค้ก!T:T)+SUMIF(แพ็ค!$C:$C,'รับ-จ่าย ประจำวัน'!$B210,แพ็ค!T:T)+SUMIF(ธุรการ!$C:$C,'รับ-จ่าย ประจำวัน'!$B210,ธุรการ!T:T)+SUMIF(เส้นแต่งหน้าขนมปัง!$C:$C,'รับ-จ่าย ประจำวัน'!$B210,เส้นแต่งหน้าขนมปัง!T:T)+SUMIF('วางแผนBC,CJ'!$C:$C,'รับ-จ่าย ประจำวัน'!$B210,'วางแผนBC,CJ'!T:T)+SUMIF(RD!$C:$C,'รับ-จ่าย ประจำวัน'!$B210,RD!T:T)+SUMIF('FG,ออนไล,คัดแยก'!$C:$C,'รับ-จ่าย ประจำวัน'!$B210,'FG,ออนไล,คัดแยก'!T:T)</f>
        <v>0</v>
      </c>
      <c r="BB210" s="16">
        <f>SUMIF(เตรียมส่วนผสม!$C:$C,'รับ-จ่าย ประจำวัน'!$B210,เตรียมส่วนผสม!U:U)+SUMIF(กวนไส้!$C:$C,'รับ-จ่าย ประจำวัน'!$B210,กวนไส้!U:U)+SUMIF(ผลิต1!$C:$C,'รับ-จ่าย ประจำวัน'!$B210,ผลิต1!U:U)+SUMIF(ผลิต2!$C:$C,'รับ-จ่าย ประจำวัน'!$B210,ผลิต2!U:U)+SUMIF(เส้นแต่งหน้าขนมเค้ก!$C:$C,'รับ-จ่าย ประจำวัน'!$B210,เส้นแต่งหน้าขนมเค้ก!U:U)+SUMIF(แพ็ค!$C:$C,'รับ-จ่าย ประจำวัน'!$B210,แพ็ค!U:U)+SUMIF(ธุรการ!$C:$C,'รับ-จ่าย ประจำวัน'!$B210,ธุรการ!U:U)+SUMIF(เส้นแต่งหน้าขนมปัง!$C:$C,'รับ-จ่าย ประจำวัน'!$B210,เส้นแต่งหน้าขนมปัง!U:U)+SUMIF('วางแผนBC,CJ'!$C:$C,'รับ-จ่าย ประจำวัน'!$B210,'วางแผนBC,CJ'!U:U)+SUMIF(RD!$C:$C,'รับ-จ่าย ประจำวัน'!$B210,RD!U:U)+SUMIF('FG,ออนไล,คัดแยก'!$C:$C,'รับ-จ่าย ประจำวัน'!$B210,'FG,ออนไล,คัดแยก'!U:U)</f>
        <v>0</v>
      </c>
      <c r="BC210" s="16">
        <f>SUMIF(เตรียมส่วนผสม!$C:$C,'รับ-จ่าย ประจำวัน'!$B210,เตรียมส่วนผสม!V:V)+SUMIF(กวนไส้!$C:$C,'รับ-จ่าย ประจำวัน'!$B210,กวนไส้!V:V)+SUMIF(ผลิต1!$C:$C,'รับ-จ่าย ประจำวัน'!$B210,ผลิต1!V:V)+SUMIF(ผลิต2!$C:$C,'รับ-จ่าย ประจำวัน'!$B210,ผลิต2!V:V)+SUMIF(เส้นแต่งหน้าขนมเค้ก!$C:$C,'รับ-จ่าย ประจำวัน'!$B210,เส้นแต่งหน้าขนมเค้ก!V:V)+SUMIF(แพ็ค!$C:$C,'รับ-จ่าย ประจำวัน'!$B210,แพ็ค!V:V)+SUMIF(ธุรการ!$C:$C,'รับ-จ่าย ประจำวัน'!$B210,ธุรการ!V:V)+SUMIF(เส้นแต่งหน้าขนมปัง!$C:$C,'รับ-จ่าย ประจำวัน'!$B210,เส้นแต่งหน้าขนมปัง!V:V)+SUMIF('วางแผนBC,CJ'!$C:$C,'รับ-จ่าย ประจำวัน'!$B210,'วางแผนBC,CJ'!V:V)+SUMIF(RD!$C:$C,'รับ-จ่าย ประจำวัน'!$B210,RD!V:V)+SUMIF('FG,ออนไล,คัดแยก'!$C:$C,'รับ-จ่าย ประจำวัน'!$B210,'FG,ออนไล,คัดแยก'!V:V)</f>
        <v>0</v>
      </c>
      <c r="BD210" s="16">
        <f>SUMIF(เตรียมส่วนผสม!$C:$C,'รับ-จ่าย ประจำวัน'!$B210,เตรียมส่วนผสม!W:W)+SUMIF(กวนไส้!$C:$C,'รับ-จ่าย ประจำวัน'!$B210,กวนไส้!W:W)+SUMIF(ผลิต1!$C:$C,'รับ-จ่าย ประจำวัน'!$B210,ผลิต1!W:W)+SUMIF(ผลิต2!$C:$C,'รับ-จ่าย ประจำวัน'!$B210,ผลิต2!W:W)+SUMIF(เส้นแต่งหน้าขนมเค้ก!$C:$C,'รับ-จ่าย ประจำวัน'!$B210,เส้นแต่งหน้าขนมเค้ก!W:W)+SUMIF(แพ็ค!$C:$C,'รับ-จ่าย ประจำวัน'!$B210,แพ็ค!W:W)+SUMIF(ธุรการ!$C:$C,'รับ-จ่าย ประจำวัน'!$B210,ธุรการ!W:W)+SUMIF(เส้นแต่งหน้าขนมปัง!$C:$C,'รับ-จ่าย ประจำวัน'!$B210,เส้นแต่งหน้าขนมปัง!W:W)+SUMIF('วางแผนBC,CJ'!$C:$C,'รับ-จ่าย ประจำวัน'!$B210,'วางแผนBC,CJ'!W:W)+SUMIF(RD!$C:$C,'รับ-จ่าย ประจำวัน'!$B210,RD!W:W)+SUMIF('FG,ออนไล,คัดแยก'!$C:$C,'รับ-จ่าย ประจำวัน'!$B210,'FG,ออนไล,คัดแยก'!W:W)</f>
        <v>0</v>
      </c>
      <c r="BE210" s="16">
        <f>SUMIF(เตรียมส่วนผสม!$C:$C,'รับ-จ่าย ประจำวัน'!$B210,เตรียมส่วนผสม!X:X)+SUMIF(กวนไส้!$C:$C,'รับ-จ่าย ประจำวัน'!$B210,กวนไส้!X:X)+SUMIF(ผลิต1!$C:$C,'รับ-จ่าย ประจำวัน'!$B210,ผลิต1!X:X)+SUMIF(ผลิต2!$C:$C,'รับ-จ่าย ประจำวัน'!$B210,ผลิต2!X:X)+SUMIF(เส้นแต่งหน้าขนมเค้ก!$C:$C,'รับ-จ่าย ประจำวัน'!$B210,เส้นแต่งหน้าขนมเค้ก!X:X)+SUMIF(แพ็ค!$C:$C,'รับ-จ่าย ประจำวัน'!$B210,แพ็ค!X:X)+SUMIF(ธุรการ!$C:$C,'รับ-จ่าย ประจำวัน'!$B210,ธุรการ!X:X)+SUMIF(เส้นแต่งหน้าขนมปัง!$C:$C,'รับ-จ่าย ประจำวัน'!$B210,เส้นแต่งหน้าขนมปัง!X:X)+SUMIF('วางแผนBC,CJ'!$C:$C,'รับ-จ่าย ประจำวัน'!$B210,'วางแผนBC,CJ'!X:X)+SUMIF(RD!$C:$C,'รับ-จ่าย ประจำวัน'!$B210,RD!X:X)+SUMIF('FG,ออนไล,คัดแยก'!$C:$C,'รับ-จ่าย ประจำวัน'!$B210,'FG,ออนไล,คัดแยก'!X:X)</f>
        <v>0</v>
      </c>
      <c r="BF210" s="16">
        <f>SUMIF(เตรียมส่วนผสม!$C:$C,'รับ-จ่าย ประจำวัน'!$B210,เตรียมส่วนผสม!Y:Y)+SUMIF(กวนไส้!$C:$C,'รับ-จ่าย ประจำวัน'!$B210,กวนไส้!Y:Y)+SUMIF(ผลิต1!$C:$C,'รับ-จ่าย ประจำวัน'!$B210,ผลิต1!Y:Y)+SUMIF(ผลิต2!$C:$C,'รับ-จ่าย ประจำวัน'!$B210,ผลิต2!Y:Y)+SUMIF(เส้นแต่งหน้าขนมเค้ก!$C:$C,'รับ-จ่าย ประจำวัน'!$B210,เส้นแต่งหน้าขนมเค้ก!Y:Y)+SUMIF(แพ็ค!$C:$C,'รับ-จ่าย ประจำวัน'!$B210,แพ็ค!Y:Y)+SUMIF(ธุรการ!$C:$C,'รับ-จ่าย ประจำวัน'!$B210,ธุรการ!Y:Y)+SUMIF(เส้นแต่งหน้าขนมปัง!$C:$C,'รับ-จ่าย ประจำวัน'!$B210,เส้นแต่งหน้าขนมปัง!Y:Y)+SUMIF('วางแผนBC,CJ'!$C:$C,'รับ-จ่าย ประจำวัน'!$B210,'วางแผนBC,CJ'!Y:Y)+SUMIF(RD!$C:$C,'รับ-จ่าย ประจำวัน'!$B210,RD!Y:Y)+SUMIF('FG,ออนไล,คัดแยก'!$C:$C,'รับ-จ่าย ประจำวัน'!$B210,'FG,ออนไล,คัดแยก'!Y:Y)</f>
        <v>0</v>
      </c>
      <c r="BG210" s="16">
        <f>SUMIF(เตรียมส่วนผสม!$C:$C,'รับ-จ่าย ประจำวัน'!$B210,เตรียมส่วนผสม!Z:Z)+SUMIF(กวนไส้!$C:$C,'รับ-จ่าย ประจำวัน'!$B210,กวนไส้!Z:Z)+SUMIF(ผลิต1!$C:$C,'รับ-จ่าย ประจำวัน'!$B210,ผลิต1!Z:Z)+SUMIF(ผลิต2!$C:$C,'รับ-จ่าย ประจำวัน'!$B210,ผลิต2!Z:Z)+SUMIF(เส้นแต่งหน้าขนมเค้ก!$C:$C,'รับ-จ่าย ประจำวัน'!$B210,เส้นแต่งหน้าขนมเค้ก!Z:Z)+SUMIF(แพ็ค!$C:$C,'รับ-จ่าย ประจำวัน'!$B210,แพ็ค!Z:Z)+SUMIF(ธุรการ!$C:$C,'รับ-จ่าย ประจำวัน'!$B210,ธุรการ!Z:Z)+SUMIF(เส้นแต่งหน้าขนมปัง!$C:$C,'รับ-จ่าย ประจำวัน'!$B210,เส้นแต่งหน้าขนมปัง!Z:Z)+SUMIF('วางแผนBC,CJ'!$C:$C,'รับ-จ่าย ประจำวัน'!$B210,'วางแผนBC,CJ'!Z:Z)+SUMIF(RD!$C:$C,'รับ-จ่าย ประจำวัน'!$B210,RD!Z:Z)+SUMIF('FG,ออนไล,คัดแยก'!$C:$C,'รับ-จ่าย ประจำวัน'!$B210,'FG,ออนไล,คัดแยก'!Z:Z)</f>
        <v>0</v>
      </c>
      <c r="BH210" s="16">
        <f>SUMIF(เตรียมส่วนผสม!$C:$C,'รับ-จ่าย ประจำวัน'!$B210,เตรียมส่วนผสม!AA:AA)+SUMIF(กวนไส้!$C:$C,'รับ-จ่าย ประจำวัน'!$B210,กวนไส้!AA:AA)+SUMIF(ผลิต1!$C:$C,'รับ-จ่าย ประจำวัน'!$B210,ผลิต1!AA:AA)+SUMIF(ผลิต2!$C:$C,'รับ-จ่าย ประจำวัน'!$B210,ผลิต2!AA:AA)+SUMIF(เส้นแต่งหน้าขนมเค้ก!$C:$C,'รับ-จ่าย ประจำวัน'!$B210,เส้นแต่งหน้าขนมเค้ก!AA:AA)+SUMIF(แพ็ค!$C:$C,'รับ-จ่าย ประจำวัน'!$B210,แพ็ค!AA:AA)+SUMIF(ธุรการ!$C:$C,'รับ-จ่าย ประจำวัน'!$B210,ธุรการ!AA:AA)+SUMIF(เส้นแต่งหน้าขนมปัง!$C:$C,'รับ-จ่าย ประจำวัน'!$B210,เส้นแต่งหน้าขนมปัง!AA:AA)+SUMIF('วางแผนBC,CJ'!$C:$C,'รับ-จ่าย ประจำวัน'!$B210,'วางแผนBC,CJ'!AA:AA)+SUMIF(RD!$C:$C,'รับ-จ่าย ประจำวัน'!$B210,RD!AA:AA)+SUMIF('FG,ออนไล,คัดแยก'!$C:$C,'รับ-จ่าย ประจำวัน'!$B210,'FG,ออนไล,คัดแยก'!AA:AA)</f>
        <v>0</v>
      </c>
      <c r="BI210" s="16">
        <f>SUMIF(เตรียมส่วนผสม!$C:$C,'รับ-จ่าย ประจำวัน'!$B210,เตรียมส่วนผสม!AB:AB)+SUMIF(กวนไส้!$C:$C,'รับ-จ่าย ประจำวัน'!$B210,กวนไส้!AB:AB)+SUMIF(ผลิต1!$C:$C,'รับ-จ่าย ประจำวัน'!$B210,ผลิต1!AB:AB)+SUMIF(ผลิต2!$C:$C,'รับ-จ่าย ประจำวัน'!$B210,ผลิต2!AB:AB)+SUMIF(เส้นแต่งหน้าขนมเค้ก!$C:$C,'รับ-จ่าย ประจำวัน'!$B210,เส้นแต่งหน้าขนมเค้ก!AB:AB)+SUMIF(แพ็ค!$C:$C,'รับ-จ่าย ประจำวัน'!$B210,แพ็ค!AB:AB)+SUMIF(ธุรการ!$C:$C,'รับ-จ่าย ประจำวัน'!$B210,ธุรการ!AB:AB)+SUMIF(เส้นแต่งหน้าขนมปัง!$C:$C,'รับ-จ่าย ประจำวัน'!$B210,เส้นแต่งหน้าขนมปัง!AB:AB)+SUMIF('วางแผนBC,CJ'!$C:$C,'รับ-จ่าย ประจำวัน'!$B210,'วางแผนBC,CJ'!AB:AB)+SUMIF(RD!$C:$C,'รับ-จ่าย ประจำวัน'!$B210,RD!AB:AB)+SUMIF('FG,ออนไล,คัดแยก'!$C:$C,'รับ-จ่าย ประจำวัน'!$B210,'FG,ออนไล,คัดแยก'!AB:AB)</f>
        <v>0</v>
      </c>
      <c r="BJ210" s="16">
        <f>SUMIF(เตรียมส่วนผสม!$C:$C,'รับ-จ่าย ประจำวัน'!$B210,เตรียมส่วนผสม!AC:AC)+SUMIF(กวนไส้!$C:$C,'รับ-จ่าย ประจำวัน'!$B210,กวนไส้!AC:AC)+SUMIF(ผลิต1!$C:$C,'รับ-จ่าย ประจำวัน'!$B210,ผลิต1!AC:AC)+SUMIF(ผลิต2!$C:$C,'รับ-จ่าย ประจำวัน'!$B210,ผลิต2!AC:AC)+SUMIF(เส้นแต่งหน้าขนมเค้ก!$C:$C,'รับ-จ่าย ประจำวัน'!$B210,เส้นแต่งหน้าขนมเค้ก!AC:AC)+SUMIF(แพ็ค!$C:$C,'รับ-จ่าย ประจำวัน'!$B210,แพ็ค!AC:AC)+SUMIF(ธุรการ!$C:$C,'รับ-จ่าย ประจำวัน'!$B210,ธุรการ!AC:AC)+SUMIF(เส้นแต่งหน้าขนมปัง!$C:$C,'รับ-จ่าย ประจำวัน'!$B210,เส้นแต่งหน้าขนมปัง!AC:AC)+SUMIF('วางแผนBC,CJ'!$C:$C,'รับ-จ่าย ประจำวัน'!$B210,'วางแผนBC,CJ'!AC:AC)+SUMIF(RD!$C:$C,'รับ-จ่าย ประจำวัน'!$B210,RD!AC:AC)+SUMIF('FG,ออนไล,คัดแยก'!$C:$C,'รับ-จ่าย ประจำวัน'!$B210,'FG,ออนไล,คัดแยก'!AC:AC)</f>
        <v>0</v>
      </c>
      <c r="BK210" s="16">
        <f>SUMIF(เตรียมส่วนผสม!$C:$C,'รับ-จ่าย ประจำวัน'!$B210,เตรียมส่วนผสม!AD:AD)+SUMIF(กวนไส้!$C:$C,'รับ-จ่าย ประจำวัน'!$B210,กวนไส้!AD:AD)+SUMIF(ผลิต1!$C:$C,'รับ-จ่าย ประจำวัน'!$B210,ผลิต1!AD:AD)+SUMIF(ผลิต2!$C:$C,'รับ-จ่าย ประจำวัน'!$B210,ผลิต2!AD:AD)+SUMIF(เส้นแต่งหน้าขนมเค้ก!$C:$C,'รับ-จ่าย ประจำวัน'!$B210,เส้นแต่งหน้าขนมเค้ก!AD:AD)+SUMIF(แพ็ค!$C:$C,'รับ-จ่าย ประจำวัน'!$B210,แพ็ค!AD:AD)+SUMIF(ธุรการ!$C:$C,'รับ-จ่าย ประจำวัน'!$B210,ธุรการ!AD:AD)+SUMIF(เส้นแต่งหน้าขนมปัง!$C:$C,'รับ-จ่าย ประจำวัน'!$B210,เส้นแต่งหน้าขนมปัง!AD:AD)+SUMIF('วางแผนBC,CJ'!$C:$C,'รับ-จ่าย ประจำวัน'!$B210,'วางแผนBC,CJ'!AD:AD)+SUMIF(RD!$C:$C,'รับ-จ่าย ประจำวัน'!$B210,RD!AD:AD)+SUMIF('FG,ออนไล,คัดแยก'!$C:$C,'รับ-จ่าย ประจำวัน'!$B210,'FG,ออนไล,คัดแยก'!AD:AD)</f>
        <v>0</v>
      </c>
      <c r="BL210" s="16">
        <f>SUMIF(เตรียมส่วนผสม!$C:$C,'รับ-จ่าย ประจำวัน'!$B210,เตรียมส่วนผสม!AE:AE)+SUMIF(กวนไส้!$C:$C,'รับ-จ่าย ประจำวัน'!$B210,กวนไส้!AE:AE)+SUMIF(ผลิต1!$C:$C,'รับ-จ่าย ประจำวัน'!$B210,ผลิต1!AE:AE)+SUMIF(ผลิต2!$C:$C,'รับ-จ่าย ประจำวัน'!$B210,ผลิต2!AE:AE)+SUMIF(เส้นแต่งหน้าขนมเค้ก!$C:$C,'รับ-จ่าย ประจำวัน'!$B210,เส้นแต่งหน้าขนมเค้ก!AE:AE)+SUMIF(แพ็ค!$C:$C,'รับ-จ่าย ประจำวัน'!$B210,แพ็ค!AE:AE)+SUMIF(ธุรการ!$C:$C,'รับ-จ่าย ประจำวัน'!$B210,ธุรการ!AE:AE)+SUMIF(เส้นแต่งหน้าขนมปัง!$C:$C,'รับ-จ่าย ประจำวัน'!$B210,เส้นแต่งหน้าขนมปัง!AE:AE)+SUMIF('วางแผนBC,CJ'!$C:$C,'รับ-จ่าย ประจำวัน'!$B210,'วางแผนBC,CJ'!AE:AE)+SUMIF(RD!$C:$C,'รับ-จ่าย ประจำวัน'!$B210,RD!AE:AE)+SUMIF('FG,ออนไล,คัดแยก'!$C:$C,'รับ-จ่าย ประจำวัน'!$B210,'FG,ออนไล,คัดแยก'!AE:AE)</f>
        <v>0</v>
      </c>
      <c r="BM210" s="16">
        <f>SUMIF(เตรียมส่วนผสม!$C:$C,'รับ-จ่าย ประจำวัน'!$B210,เตรียมส่วนผสม!AF:AF)+SUMIF(กวนไส้!$C:$C,'รับ-จ่าย ประจำวัน'!$B210,กวนไส้!AF:AF)+SUMIF(ผลิต1!$C:$C,'รับ-จ่าย ประจำวัน'!$B210,ผลิต1!AF:AF)+SUMIF(ผลิต2!$C:$C,'รับ-จ่าย ประจำวัน'!$B210,ผลิต2!AF:AF)+SUMIF(เส้นแต่งหน้าขนมเค้ก!$C:$C,'รับ-จ่าย ประจำวัน'!$B210,เส้นแต่งหน้าขนมเค้ก!AF:AF)+SUMIF(แพ็ค!$C:$C,'รับ-จ่าย ประจำวัน'!$B210,แพ็ค!AF:AF)+SUMIF(ธุรการ!$C:$C,'รับ-จ่าย ประจำวัน'!$B210,ธุรการ!AF:AF)+SUMIF(เส้นแต่งหน้าขนมปัง!$C:$C,'รับ-จ่าย ประจำวัน'!$B210,เส้นแต่งหน้าขนมปัง!AF:AF)+SUMIF('วางแผนBC,CJ'!$C:$C,'รับ-จ่าย ประจำวัน'!$B210,'วางแผนBC,CJ'!AF:AF)+SUMIF(RD!$C:$C,'รับ-จ่าย ประจำวัน'!$B210,RD!AF:AF)+SUMIF('FG,ออนไล,คัดแยก'!$C:$C,'รับ-จ่าย ประจำวัน'!$B210,'FG,ออนไล,คัดแยก'!AF:AF)</f>
        <v>0</v>
      </c>
      <c r="BN210" s="16">
        <f>SUMIF(เตรียมส่วนผสม!$C:$C,'รับ-จ่าย ประจำวัน'!$B210,เตรียมส่วนผสม!AG:AG)+SUMIF(กวนไส้!$C:$C,'รับ-จ่าย ประจำวัน'!$B210,กวนไส้!AG:AG)+SUMIF(ผลิต1!$C:$C,'รับ-จ่าย ประจำวัน'!$B210,ผลิต1!AG:AG)+SUMIF(ผลิต2!$C:$C,'รับ-จ่าย ประจำวัน'!$B210,ผลิต2!AG:AG)+SUMIF(เส้นแต่งหน้าขนมเค้ก!$C:$C,'รับ-จ่าย ประจำวัน'!$B210,เส้นแต่งหน้าขนมเค้ก!AG:AG)+SUMIF(แพ็ค!$C:$C,'รับ-จ่าย ประจำวัน'!$B210,แพ็ค!AG:AG)+SUMIF(ธุรการ!$C:$C,'รับ-จ่าย ประจำวัน'!$B210,ธุรการ!AG:AG)+SUMIF(เส้นแต่งหน้าขนมปัง!$C:$C,'รับ-จ่าย ประจำวัน'!$B210,เส้นแต่งหน้าขนมปัง!AG:AG)+SUMIF('วางแผนBC,CJ'!$C:$C,'รับ-จ่าย ประจำวัน'!$B210,'วางแผนBC,CJ'!AG:AG)+SUMIF(RD!$C:$C,'รับ-จ่าย ประจำวัน'!$B210,RD!AG:AG)+SUMIF('FG,ออนไล,คัดแยก'!$C:$C,'รับ-จ่าย ประจำวัน'!$B210,'FG,ออนไล,คัดแยก'!AG:AG)</f>
        <v>0</v>
      </c>
      <c r="BO210" s="16">
        <f>SUMIF(เตรียมส่วนผสม!$C:$C,'รับ-จ่าย ประจำวัน'!$B210,เตรียมส่วนผสม!AH:AH)+SUMIF(กวนไส้!$C:$C,'รับ-จ่าย ประจำวัน'!$B210,กวนไส้!AH:AH)+SUMIF(ผลิต1!$C:$C,'รับ-จ่าย ประจำวัน'!$B210,ผลิต1!AH:AH)+SUMIF(ผลิต2!$C:$C,'รับ-จ่าย ประจำวัน'!$B210,ผลิต2!AH:AH)+SUMIF(เส้นแต่งหน้าขนมเค้ก!$C:$C,'รับ-จ่าย ประจำวัน'!$B210,เส้นแต่งหน้าขนมเค้ก!AH:AH)+SUMIF(แพ็ค!$C:$C,'รับ-จ่าย ประจำวัน'!$B210,แพ็ค!AH:AH)+SUMIF(ธุรการ!$C:$C,'รับ-จ่าย ประจำวัน'!$B210,ธุรการ!AH:AH)+SUMIF(เส้นแต่งหน้าขนมปัง!$C:$C,'รับ-จ่าย ประจำวัน'!$B210,เส้นแต่งหน้าขนมปัง!AH:AH)+SUMIF('วางแผนBC,CJ'!$C:$C,'รับ-จ่าย ประจำวัน'!$B210,'วางแผนBC,CJ'!AH:AH)+SUMIF(RD!$C:$C,'รับ-จ่าย ประจำวัน'!$B210,RD!AH:AH)+SUMIF('FG,ออนไล,คัดแยก'!$C:$C,'รับ-จ่าย ประจำวัน'!$B210,'FG,ออนไล,คัดแยก'!AH:AH)</f>
        <v>0</v>
      </c>
      <c r="BP210" s="16">
        <f>SUMIF(เตรียมส่วนผสม!$C:$C,'รับ-จ่าย ประจำวัน'!$B210,เตรียมส่วนผสม!AI:AI)+SUMIF(กวนไส้!$C:$C,'รับ-จ่าย ประจำวัน'!$B210,กวนไส้!AI:AI)+SUMIF(ผลิต1!$C:$C,'รับ-จ่าย ประจำวัน'!$B210,ผลิต1!AI:AI)+SUMIF(ผลิต2!$C:$C,'รับ-จ่าย ประจำวัน'!$B210,ผลิต2!AI:AI)+SUMIF(เส้นแต่งหน้าขนมเค้ก!$C:$C,'รับ-จ่าย ประจำวัน'!$B210,เส้นแต่งหน้าขนมเค้ก!AI:AI)+SUMIF(แพ็ค!$C:$C,'รับ-จ่าย ประจำวัน'!$B210,แพ็ค!AI:AI)+SUMIF(ธุรการ!$C:$C,'รับ-จ่าย ประจำวัน'!$B210,ธุรการ!AI:AI)+SUMIF(เส้นแต่งหน้าขนมปัง!$C:$C,'รับ-จ่าย ประจำวัน'!$B210,เส้นแต่งหน้าขนมปัง!AI:AI)+SUMIF('วางแผนBC,CJ'!$C:$C,'รับ-จ่าย ประจำวัน'!$B210,'วางแผนBC,CJ'!AI:AI)+SUMIF(RD!$C:$C,'รับ-จ่าย ประจำวัน'!$B210,RD!AI:AI)+SUMIF('FG,ออนไล,คัดแยก'!$C:$C,'รับ-จ่าย ประจำวัน'!$B210,'FG,ออนไล,คัดแยก'!AI:AI)</f>
        <v>0</v>
      </c>
      <c r="BQ210" s="16">
        <f>SUMIF(เตรียมส่วนผสม!$C:$C,'รับ-จ่าย ประจำวัน'!$B210,เตรียมส่วนผสม!AJ:AJ)+SUMIF(กวนไส้!$C:$C,'รับ-จ่าย ประจำวัน'!$B210,กวนไส้!AJ:AJ)+SUMIF(ผลิต1!$C:$C,'รับ-จ่าย ประจำวัน'!$B210,ผลิต1!AJ:AJ)+SUMIF(ผลิต2!$C:$C,'รับ-จ่าย ประจำวัน'!$B210,ผลิต2!AJ:AJ)+SUMIF(เส้นแต่งหน้าขนมเค้ก!$C:$C,'รับ-จ่าย ประจำวัน'!$B210,เส้นแต่งหน้าขนมเค้ก!AJ:AJ)+SUMIF(แพ็ค!$C:$C,'รับ-จ่าย ประจำวัน'!$B210,แพ็ค!AJ:AJ)+SUMIF(ธุรการ!$C:$C,'รับ-จ่าย ประจำวัน'!$B210,ธุรการ!AJ:AJ)+SUMIF(เส้นแต่งหน้าขนมปัง!$C:$C,'รับ-จ่าย ประจำวัน'!$B210,เส้นแต่งหน้าขนมปัง!AJ:AJ)+SUMIF('วางแผนBC,CJ'!$C:$C,'รับ-จ่าย ประจำวัน'!$B210,'วางแผนBC,CJ'!AJ:AJ)+SUMIF(RD!$C:$C,'รับ-จ่าย ประจำวัน'!$B210,RD!AJ:AJ)+SUMIF('FG,ออนไล,คัดแยก'!$C:$C,'รับ-จ่าย ประจำวัน'!$B210,'FG,ออนไล,คัดแยก'!AJ:AJ)</f>
        <v>0</v>
      </c>
      <c r="BR210" s="16">
        <f>SUMIF(เตรียมส่วนผสม!$C:$C,'รับ-จ่าย ประจำวัน'!$B210,เตรียมส่วนผสม!AK:AK)+SUMIF(กวนไส้!$C:$C,'รับ-จ่าย ประจำวัน'!$B210,กวนไส้!AK:AK)+SUMIF(ผลิต1!$C:$C,'รับ-จ่าย ประจำวัน'!$B210,ผลิต1!AK:AK)+SUMIF(ผลิต2!$C:$C,'รับ-จ่าย ประจำวัน'!$B210,ผลิต2!AK:AK)+SUMIF(เส้นแต่งหน้าขนมเค้ก!$C:$C,'รับ-จ่าย ประจำวัน'!$B210,เส้นแต่งหน้าขนมเค้ก!AK:AK)+SUMIF(แพ็ค!$C:$C,'รับ-จ่าย ประจำวัน'!$B210,แพ็ค!AK:AK)+SUMIF(ธุรการ!$C:$C,'รับ-จ่าย ประจำวัน'!$B210,ธุรการ!AK:AK)+SUMIF(เส้นแต่งหน้าขนมปัง!$C:$C,'รับ-จ่าย ประจำวัน'!$B210,เส้นแต่งหน้าขนมปัง!AK:AK)+SUMIF('วางแผนBC,CJ'!$C:$C,'รับ-จ่าย ประจำวัน'!$B210,'วางแผนBC,CJ'!AK:AK)+SUMIF(RD!$C:$C,'รับ-จ่าย ประจำวัน'!$B210,RD!AK:AK)+SUMIF('FG,ออนไล,คัดแยก'!$C:$C,'รับ-จ่าย ประจำวัน'!$B210,'FG,ออนไล,คัดแยก'!AK:AK)</f>
        <v>0</v>
      </c>
      <c r="BS210" s="16">
        <f>SUMIF(เตรียมส่วนผสม!$C:$C,'รับ-จ่าย ประจำวัน'!$B210,เตรียมส่วนผสม!AL:AL)+SUMIF(กวนไส้!$C:$C,'รับ-จ่าย ประจำวัน'!$B210,กวนไส้!AL:AL)+SUMIF(ผลิต1!$C:$C,'รับ-จ่าย ประจำวัน'!$B210,ผลิต1!AL:AL)+SUMIF(ผลิต2!$C:$C,'รับ-จ่าย ประจำวัน'!$B210,ผลิต2!AL:AL)+SUMIF(เส้นแต่งหน้าขนมเค้ก!$C:$C,'รับ-จ่าย ประจำวัน'!$B210,เส้นแต่งหน้าขนมเค้ก!AL:AL)+SUMIF(แพ็ค!$C:$C,'รับ-จ่าย ประจำวัน'!$B210,แพ็ค!AL:AL)+SUMIF(ธุรการ!$C:$C,'รับ-จ่าย ประจำวัน'!$B210,ธุรการ!AL:AL)+SUMIF(เส้นแต่งหน้าขนมปัง!$C:$C,'รับ-จ่าย ประจำวัน'!$B210,เส้นแต่งหน้าขนมปัง!AL:AL)+SUMIF('วางแผนBC,CJ'!$C:$C,'รับ-จ่าย ประจำวัน'!$B210,'วางแผนBC,CJ'!AL:AL)+SUMIF(RD!$C:$C,'รับ-จ่าย ประจำวัน'!$B210,RD!AL:AL)+SUMIF('FG,ออนไล,คัดแยก'!$C:$C,'รับ-จ่าย ประจำวัน'!$B210,'FG,ออนไล,คัดแยก'!AL:AL)</f>
        <v>0</v>
      </c>
      <c r="BT210" s="18">
        <f t="shared" si="50"/>
        <v>26168</v>
      </c>
      <c r="BU210" s="116"/>
      <c r="BV210" s="146">
        <f t="shared" si="51"/>
        <v>0</v>
      </c>
      <c r="BW210" s="183">
        <v>30</v>
      </c>
      <c r="BX210" s="172">
        <f t="shared" si="56"/>
        <v>872.26666666666665</v>
      </c>
      <c r="BY210" s="188">
        <f t="shared" si="53"/>
        <v>0</v>
      </c>
      <c r="BZ210" s="180">
        <f t="shared" ca="1" si="52"/>
        <v>46203</v>
      </c>
      <c r="CA210" s="93"/>
      <c r="CB210" s="93"/>
      <c r="CC210" s="93"/>
      <c r="CD210" s="93"/>
      <c r="CE210" s="93"/>
      <c r="CF210" s="93"/>
      <c r="CG210" s="93"/>
      <c r="CH210" s="93"/>
      <c r="CI210" s="93"/>
      <c r="CJ210" s="94"/>
      <c r="CK210" s="9">
        <f t="shared" si="54"/>
        <v>0</v>
      </c>
    </row>
    <row r="211" spans="1:89" hidden="1" x14ac:dyDescent="0.5">
      <c r="A211" s="149" t="s">
        <v>757</v>
      </c>
      <c r="B211" s="34">
        <v>1023101021</v>
      </c>
      <c r="C211" s="10" t="s">
        <v>758</v>
      </c>
      <c r="D211" s="135" t="s">
        <v>91</v>
      </c>
      <c r="E211" s="11">
        <v>0</v>
      </c>
      <c r="F211" s="159" t="s">
        <v>1605</v>
      </c>
      <c r="G211" s="11"/>
      <c r="H211" s="12">
        <v>4444</v>
      </c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3"/>
      <c r="AF211" s="13"/>
      <c r="AG211" s="13"/>
      <c r="AH211" s="13"/>
      <c r="AI211" s="14"/>
      <c r="AJ211" s="14"/>
      <c r="AK211" s="14"/>
      <c r="AL211" s="14"/>
      <c r="AM211" s="14"/>
      <c r="AN211" s="15">
        <f t="shared" si="49"/>
        <v>0</v>
      </c>
      <c r="AO211" s="16">
        <f>SUMIF(เตรียมส่วนผสม!$C:$C,'รับ-จ่าย ประจำวัน'!$B211,เตรียมส่วนผสม!H:H)+SUMIF(กวนไส้!$C:$C,'รับ-จ่าย ประจำวัน'!$B211,กวนไส้!H:H)+SUMIF(ผลิต1!$C:$C,'รับ-จ่าย ประจำวัน'!$B211,ผลิต1!H:H)+SUMIF(ผลิต2!$C:$C,'รับ-จ่าย ประจำวัน'!$B211,ผลิต2!H:H)+SUMIF(เส้นแต่งหน้าขนมเค้ก!$C:$C,'รับ-จ่าย ประจำวัน'!$B211,เส้นแต่งหน้าขนมเค้ก!H:H)+SUMIF(แพ็ค!$C:$C,'รับ-จ่าย ประจำวัน'!$B211,แพ็ค!H:H)+SUMIF(ธุรการ!$C:$C,'รับ-จ่าย ประจำวัน'!$B211,ธุรการ!H:H)+SUMIF(เส้นแต่งหน้าขนมปัง!$C:$C,'รับ-จ่าย ประจำวัน'!$B211,เส้นแต่งหน้าขนมปัง!H:H)+SUMIF('วางแผนBC,CJ'!$C:$C,'รับ-จ่าย ประจำวัน'!$B211,'วางแผนBC,CJ'!H:H)+SUMIF(RD!$C:$C,'รับ-จ่าย ประจำวัน'!$B211,RD!H:H)+SUMIF('FG,ออนไล,คัดแยก'!$C:$C,'รับ-จ่าย ประจำวัน'!$B211,'FG,ออนไล,คัดแยก'!H:H)</f>
        <v>0</v>
      </c>
      <c r="AP211" s="16">
        <f>SUMIF(เตรียมส่วนผสม!$C:$C,'รับ-จ่าย ประจำวัน'!$B211,เตรียมส่วนผสม!I:I)+SUMIF(กวนไส้!$C:$C,'รับ-จ่าย ประจำวัน'!$B211,กวนไส้!I:I)+SUMIF(ผลิต1!$C:$C,'รับ-จ่าย ประจำวัน'!$B211,ผลิต1!I:I)+SUMIF(ผลิต2!$C:$C,'รับ-จ่าย ประจำวัน'!$B211,ผลิต2!I:I)+SUMIF(เส้นแต่งหน้าขนมเค้ก!$C:$C,'รับ-จ่าย ประจำวัน'!$B211,เส้นแต่งหน้าขนมเค้ก!I:I)+SUMIF(แพ็ค!$C:$C,'รับ-จ่าย ประจำวัน'!$B211,แพ็ค!I:I)+SUMIF(ธุรการ!$C:$C,'รับ-จ่าย ประจำวัน'!$B211,ธุรการ!I:I)+SUMIF(เส้นแต่งหน้าขนมปัง!$C:$C,'รับ-จ่าย ประจำวัน'!$B211,เส้นแต่งหน้าขนมปัง!I:I)+SUMIF('วางแผนBC,CJ'!$C:$C,'รับ-จ่าย ประจำวัน'!$B211,'วางแผนBC,CJ'!I:I)+SUMIF(RD!$C:$C,'รับ-จ่าย ประจำวัน'!$B211,RD!I:I)+SUMIF('FG,ออนไล,คัดแยก'!$C:$C,'รับ-จ่าย ประจำวัน'!$B211,'FG,ออนไล,คัดแยก'!I:I)</f>
        <v>0</v>
      </c>
      <c r="AQ211" s="16">
        <f>SUMIF(เตรียมส่วนผสม!$C:$C,'รับ-จ่าย ประจำวัน'!$B211,เตรียมส่วนผสม!J:J)+SUMIF(กวนไส้!$C:$C,'รับ-จ่าย ประจำวัน'!$B211,กวนไส้!J:J)+SUMIF(ผลิต1!$C:$C,'รับ-จ่าย ประจำวัน'!$B211,ผลิต1!J:J)+SUMIF(ผลิต2!$C:$C,'รับ-จ่าย ประจำวัน'!$B211,ผลิต2!J:J)+SUMIF(เส้นแต่งหน้าขนมเค้ก!$C:$C,'รับ-จ่าย ประจำวัน'!$B211,เส้นแต่งหน้าขนมเค้ก!J:J)+SUMIF(แพ็ค!$C:$C,'รับ-จ่าย ประจำวัน'!$B211,แพ็ค!J:J)+SUMIF(ธุรการ!$C:$C,'รับ-จ่าย ประจำวัน'!$B211,ธุรการ!J:J)+SUMIF(เส้นแต่งหน้าขนมปัง!$C:$C,'รับ-จ่าย ประจำวัน'!$B211,เส้นแต่งหน้าขนมปัง!J:J)+SUMIF('วางแผนBC,CJ'!$C:$C,'รับ-จ่าย ประจำวัน'!$B211,'วางแผนBC,CJ'!J:J)+SUMIF(RD!$C:$C,'รับ-จ่าย ประจำวัน'!$B211,RD!J:J)+SUMIF('FG,ออนไล,คัดแยก'!$C:$C,'รับ-จ่าย ประจำวัน'!$B211,'FG,ออนไล,คัดแยก'!J:J)</f>
        <v>0</v>
      </c>
      <c r="AR211" s="16">
        <f>SUMIF(เตรียมส่วนผสม!$C:$C,'รับ-จ่าย ประจำวัน'!$B211,เตรียมส่วนผสม!K:K)+SUMIF(กวนไส้!$C:$C,'รับ-จ่าย ประจำวัน'!$B211,กวนไส้!K:K)+SUMIF(ผลิต1!$C:$C,'รับ-จ่าย ประจำวัน'!$B211,ผลิต1!K:K)+SUMIF(ผลิต2!$C:$C,'รับ-จ่าย ประจำวัน'!$B211,ผลิต2!K:K)+SUMIF(เส้นแต่งหน้าขนมเค้ก!$C:$C,'รับ-จ่าย ประจำวัน'!$B211,เส้นแต่งหน้าขนมเค้ก!K:K)+SUMIF(แพ็ค!$C:$C,'รับ-จ่าย ประจำวัน'!$B211,แพ็ค!K:K)+SUMIF(ธุรการ!$C:$C,'รับ-จ่าย ประจำวัน'!$B211,ธุรการ!K:K)+SUMIF(เส้นแต่งหน้าขนมปัง!$C:$C,'รับ-จ่าย ประจำวัน'!$B211,เส้นแต่งหน้าขนมปัง!K:K)+SUMIF('วางแผนBC,CJ'!$C:$C,'รับ-จ่าย ประจำวัน'!$B211,'วางแผนBC,CJ'!K:K)+SUMIF(RD!$C:$C,'รับ-จ่าย ประจำวัน'!$B211,RD!K:K)+SUMIF('FG,ออนไล,คัดแยก'!$C:$C,'รับ-จ่าย ประจำวัน'!$B211,'FG,ออนไล,คัดแยก'!K:K)</f>
        <v>0</v>
      </c>
      <c r="AS211" s="16">
        <f>SUMIF(เตรียมส่วนผสม!$C:$C,'รับ-จ่าย ประจำวัน'!$B211,เตรียมส่วนผสม!L:L)+SUMIF(กวนไส้!$C:$C,'รับ-จ่าย ประจำวัน'!$B211,กวนไส้!L:L)+SUMIF(ผลิต1!$C:$C,'รับ-จ่าย ประจำวัน'!$B211,ผลิต1!L:L)+SUMIF(ผลิต2!$C:$C,'รับ-จ่าย ประจำวัน'!$B211,ผลิต2!L:L)+SUMIF(เส้นแต่งหน้าขนมเค้ก!$C:$C,'รับ-จ่าย ประจำวัน'!$B211,เส้นแต่งหน้าขนมเค้ก!L:L)+SUMIF(แพ็ค!$C:$C,'รับ-จ่าย ประจำวัน'!$B211,แพ็ค!L:L)+SUMIF(ธุรการ!$C:$C,'รับ-จ่าย ประจำวัน'!$B211,ธุรการ!L:L)+SUMIF(เส้นแต่งหน้าขนมปัง!$C:$C,'รับ-จ่าย ประจำวัน'!$B211,เส้นแต่งหน้าขนมปัง!L:L)+SUMIF('วางแผนBC,CJ'!$C:$C,'รับ-จ่าย ประจำวัน'!$B211,'วางแผนBC,CJ'!L:L)+SUMIF(RD!$C:$C,'รับ-จ่าย ประจำวัน'!$B211,RD!L:L)+SUMIF('FG,ออนไล,คัดแยก'!$C:$C,'รับ-จ่าย ประจำวัน'!$B211,'FG,ออนไล,คัดแยก'!L:L)</f>
        <v>0</v>
      </c>
      <c r="AT211" s="16">
        <f>SUMIF(เตรียมส่วนผสม!$C:$C,'รับ-จ่าย ประจำวัน'!$B211,เตรียมส่วนผสม!M:M)+SUMIF(กวนไส้!$C:$C,'รับ-จ่าย ประจำวัน'!$B211,กวนไส้!M:M)+SUMIF(ผลิต1!$C:$C,'รับ-จ่าย ประจำวัน'!$B211,ผลิต1!M:M)+SUMIF(ผลิต2!$C:$C,'รับ-จ่าย ประจำวัน'!$B211,ผลิต2!M:M)+SUMIF(เส้นแต่งหน้าขนมเค้ก!$C:$C,'รับ-จ่าย ประจำวัน'!$B211,เส้นแต่งหน้าขนมเค้ก!M:M)+SUMIF(แพ็ค!$C:$C,'รับ-จ่าย ประจำวัน'!$B211,แพ็ค!M:M)+SUMIF(ธุรการ!$C:$C,'รับ-จ่าย ประจำวัน'!$B211,ธุรการ!M:M)+SUMIF(เส้นแต่งหน้าขนมปัง!$C:$C,'รับ-จ่าย ประจำวัน'!$B211,เส้นแต่งหน้าขนมปัง!M:M)+SUMIF('วางแผนBC,CJ'!$C:$C,'รับ-จ่าย ประจำวัน'!$B211,'วางแผนBC,CJ'!M:M)+SUMIF(RD!$C:$C,'รับ-จ่าย ประจำวัน'!$B211,RD!M:M)+SUMIF('FG,ออนไล,คัดแยก'!$C:$C,'รับ-จ่าย ประจำวัน'!$B211,'FG,ออนไล,คัดแยก'!M:M)</f>
        <v>0</v>
      </c>
      <c r="AU211" s="16">
        <f>SUMIF(เตรียมส่วนผสม!$C:$C,'รับ-จ่าย ประจำวัน'!$B211,เตรียมส่วนผสม!N:N)+SUMIF(กวนไส้!$C:$C,'รับ-จ่าย ประจำวัน'!$B211,กวนไส้!N:N)+SUMIF(ผลิต1!$C:$C,'รับ-จ่าย ประจำวัน'!$B211,ผลิต1!N:N)+SUMIF(ผลิต2!$C:$C,'รับ-จ่าย ประจำวัน'!$B211,ผลิต2!N:N)+SUMIF(เส้นแต่งหน้าขนมเค้ก!$C:$C,'รับ-จ่าย ประจำวัน'!$B211,เส้นแต่งหน้าขนมเค้ก!N:N)+SUMIF(แพ็ค!$C:$C,'รับ-จ่าย ประจำวัน'!$B211,แพ็ค!N:N)+SUMIF(ธุรการ!$C:$C,'รับ-จ่าย ประจำวัน'!$B211,ธุรการ!N:N)+SUMIF(เส้นแต่งหน้าขนมปัง!$C:$C,'รับ-จ่าย ประจำวัน'!$B211,เส้นแต่งหน้าขนมปัง!N:N)+SUMIF('วางแผนBC,CJ'!$C:$C,'รับ-จ่าย ประจำวัน'!$B211,'วางแผนBC,CJ'!N:N)+SUMIF(RD!$C:$C,'รับ-จ่าย ประจำวัน'!$B211,RD!N:N)+SUMIF('FG,ออนไล,คัดแยก'!$C:$C,'รับ-จ่าย ประจำวัน'!$B211,'FG,ออนไล,คัดแยก'!N:N)</f>
        <v>0</v>
      </c>
      <c r="AV211" s="16">
        <f>SUMIF(เตรียมส่วนผสม!$C:$C,'รับ-จ่าย ประจำวัน'!$B211,เตรียมส่วนผสม!O:O)+SUMIF(กวนไส้!$C:$C,'รับ-จ่าย ประจำวัน'!$B211,กวนไส้!O:O)+SUMIF(ผลิต1!$C:$C,'รับ-จ่าย ประจำวัน'!$B211,ผลิต1!O:O)+SUMIF(ผลิต2!$C:$C,'รับ-จ่าย ประจำวัน'!$B211,ผลิต2!O:O)+SUMIF(เส้นแต่งหน้าขนมเค้ก!$C:$C,'รับ-จ่าย ประจำวัน'!$B211,เส้นแต่งหน้าขนมเค้ก!O:O)+SUMIF(แพ็ค!$C:$C,'รับ-จ่าย ประจำวัน'!$B211,แพ็ค!O:O)+SUMIF(ธุรการ!$C:$C,'รับ-จ่าย ประจำวัน'!$B211,ธุรการ!O:O)+SUMIF(เส้นแต่งหน้าขนมปัง!$C:$C,'รับ-จ่าย ประจำวัน'!$B211,เส้นแต่งหน้าขนมปัง!O:O)+SUMIF('วางแผนBC,CJ'!$C:$C,'รับ-จ่าย ประจำวัน'!$B211,'วางแผนBC,CJ'!O:O)+SUMIF(RD!$C:$C,'รับ-จ่าย ประจำวัน'!$B211,RD!O:O)+SUMIF('FG,ออนไล,คัดแยก'!$C:$C,'รับ-จ่าย ประจำวัน'!$B211,'FG,ออนไล,คัดแยก'!O:O)</f>
        <v>0</v>
      </c>
      <c r="AW211" s="16">
        <f>SUMIF(เตรียมส่วนผสม!$C:$C,'รับ-จ่าย ประจำวัน'!$B211,เตรียมส่วนผสม!P:P)+SUMIF(กวนไส้!$C:$C,'รับ-จ่าย ประจำวัน'!$B211,กวนไส้!P:P)+SUMIF(ผลิต1!$C:$C,'รับ-จ่าย ประจำวัน'!$B211,ผลิต1!P:P)+SUMIF(ผลิต2!$C:$C,'รับ-จ่าย ประจำวัน'!$B211,ผลิต2!P:P)+SUMIF(เส้นแต่งหน้าขนมเค้ก!$C:$C,'รับ-จ่าย ประจำวัน'!$B211,เส้นแต่งหน้าขนมเค้ก!P:P)+SUMIF(แพ็ค!$C:$C,'รับ-จ่าย ประจำวัน'!$B211,แพ็ค!P:P)+SUMIF(ธุรการ!$C:$C,'รับ-จ่าย ประจำวัน'!$B211,ธุรการ!P:P)+SUMIF(เส้นแต่งหน้าขนมปัง!$C:$C,'รับ-จ่าย ประจำวัน'!$B211,เส้นแต่งหน้าขนมปัง!P:P)+SUMIF('วางแผนBC,CJ'!$C:$C,'รับ-จ่าย ประจำวัน'!$B211,'วางแผนBC,CJ'!P:P)+SUMIF(RD!$C:$C,'รับ-จ่าย ประจำวัน'!$B211,RD!P:P)+SUMIF('FG,ออนไล,คัดแยก'!$C:$C,'รับ-จ่าย ประจำวัน'!$B211,'FG,ออนไล,คัดแยก'!P:P)</f>
        <v>0</v>
      </c>
      <c r="AX211" s="16">
        <f>SUMIF(เตรียมส่วนผสม!$C:$C,'รับ-จ่าย ประจำวัน'!$B211,เตรียมส่วนผสม!Q:Q)+SUMIF(กวนไส้!$C:$C,'รับ-จ่าย ประจำวัน'!$B211,กวนไส้!Q:Q)+SUMIF(ผลิต1!$C:$C,'รับ-จ่าย ประจำวัน'!$B211,ผลิต1!Q:Q)+SUMIF(ผลิต2!$C:$C,'รับ-จ่าย ประจำวัน'!$B211,ผลิต2!Q:Q)+SUMIF(เส้นแต่งหน้าขนมเค้ก!$C:$C,'รับ-จ่าย ประจำวัน'!$B211,เส้นแต่งหน้าขนมเค้ก!Q:Q)+SUMIF(แพ็ค!$C:$C,'รับ-จ่าย ประจำวัน'!$B211,แพ็ค!Q:Q)+SUMIF(ธุรการ!$C:$C,'รับ-จ่าย ประจำวัน'!$B211,ธุรการ!Q:Q)+SUMIF(เส้นแต่งหน้าขนมปัง!$C:$C,'รับ-จ่าย ประจำวัน'!$B211,เส้นแต่งหน้าขนมปัง!Q:Q)+SUMIF('วางแผนBC,CJ'!$C:$C,'รับ-จ่าย ประจำวัน'!$B211,'วางแผนBC,CJ'!Q:Q)+SUMIF(RD!$C:$C,'รับ-จ่าย ประจำวัน'!$B211,RD!Q:Q)+SUMIF('FG,ออนไล,คัดแยก'!$C:$C,'รับ-จ่าย ประจำวัน'!$B211,'FG,ออนไล,คัดแยก'!Q:Q)</f>
        <v>0</v>
      </c>
      <c r="AY211" s="16">
        <f>SUMIF(เตรียมส่วนผสม!$C:$C,'รับ-จ่าย ประจำวัน'!$B211,เตรียมส่วนผสม!R:R)+SUMIF(กวนไส้!$C:$C,'รับ-จ่าย ประจำวัน'!$B211,กวนไส้!R:R)+SUMIF(ผลิต1!$C:$C,'รับ-จ่าย ประจำวัน'!$B211,ผลิต1!R:R)+SUMIF(ผลิต2!$C:$C,'รับ-จ่าย ประจำวัน'!$B211,ผลิต2!R:R)+SUMIF(เส้นแต่งหน้าขนมเค้ก!$C:$C,'รับ-จ่าย ประจำวัน'!$B211,เส้นแต่งหน้าขนมเค้ก!R:R)+SUMIF(แพ็ค!$C:$C,'รับ-จ่าย ประจำวัน'!$B211,แพ็ค!R:R)+SUMIF(ธุรการ!$C:$C,'รับ-จ่าย ประจำวัน'!$B211,ธุรการ!R:R)+SUMIF(เส้นแต่งหน้าขนมปัง!$C:$C,'รับ-จ่าย ประจำวัน'!$B211,เส้นแต่งหน้าขนมปัง!R:R)+SUMIF('วางแผนBC,CJ'!$C:$C,'รับ-จ่าย ประจำวัน'!$B211,'วางแผนBC,CJ'!R:R)+SUMIF(RD!$C:$C,'รับ-จ่าย ประจำวัน'!$B211,RD!R:R)+SUMIF('FG,ออนไล,คัดแยก'!$C:$C,'รับ-จ่าย ประจำวัน'!$B211,'FG,ออนไล,คัดแยก'!R:R)</f>
        <v>0</v>
      </c>
      <c r="AZ211" s="16">
        <f>SUMIF(เตรียมส่วนผสม!$C:$C,'รับ-จ่าย ประจำวัน'!$B211,เตรียมส่วนผสม!S:S)+SUMIF(กวนไส้!$C:$C,'รับ-จ่าย ประจำวัน'!$B211,กวนไส้!S:S)+SUMIF(ผลิต1!$C:$C,'รับ-จ่าย ประจำวัน'!$B211,ผลิต1!S:S)+SUMIF(ผลิต2!$C:$C,'รับ-จ่าย ประจำวัน'!$B211,ผลิต2!S:S)+SUMIF(เส้นแต่งหน้าขนมเค้ก!$C:$C,'รับ-จ่าย ประจำวัน'!$B211,เส้นแต่งหน้าขนมเค้ก!S:S)+SUMIF(แพ็ค!$C:$C,'รับ-จ่าย ประจำวัน'!$B211,แพ็ค!S:S)+SUMIF(ธุรการ!$C:$C,'รับ-จ่าย ประจำวัน'!$B211,ธุรการ!S:S)+SUMIF(เส้นแต่งหน้าขนมปัง!$C:$C,'รับ-จ่าย ประจำวัน'!$B211,เส้นแต่งหน้าขนมปัง!S:S)+SUMIF('วางแผนBC,CJ'!$C:$C,'รับ-จ่าย ประจำวัน'!$B211,'วางแผนBC,CJ'!S:S)+SUMIF(RD!$C:$C,'รับ-จ่าย ประจำวัน'!$B211,RD!S:S)+SUMIF('FG,ออนไล,คัดแยก'!$C:$C,'รับ-จ่าย ประจำวัน'!$B211,'FG,ออนไล,คัดแยก'!S:S)</f>
        <v>0</v>
      </c>
      <c r="BA211" s="16">
        <f>SUMIF(เตรียมส่วนผสม!$C:$C,'รับ-จ่าย ประจำวัน'!$B211,เตรียมส่วนผสม!T:T)+SUMIF(กวนไส้!$C:$C,'รับ-จ่าย ประจำวัน'!$B211,กวนไส้!T:T)+SUMIF(ผลิต1!$C:$C,'รับ-จ่าย ประจำวัน'!$B211,ผลิต1!T:T)+SUMIF(ผลิต2!$C:$C,'รับ-จ่าย ประจำวัน'!$B211,ผลิต2!T:T)+SUMIF(เส้นแต่งหน้าขนมเค้ก!$C:$C,'รับ-จ่าย ประจำวัน'!$B211,เส้นแต่งหน้าขนมเค้ก!T:T)+SUMIF(แพ็ค!$C:$C,'รับ-จ่าย ประจำวัน'!$B211,แพ็ค!T:T)+SUMIF(ธุรการ!$C:$C,'รับ-จ่าย ประจำวัน'!$B211,ธุรการ!T:T)+SUMIF(เส้นแต่งหน้าขนมปัง!$C:$C,'รับ-จ่าย ประจำวัน'!$B211,เส้นแต่งหน้าขนมปัง!T:T)+SUMIF('วางแผนBC,CJ'!$C:$C,'รับ-จ่าย ประจำวัน'!$B211,'วางแผนBC,CJ'!T:T)+SUMIF(RD!$C:$C,'รับ-จ่าย ประจำวัน'!$B211,RD!T:T)+SUMIF('FG,ออนไล,คัดแยก'!$C:$C,'รับ-จ่าย ประจำวัน'!$B211,'FG,ออนไล,คัดแยก'!T:T)</f>
        <v>0</v>
      </c>
      <c r="BB211" s="16">
        <f>SUMIF(เตรียมส่วนผสม!$C:$C,'รับ-จ่าย ประจำวัน'!$B211,เตรียมส่วนผสม!U:U)+SUMIF(กวนไส้!$C:$C,'รับ-จ่าย ประจำวัน'!$B211,กวนไส้!U:U)+SUMIF(ผลิต1!$C:$C,'รับ-จ่าย ประจำวัน'!$B211,ผลิต1!U:U)+SUMIF(ผลิต2!$C:$C,'รับ-จ่าย ประจำวัน'!$B211,ผลิต2!U:U)+SUMIF(เส้นแต่งหน้าขนมเค้ก!$C:$C,'รับ-จ่าย ประจำวัน'!$B211,เส้นแต่งหน้าขนมเค้ก!U:U)+SUMIF(แพ็ค!$C:$C,'รับ-จ่าย ประจำวัน'!$B211,แพ็ค!U:U)+SUMIF(ธุรการ!$C:$C,'รับ-จ่าย ประจำวัน'!$B211,ธุรการ!U:U)+SUMIF(เส้นแต่งหน้าขนมปัง!$C:$C,'รับ-จ่าย ประจำวัน'!$B211,เส้นแต่งหน้าขนมปัง!U:U)+SUMIF('วางแผนBC,CJ'!$C:$C,'รับ-จ่าย ประจำวัน'!$B211,'วางแผนBC,CJ'!U:U)+SUMIF(RD!$C:$C,'รับ-จ่าย ประจำวัน'!$B211,RD!U:U)+SUMIF('FG,ออนไล,คัดแยก'!$C:$C,'รับ-จ่าย ประจำวัน'!$B211,'FG,ออนไล,คัดแยก'!U:U)</f>
        <v>0</v>
      </c>
      <c r="BC211" s="16">
        <f>SUMIF(เตรียมส่วนผสม!$C:$C,'รับ-จ่าย ประจำวัน'!$B211,เตรียมส่วนผสม!V:V)+SUMIF(กวนไส้!$C:$C,'รับ-จ่าย ประจำวัน'!$B211,กวนไส้!V:V)+SUMIF(ผลิต1!$C:$C,'รับ-จ่าย ประจำวัน'!$B211,ผลิต1!V:V)+SUMIF(ผลิต2!$C:$C,'รับ-จ่าย ประจำวัน'!$B211,ผลิต2!V:V)+SUMIF(เส้นแต่งหน้าขนมเค้ก!$C:$C,'รับ-จ่าย ประจำวัน'!$B211,เส้นแต่งหน้าขนมเค้ก!V:V)+SUMIF(แพ็ค!$C:$C,'รับ-จ่าย ประจำวัน'!$B211,แพ็ค!V:V)+SUMIF(ธุรการ!$C:$C,'รับ-จ่าย ประจำวัน'!$B211,ธุรการ!V:V)+SUMIF(เส้นแต่งหน้าขนมปัง!$C:$C,'รับ-จ่าย ประจำวัน'!$B211,เส้นแต่งหน้าขนมปัง!V:V)+SUMIF('วางแผนBC,CJ'!$C:$C,'รับ-จ่าย ประจำวัน'!$B211,'วางแผนBC,CJ'!V:V)+SUMIF(RD!$C:$C,'รับ-จ่าย ประจำวัน'!$B211,RD!V:V)+SUMIF('FG,ออนไล,คัดแยก'!$C:$C,'รับ-จ่าย ประจำวัน'!$B211,'FG,ออนไล,คัดแยก'!V:V)</f>
        <v>0</v>
      </c>
      <c r="BD211" s="16">
        <f>SUMIF(เตรียมส่วนผสม!$C:$C,'รับ-จ่าย ประจำวัน'!$B211,เตรียมส่วนผสม!W:W)+SUMIF(กวนไส้!$C:$C,'รับ-จ่าย ประจำวัน'!$B211,กวนไส้!W:W)+SUMIF(ผลิต1!$C:$C,'รับ-จ่าย ประจำวัน'!$B211,ผลิต1!W:W)+SUMIF(ผลิต2!$C:$C,'รับ-จ่าย ประจำวัน'!$B211,ผลิต2!W:W)+SUMIF(เส้นแต่งหน้าขนมเค้ก!$C:$C,'รับ-จ่าย ประจำวัน'!$B211,เส้นแต่งหน้าขนมเค้ก!W:W)+SUMIF(แพ็ค!$C:$C,'รับ-จ่าย ประจำวัน'!$B211,แพ็ค!W:W)+SUMIF(ธุรการ!$C:$C,'รับ-จ่าย ประจำวัน'!$B211,ธุรการ!W:W)+SUMIF(เส้นแต่งหน้าขนมปัง!$C:$C,'รับ-จ่าย ประจำวัน'!$B211,เส้นแต่งหน้าขนมปัง!W:W)+SUMIF('วางแผนBC,CJ'!$C:$C,'รับ-จ่าย ประจำวัน'!$B211,'วางแผนBC,CJ'!W:W)+SUMIF(RD!$C:$C,'รับ-จ่าย ประจำวัน'!$B211,RD!W:W)+SUMIF('FG,ออนไล,คัดแยก'!$C:$C,'รับ-จ่าย ประจำวัน'!$B211,'FG,ออนไล,คัดแยก'!W:W)</f>
        <v>0</v>
      </c>
      <c r="BE211" s="16">
        <f>SUMIF(เตรียมส่วนผสม!$C:$C,'รับ-จ่าย ประจำวัน'!$B211,เตรียมส่วนผสม!X:X)+SUMIF(กวนไส้!$C:$C,'รับ-จ่าย ประจำวัน'!$B211,กวนไส้!X:X)+SUMIF(ผลิต1!$C:$C,'รับ-จ่าย ประจำวัน'!$B211,ผลิต1!X:X)+SUMIF(ผลิต2!$C:$C,'รับ-จ่าย ประจำวัน'!$B211,ผลิต2!X:X)+SUMIF(เส้นแต่งหน้าขนมเค้ก!$C:$C,'รับ-จ่าย ประจำวัน'!$B211,เส้นแต่งหน้าขนมเค้ก!X:X)+SUMIF(แพ็ค!$C:$C,'รับ-จ่าย ประจำวัน'!$B211,แพ็ค!X:X)+SUMIF(ธุรการ!$C:$C,'รับ-จ่าย ประจำวัน'!$B211,ธุรการ!X:X)+SUMIF(เส้นแต่งหน้าขนมปัง!$C:$C,'รับ-จ่าย ประจำวัน'!$B211,เส้นแต่งหน้าขนมปัง!X:X)+SUMIF('วางแผนBC,CJ'!$C:$C,'รับ-จ่าย ประจำวัน'!$B211,'วางแผนBC,CJ'!X:X)+SUMIF(RD!$C:$C,'รับ-จ่าย ประจำวัน'!$B211,RD!X:X)+SUMIF('FG,ออนไล,คัดแยก'!$C:$C,'รับ-จ่าย ประจำวัน'!$B211,'FG,ออนไล,คัดแยก'!X:X)</f>
        <v>0</v>
      </c>
      <c r="BF211" s="16">
        <f>SUMIF(เตรียมส่วนผสม!$C:$C,'รับ-จ่าย ประจำวัน'!$B211,เตรียมส่วนผสม!Y:Y)+SUMIF(กวนไส้!$C:$C,'รับ-จ่าย ประจำวัน'!$B211,กวนไส้!Y:Y)+SUMIF(ผลิต1!$C:$C,'รับ-จ่าย ประจำวัน'!$B211,ผลิต1!Y:Y)+SUMIF(ผลิต2!$C:$C,'รับ-จ่าย ประจำวัน'!$B211,ผลิต2!Y:Y)+SUMIF(เส้นแต่งหน้าขนมเค้ก!$C:$C,'รับ-จ่าย ประจำวัน'!$B211,เส้นแต่งหน้าขนมเค้ก!Y:Y)+SUMIF(แพ็ค!$C:$C,'รับ-จ่าย ประจำวัน'!$B211,แพ็ค!Y:Y)+SUMIF(ธุรการ!$C:$C,'รับ-จ่าย ประจำวัน'!$B211,ธุรการ!Y:Y)+SUMIF(เส้นแต่งหน้าขนมปัง!$C:$C,'รับ-จ่าย ประจำวัน'!$B211,เส้นแต่งหน้าขนมปัง!Y:Y)+SUMIF('วางแผนBC,CJ'!$C:$C,'รับ-จ่าย ประจำวัน'!$B211,'วางแผนBC,CJ'!Y:Y)+SUMIF(RD!$C:$C,'รับ-จ่าย ประจำวัน'!$B211,RD!Y:Y)+SUMIF('FG,ออนไล,คัดแยก'!$C:$C,'รับ-จ่าย ประจำวัน'!$B211,'FG,ออนไล,คัดแยก'!Y:Y)</f>
        <v>0</v>
      </c>
      <c r="BG211" s="16">
        <f>SUMIF(เตรียมส่วนผสม!$C:$C,'รับ-จ่าย ประจำวัน'!$B211,เตรียมส่วนผสม!Z:Z)+SUMIF(กวนไส้!$C:$C,'รับ-จ่าย ประจำวัน'!$B211,กวนไส้!Z:Z)+SUMIF(ผลิต1!$C:$C,'รับ-จ่าย ประจำวัน'!$B211,ผลิต1!Z:Z)+SUMIF(ผลิต2!$C:$C,'รับ-จ่าย ประจำวัน'!$B211,ผลิต2!Z:Z)+SUMIF(เส้นแต่งหน้าขนมเค้ก!$C:$C,'รับ-จ่าย ประจำวัน'!$B211,เส้นแต่งหน้าขนมเค้ก!Z:Z)+SUMIF(แพ็ค!$C:$C,'รับ-จ่าย ประจำวัน'!$B211,แพ็ค!Z:Z)+SUMIF(ธุรการ!$C:$C,'รับ-จ่าย ประจำวัน'!$B211,ธุรการ!Z:Z)+SUMIF(เส้นแต่งหน้าขนมปัง!$C:$C,'รับ-จ่าย ประจำวัน'!$B211,เส้นแต่งหน้าขนมปัง!Z:Z)+SUMIF('วางแผนBC,CJ'!$C:$C,'รับ-จ่าย ประจำวัน'!$B211,'วางแผนBC,CJ'!Z:Z)+SUMIF(RD!$C:$C,'รับ-จ่าย ประจำวัน'!$B211,RD!Z:Z)+SUMIF('FG,ออนไล,คัดแยก'!$C:$C,'รับ-จ่าย ประจำวัน'!$B211,'FG,ออนไล,คัดแยก'!Z:Z)</f>
        <v>0</v>
      </c>
      <c r="BH211" s="16">
        <f>SUMIF(เตรียมส่วนผสม!$C:$C,'รับ-จ่าย ประจำวัน'!$B211,เตรียมส่วนผสม!AA:AA)+SUMIF(กวนไส้!$C:$C,'รับ-จ่าย ประจำวัน'!$B211,กวนไส้!AA:AA)+SUMIF(ผลิต1!$C:$C,'รับ-จ่าย ประจำวัน'!$B211,ผลิต1!AA:AA)+SUMIF(ผลิต2!$C:$C,'รับ-จ่าย ประจำวัน'!$B211,ผลิต2!AA:AA)+SUMIF(เส้นแต่งหน้าขนมเค้ก!$C:$C,'รับ-จ่าย ประจำวัน'!$B211,เส้นแต่งหน้าขนมเค้ก!AA:AA)+SUMIF(แพ็ค!$C:$C,'รับ-จ่าย ประจำวัน'!$B211,แพ็ค!AA:AA)+SUMIF(ธุรการ!$C:$C,'รับ-จ่าย ประจำวัน'!$B211,ธุรการ!AA:AA)+SUMIF(เส้นแต่งหน้าขนมปัง!$C:$C,'รับ-จ่าย ประจำวัน'!$B211,เส้นแต่งหน้าขนมปัง!AA:AA)+SUMIF('วางแผนBC,CJ'!$C:$C,'รับ-จ่าย ประจำวัน'!$B211,'วางแผนBC,CJ'!AA:AA)+SUMIF(RD!$C:$C,'รับ-จ่าย ประจำวัน'!$B211,RD!AA:AA)+SUMIF('FG,ออนไล,คัดแยก'!$C:$C,'รับ-จ่าย ประจำวัน'!$B211,'FG,ออนไล,คัดแยก'!AA:AA)</f>
        <v>0</v>
      </c>
      <c r="BI211" s="16">
        <f>SUMIF(เตรียมส่วนผสม!$C:$C,'รับ-จ่าย ประจำวัน'!$B211,เตรียมส่วนผสม!AB:AB)+SUMIF(กวนไส้!$C:$C,'รับ-จ่าย ประจำวัน'!$B211,กวนไส้!AB:AB)+SUMIF(ผลิต1!$C:$C,'รับ-จ่าย ประจำวัน'!$B211,ผลิต1!AB:AB)+SUMIF(ผลิต2!$C:$C,'รับ-จ่าย ประจำวัน'!$B211,ผลิต2!AB:AB)+SUMIF(เส้นแต่งหน้าขนมเค้ก!$C:$C,'รับ-จ่าย ประจำวัน'!$B211,เส้นแต่งหน้าขนมเค้ก!AB:AB)+SUMIF(แพ็ค!$C:$C,'รับ-จ่าย ประจำวัน'!$B211,แพ็ค!AB:AB)+SUMIF(ธุรการ!$C:$C,'รับ-จ่าย ประจำวัน'!$B211,ธุรการ!AB:AB)+SUMIF(เส้นแต่งหน้าขนมปัง!$C:$C,'รับ-จ่าย ประจำวัน'!$B211,เส้นแต่งหน้าขนมปัง!AB:AB)+SUMIF('วางแผนBC,CJ'!$C:$C,'รับ-จ่าย ประจำวัน'!$B211,'วางแผนBC,CJ'!AB:AB)+SUMIF(RD!$C:$C,'รับ-จ่าย ประจำวัน'!$B211,RD!AB:AB)+SUMIF('FG,ออนไล,คัดแยก'!$C:$C,'รับ-จ่าย ประจำวัน'!$B211,'FG,ออนไล,คัดแยก'!AB:AB)</f>
        <v>0</v>
      </c>
      <c r="BJ211" s="16">
        <f>SUMIF(เตรียมส่วนผสม!$C:$C,'รับ-จ่าย ประจำวัน'!$B211,เตรียมส่วนผสม!AC:AC)+SUMIF(กวนไส้!$C:$C,'รับ-จ่าย ประจำวัน'!$B211,กวนไส้!AC:AC)+SUMIF(ผลิต1!$C:$C,'รับ-จ่าย ประจำวัน'!$B211,ผลิต1!AC:AC)+SUMIF(ผลิต2!$C:$C,'รับ-จ่าย ประจำวัน'!$B211,ผลิต2!AC:AC)+SUMIF(เส้นแต่งหน้าขนมเค้ก!$C:$C,'รับ-จ่าย ประจำวัน'!$B211,เส้นแต่งหน้าขนมเค้ก!AC:AC)+SUMIF(แพ็ค!$C:$C,'รับ-จ่าย ประจำวัน'!$B211,แพ็ค!AC:AC)+SUMIF(ธุรการ!$C:$C,'รับ-จ่าย ประจำวัน'!$B211,ธุรการ!AC:AC)+SUMIF(เส้นแต่งหน้าขนมปัง!$C:$C,'รับ-จ่าย ประจำวัน'!$B211,เส้นแต่งหน้าขนมปัง!AC:AC)+SUMIF('วางแผนBC,CJ'!$C:$C,'รับ-จ่าย ประจำวัน'!$B211,'วางแผนBC,CJ'!AC:AC)+SUMIF(RD!$C:$C,'รับ-จ่าย ประจำวัน'!$B211,RD!AC:AC)+SUMIF('FG,ออนไล,คัดแยก'!$C:$C,'รับ-จ่าย ประจำวัน'!$B211,'FG,ออนไล,คัดแยก'!AC:AC)</f>
        <v>0</v>
      </c>
      <c r="BK211" s="16">
        <f>SUMIF(เตรียมส่วนผสม!$C:$C,'รับ-จ่าย ประจำวัน'!$B211,เตรียมส่วนผสม!AD:AD)+SUMIF(กวนไส้!$C:$C,'รับ-จ่าย ประจำวัน'!$B211,กวนไส้!AD:AD)+SUMIF(ผลิต1!$C:$C,'รับ-จ่าย ประจำวัน'!$B211,ผลิต1!AD:AD)+SUMIF(ผลิต2!$C:$C,'รับ-จ่าย ประจำวัน'!$B211,ผลิต2!AD:AD)+SUMIF(เส้นแต่งหน้าขนมเค้ก!$C:$C,'รับ-จ่าย ประจำวัน'!$B211,เส้นแต่งหน้าขนมเค้ก!AD:AD)+SUMIF(แพ็ค!$C:$C,'รับ-จ่าย ประจำวัน'!$B211,แพ็ค!AD:AD)+SUMIF(ธุรการ!$C:$C,'รับ-จ่าย ประจำวัน'!$B211,ธุรการ!AD:AD)+SUMIF(เส้นแต่งหน้าขนมปัง!$C:$C,'รับ-จ่าย ประจำวัน'!$B211,เส้นแต่งหน้าขนมปัง!AD:AD)+SUMIF('วางแผนBC,CJ'!$C:$C,'รับ-จ่าย ประจำวัน'!$B211,'วางแผนBC,CJ'!AD:AD)+SUMIF(RD!$C:$C,'รับ-จ่าย ประจำวัน'!$B211,RD!AD:AD)+SUMIF('FG,ออนไล,คัดแยก'!$C:$C,'รับ-จ่าย ประจำวัน'!$B211,'FG,ออนไล,คัดแยก'!AD:AD)</f>
        <v>0</v>
      </c>
      <c r="BL211" s="16">
        <f>SUMIF(เตรียมส่วนผสม!$C:$C,'รับ-จ่าย ประจำวัน'!$B211,เตรียมส่วนผสม!AE:AE)+SUMIF(กวนไส้!$C:$C,'รับ-จ่าย ประจำวัน'!$B211,กวนไส้!AE:AE)+SUMIF(ผลิต1!$C:$C,'รับ-จ่าย ประจำวัน'!$B211,ผลิต1!AE:AE)+SUMIF(ผลิต2!$C:$C,'รับ-จ่าย ประจำวัน'!$B211,ผลิต2!AE:AE)+SUMIF(เส้นแต่งหน้าขนมเค้ก!$C:$C,'รับ-จ่าย ประจำวัน'!$B211,เส้นแต่งหน้าขนมเค้ก!AE:AE)+SUMIF(แพ็ค!$C:$C,'รับ-จ่าย ประจำวัน'!$B211,แพ็ค!AE:AE)+SUMIF(ธุรการ!$C:$C,'รับ-จ่าย ประจำวัน'!$B211,ธุรการ!AE:AE)+SUMIF(เส้นแต่งหน้าขนมปัง!$C:$C,'รับ-จ่าย ประจำวัน'!$B211,เส้นแต่งหน้าขนมปัง!AE:AE)+SUMIF('วางแผนBC,CJ'!$C:$C,'รับ-จ่าย ประจำวัน'!$B211,'วางแผนBC,CJ'!AE:AE)+SUMIF(RD!$C:$C,'รับ-จ่าย ประจำวัน'!$B211,RD!AE:AE)+SUMIF('FG,ออนไล,คัดแยก'!$C:$C,'รับ-จ่าย ประจำวัน'!$B211,'FG,ออนไล,คัดแยก'!AE:AE)</f>
        <v>0</v>
      </c>
      <c r="BM211" s="16">
        <f>SUMIF(เตรียมส่วนผสม!$C:$C,'รับ-จ่าย ประจำวัน'!$B211,เตรียมส่วนผสม!AF:AF)+SUMIF(กวนไส้!$C:$C,'รับ-จ่าย ประจำวัน'!$B211,กวนไส้!AF:AF)+SUMIF(ผลิต1!$C:$C,'รับ-จ่าย ประจำวัน'!$B211,ผลิต1!AF:AF)+SUMIF(ผลิต2!$C:$C,'รับ-จ่าย ประจำวัน'!$B211,ผลิต2!AF:AF)+SUMIF(เส้นแต่งหน้าขนมเค้ก!$C:$C,'รับ-จ่าย ประจำวัน'!$B211,เส้นแต่งหน้าขนมเค้ก!AF:AF)+SUMIF(แพ็ค!$C:$C,'รับ-จ่าย ประจำวัน'!$B211,แพ็ค!AF:AF)+SUMIF(ธุรการ!$C:$C,'รับ-จ่าย ประจำวัน'!$B211,ธุรการ!AF:AF)+SUMIF(เส้นแต่งหน้าขนมปัง!$C:$C,'รับ-จ่าย ประจำวัน'!$B211,เส้นแต่งหน้าขนมปัง!AF:AF)+SUMIF('วางแผนBC,CJ'!$C:$C,'รับ-จ่าย ประจำวัน'!$B211,'วางแผนBC,CJ'!AF:AF)+SUMIF(RD!$C:$C,'รับ-จ่าย ประจำวัน'!$B211,RD!AF:AF)+SUMIF('FG,ออนไล,คัดแยก'!$C:$C,'รับ-จ่าย ประจำวัน'!$B211,'FG,ออนไล,คัดแยก'!AF:AF)</f>
        <v>0</v>
      </c>
      <c r="BN211" s="16">
        <f>SUMIF(เตรียมส่วนผสม!$C:$C,'รับ-จ่าย ประจำวัน'!$B211,เตรียมส่วนผสม!AG:AG)+SUMIF(กวนไส้!$C:$C,'รับ-จ่าย ประจำวัน'!$B211,กวนไส้!AG:AG)+SUMIF(ผลิต1!$C:$C,'รับ-จ่าย ประจำวัน'!$B211,ผลิต1!AG:AG)+SUMIF(ผลิต2!$C:$C,'รับ-จ่าย ประจำวัน'!$B211,ผลิต2!AG:AG)+SUMIF(เส้นแต่งหน้าขนมเค้ก!$C:$C,'รับ-จ่าย ประจำวัน'!$B211,เส้นแต่งหน้าขนมเค้ก!AG:AG)+SUMIF(แพ็ค!$C:$C,'รับ-จ่าย ประจำวัน'!$B211,แพ็ค!AG:AG)+SUMIF(ธุรการ!$C:$C,'รับ-จ่าย ประจำวัน'!$B211,ธุรการ!AG:AG)+SUMIF(เส้นแต่งหน้าขนมปัง!$C:$C,'รับ-จ่าย ประจำวัน'!$B211,เส้นแต่งหน้าขนมปัง!AG:AG)+SUMIF('วางแผนBC,CJ'!$C:$C,'รับ-จ่าย ประจำวัน'!$B211,'วางแผนBC,CJ'!AG:AG)+SUMIF(RD!$C:$C,'รับ-จ่าย ประจำวัน'!$B211,RD!AG:AG)+SUMIF('FG,ออนไล,คัดแยก'!$C:$C,'รับ-จ่าย ประจำวัน'!$B211,'FG,ออนไล,คัดแยก'!AG:AG)</f>
        <v>0</v>
      </c>
      <c r="BO211" s="16">
        <f>SUMIF(เตรียมส่วนผสม!$C:$C,'รับ-จ่าย ประจำวัน'!$B211,เตรียมส่วนผสม!AH:AH)+SUMIF(กวนไส้!$C:$C,'รับ-จ่าย ประจำวัน'!$B211,กวนไส้!AH:AH)+SUMIF(ผลิต1!$C:$C,'รับ-จ่าย ประจำวัน'!$B211,ผลิต1!AH:AH)+SUMIF(ผลิต2!$C:$C,'รับ-จ่าย ประจำวัน'!$B211,ผลิต2!AH:AH)+SUMIF(เส้นแต่งหน้าขนมเค้ก!$C:$C,'รับ-จ่าย ประจำวัน'!$B211,เส้นแต่งหน้าขนมเค้ก!AH:AH)+SUMIF(แพ็ค!$C:$C,'รับ-จ่าย ประจำวัน'!$B211,แพ็ค!AH:AH)+SUMIF(ธุรการ!$C:$C,'รับ-จ่าย ประจำวัน'!$B211,ธุรการ!AH:AH)+SUMIF(เส้นแต่งหน้าขนมปัง!$C:$C,'รับ-จ่าย ประจำวัน'!$B211,เส้นแต่งหน้าขนมปัง!AH:AH)+SUMIF('วางแผนBC,CJ'!$C:$C,'รับ-จ่าย ประจำวัน'!$B211,'วางแผนBC,CJ'!AH:AH)+SUMIF(RD!$C:$C,'รับ-จ่าย ประจำวัน'!$B211,RD!AH:AH)+SUMIF('FG,ออนไล,คัดแยก'!$C:$C,'รับ-จ่าย ประจำวัน'!$B211,'FG,ออนไล,คัดแยก'!AH:AH)</f>
        <v>0</v>
      </c>
      <c r="BP211" s="16">
        <f>SUMIF(เตรียมส่วนผสม!$C:$C,'รับ-จ่าย ประจำวัน'!$B211,เตรียมส่วนผสม!AI:AI)+SUMIF(กวนไส้!$C:$C,'รับ-จ่าย ประจำวัน'!$B211,กวนไส้!AI:AI)+SUMIF(ผลิต1!$C:$C,'รับ-จ่าย ประจำวัน'!$B211,ผลิต1!AI:AI)+SUMIF(ผลิต2!$C:$C,'รับ-จ่าย ประจำวัน'!$B211,ผลิต2!AI:AI)+SUMIF(เส้นแต่งหน้าขนมเค้ก!$C:$C,'รับ-จ่าย ประจำวัน'!$B211,เส้นแต่งหน้าขนมเค้ก!AI:AI)+SUMIF(แพ็ค!$C:$C,'รับ-จ่าย ประจำวัน'!$B211,แพ็ค!AI:AI)+SUMIF(ธุรการ!$C:$C,'รับ-จ่าย ประจำวัน'!$B211,ธุรการ!AI:AI)+SUMIF(เส้นแต่งหน้าขนมปัง!$C:$C,'รับ-จ่าย ประจำวัน'!$B211,เส้นแต่งหน้าขนมปัง!AI:AI)+SUMIF('วางแผนBC,CJ'!$C:$C,'รับ-จ่าย ประจำวัน'!$B211,'วางแผนBC,CJ'!AI:AI)+SUMIF(RD!$C:$C,'รับ-จ่าย ประจำวัน'!$B211,RD!AI:AI)+SUMIF('FG,ออนไล,คัดแยก'!$C:$C,'รับ-จ่าย ประจำวัน'!$B211,'FG,ออนไล,คัดแยก'!AI:AI)</f>
        <v>0</v>
      </c>
      <c r="BQ211" s="16">
        <f>SUMIF(เตรียมส่วนผสม!$C:$C,'รับ-จ่าย ประจำวัน'!$B211,เตรียมส่วนผสม!AJ:AJ)+SUMIF(กวนไส้!$C:$C,'รับ-จ่าย ประจำวัน'!$B211,กวนไส้!AJ:AJ)+SUMIF(ผลิต1!$C:$C,'รับ-จ่าย ประจำวัน'!$B211,ผลิต1!AJ:AJ)+SUMIF(ผลิต2!$C:$C,'รับ-จ่าย ประจำวัน'!$B211,ผลิต2!AJ:AJ)+SUMIF(เส้นแต่งหน้าขนมเค้ก!$C:$C,'รับ-จ่าย ประจำวัน'!$B211,เส้นแต่งหน้าขนมเค้ก!AJ:AJ)+SUMIF(แพ็ค!$C:$C,'รับ-จ่าย ประจำวัน'!$B211,แพ็ค!AJ:AJ)+SUMIF(ธุรการ!$C:$C,'รับ-จ่าย ประจำวัน'!$B211,ธุรการ!AJ:AJ)+SUMIF(เส้นแต่งหน้าขนมปัง!$C:$C,'รับ-จ่าย ประจำวัน'!$B211,เส้นแต่งหน้าขนมปัง!AJ:AJ)+SUMIF('วางแผนBC,CJ'!$C:$C,'รับ-จ่าย ประจำวัน'!$B211,'วางแผนBC,CJ'!AJ:AJ)+SUMIF(RD!$C:$C,'รับ-จ่าย ประจำวัน'!$B211,RD!AJ:AJ)+SUMIF('FG,ออนไล,คัดแยก'!$C:$C,'รับ-จ่าย ประจำวัน'!$B211,'FG,ออนไล,คัดแยก'!AJ:AJ)</f>
        <v>0</v>
      </c>
      <c r="BR211" s="16">
        <f>SUMIF(เตรียมส่วนผสม!$C:$C,'รับ-จ่าย ประจำวัน'!$B211,เตรียมส่วนผสม!AK:AK)+SUMIF(กวนไส้!$C:$C,'รับ-จ่าย ประจำวัน'!$B211,กวนไส้!AK:AK)+SUMIF(ผลิต1!$C:$C,'รับ-จ่าย ประจำวัน'!$B211,ผลิต1!AK:AK)+SUMIF(ผลิต2!$C:$C,'รับ-จ่าย ประจำวัน'!$B211,ผลิต2!AK:AK)+SUMIF(เส้นแต่งหน้าขนมเค้ก!$C:$C,'รับ-จ่าย ประจำวัน'!$B211,เส้นแต่งหน้าขนมเค้ก!AK:AK)+SUMIF(แพ็ค!$C:$C,'รับ-จ่าย ประจำวัน'!$B211,แพ็ค!AK:AK)+SUMIF(ธุรการ!$C:$C,'รับ-จ่าย ประจำวัน'!$B211,ธุรการ!AK:AK)+SUMIF(เส้นแต่งหน้าขนมปัง!$C:$C,'รับ-จ่าย ประจำวัน'!$B211,เส้นแต่งหน้าขนมปัง!AK:AK)+SUMIF('วางแผนBC,CJ'!$C:$C,'รับ-จ่าย ประจำวัน'!$B211,'วางแผนBC,CJ'!AK:AK)+SUMIF(RD!$C:$C,'รับ-จ่าย ประจำวัน'!$B211,RD!AK:AK)+SUMIF('FG,ออนไล,คัดแยก'!$C:$C,'รับ-จ่าย ประจำวัน'!$B211,'FG,ออนไล,คัดแยก'!AK:AK)</f>
        <v>0</v>
      </c>
      <c r="BS211" s="16">
        <f>SUMIF(เตรียมส่วนผสม!$C:$C,'รับ-จ่าย ประจำวัน'!$B211,เตรียมส่วนผสม!AL:AL)+SUMIF(กวนไส้!$C:$C,'รับ-จ่าย ประจำวัน'!$B211,กวนไส้!AL:AL)+SUMIF(ผลิต1!$C:$C,'รับ-จ่าย ประจำวัน'!$B211,ผลิต1!AL:AL)+SUMIF(ผลิต2!$C:$C,'รับ-จ่าย ประจำวัน'!$B211,ผลิต2!AL:AL)+SUMIF(เส้นแต่งหน้าขนมเค้ก!$C:$C,'รับ-จ่าย ประจำวัน'!$B211,เส้นแต่งหน้าขนมเค้ก!AL:AL)+SUMIF(แพ็ค!$C:$C,'รับ-จ่าย ประจำวัน'!$B211,แพ็ค!AL:AL)+SUMIF(ธุรการ!$C:$C,'รับ-จ่าย ประจำวัน'!$B211,ธุรการ!AL:AL)+SUMIF(เส้นแต่งหน้าขนมปัง!$C:$C,'รับ-จ่าย ประจำวัน'!$B211,เส้นแต่งหน้าขนมปัง!AL:AL)+SUMIF('วางแผนBC,CJ'!$C:$C,'รับ-จ่าย ประจำวัน'!$B211,'วางแผนBC,CJ'!AL:AL)+SUMIF(RD!$C:$C,'รับ-จ่าย ประจำวัน'!$B211,RD!AL:AL)+SUMIF('FG,ออนไล,คัดแยก'!$C:$C,'รับ-จ่าย ประจำวัน'!$B211,'FG,ออนไล,คัดแยก'!AL:AL)</f>
        <v>0</v>
      </c>
      <c r="BT211" s="18">
        <f t="shared" si="50"/>
        <v>0</v>
      </c>
      <c r="BU211" s="116"/>
      <c r="BV211" s="146">
        <f t="shared" si="51"/>
        <v>4444</v>
      </c>
      <c r="BW211" s="183">
        <v>30</v>
      </c>
      <c r="BX211" s="172">
        <f t="shared" si="55"/>
        <v>0</v>
      </c>
      <c r="BY211" s="188" t="e">
        <f t="shared" si="53"/>
        <v>#DIV/0!</v>
      </c>
      <c r="BZ211" s="180" t="e">
        <f t="shared" ca="1" si="52"/>
        <v>#DIV/0!</v>
      </c>
      <c r="CA211" s="152"/>
      <c r="CB211" s="93"/>
      <c r="CC211" s="93"/>
      <c r="CD211" s="93"/>
      <c r="CE211" s="93"/>
      <c r="CF211" s="93"/>
      <c r="CG211" s="93"/>
      <c r="CH211" s="93"/>
      <c r="CI211" s="93"/>
      <c r="CJ211" s="94"/>
      <c r="CK211" s="9">
        <f t="shared" si="54"/>
        <v>4444</v>
      </c>
    </row>
    <row r="212" spans="1:89" x14ac:dyDescent="0.5">
      <c r="A212" s="149" t="s">
        <v>759</v>
      </c>
      <c r="B212" s="34">
        <v>1023101022</v>
      </c>
      <c r="C212" s="21" t="s">
        <v>2063</v>
      </c>
      <c r="D212" s="135" t="s">
        <v>91</v>
      </c>
      <c r="E212" s="11">
        <v>0</v>
      </c>
      <c r="F212" s="129"/>
      <c r="G212" s="11" t="s">
        <v>761</v>
      </c>
      <c r="H212" s="12">
        <v>2284</v>
      </c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>
        <v>3000</v>
      </c>
      <c r="AE212" s="13"/>
      <c r="AF212" s="13"/>
      <c r="AG212" s="13"/>
      <c r="AH212" s="13"/>
      <c r="AI212" s="14"/>
      <c r="AJ212" s="14"/>
      <c r="AK212" s="14"/>
      <c r="AL212" s="14"/>
      <c r="AM212" s="14"/>
      <c r="AN212" s="15">
        <f t="shared" si="49"/>
        <v>3000</v>
      </c>
      <c r="AO212" s="16">
        <f>SUMIF(เตรียมส่วนผสม!$C:$C,'รับ-จ่าย ประจำวัน'!$B212,เตรียมส่วนผสม!H:H)+SUMIF(กวนไส้!$C:$C,'รับ-จ่าย ประจำวัน'!$B212,กวนไส้!H:H)+SUMIF(ผลิต1!$C:$C,'รับ-จ่าย ประจำวัน'!$B212,ผลิต1!H:H)+SUMIF(ผลิต2!$C:$C,'รับ-จ่าย ประจำวัน'!$B212,ผลิต2!H:H)+SUMIF(เส้นแต่งหน้าขนมเค้ก!$C:$C,'รับ-จ่าย ประจำวัน'!$B212,เส้นแต่งหน้าขนมเค้ก!H:H)+SUMIF(แพ็ค!$C:$C,'รับ-จ่าย ประจำวัน'!$B212,แพ็ค!H:H)+SUMIF(ธุรการ!$C:$C,'รับ-จ่าย ประจำวัน'!$B212,ธุรการ!H:H)+SUMIF(เส้นแต่งหน้าขนมปัง!$C:$C,'รับ-จ่าย ประจำวัน'!$B212,เส้นแต่งหน้าขนมปัง!H:H)+SUMIF('วางแผนBC,CJ'!$C:$C,'รับ-จ่าย ประจำวัน'!$B212,'วางแผนBC,CJ'!H:H)+SUMIF(RD!$C:$C,'รับ-จ่าย ประจำวัน'!$B212,RD!H:H)+SUMIF('FG,ออนไล,คัดแยก'!$C:$C,'รับ-จ่าย ประจำวัน'!$B212,'FG,ออนไล,คัดแยก'!H:H)</f>
        <v>0</v>
      </c>
      <c r="AP212" s="16">
        <f>SUMIF(เตรียมส่วนผสม!$C:$C,'รับ-จ่าย ประจำวัน'!$B212,เตรียมส่วนผสม!I:I)+SUMIF(กวนไส้!$C:$C,'รับ-จ่าย ประจำวัน'!$B212,กวนไส้!I:I)+SUMIF(ผลิต1!$C:$C,'รับ-จ่าย ประจำวัน'!$B212,ผลิต1!I:I)+SUMIF(ผลิต2!$C:$C,'รับ-จ่าย ประจำวัน'!$B212,ผลิต2!I:I)+SUMIF(เส้นแต่งหน้าขนมเค้ก!$C:$C,'รับ-จ่าย ประจำวัน'!$B212,เส้นแต่งหน้าขนมเค้ก!I:I)+SUMIF(แพ็ค!$C:$C,'รับ-จ่าย ประจำวัน'!$B212,แพ็ค!I:I)+SUMIF(ธุรการ!$C:$C,'รับ-จ่าย ประจำวัน'!$B212,ธุรการ!I:I)+SUMIF(เส้นแต่งหน้าขนมปัง!$C:$C,'รับ-จ่าย ประจำวัน'!$B212,เส้นแต่งหน้าขนมปัง!I:I)+SUMIF('วางแผนBC,CJ'!$C:$C,'รับ-จ่าย ประจำวัน'!$B212,'วางแผนBC,CJ'!I:I)+SUMIF(RD!$C:$C,'รับ-จ่าย ประจำวัน'!$B212,RD!I:I)+SUMIF('FG,ออนไล,คัดแยก'!$C:$C,'รับ-จ่าย ประจำวัน'!$B212,'FG,ออนไล,คัดแยก'!I:I)</f>
        <v>0</v>
      </c>
      <c r="AQ212" s="16">
        <f>SUMIF(เตรียมส่วนผสม!$C:$C,'รับ-จ่าย ประจำวัน'!$B212,เตรียมส่วนผสม!J:J)+SUMIF(กวนไส้!$C:$C,'รับ-จ่าย ประจำวัน'!$B212,กวนไส้!J:J)+SUMIF(ผลิต1!$C:$C,'รับ-จ่าย ประจำวัน'!$B212,ผลิต1!J:J)+SUMIF(ผลิต2!$C:$C,'รับ-จ่าย ประจำวัน'!$B212,ผลิต2!J:J)+SUMIF(เส้นแต่งหน้าขนมเค้ก!$C:$C,'รับ-จ่าย ประจำวัน'!$B212,เส้นแต่งหน้าขนมเค้ก!J:J)+SUMIF(แพ็ค!$C:$C,'รับ-จ่าย ประจำวัน'!$B212,แพ็ค!J:J)+SUMIF(ธุรการ!$C:$C,'รับ-จ่าย ประจำวัน'!$B212,ธุรการ!J:J)+SUMIF(เส้นแต่งหน้าขนมปัง!$C:$C,'รับ-จ่าย ประจำวัน'!$B212,เส้นแต่งหน้าขนมปัง!J:J)+SUMIF('วางแผนBC,CJ'!$C:$C,'รับ-จ่าย ประจำวัน'!$B212,'วางแผนBC,CJ'!J:J)+SUMIF(RD!$C:$C,'รับ-จ่าย ประจำวัน'!$B212,RD!J:J)+SUMIF('FG,ออนไล,คัดแยก'!$C:$C,'รับ-จ่าย ประจำวัน'!$B212,'FG,ออนไล,คัดแยก'!J:J)</f>
        <v>0</v>
      </c>
      <c r="AR212" s="16">
        <f>SUMIF(เตรียมส่วนผสม!$C:$C,'รับ-จ่าย ประจำวัน'!$B212,เตรียมส่วนผสม!K:K)+SUMIF(กวนไส้!$C:$C,'รับ-จ่าย ประจำวัน'!$B212,กวนไส้!K:K)+SUMIF(ผลิต1!$C:$C,'รับ-จ่าย ประจำวัน'!$B212,ผลิต1!K:K)+SUMIF(ผลิต2!$C:$C,'รับ-จ่าย ประจำวัน'!$B212,ผลิต2!K:K)+SUMIF(เส้นแต่งหน้าขนมเค้ก!$C:$C,'รับ-จ่าย ประจำวัน'!$B212,เส้นแต่งหน้าขนมเค้ก!K:K)+SUMIF(แพ็ค!$C:$C,'รับ-จ่าย ประจำวัน'!$B212,แพ็ค!K:K)+SUMIF(ธุรการ!$C:$C,'รับ-จ่าย ประจำวัน'!$B212,ธุรการ!K:K)+SUMIF(เส้นแต่งหน้าขนมปัง!$C:$C,'รับ-จ่าย ประจำวัน'!$B212,เส้นแต่งหน้าขนมปัง!K:K)+SUMIF('วางแผนBC,CJ'!$C:$C,'รับ-จ่าย ประจำวัน'!$B212,'วางแผนBC,CJ'!K:K)+SUMIF(RD!$C:$C,'รับ-จ่าย ประจำวัน'!$B212,RD!K:K)+SUMIF('FG,ออนไล,คัดแยก'!$C:$C,'รับ-จ่าย ประจำวัน'!$B212,'FG,ออนไล,คัดแยก'!K:K)</f>
        <v>328</v>
      </c>
      <c r="AS212" s="16">
        <f>SUMIF(เตรียมส่วนผสม!$C:$C,'รับ-จ่าย ประจำวัน'!$B212,เตรียมส่วนผสม!L:L)+SUMIF(กวนไส้!$C:$C,'รับ-จ่าย ประจำวัน'!$B212,กวนไส้!L:L)+SUMIF(ผลิต1!$C:$C,'รับ-จ่าย ประจำวัน'!$B212,ผลิต1!L:L)+SUMIF(ผลิต2!$C:$C,'รับ-จ่าย ประจำวัน'!$B212,ผลิต2!L:L)+SUMIF(เส้นแต่งหน้าขนมเค้ก!$C:$C,'รับ-จ่าย ประจำวัน'!$B212,เส้นแต่งหน้าขนมเค้ก!L:L)+SUMIF(แพ็ค!$C:$C,'รับ-จ่าย ประจำวัน'!$B212,แพ็ค!L:L)+SUMIF(ธุรการ!$C:$C,'รับ-จ่าย ประจำวัน'!$B212,ธุรการ!L:L)+SUMIF(เส้นแต่งหน้าขนมปัง!$C:$C,'รับ-จ่าย ประจำวัน'!$B212,เส้นแต่งหน้าขนมปัง!L:L)+SUMIF('วางแผนBC,CJ'!$C:$C,'รับ-จ่าย ประจำวัน'!$B212,'วางแผนBC,CJ'!L:L)+SUMIF(RD!$C:$C,'รับ-จ่าย ประจำวัน'!$B212,RD!L:L)+SUMIF('FG,ออนไล,คัดแยก'!$C:$C,'รับ-จ่าย ประจำวัน'!$B212,'FG,ออนไล,คัดแยก'!L:L)</f>
        <v>0</v>
      </c>
      <c r="AT212" s="16">
        <f>SUMIF(เตรียมส่วนผสม!$C:$C,'รับ-จ่าย ประจำวัน'!$B212,เตรียมส่วนผสม!M:M)+SUMIF(กวนไส้!$C:$C,'รับ-จ่าย ประจำวัน'!$B212,กวนไส้!M:M)+SUMIF(ผลิต1!$C:$C,'รับ-จ่าย ประจำวัน'!$B212,ผลิต1!M:M)+SUMIF(ผลิต2!$C:$C,'รับ-จ่าย ประจำวัน'!$B212,ผลิต2!M:M)+SUMIF(เส้นแต่งหน้าขนมเค้ก!$C:$C,'รับ-จ่าย ประจำวัน'!$B212,เส้นแต่งหน้าขนมเค้ก!M:M)+SUMIF(แพ็ค!$C:$C,'รับ-จ่าย ประจำวัน'!$B212,แพ็ค!M:M)+SUMIF(ธุรการ!$C:$C,'รับ-จ่าย ประจำวัน'!$B212,ธุรการ!M:M)+SUMIF(เส้นแต่งหน้าขนมปัง!$C:$C,'รับ-จ่าย ประจำวัน'!$B212,เส้นแต่งหน้าขนมปัง!M:M)+SUMIF('วางแผนBC,CJ'!$C:$C,'รับ-จ่าย ประจำวัน'!$B212,'วางแผนBC,CJ'!M:M)+SUMIF(RD!$C:$C,'รับ-จ่าย ประจำวัน'!$B212,RD!M:M)+SUMIF('FG,ออนไล,คัดแยก'!$C:$C,'รับ-จ่าย ประจำวัน'!$B212,'FG,ออนไล,คัดแยก'!M:M)</f>
        <v>0</v>
      </c>
      <c r="AU212" s="16">
        <f>SUMIF(เตรียมส่วนผสม!$C:$C,'รับ-จ่าย ประจำวัน'!$B212,เตรียมส่วนผสม!N:N)+SUMIF(กวนไส้!$C:$C,'รับ-จ่าย ประจำวัน'!$B212,กวนไส้!N:N)+SUMIF(ผลิต1!$C:$C,'รับ-จ่าย ประจำวัน'!$B212,ผลิต1!N:N)+SUMIF(ผลิต2!$C:$C,'รับ-จ่าย ประจำวัน'!$B212,ผลิต2!N:N)+SUMIF(เส้นแต่งหน้าขนมเค้ก!$C:$C,'รับ-จ่าย ประจำวัน'!$B212,เส้นแต่งหน้าขนมเค้ก!N:N)+SUMIF(แพ็ค!$C:$C,'รับ-จ่าย ประจำวัน'!$B212,แพ็ค!N:N)+SUMIF(ธุรการ!$C:$C,'รับ-จ่าย ประจำวัน'!$B212,ธุรการ!N:N)+SUMIF(เส้นแต่งหน้าขนมปัง!$C:$C,'รับ-จ่าย ประจำวัน'!$B212,เส้นแต่งหน้าขนมปัง!N:N)+SUMIF('วางแผนBC,CJ'!$C:$C,'รับ-จ่าย ประจำวัน'!$B212,'วางแผนBC,CJ'!N:N)+SUMIF(RD!$C:$C,'รับ-จ่าย ประจำวัน'!$B212,RD!N:N)+SUMIF('FG,ออนไล,คัดแยก'!$C:$C,'รับ-จ่าย ประจำวัน'!$B212,'FG,ออนไล,คัดแยก'!N:N)</f>
        <v>0</v>
      </c>
      <c r="AV212" s="16">
        <f>SUMIF(เตรียมส่วนผสม!$C:$C,'รับ-จ่าย ประจำวัน'!$B212,เตรียมส่วนผสม!O:O)+SUMIF(กวนไส้!$C:$C,'รับ-จ่าย ประจำวัน'!$B212,กวนไส้!O:O)+SUMIF(ผลิต1!$C:$C,'รับ-จ่าย ประจำวัน'!$B212,ผลิต1!O:O)+SUMIF(ผลิต2!$C:$C,'รับ-จ่าย ประจำวัน'!$B212,ผลิต2!O:O)+SUMIF(เส้นแต่งหน้าขนมเค้ก!$C:$C,'รับ-จ่าย ประจำวัน'!$B212,เส้นแต่งหน้าขนมเค้ก!O:O)+SUMIF(แพ็ค!$C:$C,'รับ-จ่าย ประจำวัน'!$B212,แพ็ค!O:O)+SUMIF(ธุรการ!$C:$C,'รับ-จ่าย ประจำวัน'!$B212,ธุรการ!O:O)+SUMIF(เส้นแต่งหน้าขนมปัง!$C:$C,'รับ-จ่าย ประจำวัน'!$B212,เส้นแต่งหน้าขนมปัง!O:O)+SUMIF('วางแผนBC,CJ'!$C:$C,'รับ-จ่าย ประจำวัน'!$B212,'วางแผนBC,CJ'!O:O)+SUMIF(RD!$C:$C,'รับ-จ่าย ประจำวัน'!$B212,RD!O:O)+SUMIF('FG,ออนไล,คัดแยก'!$C:$C,'รับ-จ่าย ประจำวัน'!$B212,'FG,ออนไล,คัดแยก'!O:O)</f>
        <v>0</v>
      </c>
      <c r="AW212" s="16">
        <f>SUMIF(เตรียมส่วนผสม!$C:$C,'รับ-จ่าย ประจำวัน'!$B212,เตรียมส่วนผสม!P:P)+SUMIF(กวนไส้!$C:$C,'รับ-จ่าย ประจำวัน'!$B212,กวนไส้!P:P)+SUMIF(ผลิต1!$C:$C,'รับ-จ่าย ประจำวัน'!$B212,ผลิต1!P:P)+SUMIF(ผลิต2!$C:$C,'รับ-จ่าย ประจำวัน'!$B212,ผลิต2!P:P)+SUMIF(เส้นแต่งหน้าขนมเค้ก!$C:$C,'รับ-จ่าย ประจำวัน'!$B212,เส้นแต่งหน้าขนมเค้ก!P:P)+SUMIF(แพ็ค!$C:$C,'รับ-จ่าย ประจำวัน'!$B212,แพ็ค!P:P)+SUMIF(ธุรการ!$C:$C,'รับ-จ่าย ประจำวัน'!$B212,ธุรการ!P:P)+SUMIF(เส้นแต่งหน้าขนมปัง!$C:$C,'รับ-จ่าย ประจำวัน'!$B212,เส้นแต่งหน้าขนมปัง!P:P)+SUMIF('วางแผนBC,CJ'!$C:$C,'รับ-จ่าย ประจำวัน'!$B212,'วางแผนBC,CJ'!P:P)+SUMIF(RD!$C:$C,'รับ-จ่าย ประจำวัน'!$B212,RD!P:P)+SUMIF('FG,ออนไล,คัดแยก'!$C:$C,'รับ-จ่าย ประจำวัน'!$B212,'FG,ออนไล,คัดแยก'!P:P)</f>
        <v>0</v>
      </c>
      <c r="AX212" s="16">
        <f>SUMIF(เตรียมส่วนผสม!$C:$C,'รับ-จ่าย ประจำวัน'!$B212,เตรียมส่วนผสม!Q:Q)+SUMIF(กวนไส้!$C:$C,'รับ-จ่าย ประจำวัน'!$B212,กวนไส้!Q:Q)+SUMIF(ผลิต1!$C:$C,'รับ-จ่าย ประจำวัน'!$B212,ผลิต1!Q:Q)+SUMIF(ผลิต2!$C:$C,'รับ-จ่าย ประจำวัน'!$B212,ผลิต2!Q:Q)+SUMIF(เส้นแต่งหน้าขนมเค้ก!$C:$C,'รับ-จ่าย ประจำวัน'!$B212,เส้นแต่งหน้าขนมเค้ก!Q:Q)+SUMIF(แพ็ค!$C:$C,'รับ-จ่าย ประจำวัน'!$B212,แพ็ค!Q:Q)+SUMIF(ธุรการ!$C:$C,'รับ-จ่าย ประจำวัน'!$B212,ธุรการ!Q:Q)+SUMIF(เส้นแต่งหน้าขนมปัง!$C:$C,'รับ-จ่าย ประจำวัน'!$B212,เส้นแต่งหน้าขนมปัง!Q:Q)+SUMIF('วางแผนBC,CJ'!$C:$C,'รับ-จ่าย ประจำวัน'!$B212,'วางแผนBC,CJ'!Q:Q)+SUMIF(RD!$C:$C,'รับ-จ่าย ประจำวัน'!$B212,RD!Q:Q)+SUMIF('FG,ออนไล,คัดแยก'!$C:$C,'รับ-จ่าย ประจำวัน'!$B212,'FG,ออนไล,คัดแยก'!Q:Q)</f>
        <v>360</v>
      </c>
      <c r="AY212" s="16">
        <f>SUMIF(เตรียมส่วนผสม!$C:$C,'รับ-จ่าย ประจำวัน'!$B212,เตรียมส่วนผสม!R:R)+SUMIF(กวนไส้!$C:$C,'รับ-จ่าย ประจำวัน'!$B212,กวนไส้!R:R)+SUMIF(ผลิต1!$C:$C,'รับ-จ่าย ประจำวัน'!$B212,ผลิต1!R:R)+SUMIF(ผลิต2!$C:$C,'รับ-จ่าย ประจำวัน'!$B212,ผลิต2!R:R)+SUMIF(เส้นแต่งหน้าขนมเค้ก!$C:$C,'รับ-จ่าย ประจำวัน'!$B212,เส้นแต่งหน้าขนมเค้ก!R:R)+SUMIF(แพ็ค!$C:$C,'รับ-จ่าย ประจำวัน'!$B212,แพ็ค!R:R)+SUMIF(ธุรการ!$C:$C,'รับ-จ่าย ประจำวัน'!$B212,ธุรการ!R:R)+SUMIF(เส้นแต่งหน้าขนมปัง!$C:$C,'รับ-จ่าย ประจำวัน'!$B212,เส้นแต่งหน้าขนมปัง!R:R)+SUMIF('วางแผนBC,CJ'!$C:$C,'รับ-จ่าย ประจำวัน'!$B212,'วางแผนBC,CJ'!R:R)+SUMIF(RD!$C:$C,'รับ-จ่าย ประจำวัน'!$B212,RD!R:R)+SUMIF('FG,ออนไล,คัดแยก'!$C:$C,'รับ-จ่าย ประจำวัน'!$B212,'FG,ออนไล,คัดแยก'!R:R)</f>
        <v>380</v>
      </c>
      <c r="AZ212" s="16">
        <f>SUMIF(เตรียมส่วนผสม!$C:$C,'รับ-จ่าย ประจำวัน'!$B212,เตรียมส่วนผสม!S:S)+SUMIF(กวนไส้!$C:$C,'รับ-จ่าย ประจำวัน'!$B212,กวนไส้!S:S)+SUMIF(ผลิต1!$C:$C,'รับ-จ่าย ประจำวัน'!$B212,ผลิต1!S:S)+SUMIF(ผลิต2!$C:$C,'รับ-จ่าย ประจำวัน'!$B212,ผลิต2!S:S)+SUMIF(เส้นแต่งหน้าขนมเค้ก!$C:$C,'รับ-จ่าย ประจำวัน'!$B212,เส้นแต่งหน้าขนมเค้ก!S:S)+SUMIF(แพ็ค!$C:$C,'รับ-จ่าย ประจำวัน'!$B212,แพ็ค!S:S)+SUMIF(ธุรการ!$C:$C,'รับ-จ่าย ประจำวัน'!$B212,ธุรการ!S:S)+SUMIF(เส้นแต่งหน้าขนมปัง!$C:$C,'รับ-จ่าย ประจำวัน'!$B212,เส้นแต่งหน้าขนมปัง!S:S)+SUMIF('วางแผนBC,CJ'!$C:$C,'รับ-จ่าย ประจำวัน'!$B212,'วางแผนBC,CJ'!S:S)+SUMIF(RD!$C:$C,'รับ-จ่าย ประจำวัน'!$B212,RD!S:S)+SUMIF('FG,ออนไล,คัดแยก'!$C:$C,'รับ-จ่าย ประจำวัน'!$B212,'FG,ออนไล,คัดแยก'!S:S)</f>
        <v>0</v>
      </c>
      <c r="BA212" s="16">
        <f>SUMIF(เตรียมส่วนผสม!$C:$C,'รับ-จ่าย ประจำวัน'!$B212,เตรียมส่วนผสม!T:T)+SUMIF(กวนไส้!$C:$C,'รับ-จ่าย ประจำวัน'!$B212,กวนไส้!T:T)+SUMIF(ผลิต1!$C:$C,'รับ-จ่าย ประจำวัน'!$B212,ผลิต1!T:T)+SUMIF(ผลิต2!$C:$C,'รับ-จ่าย ประจำวัน'!$B212,ผลิต2!T:T)+SUMIF(เส้นแต่งหน้าขนมเค้ก!$C:$C,'รับ-จ่าย ประจำวัน'!$B212,เส้นแต่งหน้าขนมเค้ก!T:T)+SUMIF(แพ็ค!$C:$C,'รับ-จ่าย ประจำวัน'!$B212,แพ็ค!T:T)+SUMIF(ธุรการ!$C:$C,'รับ-จ่าย ประจำวัน'!$B212,ธุรการ!T:T)+SUMIF(เส้นแต่งหน้าขนมปัง!$C:$C,'รับ-จ่าย ประจำวัน'!$B212,เส้นแต่งหน้าขนมปัง!T:T)+SUMIF('วางแผนBC,CJ'!$C:$C,'รับ-จ่าย ประจำวัน'!$B212,'วางแผนBC,CJ'!T:T)+SUMIF(RD!$C:$C,'รับ-จ่าย ประจำวัน'!$B212,RD!T:T)+SUMIF('FG,ออนไล,คัดแยก'!$C:$C,'รับ-จ่าย ประจำวัน'!$B212,'FG,ออนไล,คัดแยก'!T:T)</f>
        <v>0</v>
      </c>
      <c r="BB212" s="16">
        <f>SUMIF(เตรียมส่วนผสม!$C:$C,'รับ-จ่าย ประจำวัน'!$B212,เตรียมส่วนผสม!U:U)+SUMIF(กวนไส้!$C:$C,'รับ-จ่าย ประจำวัน'!$B212,กวนไส้!U:U)+SUMIF(ผลิต1!$C:$C,'รับ-จ่าย ประจำวัน'!$B212,ผลิต1!U:U)+SUMIF(ผลิต2!$C:$C,'รับ-จ่าย ประจำวัน'!$B212,ผลิต2!U:U)+SUMIF(เส้นแต่งหน้าขนมเค้ก!$C:$C,'รับ-จ่าย ประจำวัน'!$B212,เส้นแต่งหน้าขนมเค้ก!U:U)+SUMIF(แพ็ค!$C:$C,'รับ-จ่าย ประจำวัน'!$B212,แพ็ค!U:U)+SUMIF(ธุรการ!$C:$C,'รับ-จ่าย ประจำวัน'!$B212,ธุรการ!U:U)+SUMIF(เส้นแต่งหน้าขนมปัง!$C:$C,'รับ-จ่าย ประจำวัน'!$B212,เส้นแต่งหน้าขนมปัง!U:U)+SUMIF('วางแผนBC,CJ'!$C:$C,'รับ-จ่าย ประจำวัน'!$B212,'วางแผนBC,CJ'!U:U)+SUMIF(RD!$C:$C,'รับ-จ่าย ประจำวัน'!$B212,RD!U:U)+SUMIF('FG,ออนไล,คัดแยก'!$C:$C,'รับ-จ่าย ประจำวัน'!$B212,'FG,ออนไล,คัดแยก'!U:U)</f>
        <v>0</v>
      </c>
      <c r="BC212" s="16">
        <f>SUMIF(เตรียมส่วนผสม!$C:$C,'รับ-จ่าย ประจำวัน'!$B212,เตรียมส่วนผสม!V:V)+SUMIF(กวนไส้!$C:$C,'รับ-จ่าย ประจำวัน'!$B212,กวนไส้!V:V)+SUMIF(ผลิต1!$C:$C,'รับ-จ่าย ประจำวัน'!$B212,ผลิต1!V:V)+SUMIF(ผลิต2!$C:$C,'รับ-จ่าย ประจำวัน'!$B212,ผลิต2!V:V)+SUMIF(เส้นแต่งหน้าขนมเค้ก!$C:$C,'รับ-จ่าย ประจำวัน'!$B212,เส้นแต่งหน้าขนมเค้ก!V:V)+SUMIF(แพ็ค!$C:$C,'รับ-จ่าย ประจำวัน'!$B212,แพ็ค!V:V)+SUMIF(ธุรการ!$C:$C,'รับ-จ่าย ประจำวัน'!$B212,ธุรการ!V:V)+SUMIF(เส้นแต่งหน้าขนมปัง!$C:$C,'รับ-จ่าย ประจำวัน'!$B212,เส้นแต่งหน้าขนมปัง!V:V)+SUMIF('วางแผนBC,CJ'!$C:$C,'รับ-จ่าย ประจำวัน'!$B212,'วางแผนBC,CJ'!V:V)+SUMIF(RD!$C:$C,'รับ-จ่าย ประจำวัน'!$B212,RD!V:V)+SUMIF('FG,ออนไล,คัดแยก'!$C:$C,'รับ-จ่าย ประจำวัน'!$B212,'FG,ออนไล,คัดแยก'!V:V)</f>
        <v>0</v>
      </c>
      <c r="BD212" s="16">
        <f>SUMIF(เตรียมส่วนผสม!$C:$C,'รับ-จ่าย ประจำวัน'!$B212,เตรียมส่วนผสม!W:W)+SUMIF(กวนไส้!$C:$C,'รับ-จ่าย ประจำวัน'!$B212,กวนไส้!W:W)+SUMIF(ผลิต1!$C:$C,'รับ-จ่าย ประจำวัน'!$B212,ผลิต1!W:W)+SUMIF(ผลิต2!$C:$C,'รับ-จ่าย ประจำวัน'!$B212,ผลิต2!W:W)+SUMIF(เส้นแต่งหน้าขนมเค้ก!$C:$C,'รับ-จ่าย ประจำวัน'!$B212,เส้นแต่งหน้าขนมเค้ก!W:W)+SUMIF(แพ็ค!$C:$C,'รับ-จ่าย ประจำวัน'!$B212,แพ็ค!W:W)+SUMIF(ธุรการ!$C:$C,'รับ-จ่าย ประจำวัน'!$B212,ธุรการ!W:W)+SUMIF(เส้นแต่งหน้าขนมปัง!$C:$C,'รับ-จ่าย ประจำวัน'!$B212,เส้นแต่งหน้าขนมปัง!W:W)+SUMIF('วางแผนBC,CJ'!$C:$C,'รับ-จ่าย ประจำวัน'!$B212,'วางแผนBC,CJ'!W:W)+SUMIF(RD!$C:$C,'รับ-จ่าย ประจำวัน'!$B212,RD!W:W)+SUMIF('FG,ออนไล,คัดแยก'!$C:$C,'รับ-จ่าย ประจำวัน'!$B212,'FG,ออนไล,คัดแยก'!W:W)</f>
        <v>200</v>
      </c>
      <c r="BE212" s="16">
        <f>SUMIF(เตรียมส่วนผสม!$C:$C,'รับ-จ่าย ประจำวัน'!$B212,เตรียมส่วนผสม!X:X)+SUMIF(กวนไส้!$C:$C,'รับ-จ่าย ประจำวัน'!$B212,กวนไส้!X:X)+SUMIF(ผลิต1!$C:$C,'รับ-จ่าย ประจำวัน'!$B212,ผลิต1!X:X)+SUMIF(ผลิต2!$C:$C,'รับ-จ่าย ประจำวัน'!$B212,ผลิต2!X:X)+SUMIF(เส้นแต่งหน้าขนมเค้ก!$C:$C,'รับ-จ่าย ประจำวัน'!$B212,เส้นแต่งหน้าขนมเค้ก!X:X)+SUMIF(แพ็ค!$C:$C,'รับ-จ่าย ประจำวัน'!$B212,แพ็ค!X:X)+SUMIF(ธุรการ!$C:$C,'รับ-จ่าย ประจำวัน'!$B212,ธุรการ!X:X)+SUMIF(เส้นแต่งหน้าขนมปัง!$C:$C,'รับ-จ่าย ประจำวัน'!$B212,เส้นแต่งหน้าขนมปัง!X:X)+SUMIF('วางแผนBC,CJ'!$C:$C,'รับ-จ่าย ประจำวัน'!$B212,'วางแผนBC,CJ'!X:X)+SUMIF(RD!$C:$C,'รับ-จ่าย ประจำวัน'!$B212,RD!X:X)+SUMIF('FG,ออนไล,คัดแยก'!$C:$C,'รับ-จ่าย ประจำวัน'!$B212,'FG,ออนไล,คัดแยก'!X:X)</f>
        <v>0</v>
      </c>
      <c r="BF212" s="16">
        <f>SUMIF(เตรียมส่วนผสม!$C:$C,'รับ-จ่าย ประจำวัน'!$B212,เตรียมส่วนผสม!Y:Y)+SUMIF(กวนไส้!$C:$C,'รับ-จ่าย ประจำวัน'!$B212,กวนไส้!Y:Y)+SUMIF(ผลิต1!$C:$C,'รับ-จ่าย ประจำวัน'!$B212,ผลิต1!Y:Y)+SUMIF(ผลิต2!$C:$C,'รับ-จ่าย ประจำวัน'!$B212,ผลิต2!Y:Y)+SUMIF(เส้นแต่งหน้าขนมเค้ก!$C:$C,'รับ-จ่าย ประจำวัน'!$B212,เส้นแต่งหน้าขนมเค้ก!Y:Y)+SUMIF(แพ็ค!$C:$C,'รับ-จ่าย ประจำวัน'!$B212,แพ็ค!Y:Y)+SUMIF(ธุรการ!$C:$C,'รับ-จ่าย ประจำวัน'!$B212,ธุรการ!Y:Y)+SUMIF(เส้นแต่งหน้าขนมปัง!$C:$C,'รับ-จ่าย ประจำวัน'!$B212,เส้นแต่งหน้าขนมปัง!Y:Y)+SUMIF('วางแผนBC,CJ'!$C:$C,'รับ-จ่าย ประจำวัน'!$B212,'วางแผนBC,CJ'!Y:Y)+SUMIF(RD!$C:$C,'รับ-จ่าย ประจำวัน'!$B212,RD!Y:Y)+SUMIF('FG,ออนไล,คัดแยก'!$C:$C,'รับ-จ่าย ประจำวัน'!$B212,'FG,ออนไล,คัดแยก'!Y:Y)</f>
        <v>200</v>
      </c>
      <c r="BG212" s="16">
        <f>SUMIF(เตรียมส่วนผสม!$C:$C,'รับ-จ่าย ประจำวัน'!$B212,เตรียมส่วนผสม!Z:Z)+SUMIF(กวนไส้!$C:$C,'รับ-จ่าย ประจำวัน'!$B212,กวนไส้!Z:Z)+SUMIF(ผลิต1!$C:$C,'รับ-จ่าย ประจำวัน'!$B212,ผลิต1!Z:Z)+SUMIF(ผลิต2!$C:$C,'รับ-จ่าย ประจำวัน'!$B212,ผลิต2!Z:Z)+SUMIF(เส้นแต่งหน้าขนมเค้ก!$C:$C,'รับ-จ่าย ประจำวัน'!$B212,เส้นแต่งหน้าขนมเค้ก!Z:Z)+SUMIF(แพ็ค!$C:$C,'รับ-จ่าย ประจำวัน'!$B212,แพ็ค!Z:Z)+SUMIF(ธุรการ!$C:$C,'รับ-จ่าย ประจำวัน'!$B212,ธุรการ!Z:Z)+SUMIF(เส้นแต่งหน้าขนมปัง!$C:$C,'รับ-จ่าย ประจำวัน'!$B212,เส้นแต่งหน้าขนมปัง!Z:Z)+SUMIF('วางแผนBC,CJ'!$C:$C,'รับ-จ่าย ประจำวัน'!$B212,'วางแผนBC,CJ'!Z:Z)+SUMIF(RD!$C:$C,'รับ-จ่าย ประจำวัน'!$B212,RD!Z:Z)+SUMIF('FG,ออนไล,คัดแยก'!$C:$C,'รับ-จ่าย ประจำวัน'!$B212,'FG,ออนไล,คัดแยก'!Z:Z)</f>
        <v>0</v>
      </c>
      <c r="BH212" s="16">
        <f>SUMIF(เตรียมส่วนผสม!$C:$C,'รับ-จ่าย ประจำวัน'!$B212,เตรียมส่วนผสม!AA:AA)+SUMIF(กวนไส้!$C:$C,'รับ-จ่าย ประจำวัน'!$B212,กวนไส้!AA:AA)+SUMIF(ผลิต1!$C:$C,'รับ-จ่าย ประจำวัน'!$B212,ผลิต1!AA:AA)+SUMIF(ผลิต2!$C:$C,'รับ-จ่าย ประจำวัน'!$B212,ผลิต2!AA:AA)+SUMIF(เส้นแต่งหน้าขนมเค้ก!$C:$C,'รับ-จ่าย ประจำวัน'!$B212,เส้นแต่งหน้าขนมเค้ก!AA:AA)+SUMIF(แพ็ค!$C:$C,'รับ-จ่าย ประจำวัน'!$B212,แพ็ค!AA:AA)+SUMIF(ธุรการ!$C:$C,'รับ-จ่าย ประจำวัน'!$B212,ธุรการ!AA:AA)+SUMIF(เส้นแต่งหน้าขนมปัง!$C:$C,'รับ-จ่าย ประจำวัน'!$B212,เส้นแต่งหน้าขนมปัง!AA:AA)+SUMIF('วางแผนBC,CJ'!$C:$C,'รับ-จ่าย ประจำวัน'!$B212,'วางแผนBC,CJ'!AA:AA)+SUMIF(RD!$C:$C,'รับ-จ่าย ประจำวัน'!$B212,RD!AA:AA)+SUMIF('FG,ออนไล,คัดแยก'!$C:$C,'รับ-จ่าย ประจำวัน'!$B212,'FG,ออนไล,คัดแยก'!AA:AA)</f>
        <v>0</v>
      </c>
      <c r="BI212" s="16">
        <f>SUMIF(เตรียมส่วนผสม!$C:$C,'รับ-จ่าย ประจำวัน'!$B212,เตรียมส่วนผสม!AB:AB)+SUMIF(กวนไส้!$C:$C,'รับ-จ่าย ประจำวัน'!$B212,กวนไส้!AB:AB)+SUMIF(ผลิต1!$C:$C,'รับ-จ่าย ประจำวัน'!$B212,ผลิต1!AB:AB)+SUMIF(ผลิต2!$C:$C,'รับ-จ่าย ประจำวัน'!$B212,ผลิต2!AB:AB)+SUMIF(เส้นแต่งหน้าขนมเค้ก!$C:$C,'รับ-จ่าย ประจำวัน'!$B212,เส้นแต่งหน้าขนมเค้ก!AB:AB)+SUMIF(แพ็ค!$C:$C,'รับ-จ่าย ประจำวัน'!$B212,แพ็ค!AB:AB)+SUMIF(ธุรการ!$C:$C,'รับ-จ่าย ประจำวัน'!$B212,ธุรการ!AB:AB)+SUMIF(เส้นแต่งหน้าขนมปัง!$C:$C,'รับ-จ่าย ประจำวัน'!$B212,เส้นแต่งหน้าขนมปัง!AB:AB)+SUMIF('วางแผนBC,CJ'!$C:$C,'รับ-จ่าย ประจำวัน'!$B212,'วางแผนBC,CJ'!AB:AB)+SUMIF(RD!$C:$C,'รับ-จ่าย ประจำวัน'!$B212,RD!AB:AB)+SUMIF('FG,ออนไล,คัดแยก'!$C:$C,'รับ-จ่าย ประจำวัน'!$B212,'FG,ออนไล,คัดแยก'!AB:AB)</f>
        <v>0</v>
      </c>
      <c r="BJ212" s="16">
        <f>SUMIF(เตรียมส่วนผสม!$C:$C,'รับ-จ่าย ประจำวัน'!$B212,เตรียมส่วนผสม!AC:AC)+SUMIF(กวนไส้!$C:$C,'รับ-จ่าย ประจำวัน'!$B212,กวนไส้!AC:AC)+SUMIF(ผลิต1!$C:$C,'รับ-จ่าย ประจำวัน'!$B212,ผลิต1!AC:AC)+SUMIF(ผลิต2!$C:$C,'รับ-จ่าย ประจำวัน'!$B212,ผลิต2!AC:AC)+SUMIF(เส้นแต่งหน้าขนมเค้ก!$C:$C,'รับ-จ่าย ประจำวัน'!$B212,เส้นแต่งหน้าขนมเค้ก!AC:AC)+SUMIF(แพ็ค!$C:$C,'รับ-จ่าย ประจำวัน'!$B212,แพ็ค!AC:AC)+SUMIF(ธุรการ!$C:$C,'รับ-จ่าย ประจำวัน'!$B212,ธุรการ!AC:AC)+SUMIF(เส้นแต่งหน้าขนมปัง!$C:$C,'รับ-จ่าย ประจำวัน'!$B212,เส้นแต่งหน้าขนมปัง!AC:AC)+SUMIF('วางแผนBC,CJ'!$C:$C,'รับ-จ่าย ประจำวัน'!$B212,'วางแผนBC,CJ'!AC:AC)+SUMIF(RD!$C:$C,'รับ-จ่าย ประจำวัน'!$B212,RD!AC:AC)+SUMIF('FG,ออนไล,คัดแยก'!$C:$C,'รับ-จ่าย ประจำวัน'!$B212,'FG,ออนไล,คัดแยก'!AC:AC)</f>
        <v>200</v>
      </c>
      <c r="BK212" s="16">
        <f>SUMIF(เตรียมส่วนผสม!$C:$C,'รับ-จ่าย ประจำวัน'!$B212,เตรียมส่วนผสม!AD:AD)+SUMIF(กวนไส้!$C:$C,'รับ-จ่าย ประจำวัน'!$B212,กวนไส้!AD:AD)+SUMIF(ผลิต1!$C:$C,'รับ-จ่าย ประจำวัน'!$B212,ผลิต1!AD:AD)+SUMIF(ผลิต2!$C:$C,'รับ-จ่าย ประจำวัน'!$B212,ผลิต2!AD:AD)+SUMIF(เส้นแต่งหน้าขนมเค้ก!$C:$C,'รับ-จ่าย ประจำวัน'!$B212,เส้นแต่งหน้าขนมเค้ก!AD:AD)+SUMIF(แพ็ค!$C:$C,'รับ-จ่าย ประจำวัน'!$B212,แพ็ค!AD:AD)+SUMIF(ธุรการ!$C:$C,'รับ-จ่าย ประจำวัน'!$B212,ธุรการ!AD:AD)+SUMIF(เส้นแต่งหน้าขนมปัง!$C:$C,'รับ-จ่าย ประจำวัน'!$B212,เส้นแต่งหน้าขนมปัง!AD:AD)+SUMIF('วางแผนBC,CJ'!$C:$C,'รับ-จ่าย ประจำวัน'!$B212,'วางแผนBC,CJ'!AD:AD)+SUMIF(RD!$C:$C,'รับ-จ่าย ประจำวัน'!$B212,RD!AD:AD)+SUMIF('FG,ออนไล,คัดแยก'!$C:$C,'รับ-จ่าย ประจำวัน'!$B212,'FG,ออนไล,คัดแยก'!AD:AD)</f>
        <v>0</v>
      </c>
      <c r="BL212" s="16">
        <f>SUMIF(เตรียมส่วนผสม!$C:$C,'รับ-จ่าย ประจำวัน'!$B212,เตรียมส่วนผสม!AE:AE)+SUMIF(กวนไส้!$C:$C,'รับ-จ่าย ประจำวัน'!$B212,กวนไส้!AE:AE)+SUMIF(ผลิต1!$C:$C,'รับ-จ่าย ประจำวัน'!$B212,ผลิต1!AE:AE)+SUMIF(ผลิต2!$C:$C,'รับ-จ่าย ประจำวัน'!$B212,ผลิต2!AE:AE)+SUMIF(เส้นแต่งหน้าขนมเค้ก!$C:$C,'รับ-จ่าย ประจำวัน'!$B212,เส้นแต่งหน้าขนมเค้ก!AE:AE)+SUMIF(แพ็ค!$C:$C,'รับ-จ่าย ประจำวัน'!$B212,แพ็ค!AE:AE)+SUMIF(ธุรการ!$C:$C,'รับ-จ่าย ประจำวัน'!$B212,ธุรการ!AE:AE)+SUMIF(เส้นแต่งหน้าขนมปัง!$C:$C,'รับ-จ่าย ประจำวัน'!$B212,เส้นแต่งหน้าขนมปัง!AE:AE)+SUMIF('วางแผนBC,CJ'!$C:$C,'รับ-จ่าย ประจำวัน'!$B212,'วางแผนBC,CJ'!AE:AE)+SUMIF(RD!$C:$C,'รับ-จ่าย ประจำวัน'!$B212,RD!AE:AE)+SUMIF('FG,ออนไล,คัดแยก'!$C:$C,'รับ-จ่าย ประจำวัน'!$B212,'FG,ออนไล,คัดแยก'!AE:AE)</f>
        <v>340</v>
      </c>
      <c r="BM212" s="16">
        <f>SUMIF(เตรียมส่วนผสม!$C:$C,'รับ-จ่าย ประจำวัน'!$B212,เตรียมส่วนผสม!AF:AF)+SUMIF(กวนไส้!$C:$C,'รับ-จ่าย ประจำวัน'!$B212,กวนไส้!AF:AF)+SUMIF(ผลิต1!$C:$C,'รับ-จ่าย ประจำวัน'!$B212,ผลิต1!AF:AF)+SUMIF(ผลิต2!$C:$C,'รับ-จ่าย ประจำวัน'!$B212,ผลิต2!AF:AF)+SUMIF(เส้นแต่งหน้าขนมเค้ก!$C:$C,'รับ-จ่าย ประจำวัน'!$B212,เส้นแต่งหน้าขนมเค้ก!AF:AF)+SUMIF(แพ็ค!$C:$C,'รับ-จ่าย ประจำวัน'!$B212,แพ็ค!AF:AF)+SUMIF(ธุรการ!$C:$C,'รับ-จ่าย ประจำวัน'!$B212,ธุรการ!AF:AF)+SUMIF(เส้นแต่งหน้าขนมปัง!$C:$C,'รับ-จ่าย ประจำวัน'!$B212,เส้นแต่งหน้าขนมปัง!AF:AF)+SUMIF('วางแผนBC,CJ'!$C:$C,'รับ-จ่าย ประจำวัน'!$B212,'วางแผนBC,CJ'!AF:AF)+SUMIF(RD!$C:$C,'รับ-จ่าย ประจำวัน'!$B212,RD!AF:AF)+SUMIF('FG,ออนไล,คัดแยก'!$C:$C,'รับ-จ่าย ประจำวัน'!$B212,'FG,ออนไล,คัดแยก'!AF:AF)</f>
        <v>276</v>
      </c>
      <c r="BN212" s="16">
        <f>SUMIF(เตรียมส่วนผสม!$C:$C,'รับ-จ่าย ประจำวัน'!$B212,เตรียมส่วนผสม!AG:AG)+SUMIF(กวนไส้!$C:$C,'รับ-จ่าย ประจำวัน'!$B212,กวนไส้!AG:AG)+SUMIF(ผลิต1!$C:$C,'รับ-จ่าย ประจำวัน'!$B212,ผลิต1!AG:AG)+SUMIF(ผลิต2!$C:$C,'รับ-จ่าย ประจำวัน'!$B212,ผลิต2!AG:AG)+SUMIF(เส้นแต่งหน้าขนมเค้ก!$C:$C,'รับ-จ่าย ประจำวัน'!$B212,เส้นแต่งหน้าขนมเค้ก!AG:AG)+SUMIF(แพ็ค!$C:$C,'รับ-จ่าย ประจำวัน'!$B212,แพ็ค!AG:AG)+SUMIF(ธุรการ!$C:$C,'รับ-จ่าย ประจำวัน'!$B212,ธุรการ!AG:AG)+SUMIF(เส้นแต่งหน้าขนมปัง!$C:$C,'รับ-จ่าย ประจำวัน'!$B212,เส้นแต่งหน้าขนมปัง!AG:AG)+SUMIF('วางแผนBC,CJ'!$C:$C,'รับ-จ่าย ประจำวัน'!$B212,'วางแผนBC,CJ'!AG:AG)+SUMIF(RD!$C:$C,'รับ-จ่าย ประจำวัน'!$B212,RD!AG:AG)+SUMIF('FG,ออนไล,คัดแยก'!$C:$C,'รับ-จ่าย ประจำวัน'!$B212,'FG,ออนไล,คัดแยก'!AG:AG)</f>
        <v>0</v>
      </c>
      <c r="BO212" s="16">
        <f>SUMIF(เตรียมส่วนผสม!$C:$C,'รับ-จ่าย ประจำวัน'!$B212,เตรียมส่วนผสม!AH:AH)+SUMIF(กวนไส้!$C:$C,'รับ-จ่าย ประจำวัน'!$B212,กวนไส้!AH:AH)+SUMIF(ผลิต1!$C:$C,'รับ-จ่าย ประจำวัน'!$B212,ผลิต1!AH:AH)+SUMIF(ผลิต2!$C:$C,'รับ-จ่าย ประจำวัน'!$B212,ผลิต2!AH:AH)+SUMIF(เส้นแต่งหน้าขนมเค้ก!$C:$C,'รับ-จ่าย ประจำวัน'!$B212,เส้นแต่งหน้าขนมเค้ก!AH:AH)+SUMIF(แพ็ค!$C:$C,'รับ-จ่าย ประจำวัน'!$B212,แพ็ค!AH:AH)+SUMIF(ธุรการ!$C:$C,'รับ-จ่าย ประจำวัน'!$B212,ธุรการ!AH:AH)+SUMIF(เส้นแต่งหน้าขนมปัง!$C:$C,'รับ-จ่าย ประจำวัน'!$B212,เส้นแต่งหน้าขนมปัง!AH:AH)+SUMIF('วางแผนBC,CJ'!$C:$C,'รับ-จ่าย ประจำวัน'!$B212,'วางแผนBC,CJ'!AH:AH)+SUMIF(RD!$C:$C,'รับ-จ่าย ประจำวัน'!$B212,RD!AH:AH)+SUMIF('FG,ออนไล,คัดแยก'!$C:$C,'รับ-จ่าย ประจำวัน'!$B212,'FG,ออนไล,คัดแยก'!AH:AH)</f>
        <v>0</v>
      </c>
      <c r="BP212" s="16">
        <f>SUMIF(เตรียมส่วนผสม!$C:$C,'รับ-จ่าย ประจำวัน'!$B212,เตรียมส่วนผสม!AI:AI)+SUMIF(กวนไส้!$C:$C,'รับ-จ่าย ประจำวัน'!$B212,กวนไส้!AI:AI)+SUMIF(ผลิต1!$C:$C,'รับ-จ่าย ประจำวัน'!$B212,ผลิต1!AI:AI)+SUMIF(ผลิต2!$C:$C,'รับ-จ่าย ประจำวัน'!$B212,ผลิต2!AI:AI)+SUMIF(เส้นแต่งหน้าขนมเค้ก!$C:$C,'รับ-จ่าย ประจำวัน'!$B212,เส้นแต่งหน้าขนมเค้ก!AI:AI)+SUMIF(แพ็ค!$C:$C,'รับ-จ่าย ประจำวัน'!$B212,แพ็ค!AI:AI)+SUMIF(ธุรการ!$C:$C,'รับ-จ่าย ประจำวัน'!$B212,ธุรการ!AI:AI)+SUMIF(เส้นแต่งหน้าขนมปัง!$C:$C,'รับ-จ่าย ประจำวัน'!$B212,เส้นแต่งหน้าขนมปัง!AI:AI)+SUMIF('วางแผนBC,CJ'!$C:$C,'รับ-จ่าย ประจำวัน'!$B212,'วางแผนBC,CJ'!AI:AI)+SUMIF(RD!$C:$C,'รับ-จ่าย ประจำวัน'!$B212,RD!AI:AI)+SUMIF('FG,ออนไล,คัดแยก'!$C:$C,'รับ-จ่าย ประจำวัน'!$B212,'FG,ออนไล,คัดแยก'!AI:AI)</f>
        <v>0</v>
      </c>
      <c r="BQ212" s="16">
        <f>SUMIF(เตรียมส่วนผสม!$C:$C,'รับ-จ่าย ประจำวัน'!$B212,เตรียมส่วนผสม!AJ:AJ)+SUMIF(กวนไส้!$C:$C,'รับ-จ่าย ประจำวัน'!$B212,กวนไส้!AJ:AJ)+SUMIF(ผลิต1!$C:$C,'รับ-จ่าย ประจำวัน'!$B212,ผลิต1!AJ:AJ)+SUMIF(ผลิต2!$C:$C,'รับ-จ่าย ประจำวัน'!$B212,ผลิต2!AJ:AJ)+SUMIF(เส้นแต่งหน้าขนมเค้ก!$C:$C,'รับ-จ่าย ประจำวัน'!$B212,เส้นแต่งหน้าขนมเค้ก!AJ:AJ)+SUMIF(แพ็ค!$C:$C,'รับ-จ่าย ประจำวัน'!$B212,แพ็ค!AJ:AJ)+SUMIF(ธุรการ!$C:$C,'รับ-จ่าย ประจำวัน'!$B212,ธุรการ!AJ:AJ)+SUMIF(เส้นแต่งหน้าขนมปัง!$C:$C,'รับ-จ่าย ประจำวัน'!$B212,เส้นแต่งหน้าขนมปัง!AJ:AJ)+SUMIF('วางแผนBC,CJ'!$C:$C,'รับ-จ่าย ประจำวัน'!$B212,'วางแผนBC,CJ'!AJ:AJ)+SUMIF(RD!$C:$C,'รับ-จ่าย ประจำวัน'!$B212,RD!AJ:AJ)+SUMIF('FG,ออนไล,คัดแยก'!$C:$C,'รับ-จ่าย ประจำวัน'!$B212,'FG,ออนไล,คัดแยก'!AJ:AJ)</f>
        <v>0</v>
      </c>
      <c r="BR212" s="16">
        <f>SUMIF(เตรียมส่วนผสม!$C:$C,'รับ-จ่าย ประจำวัน'!$B212,เตรียมส่วนผสม!AK:AK)+SUMIF(กวนไส้!$C:$C,'รับ-จ่าย ประจำวัน'!$B212,กวนไส้!AK:AK)+SUMIF(ผลิต1!$C:$C,'รับ-จ่าย ประจำวัน'!$B212,ผลิต1!AK:AK)+SUMIF(ผลิต2!$C:$C,'รับ-จ่าย ประจำวัน'!$B212,ผลิต2!AK:AK)+SUMIF(เส้นแต่งหน้าขนมเค้ก!$C:$C,'รับ-จ่าย ประจำวัน'!$B212,เส้นแต่งหน้าขนมเค้ก!AK:AK)+SUMIF(แพ็ค!$C:$C,'รับ-จ่าย ประจำวัน'!$B212,แพ็ค!AK:AK)+SUMIF(ธุรการ!$C:$C,'รับ-จ่าย ประจำวัน'!$B212,ธุรการ!AK:AK)+SUMIF(เส้นแต่งหน้าขนมปัง!$C:$C,'รับ-จ่าย ประจำวัน'!$B212,เส้นแต่งหน้าขนมปัง!AK:AK)+SUMIF('วางแผนBC,CJ'!$C:$C,'รับ-จ่าย ประจำวัน'!$B212,'วางแผนBC,CJ'!AK:AK)+SUMIF(RD!$C:$C,'รับ-จ่าย ประจำวัน'!$B212,RD!AK:AK)+SUMIF('FG,ออนไล,คัดแยก'!$C:$C,'รับ-จ่าย ประจำวัน'!$B212,'FG,ออนไล,คัดแยก'!AK:AK)</f>
        <v>3000</v>
      </c>
      <c r="BS212" s="16">
        <f>SUMIF(เตรียมส่วนผสม!$C:$C,'รับ-จ่าย ประจำวัน'!$B212,เตรียมส่วนผสม!AL:AL)+SUMIF(กวนไส้!$C:$C,'รับ-จ่าย ประจำวัน'!$B212,กวนไส้!AL:AL)+SUMIF(ผลิต1!$C:$C,'รับ-จ่าย ประจำวัน'!$B212,ผลิต1!AL:AL)+SUMIF(ผลิต2!$C:$C,'รับ-จ่าย ประจำวัน'!$B212,ผลิต2!AL:AL)+SUMIF(เส้นแต่งหน้าขนมเค้ก!$C:$C,'รับ-จ่าย ประจำวัน'!$B212,เส้นแต่งหน้าขนมเค้ก!AL:AL)+SUMIF(แพ็ค!$C:$C,'รับ-จ่าย ประจำวัน'!$B212,แพ็ค!AL:AL)+SUMIF(ธุรการ!$C:$C,'รับ-จ่าย ประจำวัน'!$B212,ธุรการ!AL:AL)+SUMIF(เส้นแต่งหน้าขนมปัง!$C:$C,'รับ-จ่าย ประจำวัน'!$B212,เส้นแต่งหน้าขนมปัง!AL:AL)+SUMIF('วางแผนBC,CJ'!$C:$C,'รับ-จ่าย ประจำวัน'!$B212,'วางแผนBC,CJ'!AL:AL)+SUMIF(RD!$C:$C,'รับ-จ่าย ประจำวัน'!$B212,RD!AL:AL)+SUMIF('FG,ออนไล,คัดแยก'!$C:$C,'รับ-จ่าย ประจำวัน'!$B212,'FG,ออนไล,คัดแยก'!AL:AL)</f>
        <v>0</v>
      </c>
      <c r="BT212" s="18">
        <f t="shared" si="50"/>
        <v>5284</v>
      </c>
      <c r="BU212" s="116">
        <v>2000</v>
      </c>
      <c r="BV212" s="146">
        <f t="shared" si="51"/>
        <v>0</v>
      </c>
      <c r="BW212" s="183">
        <v>30</v>
      </c>
      <c r="BX212" s="172">
        <f>BT212/30</f>
        <v>176.13333333333333</v>
      </c>
      <c r="BY212" s="188">
        <f t="shared" si="53"/>
        <v>0</v>
      </c>
      <c r="BZ212" s="180">
        <f t="shared" ca="1" si="52"/>
        <v>46203</v>
      </c>
      <c r="CA212" s="145"/>
      <c r="CB212" s="93"/>
      <c r="CC212" s="93"/>
      <c r="CD212" s="93"/>
      <c r="CE212" s="93"/>
      <c r="CF212" s="93"/>
      <c r="CG212" s="93"/>
      <c r="CH212" s="93"/>
      <c r="CI212" s="93"/>
      <c r="CJ212" s="94"/>
      <c r="CK212" s="9">
        <f t="shared" si="54"/>
        <v>-2000</v>
      </c>
    </row>
    <row r="213" spans="1:89" hidden="1" x14ac:dyDescent="0.5">
      <c r="A213" s="149" t="s">
        <v>764</v>
      </c>
      <c r="B213" s="34">
        <v>1023401004</v>
      </c>
      <c r="C213" s="10" t="s">
        <v>1572</v>
      </c>
      <c r="D213" s="135" t="s">
        <v>91</v>
      </c>
      <c r="E213" s="11">
        <v>0</v>
      </c>
      <c r="F213" s="159" t="s">
        <v>1605</v>
      </c>
      <c r="G213" s="11" t="s">
        <v>62</v>
      </c>
      <c r="H213" s="12">
        <v>1572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3"/>
      <c r="AF213" s="13"/>
      <c r="AG213" s="13"/>
      <c r="AH213" s="13"/>
      <c r="AI213" s="14"/>
      <c r="AJ213" s="14"/>
      <c r="AK213" s="14"/>
      <c r="AL213" s="14"/>
      <c r="AM213" s="14"/>
      <c r="AN213" s="15">
        <f t="shared" si="49"/>
        <v>0</v>
      </c>
      <c r="AO213" s="16">
        <f>SUMIF(เตรียมส่วนผสม!$C:$C,'รับ-จ่าย ประจำวัน'!$B213,เตรียมส่วนผสม!H:H)+SUMIF(กวนไส้!$C:$C,'รับ-จ่าย ประจำวัน'!$B213,กวนไส้!H:H)+SUMIF(ผลิต1!$C:$C,'รับ-จ่าย ประจำวัน'!$B213,ผลิต1!H:H)+SUMIF(ผลิต2!$C:$C,'รับ-จ่าย ประจำวัน'!$B213,ผลิต2!H:H)+SUMIF(เส้นแต่งหน้าขนมเค้ก!$C:$C,'รับ-จ่าย ประจำวัน'!$B213,เส้นแต่งหน้าขนมเค้ก!H:H)+SUMIF(แพ็ค!$C:$C,'รับ-จ่าย ประจำวัน'!$B213,แพ็ค!H:H)+SUMIF(ธุรการ!$C:$C,'รับ-จ่าย ประจำวัน'!$B213,ธุรการ!H:H)+SUMIF(เส้นแต่งหน้าขนมปัง!$C:$C,'รับ-จ่าย ประจำวัน'!$B213,เส้นแต่งหน้าขนมปัง!H:H)+SUMIF('วางแผนBC,CJ'!$C:$C,'รับ-จ่าย ประจำวัน'!$B213,'วางแผนBC,CJ'!H:H)+SUMIF(RD!$C:$C,'รับ-จ่าย ประจำวัน'!$B213,RD!H:H)+SUMIF('FG,ออนไล,คัดแยก'!$C:$C,'รับ-จ่าย ประจำวัน'!$B213,'FG,ออนไล,คัดแยก'!H:H)</f>
        <v>0</v>
      </c>
      <c r="AP213" s="16">
        <f>SUMIF(เตรียมส่วนผสม!$C:$C,'รับ-จ่าย ประจำวัน'!$B213,เตรียมส่วนผสม!I:I)+SUMIF(กวนไส้!$C:$C,'รับ-จ่าย ประจำวัน'!$B213,กวนไส้!I:I)+SUMIF(ผลิต1!$C:$C,'รับ-จ่าย ประจำวัน'!$B213,ผลิต1!I:I)+SUMIF(ผลิต2!$C:$C,'รับ-จ่าย ประจำวัน'!$B213,ผลิต2!I:I)+SUMIF(เส้นแต่งหน้าขนมเค้ก!$C:$C,'รับ-จ่าย ประจำวัน'!$B213,เส้นแต่งหน้าขนมเค้ก!I:I)+SUMIF(แพ็ค!$C:$C,'รับ-จ่าย ประจำวัน'!$B213,แพ็ค!I:I)+SUMIF(ธุรการ!$C:$C,'รับ-จ่าย ประจำวัน'!$B213,ธุรการ!I:I)+SUMIF(เส้นแต่งหน้าขนมปัง!$C:$C,'รับ-จ่าย ประจำวัน'!$B213,เส้นแต่งหน้าขนมปัง!I:I)+SUMIF('วางแผนBC,CJ'!$C:$C,'รับ-จ่าย ประจำวัน'!$B213,'วางแผนBC,CJ'!I:I)+SUMIF(RD!$C:$C,'รับ-จ่าย ประจำวัน'!$B213,RD!I:I)+SUMIF('FG,ออนไล,คัดแยก'!$C:$C,'รับ-จ่าย ประจำวัน'!$B213,'FG,ออนไล,คัดแยก'!I:I)</f>
        <v>0</v>
      </c>
      <c r="AQ213" s="16">
        <f>SUMIF(เตรียมส่วนผสม!$C:$C,'รับ-จ่าย ประจำวัน'!$B213,เตรียมส่วนผสม!J:J)+SUMIF(กวนไส้!$C:$C,'รับ-จ่าย ประจำวัน'!$B213,กวนไส้!J:J)+SUMIF(ผลิต1!$C:$C,'รับ-จ่าย ประจำวัน'!$B213,ผลิต1!J:J)+SUMIF(ผลิต2!$C:$C,'รับ-จ่าย ประจำวัน'!$B213,ผลิต2!J:J)+SUMIF(เส้นแต่งหน้าขนมเค้ก!$C:$C,'รับ-จ่าย ประจำวัน'!$B213,เส้นแต่งหน้าขนมเค้ก!J:J)+SUMIF(แพ็ค!$C:$C,'รับ-จ่าย ประจำวัน'!$B213,แพ็ค!J:J)+SUMIF(ธุรการ!$C:$C,'รับ-จ่าย ประจำวัน'!$B213,ธุรการ!J:J)+SUMIF(เส้นแต่งหน้าขนมปัง!$C:$C,'รับ-จ่าย ประจำวัน'!$B213,เส้นแต่งหน้าขนมปัง!J:J)+SUMIF('วางแผนBC,CJ'!$C:$C,'รับ-จ่าย ประจำวัน'!$B213,'วางแผนBC,CJ'!J:J)+SUMIF(RD!$C:$C,'รับ-จ่าย ประจำวัน'!$B213,RD!J:J)+SUMIF('FG,ออนไล,คัดแยก'!$C:$C,'รับ-จ่าย ประจำวัน'!$B213,'FG,ออนไล,คัดแยก'!J:J)</f>
        <v>0</v>
      </c>
      <c r="AR213" s="16">
        <f>SUMIF(เตรียมส่วนผสม!$C:$C,'รับ-จ่าย ประจำวัน'!$B213,เตรียมส่วนผสม!K:K)+SUMIF(กวนไส้!$C:$C,'รับ-จ่าย ประจำวัน'!$B213,กวนไส้!K:K)+SUMIF(ผลิต1!$C:$C,'รับ-จ่าย ประจำวัน'!$B213,ผลิต1!K:K)+SUMIF(ผลิต2!$C:$C,'รับ-จ่าย ประจำวัน'!$B213,ผลิต2!K:K)+SUMIF(เส้นแต่งหน้าขนมเค้ก!$C:$C,'รับ-จ่าย ประจำวัน'!$B213,เส้นแต่งหน้าขนมเค้ก!K:K)+SUMIF(แพ็ค!$C:$C,'รับ-จ่าย ประจำวัน'!$B213,แพ็ค!K:K)+SUMIF(ธุรการ!$C:$C,'รับ-จ่าย ประจำวัน'!$B213,ธุรการ!K:K)+SUMIF(เส้นแต่งหน้าขนมปัง!$C:$C,'รับ-จ่าย ประจำวัน'!$B213,เส้นแต่งหน้าขนมปัง!K:K)+SUMIF('วางแผนBC,CJ'!$C:$C,'รับ-จ่าย ประจำวัน'!$B213,'วางแผนBC,CJ'!K:K)+SUMIF(RD!$C:$C,'รับ-จ่าย ประจำวัน'!$B213,RD!K:K)+SUMIF('FG,ออนไล,คัดแยก'!$C:$C,'รับ-จ่าย ประจำวัน'!$B213,'FG,ออนไล,คัดแยก'!K:K)</f>
        <v>0</v>
      </c>
      <c r="AS213" s="16">
        <f>SUMIF(เตรียมส่วนผสม!$C:$C,'รับ-จ่าย ประจำวัน'!$B213,เตรียมส่วนผสม!L:L)+SUMIF(กวนไส้!$C:$C,'รับ-จ่าย ประจำวัน'!$B213,กวนไส้!L:L)+SUMIF(ผลิต1!$C:$C,'รับ-จ่าย ประจำวัน'!$B213,ผลิต1!L:L)+SUMIF(ผลิต2!$C:$C,'รับ-จ่าย ประจำวัน'!$B213,ผลิต2!L:L)+SUMIF(เส้นแต่งหน้าขนมเค้ก!$C:$C,'รับ-จ่าย ประจำวัน'!$B213,เส้นแต่งหน้าขนมเค้ก!L:L)+SUMIF(แพ็ค!$C:$C,'รับ-จ่าย ประจำวัน'!$B213,แพ็ค!L:L)+SUMIF(ธุรการ!$C:$C,'รับ-จ่าย ประจำวัน'!$B213,ธุรการ!L:L)+SUMIF(เส้นแต่งหน้าขนมปัง!$C:$C,'รับ-จ่าย ประจำวัน'!$B213,เส้นแต่งหน้าขนมปัง!L:L)+SUMIF('วางแผนBC,CJ'!$C:$C,'รับ-จ่าย ประจำวัน'!$B213,'วางแผนBC,CJ'!L:L)+SUMIF(RD!$C:$C,'รับ-จ่าย ประจำวัน'!$B213,RD!L:L)+SUMIF('FG,ออนไล,คัดแยก'!$C:$C,'รับ-จ่าย ประจำวัน'!$B213,'FG,ออนไล,คัดแยก'!L:L)</f>
        <v>0</v>
      </c>
      <c r="AT213" s="16">
        <f>SUMIF(เตรียมส่วนผสม!$C:$C,'รับ-จ่าย ประจำวัน'!$B213,เตรียมส่วนผสม!M:M)+SUMIF(กวนไส้!$C:$C,'รับ-จ่าย ประจำวัน'!$B213,กวนไส้!M:M)+SUMIF(ผลิต1!$C:$C,'รับ-จ่าย ประจำวัน'!$B213,ผลิต1!M:M)+SUMIF(ผลิต2!$C:$C,'รับ-จ่าย ประจำวัน'!$B213,ผลิต2!M:M)+SUMIF(เส้นแต่งหน้าขนมเค้ก!$C:$C,'รับ-จ่าย ประจำวัน'!$B213,เส้นแต่งหน้าขนมเค้ก!M:M)+SUMIF(แพ็ค!$C:$C,'รับ-จ่าย ประจำวัน'!$B213,แพ็ค!M:M)+SUMIF(ธุรการ!$C:$C,'รับ-จ่าย ประจำวัน'!$B213,ธุรการ!M:M)+SUMIF(เส้นแต่งหน้าขนมปัง!$C:$C,'รับ-จ่าย ประจำวัน'!$B213,เส้นแต่งหน้าขนมปัง!M:M)+SUMIF('วางแผนBC,CJ'!$C:$C,'รับ-จ่าย ประจำวัน'!$B213,'วางแผนBC,CJ'!M:M)+SUMIF(RD!$C:$C,'รับ-จ่าย ประจำวัน'!$B213,RD!M:M)+SUMIF('FG,ออนไล,คัดแยก'!$C:$C,'รับ-จ่าย ประจำวัน'!$B213,'FG,ออนไล,คัดแยก'!M:M)</f>
        <v>0</v>
      </c>
      <c r="AU213" s="16">
        <f>SUMIF(เตรียมส่วนผสม!$C:$C,'รับ-จ่าย ประจำวัน'!$B213,เตรียมส่วนผสม!N:N)+SUMIF(กวนไส้!$C:$C,'รับ-จ่าย ประจำวัน'!$B213,กวนไส้!N:N)+SUMIF(ผลิต1!$C:$C,'รับ-จ่าย ประจำวัน'!$B213,ผลิต1!N:N)+SUMIF(ผลิต2!$C:$C,'รับ-จ่าย ประจำวัน'!$B213,ผลิต2!N:N)+SUMIF(เส้นแต่งหน้าขนมเค้ก!$C:$C,'รับ-จ่าย ประจำวัน'!$B213,เส้นแต่งหน้าขนมเค้ก!N:N)+SUMIF(แพ็ค!$C:$C,'รับ-จ่าย ประจำวัน'!$B213,แพ็ค!N:N)+SUMIF(ธุรการ!$C:$C,'รับ-จ่าย ประจำวัน'!$B213,ธุรการ!N:N)+SUMIF(เส้นแต่งหน้าขนมปัง!$C:$C,'รับ-จ่าย ประจำวัน'!$B213,เส้นแต่งหน้าขนมปัง!N:N)+SUMIF('วางแผนBC,CJ'!$C:$C,'รับ-จ่าย ประจำวัน'!$B213,'วางแผนBC,CJ'!N:N)+SUMIF(RD!$C:$C,'รับ-จ่าย ประจำวัน'!$B213,RD!N:N)+SUMIF('FG,ออนไล,คัดแยก'!$C:$C,'รับ-จ่าย ประจำวัน'!$B213,'FG,ออนไล,คัดแยก'!N:N)</f>
        <v>0</v>
      </c>
      <c r="AV213" s="16">
        <f>SUMIF(เตรียมส่วนผสม!$C:$C,'รับ-จ่าย ประจำวัน'!$B213,เตรียมส่วนผสม!O:O)+SUMIF(กวนไส้!$C:$C,'รับ-จ่าย ประจำวัน'!$B213,กวนไส้!O:O)+SUMIF(ผลิต1!$C:$C,'รับ-จ่าย ประจำวัน'!$B213,ผลิต1!O:O)+SUMIF(ผลิต2!$C:$C,'รับ-จ่าย ประจำวัน'!$B213,ผลิต2!O:O)+SUMIF(เส้นแต่งหน้าขนมเค้ก!$C:$C,'รับ-จ่าย ประจำวัน'!$B213,เส้นแต่งหน้าขนมเค้ก!O:O)+SUMIF(แพ็ค!$C:$C,'รับ-จ่าย ประจำวัน'!$B213,แพ็ค!O:O)+SUMIF(ธุรการ!$C:$C,'รับ-จ่าย ประจำวัน'!$B213,ธุรการ!O:O)+SUMIF(เส้นแต่งหน้าขนมปัง!$C:$C,'รับ-จ่าย ประจำวัน'!$B213,เส้นแต่งหน้าขนมปัง!O:O)+SUMIF('วางแผนBC,CJ'!$C:$C,'รับ-จ่าย ประจำวัน'!$B213,'วางแผนBC,CJ'!O:O)+SUMIF(RD!$C:$C,'รับ-จ่าย ประจำวัน'!$B213,RD!O:O)+SUMIF('FG,ออนไล,คัดแยก'!$C:$C,'รับ-จ่าย ประจำวัน'!$B213,'FG,ออนไล,คัดแยก'!O:O)</f>
        <v>0</v>
      </c>
      <c r="AW213" s="16">
        <f>SUMIF(เตรียมส่วนผสม!$C:$C,'รับ-จ่าย ประจำวัน'!$B213,เตรียมส่วนผสม!P:P)+SUMIF(กวนไส้!$C:$C,'รับ-จ่าย ประจำวัน'!$B213,กวนไส้!P:P)+SUMIF(ผลิต1!$C:$C,'รับ-จ่าย ประจำวัน'!$B213,ผลิต1!P:P)+SUMIF(ผลิต2!$C:$C,'รับ-จ่าย ประจำวัน'!$B213,ผลิต2!P:P)+SUMIF(เส้นแต่งหน้าขนมเค้ก!$C:$C,'รับ-จ่าย ประจำวัน'!$B213,เส้นแต่งหน้าขนมเค้ก!P:P)+SUMIF(แพ็ค!$C:$C,'รับ-จ่าย ประจำวัน'!$B213,แพ็ค!P:P)+SUMIF(ธุรการ!$C:$C,'รับ-จ่าย ประจำวัน'!$B213,ธุรการ!P:P)+SUMIF(เส้นแต่งหน้าขนมปัง!$C:$C,'รับ-จ่าย ประจำวัน'!$B213,เส้นแต่งหน้าขนมปัง!P:P)+SUMIF('วางแผนBC,CJ'!$C:$C,'รับ-จ่าย ประจำวัน'!$B213,'วางแผนBC,CJ'!P:P)+SUMIF(RD!$C:$C,'รับ-จ่าย ประจำวัน'!$B213,RD!P:P)+SUMIF('FG,ออนไล,คัดแยก'!$C:$C,'รับ-จ่าย ประจำวัน'!$B213,'FG,ออนไล,คัดแยก'!P:P)</f>
        <v>0</v>
      </c>
      <c r="AX213" s="16">
        <f>SUMIF(เตรียมส่วนผสม!$C:$C,'รับ-จ่าย ประจำวัน'!$B213,เตรียมส่วนผสม!Q:Q)+SUMIF(กวนไส้!$C:$C,'รับ-จ่าย ประจำวัน'!$B213,กวนไส้!Q:Q)+SUMIF(ผลิต1!$C:$C,'รับ-จ่าย ประจำวัน'!$B213,ผลิต1!Q:Q)+SUMIF(ผลิต2!$C:$C,'รับ-จ่าย ประจำวัน'!$B213,ผลิต2!Q:Q)+SUMIF(เส้นแต่งหน้าขนมเค้ก!$C:$C,'รับ-จ่าย ประจำวัน'!$B213,เส้นแต่งหน้าขนมเค้ก!Q:Q)+SUMIF(แพ็ค!$C:$C,'รับ-จ่าย ประจำวัน'!$B213,แพ็ค!Q:Q)+SUMIF(ธุรการ!$C:$C,'รับ-จ่าย ประจำวัน'!$B213,ธุรการ!Q:Q)+SUMIF(เส้นแต่งหน้าขนมปัง!$C:$C,'รับ-จ่าย ประจำวัน'!$B213,เส้นแต่งหน้าขนมปัง!Q:Q)+SUMIF('วางแผนBC,CJ'!$C:$C,'รับ-จ่าย ประจำวัน'!$B213,'วางแผนBC,CJ'!Q:Q)+SUMIF(RD!$C:$C,'รับ-จ่าย ประจำวัน'!$B213,RD!Q:Q)+SUMIF('FG,ออนไล,คัดแยก'!$C:$C,'รับ-จ่าย ประจำวัน'!$B213,'FG,ออนไล,คัดแยก'!Q:Q)</f>
        <v>0</v>
      </c>
      <c r="AY213" s="16">
        <f>SUMIF(เตรียมส่วนผสม!$C:$C,'รับ-จ่าย ประจำวัน'!$B213,เตรียมส่วนผสม!R:R)+SUMIF(กวนไส้!$C:$C,'รับ-จ่าย ประจำวัน'!$B213,กวนไส้!R:R)+SUMIF(ผลิต1!$C:$C,'รับ-จ่าย ประจำวัน'!$B213,ผลิต1!R:R)+SUMIF(ผลิต2!$C:$C,'รับ-จ่าย ประจำวัน'!$B213,ผลิต2!R:R)+SUMIF(เส้นแต่งหน้าขนมเค้ก!$C:$C,'รับ-จ่าย ประจำวัน'!$B213,เส้นแต่งหน้าขนมเค้ก!R:R)+SUMIF(แพ็ค!$C:$C,'รับ-จ่าย ประจำวัน'!$B213,แพ็ค!R:R)+SUMIF(ธุรการ!$C:$C,'รับ-จ่าย ประจำวัน'!$B213,ธุรการ!R:R)+SUMIF(เส้นแต่งหน้าขนมปัง!$C:$C,'รับ-จ่าย ประจำวัน'!$B213,เส้นแต่งหน้าขนมปัง!R:R)+SUMIF('วางแผนBC,CJ'!$C:$C,'รับ-จ่าย ประจำวัน'!$B213,'วางแผนBC,CJ'!R:R)+SUMIF(RD!$C:$C,'รับ-จ่าย ประจำวัน'!$B213,RD!R:R)+SUMIF('FG,ออนไล,คัดแยก'!$C:$C,'รับ-จ่าย ประจำวัน'!$B213,'FG,ออนไล,คัดแยก'!R:R)</f>
        <v>0</v>
      </c>
      <c r="AZ213" s="16">
        <f>SUMIF(เตรียมส่วนผสม!$C:$C,'รับ-จ่าย ประจำวัน'!$B213,เตรียมส่วนผสม!S:S)+SUMIF(กวนไส้!$C:$C,'รับ-จ่าย ประจำวัน'!$B213,กวนไส้!S:S)+SUMIF(ผลิต1!$C:$C,'รับ-จ่าย ประจำวัน'!$B213,ผลิต1!S:S)+SUMIF(ผลิต2!$C:$C,'รับ-จ่าย ประจำวัน'!$B213,ผลิต2!S:S)+SUMIF(เส้นแต่งหน้าขนมเค้ก!$C:$C,'รับ-จ่าย ประจำวัน'!$B213,เส้นแต่งหน้าขนมเค้ก!S:S)+SUMIF(แพ็ค!$C:$C,'รับ-จ่าย ประจำวัน'!$B213,แพ็ค!S:S)+SUMIF(ธุรการ!$C:$C,'รับ-จ่าย ประจำวัน'!$B213,ธุรการ!S:S)+SUMIF(เส้นแต่งหน้าขนมปัง!$C:$C,'รับ-จ่าย ประจำวัน'!$B213,เส้นแต่งหน้าขนมปัง!S:S)+SUMIF('วางแผนBC,CJ'!$C:$C,'รับ-จ่าย ประจำวัน'!$B213,'วางแผนBC,CJ'!S:S)+SUMIF(RD!$C:$C,'รับ-จ่าย ประจำวัน'!$B213,RD!S:S)+SUMIF('FG,ออนไล,คัดแยก'!$C:$C,'รับ-จ่าย ประจำวัน'!$B213,'FG,ออนไล,คัดแยก'!S:S)</f>
        <v>0</v>
      </c>
      <c r="BA213" s="16">
        <f>SUMIF(เตรียมส่วนผสม!$C:$C,'รับ-จ่าย ประจำวัน'!$B213,เตรียมส่วนผสม!T:T)+SUMIF(กวนไส้!$C:$C,'รับ-จ่าย ประจำวัน'!$B213,กวนไส้!T:T)+SUMIF(ผลิต1!$C:$C,'รับ-จ่าย ประจำวัน'!$B213,ผลิต1!T:T)+SUMIF(ผลิต2!$C:$C,'รับ-จ่าย ประจำวัน'!$B213,ผลิต2!T:T)+SUMIF(เส้นแต่งหน้าขนมเค้ก!$C:$C,'รับ-จ่าย ประจำวัน'!$B213,เส้นแต่งหน้าขนมเค้ก!T:T)+SUMIF(แพ็ค!$C:$C,'รับ-จ่าย ประจำวัน'!$B213,แพ็ค!T:T)+SUMIF(ธุรการ!$C:$C,'รับ-จ่าย ประจำวัน'!$B213,ธุรการ!T:T)+SUMIF(เส้นแต่งหน้าขนมปัง!$C:$C,'รับ-จ่าย ประจำวัน'!$B213,เส้นแต่งหน้าขนมปัง!T:T)+SUMIF('วางแผนBC,CJ'!$C:$C,'รับ-จ่าย ประจำวัน'!$B213,'วางแผนBC,CJ'!T:T)+SUMIF(RD!$C:$C,'รับ-จ่าย ประจำวัน'!$B213,RD!T:T)+SUMIF('FG,ออนไล,คัดแยก'!$C:$C,'รับ-จ่าย ประจำวัน'!$B213,'FG,ออนไล,คัดแยก'!T:T)</f>
        <v>0</v>
      </c>
      <c r="BB213" s="16">
        <f>SUMIF(เตรียมส่วนผสม!$C:$C,'รับ-จ่าย ประจำวัน'!$B213,เตรียมส่วนผสม!U:U)+SUMIF(กวนไส้!$C:$C,'รับ-จ่าย ประจำวัน'!$B213,กวนไส้!U:U)+SUMIF(ผลิต1!$C:$C,'รับ-จ่าย ประจำวัน'!$B213,ผลิต1!U:U)+SUMIF(ผลิต2!$C:$C,'รับ-จ่าย ประจำวัน'!$B213,ผลิต2!U:U)+SUMIF(เส้นแต่งหน้าขนมเค้ก!$C:$C,'รับ-จ่าย ประจำวัน'!$B213,เส้นแต่งหน้าขนมเค้ก!U:U)+SUMIF(แพ็ค!$C:$C,'รับ-จ่าย ประจำวัน'!$B213,แพ็ค!U:U)+SUMIF(ธุรการ!$C:$C,'รับ-จ่าย ประจำวัน'!$B213,ธุรการ!U:U)+SUMIF(เส้นแต่งหน้าขนมปัง!$C:$C,'รับ-จ่าย ประจำวัน'!$B213,เส้นแต่งหน้าขนมปัง!U:U)+SUMIF('วางแผนBC,CJ'!$C:$C,'รับ-จ่าย ประจำวัน'!$B213,'วางแผนBC,CJ'!U:U)+SUMIF(RD!$C:$C,'รับ-จ่าย ประจำวัน'!$B213,RD!U:U)+SUMIF('FG,ออนไล,คัดแยก'!$C:$C,'รับ-จ่าย ประจำวัน'!$B213,'FG,ออนไล,คัดแยก'!U:U)</f>
        <v>0</v>
      </c>
      <c r="BC213" s="16">
        <f>SUMIF(เตรียมส่วนผสม!$C:$C,'รับ-จ่าย ประจำวัน'!$B213,เตรียมส่วนผสม!V:V)+SUMIF(กวนไส้!$C:$C,'รับ-จ่าย ประจำวัน'!$B213,กวนไส้!V:V)+SUMIF(ผลิต1!$C:$C,'รับ-จ่าย ประจำวัน'!$B213,ผลิต1!V:V)+SUMIF(ผลิต2!$C:$C,'รับ-จ่าย ประจำวัน'!$B213,ผลิต2!V:V)+SUMIF(เส้นแต่งหน้าขนมเค้ก!$C:$C,'รับ-จ่าย ประจำวัน'!$B213,เส้นแต่งหน้าขนมเค้ก!V:V)+SUMIF(แพ็ค!$C:$C,'รับ-จ่าย ประจำวัน'!$B213,แพ็ค!V:V)+SUMIF(ธุรการ!$C:$C,'รับ-จ่าย ประจำวัน'!$B213,ธุรการ!V:V)+SUMIF(เส้นแต่งหน้าขนมปัง!$C:$C,'รับ-จ่าย ประจำวัน'!$B213,เส้นแต่งหน้าขนมปัง!V:V)+SUMIF('วางแผนBC,CJ'!$C:$C,'รับ-จ่าย ประจำวัน'!$B213,'วางแผนBC,CJ'!V:V)+SUMIF(RD!$C:$C,'รับ-จ่าย ประจำวัน'!$B213,RD!V:V)+SUMIF('FG,ออนไล,คัดแยก'!$C:$C,'รับ-จ่าย ประจำวัน'!$B213,'FG,ออนไล,คัดแยก'!V:V)</f>
        <v>0</v>
      </c>
      <c r="BD213" s="16">
        <f>SUMIF(เตรียมส่วนผสม!$C:$C,'รับ-จ่าย ประจำวัน'!$B213,เตรียมส่วนผสม!W:W)+SUMIF(กวนไส้!$C:$C,'รับ-จ่าย ประจำวัน'!$B213,กวนไส้!W:W)+SUMIF(ผลิต1!$C:$C,'รับ-จ่าย ประจำวัน'!$B213,ผลิต1!W:W)+SUMIF(ผลิต2!$C:$C,'รับ-จ่าย ประจำวัน'!$B213,ผลิต2!W:W)+SUMIF(เส้นแต่งหน้าขนมเค้ก!$C:$C,'รับ-จ่าย ประจำวัน'!$B213,เส้นแต่งหน้าขนมเค้ก!W:W)+SUMIF(แพ็ค!$C:$C,'รับ-จ่าย ประจำวัน'!$B213,แพ็ค!W:W)+SUMIF(ธุรการ!$C:$C,'รับ-จ่าย ประจำวัน'!$B213,ธุรการ!W:W)+SUMIF(เส้นแต่งหน้าขนมปัง!$C:$C,'รับ-จ่าย ประจำวัน'!$B213,เส้นแต่งหน้าขนมปัง!W:W)+SUMIF('วางแผนBC,CJ'!$C:$C,'รับ-จ่าย ประจำวัน'!$B213,'วางแผนBC,CJ'!W:W)+SUMIF(RD!$C:$C,'รับ-จ่าย ประจำวัน'!$B213,RD!W:W)+SUMIF('FG,ออนไล,คัดแยก'!$C:$C,'รับ-จ่าย ประจำวัน'!$B213,'FG,ออนไล,คัดแยก'!W:W)</f>
        <v>0</v>
      </c>
      <c r="BE213" s="16">
        <f>SUMIF(เตรียมส่วนผสม!$C:$C,'รับ-จ่าย ประจำวัน'!$B213,เตรียมส่วนผสม!X:X)+SUMIF(กวนไส้!$C:$C,'รับ-จ่าย ประจำวัน'!$B213,กวนไส้!X:X)+SUMIF(ผลิต1!$C:$C,'รับ-จ่าย ประจำวัน'!$B213,ผลิต1!X:X)+SUMIF(ผลิต2!$C:$C,'รับ-จ่าย ประจำวัน'!$B213,ผลิต2!X:X)+SUMIF(เส้นแต่งหน้าขนมเค้ก!$C:$C,'รับ-จ่าย ประจำวัน'!$B213,เส้นแต่งหน้าขนมเค้ก!X:X)+SUMIF(แพ็ค!$C:$C,'รับ-จ่าย ประจำวัน'!$B213,แพ็ค!X:X)+SUMIF(ธุรการ!$C:$C,'รับ-จ่าย ประจำวัน'!$B213,ธุรการ!X:X)+SUMIF(เส้นแต่งหน้าขนมปัง!$C:$C,'รับ-จ่าย ประจำวัน'!$B213,เส้นแต่งหน้าขนมปัง!X:X)+SUMIF('วางแผนBC,CJ'!$C:$C,'รับ-จ่าย ประจำวัน'!$B213,'วางแผนBC,CJ'!X:X)+SUMIF(RD!$C:$C,'รับ-จ่าย ประจำวัน'!$B213,RD!X:X)+SUMIF('FG,ออนไล,คัดแยก'!$C:$C,'รับ-จ่าย ประจำวัน'!$B213,'FG,ออนไล,คัดแยก'!X:X)</f>
        <v>0</v>
      </c>
      <c r="BF213" s="16">
        <f>SUMIF(เตรียมส่วนผสม!$C:$C,'รับ-จ่าย ประจำวัน'!$B213,เตรียมส่วนผสม!Y:Y)+SUMIF(กวนไส้!$C:$C,'รับ-จ่าย ประจำวัน'!$B213,กวนไส้!Y:Y)+SUMIF(ผลิต1!$C:$C,'รับ-จ่าย ประจำวัน'!$B213,ผลิต1!Y:Y)+SUMIF(ผลิต2!$C:$C,'รับ-จ่าย ประจำวัน'!$B213,ผลิต2!Y:Y)+SUMIF(เส้นแต่งหน้าขนมเค้ก!$C:$C,'รับ-จ่าย ประจำวัน'!$B213,เส้นแต่งหน้าขนมเค้ก!Y:Y)+SUMIF(แพ็ค!$C:$C,'รับ-จ่าย ประจำวัน'!$B213,แพ็ค!Y:Y)+SUMIF(ธุรการ!$C:$C,'รับ-จ่าย ประจำวัน'!$B213,ธุรการ!Y:Y)+SUMIF(เส้นแต่งหน้าขนมปัง!$C:$C,'รับ-จ่าย ประจำวัน'!$B213,เส้นแต่งหน้าขนมปัง!Y:Y)+SUMIF('วางแผนBC,CJ'!$C:$C,'รับ-จ่าย ประจำวัน'!$B213,'วางแผนBC,CJ'!Y:Y)+SUMIF(RD!$C:$C,'รับ-จ่าย ประจำวัน'!$B213,RD!Y:Y)+SUMIF('FG,ออนไล,คัดแยก'!$C:$C,'รับ-จ่าย ประจำวัน'!$B213,'FG,ออนไล,คัดแยก'!Y:Y)</f>
        <v>0</v>
      </c>
      <c r="BG213" s="16">
        <f>SUMIF(เตรียมส่วนผสม!$C:$C,'รับ-จ่าย ประจำวัน'!$B213,เตรียมส่วนผสม!Z:Z)+SUMIF(กวนไส้!$C:$C,'รับ-จ่าย ประจำวัน'!$B213,กวนไส้!Z:Z)+SUMIF(ผลิต1!$C:$C,'รับ-จ่าย ประจำวัน'!$B213,ผลิต1!Z:Z)+SUMIF(ผลิต2!$C:$C,'รับ-จ่าย ประจำวัน'!$B213,ผลิต2!Z:Z)+SUMIF(เส้นแต่งหน้าขนมเค้ก!$C:$C,'รับ-จ่าย ประจำวัน'!$B213,เส้นแต่งหน้าขนมเค้ก!Z:Z)+SUMIF(แพ็ค!$C:$C,'รับ-จ่าย ประจำวัน'!$B213,แพ็ค!Z:Z)+SUMIF(ธุรการ!$C:$C,'รับ-จ่าย ประจำวัน'!$B213,ธุรการ!Z:Z)+SUMIF(เส้นแต่งหน้าขนมปัง!$C:$C,'รับ-จ่าย ประจำวัน'!$B213,เส้นแต่งหน้าขนมปัง!Z:Z)+SUMIF('วางแผนBC,CJ'!$C:$C,'รับ-จ่าย ประจำวัน'!$B213,'วางแผนBC,CJ'!Z:Z)+SUMIF(RD!$C:$C,'รับ-จ่าย ประจำวัน'!$B213,RD!Z:Z)+SUMIF('FG,ออนไล,คัดแยก'!$C:$C,'รับ-จ่าย ประจำวัน'!$B213,'FG,ออนไล,คัดแยก'!Z:Z)</f>
        <v>0</v>
      </c>
      <c r="BH213" s="16">
        <f>SUMIF(เตรียมส่วนผสม!$C:$C,'รับ-จ่าย ประจำวัน'!$B213,เตรียมส่วนผสม!AA:AA)+SUMIF(กวนไส้!$C:$C,'รับ-จ่าย ประจำวัน'!$B213,กวนไส้!AA:AA)+SUMIF(ผลิต1!$C:$C,'รับ-จ่าย ประจำวัน'!$B213,ผลิต1!AA:AA)+SUMIF(ผลิต2!$C:$C,'รับ-จ่าย ประจำวัน'!$B213,ผลิต2!AA:AA)+SUMIF(เส้นแต่งหน้าขนมเค้ก!$C:$C,'รับ-จ่าย ประจำวัน'!$B213,เส้นแต่งหน้าขนมเค้ก!AA:AA)+SUMIF(แพ็ค!$C:$C,'รับ-จ่าย ประจำวัน'!$B213,แพ็ค!AA:AA)+SUMIF(ธุรการ!$C:$C,'รับ-จ่าย ประจำวัน'!$B213,ธุรการ!AA:AA)+SUMIF(เส้นแต่งหน้าขนมปัง!$C:$C,'รับ-จ่าย ประจำวัน'!$B213,เส้นแต่งหน้าขนมปัง!AA:AA)+SUMIF('วางแผนBC,CJ'!$C:$C,'รับ-จ่าย ประจำวัน'!$B213,'วางแผนBC,CJ'!AA:AA)+SUMIF(RD!$C:$C,'รับ-จ่าย ประจำวัน'!$B213,RD!AA:AA)+SUMIF('FG,ออนไล,คัดแยก'!$C:$C,'รับ-จ่าย ประจำวัน'!$B213,'FG,ออนไล,คัดแยก'!AA:AA)</f>
        <v>0</v>
      </c>
      <c r="BI213" s="16">
        <f>SUMIF(เตรียมส่วนผสม!$C:$C,'รับ-จ่าย ประจำวัน'!$B213,เตรียมส่วนผสม!AB:AB)+SUMIF(กวนไส้!$C:$C,'รับ-จ่าย ประจำวัน'!$B213,กวนไส้!AB:AB)+SUMIF(ผลิต1!$C:$C,'รับ-จ่าย ประจำวัน'!$B213,ผลิต1!AB:AB)+SUMIF(ผลิต2!$C:$C,'รับ-จ่าย ประจำวัน'!$B213,ผลิต2!AB:AB)+SUMIF(เส้นแต่งหน้าขนมเค้ก!$C:$C,'รับ-จ่าย ประจำวัน'!$B213,เส้นแต่งหน้าขนมเค้ก!AB:AB)+SUMIF(แพ็ค!$C:$C,'รับ-จ่าย ประจำวัน'!$B213,แพ็ค!AB:AB)+SUMIF(ธุรการ!$C:$C,'รับ-จ่าย ประจำวัน'!$B213,ธุรการ!AB:AB)+SUMIF(เส้นแต่งหน้าขนมปัง!$C:$C,'รับ-จ่าย ประจำวัน'!$B213,เส้นแต่งหน้าขนมปัง!AB:AB)+SUMIF('วางแผนBC,CJ'!$C:$C,'รับ-จ่าย ประจำวัน'!$B213,'วางแผนBC,CJ'!AB:AB)+SUMIF(RD!$C:$C,'รับ-จ่าย ประจำวัน'!$B213,RD!AB:AB)+SUMIF('FG,ออนไล,คัดแยก'!$C:$C,'รับ-จ่าย ประจำวัน'!$B213,'FG,ออนไล,คัดแยก'!AB:AB)</f>
        <v>0</v>
      </c>
      <c r="BJ213" s="16">
        <f>SUMIF(เตรียมส่วนผสม!$C:$C,'รับ-จ่าย ประจำวัน'!$B213,เตรียมส่วนผสม!AC:AC)+SUMIF(กวนไส้!$C:$C,'รับ-จ่าย ประจำวัน'!$B213,กวนไส้!AC:AC)+SUMIF(ผลิต1!$C:$C,'รับ-จ่าย ประจำวัน'!$B213,ผลิต1!AC:AC)+SUMIF(ผลิต2!$C:$C,'รับ-จ่าย ประจำวัน'!$B213,ผลิต2!AC:AC)+SUMIF(เส้นแต่งหน้าขนมเค้ก!$C:$C,'รับ-จ่าย ประจำวัน'!$B213,เส้นแต่งหน้าขนมเค้ก!AC:AC)+SUMIF(แพ็ค!$C:$C,'รับ-จ่าย ประจำวัน'!$B213,แพ็ค!AC:AC)+SUMIF(ธุรการ!$C:$C,'รับ-จ่าย ประจำวัน'!$B213,ธุรการ!AC:AC)+SUMIF(เส้นแต่งหน้าขนมปัง!$C:$C,'รับ-จ่าย ประจำวัน'!$B213,เส้นแต่งหน้าขนมปัง!AC:AC)+SUMIF('วางแผนBC,CJ'!$C:$C,'รับ-จ่าย ประจำวัน'!$B213,'วางแผนBC,CJ'!AC:AC)+SUMIF(RD!$C:$C,'รับ-จ่าย ประจำวัน'!$B213,RD!AC:AC)+SUMIF('FG,ออนไล,คัดแยก'!$C:$C,'รับ-จ่าย ประจำวัน'!$B213,'FG,ออนไล,คัดแยก'!AC:AC)</f>
        <v>0</v>
      </c>
      <c r="BK213" s="16">
        <f>SUMIF(เตรียมส่วนผสม!$C:$C,'รับ-จ่าย ประจำวัน'!$B213,เตรียมส่วนผสม!AD:AD)+SUMIF(กวนไส้!$C:$C,'รับ-จ่าย ประจำวัน'!$B213,กวนไส้!AD:AD)+SUMIF(ผลิต1!$C:$C,'รับ-จ่าย ประจำวัน'!$B213,ผลิต1!AD:AD)+SUMIF(ผลิต2!$C:$C,'รับ-จ่าย ประจำวัน'!$B213,ผลิต2!AD:AD)+SUMIF(เส้นแต่งหน้าขนมเค้ก!$C:$C,'รับ-จ่าย ประจำวัน'!$B213,เส้นแต่งหน้าขนมเค้ก!AD:AD)+SUMIF(แพ็ค!$C:$C,'รับ-จ่าย ประจำวัน'!$B213,แพ็ค!AD:AD)+SUMIF(ธุรการ!$C:$C,'รับ-จ่าย ประจำวัน'!$B213,ธุรการ!AD:AD)+SUMIF(เส้นแต่งหน้าขนมปัง!$C:$C,'รับ-จ่าย ประจำวัน'!$B213,เส้นแต่งหน้าขนมปัง!AD:AD)+SUMIF('วางแผนBC,CJ'!$C:$C,'รับ-จ่าย ประจำวัน'!$B213,'วางแผนBC,CJ'!AD:AD)+SUMIF(RD!$C:$C,'รับ-จ่าย ประจำวัน'!$B213,RD!AD:AD)+SUMIF('FG,ออนไล,คัดแยก'!$C:$C,'รับ-จ่าย ประจำวัน'!$B213,'FG,ออนไล,คัดแยก'!AD:AD)</f>
        <v>0</v>
      </c>
      <c r="BL213" s="16">
        <f>SUMIF(เตรียมส่วนผสม!$C:$C,'รับ-จ่าย ประจำวัน'!$B213,เตรียมส่วนผสม!AE:AE)+SUMIF(กวนไส้!$C:$C,'รับ-จ่าย ประจำวัน'!$B213,กวนไส้!AE:AE)+SUMIF(ผลิต1!$C:$C,'รับ-จ่าย ประจำวัน'!$B213,ผลิต1!AE:AE)+SUMIF(ผลิต2!$C:$C,'รับ-จ่าย ประจำวัน'!$B213,ผลิต2!AE:AE)+SUMIF(เส้นแต่งหน้าขนมเค้ก!$C:$C,'รับ-จ่าย ประจำวัน'!$B213,เส้นแต่งหน้าขนมเค้ก!AE:AE)+SUMIF(แพ็ค!$C:$C,'รับ-จ่าย ประจำวัน'!$B213,แพ็ค!AE:AE)+SUMIF(ธุรการ!$C:$C,'รับ-จ่าย ประจำวัน'!$B213,ธุรการ!AE:AE)+SUMIF(เส้นแต่งหน้าขนมปัง!$C:$C,'รับ-จ่าย ประจำวัน'!$B213,เส้นแต่งหน้าขนมปัง!AE:AE)+SUMIF('วางแผนBC,CJ'!$C:$C,'รับ-จ่าย ประจำวัน'!$B213,'วางแผนBC,CJ'!AE:AE)+SUMIF(RD!$C:$C,'รับ-จ่าย ประจำวัน'!$B213,RD!AE:AE)+SUMIF('FG,ออนไล,คัดแยก'!$C:$C,'รับ-จ่าย ประจำวัน'!$B213,'FG,ออนไล,คัดแยก'!AE:AE)</f>
        <v>0</v>
      </c>
      <c r="BM213" s="16">
        <f>SUMIF(เตรียมส่วนผสม!$C:$C,'รับ-จ่าย ประจำวัน'!$B213,เตรียมส่วนผสม!AF:AF)+SUMIF(กวนไส้!$C:$C,'รับ-จ่าย ประจำวัน'!$B213,กวนไส้!AF:AF)+SUMIF(ผลิต1!$C:$C,'รับ-จ่าย ประจำวัน'!$B213,ผลิต1!AF:AF)+SUMIF(ผลิต2!$C:$C,'รับ-จ่าย ประจำวัน'!$B213,ผลิต2!AF:AF)+SUMIF(เส้นแต่งหน้าขนมเค้ก!$C:$C,'รับ-จ่าย ประจำวัน'!$B213,เส้นแต่งหน้าขนมเค้ก!AF:AF)+SUMIF(แพ็ค!$C:$C,'รับ-จ่าย ประจำวัน'!$B213,แพ็ค!AF:AF)+SUMIF(ธุรการ!$C:$C,'รับ-จ่าย ประจำวัน'!$B213,ธุรการ!AF:AF)+SUMIF(เส้นแต่งหน้าขนมปัง!$C:$C,'รับ-จ่าย ประจำวัน'!$B213,เส้นแต่งหน้าขนมปัง!AF:AF)+SUMIF('วางแผนBC,CJ'!$C:$C,'รับ-จ่าย ประจำวัน'!$B213,'วางแผนBC,CJ'!AF:AF)+SUMIF(RD!$C:$C,'รับ-จ่าย ประจำวัน'!$B213,RD!AF:AF)+SUMIF('FG,ออนไล,คัดแยก'!$C:$C,'รับ-จ่าย ประจำวัน'!$B213,'FG,ออนไล,คัดแยก'!AF:AF)</f>
        <v>0</v>
      </c>
      <c r="BN213" s="16">
        <f>SUMIF(เตรียมส่วนผสม!$C:$C,'รับ-จ่าย ประจำวัน'!$B213,เตรียมส่วนผสม!AG:AG)+SUMIF(กวนไส้!$C:$C,'รับ-จ่าย ประจำวัน'!$B213,กวนไส้!AG:AG)+SUMIF(ผลิต1!$C:$C,'รับ-จ่าย ประจำวัน'!$B213,ผลิต1!AG:AG)+SUMIF(ผลิต2!$C:$C,'รับ-จ่าย ประจำวัน'!$B213,ผลิต2!AG:AG)+SUMIF(เส้นแต่งหน้าขนมเค้ก!$C:$C,'รับ-จ่าย ประจำวัน'!$B213,เส้นแต่งหน้าขนมเค้ก!AG:AG)+SUMIF(แพ็ค!$C:$C,'รับ-จ่าย ประจำวัน'!$B213,แพ็ค!AG:AG)+SUMIF(ธุรการ!$C:$C,'รับ-จ่าย ประจำวัน'!$B213,ธุรการ!AG:AG)+SUMIF(เส้นแต่งหน้าขนมปัง!$C:$C,'รับ-จ่าย ประจำวัน'!$B213,เส้นแต่งหน้าขนมปัง!AG:AG)+SUMIF('วางแผนBC,CJ'!$C:$C,'รับ-จ่าย ประจำวัน'!$B213,'วางแผนBC,CJ'!AG:AG)+SUMIF(RD!$C:$C,'รับ-จ่าย ประจำวัน'!$B213,RD!AG:AG)+SUMIF('FG,ออนไล,คัดแยก'!$C:$C,'รับ-จ่าย ประจำวัน'!$B213,'FG,ออนไล,คัดแยก'!AG:AG)</f>
        <v>0</v>
      </c>
      <c r="BO213" s="16">
        <f>SUMIF(เตรียมส่วนผสม!$C:$C,'รับ-จ่าย ประจำวัน'!$B213,เตรียมส่วนผสม!AH:AH)+SUMIF(กวนไส้!$C:$C,'รับ-จ่าย ประจำวัน'!$B213,กวนไส้!AH:AH)+SUMIF(ผลิต1!$C:$C,'รับ-จ่าย ประจำวัน'!$B213,ผลิต1!AH:AH)+SUMIF(ผลิต2!$C:$C,'รับ-จ่าย ประจำวัน'!$B213,ผลิต2!AH:AH)+SUMIF(เส้นแต่งหน้าขนมเค้ก!$C:$C,'รับ-จ่าย ประจำวัน'!$B213,เส้นแต่งหน้าขนมเค้ก!AH:AH)+SUMIF(แพ็ค!$C:$C,'รับ-จ่าย ประจำวัน'!$B213,แพ็ค!AH:AH)+SUMIF(ธุรการ!$C:$C,'รับ-จ่าย ประจำวัน'!$B213,ธุรการ!AH:AH)+SUMIF(เส้นแต่งหน้าขนมปัง!$C:$C,'รับ-จ่าย ประจำวัน'!$B213,เส้นแต่งหน้าขนมปัง!AH:AH)+SUMIF('วางแผนBC,CJ'!$C:$C,'รับ-จ่าย ประจำวัน'!$B213,'วางแผนBC,CJ'!AH:AH)+SUMIF(RD!$C:$C,'รับ-จ่าย ประจำวัน'!$B213,RD!AH:AH)+SUMIF('FG,ออนไล,คัดแยก'!$C:$C,'รับ-จ่าย ประจำวัน'!$B213,'FG,ออนไล,คัดแยก'!AH:AH)</f>
        <v>0</v>
      </c>
      <c r="BP213" s="16">
        <f>SUMIF(เตรียมส่วนผสม!$C:$C,'รับ-จ่าย ประจำวัน'!$B213,เตรียมส่วนผสม!AI:AI)+SUMIF(กวนไส้!$C:$C,'รับ-จ่าย ประจำวัน'!$B213,กวนไส้!AI:AI)+SUMIF(ผลิต1!$C:$C,'รับ-จ่าย ประจำวัน'!$B213,ผลิต1!AI:AI)+SUMIF(ผลิต2!$C:$C,'รับ-จ่าย ประจำวัน'!$B213,ผลิต2!AI:AI)+SUMIF(เส้นแต่งหน้าขนมเค้ก!$C:$C,'รับ-จ่าย ประจำวัน'!$B213,เส้นแต่งหน้าขนมเค้ก!AI:AI)+SUMIF(แพ็ค!$C:$C,'รับ-จ่าย ประจำวัน'!$B213,แพ็ค!AI:AI)+SUMIF(ธุรการ!$C:$C,'รับ-จ่าย ประจำวัน'!$B213,ธุรการ!AI:AI)+SUMIF(เส้นแต่งหน้าขนมปัง!$C:$C,'รับ-จ่าย ประจำวัน'!$B213,เส้นแต่งหน้าขนมปัง!AI:AI)+SUMIF('วางแผนBC,CJ'!$C:$C,'รับ-จ่าย ประจำวัน'!$B213,'วางแผนBC,CJ'!AI:AI)+SUMIF(RD!$C:$C,'รับ-จ่าย ประจำวัน'!$B213,RD!AI:AI)+SUMIF('FG,ออนไล,คัดแยก'!$C:$C,'รับ-จ่าย ประจำวัน'!$B213,'FG,ออนไล,คัดแยก'!AI:AI)</f>
        <v>0</v>
      </c>
      <c r="BQ213" s="16">
        <f>SUMIF(เตรียมส่วนผสม!$C:$C,'รับ-จ่าย ประจำวัน'!$B213,เตรียมส่วนผสม!AJ:AJ)+SUMIF(กวนไส้!$C:$C,'รับ-จ่าย ประจำวัน'!$B213,กวนไส้!AJ:AJ)+SUMIF(ผลิต1!$C:$C,'รับ-จ่าย ประจำวัน'!$B213,ผลิต1!AJ:AJ)+SUMIF(ผลิต2!$C:$C,'รับ-จ่าย ประจำวัน'!$B213,ผลิต2!AJ:AJ)+SUMIF(เส้นแต่งหน้าขนมเค้ก!$C:$C,'รับ-จ่าย ประจำวัน'!$B213,เส้นแต่งหน้าขนมเค้ก!AJ:AJ)+SUMIF(แพ็ค!$C:$C,'รับ-จ่าย ประจำวัน'!$B213,แพ็ค!AJ:AJ)+SUMIF(ธุรการ!$C:$C,'รับ-จ่าย ประจำวัน'!$B213,ธุรการ!AJ:AJ)+SUMIF(เส้นแต่งหน้าขนมปัง!$C:$C,'รับ-จ่าย ประจำวัน'!$B213,เส้นแต่งหน้าขนมปัง!AJ:AJ)+SUMIF('วางแผนBC,CJ'!$C:$C,'รับ-จ่าย ประจำวัน'!$B213,'วางแผนBC,CJ'!AJ:AJ)+SUMIF(RD!$C:$C,'รับ-จ่าย ประจำวัน'!$B213,RD!AJ:AJ)+SUMIF('FG,ออนไล,คัดแยก'!$C:$C,'รับ-จ่าย ประจำวัน'!$B213,'FG,ออนไล,คัดแยก'!AJ:AJ)</f>
        <v>0</v>
      </c>
      <c r="BR213" s="16">
        <f>SUMIF(เตรียมส่วนผสม!$C:$C,'รับ-จ่าย ประจำวัน'!$B213,เตรียมส่วนผสม!AK:AK)+SUMIF(กวนไส้!$C:$C,'รับ-จ่าย ประจำวัน'!$B213,กวนไส้!AK:AK)+SUMIF(ผลิต1!$C:$C,'รับ-จ่าย ประจำวัน'!$B213,ผลิต1!AK:AK)+SUMIF(ผลิต2!$C:$C,'รับ-จ่าย ประจำวัน'!$B213,ผลิต2!AK:AK)+SUMIF(เส้นแต่งหน้าขนมเค้ก!$C:$C,'รับ-จ่าย ประจำวัน'!$B213,เส้นแต่งหน้าขนมเค้ก!AK:AK)+SUMIF(แพ็ค!$C:$C,'รับ-จ่าย ประจำวัน'!$B213,แพ็ค!AK:AK)+SUMIF(ธุรการ!$C:$C,'รับ-จ่าย ประจำวัน'!$B213,ธุรการ!AK:AK)+SUMIF(เส้นแต่งหน้าขนมปัง!$C:$C,'รับ-จ่าย ประจำวัน'!$B213,เส้นแต่งหน้าขนมปัง!AK:AK)+SUMIF('วางแผนBC,CJ'!$C:$C,'รับ-จ่าย ประจำวัน'!$B213,'วางแผนBC,CJ'!AK:AK)+SUMIF(RD!$C:$C,'รับ-จ่าย ประจำวัน'!$B213,RD!AK:AK)+SUMIF('FG,ออนไล,คัดแยก'!$C:$C,'รับ-จ่าย ประจำวัน'!$B213,'FG,ออนไล,คัดแยก'!AK:AK)</f>
        <v>0</v>
      </c>
      <c r="BS213" s="16">
        <f>SUMIF(เตรียมส่วนผสม!$C:$C,'รับ-จ่าย ประจำวัน'!$B213,เตรียมส่วนผสม!AL:AL)+SUMIF(กวนไส้!$C:$C,'รับ-จ่าย ประจำวัน'!$B213,กวนไส้!AL:AL)+SUMIF(ผลิต1!$C:$C,'รับ-จ่าย ประจำวัน'!$B213,ผลิต1!AL:AL)+SUMIF(ผลิต2!$C:$C,'รับ-จ่าย ประจำวัน'!$B213,ผลิต2!AL:AL)+SUMIF(เส้นแต่งหน้าขนมเค้ก!$C:$C,'รับ-จ่าย ประจำวัน'!$B213,เส้นแต่งหน้าขนมเค้ก!AL:AL)+SUMIF(แพ็ค!$C:$C,'รับ-จ่าย ประจำวัน'!$B213,แพ็ค!AL:AL)+SUMIF(ธุรการ!$C:$C,'รับ-จ่าย ประจำวัน'!$B213,ธุรการ!AL:AL)+SUMIF(เส้นแต่งหน้าขนมปัง!$C:$C,'รับ-จ่าย ประจำวัน'!$B213,เส้นแต่งหน้าขนมปัง!AL:AL)+SUMIF('วางแผนBC,CJ'!$C:$C,'รับ-จ่าย ประจำวัน'!$B213,'วางแผนBC,CJ'!AL:AL)+SUMIF(RD!$C:$C,'รับ-จ่าย ประจำวัน'!$B213,RD!AL:AL)+SUMIF('FG,ออนไล,คัดแยก'!$C:$C,'รับ-จ่าย ประจำวัน'!$B213,'FG,ออนไล,คัดแยก'!AL:AL)</f>
        <v>0</v>
      </c>
      <c r="BT213" s="18">
        <f t="shared" si="50"/>
        <v>0</v>
      </c>
      <c r="BU213" s="116">
        <f>40000+37000+40000+40000+20000</f>
        <v>177000</v>
      </c>
      <c r="BV213" s="146">
        <f t="shared" si="51"/>
        <v>1572</v>
      </c>
      <c r="BW213" s="183">
        <v>30</v>
      </c>
      <c r="BX213" s="172">
        <f t="shared" si="55"/>
        <v>0</v>
      </c>
      <c r="BY213" s="188" t="e">
        <f t="shared" si="53"/>
        <v>#DIV/0!</v>
      </c>
      <c r="BZ213" s="180" t="e">
        <f t="shared" ca="1" si="52"/>
        <v>#DIV/0!</v>
      </c>
      <c r="CA213" s="93"/>
      <c r="CB213" s="93"/>
      <c r="CC213" s="93"/>
      <c r="CD213" s="93"/>
      <c r="CE213" s="93"/>
      <c r="CF213" s="93"/>
      <c r="CG213" s="93"/>
      <c r="CH213" s="93"/>
      <c r="CI213" s="93"/>
      <c r="CJ213" s="94"/>
      <c r="CK213" s="9">
        <f t="shared" si="54"/>
        <v>-175428</v>
      </c>
    </row>
    <row r="214" spans="1:89" hidden="1" x14ac:dyDescent="0.5">
      <c r="A214" s="149" t="s">
        <v>767</v>
      </c>
      <c r="B214" s="34">
        <v>1023101023</v>
      </c>
      <c r="C214" s="10" t="s">
        <v>1470</v>
      </c>
      <c r="D214" s="135" t="s">
        <v>91</v>
      </c>
      <c r="E214" s="11">
        <v>0</v>
      </c>
      <c r="F214" s="129"/>
      <c r="G214" s="11" t="s">
        <v>768</v>
      </c>
      <c r="H214" s="12">
        <v>4000</v>
      </c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3"/>
      <c r="AF214" s="13"/>
      <c r="AG214" s="13"/>
      <c r="AH214" s="13"/>
      <c r="AI214" s="14"/>
      <c r="AJ214" s="14"/>
      <c r="AK214" s="14"/>
      <c r="AL214" s="14"/>
      <c r="AM214" s="14"/>
      <c r="AN214" s="15">
        <f t="shared" si="49"/>
        <v>0</v>
      </c>
      <c r="AO214" s="16">
        <f>SUMIF(เตรียมส่วนผสม!$C:$C,'รับ-จ่าย ประจำวัน'!$B214,เตรียมส่วนผสม!H:H)+SUMIF(กวนไส้!$C:$C,'รับ-จ่าย ประจำวัน'!$B214,กวนไส้!H:H)+SUMIF(ผลิต1!$C:$C,'รับ-จ่าย ประจำวัน'!$B214,ผลิต1!H:H)+SUMIF(ผลิต2!$C:$C,'รับ-จ่าย ประจำวัน'!$B214,ผลิต2!H:H)+SUMIF(เส้นแต่งหน้าขนมเค้ก!$C:$C,'รับ-จ่าย ประจำวัน'!$B214,เส้นแต่งหน้าขนมเค้ก!H:H)+SUMIF(แพ็ค!$C:$C,'รับ-จ่าย ประจำวัน'!$B214,แพ็ค!H:H)+SUMIF(ธุรการ!$C:$C,'รับ-จ่าย ประจำวัน'!$B214,ธุรการ!H:H)+SUMIF(เส้นแต่งหน้าขนมปัง!$C:$C,'รับ-จ่าย ประจำวัน'!$B214,เส้นแต่งหน้าขนมปัง!H:H)+SUMIF('วางแผนBC,CJ'!$C:$C,'รับ-จ่าย ประจำวัน'!$B214,'วางแผนBC,CJ'!H:H)+SUMIF(RD!$C:$C,'รับ-จ่าย ประจำวัน'!$B214,RD!H:H)+SUMIF('FG,ออนไล,คัดแยก'!$C:$C,'รับ-จ่าย ประจำวัน'!$B214,'FG,ออนไล,คัดแยก'!H:H)</f>
        <v>0</v>
      </c>
      <c r="AP214" s="16">
        <f>SUMIF(เตรียมส่วนผสม!$C:$C,'รับ-จ่าย ประจำวัน'!$B214,เตรียมส่วนผสม!I:I)+SUMIF(กวนไส้!$C:$C,'รับ-จ่าย ประจำวัน'!$B214,กวนไส้!I:I)+SUMIF(ผลิต1!$C:$C,'รับ-จ่าย ประจำวัน'!$B214,ผลิต1!I:I)+SUMIF(ผลิต2!$C:$C,'รับ-จ่าย ประจำวัน'!$B214,ผลิต2!I:I)+SUMIF(เส้นแต่งหน้าขนมเค้ก!$C:$C,'รับ-จ่าย ประจำวัน'!$B214,เส้นแต่งหน้าขนมเค้ก!I:I)+SUMIF(แพ็ค!$C:$C,'รับ-จ่าย ประจำวัน'!$B214,แพ็ค!I:I)+SUMIF(ธุรการ!$C:$C,'รับ-จ่าย ประจำวัน'!$B214,ธุรการ!I:I)+SUMIF(เส้นแต่งหน้าขนมปัง!$C:$C,'รับ-จ่าย ประจำวัน'!$B214,เส้นแต่งหน้าขนมปัง!I:I)+SUMIF('วางแผนBC,CJ'!$C:$C,'รับ-จ่าย ประจำวัน'!$B214,'วางแผนBC,CJ'!I:I)+SUMIF(RD!$C:$C,'รับ-จ่าย ประจำวัน'!$B214,RD!I:I)+SUMIF('FG,ออนไล,คัดแยก'!$C:$C,'รับ-จ่าย ประจำวัน'!$B214,'FG,ออนไล,คัดแยก'!I:I)</f>
        <v>0</v>
      </c>
      <c r="AQ214" s="16">
        <f>SUMIF(เตรียมส่วนผสม!$C:$C,'รับ-จ่าย ประจำวัน'!$B214,เตรียมส่วนผสม!J:J)+SUMIF(กวนไส้!$C:$C,'รับ-จ่าย ประจำวัน'!$B214,กวนไส้!J:J)+SUMIF(ผลิต1!$C:$C,'รับ-จ่าย ประจำวัน'!$B214,ผลิต1!J:J)+SUMIF(ผลิต2!$C:$C,'รับ-จ่าย ประจำวัน'!$B214,ผลิต2!J:J)+SUMIF(เส้นแต่งหน้าขนมเค้ก!$C:$C,'รับ-จ่าย ประจำวัน'!$B214,เส้นแต่งหน้าขนมเค้ก!J:J)+SUMIF(แพ็ค!$C:$C,'รับ-จ่าย ประจำวัน'!$B214,แพ็ค!J:J)+SUMIF(ธุรการ!$C:$C,'รับ-จ่าย ประจำวัน'!$B214,ธุรการ!J:J)+SUMIF(เส้นแต่งหน้าขนมปัง!$C:$C,'รับ-จ่าย ประจำวัน'!$B214,เส้นแต่งหน้าขนมปัง!J:J)+SUMIF('วางแผนBC,CJ'!$C:$C,'รับ-จ่าย ประจำวัน'!$B214,'วางแผนBC,CJ'!J:J)+SUMIF(RD!$C:$C,'รับ-จ่าย ประจำวัน'!$B214,RD!J:J)+SUMIF('FG,ออนไล,คัดแยก'!$C:$C,'รับ-จ่าย ประจำวัน'!$B214,'FG,ออนไล,คัดแยก'!J:J)</f>
        <v>0</v>
      </c>
      <c r="AR214" s="16">
        <f>SUMIF(เตรียมส่วนผสม!$C:$C,'รับ-จ่าย ประจำวัน'!$B214,เตรียมส่วนผสม!K:K)+SUMIF(กวนไส้!$C:$C,'รับ-จ่าย ประจำวัน'!$B214,กวนไส้!K:K)+SUMIF(ผลิต1!$C:$C,'รับ-จ่าย ประจำวัน'!$B214,ผลิต1!K:K)+SUMIF(ผลิต2!$C:$C,'รับ-จ่าย ประจำวัน'!$B214,ผลิต2!K:K)+SUMIF(เส้นแต่งหน้าขนมเค้ก!$C:$C,'รับ-จ่าย ประจำวัน'!$B214,เส้นแต่งหน้าขนมเค้ก!K:K)+SUMIF(แพ็ค!$C:$C,'รับ-จ่าย ประจำวัน'!$B214,แพ็ค!K:K)+SUMIF(ธุรการ!$C:$C,'รับ-จ่าย ประจำวัน'!$B214,ธุรการ!K:K)+SUMIF(เส้นแต่งหน้าขนมปัง!$C:$C,'รับ-จ่าย ประจำวัน'!$B214,เส้นแต่งหน้าขนมปัง!K:K)+SUMIF('วางแผนBC,CJ'!$C:$C,'รับ-จ่าย ประจำวัน'!$B214,'วางแผนBC,CJ'!K:K)+SUMIF(RD!$C:$C,'รับ-จ่าย ประจำวัน'!$B214,RD!K:K)+SUMIF('FG,ออนไล,คัดแยก'!$C:$C,'รับ-จ่าย ประจำวัน'!$B214,'FG,ออนไล,คัดแยก'!K:K)</f>
        <v>0</v>
      </c>
      <c r="AS214" s="16">
        <f>SUMIF(เตรียมส่วนผสม!$C:$C,'รับ-จ่าย ประจำวัน'!$B214,เตรียมส่วนผสม!L:L)+SUMIF(กวนไส้!$C:$C,'รับ-จ่าย ประจำวัน'!$B214,กวนไส้!L:L)+SUMIF(ผลิต1!$C:$C,'รับ-จ่าย ประจำวัน'!$B214,ผลิต1!L:L)+SUMIF(ผลิต2!$C:$C,'รับ-จ่าย ประจำวัน'!$B214,ผลิต2!L:L)+SUMIF(เส้นแต่งหน้าขนมเค้ก!$C:$C,'รับ-จ่าย ประจำวัน'!$B214,เส้นแต่งหน้าขนมเค้ก!L:L)+SUMIF(แพ็ค!$C:$C,'รับ-จ่าย ประจำวัน'!$B214,แพ็ค!L:L)+SUMIF(ธุรการ!$C:$C,'รับ-จ่าย ประจำวัน'!$B214,ธุรการ!L:L)+SUMIF(เส้นแต่งหน้าขนมปัง!$C:$C,'รับ-จ่าย ประจำวัน'!$B214,เส้นแต่งหน้าขนมปัง!L:L)+SUMIF('วางแผนBC,CJ'!$C:$C,'รับ-จ่าย ประจำวัน'!$B214,'วางแผนBC,CJ'!L:L)+SUMIF(RD!$C:$C,'รับ-จ่าย ประจำวัน'!$B214,RD!L:L)+SUMIF('FG,ออนไล,คัดแยก'!$C:$C,'รับ-จ่าย ประจำวัน'!$B214,'FG,ออนไล,คัดแยก'!L:L)</f>
        <v>0</v>
      </c>
      <c r="AT214" s="16">
        <f>SUMIF(เตรียมส่วนผสม!$C:$C,'รับ-จ่าย ประจำวัน'!$B214,เตรียมส่วนผสม!M:M)+SUMIF(กวนไส้!$C:$C,'รับ-จ่าย ประจำวัน'!$B214,กวนไส้!M:M)+SUMIF(ผลิต1!$C:$C,'รับ-จ่าย ประจำวัน'!$B214,ผลิต1!M:M)+SUMIF(ผลิต2!$C:$C,'รับ-จ่าย ประจำวัน'!$B214,ผลิต2!M:M)+SUMIF(เส้นแต่งหน้าขนมเค้ก!$C:$C,'รับ-จ่าย ประจำวัน'!$B214,เส้นแต่งหน้าขนมเค้ก!M:M)+SUMIF(แพ็ค!$C:$C,'รับ-จ่าย ประจำวัน'!$B214,แพ็ค!M:M)+SUMIF(ธุรการ!$C:$C,'รับ-จ่าย ประจำวัน'!$B214,ธุรการ!M:M)+SUMIF(เส้นแต่งหน้าขนมปัง!$C:$C,'รับ-จ่าย ประจำวัน'!$B214,เส้นแต่งหน้าขนมปัง!M:M)+SUMIF('วางแผนBC,CJ'!$C:$C,'รับ-จ่าย ประจำวัน'!$B214,'วางแผนBC,CJ'!M:M)+SUMIF(RD!$C:$C,'รับ-จ่าย ประจำวัน'!$B214,RD!M:M)+SUMIF('FG,ออนไล,คัดแยก'!$C:$C,'รับ-จ่าย ประจำวัน'!$B214,'FG,ออนไล,คัดแยก'!M:M)</f>
        <v>0</v>
      </c>
      <c r="AU214" s="16">
        <f>SUMIF(เตรียมส่วนผสม!$C:$C,'รับ-จ่าย ประจำวัน'!$B214,เตรียมส่วนผสม!N:N)+SUMIF(กวนไส้!$C:$C,'รับ-จ่าย ประจำวัน'!$B214,กวนไส้!N:N)+SUMIF(ผลิต1!$C:$C,'รับ-จ่าย ประจำวัน'!$B214,ผลิต1!N:N)+SUMIF(ผลิต2!$C:$C,'รับ-จ่าย ประจำวัน'!$B214,ผลิต2!N:N)+SUMIF(เส้นแต่งหน้าขนมเค้ก!$C:$C,'รับ-จ่าย ประจำวัน'!$B214,เส้นแต่งหน้าขนมเค้ก!N:N)+SUMIF(แพ็ค!$C:$C,'รับ-จ่าย ประจำวัน'!$B214,แพ็ค!N:N)+SUMIF(ธุรการ!$C:$C,'รับ-จ่าย ประจำวัน'!$B214,ธุรการ!N:N)+SUMIF(เส้นแต่งหน้าขนมปัง!$C:$C,'รับ-จ่าย ประจำวัน'!$B214,เส้นแต่งหน้าขนมปัง!N:N)+SUMIF('วางแผนBC,CJ'!$C:$C,'รับ-จ่าย ประจำวัน'!$B214,'วางแผนBC,CJ'!N:N)+SUMIF(RD!$C:$C,'รับ-จ่าย ประจำวัน'!$B214,RD!N:N)+SUMIF('FG,ออนไล,คัดแยก'!$C:$C,'รับ-จ่าย ประจำวัน'!$B214,'FG,ออนไล,คัดแยก'!N:N)</f>
        <v>0</v>
      </c>
      <c r="AV214" s="16">
        <f>SUMIF(เตรียมส่วนผสม!$C:$C,'รับ-จ่าย ประจำวัน'!$B214,เตรียมส่วนผสม!O:O)+SUMIF(กวนไส้!$C:$C,'รับ-จ่าย ประจำวัน'!$B214,กวนไส้!O:O)+SUMIF(ผลิต1!$C:$C,'รับ-จ่าย ประจำวัน'!$B214,ผลิต1!O:O)+SUMIF(ผลิต2!$C:$C,'รับ-จ่าย ประจำวัน'!$B214,ผลิต2!O:O)+SUMIF(เส้นแต่งหน้าขนมเค้ก!$C:$C,'รับ-จ่าย ประจำวัน'!$B214,เส้นแต่งหน้าขนมเค้ก!O:O)+SUMIF(แพ็ค!$C:$C,'รับ-จ่าย ประจำวัน'!$B214,แพ็ค!O:O)+SUMIF(ธุรการ!$C:$C,'รับ-จ่าย ประจำวัน'!$B214,ธุรการ!O:O)+SUMIF(เส้นแต่งหน้าขนมปัง!$C:$C,'รับ-จ่าย ประจำวัน'!$B214,เส้นแต่งหน้าขนมปัง!O:O)+SUMIF('วางแผนBC,CJ'!$C:$C,'รับ-จ่าย ประจำวัน'!$B214,'วางแผนBC,CJ'!O:O)+SUMIF(RD!$C:$C,'รับ-จ่าย ประจำวัน'!$B214,RD!O:O)+SUMIF('FG,ออนไล,คัดแยก'!$C:$C,'รับ-จ่าย ประจำวัน'!$B214,'FG,ออนไล,คัดแยก'!O:O)</f>
        <v>0</v>
      </c>
      <c r="AW214" s="16">
        <f>SUMIF(เตรียมส่วนผสม!$C:$C,'รับ-จ่าย ประจำวัน'!$B214,เตรียมส่วนผสม!P:P)+SUMIF(กวนไส้!$C:$C,'รับ-จ่าย ประจำวัน'!$B214,กวนไส้!P:P)+SUMIF(ผลิต1!$C:$C,'รับ-จ่าย ประจำวัน'!$B214,ผลิต1!P:P)+SUMIF(ผลิต2!$C:$C,'รับ-จ่าย ประจำวัน'!$B214,ผลิต2!P:P)+SUMIF(เส้นแต่งหน้าขนมเค้ก!$C:$C,'รับ-จ่าย ประจำวัน'!$B214,เส้นแต่งหน้าขนมเค้ก!P:P)+SUMIF(แพ็ค!$C:$C,'รับ-จ่าย ประจำวัน'!$B214,แพ็ค!P:P)+SUMIF(ธุรการ!$C:$C,'รับ-จ่าย ประจำวัน'!$B214,ธุรการ!P:P)+SUMIF(เส้นแต่งหน้าขนมปัง!$C:$C,'รับ-จ่าย ประจำวัน'!$B214,เส้นแต่งหน้าขนมปัง!P:P)+SUMIF('วางแผนBC,CJ'!$C:$C,'รับ-จ่าย ประจำวัน'!$B214,'วางแผนBC,CJ'!P:P)+SUMIF(RD!$C:$C,'รับ-จ่าย ประจำวัน'!$B214,RD!P:P)+SUMIF('FG,ออนไล,คัดแยก'!$C:$C,'รับ-จ่าย ประจำวัน'!$B214,'FG,ออนไล,คัดแยก'!P:P)</f>
        <v>0</v>
      </c>
      <c r="AX214" s="16">
        <f>SUMIF(เตรียมส่วนผสม!$C:$C,'รับ-จ่าย ประจำวัน'!$B214,เตรียมส่วนผสม!Q:Q)+SUMIF(กวนไส้!$C:$C,'รับ-จ่าย ประจำวัน'!$B214,กวนไส้!Q:Q)+SUMIF(ผลิต1!$C:$C,'รับ-จ่าย ประจำวัน'!$B214,ผลิต1!Q:Q)+SUMIF(ผลิต2!$C:$C,'รับ-จ่าย ประจำวัน'!$B214,ผลิต2!Q:Q)+SUMIF(เส้นแต่งหน้าขนมเค้ก!$C:$C,'รับ-จ่าย ประจำวัน'!$B214,เส้นแต่งหน้าขนมเค้ก!Q:Q)+SUMIF(แพ็ค!$C:$C,'รับ-จ่าย ประจำวัน'!$B214,แพ็ค!Q:Q)+SUMIF(ธุรการ!$C:$C,'รับ-จ่าย ประจำวัน'!$B214,ธุรการ!Q:Q)+SUMIF(เส้นแต่งหน้าขนมปัง!$C:$C,'รับ-จ่าย ประจำวัน'!$B214,เส้นแต่งหน้าขนมปัง!Q:Q)+SUMIF('วางแผนBC,CJ'!$C:$C,'รับ-จ่าย ประจำวัน'!$B214,'วางแผนBC,CJ'!Q:Q)+SUMIF(RD!$C:$C,'รับ-จ่าย ประจำวัน'!$B214,RD!Q:Q)+SUMIF('FG,ออนไล,คัดแยก'!$C:$C,'รับ-จ่าย ประจำวัน'!$B214,'FG,ออนไล,คัดแยก'!Q:Q)</f>
        <v>0</v>
      </c>
      <c r="AY214" s="16">
        <f>SUMIF(เตรียมส่วนผสม!$C:$C,'รับ-จ่าย ประจำวัน'!$B214,เตรียมส่วนผสม!R:R)+SUMIF(กวนไส้!$C:$C,'รับ-จ่าย ประจำวัน'!$B214,กวนไส้!R:R)+SUMIF(ผลิต1!$C:$C,'รับ-จ่าย ประจำวัน'!$B214,ผลิต1!R:R)+SUMIF(ผลิต2!$C:$C,'รับ-จ่าย ประจำวัน'!$B214,ผลิต2!R:R)+SUMIF(เส้นแต่งหน้าขนมเค้ก!$C:$C,'รับ-จ่าย ประจำวัน'!$B214,เส้นแต่งหน้าขนมเค้ก!R:R)+SUMIF(แพ็ค!$C:$C,'รับ-จ่าย ประจำวัน'!$B214,แพ็ค!R:R)+SUMIF(ธุรการ!$C:$C,'รับ-จ่าย ประจำวัน'!$B214,ธุรการ!R:R)+SUMIF(เส้นแต่งหน้าขนมปัง!$C:$C,'รับ-จ่าย ประจำวัน'!$B214,เส้นแต่งหน้าขนมปัง!R:R)+SUMIF('วางแผนBC,CJ'!$C:$C,'รับ-จ่าย ประจำวัน'!$B214,'วางแผนBC,CJ'!R:R)+SUMIF(RD!$C:$C,'รับ-จ่าย ประจำวัน'!$B214,RD!R:R)+SUMIF('FG,ออนไล,คัดแยก'!$C:$C,'รับ-จ่าย ประจำวัน'!$B214,'FG,ออนไล,คัดแยก'!R:R)</f>
        <v>0</v>
      </c>
      <c r="AZ214" s="16">
        <f>SUMIF(เตรียมส่วนผสม!$C:$C,'รับ-จ่าย ประจำวัน'!$B214,เตรียมส่วนผสม!S:S)+SUMIF(กวนไส้!$C:$C,'รับ-จ่าย ประจำวัน'!$B214,กวนไส้!S:S)+SUMIF(ผลิต1!$C:$C,'รับ-จ่าย ประจำวัน'!$B214,ผลิต1!S:S)+SUMIF(ผลิต2!$C:$C,'รับ-จ่าย ประจำวัน'!$B214,ผลิต2!S:S)+SUMIF(เส้นแต่งหน้าขนมเค้ก!$C:$C,'รับ-จ่าย ประจำวัน'!$B214,เส้นแต่งหน้าขนมเค้ก!S:S)+SUMIF(แพ็ค!$C:$C,'รับ-จ่าย ประจำวัน'!$B214,แพ็ค!S:S)+SUMIF(ธุรการ!$C:$C,'รับ-จ่าย ประจำวัน'!$B214,ธุรการ!S:S)+SUMIF(เส้นแต่งหน้าขนมปัง!$C:$C,'รับ-จ่าย ประจำวัน'!$B214,เส้นแต่งหน้าขนมปัง!S:S)+SUMIF('วางแผนBC,CJ'!$C:$C,'รับ-จ่าย ประจำวัน'!$B214,'วางแผนBC,CJ'!S:S)+SUMIF(RD!$C:$C,'รับ-จ่าย ประจำวัน'!$B214,RD!S:S)+SUMIF('FG,ออนไล,คัดแยก'!$C:$C,'รับ-จ่าย ประจำวัน'!$B214,'FG,ออนไล,คัดแยก'!S:S)</f>
        <v>0</v>
      </c>
      <c r="BA214" s="16">
        <f>SUMIF(เตรียมส่วนผสม!$C:$C,'รับ-จ่าย ประจำวัน'!$B214,เตรียมส่วนผสม!T:T)+SUMIF(กวนไส้!$C:$C,'รับ-จ่าย ประจำวัน'!$B214,กวนไส้!T:T)+SUMIF(ผลิต1!$C:$C,'รับ-จ่าย ประจำวัน'!$B214,ผลิต1!T:T)+SUMIF(ผลิต2!$C:$C,'รับ-จ่าย ประจำวัน'!$B214,ผลิต2!T:T)+SUMIF(เส้นแต่งหน้าขนมเค้ก!$C:$C,'รับ-จ่าย ประจำวัน'!$B214,เส้นแต่งหน้าขนมเค้ก!T:T)+SUMIF(แพ็ค!$C:$C,'รับ-จ่าย ประจำวัน'!$B214,แพ็ค!T:T)+SUMIF(ธุรการ!$C:$C,'รับ-จ่าย ประจำวัน'!$B214,ธุรการ!T:T)+SUMIF(เส้นแต่งหน้าขนมปัง!$C:$C,'รับ-จ่าย ประจำวัน'!$B214,เส้นแต่งหน้าขนมปัง!T:T)+SUMIF('วางแผนBC,CJ'!$C:$C,'รับ-จ่าย ประจำวัน'!$B214,'วางแผนBC,CJ'!T:T)+SUMIF(RD!$C:$C,'รับ-จ่าย ประจำวัน'!$B214,RD!T:T)+SUMIF('FG,ออนไล,คัดแยก'!$C:$C,'รับ-จ่าย ประจำวัน'!$B214,'FG,ออนไล,คัดแยก'!T:T)</f>
        <v>0</v>
      </c>
      <c r="BB214" s="16">
        <f>SUMIF(เตรียมส่วนผสม!$C:$C,'รับ-จ่าย ประจำวัน'!$B214,เตรียมส่วนผสม!U:U)+SUMIF(กวนไส้!$C:$C,'รับ-จ่าย ประจำวัน'!$B214,กวนไส้!U:U)+SUMIF(ผลิต1!$C:$C,'รับ-จ่าย ประจำวัน'!$B214,ผลิต1!U:U)+SUMIF(ผลิต2!$C:$C,'รับ-จ่าย ประจำวัน'!$B214,ผลิต2!U:U)+SUMIF(เส้นแต่งหน้าขนมเค้ก!$C:$C,'รับ-จ่าย ประจำวัน'!$B214,เส้นแต่งหน้าขนมเค้ก!U:U)+SUMIF(แพ็ค!$C:$C,'รับ-จ่าย ประจำวัน'!$B214,แพ็ค!U:U)+SUMIF(ธุรการ!$C:$C,'รับ-จ่าย ประจำวัน'!$B214,ธุรการ!U:U)+SUMIF(เส้นแต่งหน้าขนมปัง!$C:$C,'รับ-จ่าย ประจำวัน'!$B214,เส้นแต่งหน้าขนมปัง!U:U)+SUMIF('วางแผนBC,CJ'!$C:$C,'รับ-จ่าย ประจำวัน'!$B214,'วางแผนBC,CJ'!U:U)+SUMIF(RD!$C:$C,'รับ-จ่าย ประจำวัน'!$B214,RD!U:U)+SUMIF('FG,ออนไล,คัดแยก'!$C:$C,'รับ-จ่าย ประจำวัน'!$B214,'FG,ออนไล,คัดแยก'!U:U)</f>
        <v>0</v>
      </c>
      <c r="BC214" s="16">
        <f>SUMIF(เตรียมส่วนผสม!$C:$C,'รับ-จ่าย ประจำวัน'!$B214,เตรียมส่วนผสม!V:V)+SUMIF(กวนไส้!$C:$C,'รับ-จ่าย ประจำวัน'!$B214,กวนไส้!V:V)+SUMIF(ผลิต1!$C:$C,'รับ-จ่าย ประจำวัน'!$B214,ผลิต1!V:V)+SUMIF(ผลิต2!$C:$C,'รับ-จ่าย ประจำวัน'!$B214,ผลิต2!V:V)+SUMIF(เส้นแต่งหน้าขนมเค้ก!$C:$C,'รับ-จ่าย ประจำวัน'!$B214,เส้นแต่งหน้าขนมเค้ก!V:V)+SUMIF(แพ็ค!$C:$C,'รับ-จ่าย ประจำวัน'!$B214,แพ็ค!V:V)+SUMIF(ธุรการ!$C:$C,'รับ-จ่าย ประจำวัน'!$B214,ธุรการ!V:V)+SUMIF(เส้นแต่งหน้าขนมปัง!$C:$C,'รับ-จ่าย ประจำวัน'!$B214,เส้นแต่งหน้าขนมปัง!V:V)+SUMIF('วางแผนBC,CJ'!$C:$C,'รับ-จ่าย ประจำวัน'!$B214,'วางแผนBC,CJ'!V:V)+SUMIF(RD!$C:$C,'รับ-จ่าย ประจำวัน'!$B214,RD!V:V)+SUMIF('FG,ออนไล,คัดแยก'!$C:$C,'รับ-จ่าย ประจำวัน'!$B214,'FG,ออนไล,คัดแยก'!V:V)</f>
        <v>0</v>
      </c>
      <c r="BD214" s="16">
        <f>SUMIF(เตรียมส่วนผสม!$C:$C,'รับ-จ่าย ประจำวัน'!$B214,เตรียมส่วนผสม!W:W)+SUMIF(กวนไส้!$C:$C,'รับ-จ่าย ประจำวัน'!$B214,กวนไส้!W:W)+SUMIF(ผลิต1!$C:$C,'รับ-จ่าย ประจำวัน'!$B214,ผลิต1!W:W)+SUMIF(ผลิต2!$C:$C,'รับ-จ่าย ประจำวัน'!$B214,ผลิต2!W:W)+SUMIF(เส้นแต่งหน้าขนมเค้ก!$C:$C,'รับ-จ่าย ประจำวัน'!$B214,เส้นแต่งหน้าขนมเค้ก!W:W)+SUMIF(แพ็ค!$C:$C,'รับ-จ่าย ประจำวัน'!$B214,แพ็ค!W:W)+SUMIF(ธุรการ!$C:$C,'รับ-จ่าย ประจำวัน'!$B214,ธุรการ!W:W)+SUMIF(เส้นแต่งหน้าขนมปัง!$C:$C,'รับ-จ่าย ประจำวัน'!$B214,เส้นแต่งหน้าขนมปัง!W:W)+SUMIF('วางแผนBC,CJ'!$C:$C,'รับ-จ่าย ประจำวัน'!$B214,'วางแผนBC,CJ'!W:W)+SUMIF(RD!$C:$C,'รับ-จ่าย ประจำวัน'!$B214,RD!W:W)+SUMIF('FG,ออนไล,คัดแยก'!$C:$C,'รับ-จ่าย ประจำวัน'!$B214,'FG,ออนไล,คัดแยก'!W:W)</f>
        <v>0</v>
      </c>
      <c r="BE214" s="16">
        <f>SUMIF(เตรียมส่วนผสม!$C:$C,'รับ-จ่าย ประจำวัน'!$B214,เตรียมส่วนผสม!X:X)+SUMIF(กวนไส้!$C:$C,'รับ-จ่าย ประจำวัน'!$B214,กวนไส้!X:X)+SUMIF(ผลิต1!$C:$C,'รับ-จ่าย ประจำวัน'!$B214,ผลิต1!X:X)+SUMIF(ผลิต2!$C:$C,'รับ-จ่าย ประจำวัน'!$B214,ผลิต2!X:X)+SUMIF(เส้นแต่งหน้าขนมเค้ก!$C:$C,'รับ-จ่าย ประจำวัน'!$B214,เส้นแต่งหน้าขนมเค้ก!X:X)+SUMIF(แพ็ค!$C:$C,'รับ-จ่าย ประจำวัน'!$B214,แพ็ค!X:X)+SUMIF(ธุรการ!$C:$C,'รับ-จ่าย ประจำวัน'!$B214,ธุรการ!X:X)+SUMIF(เส้นแต่งหน้าขนมปัง!$C:$C,'รับ-จ่าย ประจำวัน'!$B214,เส้นแต่งหน้าขนมปัง!X:X)+SUMIF('วางแผนBC,CJ'!$C:$C,'รับ-จ่าย ประจำวัน'!$B214,'วางแผนBC,CJ'!X:X)+SUMIF(RD!$C:$C,'รับ-จ่าย ประจำวัน'!$B214,RD!X:X)+SUMIF('FG,ออนไล,คัดแยก'!$C:$C,'รับ-จ่าย ประจำวัน'!$B214,'FG,ออนไล,คัดแยก'!X:X)</f>
        <v>0</v>
      </c>
      <c r="BF214" s="16">
        <f>SUMIF(เตรียมส่วนผสม!$C:$C,'รับ-จ่าย ประจำวัน'!$B214,เตรียมส่วนผสม!Y:Y)+SUMIF(กวนไส้!$C:$C,'รับ-จ่าย ประจำวัน'!$B214,กวนไส้!Y:Y)+SUMIF(ผลิต1!$C:$C,'รับ-จ่าย ประจำวัน'!$B214,ผลิต1!Y:Y)+SUMIF(ผลิต2!$C:$C,'รับ-จ่าย ประจำวัน'!$B214,ผลิต2!Y:Y)+SUMIF(เส้นแต่งหน้าขนมเค้ก!$C:$C,'รับ-จ่าย ประจำวัน'!$B214,เส้นแต่งหน้าขนมเค้ก!Y:Y)+SUMIF(แพ็ค!$C:$C,'รับ-จ่าย ประจำวัน'!$B214,แพ็ค!Y:Y)+SUMIF(ธุรการ!$C:$C,'รับ-จ่าย ประจำวัน'!$B214,ธุรการ!Y:Y)+SUMIF(เส้นแต่งหน้าขนมปัง!$C:$C,'รับ-จ่าย ประจำวัน'!$B214,เส้นแต่งหน้าขนมปัง!Y:Y)+SUMIF('วางแผนBC,CJ'!$C:$C,'รับ-จ่าย ประจำวัน'!$B214,'วางแผนBC,CJ'!Y:Y)+SUMIF(RD!$C:$C,'รับ-จ่าย ประจำวัน'!$B214,RD!Y:Y)+SUMIF('FG,ออนไล,คัดแยก'!$C:$C,'รับ-จ่าย ประจำวัน'!$B214,'FG,ออนไล,คัดแยก'!Y:Y)</f>
        <v>0</v>
      </c>
      <c r="BG214" s="16">
        <f>SUMIF(เตรียมส่วนผสม!$C:$C,'รับ-จ่าย ประจำวัน'!$B214,เตรียมส่วนผสม!Z:Z)+SUMIF(กวนไส้!$C:$C,'รับ-จ่าย ประจำวัน'!$B214,กวนไส้!Z:Z)+SUMIF(ผลิต1!$C:$C,'รับ-จ่าย ประจำวัน'!$B214,ผลิต1!Z:Z)+SUMIF(ผลิต2!$C:$C,'รับ-จ่าย ประจำวัน'!$B214,ผลิต2!Z:Z)+SUMIF(เส้นแต่งหน้าขนมเค้ก!$C:$C,'รับ-จ่าย ประจำวัน'!$B214,เส้นแต่งหน้าขนมเค้ก!Z:Z)+SUMIF(แพ็ค!$C:$C,'รับ-จ่าย ประจำวัน'!$B214,แพ็ค!Z:Z)+SUMIF(ธุรการ!$C:$C,'รับ-จ่าย ประจำวัน'!$B214,ธุรการ!Z:Z)+SUMIF(เส้นแต่งหน้าขนมปัง!$C:$C,'รับ-จ่าย ประจำวัน'!$B214,เส้นแต่งหน้าขนมปัง!Z:Z)+SUMIF('วางแผนBC,CJ'!$C:$C,'รับ-จ่าย ประจำวัน'!$B214,'วางแผนBC,CJ'!Z:Z)+SUMIF(RD!$C:$C,'รับ-จ่าย ประจำวัน'!$B214,RD!Z:Z)+SUMIF('FG,ออนไล,คัดแยก'!$C:$C,'รับ-จ่าย ประจำวัน'!$B214,'FG,ออนไล,คัดแยก'!Z:Z)</f>
        <v>0</v>
      </c>
      <c r="BH214" s="16">
        <f>SUMIF(เตรียมส่วนผสม!$C:$C,'รับ-จ่าย ประจำวัน'!$B214,เตรียมส่วนผสม!AA:AA)+SUMIF(กวนไส้!$C:$C,'รับ-จ่าย ประจำวัน'!$B214,กวนไส้!AA:AA)+SUMIF(ผลิต1!$C:$C,'รับ-จ่าย ประจำวัน'!$B214,ผลิต1!AA:AA)+SUMIF(ผลิต2!$C:$C,'รับ-จ่าย ประจำวัน'!$B214,ผลิต2!AA:AA)+SUMIF(เส้นแต่งหน้าขนมเค้ก!$C:$C,'รับ-จ่าย ประจำวัน'!$B214,เส้นแต่งหน้าขนมเค้ก!AA:AA)+SUMIF(แพ็ค!$C:$C,'รับ-จ่าย ประจำวัน'!$B214,แพ็ค!AA:AA)+SUMIF(ธุรการ!$C:$C,'รับ-จ่าย ประจำวัน'!$B214,ธุรการ!AA:AA)+SUMIF(เส้นแต่งหน้าขนมปัง!$C:$C,'รับ-จ่าย ประจำวัน'!$B214,เส้นแต่งหน้าขนมปัง!AA:AA)+SUMIF('วางแผนBC,CJ'!$C:$C,'รับ-จ่าย ประจำวัน'!$B214,'วางแผนBC,CJ'!AA:AA)+SUMIF(RD!$C:$C,'รับ-จ่าย ประจำวัน'!$B214,RD!AA:AA)+SUMIF('FG,ออนไล,คัดแยก'!$C:$C,'รับ-จ่าย ประจำวัน'!$B214,'FG,ออนไล,คัดแยก'!AA:AA)</f>
        <v>0</v>
      </c>
      <c r="BI214" s="16">
        <f>SUMIF(เตรียมส่วนผสม!$C:$C,'รับ-จ่าย ประจำวัน'!$B214,เตรียมส่วนผสม!AB:AB)+SUMIF(กวนไส้!$C:$C,'รับ-จ่าย ประจำวัน'!$B214,กวนไส้!AB:AB)+SUMIF(ผลิต1!$C:$C,'รับ-จ่าย ประจำวัน'!$B214,ผลิต1!AB:AB)+SUMIF(ผลิต2!$C:$C,'รับ-จ่าย ประจำวัน'!$B214,ผลิต2!AB:AB)+SUMIF(เส้นแต่งหน้าขนมเค้ก!$C:$C,'รับ-จ่าย ประจำวัน'!$B214,เส้นแต่งหน้าขนมเค้ก!AB:AB)+SUMIF(แพ็ค!$C:$C,'รับ-จ่าย ประจำวัน'!$B214,แพ็ค!AB:AB)+SUMIF(ธุรการ!$C:$C,'รับ-จ่าย ประจำวัน'!$B214,ธุรการ!AB:AB)+SUMIF(เส้นแต่งหน้าขนมปัง!$C:$C,'รับ-จ่าย ประจำวัน'!$B214,เส้นแต่งหน้าขนมปัง!AB:AB)+SUMIF('วางแผนBC,CJ'!$C:$C,'รับ-จ่าย ประจำวัน'!$B214,'วางแผนBC,CJ'!AB:AB)+SUMIF(RD!$C:$C,'รับ-จ่าย ประจำวัน'!$B214,RD!AB:AB)+SUMIF('FG,ออนไล,คัดแยก'!$C:$C,'รับ-จ่าย ประจำวัน'!$B214,'FG,ออนไล,คัดแยก'!AB:AB)</f>
        <v>0</v>
      </c>
      <c r="BJ214" s="16">
        <f>SUMIF(เตรียมส่วนผสม!$C:$C,'รับ-จ่าย ประจำวัน'!$B214,เตรียมส่วนผสม!AC:AC)+SUMIF(กวนไส้!$C:$C,'รับ-จ่าย ประจำวัน'!$B214,กวนไส้!AC:AC)+SUMIF(ผลิต1!$C:$C,'รับ-จ่าย ประจำวัน'!$B214,ผลิต1!AC:AC)+SUMIF(ผลิต2!$C:$C,'รับ-จ่าย ประจำวัน'!$B214,ผลิต2!AC:AC)+SUMIF(เส้นแต่งหน้าขนมเค้ก!$C:$C,'รับ-จ่าย ประจำวัน'!$B214,เส้นแต่งหน้าขนมเค้ก!AC:AC)+SUMIF(แพ็ค!$C:$C,'รับ-จ่าย ประจำวัน'!$B214,แพ็ค!AC:AC)+SUMIF(ธุรการ!$C:$C,'รับ-จ่าย ประจำวัน'!$B214,ธุรการ!AC:AC)+SUMIF(เส้นแต่งหน้าขนมปัง!$C:$C,'รับ-จ่าย ประจำวัน'!$B214,เส้นแต่งหน้าขนมปัง!AC:AC)+SUMIF('วางแผนBC,CJ'!$C:$C,'รับ-จ่าย ประจำวัน'!$B214,'วางแผนBC,CJ'!AC:AC)+SUMIF(RD!$C:$C,'รับ-จ่าย ประจำวัน'!$B214,RD!AC:AC)+SUMIF('FG,ออนไล,คัดแยก'!$C:$C,'รับ-จ่าย ประจำวัน'!$B214,'FG,ออนไล,คัดแยก'!AC:AC)</f>
        <v>0</v>
      </c>
      <c r="BK214" s="16">
        <f>SUMIF(เตรียมส่วนผสม!$C:$C,'รับ-จ่าย ประจำวัน'!$B214,เตรียมส่วนผสม!AD:AD)+SUMIF(กวนไส้!$C:$C,'รับ-จ่าย ประจำวัน'!$B214,กวนไส้!AD:AD)+SUMIF(ผลิต1!$C:$C,'รับ-จ่าย ประจำวัน'!$B214,ผลิต1!AD:AD)+SUMIF(ผลิต2!$C:$C,'รับ-จ่าย ประจำวัน'!$B214,ผลิต2!AD:AD)+SUMIF(เส้นแต่งหน้าขนมเค้ก!$C:$C,'รับ-จ่าย ประจำวัน'!$B214,เส้นแต่งหน้าขนมเค้ก!AD:AD)+SUMIF(แพ็ค!$C:$C,'รับ-จ่าย ประจำวัน'!$B214,แพ็ค!AD:AD)+SUMIF(ธุรการ!$C:$C,'รับ-จ่าย ประจำวัน'!$B214,ธุรการ!AD:AD)+SUMIF(เส้นแต่งหน้าขนมปัง!$C:$C,'รับ-จ่าย ประจำวัน'!$B214,เส้นแต่งหน้าขนมปัง!AD:AD)+SUMIF('วางแผนBC,CJ'!$C:$C,'รับ-จ่าย ประจำวัน'!$B214,'วางแผนBC,CJ'!AD:AD)+SUMIF(RD!$C:$C,'รับ-จ่าย ประจำวัน'!$B214,RD!AD:AD)+SUMIF('FG,ออนไล,คัดแยก'!$C:$C,'รับ-จ่าย ประจำวัน'!$B214,'FG,ออนไล,คัดแยก'!AD:AD)</f>
        <v>0</v>
      </c>
      <c r="BL214" s="16">
        <f>SUMIF(เตรียมส่วนผสม!$C:$C,'รับ-จ่าย ประจำวัน'!$B214,เตรียมส่วนผสม!AE:AE)+SUMIF(กวนไส้!$C:$C,'รับ-จ่าย ประจำวัน'!$B214,กวนไส้!AE:AE)+SUMIF(ผลิต1!$C:$C,'รับ-จ่าย ประจำวัน'!$B214,ผลิต1!AE:AE)+SUMIF(ผลิต2!$C:$C,'รับ-จ่าย ประจำวัน'!$B214,ผลิต2!AE:AE)+SUMIF(เส้นแต่งหน้าขนมเค้ก!$C:$C,'รับ-จ่าย ประจำวัน'!$B214,เส้นแต่งหน้าขนมเค้ก!AE:AE)+SUMIF(แพ็ค!$C:$C,'รับ-จ่าย ประจำวัน'!$B214,แพ็ค!AE:AE)+SUMIF(ธุรการ!$C:$C,'รับ-จ่าย ประจำวัน'!$B214,ธุรการ!AE:AE)+SUMIF(เส้นแต่งหน้าขนมปัง!$C:$C,'รับ-จ่าย ประจำวัน'!$B214,เส้นแต่งหน้าขนมปัง!AE:AE)+SUMIF('วางแผนBC,CJ'!$C:$C,'รับ-จ่าย ประจำวัน'!$B214,'วางแผนBC,CJ'!AE:AE)+SUMIF(RD!$C:$C,'รับ-จ่าย ประจำวัน'!$B214,RD!AE:AE)+SUMIF('FG,ออนไล,คัดแยก'!$C:$C,'รับ-จ่าย ประจำวัน'!$B214,'FG,ออนไล,คัดแยก'!AE:AE)</f>
        <v>0</v>
      </c>
      <c r="BM214" s="16">
        <f>SUMIF(เตรียมส่วนผสม!$C:$C,'รับ-จ่าย ประจำวัน'!$B214,เตรียมส่วนผสม!AF:AF)+SUMIF(กวนไส้!$C:$C,'รับ-จ่าย ประจำวัน'!$B214,กวนไส้!AF:AF)+SUMIF(ผลิต1!$C:$C,'รับ-จ่าย ประจำวัน'!$B214,ผลิต1!AF:AF)+SUMIF(ผลิต2!$C:$C,'รับ-จ่าย ประจำวัน'!$B214,ผลิต2!AF:AF)+SUMIF(เส้นแต่งหน้าขนมเค้ก!$C:$C,'รับ-จ่าย ประจำวัน'!$B214,เส้นแต่งหน้าขนมเค้ก!AF:AF)+SUMIF(แพ็ค!$C:$C,'รับ-จ่าย ประจำวัน'!$B214,แพ็ค!AF:AF)+SUMIF(ธุรการ!$C:$C,'รับ-จ่าย ประจำวัน'!$B214,ธุรการ!AF:AF)+SUMIF(เส้นแต่งหน้าขนมปัง!$C:$C,'รับ-จ่าย ประจำวัน'!$B214,เส้นแต่งหน้าขนมปัง!AF:AF)+SUMIF('วางแผนBC,CJ'!$C:$C,'รับ-จ่าย ประจำวัน'!$B214,'วางแผนBC,CJ'!AF:AF)+SUMIF(RD!$C:$C,'รับ-จ่าย ประจำวัน'!$B214,RD!AF:AF)+SUMIF('FG,ออนไล,คัดแยก'!$C:$C,'รับ-จ่าย ประจำวัน'!$B214,'FG,ออนไล,คัดแยก'!AF:AF)</f>
        <v>0</v>
      </c>
      <c r="BN214" s="16">
        <f>SUMIF(เตรียมส่วนผสม!$C:$C,'รับ-จ่าย ประจำวัน'!$B214,เตรียมส่วนผสม!AG:AG)+SUMIF(กวนไส้!$C:$C,'รับ-จ่าย ประจำวัน'!$B214,กวนไส้!AG:AG)+SUMIF(ผลิต1!$C:$C,'รับ-จ่าย ประจำวัน'!$B214,ผลิต1!AG:AG)+SUMIF(ผลิต2!$C:$C,'รับ-จ่าย ประจำวัน'!$B214,ผลิต2!AG:AG)+SUMIF(เส้นแต่งหน้าขนมเค้ก!$C:$C,'รับ-จ่าย ประจำวัน'!$B214,เส้นแต่งหน้าขนมเค้ก!AG:AG)+SUMIF(แพ็ค!$C:$C,'รับ-จ่าย ประจำวัน'!$B214,แพ็ค!AG:AG)+SUMIF(ธุรการ!$C:$C,'รับ-จ่าย ประจำวัน'!$B214,ธุรการ!AG:AG)+SUMIF(เส้นแต่งหน้าขนมปัง!$C:$C,'รับ-จ่าย ประจำวัน'!$B214,เส้นแต่งหน้าขนมปัง!AG:AG)+SUMIF('วางแผนBC,CJ'!$C:$C,'รับ-จ่าย ประจำวัน'!$B214,'วางแผนBC,CJ'!AG:AG)+SUMIF(RD!$C:$C,'รับ-จ่าย ประจำวัน'!$B214,RD!AG:AG)+SUMIF('FG,ออนไล,คัดแยก'!$C:$C,'รับ-จ่าย ประจำวัน'!$B214,'FG,ออนไล,คัดแยก'!AG:AG)</f>
        <v>0</v>
      </c>
      <c r="BO214" s="16">
        <f>SUMIF(เตรียมส่วนผสม!$C:$C,'รับ-จ่าย ประจำวัน'!$B214,เตรียมส่วนผสม!AH:AH)+SUMIF(กวนไส้!$C:$C,'รับ-จ่าย ประจำวัน'!$B214,กวนไส้!AH:AH)+SUMIF(ผลิต1!$C:$C,'รับ-จ่าย ประจำวัน'!$B214,ผลิต1!AH:AH)+SUMIF(ผลิต2!$C:$C,'รับ-จ่าย ประจำวัน'!$B214,ผลิต2!AH:AH)+SUMIF(เส้นแต่งหน้าขนมเค้ก!$C:$C,'รับ-จ่าย ประจำวัน'!$B214,เส้นแต่งหน้าขนมเค้ก!AH:AH)+SUMIF(แพ็ค!$C:$C,'รับ-จ่าย ประจำวัน'!$B214,แพ็ค!AH:AH)+SUMIF(ธุรการ!$C:$C,'รับ-จ่าย ประจำวัน'!$B214,ธุรการ!AH:AH)+SUMIF(เส้นแต่งหน้าขนมปัง!$C:$C,'รับ-จ่าย ประจำวัน'!$B214,เส้นแต่งหน้าขนมปัง!AH:AH)+SUMIF('วางแผนBC,CJ'!$C:$C,'รับ-จ่าย ประจำวัน'!$B214,'วางแผนBC,CJ'!AH:AH)+SUMIF(RD!$C:$C,'รับ-จ่าย ประจำวัน'!$B214,RD!AH:AH)+SUMIF('FG,ออนไล,คัดแยก'!$C:$C,'รับ-จ่าย ประจำวัน'!$B214,'FG,ออนไล,คัดแยก'!AH:AH)</f>
        <v>0</v>
      </c>
      <c r="BP214" s="16">
        <f>SUMIF(เตรียมส่วนผสม!$C:$C,'รับ-จ่าย ประจำวัน'!$B214,เตรียมส่วนผสม!AI:AI)+SUMIF(กวนไส้!$C:$C,'รับ-จ่าย ประจำวัน'!$B214,กวนไส้!AI:AI)+SUMIF(ผลิต1!$C:$C,'รับ-จ่าย ประจำวัน'!$B214,ผลิต1!AI:AI)+SUMIF(ผลิต2!$C:$C,'รับ-จ่าย ประจำวัน'!$B214,ผลิต2!AI:AI)+SUMIF(เส้นแต่งหน้าขนมเค้ก!$C:$C,'รับ-จ่าย ประจำวัน'!$B214,เส้นแต่งหน้าขนมเค้ก!AI:AI)+SUMIF(แพ็ค!$C:$C,'รับ-จ่าย ประจำวัน'!$B214,แพ็ค!AI:AI)+SUMIF(ธุรการ!$C:$C,'รับ-จ่าย ประจำวัน'!$B214,ธุรการ!AI:AI)+SUMIF(เส้นแต่งหน้าขนมปัง!$C:$C,'รับ-จ่าย ประจำวัน'!$B214,เส้นแต่งหน้าขนมปัง!AI:AI)+SUMIF('วางแผนBC,CJ'!$C:$C,'รับ-จ่าย ประจำวัน'!$B214,'วางแผนBC,CJ'!AI:AI)+SUMIF(RD!$C:$C,'รับ-จ่าย ประจำวัน'!$B214,RD!AI:AI)+SUMIF('FG,ออนไล,คัดแยก'!$C:$C,'รับ-จ่าย ประจำวัน'!$B214,'FG,ออนไล,คัดแยก'!AI:AI)</f>
        <v>0</v>
      </c>
      <c r="BQ214" s="16">
        <f>SUMIF(เตรียมส่วนผสม!$C:$C,'รับ-จ่าย ประจำวัน'!$B214,เตรียมส่วนผสม!AJ:AJ)+SUMIF(กวนไส้!$C:$C,'รับ-จ่าย ประจำวัน'!$B214,กวนไส้!AJ:AJ)+SUMIF(ผลิต1!$C:$C,'รับ-จ่าย ประจำวัน'!$B214,ผลิต1!AJ:AJ)+SUMIF(ผลิต2!$C:$C,'รับ-จ่าย ประจำวัน'!$B214,ผลิต2!AJ:AJ)+SUMIF(เส้นแต่งหน้าขนมเค้ก!$C:$C,'รับ-จ่าย ประจำวัน'!$B214,เส้นแต่งหน้าขนมเค้ก!AJ:AJ)+SUMIF(แพ็ค!$C:$C,'รับ-จ่าย ประจำวัน'!$B214,แพ็ค!AJ:AJ)+SUMIF(ธุรการ!$C:$C,'รับ-จ่าย ประจำวัน'!$B214,ธุรการ!AJ:AJ)+SUMIF(เส้นแต่งหน้าขนมปัง!$C:$C,'รับ-จ่าย ประจำวัน'!$B214,เส้นแต่งหน้าขนมปัง!AJ:AJ)+SUMIF('วางแผนBC,CJ'!$C:$C,'รับ-จ่าย ประจำวัน'!$B214,'วางแผนBC,CJ'!AJ:AJ)+SUMIF(RD!$C:$C,'รับ-จ่าย ประจำวัน'!$B214,RD!AJ:AJ)+SUMIF('FG,ออนไล,คัดแยก'!$C:$C,'รับ-จ่าย ประจำวัน'!$B214,'FG,ออนไล,คัดแยก'!AJ:AJ)</f>
        <v>0</v>
      </c>
      <c r="BR214" s="16">
        <f>SUMIF(เตรียมส่วนผสม!$C:$C,'รับ-จ่าย ประจำวัน'!$B214,เตรียมส่วนผสม!AK:AK)+SUMIF(กวนไส้!$C:$C,'รับ-จ่าย ประจำวัน'!$B214,กวนไส้!AK:AK)+SUMIF(ผลิต1!$C:$C,'รับ-จ่าย ประจำวัน'!$B214,ผลิต1!AK:AK)+SUMIF(ผลิต2!$C:$C,'รับ-จ่าย ประจำวัน'!$B214,ผลิต2!AK:AK)+SUMIF(เส้นแต่งหน้าขนมเค้ก!$C:$C,'รับ-จ่าย ประจำวัน'!$B214,เส้นแต่งหน้าขนมเค้ก!AK:AK)+SUMIF(แพ็ค!$C:$C,'รับ-จ่าย ประจำวัน'!$B214,แพ็ค!AK:AK)+SUMIF(ธุรการ!$C:$C,'รับ-จ่าย ประจำวัน'!$B214,ธุรการ!AK:AK)+SUMIF(เส้นแต่งหน้าขนมปัง!$C:$C,'รับ-จ่าย ประจำวัน'!$B214,เส้นแต่งหน้าขนมปัง!AK:AK)+SUMIF('วางแผนBC,CJ'!$C:$C,'รับ-จ่าย ประจำวัน'!$B214,'วางแผนBC,CJ'!AK:AK)+SUMIF(RD!$C:$C,'รับ-จ่าย ประจำวัน'!$B214,RD!AK:AK)+SUMIF('FG,ออนไล,คัดแยก'!$C:$C,'รับ-จ่าย ประจำวัน'!$B214,'FG,ออนไล,คัดแยก'!AK:AK)</f>
        <v>0</v>
      </c>
      <c r="BS214" s="16">
        <f>SUMIF(เตรียมส่วนผสม!$C:$C,'รับ-จ่าย ประจำวัน'!$B214,เตรียมส่วนผสม!AL:AL)+SUMIF(กวนไส้!$C:$C,'รับ-จ่าย ประจำวัน'!$B214,กวนไส้!AL:AL)+SUMIF(ผลิต1!$C:$C,'รับ-จ่าย ประจำวัน'!$B214,ผลิต1!AL:AL)+SUMIF(ผลิต2!$C:$C,'รับ-จ่าย ประจำวัน'!$B214,ผลิต2!AL:AL)+SUMIF(เส้นแต่งหน้าขนมเค้ก!$C:$C,'รับ-จ่าย ประจำวัน'!$B214,เส้นแต่งหน้าขนมเค้ก!AL:AL)+SUMIF(แพ็ค!$C:$C,'รับ-จ่าย ประจำวัน'!$B214,แพ็ค!AL:AL)+SUMIF(ธุรการ!$C:$C,'รับ-จ่าย ประจำวัน'!$B214,ธุรการ!AL:AL)+SUMIF(เส้นแต่งหน้าขนมปัง!$C:$C,'รับ-จ่าย ประจำวัน'!$B214,เส้นแต่งหน้าขนมปัง!AL:AL)+SUMIF('วางแผนBC,CJ'!$C:$C,'รับ-จ่าย ประจำวัน'!$B214,'วางแผนBC,CJ'!AL:AL)+SUMIF(RD!$C:$C,'รับ-จ่าย ประจำวัน'!$B214,RD!AL:AL)+SUMIF('FG,ออนไล,คัดแยก'!$C:$C,'รับ-จ่าย ประจำวัน'!$B214,'FG,ออนไล,คัดแยก'!AL:AL)</f>
        <v>0</v>
      </c>
      <c r="BT214" s="18">
        <f t="shared" si="50"/>
        <v>0</v>
      </c>
      <c r="BU214" s="116"/>
      <c r="BV214" s="146">
        <f t="shared" si="51"/>
        <v>4000</v>
      </c>
      <c r="BW214" s="183">
        <v>30</v>
      </c>
      <c r="BX214" s="172">
        <f t="shared" si="55"/>
        <v>0</v>
      </c>
      <c r="BY214" s="188" t="e">
        <f t="shared" si="53"/>
        <v>#DIV/0!</v>
      </c>
      <c r="BZ214" s="180" t="e">
        <f t="shared" ca="1" si="52"/>
        <v>#DIV/0!</v>
      </c>
      <c r="CA214" s="145"/>
      <c r="CB214" s="93"/>
      <c r="CC214" s="93"/>
      <c r="CD214" s="93"/>
      <c r="CE214" s="93"/>
      <c r="CF214" s="93"/>
      <c r="CG214" s="93"/>
      <c r="CH214" s="93"/>
      <c r="CI214" s="93"/>
      <c r="CJ214" s="94"/>
      <c r="CK214" s="9">
        <f t="shared" si="54"/>
        <v>4000</v>
      </c>
    </row>
    <row r="215" spans="1:89" hidden="1" x14ac:dyDescent="0.5">
      <c r="A215" s="149" t="s">
        <v>773</v>
      </c>
      <c r="B215" s="34">
        <v>1023401005</v>
      </c>
      <c r="C215" s="10" t="s">
        <v>1575</v>
      </c>
      <c r="D215" s="135" t="s">
        <v>91</v>
      </c>
      <c r="E215" s="11">
        <v>0</v>
      </c>
      <c r="F215" s="159" t="s">
        <v>1605</v>
      </c>
      <c r="G215" s="11" t="s">
        <v>62</v>
      </c>
      <c r="H215" s="12">
        <v>23900</v>
      </c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16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3"/>
      <c r="AF215" s="13"/>
      <c r="AG215" s="13"/>
      <c r="AH215" s="13"/>
      <c r="AI215" s="14"/>
      <c r="AJ215" s="14"/>
      <c r="AK215" s="14"/>
      <c r="AL215" s="14"/>
      <c r="AM215" s="14"/>
      <c r="AN215" s="15">
        <f t="shared" si="49"/>
        <v>0</v>
      </c>
      <c r="AO215" s="16">
        <f>SUMIF(เตรียมส่วนผสม!$C:$C,'รับ-จ่าย ประจำวัน'!$B215,เตรียมส่วนผสม!H:H)+SUMIF(กวนไส้!$C:$C,'รับ-จ่าย ประจำวัน'!$B215,กวนไส้!H:H)+SUMIF(ผลิต1!$C:$C,'รับ-จ่าย ประจำวัน'!$B215,ผลิต1!H:H)+SUMIF(ผลิต2!$C:$C,'รับ-จ่าย ประจำวัน'!$B215,ผลิต2!H:H)+SUMIF(เส้นแต่งหน้าขนมเค้ก!$C:$C,'รับ-จ่าย ประจำวัน'!$B215,เส้นแต่งหน้าขนมเค้ก!H:H)+SUMIF(แพ็ค!$C:$C,'รับ-จ่าย ประจำวัน'!$B215,แพ็ค!H:H)+SUMIF(ธุรการ!$C:$C,'รับ-จ่าย ประจำวัน'!$B215,ธุรการ!H:H)+SUMIF(เส้นแต่งหน้าขนมปัง!$C:$C,'รับ-จ่าย ประจำวัน'!$B215,เส้นแต่งหน้าขนมปัง!H:H)+SUMIF('วางแผนBC,CJ'!$C:$C,'รับ-จ่าย ประจำวัน'!$B215,'วางแผนBC,CJ'!H:H)+SUMIF(RD!$C:$C,'รับ-จ่าย ประจำวัน'!$B215,RD!H:H)+SUMIF('FG,ออนไล,คัดแยก'!$C:$C,'รับ-จ่าย ประจำวัน'!$B215,'FG,ออนไล,คัดแยก'!H:H)</f>
        <v>0</v>
      </c>
      <c r="AP215" s="16">
        <f>SUMIF(เตรียมส่วนผสม!$C:$C,'รับ-จ่าย ประจำวัน'!$B215,เตรียมส่วนผสม!I:I)+SUMIF(กวนไส้!$C:$C,'รับ-จ่าย ประจำวัน'!$B215,กวนไส้!I:I)+SUMIF(ผลิต1!$C:$C,'รับ-จ่าย ประจำวัน'!$B215,ผลิต1!I:I)+SUMIF(ผลิต2!$C:$C,'รับ-จ่าย ประจำวัน'!$B215,ผลิต2!I:I)+SUMIF(เส้นแต่งหน้าขนมเค้ก!$C:$C,'รับ-จ่าย ประจำวัน'!$B215,เส้นแต่งหน้าขนมเค้ก!I:I)+SUMIF(แพ็ค!$C:$C,'รับ-จ่าย ประจำวัน'!$B215,แพ็ค!I:I)+SUMIF(ธุรการ!$C:$C,'รับ-จ่าย ประจำวัน'!$B215,ธุรการ!I:I)+SUMIF(เส้นแต่งหน้าขนมปัง!$C:$C,'รับ-จ่าย ประจำวัน'!$B215,เส้นแต่งหน้าขนมปัง!I:I)+SUMIF('วางแผนBC,CJ'!$C:$C,'รับ-จ่าย ประจำวัน'!$B215,'วางแผนBC,CJ'!I:I)+SUMIF(RD!$C:$C,'รับ-จ่าย ประจำวัน'!$B215,RD!I:I)+SUMIF('FG,ออนไล,คัดแยก'!$C:$C,'รับ-จ่าย ประจำวัน'!$B215,'FG,ออนไล,คัดแยก'!I:I)</f>
        <v>0</v>
      </c>
      <c r="AQ215" s="16">
        <f>SUMIF(เตรียมส่วนผสม!$C:$C,'รับ-จ่าย ประจำวัน'!$B215,เตรียมส่วนผสม!J:J)+SUMIF(กวนไส้!$C:$C,'รับ-จ่าย ประจำวัน'!$B215,กวนไส้!J:J)+SUMIF(ผลิต1!$C:$C,'รับ-จ่าย ประจำวัน'!$B215,ผลิต1!J:J)+SUMIF(ผลิต2!$C:$C,'รับ-จ่าย ประจำวัน'!$B215,ผลิต2!J:J)+SUMIF(เส้นแต่งหน้าขนมเค้ก!$C:$C,'รับ-จ่าย ประจำวัน'!$B215,เส้นแต่งหน้าขนมเค้ก!J:J)+SUMIF(แพ็ค!$C:$C,'รับ-จ่าย ประจำวัน'!$B215,แพ็ค!J:J)+SUMIF(ธุรการ!$C:$C,'รับ-จ่าย ประจำวัน'!$B215,ธุรการ!J:J)+SUMIF(เส้นแต่งหน้าขนมปัง!$C:$C,'รับ-จ่าย ประจำวัน'!$B215,เส้นแต่งหน้าขนมปัง!J:J)+SUMIF('วางแผนBC,CJ'!$C:$C,'รับ-จ่าย ประจำวัน'!$B215,'วางแผนBC,CJ'!J:J)+SUMIF(RD!$C:$C,'รับ-จ่าย ประจำวัน'!$B215,RD!J:J)+SUMIF('FG,ออนไล,คัดแยก'!$C:$C,'รับ-จ่าย ประจำวัน'!$B215,'FG,ออนไล,คัดแยก'!J:J)</f>
        <v>0</v>
      </c>
      <c r="AR215" s="16">
        <f>SUMIF(เตรียมส่วนผสม!$C:$C,'รับ-จ่าย ประจำวัน'!$B215,เตรียมส่วนผสม!K:K)+SUMIF(กวนไส้!$C:$C,'รับ-จ่าย ประจำวัน'!$B215,กวนไส้!K:K)+SUMIF(ผลิต1!$C:$C,'รับ-จ่าย ประจำวัน'!$B215,ผลิต1!K:K)+SUMIF(ผลิต2!$C:$C,'รับ-จ่าย ประจำวัน'!$B215,ผลิต2!K:K)+SUMIF(เส้นแต่งหน้าขนมเค้ก!$C:$C,'รับ-จ่าย ประจำวัน'!$B215,เส้นแต่งหน้าขนมเค้ก!K:K)+SUMIF(แพ็ค!$C:$C,'รับ-จ่าย ประจำวัน'!$B215,แพ็ค!K:K)+SUMIF(ธุรการ!$C:$C,'รับ-จ่าย ประจำวัน'!$B215,ธุรการ!K:K)+SUMIF(เส้นแต่งหน้าขนมปัง!$C:$C,'รับ-จ่าย ประจำวัน'!$B215,เส้นแต่งหน้าขนมปัง!K:K)+SUMIF('วางแผนBC,CJ'!$C:$C,'รับ-จ่าย ประจำวัน'!$B215,'วางแผนBC,CJ'!K:K)+SUMIF(RD!$C:$C,'รับ-จ่าย ประจำวัน'!$B215,RD!K:K)+SUMIF('FG,ออนไล,คัดแยก'!$C:$C,'รับ-จ่าย ประจำวัน'!$B215,'FG,ออนไล,คัดแยก'!K:K)</f>
        <v>0</v>
      </c>
      <c r="AS215" s="16">
        <f>SUMIF(เตรียมส่วนผสม!$C:$C,'รับ-จ่าย ประจำวัน'!$B215,เตรียมส่วนผสม!L:L)+SUMIF(กวนไส้!$C:$C,'รับ-จ่าย ประจำวัน'!$B215,กวนไส้!L:L)+SUMIF(ผลิต1!$C:$C,'รับ-จ่าย ประจำวัน'!$B215,ผลิต1!L:L)+SUMIF(ผลิต2!$C:$C,'รับ-จ่าย ประจำวัน'!$B215,ผลิต2!L:L)+SUMIF(เส้นแต่งหน้าขนมเค้ก!$C:$C,'รับ-จ่าย ประจำวัน'!$B215,เส้นแต่งหน้าขนมเค้ก!L:L)+SUMIF(แพ็ค!$C:$C,'รับ-จ่าย ประจำวัน'!$B215,แพ็ค!L:L)+SUMIF(ธุรการ!$C:$C,'รับ-จ่าย ประจำวัน'!$B215,ธุรการ!L:L)+SUMIF(เส้นแต่งหน้าขนมปัง!$C:$C,'รับ-จ่าย ประจำวัน'!$B215,เส้นแต่งหน้าขนมปัง!L:L)+SUMIF('วางแผนBC,CJ'!$C:$C,'รับ-จ่าย ประจำวัน'!$B215,'วางแผนBC,CJ'!L:L)+SUMIF(RD!$C:$C,'รับ-จ่าย ประจำวัน'!$B215,RD!L:L)+SUMIF('FG,ออนไล,คัดแยก'!$C:$C,'รับ-จ่าย ประจำวัน'!$B215,'FG,ออนไล,คัดแยก'!L:L)</f>
        <v>0</v>
      </c>
      <c r="AT215" s="16">
        <f>SUMIF(เตรียมส่วนผสม!$C:$C,'รับ-จ่าย ประจำวัน'!$B215,เตรียมส่วนผสม!M:M)+SUMIF(กวนไส้!$C:$C,'รับ-จ่าย ประจำวัน'!$B215,กวนไส้!M:M)+SUMIF(ผลิต1!$C:$C,'รับ-จ่าย ประจำวัน'!$B215,ผลิต1!M:M)+SUMIF(ผลิต2!$C:$C,'รับ-จ่าย ประจำวัน'!$B215,ผลิต2!M:M)+SUMIF(เส้นแต่งหน้าขนมเค้ก!$C:$C,'รับ-จ่าย ประจำวัน'!$B215,เส้นแต่งหน้าขนมเค้ก!M:M)+SUMIF(แพ็ค!$C:$C,'รับ-จ่าย ประจำวัน'!$B215,แพ็ค!M:M)+SUMIF(ธุรการ!$C:$C,'รับ-จ่าย ประจำวัน'!$B215,ธุรการ!M:M)+SUMIF(เส้นแต่งหน้าขนมปัง!$C:$C,'รับ-จ่าย ประจำวัน'!$B215,เส้นแต่งหน้าขนมปัง!M:M)+SUMIF('วางแผนBC,CJ'!$C:$C,'รับ-จ่าย ประจำวัน'!$B215,'วางแผนBC,CJ'!M:M)+SUMIF(RD!$C:$C,'รับ-จ่าย ประจำวัน'!$B215,RD!M:M)+SUMIF('FG,ออนไล,คัดแยก'!$C:$C,'รับ-จ่าย ประจำวัน'!$B215,'FG,ออนไล,คัดแยก'!M:M)</f>
        <v>0</v>
      </c>
      <c r="AU215" s="16">
        <f>SUMIF(เตรียมส่วนผสม!$C:$C,'รับ-จ่าย ประจำวัน'!$B215,เตรียมส่วนผสม!N:N)+SUMIF(กวนไส้!$C:$C,'รับ-จ่าย ประจำวัน'!$B215,กวนไส้!N:N)+SUMIF(ผลิต1!$C:$C,'รับ-จ่าย ประจำวัน'!$B215,ผลิต1!N:N)+SUMIF(ผลิต2!$C:$C,'รับ-จ่าย ประจำวัน'!$B215,ผลิต2!N:N)+SUMIF(เส้นแต่งหน้าขนมเค้ก!$C:$C,'รับ-จ่าย ประจำวัน'!$B215,เส้นแต่งหน้าขนมเค้ก!N:N)+SUMIF(แพ็ค!$C:$C,'รับ-จ่าย ประจำวัน'!$B215,แพ็ค!N:N)+SUMIF(ธุรการ!$C:$C,'รับ-จ่าย ประจำวัน'!$B215,ธุรการ!N:N)+SUMIF(เส้นแต่งหน้าขนมปัง!$C:$C,'รับ-จ่าย ประจำวัน'!$B215,เส้นแต่งหน้าขนมปัง!N:N)+SUMIF('วางแผนBC,CJ'!$C:$C,'รับ-จ่าย ประจำวัน'!$B215,'วางแผนBC,CJ'!N:N)+SUMIF(RD!$C:$C,'รับ-จ่าย ประจำวัน'!$B215,RD!N:N)+SUMIF('FG,ออนไล,คัดแยก'!$C:$C,'รับ-จ่าย ประจำวัน'!$B215,'FG,ออนไล,คัดแยก'!N:N)</f>
        <v>0</v>
      </c>
      <c r="AV215" s="16">
        <f>SUMIF(เตรียมส่วนผสม!$C:$C,'รับ-จ่าย ประจำวัน'!$B215,เตรียมส่วนผสม!O:O)+SUMIF(กวนไส้!$C:$C,'รับ-จ่าย ประจำวัน'!$B215,กวนไส้!O:O)+SUMIF(ผลิต1!$C:$C,'รับ-จ่าย ประจำวัน'!$B215,ผลิต1!O:O)+SUMIF(ผลิต2!$C:$C,'รับ-จ่าย ประจำวัน'!$B215,ผลิต2!O:O)+SUMIF(เส้นแต่งหน้าขนมเค้ก!$C:$C,'รับ-จ่าย ประจำวัน'!$B215,เส้นแต่งหน้าขนมเค้ก!O:O)+SUMIF(แพ็ค!$C:$C,'รับ-จ่าย ประจำวัน'!$B215,แพ็ค!O:O)+SUMIF(ธุรการ!$C:$C,'รับ-จ่าย ประจำวัน'!$B215,ธุรการ!O:O)+SUMIF(เส้นแต่งหน้าขนมปัง!$C:$C,'รับ-จ่าย ประจำวัน'!$B215,เส้นแต่งหน้าขนมปัง!O:O)+SUMIF('วางแผนBC,CJ'!$C:$C,'รับ-จ่าย ประจำวัน'!$B215,'วางแผนBC,CJ'!O:O)+SUMIF(RD!$C:$C,'รับ-จ่าย ประจำวัน'!$B215,RD!O:O)+SUMIF('FG,ออนไล,คัดแยก'!$C:$C,'รับ-จ่าย ประจำวัน'!$B215,'FG,ออนไล,คัดแยก'!O:O)</f>
        <v>0</v>
      </c>
      <c r="AW215" s="16">
        <f>SUMIF(เตรียมส่วนผสม!$C:$C,'รับ-จ่าย ประจำวัน'!$B215,เตรียมส่วนผสม!P:P)+SUMIF(กวนไส้!$C:$C,'รับ-จ่าย ประจำวัน'!$B215,กวนไส้!P:P)+SUMIF(ผลิต1!$C:$C,'รับ-จ่าย ประจำวัน'!$B215,ผลิต1!P:P)+SUMIF(ผลิต2!$C:$C,'รับ-จ่าย ประจำวัน'!$B215,ผลิต2!P:P)+SUMIF(เส้นแต่งหน้าขนมเค้ก!$C:$C,'รับ-จ่าย ประจำวัน'!$B215,เส้นแต่งหน้าขนมเค้ก!P:P)+SUMIF(แพ็ค!$C:$C,'รับ-จ่าย ประจำวัน'!$B215,แพ็ค!P:P)+SUMIF(ธุรการ!$C:$C,'รับ-จ่าย ประจำวัน'!$B215,ธุรการ!P:P)+SUMIF(เส้นแต่งหน้าขนมปัง!$C:$C,'รับ-จ่าย ประจำวัน'!$B215,เส้นแต่งหน้าขนมปัง!P:P)+SUMIF('วางแผนBC,CJ'!$C:$C,'รับ-จ่าย ประจำวัน'!$B215,'วางแผนBC,CJ'!P:P)+SUMIF(RD!$C:$C,'รับ-จ่าย ประจำวัน'!$B215,RD!P:P)+SUMIF('FG,ออนไล,คัดแยก'!$C:$C,'รับ-จ่าย ประจำวัน'!$B215,'FG,ออนไล,คัดแยก'!P:P)</f>
        <v>0</v>
      </c>
      <c r="AX215" s="16">
        <f>SUMIF(เตรียมส่วนผสม!$C:$C,'รับ-จ่าย ประจำวัน'!$B215,เตรียมส่วนผสม!Q:Q)+SUMIF(กวนไส้!$C:$C,'รับ-จ่าย ประจำวัน'!$B215,กวนไส้!Q:Q)+SUMIF(ผลิต1!$C:$C,'รับ-จ่าย ประจำวัน'!$B215,ผลิต1!Q:Q)+SUMIF(ผลิต2!$C:$C,'รับ-จ่าย ประจำวัน'!$B215,ผลิต2!Q:Q)+SUMIF(เส้นแต่งหน้าขนมเค้ก!$C:$C,'รับ-จ่าย ประจำวัน'!$B215,เส้นแต่งหน้าขนมเค้ก!Q:Q)+SUMIF(แพ็ค!$C:$C,'รับ-จ่าย ประจำวัน'!$B215,แพ็ค!Q:Q)+SUMIF(ธุรการ!$C:$C,'รับ-จ่าย ประจำวัน'!$B215,ธุรการ!Q:Q)+SUMIF(เส้นแต่งหน้าขนมปัง!$C:$C,'รับ-จ่าย ประจำวัน'!$B215,เส้นแต่งหน้าขนมปัง!Q:Q)+SUMIF('วางแผนBC,CJ'!$C:$C,'รับ-จ่าย ประจำวัน'!$B215,'วางแผนBC,CJ'!Q:Q)+SUMIF(RD!$C:$C,'รับ-จ่าย ประจำวัน'!$B215,RD!Q:Q)+SUMIF('FG,ออนไล,คัดแยก'!$C:$C,'รับ-จ่าย ประจำวัน'!$B215,'FG,ออนไล,คัดแยก'!Q:Q)</f>
        <v>0</v>
      </c>
      <c r="AY215" s="16">
        <f>SUMIF(เตรียมส่วนผสม!$C:$C,'รับ-จ่าย ประจำวัน'!$B215,เตรียมส่วนผสม!R:R)+SUMIF(กวนไส้!$C:$C,'รับ-จ่าย ประจำวัน'!$B215,กวนไส้!R:R)+SUMIF(ผลิต1!$C:$C,'รับ-จ่าย ประจำวัน'!$B215,ผลิต1!R:R)+SUMIF(ผลิต2!$C:$C,'รับ-จ่าย ประจำวัน'!$B215,ผลิต2!R:R)+SUMIF(เส้นแต่งหน้าขนมเค้ก!$C:$C,'รับ-จ่าย ประจำวัน'!$B215,เส้นแต่งหน้าขนมเค้ก!R:R)+SUMIF(แพ็ค!$C:$C,'รับ-จ่าย ประจำวัน'!$B215,แพ็ค!R:R)+SUMIF(ธุรการ!$C:$C,'รับ-จ่าย ประจำวัน'!$B215,ธุรการ!R:R)+SUMIF(เส้นแต่งหน้าขนมปัง!$C:$C,'รับ-จ่าย ประจำวัน'!$B215,เส้นแต่งหน้าขนมปัง!R:R)+SUMIF('วางแผนBC,CJ'!$C:$C,'รับ-จ่าย ประจำวัน'!$B215,'วางแผนBC,CJ'!R:R)+SUMIF(RD!$C:$C,'รับ-จ่าย ประจำวัน'!$B215,RD!R:R)+SUMIF('FG,ออนไล,คัดแยก'!$C:$C,'รับ-จ่าย ประจำวัน'!$B215,'FG,ออนไล,คัดแยก'!R:R)</f>
        <v>0</v>
      </c>
      <c r="AZ215" s="16">
        <f>SUMIF(เตรียมส่วนผสม!$C:$C,'รับ-จ่าย ประจำวัน'!$B215,เตรียมส่วนผสม!S:S)+SUMIF(กวนไส้!$C:$C,'รับ-จ่าย ประจำวัน'!$B215,กวนไส้!S:S)+SUMIF(ผลิต1!$C:$C,'รับ-จ่าย ประจำวัน'!$B215,ผลิต1!S:S)+SUMIF(ผลิต2!$C:$C,'รับ-จ่าย ประจำวัน'!$B215,ผลิต2!S:S)+SUMIF(เส้นแต่งหน้าขนมเค้ก!$C:$C,'รับ-จ่าย ประจำวัน'!$B215,เส้นแต่งหน้าขนมเค้ก!S:S)+SUMIF(แพ็ค!$C:$C,'รับ-จ่าย ประจำวัน'!$B215,แพ็ค!S:S)+SUMIF(ธุรการ!$C:$C,'รับ-จ่าย ประจำวัน'!$B215,ธุรการ!S:S)+SUMIF(เส้นแต่งหน้าขนมปัง!$C:$C,'รับ-จ่าย ประจำวัน'!$B215,เส้นแต่งหน้าขนมปัง!S:S)+SUMIF('วางแผนBC,CJ'!$C:$C,'รับ-จ่าย ประจำวัน'!$B215,'วางแผนBC,CJ'!S:S)+SUMIF(RD!$C:$C,'รับ-จ่าย ประจำวัน'!$B215,RD!S:S)+SUMIF('FG,ออนไล,คัดแยก'!$C:$C,'รับ-จ่าย ประจำวัน'!$B215,'FG,ออนไล,คัดแยก'!S:S)</f>
        <v>0</v>
      </c>
      <c r="BA215" s="16">
        <f>SUMIF(เตรียมส่วนผสม!$C:$C,'รับ-จ่าย ประจำวัน'!$B215,เตรียมส่วนผสม!T:T)+SUMIF(กวนไส้!$C:$C,'รับ-จ่าย ประจำวัน'!$B215,กวนไส้!T:T)+SUMIF(ผลิต1!$C:$C,'รับ-จ่าย ประจำวัน'!$B215,ผลิต1!T:T)+SUMIF(ผลิต2!$C:$C,'รับ-จ่าย ประจำวัน'!$B215,ผลิต2!T:T)+SUMIF(เส้นแต่งหน้าขนมเค้ก!$C:$C,'รับ-จ่าย ประจำวัน'!$B215,เส้นแต่งหน้าขนมเค้ก!T:T)+SUMIF(แพ็ค!$C:$C,'รับ-จ่าย ประจำวัน'!$B215,แพ็ค!T:T)+SUMIF(ธุรการ!$C:$C,'รับ-จ่าย ประจำวัน'!$B215,ธุรการ!T:T)+SUMIF(เส้นแต่งหน้าขนมปัง!$C:$C,'รับ-จ่าย ประจำวัน'!$B215,เส้นแต่งหน้าขนมปัง!T:T)+SUMIF('วางแผนBC,CJ'!$C:$C,'รับ-จ่าย ประจำวัน'!$B215,'วางแผนBC,CJ'!T:T)+SUMIF(RD!$C:$C,'รับ-จ่าย ประจำวัน'!$B215,RD!T:T)+SUMIF('FG,ออนไล,คัดแยก'!$C:$C,'รับ-จ่าย ประจำวัน'!$B215,'FG,ออนไล,คัดแยก'!T:T)</f>
        <v>0</v>
      </c>
      <c r="BB215" s="16">
        <f>SUMIF(เตรียมส่วนผสม!$C:$C,'รับ-จ่าย ประจำวัน'!$B215,เตรียมส่วนผสม!U:U)+SUMIF(กวนไส้!$C:$C,'รับ-จ่าย ประจำวัน'!$B215,กวนไส้!U:U)+SUMIF(ผลิต1!$C:$C,'รับ-จ่าย ประจำวัน'!$B215,ผลิต1!U:U)+SUMIF(ผลิต2!$C:$C,'รับ-จ่าย ประจำวัน'!$B215,ผลิต2!U:U)+SUMIF(เส้นแต่งหน้าขนมเค้ก!$C:$C,'รับ-จ่าย ประจำวัน'!$B215,เส้นแต่งหน้าขนมเค้ก!U:U)+SUMIF(แพ็ค!$C:$C,'รับ-จ่าย ประจำวัน'!$B215,แพ็ค!U:U)+SUMIF(ธุรการ!$C:$C,'รับ-จ่าย ประจำวัน'!$B215,ธุรการ!U:U)+SUMIF(เส้นแต่งหน้าขนมปัง!$C:$C,'รับ-จ่าย ประจำวัน'!$B215,เส้นแต่งหน้าขนมปัง!U:U)+SUMIF('วางแผนBC,CJ'!$C:$C,'รับ-จ่าย ประจำวัน'!$B215,'วางแผนBC,CJ'!U:U)+SUMIF(RD!$C:$C,'รับ-จ่าย ประจำวัน'!$B215,RD!U:U)+SUMIF('FG,ออนไล,คัดแยก'!$C:$C,'รับ-จ่าย ประจำวัน'!$B215,'FG,ออนไล,คัดแยก'!U:U)</f>
        <v>0</v>
      </c>
      <c r="BC215" s="16">
        <f>SUMIF(เตรียมส่วนผสม!$C:$C,'รับ-จ่าย ประจำวัน'!$B215,เตรียมส่วนผสม!V:V)+SUMIF(กวนไส้!$C:$C,'รับ-จ่าย ประจำวัน'!$B215,กวนไส้!V:V)+SUMIF(ผลิต1!$C:$C,'รับ-จ่าย ประจำวัน'!$B215,ผลิต1!V:V)+SUMIF(ผลิต2!$C:$C,'รับ-จ่าย ประจำวัน'!$B215,ผลิต2!V:V)+SUMIF(เส้นแต่งหน้าขนมเค้ก!$C:$C,'รับ-จ่าย ประจำวัน'!$B215,เส้นแต่งหน้าขนมเค้ก!V:V)+SUMIF(แพ็ค!$C:$C,'รับ-จ่าย ประจำวัน'!$B215,แพ็ค!V:V)+SUMIF(ธุรการ!$C:$C,'รับ-จ่าย ประจำวัน'!$B215,ธุรการ!V:V)+SUMIF(เส้นแต่งหน้าขนมปัง!$C:$C,'รับ-จ่าย ประจำวัน'!$B215,เส้นแต่งหน้าขนมปัง!V:V)+SUMIF('วางแผนBC,CJ'!$C:$C,'รับ-จ่าย ประจำวัน'!$B215,'วางแผนBC,CJ'!V:V)+SUMIF(RD!$C:$C,'รับ-จ่าย ประจำวัน'!$B215,RD!V:V)+SUMIF('FG,ออนไล,คัดแยก'!$C:$C,'รับ-จ่าย ประจำวัน'!$B215,'FG,ออนไล,คัดแยก'!V:V)</f>
        <v>0</v>
      </c>
      <c r="BD215" s="16">
        <f>SUMIF(เตรียมส่วนผสม!$C:$C,'รับ-จ่าย ประจำวัน'!$B215,เตรียมส่วนผสม!W:W)+SUMIF(กวนไส้!$C:$C,'รับ-จ่าย ประจำวัน'!$B215,กวนไส้!W:W)+SUMIF(ผลิต1!$C:$C,'รับ-จ่าย ประจำวัน'!$B215,ผลิต1!W:W)+SUMIF(ผลิต2!$C:$C,'รับ-จ่าย ประจำวัน'!$B215,ผลิต2!W:W)+SUMIF(เส้นแต่งหน้าขนมเค้ก!$C:$C,'รับ-จ่าย ประจำวัน'!$B215,เส้นแต่งหน้าขนมเค้ก!W:W)+SUMIF(แพ็ค!$C:$C,'รับ-จ่าย ประจำวัน'!$B215,แพ็ค!W:W)+SUMIF(ธุรการ!$C:$C,'รับ-จ่าย ประจำวัน'!$B215,ธุรการ!W:W)+SUMIF(เส้นแต่งหน้าขนมปัง!$C:$C,'รับ-จ่าย ประจำวัน'!$B215,เส้นแต่งหน้าขนมปัง!W:W)+SUMIF('วางแผนBC,CJ'!$C:$C,'รับ-จ่าย ประจำวัน'!$B215,'วางแผนBC,CJ'!W:W)+SUMIF(RD!$C:$C,'รับ-จ่าย ประจำวัน'!$B215,RD!W:W)+SUMIF('FG,ออนไล,คัดแยก'!$C:$C,'รับ-จ่าย ประจำวัน'!$B215,'FG,ออนไล,คัดแยก'!W:W)</f>
        <v>0</v>
      </c>
      <c r="BE215" s="16">
        <f>SUMIF(เตรียมส่วนผสม!$C:$C,'รับ-จ่าย ประจำวัน'!$B215,เตรียมส่วนผสม!X:X)+SUMIF(กวนไส้!$C:$C,'รับ-จ่าย ประจำวัน'!$B215,กวนไส้!X:X)+SUMIF(ผลิต1!$C:$C,'รับ-จ่าย ประจำวัน'!$B215,ผลิต1!X:X)+SUMIF(ผลิต2!$C:$C,'รับ-จ่าย ประจำวัน'!$B215,ผลิต2!X:X)+SUMIF(เส้นแต่งหน้าขนมเค้ก!$C:$C,'รับ-จ่าย ประจำวัน'!$B215,เส้นแต่งหน้าขนมเค้ก!X:X)+SUMIF(แพ็ค!$C:$C,'รับ-จ่าย ประจำวัน'!$B215,แพ็ค!X:X)+SUMIF(ธุรการ!$C:$C,'รับ-จ่าย ประจำวัน'!$B215,ธุรการ!X:X)+SUMIF(เส้นแต่งหน้าขนมปัง!$C:$C,'รับ-จ่าย ประจำวัน'!$B215,เส้นแต่งหน้าขนมปัง!X:X)+SUMIF('วางแผนBC,CJ'!$C:$C,'รับ-จ่าย ประจำวัน'!$B215,'วางแผนBC,CJ'!X:X)+SUMIF(RD!$C:$C,'รับ-จ่าย ประจำวัน'!$B215,RD!X:X)+SUMIF('FG,ออนไล,คัดแยก'!$C:$C,'รับ-จ่าย ประจำวัน'!$B215,'FG,ออนไล,คัดแยก'!X:X)</f>
        <v>0</v>
      </c>
      <c r="BF215" s="16">
        <f>SUMIF(เตรียมส่วนผสม!$C:$C,'รับ-จ่าย ประจำวัน'!$B215,เตรียมส่วนผสม!Y:Y)+SUMIF(กวนไส้!$C:$C,'รับ-จ่าย ประจำวัน'!$B215,กวนไส้!Y:Y)+SUMIF(ผลิต1!$C:$C,'รับ-จ่าย ประจำวัน'!$B215,ผลิต1!Y:Y)+SUMIF(ผลิต2!$C:$C,'รับ-จ่าย ประจำวัน'!$B215,ผลิต2!Y:Y)+SUMIF(เส้นแต่งหน้าขนมเค้ก!$C:$C,'รับ-จ่าย ประจำวัน'!$B215,เส้นแต่งหน้าขนมเค้ก!Y:Y)+SUMIF(แพ็ค!$C:$C,'รับ-จ่าย ประจำวัน'!$B215,แพ็ค!Y:Y)+SUMIF(ธุรการ!$C:$C,'รับ-จ่าย ประจำวัน'!$B215,ธุรการ!Y:Y)+SUMIF(เส้นแต่งหน้าขนมปัง!$C:$C,'รับ-จ่าย ประจำวัน'!$B215,เส้นแต่งหน้าขนมปัง!Y:Y)+SUMIF('วางแผนBC,CJ'!$C:$C,'รับ-จ่าย ประจำวัน'!$B215,'วางแผนBC,CJ'!Y:Y)+SUMIF(RD!$C:$C,'รับ-จ่าย ประจำวัน'!$B215,RD!Y:Y)+SUMIF('FG,ออนไล,คัดแยก'!$C:$C,'รับ-จ่าย ประจำวัน'!$B215,'FG,ออนไล,คัดแยก'!Y:Y)</f>
        <v>0</v>
      </c>
      <c r="BG215" s="16">
        <f>SUMIF(เตรียมส่วนผสม!$C:$C,'รับ-จ่าย ประจำวัน'!$B215,เตรียมส่วนผสม!Z:Z)+SUMIF(กวนไส้!$C:$C,'รับ-จ่าย ประจำวัน'!$B215,กวนไส้!Z:Z)+SUMIF(ผลิต1!$C:$C,'รับ-จ่าย ประจำวัน'!$B215,ผลิต1!Z:Z)+SUMIF(ผลิต2!$C:$C,'รับ-จ่าย ประจำวัน'!$B215,ผลิต2!Z:Z)+SUMIF(เส้นแต่งหน้าขนมเค้ก!$C:$C,'รับ-จ่าย ประจำวัน'!$B215,เส้นแต่งหน้าขนมเค้ก!Z:Z)+SUMIF(แพ็ค!$C:$C,'รับ-จ่าย ประจำวัน'!$B215,แพ็ค!Z:Z)+SUMIF(ธุรการ!$C:$C,'รับ-จ่าย ประจำวัน'!$B215,ธุรการ!Z:Z)+SUMIF(เส้นแต่งหน้าขนมปัง!$C:$C,'รับ-จ่าย ประจำวัน'!$B215,เส้นแต่งหน้าขนมปัง!Z:Z)+SUMIF('วางแผนBC,CJ'!$C:$C,'รับ-จ่าย ประจำวัน'!$B215,'วางแผนBC,CJ'!Z:Z)+SUMIF(RD!$C:$C,'รับ-จ่าย ประจำวัน'!$B215,RD!Z:Z)+SUMIF('FG,ออนไล,คัดแยก'!$C:$C,'รับ-จ่าย ประจำวัน'!$B215,'FG,ออนไล,คัดแยก'!Z:Z)</f>
        <v>0</v>
      </c>
      <c r="BH215" s="16">
        <f>SUMIF(เตรียมส่วนผสม!$C:$C,'รับ-จ่าย ประจำวัน'!$B215,เตรียมส่วนผสม!AA:AA)+SUMIF(กวนไส้!$C:$C,'รับ-จ่าย ประจำวัน'!$B215,กวนไส้!AA:AA)+SUMIF(ผลิต1!$C:$C,'รับ-จ่าย ประจำวัน'!$B215,ผลิต1!AA:AA)+SUMIF(ผลิต2!$C:$C,'รับ-จ่าย ประจำวัน'!$B215,ผลิต2!AA:AA)+SUMIF(เส้นแต่งหน้าขนมเค้ก!$C:$C,'รับ-จ่าย ประจำวัน'!$B215,เส้นแต่งหน้าขนมเค้ก!AA:AA)+SUMIF(แพ็ค!$C:$C,'รับ-จ่าย ประจำวัน'!$B215,แพ็ค!AA:AA)+SUMIF(ธุรการ!$C:$C,'รับ-จ่าย ประจำวัน'!$B215,ธุรการ!AA:AA)+SUMIF(เส้นแต่งหน้าขนมปัง!$C:$C,'รับ-จ่าย ประจำวัน'!$B215,เส้นแต่งหน้าขนมปัง!AA:AA)+SUMIF('วางแผนBC,CJ'!$C:$C,'รับ-จ่าย ประจำวัน'!$B215,'วางแผนBC,CJ'!AA:AA)+SUMIF(RD!$C:$C,'รับ-จ่าย ประจำวัน'!$B215,RD!AA:AA)+SUMIF('FG,ออนไล,คัดแยก'!$C:$C,'รับ-จ่าย ประจำวัน'!$B215,'FG,ออนไล,คัดแยก'!AA:AA)</f>
        <v>0</v>
      </c>
      <c r="BI215" s="16">
        <f>SUMIF(เตรียมส่วนผสม!$C:$C,'รับ-จ่าย ประจำวัน'!$B215,เตรียมส่วนผสม!AB:AB)+SUMIF(กวนไส้!$C:$C,'รับ-จ่าย ประจำวัน'!$B215,กวนไส้!AB:AB)+SUMIF(ผลิต1!$C:$C,'รับ-จ่าย ประจำวัน'!$B215,ผลิต1!AB:AB)+SUMIF(ผลิต2!$C:$C,'รับ-จ่าย ประจำวัน'!$B215,ผลิต2!AB:AB)+SUMIF(เส้นแต่งหน้าขนมเค้ก!$C:$C,'รับ-จ่าย ประจำวัน'!$B215,เส้นแต่งหน้าขนมเค้ก!AB:AB)+SUMIF(แพ็ค!$C:$C,'รับ-จ่าย ประจำวัน'!$B215,แพ็ค!AB:AB)+SUMIF(ธุรการ!$C:$C,'รับ-จ่าย ประจำวัน'!$B215,ธุรการ!AB:AB)+SUMIF(เส้นแต่งหน้าขนมปัง!$C:$C,'รับ-จ่าย ประจำวัน'!$B215,เส้นแต่งหน้าขนมปัง!AB:AB)+SUMIF('วางแผนBC,CJ'!$C:$C,'รับ-จ่าย ประจำวัน'!$B215,'วางแผนBC,CJ'!AB:AB)+SUMIF(RD!$C:$C,'รับ-จ่าย ประจำวัน'!$B215,RD!AB:AB)+SUMIF('FG,ออนไล,คัดแยก'!$C:$C,'รับ-จ่าย ประจำวัน'!$B215,'FG,ออนไล,คัดแยก'!AB:AB)</f>
        <v>0</v>
      </c>
      <c r="BJ215" s="16">
        <f>SUMIF(เตรียมส่วนผสม!$C:$C,'รับ-จ่าย ประจำวัน'!$B215,เตรียมส่วนผสม!AC:AC)+SUMIF(กวนไส้!$C:$C,'รับ-จ่าย ประจำวัน'!$B215,กวนไส้!AC:AC)+SUMIF(ผลิต1!$C:$C,'รับ-จ่าย ประจำวัน'!$B215,ผลิต1!AC:AC)+SUMIF(ผลิต2!$C:$C,'รับ-จ่าย ประจำวัน'!$B215,ผลิต2!AC:AC)+SUMIF(เส้นแต่งหน้าขนมเค้ก!$C:$C,'รับ-จ่าย ประจำวัน'!$B215,เส้นแต่งหน้าขนมเค้ก!AC:AC)+SUMIF(แพ็ค!$C:$C,'รับ-จ่าย ประจำวัน'!$B215,แพ็ค!AC:AC)+SUMIF(ธุรการ!$C:$C,'รับ-จ่าย ประจำวัน'!$B215,ธุรการ!AC:AC)+SUMIF(เส้นแต่งหน้าขนมปัง!$C:$C,'รับ-จ่าย ประจำวัน'!$B215,เส้นแต่งหน้าขนมปัง!AC:AC)+SUMIF('วางแผนBC,CJ'!$C:$C,'รับ-จ่าย ประจำวัน'!$B215,'วางแผนBC,CJ'!AC:AC)+SUMIF(RD!$C:$C,'รับ-จ่าย ประจำวัน'!$B215,RD!AC:AC)+SUMIF('FG,ออนไล,คัดแยก'!$C:$C,'รับ-จ่าย ประจำวัน'!$B215,'FG,ออนไล,คัดแยก'!AC:AC)</f>
        <v>0</v>
      </c>
      <c r="BK215" s="16">
        <f>SUMIF(เตรียมส่วนผสม!$C:$C,'รับ-จ่าย ประจำวัน'!$B215,เตรียมส่วนผสม!AD:AD)+SUMIF(กวนไส้!$C:$C,'รับ-จ่าย ประจำวัน'!$B215,กวนไส้!AD:AD)+SUMIF(ผลิต1!$C:$C,'รับ-จ่าย ประจำวัน'!$B215,ผลิต1!AD:AD)+SUMIF(ผลิต2!$C:$C,'รับ-จ่าย ประจำวัน'!$B215,ผลิต2!AD:AD)+SUMIF(เส้นแต่งหน้าขนมเค้ก!$C:$C,'รับ-จ่าย ประจำวัน'!$B215,เส้นแต่งหน้าขนมเค้ก!AD:AD)+SUMIF(แพ็ค!$C:$C,'รับ-จ่าย ประจำวัน'!$B215,แพ็ค!AD:AD)+SUMIF(ธุรการ!$C:$C,'รับ-จ่าย ประจำวัน'!$B215,ธุรการ!AD:AD)+SUMIF(เส้นแต่งหน้าขนมปัง!$C:$C,'รับ-จ่าย ประจำวัน'!$B215,เส้นแต่งหน้าขนมปัง!AD:AD)+SUMIF('วางแผนBC,CJ'!$C:$C,'รับ-จ่าย ประจำวัน'!$B215,'วางแผนBC,CJ'!AD:AD)+SUMIF(RD!$C:$C,'รับ-จ่าย ประจำวัน'!$B215,RD!AD:AD)+SUMIF('FG,ออนไล,คัดแยก'!$C:$C,'รับ-จ่าย ประจำวัน'!$B215,'FG,ออนไล,คัดแยก'!AD:AD)</f>
        <v>0</v>
      </c>
      <c r="BL215" s="16">
        <f>SUMIF(เตรียมส่วนผสม!$C:$C,'รับ-จ่าย ประจำวัน'!$B215,เตรียมส่วนผสม!AE:AE)+SUMIF(กวนไส้!$C:$C,'รับ-จ่าย ประจำวัน'!$B215,กวนไส้!AE:AE)+SUMIF(ผลิต1!$C:$C,'รับ-จ่าย ประจำวัน'!$B215,ผลิต1!AE:AE)+SUMIF(ผลิต2!$C:$C,'รับ-จ่าย ประจำวัน'!$B215,ผลิต2!AE:AE)+SUMIF(เส้นแต่งหน้าขนมเค้ก!$C:$C,'รับ-จ่าย ประจำวัน'!$B215,เส้นแต่งหน้าขนมเค้ก!AE:AE)+SUMIF(แพ็ค!$C:$C,'รับ-จ่าย ประจำวัน'!$B215,แพ็ค!AE:AE)+SUMIF(ธุรการ!$C:$C,'รับ-จ่าย ประจำวัน'!$B215,ธุรการ!AE:AE)+SUMIF(เส้นแต่งหน้าขนมปัง!$C:$C,'รับ-จ่าย ประจำวัน'!$B215,เส้นแต่งหน้าขนมปัง!AE:AE)+SUMIF('วางแผนBC,CJ'!$C:$C,'รับ-จ่าย ประจำวัน'!$B215,'วางแผนBC,CJ'!AE:AE)+SUMIF(RD!$C:$C,'รับ-จ่าย ประจำวัน'!$B215,RD!AE:AE)+SUMIF('FG,ออนไล,คัดแยก'!$C:$C,'รับ-จ่าย ประจำวัน'!$B215,'FG,ออนไล,คัดแยก'!AE:AE)</f>
        <v>0</v>
      </c>
      <c r="BM215" s="16">
        <f>SUMIF(เตรียมส่วนผสม!$C:$C,'รับ-จ่าย ประจำวัน'!$B215,เตรียมส่วนผสม!AF:AF)+SUMIF(กวนไส้!$C:$C,'รับ-จ่าย ประจำวัน'!$B215,กวนไส้!AF:AF)+SUMIF(ผลิต1!$C:$C,'รับ-จ่าย ประจำวัน'!$B215,ผลิต1!AF:AF)+SUMIF(ผลิต2!$C:$C,'รับ-จ่าย ประจำวัน'!$B215,ผลิต2!AF:AF)+SUMIF(เส้นแต่งหน้าขนมเค้ก!$C:$C,'รับ-จ่าย ประจำวัน'!$B215,เส้นแต่งหน้าขนมเค้ก!AF:AF)+SUMIF(แพ็ค!$C:$C,'รับ-จ่าย ประจำวัน'!$B215,แพ็ค!AF:AF)+SUMIF(ธุรการ!$C:$C,'รับ-จ่าย ประจำวัน'!$B215,ธุรการ!AF:AF)+SUMIF(เส้นแต่งหน้าขนมปัง!$C:$C,'รับ-จ่าย ประจำวัน'!$B215,เส้นแต่งหน้าขนมปัง!AF:AF)+SUMIF('วางแผนBC,CJ'!$C:$C,'รับ-จ่าย ประจำวัน'!$B215,'วางแผนBC,CJ'!AF:AF)+SUMIF(RD!$C:$C,'รับ-จ่าย ประจำวัน'!$B215,RD!AF:AF)+SUMIF('FG,ออนไล,คัดแยก'!$C:$C,'รับ-จ่าย ประจำวัน'!$B215,'FG,ออนไล,คัดแยก'!AF:AF)</f>
        <v>0</v>
      </c>
      <c r="BN215" s="16">
        <f>SUMIF(เตรียมส่วนผสม!$C:$C,'รับ-จ่าย ประจำวัน'!$B215,เตรียมส่วนผสม!AG:AG)+SUMIF(กวนไส้!$C:$C,'รับ-จ่าย ประจำวัน'!$B215,กวนไส้!AG:AG)+SUMIF(ผลิต1!$C:$C,'รับ-จ่าย ประจำวัน'!$B215,ผลิต1!AG:AG)+SUMIF(ผลิต2!$C:$C,'รับ-จ่าย ประจำวัน'!$B215,ผลิต2!AG:AG)+SUMIF(เส้นแต่งหน้าขนมเค้ก!$C:$C,'รับ-จ่าย ประจำวัน'!$B215,เส้นแต่งหน้าขนมเค้ก!AG:AG)+SUMIF(แพ็ค!$C:$C,'รับ-จ่าย ประจำวัน'!$B215,แพ็ค!AG:AG)+SUMIF(ธุรการ!$C:$C,'รับ-จ่าย ประจำวัน'!$B215,ธุรการ!AG:AG)+SUMIF(เส้นแต่งหน้าขนมปัง!$C:$C,'รับ-จ่าย ประจำวัน'!$B215,เส้นแต่งหน้าขนมปัง!AG:AG)+SUMIF('วางแผนBC,CJ'!$C:$C,'รับ-จ่าย ประจำวัน'!$B215,'วางแผนBC,CJ'!AG:AG)+SUMIF(RD!$C:$C,'รับ-จ่าย ประจำวัน'!$B215,RD!AG:AG)+SUMIF('FG,ออนไล,คัดแยก'!$C:$C,'รับ-จ่าย ประจำวัน'!$B215,'FG,ออนไล,คัดแยก'!AG:AG)</f>
        <v>0</v>
      </c>
      <c r="BO215" s="16">
        <f>SUMIF(เตรียมส่วนผสม!$C:$C,'รับ-จ่าย ประจำวัน'!$B215,เตรียมส่วนผสม!AH:AH)+SUMIF(กวนไส้!$C:$C,'รับ-จ่าย ประจำวัน'!$B215,กวนไส้!AH:AH)+SUMIF(ผลิต1!$C:$C,'รับ-จ่าย ประจำวัน'!$B215,ผลิต1!AH:AH)+SUMIF(ผลิต2!$C:$C,'รับ-จ่าย ประจำวัน'!$B215,ผลิต2!AH:AH)+SUMIF(เส้นแต่งหน้าขนมเค้ก!$C:$C,'รับ-จ่าย ประจำวัน'!$B215,เส้นแต่งหน้าขนมเค้ก!AH:AH)+SUMIF(แพ็ค!$C:$C,'รับ-จ่าย ประจำวัน'!$B215,แพ็ค!AH:AH)+SUMIF(ธุรการ!$C:$C,'รับ-จ่าย ประจำวัน'!$B215,ธุรการ!AH:AH)+SUMIF(เส้นแต่งหน้าขนมปัง!$C:$C,'รับ-จ่าย ประจำวัน'!$B215,เส้นแต่งหน้าขนมปัง!AH:AH)+SUMIF('วางแผนBC,CJ'!$C:$C,'รับ-จ่าย ประจำวัน'!$B215,'วางแผนBC,CJ'!AH:AH)+SUMIF(RD!$C:$C,'รับ-จ่าย ประจำวัน'!$B215,RD!AH:AH)+SUMIF('FG,ออนไล,คัดแยก'!$C:$C,'รับ-จ่าย ประจำวัน'!$B215,'FG,ออนไล,คัดแยก'!AH:AH)</f>
        <v>0</v>
      </c>
      <c r="BP215" s="16">
        <f>SUMIF(เตรียมส่วนผสม!$C:$C,'รับ-จ่าย ประจำวัน'!$B215,เตรียมส่วนผสม!AI:AI)+SUMIF(กวนไส้!$C:$C,'รับ-จ่าย ประจำวัน'!$B215,กวนไส้!AI:AI)+SUMIF(ผลิต1!$C:$C,'รับ-จ่าย ประจำวัน'!$B215,ผลิต1!AI:AI)+SUMIF(ผลิต2!$C:$C,'รับ-จ่าย ประจำวัน'!$B215,ผลิต2!AI:AI)+SUMIF(เส้นแต่งหน้าขนมเค้ก!$C:$C,'รับ-จ่าย ประจำวัน'!$B215,เส้นแต่งหน้าขนมเค้ก!AI:AI)+SUMIF(แพ็ค!$C:$C,'รับ-จ่าย ประจำวัน'!$B215,แพ็ค!AI:AI)+SUMIF(ธุรการ!$C:$C,'รับ-จ่าย ประจำวัน'!$B215,ธุรการ!AI:AI)+SUMIF(เส้นแต่งหน้าขนมปัง!$C:$C,'รับ-จ่าย ประจำวัน'!$B215,เส้นแต่งหน้าขนมปัง!AI:AI)+SUMIF('วางแผนBC,CJ'!$C:$C,'รับ-จ่าย ประจำวัน'!$B215,'วางแผนBC,CJ'!AI:AI)+SUMIF(RD!$C:$C,'รับ-จ่าย ประจำวัน'!$B215,RD!AI:AI)+SUMIF('FG,ออนไล,คัดแยก'!$C:$C,'รับ-จ่าย ประจำวัน'!$B215,'FG,ออนไล,คัดแยก'!AI:AI)</f>
        <v>0</v>
      </c>
      <c r="BQ215" s="16">
        <f>SUMIF(เตรียมส่วนผสม!$C:$C,'รับ-จ่าย ประจำวัน'!$B215,เตรียมส่วนผสม!AJ:AJ)+SUMIF(กวนไส้!$C:$C,'รับ-จ่าย ประจำวัน'!$B215,กวนไส้!AJ:AJ)+SUMIF(ผลิต1!$C:$C,'รับ-จ่าย ประจำวัน'!$B215,ผลิต1!AJ:AJ)+SUMIF(ผลิต2!$C:$C,'รับ-จ่าย ประจำวัน'!$B215,ผลิต2!AJ:AJ)+SUMIF(เส้นแต่งหน้าขนมเค้ก!$C:$C,'รับ-จ่าย ประจำวัน'!$B215,เส้นแต่งหน้าขนมเค้ก!AJ:AJ)+SUMIF(แพ็ค!$C:$C,'รับ-จ่าย ประจำวัน'!$B215,แพ็ค!AJ:AJ)+SUMIF(ธุรการ!$C:$C,'รับ-จ่าย ประจำวัน'!$B215,ธุรการ!AJ:AJ)+SUMIF(เส้นแต่งหน้าขนมปัง!$C:$C,'รับ-จ่าย ประจำวัน'!$B215,เส้นแต่งหน้าขนมปัง!AJ:AJ)+SUMIF('วางแผนBC,CJ'!$C:$C,'รับ-จ่าย ประจำวัน'!$B215,'วางแผนBC,CJ'!AJ:AJ)+SUMIF(RD!$C:$C,'รับ-จ่าย ประจำวัน'!$B215,RD!AJ:AJ)+SUMIF('FG,ออนไล,คัดแยก'!$C:$C,'รับ-จ่าย ประจำวัน'!$B215,'FG,ออนไล,คัดแยก'!AJ:AJ)</f>
        <v>0</v>
      </c>
      <c r="BR215" s="16">
        <f>SUMIF(เตรียมส่วนผสม!$C:$C,'รับ-จ่าย ประจำวัน'!$B215,เตรียมส่วนผสม!AK:AK)+SUMIF(กวนไส้!$C:$C,'รับ-จ่าย ประจำวัน'!$B215,กวนไส้!AK:AK)+SUMIF(ผลิต1!$C:$C,'รับ-จ่าย ประจำวัน'!$B215,ผลิต1!AK:AK)+SUMIF(ผลิต2!$C:$C,'รับ-จ่าย ประจำวัน'!$B215,ผลิต2!AK:AK)+SUMIF(เส้นแต่งหน้าขนมเค้ก!$C:$C,'รับ-จ่าย ประจำวัน'!$B215,เส้นแต่งหน้าขนมเค้ก!AK:AK)+SUMIF(แพ็ค!$C:$C,'รับ-จ่าย ประจำวัน'!$B215,แพ็ค!AK:AK)+SUMIF(ธุรการ!$C:$C,'รับ-จ่าย ประจำวัน'!$B215,ธุรการ!AK:AK)+SUMIF(เส้นแต่งหน้าขนมปัง!$C:$C,'รับ-จ่าย ประจำวัน'!$B215,เส้นแต่งหน้าขนมปัง!AK:AK)+SUMIF('วางแผนBC,CJ'!$C:$C,'รับ-จ่าย ประจำวัน'!$B215,'วางแผนBC,CJ'!AK:AK)+SUMIF(RD!$C:$C,'รับ-จ่าย ประจำวัน'!$B215,RD!AK:AK)+SUMIF('FG,ออนไล,คัดแยก'!$C:$C,'รับ-จ่าย ประจำวัน'!$B215,'FG,ออนไล,คัดแยก'!AK:AK)</f>
        <v>0</v>
      </c>
      <c r="BS215" s="16">
        <f>SUMIF(เตรียมส่วนผสม!$C:$C,'รับ-จ่าย ประจำวัน'!$B215,เตรียมส่วนผสม!AL:AL)+SUMIF(กวนไส้!$C:$C,'รับ-จ่าย ประจำวัน'!$B215,กวนไส้!AL:AL)+SUMIF(ผลิต1!$C:$C,'รับ-จ่าย ประจำวัน'!$B215,ผลิต1!AL:AL)+SUMIF(ผลิต2!$C:$C,'รับ-จ่าย ประจำวัน'!$B215,ผลิต2!AL:AL)+SUMIF(เส้นแต่งหน้าขนมเค้ก!$C:$C,'รับ-จ่าย ประจำวัน'!$B215,เส้นแต่งหน้าขนมเค้ก!AL:AL)+SUMIF(แพ็ค!$C:$C,'รับ-จ่าย ประจำวัน'!$B215,แพ็ค!AL:AL)+SUMIF(ธุรการ!$C:$C,'รับ-จ่าย ประจำวัน'!$B215,ธุรการ!AL:AL)+SUMIF(เส้นแต่งหน้าขนมปัง!$C:$C,'รับ-จ่าย ประจำวัน'!$B215,เส้นแต่งหน้าขนมปัง!AL:AL)+SUMIF('วางแผนBC,CJ'!$C:$C,'รับ-จ่าย ประจำวัน'!$B215,'วางแผนBC,CJ'!AL:AL)+SUMIF(RD!$C:$C,'รับ-จ่าย ประจำวัน'!$B215,RD!AL:AL)+SUMIF('FG,ออนไล,คัดแยก'!$C:$C,'รับ-จ่าย ประจำวัน'!$B215,'FG,ออนไล,คัดแยก'!AL:AL)</f>
        <v>0</v>
      </c>
      <c r="BT215" s="18">
        <f t="shared" si="50"/>
        <v>0</v>
      </c>
      <c r="BU215" s="116">
        <f>20000+13000+600</f>
        <v>33600</v>
      </c>
      <c r="BV215" s="146">
        <f t="shared" si="51"/>
        <v>23900</v>
      </c>
      <c r="BW215" s="183">
        <v>30</v>
      </c>
      <c r="BX215" s="172">
        <f t="shared" si="55"/>
        <v>0</v>
      </c>
      <c r="BY215" s="188" t="e">
        <f t="shared" si="53"/>
        <v>#DIV/0!</v>
      </c>
      <c r="BZ215" s="180" t="e">
        <f t="shared" ca="1" si="52"/>
        <v>#DIV/0!</v>
      </c>
      <c r="CA215" s="93"/>
      <c r="CB215" s="93"/>
      <c r="CC215" s="93"/>
      <c r="CD215" s="93"/>
      <c r="CE215" s="93"/>
      <c r="CF215" s="93"/>
      <c r="CG215" s="93"/>
      <c r="CH215" s="93"/>
      <c r="CI215" s="93"/>
      <c r="CJ215" s="94"/>
      <c r="CK215" s="9">
        <f t="shared" si="54"/>
        <v>-9700</v>
      </c>
    </row>
    <row r="216" spans="1:89" hidden="1" x14ac:dyDescent="0.5">
      <c r="A216" s="149"/>
      <c r="B216" s="34" t="s">
        <v>1113</v>
      </c>
      <c r="C216" s="10" t="s">
        <v>1714</v>
      </c>
      <c r="D216" s="135" t="s">
        <v>91</v>
      </c>
      <c r="E216" s="11">
        <v>0</v>
      </c>
      <c r="F216" s="75"/>
      <c r="G216" s="11" t="s">
        <v>62</v>
      </c>
      <c r="H216" s="12">
        <v>12600</v>
      </c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3"/>
      <c r="AF216" s="13"/>
      <c r="AG216" s="13"/>
      <c r="AH216" s="13"/>
      <c r="AI216" s="14"/>
      <c r="AJ216" s="14"/>
      <c r="AK216" s="14"/>
      <c r="AL216" s="14"/>
      <c r="AM216" s="14"/>
      <c r="AN216" s="15">
        <f t="shared" si="49"/>
        <v>0</v>
      </c>
      <c r="AO216" s="16">
        <f>SUMIF(เตรียมส่วนผสม!$C:$C,'รับ-จ่าย ประจำวัน'!$B216,เตรียมส่วนผสม!H:H)+SUMIF(กวนไส้!$C:$C,'รับ-จ่าย ประจำวัน'!$B216,กวนไส้!H:H)+SUMIF(ผลิต1!$C:$C,'รับ-จ่าย ประจำวัน'!$B216,ผลิต1!H:H)+SUMIF(ผลิต2!$C:$C,'รับ-จ่าย ประจำวัน'!$B216,ผลิต2!H:H)+SUMIF(เส้นแต่งหน้าขนมเค้ก!$C:$C,'รับ-จ่าย ประจำวัน'!$B216,เส้นแต่งหน้าขนมเค้ก!H:H)+SUMIF(แพ็ค!$C:$C,'รับ-จ่าย ประจำวัน'!$B216,แพ็ค!H:H)+SUMIF(ธุรการ!$C:$C,'รับ-จ่าย ประจำวัน'!$B216,ธุรการ!H:H)+SUMIF(เส้นแต่งหน้าขนมปัง!$C:$C,'รับ-จ่าย ประจำวัน'!$B216,เส้นแต่งหน้าขนมปัง!H:H)+SUMIF('วางแผนBC,CJ'!$C:$C,'รับ-จ่าย ประจำวัน'!$B216,'วางแผนBC,CJ'!H:H)+SUMIF(RD!$C:$C,'รับ-จ่าย ประจำวัน'!$B216,RD!H:H)+SUMIF('FG,ออนไล,คัดแยก'!$C:$C,'รับ-จ่าย ประจำวัน'!$B216,'FG,ออนไล,คัดแยก'!H:H)</f>
        <v>0</v>
      </c>
      <c r="AP216" s="16">
        <f>SUMIF(เตรียมส่วนผสม!$C:$C,'รับ-จ่าย ประจำวัน'!$B216,เตรียมส่วนผสม!I:I)+SUMIF(กวนไส้!$C:$C,'รับ-จ่าย ประจำวัน'!$B216,กวนไส้!I:I)+SUMIF(ผลิต1!$C:$C,'รับ-จ่าย ประจำวัน'!$B216,ผลิต1!I:I)+SUMIF(ผลิต2!$C:$C,'รับ-จ่าย ประจำวัน'!$B216,ผลิต2!I:I)+SUMIF(เส้นแต่งหน้าขนมเค้ก!$C:$C,'รับ-จ่าย ประจำวัน'!$B216,เส้นแต่งหน้าขนมเค้ก!I:I)+SUMIF(แพ็ค!$C:$C,'รับ-จ่าย ประจำวัน'!$B216,แพ็ค!I:I)+SUMIF(ธุรการ!$C:$C,'รับ-จ่าย ประจำวัน'!$B216,ธุรการ!I:I)+SUMIF(เส้นแต่งหน้าขนมปัง!$C:$C,'รับ-จ่าย ประจำวัน'!$B216,เส้นแต่งหน้าขนมปัง!I:I)+SUMIF('วางแผนBC,CJ'!$C:$C,'รับ-จ่าย ประจำวัน'!$B216,'วางแผนBC,CJ'!I:I)+SUMIF(RD!$C:$C,'รับ-จ่าย ประจำวัน'!$B216,RD!I:I)+SUMIF('FG,ออนไล,คัดแยก'!$C:$C,'รับ-จ่าย ประจำวัน'!$B216,'FG,ออนไล,คัดแยก'!I:I)</f>
        <v>0</v>
      </c>
      <c r="AQ216" s="16">
        <f>SUMIF(เตรียมส่วนผสม!$C:$C,'รับ-จ่าย ประจำวัน'!$B216,เตรียมส่วนผสม!J:J)+SUMIF(กวนไส้!$C:$C,'รับ-จ่าย ประจำวัน'!$B216,กวนไส้!J:J)+SUMIF(ผลิต1!$C:$C,'รับ-จ่าย ประจำวัน'!$B216,ผลิต1!J:J)+SUMIF(ผลิต2!$C:$C,'รับ-จ่าย ประจำวัน'!$B216,ผลิต2!J:J)+SUMIF(เส้นแต่งหน้าขนมเค้ก!$C:$C,'รับ-จ่าย ประจำวัน'!$B216,เส้นแต่งหน้าขนมเค้ก!J:J)+SUMIF(แพ็ค!$C:$C,'รับ-จ่าย ประจำวัน'!$B216,แพ็ค!J:J)+SUMIF(ธุรการ!$C:$C,'รับ-จ่าย ประจำวัน'!$B216,ธุรการ!J:J)+SUMIF(เส้นแต่งหน้าขนมปัง!$C:$C,'รับ-จ่าย ประจำวัน'!$B216,เส้นแต่งหน้าขนมปัง!J:J)+SUMIF('วางแผนBC,CJ'!$C:$C,'รับ-จ่าย ประจำวัน'!$B216,'วางแผนBC,CJ'!J:J)+SUMIF(RD!$C:$C,'รับ-จ่าย ประจำวัน'!$B216,RD!J:J)+SUMIF('FG,ออนไล,คัดแยก'!$C:$C,'รับ-จ่าย ประจำวัน'!$B216,'FG,ออนไล,คัดแยก'!J:J)</f>
        <v>0</v>
      </c>
      <c r="AR216" s="16">
        <f>SUMIF(เตรียมส่วนผสม!$C:$C,'รับ-จ่าย ประจำวัน'!$B216,เตรียมส่วนผสม!K:K)+SUMIF(กวนไส้!$C:$C,'รับ-จ่าย ประจำวัน'!$B216,กวนไส้!K:K)+SUMIF(ผลิต1!$C:$C,'รับ-จ่าย ประจำวัน'!$B216,ผลิต1!K:K)+SUMIF(ผลิต2!$C:$C,'รับ-จ่าย ประจำวัน'!$B216,ผลิต2!K:K)+SUMIF(เส้นแต่งหน้าขนมเค้ก!$C:$C,'รับ-จ่าย ประจำวัน'!$B216,เส้นแต่งหน้าขนมเค้ก!K:K)+SUMIF(แพ็ค!$C:$C,'รับ-จ่าย ประจำวัน'!$B216,แพ็ค!K:K)+SUMIF(ธุรการ!$C:$C,'รับ-จ่าย ประจำวัน'!$B216,ธุรการ!K:K)+SUMIF(เส้นแต่งหน้าขนมปัง!$C:$C,'รับ-จ่าย ประจำวัน'!$B216,เส้นแต่งหน้าขนมปัง!K:K)+SUMIF('วางแผนBC,CJ'!$C:$C,'รับ-จ่าย ประจำวัน'!$B216,'วางแผนBC,CJ'!K:K)+SUMIF(RD!$C:$C,'รับ-จ่าย ประจำวัน'!$B216,RD!K:K)+SUMIF('FG,ออนไล,คัดแยก'!$C:$C,'รับ-จ่าย ประจำวัน'!$B216,'FG,ออนไล,คัดแยก'!K:K)</f>
        <v>0</v>
      </c>
      <c r="AS216" s="16">
        <f>SUMIF(เตรียมส่วนผสม!$C:$C,'รับ-จ่าย ประจำวัน'!$B216,เตรียมส่วนผสม!L:L)+SUMIF(กวนไส้!$C:$C,'รับ-จ่าย ประจำวัน'!$B216,กวนไส้!L:L)+SUMIF(ผลิต1!$C:$C,'รับ-จ่าย ประจำวัน'!$B216,ผลิต1!L:L)+SUMIF(ผลิต2!$C:$C,'รับ-จ่าย ประจำวัน'!$B216,ผลิต2!L:L)+SUMIF(เส้นแต่งหน้าขนมเค้ก!$C:$C,'รับ-จ่าย ประจำวัน'!$B216,เส้นแต่งหน้าขนมเค้ก!L:L)+SUMIF(แพ็ค!$C:$C,'รับ-จ่าย ประจำวัน'!$B216,แพ็ค!L:L)+SUMIF(ธุรการ!$C:$C,'รับ-จ่าย ประจำวัน'!$B216,ธุรการ!L:L)+SUMIF(เส้นแต่งหน้าขนมปัง!$C:$C,'รับ-จ่าย ประจำวัน'!$B216,เส้นแต่งหน้าขนมปัง!L:L)+SUMIF('วางแผนBC,CJ'!$C:$C,'รับ-จ่าย ประจำวัน'!$B216,'วางแผนBC,CJ'!L:L)+SUMIF(RD!$C:$C,'รับ-จ่าย ประจำวัน'!$B216,RD!L:L)+SUMIF('FG,ออนไล,คัดแยก'!$C:$C,'รับ-จ่าย ประจำวัน'!$B216,'FG,ออนไล,คัดแยก'!L:L)</f>
        <v>0</v>
      </c>
      <c r="AT216" s="16">
        <f>SUMIF(เตรียมส่วนผสม!$C:$C,'รับ-จ่าย ประจำวัน'!$B216,เตรียมส่วนผสม!M:M)+SUMIF(กวนไส้!$C:$C,'รับ-จ่าย ประจำวัน'!$B216,กวนไส้!M:M)+SUMIF(ผลิต1!$C:$C,'รับ-จ่าย ประจำวัน'!$B216,ผลิต1!M:M)+SUMIF(ผลิต2!$C:$C,'รับ-จ่าย ประจำวัน'!$B216,ผลิต2!M:M)+SUMIF(เส้นแต่งหน้าขนมเค้ก!$C:$C,'รับ-จ่าย ประจำวัน'!$B216,เส้นแต่งหน้าขนมเค้ก!M:M)+SUMIF(แพ็ค!$C:$C,'รับ-จ่าย ประจำวัน'!$B216,แพ็ค!M:M)+SUMIF(ธุรการ!$C:$C,'รับ-จ่าย ประจำวัน'!$B216,ธุรการ!M:M)+SUMIF(เส้นแต่งหน้าขนมปัง!$C:$C,'รับ-จ่าย ประจำวัน'!$B216,เส้นแต่งหน้าขนมปัง!M:M)+SUMIF('วางแผนBC,CJ'!$C:$C,'รับ-จ่าย ประจำวัน'!$B216,'วางแผนBC,CJ'!M:M)+SUMIF(RD!$C:$C,'รับ-จ่าย ประจำวัน'!$B216,RD!M:M)+SUMIF('FG,ออนไล,คัดแยก'!$C:$C,'รับ-จ่าย ประจำวัน'!$B216,'FG,ออนไล,คัดแยก'!M:M)</f>
        <v>0</v>
      </c>
      <c r="AU216" s="16">
        <f>SUMIF(เตรียมส่วนผสม!$C:$C,'รับ-จ่าย ประจำวัน'!$B216,เตรียมส่วนผสม!N:N)+SUMIF(กวนไส้!$C:$C,'รับ-จ่าย ประจำวัน'!$B216,กวนไส้!N:N)+SUMIF(ผลิต1!$C:$C,'รับ-จ่าย ประจำวัน'!$B216,ผลิต1!N:N)+SUMIF(ผลิต2!$C:$C,'รับ-จ่าย ประจำวัน'!$B216,ผลิต2!N:N)+SUMIF(เส้นแต่งหน้าขนมเค้ก!$C:$C,'รับ-จ่าย ประจำวัน'!$B216,เส้นแต่งหน้าขนมเค้ก!N:N)+SUMIF(แพ็ค!$C:$C,'รับ-จ่าย ประจำวัน'!$B216,แพ็ค!N:N)+SUMIF(ธุรการ!$C:$C,'รับ-จ่าย ประจำวัน'!$B216,ธุรการ!N:N)+SUMIF(เส้นแต่งหน้าขนมปัง!$C:$C,'รับ-จ่าย ประจำวัน'!$B216,เส้นแต่งหน้าขนมปัง!N:N)+SUMIF('วางแผนBC,CJ'!$C:$C,'รับ-จ่าย ประจำวัน'!$B216,'วางแผนBC,CJ'!N:N)+SUMIF(RD!$C:$C,'รับ-จ่าย ประจำวัน'!$B216,RD!N:N)+SUMIF('FG,ออนไล,คัดแยก'!$C:$C,'รับ-จ่าย ประจำวัน'!$B216,'FG,ออนไล,คัดแยก'!N:N)</f>
        <v>0</v>
      </c>
      <c r="AV216" s="16">
        <f>SUMIF(เตรียมส่วนผสม!$C:$C,'รับ-จ่าย ประจำวัน'!$B216,เตรียมส่วนผสม!O:O)+SUMIF(กวนไส้!$C:$C,'รับ-จ่าย ประจำวัน'!$B216,กวนไส้!O:O)+SUMIF(ผลิต1!$C:$C,'รับ-จ่าย ประจำวัน'!$B216,ผลิต1!O:O)+SUMIF(ผลิต2!$C:$C,'รับ-จ่าย ประจำวัน'!$B216,ผลิต2!O:O)+SUMIF(เส้นแต่งหน้าขนมเค้ก!$C:$C,'รับ-จ่าย ประจำวัน'!$B216,เส้นแต่งหน้าขนมเค้ก!O:O)+SUMIF(แพ็ค!$C:$C,'รับ-จ่าย ประจำวัน'!$B216,แพ็ค!O:O)+SUMIF(ธุรการ!$C:$C,'รับ-จ่าย ประจำวัน'!$B216,ธุรการ!O:O)+SUMIF(เส้นแต่งหน้าขนมปัง!$C:$C,'รับ-จ่าย ประจำวัน'!$B216,เส้นแต่งหน้าขนมปัง!O:O)+SUMIF('วางแผนBC,CJ'!$C:$C,'รับ-จ่าย ประจำวัน'!$B216,'วางแผนBC,CJ'!O:O)+SUMIF(RD!$C:$C,'รับ-จ่าย ประจำวัน'!$B216,RD!O:O)+SUMIF('FG,ออนไล,คัดแยก'!$C:$C,'รับ-จ่าย ประจำวัน'!$B216,'FG,ออนไล,คัดแยก'!O:O)</f>
        <v>0</v>
      </c>
      <c r="AW216" s="16">
        <f>SUMIF(เตรียมส่วนผสม!$C:$C,'รับ-จ่าย ประจำวัน'!$B216,เตรียมส่วนผสม!P:P)+SUMIF(กวนไส้!$C:$C,'รับ-จ่าย ประจำวัน'!$B216,กวนไส้!P:P)+SUMIF(ผลิต1!$C:$C,'รับ-จ่าย ประจำวัน'!$B216,ผลิต1!P:P)+SUMIF(ผลิต2!$C:$C,'รับ-จ่าย ประจำวัน'!$B216,ผลิต2!P:P)+SUMIF(เส้นแต่งหน้าขนมเค้ก!$C:$C,'รับ-จ่าย ประจำวัน'!$B216,เส้นแต่งหน้าขนมเค้ก!P:P)+SUMIF(แพ็ค!$C:$C,'รับ-จ่าย ประจำวัน'!$B216,แพ็ค!P:P)+SUMIF(ธุรการ!$C:$C,'รับ-จ่าย ประจำวัน'!$B216,ธุรการ!P:P)+SUMIF(เส้นแต่งหน้าขนมปัง!$C:$C,'รับ-จ่าย ประจำวัน'!$B216,เส้นแต่งหน้าขนมปัง!P:P)+SUMIF('วางแผนBC,CJ'!$C:$C,'รับ-จ่าย ประจำวัน'!$B216,'วางแผนBC,CJ'!P:P)+SUMIF(RD!$C:$C,'รับ-จ่าย ประจำวัน'!$B216,RD!P:P)+SUMIF('FG,ออนไล,คัดแยก'!$C:$C,'รับ-จ่าย ประจำวัน'!$B216,'FG,ออนไล,คัดแยก'!P:P)</f>
        <v>0</v>
      </c>
      <c r="AX216" s="16">
        <f>SUMIF(เตรียมส่วนผสม!$C:$C,'รับ-จ่าย ประจำวัน'!$B216,เตรียมส่วนผสม!Q:Q)+SUMIF(กวนไส้!$C:$C,'รับ-จ่าย ประจำวัน'!$B216,กวนไส้!Q:Q)+SUMIF(ผลิต1!$C:$C,'รับ-จ่าย ประจำวัน'!$B216,ผลิต1!Q:Q)+SUMIF(ผลิต2!$C:$C,'รับ-จ่าย ประจำวัน'!$B216,ผลิต2!Q:Q)+SUMIF(เส้นแต่งหน้าขนมเค้ก!$C:$C,'รับ-จ่าย ประจำวัน'!$B216,เส้นแต่งหน้าขนมเค้ก!Q:Q)+SUMIF(แพ็ค!$C:$C,'รับ-จ่าย ประจำวัน'!$B216,แพ็ค!Q:Q)+SUMIF(ธุรการ!$C:$C,'รับ-จ่าย ประจำวัน'!$B216,ธุรการ!Q:Q)+SUMIF(เส้นแต่งหน้าขนมปัง!$C:$C,'รับ-จ่าย ประจำวัน'!$B216,เส้นแต่งหน้าขนมปัง!Q:Q)+SUMIF('วางแผนBC,CJ'!$C:$C,'รับ-จ่าย ประจำวัน'!$B216,'วางแผนBC,CJ'!Q:Q)+SUMIF(RD!$C:$C,'รับ-จ่าย ประจำวัน'!$B216,RD!Q:Q)+SUMIF('FG,ออนไล,คัดแยก'!$C:$C,'รับ-จ่าย ประจำวัน'!$B216,'FG,ออนไล,คัดแยก'!Q:Q)</f>
        <v>0</v>
      </c>
      <c r="AY216" s="16">
        <f>SUMIF(เตรียมส่วนผสม!$C:$C,'รับ-จ่าย ประจำวัน'!$B216,เตรียมส่วนผสม!R:R)+SUMIF(กวนไส้!$C:$C,'รับ-จ่าย ประจำวัน'!$B216,กวนไส้!R:R)+SUMIF(ผลิต1!$C:$C,'รับ-จ่าย ประจำวัน'!$B216,ผลิต1!R:R)+SUMIF(ผลิต2!$C:$C,'รับ-จ่าย ประจำวัน'!$B216,ผลิต2!R:R)+SUMIF(เส้นแต่งหน้าขนมเค้ก!$C:$C,'รับ-จ่าย ประจำวัน'!$B216,เส้นแต่งหน้าขนมเค้ก!R:R)+SUMIF(แพ็ค!$C:$C,'รับ-จ่าย ประจำวัน'!$B216,แพ็ค!R:R)+SUMIF(ธุรการ!$C:$C,'รับ-จ่าย ประจำวัน'!$B216,ธุรการ!R:R)+SUMIF(เส้นแต่งหน้าขนมปัง!$C:$C,'รับ-จ่าย ประจำวัน'!$B216,เส้นแต่งหน้าขนมปัง!R:R)+SUMIF('วางแผนBC,CJ'!$C:$C,'รับ-จ่าย ประจำวัน'!$B216,'วางแผนBC,CJ'!R:R)+SUMIF(RD!$C:$C,'รับ-จ่าย ประจำวัน'!$B216,RD!R:R)+SUMIF('FG,ออนไล,คัดแยก'!$C:$C,'รับ-จ่าย ประจำวัน'!$B216,'FG,ออนไล,คัดแยก'!R:R)</f>
        <v>0</v>
      </c>
      <c r="AZ216" s="16">
        <f>SUMIF(เตรียมส่วนผสม!$C:$C,'รับ-จ่าย ประจำวัน'!$B216,เตรียมส่วนผสม!S:S)+SUMIF(กวนไส้!$C:$C,'รับ-จ่าย ประจำวัน'!$B216,กวนไส้!S:S)+SUMIF(ผลิต1!$C:$C,'รับ-จ่าย ประจำวัน'!$B216,ผลิต1!S:S)+SUMIF(ผลิต2!$C:$C,'รับ-จ่าย ประจำวัน'!$B216,ผลิต2!S:S)+SUMIF(เส้นแต่งหน้าขนมเค้ก!$C:$C,'รับ-จ่าย ประจำวัน'!$B216,เส้นแต่งหน้าขนมเค้ก!S:S)+SUMIF(แพ็ค!$C:$C,'รับ-จ่าย ประจำวัน'!$B216,แพ็ค!S:S)+SUMIF(ธุรการ!$C:$C,'รับ-จ่าย ประจำวัน'!$B216,ธุรการ!S:S)+SUMIF(เส้นแต่งหน้าขนมปัง!$C:$C,'รับ-จ่าย ประจำวัน'!$B216,เส้นแต่งหน้าขนมปัง!S:S)+SUMIF('วางแผนBC,CJ'!$C:$C,'รับ-จ่าย ประจำวัน'!$B216,'วางแผนBC,CJ'!S:S)+SUMIF(RD!$C:$C,'รับ-จ่าย ประจำวัน'!$B216,RD!S:S)+SUMIF('FG,ออนไล,คัดแยก'!$C:$C,'รับ-จ่าย ประจำวัน'!$B216,'FG,ออนไล,คัดแยก'!S:S)</f>
        <v>0</v>
      </c>
      <c r="BA216" s="16">
        <f>SUMIF(เตรียมส่วนผสม!$C:$C,'รับ-จ่าย ประจำวัน'!$B216,เตรียมส่วนผสม!T:T)+SUMIF(กวนไส้!$C:$C,'รับ-จ่าย ประจำวัน'!$B216,กวนไส้!T:T)+SUMIF(ผลิต1!$C:$C,'รับ-จ่าย ประจำวัน'!$B216,ผลิต1!T:T)+SUMIF(ผลิต2!$C:$C,'รับ-จ่าย ประจำวัน'!$B216,ผลิต2!T:T)+SUMIF(เส้นแต่งหน้าขนมเค้ก!$C:$C,'รับ-จ่าย ประจำวัน'!$B216,เส้นแต่งหน้าขนมเค้ก!T:T)+SUMIF(แพ็ค!$C:$C,'รับ-จ่าย ประจำวัน'!$B216,แพ็ค!T:T)+SUMIF(ธุรการ!$C:$C,'รับ-จ่าย ประจำวัน'!$B216,ธุรการ!T:T)+SUMIF(เส้นแต่งหน้าขนมปัง!$C:$C,'รับ-จ่าย ประจำวัน'!$B216,เส้นแต่งหน้าขนมปัง!T:T)+SUMIF('วางแผนBC,CJ'!$C:$C,'รับ-จ่าย ประจำวัน'!$B216,'วางแผนBC,CJ'!T:T)+SUMIF(RD!$C:$C,'รับ-จ่าย ประจำวัน'!$B216,RD!T:T)+SUMIF('FG,ออนไล,คัดแยก'!$C:$C,'รับ-จ่าย ประจำวัน'!$B216,'FG,ออนไล,คัดแยก'!T:T)</f>
        <v>0</v>
      </c>
      <c r="BB216" s="16">
        <f>SUMIF(เตรียมส่วนผสม!$C:$C,'รับ-จ่าย ประจำวัน'!$B216,เตรียมส่วนผสม!U:U)+SUMIF(กวนไส้!$C:$C,'รับ-จ่าย ประจำวัน'!$B216,กวนไส้!U:U)+SUMIF(ผลิต1!$C:$C,'รับ-จ่าย ประจำวัน'!$B216,ผลิต1!U:U)+SUMIF(ผลิต2!$C:$C,'รับ-จ่าย ประจำวัน'!$B216,ผลิต2!U:U)+SUMIF(เส้นแต่งหน้าขนมเค้ก!$C:$C,'รับ-จ่าย ประจำวัน'!$B216,เส้นแต่งหน้าขนมเค้ก!U:U)+SUMIF(แพ็ค!$C:$C,'รับ-จ่าย ประจำวัน'!$B216,แพ็ค!U:U)+SUMIF(ธุรการ!$C:$C,'รับ-จ่าย ประจำวัน'!$B216,ธุรการ!U:U)+SUMIF(เส้นแต่งหน้าขนมปัง!$C:$C,'รับ-จ่าย ประจำวัน'!$B216,เส้นแต่งหน้าขนมปัง!U:U)+SUMIF('วางแผนBC,CJ'!$C:$C,'รับ-จ่าย ประจำวัน'!$B216,'วางแผนBC,CJ'!U:U)+SUMIF(RD!$C:$C,'รับ-จ่าย ประจำวัน'!$B216,RD!U:U)+SUMIF('FG,ออนไล,คัดแยก'!$C:$C,'รับ-จ่าย ประจำวัน'!$B216,'FG,ออนไล,คัดแยก'!U:U)</f>
        <v>0</v>
      </c>
      <c r="BC216" s="16">
        <f>SUMIF(เตรียมส่วนผสม!$C:$C,'รับ-จ่าย ประจำวัน'!$B216,เตรียมส่วนผสม!V:V)+SUMIF(กวนไส้!$C:$C,'รับ-จ่าย ประจำวัน'!$B216,กวนไส้!V:V)+SUMIF(ผลิต1!$C:$C,'รับ-จ่าย ประจำวัน'!$B216,ผลิต1!V:V)+SUMIF(ผลิต2!$C:$C,'รับ-จ่าย ประจำวัน'!$B216,ผลิต2!V:V)+SUMIF(เส้นแต่งหน้าขนมเค้ก!$C:$C,'รับ-จ่าย ประจำวัน'!$B216,เส้นแต่งหน้าขนมเค้ก!V:V)+SUMIF(แพ็ค!$C:$C,'รับ-จ่าย ประจำวัน'!$B216,แพ็ค!V:V)+SUMIF(ธุรการ!$C:$C,'รับ-จ่าย ประจำวัน'!$B216,ธุรการ!V:V)+SUMIF(เส้นแต่งหน้าขนมปัง!$C:$C,'รับ-จ่าย ประจำวัน'!$B216,เส้นแต่งหน้าขนมปัง!V:V)+SUMIF('วางแผนBC,CJ'!$C:$C,'รับ-จ่าย ประจำวัน'!$B216,'วางแผนBC,CJ'!V:V)+SUMIF(RD!$C:$C,'รับ-จ่าย ประจำวัน'!$B216,RD!V:V)+SUMIF('FG,ออนไล,คัดแยก'!$C:$C,'รับ-จ่าย ประจำวัน'!$B216,'FG,ออนไล,คัดแยก'!V:V)</f>
        <v>0</v>
      </c>
      <c r="BD216" s="16">
        <f>SUMIF(เตรียมส่วนผสม!$C:$C,'รับ-จ่าย ประจำวัน'!$B216,เตรียมส่วนผสม!W:W)+SUMIF(กวนไส้!$C:$C,'รับ-จ่าย ประจำวัน'!$B216,กวนไส้!W:W)+SUMIF(ผลิต1!$C:$C,'รับ-จ่าย ประจำวัน'!$B216,ผลิต1!W:W)+SUMIF(ผลิต2!$C:$C,'รับ-จ่าย ประจำวัน'!$B216,ผลิต2!W:W)+SUMIF(เส้นแต่งหน้าขนมเค้ก!$C:$C,'รับ-จ่าย ประจำวัน'!$B216,เส้นแต่งหน้าขนมเค้ก!W:W)+SUMIF(แพ็ค!$C:$C,'รับ-จ่าย ประจำวัน'!$B216,แพ็ค!W:W)+SUMIF(ธุรการ!$C:$C,'รับ-จ่าย ประจำวัน'!$B216,ธุรการ!W:W)+SUMIF(เส้นแต่งหน้าขนมปัง!$C:$C,'รับ-จ่าย ประจำวัน'!$B216,เส้นแต่งหน้าขนมปัง!W:W)+SUMIF('วางแผนBC,CJ'!$C:$C,'รับ-จ่าย ประจำวัน'!$B216,'วางแผนBC,CJ'!W:W)+SUMIF(RD!$C:$C,'รับ-จ่าย ประจำวัน'!$B216,RD!W:W)+SUMIF('FG,ออนไล,คัดแยก'!$C:$C,'รับ-จ่าย ประจำวัน'!$B216,'FG,ออนไล,คัดแยก'!W:W)</f>
        <v>0</v>
      </c>
      <c r="BE216" s="16">
        <f>SUMIF(เตรียมส่วนผสม!$C:$C,'รับ-จ่าย ประจำวัน'!$B216,เตรียมส่วนผสม!X:X)+SUMIF(กวนไส้!$C:$C,'รับ-จ่าย ประจำวัน'!$B216,กวนไส้!X:X)+SUMIF(ผลิต1!$C:$C,'รับ-จ่าย ประจำวัน'!$B216,ผลิต1!X:X)+SUMIF(ผลิต2!$C:$C,'รับ-จ่าย ประจำวัน'!$B216,ผลิต2!X:X)+SUMIF(เส้นแต่งหน้าขนมเค้ก!$C:$C,'รับ-จ่าย ประจำวัน'!$B216,เส้นแต่งหน้าขนมเค้ก!X:X)+SUMIF(แพ็ค!$C:$C,'รับ-จ่าย ประจำวัน'!$B216,แพ็ค!X:X)+SUMIF(ธุรการ!$C:$C,'รับ-จ่าย ประจำวัน'!$B216,ธุรการ!X:X)+SUMIF(เส้นแต่งหน้าขนมปัง!$C:$C,'รับ-จ่าย ประจำวัน'!$B216,เส้นแต่งหน้าขนมปัง!X:X)+SUMIF('วางแผนBC,CJ'!$C:$C,'รับ-จ่าย ประจำวัน'!$B216,'วางแผนBC,CJ'!X:X)+SUMIF(RD!$C:$C,'รับ-จ่าย ประจำวัน'!$B216,RD!X:X)+SUMIF('FG,ออนไล,คัดแยก'!$C:$C,'รับ-จ่าย ประจำวัน'!$B216,'FG,ออนไล,คัดแยก'!X:X)</f>
        <v>0</v>
      </c>
      <c r="BF216" s="16">
        <f>SUMIF(เตรียมส่วนผสม!$C:$C,'รับ-จ่าย ประจำวัน'!$B216,เตรียมส่วนผสม!Y:Y)+SUMIF(กวนไส้!$C:$C,'รับ-จ่าย ประจำวัน'!$B216,กวนไส้!Y:Y)+SUMIF(ผลิต1!$C:$C,'รับ-จ่าย ประจำวัน'!$B216,ผลิต1!Y:Y)+SUMIF(ผลิต2!$C:$C,'รับ-จ่าย ประจำวัน'!$B216,ผลิต2!Y:Y)+SUMIF(เส้นแต่งหน้าขนมเค้ก!$C:$C,'รับ-จ่าย ประจำวัน'!$B216,เส้นแต่งหน้าขนมเค้ก!Y:Y)+SUMIF(แพ็ค!$C:$C,'รับ-จ่าย ประจำวัน'!$B216,แพ็ค!Y:Y)+SUMIF(ธุรการ!$C:$C,'รับ-จ่าย ประจำวัน'!$B216,ธุรการ!Y:Y)+SUMIF(เส้นแต่งหน้าขนมปัง!$C:$C,'รับ-จ่าย ประจำวัน'!$B216,เส้นแต่งหน้าขนมปัง!Y:Y)+SUMIF('วางแผนBC,CJ'!$C:$C,'รับ-จ่าย ประจำวัน'!$B216,'วางแผนBC,CJ'!Y:Y)+SUMIF(RD!$C:$C,'รับ-จ่าย ประจำวัน'!$B216,RD!Y:Y)+SUMIF('FG,ออนไล,คัดแยก'!$C:$C,'รับ-จ่าย ประจำวัน'!$B216,'FG,ออนไล,คัดแยก'!Y:Y)</f>
        <v>0</v>
      </c>
      <c r="BG216" s="16">
        <f>SUMIF(เตรียมส่วนผสม!$C:$C,'รับ-จ่าย ประจำวัน'!$B216,เตรียมส่วนผสม!Z:Z)+SUMIF(กวนไส้!$C:$C,'รับ-จ่าย ประจำวัน'!$B216,กวนไส้!Z:Z)+SUMIF(ผลิต1!$C:$C,'รับ-จ่าย ประจำวัน'!$B216,ผลิต1!Z:Z)+SUMIF(ผลิต2!$C:$C,'รับ-จ่าย ประจำวัน'!$B216,ผลิต2!Z:Z)+SUMIF(เส้นแต่งหน้าขนมเค้ก!$C:$C,'รับ-จ่าย ประจำวัน'!$B216,เส้นแต่งหน้าขนมเค้ก!Z:Z)+SUMIF(แพ็ค!$C:$C,'รับ-จ่าย ประจำวัน'!$B216,แพ็ค!Z:Z)+SUMIF(ธุรการ!$C:$C,'รับ-จ่าย ประจำวัน'!$B216,ธุรการ!Z:Z)+SUMIF(เส้นแต่งหน้าขนมปัง!$C:$C,'รับ-จ่าย ประจำวัน'!$B216,เส้นแต่งหน้าขนมปัง!Z:Z)+SUMIF('วางแผนBC,CJ'!$C:$C,'รับ-จ่าย ประจำวัน'!$B216,'วางแผนBC,CJ'!Z:Z)+SUMIF(RD!$C:$C,'รับ-จ่าย ประจำวัน'!$B216,RD!Z:Z)+SUMIF('FG,ออนไล,คัดแยก'!$C:$C,'รับ-จ่าย ประจำวัน'!$B216,'FG,ออนไล,คัดแยก'!Z:Z)</f>
        <v>0</v>
      </c>
      <c r="BH216" s="16">
        <f>SUMIF(เตรียมส่วนผสม!$C:$C,'รับ-จ่าย ประจำวัน'!$B216,เตรียมส่วนผสม!AA:AA)+SUMIF(กวนไส้!$C:$C,'รับ-จ่าย ประจำวัน'!$B216,กวนไส้!AA:AA)+SUMIF(ผลิต1!$C:$C,'รับ-จ่าย ประจำวัน'!$B216,ผลิต1!AA:AA)+SUMIF(ผลิต2!$C:$C,'รับ-จ่าย ประจำวัน'!$B216,ผลิต2!AA:AA)+SUMIF(เส้นแต่งหน้าขนมเค้ก!$C:$C,'รับ-จ่าย ประจำวัน'!$B216,เส้นแต่งหน้าขนมเค้ก!AA:AA)+SUMIF(แพ็ค!$C:$C,'รับ-จ่าย ประจำวัน'!$B216,แพ็ค!AA:AA)+SUMIF(ธุรการ!$C:$C,'รับ-จ่าย ประจำวัน'!$B216,ธุรการ!AA:AA)+SUMIF(เส้นแต่งหน้าขนมปัง!$C:$C,'รับ-จ่าย ประจำวัน'!$B216,เส้นแต่งหน้าขนมปัง!AA:AA)+SUMIF('วางแผนBC,CJ'!$C:$C,'รับ-จ่าย ประจำวัน'!$B216,'วางแผนBC,CJ'!AA:AA)+SUMIF(RD!$C:$C,'รับ-จ่าย ประจำวัน'!$B216,RD!AA:AA)+SUMIF('FG,ออนไล,คัดแยก'!$C:$C,'รับ-จ่าย ประจำวัน'!$B216,'FG,ออนไล,คัดแยก'!AA:AA)</f>
        <v>0</v>
      </c>
      <c r="BI216" s="16">
        <f>SUMIF(เตรียมส่วนผสม!$C:$C,'รับ-จ่าย ประจำวัน'!$B216,เตรียมส่วนผสม!AB:AB)+SUMIF(กวนไส้!$C:$C,'รับ-จ่าย ประจำวัน'!$B216,กวนไส้!AB:AB)+SUMIF(ผลิต1!$C:$C,'รับ-จ่าย ประจำวัน'!$B216,ผลิต1!AB:AB)+SUMIF(ผลิต2!$C:$C,'รับ-จ่าย ประจำวัน'!$B216,ผลิต2!AB:AB)+SUMIF(เส้นแต่งหน้าขนมเค้ก!$C:$C,'รับ-จ่าย ประจำวัน'!$B216,เส้นแต่งหน้าขนมเค้ก!AB:AB)+SUMIF(แพ็ค!$C:$C,'รับ-จ่าย ประจำวัน'!$B216,แพ็ค!AB:AB)+SUMIF(ธุรการ!$C:$C,'รับ-จ่าย ประจำวัน'!$B216,ธุรการ!AB:AB)+SUMIF(เส้นแต่งหน้าขนมปัง!$C:$C,'รับ-จ่าย ประจำวัน'!$B216,เส้นแต่งหน้าขนมปัง!AB:AB)+SUMIF('วางแผนBC,CJ'!$C:$C,'รับ-จ่าย ประจำวัน'!$B216,'วางแผนBC,CJ'!AB:AB)+SUMIF(RD!$C:$C,'รับ-จ่าย ประจำวัน'!$B216,RD!AB:AB)+SUMIF('FG,ออนไล,คัดแยก'!$C:$C,'รับ-จ่าย ประจำวัน'!$B216,'FG,ออนไล,คัดแยก'!AB:AB)</f>
        <v>0</v>
      </c>
      <c r="BJ216" s="16">
        <f>SUMIF(เตรียมส่วนผสม!$C:$C,'รับ-จ่าย ประจำวัน'!$B216,เตรียมส่วนผสม!AC:AC)+SUMIF(กวนไส้!$C:$C,'รับ-จ่าย ประจำวัน'!$B216,กวนไส้!AC:AC)+SUMIF(ผลิต1!$C:$C,'รับ-จ่าย ประจำวัน'!$B216,ผลิต1!AC:AC)+SUMIF(ผลิต2!$C:$C,'รับ-จ่าย ประจำวัน'!$B216,ผลิต2!AC:AC)+SUMIF(เส้นแต่งหน้าขนมเค้ก!$C:$C,'รับ-จ่าย ประจำวัน'!$B216,เส้นแต่งหน้าขนมเค้ก!AC:AC)+SUMIF(แพ็ค!$C:$C,'รับ-จ่าย ประจำวัน'!$B216,แพ็ค!AC:AC)+SUMIF(ธุรการ!$C:$C,'รับ-จ่าย ประจำวัน'!$B216,ธุรการ!AC:AC)+SUMIF(เส้นแต่งหน้าขนมปัง!$C:$C,'รับ-จ่าย ประจำวัน'!$B216,เส้นแต่งหน้าขนมปัง!AC:AC)+SUMIF('วางแผนBC,CJ'!$C:$C,'รับ-จ่าย ประจำวัน'!$B216,'วางแผนBC,CJ'!AC:AC)+SUMIF(RD!$C:$C,'รับ-จ่าย ประจำวัน'!$B216,RD!AC:AC)+SUMIF('FG,ออนไล,คัดแยก'!$C:$C,'รับ-จ่าย ประจำวัน'!$B216,'FG,ออนไล,คัดแยก'!AC:AC)</f>
        <v>0</v>
      </c>
      <c r="BK216" s="16">
        <f>SUMIF(เตรียมส่วนผสม!$C:$C,'รับ-จ่าย ประจำวัน'!$B216,เตรียมส่วนผสม!AD:AD)+SUMIF(กวนไส้!$C:$C,'รับ-จ่าย ประจำวัน'!$B216,กวนไส้!AD:AD)+SUMIF(ผลิต1!$C:$C,'รับ-จ่าย ประจำวัน'!$B216,ผลิต1!AD:AD)+SUMIF(ผลิต2!$C:$C,'รับ-จ่าย ประจำวัน'!$B216,ผลิต2!AD:AD)+SUMIF(เส้นแต่งหน้าขนมเค้ก!$C:$C,'รับ-จ่าย ประจำวัน'!$B216,เส้นแต่งหน้าขนมเค้ก!AD:AD)+SUMIF(แพ็ค!$C:$C,'รับ-จ่าย ประจำวัน'!$B216,แพ็ค!AD:AD)+SUMIF(ธุรการ!$C:$C,'รับ-จ่าย ประจำวัน'!$B216,ธุรการ!AD:AD)+SUMIF(เส้นแต่งหน้าขนมปัง!$C:$C,'รับ-จ่าย ประจำวัน'!$B216,เส้นแต่งหน้าขนมปัง!AD:AD)+SUMIF('วางแผนBC,CJ'!$C:$C,'รับ-จ่าย ประจำวัน'!$B216,'วางแผนBC,CJ'!AD:AD)+SUMIF(RD!$C:$C,'รับ-จ่าย ประจำวัน'!$B216,RD!AD:AD)+SUMIF('FG,ออนไล,คัดแยก'!$C:$C,'รับ-จ่าย ประจำวัน'!$B216,'FG,ออนไล,คัดแยก'!AD:AD)</f>
        <v>0</v>
      </c>
      <c r="BL216" s="16">
        <f>SUMIF(เตรียมส่วนผสม!$C:$C,'รับ-จ่าย ประจำวัน'!$B216,เตรียมส่วนผสม!AE:AE)+SUMIF(กวนไส้!$C:$C,'รับ-จ่าย ประจำวัน'!$B216,กวนไส้!AE:AE)+SUMIF(ผลิต1!$C:$C,'รับ-จ่าย ประจำวัน'!$B216,ผลิต1!AE:AE)+SUMIF(ผลิต2!$C:$C,'รับ-จ่าย ประจำวัน'!$B216,ผลิต2!AE:AE)+SUMIF(เส้นแต่งหน้าขนมเค้ก!$C:$C,'รับ-จ่าย ประจำวัน'!$B216,เส้นแต่งหน้าขนมเค้ก!AE:AE)+SUMIF(แพ็ค!$C:$C,'รับ-จ่าย ประจำวัน'!$B216,แพ็ค!AE:AE)+SUMIF(ธุรการ!$C:$C,'รับ-จ่าย ประจำวัน'!$B216,ธุรการ!AE:AE)+SUMIF(เส้นแต่งหน้าขนมปัง!$C:$C,'รับ-จ่าย ประจำวัน'!$B216,เส้นแต่งหน้าขนมปัง!AE:AE)+SUMIF('วางแผนBC,CJ'!$C:$C,'รับ-จ่าย ประจำวัน'!$B216,'วางแผนBC,CJ'!AE:AE)+SUMIF(RD!$C:$C,'รับ-จ่าย ประจำวัน'!$B216,RD!AE:AE)+SUMIF('FG,ออนไล,คัดแยก'!$C:$C,'รับ-จ่าย ประจำวัน'!$B216,'FG,ออนไล,คัดแยก'!AE:AE)</f>
        <v>0</v>
      </c>
      <c r="BM216" s="16">
        <f>SUMIF(เตรียมส่วนผสม!$C:$C,'รับ-จ่าย ประจำวัน'!$B216,เตรียมส่วนผสม!AF:AF)+SUMIF(กวนไส้!$C:$C,'รับ-จ่าย ประจำวัน'!$B216,กวนไส้!AF:AF)+SUMIF(ผลิต1!$C:$C,'รับ-จ่าย ประจำวัน'!$B216,ผลิต1!AF:AF)+SUMIF(ผลิต2!$C:$C,'รับ-จ่าย ประจำวัน'!$B216,ผลิต2!AF:AF)+SUMIF(เส้นแต่งหน้าขนมเค้ก!$C:$C,'รับ-จ่าย ประจำวัน'!$B216,เส้นแต่งหน้าขนมเค้ก!AF:AF)+SUMIF(แพ็ค!$C:$C,'รับ-จ่าย ประจำวัน'!$B216,แพ็ค!AF:AF)+SUMIF(ธุรการ!$C:$C,'รับ-จ่าย ประจำวัน'!$B216,ธุรการ!AF:AF)+SUMIF(เส้นแต่งหน้าขนมปัง!$C:$C,'รับ-จ่าย ประจำวัน'!$B216,เส้นแต่งหน้าขนมปัง!AF:AF)+SUMIF('วางแผนBC,CJ'!$C:$C,'รับ-จ่าย ประจำวัน'!$B216,'วางแผนBC,CJ'!AF:AF)+SUMIF(RD!$C:$C,'รับ-จ่าย ประจำวัน'!$B216,RD!AF:AF)+SUMIF('FG,ออนไล,คัดแยก'!$C:$C,'รับ-จ่าย ประจำวัน'!$B216,'FG,ออนไล,คัดแยก'!AF:AF)</f>
        <v>0</v>
      </c>
      <c r="BN216" s="16">
        <f>SUMIF(เตรียมส่วนผสม!$C:$C,'รับ-จ่าย ประจำวัน'!$B216,เตรียมส่วนผสม!AG:AG)+SUMIF(กวนไส้!$C:$C,'รับ-จ่าย ประจำวัน'!$B216,กวนไส้!AG:AG)+SUMIF(ผลิต1!$C:$C,'รับ-จ่าย ประจำวัน'!$B216,ผลิต1!AG:AG)+SUMIF(ผลิต2!$C:$C,'รับ-จ่าย ประจำวัน'!$B216,ผลิต2!AG:AG)+SUMIF(เส้นแต่งหน้าขนมเค้ก!$C:$C,'รับ-จ่าย ประจำวัน'!$B216,เส้นแต่งหน้าขนมเค้ก!AG:AG)+SUMIF(แพ็ค!$C:$C,'รับ-จ่าย ประจำวัน'!$B216,แพ็ค!AG:AG)+SUMIF(ธุรการ!$C:$C,'รับ-จ่าย ประจำวัน'!$B216,ธุรการ!AG:AG)+SUMIF(เส้นแต่งหน้าขนมปัง!$C:$C,'รับ-จ่าย ประจำวัน'!$B216,เส้นแต่งหน้าขนมปัง!AG:AG)+SUMIF('วางแผนBC,CJ'!$C:$C,'รับ-จ่าย ประจำวัน'!$B216,'วางแผนBC,CJ'!AG:AG)+SUMIF(RD!$C:$C,'รับ-จ่าย ประจำวัน'!$B216,RD!AG:AG)+SUMIF('FG,ออนไล,คัดแยก'!$C:$C,'รับ-จ่าย ประจำวัน'!$B216,'FG,ออนไล,คัดแยก'!AG:AG)</f>
        <v>0</v>
      </c>
      <c r="BO216" s="16">
        <f>SUMIF(เตรียมส่วนผสม!$C:$C,'รับ-จ่าย ประจำวัน'!$B216,เตรียมส่วนผสม!AH:AH)+SUMIF(กวนไส้!$C:$C,'รับ-จ่าย ประจำวัน'!$B216,กวนไส้!AH:AH)+SUMIF(ผลิต1!$C:$C,'รับ-จ่าย ประจำวัน'!$B216,ผลิต1!AH:AH)+SUMIF(ผลิต2!$C:$C,'รับ-จ่าย ประจำวัน'!$B216,ผลิต2!AH:AH)+SUMIF(เส้นแต่งหน้าขนมเค้ก!$C:$C,'รับ-จ่าย ประจำวัน'!$B216,เส้นแต่งหน้าขนมเค้ก!AH:AH)+SUMIF(แพ็ค!$C:$C,'รับ-จ่าย ประจำวัน'!$B216,แพ็ค!AH:AH)+SUMIF(ธุรการ!$C:$C,'รับ-จ่าย ประจำวัน'!$B216,ธุรการ!AH:AH)+SUMIF(เส้นแต่งหน้าขนมปัง!$C:$C,'รับ-จ่าย ประจำวัน'!$B216,เส้นแต่งหน้าขนมปัง!AH:AH)+SUMIF('วางแผนBC,CJ'!$C:$C,'รับ-จ่าย ประจำวัน'!$B216,'วางแผนBC,CJ'!AH:AH)+SUMIF(RD!$C:$C,'รับ-จ่าย ประจำวัน'!$B216,RD!AH:AH)+SUMIF('FG,ออนไล,คัดแยก'!$C:$C,'รับ-จ่าย ประจำวัน'!$B216,'FG,ออนไล,คัดแยก'!AH:AH)</f>
        <v>0</v>
      </c>
      <c r="BP216" s="16">
        <f>SUMIF(เตรียมส่วนผสม!$C:$C,'รับ-จ่าย ประจำวัน'!$B216,เตรียมส่วนผสม!AI:AI)+SUMIF(กวนไส้!$C:$C,'รับ-จ่าย ประจำวัน'!$B216,กวนไส้!AI:AI)+SUMIF(ผลิต1!$C:$C,'รับ-จ่าย ประจำวัน'!$B216,ผลิต1!AI:AI)+SUMIF(ผลิต2!$C:$C,'รับ-จ่าย ประจำวัน'!$B216,ผลิต2!AI:AI)+SUMIF(เส้นแต่งหน้าขนมเค้ก!$C:$C,'รับ-จ่าย ประจำวัน'!$B216,เส้นแต่งหน้าขนมเค้ก!AI:AI)+SUMIF(แพ็ค!$C:$C,'รับ-จ่าย ประจำวัน'!$B216,แพ็ค!AI:AI)+SUMIF(ธุรการ!$C:$C,'รับ-จ่าย ประจำวัน'!$B216,ธุรการ!AI:AI)+SUMIF(เส้นแต่งหน้าขนมปัง!$C:$C,'รับ-จ่าย ประจำวัน'!$B216,เส้นแต่งหน้าขนมปัง!AI:AI)+SUMIF('วางแผนBC,CJ'!$C:$C,'รับ-จ่าย ประจำวัน'!$B216,'วางแผนBC,CJ'!AI:AI)+SUMIF(RD!$C:$C,'รับ-จ่าย ประจำวัน'!$B216,RD!AI:AI)+SUMIF('FG,ออนไล,คัดแยก'!$C:$C,'รับ-จ่าย ประจำวัน'!$B216,'FG,ออนไล,คัดแยก'!AI:AI)</f>
        <v>0</v>
      </c>
      <c r="BQ216" s="16">
        <f>SUMIF(เตรียมส่วนผสม!$C:$C,'รับ-จ่าย ประจำวัน'!$B216,เตรียมส่วนผสม!AJ:AJ)+SUMIF(กวนไส้!$C:$C,'รับ-จ่าย ประจำวัน'!$B216,กวนไส้!AJ:AJ)+SUMIF(ผลิต1!$C:$C,'รับ-จ่าย ประจำวัน'!$B216,ผลิต1!AJ:AJ)+SUMIF(ผลิต2!$C:$C,'รับ-จ่าย ประจำวัน'!$B216,ผลิต2!AJ:AJ)+SUMIF(เส้นแต่งหน้าขนมเค้ก!$C:$C,'รับ-จ่าย ประจำวัน'!$B216,เส้นแต่งหน้าขนมเค้ก!AJ:AJ)+SUMIF(แพ็ค!$C:$C,'รับ-จ่าย ประจำวัน'!$B216,แพ็ค!AJ:AJ)+SUMIF(ธุรการ!$C:$C,'รับ-จ่าย ประจำวัน'!$B216,ธุรการ!AJ:AJ)+SUMIF(เส้นแต่งหน้าขนมปัง!$C:$C,'รับ-จ่าย ประจำวัน'!$B216,เส้นแต่งหน้าขนมปัง!AJ:AJ)+SUMIF('วางแผนBC,CJ'!$C:$C,'รับ-จ่าย ประจำวัน'!$B216,'วางแผนBC,CJ'!AJ:AJ)+SUMIF(RD!$C:$C,'รับ-จ่าย ประจำวัน'!$B216,RD!AJ:AJ)+SUMIF('FG,ออนไล,คัดแยก'!$C:$C,'รับ-จ่าย ประจำวัน'!$B216,'FG,ออนไล,คัดแยก'!AJ:AJ)</f>
        <v>0</v>
      </c>
      <c r="BR216" s="16">
        <f>SUMIF(เตรียมส่วนผสม!$C:$C,'รับ-จ่าย ประจำวัน'!$B216,เตรียมส่วนผสม!AK:AK)+SUMIF(กวนไส้!$C:$C,'รับ-จ่าย ประจำวัน'!$B216,กวนไส้!AK:AK)+SUMIF(ผลิต1!$C:$C,'รับ-จ่าย ประจำวัน'!$B216,ผลิต1!AK:AK)+SUMIF(ผลิต2!$C:$C,'รับ-จ่าย ประจำวัน'!$B216,ผลิต2!AK:AK)+SUMIF(เส้นแต่งหน้าขนมเค้ก!$C:$C,'รับ-จ่าย ประจำวัน'!$B216,เส้นแต่งหน้าขนมเค้ก!AK:AK)+SUMIF(แพ็ค!$C:$C,'รับ-จ่าย ประจำวัน'!$B216,แพ็ค!AK:AK)+SUMIF(ธุรการ!$C:$C,'รับ-จ่าย ประจำวัน'!$B216,ธุรการ!AK:AK)+SUMIF(เส้นแต่งหน้าขนมปัง!$C:$C,'รับ-จ่าย ประจำวัน'!$B216,เส้นแต่งหน้าขนมปัง!AK:AK)+SUMIF('วางแผนBC,CJ'!$C:$C,'รับ-จ่าย ประจำวัน'!$B216,'วางแผนBC,CJ'!AK:AK)+SUMIF(RD!$C:$C,'รับ-จ่าย ประจำวัน'!$B216,RD!AK:AK)+SUMIF('FG,ออนไล,คัดแยก'!$C:$C,'รับ-จ่าย ประจำวัน'!$B216,'FG,ออนไล,คัดแยก'!AK:AK)</f>
        <v>0</v>
      </c>
      <c r="BS216" s="16">
        <f>SUMIF(เตรียมส่วนผสม!$C:$C,'รับ-จ่าย ประจำวัน'!$B216,เตรียมส่วนผสม!AL:AL)+SUMIF(กวนไส้!$C:$C,'รับ-จ่าย ประจำวัน'!$B216,กวนไส้!AL:AL)+SUMIF(ผลิต1!$C:$C,'รับ-จ่าย ประจำวัน'!$B216,ผลิต1!AL:AL)+SUMIF(ผลิต2!$C:$C,'รับ-จ่าย ประจำวัน'!$B216,ผลิต2!AL:AL)+SUMIF(เส้นแต่งหน้าขนมเค้ก!$C:$C,'รับ-จ่าย ประจำวัน'!$B216,เส้นแต่งหน้าขนมเค้ก!AL:AL)+SUMIF(แพ็ค!$C:$C,'รับ-จ่าย ประจำวัน'!$B216,แพ็ค!AL:AL)+SUMIF(ธุรการ!$C:$C,'รับ-จ่าย ประจำวัน'!$B216,ธุรการ!AL:AL)+SUMIF(เส้นแต่งหน้าขนมปัง!$C:$C,'รับ-จ่าย ประจำวัน'!$B216,เส้นแต่งหน้าขนมปัง!AL:AL)+SUMIF('วางแผนBC,CJ'!$C:$C,'รับ-จ่าย ประจำวัน'!$B216,'วางแผนBC,CJ'!AL:AL)+SUMIF(RD!$C:$C,'รับ-จ่าย ประจำวัน'!$B216,RD!AL:AL)+SUMIF('FG,ออนไล,คัดแยก'!$C:$C,'รับ-จ่าย ประจำวัน'!$B216,'FG,ออนไล,คัดแยก'!AL:AL)</f>
        <v>0</v>
      </c>
      <c r="BT216" s="18">
        <f t="shared" si="50"/>
        <v>0</v>
      </c>
      <c r="BU216" s="116"/>
      <c r="BV216" s="146">
        <f t="shared" si="51"/>
        <v>12600</v>
      </c>
      <c r="BW216" s="183">
        <v>30</v>
      </c>
      <c r="BX216" s="172">
        <f t="shared" si="55"/>
        <v>0</v>
      </c>
      <c r="BY216" s="188" t="e">
        <f t="shared" si="53"/>
        <v>#DIV/0!</v>
      </c>
      <c r="BZ216" s="180" t="e">
        <f t="shared" ca="1" si="52"/>
        <v>#DIV/0!</v>
      </c>
      <c r="CA216" s="145"/>
      <c r="CB216" s="93"/>
      <c r="CC216" s="93"/>
      <c r="CD216" s="93"/>
      <c r="CE216" s="93"/>
      <c r="CF216" s="93"/>
      <c r="CG216" s="93"/>
      <c r="CH216" s="93"/>
      <c r="CI216" s="93"/>
      <c r="CJ216" s="94"/>
      <c r="CK216" s="9">
        <f t="shared" si="54"/>
        <v>12600</v>
      </c>
    </row>
    <row r="217" spans="1:89" hidden="1" x14ac:dyDescent="0.5">
      <c r="A217" s="149" t="s">
        <v>1122</v>
      </c>
      <c r="B217" s="34">
        <v>1023301006</v>
      </c>
      <c r="C217" s="10" t="s">
        <v>1542</v>
      </c>
      <c r="D217" s="135" t="s">
        <v>91</v>
      </c>
      <c r="E217" s="11">
        <v>0</v>
      </c>
      <c r="F217" s="159" t="s">
        <v>1605</v>
      </c>
      <c r="G217" s="11" t="s">
        <v>62</v>
      </c>
      <c r="H217" s="12">
        <v>836</v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16"/>
      <c r="T217" s="14"/>
      <c r="U217" s="14"/>
      <c r="V217" s="14"/>
      <c r="W217" s="127"/>
      <c r="X217" s="14"/>
      <c r="Y217" s="14"/>
      <c r="Z217" s="14"/>
      <c r="AA217" s="14"/>
      <c r="AB217" s="14"/>
      <c r="AC217" s="14"/>
      <c r="AD217" s="14"/>
      <c r="AE217" s="13"/>
      <c r="AF217" s="13"/>
      <c r="AG217" s="13"/>
      <c r="AH217" s="13"/>
      <c r="AI217" s="14"/>
      <c r="AJ217" s="14"/>
      <c r="AK217" s="14"/>
      <c r="AL217" s="14"/>
      <c r="AM217" s="14"/>
      <c r="AN217" s="15">
        <f t="shared" si="49"/>
        <v>0</v>
      </c>
      <c r="AO217" s="16">
        <f>SUMIF(เตรียมส่วนผสม!$C:$C,'รับ-จ่าย ประจำวัน'!$B217,เตรียมส่วนผสม!H:H)+SUMIF(กวนไส้!$C:$C,'รับ-จ่าย ประจำวัน'!$B217,กวนไส้!H:H)+SUMIF(ผลิต1!$C:$C,'รับ-จ่าย ประจำวัน'!$B217,ผลิต1!H:H)+SUMIF(ผลิต2!$C:$C,'รับ-จ่าย ประจำวัน'!$B217,ผลิต2!H:H)+SUMIF(เส้นแต่งหน้าขนมเค้ก!$C:$C,'รับ-จ่าย ประจำวัน'!$B217,เส้นแต่งหน้าขนมเค้ก!H:H)+SUMIF(แพ็ค!$C:$C,'รับ-จ่าย ประจำวัน'!$B217,แพ็ค!H:H)+SUMIF(ธุรการ!$C:$C,'รับ-จ่าย ประจำวัน'!$B217,ธุรการ!H:H)+SUMIF(เส้นแต่งหน้าขนมปัง!$C:$C,'รับ-จ่าย ประจำวัน'!$B217,เส้นแต่งหน้าขนมปัง!H:H)+SUMIF('วางแผนBC,CJ'!$C:$C,'รับ-จ่าย ประจำวัน'!$B217,'วางแผนBC,CJ'!H:H)+SUMIF(RD!$C:$C,'รับ-จ่าย ประจำวัน'!$B217,RD!H:H)+SUMIF('FG,ออนไล,คัดแยก'!$C:$C,'รับ-จ่าย ประจำวัน'!$B217,'FG,ออนไล,คัดแยก'!H:H)</f>
        <v>0</v>
      </c>
      <c r="AP217" s="16">
        <f>SUMIF(เตรียมส่วนผสม!$C:$C,'รับ-จ่าย ประจำวัน'!$B217,เตรียมส่วนผสม!I:I)+SUMIF(กวนไส้!$C:$C,'รับ-จ่าย ประจำวัน'!$B217,กวนไส้!I:I)+SUMIF(ผลิต1!$C:$C,'รับ-จ่าย ประจำวัน'!$B217,ผลิต1!I:I)+SUMIF(ผลิต2!$C:$C,'รับ-จ่าย ประจำวัน'!$B217,ผลิต2!I:I)+SUMIF(เส้นแต่งหน้าขนมเค้ก!$C:$C,'รับ-จ่าย ประจำวัน'!$B217,เส้นแต่งหน้าขนมเค้ก!I:I)+SUMIF(แพ็ค!$C:$C,'รับ-จ่าย ประจำวัน'!$B217,แพ็ค!I:I)+SUMIF(ธุรการ!$C:$C,'รับ-จ่าย ประจำวัน'!$B217,ธุรการ!I:I)+SUMIF(เส้นแต่งหน้าขนมปัง!$C:$C,'รับ-จ่าย ประจำวัน'!$B217,เส้นแต่งหน้าขนมปัง!I:I)+SUMIF('วางแผนBC,CJ'!$C:$C,'รับ-จ่าย ประจำวัน'!$B217,'วางแผนBC,CJ'!I:I)+SUMIF(RD!$C:$C,'รับ-จ่าย ประจำวัน'!$B217,RD!I:I)+SUMIF('FG,ออนไล,คัดแยก'!$C:$C,'รับ-จ่าย ประจำวัน'!$B217,'FG,ออนไล,คัดแยก'!I:I)</f>
        <v>0</v>
      </c>
      <c r="AQ217" s="16">
        <f>SUMIF(เตรียมส่วนผสม!$C:$C,'รับ-จ่าย ประจำวัน'!$B217,เตรียมส่วนผสม!J:J)+SUMIF(กวนไส้!$C:$C,'รับ-จ่าย ประจำวัน'!$B217,กวนไส้!J:J)+SUMIF(ผลิต1!$C:$C,'รับ-จ่าย ประจำวัน'!$B217,ผลิต1!J:J)+SUMIF(ผลิต2!$C:$C,'รับ-จ่าย ประจำวัน'!$B217,ผลิต2!J:J)+SUMIF(เส้นแต่งหน้าขนมเค้ก!$C:$C,'รับ-จ่าย ประจำวัน'!$B217,เส้นแต่งหน้าขนมเค้ก!J:J)+SUMIF(แพ็ค!$C:$C,'รับ-จ่าย ประจำวัน'!$B217,แพ็ค!J:J)+SUMIF(ธุรการ!$C:$C,'รับ-จ่าย ประจำวัน'!$B217,ธุรการ!J:J)+SUMIF(เส้นแต่งหน้าขนมปัง!$C:$C,'รับ-จ่าย ประจำวัน'!$B217,เส้นแต่งหน้าขนมปัง!J:J)+SUMIF('วางแผนBC,CJ'!$C:$C,'รับ-จ่าย ประจำวัน'!$B217,'วางแผนBC,CJ'!J:J)+SUMIF(RD!$C:$C,'รับ-จ่าย ประจำวัน'!$B217,RD!J:J)+SUMIF('FG,ออนไล,คัดแยก'!$C:$C,'รับ-จ่าย ประจำวัน'!$B217,'FG,ออนไล,คัดแยก'!J:J)</f>
        <v>0</v>
      </c>
      <c r="AR217" s="16">
        <f>SUMIF(เตรียมส่วนผสม!$C:$C,'รับ-จ่าย ประจำวัน'!$B217,เตรียมส่วนผสม!K:K)+SUMIF(กวนไส้!$C:$C,'รับ-จ่าย ประจำวัน'!$B217,กวนไส้!K:K)+SUMIF(ผลิต1!$C:$C,'รับ-จ่าย ประจำวัน'!$B217,ผลิต1!K:K)+SUMIF(ผลิต2!$C:$C,'รับ-จ่าย ประจำวัน'!$B217,ผลิต2!K:K)+SUMIF(เส้นแต่งหน้าขนมเค้ก!$C:$C,'รับ-จ่าย ประจำวัน'!$B217,เส้นแต่งหน้าขนมเค้ก!K:K)+SUMIF(แพ็ค!$C:$C,'รับ-จ่าย ประจำวัน'!$B217,แพ็ค!K:K)+SUMIF(ธุรการ!$C:$C,'รับ-จ่าย ประจำวัน'!$B217,ธุรการ!K:K)+SUMIF(เส้นแต่งหน้าขนมปัง!$C:$C,'รับ-จ่าย ประจำวัน'!$B217,เส้นแต่งหน้าขนมปัง!K:K)+SUMIF('วางแผนBC,CJ'!$C:$C,'รับ-จ่าย ประจำวัน'!$B217,'วางแผนBC,CJ'!K:K)+SUMIF(RD!$C:$C,'รับ-จ่าย ประจำวัน'!$B217,RD!K:K)+SUMIF('FG,ออนไล,คัดแยก'!$C:$C,'รับ-จ่าย ประจำวัน'!$B217,'FG,ออนไล,คัดแยก'!K:K)</f>
        <v>0</v>
      </c>
      <c r="AS217" s="16">
        <f>SUMIF(เตรียมส่วนผสม!$C:$C,'รับ-จ่าย ประจำวัน'!$B217,เตรียมส่วนผสม!L:L)+SUMIF(กวนไส้!$C:$C,'รับ-จ่าย ประจำวัน'!$B217,กวนไส้!L:L)+SUMIF(ผลิต1!$C:$C,'รับ-จ่าย ประจำวัน'!$B217,ผลิต1!L:L)+SUMIF(ผลิต2!$C:$C,'รับ-จ่าย ประจำวัน'!$B217,ผลิต2!L:L)+SUMIF(เส้นแต่งหน้าขนมเค้ก!$C:$C,'รับ-จ่าย ประจำวัน'!$B217,เส้นแต่งหน้าขนมเค้ก!L:L)+SUMIF(แพ็ค!$C:$C,'รับ-จ่าย ประจำวัน'!$B217,แพ็ค!L:L)+SUMIF(ธุรการ!$C:$C,'รับ-จ่าย ประจำวัน'!$B217,ธุรการ!L:L)+SUMIF(เส้นแต่งหน้าขนมปัง!$C:$C,'รับ-จ่าย ประจำวัน'!$B217,เส้นแต่งหน้าขนมปัง!L:L)+SUMIF('วางแผนBC,CJ'!$C:$C,'รับ-จ่าย ประจำวัน'!$B217,'วางแผนBC,CJ'!L:L)+SUMIF(RD!$C:$C,'รับ-จ่าย ประจำวัน'!$B217,RD!L:L)+SUMIF('FG,ออนไล,คัดแยก'!$C:$C,'รับ-จ่าย ประจำวัน'!$B217,'FG,ออนไล,คัดแยก'!L:L)</f>
        <v>0</v>
      </c>
      <c r="AT217" s="16">
        <f>SUMIF(เตรียมส่วนผสม!$C:$C,'รับ-จ่าย ประจำวัน'!$B217,เตรียมส่วนผสม!M:M)+SUMIF(กวนไส้!$C:$C,'รับ-จ่าย ประจำวัน'!$B217,กวนไส้!M:M)+SUMIF(ผลิต1!$C:$C,'รับ-จ่าย ประจำวัน'!$B217,ผลิต1!M:M)+SUMIF(ผลิต2!$C:$C,'รับ-จ่าย ประจำวัน'!$B217,ผลิต2!M:M)+SUMIF(เส้นแต่งหน้าขนมเค้ก!$C:$C,'รับ-จ่าย ประจำวัน'!$B217,เส้นแต่งหน้าขนมเค้ก!M:M)+SUMIF(แพ็ค!$C:$C,'รับ-จ่าย ประจำวัน'!$B217,แพ็ค!M:M)+SUMIF(ธุรการ!$C:$C,'รับ-จ่าย ประจำวัน'!$B217,ธุรการ!M:M)+SUMIF(เส้นแต่งหน้าขนมปัง!$C:$C,'รับ-จ่าย ประจำวัน'!$B217,เส้นแต่งหน้าขนมปัง!M:M)+SUMIF('วางแผนBC,CJ'!$C:$C,'รับ-จ่าย ประจำวัน'!$B217,'วางแผนBC,CJ'!M:M)+SUMIF(RD!$C:$C,'รับ-จ่าย ประจำวัน'!$B217,RD!M:M)+SUMIF('FG,ออนไล,คัดแยก'!$C:$C,'รับ-จ่าย ประจำวัน'!$B217,'FG,ออนไล,คัดแยก'!M:M)</f>
        <v>0</v>
      </c>
      <c r="AU217" s="16">
        <f>SUMIF(เตรียมส่วนผสม!$C:$C,'รับ-จ่าย ประจำวัน'!$B217,เตรียมส่วนผสม!N:N)+SUMIF(กวนไส้!$C:$C,'รับ-จ่าย ประจำวัน'!$B217,กวนไส้!N:N)+SUMIF(ผลิต1!$C:$C,'รับ-จ่าย ประจำวัน'!$B217,ผลิต1!N:N)+SUMIF(ผลิต2!$C:$C,'รับ-จ่าย ประจำวัน'!$B217,ผลิต2!N:N)+SUMIF(เส้นแต่งหน้าขนมเค้ก!$C:$C,'รับ-จ่าย ประจำวัน'!$B217,เส้นแต่งหน้าขนมเค้ก!N:N)+SUMIF(แพ็ค!$C:$C,'รับ-จ่าย ประจำวัน'!$B217,แพ็ค!N:N)+SUMIF(ธุรการ!$C:$C,'รับ-จ่าย ประจำวัน'!$B217,ธุรการ!N:N)+SUMIF(เส้นแต่งหน้าขนมปัง!$C:$C,'รับ-จ่าย ประจำวัน'!$B217,เส้นแต่งหน้าขนมปัง!N:N)+SUMIF('วางแผนBC,CJ'!$C:$C,'รับ-จ่าย ประจำวัน'!$B217,'วางแผนBC,CJ'!N:N)+SUMIF(RD!$C:$C,'รับ-จ่าย ประจำวัน'!$B217,RD!N:N)+SUMIF('FG,ออนไล,คัดแยก'!$C:$C,'รับ-จ่าย ประจำวัน'!$B217,'FG,ออนไล,คัดแยก'!N:N)</f>
        <v>0</v>
      </c>
      <c r="AV217" s="16">
        <f>SUMIF(เตรียมส่วนผสม!$C:$C,'รับ-จ่าย ประจำวัน'!$B217,เตรียมส่วนผสม!O:O)+SUMIF(กวนไส้!$C:$C,'รับ-จ่าย ประจำวัน'!$B217,กวนไส้!O:O)+SUMIF(ผลิต1!$C:$C,'รับ-จ่าย ประจำวัน'!$B217,ผลิต1!O:O)+SUMIF(ผลิต2!$C:$C,'รับ-จ่าย ประจำวัน'!$B217,ผลิต2!O:O)+SUMIF(เส้นแต่งหน้าขนมเค้ก!$C:$C,'รับ-จ่าย ประจำวัน'!$B217,เส้นแต่งหน้าขนมเค้ก!O:O)+SUMIF(แพ็ค!$C:$C,'รับ-จ่าย ประจำวัน'!$B217,แพ็ค!O:O)+SUMIF(ธุรการ!$C:$C,'รับ-จ่าย ประจำวัน'!$B217,ธุรการ!O:O)+SUMIF(เส้นแต่งหน้าขนมปัง!$C:$C,'รับ-จ่าย ประจำวัน'!$B217,เส้นแต่งหน้าขนมปัง!O:O)+SUMIF('วางแผนBC,CJ'!$C:$C,'รับ-จ่าย ประจำวัน'!$B217,'วางแผนBC,CJ'!O:O)+SUMIF(RD!$C:$C,'รับ-จ่าย ประจำวัน'!$B217,RD!O:O)+SUMIF('FG,ออนไล,คัดแยก'!$C:$C,'รับ-จ่าย ประจำวัน'!$B217,'FG,ออนไล,คัดแยก'!O:O)</f>
        <v>0</v>
      </c>
      <c r="AW217" s="16">
        <f>SUMIF(เตรียมส่วนผสม!$C:$C,'รับ-จ่าย ประจำวัน'!$B217,เตรียมส่วนผสม!P:P)+SUMIF(กวนไส้!$C:$C,'รับ-จ่าย ประจำวัน'!$B217,กวนไส้!P:P)+SUMIF(ผลิต1!$C:$C,'รับ-จ่าย ประจำวัน'!$B217,ผลิต1!P:P)+SUMIF(ผลิต2!$C:$C,'รับ-จ่าย ประจำวัน'!$B217,ผลิต2!P:P)+SUMIF(เส้นแต่งหน้าขนมเค้ก!$C:$C,'รับ-จ่าย ประจำวัน'!$B217,เส้นแต่งหน้าขนมเค้ก!P:P)+SUMIF(แพ็ค!$C:$C,'รับ-จ่าย ประจำวัน'!$B217,แพ็ค!P:P)+SUMIF(ธุรการ!$C:$C,'รับ-จ่าย ประจำวัน'!$B217,ธุรการ!P:P)+SUMIF(เส้นแต่งหน้าขนมปัง!$C:$C,'รับ-จ่าย ประจำวัน'!$B217,เส้นแต่งหน้าขนมปัง!P:P)+SUMIF('วางแผนBC,CJ'!$C:$C,'รับ-จ่าย ประจำวัน'!$B217,'วางแผนBC,CJ'!P:P)+SUMIF(RD!$C:$C,'รับ-จ่าย ประจำวัน'!$B217,RD!P:P)+SUMIF('FG,ออนไล,คัดแยก'!$C:$C,'รับ-จ่าย ประจำวัน'!$B217,'FG,ออนไล,คัดแยก'!P:P)</f>
        <v>0</v>
      </c>
      <c r="AX217" s="16">
        <f>SUMIF(เตรียมส่วนผสม!$C:$C,'รับ-จ่าย ประจำวัน'!$B217,เตรียมส่วนผสม!Q:Q)+SUMIF(กวนไส้!$C:$C,'รับ-จ่าย ประจำวัน'!$B217,กวนไส้!Q:Q)+SUMIF(ผลิต1!$C:$C,'รับ-จ่าย ประจำวัน'!$B217,ผลิต1!Q:Q)+SUMIF(ผลิต2!$C:$C,'รับ-จ่าย ประจำวัน'!$B217,ผลิต2!Q:Q)+SUMIF(เส้นแต่งหน้าขนมเค้ก!$C:$C,'รับ-จ่าย ประจำวัน'!$B217,เส้นแต่งหน้าขนมเค้ก!Q:Q)+SUMIF(แพ็ค!$C:$C,'รับ-จ่าย ประจำวัน'!$B217,แพ็ค!Q:Q)+SUMIF(ธุรการ!$C:$C,'รับ-จ่าย ประจำวัน'!$B217,ธุรการ!Q:Q)+SUMIF(เส้นแต่งหน้าขนมปัง!$C:$C,'รับ-จ่าย ประจำวัน'!$B217,เส้นแต่งหน้าขนมปัง!Q:Q)+SUMIF('วางแผนBC,CJ'!$C:$C,'รับ-จ่าย ประจำวัน'!$B217,'วางแผนBC,CJ'!Q:Q)+SUMIF(RD!$C:$C,'รับ-จ่าย ประจำวัน'!$B217,RD!Q:Q)+SUMIF('FG,ออนไล,คัดแยก'!$C:$C,'รับ-จ่าย ประจำวัน'!$B217,'FG,ออนไล,คัดแยก'!Q:Q)</f>
        <v>0</v>
      </c>
      <c r="AY217" s="16">
        <f>SUMIF(เตรียมส่วนผสม!$C:$C,'รับ-จ่าย ประจำวัน'!$B217,เตรียมส่วนผสม!R:R)+SUMIF(กวนไส้!$C:$C,'รับ-จ่าย ประจำวัน'!$B217,กวนไส้!R:R)+SUMIF(ผลิต1!$C:$C,'รับ-จ่าย ประจำวัน'!$B217,ผลิต1!R:R)+SUMIF(ผลิต2!$C:$C,'รับ-จ่าย ประจำวัน'!$B217,ผลิต2!R:R)+SUMIF(เส้นแต่งหน้าขนมเค้ก!$C:$C,'รับ-จ่าย ประจำวัน'!$B217,เส้นแต่งหน้าขนมเค้ก!R:R)+SUMIF(แพ็ค!$C:$C,'รับ-จ่าย ประจำวัน'!$B217,แพ็ค!R:R)+SUMIF(ธุรการ!$C:$C,'รับ-จ่าย ประจำวัน'!$B217,ธุรการ!R:R)+SUMIF(เส้นแต่งหน้าขนมปัง!$C:$C,'รับ-จ่าย ประจำวัน'!$B217,เส้นแต่งหน้าขนมปัง!R:R)+SUMIF('วางแผนBC,CJ'!$C:$C,'รับ-จ่าย ประจำวัน'!$B217,'วางแผนBC,CJ'!R:R)+SUMIF(RD!$C:$C,'รับ-จ่าย ประจำวัน'!$B217,RD!R:R)+SUMIF('FG,ออนไล,คัดแยก'!$C:$C,'รับ-จ่าย ประจำวัน'!$B217,'FG,ออนไล,คัดแยก'!R:R)</f>
        <v>0</v>
      </c>
      <c r="AZ217" s="16">
        <f>SUMIF(เตรียมส่วนผสม!$C:$C,'รับ-จ่าย ประจำวัน'!$B217,เตรียมส่วนผสม!S:S)+SUMIF(กวนไส้!$C:$C,'รับ-จ่าย ประจำวัน'!$B217,กวนไส้!S:S)+SUMIF(ผลิต1!$C:$C,'รับ-จ่าย ประจำวัน'!$B217,ผลิต1!S:S)+SUMIF(ผลิต2!$C:$C,'รับ-จ่าย ประจำวัน'!$B217,ผลิต2!S:S)+SUMIF(เส้นแต่งหน้าขนมเค้ก!$C:$C,'รับ-จ่าย ประจำวัน'!$B217,เส้นแต่งหน้าขนมเค้ก!S:S)+SUMIF(แพ็ค!$C:$C,'รับ-จ่าย ประจำวัน'!$B217,แพ็ค!S:S)+SUMIF(ธุรการ!$C:$C,'รับ-จ่าย ประจำวัน'!$B217,ธุรการ!S:S)+SUMIF(เส้นแต่งหน้าขนมปัง!$C:$C,'รับ-จ่าย ประจำวัน'!$B217,เส้นแต่งหน้าขนมปัง!S:S)+SUMIF('วางแผนBC,CJ'!$C:$C,'รับ-จ่าย ประจำวัน'!$B217,'วางแผนBC,CJ'!S:S)+SUMIF(RD!$C:$C,'รับ-จ่าย ประจำวัน'!$B217,RD!S:S)+SUMIF('FG,ออนไล,คัดแยก'!$C:$C,'รับ-จ่าย ประจำวัน'!$B217,'FG,ออนไล,คัดแยก'!S:S)</f>
        <v>0</v>
      </c>
      <c r="BA217" s="16">
        <f>SUMIF(เตรียมส่วนผสม!$C:$C,'รับ-จ่าย ประจำวัน'!$B217,เตรียมส่วนผสม!T:T)+SUMIF(กวนไส้!$C:$C,'รับ-จ่าย ประจำวัน'!$B217,กวนไส้!T:T)+SUMIF(ผลิต1!$C:$C,'รับ-จ่าย ประจำวัน'!$B217,ผลิต1!T:T)+SUMIF(ผลิต2!$C:$C,'รับ-จ่าย ประจำวัน'!$B217,ผลิต2!T:T)+SUMIF(เส้นแต่งหน้าขนมเค้ก!$C:$C,'รับ-จ่าย ประจำวัน'!$B217,เส้นแต่งหน้าขนมเค้ก!T:T)+SUMIF(แพ็ค!$C:$C,'รับ-จ่าย ประจำวัน'!$B217,แพ็ค!T:T)+SUMIF(ธุรการ!$C:$C,'รับ-จ่าย ประจำวัน'!$B217,ธุรการ!T:T)+SUMIF(เส้นแต่งหน้าขนมปัง!$C:$C,'รับ-จ่าย ประจำวัน'!$B217,เส้นแต่งหน้าขนมปัง!T:T)+SUMIF('วางแผนBC,CJ'!$C:$C,'รับ-จ่าย ประจำวัน'!$B217,'วางแผนBC,CJ'!T:T)+SUMIF(RD!$C:$C,'รับ-จ่าย ประจำวัน'!$B217,RD!T:T)+SUMIF('FG,ออนไล,คัดแยก'!$C:$C,'รับ-จ่าย ประจำวัน'!$B217,'FG,ออนไล,คัดแยก'!T:T)</f>
        <v>0</v>
      </c>
      <c r="BB217" s="16">
        <f>SUMIF(เตรียมส่วนผสม!$C:$C,'รับ-จ่าย ประจำวัน'!$B217,เตรียมส่วนผสม!U:U)+SUMIF(กวนไส้!$C:$C,'รับ-จ่าย ประจำวัน'!$B217,กวนไส้!U:U)+SUMIF(ผลิต1!$C:$C,'รับ-จ่าย ประจำวัน'!$B217,ผลิต1!U:U)+SUMIF(ผลิต2!$C:$C,'รับ-จ่าย ประจำวัน'!$B217,ผลิต2!U:U)+SUMIF(เส้นแต่งหน้าขนมเค้ก!$C:$C,'รับ-จ่าย ประจำวัน'!$B217,เส้นแต่งหน้าขนมเค้ก!U:U)+SUMIF(แพ็ค!$C:$C,'รับ-จ่าย ประจำวัน'!$B217,แพ็ค!U:U)+SUMIF(ธุรการ!$C:$C,'รับ-จ่าย ประจำวัน'!$B217,ธุรการ!U:U)+SUMIF(เส้นแต่งหน้าขนมปัง!$C:$C,'รับ-จ่าย ประจำวัน'!$B217,เส้นแต่งหน้าขนมปัง!U:U)+SUMIF('วางแผนBC,CJ'!$C:$C,'รับ-จ่าย ประจำวัน'!$B217,'วางแผนBC,CJ'!U:U)+SUMIF(RD!$C:$C,'รับ-จ่าย ประจำวัน'!$B217,RD!U:U)+SUMIF('FG,ออนไล,คัดแยก'!$C:$C,'รับ-จ่าย ประจำวัน'!$B217,'FG,ออนไล,คัดแยก'!U:U)</f>
        <v>0</v>
      </c>
      <c r="BC217" s="16">
        <f>SUMIF(เตรียมส่วนผสม!$C:$C,'รับ-จ่าย ประจำวัน'!$B217,เตรียมส่วนผสม!V:V)+SUMIF(กวนไส้!$C:$C,'รับ-จ่าย ประจำวัน'!$B217,กวนไส้!V:V)+SUMIF(ผลิต1!$C:$C,'รับ-จ่าย ประจำวัน'!$B217,ผลิต1!V:V)+SUMIF(ผลิต2!$C:$C,'รับ-จ่าย ประจำวัน'!$B217,ผลิต2!V:V)+SUMIF(เส้นแต่งหน้าขนมเค้ก!$C:$C,'รับ-จ่าย ประจำวัน'!$B217,เส้นแต่งหน้าขนมเค้ก!V:V)+SUMIF(แพ็ค!$C:$C,'รับ-จ่าย ประจำวัน'!$B217,แพ็ค!V:V)+SUMIF(ธุรการ!$C:$C,'รับ-จ่าย ประจำวัน'!$B217,ธุรการ!V:V)+SUMIF(เส้นแต่งหน้าขนมปัง!$C:$C,'รับ-จ่าย ประจำวัน'!$B217,เส้นแต่งหน้าขนมปัง!V:V)+SUMIF('วางแผนBC,CJ'!$C:$C,'รับ-จ่าย ประจำวัน'!$B217,'วางแผนBC,CJ'!V:V)+SUMIF(RD!$C:$C,'รับ-จ่าย ประจำวัน'!$B217,RD!V:V)+SUMIF('FG,ออนไล,คัดแยก'!$C:$C,'รับ-จ่าย ประจำวัน'!$B217,'FG,ออนไล,คัดแยก'!V:V)</f>
        <v>0</v>
      </c>
      <c r="BD217" s="16">
        <f>SUMIF(เตรียมส่วนผสม!$C:$C,'รับ-จ่าย ประจำวัน'!$B217,เตรียมส่วนผสม!W:W)+SUMIF(กวนไส้!$C:$C,'รับ-จ่าย ประจำวัน'!$B217,กวนไส้!W:W)+SUMIF(ผลิต1!$C:$C,'รับ-จ่าย ประจำวัน'!$B217,ผลิต1!W:W)+SUMIF(ผลิต2!$C:$C,'รับ-จ่าย ประจำวัน'!$B217,ผลิต2!W:W)+SUMIF(เส้นแต่งหน้าขนมเค้ก!$C:$C,'รับ-จ่าย ประจำวัน'!$B217,เส้นแต่งหน้าขนมเค้ก!W:W)+SUMIF(แพ็ค!$C:$C,'รับ-จ่าย ประจำวัน'!$B217,แพ็ค!W:W)+SUMIF(ธุรการ!$C:$C,'รับ-จ่าย ประจำวัน'!$B217,ธุรการ!W:W)+SUMIF(เส้นแต่งหน้าขนมปัง!$C:$C,'รับ-จ่าย ประจำวัน'!$B217,เส้นแต่งหน้าขนมปัง!W:W)+SUMIF('วางแผนBC,CJ'!$C:$C,'รับ-จ่าย ประจำวัน'!$B217,'วางแผนBC,CJ'!W:W)+SUMIF(RD!$C:$C,'รับ-จ่าย ประจำวัน'!$B217,RD!W:W)+SUMIF('FG,ออนไล,คัดแยก'!$C:$C,'รับ-จ่าย ประจำวัน'!$B217,'FG,ออนไล,คัดแยก'!W:W)</f>
        <v>0</v>
      </c>
      <c r="BE217" s="16">
        <f>SUMIF(เตรียมส่วนผสม!$C:$C,'รับ-จ่าย ประจำวัน'!$B217,เตรียมส่วนผสม!X:X)+SUMIF(กวนไส้!$C:$C,'รับ-จ่าย ประจำวัน'!$B217,กวนไส้!X:X)+SUMIF(ผลิต1!$C:$C,'รับ-จ่าย ประจำวัน'!$B217,ผลิต1!X:X)+SUMIF(ผลิต2!$C:$C,'รับ-จ่าย ประจำวัน'!$B217,ผลิต2!X:X)+SUMIF(เส้นแต่งหน้าขนมเค้ก!$C:$C,'รับ-จ่าย ประจำวัน'!$B217,เส้นแต่งหน้าขนมเค้ก!X:X)+SUMIF(แพ็ค!$C:$C,'รับ-จ่าย ประจำวัน'!$B217,แพ็ค!X:X)+SUMIF(ธุรการ!$C:$C,'รับ-จ่าย ประจำวัน'!$B217,ธุรการ!X:X)+SUMIF(เส้นแต่งหน้าขนมปัง!$C:$C,'รับ-จ่าย ประจำวัน'!$B217,เส้นแต่งหน้าขนมปัง!X:X)+SUMIF('วางแผนBC,CJ'!$C:$C,'รับ-จ่าย ประจำวัน'!$B217,'วางแผนBC,CJ'!X:X)+SUMIF(RD!$C:$C,'รับ-จ่าย ประจำวัน'!$B217,RD!X:X)+SUMIF('FG,ออนไล,คัดแยก'!$C:$C,'รับ-จ่าย ประจำวัน'!$B217,'FG,ออนไล,คัดแยก'!X:X)</f>
        <v>0</v>
      </c>
      <c r="BF217" s="16">
        <f>SUMIF(เตรียมส่วนผสม!$C:$C,'รับ-จ่าย ประจำวัน'!$B217,เตรียมส่วนผสม!Y:Y)+SUMIF(กวนไส้!$C:$C,'รับ-จ่าย ประจำวัน'!$B217,กวนไส้!Y:Y)+SUMIF(ผลิต1!$C:$C,'รับ-จ่าย ประจำวัน'!$B217,ผลิต1!Y:Y)+SUMIF(ผลิต2!$C:$C,'รับ-จ่าย ประจำวัน'!$B217,ผลิต2!Y:Y)+SUMIF(เส้นแต่งหน้าขนมเค้ก!$C:$C,'รับ-จ่าย ประจำวัน'!$B217,เส้นแต่งหน้าขนมเค้ก!Y:Y)+SUMIF(แพ็ค!$C:$C,'รับ-จ่าย ประจำวัน'!$B217,แพ็ค!Y:Y)+SUMIF(ธุรการ!$C:$C,'รับ-จ่าย ประจำวัน'!$B217,ธุรการ!Y:Y)+SUMIF(เส้นแต่งหน้าขนมปัง!$C:$C,'รับ-จ่าย ประจำวัน'!$B217,เส้นแต่งหน้าขนมปัง!Y:Y)+SUMIF('วางแผนBC,CJ'!$C:$C,'รับ-จ่าย ประจำวัน'!$B217,'วางแผนBC,CJ'!Y:Y)+SUMIF(RD!$C:$C,'รับ-จ่าย ประจำวัน'!$B217,RD!Y:Y)+SUMIF('FG,ออนไล,คัดแยก'!$C:$C,'รับ-จ่าย ประจำวัน'!$B217,'FG,ออนไล,คัดแยก'!Y:Y)</f>
        <v>0</v>
      </c>
      <c r="BG217" s="16">
        <f>SUMIF(เตรียมส่วนผสม!$C:$C,'รับ-จ่าย ประจำวัน'!$B217,เตรียมส่วนผสม!Z:Z)+SUMIF(กวนไส้!$C:$C,'รับ-จ่าย ประจำวัน'!$B217,กวนไส้!Z:Z)+SUMIF(ผลิต1!$C:$C,'รับ-จ่าย ประจำวัน'!$B217,ผลิต1!Z:Z)+SUMIF(ผลิต2!$C:$C,'รับ-จ่าย ประจำวัน'!$B217,ผลิต2!Z:Z)+SUMIF(เส้นแต่งหน้าขนมเค้ก!$C:$C,'รับ-จ่าย ประจำวัน'!$B217,เส้นแต่งหน้าขนมเค้ก!Z:Z)+SUMIF(แพ็ค!$C:$C,'รับ-จ่าย ประจำวัน'!$B217,แพ็ค!Z:Z)+SUMIF(ธุรการ!$C:$C,'รับ-จ่าย ประจำวัน'!$B217,ธุรการ!Z:Z)+SUMIF(เส้นแต่งหน้าขนมปัง!$C:$C,'รับ-จ่าย ประจำวัน'!$B217,เส้นแต่งหน้าขนมปัง!Z:Z)+SUMIF('วางแผนBC,CJ'!$C:$C,'รับ-จ่าย ประจำวัน'!$B217,'วางแผนBC,CJ'!Z:Z)+SUMIF(RD!$C:$C,'รับ-จ่าย ประจำวัน'!$B217,RD!Z:Z)+SUMIF('FG,ออนไล,คัดแยก'!$C:$C,'รับ-จ่าย ประจำวัน'!$B217,'FG,ออนไล,คัดแยก'!Z:Z)</f>
        <v>0</v>
      </c>
      <c r="BH217" s="16">
        <f>SUMIF(เตรียมส่วนผสม!$C:$C,'รับ-จ่าย ประจำวัน'!$B217,เตรียมส่วนผสม!AA:AA)+SUMIF(กวนไส้!$C:$C,'รับ-จ่าย ประจำวัน'!$B217,กวนไส้!AA:AA)+SUMIF(ผลิต1!$C:$C,'รับ-จ่าย ประจำวัน'!$B217,ผลิต1!AA:AA)+SUMIF(ผลิต2!$C:$C,'รับ-จ่าย ประจำวัน'!$B217,ผลิต2!AA:AA)+SUMIF(เส้นแต่งหน้าขนมเค้ก!$C:$C,'รับ-จ่าย ประจำวัน'!$B217,เส้นแต่งหน้าขนมเค้ก!AA:AA)+SUMIF(แพ็ค!$C:$C,'รับ-จ่าย ประจำวัน'!$B217,แพ็ค!AA:AA)+SUMIF(ธุรการ!$C:$C,'รับ-จ่าย ประจำวัน'!$B217,ธุรการ!AA:AA)+SUMIF(เส้นแต่งหน้าขนมปัง!$C:$C,'รับ-จ่าย ประจำวัน'!$B217,เส้นแต่งหน้าขนมปัง!AA:AA)+SUMIF('วางแผนBC,CJ'!$C:$C,'รับ-จ่าย ประจำวัน'!$B217,'วางแผนBC,CJ'!AA:AA)+SUMIF(RD!$C:$C,'รับ-จ่าย ประจำวัน'!$B217,RD!AA:AA)+SUMIF('FG,ออนไล,คัดแยก'!$C:$C,'รับ-จ่าย ประจำวัน'!$B217,'FG,ออนไล,คัดแยก'!AA:AA)</f>
        <v>0</v>
      </c>
      <c r="BI217" s="16">
        <f>SUMIF(เตรียมส่วนผสม!$C:$C,'รับ-จ่าย ประจำวัน'!$B217,เตรียมส่วนผสม!AB:AB)+SUMIF(กวนไส้!$C:$C,'รับ-จ่าย ประจำวัน'!$B217,กวนไส้!AB:AB)+SUMIF(ผลิต1!$C:$C,'รับ-จ่าย ประจำวัน'!$B217,ผลิต1!AB:AB)+SUMIF(ผลิต2!$C:$C,'รับ-จ่าย ประจำวัน'!$B217,ผลิต2!AB:AB)+SUMIF(เส้นแต่งหน้าขนมเค้ก!$C:$C,'รับ-จ่าย ประจำวัน'!$B217,เส้นแต่งหน้าขนมเค้ก!AB:AB)+SUMIF(แพ็ค!$C:$C,'รับ-จ่าย ประจำวัน'!$B217,แพ็ค!AB:AB)+SUMIF(ธุรการ!$C:$C,'รับ-จ่าย ประจำวัน'!$B217,ธุรการ!AB:AB)+SUMIF(เส้นแต่งหน้าขนมปัง!$C:$C,'รับ-จ่าย ประจำวัน'!$B217,เส้นแต่งหน้าขนมปัง!AB:AB)+SUMIF('วางแผนBC,CJ'!$C:$C,'รับ-จ่าย ประจำวัน'!$B217,'วางแผนBC,CJ'!AB:AB)+SUMIF(RD!$C:$C,'รับ-จ่าย ประจำวัน'!$B217,RD!AB:AB)+SUMIF('FG,ออนไล,คัดแยก'!$C:$C,'รับ-จ่าย ประจำวัน'!$B217,'FG,ออนไล,คัดแยก'!AB:AB)</f>
        <v>0</v>
      </c>
      <c r="BJ217" s="16">
        <f>SUMIF(เตรียมส่วนผสม!$C:$C,'รับ-จ่าย ประจำวัน'!$B217,เตรียมส่วนผสม!AC:AC)+SUMIF(กวนไส้!$C:$C,'รับ-จ่าย ประจำวัน'!$B217,กวนไส้!AC:AC)+SUMIF(ผลิต1!$C:$C,'รับ-จ่าย ประจำวัน'!$B217,ผลิต1!AC:AC)+SUMIF(ผลิต2!$C:$C,'รับ-จ่าย ประจำวัน'!$B217,ผลิต2!AC:AC)+SUMIF(เส้นแต่งหน้าขนมเค้ก!$C:$C,'รับ-จ่าย ประจำวัน'!$B217,เส้นแต่งหน้าขนมเค้ก!AC:AC)+SUMIF(แพ็ค!$C:$C,'รับ-จ่าย ประจำวัน'!$B217,แพ็ค!AC:AC)+SUMIF(ธุรการ!$C:$C,'รับ-จ่าย ประจำวัน'!$B217,ธุรการ!AC:AC)+SUMIF(เส้นแต่งหน้าขนมปัง!$C:$C,'รับ-จ่าย ประจำวัน'!$B217,เส้นแต่งหน้าขนมปัง!AC:AC)+SUMIF('วางแผนBC,CJ'!$C:$C,'รับ-จ่าย ประจำวัน'!$B217,'วางแผนBC,CJ'!AC:AC)+SUMIF(RD!$C:$C,'รับ-จ่าย ประจำวัน'!$B217,RD!AC:AC)+SUMIF('FG,ออนไล,คัดแยก'!$C:$C,'รับ-จ่าย ประจำวัน'!$B217,'FG,ออนไล,คัดแยก'!AC:AC)</f>
        <v>0</v>
      </c>
      <c r="BK217" s="16">
        <f>SUMIF(เตรียมส่วนผสม!$C:$C,'รับ-จ่าย ประจำวัน'!$B217,เตรียมส่วนผสม!AD:AD)+SUMIF(กวนไส้!$C:$C,'รับ-จ่าย ประจำวัน'!$B217,กวนไส้!AD:AD)+SUMIF(ผลิต1!$C:$C,'รับ-จ่าย ประจำวัน'!$B217,ผลิต1!AD:AD)+SUMIF(ผลิต2!$C:$C,'รับ-จ่าย ประจำวัน'!$B217,ผลิต2!AD:AD)+SUMIF(เส้นแต่งหน้าขนมเค้ก!$C:$C,'รับ-จ่าย ประจำวัน'!$B217,เส้นแต่งหน้าขนมเค้ก!AD:AD)+SUMIF(แพ็ค!$C:$C,'รับ-จ่าย ประจำวัน'!$B217,แพ็ค!AD:AD)+SUMIF(ธุรการ!$C:$C,'รับ-จ่าย ประจำวัน'!$B217,ธุรการ!AD:AD)+SUMIF(เส้นแต่งหน้าขนมปัง!$C:$C,'รับ-จ่าย ประจำวัน'!$B217,เส้นแต่งหน้าขนมปัง!AD:AD)+SUMIF('วางแผนBC,CJ'!$C:$C,'รับ-จ่าย ประจำวัน'!$B217,'วางแผนBC,CJ'!AD:AD)+SUMIF(RD!$C:$C,'รับ-จ่าย ประจำวัน'!$B217,RD!AD:AD)+SUMIF('FG,ออนไล,คัดแยก'!$C:$C,'รับ-จ่าย ประจำวัน'!$B217,'FG,ออนไล,คัดแยก'!AD:AD)</f>
        <v>0</v>
      </c>
      <c r="BL217" s="16">
        <f>SUMIF(เตรียมส่วนผสม!$C:$C,'รับ-จ่าย ประจำวัน'!$B217,เตรียมส่วนผสม!AE:AE)+SUMIF(กวนไส้!$C:$C,'รับ-จ่าย ประจำวัน'!$B217,กวนไส้!AE:AE)+SUMIF(ผลิต1!$C:$C,'รับ-จ่าย ประจำวัน'!$B217,ผลิต1!AE:AE)+SUMIF(ผลิต2!$C:$C,'รับ-จ่าย ประจำวัน'!$B217,ผลิต2!AE:AE)+SUMIF(เส้นแต่งหน้าขนมเค้ก!$C:$C,'รับ-จ่าย ประจำวัน'!$B217,เส้นแต่งหน้าขนมเค้ก!AE:AE)+SUMIF(แพ็ค!$C:$C,'รับ-จ่าย ประจำวัน'!$B217,แพ็ค!AE:AE)+SUMIF(ธุรการ!$C:$C,'รับ-จ่าย ประจำวัน'!$B217,ธุรการ!AE:AE)+SUMIF(เส้นแต่งหน้าขนมปัง!$C:$C,'รับ-จ่าย ประจำวัน'!$B217,เส้นแต่งหน้าขนมปัง!AE:AE)+SUMIF('วางแผนBC,CJ'!$C:$C,'รับ-จ่าย ประจำวัน'!$B217,'วางแผนBC,CJ'!AE:AE)+SUMIF(RD!$C:$C,'รับ-จ่าย ประจำวัน'!$B217,RD!AE:AE)+SUMIF('FG,ออนไล,คัดแยก'!$C:$C,'รับ-จ่าย ประจำวัน'!$B217,'FG,ออนไล,คัดแยก'!AE:AE)</f>
        <v>0</v>
      </c>
      <c r="BM217" s="16">
        <f>SUMIF(เตรียมส่วนผสม!$C:$C,'รับ-จ่าย ประจำวัน'!$B217,เตรียมส่วนผสม!AF:AF)+SUMIF(กวนไส้!$C:$C,'รับ-จ่าย ประจำวัน'!$B217,กวนไส้!AF:AF)+SUMIF(ผลิต1!$C:$C,'รับ-จ่าย ประจำวัน'!$B217,ผลิต1!AF:AF)+SUMIF(ผลิต2!$C:$C,'รับ-จ่าย ประจำวัน'!$B217,ผลิต2!AF:AF)+SUMIF(เส้นแต่งหน้าขนมเค้ก!$C:$C,'รับ-จ่าย ประจำวัน'!$B217,เส้นแต่งหน้าขนมเค้ก!AF:AF)+SUMIF(แพ็ค!$C:$C,'รับ-จ่าย ประจำวัน'!$B217,แพ็ค!AF:AF)+SUMIF(ธุรการ!$C:$C,'รับ-จ่าย ประจำวัน'!$B217,ธุรการ!AF:AF)+SUMIF(เส้นแต่งหน้าขนมปัง!$C:$C,'รับ-จ่าย ประจำวัน'!$B217,เส้นแต่งหน้าขนมปัง!AF:AF)+SUMIF('วางแผนBC,CJ'!$C:$C,'รับ-จ่าย ประจำวัน'!$B217,'วางแผนBC,CJ'!AF:AF)+SUMIF(RD!$C:$C,'รับ-จ่าย ประจำวัน'!$B217,RD!AF:AF)+SUMIF('FG,ออนไล,คัดแยก'!$C:$C,'รับ-จ่าย ประจำวัน'!$B217,'FG,ออนไล,คัดแยก'!AF:AF)</f>
        <v>0</v>
      </c>
      <c r="BN217" s="16">
        <f>SUMIF(เตรียมส่วนผสม!$C:$C,'รับ-จ่าย ประจำวัน'!$B217,เตรียมส่วนผสม!AG:AG)+SUMIF(กวนไส้!$C:$C,'รับ-จ่าย ประจำวัน'!$B217,กวนไส้!AG:AG)+SUMIF(ผลิต1!$C:$C,'รับ-จ่าย ประจำวัน'!$B217,ผลิต1!AG:AG)+SUMIF(ผลิต2!$C:$C,'รับ-จ่าย ประจำวัน'!$B217,ผลิต2!AG:AG)+SUMIF(เส้นแต่งหน้าขนมเค้ก!$C:$C,'รับ-จ่าย ประจำวัน'!$B217,เส้นแต่งหน้าขนมเค้ก!AG:AG)+SUMIF(แพ็ค!$C:$C,'รับ-จ่าย ประจำวัน'!$B217,แพ็ค!AG:AG)+SUMIF(ธุรการ!$C:$C,'รับ-จ่าย ประจำวัน'!$B217,ธุรการ!AG:AG)+SUMIF(เส้นแต่งหน้าขนมปัง!$C:$C,'รับ-จ่าย ประจำวัน'!$B217,เส้นแต่งหน้าขนมปัง!AG:AG)+SUMIF('วางแผนBC,CJ'!$C:$C,'รับ-จ่าย ประจำวัน'!$B217,'วางแผนBC,CJ'!AG:AG)+SUMIF(RD!$C:$C,'รับ-จ่าย ประจำวัน'!$B217,RD!AG:AG)+SUMIF('FG,ออนไล,คัดแยก'!$C:$C,'รับ-จ่าย ประจำวัน'!$B217,'FG,ออนไล,คัดแยก'!AG:AG)</f>
        <v>0</v>
      </c>
      <c r="BO217" s="16">
        <f>SUMIF(เตรียมส่วนผสม!$C:$C,'รับ-จ่าย ประจำวัน'!$B217,เตรียมส่วนผสม!AH:AH)+SUMIF(กวนไส้!$C:$C,'รับ-จ่าย ประจำวัน'!$B217,กวนไส้!AH:AH)+SUMIF(ผลิต1!$C:$C,'รับ-จ่าย ประจำวัน'!$B217,ผลิต1!AH:AH)+SUMIF(ผลิต2!$C:$C,'รับ-จ่าย ประจำวัน'!$B217,ผลิต2!AH:AH)+SUMIF(เส้นแต่งหน้าขนมเค้ก!$C:$C,'รับ-จ่าย ประจำวัน'!$B217,เส้นแต่งหน้าขนมเค้ก!AH:AH)+SUMIF(แพ็ค!$C:$C,'รับ-จ่าย ประจำวัน'!$B217,แพ็ค!AH:AH)+SUMIF(ธุรการ!$C:$C,'รับ-จ่าย ประจำวัน'!$B217,ธุรการ!AH:AH)+SUMIF(เส้นแต่งหน้าขนมปัง!$C:$C,'รับ-จ่าย ประจำวัน'!$B217,เส้นแต่งหน้าขนมปัง!AH:AH)+SUMIF('วางแผนBC,CJ'!$C:$C,'รับ-จ่าย ประจำวัน'!$B217,'วางแผนBC,CJ'!AH:AH)+SUMIF(RD!$C:$C,'รับ-จ่าย ประจำวัน'!$B217,RD!AH:AH)+SUMIF('FG,ออนไล,คัดแยก'!$C:$C,'รับ-จ่าย ประจำวัน'!$B217,'FG,ออนไล,คัดแยก'!AH:AH)</f>
        <v>0</v>
      </c>
      <c r="BP217" s="16">
        <f>SUMIF(เตรียมส่วนผสม!$C:$C,'รับ-จ่าย ประจำวัน'!$B217,เตรียมส่วนผสม!AI:AI)+SUMIF(กวนไส้!$C:$C,'รับ-จ่าย ประจำวัน'!$B217,กวนไส้!AI:AI)+SUMIF(ผลิต1!$C:$C,'รับ-จ่าย ประจำวัน'!$B217,ผลิต1!AI:AI)+SUMIF(ผลิต2!$C:$C,'รับ-จ่าย ประจำวัน'!$B217,ผลิต2!AI:AI)+SUMIF(เส้นแต่งหน้าขนมเค้ก!$C:$C,'รับ-จ่าย ประจำวัน'!$B217,เส้นแต่งหน้าขนมเค้ก!AI:AI)+SUMIF(แพ็ค!$C:$C,'รับ-จ่าย ประจำวัน'!$B217,แพ็ค!AI:AI)+SUMIF(ธุรการ!$C:$C,'รับ-จ่าย ประจำวัน'!$B217,ธุรการ!AI:AI)+SUMIF(เส้นแต่งหน้าขนมปัง!$C:$C,'รับ-จ่าย ประจำวัน'!$B217,เส้นแต่งหน้าขนมปัง!AI:AI)+SUMIF('วางแผนBC,CJ'!$C:$C,'รับ-จ่าย ประจำวัน'!$B217,'วางแผนBC,CJ'!AI:AI)+SUMIF(RD!$C:$C,'รับ-จ่าย ประจำวัน'!$B217,RD!AI:AI)+SUMIF('FG,ออนไล,คัดแยก'!$C:$C,'รับ-จ่าย ประจำวัน'!$B217,'FG,ออนไล,คัดแยก'!AI:AI)</f>
        <v>0</v>
      </c>
      <c r="BQ217" s="16">
        <f>SUMIF(เตรียมส่วนผสม!$C:$C,'รับ-จ่าย ประจำวัน'!$B217,เตรียมส่วนผสม!AJ:AJ)+SUMIF(กวนไส้!$C:$C,'รับ-จ่าย ประจำวัน'!$B217,กวนไส้!AJ:AJ)+SUMIF(ผลิต1!$C:$C,'รับ-จ่าย ประจำวัน'!$B217,ผลิต1!AJ:AJ)+SUMIF(ผลิต2!$C:$C,'รับ-จ่าย ประจำวัน'!$B217,ผลิต2!AJ:AJ)+SUMIF(เส้นแต่งหน้าขนมเค้ก!$C:$C,'รับ-จ่าย ประจำวัน'!$B217,เส้นแต่งหน้าขนมเค้ก!AJ:AJ)+SUMIF(แพ็ค!$C:$C,'รับ-จ่าย ประจำวัน'!$B217,แพ็ค!AJ:AJ)+SUMIF(ธุรการ!$C:$C,'รับ-จ่าย ประจำวัน'!$B217,ธุรการ!AJ:AJ)+SUMIF(เส้นแต่งหน้าขนมปัง!$C:$C,'รับ-จ่าย ประจำวัน'!$B217,เส้นแต่งหน้าขนมปัง!AJ:AJ)+SUMIF('วางแผนBC,CJ'!$C:$C,'รับ-จ่าย ประจำวัน'!$B217,'วางแผนBC,CJ'!AJ:AJ)+SUMIF(RD!$C:$C,'รับ-จ่าย ประจำวัน'!$B217,RD!AJ:AJ)+SUMIF('FG,ออนไล,คัดแยก'!$C:$C,'รับ-จ่าย ประจำวัน'!$B217,'FG,ออนไล,คัดแยก'!AJ:AJ)</f>
        <v>0</v>
      </c>
      <c r="BR217" s="16">
        <f>SUMIF(เตรียมส่วนผสม!$C:$C,'รับ-จ่าย ประจำวัน'!$B217,เตรียมส่วนผสม!AK:AK)+SUMIF(กวนไส้!$C:$C,'รับ-จ่าย ประจำวัน'!$B217,กวนไส้!AK:AK)+SUMIF(ผลิต1!$C:$C,'รับ-จ่าย ประจำวัน'!$B217,ผลิต1!AK:AK)+SUMIF(ผลิต2!$C:$C,'รับ-จ่าย ประจำวัน'!$B217,ผลิต2!AK:AK)+SUMIF(เส้นแต่งหน้าขนมเค้ก!$C:$C,'รับ-จ่าย ประจำวัน'!$B217,เส้นแต่งหน้าขนมเค้ก!AK:AK)+SUMIF(แพ็ค!$C:$C,'รับ-จ่าย ประจำวัน'!$B217,แพ็ค!AK:AK)+SUMIF(ธุรการ!$C:$C,'รับ-จ่าย ประจำวัน'!$B217,ธุรการ!AK:AK)+SUMIF(เส้นแต่งหน้าขนมปัง!$C:$C,'รับ-จ่าย ประจำวัน'!$B217,เส้นแต่งหน้าขนมปัง!AK:AK)+SUMIF('วางแผนBC,CJ'!$C:$C,'รับ-จ่าย ประจำวัน'!$B217,'วางแผนBC,CJ'!AK:AK)+SUMIF(RD!$C:$C,'รับ-จ่าย ประจำวัน'!$B217,RD!AK:AK)+SUMIF('FG,ออนไล,คัดแยก'!$C:$C,'รับ-จ่าย ประจำวัน'!$B217,'FG,ออนไล,คัดแยก'!AK:AK)</f>
        <v>0</v>
      </c>
      <c r="BS217" s="16">
        <f>SUMIF(เตรียมส่วนผสม!$C:$C,'รับ-จ่าย ประจำวัน'!$B217,เตรียมส่วนผสม!AL:AL)+SUMIF(กวนไส้!$C:$C,'รับ-จ่าย ประจำวัน'!$B217,กวนไส้!AL:AL)+SUMIF(ผลิต1!$C:$C,'รับ-จ่าย ประจำวัน'!$B217,ผลิต1!AL:AL)+SUMIF(ผลิต2!$C:$C,'รับ-จ่าย ประจำวัน'!$B217,ผลิต2!AL:AL)+SUMIF(เส้นแต่งหน้าขนมเค้ก!$C:$C,'รับ-จ่าย ประจำวัน'!$B217,เส้นแต่งหน้าขนมเค้ก!AL:AL)+SUMIF(แพ็ค!$C:$C,'รับ-จ่าย ประจำวัน'!$B217,แพ็ค!AL:AL)+SUMIF(ธุรการ!$C:$C,'รับ-จ่าย ประจำวัน'!$B217,ธุรการ!AL:AL)+SUMIF(เส้นแต่งหน้าขนมปัง!$C:$C,'รับ-จ่าย ประจำวัน'!$B217,เส้นแต่งหน้าขนมปัง!AL:AL)+SUMIF('วางแผนBC,CJ'!$C:$C,'รับ-จ่าย ประจำวัน'!$B217,'วางแผนBC,CJ'!AL:AL)+SUMIF(RD!$C:$C,'รับ-จ่าย ประจำวัน'!$B217,RD!AL:AL)+SUMIF('FG,ออนไล,คัดแยก'!$C:$C,'รับ-จ่าย ประจำวัน'!$B217,'FG,ออนไล,คัดแยก'!AL:AL)</f>
        <v>0</v>
      </c>
      <c r="BT217" s="18">
        <f t="shared" si="50"/>
        <v>0</v>
      </c>
      <c r="BU217" s="116">
        <f>15000+15000+30000+30000+11000+141</f>
        <v>101141</v>
      </c>
      <c r="BV217" s="146">
        <f t="shared" si="51"/>
        <v>836</v>
      </c>
      <c r="BW217" s="183">
        <v>30</v>
      </c>
      <c r="BX217" s="172">
        <f t="shared" si="55"/>
        <v>0</v>
      </c>
      <c r="BY217" s="188" t="e">
        <f t="shared" si="53"/>
        <v>#DIV/0!</v>
      </c>
      <c r="BZ217" s="180" t="e">
        <f t="shared" ca="1" si="52"/>
        <v>#DIV/0!</v>
      </c>
      <c r="CA217" s="145"/>
      <c r="CB217" s="93"/>
      <c r="CC217" s="93"/>
      <c r="CD217" s="93"/>
      <c r="CE217" s="93"/>
      <c r="CF217" s="93"/>
      <c r="CG217" s="93"/>
      <c r="CH217" s="93"/>
      <c r="CI217" s="93"/>
      <c r="CJ217" s="94"/>
      <c r="CK217" s="9">
        <f t="shared" si="54"/>
        <v>-100305</v>
      </c>
    </row>
    <row r="218" spans="1:89" hidden="1" x14ac:dyDescent="0.5">
      <c r="A218" s="149"/>
      <c r="B218" s="34" t="s">
        <v>1148</v>
      </c>
      <c r="C218" s="10" t="s">
        <v>1150</v>
      </c>
      <c r="D218" s="135" t="s">
        <v>91</v>
      </c>
      <c r="E218" s="11">
        <v>0</v>
      </c>
      <c r="F218" s="159" t="s">
        <v>1605</v>
      </c>
      <c r="G218" s="11" t="s">
        <v>62</v>
      </c>
      <c r="H218" s="12">
        <v>936</v>
      </c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3"/>
      <c r="AF218" s="13"/>
      <c r="AG218" s="13"/>
      <c r="AH218" s="13"/>
      <c r="AI218" s="14"/>
      <c r="AJ218" s="14"/>
      <c r="AK218" s="14"/>
      <c r="AL218" s="14"/>
      <c r="AM218" s="14"/>
      <c r="AN218" s="15">
        <f t="shared" si="49"/>
        <v>0</v>
      </c>
      <c r="AO218" s="16">
        <f>SUMIF(เตรียมส่วนผสม!$C:$C,'รับ-จ่าย ประจำวัน'!$B218,เตรียมส่วนผสม!H:H)+SUMIF(กวนไส้!$C:$C,'รับ-จ่าย ประจำวัน'!$B218,กวนไส้!H:H)+SUMIF(ผลิต1!$C:$C,'รับ-จ่าย ประจำวัน'!$B218,ผลิต1!H:H)+SUMIF(ผลิต2!$C:$C,'รับ-จ่าย ประจำวัน'!$B218,ผลิต2!H:H)+SUMIF(เส้นแต่งหน้าขนมเค้ก!$C:$C,'รับ-จ่าย ประจำวัน'!$B218,เส้นแต่งหน้าขนมเค้ก!H:H)+SUMIF(แพ็ค!$C:$C,'รับ-จ่าย ประจำวัน'!$B218,แพ็ค!H:H)+SUMIF(ธุรการ!$C:$C,'รับ-จ่าย ประจำวัน'!$B218,ธุรการ!H:H)+SUMIF(เส้นแต่งหน้าขนมปัง!$C:$C,'รับ-จ่าย ประจำวัน'!$B218,เส้นแต่งหน้าขนมปัง!H:H)+SUMIF('วางแผนBC,CJ'!$C:$C,'รับ-จ่าย ประจำวัน'!$B218,'วางแผนBC,CJ'!H:H)+SUMIF(RD!$C:$C,'รับ-จ่าย ประจำวัน'!$B218,RD!H:H)+SUMIF('FG,ออนไล,คัดแยก'!$C:$C,'รับ-จ่าย ประจำวัน'!$B218,'FG,ออนไล,คัดแยก'!H:H)</f>
        <v>0</v>
      </c>
      <c r="AP218" s="16">
        <f>SUMIF(เตรียมส่วนผสม!$C:$C,'รับ-จ่าย ประจำวัน'!$B218,เตรียมส่วนผสม!I:I)+SUMIF(กวนไส้!$C:$C,'รับ-จ่าย ประจำวัน'!$B218,กวนไส้!I:I)+SUMIF(ผลิต1!$C:$C,'รับ-จ่าย ประจำวัน'!$B218,ผลิต1!I:I)+SUMIF(ผลิต2!$C:$C,'รับ-จ่าย ประจำวัน'!$B218,ผลิต2!I:I)+SUMIF(เส้นแต่งหน้าขนมเค้ก!$C:$C,'รับ-จ่าย ประจำวัน'!$B218,เส้นแต่งหน้าขนมเค้ก!I:I)+SUMIF(แพ็ค!$C:$C,'รับ-จ่าย ประจำวัน'!$B218,แพ็ค!I:I)+SUMIF(ธุรการ!$C:$C,'รับ-จ่าย ประจำวัน'!$B218,ธุรการ!I:I)+SUMIF(เส้นแต่งหน้าขนมปัง!$C:$C,'รับ-จ่าย ประจำวัน'!$B218,เส้นแต่งหน้าขนมปัง!I:I)+SUMIF('วางแผนBC,CJ'!$C:$C,'รับ-จ่าย ประจำวัน'!$B218,'วางแผนBC,CJ'!I:I)+SUMIF(RD!$C:$C,'รับ-จ่าย ประจำวัน'!$B218,RD!I:I)+SUMIF('FG,ออนไล,คัดแยก'!$C:$C,'รับ-จ่าย ประจำวัน'!$B218,'FG,ออนไล,คัดแยก'!I:I)</f>
        <v>0</v>
      </c>
      <c r="AQ218" s="16">
        <f>SUMIF(เตรียมส่วนผสม!$C:$C,'รับ-จ่าย ประจำวัน'!$B218,เตรียมส่วนผสม!J:J)+SUMIF(กวนไส้!$C:$C,'รับ-จ่าย ประจำวัน'!$B218,กวนไส้!J:J)+SUMIF(ผลิต1!$C:$C,'รับ-จ่าย ประจำวัน'!$B218,ผลิต1!J:J)+SUMIF(ผลิต2!$C:$C,'รับ-จ่าย ประจำวัน'!$B218,ผลิต2!J:J)+SUMIF(เส้นแต่งหน้าขนมเค้ก!$C:$C,'รับ-จ่าย ประจำวัน'!$B218,เส้นแต่งหน้าขนมเค้ก!J:J)+SUMIF(แพ็ค!$C:$C,'รับ-จ่าย ประจำวัน'!$B218,แพ็ค!J:J)+SUMIF(ธุรการ!$C:$C,'รับ-จ่าย ประจำวัน'!$B218,ธุรการ!J:J)+SUMIF(เส้นแต่งหน้าขนมปัง!$C:$C,'รับ-จ่าย ประจำวัน'!$B218,เส้นแต่งหน้าขนมปัง!J:J)+SUMIF('วางแผนBC,CJ'!$C:$C,'รับ-จ่าย ประจำวัน'!$B218,'วางแผนBC,CJ'!J:J)+SUMIF(RD!$C:$C,'รับ-จ่าย ประจำวัน'!$B218,RD!J:J)+SUMIF('FG,ออนไล,คัดแยก'!$C:$C,'รับ-จ่าย ประจำวัน'!$B218,'FG,ออนไล,คัดแยก'!J:J)</f>
        <v>0</v>
      </c>
      <c r="AR218" s="16">
        <f>SUMIF(เตรียมส่วนผสม!$C:$C,'รับ-จ่าย ประจำวัน'!$B218,เตรียมส่วนผสม!K:K)+SUMIF(กวนไส้!$C:$C,'รับ-จ่าย ประจำวัน'!$B218,กวนไส้!K:K)+SUMIF(ผลิต1!$C:$C,'รับ-จ่าย ประจำวัน'!$B218,ผลิต1!K:K)+SUMIF(ผลิต2!$C:$C,'รับ-จ่าย ประจำวัน'!$B218,ผลิต2!K:K)+SUMIF(เส้นแต่งหน้าขนมเค้ก!$C:$C,'รับ-จ่าย ประจำวัน'!$B218,เส้นแต่งหน้าขนมเค้ก!K:K)+SUMIF(แพ็ค!$C:$C,'รับ-จ่าย ประจำวัน'!$B218,แพ็ค!K:K)+SUMIF(ธุรการ!$C:$C,'รับ-จ่าย ประจำวัน'!$B218,ธุรการ!K:K)+SUMIF(เส้นแต่งหน้าขนมปัง!$C:$C,'รับ-จ่าย ประจำวัน'!$B218,เส้นแต่งหน้าขนมปัง!K:K)+SUMIF('วางแผนBC,CJ'!$C:$C,'รับ-จ่าย ประจำวัน'!$B218,'วางแผนBC,CJ'!K:K)+SUMIF(RD!$C:$C,'รับ-จ่าย ประจำวัน'!$B218,RD!K:K)+SUMIF('FG,ออนไล,คัดแยก'!$C:$C,'รับ-จ่าย ประจำวัน'!$B218,'FG,ออนไล,คัดแยก'!K:K)</f>
        <v>0</v>
      </c>
      <c r="AS218" s="16">
        <f>SUMIF(เตรียมส่วนผสม!$C:$C,'รับ-จ่าย ประจำวัน'!$B218,เตรียมส่วนผสม!L:L)+SUMIF(กวนไส้!$C:$C,'รับ-จ่าย ประจำวัน'!$B218,กวนไส้!L:L)+SUMIF(ผลิต1!$C:$C,'รับ-จ่าย ประจำวัน'!$B218,ผลิต1!L:L)+SUMIF(ผลิต2!$C:$C,'รับ-จ่าย ประจำวัน'!$B218,ผลิต2!L:L)+SUMIF(เส้นแต่งหน้าขนมเค้ก!$C:$C,'รับ-จ่าย ประจำวัน'!$B218,เส้นแต่งหน้าขนมเค้ก!L:L)+SUMIF(แพ็ค!$C:$C,'รับ-จ่าย ประจำวัน'!$B218,แพ็ค!L:L)+SUMIF(ธุรการ!$C:$C,'รับ-จ่าย ประจำวัน'!$B218,ธุรการ!L:L)+SUMIF(เส้นแต่งหน้าขนมปัง!$C:$C,'รับ-จ่าย ประจำวัน'!$B218,เส้นแต่งหน้าขนมปัง!L:L)+SUMIF('วางแผนBC,CJ'!$C:$C,'รับ-จ่าย ประจำวัน'!$B218,'วางแผนBC,CJ'!L:L)+SUMIF(RD!$C:$C,'รับ-จ่าย ประจำวัน'!$B218,RD!L:L)+SUMIF('FG,ออนไล,คัดแยก'!$C:$C,'รับ-จ่าย ประจำวัน'!$B218,'FG,ออนไล,คัดแยก'!L:L)</f>
        <v>0</v>
      </c>
      <c r="AT218" s="16">
        <f>SUMIF(เตรียมส่วนผสม!$C:$C,'รับ-จ่าย ประจำวัน'!$B218,เตรียมส่วนผสม!M:M)+SUMIF(กวนไส้!$C:$C,'รับ-จ่าย ประจำวัน'!$B218,กวนไส้!M:M)+SUMIF(ผลิต1!$C:$C,'รับ-จ่าย ประจำวัน'!$B218,ผลิต1!M:M)+SUMIF(ผลิต2!$C:$C,'รับ-จ่าย ประจำวัน'!$B218,ผลิต2!M:M)+SUMIF(เส้นแต่งหน้าขนมเค้ก!$C:$C,'รับ-จ่าย ประจำวัน'!$B218,เส้นแต่งหน้าขนมเค้ก!M:M)+SUMIF(แพ็ค!$C:$C,'รับ-จ่าย ประจำวัน'!$B218,แพ็ค!M:M)+SUMIF(ธุรการ!$C:$C,'รับ-จ่าย ประจำวัน'!$B218,ธุรการ!M:M)+SUMIF(เส้นแต่งหน้าขนมปัง!$C:$C,'รับ-จ่าย ประจำวัน'!$B218,เส้นแต่งหน้าขนมปัง!M:M)+SUMIF('วางแผนBC,CJ'!$C:$C,'รับ-จ่าย ประจำวัน'!$B218,'วางแผนBC,CJ'!M:M)+SUMIF(RD!$C:$C,'รับ-จ่าย ประจำวัน'!$B218,RD!M:M)+SUMIF('FG,ออนไล,คัดแยก'!$C:$C,'รับ-จ่าย ประจำวัน'!$B218,'FG,ออนไล,คัดแยก'!M:M)</f>
        <v>0</v>
      </c>
      <c r="AU218" s="16">
        <f>SUMIF(เตรียมส่วนผสม!$C:$C,'รับ-จ่าย ประจำวัน'!$B218,เตรียมส่วนผสม!N:N)+SUMIF(กวนไส้!$C:$C,'รับ-จ่าย ประจำวัน'!$B218,กวนไส้!N:N)+SUMIF(ผลิต1!$C:$C,'รับ-จ่าย ประจำวัน'!$B218,ผลิต1!N:N)+SUMIF(ผลิต2!$C:$C,'รับ-จ่าย ประจำวัน'!$B218,ผลิต2!N:N)+SUMIF(เส้นแต่งหน้าขนมเค้ก!$C:$C,'รับ-จ่าย ประจำวัน'!$B218,เส้นแต่งหน้าขนมเค้ก!N:N)+SUMIF(แพ็ค!$C:$C,'รับ-จ่าย ประจำวัน'!$B218,แพ็ค!N:N)+SUMIF(ธุรการ!$C:$C,'รับ-จ่าย ประจำวัน'!$B218,ธุรการ!N:N)+SUMIF(เส้นแต่งหน้าขนมปัง!$C:$C,'รับ-จ่าย ประจำวัน'!$B218,เส้นแต่งหน้าขนมปัง!N:N)+SUMIF('วางแผนBC,CJ'!$C:$C,'รับ-จ่าย ประจำวัน'!$B218,'วางแผนBC,CJ'!N:N)+SUMIF(RD!$C:$C,'รับ-จ่าย ประจำวัน'!$B218,RD!N:N)+SUMIF('FG,ออนไล,คัดแยก'!$C:$C,'รับ-จ่าย ประจำวัน'!$B218,'FG,ออนไล,คัดแยก'!N:N)</f>
        <v>0</v>
      </c>
      <c r="AV218" s="16">
        <f>SUMIF(เตรียมส่วนผสม!$C:$C,'รับ-จ่าย ประจำวัน'!$B218,เตรียมส่วนผสม!O:O)+SUMIF(กวนไส้!$C:$C,'รับ-จ่าย ประจำวัน'!$B218,กวนไส้!O:O)+SUMIF(ผลิต1!$C:$C,'รับ-จ่าย ประจำวัน'!$B218,ผลิต1!O:O)+SUMIF(ผลิต2!$C:$C,'รับ-จ่าย ประจำวัน'!$B218,ผลิต2!O:O)+SUMIF(เส้นแต่งหน้าขนมเค้ก!$C:$C,'รับ-จ่าย ประจำวัน'!$B218,เส้นแต่งหน้าขนมเค้ก!O:O)+SUMIF(แพ็ค!$C:$C,'รับ-จ่าย ประจำวัน'!$B218,แพ็ค!O:O)+SUMIF(ธุรการ!$C:$C,'รับ-จ่าย ประจำวัน'!$B218,ธุรการ!O:O)+SUMIF(เส้นแต่งหน้าขนมปัง!$C:$C,'รับ-จ่าย ประจำวัน'!$B218,เส้นแต่งหน้าขนมปัง!O:O)+SUMIF('วางแผนBC,CJ'!$C:$C,'รับ-จ่าย ประจำวัน'!$B218,'วางแผนBC,CJ'!O:O)+SUMIF(RD!$C:$C,'รับ-จ่าย ประจำวัน'!$B218,RD!O:O)+SUMIF('FG,ออนไล,คัดแยก'!$C:$C,'รับ-จ่าย ประจำวัน'!$B218,'FG,ออนไล,คัดแยก'!O:O)</f>
        <v>0</v>
      </c>
      <c r="AW218" s="16">
        <f>SUMIF(เตรียมส่วนผสม!$C:$C,'รับ-จ่าย ประจำวัน'!$B218,เตรียมส่วนผสม!P:P)+SUMIF(กวนไส้!$C:$C,'รับ-จ่าย ประจำวัน'!$B218,กวนไส้!P:P)+SUMIF(ผลิต1!$C:$C,'รับ-จ่าย ประจำวัน'!$B218,ผลิต1!P:P)+SUMIF(ผลิต2!$C:$C,'รับ-จ่าย ประจำวัน'!$B218,ผลิต2!P:P)+SUMIF(เส้นแต่งหน้าขนมเค้ก!$C:$C,'รับ-จ่าย ประจำวัน'!$B218,เส้นแต่งหน้าขนมเค้ก!P:P)+SUMIF(แพ็ค!$C:$C,'รับ-จ่าย ประจำวัน'!$B218,แพ็ค!P:P)+SUMIF(ธุรการ!$C:$C,'รับ-จ่าย ประจำวัน'!$B218,ธุรการ!P:P)+SUMIF(เส้นแต่งหน้าขนมปัง!$C:$C,'รับ-จ่าย ประจำวัน'!$B218,เส้นแต่งหน้าขนมปัง!P:P)+SUMIF('วางแผนBC,CJ'!$C:$C,'รับ-จ่าย ประจำวัน'!$B218,'วางแผนBC,CJ'!P:P)+SUMIF(RD!$C:$C,'รับ-จ่าย ประจำวัน'!$B218,RD!P:P)+SUMIF('FG,ออนไล,คัดแยก'!$C:$C,'รับ-จ่าย ประจำวัน'!$B218,'FG,ออนไล,คัดแยก'!P:P)</f>
        <v>0</v>
      </c>
      <c r="AX218" s="16">
        <f>SUMIF(เตรียมส่วนผสม!$C:$C,'รับ-จ่าย ประจำวัน'!$B218,เตรียมส่วนผสม!Q:Q)+SUMIF(กวนไส้!$C:$C,'รับ-จ่าย ประจำวัน'!$B218,กวนไส้!Q:Q)+SUMIF(ผลิต1!$C:$C,'รับ-จ่าย ประจำวัน'!$B218,ผลิต1!Q:Q)+SUMIF(ผลิต2!$C:$C,'รับ-จ่าย ประจำวัน'!$B218,ผลิต2!Q:Q)+SUMIF(เส้นแต่งหน้าขนมเค้ก!$C:$C,'รับ-จ่าย ประจำวัน'!$B218,เส้นแต่งหน้าขนมเค้ก!Q:Q)+SUMIF(แพ็ค!$C:$C,'รับ-จ่าย ประจำวัน'!$B218,แพ็ค!Q:Q)+SUMIF(ธุรการ!$C:$C,'รับ-จ่าย ประจำวัน'!$B218,ธุรการ!Q:Q)+SUMIF(เส้นแต่งหน้าขนมปัง!$C:$C,'รับ-จ่าย ประจำวัน'!$B218,เส้นแต่งหน้าขนมปัง!Q:Q)+SUMIF('วางแผนBC,CJ'!$C:$C,'รับ-จ่าย ประจำวัน'!$B218,'วางแผนBC,CJ'!Q:Q)+SUMIF(RD!$C:$C,'รับ-จ่าย ประจำวัน'!$B218,RD!Q:Q)+SUMIF('FG,ออนไล,คัดแยก'!$C:$C,'รับ-จ่าย ประจำวัน'!$B218,'FG,ออนไล,คัดแยก'!Q:Q)</f>
        <v>0</v>
      </c>
      <c r="AY218" s="16">
        <f>SUMIF(เตรียมส่วนผสม!$C:$C,'รับ-จ่าย ประจำวัน'!$B218,เตรียมส่วนผสม!R:R)+SUMIF(กวนไส้!$C:$C,'รับ-จ่าย ประจำวัน'!$B218,กวนไส้!R:R)+SUMIF(ผลิต1!$C:$C,'รับ-จ่าย ประจำวัน'!$B218,ผลิต1!R:R)+SUMIF(ผลิต2!$C:$C,'รับ-จ่าย ประจำวัน'!$B218,ผลิต2!R:R)+SUMIF(เส้นแต่งหน้าขนมเค้ก!$C:$C,'รับ-จ่าย ประจำวัน'!$B218,เส้นแต่งหน้าขนมเค้ก!R:R)+SUMIF(แพ็ค!$C:$C,'รับ-จ่าย ประจำวัน'!$B218,แพ็ค!R:R)+SUMIF(ธุรการ!$C:$C,'รับ-จ่าย ประจำวัน'!$B218,ธุรการ!R:R)+SUMIF(เส้นแต่งหน้าขนมปัง!$C:$C,'รับ-จ่าย ประจำวัน'!$B218,เส้นแต่งหน้าขนมปัง!R:R)+SUMIF('วางแผนBC,CJ'!$C:$C,'รับ-จ่าย ประจำวัน'!$B218,'วางแผนBC,CJ'!R:R)+SUMIF(RD!$C:$C,'รับ-จ่าย ประจำวัน'!$B218,RD!R:R)+SUMIF('FG,ออนไล,คัดแยก'!$C:$C,'รับ-จ่าย ประจำวัน'!$B218,'FG,ออนไล,คัดแยก'!R:R)</f>
        <v>0</v>
      </c>
      <c r="AZ218" s="16">
        <f>SUMIF(เตรียมส่วนผสม!$C:$C,'รับ-จ่าย ประจำวัน'!$B218,เตรียมส่วนผสม!S:S)+SUMIF(กวนไส้!$C:$C,'รับ-จ่าย ประจำวัน'!$B218,กวนไส้!S:S)+SUMIF(ผลิต1!$C:$C,'รับ-จ่าย ประจำวัน'!$B218,ผลิต1!S:S)+SUMIF(ผลิต2!$C:$C,'รับ-จ่าย ประจำวัน'!$B218,ผลิต2!S:S)+SUMIF(เส้นแต่งหน้าขนมเค้ก!$C:$C,'รับ-จ่าย ประจำวัน'!$B218,เส้นแต่งหน้าขนมเค้ก!S:S)+SUMIF(แพ็ค!$C:$C,'รับ-จ่าย ประจำวัน'!$B218,แพ็ค!S:S)+SUMIF(ธุรการ!$C:$C,'รับ-จ่าย ประจำวัน'!$B218,ธุรการ!S:S)+SUMIF(เส้นแต่งหน้าขนมปัง!$C:$C,'รับ-จ่าย ประจำวัน'!$B218,เส้นแต่งหน้าขนมปัง!S:S)+SUMIF('วางแผนBC,CJ'!$C:$C,'รับ-จ่าย ประจำวัน'!$B218,'วางแผนBC,CJ'!S:S)+SUMIF(RD!$C:$C,'รับ-จ่าย ประจำวัน'!$B218,RD!S:S)+SUMIF('FG,ออนไล,คัดแยก'!$C:$C,'รับ-จ่าย ประจำวัน'!$B218,'FG,ออนไล,คัดแยก'!S:S)</f>
        <v>0</v>
      </c>
      <c r="BA218" s="16">
        <f>SUMIF(เตรียมส่วนผสม!$C:$C,'รับ-จ่าย ประจำวัน'!$B218,เตรียมส่วนผสม!T:T)+SUMIF(กวนไส้!$C:$C,'รับ-จ่าย ประจำวัน'!$B218,กวนไส้!T:T)+SUMIF(ผลิต1!$C:$C,'รับ-จ่าย ประจำวัน'!$B218,ผลิต1!T:T)+SUMIF(ผลิต2!$C:$C,'รับ-จ่าย ประจำวัน'!$B218,ผลิต2!T:T)+SUMIF(เส้นแต่งหน้าขนมเค้ก!$C:$C,'รับ-จ่าย ประจำวัน'!$B218,เส้นแต่งหน้าขนมเค้ก!T:T)+SUMIF(แพ็ค!$C:$C,'รับ-จ่าย ประจำวัน'!$B218,แพ็ค!T:T)+SUMIF(ธุรการ!$C:$C,'รับ-จ่าย ประจำวัน'!$B218,ธุรการ!T:T)+SUMIF(เส้นแต่งหน้าขนมปัง!$C:$C,'รับ-จ่าย ประจำวัน'!$B218,เส้นแต่งหน้าขนมปัง!T:T)+SUMIF('วางแผนBC,CJ'!$C:$C,'รับ-จ่าย ประจำวัน'!$B218,'วางแผนBC,CJ'!T:T)+SUMIF(RD!$C:$C,'รับ-จ่าย ประจำวัน'!$B218,RD!T:T)+SUMIF('FG,ออนไล,คัดแยก'!$C:$C,'รับ-จ่าย ประจำวัน'!$B218,'FG,ออนไล,คัดแยก'!T:T)</f>
        <v>0</v>
      </c>
      <c r="BB218" s="16">
        <f>SUMIF(เตรียมส่วนผสม!$C:$C,'รับ-จ่าย ประจำวัน'!$B218,เตรียมส่วนผสม!U:U)+SUMIF(กวนไส้!$C:$C,'รับ-จ่าย ประจำวัน'!$B218,กวนไส้!U:U)+SUMIF(ผลิต1!$C:$C,'รับ-จ่าย ประจำวัน'!$B218,ผลิต1!U:U)+SUMIF(ผลิต2!$C:$C,'รับ-จ่าย ประจำวัน'!$B218,ผลิต2!U:U)+SUMIF(เส้นแต่งหน้าขนมเค้ก!$C:$C,'รับ-จ่าย ประจำวัน'!$B218,เส้นแต่งหน้าขนมเค้ก!U:U)+SUMIF(แพ็ค!$C:$C,'รับ-จ่าย ประจำวัน'!$B218,แพ็ค!U:U)+SUMIF(ธุรการ!$C:$C,'รับ-จ่าย ประจำวัน'!$B218,ธุรการ!U:U)+SUMIF(เส้นแต่งหน้าขนมปัง!$C:$C,'รับ-จ่าย ประจำวัน'!$B218,เส้นแต่งหน้าขนมปัง!U:U)+SUMIF('วางแผนBC,CJ'!$C:$C,'รับ-จ่าย ประจำวัน'!$B218,'วางแผนBC,CJ'!U:U)+SUMIF(RD!$C:$C,'รับ-จ่าย ประจำวัน'!$B218,RD!U:U)+SUMIF('FG,ออนไล,คัดแยก'!$C:$C,'รับ-จ่าย ประจำวัน'!$B218,'FG,ออนไล,คัดแยก'!U:U)</f>
        <v>0</v>
      </c>
      <c r="BC218" s="16">
        <f>SUMIF(เตรียมส่วนผสม!$C:$C,'รับ-จ่าย ประจำวัน'!$B218,เตรียมส่วนผสม!V:V)+SUMIF(กวนไส้!$C:$C,'รับ-จ่าย ประจำวัน'!$B218,กวนไส้!V:V)+SUMIF(ผลิต1!$C:$C,'รับ-จ่าย ประจำวัน'!$B218,ผลิต1!V:V)+SUMIF(ผลิต2!$C:$C,'รับ-จ่าย ประจำวัน'!$B218,ผลิต2!V:V)+SUMIF(เส้นแต่งหน้าขนมเค้ก!$C:$C,'รับ-จ่าย ประจำวัน'!$B218,เส้นแต่งหน้าขนมเค้ก!V:V)+SUMIF(แพ็ค!$C:$C,'รับ-จ่าย ประจำวัน'!$B218,แพ็ค!V:V)+SUMIF(ธุรการ!$C:$C,'รับ-จ่าย ประจำวัน'!$B218,ธุรการ!V:V)+SUMIF(เส้นแต่งหน้าขนมปัง!$C:$C,'รับ-จ่าย ประจำวัน'!$B218,เส้นแต่งหน้าขนมปัง!V:V)+SUMIF('วางแผนBC,CJ'!$C:$C,'รับ-จ่าย ประจำวัน'!$B218,'วางแผนBC,CJ'!V:V)+SUMIF(RD!$C:$C,'รับ-จ่าย ประจำวัน'!$B218,RD!V:V)+SUMIF('FG,ออนไล,คัดแยก'!$C:$C,'รับ-จ่าย ประจำวัน'!$B218,'FG,ออนไล,คัดแยก'!V:V)</f>
        <v>0</v>
      </c>
      <c r="BD218" s="16">
        <f>SUMIF(เตรียมส่วนผสม!$C:$C,'รับ-จ่าย ประจำวัน'!$B218,เตรียมส่วนผสม!W:W)+SUMIF(กวนไส้!$C:$C,'รับ-จ่าย ประจำวัน'!$B218,กวนไส้!W:W)+SUMIF(ผลิต1!$C:$C,'รับ-จ่าย ประจำวัน'!$B218,ผลิต1!W:W)+SUMIF(ผลิต2!$C:$C,'รับ-จ่าย ประจำวัน'!$B218,ผลิต2!W:W)+SUMIF(เส้นแต่งหน้าขนมเค้ก!$C:$C,'รับ-จ่าย ประจำวัน'!$B218,เส้นแต่งหน้าขนมเค้ก!W:W)+SUMIF(แพ็ค!$C:$C,'รับ-จ่าย ประจำวัน'!$B218,แพ็ค!W:W)+SUMIF(ธุรการ!$C:$C,'รับ-จ่าย ประจำวัน'!$B218,ธุรการ!W:W)+SUMIF(เส้นแต่งหน้าขนมปัง!$C:$C,'รับ-จ่าย ประจำวัน'!$B218,เส้นแต่งหน้าขนมปัง!W:W)+SUMIF('วางแผนBC,CJ'!$C:$C,'รับ-จ่าย ประจำวัน'!$B218,'วางแผนBC,CJ'!W:W)+SUMIF(RD!$C:$C,'รับ-จ่าย ประจำวัน'!$B218,RD!W:W)+SUMIF('FG,ออนไล,คัดแยก'!$C:$C,'รับ-จ่าย ประจำวัน'!$B218,'FG,ออนไล,คัดแยก'!W:W)</f>
        <v>0</v>
      </c>
      <c r="BE218" s="16">
        <f>SUMIF(เตรียมส่วนผสม!$C:$C,'รับ-จ่าย ประจำวัน'!$B218,เตรียมส่วนผสม!X:X)+SUMIF(กวนไส้!$C:$C,'รับ-จ่าย ประจำวัน'!$B218,กวนไส้!X:X)+SUMIF(ผลิต1!$C:$C,'รับ-จ่าย ประจำวัน'!$B218,ผลิต1!X:X)+SUMIF(ผลิต2!$C:$C,'รับ-จ่าย ประจำวัน'!$B218,ผลิต2!X:X)+SUMIF(เส้นแต่งหน้าขนมเค้ก!$C:$C,'รับ-จ่าย ประจำวัน'!$B218,เส้นแต่งหน้าขนมเค้ก!X:X)+SUMIF(แพ็ค!$C:$C,'รับ-จ่าย ประจำวัน'!$B218,แพ็ค!X:X)+SUMIF(ธุรการ!$C:$C,'รับ-จ่าย ประจำวัน'!$B218,ธุรการ!X:X)+SUMIF(เส้นแต่งหน้าขนมปัง!$C:$C,'รับ-จ่าย ประจำวัน'!$B218,เส้นแต่งหน้าขนมปัง!X:X)+SUMIF('วางแผนBC,CJ'!$C:$C,'รับ-จ่าย ประจำวัน'!$B218,'วางแผนBC,CJ'!X:X)+SUMIF(RD!$C:$C,'รับ-จ่าย ประจำวัน'!$B218,RD!X:X)+SUMIF('FG,ออนไล,คัดแยก'!$C:$C,'รับ-จ่าย ประจำวัน'!$B218,'FG,ออนไล,คัดแยก'!X:X)</f>
        <v>0</v>
      </c>
      <c r="BF218" s="16">
        <f>SUMIF(เตรียมส่วนผสม!$C:$C,'รับ-จ่าย ประจำวัน'!$B218,เตรียมส่วนผสม!Y:Y)+SUMIF(กวนไส้!$C:$C,'รับ-จ่าย ประจำวัน'!$B218,กวนไส้!Y:Y)+SUMIF(ผลิต1!$C:$C,'รับ-จ่าย ประจำวัน'!$B218,ผลิต1!Y:Y)+SUMIF(ผลิต2!$C:$C,'รับ-จ่าย ประจำวัน'!$B218,ผลิต2!Y:Y)+SUMIF(เส้นแต่งหน้าขนมเค้ก!$C:$C,'รับ-จ่าย ประจำวัน'!$B218,เส้นแต่งหน้าขนมเค้ก!Y:Y)+SUMIF(แพ็ค!$C:$C,'รับ-จ่าย ประจำวัน'!$B218,แพ็ค!Y:Y)+SUMIF(ธุรการ!$C:$C,'รับ-จ่าย ประจำวัน'!$B218,ธุรการ!Y:Y)+SUMIF(เส้นแต่งหน้าขนมปัง!$C:$C,'รับ-จ่าย ประจำวัน'!$B218,เส้นแต่งหน้าขนมปัง!Y:Y)+SUMIF('วางแผนBC,CJ'!$C:$C,'รับ-จ่าย ประจำวัน'!$B218,'วางแผนBC,CJ'!Y:Y)+SUMIF(RD!$C:$C,'รับ-จ่าย ประจำวัน'!$B218,RD!Y:Y)+SUMIF('FG,ออนไล,คัดแยก'!$C:$C,'รับ-จ่าย ประจำวัน'!$B218,'FG,ออนไล,คัดแยก'!Y:Y)</f>
        <v>0</v>
      </c>
      <c r="BG218" s="16">
        <f>SUMIF(เตรียมส่วนผสม!$C:$C,'รับ-จ่าย ประจำวัน'!$B218,เตรียมส่วนผสม!Z:Z)+SUMIF(กวนไส้!$C:$C,'รับ-จ่าย ประจำวัน'!$B218,กวนไส้!Z:Z)+SUMIF(ผลิต1!$C:$C,'รับ-จ่าย ประจำวัน'!$B218,ผลิต1!Z:Z)+SUMIF(ผลิต2!$C:$C,'รับ-จ่าย ประจำวัน'!$B218,ผลิต2!Z:Z)+SUMIF(เส้นแต่งหน้าขนมเค้ก!$C:$C,'รับ-จ่าย ประจำวัน'!$B218,เส้นแต่งหน้าขนมเค้ก!Z:Z)+SUMIF(แพ็ค!$C:$C,'รับ-จ่าย ประจำวัน'!$B218,แพ็ค!Z:Z)+SUMIF(ธุรการ!$C:$C,'รับ-จ่าย ประจำวัน'!$B218,ธุรการ!Z:Z)+SUMIF(เส้นแต่งหน้าขนมปัง!$C:$C,'รับ-จ่าย ประจำวัน'!$B218,เส้นแต่งหน้าขนมปัง!Z:Z)+SUMIF('วางแผนBC,CJ'!$C:$C,'รับ-จ่าย ประจำวัน'!$B218,'วางแผนBC,CJ'!Z:Z)+SUMIF(RD!$C:$C,'รับ-จ่าย ประจำวัน'!$B218,RD!Z:Z)+SUMIF('FG,ออนไล,คัดแยก'!$C:$C,'รับ-จ่าย ประจำวัน'!$B218,'FG,ออนไล,คัดแยก'!Z:Z)</f>
        <v>0</v>
      </c>
      <c r="BH218" s="16">
        <f>SUMIF(เตรียมส่วนผสม!$C:$C,'รับ-จ่าย ประจำวัน'!$B218,เตรียมส่วนผสม!AA:AA)+SUMIF(กวนไส้!$C:$C,'รับ-จ่าย ประจำวัน'!$B218,กวนไส้!AA:AA)+SUMIF(ผลิต1!$C:$C,'รับ-จ่าย ประจำวัน'!$B218,ผลิต1!AA:AA)+SUMIF(ผลิต2!$C:$C,'รับ-จ่าย ประจำวัน'!$B218,ผลิต2!AA:AA)+SUMIF(เส้นแต่งหน้าขนมเค้ก!$C:$C,'รับ-จ่าย ประจำวัน'!$B218,เส้นแต่งหน้าขนมเค้ก!AA:AA)+SUMIF(แพ็ค!$C:$C,'รับ-จ่าย ประจำวัน'!$B218,แพ็ค!AA:AA)+SUMIF(ธุรการ!$C:$C,'รับ-จ่าย ประจำวัน'!$B218,ธุรการ!AA:AA)+SUMIF(เส้นแต่งหน้าขนมปัง!$C:$C,'รับ-จ่าย ประจำวัน'!$B218,เส้นแต่งหน้าขนมปัง!AA:AA)+SUMIF('วางแผนBC,CJ'!$C:$C,'รับ-จ่าย ประจำวัน'!$B218,'วางแผนBC,CJ'!AA:AA)+SUMIF(RD!$C:$C,'รับ-จ่าย ประจำวัน'!$B218,RD!AA:AA)+SUMIF('FG,ออนไล,คัดแยก'!$C:$C,'รับ-จ่าย ประจำวัน'!$B218,'FG,ออนไล,คัดแยก'!AA:AA)</f>
        <v>0</v>
      </c>
      <c r="BI218" s="16">
        <f>SUMIF(เตรียมส่วนผสม!$C:$C,'รับ-จ่าย ประจำวัน'!$B218,เตรียมส่วนผสม!AB:AB)+SUMIF(กวนไส้!$C:$C,'รับ-จ่าย ประจำวัน'!$B218,กวนไส้!AB:AB)+SUMIF(ผลิต1!$C:$C,'รับ-จ่าย ประจำวัน'!$B218,ผลิต1!AB:AB)+SUMIF(ผลิต2!$C:$C,'รับ-จ่าย ประจำวัน'!$B218,ผลิต2!AB:AB)+SUMIF(เส้นแต่งหน้าขนมเค้ก!$C:$C,'รับ-จ่าย ประจำวัน'!$B218,เส้นแต่งหน้าขนมเค้ก!AB:AB)+SUMIF(แพ็ค!$C:$C,'รับ-จ่าย ประจำวัน'!$B218,แพ็ค!AB:AB)+SUMIF(ธุรการ!$C:$C,'รับ-จ่าย ประจำวัน'!$B218,ธุรการ!AB:AB)+SUMIF(เส้นแต่งหน้าขนมปัง!$C:$C,'รับ-จ่าย ประจำวัน'!$B218,เส้นแต่งหน้าขนมปัง!AB:AB)+SUMIF('วางแผนBC,CJ'!$C:$C,'รับ-จ่าย ประจำวัน'!$B218,'วางแผนBC,CJ'!AB:AB)+SUMIF(RD!$C:$C,'รับ-จ่าย ประจำวัน'!$B218,RD!AB:AB)+SUMIF('FG,ออนไล,คัดแยก'!$C:$C,'รับ-จ่าย ประจำวัน'!$B218,'FG,ออนไล,คัดแยก'!AB:AB)</f>
        <v>0</v>
      </c>
      <c r="BJ218" s="16">
        <f>SUMIF(เตรียมส่วนผสม!$C:$C,'รับ-จ่าย ประจำวัน'!$B218,เตรียมส่วนผสม!AC:AC)+SUMIF(กวนไส้!$C:$C,'รับ-จ่าย ประจำวัน'!$B218,กวนไส้!AC:AC)+SUMIF(ผลิต1!$C:$C,'รับ-จ่าย ประจำวัน'!$B218,ผลิต1!AC:AC)+SUMIF(ผลิต2!$C:$C,'รับ-จ่าย ประจำวัน'!$B218,ผลิต2!AC:AC)+SUMIF(เส้นแต่งหน้าขนมเค้ก!$C:$C,'รับ-จ่าย ประจำวัน'!$B218,เส้นแต่งหน้าขนมเค้ก!AC:AC)+SUMIF(แพ็ค!$C:$C,'รับ-จ่าย ประจำวัน'!$B218,แพ็ค!AC:AC)+SUMIF(ธุรการ!$C:$C,'รับ-จ่าย ประจำวัน'!$B218,ธุรการ!AC:AC)+SUMIF(เส้นแต่งหน้าขนมปัง!$C:$C,'รับ-จ่าย ประจำวัน'!$B218,เส้นแต่งหน้าขนมปัง!AC:AC)+SUMIF('วางแผนBC,CJ'!$C:$C,'รับ-จ่าย ประจำวัน'!$B218,'วางแผนBC,CJ'!AC:AC)+SUMIF(RD!$C:$C,'รับ-จ่าย ประจำวัน'!$B218,RD!AC:AC)+SUMIF('FG,ออนไล,คัดแยก'!$C:$C,'รับ-จ่าย ประจำวัน'!$B218,'FG,ออนไล,คัดแยก'!AC:AC)</f>
        <v>0</v>
      </c>
      <c r="BK218" s="16">
        <f>SUMIF(เตรียมส่วนผสม!$C:$C,'รับ-จ่าย ประจำวัน'!$B218,เตรียมส่วนผสม!AD:AD)+SUMIF(กวนไส้!$C:$C,'รับ-จ่าย ประจำวัน'!$B218,กวนไส้!AD:AD)+SUMIF(ผลิต1!$C:$C,'รับ-จ่าย ประจำวัน'!$B218,ผลิต1!AD:AD)+SUMIF(ผลิต2!$C:$C,'รับ-จ่าย ประจำวัน'!$B218,ผลิต2!AD:AD)+SUMIF(เส้นแต่งหน้าขนมเค้ก!$C:$C,'รับ-จ่าย ประจำวัน'!$B218,เส้นแต่งหน้าขนมเค้ก!AD:AD)+SUMIF(แพ็ค!$C:$C,'รับ-จ่าย ประจำวัน'!$B218,แพ็ค!AD:AD)+SUMIF(ธุรการ!$C:$C,'รับ-จ่าย ประจำวัน'!$B218,ธุรการ!AD:AD)+SUMIF(เส้นแต่งหน้าขนมปัง!$C:$C,'รับ-จ่าย ประจำวัน'!$B218,เส้นแต่งหน้าขนมปัง!AD:AD)+SUMIF('วางแผนBC,CJ'!$C:$C,'รับ-จ่าย ประจำวัน'!$B218,'วางแผนBC,CJ'!AD:AD)+SUMIF(RD!$C:$C,'รับ-จ่าย ประจำวัน'!$B218,RD!AD:AD)+SUMIF('FG,ออนไล,คัดแยก'!$C:$C,'รับ-จ่าย ประจำวัน'!$B218,'FG,ออนไล,คัดแยก'!AD:AD)</f>
        <v>0</v>
      </c>
      <c r="BL218" s="16">
        <f>SUMIF(เตรียมส่วนผสม!$C:$C,'รับ-จ่าย ประจำวัน'!$B218,เตรียมส่วนผสม!AE:AE)+SUMIF(กวนไส้!$C:$C,'รับ-จ่าย ประจำวัน'!$B218,กวนไส้!AE:AE)+SUMIF(ผลิต1!$C:$C,'รับ-จ่าย ประจำวัน'!$B218,ผลิต1!AE:AE)+SUMIF(ผลิต2!$C:$C,'รับ-จ่าย ประจำวัน'!$B218,ผลิต2!AE:AE)+SUMIF(เส้นแต่งหน้าขนมเค้ก!$C:$C,'รับ-จ่าย ประจำวัน'!$B218,เส้นแต่งหน้าขนมเค้ก!AE:AE)+SUMIF(แพ็ค!$C:$C,'รับ-จ่าย ประจำวัน'!$B218,แพ็ค!AE:AE)+SUMIF(ธุรการ!$C:$C,'รับ-จ่าย ประจำวัน'!$B218,ธุรการ!AE:AE)+SUMIF(เส้นแต่งหน้าขนมปัง!$C:$C,'รับ-จ่าย ประจำวัน'!$B218,เส้นแต่งหน้าขนมปัง!AE:AE)+SUMIF('วางแผนBC,CJ'!$C:$C,'รับ-จ่าย ประจำวัน'!$B218,'วางแผนBC,CJ'!AE:AE)+SUMIF(RD!$C:$C,'รับ-จ่าย ประจำวัน'!$B218,RD!AE:AE)+SUMIF('FG,ออนไล,คัดแยก'!$C:$C,'รับ-จ่าย ประจำวัน'!$B218,'FG,ออนไล,คัดแยก'!AE:AE)</f>
        <v>0</v>
      </c>
      <c r="BM218" s="16">
        <f>SUMIF(เตรียมส่วนผสม!$C:$C,'รับ-จ่าย ประจำวัน'!$B218,เตรียมส่วนผสม!AF:AF)+SUMIF(กวนไส้!$C:$C,'รับ-จ่าย ประจำวัน'!$B218,กวนไส้!AF:AF)+SUMIF(ผลิต1!$C:$C,'รับ-จ่าย ประจำวัน'!$B218,ผลิต1!AF:AF)+SUMIF(ผลิต2!$C:$C,'รับ-จ่าย ประจำวัน'!$B218,ผลิต2!AF:AF)+SUMIF(เส้นแต่งหน้าขนมเค้ก!$C:$C,'รับ-จ่าย ประจำวัน'!$B218,เส้นแต่งหน้าขนมเค้ก!AF:AF)+SUMIF(แพ็ค!$C:$C,'รับ-จ่าย ประจำวัน'!$B218,แพ็ค!AF:AF)+SUMIF(ธุรการ!$C:$C,'รับ-จ่าย ประจำวัน'!$B218,ธุรการ!AF:AF)+SUMIF(เส้นแต่งหน้าขนมปัง!$C:$C,'รับ-จ่าย ประจำวัน'!$B218,เส้นแต่งหน้าขนมปัง!AF:AF)+SUMIF('วางแผนBC,CJ'!$C:$C,'รับ-จ่าย ประจำวัน'!$B218,'วางแผนBC,CJ'!AF:AF)+SUMIF(RD!$C:$C,'รับ-จ่าย ประจำวัน'!$B218,RD!AF:AF)+SUMIF('FG,ออนไล,คัดแยก'!$C:$C,'รับ-จ่าย ประจำวัน'!$B218,'FG,ออนไล,คัดแยก'!AF:AF)</f>
        <v>0</v>
      </c>
      <c r="BN218" s="16">
        <f>SUMIF(เตรียมส่วนผสม!$C:$C,'รับ-จ่าย ประจำวัน'!$B218,เตรียมส่วนผสม!AG:AG)+SUMIF(กวนไส้!$C:$C,'รับ-จ่าย ประจำวัน'!$B218,กวนไส้!AG:AG)+SUMIF(ผลิต1!$C:$C,'รับ-จ่าย ประจำวัน'!$B218,ผลิต1!AG:AG)+SUMIF(ผลิต2!$C:$C,'รับ-จ่าย ประจำวัน'!$B218,ผลิต2!AG:AG)+SUMIF(เส้นแต่งหน้าขนมเค้ก!$C:$C,'รับ-จ่าย ประจำวัน'!$B218,เส้นแต่งหน้าขนมเค้ก!AG:AG)+SUMIF(แพ็ค!$C:$C,'รับ-จ่าย ประจำวัน'!$B218,แพ็ค!AG:AG)+SUMIF(ธุรการ!$C:$C,'รับ-จ่าย ประจำวัน'!$B218,ธุรการ!AG:AG)+SUMIF(เส้นแต่งหน้าขนมปัง!$C:$C,'รับ-จ่าย ประจำวัน'!$B218,เส้นแต่งหน้าขนมปัง!AG:AG)+SUMIF('วางแผนBC,CJ'!$C:$C,'รับ-จ่าย ประจำวัน'!$B218,'วางแผนBC,CJ'!AG:AG)+SUMIF(RD!$C:$C,'รับ-จ่าย ประจำวัน'!$B218,RD!AG:AG)+SUMIF('FG,ออนไล,คัดแยก'!$C:$C,'รับ-จ่าย ประจำวัน'!$B218,'FG,ออนไล,คัดแยก'!AG:AG)</f>
        <v>0</v>
      </c>
      <c r="BO218" s="16">
        <f>SUMIF(เตรียมส่วนผสม!$C:$C,'รับ-จ่าย ประจำวัน'!$B218,เตรียมส่วนผสม!AH:AH)+SUMIF(กวนไส้!$C:$C,'รับ-จ่าย ประจำวัน'!$B218,กวนไส้!AH:AH)+SUMIF(ผลิต1!$C:$C,'รับ-จ่าย ประจำวัน'!$B218,ผลิต1!AH:AH)+SUMIF(ผลิต2!$C:$C,'รับ-จ่าย ประจำวัน'!$B218,ผลิต2!AH:AH)+SUMIF(เส้นแต่งหน้าขนมเค้ก!$C:$C,'รับ-จ่าย ประจำวัน'!$B218,เส้นแต่งหน้าขนมเค้ก!AH:AH)+SUMIF(แพ็ค!$C:$C,'รับ-จ่าย ประจำวัน'!$B218,แพ็ค!AH:AH)+SUMIF(ธุรการ!$C:$C,'รับ-จ่าย ประจำวัน'!$B218,ธุรการ!AH:AH)+SUMIF(เส้นแต่งหน้าขนมปัง!$C:$C,'รับ-จ่าย ประจำวัน'!$B218,เส้นแต่งหน้าขนมปัง!AH:AH)+SUMIF('วางแผนBC,CJ'!$C:$C,'รับ-จ่าย ประจำวัน'!$B218,'วางแผนBC,CJ'!AH:AH)+SUMIF(RD!$C:$C,'รับ-จ่าย ประจำวัน'!$B218,RD!AH:AH)+SUMIF('FG,ออนไล,คัดแยก'!$C:$C,'รับ-จ่าย ประจำวัน'!$B218,'FG,ออนไล,คัดแยก'!AH:AH)</f>
        <v>0</v>
      </c>
      <c r="BP218" s="16">
        <f>SUMIF(เตรียมส่วนผสม!$C:$C,'รับ-จ่าย ประจำวัน'!$B218,เตรียมส่วนผสม!AI:AI)+SUMIF(กวนไส้!$C:$C,'รับ-จ่าย ประจำวัน'!$B218,กวนไส้!AI:AI)+SUMIF(ผลิต1!$C:$C,'รับ-จ่าย ประจำวัน'!$B218,ผลิต1!AI:AI)+SUMIF(ผลิต2!$C:$C,'รับ-จ่าย ประจำวัน'!$B218,ผลิต2!AI:AI)+SUMIF(เส้นแต่งหน้าขนมเค้ก!$C:$C,'รับ-จ่าย ประจำวัน'!$B218,เส้นแต่งหน้าขนมเค้ก!AI:AI)+SUMIF(แพ็ค!$C:$C,'รับ-จ่าย ประจำวัน'!$B218,แพ็ค!AI:AI)+SUMIF(ธุรการ!$C:$C,'รับ-จ่าย ประจำวัน'!$B218,ธุรการ!AI:AI)+SUMIF(เส้นแต่งหน้าขนมปัง!$C:$C,'รับ-จ่าย ประจำวัน'!$B218,เส้นแต่งหน้าขนมปัง!AI:AI)+SUMIF('วางแผนBC,CJ'!$C:$C,'รับ-จ่าย ประจำวัน'!$B218,'วางแผนBC,CJ'!AI:AI)+SUMIF(RD!$C:$C,'รับ-จ่าย ประจำวัน'!$B218,RD!AI:AI)+SUMIF('FG,ออนไล,คัดแยก'!$C:$C,'รับ-จ่าย ประจำวัน'!$B218,'FG,ออนไล,คัดแยก'!AI:AI)</f>
        <v>0</v>
      </c>
      <c r="BQ218" s="16">
        <f>SUMIF(เตรียมส่วนผสม!$C:$C,'รับ-จ่าย ประจำวัน'!$B218,เตรียมส่วนผสม!AJ:AJ)+SUMIF(กวนไส้!$C:$C,'รับ-จ่าย ประจำวัน'!$B218,กวนไส้!AJ:AJ)+SUMIF(ผลิต1!$C:$C,'รับ-จ่าย ประจำวัน'!$B218,ผลิต1!AJ:AJ)+SUMIF(ผลิต2!$C:$C,'รับ-จ่าย ประจำวัน'!$B218,ผลิต2!AJ:AJ)+SUMIF(เส้นแต่งหน้าขนมเค้ก!$C:$C,'รับ-จ่าย ประจำวัน'!$B218,เส้นแต่งหน้าขนมเค้ก!AJ:AJ)+SUMIF(แพ็ค!$C:$C,'รับ-จ่าย ประจำวัน'!$B218,แพ็ค!AJ:AJ)+SUMIF(ธุรการ!$C:$C,'รับ-จ่าย ประจำวัน'!$B218,ธุรการ!AJ:AJ)+SUMIF(เส้นแต่งหน้าขนมปัง!$C:$C,'รับ-จ่าย ประจำวัน'!$B218,เส้นแต่งหน้าขนมปัง!AJ:AJ)+SUMIF('วางแผนBC,CJ'!$C:$C,'รับ-จ่าย ประจำวัน'!$B218,'วางแผนBC,CJ'!AJ:AJ)+SUMIF(RD!$C:$C,'รับ-จ่าย ประจำวัน'!$B218,RD!AJ:AJ)+SUMIF('FG,ออนไล,คัดแยก'!$C:$C,'รับ-จ่าย ประจำวัน'!$B218,'FG,ออนไล,คัดแยก'!AJ:AJ)</f>
        <v>0</v>
      </c>
      <c r="BR218" s="16">
        <f>SUMIF(เตรียมส่วนผสม!$C:$C,'รับ-จ่าย ประจำวัน'!$B218,เตรียมส่วนผสม!AK:AK)+SUMIF(กวนไส้!$C:$C,'รับ-จ่าย ประจำวัน'!$B218,กวนไส้!AK:AK)+SUMIF(ผลิต1!$C:$C,'รับ-จ่าย ประจำวัน'!$B218,ผลิต1!AK:AK)+SUMIF(ผลิต2!$C:$C,'รับ-จ่าย ประจำวัน'!$B218,ผลิต2!AK:AK)+SUMIF(เส้นแต่งหน้าขนมเค้ก!$C:$C,'รับ-จ่าย ประจำวัน'!$B218,เส้นแต่งหน้าขนมเค้ก!AK:AK)+SUMIF(แพ็ค!$C:$C,'รับ-จ่าย ประจำวัน'!$B218,แพ็ค!AK:AK)+SUMIF(ธุรการ!$C:$C,'รับ-จ่าย ประจำวัน'!$B218,ธุรการ!AK:AK)+SUMIF(เส้นแต่งหน้าขนมปัง!$C:$C,'รับ-จ่าย ประจำวัน'!$B218,เส้นแต่งหน้าขนมปัง!AK:AK)+SUMIF('วางแผนBC,CJ'!$C:$C,'รับ-จ่าย ประจำวัน'!$B218,'วางแผนBC,CJ'!AK:AK)+SUMIF(RD!$C:$C,'รับ-จ่าย ประจำวัน'!$B218,RD!AK:AK)+SUMIF('FG,ออนไล,คัดแยก'!$C:$C,'รับ-จ่าย ประจำวัน'!$B218,'FG,ออนไล,คัดแยก'!AK:AK)</f>
        <v>0</v>
      </c>
      <c r="BS218" s="16">
        <f>SUMIF(เตรียมส่วนผสม!$C:$C,'รับ-จ่าย ประจำวัน'!$B218,เตรียมส่วนผสม!AL:AL)+SUMIF(กวนไส้!$C:$C,'รับ-จ่าย ประจำวัน'!$B218,กวนไส้!AL:AL)+SUMIF(ผลิต1!$C:$C,'รับ-จ่าย ประจำวัน'!$B218,ผลิต1!AL:AL)+SUMIF(ผลิต2!$C:$C,'รับ-จ่าย ประจำวัน'!$B218,ผลิต2!AL:AL)+SUMIF(เส้นแต่งหน้าขนมเค้ก!$C:$C,'รับ-จ่าย ประจำวัน'!$B218,เส้นแต่งหน้าขนมเค้ก!AL:AL)+SUMIF(แพ็ค!$C:$C,'รับ-จ่าย ประจำวัน'!$B218,แพ็ค!AL:AL)+SUMIF(ธุรการ!$C:$C,'รับ-จ่าย ประจำวัน'!$B218,ธุรการ!AL:AL)+SUMIF(เส้นแต่งหน้าขนมปัง!$C:$C,'รับ-จ่าย ประจำวัน'!$B218,เส้นแต่งหน้าขนมปัง!AL:AL)+SUMIF('วางแผนBC,CJ'!$C:$C,'รับ-จ่าย ประจำวัน'!$B218,'วางแผนBC,CJ'!AL:AL)+SUMIF(RD!$C:$C,'รับ-จ่าย ประจำวัน'!$B218,RD!AL:AL)+SUMIF('FG,ออนไล,คัดแยก'!$C:$C,'รับ-จ่าย ประจำวัน'!$B218,'FG,ออนไล,คัดแยก'!AL:AL)</f>
        <v>0</v>
      </c>
      <c r="BT218" s="18">
        <f t="shared" si="50"/>
        <v>0</v>
      </c>
      <c r="BU218" s="116"/>
      <c r="BV218" s="146">
        <f t="shared" si="51"/>
        <v>936</v>
      </c>
      <c r="BW218" s="183">
        <v>30</v>
      </c>
      <c r="BX218" s="172">
        <f t="shared" si="55"/>
        <v>0</v>
      </c>
      <c r="BY218" s="188" t="e">
        <f t="shared" si="53"/>
        <v>#DIV/0!</v>
      </c>
      <c r="BZ218" s="180" t="e">
        <f t="shared" ca="1" si="52"/>
        <v>#DIV/0!</v>
      </c>
      <c r="CA218" s="93"/>
      <c r="CB218" s="93"/>
      <c r="CC218" s="93"/>
      <c r="CD218" s="93"/>
      <c r="CE218" s="93"/>
      <c r="CF218" s="93"/>
      <c r="CG218" s="93"/>
      <c r="CH218" s="93"/>
      <c r="CI218" s="93"/>
      <c r="CJ218" s="94"/>
      <c r="CK218" s="9">
        <f t="shared" si="54"/>
        <v>936</v>
      </c>
    </row>
    <row r="219" spans="1:89" hidden="1" x14ac:dyDescent="0.5">
      <c r="A219" s="149"/>
      <c r="B219" s="34" t="s">
        <v>1149</v>
      </c>
      <c r="C219" s="10" t="s">
        <v>1151</v>
      </c>
      <c r="D219" s="135" t="s">
        <v>91</v>
      </c>
      <c r="E219" s="11">
        <v>0</v>
      </c>
      <c r="F219" s="159" t="s">
        <v>1605</v>
      </c>
      <c r="G219" s="11" t="s">
        <v>62</v>
      </c>
      <c r="H219" s="12">
        <v>3452</v>
      </c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3"/>
      <c r="AF219" s="13"/>
      <c r="AG219" s="13"/>
      <c r="AH219" s="13"/>
      <c r="AI219" s="14"/>
      <c r="AJ219" s="14"/>
      <c r="AK219" s="14"/>
      <c r="AL219" s="14"/>
      <c r="AM219" s="14"/>
      <c r="AN219" s="15">
        <f t="shared" si="49"/>
        <v>0</v>
      </c>
      <c r="AO219" s="16">
        <f>SUMIF(เตรียมส่วนผสม!$C:$C,'รับ-จ่าย ประจำวัน'!$B219,เตรียมส่วนผสม!H:H)+SUMIF(กวนไส้!$C:$C,'รับ-จ่าย ประจำวัน'!$B219,กวนไส้!H:H)+SUMIF(ผลิต1!$C:$C,'รับ-จ่าย ประจำวัน'!$B219,ผลิต1!H:H)+SUMIF(ผลิต2!$C:$C,'รับ-จ่าย ประจำวัน'!$B219,ผลิต2!H:H)+SUMIF(เส้นแต่งหน้าขนมเค้ก!$C:$C,'รับ-จ่าย ประจำวัน'!$B219,เส้นแต่งหน้าขนมเค้ก!H:H)+SUMIF(แพ็ค!$C:$C,'รับ-จ่าย ประจำวัน'!$B219,แพ็ค!H:H)+SUMIF(ธุรการ!$C:$C,'รับ-จ่าย ประจำวัน'!$B219,ธุรการ!H:H)+SUMIF(เส้นแต่งหน้าขนมปัง!$C:$C,'รับ-จ่าย ประจำวัน'!$B219,เส้นแต่งหน้าขนมปัง!H:H)+SUMIF('วางแผนBC,CJ'!$C:$C,'รับ-จ่าย ประจำวัน'!$B219,'วางแผนBC,CJ'!H:H)+SUMIF(RD!$C:$C,'รับ-จ่าย ประจำวัน'!$B219,RD!H:H)+SUMIF('FG,ออนไล,คัดแยก'!$C:$C,'รับ-จ่าย ประจำวัน'!$B219,'FG,ออนไล,คัดแยก'!H:H)</f>
        <v>0</v>
      </c>
      <c r="AP219" s="16">
        <f>SUMIF(เตรียมส่วนผสม!$C:$C,'รับ-จ่าย ประจำวัน'!$B219,เตรียมส่วนผสม!I:I)+SUMIF(กวนไส้!$C:$C,'รับ-จ่าย ประจำวัน'!$B219,กวนไส้!I:I)+SUMIF(ผลิต1!$C:$C,'รับ-จ่าย ประจำวัน'!$B219,ผลิต1!I:I)+SUMIF(ผลิต2!$C:$C,'รับ-จ่าย ประจำวัน'!$B219,ผลิต2!I:I)+SUMIF(เส้นแต่งหน้าขนมเค้ก!$C:$C,'รับ-จ่าย ประจำวัน'!$B219,เส้นแต่งหน้าขนมเค้ก!I:I)+SUMIF(แพ็ค!$C:$C,'รับ-จ่าย ประจำวัน'!$B219,แพ็ค!I:I)+SUMIF(ธุรการ!$C:$C,'รับ-จ่าย ประจำวัน'!$B219,ธุรการ!I:I)+SUMIF(เส้นแต่งหน้าขนมปัง!$C:$C,'รับ-จ่าย ประจำวัน'!$B219,เส้นแต่งหน้าขนมปัง!I:I)+SUMIF('วางแผนBC,CJ'!$C:$C,'รับ-จ่าย ประจำวัน'!$B219,'วางแผนBC,CJ'!I:I)+SUMIF(RD!$C:$C,'รับ-จ่าย ประจำวัน'!$B219,RD!I:I)+SUMIF('FG,ออนไล,คัดแยก'!$C:$C,'รับ-จ่าย ประจำวัน'!$B219,'FG,ออนไล,คัดแยก'!I:I)</f>
        <v>0</v>
      </c>
      <c r="AQ219" s="16">
        <f>SUMIF(เตรียมส่วนผสม!$C:$C,'รับ-จ่าย ประจำวัน'!$B219,เตรียมส่วนผสม!J:J)+SUMIF(กวนไส้!$C:$C,'รับ-จ่าย ประจำวัน'!$B219,กวนไส้!J:J)+SUMIF(ผลิต1!$C:$C,'รับ-จ่าย ประจำวัน'!$B219,ผลิต1!J:J)+SUMIF(ผลิต2!$C:$C,'รับ-จ่าย ประจำวัน'!$B219,ผลิต2!J:J)+SUMIF(เส้นแต่งหน้าขนมเค้ก!$C:$C,'รับ-จ่าย ประจำวัน'!$B219,เส้นแต่งหน้าขนมเค้ก!J:J)+SUMIF(แพ็ค!$C:$C,'รับ-จ่าย ประจำวัน'!$B219,แพ็ค!J:J)+SUMIF(ธุรการ!$C:$C,'รับ-จ่าย ประจำวัน'!$B219,ธุรการ!J:J)+SUMIF(เส้นแต่งหน้าขนมปัง!$C:$C,'รับ-จ่าย ประจำวัน'!$B219,เส้นแต่งหน้าขนมปัง!J:J)+SUMIF('วางแผนBC,CJ'!$C:$C,'รับ-จ่าย ประจำวัน'!$B219,'วางแผนBC,CJ'!J:J)+SUMIF(RD!$C:$C,'รับ-จ่าย ประจำวัน'!$B219,RD!J:J)+SUMIF('FG,ออนไล,คัดแยก'!$C:$C,'รับ-จ่าย ประจำวัน'!$B219,'FG,ออนไล,คัดแยก'!J:J)</f>
        <v>0</v>
      </c>
      <c r="AR219" s="16">
        <f>SUMIF(เตรียมส่วนผสม!$C:$C,'รับ-จ่าย ประจำวัน'!$B219,เตรียมส่วนผสม!K:K)+SUMIF(กวนไส้!$C:$C,'รับ-จ่าย ประจำวัน'!$B219,กวนไส้!K:K)+SUMIF(ผลิต1!$C:$C,'รับ-จ่าย ประจำวัน'!$B219,ผลิต1!K:K)+SUMIF(ผลิต2!$C:$C,'รับ-จ่าย ประจำวัน'!$B219,ผลิต2!K:K)+SUMIF(เส้นแต่งหน้าขนมเค้ก!$C:$C,'รับ-จ่าย ประจำวัน'!$B219,เส้นแต่งหน้าขนมเค้ก!K:K)+SUMIF(แพ็ค!$C:$C,'รับ-จ่าย ประจำวัน'!$B219,แพ็ค!K:K)+SUMIF(ธุรการ!$C:$C,'รับ-จ่าย ประจำวัน'!$B219,ธุรการ!K:K)+SUMIF(เส้นแต่งหน้าขนมปัง!$C:$C,'รับ-จ่าย ประจำวัน'!$B219,เส้นแต่งหน้าขนมปัง!K:K)+SUMIF('วางแผนBC,CJ'!$C:$C,'รับ-จ่าย ประจำวัน'!$B219,'วางแผนBC,CJ'!K:K)+SUMIF(RD!$C:$C,'รับ-จ่าย ประจำวัน'!$B219,RD!K:K)+SUMIF('FG,ออนไล,คัดแยก'!$C:$C,'รับ-จ่าย ประจำวัน'!$B219,'FG,ออนไล,คัดแยก'!K:K)</f>
        <v>0</v>
      </c>
      <c r="AS219" s="16">
        <f>SUMIF(เตรียมส่วนผสม!$C:$C,'รับ-จ่าย ประจำวัน'!$B219,เตรียมส่วนผสม!L:L)+SUMIF(กวนไส้!$C:$C,'รับ-จ่าย ประจำวัน'!$B219,กวนไส้!L:L)+SUMIF(ผลิต1!$C:$C,'รับ-จ่าย ประจำวัน'!$B219,ผลิต1!L:L)+SUMIF(ผลิต2!$C:$C,'รับ-จ่าย ประจำวัน'!$B219,ผลิต2!L:L)+SUMIF(เส้นแต่งหน้าขนมเค้ก!$C:$C,'รับ-จ่าย ประจำวัน'!$B219,เส้นแต่งหน้าขนมเค้ก!L:L)+SUMIF(แพ็ค!$C:$C,'รับ-จ่าย ประจำวัน'!$B219,แพ็ค!L:L)+SUMIF(ธุรการ!$C:$C,'รับ-จ่าย ประจำวัน'!$B219,ธุรการ!L:L)+SUMIF(เส้นแต่งหน้าขนมปัง!$C:$C,'รับ-จ่าย ประจำวัน'!$B219,เส้นแต่งหน้าขนมปัง!L:L)+SUMIF('วางแผนBC,CJ'!$C:$C,'รับ-จ่าย ประจำวัน'!$B219,'วางแผนBC,CJ'!L:L)+SUMIF(RD!$C:$C,'รับ-จ่าย ประจำวัน'!$B219,RD!L:L)+SUMIF('FG,ออนไล,คัดแยก'!$C:$C,'รับ-จ่าย ประจำวัน'!$B219,'FG,ออนไล,คัดแยก'!L:L)</f>
        <v>0</v>
      </c>
      <c r="AT219" s="16">
        <f>SUMIF(เตรียมส่วนผสม!$C:$C,'รับ-จ่าย ประจำวัน'!$B219,เตรียมส่วนผสม!M:M)+SUMIF(กวนไส้!$C:$C,'รับ-จ่าย ประจำวัน'!$B219,กวนไส้!M:M)+SUMIF(ผลิต1!$C:$C,'รับ-จ่าย ประจำวัน'!$B219,ผลิต1!M:M)+SUMIF(ผลิต2!$C:$C,'รับ-จ่าย ประจำวัน'!$B219,ผลิต2!M:M)+SUMIF(เส้นแต่งหน้าขนมเค้ก!$C:$C,'รับ-จ่าย ประจำวัน'!$B219,เส้นแต่งหน้าขนมเค้ก!M:M)+SUMIF(แพ็ค!$C:$C,'รับ-จ่าย ประจำวัน'!$B219,แพ็ค!M:M)+SUMIF(ธุรการ!$C:$C,'รับ-จ่าย ประจำวัน'!$B219,ธุรการ!M:M)+SUMIF(เส้นแต่งหน้าขนมปัง!$C:$C,'รับ-จ่าย ประจำวัน'!$B219,เส้นแต่งหน้าขนมปัง!M:M)+SUMIF('วางแผนBC,CJ'!$C:$C,'รับ-จ่าย ประจำวัน'!$B219,'วางแผนBC,CJ'!M:M)+SUMIF(RD!$C:$C,'รับ-จ่าย ประจำวัน'!$B219,RD!M:M)+SUMIF('FG,ออนไล,คัดแยก'!$C:$C,'รับ-จ่าย ประจำวัน'!$B219,'FG,ออนไล,คัดแยก'!M:M)</f>
        <v>0</v>
      </c>
      <c r="AU219" s="16">
        <f>SUMIF(เตรียมส่วนผสม!$C:$C,'รับ-จ่าย ประจำวัน'!$B219,เตรียมส่วนผสม!N:N)+SUMIF(กวนไส้!$C:$C,'รับ-จ่าย ประจำวัน'!$B219,กวนไส้!N:N)+SUMIF(ผลิต1!$C:$C,'รับ-จ่าย ประจำวัน'!$B219,ผลิต1!N:N)+SUMIF(ผลิต2!$C:$C,'รับ-จ่าย ประจำวัน'!$B219,ผลิต2!N:N)+SUMIF(เส้นแต่งหน้าขนมเค้ก!$C:$C,'รับ-จ่าย ประจำวัน'!$B219,เส้นแต่งหน้าขนมเค้ก!N:N)+SUMIF(แพ็ค!$C:$C,'รับ-จ่าย ประจำวัน'!$B219,แพ็ค!N:N)+SUMIF(ธุรการ!$C:$C,'รับ-จ่าย ประจำวัน'!$B219,ธุรการ!N:N)+SUMIF(เส้นแต่งหน้าขนมปัง!$C:$C,'รับ-จ่าย ประจำวัน'!$B219,เส้นแต่งหน้าขนมปัง!N:N)+SUMIF('วางแผนBC,CJ'!$C:$C,'รับ-จ่าย ประจำวัน'!$B219,'วางแผนBC,CJ'!N:N)+SUMIF(RD!$C:$C,'รับ-จ่าย ประจำวัน'!$B219,RD!N:N)+SUMIF('FG,ออนไล,คัดแยก'!$C:$C,'รับ-จ่าย ประจำวัน'!$B219,'FG,ออนไล,คัดแยก'!N:N)</f>
        <v>0</v>
      </c>
      <c r="AV219" s="16">
        <f>SUMIF(เตรียมส่วนผสม!$C:$C,'รับ-จ่าย ประจำวัน'!$B219,เตรียมส่วนผสม!O:O)+SUMIF(กวนไส้!$C:$C,'รับ-จ่าย ประจำวัน'!$B219,กวนไส้!O:O)+SUMIF(ผลิต1!$C:$C,'รับ-จ่าย ประจำวัน'!$B219,ผลิต1!O:O)+SUMIF(ผลิต2!$C:$C,'รับ-จ่าย ประจำวัน'!$B219,ผลิต2!O:O)+SUMIF(เส้นแต่งหน้าขนมเค้ก!$C:$C,'รับ-จ่าย ประจำวัน'!$B219,เส้นแต่งหน้าขนมเค้ก!O:O)+SUMIF(แพ็ค!$C:$C,'รับ-จ่าย ประจำวัน'!$B219,แพ็ค!O:O)+SUMIF(ธุรการ!$C:$C,'รับ-จ่าย ประจำวัน'!$B219,ธุรการ!O:O)+SUMIF(เส้นแต่งหน้าขนมปัง!$C:$C,'รับ-จ่าย ประจำวัน'!$B219,เส้นแต่งหน้าขนมปัง!O:O)+SUMIF('วางแผนBC,CJ'!$C:$C,'รับ-จ่าย ประจำวัน'!$B219,'วางแผนBC,CJ'!O:O)+SUMIF(RD!$C:$C,'รับ-จ่าย ประจำวัน'!$B219,RD!O:O)+SUMIF('FG,ออนไล,คัดแยก'!$C:$C,'รับ-จ่าย ประจำวัน'!$B219,'FG,ออนไล,คัดแยก'!O:O)</f>
        <v>0</v>
      </c>
      <c r="AW219" s="16">
        <f>SUMIF(เตรียมส่วนผสม!$C:$C,'รับ-จ่าย ประจำวัน'!$B219,เตรียมส่วนผสม!P:P)+SUMIF(กวนไส้!$C:$C,'รับ-จ่าย ประจำวัน'!$B219,กวนไส้!P:P)+SUMIF(ผลิต1!$C:$C,'รับ-จ่าย ประจำวัน'!$B219,ผลิต1!P:P)+SUMIF(ผลิต2!$C:$C,'รับ-จ่าย ประจำวัน'!$B219,ผลิต2!P:P)+SUMIF(เส้นแต่งหน้าขนมเค้ก!$C:$C,'รับ-จ่าย ประจำวัน'!$B219,เส้นแต่งหน้าขนมเค้ก!P:P)+SUMIF(แพ็ค!$C:$C,'รับ-จ่าย ประจำวัน'!$B219,แพ็ค!P:P)+SUMIF(ธุรการ!$C:$C,'รับ-จ่าย ประจำวัน'!$B219,ธุรการ!P:P)+SUMIF(เส้นแต่งหน้าขนมปัง!$C:$C,'รับ-จ่าย ประจำวัน'!$B219,เส้นแต่งหน้าขนมปัง!P:P)+SUMIF('วางแผนBC,CJ'!$C:$C,'รับ-จ่าย ประจำวัน'!$B219,'วางแผนBC,CJ'!P:P)+SUMIF(RD!$C:$C,'รับ-จ่าย ประจำวัน'!$B219,RD!P:P)+SUMIF('FG,ออนไล,คัดแยก'!$C:$C,'รับ-จ่าย ประจำวัน'!$B219,'FG,ออนไล,คัดแยก'!P:P)</f>
        <v>0</v>
      </c>
      <c r="AX219" s="16">
        <f>SUMIF(เตรียมส่วนผสม!$C:$C,'รับ-จ่าย ประจำวัน'!$B219,เตรียมส่วนผสม!Q:Q)+SUMIF(กวนไส้!$C:$C,'รับ-จ่าย ประจำวัน'!$B219,กวนไส้!Q:Q)+SUMIF(ผลิต1!$C:$C,'รับ-จ่าย ประจำวัน'!$B219,ผลิต1!Q:Q)+SUMIF(ผลิต2!$C:$C,'รับ-จ่าย ประจำวัน'!$B219,ผลิต2!Q:Q)+SUMIF(เส้นแต่งหน้าขนมเค้ก!$C:$C,'รับ-จ่าย ประจำวัน'!$B219,เส้นแต่งหน้าขนมเค้ก!Q:Q)+SUMIF(แพ็ค!$C:$C,'รับ-จ่าย ประจำวัน'!$B219,แพ็ค!Q:Q)+SUMIF(ธุรการ!$C:$C,'รับ-จ่าย ประจำวัน'!$B219,ธุรการ!Q:Q)+SUMIF(เส้นแต่งหน้าขนมปัง!$C:$C,'รับ-จ่าย ประจำวัน'!$B219,เส้นแต่งหน้าขนมปัง!Q:Q)+SUMIF('วางแผนBC,CJ'!$C:$C,'รับ-จ่าย ประจำวัน'!$B219,'วางแผนBC,CJ'!Q:Q)+SUMIF(RD!$C:$C,'รับ-จ่าย ประจำวัน'!$B219,RD!Q:Q)+SUMIF('FG,ออนไล,คัดแยก'!$C:$C,'รับ-จ่าย ประจำวัน'!$B219,'FG,ออนไล,คัดแยก'!Q:Q)</f>
        <v>0</v>
      </c>
      <c r="AY219" s="16">
        <f>SUMIF(เตรียมส่วนผสม!$C:$C,'รับ-จ่าย ประจำวัน'!$B219,เตรียมส่วนผสม!R:R)+SUMIF(กวนไส้!$C:$C,'รับ-จ่าย ประจำวัน'!$B219,กวนไส้!R:R)+SUMIF(ผลิต1!$C:$C,'รับ-จ่าย ประจำวัน'!$B219,ผลิต1!R:R)+SUMIF(ผลิต2!$C:$C,'รับ-จ่าย ประจำวัน'!$B219,ผลิต2!R:R)+SUMIF(เส้นแต่งหน้าขนมเค้ก!$C:$C,'รับ-จ่าย ประจำวัน'!$B219,เส้นแต่งหน้าขนมเค้ก!R:R)+SUMIF(แพ็ค!$C:$C,'รับ-จ่าย ประจำวัน'!$B219,แพ็ค!R:R)+SUMIF(ธุรการ!$C:$C,'รับ-จ่าย ประจำวัน'!$B219,ธุรการ!R:R)+SUMIF(เส้นแต่งหน้าขนมปัง!$C:$C,'รับ-จ่าย ประจำวัน'!$B219,เส้นแต่งหน้าขนมปัง!R:R)+SUMIF('วางแผนBC,CJ'!$C:$C,'รับ-จ่าย ประจำวัน'!$B219,'วางแผนBC,CJ'!R:R)+SUMIF(RD!$C:$C,'รับ-จ่าย ประจำวัน'!$B219,RD!R:R)+SUMIF('FG,ออนไล,คัดแยก'!$C:$C,'รับ-จ่าย ประจำวัน'!$B219,'FG,ออนไล,คัดแยก'!R:R)</f>
        <v>0</v>
      </c>
      <c r="AZ219" s="16">
        <f>SUMIF(เตรียมส่วนผสม!$C:$C,'รับ-จ่าย ประจำวัน'!$B219,เตรียมส่วนผสม!S:S)+SUMIF(กวนไส้!$C:$C,'รับ-จ่าย ประจำวัน'!$B219,กวนไส้!S:S)+SUMIF(ผลิต1!$C:$C,'รับ-จ่าย ประจำวัน'!$B219,ผลิต1!S:S)+SUMIF(ผลิต2!$C:$C,'รับ-จ่าย ประจำวัน'!$B219,ผลิต2!S:S)+SUMIF(เส้นแต่งหน้าขนมเค้ก!$C:$C,'รับ-จ่าย ประจำวัน'!$B219,เส้นแต่งหน้าขนมเค้ก!S:S)+SUMIF(แพ็ค!$C:$C,'รับ-จ่าย ประจำวัน'!$B219,แพ็ค!S:S)+SUMIF(ธุรการ!$C:$C,'รับ-จ่าย ประจำวัน'!$B219,ธุรการ!S:S)+SUMIF(เส้นแต่งหน้าขนมปัง!$C:$C,'รับ-จ่าย ประจำวัน'!$B219,เส้นแต่งหน้าขนมปัง!S:S)+SUMIF('วางแผนBC,CJ'!$C:$C,'รับ-จ่าย ประจำวัน'!$B219,'วางแผนBC,CJ'!S:S)+SUMIF(RD!$C:$C,'รับ-จ่าย ประจำวัน'!$B219,RD!S:S)+SUMIF('FG,ออนไล,คัดแยก'!$C:$C,'รับ-จ่าย ประจำวัน'!$B219,'FG,ออนไล,คัดแยก'!S:S)</f>
        <v>0</v>
      </c>
      <c r="BA219" s="16">
        <f>SUMIF(เตรียมส่วนผสม!$C:$C,'รับ-จ่าย ประจำวัน'!$B219,เตรียมส่วนผสม!T:T)+SUMIF(กวนไส้!$C:$C,'รับ-จ่าย ประจำวัน'!$B219,กวนไส้!T:T)+SUMIF(ผลิต1!$C:$C,'รับ-จ่าย ประจำวัน'!$B219,ผลิต1!T:T)+SUMIF(ผลิต2!$C:$C,'รับ-จ่าย ประจำวัน'!$B219,ผลิต2!T:T)+SUMIF(เส้นแต่งหน้าขนมเค้ก!$C:$C,'รับ-จ่าย ประจำวัน'!$B219,เส้นแต่งหน้าขนมเค้ก!T:T)+SUMIF(แพ็ค!$C:$C,'รับ-จ่าย ประจำวัน'!$B219,แพ็ค!T:T)+SUMIF(ธุรการ!$C:$C,'รับ-จ่าย ประจำวัน'!$B219,ธุรการ!T:T)+SUMIF(เส้นแต่งหน้าขนมปัง!$C:$C,'รับ-จ่าย ประจำวัน'!$B219,เส้นแต่งหน้าขนมปัง!T:T)+SUMIF('วางแผนBC,CJ'!$C:$C,'รับ-จ่าย ประจำวัน'!$B219,'วางแผนBC,CJ'!T:T)+SUMIF(RD!$C:$C,'รับ-จ่าย ประจำวัน'!$B219,RD!T:T)+SUMIF('FG,ออนไล,คัดแยก'!$C:$C,'รับ-จ่าย ประจำวัน'!$B219,'FG,ออนไล,คัดแยก'!T:T)</f>
        <v>0</v>
      </c>
      <c r="BB219" s="16">
        <f>SUMIF(เตรียมส่วนผสม!$C:$C,'รับ-จ่าย ประจำวัน'!$B219,เตรียมส่วนผสม!U:U)+SUMIF(กวนไส้!$C:$C,'รับ-จ่าย ประจำวัน'!$B219,กวนไส้!U:U)+SUMIF(ผลิต1!$C:$C,'รับ-จ่าย ประจำวัน'!$B219,ผลิต1!U:U)+SUMIF(ผลิต2!$C:$C,'รับ-จ่าย ประจำวัน'!$B219,ผลิต2!U:U)+SUMIF(เส้นแต่งหน้าขนมเค้ก!$C:$C,'รับ-จ่าย ประจำวัน'!$B219,เส้นแต่งหน้าขนมเค้ก!U:U)+SUMIF(แพ็ค!$C:$C,'รับ-จ่าย ประจำวัน'!$B219,แพ็ค!U:U)+SUMIF(ธุรการ!$C:$C,'รับ-จ่าย ประจำวัน'!$B219,ธุรการ!U:U)+SUMIF(เส้นแต่งหน้าขนมปัง!$C:$C,'รับ-จ่าย ประจำวัน'!$B219,เส้นแต่งหน้าขนมปัง!U:U)+SUMIF('วางแผนBC,CJ'!$C:$C,'รับ-จ่าย ประจำวัน'!$B219,'วางแผนBC,CJ'!U:U)+SUMIF(RD!$C:$C,'รับ-จ่าย ประจำวัน'!$B219,RD!U:U)+SUMIF('FG,ออนไล,คัดแยก'!$C:$C,'รับ-จ่าย ประจำวัน'!$B219,'FG,ออนไล,คัดแยก'!U:U)</f>
        <v>0</v>
      </c>
      <c r="BC219" s="16">
        <f>SUMIF(เตรียมส่วนผสม!$C:$C,'รับ-จ่าย ประจำวัน'!$B219,เตรียมส่วนผสม!V:V)+SUMIF(กวนไส้!$C:$C,'รับ-จ่าย ประจำวัน'!$B219,กวนไส้!V:V)+SUMIF(ผลิต1!$C:$C,'รับ-จ่าย ประจำวัน'!$B219,ผลิต1!V:V)+SUMIF(ผลิต2!$C:$C,'รับ-จ่าย ประจำวัน'!$B219,ผลิต2!V:V)+SUMIF(เส้นแต่งหน้าขนมเค้ก!$C:$C,'รับ-จ่าย ประจำวัน'!$B219,เส้นแต่งหน้าขนมเค้ก!V:V)+SUMIF(แพ็ค!$C:$C,'รับ-จ่าย ประจำวัน'!$B219,แพ็ค!V:V)+SUMIF(ธุรการ!$C:$C,'รับ-จ่าย ประจำวัน'!$B219,ธุรการ!V:V)+SUMIF(เส้นแต่งหน้าขนมปัง!$C:$C,'รับ-จ่าย ประจำวัน'!$B219,เส้นแต่งหน้าขนมปัง!V:V)+SUMIF('วางแผนBC,CJ'!$C:$C,'รับ-จ่าย ประจำวัน'!$B219,'วางแผนBC,CJ'!V:V)+SUMIF(RD!$C:$C,'รับ-จ่าย ประจำวัน'!$B219,RD!V:V)+SUMIF('FG,ออนไล,คัดแยก'!$C:$C,'รับ-จ่าย ประจำวัน'!$B219,'FG,ออนไล,คัดแยก'!V:V)</f>
        <v>0</v>
      </c>
      <c r="BD219" s="16">
        <f>SUMIF(เตรียมส่วนผสม!$C:$C,'รับ-จ่าย ประจำวัน'!$B219,เตรียมส่วนผสม!W:W)+SUMIF(กวนไส้!$C:$C,'รับ-จ่าย ประจำวัน'!$B219,กวนไส้!W:W)+SUMIF(ผลิต1!$C:$C,'รับ-จ่าย ประจำวัน'!$B219,ผลิต1!W:W)+SUMIF(ผลิต2!$C:$C,'รับ-จ่าย ประจำวัน'!$B219,ผลิต2!W:W)+SUMIF(เส้นแต่งหน้าขนมเค้ก!$C:$C,'รับ-จ่าย ประจำวัน'!$B219,เส้นแต่งหน้าขนมเค้ก!W:W)+SUMIF(แพ็ค!$C:$C,'รับ-จ่าย ประจำวัน'!$B219,แพ็ค!W:W)+SUMIF(ธุรการ!$C:$C,'รับ-จ่าย ประจำวัน'!$B219,ธุรการ!W:W)+SUMIF(เส้นแต่งหน้าขนมปัง!$C:$C,'รับ-จ่าย ประจำวัน'!$B219,เส้นแต่งหน้าขนมปัง!W:W)+SUMIF('วางแผนBC,CJ'!$C:$C,'รับ-จ่าย ประจำวัน'!$B219,'วางแผนBC,CJ'!W:W)+SUMIF(RD!$C:$C,'รับ-จ่าย ประจำวัน'!$B219,RD!W:W)+SUMIF('FG,ออนไล,คัดแยก'!$C:$C,'รับ-จ่าย ประจำวัน'!$B219,'FG,ออนไล,คัดแยก'!W:W)</f>
        <v>0</v>
      </c>
      <c r="BE219" s="16">
        <f>SUMIF(เตรียมส่วนผสม!$C:$C,'รับ-จ่าย ประจำวัน'!$B219,เตรียมส่วนผสม!X:X)+SUMIF(กวนไส้!$C:$C,'รับ-จ่าย ประจำวัน'!$B219,กวนไส้!X:X)+SUMIF(ผลิต1!$C:$C,'รับ-จ่าย ประจำวัน'!$B219,ผลิต1!X:X)+SUMIF(ผลิต2!$C:$C,'รับ-จ่าย ประจำวัน'!$B219,ผลิต2!X:X)+SUMIF(เส้นแต่งหน้าขนมเค้ก!$C:$C,'รับ-จ่าย ประจำวัน'!$B219,เส้นแต่งหน้าขนมเค้ก!X:X)+SUMIF(แพ็ค!$C:$C,'รับ-จ่าย ประจำวัน'!$B219,แพ็ค!X:X)+SUMIF(ธุรการ!$C:$C,'รับ-จ่าย ประจำวัน'!$B219,ธุรการ!X:X)+SUMIF(เส้นแต่งหน้าขนมปัง!$C:$C,'รับ-จ่าย ประจำวัน'!$B219,เส้นแต่งหน้าขนมปัง!X:X)+SUMIF('วางแผนBC,CJ'!$C:$C,'รับ-จ่าย ประจำวัน'!$B219,'วางแผนBC,CJ'!X:X)+SUMIF(RD!$C:$C,'รับ-จ่าย ประจำวัน'!$B219,RD!X:X)+SUMIF('FG,ออนไล,คัดแยก'!$C:$C,'รับ-จ่าย ประจำวัน'!$B219,'FG,ออนไล,คัดแยก'!X:X)</f>
        <v>0</v>
      </c>
      <c r="BF219" s="16">
        <f>SUMIF(เตรียมส่วนผสม!$C:$C,'รับ-จ่าย ประจำวัน'!$B219,เตรียมส่วนผสม!Y:Y)+SUMIF(กวนไส้!$C:$C,'รับ-จ่าย ประจำวัน'!$B219,กวนไส้!Y:Y)+SUMIF(ผลิต1!$C:$C,'รับ-จ่าย ประจำวัน'!$B219,ผลิต1!Y:Y)+SUMIF(ผลิต2!$C:$C,'รับ-จ่าย ประจำวัน'!$B219,ผลิต2!Y:Y)+SUMIF(เส้นแต่งหน้าขนมเค้ก!$C:$C,'รับ-จ่าย ประจำวัน'!$B219,เส้นแต่งหน้าขนมเค้ก!Y:Y)+SUMIF(แพ็ค!$C:$C,'รับ-จ่าย ประจำวัน'!$B219,แพ็ค!Y:Y)+SUMIF(ธุรการ!$C:$C,'รับ-จ่าย ประจำวัน'!$B219,ธุรการ!Y:Y)+SUMIF(เส้นแต่งหน้าขนมปัง!$C:$C,'รับ-จ่าย ประจำวัน'!$B219,เส้นแต่งหน้าขนมปัง!Y:Y)+SUMIF('วางแผนBC,CJ'!$C:$C,'รับ-จ่าย ประจำวัน'!$B219,'วางแผนBC,CJ'!Y:Y)+SUMIF(RD!$C:$C,'รับ-จ่าย ประจำวัน'!$B219,RD!Y:Y)+SUMIF('FG,ออนไล,คัดแยก'!$C:$C,'รับ-จ่าย ประจำวัน'!$B219,'FG,ออนไล,คัดแยก'!Y:Y)</f>
        <v>0</v>
      </c>
      <c r="BG219" s="16">
        <f>SUMIF(เตรียมส่วนผสม!$C:$C,'รับ-จ่าย ประจำวัน'!$B219,เตรียมส่วนผสม!Z:Z)+SUMIF(กวนไส้!$C:$C,'รับ-จ่าย ประจำวัน'!$B219,กวนไส้!Z:Z)+SUMIF(ผลิต1!$C:$C,'รับ-จ่าย ประจำวัน'!$B219,ผลิต1!Z:Z)+SUMIF(ผลิต2!$C:$C,'รับ-จ่าย ประจำวัน'!$B219,ผลิต2!Z:Z)+SUMIF(เส้นแต่งหน้าขนมเค้ก!$C:$C,'รับ-จ่าย ประจำวัน'!$B219,เส้นแต่งหน้าขนมเค้ก!Z:Z)+SUMIF(แพ็ค!$C:$C,'รับ-จ่าย ประจำวัน'!$B219,แพ็ค!Z:Z)+SUMIF(ธุรการ!$C:$C,'รับ-จ่าย ประจำวัน'!$B219,ธุรการ!Z:Z)+SUMIF(เส้นแต่งหน้าขนมปัง!$C:$C,'รับ-จ่าย ประจำวัน'!$B219,เส้นแต่งหน้าขนมปัง!Z:Z)+SUMIF('วางแผนBC,CJ'!$C:$C,'รับ-จ่าย ประจำวัน'!$B219,'วางแผนBC,CJ'!Z:Z)+SUMIF(RD!$C:$C,'รับ-จ่าย ประจำวัน'!$B219,RD!Z:Z)+SUMIF('FG,ออนไล,คัดแยก'!$C:$C,'รับ-จ่าย ประจำวัน'!$B219,'FG,ออนไล,คัดแยก'!Z:Z)</f>
        <v>0</v>
      </c>
      <c r="BH219" s="16">
        <f>SUMIF(เตรียมส่วนผสม!$C:$C,'รับ-จ่าย ประจำวัน'!$B219,เตรียมส่วนผสม!AA:AA)+SUMIF(กวนไส้!$C:$C,'รับ-จ่าย ประจำวัน'!$B219,กวนไส้!AA:AA)+SUMIF(ผลิต1!$C:$C,'รับ-จ่าย ประจำวัน'!$B219,ผลิต1!AA:AA)+SUMIF(ผลิต2!$C:$C,'รับ-จ่าย ประจำวัน'!$B219,ผลิต2!AA:AA)+SUMIF(เส้นแต่งหน้าขนมเค้ก!$C:$C,'รับ-จ่าย ประจำวัน'!$B219,เส้นแต่งหน้าขนมเค้ก!AA:AA)+SUMIF(แพ็ค!$C:$C,'รับ-จ่าย ประจำวัน'!$B219,แพ็ค!AA:AA)+SUMIF(ธุรการ!$C:$C,'รับ-จ่าย ประจำวัน'!$B219,ธุรการ!AA:AA)+SUMIF(เส้นแต่งหน้าขนมปัง!$C:$C,'รับ-จ่าย ประจำวัน'!$B219,เส้นแต่งหน้าขนมปัง!AA:AA)+SUMIF('วางแผนBC,CJ'!$C:$C,'รับ-จ่าย ประจำวัน'!$B219,'วางแผนBC,CJ'!AA:AA)+SUMIF(RD!$C:$C,'รับ-จ่าย ประจำวัน'!$B219,RD!AA:AA)+SUMIF('FG,ออนไล,คัดแยก'!$C:$C,'รับ-จ่าย ประจำวัน'!$B219,'FG,ออนไล,คัดแยก'!AA:AA)</f>
        <v>0</v>
      </c>
      <c r="BI219" s="16">
        <f>SUMIF(เตรียมส่วนผสม!$C:$C,'รับ-จ่าย ประจำวัน'!$B219,เตรียมส่วนผสม!AB:AB)+SUMIF(กวนไส้!$C:$C,'รับ-จ่าย ประจำวัน'!$B219,กวนไส้!AB:AB)+SUMIF(ผลิต1!$C:$C,'รับ-จ่าย ประจำวัน'!$B219,ผลิต1!AB:AB)+SUMIF(ผลิต2!$C:$C,'รับ-จ่าย ประจำวัน'!$B219,ผลิต2!AB:AB)+SUMIF(เส้นแต่งหน้าขนมเค้ก!$C:$C,'รับ-จ่าย ประจำวัน'!$B219,เส้นแต่งหน้าขนมเค้ก!AB:AB)+SUMIF(แพ็ค!$C:$C,'รับ-จ่าย ประจำวัน'!$B219,แพ็ค!AB:AB)+SUMIF(ธุรการ!$C:$C,'รับ-จ่าย ประจำวัน'!$B219,ธุรการ!AB:AB)+SUMIF(เส้นแต่งหน้าขนมปัง!$C:$C,'รับ-จ่าย ประจำวัน'!$B219,เส้นแต่งหน้าขนมปัง!AB:AB)+SUMIF('วางแผนBC,CJ'!$C:$C,'รับ-จ่าย ประจำวัน'!$B219,'วางแผนBC,CJ'!AB:AB)+SUMIF(RD!$C:$C,'รับ-จ่าย ประจำวัน'!$B219,RD!AB:AB)+SUMIF('FG,ออนไล,คัดแยก'!$C:$C,'รับ-จ่าย ประจำวัน'!$B219,'FG,ออนไล,คัดแยก'!AB:AB)</f>
        <v>0</v>
      </c>
      <c r="BJ219" s="16">
        <f>SUMIF(เตรียมส่วนผสม!$C:$C,'รับ-จ่าย ประจำวัน'!$B219,เตรียมส่วนผสม!AC:AC)+SUMIF(กวนไส้!$C:$C,'รับ-จ่าย ประจำวัน'!$B219,กวนไส้!AC:AC)+SUMIF(ผลิต1!$C:$C,'รับ-จ่าย ประจำวัน'!$B219,ผลิต1!AC:AC)+SUMIF(ผลิต2!$C:$C,'รับ-จ่าย ประจำวัน'!$B219,ผลิต2!AC:AC)+SUMIF(เส้นแต่งหน้าขนมเค้ก!$C:$C,'รับ-จ่าย ประจำวัน'!$B219,เส้นแต่งหน้าขนมเค้ก!AC:AC)+SUMIF(แพ็ค!$C:$C,'รับ-จ่าย ประจำวัน'!$B219,แพ็ค!AC:AC)+SUMIF(ธุรการ!$C:$C,'รับ-จ่าย ประจำวัน'!$B219,ธุรการ!AC:AC)+SUMIF(เส้นแต่งหน้าขนมปัง!$C:$C,'รับ-จ่าย ประจำวัน'!$B219,เส้นแต่งหน้าขนมปัง!AC:AC)+SUMIF('วางแผนBC,CJ'!$C:$C,'รับ-จ่าย ประจำวัน'!$B219,'วางแผนBC,CJ'!AC:AC)+SUMIF(RD!$C:$C,'รับ-จ่าย ประจำวัน'!$B219,RD!AC:AC)+SUMIF('FG,ออนไล,คัดแยก'!$C:$C,'รับ-จ่าย ประจำวัน'!$B219,'FG,ออนไล,คัดแยก'!AC:AC)</f>
        <v>0</v>
      </c>
      <c r="BK219" s="16">
        <f>SUMIF(เตรียมส่วนผสม!$C:$C,'รับ-จ่าย ประจำวัน'!$B219,เตรียมส่วนผสม!AD:AD)+SUMIF(กวนไส้!$C:$C,'รับ-จ่าย ประจำวัน'!$B219,กวนไส้!AD:AD)+SUMIF(ผลิต1!$C:$C,'รับ-จ่าย ประจำวัน'!$B219,ผลิต1!AD:AD)+SUMIF(ผลิต2!$C:$C,'รับ-จ่าย ประจำวัน'!$B219,ผลิต2!AD:AD)+SUMIF(เส้นแต่งหน้าขนมเค้ก!$C:$C,'รับ-จ่าย ประจำวัน'!$B219,เส้นแต่งหน้าขนมเค้ก!AD:AD)+SUMIF(แพ็ค!$C:$C,'รับ-จ่าย ประจำวัน'!$B219,แพ็ค!AD:AD)+SUMIF(ธุรการ!$C:$C,'รับ-จ่าย ประจำวัน'!$B219,ธุรการ!AD:AD)+SUMIF(เส้นแต่งหน้าขนมปัง!$C:$C,'รับ-จ่าย ประจำวัน'!$B219,เส้นแต่งหน้าขนมปัง!AD:AD)+SUMIF('วางแผนBC,CJ'!$C:$C,'รับ-จ่าย ประจำวัน'!$B219,'วางแผนBC,CJ'!AD:AD)+SUMIF(RD!$C:$C,'รับ-จ่าย ประจำวัน'!$B219,RD!AD:AD)+SUMIF('FG,ออนไล,คัดแยก'!$C:$C,'รับ-จ่าย ประจำวัน'!$B219,'FG,ออนไล,คัดแยก'!AD:AD)</f>
        <v>0</v>
      </c>
      <c r="BL219" s="16">
        <f>SUMIF(เตรียมส่วนผสม!$C:$C,'รับ-จ่าย ประจำวัน'!$B219,เตรียมส่วนผสม!AE:AE)+SUMIF(กวนไส้!$C:$C,'รับ-จ่าย ประจำวัน'!$B219,กวนไส้!AE:AE)+SUMIF(ผลิต1!$C:$C,'รับ-จ่าย ประจำวัน'!$B219,ผลิต1!AE:AE)+SUMIF(ผลิต2!$C:$C,'รับ-จ่าย ประจำวัน'!$B219,ผลิต2!AE:AE)+SUMIF(เส้นแต่งหน้าขนมเค้ก!$C:$C,'รับ-จ่าย ประจำวัน'!$B219,เส้นแต่งหน้าขนมเค้ก!AE:AE)+SUMIF(แพ็ค!$C:$C,'รับ-จ่าย ประจำวัน'!$B219,แพ็ค!AE:AE)+SUMIF(ธุรการ!$C:$C,'รับ-จ่าย ประจำวัน'!$B219,ธุรการ!AE:AE)+SUMIF(เส้นแต่งหน้าขนมปัง!$C:$C,'รับ-จ่าย ประจำวัน'!$B219,เส้นแต่งหน้าขนมปัง!AE:AE)+SUMIF('วางแผนBC,CJ'!$C:$C,'รับ-จ่าย ประจำวัน'!$B219,'วางแผนBC,CJ'!AE:AE)+SUMIF(RD!$C:$C,'รับ-จ่าย ประจำวัน'!$B219,RD!AE:AE)+SUMIF('FG,ออนไล,คัดแยก'!$C:$C,'รับ-จ่าย ประจำวัน'!$B219,'FG,ออนไล,คัดแยก'!AE:AE)</f>
        <v>0</v>
      </c>
      <c r="BM219" s="16">
        <f>SUMIF(เตรียมส่วนผสม!$C:$C,'รับ-จ่าย ประจำวัน'!$B219,เตรียมส่วนผสม!AF:AF)+SUMIF(กวนไส้!$C:$C,'รับ-จ่าย ประจำวัน'!$B219,กวนไส้!AF:AF)+SUMIF(ผลิต1!$C:$C,'รับ-จ่าย ประจำวัน'!$B219,ผลิต1!AF:AF)+SUMIF(ผลิต2!$C:$C,'รับ-จ่าย ประจำวัน'!$B219,ผลิต2!AF:AF)+SUMIF(เส้นแต่งหน้าขนมเค้ก!$C:$C,'รับ-จ่าย ประจำวัน'!$B219,เส้นแต่งหน้าขนมเค้ก!AF:AF)+SUMIF(แพ็ค!$C:$C,'รับ-จ่าย ประจำวัน'!$B219,แพ็ค!AF:AF)+SUMIF(ธุรการ!$C:$C,'รับ-จ่าย ประจำวัน'!$B219,ธุรการ!AF:AF)+SUMIF(เส้นแต่งหน้าขนมปัง!$C:$C,'รับ-จ่าย ประจำวัน'!$B219,เส้นแต่งหน้าขนมปัง!AF:AF)+SUMIF('วางแผนBC,CJ'!$C:$C,'รับ-จ่าย ประจำวัน'!$B219,'วางแผนBC,CJ'!AF:AF)+SUMIF(RD!$C:$C,'รับ-จ่าย ประจำวัน'!$B219,RD!AF:AF)+SUMIF('FG,ออนไล,คัดแยก'!$C:$C,'รับ-จ่าย ประจำวัน'!$B219,'FG,ออนไล,คัดแยก'!AF:AF)</f>
        <v>0</v>
      </c>
      <c r="BN219" s="16">
        <f>SUMIF(เตรียมส่วนผสม!$C:$C,'รับ-จ่าย ประจำวัน'!$B219,เตรียมส่วนผสม!AG:AG)+SUMIF(กวนไส้!$C:$C,'รับ-จ่าย ประจำวัน'!$B219,กวนไส้!AG:AG)+SUMIF(ผลิต1!$C:$C,'รับ-จ่าย ประจำวัน'!$B219,ผลิต1!AG:AG)+SUMIF(ผลิต2!$C:$C,'รับ-จ่าย ประจำวัน'!$B219,ผลิต2!AG:AG)+SUMIF(เส้นแต่งหน้าขนมเค้ก!$C:$C,'รับ-จ่าย ประจำวัน'!$B219,เส้นแต่งหน้าขนมเค้ก!AG:AG)+SUMIF(แพ็ค!$C:$C,'รับ-จ่าย ประจำวัน'!$B219,แพ็ค!AG:AG)+SUMIF(ธุรการ!$C:$C,'รับ-จ่าย ประจำวัน'!$B219,ธุรการ!AG:AG)+SUMIF(เส้นแต่งหน้าขนมปัง!$C:$C,'รับ-จ่าย ประจำวัน'!$B219,เส้นแต่งหน้าขนมปัง!AG:AG)+SUMIF('วางแผนBC,CJ'!$C:$C,'รับ-จ่าย ประจำวัน'!$B219,'วางแผนBC,CJ'!AG:AG)+SUMIF(RD!$C:$C,'รับ-จ่าย ประจำวัน'!$B219,RD!AG:AG)+SUMIF('FG,ออนไล,คัดแยก'!$C:$C,'รับ-จ่าย ประจำวัน'!$B219,'FG,ออนไล,คัดแยก'!AG:AG)</f>
        <v>0</v>
      </c>
      <c r="BO219" s="16">
        <f>SUMIF(เตรียมส่วนผสม!$C:$C,'รับ-จ่าย ประจำวัน'!$B219,เตรียมส่วนผสม!AH:AH)+SUMIF(กวนไส้!$C:$C,'รับ-จ่าย ประจำวัน'!$B219,กวนไส้!AH:AH)+SUMIF(ผลิต1!$C:$C,'รับ-จ่าย ประจำวัน'!$B219,ผลิต1!AH:AH)+SUMIF(ผลิต2!$C:$C,'รับ-จ่าย ประจำวัน'!$B219,ผลิต2!AH:AH)+SUMIF(เส้นแต่งหน้าขนมเค้ก!$C:$C,'รับ-จ่าย ประจำวัน'!$B219,เส้นแต่งหน้าขนมเค้ก!AH:AH)+SUMIF(แพ็ค!$C:$C,'รับ-จ่าย ประจำวัน'!$B219,แพ็ค!AH:AH)+SUMIF(ธุรการ!$C:$C,'รับ-จ่าย ประจำวัน'!$B219,ธุรการ!AH:AH)+SUMIF(เส้นแต่งหน้าขนมปัง!$C:$C,'รับ-จ่าย ประจำวัน'!$B219,เส้นแต่งหน้าขนมปัง!AH:AH)+SUMIF('วางแผนBC,CJ'!$C:$C,'รับ-จ่าย ประจำวัน'!$B219,'วางแผนBC,CJ'!AH:AH)+SUMIF(RD!$C:$C,'รับ-จ่าย ประจำวัน'!$B219,RD!AH:AH)+SUMIF('FG,ออนไล,คัดแยก'!$C:$C,'รับ-จ่าย ประจำวัน'!$B219,'FG,ออนไล,คัดแยก'!AH:AH)</f>
        <v>0</v>
      </c>
      <c r="BP219" s="16">
        <f>SUMIF(เตรียมส่วนผสม!$C:$C,'รับ-จ่าย ประจำวัน'!$B219,เตรียมส่วนผสม!AI:AI)+SUMIF(กวนไส้!$C:$C,'รับ-จ่าย ประจำวัน'!$B219,กวนไส้!AI:AI)+SUMIF(ผลิต1!$C:$C,'รับ-จ่าย ประจำวัน'!$B219,ผลิต1!AI:AI)+SUMIF(ผลิต2!$C:$C,'รับ-จ่าย ประจำวัน'!$B219,ผลิต2!AI:AI)+SUMIF(เส้นแต่งหน้าขนมเค้ก!$C:$C,'รับ-จ่าย ประจำวัน'!$B219,เส้นแต่งหน้าขนมเค้ก!AI:AI)+SUMIF(แพ็ค!$C:$C,'รับ-จ่าย ประจำวัน'!$B219,แพ็ค!AI:AI)+SUMIF(ธุรการ!$C:$C,'รับ-จ่าย ประจำวัน'!$B219,ธุรการ!AI:AI)+SUMIF(เส้นแต่งหน้าขนมปัง!$C:$C,'รับ-จ่าย ประจำวัน'!$B219,เส้นแต่งหน้าขนมปัง!AI:AI)+SUMIF('วางแผนBC,CJ'!$C:$C,'รับ-จ่าย ประจำวัน'!$B219,'วางแผนBC,CJ'!AI:AI)+SUMIF(RD!$C:$C,'รับ-จ่าย ประจำวัน'!$B219,RD!AI:AI)+SUMIF('FG,ออนไล,คัดแยก'!$C:$C,'รับ-จ่าย ประจำวัน'!$B219,'FG,ออนไล,คัดแยก'!AI:AI)</f>
        <v>0</v>
      </c>
      <c r="BQ219" s="16">
        <f>SUMIF(เตรียมส่วนผสม!$C:$C,'รับ-จ่าย ประจำวัน'!$B219,เตรียมส่วนผสม!AJ:AJ)+SUMIF(กวนไส้!$C:$C,'รับ-จ่าย ประจำวัน'!$B219,กวนไส้!AJ:AJ)+SUMIF(ผลิต1!$C:$C,'รับ-จ่าย ประจำวัน'!$B219,ผลิต1!AJ:AJ)+SUMIF(ผลิต2!$C:$C,'รับ-จ่าย ประจำวัน'!$B219,ผลิต2!AJ:AJ)+SUMIF(เส้นแต่งหน้าขนมเค้ก!$C:$C,'รับ-จ่าย ประจำวัน'!$B219,เส้นแต่งหน้าขนมเค้ก!AJ:AJ)+SUMIF(แพ็ค!$C:$C,'รับ-จ่าย ประจำวัน'!$B219,แพ็ค!AJ:AJ)+SUMIF(ธุรการ!$C:$C,'รับ-จ่าย ประจำวัน'!$B219,ธุรการ!AJ:AJ)+SUMIF(เส้นแต่งหน้าขนมปัง!$C:$C,'รับ-จ่าย ประจำวัน'!$B219,เส้นแต่งหน้าขนมปัง!AJ:AJ)+SUMIF('วางแผนBC,CJ'!$C:$C,'รับ-จ่าย ประจำวัน'!$B219,'วางแผนBC,CJ'!AJ:AJ)+SUMIF(RD!$C:$C,'รับ-จ่าย ประจำวัน'!$B219,RD!AJ:AJ)+SUMIF('FG,ออนไล,คัดแยก'!$C:$C,'รับ-จ่าย ประจำวัน'!$B219,'FG,ออนไล,คัดแยก'!AJ:AJ)</f>
        <v>0</v>
      </c>
      <c r="BR219" s="16">
        <f>SUMIF(เตรียมส่วนผสม!$C:$C,'รับ-จ่าย ประจำวัน'!$B219,เตรียมส่วนผสม!AK:AK)+SUMIF(กวนไส้!$C:$C,'รับ-จ่าย ประจำวัน'!$B219,กวนไส้!AK:AK)+SUMIF(ผลิต1!$C:$C,'รับ-จ่าย ประจำวัน'!$B219,ผลิต1!AK:AK)+SUMIF(ผลิต2!$C:$C,'รับ-จ่าย ประจำวัน'!$B219,ผลิต2!AK:AK)+SUMIF(เส้นแต่งหน้าขนมเค้ก!$C:$C,'รับ-จ่าย ประจำวัน'!$B219,เส้นแต่งหน้าขนมเค้ก!AK:AK)+SUMIF(แพ็ค!$C:$C,'รับ-จ่าย ประจำวัน'!$B219,แพ็ค!AK:AK)+SUMIF(ธุรการ!$C:$C,'รับ-จ่าย ประจำวัน'!$B219,ธุรการ!AK:AK)+SUMIF(เส้นแต่งหน้าขนมปัง!$C:$C,'รับ-จ่าย ประจำวัน'!$B219,เส้นแต่งหน้าขนมปัง!AK:AK)+SUMIF('วางแผนBC,CJ'!$C:$C,'รับ-จ่าย ประจำวัน'!$B219,'วางแผนBC,CJ'!AK:AK)+SUMIF(RD!$C:$C,'รับ-จ่าย ประจำวัน'!$B219,RD!AK:AK)+SUMIF('FG,ออนไล,คัดแยก'!$C:$C,'รับ-จ่าย ประจำวัน'!$B219,'FG,ออนไล,คัดแยก'!AK:AK)</f>
        <v>0</v>
      </c>
      <c r="BS219" s="16">
        <f>SUMIF(เตรียมส่วนผสม!$C:$C,'รับ-จ่าย ประจำวัน'!$B219,เตรียมส่วนผสม!AL:AL)+SUMIF(กวนไส้!$C:$C,'รับ-จ่าย ประจำวัน'!$B219,กวนไส้!AL:AL)+SUMIF(ผลิต1!$C:$C,'รับ-จ่าย ประจำวัน'!$B219,ผลิต1!AL:AL)+SUMIF(ผลิต2!$C:$C,'รับ-จ่าย ประจำวัน'!$B219,ผลิต2!AL:AL)+SUMIF(เส้นแต่งหน้าขนมเค้ก!$C:$C,'รับ-จ่าย ประจำวัน'!$B219,เส้นแต่งหน้าขนมเค้ก!AL:AL)+SUMIF(แพ็ค!$C:$C,'รับ-จ่าย ประจำวัน'!$B219,แพ็ค!AL:AL)+SUMIF(ธุรการ!$C:$C,'รับ-จ่าย ประจำวัน'!$B219,ธุรการ!AL:AL)+SUMIF(เส้นแต่งหน้าขนมปัง!$C:$C,'รับ-จ่าย ประจำวัน'!$B219,เส้นแต่งหน้าขนมปัง!AL:AL)+SUMIF('วางแผนBC,CJ'!$C:$C,'รับ-จ่าย ประจำวัน'!$B219,'วางแผนBC,CJ'!AL:AL)+SUMIF(RD!$C:$C,'รับ-จ่าย ประจำวัน'!$B219,RD!AL:AL)+SUMIF('FG,ออนไล,คัดแยก'!$C:$C,'รับ-จ่าย ประจำวัน'!$B219,'FG,ออนไล,คัดแยก'!AL:AL)</f>
        <v>0</v>
      </c>
      <c r="BT219" s="18">
        <f t="shared" si="50"/>
        <v>0</v>
      </c>
      <c r="BU219" s="116"/>
      <c r="BV219" s="146">
        <f t="shared" si="51"/>
        <v>3452</v>
      </c>
      <c r="BW219" s="183">
        <v>30</v>
      </c>
      <c r="BX219" s="172">
        <f t="shared" si="55"/>
        <v>0</v>
      </c>
      <c r="BY219" s="188" t="e">
        <f t="shared" si="53"/>
        <v>#DIV/0!</v>
      </c>
      <c r="BZ219" s="180" t="e">
        <f t="shared" ca="1" si="52"/>
        <v>#DIV/0!</v>
      </c>
      <c r="CA219" s="93"/>
      <c r="CB219" s="93"/>
      <c r="CC219" s="93"/>
      <c r="CD219" s="93"/>
      <c r="CE219" s="93"/>
      <c r="CF219" s="93"/>
      <c r="CG219" s="93"/>
      <c r="CH219" s="93"/>
      <c r="CI219" s="93"/>
      <c r="CJ219" s="94"/>
      <c r="CK219" s="9">
        <f t="shared" si="54"/>
        <v>3452</v>
      </c>
    </row>
    <row r="220" spans="1:89" hidden="1" x14ac:dyDescent="0.5">
      <c r="A220" s="149"/>
      <c r="B220" s="34" t="s">
        <v>1164</v>
      </c>
      <c r="C220" s="10" t="s">
        <v>1447</v>
      </c>
      <c r="D220" s="135" t="s">
        <v>91</v>
      </c>
      <c r="E220" s="11">
        <v>0</v>
      </c>
      <c r="F220" s="159" t="s">
        <v>1605</v>
      </c>
      <c r="G220" s="11" t="s">
        <v>62</v>
      </c>
      <c r="H220" s="12">
        <v>4000</v>
      </c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3"/>
      <c r="AF220" s="13"/>
      <c r="AG220" s="13"/>
      <c r="AH220" s="13"/>
      <c r="AI220" s="14"/>
      <c r="AJ220" s="14"/>
      <c r="AK220" s="14"/>
      <c r="AL220" s="14"/>
      <c r="AM220" s="14"/>
      <c r="AN220" s="15">
        <f t="shared" si="49"/>
        <v>0</v>
      </c>
      <c r="AO220" s="16">
        <f>SUMIF(เตรียมส่วนผสม!$C:$C,'รับ-จ่าย ประจำวัน'!$B220,เตรียมส่วนผสม!H:H)+SUMIF(กวนไส้!$C:$C,'รับ-จ่าย ประจำวัน'!$B220,กวนไส้!H:H)+SUMIF(ผลิต1!$C:$C,'รับ-จ่าย ประจำวัน'!$B220,ผลิต1!H:H)+SUMIF(ผลิต2!$C:$C,'รับ-จ่าย ประจำวัน'!$B220,ผลิต2!H:H)+SUMIF(เส้นแต่งหน้าขนมเค้ก!$C:$C,'รับ-จ่าย ประจำวัน'!$B220,เส้นแต่งหน้าขนมเค้ก!H:H)+SUMIF(แพ็ค!$C:$C,'รับ-จ่าย ประจำวัน'!$B220,แพ็ค!H:H)+SUMIF(ธุรการ!$C:$C,'รับ-จ่าย ประจำวัน'!$B220,ธุรการ!H:H)+SUMIF(เส้นแต่งหน้าขนมปัง!$C:$C,'รับ-จ่าย ประจำวัน'!$B220,เส้นแต่งหน้าขนมปัง!H:H)+SUMIF('วางแผนBC,CJ'!$C:$C,'รับ-จ่าย ประจำวัน'!$B220,'วางแผนBC,CJ'!H:H)+SUMIF(RD!$C:$C,'รับ-จ่าย ประจำวัน'!$B220,RD!H:H)+SUMIF('FG,ออนไล,คัดแยก'!$C:$C,'รับ-จ่าย ประจำวัน'!$B220,'FG,ออนไล,คัดแยก'!H:H)</f>
        <v>0</v>
      </c>
      <c r="AP220" s="16">
        <f>SUMIF(เตรียมส่วนผสม!$C:$C,'รับ-จ่าย ประจำวัน'!$B220,เตรียมส่วนผสม!I:I)+SUMIF(กวนไส้!$C:$C,'รับ-จ่าย ประจำวัน'!$B220,กวนไส้!I:I)+SUMIF(ผลิต1!$C:$C,'รับ-จ่าย ประจำวัน'!$B220,ผลิต1!I:I)+SUMIF(ผลิต2!$C:$C,'รับ-จ่าย ประจำวัน'!$B220,ผลิต2!I:I)+SUMIF(เส้นแต่งหน้าขนมเค้ก!$C:$C,'รับ-จ่าย ประจำวัน'!$B220,เส้นแต่งหน้าขนมเค้ก!I:I)+SUMIF(แพ็ค!$C:$C,'รับ-จ่าย ประจำวัน'!$B220,แพ็ค!I:I)+SUMIF(ธุรการ!$C:$C,'รับ-จ่าย ประจำวัน'!$B220,ธุรการ!I:I)+SUMIF(เส้นแต่งหน้าขนมปัง!$C:$C,'รับ-จ่าย ประจำวัน'!$B220,เส้นแต่งหน้าขนมปัง!I:I)+SUMIF('วางแผนBC,CJ'!$C:$C,'รับ-จ่าย ประจำวัน'!$B220,'วางแผนBC,CJ'!I:I)+SUMIF(RD!$C:$C,'รับ-จ่าย ประจำวัน'!$B220,RD!I:I)+SUMIF('FG,ออนไล,คัดแยก'!$C:$C,'รับ-จ่าย ประจำวัน'!$B220,'FG,ออนไล,คัดแยก'!I:I)</f>
        <v>0</v>
      </c>
      <c r="AQ220" s="16">
        <f>SUMIF(เตรียมส่วนผสม!$C:$C,'รับ-จ่าย ประจำวัน'!$B220,เตรียมส่วนผสม!J:J)+SUMIF(กวนไส้!$C:$C,'รับ-จ่าย ประจำวัน'!$B220,กวนไส้!J:J)+SUMIF(ผลิต1!$C:$C,'รับ-จ่าย ประจำวัน'!$B220,ผลิต1!J:J)+SUMIF(ผลิต2!$C:$C,'รับ-จ่าย ประจำวัน'!$B220,ผลิต2!J:J)+SUMIF(เส้นแต่งหน้าขนมเค้ก!$C:$C,'รับ-จ่าย ประจำวัน'!$B220,เส้นแต่งหน้าขนมเค้ก!J:J)+SUMIF(แพ็ค!$C:$C,'รับ-จ่าย ประจำวัน'!$B220,แพ็ค!J:J)+SUMIF(ธุรการ!$C:$C,'รับ-จ่าย ประจำวัน'!$B220,ธุรการ!J:J)+SUMIF(เส้นแต่งหน้าขนมปัง!$C:$C,'รับ-จ่าย ประจำวัน'!$B220,เส้นแต่งหน้าขนมปัง!J:J)+SUMIF('วางแผนBC,CJ'!$C:$C,'รับ-จ่าย ประจำวัน'!$B220,'วางแผนBC,CJ'!J:J)+SUMIF(RD!$C:$C,'รับ-จ่าย ประจำวัน'!$B220,RD!J:J)+SUMIF('FG,ออนไล,คัดแยก'!$C:$C,'รับ-จ่าย ประจำวัน'!$B220,'FG,ออนไล,คัดแยก'!J:J)</f>
        <v>0</v>
      </c>
      <c r="AR220" s="16">
        <f>SUMIF(เตรียมส่วนผสม!$C:$C,'รับ-จ่าย ประจำวัน'!$B220,เตรียมส่วนผสม!K:K)+SUMIF(กวนไส้!$C:$C,'รับ-จ่าย ประจำวัน'!$B220,กวนไส้!K:K)+SUMIF(ผลิต1!$C:$C,'รับ-จ่าย ประจำวัน'!$B220,ผลิต1!K:K)+SUMIF(ผลิต2!$C:$C,'รับ-จ่าย ประจำวัน'!$B220,ผลิต2!K:K)+SUMIF(เส้นแต่งหน้าขนมเค้ก!$C:$C,'รับ-จ่าย ประจำวัน'!$B220,เส้นแต่งหน้าขนมเค้ก!K:K)+SUMIF(แพ็ค!$C:$C,'รับ-จ่าย ประจำวัน'!$B220,แพ็ค!K:K)+SUMIF(ธุรการ!$C:$C,'รับ-จ่าย ประจำวัน'!$B220,ธุรการ!K:K)+SUMIF(เส้นแต่งหน้าขนมปัง!$C:$C,'รับ-จ่าย ประจำวัน'!$B220,เส้นแต่งหน้าขนมปัง!K:K)+SUMIF('วางแผนBC,CJ'!$C:$C,'รับ-จ่าย ประจำวัน'!$B220,'วางแผนBC,CJ'!K:K)+SUMIF(RD!$C:$C,'รับ-จ่าย ประจำวัน'!$B220,RD!K:K)+SUMIF('FG,ออนไล,คัดแยก'!$C:$C,'รับ-จ่าย ประจำวัน'!$B220,'FG,ออนไล,คัดแยก'!K:K)</f>
        <v>0</v>
      </c>
      <c r="AS220" s="16">
        <f>SUMIF(เตรียมส่วนผสม!$C:$C,'รับ-จ่าย ประจำวัน'!$B220,เตรียมส่วนผสม!L:L)+SUMIF(กวนไส้!$C:$C,'รับ-จ่าย ประจำวัน'!$B220,กวนไส้!L:L)+SUMIF(ผลิต1!$C:$C,'รับ-จ่าย ประจำวัน'!$B220,ผลิต1!L:L)+SUMIF(ผลิต2!$C:$C,'รับ-จ่าย ประจำวัน'!$B220,ผลิต2!L:L)+SUMIF(เส้นแต่งหน้าขนมเค้ก!$C:$C,'รับ-จ่าย ประจำวัน'!$B220,เส้นแต่งหน้าขนมเค้ก!L:L)+SUMIF(แพ็ค!$C:$C,'รับ-จ่าย ประจำวัน'!$B220,แพ็ค!L:L)+SUMIF(ธุรการ!$C:$C,'รับ-จ่าย ประจำวัน'!$B220,ธุรการ!L:L)+SUMIF(เส้นแต่งหน้าขนมปัง!$C:$C,'รับ-จ่าย ประจำวัน'!$B220,เส้นแต่งหน้าขนมปัง!L:L)+SUMIF('วางแผนBC,CJ'!$C:$C,'รับ-จ่าย ประจำวัน'!$B220,'วางแผนBC,CJ'!L:L)+SUMIF(RD!$C:$C,'รับ-จ่าย ประจำวัน'!$B220,RD!L:L)+SUMIF('FG,ออนไล,คัดแยก'!$C:$C,'รับ-จ่าย ประจำวัน'!$B220,'FG,ออนไล,คัดแยก'!L:L)</f>
        <v>0</v>
      </c>
      <c r="AT220" s="16">
        <f>SUMIF(เตรียมส่วนผสม!$C:$C,'รับ-จ่าย ประจำวัน'!$B220,เตรียมส่วนผสม!M:M)+SUMIF(กวนไส้!$C:$C,'รับ-จ่าย ประจำวัน'!$B220,กวนไส้!M:M)+SUMIF(ผลิต1!$C:$C,'รับ-จ่าย ประจำวัน'!$B220,ผลิต1!M:M)+SUMIF(ผลิต2!$C:$C,'รับ-จ่าย ประจำวัน'!$B220,ผลิต2!M:M)+SUMIF(เส้นแต่งหน้าขนมเค้ก!$C:$C,'รับ-จ่าย ประจำวัน'!$B220,เส้นแต่งหน้าขนมเค้ก!M:M)+SUMIF(แพ็ค!$C:$C,'รับ-จ่าย ประจำวัน'!$B220,แพ็ค!M:M)+SUMIF(ธุรการ!$C:$C,'รับ-จ่าย ประจำวัน'!$B220,ธุรการ!M:M)+SUMIF(เส้นแต่งหน้าขนมปัง!$C:$C,'รับ-จ่าย ประจำวัน'!$B220,เส้นแต่งหน้าขนมปัง!M:M)+SUMIF('วางแผนBC,CJ'!$C:$C,'รับ-จ่าย ประจำวัน'!$B220,'วางแผนBC,CJ'!M:M)+SUMIF(RD!$C:$C,'รับ-จ่าย ประจำวัน'!$B220,RD!M:M)+SUMIF('FG,ออนไล,คัดแยก'!$C:$C,'รับ-จ่าย ประจำวัน'!$B220,'FG,ออนไล,คัดแยก'!M:M)</f>
        <v>0</v>
      </c>
      <c r="AU220" s="16">
        <f>SUMIF(เตรียมส่วนผสม!$C:$C,'รับ-จ่าย ประจำวัน'!$B220,เตรียมส่วนผสม!N:N)+SUMIF(กวนไส้!$C:$C,'รับ-จ่าย ประจำวัน'!$B220,กวนไส้!N:N)+SUMIF(ผลิต1!$C:$C,'รับ-จ่าย ประจำวัน'!$B220,ผลิต1!N:N)+SUMIF(ผลิต2!$C:$C,'รับ-จ่าย ประจำวัน'!$B220,ผลิต2!N:N)+SUMIF(เส้นแต่งหน้าขนมเค้ก!$C:$C,'รับ-จ่าย ประจำวัน'!$B220,เส้นแต่งหน้าขนมเค้ก!N:N)+SUMIF(แพ็ค!$C:$C,'รับ-จ่าย ประจำวัน'!$B220,แพ็ค!N:N)+SUMIF(ธุรการ!$C:$C,'รับ-จ่าย ประจำวัน'!$B220,ธุรการ!N:N)+SUMIF(เส้นแต่งหน้าขนมปัง!$C:$C,'รับ-จ่าย ประจำวัน'!$B220,เส้นแต่งหน้าขนมปัง!N:N)+SUMIF('วางแผนBC,CJ'!$C:$C,'รับ-จ่าย ประจำวัน'!$B220,'วางแผนBC,CJ'!N:N)+SUMIF(RD!$C:$C,'รับ-จ่าย ประจำวัน'!$B220,RD!N:N)+SUMIF('FG,ออนไล,คัดแยก'!$C:$C,'รับ-จ่าย ประจำวัน'!$B220,'FG,ออนไล,คัดแยก'!N:N)</f>
        <v>0</v>
      </c>
      <c r="AV220" s="16">
        <f>SUMIF(เตรียมส่วนผสม!$C:$C,'รับ-จ่าย ประจำวัน'!$B220,เตรียมส่วนผสม!O:O)+SUMIF(กวนไส้!$C:$C,'รับ-จ่าย ประจำวัน'!$B220,กวนไส้!O:O)+SUMIF(ผลิต1!$C:$C,'รับ-จ่าย ประจำวัน'!$B220,ผลิต1!O:O)+SUMIF(ผลิต2!$C:$C,'รับ-จ่าย ประจำวัน'!$B220,ผลิต2!O:O)+SUMIF(เส้นแต่งหน้าขนมเค้ก!$C:$C,'รับ-จ่าย ประจำวัน'!$B220,เส้นแต่งหน้าขนมเค้ก!O:O)+SUMIF(แพ็ค!$C:$C,'รับ-จ่าย ประจำวัน'!$B220,แพ็ค!O:O)+SUMIF(ธุรการ!$C:$C,'รับ-จ่าย ประจำวัน'!$B220,ธุรการ!O:O)+SUMIF(เส้นแต่งหน้าขนมปัง!$C:$C,'รับ-จ่าย ประจำวัน'!$B220,เส้นแต่งหน้าขนมปัง!O:O)+SUMIF('วางแผนBC,CJ'!$C:$C,'รับ-จ่าย ประจำวัน'!$B220,'วางแผนBC,CJ'!O:O)+SUMIF(RD!$C:$C,'รับ-จ่าย ประจำวัน'!$B220,RD!O:O)+SUMIF('FG,ออนไล,คัดแยก'!$C:$C,'รับ-จ่าย ประจำวัน'!$B220,'FG,ออนไล,คัดแยก'!O:O)</f>
        <v>0</v>
      </c>
      <c r="AW220" s="16">
        <f>SUMIF(เตรียมส่วนผสม!$C:$C,'รับ-จ่าย ประจำวัน'!$B220,เตรียมส่วนผสม!P:P)+SUMIF(กวนไส้!$C:$C,'รับ-จ่าย ประจำวัน'!$B220,กวนไส้!P:P)+SUMIF(ผลิต1!$C:$C,'รับ-จ่าย ประจำวัน'!$B220,ผลิต1!P:P)+SUMIF(ผลิต2!$C:$C,'รับ-จ่าย ประจำวัน'!$B220,ผลิต2!P:P)+SUMIF(เส้นแต่งหน้าขนมเค้ก!$C:$C,'รับ-จ่าย ประจำวัน'!$B220,เส้นแต่งหน้าขนมเค้ก!P:P)+SUMIF(แพ็ค!$C:$C,'รับ-จ่าย ประจำวัน'!$B220,แพ็ค!P:P)+SUMIF(ธุรการ!$C:$C,'รับ-จ่าย ประจำวัน'!$B220,ธุรการ!P:P)+SUMIF(เส้นแต่งหน้าขนมปัง!$C:$C,'รับ-จ่าย ประจำวัน'!$B220,เส้นแต่งหน้าขนมปัง!P:P)+SUMIF('วางแผนBC,CJ'!$C:$C,'รับ-จ่าย ประจำวัน'!$B220,'วางแผนBC,CJ'!P:P)+SUMIF(RD!$C:$C,'รับ-จ่าย ประจำวัน'!$B220,RD!P:P)+SUMIF('FG,ออนไล,คัดแยก'!$C:$C,'รับ-จ่าย ประจำวัน'!$B220,'FG,ออนไล,คัดแยก'!P:P)</f>
        <v>0</v>
      </c>
      <c r="AX220" s="16">
        <f>SUMIF(เตรียมส่วนผสม!$C:$C,'รับ-จ่าย ประจำวัน'!$B220,เตรียมส่วนผสม!Q:Q)+SUMIF(กวนไส้!$C:$C,'รับ-จ่าย ประจำวัน'!$B220,กวนไส้!Q:Q)+SUMIF(ผลิต1!$C:$C,'รับ-จ่าย ประจำวัน'!$B220,ผลิต1!Q:Q)+SUMIF(ผลิต2!$C:$C,'รับ-จ่าย ประจำวัน'!$B220,ผลิต2!Q:Q)+SUMIF(เส้นแต่งหน้าขนมเค้ก!$C:$C,'รับ-จ่าย ประจำวัน'!$B220,เส้นแต่งหน้าขนมเค้ก!Q:Q)+SUMIF(แพ็ค!$C:$C,'รับ-จ่าย ประจำวัน'!$B220,แพ็ค!Q:Q)+SUMIF(ธุรการ!$C:$C,'รับ-จ่าย ประจำวัน'!$B220,ธุรการ!Q:Q)+SUMIF(เส้นแต่งหน้าขนมปัง!$C:$C,'รับ-จ่าย ประจำวัน'!$B220,เส้นแต่งหน้าขนมปัง!Q:Q)+SUMIF('วางแผนBC,CJ'!$C:$C,'รับ-จ่าย ประจำวัน'!$B220,'วางแผนBC,CJ'!Q:Q)+SUMIF(RD!$C:$C,'รับ-จ่าย ประจำวัน'!$B220,RD!Q:Q)+SUMIF('FG,ออนไล,คัดแยก'!$C:$C,'รับ-จ่าย ประจำวัน'!$B220,'FG,ออนไล,คัดแยก'!Q:Q)</f>
        <v>0</v>
      </c>
      <c r="AY220" s="16">
        <f>SUMIF(เตรียมส่วนผสม!$C:$C,'รับ-จ่าย ประจำวัน'!$B220,เตรียมส่วนผสม!R:R)+SUMIF(กวนไส้!$C:$C,'รับ-จ่าย ประจำวัน'!$B220,กวนไส้!R:R)+SUMIF(ผลิต1!$C:$C,'รับ-จ่าย ประจำวัน'!$B220,ผลิต1!R:R)+SUMIF(ผลิต2!$C:$C,'รับ-จ่าย ประจำวัน'!$B220,ผลิต2!R:R)+SUMIF(เส้นแต่งหน้าขนมเค้ก!$C:$C,'รับ-จ่าย ประจำวัน'!$B220,เส้นแต่งหน้าขนมเค้ก!R:R)+SUMIF(แพ็ค!$C:$C,'รับ-จ่าย ประจำวัน'!$B220,แพ็ค!R:R)+SUMIF(ธุรการ!$C:$C,'รับ-จ่าย ประจำวัน'!$B220,ธุรการ!R:R)+SUMIF(เส้นแต่งหน้าขนมปัง!$C:$C,'รับ-จ่าย ประจำวัน'!$B220,เส้นแต่งหน้าขนมปัง!R:R)+SUMIF('วางแผนBC,CJ'!$C:$C,'รับ-จ่าย ประจำวัน'!$B220,'วางแผนBC,CJ'!R:R)+SUMIF(RD!$C:$C,'รับ-จ่าย ประจำวัน'!$B220,RD!R:R)+SUMIF('FG,ออนไล,คัดแยก'!$C:$C,'รับ-จ่าย ประจำวัน'!$B220,'FG,ออนไล,คัดแยก'!R:R)</f>
        <v>0</v>
      </c>
      <c r="AZ220" s="16">
        <f>SUMIF(เตรียมส่วนผสม!$C:$C,'รับ-จ่าย ประจำวัน'!$B220,เตรียมส่วนผสม!S:S)+SUMIF(กวนไส้!$C:$C,'รับ-จ่าย ประจำวัน'!$B220,กวนไส้!S:S)+SUMIF(ผลิต1!$C:$C,'รับ-จ่าย ประจำวัน'!$B220,ผลิต1!S:S)+SUMIF(ผลิต2!$C:$C,'รับ-จ่าย ประจำวัน'!$B220,ผลิต2!S:S)+SUMIF(เส้นแต่งหน้าขนมเค้ก!$C:$C,'รับ-จ่าย ประจำวัน'!$B220,เส้นแต่งหน้าขนมเค้ก!S:S)+SUMIF(แพ็ค!$C:$C,'รับ-จ่าย ประจำวัน'!$B220,แพ็ค!S:S)+SUMIF(ธุรการ!$C:$C,'รับ-จ่าย ประจำวัน'!$B220,ธุรการ!S:S)+SUMIF(เส้นแต่งหน้าขนมปัง!$C:$C,'รับ-จ่าย ประจำวัน'!$B220,เส้นแต่งหน้าขนมปัง!S:S)+SUMIF('วางแผนBC,CJ'!$C:$C,'รับ-จ่าย ประจำวัน'!$B220,'วางแผนBC,CJ'!S:S)+SUMIF(RD!$C:$C,'รับ-จ่าย ประจำวัน'!$B220,RD!S:S)+SUMIF('FG,ออนไล,คัดแยก'!$C:$C,'รับ-จ่าย ประจำวัน'!$B220,'FG,ออนไล,คัดแยก'!S:S)</f>
        <v>0</v>
      </c>
      <c r="BA220" s="16">
        <f>SUMIF(เตรียมส่วนผสม!$C:$C,'รับ-จ่าย ประจำวัน'!$B220,เตรียมส่วนผสม!T:T)+SUMIF(กวนไส้!$C:$C,'รับ-จ่าย ประจำวัน'!$B220,กวนไส้!T:T)+SUMIF(ผลิต1!$C:$C,'รับ-จ่าย ประจำวัน'!$B220,ผลิต1!T:T)+SUMIF(ผลิต2!$C:$C,'รับ-จ่าย ประจำวัน'!$B220,ผลิต2!T:T)+SUMIF(เส้นแต่งหน้าขนมเค้ก!$C:$C,'รับ-จ่าย ประจำวัน'!$B220,เส้นแต่งหน้าขนมเค้ก!T:T)+SUMIF(แพ็ค!$C:$C,'รับ-จ่าย ประจำวัน'!$B220,แพ็ค!T:T)+SUMIF(ธุรการ!$C:$C,'รับ-จ่าย ประจำวัน'!$B220,ธุรการ!T:T)+SUMIF(เส้นแต่งหน้าขนมปัง!$C:$C,'รับ-จ่าย ประจำวัน'!$B220,เส้นแต่งหน้าขนมปัง!T:T)+SUMIF('วางแผนBC,CJ'!$C:$C,'รับ-จ่าย ประจำวัน'!$B220,'วางแผนBC,CJ'!T:T)+SUMIF(RD!$C:$C,'รับ-จ่าย ประจำวัน'!$B220,RD!T:T)+SUMIF('FG,ออนไล,คัดแยก'!$C:$C,'รับ-จ่าย ประจำวัน'!$B220,'FG,ออนไล,คัดแยก'!T:T)</f>
        <v>0</v>
      </c>
      <c r="BB220" s="16">
        <f>SUMIF(เตรียมส่วนผสม!$C:$C,'รับ-จ่าย ประจำวัน'!$B220,เตรียมส่วนผสม!U:U)+SUMIF(กวนไส้!$C:$C,'รับ-จ่าย ประจำวัน'!$B220,กวนไส้!U:U)+SUMIF(ผลิต1!$C:$C,'รับ-จ่าย ประจำวัน'!$B220,ผลิต1!U:U)+SUMIF(ผลิต2!$C:$C,'รับ-จ่าย ประจำวัน'!$B220,ผลิต2!U:U)+SUMIF(เส้นแต่งหน้าขนมเค้ก!$C:$C,'รับ-จ่าย ประจำวัน'!$B220,เส้นแต่งหน้าขนมเค้ก!U:U)+SUMIF(แพ็ค!$C:$C,'รับ-จ่าย ประจำวัน'!$B220,แพ็ค!U:U)+SUMIF(ธุรการ!$C:$C,'รับ-จ่าย ประจำวัน'!$B220,ธุรการ!U:U)+SUMIF(เส้นแต่งหน้าขนมปัง!$C:$C,'รับ-จ่าย ประจำวัน'!$B220,เส้นแต่งหน้าขนมปัง!U:U)+SUMIF('วางแผนBC,CJ'!$C:$C,'รับ-จ่าย ประจำวัน'!$B220,'วางแผนBC,CJ'!U:U)+SUMIF(RD!$C:$C,'รับ-จ่าย ประจำวัน'!$B220,RD!U:U)+SUMIF('FG,ออนไล,คัดแยก'!$C:$C,'รับ-จ่าย ประจำวัน'!$B220,'FG,ออนไล,คัดแยก'!U:U)</f>
        <v>0</v>
      </c>
      <c r="BC220" s="16">
        <f>SUMIF(เตรียมส่วนผสม!$C:$C,'รับ-จ่าย ประจำวัน'!$B220,เตรียมส่วนผสม!V:V)+SUMIF(กวนไส้!$C:$C,'รับ-จ่าย ประจำวัน'!$B220,กวนไส้!V:V)+SUMIF(ผลิต1!$C:$C,'รับ-จ่าย ประจำวัน'!$B220,ผลิต1!V:V)+SUMIF(ผลิต2!$C:$C,'รับ-จ่าย ประจำวัน'!$B220,ผลิต2!V:V)+SUMIF(เส้นแต่งหน้าขนมเค้ก!$C:$C,'รับ-จ่าย ประจำวัน'!$B220,เส้นแต่งหน้าขนมเค้ก!V:V)+SUMIF(แพ็ค!$C:$C,'รับ-จ่าย ประจำวัน'!$B220,แพ็ค!V:V)+SUMIF(ธุรการ!$C:$C,'รับ-จ่าย ประจำวัน'!$B220,ธุรการ!V:V)+SUMIF(เส้นแต่งหน้าขนมปัง!$C:$C,'รับ-จ่าย ประจำวัน'!$B220,เส้นแต่งหน้าขนมปัง!V:V)+SUMIF('วางแผนBC,CJ'!$C:$C,'รับ-จ่าย ประจำวัน'!$B220,'วางแผนBC,CJ'!V:V)+SUMIF(RD!$C:$C,'รับ-จ่าย ประจำวัน'!$B220,RD!V:V)+SUMIF('FG,ออนไล,คัดแยก'!$C:$C,'รับ-จ่าย ประจำวัน'!$B220,'FG,ออนไล,คัดแยก'!V:V)</f>
        <v>0</v>
      </c>
      <c r="BD220" s="16">
        <f>SUMIF(เตรียมส่วนผสม!$C:$C,'รับ-จ่าย ประจำวัน'!$B220,เตรียมส่วนผสม!W:W)+SUMIF(กวนไส้!$C:$C,'รับ-จ่าย ประจำวัน'!$B220,กวนไส้!W:W)+SUMIF(ผลิต1!$C:$C,'รับ-จ่าย ประจำวัน'!$B220,ผลิต1!W:W)+SUMIF(ผลิต2!$C:$C,'รับ-จ่าย ประจำวัน'!$B220,ผลิต2!W:W)+SUMIF(เส้นแต่งหน้าขนมเค้ก!$C:$C,'รับ-จ่าย ประจำวัน'!$B220,เส้นแต่งหน้าขนมเค้ก!W:W)+SUMIF(แพ็ค!$C:$C,'รับ-จ่าย ประจำวัน'!$B220,แพ็ค!W:W)+SUMIF(ธุรการ!$C:$C,'รับ-จ่าย ประจำวัน'!$B220,ธุรการ!W:W)+SUMIF(เส้นแต่งหน้าขนมปัง!$C:$C,'รับ-จ่าย ประจำวัน'!$B220,เส้นแต่งหน้าขนมปัง!W:W)+SUMIF('วางแผนBC,CJ'!$C:$C,'รับ-จ่าย ประจำวัน'!$B220,'วางแผนBC,CJ'!W:W)+SUMIF(RD!$C:$C,'รับ-จ่าย ประจำวัน'!$B220,RD!W:W)+SUMIF('FG,ออนไล,คัดแยก'!$C:$C,'รับ-จ่าย ประจำวัน'!$B220,'FG,ออนไล,คัดแยก'!W:W)</f>
        <v>0</v>
      </c>
      <c r="BE220" s="16">
        <f>SUMIF(เตรียมส่วนผสม!$C:$C,'รับ-จ่าย ประจำวัน'!$B220,เตรียมส่วนผสม!X:X)+SUMIF(กวนไส้!$C:$C,'รับ-จ่าย ประจำวัน'!$B220,กวนไส้!X:X)+SUMIF(ผลิต1!$C:$C,'รับ-จ่าย ประจำวัน'!$B220,ผลิต1!X:X)+SUMIF(ผลิต2!$C:$C,'รับ-จ่าย ประจำวัน'!$B220,ผลิต2!X:X)+SUMIF(เส้นแต่งหน้าขนมเค้ก!$C:$C,'รับ-จ่าย ประจำวัน'!$B220,เส้นแต่งหน้าขนมเค้ก!X:X)+SUMIF(แพ็ค!$C:$C,'รับ-จ่าย ประจำวัน'!$B220,แพ็ค!X:X)+SUMIF(ธุรการ!$C:$C,'รับ-จ่าย ประจำวัน'!$B220,ธุรการ!X:X)+SUMIF(เส้นแต่งหน้าขนมปัง!$C:$C,'รับ-จ่าย ประจำวัน'!$B220,เส้นแต่งหน้าขนมปัง!X:X)+SUMIF('วางแผนBC,CJ'!$C:$C,'รับ-จ่าย ประจำวัน'!$B220,'วางแผนBC,CJ'!X:X)+SUMIF(RD!$C:$C,'รับ-จ่าย ประจำวัน'!$B220,RD!X:X)+SUMIF('FG,ออนไล,คัดแยก'!$C:$C,'รับ-จ่าย ประจำวัน'!$B220,'FG,ออนไล,คัดแยก'!X:X)</f>
        <v>0</v>
      </c>
      <c r="BF220" s="16">
        <f>SUMIF(เตรียมส่วนผสม!$C:$C,'รับ-จ่าย ประจำวัน'!$B220,เตรียมส่วนผสม!Y:Y)+SUMIF(กวนไส้!$C:$C,'รับ-จ่าย ประจำวัน'!$B220,กวนไส้!Y:Y)+SUMIF(ผลิต1!$C:$C,'รับ-จ่าย ประจำวัน'!$B220,ผลิต1!Y:Y)+SUMIF(ผลิต2!$C:$C,'รับ-จ่าย ประจำวัน'!$B220,ผลิต2!Y:Y)+SUMIF(เส้นแต่งหน้าขนมเค้ก!$C:$C,'รับ-จ่าย ประจำวัน'!$B220,เส้นแต่งหน้าขนมเค้ก!Y:Y)+SUMIF(แพ็ค!$C:$C,'รับ-จ่าย ประจำวัน'!$B220,แพ็ค!Y:Y)+SUMIF(ธุรการ!$C:$C,'รับ-จ่าย ประจำวัน'!$B220,ธุรการ!Y:Y)+SUMIF(เส้นแต่งหน้าขนมปัง!$C:$C,'รับ-จ่าย ประจำวัน'!$B220,เส้นแต่งหน้าขนมปัง!Y:Y)+SUMIF('วางแผนBC,CJ'!$C:$C,'รับ-จ่าย ประจำวัน'!$B220,'วางแผนBC,CJ'!Y:Y)+SUMIF(RD!$C:$C,'รับ-จ่าย ประจำวัน'!$B220,RD!Y:Y)+SUMIF('FG,ออนไล,คัดแยก'!$C:$C,'รับ-จ่าย ประจำวัน'!$B220,'FG,ออนไล,คัดแยก'!Y:Y)</f>
        <v>0</v>
      </c>
      <c r="BG220" s="16">
        <f>SUMIF(เตรียมส่วนผสม!$C:$C,'รับ-จ่าย ประจำวัน'!$B220,เตรียมส่วนผสม!Z:Z)+SUMIF(กวนไส้!$C:$C,'รับ-จ่าย ประจำวัน'!$B220,กวนไส้!Z:Z)+SUMIF(ผลิต1!$C:$C,'รับ-จ่าย ประจำวัน'!$B220,ผลิต1!Z:Z)+SUMIF(ผลิต2!$C:$C,'รับ-จ่าย ประจำวัน'!$B220,ผลิต2!Z:Z)+SUMIF(เส้นแต่งหน้าขนมเค้ก!$C:$C,'รับ-จ่าย ประจำวัน'!$B220,เส้นแต่งหน้าขนมเค้ก!Z:Z)+SUMIF(แพ็ค!$C:$C,'รับ-จ่าย ประจำวัน'!$B220,แพ็ค!Z:Z)+SUMIF(ธุรการ!$C:$C,'รับ-จ่าย ประจำวัน'!$B220,ธุรการ!Z:Z)+SUMIF(เส้นแต่งหน้าขนมปัง!$C:$C,'รับ-จ่าย ประจำวัน'!$B220,เส้นแต่งหน้าขนมปัง!Z:Z)+SUMIF('วางแผนBC,CJ'!$C:$C,'รับ-จ่าย ประจำวัน'!$B220,'วางแผนBC,CJ'!Z:Z)+SUMIF(RD!$C:$C,'รับ-จ่าย ประจำวัน'!$B220,RD!Z:Z)+SUMIF('FG,ออนไล,คัดแยก'!$C:$C,'รับ-จ่าย ประจำวัน'!$B220,'FG,ออนไล,คัดแยก'!Z:Z)</f>
        <v>0</v>
      </c>
      <c r="BH220" s="16">
        <f>SUMIF(เตรียมส่วนผสม!$C:$C,'รับ-จ่าย ประจำวัน'!$B220,เตรียมส่วนผสม!AA:AA)+SUMIF(กวนไส้!$C:$C,'รับ-จ่าย ประจำวัน'!$B220,กวนไส้!AA:AA)+SUMIF(ผลิต1!$C:$C,'รับ-จ่าย ประจำวัน'!$B220,ผลิต1!AA:AA)+SUMIF(ผลิต2!$C:$C,'รับ-จ่าย ประจำวัน'!$B220,ผลิต2!AA:AA)+SUMIF(เส้นแต่งหน้าขนมเค้ก!$C:$C,'รับ-จ่าย ประจำวัน'!$B220,เส้นแต่งหน้าขนมเค้ก!AA:AA)+SUMIF(แพ็ค!$C:$C,'รับ-จ่าย ประจำวัน'!$B220,แพ็ค!AA:AA)+SUMIF(ธุรการ!$C:$C,'รับ-จ่าย ประจำวัน'!$B220,ธุรการ!AA:AA)+SUMIF(เส้นแต่งหน้าขนมปัง!$C:$C,'รับ-จ่าย ประจำวัน'!$B220,เส้นแต่งหน้าขนมปัง!AA:AA)+SUMIF('วางแผนBC,CJ'!$C:$C,'รับ-จ่าย ประจำวัน'!$B220,'วางแผนBC,CJ'!AA:AA)+SUMIF(RD!$C:$C,'รับ-จ่าย ประจำวัน'!$B220,RD!AA:AA)+SUMIF('FG,ออนไล,คัดแยก'!$C:$C,'รับ-จ่าย ประจำวัน'!$B220,'FG,ออนไล,คัดแยก'!AA:AA)</f>
        <v>0</v>
      </c>
      <c r="BI220" s="16">
        <f>SUMIF(เตรียมส่วนผสม!$C:$C,'รับ-จ่าย ประจำวัน'!$B220,เตรียมส่วนผสม!AB:AB)+SUMIF(กวนไส้!$C:$C,'รับ-จ่าย ประจำวัน'!$B220,กวนไส้!AB:AB)+SUMIF(ผลิต1!$C:$C,'รับ-จ่าย ประจำวัน'!$B220,ผลิต1!AB:AB)+SUMIF(ผลิต2!$C:$C,'รับ-จ่าย ประจำวัน'!$B220,ผลิต2!AB:AB)+SUMIF(เส้นแต่งหน้าขนมเค้ก!$C:$C,'รับ-จ่าย ประจำวัน'!$B220,เส้นแต่งหน้าขนมเค้ก!AB:AB)+SUMIF(แพ็ค!$C:$C,'รับ-จ่าย ประจำวัน'!$B220,แพ็ค!AB:AB)+SUMIF(ธุรการ!$C:$C,'รับ-จ่าย ประจำวัน'!$B220,ธุรการ!AB:AB)+SUMIF(เส้นแต่งหน้าขนมปัง!$C:$C,'รับ-จ่าย ประจำวัน'!$B220,เส้นแต่งหน้าขนมปัง!AB:AB)+SUMIF('วางแผนBC,CJ'!$C:$C,'รับ-จ่าย ประจำวัน'!$B220,'วางแผนBC,CJ'!AB:AB)+SUMIF(RD!$C:$C,'รับ-จ่าย ประจำวัน'!$B220,RD!AB:AB)+SUMIF('FG,ออนไล,คัดแยก'!$C:$C,'รับ-จ่าย ประจำวัน'!$B220,'FG,ออนไล,คัดแยก'!AB:AB)</f>
        <v>0</v>
      </c>
      <c r="BJ220" s="16">
        <f>SUMIF(เตรียมส่วนผสม!$C:$C,'รับ-จ่าย ประจำวัน'!$B220,เตรียมส่วนผสม!AC:AC)+SUMIF(กวนไส้!$C:$C,'รับ-จ่าย ประจำวัน'!$B220,กวนไส้!AC:AC)+SUMIF(ผลิต1!$C:$C,'รับ-จ่าย ประจำวัน'!$B220,ผลิต1!AC:AC)+SUMIF(ผลิต2!$C:$C,'รับ-จ่าย ประจำวัน'!$B220,ผลิต2!AC:AC)+SUMIF(เส้นแต่งหน้าขนมเค้ก!$C:$C,'รับ-จ่าย ประจำวัน'!$B220,เส้นแต่งหน้าขนมเค้ก!AC:AC)+SUMIF(แพ็ค!$C:$C,'รับ-จ่าย ประจำวัน'!$B220,แพ็ค!AC:AC)+SUMIF(ธุรการ!$C:$C,'รับ-จ่าย ประจำวัน'!$B220,ธุรการ!AC:AC)+SUMIF(เส้นแต่งหน้าขนมปัง!$C:$C,'รับ-จ่าย ประจำวัน'!$B220,เส้นแต่งหน้าขนมปัง!AC:AC)+SUMIF('วางแผนBC,CJ'!$C:$C,'รับ-จ่าย ประจำวัน'!$B220,'วางแผนBC,CJ'!AC:AC)+SUMIF(RD!$C:$C,'รับ-จ่าย ประจำวัน'!$B220,RD!AC:AC)+SUMIF('FG,ออนไล,คัดแยก'!$C:$C,'รับ-จ่าย ประจำวัน'!$B220,'FG,ออนไล,คัดแยก'!AC:AC)</f>
        <v>0</v>
      </c>
      <c r="BK220" s="16">
        <f>SUMIF(เตรียมส่วนผสม!$C:$C,'รับ-จ่าย ประจำวัน'!$B220,เตรียมส่วนผสม!AD:AD)+SUMIF(กวนไส้!$C:$C,'รับ-จ่าย ประจำวัน'!$B220,กวนไส้!AD:AD)+SUMIF(ผลิต1!$C:$C,'รับ-จ่าย ประจำวัน'!$B220,ผลิต1!AD:AD)+SUMIF(ผลิต2!$C:$C,'รับ-จ่าย ประจำวัน'!$B220,ผลิต2!AD:AD)+SUMIF(เส้นแต่งหน้าขนมเค้ก!$C:$C,'รับ-จ่าย ประจำวัน'!$B220,เส้นแต่งหน้าขนมเค้ก!AD:AD)+SUMIF(แพ็ค!$C:$C,'รับ-จ่าย ประจำวัน'!$B220,แพ็ค!AD:AD)+SUMIF(ธุรการ!$C:$C,'รับ-จ่าย ประจำวัน'!$B220,ธุรการ!AD:AD)+SUMIF(เส้นแต่งหน้าขนมปัง!$C:$C,'รับ-จ่าย ประจำวัน'!$B220,เส้นแต่งหน้าขนมปัง!AD:AD)+SUMIF('วางแผนBC,CJ'!$C:$C,'รับ-จ่าย ประจำวัน'!$B220,'วางแผนBC,CJ'!AD:AD)+SUMIF(RD!$C:$C,'รับ-จ่าย ประจำวัน'!$B220,RD!AD:AD)+SUMIF('FG,ออนไล,คัดแยก'!$C:$C,'รับ-จ่าย ประจำวัน'!$B220,'FG,ออนไล,คัดแยก'!AD:AD)</f>
        <v>0</v>
      </c>
      <c r="BL220" s="16">
        <f>SUMIF(เตรียมส่วนผสม!$C:$C,'รับ-จ่าย ประจำวัน'!$B220,เตรียมส่วนผสม!AE:AE)+SUMIF(กวนไส้!$C:$C,'รับ-จ่าย ประจำวัน'!$B220,กวนไส้!AE:AE)+SUMIF(ผลิต1!$C:$C,'รับ-จ่าย ประจำวัน'!$B220,ผลิต1!AE:AE)+SUMIF(ผลิต2!$C:$C,'รับ-จ่าย ประจำวัน'!$B220,ผลิต2!AE:AE)+SUMIF(เส้นแต่งหน้าขนมเค้ก!$C:$C,'รับ-จ่าย ประจำวัน'!$B220,เส้นแต่งหน้าขนมเค้ก!AE:AE)+SUMIF(แพ็ค!$C:$C,'รับ-จ่าย ประจำวัน'!$B220,แพ็ค!AE:AE)+SUMIF(ธุรการ!$C:$C,'รับ-จ่าย ประจำวัน'!$B220,ธุรการ!AE:AE)+SUMIF(เส้นแต่งหน้าขนมปัง!$C:$C,'รับ-จ่าย ประจำวัน'!$B220,เส้นแต่งหน้าขนมปัง!AE:AE)+SUMIF('วางแผนBC,CJ'!$C:$C,'รับ-จ่าย ประจำวัน'!$B220,'วางแผนBC,CJ'!AE:AE)+SUMIF(RD!$C:$C,'รับ-จ่าย ประจำวัน'!$B220,RD!AE:AE)+SUMIF('FG,ออนไล,คัดแยก'!$C:$C,'รับ-จ่าย ประจำวัน'!$B220,'FG,ออนไล,คัดแยก'!AE:AE)</f>
        <v>0</v>
      </c>
      <c r="BM220" s="16">
        <f>SUMIF(เตรียมส่วนผสม!$C:$C,'รับ-จ่าย ประจำวัน'!$B220,เตรียมส่วนผสม!AF:AF)+SUMIF(กวนไส้!$C:$C,'รับ-จ่าย ประจำวัน'!$B220,กวนไส้!AF:AF)+SUMIF(ผลิต1!$C:$C,'รับ-จ่าย ประจำวัน'!$B220,ผลิต1!AF:AF)+SUMIF(ผลิต2!$C:$C,'รับ-จ่าย ประจำวัน'!$B220,ผลิต2!AF:AF)+SUMIF(เส้นแต่งหน้าขนมเค้ก!$C:$C,'รับ-จ่าย ประจำวัน'!$B220,เส้นแต่งหน้าขนมเค้ก!AF:AF)+SUMIF(แพ็ค!$C:$C,'รับ-จ่าย ประจำวัน'!$B220,แพ็ค!AF:AF)+SUMIF(ธุรการ!$C:$C,'รับ-จ่าย ประจำวัน'!$B220,ธุรการ!AF:AF)+SUMIF(เส้นแต่งหน้าขนมปัง!$C:$C,'รับ-จ่าย ประจำวัน'!$B220,เส้นแต่งหน้าขนมปัง!AF:AF)+SUMIF('วางแผนBC,CJ'!$C:$C,'รับ-จ่าย ประจำวัน'!$B220,'วางแผนBC,CJ'!AF:AF)+SUMIF(RD!$C:$C,'รับ-จ่าย ประจำวัน'!$B220,RD!AF:AF)+SUMIF('FG,ออนไล,คัดแยก'!$C:$C,'รับ-จ่าย ประจำวัน'!$B220,'FG,ออนไล,คัดแยก'!AF:AF)</f>
        <v>0</v>
      </c>
      <c r="BN220" s="16">
        <f>SUMIF(เตรียมส่วนผสม!$C:$C,'รับ-จ่าย ประจำวัน'!$B220,เตรียมส่วนผสม!AG:AG)+SUMIF(กวนไส้!$C:$C,'รับ-จ่าย ประจำวัน'!$B220,กวนไส้!AG:AG)+SUMIF(ผลิต1!$C:$C,'รับ-จ่าย ประจำวัน'!$B220,ผลิต1!AG:AG)+SUMIF(ผลิต2!$C:$C,'รับ-จ่าย ประจำวัน'!$B220,ผลิต2!AG:AG)+SUMIF(เส้นแต่งหน้าขนมเค้ก!$C:$C,'รับ-จ่าย ประจำวัน'!$B220,เส้นแต่งหน้าขนมเค้ก!AG:AG)+SUMIF(แพ็ค!$C:$C,'รับ-จ่าย ประจำวัน'!$B220,แพ็ค!AG:AG)+SUMIF(ธุรการ!$C:$C,'รับ-จ่าย ประจำวัน'!$B220,ธุรการ!AG:AG)+SUMIF(เส้นแต่งหน้าขนมปัง!$C:$C,'รับ-จ่าย ประจำวัน'!$B220,เส้นแต่งหน้าขนมปัง!AG:AG)+SUMIF('วางแผนBC,CJ'!$C:$C,'รับ-จ่าย ประจำวัน'!$B220,'วางแผนBC,CJ'!AG:AG)+SUMIF(RD!$C:$C,'รับ-จ่าย ประจำวัน'!$B220,RD!AG:AG)+SUMIF('FG,ออนไล,คัดแยก'!$C:$C,'รับ-จ่าย ประจำวัน'!$B220,'FG,ออนไล,คัดแยก'!AG:AG)</f>
        <v>0</v>
      </c>
      <c r="BO220" s="16">
        <f>SUMIF(เตรียมส่วนผสม!$C:$C,'รับ-จ่าย ประจำวัน'!$B220,เตรียมส่วนผสม!AH:AH)+SUMIF(กวนไส้!$C:$C,'รับ-จ่าย ประจำวัน'!$B220,กวนไส้!AH:AH)+SUMIF(ผลิต1!$C:$C,'รับ-จ่าย ประจำวัน'!$B220,ผลิต1!AH:AH)+SUMIF(ผลิต2!$C:$C,'รับ-จ่าย ประจำวัน'!$B220,ผลิต2!AH:AH)+SUMIF(เส้นแต่งหน้าขนมเค้ก!$C:$C,'รับ-จ่าย ประจำวัน'!$B220,เส้นแต่งหน้าขนมเค้ก!AH:AH)+SUMIF(แพ็ค!$C:$C,'รับ-จ่าย ประจำวัน'!$B220,แพ็ค!AH:AH)+SUMIF(ธุรการ!$C:$C,'รับ-จ่าย ประจำวัน'!$B220,ธุรการ!AH:AH)+SUMIF(เส้นแต่งหน้าขนมปัง!$C:$C,'รับ-จ่าย ประจำวัน'!$B220,เส้นแต่งหน้าขนมปัง!AH:AH)+SUMIF('วางแผนBC,CJ'!$C:$C,'รับ-จ่าย ประจำวัน'!$B220,'วางแผนBC,CJ'!AH:AH)+SUMIF(RD!$C:$C,'รับ-จ่าย ประจำวัน'!$B220,RD!AH:AH)+SUMIF('FG,ออนไล,คัดแยก'!$C:$C,'รับ-จ่าย ประจำวัน'!$B220,'FG,ออนไล,คัดแยก'!AH:AH)</f>
        <v>0</v>
      </c>
      <c r="BP220" s="16">
        <f>SUMIF(เตรียมส่วนผสม!$C:$C,'รับ-จ่าย ประจำวัน'!$B220,เตรียมส่วนผสม!AI:AI)+SUMIF(กวนไส้!$C:$C,'รับ-จ่าย ประจำวัน'!$B220,กวนไส้!AI:AI)+SUMIF(ผลิต1!$C:$C,'รับ-จ่าย ประจำวัน'!$B220,ผลิต1!AI:AI)+SUMIF(ผลิต2!$C:$C,'รับ-จ่าย ประจำวัน'!$B220,ผลิต2!AI:AI)+SUMIF(เส้นแต่งหน้าขนมเค้ก!$C:$C,'รับ-จ่าย ประจำวัน'!$B220,เส้นแต่งหน้าขนมเค้ก!AI:AI)+SUMIF(แพ็ค!$C:$C,'รับ-จ่าย ประจำวัน'!$B220,แพ็ค!AI:AI)+SUMIF(ธุรการ!$C:$C,'รับ-จ่าย ประจำวัน'!$B220,ธุรการ!AI:AI)+SUMIF(เส้นแต่งหน้าขนมปัง!$C:$C,'รับ-จ่าย ประจำวัน'!$B220,เส้นแต่งหน้าขนมปัง!AI:AI)+SUMIF('วางแผนBC,CJ'!$C:$C,'รับ-จ่าย ประจำวัน'!$B220,'วางแผนBC,CJ'!AI:AI)+SUMIF(RD!$C:$C,'รับ-จ่าย ประจำวัน'!$B220,RD!AI:AI)+SUMIF('FG,ออนไล,คัดแยก'!$C:$C,'รับ-จ่าย ประจำวัน'!$B220,'FG,ออนไล,คัดแยก'!AI:AI)</f>
        <v>0</v>
      </c>
      <c r="BQ220" s="16">
        <f>SUMIF(เตรียมส่วนผสม!$C:$C,'รับ-จ่าย ประจำวัน'!$B220,เตรียมส่วนผสม!AJ:AJ)+SUMIF(กวนไส้!$C:$C,'รับ-จ่าย ประจำวัน'!$B220,กวนไส้!AJ:AJ)+SUMIF(ผลิต1!$C:$C,'รับ-จ่าย ประจำวัน'!$B220,ผลิต1!AJ:AJ)+SUMIF(ผลิต2!$C:$C,'รับ-จ่าย ประจำวัน'!$B220,ผลิต2!AJ:AJ)+SUMIF(เส้นแต่งหน้าขนมเค้ก!$C:$C,'รับ-จ่าย ประจำวัน'!$B220,เส้นแต่งหน้าขนมเค้ก!AJ:AJ)+SUMIF(แพ็ค!$C:$C,'รับ-จ่าย ประจำวัน'!$B220,แพ็ค!AJ:AJ)+SUMIF(ธุรการ!$C:$C,'รับ-จ่าย ประจำวัน'!$B220,ธุรการ!AJ:AJ)+SUMIF(เส้นแต่งหน้าขนมปัง!$C:$C,'รับ-จ่าย ประจำวัน'!$B220,เส้นแต่งหน้าขนมปัง!AJ:AJ)+SUMIF('วางแผนBC,CJ'!$C:$C,'รับ-จ่าย ประจำวัน'!$B220,'วางแผนBC,CJ'!AJ:AJ)+SUMIF(RD!$C:$C,'รับ-จ่าย ประจำวัน'!$B220,RD!AJ:AJ)+SUMIF('FG,ออนไล,คัดแยก'!$C:$C,'รับ-จ่าย ประจำวัน'!$B220,'FG,ออนไล,คัดแยก'!AJ:AJ)</f>
        <v>0</v>
      </c>
      <c r="BR220" s="16">
        <f>SUMIF(เตรียมส่วนผสม!$C:$C,'รับ-จ่าย ประจำวัน'!$B220,เตรียมส่วนผสม!AK:AK)+SUMIF(กวนไส้!$C:$C,'รับ-จ่าย ประจำวัน'!$B220,กวนไส้!AK:AK)+SUMIF(ผลิต1!$C:$C,'รับ-จ่าย ประจำวัน'!$B220,ผลิต1!AK:AK)+SUMIF(ผลิต2!$C:$C,'รับ-จ่าย ประจำวัน'!$B220,ผลิต2!AK:AK)+SUMIF(เส้นแต่งหน้าขนมเค้ก!$C:$C,'รับ-จ่าย ประจำวัน'!$B220,เส้นแต่งหน้าขนมเค้ก!AK:AK)+SUMIF(แพ็ค!$C:$C,'รับ-จ่าย ประจำวัน'!$B220,แพ็ค!AK:AK)+SUMIF(ธุรการ!$C:$C,'รับ-จ่าย ประจำวัน'!$B220,ธุรการ!AK:AK)+SUMIF(เส้นแต่งหน้าขนมปัง!$C:$C,'รับ-จ่าย ประจำวัน'!$B220,เส้นแต่งหน้าขนมปัง!AK:AK)+SUMIF('วางแผนBC,CJ'!$C:$C,'รับ-จ่าย ประจำวัน'!$B220,'วางแผนBC,CJ'!AK:AK)+SUMIF(RD!$C:$C,'รับ-จ่าย ประจำวัน'!$B220,RD!AK:AK)+SUMIF('FG,ออนไล,คัดแยก'!$C:$C,'รับ-จ่าย ประจำวัน'!$B220,'FG,ออนไล,คัดแยก'!AK:AK)</f>
        <v>0</v>
      </c>
      <c r="BS220" s="16">
        <f>SUMIF(เตรียมส่วนผสม!$C:$C,'รับ-จ่าย ประจำวัน'!$B220,เตรียมส่วนผสม!AL:AL)+SUMIF(กวนไส้!$C:$C,'รับ-จ่าย ประจำวัน'!$B220,กวนไส้!AL:AL)+SUMIF(ผลิต1!$C:$C,'รับ-จ่าย ประจำวัน'!$B220,ผลิต1!AL:AL)+SUMIF(ผลิต2!$C:$C,'รับ-จ่าย ประจำวัน'!$B220,ผลิต2!AL:AL)+SUMIF(เส้นแต่งหน้าขนมเค้ก!$C:$C,'รับ-จ่าย ประจำวัน'!$B220,เส้นแต่งหน้าขนมเค้ก!AL:AL)+SUMIF(แพ็ค!$C:$C,'รับ-จ่าย ประจำวัน'!$B220,แพ็ค!AL:AL)+SUMIF(ธุรการ!$C:$C,'รับ-จ่าย ประจำวัน'!$B220,ธุรการ!AL:AL)+SUMIF(เส้นแต่งหน้าขนมปัง!$C:$C,'รับ-จ่าย ประจำวัน'!$B220,เส้นแต่งหน้าขนมปัง!AL:AL)+SUMIF('วางแผนBC,CJ'!$C:$C,'รับ-จ่าย ประจำวัน'!$B220,'วางแผนBC,CJ'!AL:AL)+SUMIF(RD!$C:$C,'รับ-จ่าย ประจำวัน'!$B220,RD!AL:AL)+SUMIF('FG,ออนไล,คัดแยก'!$C:$C,'รับ-จ่าย ประจำวัน'!$B220,'FG,ออนไล,คัดแยก'!AL:AL)</f>
        <v>0</v>
      </c>
      <c r="BT220" s="18">
        <f t="shared" si="50"/>
        <v>0</v>
      </c>
      <c r="BU220" s="116"/>
      <c r="BV220" s="146">
        <f t="shared" si="51"/>
        <v>4000</v>
      </c>
      <c r="BW220" s="183">
        <v>30</v>
      </c>
      <c r="BX220" s="172">
        <f t="shared" si="55"/>
        <v>0</v>
      </c>
      <c r="BY220" s="188" t="e">
        <f t="shared" si="53"/>
        <v>#DIV/0!</v>
      </c>
      <c r="BZ220" s="180" t="e">
        <f t="shared" ca="1" si="52"/>
        <v>#DIV/0!</v>
      </c>
      <c r="CA220" s="93"/>
      <c r="CB220" s="93"/>
      <c r="CC220" s="93"/>
      <c r="CD220" s="93"/>
      <c r="CE220" s="93"/>
      <c r="CF220" s="93"/>
      <c r="CG220" s="93"/>
      <c r="CH220" s="93"/>
      <c r="CI220" s="93"/>
      <c r="CJ220" s="94"/>
      <c r="CK220" s="9">
        <f t="shared" si="54"/>
        <v>4000</v>
      </c>
    </row>
    <row r="221" spans="1:89" hidden="1" x14ac:dyDescent="0.5">
      <c r="A221" s="149"/>
      <c r="B221" s="34" t="s">
        <v>1216</v>
      </c>
      <c r="C221" s="10" t="s">
        <v>1219</v>
      </c>
      <c r="D221" s="135" t="s">
        <v>91</v>
      </c>
      <c r="E221" s="11">
        <v>0</v>
      </c>
      <c r="F221" s="75"/>
      <c r="G221" s="11" t="s">
        <v>62</v>
      </c>
      <c r="H221" s="12">
        <v>0</v>
      </c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3"/>
      <c r="AF221" s="13"/>
      <c r="AG221" s="13"/>
      <c r="AH221" s="13"/>
      <c r="AI221" s="14"/>
      <c r="AJ221" s="14"/>
      <c r="AK221" s="14"/>
      <c r="AL221" s="14"/>
      <c r="AM221" s="14"/>
      <c r="AN221" s="15">
        <f t="shared" si="49"/>
        <v>0</v>
      </c>
      <c r="AO221" s="16">
        <f>SUMIF(เตรียมส่วนผสม!$C:$C,'รับ-จ่าย ประจำวัน'!$B221,เตรียมส่วนผสม!H:H)+SUMIF(กวนไส้!$C:$C,'รับ-จ่าย ประจำวัน'!$B221,กวนไส้!H:H)+SUMIF(ผลิต1!$C:$C,'รับ-จ่าย ประจำวัน'!$B221,ผลิต1!H:H)+SUMIF(ผลิต2!$C:$C,'รับ-จ่าย ประจำวัน'!$B221,ผลิต2!H:H)+SUMIF(เส้นแต่งหน้าขนมเค้ก!$C:$C,'รับ-จ่าย ประจำวัน'!$B221,เส้นแต่งหน้าขนมเค้ก!H:H)+SUMIF(แพ็ค!$C:$C,'รับ-จ่าย ประจำวัน'!$B221,แพ็ค!H:H)+SUMIF(ธุรการ!$C:$C,'รับ-จ่าย ประจำวัน'!$B221,ธุรการ!H:H)+SUMIF(เส้นแต่งหน้าขนมปัง!$C:$C,'รับ-จ่าย ประจำวัน'!$B221,เส้นแต่งหน้าขนมปัง!H:H)+SUMIF('วางแผนBC,CJ'!$C:$C,'รับ-จ่าย ประจำวัน'!$B221,'วางแผนBC,CJ'!H:H)+SUMIF(RD!$C:$C,'รับ-จ่าย ประจำวัน'!$B221,RD!H:H)+SUMIF('FG,ออนไล,คัดแยก'!$C:$C,'รับ-จ่าย ประจำวัน'!$B221,'FG,ออนไล,คัดแยก'!H:H)</f>
        <v>0</v>
      </c>
      <c r="AP221" s="16">
        <f>SUMIF(เตรียมส่วนผสม!$C:$C,'รับ-จ่าย ประจำวัน'!$B221,เตรียมส่วนผสม!I:I)+SUMIF(กวนไส้!$C:$C,'รับ-จ่าย ประจำวัน'!$B221,กวนไส้!I:I)+SUMIF(ผลิต1!$C:$C,'รับ-จ่าย ประจำวัน'!$B221,ผลิต1!I:I)+SUMIF(ผลิต2!$C:$C,'รับ-จ่าย ประจำวัน'!$B221,ผลิต2!I:I)+SUMIF(เส้นแต่งหน้าขนมเค้ก!$C:$C,'รับ-จ่าย ประจำวัน'!$B221,เส้นแต่งหน้าขนมเค้ก!I:I)+SUMIF(แพ็ค!$C:$C,'รับ-จ่าย ประจำวัน'!$B221,แพ็ค!I:I)+SUMIF(ธุรการ!$C:$C,'รับ-จ่าย ประจำวัน'!$B221,ธุรการ!I:I)+SUMIF(เส้นแต่งหน้าขนมปัง!$C:$C,'รับ-จ่าย ประจำวัน'!$B221,เส้นแต่งหน้าขนมปัง!I:I)+SUMIF('วางแผนBC,CJ'!$C:$C,'รับ-จ่าย ประจำวัน'!$B221,'วางแผนBC,CJ'!I:I)+SUMIF(RD!$C:$C,'รับ-จ่าย ประจำวัน'!$B221,RD!I:I)+SUMIF('FG,ออนไล,คัดแยก'!$C:$C,'รับ-จ่าย ประจำวัน'!$B221,'FG,ออนไล,คัดแยก'!I:I)</f>
        <v>0</v>
      </c>
      <c r="AQ221" s="16">
        <f>SUMIF(เตรียมส่วนผสม!$C:$C,'รับ-จ่าย ประจำวัน'!$B221,เตรียมส่วนผสม!J:J)+SUMIF(กวนไส้!$C:$C,'รับ-จ่าย ประจำวัน'!$B221,กวนไส้!J:J)+SUMIF(ผลิต1!$C:$C,'รับ-จ่าย ประจำวัน'!$B221,ผลิต1!J:J)+SUMIF(ผลิต2!$C:$C,'รับ-จ่าย ประจำวัน'!$B221,ผลิต2!J:J)+SUMIF(เส้นแต่งหน้าขนมเค้ก!$C:$C,'รับ-จ่าย ประจำวัน'!$B221,เส้นแต่งหน้าขนมเค้ก!J:J)+SUMIF(แพ็ค!$C:$C,'รับ-จ่าย ประจำวัน'!$B221,แพ็ค!J:J)+SUMIF(ธุรการ!$C:$C,'รับ-จ่าย ประจำวัน'!$B221,ธุรการ!J:J)+SUMIF(เส้นแต่งหน้าขนมปัง!$C:$C,'รับ-จ่าย ประจำวัน'!$B221,เส้นแต่งหน้าขนมปัง!J:J)+SUMIF('วางแผนBC,CJ'!$C:$C,'รับ-จ่าย ประจำวัน'!$B221,'วางแผนBC,CJ'!J:J)+SUMIF(RD!$C:$C,'รับ-จ่าย ประจำวัน'!$B221,RD!J:J)+SUMIF('FG,ออนไล,คัดแยก'!$C:$C,'รับ-จ่าย ประจำวัน'!$B221,'FG,ออนไล,คัดแยก'!J:J)</f>
        <v>0</v>
      </c>
      <c r="AR221" s="16">
        <f>SUMIF(เตรียมส่วนผสม!$C:$C,'รับ-จ่าย ประจำวัน'!$B221,เตรียมส่วนผสม!K:K)+SUMIF(กวนไส้!$C:$C,'รับ-จ่าย ประจำวัน'!$B221,กวนไส้!K:K)+SUMIF(ผลิต1!$C:$C,'รับ-จ่าย ประจำวัน'!$B221,ผลิต1!K:K)+SUMIF(ผลิต2!$C:$C,'รับ-จ่าย ประจำวัน'!$B221,ผลิต2!K:K)+SUMIF(เส้นแต่งหน้าขนมเค้ก!$C:$C,'รับ-จ่าย ประจำวัน'!$B221,เส้นแต่งหน้าขนมเค้ก!K:K)+SUMIF(แพ็ค!$C:$C,'รับ-จ่าย ประจำวัน'!$B221,แพ็ค!K:K)+SUMIF(ธุรการ!$C:$C,'รับ-จ่าย ประจำวัน'!$B221,ธุรการ!K:K)+SUMIF(เส้นแต่งหน้าขนมปัง!$C:$C,'รับ-จ่าย ประจำวัน'!$B221,เส้นแต่งหน้าขนมปัง!K:K)+SUMIF('วางแผนBC,CJ'!$C:$C,'รับ-จ่าย ประจำวัน'!$B221,'วางแผนBC,CJ'!K:K)+SUMIF(RD!$C:$C,'รับ-จ่าย ประจำวัน'!$B221,RD!K:K)+SUMIF('FG,ออนไล,คัดแยก'!$C:$C,'รับ-จ่าย ประจำวัน'!$B221,'FG,ออนไล,คัดแยก'!K:K)</f>
        <v>0</v>
      </c>
      <c r="AS221" s="16">
        <f>SUMIF(เตรียมส่วนผสม!$C:$C,'รับ-จ่าย ประจำวัน'!$B221,เตรียมส่วนผสม!L:L)+SUMIF(กวนไส้!$C:$C,'รับ-จ่าย ประจำวัน'!$B221,กวนไส้!L:L)+SUMIF(ผลิต1!$C:$C,'รับ-จ่าย ประจำวัน'!$B221,ผลิต1!L:L)+SUMIF(ผลิต2!$C:$C,'รับ-จ่าย ประจำวัน'!$B221,ผลิต2!L:L)+SUMIF(เส้นแต่งหน้าขนมเค้ก!$C:$C,'รับ-จ่าย ประจำวัน'!$B221,เส้นแต่งหน้าขนมเค้ก!L:L)+SUMIF(แพ็ค!$C:$C,'รับ-จ่าย ประจำวัน'!$B221,แพ็ค!L:L)+SUMIF(ธุรการ!$C:$C,'รับ-จ่าย ประจำวัน'!$B221,ธุรการ!L:L)+SUMIF(เส้นแต่งหน้าขนมปัง!$C:$C,'รับ-จ่าย ประจำวัน'!$B221,เส้นแต่งหน้าขนมปัง!L:L)+SUMIF('วางแผนBC,CJ'!$C:$C,'รับ-จ่าย ประจำวัน'!$B221,'วางแผนBC,CJ'!L:L)+SUMIF(RD!$C:$C,'รับ-จ่าย ประจำวัน'!$B221,RD!L:L)+SUMIF('FG,ออนไล,คัดแยก'!$C:$C,'รับ-จ่าย ประจำวัน'!$B221,'FG,ออนไล,คัดแยก'!L:L)</f>
        <v>0</v>
      </c>
      <c r="AT221" s="16">
        <f>SUMIF(เตรียมส่วนผสม!$C:$C,'รับ-จ่าย ประจำวัน'!$B221,เตรียมส่วนผสม!M:M)+SUMIF(กวนไส้!$C:$C,'รับ-จ่าย ประจำวัน'!$B221,กวนไส้!M:M)+SUMIF(ผลิต1!$C:$C,'รับ-จ่าย ประจำวัน'!$B221,ผลิต1!M:M)+SUMIF(ผลิต2!$C:$C,'รับ-จ่าย ประจำวัน'!$B221,ผลิต2!M:M)+SUMIF(เส้นแต่งหน้าขนมเค้ก!$C:$C,'รับ-จ่าย ประจำวัน'!$B221,เส้นแต่งหน้าขนมเค้ก!M:M)+SUMIF(แพ็ค!$C:$C,'รับ-จ่าย ประจำวัน'!$B221,แพ็ค!M:M)+SUMIF(ธุรการ!$C:$C,'รับ-จ่าย ประจำวัน'!$B221,ธุรการ!M:M)+SUMIF(เส้นแต่งหน้าขนมปัง!$C:$C,'รับ-จ่าย ประจำวัน'!$B221,เส้นแต่งหน้าขนมปัง!M:M)+SUMIF('วางแผนBC,CJ'!$C:$C,'รับ-จ่าย ประจำวัน'!$B221,'วางแผนBC,CJ'!M:M)+SUMIF(RD!$C:$C,'รับ-จ่าย ประจำวัน'!$B221,RD!M:M)+SUMIF('FG,ออนไล,คัดแยก'!$C:$C,'รับ-จ่าย ประจำวัน'!$B221,'FG,ออนไล,คัดแยก'!M:M)</f>
        <v>0</v>
      </c>
      <c r="AU221" s="16">
        <f>SUMIF(เตรียมส่วนผสม!$C:$C,'รับ-จ่าย ประจำวัน'!$B221,เตรียมส่วนผสม!N:N)+SUMIF(กวนไส้!$C:$C,'รับ-จ่าย ประจำวัน'!$B221,กวนไส้!N:N)+SUMIF(ผลิต1!$C:$C,'รับ-จ่าย ประจำวัน'!$B221,ผลิต1!N:N)+SUMIF(ผลิต2!$C:$C,'รับ-จ่าย ประจำวัน'!$B221,ผลิต2!N:N)+SUMIF(เส้นแต่งหน้าขนมเค้ก!$C:$C,'รับ-จ่าย ประจำวัน'!$B221,เส้นแต่งหน้าขนมเค้ก!N:N)+SUMIF(แพ็ค!$C:$C,'รับ-จ่าย ประจำวัน'!$B221,แพ็ค!N:N)+SUMIF(ธุรการ!$C:$C,'รับ-จ่าย ประจำวัน'!$B221,ธุรการ!N:N)+SUMIF(เส้นแต่งหน้าขนมปัง!$C:$C,'รับ-จ่าย ประจำวัน'!$B221,เส้นแต่งหน้าขนมปัง!N:N)+SUMIF('วางแผนBC,CJ'!$C:$C,'รับ-จ่าย ประจำวัน'!$B221,'วางแผนBC,CJ'!N:N)+SUMIF(RD!$C:$C,'รับ-จ่าย ประจำวัน'!$B221,RD!N:N)+SUMIF('FG,ออนไล,คัดแยก'!$C:$C,'รับ-จ่าย ประจำวัน'!$B221,'FG,ออนไล,คัดแยก'!N:N)</f>
        <v>0</v>
      </c>
      <c r="AV221" s="16">
        <f>SUMIF(เตรียมส่วนผสม!$C:$C,'รับ-จ่าย ประจำวัน'!$B221,เตรียมส่วนผสม!O:O)+SUMIF(กวนไส้!$C:$C,'รับ-จ่าย ประจำวัน'!$B221,กวนไส้!O:O)+SUMIF(ผลิต1!$C:$C,'รับ-จ่าย ประจำวัน'!$B221,ผลิต1!O:O)+SUMIF(ผลิต2!$C:$C,'รับ-จ่าย ประจำวัน'!$B221,ผลิต2!O:O)+SUMIF(เส้นแต่งหน้าขนมเค้ก!$C:$C,'รับ-จ่าย ประจำวัน'!$B221,เส้นแต่งหน้าขนมเค้ก!O:O)+SUMIF(แพ็ค!$C:$C,'รับ-จ่าย ประจำวัน'!$B221,แพ็ค!O:O)+SUMIF(ธุรการ!$C:$C,'รับ-จ่าย ประจำวัน'!$B221,ธุรการ!O:O)+SUMIF(เส้นแต่งหน้าขนมปัง!$C:$C,'รับ-จ่าย ประจำวัน'!$B221,เส้นแต่งหน้าขนมปัง!O:O)+SUMIF('วางแผนBC,CJ'!$C:$C,'รับ-จ่าย ประจำวัน'!$B221,'วางแผนBC,CJ'!O:O)+SUMIF(RD!$C:$C,'รับ-จ่าย ประจำวัน'!$B221,RD!O:O)+SUMIF('FG,ออนไล,คัดแยก'!$C:$C,'รับ-จ่าย ประจำวัน'!$B221,'FG,ออนไล,คัดแยก'!O:O)</f>
        <v>0</v>
      </c>
      <c r="AW221" s="16">
        <f>SUMIF(เตรียมส่วนผสม!$C:$C,'รับ-จ่าย ประจำวัน'!$B221,เตรียมส่วนผสม!P:P)+SUMIF(กวนไส้!$C:$C,'รับ-จ่าย ประจำวัน'!$B221,กวนไส้!P:P)+SUMIF(ผลิต1!$C:$C,'รับ-จ่าย ประจำวัน'!$B221,ผลิต1!P:P)+SUMIF(ผลิต2!$C:$C,'รับ-จ่าย ประจำวัน'!$B221,ผลิต2!P:P)+SUMIF(เส้นแต่งหน้าขนมเค้ก!$C:$C,'รับ-จ่าย ประจำวัน'!$B221,เส้นแต่งหน้าขนมเค้ก!P:P)+SUMIF(แพ็ค!$C:$C,'รับ-จ่าย ประจำวัน'!$B221,แพ็ค!P:P)+SUMIF(ธุรการ!$C:$C,'รับ-จ่าย ประจำวัน'!$B221,ธุรการ!P:P)+SUMIF(เส้นแต่งหน้าขนมปัง!$C:$C,'รับ-จ่าย ประจำวัน'!$B221,เส้นแต่งหน้าขนมปัง!P:P)+SUMIF('วางแผนBC,CJ'!$C:$C,'รับ-จ่าย ประจำวัน'!$B221,'วางแผนBC,CJ'!P:P)+SUMIF(RD!$C:$C,'รับ-จ่าย ประจำวัน'!$B221,RD!P:P)+SUMIF('FG,ออนไล,คัดแยก'!$C:$C,'รับ-จ่าย ประจำวัน'!$B221,'FG,ออนไล,คัดแยก'!P:P)</f>
        <v>0</v>
      </c>
      <c r="AX221" s="16">
        <f>SUMIF(เตรียมส่วนผสม!$C:$C,'รับ-จ่าย ประจำวัน'!$B221,เตรียมส่วนผสม!Q:Q)+SUMIF(กวนไส้!$C:$C,'รับ-จ่าย ประจำวัน'!$B221,กวนไส้!Q:Q)+SUMIF(ผลิต1!$C:$C,'รับ-จ่าย ประจำวัน'!$B221,ผลิต1!Q:Q)+SUMIF(ผลิต2!$C:$C,'รับ-จ่าย ประจำวัน'!$B221,ผลิต2!Q:Q)+SUMIF(เส้นแต่งหน้าขนมเค้ก!$C:$C,'รับ-จ่าย ประจำวัน'!$B221,เส้นแต่งหน้าขนมเค้ก!Q:Q)+SUMIF(แพ็ค!$C:$C,'รับ-จ่าย ประจำวัน'!$B221,แพ็ค!Q:Q)+SUMIF(ธุรการ!$C:$C,'รับ-จ่าย ประจำวัน'!$B221,ธุรการ!Q:Q)+SUMIF(เส้นแต่งหน้าขนมปัง!$C:$C,'รับ-จ่าย ประจำวัน'!$B221,เส้นแต่งหน้าขนมปัง!Q:Q)+SUMIF('วางแผนBC,CJ'!$C:$C,'รับ-จ่าย ประจำวัน'!$B221,'วางแผนBC,CJ'!Q:Q)+SUMIF(RD!$C:$C,'รับ-จ่าย ประจำวัน'!$B221,RD!Q:Q)+SUMIF('FG,ออนไล,คัดแยก'!$C:$C,'รับ-จ่าย ประจำวัน'!$B221,'FG,ออนไล,คัดแยก'!Q:Q)</f>
        <v>0</v>
      </c>
      <c r="AY221" s="16">
        <f>SUMIF(เตรียมส่วนผสม!$C:$C,'รับ-จ่าย ประจำวัน'!$B221,เตรียมส่วนผสม!R:R)+SUMIF(กวนไส้!$C:$C,'รับ-จ่าย ประจำวัน'!$B221,กวนไส้!R:R)+SUMIF(ผลิต1!$C:$C,'รับ-จ่าย ประจำวัน'!$B221,ผลิต1!R:R)+SUMIF(ผลิต2!$C:$C,'รับ-จ่าย ประจำวัน'!$B221,ผลิต2!R:R)+SUMIF(เส้นแต่งหน้าขนมเค้ก!$C:$C,'รับ-จ่าย ประจำวัน'!$B221,เส้นแต่งหน้าขนมเค้ก!R:R)+SUMIF(แพ็ค!$C:$C,'รับ-จ่าย ประจำวัน'!$B221,แพ็ค!R:R)+SUMIF(ธุรการ!$C:$C,'รับ-จ่าย ประจำวัน'!$B221,ธุรการ!R:R)+SUMIF(เส้นแต่งหน้าขนมปัง!$C:$C,'รับ-จ่าย ประจำวัน'!$B221,เส้นแต่งหน้าขนมปัง!R:R)+SUMIF('วางแผนBC,CJ'!$C:$C,'รับ-จ่าย ประจำวัน'!$B221,'วางแผนBC,CJ'!R:R)+SUMIF(RD!$C:$C,'รับ-จ่าย ประจำวัน'!$B221,RD!R:R)+SUMIF('FG,ออนไล,คัดแยก'!$C:$C,'รับ-จ่าย ประจำวัน'!$B221,'FG,ออนไล,คัดแยก'!R:R)</f>
        <v>0</v>
      </c>
      <c r="AZ221" s="16">
        <f>SUMIF(เตรียมส่วนผสม!$C:$C,'รับ-จ่าย ประจำวัน'!$B221,เตรียมส่วนผสม!S:S)+SUMIF(กวนไส้!$C:$C,'รับ-จ่าย ประจำวัน'!$B221,กวนไส้!S:S)+SUMIF(ผลิต1!$C:$C,'รับ-จ่าย ประจำวัน'!$B221,ผลิต1!S:S)+SUMIF(ผลิต2!$C:$C,'รับ-จ่าย ประจำวัน'!$B221,ผลิต2!S:S)+SUMIF(เส้นแต่งหน้าขนมเค้ก!$C:$C,'รับ-จ่าย ประจำวัน'!$B221,เส้นแต่งหน้าขนมเค้ก!S:S)+SUMIF(แพ็ค!$C:$C,'รับ-จ่าย ประจำวัน'!$B221,แพ็ค!S:S)+SUMIF(ธุรการ!$C:$C,'รับ-จ่าย ประจำวัน'!$B221,ธุรการ!S:S)+SUMIF(เส้นแต่งหน้าขนมปัง!$C:$C,'รับ-จ่าย ประจำวัน'!$B221,เส้นแต่งหน้าขนมปัง!S:S)+SUMIF('วางแผนBC,CJ'!$C:$C,'รับ-จ่าย ประจำวัน'!$B221,'วางแผนBC,CJ'!S:S)+SUMIF(RD!$C:$C,'รับ-จ่าย ประจำวัน'!$B221,RD!S:S)+SUMIF('FG,ออนไล,คัดแยก'!$C:$C,'รับ-จ่าย ประจำวัน'!$B221,'FG,ออนไล,คัดแยก'!S:S)</f>
        <v>0</v>
      </c>
      <c r="BA221" s="16">
        <f>SUMIF(เตรียมส่วนผสม!$C:$C,'รับ-จ่าย ประจำวัน'!$B221,เตรียมส่วนผสม!T:T)+SUMIF(กวนไส้!$C:$C,'รับ-จ่าย ประจำวัน'!$B221,กวนไส้!T:T)+SUMIF(ผลิต1!$C:$C,'รับ-จ่าย ประจำวัน'!$B221,ผลิต1!T:T)+SUMIF(ผลิต2!$C:$C,'รับ-จ่าย ประจำวัน'!$B221,ผลิต2!T:T)+SUMIF(เส้นแต่งหน้าขนมเค้ก!$C:$C,'รับ-จ่าย ประจำวัน'!$B221,เส้นแต่งหน้าขนมเค้ก!T:T)+SUMIF(แพ็ค!$C:$C,'รับ-จ่าย ประจำวัน'!$B221,แพ็ค!T:T)+SUMIF(ธุรการ!$C:$C,'รับ-จ่าย ประจำวัน'!$B221,ธุรการ!T:T)+SUMIF(เส้นแต่งหน้าขนมปัง!$C:$C,'รับ-จ่าย ประจำวัน'!$B221,เส้นแต่งหน้าขนมปัง!T:T)+SUMIF('วางแผนBC,CJ'!$C:$C,'รับ-จ่าย ประจำวัน'!$B221,'วางแผนBC,CJ'!T:T)+SUMIF(RD!$C:$C,'รับ-จ่าย ประจำวัน'!$B221,RD!T:T)+SUMIF('FG,ออนไล,คัดแยก'!$C:$C,'รับ-จ่าย ประจำวัน'!$B221,'FG,ออนไล,คัดแยก'!T:T)</f>
        <v>0</v>
      </c>
      <c r="BB221" s="16">
        <f>SUMIF(เตรียมส่วนผสม!$C:$C,'รับ-จ่าย ประจำวัน'!$B221,เตรียมส่วนผสม!U:U)+SUMIF(กวนไส้!$C:$C,'รับ-จ่าย ประจำวัน'!$B221,กวนไส้!U:U)+SUMIF(ผลิต1!$C:$C,'รับ-จ่าย ประจำวัน'!$B221,ผลิต1!U:U)+SUMIF(ผลิต2!$C:$C,'รับ-จ่าย ประจำวัน'!$B221,ผลิต2!U:U)+SUMIF(เส้นแต่งหน้าขนมเค้ก!$C:$C,'รับ-จ่าย ประจำวัน'!$B221,เส้นแต่งหน้าขนมเค้ก!U:U)+SUMIF(แพ็ค!$C:$C,'รับ-จ่าย ประจำวัน'!$B221,แพ็ค!U:U)+SUMIF(ธุรการ!$C:$C,'รับ-จ่าย ประจำวัน'!$B221,ธุรการ!U:U)+SUMIF(เส้นแต่งหน้าขนมปัง!$C:$C,'รับ-จ่าย ประจำวัน'!$B221,เส้นแต่งหน้าขนมปัง!U:U)+SUMIF('วางแผนBC,CJ'!$C:$C,'รับ-จ่าย ประจำวัน'!$B221,'วางแผนBC,CJ'!U:U)+SUMIF(RD!$C:$C,'รับ-จ่าย ประจำวัน'!$B221,RD!U:U)+SUMIF('FG,ออนไล,คัดแยก'!$C:$C,'รับ-จ่าย ประจำวัน'!$B221,'FG,ออนไล,คัดแยก'!U:U)</f>
        <v>0</v>
      </c>
      <c r="BC221" s="16">
        <f>SUMIF(เตรียมส่วนผสม!$C:$C,'รับ-จ่าย ประจำวัน'!$B221,เตรียมส่วนผสม!V:V)+SUMIF(กวนไส้!$C:$C,'รับ-จ่าย ประจำวัน'!$B221,กวนไส้!V:V)+SUMIF(ผลิต1!$C:$C,'รับ-จ่าย ประจำวัน'!$B221,ผลิต1!V:V)+SUMIF(ผลิต2!$C:$C,'รับ-จ่าย ประจำวัน'!$B221,ผลิต2!V:V)+SUMIF(เส้นแต่งหน้าขนมเค้ก!$C:$C,'รับ-จ่าย ประจำวัน'!$B221,เส้นแต่งหน้าขนมเค้ก!V:V)+SUMIF(แพ็ค!$C:$C,'รับ-จ่าย ประจำวัน'!$B221,แพ็ค!V:V)+SUMIF(ธุรการ!$C:$C,'รับ-จ่าย ประจำวัน'!$B221,ธุรการ!V:V)+SUMIF(เส้นแต่งหน้าขนมปัง!$C:$C,'รับ-จ่าย ประจำวัน'!$B221,เส้นแต่งหน้าขนมปัง!V:V)+SUMIF('วางแผนBC,CJ'!$C:$C,'รับ-จ่าย ประจำวัน'!$B221,'วางแผนBC,CJ'!V:V)+SUMIF(RD!$C:$C,'รับ-จ่าย ประจำวัน'!$B221,RD!V:V)+SUMIF('FG,ออนไล,คัดแยก'!$C:$C,'รับ-จ่าย ประจำวัน'!$B221,'FG,ออนไล,คัดแยก'!V:V)</f>
        <v>0</v>
      </c>
      <c r="BD221" s="16">
        <f>SUMIF(เตรียมส่วนผสม!$C:$C,'รับ-จ่าย ประจำวัน'!$B221,เตรียมส่วนผสม!W:W)+SUMIF(กวนไส้!$C:$C,'รับ-จ่าย ประจำวัน'!$B221,กวนไส้!W:W)+SUMIF(ผลิต1!$C:$C,'รับ-จ่าย ประจำวัน'!$B221,ผลิต1!W:W)+SUMIF(ผลิต2!$C:$C,'รับ-จ่าย ประจำวัน'!$B221,ผลิต2!W:W)+SUMIF(เส้นแต่งหน้าขนมเค้ก!$C:$C,'รับ-จ่าย ประจำวัน'!$B221,เส้นแต่งหน้าขนมเค้ก!W:W)+SUMIF(แพ็ค!$C:$C,'รับ-จ่าย ประจำวัน'!$B221,แพ็ค!W:W)+SUMIF(ธุรการ!$C:$C,'รับ-จ่าย ประจำวัน'!$B221,ธุรการ!W:W)+SUMIF(เส้นแต่งหน้าขนมปัง!$C:$C,'รับ-จ่าย ประจำวัน'!$B221,เส้นแต่งหน้าขนมปัง!W:W)+SUMIF('วางแผนBC,CJ'!$C:$C,'รับ-จ่าย ประจำวัน'!$B221,'วางแผนBC,CJ'!W:W)+SUMIF(RD!$C:$C,'รับ-จ่าย ประจำวัน'!$B221,RD!W:W)+SUMIF('FG,ออนไล,คัดแยก'!$C:$C,'รับ-จ่าย ประจำวัน'!$B221,'FG,ออนไล,คัดแยก'!W:W)</f>
        <v>0</v>
      </c>
      <c r="BE221" s="16">
        <f>SUMIF(เตรียมส่วนผสม!$C:$C,'รับ-จ่าย ประจำวัน'!$B221,เตรียมส่วนผสม!X:X)+SUMIF(กวนไส้!$C:$C,'รับ-จ่าย ประจำวัน'!$B221,กวนไส้!X:X)+SUMIF(ผลิต1!$C:$C,'รับ-จ่าย ประจำวัน'!$B221,ผลิต1!X:X)+SUMIF(ผลิต2!$C:$C,'รับ-จ่าย ประจำวัน'!$B221,ผลิต2!X:X)+SUMIF(เส้นแต่งหน้าขนมเค้ก!$C:$C,'รับ-จ่าย ประจำวัน'!$B221,เส้นแต่งหน้าขนมเค้ก!X:X)+SUMIF(แพ็ค!$C:$C,'รับ-จ่าย ประจำวัน'!$B221,แพ็ค!X:X)+SUMIF(ธุรการ!$C:$C,'รับ-จ่าย ประจำวัน'!$B221,ธุรการ!X:X)+SUMIF(เส้นแต่งหน้าขนมปัง!$C:$C,'รับ-จ่าย ประจำวัน'!$B221,เส้นแต่งหน้าขนมปัง!X:X)+SUMIF('วางแผนBC,CJ'!$C:$C,'รับ-จ่าย ประจำวัน'!$B221,'วางแผนBC,CJ'!X:X)+SUMIF(RD!$C:$C,'รับ-จ่าย ประจำวัน'!$B221,RD!X:X)+SUMIF('FG,ออนไล,คัดแยก'!$C:$C,'รับ-จ่าย ประจำวัน'!$B221,'FG,ออนไล,คัดแยก'!X:X)</f>
        <v>0</v>
      </c>
      <c r="BF221" s="16">
        <f>SUMIF(เตรียมส่วนผสม!$C:$C,'รับ-จ่าย ประจำวัน'!$B221,เตรียมส่วนผสม!Y:Y)+SUMIF(กวนไส้!$C:$C,'รับ-จ่าย ประจำวัน'!$B221,กวนไส้!Y:Y)+SUMIF(ผลิต1!$C:$C,'รับ-จ่าย ประจำวัน'!$B221,ผลิต1!Y:Y)+SUMIF(ผลิต2!$C:$C,'รับ-จ่าย ประจำวัน'!$B221,ผลิต2!Y:Y)+SUMIF(เส้นแต่งหน้าขนมเค้ก!$C:$C,'รับ-จ่าย ประจำวัน'!$B221,เส้นแต่งหน้าขนมเค้ก!Y:Y)+SUMIF(แพ็ค!$C:$C,'รับ-จ่าย ประจำวัน'!$B221,แพ็ค!Y:Y)+SUMIF(ธุรการ!$C:$C,'รับ-จ่าย ประจำวัน'!$B221,ธุรการ!Y:Y)+SUMIF(เส้นแต่งหน้าขนมปัง!$C:$C,'รับ-จ่าย ประจำวัน'!$B221,เส้นแต่งหน้าขนมปัง!Y:Y)+SUMIF('วางแผนBC,CJ'!$C:$C,'รับ-จ่าย ประจำวัน'!$B221,'วางแผนBC,CJ'!Y:Y)+SUMIF(RD!$C:$C,'รับ-จ่าย ประจำวัน'!$B221,RD!Y:Y)+SUMIF('FG,ออนไล,คัดแยก'!$C:$C,'รับ-จ่าย ประจำวัน'!$B221,'FG,ออนไล,คัดแยก'!Y:Y)</f>
        <v>0</v>
      </c>
      <c r="BG221" s="16">
        <f>SUMIF(เตรียมส่วนผสม!$C:$C,'รับ-จ่าย ประจำวัน'!$B221,เตรียมส่วนผสม!Z:Z)+SUMIF(กวนไส้!$C:$C,'รับ-จ่าย ประจำวัน'!$B221,กวนไส้!Z:Z)+SUMIF(ผลิต1!$C:$C,'รับ-จ่าย ประจำวัน'!$B221,ผลิต1!Z:Z)+SUMIF(ผลิต2!$C:$C,'รับ-จ่าย ประจำวัน'!$B221,ผลิต2!Z:Z)+SUMIF(เส้นแต่งหน้าขนมเค้ก!$C:$C,'รับ-จ่าย ประจำวัน'!$B221,เส้นแต่งหน้าขนมเค้ก!Z:Z)+SUMIF(แพ็ค!$C:$C,'รับ-จ่าย ประจำวัน'!$B221,แพ็ค!Z:Z)+SUMIF(ธุรการ!$C:$C,'รับ-จ่าย ประจำวัน'!$B221,ธุรการ!Z:Z)+SUMIF(เส้นแต่งหน้าขนมปัง!$C:$C,'รับ-จ่าย ประจำวัน'!$B221,เส้นแต่งหน้าขนมปัง!Z:Z)+SUMIF('วางแผนBC,CJ'!$C:$C,'รับ-จ่าย ประจำวัน'!$B221,'วางแผนBC,CJ'!Z:Z)+SUMIF(RD!$C:$C,'รับ-จ่าย ประจำวัน'!$B221,RD!Z:Z)+SUMIF('FG,ออนไล,คัดแยก'!$C:$C,'รับ-จ่าย ประจำวัน'!$B221,'FG,ออนไล,คัดแยก'!Z:Z)</f>
        <v>0</v>
      </c>
      <c r="BH221" s="16">
        <f>SUMIF(เตรียมส่วนผสม!$C:$C,'รับ-จ่าย ประจำวัน'!$B221,เตรียมส่วนผสม!AA:AA)+SUMIF(กวนไส้!$C:$C,'รับ-จ่าย ประจำวัน'!$B221,กวนไส้!AA:AA)+SUMIF(ผลิต1!$C:$C,'รับ-จ่าย ประจำวัน'!$B221,ผลิต1!AA:AA)+SUMIF(ผลิต2!$C:$C,'รับ-จ่าย ประจำวัน'!$B221,ผลิต2!AA:AA)+SUMIF(เส้นแต่งหน้าขนมเค้ก!$C:$C,'รับ-จ่าย ประจำวัน'!$B221,เส้นแต่งหน้าขนมเค้ก!AA:AA)+SUMIF(แพ็ค!$C:$C,'รับ-จ่าย ประจำวัน'!$B221,แพ็ค!AA:AA)+SUMIF(ธุรการ!$C:$C,'รับ-จ่าย ประจำวัน'!$B221,ธุรการ!AA:AA)+SUMIF(เส้นแต่งหน้าขนมปัง!$C:$C,'รับ-จ่าย ประจำวัน'!$B221,เส้นแต่งหน้าขนมปัง!AA:AA)+SUMIF('วางแผนBC,CJ'!$C:$C,'รับ-จ่าย ประจำวัน'!$B221,'วางแผนBC,CJ'!AA:AA)+SUMIF(RD!$C:$C,'รับ-จ่าย ประจำวัน'!$B221,RD!AA:AA)+SUMIF('FG,ออนไล,คัดแยก'!$C:$C,'รับ-จ่าย ประจำวัน'!$B221,'FG,ออนไล,คัดแยก'!AA:AA)</f>
        <v>0</v>
      </c>
      <c r="BI221" s="16">
        <f>SUMIF(เตรียมส่วนผสม!$C:$C,'รับ-จ่าย ประจำวัน'!$B221,เตรียมส่วนผสม!AB:AB)+SUMIF(กวนไส้!$C:$C,'รับ-จ่าย ประจำวัน'!$B221,กวนไส้!AB:AB)+SUMIF(ผลิต1!$C:$C,'รับ-จ่าย ประจำวัน'!$B221,ผลิต1!AB:AB)+SUMIF(ผลิต2!$C:$C,'รับ-จ่าย ประจำวัน'!$B221,ผลิต2!AB:AB)+SUMIF(เส้นแต่งหน้าขนมเค้ก!$C:$C,'รับ-จ่าย ประจำวัน'!$B221,เส้นแต่งหน้าขนมเค้ก!AB:AB)+SUMIF(แพ็ค!$C:$C,'รับ-จ่าย ประจำวัน'!$B221,แพ็ค!AB:AB)+SUMIF(ธุรการ!$C:$C,'รับ-จ่าย ประจำวัน'!$B221,ธุรการ!AB:AB)+SUMIF(เส้นแต่งหน้าขนมปัง!$C:$C,'รับ-จ่าย ประจำวัน'!$B221,เส้นแต่งหน้าขนมปัง!AB:AB)+SUMIF('วางแผนBC,CJ'!$C:$C,'รับ-จ่าย ประจำวัน'!$B221,'วางแผนBC,CJ'!AB:AB)+SUMIF(RD!$C:$C,'รับ-จ่าย ประจำวัน'!$B221,RD!AB:AB)+SUMIF('FG,ออนไล,คัดแยก'!$C:$C,'รับ-จ่าย ประจำวัน'!$B221,'FG,ออนไล,คัดแยก'!AB:AB)</f>
        <v>0</v>
      </c>
      <c r="BJ221" s="16">
        <f>SUMIF(เตรียมส่วนผสม!$C:$C,'รับ-จ่าย ประจำวัน'!$B221,เตรียมส่วนผสม!AC:AC)+SUMIF(กวนไส้!$C:$C,'รับ-จ่าย ประจำวัน'!$B221,กวนไส้!AC:AC)+SUMIF(ผลิต1!$C:$C,'รับ-จ่าย ประจำวัน'!$B221,ผลิต1!AC:AC)+SUMIF(ผลิต2!$C:$C,'รับ-จ่าย ประจำวัน'!$B221,ผลิต2!AC:AC)+SUMIF(เส้นแต่งหน้าขนมเค้ก!$C:$C,'รับ-จ่าย ประจำวัน'!$B221,เส้นแต่งหน้าขนมเค้ก!AC:AC)+SUMIF(แพ็ค!$C:$C,'รับ-จ่าย ประจำวัน'!$B221,แพ็ค!AC:AC)+SUMIF(ธุรการ!$C:$C,'รับ-จ่าย ประจำวัน'!$B221,ธุรการ!AC:AC)+SUMIF(เส้นแต่งหน้าขนมปัง!$C:$C,'รับ-จ่าย ประจำวัน'!$B221,เส้นแต่งหน้าขนมปัง!AC:AC)+SUMIF('วางแผนBC,CJ'!$C:$C,'รับ-จ่าย ประจำวัน'!$B221,'วางแผนBC,CJ'!AC:AC)+SUMIF(RD!$C:$C,'รับ-จ่าย ประจำวัน'!$B221,RD!AC:AC)+SUMIF('FG,ออนไล,คัดแยก'!$C:$C,'รับ-จ่าย ประจำวัน'!$B221,'FG,ออนไล,คัดแยก'!AC:AC)</f>
        <v>0</v>
      </c>
      <c r="BK221" s="16">
        <f>SUMIF(เตรียมส่วนผสม!$C:$C,'รับ-จ่าย ประจำวัน'!$B221,เตรียมส่วนผสม!AD:AD)+SUMIF(กวนไส้!$C:$C,'รับ-จ่าย ประจำวัน'!$B221,กวนไส้!AD:AD)+SUMIF(ผลิต1!$C:$C,'รับ-จ่าย ประจำวัน'!$B221,ผลิต1!AD:AD)+SUMIF(ผลิต2!$C:$C,'รับ-จ่าย ประจำวัน'!$B221,ผลิต2!AD:AD)+SUMIF(เส้นแต่งหน้าขนมเค้ก!$C:$C,'รับ-จ่าย ประจำวัน'!$B221,เส้นแต่งหน้าขนมเค้ก!AD:AD)+SUMIF(แพ็ค!$C:$C,'รับ-จ่าย ประจำวัน'!$B221,แพ็ค!AD:AD)+SUMIF(ธุรการ!$C:$C,'รับ-จ่าย ประจำวัน'!$B221,ธุรการ!AD:AD)+SUMIF(เส้นแต่งหน้าขนมปัง!$C:$C,'รับ-จ่าย ประจำวัน'!$B221,เส้นแต่งหน้าขนมปัง!AD:AD)+SUMIF('วางแผนBC,CJ'!$C:$C,'รับ-จ่าย ประจำวัน'!$B221,'วางแผนBC,CJ'!AD:AD)+SUMIF(RD!$C:$C,'รับ-จ่าย ประจำวัน'!$B221,RD!AD:AD)+SUMIF('FG,ออนไล,คัดแยก'!$C:$C,'รับ-จ่าย ประจำวัน'!$B221,'FG,ออนไล,คัดแยก'!AD:AD)</f>
        <v>0</v>
      </c>
      <c r="BL221" s="16">
        <f>SUMIF(เตรียมส่วนผสม!$C:$C,'รับ-จ่าย ประจำวัน'!$B221,เตรียมส่วนผสม!AE:AE)+SUMIF(กวนไส้!$C:$C,'รับ-จ่าย ประจำวัน'!$B221,กวนไส้!AE:AE)+SUMIF(ผลิต1!$C:$C,'รับ-จ่าย ประจำวัน'!$B221,ผลิต1!AE:AE)+SUMIF(ผลิต2!$C:$C,'รับ-จ่าย ประจำวัน'!$B221,ผลิต2!AE:AE)+SUMIF(เส้นแต่งหน้าขนมเค้ก!$C:$C,'รับ-จ่าย ประจำวัน'!$B221,เส้นแต่งหน้าขนมเค้ก!AE:AE)+SUMIF(แพ็ค!$C:$C,'รับ-จ่าย ประจำวัน'!$B221,แพ็ค!AE:AE)+SUMIF(ธุรการ!$C:$C,'รับ-จ่าย ประจำวัน'!$B221,ธุรการ!AE:AE)+SUMIF(เส้นแต่งหน้าขนมปัง!$C:$C,'รับ-จ่าย ประจำวัน'!$B221,เส้นแต่งหน้าขนมปัง!AE:AE)+SUMIF('วางแผนBC,CJ'!$C:$C,'รับ-จ่าย ประจำวัน'!$B221,'วางแผนBC,CJ'!AE:AE)+SUMIF(RD!$C:$C,'รับ-จ่าย ประจำวัน'!$B221,RD!AE:AE)+SUMIF('FG,ออนไล,คัดแยก'!$C:$C,'รับ-จ่าย ประจำวัน'!$B221,'FG,ออนไล,คัดแยก'!AE:AE)</f>
        <v>0</v>
      </c>
      <c r="BM221" s="16">
        <f>SUMIF(เตรียมส่วนผสม!$C:$C,'รับ-จ่าย ประจำวัน'!$B221,เตรียมส่วนผสม!AF:AF)+SUMIF(กวนไส้!$C:$C,'รับ-จ่าย ประจำวัน'!$B221,กวนไส้!AF:AF)+SUMIF(ผลิต1!$C:$C,'รับ-จ่าย ประจำวัน'!$B221,ผลิต1!AF:AF)+SUMIF(ผลิต2!$C:$C,'รับ-จ่าย ประจำวัน'!$B221,ผลิต2!AF:AF)+SUMIF(เส้นแต่งหน้าขนมเค้ก!$C:$C,'รับ-จ่าย ประจำวัน'!$B221,เส้นแต่งหน้าขนมเค้ก!AF:AF)+SUMIF(แพ็ค!$C:$C,'รับ-จ่าย ประจำวัน'!$B221,แพ็ค!AF:AF)+SUMIF(ธุรการ!$C:$C,'รับ-จ่าย ประจำวัน'!$B221,ธุรการ!AF:AF)+SUMIF(เส้นแต่งหน้าขนมปัง!$C:$C,'รับ-จ่าย ประจำวัน'!$B221,เส้นแต่งหน้าขนมปัง!AF:AF)+SUMIF('วางแผนBC,CJ'!$C:$C,'รับ-จ่าย ประจำวัน'!$B221,'วางแผนBC,CJ'!AF:AF)+SUMIF(RD!$C:$C,'รับ-จ่าย ประจำวัน'!$B221,RD!AF:AF)+SUMIF('FG,ออนไล,คัดแยก'!$C:$C,'รับ-จ่าย ประจำวัน'!$B221,'FG,ออนไล,คัดแยก'!AF:AF)</f>
        <v>0</v>
      </c>
      <c r="BN221" s="16">
        <f>SUMIF(เตรียมส่วนผสม!$C:$C,'รับ-จ่าย ประจำวัน'!$B221,เตรียมส่วนผสม!AG:AG)+SUMIF(กวนไส้!$C:$C,'รับ-จ่าย ประจำวัน'!$B221,กวนไส้!AG:AG)+SUMIF(ผลิต1!$C:$C,'รับ-จ่าย ประจำวัน'!$B221,ผลิต1!AG:AG)+SUMIF(ผลิต2!$C:$C,'รับ-จ่าย ประจำวัน'!$B221,ผลิต2!AG:AG)+SUMIF(เส้นแต่งหน้าขนมเค้ก!$C:$C,'รับ-จ่าย ประจำวัน'!$B221,เส้นแต่งหน้าขนมเค้ก!AG:AG)+SUMIF(แพ็ค!$C:$C,'รับ-จ่าย ประจำวัน'!$B221,แพ็ค!AG:AG)+SUMIF(ธุรการ!$C:$C,'รับ-จ่าย ประจำวัน'!$B221,ธุรการ!AG:AG)+SUMIF(เส้นแต่งหน้าขนมปัง!$C:$C,'รับ-จ่าย ประจำวัน'!$B221,เส้นแต่งหน้าขนมปัง!AG:AG)+SUMIF('วางแผนBC,CJ'!$C:$C,'รับ-จ่าย ประจำวัน'!$B221,'วางแผนBC,CJ'!AG:AG)+SUMIF(RD!$C:$C,'รับ-จ่าย ประจำวัน'!$B221,RD!AG:AG)+SUMIF('FG,ออนไล,คัดแยก'!$C:$C,'รับ-จ่าย ประจำวัน'!$B221,'FG,ออนไล,คัดแยก'!AG:AG)</f>
        <v>0</v>
      </c>
      <c r="BO221" s="16">
        <f>SUMIF(เตรียมส่วนผสม!$C:$C,'รับ-จ่าย ประจำวัน'!$B221,เตรียมส่วนผสม!AH:AH)+SUMIF(กวนไส้!$C:$C,'รับ-จ่าย ประจำวัน'!$B221,กวนไส้!AH:AH)+SUMIF(ผลิต1!$C:$C,'รับ-จ่าย ประจำวัน'!$B221,ผลิต1!AH:AH)+SUMIF(ผลิต2!$C:$C,'รับ-จ่าย ประจำวัน'!$B221,ผลิต2!AH:AH)+SUMIF(เส้นแต่งหน้าขนมเค้ก!$C:$C,'รับ-จ่าย ประจำวัน'!$B221,เส้นแต่งหน้าขนมเค้ก!AH:AH)+SUMIF(แพ็ค!$C:$C,'รับ-จ่าย ประจำวัน'!$B221,แพ็ค!AH:AH)+SUMIF(ธุรการ!$C:$C,'รับ-จ่าย ประจำวัน'!$B221,ธุรการ!AH:AH)+SUMIF(เส้นแต่งหน้าขนมปัง!$C:$C,'รับ-จ่าย ประจำวัน'!$B221,เส้นแต่งหน้าขนมปัง!AH:AH)+SUMIF('วางแผนBC,CJ'!$C:$C,'รับ-จ่าย ประจำวัน'!$B221,'วางแผนBC,CJ'!AH:AH)+SUMIF(RD!$C:$C,'รับ-จ่าย ประจำวัน'!$B221,RD!AH:AH)+SUMIF('FG,ออนไล,คัดแยก'!$C:$C,'รับ-จ่าย ประจำวัน'!$B221,'FG,ออนไล,คัดแยก'!AH:AH)</f>
        <v>0</v>
      </c>
      <c r="BP221" s="16">
        <f>SUMIF(เตรียมส่วนผสม!$C:$C,'รับ-จ่าย ประจำวัน'!$B221,เตรียมส่วนผสม!AI:AI)+SUMIF(กวนไส้!$C:$C,'รับ-จ่าย ประจำวัน'!$B221,กวนไส้!AI:AI)+SUMIF(ผลิต1!$C:$C,'รับ-จ่าย ประจำวัน'!$B221,ผลิต1!AI:AI)+SUMIF(ผลิต2!$C:$C,'รับ-จ่าย ประจำวัน'!$B221,ผลิต2!AI:AI)+SUMIF(เส้นแต่งหน้าขนมเค้ก!$C:$C,'รับ-จ่าย ประจำวัน'!$B221,เส้นแต่งหน้าขนมเค้ก!AI:AI)+SUMIF(แพ็ค!$C:$C,'รับ-จ่าย ประจำวัน'!$B221,แพ็ค!AI:AI)+SUMIF(ธุรการ!$C:$C,'รับ-จ่าย ประจำวัน'!$B221,ธุรการ!AI:AI)+SUMIF(เส้นแต่งหน้าขนมปัง!$C:$C,'รับ-จ่าย ประจำวัน'!$B221,เส้นแต่งหน้าขนมปัง!AI:AI)+SUMIF('วางแผนBC,CJ'!$C:$C,'รับ-จ่าย ประจำวัน'!$B221,'วางแผนBC,CJ'!AI:AI)+SUMIF(RD!$C:$C,'รับ-จ่าย ประจำวัน'!$B221,RD!AI:AI)+SUMIF('FG,ออนไล,คัดแยก'!$C:$C,'รับ-จ่าย ประจำวัน'!$B221,'FG,ออนไล,คัดแยก'!AI:AI)</f>
        <v>0</v>
      </c>
      <c r="BQ221" s="16">
        <f>SUMIF(เตรียมส่วนผสม!$C:$C,'รับ-จ่าย ประจำวัน'!$B221,เตรียมส่วนผสม!AJ:AJ)+SUMIF(กวนไส้!$C:$C,'รับ-จ่าย ประจำวัน'!$B221,กวนไส้!AJ:AJ)+SUMIF(ผลิต1!$C:$C,'รับ-จ่าย ประจำวัน'!$B221,ผลิต1!AJ:AJ)+SUMIF(ผลิต2!$C:$C,'รับ-จ่าย ประจำวัน'!$B221,ผลิต2!AJ:AJ)+SUMIF(เส้นแต่งหน้าขนมเค้ก!$C:$C,'รับ-จ่าย ประจำวัน'!$B221,เส้นแต่งหน้าขนมเค้ก!AJ:AJ)+SUMIF(แพ็ค!$C:$C,'รับ-จ่าย ประจำวัน'!$B221,แพ็ค!AJ:AJ)+SUMIF(ธุรการ!$C:$C,'รับ-จ่าย ประจำวัน'!$B221,ธุรการ!AJ:AJ)+SUMIF(เส้นแต่งหน้าขนมปัง!$C:$C,'รับ-จ่าย ประจำวัน'!$B221,เส้นแต่งหน้าขนมปัง!AJ:AJ)+SUMIF('วางแผนBC,CJ'!$C:$C,'รับ-จ่าย ประจำวัน'!$B221,'วางแผนBC,CJ'!AJ:AJ)+SUMIF(RD!$C:$C,'รับ-จ่าย ประจำวัน'!$B221,RD!AJ:AJ)+SUMIF('FG,ออนไล,คัดแยก'!$C:$C,'รับ-จ่าย ประจำวัน'!$B221,'FG,ออนไล,คัดแยก'!AJ:AJ)</f>
        <v>0</v>
      </c>
      <c r="BR221" s="16">
        <f>SUMIF(เตรียมส่วนผสม!$C:$C,'รับ-จ่าย ประจำวัน'!$B221,เตรียมส่วนผสม!AK:AK)+SUMIF(กวนไส้!$C:$C,'รับ-จ่าย ประจำวัน'!$B221,กวนไส้!AK:AK)+SUMIF(ผลิต1!$C:$C,'รับ-จ่าย ประจำวัน'!$B221,ผลิต1!AK:AK)+SUMIF(ผลิต2!$C:$C,'รับ-จ่าย ประจำวัน'!$B221,ผลิต2!AK:AK)+SUMIF(เส้นแต่งหน้าขนมเค้ก!$C:$C,'รับ-จ่าย ประจำวัน'!$B221,เส้นแต่งหน้าขนมเค้ก!AK:AK)+SUMIF(แพ็ค!$C:$C,'รับ-จ่าย ประจำวัน'!$B221,แพ็ค!AK:AK)+SUMIF(ธุรการ!$C:$C,'รับ-จ่าย ประจำวัน'!$B221,ธุรการ!AK:AK)+SUMIF(เส้นแต่งหน้าขนมปัง!$C:$C,'รับ-จ่าย ประจำวัน'!$B221,เส้นแต่งหน้าขนมปัง!AK:AK)+SUMIF('วางแผนBC,CJ'!$C:$C,'รับ-จ่าย ประจำวัน'!$B221,'วางแผนBC,CJ'!AK:AK)+SUMIF(RD!$C:$C,'รับ-จ่าย ประจำวัน'!$B221,RD!AK:AK)+SUMIF('FG,ออนไล,คัดแยก'!$C:$C,'รับ-จ่าย ประจำวัน'!$B221,'FG,ออนไล,คัดแยก'!AK:AK)</f>
        <v>0</v>
      </c>
      <c r="BS221" s="16">
        <f>SUMIF(เตรียมส่วนผสม!$C:$C,'รับ-จ่าย ประจำวัน'!$B221,เตรียมส่วนผสม!AL:AL)+SUMIF(กวนไส้!$C:$C,'รับ-จ่าย ประจำวัน'!$B221,กวนไส้!AL:AL)+SUMIF(ผลิต1!$C:$C,'รับ-จ่าย ประจำวัน'!$B221,ผลิต1!AL:AL)+SUMIF(ผลิต2!$C:$C,'รับ-จ่าย ประจำวัน'!$B221,ผลิต2!AL:AL)+SUMIF(เส้นแต่งหน้าขนมเค้ก!$C:$C,'รับ-จ่าย ประจำวัน'!$B221,เส้นแต่งหน้าขนมเค้ก!AL:AL)+SUMIF(แพ็ค!$C:$C,'รับ-จ่าย ประจำวัน'!$B221,แพ็ค!AL:AL)+SUMIF(ธุรการ!$C:$C,'รับ-จ่าย ประจำวัน'!$B221,ธุรการ!AL:AL)+SUMIF(เส้นแต่งหน้าขนมปัง!$C:$C,'รับ-จ่าย ประจำวัน'!$B221,เส้นแต่งหน้าขนมปัง!AL:AL)+SUMIF('วางแผนBC,CJ'!$C:$C,'รับ-จ่าย ประจำวัน'!$B221,'วางแผนBC,CJ'!AL:AL)+SUMIF(RD!$C:$C,'รับ-จ่าย ประจำวัน'!$B221,RD!AL:AL)+SUMIF('FG,ออนไล,คัดแยก'!$C:$C,'รับ-จ่าย ประจำวัน'!$B221,'FG,ออนไล,คัดแยก'!AL:AL)</f>
        <v>0</v>
      </c>
      <c r="BT221" s="18">
        <f t="shared" si="50"/>
        <v>0</v>
      </c>
      <c r="BU221" s="116">
        <f>40000+1000+15006</f>
        <v>56006</v>
      </c>
      <c r="BV221" s="146">
        <f t="shared" si="51"/>
        <v>0</v>
      </c>
      <c r="BW221" s="183">
        <v>30</v>
      </c>
      <c r="BX221" s="172">
        <f t="shared" si="55"/>
        <v>0</v>
      </c>
      <c r="BY221" s="188" t="e">
        <f t="shared" si="53"/>
        <v>#DIV/0!</v>
      </c>
      <c r="BZ221" s="180" t="e">
        <f t="shared" ca="1" si="52"/>
        <v>#DIV/0!</v>
      </c>
      <c r="CA221" s="145"/>
      <c r="CB221" s="93"/>
      <c r="CC221" s="93"/>
      <c r="CD221" s="93"/>
      <c r="CE221" s="93"/>
      <c r="CF221" s="93"/>
      <c r="CG221" s="93"/>
      <c r="CH221" s="93"/>
      <c r="CI221" s="93"/>
      <c r="CJ221" s="94"/>
      <c r="CK221" s="9">
        <f t="shared" si="54"/>
        <v>-56006</v>
      </c>
    </row>
    <row r="222" spans="1:89" hidden="1" x14ac:dyDescent="0.5">
      <c r="A222" s="149"/>
      <c r="B222" s="32">
        <v>1020201003</v>
      </c>
      <c r="C222" s="10" t="s">
        <v>1444</v>
      </c>
      <c r="D222" s="135" t="s">
        <v>91</v>
      </c>
      <c r="E222" s="11">
        <v>0</v>
      </c>
      <c r="F222" s="159" t="s">
        <v>1605</v>
      </c>
      <c r="G222" s="11"/>
      <c r="H222" s="12">
        <v>9608</v>
      </c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3"/>
      <c r="AF222" s="13"/>
      <c r="AG222" s="13"/>
      <c r="AH222" s="13"/>
      <c r="AI222" s="14"/>
      <c r="AJ222" s="14"/>
      <c r="AK222" s="14"/>
      <c r="AL222" s="14"/>
      <c r="AM222" s="14"/>
      <c r="AN222" s="15">
        <f t="shared" si="49"/>
        <v>0</v>
      </c>
      <c r="AO222" s="16">
        <f>SUMIF(เตรียมส่วนผสม!$C:$C,'รับ-จ่าย ประจำวัน'!$B222,เตรียมส่วนผสม!H:H)+SUMIF(กวนไส้!$C:$C,'รับ-จ่าย ประจำวัน'!$B222,กวนไส้!H:H)+SUMIF(ผลิต1!$C:$C,'รับ-จ่าย ประจำวัน'!$B222,ผลิต1!H:H)+SUMIF(ผลิต2!$C:$C,'รับ-จ่าย ประจำวัน'!$B222,ผลิต2!H:H)+SUMIF(เส้นแต่งหน้าขนมเค้ก!$C:$C,'รับ-จ่าย ประจำวัน'!$B222,เส้นแต่งหน้าขนมเค้ก!H:H)+SUMIF(แพ็ค!$C:$C,'รับ-จ่าย ประจำวัน'!$B222,แพ็ค!H:H)+SUMIF(ธุรการ!$C:$C,'รับ-จ่าย ประจำวัน'!$B222,ธุรการ!H:H)+SUMIF(เส้นแต่งหน้าขนมปัง!$C:$C,'รับ-จ่าย ประจำวัน'!$B222,เส้นแต่งหน้าขนมปัง!H:H)+SUMIF('วางแผนBC,CJ'!$C:$C,'รับ-จ่าย ประจำวัน'!$B222,'วางแผนBC,CJ'!H:H)+SUMIF(RD!$C:$C,'รับ-จ่าย ประจำวัน'!$B222,RD!H:H)+SUMIF('FG,ออนไล,คัดแยก'!$C:$C,'รับ-จ่าย ประจำวัน'!$B222,'FG,ออนไล,คัดแยก'!H:H)</f>
        <v>0</v>
      </c>
      <c r="AP222" s="16">
        <f>SUMIF(เตรียมส่วนผสม!$C:$C,'รับ-จ่าย ประจำวัน'!$B222,เตรียมส่วนผสม!I:I)+SUMIF(กวนไส้!$C:$C,'รับ-จ่าย ประจำวัน'!$B222,กวนไส้!I:I)+SUMIF(ผลิต1!$C:$C,'รับ-จ่าย ประจำวัน'!$B222,ผลิต1!I:I)+SUMIF(ผลิต2!$C:$C,'รับ-จ่าย ประจำวัน'!$B222,ผลิต2!I:I)+SUMIF(เส้นแต่งหน้าขนมเค้ก!$C:$C,'รับ-จ่าย ประจำวัน'!$B222,เส้นแต่งหน้าขนมเค้ก!I:I)+SUMIF(แพ็ค!$C:$C,'รับ-จ่าย ประจำวัน'!$B222,แพ็ค!I:I)+SUMIF(ธุรการ!$C:$C,'รับ-จ่าย ประจำวัน'!$B222,ธุรการ!I:I)+SUMIF(เส้นแต่งหน้าขนมปัง!$C:$C,'รับ-จ่าย ประจำวัน'!$B222,เส้นแต่งหน้าขนมปัง!I:I)+SUMIF('วางแผนBC,CJ'!$C:$C,'รับ-จ่าย ประจำวัน'!$B222,'วางแผนBC,CJ'!I:I)+SUMIF(RD!$C:$C,'รับ-จ่าย ประจำวัน'!$B222,RD!I:I)+SUMIF('FG,ออนไล,คัดแยก'!$C:$C,'รับ-จ่าย ประจำวัน'!$B222,'FG,ออนไล,คัดแยก'!I:I)</f>
        <v>0</v>
      </c>
      <c r="AQ222" s="16">
        <f>SUMIF(เตรียมส่วนผสม!$C:$C,'รับ-จ่าย ประจำวัน'!$B222,เตรียมส่วนผสม!J:J)+SUMIF(กวนไส้!$C:$C,'รับ-จ่าย ประจำวัน'!$B222,กวนไส้!J:J)+SUMIF(ผลิต1!$C:$C,'รับ-จ่าย ประจำวัน'!$B222,ผลิต1!J:J)+SUMIF(ผลิต2!$C:$C,'รับ-จ่าย ประจำวัน'!$B222,ผลิต2!J:J)+SUMIF(เส้นแต่งหน้าขนมเค้ก!$C:$C,'รับ-จ่าย ประจำวัน'!$B222,เส้นแต่งหน้าขนมเค้ก!J:J)+SUMIF(แพ็ค!$C:$C,'รับ-จ่าย ประจำวัน'!$B222,แพ็ค!J:J)+SUMIF(ธุรการ!$C:$C,'รับ-จ่าย ประจำวัน'!$B222,ธุรการ!J:J)+SUMIF(เส้นแต่งหน้าขนมปัง!$C:$C,'รับ-จ่าย ประจำวัน'!$B222,เส้นแต่งหน้าขนมปัง!J:J)+SUMIF('วางแผนBC,CJ'!$C:$C,'รับ-จ่าย ประจำวัน'!$B222,'วางแผนBC,CJ'!J:J)+SUMIF(RD!$C:$C,'รับ-จ่าย ประจำวัน'!$B222,RD!J:J)+SUMIF('FG,ออนไล,คัดแยก'!$C:$C,'รับ-จ่าย ประจำวัน'!$B222,'FG,ออนไล,คัดแยก'!J:J)</f>
        <v>0</v>
      </c>
      <c r="AR222" s="16">
        <f>SUMIF(เตรียมส่วนผสม!$C:$C,'รับ-จ่าย ประจำวัน'!$B222,เตรียมส่วนผสม!K:K)+SUMIF(กวนไส้!$C:$C,'รับ-จ่าย ประจำวัน'!$B222,กวนไส้!K:K)+SUMIF(ผลิต1!$C:$C,'รับ-จ่าย ประจำวัน'!$B222,ผลิต1!K:K)+SUMIF(ผลิต2!$C:$C,'รับ-จ่าย ประจำวัน'!$B222,ผลิต2!K:K)+SUMIF(เส้นแต่งหน้าขนมเค้ก!$C:$C,'รับ-จ่าย ประจำวัน'!$B222,เส้นแต่งหน้าขนมเค้ก!K:K)+SUMIF(แพ็ค!$C:$C,'รับ-จ่าย ประจำวัน'!$B222,แพ็ค!K:K)+SUMIF(ธุรการ!$C:$C,'รับ-จ่าย ประจำวัน'!$B222,ธุรการ!K:K)+SUMIF(เส้นแต่งหน้าขนมปัง!$C:$C,'รับ-จ่าย ประจำวัน'!$B222,เส้นแต่งหน้าขนมปัง!K:K)+SUMIF('วางแผนBC,CJ'!$C:$C,'รับ-จ่าย ประจำวัน'!$B222,'วางแผนBC,CJ'!K:K)+SUMIF(RD!$C:$C,'รับ-จ่าย ประจำวัน'!$B222,RD!K:K)+SUMIF('FG,ออนไล,คัดแยก'!$C:$C,'รับ-จ่าย ประจำวัน'!$B222,'FG,ออนไล,คัดแยก'!K:K)</f>
        <v>0</v>
      </c>
      <c r="AS222" s="16">
        <f>SUMIF(เตรียมส่วนผสม!$C:$C,'รับ-จ่าย ประจำวัน'!$B222,เตรียมส่วนผสม!L:L)+SUMIF(กวนไส้!$C:$C,'รับ-จ่าย ประจำวัน'!$B222,กวนไส้!L:L)+SUMIF(ผลิต1!$C:$C,'รับ-จ่าย ประจำวัน'!$B222,ผลิต1!L:L)+SUMIF(ผลิต2!$C:$C,'รับ-จ่าย ประจำวัน'!$B222,ผลิต2!L:L)+SUMIF(เส้นแต่งหน้าขนมเค้ก!$C:$C,'รับ-จ่าย ประจำวัน'!$B222,เส้นแต่งหน้าขนมเค้ก!L:L)+SUMIF(แพ็ค!$C:$C,'รับ-จ่าย ประจำวัน'!$B222,แพ็ค!L:L)+SUMIF(ธุรการ!$C:$C,'รับ-จ่าย ประจำวัน'!$B222,ธุรการ!L:L)+SUMIF(เส้นแต่งหน้าขนมปัง!$C:$C,'รับ-จ่าย ประจำวัน'!$B222,เส้นแต่งหน้าขนมปัง!L:L)+SUMIF('วางแผนBC,CJ'!$C:$C,'รับ-จ่าย ประจำวัน'!$B222,'วางแผนBC,CJ'!L:L)+SUMIF(RD!$C:$C,'รับ-จ่าย ประจำวัน'!$B222,RD!L:L)+SUMIF('FG,ออนไล,คัดแยก'!$C:$C,'รับ-จ่าย ประจำวัน'!$B222,'FG,ออนไล,คัดแยก'!L:L)</f>
        <v>0</v>
      </c>
      <c r="AT222" s="16">
        <f>SUMIF(เตรียมส่วนผสม!$C:$C,'รับ-จ่าย ประจำวัน'!$B222,เตรียมส่วนผสม!M:M)+SUMIF(กวนไส้!$C:$C,'รับ-จ่าย ประจำวัน'!$B222,กวนไส้!M:M)+SUMIF(ผลิต1!$C:$C,'รับ-จ่าย ประจำวัน'!$B222,ผลิต1!M:M)+SUMIF(ผลิต2!$C:$C,'รับ-จ่าย ประจำวัน'!$B222,ผลิต2!M:M)+SUMIF(เส้นแต่งหน้าขนมเค้ก!$C:$C,'รับ-จ่าย ประจำวัน'!$B222,เส้นแต่งหน้าขนมเค้ก!M:M)+SUMIF(แพ็ค!$C:$C,'รับ-จ่าย ประจำวัน'!$B222,แพ็ค!M:M)+SUMIF(ธุรการ!$C:$C,'รับ-จ่าย ประจำวัน'!$B222,ธุรการ!M:M)+SUMIF(เส้นแต่งหน้าขนมปัง!$C:$C,'รับ-จ่าย ประจำวัน'!$B222,เส้นแต่งหน้าขนมปัง!M:M)+SUMIF('วางแผนBC,CJ'!$C:$C,'รับ-จ่าย ประจำวัน'!$B222,'วางแผนBC,CJ'!M:M)+SUMIF(RD!$C:$C,'รับ-จ่าย ประจำวัน'!$B222,RD!M:M)+SUMIF('FG,ออนไล,คัดแยก'!$C:$C,'รับ-จ่าย ประจำวัน'!$B222,'FG,ออนไล,คัดแยก'!M:M)</f>
        <v>0</v>
      </c>
      <c r="AU222" s="16">
        <f>SUMIF(เตรียมส่วนผสม!$C:$C,'รับ-จ่าย ประจำวัน'!$B222,เตรียมส่วนผสม!N:N)+SUMIF(กวนไส้!$C:$C,'รับ-จ่าย ประจำวัน'!$B222,กวนไส้!N:N)+SUMIF(ผลิต1!$C:$C,'รับ-จ่าย ประจำวัน'!$B222,ผลิต1!N:N)+SUMIF(ผลิต2!$C:$C,'รับ-จ่าย ประจำวัน'!$B222,ผลิต2!N:N)+SUMIF(เส้นแต่งหน้าขนมเค้ก!$C:$C,'รับ-จ่าย ประจำวัน'!$B222,เส้นแต่งหน้าขนมเค้ก!N:N)+SUMIF(แพ็ค!$C:$C,'รับ-จ่าย ประจำวัน'!$B222,แพ็ค!N:N)+SUMIF(ธุรการ!$C:$C,'รับ-จ่าย ประจำวัน'!$B222,ธุรการ!N:N)+SUMIF(เส้นแต่งหน้าขนมปัง!$C:$C,'รับ-จ่าย ประจำวัน'!$B222,เส้นแต่งหน้าขนมปัง!N:N)+SUMIF('วางแผนBC,CJ'!$C:$C,'รับ-จ่าย ประจำวัน'!$B222,'วางแผนBC,CJ'!N:N)+SUMIF(RD!$C:$C,'รับ-จ่าย ประจำวัน'!$B222,RD!N:N)+SUMIF('FG,ออนไล,คัดแยก'!$C:$C,'รับ-จ่าย ประจำวัน'!$B222,'FG,ออนไล,คัดแยก'!N:N)</f>
        <v>0</v>
      </c>
      <c r="AV222" s="16">
        <f>SUMIF(เตรียมส่วนผสม!$C:$C,'รับ-จ่าย ประจำวัน'!$B222,เตรียมส่วนผสม!O:O)+SUMIF(กวนไส้!$C:$C,'รับ-จ่าย ประจำวัน'!$B222,กวนไส้!O:O)+SUMIF(ผลิต1!$C:$C,'รับ-จ่าย ประจำวัน'!$B222,ผลิต1!O:O)+SUMIF(ผลิต2!$C:$C,'รับ-จ่าย ประจำวัน'!$B222,ผลิต2!O:O)+SUMIF(เส้นแต่งหน้าขนมเค้ก!$C:$C,'รับ-จ่าย ประจำวัน'!$B222,เส้นแต่งหน้าขนมเค้ก!O:O)+SUMIF(แพ็ค!$C:$C,'รับ-จ่าย ประจำวัน'!$B222,แพ็ค!O:O)+SUMIF(ธุรการ!$C:$C,'รับ-จ่าย ประจำวัน'!$B222,ธุรการ!O:O)+SUMIF(เส้นแต่งหน้าขนมปัง!$C:$C,'รับ-จ่าย ประจำวัน'!$B222,เส้นแต่งหน้าขนมปัง!O:O)+SUMIF('วางแผนBC,CJ'!$C:$C,'รับ-จ่าย ประจำวัน'!$B222,'วางแผนBC,CJ'!O:O)+SUMIF(RD!$C:$C,'รับ-จ่าย ประจำวัน'!$B222,RD!O:O)+SUMIF('FG,ออนไล,คัดแยก'!$C:$C,'รับ-จ่าย ประจำวัน'!$B222,'FG,ออนไล,คัดแยก'!O:O)</f>
        <v>0</v>
      </c>
      <c r="AW222" s="16">
        <f>SUMIF(เตรียมส่วนผสม!$C:$C,'รับ-จ่าย ประจำวัน'!$B222,เตรียมส่วนผสม!P:P)+SUMIF(กวนไส้!$C:$C,'รับ-จ่าย ประจำวัน'!$B222,กวนไส้!P:P)+SUMIF(ผลิต1!$C:$C,'รับ-จ่าย ประจำวัน'!$B222,ผลิต1!P:P)+SUMIF(ผลิต2!$C:$C,'รับ-จ่าย ประจำวัน'!$B222,ผลิต2!P:P)+SUMIF(เส้นแต่งหน้าขนมเค้ก!$C:$C,'รับ-จ่าย ประจำวัน'!$B222,เส้นแต่งหน้าขนมเค้ก!P:P)+SUMIF(แพ็ค!$C:$C,'รับ-จ่าย ประจำวัน'!$B222,แพ็ค!P:P)+SUMIF(ธุรการ!$C:$C,'รับ-จ่าย ประจำวัน'!$B222,ธุรการ!P:P)+SUMIF(เส้นแต่งหน้าขนมปัง!$C:$C,'รับ-จ่าย ประจำวัน'!$B222,เส้นแต่งหน้าขนมปัง!P:P)+SUMIF('วางแผนBC,CJ'!$C:$C,'รับ-จ่าย ประจำวัน'!$B222,'วางแผนBC,CJ'!P:P)+SUMIF(RD!$C:$C,'รับ-จ่าย ประจำวัน'!$B222,RD!P:P)+SUMIF('FG,ออนไล,คัดแยก'!$C:$C,'รับ-จ่าย ประจำวัน'!$B222,'FG,ออนไล,คัดแยก'!P:P)</f>
        <v>0</v>
      </c>
      <c r="AX222" s="16">
        <f>SUMIF(เตรียมส่วนผสม!$C:$C,'รับ-จ่าย ประจำวัน'!$B222,เตรียมส่วนผสม!Q:Q)+SUMIF(กวนไส้!$C:$C,'รับ-จ่าย ประจำวัน'!$B222,กวนไส้!Q:Q)+SUMIF(ผลิต1!$C:$C,'รับ-จ่าย ประจำวัน'!$B222,ผลิต1!Q:Q)+SUMIF(ผลิต2!$C:$C,'รับ-จ่าย ประจำวัน'!$B222,ผลิต2!Q:Q)+SUMIF(เส้นแต่งหน้าขนมเค้ก!$C:$C,'รับ-จ่าย ประจำวัน'!$B222,เส้นแต่งหน้าขนมเค้ก!Q:Q)+SUMIF(แพ็ค!$C:$C,'รับ-จ่าย ประจำวัน'!$B222,แพ็ค!Q:Q)+SUMIF(ธุรการ!$C:$C,'รับ-จ่าย ประจำวัน'!$B222,ธุรการ!Q:Q)+SUMIF(เส้นแต่งหน้าขนมปัง!$C:$C,'รับ-จ่าย ประจำวัน'!$B222,เส้นแต่งหน้าขนมปัง!Q:Q)+SUMIF('วางแผนBC,CJ'!$C:$C,'รับ-จ่าย ประจำวัน'!$B222,'วางแผนBC,CJ'!Q:Q)+SUMIF(RD!$C:$C,'รับ-จ่าย ประจำวัน'!$B222,RD!Q:Q)+SUMIF('FG,ออนไล,คัดแยก'!$C:$C,'รับ-จ่าย ประจำวัน'!$B222,'FG,ออนไล,คัดแยก'!Q:Q)</f>
        <v>0</v>
      </c>
      <c r="AY222" s="16">
        <f>SUMIF(เตรียมส่วนผสม!$C:$C,'รับ-จ่าย ประจำวัน'!$B222,เตรียมส่วนผสม!R:R)+SUMIF(กวนไส้!$C:$C,'รับ-จ่าย ประจำวัน'!$B222,กวนไส้!R:R)+SUMIF(ผลิต1!$C:$C,'รับ-จ่าย ประจำวัน'!$B222,ผลิต1!R:R)+SUMIF(ผลิต2!$C:$C,'รับ-จ่าย ประจำวัน'!$B222,ผลิต2!R:R)+SUMIF(เส้นแต่งหน้าขนมเค้ก!$C:$C,'รับ-จ่าย ประจำวัน'!$B222,เส้นแต่งหน้าขนมเค้ก!R:R)+SUMIF(แพ็ค!$C:$C,'รับ-จ่าย ประจำวัน'!$B222,แพ็ค!R:R)+SUMIF(ธุรการ!$C:$C,'รับ-จ่าย ประจำวัน'!$B222,ธุรการ!R:R)+SUMIF(เส้นแต่งหน้าขนมปัง!$C:$C,'รับ-จ่าย ประจำวัน'!$B222,เส้นแต่งหน้าขนมปัง!R:R)+SUMIF('วางแผนBC,CJ'!$C:$C,'รับ-จ่าย ประจำวัน'!$B222,'วางแผนBC,CJ'!R:R)+SUMIF(RD!$C:$C,'รับ-จ่าย ประจำวัน'!$B222,RD!R:R)+SUMIF('FG,ออนไล,คัดแยก'!$C:$C,'รับ-จ่าย ประจำวัน'!$B222,'FG,ออนไล,คัดแยก'!R:R)</f>
        <v>0</v>
      </c>
      <c r="AZ222" s="16">
        <f>SUMIF(เตรียมส่วนผสม!$C:$C,'รับ-จ่าย ประจำวัน'!$B222,เตรียมส่วนผสม!S:S)+SUMIF(กวนไส้!$C:$C,'รับ-จ่าย ประจำวัน'!$B222,กวนไส้!S:S)+SUMIF(ผลิต1!$C:$C,'รับ-จ่าย ประจำวัน'!$B222,ผลิต1!S:S)+SUMIF(ผลิต2!$C:$C,'รับ-จ่าย ประจำวัน'!$B222,ผลิต2!S:S)+SUMIF(เส้นแต่งหน้าขนมเค้ก!$C:$C,'รับ-จ่าย ประจำวัน'!$B222,เส้นแต่งหน้าขนมเค้ก!S:S)+SUMIF(แพ็ค!$C:$C,'รับ-จ่าย ประจำวัน'!$B222,แพ็ค!S:S)+SUMIF(ธุรการ!$C:$C,'รับ-จ่าย ประจำวัน'!$B222,ธุรการ!S:S)+SUMIF(เส้นแต่งหน้าขนมปัง!$C:$C,'รับ-จ่าย ประจำวัน'!$B222,เส้นแต่งหน้าขนมปัง!S:S)+SUMIF('วางแผนBC,CJ'!$C:$C,'รับ-จ่าย ประจำวัน'!$B222,'วางแผนBC,CJ'!S:S)+SUMIF(RD!$C:$C,'รับ-จ่าย ประจำวัน'!$B222,RD!S:S)+SUMIF('FG,ออนไล,คัดแยก'!$C:$C,'รับ-จ่าย ประจำวัน'!$B222,'FG,ออนไล,คัดแยก'!S:S)</f>
        <v>0</v>
      </c>
      <c r="BA222" s="16">
        <f>SUMIF(เตรียมส่วนผสม!$C:$C,'รับ-จ่าย ประจำวัน'!$B222,เตรียมส่วนผสม!T:T)+SUMIF(กวนไส้!$C:$C,'รับ-จ่าย ประจำวัน'!$B222,กวนไส้!T:T)+SUMIF(ผลิต1!$C:$C,'รับ-จ่าย ประจำวัน'!$B222,ผลิต1!T:T)+SUMIF(ผลิต2!$C:$C,'รับ-จ่าย ประจำวัน'!$B222,ผลิต2!T:T)+SUMIF(เส้นแต่งหน้าขนมเค้ก!$C:$C,'รับ-จ่าย ประจำวัน'!$B222,เส้นแต่งหน้าขนมเค้ก!T:T)+SUMIF(แพ็ค!$C:$C,'รับ-จ่าย ประจำวัน'!$B222,แพ็ค!T:T)+SUMIF(ธุรการ!$C:$C,'รับ-จ่าย ประจำวัน'!$B222,ธุรการ!T:T)+SUMIF(เส้นแต่งหน้าขนมปัง!$C:$C,'รับ-จ่าย ประจำวัน'!$B222,เส้นแต่งหน้าขนมปัง!T:T)+SUMIF('วางแผนBC,CJ'!$C:$C,'รับ-จ่าย ประจำวัน'!$B222,'วางแผนBC,CJ'!T:T)+SUMIF(RD!$C:$C,'รับ-จ่าย ประจำวัน'!$B222,RD!T:T)+SUMIF('FG,ออนไล,คัดแยก'!$C:$C,'รับ-จ่าย ประจำวัน'!$B222,'FG,ออนไล,คัดแยก'!T:T)</f>
        <v>0</v>
      </c>
      <c r="BB222" s="16">
        <f>SUMIF(เตรียมส่วนผสม!$C:$C,'รับ-จ่าย ประจำวัน'!$B222,เตรียมส่วนผสม!U:U)+SUMIF(กวนไส้!$C:$C,'รับ-จ่าย ประจำวัน'!$B222,กวนไส้!U:U)+SUMIF(ผลิต1!$C:$C,'รับ-จ่าย ประจำวัน'!$B222,ผลิต1!U:U)+SUMIF(ผลิต2!$C:$C,'รับ-จ่าย ประจำวัน'!$B222,ผลิต2!U:U)+SUMIF(เส้นแต่งหน้าขนมเค้ก!$C:$C,'รับ-จ่าย ประจำวัน'!$B222,เส้นแต่งหน้าขนมเค้ก!U:U)+SUMIF(แพ็ค!$C:$C,'รับ-จ่าย ประจำวัน'!$B222,แพ็ค!U:U)+SUMIF(ธุรการ!$C:$C,'รับ-จ่าย ประจำวัน'!$B222,ธุรการ!U:U)+SUMIF(เส้นแต่งหน้าขนมปัง!$C:$C,'รับ-จ่าย ประจำวัน'!$B222,เส้นแต่งหน้าขนมปัง!U:U)+SUMIF('วางแผนBC,CJ'!$C:$C,'รับ-จ่าย ประจำวัน'!$B222,'วางแผนBC,CJ'!U:U)+SUMIF(RD!$C:$C,'รับ-จ่าย ประจำวัน'!$B222,RD!U:U)+SUMIF('FG,ออนไล,คัดแยก'!$C:$C,'รับ-จ่าย ประจำวัน'!$B222,'FG,ออนไล,คัดแยก'!U:U)</f>
        <v>0</v>
      </c>
      <c r="BC222" s="16">
        <f>SUMIF(เตรียมส่วนผสม!$C:$C,'รับ-จ่าย ประจำวัน'!$B222,เตรียมส่วนผสม!V:V)+SUMIF(กวนไส้!$C:$C,'รับ-จ่าย ประจำวัน'!$B222,กวนไส้!V:V)+SUMIF(ผลิต1!$C:$C,'รับ-จ่าย ประจำวัน'!$B222,ผลิต1!V:V)+SUMIF(ผลิต2!$C:$C,'รับ-จ่าย ประจำวัน'!$B222,ผลิต2!V:V)+SUMIF(เส้นแต่งหน้าขนมเค้ก!$C:$C,'รับ-จ่าย ประจำวัน'!$B222,เส้นแต่งหน้าขนมเค้ก!V:V)+SUMIF(แพ็ค!$C:$C,'รับ-จ่าย ประจำวัน'!$B222,แพ็ค!V:V)+SUMIF(ธุรการ!$C:$C,'รับ-จ่าย ประจำวัน'!$B222,ธุรการ!V:V)+SUMIF(เส้นแต่งหน้าขนมปัง!$C:$C,'รับ-จ่าย ประจำวัน'!$B222,เส้นแต่งหน้าขนมปัง!V:V)+SUMIF('วางแผนBC,CJ'!$C:$C,'รับ-จ่าย ประจำวัน'!$B222,'วางแผนBC,CJ'!V:V)+SUMIF(RD!$C:$C,'รับ-จ่าย ประจำวัน'!$B222,RD!V:V)+SUMIF('FG,ออนไล,คัดแยก'!$C:$C,'รับ-จ่าย ประจำวัน'!$B222,'FG,ออนไล,คัดแยก'!V:V)</f>
        <v>0</v>
      </c>
      <c r="BD222" s="16">
        <f>SUMIF(เตรียมส่วนผสม!$C:$C,'รับ-จ่าย ประจำวัน'!$B222,เตรียมส่วนผสม!W:W)+SUMIF(กวนไส้!$C:$C,'รับ-จ่าย ประจำวัน'!$B222,กวนไส้!W:W)+SUMIF(ผลิต1!$C:$C,'รับ-จ่าย ประจำวัน'!$B222,ผลิต1!W:W)+SUMIF(ผลิต2!$C:$C,'รับ-จ่าย ประจำวัน'!$B222,ผลิต2!W:W)+SUMIF(เส้นแต่งหน้าขนมเค้ก!$C:$C,'รับ-จ่าย ประจำวัน'!$B222,เส้นแต่งหน้าขนมเค้ก!W:W)+SUMIF(แพ็ค!$C:$C,'รับ-จ่าย ประจำวัน'!$B222,แพ็ค!W:W)+SUMIF(ธุรการ!$C:$C,'รับ-จ่าย ประจำวัน'!$B222,ธุรการ!W:W)+SUMIF(เส้นแต่งหน้าขนมปัง!$C:$C,'รับ-จ่าย ประจำวัน'!$B222,เส้นแต่งหน้าขนมปัง!W:W)+SUMIF('วางแผนBC,CJ'!$C:$C,'รับ-จ่าย ประจำวัน'!$B222,'วางแผนBC,CJ'!W:W)+SUMIF(RD!$C:$C,'รับ-จ่าย ประจำวัน'!$B222,RD!W:W)+SUMIF('FG,ออนไล,คัดแยก'!$C:$C,'รับ-จ่าย ประจำวัน'!$B222,'FG,ออนไล,คัดแยก'!W:W)</f>
        <v>0</v>
      </c>
      <c r="BE222" s="16">
        <f>SUMIF(เตรียมส่วนผสม!$C:$C,'รับ-จ่าย ประจำวัน'!$B222,เตรียมส่วนผสม!X:X)+SUMIF(กวนไส้!$C:$C,'รับ-จ่าย ประจำวัน'!$B222,กวนไส้!X:X)+SUMIF(ผลิต1!$C:$C,'รับ-จ่าย ประจำวัน'!$B222,ผลิต1!X:X)+SUMIF(ผลิต2!$C:$C,'รับ-จ่าย ประจำวัน'!$B222,ผลิต2!X:X)+SUMIF(เส้นแต่งหน้าขนมเค้ก!$C:$C,'รับ-จ่าย ประจำวัน'!$B222,เส้นแต่งหน้าขนมเค้ก!X:X)+SUMIF(แพ็ค!$C:$C,'รับ-จ่าย ประจำวัน'!$B222,แพ็ค!X:X)+SUMIF(ธุรการ!$C:$C,'รับ-จ่าย ประจำวัน'!$B222,ธุรการ!X:X)+SUMIF(เส้นแต่งหน้าขนมปัง!$C:$C,'รับ-จ่าย ประจำวัน'!$B222,เส้นแต่งหน้าขนมปัง!X:X)+SUMIF('วางแผนBC,CJ'!$C:$C,'รับ-จ่าย ประจำวัน'!$B222,'วางแผนBC,CJ'!X:X)+SUMIF(RD!$C:$C,'รับ-จ่าย ประจำวัน'!$B222,RD!X:X)+SUMIF('FG,ออนไล,คัดแยก'!$C:$C,'รับ-จ่าย ประจำวัน'!$B222,'FG,ออนไล,คัดแยก'!X:X)</f>
        <v>0</v>
      </c>
      <c r="BF222" s="16">
        <f>SUMIF(เตรียมส่วนผสม!$C:$C,'รับ-จ่าย ประจำวัน'!$B222,เตรียมส่วนผสม!Y:Y)+SUMIF(กวนไส้!$C:$C,'รับ-จ่าย ประจำวัน'!$B222,กวนไส้!Y:Y)+SUMIF(ผลิต1!$C:$C,'รับ-จ่าย ประจำวัน'!$B222,ผลิต1!Y:Y)+SUMIF(ผลิต2!$C:$C,'รับ-จ่าย ประจำวัน'!$B222,ผลิต2!Y:Y)+SUMIF(เส้นแต่งหน้าขนมเค้ก!$C:$C,'รับ-จ่าย ประจำวัน'!$B222,เส้นแต่งหน้าขนมเค้ก!Y:Y)+SUMIF(แพ็ค!$C:$C,'รับ-จ่าย ประจำวัน'!$B222,แพ็ค!Y:Y)+SUMIF(ธุรการ!$C:$C,'รับ-จ่าย ประจำวัน'!$B222,ธุรการ!Y:Y)+SUMIF(เส้นแต่งหน้าขนมปัง!$C:$C,'รับ-จ่าย ประจำวัน'!$B222,เส้นแต่งหน้าขนมปัง!Y:Y)+SUMIF('วางแผนBC,CJ'!$C:$C,'รับ-จ่าย ประจำวัน'!$B222,'วางแผนBC,CJ'!Y:Y)+SUMIF(RD!$C:$C,'รับ-จ่าย ประจำวัน'!$B222,RD!Y:Y)+SUMIF('FG,ออนไล,คัดแยก'!$C:$C,'รับ-จ่าย ประจำวัน'!$B222,'FG,ออนไล,คัดแยก'!Y:Y)</f>
        <v>0</v>
      </c>
      <c r="BG222" s="16">
        <f>SUMIF(เตรียมส่วนผสม!$C:$C,'รับ-จ่าย ประจำวัน'!$B222,เตรียมส่วนผสม!Z:Z)+SUMIF(กวนไส้!$C:$C,'รับ-จ่าย ประจำวัน'!$B222,กวนไส้!Z:Z)+SUMIF(ผลิต1!$C:$C,'รับ-จ่าย ประจำวัน'!$B222,ผลิต1!Z:Z)+SUMIF(ผลิต2!$C:$C,'รับ-จ่าย ประจำวัน'!$B222,ผลิต2!Z:Z)+SUMIF(เส้นแต่งหน้าขนมเค้ก!$C:$C,'รับ-จ่าย ประจำวัน'!$B222,เส้นแต่งหน้าขนมเค้ก!Z:Z)+SUMIF(แพ็ค!$C:$C,'รับ-จ่าย ประจำวัน'!$B222,แพ็ค!Z:Z)+SUMIF(ธุรการ!$C:$C,'รับ-จ่าย ประจำวัน'!$B222,ธุรการ!Z:Z)+SUMIF(เส้นแต่งหน้าขนมปัง!$C:$C,'รับ-จ่าย ประจำวัน'!$B222,เส้นแต่งหน้าขนมปัง!Z:Z)+SUMIF('วางแผนBC,CJ'!$C:$C,'รับ-จ่าย ประจำวัน'!$B222,'วางแผนBC,CJ'!Z:Z)+SUMIF(RD!$C:$C,'รับ-จ่าย ประจำวัน'!$B222,RD!Z:Z)+SUMIF('FG,ออนไล,คัดแยก'!$C:$C,'รับ-จ่าย ประจำวัน'!$B222,'FG,ออนไล,คัดแยก'!Z:Z)</f>
        <v>0</v>
      </c>
      <c r="BH222" s="16">
        <f>SUMIF(เตรียมส่วนผสม!$C:$C,'รับ-จ่าย ประจำวัน'!$B222,เตรียมส่วนผสม!AA:AA)+SUMIF(กวนไส้!$C:$C,'รับ-จ่าย ประจำวัน'!$B222,กวนไส้!AA:AA)+SUMIF(ผลิต1!$C:$C,'รับ-จ่าย ประจำวัน'!$B222,ผลิต1!AA:AA)+SUMIF(ผลิต2!$C:$C,'รับ-จ่าย ประจำวัน'!$B222,ผลิต2!AA:AA)+SUMIF(เส้นแต่งหน้าขนมเค้ก!$C:$C,'รับ-จ่าย ประจำวัน'!$B222,เส้นแต่งหน้าขนมเค้ก!AA:AA)+SUMIF(แพ็ค!$C:$C,'รับ-จ่าย ประจำวัน'!$B222,แพ็ค!AA:AA)+SUMIF(ธุรการ!$C:$C,'รับ-จ่าย ประจำวัน'!$B222,ธุรการ!AA:AA)+SUMIF(เส้นแต่งหน้าขนมปัง!$C:$C,'รับ-จ่าย ประจำวัน'!$B222,เส้นแต่งหน้าขนมปัง!AA:AA)+SUMIF('วางแผนBC,CJ'!$C:$C,'รับ-จ่าย ประจำวัน'!$B222,'วางแผนBC,CJ'!AA:AA)+SUMIF(RD!$C:$C,'รับ-จ่าย ประจำวัน'!$B222,RD!AA:AA)+SUMIF('FG,ออนไล,คัดแยก'!$C:$C,'รับ-จ่าย ประจำวัน'!$B222,'FG,ออนไล,คัดแยก'!AA:AA)</f>
        <v>0</v>
      </c>
      <c r="BI222" s="16">
        <f>SUMIF(เตรียมส่วนผสม!$C:$C,'รับ-จ่าย ประจำวัน'!$B222,เตรียมส่วนผสม!AB:AB)+SUMIF(กวนไส้!$C:$C,'รับ-จ่าย ประจำวัน'!$B222,กวนไส้!AB:AB)+SUMIF(ผลิต1!$C:$C,'รับ-จ่าย ประจำวัน'!$B222,ผลิต1!AB:AB)+SUMIF(ผลิต2!$C:$C,'รับ-จ่าย ประจำวัน'!$B222,ผลิต2!AB:AB)+SUMIF(เส้นแต่งหน้าขนมเค้ก!$C:$C,'รับ-จ่าย ประจำวัน'!$B222,เส้นแต่งหน้าขนมเค้ก!AB:AB)+SUMIF(แพ็ค!$C:$C,'รับ-จ่าย ประจำวัน'!$B222,แพ็ค!AB:AB)+SUMIF(ธุรการ!$C:$C,'รับ-จ่าย ประจำวัน'!$B222,ธุรการ!AB:AB)+SUMIF(เส้นแต่งหน้าขนมปัง!$C:$C,'รับ-จ่าย ประจำวัน'!$B222,เส้นแต่งหน้าขนมปัง!AB:AB)+SUMIF('วางแผนBC,CJ'!$C:$C,'รับ-จ่าย ประจำวัน'!$B222,'วางแผนBC,CJ'!AB:AB)+SUMIF(RD!$C:$C,'รับ-จ่าย ประจำวัน'!$B222,RD!AB:AB)+SUMIF('FG,ออนไล,คัดแยก'!$C:$C,'รับ-จ่าย ประจำวัน'!$B222,'FG,ออนไล,คัดแยก'!AB:AB)</f>
        <v>0</v>
      </c>
      <c r="BJ222" s="16">
        <f>SUMIF(เตรียมส่วนผสม!$C:$C,'รับ-จ่าย ประจำวัน'!$B222,เตรียมส่วนผสม!AC:AC)+SUMIF(กวนไส้!$C:$C,'รับ-จ่าย ประจำวัน'!$B222,กวนไส้!AC:AC)+SUMIF(ผลิต1!$C:$C,'รับ-จ่าย ประจำวัน'!$B222,ผลิต1!AC:AC)+SUMIF(ผลิต2!$C:$C,'รับ-จ่าย ประจำวัน'!$B222,ผลิต2!AC:AC)+SUMIF(เส้นแต่งหน้าขนมเค้ก!$C:$C,'รับ-จ่าย ประจำวัน'!$B222,เส้นแต่งหน้าขนมเค้ก!AC:AC)+SUMIF(แพ็ค!$C:$C,'รับ-จ่าย ประจำวัน'!$B222,แพ็ค!AC:AC)+SUMIF(ธุรการ!$C:$C,'รับ-จ่าย ประจำวัน'!$B222,ธุรการ!AC:AC)+SUMIF(เส้นแต่งหน้าขนมปัง!$C:$C,'รับ-จ่าย ประจำวัน'!$B222,เส้นแต่งหน้าขนมปัง!AC:AC)+SUMIF('วางแผนBC,CJ'!$C:$C,'รับ-จ่าย ประจำวัน'!$B222,'วางแผนBC,CJ'!AC:AC)+SUMIF(RD!$C:$C,'รับ-จ่าย ประจำวัน'!$B222,RD!AC:AC)+SUMIF('FG,ออนไล,คัดแยก'!$C:$C,'รับ-จ่าย ประจำวัน'!$B222,'FG,ออนไล,คัดแยก'!AC:AC)</f>
        <v>0</v>
      </c>
      <c r="BK222" s="16">
        <f>SUMIF(เตรียมส่วนผสม!$C:$C,'รับ-จ่าย ประจำวัน'!$B222,เตรียมส่วนผสม!AD:AD)+SUMIF(กวนไส้!$C:$C,'รับ-จ่าย ประจำวัน'!$B222,กวนไส้!AD:AD)+SUMIF(ผลิต1!$C:$C,'รับ-จ่าย ประจำวัน'!$B222,ผลิต1!AD:AD)+SUMIF(ผลิต2!$C:$C,'รับ-จ่าย ประจำวัน'!$B222,ผลิต2!AD:AD)+SUMIF(เส้นแต่งหน้าขนมเค้ก!$C:$C,'รับ-จ่าย ประจำวัน'!$B222,เส้นแต่งหน้าขนมเค้ก!AD:AD)+SUMIF(แพ็ค!$C:$C,'รับ-จ่าย ประจำวัน'!$B222,แพ็ค!AD:AD)+SUMIF(ธุรการ!$C:$C,'รับ-จ่าย ประจำวัน'!$B222,ธุรการ!AD:AD)+SUMIF(เส้นแต่งหน้าขนมปัง!$C:$C,'รับ-จ่าย ประจำวัน'!$B222,เส้นแต่งหน้าขนมปัง!AD:AD)+SUMIF('วางแผนBC,CJ'!$C:$C,'รับ-จ่าย ประจำวัน'!$B222,'วางแผนBC,CJ'!AD:AD)+SUMIF(RD!$C:$C,'รับ-จ่าย ประจำวัน'!$B222,RD!AD:AD)+SUMIF('FG,ออนไล,คัดแยก'!$C:$C,'รับ-จ่าย ประจำวัน'!$B222,'FG,ออนไล,คัดแยก'!AD:AD)</f>
        <v>0</v>
      </c>
      <c r="BL222" s="16">
        <f>SUMIF(เตรียมส่วนผสม!$C:$C,'รับ-จ่าย ประจำวัน'!$B222,เตรียมส่วนผสม!AE:AE)+SUMIF(กวนไส้!$C:$C,'รับ-จ่าย ประจำวัน'!$B222,กวนไส้!AE:AE)+SUMIF(ผลิต1!$C:$C,'รับ-จ่าย ประจำวัน'!$B222,ผลิต1!AE:AE)+SUMIF(ผลิต2!$C:$C,'รับ-จ่าย ประจำวัน'!$B222,ผลิต2!AE:AE)+SUMIF(เส้นแต่งหน้าขนมเค้ก!$C:$C,'รับ-จ่าย ประจำวัน'!$B222,เส้นแต่งหน้าขนมเค้ก!AE:AE)+SUMIF(แพ็ค!$C:$C,'รับ-จ่าย ประจำวัน'!$B222,แพ็ค!AE:AE)+SUMIF(ธุรการ!$C:$C,'รับ-จ่าย ประจำวัน'!$B222,ธุรการ!AE:AE)+SUMIF(เส้นแต่งหน้าขนมปัง!$C:$C,'รับ-จ่าย ประจำวัน'!$B222,เส้นแต่งหน้าขนมปัง!AE:AE)+SUMIF('วางแผนBC,CJ'!$C:$C,'รับ-จ่าย ประจำวัน'!$B222,'วางแผนBC,CJ'!AE:AE)+SUMIF(RD!$C:$C,'รับ-จ่าย ประจำวัน'!$B222,RD!AE:AE)+SUMIF('FG,ออนไล,คัดแยก'!$C:$C,'รับ-จ่าย ประจำวัน'!$B222,'FG,ออนไล,คัดแยก'!AE:AE)</f>
        <v>0</v>
      </c>
      <c r="BM222" s="16">
        <f>SUMIF(เตรียมส่วนผสม!$C:$C,'รับ-จ่าย ประจำวัน'!$B222,เตรียมส่วนผสม!AF:AF)+SUMIF(กวนไส้!$C:$C,'รับ-จ่าย ประจำวัน'!$B222,กวนไส้!AF:AF)+SUMIF(ผลิต1!$C:$C,'รับ-จ่าย ประจำวัน'!$B222,ผลิต1!AF:AF)+SUMIF(ผลิต2!$C:$C,'รับ-จ่าย ประจำวัน'!$B222,ผลิต2!AF:AF)+SUMIF(เส้นแต่งหน้าขนมเค้ก!$C:$C,'รับ-จ่าย ประจำวัน'!$B222,เส้นแต่งหน้าขนมเค้ก!AF:AF)+SUMIF(แพ็ค!$C:$C,'รับ-จ่าย ประจำวัน'!$B222,แพ็ค!AF:AF)+SUMIF(ธุรการ!$C:$C,'รับ-จ่าย ประจำวัน'!$B222,ธุรการ!AF:AF)+SUMIF(เส้นแต่งหน้าขนมปัง!$C:$C,'รับ-จ่าย ประจำวัน'!$B222,เส้นแต่งหน้าขนมปัง!AF:AF)+SUMIF('วางแผนBC,CJ'!$C:$C,'รับ-จ่าย ประจำวัน'!$B222,'วางแผนBC,CJ'!AF:AF)+SUMIF(RD!$C:$C,'รับ-จ่าย ประจำวัน'!$B222,RD!AF:AF)+SUMIF('FG,ออนไล,คัดแยก'!$C:$C,'รับ-จ่าย ประจำวัน'!$B222,'FG,ออนไล,คัดแยก'!AF:AF)</f>
        <v>0</v>
      </c>
      <c r="BN222" s="16">
        <f>SUMIF(เตรียมส่วนผสม!$C:$C,'รับ-จ่าย ประจำวัน'!$B222,เตรียมส่วนผสม!AG:AG)+SUMIF(กวนไส้!$C:$C,'รับ-จ่าย ประจำวัน'!$B222,กวนไส้!AG:AG)+SUMIF(ผลิต1!$C:$C,'รับ-จ่าย ประจำวัน'!$B222,ผลิต1!AG:AG)+SUMIF(ผลิต2!$C:$C,'รับ-จ่าย ประจำวัน'!$B222,ผลิต2!AG:AG)+SUMIF(เส้นแต่งหน้าขนมเค้ก!$C:$C,'รับ-จ่าย ประจำวัน'!$B222,เส้นแต่งหน้าขนมเค้ก!AG:AG)+SUMIF(แพ็ค!$C:$C,'รับ-จ่าย ประจำวัน'!$B222,แพ็ค!AG:AG)+SUMIF(ธุรการ!$C:$C,'รับ-จ่าย ประจำวัน'!$B222,ธุรการ!AG:AG)+SUMIF(เส้นแต่งหน้าขนมปัง!$C:$C,'รับ-จ่าย ประจำวัน'!$B222,เส้นแต่งหน้าขนมปัง!AG:AG)+SUMIF('วางแผนBC,CJ'!$C:$C,'รับ-จ่าย ประจำวัน'!$B222,'วางแผนBC,CJ'!AG:AG)+SUMIF(RD!$C:$C,'รับ-จ่าย ประจำวัน'!$B222,RD!AG:AG)+SUMIF('FG,ออนไล,คัดแยก'!$C:$C,'รับ-จ่าย ประจำวัน'!$B222,'FG,ออนไล,คัดแยก'!AG:AG)</f>
        <v>0</v>
      </c>
      <c r="BO222" s="16">
        <f>SUMIF(เตรียมส่วนผสม!$C:$C,'รับ-จ่าย ประจำวัน'!$B222,เตรียมส่วนผสม!AH:AH)+SUMIF(กวนไส้!$C:$C,'รับ-จ่าย ประจำวัน'!$B222,กวนไส้!AH:AH)+SUMIF(ผลิต1!$C:$C,'รับ-จ่าย ประจำวัน'!$B222,ผลิต1!AH:AH)+SUMIF(ผลิต2!$C:$C,'รับ-จ่าย ประจำวัน'!$B222,ผลิต2!AH:AH)+SUMIF(เส้นแต่งหน้าขนมเค้ก!$C:$C,'รับ-จ่าย ประจำวัน'!$B222,เส้นแต่งหน้าขนมเค้ก!AH:AH)+SUMIF(แพ็ค!$C:$C,'รับ-จ่าย ประจำวัน'!$B222,แพ็ค!AH:AH)+SUMIF(ธุรการ!$C:$C,'รับ-จ่าย ประจำวัน'!$B222,ธุรการ!AH:AH)+SUMIF(เส้นแต่งหน้าขนมปัง!$C:$C,'รับ-จ่าย ประจำวัน'!$B222,เส้นแต่งหน้าขนมปัง!AH:AH)+SUMIF('วางแผนBC,CJ'!$C:$C,'รับ-จ่าย ประจำวัน'!$B222,'วางแผนBC,CJ'!AH:AH)+SUMIF(RD!$C:$C,'รับ-จ่าย ประจำวัน'!$B222,RD!AH:AH)+SUMIF('FG,ออนไล,คัดแยก'!$C:$C,'รับ-จ่าย ประจำวัน'!$B222,'FG,ออนไล,คัดแยก'!AH:AH)</f>
        <v>0</v>
      </c>
      <c r="BP222" s="16">
        <f>SUMIF(เตรียมส่วนผสม!$C:$C,'รับ-จ่าย ประจำวัน'!$B222,เตรียมส่วนผสม!AI:AI)+SUMIF(กวนไส้!$C:$C,'รับ-จ่าย ประจำวัน'!$B222,กวนไส้!AI:AI)+SUMIF(ผลิต1!$C:$C,'รับ-จ่าย ประจำวัน'!$B222,ผลิต1!AI:AI)+SUMIF(ผลิต2!$C:$C,'รับ-จ่าย ประจำวัน'!$B222,ผลิต2!AI:AI)+SUMIF(เส้นแต่งหน้าขนมเค้ก!$C:$C,'รับ-จ่าย ประจำวัน'!$B222,เส้นแต่งหน้าขนมเค้ก!AI:AI)+SUMIF(แพ็ค!$C:$C,'รับ-จ่าย ประจำวัน'!$B222,แพ็ค!AI:AI)+SUMIF(ธุรการ!$C:$C,'รับ-จ่าย ประจำวัน'!$B222,ธุรการ!AI:AI)+SUMIF(เส้นแต่งหน้าขนมปัง!$C:$C,'รับ-จ่าย ประจำวัน'!$B222,เส้นแต่งหน้าขนมปัง!AI:AI)+SUMIF('วางแผนBC,CJ'!$C:$C,'รับ-จ่าย ประจำวัน'!$B222,'วางแผนBC,CJ'!AI:AI)+SUMIF(RD!$C:$C,'รับ-จ่าย ประจำวัน'!$B222,RD!AI:AI)+SUMIF('FG,ออนไล,คัดแยก'!$C:$C,'รับ-จ่าย ประจำวัน'!$B222,'FG,ออนไล,คัดแยก'!AI:AI)</f>
        <v>0</v>
      </c>
      <c r="BQ222" s="16">
        <f>SUMIF(เตรียมส่วนผสม!$C:$C,'รับ-จ่าย ประจำวัน'!$B222,เตรียมส่วนผสม!AJ:AJ)+SUMIF(กวนไส้!$C:$C,'รับ-จ่าย ประจำวัน'!$B222,กวนไส้!AJ:AJ)+SUMIF(ผลิต1!$C:$C,'รับ-จ่าย ประจำวัน'!$B222,ผลิต1!AJ:AJ)+SUMIF(ผลิต2!$C:$C,'รับ-จ่าย ประจำวัน'!$B222,ผลิต2!AJ:AJ)+SUMIF(เส้นแต่งหน้าขนมเค้ก!$C:$C,'รับ-จ่าย ประจำวัน'!$B222,เส้นแต่งหน้าขนมเค้ก!AJ:AJ)+SUMIF(แพ็ค!$C:$C,'รับ-จ่าย ประจำวัน'!$B222,แพ็ค!AJ:AJ)+SUMIF(ธุรการ!$C:$C,'รับ-จ่าย ประจำวัน'!$B222,ธุรการ!AJ:AJ)+SUMIF(เส้นแต่งหน้าขนมปัง!$C:$C,'รับ-จ่าย ประจำวัน'!$B222,เส้นแต่งหน้าขนมปัง!AJ:AJ)+SUMIF('วางแผนBC,CJ'!$C:$C,'รับ-จ่าย ประจำวัน'!$B222,'วางแผนBC,CJ'!AJ:AJ)+SUMIF(RD!$C:$C,'รับ-จ่าย ประจำวัน'!$B222,RD!AJ:AJ)+SUMIF('FG,ออนไล,คัดแยก'!$C:$C,'รับ-จ่าย ประจำวัน'!$B222,'FG,ออนไล,คัดแยก'!AJ:AJ)</f>
        <v>0</v>
      </c>
      <c r="BR222" s="16">
        <f>SUMIF(เตรียมส่วนผสม!$C:$C,'รับ-จ่าย ประจำวัน'!$B222,เตรียมส่วนผสม!AK:AK)+SUMIF(กวนไส้!$C:$C,'รับ-จ่าย ประจำวัน'!$B222,กวนไส้!AK:AK)+SUMIF(ผลิต1!$C:$C,'รับ-จ่าย ประจำวัน'!$B222,ผลิต1!AK:AK)+SUMIF(ผลิต2!$C:$C,'รับ-จ่าย ประจำวัน'!$B222,ผลิต2!AK:AK)+SUMIF(เส้นแต่งหน้าขนมเค้ก!$C:$C,'รับ-จ่าย ประจำวัน'!$B222,เส้นแต่งหน้าขนมเค้ก!AK:AK)+SUMIF(แพ็ค!$C:$C,'รับ-จ่าย ประจำวัน'!$B222,แพ็ค!AK:AK)+SUMIF(ธุรการ!$C:$C,'รับ-จ่าย ประจำวัน'!$B222,ธุรการ!AK:AK)+SUMIF(เส้นแต่งหน้าขนมปัง!$C:$C,'รับ-จ่าย ประจำวัน'!$B222,เส้นแต่งหน้าขนมปัง!AK:AK)+SUMIF('วางแผนBC,CJ'!$C:$C,'รับ-จ่าย ประจำวัน'!$B222,'วางแผนBC,CJ'!AK:AK)+SUMIF(RD!$C:$C,'รับ-จ่าย ประจำวัน'!$B222,RD!AK:AK)+SUMIF('FG,ออนไล,คัดแยก'!$C:$C,'รับ-จ่าย ประจำวัน'!$B222,'FG,ออนไล,คัดแยก'!AK:AK)</f>
        <v>0</v>
      </c>
      <c r="BS222" s="16">
        <f>SUMIF(เตรียมส่วนผสม!$C:$C,'รับ-จ่าย ประจำวัน'!$B222,เตรียมส่วนผสม!AL:AL)+SUMIF(กวนไส้!$C:$C,'รับ-จ่าย ประจำวัน'!$B222,กวนไส้!AL:AL)+SUMIF(ผลิต1!$C:$C,'รับ-จ่าย ประจำวัน'!$B222,ผลิต1!AL:AL)+SUMIF(ผลิต2!$C:$C,'รับ-จ่าย ประจำวัน'!$B222,ผลิต2!AL:AL)+SUMIF(เส้นแต่งหน้าขนมเค้ก!$C:$C,'รับ-จ่าย ประจำวัน'!$B222,เส้นแต่งหน้าขนมเค้ก!AL:AL)+SUMIF(แพ็ค!$C:$C,'รับ-จ่าย ประจำวัน'!$B222,แพ็ค!AL:AL)+SUMIF(ธุรการ!$C:$C,'รับ-จ่าย ประจำวัน'!$B222,ธุรการ!AL:AL)+SUMIF(เส้นแต่งหน้าขนมปัง!$C:$C,'รับ-จ่าย ประจำวัน'!$B222,เส้นแต่งหน้าขนมปัง!AL:AL)+SUMIF('วางแผนBC,CJ'!$C:$C,'รับ-จ่าย ประจำวัน'!$B222,'วางแผนBC,CJ'!AL:AL)+SUMIF(RD!$C:$C,'รับ-จ่าย ประจำวัน'!$B222,RD!AL:AL)+SUMIF('FG,ออนไล,คัดแยก'!$C:$C,'รับ-จ่าย ประจำวัน'!$B222,'FG,ออนไล,คัดแยก'!AL:AL)</f>
        <v>0</v>
      </c>
      <c r="BT222" s="18">
        <f t="shared" si="50"/>
        <v>0</v>
      </c>
      <c r="BU222" s="116">
        <f>3022+6592</f>
        <v>9614</v>
      </c>
      <c r="BV222" s="146">
        <f t="shared" si="51"/>
        <v>9608</v>
      </c>
      <c r="BW222" s="183">
        <v>30</v>
      </c>
      <c r="BX222" s="172">
        <f t="shared" si="55"/>
        <v>0</v>
      </c>
      <c r="BY222" s="188" t="e">
        <f t="shared" si="53"/>
        <v>#DIV/0!</v>
      </c>
      <c r="BZ222" s="180" t="e">
        <f t="shared" ca="1" si="52"/>
        <v>#DIV/0!</v>
      </c>
      <c r="CA222" s="93"/>
      <c r="CB222" s="93"/>
      <c r="CC222" s="93"/>
      <c r="CD222" s="93"/>
      <c r="CE222" s="93"/>
      <c r="CF222" s="93"/>
      <c r="CG222" s="93"/>
      <c r="CH222" s="93"/>
      <c r="CI222" s="93"/>
      <c r="CJ222" s="94"/>
      <c r="CK222" s="9">
        <f t="shared" si="54"/>
        <v>-6</v>
      </c>
    </row>
    <row r="223" spans="1:89" hidden="1" x14ac:dyDescent="0.5">
      <c r="A223" s="149"/>
      <c r="B223" s="34" t="s">
        <v>1217</v>
      </c>
      <c r="C223" s="10" t="s">
        <v>1220</v>
      </c>
      <c r="D223" s="135" t="s">
        <v>91</v>
      </c>
      <c r="E223" s="11">
        <v>0</v>
      </c>
      <c r="F223" s="159" t="s">
        <v>1605</v>
      </c>
      <c r="G223" s="11" t="s">
        <v>62</v>
      </c>
      <c r="H223" s="12">
        <v>118</v>
      </c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3"/>
      <c r="AF223" s="13"/>
      <c r="AG223" s="13"/>
      <c r="AH223" s="13"/>
      <c r="AI223" s="14"/>
      <c r="AJ223" s="14"/>
      <c r="AK223" s="14"/>
      <c r="AL223" s="14"/>
      <c r="AM223" s="14"/>
      <c r="AN223" s="15">
        <f t="shared" si="49"/>
        <v>0</v>
      </c>
      <c r="AO223" s="16">
        <f>SUMIF(เตรียมส่วนผสม!$C:$C,'รับ-จ่าย ประจำวัน'!$B223,เตรียมส่วนผสม!H:H)+SUMIF(กวนไส้!$C:$C,'รับ-จ่าย ประจำวัน'!$B223,กวนไส้!H:H)+SUMIF(ผลิต1!$C:$C,'รับ-จ่าย ประจำวัน'!$B223,ผลิต1!H:H)+SUMIF(ผลิต2!$C:$C,'รับ-จ่าย ประจำวัน'!$B223,ผลิต2!H:H)+SUMIF(เส้นแต่งหน้าขนมเค้ก!$C:$C,'รับ-จ่าย ประจำวัน'!$B223,เส้นแต่งหน้าขนมเค้ก!H:H)+SUMIF(แพ็ค!$C:$C,'รับ-จ่าย ประจำวัน'!$B223,แพ็ค!H:H)+SUMIF(ธุรการ!$C:$C,'รับ-จ่าย ประจำวัน'!$B223,ธุรการ!H:H)+SUMIF(เส้นแต่งหน้าขนมปัง!$C:$C,'รับ-จ่าย ประจำวัน'!$B223,เส้นแต่งหน้าขนมปัง!H:H)+SUMIF('วางแผนBC,CJ'!$C:$C,'รับ-จ่าย ประจำวัน'!$B223,'วางแผนBC,CJ'!H:H)+SUMIF(RD!$C:$C,'รับ-จ่าย ประจำวัน'!$B223,RD!H:H)+SUMIF('FG,ออนไล,คัดแยก'!$C:$C,'รับ-จ่าย ประจำวัน'!$B223,'FG,ออนไล,คัดแยก'!H:H)</f>
        <v>0</v>
      </c>
      <c r="AP223" s="16">
        <f>SUMIF(เตรียมส่วนผสม!$C:$C,'รับ-จ่าย ประจำวัน'!$B223,เตรียมส่วนผสม!I:I)+SUMIF(กวนไส้!$C:$C,'รับ-จ่าย ประจำวัน'!$B223,กวนไส้!I:I)+SUMIF(ผลิต1!$C:$C,'รับ-จ่าย ประจำวัน'!$B223,ผลิต1!I:I)+SUMIF(ผลิต2!$C:$C,'รับ-จ่าย ประจำวัน'!$B223,ผลิต2!I:I)+SUMIF(เส้นแต่งหน้าขนมเค้ก!$C:$C,'รับ-จ่าย ประจำวัน'!$B223,เส้นแต่งหน้าขนมเค้ก!I:I)+SUMIF(แพ็ค!$C:$C,'รับ-จ่าย ประจำวัน'!$B223,แพ็ค!I:I)+SUMIF(ธุรการ!$C:$C,'รับ-จ่าย ประจำวัน'!$B223,ธุรการ!I:I)+SUMIF(เส้นแต่งหน้าขนมปัง!$C:$C,'รับ-จ่าย ประจำวัน'!$B223,เส้นแต่งหน้าขนมปัง!I:I)+SUMIF('วางแผนBC,CJ'!$C:$C,'รับ-จ่าย ประจำวัน'!$B223,'วางแผนBC,CJ'!I:I)+SUMIF(RD!$C:$C,'รับ-จ่าย ประจำวัน'!$B223,RD!I:I)+SUMIF('FG,ออนไล,คัดแยก'!$C:$C,'รับ-จ่าย ประจำวัน'!$B223,'FG,ออนไล,คัดแยก'!I:I)</f>
        <v>0</v>
      </c>
      <c r="AQ223" s="16">
        <f>SUMIF(เตรียมส่วนผสม!$C:$C,'รับ-จ่าย ประจำวัน'!$B223,เตรียมส่วนผสม!J:J)+SUMIF(กวนไส้!$C:$C,'รับ-จ่าย ประจำวัน'!$B223,กวนไส้!J:J)+SUMIF(ผลิต1!$C:$C,'รับ-จ่าย ประจำวัน'!$B223,ผลิต1!J:J)+SUMIF(ผลิต2!$C:$C,'รับ-จ่าย ประจำวัน'!$B223,ผลิต2!J:J)+SUMIF(เส้นแต่งหน้าขนมเค้ก!$C:$C,'รับ-จ่าย ประจำวัน'!$B223,เส้นแต่งหน้าขนมเค้ก!J:J)+SUMIF(แพ็ค!$C:$C,'รับ-จ่าย ประจำวัน'!$B223,แพ็ค!J:J)+SUMIF(ธุรการ!$C:$C,'รับ-จ่าย ประจำวัน'!$B223,ธุรการ!J:J)+SUMIF(เส้นแต่งหน้าขนมปัง!$C:$C,'รับ-จ่าย ประจำวัน'!$B223,เส้นแต่งหน้าขนมปัง!J:J)+SUMIF('วางแผนBC,CJ'!$C:$C,'รับ-จ่าย ประจำวัน'!$B223,'วางแผนBC,CJ'!J:J)+SUMIF(RD!$C:$C,'รับ-จ่าย ประจำวัน'!$B223,RD!J:J)+SUMIF('FG,ออนไล,คัดแยก'!$C:$C,'รับ-จ่าย ประจำวัน'!$B223,'FG,ออนไล,คัดแยก'!J:J)</f>
        <v>0</v>
      </c>
      <c r="AR223" s="16">
        <f>SUMIF(เตรียมส่วนผสม!$C:$C,'รับ-จ่าย ประจำวัน'!$B223,เตรียมส่วนผสม!K:K)+SUMIF(กวนไส้!$C:$C,'รับ-จ่าย ประจำวัน'!$B223,กวนไส้!K:K)+SUMIF(ผลิต1!$C:$C,'รับ-จ่าย ประจำวัน'!$B223,ผลิต1!K:K)+SUMIF(ผลิต2!$C:$C,'รับ-จ่าย ประจำวัน'!$B223,ผลิต2!K:K)+SUMIF(เส้นแต่งหน้าขนมเค้ก!$C:$C,'รับ-จ่าย ประจำวัน'!$B223,เส้นแต่งหน้าขนมเค้ก!K:K)+SUMIF(แพ็ค!$C:$C,'รับ-จ่าย ประจำวัน'!$B223,แพ็ค!K:K)+SUMIF(ธุรการ!$C:$C,'รับ-จ่าย ประจำวัน'!$B223,ธุรการ!K:K)+SUMIF(เส้นแต่งหน้าขนมปัง!$C:$C,'รับ-จ่าย ประจำวัน'!$B223,เส้นแต่งหน้าขนมปัง!K:K)+SUMIF('วางแผนBC,CJ'!$C:$C,'รับ-จ่าย ประจำวัน'!$B223,'วางแผนBC,CJ'!K:K)+SUMIF(RD!$C:$C,'รับ-จ่าย ประจำวัน'!$B223,RD!K:K)+SUMIF('FG,ออนไล,คัดแยก'!$C:$C,'รับ-จ่าย ประจำวัน'!$B223,'FG,ออนไล,คัดแยก'!K:K)</f>
        <v>0</v>
      </c>
      <c r="AS223" s="16">
        <f>SUMIF(เตรียมส่วนผสม!$C:$C,'รับ-จ่าย ประจำวัน'!$B223,เตรียมส่วนผสม!L:L)+SUMIF(กวนไส้!$C:$C,'รับ-จ่าย ประจำวัน'!$B223,กวนไส้!L:L)+SUMIF(ผลิต1!$C:$C,'รับ-จ่าย ประจำวัน'!$B223,ผลิต1!L:L)+SUMIF(ผลิต2!$C:$C,'รับ-จ่าย ประจำวัน'!$B223,ผลิต2!L:L)+SUMIF(เส้นแต่งหน้าขนมเค้ก!$C:$C,'รับ-จ่าย ประจำวัน'!$B223,เส้นแต่งหน้าขนมเค้ก!L:L)+SUMIF(แพ็ค!$C:$C,'รับ-จ่าย ประจำวัน'!$B223,แพ็ค!L:L)+SUMIF(ธุรการ!$C:$C,'รับ-จ่าย ประจำวัน'!$B223,ธุรการ!L:L)+SUMIF(เส้นแต่งหน้าขนมปัง!$C:$C,'รับ-จ่าย ประจำวัน'!$B223,เส้นแต่งหน้าขนมปัง!L:L)+SUMIF('วางแผนBC,CJ'!$C:$C,'รับ-จ่าย ประจำวัน'!$B223,'วางแผนBC,CJ'!L:L)+SUMIF(RD!$C:$C,'รับ-จ่าย ประจำวัน'!$B223,RD!L:L)+SUMIF('FG,ออนไล,คัดแยก'!$C:$C,'รับ-จ่าย ประจำวัน'!$B223,'FG,ออนไล,คัดแยก'!L:L)</f>
        <v>0</v>
      </c>
      <c r="AT223" s="16">
        <f>SUMIF(เตรียมส่วนผสม!$C:$C,'รับ-จ่าย ประจำวัน'!$B223,เตรียมส่วนผสม!M:M)+SUMIF(กวนไส้!$C:$C,'รับ-จ่าย ประจำวัน'!$B223,กวนไส้!M:M)+SUMIF(ผลิต1!$C:$C,'รับ-จ่าย ประจำวัน'!$B223,ผลิต1!M:M)+SUMIF(ผลิต2!$C:$C,'รับ-จ่าย ประจำวัน'!$B223,ผลิต2!M:M)+SUMIF(เส้นแต่งหน้าขนมเค้ก!$C:$C,'รับ-จ่าย ประจำวัน'!$B223,เส้นแต่งหน้าขนมเค้ก!M:M)+SUMIF(แพ็ค!$C:$C,'รับ-จ่าย ประจำวัน'!$B223,แพ็ค!M:M)+SUMIF(ธุรการ!$C:$C,'รับ-จ่าย ประจำวัน'!$B223,ธุรการ!M:M)+SUMIF(เส้นแต่งหน้าขนมปัง!$C:$C,'รับ-จ่าย ประจำวัน'!$B223,เส้นแต่งหน้าขนมปัง!M:M)+SUMIF('วางแผนBC,CJ'!$C:$C,'รับ-จ่าย ประจำวัน'!$B223,'วางแผนBC,CJ'!M:M)+SUMIF(RD!$C:$C,'รับ-จ่าย ประจำวัน'!$B223,RD!M:M)+SUMIF('FG,ออนไล,คัดแยก'!$C:$C,'รับ-จ่าย ประจำวัน'!$B223,'FG,ออนไล,คัดแยก'!M:M)</f>
        <v>0</v>
      </c>
      <c r="AU223" s="16">
        <f>SUMIF(เตรียมส่วนผสม!$C:$C,'รับ-จ่าย ประจำวัน'!$B223,เตรียมส่วนผสม!N:N)+SUMIF(กวนไส้!$C:$C,'รับ-จ่าย ประจำวัน'!$B223,กวนไส้!N:N)+SUMIF(ผลิต1!$C:$C,'รับ-จ่าย ประจำวัน'!$B223,ผลิต1!N:N)+SUMIF(ผลิต2!$C:$C,'รับ-จ่าย ประจำวัน'!$B223,ผลิต2!N:N)+SUMIF(เส้นแต่งหน้าขนมเค้ก!$C:$C,'รับ-จ่าย ประจำวัน'!$B223,เส้นแต่งหน้าขนมเค้ก!N:N)+SUMIF(แพ็ค!$C:$C,'รับ-จ่าย ประจำวัน'!$B223,แพ็ค!N:N)+SUMIF(ธุรการ!$C:$C,'รับ-จ่าย ประจำวัน'!$B223,ธุรการ!N:N)+SUMIF(เส้นแต่งหน้าขนมปัง!$C:$C,'รับ-จ่าย ประจำวัน'!$B223,เส้นแต่งหน้าขนมปัง!N:N)+SUMIF('วางแผนBC,CJ'!$C:$C,'รับ-จ่าย ประจำวัน'!$B223,'วางแผนBC,CJ'!N:N)+SUMIF(RD!$C:$C,'รับ-จ่าย ประจำวัน'!$B223,RD!N:N)+SUMIF('FG,ออนไล,คัดแยก'!$C:$C,'รับ-จ่าย ประจำวัน'!$B223,'FG,ออนไล,คัดแยก'!N:N)</f>
        <v>0</v>
      </c>
      <c r="AV223" s="16">
        <f>SUMIF(เตรียมส่วนผสม!$C:$C,'รับ-จ่าย ประจำวัน'!$B223,เตรียมส่วนผสม!O:O)+SUMIF(กวนไส้!$C:$C,'รับ-จ่าย ประจำวัน'!$B223,กวนไส้!O:O)+SUMIF(ผลิต1!$C:$C,'รับ-จ่าย ประจำวัน'!$B223,ผลิต1!O:O)+SUMIF(ผลิต2!$C:$C,'รับ-จ่าย ประจำวัน'!$B223,ผลิต2!O:O)+SUMIF(เส้นแต่งหน้าขนมเค้ก!$C:$C,'รับ-จ่าย ประจำวัน'!$B223,เส้นแต่งหน้าขนมเค้ก!O:O)+SUMIF(แพ็ค!$C:$C,'รับ-จ่าย ประจำวัน'!$B223,แพ็ค!O:O)+SUMIF(ธุรการ!$C:$C,'รับ-จ่าย ประจำวัน'!$B223,ธุรการ!O:O)+SUMIF(เส้นแต่งหน้าขนมปัง!$C:$C,'รับ-จ่าย ประจำวัน'!$B223,เส้นแต่งหน้าขนมปัง!O:O)+SUMIF('วางแผนBC,CJ'!$C:$C,'รับ-จ่าย ประจำวัน'!$B223,'วางแผนBC,CJ'!O:O)+SUMIF(RD!$C:$C,'รับ-จ่าย ประจำวัน'!$B223,RD!O:O)+SUMIF('FG,ออนไล,คัดแยก'!$C:$C,'รับ-จ่าย ประจำวัน'!$B223,'FG,ออนไล,คัดแยก'!O:O)</f>
        <v>0</v>
      </c>
      <c r="AW223" s="16">
        <f>SUMIF(เตรียมส่วนผสม!$C:$C,'รับ-จ่าย ประจำวัน'!$B223,เตรียมส่วนผสม!P:P)+SUMIF(กวนไส้!$C:$C,'รับ-จ่าย ประจำวัน'!$B223,กวนไส้!P:P)+SUMIF(ผลิต1!$C:$C,'รับ-จ่าย ประจำวัน'!$B223,ผลิต1!P:P)+SUMIF(ผลิต2!$C:$C,'รับ-จ่าย ประจำวัน'!$B223,ผลิต2!P:P)+SUMIF(เส้นแต่งหน้าขนมเค้ก!$C:$C,'รับ-จ่าย ประจำวัน'!$B223,เส้นแต่งหน้าขนมเค้ก!P:P)+SUMIF(แพ็ค!$C:$C,'รับ-จ่าย ประจำวัน'!$B223,แพ็ค!P:P)+SUMIF(ธุรการ!$C:$C,'รับ-จ่าย ประจำวัน'!$B223,ธุรการ!P:P)+SUMIF(เส้นแต่งหน้าขนมปัง!$C:$C,'รับ-จ่าย ประจำวัน'!$B223,เส้นแต่งหน้าขนมปัง!P:P)+SUMIF('วางแผนBC,CJ'!$C:$C,'รับ-จ่าย ประจำวัน'!$B223,'วางแผนBC,CJ'!P:P)+SUMIF(RD!$C:$C,'รับ-จ่าย ประจำวัน'!$B223,RD!P:P)+SUMIF('FG,ออนไล,คัดแยก'!$C:$C,'รับ-จ่าย ประจำวัน'!$B223,'FG,ออนไล,คัดแยก'!P:P)</f>
        <v>0</v>
      </c>
      <c r="AX223" s="16">
        <f>SUMIF(เตรียมส่วนผสม!$C:$C,'รับ-จ่าย ประจำวัน'!$B223,เตรียมส่วนผสม!Q:Q)+SUMIF(กวนไส้!$C:$C,'รับ-จ่าย ประจำวัน'!$B223,กวนไส้!Q:Q)+SUMIF(ผลิต1!$C:$C,'รับ-จ่าย ประจำวัน'!$B223,ผลิต1!Q:Q)+SUMIF(ผลิต2!$C:$C,'รับ-จ่าย ประจำวัน'!$B223,ผลิต2!Q:Q)+SUMIF(เส้นแต่งหน้าขนมเค้ก!$C:$C,'รับ-จ่าย ประจำวัน'!$B223,เส้นแต่งหน้าขนมเค้ก!Q:Q)+SUMIF(แพ็ค!$C:$C,'รับ-จ่าย ประจำวัน'!$B223,แพ็ค!Q:Q)+SUMIF(ธุรการ!$C:$C,'รับ-จ่าย ประจำวัน'!$B223,ธุรการ!Q:Q)+SUMIF(เส้นแต่งหน้าขนมปัง!$C:$C,'รับ-จ่าย ประจำวัน'!$B223,เส้นแต่งหน้าขนมปัง!Q:Q)+SUMIF('วางแผนBC,CJ'!$C:$C,'รับ-จ่าย ประจำวัน'!$B223,'วางแผนBC,CJ'!Q:Q)+SUMIF(RD!$C:$C,'รับ-จ่าย ประจำวัน'!$B223,RD!Q:Q)+SUMIF('FG,ออนไล,คัดแยก'!$C:$C,'รับ-จ่าย ประจำวัน'!$B223,'FG,ออนไล,คัดแยก'!Q:Q)</f>
        <v>0</v>
      </c>
      <c r="AY223" s="16">
        <f>SUMIF(เตรียมส่วนผสม!$C:$C,'รับ-จ่าย ประจำวัน'!$B223,เตรียมส่วนผสม!R:R)+SUMIF(กวนไส้!$C:$C,'รับ-จ่าย ประจำวัน'!$B223,กวนไส้!R:R)+SUMIF(ผลิต1!$C:$C,'รับ-จ่าย ประจำวัน'!$B223,ผลิต1!R:R)+SUMIF(ผลิต2!$C:$C,'รับ-จ่าย ประจำวัน'!$B223,ผลิต2!R:R)+SUMIF(เส้นแต่งหน้าขนมเค้ก!$C:$C,'รับ-จ่าย ประจำวัน'!$B223,เส้นแต่งหน้าขนมเค้ก!R:R)+SUMIF(แพ็ค!$C:$C,'รับ-จ่าย ประจำวัน'!$B223,แพ็ค!R:R)+SUMIF(ธุรการ!$C:$C,'รับ-จ่าย ประจำวัน'!$B223,ธุรการ!R:R)+SUMIF(เส้นแต่งหน้าขนมปัง!$C:$C,'รับ-จ่าย ประจำวัน'!$B223,เส้นแต่งหน้าขนมปัง!R:R)+SUMIF('วางแผนBC,CJ'!$C:$C,'รับ-จ่าย ประจำวัน'!$B223,'วางแผนBC,CJ'!R:R)+SUMIF(RD!$C:$C,'รับ-จ่าย ประจำวัน'!$B223,RD!R:R)+SUMIF('FG,ออนไล,คัดแยก'!$C:$C,'รับ-จ่าย ประจำวัน'!$B223,'FG,ออนไล,คัดแยก'!R:R)</f>
        <v>0</v>
      </c>
      <c r="AZ223" s="16">
        <f>SUMIF(เตรียมส่วนผสม!$C:$C,'รับ-จ่าย ประจำวัน'!$B223,เตรียมส่วนผสม!S:S)+SUMIF(กวนไส้!$C:$C,'รับ-จ่าย ประจำวัน'!$B223,กวนไส้!S:S)+SUMIF(ผลิต1!$C:$C,'รับ-จ่าย ประจำวัน'!$B223,ผลิต1!S:S)+SUMIF(ผลิต2!$C:$C,'รับ-จ่าย ประจำวัน'!$B223,ผลิต2!S:S)+SUMIF(เส้นแต่งหน้าขนมเค้ก!$C:$C,'รับ-จ่าย ประจำวัน'!$B223,เส้นแต่งหน้าขนมเค้ก!S:S)+SUMIF(แพ็ค!$C:$C,'รับ-จ่าย ประจำวัน'!$B223,แพ็ค!S:S)+SUMIF(ธุรการ!$C:$C,'รับ-จ่าย ประจำวัน'!$B223,ธุรการ!S:S)+SUMIF(เส้นแต่งหน้าขนมปัง!$C:$C,'รับ-จ่าย ประจำวัน'!$B223,เส้นแต่งหน้าขนมปัง!S:S)+SUMIF('วางแผนBC,CJ'!$C:$C,'รับ-จ่าย ประจำวัน'!$B223,'วางแผนBC,CJ'!S:S)+SUMIF(RD!$C:$C,'รับ-จ่าย ประจำวัน'!$B223,RD!S:S)+SUMIF('FG,ออนไล,คัดแยก'!$C:$C,'รับ-จ่าย ประจำวัน'!$B223,'FG,ออนไล,คัดแยก'!S:S)</f>
        <v>0</v>
      </c>
      <c r="BA223" s="16">
        <f>SUMIF(เตรียมส่วนผสม!$C:$C,'รับ-จ่าย ประจำวัน'!$B223,เตรียมส่วนผสม!T:T)+SUMIF(กวนไส้!$C:$C,'รับ-จ่าย ประจำวัน'!$B223,กวนไส้!T:T)+SUMIF(ผลิต1!$C:$C,'รับ-จ่าย ประจำวัน'!$B223,ผลิต1!T:T)+SUMIF(ผลิต2!$C:$C,'รับ-จ่าย ประจำวัน'!$B223,ผลิต2!T:T)+SUMIF(เส้นแต่งหน้าขนมเค้ก!$C:$C,'รับ-จ่าย ประจำวัน'!$B223,เส้นแต่งหน้าขนมเค้ก!T:T)+SUMIF(แพ็ค!$C:$C,'รับ-จ่าย ประจำวัน'!$B223,แพ็ค!T:T)+SUMIF(ธุรการ!$C:$C,'รับ-จ่าย ประจำวัน'!$B223,ธุรการ!T:T)+SUMIF(เส้นแต่งหน้าขนมปัง!$C:$C,'รับ-จ่าย ประจำวัน'!$B223,เส้นแต่งหน้าขนมปัง!T:T)+SUMIF('วางแผนBC,CJ'!$C:$C,'รับ-จ่าย ประจำวัน'!$B223,'วางแผนBC,CJ'!T:T)+SUMIF(RD!$C:$C,'รับ-จ่าย ประจำวัน'!$B223,RD!T:T)+SUMIF('FG,ออนไล,คัดแยก'!$C:$C,'รับ-จ่าย ประจำวัน'!$B223,'FG,ออนไล,คัดแยก'!T:T)</f>
        <v>0</v>
      </c>
      <c r="BB223" s="16">
        <f>SUMIF(เตรียมส่วนผสม!$C:$C,'รับ-จ่าย ประจำวัน'!$B223,เตรียมส่วนผสม!U:U)+SUMIF(กวนไส้!$C:$C,'รับ-จ่าย ประจำวัน'!$B223,กวนไส้!U:U)+SUMIF(ผลิต1!$C:$C,'รับ-จ่าย ประจำวัน'!$B223,ผลิต1!U:U)+SUMIF(ผลิต2!$C:$C,'รับ-จ่าย ประจำวัน'!$B223,ผลิต2!U:U)+SUMIF(เส้นแต่งหน้าขนมเค้ก!$C:$C,'รับ-จ่าย ประจำวัน'!$B223,เส้นแต่งหน้าขนมเค้ก!U:U)+SUMIF(แพ็ค!$C:$C,'รับ-จ่าย ประจำวัน'!$B223,แพ็ค!U:U)+SUMIF(ธุรการ!$C:$C,'รับ-จ่าย ประจำวัน'!$B223,ธุรการ!U:U)+SUMIF(เส้นแต่งหน้าขนมปัง!$C:$C,'รับ-จ่าย ประจำวัน'!$B223,เส้นแต่งหน้าขนมปัง!U:U)+SUMIF('วางแผนBC,CJ'!$C:$C,'รับ-จ่าย ประจำวัน'!$B223,'วางแผนBC,CJ'!U:U)+SUMIF(RD!$C:$C,'รับ-จ่าย ประจำวัน'!$B223,RD!U:U)+SUMIF('FG,ออนไล,คัดแยก'!$C:$C,'รับ-จ่าย ประจำวัน'!$B223,'FG,ออนไล,คัดแยก'!U:U)</f>
        <v>0</v>
      </c>
      <c r="BC223" s="16">
        <f>SUMIF(เตรียมส่วนผสม!$C:$C,'รับ-จ่าย ประจำวัน'!$B223,เตรียมส่วนผสม!V:V)+SUMIF(กวนไส้!$C:$C,'รับ-จ่าย ประจำวัน'!$B223,กวนไส้!V:V)+SUMIF(ผลิต1!$C:$C,'รับ-จ่าย ประจำวัน'!$B223,ผลิต1!V:V)+SUMIF(ผลิต2!$C:$C,'รับ-จ่าย ประจำวัน'!$B223,ผลิต2!V:V)+SUMIF(เส้นแต่งหน้าขนมเค้ก!$C:$C,'รับ-จ่าย ประจำวัน'!$B223,เส้นแต่งหน้าขนมเค้ก!V:V)+SUMIF(แพ็ค!$C:$C,'รับ-จ่าย ประจำวัน'!$B223,แพ็ค!V:V)+SUMIF(ธุรการ!$C:$C,'รับ-จ่าย ประจำวัน'!$B223,ธุรการ!V:V)+SUMIF(เส้นแต่งหน้าขนมปัง!$C:$C,'รับ-จ่าย ประจำวัน'!$B223,เส้นแต่งหน้าขนมปัง!V:V)+SUMIF('วางแผนBC,CJ'!$C:$C,'รับ-จ่าย ประจำวัน'!$B223,'วางแผนBC,CJ'!V:V)+SUMIF(RD!$C:$C,'รับ-จ่าย ประจำวัน'!$B223,RD!V:V)+SUMIF('FG,ออนไล,คัดแยก'!$C:$C,'รับ-จ่าย ประจำวัน'!$B223,'FG,ออนไล,คัดแยก'!V:V)</f>
        <v>0</v>
      </c>
      <c r="BD223" s="16">
        <f>SUMIF(เตรียมส่วนผสม!$C:$C,'รับ-จ่าย ประจำวัน'!$B223,เตรียมส่วนผสม!W:W)+SUMIF(กวนไส้!$C:$C,'รับ-จ่าย ประจำวัน'!$B223,กวนไส้!W:W)+SUMIF(ผลิต1!$C:$C,'รับ-จ่าย ประจำวัน'!$B223,ผลิต1!W:W)+SUMIF(ผลิต2!$C:$C,'รับ-จ่าย ประจำวัน'!$B223,ผลิต2!W:W)+SUMIF(เส้นแต่งหน้าขนมเค้ก!$C:$C,'รับ-จ่าย ประจำวัน'!$B223,เส้นแต่งหน้าขนมเค้ก!W:W)+SUMIF(แพ็ค!$C:$C,'รับ-จ่าย ประจำวัน'!$B223,แพ็ค!W:W)+SUMIF(ธุรการ!$C:$C,'รับ-จ่าย ประจำวัน'!$B223,ธุรการ!W:W)+SUMIF(เส้นแต่งหน้าขนมปัง!$C:$C,'รับ-จ่าย ประจำวัน'!$B223,เส้นแต่งหน้าขนมปัง!W:W)+SUMIF('วางแผนBC,CJ'!$C:$C,'รับ-จ่าย ประจำวัน'!$B223,'วางแผนBC,CJ'!W:W)+SUMIF(RD!$C:$C,'รับ-จ่าย ประจำวัน'!$B223,RD!W:W)+SUMIF('FG,ออนไล,คัดแยก'!$C:$C,'รับ-จ่าย ประจำวัน'!$B223,'FG,ออนไล,คัดแยก'!W:W)</f>
        <v>0</v>
      </c>
      <c r="BE223" s="16">
        <f>SUMIF(เตรียมส่วนผสม!$C:$C,'รับ-จ่าย ประจำวัน'!$B223,เตรียมส่วนผสม!X:X)+SUMIF(กวนไส้!$C:$C,'รับ-จ่าย ประจำวัน'!$B223,กวนไส้!X:X)+SUMIF(ผลิต1!$C:$C,'รับ-จ่าย ประจำวัน'!$B223,ผลิต1!X:X)+SUMIF(ผลิต2!$C:$C,'รับ-จ่าย ประจำวัน'!$B223,ผลิต2!X:X)+SUMIF(เส้นแต่งหน้าขนมเค้ก!$C:$C,'รับ-จ่าย ประจำวัน'!$B223,เส้นแต่งหน้าขนมเค้ก!X:X)+SUMIF(แพ็ค!$C:$C,'รับ-จ่าย ประจำวัน'!$B223,แพ็ค!X:X)+SUMIF(ธุรการ!$C:$C,'รับ-จ่าย ประจำวัน'!$B223,ธุรการ!X:X)+SUMIF(เส้นแต่งหน้าขนมปัง!$C:$C,'รับ-จ่าย ประจำวัน'!$B223,เส้นแต่งหน้าขนมปัง!X:X)+SUMIF('วางแผนBC,CJ'!$C:$C,'รับ-จ่าย ประจำวัน'!$B223,'วางแผนBC,CJ'!X:X)+SUMIF(RD!$C:$C,'รับ-จ่าย ประจำวัน'!$B223,RD!X:X)+SUMIF('FG,ออนไล,คัดแยก'!$C:$C,'รับ-จ่าย ประจำวัน'!$B223,'FG,ออนไล,คัดแยก'!X:X)</f>
        <v>0</v>
      </c>
      <c r="BF223" s="16">
        <f>SUMIF(เตรียมส่วนผสม!$C:$C,'รับ-จ่าย ประจำวัน'!$B223,เตรียมส่วนผสม!Y:Y)+SUMIF(กวนไส้!$C:$C,'รับ-จ่าย ประจำวัน'!$B223,กวนไส้!Y:Y)+SUMIF(ผลิต1!$C:$C,'รับ-จ่าย ประจำวัน'!$B223,ผลิต1!Y:Y)+SUMIF(ผลิต2!$C:$C,'รับ-จ่าย ประจำวัน'!$B223,ผลิต2!Y:Y)+SUMIF(เส้นแต่งหน้าขนมเค้ก!$C:$C,'รับ-จ่าย ประจำวัน'!$B223,เส้นแต่งหน้าขนมเค้ก!Y:Y)+SUMIF(แพ็ค!$C:$C,'รับ-จ่าย ประจำวัน'!$B223,แพ็ค!Y:Y)+SUMIF(ธุรการ!$C:$C,'รับ-จ่าย ประจำวัน'!$B223,ธุรการ!Y:Y)+SUMIF(เส้นแต่งหน้าขนมปัง!$C:$C,'รับ-จ่าย ประจำวัน'!$B223,เส้นแต่งหน้าขนมปัง!Y:Y)+SUMIF('วางแผนBC,CJ'!$C:$C,'รับ-จ่าย ประจำวัน'!$B223,'วางแผนBC,CJ'!Y:Y)+SUMIF(RD!$C:$C,'รับ-จ่าย ประจำวัน'!$B223,RD!Y:Y)+SUMIF('FG,ออนไล,คัดแยก'!$C:$C,'รับ-จ่าย ประจำวัน'!$B223,'FG,ออนไล,คัดแยก'!Y:Y)</f>
        <v>0</v>
      </c>
      <c r="BG223" s="16">
        <f>SUMIF(เตรียมส่วนผสม!$C:$C,'รับ-จ่าย ประจำวัน'!$B223,เตรียมส่วนผสม!Z:Z)+SUMIF(กวนไส้!$C:$C,'รับ-จ่าย ประจำวัน'!$B223,กวนไส้!Z:Z)+SUMIF(ผลิต1!$C:$C,'รับ-จ่าย ประจำวัน'!$B223,ผลิต1!Z:Z)+SUMIF(ผลิต2!$C:$C,'รับ-จ่าย ประจำวัน'!$B223,ผลิต2!Z:Z)+SUMIF(เส้นแต่งหน้าขนมเค้ก!$C:$C,'รับ-จ่าย ประจำวัน'!$B223,เส้นแต่งหน้าขนมเค้ก!Z:Z)+SUMIF(แพ็ค!$C:$C,'รับ-จ่าย ประจำวัน'!$B223,แพ็ค!Z:Z)+SUMIF(ธุรการ!$C:$C,'รับ-จ่าย ประจำวัน'!$B223,ธุรการ!Z:Z)+SUMIF(เส้นแต่งหน้าขนมปัง!$C:$C,'รับ-จ่าย ประจำวัน'!$B223,เส้นแต่งหน้าขนมปัง!Z:Z)+SUMIF('วางแผนBC,CJ'!$C:$C,'รับ-จ่าย ประจำวัน'!$B223,'วางแผนBC,CJ'!Z:Z)+SUMIF(RD!$C:$C,'รับ-จ่าย ประจำวัน'!$B223,RD!Z:Z)+SUMIF('FG,ออนไล,คัดแยก'!$C:$C,'รับ-จ่าย ประจำวัน'!$B223,'FG,ออนไล,คัดแยก'!Z:Z)</f>
        <v>0</v>
      </c>
      <c r="BH223" s="16">
        <f>SUMIF(เตรียมส่วนผสม!$C:$C,'รับ-จ่าย ประจำวัน'!$B223,เตรียมส่วนผสม!AA:AA)+SUMIF(กวนไส้!$C:$C,'รับ-จ่าย ประจำวัน'!$B223,กวนไส้!AA:AA)+SUMIF(ผลิต1!$C:$C,'รับ-จ่าย ประจำวัน'!$B223,ผลิต1!AA:AA)+SUMIF(ผลิต2!$C:$C,'รับ-จ่าย ประจำวัน'!$B223,ผลิต2!AA:AA)+SUMIF(เส้นแต่งหน้าขนมเค้ก!$C:$C,'รับ-จ่าย ประจำวัน'!$B223,เส้นแต่งหน้าขนมเค้ก!AA:AA)+SUMIF(แพ็ค!$C:$C,'รับ-จ่าย ประจำวัน'!$B223,แพ็ค!AA:AA)+SUMIF(ธุรการ!$C:$C,'รับ-จ่าย ประจำวัน'!$B223,ธุรการ!AA:AA)+SUMIF(เส้นแต่งหน้าขนมปัง!$C:$C,'รับ-จ่าย ประจำวัน'!$B223,เส้นแต่งหน้าขนมปัง!AA:AA)+SUMIF('วางแผนBC,CJ'!$C:$C,'รับ-จ่าย ประจำวัน'!$B223,'วางแผนBC,CJ'!AA:AA)+SUMIF(RD!$C:$C,'รับ-จ่าย ประจำวัน'!$B223,RD!AA:AA)+SUMIF('FG,ออนไล,คัดแยก'!$C:$C,'รับ-จ่าย ประจำวัน'!$B223,'FG,ออนไล,คัดแยก'!AA:AA)</f>
        <v>0</v>
      </c>
      <c r="BI223" s="16">
        <f>SUMIF(เตรียมส่วนผสม!$C:$C,'รับ-จ่าย ประจำวัน'!$B223,เตรียมส่วนผสม!AB:AB)+SUMIF(กวนไส้!$C:$C,'รับ-จ่าย ประจำวัน'!$B223,กวนไส้!AB:AB)+SUMIF(ผลิต1!$C:$C,'รับ-จ่าย ประจำวัน'!$B223,ผลิต1!AB:AB)+SUMIF(ผลิต2!$C:$C,'รับ-จ่าย ประจำวัน'!$B223,ผลิต2!AB:AB)+SUMIF(เส้นแต่งหน้าขนมเค้ก!$C:$C,'รับ-จ่าย ประจำวัน'!$B223,เส้นแต่งหน้าขนมเค้ก!AB:AB)+SUMIF(แพ็ค!$C:$C,'รับ-จ่าย ประจำวัน'!$B223,แพ็ค!AB:AB)+SUMIF(ธุรการ!$C:$C,'รับ-จ่าย ประจำวัน'!$B223,ธุรการ!AB:AB)+SUMIF(เส้นแต่งหน้าขนมปัง!$C:$C,'รับ-จ่าย ประจำวัน'!$B223,เส้นแต่งหน้าขนมปัง!AB:AB)+SUMIF('วางแผนBC,CJ'!$C:$C,'รับ-จ่าย ประจำวัน'!$B223,'วางแผนBC,CJ'!AB:AB)+SUMIF(RD!$C:$C,'รับ-จ่าย ประจำวัน'!$B223,RD!AB:AB)+SUMIF('FG,ออนไล,คัดแยก'!$C:$C,'รับ-จ่าย ประจำวัน'!$B223,'FG,ออนไล,คัดแยก'!AB:AB)</f>
        <v>0</v>
      </c>
      <c r="BJ223" s="16">
        <f>SUMIF(เตรียมส่วนผสม!$C:$C,'รับ-จ่าย ประจำวัน'!$B223,เตรียมส่วนผสม!AC:AC)+SUMIF(กวนไส้!$C:$C,'รับ-จ่าย ประจำวัน'!$B223,กวนไส้!AC:AC)+SUMIF(ผลิต1!$C:$C,'รับ-จ่าย ประจำวัน'!$B223,ผลิต1!AC:AC)+SUMIF(ผลิต2!$C:$C,'รับ-จ่าย ประจำวัน'!$B223,ผลิต2!AC:AC)+SUMIF(เส้นแต่งหน้าขนมเค้ก!$C:$C,'รับ-จ่าย ประจำวัน'!$B223,เส้นแต่งหน้าขนมเค้ก!AC:AC)+SUMIF(แพ็ค!$C:$C,'รับ-จ่าย ประจำวัน'!$B223,แพ็ค!AC:AC)+SUMIF(ธุรการ!$C:$C,'รับ-จ่าย ประจำวัน'!$B223,ธุรการ!AC:AC)+SUMIF(เส้นแต่งหน้าขนมปัง!$C:$C,'รับ-จ่าย ประจำวัน'!$B223,เส้นแต่งหน้าขนมปัง!AC:AC)+SUMIF('วางแผนBC,CJ'!$C:$C,'รับ-จ่าย ประจำวัน'!$B223,'วางแผนBC,CJ'!AC:AC)+SUMIF(RD!$C:$C,'รับ-จ่าย ประจำวัน'!$B223,RD!AC:AC)+SUMIF('FG,ออนไล,คัดแยก'!$C:$C,'รับ-จ่าย ประจำวัน'!$B223,'FG,ออนไล,คัดแยก'!AC:AC)</f>
        <v>0</v>
      </c>
      <c r="BK223" s="16">
        <f>SUMIF(เตรียมส่วนผสม!$C:$C,'รับ-จ่าย ประจำวัน'!$B223,เตรียมส่วนผสม!AD:AD)+SUMIF(กวนไส้!$C:$C,'รับ-จ่าย ประจำวัน'!$B223,กวนไส้!AD:AD)+SUMIF(ผลิต1!$C:$C,'รับ-จ่าย ประจำวัน'!$B223,ผลิต1!AD:AD)+SUMIF(ผลิต2!$C:$C,'รับ-จ่าย ประจำวัน'!$B223,ผลิต2!AD:AD)+SUMIF(เส้นแต่งหน้าขนมเค้ก!$C:$C,'รับ-จ่าย ประจำวัน'!$B223,เส้นแต่งหน้าขนมเค้ก!AD:AD)+SUMIF(แพ็ค!$C:$C,'รับ-จ่าย ประจำวัน'!$B223,แพ็ค!AD:AD)+SUMIF(ธุรการ!$C:$C,'รับ-จ่าย ประจำวัน'!$B223,ธุรการ!AD:AD)+SUMIF(เส้นแต่งหน้าขนมปัง!$C:$C,'รับ-จ่าย ประจำวัน'!$B223,เส้นแต่งหน้าขนมปัง!AD:AD)+SUMIF('วางแผนBC,CJ'!$C:$C,'รับ-จ่าย ประจำวัน'!$B223,'วางแผนBC,CJ'!AD:AD)+SUMIF(RD!$C:$C,'รับ-จ่าย ประจำวัน'!$B223,RD!AD:AD)+SUMIF('FG,ออนไล,คัดแยก'!$C:$C,'รับ-จ่าย ประจำวัน'!$B223,'FG,ออนไล,คัดแยก'!AD:AD)</f>
        <v>0</v>
      </c>
      <c r="BL223" s="16">
        <f>SUMIF(เตรียมส่วนผสม!$C:$C,'รับ-จ่าย ประจำวัน'!$B223,เตรียมส่วนผสม!AE:AE)+SUMIF(กวนไส้!$C:$C,'รับ-จ่าย ประจำวัน'!$B223,กวนไส้!AE:AE)+SUMIF(ผลิต1!$C:$C,'รับ-จ่าย ประจำวัน'!$B223,ผลิต1!AE:AE)+SUMIF(ผลิต2!$C:$C,'รับ-จ่าย ประจำวัน'!$B223,ผลิต2!AE:AE)+SUMIF(เส้นแต่งหน้าขนมเค้ก!$C:$C,'รับ-จ่าย ประจำวัน'!$B223,เส้นแต่งหน้าขนมเค้ก!AE:AE)+SUMIF(แพ็ค!$C:$C,'รับ-จ่าย ประจำวัน'!$B223,แพ็ค!AE:AE)+SUMIF(ธุรการ!$C:$C,'รับ-จ่าย ประจำวัน'!$B223,ธุรการ!AE:AE)+SUMIF(เส้นแต่งหน้าขนมปัง!$C:$C,'รับ-จ่าย ประจำวัน'!$B223,เส้นแต่งหน้าขนมปัง!AE:AE)+SUMIF('วางแผนBC,CJ'!$C:$C,'รับ-จ่าย ประจำวัน'!$B223,'วางแผนBC,CJ'!AE:AE)+SUMIF(RD!$C:$C,'รับ-จ่าย ประจำวัน'!$B223,RD!AE:AE)+SUMIF('FG,ออนไล,คัดแยก'!$C:$C,'รับ-จ่าย ประจำวัน'!$B223,'FG,ออนไล,คัดแยก'!AE:AE)</f>
        <v>0</v>
      </c>
      <c r="BM223" s="16">
        <f>SUMIF(เตรียมส่วนผสม!$C:$C,'รับ-จ่าย ประจำวัน'!$B223,เตรียมส่วนผสม!AF:AF)+SUMIF(กวนไส้!$C:$C,'รับ-จ่าย ประจำวัน'!$B223,กวนไส้!AF:AF)+SUMIF(ผลิต1!$C:$C,'รับ-จ่าย ประจำวัน'!$B223,ผลิต1!AF:AF)+SUMIF(ผลิต2!$C:$C,'รับ-จ่าย ประจำวัน'!$B223,ผลิต2!AF:AF)+SUMIF(เส้นแต่งหน้าขนมเค้ก!$C:$C,'รับ-จ่าย ประจำวัน'!$B223,เส้นแต่งหน้าขนมเค้ก!AF:AF)+SUMIF(แพ็ค!$C:$C,'รับ-จ่าย ประจำวัน'!$B223,แพ็ค!AF:AF)+SUMIF(ธุรการ!$C:$C,'รับ-จ่าย ประจำวัน'!$B223,ธุรการ!AF:AF)+SUMIF(เส้นแต่งหน้าขนมปัง!$C:$C,'รับ-จ่าย ประจำวัน'!$B223,เส้นแต่งหน้าขนมปัง!AF:AF)+SUMIF('วางแผนBC,CJ'!$C:$C,'รับ-จ่าย ประจำวัน'!$B223,'วางแผนBC,CJ'!AF:AF)+SUMIF(RD!$C:$C,'รับ-จ่าย ประจำวัน'!$B223,RD!AF:AF)+SUMIF('FG,ออนไล,คัดแยก'!$C:$C,'รับ-จ่าย ประจำวัน'!$B223,'FG,ออนไล,คัดแยก'!AF:AF)</f>
        <v>0</v>
      </c>
      <c r="BN223" s="16">
        <f>SUMIF(เตรียมส่วนผสม!$C:$C,'รับ-จ่าย ประจำวัน'!$B223,เตรียมส่วนผสม!AG:AG)+SUMIF(กวนไส้!$C:$C,'รับ-จ่าย ประจำวัน'!$B223,กวนไส้!AG:AG)+SUMIF(ผลิต1!$C:$C,'รับ-จ่าย ประจำวัน'!$B223,ผลิต1!AG:AG)+SUMIF(ผลิต2!$C:$C,'รับ-จ่าย ประจำวัน'!$B223,ผลิต2!AG:AG)+SUMIF(เส้นแต่งหน้าขนมเค้ก!$C:$C,'รับ-จ่าย ประจำวัน'!$B223,เส้นแต่งหน้าขนมเค้ก!AG:AG)+SUMIF(แพ็ค!$C:$C,'รับ-จ่าย ประจำวัน'!$B223,แพ็ค!AG:AG)+SUMIF(ธุรการ!$C:$C,'รับ-จ่าย ประจำวัน'!$B223,ธุรการ!AG:AG)+SUMIF(เส้นแต่งหน้าขนมปัง!$C:$C,'รับ-จ่าย ประจำวัน'!$B223,เส้นแต่งหน้าขนมปัง!AG:AG)+SUMIF('วางแผนBC,CJ'!$C:$C,'รับ-จ่าย ประจำวัน'!$B223,'วางแผนBC,CJ'!AG:AG)+SUMIF(RD!$C:$C,'รับ-จ่าย ประจำวัน'!$B223,RD!AG:AG)+SUMIF('FG,ออนไล,คัดแยก'!$C:$C,'รับ-จ่าย ประจำวัน'!$B223,'FG,ออนไล,คัดแยก'!AG:AG)</f>
        <v>0</v>
      </c>
      <c r="BO223" s="16">
        <f>SUMIF(เตรียมส่วนผสม!$C:$C,'รับ-จ่าย ประจำวัน'!$B223,เตรียมส่วนผสม!AH:AH)+SUMIF(กวนไส้!$C:$C,'รับ-จ่าย ประจำวัน'!$B223,กวนไส้!AH:AH)+SUMIF(ผลิต1!$C:$C,'รับ-จ่าย ประจำวัน'!$B223,ผลิต1!AH:AH)+SUMIF(ผลิต2!$C:$C,'รับ-จ่าย ประจำวัน'!$B223,ผลิต2!AH:AH)+SUMIF(เส้นแต่งหน้าขนมเค้ก!$C:$C,'รับ-จ่าย ประจำวัน'!$B223,เส้นแต่งหน้าขนมเค้ก!AH:AH)+SUMIF(แพ็ค!$C:$C,'รับ-จ่าย ประจำวัน'!$B223,แพ็ค!AH:AH)+SUMIF(ธุรการ!$C:$C,'รับ-จ่าย ประจำวัน'!$B223,ธุรการ!AH:AH)+SUMIF(เส้นแต่งหน้าขนมปัง!$C:$C,'รับ-จ่าย ประจำวัน'!$B223,เส้นแต่งหน้าขนมปัง!AH:AH)+SUMIF('วางแผนBC,CJ'!$C:$C,'รับ-จ่าย ประจำวัน'!$B223,'วางแผนBC,CJ'!AH:AH)+SUMIF(RD!$C:$C,'รับ-จ่าย ประจำวัน'!$B223,RD!AH:AH)+SUMIF('FG,ออนไล,คัดแยก'!$C:$C,'รับ-จ่าย ประจำวัน'!$B223,'FG,ออนไล,คัดแยก'!AH:AH)</f>
        <v>0</v>
      </c>
      <c r="BP223" s="16">
        <f>SUMIF(เตรียมส่วนผสม!$C:$C,'รับ-จ่าย ประจำวัน'!$B223,เตรียมส่วนผสม!AI:AI)+SUMIF(กวนไส้!$C:$C,'รับ-จ่าย ประจำวัน'!$B223,กวนไส้!AI:AI)+SUMIF(ผลิต1!$C:$C,'รับ-จ่าย ประจำวัน'!$B223,ผลิต1!AI:AI)+SUMIF(ผลิต2!$C:$C,'รับ-จ่าย ประจำวัน'!$B223,ผลิต2!AI:AI)+SUMIF(เส้นแต่งหน้าขนมเค้ก!$C:$C,'รับ-จ่าย ประจำวัน'!$B223,เส้นแต่งหน้าขนมเค้ก!AI:AI)+SUMIF(แพ็ค!$C:$C,'รับ-จ่าย ประจำวัน'!$B223,แพ็ค!AI:AI)+SUMIF(ธุรการ!$C:$C,'รับ-จ่าย ประจำวัน'!$B223,ธุรการ!AI:AI)+SUMIF(เส้นแต่งหน้าขนมปัง!$C:$C,'รับ-จ่าย ประจำวัน'!$B223,เส้นแต่งหน้าขนมปัง!AI:AI)+SUMIF('วางแผนBC,CJ'!$C:$C,'รับ-จ่าย ประจำวัน'!$B223,'วางแผนBC,CJ'!AI:AI)+SUMIF(RD!$C:$C,'รับ-จ่าย ประจำวัน'!$B223,RD!AI:AI)+SUMIF('FG,ออนไล,คัดแยก'!$C:$C,'รับ-จ่าย ประจำวัน'!$B223,'FG,ออนไล,คัดแยก'!AI:AI)</f>
        <v>0</v>
      </c>
      <c r="BQ223" s="16">
        <f>SUMIF(เตรียมส่วนผสม!$C:$C,'รับ-จ่าย ประจำวัน'!$B223,เตรียมส่วนผสม!AJ:AJ)+SUMIF(กวนไส้!$C:$C,'รับ-จ่าย ประจำวัน'!$B223,กวนไส้!AJ:AJ)+SUMIF(ผลิต1!$C:$C,'รับ-จ่าย ประจำวัน'!$B223,ผลิต1!AJ:AJ)+SUMIF(ผลิต2!$C:$C,'รับ-จ่าย ประจำวัน'!$B223,ผลิต2!AJ:AJ)+SUMIF(เส้นแต่งหน้าขนมเค้ก!$C:$C,'รับ-จ่าย ประจำวัน'!$B223,เส้นแต่งหน้าขนมเค้ก!AJ:AJ)+SUMIF(แพ็ค!$C:$C,'รับ-จ่าย ประจำวัน'!$B223,แพ็ค!AJ:AJ)+SUMIF(ธุรการ!$C:$C,'รับ-จ่าย ประจำวัน'!$B223,ธุรการ!AJ:AJ)+SUMIF(เส้นแต่งหน้าขนมปัง!$C:$C,'รับ-จ่าย ประจำวัน'!$B223,เส้นแต่งหน้าขนมปัง!AJ:AJ)+SUMIF('วางแผนBC,CJ'!$C:$C,'รับ-จ่าย ประจำวัน'!$B223,'วางแผนBC,CJ'!AJ:AJ)+SUMIF(RD!$C:$C,'รับ-จ่าย ประจำวัน'!$B223,RD!AJ:AJ)+SUMIF('FG,ออนไล,คัดแยก'!$C:$C,'รับ-จ่าย ประจำวัน'!$B223,'FG,ออนไล,คัดแยก'!AJ:AJ)</f>
        <v>0</v>
      </c>
      <c r="BR223" s="16">
        <f>SUMIF(เตรียมส่วนผสม!$C:$C,'รับ-จ่าย ประจำวัน'!$B223,เตรียมส่วนผสม!AK:AK)+SUMIF(กวนไส้!$C:$C,'รับ-จ่าย ประจำวัน'!$B223,กวนไส้!AK:AK)+SUMIF(ผลิต1!$C:$C,'รับ-จ่าย ประจำวัน'!$B223,ผลิต1!AK:AK)+SUMIF(ผลิต2!$C:$C,'รับ-จ่าย ประจำวัน'!$B223,ผลิต2!AK:AK)+SUMIF(เส้นแต่งหน้าขนมเค้ก!$C:$C,'รับ-จ่าย ประจำวัน'!$B223,เส้นแต่งหน้าขนมเค้ก!AK:AK)+SUMIF(แพ็ค!$C:$C,'รับ-จ่าย ประจำวัน'!$B223,แพ็ค!AK:AK)+SUMIF(ธุรการ!$C:$C,'รับ-จ่าย ประจำวัน'!$B223,ธุรการ!AK:AK)+SUMIF(เส้นแต่งหน้าขนมปัง!$C:$C,'รับ-จ่าย ประจำวัน'!$B223,เส้นแต่งหน้าขนมปัง!AK:AK)+SUMIF('วางแผนBC,CJ'!$C:$C,'รับ-จ่าย ประจำวัน'!$B223,'วางแผนBC,CJ'!AK:AK)+SUMIF(RD!$C:$C,'รับ-จ่าย ประจำวัน'!$B223,RD!AK:AK)+SUMIF('FG,ออนไล,คัดแยก'!$C:$C,'รับ-จ่าย ประจำวัน'!$B223,'FG,ออนไล,คัดแยก'!AK:AK)</f>
        <v>0</v>
      </c>
      <c r="BS223" s="16">
        <f>SUMIF(เตรียมส่วนผสม!$C:$C,'รับ-จ่าย ประจำวัน'!$B223,เตรียมส่วนผสม!AL:AL)+SUMIF(กวนไส้!$C:$C,'รับ-จ่าย ประจำวัน'!$B223,กวนไส้!AL:AL)+SUMIF(ผลิต1!$C:$C,'รับ-จ่าย ประจำวัน'!$B223,ผลิต1!AL:AL)+SUMIF(ผลิต2!$C:$C,'รับ-จ่าย ประจำวัน'!$B223,ผลิต2!AL:AL)+SUMIF(เส้นแต่งหน้าขนมเค้ก!$C:$C,'รับ-จ่าย ประจำวัน'!$B223,เส้นแต่งหน้าขนมเค้ก!AL:AL)+SUMIF(แพ็ค!$C:$C,'รับ-จ่าย ประจำวัน'!$B223,แพ็ค!AL:AL)+SUMIF(ธุรการ!$C:$C,'รับ-จ่าย ประจำวัน'!$B223,ธุรการ!AL:AL)+SUMIF(เส้นแต่งหน้าขนมปัง!$C:$C,'รับ-จ่าย ประจำวัน'!$B223,เส้นแต่งหน้าขนมปัง!AL:AL)+SUMIF('วางแผนBC,CJ'!$C:$C,'รับ-จ่าย ประจำวัน'!$B223,'วางแผนBC,CJ'!AL:AL)+SUMIF(RD!$C:$C,'รับ-จ่าย ประจำวัน'!$B223,RD!AL:AL)+SUMIF('FG,ออนไล,คัดแยก'!$C:$C,'รับ-จ่าย ประจำวัน'!$B223,'FG,ออนไล,คัดแยก'!AL:AL)</f>
        <v>0</v>
      </c>
      <c r="BT223" s="18">
        <f t="shared" si="50"/>
        <v>0</v>
      </c>
      <c r="BU223" s="116"/>
      <c r="BV223" s="146">
        <f t="shared" si="51"/>
        <v>118</v>
      </c>
      <c r="BW223" s="183">
        <v>30</v>
      </c>
      <c r="BX223" s="172">
        <f t="shared" si="55"/>
        <v>0</v>
      </c>
      <c r="BY223" s="188" t="e">
        <f t="shared" si="53"/>
        <v>#DIV/0!</v>
      </c>
      <c r="BZ223" s="180" t="e">
        <f t="shared" ca="1" si="52"/>
        <v>#DIV/0!</v>
      </c>
      <c r="CA223" s="93"/>
      <c r="CB223" s="93"/>
      <c r="CC223" s="93"/>
      <c r="CD223" s="93"/>
      <c r="CE223" s="93"/>
      <c r="CF223" s="93"/>
      <c r="CG223" s="93"/>
      <c r="CH223" s="93"/>
      <c r="CI223" s="93"/>
      <c r="CJ223" s="94"/>
      <c r="CK223" s="9">
        <f t="shared" si="54"/>
        <v>118</v>
      </c>
    </row>
    <row r="224" spans="1:89" hidden="1" x14ac:dyDescent="0.5">
      <c r="A224" s="149" t="s">
        <v>1268</v>
      </c>
      <c r="B224" s="34">
        <v>1024301022</v>
      </c>
      <c r="C224" s="10" t="s">
        <v>1271</v>
      </c>
      <c r="D224" s="135" t="s">
        <v>91</v>
      </c>
      <c r="E224" s="11">
        <v>0</v>
      </c>
      <c r="F224" s="75"/>
      <c r="G224" s="11"/>
      <c r="H224" s="12">
        <v>35034</v>
      </c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3"/>
      <c r="AF224" s="13"/>
      <c r="AG224" s="13"/>
      <c r="AH224" s="13"/>
      <c r="AI224" s="14"/>
      <c r="AJ224" s="14"/>
      <c r="AK224" s="14"/>
      <c r="AL224" s="14"/>
      <c r="AM224" s="14"/>
      <c r="AN224" s="15">
        <f t="shared" si="49"/>
        <v>0</v>
      </c>
      <c r="AO224" s="16">
        <f>SUMIF(เตรียมส่วนผสม!$C:$C,'รับ-จ่าย ประจำวัน'!$B224,เตรียมส่วนผสม!H:H)+SUMIF(กวนไส้!$C:$C,'รับ-จ่าย ประจำวัน'!$B224,กวนไส้!H:H)+SUMIF(ผลิต1!$C:$C,'รับ-จ่าย ประจำวัน'!$B224,ผลิต1!H:H)+SUMIF(ผลิต2!$C:$C,'รับ-จ่าย ประจำวัน'!$B224,ผลิต2!H:H)+SUMIF(เส้นแต่งหน้าขนมเค้ก!$C:$C,'รับ-จ่าย ประจำวัน'!$B224,เส้นแต่งหน้าขนมเค้ก!H:H)+SUMIF(แพ็ค!$C:$C,'รับ-จ่าย ประจำวัน'!$B224,แพ็ค!H:H)+SUMIF(ธุรการ!$C:$C,'รับ-จ่าย ประจำวัน'!$B224,ธุรการ!H:H)+SUMIF(เส้นแต่งหน้าขนมปัง!$C:$C,'รับ-จ่าย ประจำวัน'!$B224,เส้นแต่งหน้าขนมปัง!H:H)+SUMIF('วางแผนBC,CJ'!$C:$C,'รับ-จ่าย ประจำวัน'!$B224,'วางแผนBC,CJ'!H:H)+SUMIF(RD!$C:$C,'รับ-จ่าย ประจำวัน'!$B224,RD!H:H)+SUMIF('FG,ออนไล,คัดแยก'!$C:$C,'รับ-จ่าย ประจำวัน'!$B224,'FG,ออนไล,คัดแยก'!H:H)</f>
        <v>0</v>
      </c>
      <c r="AP224" s="16">
        <f>SUMIF(เตรียมส่วนผสม!$C:$C,'รับ-จ่าย ประจำวัน'!$B224,เตรียมส่วนผสม!I:I)+SUMIF(กวนไส้!$C:$C,'รับ-จ่าย ประจำวัน'!$B224,กวนไส้!I:I)+SUMIF(ผลิต1!$C:$C,'รับ-จ่าย ประจำวัน'!$B224,ผลิต1!I:I)+SUMIF(ผลิต2!$C:$C,'รับ-จ่าย ประจำวัน'!$B224,ผลิต2!I:I)+SUMIF(เส้นแต่งหน้าขนมเค้ก!$C:$C,'รับ-จ่าย ประจำวัน'!$B224,เส้นแต่งหน้าขนมเค้ก!I:I)+SUMIF(แพ็ค!$C:$C,'รับ-จ่าย ประจำวัน'!$B224,แพ็ค!I:I)+SUMIF(ธุรการ!$C:$C,'รับ-จ่าย ประจำวัน'!$B224,ธุรการ!I:I)+SUMIF(เส้นแต่งหน้าขนมปัง!$C:$C,'รับ-จ่าย ประจำวัน'!$B224,เส้นแต่งหน้าขนมปัง!I:I)+SUMIF('วางแผนBC,CJ'!$C:$C,'รับ-จ่าย ประจำวัน'!$B224,'วางแผนBC,CJ'!I:I)+SUMIF(RD!$C:$C,'รับ-จ่าย ประจำวัน'!$B224,RD!I:I)+SUMIF('FG,ออนไล,คัดแยก'!$C:$C,'รับ-จ่าย ประจำวัน'!$B224,'FG,ออนไล,คัดแยก'!I:I)</f>
        <v>0</v>
      </c>
      <c r="AQ224" s="16">
        <f>SUMIF(เตรียมส่วนผสม!$C:$C,'รับ-จ่าย ประจำวัน'!$B224,เตรียมส่วนผสม!J:J)+SUMIF(กวนไส้!$C:$C,'รับ-จ่าย ประจำวัน'!$B224,กวนไส้!J:J)+SUMIF(ผลิต1!$C:$C,'รับ-จ่าย ประจำวัน'!$B224,ผลิต1!J:J)+SUMIF(ผลิต2!$C:$C,'รับ-จ่าย ประจำวัน'!$B224,ผลิต2!J:J)+SUMIF(เส้นแต่งหน้าขนมเค้ก!$C:$C,'รับ-จ่าย ประจำวัน'!$B224,เส้นแต่งหน้าขนมเค้ก!J:J)+SUMIF(แพ็ค!$C:$C,'รับ-จ่าย ประจำวัน'!$B224,แพ็ค!J:J)+SUMIF(ธุรการ!$C:$C,'รับ-จ่าย ประจำวัน'!$B224,ธุรการ!J:J)+SUMIF(เส้นแต่งหน้าขนมปัง!$C:$C,'รับ-จ่าย ประจำวัน'!$B224,เส้นแต่งหน้าขนมปัง!J:J)+SUMIF('วางแผนBC,CJ'!$C:$C,'รับ-จ่าย ประจำวัน'!$B224,'วางแผนBC,CJ'!J:J)+SUMIF(RD!$C:$C,'รับ-จ่าย ประจำวัน'!$B224,RD!J:J)+SUMIF('FG,ออนไล,คัดแยก'!$C:$C,'รับ-จ่าย ประจำวัน'!$B224,'FG,ออนไล,คัดแยก'!J:J)</f>
        <v>0</v>
      </c>
      <c r="AR224" s="16">
        <f>SUMIF(เตรียมส่วนผสม!$C:$C,'รับ-จ่าย ประจำวัน'!$B224,เตรียมส่วนผสม!K:K)+SUMIF(กวนไส้!$C:$C,'รับ-จ่าย ประจำวัน'!$B224,กวนไส้!K:K)+SUMIF(ผลิต1!$C:$C,'รับ-จ่าย ประจำวัน'!$B224,ผลิต1!K:K)+SUMIF(ผลิต2!$C:$C,'รับ-จ่าย ประจำวัน'!$B224,ผลิต2!K:K)+SUMIF(เส้นแต่งหน้าขนมเค้ก!$C:$C,'รับ-จ่าย ประจำวัน'!$B224,เส้นแต่งหน้าขนมเค้ก!K:K)+SUMIF(แพ็ค!$C:$C,'รับ-จ่าย ประจำวัน'!$B224,แพ็ค!K:K)+SUMIF(ธุรการ!$C:$C,'รับ-จ่าย ประจำวัน'!$B224,ธุรการ!K:K)+SUMIF(เส้นแต่งหน้าขนมปัง!$C:$C,'รับ-จ่าย ประจำวัน'!$B224,เส้นแต่งหน้าขนมปัง!K:K)+SUMIF('วางแผนBC,CJ'!$C:$C,'รับ-จ่าย ประจำวัน'!$B224,'วางแผนBC,CJ'!K:K)+SUMIF(RD!$C:$C,'รับ-จ่าย ประจำวัน'!$B224,RD!K:K)+SUMIF('FG,ออนไล,คัดแยก'!$C:$C,'รับ-จ่าย ประจำวัน'!$B224,'FG,ออนไล,คัดแยก'!K:K)</f>
        <v>0</v>
      </c>
      <c r="AS224" s="16">
        <f>SUMIF(เตรียมส่วนผสม!$C:$C,'รับ-จ่าย ประจำวัน'!$B224,เตรียมส่วนผสม!L:L)+SUMIF(กวนไส้!$C:$C,'รับ-จ่าย ประจำวัน'!$B224,กวนไส้!L:L)+SUMIF(ผลิต1!$C:$C,'รับ-จ่าย ประจำวัน'!$B224,ผลิต1!L:L)+SUMIF(ผลิต2!$C:$C,'รับ-จ่าย ประจำวัน'!$B224,ผลิต2!L:L)+SUMIF(เส้นแต่งหน้าขนมเค้ก!$C:$C,'รับ-จ่าย ประจำวัน'!$B224,เส้นแต่งหน้าขนมเค้ก!L:L)+SUMIF(แพ็ค!$C:$C,'รับ-จ่าย ประจำวัน'!$B224,แพ็ค!L:L)+SUMIF(ธุรการ!$C:$C,'รับ-จ่าย ประจำวัน'!$B224,ธุรการ!L:L)+SUMIF(เส้นแต่งหน้าขนมปัง!$C:$C,'รับ-จ่าย ประจำวัน'!$B224,เส้นแต่งหน้าขนมปัง!L:L)+SUMIF('วางแผนBC,CJ'!$C:$C,'รับ-จ่าย ประจำวัน'!$B224,'วางแผนBC,CJ'!L:L)+SUMIF(RD!$C:$C,'รับ-จ่าย ประจำวัน'!$B224,RD!L:L)+SUMIF('FG,ออนไล,คัดแยก'!$C:$C,'รับ-จ่าย ประจำวัน'!$B224,'FG,ออนไล,คัดแยก'!L:L)</f>
        <v>0</v>
      </c>
      <c r="AT224" s="16">
        <f>SUMIF(เตรียมส่วนผสม!$C:$C,'รับ-จ่าย ประจำวัน'!$B224,เตรียมส่วนผสม!M:M)+SUMIF(กวนไส้!$C:$C,'รับ-จ่าย ประจำวัน'!$B224,กวนไส้!M:M)+SUMIF(ผลิต1!$C:$C,'รับ-จ่าย ประจำวัน'!$B224,ผลิต1!M:M)+SUMIF(ผลิต2!$C:$C,'รับ-จ่าย ประจำวัน'!$B224,ผลิต2!M:M)+SUMIF(เส้นแต่งหน้าขนมเค้ก!$C:$C,'รับ-จ่าย ประจำวัน'!$B224,เส้นแต่งหน้าขนมเค้ก!M:M)+SUMIF(แพ็ค!$C:$C,'รับ-จ่าย ประจำวัน'!$B224,แพ็ค!M:M)+SUMIF(ธุรการ!$C:$C,'รับ-จ่าย ประจำวัน'!$B224,ธุรการ!M:M)+SUMIF(เส้นแต่งหน้าขนมปัง!$C:$C,'รับ-จ่าย ประจำวัน'!$B224,เส้นแต่งหน้าขนมปัง!M:M)+SUMIF('วางแผนBC,CJ'!$C:$C,'รับ-จ่าย ประจำวัน'!$B224,'วางแผนBC,CJ'!M:M)+SUMIF(RD!$C:$C,'รับ-จ่าย ประจำวัน'!$B224,RD!M:M)+SUMIF('FG,ออนไล,คัดแยก'!$C:$C,'รับ-จ่าย ประจำวัน'!$B224,'FG,ออนไล,คัดแยก'!M:M)</f>
        <v>0</v>
      </c>
      <c r="AU224" s="16">
        <f>SUMIF(เตรียมส่วนผสม!$C:$C,'รับ-จ่าย ประจำวัน'!$B224,เตรียมส่วนผสม!N:N)+SUMIF(กวนไส้!$C:$C,'รับ-จ่าย ประจำวัน'!$B224,กวนไส้!N:N)+SUMIF(ผลิต1!$C:$C,'รับ-จ่าย ประจำวัน'!$B224,ผลิต1!N:N)+SUMIF(ผลิต2!$C:$C,'รับ-จ่าย ประจำวัน'!$B224,ผลิต2!N:N)+SUMIF(เส้นแต่งหน้าขนมเค้ก!$C:$C,'รับ-จ่าย ประจำวัน'!$B224,เส้นแต่งหน้าขนมเค้ก!N:N)+SUMIF(แพ็ค!$C:$C,'รับ-จ่าย ประจำวัน'!$B224,แพ็ค!N:N)+SUMIF(ธุรการ!$C:$C,'รับ-จ่าย ประจำวัน'!$B224,ธุรการ!N:N)+SUMIF(เส้นแต่งหน้าขนมปัง!$C:$C,'รับ-จ่าย ประจำวัน'!$B224,เส้นแต่งหน้าขนมปัง!N:N)+SUMIF('วางแผนBC,CJ'!$C:$C,'รับ-จ่าย ประจำวัน'!$B224,'วางแผนBC,CJ'!N:N)+SUMIF(RD!$C:$C,'รับ-จ่าย ประจำวัน'!$B224,RD!N:N)+SUMIF('FG,ออนไล,คัดแยก'!$C:$C,'รับ-จ่าย ประจำวัน'!$B224,'FG,ออนไล,คัดแยก'!N:N)</f>
        <v>0</v>
      </c>
      <c r="AV224" s="16">
        <f>SUMIF(เตรียมส่วนผสม!$C:$C,'รับ-จ่าย ประจำวัน'!$B224,เตรียมส่วนผสม!O:O)+SUMIF(กวนไส้!$C:$C,'รับ-จ่าย ประจำวัน'!$B224,กวนไส้!O:O)+SUMIF(ผลิต1!$C:$C,'รับ-จ่าย ประจำวัน'!$B224,ผลิต1!O:O)+SUMIF(ผลิต2!$C:$C,'รับ-จ่าย ประจำวัน'!$B224,ผลิต2!O:O)+SUMIF(เส้นแต่งหน้าขนมเค้ก!$C:$C,'รับ-จ่าย ประจำวัน'!$B224,เส้นแต่งหน้าขนมเค้ก!O:O)+SUMIF(แพ็ค!$C:$C,'รับ-จ่าย ประจำวัน'!$B224,แพ็ค!O:O)+SUMIF(ธุรการ!$C:$C,'รับ-จ่าย ประจำวัน'!$B224,ธุรการ!O:O)+SUMIF(เส้นแต่งหน้าขนมปัง!$C:$C,'รับ-จ่าย ประจำวัน'!$B224,เส้นแต่งหน้าขนมปัง!O:O)+SUMIF('วางแผนBC,CJ'!$C:$C,'รับ-จ่าย ประจำวัน'!$B224,'วางแผนBC,CJ'!O:O)+SUMIF(RD!$C:$C,'รับ-จ่าย ประจำวัน'!$B224,RD!O:O)+SUMIF('FG,ออนไล,คัดแยก'!$C:$C,'รับ-จ่าย ประจำวัน'!$B224,'FG,ออนไล,คัดแยก'!O:O)</f>
        <v>0</v>
      </c>
      <c r="AW224" s="16">
        <f>SUMIF(เตรียมส่วนผสม!$C:$C,'รับ-จ่าย ประจำวัน'!$B224,เตรียมส่วนผสม!P:P)+SUMIF(กวนไส้!$C:$C,'รับ-จ่าย ประจำวัน'!$B224,กวนไส้!P:P)+SUMIF(ผลิต1!$C:$C,'รับ-จ่าย ประจำวัน'!$B224,ผลิต1!P:P)+SUMIF(ผลิต2!$C:$C,'รับ-จ่าย ประจำวัน'!$B224,ผลิต2!P:P)+SUMIF(เส้นแต่งหน้าขนมเค้ก!$C:$C,'รับ-จ่าย ประจำวัน'!$B224,เส้นแต่งหน้าขนมเค้ก!P:P)+SUMIF(แพ็ค!$C:$C,'รับ-จ่าย ประจำวัน'!$B224,แพ็ค!P:P)+SUMIF(ธุรการ!$C:$C,'รับ-จ่าย ประจำวัน'!$B224,ธุรการ!P:P)+SUMIF(เส้นแต่งหน้าขนมปัง!$C:$C,'รับ-จ่าย ประจำวัน'!$B224,เส้นแต่งหน้าขนมปัง!P:P)+SUMIF('วางแผนBC,CJ'!$C:$C,'รับ-จ่าย ประจำวัน'!$B224,'วางแผนBC,CJ'!P:P)+SUMIF(RD!$C:$C,'รับ-จ่าย ประจำวัน'!$B224,RD!P:P)+SUMIF('FG,ออนไล,คัดแยก'!$C:$C,'รับ-จ่าย ประจำวัน'!$B224,'FG,ออนไล,คัดแยก'!P:P)</f>
        <v>0</v>
      </c>
      <c r="AX224" s="16">
        <f>SUMIF(เตรียมส่วนผสม!$C:$C,'รับ-จ่าย ประจำวัน'!$B224,เตรียมส่วนผสม!Q:Q)+SUMIF(กวนไส้!$C:$C,'รับ-จ่าย ประจำวัน'!$B224,กวนไส้!Q:Q)+SUMIF(ผลิต1!$C:$C,'รับ-จ่าย ประจำวัน'!$B224,ผลิต1!Q:Q)+SUMIF(ผลิต2!$C:$C,'รับ-จ่าย ประจำวัน'!$B224,ผลิต2!Q:Q)+SUMIF(เส้นแต่งหน้าขนมเค้ก!$C:$C,'รับ-จ่าย ประจำวัน'!$B224,เส้นแต่งหน้าขนมเค้ก!Q:Q)+SUMIF(แพ็ค!$C:$C,'รับ-จ่าย ประจำวัน'!$B224,แพ็ค!Q:Q)+SUMIF(ธุรการ!$C:$C,'รับ-จ่าย ประจำวัน'!$B224,ธุรการ!Q:Q)+SUMIF(เส้นแต่งหน้าขนมปัง!$C:$C,'รับ-จ่าย ประจำวัน'!$B224,เส้นแต่งหน้าขนมปัง!Q:Q)+SUMIF('วางแผนBC,CJ'!$C:$C,'รับ-จ่าย ประจำวัน'!$B224,'วางแผนBC,CJ'!Q:Q)+SUMIF(RD!$C:$C,'รับ-จ่าย ประจำวัน'!$B224,RD!Q:Q)+SUMIF('FG,ออนไล,คัดแยก'!$C:$C,'รับ-จ่าย ประจำวัน'!$B224,'FG,ออนไล,คัดแยก'!Q:Q)</f>
        <v>0</v>
      </c>
      <c r="AY224" s="16">
        <f>SUMIF(เตรียมส่วนผสม!$C:$C,'รับ-จ่าย ประจำวัน'!$B224,เตรียมส่วนผสม!R:R)+SUMIF(กวนไส้!$C:$C,'รับ-จ่าย ประจำวัน'!$B224,กวนไส้!R:R)+SUMIF(ผลิต1!$C:$C,'รับ-จ่าย ประจำวัน'!$B224,ผลิต1!R:R)+SUMIF(ผลิต2!$C:$C,'รับ-จ่าย ประจำวัน'!$B224,ผลิต2!R:R)+SUMIF(เส้นแต่งหน้าขนมเค้ก!$C:$C,'รับ-จ่าย ประจำวัน'!$B224,เส้นแต่งหน้าขนมเค้ก!R:R)+SUMIF(แพ็ค!$C:$C,'รับ-จ่าย ประจำวัน'!$B224,แพ็ค!R:R)+SUMIF(ธุรการ!$C:$C,'รับ-จ่าย ประจำวัน'!$B224,ธุรการ!R:R)+SUMIF(เส้นแต่งหน้าขนมปัง!$C:$C,'รับ-จ่าย ประจำวัน'!$B224,เส้นแต่งหน้าขนมปัง!R:R)+SUMIF('วางแผนBC,CJ'!$C:$C,'รับ-จ่าย ประจำวัน'!$B224,'วางแผนBC,CJ'!R:R)+SUMIF(RD!$C:$C,'รับ-จ่าย ประจำวัน'!$B224,RD!R:R)+SUMIF('FG,ออนไล,คัดแยก'!$C:$C,'รับ-จ่าย ประจำวัน'!$B224,'FG,ออนไล,คัดแยก'!R:R)</f>
        <v>0</v>
      </c>
      <c r="AZ224" s="16">
        <f>SUMIF(เตรียมส่วนผสม!$C:$C,'รับ-จ่าย ประจำวัน'!$B224,เตรียมส่วนผสม!S:S)+SUMIF(กวนไส้!$C:$C,'รับ-จ่าย ประจำวัน'!$B224,กวนไส้!S:S)+SUMIF(ผลิต1!$C:$C,'รับ-จ่าย ประจำวัน'!$B224,ผลิต1!S:S)+SUMIF(ผลิต2!$C:$C,'รับ-จ่าย ประจำวัน'!$B224,ผลิต2!S:S)+SUMIF(เส้นแต่งหน้าขนมเค้ก!$C:$C,'รับ-จ่าย ประจำวัน'!$B224,เส้นแต่งหน้าขนมเค้ก!S:S)+SUMIF(แพ็ค!$C:$C,'รับ-จ่าย ประจำวัน'!$B224,แพ็ค!S:S)+SUMIF(ธุรการ!$C:$C,'รับ-จ่าย ประจำวัน'!$B224,ธุรการ!S:S)+SUMIF(เส้นแต่งหน้าขนมปัง!$C:$C,'รับ-จ่าย ประจำวัน'!$B224,เส้นแต่งหน้าขนมปัง!S:S)+SUMIF('วางแผนBC,CJ'!$C:$C,'รับ-จ่าย ประจำวัน'!$B224,'วางแผนBC,CJ'!S:S)+SUMIF(RD!$C:$C,'รับ-จ่าย ประจำวัน'!$B224,RD!S:S)+SUMIF('FG,ออนไล,คัดแยก'!$C:$C,'รับ-จ่าย ประจำวัน'!$B224,'FG,ออนไล,คัดแยก'!S:S)</f>
        <v>0</v>
      </c>
      <c r="BA224" s="16">
        <f>SUMIF(เตรียมส่วนผสม!$C:$C,'รับ-จ่าย ประจำวัน'!$B224,เตรียมส่วนผสม!T:T)+SUMIF(กวนไส้!$C:$C,'รับ-จ่าย ประจำวัน'!$B224,กวนไส้!T:T)+SUMIF(ผลิต1!$C:$C,'รับ-จ่าย ประจำวัน'!$B224,ผลิต1!T:T)+SUMIF(ผลิต2!$C:$C,'รับ-จ่าย ประจำวัน'!$B224,ผลิต2!T:T)+SUMIF(เส้นแต่งหน้าขนมเค้ก!$C:$C,'รับ-จ่าย ประจำวัน'!$B224,เส้นแต่งหน้าขนมเค้ก!T:T)+SUMIF(แพ็ค!$C:$C,'รับ-จ่าย ประจำวัน'!$B224,แพ็ค!T:T)+SUMIF(ธุรการ!$C:$C,'รับ-จ่าย ประจำวัน'!$B224,ธุรการ!T:T)+SUMIF(เส้นแต่งหน้าขนมปัง!$C:$C,'รับ-จ่าย ประจำวัน'!$B224,เส้นแต่งหน้าขนมปัง!T:T)+SUMIF('วางแผนBC,CJ'!$C:$C,'รับ-จ่าย ประจำวัน'!$B224,'วางแผนBC,CJ'!T:T)+SUMIF(RD!$C:$C,'รับ-จ่าย ประจำวัน'!$B224,RD!T:T)+SUMIF('FG,ออนไล,คัดแยก'!$C:$C,'รับ-จ่าย ประจำวัน'!$B224,'FG,ออนไล,คัดแยก'!T:T)</f>
        <v>0</v>
      </c>
      <c r="BB224" s="16">
        <f>SUMIF(เตรียมส่วนผสม!$C:$C,'รับ-จ่าย ประจำวัน'!$B224,เตรียมส่วนผสม!U:U)+SUMIF(กวนไส้!$C:$C,'รับ-จ่าย ประจำวัน'!$B224,กวนไส้!U:U)+SUMIF(ผลิต1!$C:$C,'รับ-จ่าย ประจำวัน'!$B224,ผลิต1!U:U)+SUMIF(ผลิต2!$C:$C,'รับ-จ่าย ประจำวัน'!$B224,ผลิต2!U:U)+SUMIF(เส้นแต่งหน้าขนมเค้ก!$C:$C,'รับ-จ่าย ประจำวัน'!$B224,เส้นแต่งหน้าขนมเค้ก!U:U)+SUMIF(แพ็ค!$C:$C,'รับ-จ่าย ประจำวัน'!$B224,แพ็ค!U:U)+SUMIF(ธุรการ!$C:$C,'รับ-จ่าย ประจำวัน'!$B224,ธุรการ!U:U)+SUMIF(เส้นแต่งหน้าขนมปัง!$C:$C,'รับ-จ่าย ประจำวัน'!$B224,เส้นแต่งหน้าขนมปัง!U:U)+SUMIF('วางแผนBC,CJ'!$C:$C,'รับ-จ่าย ประจำวัน'!$B224,'วางแผนBC,CJ'!U:U)+SUMIF(RD!$C:$C,'รับ-จ่าย ประจำวัน'!$B224,RD!U:U)+SUMIF('FG,ออนไล,คัดแยก'!$C:$C,'รับ-จ่าย ประจำวัน'!$B224,'FG,ออนไล,คัดแยก'!U:U)</f>
        <v>0</v>
      </c>
      <c r="BC224" s="16">
        <f>SUMIF(เตรียมส่วนผสม!$C:$C,'รับ-จ่าย ประจำวัน'!$B224,เตรียมส่วนผสม!V:V)+SUMIF(กวนไส้!$C:$C,'รับ-จ่าย ประจำวัน'!$B224,กวนไส้!V:V)+SUMIF(ผลิต1!$C:$C,'รับ-จ่าย ประจำวัน'!$B224,ผลิต1!V:V)+SUMIF(ผลิต2!$C:$C,'รับ-จ่าย ประจำวัน'!$B224,ผลิต2!V:V)+SUMIF(เส้นแต่งหน้าขนมเค้ก!$C:$C,'รับ-จ่าย ประจำวัน'!$B224,เส้นแต่งหน้าขนมเค้ก!V:V)+SUMIF(แพ็ค!$C:$C,'รับ-จ่าย ประจำวัน'!$B224,แพ็ค!V:V)+SUMIF(ธุรการ!$C:$C,'รับ-จ่าย ประจำวัน'!$B224,ธุรการ!V:V)+SUMIF(เส้นแต่งหน้าขนมปัง!$C:$C,'รับ-จ่าย ประจำวัน'!$B224,เส้นแต่งหน้าขนมปัง!V:V)+SUMIF('วางแผนBC,CJ'!$C:$C,'รับ-จ่าย ประจำวัน'!$B224,'วางแผนBC,CJ'!V:V)+SUMIF(RD!$C:$C,'รับ-จ่าย ประจำวัน'!$B224,RD!V:V)+SUMIF('FG,ออนไล,คัดแยก'!$C:$C,'รับ-จ่าย ประจำวัน'!$B224,'FG,ออนไล,คัดแยก'!V:V)</f>
        <v>0</v>
      </c>
      <c r="BD224" s="16">
        <f>SUMIF(เตรียมส่วนผสม!$C:$C,'รับ-จ่าย ประจำวัน'!$B224,เตรียมส่วนผสม!W:W)+SUMIF(กวนไส้!$C:$C,'รับ-จ่าย ประจำวัน'!$B224,กวนไส้!W:W)+SUMIF(ผลิต1!$C:$C,'รับ-จ่าย ประจำวัน'!$B224,ผลิต1!W:W)+SUMIF(ผลิต2!$C:$C,'รับ-จ่าย ประจำวัน'!$B224,ผลิต2!W:W)+SUMIF(เส้นแต่งหน้าขนมเค้ก!$C:$C,'รับ-จ่าย ประจำวัน'!$B224,เส้นแต่งหน้าขนมเค้ก!W:W)+SUMIF(แพ็ค!$C:$C,'รับ-จ่าย ประจำวัน'!$B224,แพ็ค!W:W)+SUMIF(ธุรการ!$C:$C,'รับ-จ่าย ประจำวัน'!$B224,ธุรการ!W:W)+SUMIF(เส้นแต่งหน้าขนมปัง!$C:$C,'รับ-จ่าย ประจำวัน'!$B224,เส้นแต่งหน้าขนมปัง!W:W)+SUMIF('วางแผนBC,CJ'!$C:$C,'รับ-จ่าย ประจำวัน'!$B224,'วางแผนBC,CJ'!W:W)+SUMIF(RD!$C:$C,'รับ-จ่าย ประจำวัน'!$B224,RD!W:W)+SUMIF('FG,ออนไล,คัดแยก'!$C:$C,'รับ-จ่าย ประจำวัน'!$B224,'FG,ออนไล,คัดแยก'!W:W)</f>
        <v>0</v>
      </c>
      <c r="BE224" s="16">
        <f>SUMIF(เตรียมส่วนผสม!$C:$C,'รับ-จ่าย ประจำวัน'!$B224,เตรียมส่วนผสม!X:X)+SUMIF(กวนไส้!$C:$C,'รับ-จ่าย ประจำวัน'!$B224,กวนไส้!X:X)+SUMIF(ผลิต1!$C:$C,'รับ-จ่าย ประจำวัน'!$B224,ผลิต1!X:X)+SUMIF(ผลิต2!$C:$C,'รับ-จ่าย ประจำวัน'!$B224,ผลิต2!X:X)+SUMIF(เส้นแต่งหน้าขนมเค้ก!$C:$C,'รับ-จ่าย ประจำวัน'!$B224,เส้นแต่งหน้าขนมเค้ก!X:X)+SUMIF(แพ็ค!$C:$C,'รับ-จ่าย ประจำวัน'!$B224,แพ็ค!X:X)+SUMIF(ธุรการ!$C:$C,'รับ-จ่าย ประจำวัน'!$B224,ธุรการ!X:X)+SUMIF(เส้นแต่งหน้าขนมปัง!$C:$C,'รับ-จ่าย ประจำวัน'!$B224,เส้นแต่งหน้าขนมปัง!X:X)+SUMIF('วางแผนBC,CJ'!$C:$C,'รับ-จ่าย ประจำวัน'!$B224,'วางแผนBC,CJ'!X:X)+SUMIF(RD!$C:$C,'รับ-จ่าย ประจำวัน'!$B224,RD!X:X)+SUMIF('FG,ออนไล,คัดแยก'!$C:$C,'รับ-จ่าย ประจำวัน'!$B224,'FG,ออนไล,คัดแยก'!X:X)</f>
        <v>0</v>
      </c>
      <c r="BF224" s="16">
        <f>SUMIF(เตรียมส่วนผสม!$C:$C,'รับ-จ่าย ประจำวัน'!$B224,เตรียมส่วนผสม!Y:Y)+SUMIF(กวนไส้!$C:$C,'รับ-จ่าย ประจำวัน'!$B224,กวนไส้!Y:Y)+SUMIF(ผลิต1!$C:$C,'รับ-จ่าย ประจำวัน'!$B224,ผลิต1!Y:Y)+SUMIF(ผลิต2!$C:$C,'รับ-จ่าย ประจำวัน'!$B224,ผลิต2!Y:Y)+SUMIF(เส้นแต่งหน้าขนมเค้ก!$C:$C,'รับ-จ่าย ประจำวัน'!$B224,เส้นแต่งหน้าขนมเค้ก!Y:Y)+SUMIF(แพ็ค!$C:$C,'รับ-จ่าย ประจำวัน'!$B224,แพ็ค!Y:Y)+SUMIF(ธุรการ!$C:$C,'รับ-จ่าย ประจำวัน'!$B224,ธุรการ!Y:Y)+SUMIF(เส้นแต่งหน้าขนมปัง!$C:$C,'รับ-จ่าย ประจำวัน'!$B224,เส้นแต่งหน้าขนมปัง!Y:Y)+SUMIF('วางแผนBC,CJ'!$C:$C,'รับ-จ่าย ประจำวัน'!$B224,'วางแผนBC,CJ'!Y:Y)+SUMIF(RD!$C:$C,'รับ-จ่าย ประจำวัน'!$B224,RD!Y:Y)+SUMIF('FG,ออนไล,คัดแยก'!$C:$C,'รับ-จ่าย ประจำวัน'!$B224,'FG,ออนไล,คัดแยก'!Y:Y)</f>
        <v>0</v>
      </c>
      <c r="BG224" s="16">
        <f>SUMIF(เตรียมส่วนผสม!$C:$C,'รับ-จ่าย ประจำวัน'!$B224,เตรียมส่วนผสม!Z:Z)+SUMIF(กวนไส้!$C:$C,'รับ-จ่าย ประจำวัน'!$B224,กวนไส้!Z:Z)+SUMIF(ผลิต1!$C:$C,'รับ-จ่าย ประจำวัน'!$B224,ผลิต1!Z:Z)+SUMIF(ผลิต2!$C:$C,'รับ-จ่าย ประจำวัน'!$B224,ผลิต2!Z:Z)+SUMIF(เส้นแต่งหน้าขนมเค้ก!$C:$C,'รับ-จ่าย ประจำวัน'!$B224,เส้นแต่งหน้าขนมเค้ก!Z:Z)+SUMIF(แพ็ค!$C:$C,'รับ-จ่าย ประจำวัน'!$B224,แพ็ค!Z:Z)+SUMIF(ธุรการ!$C:$C,'รับ-จ่าย ประจำวัน'!$B224,ธุรการ!Z:Z)+SUMIF(เส้นแต่งหน้าขนมปัง!$C:$C,'รับ-จ่าย ประจำวัน'!$B224,เส้นแต่งหน้าขนมปัง!Z:Z)+SUMIF('วางแผนBC,CJ'!$C:$C,'รับ-จ่าย ประจำวัน'!$B224,'วางแผนBC,CJ'!Z:Z)+SUMIF(RD!$C:$C,'รับ-จ่าย ประจำวัน'!$B224,RD!Z:Z)+SUMIF('FG,ออนไล,คัดแยก'!$C:$C,'รับ-จ่าย ประจำวัน'!$B224,'FG,ออนไล,คัดแยก'!Z:Z)</f>
        <v>0</v>
      </c>
      <c r="BH224" s="16">
        <f>SUMIF(เตรียมส่วนผสม!$C:$C,'รับ-จ่าย ประจำวัน'!$B224,เตรียมส่วนผสม!AA:AA)+SUMIF(กวนไส้!$C:$C,'รับ-จ่าย ประจำวัน'!$B224,กวนไส้!AA:AA)+SUMIF(ผลิต1!$C:$C,'รับ-จ่าย ประจำวัน'!$B224,ผลิต1!AA:AA)+SUMIF(ผลิต2!$C:$C,'รับ-จ่าย ประจำวัน'!$B224,ผลิต2!AA:AA)+SUMIF(เส้นแต่งหน้าขนมเค้ก!$C:$C,'รับ-จ่าย ประจำวัน'!$B224,เส้นแต่งหน้าขนมเค้ก!AA:AA)+SUMIF(แพ็ค!$C:$C,'รับ-จ่าย ประจำวัน'!$B224,แพ็ค!AA:AA)+SUMIF(ธุรการ!$C:$C,'รับ-จ่าย ประจำวัน'!$B224,ธุรการ!AA:AA)+SUMIF(เส้นแต่งหน้าขนมปัง!$C:$C,'รับ-จ่าย ประจำวัน'!$B224,เส้นแต่งหน้าขนมปัง!AA:AA)+SUMIF('วางแผนBC,CJ'!$C:$C,'รับ-จ่าย ประจำวัน'!$B224,'วางแผนBC,CJ'!AA:AA)+SUMIF(RD!$C:$C,'รับ-จ่าย ประจำวัน'!$B224,RD!AA:AA)+SUMIF('FG,ออนไล,คัดแยก'!$C:$C,'รับ-จ่าย ประจำวัน'!$B224,'FG,ออนไล,คัดแยก'!AA:AA)</f>
        <v>0</v>
      </c>
      <c r="BI224" s="16">
        <f>SUMIF(เตรียมส่วนผสม!$C:$C,'รับ-จ่าย ประจำวัน'!$B224,เตรียมส่วนผสม!AB:AB)+SUMIF(กวนไส้!$C:$C,'รับ-จ่าย ประจำวัน'!$B224,กวนไส้!AB:AB)+SUMIF(ผลิต1!$C:$C,'รับ-จ่าย ประจำวัน'!$B224,ผลิต1!AB:AB)+SUMIF(ผลิต2!$C:$C,'รับ-จ่าย ประจำวัน'!$B224,ผลิต2!AB:AB)+SUMIF(เส้นแต่งหน้าขนมเค้ก!$C:$C,'รับ-จ่าย ประจำวัน'!$B224,เส้นแต่งหน้าขนมเค้ก!AB:AB)+SUMIF(แพ็ค!$C:$C,'รับ-จ่าย ประจำวัน'!$B224,แพ็ค!AB:AB)+SUMIF(ธุรการ!$C:$C,'รับ-จ่าย ประจำวัน'!$B224,ธุรการ!AB:AB)+SUMIF(เส้นแต่งหน้าขนมปัง!$C:$C,'รับ-จ่าย ประจำวัน'!$B224,เส้นแต่งหน้าขนมปัง!AB:AB)+SUMIF('วางแผนBC,CJ'!$C:$C,'รับ-จ่าย ประจำวัน'!$B224,'วางแผนBC,CJ'!AB:AB)+SUMIF(RD!$C:$C,'รับ-จ่าย ประจำวัน'!$B224,RD!AB:AB)+SUMIF('FG,ออนไล,คัดแยก'!$C:$C,'รับ-จ่าย ประจำวัน'!$B224,'FG,ออนไล,คัดแยก'!AB:AB)</f>
        <v>0</v>
      </c>
      <c r="BJ224" s="16">
        <f>SUMIF(เตรียมส่วนผสม!$C:$C,'รับ-จ่าย ประจำวัน'!$B224,เตรียมส่วนผสม!AC:AC)+SUMIF(กวนไส้!$C:$C,'รับ-จ่าย ประจำวัน'!$B224,กวนไส้!AC:AC)+SUMIF(ผลิต1!$C:$C,'รับ-จ่าย ประจำวัน'!$B224,ผลิต1!AC:AC)+SUMIF(ผลิต2!$C:$C,'รับ-จ่าย ประจำวัน'!$B224,ผลิต2!AC:AC)+SUMIF(เส้นแต่งหน้าขนมเค้ก!$C:$C,'รับ-จ่าย ประจำวัน'!$B224,เส้นแต่งหน้าขนมเค้ก!AC:AC)+SUMIF(แพ็ค!$C:$C,'รับ-จ่าย ประจำวัน'!$B224,แพ็ค!AC:AC)+SUMIF(ธุรการ!$C:$C,'รับ-จ่าย ประจำวัน'!$B224,ธุรการ!AC:AC)+SUMIF(เส้นแต่งหน้าขนมปัง!$C:$C,'รับ-จ่าย ประจำวัน'!$B224,เส้นแต่งหน้าขนมปัง!AC:AC)+SUMIF('วางแผนBC,CJ'!$C:$C,'รับ-จ่าย ประจำวัน'!$B224,'วางแผนBC,CJ'!AC:AC)+SUMIF(RD!$C:$C,'รับ-จ่าย ประจำวัน'!$B224,RD!AC:AC)+SUMIF('FG,ออนไล,คัดแยก'!$C:$C,'รับ-จ่าย ประจำวัน'!$B224,'FG,ออนไล,คัดแยก'!AC:AC)</f>
        <v>0</v>
      </c>
      <c r="BK224" s="16">
        <f>SUMIF(เตรียมส่วนผสม!$C:$C,'รับ-จ่าย ประจำวัน'!$B224,เตรียมส่วนผสม!AD:AD)+SUMIF(กวนไส้!$C:$C,'รับ-จ่าย ประจำวัน'!$B224,กวนไส้!AD:AD)+SUMIF(ผลิต1!$C:$C,'รับ-จ่าย ประจำวัน'!$B224,ผลิต1!AD:AD)+SUMIF(ผลิต2!$C:$C,'รับ-จ่าย ประจำวัน'!$B224,ผลิต2!AD:AD)+SUMIF(เส้นแต่งหน้าขนมเค้ก!$C:$C,'รับ-จ่าย ประจำวัน'!$B224,เส้นแต่งหน้าขนมเค้ก!AD:AD)+SUMIF(แพ็ค!$C:$C,'รับ-จ่าย ประจำวัน'!$B224,แพ็ค!AD:AD)+SUMIF(ธุรการ!$C:$C,'รับ-จ่าย ประจำวัน'!$B224,ธุรการ!AD:AD)+SUMIF(เส้นแต่งหน้าขนมปัง!$C:$C,'รับ-จ่าย ประจำวัน'!$B224,เส้นแต่งหน้าขนมปัง!AD:AD)+SUMIF('วางแผนBC,CJ'!$C:$C,'รับ-จ่าย ประจำวัน'!$B224,'วางแผนBC,CJ'!AD:AD)+SUMIF(RD!$C:$C,'รับ-จ่าย ประจำวัน'!$B224,RD!AD:AD)+SUMIF('FG,ออนไล,คัดแยก'!$C:$C,'รับ-จ่าย ประจำวัน'!$B224,'FG,ออนไล,คัดแยก'!AD:AD)</f>
        <v>0</v>
      </c>
      <c r="BL224" s="16">
        <f>SUMIF(เตรียมส่วนผสม!$C:$C,'รับ-จ่าย ประจำวัน'!$B224,เตรียมส่วนผสม!AE:AE)+SUMIF(กวนไส้!$C:$C,'รับ-จ่าย ประจำวัน'!$B224,กวนไส้!AE:AE)+SUMIF(ผลิต1!$C:$C,'รับ-จ่าย ประจำวัน'!$B224,ผลิต1!AE:AE)+SUMIF(ผลิต2!$C:$C,'รับ-จ่าย ประจำวัน'!$B224,ผลิต2!AE:AE)+SUMIF(เส้นแต่งหน้าขนมเค้ก!$C:$C,'รับ-จ่าย ประจำวัน'!$B224,เส้นแต่งหน้าขนมเค้ก!AE:AE)+SUMIF(แพ็ค!$C:$C,'รับ-จ่าย ประจำวัน'!$B224,แพ็ค!AE:AE)+SUMIF(ธุรการ!$C:$C,'รับ-จ่าย ประจำวัน'!$B224,ธุรการ!AE:AE)+SUMIF(เส้นแต่งหน้าขนมปัง!$C:$C,'รับ-จ่าย ประจำวัน'!$B224,เส้นแต่งหน้าขนมปัง!AE:AE)+SUMIF('วางแผนBC,CJ'!$C:$C,'รับ-จ่าย ประจำวัน'!$B224,'วางแผนBC,CJ'!AE:AE)+SUMIF(RD!$C:$C,'รับ-จ่าย ประจำวัน'!$B224,RD!AE:AE)+SUMIF('FG,ออนไล,คัดแยก'!$C:$C,'รับ-จ่าย ประจำวัน'!$B224,'FG,ออนไล,คัดแยก'!AE:AE)</f>
        <v>0</v>
      </c>
      <c r="BM224" s="16">
        <f>SUMIF(เตรียมส่วนผสม!$C:$C,'รับ-จ่าย ประจำวัน'!$B224,เตรียมส่วนผสม!AF:AF)+SUMIF(กวนไส้!$C:$C,'รับ-จ่าย ประจำวัน'!$B224,กวนไส้!AF:AF)+SUMIF(ผลิต1!$C:$C,'รับ-จ่าย ประจำวัน'!$B224,ผลิต1!AF:AF)+SUMIF(ผลิต2!$C:$C,'รับ-จ่าย ประจำวัน'!$B224,ผลิต2!AF:AF)+SUMIF(เส้นแต่งหน้าขนมเค้ก!$C:$C,'รับ-จ่าย ประจำวัน'!$B224,เส้นแต่งหน้าขนมเค้ก!AF:AF)+SUMIF(แพ็ค!$C:$C,'รับ-จ่าย ประจำวัน'!$B224,แพ็ค!AF:AF)+SUMIF(ธุรการ!$C:$C,'รับ-จ่าย ประจำวัน'!$B224,ธุรการ!AF:AF)+SUMIF(เส้นแต่งหน้าขนมปัง!$C:$C,'รับ-จ่าย ประจำวัน'!$B224,เส้นแต่งหน้าขนมปัง!AF:AF)+SUMIF('วางแผนBC,CJ'!$C:$C,'รับ-จ่าย ประจำวัน'!$B224,'วางแผนBC,CJ'!AF:AF)+SUMIF(RD!$C:$C,'รับ-จ่าย ประจำวัน'!$B224,RD!AF:AF)+SUMIF('FG,ออนไล,คัดแยก'!$C:$C,'รับ-จ่าย ประจำวัน'!$B224,'FG,ออนไล,คัดแยก'!AF:AF)</f>
        <v>0</v>
      </c>
      <c r="BN224" s="16">
        <f>SUMIF(เตรียมส่วนผสม!$C:$C,'รับ-จ่าย ประจำวัน'!$B224,เตรียมส่วนผสม!AG:AG)+SUMIF(กวนไส้!$C:$C,'รับ-จ่าย ประจำวัน'!$B224,กวนไส้!AG:AG)+SUMIF(ผลิต1!$C:$C,'รับ-จ่าย ประจำวัน'!$B224,ผลิต1!AG:AG)+SUMIF(ผลิต2!$C:$C,'รับ-จ่าย ประจำวัน'!$B224,ผลิต2!AG:AG)+SUMIF(เส้นแต่งหน้าขนมเค้ก!$C:$C,'รับ-จ่าย ประจำวัน'!$B224,เส้นแต่งหน้าขนมเค้ก!AG:AG)+SUMIF(แพ็ค!$C:$C,'รับ-จ่าย ประจำวัน'!$B224,แพ็ค!AG:AG)+SUMIF(ธุรการ!$C:$C,'รับ-จ่าย ประจำวัน'!$B224,ธุรการ!AG:AG)+SUMIF(เส้นแต่งหน้าขนมปัง!$C:$C,'รับ-จ่าย ประจำวัน'!$B224,เส้นแต่งหน้าขนมปัง!AG:AG)+SUMIF('วางแผนBC,CJ'!$C:$C,'รับ-จ่าย ประจำวัน'!$B224,'วางแผนBC,CJ'!AG:AG)+SUMIF(RD!$C:$C,'รับ-จ่าย ประจำวัน'!$B224,RD!AG:AG)+SUMIF('FG,ออนไล,คัดแยก'!$C:$C,'รับ-จ่าย ประจำวัน'!$B224,'FG,ออนไล,คัดแยก'!AG:AG)</f>
        <v>0</v>
      </c>
      <c r="BO224" s="16">
        <f>SUMIF(เตรียมส่วนผสม!$C:$C,'รับ-จ่าย ประจำวัน'!$B224,เตรียมส่วนผสม!AH:AH)+SUMIF(กวนไส้!$C:$C,'รับ-จ่าย ประจำวัน'!$B224,กวนไส้!AH:AH)+SUMIF(ผลิต1!$C:$C,'รับ-จ่าย ประจำวัน'!$B224,ผลิต1!AH:AH)+SUMIF(ผลิต2!$C:$C,'รับ-จ่าย ประจำวัน'!$B224,ผลิต2!AH:AH)+SUMIF(เส้นแต่งหน้าขนมเค้ก!$C:$C,'รับ-จ่าย ประจำวัน'!$B224,เส้นแต่งหน้าขนมเค้ก!AH:AH)+SUMIF(แพ็ค!$C:$C,'รับ-จ่าย ประจำวัน'!$B224,แพ็ค!AH:AH)+SUMIF(ธุรการ!$C:$C,'รับ-จ่าย ประจำวัน'!$B224,ธุรการ!AH:AH)+SUMIF(เส้นแต่งหน้าขนมปัง!$C:$C,'รับ-จ่าย ประจำวัน'!$B224,เส้นแต่งหน้าขนมปัง!AH:AH)+SUMIF('วางแผนBC,CJ'!$C:$C,'รับ-จ่าย ประจำวัน'!$B224,'วางแผนBC,CJ'!AH:AH)+SUMIF(RD!$C:$C,'รับ-จ่าย ประจำวัน'!$B224,RD!AH:AH)+SUMIF('FG,ออนไล,คัดแยก'!$C:$C,'รับ-จ่าย ประจำวัน'!$B224,'FG,ออนไล,คัดแยก'!AH:AH)</f>
        <v>0</v>
      </c>
      <c r="BP224" s="16">
        <f>SUMIF(เตรียมส่วนผสม!$C:$C,'รับ-จ่าย ประจำวัน'!$B224,เตรียมส่วนผสม!AI:AI)+SUMIF(กวนไส้!$C:$C,'รับ-จ่าย ประจำวัน'!$B224,กวนไส้!AI:AI)+SUMIF(ผลิต1!$C:$C,'รับ-จ่าย ประจำวัน'!$B224,ผลิต1!AI:AI)+SUMIF(ผลิต2!$C:$C,'รับ-จ่าย ประจำวัน'!$B224,ผลิต2!AI:AI)+SUMIF(เส้นแต่งหน้าขนมเค้ก!$C:$C,'รับ-จ่าย ประจำวัน'!$B224,เส้นแต่งหน้าขนมเค้ก!AI:AI)+SUMIF(แพ็ค!$C:$C,'รับ-จ่าย ประจำวัน'!$B224,แพ็ค!AI:AI)+SUMIF(ธุรการ!$C:$C,'รับ-จ่าย ประจำวัน'!$B224,ธุรการ!AI:AI)+SUMIF(เส้นแต่งหน้าขนมปัง!$C:$C,'รับ-จ่าย ประจำวัน'!$B224,เส้นแต่งหน้าขนมปัง!AI:AI)+SUMIF('วางแผนBC,CJ'!$C:$C,'รับ-จ่าย ประจำวัน'!$B224,'วางแผนBC,CJ'!AI:AI)+SUMIF(RD!$C:$C,'รับ-จ่าย ประจำวัน'!$B224,RD!AI:AI)+SUMIF('FG,ออนไล,คัดแยก'!$C:$C,'รับ-จ่าย ประจำวัน'!$B224,'FG,ออนไล,คัดแยก'!AI:AI)</f>
        <v>0</v>
      </c>
      <c r="BQ224" s="16">
        <f>SUMIF(เตรียมส่วนผสม!$C:$C,'รับ-จ่าย ประจำวัน'!$B224,เตรียมส่วนผสม!AJ:AJ)+SUMIF(กวนไส้!$C:$C,'รับ-จ่าย ประจำวัน'!$B224,กวนไส้!AJ:AJ)+SUMIF(ผลิต1!$C:$C,'รับ-จ่าย ประจำวัน'!$B224,ผลิต1!AJ:AJ)+SUMIF(ผลิต2!$C:$C,'รับ-จ่าย ประจำวัน'!$B224,ผลิต2!AJ:AJ)+SUMIF(เส้นแต่งหน้าขนมเค้ก!$C:$C,'รับ-จ่าย ประจำวัน'!$B224,เส้นแต่งหน้าขนมเค้ก!AJ:AJ)+SUMIF(แพ็ค!$C:$C,'รับ-จ่าย ประจำวัน'!$B224,แพ็ค!AJ:AJ)+SUMIF(ธุรการ!$C:$C,'รับ-จ่าย ประจำวัน'!$B224,ธุรการ!AJ:AJ)+SUMIF(เส้นแต่งหน้าขนมปัง!$C:$C,'รับ-จ่าย ประจำวัน'!$B224,เส้นแต่งหน้าขนมปัง!AJ:AJ)+SUMIF('วางแผนBC,CJ'!$C:$C,'รับ-จ่าย ประจำวัน'!$B224,'วางแผนBC,CJ'!AJ:AJ)+SUMIF(RD!$C:$C,'รับ-จ่าย ประจำวัน'!$B224,RD!AJ:AJ)+SUMIF('FG,ออนไล,คัดแยก'!$C:$C,'รับ-จ่าย ประจำวัน'!$B224,'FG,ออนไล,คัดแยก'!AJ:AJ)</f>
        <v>0</v>
      </c>
      <c r="BR224" s="16">
        <f>SUMIF(เตรียมส่วนผสม!$C:$C,'รับ-จ่าย ประจำวัน'!$B224,เตรียมส่วนผสม!AK:AK)+SUMIF(กวนไส้!$C:$C,'รับ-จ่าย ประจำวัน'!$B224,กวนไส้!AK:AK)+SUMIF(ผลิต1!$C:$C,'รับ-จ่าย ประจำวัน'!$B224,ผลิต1!AK:AK)+SUMIF(ผลิต2!$C:$C,'รับ-จ่าย ประจำวัน'!$B224,ผลิต2!AK:AK)+SUMIF(เส้นแต่งหน้าขนมเค้ก!$C:$C,'รับ-จ่าย ประจำวัน'!$B224,เส้นแต่งหน้าขนมเค้ก!AK:AK)+SUMIF(แพ็ค!$C:$C,'รับ-จ่าย ประจำวัน'!$B224,แพ็ค!AK:AK)+SUMIF(ธุรการ!$C:$C,'รับ-จ่าย ประจำวัน'!$B224,ธุรการ!AK:AK)+SUMIF(เส้นแต่งหน้าขนมปัง!$C:$C,'รับ-จ่าย ประจำวัน'!$B224,เส้นแต่งหน้าขนมปัง!AK:AK)+SUMIF('วางแผนBC,CJ'!$C:$C,'รับ-จ่าย ประจำวัน'!$B224,'วางแผนBC,CJ'!AK:AK)+SUMIF(RD!$C:$C,'รับ-จ่าย ประจำวัน'!$B224,RD!AK:AK)+SUMIF('FG,ออนไล,คัดแยก'!$C:$C,'รับ-จ่าย ประจำวัน'!$B224,'FG,ออนไล,คัดแยก'!AK:AK)</f>
        <v>0</v>
      </c>
      <c r="BS224" s="16">
        <f>SUMIF(เตรียมส่วนผสม!$C:$C,'รับ-จ่าย ประจำวัน'!$B224,เตรียมส่วนผสม!AL:AL)+SUMIF(กวนไส้!$C:$C,'รับ-จ่าย ประจำวัน'!$B224,กวนไส้!AL:AL)+SUMIF(ผลิต1!$C:$C,'รับ-จ่าย ประจำวัน'!$B224,ผลิต1!AL:AL)+SUMIF(ผลิต2!$C:$C,'รับ-จ่าย ประจำวัน'!$B224,ผลิต2!AL:AL)+SUMIF(เส้นแต่งหน้าขนมเค้ก!$C:$C,'รับ-จ่าย ประจำวัน'!$B224,เส้นแต่งหน้าขนมเค้ก!AL:AL)+SUMIF(แพ็ค!$C:$C,'รับ-จ่าย ประจำวัน'!$B224,แพ็ค!AL:AL)+SUMIF(ธุรการ!$C:$C,'รับ-จ่าย ประจำวัน'!$B224,ธุรการ!AL:AL)+SUMIF(เส้นแต่งหน้าขนมปัง!$C:$C,'รับ-จ่าย ประจำวัน'!$B224,เส้นแต่งหน้าขนมปัง!AL:AL)+SUMIF('วางแผนBC,CJ'!$C:$C,'รับ-จ่าย ประจำวัน'!$B224,'วางแผนBC,CJ'!AL:AL)+SUMIF(RD!$C:$C,'รับ-จ่าย ประจำวัน'!$B224,RD!AL:AL)+SUMIF('FG,ออนไล,คัดแยก'!$C:$C,'รับ-จ่าย ประจำวัน'!$B224,'FG,ออนไล,คัดแยก'!AL:AL)</f>
        <v>0</v>
      </c>
      <c r="BT224" s="18">
        <f t="shared" si="50"/>
        <v>0</v>
      </c>
      <c r="BU224" s="116"/>
      <c r="BV224" s="146">
        <f t="shared" si="51"/>
        <v>35034</v>
      </c>
      <c r="BW224" s="183">
        <v>30</v>
      </c>
      <c r="BX224" s="172">
        <f t="shared" si="55"/>
        <v>0</v>
      </c>
      <c r="BY224" s="188" t="e">
        <f t="shared" si="53"/>
        <v>#DIV/0!</v>
      </c>
      <c r="BZ224" s="180" t="e">
        <f t="shared" ca="1" si="52"/>
        <v>#DIV/0!</v>
      </c>
      <c r="CA224" s="93"/>
      <c r="CB224" s="93"/>
      <c r="CC224" s="93"/>
      <c r="CD224" s="93"/>
      <c r="CE224" s="93"/>
      <c r="CF224" s="93"/>
      <c r="CG224" s="93"/>
      <c r="CH224" s="93"/>
      <c r="CI224" s="93"/>
      <c r="CJ224" s="94"/>
      <c r="CK224" s="9">
        <f t="shared" si="54"/>
        <v>35034</v>
      </c>
    </row>
    <row r="225" spans="1:89" hidden="1" x14ac:dyDescent="0.5">
      <c r="A225" s="149" t="s">
        <v>1301</v>
      </c>
      <c r="B225" s="34">
        <v>1024301023</v>
      </c>
      <c r="C225" s="10" t="s">
        <v>1306</v>
      </c>
      <c r="D225" s="135" t="s">
        <v>91</v>
      </c>
      <c r="E225" s="11">
        <v>0</v>
      </c>
      <c r="F225" s="75"/>
      <c r="G225" s="11" t="s">
        <v>62</v>
      </c>
      <c r="H225" s="12">
        <v>35733</v>
      </c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3"/>
      <c r="AF225" s="13"/>
      <c r="AG225" s="13"/>
      <c r="AH225" s="13"/>
      <c r="AI225" s="14"/>
      <c r="AJ225" s="14"/>
      <c r="AK225" s="14"/>
      <c r="AL225" s="14"/>
      <c r="AM225" s="14"/>
      <c r="AN225" s="15">
        <f t="shared" si="49"/>
        <v>0</v>
      </c>
      <c r="AO225" s="16">
        <f>SUMIF(เตรียมส่วนผสม!$C:$C,'รับ-จ่าย ประจำวัน'!$B225,เตรียมส่วนผสม!H:H)+SUMIF(กวนไส้!$C:$C,'รับ-จ่าย ประจำวัน'!$B225,กวนไส้!H:H)+SUMIF(ผลิต1!$C:$C,'รับ-จ่าย ประจำวัน'!$B225,ผลิต1!H:H)+SUMIF(ผลิต2!$C:$C,'รับ-จ่าย ประจำวัน'!$B225,ผลิต2!H:H)+SUMIF(เส้นแต่งหน้าขนมเค้ก!$C:$C,'รับ-จ่าย ประจำวัน'!$B225,เส้นแต่งหน้าขนมเค้ก!H:H)+SUMIF(แพ็ค!$C:$C,'รับ-จ่าย ประจำวัน'!$B225,แพ็ค!H:H)+SUMIF(ธุรการ!$C:$C,'รับ-จ่าย ประจำวัน'!$B225,ธุรการ!H:H)+SUMIF(เส้นแต่งหน้าขนมปัง!$C:$C,'รับ-จ่าย ประจำวัน'!$B225,เส้นแต่งหน้าขนมปัง!H:H)+SUMIF('วางแผนBC,CJ'!$C:$C,'รับ-จ่าย ประจำวัน'!$B225,'วางแผนBC,CJ'!H:H)+SUMIF(RD!$C:$C,'รับ-จ่าย ประจำวัน'!$B225,RD!H:H)+SUMIF('FG,ออนไล,คัดแยก'!$C:$C,'รับ-จ่าย ประจำวัน'!$B225,'FG,ออนไล,คัดแยก'!H:H)</f>
        <v>0</v>
      </c>
      <c r="AP225" s="16">
        <f>SUMIF(เตรียมส่วนผสม!$C:$C,'รับ-จ่าย ประจำวัน'!$B225,เตรียมส่วนผสม!I:I)+SUMIF(กวนไส้!$C:$C,'รับ-จ่าย ประจำวัน'!$B225,กวนไส้!I:I)+SUMIF(ผลิต1!$C:$C,'รับ-จ่าย ประจำวัน'!$B225,ผลิต1!I:I)+SUMIF(ผลิต2!$C:$C,'รับ-จ่าย ประจำวัน'!$B225,ผลิต2!I:I)+SUMIF(เส้นแต่งหน้าขนมเค้ก!$C:$C,'รับ-จ่าย ประจำวัน'!$B225,เส้นแต่งหน้าขนมเค้ก!I:I)+SUMIF(แพ็ค!$C:$C,'รับ-จ่าย ประจำวัน'!$B225,แพ็ค!I:I)+SUMIF(ธุรการ!$C:$C,'รับ-จ่าย ประจำวัน'!$B225,ธุรการ!I:I)+SUMIF(เส้นแต่งหน้าขนมปัง!$C:$C,'รับ-จ่าย ประจำวัน'!$B225,เส้นแต่งหน้าขนมปัง!I:I)+SUMIF('วางแผนBC,CJ'!$C:$C,'รับ-จ่าย ประจำวัน'!$B225,'วางแผนBC,CJ'!I:I)+SUMIF(RD!$C:$C,'รับ-จ่าย ประจำวัน'!$B225,RD!I:I)+SUMIF('FG,ออนไล,คัดแยก'!$C:$C,'รับ-จ่าย ประจำวัน'!$B225,'FG,ออนไล,คัดแยก'!I:I)</f>
        <v>0</v>
      </c>
      <c r="AQ225" s="16">
        <f>SUMIF(เตรียมส่วนผสม!$C:$C,'รับ-จ่าย ประจำวัน'!$B225,เตรียมส่วนผสม!J:J)+SUMIF(กวนไส้!$C:$C,'รับ-จ่าย ประจำวัน'!$B225,กวนไส้!J:J)+SUMIF(ผลิต1!$C:$C,'รับ-จ่าย ประจำวัน'!$B225,ผลิต1!J:J)+SUMIF(ผลิต2!$C:$C,'รับ-จ่าย ประจำวัน'!$B225,ผลิต2!J:J)+SUMIF(เส้นแต่งหน้าขนมเค้ก!$C:$C,'รับ-จ่าย ประจำวัน'!$B225,เส้นแต่งหน้าขนมเค้ก!J:J)+SUMIF(แพ็ค!$C:$C,'รับ-จ่าย ประจำวัน'!$B225,แพ็ค!J:J)+SUMIF(ธุรการ!$C:$C,'รับ-จ่าย ประจำวัน'!$B225,ธุรการ!J:J)+SUMIF(เส้นแต่งหน้าขนมปัง!$C:$C,'รับ-จ่าย ประจำวัน'!$B225,เส้นแต่งหน้าขนมปัง!J:J)+SUMIF('วางแผนBC,CJ'!$C:$C,'รับ-จ่าย ประจำวัน'!$B225,'วางแผนBC,CJ'!J:J)+SUMIF(RD!$C:$C,'รับ-จ่าย ประจำวัน'!$B225,RD!J:J)+SUMIF('FG,ออนไล,คัดแยก'!$C:$C,'รับ-จ่าย ประจำวัน'!$B225,'FG,ออนไล,คัดแยก'!J:J)</f>
        <v>0</v>
      </c>
      <c r="AR225" s="16">
        <f>SUMIF(เตรียมส่วนผสม!$C:$C,'รับ-จ่าย ประจำวัน'!$B225,เตรียมส่วนผสม!K:K)+SUMIF(กวนไส้!$C:$C,'รับ-จ่าย ประจำวัน'!$B225,กวนไส้!K:K)+SUMIF(ผลิต1!$C:$C,'รับ-จ่าย ประจำวัน'!$B225,ผลิต1!K:K)+SUMIF(ผลิต2!$C:$C,'รับ-จ่าย ประจำวัน'!$B225,ผลิต2!K:K)+SUMIF(เส้นแต่งหน้าขนมเค้ก!$C:$C,'รับ-จ่าย ประจำวัน'!$B225,เส้นแต่งหน้าขนมเค้ก!K:K)+SUMIF(แพ็ค!$C:$C,'รับ-จ่าย ประจำวัน'!$B225,แพ็ค!K:K)+SUMIF(ธุรการ!$C:$C,'รับ-จ่าย ประจำวัน'!$B225,ธุรการ!K:K)+SUMIF(เส้นแต่งหน้าขนมปัง!$C:$C,'รับ-จ่าย ประจำวัน'!$B225,เส้นแต่งหน้าขนมปัง!K:K)+SUMIF('วางแผนBC,CJ'!$C:$C,'รับ-จ่าย ประจำวัน'!$B225,'วางแผนBC,CJ'!K:K)+SUMIF(RD!$C:$C,'รับ-จ่าย ประจำวัน'!$B225,RD!K:K)+SUMIF('FG,ออนไล,คัดแยก'!$C:$C,'รับ-จ่าย ประจำวัน'!$B225,'FG,ออนไล,คัดแยก'!K:K)</f>
        <v>0</v>
      </c>
      <c r="AS225" s="16">
        <f>SUMIF(เตรียมส่วนผสม!$C:$C,'รับ-จ่าย ประจำวัน'!$B225,เตรียมส่วนผสม!L:L)+SUMIF(กวนไส้!$C:$C,'รับ-จ่าย ประจำวัน'!$B225,กวนไส้!L:L)+SUMIF(ผลิต1!$C:$C,'รับ-จ่าย ประจำวัน'!$B225,ผลิต1!L:L)+SUMIF(ผลิต2!$C:$C,'รับ-จ่าย ประจำวัน'!$B225,ผลิต2!L:L)+SUMIF(เส้นแต่งหน้าขนมเค้ก!$C:$C,'รับ-จ่าย ประจำวัน'!$B225,เส้นแต่งหน้าขนมเค้ก!L:L)+SUMIF(แพ็ค!$C:$C,'รับ-จ่าย ประจำวัน'!$B225,แพ็ค!L:L)+SUMIF(ธุรการ!$C:$C,'รับ-จ่าย ประจำวัน'!$B225,ธุรการ!L:L)+SUMIF(เส้นแต่งหน้าขนมปัง!$C:$C,'รับ-จ่าย ประจำวัน'!$B225,เส้นแต่งหน้าขนมปัง!L:L)+SUMIF('วางแผนBC,CJ'!$C:$C,'รับ-จ่าย ประจำวัน'!$B225,'วางแผนBC,CJ'!L:L)+SUMIF(RD!$C:$C,'รับ-จ่าย ประจำวัน'!$B225,RD!L:L)+SUMIF('FG,ออนไล,คัดแยก'!$C:$C,'รับ-จ่าย ประจำวัน'!$B225,'FG,ออนไล,คัดแยก'!L:L)</f>
        <v>0</v>
      </c>
      <c r="AT225" s="16">
        <f>SUMIF(เตรียมส่วนผสม!$C:$C,'รับ-จ่าย ประจำวัน'!$B225,เตรียมส่วนผสม!M:M)+SUMIF(กวนไส้!$C:$C,'รับ-จ่าย ประจำวัน'!$B225,กวนไส้!M:M)+SUMIF(ผลิต1!$C:$C,'รับ-จ่าย ประจำวัน'!$B225,ผลิต1!M:M)+SUMIF(ผลิต2!$C:$C,'รับ-จ่าย ประจำวัน'!$B225,ผลิต2!M:M)+SUMIF(เส้นแต่งหน้าขนมเค้ก!$C:$C,'รับ-จ่าย ประจำวัน'!$B225,เส้นแต่งหน้าขนมเค้ก!M:M)+SUMIF(แพ็ค!$C:$C,'รับ-จ่าย ประจำวัน'!$B225,แพ็ค!M:M)+SUMIF(ธุรการ!$C:$C,'รับ-จ่าย ประจำวัน'!$B225,ธุรการ!M:M)+SUMIF(เส้นแต่งหน้าขนมปัง!$C:$C,'รับ-จ่าย ประจำวัน'!$B225,เส้นแต่งหน้าขนมปัง!M:M)+SUMIF('วางแผนBC,CJ'!$C:$C,'รับ-จ่าย ประจำวัน'!$B225,'วางแผนBC,CJ'!M:M)+SUMIF(RD!$C:$C,'รับ-จ่าย ประจำวัน'!$B225,RD!M:M)+SUMIF('FG,ออนไล,คัดแยก'!$C:$C,'รับ-จ่าย ประจำวัน'!$B225,'FG,ออนไล,คัดแยก'!M:M)</f>
        <v>0</v>
      </c>
      <c r="AU225" s="16">
        <f>SUMIF(เตรียมส่วนผสม!$C:$C,'รับ-จ่าย ประจำวัน'!$B225,เตรียมส่วนผสม!N:N)+SUMIF(กวนไส้!$C:$C,'รับ-จ่าย ประจำวัน'!$B225,กวนไส้!N:N)+SUMIF(ผลิต1!$C:$C,'รับ-จ่าย ประจำวัน'!$B225,ผลิต1!N:N)+SUMIF(ผลิต2!$C:$C,'รับ-จ่าย ประจำวัน'!$B225,ผลิต2!N:N)+SUMIF(เส้นแต่งหน้าขนมเค้ก!$C:$C,'รับ-จ่าย ประจำวัน'!$B225,เส้นแต่งหน้าขนมเค้ก!N:N)+SUMIF(แพ็ค!$C:$C,'รับ-จ่าย ประจำวัน'!$B225,แพ็ค!N:N)+SUMIF(ธุรการ!$C:$C,'รับ-จ่าย ประจำวัน'!$B225,ธุรการ!N:N)+SUMIF(เส้นแต่งหน้าขนมปัง!$C:$C,'รับ-จ่าย ประจำวัน'!$B225,เส้นแต่งหน้าขนมปัง!N:N)+SUMIF('วางแผนBC,CJ'!$C:$C,'รับ-จ่าย ประจำวัน'!$B225,'วางแผนBC,CJ'!N:N)+SUMIF(RD!$C:$C,'รับ-จ่าย ประจำวัน'!$B225,RD!N:N)+SUMIF('FG,ออนไล,คัดแยก'!$C:$C,'รับ-จ่าย ประจำวัน'!$B225,'FG,ออนไล,คัดแยก'!N:N)</f>
        <v>0</v>
      </c>
      <c r="AV225" s="16">
        <f>SUMIF(เตรียมส่วนผสม!$C:$C,'รับ-จ่าย ประจำวัน'!$B225,เตรียมส่วนผสม!O:O)+SUMIF(กวนไส้!$C:$C,'รับ-จ่าย ประจำวัน'!$B225,กวนไส้!O:O)+SUMIF(ผลิต1!$C:$C,'รับ-จ่าย ประจำวัน'!$B225,ผลิต1!O:O)+SUMIF(ผลิต2!$C:$C,'รับ-จ่าย ประจำวัน'!$B225,ผลิต2!O:O)+SUMIF(เส้นแต่งหน้าขนมเค้ก!$C:$C,'รับ-จ่าย ประจำวัน'!$B225,เส้นแต่งหน้าขนมเค้ก!O:O)+SUMIF(แพ็ค!$C:$C,'รับ-จ่าย ประจำวัน'!$B225,แพ็ค!O:O)+SUMIF(ธุรการ!$C:$C,'รับ-จ่าย ประจำวัน'!$B225,ธุรการ!O:O)+SUMIF(เส้นแต่งหน้าขนมปัง!$C:$C,'รับ-จ่าย ประจำวัน'!$B225,เส้นแต่งหน้าขนมปัง!O:O)+SUMIF('วางแผนBC,CJ'!$C:$C,'รับ-จ่าย ประจำวัน'!$B225,'วางแผนBC,CJ'!O:O)+SUMIF(RD!$C:$C,'รับ-จ่าย ประจำวัน'!$B225,RD!O:O)+SUMIF('FG,ออนไล,คัดแยก'!$C:$C,'รับ-จ่าย ประจำวัน'!$B225,'FG,ออนไล,คัดแยก'!O:O)</f>
        <v>0</v>
      </c>
      <c r="AW225" s="16">
        <f>SUMIF(เตรียมส่วนผสม!$C:$C,'รับ-จ่าย ประจำวัน'!$B225,เตรียมส่วนผสม!P:P)+SUMIF(กวนไส้!$C:$C,'รับ-จ่าย ประจำวัน'!$B225,กวนไส้!P:P)+SUMIF(ผลิต1!$C:$C,'รับ-จ่าย ประจำวัน'!$B225,ผลิต1!P:P)+SUMIF(ผลิต2!$C:$C,'รับ-จ่าย ประจำวัน'!$B225,ผลิต2!P:P)+SUMIF(เส้นแต่งหน้าขนมเค้ก!$C:$C,'รับ-จ่าย ประจำวัน'!$B225,เส้นแต่งหน้าขนมเค้ก!P:P)+SUMIF(แพ็ค!$C:$C,'รับ-จ่าย ประจำวัน'!$B225,แพ็ค!P:P)+SUMIF(ธุรการ!$C:$C,'รับ-จ่าย ประจำวัน'!$B225,ธุรการ!P:P)+SUMIF(เส้นแต่งหน้าขนมปัง!$C:$C,'รับ-จ่าย ประจำวัน'!$B225,เส้นแต่งหน้าขนมปัง!P:P)+SUMIF('วางแผนBC,CJ'!$C:$C,'รับ-จ่าย ประจำวัน'!$B225,'วางแผนBC,CJ'!P:P)+SUMIF(RD!$C:$C,'รับ-จ่าย ประจำวัน'!$B225,RD!P:P)+SUMIF('FG,ออนไล,คัดแยก'!$C:$C,'รับ-จ่าย ประจำวัน'!$B225,'FG,ออนไล,คัดแยก'!P:P)</f>
        <v>0</v>
      </c>
      <c r="AX225" s="16">
        <f>SUMIF(เตรียมส่วนผสม!$C:$C,'รับ-จ่าย ประจำวัน'!$B225,เตรียมส่วนผสม!Q:Q)+SUMIF(กวนไส้!$C:$C,'รับ-จ่าย ประจำวัน'!$B225,กวนไส้!Q:Q)+SUMIF(ผลิต1!$C:$C,'รับ-จ่าย ประจำวัน'!$B225,ผลิต1!Q:Q)+SUMIF(ผลิต2!$C:$C,'รับ-จ่าย ประจำวัน'!$B225,ผลิต2!Q:Q)+SUMIF(เส้นแต่งหน้าขนมเค้ก!$C:$C,'รับ-จ่าย ประจำวัน'!$B225,เส้นแต่งหน้าขนมเค้ก!Q:Q)+SUMIF(แพ็ค!$C:$C,'รับ-จ่าย ประจำวัน'!$B225,แพ็ค!Q:Q)+SUMIF(ธุรการ!$C:$C,'รับ-จ่าย ประจำวัน'!$B225,ธุรการ!Q:Q)+SUMIF(เส้นแต่งหน้าขนมปัง!$C:$C,'รับ-จ่าย ประจำวัน'!$B225,เส้นแต่งหน้าขนมปัง!Q:Q)+SUMIF('วางแผนBC,CJ'!$C:$C,'รับ-จ่าย ประจำวัน'!$B225,'วางแผนBC,CJ'!Q:Q)+SUMIF(RD!$C:$C,'รับ-จ่าย ประจำวัน'!$B225,RD!Q:Q)+SUMIF('FG,ออนไล,คัดแยก'!$C:$C,'รับ-จ่าย ประจำวัน'!$B225,'FG,ออนไล,คัดแยก'!Q:Q)</f>
        <v>0</v>
      </c>
      <c r="AY225" s="16">
        <f>SUMIF(เตรียมส่วนผสม!$C:$C,'รับ-จ่าย ประจำวัน'!$B225,เตรียมส่วนผสม!R:R)+SUMIF(กวนไส้!$C:$C,'รับ-จ่าย ประจำวัน'!$B225,กวนไส้!R:R)+SUMIF(ผลิต1!$C:$C,'รับ-จ่าย ประจำวัน'!$B225,ผลิต1!R:R)+SUMIF(ผลิต2!$C:$C,'รับ-จ่าย ประจำวัน'!$B225,ผลิต2!R:R)+SUMIF(เส้นแต่งหน้าขนมเค้ก!$C:$C,'รับ-จ่าย ประจำวัน'!$B225,เส้นแต่งหน้าขนมเค้ก!R:R)+SUMIF(แพ็ค!$C:$C,'รับ-จ่าย ประจำวัน'!$B225,แพ็ค!R:R)+SUMIF(ธุรการ!$C:$C,'รับ-จ่าย ประจำวัน'!$B225,ธุรการ!R:R)+SUMIF(เส้นแต่งหน้าขนมปัง!$C:$C,'รับ-จ่าย ประจำวัน'!$B225,เส้นแต่งหน้าขนมปัง!R:R)+SUMIF('วางแผนBC,CJ'!$C:$C,'รับ-จ่าย ประจำวัน'!$B225,'วางแผนBC,CJ'!R:R)+SUMIF(RD!$C:$C,'รับ-จ่าย ประจำวัน'!$B225,RD!R:R)+SUMIF('FG,ออนไล,คัดแยก'!$C:$C,'รับ-จ่าย ประจำวัน'!$B225,'FG,ออนไล,คัดแยก'!R:R)</f>
        <v>0</v>
      </c>
      <c r="AZ225" s="16">
        <f>SUMIF(เตรียมส่วนผสม!$C:$C,'รับ-จ่าย ประจำวัน'!$B225,เตรียมส่วนผสม!S:S)+SUMIF(กวนไส้!$C:$C,'รับ-จ่าย ประจำวัน'!$B225,กวนไส้!S:S)+SUMIF(ผลิต1!$C:$C,'รับ-จ่าย ประจำวัน'!$B225,ผลิต1!S:S)+SUMIF(ผลิต2!$C:$C,'รับ-จ่าย ประจำวัน'!$B225,ผลิต2!S:S)+SUMIF(เส้นแต่งหน้าขนมเค้ก!$C:$C,'รับ-จ่าย ประจำวัน'!$B225,เส้นแต่งหน้าขนมเค้ก!S:S)+SUMIF(แพ็ค!$C:$C,'รับ-จ่าย ประจำวัน'!$B225,แพ็ค!S:S)+SUMIF(ธุรการ!$C:$C,'รับ-จ่าย ประจำวัน'!$B225,ธุรการ!S:S)+SUMIF(เส้นแต่งหน้าขนมปัง!$C:$C,'รับ-จ่าย ประจำวัน'!$B225,เส้นแต่งหน้าขนมปัง!S:S)+SUMIF('วางแผนBC,CJ'!$C:$C,'รับ-จ่าย ประจำวัน'!$B225,'วางแผนBC,CJ'!S:S)+SUMIF(RD!$C:$C,'รับ-จ่าย ประจำวัน'!$B225,RD!S:S)+SUMIF('FG,ออนไล,คัดแยก'!$C:$C,'รับ-จ่าย ประจำวัน'!$B225,'FG,ออนไล,คัดแยก'!S:S)</f>
        <v>0</v>
      </c>
      <c r="BA225" s="16">
        <f>SUMIF(เตรียมส่วนผสม!$C:$C,'รับ-จ่าย ประจำวัน'!$B225,เตรียมส่วนผสม!T:T)+SUMIF(กวนไส้!$C:$C,'รับ-จ่าย ประจำวัน'!$B225,กวนไส้!T:T)+SUMIF(ผลิต1!$C:$C,'รับ-จ่าย ประจำวัน'!$B225,ผลิต1!T:T)+SUMIF(ผลิต2!$C:$C,'รับ-จ่าย ประจำวัน'!$B225,ผลิต2!T:T)+SUMIF(เส้นแต่งหน้าขนมเค้ก!$C:$C,'รับ-จ่าย ประจำวัน'!$B225,เส้นแต่งหน้าขนมเค้ก!T:T)+SUMIF(แพ็ค!$C:$C,'รับ-จ่าย ประจำวัน'!$B225,แพ็ค!T:T)+SUMIF(ธุรการ!$C:$C,'รับ-จ่าย ประจำวัน'!$B225,ธุรการ!T:T)+SUMIF(เส้นแต่งหน้าขนมปัง!$C:$C,'รับ-จ่าย ประจำวัน'!$B225,เส้นแต่งหน้าขนมปัง!T:T)+SUMIF('วางแผนBC,CJ'!$C:$C,'รับ-จ่าย ประจำวัน'!$B225,'วางแผนBC,CJ'!T:T)+SUMIF(RD!$C:$C,'รับ-จ่าย ประจำวัน'!$B225,RD!T:T)+SUMIF('FG,ออนไล,คัดแยก'!$C:$C,'รับ-จ่าย ประจำวัน'!$B225,'FG,ออนไล,คัดแยก'!T:T)</f>
        <v>0</v>
      </c>
      <c r="BB225" s="16">
        <f>SUMIF(เตรียมส่วนผสม!$C:$C,'รับ-จ่าย ประจำวัน'!$B225,เตรียมส่วนผสม!U:U)+SUMIF(กวนไส้!$C:$C,'รับ-จ่าย ประจำวัน'!$B225,กวนไส้!U:U)+SUMIF(ผลิต1!$C:$C,'รับ-จ่าย ประจำวัน'!$B225,ผลิต1!U:U)+SUMIF(ผลิต2!$C:$C,'รับ-จ่าย ประจำวัน'!$B225,ผลิต2!U:U)+SUMIF(เส้นแต่งหน้าขนมเค้ก!$C:$C,'รับ-จ่าย ประจำวัน'!$B225,เส้นแต่งหน้าขนมเค้ก!U:U)+SUMIF(แพ็ค!$C:$C,'รับ-จ่าย ประจำวัน'!$B225,แพ็ค!U:U)+SUMIF(ธุรการ!$C:$C,'รับ-จ่าย ประจำวัน'!$B225,ธุรการ!U:U)+SUMIF(เส้นแต่งหน้าขนมปัง!$C:$C,'รับ-จ่าย ประจำวัน'!$B225,เส้นแต่งหน้าขนมปัง!U:U)+SUMIF('วางแผนBC,CJ'!$C:$C,'รับ-จ่าย ประจำวัน'!$B225,'วางแผนBC,CJ'!U:U)+SUMIF(RD!$C:$C,'รับ-จ่าย ประจำวัน'!$B225,RD!U:U)+SUMIF('FG,ออนไล,คัดแยก'!$C:$C,'รับ-จ่าย ประจำวัน'!$B225,'FG,ออนไล,คัดแยก'!U:U)</f>
        <v>0</v>
      </c>
      <c r="BC225" s="16">
        <f>SUMIF(เตรียมส่วนผสม!$C:$C,'รับ-จ่าย ประจำวัน'!$B225,เตรียมส่วนผสม!V:V)+SUMIF(กวนไส้!$C:$C,'รับ-จ่าย ประจำวัน'!$B225,กวนไส้!V:V)+SUMIF(ผลิต1!$C:$C,'รับ-จ่าย ประจำวัน'!$B225,ผลิต1!V:V)+SUMIF(ผลิต2!$C:$C,'รับ-จ่าย ประจำวัน'!$B225,ผลิต2!V:V)+SUMIF(เส้นแต่งหน้าขนมเค้ก!$C:$C,'รับ-จ่าย ประจำวัน'!$B225,เส้นแต่งหน้าขนมเค้ก!V:V)+SUMIF(แพ็ค!$C:$C,'รับ-จ่าย ประจำวัน'!$B225,แพ็ค!V:V)+SUMIF(ธุรการ!$C:$C,'รับ-จ่าย ประจำวัน'!$B225,ธุรการ!V:V)+SUMIF(เส้นแต่งหน้าขนมปัง!$C:$C,'รับ-จ่าย ประจำวัน'!$B225,เส้นแต่งหน้าขนมปัง!V:V)+SUMIF('วางแผนBC,CJ'!$C:$C,'รับ-จ่าย ประจำวัน'!$B225,'วางแผนBC,CJ'!V:V)+SUMIF(RD!$C:$C,'รับ-จ่าย ประจำวัน'!$B225,RD!V:V)+SUMIF('FG,ออนไล,คัดแยก'!$C:$C,'รับ-จ่าย ประจำวัน'!$B225,'FG,ออนไล,คัดแยก'!V:V)</f>
        <v>0</v>
      </c>
      <c r="BD225" s="16">
        <f>SUMIF(เตรียมส่วนผสม!$C:$C,'รับ-จ่าย ประจำวัน'!$B225,เตรียมส่วนผสม!W:W)+SUMIF(กวนไส้!$C:$C,'รับ-จ่าย ประจำวัน'!$B225,กวนไส้!W:W)+SUMIF(ผลิต1!$C:$C,'รับ-จ่าย ประจำวัน'!$B225,ผลิต1!W:W)+SUMIF(ผลิต2!$C:$C,'รับ-จ่าย ประจำวัน'!$B225,ผลิต2!W:W)+SUMIF(เส้นแต่งหน้าขนมเค้ก!$C:$C,'รับ-จ่าย ประจำวัน'!$B225,เส้นแต่งหน้าขนมเค้ก!W:W)+SUMIF(แพ็ค!$C:$C,'รับ-จ่าย ประจำวัน'!$B225,แพ็ค!W:W)+SUMIF(ธุรการ!$C:$C,'รับ-จ่าย ประจำวัน'!$B225,ธุรการ!W:W)+SUMIF(เส้นแต่งหน้าขนมปัง!$C:$C,'รับ-จ่าย ประจำวัน'!$B225,เส้นแต่งหน้าขนมปัง!W:W)+SUMIF('วางแผนBC,CJ'!$C:$C,'รับ-จ่าย ประจำวัน'!$B225,'วางแผนBC,CJ'!W:W)+SUMIF(RD!$C:$C,'รับ-จ่าย ประจำวัน'!$B225,RD!W:W)+SUMIF('FG,ออนไล,คัดแยก'!$C:$C,'รับ-จ่าย ประจำวัน'!$B225,'FG,ออนไล,คัดแยก'!W:W)</f>
        <v>0</v>
      </c>
      <c r="BE225" s="16">
        <f>SUMIF(เตรียมส่วนผสม!$C:$C,'รับ-จ่าย ประจำวัน'!$B225,เตรียมส่วนผสม!X:X)+SUMIF(กวนไส้!$C:$C,'รับ-จ่าย ประจำวัน'!$B225,กวนไส้!X:X)+SUMIF(ผลิต1!$C:$C,'รับ-จ่าย ประจำวัน'!$B225,ผลิต1!X:X)+SUMIF(ผลิต2!$C:$C,'รับ-จ่าย ประจำวัน'!$B225,ผลิต2!X:X)+SUMIF(เส้นแต่งหน้าขนมเค้ก!$C:$C,'รับ-จ่าย ประจำวัน'!$B225,เส้นแต่งหน้าขนมเค้ก!X:X)+SUMIF(แพ็ค!$C:$C,'รับ-จ่าย ประจำวัน'!$B225,แพ็ค!X:X)+SUMIF(ธุรการ!$C:$C,'รับ-จ่าย ประจำวัน'!$B225,ธุรการ!X:X)+SUMIF(เส้นแต่งหน้าขนมปัง!$C:$C,'รับ-จ่าย ประจำวัน'!$B225,เส้นแต่งหน้าขนมปัง!X:X)+SUMIF('วางแผนBC,CJ'!$C:$C,'รับ-จ่าย ประจำวัน'!$B225,'วางแผนBC,CJ'!X:X)+SUMIF(RD!$C:$C,'รับ-จ่าย ประจำวัน'!$B225,RD!X:X)+SUMIF('FG,ออนไล,คัดแยก'!$C:$C,'รับ-จ่าย ประจำวัน'!$B225,'FG,ออนไล,คัดแยก'!X:X)</f>
        <v>0</v>
      </c>
      <c r="BF225" s="16">
        <f>SUMIF(เตรียมส่วนผสม!$C:$C,'รับ-จ่าย ประจำวัน'!$B225,เตรียมส่วนผสม!Y:Y)+SUMIF(กวนไส้!$C:$C,'รับ-จ่าย ประจำวัน'!$B225,กวนไส้!Y:Y)+SUMIF(ผลิต1!$C:$C,'รับ-จ่าย ประจำวัน'!$B225,ผลิต1!Y:Y)+SUMIF(ผลิต2!$C:$C,'รับ-จ่าย ประจำวัน'!$B225,ผลิต2!Y:Y)+SUMIF(เส้นแต่งหน้าขนมเค้ก!$C:$C,'รับ-จ่าย ประจำวัน'!$B225,เส้นแต่งหน้าขนมเค้ก!Y:Y)+SUMIF(แพ็ค!$C:$C,'รับ-จ่าย ประจำวัน'!$B225,แพ็ค!Y:Y)+SUMIF(ธุรการ!$C:$C,'รับ-จ่าย ประจำวัน'!$B225,ธุรการ!Y:Y)+SUMIF(เส้นแต่งหน้าขนมปัง!$C:$C,'รับ-จ่าย ประจำวัน'!$B225,เส้นแต่งหน้าขนมปัง!Y:Y)+SUMIF('วางแผนBC,CJ'!$C:$C,'รับ-จ่าย ประจำวัน'!$B225,'วางแผนBC,CJ'!Y:Y)+SUMIF(RD!$C:$C,'รับ-จ่าย ประจำวัน'!$B225,RD!Y:Y)+SUMIF('FG,ออนไล,คัดแยก'!$C:$C,'รับ-จ่าย ประจำวัน'!$B225,'FG,ออนไล,คัดแยก'!Y:Y)</f>
        <v>0</v>
      </c>
      <c r="BG225" s="16">
        <f>SUMIF(เตรียมส่วนผสม!$C:$C,'รับ-จ่าย ประจำวัน'!$B225,เตรียมส่วนผสม!Z:Z)+SUMIF(กวนไส้!$C:$C,'รับ-จ่าย ประจำวัน'!$B225,กวนไส้!Z:Z)+SUMIF(ผลิต1!$C:$C,'รับ-จ่าย ประจำวัน'!$B225,ผลิต1!Z:Z)+SUMIF(ผลิต2!$C:$C,'รับ-จ่าย ประจำวัน'!$B225,ผลิต2!Z:Z)+SUMIF(เส้นแต่งหน้าขนมเค้ก!$C:$C,'รับ-จ่าย ประจำวัน'!$B225,เส้นแต่งหน้าขนมเค้ก!Z:Z)+SUMIF(แพ็ค!$C:$C,'รับ-จ่าย ประจำวัน'!$B225,แพ็ค!Z:Z)+SUMIF(ธุรการ!$C:$C,'รับ-จ่าย ประจำวัน'!$B225,ธุรการ!Z:Z)+SUMIF(เส้นแต่งหน้าขนมปัง!$C:$C,'รับ-จ่าย ประจำวัน'!$B225,เส้นแต่งหน้าขนมปัง!Z:Z)+SUMIF('วางแผนBC,CJ'!$C:$C,'รับ-จ่าย ประจำวัน'!$B225,'วางแผนBC,CJ'!Z:Z)+SUMIF(RD!$C:$C,'รับ-จ่าย ประจำวัน'!$B225,RD!Z:Z)+SUMIF('FG,ออนไล,คัดแยก'!$C:$C,'รับ-จ่าย ประจำวัน'!$B225,'FG,ออนไล,คัดแยก'!Z:Z)</f>
        <v>0</v>
      </c>
      <c r="BH225" s="16">
        <f>SUMIF(เตรียมส่วนผสม!$C:$C,'รับ-จ่าย ประจำวัน'!$B225,เตรียมส่วนผสม!AA:AA)+SUMIF(กวนไส้!$C:$C,'รับ-จ่าย ประจำวัน'!$B225,กวนไส้!AA:AA)+SUMIF(ผลิต1!$C:$C,'รับ-จ่าย ประจำวัน'!$B225,ผลิต1!AA:AA)+SUMIF(ผลิต2!$C:$C,'รับ-จ่าย ประจำวัน'!$B225,ผลิต2!AA:AA)+SUMIF(เส้นแต่งหน้าขนมเค้ก!$C:$C,'รับ-จ่าย ประจำวัน'!$B225,เส้นแต่งหน้าขนมเค้ก!AA:AA)+SUMIF(แพ็ค!$C:$C,'รับ-จ่าย ประจำวัน'!$B225,แพ็ค!AA:AA)+SUMIF(ธุรการ!$C:$C,'รับ-จ่าย ประจำวัน'!$B225,ธุรการ!AA:AA)+SUMIF(เส้นแต่งหน้าขนมปัง!$C:$C,'รับ-จ่าย ประจำวัน'!$B225,เส้นแต่งหน้าขนมปัง!AA:AA)+SUMIF('วางแผนBC,CJ'!$C:$C,'รับ-จ่าย ประจำวัน'!$B225,'วางแผนBC,CJ'!AA:AA)+SUMIF(RD!$C:$C,'รับ-จ่าย ประจำวัน'!$B225,RD!AA:AA)+SUMIF('FG,ออนไล,คัดแยก'!$C:$C,'รับ-จ่าย ประจำวัน'!$B225,'FG,ออนไล,คัดแยก'!AA:AA)</f>
        <v>0</v>
      </c>
      <c r="BI225" s="16">
        <f>SUMIF(เตรียมส่วนผสม!$C:$C,'รับ-จ่าย ประจำวัน'!$B225,เตรียมส่วนผสม!AB:AB)+SUMIF(กวนไส้!$C:$C,'รับ-จ่าย ประจำวัน'!$B225,กวนไส้!AB:AB)+SUMIF(ผลิต1!$C:$C,'รับ-จ่าย ประจำวัน'!$B225,ผลิต1!AB:AB)+SUMIF(ผลิต2!$C:$C,'รับ-จ่าย ประจำวัน'!$B225,ผลิต2!AB:AB)+SUMIF(เส้นแต่งหน้าขนมเค้ก!$C:$C,'รับ-จ่าย ประจำวัน'!$B225,เส้นแต่งหน้าขนมเค้ก!AB:AB)+SUMIF(แพ็ค!$C:$C,'รับ-จ่าย ประจำวัน'!$B225,แพ็ค!AB:AB)+SUMIF(ธุรการ!$C:$C,'รับ-จ่าย ประจำวัน'!$B225,ธุรการ!AB:AB)+SUMIF(เส้นแต่งหน้าขนมปัง!$C:$C,'รับ-จ่าย ประจำวัน'!$B225,เส้นแต่งหน้าขนมปัง!AB:AB)+SUMIF('วางแผนBC,CJ'!$C:$C,'รับ-จ่าย ประจำวัน'!$B225,'วางแผนBC,CJ'!AB:AB)+SUMIF(RD!$C:$C,'รับ-จ่าย ประจำวัน'!$B225,RD!AB:AB)+SUMIF('FG,ออนไล,คัดแยก'!$C:$C,'รับ-จ่าย ประจำวัน'!$B225,'FG,ออนไล,คัดแยก'!AB:AB)</f>
        <v>0</v>
      </c>
      <c r="BJ225" s="16">
        <f>SUMIF(เตรียมส่วนผสม!$C:$C,'รับ-จ่าย ประจำวัน'!$B225,เตรียมส่วนผสม!AC:AC)+SUMIF(กวนไส้!$C:$C,'รับ-จ่าย ประจำวัน'!$B225,กวนไส้!AC:AC)+SUMIF(ผลิต1!$C:$C,'รับ-จ่าย ประจำวัน'!$B225,ผลิต1!AC:AC)+SUMIF(ผลิต2!$C:$C,'รับ-จ่าย ประจำวัน'!$B225,ผลิต2!AC:AC)+SUMIF(เส้นแต่งหน้าขนมเค้ก!$C:$C,'รับ-จ่าย ประจำวัน'!$B225,เส้นแต่งหน้าขนมเค้ก!AC:AC)+SUMIF(แพ็ค!$C:$C,'รับ-จ่าย ประจำวัน'!$B225,แพ็ค!AC:AC)+SUMIF(ธุรการ!$C:$C,'รับ-จ่าย ประจำวัน'!$B225,ธุรการ!AC:AC)+SUMIF(เส้นแต่งหน้าขนมปัง!$C:$C,'รับ-จ่าย ประจำวัน'!$B225,เส้นแต่งหน้าขนมปัง!AC:AC)+SUMIF('วางแผนBC,CJ'!$C:$C,'รับ-จ่าย ประจำวัน'!$B225,'วางแผนBC,CJ'!AC:AC)+SUMIF(RD!$C:$C,'รับ-จ่าย ประจำวัน'!$B225,RD!AC:AC)+SUMIF('FG,ออนไล,คัดแยก'!$C:$C,'รับ-จ่าย ประจำวัน'!$B225,'FG,ออนไล,คัดแยก'!AC:AC)</f>
        <v>0</v>
      </c>
      <c r="BK225" s="16">
        <f>SUMIF(เตรียมส่วนผสม!$C:$C,'รับ-จ่าย ประจำวัน'!$B225,เตรียมส่วนผสม!AD:AD)+SUMIF(กวนไส้!$C:$C,'รับ-จ่าย ประจำวัน'!$B225,กวนไส้!AD:AD)+SUMIF(ผลิต1!$C:$C,'รับ-จ่าย ประจำวัน'!$B225,ผลิต1!AD:AD)+SUMIF(ผลิต2!$C:$C,'รับ-จ่าย ประจำวัน'!$B225,ผลิต2!AD:AD)+SUMIF(เส้นแต่งหน้าขนมเค้ก!$C:$C,'รับ-จ่าย ประจำวัน'!$B225,เส้นแต่งหน้าขนมเค้ก!AD:AD)+SUMIF(แพ็ค!$C:$C,'รับ-จ่าย ประจำวัน'!$B225,แพ็ค!AD:AD)+SUMIF(ธุรการ!$C:$C,'รับ-จ่าย ประจำวัน'!$B225,ธุรการ!AD:AD)+SUMIF(เส้นแต่งหน้าขนมปัง!$C:$C,'รับ-จ่าย ประจำวัน'!$B225,เส้นแต่งหน้าขนมปัง!AD:AD)+SUMIF('วางแผนBC,CJ'!$C:$C,'รับ-จ่าย ประจำวัน'!$B225,'วางแผนBC,CJ'!AD:AD)+SUMIF(RD!$C:$C,'รับ-จ่าย ประจำวัน'!$B225,RD!AD:AD)+SUMIF('FG,ออนไล,คัดแยก'!$C:$C,'รับ-จ่าย ประจำวัน'!$B225,'FG,ออนไล,คัดแยก'!AD:AD)</f>
        <v>0</v>
      </c>
      <c r="BL225" s="16">
        <f>SUMIF(เตรียมส่วนผสม!$C:$C,'รับ-จ่าย ประจำวัน'!$B225,เตรียมส่วนผสม!AE:AE)+SUMIF(กวนไส้!$C:$C,'รับ-จ่าย ประจำวัน'!$B225,กวนไส้!AE:AE)+SUMIF(ผลิต1!$C:$C,'รับ-จ่าย ประจำวัน'!$B225,ผลิต1!AE:AE)+SUMIF(ผลิต2!$C:$C,'รับ-จ่าย ประจำวัน'!$B225,ผลิต2!AE:AE)+SUMIF(เส้นแต่งหน้าขนมเค้ก!$C:$C,'รับ-จ่าย ประจำวัน'!$B225,เส้นแต่งหน้าขนมเค้ก!AE:AE)+SUMIF(แพ็ค!$C:$C,'รับ-จ่าย ประจำวัน'!$B225,แพ็ค!AE:AE)+SUMIF(ธุรการ!$C:$C,'รับ-จ่าย ประจำวัน'!$B225,ธุรการ!AE:AE)+SUMIF(เส้นแต่งหน้าขนมปัง!$C:$C,'รับ-จ่าย ประจำวัน'!$B225,เส้นแต่งหน้าขนมปัง!AE:AE)+SUMIF('วางแผนBC,CJ'!$C:$C,'รับ-จ่าย ประจำวัน'!$B225,'วางแผนBC,CJ'!AE:AE)+SUMIF(RD!$C:$C,'รับ-จ่าย ประจำวัน'!$B225,RD!AE:AE)+SUMIF('FG,ออนไล,คัดแยก'!$C:$C,'รับ-จ่าย ประจำวัน'!$B225,'FG,ออนไล,คัดแยก'!AE:AE)</f>
        <v>0</v>
      </c>
      <c r="BM225" s="16">
        <f>SUMIF(เตรียมส่วนผสม!$C:$C,'รับ-จ่าย ประจำวัน'!$B225,เตรียมส่วนผสม!AF:AF)+SUMIF(กวนไส้!$C:$C,'รับ-จ่าย ประจำวัน'!$B225,กวนไส้!AF:AF)+SUMIF(ผลิต1!$C:$C,'รับ-จ่าย ประจำวัน'!$B225,ผลิต1!AF:AF)+SUMIF(ผลิต2!$C:$C,'รับ-จ่าย ประจำวัน'!$B225,ผลิต2!AF:AF)+SUMIF(เส้นแต่งหน้าขนมเค้ก!$C:$C,'รับ-จ่าย ประจำวัน'!$B225,เส้นแต่งหน้าขนมเค้ก!AF:AF)+SUMIF(แพ็ค!$C:$C,'รับ-จ่าย ประจำวัน'!$B225,แพ็ค!AF:AF)+SUMIF(ธุรการ!$C:$C,'รับ-จ่าย ประจำวัน'!$B225,ธุรการ!AF:AF)+SUMIF(เส้นแต่งหน้าขนมปัง!$C:$C,'รับ-จ่าย ประจำวัน'!$B225,เส้นแต่งหน้าขนมปัง!AF:AF)+SUMIF('วางแผนBC,CJ'!$C:$C,'รับ-จ่าย ประจำวัน'!$B225,'วางแผนBC,CJ'!AF:AF)+SUMIF(RD!$C:$C,'รับ-จ่าย ประจำวัน'!$B225,RD!AF:AF)+SUMIF('FG,ออนไล,คัดแยก'!$C:$C,'รับ-จ่าย ประจำวัน'!$B225,'FG,ออนไล,คัดแยก'!AF:AF)</f>
        <v>0</v>
      </c>
      <c r="BN225" s="16">
        <f>SUMIF(เตรียมส่วนผสม!$C:$C,'รับ-จ่าย ประจำวัน'!$B225,เตรียมส่วนผสม!AG:AG)+SUMIF(กวนไส้!$C:$C,'รับ-จ่าย ประจำวัน'!$B225,กวนไส้!AG:AG)+SUMIF(ผลิต1!$C:$C,'รับ-จ่าย ประจำวัน'!$B225,ผลิต1!AG:AG)+SUMIF(ผลิต2!$C:$C,'รับ-จ่าย ประจำวัน'!$B225,ผลิต2!AG:AG)+SUMIF(เส้นแต่งหน้าขนมเค้ก!$C:$C,'รับ-จ่าย ประจำวัน'!$B225,เส้นแต่งหน้าขนมเค้ก!AG:AG)+SUMIF(แพ็ค!$C:$C,'รับ-จ่าย ประจำวัน'!$B225,แพ็ค!AG:AG)+SUMIF(ธุรการ!$C:$C,'รับ-จ่าย ประจำวัน'!$B225,ธุรการ!AG:AG)+SUMIF(เส้นแต่งหน้าขนมปัง!$C:$C,'รับ-จ่าย ประจำวัน'!$B225,เส้นแต่งหน้าขนมปัง!AG:AG)+SUMIF('วางแผนBC,CJ'!$C:$C,'รับ-จ่าย ประจำวัน'!$B225,'วางแผนBC,CJ'!AG:AG)+SUMIF(RD!$C:$C,'รับ-จ่าย ประจำวัน'!$B225,RD!AG:AG)+SUMIF('FG,ออนไล,คัดแยก'!$C:$C,'รับ-จ่าย ประจำวัน'!$B225,'FG,ออนไล,คัดแยก'!AG:AG)</f>
        <v>0</v>
      </c>
      <c r="BO225" s="16">
        <f>SUMIF(เตรียมส่วนผสม!$C:$C,'รับ-จ่าย ประจำวัน'!$B225,เตรียมส่วนผสม!AH:AH)+SUMIF(กวนไส้!$C:$C,'รับ-จ่าย ประจำวัน'!$B225,กวนไส้!AH:AH)+SUMIF(ผลิต1!$C:$C,'รับ-จ่าย ประจำวัน'!$B225,ผลิต1!AH:AH)+SUMIF(ผลิต2!$C:$C,'รับ-จ่าย ประจำวัน'!$B225,ผลิต2!AH:AH)+SUMIF(เส้นแต่งหน้าขนมเค้ก!$C:$C,'รับ-จ่าย ประจำวัน'!$B225,เส้นแต่งหน้าขนมเค้ก!AH:AH)+SUMIF(แพ็ค!$C:$C,'รับ-จ่าย ประจำวัน'!$B225,แพ็ค!AH:AH)+SUMIF(ธุรการ!$C:$C,'รับ-จ่าย ประจำวัน'!$B225,ธุรการ!AH:AH)+SUMIF(เส้นแต่งหน้าขนมปัง!$C:$C,'รับ-จ่าย ประจำวัน'!$B225,เส้นแต่งหน้าขนมปัง!AH:AH)+SUMIF('วางแผนBC,CJ'!$C:$C,'รับ-จ่าย ประจำวัน'!$B225,'วางแผนBC,CJ'!AH:AH)+SUMIF(RD!$C:$C,'รับ-จ่าย ประจำวัน'!$B225,RD!AH:AH)+SUMIF('FG,ออนไล,คัดแยก'!$C:$C,'รับ-จ่าย ประจำวัน'!$B225,'FG,ออนไล,คัดแยก'!AH:AH)</f>
        <v>0</v>
      </c>
      <c r="BP225" s="16">
        <f>SUMIF(เตรียมส่วนผสม!$C:$C,'รับ-จ่าย ประจำวัน'!$B225,เตรียมส่วนผสม!AI:AI)+SUMIF(กวนไส้!$C:$C,'รับ-จ่าย ประจำวัน'!$B225,กวนไส้!AI:AI)+SUMIF(ผลิต1!$C:$C,'รับ-จ่าย ประจำวัน'!$B225,ผลิต1!AI:AI)+SUMIF(ผลิต2!$C:$C,'รับ-จ่าย ประจำวัน'!$B225,ผลิต2!AI:AI)+SUMIF(เส้นแต่งหน้าขนมเค้ก!$C:$C,'รับ-จ่าย ประจำวัน'!$B225,เส้นแต่งหน้าขนมเค้ก!AI:AI)+SUMIF(แพ็ค!$C:$C,'รับ-จ่าย ประจำวัน'!$B225,แพ็ค!AI:AI)+SUMIF(ธุรการ!$C:$C,'รับ-จ่าย ประจำวัน'!$B225,ธุรการ!AI:AI)+SUMIF(เส้นแต่งหน้าขนมปัง!$C:$C,'รับ-จ่าย ประจำวัน'!$B225,เส้นแต่งหน้าขนมปัง!AI:AI)+SUMIF('วางแผนBC,CJ'!$C:$C,'รับ-จ่าย ประจำวัน'!$B225,'วางแผนBC,CJ'!AI:AI)+SUMIF(RD!$C:$C,'รับ-จ่าย ประจำวัน'!$B225,RD!AI:AI)+SUMIF('FG,ออนไล,คัดแยก'!$C:$C,'รับ-จ่าย ประจำวัน'!$B225,'FG,ออนไล,คัดแยก'!AI:AI)</f>
        <v>0</v>
      </c>
      <c r="BQ225" s="16">
        <f>SUMIF(เตรียมส่วนผสม!$C:$C,'รับ-จ่าย ประจำวัน'!$B225,เตรียมส่วนผสม!AJ:AJ)+SUMIF(กวนไส้!$C:$C,'รับ-จ่าย ประจำวัน'!$B225,กวนไส้!AJ:AJ)+SUMIF(ผลิต1!$C:$C,'รับ-จ่าย ประจำวัน'!$B225,ผลิต1!AJ:AJ)+SUMIF(ผลิต2!$C:$C,'รับ-จ่าย ประจำวัน'!$B225,ผลิต2!AJ:AJ)+SUMIF(เส้นแต่งหน้าขนมเค้ก!$C:$C,'รับ-จ่าย ประจำวัน'!$B225,เส้นแต่งหน้าขนมเค้ก!AJ:AJ)+SUMIF(แพ็ค!$C:$C,'รับ-จ่าย ประจำวัน'!$B225,แพ็ค!AJ:AJ)+SUMIF(ธุรการ!$C:$C,'รับ-จ่าย ประจำวัน'!$B225,ธุรการ!AJ:AJ)+SUMIF(เส้นแต่งหน้าขนมปัง!$C:$C,'รับ-จ่าย ประจำวัน'!$B225,เส้นแต่งหน้าขนมปัง!AJ:AJ)+SUMIF('วางแผนBC,CJ'!$C:$C,'รับ-จ่าย ประจำวัน'!$B225,'วางแผนBC,CJ'!AJ:AJ)+SUMIF(RD!$C:$C,'รับ-จ่าย ประจำวัน'!$B225,RD!AJ:AJ)+SUMIF('FG,ออนไล,คัดแยก'!$C:$C,'รับ-จ่าย ประจำวัน'!$B225,'FG,ออนไล,คัดแยก'!AJ:AJ)</f>
        <v>0</v>
      </c>
      <c r="BR225" s="16">
        <f>SUMIF(เตรียมส่วนผสม!$C:$C,'รับ-จ่าย ประจำวัน'!$B225,เตรียมส่วนผสม!AK:AK)+SUMIF(กวนไส้!$C:$C,'รับ-จ่าย ประจำวัน'!$B225,กวนไส้!AK:AK)+SUMIF(ผลิต1!$C:$C,'รับ-จ่าย ประจำวัน'!$B225,ผลิต1!AK:AK)+SUMIF(ผลิต2!$C:$C,'รับ-จ่าย ประจำวัน'!$B225,ผลิต2!AK:AK)+SUMIF(เส้นแต่งหน้าขนมเค้ก!$C:$C,'รับ-จ่าย ประจำวัน'!$B225,เส้นแต่งหน้าขนมเค้ก!AK:AK)+SUMIF(แพ็ค!$C:$C,'รับ-จ่าย ประจำวัน'!$B225,แพ็ค!AK:AK)+SUMIF(ธุรการ!$C:$C,'รับ-จ่าย ประจำวัน'!$B225,ธุรการ!AK:AK)+SUMIF(เส้นแต่งหน้าขนมปัง!$C:$C,'รับ-จ่าย ประจำวัน'!$B225,เส้นแต่งหน้าขนมปัง!AK:AK)+SUMIF('วางแผนBC,CJ'!$C:$C,'รับ-จ่าย ประจำวัน'!$B225,'วางแผนBC,CJ'!AK:AK)+SUMIF(RD!$C:$C,'รับ-จ่าย ประจำวัน'!$B225,RD!AK:AK)+SUMIF('FG,ออนไล,คัดแยก'!$C:$C,'รับ-จ่าย ประจำวัน'!$B225,'FG,ออนไล,คัดแยก'!AK:AK)</f>
        <v>0</v>
      </c>
      <c r="BS225" s="16">
        <f>SUMIF(เตรียมส่วนผสม!$C:$C,'รับ-จ่าย ประจำวัน'!$B225,เตรียมส่วนผสม!AL:AL)+SUMIF(กวนไส้!$C:$C,'รับ-จ่าย ประจำวัน'!$B225,กวนไส้!AL:AL)+SUMIF(ผลิต1!$C:$C,'รับ-จ่าย ประจำวัน'!$B225,ผลิต1!AL:AL)+SUMIF(ผลิต2!$C:$C,'รับ-จ่าย ประจำวัน'!$B225,ผลิต2!AL:AL)+SUMIF(เส้นแต่งหน้าขนมเค้ก!$C:$C,'รับ-จ่าย ประจำวัน'!$B225,เส้นแต่งหน้าขนมเค้ก!AL:AL)+SUMIF(แพ็ค!$C:$C,'รับ-จ่าย ประจำวัน'!$B225,แพ็ค!AL:AL)+SUMIF(ธุรการ!$C:$C,'รับ-จ่าย ประจำวัน'!$B225,ธุรการ!AL:AL)+SUMIF(เส้นแต่งหน้าขนมปัง!$C:$C,'รับ-จ่าย ประจำวัน'!$B225,เส้นแต่งหน้าขนมปัง!AL:AL)+SUMIF('วางแผนBC,CJ'!$C:$C,'รับ-จ่าย ประจำวัน'!$B225,'วางแผนBC,CJ'!AL:AL)+SUMIF(RD!$C:$C,'รับ-จ่าย ประจำวัน'!$B225,RD!AL:AL)+SUMIF('FG,ออนไล,คัดแยก'!$C:$C,'รับ-จ่าย ประจำวัน'!$B225,'FG,ออนไล,คัดแยก'!AL:AL)</f>
        <v>0</v>
      </c>
      <c r="BT225" s="18">
        <f t="shared" si="50"/>
        <v>0</v>
      </c>
      <c r="BU225" s="116"/>
      <c r="BV225" s="146">
        <f t="shared" si="51"/>
        <v>35733</v>
      </c>
      <c r="BW225" s="183">
        <v>30</v>
      </c>
      <c r="BX225" s="172">
        <f t="shared" si="55"/>
        <v>0</v>
      </c>
      <c r="BY225" s="188" t="e">
        <f t="shared" si="53"/>
        <v>#DIV/0!</v>
      </c>
      <c r="BZ225" s="180" t="e">
        <f t="shared" ca="1" si="52"/>
        <v>#DIV/0!</v>
      </c>
      <c r="CA225" s="93"/>
      <c r="CB225" s="93"/>
      <c r="CC225" s="93"/>
      <c r="CD225" s="93"/>
      <c r="CE225" s="93"/>
      <c r="CF225" s="93"/>
      <c r="CG225" s="93"/>
      <c r="CH225" s="93"/>
      <c r="CI225" s="93"/>
      <c r="CJ225" s="94"/>
      <c r="CK225" s="9">
        <f t="shared" si="54"/>
        <v>35733</v>
      </c>
    </row>
    <row r="226" spans="1:89" hidden="1" x14ac:dyDescent="0.5">
      <c r="A226" s="149"/>
      <c r="B226" s="34" t="s">
        <v>1303</v>
      </c>
      <c r="C226" s="10" t="s">
        <v>1527</v>
      </c>
      <c r="D226" s="135" t="s">
        <v>91</v>
      </c>
      <c r="E226" s="11">
        <v>0</v>
      </c>
      <c r="F226" s="159" t="s">
        <v>1605</v>
      </c>
      <c r="G226" s="11" t="s">
        <v>62</v>
      </c>
      <c r="H226" s="12">
        <v>2407</v>
      </c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3"/>
      <c r="AF226" s="13"/>
      <c r="AG226" s="13"/>
      <c r="AH226" s="13"/>
      <c r="AI226" s="14"/>
      <c r="AJ226" s="14"/>
      <c r="AK226" s="14"/>
      <c r="AL226" s="14"/>
      <c r="AM226" s="14"/>
      <c r="AN226" s="15">
        <f t="shared" si="49"/>
        <v>0</v>
      </c>
      <c r="AO226" s="16">
        <f>SUMIF(เตรียมส่วนผสม!$C:$C,'รับ-จ่าย ประจำวัน'!$B226,เตรียมส่วนผสม!H:H)+SUMIF(กวนไส้!$C:$C,'รับ-จ่าย ประจำวัน'!$B226,กวนไส้!H:H)+SUMIF(ผลิต1!$C:$C,'รับ-จ่าย ประจำวัน'!$B226,ผลิต1!H:H)+SUMIF(ผลิต2!$C:$C,'รับ-จ่าย ประจำวัน'!$B226,ผลิต2!H:H)+SUMIF(เส้นแต่งหน้าขนมเค้ก!$C:$C,'รับ-จ่าย ประจำวัน'!$B226,เส้นแต่งหน้าขนมเค้ก!H:H)+SUMIF(แพ็ค!$C:$C,'รับ-จ่าย ประจำวัน'!$B226,แพ็ค!H:H)+SUMIF(ธุรการ!$C:$C,'รับ-จ่าย ประจำวัน'!$B226,ธุรการ!H:H)+SUMIF(เส้นแต่งหน้าขนมปัง!$C:$C,'รับ-จ่าย ประจำวัน'!$B226,เส้นแต่งหน้าขนมปัง!H:H)+SUMIF('วางแผนBC,CJ'!$C:$C,'รับ-จ่าย ประจำวัน'!$B226,'วางแผนBC,CJ'!H:H)+SUMIF(RD!$C:$C,'รับ-จ่าย ประจำวัน'!$B226,RD!H:H)+SUMIF('FG,ออนไล,คัดแยก'!$C:$C,'รับ-จ่าย ประจำวัน'!$B226,'FG,ออนไล,คัดแยก'!H:H)</f>
        <v>0</v>
      </c>
      <c r="AP226" s="16">
        <f>SUMIF(เตรียมส่วนผสม!$C:$C,'รับ-จ่าย ประจำวัน'!$B226,เตรียมส่วนผสม!I:I)+SUMIF(กวนไส้!$C:$C,'รับ-จ่าย ประจำวัน'!$B226,กวนไส้!I:I)+SUMIF(ผลิต1!$C:$C,'รับ-จ่าย ประจำวัน'!$B226,ผลิต1!I:I)+SUMIF(ผลิต2!$C:$C,'รับ-จ่าย ประจำวัน'!$B226,ผลิต2!I:I)+SUMIF(เส้นแต่งหน้าขนมเค้ก!$C:$C,'รับ-จ่าย ประจำวัน'!$B226,เส้นแต่งหน้าขนมเค้ก!I:I)+SUMIF(แพ็ค!$C:$C,'รับ-จ่าย ประจำวัน'!$B226,แพ็ค!I:I)+SUMIF(ธุรการ!$C:$C,'รับ-จ่าย ประจำวัน'!$B226,ธุรการ!I:I)+SUMIF(เส้นแต่งหน้าขนมปัง!$C:$C,'รับ-จ่าย ประจำวัน'!$B226,เส้นแต่งหน้าขนมปัง!I:I)+SUMIF('วางแผนBC,CJ'!$C:$C,'รับ-จ่าย ประจำวัน'!$B226,'วางแผนBC,CJ'!I:I)+SUMIF(RD!$C:$C,'รับ-จ่าย ประจำวัน'!$B226,RD!I:I)+SUMIF('FG,ออนไล,คัดแยก'!$C:$C,'รับ-จ่าย ประจำวัน'!$B226,'FG,ออนไล,คัดแยก'!I:I)</f>
        <v>0</v>
      </c>
      <c r="AQ226" s="16">
        <f>SUMIF(เตรียมส่วนผสม!$C:$C,'รับ-จ่าย ประจำวัน'!$B226,เตรียมส่วนผสม!J:J)+SUMIF(กวนไส้!$C:$C,'รับ-จ่าย ประจำวัน'!$B226,กวนไส้!J:J)+SUMIF(ผลิต1!$C:$C,'รับ-จ่าย ประจำวัน'!$B226,ผลิต1!J:J)+SUMIF(ผลิต2!$C:$C,'รับ-จ่าย ประจำวัน'!$B226,ผลิต2!J:J)+SUMIF(เส้นแต่งหน้าขนมเค้ก!$C:$C,'รับ-จ่าย ประจำวัน'!$B226,เส้นแต่งหน้าขนมเค้ก!J:J)+SUMIF(แพ็ค!$C:$C,'รับ-จ่าย ประจำวัน'!$B226,แพ็ค!J:J)+SUMIF(ธุรการ!$C:$C,'รับ-จ่าย ประจำวัน'!$B226,ธุรการ!J:J)+SUMIF(เส้นแต่งหน้าขนมปัง!$C:$C,'รับ-จ่าย ประจำวัน'!$B226,เส้นแต่งหน้าขนมปัง!J:J)+SUMIF('วางแผนBC,CJ'!$C:$C,'รับ-จ่าย ประจำวัน'!$B226,'วางแผนBC,CJ'!J:J)+SUMIF(RD!$C:$C,'รับ-จ่าย ประจำวัน'!$B226,RD!J:J)+SUMIF('FG,ออนไล,คัดแยก'!$C:$C,'รับ-จ่าย ประจำวัน'!$B226,'FG,ออนไล,คัดแยก'!J:J)</f>
        <v>0</v>
      </c>
      <c r="AR226" s="16">
        <f>SUMIF(เตรียมส่วนผสม!$C:$C,'รับ-จ่าย ประจำวัน'!$B226,เตรียมส่วนผสม!K:K)+SUMIF(กวนไส้!$C:$C,'รับ-จ่าย ประจำวัน'!$B226,กวนไส้!K:K)+SUMIF(ผลิต1!$C:$C,'รับ-จ่าย ประจำวัน'!$B226,ผลิต1!K:K)+SUMIF(ผลิต2!$C:$C,'รับ-จ่าย ประจำวัน'!$B226,ผลิต2!K:K)+SUMIF(เส้นแต่งหน้าขนมเค้ก!$C:$C,'รับ-จ่าย ประจำวัน'!$B226,เส้นแต่งหน้าขนมเค้ก!K:K)+SUMIF(แพ็ค!$C:$C,'รับ-จ่าย ประจำวัน'!$B226,แพ็ค!K:K)+SUMIF(ธุรการ!$C:$C,'รับ-จ่าย ประจำวัน'!$B226,ธุรการ!K:K)+SUMIF(เส้นแต่งหน้าขนมปัง!$C:$C,'รับ-จ่าย ประจำวัน'!$B226,เส้นแต่งหน้าขนมปัง!K:K)+SUMIF('วางแผนBC,CJ'!$C:$C,'รับ-จ่าย ประจำวัน'!$B226,'วางแผนBC,CJ'!K:K)+SUMIF(RD!$C:$C,'รับ-จ่าย ประจำวัน'!$B226,RD!K:K)+SUMIF('FG,ออนไล,คัดแยก'!$C:$C,'รับ-จ่าย ประจำวัน'!$B226,'FG,ออนไล,คัดแยก'!K:K)</f>
        <v>0</v>
      </c>
      <c r="AS226" s="16">
        <f>SUMIF(เตรียมส่วนผสม!$C:$C,'รับ-จ่าย ประจำวัน'!$B226,เตรียมส่วนผสม!L:L)+SUMIF(กวนไส้!$C:$C,'รับ-จ่าย ประจำวัน'!$B226,กวนไส้!L:L)+SUMIF(ผลิต1!$C:$C,'รับ-จ่าย ประจำวัน'!$B226,ผลิต1!L:L)+SUMIF(ผลิต2!$C:$C,'รับ-จ่าย ประจำวัน'!$B226,ผลิต2!L:L)+SUMIF(เส้นแต่งหน้าขนมเค้ก!$C:$C,'รับ-จ่าย ประจำวัน'!$B226,เส้นแต่งหน้าขนมเค้ก!L:L)+SUMIF(แพ็ค!$C:$C,'รับ-จ่าย ประจำวัน'!$B226,แพ็ค!L:L)+SUMIF(ธุรการ!$C:$C,'รับ-จ่าย ประจำวัน'!$B226,ธุรการ!L:L)+SUMIF(เส้นแต่งหน้าขนมปัง!$C:$C,'รับ-จ่าย ประจำวัน'!$B226,เส้นแต่งหน้าขนมปัง!L:L)+SUMIF('วางแผนBC,CJ'!$C:$C,'รับ-จ่าย ประจำวัน'!$B226,'วางแผนBC,CJ'!L:L)+SUMIF(RD!$C:$C,'รับ-จ่าย ประจำวัน'!$B226,RD!L:L)+SUMIF('FG,ออนไล,คัดแยก'!$C:$C,'รับ-จ่าย ประจำวัน'!$B226,'FG,ออนไล,คัดแยก'!L:L)</f>
        <v>0</v>
      </c>
      <c r="AT226" s="16">
        <f>SUMIF(เตรียมส่วนผสม!$C:$C,'รับ-จ่าย ประจำวัน'!$B226,เตรียมส่วนผสม!M:M)+SUMIF(กวนไส้!$C:$C,'รับ-จ่าย ประจำวัน'!$B226,กวนไส้!M:M)+SUMIF(ผลิต1!$C:$C,'รับ-จ่าย ประจำวัน'!$B226,ผลิต1!M:M)+SUMIF(ผลิต2!$C:$C,'รับ-จ่าย ประจำวัน'!$B226,ผลิต2!M:M)+SUMIF(เส้นแต่งหน้าขนมเค้ก!$C:$C,'รับ-จ่าย ประจำวัน'!$B226,เส้นแต่งหน้าขนมเค้ก!M:M)+SUMIF(แพ็ค!$C:$C,'รับ-จ่าย ประจำวัน'!$B226,แพ็ค!M:M)+SUMIF(ธุรการ!$C:$C,'รับ-จ่าย ประจำวัน'!$B226,ธุรการ!M:M)+SUMIF(เส้นแต่งหน้าขนมปัง!$C:$C,'รับ-จ่าย ประจำวัน'!$B226,เส้นแต่งหน้าขนมปัง!M:M)+SUMIF('วางแผนBC,CJ'!$C:$C,'รับ-จ่าย ประจำวัน'!$B226,'วางแผนBC,CJ'!M:M)+SUMIF(RD!$C:$C,'รับ-จ่าย ประจำวัน'!$B226,RD!M:M)+SUMIF('FG,ออนไล,คัดแยก'!$C:$C,'รับ-จ่าย ประจำวัน'!$B226,'FG,ออนไล,คัดแยก'!M:M)</f>
        <v>0</v>
      </c>
      <c r="AU226" s="16">
        <f>SUMIF(เตรียมส่วนผสม!$C:$C,'รับ-จ่าย ประจำวัน'!$B226,เตรียมส่วนผสม!N:N)+SUMIF(กวนไส้!$C:$C,'รับ-จ่าย ประจำวัน'!$B226,กวนไส้!N:N)+SUMIF(ผลิต1!$C:$C,'รับ-จ่าย ประจำวัน'!$B226,ผลิต1!N:N)+SUMIF(ผลิต2!$C:$C,'รับ-จ่าย ประจำวัน'!$B226,ผลิต2!N:N)+SUMIF(เส้นแต่งหน้าขนมเค้ก!$C:$C,'รับ-จ่าย ประจำวัน'!$B226,เส้นแต่งหน้าขนมเค้ก!N:N)+SUMIF(แพ็ค!$C:$C,'รับ-จ่าย ประจำวัน'!$B226,แพ็ค!N:N)+SUMIF(ธุรการ!$C:$C,'รับ-จ่าย ประจำวัน'!$B226,ธุรการ!N:N)+SUMIF(เส้นแต่งหน้าขนมปัง!$C:$C,'รับ-จ่าย ประจำวัน'!$B226,เส้นแต่งหน้าขนมปัง!N:N)+SUMIF('วางแผนBC,CJ'!$C:$C,'รับ-จ่าย ประจำวัน'!$B226,'วางแผนBC,CJ'!N:N)+SUMIF(RD!$C:$C,'รับ-จ่าย ประจำวัน'!$B226,RD!N:N)+SUMIF('FG,ออนไล,คัดแยก'!$C:$C,'รับ-จ่าย ประจำวัน'!$B226,'FG,ออนไล,คัดแยก'!N:N)</f>
        <v>0</v>
      </c>
      <c r="AV226" s="16">
        <f>SUMIF(เตรียมส่วนผสม!$C:$C,'รับ-จ่าย ประจำวัน'!$B226,เตรียมส่วนผสม!O:O)+SUMIF(กวนไส้!$C:$C,'รับ-จ่าย ประจำวัน'!$B226,กวนไส้!O:O)+SUMIF(ผลิต1!$C:$C,'รับ-จ่าย ประจำวัน'!$B226,ผลิต1!O:O)+SUMIF(ผลิต2!$C:$C,'รับ-จ่าย ประจำวัน'!$B226,ผลิต2!O:O)+SUMIF(เส้นแต่งหน้าขนมเค้ก!$C:$C,'รับ-จ่าย ประจำวัน'!$B226,เส้นแต่งหน้าขนมเค้ก!O:O)+SUMIF(แพ็ค!$C:$C,'รับ-จ่าย ประจำวัน'!$B226,แพ็ค!O:O)+SUMIF(ธุรการ!$C:$C,'รับ-จ่าย ประจำวัน'!$B226,ธุรการ!O:O)+SUMIF(เส้นแต่งหน้าขนมปัง!$C:$C,'รับ-จ่าย ประจำวัน'!$B226,เส้นแต่งหน้าขนมปัง!O:O)+SUMIF('วางแผนBC,CJ'!$C:$C,'รับ-จ่าย ประจำวัน'!$B226,'วางแผนBC,CJ'!O:O)+SUMIF(RD!$C:$C,'รับ-จ่าย ประจำวัน'!$B226,RD!O:O)+SUMIF('FG,ออนไล,คัดแยก'!$C:$C,'รับ-จ่าย ประจำวัน'!$B226,'FG,ออนไล,คัดแยก'!O:O)</f>
        <v>0</v>
      </c>
      <c r="AW226" s="16">
        <f>SUMIF(เตรียมส่วนผสม!$C:$C,'รับ-จ่าย ประจำวัน'!$B226,เตรียมส่วนผสม!P:P)+SUMIF(กวนไส้!$C:$C,'รับ-จ่าย ประจำวัน'!$B226,กวนไส้!P:P)+SUMIF(ผลิต1!$C:$C,'รับ-จ่าย ประจำวัน'!$B226,ผลิต1!P:P)+SUMIF(ผลิต2!$C:$C,'รับ-จ่าย ประจำวัน'!$B226,ผลิต2!P:P)+SUMIF(เส้นแต่งหน้าขนมเค้ก!$C:$C,'รับ-จ่าย ประจำวัน'!$B226,เส้นแต่งหน้าขนมเค้ก!P:P)+SUMIF(แพ็ค!$C:$C,'รับ-จ่าย ประจำวัน'!$B226,แพ็ค!P:P)+SUMIF(ธุรการ!$C:$C,'รับ-จ่าย ประจำวัน'!$B226,ธุรการ!P:P)+SUMIF(เส้นแต่งหน้าขนมปัง!$C:$C,'รับ-จ่าย ประจำวัน'!$B226,เส้นแต่งหน้าขนมปัง!P:P)+SUMIF('วางแผนBC,CJ'!$C:$C,'รับ-จ่าย ประจำวัน'!$B226,'วางแผนBC,CJ'!P:P)+SUMIF(RD!$C:$C,'รับ-จ่าย ประจำวัน'!$B226,RD!P:P)+SUMIF('FG,ออนไล,คัดแยก'!$C:$C,'รับ-จ่าย ประจำวัน'!$B226,'FG,ออนไล,คัดแยก'!P:P)</f>
        <v>0</v>
      </c>
      <c r="AX226" s="16">
        <f>SUMIF(เตรียมส่วนผสม!$C:$C,'รับ-จ่าย ประจำวัน'!$B226,เตรียมส่วนผสม!Q:Q)+SUMIF(กวนไส้!$C:$C,'รับ-จ่าย ประจำวัน'!$B226,กวนไส้!Q:Q)+SUMIF(ผลิต1!$C:$C,'รับ-จ่าย ประจำวัน'!$B226,ผลิต1!Q:Q)+SUMIF(ผลิต2!$C:$C,'รับ-จ่าย ประจำวัน'!$B226,ผลิต2!Q:Q)+SUMIF(เส้นแต่งหน้าขนมเค้ก!$C:$C,'รับ-จ่าย ประจำวัน'!$B226,เส้นแต่งหน้าขนมเค้ก!Q:Q)+SUMIF(แพ็ค!$C:$C,'รับ-จ่าย ประจำวัน'!$B226,แพ็ค!Q:Q)+SUMIF(ธุรการ!$C:$C,'รับ-จ่าย ประจำวัน'!$B226,ธุรการ!Q:Q)+SUMIF(เส้นแต่งหน้าขนมปัง!$C:$C,'รับ-จ่าย ประจำวัน'!$B226,เส้นแต่งหน้าขนมปัง!Q:Q)+SUMIF('วางแผนBC,CJ'!$C:$C,'รับ-จ่าย ประจำวัน'!$B226,'วางแผนBC,CJ'!Q:Q)+SUMIF(RD!$C:$C,'รับ-จ่าย ประจำวัน'!$B226,RD!Q:Q)+SUMIF('FG,ออนไล,คัดแยก'!$C:$C,'รับ-จ่าย ประจำวัน'!$B226,'FG,ออนไล,คัดแยก'!Q:Q)</f>
        <v>0</v>
      </c>
      <c r="AY226" s="16">
        <f>SUMIF(เตรียมส่วนผสม!$C:$C,'รับ-จ่าย ประจำวัน'!$B226,เตรียมส่วนผสม!R:R)+SUMIF(กวนไส้!$C:$C,'รับ-จ่าย ประจำวัน'!$B226,กวนไส้!R:R)+SUMIF(ผลิต1!$C:$C,'รับ-จ่าย ประจำวัน'!$B226,ผลิต1!R:R)+SUMIF(ผลิต2!$C:$C,'รับ-จ่าย ประจำวัน'!$B226,ผลิต2!R:R)+SUMIF(เส้นแต่งหน้าขนมเค้ก!$C:$C,'รับ-จ่าย ประจำวัน'!$B226,เส้นแต่งหน้าขนมเค้ก!R:R)+SUMIF(แพ็ค!$C:$C,'รับ-จ่าย ประจำวัน'!$B226,แพ็ค!R:R)+SUMIF(ธุรการ!$C:$C,'รับ-จ่าย ประจำวัน'!$B226,ธุรการ!R:R)+SUMIF(เส้นแต่งหน้าขนมปัง!$C:$C,'รับ-จ่าย ประจำวัน'!$B226,เส้นแต่งหน้าขนมปัง!R:R)+SUMIF('วางแผนBC,CJ'!$C:$C,'รับ-จ่าย ประจำวัน'!$B226,'วางแผนBC,CJ'!R:R)+SUMIF(RD!$C:$C,'รับ-จ่าย ประจำวัน'!$B226,RD!R:R)+SUMIF('FG,ออนไล,คัดแยก'!$C:$C,'รับ-จ่าย ประจำวัน'!$B226,'FG,ออนไล,คัดแยก'!R:R)</f>
        <v>0</v>
      </c>
      <c r="AZ226" s="16">
        <f>SUMIF(เตรียมส่วนผสม!$C:$C,'รับ-จ่าย ประจำวัน'!$B226,เตรียมส่วนผสม!S:S)+SUMIF(กวนไส้!$C:$C,'รับ-จ่าย ประจำวัน'!$B226,กวนไส้!S:S)+SUMIF(ผลิต1!$C:$C,'รับ-จ่าย ประจำวัน'!$B226,ผลิต1!S:S)+SUMIF(ผลิต2!$C:$C,'รับ-จ่าย ประจำวัน'!$B226,ผลิต2!S:S)+SUMIF(เส้นแต่งหน้าขนมเค้ก!$C:$C,'รับ-จ่าย ประจำวัน'!$B226,เส้นแต่งหน้าขนมเค้ก!S:S)+SUMIF(แพ็ค!$C:$C,'รับ-จ่าย ประจำวัน'!$B226,แพ็ค!S:S)+SUMIF(ธุรการ!$C:$C,'รับ-จ่าย ประจำวัน'!$B226,ธุรการ!S:S)+SUMIF(เส้นแต่งหน้าขนมปัง!$C:$C,'รับ-จ่าย ประจำวัน'!$B226,เส้นแต่งหน้าขนมปัง!S:S)+SUMIF('วางแผนBC,CJ'!$C:$C,'รับ-จ่าย ประจำวัน'!$B226,'วางแผนBC,CJ'!S:S)+SUMIF(RD!$C:$C,'รับ-จ่าย ประจำวัน'!$B226,RD!S:S)+SUMIF('FG,ออนไล,คัดแยก'!$C:$C,'รับ-จ่าย ประจำวัน'!$B226,'FG,ออนไล,คัดแยก'!S:S)</f>
        <v>0</v>
      </c>
      <c r="BA226" s="16">
        <f>SUMIF(เตรียมส่วนผสม!$C:$C,'รับ-จ่าย ประจำวัน'!$B226,เตรียมส่วนผสม!T:T)+SUMIF(กวนไส้!$C:$C,'รับ-จ่าย ประจำวัน'!$B226,กวนไส้!T:T)+SUMIF(ผลิต1!$C:$C,'รับ-จ่าย ประจำวัน'!$B226,ผลิต1!T:T)+SUMIF(ผลิต2!$C:$C,'รับ-จ่าย ประจำวัน'!$B226,ผลิต2!T:T)+SUMIF(เส้นแต่งหน้าขนมเค้ก!$C:$C,'รับ-จ่าย ประจำวัน'!$B226,เส้นแต่งหน้าขนมเค้ก!T:T)+SUMIF(แพ็ค!$C:$C,'รับ-จ่าย ประจำวัน'!$B226,แพ็ค!T:T)+SUMIF(ธุรการ!$C:$C,'รับ-จ่าย ประจำวัน'!$B226,ธุรการ!T:T)+SUMIF(เส้นแต่งหน้าขนมปัง!$C:$C,'รับ-จ่าย ประจำวัน'!$B226,เส้นแต่งหน้าขนมปัง!T:T)+SUMIF('วางแผนBC,CJ'!$C:$C,'รับ-จ่าย ประจำวัน'!$B226,'วางแผนBC,CJ'!T:T)+SUMIF(RD!$C:$C,'รับ-จ่าย ประจำวัน'!$B226,RD!T:T)+SUMIF('FG,ออนไล,คัดแยก'!$C:$C,'รับ-จ่าย ประจำวัน'!$B226,'FG,ออนไล,คัดแยก'!T:T)</f>
        <v>0</v>
      </c>
      <c r="BB226" s="16">
        <f>SUMIF(เตรียมส่วนผสม!$C:$C,'รับ-จ่าย ประจำวัน'!$B226,เตรียมส่วนผสม!U:U)+SUMIF(กวนไส้!$C:$C,'รับ-จ่าย ประจำวัน'!$B226,กวนไส้!U:U)+SUMIF(ผลิต1!$C:$C,'รับ-จ่าย ประจำวัน'!$B226,ผลิต1!U:U)+SUMIF(ผลิต2!$C:$C,'รับ-จ่าย ประจำวัน'!$B226,ผลิต2!U:U)+SUMIF(เส้นแต่งหน้าขนมเค้ก!$C:$C,'รับ-จ่าย ประจำวัน'!$B226,เส้นแต่งหน้าขนมเค้ก!U:U)+SUMIF(แพ็ค!$C:$C,'รับ-จ่าย ประจำวัน'!$B226,แพ็ค!U:U)+SUMIF(ธุรการ!$C:$C,'รับ-จ่าย ประจำวัน'!$B226,ธุรการ!U:U)+SUMIF(เส้นแต่งหน้าขนมปัง!$C:$C,'รับ-จ่าย ประจำวัน'!$B226,เส้นแต่งหน้าขนมปัง!U:U)+SUMIF('วางแผนBC,CJ'!$C:$C,'รับ-จ่าย ประจำวัน'!$B226,'วางแผนBC,CJ'!U:U)+SUMIF(RD!$C:$C,'รับ-จ่าย ประจำวัน'!$B226,RD!U:U)+SUMIF('FG,ออนไล,คัดแยก'!$C:$C,'รับ-จ่าย ประจำวัน'!$B226,'FG,ออนไล,คัดแยก'!U:U)</f>
        <v>0</v>
      </c>
      <c r="BC226" s="16">
        <f>SUMIF(เตรียมส่วนผสม!$C:$C,'รับ-จ่าย ประจำวัน'!$B226,เตรียมส่วนผสม!V:V)+SUMIF(กวนไส้!$C:$C,'รับ-จ่าย ประจำวัน'!$B226,กวนไส้!V:V)+SUMIF(ผลิต1!$C:$C,'รับ-จ่าย ประจำวัน'!$B226,ผลิต1!V:V)+SUMIF(ผลิต2!$C:$C,'รับ-จ่าย ประจำวัน'!$B226,ผลิต2!V:V)+SUMIF(เส้นแต่งหน้าขนมเค้ก!$C:$C,'รับ-จ่าย ประจำวัน'!$B226,เส้นแต่งหน้าขนมเค้ก!V:V)+SUMIF(แพ็ค!$C:$C,'รับ-จ่าย ประจำวัน'!$B226,แพ็ค!V:V)+SUMIF(ธุรการ!$C:$C,'รับ-จ่าย ประจำวัน'!$B226,ธุรการ!V:V)+SUMIF(เส้นแต่งหน้าขนมปัง!$C:$C,'รับ-จ่าย ประจำวัน'!$B226,เส้นแต่งหน้าขนมปัง!V:V)+SUMIF('วางแผนBC,CJ'!$C:$C,'รับ-จ่าย ประจำวัน'!$B226,'วางแผนBC,CJ'!V:V)+SUMIF(RD!$C:$C,'รับ-จ่าย ประจำวัน'!$B226,RD!V:V)+SUMIF('FG,ออนไล,คัดแยก'!$C:$C,'รับ-จ่าย ประจำวัน'!$B226,'FG,ออนไล,คัดแยก'!V:V)</f>
        <v>0</v>
      </c>
      <c r="BD226" s="16">
        <f>SUMIF(เตรียมส่วนผสม!$C:$C,'รับ-จ่าย ประจำวัน'!$B226,เตรียมส่วนผสม!W:W)+SUMIF(กวนไส้!$C:$C,'รับ-จ่าย ประจำวัน'!$B226,กวนไส้!W:W)+SUMIF(ผลิต1!$C:$C,'รับ-จ่าย ประจำวัน'!$B226,ผลิต1!W:W)+SUMIF(ผลิต2!$C:$C,'รับ-จ่าย ประจำวัน'!$B226,ผลิต2!W:W)+SUMIF(เส้นแต่งหน้าขนมเค้ก!$C:$C,'รับ-จ่าย ประจำวัน'!$B226,เส้นแต่งหน้าขนมเค้ก!W:W)+SUMIF(แพ็ค!$C:$C,'รับ-จ่าย ประจำวัน'!$B226,แพ็ค!W:W)+SUMIF(ธุรการ!$C:$C,'รับ-จ่าย ประจำวัน'!$B226,ธุรการ!W:W)+SUMIF(เส้นแต่งหน้าขนมปัง!$C:$C,'รับ-จ่าย ประจำวัน'!$B226,เส้นแต่งหน้าขนมปัง!W:W)+SUMIF('วางแผนBC,CJ'!$C:$C,'รับ-จ่าย ประจำวัน'!$B226,'วางแผนBC,CJ'!W:W)+SUMIF(RD!$C:$C,'รับ-จ่าย ประจำวัน'!$B226,RD!W:W)+SUMIF('FG,ออนไล,คัดแยก'!$C:$C,'รับ-จ่าย ประจำวัน'!$B226,'FG,ออนไล,คัดแยก'!W:W)</f>
        <v>0</v>
      </c>
      <c r="BE226" s="16">
        <f>SUMIF(เตรียมส่วนผสม!$C:$C,'รับ-จ่าย ประจำวัน'!$B226,เตรียมส่วนผสม!X:X)+SUMIF(กวนไส้!$C:$C,'รับ-จ่าย ประจำวัน'!$B226,กวนไส้!X:X)+SUMIF(ผลิต1!$C:$C,'รับ-จ่าย ประจำวัน'!$B226,ผลิต1!X:X)+SUMIF(ผลิต2!$C:$C,'รับ-จ่าย ประจำวัน'!$B226,ผลิต2!X:X)+SUMIF(เส้นแต่งหน้าขนมเค้ก!$C:$C,'รับ-จ่าย ประจำวัน'!$B226,เส้นแต่งหน้าขนมเค้ก!X:X)+SUMIF(แพ็ค!$C:$C,'รับ-จ่าย ประจำวัน'!$B226,แพ็ค!X:X)+SUMIF(ธุรการ!$C:$C,'รับ-จ่าย ประจำวัน'!$B226,ธุรการ!X:X)+SUMIF(เส้นแต่งหน้าขนมปัง!$C:$C,'รับ-จ่าย ประจำวัน'!$B226,เส้นแต่งหน้าขนมปัง!X:X)+SUMIF('วางแผนBC,CJ'!$C:$C,'รับ-จ่าย ประจำวัน'!$B226,'วางแผนBC,CJ'!X:X)+SUMIF(RD!$C:$C,'รับ-จ่าย ประจำวัน'!$B226,RD!X:X)+SUMIF('FG,ออนไล,คัดแยก'!$C:$C,'รับ-จ่าย ประจำวัน'!$B226,'FG,ออนไล,คัดแยก'!X:X)</f>
        <v>0</v>
      </c>
      <c r="BF226" s="16">
        <f>SUMIF(เตรียมส่วนผสม!$C:$C,'รับ-จ่าย ประจำวัน'!$B226,เตรียมส่วนผสม!Y:Y)+SUMIF(กวนไส้!$C:$C,'รับ-จ่าย ประจำวัน'!$B226,กวนไส้!Y:Y)+SUMIF(ผลิต1!$C:$C,'รับ-จ่าย ประจำวัน'!$B226,ผลิต1!Y:Y)+SUMIF(ผลิต2!$C:$C,'รับ-จ่าย ประจำวัน'!$B226,ผลิต2!Y:Y)+SUMIF(เส้นแต่งหน้าขนมเค้ก!$C:$C,'รับ-จ่าย ประจำวัน'!$B226,เส้นแต่งหน้าขนมเค้ก!Y:Y)+SUMIF(แพ็ค!$C:$C,'รับ-จ่าย ประจำวัน'!$B226,แพ็ค!Y:Y)+SUMIF(ธุรการ!$C:$C,'รับ-จ่าย ประจำวัน'!$B226,ธุรการ!Y:Y)+SUMIF(เส้นแต่งหน้าขนมปัง!$C:$C,'รับ-จ่าย ประจำวัน'!$B226,เส้นแต่งหน้าขนมปัง!Y:Y)+SUMIF('วางแผนBC,CJ'!$C:$C,'รับ-จ่าย ประจำวัน'!$B226,'วางแผนBC,CJ'!Y:Y)+SUMIF(RD!$C:$C,'รับ-จ่าย ประจำวัน'!$B226,RD!Y:Y)+SUMIF('FG,ออนไล,คัดแยก'!$C:$C,'รับ-จ่าย ประจำวัน'!$B226,'FG,ออนไล,คัดแยก'!Y:Y)</f>
        <v>0</v>
      </c>
      <c r="BG226" s="16">
        <f>SUMIF(เตรียมส่วนผสม!$C:$C,'รับ-จ่าย ประจำวัน'!$B226,เตรียมส่วนผสม!Z:Z)+SUMIF(กวนไส้!$C:$C,'รับ-จ่าย ประจำวัน'!$B226,กวนไส้!Z:Z)+SUMIF(ผลิต1!$C:$C,'รับ-จ่าย ประจำวัน'!$B226,ผลิต1!Z:Z)+SUMIF(ผลิต2!$C:$C,'รับ-จ่าย ประจำวัน'!$B226,ผลิต2!Z:Z)+SUMIF(เส้นแต่งหน้าขนมเค้ก!$C:$C,'รับ-จ่าย ประจำวัน'!$B226,เส้นแต่งหน้าขนมเค้ก!Z:Z)+SUMIF(แพ็ค!$C:$C,'รับ-จ่าย ประจำวัน'!$B226,แพ็ค!Z:Z)+SUMIF(ธุรการ!$C:$C,'รับ-จ่าย ประจำวัน'!$B226,ธุรการ!Z:Z)+SUMIF(เส้นแต่งหน้าขนมปัง!$C:$C,'รับ-จ่าย ประจำวัน'!$B226,เส้นแต่งหน้าขนมปัง!Z:Z)+SUMIF('วางแผนBC,CJ'!$C:$C,'รับ-จ่าย ประจำวัน'!$B226,'วางแผนBC,CJ'!Z:Z)+SUMIF(RD!$C:$C,'รับ-จ่าย ประจำวัน'!$B226,RD!Z:Z)+SUMIF('FG,ออนไล,คัดแยก'!$C:$C,'รับ-จ่าย ประจำวัน'!$B226,'FG,ออนไล,คัดแยก'!Z:Z)</f>
        <v>0</v>
      </c>
      <c r="BH226" s="16">
        <f>SUMIF(เตรียมส่วนผสม!$C:$C,'รับ-จ่าย ประจำวัน'!$B226,เตรียมส่วนผสม!AA:AA)+SUMIF(กวนไส้!$C:$C,'รับ-จ่าย ประจำวัน'!$B226,กวนไส้!AA:AA)+SUMIF(ผลิต1!$C:$C,'รับ-จ่าย ประจำวัน'!$B226,ผลิต1!AA:AA)+SUMIF(ผลิต2!$C:$C,'รับ-จ่าย ประจำวัน'!$B226,ผลิต2!AA:AA)+SUMIF(เส้นแต่งหน้าขนมเค้ก!$C:$C,'รับ-จ่าย ประจำวัน'!$B226,เส้นแต่งหน้าขนมเค้ก!AA:AA)+SUMIF(แพ็ค!$C:$C,'รับ-จ่าย ประจำวัน'!$B226,แพ็ค!AA:AA)+SUMIF(ธุรการ!$C:$C,'รับ-จ่าย ประจำวัน'!$B226,ธุรการ!AA:AA)+SUMIF(เส้นแต่งหน้าขนมปัง!$C:$C,'รับ-จ่าย ประจำวัน'!$B226,เส้นแต่งหน้าขนมปัง!AA:AA)+SUMIF('วางแผนBC,CJ'!$C:$C,'รับ-จ่าย ประจำวัน'!$B226,'วางแผนBC,CJ'!AA:AA)+SUMIF(RD!$C:$C,'รับ-จ่าย ประจำวัน'!$B226,RD!AA:AA)+SUMIF('FG,ออนไล,คัดแยก'!$C:$C,'รับ-จ่าย ประจำวัน'!$B226,'FG,ออนไล,คัดแยก'!AA:AA)</f>
        <v>0</v>
      </c>
      <c r="BI226" s="16">
        <f>SUMIF(เตรียมส่วนผสม!$C:$C,'รับ-จ่าย ประจำวัน'!$B226,เตรียมส่วนผสม!AB:AB)+SUMIF(กวนไส้!$C:$C,'รับ-จ่าย ประจำวัน'!$B226,กวนไส้!AB:AB)+SUMIF(ผลิต1!$C:$C,'รับ-จ่าย ประจำวัน'!$B226,ผลิต1!AB:AB)+SUMIF(ผลิต2!$C:$C,'รับ-จ่าย ประจำวัน'!$B226,ผลิต2!AB:AB)+SUMIF(เส้นแต่งหน้าขนมเค้ก!$C:$C,'รับ-จ่าย ประจำวัน'!$B226,เส้นแต่งหน้าขนมเค้ก!AB:AB)+SUMIF(แพ็ค!$C:$C,'รับ-จ่าย ประจำวัน'!$B226,แพ็ค!AB:AB)+SUMIF(ธุรการ!$C:$C,'รับ-จ่าย ประจำวัน'!$B226,ธุรการ!AB:AB)+SUMIF(เส้นแต่งหน้าขนมปัง!$C:$C,'รับ-จ่าย ประจำวัน'!$B226,เส้นแต่งหน้าขนมปัง!AB:AB)+SUMIF('วางแผนBC,CJ'!$C:$C,'รับ-จ่าย ประจำวัน'!$B226,'วางแผนBC,CJ'!AB:AB)+SUMIF(RD!$C:$C,'รับ-จ่าย ประจำวัน'!$B226,RD!AB:AB)+SUMIF('FG,ออนไล,คัดแยก'!$C:$C,'รับ-จ่าย ประจำวัน'!$B226,'FG,ออนไล,คัดแยก'!AB:AB)</f>
        <v>0</v>
      </c>
      <c r="BJ226" s="16">
        <f>SUMIF(เตรียมส่วนผสม!$C:$C,'รับ-จ่าย ประจำวัน'!$B226,เตรียมส่วนผสม!AC:AC)+SUMIF(กวนไส้!$C:$C,'รับ-จ่าย ประจำวัน'!$B226,กวนไส้!AC:AC)+SUMIF(ผลิต1!$C:$C,'รับ-จ่าย ประจำวัน'!$B226,ผลิต1!AC:AC)+SUMIF(ผลิต2!$C:$C,'รับ-จ่าย ประจำวัน'!$B226,ผลิต2!AC:AC)+SUMIF(เส้นแต่งหน้าขนมเค้ก!$C:$C,'รับ-จ่าย ประจำวัน'!$B226,เส้นแต่งหน้าขนมเค้ก!AC:AC)+SUMIF(แพ็ค!$C:$C,'รับ-จ่าย ประจำวัน'!$B226,แพ็ค!AC:AC)+SUMIF(ธุรการ!$C:$C,'รับ-จ่าย ประจำวัน'!$B226,ธุรการ!AC:AC)+SUMIF(เส้นแต่งหน้าขนมปัง!$C:$C,'รับ-จ่าย ประจำวัน'!$B226,เส้นแต่งหน้าขนมปัง!AC:AC)+SUMIF('วางแผนBC,CJ'!$C:$C,'รับ-จ่าย ประจำวัน'!$B226,'วางแผนBC,CJ'!AC:AC)+SUMIF(RD!$C:$C,'รับ-จ่าย ประจำวัน'!$B226,RD!AC:AC)+SUMIF('FG,ออนไล,คัดแยก'!$C:$C,'รับ-จ่าย ประจำวัน'!$B226,'FG,ออนไล,คัดแยก'!AC:AC)</f>
        <v>0</v>
      </c>
      <c r="BK226" s="16">
        <f>SUMIF(เตรียมส่วนผสม!$C:$C,'รับ-จ่าย ประจำวัน'!$B226,เตรียมส่วนผสม!AD:AD)+SUMIF(กวนไส้!$C:$C,'รับ-จ่าย ประจำวัน'!$B226,กวนไส้!AD:AD)+SUMIF(ผลิต1!$C:$C,'รับ-จ่าย ประจำวัน'!$B226,ผลิต1!AD:AD)+SUMIF(ผลิต2!$C:$C,'รับ-จ่าย ประจำวัน'!$B226,ผลิต2!AD:AD)+SUMIF(เส้นแต่งหน้าขนมเค้ก!$C:$C,'รับ-จ่าย ประจำวัน'!$B226,เส้นแต่งหน้าขนมเค้ก!AD:AD)+SUMIF(แพ็ค!$C:$C,'รับ-จ่าย ประจำวัน'!$B226,แพ็ค!AD:AD)+SUMIF(ธุรการ!$C:$C,'รับ-จ่าย ประจำวัน'!$B226,ธุรการ!AD:AD)+SUMIF(เส้นแต่งหน้าขนมปัง!$C:$C,'รับ-จ่าย ประจำวัน'!$B226,เส้นแต่งหน้าขนมปัง!AD:AD)+SUMIF('วางแผนBC,CJ'!$C:$C,'รับ-จ่าย ประจำวัน'!$B226,'วางแผนBC,CJ'!AD:AD)+SUMIF(RD!$C:$C,'รับ-จ่าย ประจำวัน'!$B226,RD!AD:AD)+SUMIF('FG,ออนไล,คัดแยก'!$C:$C,'รับ-จ่าย ประจำวัน'!$B226,'FG,ออนไล,คัดแยก'!AD:AD)</f>
        <v>0</v>
      </c>
      <c r="BL226" s="16">
        <f>SUMIF(เตรียมส่วนผสม!$C:$C,'รับ-จ่าย ประจำวัน'!$B226,เตรียมส่วนผสม!AE:AE)+SUMIF(กวนไส้!$C:$C,'รับ-จ่าย ประจำวัน'!$B226,กวนไส้!AE:AE)+SUMIF(ผลิต1!$C:$C,'รับ-จ่าย ประจำวัน'!$B226,ผลิต1!AE:AE)+SUMIF(ผลิต2!$C:$C,'รับ-จ่าย ประจำวัน'!$B226,ผลิต2!AE:AE)+SUMIF(เส้นแต่งหน้าขนมเค้ก!$C:$C,'รับ-จ่าย ประจำวัน'!$B226,เส้นแต่งหน้าขนมเค้ก!AE:AE)+SUMIF(แพ็ค!$C:$C,'รับ-จ่าย ประจำวัน'!$B226,แพ็ค!AE:AE)+SUMIF(ธุรการ!$C:$C,'รับ-จ่าย ประจำวัน'!$B226,ธุรการ!AE:AE)+SUMIF(เส้นแต่งหน้าขนมปัง!$C:$C,'รับ-จ่าย ประจำวัน'!$B226,เส้นแต่งหน้าขนมปัง!AE:AE)+SUMIF('วางแผนBC,CJ'!$C:$C,'รับ-จ่าย ประจำวัน'!$B226,'วางแผนBC,CJ'!AE:AE)+SUMIF(RD!$C:$C,'รับ-จ่าย ประจำวัน'!$B226,RD!AE:AE)+SUMIF('FG,ออนไล,คัดแยก'!$C:$C,'รับ-จ่าย ประจำวัน'!$B226,'FG,ออนไล,คัดแยก'!AE:AE)</f>
        <v>0</v>
      </c>
      <c r="BM226" s="16">
        <f>SUMIF(เตรียมส่วนผสม!$C:$C,'รับ-จ่าย ประจำวัน'!$B226,เตรียมส่วนผสม!AF:AF)+SUMIF(กวนไส้!$C:$C,'รับ-จ่าย ประจำวัน'!$B226,กวนไส้!AF:AF)+SUMIF(ผลิต1!$C:$C,'รับ-จ่าย ประจำวัน'!$B226,ผลิต1!AF:AF)+SUMIF(ผลิต2!$C:$C,'รับ-จ่าย ประจำวัน'!$B226,ผลิต2!AF:AF)+SUMIF(เส้นแต่งหน้าขนมเค้ก!$C:$C,'รับ-จ่าย ประจำวัน'!$B226,เส้นแต่งหน้าขนมเค้ก!AF:AF)+SUMIF(แพ็ค!$C:$C,'รับ-จ่าย ประจำวัน'!$B226,แพ็ค!AF:AF)+SUMIF(ธุรการ!$C:$C,'รับ-จ่าย ประจำวัน'!$B226,ธุรการ!AF:AF)+SUMIF(เส้นแต่งหน้าขนมปัง!$C:$C,'รับ-จ่าย ประจำวัน'!$B226,เส้นแต่งหน้าขนมปัง!AF:AF)+SUMIF('วางแผนBC,CJ'!$C:$C,'รับ-จ่าย ประจำวัน'!$B226,'วางแผนBC,CJ'!AF:AF)+SUMIF(RD!$C:$C,'รับ-จ่าย ประจำวัน'!$B226,RD!AF:AF)+SUMIF('FG,ออนไล,คัดแยก'!$C:$C,'รับ-จ่าย ประจำวัน'!$B226,'FG,ออนไล,คัดแยก'!AF:AF)</f>
        <v>0</v>
      </c>
      <c r="BN226" s="16">
        <f>SUMIF(เตรียมส่วนผสม!$C:$C,'รับ-จ่าย ประจำวัน'!$B226,เตรียมส่วนผสม!AG:AG)+SUMIF(กวนไส้!$C:$C,'รับ-จ่าย ประจำวัน'!$B226,กวนไส้!AG:AG)+SUMIF(ผลิต1!$C:$C,'รับ-จ่าย ประจำวัน'!$B226,ผลิต1!AG:AG)+SUMIF(ผลิต2!$C:$C,'รับ-จ่าย ประจำวัน'!$B226,ผลิต2!AG:AG)+SUMIF(เส้นแต่งหน้าขนมเค้ก!$C:$C,'รับ-จ่าย ประจำวัน'!$B226,เส้นแต่งหน้าขนมเค้ก!AG:AG)+SUMIF(แพ็ค!$C:$C,'รับ-จ่าย ประจำวัน'!$B226,แพ็ค!AG:AG)+SUMIF(ธุรการ!$C:$C,'รับ-จ่าย ประจำวัน'!$B226,ธุรการ!AG:AG)+SUMIF(เส้นแต่งหน้าขนมปัง!$C:$C,'รับ-จ่าย ประจำวัน'!$B226,เส้นแต่งหน้าขนมปัง!AG:AG)+SUMIF('วางแผนBC,CJ'!$C:$C,'รับ-จ่าย ประจำวัน'!$B226,'วางแผนBC,CJ'!AG:AG)+SUMIF(RD!$C:$C,'รับ-จ่าย ประจำวัน'!$B226,RD!AG:AG)+SUMIF('FG,ออนไล,คัดแยก'!$C:$C,'รับ-จ่าย ประจำวัน'!$B226,'FG,ออนไล,คัดแยก'!AG:AG)</f>
        <v>0</v>
      </c>
      <c r="BO226" s="16">
        <f>SUMIF(เตรียมส่วนผสม!$C:$C,'รับ-จ่าย ประจำวัน'!$B226,เตรียมส่วนผสม!AH:AH)+SUMIF(กวนไส้!$C:$C,'รับ-จ่าย ประจำวัน'!$B226,กวนไส้!AH:AH)+SUMIF(ผลิต1!$C:$C,'รับ-จ่าย ประจำวัน'!$B226,ผลิต1!AH:AH)+SUMIF(ผลิต2!$C:$C,'รับ-จ่าย ประจำวัน'!$B226,ผลิต2!AH:AH)+SUMIF(เส้นแต่งหน้าขนมเค้ก!$C:$C,'รับ-จ่าย ประจำวัน'!$B226,เส้นแต่งหน้าขนมเค้ก!AH:AH)+SUMIF(แพ็ค!$C:$C,'รับ-จ่าย ประจำวัน'!$B226,แพ็ค!AH:AH)+SUMIF(ธุรการ!$C:$C,'รับ-จ่าย ประจำวัน'!$B226,ธุรการ!AH:AH)+SUMIF(เส้นแต่งหน้าขนมปัง!$C:$C,'รับ-จ่าย ประจำวัน'!$B226,เส้นแต่งหน้าขนมปัง!AH:AH)+SUMIF('วางแผนBC,CJ'!$C:$C,'รับ-จ่าย ประจำวัน'!$B226,'วางแผนBC,CJ'!AH:AH)+SUMIF(RD!$C:$C,'รับ-จ่าย ประจำวัน'!$B226,RD!AH:AH)+SUMIF('FG,ออนไล,คัดแยก'!$C:$C,'รับ-จ่าย ประจำวัน'!$B226,'FG,ออนไล,คัดแยก'!AH:AH)</f>
        <v>0</v>
      </c>
      <c r="BP226" s="16">
        <f>SUMIF(เตรียมส่วนผสม!$C:$C,'รับ-จ่าย ประจำวัน'!$B226,เตรียมส่วนผสม!AI:AI)+SUMIF(กวนไส้!$C:$C,'รับ-จ่าย ประจำวัน'!$B226,กวนไส้!AI:AI)+SUMIF(ผลิต1!$C:$C,'รับ-จ่าย ประจำวัน'!$B226,ผลิต1!AI:AI)+SUMIF(ผลิต2!$C:$C,'รับ-จ่าย ประจำวัน'!$B226,ผลิต2!AI:AI)+SUMIF(เส้นแต่งหน้าขนมเค้ก!$C:$C,'รับ-จ่าย ประจำวัน'!$B226,เส้นแต่งหน้าขนมเค้ก!AI:AI)+SUMIF(แพ็ค!$C:$C,'รับ-จ่าย ประจำวัน'!$B226,แพ็ค!AI:AI)+SUMIF(ธุรการ!$C:$C,'รับ-จ่าย ประจำวัน'!$B226,ธุรการ!AI:AI)+SUMIF(เส้นแต่งหน้าขนมปัง!$C:$C,'รับ-จ่าย ประจำวัน'!$B226,เส้นแต่งหน้าขนมปัง!AI:AI)+SUMIF('วางแผนBC,CJ'!$C:$C,'รับ-จ่าย ประจำวัน'!$B226,'วางแผนBC,CJ'!AI:AI)+SUMIF(RD!$C:$C,'รับ-จ่าย ประจำวัน'!$B226,RD!AI:AI)+SUMIF('FG,ออนไล,คัดแยก'!$C:$C,'รับ-จ่าย ประจำวัน'!$B226,'FG,ออนไล,คัดแยก'!AI:AI)</f>
        <v>0</v>
      </c>
      <c r="BQ226" s="16">
        <f>SUMIF(เตรียมส่วนผสม!$C:$C,'รับ-จ่าย ประจำวัน'!$B226,เตรียมส่วนผสม!AJ:AJ)+SUMIF(กวนไส้!$C:$C,'รับ-จ่าย ประจำวัน'!$B226,กวนไส้!AJ:AJ)+SUMIF(ผลิต1!$C:$C,'รับ-จ่าย ประจำวัน'!$B226,ผลิต1!AJ:AJ)+SUMIF(ผลิต2!$C:$C,'รับ-จ่าย ประจำวัน'!$B226,ผลิต2!AJ:AJ)+SUMIF(เส้นแต่งหน้าขนมเค้ก!$C:$C,'รับ-จ่าย ประจำวัน'!$B226,เส้นแต่งหน้าขนมเค้ก!AJ:AJ)+SUMIF(แพ็ค!$C:$C,'รับ-จ่าย ประจำวัน'!$B226,แพ็ค!AJ:AJ)+SUMIF(ธุรการ!$C:$C,'รับ-จ่าย ประจำวัน'!$B226,ธุรการ!AJ:AJ)+SUMIF(เส้นแต่งหน้าขนมปัง!$C:$C,'รับ-จ่าย ประจำวัน'!$B226,เส้นแต่งหน้าขนมปัง!AJ:AJ)+SUMIF('วางแผนBC,CJ'!$C:$C,'รับ-จ่าย ประจำวัน'!$B226,'วางแผนBC,CJ'!AJ:AJ)+SUMIF(RD!$C:$C,'รับ-จ่าย ประจำวัน'!$B226,RD!AJ:AJ)+SUMIF('FG,ออนไล,คัดแยก'!$C:$C,'รับ-จ่าย ประจำวัน'!$B226,'FG,ออนไล,คัดแยก'!AJ:AJ)</f>
        <v>0</v>
      </c>
      <c r="BR226" s="16">
        <f>SUMIF(เตรียมส่วนผสม!$C:$C,'รับ-จ่าย ประจำวัน'!$B226,เตรียมส่วนผสม!AK:AK)+SUMIF(กวนไส้!$C:$C,'รับ-จ่าย ประจำวัน'!$B226,กวนไส้!AK:AK)+SUMIF(ผลิต1!$C:$C,'รับ-จ่าย ประจำวัน'!$B226,ผลิต1!AK:AK)+SUMIF(ผลิต2!$C:$C,'รับ-จ่าย ประจำวัน'!$B226,ผลิต2!AK:AK)+SUMIF(เส้นแต่งหน้าขนมเค้ก!$C:$C,'รับ-จ่าย ประจำวัน'!$B226,เส้นแต่งหน้าขนมเค้ก!AK:AK)+SUMIF(แพ็ค!$C:$C,'รับ-จ่าย ประจำวัน'!$B226,แพ็ค!AK:AK)+SUMIF(ธุรการ!$C:$C,'รับ-จ่าย ประจำวัน'!$B226,ธุรการ!AK:AK)+SUMIF(เส้นแต่งหน้าขนมปัง!$C:$C,'รับ-จ่าย ประจำวัน'!$B226,เส้นแต่งหน้าขนมปัง!AK:AK)+SUMIF('วางแผนBC,CJ'!$C:$C,'รับ-จ่าย ประจำวัน'!$B226,'วางแผนBC,CJ'!AK:AK)+SUMIF(RD!$C:$C,'รับ-จ่าย ประจำวัน'!$B226,RD!AK:AK)+SUMIF('FG,ออนไล,คัดแยก'!$C:$C,'รับ-จ่าย ประจำวัน'!$B226,'FG,ออนไล,คัดแยก'!AK:AK)</f>
        <v>0</v>
      </c>
      <c r="BS226" s="16">
        <f>SUMIF(เตรียมส่วนผสม!$C:$C,'รับ-จ่าย ประจำวัน'!$B226,เตรียมส่วนผสม!AL:AL)+SUMIF(กวนไส้!$C:$C,'รับ-จ่าย ประจำวัน'!$B226,กวนไส้!AL:AL)+SUMIF(ผลิต1!$C:$C,'รับ-จ่าย ประจำวัน'!$B226,ผลิต1!AL:AL)+SUMIF(ผลิต2!$C:$C,'รับ-จ่าย ประจำวัน'!$B226,ผลิต2!AL:AL)+SUMIF(เส้นแต่งหน้าขนมเค้ก!$C:$C,'รับ-จ่าย ประจำวัน'!$B226,เส้นแต่งหน้าขนมเค้ก!AL:AL)+SUMIF(แพ็ค!$C:$C,'รับ-จ่าย ประจำวัน'!$B226,แพ็ค!AL:AL)+SUMIF(ธุรการ!$C:$C,'รับ-จ่าย ประจำวัน'!$B226,ธุรการ!AL:AL)+SUMIF(เส้นแต่งหน้าขนมปัง!$C:$C,'รับ-จ่าย ประจำวัน'!$B226,เส้นแต่งหน้าขนมปัง!AL:AL)+SUMIF('วางแผนBC,CJ'!$C:$C,'รับ-จ่าย ประจำวัน'!$B226,'วางแผนBC,CJ'!AL:AL)+SUMIF(RD!$C:$C,'รับ-จ่าย ประจำวัน'!$B226,RD!AL:AL)+SUMIF('FG,ออนไล,คัดแยก'!$C:$C,'รับ-จ่าย ประจำวัน'!$B226,'FG,ออนไล,คัดแยก'!AL:AL)</f>
        <v>0</v>
      </c>
      <c r="BT226" s="18">
        <f t="shared" si="50"/>
        <v>0</v>
      </c>
      <c r="BU226" s="116"/>
      <c r="BV226" s="146">
        <f t="shared" si="51"/>
        <v>2407</v>
      </c>
      <c r="BW226" s="183">
        <v>30</v>
      </c>
      <c r="BX226" s="172">
        <f t="shared" si="55"/>
        <v>0</v>
      </c>
      <c r="BY226" s="188" t="e">
        <f t="shared" si="53"/>
        <v>#DIV/0!</v>
      </c>
      <c r="BZ226" s="180" t="e">
        <f t="shared" ca="1" si="52"/>
        <v>#DIV/0!</v>
      </c>
      <c r="CA226" s="93"/>
      <c r="CB226" s="93"/>
      <c r="CC226" s="93"/>
      <c r="CD226" s="93"/>
      <c r="CE226" s="93"/>
      <c r="CF226" s="93"/>
      <c r="CG226" s="93"/>
      <c r="CH226" s="93"/>
      <c r="CI226" s="93"/>
      <c r="CJ226" s="94"/>
      <c r="CK226" s="9">
        <f t="shared" si="54"/>
        <v>2407</v>
      </c>
    </row>
    <row r="227" spans="1:89" hidden="1" x14ac:dyDescent="0.5">
      <c r="A227" s="149"/>
      <c r="B227" s="34" t="s">
        <v>1304</v>
      </c>
      <c r="C227" s="10" t="s">
        <v>1528</v>
      </c>
      <c r="D227" s="135" t="s">
        <v>91</v>
      </c>
      <c r="E227" s="11">
        <v>0</v>
      </c>
      <c r="F227" s="159" t="s">
        <v>1605</v>
      </c>
      <c r="G227" s="11" t="s">
        <v>62</v>
      </c>
      <c r="H227" s="12">
        <v>2828</v>
      </c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3"/>
      <c r="AF227" s="13"/>
      <c r="AG227" s="13"/>
      <c r="AH227" s="13"/>
      <c r="AI227" s="14"/>
      <c r="AJ227" s="14"/>
      <c r="AK227" s="14"/>
      <c r="AL227" s="14"/>
      <c r="AM227" s="14"/>
      <c r="AN227" s="15">
        <f t="shared" si="49"/>
        <v>0</v>
      </c>
      <c r="AO227" s="16">
        <f>SUMIF(เตรียมส่วนผสม!$C:$C,'รับ-จ่าย ประจำวัน'!$B227,เตรียมส่วนผสม!H:H)+SUMIF(กวนไส้!$C:$C,'รับ-จ่าย ประจำวัน'!$B227,กวนไส้!H:H)+SUMIF(ผลิต1!$C:$C,'รับ-จ่าย ประจำวัน'!$B227,ผลิต1!H:H)+SUMIF(ผลิต2!$C:$C,'รับ-จ่าย ประจำวัน'!$B227,ผลิต2!H:H)+SUMIF(เส้นแต่งหน้าขนมเค้ก!$C:$C,'รับ-จ่าย ประจำวัน'!$B227,เส้นแต่งหน้าขนมเค้ก!H:H)+SUMIF(แพ็ค!$C:$C,'รับ-จ่าย ประจำวัน'!$B227,แพ็ค!H:H)+SUMIF(ธุรการ!$C:$C,'รับ-จ่าย ประจำวัน'!$B227,ธุรการ!H:H)+SUMIF(เส้นแต่งหน้าขนมปัง!$C:$C,'รับ-จ่าย ประจำวัน'!$B227,เส้นแต่งหน้าขนมปัง!H:H)+SUMIF('วางแผนBC,CJ'!$C:$C,'รับ-จ่าย ประจำวัน'!$B227,'วางแผนBC,CJ'!H:H)+SUMIF(RD!$C:$C,'รับ-จ่าย ประจำวัน'!$B227,RD!H:H)+SUMIF('FG,ออนไล,คัดแยก'!$C:$C,'รับ-จ่าย ประจำวัน'!$B227,'FG,ออนไล,คัดแยก'!H:H)</f>
        <v>0</v>
      </c>
      <c r="AP227" s="16">
        <f>SUMIF(เตรียมส่วนผสม!$C:$C,'รับ-จ่าย ประจำวัน'!$B227,เตรียมส่วนผสม!I:I)+SUMIF(กวนไส้!$C:$C,'รับ-จ่าย ประจำวัน'!$B227,กวนไส้!I:I)+SUMIF(ผลิต1!$C:$C,'รับ-จ่าย ประจำวัน'!$B227,ผลิต1!I:I)+SUMIF(ผลิต2!$C:$C,'รับ-จ่าย ประจำวัน'!$B227,ผลิต2!I:I)+SUMIF(เส้นแต่งหน้าขนมเค้ก!$C:$C,'รับ-จ่าย ประจำวัน'!$B227,เส้นแต่งหน้าขนมเค้ก!I:I)+SUMIF(แพ็ค!$C:$C,'รับ-จ่าย ประจำวัน'!$B227,แพ็ค!I:I)+SUMIF(ธุรการ!$C:$C,'รับ-จ่าย ประจำวัน'!$B227,ธุรการ!I:I)+SUMIF(เส้นแต่งหน้าขนมปัง!$C:$C,'รับ-จ่าย ประจำวัน'!$B227,เส้นแต่งหน้าขนมปัง!I:I)+SUMIF('วางแผนBC,CJ'!$C:$C,'รับ-จ่าย ประจำวัน'!$B227,'วางแผนBC,CJ'!I:I)+SUMIF(RD!$C:$C,'รับ-จ่าย ประจำวัน'!$B227,RD!I:I)+SUMIF('FG,ออนไล,คัดแยก'!$C:$C,'รับ-จ่าย ประจำวัน'!$B227,'FG,ออนไล,คัดแยก'!I:I)</f>
        <v>0</v>
      </c>
      <c r="AQ227" s="16">
        <f>SUMIF(เตรียมส่วนผสม!$C:$C,'รับ-จ่าย ประจำวัน'!$B227,เตรียมส่วนผสม!J:J)+SUMIF(กวนไส้!$C:$C,'รับ-จ่าย ประจำวัน'!$B227,กวนไส้!J:J)+SUMIF(ผลิต1!$C:$C,'รับ-จ่าย ประจำวัน'!$B227,ผลิต1!J:J)+SUMIF(ผลิต2!$C:$C,'รับ-จ่าย ประจำวัน'!$B227,ผลิต2!J:J)+SUMIF(เส้นแต่งหน้าขนมเค้ก!$C:$C,'รับ-จ่าย ประจำวัน'!$B227,เส้นแต่งหน้าขนมเค้ก!J:J)+SUMIF(แพ็ค!$C:$C,'รับ-จ่าย ประจำวัน'!$B227,แพ็ค!J:J)+SUMIF(ธุรการ!$C:$C,'รับ-จ่าย ประจำวัน'!$B227,ธุรการ!J:J)+SUMIF(เส้นแต่งหน้าขนมปัง!$C:$C,'รับ-จ่าย ประจำวัน'!$B227,เส้นแต่งหน้าขนมปัง!J:J)+SUMIF('วางแผนBC,CJ'!$C:$C,'รับ-จ่าย ประจำวัน'!$B227,'วางแผนBC,CJ'!J:J)+SUMIF(RD!$C:$C,'รับ-จ่าย ประจำวัน'!$B227,RD!J:J)+SUMIF('FG,ออนไล,คัดแยก'!$C:$C,'รับ-จ่าย ประจำวัน'!$B227,'FG,ออนไล,คัดแยก'!J:J)</f>
        <v>0</v>
      </c>
      <c r="AR227" s="16">
        <f>SUMIF(เตรียมส่วนผสม!$C:$C,'รับ-จ่าย ประจำวัน'!$B227,เตรียมส่วนผสม!K:K)+SUMIF(กวนไส้!$C:$C,'รับ-จ่าย ประจำวัน'!$B227,กวนไส้!K:K)+SUMIF(ผลิต1!$C:$C,'รับ-จ่าย ประจำวัน'!$B227,ผลิต1!K:K)+SUMIF(ผลิต2!$C:$C,'รับ-จ่าย ประจำวัน'!$B227,ผลิต2!K:K)+SUMIF(เส้นแต่งหน้าขนมเค้ก!$C:$C,'รับ-จ่าย ประจำวัน'!$B227,เส้นแต่งหน้าขนมเค้ก!K:K)+SUMIF(แพ็ค!$C:$C,'รับ-จ่าย ประจำวัน'!$B227,แพ็ค!K:K)+SUMIF(ธุรการ!$C:$C,'รับ-จ่าย ประจำวัน'!$B227,ธุรการ!K:K)+SUMIF(เส้นแต่งหน้าขนมปัง!$C:$C,'รับ-จ่าย ประจำวัน'!$B227,เส้นแต่งหน้าขนมปัง!K:K)+SUMIF('วางแผนBC,CJ'!$C:$C,'รับ-จ่าย ประจำวัน'!$B227,'วางแผนBC,CJ'!K:K)+SUMIF(RD!$C:$C,'รับ-จ่าย ประจำวัน'!$B227,RD!K:K)+SUMIF('FG,ออนไล,คัดแยก'!$C:$C,'รับ-จ่าย ประจำวัน'!$B227,'FG,ออนไล,คัดแยก'!K:K)</f>
        <v>0</v>
      </c>
      <c r="AS227" s="16">
        <f>SUMIF(เตรียมส่วนผสม!$C:$C,'รับ-จ่าย ประจำวัน'!$B227,เตรียมส่วนผสม!L:L)+SUMIF(กวนไส้!$C:$C,'รับ-จ่าย ประจำวัน'!$B227,กวนไส้!L:L)+SUMIF(ผลิต1!$C:$C,'รับ-จ่าย ประจำวัน'!$B227,ผลิต1!L:L)+SUMIF(ผลิต2!$C:$C,'รับ-จ่าย ประจำวัน'!$B227,ผลิต2!L:L)+SUMIF(เส้นแต่งหน้าขนมเค้ก!$C:$C,'รับ-จ่าย ประจำวัน'!$B227,เส้นแต่งหน้าขนมเค้ก!L:L)+SUMIF(แพ็ค!$C:$C,'รับ-จ่าย ประจำวัน'!$B227,แพ็ค!L:L)+SUMIF(ธุรการ!$C:$C,'รับ-จ่าย ประจำวัน'!$B227,ธุรการ!L:L)+SUMIF(เส้นแต่งหน้าขนมปัง!$C:$C,'รับ-จ่าย ประจำวัน'!$B227,เส้นแต่งหน้าขนมปัง!L:L)+SUMIF('วางแผนBC,CJ'!$C:$C,'รับ-จ่าย ประจำวัน'!$B227,'วางแผนBC,CJ'!L:L)+SUMIF(RD!$C:$C,'รับ-จ่าย ประจำวัน'!$B227,RD!L:L)+SUMIF('FG,ออนไล,คัดแยก'!$C:$C,'รับ-จ่าย ประจำวัน'!$B227,'FG,ออนไล,คัดแยก'!L:L)</f>
        <v>0</v>
      </c>
      <c r="AT227" s="16">
        <f>SUMIF(เตรียมส่วนผสม!$C:$C,'รับ-จ่าย ประจำวัน'!$B227,เตรียมส่วนผสม!M:M)+SUMIF(กวนไส้!$C:$C,'รับ-จ่าย ประจำวัน'!$B227,กวนไส้!M:M)+SUMIF(ผลิต1!$C:$C,'รับ-จ่าย ประจำวัน'!$B227,ผลิต1!M:M)+SUMIF(ผลิต2!$C:$C,'รับ-จ่าย ประจำวัน'!$B227,ผลิต2!M:M)+SUMIF(เส้นแต่งหน้าขนมเค้ก!$C:$C,'รับ-จ่าย ประจำวัน'!$B227,เส้นแต่งหน้าขนมเค้ก!M:M)+SUMIF(แพ็ค!$C:$C,'รับ-จ่าย ประจำวัน'!$B227,แพ็ค!M:M)+SUMIF(ธุรการ!$C:$C,'รับ-จ่าย ประจำวัน'!$B227,ธุรการ!M:M)+SUMIF(เส้นแต่งหน้าขนมปัง!$C:$C,'รับ-จ่าย ประจำวัน'!$B227,เส้นแต่งหน้าขนมปัง!M:M)+SUMIF('วางแผนBC,CJ'!$C:$C,'รับ-จ่าย ประจำวัน'!$B227,'วางแผนBC,CJ'!M:M)+SUMIF(RD!$C:$C,'รับ-จ่าย ประจำวัน'!$B227,RD!M:M)+SUMIF('FG,ออนไล,คัดแยก'!$C:$C,'รับ-จ่าย ประจำวัน'!$B227,'FG,ออนไล,คัดแยก'!M:M)</f>
        <v>0</v>
      </c>
      <c r="AU227" s="16">
        <f>SUMIF(เตรียมส่วนผสม!$C:$C,'รับ-จ่าย ประจำวัน'!$B227,เตรียมส่วนผสม!N:N)+SUMIF(กวนไส้!$C:$C,'รับ-จ่าย ประจำวัน'!$B227,กวนไส้!N:N)+SUMIF(ผลิต1!$C:$C,'รับ-จ่าย ประจำวัน'!$B227,ผลิต1!N:N)+SUMIF(ผลิต2!$C:$C,'รับ-จ่าย ประจำวัน'!$B227,ผลิต2!N:N)+SUMIF(เส้นแต่งหน้าขนมเค้ก!$C:$C,'รับ-จ่าย ประจำวัน'!$B227,เส้นแต่งหน้าขนมเค้ก!N:N)+SUMIF(แพ็ค!$C:$C,'รับ-จ่าย ประจำวัน'!$B227,แพ็ค!N:N)+SUMIF(ธุรการ!$C:$C,'รับ-จ่าย ประจำวัน'!$B227,ธุรการ!N:N)+SUMIF(เส้นแต่งหน้าขนมปัง!$C:$C,'รับ-จ่าย ประจำวัน'!$B227,เส้นแต่งหน้าขนมปัง!N:N)+SUMIF('วางแผนBC,CJ'!$C:$C,'รับ-จ่าย ประจำวัน'!$B227,'วางแผนBC,CJ'!N:N)+SUMIF(RD!$C:$C,'รับ-จ่าย ประจำวัน'!$B227,RD!N:N)+SUMIF('FG,ออนไล,คัดแยก'!$C:$C,'รับ-จ่าย ประจำวัน'!$B227,'FG,ออนไล,คัดแยก'!N:N)</f>
        <v>0</v>
      </c>
      <c r="AV227" s="16">
        <f>SUMIF(เตรียมส่วนผสม!$C:$C,'รับ-จ่าย ประจำวัน'!$B227,เตรียมส่วนผสม!O:O)+SUMIF(กวนไส้!$C:$C,'รับ-จ่าย ประจำวัน'!$B227,กวนไส้!O:O)+SUMIF(ผลิต1!$C:$C,'รับ-จ่าย ประจำวัน'!$B227,ผลิต1!O:O)+SUMIF(ผลิต2!$C:$C,'รับ-จ่าย ประจำวัน'!$B227,ผลิต2!O:O)+SUMIF(เส้นแต่งหน้าขนมเค้ก!$C:$C,'รับ-จ่าย ประจำวัน'!$B227,เส้นแต่งหน้าขนมเค้ก!O:O)+SUMIF(แพ็ค!$C:$C,'รับ-จ่าย ประจำวัน'!$B227,แพ็ค!O:O)+SUMIF(ธุรการ!$C:$C,'รับ-จ่าย ประจำวัน'!$B227,ธุรการ!O:O)+SUMIF(เส้นแต่งหน้าขนมปัง!$C:$C,'รับ-จ่าย ประจำวัน'!$B227,เส้นแต่งหน้าขนมปัง!O:O)+SUMIF('วางแผนBC,CJ'!$C:$C,'รับ-จ่าย ประจำวัน'!$B227,'วางแผนBC,CJ'!O:O)+SUMIF(RD!$C:$C,'รับ-จ่าย ประจำวัน'!$B227,RD!O:O)+SUMIF('FG,ออนไล,คัดแยก'!$C:$C,'รับ-จ่าย ประจำวัน'!$B227,'FG,ออนไล,คัดแยก'!O:O)</f>
        <v>0</v>
      </c>
      <c r="AW227" s="16">
        <f>SUMIF(เตรียมส่วนผสม!$C:$C,'รับ-จ่าย ประจำวัน'!$B227,เตรียมส่วนผสม!P:P)+SUMIF(กวนไส้!$C:$C,'รับ-จ่าย ประจำวัน'!$B227,กวนไส้!P:P)+SUMIF(ผลิต1!$C:$C,'รับ-จ่าย ประจำวัน'!$B227,ผลิต1!P:P)+SUMIF(ผลิต2!$C:$C,'รับ-จ่าย ประจำวัน'!$B227,ผลิต2!P:P)+SUMIF(เส้นแต่งหน้าขนมเค้ก!$C:$C,'รับ-จ่าย ประจำวัน'!$B227,เส้นแต่งหน้าขนมเค้ก!P:P)+SUMIF(แพ็ค!$C:$C,'รับ-จ่าย ประจำวัน'!$B227,แพ็ค!P:P)+SUMIF(ธุรการ!$C:$C,'รับ-จ่าย ประจำวัน'!$B227,ธุรการ!P:P)+SUMIF(เส้นแต่งหน้าขนมปัง!$C:$C,'รับ-จ่าย ประจำวัน'!$B227,เส้นแต่งหน้าขนมปัง!P:P)+SUMIF('วางแผนBC,CJ'!$C:$C,'รับ-จ่าย ประจำวัน'!$B227,'วางแผนBC,CJ'!P:P)+SUMIF(RD!$C:$C,'รับ-จ่าย ประจำวัน'!$B227,RD!P:P)+SUMIF('FG,ออนไล,คัดแยก'!$C:$C,'รับ-จ่าย ประจำวัน'!$B227,'FG,ออนไล,คัดแยก'!P:P)</f>
        <v>0</v>
      </c>
      <c r="AX227" s="16">
        <f>SUMIF(เตรียมส่วนผสม!$C:$C,'รับ-จ่าย ประจำวัน'!$B227,เตรียมส่วนผสม!Q:Q)+SUMIF(กวนไส้!$C:$C,'รับ-จ่าย ประจำวัน'!$B227,กวนไส้!Q:Q)+SUMIF(ผลิต1!$C:$C,'รับ-จ่าย ประจำวัน'!$B227,ผลิต1!Q:Q)+SUMIF(ผลิต2!$C:$C,'รับ-จ่าย ประจำวัน'!$B227,ผลิต2!Q:Q)+SUMIF(เส้นแต่งหน้าขนมเค้ก!$C:$C,'รับ-จ่าย ประจำวัน'!$B227,เส้นแต่งหน้าขนมเค้ก!Q:Q)+SUMIF(แพ็ค!$C:$C,'รับ-จ่าย ประจำวัน'!$B227,แพ็ค!Q:Q)+SUMIF(ธุรการ!$C:$C,'รับ-จ่าย ประจำวัน'!$B227,ธุรการ!Q:Q)+SUMIF(เส้นแต่งหน้าขนมปัง!$C:$C,'รับ-จ่าย ประจำวัน'!$B227,เส้นแต่งหน้าขนมปัง!Q:Q)+SUMIF('วางแผนBC,CJ'!$C:$C,'รับ-จ่าย ประจำวัน'!$B227,'วางแผนBC,CJ'!Q:Q)+SUMIF(RD!$C:$C,'รับ-จ่าย ประจำวัน'!$B227,RD!Q:Q)+SUMIF('FG,ออนไล,คัดแยก'!$C:$C,'รับ-จ่าย ประจำวัน'!$B227,'FG,ออนไล,คัดแยก'!Q:Q)</f>
        <v>0</v>
      </c>
      <c r="AY227" s="16">
        <f>SUMIF(เตรียมส่วนผสม!$C:$C,'รับ-จ่าย ประจำวัน'!$B227,เตรียมส่วนผสม!R:R)+SUMIF(กวนไส้!$C:$C,'รับ-จ่าย ประจำวัน'!$B227,กวนไส้!R:R)+SUMIF(ผลิต1!$C:$C,'รับ-จ่าย ประจำวัน'!$B227,ผลิต1!R:R)+SUMIF(ผลิต2!$C:$C,'รับ-จ่าย ประจำวัน'!$B227,ผลิต2!R:R)+SUMIF(เส้นแต่งหน้าขนมเค้ก!$C:$C,'รับ-จ่าย ประจำวัน'!$B227,เส้นแต่งหน้าขนมเค้ก!R:R)+SUMIF(แพ็ค!$C:$C,'รับ-จ่าย ประจำวัน'!$B227,แพ็ค!R:R)+SUMIF(ธุรการ!$C:$C,'รับ-จ่าย ประจำวัน'!$B227,ธุรการ!R:R)+SUMIF(เส้นแต่งหน้าขนมปัง!$C:$C,'รับ-จ่าย ประจำวัน'!$B227,เส้นแต่งหน้าขนมปัง!R:R)+SUMIF('วางแผนBC,CJ'!$C:$C,'รับ-จ่าย ประจำวัน'!$B227,'วางแผนBC,CJ'!R:R)+SUMIF(RD!$C:$C,'รับ-จ่าย ประจำวัน'!$B227,RD!R:R)+SUMIF('FG,ออนไล,คัดแยก'!$C:$C,'รับ-จ่าย ประจำวัน'!$B227,'FG,ออนไล,คัดแยก'!R:R)</f>
        <v>0</v>
      </c>
      <c r="AZ227" s="16">
        <f>SUMIF(เตรียมส่วนผสม!$C:$C,'รับ-จ่าย ประจำวัน'!$B227,เตรียมส่วนผสม!S:S)+SUMIF(กวนไส้!$C:$C,'รับ-จ่าย ประจำวัน'!$B227,กวนไส้!S:S)+SUMIF(ผลิต1!$C:$C,'รับ-จ่าย ประจำวัน'!$B227,ผลิต1!S:S)+SUMIF(ผลิต2!$C:$C,'รับ-จ่าย ประจำวัน'!$B227,ผลิต2!S:S)+SUMIF(เส้นแต่งหน้าขนมเค้ก!$C:$C,'รับ-จ่าย ประจำวัน'!$B227,เส้นแต่งหน้าขนมเค้ก!S:S)+SUMIF(แพ็ค!$C:$C,'รับ-จ่าย ประจำวัน'!$B227,แพ็ค!S:S)+SUMIF(ธุรการ!$C:$C,'รับ-จ่าย ประจำวัน'!$B227,ธุรการ!S:S)+SUMIF(เส้นแต่งหน้าขนมปัง!$C:$C,'รับ-จ่าย ประจำวัน'!$B227,เส้นแต่งหน้าขนมปัง!S:S)+SUMIF('วางแผนBC,CJ'!$C:$C,'รับ-จ่าย ประจำวัน'!$B227,'วางแผนBC,CJ'!S:S)+SUMIF(RD!$C:$C,'รับ-จ่าย ประจำวัน'!$B227,RD!S:S)+SUMIF('FG,ออนไล,คัดแยก'!$C:$C,'รับ-จ่าย ประจำวัน'!$B227,'FG,ออนไล,คัดแยก'!S:S)</f>
        <v>0</v>
      </c>
      <c r="BA227" s="16">
        <f>SUMIF(เตรียมส่วนผสม!$C:$C,'รับ-จ่าย ประจำวัน'!$B227,เตรียมส่วนผสม!T:T)+SUMIF(กวนไส้!$C:$C,'รับ-จ่าย ประจำวัน'!$B227,กวนไส้!T:T)+SUMIF(ผลิต1!$C:$C,'รับ-จ่าย ประจำวัน'!$B227,ผลิต1!T:T)+SUMIF(ผลิต2!$C:$C,'รับ-จ่าย ประจำวัน'!$B227,ผลิต2!T:T)+SUMIF(เส้นแต่งหน้าขนมเค้ก!$C:$C,'รับ-จ่าย ประจำวัน'!$B227,เส้นแต่งหน้าขนมเค้ก!T:T)+SUMIF(แพ็ค!$C:$C,'รับ-จ่าย ประจำวัน'!$B227,แพ็ค!T:T)+SUMIF(ธุรการ!$C:$C,'รับ-จ่าย ประจำวัน'!$B227,ธุรการ!T:T)+SUMIF(เส้นแต่งหน้าขนมปัง!$C:$C,'รับ-จ่าย ประจำวัน'!$B227,เส้นแต่งหน้าขนมปัง!T:T)+SUMIF('วางแผนBC,CJ'!$C:$C,'รับ-จ่าย ประจำวัน'!$B227,'วางแผนBC,CJ'!T:T)+SUMIF(RD!$C:$C,'รับ-จ่าย ประจำวัน'!$B227,RD!T:T)+SUMIF('FG,ออนไล,คัดแยก'!$C:$C,'รับ-จ่าย ประจำวัน'!$B227,'FG,ออนไล,คัดแยก'!T:T)</f>
        <v>0</v>
      </c>
      <c r="BB227" s="16">
        <f>SUMIF(เตรียมส่วนผสม!$C:$C,'รับ-จ่าย ประจำวัน'!$B227,เตรียมส่วนผสม!U:U)+SUMIF(กวนไส้!$C:$C,'รับ-จ่าย ประจำวัน'!$B227,กวนไส้!U:U)+SUMIF(ผลิต1!$C:$C,'รับ-จ่าย ประจำวัน'!$B227,ผลิต1!U:U)+SUMIF(ผลิต2!$C:$C,'รับ-จ่าย ประจำวัน'!$B227,ผลิต2!U:U)+SUMIF(เส้นแต่งหน้าขนมเค้ก!$C:$C,'รับ-จ่าย ประจำวัน'!$B227,เส้นแต่งหน้าขนมเค้ก!U:U)+SUMIF(แพ็ค!$C:$C,'รับ-จ่าย ประจำวัน'!$B227,แพ็ค!U:U)+SUMIF(ธุรการ!$C:$C,'รับ-จ่าย ประจำวัน'!$B227,ธุรการ!U:U)+SUMIF(เส้นแต่งหน้าขนมปัง!$C:$C,'รับ-จ่าย ประจำวัน'!$B227,เส้นแต่งหน้าขนมปัง!U:U)+SUMIF('วางแผนBC,CJ'!$C:$C,'รับ-จ่าย ประจำวัน'!$B227,'วางแผนBC,CJ'!U:U)+SUMIF(RD!$C:$C,'รับ-จ่าย ประจำวัน'!$B227,RD!U:U)+SUMIF('FG,ออนไล,คัดแยก'!$C:$C,'รับ-จ่าย ประจำวัน'!$B227,'FG,ออนไล,คัดแยก'!U:U)</f>
        <v>0</v>
      </c>
      <c r="BC227" s="16">
        <f>SUMIF(เตรียมส่วนผสม!$C:$C,'รับ-จ่าย ประจำวัน'!$B227,เตรียมส่วนผสม!V:V)+SUMIF(กวนไส้!$C:$C,'รับ-จ่าย ประจำวัน'!$B227,กวนไส้!V:V)+SUMIF(ผลิต1!$C:$C,'รับ-จ่าย ประจำวัน'!$B227,ผลิต1!V:V)+SUMIF(ผลิต2!$C:$C,'รับ-จ่าย ประจำวัน'!$B227,ผลิต2!V:V)+SUMIF(เส้นแต่งหน้าขนมเค้ก!$C:$C,'รับ-จ่าย ประจำวัน'!$B227,เส้นแต่งหน้าขนมเค้ก!V:V)+SUMIF(แพ็ค!$C:$C,'รับ-จ่าย ประจำวัน'!$B227,แพ็ค!V:V)+SUMIF(ธุรการ!$C:$C,'รับ-จ่าย ประจำวัน'!$B227,ธุรการ!V:V)+SUMIF(เส้นแต่งหน้าขนมปัง!$C:$C,'รับ-จ่าย ประจำวัน'!$B227,เส้นแต่งหน้าขนมปัง!V:V)+SUMIF('วางแผนBC,CJ'!$C:$C,'รับ-จ่าย ประจำวัน'!$B227,'วางแผนBC,CJ'!V:V)+SUMIF(RD!$C:$C,'รับ-จ่าย ประจำวัน'!$B227,RD!V:V)+SUMIF('FG,ออนไล,คัดแยก'!$C:$C,'รับ-จ่าย ประจำวัน'!$B227,'FG,ออนไล,คัดแยก'!V:V)</f>
        <v>0</v>
      </c>
      <c r="BD227" s="16">
        <f>SUMIF(เตรียมส่วนผสม!$C:$C,'รับ-จ่าย ประจำวัน'!$B227,เตรียมส่วนผสม!W:W)+SUMIF(กวนไส้!$C:$C,'รับ-จ่าย ประจำวัน'!$B227,กวนไส้!W:W)+SUMIF(ผลิต1!$C:$C,'รับ-จ่าย ประจำวัน'!$B227,ผลิต1!W:W)+SUMIF(ผลิต2!$C:$C,'รับ-จ่าย ประจำวัน'!$B227,ผลิต2!W:W)+SUMIF(เส้นแต่งหน้าขนมเค้ก!$C:$C,'รับ-จ่าย ประจำวัน'!$B227,เส้นแต่งหน้าขนมเค้ก!W:W)+SUMIF(แพ็ค!$C:$C,'รับ-จ่าย ประจำวัน'!$B227,แพ็ค!W:W)+SUMIF(ธุรการ!$C:$C,'รับ-จ่าย ประจำวัน'!$B227,ธุรการ!W:W)+SUMIF(เส้นแต่งหน้าขนมปัง!$C:$C,'รับ-จ่าย ประจำวัน'!$B227,เส้นแต่งหน้าขนมปัง!W:W)+SUMIF('วางแผนBC,CJ'!$C:$C,'รับ-จ่าย ประจำวัน'!$B227,'วางแผนBC,CJ'!W:W)+SUMIF(RD!$C:$C,'รับ-จ่าย ประจำวัน'!$B227,RD!W:W)+SUMIF('FG,ออนไล,คัดแยก'!$C:$C,'รับ-จ่าย ประจำวัน'!$B227,'FG,ออนไล,คัดแยก'!W:W)</f>
        <v>0</v>
      </c>
      <c r="BE227" s="16">
        <f>SUMIF(เตรียมส่วนผสม!$C:$C,'รับ-จ่าย ประจำวัน'!$B227,เตรียมส่วนผสม!X:X)+SUMIF(กวนไส้!$C:$C,'รับ-จ่าย ประจำวัน'!$B227,กวนไส้!X:X)+SUMIF(ผลิต1!$C:$C,'รับ-จ่าย ประจำวัน'!$B227,ผลิต1!X:X)+SUMIF(ผลิต2!$C:$C,'รับ-จ่าย ประจำวัน'!$B227,ผลิต2!X:X)+SUMIF(เส้นแต่งหน้าขนมเค้ก!$C:$C,'รับ-จ่าย ประจำวัน'!$B227,เส้นแต่งหน้าขนมเค้ก!X:X)+SUMIF(แพ็ค!$C:$C,'รับ-จ่าย ประจำวัน'!$B227,แพ็ค!X:X)+SUMIF(ธุรการ!$C:$C,'รับ-จ่าย ประจำวัน'!$B227,ธุรการ!X:X)+SUMIF(เส้นแต่งหน้าขนมปัง!$C:$C,'รับ-จ่าย ประจำวัน'!$B227,เส้นแต่งหน้าขนมปัง!X:X)+SUMIF('วางแผนBC,CJ'!$C:$C,'รับ-จ่าย ประจำวัน'!$B227,'วางแผนBC,CJ'!X:X)+SUMIF(RD!$C:$C,'รับ-จ่าย ประจำวัน'!$B227,RD!X:X)+SUMIF('FG,ออนไล,คัดแยก'!$C:$C,'รับ-จ่าย ประจำวัน'!$B227,'FG,ออนไล,คัดแยก'!X:X)</f>
        <v>0</v>
      </c>
      <c r="BF227" s="16">
        <f>SUMIF(เตรียมส่วนผสม!$C:$C,'รับ-จ่าย ประจำวัน'!$B227,เตรียมส่วนผสม!Y:Y)+SUMIF(กวนไส้!$C:$C,'รับ-จ่าย ประจำวัน'!$B227,กวนไส้!Y:Y)+SUMIF(ผลิต1!$C:$C,'รับ-จ่าย ประจำวัน'!$B227,ผลิต1!Y:Y)+SUMIF(ผลิต2!$C:$C,'รับ-จ่าย ประจำวัน'!$B227,ผลิต2!Y:Y)+SUMIF(เส้นแต่งหน้าขนมเค้ก!$C:$C,'รับ-จ่าย ประจำวัน'!$B227,เส้นแต่งหน้าขนมเค้ก!Y:Y)+SUMIF(แพ็ค!$C:$C,'รับ-จ่าย ประจำวัน'!$B227,แพ็ค!Y:Y)+SUMIF(ธุรการ!$C:$C,'รับ-จ่าย ประจำวัน'!$B227,ธุรการ!Y:Y)+SUMIF(เส้นแต่งหน้าขนมปัง!$C:$C,'รับ-จ่าย ประจำวัน'!$B227,เส้นแต่งหน้าขนมปัง!Y:Y)+SUMIF('วางแผนBC,CJ'!$C:$C,'รับ-จ่าย ประจำวัน'!$B227,'วางแผนBC,CJ'!Y:Y)+SUMIF(RD!$C:$C,'รับ-จ่าย ประจำวัน'!$B227,RD!Y:Y)+SUMIF('FG,ออนไล,คัดแยก'!$C:$C,'รับ-จ่าย ประจำวัน'!$B227,'FG,ออนไล,คัดแยก'!Y:Y)</f>
        <v>0</v>
      </c>
      <c r="BG227" s="16">
        <f>SUMIF(เตรียมส่วนผสม!$C:$C,'รับ-จ่าย ประจำวัน'!$B227,เตรียมส่วนผสม!Z:Z)+SUMIF(กวนไส้!$C:$C,'รับ-จ่าย ประจำวัน'!$B227,กวนไส้!Z:Z)+SUMIF(ผลิต1!$C:$C,'รับ-จ่าย ประจำวัน'!$B227,ผลิต1!Z:Z)+SUMIF(ผลิต2!$C:$C,'รับ-จ่าย ประจำวัน'!$B227,ผลิต2!Z:Z)+SUMIF(เส้นแต่งหน้าขนมเค้ก!$C:$C,'รับ-จ่าย ประจำวัน'!$B227,เส้นแต่งหน้าขนมเค้ก!Z:Z)+SUMIF(แพ็ค!$C:$C,'รับ-จ่าย ประจำวัน'!$B227,แพ็ค!Z:Z)+SUMIF(ธุรการ!$C:$C,'รับ-จ่าย ประจำวัน'!$B227,ธุรการ!Z:Z)+SUMIF(เส้นแต่งหน้าขนมปัง!$C:$C,'รับ-จ่าย ประจำวัน'!$B227,เส้นแต่งหน้าขนมปัง!Z:Z)+SUMIF('วางแผนBC,CJ'!$C:$C,'รับ-จ่าย ประจำวัน'!$B227,'วางแผนBC,CJ'!Z:Z)+SUMIF(RD!$C:$C,'รับ-จ่าย ประจำวัน'!$B227,RD!Z:Z)+SUMIF('FG,ออนไล,คัดแยก'!$C:$C,'รับ-จ่าย ประจำวัน'!$B227,'FG,ออนไล,คัดแยก'!Z:Z)</f>
        <v>0</v>
      </c>
      <c r="BH227" s="16">
        <f>SUMIF(เตรียมส่วนผสม!$C:$C,'รับ-จ่าย ประจำวัน'!$B227,เตรียมส่วนผสม!AA:AA)+SUMIF(กวนไส้!$C:$C,'รับ-จ่าย ประจำวัน'!$B227,กวนไส้!AA:AA)+SUMIF(ผลิต1!$C:$C,'รับ-จ่าย ประจำวัน'!$B227,ผลิต1!AA:AA)+SUMIF(ผลิต2!$C:$C,'รับ-จ่าย ประจำวัน'!$B227,ผลิต2!AA:AA)+SUMIF(เส้นแต่งหน้าขนมเค้ก!$C:$C,'รับ-จ่าย ประจำวัน'!$B227,เส้นแต่งหน้าขนมเค้ก!AA:AA)+SUMIF(แพ็ค!$C:$C,'รับ-จ่าย ประจำวัน'!$B227,แพ็ค!AA:AA)+SUMIF(ธุรการ!$C:$C,'รับ-จ่าย ประจำวัน'!$B227,ธุรการ!AA:AA)+SUMIF(เส้นแต่งหน้าขนมปัง!$C:$C,'รับ-จ่าย ประจำวัน'!$B227,เส้นแต่งหน้าขนมปัง!AA:AA)+SUMIF('วางแผนBC,CJ'!$C:$C,'รับ-จ่าย ประจำวัน'!$B227,'วางแผนBC,CJ'!AA:AA)+SUMIF(RD!$C:$C,'รับ-จ่าย ประจำวัน'!$B227,RD!AA:AA)+SUMIF('FG,ออนไล,คัดแยก'!$C:$C,'รับ-จ่าย ประจำวัน'!$B227,'FG,ออนไล,คัดแยก'!AA:AA)</f>
        <v>0</v>
      </c>
      <c r="BI227" s="16">
        <f>SUMIF(เตรียมส่วนผสม!$C:$C,'รับ-จ่าย ประจำวัน'!$B227,เตรียมส่วนผสม!AB:AB)+SUMIF(กวนไส้!$C:$C,'รับ-จ่าย ประจำวัน'!$B227,กวนไส้!AB:AB)+SUMIF(ผลิต1!$C:$C,'รับ-จ่าย ประจำวัน'!$B227,ผลิต1!AB:AB)+SUMIF(ผลิต2!$C:$C,'รับ-จ่าย ประจำวัน'!$B227,ผลิต2!AB:AB)+SUMIF(เส้นแต่งหน้าขนมเค้ก!$C:$C,'รับ-จ่าย ประจำวัน'!$B227,เส้นแต่งหน้าขนมเค้ก!AB:AB)+SUMIF(แพ็ค!$C:$C,'รับ-จ่าย ประจำวัน'!$B227,แพ็ค!AB:AB)+SUMIF(ธุรการ!$C:$C,'รับ-จ่าย ประจำวัน'!$B227,ธุรการ!AB:AB)+SUMIF(เส้นแต่งหน้าขนมปัง!$C:$C,'รับ-จ่าย ประจำวัน'!$B227,เส้นแต่งหน้าขนมปัง!AB:AB)+SUMIF('วางแผนBC,CJ'!$C:$C,'รับ-จ่าย ประจำวัน'!$B227,'วางแผนBC,CJ'!AB:AB)+SUMIF(RD!$C:$C,'รับ-จ่าย ประจำวัน'!$B227,RD!AB:AB)+SUMIF('FG,ออนไล,คัดแยก'!$C:$C,'รับ-จ่าย ประจำวัน'!$B227,'FG,ออนไล,คัดแยก'!AB:AB)</f>
        <v>0</v>
      </c>
      <c r="BJ227" s="16">
        <f>SUMIF(เตรียมส่วนผสม!$C:$C,'รับ-จ่าย ประจำวัน'!$B227,เตรียมส่วนผสม!AC:AC)+SUMIF(กวนไส้!$C:$C,'รับ-จ่าย ประจำวัน'!$B227,กวนไส้!AC:AC)+SUMIF(ผลิต1!$C:$C,'รับ-จ่าย ประจำวัน'!$B227,ผลิต1!AC:AC)+SUMIF(ผลิต2!$C:$C,'รับ-จ่าย ประจำวัน'!$B227,ผลิต2!AC:AC)+SUMIF(เส้นแต่งหน้าขนมเค้ก!$C:$C,'รับ-จ่าย ประจำวัน'!$B227,เส้นแต่งหน้าขนมเค้ก!AC:AC)+SUMIF(แพ็ค!$C:$C,'รับ-จ่าย ประจำวัน'!$B227,แพ็ค!AC:AC)+SUMIF(ธุรการ!$C:$C,'รับ-จ่าย ประจำวัน'!$B227,ธุรการ!AC:AC)+SUMIF(เส้นแต่งหน้าขนมปัง!$C:$C,'รับ-จ่าย ประจำวัน'!$B227,เส้นแต่งหน้าขนมปัง!AC:AC)+SUMIF('วางแผนBC,CJ'!$C:$C,'รับ-จ่าย ประจำวัน'!$B227,'วางแผนBC,CJ'!AC:AC)+SUMIF(RD!$C:$C,'รับ-จ่าย ประจำวัน'!$B227,RD!AC:AC)+SUMIF('FG,ออนไล,คัดแยก'!$C:$C,'รับ-จ่าย ประจำวัน'!$B227,'FG,ออนไล,คัดแยก'!AC:AC)</f>
        <v>0</v>
      </c>
      <c r="BK227" s="16">
        <f>SUMIF(เตรียมส่วนผสม!$C:$C,'รับ-จ่าย ประจำวัน'!$B227,เตรียมส่วนผสม!AD:AD)+SUMIF(กวนไส้!$C:$C,'รับ-จ่าย ประจำวัน'!$B227,กวนไส้!AD:AD)+SUMIF(ผลิต1!$C:$C,'รับ-จ่าย ประจำวัน'!$B227,ผลิต1!AD:AD)+SUMIF(ผลิต2!$C:$C,'รับ-จ่าย ประจำวัน'!$B227,ผลิต2!AD:AD)+SUMIF(เส้นแต่งหน้าขนมเค้ก!$C:$C,'รับ-จ่าย ประจำวัน'!$B227,เส้นแต่งหน้าขนมเค้ก!AD:AD)+SUMIF(แพ็ค!$C:$C,'รับ-จ่าย ประจำวัน'!$B227,แพ็ค!AD:AD)+SUMIF(ธุรการ!$C:$C,'รับ-จ่าย ประจำวัน'!$B227,ธุรการ!AD:AD)+SUMIF(เส้นแต่งหน้าขนมปัง!$C:$C,'รับ-จ่าย ประจำวัน'!$B227,เส้นแต่งหน้าขนมปัง!AD:AD)+SUMIF('วางแผนBC,CJ'!$C:$C,'รับ-จ่าย ประจำวัน'!$B227,'วางแผนBC,CJ'!AD:AD)+SUMIF(RD!$C:$C,'รับ-จ่าย ประจำวัน'!$B227,RD!AD:AD)+SUMIF('FG,ออนไล,คัดแยก'!$C:$C,'รับ-จ่าย ประจำวัน'!$B227,'FG,ออนไล,คัดแยก'!AD:AD)</f>
        <v>0</v>
      </c>
      <c r="BL227" s="16">
        <f>SUMIF(เตรียมส่วนผสม!$C:$C,'รับ-จ่าย ประจำวัน'!$B227,เตรียมส่วนผสม!AE:AE)+SUMIF(กวนไส้!$C:$C,'รับ-จ่าย ประจำวัน'!$B227,กวนไส้!AE:AE)+SUMIF(ผลิต1!$C:$C,'รับ-จ่าย ประจำวัน'!$B227,ผลิต1!AE:AE)+SUMIF(ผลิต2!$C:$C,'รับ-จ่าย ประจำวัน'!$B227,ผลิต2!AE:AE)+SUMIF(เส้นแต่งหน้าขนมเค้ก!$C:$C,'รับ-จ่าย ประจำวัน'!$B227,เส้นแต่งหน้าขนมเค้ก!AE:AE)+SUMIF(แพ็ค!$C:$C,'รับ-จ่าย ประจำวัน'!$B227,แพ็ค!AE:AE)+SUMIF(ธุรการ!$C:$C,'รับ-จ่าย ประจำวัน'!$B227,ธุรการ!AE:AE)+SUMIF(เส้นแต่งหน้าขนมปัง!$C:$C,'รับ-จ่าย ประจำวัน'!$B227,เส้นแต่งหน้าขนมปัง!AE:AE)+SUMIF('วางแผนBC,CJ'!$C:$C,'รับ-จ่าย ประจำวัน'!$B227,'วางแผนBC,CJ'!AE:AE)+SUMIF(RD!$C:$C,'รับ-จ่าย ประจำวัน'!$B227,RD!AE:AE)+SUMIF('FG,ออนไล,คัดแยก'!$C:$C,'รับ-จ่าย ประจำวัน'!$B227,'FG,ออนไล,คัดแยก'!AE:AE)</f>
        <v>0</v>
      </c>
      <c r="BM227" s="16">
        <f>SUMIF(เตรียมส่วนผสม!$C:$C,'รับ-จ่าย ประจำวัน'!$B227,เตรียมส่วนผสม!AF:AF)+SUMIF(กวนไส้!$C:$C,'รับ-จ่าย ประจำวัน'!$B227,กวนไส้!AF:AF)+SUMIF(ผลิต1!$C:$C,'รับ-จ่าย ประจำวัน'!$B227,ผลิต1!AF:AF)+SUMIF(ผลิต2!$C:$C,'รับ-จ่าย ประจำวัน'!$B227,ผลิต2!AF:AF)+SUMIF(เส้นแต่งหน้าขนมเค้ก!$C:$C,'รับ-จ่าย ประจำวัน'!$B227,เส้นแต่งหน้าขนมเค้ก!AF:AF)+SUMIF(แพ็ค!$C:$C,'รับ-จ่าย ประจำวัน'!$B227,แพ็ค!AF:AF)+SUMIF(ธุรการ!$C:$C,'รับ-จ่าย ประจำวัน'!$B227,ธุรการ!AF:AF)+SUMIF(เส้นแต่งหน้าขนมปัง!$C:$C,'รับ-จ่าย ประจำวัน'!$B227,เส้นแต่งหน้าขนมปัง!AF:AF)+SUMIF('วางแผนBC,CJ'!$C:$C,'รับ-จ่าย ประจำวัน'!$B227,'วางแผนBC,CJ'!AF:AF)+SUMIF(RD!$C:$C,'รับ-จ่าย ประจำวัน'!$B227,RD!AF:AF)+SUMIF('FG,ออนไล,คัดแยก'!$C:$C,'รับ-จ่าย ประจำวัน'!$B227,'FG,ออนไล,คัดแยก'!AF:AF)</f>
        <v>0</v>
      </c>
      <c r="BN227" s="16">
        <f>SUMIF(เตรียมส่วนผสม!$C:$C,'รับ-จ่าย ประจำวัน'!$B227,เตรียมส่วนผสม!AG:AG)+SUMIF(กวนไส้!$C:$C,'รับ-จ่าย ประจำวัน'!$B227,กวนไส้!AG:AG)+SUMIF(ผลิต1!$C:$C,'รับ-จ่าย ประจำวัน'!$B227,ผลิต1!AG:AG)+SUMIF(ผลิต2!$C:$C,'รับ-จ่าย ประจำวัน'!$B227,ผลิต2!AG:AG)+SUMIF(เส้นแต่งหน้าขนมเค้ก!$C:$C,'รับ-จ่าย ประจำวัน'!$B227,เส้นแต่งหน้าขนมเค้ก!AG:AG)+SUMIF(แพ็ค!$C:$C,'รับ-จ่าย ประจำวัน'!$B227,แพ็ค!AG:AG)+SUMIF(ธุรการ!$C:$C,'รับ-จ่าย ประจำวัน'!$B227,ธุรการ!AG:AG)+SUMIF(เส้นแต่งหน้าขนมปัง!$C:$C,'รับ-จ่าย ประจำวัน'!$B227,เส้นแต่งหน้าขนมปัง!AG:AG)+SUMIF('วางแผนBC,CJ'!$C:$C,'รับ-จ่าย ประจำวัน'!$B227,'วางแผนBC,CJ'!AG:AG)+SUMIF(RD!$C:$C,'รับ-จ่าย ประจำวัน'!$B227,RD!AG:AG)+SUMIF('FG,ออนไล,คัดแยก'!$C:$C,'รับ-จ่าย ประจำวัน'!$B227,'FG,ออนไล,คัดแยก'!AG:AG)</f>
        <v>0</v>
      </c>
      <c r="BO227" s="16">
        <f>SUMIF(เตรียมส่วนผสม!$C:$C,'รับ-จ่าย ประจำวัน'!$B227,เตรียมส่วนผสม!AH:AH)+SUMIF(กวนไส้!$C:$C,'รับ-จ่าย ประจำวัน'!$B227,กวนไส้!AH:AH)+SUMIF(ผลิต1!$C:$C,'รับ-จ่าย ประจำวัน'!$B227,ผลิต1!AH:AH)+SUMIF(ผลิต2!$C:$C,'รับ-จ่าย ประจำวัน'!$B227,ผลิต2!AH:AH)+SUMIF(เส้นแต่งหน้าขนมเค้ก!$C:$C,'รับ-จ่าย ประจำวัน'!$B227,เส้นแต่งหน้าขนมเค้ก!AH:AH)+SUMIF(แพ็ค!$C:$C,'รับ-จ่าย ประจำวัน'!$B227,แพ็ค!AH:AH)+SUMIF(ธุรการ!$C:$C,'รับ-จ่าย ประจำวัน'!$B227,ธุรการ!AH:AH)+SUMIF(เส้นแต่งหน้าขนมปัง!$C:$C,'รับ-จ่าย ประจำวัน'!$B227,เส้นแต่งหน้าขนมปัง!AH:AH)+SUMIF('วางแผนBC,CJ'!$C:$C,'รับ-จ่าย ประจำวัน'!$B227,'วางแผนBC,CJ'!AH:AH)+SUMIF(RD!$C:$C,'รับ-จ่าย ประจำวัน'!$B227,RD!AH:AH)+SUMIF('FG,ออนไล,คัดแยก'!$C:$C,'รับ-จ่าย ประจำวัน'!$B227,'FG,ออนไล,คัดแยก'!AH:AH)</f>
        <v>0</v>
      </c>
      <c r="BP227" s="16">
        <f>SUMIF(เตรียมส่วนผสม!$C:$C,'รับ-จ่าย ประจำวัน'!$B227,เตรียมส่วนผสม!AI:AI)+SUMIF(กวนไส้!$C:$C,'รับ-จ่าย ประจำวัน'!$B227,กวนไส้!AI:AI)+SUMIF(ผลิต1!$C:$C,'รับ-จ่าย ประจำวัน'!$B227,ผลิต1!AI:AI)+SUMIF(ผลิต2!$C:$C,'รับ-จ่าย ประจำวัน'!$B227,ผลิต2!AI:AI)+SUMIF(เส้นแต่งหน้าขนมเค้ก!$C:$C,'รับ-จ่าย ประจำวัน'!$B227,เส้นแต่งหน้าขนมเค้ก!AI:AI)+SUMIF(แพ็ค!$C:$C,'รับ-จ่าย ประจำวัน'!$B227,แพ็ค!AI:AI)+SUMIF(ธุรการ!$C:$C,'รับ-จ่าย ประจำวัน'!$B227,ธุรการ!AI:AI)+SUMIF(เส้นแต่งหน้าขนมปัง!$C:$C,'รับ-จ่าย ประจำวัน'!$B227,เส้นแต่งหน้าขนมปัง!AI:AI)+SUMIF('วางแผนBC,CJ'!$C:$C,'รับ-จ่าย ประจำวัน'!$B227,'วางแผนBC,CJ'!AI:AI)+SUMIF(RD!$C:$C,'รับ-จ่าย ประจำวัน'!$B227,RD!AI:AI)+SUMIF('FG,ออนไล,คัดแยก'!$C:$C,'รับ-จ่าย ประจำวัน'!$B227,'FG,ออนไล,คัดแยก'!AI:AI)</f>
        <v>0</v>
      </c>
      <c r="BQ227" s="16">
        <f>SUMIF(เตรียมส่วนผสม!$C:$C,'รับ-จ่าย ประจำวัน'!$B227,เตรียมส่วนผสม!AJ:AJ)+SUMIF(กวนไส้!$C:$C,'รับ-จ่าย ประจำวัน'!$B227,กวนไส้!AJ:AJ)+SUMIF(ผลิต1!$C:$C,'รับ-จ่าย ประจำวัน'!$B227,ผลิต1!AJ:AJ)+SUMIF(ผลิต2!$C:$C,'รับ-จ่าย ประจำวัน'!$B227,ผลิต2!AJ:AJ)+SUMIF(เส้นแต่งหน้าขนมเค้ก!$C:$C,'รับ-จ่าย ประจำวัน'!$B227,เส้นแต่งหน้าขนมเค้ก!AJ:AJ)+SUMIF(แพ็ค!$C:$C,'รับ-จ่าย ประจำวัน'!$B227,แพ็ค!AJ:AJ)+SUMIF(ธุรการ!$C:$C,'รับ-จ่าย ประจำวัน'!$B227,ธุรการ!AJ:AJ)+SUMIF(เส้นแต่งหน้าขนมปัง!$C:$C,'รับ-จ่าย ประจำวัน'!$B227,เส้นแต่งหน้าขนมปัง!AJ:AJ)+SUMIF('วางแผนBC,CJ'!$C:$C,'รับ-จ่าย ประจำวัน'!$B227,'วางแผนBC,CJ'!AJ:AJ)+SUMIF(RD!$C:$C,'รับ-จ่าย ประจำวัน'!$B227,RD!AJ:AJ)+SUMIF('FG,ออนไล,คัดแยก'!$C:$C,'รับ-จ่าย ประจำวัน'!$B227,'FG,ออนไล,คัดแยก'!AJ:AJ)</f>
        <v>0</v>
      </c>
      <c r="BR227" s="16">
        <f>SUMIF(เตรียมส่วนผสม!$C:$C,'รับ-จ่าย ประจำวัน'!$B227,เตรียมส่วนผสม!AK:AK)+SUMIF(กวนไส้!$C:$C,'รับ-จ่าย ประจำวัน'!$B227,กวนไส้!AK:AK)+SUMIF(ผลิต1!$C:$C,'รับ-จ่าย ประจำวัน'!$B227,ผลิต1!AK:AK)+SUMIF(ผลิต2!$C:$C,'รับ-จ่าย ประจำวัน'!$B227,ผลิต2!AK:AK)+SUMIF(เส้นแต่งหน้าขนมเค้ก!$C:$C,'รับ-จ่าย ประจำวัน'!$B227,เส้นแต่งหน้าขนมเค้ก!AK:AK)+SUMIF(แพ็ค!$C:$C,'รับ-จ่าย ประจำวัน'!$B227,แพ็ค!AK:AK)+SUMIF(ธุรการ!$C:$C,'รับ-จ่าย ประจำวัน'!$B227,ธุรการ!AK:AK)+SUMIF(เส้นแต่งหน้าขนมปัง!$C:$C,'รับ-จ่าย ประจำวัน'!$B227,เส้นแต่งหน้าขนมปัง!AK:AK)+SUMIF('วางแผนBC,CJ'!$C:$C,'รับ-จ่าย ประจำวัน'!$B227,'วางแผนBC,CJ'!AK:AK)+SUMIF(RD!$C:$C,'รับ-จ่าย ประจำวัน'!$B227,RD!AK:AK)+SUMIF('FG,ออนไล,คัดแยก'!$C:$C,'รับ-จ่าย ประจำวัน'!$B227,'FG,ออนไล,คัดแยก'!AK:AK)</f>
        <v>0</v>
      </c>
      <c r="BS227" s="16">
        <f>SUMIF(เตรียมส่วนผสม!$C:$C,'รับ-จ่าย ประจำวัน'!$B227,เตรียมส่วนผสม!AL:AL)+SUMIF(กวนไส้!$C:$C,'รับ-จ่าย ประจำวัน'!$B227,กวนไส้!AL:AL)+SUMIF(ผลิต1!$C:$C,'รับ-จ่าย ประจำวัน'!$B227,ผลิต1!AL:AL)+SUMIF(ผลิต2!$C:$C,'รับ-จ่าย ประจำวัน'!$B227,ผลิต2!AL:AL)+SUMIF(เส้นแต่งหน้าขนมเค้ก!$C:$C,'รับ-จ่าย ประจำวัน'!$B227,เส้นแต่งหน้าขนมเค้ก!AL:AL)+SUMIF(แพ็ค!$C:$C,'รับ-จ่าย ประจำวัน'!$B227,แพ็ค!AL:AL)+SUMIF(ธุรการ!$C:$C,'รับ-จ่าย ประจำวัน'!$B227,ธุรการ!AL:AL)+SUMIF(เส้นแต่งหน้าขนมปัง!$C:$C,'รับ-จ่าย ประจำวัน'!$B227,เส้นแต่งหน้าขนมปัง!AL:AL)+SUMIF('วางแผนBC,CJ'!$C:$C,'รับ-จ่าย ประจำวัน'!$B227,'วางแผนBC,CJ'!AL:AL)+SUMIF(RD!$C:$C,'รับ-จ่าย ประจำวัน'!$B227,RD!AL:AL)+SUMIF('FG,ออนไล,คัดแยก'!$C:$C,'รับ-จ่าย ประจำวัน'!$B227,'FG,ออนไล,คัดแยก'!AL:AL)</f>
        <v>0</v>
      </c>
      <c r="BT227" s="18">
        <f t="shared" si="50"/>
        <v>0</v>
      </c>
      <c r="BU227" s="116">
        <f>3600+228</f>
        <v>3828</v>
      </c>
      <c r="BV227" s="146">
        <f t="shared" si="51"/>
        <v>2828</v>
      </c>
      <c r="BW227" s="183">
        <v>30</v>
      </c>
      <c r="BX227" s="172">
        <f t="shared" si="55"/>
        <v>0</v>
      </c>
      <c r="BY227" s="188" t="e">
        <f t="shared" si="53"/>
        <v>#DIV/0!</v>
      </c>
      <c r="BZ227" s="180" t="e">
        <f t="shared" ca="1" si="52"/>
        <v>#DIV/0!</v>
      </c>
      <c r="CA227" s="93"/>
      <c r="CB227" s="93"/>
      <c r="CC227" s="93"/>
      <c r="CD227" s="93"/>
      <c r="CE227" s="93"/>
      <c r="CF227" s="93"/>
      <c r="CG227" s="93"/>
      <c r="CH227" s="93"/>
      <c r="CI227" s="93"/>
      <c r="CJ227" s="94"/>
      <c r="CK227" s="9">
        <f t="shared" si="54"/>
        <v>-1000</v>
      </c>
    </row>
    <row r="228" spans="1:89" x14ac:dyDescent="0.5">
      <c r="A228" s="149" t="s">
        <v>1305</v>
      </c>
      <c r="B228" s="34">
        <v>1023401008</v>
      </c>
      <c r="C228" s="154" t="s">
        <v>2113</v>
      </c>
      <c r="D228" s="141" t="s">
        <v>91</v>
      </c>
      <c r="E228" s="25"/>
      <c r="F228" s="132"/>
      <c r="G228" s="25"/>
      <c r="H228" s="12">
        <v>49400</v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25"/>
      <c r="T228" s="25"/>
      <c r="U228" s="25"/>
      <c r="V228" s="25"/>
      <c r="W228" s="25">
        <v>30000</v>
      </c>
      <c r="X228" s="25"/>
      <c r="Y228" s="25"/>
      <c r="Z228" s="25"/>
      <c r="AA228" s="25"/>
      <c r="AB228" s="25"/>
      <c r="AC228" s="25"/>
      <c r="AD228" s="25"/>
      <c r="AE228" s="11"/>
      <c r="AF228" s="11"/>
      <c r="AG228" s="11"/>
      <c r="AH228" s="11"/>
      <c r="AI228" s="25"/>
      <c r="AJ228" s="25"/>
      <c r="AK228" s="25"/>
      <c r="AL228" s="25"/>
      <c r="AM228" s="25"/>
      <c r="AN228" s="15">
        <f t="shared" si="49"/>
        <v>30000</v>
      </c>
      <c r="AO228" s="16">
        <f>SUMIF(เตรียมส่วนผสม!$C:$C,'รับ-จ่าย ประจำวัน'!$B228,เตรียมส่วนผสม!H:H)+SUMIF(กวนไส้!$C:$C,'รับ-จ่าย ประจำวัน'!$B228,กวนไส้!H:H)+SUMIF(ผลิต1!$C:$C,'รับ-จ่าย ประจำวัน'!$B228,ผลิต1!H:H)+SUMIF(ผลิต2!$C:$C,'รับ-จ่าย ประจำวัน'!$B228,ผลิต2!H:H)+SUMIF(เส้นแต่งหน้าขนมเค้ก!$C:$C,'รับ-จ่าย ประจำวัน'!$B228,เส้นแต่งหน้าขนมเค้ก!H:H)+SUMIF(แพ็ค!$C:$C,'รับ-จ่าย ประจำวัน'!$B228,แพ็ค!H:H)+SUMIF(ธุรการ!$C:$C,'รับ-จ่าย ประจำวัน'!$B228,ธุรการ!H:H)+SUMIF(เส้นแต่งหน้าขนมปัง!$C:$C,'รับ-จ่าย ประจำวัน'!$B228,เส้นแต่งหน้าขนมปัง!H:H)+SUMIF('วางแผนBC,CJ'!$C:$C,'รับ-จ่าย ประจำวัน'!$B228,'วางแผนBC,CJ'!H:H)+SUMIF(RD!$C:$C,'รับ-จ่าย ประจำวัน'!$B228,RD!H:H)+SUMIF('FG,ออนไล,คัดแยก'!$C:$C,'รับ-จ่าย ประจำวัน'!$B228,'FG,ออนไล,คัดแยก'!H:H)</f>
        <v>1200</v>
      </c>
      <c r="AP228" s="16">
        <f>SUMIF(เตรียมส่วนผสม!$C:$C,'รับ-จ่าย ประจำวัน'!$B228,เตรียมส่วนผสม!I:I)+SUMIF(กวนไส้!$C:$C,'รับ-จ่าย ประจำวัน'!$B228,กวนไส้!I:I)+SUMIF(ผลิต1!$C:$C,'รับ-จ่าย ประจำวัน'!$B228,ผลิต1!I:I)+SUMIF(ผลิต2!$C:$C,'รับ-จ่าย ประจำวัน'!$B228,ผลิต2!I:I)+SUMIF(เส้นแต่งหน้าขนมเค้ก!$C:$C,'รับ-จ่าย ประจำวัน'!$B228,เส้นแต่งหน้าขนมเค้ก!I:I)+SUMIF(แพ็ค!$C:$C,'รับ-จ่าย ประจำวัน'!$B228,แพ็ค!I:I)+SUMIF(ธุรการ!$C:$C,'รับ-จ่าย ประจำวัน'!$B228,ธุรการ!I:I)+SUMIF(เส้นแต่งหน้าขนมปัง!$C:$C,'รับ-จ่าย ประจำวัน'!$B228,เส้นแต่งหน้าขนมปัง!I:I)+SUMIF('วางแผนBC,CJ'!$C:$C,'รับ-จ่าย ประจำวัน'!$B228,'วางแผนBC,CJ'!I:I)+SUMIF(RD!$C:$C,'รับ-จ่าย ประจำวัน'!$B228,RD!I:I)+SUMIF('FG,ออนไล,คัดแยก'!$C:$C,'รับ-จ่าย ประจำวัน'!$B228,'FG,ออนไล,คัดแยก'!I:I)</f>
        <v>1200</v>
      </c>
      <c r="AQ228" s="16">
        <f>SUMIF(เตรียมส่วนผสม!$C:$C,'รับ-จ่าย ประจำวัน'!$B228,เตรียมส่วนผสม!J:J)+SUMIF(กวนไส้!$C:$C,'รับ-จ่าย ประจำวัน'!$B228,กวนไส้!J:J)+SUMIF(ผลิต1!$C:$C,'รับ-จ่าย ประจำวัน'!$B228,ผลิต1!J:J)+SUMIF(ผลิต2!$C:$C,'รับ-จ่าย ประจำวัน'!$B228,ผลิต2!J:J)+SUMIF(เส้นแต่งหน้าขนมเค้ก!$C:$C,'รับ-จ่าย ประจำวัน'!$B228,เส้นแต่งหน้าขนมเค้ก!J:J)+SUMIF(แพ็ค!$C:$C,'รับ-จ่าย ประจำวัน'!$B228,แพ็ค!J:J)+SUMIF(ธุรการ!$C:$C,'รับ-จ่าย ประจำวัน'!$B228,ธุรการ!J:J)+SUMIF(เส้นแต่งหน้าขนมปัง!$C:$C,'รับ-จ่าย ประจำวัน'!$B228,เส้นแต่งหน้าขนมปัง!J:J)+SUMIF('วางแผนBC,CJ'!$C:$C,'รับ-จ่าย ประจำวัน'!$B228,'วางแผนBC,CJ'!J:J)+SUMIF(RD!$C:$C,'รับ-จ่าย ประจำวัน'!$B228,RD!J:J)+SUMIF('FG,ออนไล,คัดแยก'!$C:$C,'รับ-จ่าย ประจำวัน'!$B228,'FG,ออนไล,คัดแยก'!J:J)</f>
        <v>0</v>
      </c>
      <c r="AR228" s="16">
        <f>SUMIF(เตรียมส่วนผสม!$C:$C,'รับ-จ่าย ประจำวัน'!$B228,เตรียมส่วนผสม!K:K)+SUMIF(กวนไส้!$C:$C,'รับ-จ่าย ประจำวัน'!$B228,กวนไส้!K:K)+SUMIF(ผลิต1!$C:$C,'รับ-จ่าย ประจำวัน'!$B228,ผลิต1!K:K)+SUMIF(ผลิต2!$C:$C,'รับ-จ่าย ประจำวัน'!$B228,ผลิต2!K:K)+SUMIF(เส้นแต่งหน้าขนมเค้ก!$C:$C,'รับ-จ่าย ประจำวัน'!$B228,เส้นแต่งหน้าขนมเค้ก!K:K)+SUMIF(แพ็ค!$C:$C,'รับ-จ่าย ประจำวัน'!$B228,แพ็ค!K:K)+SUMIF(ธุรการ!$C:$C,'รับ-จ่าย ประจำวัน'!$B228,ธุรการ!K:K)+SUMIF(เส้นแต่งหน้าขนมปัง!$C:$C,'รับ-จ่าย ประจำวัน'!$B228,เส้นแต่งหน้าขนมปัง!K:K)+SUMIF('วางแผนBC,CJ'!$C:$C,'รับ-จ่าย ประจำวัน'!$B228,'วางแผนBC,CJ'!K:K)+SUMIF(RD!$C:$C,'รับ-จ่าย ประจำวัน'!$B228,RD!K:K)+SUMIF('FG,ออนไล,คัดแยก'!$C:$C,'รับ-จ่าย ประจำวัน'!$B228,'FG,ออนไล,คัดแยก'!K:K)</f>
        <v>1200</v>
      </c>
      <c r="AS228" s="16">
        <f>SUMIF(เตรียมส่วนผสม!$C:$C,'รับ-จ่าย ประจำวัน'!$B228,เตรียมส่วนผสม!L:L)+SUMIF(กวนไส้!$C:$C,'รับ-จ่าย ประจำวัน'!$B228,กวนไส้!L:L)+SUMIF(ผลิต1!$C:$C,'รับ-จ่าย ประจำวัน'!$B228,ผลิต1!L:L)+SUMIF(ผลิต2!$C:$C,'รับ-จ่าย ประจำวัน'!$B228,ผลิต2!L:L)+SUMIF(เส้นแต่งหน้าขนมเค้ก!$C:$C,'รับ-จ่าย ประจำวัน'!$B228,เส้นแต่งหน้าขนมเค้ก!L:L)+SUMIF(แพ็ค!$C:$C,'รับ-จ่าย ประจำวัน'!$B228,แพ็ค!L:L)+SUMIF(ธุรการ!$C:$C,'รับ-จ่าย ประจำวัน'!$B228,ธุรการ!L:L)+SUMIF(เส้นแต่งหน้าขนมปัง!$C:$C,'รับ-จ่าย ประจำวัน'!$B228,เส้นแต่งหน้าขนมปัง!L:L)+SUMIF('วางแผนBC,CJ'!$C:$C,'รับ-จ่าย ประจำวัน'!$B228,'วางแผนBC,CJ'!L:L)+SUMIF(RD!$C:$C,'รับ-จ่าย ประจำวัน'!$B228,RD!L:L)+SUMIF('FG,ออนไล,คัดแยก'!$C:$C,'รับ-จ่าย ประจำวัน'!$B228,'FG,ออนไล,คัดแยก'!L:L)</f>
        <v>1200</v>
      </c>
      <c r="AT228" s="16">
        <f>SUMIF(เตรียมส่วนผสม!$C:$C,'รับ-จ่าย ประจำวัน'!$B228,เตรียมส่วนผสม!M:M)+SUMIF(กวนไส้!$C:$C,'รับ-จ่าย ประจำวัน'!$B228,กวนไส้!M:M)+SUMIF(ผลิต1!$C:$C,'รับ-จ่าย ประจำวัน'!$B228,ผลิต1!M:M)+SUMIF(ผลิต2!$C:$C,'รับ-จ่าย ประจำวัน'!$B228,ผลิต2!M:M)+SUMIF(เส้นแต่งหน้าขนมเค้ก!$C:$C,'รับ-จ่าย ประจำวัน'!$B228,เส้นแต่งหน้าขนมเค้ก!M:M)+SUMIF(แพ็ค!$C:$C,'รับ-จ่าย ประจำวัน'!$B228,แพ็ค!M:M)+SUMIF(ธุรการ!$C:$C,'รับ-จ่าย ประจำวัน'!$B228,ธุรการ!M:M)+SUMIF(เส้นแต่งหน้าขนมปัง!$C:$C,'รับ-จ่าย ประจำวัน'!$B228,เส้นแต่งหน้าขนมปัง!M:M)+SUMIF('วางแผนBC,CJ'!$C:$C,'รับ-จ่าย ประจำวัน'!$B228,'วางแผนBC,CJ'!M:M)+SUMIF(RD!$C:$C,'รับ-จ่าย ประจำวัน'!$B228,RD!M:M)+SUMIF('FG,ออนไล,คัดแยก'!$C:$C,'รับ-จ่าย ประจำวัน'!$B228,'FG,ออนไล,คัดแยก'!M:M)</f>
        <v>0</v>
      </c>
      <c r="AU228" s="16">
        <f>SUMIF(เตรียมส่วนผสม!$C:$C,'รับ-จ่าย ประจำวัน'!$B228,เตรียมส่วนผสม!N:N)+SUMIF(กวนไส้!$C:$C,'รับ-จ่าย ประจำวัน'!$B228,กวนไส้!N:N)+SUMIF(ผลิต1!$C:$C,'รับ-จ่าย ประจำวัน'!$B228,ผลิต1!N:N)+SUMIF(ผลิต2!$C:$C,'รับ-จ่าย ประจำวัน'!$B228,ผลิต2!N:N)+SUMIF(เส้นแต่งหน้าขนมเค้ก!$C:$C,'รับ-จ่าย ประจำวัน'!$B228,เส้นแต่งหน้าขนมเค้ก!N:N)+SUMIF(แพ็ค!$C:$C,'รับ-จ่าย ประจำวัน'!$B228,แพ็ค!N:N)+SUMIF(ธุรการ!$C:$C,'รับ-จ่าย ประจำวัน'!$B228,ธุรการ!N:N)+SUMIF(เส้นแต่งหน้าขนมปัง!$C:$C,'รับ-จ่าย ประจำวัน'!$B228,เส้นแต่งหน้าขนมปัง!N:N)+SUMIF('วางแผนBC,CJ'!$C:$C,'รับ-จ่าย ประจำวัน'!$B228,'วางแผนBC,CJ'!N:N)+SUMIF(RD!$C:$C,'รับ-จ่าย ประจำวัน'!$B228,RD!N:N)+SUMIF('FG,ออนไล,คัดแยก'!$C:$C,'รับ-จ่าย ประจำวัน'!$B228,'FG,ออนไล,คัดแยก'!N:N)</f>
        <v>600</v>
      </c>
      <c r="AV228" s="16">
        <f>SUMIF(เตรียมส่วนผสม!$C:$C,'รับ-จ่าย ประจำวัน'!$B228,เตรียมส่วนผสม!O:O)+SUMIF(กวนไส้!$C:$C,'รับ-จ่าย ประจำวัน'!$B228,กวนไส้!O:O)+SUMIF(ผลิต1!$C:$C,'รับ-จ่าย ประจำวัน'!$B228,ผลิต1!O:O)+SUMIF(ผลิต2!$C:$C,'รับ-จ่าย ประจำวัน'!$B228,ผลิต2!O:O)+SUMIF(เส้นแต่งหน้าขนมเค้ก!$C:$C,'รับ-จ่าย ประจำวัน'!$B228,เส้นแต่งหน้าขนมเค้ก!O:O)+SUMIF(แพ็ค!$C:$C,'รับ-จ่าย ประจำวัน'!$B228,แพ็ค!O:O)+SUMIF(ธุรการ!$C:$C,'รับ-จ่าย ประจำวัน'!$B228,ธุรการ!O:O)+SUMIF(เส้นแต่งหน้าขนมปัง!$C:$C,'รับ-จ่าย ประจำวัน'!$B228,เส้นแต่งหน้าขนมปัง!O:O)+SUMIF('วางแผนBC,CJ'!$C:$C,'รับ-จ่าย ประจำวัน'!$B228,'วางแผนBC,CJ'!O:O)+SUMIF(RD!$C:$C,'รับ-จ่าย ประจำวัน'!$B228,RD!O:O)+SUMIF('FG,ออนไล,คัดแยก'!$C:$C,'รับ-จ่าย ประจำวัน'!$B228,'FG,ออนไล,คัดแยก'!O:O)</f>
        <v>1200</v>
      </c>
      <c r="AW228" s="16">
        <f>SUMIF(เตรียมส่วนผสม!$C:$C,'รับ-จ่าย ประจำวัน'!$B228,เตรียมส่วนผสม!P:P)+SUMIF(กวนไส้!$C:$C,'รับ-จ่าย ประจำวัน'!$B228,กวนไส้!P:P)+SUMIF(ผลิต1!$C:$C,'รับ-จ่าย ประจำวัน'!$B228,ผลิต1!P:P)+SUMIF(ผลิต2!$C:$C,'รับ-จ่าย ประจำวัน'!$B228,ผลิต2!P:P)+SUMIF(เส้นแต่งหน้าขนมเค้ก!$C:$C,'รับ-จ่าย ประจำวัน'!$B228,เส้นแต่งหน้าขนมเค้ก!P:P)+SUMIF(แพ็ค!$C:$C,'รับ-จ่าย ประจำวัน'!$B228,แพ็ค!P:P)+SUMIF(ธุรการ!$C:$C,'รับ-จ่าย ประจำวัน'!$B228,ธุรการ!P:P)+SUMIF(เส้นแต่งหน้าขนมปัง!$C:$C,'รับ-จ่าย ประจำวัน'!$B228,เส้นแต่งหน้าขนมปัง!P:P)+SUMIF('วางแผนBC,CJ'!$C:$C,'รับ-จ่าย ประจำวัน'!$B228,'วางแผนBC,CJ'!P:P)+SUMIF(RD!$C:$C,'รับ-จ่าย ประจำวัน'!$B228,RD!P:P)+SUMIF('FG,ออนไล,คัดแยก'!$C:$C,'รับ-จ่าย ประจำวัน'!$B228,'FG,ออนไล,คัดแยก'!P:P)</f>
        <v>1200</v>
      </c>
      <c r="AX228" s="16">
        <f>SUMIF(เตรียมส่วนผสม!$C:$C,'รับ-จ่าย ประจำวัน'!$B228,เตรียมส่วนผสม!Q:Q)+SUMIF(กวนไส้!$C:$C,'รับ-จ่าย ประจำวัน'!$B228,กวนไส้!Q:Q)+SUMIF(ผลิต1!$C:$C,'รับ-จ่าย ประจำวัน'!$B228,ผลิต1!Q:Q)+SUMIF(ผลิต2!$C:$C,'รับ-จ่าย ประจำวัน'!$B228,ผลิต2!Q:Q)+SUMIF(เส้นแต่งหน้าขนมเค้ก!$C:$C,'รับ-จ่าย ประจำวัน'!$B228,เส้นแต่งหน้าขนมเค้ก!Q:Q)+SUMIF(แพ็ค!$C:$C,'รับ-จ่าย ประจำวัน'!$B228,แพ็ค!Q:Q)+SUMIF(ธุรการ!$C:$C,'รับ-จ่าย ประจำวัน'!$B228,ธุรการ!Q:Q)+SUMIF(เส้นแต่งหน้าขนมปัง!$C:$C,'รับ-จ่าย ประจำวัน'!$B228,เส้นแต่งหน้าขนมปัง!Q:Q)+SUMIF('วางแผนBC,CJ'!$C:$C,'รับ-จ่าย ประจำวัน'!$B228,'วางแผนBC,CJ'!Q:Q)+SUMIF(RD!$C:$C,'รับ-จ่าย ประจำวัน'!$B228,RD!Q:Q)+SUMIF('FG,ออนไล,คัดแยก'!$C:$C,'รับ-จ่าย ประจำวัน'!$B228,'FG,ออนไล,คัดแยก'!Q:Q)</f>
        <v>1200</v>
      </c>
      <c r="AY228" s="16">
        <f>SUMIF(เตรียมส่วนผสม!$C:$C,'รับ-จ่าย ประจำวัน'!$B228,เตรียมส่วนผสม!R:R)+SUMIF(กวนไส้!$C:$C,'รับ-จ่าย ประจำวัน'!$B228,กวนไส้!R:R)+SUMIF(ผลิต1!$C:$C,'รับ-จ่าย ประจำวัน'!$B228,ผลิต1!R:R)+SUMIF(ผลิต2!$C:$C,'รับ-จ่าย ประจำวัน'!$B228,ผลิต2!R:R)+SUMIF(เส้นแต่งหน้าขนมเค้ก!$C:$C,'รับ-จ่าย ประจำวัน'!$B228,เส้นแต่งหน้าขนมเค้ก!R:R)+SUMIF(แพ็ค!$C:$C,'รับ-จ่าย ประจำวัน'!$B228,แพ็ค!R:R)+SUMIF(ธุรการ!$C:$C,'รับ-จ่าย ประจำวัน'!$B228,ธุรการ!R:R)+SUMIF(เส้นแต่งหน้าขนมปัง!$C:$C,'รับ-จ่าย ประจำวัน'!$B228,เส้นแต่งหน้าขนมปัง!R:R)+SUMIF('วางแผนBC,CJ'!$C:$C,'รับ-จ่าย ประจำวัน'!$B228,'วางแผนBC,CJ'!R:R)+SUMIF(RD!$C:$C,'รับ-จ่าย ประจำวัน'!$B228,RD!R:R)+SUMIF('FG,ออนไล,คัดแยก'!$C:$C,'รับ-จ่าย ประจำวัน'!$B228,'FG,ออนไล,คัดแยก'!R:R)</f>
        <v>1150</v>
      </c>
      <c r="AZ228" s="16">
        <f>SUMIF(เตรียมส่วนผสม!$C:$C,'รับ-จ่าย ประจำวัน'!$B228,เตรียมส่วนผสม!S:S)+SUMIF(กวนไส้!$C:$C,'รับ-จ่าย ประจำวัน'!$B228,กวนไส้!S:S)+SUMIF(ผลิต1!$C:$C,'รับ-จ่าย ประจำวัน'!$B228,ผลิต1!S:S)+SUMIF(ผลิต2!$C:$C,'รับ-จ่าย ประจำวัน'!$B228,ผลิต2!S:S)+SUMIF(เส้นแต่งหน้าขนมเค้ก!$C:$C,'รับ-จ่าย ประจำวัน'!$B228,เส้นแต่งหน้าขนมเค้ก!S:S)+SUMIF(แพ็ค!$C:$C,'รับ-จ่าย ประจำวัน'!$B228,แพ็ค!S:S)+SUMIF(ธุรการ!$C:$C,'รับ-จ่าย ประจำวัน'!$B228,ธุรการ!S:S)+SUMIF(เส้นแต่งหน้าขนมปัง!$C:$C,'รับ-จ่าย ประจำวัน'!$B228,เส้นแต่งหน้าขนมปัง!S:S)+SUMIF('วางแผนBC,CJ'!$C:$C,'รับ-จ่าย ประจำวัน'!$B228,'วางแผนBC,CJ'!S:S)+SUMIF(RD!$C:$C,'รับ-จ่าย ประจำวัน'!$B228,RD!S:S)+SUMIF('FG,ออนไล,คัดแยก'!$C:$C,'รับ-จ่าย ประจำวัน'!$B228,'FG,ออนไล,คัดแยก'!S:S)</f>
        <v>1200</v>
      </c>
      <c r="BA228" s="16">
        <f>SUMIF(เตรียมส่วนผสม!$C:$C,'รับ-จ่าย ประจำวัน'!$B228,เตรียมส่วนผสม!T:T)+SUMIF(กวนไส้!$C:$C,'รับ-จ่าย ประจำวัน'!$B228,กวนไส้!T:T)+SUMIF(ผลิต1!$C:$C,'รับ-จ่าย ประจำวัน'!$B228,ผลิต1!T:T)+SUMIF(ผลิต2!$C:$C,'รับ-จ่าย ประจำวัน'!$B228,ผลิต2!T:T)+SUMIF(เส้นแต่งหน้าขนมเค้ก!$C:$C,'รับ-จ่าย ประจำวัน'!$B228,เส้นแต่งหน้าขนมเค้ก!T:T)+SUMIF(แพ็ค!$C:$C,'รับ-จ่าย ประจำวัน'!$B228,แพ็ค!T:T)+SUMIF(ธุรการ!$C:$C,'รับ-จ่าย ประจำวัน'!$B228,ธุรการ!T:T)+SUMIF(เส้นแต่งหน้าขนมปัง!$C:$C,'รับ-จ่าย ประจำวัน'!$B228,เส้นแต่งหน้าขนมปัง!T:T)+SUMIF('วางแผนBC,CJ'!$C:$C,'รับ-จ่าย ประจำวัน'!$B228,'วางแผนBC,CJ'!T:T)+SUMIF(RD!$C:$C,'รับ-จ่าย ประจำวัน'!$B228,RD!T:T)+SUMIF('FG,ออนไล,คัดแยก'!$C:$C,'รับ-จ่าย ประจำวัน'!$B228,'FG,ออนไล,คัดแยก'!T:T)</f>
        <v>0</v>
      </c>
      <c r="BB228" s="16">
        <f>SUMIF(เตรียมส่วนผสม!$C:$C,'รับ-จ่าย ประจำวัน'!$B228,เตรียมส่วนผสม!U:U)+SUMIF(กวนไส้!$C:$C,'รับ-จ่าย ประจำวัน'!$B228,กวนไส้!U:U)+SUMIF(ผลิต1!$C:$C,'รับ-จ่าย ประจำวัน'!$B228,ผลิต1!U:U)+SUMIF(ผลิต2!$C:$C,'รับ-จ่าย ประจำวัน'!$B228,ผลิต2!U:U)+SUMIF(เส้นแต่งหน้าขนมเค้ก!$C:$C,'รับ-จ่าย ประจำวัน'!$B228,เส้นแต่งหน้าขนมเค้ก!U:U)+SUMIF(แพ็ค!$C:$C,'รับ-จ่าย ประจำวัน'!$B228,แพ็ค!U:U)+SUMIF(ธุรการ!$C:$C,'รับ-จ่าย ประจำวัน'!$B228,ธุรการ!U:U)+SUMIF(เส้นแต่งหน้าขนมปัง!$C:$C,'รับ-จ่าย ประจำวัน'!$B228,เส้นแต่งหน้าขนมปัง!U:U)+SUMIF('วางแผนBC,CJ'!$C:$C,'รับ-จ่าย ประจำวัน'!$B228,'วางแผนBC,CJ'!U:U)+SUMIF(RD!$C:$C,'รับ-จ่าย ประจำวัน'!$B228,RD!U:U)+SUMIF('FG,ออนไล,คัดแยก'!$C:$C,'รับ-จ่าย ประจำวัน'!$B228,'FG,ออนไล,คัดแยก'!U:U)</f>
        <v>1200</v>
      </c>
      <c r="BC228" s="16">
        <f>SUMIF(เตรียมส่วนผสม!$C:$C,'รับ-จ่าย ประจำวัน'!$B228,เตรียมส่วนผสม!V:V)+SUMIF(กวนไส้!$C:$C,'รับ-จ่าย ประจำวัน'!$B228,กวนไส้!V:V)+SUMIF(ผลิต1!$C:$C,'รับ-จ่าย ประจำวัน'!$B228,ผลิต1!V:V)+SUMIF(ผลิต2!$C:$C,'รับ-จ่าย ประจำวัน'!$B228,ผลิต2!V:V)+SUMIF(เส้นแต่งหน้าขนมเค้ก!$C:$C,'รับ-จ่าย ประจำวัน'!$B228,เส้นแต่งหน้าขนมเค้ก!V:V)+SUMIF(แพ็ค!$C:$C,'รับ-จ่าย ประจำวัน'!$B228,แพ็ค!V:V)+SUMIF(ธุรการ!$C:$C,'รับ-จ่าย ประจำวัน'!$B228,ธุรการ!V:V)+SUMIF(เส้นแต่งหน้าขนมปัง!$C:$C,'รับ-จ่าย ประจำวัน'!$B228,เส้นแต่งหน้าขนมปัง!V:V)+SUMIF('วางแผนBC,CJ'!$C:$C,'รับ-จ่าย ประจำวัน'!$B228,'วางแผนBC,CJ'!V:V)+SUMIF(RD!$C:$C,'รับ-จ่าย ประจำวัน'!$B228,RD!V:V)+SUMIF('FG,ออนไล,คัดแยก'!$C:$C,'รับ-จ่าย ประจำวัน'!$B228,'FG,ออนไล,คัดแยก'!V:V)</f>
        <v>1200</v>
      </c>
      <c r="BD228" s="16">
        <f>SUMIF(เตรียมส่วนผสม!$C:$C,'รับ-จ่าย ประจำวัน'!$B228,เตรียมส่วนผสม!W:W)+SUMIF(กวนไส้!$C:$C,'รับ-จ่าย ประจำวัน'!$B228,กวนไส้!W:W)+SUMIF(ผลิต1!$C:$C,'รับ-จ่าย ประจำวัน'!$B228,ผลิต1!W:W)+SUMIF(ผลิต2!$C:$C,'รับ-จ่าย ประจำวัน'!$B228,ผลิต2!W:W)+SUMIF(เส้นแต่งหน้าขนมเค้ก!$C:$C,'รับ-จ่าย ประจำวัน'!$B228,เส้นแต่งหน้าขนมเค้ก!W:W)+SUMIF(แพ็ค!$C:$C,'รับ-จ่าย ประจำวัน'!$B228,แพ็ค!W:W)+SUMIF(ธุรการ!$C:$C,'รับ-จ่าย ประจำวัน'!$B228,ธุรการ!W:W)+SUMIF(เส้นแต่งหน้าขนมปัง!$C:$C,'รับ-จ่าย ประจำวัน'!$B228,เส้นแต่งหน้าขนมปัง!W:W)+SUMIF('วางแผนBC,CJ'!$C:$C,'รับ-จ่าย ประจำวัน'!$B228,'วางแผนBC,CJ'!W:W)+SUMIF(RD!$C:$C,'รับ-จ่าย ประจำวัน'!$B228,RD!W:W)+SUMIF('FG,ออนไล,คัดแยก'!$C:$C,'รับ-จ่าย ประจำวัน'!$B228,'FG,ออนไล,คัดแยก'!W:W)</f>
        <v>0</v>
      </c>
      <c r="BE228" s="16">
        <f>SUMIF(เตรียมส่วนผสม!$C:$C,'รับ-จ่าย ประจำวัน'!$B228,เตรียมส่วนผสม!X:X)+SUMIF(กวนไส้!$C:$C,'รับ-จ่าย ประจำวัน'!$B228,กวนไส้!X:X)+SUMIF(ผลิต1!$C:$C,'รับ-จ่าย ประจำวัน'!$B228,ผลิต1!X:X)+SUMIF(ผลิต2!$C:$C,'รับ-จ่าย ประจำวัน'!$B228,ผลิต2!X:X)+SUMIF(เส้นแต่งหน้าขนมเค้ก!$C:$C,'รับ-จ่าย ประจำวัน'!$B228,เส้นแต่งหน้าขนมเค้ก!X:X)+SUMIF(แพ็ค!$C:$C,'รับ-จ่าย ประจำวัน'!$B228,แพ็ค!X:X)+SUMIF(ธุรการ!$C:$C,'รับ-จ่าย ประจำวัน'!$B228,ธุรการ!X:X)+SUMIF(เส้นแต่งหน้าขนมปัง!$C:$C,'รับ-จ่าย ประจำวัน'!$B228,เส้นแต่งหน้าขนมปัง!X:X)+SUMIF('วางแผนBC,CJ'!$C:$C,'รับ-จ่าย ประจำวัน'!$B228,'วางแผนBC,CJ'!X:X)+SUMIF(RD!$C:$C,'รับ-จ่าย ประจำวัน'!$B228,RD!X:X)+SUMIF('FG,ออนไล,คัดแยก'!$C:$C,'รับ-จ่าย ประจำวัน'!$B228,'FG,ออนไล,คัดแยก'!X:X)</f>
        <v>0</v>
      </c>
      <c r="BF228" s="16">
        <f>SUMIF(เตรียมส่วนผสม!$C:$C,'รับ-จ่าย ประจำวัน'!$B228,เตรียมส่วนผสม!Y:Y)+SUMIF(กวนไส้!$C:$C,'รับ-จ่าย ประจำวัน'!$B228,กวนไส้!Y:Y)+SUMIF(ผลิต1!$C:$C,'รับ-จ่าย ประจำวัน'!$B228,ผลิต1!Y:Y)+SUMIF(ผลิต2!$C:$C,'รับ-จ่าย ประจำวัน'!$B228,ผลิต2!Y:Y)+SUMIF(เส้นแต่งหน้าขนมเค้ก!$C:$C,'รับ-จ่าย ประจำวัน'!$B228,เส้นแต่งหน้าขนมเค้ก!Y:Y)+SUMIF(แพ็ค!$C:$C,'รับ-จ่าย ประจำวัน'!$B228,แพ็ค!Y:Y)+SUMIF(ธุรการ!$C:$C,'รับ-จ่าย ประจำวัน'!$B228,ธุรการ!Y:Y)+SUMIF(เส้นแต่งหน้าขนมปัง!$C:$C,'รับ-จ่าย ประจำวัน'!$B228,เส้นแต่งหน้าขนมปัง!Y:Y)+SUMIF('วางแผนBC,CJ'!$C:$C,'รับ-จ่าย ประจำวัน'!$B228,'วางแผนBC,CJ'!Y:Y)+SUMIF(RD!$C:$C,'รับ-จ่าย ประจำวัน'!$B228,RD!Y:Y)+SUMIF('FG,ออนไล,คัดแยก'!$C:$C,'รับ-จ่าย ประจำวัน'!$B228,'FG,ออนไล,คัดแยก'!Y:Y)</f>
        <v>1200</v>
      </c>
      <c r="BG228" s="16">
        <f>SUMIF(เตรียมส่วนผสม!$C:$C,'รับ-จ่าย ประจำวัน'!$B228,เตรียมส่วนผสม!Z:Z)+SUMIF(กวนไส้!$C:$C,'รับ-จ่าย ประจำวัน'!$B228,กวนไส้!Z:Z)+SUMIF(ผลิต1!$C:$C,'รับ-จ่าย ประจำวัน'!$B228,ผลิต1!Z:Z)+SUMIF(ผลิต2!$C:$C,'รับ-จ่าย ประจำวัน'!$B228,ผลิต2!Z:Z)+SUMIF(เส้นแต่งหน้าขนมเค้ก!$C:$C,'รับ-จ่าย ประจำวัน'!$B228,เส้นแต่งหน้าขนมเค้ก!Z:Z)+SUMIF(แพ็ค!$C:$C,'รับ-จ่าย ประจำวัน'!$B228,แพ็ค!Z:Z)+SUMIF(ธุรการ!$C:$C,'รับ-จ่าย ประจำวัน'!$B228,ธุรการ!Z:Z)+SUMIF(เส้นแต่งหน้าขนมปัง!$C:$C,'รับ-จ่าย ประจำวัน'!$B228,เส้นแต่งหน้าขนมปัง!Z:Z)+SUMIF('วางแผนBC,CJ'!$C:$C,'รับ-จ่าย ประจำวัน'!$B228,'วางแผนBC,CJ'!Z:Z)+SUMIF(RD!$C:$C,'รับ-จ่าย ประจำวัน'!$B228,RD!Z:Z)+SUMIF('FG,ออนไล,คัดแยก'!$C:$C,'รับ-จ่าย ประจำวัน'!$B228,'FG,ออนไล,คัดแยก'!Z:Z)</f>
        <v>1200</v>
      </c>
      <c r="BH228" s="16">
        <f>SUMIF(เตรียมส่วนผสม!$C:$C,'รับ-จ่าย ประจำวัน'!$B228,เตรียมส่วนผสม!AA:AA)+SUMIF(กวนไส้!$C:$C,'รับ-จ่าย ประจำวัน'!$B228,กวนไส้!AA:AA)+SUMIF(ผลิต1!$C:$C,'รับ-จ่าย ประจำวัน'!$B228,ผลิต1!AA:AA)+SUMIF(ผลิต2!$C:$C,'รับ-จ่าย ประจำวัน'!$B228,ผลิต2!AA:AA)+SUMIF(เส้นแต่งหน้าขนมเค้ก!$C:$C,'รับ-จ่าย ประจำวัน'!$B228,เส้นแต่งหน้าขนมเค้ก!AA:AA)+SUMIF(แพ็ค!$C:$C,'รับ-จ่าย ประจำวัน'!$B228,แพ็ค!AA:AA)+SUMIF(ธุรการ!$C:$C,'รับ-จ่าย ประจำวัน'!$B228,ธุรการ!AA:AA)+SUMIF(เส้นแต่งหน้าขนมปัง!$C:$C,'รับ-จ่าย ประจำวัน'!$B228,เส้นแต่งหน้าขนมปัง!AA:AA)+SUMIF('วางแผนBC,CJ'!$C:$C,'รับ-จ่าย ประจำวัน'!$B228,'วางแผนBC,CJ'!AA:AA)+SUMIF(RD!$C:$C,'รับ-จ่าย ประจำวัน'!$B228,RD!AA:AA)+SUMIF('FG,ออนไล,คัดแยก'!$C:$C,'รับ-จ่าย ประจำวัน'!$B228,'FG,ออนไล,คัดแยก'!AA:AA)</f>
        <v>0</v>
      </c>
      <c r="BI228" s="16">
        <f>SUMIF(เตรียมส่วนผสม!$C:$C,'รับ-จ่าย ประจำวัน'!$B228,เตรียมส่วนผสม!AB:AB)+SUMIF(กวนไส้!$C:$C,'รับ-จ่าย ประจำวัน'!$B228,กวนไส้!AB:AB)+SUMIF(ผลิต1!$C:$C,'รับ-จ่าย ประจำวัน'!$B228,ผลิต1!AB:AB)+SUMIF(ผลิต2!$C:$C,'รับ-จ่าย ประจำวัน'!$B228,ผลิต2!AB:AB)+SUMIF(เส้นแต่งหน้าขนมเค้ก!$C:$C,'รับ-จ่าย ประจำวัน'!$B228,เส้นแต่งหน้าขนมเค้ก!AB:AB)+SUMIF(แพ็ค!$C:$C,'รับ-จ่าย ประจำวัน'!$B228,แพ็ค!AB:AB)+SUMIF(ธุรการ!$C:$C,'รับ-จ่าย ประจำวัน'!$B228,ธุรการ!AB:AB)+SUMIF(เส้นแต่งหน้าขนมปัง!$C:$C,'รับ-จ่าย ประจำวัน'!$B228,เส้นแต่งหน้าขนมปัง!AB:AB)+SUMIF('วางแผนBC,CJ'!$C:$C,'รับ-จ่าย ประจำวัน'!$B228,'วางแผนBC,CJ'!AB:AB)+SUMIF(RD!$C:$C,'รับ-จ่าย ประจำวัน'!$B228,RD!AB:AB)+SUMIF('FG,ออนไล,คัดแยก'!$C:$C,'รับ-จ่าย ประจำวัน'!$B228,'FG,ออนไล,คัดแยก'!AB:AB)</f>
        <v>1200</v>
      </c>
      <c r="BJ228" s="16">
        <f>SUMIF(เตรียมส่วนผสม!$C:$C,'รับ-จ่าย ประจำวัน'!$B228,เตรียมส่วนผสม!AC:AC)+SUMIF(กวนไส้!$C:$C,'รับ-จ่าย ประจำวัน'!$B228,กวนไส้!AC:AC)+SUMIF(ผลิต1!$C:$C,'รับ-จ่าย ประจำวัน'!$B228,ผลิต1!AC:AC)+SUMIF(ผลิต2!$C:$C,'รับ-จ่าย ประจำวัน'!$B228,ผลิต2!AC:AC)+SUMIF(เส้นแต่งหน้าขนมเค้ก!$C:$C,'รับ-จ่าย ประจำวัน'!$B228,เส้นแต่งหน้าขนมเค้ก!AC:AC)+SUMIF(แพ็ค!$C:$C,'รับ-จ่าย ประจำวัน'!$B228,แพ็ค!AC:AC)+SUMIF(ธุรการ!$C:$C,'รับ-จ่าย ประจำวัน'!$B228,ธุรการ!AC:AC)+SUMIF(เส้นแต่งหน้าขนมปัง!$C:$C,'รับ-จ่าย ประจำวัน'!$B228,เส้นแต่งหน้าขนมปัง!AC:AC)+SUMIF('วางแผนBC,CJ'!$C:$C,'รับ-จ่าย ประจำวัน'!$B228,'วางแผนBC,CJ'!AC:AC)+SUMIF(RD!$C:$C,'รับ-จ่าย ประจำวัน'!$B228,RD!AC:AC)+SUMIF('FG,ออนไล,คัดแยก'!$C:$C,'รับ-จ่าย ประจำวัน'!$B228,'FG,ออนไล,คัดแยก'!AC:AC)</f>
        <v>600</v>
      </c>
      <c r="BK228" s="16">
        <f>SUMIF(เตรียมส่วนผสม!$C:$C,'รับ-จ่าย ประจำวัน'!$B228,เตรียมส่วนผสม!AD:AD)+SUMIF(กวนไส้!$C:$C,'รับ-จ่าย ประจำวัน'!$B228,กวนไส้!AD:AD)+SUMIF(ผลิต1!$C:$C,'รับ-จ่าย ประจำวัน'!$B228,ผลิต1!AD:AD)+SUMIF(ผลิต2!$C:$C,'รับ-จ่าย ประจำวัน'!$B228,ผลิต2!AD:AD)+SUMIF(เส้นแต่งหน้าขนมเค้ก!$C:$C,'รับ-จ่าย ประจำวัน'!$B228,เส้นแต่งหน้าขนมเค้ก!AD:AD)+SUMIF(แพ็ค!$C:$C,'รับ-จ่าย ประจำวัน'!$B228,แพ็ค!AD:AD)+SUMIF(ธุรการ!$C:$C,'รับ-จ่าย ประจำวัน'!$B228,ธุรการ!AD:AD)+SUMIF(เส้นแต่งหน้าขนมปัง!$C:$C,'รับ-จ่าย ประจำวัน'!$B228,เส้นแต่งหน้าขนมปัง!AD:AD)+SUMIF('วางแผนBC,CJ'!$C:$C,'รับ-จ่าย ประจำวัน'!$B228,'วางแผนBC,CJ'!AD:AD)+SUMIF(RD!$C:$C,'รับ-จ่าย ประจำวัน'!$B228,RD!AD:AD)+SUMIF('FG,ออนไล,คัดแยก'!$C:$C,'รับ-จ่าย ประจำวัน'!$B228,'FG,ออนไล,คัดแยก'!AD:AD)</f>
        <v>600</v>
      </c>
      <c r="BL228" s="16">
        <f>SUMIF(เตรียมส่วนผสม!$C:$C,'รับ-จ่าย ประจำวัน'!$B228,เตรียมส่วนผสม!AE:AE)+SUMIF(กวนไส้!$C:$C,'รับ-จ่าย ประจำวัน'!$B228,กวนไส้!AE:AE)+SUMIF(ผลิต1!$C:$C,'รับ-จ่าย ประจำวัน'!$B228,ผลิต1!AE:AE)+SUMIF(ผลิต2!$C:$C,'รับ-จ่าย ประจำวัน'!$B228,ผลิต2!AE:AE)+SUMIF(เส้นแต่งหน้าขนมเค้ก!$C:$C,'รับ-จ่าย ประจำวัน'!$B228,เส้นแต่งหน้าขนมเค้ก!AE:AE)+SUMIF(แพ็ค!$C:$C,'รับ-จ่าย ประจำวัน'!$B228,แพ็ค!AE:AE)+SUMIF(ธุรการ!$C:$C,'รับ-จ่าย ประจำวัน'!$B228,ธุรการ!AE:AE)+SUMIF(เส้นแต่งหน้าขนมปัง!$C:$C,'รับ-จ่าย ประจำวัน'!$B228,เส้นแต่งหน้าขนมปัง!AE:AE)+SUMIF('วางแผนBC,CJ'!$C:$C,'รับ-จ่าย ประจำวัน'!$B228,'วางแผนBC,CJ'!AE:AE)+SUMIF(RD!$C:$C,'รับ-จ่าย ประจำวัน'!$B228,RD!AE:AE)+SUMIF('FG,ออนไล,คัดแยก'!$C:$C,'รับ-จ่าย ประจำวัน'!$B228,'FG,ออนไล,คัดแยก'!AE:AE)</f>
        <v>1200</v>
      </c>
      <c r="BM228" s="16">
        <f>SUMIF(เตรียมส่วนผสม!$C:$C,'รับ-จ่าย ประจำวัน'!$B228,เตรียมส่วนผสม!AF:AF)+SUMIF(กวนไส้!$C:$C,'รับ-จ่าย ประจำวัน'!$B228,กวนไส้!AF:AF)+SUMIF(ผลิต1!$C:$C,'รับ-จ่าย ประจำวัน'!$B228,ผลิต1!AF:AF)+SUMIF(ผลิต2!$C:$C,'รับ-จ่าย ประจำวัน'!$B228,ผลิต2!AF:AF)+SUMIF(เส้นแต่งหน้าขนมเค้ก!$C:$C,'รับ-จ่าย ประจำวัน'!$B228,เส้นแต่งหน้าขนมเค้ก!AF:AF)+SUMIF(แพ็ค!$C:$C,'รับ-จ่าย ประจำวัน'!$B228,แพ็ค!AF:AF)+SUMIF(ธุรการ!$C:$C,'รับ-จ่าย ประจำวัน'!$B228,ธุรการ!AF:AF)+SUMIF(เส้นแต่งหน้าขนมปัง!$C:$C,'รับ-จ่าย ประจำวัน'!$B228,เส้นแต่งหน้าขนมปัง!AF:AF)+SUMIF('วางแผนBC,CJ'!$C:$C,'รับ-จ่าย ประจำวัน'!$B228,'วางแผนBC,CJ'!AF:AF)+SUMIF(RD!$C:$C,'รับ-จ่าย ประจำวัน'!$B228,RD!AF:AF)+SUMIF('FG,ออนไล,คัดแยก'!$C:$C,'รับ-จ่าย ประจำวัน'!$B228,'FG,ออนไล,คัดแยก'!AF:AF)</f>
        <v>1800</v>
      </c>
      <c r="BN228" s="16">
        <f>SUMIF(เตรียมส่วนผสม!$C:$C,'รับ-จ่าย ประจำวัน'!$B228,เตรียมส่วนผสม!AG:AG)+SUMIF(กวนไส้!$C:$C,'รับ-จ่าย ประจำวัน'!$B228,กวนไส้!AG:AG)+SUMIF(ผลิต1!$C:$C,'รับ-จ่าย ประจำวัน'!$B228,ผลิต1!AG:AG)+SUMIF(ผลิต2!$C:$C,'รับ-จ่าย ประจำวัน'!$B228,ผลิต2!AG:AG)+SUMIF(เส้นแต่งหน้าขนมเค้ก!$C:$C,'รับ-จ่าย ประจำวัน'!$B228,เส้นแต่งหน้าขนมเค้ก!AG:AG)+SUMIF(แพ็ค!$C:$C,'รับ-จ่าย ประจำวัน'!$B228,แพ็ค!AG:AG)+SUMIF(ธุรการ!$C:$C,'รับ-จ่าย ประจำวัน'!$B228,ธุรการ!AG:AG)+SUMIF(เส้นแต่งหน้าขนมปัง!$C:$C,'รับ-จ่าย ประจำวัน'!$B228,เส้นแต่งหน้าขนมปัง!AG:AG)+SUMIF('วางแผนBC,CJ'!$C:$C,'รับ-จ่าย ประจำวัน'!$B228,'วางแผนBC,CJ'!AG:AG)+SUMIF(RD!$C:$C,'รับ-จ่าย ประจำวัน'!$B228,RD!AG:AG)+SUMIF('FG,ออนไล,คัดแยก'!$C:$C,'รับ-จ่าย ประจำวัน'!$B228,'FG,ออนไล,คัดแยก'!AG:AG)</f>
        <v>2400</v>
      </c>
      <c r="BO228" s="16">
        <f>SUMIF(เตรียมส่วนผสม!$C:$C,'รับ-จ่าย ประจำวัน'!$B228,เตรียมส่วนผสม!AH:AH)+SUMIF(กวนไส้!$C:$C,'รับ-จ่าย ประจำวัน'!$B228,กวนไส้!AH:AH)+SUMIF(ผลิต1!$C:$C,'รับ-จ่าย ประจำวัน'!$B228,ผลิต1!AH:AH)+SUMIF(ผลิต2!$C:$C,'รับ-จ่าย ประจำวัน'!$B228,ผลิต2!AH:AH)+SUMIF(เส้นแต่งหน้าขนมเค้ก!$C:$C,'รับ-จ่าย ประจำวัน'!$B228,เส้นแต่งหน้าขนมเค้ก!AH:AH)+SUMIF(แพ็ค!$C:$C,'รับ-จ่าย ประจำวัน'!$B228,แพ็ค!AH:AH)+SUMIF(ธุรการ!$C:$C,'รับ-จ่าย ประจำวัน'!$B228,ธุรการ!AH:AH)+SUMIF(เส้นแต่งหน้าขนมปัง!$C:$C,'รับ-จ่าย ประจำวัน'!$B228,เส้นแต่งหน้าขนมปัง!AH:AH)+SUMIF('วางแผนBC,CJ'!$C:$C,'รับ-จ่าย ประจำวัน'!$B228,'วางแผนBC,CJ'!AH:AH)+SUMIF(RD!$C:$C,'รับ-จ่าย ประจำวัน'!$B228,RD!AH:AH)+SUMIF('FG,ออนไล,คัดแยก'!$C:$C,'รับ-จ่าย ประจำวัน'!$B228,'FG,ออนไล,คัดแยก'!AH:AH)</f>
        <v>0</v>
      </c>
      <c r="BP228" s="16">
        <f>SUMIF(เตรียมส่วนผสม!$C:$C,'รับ-จ่าย ประจำวัน'!$B228,เตรียมส่วนผสม!AI:AI)+SUMIF(กวนไส้!$C:$C,'รับ-จ่าย ประจำวัน'!$B228,กวนไส้!AI:AI)+SUMIF(ผลิต1!$C:$C,'รับ-จ่าย ประจำวัน'!$B228,ผลิต1!AI:AI)+SUMIF(ผลิต2!$C:$C,'รับ-จ่าย ประจำวัน'!$B228,ผลิต2!AI:AI)+SUMIF(เส้นแต่งหน้าขนมเค้ก!$C:$C,'รับ-จ่าย ประจำวัน'!$B228,เส้นแต่งหน้าขนมเค้ก!AI:AI)+SUMIF(แพ็ค!$C:$C,'รับ-จ่าย ประจำวัน'!$B228,แพ็ค!AI:AI)+SUMIF(ธุรการ!$C:$C,'รับ-จ่าย ประจำวัน'!$B228,ธุรการ!AI:AI)+SUMIF(เส้นแต่งหน้าขนมปัง!$C:$C,'รับ-จ่าย ประจำวัน'!$B228,เส้นแต่งหน้าขนมปัง!AI:AI)+SUMIF('วางแผนBC,CJ'!$C:$C,'รับ-จ่าย ประจำวัน'!$B228,'วางแผนBC,CJ'!AI:AI)+SUMIF(RD!$C:$C,'รับ-จ่าย ประจำวัน'!$B228,RD!AI:AI)+SUMIF('FG,ออนไล,คัดแยก'!$C:$C,'รับ-จ่าย ประจำวัน'!$B228,'FG,ออนไล,คัดแยก'!AI:AI)</f>
        <v>0</v>
      </c>
      <c r="BQ228" s="16">
        <f>SUMIF(เตรียมส่วนผสม!$C:$C,'รับ-จ่าย ประจำวัน'!$B228,เตรียมส่วนผสม!AJ:AJ)+SUMIF(กวนไส้!$C:$C,'รับ-จ่าย ประจำวัน'!$B228,กวนไส้!AJ:AJ)+SUMIF(ผลิต1!$C:$C,'รับ-จ่าย ประจำวัน'!$B228,ผลิต1!AJ:AJ)+SUMIF(ผลิต2!$C:$C,'รับ-จ่าย ประจำวัน'!$B228,ผลิต2!AJ:AJ)+SUMIF(เส้นแต่งหน้าขนมเค้ก!$C:$C,'รับ-จ่าย ประจำวัน'!$B228,เส้นแต่งหน้าขนมเค้ก!AJ:AJ)+SUMIF(แพ็ค!$C:$C,'รับ-จ่าย ประจำวัน'!$B228,แพ็ค!AJ:AJ)+SUMIF(ธุรการ!$C:$C,'รับ-จ่าย ประจำวัน'!$B228,ธุรการ!AJ:AJ)+SUMIF(เส้นแต่งหน้าขนมปัง!$C:$C,'รับ-จ่าย ประจำวัน'!$B228,เส้นแต่งหน้าขนมปัง!AJ:AJ)+SUMIF('วางแผนBC,CJ'!$C:$C,'รับ-จ่าย ประจำวัน'!$B228,'วางแผนBC,CJ'!AJ:AJ)+SUMIF(RD!$C:$C,'รับ-จ่าย ประจำวัน'!$B228,RD!AJ:AJ)+SUMIF('FG,ออนไล,คัดแยก'!$C:$C,'รับ-จ่าย ประจำวัน'!$B228,'FG,ออนไล,คัดแยก'!AJ:AJ)</f>
        <v>600</v>
      </c>
      <c r="BR228" s="16">
        <f>SUMIF(เตรียมส่วนผสม!$C:$C,'รับ-จ่าย ประจำวัน'!$B228,เตรียมส่วนผสม!AK:AK)+SUMIF(กวนไส้!$C:$C,'รับ-จ่าย ประจำวัน'!$B228,กวนไส้!AK:AK)+SUMIF(ผลิต1!$C:$C,'รับ-จ่าย ประจำวัน'!$B228,ผลิต1!AK:AK)+SUMIF(ผลิต2!$C:$C,'รับ-จ่าย ประจำวัน'!$B228,ผลิต2!AK:AK)+SUMIF(เส้นแต่งหน้าขนมเค้ก!$C:$C,'รับ-จ่าย ประจำวัน'!$B228,เส้นแต่งหน้าขนมเค้ก!AK:AK)+SUMIF(แพ็ค!$C:$C,'รับ-จ่าย ประจำวัน'!$B228,แพ็ค!AK:AK)+SUMIF(ธุรการ!$C:$C,'รับ-จ่าย ประจำวัน'!$B228,ธุรการ!AK:AK)+SUMIF(เส้นแต่งหน้าขนมปัง!$C:$C,'รับ-จ่าย ประจำวัน'!$B228,เส้นแต่งหน้าขนมปัง!AK:AK)+SUMIF('วางแผนBC,CJ'!$C:$C,'รับ-จ่าย ประจำวัน'!$B228,'วางแผนBC,CJ'!AK:AK)+SUMIF(RD!$C:$C,'รับ-จ่าย ประจำวัน'!$B228,RD!AK:AK)+SUMIF('FG,ออนไล,คัดแยก'!$C:$C,'รับ-จ่าย ประจำวัน'!$B228,'FG,ออนไล,คัดแยก'!AK:AK)</f>
        <v>600</v>
      </c>
      <c r="BS228" s="16">
        <f>SUMIF(เตรียมส่วนผสม!$C:$C,'รับ-จ่าย ประจำวัน'!$B228,เตรียมส่วนผสม!AL:AL)+SUMIF(กวนไส้!$C:$C,'รับ-จ่าย ประจำวัน'!$B228,กวนไส้!AL:AL)+SUMIF(ผลิต1!$C:$C,'รับ-จ่าย ประจำวัน'!$B228,ผลิต1!AL:AL)+SUMIF(ผลิต2!$C:$C,'รับ-จ่าย ประจำวัน'!$B228,ผลิต2!AL:AL)+SUMIF(เส้นแต่งหน้าขนมเค้ก!$C:$C,'รับ-จ่าย ประจำวัน'!$B228,เส้นแต่งหน้าขนมเค้ก!AL:AL)+SUMIF(แพ็ค!$C:$C,'รับ-จ่าย ประจำวัน'!$B228,แพ็ค!AL:AL)+SUMIF(ธุรการ!$C:$C,'รับ-จ่าย ประจำวัน'!$B228,ธุรการ!AL:AL)+SUMIF(เส้นแต่งหน้าขนมปัง!$C:$C,'รับ-จ่าย ประจำวัน'!$B228,เส้นแต่งหน้าขนมปัง!AL:AL)+SUMIF('วางแผนBC,CJ'!$C:$C,'รับ-จ่าย ประจำวัน'!$B228,'วางแผนBC,CJ'!AL:AL)+SUMIF(RD!$C:$C,'รับ-จ่าย ประจำวัน'!$B228,RD!AL:AL)+SUMIF('FG,ออนไล,คัดแยก'!$C:$C,'รับ-จ่าย ประจำวัน'!$B228,'FG,ออนไล,คัดแยก'!AL:AL)</f>
        <v>0</v>
      </c>
      <c r="BT228" s="18">
        <f t="shared" si="50"/>
        <v>25150</v>
      </c>
      <c r="BU228" s="116"/>
      <c r="BV228" s="146">
        <f t="shared" si="51"/>
        <v>54250</v>
      </c>
      <c r="BW228" s="183">
        <v>30</v>
      </c>
      <c r="BX228" s="172">
        <f>BT228/30</f>
        <v>838.33333333333337</v>
      </c>
      <c r="BY228" s="188">
        <f t="shared" si="53"/>
        <v>64.711729622266404</v>
      </c>
      <c r="BZ228" s="180">
        <f t="shared" ca="1" si="52"/>
        <v>46267.711729622264</v>
      </c>
      <c r="CA228" s="93"/>
      <c r="CB228" s="93"/>
      <c r="CC228" s="93"/>
      <c r="CD228" s="93"/>
      <c r="CE228" s="93"/>
      <c r="CF228" s="93"/>
      <c r="CG228" s="93"/>
      <c r="CH228" s="93"/>
      <c r="CI228" s="93"/>
      <c r="CJ228" s="97"/>
      <c r="CK228" s="9">
        <f t="shared" si="54"/>
        <v>54250</v>
      </c>
    </row>
    <row r="229" spans="1:89" hidden="1" x14ac:dyDescent="0.5">
      <c r="A229" s="149"/>
      <c r="B229" s="34" t="s">
        <v>1350</v>
      </c>
      <c r="C229" s="10" t="s">
        <v>1354</v>
      </c>
      <c r="D229" s="135" t="s">
        <v>91</v>
      </c>
      <c r="E229" s="11">
        <v>0</v>
      </c>
      <c r="F229" s="159" t="s">
        <v>1605</v>
      </c>
      <c r="G229" s="11" t="s">
        <v>62</v>
      </c>
      <c r="H229" s="12">
        <v>11495</v>
      </c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3"/>
      <c r="AF229" s="13"/>
      <c r="AG229" s="13"/>
      <c r="AH229" s="13"/>
      <c r="AI229" s="14"/>
      <c r="AJ229" s="14"/>
      <c r="AK229" s="14"/>
      <c r="AL229" s="14"/>
      <c r="AM229" s="14"/>
      <c r="AN229" s="15">
        <f t="shared" si="49"/>
        <v>0</v>
      </c>
      <c r="AO229" s="16">
        <f>SUMIF(เตรียมส่วนผสม!$C:$C,'รับ-จ่าย ประจำวัน'!$B229,เตรียมส่วนผสม!H:H)+SUMIF(กวนไส้!$C:$C,'รับ-จ่าย ประจำวัน'!$B229,กวนไส้!H:H)+SUMIF(ผลิต1!$C:$C,'รับ-จ่าย ประจำวัน'!$B229,ผลิต1!H:H)+SUMIF(ผลิต2!$C:$C,'รับ-จ่าย ประจำวัน'!$B229,ผลิต2!H:H)+SUMIF(เส้นแต่งหน้าขนมเค้ก!$C:$C,'รับ-จ่าย ประจำวัน'!$B229,เส้นแต่งหน้าขนมเค้ก!H:H)+SUMIF(แพ็ค!$C:$C,'รับ-จ่าย ประจำวัน'!$B229,แพ็ค!H:H)+SUMIF(ธุรการ!$C:$C,'รับ-จ่าย ประจำวัน'!$B229,ธุรการ!H:H)+SUMIF(เส้นแต่งหน้าขนมปัง!$C:$C,'รับ-จ่าย ประจำวัน'!$B229,เส้นแต่งหน้าขนมปัง!H:H)+SUMIF('วางแผนBC,CJ'!$C:$C,'รับ-จ่าย ประจำวัน'!$B229,'วางแผนBC,CJ'!H:H)+SUMIF(RD!$C:$C,'รับ-จ่าย ประจำวัน'!$B229,RD!H:H)+SUMIF('FG,ออนไล,คัดแยก'!$C:$C,'รับ-จ่าย ประจำวัน'!$B229,'FG,ออนไล,คัดแยก'!H:H)</f>
        <v>0</v>
      </c>
      <c r="AP229" s="16">
        <f>SUMIF(เตรียมส่วนผสม!$C:$C,'รับ-จ่าย ประจำวัน'!$B229,เตรียมส่วนผสม!I:I)+SUMIF(กวนไส้!$C:$C,'รับ-จ่าย ประจำวัน'!$B229,กวนไส้!I:I)+SUMIF(ผลิต1!$C:$C,'รับ-จ่าย ประจำวัน'!$B229,ผลิต1!I:I)+SUMIF(ผลิต2!$C:$C,'รับ-จ่าย ประจำวัน'!$B229,ผลิต2!I:I)+SUMIF(เส้นแต่งหน้าขนมเค้ก!$C:$C,'รับ-จ่าย ประจำวัน'!$B229,เส้นแต่งหน้าขนมเค้ก!I:I)+SUMIF(แพ็ค!$C:$C,'รับ-จ่าย ประจำวัน'!$B229,แพ็ค!I:I)+SUMIF(ธุรการ!$C:$C,'รับ-จ่าย ประจำวัน'!$B229,ธุรการ!I:I)+SUMIF(เส้นแต่งหน้าขนมปัง!$C:$C,'รับ-จ่าย ประจำวัน'!$B229,เส้นแต่งหน้าขนมปัง!I:I)+SUMIF('วางแผนBC,CJ'!$C:$C,'รับ-จ่าย ประจำวัน'!$B229,'วางแผนBC,CJ'!I:I)+SUMIF(RD!$C:$C,'รับ-จ่าย ประจำวัน'!$B229,RD!I:I)+SUMIF('FG,ออนไล,คัดแยก'!$C:$C,'รับ-จ่าย ประจำวัน'!$B229,'FG,ออนไล,คัดแยก'!I:I)</f>
        <v>0</v>
      </c>
      <c r="AQ229" s="16">
        <f>SUMIF(เตรียมส่วนผสม!$C:$C,'รับ-จ่าย ประจำวัน'!$B229,เตรียมส่วนผสม!J:J)+SUMIF(กวนไส้!$C:$C,'รับ-จ่าย ประจำวัน'!$B229,กวนไส้!J:J)+SUMIF(ผลิต1!$C:$C,'รับ-จ่าย ประจำวัน'!$B229,ผลิต1!J:J)+SUMIF(ผลิต2!$C:$C,'รับ-จ่าย ประจำวัน'!$B229,ผลิต2!J:J)+SUMIF(เส้นแต่งหน้าขนมเค้ก!$C:$C,'รับ-จ่าย ประจำวัน'!$B229,เส้นแต่งหน้าขนมเค้ก!J:J)+SUMIF(แพ็ค!$C:$C,'รับ-จ่าย ประจำวัน'!$B229,แพ็ค!J:J)+SUMIF(ธุรการ!$C:$C,'รับ-จ่าย ประจำวัน'!$B229,ธุรการ!J:J)+SUMIF(เส้นแต่งหน้าขนมปัง!$C:$C,'รับ-จ่าย ประจำวัน'!$B229,เส้นแต่งหน้าขนมปัง!J:J)+SUMIF('วางแผนBC,CJ'!$C:$C,'รับ-จ่าย ประจำวัน'!$B229,'วางแผนBC,CJ'!J:J)+SUMIF(RD!$C:$C,'รับ-จ่าย ประจำวัน'!$B229,RD!J:J)+SUMIF('FG,ออนไล,คัดแยก'!$C:$C,'รับ-จ่าย ประจำวัน'!$B229,'FG,ออนไล,คัดแยก'!J:J)</f>
        <v>0</v>
      </c>
      <c r="AR229" s="16">
        <f>SUMIF(เตรียมส่วนผสม!$C:$C,'รับ-จ่าย ประจำวัน'!$B229,เตรียมส่วนผสม!K:K)+SUMIF(กวนไส้!$C:$C,'รับ-จ่าย ประจำวัน'!$B229,กวนไส้!K:K)+SUMIF(ผลิต1!$C:$C,'รับ-จ่าย ประจำวัน'!$B229,ผลิต1!K:K)+SUMIF(ผลิต2!$C:$C,'รับ-จ่าย ประจำวัน'!$B229,ผลิต2!K:K)+SUMIF(เส้นแต่งหน้าขนมเค้ก!$C:$C,'รับ-จ่าย ประจำวัน'!$B229,เส้นแต่งหน้าขนมเค้ก!K:K)+SUMIF(แพ็ค!$C:$C,'รับ-จ่าย ประจำวัน'!$B229,แพ็ค!K:K)+SUMIF(ธุรการ!$C:$C,'รับ-จ่าย ประจำวัน'!$B229,ธุรการ!K:K)+SUMIF(เส้นแต่งหน้าขนมปัง!$C:$C,'รับ-จ่าย ประจำวัน'!$B229,เส้นแต่งหน้าขนมปัง!K:K)+SUMIF('วางแผนBC,CJ'!$C:$C,'รับ-จ่าย ประจำวัน'!$B229,'วางแผนBC,CJ'!K:K)+SUMIF(RD!$C:$C,'รับ-จ่าย ประจำวัน'!$B229,RD!K:K)+SUMIF('FG,ออนไล,คัดแยก'!$C:$C,'รับ-จ่าย ประจำวัน'!$B229,'FG,ออนไล,คัดแยก'!K:K)</f>
        <v>0</v>
      </c>
      <c r="AS229" s="16">
        <f>SUMIF(เตรียมส่วนผสม!$C:$C,'รับ-จ่าย ประจำวัน'!$B229,เตรียมส่วนผสม!L:L)+SUMIF(กวนไส้!$C:$C,'รับ-จ่าย ประจำวัน'!$B229,กวนไส้!L:L)+SUMIF(ผลิต1!$C:$C,'รับ-จ่าย ประจำวัน'!$B229,ผลิต1!L:L)+SUMIF(ผลิต2!$C:$C,'รับ-จ่าย ประจำวัน'!$B229,ผลิต2!L:L)+SUMIF(เส้นแต่งหน้าขนมเค้ก!$C:$C,'รับ-จ่าย ประจำวัน'!$B229,เส้นแต่งหน้าขนมเค้ก!L:L)+SUMIF(แพ็ค!$C:$C,'รับ-จ่าย ประจำวัน'!$B229,แพ็ค!L:L)+SUMIF(ธุรการ!$C:$C,'รับ-จ่าย ประจำวัน'!$B229,ธุรการ!L:L)+SUMIF(เส้นแต่งหน้าขนมปัง!$C:$C,'รับ-จ่าย ประจำวัน'!$B229,เส้นแต่งหน้าขนมปัง!L:L)+SUMIF('วางแผนBC,CJ'!$C:$C,'รับ-จ่าย ประจำวัน'!$B229,'วางแผนBC,CJ'!L:L)+SUMIF(RD!$C:$C,'รับ-จ่าย ประจำวัน'!$B229,RD!L:L)+SUMIF('FG,ออนไล,คัดแยก'!$C:$C,'รับ-จ่าย ประจำวัน'!$B229,'FG,ออนไล,คัดแยก'!L:L)</f>
        <v>0</v>
      </c>
      <c r="AT229" s="16">
        <f>SUMIF(เตรียมส่วนผสม!$C:$C,'รับ-จ่าย ประจำวัน'!$B229,เตรียมส่วนผสม!M:M)+SUMIF(กวนไส้!$C:$C,'รับ-จ่าย ประจำวัน'!$B229,กวนไส้!M:M)+SUMIF(ผลิต1!$C:$C,'รับ-จ่าย ประจำวัน'!$B229,ผลิต1!M:M)+SUMIF(ผลิต2!$C:$C,'รับ-จ่าย ประจำวัน'!$B229,ผลิต2!M:M)+SUMIF(เส้นแต่งหน้าขนมเค้ก!$C:$C,'รับ-จ่าย ประจำวัน'!$B229,เส้นแต่งหน้าขนมเค้ก!M:M)+SUMIF(แพ็ค!$C:$C,'รับ-จ่าย ประจำวัน'!$B229,แพ็ค!M:M)+SUMIF(ธุรการ!$C:$C,'รับ-จ่าย ประจำวัน'!$B229,ธุรการ!M:M)+SUMIF(เส้นแต่งหน้าขนมปัง!$C:$C,'รับ-จ่าย ประจำวัน'!$B229,เส้นแต่งหน้าขนมปัง!M:M)+SUMIF('วางแผนBC,CJ'!$C:$C,'รับ-จ่าย ประจำวัน'!$B229,'วางแผนBC,CJ'!M:M)+SUMIF(RD!$C:$C,'รับ-จ่าย ประจำวัน'!$B229,RD!M:M)+SUMIF('FG,ออนไล,คัดแยก'!$C:$C,'รับ-จ่าย ประจำวัน'!$B229,'FG,ออนไล,คัดแยก'!M:M)</f>
        <v>0</v>
      </c>
      <c r="AU229" s="16">
        <f>SUMIF(เตรียมส่วนผสม!$C:$C,'รับ-จ่าย ประจำวัน'!$B229,เตรียมส่วนผสม!N:N)+SUMIF(กวนไส้!$C:$C,'รับ-จ่าย ประจำวัน'!$B229,กวนไส้!N:N)+SUMIF(ผลิต1!$C:$C,'รับ-จ่าย ประจำวัน'!$B229,ผลิต1!N:N)+SUMIF(ผลิต2!$C:$C,'รับ-จ่าย ประจำวัน'!$B229,ผลิต2!N:N)+SUMIF(เส้นแต่งหน้าขนมเค้ก!$C:$C,'รับ-จ่าย ประจำวัน'!$B229,เส้นแต่งหน้าขนมเค้ก!N:N)+SUMIF(แพ็ค!$C:$C,'รับ-จ่าย ประจำวัน'!$B229,แพ็ค!N:N)+SUMIF(ธุรการ!$C:$C,'รับ-จ่าย ประจำวัน'!$B229,ธุรการ!N:N)+SUMIF(เส้นแต่งหน้าขนมปัง!$C:$C,'รับ-จ่าย ประจำวัน'!$B229,เส้นแต่งหน้าขนมปัง!N:N)+SUMIF('วางแผนBC,CJ'!$C:$C,'รับ-จ่าย ประจำวัน'!$B229,'วางแผนBC,CJ'!N:N)+SUMIF(RD!$C:$C,'รับ-จ่าย ประจำวัน'!$B229,RD!N:N)+SUMIF('FG,ออนไล,คัดแยก'!$C:$C,'รับ-จ่าย ประจำวัน'!$B229,'FG,ออนไล,คัดแยก'!N:N)</f>
        <v>0</v>
      </c>
      <c r="AV229" s="16">
        <f>SUMIF(เตรียมส่วนผสม!$C:$C,'รับ-จ่าย ประจำวัน'!$B229,เตรียมส่วนผสม!O:O)+SUMIF(กวนไส้!$C:$C,'รับ-จ่าย ประจำวัน'!$B229,กวนไส้!O:O)+SUMIF(ผลิต1!$C:$C,'รับ-จ่าย ประจำวัน'!$B229,ผลิต1!O:O)+SUMIF(ผลิต2!$C:$C,'รับ-จ่าย ประจำวัน'!$B229,ผลิต2!O:O)+SUMIF(เส้นแต่งหน้าขนมเค้ก!$C:$C,'รับ-จ่าย ประจำวัน'!$B229,เส้นแต่งหน้าขนมเค้ก!O:O)+SUMIF(แพ็ค!$C:$C,'รับ-จ่าย ประจำวัน'!$B229,แพ็ค!O:O)+SUMIF(ธุรการ!$C:$C,'รับ-จ่าย ประจำวัน'!$B229,ธุรการ!O:O)+SUMIF(เส้นแต่งหน้าขนมปัง!$C:$C,'รับ-จ่าย ประจำวัน'!$B229,เส้นแต่งหน้าขนมปัง!O:O)+SUMIF('วางแผนBC,CJ'!$C:$C,'รับ-จ่าย ประจำวัน'!$B229,'วางแผนBC,CJ'!O:O)+SUMIF(RD!$C:$C,'รับ-จ่าย ประจำวัน'!$B229,RD!O:O)+SUMIF('FG,ออนไล,คัดแยก'!$C:$C,'รับ-จ่าย ประจำวัน'!$B229,'FG,ออนไล,คัดแยก'!O:O)</f>
        <v>0</v>
      </c>
      <c r="AW229" s="16">
        <f>SUMIF(เตรียมส่วนผสม!$C:$C,'รับ-จ่าย ประจำวัน'!$B229,เตรียมส่วนผสม!P:P)+SUMIF(กวนไส้!$C:$C,'รับ-จ่าย ประจำวัน'!$B229,กวนไส้!P:P)+SUMIF(ผลิต1!$C:$C,'รับ-จ่าย ประจำวัน'!$B229,ผลิต1!P:P)+SUMIF(ผลิต2!$C:$C,'รับ-จ่าย ประจำวัน'!$B229,ผลิต2!P:P)+SUMIF(เส้นแต่งหน้าขนมเค้ก!$C:$C,'รับ-จ่าย ประจำวัน'!$B229,เส้นแต่งหน้าขนมเค้ก!P:P)+SUMIF(แพ็ค!$C:$C,'รับ-จ่าย ประจำวัน'!$B229,แพ็ค!P:P)+SUMIF(ธุรการ!$C:$C,'รับ-จ่าย ประจำวัน'!$B229,ธุรการ!P:P)+SUMIF(เส้นแต่งหน้าขนมปัง!$C:$C,'รับ-จ่าย ประจำวัน'!$B229,เส้นแต่งหน้าขนมปัง!P:P)+SUMIF('วางแผนBC,CJ'!$C:$C,'รับ-จ่าย ประจำวัน'!$B229,'วางแผนBC,CJ'!P:P)+SUMIF(RD!$C:$C,'รับ-จ่าย ประจำวัน'!$B229,RD!P:P)+SUMIF('FG,ออนไล,คัดแยก'!$C:$C,'รับ-จ่าย ประจำวัน'!$B229,'FG,ออนไล,คัดแยก'!P:P)</f>
        <v>0</v>
      </c>
      <c r="AX229" s="16">
        <f>SUMIF(เตรียมส่วนผสม!$C:$C,'รับ-จ่าย ประจำวัน'!$B229,เตรียมส่วนผสม!Q:Q)+SUMIF(กวนไส้!$C:$C,'รับ-จ่าย ประจำวัน'!$B229,กวนไส้!Q:Q)+SUMIF(ผลิต1!$C:$C,'รับ-จ่าย ประจำวัน'!$B229,ผลิต1!Q:Q)+SUMIF(ผลิต2!$C:$C,'รับ-จ่าย ประจำวัน'!$B229,ผลิต2!Q:Q)+SUMIF(เส้นแต่งหน้าขนมเค้ก!$C:$C,'รับ-จ่าย ประจำวัน'!$B229,เส้นแต่งหน้าขนมเค้ก!Q:Q)+SUMIF(แพ็ค!$C:$C,'รับ-จ่าย ประจำวัน'!$B229,แพ็ค!Q:Q)+SUMIF(ธุรการ!$C:$C,'รับ-จ่าย ประจำวัน'!$B229,ธุรการ!Q:Q)+SUMIF(เส้นแต่งหน้าขนมปัง!$C:$C,'รับ-จ่าย ประจำวัน'!$B229,เส้นแต่งหน้าขนมปัง!Q:Q)+SUMIF('วางแผนBC,CJ'!$C:$C,'รับ-จ่าย ประจำวัน'!$B229,'วางแผนBC,CJ'!Q:Q)+SUMIF(RD!$C:$C,'รับ-จ่าย ประจำวัน'!$B229,RD!Q:Q)+SUMIF('FG,ออนไล,คัดแยก'!$C:$C,'รับ-จ่าย ประจำวัน'!$B229,'FG,ออนไล,คัดแยก'!Q:Q)</f>
        <v>0</v>
      </c>
      <c r="AY229" s="16">
        <f>SUMIF(เตรียมส่วนผสม!$C:$C,'รับ-จ่าย ประจำวัน'!$B229,เตรียมส่วนผสม!R:R)+SUMIF(กวนไส้!$C:$C,'รับ-จ่าย ประจำวัน'!$B229,กวนไส้!R:R)+SUMIF(ผลิต1!$C:$C,'รับ-จ่าย ประจำวัน'!$B229,ผลิต1!R:R)+SUMIF(ผลิต2!$C:$C,'รับ-จ่าย ประจำวัน'!$B229,ผลิต2!R:R)+SUMIF(เส้นแต่งหน้าขนมเค้ก!$C:$C,'รับ-จ่าย ประจำวัน'!$B229,เส้นแต่งหน้าขนมเค้ก!R:R)+SUMIF(แพ็ค!$C:$C,'รับ-จ่าย ประจำวัน'!$B229,แพ็ค!R:R)+SUMIF(ธุรการ!$C:$C,'รับ-จ่าย ประจำวัน'!$B229,ธุรการ!R:R)+SUMIF(เส้นแต่งหน้าขนมปัง!$C:$C,'รับ-จ่าย ประจำวัน'!$B229,เส้นแต่งหน้าขนมปัง!R:R)+SUMIF('วางแผนBC,CJ'!$C:$C,'รับ-จ่าย ประจำวัน'!$B229,'วางแผนBC,CJ'!R:R)+SUMIF(RD!$C:$C,'รับ-จ่าย ประจำวัน'!$B229,RD!R:R)+SUMIF('FG,ออนไล,คัดแยก'!$C:$C,'รับ-จ่าย ประจำวัน'!$B229,'FG,ออนไล,คัดแยก'!R:R)</f>
        <v>0</v>
      </c>
      <c r="AZ229" s="16">
        <f>SUMIF(เตรียมส่วนผสม!$C:$C,'รับ-จ่าย ประจำวัน'!$B229,เตรียมส่วนผสม!S:S)+SUMIF(กวนไส้!$C:$C,'รับ-จ่าย ประจำวัน'!$B229,กวนไส้!S:S)+SUMIF(ผลิต1!$C:$C,'รับ-จ่าย ประจำวัน'!$B229,ผลิต1!S:S)+SUMIF(ผลิต2!$C:$C,'รับ-จ่าย ประจำวัน'!$B229,ผลิต2!S:S)+SUMIF(เส้นแต่งหน้าขนมเค้ก!$C:$C,'รับ-จ่าย ประจำวัน'!$B229,เส้นแต่งหน้าขนมเค้ก!S:S)+SUMIF(แพ็ค!$C:$C,'รับ-จ่าย ประจำวัน'!$B229,แพ็ค!S:S)+SUMIF(ธุรการ!$C:$C,'รับ-จ่าย ประจำวัน'!$B229,ธุรการ!S:S)+SUMIF(เส้นแต่งหน้าขนมปัง!$C:$C,'รับ-จ่าย ประจำวัน'!$B229,เส้นแต่งหน้าขนมปัง!S:S)+SUMIF('วางแผนBC,CJ'!$C:$C,'รับ-จ่าย ประจำวัน'!$B229,'วางแผนBC,CJ'!S:S)+SUMIF(RD!$C:$C,'รับ-จ่าย ประจำวัน'!$B229,RD!S:S)+SUMIF('FG,ออนไล,คัดแยก'!$C:$C,'รับ-จ่าย ประจำวัน'!$B229,'FG,ออนไล,คัดแยก'!S:S)</f>
        <v>0</v>
      </c>
      <c r="BA229" s="16">
        <f>SUMIF(เตรียมส่วนผสม!$C:$C,'รับ-จ่าย ประจำวัน'!$B229,เตรียมส่วนผสม!T:T)+SUMIF(กวนไส้!$C:$C,'รับ-จ่าย ประจำวัน'!$B229,กวนไส้!T:T)+SUMIF(ผลิต1!$C:$C,'รับ-จ่าย ประจำวัน'!$B229,ผลิต1!T:T)+SUMIF(ผลิต2!$C:$C,'รับ-จ่าย ประจำวัน'!$B229,ผลิต2!T:T)+SUMIF(เส้นแต่งหน้าขนมเค้ก!$C:$C,'รับ-จ่าย ประจำวัน'!$B229,เส้นแต่งหน้าขนมเค้ก!T:T)+SUMIF(แพ็ค!$C:$C,'รับ-จ่าย ประจำวัน'!$B229,แพ็ค!T:T)+SUMIF(ธุรการ!$C:$C,'รับ-จ่าย ประจำวัน'!$B229,ธุรการ!T:T)+SUMIF(เส้นแต่งหน้าขนมปัง!$C:$C,'รับ-จ่าย ประจำวัน'!$B229,เส้นแต่งหน้าขนมปัง!T:T)+SUMIF('วางแผนBC,CJ'!$C:$C,'รับ-จ่าย ประจำวัน'!$B229,'วางแผนBC,CJ'!T:T)+SUMIF(RD!$C:$C,'รับ-จ่าย ประจำวัน'!$B229,RD!T:T)+SUMIF('FG,ออนไล,คัดแยก'!$C:$C,'รับ-จ่าย ประจำวัน'!$B229,'FG,ออนไล,คัดแยก'!T:T)</f>
        <v>0</v>
      </c>
      <c r="BB229" s="16">
        <f>SUMIF(เตรียมส่วนผสม!$C:$C,'รับ-จ่าย ประจำวัน'!$B229,เตรียมส่วนผสม!U:U)+SUMIF(กวนไส้!$C:$C,'รับ-จ่าย ประจำวัน'!$B229,กวนไส้!U:U)+SUMIF(ผลิต1!$C:$C,'รับ-จ่าย ประจำวัน'!$B229,ผลิต1!U:U)+SUMIF(ผลิต2!$C:$C,'รับ-จ่าย ประจำวัน'!$B229,ผลิต2!U:U)+SUMIF(เส้นแต่งหน้าขนมเค้ก!$C:$C,'รับ-จ่าย ประจำวัน'!$B229,เส้นแต่งหน้าขนมเค้ก!U:U)+SUMIF(แพ็ค!$C:$C,'รับ-จ่าย ประจำวัน'!$B229,แพ็ค!U:U)+SUMIF(ธุรการ!$C:$C,'รับ-จ่าย ประจำวัน'!$B229,ธุรการ!U:U)+SUMIF(เส้นแต่งหน้าขนมปัง!$C:$C,'รับ-จ่าย ประจำวัน'!$B229,เส้นแต่งหน้าขนมปัง!U:U)+SUMIF('วางแผนBC,CJ'!$C:$C,'รับ-จ่าย ประจำวัน'!$B229,'วางแผนBC,CJ'!U:U)+SUMIF(RD!$C:$C,'รับ-จ่าย ประจำวัน'!$B229,RD!U:U)+SUMIF('FG,ออนไล,คัดแยก'!$C:$C,'รับ-จ่าย ประจำวัน'!$B229,'FG,ออนไล,คัดแยก'!U:U)</f>
        <v>0</v>
      </c>
      <c r="BC229" s="16">
        <f>SUMIF(เตรียมส่วนผสม!$C:$C,'รับ-จ่าย ประจำวัน'!$B229,เตรียมส่วนผสม!V:V)+SUMIF(กวนไส้!$C:$C,'รับ-จ่าย ประจำวัน'!$B229,กวนไส้!V:V)+SUMIF(ผลิต1!$C:$C,'รับ-จ่าย ประจำวัน'!$B229,ผลิต1!V:V)+SUMIF(ผลิต2!$C:$C,'รับ-จ่าย ประจำวัน'!$B229,ผลิต2!V:V)+SUMIF(เส้นแต่งหน้าขนมเค้ก!$C:$C,'รับ-จ่าย ประจำวัน'!$B229,เส้นแต่งหน้าขนมเค้ก!V:V)+SUMIF(แพ็ค!$C:$C,'รับ-จ่าย ประจำวัน'!$B229,แพ็ค!V:V)+SUMIF(ธุรการ!$C:$C,'รับ-จ่าย ประจำวัน'!$B229,ธุรการ!V:V)+SUMIF(เส้นแต่งหน้าขนมปัง!$C:$C,'รับ-จ่าย ประจำวัน'!$B229,เส้นแต่งหน้าขนมปัง!V:V)+SUMIF('วางแผนBC,CJ'!$C:$C,'รับ-จ่าย ประจำวัน'!$B229,'วางแผนBC,CJ'!V:V)+SUMIF(RD!$C:$C,'รับ-จ่าย ประจำวัน'!$B229,RD!V:V)+SUMIF('FG,ออนไล,คัดแยก'!$C:$C,'รับ-จ่าย ประจำวัน'!$B229,'FG,ออนไล,คัดแยก'!V:V)</f>
        <v>0</v>
      </c>
      <c r="BD229" s="16">
        <f>SUMIF(เตรียมส่วนผสม!$C:$C,'รับ-จ่าย ประจำวัน'!$B229,เตรียมส่วนผสม!W:W)+SUMIF(กวนไส้!$C:$C,'รับ-จ่าย ประจำวัน'!$B229,กวนไส้!W:W)+SUMIF(ผลิต1!$C:$C,'รับ-จ่าย ประจำวัน'!$B229,ผลิต1!W:W)+SUMIF(ผลิต2!$C:$C,'รับ-จ่าย ประจำวัน'!$B229,ผลิต2!W:W)+SUMIF(เส้นแต่งหน้าขนมเค้ก!$C:$C,'รับ-จ่าย ประจำวัน'!$B229,เส้นแต่งหน้าขนมเค้ก!W:W)+SUMIF(แพ็ค!$C:$C,'รับ-จ่าย ประจำวัน'!$B229,แพ็ค!W:W)+SUMIF(ธุรการ!$C:$C,'รับ-จ่าย ประจำวัน'!$B229,ธุรการ!W:W)+SUMIF(เส้นแต่งหน้าขนมปัง!$C:$C,'รับ-จ่าย ประจำวัน'!$B229,เส้นแต่งหน้าขนมปัง!W:W)+SUMIF('วางแผนBC,CJ'!$C:$C,'รับ-จ่าย ประจำวัน'!$B229,'วางแผนBC,CJ'!W:W)+SUMIF(RD!$C:$C,'รับ-จ่าย ประจำวัน'!$B229,RD!W:W)+SUMIF('FG,ออนไล,คัดแยก'!$C:$C,'รับ-จ่าย ประจำวัน'!$B229,'FG,ออนไล,คัดแยก'!W:W)</f>
        <v>0</v>
      </c>
      <c r="BE229" s="16">
        <f>SUMIF(เตรียมส่วนผสม!$C:$C,'รับ-จ่าย ประจำวัน'!$B229,เตรียมส่วนผสม!X:X)+SUMIF(กวนไส้!$C:$C,'รับ-จ่าย ประจำวัน'!$B229,กวนไส้!X:X)+SUMIF(ผลิต1!$C:$C,'รับ-จ่าย ประจำวัน'!$B229,ผลิต1!X:X)+SUMIF(ผลิต2!$C:$C,'รับ-จ่าย ประจำวัน'!$B229,ผลิต2!X:X)+SUMIF(เส้นแต่งหน้าขนมเค้ก!$C:$C,'รับ-จ่าย ประจำวัน'!$B229,เส้นแต่งหน้าขนมเค้ก!X:X)+SUMIF(แพ็ค!$C:$C,'รับ-จ่าย ประจำวัน'!$B229,แพ็ค!X:X)+SUMIF(ธุรการ!$C:$C,'รับ-จ่าย ประจำวัน'!$B229,ธุรการ!X:X)+SUMIF(เส้นแต่งหน้าขนมปัง!$C:$C,'รับ-จ่าย ประจำวัน'!$B229,เส้นแต่งหน้าขนมปัง!X:X)+SUMIF('วางแผนBC,CJ'!$C:$C,'รับ-จ่าย ประจำวัน'!$B229,'วางแผนBC,CJ'!X:X)+SUMIF(RD!$C:$C,'รับ-จ่าย ประจำวัน'!$B229,RD!X:X)+SUMIF('FG,ออนไล,คัดแยก'!$C:$C,'รับ-จ่าย ประจำวัน'!$B229,'FG,ออนไล,คัดแยก'!X:X)</f>
        <v>0</v>
      </c>
      <c r="BF229" s="16">
        <f>SUMIF(เตรียมส่วนผสม!$C:$C,'รับ-จ่าย ประจำวัน'!$B229,เตรียมส่วนผสม!Y:Y)+SUMIF(กวนไส้!$C:$C,'รับ-จ่าย ประจำวัน'!$B229,กวนไส้!Y:Y)+SUMIF(ผลิต1!$C:$C,'รับ-จ่าย ประจำวัน'!$B229,ผลิต1!Y:Y)+SUMIF(ผลิต2!$C:$C,'รับ-จ่าย ประจำวัน'!$B229,ผลิต2!Y:Y)+SUMIF(เส้นแต่งหน้าขนมเค้ก!$C:$C,'รับ-จ่าย ประจำวัน'!$B229,เส้นแต่งหน้าขนมเค้ก!Y:Y)+SUMIF(แพ็ค!$C:$C,'รับ-จ่าย ประจำวัน'!$B229,แพ็ค!Y:Y)+SUMIF(ธุรการ!$C:$C,'รับ-จ่าย ประจำวัน'!$B229,ธุรการ!Y:Y)+SUMIF(เส้นแต่งหน้าขนมปัง!$C:$C,'รับ-จ่าย ประจำวัน'!$B229,เส้นแต่งหน้าขนมปัง!Y:Y)+SUMIF('วางแผนBC,CJ'!$C:$C,'รับ-จ่าย ประจำวัน'!$B229,'วางแผนBC,CJ'!Y:Y)+SUMIF(RD!$C:$C,'รับ-จ่าย ประจำวัน'!$B229,RD!Y:Y)+SUMIF('FG,ออนไล,คัดแยก'!$C:$C,'รับ-จ่าย ประจำวัน'!$B229,'FG,ออนไล,คัดแยก'!Y:Y)</f>
        <v>0</v>
      </c>
      <c r="BG229" s="16">
        <f>SUMIF(เตรียมส่วนผสม!$C:$C,'รับ-จ่าย ประจำวัน'!$B229,เตรียมส่วนผสม!Z:Z)+SUMIF(กวนไส้!$C:$C,'รับ-จ่าย ประจำวัน'!$B229,กวนไส้!Z:Z)+SUMIF(ผลิต1!$C:$C,'รับ-จ่าย ประจำวัน'!$B229,ผลิต1!Z:Z)+SUMIF(ผลิต2!$C:$C,'รับ-จ่าย ประจำวัน'!$B229,ผลิต2!Z:Z)+SUMIF(เส้นแต่งหน้าขนมเค้ก!$C:$C,'รับ-จ่าย ประจำวัน'!$B229,เส้นแต่งหน้าขนมเค้ก!Z:Z)+SUMIF(แพ็ค!$C:$C,'รับ-จ่าย ประจำวัน'!$B229,แพ็ค!Z:Z)+SUMIF(ธุรการ!$C:$C,'รับ-จ่าย ประจำวัน'!$B229,ธุรการ!Z:Z)+SUMIF(เส้นแต่งหน้าขนมปัง!$C:$C,'รับ-จ่าย ประจำวัน'!$B229,เส้นแต่งหน้าขนมปัง!Z:Z)+SUMIF('วางแผนBC,CJ'!$C:$C,'รับ-จ่าย ประจำวัน'!$B229,'วางแผนBC,CJ'!Z:Z)+SUMIF(RD!$C:$C,'รับ-จ่าย ประจำวัน'!$B229,RD!Z:Z)+SUMIF('FG,ออนไล,คัดแยก'!$C:$C,'รับ-จ่าย ประจำวัน'!$B229,'FG,ออนไล,คัดแยก'!Z:Z)</f>
        <v>0</v>
      </c>
      <c r="BH229" s="16">
        <f>SUMIF(เตรียมส่วนผสม!$C:$C,'รับ-จ่าย ประจำวัน'!$B229,เตรียมส่วนผสม!AA:AA)+SUMIF(กวนไส้!$C:$C,'รับ-จ่าย ประจำวัน'!$B229,กวนไส้!AA:AA)+SUMIF(ผลิต1!$C:$C,'รับ-จ่าย ประจำวัน'!$B229,ผลิต1!AA:AA)+SUMIF(ผลิต2!$C:$C,'รับ-จ่าย ประจำวัน'!$B229,ผลิต2!AA:AA)+SUMIF(เส้นแต่งหน้าขนมเค้ก!$C:$C,'รับ-จ่าย ประจำวัน'!$B229,เส้นแต่งหน้าขนมเค้ก!AA:AA)+SUMIF(แพ็ค!$C:$C,'รับ-จ่าย ประจำวัน'!$B229,แพ็ค!AA:AA)+SUMIF(ธุรการ!$C:$C,'รับ-จ่าย ประจำวัน'!$B229,ธุรการ!AA:AA)+SUMIF(เส้นแต่งหน้าขนมปัง!$C:$C,'รับ-จ่าย ประจำวัน'!$B229,เส้นแต่งหน้าขนมปัง!AA:AA)+SUMIF('วางแผนBC,CJ'!$C:$C,'รับ-จ่าย ประจำวัน'!$B229,'วางแผนBC,CJ'!AA:AA)+SUMIF(RD!$C:$C,'รับ-จ่าย ประจำวัน'!$B229,RD!AA:AA)+SUMIF('FG,ออนไล,คัดแยก'!$C:$C,'รับ-จ่าย ประจำวัน'!$B229,'FG,ออนไล,คัดแยก'!AA:AA)</f>
        <v>0</v>
      </c>
      <c r="BI229" s="16">
        <f>SUMIF(เตรียมส่วนผสม!$C:$C,'รับ-จ่าย ประจำวัน'!$B229,เตรียมส่วนผสม!AB:AB)+SUMIF(กวนไส้!$C:$C,'รับ-จ่าย ประจำวัน'!$B229,กวนไส้!AB:AB)+SUMIF(ผลิต1!$C:$C,'รับ-จ่าย ประจำวัน'!$B229,ผลิต1!AB:AB)+SUMIF(ผลิต2!$C:$C,'รับ-จ่าย ประจำวัน'!$B229,ผลิต2!AB:AB)+SUMIF(เส้นแต่งหน้าขนมเค้ก!$C:$C,'รับ-จ่าย ประจำวัน'!$B229,เส้นแต่งหน้าขนมเค้ก!AB:AB)+SUMIF(แพ็ค!$C:$C,'รับ-จ่าย ประจำวัน'!$B229,แพ็ค!AB:AB)+SUMIF(ธุรการ!$C:$C,'รับ-จ่าย ประจำวัน'!$B229,ธุรการ!AB:AB)+SUMIF(เส้นแต่งหน้าขนมปัง!$C:$C,'รับ-จ่าย ประจำวัน'!$B229,เส้นแต่งหน้าขนมปัง!AB:AB)+SUMIF('วางแผนBC,CJ'!$C:$C,'รับ-จ่าย ประจำวัน'!$B229,'วางแผนBC,CJ'!AB:AB)+SUMIF(RD!$C:$C,'รับ-จ่าย ประจำวัน'!$B229,RD!AB:AB)+SUMIF('FG,ออนไล,คัดแยก'!$C:$C,'รับ-จ่าย ประจำวัน'!$B229,'FG,ออนไล,คัดแยก'!AB:AB)</f>
        <v>0</v>
      </c>
      <c r="BJ229" s="16">
        <f>SUMIF(เตรียมส่วนผสม!$C:$C,'รับ-จ่าย ประจำวัน'!$B229,เตรียมส่วนผสม!AC:AC)+SUMIF(กวนไส้!$C:$C,'รับ-จ่าย ประจำวัน'!$B229,กวนไส้!AC:AC)+SUMIF(ผลิต1!$C:$C,'รับ-จ่าย ประจำวัน'!$B229,ผลิต1!AC:AC)+SUMIF(ผลิต2!$C:$C,'รับ-จ่าย ประจำวัน'!$B229,ผลิต2!AC:AC)+SUMIF(เส้นแต่งหน้าขนมเค้ก!$C:$C,'รับ-จ่าย ประจำวัน'!$B229,เส้นแต่งหน้าขนมเค้ก!AC:AC)+SUMIF(แพ็ค!$C:$C,'รับ-จ่าย ประจำวัน'!$B229,แพ็ค!AC:AC)+SUMIF(ธุรการ!$C:$C,'รับ-จ่าย ประจำวัน'!$B229,ธุรการ!AC:AC)+SUMIF(เส้นแต่งหน้าขนมปัง!$C:$C,'รับ-จ่าย ประจำวัน'!$B229,เส้นแต่งหน้าขนมปัง!AC:AC)+SUMIF('วางแผนBC,CJ'!$C:$C,'รับ-จ่าย ประจำวัน'!$B229,'วางแผนBC,CJ'!AC:AC)+SUMIF(RD!$C:$C,'รับ-จ่าย ประจำวัน'!$B229,RD!AC:AC)+SUMIF('FG,ออนไล,คัดแยก'!$C:$C,'รับ-จ่าย ประจำวัน'!$B229,'FG,ออนไล,คัดแยก'!AC:AC)</f>
        <v>0</v>
      </c>
      <c r="BK229" s="16">
        <f>SUMIF(เตรียมส่วนผสม!$C:$C,'รับ-จ่าย ประจำวัน'!$B229,เตรียมส่วนผสม!AD:AD)+SUMIF(กวนไส้!$C:$C,'รับ-จ่าย ประจำวัน'!$B229,กวนไส้!AD:AD)+SUMIF(ผลิต1!$C:$C,'รับ-จ่าย ประจำวัน'!$B229,ผลิต1!AD:AD)+SUMIF(ผลิต2!$C:$C,'รับ-จ่าย ประจำวัน'!$B229,ผลิต2!AD:AD)+SUMIF(เส้นแต่งหน้าขนมเค้ก!$C:$C,'รับ-จ่าย ประจำวัน'!$B229,เส้นแต่งหน้าขนมเค้ก!AD:AD)+SUMIF(แพ็ค!$C:$C,'รับ-จ่าย ประจำวัน'!$B229,แพ็ค!AD:AD)+SUMIF(ธุรการ!$C:$C,'รับ-จ่าย ประจำวัน'!$B229,ธุรการ!AD:AD)+SUMIF(เส้นแต่งหน้าขนมปัง!$C:$C,'รับ-จ่าย ประจำวัน'!$B229,เส้นแต่งหน้าขนมปัง!AD:AD)+SUMIF('วางแผนBC,CJ'!$C:$C,'รับ-จ่าย ประจำวัน'!$B229,'วางแผนBC,CJ'!AD:AD)+SUMIF(RD!$C:$C,'รับ-จ่าย ประจำวัน'!$B229,RD!AD:AD)+SUMIF('FG,ออนไล,คัดแยก'!$C:$C,'รับ-จ่าย ประจำวัน'!$B229,'FG,ออนไล,คัดแยก'!AD:AD)</f>
        <v>0</v>
      </c>
      <c r="BL229" s="16">
        <f>SUMIF(เตรียมส่วนผสม!$C:$C,'รับ-จ่าย ประจำวัน'!$B229,เตรียมส่วนผสม!AE:AE)+SUMIF(กวนไส้!$C:$C,'รับ-จ่าย ประจำวัน'!$B229,กวนไส้!AE:AE)+SUMIF(ผลิต1!$C:$C,'รับ-จ่าย ประจำวัน'!$B229,ผลิต1!AE:AE)+SUMIF(ผลิต2!$C:$C,'รับ-จ่าย ประจำวัน'!$B229,ผลิต2!AE:AE)+SUMIF(เส้นแต่งหน้าขนมเค้ก!$C:$C,'รับ-จ่าย ประจำวัน'!$B229,เส้นแต่งหน้าขนมเค้ก!AE:AE)+SUMIF(แพ็ค!$C:$C,'รับ-จ่าย ประจำวัน'!$B229,แพ็ค!AE:AE)+SUMIF(ธุรการ!$C:$C,'รับ-จ่าย ประจำวัน'!$B229,ธุรการ!AE:AE)+SUMIF(เส้นแต่งหน้าขนมปัง!$C:$C,'รับ-จ่าย ประจำวัน'!$B229,เส้นแต่งหน้าขนมปัง!AE:AE)+SUMIF('วางแผนBC,CJ'!$C:$C,'รับ-จ่าย ประจำวัน'!$B229,'วางแผนBC,CJ'!AE:AE)+SUMIF(RD!$C:$C,'รับ-จ่าย ประจำวัน'!$B229,RD!AE:AE)+SUMIF('FG,ออนไล,คัดแยก'!$C:$C,'รับ-จ่าย ประจำวัน'!$B229,'FG,ออนไล,คัดแยก'!AE:AE)</f>
        <v>0</v>
      </c>
      <c r="BM229" s="16">
        <f>SUMIF(เตรียมส่วนผสม!$C:$C,'รับ-จ่าย ประจำวัน'!$B229,เตรียมส่วนผสม!AF:AF)+SUMIF(กวนไส้!$C:$C,'รับ-จ่าย ประจำวัน'!$B229,กวนไส้!AF:AF)+SUMIF(ผลิต1!$C:$C,'รับ-จ่าย ประจำวัน'!$B229,ผลิต1!AF:AF)+SUMIF(ผลิต2!$C:$C,'รับ-จ่าย ประจำวัน'!$B229,ผลิต2!AF:AF)+SUMIF(เส้นแต่งหน้าขนมเค้ก!$C:$C,'รับ-จ่าย ประจำวัน'!$B229,เส้นแต่งหน้าขนมเค้ก!AF:AF)+SUMIF(แพ็ค!$C:$C,'รับ-จ่าย ประจำวัน'!$B229,แพ็ค!AF:AF)+SUMIF(ธุรการ!$C:$C,'รับ-จ่าย ประจำวัน'!$B229,ธุรการ!AF:AF)+SUMIF(เส้นแต่งหน้าขนมปัง!$C:$C,'รับ-จ่าย ประจำวัน'!$B229,เส้นแต่งหน้าขนมปัง!AF:AF)+SUMIF('วางแผนBC,CJ'!$C:$C,'รับ-จ่าย ประจำวัน'!$B229,'วางแผนBC,CJ'!AF:AF)+SUMIF(RD!$C:$C,'รับ-จ่าย ประจำวัน'!$B229,RD!AF:AF)+SUMIF('FG,ออนไล,คัดแยก'!$C:$C,'รับ-จ่าย ประจำวัน'!$B229,'FG,ออนไล,คัดแยก'!AF:AF)</f>
        <v>0</v>
      </c>
      <c r="BN229" s="16">
        <f>SUMIF(เตรียมส่วนผสม!$C:$C,'รับ-จ่าย ประจำวัน'!$B229,เตรียมส่วนผสม!AG:AG)+SUMIF(กวนไส้!$C:$C,'รับ-จ่าย ประจำวัน'!$B229,กวนไส้!AG:AG)+SUMIF(ผลิต1!$C:$C,'รับ-จ่าย ประจำวัน'!$B229,ผลิต1!AG:AG)+SUMIF(ผลิต2!$C:$C,'รับ-จ่าย ประจำวัน'!$B229,ผลิต2!AG:AG)+SUMIF(เส้นแต่งหน้าขนมเค้ก!$C:$C,'รับ-จ่าย ประจำวัน'!$B229,เส้นแต่งหน้าขนมเค้ก!AG:AG)+SUMIF(แพ็ค!$C:$C,'รับ-จ่าย ประจำวัน'!$B229,แพ็ค!AG:AG)+SUMIF(ธุรการ!$C:$C,'รับ-จ่าย ประจำวัน'!$B229,ธุรการ!AG:AG)+SUMIF(เส้นแต่งหน้าขนมปัง!$C:$C,'รับ-จ่าย ประจำวัน'!$B229,เส้นแต่งหน้าขนมปัง!AG:AG)+SUMIF('วางแผนBC,CJ'!$C:$C,'รับ-จ่าย ประจำวัน'!$B229,'วางแผนBC,CJ'!AG:AG)+SUMIF(RD!$C:$C,'รับ-จ่าย ประจำวัน'!$B229,RD!AG:AG)+SUMIF('FG,ออนไล,คัดแยก'!$C:$C,'รับ-จ่าย ประจำวัน'!$B229,'FG,ออนไล,คัดแยก'!AG:AG)</f>
        <v>0</v>
      </c>
      <c r="BO229" s="16">
        <f>SUMIF(เตรียมส่วนผสม!$C:$C,'รับ-จ่าย ประจำวัน'!$B229,เตรียมส่วนผสม!AH:AH)+SUMIF(กวนไส้!$C:$C,'รับ-จ่าย ประจำวัน'!$B229,กวนไส้!AH:AH)+SUMIF(ผลิต1!$C:$C,'รับ-จ่าย ประจำวัน'!$B229,ผลิต1!AH:AH)+SUMIF(ผลิต2!$C:$C,'รับ-จ่าย ประจำวัน'!$B229,ผลิต2!AH:AH)+SUMIF(เส้นแต่งหน้าขนมเค้ก!$C:$C,'รับ-จ่าย ประจำวัน'!$B229,เส้นแต่งหน้าขนมเค้ก!AH:AH)+SUMIF(แพ็ค!$C:$C,'รับ-จ่าย ประจำวัน'!$B229,แพ็ค!AH:AH)+SUMIF(ธุรการ!$C:$C,'รับ-จ่าย ประจำวัน'!$B229,ธุรการ!AH:AH)+SUMIF(เส้นแต่งหน้าขนมปัง!$C:$C,'รับ-จ่าย ประจำวัน'!$B229,เส้นแต่งหน้าขนมปัง!AH:AH)+SUMIF('วางแผนBC,CJ'!$C:$C,'รับ-จ่าย ประจำวัน'!$B229,'วางแผนBC,CJ'!AH:AH)+SUMIF(RD!$C:$C,'รับ-จ่าย ประจำวัน'!$B229,RD!AH:AH)+SUMIF('FG,ออนไล,คัดแยก'!$C:$C,'รับ-จ่าย ประจำวัน'!$B229,'FG,ออนไล,คัดแยก'!AH:AH)</f>
        <v>0</v>
      </c>
      <c r="BP229" s="16">
        <f>SUMIF(เตรียมส่วนผสม!$C:$C,'รับ-จ่าย ประจำวัน'!$B229,เตรียมส่วนผสม!AI:AI)+SUMIF(กวนไส้!$C:$C,'รับ-จ่าย ประจำวัน'!$B229,กวนไส้!AI:AI)+SUMIF(ผลิต1!$C:$C,'รับ-จ่าย ประจำวัน'!$B229,ผลิต1!AI:AI)+SUMIF(ผลิต2!$C:$C,'รับ-จ่าย ประจำวัน'!$B229,ผลิต2!AI:AI)+SUMIF(เส้นแต่งหน้าขนมเค้ก!$C:$C,'รับ-จ่าย ประจำวัน'!$B229,เส้นแต่งหน้าขนมเค้ก!AI:AI)+SUMIF(แพ็ค!$C:$C,'รับ-จ่าย ประจำวัน'!$B229,แพ็ค!AI:AI)+SUMIF(ธุรการ!$C:$C,'รับ-จ่าย ประจำวัน'!$B229,ธุรการ!AI:AI)+SUMIF(เส้นแต่งหน้าขนมปัง!$C:$C,'รับ-จ่าย ประจำวัน'!$B229,เส้นแต่งหน้าขนมปัง!AI:AI)+SUMIF('วางแผนBC,CJ'!$C:$C,'รับ-จ่าย ประจำวัน'!$B229,'วางแผนBC,CJ'!AI:AI)+SUMIF(RD!$C:$C,'รับ-จ่าย ประจำวัน'!$B229,RD!AI:AI)+SUMIF('FG,ออนไล,คัดแยก'!$C:$C,'รับ-จ่าย ประจำวัน'!$B229,'FG,ออนไล,คัดแยก'!AI:AI)</f>
        <v>0</v>
      </c>
      <c r="BQ229" s="16">
        <f>SUMIF(เตรียมส่วนผสม!$C:$C,'รับ-จ่าย ประจำวัน'!$B229,เตรียมส่วนผสม!AJ:AJ)+SUMIF(กวนไส้!$C:$C,'รับ-จ่าย ประจำวัน'!$B229,กวนไส้!AJ:AJ)+SUMIF(ผลิต1!$C:$C,'รับ-จ่าย ประจำวัน'!$B229,ผลิต1!AJ:AJ)+SUMIF(ผลิต2!$C:$C,'รับ-จ่าย ประจำวัน'!$B229,ผลิต2!AJ:AJ)+SUMIF(เส้นแต่งหน้าขนมเค้ก!$C:$C,'รับ-จ่าย ประจำวัน'!$B229,เส้นแต่งหน้าขนมเค้ก!AJ:AJ)+SUMIF(แพ็ค!$C:$C,'รับ-จ่าย ประจำวัน'!$B229,แพ็ค!AJ:AJ)+SUMIF(ธุรการ!$C:$C,'รับ-จ่าย ประจำวัน'!$B229,ธุรการ!AJ:AJ)+SUMIF(เส้นแต่งหน้าขนมปัง!$C:$C,'รับ-จ่าย ประจำวัน'!$B229,เส้นแต่งหน้าขนมปัง!AJ:AJ)+SUMIF('วางแผนBC,CJ'!$C:$C,'รับ-จ่าย ประจำวัน'!$B229,'วางแผนBC,CJ'!AJ:AJ)+SUMIF(RD!$C:$C,'รับ-จ่าย ประจำวัน'!$B229,RD!AJ:AJ)+SUMIF('FG,ออนไล,คัดแยก'!$C:$C,'รับ-จ่าย ประจำวัน'!$B229,'FG,ออนไล,คัดแยก'!AJ:AJ)</f>
        <v>0</v>
      </c>
      <c r="BR229" s="16">
        <f>SUMIF(เตรียมส่วนผสม!$C:$C,'รับ-จ่าย ประจำวัน'!$B229,เตรียมส่วนผสม!AK:AK)+SUMIF(กวนไส้!$C:$C,'รับ-จ่าย ประจำวัน'!$B229,กวนไส้!AK:AK)+SUMIF(ผลิต1!$C:$C,'รับ-จ่าย ประจำวัน'!$B229,ผลิต1!AK:AK)+SUMIF(ผลิต2!$C:$C,'รับ-จ่าย ประจำวัน'!$B229,ผลิต2!AK:AK)+SUMIF(เส้นแต่งหน้าขนมเค้ก!$C:$C,'รับ-จ่าย ประจำวัน'!$B229,เส้นแต่งหน้าขนมเค้ก!AK:AK)+SUMIF(แพ็ค!$C:$C,'รับ-จ่าย ประจำวัน'!$B229,แพ็ค!AK:AK)+SUMIF(ธุรการ!$C:$C,'รับ-จ่าย ประจำวัน'!$B229,ธุรการ!AK:AK)+SUMIF(เส้นแต่งหน้าขนมปัง!$C:$C,'รับ-จ่าย ประจำวัน'!$B229,เส้นแต่งหน้าขนมปัง!AK:AK)+SUMIF('วางแผนBC,CJ'!$C:$C,'รับ-จ่าย ประจำวัน'!$B229,'วางแผนBC,CJ'!AK:AK)+SUMIF(RD!$C:$C,'รับ-จ่าย ประจำวัน'!$B229,RD!AK:AK)+SUMIF('FG,ออนไล,คัดแยก'!$C:$C,'รับ-จ่าย ประจำวัน'!$B229,'FG,ออนไล,คัดแยก'!AK:AK)</f>
        <v>0</v>
      </c>
      <c r="BS229" s="16">
        <f>SUMIF(เตรียมส่วนผสม!$C:$C,'รับ-จ่าย ประจำวัน'!$B229,เตรียมส่วนผสม!AL:AL)+SUMIF(กวนไส้!$C:$C,'รับ-จ่าย ประจำวัน'!$B229,กวนไส้!AL:AL)+SUMIF(ผลิต1!$C:$C,'รับ-จ่าย ประจำวัน'!$B229,ผลิต1!AL:AL)+SUMIF(ผลิต2!$C:$C,'รับ-จ่าย ประจำวัน'!$B229,ผลิต2!AL:AL)+SUMIF(เส้นแต่งหน้าขนมเค้ก!$C:$C,'รับ-จ่าย ประจำวัน'!$B229,เส้นแต่งหน้าขนมเค้ก!AL:AL)+SUMIF(แพ็ค!$C:$C,'รับ-จ่าย ประจำวัน'!$B229,แพ็ค!AL:AL)+SUMIF(ธุรการ!$C:$C,'รับ-จ่าย ประจำวัน'!$B229,ธุรการ!AL:AL)+SUMIF(เส้นแต่งหน้าขนมปัง!$C:$C,'รับ-จ่าย ประจำวัน'!$B229,เส้นแต่งหน้าขนมปัง!AL:AL)+SUMIF('วางแผนBC,CJ'!$C:$C,'รับ-จ่าย ประจำวัน'!$B229,'วางแผนBC,CJ'!AL:AL)+SUMIF(RD!$C:$C,'รับ-จ่าย ประจำวัน'!$B229,RD!AL:AL)+SUMIF('FG,ออนไล,คัดแยก'!$C:$C,'รับ-จ่าย ประจำวัน'!$B229,'FG,ออนไล,คัดแยก'!AL:AL)</f>
        <v>0</v>
      </c>
      <c r="BT229" s="18">
        <f t="shared" si="50"/>
        <v>0</v>
      </c>
      <c r="BU229" s="116">
        <f>10000+915+580</f>
        <v>11495</v>
      </c>
      <c r="BV229" s="146">
        <f t="shared" si="51"/>
        <v>11495</v>
      </c>
      <c r="BW229" s="183">
        <v>30</v>
      </c>
      <c r="BX229" s="172">
        <f t="shared" si="55"/>
        <v>0</v>
      </c>
      <c r="BY229" s="188" t="e">
        <f t="shared" si="53"/>
        <v>#DIV/0!</v>
      </c>
      <c r="BZ229" s="180" t="e">
        <f t="shared" ca="1" si="52"/>
        <v>#DIV/0!</v>
      </c>
      <c r="CA229" s="93"/>
      <c r="CB229" s="93"/>
      <c r="CC229" s="93"/>
      <c r="CD229" s="93"/>
      <c r="CE229" s="93"/>
      <c r="CF229" s="93"/>
      <c r="CG229" s="93"/>
      <c r="CH229" s="93"/>
      <c r="CI229" s="93"/>
      <c r="CJ229" s="94"/>
      <c r="CK229" s="9">
        <f t="shared" si="54"/>
        <v>0</v>
      </c>
    </row>
    <row r="230" spans="1:89" hidden="1" x14ac:dyDescent="0.5">
      <c r="A230" s="149"/>
      <c r="B230" s="34" t="s">
        <v>1351</v>
      </c>
      <c r="C230" s="10" t="s">
        <v>1355</v>
      </c>
      <c r="D230" s="135" t="s">
        <v>91</v>
      </c>
      <c r="E230" s="11">
        <v>0</v>
      </c>
      <c r="F230" s="159" t="s">
        <v>1605</v>
      </c>
      <c r="G230" s="11" t="s">
        <v>62</v>
      </c>
      <c r="H230" s="12">
        <v>6829</v>
      </c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3"/>
      <c r="AF230" s="13"/>
      <c r="AG230" s="13"/>
      <c r="AH230" s="13"/>
      <c r="AI230" s="14"/>
      <c r="AJ230" s="14"/>
      <c r="AK230" s="14"/>
      <c r="AL230" s="14"/>
      <c r="AM230" s="14"/>
      <c r="AN230" s="15">
        <f t="shared" si="49"/>
        <v>0</v>
      </c>
      <c r="AO230" s="16">
        <f>SUMIF(เตรียมส่วนผสม!$C:$C,'รับ-จ่าย ประจำวัน'!$B230,เตรียมส่วนผสม!H:H)+SUMIF(กวนไส้!$C:$C,'รับ-จ่าย ประจำวัน'!$B230,กวนไส้!H:H)+SUMIF(ผลิต1!$C:$C,'รับ-จ่าย ประจำวัน'!$B230,ผลิต1!H:H)+SUMIF(ผลิต2!$C:$C,'รับ-จ่าย ประจำวัน'!$B230,ผลิต2!H:H)+SUMIF(เส้นแต่งหน้าขนมเค้ก!$C:$C,'รับ-จ่าย ประจำวัน'!$B230,เส้นแต่งหน้าขนมเค้ก!H:H)+SUMIF(แพ็ค!$C:$C,'รับ-จ่าย ประจำวัน'!$B230,แพ็ค!H:H)+SUMIF(ธุรการ!$C:$C,'รับ-จ่าย ประจำวัน'!$B230,ธุรการ!H:H)+SUMIF(เส้นแต่งหน้าขนมปัง!$C:$C,'รับ-จ่าย ประจำวัน'!$B230,เส้นแต่งหน้าขนมปัง!H:H)+SUMIF('วางแผนBC,CJ'!$C:$C,'รับ-จ่าย ประจำวัน'!$B230,'วางแผนBC,CJ'!H:H)+SUMIF(RD!$C:$C,'รับ-จ่าย ประจำวัน'!$B230,RD!H:H)+SUMIF('FG,ออนไล,คัดแยก'!$C:$C,'รับ-จ่าย ประจำวัน'!$B230,'FG,ออนไล,คัดแยก'!H:H)</f>
        <v>0</v>
      </c>
      <c r="AP230" s="16">
        <f>SUMIF(เตรียมส่วนผสม!$C:$C,'รับ-จ่าย ประจำวัน'!$B230,เตรียมส่วนผสม!I:I)+SUMIF(กวนไส้!$C:$C,'รับ-จ่าย ประจำวัน'!$B230,กวนไส้!I:I)+SUMIF(ผลิต1!$C:$C,'รับ-จ่าย ประจำวัน'!$B230,ผลิต1!I:I)+SUMIF(ผลิต2!$C:$C,'รับ-จ่าย ประจำวัน'!$B230,ผลิต2!I:I)+SUMIF(เส้นแต่งหน้าขนมเค้ก!$C:$C,'รับ-จ่าย ประจำวัน'!$B230,เส้นแต่งหน้าขนมเค้ก!I:I)+SUMIF(แพ็ค!$C:$C,'รับ-จ่าย ประจำวัน'!$B230,แพ็ค!I:I)+SUMIF(ธุรการ!$C:$C,'รับ-จ่าย ประจำวัน'!$B230,ธุรการ!I:I)+SUMIF(เส้นแต่งหน้าขนมปัง!$C:$C,'รับ-จ่าย ประจำวัน'!$B230,เส้นแต่งหน้าขนมปัง!I:I)+SUMIF('วางแผนBC,CJ'!$C:$C,'รับ-จ่าย ประจำวัน'!$B230,'วางแผนBC,CJ'!I:I)+SUMIF(RD!$C:$C,'รับ-จ่าย ประจำวัน'!$B230,RD!I:I)+SUMIF('FG,ออนไล,คัดแยก'!$C:$C,'รับ-จ่าย ประจำวัน'!$B230,'FG,ออนไล,คัดแยก'!I:I)</f>
        <v>0</v>
      </c>
      <c r="AQ230" s="16">
        <f>SUMIF(เตรียมส่วนผสม!$C:$C,'รับ-จ่าย ประจำวัน'!$B230,เตรียมส่วนผสม!J:J)+SUMIF(กวนไส้!$C:$C,'รับ-จ่าย ประจำวัน'!$B230,กวนไส้!J:J)+SUMIF(ผลิต1!$C:$C,'รับ-จ่าย ประจำวัน'!$B230,ผลิต1!J:J)+SUMIF(ผลิต2!$C:$C,'รับ-จ่าย ประจำวัน'!$B230,ผลิต2!J:J)+SUMIF(เส้นแต่งหน้าขนมเค้ก!$C:$C,'รับ-จ่าย ประจำวัน'!$B230,เส้นแต่งหน้าขนมเค้ก!J:J)+SUMIF(แพ็ค!$C:$C,'รับ-จ่าย ประจำวัน'!$B230,แพ็ค!J:J)+SUMIF(ธุรการ!$C:$C,'รับ-จ่าย ประจำวัน'!$B230,ธุรการ!J:J)+SUMIF(เส้นแต่งหน้าขนมปัง!$C:$C,'รับ-จ่าย ประจำวัน'!$B230,เส้นแต่งหน้าขนมปัง!J:J)+SUMIF('วางแผนBC,CJ'!$C:$C,'รับ-จ่าย ประจำวัน'!$B230,'วางแผนBC,CJ'!J:J)+SUMIF(RD!$C:$C,'รับ-จ่าย ประจำวัน'!$B230,RD!J:J)+SUMIF('FG,ออนไล,คัดแยก'!$C:$C,'รับ-จ่าย ประจำวัน'!$B230,'FG,ออนไล,คัดแยก'!J:J)</f>
        <v>0</v>
      </c>
      <c r="AR230" s="16">
        <f>SUMIF(เตรียมส่วนผสม!$C:$C,'รับ-จ่าย ประจำวัน'!$B230,เตรียมส่วนผสม!K:K)+SUMIF(กวนไส้!$C:$C,'รับ-จ่าย ประจำวัน'!$B230,กวนไส้!K:K)+SUMIF(ผลิต1!$C:$C,'รับ-จ่าย ประจำวัน'!$B230,ผลิต1!K:K)+SUMIF(ผลิต2!$C:$C,'รับ-จ่าย ประจำวัน'!$B230,ผลิต2!K:K)+SUMIF(เส้นแต่งหน้าขนมเค้ก!$C:$C,'รับ-จ่าย ประจำวัน'!$B230,เส้นแต่งหน้าขนมเค้ก!K:K)+SUMIF(แพ็ค!$C:$C,'รับ-จ่าย ประจำวัน'!$B230,แพ็ค!K:K)+SUMIF(ธุรการ!$C:$C,'รับ-จ่าย ประจำวัน'!$B230,ธุรการ!K:K)+SUMIF(เส้นแต่งหน้าขนมปัง!$C:$C,'รับ-จ่าย ประจำวัน'!$B230,เส้นแต่งหน้าขนมปัง!K:K)+SUMIF('วางแผนBC,CJ'!$C:$C,'รับ-จ่าย ประจำวัน'!$B230,'วางแผนBC,CJ'!K:K)+SUMIF(RD!$C:$C,'รับ-จ่าย ประจำวัน'!$B230,RD!K:K)+SUMIF('FG,ออนไล,คัดแยก'!$C:$C,'รับ-จ่าย ประจำวัน'!$B230,'FG,ออนไล,คัดแยก'!K:K)</f>
        <v>0</v>
      </c>
      <c r="AS230" s="16">
        <f>SUMIF(เตรียมส่วนผสม!$C:$C,'รับ-จ่าย ประจำวัน'!$B230,เตรียมส่วนผสม!L:L)+SUMIF(กวนไส้!$C:$C,'รับ-จ่าย ประจำวัน'!$B230,กวนไส้!L:L)+SUMIF(ผลิต1!$C:$C,'รับ-จ่าย ประจำวัน'!$B230,ผลิต1!L:L)+SUMIF(ผลิต2!$C:$C,'รับ-จ่าย ประจำวัน'!$B230,ผลิต2!L:L)+SUMIF(เส้นแต่งหน้าขนมเค้ก!$C:$C,'รับ-จ่าย ประจำวัน'!$B230,เส้นแต่งหน้าขนมเค้ก!L:L)+SUMIF(แพ็ค!$C:$C,'รับ-จ่าย ประจำวัน'!$B230,แพ็ค!L:L)+SUMIF(ธุรการ!$C:$C,'รับ-จ่าย ประจำวัน'!$B230,ธุรการ!L:L)+SUMIF(เส้นแต่งหน้าขนมปัง!$C:$C,'รับ-จ่าย ประจำวัน'!$B230,เส้นแต่งหน้าขนมปัง!L:L)+SUMIF('วางแผนBC,CJ'!$C:$C,'รับ-จ่าย ประจำวัน'!$B230,'วางแผนBC,CJ'!L:L)+SUMIF(RD!$C:$C,'รับ-จ่าย ประจำวัน'!$B230,RD!L:L)+SUMIF('FG,ออนไล,คัดแยก'!$C:$C,'รับ-จ่าย ประจำวัน'!$B230,'FG,ออนไล,คัดแยก'!L:L)</f>
        <v>0</v>
      </c>
      <c r="AT230" s="16">
        <f>SUMIF(เตรียมส่วนผสม!$C:$C,'รับ-จ่าย ประจำวัน'!$B230,เตรียมส่วนผสม!M:M)+SUMIF(กวนไส้!$C:$C,'รับ-จ่าย ประจำวัน'!$B230,กวนไส้!M:M)+SUMIF(ผลิต1!$C:$C,'รับ-จ่าย ประจำวัน'!$B230,ผลิต1!M:M)+SUMIF(ผลิต2!$C:$C,'รับ-จ่าย ประจำวัน'!$B230,ผลิต2!M:M)+SUMIF(เส้นแต่งหน้าขนมเค้ก!$C:$C,'รับ-จ่าย ประจำวัน'!$B230,เส้นแต่งหน้าขนมเค้ก!M:M)+SUMIF(แพ็ค!$C:$C,'รับ-จ่าย ประจำวัน'!$B230,แพ็ค!M:M)+SUMIF(ธุรการ!$C:$C,'รับ-จ่าย ประจำวัน'!$B230,ธุรการ!M:M)+SUMIF(เส้นแต่งหน้าขนมปัง!$C:$C,'รับ-จ่าย ประจำวัน'!$B230,เส้นแต่งหน้าขนมปัง!M:M)+SUMIF('วางแผนBC,CJ'!$C:$C,'รับ-จ่าย ประจำวัน'!$B230,'วางแผนBC,CJ'!M:M)+SUMIF(RD!$C:$C,'รับ-จ่าย ประจำวัน'!$B230,RD!M:M)+SUMIF('FG,ออนไล,คัดแยก'!$C:$C,'รับ-จ่าย ประจำวัน'!$B230,'FG,ออนไล,คัดแยก'!M:M)</f>
        <v>0</v>
      </c>
      <c r="AU230" s="16">
        <f>SUMIF(เตรียมส่วนผสม!$C:$C,'รับ-จ่าย ประจำวัน'!$B230,เตรียมส่วนผสม!N:N)+SUMIF(กวนไส้!$C:$C,'รับ-จ่าย ประจำวัน'!$B230,กวนไส้!N:N)+SUMIF(ผลิต1!$C:$C,'รับ-จ่าย ประจำวัน'!$B230,ผลิต1!N:N)+SUMIF(ผลิต2!$C:$C,'รับ-จ่าย ประจำวัน'!$B230,ผลิต2!N:N)+SUMIF(เส้นแต่งหน้าขนมเค้ก!$C:$C,'รับ-จ่าย ประจำวัน'!$B230,เส้นแต่งหน้าขนมเค้ก!N:N)+SUMIF(แพ็ค!$C:$C,'รับ-จ่าย ประจำวัน'!$B230,แพ็ค!N:N)+SUMIF(ธุรการ!$C:$C,'รับ-จ่าย ประจำวัน'!$B230,ธุรการ!N:N)+SUMIF(เส้นแต่งหน้าขนมปัง!$C:$C,'รับ-จ่าย ประจำวัน'!$B230,เส้นแต่งหน้าขนมปัง!N:N)+SUMIF('วางแผนBC,CJ'!$C:$C,'รับ-จ่าย ประจำวัน'!$B230,'วางแผนBC,CJ'!N:N)+SUMIF(RD!$C:$C,'รับ-จ่าย ประจำวัน'!$B230,RD!N:N)+SUMIF('FG,ออนไล,คัดแยก'!$C:$C,'รับ-จ่าย ประจำวัน'!$B230,'FG,ออนไล,คัดแยก'!N:N)</f>
        <v>0</v>
      </c>
      <c r="AV230" s="16">
        <f>SUMIF(เตรียมส่วนผสม!$C:$C,'รับ-จ่าย ประจำวัน'!$B230,เตรียมส่วนผสม!O:O)+SUMIF(กวนไส้!$C:$C,'รับ-จ่าย ประจำวัน'!$B230,กวนไส้!O:O)+SUMIF(ผลิต1!$C:$C,'รับ-จ่าย ประจำวัน'!$B230,ผลิต1!O:O)+SUMIF(ผลิต2!$C:$C,'รับ-จ่าย ประจำวัน'!$B230,ผลิต2!O:O)+SUMIF(เส้นแต่งหน้าขนมเค้ก!$C:$C,'รับ-จ่าย ประจำวัน'!$B230,เส้นแต่งหน้าขนมเค้ก!O:O)+SUMIF(แพ็ค!$C:$C,'รับ-จ่าย ประจำวัน'!$B230,แพ็ค!O:O)+SUMIF(ธุรการ!$C:$C,'รับ-จ่าย ประจำวัน'!$B230,ธุรการ!O:O)+SUMIF(เส้นแต่งหน้าขนมปัง!$C:$C,'รับ-จ่าย ประจำวัน'!$B230,เส้นแต่งหน้าขนมปัง!O:O)+SUMIF('วางแผนBC,CJ'!$C:$C,'รับ-จ่าย ประจำวัน'!$B230,'วางแผนBC,CJ'!O:O)+SUMIF(RD!$C:$C,'รับ-จ่าย ประจำวัน'!$B230,RD!O:O)+SUMIF('FG,ออนไล,คัดแยก'!$C:$C,'รับ-จ่าย ประจำวัน'!$B230,'FG,ออนไล,คัดแยก'!O:O)</f>
        <v>0</v>
      </c>
      <c r="AW230" s="16">
        <f>SUMIF(เตรียมส่วนผสม!$C:$C,'รับ-จ่าย ประจำวัน'!$B230,เตรียมส่วนผสม!P:P)+SUMIF(กวนไส้!$C:$C,'รับ-จ่าย ประจำวัน'!$B230,กวนไส้!P:P)+SUMIF(ผลิต1!$C:$C,'รับ-จ่าย ประจำวัน'!$B230,ผลิต1!P:P)+SUMIF(ผลิต2!$C:$C,'รับ-จ่าย ประจำวัน'!$B230,ผลิต2!P:P)+SUMIF(เส้นแต่งหน้าขนมเค้ก!$C:$C,'รับ-จ่าย ประจำวัน'!$B230,เส้นแต่งหน้าขนมเค้ก!P:P)+SUMIF(แพ็ค!$C:$C,'รับ-จ่าย ประจำวัน'!$B230,แพ็ค!P:P)+SUMIF(ธุรการ!$C:$C,'รับ-จ่าย ประจำวัน'!$B230,ธุรการ!P:P)+SUMIF(เส้นแต่งหน้าขนมปัง!$C:$C,'รับ-จ่าย ประจำวัน'!$B230,เส้นแต่งหน้าขนมปัง!P:P)+SUMIF('วางแผนBC,CJ'!$C:$C,'รับ-จ่าย ประจำวัน'!$B230,'วางแผนBC,CJ'!P:P)+SUMIF(RD!$C:$C,'รับ-จ่าย ประจำวัน'!$B230,RD!P:P)+SUMIF('FG,ออนไล,คัดแยก'!$C:$C,'รับ-จ่าย ประจำวัน'!$B230,'FG,ออนไล,คัดแยก'!P:P)</f>
        <v>0</v>
      </c>
      <c r="AX230" s="16">
        <f>SUMIF(เตรียมส่วนผสม!$C:$C,'รับ-จ่าย ประจำวัน'!$B230,เตรียมส่วนผสม!Q:Q)+SUMIF(กวนไส้!$C:$C,'รับ-จ่าย ประจำวัน'!$B230,กวนไส้!Q:Q)+SUMIF(ผลิต1!$C:$C,'รับ-จ่าย ประจำวัน'!$B230,ผลิต1!Q:Q)+SUMIF(ผลิต2!$C:$C,'รับ-จ่าย ประจำวัน'!$B230,ผลิต2!Q:Q)+SUMIF(เส้นแต่งหน้าขนมเค้ก!$C:$C,'รับ-จ่าย ประจำวัน'!$B230,เส้นแต่งหน้าขนมเค้ก!Q:Q)+SUMIF(แพ็ค!$C:$C,'รับ-จ่าย ประจำวัน'!$B230,แพ็ค!Q:Q)+SUMIF(ธุรการ!$C:$C,'รับ-จ่าย ประจำวัน'!$B230,ธุรการ!Q:Q)+SUMIF(เส้นแต่งหน้าขนมปัง!$C:$C,'รับ-จ่าย ประจำวัน'!$B230,เส้นแต่งหน้าขนมปัง!Q:Q)+SUMIF('วางแผนBC,CJ'!$C:$C,'รับ-จ่าย ประจำวัน'!$B230,'วางแผนBC,CJ'!Q:Q)+SUMIF(RD!$C:$C,'รับ-จ่าย ประจำวัน'!$B230,RD!Q:Q)+SUMIF('FG,ออนไล,คัดแยก'!$C:$C,'รับ-จ่าย ประจำวัน'!$B230,'FG,ออนไล,คัดแยก'!Q:Q)</f>
        <v>0</v>
      </c>
      <c r="AY230" s="16">
        <f>SUMIF(เตรียมส่วนผสม!$C:$C,'รับ-จ่าย ประจำวัน'!$B230,เตรียมส่วนผสม!R:R)+SUMIF(กวนไส้!$C:$C,'รับ-จ่าย ประจำวัน'!$B230,กวนไส้!R:R)+SUMIF(ผลิต1!$C:$C,'รับ-จ่าย ประจำวัน'!$B230,ผลิต1!R:R)+SUMIF(ผลิต2!$C:$C,'รับ-จ่าย ประจำวัน'!$B230,ผลิต2!R:R)+SUMIF(เส้นแต่งหน้าขนมเค้ก!$C:$C,'รับ-จ่าย ประจำวัน'!$B230,เส้นแต่งหน้าขนมเค้ก!R:R)+SUMIF(แพ็ค!$C:$C,'รับ-จ่าย ประจำวัน'!$B230,แพ็ค!R:R)+SUMIF(ธุรการ!$C:$C,'รับ-จ่าย ประจำวัน'!$B230,ธุรการ!R:R)+SUMIF(เส้นแต่งหน้าขนมปัง!$C:$C,'รับ-จ่าย ประจำวัน'!$B230,เส้นแต่งหน้าขนมปัง!R:R)+SUMIF('วางแผนBC,CJ'!$C:$C,'รับ-จ่าย ประจำวัน'!$B230,'วางแผนBC,CJ'!R:R)+SUMIF(RD!$C:$C,'รับ-จ่าย ประจำวัน'!$B230,RD!R:R)+SUMIF('FG,ออนไล,คัดแยก'!$C:$C,'รับ-จ่าย ประจำวัน'!$B230,'FG,ออนไล,คัดแยก'!R:R)</f>
        <v>0</v>
      </c>
      <c r="AZ230" s="16">
        <f>SUMIF(เตรียมส่วนผสม!$C:$C,'รับ-จ่าย ประจำวัน'!$B230,เตรียมส่วนผสม!S:S)+SUMIF(กวนไส้!$C:$C,'รับ-จ่าย ประจำวัน'!$B230,กวนไส้!S:S)+SUMIF(ผลิต1!$C:$C,'รับ-จ่าย ประจำวัน'!$B230,ผลิต1!S:S)+SUMIF(ผลิต2!$C:$C,'รับ-จ่าย ประจำวัน'!$B230,ผลิต2!S:S)+SUMIF(เส้นแต่งหน้าขนมเค้ก!$C:$C,'รับ-จ่าย ประจำวัน'!$B230,เส้นแต่งหน้าขนมเค้ก!S:S)+SUMIF(แพ็ค!$C:$C,'รับ-จ่าย ประจำวัน'!$B230,แพ็ค!S:S)+SUMIF(ธุรการ!$C:$C,'รับ-จ่าย ประจำวัน'!$B230,ธุรการ!S:S)+SUMIF(เส้นแต่งหน้าขนมปัง!$C:$C,'รับ-จ่าย ประจำวัน'!$B230,เส้นแต่งหน้าขนมปัง!S:S)+SUMIF('วางแผนBC,CJ'!$C:$C,'รับ-จ่าย ประจำวัน'!$B230,'วางแผนBC,CJ'!S:S)+SUMIF(RD!$C:$C,'รับ-จ่าย ประจำวัน'!$B230,RD!S:S)+SUMIF('FG,ออนไล,คัดแยก'!$C:$C,'รับ-จ่าย ประจำวัน'!$B230,'FG,ออนไล,คัดแยก'!S:S)</f>
        <v>0</v>
      </c>
      <c r="BA230" s="16">
        <f>SUMIF(เตรียมส่วนผสม!$C:$C,'รับ-จ่าย ประจำวัน'!$B230,เตรียมส่วนผสม!T:T)+SUMIF(กวนไส้!$C:$C,'รับ-จ่าย ประจำวัน'!$B230,กวนไส้!T:T)+SUMIF(ผลิต1!$C:$C,'รับ-จ่าย ประจำวัน'!$B230,ผลิต1!T:T)+SUMIF(ผลิต2!$C:$C,'รับ-จ่าย ประจำวัน'!$B230,ผลิต2!T:T)+SUMIF(เส้นแต่งหน้าขนมเค้ก!$C:$C,'รับ-จ่าย ประจำวัน'!$B230,เส้นแต่งหน้าขนมเค้ก!T:T)+SUMIF(แพ็ค!$C:$C,'รับ-จ่าย ประจำวัน'!$B230,แพ็ค!T:T)+SUMIF(ธุรการ!$C:$C,'รับ-จ่าย ประจำวัน'!$B230,ธุรการ!T:T)+SUMIF(เส้นแต่งหน้าขนมปัง!$C:$C,'รับ-จ่าย ประจำวัน'!$B230,เส้นแต่งหน้าขนมปัง!T:T)+SUMIF('วางแผนBC,CJ'!$C:$C,'รับ-จ่าย ประจำวัน'!$B230,'วางแผนBC,CJ'!T:T)+SUMIF(RD!$C:$C,'รับ-จ่าย ประจำวัน'!$B230,RD!T:T)+SUMIF('FG,ออนไล,คัดแยก'!$C:$C,'รับ-จ่าย ประจำวัน'!$B230,'FG,ออนไล,คัดแยก'!T:T)</f>
        <v>0</v>
      </c>
      <c r="BB230" s="16">
        <f>SUMIF(เตรียมส่วนผสม!$C:$C,'รับ-จ่าย ประจำวัน'!$B230,เตรียมส่วนผสม!U:U)+SUMIF(กวนไส้!$C:$C,'รับ-จ่าย ประจำวัน'!$B230,กวนไส้!U:U)+SUMIF(ผลิต1!$C:$C,'รับ-จ่าย ประจำวัน'!$B230,ผลิต1!U:U)+SUMIF(ผลิต2!$C:$C,'รับ-จ่าย ประจำวัน'!$B230,ผลิต2!U:U)+SUMIF(เส้นแต่งหน้าขนมเค้ก!$C:$C,'รับ-จ่าย ประจำวัน'!$B230,เส้นแต่งหน้าขนมเค้ก!U:U)+SUMIF(แพ็ค!$C:$C,'รับ-จ่าย ประจำวัน'!$B230,แพ็ค!U:U)+SUMIF(ธุรการ!$C:$C,'รับ-จ่าย ประจำวัน'!$B230,ธุรการ!U:U)+SUMIF(เส้นแต่งหน้าขนมปัง!$C:$C,'รับ-จ่าย ประจำวัน'!$B230,เส้นแต่งหน้าขนมปัง!U:U)+SUMIF('วางแผนBC,CJ'!$C:$C,'รับ-จ่าย ประจำวัน'!$B230,'วางแผนBC,CJ'!U:U)+SUMIF(RD!$C:$C,'รับ-จ่าย ประจำวัน'!$B230,RD!U:U)+SUMIF('FG,ออนไล,คัดแยก'!$C:$C,'รับ-จ่าย ประจำวัน'!$B230,'FG,ออนไล,คัดแยก'!U:U)</f>
        <v>0</v>
      </c>
      <c r="BC230" s="16">
        <f>SUMIF(เตรียมส่วนผสม!$C:$C,'รับ-จ่าย ประจำวัน'!$B230,เตรียมส่วนผสม!V:V)+SUMIF(กวนไส้!$C:$C,'รับ-จ่าย ประจำวัน'!$B230,กวนไส้!V:V)+SUMIF(ผลิต1!$C:$C,'รับ-จ่าย ประจำวัน'!$B230,ผลิต1!V:V)+SUMIF(ผลิต2!$C:$C,'รับ-จ่าย ประจำวัน'!$B230,ผลิต2!V:V)+SUMIF(เส้นแต่งหน้าขนมเค้ก!$C:$C,'รับ-จ่าย ประจำวัน'!$B230,เส้นแต่งหน้าขนมเค้ก!V:V)+SUMIF(แพ็ค!$C:$C,'รับ-จ่าย ประจำวัน'!$B230,แพ็ค!V:V)+SUMIF(ธุรการ!$C:$C,'รับ-จ่าย ประจำวัน'!$B230,ธุรการ!V:V)+SUMIF(เส้นแต่งหน้าขนมปัง!$C:$C,'รับ-จ่าย ประจำวัน'!$B230,เส้นแต่งหน้าขนมปัง!V:V)+SUMIF('วางแผนBC,CJ'!$C:$C,'รับ-จ่าย ประจำวัน'!$B230,'วางแผนBC,CJ'!V:V)+SUMIF(RD!$C:$C,'รับ-จ่าย ประจำวัน'!$B230,RD!V:V)+SUMIF('FG,ออนไล,คัดแยก'!$C:$C,'รับ-จ่าย ประจำวัน'!$B230,'FG,ออนไล,คัดแยก'!V:V)</f>
        <v>0</v>
      </c>
      <c r="BD230" s="16">
        <f>SUMIF(เตรียมส่วนผสม!$C:$C,'รับ-จ่าย ประจำวัน'!$B230,เตรียมส่วนผสม!W:W)+SUMIF(กวนไส้!$C:$C,'รับ-จ่าย ประจำวัน'!$B230,กวนไส้!W:W)+SUMIF(ผลิต1!$C:$C,'รับ-จ่าย ประจำวัน'!$B230,ผลิต1!W:W)+SUMIF(ผลิต2!$C:$C,'รับ-จ่าย ประจำวัน'!$B230,ผลิต2!W:W)+SUMIF(เส้นแต่งหน้าขนมเค้ก!$C:$C,'รับ-จ่าย ประจำวัน'!$B230,เส้นแต่งหน้าขนมเค้ก!W:W)+SUMIF(แพ็ค!$C:$C,'รับ-จ่าย ประจำวัน'!$B230,แพ็ค!W:W)+SUMIF(ธุรการ!$C:$C,'รับ-จ่าย ประจำวัน'!$B230,ธุรการ!W:W)+SUMIF(เส้นแต่งหน้าขนมปัง!$C:$C,'รับ-จ่าย ประจำวัน'!$B230,เส้นแต่งหน้าขนมปัง!W:W)+SUMIF('วางแผนBC,CJ'!$C:$C,'รับ-จ่าย ประจำวัน'!$B230,'วางแผนBC,CJ'!W:W)+SUMIF(RD!$C:$C,'รับ-จ่าย ประจำวัน'!$B230,RD!W:W)+SUMIF('FG,ออนไล,คัดแยก'!$C:$C,'รับ-จ่าย ประจำวัน'!$B230,'FG,ออนไล,คัดแยก'!W:W)</f>
        <v>0</v>
      </c>
      <c r="BE230" s="16">
        <f>SUMIF(เตรียมส่วนผสม!$C:$C,'รับ-จ่าย ประจำวัน'!$B230,เตรียมส่วนผสม!X:X)+SUMIF(กวนไส้!$C:$C,'รับ-จ่าย ประจำวัน'!$B230,กวนไส้!X:X)+SUMIF(ผลิต1!$C:$C,'รับ-จ่าย ประจำวัน'!$B230,ผลิต1!X:X)+SUMIF(ผลิต2!$C:$C,'รับ-จ่าย ประจำวัน'!$B230,ผลิต2!X:X)+SUMIF(เส้นแต่งหน้าขนมเค้ก!$C:$C,'รับ-จ่าย ประจำวัน'!$B230,เส้นแต่งหน้าขนมเค้ก!X:X)+SUMIF(แพ็ค!$C:$C,'รับ-จ่าย ประจำวัน'!$B230,แพ็ค!X:X)+SUMIF(ธุรการ!$C:$C,'รับ-จ่าย ประจำวัน'!$B230,ธุรการ!X:X)+SUMIF(เส้นแต่งหน้าขนมปัง!$C:$C,'รับ-จ่าย ประจำวัน'!$B230,เส้นแต่งหน้าขนมปัง!X:X)+SUMIF('วางแผนBC,CJ'!$C:$C,'รับ-จ่าย ประจำวัน'!$B230,'วางแผนBC,CJ'!X:X)+SUMIF(RD!$C:$C,'รับ-จ่าย ประจำวัน'!$B230,RD!X:X)+SUMIF('FG,ออนไล,คัดแยก'!$C:$C,'รับ-จ่าย ประจำวัน'!$B230,'FG,ออนไล,คัดแยก'!X:X)</f>
        <v>0</v>
      </c>
      <c r="BF230" s="16">
        <f>SUMIF(เตรียมส่วนผสม!$C:$C,'รับ-จ่าย ประจำวัน'!$B230,เตรียมส่วนผสม!Y:Y)+SUMIF(กวนไส้!$C:$C,'รับ-จ่าย ประจำวัน'!$B230,กวนไส้!Y:Y)+SUMIF(ผลิต1!$C:$C,'รับ-จ่าย ประจำวัน'!$B230,ผลิต1!Y:Y)+SUMIF(ผลิต2!$C:$C,'รับ-จ่าย ประจำวัน'!$B230,ผลิต2!Y:Y)+SUMIF(เส้นแต่งหน้าขนมเค้ก!$C:$C,'รับ-จ่าย ประจำวัน'!$B230,เส้นแต่งหน้าขนมเค้ก!Y:Y)+SUMIF(แพ็ค!$C:$C,'รับ-จ่าย ประจำวัน'!$B230,แพ็ค!Y:Y)+SUMIF(ธุรการ!$C:$C,'รับ-จ่าย ประจำวัน'!$B230,ธุรการ!Y:Y)+SUMIF(เส้นแต่งหน้าขนมปัง!$C:$C,'รับ-จ่าย ประจำวัน'!$B230,เส้นแต่งหน้าขนมปัง!Y:Y)+SUMIF('วางแผนBC,CJ'!$C:$C,'รับ-จ่าย ประจำวัน'!$B230,'วางแผนBC,CJ'!Y:Y)+SUMIF(RD!$C:$C,'รับ-จ่าย ประจำวัน'!$B230,RD!Y:Y)+SUMIF('FG,ออนไล,คัดแยก'!$C:$C,'รับ-จ่าย ประจำวัน'!$B230,'FG,ออนไล,คัดแยก'!Y:Y)</f>
        <v>0</v>
      </c>
      <c r="BG230" s="16">
        <f>SUMIF(เตรียมส่วนผสม!$C:$C,'รับ-จ่าย ประจำวัน'!$B230,เตรียมส่วนผสม!Z:Z)+SUMIF(กวนไส้!$C:$C,'รับ-จ่าย ประจำวัน'!$B230,กวนไส้!Z:Z)+SUMIF(ผลิต1!$C:$C,'รับ-จ่าย ประจำวัน'!$B230,ผลิต1!Z:Z)+SUMIF(ผลิต2!$C:$C,'รับ-จ่าย ประจำวัน'!$B230,ผลิต2!Z:Z)+SUMIF(เส้นแต่งหน้าขนมเค้ก!$C:$C,'รับ-จ่าย ประจำวัน'!$B230,เส้นแต่งหน้าขนมเค้ก!Z:Z)+SUMIF(แพ็ค!$C:$C,'รับ-จ่าย ประจำวัน'!$B230,แพ็ค!Z:Z)+SUMIF(ธุรการ!$C:$C,'รับ-จ่าย ประจำวัน'!$B230,ธุรการ!Z:Z)+SUMIF(เส้นแต่งหน้าขนมปัง!$C:$C,'รับ-จ่าย ประจำวัน'!$B230,เส้นแต่งหน้าขนมปัง!Z:Z)+SUMIF('วางแผนBC,CJ'!$C:$C,'รับ-จ่าย ประจำวัน'!$B230,'วางแผนBC,CJ'!Z:Z)+SUMIF(RD!$C:$C,'รับ-จ่าย ประจำวัน'!$B230,RD!Z:Z)+SUMIF('FG,ออนไล,คัดแยก'!$C:$C,'รับ-จ่าย ประจำวัน'!$B230,'FG,ออนไล,คัดแยก'!Z:Z)</f>
        <v>0</v>
      </c>
      <c r="BH230" s="16">
        <f>SUMIF(เตรียมส่วนผสม!$C:$C,'รับ-จ่าย ประจำวัน'!$B230,เตรียมส่วนผสม!AA:AA)+SUMIF(กวนไส้!$C:$C,'รับ-จ่าย ประจำวัน'!$B230,กวนไส้!AA:AA)+SUMIF(ผลิต1!$C:$C,'รับ-จ่าย ประจำวัน'!$B230,ผลิต1!AA:AA)+SUMIF(ผลิต2!$C:$C,'รับ-จ่าย ประจำวัน'!$B230,ผลิต2!AA:AA)+SUMIF(เส้นแต่งหน้าขนมเค้ก!$C:$C,'รับ-จ่าย ประจำวัน'!$B230,เส้นแต่งหน้าขนมเค้ก!AA:AA)+SUMIF(แพ็ค!$C:$C,'รับ-จ่าย ประจำวัน'!$B230,แพ็ค!AA:AA)+SUMIF(ธุรการ!$C:$C,'รับ-จ่าย ประจำวัน'!$B230,ธุรการ!AA:AA)+SUMIF(เส้นแต่งหน้าขนมปัง!$C:$C,'รับ-จ่าย ประจำวัน'!$B230,เส้นแต่งหน้าขนมปัง!AA:AA)+SUMIF('วางแผนBC,CJ'!$C:$C,'รับ-จ่าย ประจำวัน'!$B230,'วางแผนBC,CJ'!AA:AA)+SUMIF(RD!$C:$C,'รับ-จ่าย ประจำวัน'!$B230,RD!AA:AA)+SUMIF('FG,ออนไล,คัดแยก'!$C:$C,'รับ-จ่าย ประจำวัน'!$B230,'FG,ออนไล,คัดแยก'!AA:AA)</f>
        <v>0</v>
      </c>
      <c r="BI230" s="16">
        <f>SUMIF(เตรียมส่วนผสม!$C:$C,'รับ-จ่าย ประจำวัน'!$B230,เตรียมส่วนผสม!AB:AB)+SUMIF(กวนไส้!$C:$C,'รับ-จ่าย ประจำวัน'!$B230,กวนไส้!AB:AB)+SUMIF(ผลิต1!$C:$C,'รับ-จ่าย ประจำวัน'!$B230,ผลิต1!AB:AB)+SUMIF(ผลิต2!$C:$C,'รับ-จ่าย ประจำวัน'!$B230,ผลิต2!AB:AB)+SUMIF(เส้นแต่งหน้าขนมเค้ก!$C:$C,'รับ-จ่าย ประจำวัน'!$B230,เส้นแต่งหน้าขนมเค้ก!AB:AB)+SUMIF(แพ็ค!$C:$C,'รับ-จ่าย ประจำวัน'!$B230,แพ็ค!AB:AB)+SUMIF(ธุรการ!$C:$C,'รับ-จ่าย ประจำวัน'!$B230,ธุรการ!AB:AB)+SUMIF(เส้นแต่งหน้าขนมปัง!$C:$C,'รับ-จ่าย ประจำวัน'!$B230,เส้นแต่งหน้าขนมปัง!AB:AB)+SUMIF('วางแผนBC,CJ'!$C:$C,'รับ-จ่าย ประจำวัน'!$B230,'วางแผนBC,CJ'!AB:AB)+SUMIF(RD!$C:$C,'รับ-จ่าย ประจำวัน'!$B230,RD!AB:AB)+SUMIF('FG,ออนไล,คัดแยก'!$C:$C,'รับ-จ่าย ประจำวัน'!$B230,'FG,ออนไล,คัดแยก'!AB:AB)</f>
        <v>0</v>
      </c>
      <c r="BJ230" s="16">
        <f>SUMIF(เตรียมส่วนผสม!$C:$C,'รับ-จ่าย ประจำวัน'!$B230,เตรียมส่วนผสม!AC:AC)+SUMIF(กวนไส้!$C:$C,'รับ-จ่าย ประจำวัน'!$B230,กวนไส้!AC:AC)+SUMIF(ผลิต1!$C:$C,'รับ-จ่าย ประจำวัน'!$B230,ผลิต1!AC:AC)+SUMIF(ผลิต2!$C:$C,'รับ-จ่าย ประจำวัน'!$B230,ผลิต2!AC:AC)+SUMIF(เส้นแต่งหน้าขนมเค้ก!$C:$C,'รับ-จ่าย ประจำวัน'!$B230,เส้นแต่งหน้าขนมเค้ก!AC:AC)+SUMIF(แพ็ค!$C:$C,'รับ-จ่าย ประจำวัน'!$B230,แพ็ค!AC:AC)+SUMIF(ธุรการ!$C:$C,'รับ-จ่าย ประจำวัน'!$B230,ธุรการ!AC:AC)+SUMIF(เส้นแต่งหน้าขนมปัง!$C:$C,'รับ-จ่าย ประจำวัน'!$B230,เส้นแต่งหน้าขนมปัง!AC:AC)+SUMIF('วางแผนBC,CJ'!$C:$C,'รับ-จ่าย ประจำวัน'!$B230,'วางแผนBC,CJ'!AC:AC)+SUMIF(RD!$C:$C,'รับ-จ่าย ประจำวัน'!$B230,RD!AC:AC)+SUMIF('FG,ออนไล,คัดแยก'!$C:$C,'รับ-จ่าย ประจำวัน'!$B230,'FG,ออนไล,คัดแยก'!AC:AC)</f>
        <v>0</v>
      </c>
      <c r="BK230" s="16">
        <f>SUMIF(เตรียมส่วนผสม!$C:$C,'รับ-จ่าย ประจำวัน'!$B230,เตรียมส่วนผสม!AD:AD)+SUMIF(กวนไส้!$C:$C,'รับ-จ่าย ประจำวัน'!$B230,กวนไส้!AD:AD)+SUMIF(ผลิต1!$C:$C,'รับ-จ่าย ประจำวัน'!$B230,ผลิต1!AD:AD)+SUMIF(ผลิต2!$C:$C,'รับ-จ่าย ประจำวัน'!$B230,ผลิต2!AD:AD)+SUMIF(เส้นแต่งหน้าขนมเค้ก!$C:$C,'รับ-จ่าย ประจำวัน'!$B230,เส้นแต่งหน้าขนมเค้ก!AD:AD)+SUMIF(แพ็ค!$C:$C,'รับ-จ่าย ประจำวัน'!$B230,แพ็ค!AD:AD)+SUMIF(ธุรการ!$C:$C,'รับ-จ่าย ประจำวัน'!$B230,ธุรการ!AD:AD)+SUMIF(เส้นแต่งหน้าขนมปัง!$C:$C,'รับ-จ่าย ประจำวัน'!$B230,เส้นแต่งหน้าขนมปัง!AD:AD)+SUMIF('วางแผนBC,CJ'!$C:$C,'รับ-จ่าย ประจำวัน'!$B230,'วางแผนBC,CJ'!AD:AD)+SUMIF(RD!$C:$C,'รับ-จ่าย ประจำวัน'!$B230,RD!AD:AD)+SUMIF('FG,ออนไล,คัดแยก'!$C:$C,'รับ-จ่าย ประจำวัน'!$B230,'FG,ออนไล,คัดแยก'!AD:AD)</f>
        <v>0</v>
      </c>
      <c r="BL230" s="16">
        <f>SUMIF(เตรียมส่วนผสม!$C:$C,'รับ-จ่าย ประจำวัน'!$B230,เตรียมส่วนผสม!AE:AE)+SUMIF(กวนไส้!$C:$C,'รับ-จ่าย ประจำวัน'!$B230,กวนไส้!AE:AE)+SUMIF(ผลิต1!$C:$C,'รับ-จ่าย ประจำวัน'!$B230,ผลิต1!AE:AE)+SUMIF(ผลิต2!$C:$C,'รับ-จ่าย ประจำวัน'!$B230,ผลิต2!AE:AE)+SUMIF(เส้นแต่งหน้าขนมเค้ก!$C:$C,'รับ-จ่าย ประจำวัน'!$B230,เส้นแต่งหน้าขนมเค้ก!AE:AE)+SUMIF(แพ็ค!$C:$C,'รับ-จ่าย ประจำวัน'!$B230,แพ็ค!AE:AE)+SUMIF(ธุรการ!$C:$C,'รับ-จ่าย ประจำวัน'!$B230,ธุรการ!AE:AE)+SUMIF(เส้นแต่งหน้าขนมปัง!$C:$C,'รับ-จ่าย ประจำวัน'!$B230,เส้นแต่งหน้าขนมปัง!AE:AE)+SUMIF('วางแผนBC,CJ'!$C:$C,'รับ-จ่าย ประจำวัน'!$B230,'วางแผนBC,CJ'!AE:AE)+SUMIF(RD!$C:$C,'รับ-จ่าย ประจำวัน'!$B230,RD!AE:AE)+SUMIF('FG,ออนไล,คัดแยก'!$C:$C,'รับ-จ่าย ประจำวัน'!$B230,'FG,ออนไล,คัดแยก'!AE:AE)</f>
        <v>0</v>
      </c>
      <c r="BM230" s="16">
        <f>SUMIF(เตรียมส่วนผสม!$C:$C,'รับ-จ่าย ประจำวัน'!$B230,เตรียมส่วนผสม!AF:AF)+SUMIF(กวนไส้!$C:$C,'รับ-จ่าย ประจำวัน'!$B230,กวนไส้!AF:AF)+SUMIF(ผลิต1!$C:$C,'รับ-จ่าย ประจำวัน'!$B230,ผลิต1!AF:AF)+SUMIF(ผลิต2!$C:$C,'รับ-จ่าย ประจำวัน'!$B230,ผลิต2!AF:AF)+SUMIF(เส้นแต่งหน้าขนมเค้ก!$C:$C,'รับ-จ่าย ประจำวัน'!$B230,เส้นแต่งหน้าขนมเค้ก!AF:AF)+SUMIF(แพ็ค!$C:$C,'รับ-จ่าย ประจำวัน'!$B230,แพ็ค!AF:AF)+SUMIF(ธุรการ!$C:$C,'รับ-จ่าย ประจำวัน'!$B230,ธุรการ!AF:AF)+SUMIF(เส้นแต่งหน้าขนมปัง!$C:$C,'รับ-จ่าย ประจำวัน'!$B230,เส้นแต่งหน้าขนมปัง!AF:AF)+SUMIF('วางแผนBC,CJ'!$C:$C,'รับ-จ่าย ประจำวัน'!$B230,'วางแผนBC,CJ'!AF:AF)+SUMIF(RD!$C:$C,'รับ-จ่าย ประจำวัน'!$B230,RD!AF:AF)+SUMIF('FG,ออนไล,คัดแยก'!$C:$C,'รับ-จ่าย ประจำวัน'!$B230,'FG,ออนไล,คัดแยก'!AF:AF)</f>
        <v>0</v>
      </c>
      <c r="BN230" s="16">
        <f>SUMIF(เตรียมส่วนผสม!$C:$C,'รับ-จ่าย ประจำวัน'!$B230,เตรียมส่วนผสม!AG:AG)+SUMIF(กวนไส้!$C:$C,'รับ-จ่าย ประจำวัน'!$B230,กวนไส้!AG:AG)+SUMIF(ผลิต1!$C:$C,'รับ-จ่าย ประจำวัน'!$B230,ผลิต1!AG:AG)+SUMIF(ผลิต2!$C:$C,'รับ-จ่าย ประจำวัน'!$B230,ผลิต2!AG:AG)+SUMIF(เส้นแต่งหน้าขนมเค้ก!$C:$C,'รับ-จ่าย ประจำวัน'!$B230,เส้นแต่งหน้าขนมเค้ก!AG:AG)+SUMIF(แพ็ค!$C:$C,'รับ-จ่าย ประจำวัน'!$B230,แพ็ค!AG:AG)+SUMIF(ธุรการ!$C:$C,'รับ-จ่าย ประจำวัน'!$B230,ธุรการ!AG:AG)+SUMIF(เส้นแต่งหน้าขนมปัง!$C:$C,'รับ-จ่าย ประจำวัน'!$B230,เส้นแต่งหน้าขนมปัง!AG:AG)+SUMIF('วางแผนBC,CJ'!$C:$C,'รับ-จ่าย ประจำวัน'!$B230,'วางแผนBC,CJ'!AG:AG)+SUMIF(RD!$C:$C,'รับ-จ่าย ประจำวัน'!$B230,RD!AG:AG)+SUMIF('FG,ออนไล,คัดแยก'!$C:$C,'รับ-จ่าย ประจำวัน'!$B230,'FG,ออนไล,คัดแยก'!AG:AG)</f>
        <v>0</v>
      </c>
      <c r="BO230" s="16">
        <f>SUMIF(เตรียมส่วนผสม!$C:$C,'รับ-จ่าย ประจำวัน'!$B230,เตรียมส่วนผสม!AH:AH)+SUMIF(กวนไส้!$C:$C,'รับ-จ่าย ประจำวัน'!$B230,กวนไส้!AH:AH)+SUMIF(ผลิต1!$C:$C,'รับ-จ่าย ประจำวัน'!$B230,ผลิต1!AH:AH)+SUMIF(ผลิต2!$C:$C,'รับ-จ่าย ประจำวัน'!$B230,ผลิต2!AH:AH)+SUMIF(เส้นแต่งหน้าขนมเค้ก!$C:$C,'รับ-จ่าย ประจำวัน'!$B230,เส้นแต่งหน้าขนมเค้ก!AH:AH)+SUMIF(แพ็ค!$C:$C,'รับ-จ่าย ประจำวัน'!$B230,แพ็ค!AH:AH)+SUMIF(ธุรการ!$C:$C,'รับ-จ่าย ประจำวัน'!$B230,ธุรการ!AH:AH)+SUMIF(เส้นแต่งหน้าขนมปัง!$C:$C,'รับ-จ่าย ประจำวัน'!$B230,เส้นแต่งหน้าขนมปัง!AH:AH)+SUMIF('วางแผนBC,CJ'!$C:$C,'รับ-จ่าย ประจำวัน'!$B230,'วางแผนBC,CJ'!AH:AH)+SUMIF(RD!$C:$C,'รับ-จ่าย ประจำวัน'!$B230,RD!AH:AH)+SUMIF('FG,ออนไล,คัดแยก'!$C:$C,'รับ-จ่าย ประจำวัน'!$B230,'FG,ออนไล,คัดแยก'!AH:AH)</f>
        <v>0</v>
      </c>
      <c r="BP230" s="16">
        <f>SUMIF(เตรียมส่วนผสม!$C:$C,'รับ-จ่าย ประจำวัน'!$B230,เตรียมส่วนผสม!AI:AI)+SUMIF(กวนไส้!$C:$C,'รับ-จ่าย ประจำวัน'!$B230,กวนไส้!AI:AI)+SUMIF(ผลิต1!$C:$C,'รับ-จ่าย ประจำวัน'!$B230,ผลิต1!AI:AI)+SUMIF(ผลิต2!$C:$C,'รับ-จ่าย ประจำวัน'!$B230,ผลิต2!AI:AI)+SUMIF(เส้นแต่งหน้าขนมเค้ก!$C:$C,'รับ-จ่าย ประจำวัน'!$B230,เส้นแต่งหน้าขนมเค้ก!AI:AI)+SUMIF(แพ็ค!$C:$C,'รับ-จ่าย ประจำวัน'!$B230,แพ็ค!AI:AI)+SUMIF(ธุรการ!$C:$C,'รับ-จ่าย ประจำวัน'!$B230,ธุรการ!AI:AI)+SUMIF(เส้นแต่งหน้าขนมปัง!$C:$C,'รับ-จ่าย ประจำวัน'!$B230,เส้นแต่งหน้าขนมปัง!AI:AI)+SUMIF('วางแผนBC,CJ'!$C:$C,'รับ-จ่าย ประจำวัน'!$B230,'วางแผนBC,CJ'!AI:AI)+SUMIF(RD!$C:$C,'รับ-จ่าย ประจำวัน'!$B230,RD!AI:AI)+SUMIF('FG,ออนไล,คัดแยก'!$C:$C,'รับ-จ่าย ประจำวัน'!$B230,'FG,ออนไล,คัดแยก'!AI:AI)</f>
        <v>0</v>
      </c>
      <c r="BQ230" s="16">
        <f>SUMIF(เตรียมส่วนผสม!$C:$C,'รับ-จ่าย ประจำวัน'!$B230,เตรียมส่วนผสม!AJ:AJ)+SUMIF(กวนไส้!$C:$C,'รับ-จ่าย ประจำวัน'!$B230,กวนไส้!AJ:AJ)+SUMIF(ผลิต1!$C:$C,'รับ-จ่าย ประจำวัน'!$B230,ผลิต1!AJ:AJ)+SUMIF(ผลิต2!$C:$C,'รับ-จ่าย ประจำวัน'!$B230,ผลิต2!AJ:AJ)+SUMIF(เส้นแต่งหน้าขนมเค้ก!$C:$C,'รับ-จ่าย ประจำวัน'!$B230,เส้นแต่งหน้าขนมเค้ก!AJ:AJ)+SUMIF(แพ็ค!$C:$C,'รับ-จ่าย ประจำวัน'!$B230,แพ็ค!AJ:AJ)+SUMIF(ธุรการ!$C:$C,'รับ-จ่าย ประจำวัน'!$B230,ธุรการ!AJ:AJ)+SUMIF(เส้นแต่งหน้าขนมปัง!$C:$C,'รับ-จ่าย ประจำวัน'!$B230,เส้นแต่งหน้าขนมปัง!AJ:AJ)+SUMIF('วางแผนBC,CJ'!$C:$C,'รับ-จ่าย ประจำวัน'!$B230,'วางแผนBC,CJ'!AJ:AJ)+SUMIF(RD!$C:$C,'รับ-จ่าย ประจำวัน'!$B230,RD!AJ:AJ)+SUMIF('FG,ออนไล,คัดแยก'!$C:$C,'รับ-จ่าย ประจำวัน'!$B230,'FG,ออนไล,คัดแยก'!AJ:AJ)</f>
        <v>0</v>
      </c>
      <c r="BR230" s="16">
        <f>SUMIF(เตรียมส่วนผสม!$C:$C,'รับ-จ่าย ประจำวัน'!$B230,เตรียมส่วนผสม!AK:AK)+SUMIF(กวนไส้!$C:$C,'รับ-จ่าย ประจำวัน'!$B230,กวนไส้!AK:AK)+SUMIF(ผลิต1!$C:$C,'รับ-จ่าย ประจำวัน'!$B230,ผลิต1!AK:AK)+SUMIF(ผลิต2!$C:$C,'รับ-จ่าย ประจำวัน'!$B230,ผลิต2!AK:AK)+SUMIF(เส้นแต่งหน้าขนมเค้ก!$C:$C,'รับ-จ่าย ประจำวัน'!$B230,เส้นแต่งหน้าขนมเค้ก!AK:AK)+SUMIF(แพ็ค!$C:$C,'รับ-จ่าย ประจำวัน'!$B230,แพ็ค!AK:AK)+SUMIF(ธุรการ!$C:$C,'รับ-จ่าย ประจำวัน'!$B230,ธุรการ!AK:AK)+SUMIF(เส้นแต่งหน้าขนมปัง!$C:$C,'รับ-จ่าย ประจำวัน'!$B230,เส้นแต่งหน้าขนมปัง!AK:AK)+SUMIF('วางแผนBC,CJ'!$C:$C,'รับ-จ่าย ประจำวัน'!$B230,'วางแผนBC,CJ'!AK:AK)+SUMIF(RD!$C:$C,'รับ-จ่าย ประจำวัน'!$B230,RD!AK:AK)+SUMIF('FG,ออนไล,คัดแยก'!$C:$C,'รับ-จ่าย ประจำวัน'!$B230,'FG,ออนไล,คัดแยก'!AK:AK)</f>
        <v>0</v>
      </c>
      <c r="BS230" s="16">
        <f>SUMIF(เตรียมส่วนผสม!$C:$C,'รับ-จ่าย ประจำวัน'!$B230,เตรียมส่วนผสม!AL:AL)+SUMIF(กวนไส้!$C:$C,'รับ-จ่าย ประจำวัน'!$B230,กวนไส้!AL:AL)+SUMIF(ผลิต1!$C:$C,'รับ-จ่าย ประจำวัน'!$B230,ผลิต1!AL:AL)+SUMIF(ผลิต2!$C:$C,'รับ-จ่าย ประจำวัน'!$B230,ผลิต2!AL:AL)+SUMIF(เส้นแต่งหน้าขนมเค้ก!$C:$C,'รับ-จ่าย ประจำวัน'!$B230,เส้นแต่งหน้าขนมเค้ก!AL:AL)+SUMIF(แพ็ค!$C:$C,'รับ-จ่าย ประจำวัน'!$B230,แพ็ค!AL:AL)+SUMIF(ธุรการ!$C:$C,'รับ-จ่าย ประจำวัน'!$B230,ธุรการ!AL:AL)+SUMIF(เส้นแต่งหน้าขนมปัง!$C:$C,'รับ-จ่าย ประจำวัน'!$B230,เส้นแต่งหน้าขนมปัง!AL:AL)+SUMIF('วางแผนBC,CJ'!$C:$C,'รับ-จ่าย ประจำวัน'!$B230,'วางแผนBC,CJ'!AL:AL)+SUMIF(RD!$C:$C,'รับ-จ่าย ประจำวัน'!$B230,RD!AL:AL)+SUMIF('FG,ออนไล,คัดแยก'!$C:$C,'รับ-จ่าย ประจำวัน'!$B230,'FG,ออนไล,คัดแยก'!AL:AL)</f>
        <v>0</v>
      </c>
      <c r="BT230" s="18">
        <f t="shared" si="50"/>
        <v>0</v>
      </c>
      <c r="BU230" s="116"/>
      <c r="BV230" s="146">
        <f t="shared" si="51"/>
        <v>6829</v>
      </c>
      <c r="BW230" s="183">
        <v>30</v>
      </c>
      <c r="BX230" s="172">
        <f t="shared" si="55"/>
        <v>0</v>
      </c>
      <c r="BY230" s="188" t="e">
        <f t="shared" si="53"/>
        <v>#DIV/0!</v>
      </c>
      <c r="BZ230" s="180" t="e">
        <f t="shared" ca="1" si="52"/>
        <v>#DIV/0!</v>
      </c>
      <c r="CA230" s="93"/>
      <c r="CB230" s="93"/>
      <c r="CC230" s="93"/>
      <c r="CD230" s="93"/>
      <c r="CE230" s="93"/>
      <c r="CF230" s="93"/>
      <c r="CG230" s="93"/>
      <c r="CH230" s="93"/>
      <c r="CI230" s="93"/>
      <c r="CJ230" s="94"/>
      <c r="CK230" s="9">
        <f t="shared" si="54"/>
        <v>6829</v>
      </c>
    </row>
    <row r="231" spans="1:89" hidden="1" x14ac:dyDescent="0.5">
      <c r="A231" s="149" t="s">
        <v>1374</v>
      </c>
      <c r="B231" s="34">
        <v>1023401009</v>
      </c>
      <c r="C231" s="10" t="s">
        <v>1376</v>
      </c>
      <c r="D231" s="135" t="s">
        <v>91</v>
      </c>
      <c r="E231" s="11">
        <v>0</v>
      </c>
      <c r="F231" s="159" t="s">
        <v>1605</v>
      </c>
      <c r="G231" s="11" t="s">
        <v>62</v>
      </c>
      <c r="H231" s="12">
        <v>779</v>
      </c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3"/>
      <c r="AF231" s="13"/>
      <c r="AG231" s="13"/>
      <c r="AH231" s="13"/>
      <c r="AI231" s="14"/>
      <c r="AJ231" s="14"/>
      <c r="AK231" s="14"/>
      <c r="AL231" s="14"/>
      <c r="AM231" s="14"/>
      <c r="AN231" s="15">
        <f t="shared" si="49"/>
        <v>0</v>
      </c>
      <c r="AO231" s="16">
        <f>SUMIF(เตรียมส่วนผสม!$C:$C,'รับ-จ่าย ประจำวัน'!$B231,เตรียมส่วนผสม!H:H)+SUMIF(กวนไส้!$C:$C,'รับ-จ่าย ประจำวัน'!$B231,กวนไส้!H:H)+SUMIF(ผลิต1!$C:$C,'รับ-จ่าย ประจำวัน'!$B231,ผลิต1!H:H)+SUMIF(ผลิต2!$C:$C,'รับ-จ่าย ประจำวัน'!$B231,ผลิต2!H:H)+SUMIF(เส้นแต่งหน้าขนมเค้ก!$C:$C,'รับ-จ่าย ประจำวัน'!$B231,เส้นแต่งหน้าขนมเค้ก!H:H)+SUMIF(แพ็ค!$C:$C,'รับ-จ่าย ประจำวัน'!$B231,แพ็ค!H:H)+SUMIF(ธุรการ!$C:$C,'รับ-จ่าย ประจำวัน'!$B231,ธุรการ!H:H)+SUMIF(เส้นแต่งหน้าขนมปัง!$C:$C,'รับ-จ่าย ประจำวัน'!$B231,เส้นแต่งหน้าขนมปัง!H:H)+SUMIF('วางแผนBC,CJ'!$C:$C,'รับ-จ่าย ประจำวัน'!$B231,'วางแผนBC,CJ'!H:H)+SUMIF(RD!$C:$C,'รับ-จ่าย ประจำวัน'!$B231,RD!H:H)+SUMIF('FG,ออนไล,คัดแยก'!$C:$C,'รับ-จ่าย ประจำวัน'!$B231,'FG,ออนไล,คัดแยก'!H:H)</f>
        <v>0</v>
      </c>
      <c r="AP231" s="16">
        <f>SUMIF(เตรียมส่วนผสม!$C:$C,'รับ-จ่าย ประจำวัน'!$B231,เตรียมส่วนผสม!I:I)+SUMIF(กวนไส้!$C:$C,'รับ-จ่าย ประจำวัน'!$B231,กวนไส้!I:I)+SUMIF(ผลิต1!$C:$C,'รับ-จ่าย ประจำวัน'!$B231,ผลิต1!I:I)+SUMIF(ผลิต2!$C:$C,'รับ-จ่าย ประจำวัน'!$B231,ผลิต2!I:I)+SUMIF(เส้นแต่งหน้าขนมเค้ก!$C:$C,'รับ-จ่าย ประจำวัน'!$B231,เส้นแต่งหน้าขนมเค้ก!I:I)+SUMIF(แพ็ค!$C:$C,'รับ-จ่าย ประจำวัน'!$B231,แพ็ค!I:I)+SUMIF(ธุรการ!$C:$C,'รับ-จ่าย ประจำวัน'!$B231,ธุรการ!I:I)+SUMIF(เส้นแต่งหน้าขนมปัง!$C:$C,'รับ-จ่าย ประจำวัน'!$B231,เส้นแต่งหน้าขนมปัง!I:I)+SUMIF('วางแผนBC,CJ'!$C:$C,'รับ-จ่าย ประจำวัน'!$B231,'วางแผนBC,CJ'!I:I)+SUMIF(RD!$C:$C,'รับ-จ่าย ประจำวัน'!$B231,RD!I:I)+SUMIF('FG,ออนไล,คัดแยก'!$C:$C,'รับ-จ่าย ประจำวัน'!$B231,'FG,ออนไล,คัดแยก'!I:I)</f>
        <v>0</v>
      </c>
      <c r="AQ231" s="16">
        <f>SUMIF(เตรียมส่วนผสม!$C:$C,'รับ-จ่าย ประจำวัน'!$B231,เตรียมส่วนผสม!J:J)+SUMIF(กวนไส้!$C:$C,'รับ-จ่าย ประจำวัน'!$B231,กวนไส้!J:J)+SUMIF(ผลิต1!$C:$C,'รับ-จ่าย ประจำวัน'!$B231,ผลิต1!J:J)+SUMIF(ผลิต2!$C:$C,'รับ-จ่าย ประจำวัน'!$B231,ผลิต2!J:J)+SUMIF(เส้นแต่งหน้าขนมเค้ก!$C:$C,'รับ-จ่าย ประจำวัน'!$B231,เส้นแต่งหน้าขนมเค้ก!J:J)+SUMIF(แพ็ค!$C:$C,'รับ-จ่าย ประจำวัน'!$B231,แพ็ค!J:J)+SUMIF(ธุรการ!$C:$C,'รับ-จ่าย ประจำวัน'!$B231,ธุรการ!J:J)+SUMIF(เส้นแต่งหน้าขนมปัง!$C:$C,'รับ-จ่าย ประจำวัน'!$B231,เส้นแต่งหน้าขนมปัง!J:J)+SUMIF('วางแผนBC,CJ'!$C:$C,'รับ-จ่าย ประจำวัน'!$B231,'วางแผนBC,CJ'!J:J)+SUMIF(RD!$C:$C,'รับ-จ่าย ประจำวัน'!$B231,RD!J:J)+SUMIF('FG,ออนไล,คัดแยก'!$C:$C,'รับ-จ่าย ประจำวัน'!$B231,'FG,ออนไล,คัดแยก'!J:J)</f>
        <v>0</v>
      </c>
      <c r="AR231" s="16">
        <f>SUMIF(เตรียมส่วนผสม!$C:$C,'รับ-จ่าย ประจำวัน'!$B231,เตรียมส่วนผสม!K:K)+SUMIF(กวนไส้!$C:$C,'รับ-จ่าย ประจำวัน'!$B231,กวนไส้!K:K)+SUMIF(ผลิต1!$C:$C,'รับ-จ่าย ประจำวัน'!$B231,ผลิต1!K:K)+SUMIF(ผลิต2!$C:$C,'รับ-จ่าย ประจำวัน'!$B231,ผลิต2!K:K)+SUMIF(เส้นแต่งหน้าขนมเค้ก!$C:$C,'รับ-จ่าย ประจำวัน'!$B231,เส้นแต่งหน้าขนมเค้ก!K:K)+SUMIF(แพ็ค!$C:$C,'รับ-จ่าย ประจำวัน'!$B231,แพ็ค!K:K)+SUMIF(ธุรการ!$C:$C,'รับ-จ่าย ประจำวัน'!$B231,ธุรการ!K:K)+SUMIF(เส้นแต่งหน้าขนมปัง!$C:$C,'รับ-จ่าย ประจำวัน'!$B231,เส้นแต่งหน้าขนมปัง!K:K)+SUMIF('วางแผนBC,CJ'!$C:$C,'รับ-จ่าย ประจำวัน'!$B231,'วางแผนBC,CJ'!K:K)+SUMIF(RD!$C:$C,'รับ-จ่าย ประจำวัน'!$B231,RD!K:K)+SUMIF('FG,ออนไล,คัดแยก'!$C:$C,'รับ-จ่าย ประจำวัน'!$B231,'FG,ออนไล,คัดแยก'!K:K)</f>
        <v>0</v>
      </c>
      <c r="AS231" s="16">
        <f>SUMIF(เตรียมส่วนผสม!$C:$C,'รับ-จ่าย ประจำวัน'!$B231,เตรียมส่วนผสม!L:L)+SUMIF(กวนไส้!$C:$C,'รับ-จ่าย ประจำวัน'!$B231,กวนไส้!L:L)+SUMIF(ผลิต1!$C:$C,'รับ-จ่าย ประจำวัน'!$B231,ผลิต1!L:L)+SUMIF(ผลิต2!$C:$C,'รับ-จ่าย ประจำวัน'!$B231,ผลิต2!L:L)+SUMIF(เส้นแต่งหน้าขนมเค้ก!$C:$C,'รับ-จ่าย ประจำวัน'!$B231,เส้นแต่งหน้าขนมเค้ก!L:L)+SUMIF(แพ็ค!$C:$C,'รับ-จ่าย ประจำวัน'!$B231,แพ็ค!L:L)+SUMIF(ธุรการ!$C:$C,'รับ-จ่าย ประจำวัน'!$B231,ธุรการ!L:L)+SUMIF(เส้นแต่งหน้าขนมปัง!$C:$C,'รับ-จ่าย ประจำวัน'!$B231,เส้นแต่งหน้าขนมปัง!L:L)+SUMIF('วางแผนBC,CJ'!$C:$C,'รับ-จ่าย ประจำวัน'!$B231,'วางแผนBC,CJ'!L:L)+SUMIF(RD!$C:$C,'รับ-จ่าย ประจำวัน'!$B231,RD!L:L)+SUMIF('FG,ออนไล,คัดแยก'!$C:$C,'รับ-จ่าย ประจำวัน'!$B231,'FG,ออนไล,คัดแยก'!L:L)</f>
        <v>0</v>
      </c>
      <c r="AT231" s="16">
        <f>SUMIF(เตรียมส่วนผสม!$C:$C,'รับ-จ่าย ประจำวัน'!$B231,เตรียมส่วนผสม!M:M)+SUMIF(กวนไส้!$C:$C,'รับ-จ่าย ประจำวัน'!$B231,กวนไส้!M:M)+SUMIF(ผลิต1!$C:$C,'รับ-จ่าย ประจำวัน'!$B231,ผลิต1!M:M)+SUMIF(ผลิต2!$C:$C,'รับ-จ่าย ประจำวัน'!$B231,ผลิต2!M:M)+SUMIF(เส้นแต่งหน้าขนมเค้ก!$C:$C,'รับ-จ่าย ประจำวัน'!$B231,เส้นแต่งหน้าขนมเค้ก!M:M)+SUMIF(แพ็ค!$C:$C,'รับ-จ่าย ประจำวัน'!$B231,แพ็ค!M:M)+SUMIF(ธุรการ!$C:$C,'รับ-จ่าย ประจำวัน'!$B231,ธุรการ!M:M)+SUMIF(เส้นแต่งหน้าขนมปัง!$C:$C,'รับ-จ่าย ประจำวัน'!$B231,เส้นแต่งหน้าขนมปัง!M:M)+SUMIF('วางแผนBC,CJ'!$C:$C,'รับ-จ่าย ประจำวัน'!$B231,'วางแผนBC,CJ'!M:M)+SUMIF(RD!$C:$C,'รับ-จ่าย ประจำวัน'!$B231,RD!M:M)+SUMIF('FG,ออนไล,คัดแยก'!$C:$C,'รับ-จ่าย ประจำวัน'!$B231,'FG,ออนไล,คัดแยก'!M:M)</f>
        <v>0</v>
      </c>
      <c r="AU231" s="16">
        <f>SUMIF(เตรียมส่วนผสม!$C:$C,'รับ-จ่าย ประจำวัน'!$B231,เตรียมส่วนผสม!N:N)+SUMIF(กวนไส้!$C:$C,'รับ-จ่าย ประจำวัน'!$B231,กวนไส้!N:N)+SUMIF(ผลิต1!$C:$C,'รับ-จ่าย ประจำวัน'!$B231,ผลิต1!N:N)+SUMIF(ผลิต2!$C:$C,'รับ-จ่าย ประจำวัน'!$B231,ผลิต2!N:N)+SUMIF(เส้นแต่งหน้าขนมเค้ก!$C:$C,'รับ-จ่าย ประจำวัน'!$B231,เส้นแต่งหน้าขนมเค้ก!N:N)+SUMIF(แพ็ค!$C:$C,'รับ-จ่าย ประจำวัน'!$B231,แพ็ค!N:N)+SUMIF(ธุรการ!$C:$C,'รับ-จ่าย ประจำวัน'!$B231,ธุรการ!N:N)+SUMIF(เส้นแต่งหน้าขนมปัง!$C:$C,'รับ-จ่าย ประจำวัน'!$B231,เส้นแต่งหน้าขนมปัง!N:N)+SUMIF('วางแผนBC,CJ'!$C:$C,'รับ-จ่าย ประจำวัน'!$B231,'วางแผนBC,CJ'!N:N)+SUMIF(RD!$C:$C,'รับ-จ่าย ประจำวัน'!$B231,RD!N:N)+SUMIF('FG,ออนไล,คัดแยก'!$C:$C,'รับ-จ่าย ประจำวัน'!$B231,'FG,ออนไล,คัดแยก'!N:N)</f>
        <v>0</v>
      </c>
      <c r="AV231" s="16">
        <f>SUMIF(เตรียมส่วนผสม!$C:$C,'รับ-จ่าย ประจำวัน'!$B231,เตรียมส่วนผสม!O:O)+SUMIF(กวนไส้!$C:$C,'รับ-จ่าย ประจำวัน'!$B231,กวนไส้!O:O)+SUMIF(ผลิต1!$C:$C,'รับ-จ่าย ประจำวัน'!$B231,ผลิต1!O:O)+SUMIF(ผลิต2!$C:$C,'รับ-จ่าย ประจำวัน'!$B231,ผลิต2!O:O)+SUMIF(เส้นแต่งหน้าขนมเค้ก!$C:$C,'รับ-จ่าย ประจำวัน'!$B231,เส้นแต่งหน้าขนมเค้ก!O:O)+SUMIF(แพ็ค!$C:$C,'รับ-จ่าย ประจำวัน'!$B231,แพ็ค!O:O)+SUMIF(ธุรการ!$C:$C,'รับ-จ่าย ประจำวัน'!$B231,ธุรการ!O:O)+SUMIF(เส้นแต่งหน้าขนมปัง!$C:$C,'รับ-จ่าย ประจำวัน'!$B231,เส้นแต่งหน้าขนมปัง!O:O)+SUMIF('วางแผนBC,CJ'!$C:$C,'รับ-จ่าย ประจำวัน'!$B231,'วางแผนBC,CJ'!O:O)+SUMIF(RD!$C:$C,'รับ-จ่าย ประจำวัน'!$B231,RD!O:O)+SUMIF('FG,ออนไล,คัดแยก'!$C:$C,'รับ-จ่าย ประจำวัน'!$B231,'FG,ออนไล,คัดแยก'!O:O)</f>
        <v>0</v>
      </c>
      <c r="AW231" s="16">
        <f>SUMIF(เตรียมส่วนผสม!$C:$C,'รับ-จ่าย ประจำวัน'!$B231,เตรียมส่วนผสม!P:P)+SUMIF(กวนไส้!$C:$C,'รับ-จ่าย ประจำวัน'!$B231,กวนไส้!P:P)+SUMIF(ผลิต1!$C:$C,'รับ-จ่าย ประจำวัน'!$B231,ผลิต1!P:P)+SUMIF(ผลิต2!$C:$C,'รับ-จ่าย ประจำวัน'!$B231,ผลิต2!P:P)+SUMIF(เส้นแต่งหน้าขนมเค้ก!$C:$C,'รับ-จ่าย ประจำวัน'!$B231,เส้นแต่งหน้าขนมเค้ก!P:P)+SUMIF(แพ็ค!$C:$C,'รับ-จ่าย ประจำวัน'!$B231,แพ็ค!P:P)+SUMIF(ธุรการ!$C:$C,'รับ-จ่าย ประจำวัน'!$B231,ธุรการ!P:P)+SUMIF(เส้นแต่งหน้าขนมปัง!$C:$C,'รับ-จ่าย ประจำวัน'!$B231,เส้นแต่งหน้าขนมปัง!P:P)+SUMIF('วางแผนBC,CJ'!$C:$C,'รับ-จ่าย ประจำวัน'!$B231,'วางแผนBC,CJ'!P:P)+SUMIF(RD!$C:$C,'รับ-จ่าย ประจำวัน'!$B231,RD!P:P)+SUMIF('FG,ออนไล,คัดแยก'!$C:$C,'รับ-จ่าย ประจำวัน'!$B231,'FG,ออนไล,คัดแยก'!P:P)</f>
        <v>0</v>
      </c>
      <c r="AX231" s="16">
        <f>SUMIF(เตรียมส่วนผสม!$C:$C,'รับ-จ่าย ประจำวัน'!$B231,เตรียมส่วนผสม!Q:Q)+SUMIF(กวนไส้!$C:$C,'รับ-จ่าย ประจำวัน'!$B231,กวนไส้!Q:Q)+SUMIF(ผลิต1!$C:$C,'รับ-จ่าย ประจำวัน'!$B231,ผลิต1!Q:Q)+SUMIF(ผลิต2!$C:$C,'รับ-จ่าย ประจำวัน'!$B231,ผลิต2!Q:Q)+SUMIF(เส้นแต่งหน้าขนมเค้ก!$C:$C,'รับ-จ่าย ประจำวัน'!$B231,เส้นแต่งหน้าขนมเค้ก!Q:Q)+SUMIF(แพ็ค!$C:$C,'รับ-จ่าย ประจำวัน'!$B231,แพ็ค!Q:Q)+SUMIF(ธุรการ!$C:$C,'รับ-จ่าย ประจำวัน'!$B231,ธุรการ!Q:Q)+SUMIF(เส้นแต่งหน้าขนมปัง!$C:$C,'รับ-จ่าย ประจำวัน'!$B231,เส้นแต่งหน้าขนมปัง!Q:Q)+SUMIF('วางแผนBC,CJ'!$C:$C,'รับ-จ่าย ประจำวัน'!$B231,'วางแผนBC,CJ'!Q:Q)+SUMIF(RD!$C:$C,'รับ-จ่าย ประจำวัน'!$B231,RD!Q:Q)+SUMIF('FG,ออนไล,คัดแยก'!$C:$C,'รับ-จ่าย ประจำวัน'!$B231,'FG,ออนไล,คัดแยก'!Q:Q)</f>
        <v>0</v>
      </c>
      <c r="AY231" s="16">
        <f>SUMIF(เตรียมส่วนผสม!$C:$C,'รับ-จ่าย ประจำวัน'!$B231,เตรียมส่วนผสม!R:R)+SUMIF(กวนไส้!$C:$C,'รับ-จ่าย ประจำวัน'!$B231,กวนไส้!R:R)+SUMIF(ผลิต1!$C:$C,'รับ-จ่าย ประจำวัน'!$B231,ผลิต1!R:R)+SUMIF(ผลิต2!$C:$C,'รับ-จ่าย ประจำวัน'!$B231,ผลิต2!R:R)+SUMIF(เส้นแต่งหน้าขนมเค้ก!$C:$C,'รับ-จ่าย ประจำวัน'!$B231,เส้นแต่งหน้าขนมเค้ก!R:R)+SUMIF(แพ็ค!$C:$C,'รับ-จ่าย ประจำวัน'!$B231,แพ็ค!R:R)+SUMIF(ธุรการ!$C:$C,'รับ-จ่าย ประจำวัน'!$B231,ธุรการ!R:R)+SUMIF(เส้นแต่งหน้าขนมปัง!$C:$C,'รับ-จ่าย ประจำวัน'!$B231,เส้นแต่งหน้าขนมปัง!R:R)+SUMIF('วางแผนBC,CJ'!$C:$C,'รับ-จ่าย ประจำวัน'!$B231,'วางแผนBC,CJ'!R:R)+SUMIF(RD!$C:$C,'รับ-จ่าย ประจำวัน'!$B231,RD!R:R)+SUMIF('FG,ออนไล,คัดแยก'!$C:$C,'รับ-จ่าย ประจำวัน'!$B231,'FG,ออนไล,คัดแยก'!R:R)</f>
        <v>0</v>
      </c>
      <c r="AZ231" s="16">
        <f>SUMIF(เตรียมส่วนผสม!$C:$C,'รับ-จ่าย ประจำวัน'!$B231,เตรียมส่วนผสม!S:S)+SUMIF(กวนไส้!$C:$C,'รับ-จ่าย ประจำวัน'!$B231,กวนไส้!S:S)+SUMIF(ผลิต1!$C:$C,'รับ-จ่าย ประจำวัน'!$B231,ผลิต1!S:S)+SUMIF(ผลิต2!$C:$C,'รับ-จ่าย ประจำวัน'!$B231,ผลิต2!S:S)+SUMIF(เส้นแต่งหน้าขนมเค้ก!$C:$C,'รับ-จ่าย ประจำวัน'!$B231,เส้นแต่งหน้าขนมเค้ก!S:S)+SUMIF(แพ็ค!$C:$C,'รับ-จ่าย ประจำวัน'!$B231,แพ็ค!S:S)+SUMIF(ธุรการ!$C:$C,'รับ-จ่าย ประจำวัน'!$B231,ธุรการ!S:S)+SUMIF(เส้นแต่งหน้าขนมปัง!$C:$C,'รับ-จ่าย ประจำวัน'!$B231,เส้นแต่งหน้าขนมปัง!S:S)+SUMIF('วางแผนBC,CJ'!$C:$C,'รับ-จ่าย ประจำวัน'!$B231,'วางแผนBC,CJ'!S:S)+SUMIF(RD!$C:$C,'รับ-จ่าย ประจำวัน'!$B231,RD!S:S)+SUMIF('FG,ออนไล,คัดแยก'!$C:$C,'รับ-จ่าย ประจำวัน'!$B231,'FG,ออนไล,คัดแยก'!S:S)</f>
        <v>0</v>
      </c>
      <c r="BA231" s="16">
        <f>SUMIF(เตรียมส่วนผสม!$C:$C,'รับ-จ่าย ประจำวัน'!$B231,เตรียมส่วนผสม!T:T)+SUMIF(กวนไส้!$C:$C,'รับ-จ่าย ประจำวัน'!$B231,กวนไส้!T:T)+SUMIF(ผลิต1!$C:$C,'รับ-จ่าย ประจำวัน'!$B231,ผลิต1!T:T)+SUMIF(ผลิต2!$C:$C,'รับ-จ่าย ประจำวัน'!$B231,ผลิต2!T:T)+SUMIF(เส้นแต่งหน้าขนมเค้ก!$C:$C,'รับ-จ่าย ประจำวัน'!$B231,เส้นแต่งหน้าขนมเค้ก!T:T)+SUMIF(แพ็ค!$C:$C,'รับ-จ่าย ประจำวัน'!$B231,แพ็ค!T:T)+SUMIF(ธุรการ!$C:$C,'รับ-จ่าย ประจำวัน'!$B231,ธุรการ!T:T)+SUMIF(เส้นแต่งหน้าขนมปัง!$C:$C,'รับ-จ่าย ประจำวัน'!$B231,เส้นแต่งหน้าขนมปัง!T:T)+SUMIF('วางแผนBC,CJ'!$C:$C,'รับ-จ่าย ประจำวัน'!$B231,'วางแผนBC,CJ'!T:T)+SUMIF(RD!$C:$C,'รับ-จ่าย ประจำวัน'!$B231,RD!T:T)+SUMIF('FG,ออนไล,คัดแยก'!$C:$C,'รับ-จ่าย ประจำวัน'!$B231,'FG,ออนไล,คัดแยก'!T:T)</f>
        <v>0</v>
      </c>
      <c r="BB231" s="16">
        <f>SUMIF(เตรียมส่วนผสม!$C:$C,'รับ-จ่าย ประจำวัน'!$B231,เตรียมส่วนผสม!U:U)+SUMIF(กวนไส้!$C:$C,'รับ-จ่าย ประจำวัน'!$B231,กวนไส้!U:U)+SUMIF(ผลิต1!$C:$C,'รับ-จ่าย ประจำวัน'!$B231,ผลิต1!U:U)+SUMIF(ผลิต2!$C:$C,'รับ-จ่าย ประจำวัน'!$B231,ผลิต2!U:U)+SUMIF(เส้นแต่งหน้าขนมเค้ก!$C:$C,'รับ-จ่าย ประจำวัน'!$B231,เส้นแต่งหน้าขนมเค้ก!U:U)+SUMIF(แพ็ค!$C:$C,'รับ-จ่าย ประจำวัน'!$B231,แพ็ค!U:U)+SUMIF(ธุรการ!$C:$C,'รับ-จ่าย ประจำวัน'!$B231,ธุรการ!U:U)+SUMIF(เส้นแต่งหน้าขนมปัง!$C:$C,'รับ-จ่าย ประจำวัน'!$B231,เส้นแต่งหน้าขนมปัง!U:U)+SUMIF('วางแผนBC,CJ'!$C:$C,'รับ-จ่าย ประจำวัน'!$B231,'วางแผนBC,CJ'!U:U)+SUMIF(RD!$C:$C,'รับ-จ่าย ประจำวัน'!$B231,RD!U:U)+SUMIF('FG,ออนไล,คัดแยก'!$C:$C,'รับ-จ่าย ประจำวัน'!$B231,'FG,ออนไล,คัดแยก'!U:U)</f>
        <v>0</v>
      </c>
      <c r="BC231" s="16">
        <f>SUMIF(เตรียมส่วนผสม!$C:$C,'รับ-จ่าย ประจำวัน'!$B231,เตรียมส่วนผสม!V:V)+SUMIF(กวนไส้!$C:$C,'รับ-จ่าย ประจำวัน'!$B231,กวนไส้!V:V)+SUMIF(ผลิต1!$C:$C,'รับ-จ่าย ประจำวัน'!$B231,ผลิต1!V:V)+SUMIF(ผลิต2!$C:$C,'รับ-จ่าย ประจำวัน'!$B231,ผลิต2!V:V)+SUMIF(เส้นแต่งหน้าขนมเค้ก!$C:$C,'รับ-จ่าย ประจำวัน'!$B231,เส้นแต่งหน้าขนมเค้ก!V:V)+SUMIF(แพ็ค!$C:$C,'รับ-จ่าย ประจำวัน'!$B231,แพ็ค!V:V)+SUMIF(ธุรการ!$C:$C,'รับ-จ่าย ประจำวัน'!$B231,ธุรการ!V:V)+SUMIF(เส้นแต่งหน้าขนมปัง!$C:$C,'รับ-จ่าย ประจำวัน'!$B231,เส้นแต่งหน้าขนมปัง!V:V)+SUMIF('วางแผนBC,CJ'!$C:$C,'รับ-จ่าย ประจำวัน'!$B231,'วางแผนBC,CJ'!V:V)+SUMIF(RD!$C:$C,'รับ-จ่าย ประจำวัน'!$B231,RD!V:V)+SUMIF('FG,ออนไล,คัดแยก'!$C:$C,'รับ-จ่าย ประจำวัน'!$B231,'FG,ออนไล,คัดแยก'!V:V)</f>
        <v>0</v>
      </c>
      <c r="BD231" s="16">
        <f>SUMIF(เตรียมส่วนผสม!$C:$C,'รับ-จ่าย ประจำวัน'!$B231,เตรียมส่วนผสม!W:W)+SUMIF(กวนไส้!$C:$C,'รับ-จ่าย ประจำวัน'!$B231,กวนไส้!W:W)+SUMIF(ผลิต1!$C:$C,'รับ-จ่าย ประจำวัน'!$B231,ผลิต1!W:W)+SUMIF(ผลิต2!$C:$C,'รับ-จ่าย ประจำวัน'!$B231,ผลิต2!W:W)+SUMIF(เส้นแต่งหน้าขนมเค้ก!$C:$C,'รับ-จ่าย ประจำวัน'!$B231,เส้นแต่งหน้าขนมเค้ก!W:W)+SUMIF(แพ็ค!$C:$C,'รับ-จ่าย ประจำวัน'!$B231,แพ็ค!W:W)+SUMIF(ธุรการ!$C:$C,'รับ-จ่าย ประจำวัน'!$B231,ธุรการ!W:W)+SUMIF(เส้นแต่งหน้าขนมปัง!$C:$C,'รับ-จ่าย ประจำวัน'!$B231,เส้นแต่งหน้าขนมปัง!W:W)+SUMIF('วางแผนBC,CJ'!$C:$C,'รับ-จ่าย ประจำวัน'!$B231,'วางแผนBC,CJ'!W:W)+SUMIF(RD!$C:$C,'รับ-จ่าย ประจำวัน'!$B231,RD!W:W)+SUMIF('FG,ออนไล,คัดแยก'!$C:$C,'รับ-จ่าย ประจำวัน'!$B231,'FG,ออนไล,คัดแยก'!W:W)</f>
        <v>0</v>
      </c>
      <c r="BE231" s="16">
        <f>SUMIF(เตรียมส่วนผสม!$C:$C,'รับ-จ่าย ประจำวัน'!$B231,เตรียมส่วนผสม!X:X)+SUMIF(กวนไส้!$C:$C,'รับ-จ่าย ประจำวัน'!$B231,กวนไส้!X:X)+SUMIF(ผลิต1!$C:$C,'รับ-จ่าย ประจำวัน'!$B231,ผลิต1!X:X)+SUMIF(ผลิต2!$C:$C,'รับ-จ่าย ประจำวัน'!$B231,ผลิต2!X:X)+SUMIF(เส้นแต่งหน้าขนมเค้ก!$C:$C,'รับ-จ่าย ประจำวัน'!$B231,เส้นแต่งหน้าขนมเค้ก!X:X)+SUMIF(แพ็ค!$C:$C,'รับ-จ่าย ประจำวัน'!$B231,แพ็ค!X:X)+SUMIF(ธุรการ!$C:$C,'รับ-จ่าย ประจำวัน'!$B231,ธุรการ!X:X)+SUMIF(เส้นแต่งหน้าขนมปัง!$C:$C,'รับ-จ่าย ประจำวัน'!$B231,เส้นแต่งหน้าขนมปัง!X:X)+SUMIF('วางแผนBC,CJ'!$C:$C,'รับ-จ่าย ประจำวัน'!$B231,'วางแผนBC,CJ'!X:X)+SUMIF(RD!$C:$C,'รับ-จ่าย ประจำวัน'!$B231,RD!X:X)+SUMIF('FG,ออนไล,คัดแยก'!$C:$C,'รับ-จ่าย ประจำวัน'!$B231,'FG,ออนไล,คัดแยก'!X:X)</f>
        <v>0</v>
      </c>
      <c r="BF231" s="16">
        <f>SUMIF(เตรียมส่วนผสม!$C:$C,'รับ-จ่าย ประจำวัน'!$B231,เตรียมส่วนผสม!Y:Y)+SUMIF(กวนไส้!$C:$C,'รับ-จ่าย ประจำวัน'!$B231,กวนไส้!Y:Y)+SUMIF(ผลิต1!$C:$C,'รับ-จ่าย ประจำวัน'!$B231,ผลิต1!Y:Y)+SUMIF(ผลิต2!$C:$C,'รับ-จ่าย ประจำวัน'!$B231,ผลิต2!Y:Y)+SUMIF(เส้นแต่งหน้าขนมเค้ก!$C:$C,'รับ-จ่าย ประจำวัน'!$B231,เส้นแต่งหน้าขนมเค้ก!Y:Y)+SUMIF(แพ็ค!$C:$C,'รับ-จ่าย ประจำวัน'!$B231,แพ็ค!Y:Y)+SUMIF(ธุรการ!$C:$C,'รับ-จ่าย ประจำวัน'!$B231,ธุรการ!Y:Y)+SUMIF(เส้นแต่งหน้าขนมปัง!$C:$C,'รับ-จ่าย ประจำวัน'!$B231,เส้นแต่งหน้าขนมปัง!Y:Y)+SUMIF('วางแผนBC,CJ'!$C:$C,'รับ-จ่าย ประจำวัน'!$B231,'วางแผนBC,CJ'!Y:Y)+SUMIF(RD!$C:$C,'รับ-จ่าย ประจำวัน'!$B231,RD!Y:Y)+SUMIF('FG,ออนไล,คัดแยก'!$C:$C,'รับ-จ่าย ประจำวัน'!$B231,'FG,ออนไล,คัดแยก'!Y:Y)</f>
        <v>0</v>
      </c>
      <c r="BG231" s="16">
        <f>SUMIF(เตรียมส่วนผสม!$C:$C,'รับ-จ่าย ประจำวัน'!$B231,เตรียมส่วนผสม!Z:Z)+SUMIF(กวนไส้!$C:$C,'รับ-จ่าย ประจำวัน'!$B231,กวนไส้!Z:Z)+SUMIF(ผลิต1!$C:$C,'รับ-จ่าย ประจำวัน'!$B231,ผลิต1!Z:Z)+SUMIF(ผลิต2!$C:$C,'รับ-จ่าย ประจำวัน'!$B231,ผลิต2!Z:Z)+SUMIF(เส้นแต่งหน้าขนมเค้ก!$C:$C,'รับ-จ่าย ประจำวัน'!$B231,เส้นแต่งหน้าขนมเค้ก!Z:Z)+SUMIF(แพ็ค!$C:$C,'รับ-จ่าย ประจำวัน'!$B231,แพ็ค!Z:Z)+SUMIF(ธุรการ!$C:$C,'รับ-จ่าย ประจำวัน'!$B231,ธุรการ!Z:Z)+SUMIF(เส้นแต่งหน้าขนมปัง!$C:$C,'รับ-จ่าย ประจำวัน'!$B231,เส้นแต่งหน้าขนมปัง!Z:Z)+SUMIF('วางแผนBC,CJ'!$C:$C,'รับ-จ่าย ประจำวัน'!$B231,'วางแผนBC,CJ'!Z:Z)+SUMIF(RD!$C:$C,'รับ-จ่าย ประจำวัน'!$B231,RD!Z:Z)+SUMIF('FG,ออนไล,คัดแยก'!$C:$C,'รับ-จ่าย ประจำวัน'!$B231,'FG,ออนไล,คัดแยก'!Z:Z)</f>
        <v>0</v>
      </c>
      <c r="BH231" s="16">
        <f>SUMIF(เตรียมส่วนผสม!$C:$C,'รับ-จ่าย ประจำวัน'!$B231,เตรียมส่วนผสม!AA:AA)+SUMIF(กวนไส้!$C:$C,'รับ-จ่าย ประจำวัน'!$B231,กวนไส้!AA:AA)+SUMIF(ผลิต1!$C:$C,'รับ-จ่าย ประจำวัน'!$B231,ผลิต1!AA:AA)+SUMIF(ผลิต2!$C:$C,'รับ-จ่าย ประจำวัน'!$B231,ผลิต2!AA:AA)+SUMIF(เส้นแต่งหน้าขนมเค้ก!$C:$C,'รับ-จ่าย ประจำวัน'!$B231,เส้นแต่งหน้าขนมเค้ก!AA:AA)+SUMIF(แพ็ค!$C:$C,'รับ-จ่าย ประจำวัน'!$B231,แพ็ค!AA:AA)+SUMIF(ธุรการ!$C:$C,'รับ-จ่าย ประจำวัน'!$B231,ธุรการ!AA:AA)+SUMIF(เส้นแต่งหน้าขนมปัง!$C:$C,'รับ-จ่าย ประจำวัน'!$B231,เส้นแต่งหน้าขนมปัง!AA:AA)+SUMIF('วางแผนBC,CJ'!$C:$C,'รับ-จ่าย ประจำวัน'!$B231,'วางแผนBC,CJ'!AA:AA)+SUMIF(RD!$C:$C,'รับ-จ่าย ประจำวัน'!$B231,RD!AA:AA)+SUMIF('FG,ออนไล,คัดแยก'!$C:$C,'รับ-จ่าย ประจำวัน'!$B231,'FG,ออนไล,คัดแยก'!AA:AA)</f>
        <v>0</v>
      </c>
      <c r="BI231" s="16">
        <f>SUMIF(เตรียมส่วนผสม!$C:$C,'รับ-จ่าย ประจำวัน'!$B231,เตรียมส่วนผสม!AB:AB)+SUMIF(กวนไส้!$C:$C,'รับ-จ่าย ประจำวัน'!$B231,กวนไส้!AB:AB)+SUMIF(ผลิต1!$C:$C,'รับ-จ่าย ประจำวัน'!$B231,ผลิต1!AB:AB)+SUMIF(ผลิต2!$C:$C,'รับ-จ่าย ประจำวัน'!$B231,ผลิต2!AB:AB)+SUMIF(เส้นแต่งหน้าขนมเค้ก!$C:$C,'รับ-จ่าย ประจำวัน'!$B231,เส้นแต่งหน้าขนมเค้ก!AB:AB)+SUMIF(แพ็ค!$C:$C,'รับ-จ่าย ประจำวัน'!$B231,แพ็ค!AB:AB)+SUMIF(ธุรการ!$C:$C,'รับ-จ่าย ประจำวัน'!$B231,ธุรการ!AB:AB)+SUMIF(เส้นแต่งหน้าขนมปัง!$C:$C,'รับ-จ่าย ประจำวัน'!$B231,เส้นแต่งหน้าขนมปัง!AB:AB)+SUMIF('วางแผนBC,CJ'!$C:$C,'รับ-จ่าย ประจำวัน'!$B231,'วางแผนBC,CJ'!AB:AB)+SUMIF(RD!$C:$C,'รับ-จ่าย ประจำวัน'!$B231,RD!AB:AB)+SUMIF('FG,ออนไล,คัดแยก'!$C:$C,'รับ-จ่าย ประจำวัน'!$B231,'FG,ออนไล,คัดแยก'!AB:AB)</f>
        <v>0</v>
      </c>
      <c r="BJ231" s="16">
        <f>SUMIF(เตรียมส่วนผสม!$C:$C,'รับ-จ่าย ประจำวัน'!$B231,เตรียมส่วนผสม!AC:AC)+SUMIF(กวนไส้!$C:$C,'รับ-จ่าย ประจำวัน'!$B231,กวนไส้!AC:AC)+SUMIF(ผลิต1!$C:$C,'รับ-จ่าย ประจำวัน'!$B231,ผลิต1!AC:AC)+SUMIF(ผลิต2!$C:$C,'รับ-จ่าย ประจำวัน'!$B231,ผลิต2!AC:AC)+SUMIF(เส้นแต่งหน้าขนมเค้ก!$C:$C,'รับ-จ่าย ประจำวัน'!$B231,เส้นแต่งหน้าขนมเค้ก!AC:AC)+SUMIF(แพ็ค!$C:$C,'รับ-จ่าย ประจำวัน'!$B231,แพ็ค!AC:AC)+SUMIF(ธุรการ!$C:$C,'รับ-จ่าย ประจำวัน'!$B231,ธุรการ!AC:AC)+SUMIF(เส้นแต่งหน้าขนมปัง!$C:$C,'รับ-จ่าย ประจำวัน'!$B231,เส้นแต่งหน้าขนมปัง!AC:AC)+SUMIF('วางแผนBC,CJ'!$C:$C,'รับ-จ่าย ประจำวัน'!$B231,'วางแผนBC,CJ'!AC:AC)+SUMIF(RD!$C:$C,'รับ-จ่าย ประจำวัน'!$B231,RD!AC:AC)+SUMIF('FG,ออนไล,คัดแยก'!$C:$C,'รับ-จ่าย ประจำวัน'!$B231,'FG,ออนไล,คัดแยก'!AC:AC)</f>
        <v>0</v>
      </c>
      <c r="BK231" s="16">
        <f>SUMIF(เตรียมส่วนผสม!$C:$C,'รับ-จ่าย ประจำวัน'!$B231,เตรียมส่วนผสม!AD:AD)+SUMIF(กวนไส้!$C:$C,'รับ-จ่าย ประจำวัน'!$B231,กวนไส้!AD:AD)+SUMIF(ผลิต1!$C:$C,'รับ-จ่าย ประจำวัน'!$B231,ผลิต1!AD:AD)+SUMIF(ผลิต2!$C:$C,'รับ-จ่าย ประจำวัน'!$B231,ผลิต2!AD:AD)+SUMIF(เส้นแต่งหน้าขนมเค้ก!$C:$C,'รับ-จ่าย ประจำวัน'!$B231,เส้นแต่งหน้าขนมเค้ก!AD:AD)+SUMIF(แพ็ค!$C:$C,'รับ-จ่าย ประจำวัน'!$B231,แพ็ค!AD:AD)+SUMIF(ธุรการ!$C:$C,'รับ-จ่าย ประจำวัน'!$B231,ธุรการ!AD:AD)+SUMIF(เส้นแต่งหน้าขนมปัง!$C:$C,'รับ-จ่าย ประจำวัน'!$B231,เส้นแต่งหน้าขนมปัง!AD:AD)+SUMIF('วางแผนBC,CJ'!$C:$C,'รับ-จ่าย ประจำวัน'!$B231,'วางแผนBC,CJ'!AD:AD)+SUMIF(RD!$C:$C,'รับ-จ่าย ประจำวัน'!$B231,RD!AD:AD)+SUMIF('FG,ออนไล,คัดแยก'!$C:$C,'รับ-จ่าย ประจำวัน'!$B231,'FG,ออนไล,คัดแยก'!AD:AD)</f>
        <v>0</v>
      </c>
      <c r="BL231" s="16">
        <f>SUMIF(เตรียมส่วนผสม!$C:$C,'รับ-จ่าย ประจำวัน'!$B231,เตรียมส่วนผสม!AE:AE)+SUMIF(กวนไส้!$C:$C,'รับ-จ่าย ประจำวัน'!$B231,กวนไส้!AE:AE)+SUMIF(ผลิต1!$C:$C,'รับ-จ่าย ประจำวัน'!$B231,ผลิต1!AE:AE)+SUMIF(ผลิต2!$C:$C,'รับ-จ่าย ประจำวัน'!$B231,ผลิต2!AE:AE)+SUMIF(เส้นแต่งหน้าขนมเค้ก!$C:$C,'รับ-จ่าย ประจำวัน'!$B231,เส้นแต่งหน้าขนมเค้ก!AE:AE)+SUMIF(แพ็ค!$C:$C,'รับ-จ่าย ประจำวัน'!$B231,แพ็ค!AE:AE)+SUMIF(ธุรการ!$C:$C,'รับ-จ่าย ประจำวัน'!$B231,ธุรการ!AE:AE)+SUMIF(เส้นแต่งหน้าขนมปัง!$C:$C,'รับ-จ่าย ประจำวัน'!$B231,เส้นแต่งหน้าขนมปัง!AE:AE)+SUMIF('วางแผนBC,CJ'!$C:$C,'รับ-จ่าย ประจำวัน'!$B231,'วางแผนBC,CJ'!AE:AE)+SUMIF(RD!$C:$C,'รับ-จ่าย ประจำวัน'!$B231,RD!AE:AE)+SUMIF('FG,ออนไล,คัดแยก'!$C:$C,'รับ-จ่าย ประจำวัน'!$B231,'FG,ออนไล,คัดแยก'!AE:AE)</f>
        <v>0</v>
      </c>
      <c r="BM231" s="16">
        <f>SUMIF(เตรียมส่วนผสม!$C:$C,'รับ-จ่าย ประจำวัน'!$B231,เตรียมส่วนผสม!AF:AF)+SUMIF(กวนไส้!$C:$C,'รับ-จ่าย ประจำวัน'!$B231,กวนไส้!AF:AF)+SUMIF(ผลิต1!$C:$C,'รับ-จ่าย ประจำวัน'!$B231,ผลิต1!AF:AF)+SUMIF(ผลิต2!$C:$C,'รับ-จ่าย ประจำวัน'!$B231,ผลิต2!AF:AF)+SUMIF(เส้นแต่งหน้าขนมเค้ก!$C:$C,'รับ-จ่าย ประจำวัน'!$B231,เส้นแต่งหน้าขนมเค้ก!AF:AF)+SUMIF(แพ็ค!$C:$C,'รับ-จ่าย ประจำวัน'!$B231,แพ็ค!AF:AF)+SUMIF(ธุรการ!$C:$C,'รับ-จ่าย ประจำวัน'!$B231,ธุรการ!AF:AF)+SUMIF(เส้นแต่งหน้าขนมปัง!$C:$C,'รับ-จ่าย ประจำวัน'!$B231,เส้นแต่งหน้าขนมปัง!AF:AF)+SUMIF('วางแผนBC,CJ'!$C:$C,'รับ-จ่าย ประจำวัน'!$B231,'วางแผนBC,CJ'!AF:AF)+SUMIF(RD!$C:$C,'รับ-จ่าย ประจำวัน'!$B231,RD!AF:AF)+SUMIF('FG,ออนไล,คัดแยก'!$C:$C,'รับ-จ่าย ประจำวัน'!$B231,'FG,ออนไล,คัดแยก'!AF:AF)</f>
        <v>0</v>
      </c>
      <c r="BN231" s="16">
        <f>SUMIF(เตรียมส่วนผสม!$C:$C,'รับ-จ่าย ประจำวัน'!$B231,เตรียมส่วนผสม!AG:AG)+SUMIF(กวนไส้!$C:$C,'รับ-จ่าย ประจำวัน'!$B231,กวนไส้!AG:AG)+SUMIF(ผลิต1!$C:$C,'รับ-จ่าย ประจำวัน'!$B231,ผลิต1!AG:AG)+SUMIF(ผลิต2!$C:$C,'รับ-จ่าย ประจำวัน'!$B231,ผลิต2!AG:AG)+SUMIF(เส้นแต่งหน้าขนมเค้ก!$C:$C,'รับ-จ่าย ประจำวัน'!$B231,เส้นแต่งหน้าขนมเค้ก!AG:AG)+SUMIF(แพ็ค!$C:$C,'รับ-จ่าย ประจำวัน'!$B231,แพ็ค!AG:AG)+SUMIF(ธุรการ!$C:$C,'รับ-จ่าย ประจำวัน'!$B231,ธุรการ!AG:AG)+SUMIF(เส้นแต่งหน้าขนมปัง!$C:$C,'รับ-จ่าย ประจำวัน'!$B231,เส้นแต่งหน้าขนมปัง!AG:AG)+SUMIF('วางแผนBC,CJ'!$C:$C,'รับ-จ่าย ประจำวัน'!$B231,'วางแผนBC,CJ'!AG:AG)+SUMIF(RD!$C:$C,'รับ-จ่าย ประจำวัน'!$B231,RD!AG:AG)+SUMIF('FG,ออนไล,คัดแยก'!$C:$C,'รับ-จ่าย ประจำวัน'!$B231,'FG,ออนไล,คัดแยก'!AG:AG)</f>
        <v>0</v>
      </c>
      <c r="BO231" s="16">
        <f>SUMIF(เตรียมส่วนผสม!$C:$C,'รับ-จ่าย ประจำวัน'!$B231,เตรียมส่วนผสม!AH:AH)+SUMIF(กวนไส้!$C:$C,'รับ-จ่าย ประจำวัน'!$B231,กวนไส้!AH:AH)+SUMIF(ผลิต1!$C:$C,'รับ-จ่าย ประจำวัน'!$B231,ผลิต1!AH:AH)+SUMIF(ผลิต2!$C:$C,'รับ-จ่าย ประจำวัน'!$B231,ผลิต2!AH:AH)+SUMIF(เส้นแต่งหน้าขนมเค้ก!$C:$C,'รับ-จ่าย ประจำวัน'!$B231,เส้นแต่งหน้าขนมเค้ก!AH:AH)+SUMIF(แพ็ค!$C:$C,'รับ-จ่าย ประจำวัน'!$B231,แพ็ค!AH:AH)+SUMIF(ธุรการ!$C:$C,'รับ-จ่าย ประจำวัน'!$B231,ธุรการ!AH:AH)+SUMIF(เส้นแต่งหน้าขนมปัง!$C:$C,'รับ-จ่าย ประจำวัน'!$B231,เส้นแต่งหน้าขนมปัง!AH:AH)+SUMIF('วางแผนBC,CJ'!$C:$C,'รับ-จ่าย ประจำวัน'!$B231,'วางแผนBC,CJ'!AH:AH)+SUMIF(RD!$C:$C,'รับ-จ่าย ประจำวัน'!$B231,RD!AH:AH)+SUMIF('FG,ออนไล,คัดแยก'!$C:$C,'รับ-จ่าย ประจำวัน'!$B231,'FG,ออนไล,คัดแยก'!AH:AH)</f>
        <v>0</v>
      </c>
      <c r="BP231" s="16">
        <f>SUMIF(เตรียมส่วนผสม!$C:$C,'รับ-จ่าย ประจำวัน'!$B231,เตรียมส่วนผสม!AI:AI)+SUMIF(กวนไส้!$C:$C,'รับ-จ่าย ประจำวัน'!$B231,กวนไส้!AI:AI)+SUMIF(ผลิต1!$C:$C,'รับ-จ่าย ประจำวัน'!$B231,ผลิต1!AI:AI)+SUMIF(ผลิต2!$C:$C,'รับ-จ่าย ประจำวัน'!$B231,ผลิต2!AI:AI)+SUMIF(เส้นแต่งหน้าขนมเค้ก!$C:$C,'รับ-จ่าย ประจำวัน'!$B231,เส้นแต่งหน้าขนมเค้ก!AI:AI)+SUMIF(แพ็ค!$C:$C,'รับ-จ่าย ประจำวัน'!$B231,แพ็ค!AI:AI)+SUMIF(ธุรการ!$C:$C,'รับ-จ่าย ประจำวัน'!$B231,ธุรการ!AI:AI)+SUMIF(เส้นแต่งหน้าขนมปัง!$C:$C,'รับ-จ่าย ประจำวัน'!$B231,เส้นแต่งหน้าขนมปัง!AI:AI)+SUMIF('วางแผนBC,CJ'!$C:$C,'รับ-จ่าย ประจำวัน'!$B231,'วางแผนBC,CJ'!AI:AI)+SUMIF(RD!$C:$C,'รับ-จ่าย ประจำวัน'!$B231,RD!AI:AI)+SUMIF('FG,ออนไล,คัดแยก'!$C:$C,'รับ-จ่าย ประจำวัน'!$B231,'FG,ออนไล,คัดแยก'!AI:AI)</f>
        <v>0</v>
      </c>
      <c r="BQ231" s="16">
        <f>SUMIF(เตรียมส่วนผสม!$C:$C,'รับ-จ่าย ประจำวัน'!$B231,เตรียมส่วนผสม!AJ:AJ)+SUMIF(กวนไส้!$C:$C,'รับ-จ่าย ประจำวัน'!$B231,กวนไส้!AJ:AJ)+SUMIF(ผลิต1!$C:$C,'รับ-จ่าย ประจำวัน'!$B231,ผลิต1!AJ:AJ)+SUMIF(ผลิต2!$C:$C,'รับ-จ่าย ประจำวัน'!$B231,ผลิต2!AJ:AJ)+SUMIF(เส้นแต่งหน้าขนมเค้ก!$C:$C,'รับ-จ่าย ประจำวัน'!$B231,เส้นแต่งหน้าขนมเค้ก!AJ:AJ)+SUMIF(แพ็ค!$C:$C,'รับ-จ่าย ประจำวัน'!$B231,แพ็ค!AJ:AJ)+SUMIF(ธุรการ!$C:$C,'รับ-จ่าย ประจำวัน'!$B231,ธุรการ!AJ:AJ)+SUMIF(เส้นแต่งหน้าขนมปัง!$C:$C,'รับ-จ่าย ประจำวัน'!$B231,เส้นแต่งหน้าขนมปัง!AJ:AJ)+SUMIF('วางแผนBC,CJ'!$C:$C,'รับ-จ่าย ประจำวัน'!$B231,'วางแผนBC,CJ'!AJ:AJ)+SUMIF(RD!$C:$C,'รับ-จ่าย ประจำวัน'!$B231,RD!AJ:AJ)+SUMIF('FG,ออนไล,คัดแยก'!$C:$C,'รับ-จ่าย ประจำวัน'!$B231,'FG,ออนไล,คัดแยก'!AJ:AJ)</f>
        <v>0</v>
      </c>
      <c r="BR231" s="16">
        <f>SUMIF(เตรียมส่วนผสม!$C:$C,'รับ-จ่าย ประจำวัน'!$B231,เตรียมส่วนผสม!AK:AK)+SUMIF(กวนไส้!$C:$C,'รับ-จ่าย ประจำวัน'!$B231,กวนไส้!AK:AK)+SUMIF(ผลิต1!$C:$C,'รับ-จ่าย ประจำวัน'!$B231,ผลิต1!AK:AK)+SUMIF(ผลิต2!$C:$C,'รับ-จ่าย ประจำวัน'!$B231,ผลิต2!AK:AK)+SUMIF(เส้นแต่งหน้าขนมเค้ก!$C:$C,'รับ-จ่าย ประจำวัน'!$B231,เส้นแต่งหน้าขนมเค้ก!AK:AK)+SUMIF(แพ็ค!$C:$C,'รับ-จ่าย ประจำวัน'!$B231,แพ็ค!AK:AK)+SUMIF(ธุรการ!$C:$C,'รับ-จ่าย ประจำวัน'!$B231,ธุรการ!AK:AK)+SUMIF(เส้นแต่งหน้าขนมปัง!$C:$C,'รับ-จ่าย ประจำวัน'!$B231,เส้นแต่งหน้าขนมปัง!AK:AK)+SUMIF('วางแผนBC,CJ'!$C:$C,'รับ-จ่าย ประจำวัน'!$B231,'วางแผนBC,CJ'!AK:AK)+SUMIF(RD!$C:$C,'รับ-จ่าย ประจำวัน'!$B231,RD!AK:AK)+SUMIF('FG,ออนไล,คัดแยก'!$C:$C,'รับ-จ่าย ประจำวัน'!$B231,'FG,ออนไล,คัดแยก'!AK:AK)</f>
        <v>0</v>
      </c>
      <c r="BS231" s="16">
        <f>SUMIF(เตรียมส่วนผสม!$C:$C,'รับ-จ่าย ประจำวัน'!$B231,เตรียมส่วนผสม!AL:AL)+SUMIF(กวนไส้!$C:$C,'รับ-จ่าย ประจำวัน'!$B231,กวนไส้!AL:AL)+SUMIF(ผลิต1!$C:$C,'รับ-จ่าย ประจำวัน'!$B231,ผลิต1!AL:AL)+SUMIF(ผลิต2!$C:$C,'รับ-จ่าย ประจำวัน'!$B231,ผลิต2!AL:AL)+SUMIF(เส้นแต่งหน้าขนมเค้ก!$C:$C,'รับ-จ่าย ประจำวัน'!$B231,เส้นแต่งหน้าขนมเค้ก!AL:AL)+SUMIF(แพ็ค!$C:$C,'รับ-จ่าย ประจำวัน'!$B231,แพ็ค!AL:AL)+SUMIF(ธุรการ!$C:$C,'รับ-จ่าย ประจำวัน'!$B231,ธุรการ!AL:AL)+SUMIF(เส้นแต่งหน้าขนมปัง!$C:$C,'รับ-จ่าย ประจำวัน'!$B231,เส้นแต่งหน้าขนมปัง!AL:AL)+SUMIF('วางแผนBC,CJ'!$C:$C,'รับ-จ่าย ประจำวัน'!$B231,'วางแผนBC,CJ'!AL:AL)+SUMIF(RD!$C:$C,'รับ-จ่าย ประจำวัน'!$B231,RD!AL:AL)+SUMIF('FG,ออนไล,คัดแยก'!$C:$C,'รับ-จ่าย ประจำวัน'!$B231,'FG,ออนไล,คัดแยก'!AL:AL)</f>
        <v>0</v>
      </c>
      <c r="BT231" s="18">
        <f t="shared" si="50"/>
        <v>0</v>
      </c>
      <c r="BU231" s="116">
        <v>21000</v>
      </c>
      <c r="BV231" s="146">
        <f t="shared" si="51"/>
        <v>779</v>
      </c>
      <c r="BW231" s="183">
        <v>30</v>
      </c>
      <c r="BX231" s="172">
        <f t="shared" si="55"/>
        <v>0</v>
      </c>
      <c r="BY231" s="188" t="e">
        <f t="shared" si="53"/>
        <v>#DIV/0!</v>
      </c>
      <c r="BZ231" s="180" t="e">
        <f t="shared" ca="1" si="52"/>
        <v>#DIV/0!</v>
      </c>
      <c r="CA231" s="93"/>
      <c r="CB231" s="93"/>
      <c r="CC231" s="93"/>
      <c r="CD231" s="93"/>
      <c r="CE231" s="93"/>
      <c r="CF231" s="93"/>
      <c r="CG231" s="93"/>
      <c r="CH231" s="93"/>
      <c r="CI231" s="93"/>
      <c r="CJ231" s="94"/>
      <c r="CK231" s="9">
        <f t="shared" si="54"/>
        <v>-20221</v>
      </c>
    </row>
    <row r="232" spans="1:89" hidden="1" x14ac:dyDescent="0.5">
      <c r="A232" s="149"/>
      <c r="B232" s="114">
        <v>1023401001</v>
      </c>
      <c r="C232" s="10" t="s">
        <v>1446</v>
      </c>
      <c r="D232" s="135" t="s">
        <v>91</v>
      </c>
      <c r="E232" s="11">
        <v>0</v>
      </c>
      <c r="F232" s="159" t="s">
        <v>1605</v>
      </c>
      <c r="G232" s="11"/>
      <c r="H232" s="12">
        <v>21189</v>
      </c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3"/>
      <c r="AF232" s="13"/>
      <c r="AG232" s="13"/>
      <c r="AH232" s="13"/>
      <c r="AI232" s="14"/>
      <c r="AJ232" s="14"/>
      <c r="AK232" s="14"/>
      <c r="AL232" s="14"/>
      <c r="AM232" s="14"/>
      <c r="AN232" s="15">
        <f t="shared" si="49"/>
        <v>0</v>
      </c>
      <c r="AO232" s="16">
        <f>SUMIF(เตรียมส่วนผสม!$C:$C,'รับ-จ่าย ประจำวัน'!$B232,เตรียมส่วนผสม!H:H)+SUMIF(กวนไส้!$C:$C,'รับ-จ่าย ประจำวัน'!$B232,กวนไส้!H:H)+SUMIF(ผลิต1!$C:$C,'รับ-จ่าย ประจำวัน'!$B232,ผลิต1!H:H)+SUMIF(ผลิต2!$C:$C,'รับ-จ่าย ประจำวัน'!$B232,ผลิต2!H:H)+SUMIF(เส้นแต่งหน้าขนมเค้ก!$C:$C,'รับ-จ่าย ประจำวัน'!$B232,เส้นแต่งหน้าขนมเค้ก!H:H)+SUMIF(แพ็ค!$C:$C,'รับ-จ่าย ประจำวัน'!$B232,แพ็ค!H:H)+SUMIF(ธุรการ!$C:$C,'รับ-จ่าย ประจำวัน'!$B232,ธุรการ!H:H)+SUMIF(เส้นแต่งหน้าขนมปัง!$C:$C,'รับ-จ่าย ประจำวัน'!$B232,เส้นแต่งหน้าขนมปัง!H:H)+SUMIF('วางแผนBC,CJ'!$C:$C,'รับ-จ่าย ประจำวัน'!$B232,'วางแผนBC,CJ'!H:H)+SUMIF(RD!$C:$C,'รับ-จ่าย ประจำวัน'!$B232,RD!H:H)+SUMIF('FG,ออนไล,คัดแยก'!$C:$C,'รับ-จ่าย ประจำวัน'!$B232,'FG,ออนไล,คัดแยก'!H:H)</f>
        <v>0</v>
      </c>
      <c r="AP232" s="16">
        <f>SUMIF(เตรียมส่วนผสม!$C:$C,'รับ-จ่าย ประจำวัน'!$B232,เตรียมส่วนผสม!I:I)+SUMIF(กวนไส้!$C:$C,'รับ-จ่าย ประจำวัน'!$B232,กวนไส้!I:I)+SUMIF(ผลิต1!$C:$C,'รับ-จ่าย ประจำวัน'!$B232,ผลิต1!I:I)+SUMIF(ผลิต2!$C:$C,'รับ-จ่าย ประจำวัน'!$B232,ผลิต2!I:I)+SUMIF(เส้นแต่งหน้าขนมเค้ก!$C:$C,'รับ-จ่าย ประจำวัน'!$B232,เส้นแต่งหน้าขนมเค้ก!I:I)+SUMIF(แพ็ค!$C:$C,'รับ-จ่าย ประจำวัน'!$B232,แพ็ค!I:I)+SUMIF(ธุรการ!$C:$C,'รับ-จ่าย ประจำวัน'!$B232,ธุรการ!I:I)+SUMIF(เส้นแต่งหน้าขนมปัง!$C:$C,'รับ-จ่าย ประจำวัน'!$B232,เส้นแต่งหน้าขนมปัง!I:I)+SUMIF('วางแผนBC,CJ'!$C:$C,'รับ-จ่าย ประจำวัน'!$B232,'วางแผนBC,CJ'!I:I)+SUMIF(RD!$C:$C,'รับ-จ่าย ประจำวัน'!$B232,RD!I:I)+SUMIF('FG,ออนไล,คัดแยก'!$C:$C,'รับ-จ่าย ประจำวัน'!$B232,'FG,ออนไล,คัดแยก'!I:I)</f>
        <v>0</v>
      </c>
      <c r="AQ232" s="16">
        <f>SUMIF(เตรียมส่วนผสม!$C:$C,'รับ-จ่าย ประจำวัน'!$B232,เตรียมส่วนผสม!J:J)+SUMIF(กวนไส้!$C:$C,'รับ-จ่าย ประจำวัน'!$B232,กวนไส้!J:J)+SUMIF(ผลิต1!$C:$C,'รับ-จ่าย ประจำวัน'!$B232,ผลิต1!J:J)+SUMIF(ผลิต2!$C:$C,'รับ-จ่าย ประจำวัน'!$B232,ผลิต2!J:J)+SUMIF(เส้นแต่งหน้าขนมเค้ก!$C:$C,'รับ-จ่าย ประจำวัน'!$B232,เส้นแต่งหน้าขนมเค้ก!J:J)+SUMIF(แพ็ค!$C:$C,'รับ-จ่าย ประจำวัน'!$B232,แพ็ค!J:J)+SUMIF(ธุรการ!$C:$C,'รับ-จ่าย ประจำวัน'!$B232,ธุรการ!J:J)+SUMIF(เส้นแต่งหน้าขนมปัง!$C:$C,'รับ-จ่าย ประจำวัน'!$B232,เส้นแต่งหน้าขนมปัง!J:J)+SUMIF('วางแผนBC,CJ'!$C:$C,'รับ-จ่าย ประจำวัน'!$B232,'วางแผนBC,CJ'!J:J)+SUMIF(RD!$C:$C,'รับ-จ่าย ประจำวัน'!$B232,RD!J:J)+SUMIF('FG,ออนไล,คัดแยก'!$C:$C,'รับ-จ่าย ประจำวัน'!$B232,'FG,ออนไล,คัดแยก'!J:J)</f>
        <v>0</v>
      </c>
      <c r="AR232" s="16">
        <f>SUMIF(เตรียมส่วนผสม!$C:$C,'รับ-จ่าย ประจำวัน'!$B232,เตรียมส่วนผสม!K:K)+SUMIF(กวนไส้!$C:$C,'รับ-จ่าย ประจำวัน'!$B232,กวนไส้!K:K)+SUMIF(ผลิต1!$C:$C,'รับ-จ่าย ประจำวัน'!$B232,ผลิต1!K:K)+SUMIF(ผลิต2!$C:$C,'รับ-จ่าย ประจำวัน'!$B232,ผลิต2!K:K)+SUMIF(เส้นแต่งหน้าขนมเค้ก!$C:$C,'รับ-จ่าย ประจำวัน'!$B232,เส้นแต่งหน้าขนมเค้ก!K:K)+SUMIF(แพ็ค!$C:$C,'รับ-จ่าย ประจำวัน'!$B232,แพ็ค!K:K)+SUMIF(ธุรการ!$C:$C,'รับ-จ่าย ประจำวัน'!$B232,ธุรการ!K:K)+SUMIF(เส้นแต่งหน้าขนมปัง!$C:$C,'รับ-จ่าย ประจำวัน'!$B232,เส้นแต่งหน้าขนมปัง!K:K)+SUMIF('วางแผนBC,CJ'!$C:$C,'รับ-จ่าย ประจำวัน'!$B232,'วางแผนBC,CJ'!K:K)+SUMIF(RD!$C:$C,'รับ-จ่าย ประจำวัน'!$B232,RD!K:K)+SUMIF('FG,ออนไล,คัดแยก'!$C:$C,'รับ-จ่าย ประจำวัน'!$B232,'FG,ออนไล,คัดแยก'!K:K)</f>
        <v>0</v>
      </c>
      <c r="AS232" s="16">
        <f>SUMIF(เตรียมส่วนผสม!$C:$C,'รับ-จ่าย ประจำวัน'!$B232,เตรียมส่วนผสม!L:L)+SUMIF(กวนไส้!$C:$C,'รับ-จ่าย ประจำวัน'!$B232,กวนไส้!L:L)+SUMIF(ผลิต1!$C:$C,'รับ-จ่าย ประจำวัน'!$B232,ผลิต1!L:L)+SUMIF(ผลิต2!$C:$C,'รับ-จ่าย ประจำวัน'!$B232,ผลิต2!L:L)+SUMIF(เส้นแต่งหน้าขนมเค้ก!$C:$C,'รับ-จ่าย ประจำวัน'!$B232,เส้นแต่งหน้าขนมเค้ก!L:L)+SUMIF(แพ็ค!$C:$C,'รับ-จ่าย ประจำวัน'!$B232,แพ็ค!L:L)+SUMIF(ธุรการ!$C:$C,'รับ-จ่าย ประจำวัน'!$B232,ธุรการ!L:L)+SUMIF(เส้นแต่งหน้าขนมปัง!$C:$C,'รับ-จ่าย ประจำวัน'!$B232,เส้นแต่งหน้าขนมปัง!L:L)+SUMIF('วางแผนBC,CJ'!$C:$C,'รับ-จ่าย ประจำวัน'!$B232,'วางแผนBC,CJ'!L:L)+SUMIF(RD!$C:$C,'รับ-จ่าย ประจำวัน'!$B232,RD!L:L)+SUMIF('FG,ออนไล,คัดแยก'!$C:$C,'รับ-จ่าย ประจำวัน'!$B232,'FG,ออนไล,คัดแยก'!L:L)</f>
        <v>0</v>
      </c>
      <c r="AT232" s="16">
        <f>SUMIF(เตรียมส่วนผสม!$C:$C,'รับ-จ่าย ประจำวัน'!$B232,เตรียมส่วนผสม!M:M)+SUMIF(กวนไส้!$C:$C,'รับ-จ่าย ประจำวัน'!$B232,กวนไส้!M:M)+SUMIF(ผลิต1!$C:$C,'รับ-จ่าย ประจำวัน'!$B232,ผลิต1!M:M)+SUMIF(ผลิต2!$C:$C,'รับ-จ่าย ประจำวัน'!$B232,ผลิต2!M:M)+SUMIF(เส้นแต่งหน้าขนมเค้ก!$C:$C,'รับ-จ่าย ประจำวัน'!$B232,เส้นแต่งหน้าขนมเค้ก!M:M)+SUMIF(แพ็ค!$C:$C,'รับ-จ่าย ประจำวัน'!$B232,แพ็ค!M:M)+SUMIF(ธุรการ!$C:$C,'รับ-จ่าย ประจำวัน'!$B232,ธุรการ!M:M)+SUMIF(เส้นแต่งหน้าขนมปัง!$C:$C,'รับ-จ่าย ประจำวัน'!$B232,เส้นแต่งหน้าขนมปัง!M:M)+SUMIF('วางแผนBC,CJ'!$C:$C,'รับ-จ่าย ประจำวัน'!$B232,'วางแผนBC,CJ'!M:M)+SUMIF(RD!$C:$C,'รับ-จ่าย ประจำวัน'!$B232,RD!M:M)+SUMIF('FG,ออนไล,คัดแยก'!$C:$C,'รับ-จ่าย ประจำวัน'!$B232,'FG,ออนไล,คัดแยก'!M:M)</f>
        <v>0</v>
      </c>
      <c r="AU232" s="16">
        <f>SUMIF(เตรียมส่วนผสม!$C:$C,'รับ-จ่าย ประจำวัน'!$B232,เตรียมส่วนผสม!N:N)+SUMIF(กวนไส้!$C:$C,'รับ-จ่าย ประจำวัน'!$B232,กวนไส้!N:N)+SUMIF(ผลิต1!$C:$C,'รับ-จ่าย ประจำวัน'!$B232,ผลิต1!N:N)+SUMIF(ผลิต2!$C:$C,'รับ-จ่าย ประจำวัน'!$B232,ผลิต2!N:N)+SUMIF(เส้นแต่งหน้าขนมเค้ก!$C:$C,'รับ-จ่าย ประจำวัน'!$B232,เส้นแต่งหน้าขนมเค้ก!N:N)+SUMIF(แพ็ค!$C:$C,'รับ-จ่าย ประจำวัน'!$B232,แพ็ค!N:N)+SUMIF(ธุรการ!$C:$C,'รับ-จ่าย ประจำวัน'!$B232,ธุรการ!N:N)+SUMIF(เส้นแต่งหน้าขนมปัง!$C:$C,'รับ-จ่าย ประจำวัน'!$B232,เส้นแต่งหน้าขนมปัง!N:N)+SUMIF('วางแผนBC,CJ'!$C:$C,'รับ-จ่าย ประจำวัน'!$B232,'วางแผนBC,CJ'!N:N)+SUMIF(RD!$C:$C,'รับ-จ่าย ประจำวัน'!$B232,RD!N:N)+SUMIF('FG,ออนไล,คัดแยก'!$C:$C,'รับ-จ่าย ประจำวัน'!$B232,'FG,ออนไล,คัดแยก'!N:N)</f>
        <v>0</v>
      </c>
      <c r="AV232" s="16">
        <f>SUMIF(เตรียมส่วนผสม!$C:$C,'รับ-จ่าย ประจำวัน'!$B232,เตรียมส่วนผสม!O:O)+SUMIF(กวนไส้!$C:$C,'รับ-จ่าย ประจำวัน'!$B232,กวนไส้!O:O)+SUMIF(ผลิต1!$C:$C,'รับ-จ่าย ประจำวัน'!$B232,ผลิต1!O:O)+SUMIF(ผลิต2!$C:$C,'รับ-จ่าย ประจำวัน'!$B232,ผลิต2!O:O)+SUMIF(เส้นแต่งหน้าขนมเค้ก!$C:$C,'รับ-จ่าย ประจำวัน'!$B232,เส้นแต่งหน้าขนมเค้ก!O:O)+SUMIF(แพ็ค!$C:$C,'รับ-จ่าย ประจำวัน'!$B232,แพ็ค!O:O)+SUMIF(ธุรการ!$C:$C,'รับ-จ่าย ประจำวัน'!$B232,ธุรการ!O:O)+SUMIF(เส้นแต่งหน้าขนมปัง!$C:$C,'รับ-จ่าย ประจำวัน'!$B232,เส้นแต่งหน้าขนมปัง!O:O)+SUMIF('วางแผนBC,CJ'!$C:$C,'รับ-จ่าย ประจำวัน'!$B232,'วางแผนBC,CJ'!O:O)+SUMIF(RD!$C:$C,'รับ-จ่าย ประจำวัน'!$B232,RD!O:O)+SUMIF('FG,ออนไล,คัดแยก'!$C:$C,'รับ-จ่าย ประจำวัน'!$B232,'FG,ออนไล,คัดแยก'!O:O)</f>
        <v>0</v>
      </c>
      <c r="AW232" s="16">
        <f>SUMIF(เตรียมส่วนผสม!$C:$C,'รับ-จ่าย ประจำวัน'!$B232,เตรียมส่วนผสม!P:P)+SUMIF(กวนไส้!$C:$C,'รับ-จ่าย ประจำวัน'!$B232,กวนไส้!P:P)+SUMIF(ผลิต1!$C:$C,'รับ-จ่าย ประจำวัน'!$B232,ผลิต1!P:P)+SUMIF(ผลิต2!$C:$C,'รับ-จ่าย ประจำวัน'!$B232,ผลิต2!P:P)+SUMIF(เส้นแต่งหน้าขนมเค้ก!$C:$C,'รับ-จ่าย ประจำวัน'!$B232,เส้นแต่งหน้าขนมเค้ก!P:P)+SUMIF(แพ็ค!$C:$C,'รับ-จ่าย ประจำวัน'!$B232,แพ็ค!P:P)+SUMIF(ธุรการ!$C:$C,'รับ-จ่าย ประจำวัน'!$B232,ธุรการ!P:P)+SUMIF(เส้นแต่งหน้าขนมปัง!$C:$C,'รับ-จ่าย ประจำวัน'!$B232,เส้นแต่งหน้าขนมปัง!P:P)+SUMIF('วางแผนBC,CJ'!$C:$C,'รับ-จ่าย ประจำวัน'!$B232,'วางแผนBC,CJ'!P:P)+SUMIF(RD!$C:$C,'รับ-จ่าย ประจำวัน'!$B232,RD!P:P)+SUMIF('FG,ออนไล,คัดแยก'!$C:$C,'รับ-จ่าย ประจำวัน'!$B232,'FG,ออนไล,คัดแยก'!P:P)</f>
        <v>0</v>
      </c>
      <c r="AX232" s="16">
        <f>SUMIF(เตรียมส่วนผสม!$C:$C,'รับ-จ่าย ประจำวัน'!$B232,เตรียมส่วนผสม!Q:Q)+SUMIF(กวนไส้!$C:$C,'รับ-จ่าย ประจำวัน'!$B232,กวนไส้!Q:Q)+SUMIF(ผลิต1!$C:$C,'รับ-จ่าย ประจำวัน'!$B232,ผลิต1!Q:Q)+SUMIF(ผลิต2!$C:$C,'รับ-จ่าย ประจำวัน'!$B232,ผลิต2!Q:Q)+SUMIF(เส้นแต่งหน้าขนมเค้ก!$C:$C,'รับ-จ่าย ประจำวัน'!$B232,เส้นแต่งหน้าขนมเค้ก!Q:Q)+SUMIF(แพ็ค!$C:$C,'รับ-จ่าย ประจำวัน'!$B232,แพ็ค!Q:Q)+SUMIF(ธุรการ!$C:$C,'รับ-จ่าย ประจำวัน'!$B232,ธุรการ!Q:Q)+SUMIF(เส้นแต่งหน้าขนมปัง!$C:$C,'รับ-จ่าย ประจำวัน'!$B232,เส้นแต่งหน้าขนมปัง!Q:Q)+SUMIF('วางแผนBC,CJ'!$C:$C,'รับ-จ่าย ประจำวัน'!$B232,'วางแผนBC,CJ'!Q:Q)+SUMIF(RD!$C:$C,'รับ-จ่าย ประจำวัน'!$B232,RD!Q:Q)+SUMIF('FG,ออนไล,คัดแยก'!$C:$C,'รับ-จ่าย ประจำวัน'!$B232,'FG,ออนไล,คัดแยก'!Q:Q)</f>
        <v>0</v>
      </c>
      <c r="AY232" s="16">
        <f>SUMIF(เตรียมส่วนผสม!$C:$C,'รับ-จ่าย ประจำวัน'!$B232,เตรียมส่วนผสม!R:R)+SUMIF(กวนไส้!$C:$C,'รับ-จ่าย ประจำวัน'!$B232,กวนไส้!R:R)+SUMIF(ผลิต1!$C:$C,'รับ-จ่าย ประจำวัน'!$B232,ผลิต1!R:R)+SUMIF(ผลิต2!$C:$C,'รับ-จ่าย ประจำวัน'!$B232,ผลิต2!R:R)+SUMIF(เส้นแต่งหน้าขนมเค้ก!$C:$C,'รับ-จ่าย ประจำวัน'!$B232,เส้นแต่งหน้าขนมเค้ก!R:R)+SUMIF(แพ็ค!$C:$C,'รับ-จ่าย ประจำวัน'!$B232,แพ็ค!R:R)+SUMIF(ธุรการ!$C:$C,'รับ-จ่าย ประจำวัน'!$B232,ธุรการ!R:R)+SUMIF(เส้นแต่งหน้าขนมปัง!$C:$C,'รับ-จ่าย ประจำวัน'!$B232,เส้นแต่งหน้าขนมปัง!R:R)+SUMIF('วางแผนBC,CJ'!$C:$C,'รับ-จ่าย ประจำวัน'!$B232,'วางแผนBC,CJ'!R:R)+SUMIF(RD!$C:$C,'รับ-จ่าย ประจำวัน'!$B232,RD!R:R)+SUMIF('FG,ออนไล,คัดแยก'!$C:$C,'รับ-จ่าย ประจำวัน'!$B232,'FG,ออนไล,คัดแยก'!R:R)</f>
        <v>0</v>
      </c>
      <c r="AZ232" s="16">
        <f>SUMIF(เตรียมส่วนผสม!$C:$C,'รับ-จ่าย ประจำวัน'!$B232,เตรียมส่วนผสม!S:S)+SUMIF(กวนไส้!$C:$C,'รับ-จ่าย ประจำวัน'!$B232,กวนไส้!S:S)+SUMIF(ผลิต1!$C:$C,'รับ-จ่าย ประจำวัน'!$B232,ผลิต1!S:S)+SUMIF(ผลิต2!$C:$C,'รับ-จ่าย ประจำวัน'!$B232,ผลิต2!S:S)+SUMIF(เส้นแต่งหน้าขนมเค้ก!$C:$C,'รับ-จ่าย ประจำวัน'!$B232,เส้นแต่งหน้าขนมเค้ก!S:S)+SUMIF(แพ็ค!$C:$C,'รับ-จ่าย ประจำวัน'!$B232,แพ็ค!S:S)+SUMIF(ธุรการ!$C:$C,'รับ-จ่าย ประจำวัน'!$B232,ธุรการ!S:S)+SUMIF(เส้นแต่งหน้าขนมปัง!$C:$C,'รับ-จ่าย ประจำวัน'!$B232,เส้นแต่งหน้าขนมปัง!S:S)+SUMIF('วางแผนBC,CJ'!$C:$C,'รับ-จ่าย ประจำวัน'!$B232,'วางแผนBC,CJ'!S:S)+SUMIF(RD!$C:$C,'รับ-จ่าย ประจำวัน'!$B232,RD!S:S)+SUMIF('FG,ออนไล,คัดแยก'!$C:$C,'รับ-จ่าย ประจำวัน'!$B232,'FG,ออนไล,คัดแยก'!S:S)</f>
        <v>0</v>
      </c>
      <c r="BA232" s="16">
        <f>SUMIF(เตรียมส่วนผสม!$C:$C,'รับ-จ่าย ประจำวัน'!$B232,เตรียมส่วนผสม!T:T)+SUMIF(กวนไส้!$C:$C,'รับ-จ่าย ประจำวัน'!$B232,กวนไส้!T:T)+SUMIF(ผลิต1!$C:$C,'รับ-จ่าย ประจำวัน'!$B232,ผลิต1!T:T)+SUMIF(ผลิต2!$C:$C,'รับ-จ่าย ประจำวัน'!$B232,ผลิต2!T:T)+SUMIF(เส้นแต่งหน้าขนมเค้ก!$C:$C,'รับ-จ่าย ประจำวัน'!$B232,เส้นแต่งหน้าขนมเค้ก!T:T)+SUMIF(แพ็ค!$C:$C,'รับ-จ่าย ประจำวัน'!$B232,แพ็ค!T:T)+SUMIF(ธุรการ!$C:$C,'รับ-จ่าย ประจำวัน'!$B232,ธุรการ!T:T)+SUMIF(เส้นแต่งหน้าขนมปัง!$C:$C,'รับ-จ่าย ประจำวัน'!$B232,เส้นแต่งหน้าขนมปัง!T:T)+SUMIF('วางแผนBC,CJ'!$C:$C,'รับ-จ่าย ประจำวัน'!$B232,'วางแผนBC,CJ'!T:T)+SUMIF(RD!$C:$C,'รับ-จ่าย ประจำวัน'!$B232,RD!T:T)+SUMIF('FG,ออนไล,คัดแยก'!$C:$C,'รับ-จ่าย ประจำวัน'!$B232,'FG,ออนไล,คัดแยก'!T:T)</f>
        <v>0</v>
      </c>
      <c r="BB232" s="16">
        <f>SUMIF(เตรียมส่วนผสม!$C:$C,'รับ-จ่าย ประจำวัน'!$B232,เตรียมส่วนผสม!U:U)+SUMIF(กวนไส้!$C:$C,'รับ-จ่าย ประจำวัน'!$B232,กวนไส้!U:U)+SUMIF(ผลิต1!$C:$C,'รับ-จ่าย ประจำวัน'!$B232,ผลิต1!U:U)+SUMIF(ผลิต2!$C:$C,'รับ-จ่าย ประจำวัน'!$B232,ผลิต2!U:U)+SUMIF(เส้นแต่งหน้าขนมเค้ก!$C:$C,'รับ-จ่าย ประจำวัน'!$B232,เส้นแต่งหน้าขนมเค้ก!U:U)+SUMIF(แพ็ค!$C:$C,'รับ-จ่าย ประจำวัน'!$B232,แพ็ค!U:U)+SUMIF(ธุรการ!$C:$C,'รับ-จ่าย ประจำวัน'!$B232,ธุรการ!U:U)+SUMIF(เส้นแต่งหน้าขนมปัง!$C:$C,'รับ-จ่าย ประจำวัน'!$B232,เส้นแต่งหน้าขนมปัง!U:U)+SUMIF('วางแผนBC,CJ'!$C:$C,'รับ-จ่าย ประจำวัน'!$B232,'วางแผนBC,CJ'!U:U)+SUMIF(RD!$C:$C,'รับ-จ่าย ประจำวัน'!$B232,RD!U:U)+SUMIF('FG,ออนไล,คัดแยก'!$C:$C,'รับ-จ่าย ประจำวัน'!$B232,'FG,ออนไล,คัดแยก'!U:U)</f>
        <v>0</v>
      </c>
      <c r="BC232" s="16">
        <f>SUMIF(เตรียมส่วนผสม!$C:$C,'รับ-จ่าย ประจำวัน'!$B232,เตรียมส่วนผสม!V:V)+SUMIF(กวนไส้!$C:$C,'รับ-จ่าย ประจำวัน'!$B232,กวนไส้!V:V)+SUMIF(ผลิต1!$C:$C,'รับ-จ่าย ประจำวัน'!$B232,ผลิต1!V:V)+SUMIF(ผลิต2!$C:$C,'รับ-จ่าย ประจำวัน'!$B232,ผลิต2!V:V)+SUMIF(เส้นแต่งหน้าขนมเค้ก!$C:$C,'รับ-จ่าย ประจำวัน'!$B232,เส้นแต่งหน้าขนมเค้ก!V:V)+SUMIF(แพ็ค!$C:$C,'รับ-จ่าย ประจำวัน'!$B232,แพ็ค!V:V)+SUMIF(ธุรการ!$C:$C,'รับ-จ่าย ประจำวัน'!$B232,ธุรการ!V:V)+SUMIF(เส้นแต่งหน้าขนมปัง!$C:$C,'รับ-จ่าย ประจำวัน'!$B232,เส้นแต่งหน้าขนมปัง!V:V)+SUMIF('วางแผนBC,CJ'!$C:$C,'รับ-จ่าย ประจำวัน'!$B232,'วางแผนBC,CJ'!V:V)+SUMIF(RD!$C:$C,'รับ-จ่าย ประจำวัน'!$B232,RD!V:V)+SUMIF('FG,ออนไล,คัดแยก'!$C:$C,'รับ-จ่าย ประจำวัน'!$B232,'FG,ออนไล,คัดแยก'!V:V)</f>
        <v>0</v>
      </c>
      <c r="BD232" s="16">
        <f>SUMIF(เตรียมส่วนผสม!$C:$C,'รับ-จ่าย ประจำวัน'!$B232,เตรียมส่วนผสม!W:W)+SUMIF(กวนไส้!$C:$C,'รับ-จ่าย ประจำวัน'!$B232,กวนไส้!W:W)+SUMIF(ผลิต1!$C:$C,'รับ-จ่าย ประจำวัน'!$B232,ผลิต1!W:W)+SUMIF(ผลิต2!$C:$C,'รับ-จ่าย ประจำวัน'!$B232,ผลิต2!W:W)+SUMIF(เส้นแต่งหน้าขนมเค้ก!$C:$C,'รับ-จ่าย ประจำวัน'!$B232,เส้นแต่งหน้าขนมเค้ก!W:W)+SUMIF(แพ็ค!$C:$C,'รับ-จ่าย ประจำวัน'!$B232,แพ็ค!W:W)+SUMIF(ธุรการ!$C:$C,'รับ-จ่าย ประจำวัน'!$B232,ธุรการ!W:W)+SUMIF(เส้นแต่งหน้าขนมปัง!$C:$C,'รับ-จ่าย ประจำวัน'!$B232,เส้นแต่งหน้าขนมปัง!W:W)+SUMIF('วางแผนBC,CJ'!$C:$C,'รับ-จ่าย ประจำวัน'!$B232,'วางแผนBC,CJ'!W:W)+SUMIF(RD!$C:$C,'รับ-จ่าย ประจำวัน'!$B232,RD!W:W)+SUMIF('FG,ออนไล,คัดแยก'!$C:$C,'รับ-จ่าย ประจำวัน'!$B232,'FG,ออนไล,คัดแยก'!W:W)</f>
        <v>0</v>
      </c>
      <c r="BE232" s="16">
        <f>SUMIF(เตรียมส่วนผสม!$C:$C,'รับ-จ่าย ประจำวัน'!$B232,เตรียมส่วนผสม!X:X)+SUMIF(กวนไส้!$C:$C,'รับ-จ่าย ประจำวัน'!$B232,กวนไส้!X:X)+SUMIF(ผลิต1!$C:$C,'รับ-จ่าย ประจำวัน'!$B232,ผลิต1!X:X)+SUMIF(ผลิต2!$C:$C,'รับ-จ่าย ประจำวัน'!$B232,ผลิต2!X:X)+SUMIF(เส้นแต่งหน้าขนมเค้ก!$C:$C,'รับ-จ่าย ประจำวัน'!$B232,เส้นแต่งหน้าขนมเค้ก!X:X)+SUMIF(แพ็ค!$C:$C,'รับ-จ่าย ประจำวัน'!$B232,แพ็ค!X:X)+SUMIF(ธุรการ!$C:$C,'รับ-จ่าย ประจำวัน'!$B232,ธุรการ!X:X)+SUMIF(เส้นแต่งหน้าขนมปัง!$C:$C,'รับ-จ่าย ประจำวัน'!$B232,เส้นแต่งหน้าขนมปัง!X:X)+SUMIF('วางแผนBC,CJ'!$C:$C,'รับ-จ่าย ประจำวัน'!$B232,'วางแผนBC,CJ'!X:X)+SUMIF(RD!$C:$C,'รับ-จ่าย ประจำวัน'!$B232,RD!X:X)+SUMIF('FG,ออนไล,คัดแยก'!$C:$C,'รับ-จ่าย ประจำวัน'!$B232,'FG,ออนไล,คัดแยก'!X:X)</f>
        <v>0</v>
      </c>
      <c r="BF232" s="16">
        <f>SUMIF(เตรียมส่วนผสม!$C:$C,'รับ-จ่าย ประจำวัน'!$B232,เตรียมส่วนผสม!Y:Y)+SUMIF(กวนไส้!$C:$C,'รับ-จ่าย ประจำวัน'!$B232,กวนไส้!Y:Y)+SUMIF(ผลิต1!$C:$C,'รับ-จ่าย ประจำวัน'!$B232,ผลิต1!Y:Y)+SUMIF(ผลิต2!$C:$C,'รับ-จ่าย ประจำวัน'!$B232,ผลิต2!Y:Y)+SUMIF(เส้นแต่งหน้าขนมเค้ก!$C:$C,'รับ-จ่าย ประจำวัน'!$B232,เส้นแต่งหน้าขนมเค้ก!Y:Y)+SUMIF(แพ็ค!$C:$C,'รับ-จ่าย ประจำวัน'!$B232,แพ็ค!Y:Y)+SUMIF(ธุรการ!$C:$C,'รับ-จ่าย ประจำวัน'!$B232,ธุรการ!Y:Y)+SUMIF(เส้นแต่งหน้าขนมปัง!$C:$C,'รับ-จ่าย ประจำวัน'!$B232,เส้นแต่งหน้าขนมปัง!Y:Y)+SUMIF('วางแผนBC,CJ'!$C:$C,'รับ-จ่าย ประจำวัน'!$B232,'วางแผนBC,CJ'!Y:Y)+SUMIF(RD!$C:$C,'รับ-จ่าย ประจำวัน'!$B232,RD!Y:Y)+SUMIF('FG,ออนไล,คัดแยก'!$C:$C,'รับ-จ่าย ประจำวัน'!$B232,'FG,ออนไล,คัดแยก'!Y:Y)</f>
        <v>0</v>
      </c>
      <c r="BG232" s="16">
        <f>SUMIF(เตรียมส่วนผสม!$C:$C,'รับ-จ่าย ประจำวัน'!$B232,เตรียมส่วนผสม!Z:Z)+SUMIF(กวนไส้!$C:$C,'รับ-จ่าย ประจำวัน'!$B232,กวนไส้!Z:Z)+SUMIF(ผลิต1!$C:$C,'รับ-จ่าย ประจำวัน'!$B232,ผลิต1!Z:Z)+SUMIF(ผลิต2!$C:$C,'รับ-จ่าย ประจำวัน'!$B232,ผลิต2!Z:Z)+SUMIF(เส้นแต่งหน้าขนมเค้ก!$C:$C,'รับ-จ่าย ประจำวัน'!$B232,เส้นแต่งหน้าขนมเค้ก!Z:Z)+SUMIF(แพ็ค!$C:$C,'รับ-จ่าย ประจำวัน'!$B232,แพ็ค!Z:Z)+SUMIF(ธุรการ!$C:$C,'รับ-จ่าย ประจำวัน'!$B232,ธุรการ!Z:Z)+SUMIF(เส้นแต่งหน้าขนมปัง!$C:$C,'รับ-จ่าย ประจำวัน'!$B232,เส้นแต่งหน้าขนมปัง!Z:Z)+SUMIF('วางแผนBC,CJ'!$C:$C,'รับ-จ่าย ประจำวัน'!$B232,'วางแผนBC,CJ'!Z:Z)+SUMIF(RD!$C:$C,'รับ-จ่าย ประจำวัน'!$B232,RD!Z:Z)+SUMIF('FG,ออนไล,คัดแยก'!$C:$C,'รับ-จ่าย ประจำวัน'!$B232,'FG,ออนไล,คัดแยก'!Z:Z)</f>
        <v>0</v>
      </c>
      <c r="BH232" s="16">
        <f>SUMIF(เตรียมส่วนผสม!$C:$C,'รับ-จ่าย ประจำวัน'!$B232,เตรียมส่วนผสม!AA:AA)+SUMIF(กวนไส้!$C:$C,'รับ-จ่าย ประจำวัน'!$B232,กวนไส้!AA:AA)+SUMIF(ผลิต1!$C:$C,'รับ-จ่าย ประจำวัน'!$B232,ผลิต1!AA:AA)+SUMIF(ผลิต2!$C:$C,'รับ-จ่าย ประจำวัน'!$B232,ผลิต2!AA:AA)+SUMIF(เส้นแต่งหน้าขนมเค้ก!$C:$C,'รับ-จ่าย ประจำวัน'!$B232,เส้นแต่งหน้าขนมเค้ก!AA:AA)+SUMIF(แพ็ค!$C:$C,'รับ-จ่าย ประจำวัน'!$B232,แพ็ค!AA:AA)+SUMIF(ธุรการ!$C:$C,'รับ-จ่าย ประจำวัน'!$B232,ธุรการ!AA:AA)+SUMIF(เส้นแต่งหน้าขนมปัง!$C:$C,'รับ-จ่าย ประจำวัน'!$B232,เส้นแต่งหน้าขนมปัง!AA:AA)+SUMIF('วางแผนBC,CJ'!$C:$C,'รับ-จ่าย ประจำวัน'!$B232,'วางแผนBC,CJ'!AA:AA)+SUMIF(RD!$C:$C,'รับ-จ่าย ประจำวัน'!$B232,RD!AA:AA)+SUMIF('FG,ออนไล,คัดแยก'!$C:$C,'รับ-จ่าย ประจำวัน'!$B232,'FG,ออนไล,คัดแยก'!AA:AA)</f>
        <v>0</v>
      </c>
      <c r="BI232" s="16">
        <f>SUMIF(เตรียมส่วนผสม!$C:$C,'รับ-จ่าย ประจำวัน'!$B232,เตรียมส่วนผสม!AB:AB)+SUMIF(กวนไส้!$C:$C,'รับ-จ่าย ประจำวัน'!$B232,กวนไส้!AB:AB)+SUMIF(ผลิต1!$C:$C,'รับ-จ่าย ประจำวัน'!$B232,ผลิต1!AB:AB)+SUMIF(ผลิต2!$C:$C,'รับ-จ่าย ประจำวัน'!$B232,ผลิต2!AB:AB)+SUMIF(เส้นแต่งหน้าขนมเค้ก!$C:$C,'รับ-จ่าย ประจำวัน'!$B232,เส้นแต่งหน้าขนมเค้ก!AB:AB)+SUMIF(แพ็ค!$C:$C,'รับ-จ่าย ประจำวัน'!$B232,แพ็ค!AB:AB)+SUMIF(ธุรการ!$C:$C,'รับ-จ่าย ประจำวัน'!$B232,ธุรการ!AB:AB)+SUMIF(เส้นแต่งหน้าขนมปัง!$C:$C,'รับ-จ่าย ประจำวัน'!$B232,เส้นแต่งหน้าขนมปัง!AB:AB)+SUMIF('วางแผนBC,CJ'!$C:$C,'รับ-จ่าย ประจำวัน'!$B232,'วางแผนBC,CJ'!AB:AB)+SUMIF(RD!$C:$C,'รับ-จ่าย ประจำวัน'!$B232,RD!AB:AB)+SUMIF('FG,ออนไล,คัดแยก'!$C:$C,'รับ-จ่าย ประจำวัน'!$B232,'FG,ออนไล,คัดแยก'!AB:AB)</f>
        <v>0</v>
      </c>
      <c r="BJ232" s="16">
        <f>SUMIF(เตรียมส่วนผสม!$C:$C,'รับ-จ่าย ประจำวัน'!$B232,เตรียมส่วนผสม!AC:AC)+SUMIF(กวนไส้!$C:$C,'รับ-จ่าย ประจำวัน'!$B232,กวนไส้!AC:AC)+SUMIF(ผลิต1!$C:$C,'รับ-จ่าย ประจำวัน'!$B232,ผลิต1!AC:AC)+SUMIF(ผลิต2!$C:$C,'รับ-จ่าย ประจำวัน'!$B232,ผลิต2!AC:AC)+SUMIF(เส้นแต่งหน้าขนมเค้ก!$C:$C,'รับ-จ่าย ประจำวัน'!$B232,เส้นแต่งหน้าขนมเค้ก!AC:AC)+SUMIF(แพ็ค!$C:$C,'รับ-จ่าย ประจำวัน'!$B232,แพ็ค!AC:AC)+SUMIF(ธุรการ!$C:$C,'รับ-จ่าย ประจำวัน'!$B232,ธุรการ!AC:AC)+SUMIF(เส้นแต่งหน้าขนมปัง!$C:$C,'รับ-จ่าย ประจำวัน'!$B232,เส้นแต่งหน้าขนมปัง!AC:AC)+SUMIF('วางแผนBC,CJ'!$C:$C,'รับ-จ่าย ประจำวัน'!$B232,'วางแผนBC,CJ'!AC:AC)+SUMIF(RD!$C:$C,'รับ-จ่าย ประจำวัน'!$B232,RD!AC:AC)+SUMIF('FG,ออนไล,คัดแยก'!$C:$C,'รับ-จ่าย ประจำวัน'!$B232,'FG,ออนไล,คัดแยก'!AC:AC)</f>
        <v>0</v>
      </c>
      <c r="BK232" s="16">
        <f>SUMIF(เตรียมส่วนผสม!$C:$C,'รับ-จ่าย ประจำวัน'!$B232,เตรียมส่วนผสม!AD:AD)+SUMIF(กวนไส้!$C:$C,'รับ-จ่าย ประจำวัน'!$B232,กวนไส้!AD:AD)+SUMIF(ผลิต1!$C:$C,'รับ-จ่าย ประจำวัน'!$B232,ผลิต1!AD:AD)+SUMIF(ผลิต2!$C:$C,'รับ-จ่าย ประจำวัน'!$B232,ผลิต2!AD:AD)+SUMIF(เส้นแต่งหน้าขนมเค้ก!$C:$C,'รับ-จ่าย ประจำวัน'!$B232,เส้นแต่งหน้าขนมเค้ก!AD:AD)+SUMIF(แพ็ค!$C:$C,'รับ-จ่าย ประจำวัน'!$B232,แพ็ค!AD:AD)+SUMIF(ธุรการ!$C:$C,'รับ-จ่าย ประจำวัน'!$B232,ธุรการ!AD:AD)+SUMIF(เส้นแต่งหน้าขนมปัง!$C:$C,'รับ-จ่าย ประจำวัน'!$B232,เส้นแต่งหน้าขนมปัง!AD:AD)+SUMIF('วางแผนBC,CJ'!$C:$C,'รับ-จ่าย ประจำวัน'!$B232,'วางแผนBC,CJ'!AD:AD)+SUMIF(RD!$C:$C,'รับ-จ่าย ประจำวัน'!$B232,RD!AD:AD)+SUMIF('FG,ออนไล,คัดแยก'!$C:$C,'รับ-จ่าย ประจำวัน'!$B232,'FG,ออนไล,คัดแยก'!AD:AD)</f>
        <v>0</v>
      </c>
      <c r="BL232" s="16">
        <f>SUMIF(เตรียมส่วนผสม!$C:$C,'รับ-จ่าย ประจำวัน'!$B232,เตรียมส่วนผสม!AE:AE)+SUMIF(กวนไส้!$C:$C,'รับ-จ่าย ประจำวัน'!$B232,กวนไส้!AE:AE)+SUMIF(ผลิต1!$C:$C,'รับ-จ่าย ประจำวัน'!$B232,ผลิต1!AE:AE)+SUMIF(ผลิต2!$C:$C,'รับ-จ่าย ประจำวัน'!$B232,ผลิต2!AE:AE)+SUMIF(เส้นแต่งหน้าขนมเค้ก!$C:$C,'รับ-จ่าย ประจำวัน'!$B232,เส้นแต่งหน้าขนมเค้ก!AE:AE)+SUMIF(แพ็ค!$C:$C,'รับ-จ่าย ประจำวัน'!$B232,แพ็ค!AE:AE)+SUMIF(ธุรการ!$C:$C,'รับ-จ่าย ประจำวัน'!$B232,ธุรการ!AE:AE)+SUMIF(เส้นแต่งหน้าขนมปัง!$C:$C,'รับ-จ่าย ประจำวัน'!$B232,เส้นแต่งหน้าขนมปัง!AE:AE)+SUMIF('วางแผนBC,CJ'!$C:$C,'รับ-จ่าย ประจำวัน'!$B232,'วางแผนBC,CJ'!AE:AE)+SUMIF(RD!$C:$C,'รับ-จ่าย ประจำวัน'!$B232,RD!AE:AE)+SUMIF('FG,ออนไล,คัดแยก'!$C:$C,'รับ-จ่าย ประจำวัน'!$B232,'FG,ออนไล,คัดแยก'!AE:AE)</f>
        <v>0</v>
      </c>
      <c r="BM232" s="16">
        <f>SUMIF(เตรียมส่วนผสม!$C:$C,'รับ-จ่าย ประจำวัน'!$B232,เตรียมส่วนผสม!AF:AF)+SUMIF(กวนไส้!$C:$C,'รับ-จ่าย ประจำวัน'!$B232,กวนไส้!AF:AF)+SUMIF(ผลิต1!$C:$C,'รับ-จ่าย ประจำวัน'!$B232,ผลิต1!AF:AF)+SUMIF(ผลิต2!$C:$C,'รับ-จ่าย ประจำวัน'!$B232,ผลิต2!AF:AF)+SUMIF(เส้นแต่งหน้าขนมเค้ก!$C:$C,'รับ-จ่าย ประจำวัน'!$B232,เส้นแต่งหน้าขนมเค้ก!AF:AF)+SUMIF(แพ็ค!$C:$C,'รับ-จ่าย ประจำวัน'!$B232,แพ็ค!AF:AF)+SUMIF(ธุรการ!$C:$C,'รับ-จ่าย ประจำวัน'!$B232,ธุรการ!AF:AF)+SUMIF(เส้นแต่งหน้าขนมปัง!$C:$C,'รับ-จ่าย ประจำวัน'!$B232,เส้นแต่งหน้าขนมปัง!AF:AF)+SUMIF('วางแผนBC,CJ'!$C:$C,'รับ-จ่าย ประจำวัน'!$B232,'วางแผนBC,CJ'!AF:AF)+SUMIF(RD!$C:$C,'รับ-จ่าย ประจำวัน'!$B232,RD!AF:AF)+SUMIF('FG,ออนไล,คัดแยก'!$C:$C,'รับ-จ่าย ประจำวัน'!$B232,'FG,ออนไล,คัดแยก'!AF:AF)</f>
        <v>0</v>
      </c>
      <c r="BN232" s="16">
        <f>SUMIF(เตรียมส่วนผสม!$C:$C,'รับ-จ่าย ประจำวัน'!$B232,เตรียมส่วนผสม!AG:AG)+SUMIF(กวนไส้!$C:$C,'รับ-จ่าย ประจำวัน'!$B232,กวนไส้!AG:AG)+SUMIF(ผลิต1!$C:$C,'รับ-จ่าย ประจำวัน'!$B232,ผลิต1!AG:AG)+SUMIF(ผลิต2!$C:$C,'รับ-จ่าย ประจำวัน'!$B232,ผลิต2!AG:AG)+SUMIF(เส้นแต่งหน้าขนมเค้ก!$C:$C,'รับ-จ่าย ประจำวัน'!$B232,เส้นแต่งหน้าขนมเค้ก!AG:AG)+SUMIF(แพ็ค!$C:$C,'รับ-จ่าย ประจำวัน'!$B232,แพ็ค!AG:AG)+SUMIF(ธุรการ!$C:$C,'รับ-จ่าย ประจำวัน'!$B232,ธุรการ!AG:AG)+SUMIF(เส้นแต่งหน้าขนมปัง!$C:$C,'รับ-จ่าย ประจำวัน'!$B232,เส้นแต่งหน้าขนมปัง!AG:AG)+SUMIF('วางแผนBC,CJ'!$C:$C,'รับ-จ่าย ประจำวัน'!$B232,'วางแผนBC,CJ'!AG:AG)+SUMIF(RD!$C:$C,'รับ-จ่าย ประจำวัน'!$B232,RD!AG:AG)+SUMIF('FG,ออนไล,คัดแยก'!$C:$C,'รับ-จ่าย ประจำวัน'!$B232,'FG,ออนไล,คัดแยก'!AG:AG)</f>
        <v>0</v>
      </c>
      <c r="BO232" s="16">
        <f>SUMIF(เตรียมส่วนผสม!$C:$C,'รับ-จ่าย ประจำวัน'!$B232,เตรียมส่วนผสม!AH:AH)+SUMIF(กวนไส้!$C:$C,'รับ-จ่าย ประจำวัน'!$B232,กวนไส้!AH:AH)+SUMIF(ผลิต1!$C:$C,'รับ-จ่าย ประจำวัน'!$B232,ผลิต1!AH:AH)+SUMIF(ผลิต2!$C:$C,'รับ-จ่าย ประจำวัน'!$B232,ผลิต2!AH:AH)+SUMIF(เส้นแต่งหน้าขนมเค้ก!$C:$C,'รับ-จ่าย ประจำวัน'!$B232,เส้นแต่งหน้าขนมเค้ก!AH:AH)+SUMIF(แพ็ค!$C:$C,'รับ-จ่าย ประจำวัน'!$B232,แพ็ค!AH:AH)+SUMIF(ธุรการ!$C:$C,'รับ-จ่าย ประจำวัน'!$B232,ธุรการ!AH:AH)+SUMIF(เส้นแต่งหน้าขนมปัง!$C:$C,'รับ-จ่าย ประจำวัน'!$B232,เส้นแต่งหน้าขนมปัง!AH:AH)+SUMIF('วางแผนBC,CJ'!$C:$C,'รับ-จ่าย ประจำวัน'!$B232,'วางแผนBC,CJ'!AH:AH)+SUMIF(RD!$C:$C,'รับ-จ่าย ประจำวัน'!$B232,RD!AH:AH)+SUMIF('FG,ออนไล,คัดแยก'!$C:$C,'รับ-จ่าย ประจำวัน'!$B232,'FG,ออนไล,คัดแยก'!AH:AH)</f>
        <v>0</v>
      </c>
      <c r="BP232" s="16">
        <f>SUMIF(เตรียมส่วนผสม!$C:$C,'รับ-จ่าย ประจำวัน'!$B232,เตรียมส่วนผสม!AI:AI)+SUMIF(กวนไส้!$C:$C,'รับ-จ่าย ประจำวัน'!$B232,กวนไส้!AI:AI)+SUMIF(ผลิต1!$C:$C,'รับ-จ่าย ประจำวัน'!$B232,ผลิต1!AI:AI)+SUMIF(ผลิต2!$C:$C,'รับ-จ่าย ประจำวัน'!$B232,ผลิต2!AI:AI)+SUMIF(เส้นแต่งหน้าขนมเค้ก!$C:$C,'รับ-จ่าย ประจำวัน'!$B232,เส้นแต่งหน้าขนมเค้ก!AI:AI)+SUMIF(แพ็ค!$C:$C,'รับ-จ่าย ประจำวัน'!$B232,แพ็ค!AI:AI)+SUMIF(ธุรการ!$C:$C,'รับ-จ่าย ประจำวัน'!$B232,ธุรการ!AI:AI)+SUMIF(เส้นแต่งหน้าขนมปัง!$C:$C,'รับ-จ่าย ประจำวัน'!$B232,เส้นแต่งหน้าขนมปัง!AI:AI)+SUMIF('วางแผนBC,CJ'!$C:$C,'รับ-จ่าย ประจำวัน'!$B232,'วางแผนBC,CJ'!AI:AI)+SUMIF(RD!$C:$C,'รับ-จ่าย ประจำวัน'!$B232,RD!AI:AI)+SUMIF('FG,ออนไล,คัดแยก'!$C:$C,'รับ-จ่าย ประจำวัน'!$B232,'FG,ออนไล,คัดแยก'!AI:AI)</f>
        <v>0</v>
      </c>
      <c r="BQ232" s="16">
        <f>SUMIF(เตรียมส่วนผสม!$C:$C,'รับ-จ่าย ประจำวัน'!$B232,เตรียมส่วนผสม!AJ:AJ)+SUMIF(กวนไส้!$C:$C,'รับ-จ่าย ประจำวัน'!$B232,กวนไส้!AJ:AJ)+SUMIF(ผลิต1!$C:$C,'รับ-จ่าย ประจำวัน'!$B232,ผลิต1!AJ:AJ)+SUMIF(ผลิต2!$C:$C,'รับ-จ่าย ประจำวัน'!$B232,ผลิต2!AJ:AJ)+SUMIF(เส้นแต่งหน้าขนมเค้ก!$C:$C,'รับ-จ่าย ประจำวัน'!$B232,เส้นแต่งหน้าขนมเค้ก!AJ:AJ)+SUMIF(แพ็ค!$C:$C,'รับ-จ่าย ประจำวัน'!$B232,แพ็ค!AJ:AJ)+SUMIF(ธุรการ!$C:$C,'รับ-จ่าย ประจำวัน'!$B232,ธุรการ!AJ:AJ)+SUMIF(เส้นแต่งหน้าขนมปัง!$C:$C,'รับ-จ่าย ประจำวัน'!$B232,เส้นแต่งหน้าขนมปัง!AJ:AJ)+SUMIF('วางแผนBC,CJ'!$C:$C,'รับ-จ่าย ประจำวัน'!$B232,'วางแผนBC,CJ'!AJ:AJ)+SUMIF(RD!$C:$C,'รับ-จ่าย ประจำวัน'!$B232,RD!AJ:AJ)+SUMIF('FG,ออนไล,คัดแยก'!$C:$C,'รับ-จ่าย ประจำวัน'!$B232,'FG,ออนไล,คัดแยก'!AJ:AJ)</f>
        <v>0</v>
      </c>
      <c r="BR232" s="16">
        <f>SUMIF(เตรียมส่วนผสม!$C:$C,'รับ-จ่าย ประจำวัน'!$B232,เตรียมส่วนผสม!AK:AK)+SUMIF(กวนไส้!$C:$C,'รับ-จ่าย ประจำวัน'!$B232,กวนไส้!AK:AK)+SUMIF(ผลิต1!$C:$C,'รับ-จ่าย ประจำวัน'!$B232,ผลิต1!AK:AK)+SUMIF(ผลิต2!$C:$C,'รับ-จ่าย ประจำวัน'!$B232,ผลิต2!AK:AK)+SUMIF(เส้นแต่งหน้าขนมเค้ก!$C:$C,'รับ-จ่าย ประจำวัน'!$B232,เส้นแต่งหน้าขนมเค้ก!AK:AK)+SUMIF(แพ็ค!$C:$C,'รับ-จ่าย ประจำวัน'!$B232,แพ็ค!AK:AK)+SUMIF(ธุรการ!$C:$C,'รับ-จ่าย ประจำวัน'!$B232,ธุรการ!AK:AK)+SUMIF(เส้นแต่งหน้าขนมปัง!$C:$C,'รับ-จ่าย ประจำวัน'!$B232,เส้นแต่งหน้าขนมปัง!AK:AK)+SUMIF('วางแผนBC,CJ'!$C:$C,'รับ-จ่าย ประจำวัน'!$B232,'วางแผนBC,CJ'!AK:AK)+SUMIF(RD!$C:$C,'รับ-จ่าย ประจำวัน'!$B232,RD!AK:AK)+SUMIF('FG,ออนไล,คัดแยก'!$C:$C,'รับ-จ่าย ประจำวัน'!$B232,'FG,ออนไล,คัดแยก'!AK:AK)</f>
        <v>0</v>
      </c>
      <c r="BS232" s="16">
        <f>SUMIF(เตรียมส่วนผสม!$C:$C,'รับ-จ่าย ประจำวัน'!$B232,เตรียมส่วนผสม!AL:AL)+SUMIF(กวนไส้!$C:$C,'รับ-จ่าย ประจำวัน'!$B232,กวนไส้!AL:AL)+SUMIF(ผลิต1!$C:$C,'รับ-จ่าย ประจำวัน'!$B232,ผลิต1!AL:AL)+SUMIF(ผลิต2!$C:$C,'รับ-จ่าย ประจำวัน'!$B232,ผลิต2!AL:AL)+SUMIF(เส้นแต่งหน้าขนมเค้ก!$C:$C,'รับ-จ่าย ประจำวัน'!$B232,เส้นแต่งหน้าขนมเค้ก!AL:AL)+SUMIF(แพ็ค!$C:$C,'รับ-จ่าย ประจำวัน'!$B232,แพ็ค!AL:AL)+SUMIF(ธุรการ!$C:$C,'รับ-จ่าย ประจำวัน'!$B232,ธุรการ!AL:AL)+SUMIF(เส้นแต่งหน้าขนมปัง!$C:$C,'รับ-จ่าย ประจำวัน'!$B232,เส้นแต่งหน้าขนมปัง!AL:AL)+SUMIF('วางแผนBC,CJ'!$C:$C,'รับ-จ่าย ประจำวัน'!$B232,'วางแผนBC,CJ'!AL:AL)+SUMIF(RD!$C:$C,'รับ-จ่าย ประจำวัน'!$B232,RD!AL:AL)+SUMIF('FG,ออนไล,คัดแยก'!$C:$C,'รับ-จ่าย ประจำวัน'!$B232,'FG,ออนไล,คัดแยก'!AL:AL)</f>
        <v>0</v>
      </c>
      <c r="BT232" s="18">
        <f t="shared" si="50"/>
        <v>0</v>
      </c>
      <c r="BU232" s="116">
        <v>35313</v>
      </c>
      <c r="BV232" s="146">
        <f t="shared" si="51"/>
        <v>21189</v>
      </c>
      <c r="BW232" s="183">
        <v>30</v>
      </c>
      <c r="BX232" s="172">
        <f t="shared" si="55"/>
        <v>0</v>
      </c>
      <c r="BY232" s="188" t="e">
        <f t="shared" si="53"/>
        <v>#DIV/0!</v>
      </c>
      <c r="BZ232" s="180" t="e">
        <f t="shared" ca="1" si="52"/>
        <v>#DIV/0!</v>
      </c>
      <c r="CA232" s="93"/>
      <c r="CB232" s="93"/>
      <c r="CC232" s="93"/>
      <c r="CD232" s="93"/>
      <c r="CE232" s="93"/>
      <c r="CF232" s="93"/>
      <c r="CG232" s="93"/>
      <c r="CH232" s="93"/>
      <c r="CI232" s="93"/>
      <c r="CJ232" s="94"/>
      <c r="CK232" s="9">
        <f t="shared" si="54"/>
        <v>-14124</v>
      </c>
    </row>
    <row r="233" spans="1:89" hidden="1" x14ac:dyDescent="0.5">
      <c r="A233" s="149" t="s">
        <v>1375</v>
      </c>
      <c r="B233" s="34">
        <v>1023401010</v>
      </c>
      <c r="C233" s="10" t="s">
        <v>1377</v>
      </c>
      <c r="D233" s="135" t="s">
        <v>91</v>
      </c>
      <c r="E233" s="11">
        <v>0</v>
      </c>
      <c r="F233" s="159" t="s">
        <v>1605</v>
      </c>
      <c r="G233" s="11" t="s">
        <v>62</v>
      </c>
      <c r="H233" s="12">
        <v>3846</v>
      </c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16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3"/>
      <c r="AF233" s="13"/>
      <c r="AG233" s="13"/>
      <c r="AH233" s="13"/>
      <c r="AI233" s="14"/>
      <c r="AJ233" s="14"/>
      <c r="AK233" s="14"/>
      <c r="AL233" s="14"/>
      <c r="AM233" s="14"/>
      <c r="AN233" s="15">
        <f t="shared" si="49"/>
        <v>0</v>
      </c>
      <c r="AO233" s="16">
        <f>SUMIF(เตรียมส่วนผสม!$C:$C,'รับ-จ่าย ประจำวัน'!$B233,เตรียมส่วนผสม!H:H)+SUMIF(กวนไส้!$C:$C,'รับ-จ่าย ประจำวัน'!$B233,กวนไส้!H:H)+SUMIF(ผลิต1!$C:$C,'รับ-จ่าย ประจำวัน'!$B233,ผลิต1!H:H)+SUMIF(ผลิต2!$C:$C,'รับ-จ่าย ประจำวัน'!$B233,ผลิต2!H:H)+SUMIF(เส้นแต่งหน้าขนมเค้ก!$C:$C,'รับ-จ่าย ประจำวัน'!$B233,เส้นแต่งหน้าขนมเค้ก!H:H)+SUMIF(แพ็ค!$C:$C,'รับ-จ่าย ประจำวัน'!$B233,แพ็ค!H:H)+SUMIF(ธุรการ!$C:$C,'รับ-จ่าย ประจำวัน'!$B233,ธุรการ!H:H)+SUMIF(เส้นแต่งหน้าขนมปัง!$C:$C,'รับ-จ่าย ประจำวัน'!$B233,เส้นแต่งหน้าขนมปัง!H:H)+SUMIF('วางแผนBC,CJ'!$C:$C,'รับ-จ่าย ประจำวัน'!$B233,'วางแผนBC,CJ'!H:H)+SUMIF(RD!$C:$C,'รับ-จ่าย ประจำวัน'!$B233,RD!H:H)+SUMIF('FG,ออนไล,คัดแยก'!$C:$C,'รับ-จ่าย ประจำวัน'!$B233,'FG,ออนไล,คัดแยก'!H:H)</f>
        <v>0</v>
      </c>
      <c r="AP233" s="16">
        <f>SUMIF(เตรียมส่วนผสม!$C:$C,'รับ-จ่าย ประจำวัน'!$B233,เตรียมส่วนผสม!I:I)+SUMIF(กวนไส้!$C:$C,'รับ-จ่าย ประจำวัน'!$B233,กวนไส้!I:I)+SUMIF(ผลิต1!$C:$C,'รับ-จ่าย ประจำวัน'!$B233,ผลิต1!I:I)+SUMIF(ผลิต2!$C:$C,'รับ-จ่าย ประจำวัน'!$B233,ผลิต2!I:I)+SUMIF(เส้นแต่งหน้าขนมเค้ก!$C:$C,'รับ-จ่าย ประจำวัน'!$B233,เส้นแต่งหน้าขนมเค้ก!I:I)+SUMIF(แพ็ค!$C:$C,'รับ-จ่าย ประจำวัน'!$B233,แพ็ค!I:I)+SUMIF(ธุรการ!$C:$C,'รับ-จ่าย ประจำวัน'!$B233,ธุรการ!I:I)+SUMIF(เส้นแต่งหน้าขนมปัง!$C:$C,'รับ-จ่าย ประจำวัน'!$B233,เส้นแต่งหน้าขนมปัง!I:I)+SUMIF('วางแผนBC,CJ'!$C:$C,'รับ-จ่าย ประจำวัน'!$B233,'วางแผนBC,CJ'!I:I)+SUMIF(RD!$C:$C,'รับ-จ่าย ประจำวัน'!$B233,RD!I:I)+SUMIF('FG,ออนไล,คัดแยก'!$C:$C,'รับ-จ่าย ประจำวัน'!$B233,'FG,ออนไล,คัดแยก'!I:I)</f>
        <v>0</v>
      </c>
      <c r="AQ233" s="16">
        <f>SUMIF(เตรียมส่วนผสม!$C:$C,'รับ-จ่าย ประจำวัน'!$B233,เตรียมส่วนผสม!J:J)+SUMIF(กวนไส้!$C:$C,'รับ-จ่าย ประจำวัน'!$B233,กวนไส้!J:J)+SUMIF(ผลิต1!$C:$C,'รับ-จ่าย ประจำวัน'!$B233,ผลิต1!J:J)+SUMIF(ผลิต2!$C:$C,'รับ-จ่าย ประจำวัน'!$B233,ผลิต2!J:J)+SUMIF(เส้นแต่งหน้าขนมเค้ก!$C:$C,'รับ-จ่าย ประจำวัน'!$B233,เส้นแต่งหน้าขนมเค้ก!J:J)+SUMIF(แพ็ค!$C:$C,'รับ-จ่าย ประจำวัน'!$B233,แพ็ค!J:J)+SUMIF(ธุรการ!$C:$C,'รับ-จ่าย ประจำวัน'!$B233,ธุรการ!J:J)+SUMIF(เส้นแต่งหน้าขนมปัง!$C:$C,'รับ-จ่าย ประจำวัน'!$B233,เส้นแต่งหน้าขนมปัง!J:J)+SUMIF('วางแผนBC,CJ'!$C:$C,'รับ-จ่าย ประจำวัน'!$B233,'วางแผนBC,CJ'!J:J)+SUMIF(RD!$C:$C,'รับ-จ่าย ประจำวัน'!$B233,RD!J:J)+SUMIF('FG,ออนไล,คัดแยก'!$C:$C,'รับ-จ่าย ประจำวัน'!$B233,'FG,ออนไล,คัดแยก'!J:J)</f>
        <v>0</v>
      </c>
      <c r="AR233" s="16">
        <f>SUMIF(เตรียมส่วนผสม!$C:$C,'รับ-จ่าย ประจำวัน'!$B233,เตรียมส่วนผสม!K:K)+SUMIF(กวนไส้!$C:$C,'รับ-จ่าย ประจำวัน'!$B233,กวนไส้!K:K)+SUMIF(ผลิต1!$C:$C,'รับ-จ่าย ประจำวัน'!$B233,ผลิต1!K:K)+SUMIF(ผลิต2!$C:$C,'รับ-จ่าย ประจำวัน'!$B233,ผลิต2!K:K)+SUMIF(เส้นแต่งหน้าขนมเค้ก!$C:$C,'รับ-จ่าย ประจำวัน'!$B233,เส้นแต่งหน้าขนมเค้ก!K:K)+SUMIF(แพ็ค!$C:$C,'รับ-จ่าย ประจำวัน'!$B233,แพ็ค!K:K)+SUMIF(ธุรการ!$C:$C,'รับ-จ่าย ประจำวัน'!$B233,ธุรการ!K:K)+SUMIF(เส้นแต่งหน้าขนมปัง!$C:$C,'รับ-จ่าย ประจำวัน'!$B233,เส้นแต่งหน้าขนมปัง!K:K)+SUMIF('วางแผนBC,CJ'!$C:$C,'รับ-จ่าย ประจำวัน'!$B233,'วางแผนBC,CJ'!K:K)+SUMIF(RD!$C:$C,'รับ-จ่าย ประจำวัน'!$B233,RD!K:K)+SUMIF('FG,ออนไล,คัดแยก'!$C:$C,'รับ-จ่าย ประจำวัน'!$B233,'FG,ออนไล,คัดแยก'!K:K)</f>
        <v>0</v>
      </c>
      <c r="AS233" s="16">
        <f>SUMIF(เตรียมส่วนผสม!$C:$C,'รับ-จ่าย ประจำวัน'!$B233,เตรียมส่วนผสม!L:L)+SUMIF(กวนไส้!$C:$C,'รับ-จ่าย ประจำวัน'!$B233,กวนไส้!L:L)+SUMIF(ผลิต1!$C:$C,'รับ-จ่าย ประจำวัน'!$B233,ผลิต1!L:L)+SUMIF(ผลิต2!$C:$C,'รับ-จ่าย ประจำวัน'!$B233,ผลิต2!L:L)+SUMIF(เส้นแต่งหน้าขนมเค้ก!$C:$C,'รับ-จ่าย ประจำวัน'!$B233,เส้นแต่งหน้าขนมเค้ก!L:L)+SUMIF(แพ็ค!$C:$C,'รับ-จ่าย ประจำวัน'!$B233,แพ็ค!L:L)+SUMIF(ธุรการ!$C:$C,'รับ-จ่าย ประจำวัน'!$B233,ธุรการ!L:L)+SUMIF(เส้นแต่งหน้าขนมปัง!$C:$C,'รับ-จ่าย ประจำวัน'!$B233,เส้นแต่งหน้าขนมปัง!L:L)+SUMIF('วางแผนBC,CJ'!$C:$C,'รับ-จ่าย ประจำวัน'!$B233,'วางแผนBC,CJ'!L:L)+SUMIF(RD!$C:$C,'รับ-จ่าย ประจำวัน'!$B233,RD!L:L)+SUMIF('FG,ออนไล,คัดแยก'!$C:$C,'รับ-จ่าย ประจำวัน'!$B233,'FG,ออนไล,คัดแยก'!L:L)</f>
        <v>0</v>
      </c>
      <c r="AT233" s="16">
        <f>SUMIF(เตรียมส่วนผสม!$C:$C,'รับ-จ่าย ประจำวัน'!$B233,เตรียมส่วนผสม!M:M)+SUMIF(กวนไส้!$C:$C,'รับ-จ่าย ประจำวัน'!$B233,กวนไส้!M:M)+SUMIF(ผลิต1!$C:$C,'รับ-จ่าย ประจำวัน'!$B233,ผลิต1!M:M)+SUMIF(ผลิต2!$C:$C,'รับ-จ่าย ประจำวัน'!$B233,ผลิต2!M:M)+SUMIF(เส้นแต่งหน้าขนมเค้ก!$C:$C,'รับ-จ่าย ประจำวัน'!$B233,เส้นแต่งหน้าขนมเค้ก!M:M)+SUMIF(แพ็ค!$C:$C,'รับ-จ่าย ประจำวัน'!$B233,แพ็ค!M:M)+SUMIF(ธุรการ!$C:$C,'รับ-จ่าย ประจำวัน'!$B233,ธุรการ!M:M)+SUMIF(เส้นแต่งหน้าขนมปัง!$C:$C,'รับ-จ่าย ประจำวัน'!$B233,เส้นแต่งหน้าขนมปัง!M:M)+SUMIF('วางแผนBC,CJ'!$C:$C,'รับ-จ่าย ประจำวัน'!$B233,'วางแผนBC,CJ'!M:M)+SUMIF(RD!$C:$C,'รับ-จ่าย ประจำวัน'!$B233,RD!M:M)+SUMIF('FG,ออนไล,คัดแยก'!$C:$C,'รับ-จ่าย ประจำวัน'!$B233,'FG,ออนไล,คัดแยก'!M:M)</f>
        <v>0</v>
      </c>
      <c r="AU233" s="16">
        <f>SUMIF(เตรียมส่วนผสม!$C:$C,'รับ-จ่าย ประจำวัน'!$B233,เตรียมส่วนผสม!N:N)+SUMIF(กวนไส้!$C:$C,'รับ-จ่าย ประจำวัน'!$B233,กวนไส้!N:N)+SUMIF(ผลิต1!$C:$C,'รับ-จ่าย ประจำวัน'!$B233,ผลิต1!N:N)+SUMIF(ผลิต2!$C:$C,'รับ-จ่าย ประจำวัน'!$B233,ผลิต2!N:N)+SUMIF(เส้นแต่งหน้าขนมเค้ก!$C:$C,'รับ-จ่าย ประจำวัน'!$B233,เส้นแต่งหน้าขนมเค้ก!N:N)+SUMIF(แพ็ค!$C:$C,'รับ-จ่าย ประจำวัน'!$B233,แพ็ค!N:N)+SUMIF(ธุรการ!$C:$C,'รับ-จ่าย ประจำวัน'!$B233,ธุรการ!N:N)+SUMIF(เส้นแต่งหน้าขนมปัง!$C:$C,'รับ-จ่าย ประจำวัน'!$B233,เส้นแต่งหน้าขนมปัง!N:N)+SUMIF('วางแผนBC,CJ'!$C:$C,'รับ-จ่าย ประจำวัน'!$B233,'วางแผนBC,CJ'!N:N)+SUMIF(RD!$C:$C,'รับ-จ่าย ประจำวัน'!$B233,RD!N:N)+SUMIF('FG,ออนไล,คัดแยก'!$C:$C,'รับ-จ่าย ประจำวัน'!$B233,'FG,ออนไล,คัดแยก'!N:N)</f>
        <v>0</v>
      </c>
      <c r="AV233" s="16">
        <f>SUMIF(เตรียมส่วนผสม!$C:$C,'รับ-จ่าย ประจำวัน'!$B233,เตรียมส่วนผสม!O:O)+SUMIF(กวนไส้!$C:$C,'รับ-จ่าย ประจำวัน'!$B233,กวนไส้!O:O)+SUMIF(ผลิต1!$C:$C,'รับ-จ่าย ประจำวัน'!$B233,ผลิต1!O:O)+SUMIF(ผลิต2!$C:$C,'รับ-จ่าย ประจำวัน'!$B233,ผลิต2!O:O)+SUMIF(เส้นแต่งหน้าขนมเค้ก!$C:$C,'รับ-จ่าย ประจำวัน'!$B233,เส้นแต่งหน้าขนมเค้ก!O:O)+SUMIF(แพ็ค!$C:$C,'รับ-จ่าย ประจำวัน'!$B233,แพ็ค!O:O)+SUMIF(ธุรการ!$C:$C,'รับ-จ่าย ประจำวัน'!$B233,ธุรการ!O:O)+SUMIF(เส้นแต่งหน้าขนมปัง!$C:$C,'รับ-จ่าย ประจำวัน'!$B233,เส้นแต่งหน้าขนมปัง!O:O)+SUMIF('วางแผนBC,CJ'!$C:$C,'รับ-จ่าย ประจำวัน'!$B233,'วางแผนBC,CJ'!O:O)+SUMIF(RD!$C:$C,'รับ-จ่าย ประจำวัน'!$B233,RD!O:O)+SUMIF('FG,ออนไล,คัดแยก'!$C:$C,'รับ-จ่าย ประจำวัน'!$B233,'FG,ออนไล,คัดแยก'!O:O)</f>
        <v>0</v>
      </c>
      <c r="AW233" s="16">
        <f>SUMIF(เตรียมส่วนผสม!$C:$C,'รับ-จ่าย ประจำวัน'!$B233,เตรียมส่วนผสม!P:P)+SUMIF(กวนไส้!$C:$C,'รับ-จ่าย ประจำวัน'!$B233,กวนไส้!P:P)+SUMIF(ผลิต1!$C:$C,'รับ-จ่าย ประจำวัน'!$B233,ผลิต1!P:P)+SUMIF(ผลิต2!$C:$C,'รับ-จ่าย ประจำวัน'!$B233,ผลิต2!P:P)+SUMIF(เส้นแต่งหน้าขนมเค้ก!$C:$C,'รับ-จ่าย ประจำวัน'!$B233,เส้นแต่งหน้าขนมเค้ก!P:P)+SUMIF(แพ็ค!$C:$C,'รับ-จ่าย ประจำวัน'!$B233,แพ็ค!P:P)+SUMIF(ธุรการ!$C:$C,'รับ-จ่าย ประจำวัน'!$B233,ธุรการ!P:P)+SUMIF(เส้นแต่งหน้าขนมปัง!$C:$C,'รับ-จ่าย ประจำวัน'!$B233,เส้นแต่งหน้าขนมปัง!P:P)+SUMIF('วางแผนBC,CJ'!$C:$C,'รับ-จ่าย ประจำวัน'!$B233,'วางแผนBC,CJ'!P:P)+SUMIF(RD!$C:$C,'รับ-จ่าย ประจำวัน'!$B233,RD!P:P)+SUMIF('FG,ออนไล,คัดแยก'!$C:$C,'รับ-จ่าย ประจำวัน'!$B233,'FG,ออนไล,คัดแยก'!P:P)</f>
        <v>0</v>
      </c>
      <c r="AX233" s="16">
        <f>SUMIF(เตรียมส่วนผสม!$C:$C,'รับ-จ่าย ประจำวัน'!$B233,เตรียมส่วนผสม!Q:Q)+SUMIF(กวนไส้!$C:$C,'รับ-จ่าย ประจำวัน'!$B233,กวนไส้!Q:Q)+SUMIF(ผลิต1!$C:$C,'รับ-จ่าย ประจำวัน'!$B233,ผลิต1!Q:Q)+SUMIF(ผลิต2!$C:$C,'รับ-จ่าย ประจำวัน'!$B233,ผลิต2!Q:Q)+SUMIF(เส้นแต่งหน้าขนมเค้ก!$C:$C,'รับ-จ่าย ประจำวัน'!$B233,เส้นแต่งหน้าขนมเค้ก!Q:Q)+SUMIF(แพ็ค!$C:$C,'รับ-จ่าย ประจำวัน'!$B233,แพ็ค!Q:Q)+SUMIF(ธุรการ!$C:$C,'รับ-จ่าย ประจำวัน'!$B233,ธุรการ!Q:Q)+SUMIF(เส้นแต่งหน้าขนมปัง!$C:$C,'รับ-จ่าย ประจำวัน'!$B233,เส้นแต่งหน้าขนมปัง!Q:Q)+SUMIF('วางแผนBC,CJ'!$C:$C,'รับ-จ่าย ประจำวัน'!$B233,'วางแผนBC,CJ'!Q:Q)+SUMIF(RD!$C:$C,'รับ-จ่าย ประจำวัน'!$B233,RD!Q:Q)+SUMIF('FG,ออนไล,คัดแยก'!$C:$C,'รับ-จ่าย ประจำวัน'!$B233,'FG,ออนไล,คัดแยก'!Q:Q)</f>
        <v>0</v>
      </c>
      <c r="AY233" s="16">
        <f>SUMIF(เตรียมส่วนผสม!$C:$C,'รับ-จ่าย ประจำวัน'!$B233,เตรียมส่วนผสม!R:R)+SUMIF(กวนไส้!$C:$C,'รับ-จ่าย ประจำวัน'!$B233,กวนไส้!R:R)+SUMIF(ผลิต1!$C:$C,'รับ-จ่าย ประจำวัน'!$B233,ผลิต1!R:R)+SUMIF(ผลิต2!$C:$C,'รับ-จ่าย ประจำวัน'!$B233,ผลิต2!R:R)+SUMIF(เส้นแต่งหน้าขนมเค้ก!$C:$C,'รับ-จ่าย ประจำวัน'!$B233,เส้นแต่งหน้าขนมเค้ก!R:R)+SUMIF(แพ็ค!$C:$C,'รับ-จ่าย ประจำวัน'!$B233,แพ็ค!R:R)+SUMIF(ธุรการ!$C:$C,'รับ-จ่าย ประจำวัน'!$B233,ธุรการ!R:R)+SUMIF(เส้นแต่งหน้าขนมปัง!$C:$C,'รับ-จ่าย ประจำวัน'!$B233,เส้นแต่งหน้าขนมปัง!R:R)+SUMIF('วางแผนBC,CJ'!$C:$C,'รับ-จ่าย ประจำวัน'!$B233,'วางแผนBC,CJ'!R:R)+SUMIF(RD!$C:$C,'รับ-จ่าย ประจำวัน'!$B233,RD!R:R)+SUMIF('FG,ออนไล,คัดแยก'!$C:$C,'รับ-จ่าย ประจำวัน'!$B233,'FG,ออนไล,คัดแยก'!R:R)</f>
        <v>0</v>
      </c>
      <c r="AZ233" s="16">
        <f>SUMIF(เตรียมส่วนผสม!$C:$C,'รับ-จ่าย ประจำวัน'!$B233,เตรียมส่วนผสม!S:S)+SUMIF(กวนไส้!$C:$C,'รับ-จ่าย ประจำวัน'!$B233,กวนไส้!S:S)+SUMIF(ผลิต1!$C:$C,'รับ-จ่าย ประจำวัน'!$B233,ผลิต1!S:S)+SUMIF(ผลิต2!$C:$C,'รับ-จ่าย ประจำวัน'!$B233,ผลิต2!S:S)+SUMIF(เส้นแต่งหน้าขนมเค้ก!$C:$C,'รับ-จ่าย ประจำวัน'!$B233,เส้นแต่งหน้าขนมเค้ก!S:S)+SUMIF(แพ็ค!$C:$C,'รับ-จ่าย ประจำวัน'!$B233,แพ็ค!S:S)+SUMIF(ธุรการ!$C:$C,'รับ-จ่าย ประจำวัน'!$B233,ธุรการ!S:S)+SUMIF(เส้นแต่งหน้าขนมปัง!$C:$C,'รับ-จ่าย ประจำวัน'!$B233,เส้นแต่งหน้าขนมปัง!S:S)+SUMIF('วางแผนBC,CJ'!$C:$C,'รับ-จ่าย ประจำวัน'!$B233,'วางแผนBC,CJ'!S:S)+SUMIF(RD!$C:$C,'รับ-จ่าย ประจำวัน'!$B233,RD!S:S)+SUMIF('FG,ออนไล,คัดแยก'!$C:$C,'รับ-จ่าย ประจำวัน'!$B233,'FG,ออนไล,คัดแยก'!S:S)</f>
        <v>0</v>
      </c>
      <c r="BA233" s="16">
        <f>SUMIF(เตรียมส่วนผสม!$C:$C,'รับ-จ่าย ประจำวัน'!$B233,เตรียมส่วนผสม!T:T)+SUMIF(กวนไส้!$C:$C,'รับ-จ่าย ประจำวัน'!$B233,กวนไส้!T:T)+SUMIF(ผลิต1!$C:$C,'รับ-จ่าย ประจำวัน'!$B233,ผลิต1!T:T)+SUMIF(ผลิต2!$C:$C,'รับ-จ่าย ประจำวัน'!$B233,ผลิต2!T:T)+SUMIF(เส้นแต่งหน้าขนมเค้ก!$C:$C,'รับ-จ่าย ประจำวัน'!$B233,เส้นแต่งหน้าขนมเค้ก!T:T)+SUMIF(แพ็ค!$C:$C,'รับ-จ่าย ประจำวัน'!$B233,แพ็ค!T:T)+SUMIF(ธุรการ!$C:$C,'รับ-จ่าย ประจำวัน'!$B233,ธุรการ!T:T)+SUMIF(เส้นแต่งหน้าขนมปัง!$C:$C,'รับ-จ่าย ประจำวัน'!$B233,เส้นแต่งหน้าขนมปัง!T:T)+SUMIF('วางแผนBC,CJ'!$C:$C,'รับ-จ่าย ประจำวัน'!$B233,'วางแผนBC,CJ'!T:T)+SUMIF(RD!$C:$C,'รับ-จ่าย ประจำวัน'!$B233,RD!T:T)+SUMIF('FG,ออนไล,คัดแยก'!$C:$C,'รับ-จ่าย ประจำวัน'!$B233,'FG,ออนไล,คัดแยก'!T:T)</f>
        <v>0</v>
      </c>
      <c r="BB233" s="16">
        <f>SUMIF(เตรียมส่วนผสม!$C:$C,'รับ-จ่าย ประจำวัน'!$B233,เตรียมส่วนผสม!U:U)+SUMIF(กวนไส้!$C:$C,'รับ-จ่าย ประจำวัน'!$B233,กวนไส้!U:U)+SUMIF(ผลิต1!$C:$C,'รับ-จ่าย ประจำวัน'!$B233,ผลิต1!U:U)+SUMIF(ผลิต2!$C:$C,'รับ-จ่าย ประจำวัน'!$B233,ผลิต2!U:U)+SUMIF(เส้นแต่งหน้าขนมเค้ก!$C:$C,'รับ-จ่าย ประจำวัน'!$B233,เส้นแต่งหน้าขนมเค้ก!U:U)+SUMIF(แพ็ค!$C:$C,'รับ-จ่าย ประจำวัน'!$B233,แพ็ค!U:U)+SUMIF(ธุรการ!$C:$C,'รับ-จ่าย ประจำวัน'!$B233,ธุรการ!U:U)+SUMIF(เส้นแต่งหน้าขนมปัง!$C:$C,'รับ-จ่าย ประจำวัน'!$B233,เส้นแต่งหน้าขนมปัง!U:U)+SUMIF('วางแผนBC,CJ'!$C:$C,'รับ-จ่าย ประจำวัน'!$B233,'วางแผนBC,CJ'!U:U)+SUMIF(RD!$C:$C,'รับ-จ่าย ประจำวัน'!$B233,RD!U:U)+SUMIF('FG,ออนไล,คัดแยก'!$C:$C,'รับ-จ่าย ประจำวัน'!$B233,'FG,ออนไล,คัดแยก'!U:U)</f>
        <v>0</v>
      </c>
      <c r="BC233" s="16">
        <f>SUMIF(เตรียมส่วนผสม!$C:$C,'รับ-จ่าย ประจำวัน'!$B233,เตรียมส่วนผสม!V:V)+SUMIF(กวนไส้!$C:$C,'รับ-จ่าย ประจำวัน'!$B233,กวนไส้!V:V)+SUMIF(ผลิต1!$C:$C,'รับ-จ่าย ประจำวัน'!$B233,ผลิต1!V:V)+SUMIF(ผลิต2!$C:$C,'รับ-จ่าย ประจำวัน'!$B233,ผลิต2!V:V)+SUMIF(เส้นแต่งหน้าขนมเค้ก!$C:$C,'รับ-จ่าย ประจำวัน'!$B233,เส้นแต่งหน้าขนมเค้ก!V:V)+SUMIF(แพ็ค!$C:$C,'รับ-จ่าย ประจำวัน'!$B233,แพ็ค!V:V)+SUMIF(ธุรการ!$C:$C,'รับ-จ่าย ประจำวัน'!$B233,ธุรการ!V:V)+SUMIF(เส้นแต่งหน้าขนมปัง!$C:$C,'รับ-จ่าย ประจำวัน'!$B233,เส้นแต่งหน้าขนมปัง!V:V)+SUMIF('วางแผนBC,CJ'!$C:$C,'รับ-จ่าย ประจำวัน'!$B233,'วางแผนBC,CJ'!V:V)+SUMIF(RD!$C:$C,'รับ-จ่าย ประจำวัน'!$B233,RD!V:V)+SUMIF('FG,ออนไล,คัดแยก'!$C:$C,'รับ-จ่าย ประจำวัน'!$B233,'FG,ออนไล,คัดแยก'!V:V)</f>
        <v>0</v>
      </c>
      <c r="BD233" s="16">
        <f>SUMIF(เตรียมส่วนผสม!$C:$C,'รับ-จ่าย ประจำวัน'!$B233,เตรียมส่วนผสม!W:W)+SUMIF(กวนไส้!$C:$C,'รับ-จ่าย ประจำวัน'!$B233,กวนไส้!W:W)+SUMIF(ผลิต1!$C:$C,'รับ-จ่าย ประจำวัน'!$B233,ผลิต1!W:W)+SUMIF(ผลิต2!$C:$C,'รับ-จ่าย ประจำวัน'!$B233,ผลิต2!W:W)+SUMIF(เส้นแต่งหน้าขนมเค้ก!$C:$C,'รับ-จ่าย ประจำวัน'!$B233,เส้นแต่งหน้าขนมเค้ก!W:W)+SUMIF(แพ็ค!$C:$C,'รับ-จ่าย ประจำวัน'!$B233,แพ็ค!W:W)+SUMIF(ธุรการ!$C:$C,'รับ-จ่าย ประจำวัน'!$B233,ธุรการ!W:W)+SUMIF(เส้นแต่งหน้าขนมปัง!$C:$C,'รับ-จ่าย ประจำวัน'!$B233,เส้นแต่งหน้าขนมปัง!W:W)+SUMIF('วางแผนBC,CJ'!$C:$C,'รับ-จ่าย ประจำวัน'!$B233,'วางแผนBC,CJ'!W:W)+SUMIF(RD!$C:$C,'รับ-จ่าย ประจำวัน'!$B233,RD!W:W)+SUMIF('FG,ออนไล,คัดแยก'!$C:$C,'รับ-จ่าย ประจำวัน'!$B233,'FG,ออนไล,คัดแยก'!W:W)</f>
        <v>0</v>
      </c>
      <c r="BE233" s="16">
        <f>SUMIF(เตรียมส่วนผสม!$C:$C,'รับ-จ่าย ประจำวัน'!$B233,เตรียมส่วนผสม!X:X)+SUMIF(กวนไส้!$C:$C,'รับ-จ่าย ประจำวัน'!$B233,กวนไส้!X:X)+SUMIF(ผลิต1!$C:$C,'รับ-จ่าย ประจำวัน'!$B233,ผลิต1!X:X)+SUMIF(ผลิต2!$C:$C,'รับ-จ่าย ประจำวัน'!$B233,ผลิต2!X:X)+SUMIF(เส้นแต่งหน้าขนมเค้ก!$C:$C,'รับ-จ่าย ประจำวัน'!$B233,เส้นแต่งหน้าขนมเค้ก!X:X)+SUMIF(แพ็ค!$C:$C,'รับ-จ่าย ประจำวัน'!$B233,แพ็ค!X:X)+SUMIF(ธุรการ!$C:$C,'รับ-จ่าย ประจำวัน'!$B233,ธุรการ!X:X)+SUMIF(เส้นแต่งหน้าขนมปัง!$C:$C,'รับ-จ่าย ประจำวัน'!$B233,เส้นแต่งหน้าขนมปัง!X:X)+SUMIF('วางแผนBC,CJ'!$C:$C,'รับ-จ่าย ประจำวัน'!$B233,'วางแผนBC,CJ'!X:X)+SUMIF(RD!$C:$C,'รับ-จ่าย ประจำวัน'!$B233,RD!X:X)+SUMIF('FG,ออนไล,คัดแยก'!$C:$C,'รับ-จ่าย ประจำวัน'!$B233,'FG,ออนไล,คัดแยก'!X:X)</f>
        <v>0</v>
      </c>
      <c r="BF233" s="16">
        <f>SUMIF(เตรียมส่วนผสม!$C:$C,'รับ-จ่าย ประจำวัน'!$B233,เตรียมส่วนผสม!Y:Y)+SUMIF(กวนไส้!$C:$C,'รับ-จ่าย ประจำวัน'!$B233,กวนไส้!Y:Y)+SUMIF(ผลิต1!$C:$C,'รับ-จ่าย ประจำวัน'!$B233,ผลิต1!Y:Y)+SUMIF(ผลิต2!$C:$C,'รับ-จ่าย ประจำวัน'!$B233,ผลิต2!Y:Y)+SUMIF(เส้นแต่งหน้าขนมเค้ก!$C:$C,'รับ-จ่าย ประจำวัน'!$B233,เส้นแต่งหน้าขนมเค้ก!Y:Y)+SUMIF(แพ็ค!$C:$C,'รับ-จ่าย ประจำวัน'!$B233,แพ็ค!Y:Y)+SUMIF(ธุรการ!$C:$C,'รับ-จ่าย ประจำวัน'!$B233,ธุรการ!Y:Y)+SUMIF(เส้นแต่งหน้าขนมปัง!$C:$C,'รับ-จ่าย ประจำวัน'!$B233,เส้นแต่งหน้าขนมปัง!Y:Y)+SUMIF('วางแผนBC,CJ'!$C:$C,'รับ-จ่าย ประจำวัน'!$B233,'วางแผนBC,CJ'!Y:Y)+SUMIF(RD!$C:$C,'รับ-จ่าย ประจำวัน'!$B233,RD!Y:Y)+SUMIF('FG,ออนไล,คัดแยก'!$C:$C,'รับ-จ่าย ประจำวัน'!$B233,'FG,ออนไล,คัดแยก'!Y:Y)</f>
        <v>0</v>
      </c>
      <c r="BG233" s="16">
        <f>SUMIF(เตรียมส่วนผสม!$C:$C,'รับ-จ่าย ประจำวัน'!$B233,เตรียมส่วนผสม!Z:Z)+SUMIF(กวนไส้!$C:$C,'รับ-จ่าย ประจำวัน'!$B233,กวนไส้!Z:Z)+SUMIF(ผลิต1!$C:$C,'รับ-จ่าย ประจำวัน'!$B233,ผลิต1!Z:Z)+SUMIF(ผลิต2!$C:$C,'รับ-จ่าย ประจำวัน'!$B233,ผลิต2!Z:Z)+SUMIF(เส้นแต่งหน้าขนมเค้ก!$C:$C,'รับ-จ่าย ประจำวัน'!$B233,เส้นแต่งหน้าขนมเค้ก!Z:Z)+SUMIF(แพ็ค!$C:$C,'รับ-จ่าย ประจำวัน'!$B233,แพ็ค!Z:Z)+SUMIF(ธุรการ!$C:$C,'รับ-จ่าย ประจำวัน'!$B233,ธุรการ!Z:Z)+SUMIF(เส้นแต่งหน้าขนมปัง!$C:$C,'รับ-จ่าย ประจำวัน'!$B233,เส้นแต่งหน้าขนมปัง!Z:Z)+SUMIF('วางแผนBC,CJ'!$C:$C,'รับ-จ่าย ประจำวัน'!$B233,'วางแผนBC,CJ'!Z:Z)+SUMIF(RD!$C:$C,'รับ-จ่าย ประจำวัน'!$B233,RD!Z:Z)+SUMIF('FG,ออนไล,คัดแยก'!$C:$C,'รับ-จ่าย ประจำวัน'!$B233,'FG,ออนไล,คัดแยก'!Z:Z)</f>
        <v>0</v>
      </c>
      <c r="BH233" s="16">
        <f>SUMIF(เตรียมส่วนผสม!$C:$C,'รับ-จ่าย ประจำวัน'!$B233,เตรียมส่วนผสม!AA:AA)+SUMIF(กวนไส้!$C:$C,'รับ-จ่าย ประจำวัน'!$B233,กวนไส้!AA:AA)+SUMIF(ผลิต1!$C:$C,'รับ-จ่าย ประจำวัน'!$B233,ผลิต1!AA:AA)+SUMIF(ผลิต2!$C:$C,'รับ-จ่าย ประจำวัน'!$B233,ผลิต2!AA:AA)+SUMIF(เส้นแต่งหน้าขนมเค้ก!$C:$C,'รับ-จ่าย ประจำวัน'!$B233,เส้นแต่งหน้าขนมเค้ก!AA:AA)+SUMIF(แพ็ค!$C:$C,'รับ-จ่าย ประจำวัน'!$B233,แพ็ค!AA:AA)+SUMIF(ธุรการ!$C:$C,'รับ-จ่าย ประจำวัน'!$B233,ธุรการ!AA:AA)+SUMIF(เส้นแต่งหน้าขนมปัง!$C:$C,'รับ-จ่าย ประจำวัน'!$B233,เส้นแต่งหน้าขนมปัง!AA:AA)+SUMIF('วางแผนBC,CJ'!$C:$C,'รับ-จ่าย ประจำวัน'!$B233,'วางแผนBC,CJ'!AA:AA)+SUMIF(RD!$C:$C,'รับ-จ่าย ประจำวัน'!$B233,RD!AA:AA)+SUMIF('FG,ออนไล,คัดแยก'!$C:$C,'รับ-จ่าย ประจำวัน'!$B233,'FG,ออนไล,คัดแยก'!AA:AA)</f>
        <v>0</v>
      </c>
      <c r="BI233" s="16">
        <f>SUMIF(เตรียมส่วนผสม!$C:$C,'รับ-จ่าย ประจำวัน'!$B233,เตรียมส่วนผสม!AB:AB)+SUMIF(กวนไส้!$C:$C,'รับ-จ่าย ประจำวัน'!$B233,กวนไส้!AB:AB)+SUMIF(ผลิต1!$C:$C,'รับ-จ่าย ประจำวัน'!$B233,ผลิต1!AB:AB)+SUMIF(ผลิต2!$C:$C,'รับ-จ่าย ประจำวัน'!$B233,ผลิต2!AB:AB)+SUMIF(เส้นแต่งหน้าขนมเค้ก!$C:$C,'รับ-จ่าย ประจำวัน'!$B233,เส้นแต่งหน้าขนมเค้ก!AB:AB)+SUMIF(แพ็ค!$C:$C,'รับ-จ่าย ประจำวัน'!$B233,แพ็ค!AB:AB)+SUMIF(ธุรการ!$C:$C,'รับ-จ่าย ประจำวัน'!$B233,ธุรการ!AB:AB)+SUMIF(เส้นแต่งหน้าขนมปัง!$C:$C,'รับ-จ่าย ประจำวัน'!$B233,เส้นแต่งหน้าขนมปัง!AB:AB)+SUMIF('วางแผนBC,CJ'!$C:$C,'รับ-จ่าย ประจำวัน'!$B233,'วางแผนBC,CJ'!AB:AB)+SUMIF(RD!$C:$C,'รับ-จ่าย ประจำวัน'!$B233,RD!AB:AB)+SUMIF('FG,ออนไล,คัดแยก'!$C:$C,'รับ-จ่าย ประจำวัน'!$B233,'FG,ออนไล,คัดแยก'!AB:AB)</f>
        <v>0</v>
      </c>
      <c r="BJ233" s="16">
        <f>SUMIF(เตรียมส่วนผสม!$C:$C,'รับ-จ่าย ประจำวัน'!$B233,เตรียมส่วนผสม!AC:AC)+SUMIF(กวนไส้!$C:$C,'รับ-จ่าย ประจำวัน'!$B233,กวนไส้!AC:AC)+SUMIF(ผลิต1!$C:$C,'รับ-จ่าย ประจำวัน'!$B233,ผลิต1!AC:AC)+SUMIF(ผลิต2!$C:$C,'รับ-จ่าย ประจำวัน'!$B233,ผลิต2!AC:AC)+SUMIF(เส้นแต่งหน้าขนมเค้ก!$C:$C,'รับ-จ่าย ประจำวัน'!$B233,เส้นแต่งหน้าขนมเค้ก!AC:AC)+SUMIF(แพ็ค!$C:$C,'รับ-จ่าย ประจำวัน'!$B233,แพ็ค!AC:AC)+SUMIF(ธุรการ!$C:$C,'รับ-จ่าย ประจำวัน'!$B233,ธุรการ!AC:AC)+SUMIF(เส้นแต่งหน้าขนมปัง!$C:$C,'รับ-จ่าย ประจำวัน'!$B233,เส้นแต่งหน้าขนมปัง!AC:AC)+SUMIF('วางแผนBC,CJ'!$C:$C,'รับ-จ่าย ประจำวัน'!$B233,'วางแผนBC,CJ'!AC:AC)+SUMIF(RD!$C:$C,'รับ-จ่าย ประจำวัน'!$B233,RD!AC:AC)+SUMIF('FG,ออนไล,คัดแยก'!$C:$C,'รับ-จ่าย ประจำวัน'!$B233,'FG,ออนไล,คัดแยก'!AC:AC)</f>
        <v>0</v>
      </c>
      <c r="BK233" s="16">
        <f>SUMIF(เตรียมส่วนผสม!$C:$C,'รับ-จ่าย ประจำวัน'!$B233,เตรียมส่วนผสม!AD:AD)+SUMIF(กวนไส้!$C:$C,'รับ-จ่าย ประจำวัน'!$B233,กวนไส้!AD:AD)+SUMIF(ผลิต1!$C:$C,'รับ-จ่าย ประจำวัน'!$B233,ผลิต1!AD:AD)+SUMIF(ผลิต2!$C:$C,'รับ-จ่าย ประจำวัน'!$B233,ผลิต2!AD:AD)+SUMIF(เส้นแต่งหน้าขนมเค้ก!$C:$C,'รับ-จ่าย ประจำวัน'!$B233,เส้นแต่งหน้าขนมเค้ก!AD:AD)+SUMIF(แพ็ค!$C:$C,'รับ-จ่าย ประจำวัน'!$B233,แพ็ค!AD:AD)+SUMIF(ธุรการ!$C:$C,'รับ-จ่าย ประจำวัน'!$B233,ธุรการ!AD:AD)+SUMIF(เส้นแต่งหน้าขนมปัง!$C:$C,'รับ-จ่าย ประจำวัน'!$B233,เส้นแต่งหน้าขนมปัง!AD:AD)+SUMIF('วางแผนBC,CJ'!$C:$C,'รับ-จ่าย ประจำวัน'!$B233,'วางแผนBC,CJ'!AD:AD)+SUMIF(RD!$C:$C,'รับ-จ่าย ประจำวัน'!$B233,RD!AD:AD)+SUMIF('FG,ออนไล,คัดแยก'!$C:$C,'รับ-จ่าย ประจำวัน'!$B233,'FG,ออนไล,คัดแยก'!AD:AD)</f>
        <v>0</v>
      </c>
      <c r="BL233" s="16">
        <f>SUMIF(เตรียมส่วนผสม!$C:$C,'รับ-จ่าย ประจำวัน'!$B233,เตรียมส่วนผสม!AE:AE)+SUMIF(กวนไส้!$C:$C,'รับ-จ่าย ประจำวัน'!$B233,กวนไส้!AE:AE)+SUMIF(ผลิต1!$C:$C,'รับ-จ่าย ประจำวัน'!$B233,ผลิต1!AE:AE)+SUMIF(ผลิต2!$C:$C,'รับ-จ่าย ประจำวัน'!$B233,ผลิต2!AE:AE)+SUMIF(เส้นแต่งหน้าขนมเค้ก!$C:$C,'รับ-จ่าย ประจำวัน'!$B233,เส้นแต่งหน้าขนมเค้ก!AE:AE)+SUMIF(แพ็ค!$C:$C,'รับ-จ่าย ประจำวัน'!$B233,แพ็ค!AE:AE)+SUMIF(ธุรการ!$C:$C,'รับ-จ่าย ประจำวัน'!$B233,ธุรการ!AE:AE)+SUMIF(เส้นแต่งหน้าขนมปัง!$C:$C,'รับ-จ่าย ประจำวัน'!$B233,เส้นแต่งหน้าขนมปัง!AE:AE)+SUMIF('วางแผนBC,CJ'!$C:$C,'รับ-จ่าย ประจำวัน'!$B233,'วางแผนBC,CJ'!AE:AE)+SUMIF(RD!$C:$C,'รับ-จ่าย ประจำวัน'!$B233,RD!AE:AE)+SUMIF('FG,ออนไล,คัดแยก'!$C:$C,'รับ-จ่าย ประจำวัน'!$B233,'FG,ออนไล,คัดแยก'!AE:AE)</f>
        <v>0</v>
      </c>
      <c r="BM233" s="16">
        <f>SUMIF(เตรียมส่วนผสม!$C:$C,'รับ-จ่าย ประจำวัน'!$B233,เตรียมส่วนผสม!AF:AF)+SUMIF(กวนไส้!$C:$C,'รับ-จ่าย ประจำวัน'!$B233,กวนไส้!AF:AF)+SUMIF(ผลิต1!$C:$C,'รับ-จ่าย ประจำวัน'!$B233,ผลิต1!AF:AF)+SUMIF(ผลิต2!$C:$C,'รับ-จ่าย ประจำวัน'!$B233,ผลิต2!AF:AF)+SUMIF(เส้นแต่งหน้าขนมเค้ก!$C:$C,'รับ-จ่าย ประจำวัน'!$B233,เส้นแต่งหน้าขนมเค้ก!AF:AF)+SUMIF(แพ็ค!$C:$C,'รับ-จ่าย ประจำวัน'!$B233,แพ็ค!AF:AF)+SUMIF(ธุรการ!$C:$C,'รับ-จ่าย ประจำวัน'!$B233,ธุรการ!AF:AF)+SUMIF(เส้นแต่งหน้าขนมปัง!$C:$C,'รับ-จ่าย ประจำวัน'!$B233,เส้นแต่งหน้าขนมปัง!AF:AF)+SUMIF('วางแผนBC,CJ'!$C:$C,'รับ-จ่าย ประจำวัน'!$B233,'วางแผนBC,CJ'!AF:AF)+SUMIF(RD!$C:$C,'รับ-จ่าย ประจำวัน'!$B233,RD!AF:AF)+SUMIF('FG,ออนไล,คัดแยก'!$C:$C,'รับ-จ่าย ประจำวัน'!$B233,'FG,ออนไล,คัดแยก'!AF:AF)</f>
        <v>0</v>
      </c>
      <c r="BN233" s="16">
        <f>SUMIF(เตรียมส่วนผสม!$C:$C,'รับ-จ่าย ประจำวัน'!$B233,เตรียมส่วนผสม!AG:AG)+SUMIF(กวนไส้!$C:$C,'รับ-จ่าย ประจำวัน'!$B233,กวนไส้!AG:AG)+SUMIF(ผลิต1!$C:$C,'รับ-จ่าย ประจำวัน'!$B233,ผลิต1!AG:AG)+SUMIF(ผลิต2!$C:$C,'รับ-จ่าย ประจำวัน'!$B233,ผลิต2!AG:AG)+SUMIF(เส้นแต่งหน้าขนมเค้ก!$C:$C,'รับ-จ่าย ประจำวัน'!$B233,เส้นแต่งหน้าขนมเค้ก!AG:AG)+SUMIF(แพ็ค!$C:$C,'รับ-จ่าย ประจำวัน'!$B233,แพ็ค!AG:AG)+SUMIF(ธุรการ!$C:$C,'รับ-จ่าย ประจำวัน'!$B233,ธุรการ!AG:AG)+SUMIF(เส้นแต่งหน้าขนมปัง!$C:$C,'รับ-จ่าย ประจำวัน'!$B233,เส้นแต่งหน้าขนมปัง!AG:AG)+SUMIF('วางแผนBC,CJ'!$C:$C,'รับ-จ่าย ประจำวัน'!$B233,'วางแผนBC,CJ'!AG:AG)+SUMIF(RD!$C:$C,'รับ-จ่าย ประจำวัน'!$B233,RD!AG:AG)+SUMIF('FG,ออนไล,คัดแยก'!$C:$C,'รับ-จ่าย ประจำวัน'!$B233,'FG,ออนไล,คัดแยก'!AG:AG)</f>
        <v>0</v>
      </c>
      <c r="BO233" s="16">
        <f>SUMIF(เตรียมส่วนผสม!$C:$C,'รับ-จ่าย ประจำวัน'!$B233,เตรียมส่วนผสม!AH:AH)+SUMIF(กวนไส้!$C:$C,'รับ-จ่าย ประจำวัน'!$B233,กวนไส้!AH:AH)+SUMIF(ผลิต1!$C:$C,'รับ-จ่าย ประจำวัน'!$B233,ผลิต1!AH:AH)+SUMIF(ผลิต2!$C:$C,'รับ-จ่าย ประจำวัน'!$B233,ผลิต2!AH:AH)+SUMIF(เส้นแต่งหน้าขนมเค้ก!$C:$C,'รับ-จ่าย ประจำวัน'!$B233,เส้นแต่งหน้าขนมเค้ก!AH:AH)+SUMIF(แพ็ค!$C:$C,'รับ-จ่าย ประจำวัน'!$B233,แพ็ค!AH:AH)+SUMIF(ธุรการ!$C:$C,'รับ-จ่าย ประจำวัน'!$B233,ธุรการ!AH:AH)+SUMIF(เส้นแต่งหน้าขนมปัง!$C:$C,'รับ-จ่าย ประจำวัน'!$B233,เส้นแต่งหน้าขนมปัง!AH:AH)+SUMIF('วางแผนBC,CJ'!$C:$C,'รับ-จ่าย ประจำวัน'!$B233,'วางแผนBC,CJ'!AH:AH)+SUMIF(RD!$C:$C,'รับ-จ่าย ประจำวัน'!$B233,RD!AH:AH)+SUMIF('FG,ออนไล,คัดแยก'!$C:$C,'รับ-จ่าย ประจำวัน'!$B233,'FG,ออนไล,คัดแยก'!AH:AH)</f>
        <v>0</v>
      </c>
      <c r="BP233" s="16">
        <f>SUMIF(เตรียมส่วนผสม!$C:$C,'รับ-จ่าย ประจำวัน'!$B233,เตรียมส่วนผสม!AI:AI)+SUMIF(กวนไส้!$C:$C,'รับ-จ่าย ประจำวัน'!$B233,กวนไส้!AI:AI)+SUMIF(ผลิต1!$C:$C,'รับ-จ่าย ประจำวัน'!$B233,ผลิต1!AI:AI)+SUMIF(ผลิต2!$C:$C,'รับ-จ่าย ประจำวัน'!$B233,ผลิต2!AI:AI)+SUMIF(เส้นแต่งหน้าขนมเค้ก!$C:$C,'รับ-จ่าย ประจำวัน'!$B233,เส้นแต่งหน้าขนมเค้ก!AI:AI)+SUMIF(แพ็ค!$C:$C,'รับ-จ่าย ประจำวัน'!$B233,แพ็ค!AI:AI)+SUMIF(ธุรการ!$C:$C,'รับ-จ่าย ประจำวัน'!$B233,ธุรการ!AI:AI)+SUMIF(เส้นแต่งหน้าขนมปัง!$C:$C,'รับ-จ่าย ประจำวัน'!$B233,เส้นแต่งหน้าขนมปัง!AI:AI)+SUMIF('วางแผนBC,CJ'!$C:$C,'รับ-จ่าย ประจำวัน'!$B233,'วางแผนBC,CJ'!AI:AI)+SUMIF(RD!$C:$C,'รับ-จ่าย ประจำวัน'!$B233,RD!AI:AI)+SUMIF('FG,ออนไล,คัดแยก'!$C:$C,'รับ-จ่าย ประจำวัน'!$B233,'FG,ออนไล,คัดแยก'!AI:AI)</f>
        <v>0</v>
      </c>
      <c r="BQ233" s="16">
        <f>SUMIF(เตรียมส่วนผสม!$C:$C,'รับ-จ่าย ประจำวัน'!$B233,เตรียมส่วนผสม!AJ:AJ)+SUMIF(กวนไส้!$C:$C,'รับ-จ่าย ประจำวัน'!$B233,กวนไส้!AJ:AJ)+SUMIF(ผลิต1!$C:$C,'รับ-จ่าย ประจำวัน'!$B233,ผลิต1!AJ:AJ)+SUMIF(ผลิต2!$C:$C,'รับ-จ่าย ประจำวัน'!$B233,ผลิต2!AJ:AJ)+SUMIF(เส้นแต่งหน้าขนมเค้ก!$C:$C,'รับ-จ่าย ประจำวัน'!$B233,เส้นแต่งหน้าขนมเค้ก!AJ:AJ)+SUMIF(แพ็ค!$C:$C,'รับ-จ่าย ประจำวัน'!$B233,แพ็ค!AJ:AJ)+SUMIF(ธุรการ!$C:$C,'รับ-จ่าย ประจำวัน'!$B233,ธุรการ!AJ:AJ)+SUMIF(เส้นแต่งหน้าขนมปัง!$C:$C,'รับ-จ่าย ประจำวัน'!$B233,เส้นแต่งหน้าขนมปัง!AJ:AJ)+SUMIF('วางแผนBC,CJ'!$C:$C,'รับ-จ่าย ประจำวัน'!$B233,'วางแผนBC,CJ'!AJ:AJ)+SUMIF(RD!$C:$C,'รับ-จ่าย ประจำวัน'!$B233,RD!AJ:AJ)+SUMIF('FG,ออนไล,คัดแยก'!$C:$C,'รับ-จ่าย ประจำวัน'!$B233,'FG,ออนไล,คัดแยก'!AJ:AJ)</f>
        <v>0</v>
      </c>
      <c r="BR233" s="16">
        <f>SUMIF(เตรียมส่วนผสม!$C:$C,'รับ-จ่าย ประจำวัน'!$B233,เตรียมส่วนผสม!AK:AK)+SUMIF(กวนไส้!$C:$C,'รับ-จ่าย ประจำวัน'!$B233,กวนไส้!AK:AK)+SUMIF(ผลิต1!$C:$C,'รับ-จ่าย ประจำวัน'!$B233,ผลิต1!AK:AK)+SUMIF(ผลิต2!$C:$C,'รับ-จ่าย ประจำวัน'!$B233,ผลิต2!AK:AK)+SUMIF(เส้นแต่งหน้าขนมเค้ก!$C:$C,'รับ-จ่าย ประจำวัน'!$B233,เส้นแต่งหน้าขนมเค้ก!AK:AK)+SUMIF(แพ็ค!$C:$C,'รับ-จ่าย ประจำวัน'!$B233,แพ็ค!AK:AK)+SUMIF(ธุรการ!$C:$C,'รับ-จ่าย ประจำวัน'!$B233,ธุรการ!AK:AK)+SUMIF(เส้นแต่งหน้าขนมปัง!$C:$C,'รับ-จ่าย ประจำวัน'!$B233,เส้นแต่งหน้าขนมปัง!AK:AK)+SUMIF('วางแผนBC,CJ'!$C:$C,'รับ-จ่าย ประจำวัน'!$B233,'วางแผนBC,CJ'!AK:AK)+SUMIF(RD!$C:$C,'รับ-จ่าย ประจำวัน'!$B233,RD!AK:AK)+SUMIF('FG,ออนไล,คัดแยก'!$C:$C,'รับ-จ่าย ประจำวัน'!$B233,'FG,ออนไล,คัดแยก'!AK:AK)</f>
        <v>0</v>
      </c>
      <c r="BS233" s="16">
        <f>SUMIF(เตรียมส่วนผสม!$C:$C,'รับ-จ่าย ประจำวัน'!$B233,เตรียมส่วนผสม!AL:AL)+SUMIF(กวนไส้!$C:$C,'รับ-จ่าย ประจำวัน'!$B233,กวนไส้!AL:AL)+SUMIF(ผลิต1!$C:$C,'รับ-จ่าย ประจำวัน'!$B233,ผลิต1!AL:AL)+SUMIF(ผลิต2!$C:$C,'รับ-จ่าย ประจำวัน'!$B233,ผลิต2!AL:AL)+SUMIF(เส้นแต่งหน้าขนมเค้ก!$C:$C,'รับ-จ่าย ประจำวัน'!$B233,เส้นแต่งหน้าขนมเค้ก!AL:AL)+SUMIF(แพ็ค!$C:$C,'รับ-จ่าย ประจำวัน'!$B233,แพ็ค!AL:AL)+SUMIF(ธุรการ!$C:$C,'รับ-จ่าย ประจำวัน'!$B233,ธุรการ!AL:AL)+SUMIF(เส้นแต่งหน้าขนมปัง!$C:$C,'รับ-จ่าย ประจำวัน'!$B233,เส้นแต่งหน้าขนมปัง!AL:AL)+SUMIF('วางแผนBC,CJ'!$C:$C,'รับ-จ่าย ประจำวัน'!$B233,'วางแผนBC,CJ'!AL:AL)+SUMIF(RD!$C:$C,'รับ-จ่าย ประจำวัน'!$B233,RD!AL:AL)+SUMIF('FG,ออนไล,คัดแยก'!$C:$C,'รับ-จ่าย ประจำวัน'!$B233,'FG,ออนไล,คัดแยก'!AL:AL)</f>
        <v>0</v>
      </c>
      <c r="BT233" s="18">
        <f t="shared" si="50"/>
        <v>0</v>
      </c>
      <c r="BU233" s="116">
        <v>21161</v>
      </c>
      <c r="BV233" s="146">
        <f t="shared" si="51"/>
        <v>3846</v>
      </c>
      <c r="BW233" s="183">
        <v>30</v>
      </c>
      <c r="BX233" s="172">
        <f t="shared" si="55"/>
        <v>0</v>
      </c>
      <c r="BY233" s="188" t="e">
        <f t="shared" si="53"/>
        <v>#DIV/0!</v>
      </c>
      <c r="BZ233" s="180" t="e">
        <f t="shared" ca="1" si="52"/>
        <v>#DIV/0!</v>
      </c>
      <c r="CA233" s="93"/>
      <c r="CB233" s="93"/>
      <c r="CC233" s="93"/>
      <c r="CD233" s="93"/>
      <c r="CE233" s="93"/>
      <c r="CF233" s="93"/>
      <c r="CG233" s="93"/>
      <c r="CH233" s="93"/>
      <c r="CI233" s="93"/>
      <c r="CJ233" s="94"/>
      <c r="CK233" s="9">
        <f t="shared" si="54"/>
        <v>-17315</v>
      </c>
    </row>
    <row r="234" spans="1:89" hidden="1" x14ac:dyDescent="0.5">
      <c r="A234" s="149"/>
      <c r="B234" s="114">
        <v>1020201004</v>
      </c>
      <c r="C234" s="10" t="s">
        <v>1445</v>
      </c>
      <c r="D234" s="135" t="s">
        <v>91</v>
      </c>
      <c r="E234" s="11">
        <v>0</v>
      </c>
      <c r="F234" s="159" t="s">
        <v>1605</v>
      </c>
      <c r="G234" s="11"/>
      <c r="H234" s="12">
        <v>17928</v>
      </c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3"/>
      <c r="AF234" s="13"/>
      <c r="AG234" s="13"/>
      <c r="AH234" s="13"/>
      <c r="AI234" s="14"/>
      <c r="AJ234" s="14"/>
      <c r="AK234" s="14"/>
      <c r="AL234" s="14"/>
      <c r="AM234" s="14"/>
      <c r="AN234" s="15">
        <f t="shared" si="49"/>
        <v>0</v>
      </c>
      <c r="AO234" s="16">
        <f>SUMIF(เตรียมส่วนผสม!$C:$C,'รับ-จ่าย ประจำวัน'!$B234,เตรียมส่วนผสม!H:H)+SUMIF(กวนไส้!$C:$C,'รับ-จ่าย ประจำวัน'!$B234,กวนไส้!H:H)+SUMIF(ผลิต1!$C:$C,'รับ-จ่าย ประจำวัน'!$B234,ผลิต1!H:H)+SUMIF(ผลิต2!$C:$C,'รับ-จ่าย ประจำวัน'!$B234,ผลิต2!H:H)+SUMIF(เส้นแต่งหน้าขนมเค้ก!$C:$C,'รับ-จ่าย ประจำวัน'!$B234,เส้นแต่งหน้าขนมเค้ก!H:H)+SUMIF(แพ็ค!$C:$C,'รับ-จ่าย ประจำวัน'!$B234,แพ็ค!H:H)+SUMIF(ธุรการ!$C:$C,'รับ-จ่าย ประจำวัน'!$B234,ธุรการ!H:H)+SUMIF(เส้นแต่งหน้าขนมปัง!$C:$C,'รับ-จ่าย ประจำวัน'!$B234,เส้นแต่งหน้าขนมปัง!H:H)+SUMIF('วางแผนBC,CJ'!$C:$C,'รับ-จ่าย ประจำวัน'!$B234,'วางแผนBC,CJ'!H:H)+SUMIF(RD!$C:$C,'รับ-จ่าย ประจำวัน'!$B234,RD!H:H)+SUMIF('FG,ออนไล,คัดแยก'!$C:$C,'รับ-จ่าย ประจำวัน'!$B234,'FG,ออนไล,คัดแยก'!H:H)</f>
        <v>0</v>
      </c>
      <c r="AP234" s="16">
        <f>SUMIF(เตรียมส่วนผสม!$C:$C,'รับ-จ่าย ประจำวัน'!$B234,เตรียมส่วนผสม!I:I)+SUMIF(กวนไส้!$C:$C,'รับ-จ่าย ประจำวัน'!$B234,กวนไส้!I:I)+SUMIF(ผลิต1!$C:$C,'รับ-จ่าย ประจำวัน'!$B234,ผลิต1!I:I)+SUMIF(ผลิต2!$C:$C,'รับ-จ่าย ประจำวัน'!$B234,ผลิต2!I:I)+SUMIF(เส้นแต่งหน้าขนมเค้ก!$C:$C,'รับ-จ่าย ประจำวัน'!$B234,เส้นแต่งหน้าขนมเค้ก!I:I)+SUMIF(แพ็ค!$C:$C,'รับ-จ่าย ประจำวัน'!$B234,แพ็ค!I:I)+SUMIF(ธุรการ!$C:$C,'รับ-จ่าย ประจำวัน'!$B234,ธุรการ!I:I)+SUMIF(เส้นแต่งหน้าขนมปัง!$C:$C,'รับ-จ่าย ประจำวัน'!$B234,เส้นแต่งหน้าขนมปัง!I:I)+SUMIF('วางแผนBC,CJ'!$C:$C,'รับ-จ่าย ประจำวัน'!$B234,'วางแผนBC,CJ'!I:I)+SUMIF(RD!$C:$C,'รับ-จ่าย ประจำวัน'!$B234,RD!I:I)+SUMIF('FG,ออนไล,คัดแยก'!$C:$C,'รับ-จ่าย ประจำวัน'!$B234,'FG,ออนไล,คัดแยก'!I:I)</f>
        <v>0</v>
      </c>
      <c r="AQ234" s="16">
        <f>SUMIF(เตรียมส่วนผสม!$C:$C,'รับ-จ่าย ประจำวัน'!$B234,เตรียมส่วนผสม!J:J)+SUMIF(กวนไส้!$C:$C,'รับ-จ่าย ประจำวัน'!$B234,กวนไส้!J:J)+SUMIF(ผลิต1!$C:$C,'รับ-จ่าย ประจำวัน'!$B234,ผลิต1!J:J)+SUMIF(ผลิต2!$C:$C,'รับ-จ่าย ประจำวัน'!$B234,ผลิต2!J:J)+SUMIF(เส้นแต่งหน้าขนมเค้ก!$C:$C,'รับ-จ่าย ประจำวัน'!$B234,เส้นแต่งหน้าขนมเค้ก!J:J)+SUMIF(แพ็ค!$C:$C,'รับ-จ่าย ประจำวัน'!$B234,แพ็ค!J:J)+SUMIF(ธุรการ!$C:$C,'รับ-จ่าย ประจำวัน'!$B234,ธุรการ!J:J)+SUMIF(เส้นแต่งหน้าขนมปัง!$C:$C,'รับ-จ่าย ประจำวัน'!$B234,เส้นแต่งหน้าขนมปัง!J:J)+SUMIF('วางแผนBC,CJ'!$C:$C,'รับ-จ่าย ประจำวัน'!$B234,'วางแผนBC,CJ'!J:J)+SUMIF(RD!$C:$C,'รับ-จ่าย ประจำวัน'!$B234,RD!J:J)+SUMIF('FG,ออนไล,คัดแยก'!$C:$C,'รับ-จ่าย ประจำวัน'!$B234,'FG,ออนไล,คัดแยก'!J:J)</f>
        <v>0</v>
      </c>
      <c r="AR234" s="16">
        <f>SUMIF(เตรียมส่วนผสม!$C:$C,'รับ-จ่าย ประจำวัน'!$B234,เตรียมส่วนผสม!K:K)+SUMIF(กวนไส้!$C:$C,'รับ-จ่าย ประจำวัน'!$B234,กวนไส้!K:K)+SUMIF(ผลิต1!$C:$C,'รับ-จ่าย ประจำวัน'!$B234,ผลิต1!K:K)+SUMIF(ผลิต2!$C:$C,'รับ-จ่าย ประจำวัน'!$B234,ผลิต2!K:K)+SUMIF(เส้นแต่งหน้าขนมเค้ก!$C:$C,'รับ-จ่าย ประจำวัน'!$B234,เส้นแต่งหน้าขนมเค้ก!K:K)+SUMIF(แพ็ค!$C:$C,'รับ-จ่าย ประจำวัน'!$B234,แพ็ค!K:K)+SUMIF(ธุรการ!$C:$C,'รับ-จ่าย ประจำวัน'!$B234,ธุรการ!K:K)+SUMIF(เส้นแต่งหน้าขนมปัง!$C:$C,'รับ-จ่าย ประจำวัน'!$B234,เส้นแต่งหน้าขนมปัง!K:K)+SUMIF('วางแผนBC,CJ'!$C:$C,'รับ-จ่าย ประจำวัน'!$B234,'วางแผนBC,CJ'!K:K)+SUMIF(RD!$C:$C,'รับ-จ่าย ประจำวัน'!$B234,RD!K:K)+SUMIF('FG,ออนไล,คัดแยก'!$C:$C,'รับ-จ่าย ประจำวัน'!$B234,'FG,ออนไล,คัดแยก'!K:K)</f>
        <v>0</v>
      </c>
      <c r="AS234" s="16">
        <f>SUMIF(เตรียมส่วนผสม!$C:$C,'รับ-จ่าย ประจำวัน'!$B234,เตรียมส่วนผสม!L:L)+SUMIF(กวนไส้!$C:$C,'รับ-จ่าย ประจำวัน'!$B234,กวนไส้!L:L)+SUMIF(ผลิต1!$C:$C,'รับ-จ่าย ประจำวัน'!$B234,ผลิต1!L:L)+SUMIF(ผลิต2!$C:$C,'รับ-จ่าย ประจำวัน'!$B234,ผลิต2!L:L)+SUMIF(เส้นแต่งหน้าขนมเค้ก!$C:$C,'รับ-จ่าย ประจำวัน'!$B234,เส้นแต่งหน้าขนมเค้ก!L:L)+SUMIF(แพ็ค!$C:$C,'รับ-จ่าย ประจำวัน'!$B234,แพ็ค!L:L)+SUMIF(ธุรการ!$C:$C,'รับ-จ่าย ประจำวัน'!$B234,ธุรการ!L:L)+SUMIF(เส้นแต่งหน้าขนมปัง!$C:$C,'รับ-จ่าย ประจำวัน'!$B234,เส้นแต่งหน้าขนมปัง!L:L)+SUMIF('วางแผนBC,CJ'!$C:$C,'รับ-จ่าย ประจำวัน'!$B234,'วางแผนBC,CJ'!L:L)+SUMIF(RD!$C:$C,'รับ-จ่าย ประจำวัน'!$B234,RD!L:L)+SUMIF('FG,ออนไล,คัดแยก'!$C:$C,'รับ-จ่าย ประจำวัน'!$B234,'FG,ออนไล,คัดแยก'!L:L)</f>
        <v>0</v>
      </c>
      <c r="AT234" s="16">
        <f>SUMIF(เตรียมส่วนผสม!$C:$C,'รับ-จ่าย ประจำวัน'!$B234,เตรียมส่วนผสม!M:M)+SUMIF(กวนไส้!$C:$C,'รับ-จ่าย ประจำวัน'!$B234,กวนไส้!M:M)+SUMIF(ผลิต1!$C:$C,'รับ-จ่าย ประจำวัน'!$B234,ผลิต1!M:M)+SUMIF(ผลิต2!$C:$C,'รับ-จ่าย ประจำวัน'!$B234,ผลิต2!M:M)+SUMIF(เส้นแต่งหน้าขนมเค้ก!$C:$C,'รับ-จ่าย ประจำวัน'!$B234,เส้นแต่งหน้าขนมเค้ก!M:M)+SUMIF(แพ็ค!$C:$C,'รับ-จ่าย ประจำวัน'!$B234,แพ็ค!M:M)+SUMIF(ธุรการ!$C:$C,'รับ-จ่าย ประจำวัน'!$B234,ธุรการ!M:M)+SUMIF(เส้นแต่งหน้าขนมปัง!$C:$C,'รับ-จ่าย ประจำวัน'!$B234,เส้นแต่งหน้าขนมปัง!M:M)+SUMIF('วางแผนBC,CJ'!$C:$C,'รับ-จ่าย ประจำวัน'!$B234,'วางแผนBC,CJ'!M:M)+SUMIF(RD!$C:$C,'รับ-จ่าย ประจำวัน'!$B234,RD!M:M)+SUMIF('FG,ออนไล,คัดแยก'!$C:$C,'รับ-จ่าย ประจำวัน'!$B234,'FG,ออนไล,คัดแยก'!M:M)</f>
        <v>0</v>
      </c>
      <c r="AU234" s="16">
        <f>SUMIF(เตรียมส่วนผสม!$C:$C,'รับ-จ่าย ประจำวัน'!$B234,เตรียมส่วนผสม!N:N)+SUMIF(กวนไส้!$C:$C,'รับ-จ่าย ประจำวัน'!$B234,กวนไส้!N:N)+SUMIF(ผลิต1!$C:$C,'รับ-จ่าย ประจำวัน'!$B234,ผลิต1!N:N)+SUMIF(ผลิต2!$C:$C,'รับ-จ่าย ประจำวัน'!$B234,ผลิต2!N:N)+SUMIF(เส้นแต่งหน้าขนมเค้ก!$C:$C,'รับ-จ่าย ประจำวัน'!$B234,เส้นแต่งหน้าขนมเค้ก!N:N)+SUMIF(แพ็ค!$C:$C,'รับ-จ่าย ประจำวัน'!$B234,แพ็ค!N:N)+SUMIF(ธุรการ!$C:$C,'รับ-จ่าย ประจำวัน'!$B234,ธุรการ!N:N)+SUMIF(เส้นแต่งหน้าขนมปัง!$C:$C,'รับ-จ่าย ประจำวัน'!$B234,เส้นแต่งหน้าขนมปัง!N:N)+SUMIF('วางแผนBC,CJ'!$C:$C,'รับ-จ่าย ประจำวัน'!$B234,'วางแผนBC,CJ'!N:N)+SUMIF(RD!$C:$C,'รับ-จ่าย ประจำวัน'!$B234,RD!N:N)+SUMIF('FG,ออนไล,คัดแยก'!$C:$C,'รับ-จ่าย ประจำวัน'!$B234,'FG,ออนไล,คัดแยก'!N:N)</f>
        <v>0</v>
      </c>
      <c r="AV234" s="16">
        <f>SUMIF(เตรียมส่วนผสม!$C:$C,'รับ-จ่าย ประจำวัน'!$B234,เตรียมส่วนผสม!O:O)+SUMIF(กวนไส้!$C:$C,'รับ-จ่าย ประจำวัน'!$B234,กวนไส้!O:O)+SUMIF(ผลิต1!$C:$C,'รับ-จ่าย ประจำวัน'!$B234,ผลิต1!O:O)+SUMIF(ผลิต2!$C:$C,'รับ-จ่าย ประจำวัน'!$B234,ผลิต2!O:O)+SUMIF(เส้นแต่งหน้าขนมเค้ก!$C:$C,'รับ-จ่าย ประจำวัน'!$B234,เส้นแต่งหน้าขนมเค้ก!O:O)+SUMIF(แพ็ค!$C:$C,'รับ-จ่าย ประจำวัน'!$B234,แพ็ค!O:O)+SUMIF(ธุรการ!$C:$C,'รับ-จ่าย ประจำวัน'!$B234,ธุรการ!O:O)+SUMIF(เส้นแต่งหน้าขนมปัง!$C:$C,'รับ-จ่าย ประจำวัน'!$B234,เส้นแต่งหน้าขนมปัง!O:O)+SUMIF('วางแผนBC,CJ'!$C:$C,'รับ-จ่าย ประจำวัน'!$B234,'วางแผนBC,CJ'!O:O)+SUMIF(RD!$C:$C,'รับ-จ่าย ประจำวัน'!$B234,RD!O:O)+SUMIF('FG,ออนไล,คัดแยก'!$C:$C,'รับ-จ่าย ประจำวัน'!$B234,'FG,ออนไล,คัดแยก'!O:O)</f>
        <v>0</v>
      </c>
      <c r="AW234" s="16">
        <f>SUMIF(เตรียมส่วนผสม!$C:$C,'รับ-จ่าย ประจำวัน'!$B234,เตรียมส่วนผสม!P:P)+SUMIF(กวนไส้!$C:$C,'รับ-จ่าย ประจำวัน'!$B234,กวนไส้!P:P)+SUMIF(ผลิต1!$C:$C,'รับ-จ่าย ประจำวัน'!$B234,ผลิต1!P:P)+SUMIF(ผลิต2!$C:$C,'รับ-จ่าย ประจำวัน'!$B234,ผลิต2!P:P)+SUMIF(เส้นแต่งหน้าขนมเค้ก!$C:$C,'รับ-จ่าย ประจำวัน'!$B234,เส้นแต่งหน้าขนมเค้ก!P:P)+SUMIF(แพ็ค!$C:$C,'รับ-จ่าย ประจำวัน'!$B234,แพ็ค!P:P)+SUMIF(ธุรการ!$C:$C,'รับ-จ่าย ประจำวัน'!$B234,ธุรการ!P:P)+SUMIF(เส้นแต่งหน้าขนมปัง!$C:$C,'รับ-จ่าย ประจำวัน'!$B234,เส้นแต่งหน้าขนมปัง!P:P)+SUMIF('วางแผนBC,CJ'!$C:$C,'รับ-จ่าย ประจำวัน'!$B234,'วางแผนBC,CJ'!P:P)+SUMIF(RD!$C:$C,'รับ-จ่าย ประจำวัน'!$B234,RD!P:P)+SUMIF('FG,ออนไล,คัดแยก'!$C:$C,'รับ-จ่าย ประจำวัน'!$B234,'FG,ออนไล,คัดแยก'!P:P)</f>
        <v>0</v>
      </c>
      <c r="AX234" s="16">
        <f>SUMIF(เตรียมส่วนผสม!$C:$C,'รับ-จ่าย ประจำวัน'!$B234,เตรียมส่วนผสม!Q:Q)+SUMIF(กวนไส้!$C:$C,'รับ-จ่าย ประจำวัน'!$B234,กวนไส้!Q:Q)+SUMIF(ผลิต1!$C:$C,'รับ-จ่าย ประจำวัน'!$B234,ผลิต1!Q:Q)+SUMIF(ผลิต2!$C:$C,'รับ-จ่าย ประจำวัน'!$B234,ผลิต2!Q:Q)+SUMIF(เส้นแต่งหน้าขนมเค้ก!$C:$C,'รับ-จ่าย ประจำวัน'!$B234,เส้นแต่งหน้าขนมเค้ก!Q:Q)+SUMIF(แพ็ค!$C:$C,'รับ-จ่าย ประจำวัน'!$B234,แพ็ค!Q:Q)+SUMIF(ธุรการ!$C:$C,'รับ-จ่าย ประจำวัน'!$B234,ธุรการ!Q:Q)+SUMIF(เส้นแต่งหน้าขนมปัง!$C:$C,'รับ-จ่าย ประจำวัน'!$B234,เส้นแต่งหน้าขนมปัง!Q:Q)+SUMIF('วางแผนBC,CJ'!$C:$C,'รับ-จ่าย ประจำวัน'!$B234,'วางแผนBC,CJ'!Q:Q)+SUMIF(RD!$C:$C,'รับ-จ่าย ประจำวัน'!$B234,RD!Q:Q)+SUMIF('FG,ออนไล,คัดแยก'!$C:$C,'รับ-จ่าย ประจำวัน'!$B234,'FG,ออนไล,คัดแยก'!Q:Q)</f>
        <v>0</v>
      </c>
      <c r="AY234" s="16">
        <f>SUMIF(เตรียมส่วนผสม!$C:$C,'รับ-จ่าย ประจำวัน'!$B234,เตรียมส่วนผสม!R:R)+SUMIF(กวนไส้!$C:$C,'รับ-จ่าย ประจำวัน'!$B234,กวนไส้!R:R)+SUMIF(ผลิต1!$C:$C,'รับ-จ่าย ประจำวัน'!$B234,ผลิต1!R:R)+SUMIF(ผลิต2!$C:$C,'รับ-จ่าย ประจำวัน'!$B234,ผลิต2!R:R)+SUMIF(เส้นแต่งหน้าขนมเค้ก!$C:$C,'รับ-จ่าย ประจำวัน'!$B234,เส้นแต่งหน้าขนมเค้ก!R:R)+SUMIF(แพ็ค!$C:$C,'รับ-จ่าย ประจำวัน'!$B234,แพ็ค!R:R)+SUMIF(ธุรการ!$C:$C,'รับ-จ่าย ประจำวัน'!$B234,ธุรการ!R:R)+SUMIF(เส้นแต่งหน้าขนมปัง!$C:$C,'รับ-จ่าย ประจำวัน'!$B234,เส้นแต่งหน้าขนมปัง!R:R)+SUMIF('วางแผนBC,CJ'!$C:$C,'รับ-จ่าย ประจำวัน'!$B234,'วางแผนBC,CJ'!R:R)+SUMIF(RD!$C:$C,'รับ-จ่าย ประจำวัน'!$B234,RD!R:R)+SUMIF('FG,ออนไล,คัดแยก'!$C:$C,'รับ-จ่าย ประจำวัน'!$B234,'FG,ออนไล,คัดแยก'!R:R)</f>
        <v>0</v>
      </c>
      <c r="AZ234" s="16">
        <f>SUMIF(เตรียมส่วนผสม!$C:$C,'รับ-จ่าย ประจำวัน'!$B234,เตรียมส่วนผสม!S:S)+SUMIF(กวนไส้!$C:$C,'รับ-จ่าย ประจำวัน'!$B234,กวนไส้!S:S)+SUMIF(ผลิต1!$C:$C,'รับ-จ่าย ประจำวัน'!$B234,ผลิต1!S:S)+SUMIF(ผลิต2!$C:$C,'รับ-จ่าย ประจำวัน'!$B234,ผลิต2!S:S)+SUMIF(เส้นแต่งหน้าขนมเค้ก!$C:$C,'รับ-จ่าย ประจำวัน'!$B234,เส้นแต่งหน้าขนมเค้ก!S:S)+SUMIF(แพ็ค!$C:$C,'รับ-จ่าย ประจำวัน'!$B234,แพ็ค!S:S)+SUMIF(ธุรการ!$C:$C,'รับ-จ่าย ประจำวัน'!$B234,ธุรการ!S:S)+SUMIF(เส้นแต่งหน้าขนมปัง!$C:$C,'รับ-จ่าย ประจำวัน'!$B234,เส้นแต่งหน้าขนมปัง!S:S)+SUMIF('วางแผนBC,CJ'!$C:$C,'รับ-จ่าย ประจำวัน'!$B234,'วางแผนBC,CJ'!S:S)+SUMIF(RD!$C:$C,'รับ-จ่าย ประจำวัน'!$B234,RD!S:S)+SUMIF('FG,ออนไล,คัดแยก'!$C:$C,'รับ-จ่าย ประจำวัน'!$B234,'FG,ออนไล,คัดแยก'!S:S)</f>
        <v>0</v>
      </c>
      <c r="BA234" s="16">
        <f>SUMIF(เตรียมส่วนผสม!$C:$C,'รับ-จ่าย ประจำวัน'!$B234,เตรียมส่วนผสม!T:T)+SUMIF(กวนไส้!$C:$C,'รับ-จ่าย ประจำวัน'!$B234,กวนไส้!T:T)+SUMIF(ผลิต1!$C:$C,'รับ-จ่าย ประจำวัน'!$B234,ผลิต1!T:T)+SUMIF(ผลิต2!$C:$C,'รับ-จ่าย ประจำวัน'!$B234,ผลิต2!T:T)+SUMIF(เส้นแต่งหน้าขนมเค้ก!$C:$C,'รับ-จ่าย ประจำวัน'!$B234,เส้นแต่งหน้าขนมเค้ก!T:T)+SUMIF(แพ็ค!$C:$C,'รับ-จ่าย ประจำวัน'!$B234,แพ็ค!T:T)+SUMIF(ธุรการ!$C:$C,'รับ-จ่าย ประจำวัน'!$B234,ธุรการ!T:T)+SUMIF(เส้นแต่งหน้าขนมปัง!$C:$C,'รับ-จ่าย ประจำวัน'!$B234,เส้นแต่งหน้าขนมปัง!T:T)+SUMIF('วางแผนBC,CJ'!$C:$C,'รับ-จ่าย ประจำวัน'!$B234,'วางแผนBC,CJ'!T:T)+SUMIF(RD!$C:$C,'รับ-จ่าย ประจำวัน'!$B234,RD!T:T)+SUMIF('FG,ออนไล,คัดแยก'!$C:$C,'รับ-จ่าย ประจำวัน'!$B234,'FG,ออนไล,คัดแยก'!T:T)</f>
        <v>0</v>
      </c>
      <c r="BB234" s="16">
        <f>SUMIF(เตรียมส่วนผสม!$C:$C,'รับ-จ่าย ประจำวัน'!$B234,เตรียมส่วนผสม!U:U)+SUMIF(กวนไส้!$C:$C,'รับ-จ่าย ประจำวัน'!$B234,กวนไส้!U:U)+SUMIF(ผลิต1!$C:$C,'รับ-จ่าย ประจำวัน'!$B234,ผลิต1!U:U)+SUMIF(ผลิต2!$C:$C,'รับ-จ่าย ประจำวัน'!$B234,ผลิต2!U:U)+SUMIF(เส้นแต่งหน้าขนมเค้ก!$C:$C,'รับ-จ่าย ประจำวัน'!$B234,เส้นแต่งหน้าขนมเค้ก!U:U)+SUMIF(แพ็ค!$C:$C,'รับ-จ่าย ประจำวัน'!$B234,แพ็ค!U:U)+SUMIF(ธุรการ!$C:$C,'รับ-จ่าย ประจำวัน'!$B234,ธุรการ!U:U)+SUMIF(เส้นแต่งหน้าขนมปัง!$C:$C,'รับ-จ่าย ประจำวัน'!$B234,เส้นแต่งหน้าขนมปัง!U:U)+SUMIF('วางแผนBC,CJ'!$C:$C,'รับ-จ่าย ประจำวัน'!$B234,'วางแผนBC,CJ'!U:U)+SUMIF(RD!$C:$C,'รับ-จ่าย ประจำวัน'!$B234,RD!U:U)+SUMIF('FG,ออนไล,คัดแยก'!$C:$C,'รับ-จ่าย ประจำวัน'!$B234,'FG,ออนไล,คัดแยก'!U:U)</f>
        <v>0</v>
      </c>
      <c r="BC234" s="16">
        <f>SUMIF(เตรียมส่วนผสม!$C:$C,'รับ-จ่าย ประจำวัน'!$B234,เตรียมส่วนผสม!V:V)+SUMIF(กวนไส้!$C:$C,'รับ-จ่าย ประจำวัน'!$B234,กวนไส้!V:V)+SUMIF(ผลิต1!$C:$C,'รับ-จ่าย ประจำวัน'!$B234,ผลิต1!V:V)+SUMIF(ผลิต2!$C:$C,'รับ-จ่าย ประจำวัน'!$B234,ผลิต2!V:V)+SUMIF(เส้นแต่งหน้าขนมเค้ก!$C:$C,'รับ-จ่าย ประจำวัน'!$B234,เส้นแต่งหน้าขนมเค้ก!V:V)+SUMIF(แพ็ค!$C:$C,'รับ-จ่าย ประจำวัน'!$B234,แพ็ค!V:V)+SUMIF(ธุรการ!$C:$C,'รับ-จ่าย ประจำวัน'!$B234,ธุรการ!V:V)+SUMIF(เส้นแต่งหน้าขนมปัง!$C:$C,'รับ-จ่าย ประจำวัน'!$B234,เส้นแต่งหน้าขนมปัง!V:V)+SUMIF('วางแผนBC,CJ'!$C:$C,'รับ-จ่าย ประจำวัน'!$B234,'วางแผนBC,CJ'!V:V)+SUMIF(RD!$C:$C,'รับ-จ่าย ประจำวัน'!$B234,RD!V:V)+SUMIF('FG,ออนไล,คัดแยก'!$C:$C,'รับ-จ่าย ประจำวัน'!$B234,'FG,ออนไล,คัดแยก'!V:V)</f>
        <v>0</v>
      </c>
      <c r="BD234" s="16">
        <f>SUMIF(เตรียมส่วนผสม!$C:$C,'รับ-จ่าย ประจำวัน'!$B234,เตรียมส่วนผสม!W:W)+SUMIF(กวนไส้!$C:$C,'รับ-จ่าย ประจำวัน'!$B234,กวนไส้!W:W)+SUMIF(ผลิต1!$C:$C,'รับ-จ่าย ประจำวัน'!$B234,ผลิต1!W:W)+SUMIF(ผลิต2!$C:$C,'รับ-จ่าย ประจำวัน'!$B234,ผลิต2!W:W)+SUMIF(เส้นแต่งหน้าขนมเค้ก!$C:$C,'รับ-จ่าย ประจำวัน'!$B234,เส้นแต่งหน้าขนมเค้ก!W:W)+SUMIF(แพ็ค!$C:$C,'รับ-จ่าย ประจำวัน'!$B234,แพ็ค!W:W)+SUMIF(ธุรการ!$C:$C,'รับ-จ่าย ประจำวัน'!$B234,ธุรการ!W:W)+SUMIF(เส้นแต่งหน้าขนมปัง!$C:$C,'รับ-จ่าย ประจำวัน'!$B234,เส้นแต่งหน้าขนมปัง!W:W)+SUMIF('วางแผนBC,CJ'!$C:$C,'รับ-จ่าย ประจำวัน'!$B234,'วางแผนBC,CJ'!W:W)+SUMIF(RD!$C:$C,'รับ-จ่าย ประจำวัน'!$B234,RD!W:W)+SUMIF('FG,ออนไล,คัดแยก'!$C:$C,'รับ-จ่าย ประจำวัน'!$B234,'FG,ออนไล,คัดแยก'!W:W)</f>
        <v>0</v>
      </c>
      <c r="BE234" s="16">
        <f>SUMIF(เตรียมส่วนผสม!$C:$C,'รับ-จ่าย ประจำวัน'!$B234,เตรียมส่วนผสม!X:X)+SUMIF(กวนไส้!$C:$C,'รับ-จ่าย ประจำวัน'!$B234,กวนไส้!X:X)+SUMIF(ผลิต1!$C:$C,'รับ-จ่าย ประจำวัน'!$B234,ผลิต1!X:X)+SUMIF(ผลิต2!$C:$C,'รับ-จ่าย ประจำวัน'!$B234,ผลิต2!X:X)+SUMIF(เส้นแต่งหน้าขนมเค้ก!$C:$C,'รับ-จ่าย ประจำวัน'!$B234,เส้นแต่งหน้าขนมเค้ก!X:X)+SUMIF(แพ็ค!$C:$C,'รับ-จ่าย ประจำวัน'!$B234,แพ็ค!X:X)+SUMIF(ธุรการ!$C:$C,'รับ-จ่าย ประจำวัน'!$B234,ธุรการ!X:X)+SUMIF(เส้นแต่งหน้าขนมปัง!$C:$C,'รับ-จ่าย ประจำวัน'!$B234,เส้นแต่งหน้าขนมปัง!X:X)+SUMIF('วางแผนBC,CJ'!$C:$C,'รับ-จ่าย ประจำวัน'!$B234,'วางแผนBC,CJ'!X:X)+SUMIF(RD!$C:$C,'รับ-จ่าย ประจำวัน'!$B234,RD!X:X)+SUMIF('FG,ออนไล,คัดแยก'!$C:$C,'รับ-จ่าย ประจำวัน'!$B234,'FG,ออนไล,คัดแยก'!X:X)</f>
        <v>0</v>
      </c>
      <c r="BF234" s="16">
        <f>SUMIF(เตรียมส่วนผสม!$C:$C,'รับ-จ่าย ประจำวัน'!$B234,เตรียมส่วนผสม!Y:Y)+SUMIF(กวนไส้!$C:$C,'รับ-จ่าย ประจำวัน'!$B234,กวนไส้!Y:Y)+SUMIF(ผลิต1!$C:$C,'รับ-จ่าย ประจำวัน'!$B234,ผลิต1!Y:Y)+SUMIF(ผลิต2!$C:$C,'รับ-จ่าย ประจำวัน'!$B234,ผลิต2!Y:Y)+SUMIF(เส้นแต่งหน้าขนมเค้ก!$C:$C,'รับ-จ่าย ประจำวัน'!$B234,เส้นแต่งหน้าขนมเค้ก!Y:Y)+SUMIF(แพ็ค!$C:$C,'รับ-จ่าย ประจำวัน'!$B234,แพ็ค!Y:Y)+SUMIF(ธุรการ!$C:$C,'รับ-จ่าย ประจำวัน'!$B234,ธุรการ!Y:Y)+SUMIF(เส้นแต่งหน้าขนมปัง!$C:$C,'รับ-จ่าย ประจำวัน'!$B234,เส้นแต่งหน้าขนมปัง!Y:Y)+SUMIF('วางแผนBC,CJ'!$C:$C,'รับ-จ่าย ประจำวัน'!$B234,'วางแผนBC,CJ'!Y:Y)+SUMIF(RD!$C:$C,'รับ-จ่าย ประจำวัน'!$B234,RD!Y:Y)+SUMIF('FG,ออนไล,คัดแยก'!$C:$C,'รับ-จ่าย ประจำวัน'!$B234,'FG,ออนไล,คัดแยก'!Y:Y)</f>
        <v>0</v>
      </c>
      <c r="BG234" s="16">
        <f>SUMIF(เตรียมส่วนผสม!$C:$C,'รับ-จ่าย ประจำวัน'!$B234,เตรียมส่วนผสม!Z:Z)+SUMIF(กวนไส้!$C:$C,'รับ-จ่าย ประจำวัน'!$B234,กวนไส้!Z:Z)+SUMIF(ผลิต1!$C:$C,'รับ-จ่าย ประจำวัน'!$B234,ผลิต1!Z:Z)+SUMIF(ผลิต2!$C:$C,'รับ-จ่าย ประจำวัน'!$B234,ผลิต2!Z:Z)+SUMIF(เส้นแต่งหน้าขนมเค้ก!$C:$C,'รับ-จ่าย ประจำวัน'!$B234,เส้นแต่งหน้าขนมเค้ก!Z:Z)+SUMIF(แพ็ค!$C:$C,'รับ-จ่าย ประจำวัน'!$B234,แพ็ค!Z:Z)+SUMIF(ธุรการ!$C:$C,'รับ-จ่าย ประจำวัน'!$B234,ธุรการ!Z:Z)+SUMIF(เส้นแต่งหน้าขนมปัง!$C:$C,'รับ-จ่าย ประจำวัน'!$B234,เส้นแต่งหน้าขนมปัง!Z:Z)+SUMIF('วางแผนBC,CJ'!$C:$C,'รับ-จ่าย ประจำวัน'!$B234,'วางแผนBC,CJ'!Z:Z)+SUMIF(RD!$C:$C,'รับ-จ่าย ประจำวัน'!$B234,RD!Z:Z)+SUMIF('FG,ออนไล,คัดแยก'!$C:$C,'รับ-จ่าย ประจำวัน'!$B234,'FG,ออนไล,คัดแยก'!Z:Z)</f>
        <v>0</v>
      </c>
      <c r="BH234" s="16">
        <f>SUMIF(เตรียมส่วนผสม!$C:$C,'รับ-จ่าย ประจำวัน'!$B234,เตรียมส่วนผสม!AA:AA)+SUMIF(กวนไส้!$C:$C,'รับ-จ่าย ประจำวัน'!$B234,กวนไส้!AA:AA)+SUMIF(ผลิต1!$C:$C,'รับ-จ่าย ประจำวัน'!$B234,ผลิต1!AA:AA)+SUMIF(ผลิต2!$C:$C,'รับ-จ่าย ประจำวัน'!$B234,ผลิต2!AA:AA)+SUMIF(เส้นแต่งหน้าขนมเค้ก!$C:$C,'รับ-จ่าย ประจำวัน'!$B234,เส้นแต่งหน้าขนมเค้ก!AA:AA)+SUMIF(แพ็ค!$C:$C,'รับ-จ่าย ประจำวัน'!$B234,แพ็ค!AA:AA)+SUMIF(ธุรการ!$C:$C,'รับ-จ่าย ประจำวัน'!$B234,ธุรการ!AA:AA)+SUMIF(เส้นแต่งหน้าขนมปัง!$C:$C,'รับ-จ่าย ประจำวัน'!$B234,เส้นแต่งหน้าขนมปัง!AA:AA)+SUMIF('วางแผนBC,CJ'!$C:$C,'รับ-จ่าย ประจำวัน'!$B234,'วางแผนBC,CJ'!AA:AA)+SUMIF(RD!$C:$C,'รับ-จ่าย ประจำวัน'!$B234,RD!AA:AA)+SUMIF('FG,ออนไล,คัดแยก'!$C:$C,'รับ-จ่าย ประจำวัน'!$B234,'FG,ออนไล,คัดแยก'!AA:AA)</f>
        <v>0</v>
      </c>
      <c r="BI234" s="16">
        <f>SUMIF(เตรียมส่วนผสม!$C:$C,'รับ-จ่าย ประจำวัน'!$B234,เตรียมส่วนผสม!AB:AB)+SUMIF(กวนไส้!$C:$C,'รับ-จ่าย ประจำวัน'!$B234,กวนไส้!AB:AB)+SUMIF(ผลิต1!$C:$C,'รับ-จ่าย ประจำวัน'!$B234,ผลิต1!AB:AB)+SUMIF(ผลิต2!$C:$C,'รับ-จ่าย ประจำวัน'!$B234,ผลิต2!AB:AB)+SUMIF(เส้นแต่งหน้าขนมเค้ก!$C:$C,'รับ-จ่าย ประจำวัน'!$B234,เส้นแต่งหน้าขนมเค้ก!AB:AB)+SUMIF(แพ็ค!$C:$C,'รับ-จ่าย ประจำวัน'!$B234,แพ็ค!AB:AB)+SUMIF(ธุรการ!$C:$C,'รับ-จ่าย ประจำวัน'!$B234,ธุรการ!AB:AB)+SUMIF(เส้นแต่งหน้าขนมปัง!$C:$C,'รับ-จ่าย ประจำวัน'!$B234,เส้นแต่งหน้าขนมปัง!AB:AB)+SUMIF('วางแผนBC,CJ'!$C:$C,'รับ-จ่าย ประจำวัน'!$B234,'วางแผนBC,CJ'!AB:AB)+SUMIF(RD!$C:$C,'รับ-จ่าย ประจำวัน'!$B234,RD!AB:AB)+SUMIF('FG,ออนไล,คัดแยก'!$C:$C,'รับ-จ่าย ประจำวัน'!$B234,'FG,ออนไล,คัดแยก'!AB:AB)</f>
        <v>0</v>
      </c>
      <c r="BJ234" s="16">
        <f>SUMIF(เตรียมส่วนผสม!$C:$C,'รับ-จ่าย ประจำวัน'!$B234,เตรียมส่วนผสม!AC:AC)+SUMIF(กวนไส้!$C:$C,'รับ-จ่าย ประจำวัน'!$B234,กวนไส้!AC:AC)+SUMIF(ผลิต1!$C:$C,'รับ-จ่าย ประจำวัน'!$B234,ผลิต1!AC:AC)+SUMIF(ผลิต2!$C:$C,'รับ-จ่าย ประจำวัน'!$B234,ผลิต2!AC:AC)+SUMIF(เส้นแต่งหน้าขนมเค้ก!$C:$C,'รับ-จ่าย ประจำวัน'!$B234,เส้นแต่งหน้าขนมเค้ก!AC:AC)+SUMIF(แพ็ค!$C:$C,'รับ-จ่าย ประจำวัน'!$B234,แพ็ค!AC:AC)+SUMIF(ธุรการ!$C:$C,'รับ-จ่าย ประจำวัน'!$B234,ธุรการ!AC:AC)+SUMIF(เส้นแต่งหน้าขนมปัง!$C:$C,'รับ-จ่าย ประจำวัน'!$B234,เส้นแต่งหน้าขนมปัง!AC:AC)+SUMIF('วางแผนBC,CJ'!$C:$C,'รับ-จ่าย ประจำวัน'!$B234,'วางแผนBC,CJ'!AC:AC)+SUMIF(RD!$C:$C,'รับ-จ่าย ประจำวัน'!$B234,RD!AC:AC)+SUMIF('FG,ออนไล,คัดแยก'!$C:$C,'รับ-จ่าย ประจำวัน'!$B234,'FG,ออนไล,คัดแยก'!AC:AC)</f>
        <v>0</v>
      </c>
      <c r="BK234" s="16">
        <f>SUMIF(เตรียมส่วนผสม!$C:$C,'รับ-จ่าย ประจำวัน'!$B234,เตรียมส่วนผสม!AD:AD)+SUMIF(กวนไส้!$C:$C,'รับ-จ่าย ประจำวัน'!$B234,กวนไส้!AD:AD)+SUMIF(ผลิต1!$C:$C,'รับ-จ่าย ประจำวัน'!$B234,ผลิต1!AD:AD)+SUMIF(ผลิต2!$C:$C,'รับ-จ่าย ประจำวัน'!$B234,ผลิต2!AD:AD)+SUMIF(เส้นแต่งหน้าขนมเค้ก!$C:$C,'รับ-จ่าย ประจำวัน'!$B234,เส้นแต่งหน้าขนมเค้ก!AD:AD)+SUMIF(แพ็ค!$C:$C,'รับ-จ่าย ประจำวัน'!$B234,แพ็ค!AD:AD)+SUMIF(ธุรการ!$C:$C,'รับ-จ่าย ประจำวัน'!$B234,ธุรการ!AD:AD)+SUMIF(เส้นแต่งหน้าขนมปัง!$C:$C,'รับ-จ่าย ประจำวัน'!$B234,เส้นแต่งหน้าขนมปัง!AD:AD)+SUMIF('วางแผนBC,CJ'!$C:$C,'รับ-จ่าย ประจำวัน'!$B234,'วางแผนBC,CJ'!AD:AD)+SUMIF(RD!$C:$C,'รับ-จ่าย ประจำวัน'!$B234,RD!AD:AD)+SUMIF('FG,ออนไล,คัดแยก'!$C:$C,'รับ-จ่าย ประจำวัน'!$B234,'FG,ออนไล,คัดแยก'!AD:AD)</f>
        <v>0</v>
      </c>
      <c r="BL234" s="16">
        <f>SUMIF(เตรียมส่วนผสม!$C:$C,'รับ-จ่าย ประจำวัน'!$B234,เตรียมส่วนผสม!AE:AE)+SUMIF(กวนไส้!$C:$C,'รับ-จ่าย ประจำวัน'!$B234,กวนไส้!AE:AE)+SUMIF(ผลิต1!$C:$C,'รับ-จ่าย ประจำวัน'!$B234,ผลิต1!AE:AE)+SUMIF(ผลิต2!$C:$C,'รับ-จ่าย ประจำวัน'!$B234,ผลิต2!AE:AE)+SUMIF(เส้นแต่งหน้าขนมเค้ก!$C:$C,'รับ-จ่าย ประจำวัน'!$B234,เส้นแต่งหน้าขนมเค้ก!AE:AE)+SUMIF(แพ็ค!$C:$C,'รับ-จ่าย ประจำวัน'!$B234,แพ็ค!AE:AE)+SUMIF(ธุรการ!$C:$C,'รับ-จ่าย ประจำวัน'!$B234,ธุรการ!AE:AE)+SUMIF(เส้นแต่งหน้าขนมปัง!$C:$C,'รับ-จ่าย ประจำวัน'!$B234,เส้นแต่งหน้าขนมปัง!AE:AE)+SUMIF('วางแผนBC,CJ'!$C:$C,'รับ-จ่าย ประจำวัน'!$B234,'วางแผนBC,CJ'!AE:AE)+SUMIF(RD!$C:$C,'รับ-จ่าย ประจำวัน'!$B234,RD!AE:AE)+SUMIF('FG,ออนไล,คัดแยก'!$C:$C,'รับ-จ่าย ประจำวัน'!$B234,'FG,ออนไล,คัดแยก'!AE:AE)</f>
        <v>0</v>
      </c>
      <c r="BM234" s="16">
        <f>SUMIF(เตรียมส่วนผสม!$C:$C,'รับ-จ่าย ประจำวัน'!$B234,เตรียมส่วนผสม!AF:AF)+SUMIF(กวนไส้!$C:$C,'รับ-จ่าย ประจำวัน'!$B234,กวนไส้!AF:AF)+SUMIF(ผลิต1!$C:$C,'รับ-จ่าย ประจำวัน'!$B234,ผลิต1!AF:AF)+SUMIF(ผลิต2!$C:$C,'รับ-จ่าย ประจำวัน'!$B234,ผลิต2!AF:AF)+SUMIF(เส้นแต่งหน้าขนมเค้ก!$C:$C,'รับ-จ่าย ประจำวัน'!$B234,เส้นแต่งหน้าขนมเค้ก!AF:AF)+SUMIF(แพ็ค!$C:$C,'รับ-จ่าย ประจำวัน'!$B234,แพ็ค!AF:AF)+SUMIF(ธุรการ!$C:$C,'รับ-จ่าย ประจำวัน'!$B234,ธุรการ!AF:AF)+SUMIF(เส้นแต่งหน้าขนมปัง!$C:$C,'รับ-จ่าย ประจำวัน'!$B234,เส้นแต่งหน้าขนมปัง!AF:AF)+SUMIF('วางแผนBC,CJ'!$C:$C,'รับ-จ่าย ประจำวัน'!$B234,'วางแผนBC,CJ'!AF:AF)+SUMIF(RD!$C:$C,'รับ-จ่าย ประจำวัน'!$B234,RD!AF:AF)+SUMIF('FG,ออนไล,คัดแยก'!$C:$C,'รับ-จ่าย ประจำวัน'!$B234,'FG,ออนไล,คัดแยก'!AF:AF)</f>
        <v>0</v>
      </c>
      <c r="BN234" s="16">
        <f>SUMIF(เตรียมส่วนผสม!$C:$C,'รับ-จ่าย ประจำวัน'!$B234,เตรียมส่วนผสม!AG:AG)+SUMIF(กวนไส้!$C:$C,'รับ-จ่าย ประจำวัน'!$B234,กวนไส้!AG:AG)+SUMIF(ผลิต1!$C:$C,'รับ-จ่าย ประจำวัน'!$B234,ผลิต1!AG:AG)+SUMIF(ผลิต2!$C:$C,'รับ-จ่าย ประจำวัน'!$B234,ผลิต2!AG:AG)+SUMIF(เส้นแต่งหน้าขนมเค้ก!$C:$C,'รับ-จ่าย ประจำวัน'!$B234,เส้นแต่งหน้าขนมเค้ก!AG:AG)+SUMIF(แพ็ค!$C:$C,'รับ-จ่าย ประจำวัน'!$B234,แพ็ค!AG:AG)+SUMIF(ธุรการ!$C:$C,'รับ-จ่าย ประจำวัน'!$B234,ธุรการ!AG:AG)+SUMIF(เส้นแต่งหน้าขนมปัง!$C:$C,'รับ-จ่าย ประจำวัน'!$B234,เส้นแต่งหน้าขนมปัง!AG:AG)+SUMIF('วางแผนBC,CJ'!$C:$C,'รับ-จ่าย ประจำวัน'!$B234,'วางแผนBC,CJ'!AG:AG)+SUMIF(RD!$C:$C,'รับ-จ่าย ประจำวัน'!$B234,RD!AG:AG)+SUMIF('FG,ออนไล,คัดแยก'!$C:$C,'รับ-จ่าย ประจำวัน'!$B234,'FG,ออนไล,คัดแยก'!AG:AG)</f>
        <v>0</v>
      </c>
      <c r="BO234" s="16">
        <f>SUMIF(เตรียมส่วนผสม!$C:$C,'รับ-จ่าย ประจำวัน'!$B234,เตรียมส่วนผสม!AH:AH)+SUMIF(กวนไส้!$C:$C,'รับ-จ่าย ประจำวัน'!$B234,กวนไส้!AH:AH)+SUMIF(ผลิต1!$C:$C,'รับ-จ่าย ประจำวัน'!$B234,ผลิต1!AH:AH)+SUMIF(ผลิต2!$C:$C,'รับ-จ่าย ประจำวัน'!$B234,ผลิต2!AH:AH)+SUMIF(เส้นแต่งหน้าขนมเค้ก!$C:$C,'รับ-จ่าย ประจำวัน'!$B234,เส้นแต่งหน้าขนมเค้ก!AH:AH)+SUMIF(แพ็ค!$C:$C,'รับ-จ่าย ประจำวัน'!$B234,แพ็ค!AH:AH)+SUMIF(ธุรการ!$C:$C,'รับ-จ่าย ประจำวัน'!$B234,ธุรการ!AH:AH)+SUMIF(เส้นแต่งหน้าขนมปัง!$C:$C,'รับ-จ่าย ประจำวัน'!$B234,เส้นแต่งหน้าขนมปัง!AH:AH)+SUMIF('วางแผนBC,CJ'!$C:$C,'รับ-จ่าย ประจำวัน'!$B234,'วางแผนBC,CJ'!AH:AH)+SUMIF(RD!$C:$C,'รับ-จ่าย ประจำวัน'!$B234,RD!AH:AH)+SUMIF('FG,ออนไล,คัดแยก'!$C:$C,'รับ-จ่าย ประจำวัน'!$B234,'FG,ออนไล,คัดแยก'!AH:AH)</f>
        <v>0</v>
      </c>
      <c r="BP234" s="16">
        <f>SUMIF(เตรียมส่วนผสม!$C:$C,'รับ-จ่าย ประจำวัน'!$B234,เตรียมส่วนผสม!AI:AI)+SUMIF(กวนไส้!$C:$C,'รับ-จ่าย ประจำวัน'!$B234,กวนไส้!AI:AI)+SUMIF(ผลิต1!$C:$C,'รับ-จ่าย ประจำวัน'!$B234,ผลิต1!AI:AI)+SUMIF(ผลิต2!$C:$C,'รับ-จ่าย ประจำวัน'!$B234,ผลิต2!AI:AI)+SUMIF(เส้นแต่งหน้าขนมเค้ก!$C:$C,'รับ-จ่าย ประจำวัน'!$B234,เส้นแต่งหน้าขนมเค้ก!AI:AI)+SUMIF(แพ็ค!$C:$C,'รับ-จ่าย ประจำวัน'!$B234,แพ็ค!AI:AI)+SUMIF(ธุรการ!$C:$C,'รับ-จ่าย ประจำวัน'!$B234,ธุรการ!AI:AI)+SUMIF(เส้นแต่งหน้าขนมปัง!$C:$C,'รับ-จ่าย ประจำวัน'!$B234,เส้นแต่งหน้าขนมปัง!AI:AI)+SUMIF('วางแผนBC,CJ'!$C:$C,'รับ-จ่าย ประจำวัน'!$B234,'วางแผนBC,CJ'!AI:AI)+SUMIF(RD!$C:$C,'รับ-จ่าย ประจำวัน'!$B234,RD!AI:AI)+SUMIF('FG,ออนไล,คัดแยก'!$C:$C,'รับ-จ่าย ประจำวัน'!$B234,'FG,ออนไล,คัดแยก'!AI:AI)</f>
        <v>0</v>
      </c>
      <c r="BQ234" s="16">
        <f>SUMIF(เตรียมส่วนผสม!$C:$C,'รับ-จ่าย ประจำวัน'!$B234,เตรียมส่วนผสม!AJ:AJ)+SUMIF(กวนไส้!$C:$C,'รับ-จ่าย ประจำวัน'!$B234,กวนไส้!AJ:AJ)+SUMIF(ผลิต1!$C:$C,'รับ-จ่าย ประจำวัน'!$B234,ผลิต1!AJ:AJ)+SUMIF(ผลิต2!$C:$C,'รับ-จ่าย ประจำวัน'!$B234,ผลิต2!AJ:AJ)+SUMIF(เส้นแต่งหน้าขนมเค้ก!$C:$C,'รับ-จ่าย ประจำวัน'!$B234,เส้นแต่งหน้าขนมเค้ก!AJ:AJ)+SUMIF(แพ็ค!$C:$C,'รับ-จ่าย ประจำวัน'!$B234,แพ็ค!AJ:AJ)+SUMIF(ธุรการ!$C:$C,'รับ-จ่าย ประจำวัน'!$B234,ธุรการ!AJ:AJ)+SUMIF(เส้นแต่งหน้าขนมปัง!$C:$C,'รับ-จ่าย ประจำวัน'!$B234,เส้นแต่งหน้าขนมปัง!AJ:AJ)+SUMIF('วางแผนBC,CJ'!$C:$C,'รับ-จ่าย ประจำวัน'!$B234,'วางแผนBC,CJ'!AJ:AJ)+SUMIF(RD!$C:$C,'รับ-จ่าย ประจำวัน'!$B234,RD!AJ:AJ)+SUMIF('FG,ออนไล,คัดแยก'!$C:$C,'รับ-จ่าย ประจำวัน'!$B234,'FG,ออนไล,คัดแยก'!AJ:AJ)</f>
        <v>0</v>
      </c>
      <c r="BR234" s="16">
        <f>SUMIF(เตรียมส่วนผสม!$C:$C,'รับ-จ่าย ประจำวัน'!$B234,เตรียมส่วนผสม!AK:AK)+SUMIF(กวนไส้!$C:$C,'รับ-จ่าย ประจำวัน'!$B234,กวนไส้!AK:AK)+SUMIF(ผลิต1!$C:$C,'รับ-จ่าย ประจำวัน'!$B234,ผลิต1!AK:AK)+SUMIF(ผลิต2!$C:$C,'รับ-จ่าย ประจำวัน'!$B234,ผลิต2!AK:AK)+SUMIF(เส้นแต่งหน้าขนมเค้ก!$C:$C,'รับ-จ่าย ประจำวัน'!$B234,เส้นแต่งหน้าขนมเค้ก!AK:AK)+SUMIF(แพ็ค!$C:$C,'รับ-จ่าย ประจำวัน'!$B234,แพ็ค!AK:AK)+SUMIF(ธุรการ!$C:$C,'รับ-จ่าย ประจำวัน'!$B234,ธุรการ!AK:AK)+SUMIF(เส้นแต่งหน้าขนมปัง!$C:$C,'รับ-จ่าย ประจำวัน'!$B234,เส้นแต่งหน้าขนมปัง!AK:AK)+SUMIF('วางแผนBC,CJ'!$C:$C,'รับ-จ่าย ประจำวัน'!$B234,'วางแผนBC,CJ'!AK:AK)+SUMIF(RD!$C:$C,'รับ-จ่าย ประจำวัน'!$B234,RD!AK:AK)+SUMIF('FG,ออนไล,คัดแยก'!$C:$C,'รับ-จ่าย ประจำวัน'!$B234,'FG,ออนไล,คัดแยก'!AK:AK)</f>
        <v>0</v>
      </c>
      <c r="BS234" s="16">
        <f>SUMIF(เตรียมส่วนผสม!$C:$C,'รับ-จ่าย ประจำวัน'!$B234,เตรียมส่วนผสม!AL:AL)+SUMIF(กวนไส้!$C:$C,'รับ-จ่าย ประจำวัน'!$B234,กวนไส้!AL:AL)+SUMIF(ผลิต1!$C:$C,'รับ-จ่าย ประจำวัน'!$B234,ผลิต1!AL:AL)+SUMIF(ผลิต2!$C:$C,'รับ-จ่าย ประจำวัน'!$B234,ผลิต2!AL:AL)+SUMIF(เส้นแต่งหน้าขนมเค้ก!$C:$C,'รับ-จ่าย ประจำวัน'!$B234,เส้นแต่งหน้าขนมเค้ก!AL:AL)+SUMIF(แพ็ค!$C:$C,'รับ-จ่าย ประจำวัน'!$B234,แพ็ค!AL:AL)+SUMIF(ธุรการ!$C:$C,'รับ-จ่าย ประจำวัน'!$B234,ธุรการ!AL:AL)+SUMIF(เส้นแต่งหน้าขนมปัง!$C:$C,'รับ-จ่าย ประจำวัน'!$B234,เส้นแต่งหน้าขนมปัง!AL:AL)+SUMIF('วางแผนBC,CJ'!$C:$C,'รับ-จ่าย ประจำวัน'!$B234,'วางแผนBC,CJ'!AL:AL)+SUMIF(RD!$C:$C,'รับ-จ่าย ประจำวัน'!$B234,RD!AL:AL)+SUMIF('FG,ออนไล,คัดแยก'!$C:$C,'รับ-จ่าย ประจำวัน'!$B234,'FG,ออนไล,คัดแยก'!AL:AL)</f>
        <v>0</v>
      </c>
      <c r="BT234" s="18">
        <f t="shared" si="50"/>
        <v>0</v>
      </c>
      <c r="BU234" s="116">
        <f>30000+1288+456</f>
        <v>31744</v>
      </c>
      <c r="BV234" s="146">
        <f t="shared" si="51"/>
        <v>17928</v>
      </c>
      <c r="BW234" s="183">
        <v>30</v>
      </c>
      <c r="BX234" s="172">
        <f t="shared" si="55"/>
        <v>0</v>
      </c>
      <c r="BY234" s="188" t="e">
        <f t="shared" si="53"/>
        <v>#DIV/0!</v>
      </c>
      <c r="BZ234" s="180" t="e">
        <f t="shared" ca="1" si="52"/>
        <v>#DIV/0!</v>
      </c>
      <c r="CA234" s="93"/>
      <c r="CB234" s="93"/>
      <c r="CC234" s="93"/>
      <c r="CD234" s="93"/>
      <c r="CE234" s="93"/>
      <c r="CF234" s="93"/>
      <c r="CG234" s="93"/>
      <c r="CH234" s="93"/>
      <c r="CI234" s="93"/>
      <c r="CJ234" s="94"/>
      <c r="CK234" s="9">
        <f t="shared" si="54"/>
        <v>-13816</v>
      </c>
    </row>
    <row r="235" spans="1:89" hidden="1" x14ac:dyDescent="0.5">
      <c r="A235" s="149"/>
      <c r="B235" s="34" t="s">
        <v>1388</v>
      </c>
      <c r="C235" s="10" t="s">
        <v>1390</v>
      </c>
      <c r="D235" s="135" t="s">
        <v>91</v>
      </c>
      <c r="E235" s="11">
        <v>0</v>
      </c>
      <c r="F235" s="159" t="s">
        <v>1605</v>
      </c>
      <c r="G235" s="11" t="s">
        <v>62</v>
      </c>
      <c r="H235" s="12">
        <v>4993</v>
      </c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3"/>
      <c r="AF235" s="13"/>
      <c r="AG235" s="13"/>
      <c r="AH235" s="13"/>
      <c r="AI235" s="14"/>
      <c r="AJ235" s="14"/>
      <c r="AK235" s="14"/>
      <c r="AL235" s="14"/>
      <c r="AM235" s="14"/>
      <c r="AN235" s="15">
        <f t="shared" si="49"/>
        <v>0</v>
      </c>
      <c r="AO235" s="16">
        <f>SUMIF(เตรียมส่วนผสม!$C:$C,'รับ-จ่าย ประจำวัน'!$B235,เตรียมส่วนผสม!H:H)+SUMIF(กวนไส้!$C:$C,'รับ-จ่าย ประจำวัน'!$B235,กวนไส้!H:H)+SUMIF(ผลิต1!$C:$C,'รับ-จ่าย ประจำวัน'!$B235,ผลิต1!H:H)+SUMIF(ผลิต2!$C:$C,'รับ-จ่าย ประจำวัน'!$B235,ผลิต2!H:H)+SUMIF(เส้นแต่งหน้าขนมเค้ก!$C:$C,'รับ-จ่าย ประจำวัน'!$B235,เส้นแต่งหน้าขนมเค้ก!H:H)+SUMIF(แพ็ค!$C:$C,'รับ-จ่าย ประจำวัน'!$B235,แพ็ค!H:H)+SUMIF(ธุรการ!$C:$C,'รับ-จ่าย ประจำวัน'!$B235,ธุรการ!H:H)+SUMIF(เส้นแต่งหน้าขนมปัง!$C:$C,'รับ-จ่าย ประจำวัน'!$B235,เส้นแต่งหน้าขนมปัง!H:H)+SUMIF('วางแผนBC,CJ'!$C:$C,'รับ-จ่าย ประจำวัน'!$B235,'วางแผนBC,CJ'!H:H)+SUMIF(RD!$C:$C,'รับ-จ่าย ประจำวัน'!$B235,RD!H:H)+SUMIF('FG,ออนไล,คัดแยก'!$C:$C,'รับ-จ่าย ประจำวัน'!$B235,'FG,ออนไล,คัดแยก'!H:H)</f>
        <v>0</v>
      </c>
      <c r="AP235" s="16">
        <f>SUMIF(เตรียมส่วนผสม!$C:$C,'รับ-จ่าย ประจำวัน'!$B235,เตรียมส่วนผสม!I:I)+SUMIF(กวนไส้!$C:$C,'รับ-จ่าย ประจำวัน'!$B235,กวนไส้!I:I)+SUMIF(ผลิต1!$C:$C,'รับ-จ่าย ประจำวัน'!$B235,ผลิต1!I:I)+SUMIF(ผลิต2!$C:$C,'รับ-จ่าย ประจำวัน'!$B235,ผลิต2!I:I)+SUMIF(เส้นแต่งหน้าขนมเค้ก!$C:$C,'รับ-จ่าย ประจำวัน'!$B235,เส้นแต่งหน้าขนมเค้ก!I:I)+SUMIF(แพ็ค!$C:$C,'รับ-จ่าย ประจำวัน'!$B235,แพ็ค!I:I)+SUMIF(ธุรการ!$C:$C,'รับ-จ่าย ประจำวัน'!$B235,ธุรการ!I:I)+SUMIF(เส้นแต่งหน้าขนมปัง!$C:$C,'รับ-จ่าย ประจำวัน'!$B235,เส้นแต่งหน้าขนมปัง!I:I)+SUMIF('วางแผนBC,CJ'!$C:$C,'รับ-จ่าย ประจำวัน'!$B235,'วางแผนBC,CJ'!I:I)+SUMIF(RD!$C:$C,'รับ-จ่าย ประจำวัน'!$B235,RD!I:I)+SUMIF('FG,ออนไล,คัดแยก'!$C:$C,'รับ-จ่าย ประจำวัน'!$B235,'FG,ออนไล,คัดแยก'!I:I)</f>
        <v>0</v>
      </c>
      <c r="AQ235" s="16">
        <f>SUMIF(เตรียมส่วนผสม!$C:$C,'รับ-จ่าย ประจำวัน'!$B235,เตรียมส่วนผสม!J:J)+SUMIF(กวนไส้!$C:$C,'รับ-จ่าย ประจำวัน'!$B235,กวนไส้!J:J)+SUMIF(ผลิต1!$C:$C,'รับ-จ่าย ประจำวัน'!$B235,ผลิต1!J:J)+SUMIF(ผลิต2!$C:$C,'รับ-จ่าย ประจำวัน'!$B235,ผลิต2!J:J)+SUMIF(เส้นแต่งหน้าขนมเค้ก!$C:$C,'รับ-จ่าย ประจำวัน'!$B235,เส้นแต่งหน้าขนมเค้ก!J:J)+SUMIF(แพ็ค!$C:$C,'รับ-จ่าย ประจำวัน'!$B235,แพ็ค!J:J)+SUMIF(ธุรการ!$C:$C,'รับ-จ่าย ประจำวัน'!$B235,ธุรการ!J:J)+SUMIF(เส้นแต่งหน้าขนมปัง!$C:$C,'รับ-จ่าย ประจำวัน'!$B235,เส้นแต่งหน้าขนมปัง!J:J)+SUMIF('วางแผนBC,CJ'!$C:$C,'รับ-จ่าย ประจำวัน'!$B235,'วางแผนBC,CJ'!J:J)+SUMIF(RD!$C:$C,'รับ-จ่าย ประจำวัน'!$B235,RD!J:J)+SUMIF('FG,ออนไล,คัดแยก'!$C:$C,'รับ-จ่าย ประจำวัน'!$B235,'FG,ออนไล,คัดแยก'!J:J)</f>
        <v>0</v>
      </c>
      <c r="AR235" s="16">
        <f>SUMIF(เตรียมส่วนผสม!$C:$C,'รับ-จ่าย ประจำวัน'!$B235,เตรียมส่วนผสม!K:K)+SUMIF(กวนไส้!$C:$C,'รับ-จ่าย ประจำวัน'!$B235,กวนไส้!K:K)+SUMIF(ผลิต1!$C:$C,'รับ-จ่าย ประจำวัน'!$B235,ผลิต1!K:K)+SUMIF(ผลิต2!$C:$C,'รับ-จ่าย ประจำวัน'!$B235,ผลิต2!K:K)+SUMIF(เส้นแต่งหน้าขนมเค้ก!$C:$C,'รับ-จ่าย ประจำวัน'!$B235,เส้นแต่งหน้าขนมเค้ก!K:K)+SUMIF(แพ็ค!$C:$C,'รับ-จ่าย ประจำวัน'!$B235,แพ็ค!K:K)+SUMIF(ธุรการ!$C:$C,'รับ-จ่าย ประจำวัน'!$B235,ธุรการ!K:K)+SUMIF(เส้นแต่งหน้าขนมปัง!$C:$C,'รับ-จ่าย ประจำวัน'!$B235,เส้นแต่งหน้าขนมปัง!K:K)+SUMIF('วางแผนBC,CJ'!$C:$C,'รับ-จ่าย ประจำวัน'!$B235,'วางแผนBC,CJ'!K:K)+SUMIF(RD!$C:$C,'รับ-จ่าย ประจำวัน'!$B235,RD!K:K)+SUMIF('FG,ออนไล,คัดแยก'!$C:$C,'รับ-จ่าย ประจำวัน'!$B235,'FG,ออนไล,คัดแยก'!K:K)</f>
        <v>0</v>
      </c>
      <c r="AS235" s="16">
        <f>SUMIF(เตรียมส่วนผสม!$C:$C,'รับ-จ่าย ประจำวัน'!$B235,เตรียมส่วนผสม!L:L)+SUMIF(กวนไส้!$C:$C,'รับ-จ่าย ประจำวัน'!$B235,กวนไส้!L:L)+SUMIF(ผลิต1!$C:$C,'รับ-จ่าย ประจำวัน'!$B235,ผลิต1!L:L)+SUMIF(ผลิต2!$C:$C,'รับ-จ่าย ประจำวัน'!$B235,ผลิต2!L:L)+SUMIF(เส้นแต่งหน้าขนมเค้ก!$C:$C,'รับ-จ่าย ประจำวัน'!$B235,เส้นแต่งหน้าขนมเค้ก!L:L)+SUMIF(แพ็ค!$C:$C,'รับ-จ่าย ประจำวัน'!$B235,แพ็ค!L:L)+SUMIF(ธุรการ!$C:$C,'รับ-จ่าย ประจำวัน'!$B235,ธุรการ!L:L)+SUMIF(เส้นแต่งหน้าขนมปัง!$C:$C,'รับ-จ่าย ประจำวัน'!$B235,เส้นแต่งหน้าขนมปัง!L:L)+SUMIF('วางแผนBC,CJ'!$C:$C,'รับ-จ่าย ประจำวัน'!$B235,'วางแผนBC,CJ'!L:L)+SUMIF(RD!$C:$C,'รับ-จ่าย ประจำวัน'!$B235,RD!L:L)+SUMIF('FG,ออนไล,คัดแยก'!$C:$C,'รับ-จ่าย ประจำวัน'!$B235,'FG,ออนไล,คัดแยก'!L:L)</f>
        <v>0</v>
      </c>
      <c r="AT235" s="16">
        <f>SUMIF(เตรียมส่วนผสม!$C:$C,'รับ-จ่าย ประจำวัน'!$B235,เตรียมส่วนผสม!M:M)+SUMIF(กวนไส้!$C:$C,'รับ-จ่าย ประจำวัน'!$B235,กวนไส้!M:M)+SUMIF(ผลิต1!$C:$C,'รับ-จ่าย ประจำวัน'!$B235,ผลิต1!M:M)+SUMIF(ผลิต2!$C:$C,'รับ-จ่าย ประจำวัน'!$B235,ผลิต2!M:M)+SUMIF(เส้นแต่งหน้าขนมเค้ก!$C:$C,'รับ-จ่าย ประจำวัน'!$B235,เส้นแต่งหน้าขนมเค้ก!M:M)+SUMIF(แพ็ค!$C:$C,'รับ-จ่าย ประจำวัน'!$B235,แพ็ค!M:M)+SUMIF(ธุรการ!$C:$C,'รับ-จ่าย ประจำวัน'!$B235,ธุรการ!M:M)+SUMIF(เส้นแต่งหน้าขนมปัง!$C:$C,'รับ-จ่าย ประจำวัน'!$B235,เส้นแต่งหน้าขนมปัง!M:M)+SUMIF('วางแผนBC,CJ'!$C:$C,'รับ-จ่าย ประจำวัน'!$B235,'วางแผนBC,CJ'!M:M)+SUMIF(RD!$C:$C,'รับ-จ่าย ประจำวัน'!$B235,RD!M:M)+SUMIF('FG,ออนไล,คัดแยก'!$C:$C,'รับ-จ่าย ประจำวัน'!$B235,'FG,ออนไล,คัดแยก'!M:M)</f>
        <v>0</v>
      </c>
      <c r="AU235" s="16">
        <f>SUMIF(เตรียมส่วนผสม!$C:$C,'รับ-จ่าย ประจำวัน'!$B235,เตรียมส่วนผสม!N:N)+SUMIF(กวนไส้!$C:$C,'รับ-จ่าย ประจำวัน'!$B235,กวนไส้!N:N)+SUMIF(ผลิต1!$C:$C,'รับ-จ่าย ประจำวัน'!$B235,ผลิต1!N:N)+SUMIF(ผลิต2!$C:$C,'รับ-จ่าย ประจำวัน'!$B235,ผลิต2!N:N)+SUMIF(เส้นแต่งหน้าขนมเค้ก!$C:$C,'รับ-จ่าย ประจำวัน'!$B235,เส้นแต่งหน้าขนมเค้ก!N:N)+SUMIF(แพ็ค!$C:$C,'รับ-จ่าย ประจำวัน'!$B235,แพ็ค!N:N)+SUMIF(ธุรการ!$C:$C,'รับ-จ่าย ประจำวัน'!$B235,ธุรการ!N:N)+SUMIF(เส้นแต่งหน้าขนมปัง!$C:$C,'รับ-จ่าย ประจำวัน'!$B235,เส้นแต่งหน้าขนมปัง!N:N)+SUMIF('วางแผนBC,CJ'!$C:$C,'รับ-จ่าย ประจำวัน'!$B235,'วางแผนBC,CJ'!N:N)+SUMIF(RD!$C:$C,'รับ-จ่าย ประจำวัน'!$B235,RD!N:N)+SUMIF('FG,ออนไล,คัดแยก'!$C:$C,'รับ-จ่าย ประจำวัน'!$B235,'FG,ออนไล,คัดแยก'!N:N)</f>
        <v>0</v>
      </c>
      <c r="AV235" s="16">
        <f>SUMIF(เตรียมส่วนผสม!$C:$C,'รับ-จ่าย ประจำวัน'!$B235,เตรียมส่วนผสม!O:O)+SUMIF(กวนไส้!$C:$C,'รับ-จ่าย ประจำวัน'!$B235,กวนไส้!O:O)+SUMIF(ผลิต1!$C:$C,'รับ-จ่าย ประจำวัน'!$B235,ผลิต1!O:O)+SUMIF(ผลิต2!$C:$C,'รับ-จ่าย ประจำวัน'!$B235,ผลิต2!O:O)+SUMIF(เส้นแต่งหน้าขนมเค้ก!$C:$C,'รับ-จ่าย ประจำวัน'!$B235,เส้นแต่งหน้าขนมเค้ก!O:O)+SUMIF(แพ็ค!$C:$C,'รับ-จ่าย ประจำวัน'!$B235,แพ็ค!O:O)+SUMIF(ธุรการ!$C:$C,'รับ-จ่าย ประจำวัน'!$B235,ธุรการ!O:O)+SUMIF(เส้นแต่งหน้าขนมปัง!$C:$C,'รับ-จ่าย ประจำวัน'!$B235,เส้นแต่งหน้าขนมปัง!O:O)+SUMIF('วางแผนBC,CJ'!$C:$C,'รับ-จ่าย ประจำวัน'!$B235,'วางแผนBC,CJ'!O:O)+SUMIF(RD!$C:$C,'รับ-จ่าย ประจำวัน'!$B235,RD!O:O)+SUMIF('FG,ออนไล,คัดแยก'!$C:$C,'รับ-จ่าย ประจำวัน'!$B235,'FG,ออนไล,คัดแยก'!O:O)</f>
        <v>0</v>
      </c>
      <c r="AW235" s="16">
        <f>SUMIF(เตรียมส่วนผสม!$C:$C,'รับ-จ่าย ประจำวัน'!$B235,เตรียมส่วนผสม!P:P)+SUMIF(กวนไส้!$C:$C,'รับ-จ่าย ประจำวัน'!$B235,กวนไส้!P:P)+SUMIF(ผลิต1!$C:$C,'รับ-จ่าย ประจำวัน'!$B235,ผลิต1!P:P)+SUMIF(ผลิต2!$C:$C,'รับ-จ่าย ประจำวัน'!$B235,ผลิต2!P:P)+SUMIF(เส้นแต่งหน้าขนมเค้ก!$C:$C,'รับ-จ่าย ประจำวัน'!$B235,เส้นแต่งหน้าขนมเค้ก!P:P)+SUMIF(แพ็ค!$C:$C,'รับ-จ่าย ประจำวัน'!$B235,แพ็ค!P:P)+SUMIF(ธุรการ!$C:$C,'รับ-จ่าย ประจำวัน'!$B235,ธุรการ!P:P)+SUMIF(เส้นแต่งหน้าขนมปัง!$C:$C,'รับ-จ่าย ประจำวัน'!$B235,เส้นแต่งหน้าขนมปัง!P:P)+SUMIF('วางแผนBC,CJ'!$C:$C,'รับ-จ่าย ประจำวัน'!$B235,'วางแผนBC,CJ'!P:P)+SUMIF(RD!$C:$C,'รับ-จ่าย ประจำวัน'!$B235,RD!P:P)+SUMIF('FG,ออนไล,คัดแยก'!$C:$C,'รับ-จ่าย ประจำวัน'!$B235,'FG,ออนไล,คัดแยก'!P:P)</f>
        <v>0</v>
      </c>
      <c r="AX235" s="16">
        <f>SUMIF(เตรียมส่วนผสม!$C:$C,'รับ-จ่าย ประจำวัน'!$B235,เตรียมส่วนผสม!Q:Q)+SUMIF(กวนไส้!$C:$C,'รับ-จ่าย ประจำวัน'!$B235,กวนไส้!Q:Q)+SUMIF(ผลิต1!$C:$C,'รับ-จ่าย ประจำวัน'!$B235,ผลิต1!Q:Q)+SUMIF(ผลิต2!$C:$C,'รับ-จ่าย ประจำวัน'!$B235,ผลิต2!Q:Q)+SUMIF(เส้นแต่งหน้าขนมเค้ก!$C:$C,'รับ-จ่าย ประจำวัน'!$B235,เส้นแต่งหน้าขนมเค้ก!Q:Q)+SUMIF(แพ็ค!$C:$C,'รับ-จ่าย ประจำวัน'!$B235,แพ็ค!Q:Q)+SUMIF(ธุรการ!$C:$C,'รับ-จ่าย ประจำวัน'!$B235,ธุรการ!Q:Q)+SUMIF(เส้นแต่งหน้าขนมปัง!$C:$C,'รับ-จ่าย ประจำวัน'!$B235,เส้นแต่งหน้าขนมปัง!Q:Q)+SUMIF('วางแผนBC,CJ'!$C:$C,'รับ-จ่าย ประจำวัน'!$B235,'วางแผนBC,CJ'!Q:Q)+SUMIF(RD!$C:$C,'รับ-จ่าย ประจำวัน'!$B235,RD!Q:Q)+SUMIF('FG,ออนไล,คัดแยก'!$C:$C,'รับ-จ่าย ประจำวัน'!$B235,'FG,ออนไล,คัดแยก'!Q:Q)</f>
        <v>0</v>
      </c>
      <c r="AY235" s="16">
        <f>SUMIF(เตรียมส่วนผสม!$C:$C,'รับ-จ่าย ประจำวัน'!$B235,เตรียมส่วนผสม!R:R)+SUMIF(กวนไส้!$C:$C,'รับ-จ่าย ประจำวัน'!$B235,กวนไส้!R:R)+SUMIF(ผลิต1!$C:$C,'รับ-จ่าย ประจำวัน'!$B235,ผลิต1!R:R)+SUMIF(ผลิต2!$C:$C,'รับ-จ่าย ประจำวัน'!$B235,ผลิต2!R:R)+SUMIF(เส้นแต่งหน้าขนมเค้ก!$C:$C,'รับ-จ่าย ประจำวัน'!$B235,เส้นแต่งหน้าขนมเค้ก!R:R)+SUMIF(แพ็ค!$C:$C,'รับ-จ่าย ประจำวัน'!$B235,แพ็ค!R:R)+SUMIF(ธุรการ!$C:$C,'รับ-จ่าย ประจำวัน'!$B235,ธุรการ!R:R)+SUMIF(เส้นแต่งหน้าขนมปัง!$C:$C,'รับ-จ่าย ประจำวัน'!$B235,เส้นแต่งหน้าขนมปัง!R:R)+SUMIF('วางแผนBC,CJ'!$C:$C,'รับ-จ่าย ประจำวัน'!$B235,'วางแผนBC,CJ'!R:R)+SUMIF(RD!$C:$C,'รับ-จ่าย ประจำวัน'!$B235,RD!R:R)+SUMIF('FG,ออนไล,คัดแยก'!$C:$C,'รับ-จ่าย ประจำวัน'!$B235,'FG,ออนไล,คัดแยก'!R:R)</f>
        <v>0</v>
      </c>
      <c r="AZ235" s="16">
        <f>SUMIF(เตรียมส่วนผสม!$C:$C,'รับ-จ่าย ประจำวัน'!$B235,เตรียมส่วนผสม!S:S)+SUMIF(กวนไส้!$C:$C,'รับ-จ่าย ประจำวัน'!$B235,กวนไส้!S:S)+SUMIF(ผลิต1!$C:$C,'รับ-จ่าย ประจำวัน'!$B235,ผลิต1!S:S)+SUMIF(ผลิต2!$C:$C,'รับ-จ่าย ประจำวัน'!$B235,ผลิต2!S:S)+SUMIF(เส้นแต่งหน้าขนมเค้ก!$C:$C,'รับ-จ่าย ประจำวัน'!$B235,เส้นแต่งหน้าขนมเค้ก!S:S)+SUMIF(แพ็ค!$C:$C,'รับ-จ่าย ประจำวัน'!$B235,แพ็ค!S:S)+SUMIF(ธุรการ!$C:$C,'รับ-จ่าย ประจำวัน'!$B235,ธุรการ!S:S)+SUMIF(เส้นแต่งหน้าขนมปัง!$C:$C,'รับ-จ่าย ประจำวัน'!$B235,เส้นแต่งหน้าขนมปัง!S:S)+SUMIF('วางแผนBC,CJ'!$C:$C,'รับ-จ่าย ประจำวัน'!$B235,'วางแผนBC,CJ'!S:S)+SUMIF(RD!$C:$C,'รับ-จ่าย ประจำวัน'!$B235,RD!S:S)+SUMIF('FG,ออนไล,คัดแยก'!$C:$C,'รับ-จ่าย ประจำวัน'!$B235,'FG,ออนไล,คัดแยก'!S:S)</f>
        <v>0</v>
      </c>
      <c r="BA235" s="16">
        <f>SUMIF(เตรียมส่วนผสม!$C:$C,'รับ-จ่าย ประจำวัน'!$B235,เตรียมส่วนผสม!T:T)+SUMIF(กวนไส้!$C:$C,'รับ-จ่าย ประจำวัน'!$B235,กวนไส้!T:T)+SUMIF(ผลิต1!$C:$C,'รับ-จ่าย ประจำวัน'!$B235,ผลิต1!T:T)+SUMIF(ผลิต2!$C:$C,'รับ-จ่าย ประจำวัน'!$B235,ผลิต2!T:T)+SUMIF(เส้นแต่งหน้าขนมเค้ก!$C:$C,'รับ-จ่าย ประจำวัน'!$B235,เส้นแต่งหน้าขนมเค้ก!T:T)+SUMIF(แพ็ค!$C:$C,'รับ-จ่าย ประจำวัน'!$B235,แพ็ค!T:T)+SUMIF(ธุรการ!$C:$C,'รับ-จ่าย ประจำวัน'!$B235,ธุรการ!T:T)+SUMIF(เส้นแต่งหน้าขนมปัง!$C:$C,'รับ-จ่าย ประจำวัน'!$B235,เส้นแต่งหน้าขนมปัง!T:T)+SUMIF('วางแผนBC,CJ'!$C:$C,'รับ-จ่าย ประจำวัน'!$B235,'วางแผนBC,CJ'!T:T)+SUMIF(RD!$C:$C,'รับ-จ่าย ประจำวัน'!$B235,RD!T:T)+SUMIF('FG,ออนไล,คัดแยก'!$C:$C,'รับ-จ่าย ประจำวัน'!$B235,'FG,ออนไล,คัดแยก'!T:T)</f>
        <v>0</v>
      </c>
      <c r="BB235" s="16">
        <f>SUMIF(เตรียมส่วนผสม!$C:$C,'รับ-จ่าย ประจำวัน'!$B235,เตรียมส่วนผสม!U:U)+SUMIF(กวนไส้!$C:$C,'รับ-จ่าย ประจำวัน'!$B235,กวนไส้!U:U)+SUMIF(ผลิต1!$C:$C,'รับ-จ่าย ประจำวัน'!$B235,ผลิต1!U:U)+SUMIF(ผลิต2!$C:$C,'รับ-จ่าย ประจำวัน'!$B235,ผลิต2!U:U)+SUMIF(เส้นแต่งหน้าขนมเค้ก!$C:$C,'รับ-จ่าย ประจำวัน'!$B235,เส้นแต่งหน้าขนมเค้ก!U:U)+SUMIF(แพ็ค!$C:$C,'รับ-จ่าย ประจำวัน'!$B235,แพ็ค!U:U)+SUMIF(ธุรการ!$C:$C,'รับ-จ่าย ประจำวัน'!$B235,ธุรการ!U:U)+SUMIF(เส้นแต่งหน้าขนมปัง!$C:$C,'รับ-จ่าย ประจำวัน'!$B235,เส้นแต่งหน้าขนมปัง!U:U)+SUMIF('วางแผนBC,CJ'!$C:$C,'รับ-จ่าย ประจำวัน'!$B235,'วางแผนBC,CJ'!U:U)+SUMIF(RD!$C:$C,'รับ-จ่าย ประจำวัน'!$B235,RD!U:U)+SUMIF('FG,ออนไล,คัดแยก'!$C:$C,'รับ-จ่าย ประจำวัน'!$B235,'FG,ออนไล,คัดแยก'!U:U)</f>
        <v>0</v>
      </c>
      <c r="BC235" s="16">
        <f>SUMIF(เตรียมส่วนผสม!$C:$C,'รับ-จ่าย ประจำวัน'!$B235,เตรียมส่วนผสม!V:V)+SUMIF(กวนไส้!$C:$C,'รับ-จ่าย ประจำวัน'!$B235,กวนไส้!V:V)+SUMIF(ผลิต1!$C:$C,'รับ-จ่าย ประจำวัน'!$B235,ผลิต1!V:V)+SUMIF(ผลิต2!$C:$C,'รับ-จ่าย ประจำวัน'!$B235,ผลิต2!V:V)+SUMIF(เส้นแต่งหน้าขนมเค้ก!$C:$C,'รับ-จ่าย ประจำวัน'!$B235,เส้นแต่งหน้าขนมเค้ก!V:V)+SUMIF(แพ็ค!$C:$C,'รับ-จ่าย ประจำวัน'!$B235,แพ็ค!V:V)+SUMIF(ธุรการ!$C:$C,'รับ-จ่าย ประจำวัน'!$B235,ธุรการ!V:V)+SUMIF(เส้นแต่งหน้าขนมปัง!$C:$C,'รับ-จ่าย ประจำวัน'!$B235,เส้นแต่งหน้าขนมปัง!V:V)+SUMIF('วางแผนBC,CJ'!$C:$C,'รับ-จ่าย ประจำวัน'!$B235,'วางแผนBC,CJ'!V:V)+SUMIF(RD!$C:$C,'รับ-จ่าย ประจำวัน'!$B235,RD!V:V)+SUMIF('FG,ออนไล,คัดแยก'!$C:$C,'รับ-จ่าย ประจำวัน'!$B235,'FG,ออนไล,คัดแยก'!V:V)</f>
        <v>0</v>
      </c>
      <c r="BD235" s="16">
        <f>SUMIF(เตรียมส่วนผสม!$C:$C,'รับ-จ่าย ประจำวัน'!$B235,เตรียมส่วนผสม!W:W)+SUMIF(กวนไส้!$C:$C,'รับ-จ่าย ประจำวัน'!$B235,กวนไส้!W:W)+SUMIF(ผลิต1!$C:$C,'รับ-จ่าย ประจำวัน'!$B235,ผลิต1!W:W)+SUMIF(ผลิต2!$C:$C,'รับ-จ่าย ประจำวัน'!$B235,ผลิต2!W:W)+SUMIF(เส้นแต่งหน้าขนมเค้ก!$C:$C,'รับ-จ่าย ประจำวัน'!$B235,เส้นแต่งหน้าขนมเค้ก!W:W)+SUMIF(แพ็ค!$C:$C,'รับ-จ่าย ประจำวัน'!$B235,แพ็ค!W:W)+SUMIF(ธุรการ!$C:$C,'รับ-จ่าย ประจำวัน'!$B235,ธุรการ!W:W)+SUMIF(เส้นแต่งหน้าขนมปัง!$C:$C,'รับ-จ่าย ประจำวัน'!$B235,เส้นแต่งหน้าขนมปัง!W:W)+SUMIF('วางแผนBC,CJ'!$C:$C,'รับ-จ่าย ประจำวัน'!$B235,'วางแผนBC,CJ'!W:W)+SUMIF(RD!$C:$C,'รับ-จ่าย ประจำวัน'!$B235,RD!W:W)+SUMIF('FG,ออนไล,คัดแยก'!$C:$C,'รับ-จ่าย ประจำวัน'!$B235,'FG,ออนไล,คัดแยก'!W:W)</f>
        <v>0</v>
      </c>
      <c r="BE235" s="16">
        <f>SUMIF(เตรียมส่วนผสม!$C:$C,'รับ-จ่าย ประจำวัน'!$B235,เตรียมส่วนผสม!X:X)+SUMIF(กวนไส้!$C:$C,'รับ-จ่าย ประจำวัน'!$B235,กวนไส้!X:X)+SUMIF(ผลิต1!$C:$C,'รับ-จ่าย ประจำวัน'!$B235,ผลิต1!X:X)+SUMIF(ผลิต2!$C:$C,'รับ-จ่าย ประจำวัน'!$B235,ผลิต2!X:X)+SUMIF(เส้นแต่งหน้าขนมเค้ก!$C:$C,'รับ-จ่าย ประจำวัน'!$B235,เส้นแต่งหน้าขนมเค้ก!X:X)+SUMIF(แพ็ค!$C:$C,'รับ-จ่าย ประจำวัน'!$B235,แพ็ค!X:X)+SUMIF(ธุรการ!$C:$C,'รับ-จ่าย ประจำวัน'!$B235,ธุรการ!X:X)+SUMIF(เส้นแต่งหน้าขนมปัง!$C:$C,'รับ-จ่าย ประจำวัน'!$B235,เส้นแต่งหน้าขนมปัง!X:X)+SUMIF('วางแผนBC,CJ'!$C:$C,'รับ-จ่าย ประจำวัน'!$B235,'วางแผนBC,CJ'!X:X)+SUMIF(RD!$C:$C,'รับ-จ่าย ประจำวัน'!$B235,RD!X:X)+SUMIF('FG,ออนไล,คัดแยก'!$C:$C,'รับ-จ่าย ประจำวัน'!$B235,'FG,ออนไล,คัดแยก'!X:X)</f>
        <v>0</v>
      </c>
      <c r="BF235" s="16">
        <f>SUMIF(เตรียมส่วนผสม!$C:$C,'รับ-จ่าย ประจำวัน'!$B235,เตรียมส่วนผสม!Y:Y)+SUMIF(กวนไส้!$C:$C,'รับ-จ่าย ประจำวัน'!$B235,กวนไส้!Y:Y)+SUMIF(ผลิต1!$C:$C,'รับ-จ่าย ประจำวัน'!$B235,ผลิต1!Y:Y)+SUMIF(ผลิต2!$C:$C,'รับ-จ่าย ประจำวัน'!$B235,ผลิต2!Y:Y)+SUMIF(เส้นแต่งหน้าขนมเค้ก!$C:$C,'รับ-จ่าย ประจำวัน'!$B235,เส้นแต่งหน้าขนมเค้ก!Y:Y)+SUMIF(แพ็ค!$C:$C,'รับ-จ่าย ประจำวัน'!$B235,แพ็ค!Y:Y)+SUMIF(ธุรการ!$C:$C,'รับ-จ่าย ประจำวัน'!$B235,ธุรการ!Y:Y)+SUMIF(เส้นแต่งหน้าขนมปัง!$C:$C,'รับ-จ่าย ประจำวัน'!$B235,เส้นแต่งหน้าขนมปัง!Y:Y)+SUMIF('วางแผนBC,CJ'!$C:$C,'รับ-จ่าย ประจำวัน'!$B235,'วางแผนBC,CJ'!Y:Y)+SUMIF(RD!$C:$C,'รับ-จ่าย ประจำวัน'!$B235,RD!Y:Y)+SUMIF('FG,ออนไล,คัดแยก'!$C:$C,'รับ-จ่าย ประจำวัน'!$B235,'FG,ออนไล,คัดแยก'!Y:Y)</f>
        <v>0</v>
      </c>
      <c r="BG235" s="16">
        <f>SUMIF(เตรียมส่วนผสม!$C:$C,'รับ-จ่าย ประจำวัน'!$B235,เตรียมส่วนผสม!Z:Z)+SUMIF(กวนไส้!$C:$C,'รับ-จ่าย ประจำวัน'!$B235,กวนไส้!Z:Z)+SUMIF(ผลิต1!$C:$C,'รับ-จ่าย ประจำวัน'!$B235,ผลิต1!Z:Z)+SUMIF(ผลิต2!$C:$C,'รับ-จ่าย ประจำวัน'!$B235,ผลิต2!Z:Z)+SUMIF(เส้นแต่งหน้าขนมเค้ก!$C:$C,'รับ-จ่าย ประจำวัน'!$B235,เส้นแต่งหน้าขนมเค้ก!Z:Z)+SUMIF(แพ็ค!$C:$C,'รับ-จ่าย ประจำวัน'!$B235,แพ็ค!Z:Z)+SUMIF(ธุรการ!$C:$C,'รับ-จ่าย ประจำวัน'!$B235,ธุรการ!Z:Z)+SUMIF(เส้นแต่งหน้าขนมปัง!$C:$C,'รับ-จ่าย ประจำวัน'!$B235,เส้นแต่งหน้าขนมปัง!Z:Z)+SUMIF('วางแผนBC,CJ'!$C:$C,'รับ-จ่าย ประจำวัน'!$B235,'วางแผนBC,CJ'!Z:Z)+SUMIF(RD!$C:$C,'รับ-จ่าย ประจำวัน'!$B235,RD!Z:Z)+SUMIF('FG,ออนไล,คัดแยก'!$C:$C,'รับ-จ่าย ประจำวัน'!$B235,'FG,ออนไล,คัดแยก'!Z:Z)</f>
        <v>0</v>
      </c>
      <c r="BH235" s="16">
        <f>SUMIF(เตรียมส่วนผสม!$C:$C,'รับ-จ่าย ประจำวัน'!$B235,เตรียมส่วนผสม!AA:AA)+SUMIF(กวนไส้!$C:$C,'รับ-จ่าย ประจำวัน'!$B235,กวนไส้!AA:AA)+SUMIF(ผลิต1!$C:$C,'รับ-จ่าย ประจำวัน'!$B235,ผลิต1!AA:AA)+SUMIF(ผลิต2!$C:$C,'รับ-จ่าย ประจำวัน'!$B235,ผลิต2!AA:AA)+SUMIF(เส้นแต่งหน้าขนมเค้ก!$C:$C,'รับ-จ่าย ประจำวัน'!$B235,เส้นแต่งหน้าขนมเค้ก!AA:AA)+SUMIF(แพ็ค!$C:$C,'รับ-จ่าย ประจำวัน'!$B235,แพ็ค!AA:AA)+SUMIF(ธุรการ!$C:$C,'รับ-จ่าย ประจำวัน'!$B235,ธุรการ!AA:AA)+SUMIF(เส้นแต่งหน้าขนมปัง!$C:$C,'รับ-จ่าย ประจำวัน'!$B235,เส้นแต่งหน้าขนมปัง!AA:AA)+SUMIF('วางแผนBC,CJ'!$C:$C,'รับ-จ่าย ประจำวัน'!$B235,'วางแผนBC,CJ'!AA:AA)+SUMIF(RD!$C:$C,'รับ-จ่าย ประจำวัน'!$B235,RD!AA:AA)+SUMIF('FG,ออนไล,คัดแยก'!$C:$C,'รับ-จ่าย ประจำวัน'!$B235,'FG,ออนไล,คัดแยก'!AA:AA)</f>
        <v>0</v>
      </c>
      <c r="BI235" s="16">
        <f>SUMIF(เตรียมส่วนผสม!$C:$C,'รับ-จ่าย ประจำวัน'!$B235,เตรียมส่วนผสม!AB:AB)+SUMIF(กวนไส้!$C:$C,'รับ-จ่าย ประจำวัน'!$B235,กวนไส้!AB:AB)+SUMIF(ผลิต1!$C:$C,'รับ-จ่าย ประจำวัน'!$B235,ผลิต1!AB:AB)+SUMIF(ผลิต2!$C:$C,'รับ-จ่าย ประจำวัน'!$B235,ผลิต2!AB:AB)+SUMIF(เส้นแต่งหน้าขนมเค้ก!$C:$C,'รับ-จ่าย ประจำวัน'!$B235,เส้นแต่งหน้าขนมเค้ก!AB:AB)+SUMIF(แพ็ค!$C:$C,'รับ-จ่าย ประจำวัน'!$B235,แพ็ค!AB:AB)+SUMIF(ธุรการ!$C:$C,'รับ-จ่าย ประจำวัน'!$B235,ธุรการ!AB:AB)+SUMIF(เส้นแต่งหน้าขนมปัง!$C:$C,'รับ-จ่าย ประจำวัน'!$B235,เส้นแต่งหน้าขนมปัง!AB:AB)+SUMIF('วางแผนBC,CJ'!$C:$C,'รับ-จ่าย ประจำวัน'!$B235,'วางแผนBC,CJ'!AB:AB)+SUMIF(RD!$C:$C,'รับ-จ่าย ประจำวัน'!$B235,RD!AB:AB)+SUMIF('FG,ออนไล,คัดแยก'!$C:$C,'รับ-จ่าย ประจำวัน'!$B235,'FG,ออนไล,คัดแยก'!AB:AB)</f>
        <v>0</v>
      </c>
      <c r="BJ235" s="16">
        <f>SUMIF(เตรียมส่วนผสม!$C:$C,'รับ-จ่าย ประจำวัน'!$B235,เตรียมส่วนผสม!AC:AC)+SUMIF(กวนไส้!$C:$C,'รับ-จ่าย ประจำวัน'!$B235,กวนไส้!AC:AC)+SUMIF(ผลิต1!$C:$C,'รับ-จ่าย ประจำวัน'!$B235,ผลิต1!AC:AC)+SUMIF(ผลิต2!$C:$C,'รับ-จ่าย ประจำวัน'!$B235,ผลิต2!AC:AC)+SUMIF(เส้นแต่งหน้าขนมเค้ก!$C:$C,'รับ-จ่าย ประจำวัน'!$B235,เส้นแต่งหน้าขนมเค้ก!AC:AC)+SUMIF(แพ็ค!$C:$C,'รับ-จ่าย ประจำวัน'!$B235,แพ็ค!AC:AC)+SUMIF(ธุรการ!$C:$C,'รับ-จ่าย ประจำวัน'!$B235,ธุรการ!AC:AC)+SUMIF(เส้นแต่งหน้าขนมปัง!$C:$C,'รับ-จ่าย ประจำวัน'!$B235,เส้นแต่งหน้าขนมปัง!AC:AC)+SUMIF('วางแผนBC,CJ'!$C:$C,'รับ-จ่าย ประจำวัน'!$B235,'วางแผนBC,CJ'!AC:AC)+SUMIF(RD!$C:$C,'รับ-จ่าย ประจำวัน'!$B235,RD!AC:AC)+SUMIF('FG,ออนไล,คัดแยก'!$C:$C,'รับ-จ่าย ประจำวัน'!$B235,'FG,ออนไล,คัดแยก'!AC:AC)</f>
        <v>0</v>
      </c>
      <c r="BK235" s="16">
        <f>SUMIF(เตรียมส่วนผสม!$C:$C,'รับ-จ่าย ประจำวัน'!$B235,เตรียมส่วนผสม!AD:AD)+SUMIF(กวนไส้!$C:$C,'รับ-จ่าย ประจำวัน'!$B235,กวนไส้!AD:AD)+SUMIF(ผลิต1!$C:$C,'รับ-จ่าย ประจำวัน'!$B235,ผลิต1!AD:AD)+SUMIF(ผลิต2!$C:$C,'รับ-จ่าย ประจำวัน'!$B235,ผลิต2!AD:AD)+SUMIF(เส้นแต่งหน้าขนมเค้ก!$C:$C,'รับ-จ่าย ประจำวัน'!$B235,เส้นแต่งหน้าขนมเค้ก!AD:AD)+SUMIF(แพ็ค!$C:$C,'รับ-จ่าย ประจำวัน'!$B235,แพ็ค!AD:AD)+SUMIF(ธุรการ!$C:$C,'รับ-จ่าย ประจำวัน'!$B235,ธุรการ!AD:AD)+SUMIF(เส้นแต่งหน้าขนมปัง!$C:$C,'รับ-จ่าย ประจำวัน'!$B235,เส้นแต่งหน้าขนมปัง!AD:AD)+SUMIF('วางแผนBC,CJ'!$C:$C,'รับ-จ่าย ประจำวัน'!$B235,'วางแผนBC,CJ'!AD:AD)+SUMIF(RD!$C:$C,'รับ-จ่าย ประจำวัน'!$B235,RD!AD:AD)+SUMIF('FG,ออนไล,คัดแยก'!$C:$C,'รับ-จ่าย ประจำวัน'!$B235,'FG,ออนไล,คัดแยก'!AD:AD)</f>
        <v>0</v>
      </c>
      <c r="BL235" s="16">
        <f>SUMIF(เตรียมส่วนผสม!$C:$C,'รับ-จ่าย ประจำวัน'!$B235,เตรียมส่วนผสม!AE:AE)+SUMIF(กวนไส้!$C:$C,'รับ-จ่าย ประจำวัน'!$B235,กวนไส้!AE:AE)+SUMIF(ผลิต1!$C:$C,'รับ-จ่าย ประจำวัน'!$B235,ผลิต1!AE:AE)+SUMIF(ผลิต2!$C:$C,'รับ-จ่าย ประจำวัน'!$B235,ผลิต2!AE:AE)+SUMIF(เส้นแต่งหน้าขนมเค้ก!$C:$C,'รับ-จ่าย ประจำวัน'!$B235,เส้นแต่งหน้าขนมเค้ก!AE:AE)+SUMIF(แพ็ค!$C:$C,'รับ-จ่าย ประจำวัน'!$B235,แพ็ค!AE:AE)+SUMIF(ธุรการ!$C:$C,'รับ-จ่าย ประจำวัน'!$B235,ธุรการ!AE:AE)+SUMIF(เส้นแต่งหน้าขนมปัง!$C:$C,'รับ-จ่าย ประจำวัน'!$B235,เส้นแต่งหน้าขนมปัง!AE:AE)+SUMIF('วางแผนBC,CJ'!$C:$C,'รับ-จ่าย ประจำวัน'!$B235,'วางแผนBC,CJ'!AE:AE)+SUMIF(RD!$C:$C,'รับ-จ่าย ประจำวัน'!$B235,RD!AE:AE)+SUMIF('FG,ออนไล,คัดแยก'!$C:$C,'รับ-จ่าย ประจำวัน'!$B235,'FG,ออนไล,คัดแยก'!AE:AE)</f>
        <v>0</v>
      </c>
      <c r="BM235" s="16">
        <f>SUMIF(เตรียมส่วนผสม!$C:$C,'รับ-จ่าย ประจำวัน'!$B235,เตรียมส่วนผสม!AF:AF)+SUMIF(กวนไส้!$C:$C,'รับ-จ่าย ประจำวัน'!$B235,กวนไส้!AF:AF)+SUMIF(ผลิต1!$C:$C,'รับ-จ่าย ประจำวัน'!$B235,ผลิต1!AF:AF)+SUMIF(ผลิต2!$C:$C,'รับ-จ่าย ประจำวัน'!$B235,ผลิต2!AF:AF)+SUMIF(เส้นแต่งหน้าขนมเค้ก!$C:$C,'รับ-จ่าย ประจำวัน'!$B235,เส้นแต่งหน้าขนมเค้ก!AF:AF)+SUMIF(แพ็ค!$C:$C,'รับ-จ่าย ประจำวัน'!$B235,แพ็ค!AF:AF)+SUMIF(ธุรการ!$C:$C,'รับ-จ่าย ประจำวัน'!$B235,ธุรการ!AF:AF)+SUMIF(เส้นแต่งหน้าขนมปัง!$C:$C,'รับ-จ่าย ประจำวัน'!$B235,เส้นแต่งหน้าขนมปัง!AF:AF)+SUMIF('วางแผนBC,CJ'!$C:$C,'รับ-จ่าย ประจำวัน'!$B235,'วางแผนBC,CJ'!AF:AF)+SUMIF(RD!$C:$C,'รับ-จ่าย ประจำวัน'!$B235,RD!AF:AF)+SUMIF('FG,ออนไล,คัดแยก'!$C:$C,'รับ-จ่าย ประจำวัน'!$B235,'FG,ออนไล,คัดแยก'!AF:AF)</f>
        <v>0</v>
      </c>
      <c r="BN235" s="16">
        <f>SUMIF(เตรียมส่วนผสม!$C:$C,'รับ-จ่าย ประจำวัน'!$B235,เตรียมส่วนผสม!AG:AG)+SUMIF(กวนไส้!$C:$C,'รับ-จ่าย ประจำวัน'!$B235,กวนไส้!AG:AG)+SUMIF(ผลิต1!$C:$C,'รับ-จ่าย ประจำวัน'!$B235,ผลิต1!AG:AG)+SUMIF(ผลิต2!$C:$C,'รับ-จ่าย ประจำวัน'!$B235,ผลิต2!AG:AG)+SUMIF(เส้นแต่งหน้าขนมเค้ก!$C:$C,'รับ-จ่าย ประจำวัน'!$B235,เส้นแต่งหน้าขนมเค้ก!AG:AG)+SUMIF(แพ็ค!$C:$C,'รับ-จ่าย ประจำวัน'!$B235,แพ็ค!AG:AG)+SUMIF(ธุรการ!$C:$C,'รับ-จ่าย ประจำวัน'!$B235,ธุรการ!AG:AG)+SUMIF(เส้นแต่งหน้าขนมปัง!$C:$C,'รับ-จ่าย ประจำวัน'!$B235,เส้นแต่งหน้าขนมปัง!AG:AG)+SUMIF('วางแผนBC,CJ'!$C:$C,'รับ-จ่าย ประจำวัน'!$B235,'วางแผนBC,CJ'!AG:AG)+SUMIF(RD!$C:$C,'รับ-จ่าย ประจำวัน'!$B235,RD!AG:AG)+SUMIF('FG,ออนไล,คัดแยก'!$C:$C,'รับ-จ่าย ประจำวัน'!$B235,'FG,ออนไล,คัดแยก'!AG:AG)</f>
        <v>0</v>
      </c>
      <c r="BO235" s="16">
        <f>SUMIF(เตรียมส่วนผสม!$C:$C,'รับ-จ่าย ประจำวัน'!$B235,เตรียมส่วนผสม!AH:AH)+SUMIF(กวนไส้!$C:$C,'รับ-จ่าย ประจำวัน'!$B235,กวนไส้!AH:AH)+SUMIF(ผลิต1!$C:$C,'รับ-จ่าย ประจำวัน'!$B235,ผลิต1!AH:AH)+SUMIF(ผลิต2!$C:$C,'รับ-จ่าย ประจำวัน'!$B235,ผลิต2!AH:AH)+SUMIF(เส้นแต่งหน้าขนมเค้ก!$C:$C,'รับ-จ่าย ประจำวัน'!$B235,เส้นแต่งหน้าขนมเค้ก!AH:AH)+SUMIF(แพ็ค!$C:$C,'รับ-จ่าย ประจำวัน'!$B235,แพ็ค!AH:AH)+SUMIF(ธุรการ!$C:$C,'รับ-จ่าย ประจำวัน'!$B235,ธุรการ!AH:AH)+SUMIF(เส้นแต่งหน้าขนมปัง!$C:$C,'รับ-จ่าย ประจำวัน'!$B235,เส้นแต่งหน้าขนมปัง!AH:AH)+SUMIF('วางแผนBC,CJ'!$C:$C,'รับ-จ่าย ประจำวัน'!$B235,'วางแผนBC,CJ'!AH:AH)+SUMIF(RD!$C:$C,'รับ-จ่าย ประจำวัน'!$B235,RD!AH:AH)+SUMIF('FG,ออนไล,คัดแยก'!$C:$C,'รับ-จ่าย ประจำวัน'!$B235,'FG,ออนไล,คัดแยก'!AH:AH)</f>
        <v>0</v>
      </c>
      <c r="BP235" s="16">
        <f>SUMIF(เตรียมส่วนผสม!$C:$C,'รับ-จ่าย ประจำวัน'!$B235,เตรียมส่วนผสม!AI:AI)+SUMIF(กวนไส้!$C:$C,'รับ-จ่าย ประจำวัน'!$B235,กวนไส้!AI:AI)+SUMIF(ผลิต1!$C:$C,'รับ-จ่าย ประจำวัน'!$B235,ผลิต1!AI:AI)+SUMIF(ผลิต2!$C:$C,'รับ-จ่าย ประจำวัน'!$B235,ผลิต2!AI:AI)+SUMIF(เส้นแต่งหน้าขนมเค้ก!$C:$C,'รับ-จ่าย ประจำวัน'!$B235,เส้นแต่งหน้าขนมเค้ก!AI:AI)+SUMIF(แพ็ค!$C:$C,'รับ-จ่าย ประจำวัน'!$B235,แพ็ค!AI:AI)+SUMIF(ธุรการ!$C:$C,'รับ-จ่าย ประจำวัน'!$B235,ธุรการ!AI:AI)+SUMIF(เส้นแต่งหน้าขนมปัง!$C:$C,'รับ-จ่าย ประจำวัน'!$B235,เส้นแต่งหน้าขนมปัง!AI:AI)+SUMIF('วางแผนBC,CJ'!$C:$C,'รับ-จ่าย ประจำวัน'!$B235,'วางแผนBC,CJ'!AI:AI)+SUMIF(RD!$C:$C,'รับ-จ่าย ประจำวัน'!$B235,RD!AI:AI)+SUMIF('FG,ออนไล,คัดแยก'!$C:$C,'รับ-จ่าย ประจำวัน'!$B235,'FG,ออนไล,คัดแยก'!AI:AI)</f>
        <v>0</v>
      </c>
      <c r="BQ235" s="16">
        <f>SUMIF(เตรียมส่วนผสม!$C:$C,'รับ-จ่าย ประจำวัน'!$B235,เตรียมส่วนผสม!AJ:AJ)+SUMIF(กวนไส้!$C:$C,'รับ-จ่าย ประจำวัน'!$B235,กวนไส้!AJ:AJ)+SUMIF(ผลิต1!$C:$C,'รับ-จ่าย ประจำวัน'!$B235,ผลิต1!AJ:AJ)+SUMIF(ผลิต2!$C:$C,'รับ-จ่าย ประจำวัน'!$B235,ผลิต2!AJ:AJ)+SUMIF(เส้นแต่งหน้าขนมเค้ก!$C:$C,'รับ-จ่าย ประจำวัน'!$B235,เส้นแต่งหน้าขนมเค้ก!AJ:AJ)+SUMIF(แพ็ค!$C:$C,'รับ-จ่าย ประจำวัน'!$B235,แพ็ค!AJ:AJ)+SUMIF(ธุรการ!$C:$C,'รับ-จ่าย ประจำวัน'!$B235,ธุรการ!AJ:AJ)+SUMIF(เส้นแต่งหน้าขนมปัง!$C:$C,'รับ-จ่าย ประจำวัน'!$B235,เส้นแต่งหน้าขนมปัง!AJ:AJ)+SUMIF('วางแผนBC,CJ'!$C:$C,'รับ-จ่าย ประจำวัน'!$B235,'วางแผนBC,CJ'!AJ:AJ)+SUMIF(RD!$C:$C,'รับ-จ่าย ประจำวัน'!$B235,RD!AJ:AJ)+SUMIF('FG,ออนไล,คัดแยก'!$C:$C,'รับ-จ่าย ประจำวัน'!$B235,'FG,ออนไล,คัดแยก'!AJ:AJ)</f>
        <v>0</v>
      </c>
      <c r="BR235" s="16">
        <f>SUMIF(เตรียมส่วนผสม!$C:$C,'รับ-จ่าย ประจำวัน'!$B235,เตรียมส่วนผสม!AK:AK)+SUMIF(กวนไส้!$C:$C,'รับ-จ่าย ประจำวัน'!$B235,กวนไส้!AK:AK)+SUMIF(ผลิต1!$C:$C,'รับ-จ่าย ประจำวัน'!$B235,ผลิต1!AK:AK)+SUMIF(ผลิต2!$C:$C,'รับ-จ่าย ประจำวัน'!$B235,ผลิต2!AK:AK)+SUMIF(เส้นแต่งหน้าขนมเค้ก!$C:$C,'รับ-จ่าย ประจำวัน'!$B235,เส้นแต่งหน้าขนมเค้ก!AK:AK)+SUMIF(แพ็ค!$C:$C,'รับ-จ่าย ประจำวัน'!$B235,แพ็ค!AK:AK)+SUMIF(ธุรการ!$C:$C,'รับ-จ่าย ประจำวัน'!$B235,ธุรการ!AK:AK)+SUMIF(เส้นแต่งหน้าขนมปัง!$C:$C,'รับ-จ่าย ประจำวัน'!$B235,เส้นแต่งหน้าขนมปัง!AK:AK)+SUMIF('วางแผนBC,CJ'!$C:$C,'รับ-จ่าย ประจำวัน'!$B235,'วางแผนBC,CJ'!AK:AK)+SUMIF(RD!$C:$C,'รับ-จ่าย ประจำวัน'!$B235,RD!AK:AK)+SUMIF('FG,ออนไล,คัดแยก'!$C:$C,'รับ-จ่าย ประจำวัน'!$B235,'FG,ออนไล,คัดแยก'!AK:AK)</f>
        <v>0</v>
      </c>
      <c r="BS235" s="16">
        <f>SUMIF(เตรียมส่วนผสม!$C:$C,'รับ-จ่าย ประจำวัน'!$B235,เตรียมส่วนผสม!AL:AL)+SUMIF(กวนไส้!$C:$C,'รับ-จ่าย ประจำวัน'!$B235,กวนไส้!AL:AL)+SUMIF(ผลิต1!$C:$C,'รับ-จ่าย ประจำวัน'!$B235,ผลิต1!AL:AL)+SUMIF(ผลิต2!$C:$C,'รับ-จ่าย ประจำวัน'!$B235,ผลิต2!AL:AL)+SUMIF(เส้นแต่งหน้าขนมเค้ก!$C:$C,'รับ-จ่าย ประจำวัน'!$B235,เส้นแต่งหน้าขนมเค้ก!AL:AL)+SUMIF(แพ็ค!$C:$C,'รับ-จ่าย ประจำวัน'!$B235,แพ็ค!AL:AL)+SUMIF(ธุรการ!$C:$C,'รับ-จ่าย ประจำวัน'!$B235,ธุรการ!AL:AL)+SUMIF(เส้นแต่งหน้าขนมปัง!$C:$C,'รับ-จ่าย ประจำวัน'!$B235,เส้นแต่งหน้าขนมปัง!AL:AL)+SUMIF('วางแผนBC,CJ'!$C:$C,'รับ-จ่าย ประจำวัน'!$B235,'วางแผนBC,CJ'!AL:AL)+SUMIF(RD!$C:$C,'รับ-จ่าย ประจำวัน'!$B235,RD!AL:AL)+SUMIF('FG,ออนไล,คัดแยก'!$C:$C,'รับ-จ่าย ประจำวัน'!$B235,'FG,ออนไล,คัดแยก'!AL:AL)</f>
        <v>0</v>
      </c>
      <c r="BT235" s="18">
        <f t="shared" si="50"/>
        <v>0</v>
      </c>
      <c r="BU235" s="116">
        <f>6500+798+120000</f>
        <v>127298</v>
      </c>
      <c r="BV235" s="146">
        <f t="shared" si="51"/>
        <v>4993</v>
      </c>
      <c r="BW235" s="183">
        <v>30</v>
      </c>
      <c r="BX235" s="172">
        <f t="shared" si="55"/>
        <v>0</v>
      </c>
      <c r="BY235" s="188" t="e">
        <f t="shared" si="53"/>
        <v>#DIV/0!</v>
      </c>
      <c r="BZ235" s="180" t="e">
        <f t="shared" ca="1" si="52"/>
        <v>#DIV/0!</v>
      </c>
      <c r="CA235" s="93"/>
      <c r="CB235" s="93"/>
      <c r="CC235" s="93"/>
      <c r="CD235" s="93"/>
      <c r="CE235" s="93"/>
      <c r="CF235" s="93"/>
      <c r="CG235" s="93"/>
      <c r="CH235" s="93"/>
      <c r="CI235" s="93"/>
      <c r="CJ235" s="94"/>
      <c r="CK235" s="9">
        <f t="shared" si="54"/>
        <v>-122305</v>
      </c>
    </row>
    <row r="236" spans="1:89" hidden="1" x14ac:dyDescent="0.5">
      <c r="A236" s="149" t="s">
        <v>1389</v>
      </c>
      <c r="B236" s="34">
        <v>1023401011</v>
      </c>
      <c r="C236" s="10" t="s">
        <v>1391</v>
      </c>
      <c r="D236" s="135" t="s">
        <v>91</v>
      </c>
      <c r="E236" s="11">
        <v>0</v>
      </c>
      <c r="F236" s="159" t="s">
        <v>1605</v>
      </c>
      <c r="G236" s="11" t="s">
        <v>62</v>
      </c>
      <c r="H236" s="12">
        <v>6260</v>
      </c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3"/>
      <c r="AF236" s="13"/>
      <c r="AG236" s="13"/>
      <c r="AH236" s="13"/>
      <c r="AI236" s="14"/>
      <c r="AJ236" s="14"/>
      <c r="AK236" s="14"/>
      <c r="AL236" s="14"/>
      <c r="AM236" s="14"/>
      <c r="AN236" s="15">
        <f t="shared" si="49"/>
        <v>0</v>
      </c>
      <c r="AO236" s="16">
        <f>SUMIF(เตรียมส่วนผสม!$C:$C,'รับ-จ่าย ประจำวัน'!$B236,เตรียมส่วนผสม!H:H)+SUMIF(กวนไส้!$C:$C,'รับ-จ่าย ประจำวัน'!$B236,กวนไส้!H:H)+SUMIF(ผลิต1!$C:$C,'รับ-จ่าย ประจำวัน'!$B236,ผลิต1!H:H)+SUMIF(ผลิต2!$C:$C,'รับ-จ่าย ประจำวัน'!$B236,ผลิต2!H:H)+SUMIF(เส้นแต่งหน้าขนมเค้ก!$C:$C,'รับ-จ่าย ประจำวัน'!$B236,เส้นแต่งหน้าขนมเค้ก!H:H)+SUMIF(แพ็ค!$C:$C,'รับ-จ่าย ประจำวัน'!$B236,แพ็ค!H:H)+SUMIF(ธุรการ!$C:$C,'รับ-จ่าย ประจำวัน'!$B236,ธุรการ!H:H)+SUMIF(เส้นแต่งหน้าขนมปัง!$C:$C,'รับ-จ่าย ประจำวัน'!$B236,เส้นแต่งหน้าขนมปัง!H:H)+SUMIF('วางแผนBC,CJ'!$C:$C,'รับ-จ่าย ประจำวัน'!$B236,'วางแผนBC,CJ'!H:H)+SUMIF(RD!$C:$C,'รับ-จ่าย ประจำวัน'!$B236,RD!H:H)+SUMIF('FG,ออนไล,คัดแยก'!$C:$C,'รับ-จ่าย ประจำวัน'!$B236,'FG,ออนไล,คัดแยก'!H:H)</f>
        <v>0</v>
      </c>
      <c r="AP236" s="16">
        <f>SUMIF(เตรียมส่วนผสม!$C:$C,'รับ-จ่าย ประจำวัน'!$B236,เตรียมส่วนผสม!I:I)+SUMIF(กวนไส้!$C:$C,'รับ-จ่าย ประจำวัน'!$B236,กวนไส้!I:I)+SUMIF(ผลิต1!$C:$C,'รับ-จ่าย ประจำวัน'!$B236,ผลิต1!I:I)+SUMIF(ผลิต2!$C:$C,'รับ-จ่าย ประจำวัน'!$B236,ผลิต2!I:I)+SUMIF(เส้นแต่งหน้าขนมเค้ก!$C:$C,'รับ-จ่าย ประจำวัน'!$B236,เส้นแต่งหน้าขนมเค้ก!I:I)+SUMIF(แพ็ค!$C:$C,'รับ-จ่าย ประจำวัน'!$B236,แพ็ค!I:I)+SUMIF(ธุรการ!$C:$C,'รับ-จ่าย ประจำวัน'!$B236,ธุรการ!I:I)+SUMIF(เส้นแต่งหน้าขนมปัง!$C:$C,'รับ-จ่าย ประจำวัน'!$B236,เส้นแต่งหน้าขนมปัง!I:I)+SUMIF('วางแผนBC,CJ'!$C:$C,'รับ-จ่าย ประจำวัน'!$B236,'วางแผนBC,CJ'!I:I)+SUMIF(RD!$C:$C,'รับ-จ่าย ประจำวัน'!$B236,RD!I:I)+SUMIF('FG,ออนไล,คัดแยก'!$C:$C,'รับ-จ่าย ประจำวัน'!$B236,'FG,ออนไล,คัดแยก'!I:I)</f>
        <v>0</v>
      </c>
      <c r="AQ236" s="16">
        <f>SUMIF(เตรียมส่วนผสม!$C:$C,'รับ-จ่าย ประจำวัน'!$B236,เตรียมส่วนผสม!J:J)+SUMIF(กวนไส้!$C:$C,'รับ-จ่าย ประจำวัน'!$B236,กวนไส้!J:J)+SUMIF(ผลิต1!$C:$C,'รับ-จ่าย ประจำวัน'!$B236,ผลิต1!J:J)+SUMIF(ผลิต2!$C:$C,'รับ-จ่าย ประจำวัน'!$B236,ผลิต2!J:J)+SUMIF(เส้นแต่งหน้าขนมเค้ก!$C:$C,'รับ-จ่าย ประจำวัน'!$B236,เส้นแต่งหน้าขนมเค้ก!J:J)+SUMIF(แพ็ค!$C:$C,'รับ-จ่าย ประจำวัน'!$B236,แพ็ค!J:J)+SUMIF(ธุรการ!$C:$C,'รับ-จ่าย ประจำวัน'!$B236,ธุรการ!J:J)+SUMIF(เส้นแต่งหน้าขนมปัง!$C:$C,'รับ-จ่าย ประจำวัน'!$B236,เส้นแต่งหน้าขนมปัง!J:J)+SUMIF('วางแผนBC,CJ'!$C:$C,'รับ-จ่าย ประจำวัน'!$B236,'วางแผนBC,CJ'!J:J)+SUMIF(RD!$C:$C,'รับ-จ่าย ประจำวัน'!$B236,RD!J:J)+SUMIF('FG,ออนไล,คัดแยก'!$C:$C,'รับ-จ่าย ประจำวัน'!$B236,'FG,ออนไล,คัดแยก'!J:J)</f>
        <v>0</v>
      </c>
      <c r="AR236" s="16">
        <f>SUMIF(เตรียมส่วนผสม!$C:$C,'รับ-จ่าย ประจำวัน'!$B236,เตรียมส่วนผสม!K:K)+SUMIF(กวนไส้!$C:$C,'รับ-จ่าย ประจำวัน'!$B236,กวนไส้!K:K)+SUMIF(ผลิต1!$C:$C,'รับ-จ่าย ประจำวัน'!$B236,ผลิต1!K:K)+SUMIF(ผลิต2!$C:$C,'รับ-จ่าย ประจำวัน'!$B236,ผลิต2!K:K)+SUMIF(เส้นแต่งหน้าขนมเค้ก!$C:$C,'รับ-จ่าย ประจำวัน'!$B236,เส้นแต่งหน้าขนมเค้ก!K:K)+SUMIF(แพ็ค!$C:$C,'รับ-จ่าย ประจำวัน'!$B236,แพ็ค!K:K)+SUMIF(ธุรการ!$C:$C,'รับ-จ่าย ประจำวัน'!$B236,ธุรการ!K:K)+SUMIF(เส้นแต่งหน้าขนมปัง!$C:$C,'รับ-จ่าย ประจำวัน'!$B236,เส้นแต่งหน้าขนมปัง!K:K)+SUMIF('วางแผนBC,CJ'!$C:$C,'รับ-จ่าย ประจำวัน'!$B236,'วางแผนBC,CJ'!K:K)+SUMIF(RD!$C:$C,'รับ-จ่าย ประจำวัน'!$B236,RD!K:K)+SUMIF('FG,ออนไล,คัดแยก'!$C:$C,'รับ-จ่าย ประจำวัน'!$B236,'FG,ออนไล,คัดแยก'!K:K)</f>
        <v>0</v>
      </c>
      <c r="AS236" s="16">
        <f>SUMIF(เตรียมส่วนผสม!$C:$C,'รับ-จ่าย ประจำวัน'!$B236,เตรียมส่วนผสม!L:L)+SUMIF(กวนไส้!$C:$C,'รับ-จ่าย ประจำวัน'!$B236,กวนไส้!L:L)+SUMIF(ผลิต1!$C:$C,'รับ-จ่าย ประจำวัน'!$B236,ผลิต1!L:L)+SUMIF(ผลิต2!$C:$C,'รับ-จ่าย ประจำวัน'!$B236,ผลิต2!L:L)+SUMIF(เส้นแต่งหน้าขนมเค้ก!$C:$C,'รับ-จ่าย ประจำวัน'!$B236,เส้นแต่งหน้าขนมเค้ก!L:L)+SUMIF(แพ็ค!$C:$C,'รับ-จ่าย ประจำวัน'!$B236,แพ็ค!L:L)+SUMIF(ธุรการ!$C:$C,'รับ-จ่าย ประจำวัน'!$B236,ธุรการ!L:L)+SUMIF(เส้นแต่งหน้าขนมปัง!$C:$C,'รับ-จ่าย ประจำวัน'!$B236,เส้นแต่งหน้าขนมปัง!L:L)+SUMIF('วางแผนBC,CJ'!$C:$C,'รับ-จ่าย ประจำวัน'!$B236,'วางแผนBC,CJ'!L:L)+SUMIF(RD!$C:$C,'รับ-จ่าย ประจำวัน'!$B236,RD!L:L)+SUMIF('FG,ออนไล,คัดแยก'!$C:$C,'รับ-จ่าย ประจำวัน'!$B236,'FG,ออนไล,คัดแยก'!L:L)</f>
        <v>0</v>
      </c>
      <c r="AT236" s="16">
        <f>SUMIF(เตรียมส่วนผสม!$C:$C,'รับ-จ่าย ประจำวัน'!$B236,เตรียมส่วนผสม!M:M)+SUMIF(กวนไส้!$C:$C,'รับ-จ่าย ประจำวัน'!$B236,กวนไส้!M:M)+SUMIF(ผลิต1!$C:$C,'รับ-จ่าย ประจำวัน'!$B236,ผลิต1!M:M)+SUMIF(ผลิต2!$C:$C,'รับ-จ่าย ประจำวัน'!$B236,ผลิต2!M:M)+SUMIF(เส้นแต่งหน้าขนมเค้ก!$C:$C,'รับ-จ่าย ประจำวัน'!$B236,เส้นแต่งหน้าขนมเค้ก!M:M)+SUMIF(แพ็ค!$C:$C,'รับ-จ่าย ประจำวัน'!$B236,แพ็ค!M:M)+SUMIF(ธุรการ!$C:$C,'รับ-จ่าย ประจำวัน'!$B236,ธุรการ!M:M)+SUMIF(เส้นแต่งหน้าขนมปัง!$C:$C,'รับ-จ่าย ประจำวัน'!$B236,เส้นแต่งหน้าขนมปัง!M:M)+SUMIF('วางแผนBC,CJ'!$C:$C,'รับ-จ่าย ประจำวัน'!$B236,'วางแผนBC,CJ'!M:M)+SUMIF(RD!$C:$C,'รับ-จ่าย ประจำวัน'!$B236,RD!M:M)+SUMIF('FG,ออนไล,คัดแยก'!$C:$C,'รับ-จ่าย ประจำวัน'!$B236,'FG,ออนไล,คัดแยก'!M:M)</f>
        <v>0</v>
      </c>
      <c r="AU236" s="16">
        <f>SUMIF(เตรียมส่วนผสม!$C:$C,'รับ-จ่าย ประจำวัน'!$B236,เตรียมส่วนผสม!N:N)+SUMIF(กวนไส้!$C:$C,'รับ-จ่าย ประจำวัน'!$B236,กวนไส้!N:N)+SUMIF(ผลิต1!$C:$C,'รับ-จ่าย ประจำวัน'!$B236,ผลิต1!N:N)+SUMIF(ผลิต2!$C:$C,'รับ-จ่าย ประจำวัน'!$B236,ผลิต2!N:N)+SUMIF(เส้นแต่งหน้าขนมเค้ก!$C:$C,'รับ-จ่าย ประจำวัน'!$B236,เส้นแต่งหน้าขนมเค้ก!N:N)+SUMIF(แพ็ค!$C:$C,'รับ-จ่าย ประจำวัน'!$B236,แพ็ค!N:N)+SUMIF(ธุรการ!$C:$C,'รับ-จ่าย ประจำวัน'!$B236,ธุรการ!N:N)+SUMIF(เส้นแต่งหน้าขนมปัง!$C:$C,'รับ-จ่าย ประจำวัน'!$B236,เส้นแต่งหน้าขนมปัง!N:N)+SUMIF('วางแผนBC,CJ'!$C:$C,'รับ-จ่าย ประจำวัน'!$B236,'วางแผนBC,CJ'!N:N)+SUMIF(RD!$C:$C,'รับ-จ่าย ประจำวัน'!$B236,RD!N:N)+SUMIF('FG,ออนไล,คัดแยก'!$C:$C,'รับ-จ่าย ประจำวัน'!$B236,'FG,ออนไล,คัดแยก'!N:N)</f>
        <v>0</v>
      </c>
      <c r="AV236" s="16">
        <f>SUMIF(เตรียมส่วนผสม!$C:$C,'รับ-จ่าย ประจำวัน'!$B236,เตรียมส่วนผสม!O:O)+SUMIF(กวนไส้!$C:$C,'รับ-จ่าย ประจำวัน'!$B236,กวนไส้!O:O)+SUMIF(ผลิต1!$C:$C,'รับ-จ่าย ประจำวัน'!$B236,ผลิต1!O:O)+SUMIF(ผลิต2!$C:$C,'รับ-จ่าย ประจำวัน'!$B236,ผลิต2!O:O)+SUMIF(เส้นแต่งหน้าขนมเค้ก!$C:$C,'รับ-จ่าย ประจำวัน'!$B236,เส้นแต่งหน้าขนมเค้ก!O:O)+SUMIF(แพ็ค!$C:$C,'รับ-จ่าย ประจำวัน'!$B236,แพ็ค!O:O)+SUMIF(ธุรการ!$C:$C,'รับ-จ่าย ประจำวัน'!$B236,ธุรการ!O:O)+SUMIF(เส้นแต่งหน้าขนมปัง!$C:$C,'รับ-จ่าย ประจำวัน'!$B236,เส้นแต่งหน้าขนมปัง!O:O)+SUMIF('วางแผนBC,CJ'!$C:$C,'รับ-จ่าย ประจำวัน'!$B236,'วางแผนBC,CJ'!O:O)+SUMIF(RD!$C:$C,'รับ-จ่าย ประจำวัน'!$B236,RD!O:O)+SUMIF('FG,ออนไล,คัดแยก'!$C:$C,'รับ-จ่าย ประจำวัน'!$B236,'FG,ออนไล,คัดแยก'!O:O)</f>
        <v>0</v>
      </c>
      <c r="AW236" s="16">
        <f>SUMIF(เตรียมส่วนผสม!$C:$C,'รับ-จ่าย ประจำวัน'!$B236,เตรียมส่วนผสม!P:P)+SUMIF(กวนไส้!$C:$C,'รับ-จ่าย ประจำวัน'!$B236,กวนไส้!P:P)+SUMIF(ผลิต1!$C:$C,'รับ-จ่าย ประจำวัน'!$B236,ผลิต1!P:P)+SUMIF(ผลิต2!$C:$C,'รับ-จ่าย ประจำวัน'!$B236,ผลิต2!P:P)+SUMIF(เส้นแต่งหน้าขนมเค้ก!$C:$C,'รับ-จ่าย ประจำวัน'!$B236,เส้นแต่งหน้าขนมเค้ก!P:P)+SUMIF(แพ็ค!$C:$C,'รับ-จ่าย ประจำวัน'!$B236,แพ็ค!P:P)+SUMIF(ธุรการ!$C:$C,'รับ-จ่าย ประจำวัน'!$B236,ธุรการ!P:P)+SUMIF(เส้นแต่งหน้าขนมปัง!$C:$C,'รับ-จ่าย ประจำวัน'!$B236,เส้นแต่งหน้าขนมปัง!P:P)+SUMIF('วางแผนBC,CJ'!$C:$C,'รับ-จ่าย ประจำวัน'!$B236,'วางแผนBC,CJ'!P:P)+SUMIF(RD!$C:$C,'รับ-จ่าย ประจำวัน'!$B236,RD!P:P)+SUMIF('FG,ออนไล,คัดแยก'!$C:$C,'รับ-จ่าย ประจำวัน'!$B236,'FG,ออนไล,คัดแยก'!P:P)</f>
        <v>0</v>
      </c>
      <c r="AX236" s="16">
        <f>SUMIF(เตรียมส่วนผสม!$C:$C,'รับ-จ่าย ประจำวัน'!$B236,เตรียมส่วนผสม!Q:Q)+SUMIF(กวนไส้!$C:$C,'รับ-จ่าย ประจำวัน'!$B236,กวนไส้!Q:Q)+SUMIF(ผลิต1!$C:$C,'รับ-จ่าย ประจำวัน'!$B236,ผลิต1!Q:Q)+SUMIF(ผลิต2!$C:$C,'รับ-จ่าย ประจำวัน'!$B236,ผลิต2!Q:Q)+SUMIF(เส้นแต่งหน้าขนมเค้ก!$C:$C,'รับ-จ่าย ประจำวัน'!$B236,เส้นแต่งหน้าขนมเค้ก!Q:Q)+SUMIF(แพ็ค!$C:$C,'รับ-จ่าย ประจำวัน'!$B236,แพ็ค!Q:Q)+SUMIF(ธุรการ!$C:$C,'รับ-จ่าย ประจำวัน'!$B236,ธุรการ!Q:Q)+SUMIF(เส้นแต่งหน้าขนมปัง!$C:$C,'รับ-จ่าย ประจำวัน'!$B236,เส้นแต่งหน้าขนมปัง!Q:Q)+SUMIF('วางแผนBC,CJ'!$C:$C,'รับ-จ่าย ประจำวัน'!$B236,'วางแผนBC,CJ'!Q:Q)+SUMIF(RD!$C:$C,'รับ-จ่าย ประจำวัน'!$B236,RD!Q:Q)+SUMIF('FG,ออนไล,คัดแยก'!$C:$C,'รับ-จ่าย ประจำวัน'!$B236,'FG,ออนไล,คัดแยก'!Q:Q)</f>
        <v>0</v>
      </c>
      <c r="AY236" s="16">
        <f>SUMIF(เตรียมส่วนผสม!$C:$C,'รับ-จ่าย ประจำวัน'!$B236,เตรียมส่วนผสม!R:R)+SUMIF(กวนไส้!$C:$C,'รับ-จ่าย ประจำวัน'!$B236,กวนไส้!R:R)+SUMIF(ผลิต1!$C:$C,'รับ-จ่าย ประจำวัน'!$B236,ผลิต1!R:R)+SUMIF(ผลิต2!$C:$C,'รับ-จ่าย ประจำวัน'!$B236,ผลิต2!R:R)+SUMIF(เส้นแต่งหน้าขนมเค้ก!$C:$C,'รับ-จ่าย ประจำวัน'!$B236,เส้นแต่งหน้าขนมเค้ก!R:R)+SUMIF(แพ็ค!$C:$C,'รับ-จ่าย ประจำวัน'!$B236,แพ็ค!R:R)+SUMIF(ธุรการ!$C:$C,'รับ-จ่าย ประจำวัน'!$B236,ธุรการ!R:R)+SUMIF(เส้นแต่งหน้าขนมปัง!$C:$C,'รับ-จ่าย ประจำวัน'!$B236,เส้นแต่งหน้าขนมปัง!R:R)+SUMIF('วางแผนBC,CJ'!$C:$C,'รับ-จ่าย ประจำวัน'!$B236,'วางแผนBC,CJ'!R:R)+SUMIF(RD!$C:$C,'รับ-จ่าย ประจำวัน'!$B236,RD!R:R)+SUMIF('FG,ออนไล,คัดแยก'!$C:$C,'รับ-จ่าย ประจำวัน'!$B236,'FG,ออนไล,คัดแยก'!R:R)</f>
        <v>0</v>
      </c>
      <c r="AZ236" s="16">
        <f>SUMIF(เตรียมส่วนผสม!$C:$C,'รับ-จ่าย ประจำวัน'!$B236,เตรียมส่วนผสม!S:S)+SUMIF(กวนไส้!$C:$C,'รับ-จ่าย ประจำวัน'!$B236,กวนไส้!S:S)+SUMIF(ผลิต1!$C:$C,'รับ-จ่าย ประจำวัน'!$B236,ผลิต1!S:S)+SUMIF(ผลิต2!$C:$C,'รับ-จ่าย ประจำวัน'!$B236,ผลิต2!S:S)+SUMIF(เส้นแต่งหน้าขนมเค้ก!$C:$C,'รับ-จ่าย ประจำวัน'!$B236,เส้นแต่งหน้าขนมเค้ก!S:S)+SUMIF(แพ็ค!$C:$C,'รับ-จ่าย ประจำวัน'!$B236,แพ็ค!S:S)+SUMIF(ธุรการ!$C:$C,'รับ-จ่าย ประจำวัน'!$B236,ธุรการ!S:S)+SUMIF(เส้นแต่งหน้าขนมปัง!$C:$C,'รับ-จ่าย ประจำวัน'!$B236,เส้นแต่งหน้าขนมปัง!S:S)+SUMIF('วางแผนBC,CJ'!$C:$C,'รับ-จ่าย ประจำวัน'!$B236,'วางแผนBC,CJ'!S:S)+SUMIF(RD!$C:$C,'รับ-จ่าย ประจำวัน'!$B236,RD!S:S)+SUMIF('FG,ออนไล,คัดแยก'!$C:$C,'รับ-จ่าย ประจำวัน'!$B236,'FG,ออนไล,คัดแยก'!S:S)</f>
        <v>0</v>
      </c>
      <c r="BA236" s="16">
        <f>SUMIF(เตรียมส่วนผสม!$C:$C,'รับ-จ่าย ประจำวัน'!$B236,เตรียมส่วนผสม!T:T)+SUMIF(กวนไส้!$C:$C,'รับ-จ่าย ประจำวัน'!$B236,กวนไส้!T:T)+SUMIF(ผลิต1!$C:$C,'รับ-จ่าย ประจำวัน'!$B236,ผลิต1!T:T)+SUMIF(ผลิต2!$C:$C,'รับ-จ่าย ประจำวัน'!$B236,ผลิต2!T:T)+SUMIF(เส้นแต่งหน้าขนมเค้ก!$C:$C,'รับ-จ่าย ประจำวัน'!$B236,เส้นแต่งหน้าขนมเค้ก!T:T)+SUMIF(แพ็ค!$C:$C,'รับ-จ่าย ประจำวัน'!$B236,แพ็ค!T:T)+SUMIF(ธุรการ!$C:$C,'รับ-จ่าย ประจำวัน'!$B236,ธุรการ!T:T)+SUMIF(เส้นแต่งหน้าขนมปัง!$C:$C,'รับ-จ่าย ประจำวัน'!$B236,เส้นแต่งหน้าขนมปัง!T:T)+SUMIF('วางแผนBC,CJ'!$C:$C,'รับ-จ่าย ประจำวัน'!$B236,'วางแผนBC,CJ'!T:T)+SUMIF(RD!$C:$C,'รับ-จ่าย ประจำวัน'!$B236,RD!T:T)+SUMIF('FG,ออนไล,คัดแยก'!$C:$C,'รับ-จ่าย ประจำวัน'!$B236,'FG,ออนไล,คัดแยก'!T:T)</f>
        <v>0</v>
      </c>
      <c r="BB236" s="16">
        <f>SUMIF(เตรียมส่วนผสม!$C:$C,'รับ-จ่าย ประจำวัน'!$B236,เตรียมส่วนผสม!U:U)+SUMIF(กวนไส้!$C:$C,'รับ-จ่าย ประจำวัน'!$B236,กวนไส้!U:U)+SUMIF(ผลิต1!$C:$C,'รับ-จ่าย ประจำวัน'!$B236,ผลิต1!U:U)+SUMIF(ผลิต2!$C:$C,'รับ-จ่าย ประจำวัน'!$B236,ผลิต2!U:U)+SUMIF(เส้นแต่งหน้าขนมเค้ก!$C:$C,'รับ-จ่าย ประจำวัน'!$B236,เส้นแต่งหน้าขนมเค้ก!U:U)+SUMIF(แพ็ค!$C:$C,'รับ-จ่าย ประจำวัน'!$B236,แพ็ค!U:U)+SUMIF(ธุรการ!$C:$C,'รับ-จ่าย ประจำวัน'!$B236,ธุรการ!U:U)+SUMIF(เส้นแต่งหน้าขนมปัง!$C:$C,'รับ-จ่าย ประจำวัน'!$B236,เส้นแต่งหน้าขนมปัง!U:U)+SUMIF('วางแผนBC,CJ'!$C:$C,'รับ-จ่าย ประจำวัน'!$B236,'วางแผนBC,CJ'!U:U)+SUMIF(RD!$C:$C,'รับ-จ่าย ประจำวัน'!$B236,RD!U:U)+SUMIF('FG,ออนไล,คัดแยก'!$C:$C,'รับ-จ่าย ประจำวัน'!$B236,'FG,ออนไล,คัดแยก'!U:U)</f>
        <v>0</v>
      </c>
      <c r="BC236" s="16">
        <f>SUMIF(เตรียมส่วนผสม!$C:$C,'รับ-จ่าย ประจำวัน'!$B236,เตรียมส่วนผสม!V:V)+SUMIF(กวนไส้!$C:$C,'รับ-จ่าย ประจำวัน'!$B236,กวนไส้!V:V)+SUMIF(ผลิต1!$C:$C,'รับ-จ่าย ประจำวัน'!$B236,ผลิต1!V:V)+SUMIF(ผลิต2!$C:$C,'รับ-จ่าย ประจำวัน'!$B236,ผลิต2!V:V)+SUMIF(เส้นแต่งหน้าขนมเค้ก!$C:$C,'รับ-จ่าย ประจำวัน'!$B236,เส้นแต่งหน้าขนมเค้ก!V:V)+SUMIF(แพ็ค!$C:$C,'รับ-จ่าย ประจำวัน'!$B236,แพ็ค!V:V)+SUMIF(ธุรการ!$C:$C,'รับ-จ่าย ประจำวัน'!$B236,ธุรการ!V:V)+SUMIF(เส้นแต่งหน้าขนมปัง!$C:$C,'รับ-จ่าย ประจำวัน'!$B236,เส้นแต่งหน้าขนมปัง!V:V)+SUMIF('วางแผนBC,CJ'!$C:$C,'รับ-จ่าย ประจำวัน'!$B236,'วางแผนBC,CJ'!V:V)+SUMIF(RD!$C:$C,'รับ-จ่าย ประจำวัน'!$B236,RD!V:V)+SUMIF('FG,ออนไล,คัดแยก'!$C:$C,'รับ-จ่าย ประจำวัน'!$B236,'FG,ออนไล,คัดแยก'!V:V)</f>
        <v>0</v>
      </c>
      <c r="BD236" s="16">
        <f>SUMIF(เตรียมส่วนผสม!$C:$C,'รับ-จ่าย ประจำวัน'!$B236,เตรียมส่วนผสม!W:W)+SUMIF(กวนไส้!$C:$C,'รับ-จ่าย ประจำวัน'!$B236,กวนไส้!W:W)+SUMIF(ผลิต1!$C:$C,'รับ-จ่าย ประจำวัน'!$B236,ผลิต1!W:W)+SUMIF(ผลิต2!$C:$C,'รับ-จ่าย ประจำวัน'!$B236,ผลิต2!W:W)+SUMIF(เส้นแต่งหน้าขนมเค้ก!$C:$C,'รับ-จ่าย ประจำวัน'!$B236,เส้นแต่งหน้าขนมเค้ก!W:W)+SUMIF(แพ็ค!$C:$C,'รับ-จ่าย ประจำวัน'!$B236,แพ็ค!W:W)+SUMIF(ธุรการ!$C:$C,'รับ-จ่าย ประจำวัน'!$B236,ธุรการ!W:W)+SUMIF(เส้นแต่งหน้าขนมปัง!$C:$C,'รับ-จ่าย ประจำวัน'!$B236,เส้นแต่งหน้าขนมปัง!W:W)+SUMIF('วางแผนBC,CJ'!$C:$C,'รับ-จ่าย ประจำวัน'!$B236,'วางแผนBC,CJ'!W:W)+SUMIF(RD!$C:$C,'รับ-จ่าย ประจำวัน'!$B236,RD!W:W)+SUMIF('FG,ออนไล,คัดแยก'!$C:$C,'รับ-จ่าย ประจำวัน'!$B236,'FG,ออนไล,คัดแยก'!W:W)</f>
        <v>0</v>
      </c>
      <c r="BE236" s="16">
        <f>SUMIF(เตรียมส่วนผสม!$C:$C,'รับ-จ่าย ประจำวัน'!$B236,เตรียมส่วนผสม!X:X)+SUMIF(กวนไส้!$C:$C,'รับ-จ่าย ประจำวัน'!$B236,กวนไส้!X:X)+SUMIF(ผลิต1!$C:$C,'รับ-จ่าย ประจำวัน'!$B236,ผลิต1!X:X)+SUMIF(ผลิต2!$C:$C,'รับ-จ่าย ประจำวัน'!$B236,ผลิต2!X:X)+SUMIF(เส้นแต่งหน้าขนมเค้ก!$C:$C,'รับ-จ่าย ประจำวัน'!$B236,เส้นแต่งหน้าขนมเค้ก!X:X)+SUMIF(แพ็ค!$C:$C,'รับ-จ่าย ประจำวัน'!$B236,แพ็ค!X:X)+SUMIF(ธุรการ!$C:$C,'รับ-จ่าย ประจำวัน'!$B236,ธุรการ!X:X)+SUMIF(เส้นแต่งหน้าขนมปัง!$C:$C,'รับ-จ่าย ประจำวัน'!$B236,เส้นแต่งหน้าขนมปัง!X:X)+SUMIF('วางแผนBC,CJ'!$C:$C,'รับ-จ่าย ประจำวัน'!$B236,'วางแผนBC,CJ'!X:X)+SUMIF(RD!$C:$C,'รับ-จ่าย ประจำวัน'!$B236,RD!X:X)+SUMIF('FG,ออนไล,คัดแยก'!$C:$C,'รับ-จ่าย ประจำวัน'!$B236,'FG,ออนไล,คัดแยก'!X:X)</f>
        <v>0</v>
      </c>
      <c r="BF236" s="16">
        <f>SUMIF(เตรียมส่วนผสม!$C:$C,'รับ-จ่าย ประจำวัน'!$B236,เตรียมส่วนผสม!Y:Y)+SUMIF(กวนไส้!$C:$C,'รับ-จ่าย ประจำวัน'!$B236,กวนไส้!Y:Y)+SUMIF(ผลิต1!$C:$C,'รับ-จ่าย ประจำวัน'!$B236,ผลิต1!Y:Y)+SUMIF(ผลิต2!$C:$C,'รับ-จ่าย ประจำวัน'!$B236,ผลิต2!Y:Y)+SUMIF(เส้นแต่งหน้าขนมเค้ก!$C:$C,'รับ-จ่าย ประจำวัน'!$B236,เส้นแต่งหน้าขนมเค้ก!Y:Y)+SUMIF(แพ็ค!$C:$C,'รับ-จ่าย ประจำวัน'!$B236,แพ็ค!Y:Y)+SUMIF(ธุรการ!$C:$C,'รับ-จ่าย ประจำวัน'!$B236,ธุรการ!Y:Y)+SUMIF(เส้นแต่งหน้าขนมปัง!$C:$C,'รับ-จ่าย ประจำวัน'!$B236,เส้นแต่งหน้าขนมปัง!Y:Y)+SUMIF('วางแผนBC,CJ'!$C:$C,'รับ-จ่าย ประจำวัน'!$B236,'วางแผนBC,CJ'!Y:Y)+SUMIF(RD!$C:$C,'รับ-จ่าย ประจำวัน'!$B236,RD!Y:Y)+SUMIF('FG,ออนไล,คัดแยก'!$C:$C,'รับ-จ่าย ประจำวัน'!$B236,'FG,ออนไล,คัดแยก'!Y:Y)</f>
        <v>0</v>
      </c>
      <c r="BG236" s="16">
        <f>SUMIF(เตรียมส่วนผสม!$C:$C,'รับ-จ่าย ประจำวัน'!$B236,เตรียมส่วนผสม!Z:Z)+SUMIF(กวนไส้!$C:$C,'รับ-จ่าย ประจำวัน'!$B236,กวนไส้!Z:Z)+SUMIF(ผลิต1!$C:$C,'รับ-จ่าย ประจำวัน'!$B236,ผลิต1!Z:Z)+SUMIF(ผลิต2!$C:$C,'รับ-จ่าย ประจำวัน'!$B236,ผลิต2!Z:Z)+SUMIF(เส้นแต่งหน้าขนมเค้ก!$C:$C,'รับ-จ่าย ประจำวัน'!$B236,เส้นแต่งหน้าขนมเค้ก!Z:Z)+SUMIF(แพ็ค!$C:$C,'รับ-จ่าย ประจำวัน'!$B236,แพ็ค!Z:Z)+SUMIF(ธุรการ!$C:$C,'รับ-จ่าย ประจำวัน'!$B236,ธุรการ!Z:Z)+SUMIF(เส้นแต่งหน้าขนมปัง!$C:$C,'รับ-จ่าย ประจำวัน'!$B236,เส้นแต่งหน้าขนมปัง!Z:Z)+SUMIF('วางแผนBC,CJ'!$C:$C,'รับ-จ่าย ประจำวัน'!$B236,'วางแผนBC,CJ'!Z:Z)+SUMIF(RD!$C:$C,'รับ-จ่าย ประจำวัน'!$B236,RD!Z:Z)+SUMIF('FG,ออนไล,คัดแยก'!$C:$C,'รับ-จ่าย ประจำวัน'!$B236,'FG,ออนไล,คัดแยก'!Z:Z)</f>
        <v>0</v>
      </c>
      <c r="BH236" s="16">
        <f>SUMIF(เตรียมส่วนผสม!$C:$C,'รับ-จ่าย ประจำวัน'!$B236,เตรียมส่วนผสม!AA:AA)+SUMIF(กวนไส้!$C:$C,'รับ-จ่าย ประจำวัน'!$B236,กวนไส้!AA:AA)+SUMIF(ผลิต1!$C:$C,'รับ-จ่าย ประจำวัน'!$B236,ผลิต1!AA:AA)+SUMIF(ผลิต2!$C:$C,'รับ-จ่าย ประจำวัน'!$B236,ผลิต2!AA:AA)+SUMIF(เส้นแต่งหน้าขนมเค้ก!$C:$C,'รับ-จ่าย ประจำวัน'!$B236,เส้นแต่งหน้าขนมเค้ก!AA:AA)+SUMIF(แพ็ค!$C:$C,'รับ-จ่าย ประจำวัน'!$B236,แพ็ค!AA:AA)+SUMIF(ธุรการ!$C:$C,'รับ-จ่าย ประจำวัน'!$B236,ธุรการ!AA:AA)+SUMIF(เส้นแต่งหน้าขนมปัง!$C:$C,'รับ-จ่าย ประจำวัน'!$B236,เส้นแต่งหน้าขนมปัง!AA:AA)+SUMIF('วางแผนBC,CJ'!$C:$C,'รับ-จ่าย ประจำวัน'!$B236,'วางแผนBC,CJ'!AA:AA)+SUMIF(RD!$C:$C,'รับ-จ่าย ประจำวัน'!$B236,RD!AA:AA)+SUMIF('FG,ออนไล,คัดแยก'!$C:$C,'รับ-จ่าย ประจำวัน'!$B236,'FG,ออนไล,คัดแยก'!AA:AA)</f>
        <v>0</v>
      </c>
      <c r="BI236" s="16">
        <f>SUMIF(เตรียมส่วนผสม!$C:$C,'รับ-จ่าย ประจำวัน'!$B236,เตรียมส่วนผสม!AB:AB)+SUMIF(กวนไส้!$C:$C,'รับ-จ่าย ประจำวัน'!$B236,กวนไส้!AB:AB)+SUMIF(ผลิต1!$C:$C,'รับ-จ่าย ประจำวัน'!$B236,ผลิต1!AB:AB)+SUMIF(ผลิต2!$C:$C,'รับ-จ่าย ประจำวัน'!$B236,ผลิต2!AB:AB)+SUMIF(เส้นแต่งหน้าขนมเค้ก!$C:$C,'รับ-จ่าย ประจำวัน'!$B236,เส้นแต่งหน้าขนมเค้ก!AB:AB)+SUMIF(แพ็ค!$C:$C,'รับ-จ่าย ประจำวัน'!$B236,แพ็ค!AB:AB)+SUMIF(ธุรการ!$C:$C,'รับ-จ่าย ประจำวัน'!$B236,ธุรการ!AB:AB)+SUMIF(เส้นแต่งหน้าขนมปัง!$C:$C,'รับ-จ่าย ประจำวัน'!$B236,เส้นแต่งหน้าขนมปัง!AB:AB)+SUMIF('วางแผนBC,CJ'!$C:$C,'รับ-จ่าย ประจำวัน'!$B236,'วางแผนBC,CJ'!AB:AB)+SUMIF(RD!$C:$C,'รับ-จ่าย ประจำวัน'!$B236,RD!AB:AB)+SUMIF('FG,ออนไล,คัดแยก'!$C:$C,'รับ-จ่าย ประจำวัน'!$B236,'FG,ออนไล,คัดแยก'!AB:AB)</f>
        <v>0</v>
      </c>
      <c r="BJ236" s="16">
        <f>SUMIF(เตรียมส่วนผสม!$C:$C,'รับ-จ่าย ประจำวัน'!$B236,เตรียมส่วนผสม!AC:AC)+SUMIF(กวนไส้!$C:$C,'รับ-จ่าย ประจำวัน'!$B236,กวนไส้!AC:AC)+SUMIF(ผลิต1!$C:$C,'รับ-จ่าย ประจำวัน'!$B236,ผลิต1!AC:AC)+SUMIF(ผลิต2!$C:$C,'รับ-จ่าย ประจำวัน'!$B236,ผลิต2!AC:AC)+SUMIF(เส้นแต่งหน้าขนมเค้ก!$C:$C,'รับ-จ่าย ประจำวัน'!$B236,เส้นแต่งหน้าขนมเค้ก!AC:AC)+SUMIF(แพ็ค!$C:$C,'รับ-จ่าย ประจำวัน'!$B236,แพ็ค!AC:AC)+SUMIF(ธุรการ!$C:$C,'รับ-จ่าย ประจำวัน'!$B236,ธุรการ!AC:AC)+SUMIF(เส้นแต่งหน้าขนมปัง!$C:$C,'รับ-จ่าย ประจำวัน'!$B236,เส้นแต่งหน้าขนมปัง!AC:AC)+SUMIF('วางแผนBC,CJ'!$C:$C,'รับ-จ่าย ประจำวัน'!$B236,'วางแผนBC,CJ'!AC:AC)+SUMIF(RD!$C:$C,'รับ-จ่าย ประจำวัน'!$B236,RD!AC:AC)+SUMIF('FG,ออนไล,คัดแยก'!$C:$C,'รับ-จ่าย ประจำวัน'!$B236,'FG,ออนไล,คัดแยก'!AC:AC)</f>
        <v>0</v>
      </c>
      <c r="BK236" s="16">
        <f>SUMIF(เตรียมส่วนผสม!$C:$C,'รับ-จ่าย ประจำวัน'!$B236,เตรียมส่วนผสม!AD:AD)+SUMIF(กวนไส้!$C:$C,'รับ-จ่าย ประจำวัน'!$B236,กวนไส้!AD:AD)+SUMIF(ผลิต1!$C:$C,'รับ-จ่าย ประจำวัน'!$B236,ผลิต1!AD:AD)+SUMIF(ผลิต2!$C:$C,'รับ-จ่าย ประจำวัน'!$B236,ผลิต2!AD:AD)+SUMIF(เส้นแต่งหน้าขนมเค้ก!$C:$C,'รับ-จ่าย ประจำวัน'!$B236,เส้นแต่งหน้าขนมเค้ก!AD:AD)+SUMIF(แพ็ค!$C:$C,'รับ-จ่าย ประจำวัน'!$B236,แพ็ค!AD:AD)+SUMIF(ธุรการ!$C:$C,'รับ-จ่าย ประจำวัน'!$B236,ธุรการ!AD:AD)+SUMIF(เส้นแต่งหน้าขนมปัง!$C:$C,'รับ-จ่าย ประจำวัน'!$B236,เส้นแต่งหน้าขนมปัง!AD:AD)+SUMIF('วางแผนBC,CJ'!$C:$C,'รับ-จ่าย ประจำวัน'!$B236,'วางแผนBC,CJ'!AD:AD)+SUMIF(RD!$C:$C,'รับ-จ่าย ประจำวัน'!$B236,RD!AD:AD)+SUMIF('FG,ออนไล,คัดแยก'!$C:$C,'รับ-จ่าย ประจำวัน'!$B236,'FG,ออนไล,คัดแยก'!AD:AD)</f>
        <v>0</v>
      </c>
      <c r="BL236" s="16">
        <f>SUMIF(เตรียมส่วนผสม!$C:$C,'รับ-จ่าย ประจำวัน'!$B236,เตรียมส่วนผสม!AE:AE)+SUMIF(กวนไส้!$C:$C,'รับ-จ่าย ประจำวัน'!$B236,กวนไส้!AE:AE)+SUMIF(ผลิต1!$C:$C,'รับ-จ่าย ประจำวัน'!$B236,ผลิต1!AE:AE)+SUMIF(ผลิต2!$C:$C,'รับ-จ่าย ประจำวัน'!$B236,ผลิต2!AE:AE)+SUMIF(เส้นแต่งหน้าขนมเค้ก!$C:$C,'รับ-จ่าย ประจำวัน'!$B236,เส้นแต่งหน้าขนมเค้ก!AE:AE)+SUMIF(แพ็ค!$C:$C,'รับ-จ่าย ประจำวัน'!$B236,แพ็ค!AE:AE)+SUMIF(ธุรการ!$C:$C,'รับ-จ่าย ประจำวัน'!$B236,ธุรการ!AE:AE)+SUMIF(เส้นแต่งหน้าขนมปัง!$C:$C,'รับ-จ่าย ประจำวัน'!$B236,เส้นแต่งหน้าขนมปัง!AE:AE)+SUMIF('วางแผนBC,CJ'!$C:$C,'รับ-จ่าย ประจำวัน'!$B236,'วางแผนBC,CJ'!AE:AE)+SUMIF(RD!$C:$C,'รับ-จ่าย ประจำวัน'!$B236,RD!AE:AE)+SUMIF('FG,ออนไล,คัดแยก'!$C:$C,'รับ-จ่าย ประจำวัน'!$B236,'FG,ออนไล,คัดแยก'!AE:AE)</f>
        <v>0</v>
      </c>
      <c r="BM236" s="16">
        <f>SUMIF(เตรียมส่วนผสม!$C:$C,'รับ-จ่าย ประจำวัน'!$B236,เตรียมส่วนผสม!AF:AF)+SUMIF(กวนไส้!$C:$C,'รับ-จ่าย ประจำวัน'!$B236,กวนไส้!AF:AF)+SUMIF(ผลิต1!$C:$C,'รับ-จ่าย ประจำวัน'!$B236,ผลิต1!AF:AF)+SUMIF(ผลิต2!$C:$C,'รับ-จ่าย ประจำวัน'!$B236,ผลิต2!AF:AF)+SUMIF(เส้นแต่งหน้าขนมเค้ก!$C:$C,'รับ-จ่าย ประจำวัน'!$B236,เส้นแต่งหน้าขนมเค้ก!AF:AF)+SUMIF(แพ็ค!$C:$C,'รับ-จ่าย ประจำวัน'!$B236,แพ็ค!AF:AF)+SUMIF(ธุรการ!$C:$C,'รับ-จ่าย ประจำวัน'!$B236,ธุรการ!AF:AF)+SUMIF(เส้นแต่งหน้าขนมปัง!$C:$C,'รับ-จ่าย ประจำวัน'!$B236,เส้นแต่งหน้าขนมปัง!AF:AF)+SUMIF('วางแผนBC,CJ'!$C:$C,'รับ-จ่าย ประจำวัน'!$B236,'วางแผนBC,CJ'!AF:AF)+SUMIF(RD!$C:$C,'รับ-จ่าย ประจำวัน'!$B236,RD!AF:AF)+SUMIF('FG,ออนไล,คัดแยก'!$C:$C,'รับ-จ่าย ประจำวัน'!$B236,'FG,ออนไล,คัดแยก'!AF:AF)</f>
        <v>0</v>
      </c>
      <c r="BN236" s="16">
        <f>SUMIF(เตรียมส่วนผสม!$C:$C,'รับ-จ่าย ประจำวัน'!$B236,เตรียมส่วนผสม!AG:AG)+SUMIF(กวนไส้!$C:$C,'รับ-จ่าย ประจำวัน'!$B236,กวนไส้!AG:AG)+SUMIF(ผลิต1!$C:$C,'รับ-จ่าย ประจำวัน'!$B236,ผลิต1!AG:AG)+SUMIF(ผลิต2!$C:$C,'รับ-จ่าย ประจำวัน'!$B236,ผลิต2!AG:AG)+SUMIF(เส้นแต่งหน้าขนมเค้ก!$C:$C,'รับ-จ่าย ประจำวัน'!$B236,เส้นแต่งหน้าขนมเค้ก!AG:AG)+SUMIF(แพ็ค!$C:$C,'รับ-จ่าย ประจำวัน'!$B236,แพ็ค!AG:AG)+SUMIF(ธุรการ!$C:$C,'รับ-จ่าย ประจำวัน'!$B236,ธุรการ!AG:AG)+SUMIF(เส้นแต่งหน้าขนมปัง!$C:$C,'รับ-จ่าย ประจำวัน'!$B236,เส้นแต่งหน้าขนมปัง!AG:AG)+SUMIF('วางแผนBC,CJ'!$C:$C,'รับ-จ่าย ประจำวัน'!$B236,'วางแผนBC,CJ'!AG:AG)+SUMIF(RD!$C:$C,'รับ-จ่าย ประจำวัน'!$B236,RD!AG:AG)+SUMIF('FG,ออนไล,คัดแยก'!$C:$C,'รับ-จ่าย ประจำวัน'!$B236,'FG,ออนไล,คัดแยก'!AG:AG)</f>
        <v>0</v>
      </c>
      <c r="BO236" s="16">
        <f>SUMIF(เตรียมส่วนผสม!$C:$C,'รับ-จ่าย ประจำวัน'!$B236,เตรียมส่วนผสม!AH:AH)+SUMIF(กวนไส้!$C:$C,'รับ-จ่าย ประจำวัน'!$B236,กวนไส้!AH:AH)+SUMIF(ผลิต1!$C:$C,'รับ-จ่าย ประจำวัน'!$B236,ผลิต1!AH:AH)+SUMIF(ผลิต2!$C:$C,'รับ-จ่าย ประจำวัน'!$B236,ผลิต2!AH:AH)+SUMIF(เส้นแต่งหน้าขนมเค้ก!$C:$C,'รับ-จ่าย ประจำวัน'!$B236,เส้นแต่งหน้าขนมเค้ก!AH:AH)+SUMIF(แพ็ค!$C:$C,'รับ-จ่าย ประจำวัน'!$B236,แพ็ค!AH:AH)+SUMIF(ธุรการ!$C:$C,'รับ-จ่าย ประจำวัน'!$B236,ธุรการ!AH:AH)+SUMIF(เส้นแต่งหน้าขนมปัง!$C:$C,'รับ-จ่าย ประจำวัน'!$B236,เส้นแต่งหน้าขนมปัง!AH:AH)+SUMIF('วางแผนBC,CJ'!$C:$C,'รับ-จ่าย ประจำวัน'!$B236,'วางแผนBC,CJ'!AH:AH)+SUMIF(RD!$C:$C,'รับ-จ่าย ประจำวัน'!$B236,RD!AH:AH)+SUMIF('FG,ออนไล,คัดแยก'!$C:$C,'รับ-จ่าย ประจำวัน'!$B236,'FG,ออนไล,คัดแยก'!AH:AH)</f>
        <v>0</v>
      </c>
      <c r="BP236" s="16">
        <f>SUMIF(เตรียมส่วนผสม!$C:$C,'รับ-จ่าย ประจำวัน'!$B236,เตรียมส่วนผสม!AI:AI)+SUMIF(กวนไส้!$C:$C,'รับ-จ่าย ประจำวัน'!$B236,กวนไส้!AI:AI)+SUMIF(ผลิต1!$C:$C,'รับ-จ่าย ประจำวัน'!$B236,ผลิต1!AI:AI)+SUMIF(ผลิต2!$C:$C,'รับ-จ่าย ประจำวัน'!$B236,ผลิต2!AI:AI)+SUMIF(เส้นแต่งหน้าขนมเค้ก!$C:$C,'รับ-จ่าย ประจำวัน'!$B236,เส้นแต่งหน้าขนมเค้ก!AI:AI)+SUMIF(แพ็ค!$C:$C,'รับ-จ่าย ประจำวัน'!$B236,แพ็ค!AI:AI)+SUMIF(ธุรการ!$C:$C,'รับ-จ่าย ประจำวัน'!$B236,ธุรการ!AI:AI)+SUMIF(เส้นแต่งหน้าขนมปัง!$C:$C,'รับ-จ่าย ประจำวัน'!$B236,เส้นแต่งหน้าขนมปัง!AI:AI)+SUMIF('วางแผนBC,CJ'!$C:$C,'รับ-จ่าย ประจำวัน'!$B236,'วางแผนBC,CJ'!AI:AI)+SUMIF(RD!$C:$C,'รับ-จ่าย ประจำวัน'!$B236,RD!AI:AI)+SUMIF('FG,ออนไล,คัดแยก'!$C:$C,'รับ-จ่าย ประจำวัน'!$B236,'FG,ออนไล,คัดแยก'!AI:AI)</f>
        <v>0</v>
      </c>
      <c r="BQ236" s="16">
        <f>SUMIF(เตรียมส่วนผสม!$C:$C,'รับ-จ่าย ประจำวัน'!$B236,เตรียมส่วนผสม!AJ:AJ)+SUMIF(กวนไส้!$C:$C,'รับ-จ่าย ประจำวัน'!$B236,กวนไส้!AJ:AJ)+SUMIF(ผลิต1!$C:$C,'รับ-จ่าย ประจำวัน'!$B236,ผลิต1!AJ:AJ)+SUMIF(ผลิต2!$C:$C,'รับ-จ่าย ประจำวัน'!$B236,ผลิต2!AJ:AJ)+SUMIF(เส้นแต่งหน้าขนมเค้ก!$C:$C,'รับ-จ่าย ประจำวัน'!$B236,เส้นแต่งหน้าขนมเค้ก!AJ:AJ)+SUMIF(แพ็ค!$C:$C,'รับ-จ่าย ประจำวัน'!$B236,แพ็ค!AJ:AJ)+SUMIF(ธุรการ!$C:$C,'รับ-จ่าย ประจำวัน'!$B236,ธุรการ!AJ:AJ)+SUMIF(เส้นแต่งหน้าขนมปัง!$C:$C,'รับ-จ่าย ประจำวัน'!$B236,เส้นแต่งหน้าขนมปัง!AJ:AJ)+SUMIF('วางแผนBC,CJ'!$C:$C,'รับ-จ่าย ประจำวัน'!$B236,'วางแผนBC,CJ'!AJ:AJ)+SUMIF(RD!$C:$C,'รับ-จ่าย ประจำวัน'!$B236,RD!AJ:AJ)+SUMIF('FG,ออนไล,คัดแยก'!$C:$C,'รับ-จ่าย ประจำวัน'!$B236,'FG,ออนไล,คัดแยก'!AJ:AJ)</f>
        <v>0</v>
      </c>
      <c r="BR236" s="16">
        <f>SUMIF(เตรียมส่วนผสม!$C:$C,'รับ-จ่าย ประจำวัน'!$B236,เตรียมส่วนผสม!AK:AK)+SUMIF(กวนไส้!$C:$C,'รับ-จ่าย ประจำวัน'!$B236,กวนไส้!AK:AK)+SUMIF(ผลิต1!$C:$C,'รับ-จ่าย ประจำวัน'!$B236,ผลิต1!AK:AK)+SUMIF(ผลิต2!$C:$C,'รับ-จ่าย ประจำวัน'!$B236,ผลิต2!AK:AK)+SUMIF(เส้นแต่งหน้าขนมเค้ก!$C:$C,'รับ-จ่าย ประจำวัน'!$B236,เส้นแต่งหน้าขนมเค้ก!AK:AK)+SUMIF(แพ็ค!$C:$C,'รับ-จ่าย ประจำวัน'!$B236,แพ็ค!AK:AK)+SUMIF(ธุรการ!$C:$C,'รับ-จ่าย ประจำวัน'!$B236,ธุรการ!AK:AK)+SUMIF(เส้นแต่งหน้าขนมปัง!$C:$C,'รับ-จ่าย ประจำวัน'!$B236,เส้นแต่งหน้าขนมปัง!AK:AK)+SUMIF('วางแผนBC,CJ'!$C:$C,'รับ-จ่าย ประจำวัน'!$B236,'วางแผนBC,CJ'!AK:AK)+SUMIF(RD!$C:$C,'รับ-จ่าย ประจำวัน'!$B236,RD!AK:AK)+SUMIF('FG,ออนไล,คัดแยก'!$C:$C,'รับ-จ่าย ประจำวัน'!$B236,'FG,ออนไล,คัดแยก'!AK:AK)</f>
        <v>0</v>
      </c>
      <c r="BS236" s="16">
        <f>SUMIF(เตรียมส่วนผสม!$C:$C,'รับ-จ่าย ประจำวัน'!$B236,เตรียมส่วนผสม!AL:AL)+SUMIF(กวนไส้!$C:$C,'รับ-จ่าย ประจำวัน'!$B236,กวนไส้!AL:AL)+SUMIF(ผลิต1!$C:$C,'รับ-จ่าย ประจำวัน'!$B236,ผลิต1!AL:AL)+SUMIF(ผลิต2!$C:$C,'รับ-จ่าย ประจำวัน'!$B236,ผลิต2!AL:AL)+SUMIF(เส้นแต่งหน้าขนมเค้ก!$C:$C,'รับ-จ่าย ประจำวัน'!$B236,เส้นแต่งหน้าขนมเค้ก!AL:AL)+SUMIF(แพ็ค!$C:$C,'รับ-จ่าย ประจำวัน'!$B236,แพ็ค!AL:AL)+SUMIF(ธุรการ!$C:$C,'รับ-จ่าย ประจำวัน'!$B236,ธุรการ!AL:AL)+SUMIF(เส้นแต่งหน้าขนมปัง!$C:$C,'รับ-จ่าย ประจำวัน'!$B236,เส้นแต่งหน้าขนมปัง!AL:AL)+SUMIF('วางแผนBC,CJ'!$C:$C,'รับ-จ่าย ประจำวัน'!$B236,'วางแผนBC,CJ'!AL:AL)+SUMIF(RD!$C:$C,'รับ-จ่าย ประจำวัน'!$B236,RD!AL:AL)+SUMIF('FG,ออนไล,คัดแยก'!$C:$C,'รับ-จ่าย ประจำวัน'!$B236,'FG,ออนไล,คัดแยก'!AL:AL)</f>
        <v>0</v>
      </c>
      <c r="BT236" s="18">
        <f t="shared" si="50"/>
        <v>0</v>
      </c>
      <c r="BU236" s="116">
        <f>408+4200+192300+2400+4100</f>
        <v>203408</v>
      </c>
      <c r="BV236" s="146">
        <f t="shared" si="51"/>
        <v>6260</v>
      </c>
      <c r="BW236" s="183">
        <v>30</v>
      </c>
      <c r="BX236" s="172">
        <f t="shared" si="55"/>
        <v>0</v>
      </c>
      <c r="BY236" s="188" t="e">
        <f t="shared" si="53"/>
        <v>#DIV/0!</v>
      </c>
      <c r="BZ236" s="180" t="e">
        <f t="shared" ca="1" si="52"/>
        <v>#DIV/0!</v>
      </c>
      <c r="CA236" s="93"/>
      <c r="CB236" s="93"/>
      <c r="CC236" s="93"/>
      <c r="CD236" s="93"/>
      <c r="CE236" s="93"/>
      <c r="CF236" s="93"/>
      <c r="CG236" s="93"/>
      <c r="CH236" s="93"/>
      <c r="CI236" s="93"/>
      <c r="CJ236" s="94"/>
      <c r="CK236" s="9">
        <f t="shared" si="54"/>
        <v>-197148</v>
      </c>
    </row>
    <row r="237" spans="1:89" hidden="1" x14ac:dyDescent="0.5">
      <c r="A237" s="149" t="s">
        <v>775</v>
      </c>
      <c r="B237" s="114">
        <v>1023101048</v>
      </c>
      <c r="C237" s="21" t="s">
        <v>1603</v>
      </c>
      <c r="D237" s="135" t="s">
        <v>91</v>
      </c>
      <c r="E237" s="11">
        <v>0</v>
      </c>
      <c r="F237" s="75"/>
      <c r="G237" s="11"/>
      <c r="H237" s="12">
        <v>25000</v>
      </c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3"/>
      <c r="AF237" s="13"/>
      <c r="AG237" s="13"/>
      <c r="AH237" s="13"/>
      <c r="AI237" s="14"/>
      <c r="AJ237" s="14"/>
      <c r="AK237" s="14"/>
      <c r="AL237" s="14"/>
      <c r="AM237" s="14"/>
      <c r="AN237" s="15">
        <f t="shared" si="49"/>
        <v>0</v>
      </c>
      <c r="AO237" s="16">
        <f>SUMIF(เตรียมส่วนผสม!$C:$C,'รับ-จ่าย ประจำวัน'!$B237,เตรียมส่วนผสม!H:H)+SUMIF(กวนไส้!$C:$C,'รับ-จ่าย ประจำวัน'!$B237,กวนไส้!H:H)+SUMIF(ผลิต1!$C:$C,'รับ-จ่าย ประจำวัน'!$B237,ผลิต1!H:H)+SUMIF(ผลิต2!$C:$C,'รับ-จ่าย ประจำวัน'!$B237,ผลิต2!H:H)+SUMIF(เส้นแต่งหน้าขนมเค้ก!$C:$C,'รับ-จ่าย ประจำวัน'!$B237,เส้นแต่งหน้าขนมเค้ก!H:H)+SUMIF(แพ็ค!$C:$C,'รับ-จ่าย ประจำวัน'!$B237,แพ็ค!H:H)+SUMIF(ธุรการ!$C:$C,'รับ-จ่าย ประจำวัน'!$B237,ธุรการ!H:H)+SUMIF(เส้นแต่งหน้าขนมปัง!$C:$C,'รับ-จ่าย ประจำวัน'!$B237,เส้นแต่งหน้าขนมปัง!H:H)+SUMIF('วางแผนBC,CJ'!$C:$C,'รับ-จ่าย ประจำวัน'!$B237,'วางแผนBC,CJ'!H:H)+SUMIF(RD!$C:$C,'รับ-จ่าย ประจำวัน'!$B237,RD!H:H)+SUMIF('FG,ออนไล,คัดแยก'!$C:$C,'รับ-จ่าย ประจำวัน'!$B237,'FG,ออนไล,คัดแยก'!H:H)</f>
        <v>0</v>
      </c>
      <c r="AP237" s="16">
        <f>SUMIF(เตรียมส่วนผสม!$C:$C,'รับ-จ่าย ประจำวัน'!$B237,เตรียมส่วนผสม!I:I)+SUMIF(กวนไส้!$C:$C,'รับ-จ่าย ประจำวัน'!$B237,กวนไส้!I:I)+SUMIF(ผลิต1!$C:$C,'รับ-จ่าย ประจำวัน'!$B237,ผลิต1!I:I)+SUMIF(ผลิต2!$C:$C,'รับ-จ่าย ประจำวัน'!$B237,ผลิต2!I:I)+SUMIF(เส้นแต่งหน้าขนมเค้ก!$C:$C,'รับ-จ่าย ประจำวัน'!$B237,เส้นแต่งหน้าขนมเค้ก!I:I)+SUMIF(แพ็ค!$C:$C,'รับ-จ่าย ประจำวัน'!$B237,แพ็ค!I:I)+SUMIF(ธุรการ!$C:$C,'รับ-จ่าย ประจำวัน'!$B237,ธุรการ!I:I)+SUMIF(เส้นแต่งหน้าขนมปัง!$C:$C,'รับ-จ่าย ประจำวัน'!$B237,เส้นแต่งหน้าขนมปัง!I:I)+SUMIF('วางแผนBC,CJ'!$C:$C,'รับ-จ่าย ประจำวัน'!$B237,'วางแผนBC,CJ'!I:I)+SUMIF(RD!$C:$C,'รับ-จ่าย ประจำวัน'!$B237,RD!I:I)+SUMIF('FG,ออนไล,คัดแยก'!$C:$C,'รับ-จ่าย ประจำวัน'!$B237,'FG,ออนไล,คัดแยก'!I:I)</f>
        <v>0</v>
      </c>
      <c r="AQ237" s="16">
        <f>SUMIF(เตรียมส่วนผสม!$C:$C,'รับ-จ่าย ประจำวัน'!$B237,เตรียมส่วนผสม!J:J)+SUMIF(กวนไส้!$C:$C,'รับ-จ่าย ประจำวัน'!$B237,กวนไส้!J:J)+SUMIF(ผลิต1!$C:$C,'รับ-จ่าย ประจำวัน'!$B237,ผลิต1!J:J)+SUMIF(ผลิต2!$C:$C,'รับ-จ่าย ประจำวัน'!$B237,ผลิต2!J:J)+SUMIF(เส้นแต่งหน้าขนมเค้ก!$C:$C,'รับ-จ่าย ประจำวัน'!$B237,เส้นแต่งหน้าขนมเค้ก!J:J)+SUMIF(แพ็ค!$C:$C,'รับ-จ่าย ประจำวัน'!$B237,แพ็ค!J:J)+SUMIF(ธุรการ!$C:$C,'รับ-จ่าย ประจำวัน'!$B237,ธุรการ!J:J)+SUMIF(เส้นแต่งหน้าขนมปัง!$C:$C,'รับ-จ่าย ประจำวัน'!$B237,เส้นแต่งหน้าขนมปัง!J:J)+SUMIF('วางแผนBC,CJ'!$C:$C,'รับ-จ่าย ประจำวัน'!$B237,'วางแผนBC,CJ'!J:J)+SUMIF(RD!$C:$C,'รับ-จ่าย ประจำวัน'!$B237,RD!J:J)+SUMIF('FG,ออนไล,คัดแยก'!$C:$C,'รับ-จ่าย ประจำวัน'!$B237,'FG,ออนไล,คัดแยก'!J:J)</f>
        <v>0</v>
      </c>
      <c r="AR237" s="16">
        <f>SUMIF(เตรียมส่วนผสม!$C:$C,'รับ-จ่าย ประจำวัน'!$B237,เตรียมส่วนผสม!K:K)+SUMIF(กวนไส้!$C:$C,'รับ-จ่าย ประจำวัน'!$B237,กวนไส้!K:K)+SUMIF(ผลิต1!$C:$C,'รับ-จ่าย ประจำวัน'!$B237,ผลิต1!K:K)+SUMIF(ผลิต2!$C:$C,'รับ-จ่าย ประจำวัน'!$B237,ผลิต2!K:K)+SUMIF(เส้นแต่งหน้าขนมเค้ก!$C:$C,'รับ-จ่าย ประจำวัน'!$B237,เส้นแต่งหน้าขนมเค้ก!K:K)+SUMIF(แพ็ค!$C:$C,'รับ-จ่าย ประจำวัน'!$B237,แพ็ค!K:K)+SUMIF(ธุรการ!$C:$C,'รับ-จ่าย ประจำวัน'!$B237,ธุรการ!K:K)+SUMIF(เส้นแต่งหน้าขนมปัง!$C:$C,'รับ-จ่าย ประจำวัน'!$B237,เส้นแต่งหน้าขนมปัง!K:K)+SUMIF('วางแผนBC,CJ'!$C:$C,'รับ-จ่าย ประจำวัน'!$B237,'วางแผนBC,CJ'!K:K)+SUMIF(RD!$C:$C,'รับ-จ่าย ประจำวัน'!$B237,RD!K:K)+SUMIF('FG,ออนไล,คัดแยก'!$C:$C,'รับ-จ่าย ประจำวัน'!$B237,'FG,ออนไล,คัดแยก'!K:K)</f>
        <v>0</v>
      </c>
      <c r="AS237" s="16">
        <f>SUMIF(เตรียมส่วนผสม!$C:$C,'รับ-จ่าย ประจำวัน'!$B237,เตรียมส่วนผสม!L:L)+SUMIF(กวนไส้!$C:$C,'รับ-จ่าย ประจำวัน'!$B237,กวนไส้!L:L)+SUMIF(ผลิต1!$C:$C,'รับ-จ่าย ประจำวัน'!$B237,ผลิต1!L:L)+SUMIF(ผลิต2!$C:$C,'รับ-จ่าย ประจำวัน'!$B237,ผลิต2!L:L)+SUMIF(เส้นแต่งหน้าขนมเค้ก!$C:$C,'รับ-จ่าย ประจำวัน'!$B237,เส้นแต่งหน้าขนมเค้ก!L:L)+SUMIF(แพ็ค!$C:$C,'รับ-จ่าย ประจำวัน'!$B237,แพ็ค!L:L)+SUMIF(ธุรการ!$C:$C,'รับ-จ่าย ประจำวัน'!$B237,ธุรการ!L:L)+SUMIF(เส้นแต่งหน้าขนมปัง!$C:$C,'รับ-จ่าย ประจำวัน'!$B237,เส้นแต่งหน้าขนมปัง!L:L)+SUMIF('วางแผนBC,CJ'!$C:$C,'รับ-จ่าย ประจำวัน'!$B237,'วางแผนBC,CJ'!L:L)+SUMIF(RD!$C:$C,'รับ-จ่าย ประจำวัน'!$B237,RD!L:L)+SUMIF('FG,ออนไล,คัดแยก'!$C:$C,'รับ-จ่าย ประจำวัน'!$B237,'FG,ออนไล,คัดแยก'!L:L)</f>
        <v>0</v>
      </c>
      <c r="AT237" s="16">
        <f>SUMIF(เตรียมส่วนผสม!$C:$C,'รับ-จ่าย ประจำวัน'!$B237,เตรียมส่วนผสม!M:M)+SUMIF(กวนไส้!$C:$C,'รับ-จ่าย ประจำวัน'!$B237,กวนไส้!M:M)+SUMIF(ผลิต1!$C:$C,'รับ-จ่าย ประจำวัน'!$B237,ผลิต1!M:M)+SUMIF(ผลิต2!$C:$C,'รับ-จ่าย ประจำวัน'!$B237,ผลิต2!M:M)+SUMIF(เส้นแต่งหน้าขนมเค้ก!$C:$C,'รับ-จ่าย ประจำวัน'!$B237,เส้นแต่งหน้าขนมเค้ก!M:M)+SUMIF(แพ็ค!$C:$C,'รับ-จ่าย ประจำวัน'!$B237,แพ็ค!M:M)+SUMIF(ธุรการ!$C:$C,'รับ-จ่าย ประจำวัน'!$B237,ธุรการ!M:M)+SUMIF(เส้นแต่งหน้าขนมปัง!$C:$C,'รับ-จ่าย ประจำวัน'!$B237,เส้นแต่งหน้าขนมปัง!M:M)+SUMIF('วางแผนBC,CJ'!$C:$C,'รับ-จ่าย ประจำวัน'!$B237,'วางแผนBC,CJ'!M:M)+SUMIF(RD!$C:$C,'รับ-จ่าย ประจำวัน'!$B237,RD!M:M)+SUMIF('FG,ออนไล,คัดแยก'!$C:$C,'รับ-จ่าย ประจำวัน'!$B237,'FG,ออนไล,คัดแยก'!M:M)</f>
        <v>0</v>
      </c>
      <c r="AU237" s="16">
        <f>SUMIF(เตรียมส่วนผสม!$C:$C,'รับ-จ่าย ประจำวัน'!$B237,เตรียมส่วนผสม!N:N)+SUMIF(กวนไส้!$C:$C,'รับ-จ่าย ประจำวัน'!$B237,กวนไส้!N:N)+SUMIF(ผลิต1!$C:$C,'รับ-จ่าย ประจำวัน'!$B237,ผลิต1!N:N)+SUMIF(ผลิต2!$C:$C,'รับ-จ่าย ประจำวัน'!$B237,ผลิต2!N:N)+SUMIF(เส้นแต่งหน้าขนมเค้ก!$C:$C,'รับ-จ่าย ประจำวัน'!$B237,เส้นแต่งหน้าขนมเค้ก!N:N)+SUMIF(แพ็ค!$C:$C,'รับ-จ่าย ประจำวัน'!$B237,แพ็ค!N:N)+SUMIF(ธุรการ!$C:$C,'รับ-จ่าย ประจำวัน'!$B237,ธุรการ!N:N)+SUMIF(เส้นแต่งหน้าขนมปัง!$C:$C,'รับ-จ่าย ประจำวัน'!$B237,เส้นแต่งหน้าขนมปัง!N:N)+SUMIF('วางแผนBC,CJ'!$C:$C,'รับ-จ่าย ประจำวัน'!$B237,'วางแผนBC,CJ'!N:N)+SUMIF(RD!$C:$C,'รับ-จ่าย ประจำวัน'!$B237,RD!N:N)+SUMIF('FG,ออนไล,คัดแยก'!$C:$C,'รับ-จ่าย ประจำวัน'!$B237,'FG,ออนไล,คัดแยก'!N:N)</f>
        <v>0</v>
      </c>
      <c r="AV237" s="16">
        <f>SUMIF(เตรียมส่วนผสม!$C:$C,'รับ-จ่าย ประจำวัน'!$B237,เตรียมส่วนผสม!O:O)+SUMIF(กวนไส้!$C:$C,'รับ-จ่าย ประจำวัน'!$B237,กวนไส้!O:O)+SUMIF(ผลิต1!$C:$C,'รับ-จ่าย ประจำวัน'!$B237,ผลิต1!O:O)+SUMIF(ผลิต2!$C:$C,'รับ-จ่าย ประจำวัน'!$B237,ผลิต2!O:O)+SUMIF(เส้นแต่งหน้าขนมเค้ก!$C:$C,'รับ-จ่าย ประจำวัน'!$B237,เส้นแต่งหน้าขนมเค้ก!O:O)+SUMIF(แพ็ค!$C:$C,'รับ-จ่าย ประจำวัน'!$B237,แพ็ค!O:O)+SUMIF(ธุรการ!$C:$C,'รับ-จ่าย ประจำวัน'!$B237,ธุรการ!O:O)+SUMIF(เส้นแต่งหน้าขนมปัง!$C:$C,'รับ-จ่าย ประจำวัน'!$B237,เส้นแต่งหน้าขนมปัง!O:O)+SUMIF('วางแผนBC,CJ'!$C:$C,'รับ-จ่าย ประจำวัน'!$B237,'วางแผนBC,CJ'!O:O)+SUMIF(RD!$C:$C,'รับ-จ่าย ประจำวัน'!$B237,RD!O:O)+SUMIF('FG,ออนไล,คัดแยก'!$C:$C,'รับ-จ่าย ประจำวัน'!$B237,'FG,ออนไล,คัดแยก'!O:O)</f>
        <v>0</v>
      </c>
      <c r="AW237" s="16">
        <f>SUMIF(เตรียมส่วนผสม!$C:$C,'รับ-จ่าย ประจำวัน'!$B237,เตรียมส่วนผสม!P:P)+SUMIF(กวนไส้!$C:$C,'รับ-จ่าย ประจำวัน'!$B237,กวนไส้!P:P)+SUMIF(ผลิต1!$C:$C,'รับ-จ่าย ประจำวัน'!$B237,ผลิต1!P:P)+SUMIF(ผลิต2!$C:$C,'รับ-จ่าย ประจำวัน'!$B237,ผลิต2!P:P)+SUMIF(เส้นแต่งหน้าขนมเค้ก!$C:$C,'รับ-จ่าย ประจำวัน'!$B237,เส้นแต่งหน้าขนมเค้ก!P:P)+SUMIF(แพ็ค!$C:$C,'รับ-จ่าย ประจำวัน'!$B237,แพ็ค!P:P)+SUMIF(ธุรการ!$C:$C,'รับ-จ่าย ประจำวัน'!$B237,ธุรการ!P:P)+SUMIF(เส้นแต่งหน้าขนมปัง!$C:$C,'รับ-จ่าย ประจำวัน'!$B237,เส้นแต่งหน้าขนมปัง!P:P)+SUMIF('วางแผนBC,CJ'!$C:$C,'รับ-จ่าย ประจำวัน'!$B237,'วางแผนBC,CJ'!P:P)+SUMIF(RD!$C:$C,'รับ-จ่าย ประจำวัน'!$B237,RD!P:P)+SUMIF('FG,ออนไล,คัดแยก'!$C:$C,'รับ-จ่าย ประจำวัน'!$B237,'FG,ออนไล,คัดแยก'!P:P)</f>
        <v>0</v>
      </c>
      <c r="AX237" s="16">
        <f>SUMIF(เตรียมส่วนผสม!$C:$C,'รับ-จ่าย ประจำวัน'!$B237,เตรียมส่วนผสม!Q:Q)+SUMIF(กวนไส้!$C:$C,'รับ-จ่าย ประจำวัน'!$B237,กวนไส้!Q:Q)+SUMIF(ผลิต1!$C:$C,'รับ-จ่าย ประจำวัน'!$B237,ผลิต1!Q:Q)+SUMIF(ผลิต2!$C:$C,'รับ-จ่าย ประจำวัน'!$B237,ผลิต2!Q:Q)+SUMIF(เส้นแต่งหน้าขนมเค้ก!$C:$C,'รับ-จ่าย ประจำวัน'!$B237,เส้นแต่งหน้าขนมเค้ก!Q:Q)+SUMIF(แพ็ค!$C:$C,'รับ-จ่าย ประจำวัน'!$B237,แพ็ค!Q:Q)+SUMIF(ธุรการ!$C:$C,'รับ-จ่าย ประจำวัน'!$B237,ธุรการ!Q:Q)+SUMIF(เส้นแต่งหน้าขนมปัง!$C:$C,'รับ-จ่าย ประจำวัน'!$B237,เส้นแต่งหน้าขนมปัง!Q:Q)+SUMIF('วางแผนBC,CJ'!$C:$C,'รับ-จ่าย ประจำวัน'!$B237,'วางแผนBC,CJ'!Q:Q)+SUMIF(RD!$C:$C,'รับ-จ่าย ประจำวัน'!$B237,RD!Q:Q)+SUMIF('FG,ออนไล,คัดแยก'!$C:$C,'รับ-จ่าย ประจำวัน'!$B237,'FG,ออนไล,คัดแยก'!Q:Q)</f>
        <v>0</v>
      </c>
      <c r="AY237" s="16">
        <f>SUMIF(เตรียมส่วนผสม!$C:$C,'รับ-จ่าย ประจำวัน'!$B237,เตรียมส่วนผสม!R:R)+SUMIF(กวนไส้!$C:$C,'รับ-จ่าย ประจำวัน'!$B237,กวนไส้!R:R)+SUMIF(ผลิต1!$C:$C,'รับ-จ่าย ประจำวัน'!$B237,ผลิต1!R:R)+SUMIF(ผลิต2!$C:$C,'รับ-จ่าย ประจำวัน'!$B237,ผลิต2!R:R)+SUMIF(เส้นแต่งหน้าขนมเค้ก!$C:$C,'รับ-จ่าย ประจำวัน'!$B237,เส้นแต่งหน้าขนมเค้ก!R:R)+SUMIF(แพ็ค!$C:$C,'รับ-จ่าย ประจำวัน'!$B237,แพ็ค!R:R)+SUMIF(ธุรการ!$C:$C,'รับ-จ่าย ประจำวัน'!$B237,ธุรการ!R:R)+SUMIF(เส้นแต่งหน้าขนมปัง!$C:$C,'รับ-จ่าย ประจำวัน'!$B237,เส้นแต่งหน้าขนมปัง!R:R)+SUMIF('วางแผนBC,CJ'!$C:$C,'รับ-จ่าย ประจำวัน'!$B237,'วางแผนBC,CJ'!R:R)+SUMIF(RD!$C:$C,'รับ-จ่าย ประจำวัน'!$B237,RD!R:R)+SUMIF('FG,ออนไล,คัดแยก'!$C:$C,'รับ-จ่าย ประจำวัน'!$B237,'FG,ออนไล,คัดแยก'!R:R)</f>
        <v>0</v>
      </c>
      <c r="AZ237" s="16">
        <f>SUMIF(เตรียมส่วนผสม!$C:$C,'รับ-จ่าย ประจำวัน'!$B237,เตรียมส่วนผสม!S:S)+SUMIF(กวนไส้!$C:$C,'รับ-จ่าย ประจำวัน'!$B237,กวนไส้!S:S)+SUMIF(ผลิต1!$C:$C,'รับ-จ่าย ประจำวัน'!$B237,ผลิต1!S:S)+SUMIF(ผลิต2!$C:$C,'รับ-จ่าย ประจำวัน'!$B237,ผลิต2!S:S)+SUMIF(เส้นแต่งหน้าขนมเค้ก!$C:$C,'รับ-จ่าย ประจำวัน'!$B237,เส้นแต่งหน้าขนมเค้ก!S:S)+SUMIF(แพ็ค!$C:$C,'รับ-จ่าย ประจำวัน'!$B237,แพ็ค!S:S)+SUMIF(ธุรการ!$C:$C,'รับ-จ่าย ประจำวัน'!$B237,ธุรการ!S:S)+SUMIF(เส้นแต่งหน้าขนมปัง!$C:$C,'รับ-จ่าย ประจำวัน'!$B237,เส้นแต่งหน้าขนมปัง!S:S)+SUMIF('วางแผนBC,CJ'!$C:$C,'รับ-จ่าย ประจำวัน'!$B237,'วางแผนBC,CJ'!S:S)+SUMIF(RD!$C:$C,'รับ-จ่าย ประจำวัน'!$B237,RD!S:S)+SUMIF('FG,ออนไล,คัดแยก'!$C:$C,'รับ-จ่าย ประจำวัน'!$B237,'FG,ออนไล,คัดแยก'!S:S)</f>
        <v>0</v>
      </c>
      <c r="BA237" s="16">
        <f>SUMIF(เตรียมส่วนผสม!$C:$C,'รับ-จ่าย ประจำวัน'!$B237,เตรียมส่วนผสม!T:T)+SUMIF(กวนไส้!$C:$C,'รับ-จ่าย ประจำวัน'!$B237,กวนไส้!T:T)+SUMIF(ผลิต1!$C:$C,'รับ-จ่าย ประจำวัน'!$B237,ผลิต1!T:T)+SUMIF(ผลิต2!$C:$C,'รับ-จ่าย ประจำวัน'!$B237,ผลิต2!T:T)+SUMIF(เส้นแต่งหน้าขนมเค้ก!$C:$C,'รับ-จ่าย ประจำวัน'!$B237,เส้นแต่งหน้าขนมเค้ก!T:T)+SUMIF(แพ็ค!$C:$C,'รับ-จ่าย ประจำวัน'!$B237,แพ็ค!T:T)+SUMIF(ธุรการ!$C:$C,'รับ-จ่าย ประจำวัน'!$B237,ธุรการ!T:T)+SUMIF(เส้นแต่งหน้าขนมปัง!$C:$C,'รับ-จ่าย ประจำวัน'!$B237,เส้นแต่งหน้าขนมปัง!T:T)+SUMIF('วางแผนBC,CJ'!$C:$C,'รับ-จ่าย ประจำวัน'!$B237,'วางแผนBC,CJ'!T:T)+SUMIF(RD!$C:$C,'รับ-จ่าย ประจำวัน'!$B237,RD!T:T)+SUMIF('FG,ออนไล,คัดแยก'!$C:$C,'รับ-จ่าย ประจำวัน'!$B237,'FG,ออนไล,คัดแยก'!T:T)</f>
        <v>0</v>
      </c>
      <c r="BB237" s="16">
        <f>SUMIF(เตรียมส่วนผสม!$C:$C,'รับ-จ่าย ประจำวัน'!$B237,เตรียมส่วนผสม!U:U)+SUMIF(กวนไส้!$C:$C,'รับ-จ่าย ประจำวัน'!$B237,กวนไส้!U:U)+SUMIF(ผลิต1!$C:$C,'รับ-จ่าย ประจำวัน'!$B237,ผลิต1!U:U)+SUMIF(ผลิต2!$C:$C,'รับ-จ่าย ประจำวัน'!$B237,ผลิต2!U:U)+SUMIF(เส้นแต่งหน้าขนมเค้ก!$C:$C,'รับ-จ่าย ประจำวัน'!$B237,เส้นแต่งหน้าขนมเค้ก!U:U)+SUMIF(แพ็ค!$C:$C,'รับ-จ่าย ประจำวัน'!$B237,แพ็ค!U:U)+SUMIF(ธุรการ!$C:$C,'รับ-จ่าย ประจำวัน'!$B237,ธุรการ!U:U)+SUMIF(เส้นแต่งหน้าขนมปัง!$C:$C,'รับ-จ่าย ประจำวัน'!$B237,เส้นแต่งหน้าขนมปัง!U:U)+SUMIF('วางแผนBC,CJ'!$C:$C,'รับ-จ่าย ประจำวัน'!$B237,'วางแผนBC,CJ'!U:U)+SUMIF(RD!$C:$C,'รับ-จ่าย ประจำวัน'!$B237,RD!U:U)+SUMIF('FG,ออนไล,คัดแยก'!$C:$C,'รับ-จ่าย ประจำวัน'!$B237,'FG,ออนไล,คัดแยก'!U:U)</f>
        <v>0</v>
      </c>
      <c r="BC237" s="16">
        <f>SUMIF(เตรียมส่วนผสม!$C:$C,'รับ-จ่าย ประจำวัน'!$B237,เตรียมส่วนผสม!V:V)+SUMIF(กวนไส้!$C:$C,'รับ-จ่าย ประจำวัน'!$B237,กวนไส้!V:V)+SUMIF(ผลิต1!$C:$C,'รับ-จ่าย ประจำวัน'!$B237,ผลิต1!V:V)+SUMIF(ผลิต2!$C:$C,'รับ-จ่าย ประจำวัน'!$B237,ผลิต2!V:V)+SUMIF(เส้นแต่งหน้าขนมเค้ก!$C:$C,'รับ-จ่าย ประจำวัน'!$B237,เส้นแต่งหน้าขนมเค้ก!V:V)+SUMIF(แพ็ค!$C:$C,'รับ-จ่าย ประจำวัน'!$B237,แพ็ค!V:V)+SUMIF(ธุรการ!$C:$C,'รับ-จ่าย ประจำวัน'!$B237,ธุรการ!V:V)+SUMIF(เส้นแต่งหน้าขนมปัง!$C:$C,'รับ-จ่าย ประจำวัน'!$B237,เส้นแต่งหน้าขนมปัง!V:V)+SUMIF('วางแผนBC,CJ'!$C:$C,'รับ-จ่าย ประจำวัน'!$B237,'วางแผนBC,CJ'!V:V)+SUMIF(RD!$C:$C,'รับ-จ่าย ประจำวัน'!$B237,RD!V:V)+SUMIF('FG,ออนไล,คัดแยก'!$C:$C,'รับ-จ่าย ประจำวัน'!$B237,'FG,ออนไล,คัดแยก'!V:V)</f>
        <v>0</v>
      </c>
      <c r="BD237" s="16">
        <f>SUMIF(เตรียมส่วนผสม!$C:$C,'รับ-จ่าย ประจำวัน'!$B237,เตรียมส่วนผสม!W:W)+SUMIF(กวนไส้!$C:$C,'รับ-จ่าย ประจำวัน'!$B237,กวนไส้!W:W)+SUMIF(ผลิต1!$C:$C,'รับ-จ่าย ประจำวัน'!$B237,ผลิต1!W:W)+SUMIF(ผลิต2!$C:$C,'รับ-จ่าย ประจำวัน'!$B237,ผลิต2!W:W)+SUMIF(เส้นแต่งหน้าขนมเค้ก!$C:$C,'รับ-จ่าย ประจำวัน'!$B237,เส้นแต่งหน้าขนมเค้ก!W:W)+SUMIF(แพ็ค!$C:$C,'รับ-จ่าย ประจำวัน'!$B237,แพ็ค!W:W)+SUMIF(ธุรการ!$C:$C,'รับ-จ่าย ประจำวัน'!$B237,ธุรการ!W:W)+SUMIF(เส้นแต่งหน้าขนมปัง!$C:$C,'รับ-จ่าย ประจำวัน'!$B237,เส้นแต่งหน้าขนมปัง!W:W)+SUMIF('วางแผนBC,CJ'!$C:$C,'รับ-จ่าย ประจำวัน'!$B237,'วางแผนBC,CJ'!W:W)+SUMIF(RD!$C:$C,'รับ-จ่าย ประจำวัน'!$B237,RD!W:W)+SUMIF('FG,ออนไล,คัดแยก'!$C:$C,'รับ-จ่าย ประจำวัน'!$B237,'FG,ออนไล,คัดแยก'!W:W)</f>
        <v>0</v>
      </c>
      <c r="BE237" s="16">
        <f>SUMIF(เตรียมส่วนผสม!$C:$C,'รับ-จ่าย ประจำวัน'!$B237,เตรียมส่วนผสม!X:X)+SUMIF(กวนไส้!$C:$C,'รับ-จ่าย ประจำวัน'!$B237,กวนไส้!X:X)+SUMIF(ผลิต1!$C:$C,'รับ-จ่าย ประจำวัน'!$B237,ผลิต1!X:X)+SUMIF(ผลิต2!$C:$C,'รับ-จ่าย ประจำวัน'!$B237,ผลิต2!X:X)+SUMIF(เส้นแต่งหน้าขนมเค้ก!$C:$C,'รับ-จ่าย ประจำวัน'!$B237,เส้นแต่งหน้าขนมเค้ก!X:X)+SUMIF(แพ็ค!$C:$C,'รับ-จ่าย ประจำวัน'!$B237,แพ็ค!X:X)+SUMIF(ธุรการ!$C:$C,'รับ-จ่าย ประจำวัน'!$B237,ธุรการ!X:X)+SUMIF(เส้นแต่งหน้าขนมปัง!$C:$C,'รับ-จ่าย ประจำวัน'!$B237,เส้นแต่งหน้าขนมปัง!X:X)+SUMIF('วางแผนBC,CJ'!$C:$C,'รับ-จ่าย ประจำวัน'!$B237,'วางแผนBC,CJ'!X:X)+SUMIF(RD!$C:$C,'รับ-จ่าย ประจำวัน'!$B237,RD!X:X)+SUMIF('FG,ออนไล,คัดแยก'!$C:$C,'รับ-จ่าย ประจำวัน'!$B237,'FG,ออนไล,คัดแยก'!X:X)</f>
        <v>0</v>
      </c>
      <c r="BF237" s="16">
        <f>SUMIF(เตรียมส่วนผสม!$C:$C,'รับ-จ่าย ประจำวัน'!$B237,เตรียมส่วนผสม!Y:Y)+SUMIF(กวนไส้!$C:$C,'รับ-จ่าย ประจำวัน'!$B237,กวนไส้!Y:Y)+SUMIF(ผลิต1!$C:$C,'รับ-จ่าย ประจำวัน'!$B237,ผลิต1!Y:Y)+SUMIF(ผลิต2!$C:$C,'รับ-จ่าย ประจำวัน'!$B237,ผลิต2!Y:Y)+SUMIF(เส้นแต่งหน้าขนมเค้ก!$C:$C,'รับ-จ่าย ประจำวัน'!$B237,เส้นแต่งหน้าขนมเค้ก!Y:Y)+SUMIF(แพ็ค!$C:$C,'รับ-จ่าย ประจำวัน'!$B237,แพ็ค!Y:Y)+SUMIF(ธุรการ!$C:$C,'รับ-จ่าย ประจำวัน'!$B237,ธุรการ!Y:Y)+SUMIF(เส้นแต่งหน้าขนมปัง!$C:$C,'รับ-จ่าย ประจำวัน'!$B237,เส้นแต่งหน้าขนมปัง!Y:Y)+SUMIF('วางแผนBC,CJ'!$C:$C,'รับ-จ่าย ประจำวัน'!$B237,'วางแผนBC,CJ'!Y:Y)+SUMIF(RD!$C:$C,'รับ-จ่าย ประจำวัน'!$B237,RD!Y:Y)+SUMIF('FG,ออนไล,คัดแยก'!$C:$C,'รับ-จ่าย ประจำวัน'!$B237,'FG,ออนไล,คัดแยก'!Y:Y)</f>
        <v>0</v>
      </c>
      <c r="BG237" s="16">
        <f>SUMIF(เตรียมส่วนผสม!$C:$C,'รับ-จ่าย ประจำวัน'!$B237,เตรียมส่วนผสม!Z:Z)+SUMIF(กวนไส้!$C:$C,'รับ-จ่าย ประจำวัน'!$B237,กวนไส้!Z:Z)+SUMIF(ผลิต1!$C:$C,'รับ-จ่าย ประจำวัน'!$B237,ผลิต1!Z:Z)+SUMIF(ผลิต2!$C:$C,'รับ-จ่าย ประจำวัน'!$B237,ผลิต2!Z:Z)+SUMIF(เส้นแต่งหน้าขนมเค้ก!$C:$C,'รับ-จ่าย ประจำวัน'!$B237,เส้นแต่งหน้าขนมเค้ก!Z:Z)+SUMIF(แพ็ค!$C:$C,'รับ-จ่าย ประจำวัน'!$B237,แพ็ค!Z:Z)+SUMIF(ธุรการ!$C:$C,'รับ-จ่าย ประจำวัน'!$B237,ธุรการ!Z:Z)+SUMIF(เส้นแต่งหน้าขนมปัง!$C:$C,'รับ-จ่าย ประจำวัน'!$B237,เส้นแต่งหน้าขนมปัง!Z:Z)+SUMIF('วางแผนBC,CJ'!$C:$C,'รับ-จ่าย ประจำวัน'!$B237,'วางแผนBC,CJ'!Z:Z)+SUMIF(RD!$C:$C,'รับ-จ่าย ประจำวัน'!$B237,RD!Z:Z)+SUMIF('FG,ออนไล,คัดแยก'!$C:$C,'รับ-จ่าย ประจำวัน'!$B237,'FG,ออนไล,คัดแยก'!Z:Z)</f>
        <v>0</v>
      </c>
      <c r="BH237" s="16">
        <f>SUMIF(เตรียมส่วนผสม!$C:$C,'รับ-จ่าย ประจำวัน'!$B237,เตรียมส่วนผสม!AA:AA)+SUMIF(กวนไส้!$C:$C,'รับ-จ่าย ประจำวัน'!$B237,กวนไส้!AA:AA)+SUMIF(ผลิต1!$C:$C,'รับ-จ่าย ประจำวัน'!$B237,ผลิต1!AA:AA)+SUMIF(ผลิต2!$C:$C,'รับ-จ่าย ประจำวัน'!$B237,ผลิต2!AA:AA)+SUMIF(เส้นแต่งหน้าขนมเค้ก!$C:$C,'รับ-จ่าย ประจำวัน'!$B237,เส้นแต่งหน้าขนมเค้ก!AA:AA)+SUMIF(แพ็ค!$C:$C,'รับ-จ่าย ประจำวัน'!$B237,แพ็ค!AA:AA)+SUMIF(ธุรการ!$C:$C,'รับ-จ่าย ประจำวัน'!$B237,ธุรการ!AA:AA)+SUMIF(เส้นแต่งหน้าขนมปัง!$C:$C,'รับ-จ่าย ประจำวัน'!$B237,เส้นแต่งหน้าขนมปัง!AA:AA)+SUMIF('วางแผนBC,CJ'!$C:$C,'รับ-จ่าย ประจำวัน'!$B237,'วางแผนBC,CJ'!AA:AA)+SUMIF(RD!$C:$C,'รับ-จ่าย ประจำวัน'!$B237,RD!AA:AA)+SUMIF('FG,ออนไล,คัดแยก'!$C:$C,'รับ-จ่าย ประจำวัน'!$B237,'FG,ออนไล,คัดแยก'!AA:AA)</f>
        <v>0</v>
      </c>
      <c r="BI237" s="16">
        <f>SUMIF(เตรียมส่วนผสม!$C:$C,'รับ-จ่าย ประจำวัน'!$B237,เตรียมส่วนผสม!AB:AB)+SUMIF(กวนไส้!$C:$C,'รับ-จ่าย ประจำวัน'!$B237,กวนไส้!AB:AB)+SUMIF(ผลิต1!$C:$C,'รับ-จ่าย ประจำวัน'!$B237,ผลิต1!AB:AB)+SUMIF(ผลิต2!$C:$C,'รับ-จ่าย ประจำวัน'!$B237,ผลิต2!AB:AB)+SUMIF(เส้นแต่งหน้าขนมเค้ก!$C:$C,'รับ-จ่าย ประจำวัน'!$B237,เส้นแต่งหน้าขนมเค้ก!AB:AB)+SUMIF(แพ็ค!$C:$C,'รับ-จ่าย ประจำวัน'!$B237,แพ็ค!AB:AB)+SUMIF(ธุรการ!$C:$C,'รับ-จ่าย ประจำวัน'!$B237,ธุรการ!AB:AB)+SUMIF(เส้นแต่งหน้าขนมปัง!$C:$C,'รับ-จ่าย ประจำวัน'!$B237,เส้นแต่งหน้าขนมปัง!AB:AB)+SUMIF('วางแผนBC,CJ'!$C:$C,'รับ-จ่าย ประจำวัน'!$B237,'วางแผนBC,CJ'!AB:AB)+SUMIF(RD!$C:$C,'รับ-จ่าย ประจำวัน'!$B237,RD!AB:AB)+SUMIF('FG,ออนไล,คัดแยก'!$C:$C,'รับ-จ่าย ประจำวัน'!$B237,'FG,ออนไล,คัดแยก'!AB:AB)</f>
        <v>0</v>
      </c>
      <c r="BJ237" s="16">
        <f>SUMIF(เตรียมส่วนผสม!$C:$C,'รับ-จ่าย ประจำวัน'!$B237,เตรียมส่วนผสม!AC:AC)+SUMIF(กวนไส้!$C:$C,'รับ-จ่าย ประจำวัน'!$B237,กวนไส้!AC:AC)+SUMIF(ผลิต1!$C:$C,'รับ-จ่าย ประจำวัน'!$B237,ผลิต1!AC:AC)+SUMIF(ผลิต2!$C:$C,'รับ-จ่าย ประจำวัน'!$B237,ผลิต2!AC:AC)+SUMIF(เส้นแต่งหน้าขนมเค้ก!$C:$C,'รับ-จ่าย ประจำวัน'!$B237,เส้นแต่งหน้าขนมเค้ก!AC:AC)+SUMIF(แพ็ค!$C:$C,'รับ-จ่าย ประจำวัน'!$B237,แพ็ค!AC:AC)+SUMIF(ธุรการ!$C:$C,'รับ-จ่าย ประจำวัน'!$B237,ธุรการ!AC:AC)+SUMIF(เส้นแต่งหน้าขนมปัง!$C:$C,'รับ-จ่าย ประจำวัน'!$B237,เส้นแต่งหน้าขนมปัง!AC:AC)+SUMIF('วางแผนBC,CJ'!$C:$C,'รับ-จ่าย ประจำวัน'!$B237,'วางแผนBC,CJ'!AC:AC)+SUMIF(RD!$C:$C,'รับ-จ่าย ประจำวัน'!$B237,RD!AC:AC)+SUMIF('FG,ออนไล,คัดแยก'!$C:$C,'รับ-จ่าย ประจำวัน'!$B237,'FG,ออนไล,คัดแยก'!AC:AC)</f>
        <v>0</v>
      </c>
      <c r="BK237" s="16">
        <f>SUMIF(เตรียมส่วนผสม!$C:$C,'รับ-จ่าย ประจำวัน'!$B237,เตรียมส่วนผสม!AD:AD)+SUMIF(กวนไส้!$C:$C,'รับ-จ่าย ประจำวัน'!$B237,กวนไส้!AD:AD)+SUMIF(ผลิต1!$C:$C,'รับ-จ่าย ประจำวัน'!$B237,ผลิต1!AD:AD)+SUMIF(ผลิต2!$C:$C,'รับ-จ่าย ประจำวัน'!$B237,ผลิต2!AD:AD)+SUMIF(เส้นแต่งหน้าขนมเค้ก!$C:$C,'รับ-จ่าย ประจำวัน'!$B237,เส้นแต่งหน้าขนมเค้ก!AD:AD)+SUMIF(แพ็ค!$C:$C,'รับ-จ่าย ประจำวัน'!$B237,แพ็ค!AD:AD)+SUMIF(ธุรการ!$C:$C,'รับ-จ่าย ประจำวัน'!$B237,ธุรการ!AD:AD)+SUMIF(เส้นแต่งหน้าขนมปัง!$C:$C,'รับ-จ่าย ประจำวัน'!$B237,เส้นแต่งหน้าขนมปัง!AD:AD)+SUMIF('วางแผนBC,CJ'!$C:$C,'รับ-จ่าย ประจำวัน'!$B237,'วางแผนBC,CJ'!AD:AD)+SUMIF(RD!$C:$C,'รับ-จ่าย ประจำวัน'!$B237,RD!AD:AD)+SUMIF('FG,ออนไล,คัดแยก'!$C:$C,'รับ-จ่าย ประจำวัน'!$B237,'FG,ออนไล,คัดแยก'!AD:AD)</f>
        <v>0</v>
      </c>
      <c r="BL237" s="16">
        <f>SUMIF(เตรียมส่วนผสม!$C:$C,'รับ-จ่าย ประจำวัน'!$B237,เตรียมส่วนผสม!AE:AE)+SUMIF(กวนไส้!$C:$C,'รับ-จ่าย ประจำวัน'!$B237,กวนไส้!AE:AE)+SUMIF(ผลิต1!$C:$C,'รับ-จ่าย ประจำวัน'!$B237,ผลิต1!AE:AE)+SUMIF(ผลิต2!$C:$C,'รับ-จ่าย ประจำวัน'!$B237,ผลิต2!AE:AE)+SUMIF(เส้นแต่งหน้าขนมเค้ก!$C:$C,'รับ-จ่าย ประจำวัน'!$B237,เส้นแต่งหน้าขนมเค้ก!AE:AE)+SUMIF(แพ็ค!$C:$C,'รับ-จ่าย ประจำวัน'!$B237,แพ็ค!AE:AE)+SUMIF(ธุรการ!$C:$C,'รับ-จ่าย ประจำวัน'!$B237,ธุรการ!AE:AE)+SUMIF(เส้นแต่งหน้าขนมปัง!$C:$C,'รับ-จ่าย ประจำวัน'!$B237,เส้นแต่งหน้าขนมปัง!AE:AE)+SUMIF('วางแผนBC,CJ'!$C:$C,'รับ-จ่าย ประจำวัน'!$B237,'วางแผนBC,CJ'!AE:AE)+SUMIF(RD!$C:$C,'รับ-จ่าย ประจำวัน'!$B237,RD!AE:AE)+SUMIF('FG,ออนไล,คัดแยก'!$C:$C,'รับ-จ่าย ประจำวัน'!$B237,'FG,ออนไล,คัดแยก'!AE:AE)</f>
        <v>0</v>
      </c>
      <c r="BM237" s="16">
        <f>SUMIF(เตรียมส่วนผสม!$C:$C,'รับ-จ่าย ประจำวัน'!$B237,เตรียมส่วนผสม!AF:AF)+SUMIF(กวนไส้!$C:$C,'รับ-จ่าย ประจำวัน'!$B237,กวนไส้!AF:AF)+SUMIF(ผลิต1!$C:$C,'รับ-จ่าย ประจำวัน'!$B237,ผลิต1!AF:AF)+SUMIF(ผลิต2!$C:$C,'รับ-จ่าย ประจำวัน'!$B237,ผลิต2!AF:AF)+SUMIF(เส้นแต่งหน้าขนมเค้ก!$C:$C,'รับ-จ่าย ประจำวัน'!$B237,เส้นแต่งหน้าขนมเค้ก!AF:AF)+SUMIF(แพ็ค!$C:$C,'รับ-จ่าย ประจำวัน'!$B237,แพ็ค!AF:AF)+SUMIF(ธุรการ!$C:$C,'รับ-จ่าย ประจำวัน'!$B237,ธุรการ!AF:AF)+SUMIF(เส้นแต่งหน้าขนมปัง!$C:$C,'รับ-จ่าย ประจำวัน'!$B237,เส้นแต่งหน้าขนมปัง!AF:AF)+SUMIF('วางแผนBC,CJ'!$C:$C,'รับ-จ่าย ประจำวัน'!$B237,'วางแผนBC,CJ'!AF:AF)+SUMIF(RD!$C:$C,'รับ-จ่าย ประจำวัน'!$B237,RD!AF:AF)+SUMIF('FG,ออนไล,คัดแยก'!$C:$C,'รับ-จ่าย ประจำวัน'!$B237,'FG,ออนไล,คัดแยก'!AF:AF)</f>
        <v>0</v>
      </c>
      <c r="BN237" s="16">
        <f>SUMIF(เตรียมส่วนผสม!$C:$C,'รับ-จ่าย ประจำวัน'!$B237,เตรียมส่วนผสม!AG:AG)+SUMIF(กวนไส้!$C:$C,'รับ-จ่าย ประจำวัน'!$B237,กวนไส้!AG:AG)+SUMIF(ผลิต1!$C:$C,'รับ-จ่าย ประจำวัน'!$B237,ผลิต1!AG:AG)+SUMIF(ผลิต2!$C:$C,'รับ-จ่าย ประจำวัน'!$B237,ผลิต2!AG:AG)+SUMIF(เส้นแต่งหน้าขนมเค้ก!$C:$C,'รับ-จ่าย ประจำวัน'!$B237,เส้นแต่งหน้าขนมเค้ก!AG:AG)+SUMIF(แพ็ค!$C:$C,'รับ-จ่าย ประจำวัน'!$B237,แพ็ค!AG:AG)+SUMIF(ธุรการ!$C:$C,'รับ-จ่าย ประจำวัน'!$B237,ธุรการ!AG:AG)+SUMIF(เส้นแต่งหน้าขนมปัง!$C:$C,'รับ-จ่าย ประจำวัน'!$B237,เส้นแต่งหน้าขนมปัง!AG:AG)+SUMIF('วางแผนBC,CJ'!$C:$C,'รับ-จ่าย ประจำวัน'!$B237,'วางแผนBC,CJ'!AG:AG)+SUMIF(RD!$C:$C,'รับ-จ่าย ประจำวัน'!$B237,RD!AG:AG)+SUMIF('FG,ออนไล,คัดแยก'!$C:$C,'รับ-จ่าย ประจำวัน'!$B237,'FG,ออนไล,คัดแยก'!AG:AG)</f>
        <v>0</v>
      </c>
      <c r="BO237" s="16">
        <f>SUMIF(เตรียมส่วนผสม!$C:$C,'รับ-จ่าย ประจำวัน'!$B237,เตรียมส่วนผสม!AH:AH)+SUMIF(กวนไส้!$C:$C,'รับ-จ่าย ประจำวัน'!$B237,กวนไส้!AH:AH)+SUMIF(ผลิต1!$C:$C,'รับ-จ่าย ประจำวัน'!$B237,ผลิต1!AH:AH)+SUMIF(ผลิต2!$C:$C,'รับ-จ่าย ประจำวัน'!$B237,ผลิต2!AH:AH)+SUMIF(เส้นแต่งหน้าขนมเค้ก!$C:$C,'รับ-จ่าย ประจำวัน'!$B237,เส้นแต่งหน้าขนมเค้ก!AH:AH)+SUMIF(แพ็ค!$C:$C,'รับ-จ่าย ประจำวัน'!$B237,แพ็ค!AH:AH)+SUMIF(ธุรการ!$C:$C,'รับ-จ่าย ประจำวัน'!$B237,ธุรการ!AH:AH)+SUMIF(เส้นแต่งหน้าขนมปัง!$C:$C,'รับ-จ่าย ประจำวัน'!$B237,เส้นแต่งหน้าขนมปัง!AH:AH)+SUMIF('วางแผนBC,CJ'!$C:$C,'รับ-จ่าย ประจำวัน'!$B237,'วางแผนBC,CJ'!AH:AH)+SUMIF(RD!$C:$C,'รับ-จ่าย ประจำวัน'!$B237,RD!AH:AH)+SUMIF('FG,ออนไล,คัดแยก'!$C:$C,'รับ-จ่าย ประจำวัน'!$B237,'FG,ออนไล,คัดแยก'!AH:AH)</f>
        <v>0</v>
      </c>
      <c r="BP237" s="16">
        <f>SUMIF(เตรียมส่วนผสม!$C:$C,'รับ-จ่าย ประจำวัน'!$B237,เตรียมส่วนผสม!AI:AI)+SUMIF(กวนไส้!$C:$C,'รับ-จ่าย ประจำวัน'!$B237,กวนไส้!AI:AI)+SUMIF(ผลิต1!$C:$C,'รับ-จ่าย ประจำวัน'!$B237,ผลิต1!AI:AI)+SUMIF(ผลิต2!$C:$C,'รับ-จ่าย ประจำวัน'!$B237,ผลิต2!AI:AI)+SUMIF(เส้นแต่งหน้าขนมเค้ก!$C:$C,'รับ-จ่าย ประจำวัน'!$B237,เส้นแต่งหน้าขนมเค้ก!AI:AI)+SUMIF(แพ็ค!$C:$C,'รับ-จ่าย ประจำวัน'!$B237,แพ็ค!AI:AI)+SUMIF(ธุรการ!$C:$C,'รับ-จ่าย ประจำวัน'!$B237,ธุรการ!AI:AI)+SUMIF(เส้นแต่งหน้าขนมปัง!$C:$C,'รับ-จ่าย ประจำวัน'!$B237,เส้นแต่งหน้าขนมปัง!AI:AI)+SUMIF('วางแผนBC,CJ'!$C:$C,'รับ-จ่าย ประจำวัน'!$B237,'วางแผนBC,CJ'!AI:AI)+SUMIF(RD!$C:$C,'รับ-จ่าย ประจำวัน'!$B237,RD!AI:AI)+SUMIF('FG,ออนไล,คัดแยก'!$C:$C,'รับ-จ่าย ประจำวัน'!$B237,'FG,ออนไล,คัดแยก'!AI:AI)</f>
        <v>0</v>
      </c>
      <c r="BQ237" s="16">
        <f>SUMIF(เตรียมส่วนผสม!$C:$C,'รับ-จ่าย ประจำวัน'!$B237,เตรียมส่วนผสม!AJ:AJ)+SUMIF(กวนไส้!$C:$C,'รับ-จ่าย ประจำวัน'!$B237,กวนไส้!AJ:AJ)+SUMIF(ผลิต1!$C:$C,'รับ-จ่าย ประจำวัน'!$B237,ผลิต1!AJ:AJ)+SUMIF(ผลิต2!$C:$C,'รับ-จ่าย ประจำวัน'!$B237,ผลิต2!AJ:AJ)+SUMIF(เส้นแต่งหน้าขนมเค้ก!$C:$C,'รับ-จ่าย ประจำวัน'!$B237,เส้นแต่งหน้าขนมเค้ก!AJ:AJ)+SUMIF(แพ็ค!$C:$C,'รับ-จ่าย ประจำวัน'!$B237,แพ็ค!AJ:AJ)+SUMIF(ธุรการ!$C:$C,'รับ-จ่าย ประจำวัน'!$B237,ธุรการ!AJ:AJ)+SUMIF(เส้นแต่งหน้าขนมปัง!$C:$C,'รับ-จ่าย ประจำวัน'!$B237,เส้นแต่งหน้าขนมปัง!AJ:AJ)+SUMIF('วางแผนBC,CJ'!$C:$C,'รับ-จ่าย ประจำวัน'!$B237,'วางแผนBC,CJ'!AJ:AJ)+SUMIF(RD!$C:$C,'รับ-จ่าย ประจำวัน'!$B237,RD!AJ:AJ)+SUMIF('FG,ออนไล,คัดแยก'!$C:$C,'รับ-จ่าย ประจำวัน'!$B237,'FG,ออนไล,คัดแยก'!AJ:AJ)</f>
        <v>0</v>
      </c>
      <c r="BR237" s="16">
        <f>SUMIF(เตรียมส่วนผสม!$C:$C,'รับ-จ่าย ประจำวัน'!$B237,เตรียมส่วนผสม!AK:AK)+SUMIF(กวนไส้!$C:$C,'รับ-จ่าย ประจำวัน'!$B237,กวนไส้!AK:AK)+SUMIF(ผลิต1!$C:$C,'รับ-จ่าย ประจำวัน'!$B237,ผลิต1!AK:AK)+SUMIF(ผลิต2!$C:$C,'รับ-จ่าย ประจำวัน'!$B237,ผลิต2!AK:AK)+SUMIF(เส้นแต่งหน้าขนมเค้ก!$C:$C,'รับ-จ่าย ประจำวัน'!$B237,เส้นแต่งหน้าขนมเค้ก!AK:AK)+SUMIF(แพ็ค!$C:$C,'รับ-จ่าย ประจำวัน'!$B237,แพ็ค!AK:AK)+SUMIF(ธุรการ!$C:$C,'รับ-จ่าย ประจำวัน'!$B237,ธุรการ!AK:AK)+SUMIF(เส้นแต่งหน้าขนมปัง!$C:$C,'รับ-จ่าย ประจำวัน'!$B237,เส้นแต่งหน้าขนมปัง!AK:AK)+SUMIF('วางแผนBC,CJ'!$C:$C,'รับ-จ่าย ประจำวัน'!$B237,'วางแผนBC,CJ'!AK:AK)+SUMIF(RD!$C:$C,'รับ-จ่าย ประจำวัน'!$B237,RD!AK:AK)+SUMIF('FG,ออนไล,คัดแยก'!$C:$C,'รับ-จ่าย ประจำวัน'!$B237,'FG,ออนไล,คัดแยก'!AK:AK)</f>
        <v>0</v>
      </c>
      <c r="BS237" s="16">
        <f>SUMIF(เตรียมส่วนผสม!$C:$C,'รับ-จ่าย ประจำวัน'!$B237,เตรียมส่วนผสม!AL:AL)+SUMIF(กวนไส้!$C:$C,'รับ-จ่าย ประจำวัน'!$B237,กวนไส้!AL:AL)+SUMIF(ผลิต1!$C:$C,'รับ-จ่าย ประจำวัน'!$B237,ผลิต1!AL:AL)+SUMIF(ผลิต2!$C:$C,'รับ-จ่าย ประจำวัน'!$B237,ผลิต2!AL:AL)+SUMIF(เส้นแต่งหน้าขนมเค้ก!$C:$C,'รับ-จ่าย ประจำวัน'!$B237,เส้นแต่งหน้าขนมเค้ก!AL:AL)+SUMIF(แพ็ค!$C:$C,'รับ-จ่าย ประจำวัน'!$B237,แพ็ค!AL:AL)+SUMIF(ธุรการ!$C:$C,'รับ-จ่าย ประจำวัน'!$B237,ธุรการ!AL:AL)+SUMIF(เส้นแต่งหน้าขนมปัง!$C:$C,'รับ-จ่าย ประจำวัน'!$B237,เส้นแต่งหน้าขนมปัง!AL:AL)+SUMIF('วางแผนBC,CJ'!$C:$C,'รับ-จ่าย ประจำวัน'!$B237,'วางแผนBC,CJ'!AL:AL)+SUMIF(RD!$C:$C,'รับ-จ่าย ประจำวัน'!$B237,RD!AL:AL)+SUMIF('FG,ออนไล,คัดแยก'!$C:$C,'รับ-จ่าย ประจำวัน'!$B237,'FG,ออนไล,คัดแยก'!AL:AL)</f>
        <v>0</v>
      </c>
      <c r="BT237" s="18">
        <f t="shared" si="50"/>
        <v>0</v>
      </c>
      <c r="BU237" s="116">
        <v>13000</v>
      </c>
      <c r="BV237" s="146">
        <f t="shared" si="51"/>
        <v>25000</v>
      </c>
      <c r="BW237" s="183">
        <v>30</v>
      </c>
      <c r="BX237" s="172">
        <f t="shared" si="55"/>
        <v>0</v>
      </c>
      <c r="BY237" s="188" t="e">
        <f t="shared" si="53"/>
        <v>#DIV/0!</v>
      </c>
      <c r="BZ237" s="180" t="e">
        <f t="shared" ca="1" si="52"/>
        <v>#DIV/0!</v>
      </c>
      <c r="CA237" s="93"/>
      <c r="CB237" s="93"/>
      <c r="CC237" s="93"/>
      <c r="CD237" s="93"/>
      <c r="CE237" s="93"/>
      <c r="CF237" s="93"/>
      <c r="CG237" s="93"/>
      <c r="CH237" s="93"/>
      <c r="CI237" s="93"/>
      <c r="CJ237" s="94"/>
      <c r="CK237" s="9">
        <f t="shared" si="54"/>
        <v>12000</v>
      </c>
    </row>
    <row r="238" spans="1:89" x14ac:dyDescent="0.5">
      <c r="A238" s="149" t="s">
        <v>781</v>
      </c>
      <c r="B238" s="34">
        <v>1023101024</v>
      </c>
      <c r="C238" s="10" t="s">
        <v>1834</v>
      </c>
      <c r="D238" s="135" t="s">
        <v>91</v>
      </c>
      <c r="E238" s="11">
        <v>0</v>
      </c>
      <c r="F238" s="75" t="s">
        <v>1605</v>
      </c>
      <c r="G238" s="11"/>
      <c r="H238" s="12">
        <v>13800</v>
      </c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3"/>
      <c r="AF238" s="13"/>
      <c r="AG238" s="13"/>
      <c r="AH238" s="13"/>
      <c r="AI238" s="14"/>
      <c r="AJ238" s="14"/>
      <c r="AK238" s="14"/>
      <c r="AL238" s="14"/>
      <c r="AM238" s="14"/>
      <c r="AN238" s="15">
        <f t="shared" si="49"/>
        <v>0</v>
      </c>
      <c r="AO238" s="16">
        <f>SUMIF(เตรียมส่วนผสม!$C:$C,'รับ-จ่าย ประจำวัน'!$B238,เตรียมส่วนผสม!H:H)+SUMIF(กวนไส้!$C:$C,'รับ-จ่าย ประจำวัน'!$B238,กวนไส้!H:H)+SUMIF(ผลิต1!$C:$C,'รับ-จ่าย ประจำวัน'!$B238,ผลิต1!H:H)+SUMIF(ผลิต2!$C:$C,'รับ-จ่าย ประจำวัน'!$B238,ผลิต2!H:H)+SUMIF(เส้นแต่งหน้าขนมเค้ก!$C:$C,'รับ-จ่าย ประจำวัน'!$B238,เส้นแต่งหน้าขนมเค้ก!H:H)+SUMIF(แพ็ค!$C:$C,'รับ-จ่าย ประจำวัน'!$B238,แพ็ค!H:H)+SUMIF(ธุรการ!$C:$C,'รับ-จ่าย ประจำวัน'!$B238,ธุรการ!H:H)+SUMIF(เส้นแต่งหน้าขนมปัง!$C:$C,'รับ-จ่าย ประจำวัน'!$B238,เส้นแต่งหน้าขนมปัง!H:H)+SUMIF('วางแผนBC,CJ'!$C:$C,'รับ-จ่าย ประจำวัน'!$B238,'วางแผนBC,CJ'!H:H)+SUMIF(RD!$C:$C,'รับ-จ่าย ประจำวัน'!$B238,RD!H:H)+SUMIF('FG,ออนไล,คัดแยก'!$C:$C,'รับ-จ่าย ประจำวัน'!$B238,'FG,ออนไล,คัดแยก'!H:H)</f>
        <v>0</v>
      </c>
      <c r="AP238" s="16">
        <f>SUMIF(เตรียมส่วนผสม!$C:$C,'รับ-จ่าย ประจำวัน'!$B238,เตรียมส่วนผสม!I:I)+SUMIF(กวนไส้!$C:$C,'รับ-จ่าย ประจำวัน'!$B238,กวนไส้!I:I)+SUMIF(ผลิต1!$C:$C,'รับ-จ่าย ประจำวัน'!$B238,ผลิต1!I:I)+SUMIF(ผลิต2!$C:$C,'รับ-จ่าย ประจำวัน'!$B238,ผลิต2!I:I)+SUMIF(เส้นแต่งหน้าขนมเค้ก!$C:$C,'รับ-จ่าย ประจำวัน'!$B238,เส้นแต่งหน้าขนมเค้ก!I:I)+SUMIF(แพ็ค!$C:$C,'รับ-จ่าย ประจำวัน'!$B238,แพ็ค!I:I)+SUMIF(ธุรการ!$C:$C,'รับ-จ่าย ประจำวัน'!$B238,ธุรการ!I:I)+SUMIF(เส้นแต่งหน้าขนมปัง!$C:$C,'รับ-จ่าย ประจำวัน'!$B238,เส้นแต่งหน้าขนมปัง!I:I)+SUMIF('วางแผนBC,CJ'!$C:$C,'รับ-จ่าย ประจำวัน'!$B238,'วางแผนBC,CJ'!I:I)+SUMIF(RD!$C:$C,'รับ-จ่าย ประจำวัน'!$B238,RD!I:I)+SUMIF('FG,ออนไล,คัดแยก'!$C:$C,'รับ-จ่าย ประจำวัน'!$B238,'FG,ออนไล,คัดแยก'!I:I)</f>
        <v>0</v>
      </c>
      <c r="AQ238" s="16">
        <f>SUMIF(เตรียมส่วนผสม!$C:$C,'รับ-จ่าย ประจำวัน'!$B238,เตรียมส่วนผสม!J:J)+SUMIF(กวนไส้!$C:$C,'รับ-จ่าย ประจำวัน'!$B238,กวนไส้!J:J)+SUMIF(ผลิต1!$C:$C,'รับ-จ่าย ประจำวัน'!$B238,ผลิต1!J:J)+SUMIF(ผลิต2!$C:$C,'รับ-จ่าย ประจำวัน'!$B238,ผลิต2!J:J)+SUMIF(เส้นแต่งหน้าขนมเค้ก!$C:$C,'รับ-จ่าย ประจำวัน'!$B238,เส้นแต่งหน้าขนมเค้ก!J:J)+SUMIF(แพ็ค!$C:$C,'รับ-จ่าย ประจำวัน'!$B238,แพ็ค!J:J)+SUMIF(ธุรการ!$C:$C,'รับ-จ่าย ประจำวัน'!$B238,ธุรการ!J:J)+SUMIF(เส้นแต่งหน้าขนมปัง!$C:$C,'รับ-จ่าย ประจำวัน'!$B238,เส้นแต่งหน้าขนมปัง!J:J)+SUMIF('วางแผนBC,CJ'!$C:$C,'รับ-จ่าย ประจำวัน'!$B238,'วางแผนBC,CJ'!J:J)+SUMIF(RD!$C:$C,'รับ-จ่าย ประจำวัน'!$B238,RD!J:J)+SUMIF('FG,ออนไล,คัดแยก'!$C:$C,'รับ-จ่าย ประจำวัน'!$B238,'FG,ออนไล,คัดแยก'!J:J)</f>
        <v>0</v>
      </c>
      <c r="AR238" s="16">
        <f>SUMIF(เตรียมส่วนผสม!$C:$C,'รับ-จ่าย ประจำวัน'!$B238,เตรียมส่วนผสม!K:K)+SUMIF(กวนไส้!$C:$C,'รับ-จ่าย ประจำวัน'!$B238,กวนไส้!K:K)+SUMIF(ผลิต1!$C:$C,'รับ-จ่าย ประจำวัน'!$B238,ผลิต1!K:K)+SUMIF(ผลิต2!$C:$C,'รับ-จ่าย ประจำวัน'!$B238,ผลิต2!K:K)+SUMIF(เส้นแต่งหน้าขนมเค้ก!$C:$C,'รับ-จ่าย ประจำวัน'!$B238,เส้นแต่งหน้าขนมเค้ก!K:K)+SUMIF(แพ็ค!$C:$C,'รับ-จ่าย ประจำวัน'!$B238,แพ็ค!K:K)+SUMIF(ธุรการ!$C:$C,'รับ-จ่าย ประจำวัน'!$B238,ธุรการ!K:K)+SUMIF(เส้นแต่งหน้าขนมปัง!$C:$C,'รับ-จ่าย ประจำวัน'!$B238,เส้นแต่งหน้าขนมปัง!K:K)+SUMIF('วางแผนBC,CJ'!$C:$C,'รับ-จ่าย ประจำวัน'!$B238,'วางแผนBC,CJ'!K:K)+SUMIF(RD!$C:$C,'รับ-จ่าย ประจำวัน'!$B238,RD!K:K)+SUMIF('FG,ออนไล,คัดแยก'!$C:$C,'รับ-จ่าย ประจำวัน'!$B238,'FG,ออนไล,คัดแยก'!K:K)</f>
        <v>0</v>
      </c>
      <c r="AS238" s="16">
        <f>SUMIF(เตรียมส่วนผสม!$C:$C,'รับ-จ่าย ประจำวัน'!$B238,เตรียมส่วนผสม!L:L)+SUMIF(กวนไส้!$C:$C,'รับ-จ่าย ประจำวัน'!$B238,กวนไส้!L:L)+SUMIF(ผลิต1!$C:$C,'รับ-จ่าย ประจำวัน'!$B238,ผลิต1!L:L)+SUMIF(ผลิต2!$C:$C,'รับ-จ่าย ประจำวัน'!$B238,ผลิต2!L:L)+SUMIF(เส้นแต่งหน้าขนมเค้ก!$C:$C,'รับ-จ่าย ประจำวัน'!$B238,เส้นแต่งหน้าขนมเค้ก!L:L)+SUMIF(แพ็ค!$C:$C,'รับ-จ่าย ประจำวัน'!$B238,แพ็ค!L:L)+SUMIF(ธุรการ!$C:$C,'รับ-จ่าย ประจำวัน'!$B238,ธุรการ!L:L)+SUMIF(เส้นแต่งหน้าขนมปัง!$C:$C,'รับ-จ่าย ประจำวัน'!$B238,เส้นแต่งหน้าขนมปัง!L:L)+SUMIF('วางแผนBC,CJ'!$C:$C,'รับ-จ่าย ประจำวัน'!$B238,'วางแผนBC,CJ'!L:L)+SUMIF(RD!$C:$C,'รับ-จ่าย ประจำวัน'!$B238,RD!L:L)+SUMIF('FG,ออนไล,คัดแยก'!$C:$C,'รับ-จ่าย ประจำวัน'!$B238,'FG,ออนไล,คัดแยก'!L:L)</f>
        <v>0</v>
      </c>
      <c r="AT238" s="16">
        <f>SUMIF(เตรียมส่วนผสม!$C:$C,'รับ-จ่าย ประจำวัน'!$B238,เตรียมส่วนผสม!M:M)+SUMIF(กวนไส้!$C:$C,'รับ-จ่าย ประจำวัน'!$B238,กวนไส้!M:M)+SUMIF(ผลิต1!$C:$C,'รับ-จ่าย ประจำวัน'!$B238,ผลิต1!M:M)+SUMIF(ผลิต2!$C:$C,'รับ-จ่าย ประจำวัน'!$B238,ผลิต2!M:M)+SUMIF(เส้นแต่งหน้าขนมเค้ก!$C:$C,'รับ-จ่าย ประจำวัน'!$B238,เส้นแต่งหน้าขนมเค้ก!M:M)+SUMIF(แพ็ค!$C:$C,'รับ-จ่าย ประจำวัน'!$B238,แพ็ค!M:M)+SUMIF(ธุรการ!$C:$C,'รับ-จ่าย ประจำวัน'!$B238,ธุรการ!M:M)+SUMIF(เส้นแต่งหน้าขนมปัง!$C:$C,'รับ-จ่าย ประจำวัน'!$B238,เส้นแต่งหน้าขนมปัง!M:M)+SUMIF('วางแผนBC,CJ'!$C:$C,'รับ-จ่าย ประจำวัน'!$B238,'วางแผนBC,CJ'!M:M)+SUMIF(RD!$C:$C,'รับ-จ่าย ประจำวัน'!$B238,RD!M:M)+SUMIF('FG,ออนไล,คัดแยก'!$C:$C,'รับ-จ่าย ประจำวัน'!$B238,'FG,ออนไล,คัดแยก'!M:M)</f>
        <v>0</v>
      </c>
      <c r="AU238" s="16">
        <f>SUMIF(เตรียมส่วนผสม!$C:$C,'รับ-จ่าย ประจำวัน'!$B238,เตรียมส่วนผสม!N:N)+SUMIF(กวนไส้!$C:$C,'รับ-จ่าย ประจำวัน'!$B238,กวนไส้!N:N)+SUMIF(ผลิต1!$C:$C,'รับ-จ่าย ประจำวัน'!$B238,ผลิต1!N:N)+SUMIF(ผลิต2!$C:$C,'รับ-จ่าย ประจำวัน'!$B238,ผลิต2!N:N)+SUMIF(เส้นแต่งหน้าขนมเค้ก!$C:$C,'รับ-จ่าย ประจำวัน'!$B238,เส้นแต่งหน้าขนมเค้ก!N:N)+SUMIF(แพ็ค!$C:$C,'รับ-จ่าย ประจำวัน'!$B238,แพ็ค!N:N)+SUMIF(ธุรการ!$C:$C,'รับ-จ่าย ประจำวัน'!$B238,ธุรการ!N:N)+SUMIF(เส้นแต่งหน้าขนมปัง!$C:$C,'รับ-จ่าย ประจำวัน'!$B238,เส้นแต่งหน้าขนมปัง!N:N)+SUMIF('วางแผนBC,CJ'!$C:$C,'รับ-จ่าย ประจำวัน'!$B238,'วางแผนBC,CJ'!N:N)+SUMIF(RD!$C:$C,'รับ-จ่าย ประจำวัน'!$B238,RD!N:N)+SUMIF('FG,ออนไล,คัดแยก'!$C:$C,'รับ-จ่าย ประจำวัน'!$B238,'FG,ออนไล,คัดแยก'!N:N)</f>
        <v>0</v>
      </c>
      <c r="AV238" s="16">
        <f>SUMIF(เตรียมส่วนผสม!$C:$C,'รับ-จ่าย ประจำวัน'!$B238,เตรียมส่วนผสม!O:O)+SUMIF(กวนไส้!$C:$C,'รับ-จ่าย ประจำวัน'!$B238,กวนไส้!O:O)+SUMIF(ผลิต1!$C:$C,'รับ-จ่าย ประจำวัน'!$B238,ผลิต1!O:O)+SUMIF(ผลิต2!$C:$C,'รับ-จ่าย ประจำวัน'!$B238,ผลิต2!O:O)+SUMIF(เส้นแต่งหน้าขนมเค้ก!$C:$C,'รับ-จ่าย ประจำวัน'!$B238,เส้นแต่งหน้าขนมเค้ก!O:O)+SUMIF(แพ็ค!$C:$C,'รับ-จ่าย ประจำวัน'!$B238,แพ็ค!O:O)+SUMIF(ธุรการ!$C:$C,'รับ-จ่าย ประจำวัน'!$B238,ธุรการ!O:O)+SUMIF(เส้นแต่งหน้าขนมปัง!$C:$C,'รับ-จ่าย ประจำวัน'!$B238,เส้นแต่งหน้าขนมปัง!O:O)+SUMIF('วางแผนBC,CJ'!$C:$C,'รับ-จ่าย ประจำวัน'!$B238,'วางแผนBC,CJ'!O:O)+SUMIF(RD!$C:$C,'รับ-จ่าย ประจำวัน'!$B238,RD!O:O)+SUMIF('FG,ออนไล,คัดแยก'!$C:$C,'รับ-จ่าย ประจำวัน'!$B238,'FG,ออนไล,คัดแยก'!O:O)</f>
        <v>0</v>
      </c>
      <c r="AW238" s="16">
        <f>SUMIF(เตรียมส่วนผสม!$C:$C,'รับ-จ่าย ประจำวัน'!$B238,เตรียมส่วนผสม!P:P)+SUMIF(กวนไส้!$C:$C,'รับ-จ่าย ประจำวัน'!$B238,กวนไส้!P:P)+SUMIF(ผลิต1!$C:$C,'รับ-จ่าย ประจำวัน'!$B238,ผลิต1!P:P)+SUMIF(ผลิต2!$C:$C,'รับ-จ่าย ประจำวัน'!$B238,ผลิต2!P:P)+SUMIF(เส้นแต่งหน้าขนมเค้ก!$C:$C,'รับ-จ่าย ประจำวัน'!$B238,เส้นแต่งหน้าขนมเค้ก!P:P)+SUMIF(แพ็ค!$C:$C,'รับ-จ่าย ประจำวัน'!$B238,แพ็ค!P:P)+SUMIF(ธุรการ!$C:$C,'รับ-จ่าย ประจำวัน'!$B238,ธุรการ!P:P)+SUMIF(เส้นแต่งหน้าขนมปัง!$C:$C,'รับ-จ่าย ประจำวัน'!$B238,เส้นแต่งหน้าขนมปัง!P:P)+SUMIF('วางแผนBC,CJ'!$C:$C,'รับ-จ่าย ประจำวัน'!$B238,'วางแผนBC,CJ'!P:P)+SUMIF(RD!$C:$C,'รับ-จ่าย ประจำวัน'!$B238,RD!P:P)+SUMIF('FG,ออนไล,คัดแยก'!$C:$C,'รับ-จ่าย ประจำวัน'!$B238,'FG,ออนไล,คัดแยก'!P:P)</f>
        <v>0</v>
      </c>
      <c r="AX238" s="16">
        <f>SUMIF(เตรียมส่วนผสม!$C:$C,'รับ-จ่าย ประจำวัน'!$B238,เตรียมส่วนผสม!Q:Q)+SUMIF(กวนไส้!$C:$C,'รับ-จ่าย ประจำวัน'!$B238,กวนไส้!Q:Q)+SUMIF(ผลิต1!$C:$C,'รับ-จ่าย ประจำวัน'!$B238,ผลิต1!Q:Q)+SUMIF(ผลิต2!$C:$C,'รับ-จ่าย ประจำวัน'!$B238,ผลิต2!Q:Q)+SUMIF(เส้นแต่งหน้าขนมเค้ก!$C:$C,'รับ-จ่าย ประจำวัน'!$B238,เส้นแต่งหน้าขนมเค้ก!Q:Q)+SUMIF(แพ็ค!$C:$C,'รับ-จ่าย ประจำวัน'!$B238,แพ็ค!Q:Q)+SUMIF(ธุรการ!$C:$C,'รับ-จ่าย ประจำวัน'!$B238,ธุรการ!Q:Q)+SUMIF(เส้นแต่งหน้าขนมปัง!$C:$C,'รับ-จ่าย ประจำวัน'!$B238,เส้นแต่งหน้าขนมปัง!Q:Q)+SUMIF('วางแผนBC,CJ'!$C:$C,'รับ-จ่าย ประจำวัน'!$B238,'วางแผนBC,CJ'!Q:Q)+SUMIF(RD!$C:$C,'รับ-จ่าย ประจำวัน'!$B238,RD!Q:Q)+SUMIF('FG,ออนไล,คัดแยก'!$C:$C,'รับ-จ่าย ประจำวัน'!$B238,'FG,ออนไล,คัดแยก'!Q:Q)</f>
        <v>0</v>
      </c>
      <c r="AY238" s="16">
        <f>SUMIF(เตรียมส่วนผสม!$C:$C,'รับ-จ่าย ประจำวัน'!$B238,เตรียมส่วนผสม!R:R)+SUMIF(กวนไส้!$C:$C,'รับ-จ่าย ประจำวัน'!$B238,กวนไส้!R:R)+SUMIF(ผลิต1!$C:$C,'รับ-จ่าย ประจำวัน'!$B238,ผลิต1!R:R)+SUMIF(ผลิต2!$C:$C,'รับ-จ่าย ประจำวัน'!$B238,ผลิต2!R:R)+SUMIF(เส้นแต่งหน้าขนมเค้ก!$C:$C,'รับ-จ่าย ประจำวัน'!$B238,เส้นแต่งหน้าขนมเค้ก!R:R)+SUMIF(แพ็ค!$C:$C,'รับ-จ่าย ประจำวัน'!$B238,แพ็ค!R:R)+SUMIF(ธุรการ!$C:$C,'รับ-จ่าย ประจำวัน'!$B238,ธุรการ!R:R)+SUMIF(เส้นแต่งหน้าขนมปัง!$C:$C,'รับ-จ่าย ประจำวัน'!$B238,เส้นแต่งหน้าขนมปัง!R:R)+SUMIF('วางแผนBC,CJ'!$C:$C,'รับ-จ่าย ประจำวัน'!$B238,'วางแผนBC,CJ'!R:R)+SUMIF(RD!$C:$C,'รับ-จ่าย ประจำวัน'!$B238,RD!R:R)+SUMIF('FG,ออนไล,คัดแยก'!$C:$C,'รับ-จ่าย ประจำวัน'!$B238,'FG,ออนไล,คัดแยก'!R:R)</f>
        <v>0</v>
      </c>
      <c r="AZ238" s="16">
        <f>SUMIF(เตรียมส่วนผสม!$C:$C,'รับ-จ่าย ประจำวัน'!$B238,เตรียมส่วนผสม!S:S)+SUMIF(กวนไส้!$C:$C,'รับ-จ่าย ประจำวัน'!$B238,กวนไส้!S:S)+SUMIF(ผลิต1!$C:$C,'รับ-จ่าย ประจำวัน'!$B238,ผลิต1!S:S)+SUMIF(ผลิต2!$C:$C,'รับ-จ่าย ประจำวัน'!$B238,ผลิต2!S:S)+SUMIF(เส้นแต่งหน้าขนมเค้ก!$C:$C,'รับ-จ่าย ประจำวัน'!$B238,เส้นแต่งหน้าขนมเค้ก!S:S)+SUMIF(แพ็ค!$C:$C,'รับ-จ่าย ประจำวัน'!$B238,แพ็ค!S:S)+SUMIF(ธุรการ!$C:$C,'รับ-จ่าย ประจำวัน'!$B238,ธุรการ!S:S)+SUMIF(เส้นแต่งหน้าขนมปัง!$C:$C,'รับ-จ่าย ประจำวัน'!$B238,เส้นแต่งหน้าขนมปัง!S:S)+SUMIF('วางแผนBC,CJ'!$C:$C,'รับ-จ่าย ประจำวัน'!$B238,'วางแผนBC,CJ'!S:S)+SUMIF(RD!$C:$C,'รับ-จ่าย ประจำวัน'!$B238,RD!S:S)+SUMIF('FG,ออนไล,คัดแยก'!$C:$C,'รับ-จ่าย ประจำวัน'!$B238,'FG,ออนไล,คัดแยก'!S:S)</f>
        <v>0</v>
      </c>
      <c r="BA238" s="16">
        <f>SUMIF(เตรียมส่วนผสม!$C:$C,'รับ-จ่าย ประจำวัน'!$B238,เตรียมส่วนผสม!T:T)+SUMIF(กวนไส้!$C:$C,'รับ-จ่าย ประจำวัน'!$B238,กวนไส้!T:T)+SUMIF(ผลิต1!$C:$C,'รับ-จ่าย ประจำวัน'!$B238,ผลิต1!T:T)+SUMIF(ผลิต2!$C:$C,'รับ-จ่าย ประจำวัน'!$B238,ผลิต2!T:T)+SUMIF(เส้นแต่งหน้าขนมเค้ก!$C:$C,'รับ-จ่าย ประจำวัน'!$B238,เส้นแต่งหน้าขนมเค้ก!T:T)+SUMIF(แพ็ค!$C:$C,'รับ-จ่าย ประจำวัน'!$B238,แพ็ค!T:T)+SUMIF(ธุรการ!$C:$C,'รับ-จ่าย ประจำวัน'!$B238,ธุรการ!T:T)+SUMIF(เส้นแต่งหน้าขนมปัง!$C:$C,'รับ-จ่าย ประจำวัน'!$B238,เส้นแต่งหน้าขนมปัง!T:T)+SUMIF('วางแผนBC,CJ'!$C:$C,'รับ-จ่าย ประจำวัน'!$B238,'วางแผนBC,CJ'!T:T)+SUMIF(RD!$C:$C,'รับ-จ่าย ประจำวัน'!$B238,RD!T:T)+SUMIF('FG,ออนไล,คัดแยก'!$C:$C,'รับ-จ่าย ประจำวัน'!$B238,'FG,ออนไล,คัดแยก'!T:T)</f>
        <v>0</v>
      </c>
      <c r="BB238" s="16">
        <f>SUMIF(เตรียมส่วนผสม!$C:$C,'รับ-จ่าย ประจำวัน'!$B238,เตรียมส่วนผสม!U:U)+SUMIF(กวนไส้!$C:$C,'รับ-จ่าย ประจำวัน'!$B238,กวนไส้!U:U)+SUMIF(ผลิต1!$C:$C,'รับ-จ่าย ประจำวัน'!$B238,ผลิต1!U:U)+SUMIF(ผลิต2!$C:$C,'รับ-จ่าย ประจำวัน'!$B238,ผลิต2!U:U)+SUMIF(เส้นแต่งหน้าขนมเค้ก!$C:$C,'รับ-จ่าย ประจำวัน'!$B238,เส้นแต่งหน้าขนมเค้ก!U:U)+SUMIF(แพ็ค!$C:$C,'รับ-จ่าย ประจำวัน'!$B238,แพ็ค!U:U)+SUMIF(ธุรการ!$C:$C,'รับ-จ่าย ประจำวัน'!$B238,ธุรการ!U:U)+SUMIF(เส้นแต่งหน้าขนมปัง!$C:$C,'รับ-จ่าย ประจำวัน'!$B238,เส้นแต่งหน้าขนมปัง!U:U)+SUMIF('วางแผนBC,CJ'!$C:$C,'รับ-จ่าย ประจำวัน'!$B238,'วางแผนBC,CJ'!U:U)+SUMIF(RD!$C:$C,'รับ-จ่าย ประจำวัน'!$B238,RD!U:U)+SUMIF('FG,ออนไล,คัดแยก'!$C:$C,'รับ-จ่าย ประจำวัน'!$B238,'FG,ออนไล,คัดแยก'!U:U)</f>
        <v>0</v>
      </c>
      <c r="BC238" s="16">
        <f>SUMIF(เตรียมส่วนผสม!$C:$C,'รับ-จ่าย ประจำวัน'!$B238,เตรียมส่วนผสม!V:V)+SUMIF(กวนไส้!$C:$C,'รับ-จ่าย ประจำวัน'!$B238,กวนไส้!V:V)+SUMIF(ผลิต1!$C:$C,'รับ-จ่าย ประจำวัน'!$B238,ผลิต1!V:V)+SUMIF(ผลิต2!$C:$C,'รับ-จ่าย ประจำวัน'!$B238,ผลิต2!V:V)+SUMIF(เส้นแต่งหน้าขนมเค้ก!$C:$C,'รับ-จ่าย ประจำวัน'!$B238,เส้นแต่งหน้าขนมเค้ก!V:V)+SUMIF(แพ็ค!$C:$C,'รับ-จ่าย ประจำวัน'!$B238,แพ็ค!V:V)+SUMIF(ธุรการ!$C:$C,'รับ-จ่าย ประจำวัน'!$B238,ธุรการ!V:V)+SUMIF(เส้นแต่งหน้าขนมปัง!$C:$C,'รับ-จ่าย ประจำวัน'!$B238,เส้นแต่งหน้าขนมปัง!V:V)+SUMIF('วางแผนBC,CJ'!$C:$C,'รับ-จ่าย ประจำวัน'!$B238,'วางแผนBC,CJ'!V:V)+SUMIF(RD!$C:$C,'รับ-จ่าย ประจำวัน'!$B238,RD!V:V)+SUMIF('FG,ออนไล,คัดแยก'!$C:$C,'รับ-จ่าย ประจำวัน'!$B238,'FG,ออนไล,คัดแยก'!V:V)</f>
        <v>0</v>
      </c>
      <c r="BD238" s="16">
        <f>SUMIF(เตรียมส่วนผสม!$C:$C,'รับ-จ่าย ประจำวัน'!$B238,เตรียมส่วนผสม!W:W)+SUMIF(กวนไส้!$C:$C,'รับ-จ่าย ประจำวัน'!$B238,กวนไส้!W:W)+SUMIF(ผลิต1!$C:$C,'รับ-จ่าย ประจำวัน'!$B238,ผลิต1!W:W)+SUMIF(ผลิต2!$C:$C,'รับ-จ่าย ประจำวัน'!$B238,ผลิต2!W:W)+SUMIF(เส้นแต่งหน้าขนมเค้ก!$C:$C,'รับ-จ่าย ประจำวัน'!$B238,เส้นแต่งหน้าขนมเค้ก!W:W)+SUMIF(แพ็ค!$C:$C,'รับ-จ่าย ประจำวัน'!$B238,แพ็ค!W:W)+SUMIF(ธุรการ!$C:$C,'รับ-จ่าย ประจำวัน'!$B238,ธุรการ!W:W)+SUMIF(เส้นแต่งหน้าขนมปัง!$C:$C,'รับ-จ่าย ประจำวัน'!$B238,เส้นแต่งหน้าขนมปัง!W:W)+SUMIF('วางแผนBC,CJ'!$C:$C,'รับ-จ่าย ประจำวัน'!$B238,'วางแผนBC,CJ'!W:W)+SUMIF(RD!$C:$C,'รับ-จ่าย ประจำวัน'!$B238,RD!W:W)+SUMIF('FG,ออนไล,คัดแยก'!$C:$C,'รับ-จ่าย ประจำวัน'!$B238,'FG,ออนไล,คัดแยก'!W:W)</f>
        <v>0</v>
      </c>
      <c r="BE238" s="16">
        <f>SUMIF(เตรียมส่วนผสม!$C:$C,'รับ-จ่าย ประจำวัน'!$B238,เตรียมส่วนผสม!X:X)+SUMIF(กวนไส้!$C:$C,'รับ-จ่าย ประจำวัน'!$B238,กวนไส้!X:X)+SUMIF(ผลิต1!$C:$C,'รับ-จ่าย ประจำวัน'!$B238,ผลิต1!X:X)+SUMIF(ผลิต2!$C:$C,'รับ-จ่าย ประจำวัน'!$B238,ผลิต2!X:X)+SUMIF(เส้นแต่งหน้าขนมเค้ก!$C:$C,'รับ-จ่าย ประจำวัน'!$B238,เส้นแต่งหน้าขนมเค้ก!X:X)+SUMIF(แพ็ค!$C:$C,'รับ-จ่าย ประจำวัน'!$B238,แพ็ค!X:X)+SUMIF(ธุรการ!$C:$C,'รับ-จ่าย ประจำวัน'!$B238,ธุรการ!X:X)+SUMIF(เส้นแต่งหน้าขนมปัง!$C:$C,'รับ-จ่าย ประจำวัน'!$B238,เส้นแต่งหน้าขนมปัง!X:X)+SUMIF('วางแผนBC,CJ'!$C:$C,'รับ-จ่าย ประจำวัน'!$B238,'วางแผนBC,CJ'!X:X)+SUMIF(RD!$C:$C,'รับ-จ่าย ประจำวัน'!$B238,RD!X:X)+SUMIF('FG,ออนไล,คัดแยก'!$C:$C,'รับ-จ่าย ประจำวัน'!$B238,'FG,ออนไล,คัดแยก'!X:X)</f>
        <v>0</v>
      </c>
      <c r="BF238" s="16">
        <f>SUMIF(เตรียมส่วนผสม!$C:$C,'รับ-จ่าย ประจำวัน'!$B238,เตรียมส่วนผสม!Y:Y)+SUMIF(กวนไส้!$C:$C,'รับ-จ่าย ประจำวัน'!$B238,กวนไส้!Y:Y)+SUMIF(ผลิต1!$C:$C,'รับ-จ่าย ประจำวัน'!$B238,ผลิต1!Y:Y)+SUMIF(ผลิต2!$C:$C,'รับ-จ่าย ประจำวัน'!$B238,ผลิต2!Y:Y)+SUMIF(เส้นแต่งหน้าขนมเค้ก!$C:$C,'รับ-จ่าย ประจำวัน'!$B238,เส้นแต่งหน้าขนมเค้ก!Y:Y)+SUMIF(แพ็ค!$C:$C,'รับ-จ่าย ประจำวัน'!$B238,แพ็ค!Y:Y)+SUMIF(ธุรการ!$C:$C,'รับ-จ่าย ประจำวัน'!$B238,ธุรการ!Y:Y)+SUMIF(เส้นแต่งหน้าขนมปัง!$C:$C,'รับ-จ่าย ประจำวัน'!$B238,เส้นแต่งหน้าขนมปัง!Y:Y)+SUMIF('วางแผนBC,CJ'!$C:$C,'รับ-จ่าย ประจำวัน'!$B238,'วางแผนBC,CJ'!Y:Y)+SUMIF(RD!$C:$C,'รับ-จ่าย ประจำวัน'!$B238,RD!Y:Y)+SUMIF('FG,ออนไล,คัดแยก'!$C:$C,'รับ-จ่าย ประจำวัน'!$B238,'FG,ออนไล,คัดแยก'!Y:Y)</f>
        <v>1080</v>
      </c>
      <c r="BG238" s="16">
        <f>SUMIF(เตรียมส่วนผสม!$C:$C,'รับ-จ่าย ประจำวัน'!$B238,เตรียมส่วนผสม!Z:Z)+SUMIF(กวนไส้!$C:$C,'รับ-จ่าย ประจำวัน'!$B238,กวนไส้!Z:Z)+SUMIF(ผลิต1!$C:$C,'รับ-จ่าย ประจำวัน'!$B238,ผลิต1!Z:Z)+SUMIF(ผลิต2!$C:$C,'รับ-จ่าย ประจำวัน'!$B238,ผลิต2!Z:Z)+SUMIF(เส้นแต่งหน้าขนมเค้ก!$C:$C,'รับ-จ่าย ประจำวัน'!$B238,เส้นแต่งหน้าขนมเค้ก!Z:Z)+SUMIF(แพ็ค!$C:$C,'รับ-จ่าย ประจำวัน'!$B238,แพ็ค!Z:Z)+SUMIF(ธุรการ!$C:$C,'รับ-จ่าย ประจำวัน'!$B238,ธุรการ!Z:Z)+SUMIF(เส้นแต่งหน้าขนมปัง!$C:$C,'รับ-จ่าย ประจำวัน'!$B238,เส้นแต่งหน้าขนมปัง!Z:Z)+SUMIF('วางแผนBC,CJ'!$C:$C,'รับ-จ่าย ประจำวัน'!$B238,'วางแผนBC,CJ'!Z:Z)+SUMIF(RD!$C:$C,'รับ-จ่าย ประจำวัน'!$B238,RD!Z:Z)+SUMIF('FG,ออนไล,คัดแยก'!$C:$C,'รับ-จ่าย ประจำวัน'!$B238,'FG,ออนไล,คัดแยก'!Z:Z)</f>
        <v>0</v>
      </c>
      <c r="BH238" s="16">
        <f>SUMIF(เตรียมส่วนผสม!$C:$C,'รับ-จ่าย ประจำวัน'!$B238,เตรียมส่วนผสม!AA:AA)+SUMIF(กวนไส้!$C:$C,'รับ-จ่าย ประจำวัน'!$B238,กวนไส้!AA:AA)+SUMIF(ผลิต1!$C:$C,'รับ-จ่าย ประจำวัน'!$B238,ผลิต1!AA:AA)+SUMIF(ผลิต2!$C:$C,'รับ-จ่าย ประจำวัน'!$B238,ผลิต2!AA:AA)+SUMIF(เส้นแต่งหน้าขนมเค้ก!$C:$C,'รับ-จ่าย ประจำวัน'!$B238,เส้นแต่งหน้าขนมเค้ก!AA:AA)+SUMIF(แพ็ค!$C:$C,'รับ-จ่าย ประจำวัน'!$B238,แพ็ค!AA:AA)+SUMIF(ธุรการ!$C:$C,'รับ-จ่าย ประจำวัน'!$B238,ธุรการ!AA:AA)+SUMIF(เส้นแต่งหน้าขนมปัง!$C:$C,'รับ-จ่าย ประจำวัน'!$B238,เส้นแต่งหน้าขนมปัง!AA:AA)+SUMIF('วางแผนBC,CJ'!$C:$C,'รับ-จ่าย ประจำวัน'!$B238,'วางแผนBC,CJ'!AA:AA)+SUMIF(RD!$C:$C,'รับ-จ่าย ประจำวัน'!$B238,RD!AA:AA)+SUMIF('FG,ออนไล,คัดแยก'!$C:$C,'รับ-จ่าย ประจำวัน'!$B238,'FG,ออนไล,คัดแยก'!AA:AA)</f>
        <v>0</v>
      </c>
      <c r="BI238" s="16">
        <f>SUMIF(เตรียมส่วนผสม!$C:$C,'รับ-จ่าย ประจำวัน'!$B238,เตรียมส่วนผสม!AB:AB)+SUMIF(กวนไส้!$C:$C,'รับ-จ่าย ประจำวัน'!$B238,กวนไส้!AB:AB)+SUMIF(ผลิต1!$C:$C,'รับ-จ่าย ประจำวัน'!$B238,ผลิต1!AB:AB)+SUMIF(ผลิต2!$C:$C,'รับ-จ่าย ประจำวัน'!$B238,ผลิต2!AB:AB)+SUMIF(เส้นแต่งหน้าขนมเค้ก!$C:$C,'รับ-จ่าย ประจำวัน'!$B238,เส้นแต่งหน้าขนมเค้ก!AB:AB)+SUMIF(แพ็ค!$C:$C,'รับ-จ่าย ประจำวัน'!$B238,แพ็ค!AB:AB)+SUMIF(ธุรการ!$C:$C,'รับ-จ่าย ประจำวัน'!$B238,ธุรการ!AB:AB)+SUMIF(เส้นแต่งหน้าขนมปัง!$C:$C,'รับ-จ่าย ประจำวัน'!$B238,เส้นแต่งหน้าขนมปัง!AB:AB)+SUMIF('วางแผนBC,CJ'!$C:$C,'รับ-จ่าย ประจำวัน'!$B238,'วางแผนBC,CJ'!AB:AB)+SUMIF(RD!$C:$C,'รับ-จ่าย ประจำวัน'!$B238,RD!AB:AB)+SUMIF('FG,ออนไล,คัดแยก'!$C:$C,'รับ-จ่าย ประจำวัน'!$B238,'FG,ออนไล,คัดแยก'!AB:AB)</f>
        <v>0</v>
      </c>
      <c r="BJ238" s="16">
        <f>SUMIF(เตรียมส่วนผสม!$C:$C,'รับ-จ่าย ประจำวัน'!$B238,เตรียมส่วนผสม!AC:AC)+SUMIF(กวนไส้!$C:$C,'รับ-จ่าย ประจำวัน'!$B238,กวนไส้!AC:AC)+SUMIF(ผลิต1!$C:$C,'รับ-จ่าย ประจำวัน'!$B238,ผลิต1!AC:AC)+SUMIF(ผลิต2!$C:$C,'รับ-จ่าย ประจำวัน'!$B238,ผลิต2!AC:AC)+SUMIF(เส้นแต่งหน้าขนมเค้ก!$C:$C,'รับ-จ่าย ประจำวัน'!$B238,เส้นแต่งหน้าขนมเค้ก!AC:AC)+SUMIF(แพ็ค!$C:$C,'รับ-จ่าย ประจำวัน'!$B238,แพ็ค!AC:AC)+SUMIF(ธุรการ!$C:$C,'รับ-จ่าย ประจำวัน'!$B238,ธุรการ!AC:AC)+SUMIF(เส้นแต่งหน้าขนมปัง!$C:$C,'รับ-จ่าย ประจำวัน'!$B238,เส้นแต่งหน้าขนมปัง!AC:AC)+SUMIF('วางแผนBC,CJ'!$C:$C,'รับ-จ่าย ประจำวัน'!$B238,'วางแผนBC,CJ'!AC:AC)+SUMIF(RD!$C:$C,'รับ-จ่าย ประจำวัน'!$B238,RD!AC:AC)+SUMIF('FG,ออนไล,คัดแยก'!$C:$C,'รับ-จ่าย ประจำวัน'!$B238,'FG,ออนไล,คัดแยก'!AC:AC)</f>
        <v>0</v>
      </c>
      <c r="BK238" s="16">
        <f>SUMIF(เตรียมส่วนผสม!$C:$C,'รับ-จ่าย ประจำวัน'!$B238,เตรียมส่วนผสม!AD:AD)+SUMIF(กวนไส้!$C:$C,'รับ-จ่าย ประจำวัน'!$B238,กวนไส้!AD:AD)+SUMIF(ผลิต1!$C:$C,'รับ-จ่าย ประจำวัน'!$B238,ผลิต1!AD:AD)+SUMIF(ผลิต2!$C:$C,'รับ-จ่าย ประจำวัน'!$B238,ผลิต2!AD:AD)+SUMIF(เส้นแต่งหน้าขนมเค้ก!$C:$C,'รับ-จ่าย ประจำวัน'!$B238,เส้นแต่งหน้าขนมเค้ก!AD:AD)+SUMIF(แพ็ค!$C:$C,'รับ-จ่าย ประจำวัน'!$B238,แพ็ค!AD:AD)+SUMIF(ธุรการ!$C:$C,'รับ-จ่าย ประจำวัน'!$B238,ธุรการ!AD:AD)+SUMIF(เส้นแต่งหน้าขนมปัง!$C:$C,'รับ-จ่าย ประจำวัน'!$B238,เส้นแต่งหน้าขนมปัง!AD:AD)+SUMIF('วางแผนBC,CJ'!$C:$C,'รับ-จ่าย ประจำวัน'!$B238,'วางแผนBC,CJ'!AD:AD)+SUMIF(RD!$C:$C,'รับ-จ่าย ประจำวัน'!$B238,RD!AD:AD)+SUMIF('FG,ออนไล,คัดแยก'!$C:$C,'รับ-จ่าย ประจำวัน'!$B238,'FG,ออนไล,คัดแยก'!AD:AD)</f>
        <v>0</v>
      </c>
      <c r="BL238" s="16">
        <f>SUMIF(เตรียมส่วนผสม!$C:$C,'รับ-จ่าย ประจำวัน'!$B238,เตรียมส่วนผสม!AE:AE)+SUMIF(กวนไส้!$C:$C,'รับ-จ่าย ประจำวัน'!$B238,กวนไส้!AE:AE)+SUMIF(ผลิต1!$C:$C,'รับ-จ่าย ประจำวัน'!$B238,ผลิต1!AE:AE)+SUMIF(ผลิต2!$C:$C,'รับ-จ่าย ประจำวัน'!$B238,ผลิต2!AE:AE)+SUMIF(เส้นแต่งหน้าขนมเค้ก!$C:$C,'รับ-จ่าย ประจำวัน'!$B238,เส้นแต่งหน้าขนมเค้ก!AE:AE)+SUMIF(แพ็ค!$C:$C,'รับ-จ่าย ประจำวัน'!$B238,แพ็ค!AE:AE)+SUMIF(ธุรการ!$C:$C,'รับ-จ่าย ประจำวัน'!$B238,ธุรการ!AE:AE)+SUMIF(เส้นแต่งหน้าขนมปัง!$C:$C,'รับ-จ่าย ประจำวัน'!$B238,เส้นแต่งหน้าขนมปัง!AE:AE)+SUMIF('วางแผนBC,CJ'!$C:$C,'รับ-จ่าย ประจำวัน'!$B238,'วางแผนBC,CJ'!AE:AE)+SUMIF(RD!$C:$C,'รับ-จ่าย ประจำวัน'!$B238,RD!AE:AE)+SUMIF('FG,ออนไล,คัดแยก'!$C:$C,'รับ-จ่าย ประจำวัน'!$B238,'FG,ออนไล,คัดแยก'!AE:AE)</f>
        <v>0</v>
      </c>
      <c r="BM238" s="16">
        <f>SUMIF(เตรียมส่วนผสม!$C:$C,'รับ-จ่าย ประจำวัน'!$B238,เตรียมส่วนผสม!AF:AF)+SUMIF(กวนไส้!$C:$C,'รับ-จ่าย ประจำวัน'!$B238,กวนไส้!AF:AF)+SUMIF(ผลิต1!$C:$C,'รับ-จ่าย ประจำวัน'!$B238,ผลิต1!AF:AF)+SUMIF(ผลิต2!$C:$C,'รับ-จ่าย ประจำวัน'!$B238,ผลิต2!AF:AF)+SUMIF(เส้นแต่งหน้าขนมเค้ก!$C:$C,'รับ-จ่าย ประจำวัน'!$B238,เส้นแต่งหน้าขนมเค้ก!AF:AF)+SUMIF(แพ็ค!$C:$C,'รับ-จ่าย ประจำวัน'!$B238,แพ็ค!AF:AF)+SUMIF(ธุรการ!$C:$C,'รับ-จ่าย ประจำวัน'!$B238,ธุรการ!AF:AF)+SUMIF(เส้นแต่งหน้าขนมปัง!$C:$C,'รับ-จ่าย ประจำวัน'!$B238,เส้นแต่งหน้าขนมปัง!AF:AF)+SUMIF('วางแผนBC,CJ'!$C:$C,'รับ-จ่าย ประจำวัน'!$B238,'วางแผนBC,CJ'!AF:AF)+SUMIF(RD!$C:$C,'รับ-จ่าย ประจำวัน'!$B238,RD!AF:AF)+SUMIF('FG,ออนไล,คัดแยก'!$C:$C,'รับ-จ่าย ประจำวัน'!$B238,'FG,ออนไล,คัดแยก'!AF:AF)</f>
        <v>0</v>
      </c>
      <c r="BN238" s="16">
        <f>SUMIF(เตรียมส่วนผสม!$C:$C,'รับ-จ่าย ประจำวัน'!$B238,เตรียมส่วนผสม!AG:AG)+SUMIF(กวนไส้!$C:$C,'รับ-จ่าย ประจำวัน'!$B238,กวนไส้!AG:AG)+SUMIF(ผลิต1!$C:$C,'รับ-จ่าย ประจำวัน'!$B238,ผลิต1!AG:AG)+SUMIF(ผลิต2!$C:$C,'รับ-จ่าย ประจำวัน'!$B238,ผลิต2!AG:AG)+SUMIF(เส้นแต่งหน้าขนมเค้ก!$C:$C,'รับ-จ่าย ประจำวัน'!$B238,เส้นแต่งหน้าขนมเค้ก!AG:AG)+SUMIF(แพ็ค!$C:$C,'รับ-จ่าย ประจำวัน'!$B238,แพ็ค!AG:AG)+SUMIF(ธุรการ!$C:$C,'รับ-จ่าย ประจำวัน'!$B238,ธุรการ!AG:AG)+SUMIF(เส้นแต่งหน้าขนมปัง!$C:$C,'รับ-จ่าย ประจำวัน'!$B238,เส้นแต่งหน้าขนมปัง!AG:AG)+SUMIF('วางแผนBC,CJ'!$C:$C,'รับ-จ่าย ประจำวัน'!$B238,'วางแผนBC,CJ'!AG:AG)+SUMIF(RD!$C:$C,'รับ-จ่าย ประจำวัน'!$B238,RD!AG:AG)+SUMIF('FG,ออนไล,คัดแยก'!$C:$C,'รับ-จ่าย ประจำวัน'!$B238,'FG,ออนไล,คัดแยก'!AG:AG)</f>
        <v>0</v>
      </c>
      <c r="BO238" s="16">
        <f>SUMIF(เตรียมส่วนผสม!$C:$C,'รับ-จ่าย ประจำวัน'!$B238,เตรียมส่วนผสม!AH:AH)+SUMIF(กวนไส้!$C:$C,'รับ-จ่าย ประจำวัน'!$B238,กวนไส้!AH:AH)+SUMIF(ผลิต1!$C:$C,'รับ-จ่าย ประจำวัน'!$B238,ผลิต1!AH:AH)+SUMIF(ผลิต2!$C:$C,'รับ-จ่าย ประจำวัน'!$B238,ผลิต2!AH:AH)+SUMIF(เส้นแต่งหน้าขนมเค้ก!$C:$C,'รับ-จ่าย ประจำวัน'!$B238,เส้นแต่งหน้าขนมเค้ก!AH:AH)+SUMIF(แพ็ค!$C:$C,'รับ-จ่าย ประจำวัน'!$B238,แพ็ค!AH:AH)+SUMIF(ธุรการ!$C:$C,'รับ-จ่าย ประจำวัน'!$B238,ธุรการ!AH:AH)+SUMIF(เส้นแต่งหน้าขนมปัง!$C:$C,'รับ-จ่าย ประจำวัน'!$B238,เส้นแต่งหน้าขนมปัง!AH:AH)+SUMIF('วางแผนBC,CJ'!$C:$C,'รับ-จ่าย ประจำวัน'!$B238,'วางแผนBC,CJ'!AH:AH)+SUMIF(RD!$C:$C,'รับ-จ่าย ประจำวัน'!$B238,RD!AH:AH)+SUMIF('FG,ออนไล,คัดแยก'!$C:$C,'รับ-จ่าย ประจำวัน'!$B238,'FG,ออนไล,คัดแยก'!AH:AH)</f>
        <v>0</v>
      </c>
      <c r="BP238" s="16">
        <f>SUMIF(เตรียมส่วนผสม!$C:$C,'รับ-จ่าย ประจำวัน'!$B238,เตรียมส่วนผสม!AI:AI)+SUMIF(กวนไส้!$C:$C,'รับ-จ่าย ประจำวัน'!$B238,กวนไส้!AI:AI)+SUMIF(ผลิต1!$C:$C,'รับ-จ่าย ประจำวัน'!$B238,ผลิต1!AI:AI)+SUMIF(ผลิต2!$C:$C,'รับ-จ่าย ประจำวัน'!$B238,ผลิต2!AI:AI)+SUMIF(เส้นแต่งหน้าขนมเค้ก!$C:$C,'รับ-จ่าย ประจำวัน'!$B238,เส้นแต่งหน้าขนมเค้ก!AI:AI)+SUMIF(แพ็ค!$C:$C,'รับ-จ่าย ประจำวัน'!$B238,แพ็ค!AI:AI)+SUMIF(ธุรการ!$C:$C,'รับ-จ่าย ประจำวัน'!$B238,ธุรการ!AI:AI)+SUMIF(เส้นแต่งหน้าขนมปัง!$C:$C,'รับ-จ่าย ประจำวัน'!$B238,เส้นแต่งหน้าขนมปัง!AI:AI)+SUMIF('วางแผนBC,CJ'!$C:$C,'รับ-จ่าย ประจำวัน'!$B238,'วางแผนBC,CJ'!AI:AI)+SUMIF(RD!$C:$C,'รับ-จ่าย ประจำวัน'!$B238,RD!AI:AI)+SUMIF('FG,ออนไล,คัดแยก'!$C:$C,'รับ-จ่าย ประจำวัน'!$B238,'FG,ออนไล,คัดแยก'!AI:AI)</f>
        <v>0</v>
      </c>
      <c r="BQ238" s="16">
        <f>SUMIF(เตรียมส่วนผสม!$C:$C,'รับ-จ่าย ประจำวัน'!$B238,เตรียมส่วนผสม!AJ:AJ)+SUMIF(กวนไส้!$C:$C,'รับ-จ่าย ประจำวัน'!$B238,กวนไส้!AJ:AJ)+SUMIF(ผลิต1!$C:$C,'รับ-จ่าย ประจำวัน'!$B238,ผลิต1!AJ:AJ)+SUMIF(ผลิต2!$C:$C,'รับ-จ่าย ประจำวัน'!$B238,ผลิต2!AJ:AJ)+SUMIF(เส้นแต่งหน้าขนมเค้ก!$C:$C,'รับ-จ่าย ประจำวัน'!$B238,เส้นแต่งหน้าขนมเค้ก!AJ:AJ)+SUMIF(แพ็ค!$C:$C,'รับ-จ่าย ประจำวัน'!$B238,แพ็ค!AJ:AJ)+SUMIF(ธุรการ!$C:$C,'รับ-จ่าย ประจำวัน'!$B238,ธุรการ!AJ:AJ)+SUMIF(เส้นแต่งหน้าขนมปัง!$C:$C,'รับ-จ่าย ประจำวัน'!$B238,เส้นแต่งหน้าขนมปัง!AJ:AJ)+SUMIF('วางแผนBC,CJ'!$C:$C,'รับ-จ่าย ประจำวัน'!$B238,'วางแผนBC,CJ'!AJ:AJ)+SUMIF(RD!$C:$C,'รับ-จ่าย ประจำวัน'!$B238,RD!AJ:AJ)+SUMIF('FG,ออนไล,คัดแยก'!$C:$C,'รับ-จ่าย ประจำวัน'!$B238,'FG,ออนไล,คัดแยก'!AJ:AJ)</f>
        <v>0</v>
      </c>
      <c r="BR238" s="16">
        <f>SUMIF(เตรียมส่วนผสม!$C:$C,'รับ-จ่าย ประจำวัน'!$B238,เตรียมส่วนผสม!AK:AK)+SUMIF(กวนไส้!$C:$C,'รับ-จ่าย ประจำวัน'!$B238,กวนไส้!AK:AK)+SUMIF(ผลิต1!$C:$C,'รับ-จ่าย ประจำวัน'!$B238,ผลิต1!AK:AK)+SUMIF(ผลิต2!$C:$C,'รับ-จ่าย ประจำวัน'!$B238,ผลิต2!AK:AK)+SUMIF(เส้นแต่งหน้าขนมเค้ก!$C:$C,'รับ-จ่าย ประจำวัน'!$B238,เส้นแต่งหน้าขนมเค้ก!AK:AK)+SUMIF(แพ็ค!$C:$C,'รับ-จ่าย ประจำวัน'!$B238,แพ็ค!AK:AK)+SUMIF(ธุรการ!$C:$C,'รับ-จ่าย ประจำวัน'!$B238,ธุรการ!AK:AK)+SUMIF(เส้นแต่งหน้าขนมปัง!$C:$C,'รับ-จ่าย ประจำวัน'!$B238,เส้นแต่งหน้าขนมปัง!AK:AK)+SUMIF('วางแผนBC,CJ'!$C:$C,'รับ-จ่าย ประจำวัน'!$B238,'วางแผนBC,CJ'!AK:AK)+SUMIF(RD!$C:$C,'รับ-จ่าย ประจำวัน'!$B238,RD!AK:AK)+SUMIF('FG,ออนไล,คัดแยก'!$C:$C,'รับ-จ่าย ประจำวัน'!$B238,'FG,ออนไล,คัดแยก'!AK:AK)</f>
        <v>0</v>
      </c>
      <c r="BS238" s="16">
        <f>SUMIF(เตรียมส่วนผสม!$C:$C,'รับ-จ่าย ประจำวัน'!$B238,เตรียมส่วนผสม!AL:AL)+SUMIF(กวนไส้!$C:$C,'รับ-จ่าย ประจำวัน'!$B238,กวนไส้!AL:AL)+SUMIF(ผลิต1!$C:$C,'รับ-จ่าย ประจำวัน'!$B238,ผลิต1!AL:AL)+SUMIF(ผลิต2!$C:$C,'รับ-จ่าย ประจำวัน'!$B238,ผลิต2!AL:AL)+SUMIF(เส้นแต่งหน้าขนมเค้ก!$C:$C,'รับ-จ่าย ประจำวัน'!$B238,เส้นแต่งหน้าขนมเค้ก!AL:AL)+SUMIF(แพ็ค!$C:$C,'รับ-จ่าย ประจำวัน'!$B238,แพ็ค!AL:AL)+SUMIF(ธุรการ!$C:$C,'รับ-จ่าย ประจำวัน'!$B238,ธุรการ!AL:AL)+SUMIF(เส้นแต่งหน้าขนมปัง!$C:$C,'รับ-จ่าย ประจำวัน'!$B238,เส้นแต่งหน้าขนมปัง!AL:AL)+SUMIF('วางแผนBC,CJ'!$C:$C,'รับ-จ่าย ประจำวัน'!$B238,'วางแผนBC,CJ'!AL:AL)+SUMIF(RD!$C:$C,'รับ-จ่าย ประจำวัน'!$B238,RD!AL:AL)+SUMIF('FG,ออนไล,คัดแยก'!$C:$C,'รับ-จ่าย ประจำวัน'!$B238,'FG,ออนไล,คัดแยก'!AL:AL)</f>
        <v>0</v>
      </c>
      <c r="BT238" s="18">
        <f t="shared" si="50"/>
        <v>1080</v>
      </c>
      <c r="BU238" s="116"/>
      <c r="BV238" s="146">
        <f t="shared" si="51"/>
        <v>12720</v>
      </c>
      <c r="BW238" s="183">
        <v>30</v>
      </c>
      <c r="BX238" s="172">
        <f>BT238/30</f>
        <v>36</v>
      </c>
      <c r="BY238" s="188">
        <f t="shared" si="53"/>
        <v>353.33333333333331</v>
      </c>
      <c r="BZ238" s="180">
        <f t="shared" ca="1" si="52"/>
        <v>46556.333333333336</v>
      </c>
      <c r="CA238" s="93"/>
      <c r="CB238" s="93"/>
      <c r="CC238" s="93"/>
      <c r="CD238" s="93"/>
      <c r="CE238" s="93"/>
      <c r="CF238" s="93"/>
      <c r="CG238" s="93"/>
      <c r="CH238" s="93"/>
      <c r="CI238" s="93"/>
      <c r="CJ238" s="94"/>
      <c r="CK238" s="9">
        <f t="shared" si="54"/>
        <v>12720</v>
      </c>
    </row>
    <row r="239" spans="1:89" s="109" customFormat="1" hidden="1" x14ac:dyDescent="0.5">
      <c r="A239" s="149" t="s">
        <v>783</v>
      </c>
      <c r="B239" s="168">
        <v>1023101025</v>
      </c>
      <c r="C239" s="102" t="s">
        <v>1646</v>
      </c>
      <c r="D239" s="103" t="s">
        <v>91</v>
      </c>
      <c r="E239" s="103">
        <v>0</v>
      </c>
      <c r="F239" s="75"/>
      <c r="G239" s="103"/>
      <c r="H239" s="104">
        <v>16035</v>
      </c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5"/>
      <c r="AF239" s="105"/>
      <c r="AG239" s="105"/>
      <c r="AH239" s="105"/>
      <c r="AI239" s="100"/>
      <c r="AJ239" s="100"/>
      <c r="AK239" s="100"/>
      <c r="AL239" s="100"/>
      <c r="AM239" s="100"/>
      <c r="AN239" s="106">
        <f t="shared" si="49"/>
        <v>0</v>
      </c>
      <c r="AO239" s="16">
        <f>SUMIF(เตรียมส่วนผสม!$C:$C,'รับ-จ่าย ประจำวัน'!$B239,เตรียมส่วนผสม!H:H)+SUMIF(กวนไส้!$C:$C,'รับ-จ่าย ประจำวัน'!$B239,กวนไส้!H:H)+SUMIF(ผลิต1!$C:$C,'รับ-จ่าย ประจำวัน'!$B239,ผลิต1!H:H)+SUMIF(ผลิต2!$C:$C,'รับ-จ่าย ประจำวัน'!$B239,ผลิต2!H:H)+SUMIF(เส้นแต่งหน้าขนมเค้ก!$C:$C,'รับ-จ่าย ประจำวัน'!$B239,เส้นแต่งหน้าขนมเค้ก!H:H)+SUMIF(แพ็ค!$C:$C,'รับ-จ่าย ประจำวัน'!$B239,แพ็ค!H:H)+SUMIF(ธุรการ!$C:$C,'รับ-จ่าย ประจำวัน'!$B239,ธุรการ!H:H)+SUMIF(เส้นแต่งหน้าขนมปัง!$C:$C,'รับ-จ่าย ประจำวัน'!$B239,เส้นแต่งหน้าขนมปัง!H:H)+SUMIF('วางแผนBC,CJ'!$C:$C,'รับ-จ่าย ประจำวัน'!$B239,'วางแผนBC,CJ'!H:H)+SUMIF(RD!$C:$C,'รับ-จ่าย ประจำวัน'!$B239,RD!H:H)+SUMIF('FG,ออนไล,คัดแยก'!$C:$C,'รับ-จ่าย ประจำวัน'!$B239,'FG,ออนไล,คัดแยก'!H:H)</f>
        <v>0</v>
      </c>
      <c r="AP239" s="16">
        <f>SUMIF(เตรียมส่วนผสม!$C:$C,'รับ-จ่าย ประจำวัน'!$B239,เตรียมส่วนผสม!I:I)+SUMIF(กวนไส้!$C:$C,'รับ-จ่าย ประจำวัน'!$B239,กวนไส้!I:I)+SUMIF(ผลิต1!$C:$C,'รับ-จ่าย ประจำวัน'!$B239,ผลิต1!I:I)+SUMIF(ผลิต2!$C:$C,'รับ-จ่าย ประจำวัน'!$B239,ผลิต2!I:I)+SUMIF(เส้นแต่งหน้าขนมเค้ก!$C:$C,'รับ-จ่าย ประจำวัน'!$B239,เส้นแต่งหน้าขนมเค้ก!I:I)+SUMIF(แพ็ค!$C:$C,'รับ-จ่าย ประจำวัน'!$B239,แพ็ค!I:I)+SUMIF(ธุรการ!$C:$C,'รับ-จ่าย ประจำวัน'!$B239,ธุรการ!I:I)+SUMIF(เส้นแต่งหน้าขนมปัง!$C:$C,'รับ-จ่าย ประจำวัน'!$B239,เส้นแต่งหน้าขนมปัง!I:I)+SUMIF('วางแผนBC,CJ'!$C:$C,'รับ-จ่าย ประจำวัน'!$B239,'วางแผนBC,CJ'!I:I)+SUMIF(RD!$C:$C,'รับ-จ่าย ประจำวัน'!$B239,RD!I:I)+SUMIF('FG,ออนไล,คัดแยก'!$C:$C,'รับ-จ่าย ประจำวัน'!$B239,'FG,ออนไล,คัดแยก'!I:I)</f>
        <v>0</v>
      </c>
      <c r="AQ239" s="16">
        <f>SUMIF(เตรียมส่วนผสม!$C:$C,'รับ-จ่าย ประจำวัน'!$B239,เตรียมส่วนผสม!J:J)+SUMIF(กวนไส้!$C:$C,'รับ-จ่าย ประจำวัน'!$B239,กวนไส้!J:J)+SUMIF(ผลิต1!$C:$C,'รับ-จ่าย ประจำวัน'!$B239,ผลิต1!J:J)+SUMIF(ผลิต2!$C:$C,'รับ-จ่าย ประจำวัน'!$B239,ผลิต2!J:J)+SUMIF(เส้นแต่งหน้าขนมเค้ก!$C:$C,'รับ-จ่าย ประจำวัน'!$B239,เส้นแต่งหน้าขนมเค้ก!J:J)+SUMIF(แพ็ค!$C:$C,'รับ-จ่าย ประจำวัน'!$B239,แพ็ค!J:J)+SUMIF(ธุรการ!$C:$C,'รับ-จ่าย ประจำวัน'!$B239,ธุรการ!J:J)+SUMIF(เส้นแต่งหน้าขนมปัง!$C:$C,'รับ-จ่าย ประจำวัน'!$B239,เส้นแต่งหน้าขนมปัง!J:J)+SUMIF('วางแผนBC,CJ'!$C:$C,'รับ-จ่าย ประจำวัน'!$B239,'วางแผนBC,CJ'!J:J)+SUMIF(RD!$C:$C,'รับ-จ่าย ประจำวัน'!$B239,RD!J:J)+SUMIF('FG,ออนไล,คัดแยก'!$C:$C,'รับ-จ่าย ประจำวัน'!$B239,'FG,ออนไล,คัดแยก'!J:J)</f>
        <v>0</v>
      </c>
      <c r="AR239" s="16">
        <f>SUMIF(เตรียมส่วนผสม!$C:$C,'รับ-จ่าย ประจำวัน'!$B239,เตรียมส่วนผสม!K:K)+SUMIF(กวนไส้!$C:$C,'รับ-จ่าย ประจำวัน'!$B239,กวนไส้!K:K)+SUMIF(ผลิต1!$C:$C,'รับ-จ่าย ประจำวัน'!$B239,ผลิต1!K:K)+SUMIF(ผลิต2!$C:$C,'รับ-จ่าย ประจำวัน'!$B239,ผลิต2!K:K)+SUMIF(เส้นแต่งหน้าขนมเค้ก!$C:$C,'รับ-จ่าย ประจำวัน'!$B239,เส้นแต่งหน้าขนมเค้ก!K:K)+SUMIF(แพ็ค!$C:$C,'รับ-จ่าย ประจำวัน'!$B239,แพ็ค!K:K)+SUMIF(ธุรการ!$C:$C,'รับ-จ่าย ประจำวัน'!$B239,ธุรการ!K:K)+SUMIF(เส้นแต่งหน้าขนมปัง!$C:$C,'รับ-จ่าย ประจำวัน'!$B239,เส้นแต่งหน้าขนมปัง!K:K)+SUMIF('วางแผนBC,CJ'!$C:$C,'รับ-จ่าย ประจำวัน'!$B239,'วางแผนBC,CJ'!K:K)+SUMIF(RD!$C:$C,'รับ-จ่าย ประจำวัน'!$B239,RD!K:K)+SUMIF('FG,ออนไล,คัดแยก'!$C:$C,'รับ-จ่าย ประจำวัน'!$B239,'FG,ออนไล,คัดแยก'!K:K)</f>
        <v>0</v>
      </c>
      <c r="AS239" s="16">
        <f>SUMIF(เตรียมส่วนผสม!$C:$C,'รับ-จ่าย ประจำวัน'!$B239,เตรียมส่วนผสม!L:L)+SUMIF(กวนไส้!$C:$C,'รับ-จ่าย ประจำวัน'!$B239,กวนไส้!L:L)+SUMIF(ผลิต1!$C:$C,'รับ-จ่าย ประจำวัน'!$B239,ผลิต1!L:L)+SUMIF(ผลิต2!$C:$C,'รับ-จ่าย ประจำวัน'!$B239,ผลิต2!L:L)+SUMIF(เส้นแต่งหน้าขนมเค้ก!$C:$C,'รับ-จ่าย ประจำวัน'!$B239,เส้นแต่งหน้าขนมเค้ก!L:L)+SUMIF(แพ็ค!$C:$C,'รับ-จ่าย ประจำวัน'!$B239,แพ็ค!L:L)+SUMIF(ธุรการ!$C:$C,'รับ-จ่าย ประจำวัน'!$B239,ธุรการ!L:L)+SUMIF(เส้นแต่งหน้าขนมปัง!$C:$C,'รับ-จ่าย ประจำวัน'!$B239,เส้นแต่งหน้าขนมปัง!L:L)+SUMIF('วางแผนBC,CJ'!$C:$C,'รับ-จ่าย ประจำวัน'!$B239,'วางแผนBC,CJ'!L:L)+SUMIF(RD!$C:$C,'รับ-จ่าย ประจำวัน'!$B239,RD!L:L)+SUMIF('FG,ออนไล,คัดแยก'!$C:$C,'รับ-จ่าย ประจำวัน'!$B239,'FG,ออนไล,คัดแยก'!L:L)</f>
        <v>0</v>
      </c>
      <c r="AT239" s="16">
        <f>SUMIF(เตรียมส่วนผสม!$C:$C,'รับ-จ่าย ประจำวัน'!$B239,เตรียมส่วนผสม!M:M)+SUMIF(กวนไส้!$C:$C,'รับ-จ่าย ประจำวัน'!$B239,กวนไส้!M:M)+SUMIF(ผลิต1!$C:$C,'รับ-จ่าย ประจำวัน'!$B239,ผลิต1!M:M)+SUMIF(ผลิต2!$C:$C,'รับ-จ่าย ประจำวัน'!$B239,ผลิต2!M:M)+SUMIF(เส้นแต่งหน้าขนมเค้ก!$C:$C,'รับ-จ่าย ประจำวัน'!$B239,เส้นแต่งหน้าขนมเค้ก!M:M)+SUMIF(แพ็ค!$C:$C,'รับ-จ่าย ประจำวัน'!$B239,แพ็ค!M:M)+SUMIF(ธุรการ!$C:$C,'รับ-จ่าย ประจำวัน'!$B239,ธุรการ!M:M)+SUMIF(เส้นแต่งหน้าขนมปัง!$C:$C,'รับ-จ่าย ประจำวัน'!$B239,เส้นแต่งหน้าขนมปัง!M:M)+SUMIF('วางแผนBC,CJ'!$C:$C,'รับ-จ่าย ประจำวัน'!$B239,'วางแผนBC,CJ'!M:M)+SUMIF(RD!$C:$C,'รับ-จ่าย ประจำวัน'!$B239,RD!M:M)+SUMIF('FG,ออนไล,คัดแยก'!$C:$C,'รับ-จ่าย ประจำวัน'!$B239,'FG,ออนไล,คัดแยก'!M:M)</f>
        <v>0</v>
      </c>
      <c r="AU239" s="16">
        <f>SUMIF(เตรียมส่วนผสม!$C:$C,'รับ-จ่าย ประจำวัน'!$B239,เตรียมส่วนผสม!N:N)+SUMIF(กวนไส้!$C:$C,'รับ-จ่าย ประจำวัน'!$B239,กวนไส้!N:N)+SUMIF(ผลิต1!$C:$C,'รับ-จ่าย ประจำวัน'!$B239,ผลิต1!N:N)+SUMIF(ผลิต2!$C:$C,'รับ-จ่าย ประจำวัน'!$B239,ผลิต2!N:N)+SUMIF(เส้นแต่งหน้าขนมเค้ก!$C:$C,'รับ-จ่าย ประจำวัน'!$B239,เส้นแต่งหน้าขนมเค้ก!N:N)+SUMIF(แพ็ค!$C:$C,'รับ-จ่าย ประจำวัน'!$B239,แพ็ค!N:N)+SUMIF(ธุรการ!$C:$C,'รับ-จ่าย ประจำวัน'!$B239,ธุรการ!N:N)+SUMIF(เส้นแต่งหน้าขนมปัง!$C:$C,'รับ-จ่าย ประจำวัน'!$B239,เส้นแต่งหน้าขนมปัง!N:N)+SUMIF('วางแผนBC,CJ'!$C:$C,'รับ-จ่าย ประจำวัน'!$B239,'วางแผนBC,CJ'!N:N)+SUMIF(RD!$C:$C,'รับ-จ่าย ประจำวัน'!$B239,RD!N:N)+SUMIF('FG,ออนไล,คัดแยก'!$C:$C,'รับ-จ่าย ประจำวัน'!$B239,'FG,ออนไล,คัดแยก'!N:N)</f>
        <v>0</v>
      </c>
      <c r="AV239" s="16">
        <f>SUMIF(เตรียมส่วนผสม!$C:$C,'รับ-จ่าย ประจำวัน'!$B239,เตรียมส่วนผสม!O:O)+SUMIF(กวนไส้!$C:$C,'รับ-จ่าย ประจำวัน'!$B239,กวนไส้!O:O)+SUMIF(ผลิต1!$C:$C,'รับ-จ่าย ประจำวัน'!$B239,ผลิต1!O:O)+SUMIF(ผลิต2!$C:$C,'รับ-จ่าย ประจำวัน'!$B239,ผลิต2!O:O)+SUMIF(เส้นแต่งหน้าขนมเค้ก!$C:$C,'รับ-จ่าย ประจำวัน'!$B239,เส้นแต่งหน้าขนมเค้ก!O:O)+SUMIF(แพ็ค!$C:$C,'รับ-จ่าย ประจำวัน'!$B239,แพ็ค!O:O)+SUMIF(ธุรการ!$C:$C,'รับ-จ่าย ประจำวัน'!$B239,ธุรการ!O:O)+SUMIF(เส้นแต่งหน้าขนมปัง!$C:$C,'รับ-จ่าย ประจำวัน'!$B239,เส้นแต่งหน้าขนมปัง!O:O)+SUMIF('วางแผนBC,CJ'!$C:$C,'รับ-จ่าย ประจำวัน'!$B239,'วางแผนBC,CJ'!O:O)+SUMIF(RD!$C:$C,'รับ-จ่าย ประจำวัน'!$B239,RD!O:O)+SUMIF('FG,ออนไล,คัดแยก'!$C:$C,'รับ-จ่าย ประจำวัน'!$B239,'FG,ออนไล,คัดแยก'!O:O)</f>
        <v>0</v>
      </c>
      <c r="AW239" s="16">
        <f>SUMIF(เตรียมส่วนผสม!$C:$C,'รับ-จ่าย ประจำวัน'!$B239,เตรียมส่วนผสม!P:P)+SUMIF(กวนไส้!$C:$C,'รับ-จ่าย ประจำวัน'!$B239,กวนไส้!P:P)+SUMIF(ผลิต1!$C:$C,'รับ-จ่าย ประจำวัน'!$B239,ผลิต1!P:P)+SUMIF(ผลิต2!$C:$C,'รับ-จ่าย ประจำวัน'!$B239,ผลิต2!P:P)+SUMIF(เส้นแต่งหน้าขนมเค้ก!$C:$C,'รับ-จ่าย ประจำวัน'!$B239,เส้นแต่งหน้าขนมเค้ก!P:P)+SUMIF(แพ็ค!$C:$C,'รับ-จ่าย ประจำวัน'!$B239,แพ็ค!P:P)+SUMIF(ธุรการ!$C:$C,'รับ-จ่าย ประจำวัน'!$B239,ธุรการ!P:P)+SUMIF(เส้นแต่งหน้าขนมปัง!$C:$C,'รับ-จ่าย ประจำวัน'!$B239,เส้นแต่งหน้าขนมปัง!P:P)+SUMIF('วางแผนBC,CJ'!$C:$C,'รับ-จ่าย ประจำวัน'!$B239,'วางแผนBC,CJ'!P:P)+SUMIF(RD!$C:$C,'รับ-จ่าย ประจำวัน'!$B239,RD!P:P)+SUMIF('FG,ออนไล,คัดแยก'!$C:$C,'รับ-จ่าย ประจำวัน'!$B239,'FG,ออนไล,คัดแยก'!P:P)</f>
        <v>0</v>
      </c>
      <c r="AX239" s="16">
        <f>SUMIF(เตรียมส่วนผสม!$C:$C,'รับ-จ่าย ประจำวัน'!$B239,เตรียมส่วนผสม!Q:Q)+SUMIF(กวนไส้!$C:$C,'รับ-จ่าย ประจำวัน'!$B239,กวนไส้!Q:Q)+SUMIF(ผลิต1!$C:$C,'รับ-จ่าย ประจำวัน'!$B239,ผลิต1!Q:Q)+SUMIF(ผลิต2!$C:$C,'รับ-จ่าย ประจำวัน'!$B239,ผลิต2!Q:Q)+SUMIF(เส้นแต่งหน้าขนมเค้ก!$C:$C,'รับ-จ่าย ประจำวัน'!$B239,เส้นแต่งหน้าขนมเค้ก!Q:Q)+SUMIF(แพ็ค!$C:$C,'รับ-จ่าย ประจำวัน'!$B239,แพ็ค!Q:Q)+SUMIF(ธุรการ!$C:$C,'รับ-จ่าย ประจำวัน'!$B239,ธุรการ!Q:Q)+SUMIF(เส้นแต่งหน้าขนมปัง!$C:$C,'รับ-จ่าย ประจำวัน'!$B239,เส้นแต่งหน้าขนมปัง!Q:Q)+SUMIF('วางแผนBC,CJ'!$C:$C,'รับ-จ่าย ประจำวัน'!$B239,'วางแผนBC,CJ'!Q:Q)+SUMIF(RD!$C:$C,'รับ-จ่าย ประจำวัน'!$B239,RD!Q:Q)+SUMIF('FG,ออนไล,คัดแยก'!$C:$C,'รับ-จ่าย ประจำวัน'!$B239,'FG,ออนไล,คัดแยก'!Q:Q)</f>
        <v>0</v>
      </c>
      <c r="AY239" s="16">
        <f>SUMIF(เตรียมส่วนผสม!$C:$C,'รับ-จ่าย ประจำวัน'!$B239,เตรียมส่วนผสม!R:R)+SUMIF(กวนไส้!$C:$C,'รับ-จ่าย ประจำวัน'!$B239,กวนไส้!R:R)+SUMIF(ผลิต1!$C:$C,'รับ-จ่าย ประจำวัน'!$B239,ผลิต1!R:R)+SUMIF(ผลิต2!$C:$C,'รับ-จ่าย ประจำวัน'!$B239,ผลิต2!R:R)+SUMIF(เส้นแต่งหน้าขนมเค้ก!$C:$C,'รับ-จ่าย ประจำวัน'!$B239,เส้นแต่งหน้าขนมเค้ก!R:R)+SUMIF(แพ็ค!$C:$C,'รับ-จ่าย ประจำวัน'!$B239,แพ็ค!R:R)+SUMIF(ธุรการ!$C:$C,'รับ-จ่าย ประจำวัน'!$B239,ธุรการ!R:R)+SUMIF(เส้นแต่งหน้าขนมปัง!$C:$C,'รับ-จ่าย ประจำวัน'!$B239,เส้นแต่งหน้าขนมปัง!R:R)+SUMIF('วางแผนBC,CJ'!$C:$C,'รับ-จ่าย ประจำวัน'!$B239,'วางแผนBC,CJ'!R:R)+SUMIF(RD!$C:$C,'รับ-จ่าย ประจำวัน'!$B239,RD!R:R)+SUMIF('FG,ออนไล,คัดแยก'!$C:$C,'รับ-จ่าย ประจำวัน'!$B239,'FG,ออนไล,คัดแยก'!R:R)</f>
        <v>0</v>
      </c>
      <c r="AZ239" s="16">
        <f>SUMIF(เตรียมส่วนผสม!$C:$C,'รับ-จ่าย ประจำวัน'!$B239,เตรียมส่วนผสม!S:S)+SUMIF(กวนไส้!$C:$C,'รับ-จ่าย ประจำวัน'!$B239,กวนไส้!S:S)+SUMIF(ผลิต1!$C:$C,'รับ-จ่าย ประจำวัน'!$B239,ผลิต1!S:S)+SUMIF(ผลิต2!$C:$C,'รับ-จ่าย ประจำวัน'!$B239,ผลิต2!S:S)+SUMIF(เส้นแต่งหน้าขนมเค้ก!$C:$C,'รับ-จ่าย ประจำวัน'!$B239,เส้นแต่งหน้าขนมเค้ก!S:S)+SUMIF(แพ็ค!$C:$C,'รับ-จ่าย ประจำวัน'!$B239,แพ็ค!S:S)+SUMIF(ธุรการ!$C:$C,'รับ-จ่าย ประจำวัน'!$B239,ธุรการ!S:S)+SUMIF(เส้นแต่งหน้าขนมปัง!$C:$C,'รับ-จ่าย ประจำวัน'!$B239,เส้นแต่งหน้าขนมปัง!S:S)+SUMIF('วางแผนBC,CJ'!$C:$C,'รับ-จ่าย ประจำวัน'!$B239,'วางแผนBC,CJ'!S:S)+SUMIF(RD!$C:$C,'รับ-จ่าย ประจำวัน'!$B239,RD!S:S)+SUMIF('FG,ออนไล,คัดแยก'!$C:$C,'รับ-จ่าย ประจำวัน'!$B239,'FG,ออนไล,คัดแยก'!S:S)</f>
        <v>0</v>
      </c>
      <c r="BA239" s="16">
        <f>SUMIF(เตรียมส่วนผสม!$C:$C,'รับ-จ่าย ประจำวัน'!$B239,เตรียมส่วนผสม!T:T)+SUMIF(กวนไส้!$C:$C,'รับ-จ่าย ประจำวัน'!$B239,กวนไส้!T:T)+SUMIF(ผลิต1!$C:$C,'รับ-จ่าย ประจำวัน'!$B239,ผลิต1!T:T)+SUMIF(ผลิต2!$C:$C,'รับ-จ่าย ประจำวัน'!$B239,ผลิต2!T:T)+SUMIF(เส้นแต่งหน้าขนมเค้ก!$C:$C,'รับ-จ่าย ประจำวัน'!$B239,เส้นแต่งหน้าขนมเค้ก!T:T)+SUMIF(แพ็ค!$C:$C,'รับ-จ่าย ประจำวัน'!$B239,แพ็ค!T:T)+SUMIF(ธุรการ!$C:$C,'รับ-จ่าย ประจำวัน'!$B239,ธุรการ!T:T)+SUMIF(เส้นแต่งหน้าขนมปัง!$C:$C,'รับ-จ่าย ประจำวัน'!$B239,เส้นแต่งหน้าขนมปัง!T:T)+SUMIF('วางแผนBC,CJ'!$C:$C,'รับ-จ่าย ประจำวัน'!$B239,'วางแผนBC,CJ'!T:T)+SUMIF(RD!$C:$C,'รับ-จ่าย ประจำวัน'!$B239,RD!T:T)+SUMIF('FG,ออนไล,คัดแยก'!$C:$C,'รับ-จ่าย ประจำวัน'!$B239,'FG,ออนไล,คัดแยก'!T:T)</f>
        <v>0</v>
      </c>
      <c r="BB239" s="16">
        <f>SUMIF(เตรียมส่วนผสม!$C:$C,'รับ-จ่าย ประจำวัน'!$B239,เตรียมส่วนผสม!U:U)+SUMIF(กวนไส้!$C:$C,'รับ-จ่าย ประจำวัน'!$B239,กวนไส้!U:U)+SUMIF(ผลิต1!$C:$C,'รับ-จ่าย ประจำวัน'!$B239,ผลิต1!U:U)+SUMIF(ผลิต2!$C:$C,'รับ-จ่าย ประจำวัน'!$B239,ผลิต2!U:U)+SUMIF(เส้นแต่งหน้าขนมเค้ก!$C:$C,'รับ-จ่าย ประจำวัน'!$B239,เส้นแต่งหน้าขนมเค้ก!U:U)+SUMIF(แพ็ค!$C:$C,'รับ-จ่าย ประจำวัน'!$B239,แพ็ค!U:U)+SUMIF(ธุรการ!$C:$C,'รับ-จ่าย ประจำวัน'!$B239,ธุรการ!U:U)+SUMIF(เส้นแต่งหน้าขนมปัง!$C:$C,'รับ-จ่าย ประจำวัน'!$B239,เส้นแต่งหน้าขนมปัง!U:U)+SUMIF('วางแผนBC,CJ'!$C:$C,'รับ-จ่าย ประจำวัน'!$B239,'วางแผนBC,CJ'!U:U)+SUMIF(RD!$C:$C,'รับ-จ่าย ประจำวัน'!$B239,RD!U:U)+SUMIF('FG,ออนไล,คัดแยก'!$C:$C,'รับ-จ่าย ประจำวัน'!$B239,'FG,ออนไล,คัดแยก'!U:U)</f>
        <v>0</v>
      </c>
      <c r="BC239" s="16">
        <f>SUMIF(เตรียมส่วนผสม!$C:$C,'รับ-จ่าย ประจำวัน'!$B239,เตรียมส่วนผสม!V:V)+SUMIF(กวนไส้!$C:$C,'รับ-จ่าย ประจำวัน'!$B239,กวนไส้!V:V)+SUMIF(ผลิต1!$C:$C,'รับ-จ่าย ประจำวัน'!$B239,ผลิต1!V:V)+SUMIF(ผลิต2!$C:$C,'รับ-จ่าย ประจำวัน'!$B239,ผลิต2!V:V)+SUMIF(เส้นแต่งหน้าขนมเค้ก!$C:$C,'รับ-จ่าย ประจำวัน'!$B239,เส้นแต่งหน้าขนมเค้ก!V:V)+SUMIF(แพ็ค!$C:$C,'รับ-จ่าย ประจำวัน'!$B239,แพ็ค!V:V)+SUMIF(ธุรการ!$C:$C,'รับ-จ่าย ประจำวัน'!$B239,ธุรการ!V:V)+SUMIF(เส้นแต่งหน้าขนมปัง!$C:$C,'รับ-จ่าย ประจำวัน'!$B239,เส้นแต่งหน้าขนมปัง!V:V)+SUMIF('วางแผนBC,CJ'!$C:$C,'รับ-จ่าย ประจำวัน'!$B239,'วางแผนBC,CJ'!V:V)+SUMIF(RD!$C:$C,'รับ-จ่าย ประจำวัน'!$B239,RD!V:V)+SUMIF('FG,ออนไล,คัดแยก'!$C:$C,'รับ-จ่าย ประจำวัน'!$B239,'FG,ออนไล,คัดแยก'!V:V)</f>
        <v>0</v>
      </c>
      <c r="BD239" s="16">
        <f>SUMIF(เตรียมส่วนผสม!$C:$C,'รับ-จ่าย ประจำวัน'!$B239,เตรียมส่วนผสม!W:W)+SUMIF(กวนไส้!$C:$C,'รับ-จ่าย ประจำวัน'!$B239,กวนไส้!W:W)+SUMIF(ผลิต1!$C:$C,'รับ-จ่าย ประจำวัน'!$B239,ผลิต1!W:W)+SUMIF(ผลิต2!$C:$C,'รับ-จ่าย ประจำวัน'!$B239,ผลิต2!W:W)+SUMIF(เส้นแต่งหน้าขนมเค้ก!$C:$C,'รับ-จ่าย ประจำวัน'!$B239,เส้นแต่งหน้าขนมเค้ก!W:W)+SUMIF(แพ็ค!$C:$C,'รับ-จ่าย ประจำวัน'!$B239,แพ็ค!W:W)+SUMIF(ธุรการ!$C:$C,'รับ-จ่าย ประจำวัน'!$B239,ธุรการ!W:W)+SUMIF(เส้นแต่งหน้าขนมปัง!$C:$C,'รับ-จ่าย ประจำวัน'!$B239,เส้นแต่งหน้าขนมปัง!W:W)+SUMIF('วางแผนBC,CJ'!$C:$C,'รับ-จ่าย ประจำวัน'!$B239,'วางแผนBC,CJ'!W:W)+SUMIF(RD!$C:$C,'รับ-จ่าย ประจำวัน'!$B239,RD!W:W)+SUMIF('FG,ออนไล,คัดแยก'!$C:$C,'รับ-จ่าย ประจำวัน'!$B239,'FG,ออนไล,คัดแยก'!W:W)</f>
        <v>0</v>
      </c>
      <c r="BE239" s="16">
        <f>SUMIF(เตรียมส่วนผสม!$C:$C,'รับ-จ่าย ประจำวัน'!$B239,เตรียมส่วนผสม!X:X)+SUMIF(กวนไส้!$C:$C,'รับ-จ่าย ประจำวัน'!$B239,กวนไส้!X:X)+SUMIF(ผลิต1!$C:$C,'รับ-จ่าย ประจำวัน'!$B239,ผลิต1!X:X)+SUMIF(ผลิต2!$C:$C,'รับ-จ่าย ประจำวัน'!$B239,ผลิต2!X:X)+SUMIF(เส้นแต่งหน้าขนมเค้ก!$C:$C,'รับ-จ่าย ประจำวัน'!$B239,เส้นแต่งหน้าขนมเค้ก!X:X)+SUMIF(แพ็ค!$C:$C,'รับ-จ่าย ประจำวัน'!$B239,แพ็ค!X:X)+SUMIF(ธุรการ!$C:$C,'รับ-จ่าย ประจำวัน'!$B239,ธุรการ!X:X)+SUMIF(เส้นแต่งหน้าขนมปัง!$C:$C,'รับ-จ่าย ประจำวัน'!$B239,เส้นแต่งหน้าขนมปัง!X:X)+SUMIF('วางแผนBC,CJ'!$C:$C,'รับ-จ่าย ประจำวัน'!$B239,'วางแผนBC,CJ'!X:X)+SUMIF(RD!$C:$C,'รับ-จ่าย ประจำวัน'!$B239,RD!X:X)+SUMIF('FG,ออนไล,คัดแยก'!$C:$C,'รับ-จ่าย ประจำวัน'!$B239,'FG,ออนไล,คัดแยก'!X:X)</f>
        <v>0</v>
      </c>
      <c r="BF239" s="16">
        <f>SUMIF(เตรียมส่วนผสม!$C:$C,'รับ-จ่าย ประจำวัน'!$B239,เตรียมส่วนผสม!Y:Y)+SUMIF(กวนไส้!$C:$C,'รับ-จ่าย ประจำวัน'!$B239,กวนไส้!Y:Y)+SUMIF(ผลิต1!$C:$C,'รับ-จ่าย ประจำวัน'!$B239,ผลิต1!Y:Y)+SUMIF(ผลิต2!$C:$C,'รับ-จ่าย ประจำวัน'!$B239,ผลิต2!Y:Y)+SUMIF(เส้นแต่งหน้าขนมเค้ก!$C:$C,'รับ-จ่าย ประจำวัน'!$B239,เส้นแต่งหน้าขนมเค้ก!Y:Y)+SUMIF(แพ็ค!$C:$C,'รับ-จ่าย ประจำวัน'!$B239,แพ็ค!Y:Y)+SUMIF(ธุรการ!$C:$C,'รับ-จ่าย ประจำวัน'!$B239,ธุรการ!Y:Y)+SUMIF(เส้นแต่งหน้าขนมปัง!$C:$C,'รับ-จ่าย ประจำวัน'!$B239,เส้นแต่งหน้าขนมปัง!Y:Y)+SUMIF('วางแผนBC,CJ'!$C:$C,'รับ-จ่าย ประจำวัน'!$B239,'วางแผนBC,CJ'!Y:Y)+SUMIF(RD!$C:$C,'รับ-จ่าย ประจำวัน'!$B239,RD!Y:Y)+SUMIF('FG,ออนไล,คัดแยก'!$C:$C,'รับ-จ่าย ประจำวัน'!$B239,'FG,ออนไล,คัดแยก'!Y:Y)</f>
        <v>0</v>
      </c>
      <c r="BG239" s="16">
        <f>SUMIF(เตรียมส่วนผสม!$C:$C,'รับ-จ่าย ประจำวัน'!$B239,เตรียมส่วนผสม!Z:Z)+SUMIF(กวนไส้!$C:$C,'รับ-จ่าย ประจำวัน'!$B239,กวนไส้!Z:Z)+SUMIF(ผลิต1!$C:$C,'รับ-จ่าย ประจำวัน'!$B239,ผลิต1!Z:Z)+SUMIF(ผลิต2!$C:$C,'รับ-จ่าย ประจำวัน'!$B239,ผลิต2!Z:Z)+SUMIF(เส้นแต่งหน้าขนมเค้ก!$C:$C,'รับ-จ่าย ประจำวัน'!$B239,เส้นแต่งหน้าขนมเค้ก!Z:Z)+SUMIF(แพ็ค!$C:$C,'รับ-จ่าย ประจำวัน'!$B239,แพ็ค!Z:Z)+SUMIF(ธุรการ!$C:$C,'รับ-จ่าย ประจำวัน'!$B239,ธุรการ!Z:Z)+SUMIF(เส้นแต่งหน้าขนมปัง!$C:$C,'รับ-จ่าย ประจำวัน'!$B239,เส้นแต่งหน้าขนมปัง!Z:Z)+SUMIF('วางแผนBC,CJ'!$C:$C,'รับ-จ่าย ประจำวัน'!$B239,'วางแผนBC,CJ'!Z:Z)+SUMIF(RD!$C:$C,'รับ-จ่าย ประจำวัน'!$B239,RD!Z:Z)+SUMIF('FG,ออนไล,คัดแยก'!$C:$C,'รับ-จ่าย ประจำวัน'!$B239,'FG,ออนไล,คัดแยก'!Z:Z)</f>
        <v>0</v>
      </c>
      <c r="BH239" s="16">
        <f>SUMIF(เตรียมส่วนผสม!$C:$C,'รับ-จ่าย ประจำวัน'!$B239,เตรียมส่วนผสม!AA:AA)+SUMIF(กวนไส้!$C:$C,'รับ-จ่าย ประจำวัน'!$B239,กวนไส้!AA:AA)+SUMIF(ผลิต1!$C:$C,'รับ-จ่าย ประจำวัน'!$B239,ผลิต1!AA:AA)+SUMIF(ผลิต2!$C:$C,'รับ-จ่าย ประจำวัน'!$B239,ผลิต2!AA:AA)+SUMIF(เส้นแต่งหน้าขนมเค้ก!$C:$C,'รับ-จ่าย ประจำวัน'!$B239,เส้นแต่งหน้าขนมเค้ก!AA:AA)+SUMIF(แพ็ค!$C:$C,'รับ-จ่าย ประจำวัน'!$B239,แพ็ค!AA:AA)+SUMIF(ธุรการ!$C:$C,'รับ-จ่าย ประจำวัน'!$B239,ธุรการ!AA:AA)+SUMIF(เส้นแต่งหน้าขนมปัง!$C:$C,'รับ-จ่าย ประจำวัน'!$B239,เส้นแต่งหน้าขนมปัง!AA:AA)+SUMIF('วางแผนBC,CJ'!$C:$C,'รับ-จ่าย ประจำวัน'!$B239,'วางแผนBC,CJ'!AA:AA)+SUMIF(RD!$C:$C,'รับ-จ่าย ประจำวัน'!$B239,RD!AA:AA)+SUMIF('FG,ออนไล,คัดแยก'!$C:$C,'รับ-จ่าย ประจำวัน'!$B239,'FG,ออนไล,คัดแยก'!AA:AA)</f>
        <v>0</v>
      </c>
      <c r="BI239" s="16">
        <f>SUMIF(เตรียมส่วนผสม!$C:$C,'รับ-จ่าย ประจำวัน'!$B239,เตรียมส่วนผสม!AB:AB)+SUMIF(กวนไส้!$C:$C,'รับ-จ่าย ประจำวัน'!$B239,กวนไส้!AB:AB)+SUMIF(ผลิต1!$C:$C,'รับ-จ่าย ประจำวัน'!$B239,ผลิต1!AB:AB)+SUMIF(ผลิต2!$C:$C,'รับ-จ่าย ประจำวัน'!$B239,ผลิต2!AB:AB)+SUMIF(เส้นแต่งหน้าขนมเค้ก!$C:$C,'รับ-จ่าย ประจำวัน'!$B239,เส้นแต่งหน้าขนมเค้ก!AB:AB)+SUMIF(แพ็ค!$C:$C,'รับ-จ่าย ประจำวัน'!$B239,แพ็ค!AB:AB)+SUMIF(ธุรการ!$C:$C,'รับ-จ่าย ประจำวัน'!$B239,ธุรการ!AB:AB)+SUMIF(เส้นแต่งหน้าขนมปัง!$C:$C,'รับ-จ่าย ประจำวัน'!$B239,เส้นแต่งหน้าขนมปัง!AB:AB)+SUMIF('วางแผนBC,CJ'!$C:$C,'รับ-จ่าย ประจำวัน'!$B239,'วางแผนBC,CJ'!AB:AB)+SUMIF(RD!$C:$C,'รับ-จ่าย ประจำวัน'!$B239,RD!AB:AB)+SUMIF('FG,ออนไล,คัดแยก'!$C:$C,'รับ-จ่าย ประจำวัน'!$B239,'FG,ออนไล,คัดแยก'!AB:AB)</f>
        <v>0</v>
      </c>
      <c r="BJ239" s="16">
        <f>SUMIF(เตรียมส่วนผสม!$C:$C,'รับ-จ่าย ประจำวัน'!$B239,เตรียมส่วนผสม!AC:AC)+SUMIF(กวนไส้!$C:$C,'รับ-จ่าย ประจำวัน'!$B239,กวนไส้!AC:AC)+SUMIF(ผลิต1!$C:$C,'รับ-จ่าย ประจำวัน'!$B239,ผลิต1!AC:AC)+SUMIF(ผลิต2!$C:$C,'รับ-จ่าย ประจำวัน'!$B239,ผลิต2!AC:AC)+SUMIF(เส้นแต่งหน้าขนมเค้ก!$C:$C,'รับ-จ่าย ประจำวัน'!$B239,เส้นแต่งหน้าขนมเค้ก!AC:AC)+SUMIF(แพ็ค!$C:$C,'รับ-จ่าย ประจำวัน'!$B239,แพ็ค!AC:AC)+SUMIF(ธุรการ!$C:$C,'รับ-จ่าย ประจำวัน'!$B239,ธุรการ!AC:AC)+SUMIF(เส้นแต่งหน้าขนมปัง!$C:$C,'รับ-จ่าย ประจำวัน'!$B239,เส้นแต่งหน้าขนมปัง!AC:AC)+SUMIF('วางแผนBC,CJ'!$C:$C,'รับ-จ่าย ประจำวัน'!$B239,'วางแผนBC,CJ'!AC:AC)+SUMIF(RD!$C:$C,'รับ-จ่าย ประจำวัน'!$B239,RD!AC:AC)+SUMIF('FG,ออนไล,คัดแยก'!$C:$C,'รับ-จ่าย ประจำวัน'!$B239,'FG,ออนไล,คัดแยก'!AC:AC)</f>
        <v>0</v>
      </c>
      <c r="BK239" s="16">
        <f>SUMIF(เตรียมส่วนผสม!$C:$C,'รับ-จ่าย ประจำวัน'!$B239,เตรียมส่วนผสม!AD:AD)+SUMIF(กวนไส้!$C:$C,'รับ-จ่าย ประจำวัน'!$B239,กวนไส้!AD:AD)+SUMIF(ผลิต1!$C:$C,'รับ-จ่าย ประจำวัน'!$B239,ผลิต1!AD:AD)+SUMIF(ผลิต2!$C:$C,'รับ-จ่าย ประจำวัน'!$B239,ผลิต2!AD:AD)+SUMIF(เส้นแต่งหน้าขนมเค้ก!$C:$C,'รับ-จ่าย ประจำวัน'!$B239,เส้นแต่งหน้าขนมเค้ก!AD:AD)+SUMIF(แพ็ค!$C:$C,'รับ-จ่าย ประจำวัน'!$B239,แพ็ค!AD:AD)+SUMIF(ธุรการ!$C:$C,'รับ-จ่าย ประจำวัน'!$B239,ธุรการ!AD:AD)+SUMIF(เส้นแต่งหน้าขนมปัง!$C:$C,'รับ-จ่าย ประจำวัน'!$B239,เส้นแต่งหน้าขนมปัง!AD:AD)+SUMIF('วางแผนBC,CJ'!$C:$C,'รับ-จ่าย ประจำวัน'!$B239,'วางแผนBC,CJ'!AD:AD)+SUMIF(RD!$C:$C,'รับ-จ่าย ประจำวัน'!$B239,RD!AD:AD)+SUMIF('FG,ออนไล,คัดแยก'!$C:$C,'รับ-จ่าย ประจำวัน'!$B239,'FG,ออนไล,คัดแยก'!AD:AD)</f>
        <v>0</v>
      </c>
      <c r="BL239" s="16">
        <f>SUMIF(เตรียมส่วนผสม!$C:$C,'รับ-จ่าย ประจำวัน'!$B239,เตรียมส่วนผสม!AE:AE)+SUMIF(กวนไส้!$C:$C,'รับ-จ่าย ประจำวัน'!$B239,กวนไส้!AE:AE)+SUMIF(ผลิต1!$C:$C,'รับ-จ่าย ประจำวัน'!$B239,ผลิต1!AE:AE)+SUMIF(ผลิต2!$C:$C,'รับ-จ่าย ประจำวัน'!$B239,ผลิต2!AE:AE)+SUMIF(เส้นแต่งหน้าขนมเค้ก!$C:$C,'รับ-จ่าย ประจำวัน'!$B239,เส้นแต่งหน้าขนมเค้ก!AE:AE)+SUMIF(แพ็ค!$C:$C,'รับ-จ่าย ประจำวัน'!$B239,แพ็ค!AE:AE)+SUMIF(ธุรการ!$C:$C,'รับ-จ่าย ประจำวัน'!$B239,ธุรการ!AE:AE)+SUMIF(เส้นแต่งหน้าขนมปัง!$C:$C,'รับ-จ่าย ประจำวัน'!$B239,เส้นแต่งหน้าขนมปัง!AE:AE)+SUMIF('วางแผนBC,CJ'!$C:$C,'รับ-จ่าย ประจำวัน'!$B239,'วางแผนBC,CJ'!AE:AE)+SUMIF(RD!$C:$C,'รับ-จ่าย ประจำวัน'!$B239,RD!AE:AE)+SUMIF('FG,ออนไล,คัดแยก'!$C:$C,'รับ-จ่าย ประจำวัน'!$B239,'FG,ออนไล,คัดแยก'!AE:AE)</f>
        <v>0</v>
      </c>
      <c r="BM239" s="16">
        <f>SUMIF(เตรียมส่วนผสม!$C:$C,'รับ-จ่าย ประจำวัน'!$B239,เตรียมส่วนผสม!AF:AF)+SUMIF(กวนไส้!$C:$C,'รับ-จ่าย ประจำวัน'!$B239,กวนไส้!AF:AF)+SUMIF(ผลิต1!$C:$C,'รับ-จ่าย ประจำวัน'!$B239,ผลิต1!AF:AF)+SUMIF(ผลิต2!$C:$C,'รับ-จ่าย ประจำวัน'!$B239,ผลิต2!AF:AF)+SUMIF(เส้นแต่งหน้าขนมเค้ก!$C:$C,'รับ-จ่าย ประจำวัน'!$B239,เส้นแต่งหน้าขนมเค้ก!AF:AF)+SUMIF(แพ็ค!$C:$C,'รับ-จ่าย ประจำวัน'!$B239,แพ็ค!AF:AF)+SUMIF(ธุรการ!$C:$C,'รับ-จ่าย ประจำวัน'!$B239,ธุรการ!AF:AF)+SUMIF(เส้นแต่งหน้าขนมปัง!$C:$C,'รับ-จ่าย ประจำวัน'!$B239,เส้นแต่งหน้าขนมปัง!AF:AF)+SUMIF('วางแผนBC,CJ'!$C:$C,'รับ-จ่าย ประจำวัน'!$B239,'วางแผนBC,CJ'!AF:AF)+SUMIF(RD!$C:$C,'รับ-จ่าย ประจำวัน'!$B239,RD!AF:AF)+SUMIF('FG,ออนไล,คัดแยก'!$C:$C,'รับ-จ่าย ประจำวัน'!$B239,'FG,ออนไล,คัดแยก'!AF:AF)</f>
        <v>0</v>
      </c>
      <c r="BN239" s="16">
        <f>SUMIF(เตรียมส่วนผสม!$C:$C,'รับ-จ่าย ประจำวัน'!$B239,เตรียมส่วนผสม!AG:AG)+SUMIF(กวนไส้!$C:$C,'รับ-จ่าย ประจำวัน'!$B239,กวนไส้!AG:AG)+SUMIF(ผลิต1!$C:$C,'รับ-จ่าย ประจำวัน'!$B239,ผลิต1!AG:AG)+SUMIF(ผลิต2!$C:$C,'รับ-จ่าย ประจำวัน'!$B239,ผลิต2!AG:AG)+SUMIF(เส้นแต่งหน้าขนมเค้ก!$C:$C,'รับ-จ่าย ประจำวัน'!$B239,เส้นแต่งหน้าขนมเค้ก!AG:AG)+SUMIF(แพ็ค!$C:$C,'รับ-จ่าย ประจำวัน'!$B239,แพ็ค!AG:AG)+SUMIF(ธุรการ!$C:$C,'รับ-จ่าย ประจำวัน'!$B239,ธุรการ!AG:AG)+SUMIF(เส้นแต่งหน้าขนมปัง!$C:$C,'รับ-จ่าย ประจำวัน'!$B239,เส้นแต่งหน้าขนมปัง!AG:AG)+SUMIF('วางแผนBC,CJ'!$C:$C,'รับ-จ่าย ประจำวัน'!$B239,'วางแผนBC,CJ'!AG:AG)+SUMIF(RD!$C:$C,'รับ-จ่าย ประจำวัน'!$B239,RD!AG:AG)+SUMIF('FG,ออนไล,คัดแยก'!$C:$C,'รับ-จ่าย ประจำวัน'!$B239,'FG,ออนไล,คัดแยก'!AG:AG)</f>
        <v>0</v>
      </c>
      <c r="BO239" s="16">
        <f>SUMIF(เตรียมส่วนผสม!$C:$C,'รับ-จ่าย ประจำวัน'!$B239,เตรียมส่วนผสม!AH:AH)+SUMIF(กวนไส้!$C:$C,'รับ-จ่าย ประจำวัน'!$B239,กวนไส้!AH:AH)+SUMIF(ผลิต1!$C:$C,'รับ-จ่าย ประจำวัน'!$B239,ผลิต1!AH:AH)+SUMIF(ผลิต2!$C:$C,'รับ-จ่าย ประจำวัน'!$B239,ผลิต2!AH:AH)+SUMIF(เส้นแต่งหน้าขนมเค้ก!$C:$C,'รับ-จ่าย ประจำวัน'!$B239,เส้นแต่งหน้าขนมเค้ก!AH:AH)+SUMIF(แพ็ค!$C:$C,'รับ-จ่าย ประจำวัน'!$B239,แพ็ค!AH:AH)+SUMIF(ธุรการ!$C:$C,'รับ-จ่าย ประจำวัน'!$B239,ธุรการ!AH:AH)+SUMIF(เส้นแต่งหน้าขนมปัง!$C:$C,'รับ-จ่าย ประจำวัน'!$B239,เส้นแต่งหน้าขนมปัง!AH:AH)+SUMIF('วางแผนBC,CJ'!$C:$C,'รับ-จ่าย ประจำวัน'!$B239,'วางแผนBC,CJ'!AH:AH)+SUMIF(RD!$C:$C,'รับ-จ่าย ประจำวัน'!$B239,RD!AH:AH)+SUMIF('FG,ออนไล,คัดแยก'!$C:$C,'รับ-จ่าย ประจำวัน'!$B239,'FG,ออนไล,คัดแยก'!AH:AH)</f>
        <v>0</v>
      </c>
      <c r="BP239" s="16">
        <f>SUMIF(เตรียมส่วนผสม!$C:$C,'รับ-จ่าย ประจำวัน'!$B239,เตรียมส่วนผสม!AI:AI)+SUMIF(กวนไส้!$C:$C,'รับ-จ่าย ประจำวัน'!$B239,กวนไส้!AI:AI)+SUMIF(ผลิต1!$C:$C,'รับ-จ่าย ประจำวัน'!$B239,ผลิต1!AI:AI)+SUMIF(ผลิต2!$C:$C,'รับ-จ่าย ประจำวัน'!$B239,ผลิต2!AI:AI)+SUMIF(เส้นแต่งหน้าขนมเค้ก!$C:$C,'รับ-จ่าย ประจำวัน'!$B239,เส้นแต่งหน้าขนมเค้ก!AI:AI)+SUMIF(แพ็ค!$C:$C,'รับ-จ่าย ประจำวัน'!$B239,แพ็ค!AI:AI)+SUMIF(ธุรการ!$C:$C,'รับ-จ่าย ประจำวัน'!$B239,ธุรการ!AI:AI)+SUMIF(เส้นแต่งหน้าขนมปัง!$C:$C,'รับ-จ่าย ประจำวัน'!$B239,เส้นแต่งหน้าขนมปัง!AI:AI)+SUMIF('วางแผนBC,CJ'!$C:$C,'รับ-จ่าย ประจำวัน'!$B239,'วางแผนBC,CJ'!AI:AI)+SUMIF(RD!$C:$C,'รับ-จ่าย ประจำวัน'!$B239,RD!AI:AI)+SUMIF('FG,ออนไล,คัดแยก'!$C:$C,'รับ-จ่าย ประจำวัน'!$B239,'FG,ออนไล,คัดแยก'!AI:AI)</f>
        <v>0</v>
      </c>
      <c r="BQ239" s="16">
        <f>SUMIF(เตรียมส่วนผสม!$C:$C,'รับ-จ่าย ประจำวัน'!$B239,เตรียมส่วนผสม!AJ:AJ)+SUMIF(กวนไส้!$C:$C,'รับ-จ่าย ประจำวัน'!$B239,กวนไส้!AJ:AJ)+SUMIF(ผลิต1!$C:$C,'รับ-จ่าย ประจำวัน'!$B239,ผลิต1!AJ:AJ)+SUMIF(ผลิต2!$C:$C,'รับ-จ่าย ประจำวัน'!$B239,ผลิต2!AJ:AJ)+SUMIF(เส้นแต่งหน้าขนมเค้ก!$C:$C,'รับ-จ่าย ประจำวัน'!$B239,เส้นแต่งหน้าขนมเค้ก!AJ:AJ)+SUMIF(แพ็ค!$C:$C,'รับ-จ่าย ประจำวัน'!$B239,แพ็ค!AJ:AJ)+SUMIF(ธุรการ!$C:$C,'รับ-จ่าย ประจำวัน'!$B239,ธุรการ!AJ:AJ)+SUMIF(เส้นแต่งหน้าขนมปัง!$C:$C,'รับ-จ่าย ประจำวัน'!$B239,เส้นแต่งหน้าขนมปัง!AJ:AJ)+SUMIF('วางแผนBC,CJ'!$C:$C,'รับ-จ่าย ประจำวัน'!$B239,'วางแผนBC,CJ'!AJ:AJ)+SUMIF(RD!$C:$C,'รับ-จ่าย ประจำวัน'!$B239,RD!AJ:AJ)+SUMIF('FG,ออนไล,คัดแยก'!$C:$C,'รับ-จ่าย ประจำวัน'!$B239,'FG,ออนไล,คัดแยก'!AJ:AJ)</f>
        <v>0</v>
      </c>
      <c r="BR239" s="16">
        <f>SUMIF(เตรียมส่วนผสม!$C:$C,'รับ-จ่าย ประจำวัน'!$B239,เตรียมส่วนผสม!AK:AK)+SUMIF(กวนไส้!$C:$C,'รับ-จ่าย ประจำวัน'!$B239,กวนไส้!AK:AK)+SUMIF(ผลิต1!$C:$C,'รับ-จ่าย ประจำวัน'!$B239,ผลิต1!AK:AK)+SUMIF(ผลิต2!$C:$C,'รับ-จ่าย ประจำวัน'!$B239,ผลิต2!AK:AK)+SUMIF(เส้นแต่งหน้าขนมเค้ก!$C:$C,'รับ-จ่าย ประจำวัน'!$B239,เส้นแต่งหน้าขนมเค้ก!AK:AK)+SUMIF(แพ็ค!$C:$C,'รับ-จ่าย ประจำวัน'!$B239,แพ็ค!AK:AK)+SUMIF(ธุรการ!$C:$C,'รับ-จ่าย ประจำวัน'!$B239,ธุรการ!AK:AK)+SUMIF(เส้นแต่งหน้าขนมปัง!$C:$C,'รับ-จ่าย ประจำวัน'!$B239,เส้นแต่งหน้าขนมปัง!AK:AK)+SUMIF('วางแผนBC,CJ'!$C:$C,'รับ-จ่าย ประจำวัน'!$B239,'วางแผนBC,CJ'!AK:AK)+SUMIF(RD!$C:$C,'รับ-จ่าย ประจำวัน'!$B239,RD!AK:AK)+SUMIF('FG,ออนไล,คัดแยก'!$C:$C,'รับ-จ่าย ประจำวัน'!$B239,'FG,ออนไล,คัดแยก'!AK:AK)</f>
        <v>0</v>
      </c>
      <c r="BS239" s="16">
        <f>SUMIF(เตรียมส่วนผสม!$C:$C,'รับ-จ่าย ประจำวัน'!$B239,เตรียมส่วนผสม!AL:AL)+SUMIF(กวนไส้!$C:$C,'รับ-จ่าย ประจำวัน'!$B239,กวนไส้!AL:AL)+SUMIF(ผลิต1!$C:$C,'รับ-จ่าย ประจำวัน'!$B239,ผลิต1!AL:AL)+SUMIF(ผลิต2!$C:$C,'รับ-จ่าย ประจำวัน'!$B239,ผลิต2!AL:AL)+SUMIF(เส้นแต่งหน้าขนมเค้ก!$C:$C,'รับ-จ่าย ประจำวัน'!$B239,เส้นแต่งหน้าขนมเค้ก!AL:AL)+SUMIF(แพ็ค!$C:$C,'รับ-จ่าย ประจำวัน'!$B239,แพ็ค!AL:AL)+SUMIF(ธุรการ!$C:$C,'รับ-จ่าย ประจำวัน'!$B239,ธุรการ!AL:AL)+SUMIF(เส้นแต่งหน้าขนมปัง!$C:$C,'รับ-จ่าย ประจำวัน'!$B239,เส้นแต่งหน้าขนมปัง!AL:AL)+SUMIF('วางแผนBC,CJ'!$C:$C,'รับ-จ่าย ประจำวัน'!$B239,'วางแผนBC,CJ'!AL:AL)+SUMIF(RD!$C:$C,'รับ-จ่าย ประจำวัน'!$B239,RD!AL:AL)+SUMIF('FG,ออนไล,คัดแยก'!$C:$C,'รับ-จ่าย ประจำวัน'!$B239,'FG,ออนไล,คัดแยก'!AL:AL)</f>
        <v>0</v>
      </c>
      <c r="BT239" s="113">
        <f t="shared" si="50"/>
        <v>0</v>
      </c>
      <c r="BU239" s="116"/>
      <c r="BV239" s="146">
        <f t="shared" si="51"/>
        <v>16035</v>
      </c>
      <c r="BW239" s="183">
        <v>30</v>
      </c>
      <c r="BX239" s="172">
        <f t="shared" si="55"/>
        <v>0</v>
      </c>
      <c r="BY239" s="188" t="e">
        <f t="shared" si="53"/>
        <v>#DIV/0!</v>
      </c>
      <c r="BZ239" s="180" t="e">
        <f t="shared" ca="1" si="52"/>
        <v>#DIV/0!</v>
      </c>
      <c r="CA239" s="107"/>
      <c r="CB239" s="107"/>
      <c r="CC239" s="107"/>
      <c r="CD239" s="107"/>
      <c r="CE239" s="107"/>
      <c r="CF239" s="107"/>
      <c r="CG239" s="107"/>
      <c r="CH239" s="107"/>
      <c r="CI239" s="107"/>
      <c r="CJ239" s="108"/>
      <c r="CK239" s="9">
        <f t="shared" si="54"/>
        <v>16035</v>
      </c>
    </row>
    <row r="240" spans="1:89" hidden="1" x14ac:dyDescent="0.5">
      <c r="A240" s="149"/>
      <c r="B240" s="34" t="s">
        <v>785</v>
      </c>
      <c r="C240" s="10" t="s">
        <v>1848</v>
      </c>
      <c r="D240" s="135" t="s">
        <v>91</v>
      </c>
      <c r="E240" s="11">
        <v>0</v>
      </c>
      <c r="F240" s="75" t="s">
        <v>1605</v>
      </c>
      <c r="G240" s="11"/>
      <c r="H240" s="12">
        <v>30600</v>
      </c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3"/>
      <c r="AF240" s="13"/>
      <c r="AG240" s="13"/>
      <c r="AH240" s="13"/>
      <c r="AI240" s="14"/>
      <c r="AJ240" s="14"/>
      <c r="AK240" s="14"/>
      <c r="AL240" s="14"/>
      <c r="AM240" s="14"/>
      <c r="AN240" s="15">
        <f t="shared" si="49"/>
        <v>0</v>
      </c>
      <c r="AO240" s="16">
        <f>SUMIF(เตรียมส่วนผสม!$C:$C,'รับ-จ่าย ประจำวัน'!$B240,เตรียมส่วนผสม!H:H)+SUMIF(กวนไส้!$C:$C,'รับ-จ่าย ประจำวัน'!$B240,กวนไส้!H:H)+SUMIF(ผลิต1!$C:$C,'รับ-จ่าย ประจำวัน'!$B240,ผลิต1!H:H)+SUMIF(ผลิต2!$C:$C,'รับ-จ่าย ประจำวัน'!$B240,ผลิต2!H:H)+SUMIF(เส้นแต่งหน้าขนมเค้ก!$C:$C,'รับ-จ่าย ประจำวัน'!$B240,เส้นแต่งหน้าขนมเค้ก!H:H)+SUMIF(แพ็ค!$C:$C,'รับ-จ่าย ประจำวัน'!$B240,แพ็ค!H:H)+SUMIF(ธุรการ!$C:$C,'รับ-จ่าย ประจำวัน'!$B240,ธุรการ!H:H)+SUMIF(เส้นแต่งหน้าขนมปัง!$C:$C,'รับ-จ่าย ประจำวัน'!$B240,เส้นแต่งหน้าขนมปัง!H:H)+SUMIF('วางแผนBC,CJ'!$C:$C,'รับ-จ่าย ประจำวัน'!$B240,'วางแผนBC,CJ'!H:H)+SUMIF(RD!$C:$C,'รับ-จ่าย ประจำวัน'!$B240,RD!H:H)+SUMIF('FG,ออนไล,คัดแยก'!$C:$C,'รับ-จ่าย ประจำวัน'!$B240,'FG,ออนไล,คัดแยก'!H:H)</f>
        <v>0</v>
      </c>
      <c r="AP240" s="16">
        <f>SUMIF(เตรียมส่วนผสม!$C:$C,'รับ-จ่าย ประจำวัน'!$B240,เตรียมส่วนผสม!I:I)+SUMIF(กวนไส้!$C:$C,'รับ-จ่าย ประจำวัน'!$B240,กวนไส้!I:I)+SUMIF(ผลิต1!$C:$C,'รับ-จ่าย ประจำวัน'!$B240,ผลิต1!I:I)+SUMIF(ผลิต2!$C:$C,'รับ-จ่าย ประจำวัน'!$B240,ผลิต2!I:I)+SUMIF(เส้นแต่งหน้าขนมเค้ก!$C:$C,'รับ-จ่าย ประจำวัน'!$B240,เส้นแต่งหน้าขนมเค้ก!I:I)+SUMIF(แพ็ค!$C:$C,'รับ-จ่าย ประจำวัน'!$B240,แพ็ค!I:I)+SUMIF(ธุรการ!$C:$C,'รับ-จ่าย ประจำวัน'!$B240,ธุรการ!I:I)+SUMIF(เส้นแต่งหน้าขนมปัง!$C:$C,'รับ-จ่าย ประจำวัน'!$B240,เส้นแต่งหน้าขนมปัง!I:I)+SUMIF('วางแผนBC,CJ'!$C:$C,'รับ-จ่าย ประจำวัน'!$B240,'วางแผนBC,CJ'!I:I)+SUMIF(RD!$C:$C,'รับ-จ่าย ประจำวัน'!$B240,RD!I:I)+SUMIF('FG,ออนไล,คัดแยก'!$C:$C,'รับ-จ่าย ประจำวัน'!$B240,'FG,ออนไล,คัดแยก'!I:I)</f>
        <v>0</v>
      </c>
      <c r="AQ240" s="16">
        <f>SUMIF(เตรียมส่วนผสม!$C:$C,'รับ-จ่าย ประจำวัน'!$B240,เตรียมส่วนผสม!J:J)+SUMIF(กวนไส้!$C:$C,'รับ-จ่าย ประจำวัน'!$B240,กวนไส้!J:J)+SUMIF(ผลิต1!$C:$C,'รับ-จ่าย ประจำวัน'!$B240,ผลิต1!J:J)+SUMIF(ผลิต2!$C:$C,'รับ-จ่าย ประจำวัน'!$B240,ผลิต2!J:J)+SUMIF(เส้นแต่งหน้าขนมเค้ก!$C:$C,'รับ-จ่าย ประจำวัน'!$B240,เส้นแต่งหน้าขนมเค้ก!J:J)+SUMIF(แพ็ค!$C:$C,'รับ-จ่าย ประจำวัน'!$B240,แพ็ค!J:J)+SUMIF(ธุรการ!$C:$C,'รับ-จ่าย ประจำวัน'!$B240,ธุรการ!J:J)+SUMIF(เส้นแต่งหน้าขนมปัง!$C:$C,'รับ-จ่าย ประจำวัน'!$B240,เส้นแต่งหน้าขนมปัง!J:J)+SUMIF('วางแผนBC,CJ'!$C:$C,'รับ-จ่าย ประจำวัน'!$B240,'วางแผนBC,CJ'!J:J)+SUMIF(RD!$C:$C,'รับ-จ่าย ประจำวัน'!$B240,RD!J:J)+SUMIF('FG,ออนไล,คัดแยก'!$C:$C,'รับ-จ่าย ประจำวัน'!$B240,'FG,ออนไล,คัดแยก'!J:J)</f>
        <v>0</v>
      </c>
      <c r="AR240" s="16">
        <f>SUMIF(เตรียมส่วนผสม!$C:$C,'รับ-จ่าย ประจำวัน'!$B240,เตรียมส่วนผสม!K:K)+SUMIF(กวนไส้!$C:$C,'รับ-จ่าย ประจำวัน'!$B240,กวนไส้!K:K)+SUMIF(ผลิต1!$C:$C,'รับ-จ่าย ประจำวัน'!$B240,ผลิต1!K:K)+SUMIF(ผลิต2!$C:$C,'รับ-จ่าย ประจำวัน'!$B240,ผลิต2!K:K)+SUMIF(เส้นแต่งหน้าขนมเค้ก!$C:$C,'รับ-จ่าย ประจำวัน'!$B240,เส้นแต่งหน้าขนมเค้ก!K:K)+SUMIF(แพ็ค!$C:$C,'รับ-จ่าย ประจำวัน'!$B240,แพ็ค!K:K)+SUMIF(ธุรการ!$C:$C,'รับ-จ่าย ประจำวัน'!$B240,ธุรการ!K:K)+SUMIF(เส้นแต่งหน้าขนมปัง!$C:$C,'รับ-จ่าย ประจำวัน'!$B240,เส้นแต่งหน้าขนมปัง!K:K)+SUMIF('วางแผนBC,CJ'!$C:$C,'รับ-จ่าย ประจำวัน'!$B240,'วางแผนBC,CJ'!K:K)+SUMIF(RD!$C:$C,'รับ-จ่าย ประจำวัน'!$B240,RD!K:K)+SUMIF('FG,ออนไล,คัดแยก'!$C:$C,'รับ-จ่าย ประจำวัน'!$B240,'FG,ออนไล,คัดแยก'!K:K)</f>
        <v>0</v>
      </c>
      <c r="AS240" s="16">
        <f>SUMIF(เตรียมส่วนผสม!$C:$C,'รับ-จ่าย ประจำวัน'!$B240,เตรียมส่วนผสม!L:L)+SUMIF(กวนไส้!$C:$C,'รับ-จ่าย ประจำวัน'!$B240,กวนไส้!L:L)+SUMIF(ผลิต1!$C:$C,'รับ-จ่าย ประจำวัน'!$B240,ผลิต1!L:L)+SUMIF(ผลิต2!$C:$C,'รับ-จ่าย ประจำวัน'!$B240,ผลิต2!L:L)+SUMIF(เส้นแต่งหน้าขนมเค้ก!$C:$C,'รับ-จ่าย ประจำวัน'!$B240,เส้นแต่งหน้าขนมเค้ก!L:L)+SUMIF(แพ็ค!$C:$C,'รับ-จ่าย ประจำวัน'!$B240,แพ็ค!L:L)+SUMIF(ธุรการ!$C:$C,'รับ-จ่าย ประจำวัน'!$B240,ธุรการ!L:L)+SUMIF(เส้นแต่งหน้าขนมปัง!$C:$C,'รับ-จ่าย ประจำวัน'!$B240,เส้นแต่งหน้าขนมปัง!L:L)+SUMIF('วางแผนBC,CJ'!$C:$C,'รับ-จ่าย ประจำวัน'!$B240,'วางแผนBC,CJ'!L:L)+SUMIF(RD!$C:$C,'รับ-จ่าย ประจำวัน'!$B240,RD!L:L)+SUMIF('FG,ออนไล,คัดแยก'!$C:$C,'รับ-จ่าย ประจำวัน'!$B240,'FG,ออนไล,คัดแยก'!L:L)</f>
        <v>0</v>
      </c>
      <c r="AT240" s="16">
        <f>SUMIF(เตรียมส่วนผสม!$C:$C,'รับ-จ่าย ประจำวัน'!$B240,เตรียมส่วนผสม!M:M)+SUMIF(กวนไส้!$C:$C,'รับ-จ่าย ประจำวัน'!$B240,กวนไส้!M:M)+SUMIF(ผลิต1!$C:$C,'รับ-จ่าย ประจำวัน'!$B240,ผลิต1!M:M)+SUMIF(ผลิต2!$C:$C,'รับ-จ่าย ประจำวัน'!$B240,ผลิต2!M:M)+SUMIF(เส้นแต่งหน้าขนมเค้ก!$C:$C,'รับ-จ่าย ประจำวัน'!$B240,เส้นแต่งหน้าขนมเค้ก!M:M)+SUMIF(แพ็ค!$C:$C,'รับ-จ่าย ประจำวัน'!$B240,แพ็ค!M:M)+SUMIF(ธุรการ!$C:$C,'รับ-จ่าย ประจำวัน'!$B240,ธุรการ!M:M)+SUMIF(เส้นแต่งหน้าขนมปัง!$C:$C,'รับ-จ่าย ประจำวัน'!$B240,เส้นแต่งหน้าขนมปัง!M:M)+SUMIF('วางแผนBC,CJ'!$C:$C,'รับ-จ่าย ประจำวัน'!$B240,'วางแผนBC,CJ'!M:M)+SUMIF(RD!$C:$C,'รับ-จ่าย ประจำวัน'!$B240,RD!M:M)+SUMIF('FG,ออนไล,คัดแยก'!$C:$C,'รับ-จ่าย ประจำวัน'!$B240,'FG,ออนไล,คัดแยก'!M:M)</f>
        <v>0</v>
      </c>
      <c r="AU240" s="16">
        <f>SUMIF(เตรียมส่วนผสม!$C:$C,'รับ-จ่าย ประจำวัน'!$B240,เตรียมส่วนผสม!N:N)+SUMIF(กวนไส้!$C:$C,'รับ-จ่าย ประจำวัน'!$B240,กวนไส้!N:N)+SUMIF(ผลิต1!$C:$C,'รับ-จ่าย ประจำวัน'!$B240,ผลิต1!N:N)+SUMIF(ผลิต2!$C:$C,'รับ-จ่าย ประจำวัน'!$B240,ผลิต2!N:N)+SUMIF(เส้นแต่งหน้าขนมเค้ก!$C:$C,'รับ-จ่าย ประจำวัน'!$B240,เส้นแต่งหน้าขนมเค้ก!N:N)+SUMIF(แพ็ค!$C:$C,'รับ-จ่าย ประจำวัน'!$B240,แพ็ค!N:N)+SUMIF(ธุรการ!$C:$C,'รับ-จ่าย ประจำวัน'!$B240,ธุรการ!N:N)+SUMIF(เส้นแต่งหน้าขนมปัง!$C:$C,'รับ-จ่าย ประจำวัน'!$B240,เส้นแต่งหน้าขนมปัง!N:N)+SUMIF('วางแผนBC,CJ'!$C:$C,'รับ-จ่าย ประจำวัน'!$B240,'วางแผนBC,CJ'!N:N)+SUMIF(RD!$C:$C,'รับ-จ่าย ประจำวัน'!$B240,RD!N:N)+SUMIF('FG,ออนไล,คัดแยก'!$C:$C,'รับ-จ่าย ประจำวัน'!$B240,'FG,ออนไล,คัดแยก'!N:N)</f>
        <v>0</v>
      </c>
      <c r="AV240" s="16">
        <f>SUMIF(เตรียมส่วนผสม!$C:$C,'รับ-จ่าย ประจำวัน'!$B240,เตรียมส่วนผสม!O:O)+SUMIF(กวนไส้!$C:$C,'รับ-จ่าย ประจำวัน'!$B240,กวนไส้!O:O)+SUMIF(ผลิต1!$C:$C,'รับ-จ่าย ประจำวัน'!$B240,ผลิต1!O:O)+SUMIF(ผลิต2!$C:$C,'รับ-จ่าย ประจำวัน'!$B240,ผลิต2!O:O)+SUMIF(เส้นแต่งหน้าขนมเค้ก!$C:$C,'รับ-จ่าย ประจำวัน'!$B240,เส้นแต่งหน้าขนมเค้ก!O:O)+SUMIF(แพ็ค!$C:$C,'รับ-จ่าย ประจำวัน'!$B240,แพ็ค!O:O)+SUMIF(ธุรการ!$C:$C,'รับ-จ่าย ประจำวัน'!$B240,ธุรการ!O:O)+SUMIF(เส้นแต่งหน้าขนมปัง!$C:$C,'รับ-จ่าย ประจำวัน'!$B240,เส้นแต่งหน้าขนมปัง!O:O)+SUMIF('วางแผนBC,CJ'!$C:$C,'รับ-จ่าย ประจำวัน'!$B240,'วางแผนBC,CJ'!O:O)+SUMIF(RD!$C:$C,'รับ-จ่าย ประจำวัน'!$B240,RD!O:O)+SUMIF('FG,ออนไล,คัดแยก'!$C:$C,'รับ-จ่าย ประจำวัน'!$B240,'FG,ออนไล,คัดแยก'!O:O)</f>
        <v>0</v>
      </c>
      <c r="AW240" s="16">
        <f>SUMIF(เตรียมส่วนผสม!$C:$C,'รับ-จ่าย ประจำวัน'!$B240,เตรียมส่วนผสม!P:P)+SUMIF(กวนไส้!$C:$C,'รับ-จ่าย ประจำวัน'!$B240,กวนไส้!P:P)+SUMIF(ผลิต1!$C:$C,'รับ-จ่าย ประจำวัน'!$B240,ผลิต1!P:P)+SUMIF(ผลิต2!$C:$C,'รับ-จ่าย ประจำวัน'!$B240,ผลิต2!P:P)+SUMIF(เส้นแต่งหน้าขนมเค้ก!$C:$C,'รับ-จ่าย ประจำวัน'!$B240,เส้นแต่งหน้าขนมเค้ก!P:P)+SUMIF(แพ็ค!$C:$C,'รับ-จ่าย ประจำวัน'!$B240,แพ็ค!P:P)+SUMIF(ธุรการ!$C:$C,'รับ-จ่าย ประจำวัน'!$B240,ธุรการ!P:P)+SUMIF(เส้นแต่งหน้าขนมปัง!$C:$C,'รับ-จ่าย ประจำวัน'!$B240,เส้นแต่งหน้าขนมปัง!P:P)+SUMIF('วางแผนBC,CJ'!$C:$C,'รับ-จ่าย ประจำวัน'!$B240,'วางแผนBC,CJ'!P:P)+SUMIF(RD!$C:$C,'รับ-จ่าย ประจำวัน'!$B240,RD!P:P)+SUMIF('FG,ออนไล,คัดแยก'!$C:$C,'รับ-จ่าย ประจำวัน'!$B240,'FG,ออนไล,คัดแยก'!P:P)</f>
        <v>0</v>
      </c>
      <c r="AX240" s="16">
        <f>SUMIF(เตรียมส่วนผสม!$C:$C,'รับ-จ่าย ประจำวัน'!$B240,เตรียมส่วนผสม!Q:Q)+SUMIF(กวนไส้!$C:$C,'รับ-จ่าย ประจำวัน'!$B240,กวนไส้!Q:Q)+SUMIF(ผลิต1!$C:$C,'รับ-จ่าย ประจำวัน'!$B240,ผลิต1!Q:Q)+SUMIF(ผลิต2!$C:$C,'รับ-จ่าย ประจำวัน'!$B240,ผลิต2!Q:Q)+SUMIF(เส้นแต่งหน้าขนมเค้ก!$C:$C,'รับ-จ่าย ประจำวัน'!$B240,เส้นแต่งหน้าขนมเค้ก!Q:Q)+SUMIF(แพ็ค!$C:$C,'รับ-จ่าย ประจำวัน'!$B240,แพ็ค!Q:Q)+SUMIF(ธุรการ!$C:$C,'รับ-จ่าย ประจำวัน'!$B240,ธุรการ!Q:Q)+SUMIF(เส้นแต่งหน้าขนมปัง!$C:$C,'รับ-จ่าย ประจำวัน'!$B240,เส้นแต่งหน้าขนมปัง!Q:Q)+SUMIF('วางแผนBC,CJ'!$C:$C,'รับ-จ่าย ประจำวัน'!$B240,'วางแผนBC,CJ'!Q:Q)+SUMIF(RD!$C:$C,'รับ-จ่าย ประจำวัน'!$B240,RD!Q:Q)+SUMIF('FG,ออนไล,คัดแยก'!$C:$C,'รับ-จ่าย ประจำวัน'!$B240,'FG,ออนไล,คัดแยก'!Q:Q)</f>
        <v>0</v>
      </c>
      <c r="AY240" s="16">
        <f>SUMIF(เตรียมส่วนผสม!$C:$C,'รับ-จ่าย ประจำวัน'!$B240,เตรียมส่วนผสม!R:R)+SUMIF(กวนไส้!$C:$C,'รับ-จ่าย ประจำวัน'!$B240,กวนไส้!R:R)+SUMIF(ผลิต1!$C:$C,'รับ-จ่าย ประจำวัน'!$B240,ผลิต1!R:R)+SUMIF(ผลิต2!$C:$C,'รับ-จ่าย ประจำวัน'!$B240,ผลิต2!R:R)+SUMIF(เส้นแต่งหน้าขนมเค้ก!$C:$C,'รับ-จ่าย ประจำวัน'!$B240,เส้นแต่งหน้าขนมเค้ก!R:R)+SUMIF(แพ็ค!$C:$C,'รับ-จ่าย ประจำวัน'!$B240,แพ็ค!R:R)+SUMIF(ธุรการ!$C:$C,'รับ-จ่าย ประจำวัน'!$B240,ธุรการ!R:R)+SUMIF(เส้นแต่งหน้าขนมปัง!$C:$C,'รับ-จ่าย ประจำวัน'!$B240,เส้นแต่งหน้าขนมปัง!R:R)+SUMIF('วางแผนBC,CJ'!$C:$C,'รับ-จ่าย ประจำวัน'!$B240,'วางแผนBC,CJ'!R:R)+SUMIF(RD!$C:$C,'รับ-จ่าย ประจำวัน'!$B240,RD!R:R)+SUMIF('FG,ออนไล,คัดแยก'!$C:$C,'รับ-จ่าย ประจำวัน'!$B240,'FG,ออนไล,คัดแยก'!R:R)</f>
        <v>0</v>
      </c>
      <c r="AZ240" s="16">
        <f>SUMIF(เตรียมส่วนผสม!$C:$C,'รับ-จ่าย ประจำวัน'!$B240,เตรียมส่วนผสม!S:S)+SUMIF(กวนไส้!$C:$C,'รับ-จ่าย ประจำวัน'!$B240,กวนไส้!S:S)+SUMIF(ผลิต1!$C:$C,'รับ-จ่าย ประจำวัน'!$B240,ผลิต1!S:S)+SUMIF(ผลิต2!$C:$C,'รับ-จ่าย ประจำวัน'!$B240,ผลิต2!S:S)+SUMIF(เส้นแต่งหน้าขนมเค้ก!$C:$C,'รับ-จ่าย ประจำวัน'!$B240,เส้นแต่งหน้าขนมเค้ก!S:S)+SUMIF(แพ็ค!$C:$C,'รับ-จ่าย ประจำวัน'!$B240,แพ็ค!S:S)+SUMIF(ธุรการ!$C:$C,'รับ-จ่าย ประจำวัน'!$B240,ธุรการ!S:S)+SUMIF(เส้นแต่งหน้าขนมปัง!$C:$C,'รับ-จ่าย ประจำวัน'!$B240,เส้นแต่งหน้าขนมปัง!S:S)+SUMIF('วางแผนBC,CJ'!$C:$C,'รับ-จ่าย ประจำวัน'!$B240,'วางแผนBC,CJ'!S:S)+SUMIF(RD!$C:$C,'รับ-จ่าย ประจำวัน'!$B240,RD!S:S)+SUMIF('FG,ออนไล,คัดแยก'!$C:$C,'รับ-จ่าย ประจำวัน'!$B240,'FG,ออนไล,คัดแยก'!S:S)</f>
        <v>0</v>
      </c>
      <c r="BA240" s="16">
        <f>SUMIF(เตรียมส่วนผสม!$C:$C,'รับ-จ่าย ประจำวัน'!$B240,เตรียมส่วนผสม!T:T)+SUMIF(กวนไส้!$C:$C,'รับ-จ่าย ประจำวัน'!$B240,กวนไส้!T:T)+SUMIF(ผลิต1!$C:$C,'รับ-จ่าย ประจำวัน'!$B240,ผลิต1!T:T)+SUMIF(ผลิต2!$C:$C,'รับ-จ่าย ประจำวัน'!$B240,ผลิต2!T:T)+SUMIF(เส้นแต่งหน้าขนมเค้ก!$C:$C,'รับ-จ่าย ประจำวัน'!$B240,เส้นแต่งหน้าขนมเค้ก!T:T)+SUMIF(แพ็ค!$C:$C,'รับ-จ่าย ประจำวัน'!$B240,แพ็ค!T:T)+SUMIF(ธุรการ!$C:$C,'รับ-จ่าย ประจำวัน'!$B240,ธุรการ!T:T)+SUMIF(เส้นแต่งหน้าขนมปัง!$C:$C,'รับ-จ่าย ประจำวัน'!$B240,เส้นแต่งหน้าขนมปัง!T:T)+SUMIF('วางแผนBC,CJ'!$C:$C,'รับ-จ่าย ประจำวัน'!$B240,'วางแผนBC,CJ'!T:T)+SUMIF(RD!$C:$C,'รับ-จ่าย ประจำวัน'!$B240,RD!T:T)+SUMIF('FG,ออนไล,คัดแยก'!$C:$C,'รับ-จ่าย ประจำวัน'!$B240,'FG,ออนไล,คัดแยก'!T:T)</f>
        <v>0</v>
      </c>
      <c r="BB240" s="16">
        <f>SUMIF(เตรียมส่วนผสม!$C:$C,'รับ-จ่าย ประจำวัน'!$B240,เตรียมส่วนผสม!U:U)+SUMIF(กวนไส้!$C:$C,'รับ-จ่าย ประจำวัน'!$B240,กวนไส้!U:U)+SUMIF(ผลิต1!$C:$C,'รับ-จ่าย ประจำวัน'!$B240,ผลิต1!U:U)+SUMIF(ผลิต2!$C:$C,'รับ-จ่าย ประจำวัน'!$B240,ผลิต2!U:U)+SUMIF(เส้นแต่งหน้าขนมเค้ก!$C:$C,'รับ-จ่าย ประจำวัน'!$B240,เส้นแต่งหน้าขนมเค้ก!U:U)+SUMIF(แพ็ค!$C:$C,'รับ-จ่าย ประจำวัน'!$B240,แพ็ค!U:U)+SUMIF(ธุรการ!$C:$C,'รับ-จ่าย ประจำวัน'!$B240,ธุรการ!U:U)+SUMIF(เส้นแต่งหน้าขนมปัง!$C:$C,'รับ-จ่าย ประจำวัน'!$B240,เส้นแต่งหน้าขนมปัง!U:U)+SUMIF('วางแผนBC,CJ'!$C:$C,'รับ-จ่าย ประจำวัน'!$B240,'วางแผนBC,CJ'!U:U)+SUMIF(RD!$C:$C,'รับ-จ่าย ประจำวัน'!$B240,RD!U:U)+SUMIF('FG,ออนไล,คัดแยก'!$C:$C,'รับ-จ่าย ประจำวัน'!$B240,'FG,ออนไล,คัดแยก'!U:U)</f>
        <v>0</v>
      </c>
      <c r="BC240" s="16">
        <f>SUMIF(เตรียมส่วนผสม!$C:$C,'รับ-จ่าย ประจำวัน'!$B240,เตรียมส่วนผสม!V:V)+SUMIF(กวนไส้!$C:$C,'รับ-จ่าย ประจำวัน'!$B240,กวนไส้!V:V)+SUMIF(ผลิต1!$C:$C,'รับ-จ่าย ประจำวัน'!$B240,ผลิต1!V:V)+SUMIF(ผลิต2!$C:$C,'รับ-จ่าย ประจำวัน'!$B240,ผลิต2!V:V)+SUMIF(เส้นแต่งหน้าขนมเค้ก!$C:$C,'รับ-จ่าย ประจำวัน'!$B240,เส้นแต่งหน้าขนมเค้ก!V:V)+SUMIF(แพ็ค!$C:$C,'รับ-จ่าย ประจำวัน'!$B240,แพ็ค!V:V)+SUMIF(ธุรการ!$C:$C,'รับ-จ่าย ประจำวัน'!$B240,ธุรการ!V:V)+SUMIF(เส้นแต่งหน้าขนมปัง!$C:$C,'รับ-จ่าย ประจำวัน'!$B240,เส้นแต่งหน้าขนมปัง!V:V)+SUMIF('วางแผนBC,CJ'!$C:$C,'รับ-จ่าย ประจำวัน'!$B240,'วางแผนBC,CJ'!V:V)+SUMIF(RD!$C:$C,'รับ-จ่าย ประจำวัน'!$B240,RD!V:V)+SUMIF('FG,ออนไล,คัดแยก'!$C:$C,'รับ-จ่าย ประจำวัน'!$B240,'FG,ออนไล,คัดแยก'!V:V)</f>
        <v>0</v>
      </c>
      <c r="BD240" s="16">
        <f>SUMIF(เตรียมส่วนผสม!$C:$C,'รับ-จ่าย ประจำวัน'!$B240,เตรียมส่วนผสม!W:W)+SUMIF(กวนไส้!$C:$C,'รับ-จ่าย ประจำวัน'!$B240,กวนไส้!W:W)+SUMIF(ผลิต1!$C:$C,'รับ-จ่าย ประจำวัน'!$B240,ผลิต1!W:W)+SUMIF(ผลิต2!$C:$C,'รับ-จ่าย ประจำวัน'!$B240,ผลิต2!W:W)+SUMIF(เส้นแต่งหน้าขนมเค้ก!$C:$C,'รับ-จ่าย ประจำวัน'!$B240,เส้นแต่งหน้าขนมเค้ก!W:W)+SUMIF(แพ็ค!$C:$C,'รับ-จ่าย ประจำวัน'!$B240,แพ็ค!W:W)+SUMIF(ธุรการ!$C:$C,'รับ-จ่าย ประจำวัน'!$B240,ธุรการ!W:W)+SUMIF(เส้นแต่งหน้าขนมปัง!$C:$C,'รับ-จ่าย ประจำวัน'!$B240,เส้นแต่งหน้าขนมปัง!W:W)+SUMIF('วางแผนBC,CJ'!$C:$C,'รับ-จ่าย ประจำวัน'!$B240,'วางแผนBC,CJ'!W:W)+SUMIF(RD!$C:$C,'รับ-จ่าย ประจำวัน'!$B240,RD!W:W)+SUMIF('FG,ออนไล,คัดแยก'!$C:$C,'รับ-จ่าย ประจำวัน'!$B240,'FG,ออนไล,คัดแยก'!W:W)</f>
        <v>0</v>
      </c>
      <c r="BE240" s="16">
        <f>SUMIF(เตรียมส่วนผสม!$C:$C,'รับ-จ่าย ประจำวัน'!$B240,เตรียมส่วนผสม!X:X)+SUMIF(กวนไส้!$C:$C,'รับ-จ่าย ประจำวัน'!$B240,กวนไส้!X:X)+SUMIF(ผลิต1!$C:$C,'รับ-จ่าย ประจำวัน'!$B240,ผลิต1!X:X)+SUMIF(ผลิต2!$C:$C,'รับ-จ่าย ประจำวัน'!$B240,ผลิต2!X:X)+SUMIF(เส้นแต่งหน้าขนมเค้ก!$C:$C,'รับ-จ่าย ประจำวัน'!$B240,เส้นแต่งหน้าขนมเค้ก!X:X)+SUMIF(แพ็ค!$C:$C,'รับ-จ่าย ประจำวัน'!$B240,แพ็ค!X:X)+SUMIF(ธุรการ!$C:$C,'รับ-จ่าย ประจำวัน'!$B240,ธุรการ!X:X)+SUMIF(เส้นแต่งหน้าขนมปัง!$C:$C,'รับ-จ่าย ประจำวัน'!$B240,เส้นแต่งหน้าขนมปัง!X:X)+SUMIF('วางแผนBC,CJ'!$C:$C,'รับ-จ่าย ประจำวัน'!$B240,'วางแผนBC,CJ'!X:X)+SUMIF(RD!$C:$C,'รับ-จ่าย ประจำวัน'!$B240,RD!X:X)+SUMIF('FG,ออนไล,คัดแยก'!$C:$C,'รับ-จ่าย ประจำวัน'!$B240,'FG,ออนไล,คัดแยก'!X:X)</f>
        <v>0</v>
      </c>
      <c r="BF240" s="16">
        <f>SUMIF(เตรียมส่วนผสม!$C:$C,'รับ-จ่าย ประจำวัน'!$B240,เตรียมส่วนผสม!Y:Y)+SUMIF(กวนไส้!$C:$C,'รับ-จ่าย ประจำวัน'!$B240,กวนไส้!Y:Y)+SUMIF(ผลิต1!$C:$C,'รับ-จ่าย ประจำวัน'!$B240,ผลิต1!Y:Y)+SUMIF(ผลิต2!$C:$C,'รับ-จ่าย ประจำวัน'!$B240,ผลิต2!Y:Y)+SUMIF(เส้นแต่งหน้าขนมเค้ก!$C:$C,'รับ-จ่าย ประจำวัน'!$B240,เส้นแต่งหน้าขนมเค้ก!Y:Y)+SUMIF(แพ็ค!$C:$C,'รับ-จ่าย ประจำวัน'!$B240,แพ็ค!Y:Y)+SUMIF(ธุรการ!$C:$C,'รับ-จ่าย ประจำวัน'!$B240,ธุรการ!Y:Y)+SUMIF(เส้นแต่งหน้าขนมปัง!$C:$C,'รับ-จ่าย ประจำวัน'!$B240,เส้นแต่งหน้าขนมปัง!Y:Y)+SUMIF('วางแผนBC,CJ'!$C:$C,'รับ-จ่าย ประจำวัน'!$B240,'วางแผนBC,CJ'!Y:Y)+SUMIF(RD!$C:$C,'รับ-จ่าย ประจำวัน'!$B240,RD!Y:Y)+SUMIF('FG,ออนไล,คัดแยก'!$C:$C,'รับ-จ่าย ประจำวัน'!$B240,'FG,ออนไล,คัดแยก'!Y:Y)</f>
        <v>0</v>
      </c>
      <c r="BG240" s="16">
        <f>SUMIF(เตรียมส่วนผสม!$C:$C,'รับ-จ่าย ประจำวัน'!$B240,เตรียมส่วนผสม!Z:Z)+SUMIF(กวนไส้!$C:$C,'รับ-จ่าย ประจำวัน'!$B240,กวนไส้!Z:Z)+SUMIF(ผลิต1!$C:$C,'รับ-จ่าย ประจำวัน'!$B240,ผลิต1!Z:Z)+SUMIF(ผลิต2!$C:$C,'รับ-จ่าย ประจำวัน'!$B240,ผลิต2!Z:Z)+SUMIF(เส้นแต่งหน้าขนมเค้ก!$C:$C,'รับ-จ่าย ประจำวัน'!$B240,เส้นแต่งหน้าขนมเค้ก!Z:Z)+SUMIF(แพ็ค!$C:$C,'รับ-จ่าย ประจำวัน'!$B240,แพ็ค!Z:Z)+SUMIF(ธุรการ!$C:$C,'รับ-จ่าย ประจำวัน'!$B240,ธุรการ!Z:Z)+SUMIF(เส้นแต่งหน้าขนมปัง!$C:$C,'รับ-จ่าย ประจำวัน'!$B240,เส้นแต่งหน้าขนมปัง!Z:Z)+SUMIF('วางแผนBC,CJ'!$C:$C,'รับ-จ่าย ประจำวัน'!$B240,'วางแผนBC,CJ'!Z:Z)+SUMIF(RD!$C:$C,'รับ-จ่าย ประจำวัน'!$B240,RD!Z:Z)+SUMIF('FG,ออนไล,คัดแยก'!$C:$C,'รับ-จ่าย ประจำวัน'!$B240,'FG,ออนไล,คัดแยก'!Z:Z)</f>
        <v>0</v>
      </c>
      <c r="BH240" s="16">
        <f>SUMIF(เตรียมส่วนผสม!$C:$C,'รับ-จ่าย ประจำวัน'!$B240,เตรียมส่วนผสม!AA:AA)+SUMIF(กวนไส้!$C:$C,'รับ-จ่าย ประจำวัน'!$B240,กวนไส้!AA:AA)+SUMIF(ผลิต1!$C:$C,'รับ-จ่าย ประจำวัน'!$B240,ผลิต1!AA:AA)+SUMIF(ผลิต2!$C:$C,'รับ-จ่าย ประจำวัน'!$B240,ผลิต2!AA:AA)+SUMIF(เส้นแต่งหน้าขนมเค้ก!$C:$C,'รับ-จ่าย ประจำวัน'!$B240,เส้นแต่งหน้าขนมเค้ก!AA:AA)+SUMIF(แพ็ค!$C:$C,'รับ-จ่าย ประจำวัน'!$B240,แพ็ค!AA:AA)+SUMIF(ธุรการ!$C:$C,'รับ-จ่าย ประจำวัน'!$B240,ธุรการ!AA:AA)+SUMIF(เส้นแต่งหน้าขนมปัง!$C:$C,'รับ-จ่าย ประจำวัน'!$B240,เส้นแต่งหน้าขนมปัง!AA:AA)+SUMIF('วางแผนBC,CJ'!$C:$C,'รับ-จ่าย ประจำวัน'!$B240,'วางแผนBC,CJ'!AA:AA)+SUMIF(RD!$C:$C,'รับ-จ่าย ประจำวัน'!$B240,RD!AA:AA)+SUMIF('FG,ออนไล,คัดแยก'!$C:$C,'รับ-จ่าย ประจำวัน'!$B240,'FG,ออนไล,คัดแยก'!AA:AA)</f>
        <v>0</v>
      </c>
      <c r="BI240" s="16">
        <f>SUMIF(เตรียมส่วนผสม!$C:$C,'รับ-จ่าย ประจำวัน'!$B240,เตรียมส่วนผสม!AB:AB)+SUMIF(กวนไส้!$C:$C,'รับ-จ่าย ประจำวัน'!$B240,กวนไส้!AB:AB)+SUMIF(ผลิต1!$C:$C,'รับ-จ่าย ประจำวัน'!$B240,ผลิต1!AB:AB)+SUMIF(ผลิต2!$C:$C,'รับ-จ่าย ประจำวัน'!$B240,ผลิต2!AB:AB)+SUMIF(เส้นแต่งหน้าขนมเค้ก!$C:$C,'รับ-จ่าย ประจำวัน'!$B240,เส้นแต่งหน้าขนมเค้ก!AB:AB)+SUMIF(แพ็ค!$C:$C,'รับ-จ่าย ประจำวัน'!$B240,แพ็ค!AB:AB)+SUMIF(ธุรการ!$C:$C,'รับ-จ่าย ประจำวัน'!$B240,ธุรการ!AB:AB)+SUMIF(เส้นแต่งหน้าขนมปัง!$C:$C,'รับ-จ่าย ประจำวัน'!$B240,เส้นแต่งหน้าขนมปัง!AB:AB)+SUMIF('วางแผนBC,CJ'!$C:$C,'รับ-จ่าย ประจำวัน'!$B240,'วางแผนBC,CJ'!AB:AB)+SUMIF(RD!$C:$C,'รับ-จ่าย ประจำวัน'!$B240,RD!AB:AB)+SUMIF('FG,ออนไล,คัดแยก'!$C:$C,'รับ-จ่าย ประจำวัน'!$B240,'FG,ออนไล,คัดแยก'!AB:AB)</f>
        <v>0</v>
      </c>
      <c r="BJ240" s="16">
        <f>SUMIF(เตรียมส่วนผสม!$C:$C,'รับ-จ่าย ประจำวัน'!$B240,เตรียมส่วนผสม!AC:AC)+SUMIF(กวนไส้!$C:$C,'รับ-จ่าย ประจำวัน'!$B240,กวนไส้!AC:AC)+SUMIF(ผลิต1!$C:$C,'รับ-จ่าย ประจำวัน'!$B240,ผลิต1!AC:AC)+SUMIF(ผลิต2!$C:$C,'รับ-จ่าย ประจำวัน'!$B240,ผลิต2!AC:AC)+SUMIF(เส้นแต่งหน้าขนมเค้ก!$C:$C,'รับ-จ่าย ประจำวัน'!$B240,เส้นแต่งหน้าขนมเค้ก!AC:AC)+SUMIF(แพ็ค!$C:$C,'รับ-จ่าย ประจำวัน'!$B240,แพ็ค!AC:AC)+SUMIF(ธุรการ!$C:$C,'รับ-จ่าย ประจำวัน'!$B240,ธุรการ!AC:AC)+SUMIF(เส้นแต่งหน้าขนมปัง!$C:$C,'รับ-จ่าย ประจำวัน'!$B240,เส้นแต่งหน้าขนมปัง!AC:AC)+SUMIF('วางแผนBC,CJ'!$C:$C,'รับ-จ่าย ประจำวัน'!$B240,'วางแผนBC,CJ'!AC:AC)+SUMIF(RD!$C:$C,'รับ-จ่าย ประจำวัน'!$B240,RD!AC:AC)+SUMIF('FG,ออนไล,คัดแยก'!$C:$C,'รับ-จ่าย ประจำวัน'!$B240,'FG,ออนไล,คัดแยก'!AC:AC)</f>
        <v>0</v>
      </c>
      <c r="BK240" s="16">
        <f>SUMIF(เตรียมส่วนผสม!$C:$C,'รับ-จ่าย ประจำวัน'!$B240,เตรียมส่วนผสม!AD:AD)+SUMIF(กวนไส้!$C:$C,'รับ-จ่าย ประจำวัน'!$B240,กวนไส้!AD:AD)+SUMIF(ผลิต1!$C:$C,'รับ-จ่าย ประจำวัน'!$B240,ผลิต1!AD:AD)+SUMIF(ผลิต2!$C:$C,'รับ-จ่าย ประจำวัน'!$B240,ผลิต2!AD:AD)+SUMIF(เส้นแต่งหน้าขนมเค้ก!$C:$C,'รับ-จ่าย ประจำวัน'!$B240,เส้นแต่งหน้าขนมเค้ก!AD:AD)+SUMIF(แพ็ค!$C:$C,'รับ-จ่าย ประจำวัน'!$B240,แพ็ค!AD:AD)+SUMIF(ธุรการ!$C:$C,'รับ-จ่าย ประจำวัน'!$B240,ธุรการ!AD:AD)+SUMIF(เส้นแต่งหน้าขนมปัง!$C:$C,'รับ-จ่าย ประจำวัน'!$B240,เส้นแต่งหน้าขนมปัง!AD:AD)+SUMIF('วางแผนBC,CJ'!$C:$C,'รับ-จ่าย ประจำวัน'!$B240,'วางแผนBC,CJ'!AD:AD)+SUMIF(RD!$C:$C,'รับ-จ่าย ประจำวัน'!$B240,RD!AD:AD)+SUMIF('FG,ออนไล,คัดแยก'!$C:$C,'รับ-จ่าย ประจำวัน'!$B240,'FG,ออนไล,คัดแยก'!AD:AD)</f>
        <v>0</v>
      </c>
      <c r="BL240" s="16">
        <f>SUMIF(เตรียมส่วนผสม!$C:$C,'รับ-จ่าย ประจำวัน'!$B240,เตรียมส่วนผสม!AE:AE)+SUMIF(กวนไส้!$C:$C,'รับ-จ่าย ประจำวัน'!$B240,กวนไส้!AE:AE)+SUMIF(ผลิต1!$C:$C,'รับ-จ่าย ประจำวัน'!$B240,ผลิต1!AE:AE)+SUMIF(ผลิต2!$C:$C,'รับ-จ่าย ประจำวัน'!$B240,ผลิต2!AE:AE)+SUMIF(เส้นแต่งหน้าขนมเค้ก!$C:$C,'รับ-จ่าย ประจำวัน'!$B240,เส้นแต่งหน้าขนมเค้ก!AE:AE)+SUMIF(แพ็ค!$C:$C,'รับ-จ่าย ประจำวัน'!$B240,แพ็ค!AE:AE)+SUMIF(ธุรการ!$C:$C,'รับ-จ่าย ประจำวัน'!$B240,ธุรการ!AE:AE)+SUMIF(เส้นแต่งหน้าขนมปัง!$C:$C,'รับ-จ่าย ประจำวัน'!$B240,เส้นแต่งหน้าขนมปัง!AE:AE)+SUMIF('วางแผนBC,CJ'!$C:$C,'รับ-จ่าย ประจำวัน'!$B240,'วางแผนBC,CJ'!AE:AE)+SUMIF(RD!$C:$C,'รับ-จ่าย ประจำวัน'!$B240,RD!AE:AE)+SUMIF('FG,ออนไล,คัดแยก'!$C:$C,'รับ-จ่าย ประจำวัน'!$B240,'FG,ออนไล,คัดแยก'!AE:AE)</f>
        <v>0</v>
      </c>
      <c r="BM240" s="16">
        <f>SUMIF(เตรียมส่วนผสม!$C:$C,'รับ-จ่าย ประจำวัน'!$B240,เตรียมส่วนผสม!AF:AF)+SUMIF(กวนไส้!$C:$C,'รับ-จ่าย ประจำวัน'!$B240,กวนไส้!AF:AF)+SUMIF(ผลิต1!$C:$C,'รับ-จ่าย ประจำวัน'!$B240,ผลิต1!AF:AF)+SUMIF(ผลิต2!$C:$C,'รับ-จ่าย ประจำวัน'!$B240,ผลิต2!AF:AF)+SUMIF(เส้นแต่งหน้าขนมเค้ก!$C:$C,'รับ-จ่าย ประจำวัน'!$B240,เส้นแต่งหน้าขนมเค้ก!AF:AF)+SUMIF(แพ็ค!$C:$C,'รับ-จ่าย ประจำวัน'!$B240,แพ็ค!AF:AF)+SUMIF(ธุรการ!$C:$C,'รับ-จ่าย ประจำวัน'!$B240,ธุรการ!AF:AF)+SUMIF(เส้นแต่งหน้าขนมปัง!$C:$C,'รับ-จ่าย ประจำวัน'!$B240,เส้นแต่งหน้าขนมปัง!AF:AF)+SUMIF('วางแผนBC,CJ'!$C:$C,'รับ-จ่าย ประจำวัน'!$B240,'วางแผนBC,CJ'!AF:AF)+SUMIF(RD!$C:$C,'รับ-จ่าย ประจำวัน'!$B240,RD!AF:AF)+SUMIF('FG,ออนไล,คัดแยก'!$C:$C,'รับ-จ่าย ประจำวัน'!$B240,'FG,ออนไล,คัดแยก'!AF:AF)</f>
        <v>0</v>
      </c>
      <c r="BN240" s="16">
        <f>SUMIF(เตรียมส่วนผสม!$C:$C,'รับ-จ่าย ประจำวัน'!$B240,เตรียมส่วนผสม!AG:AG)+SUMIF(กวนไส้!$C:$C,'รับ-จ่าย ประจำวัน'!$B240,กวนไส้!AG:AG)+SUMIF(ผลิต1!$C:$C,'รับ-จ่าย ประจำวัน'!$B240,ผลิต1!AG:AG)+SUMIF(ผลิต2!$C:$C,'รับ-จ่าย ประจำวัน'!$B240,ผลิต2!AG:AG)+SUMIF(เส้นแต่งหน้าขนมเค้ก!$C:$C,'รับ-จ่าย ประจำวัน'!$B240,เส้นแต่งหน้าขนมเค้ก!AG:AG)+SUMIF(แพ็ค!$C:$C,'รับ-จ่าย ประจำวัน'!$B240,แพ็ค!AG:AG)+SUMIF(ธุรการ!$C:$C,'รับ-จ่าย ประจำวัน'!$B240,ธุรการ!AG:AG)+SUMIF(เส้นแต่งหน้าขนมปัง!$C:$C,'รับ-จ่าย ประจำวัน'!$B240,เส้นแต่งหน้าขนมปัง!AG:AG)+SUMIF('วางแผนBC,CJ'!$C:$C,'รับ-จ่าย ประจำวัน'!$B240,'วางแผนBC,CJ'!AG:AG)+SUMIF(RD!$C:$C,'รับ-จ่าย ประจำวัน'!$B240,RD!AG:AG)+SUMIF('FG,ออนไล,คัดแยก'!$C:$C,'รับ-จ่าย ประจำวัน'!$B240,'FG,ออนไล,คัดแยก'!AG:AG)</f>
        <v>0</v>
      </c>
      <c r="BO240" s="16">
        <f>SUMIF(เตรียมส่วนผสม!$C:$C,'รับ-จ่าย ประจำวัน'!$B240,เตรียมส่วนผสม!AH:AH)+SUMIF(กวนไส้!$C:$C,'รับ-จ่าย ประจำวัน'!$B240,กวนไส้!AH:AH)+SUMIF(ผลิต1!$C:$C,'รับ-จ่าย ประจำวัน'!$B240,ผลิต1!AH:AH)+SUMIF(ผลิต2!$C:$C,'รับ-จ่าย ประจำวัน'!$B240,ผลิต2!AH:AH)+SUMIF(เส้นแต่งหน้าขนมเค้ก!$C:$C,'รับ-จ่าย ประจำวัน'!$B240,เส้นแต่งหน้าขนมเค้ก!AH:AH)+SUMIF(แพ็ค!$C:$C,'รับ-จ่าย ประจำวัน'!$B240,แพ็ค!AH:AH)+SUMIF(ธุรการ!$C:$C,'รับ-จ่าย ประจำวัน'!$B240,ธุรการ!AH:AH)+SUMIF(เส้นแต่งหน้าขนมปัง!$C:$C,'รับ-จ่าย ประจำวัน'!$B240,เส้นแต่งหน้าขนมปัง!AH:AH)+SUMIF('วางแผนBC,CJ'!$C:$C,'รับ-จ่าย ประจำวัน'!$B240,'วางแผนBC,CJ'!AH:AH)+SUMIF(RD!$C:$C,'รับ-จ่าย ประจำวัน'!$B240,RD!AH:AH)+SUMIF('FG,ออนไล,คัดแยก'!$C:$C,'รับ-จ่าย ประจำวัน'!$B240,'FG,ออนไล,คัดแยก'!AH:AH)</f>
        <v>0</v>
      </c>
      <c r="BP240" s="16">
        <f>SUMIF(เตรียมส่วนผสม!$C:$C,'รับ-จ่าย ประจำวัน'!$B240,เตรียมส่วนผสม!AI:AI)+SUMIF(กวนไส้!$C:$C,'รับ-จ่าย ประจำวัน'!$B240,กวนไส้!AI:AI)+SUMIF(ผลิต1!$C:$C,'รับ-จ่าย ประจำวัน'!$B240,ผลิต1!AI:AI)+SUMIF(ผลิต2!$C:$C,'รับ-จ่าย ประจำวัน'!$B240,ผลิต2!AI:AI)+SUMIF(เส้นแต่งหน้าขนมเค้ก!$C:$C,'รับ-จ่าย ประจำวัน'!$B240,เส้นแต่งหน้าขนมเค้ก!AI:AI)+SUMIF(แพ็ค!$C:$C,'รับ-จ่าย ประจำวัน'!$B240,แพ็ค!AI:AI)+SUMIF(ธุรการ!$C:$C,'รับ-จ่าย ประจำวัน'!$B240,ธุรการ!AI:AI)+SUMIF(เส้นแต่งหน้าขนมปัง!$C:$C,'รับ-จ่าย ประจำวัน'!$B240,เส้นแต่งหน้าขนมปัง!AI:AI)+SUMIF('วางแผนBC,CJ'!$C:$C,'รับ-จ่าย ประจำวัน'!$B240,'วางแผนBC,CJ'!AI:AI)+SUMIF(RD!$C:$C,'รับ-จ่าย ประจำวัน'!$B240,RD!AI:AI)+SUMIF('FG,ออนไล,คัดแยก'!$C:$C,'รับ-จ่าย ประจำวัน'!$B240,'FG,ออนไล,คัดแยก'!AI:AI)</f>
        <v>0</v>
      </c>
      <c r="BQ240" s="16">
        <f>SUMIF(เตรียมส่วนผสม!$C:$C,'รับ-จ่าย ประจำวัน'!$B240,เตรียมส่วนผสม!AJ:AJ)+SUMIF(กวนไส้!$C:$C,'รับ-จ่าย ประจำวัน'!$B240,กวนไส้!AJ:AJ)+SUMIF(ผลิต1!$C:$C,'รับ-จ่าย ประจำวัน'!$B240,ผลิต1!AJ:AJ)+SUMIF(ผลิต2!$C:$C,'รับ-จ่าย ประจำวัน'!$B240,ผลิต2!AJ:AJ)+SUMIF(เส้นแต่งหน้าขนมเค้ก!$C:$C,'รับ-จ่าย ประจำวัน'!$B240,เส้นแต่งหน้าขนมเค้ก!AJ:AJ)+SUMIF(แพ็ค!$C:$C,'รับ-จ่าย ประจำวัน'!$B240,แพ็ค!AJ:AJ)+SUMIF(ธุรการ!$C:$C,'รับ-จ่าย ประจำวัน'!$B240,ธุรการ!AJ:AJ)+SUMIF(เส้นแต่งหน้าขนมปัง!$C:$C,'รับ-จ่าย ประจำวัน'!$B240,เส้นแต่งหน้าขนมปัง!AJ:AJ)+SUMIF('วางแผนBC,CJ'!$C:$C,'รับ-จ่าย ประจำวัน'!$B240,'วางแผนBC,CJ'!AJ:AJ)+SUMIF(RD!$C:$C,'รับ-จ่าย ประจำวัน'!$B240,RD!AJ:AJ)+SUMIF('FG,ออนไล,คัดแยก'!$C:$C,'รับ-จ่าย ประจำวัน'!$B240,'FG,ออนไล,คัดแยก'!AJ:AJ)</f>
        <v>0</v>
      </c>
      <c r="BR240" s="16">
        <f>SUMIF(เตรียมส่วนผสม!$C:$C,'รับ-จ่าย ประจำวัน'!$B240,เตรียมส่วนผสม!AK:AK)+SUMIF(กวนไส้!$C:$C,'รับ-จ่าย ประจำวัน'!$B240,กวนไส้!AK:AK)+SUMIF(ผลิต1!$C:$C,'รับ-จ่าย ประจำวัน'!$B240,ผลิต1!AK:AK)+SUMIF(ผลิต2!$C:$C,'รับ-จ่าย ประจำวัน'!$B240,ผลิต2!AK:AK)+SUMIF(เส้นแต่งหน้าขนมเค้ก!$C:$C,'รับ-จ่าย ประจำวัน'!$B240,เส้นแต่งหน้าขนมเค้ก!AK:AK)+SUMIF(แพ็ค!$C:$C,'รับ-จ่าย ประจำวัน'!$B240,แพ็ค!AK:AK)+SUMIF(ธุรการ!$C:$C,'รับ-จ่าย ประจำวัน'!$B240,ธุรการ!AK:AK)+SUMIF(เส้นแต่งหน้าขนมปัง!$C:$C,'รับ-จ่าย ประจำวัน'!$B240,เส้นแต่งหน้าขนมปัง!AK:AK)+SUMIF('วางแผนBC,CJ'!$C:$C,'รับ-จ่าย ประจำวัน'!$B240,'วางแผนBC,CJ'!AK:AK)+SUMIF(RD!$C:$C,'รับ-จ่าย ประจำวัน'!$B240,RD!AK:AK)+SUMIF('FG,ออนไล,คัดแยก'!$C:$C,'รับ-จ่าย ประจำวัน'!$B240,'FG,ออนไล,คัดแยก'!AK:AK)</f>
        <v>0</v>
      </c>
      <c r="BS240" s="16">
        <f>SUMIF(เตรียมส่วนผสม!$C:$C,'รับ-จ่าย ประจำวัน'!$B240,เตรียมส่วนผสม!AL:AL)+SUMIF(กวนไส้!$C:$C,'รับ-จ่าย ประจำวัน'!$B240,กวนไส้!AL:AL)+SUMIF(ผลิต1!$C:$C,'รับ-จ่าย ประจำวัน'!$B240,ผลิต1!AL:AL)+SUMIF(ผลิต2!$C:$C,'รับ-จ่าย ประจำวัน'!$B240,ผลิต2!AL:AL)+SUMIF(เส้นแต่งหน้าขนมเค้ก!$C:$C,'รับ-จ่าย ประจำวัน'!$B240,เส้นแต่งหน้าขนมเค้ก!AL:AL)+SUMIF(แพ็ค!$C:$C,'รับ-จ่าย ประจำวัน'!$B240,แพ็ค!AL:AL)+SUMIF(ธุรการ!$C:$C,'รับ-จ่าย ประจำวัน'!$B240,ธุรการ!AL:AL)+SUMIF(เส้นแต่งหน้าขนมปัง!$C:$C,'รับ-จ่าย ประจำวัน'!$B240,เส้นแต่งหน้าขนมปัง!AL:AL)+SUMIF('วางแผนBC,CJ'!$C:$C,'รับ-จ่าย ประจำวัน'!$B240,'วางแผนBC,CJ'!AL:AL)+SUMIF(RD!$C:$C,'รับ-จ่าย ประจำวัน'!$B240,RD!AL:AL)+SUMIF('FG,ออนไล,คัดแยก'!$C:$C,'รับ-จ่าย ประจำวัน'!$B240,'FG,ออนไล,คัดแยก'!AL:AL)</f>
        <v>0</v>
      </c>
      <c r="BT240" s="18">
        <f t="shared" si="50"/>
        <v>0</v>
      </c>
      <c r="BU240" s="116"/>
      <c r="BV240" s="146">
        <f t="shared" si="51"/>
        <v>30600</v>
      </c>
      <c r="BW240" s="183">
        <v>30</v>
      </c>
      <c r="BX240" s="172">
        <f t="shared" si="55"/>
        <v>0</v>
      </c>
      <c r="BY240" s="188" t="e">
        <f t="shared" si="53"/>
        <v>#DIV/0!</v>
      </c>
      <c r="BZ240" s="180" t="e">
        <f t="shared" ca="1" si="52"/>
        <v>#DIV/0!</v>
      </c>
      <c r="CA240" s="93"/>
      <c r="CB240" s="93"/>
      <c r="CC240" s="93"/>
      <c r="CD240" s="93"/>
      <c r="CE240" s="93"/>
      <c r="CF240" s="93"/>
      <c r="CG240" s="93"/>
      <c r="CH240" s="93"/>
      <c r="CI240" s="93"/>
      <c r="CJ240" s="94"/>
      <c r="CK240" s="9">
        <f t="shared" si="54"/>
        <v>30600</v>
      </c>
    </row>
    <row r="241" spans="1:89" x14ac:dyDescent="0.5">
      <c r="A241" s="149" t="s">
        <v>787</v>
      </c>
      <c r="B241" s="34">
        <v>1023101026</v>
      </c>
      <c r="C241" s="10" t="s">
        <v>1500</v>
      </c>
      <c r="D241" s="135" t="s">
        <v>91</v>
      </c>
      <c r="E241" s="11">
        <v>0</v>
      </c>
      <c r="F241" s="75"/>
      <c r="G241" s="11"/>
      <c r="H241" s="12">
        <v>60966</v>
      </c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3"/>
      <c r="AF241" s="13"/>
      <c r="AG241" s="13"/>
      <c r="AH241" s="13"/>
      <c r="AI241" s="14"/>
      <c r="AJ241" s="14"/>
      <c r="AK241" s="14"/>
      <c r="AL241" s="14"/>
      <c r="AM241" s="14"/>
      <c r="AN241" s="15">
        <f t="shared" si="49"/>
        <v>0</v>
      </c>
      <c r="AO241" s="16">
        <f>SUMIF(เตรียมส่วนผสม!$C:$C,'รับ-จ่าย ประจำวัน'!$B241,เตรียมส่วนผสม!H:H)+SUMIF(กวนไส้!$C:$C,'รับ-จ่าย ประจำวัน'!$B241,กวนไส้!H:H)+SUMIF(ผลิต1!$C:$C,'รับ-จ่าย ประจำวัน'!$B241,ผลิต1!H:H)+SUMIF(ผลิต2!$C:$C,'รับ-จ่าย ประจำวัน'!$B241,ผลิต2!H:H)+SUMIF(เส้นแต่งหน้าขนมเค้ก!$C:$C,'รับ-จ่าย ประจำวัน'!$B241,เส้นแต่งหน้าขนมเค้ก!H:H)+SUMIF(แพ็ค!$C:$C,'รับ-จ่าย ประจำวัน'!$B241,แพ็ค!H:H)+SUMIF(ธุรการ!$C:$C,'รับ-จ่าย ประจำวัน'!$B241,ธุรการ!H:H)+SUMIF(เส้นแต่งหน้าขนมปัง!$C:$C,'รับ-จ่าย ประจำวัน'!$B241,เส้นแต่งหน้าขนมปัง!H:H)+SUMIF('วางแผนBC,CJ'!$C:$C,'รับ-จ่าย ประจำวัน'!$B241,'วางแผนBC,CJ'!H:H)+SUMIF(RD!$C:$C,'รับ-จ่าย ประจำวัน'!$B241,RD!H:H)+SUMIF('FG,ออนไล,คัดแยก'!$C:$C,'รับ-จ่าย ประจำวัน'!$B241,'FG,ออนไล,คัดแยก'!H:H)</f>
        <v>0</v>
      </c>
      <c r="AP241" s="16">
        <f>SUMIF(เตรียมส่วนผสม!$C:$C,'รับ-จ่าย ประจำวัน'!$B241,เตรียมส่วนผสม!I:I)+SUMIF(กวนไส้!$C:$C,'รับ-จ่าย ประจำวัน'!$B241,กวนไส้!I:I)+SUMIF(ผลิต1!$C:$C,'รับ-จ่าย ประจำวัน'!$B241,ผลิต1!I:I)+SUMIF(ผลิต2!$C:$C,'รับ-จ่าย ประจำวัน'!$B241,ผลิต2!I:I)+SUMIF(เส้นแต่งหน้าขนมเค้ก!$C:$C,'รับ-จ่าย ประจำวัน'!$B241,เส้นแต่งหน้าขนมเค้ก!I:I)+SUMIF(แพ็ค!$C:$C,'รับ-จ่าย ประจำวัน'!$B241,แพ็ค!I:I)+SUMIF(ธุรการ!$C:$C,'รับ-จ่าย ประจำวัน'!$B241,ธุรการ!I:I)+SUMIF(เส้นแต่งหน้าขนมปัง!$C:$C,'รับ-จ่าย ประจำวัน'!$B241,เส้นแต่งหน้าขนมปัง!I:I)+SUMIF('วางแผนBC,CJ'!$C:$C,'รับ-จ่าย ประจำวัน'!$B241,'วางแผนBC,CJ'!I:I)+SUMIF(RD!$C:$C,'รับ-จ่าย ประจำวัน'!$B241,RD!I:I)+SUMIF('FG,ออนไล,คัดแยก'!$C:$C,'รับ-จ่าย ประจำวัน'!$B241,'FG,ออนไล,คัดแยก'!I:I)</f>
        <v>0</v>
      </c>
      <c r="AQ241" s="16">
        <f>SUMIF(เตรียมส่วนผสม!$C:$C,'รับ-จ่าย ประจำวัน'!$B241,เตรียมส่วนผสม!J:J)+SUMIF(กวนไส้!$C:$C,'รับ-จ่าย ประจำวัน'!$B241,กวนไส้!J:J)+SUMIF(ผลิต1!$C:$C,'รับ-จ่าย ประจำวัน'!$B241,ผลิต1!J:J)+SUMIF(ผลิต2!$C:$C,'รับ-จ่าย ประจำวัน'!$B241,ผลิต2!J:J)+SUMIF(เส้นแต่งหน้าขนมเค้ก!$C:$C,'รับ-จ่าย ประจำวัน'!$B241,เส้นแต่งหน้าขนมเค้ก!J:J)+SUMIF(แพ็ค!$C:$C,'รับ-จ่าย ประจำวัน'!$B241,แพ็ค!J:J)+SUMIF(ธุรการ!$C:$C,'รับ-จ่าย ประจำวัน'!$B241,ธุรการ!J:J)+SUMIF(เส้นแต่งหน้าขนมปัง!$C:$C,'รับ-จ่าย ประจำวัน'!$B241,เส้นแต่งหน้าขนมปัง!J:J)+SUMIF('วางแผนBC,CJ'!$C:$C,'รับ-จ่าย ประจำวัน'!$B241,'วางแผนBC,CJ'!J:J)+SUMIF(RD!$C:$C,'รับ-จ่าย ประจำวัน'!$B241,RD!J:J)+SUMIF('FG,ออนไล,คัดแยก'!$C:$C,'รับ-จ่าย ประจำวัน'!$B241,'FG,ออนไล,คัดแยก'!J:J)</f>
        <v>0</v>
      </c>
      <c r="AR241" s="16">
        <f>SUMIF(เตรียมส่วนผสม!$C:$C,'รับ-จ่าย ประจำวัน'!$B241,เตรียมส่วนผสม!K:K)+SUMIF(กวนไส้!$C:$C,'รับ-จ่าย ประจำวัน'!$B241,กวนไส้!K:K)+SUMIF(ผลิต1!$C:$C,'รับ-จ่าย ประจำวัน'!$B241,ผลิต1!K:K)+SUMIF(ผลิต2!$C:$C,'รับ-จ่าย ประจำวัน'!$B241,ผลิต2!K:K)+SUMIF(เส้นแต่งหน้าขนมเค้ก!$C:$C,'รับ-จ่าย ประจำวัน'!$B241,เส้นแต่งหน้าขนมเค้ก!K:K)+SUMIF(แพ็ค!$C:$C,'รับ-จ่าย ประจำวัน'!$B241,แพ็ค!K:K)+SUMIF(ธุรการ!$C:$C,'รับ-จ่าย ประจำวัน'!$B241,ธุรการ!K:K)+SUMIF(เส้นแต่งหน้าขนมปัง!$C:$C,'รับ-จ่าย ประจำวัน'!$B241,เส้นแต่งหน้าขนมปัง!K:K)+SUMIF('วางแผนBC,CJ'!$C:$C,'รับ-จ่าย ประจำวัน'!$B241,'วางแผนBC,CJ'!K:K)+SUMIF(RD!$C:$C,'รับ-จ่าย ประจำวัน'!$B241,RD!K:K)+SUMIF('FG,ออนไล,คัดแยก'!$C:$C,'รับ-จ่าย ประจำวัน'!$B241,'FG,ออนไล,คัดแยก'!K:K)</f>
        <v>540</v>
      </c>
      <c r="AS241" s="16">
        <f>SUMIF(เตรียมส่วนผสม!$C:$C,'รับ-จ่าย ประจำวัน'!$B241,เตรียมส่วนผสม!L:L)+SUMIF(กวนไส้!$C:$C,'รับ-จ่าย ประจำวัน'!$B241,กวนไส้!L:L)+SUMIF(ผลิต1!$C:$C,'รับ-จ่าย ประจำวัน'!$B241,ผลิต1!L:L)+SUMIF(ผลิต2!$C:$C,'รับ-จ่าย ประจำวัน'!$B241,ผลิต2!L:L)+SUMIF(เส้นแต่งหน้าขนมเค้ก!$C:$C,'รับ-จ่าย ประจำวัน'!$B241,เส้นแต่งหน้าขนมเค้ก!L:L)+SUMIF(แพ็ค!$C:$C,'รับ-จ่าย ประจำวัน'!$B241,แพ็ค!L:L)+SUMIF(ธุรการ!$C:$C,'รับ-จ่าย ประจำวัน'!$B241,ธุรการ!L:L)+SUMIF(เส้นแต่งหน้าขนมปัง!$C:$C,'รับ-จ่าย ประจำวัน'!$B241,เส้นแต่งหน้าขนมปัง!L:L)+SUMIF('วางแผนBC,CJ'!$C:$C,'รับ-จ่าย ประจำวัน'!$B241,'วางแผนBC,CJ'!L:L)+SUMIF(RD!$C:$C,'รับ-จ่าย ประจำวัน'!$B241,RD!L:L)+SUMIF('FG,ออนไล,คัดแยก'!$C:$C,'รับ-จ่าย ประจำวัน'!$B241,'FG,ออนไล,คัดแยก'!L:L)</f>
        <v>0</v>
      </c>
      <c r="AT241" s="16">
        <f>SUMIF(เตรียมส่วนผสม!$C:$C,'รับ-จ่าย ประจำวัน'!$B241,เตรียมส่วนผสม!M:M)+SUMIF(กวนไส้!$C:$C,'รับ-จ่าย ประจำวัน'!$B241,กวนไส้!M:M)+SUMIF(ผลิต1!$C:$C,'รับ-จ่าย ประจำวัน'!$B241,ผลิต1!M:M)+SUMIF(ผลิต2!$C:$C,'รับ-จ่าย ประจำวัน'!$B241,ผลิต2!M:M)+SUMIF(เส้นแต่งหน้าขนมเค้ก!$C:$C,'รับ-จ่าย ประจำวัน'!$B241,เส้นแต่งหน้าขนมเค้ก!M:M)+SUMIF(แพ็ค!$C:$C,'รับ-จ่าย ประจำวัน'!$B241,แพ็ค!M:M)+SUMIF(ธุรการ!$C:$C,'รับ-จ่าย ประจำวัน'!$B241,ธุรการ!M:M)+SUMIF(เส้นแต่งหน้าขนมปัง!$C:$C,'รับ-จ่าย ประจำวัน'!$B241,เส้นแต่งหน้าขนมปัง!M:M)+SUMIF('วางแผนBC,CJ'!$C:$C,'รับ-จ่าย ประจำวัน'!$B241,'วางแผนBC,CJ'!M:M)+SUMIF(RD!$C:$C,'รับ-จ่าย ประจำวัน'!$B241,RD!M:M)+SUMIF('FG,ออนไล,คัดแยก'!$C:$C,'รับ-จ่าย ประจำวัน'!$B241,'FG,ออนไล,คัดแยก'!M:M)</f>
        <v>0</v>
      </c>
      <c r="AU241" s="16">
        <f>SUMIF(เตรียมส่วนผสม!$C:$C,'รับ-จ่าย ประจำวัน'!$B241,เตรียมส่วนผสม!N:N)+SUMIF(กวนไส้!$C:$C,'รับ-จ่าย ประจำวัน'!$B241,กวนไส้!N:N)+SUMIF(ผลิต1!$C:$C,'รับ-จ่าย ประจำวัน'!$B241,ผลิต1!N:N)+SUMIF(ผลิต2!$C:$C,'รับ-จ่าย ประจำวัน'!$B241,ผลิต2!N:N)+SUMIF(เส้นแต่งหน้าขนมเค้ก!$C:$C,'รับ-จ่าย ประจำวัน'!$B241,เส้นแต่งหน้าขนมเค้ก!N:N)+SUMIF(แพ็ค!$C:$C,'รับ-จ่าย ประจำวัน'!$B241,แพ็ค!N:N)+SUMIF(ธุรการ!$C:$C,'รับ-จ่าย ประจำวัน'!$B241,ธุรการ!N:N)+SUMIF(เส้นแต่งหน้าขนมปัง!$C:$C,'รับ-จ่าย ประจำวัน'!$B241,เส้นแต่งหน้าขนมปัง!N:N)+SUMIF('วางแผนBC,CJ'!$C:$C,'รับ-จ่าย ประจำวัน'!$B241,'วางแผนBC,CJ'!N:N)+SUMIF(RD!$C:$C,'รับ-จ่าย ประจำวัน'!$B241,RD!N:N)+SUMIF('FG,ออนไล,คัดแยก'!$C:$C,'รับ-จ่าย ประจำวัน'!$B241,'FG,ออนไล,คัดแยก'!N:N)</f>
        <v>0</v>
      </c>
      <c r="AV241" s="16">
        <f>SUMIF(เตรียมส่วนผสม!$C:$C,'รับ-จ่าย ประจำวัน'!$B241,เตรียมส่วนผสม!O:O)+SUMIF(กวนไส้!$C:$C,'รับ-จ่าย ประจำวัน'!$B241,กวนไส้!O:O)+SUMIF(ผลิต1!$C:$C,'รับ-จ่าย ประจำวัน'!$B241,ผลิต1!O:O)+SUMIF(ผลิต2!$C:$C,'รับ-จ่าย ประจำวัน'!$B241,ผลิต2!O:O)+SUMIF(เส้นแต่งหน้าขนมเค้ก!$C:$C,'รับ-จ่าย ประจำวัน'!$B241,เส้นแต่งหน้าขนมเค้ก!O:O)+SUMIF(แพ็ค!$C:$C,'รับ-จ่าย ประจำวัน'!$B241,แพ็ค!O:O)+SUMIF(ธุรการ!$C:$C,'รับ-จ่าย ประจำวัน'!$B241,ธุรการ!O:O)+SUMIF(เส้นแต่งหน้าขนมปัง!$C:$C,'รับ-จ่าย ประจำวัน'!$B241,เส้นแต่งหน้าขนมปัง!O:O)+SUMIF('วางแผนBC,CJ'!$C:$C,'รับ-จ่าย ประจำวัน'!$B241,'วางแผนBC,CJ'!O:O)+SUMIF(RD!$C:$C,'รับ-จ่าย ประจำวัน'!$B241,RD!O:O)+SUMIF('FG,ออนไล,คัดแยก'!$C:$C,'รับ-จ่าย ประจำวัน'!$B241,'FG,ออนไล,คัดแยก'!O:O)</f>
        <v>0</v>
      </c>
      <c r="AW241" s="16">
        <f>SUMIF(เตรียมส่วนผสม!$C:$C,'รับ-จ่าย ประจำวัน'!$B241,เตรียมส่วนผสม!P:P)+SUMIF(กวนไส้!$C:$C,'รับ-จ่าย ประจำวัน'!$B241,กวนไส้!P:P)+SUMIF(ผลิต1!$C:$C,'รับ-จ่าย ประจำวัน'!$B241,ผลิต1!P:P)+SUMIF(ผลิต2!$C:$C,'รับ-จ่าย ประจำวัน'!$B241,ผลิต2!P:P)+SUMIF(เส้นแต่งหน้าขนมเค้ก!$C:$C,'รับ-จ่าย ประจำวัน'!$B241,เส้นแต่งหน้าขนมเค้ก!P:P)+SUMIF(แพ็ค!$C:$C,'รับ-จ่าย ประจำวัน'!$B241,แพ็ค!P:P)+SUMIF(ธุรการ!$C:$C,'รับ-จ่าย ประจำวัน'!$B241,ธุรการ!P:P)+SUMIF(เส้นแต่งหน้าขนมปัง!$C:$C,'รับ-จ่าย ประจำวัน'!$B241,เส้นแต่งหน้าขนมปัง!P:P)+SUMIF('วางแผนBC,CJ'!$C:$C,'รับ-จ่าย ประจำวัน'!$B241,'วางแผนBC,CJ'!P:P)+SUMIF(RD!$C:$C,'รับ-จ่าย ประจำวัน'!$B241,RD!P:P)+SUMIF('FG,ออนไล,คัดแยก'!$C:$C,'รับ-จ่าย ประจำวัน'!$B241,'FG,ออนไล,คัดแยก'!P:P)</f>
        <v>0</v>
      </c>
      <c r="AX241" s="16">
        <f>SUMIF(เตรียมส่วนผสม!$C:$C,'รับ-จ่าย ประจำวัน'!$B241,เตรียมส่วนผสม!Q:Q)+SUMIF(กวนไส้!$C:$C,'รับ-จ่าย ประจำวัน'!$B241,กวนไส้!Q:Q)+SUMIF(ผลิต1!$C:$C,'รับ-จ่าย ประจำวัน'!$B241,ผลิต1!Q:Q)+SUMIF(ผลิต2!$C:$C,'รับ-จ่าย ประจำวัน'!$B241,ผลิต2!Q:Q)+SUMIF(เส้นแต่งหน้าขนมเค้ก!$C:$C,'รับ-จ่าย ประจำวัน'!$B241,เส้นแต่งหน้าขนมเค้ก!Q:Q)+SUMIF(แพ็ค!$C:$C,'รับ-จ่าย ประจำวัน'!$B241,แพ็ค!Q:Q)+SUMIF(ธุรการ!$C:$C,'รับ-จ่าย ประจำวัน'!$B241,ธุรการ!Q:Q)+SUMIF(เส้นแต่งหน้าขนมปัง!$C:$C,'รับ-จ่าย ประจำวัน'!$B241,เส้นแต่งหน้าขนมปัง!Q:Q)+SUMIF('วางแผนBC,CJ'!$C:$C,'รับ-จ่าย ประจำวัน'!$B241,'วางแผนBC,CJ'!Q:Q)+SUMIF(RD!$C:$C,'รับ-จ่าย ประจำวัน'!$B241,RD!Q:Q)+SUMIF('FG,ออนไล,คัดแยก'!$C:$C,'รับ-จ่าย ประจำวัน'!$B241,'FG,ออนไล,คัดแยก'!Q:Q)</f>
        <v>0</v>
      </c>
      <c r="AY241" s="16">
        <f>SUMIF(เตรียมส่วนผสม!$C:$C,'รับ-จ่าย ประจำวัน'!$B241,เตรียมส่วนผสม!R:R)+SUMIF(กวนไส้!$C:$C,'รับ-จ่าย ประจำวัน'!$B241,กวนไส้!R:R)+SUMIF(ผลิต1!$C:$C,'รับ-จ่าย ประจำวัน'!$B241,ผลิต1!R:R)+SUMIF(ผลิต2!$C:$C,'รับ-จ่าย ประจำวัน'!$B241,ผลิต2!R:R)+SUMIF(เส้นแต่งหน้าขนมเค้ก!$C:$C,'รับ-จ่าย ประจำวัน'!$B241,เส้นแต่งหน้าขนมเค้ก!R:R)+SUMIF(แพ็ค!$C:$C,'รับ-จ่าย ประจำวัน'!$B241,แพ็ค!R:R)+SUMIF(ธุรการ!$C:$C,'รับ-จ่าย ประจำวัน'!$B241,ธุรการ!R:R)+SUMIF(เส้นแต่งหน้าขนมปัง!$C:$C,'รับ-จ่าย ประจำวัน'!$B241,เส้นแต่งหน้าขนมปัง!R:R)+SUMIF('วางแผนBC,CJ'!$C:$C,'รับ-จ่าย ประจำวัน'!$B241,'วางแผนBC,CJ'!R:R)+SUMIF(RD!$C:$C,'รับ-จ่าย ประจำวัน'!$B241,RD!R:R)+SUMIF('FG,ออนไล,คัดแยก'!$C:$C,'รับ-จ่าย ประจำวัน'!$B241,'FG,ออนไล,คัดแยก'!R:R)</f>
        <v>0</v>
      </c>
      <c r="AZ241" s="16">
        <f>SUMIF(เตรียมส่วนผสม!$C:$C,'รับ-จ่าย ประจำวัน'!$B241,เตรียมส่วนผสม!S:S)+SUMIF(กวนไส้!$C:$C,'รับ-จ่าย ประจำวัน'!$B241,กวนไส้!S:S)+SUMIF(ผลิต1!$C:$C,'รับ-จ่าย ประจำวัน'!$B241,ผลิต1!S:S)+SUMIF(ผลิต2!$C:$C,'รับ-จ่าย ประจำวัน'!$B241,ผลิต2!S:S)+SUMIF(เส้นแต่งหน้าขนมเค้ก!$C:$C,'รับ-จ่าย ประจำวัน'!$B241,เส้นแต่งหน้าขนมเค้ก!S:S)+SUMIF(แพ็ค!$C:$C,'รับ-จ่าย ประจำวัน'!$B241,แพ็ค!S:S)+SUMIF(ธุรการ!$C:$C,'รับ-จ่าย ประจำวัน'!$B241,ธุรการ!S:S)+SUMIF(เส้นแต่งหน้าขนมปัง!$C:$C,'รับ-จ่าย ประจำวัน'!$B241,เส้นแต่งหน้าขนมปัง!S:S)+SUMIF('วางแผนBC,CJ'!$C:$C,'รับ-จ่าย ประจำวัน'!$B241,'วางแผนBC,CJ'!S:S)+SUMIF(RD!$C:$C,'รับ-จ่าย ประจำวัน'!$B241,RD!S:S)+SUMIF('FG,ออนไล,คัดแยก'!$C:$C,'รับ-จ่าย ประจำวัน'!$B241,'FG,ออนไล,คัดแยก'!S:S)</f>
        <v>0</v>
      </c>
      <c r="BA241" s="16">
        <f>SUMIF(เตรียมส่วนผสม!$C:$C,'รับ-จ่าย ประจำวัน'!$B241,เตรียมส่วนผสม!T:T)+SUMIF(กวนไส้!$C:$C,'รับ-จ่าย ประจำวัน'!$B241,กวนไส้!T:T)+SUMIF(ผลิต1!$C:$C,'รับ-จ่าย ประจำวัน'!$B241,ผลิต1!T:T)+SUMIF(ผลิต2!$C:$C,'รับ-จ่าย ประจำวัน'!$B241,ผลิต2!T:T)+SUMIF(เส้นแต่งหน้าขนมเค้ก!$C:$C,'รับ-จ่าย ประจำวัน'!$B241,เส้นแต่งหน้าขนมเค้ก!T:T)+SUMIF(แพ็ค!$C:$C,'รับ-จ่าย ประจำวัน'!$B241,แพ็ค!T:T)+SUMIF(ธุรการ!$C:$C,'รับ-จ่าย ประจำวัน'!$B241,ธุรการ!T:T)+SUMIF(เส้นแต่งหน้าขนมปัง!$C:$C,'รับ-จ่าย ประจำวัน'!$B241,เส้นแต่งหน้าขนมปัง!T:T)+SUMIF('วางแผนBC,CJ'!$C:$C,'รับ-จ่าย ประจำวัน'!$B241,'วางแผนBC,CJ'!T:T)+SUMIF(RD!$C:$C,'รับ-จ่าย ประจำวัน'!$B241,RD!T:T)+SUMIF('FG,ออนไล,คัดแยก'!$C:$C,'รับ-จ่าย ประจำวัน'!$B241,'FG,ออนไล,คัดแยก'!T:T)</f>
        <v>0</v>
      </c>
      <c r="BB241" s="16">
        <f>SUMIF(เตรียมส่วนผสม!$C:$C,'รับ-จ่าย ประจำวัน'!$B241,เตรียมส่วนผสม!U:U)+SUMIF(กวนไส้!$C:$C,'รับ-จ่าย ประจำวัน'!$B241,กวนไส้!U:U)+SUMIF(ผลิต1!$C:$C,'รับ-จ่าย ประจำวัน'!$B241,ผลิต1!U:U)+SUMIF(ผลิต2!$C:$C,'รับ-จ่าย ประจำวัน'!$B241,ผลิต2!U:U)+SUMIF(เส้นแต่งหน้าขนมเค้ก!$C:$C,'รับ-จ่าย ประจำวัน'!$B241,เส้นแต่งหน้าขนมเค้ก!U:U)+SUMIF(แพ็ค!$C:$C,'รับ-จ่าย ประจำวัน'!$B241,แพ็ค!U:U)+SUMIF(ธุรการ!$C:$C,'รับ-จ่าย ประจำวัน'!$B241,ธุรการ!U:U)+SUMIF(เส้นแต่งหน้าขนมปัง!$C:$C,'รับ-จ่าย ประจำวัน'!$B241,เส้นแต่งหน้าขนมปัง!U:U)+SUMIF('วางแผนBC,CJ'!$C:$C,'รับ-จ่าย ประจำวัน'!$B241,'วางแผนBC,CJ'!U:U)+SUMIF(RD!$C:$C,'รับ-จ่าย ประจำวัน'!$B241,RD!U:U)+SUMIF('FG,ออนไล,คัดแยก'!$C:$C,'รับ-จ่าย ประจำวัน'!$B241,'FG,ออนไล,คัดแยก'!U:U)</f>
        <v>0</v>
      </c>
      <c r="BC241" s="16">
        <f>SUMIF(เตรียมส่วนผสม!$C:$C,'รับ-จ่าย ประจำวัน'!$B241,เตรียมส่วนผสม!V:V)+SUMIF(กวนไส้!$C:$C,'รับ-จ่าย ประจำวัน'!$B241,กวนไส้!V:V)+SUMIF(ผลิต1!$C:$C,'รับ-จ่าย ประจำวัน'!$B241,ผลิต1!V:V)+SUMIF(ผลิต2!$C:$C,'รับ-จ่าย ประจำวัน'!$B241,ผลิต2!V:V)+SUMIF(เส้นแต่งหน้าขนมเค้ก!$C:$C,'รับ-จ่าย ประจำวัน'!$B241,เส้นแต่งหน้าขนมเค้ก!V:V)+SUMIF(แพ็ค!$C:$C,'รับ-จ่าย ประจำวัน'!$B241,แพ็ค!V:V)+SUMIF(ธุรการ!$C:$C,'รับ-จ่าย ประจำวัน'!$B241,ธุรการ!V:V)+SUMIF(เส้นแต่งหน้าขนมปัง!$C:$C,'รับ-จ่าย ประจำวัน'!$B241,เส้นแต่งหน้าขนมปัง!V:V)+SUMIF('วางแผนBC,CJ'!$C:$C,'รับ-จ่าย ประจำวัน'!$B241,'วางแผนBC,CJ'!V:V)+SUMIF(RD!$C:$C,'รับ-จ่าย ประจำวัน'!$B241,RD!V:V)+SUMIF('FG,ออนไล,คัดแยก'!$C:$C,'รับ-จ่าย ประจำวัน'!$B241,'FG,ออนไล,คัดแยก'!V:V)</f>
        <v>0</v>
      </c>
      <c r="BD241" s="16">
        <f>SUMIF(เตรียมส่วนผสม!$C:$C,'รับ-จ่าย ประจำวัน'!$B241,เตรียมส่วนผสม!W:W)+SUMIF(กวนไส้!$C:$C,'รับ-จ่าย ประจำวัน'!$B241,กวนไส้!W:W)+SUMIF(ผลิต1!$C:$C,'รับ-จ่าย ประจำวัน'!$B241,ผลิต1!W:W)+SUMIF(ผลิต2!$C:$C,'รับ-จ่าย ประจำวัน'!$B241,ผลิต2!W:W)+SUMIF(เส้นแต่งหน้าขนมเค้ก!$C:$C,'รับ-จ่าย ประจำวัน'!$B241,เส้นแต่งหน้าขนมเค้ก!W:W)+SUMIF(แพ็ค!$C:$C,'รับ-จ่าย ประจำวัน'!$B241,แพ็ค!W:W)+SUMIF(ธุรการ!$C:$C,'รับ-จ่าย ประจำวัน'!$B241,ธุรการ!W:W)+SUMIF(เส้นแต่งหน้าขนมปัง!$C:$C,'รับ-จ่าย ประจำวัน'!$B241,เส้นแต่งหน้าขนมปัง!W:W)+SUMIF('วางแผนBC,CJ'!$C:$C,'รับ-จ่าย ประจำวัน'!$B241,'วางแผนBC,CJ'!W:W)+SUMIF(RD!$C:$C,'รับ-จ่าย ประจำวัน'!$B241,RD!W:W)+SUMIF('FG,ออนไล,คัดแยก'!$C:$C,'รับ-จ่าย ประจำวัน'!$B241,'FG,ออนไล,คัดแยก'!W:W)</f>
        <v>0</v>
      </c>
      <c r="BE241" s="16">
        <f>SUMIF(เตรียมส่วนผสม!$C:$C,'รับ-จ่าย ประจำวัน'!$B241,เตรียมส่วนผสม!X:X)+SUMIF(กวนไส้!$C:$C,'รับ-จ่าย ประจำวัน'!$B241,กวนไส้!X:X)+SUMIF(ผลิต1!$C:$C,'รับ-จ่าย ประจำวัน'!$B241,ผลิต1!X:X)+SUMIF(ผลิต2!$C:$C,'รับ-จ่าย ประจำวัน'!$B241,ผลิต2!X:X)+SUMIF(เส้นแต่งหน้าขนมเค้ก!$C:$C,'รับ-จ่าย ประจำวัน'!$B241,เส้นแต่งหน้าขนมเค้ก!X:X)+SUMIF(แพ็ค!$C:$C,'รับ-จ่าย ประจำวัน'!$B241,แพ็ค!X:X)+SUMIF(ธุรการ!$C:$C,'รับ-จ่าย ประจำวัน'!$B241,ธุรการ!X:X)+SUMIF(เส้นแต่งหน้าขนมปัง!$C:$C,'รับ-จ่าย ประจำวัน'!$B241,เส้นแต่งหน้าขนมปัง!X:X)+SUMIF('วางแผนBC,CJ'!$C:$C,'รับ-จ่าย ประจำวัน'!$B241,'วางแผนBC,CJ'!X:X)+SUMIF(RD!$C:$C,'รับ-จ่าย ประจำวัน'!$B241,RD!X:X)+SUMIF('FG,ออนไล,คัดแยก'!$C:$C,'รับ-จ่าย ประจำวัน'!$B241,'FG,ออนไล,คัดแยก'!X:X)</f>
        <v>0</v>
      </c>
      <c r="BF241" s="16">
        <f>SUMIF(เตรียมส่วนผสม!$C:$C,'รับ-จ่าย ประจำวัน'!$B241,เตรียมส่วนผสม!Y:Y)+SUMIF(กวนไส้!$C:$C,'รับ-จ่าย ประจำวัน'!$B241,กวนไส้!Y:Y)+SUMIF(ผลิต1!$C:$C,'รับ-จ่าย ประจำวัน'!$B241,ผลิต1!Y:Y)+SUMIF(ผลิต2!$C:$C,'รับ-จ่าย ประจำวัน'!$B241,ผลิต2!Y:Y)+SUMIF(เส้นแต่งหน้าขนมเค้ก!$C:$C,'รับ-จ่าย ประจำวัน'!$B241,เส้นแต่งหน้าขนมเค้ก!Y:Y)+SUMIF(แพ็ค!$C:$C,'รับ-จ่าย ประจำวัน'!$B241,แพ็ค!Y:Y)+SUMIF(ธุรการ!$C:$C,'รับ-จ่าย ประจำวัน'!$B241,ธุรการ!Y:Y)+SUMIF(เส้นแต่งหน้าขนมปัง!$C:$C,'รับ-จ่าย ประจำวัน'!$B241,เส้นแต่งหน้าขนมปัง!Y:Y)+SUMIF('วางแผนBC,CJ'!$C:$C,'รับ-จ่าย ประจำวัน'!$B241,'วางแผนBC,CJ'!Y:Y)+SUMIF(RD!$C:$C,'รับ-จ่าย ประจำวัน'!$B241,RD!Y:Y)+SUMIF('FG,ออนไล,คัดแยก'!$C:$C,'รับ-จ่าย ประจำวัน'!$B241,'FG,ออนไล,คัดแยก'!Y:Y)</f>
        <v>0</v>
      </c>
      <c r="BG241" s="16">
        <f>SUMIF(เตรียมส่วนผสม!$C:$C,'รับ-จ่าย ประจำวัน'!$B241,เตรียมส่วนผสม!Z:Z)+SUMIF(กวนไส้!$C:$C,'รับ-จ่าย ประจำวัน'!$B241,กวนไส้!Z:Z)+SUMIF(ผลิต1!$C:$C,'รับ-จ่าย ประจำวัน'!$B241,ผลิต1!Z:Z)+SUMIF(ผลิต2!$C:$C,'รับ-จ่าย ประจำวัน'!$B241,ผลิต2!Z:Z)+SUMIF(เส้นแต่งหน้าขนมเค้ก!$C:$C,'รับ-จ่าย ประจำวัน'!$B241,เส้นแต่งหน้าขนมเค้ก!Z:Z)+SUMIF(แพ็ค!$C:$C,'รับ-จ่าย ประจำวัน'!$B241,แพ็ค!Z:Z)+SUMIF(ธุรการ!$C:$C,'รับ-จ่าย ประจำวัน'!$B241,ธุรการ!Z:Z)+SUMIF(เส้นแต่งหน้าขนมปัง!$C:$C,'รับ-จ่าย ประจำวัน'!$B241,เส้นแต่งหน้าขนมปัง!Z:Z)+SUMIF('วางแผนBC,CJ'!$C:$C,'รับ-จ่าย ประจำวัน'!$B241,'วางแผนBC,CJ'!Z:Z)+SUMIF(RD!$C:$C,'รับ-จ่าย ประจำวัน'!$B241,RD!Z:Z)+SUMIF('FG,ออนไล,คัดแยก'!$C:$C,'รับ-จ่าย ประจำวัน'!$B241,'FG,ออนไล,คัดแยก'!Z:Z)</f>
        <v>0</v>
      </c>
      <c r="BH241" s="16">
        <f>SUMIF(เตรียมส่วนผสม!$C:$C,'รับ-จ่าย ประจำวัน'!$B241,เตรียมส่วนผสม!AA:AA)+SUMIF(กวนไส้!$C:$C,'รับ-จ่าย ประจำวัน'!$B241,กวนไส้!AA:AA)+SUMIF(ผลิต1!$C:$C,'รับ-จ่าย ประจำวัน'!$B241,ผลิต1!AA:AA)+SUMIF(ผลิต2!$C:$C,'รับ-จ่าย ประจำวัน'!$B241,ผลิต2!AA:AA)+SUMIF(เส้นแต่งหน้าขนมเค้ก!$C:$C,'รับ-จ่าย ประจำวัน'!$B241,เส้นแต่งหน้าขนมเค้ก!AA:AA)+SUMIF(แพ็ค!$C:$C,'รับ-จ่าย ประจำวัน'!$B241,แพ็ค!AA:AA)+SUMIF(ธุรการ!$C:$C,'รับ-จ่าย ประจำวัน'!$B241,ธุรการ!AA:AA)+SUMIF(เส้นแต่งหน้าขนมปัง!$C:$C,'รับ-จ่าย ประจำวัน'!$B241,เส้นแต่งหน้าขนมปัง!AA:AA)+SUMIF('วางแผนBC,CJ'!$C:$C,'รับ-จ่าย ประจำวัน'!$B241,'วางแผนBC,CJ'!AA:AA)+SUMIF(RD!$C:$C,'รับ-จ่าย ประจำวัน'!$B241,RD!AA:AA)+SUMIF('FG,ออนไล,คัดแยก'!$C:$C,'รับ-จ่าย ประจำวัน'!$B241,'FG,ออนไล,คัดแยก'!AA:AA)</f>
        <v>0</v>
      </c>
      <c r="BI241" s="16">
        <f>SUMIF(เตรียมส่วนผสม!$C:$C,'รับ-จ่าย ประจำวัน'!$B241,เตรียมส่วนผสม!AB:AB)+SUMIF(กวนไส้!$C:$C,'รับ-จ่าย ประจำวัน'!$B241,กวนไส้!AB:AB)+SUMIF(ผลิต1!$C:$C,'รับ-จ่าย ประจำวัน'!$B241,ผลิต1!AB:AB)+SUMIF(ผลิต2!$C:$C,'รับ-จ่าย ประจำวัน'!$B241,ผลิต2!AB:AB)+SUMIF(เส้นแต่งหน้าขนมเค้ก!$C:$C,'รับ-จ่าย ประจำวัน'!$B241,เส้นแต่งหน้าขนมเค้ก!AB:AB)+SUMIF(แพ็ค!$C:$C,'รับ-จ่าย ประจำวัน'!$B241,แพ็ค!AB:AB)+SUMIF(ธุรการ!$C:$C,'รับ-จ่าย ประจำวัน'!$B241,ธุรการ!AB:AB)+SUMIF(เส้นแต่งหน้าขนมปัง!$C:$C,'รับ-จ่าย ประจำวัน'!$B241,เส้นแต่งหน้าขนมปัง!AB:AB)+SUMIF('วางแผนBC,CJ'!$C:$C,'รับ-จ่าย ประจำวัน'!$B241,'วางแผนBC,CJ'!AB:AB)+SUMIF(RD!$C:$C,'รับ-จ่าย ประจำวัน'!$B241,RD!AB:AB)+SUMIF('FG,ออนไล,คัดแยก'!$C:$C,'รับ-จ่าย ประจำวัน'!$B241,'FG,ออนไล,คัดแยก'!AB:AB)</f>
        <v>0</v>
      </c>
      <c r="BJ241" s="16">
        <f>SUMIF(เตรียมส่วนผสม!$C:$C,'รับ-จ่าย ประจำวัน'!$B241,เตรียมส่วนผสม!AC:AC)+SUMIF(กวนไส้!$C:$C,'รับ-จ่าย ประจำวัน'!$B241,กวนไส้!AC:AC)+SUMIF(ผลิต1!$C:$C,'รับ-จ่าย ประจำวัน'!$B241,ผลิต1!AC:AC)+SUMIF(ผลิต2!$C:$C,'รับ-จ่าย ประจำวัน'!$B241,ผลิต2!AC:AC)+SUMIF(เส้นแต่งหน้าขนมเค้ก!$C:$C,'รับ-จ่าย ประจำวัน'!$B241,เส้นแต่งหน้าขนมเค้ก!AC:AC)+SUMIF(แพ็ค!$C:$C,'รับ-จ่าย ประจำวัน'!$B241,แพ็ค!AC:AC)+SUMIF(ธุรการ!$C:$C,'รับ-จ่าย ประจำวัน'!$B241,ธุรการ!AC:AC)+SUMIF(เส้นแต่งหน้าขนมปัง!$C:$C,'รับ-จ่าย ประจำวัน'!$B241,เส้นแต่งหน้าขนมปัง!AC:AC)+SUMIF('วางแผนBC,CJ'!$C:$C,'รับ-จ่าย ประจำวัน'!$B241,'วางแผนBC,CJ'!AC:AC)+SUMIF(RD!$C:$C,'รับ-จ่าย ประจำวัน'!$B241,RD!AC:AC)+SUMIF('FG,ออนไล,คัดแยก'!$C:$C,'รับ-จ่าย ประจำวัน'!$B241,'FG,ออนไล,คัดแยก'!AC:AC)</f>
        <v>0</v>
      </c>
      <c r="BK241" s="16">
        <f>SUMIF(เตรียมส่วนผสม!$C:$C,'รับ-จ่าย ประจำวัน'!$B241,เตรียมส่วนผสม!AD:AD)+SUMIF(กวนไส้!$C:$C,'รับ-จ่าย ประจำวัน'!$B241,กวนไส้!AD:AD)+SUMIF(ผลิต1!$C:$C,'รับ-จ่าย ประจำวัน'!$B241,ผลิต1!AD:AD)+SUMIF(ผลิต2!$C:$C,'รับ-จ่าย ประจำวัน'!$B241,ผลิต2!AD:AD)+SUMIF(เส้นแต่งหน้าขนมเค้ก!$C:$C,'รับ-จ่าย ประจำวัน'!$B241,เส้นแต่งหน้าขนมเค้ก!AD:AD)+SUMIF(แพ็ค!$C:$C,'รับ-จ่าย ประจำวัน'!$B241,แพ็ค!AD:AD)+SUMIF(ธุรการ!$C:$C,'รับ-จ่าย ประจำวัน'!$B241,ธุรการ!AD:AD)+SUMIF(เส้นแต่งหน้าขนมปัง!$C:$C,'รับ-จ่าย ประจำวัน'!$B241,เส้นแต่งหน้าขนมปัง!AD:AD)+SUMIF('วางแผนBC,CJ'!$C:$C,'รับ-จ่าย ประจำวัน'!$B241,'วางแผนBC,CJ'!AD:AD)+SUMIF(RD!$C:$C,'รับ-จ่าย ประจำวัน'!$B241,RD!AD:AD)+SUMIF('FG,ออนไล,คัดแยก'!$C:$C,'รับ-จ่าย ประจำวัน'!$B241,'FG,ออนไล,คัดแยก'!AD:AD)</f>
        <v>0</v>
      </c>
      <c r="BL241" s="16">
        <f>SUMIF(เตรียมส่วนผสม!$C:$C,'รับ-จ่าย ประจำวัน'!$B241,เตรียมส่วนผสม!AE:AE)+SUMIF(กวนไส้!$C:$C,'รับ-จ่าย ประจำวัน'!$B241,กวนไส้!AE:AE)+SUMIF(ผลิต1!$C:$C,'รับ-จ่าย ประจำวัน'!$B241,ผลิต1!AE:AE)+SUMIF(ผลิต2!$C:$C,'รับ-จ่าย ประจำวัน'!$B241,ผลิต2!AE:AE)+SUMIF(เส้นแต่งหน้าขนมเค้ก!$C:$C,'รับ-จ่าย ประจำวัน'!$B241,เส้นแต่งหน้าขนมเค้ก!AE:AE)+SUMIF(แพ็ค!$C:$C,'รับ-จ่าย ประจำวัน'!$B241,แพ็ค!AE:AE)+SUMIF(ธุรการ!$C:$C,'รับ-จ่าย ประจำวัน'!$B241,ธุรการ!AE:AE)+SUMIF(เส้นแต่งหน้าขนมปัง!$C:$C,'รับ-จ่าย ประจำวัน'!$B241,เส้นแต่งหน้าขนมปัง!AE:AE)+SUMIF('วางแผนBC,CJ'!$C:$C,'รับ-จ่าย ประจำวัน'!$B241,'วางแผนBC,CJ'!AE:AE)+SUMIF(RD!$C:$C,'รับ-จ่าย ประจำวัน'!$B241,RD!AE:AE)+SUMIF('FG,ออนไล,คัดแยก'!$C:$C,'รับ-จ่าย ประจำวัน'!$B241,'FG,ออนไล,คัดแยก'!AE:AE)</f>
        <v>0</v>
      </c>
      <c r="BM241" s="16">
        <f>SUMIF(เตรียมส่วนผสม!$C:$C,'รับ-จ่าย ประจำวัน'!$B241,เตรียมส่วนผสม!AF:AF)+SUMIF(กวนไส้!$C:$C,'รับ-จ่าย ประจำวัน'!$B241,กวนไส้!AF:AF)+SUMIF(ผลิต1!$C:$C,'รับ-จ่าย ประจำวัน'!$B241,ผลิต1!AF:AF)+SUMIF(ผลิต2!$C:$C,'รับ-จ่าย ประจำวัน'!$B241,ผลิต2!AF:AF)+SUMIF(เส้นแต่งหน้าขนมเค้ก!$C:$C,'รับ-จ่าย ประจำวัน'!$B241,เส้นแต่งหน้าขนมเค้ก!AF:AF)+SUMIF(แพ็ค!$C:$C,'รับ-จ่าย ประจำวัน'!$B241,แพ็ค!AF:AF)+SUMIF(ธุรการ!$C:$C,'รับ-จ่าย ประจำวัน'!$B241,ธุรการ!AF:AF)+SUMIF(เส้นแต่งหน้าขนมปัง!$C:$C,'รับ-จ่าย ประจำวัน'!$B241,เส้นแต่งหน้าขนมปัง!AF:AF)+SUMIF('วางแผนBC,CJ'!$C:$C,'รับ-จ่าย ประจำวัน'!$B241,'วางแผนBC,CJ'!AF:AF)+SUMIF(RD!$C:$C,'รับ-จ่าย ประจำวัน'!$B241,RD!AF:AF)+SUMIF('FG,ออนไล,คัดแยก'!$C:$C,'รับ-จ่าย ประจำวัน'!$B241,'FG,ออนไล,คัดแยก'!AF:AF)</f>
        <v>0</v>
      </c>
      <c r="BN241" s="16">
        <f>SUMIF(เตรียมส่วนผสม!$C:$C,'รับ-จ่าย ประจำวัน'!$B241,เตรียมส่วนผสม!AG:AG)+SUMIF(กวนไส้!$C:$C,'รับ-จ่าย ประจำวัน'!$B241,กวนไส้!AG:AG)+SUMIF(ผลิต1!$C:$C,'รับ-จ่าย ประจำวัน'!$B241,ผลิต1!AG:AG)+SUMIF(ผลิต2!$C:$C,'รับ-จ่าย ประจำวัน'!$B241,ผลิต2!AG:AG)+SUMIF(เส้นแต่งหน้าขนมเค้ก!$C:$C,'รับ-จ่าย ประจำวัน'!$B241,เส้นแต่งหน้าขนมเค้ก!AG:AG)+SUMIF(แพ็ค!$C:$C,'รับ-จ่าย ประจำวัน'!$B241,แพ็ค!AG:AG)+SUMIF(ธุรการ!$C:$C,'รับ-จ่าย ประจำวัน'!$B241,ธุรการ!AG:AG)+SUMIF(เส้นแต่งหน้าขนมปัง!$C:$C,'รับ-จ่าย ประจำวัน'!$B241,เส้นแต่งหน้าขนมปัง!AG:AG)+SUMIF('วางแผนBC,CJ'!$C:$C,'รับ-จ่าย ประจำวัน'!$B241,'วางแผนBC,CJ'!AG:AG)+SUMIF(RD!$C:$C,'รับ-จ่าย ประจำวัน'!$B241,RD!AG:AG)+SUMIF('FG,ออนไล,คัดแยก'!$C:$C,'รับ-จ่าย ประจำวัน'!$B241,'FG,ออนไล,คัดแยก'!AG:AG)</f>
        <v>0</v>
      </c>
      <c r="BO241" s="16">
        <f>SUMIF(เตรียมส่วนผสม!$C:$C,'รับ-จ่าย ประจำวัน'!$B241,เตรียมส่วนผสม!AH:AH)+SUMIF(กวนไส้!$C:$C,'รับ-จ่าย ประจำวัน'!$B241,กวนไส้!AH:AH)+SUMIF(ผลิต1!$C:$C,'รับ-จ่าย ประจำวัน'!$B241,ผลิต1!AH:AH)+SUMIF(ผลิต2!$C:$C,'รับ-จ่าย ประจำวัน'!$B241,ผลิต2!AH:AH)+SUMIF(เส้นแต่งหน้าขนมเค้ก!$C:$C,'รับ-จ่าย ประจำวัน'!$B241,เส้นแต่งหน้าขนมเค้ก!AH:AH)+SUMIF(แพ็ค!$C:$C,'รับ-จ่าย ประจำวัน'!$B241,แพ็ค!AH:AH)+SUMIF(ธุรการ!$C:$C,'รับ-จ่าย ประจำวัน'!$B241,ธุรการ!AH:AH)+SUMIF(เส้นแต่งหน้าขนมปัง!$C:$C,'รับ-จ่าย ประจำวัน'!$B241,เส้นแต่งหน้าขนมปัง!AH:AH)+SUMIF('วางแผนBC,CJ'!$C:$C,'รับ-จ่าย ประจำวัน'!$B241,'วางแผนBC,CJ'!AH:AH)+SUMIF(RD!$C:$C,'รับ-จ่าย ประจำวัน'!$B241,RD!AH:AH)+SUMIF('FG,ออนไล,คัดแยก'!$C:$C,'รับ-จ่าย ประจำวัน'!$B241,'FG,ออนไล,คัดแยก'!AH:AH)</f>
        <v>0</v>
      </c>
      <c r="BP241" s="16">
        <f>SUMIF(เตรียมส่วนผสม!$C:$C,'รับ-จ่าย ประจำวัน'!$B241,เตรียมส่วนผสม!AI:AI)+SUMIF(กวนไส้!$C:$C,'รับ-จ่าย ประจำวัน'!$B241,กวนไส้!AI:AI)+SUMIF(ผลิต1!$C:$C,'รับ-จ่าย ประจำวัน'!$B241,ผลิต1!AI:AI)+SUMIF(ผลิต2!$C:$C,'รับ-จ่าย ประจำวัน'!$B241,ผลิต2!AI:AI)+SUMIF(เส้นแต่งหน้าขนมเค้ก!$C:$C,'รับ-จ่าย ประจำวัน'!$B241,เส้นแต่งหน้าขนมเค้ก!AI:AI)+SUMIF(แพ็ค!$C:$C,'รับ-จ่าย ประจำวัน'!$B241,แพ็ค!AI:AI)+SUMIF(ธุรการ!$C:$C,'รับ-จ่าย ประจำวัน'!$B241,ธุรการ!AI:AI)+SUMIF(เส้นแต่งหน้าขนมปัง!$C:$C,'รับ-จ่าย ประจำวัน'!$B241,เส้นแต่งหน้าขนมปัง!AI:AI)+SUMIF('วางแผนBC,CJ'!$C:$C,'รับ-จ่าย ประจำวัน'!$B241,'วางแผนBC,CJ'!AI:AI)+SUMIF(RD!$C:$C,'รับ-จ่าย ประจำวัน'!$B241,RD!AI:AI)+SUMIF('FG,ออนไล,คัดแยก'!$C:$C,'รับ-จ่าย ประจำวัน'!$B241,'FG,ออนไล,คัดแยก'!AI:AI)</f>
        <v>0</v>
      </c>
      <c r="BQ241" s="16">
        <f>SUMIF(เตรียมส่วนผสม!$C:$C,'รับ-จ่าย ประจำวัน'!$B241,เตรียมส่วนผสม!AJ:AJ)+SUMIF(กวนไส้!$C:$C,'รับ-จ่าย ประจำวัน'!$B241,กวนไส้!AJ:AJ)+SUMIF(ผลิต1!$C:$C,'รับ-จ่าย ประจำวัน'!$B241,ผลิต1!AJ:AJ)+SUMIF(ผลิต2!$C:$C,'รับ-จ่าย ประจำวัน'!$B241,ผลิต2!AJ:AJ)+SUMIF(เส้นแต่งหน้าขนมเค้ก!$C:$C,'รับ-จ่าย ประจำวัน'!$B241,เส้นแต่งหน้าขนมเค้ก!AJ:AJ)+SUMIF(แพ็ค!$C:$C,'รับ-จ่าย ประจำวัน'!$B241,แพ็ค!AJ:AJ)+SUMIF(ธุรการ!$C:$C,'รับ-จ่าย ประจำวัน'!$B241,ธุรการ!AJ:AJ)+SUMIF(เส้นแต่งหน้าขนมปัง!$C:$C,'รับ-จ่าย ประจำวัน'!$B241,เส้นแต่งหน้าขนมปัง!AJ:AJ)+SUMIF('วางแผนBC,CJ'!$C:$C,'รับ-จ่าย ประจำวัน'!$B241,'วางแผนBC,CJ'!AJ:AJ)+SUMIF(RD!$C:$C,'รับ-จ่าย ประจำวัน'!$B241,RD!AJ:AJ)+SUMIF('FG,ออนไล,คัดแยก'!$C:$C,'รับ-จ่าย ประจำวัน'!$B241,'FG,ออนไล,คัดแยก'!AJ:AJ)</f>
        <v>0</v>
      </c>
      <c r="BR241" s="16">
        <f>SUMIF(เตรียมส่วนผสม!$C:$C,'รับ-จ่าย ประจำวัน'!$B241,เตรียมส่วนผสม!AK:AK)+SUMIF(กวนไส้!$C:$C,'รับ-จ่าย ประจำวัน'!$B241,กวนไส้!AK:AK)+SUMIF(ผลิต1!$C:$C,'รับ-จ่าย ประจำวัน'!$B241,ผลิต1!AK:AK)+SUMIF(ผลิต2!$C:$C,'รับ-จ่าย ประจำวัน'!$B241,ผลิต2!AK:AK)+SUMIF(เส้นแต่งหน้าขนมเค้ก!$C:$C,'รับ-จ่าย ประจำวัน'!$B241,เส้นแต่งหน้าขนมเค้ก!AK:AK)+SUMIF(แพ็ค!$C:$C,'รับ-จ่าย ประจำวัน'!$B241,แพ็ค!AK:AK)+SUMIF(ธุรการ!$C:$C,'รับ-จ่าย ประจำวัน'!$B241,ธุรการ!AK:AK)+SUMIF(เส้นแต่งหน้าขนมปัง!$C:$C,'รับ-จ่าย ประจำวัน'!$B241,เส้นแต่งหน้าขนมปัง!AK:AK)+SUMIF('วางแผนBC,CJ'!$C:$C,'รับ-จ่าย ประจำวัน'!$B241,'วางแผนBC,CJ'!AK:AK)+SUMIF(RD!$C:$C,'รับ-จ่าย ประจำวัน'!$B241,RD!AK:AK)+SUMIF('FG,ออนไล,คัดแยก'!$C:$C,'รับ-จ่าย ประจำวัน'!$B241,'FG,ออนไล,คัดแยก'!AK:AK)</f>
        <v>0</v>
      </c>
      <c r="BS241" s="16">
        <f>SUMIF(เตรียมส่วนผสม!$C:$C,'รับ-จ่าย ประจำวัน'!$B241,เตรียมส่วนผสม!AL:AL)+SUMIF(กวนไส้!$C:$C,'รับ-จ่าย ประจำวัน'!$B241,กวนไส้!AL:AL)+SUMIF(ผลิต1!$C:$C,'รับ-จ่าย ประจำวัน'!$B241,ผลิต1!AL:AL)+SUMIF(ผลิต2!$C:$C,'รับ-จ่าย ประจำวัน'!$B241,ผลิต2!AL:AL)+SUMIF(เส้นแต่งหน้าขนมเค้ก!$C:$C,'รับ-จ่าย ประจำวัน'!$B241,เส้นแต่งหน้าขนมเค้ก!AL:AL)+SUMIF(แพ็ค!$C:$C,'รับ-จ่าย ประจำวัน'!$B241,แพ็ค!AL:AL)+SUMIF(ธุรการ!$C:$C,'รับ-จ่าย ประจำวัน'!$B241,ธุรการ!AL:AL)+SUMIF(เส้นแต่งหน้าขนมปัง!$C:$C,'รับ-จ่าย ประจำวัน'!$B241,เส้นแต่งหน้าขนมปัง!AL:AL)+SUMIF('วางแผนBC,CJ'!$C:$C,'รับ-จ่าย ประจำวัน'!$B241,'วางแผนBC,CJ'!AL:AL)+SUMIF(RD!$C:$C,'รับ-จ่าย ประจำวัน'!$B241,RD!AL:AL)+SUMIF('FG,ออนไล,คัดแยก'!$C:$C,'รับ-จ่าย ประจำวัน'!$B241,'FG,ออนไล,คัดแยก'!AL:AL)</f>
        <v>0</v>
      </c>
      <c r="BT241" s="18">
        <f t="shared" si="50"/>
        <v>540</v>
      </c>
      <c r="BU241" s="116">
        <f>1512+25110+25110+30132</f>
        <v>81864</v>
      </c>
      <c r="BV241" s="146">
        <f t="shared" si="51"/>
        <v>60426</v>
      </c>
      <c r="BW241" s="183">
        <v>30</v>
      </c>
      <c r="BX241" s="172">
        <f t="shared" ref="BX241:BX242" si="57">BT241/30</f>
        <v>18</v>
      </c>
      <c r="BY241" s="188">
        <f t="shared" si="53"/>
        <v>3357</v>
      </c>
      <c r="BZ241" s="180">
        <f t="shared" ca="1" si="52"/>
        <v>49560</v>
      </c>
      <c r="CA241" s="93"/>
      <c r="CB241" s="93"/>
      <c r="CC241" s="93"/>
      <c r="CD241" s="93"/>
      <c r="CE241" s="93"/>
      <c r="CF241" s="93"/>
      <c r="CG241" s="93"/>
      <c r="CH241" s="93"/>
      <c r="CI241" s="93"/>
      <c r="CJ241" s="94"/>
      <c r="CK241" s="9">
        <f t="shared" si="54"/>
        <v>-21438</v>
      </c>
    </row>
    <row r="242" spans="1:89" x14ac:dyDescent="0.5">
      <c r="A242" s="149" t="s">
        <v>790</v>
      </c>
      <c r="B242" s="34">
        <v>1023301001</v>
      </c>
      <c r="C242" s="10" t="s">
        <v>791</v>
      </c>
      <c r="D242" s="135" t="s">
        <v>91</v>
      </c>
      <c r="E242" s="11">
        <v>0</v>
      </c>
      <c r="F242" s="75"/>
      <c r="G242" s="11" t="s">
        <v>62</v>
      </c>
      <c r="H242" s="12">
        <v>74848</v>
      </c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3"/>
      <c r="AF242" s="13"/>
      <c r="AG242" s="13"/>
      <c r="AH242" s="13"/>
      <c r="AI242" s="14"/>
      <c r="AJ242" s="14"/>
      <c r="AK242" s="14"/>
      <c r="AL242" s="14"/>
      <c r="AM242" s="14"/>
      <c r="AN242" s="15">
        <f t="shared" si="49"/>
        <v>0</v>
      </c>
      <c r="AO242" s="16">
        <f>SUMIF(เตรียมส่วนผสม!$C:$C,'รับ-จ่าย ประจำวัน'!$B242,เตรียมส่วนผสม!H:H)+SUMIF(กวนไส้!$C:$C,'รับ-จ่าย ประจำวัน'!$B242,กวนไส้!H:H)+SUMIF(ผลิต1!$C:$C,'รับ-จ่าย ประจำวัน'!$B242,ผลิต1!H:H)+SUMIF(ผลิต2!$C:$C,'รับ-จ่าย ประจำวัน'!$B242,ผลิต2!H:H)+SUMIF(เส้นแต่งหน้าขนมเค้ก!$C:$C,'รับ-จ่าย ประจำวัน'!$B242,เส้นแต่งหน้าขนมเค้ก!H:H)+SUMIF(แพ็ค!$C:$C,'รับ-จ่าย ประจำวัน'!$B242,แพ็ค!H:H)+SUMIF(ธุรการ!$C:$C,'รับ-จ่าย ประจำวัน'!$B242,ธุรการ!H:H)+SUMIF(เส้นแต่งหน้าขนมปัง!$C:$C,'รับ-จ่าย ประจำวัน'!$B242,เส้นแต่งหน้าขนมปัง!H:H)+SUMIF('วางแผนBC,CJ'!$C:$C,'รับ-จ่าย ประจำวัน'!$B242,'วางแผนBC,CJ'!H:H)+SUMIF(RD!$C:$C,'รับ-จ่าย ประจำวัน'!$B242,RD!H:H)+SUMIF('FG,ออนไล,คัดแยก'!$C:$C,'รับ-จ่าย ประจำวัน'!$B242,'FG,ออนไล,คัดแยก'!H:H)</f>
        <v>0</v>
      </c>
      <c r="AP242" s="16">
        <f>SUMIF(เตรียมส่วนผสม!$C:$C,'รับ-จ่าย ประจำวัน'!$B242,เตรียมส่วนผสม!I:I)+SUMIF(กวนไส้!$C:$C,'รับ-จ่าย ประจำวัน'!$B242,กวนไส้!I:I)+SUMIF(ผลิต1!$C:$C,'รับ-จ่าย ประจำวัน'!$B242,ผลิต1!I:I)+SUMIF(ผลิต2!$C:$C,'รับ-จ่าย ประจำวัน'!$B242,ผลิต2!I:I)+SUMIF(เส้นแต่งหน้าขนมเค้ก!$C:$C,'รับ-จ่าย ประจำวัน'!$B242,เส้นแต่งหน้าขนมเค้ก!I:I)+SUMIF(แพ็ค!$C:$C,'รับ-จ่าย ประจำวัน'!$B242,แพ็ค!I:I)+SUMIF(ธุรการ!$C:$C,'รับ-จ่าย ประจำวัน'!$B242,ธุรการ!I:I)+SUMIF(เส้นแต่งหน้าขนมปัง!$C:$C,'รับ-จ่าย ประจำวัน'!$B242,เส้นแต่งหน้าขนมปัง!I:I)+SUMIF('วางแผนBC,CJ'!$C:$C,'รับ-จ่าย ประจำวัน'!$B242,'วางแผนBC,CJ'!I:I)+SUMIF(RD!$C:$C,'รับ-จ่าย ประจำวัน'!$B242,RD!I:I)+SUMIF('FG,ออนไล,คัดแยก'!$C:$C,'รับ-จ่าย ประจำวัน'!$B242,'FG,ออนไล,คัดแยก'!I:I)</f>
        <v>10120</v>
      </c>
      <c r="AQ242" s="16">
        <f>SUMIF(เตรียมส่วนผสม!$C:$C,'รับ-จ่าย ประจำวัน'!$B242,เตรียมส่วนผสม!J:J)+SUMIF(กวนไส้!$C:$C,'รับ-จ่าย ประจำวัน'!$B242,กวนไส้!J:J)+SUMIF(ผลิต1!$C:$C,'รับ-จ่าย ประจำวัน'!$B242,ผลิต1!J:J)+SUMIF(ผลิต2!$C:$C,'รับ-จ่าย ประจำวัน'!$B242,ผลิต2!J:J)+SUMIF(เส้นแต่งหน้าขนมเค้ก!$C:$C,'รับ-จ่าย ประจำวัน'!$B242,เส้นแต่งหน้าขนมเค้ก!J:J)+SUMIF(แพ็ค!$C:$C,'รับ-จ่าย ประจำวัน'!$B242,แพ็ค!J:J)+SUMIF(ธุรการ!$C:$C,'รับ-จ่าย ประจำวัน'!$B242,ธุรการ!J:J)+SUMIF(เส้นแต่งหน้าขนมปัง!$C:$C,'รับ-จ่าย ประจำวัน'!$B242,เส้นแต่งหน้าขนมปัง!J:J)+SUMIF('วางแผนBC,CJ'!$C:$C,'รับ-จ่าย ประจำวัน'!$B242,'วางแผนBC,CJ'!J:J)+SUMIF(RD!$C:$C,'รับ-จ่าย ประจำวัน'!$B242,RD!J:J)+SUMIF('FG,ออนไล,คัดแยก'!$C:$C,'รับ-จ่าย ประจำวัน'!$B242,'FG,ออนไล,คัดแยก'!J:J)</f>
        <v>0</v>
      </c>
      <c r="AR242" s="16">
        <f>SUMIF(เตรียมส่วนผสม!$C:$C,'รับ-จ่าย ประจำวัน'!$B242,เตรียมส่วนผสม!K:K)+SUMIF(กวนไส้!$C:$C,'รับ-จ่าย ประจำวัน'!$B242,กวนไส้!K:K)+SUMIF(ผลิต1!$C:$C,'รับ-จ่าย ประจำวัน'!$B242,ผลิต1!K:K)+SUMIF(ผลิต2!$C:$C,'รับ-จ่าย ประจำวัน'!$B242,ผลิต2!K:K)+SUMIF(เส้นแต่งหน้าขนมเค้ก!$C:$C,'รับ-จ่าย ประจำวัน'!$B242,เส้นแต่งหน้าขนมเค้ก!K:K)+SUMIF(แพ็ค!$C:$C,'รับ-จ่าย ประจำวัน'!$B242,แพ็ค!K:K)+SUMIF(ธุรการ!$C:$C,'รับ-จ่าย ประจำวัน'!$B242,ธุรการ!K:K)+SUMIF(เส้นแต่งหน้าขนมปัง!$C:$C,'รับ-จ่าย ประจำวัน'!$B242,เส้นแต่งหน้าขนมปัง!K:K)+SUMIF('วางแผนBC,CJ'!$C:$C,'รับ-จ่าย ประจำวัน'!$B242,'วางแผนBC,CJ'!K:K)+SUMIF(RD!$C:$C,'รับ-จ่าย ประจำวัน'!$B242,RD!K:K)+SUMIF('FG,ออนไล,คัดแยก'!$C:$C,'รับ-จ่าย ประจำวัน'!$B242,'FG,ออนไล,คัดแยก'!K:K)</f>
        <v>0</v>
      </c>
      <c r="AS242" s="16">
        <f>SUMIF(เตรียมส่วนผสม!$C:$C,'รับ-จ่าย ประจำวัน'!$B242,เตรียมส่วนผสม!L:L)+SUMIF(กวนไส้!$C:$C,'รับ-จ่าย ประจำวัน'!$B242,กวนไส้!L:L)+SUMIF(ผลิต1!$C:$C,'รับ-จ่าย ประจำวัน'!$B242,ผลิต1!L:L)+SUMIF(ผลิต2!$C:$C,'รับ-จ่าย ประจำวัน'!$B242,ผลิต2!L:L)+SUMIF(เส้นแต่งหน้าขนมเค้ก!$C:$C,'รับ-จ่าย ประจำวัน'!$B242,เส้นแต่งหน้าขนมเค้ก!L:L)+SUMIF(แพ็ค!$C:$C,'รับ-จ่าย ประจำวัน'!$B242,แพ็ค!L:L)+SUMIF(ธุรการ!$C:$C,'รับ-จ่าย ประจำวัน'!$B242,ธุรการ!L:L)+SUMIF(เส้นแต่งหน้าขนมปัง!$C:$C,'รับ-จ่าย ประจำวัน'!$B242,เส้นแต่งหน้าขนมปัง!L:L)+SUMIF('วางแผนBC,CJ'!$C:$C,'รับ-จ่าย ประจำวัน'!$B242,'วางแผนBC,CJ'!L:L)+SUMIF(RD!$C:$C,'รับ-จ่าย ประจำวัน'!$B242,RD!L:L)+SUMIF('FG,ออนไล,คัดแยก'!$C:$C,'รับ-จ่าย ประจำวัน'!$B242,'FG,ออนไล,คัดแยก'!L:L)</f>
        <v>0</v>
      </c>
      <c r="AT242" s="16">
        <f>SUMIF(เตรียมส่วนผสม!$C:$C,'รับ-จ่าย ประจำวัน'!$B242,เตรียมส่วนผสม!M:M)+SUMIF(กวนไส้!$C:$C,'รับ-จ่าย ประจำวัน'!$B242,กวนไส้!M:M)+SUMIF(ผลิต1!$C:$C,'รับ-จ่าย ประจำวัน'!$B242,ผลิต1!M:M)+SUMIF(ผลิต2!$C:$C,'รับ-จ่าย ประจำวัน'!$B242,ผลิต2!M:M)+SUMIF(เส้นแต่งหน้าขนมเค้ก!$C:$C,'รับ-จ่าย ประจำวัน'!$B242,เส้นแต่งหน้าขนมเค้ก!M:M)+SUMIF(แพ็ค!$C:$C,'รับ-จ่าย ประจำวัน'!$B242,แพ็ค!M:M)+SUMIF(ธุรการ!$C:$C,'รับ-จ่าย ประจำวัน'!$B242,ธุรการ!M:M)+SUMIF(เส้นแต่งหน้าขนมปัง!$C:$C,'รับ-จ่าย ประจำวัน'!$B242,เส้นแต่งหน้าขนมปัง!M:M)+SUMIF('วางแผนBC,CJ'!$C:$C,'รับ-จ่าย ประจำวัน'!$B242,'วางแผนBC,CJ'!M:M)+SUMIF(RD!$C:$C,'รับ-จ่าย ประจำวัน'!$B242,RD!M:M)+SUMIF('FG,ออนไล,คัดแยก'!$C:$C,'รับ-จ่าย ประจำวัน'!$B242,'FG,ออนไล,คัดแยก'!M:M)</f>
        <v>0</v>
      </c>
      <c r="AU242" s="16">
        <f>SUMIF(เตรียมส่วนผสม!$C:$C,'รับ-จ่าย ประจำวัน'!$B242,เตรียมส่วนผสม!N:N)+SUMIF(กวนไส้!$C:$C,'รับ-จ่าย ประจำวัน'!$B242,กวนไส้!N:N)+SUMIF(ผลิต1!$C:$C,'รับ-จ่าย ประจำวัน'!$B242,ผลิต1!N:N)+SUMIF(ผลิต2!$C:$C,'รับ-จ่าย ประจำวัน'!$B242,ผลิต2!N:N)+SUMIF(เส้นแต่งหน้าขนมเค้ก!$C:$C,'รับ-จ่าย ประจำวัน'!$B242,เส้นแต่งหน้าขนมเค้ก!N:N)+SUMIF(แพ็ค!$C:$C,'รับ-จ่าย ประจำวัน'!$B242,แพ็ค!N:N)+SUMIF(ธุรการ!$C:$C,'รับ-จ่าย ประจำวัน'!$B242,ธุรการ!N:N)+SUMIF(เส้นแต่งหน้าขนมปัง!$C:$C,'รับ-จ่าย ประจำวัน'!$B242,เส้นแต่งหน้าขนมปัง!N:N)+SUMIF('วางแผนBC,CJ'!$C:$C,'รับ-จ่าย ประจำวัน'!$B242,'วางแผนBC,CJ'!N:N)+SUMIF(RD!$C:$C,'รับ-จ่าย ประจำวัน'!$B242,RD!N:N)+SUMIF('FG,ออนไล,คัดแยก'!$C:$C,'รับ-จ่าย ประจำวัน'!$B242,'FG,ออนไล,คัดแยก'!N:N)</f>
        <v>4500</v>
      </c>
      <c r="AV242" s="16">
        <f>SUMIF(เตรียมส่วนผสม!$C:$C,'รับ-จ่าย ประจำวัน'!$B242,เตรียมส่วนผสม!O:O)+SUMIF(กวนไส้!$C:$C,'รับ-จ่าย ประจำวัน'!$B242,กวนไส้!O:O)+SUMIF(ผลิต1!$C:$C,'รับ-จ่าย ประจำวัน'!$B242,ผลิต1!O:O)+SUMIF(ผลิต2!$C:$C,'รับ-จ่าย ประจำวัน'!$B242,ผลิต2!O:O)+SUMIF(เส้นแต่งหน้าขนมเค้ก!$C:$C,'รับ-จ่าย ประจำวัน'!$B242,เส้นแต่งหน้าขนมเค้ก!O:O)+SUMIF(แพ็ค!$C:$C,'รับ-จ่าย ประจำวัน'!$B242,แพ็ค!O:O)+SUMIF(ธุรการ!$C:$C,'รับ-จ่าย ประจำวัน'!$B242,ธุรการ!O:O)+SUMIF(เส้นแต่งหน้าขนมปัง!$C:$C,'รับ-จ่าย ประจำวัน'!$B242,เส้นแต่งหน้าขนมปัง!O:O)+SUMIF('วางแผนBC,CJ'!$C:$C,'รับ-จ่าย ประจำวัน'!$B242,'วางแผนBC,CJ'!O:O)+SUMIF(RD!$C:$C,'รับ-จ่าย ประจำวัน'!$B242,RD!O:O)+SUMIF('FG,ออนไล,คัดแยก'!$C:$C,'รับ-จ่าย ประจำวัน'!$B242,'FG,ออนไล,คัดแยก'!O:O)</f>
        <v>0</v>
      </c>
      <c r="AW242" s="16">
        <f>SUMIF(เตรียมส่วนผสม!$C:$C,'รับ-จ่าย ประจำวัน'!$B242,เตรียมส่วนผสม!P:P)+SUMIF(กวนไส้!$C:$C,'รับ-จ่าย ประจำวัน'!$B242,กวนไส้!P:P)+SUMIF(ผลิต1!$C:$C,'รับ-จ่าย ประจำวัน'!$B242,ผลิต1!P:P)+SUMIF(ผลิต2!$C:$C,'รับ-จ่าย ประจำวัน'!$B242,ผลิต2!P:P)+SUMIF(เส้นแต่งหน้าขนมเค้ก!$C:$C,'รับ-จ่าย ประจำวัน'!$B242,เส้นแต่งหน้าขนมเค้ก!P:P)+SUMIF(แพ็ค!$C:$C,'รับ-จ่าย ประจำวัน'!$B242,แพ็ค!P:P)+SUMIF(ธุรการ!$C:$C,'รับ-จ่าย ประจำวัน'!$B242,ธุรการ!P:P)+SUMIF(เส้นแต่งหน้าขนมปัง!$C:$C,'รับ-จ่าย ประจำวัน'!$B242,เส้นแต่งหน้าขนมปัง!P:P)+SUMIF('วางแผนBC,CJ'!$C:$C,'รับ-จ่าย ประจำวัน'!$B242,'วางแผนBC,CJ'!P:P)+SUMIF(RD!$C:$C,'รับ-จ่าย ประจำวัน'!$B242,RD!P:P)+SUMIF('FG,ออนไล,คัดแยก'!$C:$C,'รับ-จ่าย ประจำวัน'!$B242,'FG,ออนไล,คัดแยก'!P:P)</f>
        <v>0</v>
      </c>
      <c r="AX242" s="16">
        <f>SUMIF(เตรียมส่วนผสม!$C:$C,'รับ-จ่าย ประจำวัน'!$B242,เตรียมส่วนผสม!Q:Q)+SUMIF(กวนไส้!$C:$C,'รับ-จ่าย ประจำวัน'!$B242,กวนไส้!Q:Q)+SUMIF(ผลิต1!$C:$C,'รับ-จ่าย ประจำวัน'!$B242,ผลิต1!Q:Q)+SUMIF(ผลิต2!$C:$C,'รับ-จ่าย ประจำวัน'!$B242,ผลิต2!Q:Q)+SUMIF(เส้นแต่งหน้าขนมเค้ก!$C:$C,'รับ-จ่าย ประจำวัน'!$B242,เส้นแต่งหน้าขนมเค้ก!Q:Q)+SUMIF(แพ็ค!$C:$C,'รับ-จ่าย ประจำวัน'!$B242,แพ็ค!Q:Q)+SUMIF(ธุรการ!$C:$C,'รับ-จ่าย ประจำวัน'!$B242,ธุรการ!Q:Q)+SUMIF(เส้นแต่งหน้าขนมปัง!$C:$C,'รับ-จ่าย ประจำวัน'!$B242,เส้นแต่งหน้าขนมปัง!Q:Q)+SUMIF('วางแผนBC,CJ'!$C:$C,'รับ-จ่าย ประจำวัน'!$B242,'วางแผนBC,CJ'!Q:Q)+SUMIF(RD!$C:$C,'รับ-จ่าย ประจำวัน'!$B242,RD!Q:Q)+SUMIF('FG,ออนไล,คัดแยก'!$C:$C,'รับ-จ่าย ประจำวัน'!$B242,'FG,ออนไล,คัดแยก'!Q:Q)</f>
        <v>0</v>
      </c>
      <c r="AY242" s="16">
        <f>SUMIF(เตรียมส่วนผสม!$C:$C,'รับ-จ่าย ประจำวัน'!$B242,เตรียมส่วนผสม!R:R)+SUMIF(กวนไส้!$C:$C,'รับ-จ่าย ประจำวัน'!$B242,กวนไส้!R:R)+SUMIF(ผลิต1!$C:$C,'รับ-จ่าย ประจำวัน'!$B242,ผลิต1!R:R)+SUMIF(ผลิต2!$C:$C,'รับ-จ่าย ประจำวัน'!$B242,ผลิต2!R:R)+SUMIF(เส้นแต่งหน้าขนมเค้ก!$C:$C,'รับ-จ่าย ประจำวัน'!$B242,เส้นแต่งหน้าขนมเค้ก!R:R)+SUMIF(แพ็ค!$C:$C,'รับ-จ่าย ประจำวัน'!$B242,แพ็ค!R:R)+SUMIF(ธุรการ!$C:$C,'รับ-จ่าย ประจำวัน'!$B242,ธุรการ!R:R)+SUMIF(เส้นแต่งหน้าขนมปัง!$C:$C,'รับ-จ่าย ประจำวัน'!$B242,เส้นแต่งหน้าขนมปัง!R:R)+SUMIF('วางแผนBC,CJ'!$C:$C,'รับ-จ่าย ประจำวัน'!$B242,'วางแผนBC,CJ'!R:R)+SUMIF(RD!$C:$C,'รับ-จ่าย ประจำวัน'!$B242,RD!R:R)+SUMIF('FG,ออนไล,คัดแยก'!$C:$C,'รับ-จ่าย ประจำวัน'!$B242,'FG,ออนไล,คัดแยก'!R:R)</f>
        <v>10038</v>
      </c>
      <c r="AZ242" s="16">
        <f>SUMIF(เตรียมส่วนผสม!$C:$C,'รับ-จ่าย ประจำวัน'!$B242,เตรียมส่วนผสม!S:S)+SUMIF(กวนไส้!$C:$C,'รับ-จ่าย ประจำวัน'!$B242,กวนไส้!S:S)+SUMIF(ผลิต1!$C:$C,'รับ-จ่าย ประจำวัน'!$B242,ผลิต1!S:S)+SUMIF(ผลิต2!$C:$C,'รับ-จ่าย ประจำวัน'!$B242,ผลิต2!S:S)+SUMIF(เส้นแต่งหน้าขนมเค้ก!$C:$C,'รับ-จ่าย ประจำวัน'!$B242,เส้นแต่งหน้าขนมเค้ก!S:S)+SUMIF(แพ็ค!$C:$C,'รับ-จ่าย ประจำวัน'!$B242,แพ็ค!S:S)+SUMIF(ธุรการ!$C:$C,'รับ-จ่าย ประจำวัน'!$B242,ธุรการ!S:S)+SUMIF(เส้นแต่งหน้าขนมปัง!$C:$C,'รับ-จ่าย ประจำวัน'!$B242,เส้นแต่งหน้าขนมปัง!S:S)+SUMIF('วางแผนBC,CJ'!$C:$C,'รับ-จ่าย ประจำวัน'!$B242,'วางแผนBC,CJ'!S:S)+SUMIF(RD!$C:$C,'รับ-จ่าย ประจำวัน'!$B242,RD!S:S)+SUMIF('FG,ออนไล,คัดแยก'!$C:$C,'รับ-จ่าย ประจำวัน'!$B242,'FG,ออนไล,คัดแยก'!S:S)</f>
        <v>0</v>
      </c>
      <c r="BA242" s="16">
        <f>SUMIF(เตรียมส่วนผสม!$C:$C,'รับ-จ่าย ประจำวัน'!$B242,เตรียมส่วนผสม!T:T)+SUMIF(กวนไส้!$C:$C,'รับ-จ่าย ประจำวัน'!$B242,กวนไส้!T:T)+SUMIF(ผลิต1!$C:$C,'รับ-จ่าย ประจำวัน'!$B242,ผลิต1!T:T)+SUMIF(ผลิต2!$C:$C,'รับ-จ่าย ประจำวัน'!$B242,ผลิต2!T:T)+SUMIF(เส้นแต่งหน้าขนมเค้ก!$C:$C,'รับ-จ่าย ประจำวัน'!$B242,เส้นแต่งหน้าขนมเค้ก!T:T)+SUMIF(แพ็ค!$C:$C,'รับ-จ่าย ประจำวัน'!$B242,แพ็ค!T:T)+SUMIF(ธุรการ!$C:$C,'รับ-จ่าย ประจำวัน'!$B242,ธุรการ!T:T)+SUMIF(เส้นแต่งหน้าขนมปัง!$C:$C,'รับ-จ่าย ประจำวัน'!$B242,เส้นแต่งหน้าขนมปัง!T:T)+SUMIF('วางแผนBC,CJ'!$C:$C,'รับ-จ่าย ประจำวัน'!$B242,'วางแผนBC,CJ'!T:T)+SUMIF(RD!$C:$C,'รับ-จ่าย ประจำวัน'!$B242,RD!T:T)+SUMIF('FG,ออนไล,คัดแยก'!$C:$C,'รับ-จ่าย ประจำวัน'!$B242,'FG,ออนไล,คัดแยก'!T:T)</f>
        <v>0</v>
      </c>
      <c r="BB242" s="16">
        <f>SUMIF(เตรียมส่วนผสม!$C:$C,'รับ-จ่าย ประจำวัน'!$B242,เตรียมส่วนผสม!U:U)+SUMIF(กวนไส้!$C:$C,'รับ-จ่าย ประจำวัน'!$B242,กวนไส้!U:U)+SUMIF(ผลิต1!$C:$C,'รับ-จ่าย ประจำวัน'!$B242,ผลิต1!U:U)+SUMIF(ผลิต2!$C:$C,'รับ-จ่าย ประจำวัน'!$B242,ผลิต2!U:U)+SUMIF(เส้นแต่งหน้าขนมเค้ก!$C:$C,'รับ-จ่าย ประจำวัน'!$B242,เส้นแต่งหน้าขนมเค้ก!U:U)+SUMIF(แพ็ค!$C:$C,'รับ-จ่าย ประจำวัน'!$B242,แพ็ค!U:U)+SUMIF(ธุรการ!$C:$C,'รับ-จ่าย ประจำวัน'!$B242,ธุรการ!U:U)+SUMIF(เส้นแต่งหน้าขนมปัง!$C:$C,'รับ-จ่าย ประจำวัน'!$B242,เส้นแต่งหน้าขนมปัง!U:U)+SUMIF('วางแผนBC,CJ'!$C:$C,'รับ-จ่าย ประจำวัน'!$B242,'วางแผนBC,CJ'!U:U)+SUMIF(RD!$C:$C,'รับ-จ่าย ประจำวัน'!$B242,RD!U:U)+SUMIF('FG,ออนไล,คัดแยก'!$C:$C,'รับ-จ่าย ประจำวัน'!$B242,'FG,ออนไล,คัดแยก'!U:U)</f>
        <v>0</v>
      </c>
      <c r="BC242" s="16">
        <f>SUMIF(เตรียมส่วนผสม!$C:$C,'รับ-จ่าย ประจำวัน'!$B242,เตรียมส่วนผสม!V:V)+SUMIF(กวนไส้!$C:$C,'รับ-จ่าย ประจำวัน'!$B242,กวนไส้!V:V)+SUMIF(ผลิต1!$C:$C,'รับ-จ่าย ประจำวัน'!$B242,ผลิต1!V:V)+SUMIF(ผลิต2!$C:$C,'รับ-จ่าย ประจำวัน'!$B242,ผลิต2!V:V)+SUMIF(เส้นแต่งหน้าขนมเค้ก!$C:$C,'รับ-จ่าย ประจำวัน'!$B242,เส้นแต่งหน้าขนมเค้ก!V:V)+SUMIF(แพ็ค!$C:$C,'รับ-จ่าย ประจำวัน'!$B242,แพ็ค!V:V)+SUMIF(ธุรการ!$C:$C,'รับ-จ่าย ประจำวัน'!$B242,ธุรการ!V:V)+SUMIF(เส้นแต่งหน้าขนมปัง!$C:$C,'รับ-จ่าย ประจำวัน'!$B242,เส้นแต่งหน้าขนมปัง!V:V)+SUMIF('วางแผนBC,CJ'!$C:$C,'รับ-จ่าย ประจำวัน'!$B242,'วางแผนBC,CJ'!V:V)+SUMIF(RD!$C:$C,'รับ-จ่าย ประจำวัน'!$B242,RD!V:V)+SUMIF('FG,ออนไล,คัดแยก'!$C:$C,'รับ-จ่าย ประจำวัน'!$B242,'FG,ออนไล,คัดแยก'!V:V)</f>
        <v>5019</v>
      </c>
      <c r="BD242" s="16">
        <f>SUMIF(เตรียมส่วนผสม!$C:$C,'รับ-จ่าย ประจำวัน'!$B242,เตรียมส่วนผสม!W:W)+SUMIF(กวนไส้!$C:$C,'รับ-จ่าย ประจำวัน'!$B242,กวนไส้!W:W)+SUMIF(ผลิต1!$C:$C,'รับ-จ่าย ประจำวัน'!$B242,ผลิต1!W:W)+SUMIF(ผลิต2!$C:$C,'รับ-จ่าย ประจำวัน'!$B242,ผลิต2!W:W)+SUMIF(เส้นแต่งหน้าขนมเค้ก!$C:$C,'รับ-จ่าย ประจำวัน'!$B242,เส้นแต่งหน้าขนมเค้ก!W:W)+SUMIF(แพ็ค!$C:$C,'รับ-จ่าย ประจำวัน'!$B242,แพ็ค!W:W)+SUMIF(ธุรการ!$C:$C,'รับ-จ่าย ประจำวัน'!$B242,ธุรการ!W:W)+SUMIF(เส้นแต่งหน้าขนมปัง!$C:$C,'รับ-จ่าย ประจำวัน'!$B242,เส้นแต่งหน้าขนมปัง!W:W)+SUMIF('วางแผนBC,CJ'!$C:$C,'รับ-จ่าย ประจำวัน'!$B242,'วางแผนBC,CJ'!W:W)+SUMIF(RD!$C:$C,'รับ-จ่าย ประจำวัน'!$B242,RD!W:W)+SUMIF('FG,ออนไล,คัดแยก'!$C:$C,'รับ-จ่าย ประจำวัน'!$B242,'FG,ออนไล,คัดแยก'!W:W)</f>
        <v>0</v>
      </c>
      <c r="BE242" s="16">
        <f>SUMIF(เตรียมส่วนผสม!$C:$C,'รับ-จ่าย ประจำวัน'!$B242,เตรียมส่วนผสม!X:X)+SUMIF(กวนไส้!$C:$C,'รับ-จ่าย ประจำวัน'!$B242,กวนไส้!X:X)+SUMIF(ผลิต1!$C:$C,'รับ-จ่าย ประจำวัน'!$B242,ผลิต1!X:X)+SUMIF(ผลิต2!$C:$C,'รับ-จ่าย ประจำวัน'!$B242,ผลิต2!X:X)+SUMIF(เส้นแต่งหน้าขนมเค้ก!$C:$C,'รับ-จ่าย ประจำวัน'!$B242,เส้นแต่งหน้าขนมเค้ก!X:X)+SUMIF(แพ็ค!$C:$C,'รับ-จ่าย ประจำวัน'!$B242,แพ็ค!X:X)+SUMIF(ธุรการ!$C:$C,'รับ-จ่าย ประจำวัน'!$B242,ธุรการ!X:X)+SUMIF(เส้นแต่งหน้าขนมปัง!$C:$C,'รับ-จ่าย ประจำวัน'!$B242,เส้นแต่งหน้าขนมปัง!X:X)+SUMIF('วางแผนBC,CJ'!$C:$C,'รับ-จ่าย ประจำวัน'!$B242,'วางแผนBC,CJ'!X:X)+SUMIF(RD!$C:$C,'รับ-จ่าย ประจำวัน'!$B242,RD!X:X)+SUMIF('FG,ออนไล,คัดแยก'!$C:$C,'รับ-จ่าย ประจำวัน'!$B242,'FG,ออนไล,คัดแยก'!X:X)</f>
        <v>0</v>
      </c>
      <c r="BF242" s="16">
        <f>SUMIF(เตรียมส่วนผสม!$C:$C,'รับ-จ่าย ประจำวัน'!$B242,เตรียมส่วนผสม!Y:Y)+SUMIF(กวนไส้!$C:$C,'รับ-จ่าย ประจำวัน'!$B242,กวนไส้!Y:Y)+SUMIF(ผลิต1!$C:$C,'รับ-จ่าย ประจำวัน'!$B242,ผลิต1!Y:Y)+SUMIF(ผลิต2!$C:$C,'รับ-จ่าย ประจำวัน'!$B242,ผลิต2!Y:Y)+SUMIF(เส้นแต่งหน้าขนมเค้ก!$C:$C,'รับ-จ่าย ประจำวัน'!$B242,เส้นแต่งหน้าขนมเค้ก!Y:Y)+SUMIF(แพ็ค!$C:$C,'รับ-จ่าย ประจำวัน'!$B242,แพ็ค!Y:Y)+SUMIF(ธุรการ!$C:$C,'รับ-จ่าย ประจำวัน'!$B242,ธุรการ!Y:Y)+SUMIF(เส้นแต่งหน้าขนมปัง!$C:$C,'รับ-จ่าย ประจำวัน'!$B242,เส้นแต่งหน้าขนมปัง!Y:Y)+SUMIF('วางแผนBC,CJ'!$C:$C,'รับ-จ่าย ประจำวัน'!$B242,'วางแผนBC,CJ'!Y:Y)+SUMIF(RD!$C:$C,'รับ-จ่าย ประจำวัน'!$B242,RD!Y:Y)+SUMIF('FG,ออนไล,คัดแยก'!$C:$C,'รับ-จ่าย ประจำวัน'!$B242,'FG,ออนไล,คัดแยก'!Y:Y)</f>
        <v>0</v>
      </c>
      <c r="BG242" s="16">
        <f>SUMIF(เตรียมส่วนผสม!$C:$C,'รับ-จ่าย ประจำวัน'!$B242,เตรียมส่วนผสม!Z:Z)+SUMIF(กวนไส้!$C:$C,'รับ-จ่าย ประจำวัน'!$B242,กวนไส้!Z:Z)+SUMIF(ผลิต1!$C:$C,'รับ-จ่าย ประจำวัน'!$B242,ผลิต1!Z:Z)+SUMIF(ผลิต2!$C:$C,'รับ-จ่าย ประจำวัน'!$B242,ผลิต2!Z:Z)+SUMIF(เส้นแต่งหน้าขนมเค้ก!$C:$C,'รับ-จ่าย ประจำวัน'!$B242,เส้นแต่งหน้าขนมเค้ก!Z:Z)+SUMIF(แพ็ค!$C:$C,'รับ-จ่าย ประจำวัน'!$B242,แพ็ค!Z:Z)+SUMIF(ธุรการ!$C:$C,'รับ-จ่าย ประจำวัน'!$B242,ธุรการ!Z:Z)+SUMIF(เส้นแต่งหน้าขนมปัง!$C:$C,'รับ-จ่าย ประจำวัน'!$B242,เส้นแต่งหน้าขนมปัง!Z:Z)+SUMIF('วางแผนBC,CJ'!$C:$C,'รับ-จ่าย ประจำวัน'!$B242,'วางแผนBC,CJ'!Z:Z)+SUMIF(RD!$C:$C,'รับ-จ่าย ประจำวัน'!$B242,RD!Z:Z)+SUMIF('FG,ออนไล,คัดแยก'!$C:$C,'รับ-จ่าย ประจำวัน'!$B242,'FG,ออนไล,คัดแยก'!Z:Z)</f>
        <v>5019</v>
      </c>
      <c r="BH242" s="16">
        <f>SUMIF(เตรียมส่วนผสม!$C:$C,'รับ-จ่าย ประจำวัน'!$B242,เตรียมส่วนผสม!AA:AA)+SUMIF(กวนไส้!$C:$C,'รับ-จ่าย ประจำวัน'!$B242,กวนไส้!AA:AA)+SUMIF(ผลิต1!$C:$C,'รับ-จ่าย ประจำวัน'!$B242,ผลิต1!AA:AA)+SUMIF(ผลิต2!$C:$C,'รับ-จ่าย ประจำวัน'!$B242,ผลิต2!AA:AA)+SUMIF(เส้นแต่งหน้าขนมเค้ก!$C:$C,'รับ-จ่าย ประจำวัน'!$B242,เส้นแต่งหน้าขนมเค้ก!AA:AA)+SUMIF(แพ็ค!$C:$C,'รับ-จ่าย ประจำวัน'!$B242,แพ็ค!AA:AA)+SUMIF(ธุรการ!$C:$C,'รับ-จ่าย ประจำวัน'!$B242,ธุรการ!AA:AA)+SUMIF(เส้นแต่งหน้าขนมปัง!$C:$C,'รับ-จ่าย ประจำวัน'!$B242,เส้นแต่งหน้าขนมปัง!AA:AA)+SUMIF('วางแผนBC,CJ'!$C:$C,'รับ-จ่าย ประจำวัน'!$B242,'วางแผนBC,CJ'!AA:AA)+SUMIF(RD!$C:$C,'รับ-จ่าย ประจำวัน'!$B242,RD!AA:AA)+SUMIF('FG,ออนไล,คัดแยก'!$C:$C,'รับ-จ่าย ประจำวัน'!$B242,'FG,ออนไล,คัดแยก'!AA:AA)</f>
        <v>0</v>
      </c>
      <c r="BI242" s="16">
        <f>SUMIF(เตรียมส่วนผสม!$C:$C,'รับ-จ่าย ประจำวัน'!$B242,เตรียมส่วนผสม!AB:AB)+SUMIF(กวนไส้!$C:$C,'รับ-จ่าย ประจำวัน'!$B242,กวนไส้!AB:AB)+SUMIF(ผลิต1!$C:$C,'รับ-จ่าย ประจำวัน'!$B242,ผลิต1!AB:AB)+SUMIF(ผลิต2!$C:$C,'รับ-จ่าย ประจำวัน'!$B242,ผลิต2!AB:AB)+SUMIF(เส้นแต่งหน้าขนมเค้ก!$C:$C,'รับ-จ่าย ประจำวัน'!$B242,เส้นแต่งหน้าขนมเค้ก!AB:AB)+SUMIF(แพ็ค!$C:$C,'รับ-จ่าย ประจำวัน'!$B242,แพ็ค!AB:AB)+SUMIF(ธุรการ!$C:$C,'รับ-จ่าย ประจำวัน'!$B242,ธุรการ!AB:AB)+SUMIF(เส้นแต่งหน้าขนมปัง!$C:$C,'รับ-จ่าย ประจำวัน'!$B242,เส้นแต่งหน้าขนมปัง!AB:AB)+SUMIF('วางแผนBC,CJ'!$C:$C,'รับ-จ่าย ประจำวัน'!$B242,'วางแผนBC,CJ'!AB:AB)+SUMIF(RD!$C:$C,'รับ-จ่าย ประจำวัน'!$B242,RD!AB:AB)+SUMIF('FG,ออนไล,คัดแยก'!$C:$C,'รับ-จ่าย ประจำวัน'!$B242,'FG,ออนไล,คัดแยก'!AB:AB)</f>
        <v>0</v>
      </c>
      <c r="BJ242" s="16">
        <f>SUMIF(เตรียมส่วนผสม!$C:$C,'รับ-จ่าย ประจำวัน'!$B242,เตรียมส่วนผสม!AC:AC)+SUMIF(กวนไส้!$C:$C,'รับ-จ่าย ประจำวัน'!$B242,กวนไส้!AC:AC)+SUMIF(ผลิต1!$C:$C,'รับ-จ่าย ประจำวัน'!$B242,ผลิต1!AC:AC)+SUMIF(ผลิต2!$C:$C,'รับ-จ่าย ประจำวัน'!$B242,ผลิต2!AC:AC)+SUMIF(เส้นแต่งหน้าขนมเค้ก!$C:$C,'รับ-จ่าย ประจำวัน'!$B242,เส้นแต่งหน้าขนมเค้ก!AC:AC)+SUMIF(แพ็ค!$C:$C,'รับ-จ่าย ประจำวัน'!$B242,แพ็ค!AC:AC)+SUMIF(ธุรการ!$C:$C,'รับ-จ่าย ประจำวัน'!$B242,ธุรการ!AC:AC)+SUMIF(เส้นแต่งหน้าขนมปัง!$C:$C,'รับ-จ่าย ประจำวัน'!$B242,เส้นแต่งหน้าขนมปัง!AC:AC)+SUMIF('วางแผนBC,CJ'!$C:$C,'รับ-จ่าย ประจำวัน'!$B242,'วางแผนBC,CJ'!AC:AC)+SUMIF(RD!$C:$C,'รับ-จ่าย ประจำวัน'!$B242,RD!AC:AC)+SUMIF('FG,ออนไล,คัดแยก'!$C:$C,'รับ-จ่าย ประจำวัน'!$B242,'FG,ออนไล,คัดแยก'!AC:AC)</f>
        <v>0</v>
      </c>
      <c r="BK242" s="16">
        <f>SUMIF(เตรียมส่วนผสม!$C:$C,'รับ-จ่าย ประจำวัน'!$B242,เตรียมส่วนผสม!AD:AD)+SUMIF(กวนไส้!$C:$C,'รับ-จ่าย ประจำวัน'!$B242,กวนไส้!AD:AD)+SUMIF(ผลิต1!$C:$C,'รับ-จ่าย ประจำวัน'!$B242,ผลิต1!AD:AD)+SUMIF(ผลิต2!$C:$C,'รับ-จ่าย ประจำวัน'!$B242,ผลิต2!AD:AD)+SUMIF(เส้นแต่งหน้าขนมเค้ก!$C:$C,'รับ-จ่าย ประจำวัน'!$B242,เส้นแต่งหน้าขนมเค้ก!AD:AD)+SUMIF(แพ็ค!$C:$C,'รับ-จ่าย ประจำวัน'!$B242,แพ็ค!AD:AD)+SUMIF(ธุรการ!$C:$C,'รับ-จ่าย ประจำวัน'!$B242,ธุรการ!AD:AD)+SUMIF(เส้นแต่งหน้าขนมปัง!$C:$C,'รับ-จ่าย ประจำวัน'!$B242,เส้นแต่งหน้าขนมปัง!AD:AD)+SUMIF('วางแผนBC,CJ'!$C:$C,'รับ-จ่าย ประจำวัน'!$B242,'วางแผนBC,CJ'!AD:AD)+SUMIF(RD!$C:$C,'รับ-จ่าย ประจำวัน'!$B242,RD!AD:AD)+SUMIF('FG,ออนไล,คัดแยก'!$C:$C,'รับ-จ่าย ประจำวัน'!$B242,'FG,ออนไล,คัดแยก'!AD:AD)</f>
        <v>0</v>
      </c>
      <c r="BL242" s="16">
        <f>SUMIF(เตรียมส่วนผสม!$C:$C,'รับ-จ่าย ประจำวัน'!$B242,เตรียมส่วนผสม!AE:AE)+SUMIF(กวนไส้!$C:$C,'รับ-จ่าย ประจำวัน'!$B242,กวนไส้!AE:AE)+SUMIF(ผลิต1!$C:$C,'รับ-จ่าย ประจำวัน'!$B242,ผลิต1!AE:AE)+SUMIF(ผลิต2!$C:$C,'รับ-จ่าย ประจำวัน'!$B242,ผลิต2!AE:AE)+SUMIF(เส้นแต่งหน้าขนมเค้ก!$C:$C,'รับ-จ่าย ประจำวัน'!$B242,เส้นแต่งหน้าขนมเค้ก!AE:AE)+SUMIF(แพ็ค!$C:$C,'รับ-จ่าย ประจำวัน'!$B242,แพ็ค!AE:AE)+SUMIF(ธุรการ!$C:$C,'รับ-จ่าย ประจำวัน'!$B242,ธุรการ!AE:AE)+SUMIF(เส้นแต่งหน้าขนมปัง!$C:$C,'รับ-จ่าย ประจำวัน'!$B242,เส้นแต่งหน้าขนมปัง!AE:AE)+SUMIF('วางแผนBC,CJ'!$C:$C,'รับ-จ่าย ประจำวัน'!$B242,'วางแผนBC,CJ'!AE:AE)+SUMIF(RD!$C:$C,'รับ-จ่าย ประจำวัน'!$B242,RD!AE:AE)+SUMIF('FG,ออนไล,คัดแยก'!$C:$C,'รับ-จ่าย ประจำวัน'!$B242,'FG,ออนไล,คัดแยก'!AE:AE)</f>
        <v>0</v>
      </c>
      <c r="BM242" s="16">
        <f>SUMIF(เตรียมส่วนผสม!$C:$C,'รับ-จ่าย ประจำวัน'!$B242,เตรียมส่วนผสม!AF:AF)+SUMIF(กวนไส้!$C:$C,'รับ-จ่าย ประจำวัน'!$B242,กวนไส้!AF:AF)+SUMIF(ผลิต1!$C:$C,'รับ-จ่าย ประจำวัน'!$B242,ผลิต1!AF:AF)+SUMIF(ผลิต2!$C:$C,'รับ-จ่าย ประจำวัน'!$B242,ผลิต2!AF:AF)+SUMIF(เส้นแต่งหน้าขนมเค้ก!$C:$C,'รับ-จ่าย ประจำวัน'!$B242,เส้นแต่งหน้าขนมเค้ก!AF:AF)+SUMIF(แพ็ค!$C:$C,'รับ-จ่าย ประจำวัน'!$B242,แพ็ค!AF:AF)+SUMIF(ธุรการ!$C:$C,'รับ-จ่าย ประจำวัน'!$B242,ธุรการ!AF:AF)+SUMIF(เส้นแต่งหน้าขนมปัง!$C:$C,'รับ-จ่าย ประจำวัน'!$B242,เส้นแต่งหน้าขนมปัง!AF:AF)+SUMIF('วางแผนBC,CJ'!$C:$C,'รับ-จ่าย ประจำวัน'!$B242,'วางแผนBC,CJ'!AF:AF)+SUMIF(RD!$C:$C,'รับ-จ่าย ประจำวัน'!$B242,RD!AF:AF)+SUMIF('FG,ออนไล,คัดแยก'!$C:$C,'รับ-จ่าย ประจำวัน'!$B242,'FG,ออนไล,คัดแยก'!AF:AF)</f>
        <v>0</v>
      </c>
      <c r="BN242" s="16">
        <f>SUMIF(เตรียมส่วนผสม!$C:$C,'รับ-จ่าย ประจำวัน'!$B242,เตรียมส่วนผสม!AG:AG)+SUMIF(กวนไส้!$C:$C,'รับ-จ่าย ประจำวัน'!$B242,กวนไส้!AG:AG)+SUMIF(ผลิต1!$C:$C,'รับ-จ่าย ประจำวัน'!$B242,ผลิต1!AG:AG)+SUMIF(ผลิต2!$C:$C,'รับ-จ่าย ประจำวัน'!$B242,ผลิต2!AG:AG)+SUMIF(เส้นแต่งหน้าขนมเค้ก!$C:$C,'รับ-จ่าย ประจำวัน'!$B242,เส้นแต่งหน้าขนมเค้ก!AG:AG)+SUMIF(แพ็ค!$C:$C,'รับ-จ่าย ประจำวัน'!$B242,แพ็ค!AG:AG)+SUMIF(ธุรการ!$C:$C,'รับ-จ่าย ประจำวัน'!$B242,ธุรการ!AG:AG)+SUMIF(เส้นแต่งหน้าขนมปัง!$C:$C,'รับ-จ่าย ประจำวัน'!$B242,เส้นแต่งหน้าขนมปัง!AG:AG)+SUMIF('วางแผนBC,CJ'!$C:$C,'รับ-จ่าย ประจำวัน'!$B242,'วางแผนBC,CJ'!AG:AG)+SUMIF(RD!$C:$C,'รับ-จ่าย ประจำวัน'!$B242,RD!AG:AG)+SUMIF('FG,ออนไล,คัดแยก'!$C:$C,'รับ-จ่าย ประจำวัน'!$B242,'FG,ออนไล,คัดแยก'!AG:AG)</f>
        <v>5019</v>
      </c>
      <c r="BO242" s="16">
        <f>SUMIF(เตรียมส่วนผสม!$C:$C,'รับ-จ่าย ประจำวัน'!$B242,เตรียมส่วนผสม!AH:AH)+SUMIF(กวนไส้!$C:$C,'รับ-จ่าย ประจำวัน'!$B242,กวนไส้!AH:AH)+SUMIF(ผลิต1!$C:$C,'รับ-จ่าย ประจำวัน'!$B242,ผลิต1!AH:AH)+SUMIF(ผลิต2!$C:$C,'รับ-จ่าย ประจำวัน'!$B242,ผลิต2!AH:AH)+SUMIF(เส้นแต่งหน้าขนมเค้ก!$C:$C,'รับ-จ่าย ประจำวัน'!$B242,เส้นแต่งหน้าขนมเค้ก!AH:AH)+SUMIF(แพ็ค!$C:$C,'รับ-จ่าย ประจำวัน'!$B242,แพ็ค!AH:AH)+SUMIF(ธุรการ!$C:$C,'รับ-จ่าย ประจำวัน'!$B242,ธุรการ!AH:AH)+SUMIF(เส้นแต่งหน้าขนมปัง!$C:$C,'รับ-จ่าย ประจำวัน'!$B242,เส้นแต่งหน้าขนมปัง!AH:AH)+SUMIF('วางแผนBC,CJ'!$C:$C,'รับ-จ่าย ประจำวัน'!$B242,'วางแผนBC,CJ'!AH:AH)+SUMIF(RD!$C:$C,'รับ-จ่าย ประจำวัน'!$B242,RD!AH:AH)+SUMIF('FG,ออนไล,คัดแยก'!$C:$C,'รับ-จ่าย ประจำวัน'!$B242,'FG,ออนไล,คัดแยก'!AH:AH)</f>
        <v>0</v>
      </c>
      <c r="BP242" s="16">
        <f>SUMIF(เตรียมส่วนผสม!$C:$C,'รับ-จ่าย ประจำวัน'!$B242,เตรียมส่วนผสม!AI:AI)+SUMIF(กวนไส้!$C:$C,'รับ-จ่าย ประจำวัน'!$B242,กวนไส้!AI:AI)+SUMIF(ผลิต1!$C:$C,'รับ-จ่าย ประจำวัน'!$B242,ผลิต1!AI:AI)+SUMIF(ผลิต2!$C:$C,'รับ-จ่าย ประจำวัน'!$B242,ผลิต2!AI:AI)+SUMIF(เส้นแต่งหน้าขนมเค้ก!$C:$C,'รับ-จ่าย ประจำวัน'!$B242,เส้นแต่งหน้าขนมเค้ก!AI:AI)+SUMIF(แพ็ค!$C:$C,'รับ-จ่าย ประจำวัน'!$B242,แพ็ค!AI:AI)+SUMIF(ธุรการ!$C:$C,'รับ-จ่าย ประจำวัน'!$B242,ธุรการ!AI:AI)+SUMIF(เส้นแต่งหน้าขนมปัง!$C:$C,'รับ-จ่าย ประจำวัน'!$B242,เส้นแต่งหน้าขนมปัง!AI:AI)+SUMIF('วางแผนBC,CJ'!$C:$C,'รับ-จ่าย ประจำวัน'!$B242,'วางแผนBC,CJ'!AI:AI)+SUMIF(RD!$C:$C,'รับ-จ่าย ประจำวัน'!$B242,RD!AI:AI)+SUMIF('FG,ออนไล,คัดแยก'!$C:$C,'รับ-จ่าย ประจำวัน'!$B242,'FG,ออนไล,คัดแยก'!AI:AI)</f>
        <v>0</v>
      </c>
      <c r="BQ242" s="16">
        <f>SUMIF(เตรียมส่วนผสม!$C:$C,'รับ-จ่าย ประจำวัน'!$B242,เตรียมส่วนผสม!AJ:AJ)+SUMIF(กวนไส้!$C:$C,'รับ-จ่าย ประจำวัน'!$B242,กวนไส้!AJ:AJ)+SUMIF(ผลิต1!$C:$C,'รับ-จ่าย ประจำวัน'!$B242,ผลิต1!AJ:AJ)+SUMIF(ผลิต2!$C:$C,'รับ-จ่าย ประจำวัน'!$B242,ผลิต2!AJ:AJ)+SUMIF(เส้นแต่งหน้าขนมเค้ก!$C:$C,'รับ-จ่าย ประจำวัน'!$B242,เส้นแต่งหน้าขนมเค้ก!AJ:AJ)+SUMIF(แพ็ค!$C:$C,'รับ-จ่าย ประจำวัน'!$B242,แพ็ค!AJ:AJ)+SUMIF(ธุรการ!$C:$C,'รับ-จ่าย ประจำวัน'!$B242,ธุรการ!AJ:AJ)+SUMIF(เส้นแต่งหน้าขนมปัง!$C:$C,'รับ-จ่าย ประจำวัน'!$B242,เส้นแต่งหน้าขนมปัง!AJ:AJ)+SUMIF('วางแผนBC,CJ'!$C:$C,'รับ-จ่าย ประจำวัน'!$B242,'วางแผนBC,CJ'!AJ:AJ)+SUMIF(RD!$C:$C,'รับ-จ่าย ประจำวัน'!$B242,RD!AJ:AJ)+SUMIF('FG,ออนไล,คัดแยก'!$C:$C,'รับ-จ่าย ประจำวัน'!$B242,'FG,ออนไล,คัดแยก'!AJ:AJ)</f>
        <v>0</v>
      </c>
      <c r="BR242" s="16">
        <f>SUMIF(เตรียมส่วนผสม!$C:$C,'รับ-จ่าย ประจำวัน'!$B242,เตรียมส่วนผสม!AK:AK)+SUMIF(กวนไส้!$C:$C,'รับ-จ่าย ประจำวัน'!$B242,กวนไส้!AK:AK)+SUMIF(ผลิต1!$C:$C,'รับ-จ่าย ประจำวัน'!$B242,ผลิต1!AK:AK)+SUMIF(ผลิต2!$C:$C,'รับ-จ่าย ประจำวัน'!$B242,ผลิต2!AK:AK)+SUMIF(เส้นแต่งหน้าขนมเค้ก!$C:$C,'รับ-จ่าย ประจำวัน'!$B242,เส้นแต่งหน้าขนมเค้ก!AK:AK)+SUMIF(แพ็ค!$C:$C,'รับ-จ่าย ประจำวัน'!$B242,แพ็ค!AK:AK)+SUMIF(ธุรการ!$C:$C,'รับ-จ่าย ประจำวัน'!$B242,ธุรการ!AK:AK)+SUMIF(เส้นแต่งหน้าขนมปัง!$C:$C,'รับ-จ่าย ประจำวัน'!$B242,เส้นแต่งหน้าขนมปัง!AK:AK)+SUMIF('วางแผนBC,CJ'!$C:$C,'รับ-จ่าย ประจำวัน'!$B242,'วางแผนBC,CJ'!AK:AK)+SUMIF(RD!$C:$C,'รับ-จ่าย ประจำวัน'!$B242,RD!AK:AK)+SUMIF('FG,ออนไล,คัดแยก'!$C:$C,'รับ-จ่าย ประจำวัน'!$B242,'FG,ออนไล,คัดแยก'!AK:AK)</f>
        <v>0</v>
      </c>
      <c r="BS242" s="16">
        <f>SUMIF(เตรียมส่วนผสม!$C:$C,'รับ-จ่าย ประจำวัน'!$B242,เตรียมส่วนผสม!AL:AL)+SUMIF(กวนไส้!$C:$C,'รับ-จ่าย ประจำวัน'!$B242,กวนไส้!AL:AL)+SUMIF(ผลิต1!$C:$C,'รับ-จ่าย ประจำวัน'!$B242,ผลิต1!AL:AL)+SUMIF(ผลิต2!$C:$C,'รับ-จ่าย ประจำวัน'!$B242,ผลิต2!AL:AL)+SUMIF(เส้นแต่งหน้าขนมเค้ก!$C:$C,'รับ-จ่าย ประจำวัน'!$B242,เส้นแต่งหน้าขนมเค้ก!AL:AL)+SUMIF(แพ็ค!$C:$C,'รับ-จ่าย ประจำวัน'!$B242,แพ็ค!AL:AL)+SUMIF(ธุรการ!$C:$C,'รับ-จ่าย ประจำวัน'!$B242,ธุรการ!AL:AL)+SUMIF(เส้นแต่งหน้าขนมปัง!$C:$C,'รับ-จ่าย ประจำวัน'!$B242,เส้นแต่งหน้าขนมปัง!AL:AL)+SUMIF('วางแผนBC,CJ'!$C:$C,'รับ-จ่าย ประจำวัน'!$B242,'วางแผนBC,CJ'!AL:AL)+SUMIF(RD!$C:$C,'รับ-จ่าย ประจำวัน'!$B242,RD!AL:AL)+SUMIF('FG,ออนไล,คัดแยก'!$C:$C,'รับ-จ่าย ประจำวัน'!$B242,'FG,ออนไล,คัดแยก'!AL:AL)</f>
        <v>0</v>
      </c>
      <c r="BT242" s="18">
        <f t="shared" si="50"/>
        <v>39715</v>
      </c>
      <c r="BU242" s="116"/>
      <c r="BV242" s="146">
        <f t="shared" si="51"/>
        <v>35133</v>
      </c>
      <c r="BW242" s="183">
        <v>30</v>
      </c>
      <c r="BX242" s="172">
        <f t="shared" si="57"/>
        <v>1323.8333333333333</v>
      </c>
      <c r="BY242" s="188">
        <f t="shared" si="53"/>
        <v>26.538839229510263</v>
      </c>
      <c r="BZ242" s="180">
        <f t="shared" ca="1" si="52"/>
        <v>46229.538839229514</v>
      </c>
      <c r="CA242" s="93"/>
      <c r="CB242" s="93"/>
      <c r="CC242" s="93"/>
      <c r="CD242" s="93"/>
      <c r="CE242" s="93"/>
      <c r="CF242" s="93"/>
      <c r="CG242" s="93"/>
      <c r="CH242" s="93"/>
      <c r="CI242" s="93"/>
      <c r="CJ242" s="94"/>
      <c r="CK242" s="9">
        <f t="shared" si="54"/>
        <v>35133</v>
      </c>
    </row>
    <row r="243" spans="1:89" hidden="1" x14ac:dyDescent="0.5">
      <c r="A243" s="149" t="s">
        <v>792</v>
      </c>
      <c r="B243" s="34">
        <v>1023301002</v>
      </c>
      <c r="C243" s="10" t="s">
        <v>793</v>
      </c>
      <c r="D243" s="135" t="s">
        <v>91</v>
      </c>
      <c r="E243" s="11">
        <v>0</v>
      </c>
      <c r="F243" s="75"/>
      <c r="G243" s="11" t="s">
        <v>62</v>
      </c>
      <c r="H243" s="12">
        <v>36196</v>
      </c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3"/>
      <c r="AF243" s="13"/>
      <c r="AG243" s="13"/>
      <c r="AH243" s="13"/>
      <c r="AI243" s="14"/>
      <c r="AJ243" s="14"/>
      <c r="AK243" s="14"/>
      <c r="AL243" s="14"/>
      <c r="AM243" s="14"/>
      <c r="AN243" s="15">
        <f t="shared" si="49"/>
        <v>0</v>
      </c>
      <c r="AO243" s="16">
        <f>SUMIF(เตรียมส่วนผสม!$C:$C,'รับ-จ่าย ประจำวัน'!$B243,เตรียมส่วนผสม!H:H)+SUMIF(กวนไส้!$C:$C,'รับ-จ่าย ประจำวัน'!$B243,กวนไส้!H:H)+SUMIF(ผลิต1!$C:$C,'รับ-จ่าย ประจำวัน'!$B243,ผลิต1!H:H)+SUMIF(ผลิต2!$C:$C,'รับ-จ่าย ประจำวัน'!$B243,ผลิต2!H:H)+SUMIF(เส้นแต่งหน้าขนมเค้ก!$C:$C,'รับ-จ่าย ประจำวัน'!$B243,เส้นแต่งหน้าขนมเค้ก!H:H)+SUMIF(แพ็ค!$C:$C,'รับ-จ่าย ประจำวัน'!$B243,แพ็ค!H:H)+SUMIF(ธุรการ!$C:$C,'รับ-จ่าย ประจำวัน'!$B243,ธุรการ!H:H)+SUMIF(เส้นแต่งหน้าขนมปัง!$C:$C,'รับ-จ่าย ประจำวัน'!$B243,เส้นแต่งหน้าขนมปัง!H:H)+SUMIF('วางแผนBC,CJ'!$C:$C,'รับ-จ่าย ประจำวัน'!$B243,'วางแผนBC,CJ'!H:H)+SUMIF(RD!$C:$C,'รับ-จ่าย ประจำวัน'!$B243,RD!H:H)+SUMIF('FG,ออนไล,คัดแยก'!$C:$C,'รับ-จ่าย ประจำวัน'!$B243,'FG,ออนไล,คัดแยก'!H:H)</f>
        <v>0</v>
      </c>
      <c r="AP243" s="16">
        <f>SUMIF(เตรียมส่วนผสม!$C:$C,'รับ-จ่าย ประจำวัน'!$B243,เตรียมส่วนผสม!I:I)+SUMIF(กวนไส้!$C:$C,'รับ-จ่าย ประจำวัน'!$B243,กวนไส้!I:I)+SUMIF(ผลิต1!$C:$C,'รับ-จ่าย ประจำวัน'!$B243,ผลิต1!I:I)+SUMIF(ผลิต2!$C:$C,'รับ-จ่าย ประจำวัน'!$B243,ผลิต2!I:I)+SUMIF(เส้นแต่งหน้าขนมเค้ก!$C:$C,'รับ-จ่าย ประจำวัน'!$B243,เส้นแต่งหน้าขนมเค้ก!I:I)+SUMIF(แพ็ค!$C:$C,'รับ-จ่าย ประจำวัน'!$B243,แพ็ค!I:I)+SUMIF(ธุรการ!$C:$C,'รับ-จ่าย ประจำวัน'!$B243,ธุรการ!I:I)+SUMIF(เส้นแต่งหน้าขนมปัง!$C:$C,'รับ-จ่าย ประจำวัน'!$B243,เส้นแต่งหน้าขนมปัง!I:I)+SUMIF('วางแผนBC,CJ'!$C:$C,'รับ-จ่าย ประจำวัน'!$B243,'วางแผนBC,CJ'!I:I)+SUMIF(RD!$C:$C,'รับ-จ่าย ประจำวัน'!$B243,RD!I:I)+SUMIF('FG,ออนไล,คัดแยก'!$C:$C,'รับ-จ่าย ประจำวัน'!$B243,'FG,ออนไล,คัดแยก'!I:I)</f>
        <v>0</v>
      </c>
      <c r="AQ243" s="16">
        <f>SUMIF(เตรียมส่วนผสม!$C:$C,'รับ-จ่าย ประจำวัน'!$B243,เตรียมส่วนผสม!J:J)+SUMIF(กวนไส้!$C:$C,'รับ-จ่าย ประจำวัน'!$B243,กวนไส้!J:J)+SUMIF(ผลิต1!$C:$C,'รับ-จ่าย ประจำวัน'!$B243,ผลิต1!J:J)+SUMIF(ผลิต2!$C:$C,'รับ-จ่าย ประจำวัน'!$B243,ผลิต2!J:J)+SUMIF(เส้นแต่งหน้าขนมเค้ก!$C:$C,'รับ-จ่าย ประจำวัน'!$B243,เส้นแต่งหน้าขนมเค้ก!J:J)+SUMIF(แพ็ค!$C:$C,'รับ-จ่าย ประจำวัน'!$B243,แพ็ค!J:J)+SUMIF(ธุรการ!$C:$C,'รับ-จ่าย ประจำวัน'!$B243,ธุรการ!J:J)+SUMIF(เส้นแต่งหน้าขนมปัง!$C:$C,'รับ-จ่าย ประจำวัน'!$B243,เส้นแต่งหน้าขนมปัง!J:J)+SUMIF('วางแผนBC,CJ'!$C:$C,'รับ-จ่าย ประจำวัน'!$B243,'วางแผนBC,CJ'!J:J)+SUMIF(RD!$C:$C,'รับ-จ่าย ประจำวัน'!$B243,RD!J:J)+SUMIF('FG,ออนไล,คัดแยก'!$C:$C,'รับ-จ่าย ประจำวัน'!$B243,'FG,ออนไล,คัดแยก'!J:J)</f>
        <v>0</v>
      </c>
      <c r="AR243" s="16">
        <f>SUMIF(เตรียมส่วนผสม!$C:$C,'รับ-จ่าย ประจำวัน'!$B243,เตรียมส่วนผสม!K:K)+SUMIF(กวนไส้!$C:$C,'รับ-จ่าย ประจำวัน'!$B243,กวนไส้!K:K)+SUMIF(ผลิต1!$C:$C,'รับ-จ่าย ประจำวัน'!$B243,ผลิต1!K:K)+SUMIF(ผลิต2!$C:$C,'รับ-จ่าย ประจำวัน'!$B243,ผลิต2!K:K)+SUMIF(เส้นแต่งหน้าขนมเค้ก!$C:$C,'รับ-จ่าย ประจำวัน'!$B243,เส้นแต่งหน้าขนมเค้ก!K:K)+SUMIF(แพ็ค!$C:$C,'รับ-จ่าย ประจำวัน'!$B243,แพ็ค!K:K)+SUMIF(ธุรการ!$C:$C,'รับ-จ่าย ประจำวัน'!$B243,ธุรการ!K:K)+SUMIF(เส้นแต่งหน้าขนมปัง!$C:$C,'รับ-จ่าย ประจำวัน'!$B243,เส้นแต่งหน้าขนมปัง!K:K)+SUMIF('วางแผนBC,CJ'!$C:$C,'รับ-จ่าย ประจำวัน'!$B243,'วางแผนBC,CJ'!K:K)+SUMIF(RD!$C:$C,'รับ-จ่าย ประจำวัน'!$B243,RD!K:K)+SUMIF('FG,ออนไล,คัดแยก'!$C:$C,'รับ-จ่าย ประจำวัน'!$B243,'FG,ออนไล,คัดแยก'!K:K)</f>
        <v>0</v>
      </c>
      <c r="AS243" s="16">
        <f>SUMIF(เตรียมส่วนผสม!$C:$C,'รับ-จ่าย ประจำวัน'!$B243,เตรียมส่วนผสม!L:L)+SUMIF(กวนไส้!$C:$C,'รับ-จ่าย ประจำวัน'!$B243,กวนไส้!L:L)+SUMIF(ผลิต1!$C:$C,'รับ-จ่าย ประจำวัน'!$B243,ผลิต1!L:L)+SUMIF(ผลิต2!$C:$C,'รับ-จ่าย ประจำวัน'!$B243,ผลิต2!L:L)+SUMIF(เส้นแต่งหน้าขนมเค้ก!$C:$C,'รับ-จ่าย ประจำวัน'!$B243,เส้นแต่งหน้าขนมเค้ก!L:L)+SUMIF(แพ็ค!$C:$C,'รับ-จ่าย ประจำวัน'!$B243,แพ็ค!L:L)+SUMIF(ธุรการ!$C:$C,'รับ-จ่าย ประจำวัน'!$B243,ธุรการ!L:L)+SUMIF(เส้นแต่งหน้าขนมปัง!$C:$C,'รับ-จ่าย ประจำวัน'!$B243,เส้นแต่งหน้าขนมปัง!L:L)+SUMIF('วางแผนBC,CJ'!$C:$C,'รับ-จ่าย ประจำวัน'!$B243,'วางแผนBC,CJ'!L:L)+SUMIF(RD!$C:$C,'รับ-จ่าย ประจำวัน'!$B243,RD!L:L)+SUMIF('FG,ออนไล,คัดแยก'!$C:$C,'รับ-จ่าย ประจำวัน'!$B243,'FG,ออนไล,คัดแยก'!L:L)</f>
        <v>0</v>
      </c>
      <c r="AT243" s="16">
        <f>SUMIF(เตรียมส่วนผสม!$C:$C,'รับ-จ่าย ประจำวัน'!$B243,เตรียมส่วนผสม!M:M)+SUMIF(กวนไส้!$C:$C,'รับ-จ่าย ประจำวัน'!$B243,กวนไส้!M:M)+SUMIF(ผลิต1!$C:$C,'รับ-จ่าย ประจำวัน'!$B243,ผลิต1!M:M)+SUMIF(ผลิต2!$C:$C,'รับ-จ่าย ประจำวัน'!$B243,ผลิต2!M:M)+SUMIF(เส้นแต่งหน้าขนมเค้ก!$C:$C,'รับ-จ่าย ประจำวัน'!$B243,เส้นแต่งหน้าขนมเค้ก!M:M)+SUMIF(แพ็ค!$C:$C,'รับ-จ่าย ประจำวัน'!$B243,แพ็ค!M:M)+SUMIF(ธุรการ!$C:$C,'รับ-จ่าย ประจำวัน'!$B243,ธุรการ!M:M)+SUMIF(เส้นแต่งหน้าขนมปัง!$C:$C,'รับ-จ่าย ประจำวัน'!$B243,เส้นแต่งหน้าขนมปัง!M:M)+SUMIF('วางแผนBC,CJ'!$C:$C,'รับ-จ่าย ประจำวัน'!$B243,'วางแผนBC,CJ'!M:M)+SUMIF(RD!$C:$C,'รับ-จ่าย ประจำวัน'!$B243,RD!M:M)+SUMIF('FG,ออนไล,คัดแยก'!$C:$C,'รับ-จ่าย ประจำวัน'!$B243,'FG,ออนไล,คัดแยก'!M:M)</f>
        <v>0</v>
      </c>
      <c r="AU243" s="16">
        <f>SUMIF(เตรียมส่วนผสม!$C:$C,'รับ-จ่าย ประจำวัน'!$B243,เตรียมส่วนผสม!N:N)+SUMIF(กวนไส้!$C:$C,'รับ-จ่าย ประจำวัน'!$B243,กวนไส้!N:N)+SUMIF(ผลิต1!$C:$C,'รับ-จ่าย ประจำวัน'!$B243,ผลิต1!N:N)+SUMIF(ผลิต2!$C:$C,'รับ-จ่าย ประจำวัน'!$B243,ผลิต2!N:N)+SUMIF(เส้นแต่งหน้าขนมเค้ก!$C:$C,'รับ-จ่าย ประจำวัน'!$B243,เส้นแต่งหน้าขนมเค้ก!N:N)+SUMIF(แพ็ค!$C:$C,'รับ-จ่าย ประจำวัน'!$B243,แพ็ค!N:N)+SUMIF(ธุรการ!$C:$C,'รับ-จ่าย ประจำวัน'!$B243,ธุรการ!N:N)+SUMIF(เส้นแต่งหน้าขนมปัง!$C:$C,'รับ-จ่าย ประจำวัน'!$B243,เส้นแต่งหน้าขนมปัง!N:N)+SUMIF('วางแผนBC,CJ'!$C:$C,'รับ-จ่าย ประจำวัน'!$B243,'วางแผนBC,CJ'!N:N)+SUMIF(RD!$C:$C,'รับ-จ่าย ประจำวัน'!$B243,RD!N:N)+SUMIF('FG,ออนไล,คัดแยก'!$C:$C,'รับ-จ่าย ประจำวัน'!$B243,'FG,ออนไล,คัดแยก'!N:N)</f>
        <v>0</v>
      </c>
      <c r="AV243" s="16">
        <f>SUMIF(เตรียมส่วนผสม!$C:$C,'รับ-จ่าย ประจำวัน'!$B243,เตรียมส่วนผสม!O:O)+SUMIF(กวนไส้!$C:$C,'รับ-จ่าย ประจำวัน'!$B243,กวนไส้!O:O)+SUMIF(ผลิต1!$C:$C,'รับ-จ่าย ประจำวัน'!$B243,ผลิต1!O:O)+SUMIF(ผลิต2!$C:$C,'รับ-จ่าย ประจำวัน'!$B243,ผลิต2!O:O)+SUMIF(เส้นแต่งหน้าขนมเค้ก!$C:$C,'รับ-จ่าย ประจำวัน'!$B243,เส้นแต่งหน้าขนมเค้ก!O:O)+SUMIF(แพ็ค!$C:$C,'รับ-จ่าย ประจำวัน'!$B243,แพ็ค!O:O)+SUMIF(ธุรการ!$C:$C,'รับ-จ่าย ประจำวัน'!$B243,ธุรการ!O:O)+SUMIF(เส้นแต่งหน้าขนมปัง!$C:$C,'รับ-จ่าย ประจำวัน'!$B243,เส้นแต่งหน้าขนมปัง!O:O)+SUMIF('วางแผนBC,CJ'!$C:$C,'รับ-จ่าย ประจำวัน'!$B243,'วางแผนBC,CJ'!O:O)+SUMIF(RD!$C:$C,'รับ-จ่าย ประจำวัน'!$B243,RD!O:O)+SUMIF('FG,ออนไล,คัดแยก'!$C:$C,'รับ-จ่าย ประจำวัน'!$B243,'FG,ออนไล,คัดแยก'!O:O)</f>
        <v>0</v>
      </c>
      <c r="AW243" s="16">
        <f>SUMIF(เตรียมส่วนผสม!$C:$C,'รับ-จ่าย ประจำวัน'!$B243,เตรียมส่วนผสม!P:P)+SUMIF(กวนไส้!$C:$C,'รับ-จ่าย ประจำวัน'!$B243,กวนไส้!P:P)+SUMIF(ผลิต1!$C:$C,'รับ-จ่าย ประจำวัน'!$B243,ผลิต1!P:P)+SUMIF(ผลิต2!$C:$C,'รับ-จ่าย ประจำวัน'!$B243,ผลิต2!P:P)+SUMIF(เส้นแต่งหน้าขนมเค้ก!$C:$C,'รับ-จ่าย ประจำวัน'!$B243,เส้นแต่งหน้าขนมเค้ก!P:P)+SUMIF(แพ็ค!$C:$C,'รับ-จ่าย ประจำวัน'!$B243,แพ็ค!P:P)+SUMIF(ธุรการ!$C:$C,'รับ-จ่าย ประจำวัน'!$B243,ธุรการ!P:P)+SUMIF(เส้นแต่งหน้าขนมปัง!$C:$C,'รับ-จ่าย ประจำวัน'!$B243,เส้นแต่งหน้าขนมปัง!P:P)+SUMIF('วางแผนBC,CJ'!$C:$C,'รับ-จ่าย ประจำวัน'!$B243,'วางแผนBC,CJ'!P:P)+SUMIF(RD!$C:$C,'รับ-จ่าย ประจำวัน'!$B243,RD!P:P)+SUMIF('FG,ออนไล,คัดแยก'!$C:$C,'รับ-จ่าย ประจำวัน'!$B243,'FG,ออนไล,คัดแยก'!P:P)</f>
        <v>0</v>
      </c>
      <c r="AX243" s="16">
        <f>SUMIF(เตรียมส่วนผสม!$C:$C,'รับ-จ่าย ประจำวัน'!$B243,เตรียมส่วนผสม!Q:Q)+SUMIF(กวนไส้!$C:$C,'รับ-จ่าย ประจำวัน'!$B243,กวนไส้!Q:Q)+SUMIF(ผลิต1!$C:$C,'รับ-จ่าย ประจำวัน'!$B243,ผลิต1!Q:Q)+SUMIF(ผลิต2!$C:$C,'รับ-จ่าย ประจำวัน'!$B243,ผลิต2!Q:Q)+SUMIF(เส้นแต่งหน้าขนมเค้ก!$C:$C,'รับ-จ่าย ประจำวัน'!$B243,เส้นแต่งหน้าขนมเค้ก!Q:Q)+SUMIF(แพ็ค!$C:$C,'รับ-จ่าย ประจำวัน'!$B243,แพ็ค!Q:Q)+SUMIF(ธุรการ!$C:$C,'รับ-จ่าย ประจำวัน'!$B243,ธุรการ!Q:Q)+SUMIF(เส้นแต่งหน้าขนมปัง!$C:$C,'รับ-จ่าย ประจำวัน'!$B243,เส้นแต่งหน้าขนมปัง!Q:Q)+SUMIF('วางแผนBC,CJ'!$C:$C,'รับ-จ่าย ประจำวัน'!$B243,'วางแผนBC,CJ'!Q:Q)+SUMIF(RD!$C:$C,'รับ-จ่าย ประจำวัน'!$B243,RD!Q:Q)+SUMIF('FG,ออนไล,คัดแยก'!$C:$C,'รับ-จ่าย ประจำวัน'!$B243,'FG,ออนไล,คัดแยก'!Q:Q)</f>
        <v>0</v>
      </c>
      <c r="AY243" s="16">
        <f>SUMIF(เตรียมส่วนผสม!$C:$C,'รับ-จ่าย ประจำวัน'!$B243,เตรียมส่วนผสม!R:R)+SUMIF(กวนไส้!$C:$C,'รับ-จ่าย ประจำวัน'!$B243,กวนไส้!R:R)+SUMIF(ผลิต1!$C:$C,'รับ-จ่าย ประจำวัน'!$B243,ผลิต1!R:R)+SUMIF(ผลิต2!$C:$C,'รับ-จ่าย ประจำวัน'!$B243,ผลิต2!R:R)+SUMIF(เส้นแต่งหน้าขนมเค้ก!$C:$C,'รับ-จ่าย ประจำวัน'!$B243,เส้นแต่งหน้าขนมเค้ก!R:R)+SUMIF(แพ็ค!$C:$C,'รับ-จ่าย ประจำวัน'!$B243,แพ็ค!R:R)+SUMIF(ธุรการ!$C:$C,'รับ-จ่าย ประจำวัน'!$B243,ธุรการ!R:R)+SUMIF(เส้นแต่งหน้าขนมปัง!$C:$C,'รับ-จ่าย ประจำวัน'!$B243,เส้นแต่งหน้าขนมปัง!R:R)+SUMIF('วางแผนBC,CJ'!$C:$C,'รับ-จ่าย ประจำวัน'!$B243,'วางแผนBC,CJ'!R:R)+SUMIF(RD!$C:$C,'รับ-จ่าย ประจำวัน'!$B243,RD!R:R)+SUMIF('FG,ออนไล,คัดแยก'!$C:$C,'รับ-จ่าย ประจำวัน'!$B243,'FG,ออนไล,คัดแยก'!R:R)</f>
        <v>0</v>
      </c>
      <c r="AZ243" s="16">
        <f>SUMIF(เตรียมส่วนผสม!$C:$C,'รับ-จ่าย ประจำวัน'!$B243,เตรียมส่วนผสม!S:S)+SUMIF(กวนไส้!$C:$C,'รับ-จ่าย ประจำวัน'!$B243,กวนไส้!S:S)+SUMIF(ผลิต1!$C:$C,'รับ-จ่าย ประจำวัน'!$B243,ผลิต1!S:S)+SUMIF(ผลิต2!$C:$C,'รับ-จ่าย ประจำวัน'!$B243,ผลิต2!S:S)+SUMIF(เส้นแต่งหน้าขนมเค้ก!$C:$C,'รับ-จ่าย ประจำวัน'!$B243,เส้นแต่งหน้าขนมเค้ก!S:S)+SUMIF(แพ็ค!$C:$C,'รับ-จ่าย ประจำวัน'!$B243,แพ็ค!S:S)+SUMIF(ธุรการ!$C:$C,'รับ-จ่าย ประจำวัน'!$B243,ธุรการ!S:S)+SUMIF(เส้นแต่งหน้าขนมปัง!$C:$C,'รับ-จ่าย ประจำวัน'!$B243,เส้นแต่งหน้าขนมปัง!S:S)+SUMIF('วางแผนBC,CJ'!$C:$C,'รับ-จ่าย ประจำวัน'!$B243,'วางแผนBC,CJ'!S:S)+SUMIF(RD!$C:$C,'รับ-จ่าย ประจำวัน'!$B243,RD!S:S)+SUMIF('FG,ออนไล,คัดแยก'!$C:$C,'รับ-จ่าย ประจำวัน'!$B243,'FG,ออนไล,คัดแยก'!S:S)</f>
        <v>0</v>
      </c>
      <c r="BA243" s="16">
        <f>SUMIF(เตรียมส่วนผสม!$C:$C,'รับ-จ่าย ประจำวัน'!$B243,เตรียมส่วนผสม!T:T)+SUMIF(กวนไส้!$C:$C,'รับ-จ่าย ประจำวัน'!$B243,กวนไส้!T:T)+SUMIF(ผลิต1!$C:$C,'รับ-จ่าย ประจำวัน'!$B243,ผลิต1!T:T)+SUMIF(ผลิต2!$C:$C,'รับ-จ่าย ประจำวัน'!$B243,ผลิต2!T:T)+SUMIF(เส้นแต่งหน้าขนมเค้ก!$C:$C,'รับ-จ่าย ประจำวัน'!$B243,เส้นแต่งหน้าขนมเค้ก!T:T)+SUMIF(แพ็ค!$C:$C,'รับ-จ่าย ประจำวัน'!$B243,แพ็ค!T:T)+SUMIF(ธุรการ!$C:$C,'รับ-จ่าย ประจำวัน'!$B243,ธุรการ!T:T)+SUMIF(เส้นแต่งหน้าขนมปัง!$C:$C,'รับ-จ่าย ประจำวัน'!$B243,เส้นแต่งหน้าขนมปัง!T:T)+SUMIF('วางแผนBC,CJ'!$C:$C,'รับ-จ่าย ประจำวัน'!$B243,'วางแผนBC,CJ'!T:T)+SUMIF(RD!$C:$C,'รับ-จ่าย ประจำวัน'!$B243,RD!T:T)+SUMIF('FG,ออนไล,คัดแยก'!$C:$C,'รับ-จ่าย ประจำวัน'!$B243,'FG,ออนไล,คัดแยก'!T:T)</f>
        <v>0</v>
      </c>
      <c r="BB243" s="16">
        <f>SUMIF(เตรียมส่วนผสม!$C:$C,'รับ-จ่าย ประจำวัน'!$B243,เตรียมส่วนผสม!U:U)+SUMIF(กวนไส้!$C:$C,'รับ-จ่าย ประจำวัน'!$B243,กวนไส้!U:U)+SUMIF(ผลิต1!$C:$C,'รับ-จ่าย ประจำวัน'!$B243,ผลิต1!U:U)+SUMIF(ผลิต2!$C:$C,'รับ-จ่าย ประจำวัน'!$B243,ผลิต2!U:U)+SUMIF(เส้นแต่งหน้าขนมเค้ก!$C:$C,'รับ-จ่าย ประจำวัน'!$B243,เส้นแต่งหน้าขนมเค้ก!U:U)+SUMIF(แพ็ค!$C:$C,'รับ-จ่าย ประจำวัน'!$B243,แพ็ค!U:U)+SUMIF(ธุรการ!$C:$C,'รับ-จ่าย ประจำวัน'!$B243,ธุรการ!U:U)+SUMIF(เส้นแต่งหน้าขนมปัง!$C:$C,'รับ-จ่าย ประจำวัน'!$B243,เส้นแต่งหน้าขนมปัง!U:U)+SUMIF('วางแผนBC,CJ'!$C:$C,'รับ-จ่าย ประจำวัน'!$B243,'วางแผนBC,CJ'!U:U)+SUMIF(RD!$C:$C,'รับ-จ่าย ประจำวัน'!$B243,RD!U:U)+SUMIF('FG,ออนไล,คัดแยก'!$C:$C,'รับ-จ่าย ประจำวัน'!$B243,'FG,ออนไล,คัดแยก'!U:U)</f>
        <v>0</v>
      </c>
      <c r="BC243" s="16">
        <f>SUMIF(เตรียมส่วนผสม!$C:$C,'รับ-จ่าย ประจำวัน'!$B243,เตรียมส่วนผสม!V:V)+SUMIF(กวนไส้!$C:$C,'รับ-จ่าย ประจำวัน'!$B243,กวนไส้!V:V)+SUMIF(ผลิต1!$C:$C,'รับ-จ่าย ประจำวัน'!$B243,ผลิต1!V:V)+SUMIF(ผลิต2!$C:$C,'รับ-จ่าย ประจำวัน'!$B243,ผลิต2!V:V)+SUMIF(เส้นแต่งหน้าขนมเค้ก!$C:$C,'รับ-จ่าย ประจำวัน'!$B243,เส้นแต่งหน้าขนมเค้ก!V:V)+SUMIF(แพ็ค!$C:$C,'รับ-จ่าย ประจำวัน'!$B243,แพ็ค!V:V)+SUMIF(ธุรการ!$C:$C,'รับ-จ่าย ประจำวัน'!$B243,ธุรการ!V:V)+SUMIF(เส้นแต่งหน้าขนมปัง!$C:$C,'รับ-จ่าย ประจำวัน'!$B243,เส้นแต่งหน้าขนมปัง!V:V)+SUMIF('วางแผนBC,CJ'!$C:$C,'รับ-จ่าย ประจำวัน'!$B243,'วางแผนBC,CJ'!V:V)+SUMIF(RD!$C:$C,'รับ-จ่าย ประจำวัน'!$B243,RD!V:V)+SUMIF('FG,ออนไล,คัดแยก'!$C:$C,'รับ-จ่าย ประจำวัน'!$B243,'FG,ออนไล,คัดแยก'!V:V)</f>
        <v>0</v>
      </c>
      <c r="BD243" s="16">
        <f>SUMIF(เตรียมส่วนผสม!$C:$C,'รับ-จ่าย ประจำวัน'!$B243,เตรียมส่วนผสม!W:W)+SUMIF(กวนไส้!$C:$C,'รับ-จ่าย ประจำวัน'!$B243,กวนไส้!W:W)+SUMIF(ผลิต1!$C:$C,'รับ-จ่าย ประจำวัน'!$B243,ผลิต1!W:W)+SUMIF(ผลิต2!$C:$C,'รับ-จ่าย ประจำวัน'!$B243,ผลิต2!W:W)+SUMIF(เส้นแต่งหน้าขนมเค้ก!$C:$C,'รับ-จ่าย ประจำวัน'!$B243,เส้นแต่งหน้าขนมเค้ก!W:W)+SUMIF(แพ็ค!$C:$C,'รับ-จ่าย ประจำวัน'!$B243,แพ็ค!W:W)+SUMIF(ธุรการ!$C:$C,'รับ-จ่าย ประจำวัน'!$B243,ธุรการ!W:W)+SUMIF(เส้นแต่งหน้าขนมปัง!$C:$C,'รับ-จ่าย ประจำวัน'!$B243,เส้นแต่งหน้าขนมปัง!W:W)+SUMIF('วางแผนBC,CJ'!$C:$C,'รับ-จ่าย ประจำวัน'!$B243,'วางแผนBC,CJ'!W:W)+SUMIF(RD!$C:$C,'รับ-จ่าย ประจำวัน'!$B243,RD!W:W)+SUMIF('FG,ออนไล,คัดแยก'!$C:$C,'รับ-จ่าย ประจำวัน'!$B243,'FG,ออนไล,คัดแยก'!W:W)</f>
        <v>0</v>
      </c>
      <c r="BE243" s="16">
        <f>SUMIF(เตรียมส่วนผสม!$C:$C,'รับ-จ่าย ประจำวัน'!$B243,เตรียมส่วนผสม!X:X)+SUMIF(กวนไส้!$C:$C,'รับ-จ่าย ประจำวัน'!$B243,กวนไส้!X:X)+SUMIF(ผลิต1!$C:$C,'รับ-จ่าย ประจำวัน'!$B243,ผลิต1!X:X)+SUMIF(ผลิต2!$C:$C,'รับ-จ่าย ประจำวัน'!$B243,ผลิต2!X:X)+SUMIF(เส้นแต่งหน้าขนมเค้ก!$C:$C,'รับ-จ่าย ประจำวัน'!$B243,เส้นแต่งหน้าขนมเค้ก!X:X)+SUMIF(แพ็ค!$C:$C,'รับ-จ่าย ประจำวัน'!$B243,แพ็ค!X:X)+SUMIF(ธุรการ!$C:$C,'รับ-จ่าย ประจำวัน'!$B243,ธุรการ!X:X)+SUMIF(เส้นแต่งหน้าขนมปัง!$C:$C,'รับ-จ่าย ประจำวัน'!$B243,เส้นแต่งหน้าขนมปัง!X:X)+SUMIF('วางแผนBC,CJ'!$C:$C,'รับ-จ่าย ประจำวัน'!$B243,'วางแผนBC,CJ'!X:X)+SUMIF(RD!$C:$C,'รับ-จ่าย ประจำวัน'!$B243,RD!X:X)+SUMIF('FG,ออนไล,คัดแยก'!$C:$C,'รับ-จ่าย ประจำวัน'!$B243,'FG,ออนไล,คัดแยก'!X:X)</f>
        <v>0</v>
      </c>
      <c r="BF243" s="16">
        <f>SUMIF(เตรียมส่วนผสม!$C:$C,'รับ-จ่าย ประจำวัน'!$B243,เตรียมส่วนผสม!Y:Y)+SUMIF(กวนไส้!$C:$C,'รับ-จ่าย ประจำวัน'!$B243,กวนไส้!Y:Y)+SUMIF(ผลิต1!$C:$C,'รับ-จ่าย ประจำวัน'!$B243,ผลิต1!Y:Y)+SUMIF(ผลิต2!$C:$C,'รับ-จ่าย ประจำวัน'!$B243,ผลิต2!Y:Y)+SUMIF(เส้นแต่งหน้าขนมเค้ก!$C:$C,'รับ-จ่าย ประจำวัน'!$B243,เส้นแต่งหน้าขนมเค้ก!Y:Y)+SUMIF(แพ็ค!$C:$C,'รับ-จ่าย ประจำวัน'!$B243,แพ็ค!Y:Y)+SUMIF(ธุรการ!$C:$C,'รับ-จ่าย ประจำวัน'!$B243,ธุรการ!Y:Y)+SUMIF(เส้นแต่งหน้าขนมปัง!$C:$C,'รับ-จ่าย ประจำวัน'!$B243,เส้นแต่งหน้าขนมปัง!Y:Y)+SUMIF('วางแผนBC,CJ'!$C:$C,'รับ-จ่าย ประจำวัน'!$B243,'วางแผนBC,CJ'!Y:Y)+SUMIF(RD!$C:$C,'รับ-จ่าย ประจำวัน'!$B243,RD!Y:Y)+SUMIF('FG,ออนไล,คัดแยก'!$C:$C,'รับ-จ่าย ประจำวัน'!$B243,'FG,ออนไล,คัดแยก'!Y:Y)</f>
        <v>0</v>
      </c>
      <c r="BG243" s="16">
        <f>SUMIF(เตรียมส่วนผสม!$C:$C,'รับ-จ่าย ประจำวัน'!$B243,เตรียมส่วนผสม!Z:Z)+SUMIF(กวนไส้!$C:$C,'รับ-จ่าย ประจำวัน'!$B243,กวนไส้!Z:Z)+SUMIF(ผลิต1!$C:$C,'รับ-จ่าย ประจำวัน'!$B243,ผลิต1!Z:Z)+SUMIF(ผลิต2!$C:$C,'รับ-จ่าย ประจำวัน'!$B243,ผลิต2!Z:Z)+SUMIF(เส้นแต่งหน้าขนมเค้ก!$C:$C,'รับ-จ่าย ประจำวัน'!$B243,เส้นแต่งหน้าขนมเค้ก!Z:Z)+SUMIF(แพ็ค!$C:$C,'รับ-จ่าย ประจำวัน'!$B243,แพ็ค!Z:Z)+SUMIF(ธุรการ!$C:$C,'รับ-จ่าย ประจำวัน'!$B243,ธุรการ!Z:Z)+SUMIF(เส้นแต่งหน้าขนมปัง!$C:$C,'รับ-จ่าย ประจำวัน'!$B243,เส้นแต่งหน้าขนมปัง!Z:Z)+SUMIF('วางแผนBC,CJ'!$C:$C,'รับ-จ่าย ประจำวัน'!$B243,'วางแผนBC,CJ'!Z:Z)+SUMIF(RD!$C:$C,'รับ-จ่าย ประจำวัน'!$B243,RD!Z:Z)+SUMIF('FG,ออนไล,คัดแยก'!$C:$C,'รับ-จ่าย ประจำวัน'!$B243,'FG,ออนไล,คัดแยก'!Z:Z)</f>
        <v>0</v>
      </c>
      <c r="BH243" s="16">
        <f>SUMIF(เตรียมส่วนผสม!$C:$C,'รับ-จ่าย ประจำวัน'!$B243,เตรียมส่วนผสม!AA:AA)+SUMIF(กวนไส้!$C:$C,'รับ-จ่าย ประจำวัน'!$B243,กวนไส้!AA:AA)+SUMIF(ผลิต1!$C:$C,'รับ-จ่าย ประจำวัน'!$B243,ผลิต1!AA:AA)+SUMIF(ผลิต2!$C:$C,'รับ-จ่าย ประจำวัน'!$B243,ผลิต2!AA:AA)+SUMIF(เส้นแต่งหน้าขนมเค้ก!$C:$C,'รับ-จ่าย ประจำวัน'!$B243,เส้นแต่งหน้าขนมเค้ก!AA:AA)+SUMIF(แพ็ค!$C:$C,'รับ-จ่าย ประจำวัน'!$B243,แพ็ค!AA:AA)+SUMIF(ธุรการ!$C:$C,'รับ-จ่าย ประจำวัน'!$B243,ธุรการ!AA:AA)+SUMIF(เส้นแต่งหน้าขนมปัง!$C:$C,'รับ-จ่าย ประจำวัน'!$B243,เส้นแต่งหน้าขนมปัง!AA:AA)+SUMIF('วางแผนBC,CJ'!$C:$C,'รับ-จ่าย ประจำวัน'!$B243,'วางแผนBC,CJ'!AA:AA)+SUMIF(RD!$C:$C,'รับ-จ่าย ประจำวัน'!$B243,RD!AA:AA)+SUMIF('FG,ออนไล,คัดแยก'!$C:$C,'รับ-จ่าย ประจำวัน'!$B243,'FG,ออนไล,คัดแยก'!AA:AA)</f>
        <v>0</v>
      </c>
      <c r="BI243" s="16">
        <f>SUMIF(เตรียมส่วนผสม!$C:$C,'รับ-จ่าย ประจำวัน'!$B243,เตรียมส่วนผสม!AB:AB)+SUMIF(กวนไส้!$C:$C,'รับ-จ่าย ประจำวัน'!$B243,กวนไส้!AB:AB)+SUMIF(ผลิต1!$C:$C,'รับ-จ่าย ประจำวัน'!$B243,ผลิต1!AB:AB)+SUMIF(ผลิต2!$C:$C,'รับ-จ่าย ประจำวัน'!$B243,ผลิต2!AB:AB)+SUMIF(เส้นแต่งหน้าขนมเค้ก!$C:$C,'รับ-จ่าย ประจำวัน'!$B243,เส้นแต่งหน้าขนมเค้ก!AB:AB)+SUMIF(แพ็ค!$C:$C,'รับ-จ่าย ประจำวัน'!$B243,แพ็ค!AB:AB)+SUMIF(ธุรการ!$C:$C,'รับ-จ่าย ประจำวัน'!$B243,ธุรการ!AB:AB)+SUMIF(เส้นแต่งหน้าขนมปัง!$C:$C,'รับ-จ่าย ประจำวัน'!$B243,เส้นแต่งหน้าขนมปัง!AB:AB)+SUMIF('วางแผนBC,CJ'!$C:$C,'รับ-จ่าย ประจำวัน'!$B243,'วางแผนBC,CJ'!AB:AB)+SUMIF(RD!$C:$C,'รับ-จ่าย ประจำวัน'!$B243,RD!AB:AB)+SUMIF('FG,ออนไล,คัดแยก'!$C:$C,'รับ-จ่าย ประจำวัน'!$B243,'FG,ออนไล,คัดแยก'!AB:AB)</f>
        <v>0</v>
      </c>
      <c r="BJ243" s="16">
        <f>SUMIF(เตรียมส่วนผสม!$C:$C,'รับ-จ่าย ประจำวัน'!$B243,เตรียมส่วนผสม!AC:AC)+SUMIF(กวนไส้!$C:$C,'รับ-จ่าย ประจำวัน'!$B243,กวนไส้!AC:AC)+SUMIF(ผลิต1!$C:$C,'รับ-จ่าย ประจำวัน'!$B243,ผลิต1!AC:AC)+SUMIF(ผลิต2!$C:$C,'รับ-จ่าย ประจำวัน'!$B243,ผลิต2!AC:AC)+SUMIF(เส้นแต่งหน้าขนมเค้ก!$C:$C,'รับ-จ่าย ประจำวัน'!$B243,เส้นแต่งหน้าขนมเค้ก!AC:AC)+SUMIF(แพ็ค!$C:$C,'รับ-จ่าย ประจำวัน'!$B243,แพ็ค!AC:AC)+SUMIF(ธุรการ!$C:$C,'รับ-จ่าย ประจำวัน'!$B243,ธุรการ!AC:AC)+SUMIF(เส้นแต่งหน้าขนมปัง!$C:$C,'รับ-จ่าย ประจำวัน'!$B243,เส้นแต่งหน้าขนมปัง!AC:AC)+SUMIF('วางแผนBC,CJ'!$C:$C,'รับ-จ่าย ประจำวัน'!$B243,'วางแผนBC,CJ'!AC:AC)+SUMIF(RD!$C:$C,'รับ-จ่าย ประจำวัน'!$B243,RD!AC:AC)+SUMIF('FG,ออนไล,คัดแยก'!$C:$C,'รับ-จ่าย ประจำวัน'!$B243,'FG,ออนไล,คัดแยก'!AC:AC)</f>
        <v>0</v>
      </c>
      <c r="BK243" s="16">
        <f>SUMIF(เตรียมส่วนผสม!$C:$C,'รับ-จ่าย ประจำวัน'!$B243,เตรียมส่วนผสม!AD:AD)+SUMIF(กวนไส้!$C:$C,'รับ-จ่าย ประจำวัน'!$B243,กวนไส้!AD:AD)+SUMIF(ผลิต1!$C:$C,'รับ-จ่าย ประจำวัน'!$B243,ผลิต1!AD:AD)+SUMIF(ผลิต2!$C:$C,'รับ-จ่าย ประจำวัน'!$B243,ผลิต2!AD:AD)+SUMIF(เส้นแต่งหน้าขนมเค้ก!$C:$C,'รับ-จ่าย ประจำวัน'!$B243,เส้นแต่งหน้าขนมเค้ก!AD:AD)+SUMIF(แพ็ค!$C:$C,'รับ-จ่าย ประจำวัน'!$B243,แพ็ค!AD:AD)+SUMIF(ธุรการ!$C:$C,'รับ-จ่าย ประจำวัน'!$B243,ธุรการ!AD:AD)+SUMIF(เส้นแต่งหน้าขนมปัง!$C:$C,'รับ-จ่าย ประจำวัน'!$B243,เส้นแต่งหน้าขนมปัง!AD:AD)+SUMIF('วางแผนBC,CJ'!$C:$C,'รับ-จ่าย ประจำวัน'!$B243,'วางแผนBC,CJ'!AD:AD)+SUMIF(RD!$C:$C,'รับ-จ่าย ประจำวัน'!$B243,RD!AD:AD)+SUMIF('FG,ออนไล,คัดแยก'!$C:$C,'รับ-จ่าย ประจำวัน'!$B243,'FG,ออนไล,คัดแยก'!AD:AD)</f>
        <v>0</v>
      </c>
      <c r="BL243" s="16">
        <f>SUMIF(เตรียมส่วนผสม!$C:$C,'รับ-จ่าย ประจำวัน'!$B243,เตรียมส่วนผสม!AE:AE)+SUMIF(กวนไส้!$C:$C,'รับ-จ่าย ประจำวัน'!$B243,กวนไส้!AE:AE)+SUMIF(ผลิต1!$C:$C,'รับ-จ่าย ประจำวัน'!$B243,ผลิต1!AE:AE)+SUMIF(ผลิต2!$C:$C,'รับ-จ่าย ประจำวัน'!$B243,ผลิต2!AE:AE)+SUMIF(เส้นแต่งหน้าขนมเค้ก!$C:$C,'รับ-จ่าย ประจำวัน'!$B243,เส้นแต่งหน้าขนมเค้ก!AE:AE)+SUMIF(แพ็ค!$C:$C,'รับ-จ่าย ประจำวัน'!$B243,แพ็ค!AE:AE)+SUMIF(ธุรการ!$C:$C,'รับ-จ่าย ประจำวัน'!$B243,ธุรการ!AE:AE)+SUMIF(เส้นแต่งหน้าขนมปัง!$C:$C,'รับ-จ่าย ประจำวัน'!$B243,เส้นแต่งหน้าขนมปัง!AE:AE)+SUMIF('วางแผนBC,CJ'!$C:$C,'รับ-จ่าย ประจำวัน'!$B243,'วางแผนBC,CJ'!AE:AE)+SUMIF(RD!$C:$C,'รับ-จ่าย ประจำวัน'!$B243,RD!AE:AE)+SUMIF('FG,ออนไล,คัดแยก'!$C:$C,'รับ-จ่าย ประจำวัน'!$B243,'FG,ออนไล,คัดแยก'!AE:AE)</f>
        <v>0</v>
      </c>
      <c r="BM243" s="16">
        <f>SUMIF(เตรียมส่วนผสม!$C:$C,'รับ-จ่าย ประจำวัน'!$B243,เตรียมส่วนผสม!AF:AF)+SUMIF(กวนไส้!$C:$C,'รับ-จ่าย ประจำวัน'!$B243,กวนไส้!AF:AF)+SUMIF(ผลิต1!$C:$C,'รับ-จ่าย ประจำวัน'!$B243,ผลิต1!AF:AF)+SUMIF(ผลิต2!$C:$C,'รับ-จ่าย ประจำวัน'!$B243,ผลิต2!AF:AF)+SUMIF(เส้นแต่งหน้าขนมเค้ก!$C:$C,'รับ-จ่าย ประจำวัน'!$B243,เส้นแต่งหน้าขนมเค้ก!AF:AF)+SUMIF(แพ็ค!$C:$C,'รับ-จ่าย ประจำวัน'!$B243,แพ็ค!AF:AF)+SUMIF(ธุรการ!$C:$C,'รับ-จ่าย ประจำวัน'!$B243,ธุรการ!AF:AF)+SUMIF(เส้นแต่งหน้าขนมปัง!$C:$C,'รับ-จ่าย ประจำวัน'!$B243,เส้นแต่งหน้าขนมปัง!AF:AF)+SUMIF('วางแผนBC,CJ'!$C:$C,'รับ-จ่าย ประจำวัน'!$B243,'วางแผนBC,CJ'!AF:AF)+SUMIF(RD!$C:$C,'รับ-จ่าย ประจำวัน'!$B243,RD!AF:AF)+SUMIF('FG,ออนไล,คัดแยก'!$C:$C,'รับ-จ่าย ประจำวัน'!$B243,'FG,ออนไล,คัดแยก'!AF:AF)</f>
        <v>0</v>
      </c>
      <c r="BN243" s="16">
        <f>SUMIF(เตรียมส่วนผสม!$C:$C,'รับ-จ่าย ประจำวัน'!$B243,เตรียมส่วนผสม!AG:AG)+SUMIF(กวนไส้!$C:$C,'รับ-จ่าย ประจำวัน'!$B243,กวนไส้!AG:AG)+SUMIF(ผลิต1!$C:$C,'รับ-จ่าย ประจำวัน'!$B243,ผลิต1!AG:AG)+SUMIF(ผลิต2!$C:$C,'รับ-จ่าย ประจำวัน'!$B243,ผลิต2!AG:AG)+SUMIF(เส้นแต่งหน้าขนมเค้ก!$C:$C,'รับ-จ่าย ประจำวัน'!$B243,เส้นแต่งหน้าขนมเค้ก!AG:AG)+SUMIF(แพ็ค!$C:$C,'รับ-จ่าย ประจำวัน'!$B243,แพ็ค!AG:AG)+SUMIF(ธุรการ!$C:$C,'รับ-จ่าย ประจำวัน'!$B243,ธุรการ!AG:AG)+SUMIF(เส้นแต่งหน้าขนมปัง!$C:$C,'รับ-จ่าย ประจำวัน'!$B243,เส้นแต่งหน้าขนมปัง!AG:AG)+SUMIF('วางแผนBC,CJ'!$C:$C,'รับ-จ่าย ประจำวัน'!$B243,'วางแผนBC,CJ'!AG:AG)+SUMIF(RD!$C:$C,'รับ-จ่าย ประจำวัน'!$B243,RD!AG:AG)+SUMIF('FG,ออนไล,คัดแยก'!$C:$C,'รับ-จ่าย ประจำวัน'!$B243,'FG,ออนไล,คัดแยก'!AG:AG)</f>
        <v>0</v>
      </c>
      <c r="BO243" s="16">
        <f>SUMIF(เตรียมส่วนผสม!$C:$C,'รับ-จ่าย ประจำวัน'!$B243,เตรียมส่วนผสม!AH:AH)+SUMIF(กวนไส้!$C:$C,'รับ-จ่าย ประจำวัน'!$B243,กวนไส้!AH:AH)+SUMIF(ผลิต1!$C:$C,'รับ-จ่าย ประจำวัน'!$B243,ผลิต1!AH:AH)+SUMIF(ผลิต2!$C:$C,'รับ-จ่าย ประจำวัน'!$B243,ผลิต2!AH:AH)+SUMIF(เส้นแต่งหน้าขนมเค้ก!$C:$C,'รับ-จ่าย ประจำวัน'!$B243,เส้นแต่งหน้าขนมเค้ก!AH:AH)+SUMIF(แพ็ค!$C:$C,'รับ-จ่าย ประจำวัน'!$B243,แพ็ค!AH:AH)+SUMIF(ธุรการ!$C:$C,'รับ-จ่าย ประจำวัน'!$B243,ธุรการ!AH:AH)+SUMIF(เส้นแต่งหน้าขนมปัง!$C:$C,'รับ-จ่าย ประจำวัน'!$B243,เส้นแต่งหน้าขนมปัง!AH:AH)+SUMIF('วางแผนBC,CJ'!$C:$C,'รับ-จ่าย ประจำวัน'!$B243,'วางแผนBC,CJ'!AH:AH)+SUMIF(RD!$C:$C,'รับ-จ่าย ประจำวัน'!$B243,RD!AH:AH)+SUMIF('FG,ออนไล,คัดแยก'!$C:$C,'รับ-จ่าย ประจำวัน'!$B243,'FG,ออนไล,คัดแยก'!AH:AH)</f>
        <v>0</v>
      </c>
      <c r="BP243" s="16">
        <f>SUMIF(เตรียมส่วนผสม!$C:$C,'รับ-จ่าย ประจำวัน'!$B243,เตรียมส่วนผสม!AI:AI)+SUMIF(กวนไส้!$C:$C,'รับ-จ่าย ประจำวัน'!$B243,กวนไส้!AI:AI)+SUMIF(ผลิต1!$C:$C,'รับ-จ่าย ประจำวัน'!$B243,ผลิต1!AI:AI)+SUMIF(ผลิต2!$C:$C,'รับ-จ่าย ประจำวัน'!$B243,ผลิต2!AI:AI)+SUMIF(เส้นแต่งหน้าขนมเค้ก!$C:$C,'รับ-จ่าย ประจำวัน'!$B243,เส้นแต่งหน้าขนมเค้ก!AI:AI)+SUMIF(แพ็ค!$C:$C,'รับ-จ่าย ประจำวัน'!$B243,แพ็ค!AI:AI)+SUMIF(ธุรการ!$C:$C,'รับ-จ่าย ประจำวัน'!$B243,ธุรการ!AI:AI)+SUMIF(เส้นแต่งหน้าขนมปัง!$C:$C,'รับ-จ่าย ประจำวัน'!$B243,เส้นแต่งหน้าขนมปัง!AI:AI)+SUMIF('วางแผนBC,CJ'!$C:$C,'รับ-จ่าย ประจำวัน'!$B243,'วางแผนBC,CJ'!AI:AI)+SUMIF(RD!$C:$C,'รับ-จ่าย ประจำวัน'!$B243,RD!AI:AI)+SUMIF('FG,ออนไล,คัดแยก'!$C:$C,'รับ-จ่าย ประจำวัน'!$B243,'FG,ออนไล,คัดแยก'!AI:AI)</f>
        <v>0</v>
      </c>
      <c r="BQ243" s="16">
        <f>SUMIF(เตรียมส่วนผสม!$C:$C,'รับ-จ่าย ประจำวัน'!$B243,เตรียมส่วนผสม!AJ:AJ)+SUMIF(กวนไส้!$C:$C,'รับ-จ่าย ประจำวัน'!$B243,กวนไส้!AJ:AJ)+SUMIF(ผลิต1!$C:$C,'รับ-จ่าย ประจำวัน'!$B243,ผลิต1!AJ:AJ)+SUMIF(ผลิต2!$C:$C,'รับ-จ่าย ประจำวัน'!$B243,ผลิต2!AJ:AJ)+SUMIF(เส้นแต่งหน้าขนมเค้ก!$C:$C,'รับ-จ่าย ประจำวัน'!$B243,เส้นแต่งหน้าขนมเค้ก!AJ:AJ)+SUMIF(แพ็ค!$C:$C,'รับ-จ่าย ประจำวัน'!$B243,แพ็ค!AJ:AJ)+SUMIF(ธุรการ!$C:$C,'รับ-จ่าย ประจำวัน'!$B243,ธุรการ!AJ:AJ)+SUMIF(เส้นแต่งหน้าขนมปัง!$C:$C,'รับ-จ่าย ประจำวัน'!$B243,เส้นแต่งหน้าขนมปัง!AJ:AJ)+SUMIF('วางแผนBC,CJ'!$C:$C,'รับ-จ่าย ประจำวัน'!$B243,'วางแผนBC,CJ'!AJ:AJ)+SUMIF(RD!$C:$C,'รับ-จ่าย ประจำวัน'!$B243,RD!AJ:AJ)+SUMIF('FG,ออนไล,คัดแยก'!$C:$C,'รับ-จ่าย ประจำวัน'!$B243,'FG,ออนไล,คัดแยก'!AJ:AJ)</f>
        <v>0</v>
      </c>
      <c r="BR243" s="16">
        <f>SUMIF(เตรียมส่วนผสม!$C:$C,'รับ-จ่าย ประจำวัน'!$B243,เตรียมส่วนผสม!AK:AK)+SUMIF(กวนไส้!$C:$C,'รับ-จ่าย ประจำวัน'!$B243,กวนไส้!AK:AK)+SUMIF(ผลิต1!$C:$C,'รับ-จ่าย ประจำวัน'!$B243,ผลิต1!AK:AK)+SUMIF(ผลิต2!$C:$C,'รับ-จ่าย ประจำวัน'!$B243,ผลิต2!AK:AK)+SUMIF(เส้นแต่งหน้าขนมเค้ก!$C:$C,'รับ-จ่าย ประจำวัน'!$B243,เส้นแต่งหน้าขนมเค้ก!AK:AK)+SUMIF(แพ็ค!$C:$C,'รับ-จ่าย ประจำวัน'!$B243,แพ็ค!AK:AK)+SUMIF(ธุรการ!$C:$C,'รับ-จ่าย ประจำวัน'!$B243,ธุรการ!AK:AK)+SUMIF(เส้นแต่งหน้าขนมปัง!$C:$C,'รับ-จ่าย ประจำวัน'!$B243,เส้นแต่งหน้าขนมปัง!AK:AK)+SUMIF('วางแผนBC,CJ'!$C:$C,'รับ-จ่าย ประจำวัน'!$B243,'วางแผนBC,CJ'!AK:AK)+SUMIF(RD!$C:$C,'รับ-จ่าย ประจำวัน'!$B243,RD!AK:AK)+SUMIF('FG,ออนไล,คัดแยก'!$C:$C,'รับ-จ่าย ประจำวัน'!$B243,'FG,ออนไล,คัดแยก'!AK:AK)</f>
        <v>0</v>
      </c>
      <c r="BS243" s="16">
        <f>SUMIF(เตรียมส่วนผสม!$C:$C,'รับ-จ่าย ประจำวัน'!$B243,เตรียมส่วนผสม!AL:AL)+SUMIF(กวนไส้!$C:$C,'รับ-จ่าย ประจำวัน'!$B243,กวนไส้!AL:AL)+SUMIF(ผลิต1!$C:$C,'รับ-จ่าย ประจำวัน'!$B243,ผลิต1!AL:AL)+SUMIF(ผลิต2!$C:$C,'รับ-จ่าย ประจำวัน'!$B243,ผลิต2!AL:AL)+SUMIF(เส้นแต่งหน้าขนมเค้ก!$C:$C,'รับ-จ่าย ประจำวัน'!$B243,เส้นแต่งหน้าขนมเค้ก!AL:AL)+SUMIF(แพ็ค!$C:$C,'รับ-จ่าย ประจำวัน'!$B243,แพ็ค!AL:AL)+SUMIF(ธุรการ!$C:$C,'รับ-จ่าย ประจำวัน'!$B243,ธุรการ!AL:AL)+SUMIF(เส้นแต่งหน้าขนมปัง!$C:$C,'รับ-จ่าย ประจำวัน'!$B243,เส้นแต่งหน้าขนมปัง!AL:AL)+SUMIF('วางแผนBC,CJ'!$C:$C,'รับ-จ่าย ประจำวัน'!$B243,'วางแผนBC,CJ'!AL:AL)+SUMIF(RD!$C:$C,'รับ-จ่าย ประจำวัน'!$B243,RD!AL:AL)+SUMIF('FG,ออนไล,คัดแยก'!$C:$C,'รับ-จ่าย ประจำวัน'!$B243,'FG,ออนไล,คัดแยก'!AL:AL)</f>
        <v>0</v>
      </c>
      <c r="BT243" s="18">
        <f t="shared" si="50"/>
        <v>0</v>
      </c>
      <c r="BU243" s="116"/>
      <c r="BV243" s="146">
        <f t="shared" si="51"/>
        <v>36196</v>
      </c>
      <c r="BW243" s="183">
        <v>30</v>
      </c>
      <c r="BX243" s="172">
        <f t="shared" si="55"/>
        <v>0</v>
      </c>
      <c r="BY243" s="188" t="e">
        <f t="shared" si="53"/>
        <v>#DIV/0!</v>
      </c>
      <c r="BZ243" s="180" t="e">
        <f t="shared" ca="1" si="52"/>
        <v>#DIV/0!</v>
      </c>
      <c r="CA243" s="93"/>
      <c r="CB243" s="93"/>
      <c r="CC243" s="93"/>
      <c r="CD243" s="93"/>
      <c r="CE243" s="93"/>
      <c r="CF243" s="93"/>
      <c r="CG243" s="93"/>
      <c r="CH243" s="93"/>
      <c r="CI243" s="93"/>
      <c r="CJ243" s="94"/>
      <c r="CK243" s="9">
        <f t="shared" si="54"/>
        <v>36196</v>
      </c>
    </row>
    <row r="244" spans="1:89" hidden="1" x14ac:dyDescent="0.5">
      <c r="A244" s="149" t="s">
        <v>794</v>
      </c>
      <c r="B244" s="34">
        <v>1024301024</v>
      </c>
      <c r="C244" s="10" t="s">
        <v>795</v>
      </c>
      <c r="D244" s="135" t="s">
        <v>91</v>
      </c>
      <c r="E244" s="11">
        <v>0</v>
      </c>
      <c r="F244" s="75"/>
      <c r="G244" s="11" t="s">
        <v>62</v>
      </c>
      <c r="H244" s="12">
        <v>172300</v>
      </c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3"/>
      <c r="AF244" s="13"/>
      <c r="AG244" s="13"/>
      <c r="AH244" s="13"/>
      <c r="AI244" s="14"/>
      <c r="AJ244" s="14"/>
      <c r="AK244" s="14"/>
      <c r="AL244" s="14"/>
      <c r="AM244" s="14"/>
      <c r="AN244" s="15">
        <f t="shared" si="49"/>
        <v>0</v>
      </c>
      <c r="AO244" s="16">
        <f>SUMIF(เตรียมส่วนผสม!$C:$C,'รับ-จ่าย ประจำวัน'!$B244,เตรียมส่วนผสม!H:H)+SUMIF(กวนไส้!$C:$C,'รับ-จ่าย ประจำวัน'!$B244,กวนไส้!H:H)+SUMIF(ผลิต1!$C:$C,'รับ-จ่าย ประจำวัน'!$B244,ผลิต1!H:H)+SUMIF(ผลิต2!$C:$C,'รับ-จ่าย ประจำวัน'!$B244,ผลิต2!H:H)+SUMIF(เส้นแต่งหน้าขนมเค้ก!$C:$C,'รับ-จ่าย ประจำวัน'!$B244,เส้นแต่งหน้าขนมเค้ก!H:H)+SUMIF(แพ็ค!$C:$C,'รับ-จ่าย ประจำวัน'!$B244,แพ็ค!H:H)+SUMIF(ธุรการ!$C:$C,'รับ-จ่าย ประจำวัน'!$B244,ธุรการ!H:H)+SUMIF(เส้นแต่งหน้าขนมปัง!$C:$C,'รับ-จ่าย ประจำวัน'!$B244,เส้นแต่งหน้าขนมปัง!H:H)+SUMIF('วางแผนBC,CJ'!$C:$C,'รับ-จ่าย ประจำวัน'!$B244,'วางแผนBC,CJ'!H:H)+SUMIF(RD!$C:$C,'รับ-จ่าย ประจำวัน'!$B244,RD!H:H)+SUMIF('FG,ออนไล,คัดแยก'!$C:$C,'รับ-จ่าย ประจำวัน'!$B244,'FG,ออนไล,คัดแยก'!H:H)</f>
        <v>0</v>
      </c>
      <c r="AP244" s="16">
        <f>SUMIF(เตรียมส่วนผสม!$C:$C,'รับ-จ่าย ประจำวัน'!$B244,เตรียมส่วนผสม!I:I)+SUMIF(กวนไส้!$C:$C,'รับ-จ่าย ประจำวัน'!$B244,กวนไส้!I:I)+SUMIF(ผลิต1!$C:$C,'รับ-จ่าย ประจำวัน'!$B244,ผลิต1!I:I)+SUMIF(ผลิต2!$C:$C,'รับ-จ่าย ประจำวัน'!$B244,ผลิต2!I:I)+SUMIF(เส้นแต่งหน้าขนมเค้ก!$C:$C,'รับ-จ่าย ประจำวัน'!$B244,เส้นแต่งหน้าขนมเค้ก!I:I)+SUMIF(แพ็ค!$C:$C,'รับ-จ่าย ประจำวัน'!$B244,แพ็ค!I:I)+SUMIF(ธุรการ!$C:$C,'รับ-จ่าย ประจำวัน'!$B244,ธุรการ!I:I)+SUMIF(เส้นแต่งหน้าขนมปัง!$C:$C,'รับ-จ่าย ประจำวัน'!$B244,เส้นแต่งหน้าขนมปัง!I:I)+SUMIF('วางแผนBC,CJ'!$C:$C,'รับ-จ่าย ประจำวัน'!$B244,'วางแผนBC,CJ'!I:I)+SUMIF(RD!$C:$C,'รับ-จ่าย ประจำวัน'!$B244,RD!I:I)+SUMIF('FG,ออนไล,คัดแยก'!$C:$C,'รับ-จ่าย ประจำวัน'!$B244,'FG,ออนไล,คัดแยก'!I:I)</f>
        <v>0</v>
      </c>
      <c r="AQ244" s="16">
        <f>SUMIF(เตรียมส่วนผสม!$C:$C,'รับ-จ่าย ประจำวัน'!$B244,เตรียมส่วนผสม!J:J)+SUMIF(กวนไส้!$C:$C,'รับ-จ่าย ประจำวัน'!$B244,กวนไส้!J:J)+SUMIF(ผลิต1!$C:$C,'รับ-จ่าย ประจำวัน'!$B244,ผลิต1!J:J)+SUMIF(ผลิต2!$C:$C,'รับ-จ่าย ประจำวัน'!$B244,ผลิต2!J:J)+SUMIF(เส้นแต่งหน้าขนมเค้ก!$C:$C,'รับ-จ่าย ประจำวัน'!$B244,เส้นแต่งหน้าขนมเค้ก!J:J)+SUMIF(แพ็ค!$C:$C,'รับ-จ่าย ประจำวัน'!$B244,แพ็ค!J:J)+SUMIF(ธุรการ!$C:$C,'รับ-จ่าย ประจำวัน'!$B244,ธุรการ!J:J)+SUMIF(เส้นแต่งหน้าขนมปัง!$C:$C,'รับ-จ่าย ประจำวัน'!$B244,เส้นแต่งหน้าขนมปัง!J:J)+SUMIF('วางแผนBC,CJ'!$C:$C,'รับ-จ่าย ประจำวัน'!$B244,'วางแผนBC,CJ'!J:J)+SUMIF(RD!$C:$C,'รับ-จ่าย ประจำวัน'!$B244,RD!J:J)+SUMIF('FG,ออนไล,คัดแยก'!$C:$C,'รับ-จ่าย ประจำวัน'!$B244,'FG,ออนไล,คัดแยก'!J:J)</f>
        <v>0</v>
      </c>
      <c r="AR244" s="16">
        <f>SUMIF(เตรียมส่วนผสม!$C:$C,'รับ-จ่าย ประจำวัน'!$B244,เตรียมส่วนผสม!K:K)+SUMIF(กวนไส้!$C:$C,'รับ-จ่าย ประจำวัน'!$B244,กวนไส้!K:K)+SUMIF(ผลิต1!$C:$C,'รับ-จ่าย ประจำวัน'!$B244,ผลิต1!K:K)+SUMIF(ผลิต2!$C:$C,'รับ-จ่าย ประจำวัน'!$B244,ผลิต2!K:K)+SUMIF(เส้นแต่งหน้าขนมเค้ก!$C:$C,'รับ-จ่าย ประจำวัน'!$B244,เส้นแต่งหน้าขนมเค้ก!K:K)+SUMIF(แพ็ค!$C:$C,'รับ-จ่าย ประจำวัน'!$B244,แพ็ค!K:K)+SUMIF(ธุรการ!$C:$C,'รับ-จ่าย ประจำวัน'!$B244,ธุรการ!K:K)+SUMIF(เส้นแต่งหน้าขนมปัง!$C:$C,'รับ-จ่าย ประจำวัน'!$B244,เส้นแต่งหน้าขนมปัง!K:K)+SUMIF('วางแผนBC,CJ'!$C:$C,'รับ-จ่าย ประจำวัน'!$B244,'วางแผนBC,CJ'!K:K)+SUMIF(RD!$C:$C,'รับ-จ่าย ประจำวัน'!$B244,RD!K:K)+SUMIF('FG,ออนไล,คัดแยก'!$C:$C,'รับ-จ่าย ประจำวัน'!$B244,'FG,ออนไล,คัดแยก'!K:K)</f>
        <v>0</v>
      </c>
      <c r="AS244" s="16">
        <f>SUMIF(เตรียมส่วนผสม!$C:$C,'รับ-จ่าย ประจำวัน'!$B244,เตรียมส่วนผสม!L:L)+SUMIF(กวนไส้!$C:$C,'รับ-จ่าย ประจำวัน'!$B244,กวนไส้!L:L)+SUMIF(ผลิต1!$C:$C,'รับ-จ่าย ประจำวัน'!$B244,ผลิต1!L:L)+SUMIF(ผลิต2!$C:$C,'รับ-จ่าย ประจำวัน'!$B244,ผลิต2!L:L)+SUMIF(เส้นแต่งหน้าขนมเค้ก!$C:$C,'รับ-จ่าย ประจำวัน'!$B244,เส้นแต่งหน้าขนมเค้ก!L:L)+SUMIF(แพ็ค!$C:$C,'รับ-จ่าย ประจำวัน'!$B244,แพ็ค!L:L)+SUMIF(ธุรการ!$C:$C,'รับ-จ่าย ประจำวัน'!$B244,ธุรการ!L:L)+SUMIF(เส้นแต่งหน้าขนมปัง!$C:$C,'รับ-จ่าย ประจำวัน'!$B244,เส้นแต่งหน้าขนมปัง!L:L)+SUMIF('วางแผนBC,CJ'!$C:$C,'รับ-จ่าย ประจำวัน'!$B244,'วางแผนBC,CJ'!L:L)+SUMIF(RD!$C:$C,'รับ-จ่าย ประจำวัน'!$B244,RD!L:L)+SUMIF('FG,ออนไล,คัดแยก'!$C:$C,'รับ-จ่าย ประจำวัน'!$B244,'FG,ออนไล,คัดแยก'!L:L)</f>
        <v>0</v>
      </c>
      <c r="AT244" s="16">
        <f>SUMIF(เตรียมส่วนผสม!$C:$C,'รับ-จ่าย ประจำวัน'!$B244,เตรียมส่วนผสม!M:M)+SUMIF(กวนไส้!$C:$C,'รับ-จ่าย ประจำวัน'!$B244,กวนไส้!M:M)+SUMIF(ผลิต1!$C:$C,'รับ-จ่าย ประจำวัน'!$B244,ผลิต1!M:M)+SUMIF(ผลิต2!$C:$C,'รับ-จ่าย ประจำวัน'!$B244,ผลิต2!M:M)+SUMIF(เส้นแต่งหน้าขนมเค้ก!$C:$C,'รับ-จ่าย ประจำวัน'!$B244,เส้นแต่งหน้าขนมเค้ก!M:M)+SUMIF(แพ็ค!$C:$C,'รับ-จ่าย ประจำวัน'!$B244,แพ็ค!M:M)+SUMIF(ธุรการ!$C:$C,'รับ-จ่าย ประจำวัน'!$B244,ธุรการ!M:M)+SUMIF(เส้นแต่งหน้าขนมปัง!$C:$C,'รับ-จ่าย ประจำวัน'!$B244,เส้นแต่งหน้าขนมปัง!M:M)+SUMIF('วางแผนBC,CJ'!$C:$C,'รับ-จ่าย ประจำวัน'!$B244,'วางแผนBC,CJ'!M:M)+SUMIF(RD!$C:$C,'รับ-จ่าย ประจำวัน'!$B244,RD!M:M)+SUMIF('FG,ออนไล,คัดแยก'!$C:$C,'รับ-จ่าย ประจำวัน'!$B244,'FG,ออนไล,คัดแยก'!M:M)</f>
        <v>0</v>
      </c>
      <c r="AU244" s="16">
        <f>SUMIF(เตรียมส่วนผสม!$C:$C,'รับ-จ่าย ประจำวัน'!$B244,เตรียมส่วนผสม!N:N)+SUMIF(กวนไส้!$C:$C,'รับ-จ่าย ประจำวัน'!$B244,กวนไส้!N:N)+SUMIF(ผลิต1!$C:$C,'รับ-จ่าย ประจำวัน'!$B244,ผลิต1!N:N)+SUMIF(ผลิต2!$C:$C,'รับ-จ่าย ประจำวัน'!$B244,ผลิต2!N:N)+SUMIF(เส้นแต่งหน้าขนมเค้ก!$C:$C,'รับ-จ่าย ประจำวัน'!$B244,เส้นแต่งหน้าขนมเค้ก!N:N)+SUMIF(แพ็ค!$C:$C,'รับ-จ่าย ประจำวัน'!$B244,แพ็ค!N:N)+SUMIF(ธุรการ!$C:$C,'รับ-จ่าย ประจำวัน'!$B244,ธุรการ!N:N)+SUMIF(เส้นแต่งหน้าขนมปัง!$C:$C,'รับ-จ่าย ประจำวัน'!$B244,เส้นแต่งหน้าขนมปัง!N:N)+SUMIF('วางแผนBC,CJ'!$C:$C,'รับ-จ่าย ประจำวัน'!$B244,'วางแผนBC,CJ'!N:N)+SUMIF(RD!$C:$C,'รับ-จ่าย ประจำวัน'!$B244,RD!N:N)+SUMIF('FG,ออนไล,คัดแยก'!$C:$C,'รับ-จ่าย ประจำวัน'!$B244,'FG,ออนไล,คัดแยก'!N:N)</f>
        <v>0</v>
      </c>
      <c r="AV244" s="16">
        <f>SUMIF(เตรียมส่วนผสม!$C:$C,'รับ-จ่าย ประจำวัน'!$B244,เตรียมส่วนผสม!O:O)+SUMIF(กวนไส้!$C:$C,'รับ-จ่าย ประจำวัน'!$B244,กวนไส้!O:O)+SUMIF(ผลิต1!$C:$C,'รับ-จ่าย ประจำวัน'!$B244,ผลิต1!O:O)+SUMIF(ผลิต2!$C:$C,'รับ-จ่าย ประจำวัน'!$B244,ผลิต2!O:O)+SUMIF(เส้นแต่งหน้าขนมเค้ก!$C:$C,'รับ-จ่าย ประจำวัน'!$B244,เส้นแต่งหน้าขนมเค้ก!O:O)+SUMIF(แพ็ค!$C:$C,'รับ-จ่าย ประจำวัน'!$B244,แพ็ค!O:O)+SUMIF(ธุรการ!$C:$C,'รับ-จ่าย ประจำวัน'!$B244,ธุรการ!O:O)+SUMIF(เส้นแต่งหน้าขนมปัง!$C:$C,'รับ-จ่าย ประจำวัน'!$B244,เส้นแต่งหน้าขนมปัง!O:O)+SUMIF('วางแผนBC,CJ'!$C:$C,'รับ-จ่าย ประจำวัน'!$B244,'วางแผนBC,CJ'!O:O)+SUMIF(RD!$C:$C,'รับ-จ่าย ประจำวัน'!$B244,RD!O:O)+SUMIF('FG,ออนไล,คัดแยก'!$C:$C,'รับ-จ่าย ประจำวัน'!$B244,'FG,ออนไล,คัดแยก'!O:O)</f>
        <v>0</v>
      </c>
      <c r="AW244" s="16">
        <f>SUMIF(เตรียมส่วนผสม!$C:$C,'รับ-จ่าย ประจำวัน'!$B244,เตรียมส่วนผสม!P:P)+SUMIF(กวนไส้!$C:$C,'รับ-จ่าย ประจำวัน'!$B244,กวนไส้!P:P)+SUMIF(ผลิต1!$C:$C,'รับ-จ่าย ประจำวัน'!$B244,ผลิต1!P:P)+SUMIF(ผลิต2!$C:$C,'รับ-จ่าย ประจำวัน'!$B244,ผลิต2!P:P)+SUMIF(เส้นแต่งหน้าขนมเค้ก!$C:$C,'รับ-จ่าย ประจำวัน'!$B244,เส้นแต่งหน้าขนมเค้ก!P:P)+SUMIF(แพ็ค!$C:$C,'รับ-จ่าย ประจำวัน'!$B244,แพ็ค!P:P)+SUMIF(ธุรการ!$C:$C,'รับ-จ่าย ประจำวัน'!$B244,ธุรการ!P:P)+SUMIF(เส้นแต่งหน้าขนมปัง!$C:$C,'รับ-จ่าย ประจำวัน'!$B244,เส้นแต่งหน้าขนมปัง!P:P)+SUMIF('วางแผนBC,CJ'!$C:$C,'รับ-จ่าย ประจำวัน'!$B244,'วางแผนBC,CJ'!P:P)+SUMIF(RD!$C:$C,'รับ-จ่าย ประจำวัน'!$B244,RD!P:P)+SUMIF('FG,ออนไล,คัดแยก'!$C:$C,'รับ-จ่าย ประจำวัน'!$B244,'FG,ออนไล,คัดแยก'!P:P)</f>
        <v>0</v>
      </c>
      <c r="AX244" s="16">
        <f>SUMIF(เตรียมส่วนผสม!$C:$C,'รับ-จ่าย ประจำวัน'!$B244,เตรียมส่วนผสม!Q:Q)+SUMIF(กวนไส้!$C:$C,'รับ-จ่าย ประจำวัน'!$B244,กวนไส้!Q:Q)+SUMIF(ผลิต1!$C:$C,'รับ-จ่าย ประจำวัน'!$B244,ผลิต1!Q:Q)+SUMIF(ผลิต2!$C:$C,'รับ-จ่าย ประจำวัน'!$B244,ผลิต2!Q:Q)+SUMIF(เส้นแต่งหน้าขนมเค้ก!$C:$C,'รับ-จ่าย ประจำวัน'!$B244,เส้นแต่งหน้าขนมเค้ก!Q:Q)+SUMIF(แพ็ค!$C:$C,'รับ-จ่าย ประจำวัน'!$B244,แพ็ค!Q:Q)+SUMIF(ธุรการ!$C:$C,'รับ-จ่าย ประจำวัน'!$B244,ธุรการ!Q:Q)+SUMIF(เส้นแต่งหน้าขนมปัง!$C:$C,'รับ-จ่าย ประจำวัน'!$B244,เส้นแต่งหน้าขนมปัง!Q:Q)+SUMIF('วางแผนBC,CJ'!$C:$C,'รับ-จ่าย ประจำวัน'!$B244,'วางแผนBC,CJ'!Q:Q)+SUMIF(RD!$C:$C,'รับ-จ่าย ประจำวัน'!$B244,RD!Q:Q)+SUMIF('FG,ออนไล,คัดแยก'!$C:$C,'รับ-จ่าย ประจำวัน'!$B244,'FG,ออนไล,คัดแยก'!Q:Q)</f>
        <v>0</v>
      </c>
      <c r="AY244" s="16">
        <f>SUMIF(เตรียมส่วนผสม!$C:$C,'รับ-จ่าย ประจำวัน'!$B244,เตรียมส่วนผสม!R:R)+SUMIF(กวนไส้!$C:$C,'รับ-จ่าย ประจำวัน'!$B244,กวนไส้!R:R)+SUMIF(ผลิต1!$C:$C,'รับ-จ่าย ประจำวัน'!$B244,ผลิต1!R:R)+SUMIF(ผลิต2!$C:$C,'รับ-จ่าย ประจำวัน'!$B244,ผลิต2!R:R)+SUMIF(เส้นแต่งหน้าขนมเค้ก!$C:$C,'รับ-จ่าย ประจำวัน'!$B244,เส้นแต่งหน้าขนมเค้ก!R:R)+SUMIF(แพ็ค!$C:$C,'รับ-จ่าย ประจำวัน'!$B244,แพ็ค!R:R)+SUMIF(ธุรการ!$C:$C,'รับ-จ่าย ประจำวัน'!$B244,ธุรการ!R:R)+SUMIF(เส้นแต่งหน้าขนมปัง!$C:$C,'รับ-จ่าย ประจำวัน'!$B244,เส้นแต่งหน้าขนมปัง!R:R)+SUMIF('วางแผนBC,CJ'!$C:$C,'รับ-จ่าย ประจำวัน'!$B244,'วางแผนBC,CJ'!R:R)+SUMIF(RD!$C:$C,'รับ-จ่าย ประจำวัน'!$B244,RD!R:R)+SUMIF('FG,ออนไล,คัดแยก'!$C:$C,'รับ-จ่าย ประจำวัน'!$B244,'FG,ออนไล,คัดแยก'!R:R)</f>
        <v>0</v>
      </c>
      <c r="AZ244" s="16">
        <f>SUMIF(เตรียมส่วนผสม!$C:$C,'รับ-จ่าย ประจำวัน'!$B244,เตรียมส่วนผสม!S:S)+SUMIF(กวนไส้!$C:$C,'รับ-จ่าย ประจำวัน'!$B244,กวนไส้!S:S)+SUMIF(ผลิต1!$C:$C,'รับ-จ่าย ประจำวัน'!$B244,ผลิต1!S:S)+SUMIF(ผลิต2!$C:$C,'รับ-จ่าย ประจำวัน'!$B244,ผลิต2!S:S)+SUMIF(เส้นแต่งหน้าขนมเค้ก!$C:$C,'รับ-จ่าย ประจำวัน'!$B244,เส้นแต่งหน้าขนมเค้ก!S:S)+SUMIF(แพ็ค!$C:$C,'รับ-จ่าย ประจำวัน'!$B244,แพ็ค!S:S)+SUMIF(ธุรการ!$C:$C,'รับ-จ่าย ประจำวัน'!$B244,ธุรการ!S:S)+SUMIF(เส้นแต่งหน้าขนมปัง!$C:$C,'รับ-จ่าย ประจำวัน'!$B244,เส้นแต่งหน้าขนมปัง!S:S)+SUMIF('วางแผนBC,CJ'!$C:$C,'รับ-จ่าย ประจำวัน'!$B244,'วางแผนBC,CJ'!S:S)+SUMIF(RD!$C:$C,'รับ-จ่าย ประจำวัน'!$B244,RD!S:S)+SUMIF('FG,ออนไล,คัดแยก'!$C:$C,'รับ-จ่าย ประจำวัน'!$B244,'FG,ออนไล,คัดแยก'!S:S)</f>
        <v>0</v>
      </c>
      <c r="BA244" s="16">
        <f>SUMIF(เตรียมส่วนผสม!$C:$C,'รับ-จ่าย ประจำวัน'!$B244,เตรียมส่วนผสม!T:T)+SUMIF(กวนไส้!$C:$C,'รับ-จ่าย ประจำวัน'!$B244,กวนไส้!T:T)+SUMIF(ผลิต1!$C:$C,'รับ-จ่าย ประจำวัน'!$B244,ผลิต1!T:T)+SUMIF(ผลิต2!$C:$C,'รับ-จ่าย ประจำวัน'!$B244,ผลิต2!T:T)+SUMIF(เส้นแต่งหน้าขนมเค้ก!$C:$C,'รับ-จ่าย ประจำวัน'!$B244,เส้นแต่งหน้าขนมเค้ก!T:T)+SUMIF(แพ็ค!$C:$C,'รับ-จ่าย ประจำวัน'!$B244,แพ็ค!T:T)+SUMIF(ธุรการ!$C:$C,'รับ-จ่าย ประจำวัน'!$B244,ธุรการ!T:T)+SUMIF(เส้นแต่งหน้าขนมปัง!$C:$C,'รับ-จ่าย ประจำวัน'!$B244,เส้นแต่งหน้าขนมปัง!T:T)+SUMIF('วางแผนBC,CJ'!$C:$C,'รับ-จ่าย ประจำวัน'!$B244,'วางแผนBC,CJ'!T:T)+SUMIF(RD!$C:$C,'รับ-จ่าย ประจำวัน'!$B244,RD!T:T)+SUMIF('FG,ออนไล,คัดแยก'!$C:$C,'รับ-จ่าย ประจำวัน'!$B244,'FG,ออนไล,คัดแยก'!T:T)</f>
        <v>0</v>
      </c>
      <c r="BB244" s="16">
        <f>SUMIF(เตรียมส่วนผสม!$C:$C,'รับ-จ่าย ประจำวัน'!$B244,เตรียมส่วนผสม!U:U)+SUMIF(กวนไส้!$C:$C,'รับ-จ่าย ประจำวัน'!$B244,กวนไส้!U:U)+SUMIF(ผลิต1!$C:$C,'รับ-จ่าย ประจำวัน'!$B244,ผลิต1!U:U)+SUMIF(ผลิต2!$C:$C,'รับ-จ่าย ประจำวัน'!$B244,ผลิต2!U:U)+SUMIF(เส้นแต่งหน้าขนมเค้ก!$C:$C,'รับ-จ่าย ประจำวัน'!$B244,เส้นแต่งหน้าขนมเค้ก!U:U)+SUMIF(แพ็ค!$C:$C,'รับ-จ่าย ประจำวัน'!$B244,แพ็ค!U:U)+SUMIF(ธุรการ!$C:$C,'รับ-จ่าย ประจำวัน'!$B244,ธุรการ!U:U)+SUMIF(เส้นแต่งหน้าขนมปัง!$C:$C,'รับ-จ่าย ประจำวัน'!$B244,เส้นแต่งหน้าขนมปัง!U:U)+SUMIF('วางแผนBC,CJ'!$C:$C,'รับ-จ่าย ประจำวัน'!$B244,'วางแผนBC,CJ'!U:U)+SUMIF(RD!$C:$C,'รับ-จ่าย ประจำวัน'!$B244,RD!U:U)+SUMIF('FG,ออนไล,คัดแยก'!$C:$C,'รับ-จ่าย ประจำวัน'!$B244,'FG,ออนไล,คัดแยก'!U:U)</f>
        <v>0</v>
      </c>
      <c r="BC244" s="16">
        <f>SUMIF(เตรียมส่วนผสม!$C:$C,'รับ-จ่าย ประจำวัน'!$B244,เตรียมส่วนผสม!V:V)+SUMIF(กวนไส้!$C:$C,'รับ-จ่าย ประจำวัน'!$B244,กวนไส้!V:V)+SUMIF(ผลิต1!$C:$C,'รับ-จ่าย ประจำวัน'!$B244,ผลิต1!V:V)+SUMIF(ผลิต2!$C:$C,'รับ-จ่าย ประจำวัน'!$B244,ผลิต2!V:V)+SUMIF(เส้นแต่งหน้าขนมเค้ก!$C:$C,'รับ-จ่าย ประจำวัน'!$B244,เส้นแต่งหน้าขนมเค้ก!V:V)+SUMIF(แพ็ค!$C:$C,'รับ-จ่าย ประจำวัน'!$B244,แพ็ค!V:V)+SUMIF(ธุรการ!$C:$C,'รับ-จ่าย ประจำวัน'!$B244,ธุรการ!V:V)+SUMIF(เส้นแต่งหน้าขนมปัง!$C:$C,'รับ-จ่าย ประจำวัน'!$B244,เส้นแต่งหน้าขนมปัง!V:V)+SUMIF('วางแผนBC,CJ'!$C:$C,'รับ-จ่าย ประจำวัน'!$B244,'วางแผนBC,CJ'!V:V)+SUMIF(RD!$C:$C,'รับ-จ่าย ประจำวัน'!$B244,RD!V:V)+SUMIF('FG,ออนไล,คัดแยก'!$C:$C,'รับ-จ่าย ประจำวัน'!$B244,'FG,ออนไล,คัดแยก'!V:V)</f>
        <v>0</v>
      </c>
      <c r="BD244" s="16">
        <f>SUMIF(เตรียมส่วนผสม!$C:$C,'รับ-จ่าย ประจำวัน'!$B244,เตรียมส่วนผสม!W:W)+SUMIF(กวนไส้!$C:$C,'รับ-จ่าย ประจำวัน'!$B244,กวนไส้!W:W)+SUMIF(ผลิต1!$C:$C,'รับ-จ่าย ประจำวัน'!$B244,ผลิต1!W:W)+SUMIF(ผลิต2!$C:$C,'รับ-จ่าย ประจำวัน'!$B244,ผลิต2!W:W)+SUMIF(เส้นแต่งหน้าขนมเค้ก!$C:$C,'รับ-จ่าย ประจำวัน'!$B244,เส้นแต่งหน้าขนมเค้ก!W:W)+SUMIF(แพ็ค!$C:$C,'รับ-จ่าย ประจำวัน'!$B244,แพ็ค!W:W)+SUMIF(ธุรการ!$C:$C,'รับ-จ่าย ประจำวัน'!$B244,ธุรการ!W:W)+SUMIF(เส้นแต่งหน้าขนมปัง!$C:$C,'รับ-จ่าย ประจำวัน'!$B244,เส้นแต่งหน้าขนมปัง!W:W)+SUMIF('วางแผนBC,CJ'!$C:$C,'รับ-จ่าย ประจำวัน'!$B244,'วางแผนBC,CJ'!W:W)+SUMIF(RD!$C:$C,'รับ-จ่าย ประจำวัน'!$B244,RD!W:W)+SUMIF('FG,ออนไล,คัดแยก'!$C:$C,'รับ-จ่าย ประจำวัน'!$B244,'FG,ออนไล,คัดแยก'!W:W)</f>
        <v>0</v>
      </c>
      <c r="BE244" s="16">
        <f>SUMIF(เตรียมส่วนผสม!$C:$C,'รับ-จ่าย ประจำวัน'!$B244,เตรียมส่วนผสม!X:X)+SUMIF(กวนไส้!$C:$C,'รับ-จ่าย ประจำวัน'!$B244,กวนไส้!X:X)+SUMIF(ผลิต1!$C:$C,'รับ-จ่าย ประจำวัน'!$B244,ผลิต1!X:X)+SUMIF(ผลิต2!$C:$C,'รับ-จ่าย ประจำวัน'!$B244,ผลิต2!X:X)+SUMIF(เส้นแต่งหน้าขนมเค้ก!$C:$C,'รับ-จ่าย ประจำวัน'!$B244,เส้นแต่งหน้าขนมเค้ก!X:X)+SUMIF(แพ็ค!$C:$C,'รับ-จ่าย ประจำวัน'!$B244,แพ็ค!X:X)+SUMIF(ธุรการ!$C:$C,'รับ-จ่าย ประจำวัน'!$B244,ธุรการ!X:X)+SUMIF(เส้นแต่งหน้าขนมปัง!$C:$C,'รับ-จ่าย ประจำวัน'!$B244,เส้นแต่งหน้าขนมปัง!X:X)+SUMIF('วางแผนBC,CJ'!$C:$C,'รับ-จ่าย ประจำวัน'!$B244,'วางแผนBC,CJ'!X:X)+SUMIF(RD!$C:$C,'รับ-จ่าย ประจำวัน'!$B244,RD!X:X)+SUMIF('FG,ออนไล,คัดแยก'!$C:$C,'รับ-จ่าย ประจำวัน'!$B244,'FG,ออนไล,คัดแยก'!X:X)</f>
        <v>0</v>
      </c>
      <c r="BF244" s="16">
        <f>SUMIF(เตรียมส่วนผสม!$C:$C,'รับ-จ่าย ประจำวัน'!$B244,เตรียมส่วนผสม!Y:Y)+SUMIF(กวนไส้!$C:$C,'รับ-จ่าย ประจำวัน'!$B244,กวนไส้!Y:Y)+SUMIF(ผลิต1!$C:$C,'รับ-จ่าย ประจำวัน'!$B244,ผลิต1!Y:Y)+SUMIF(ผลิต2!$C:$C,'รับ-จ่าย ประจำวัน'!$B244,ผลิต2!Y:Y)+SUMIF(เส้นแต่งหน้าขนมเค้ก!$C:$C,'รับ-จ่าย ประจำวัน'!$B244,เส้นแต่งหน้าขนมเค้ก!Y:Y)+SUMIF(แพ็ค!$C:$C,'รับ-จ่าย ประจำวัน'!$B244,แพ็ค!Y:Y)+SUMIF(ธุรการ!$C:$C,'รับ-จ่าย ประจำวัน'!$B244,ธุรการ!Y:Y)+SUMIF(เส้นแต่งหน้าขนมปัง!$C:$C,'รับ-จ่าย ประจำวัน'!$B244,เส้นแต่งหน้าขนมปัง!Y:Y)+SUMIF('วางแผนBC,CJ'!$C:$C,'รับ-จ่าย ประจำวัน'!$B244,'วางแผนBC,CJ'!Y:Y)+SUMIF(RD!$C:$C,'รับ-จ่าย ประจำวัน'!$B244,RD!Y:Y)+SUMIF('FG,ออนไล,คัดแยก'!$C:$C,'รับ-จ่าย ประจำวัน'!$B244,'FG,ออนไล,คัดแยก'!Y:Y)</f>
        <v>0</v>
      </c>
      <c r="BG244" s="16">
        <f>SUMIF(เตรียมส่วนผสม!$C:$C,'รับ-จ่าย ประจำวัน'!$B244,เตรียมส่วนผสม!Z:Z)+SUMIF(กวนไส้!$C:$C,'รับ-จ่าย ประจำวัน'!$B244,กวนไส้!Z:Z)+SUMIF(ผลิต1!$C:$C,'รับ-จ่าย ประจำวัน'!$B244,ผลิต1!Z:Z)+SUMIF(ผลิต2!$C:$C,'รับ-จ่าย ประจำวัน'!$B244,ผลิต2!Z:Z)+SUMIF(เส้นแต่งหน้าขนมเค้ก!$C:$C,'รับ-จ่าย ประจำวัน'!$B244,เส้นแต่งหน้าขนมเค้ก!Z:Z)+SUMIF(แพ็ค!$C:$C,'รับ-จ่าย ประจำวัน'!$B244,แพ็ค!Z:Z)+SUMIF(ธุรการ!$C:$C,'รับ-จ่าย ประจำวัน'!$B244,ธุรการ!Z:Z)+SUMIF(เส้นแต่งหน้าขนมปัง!$C:$C,'รับ-จ่าย ประจำวัน'!$B244,เส้นแต่งหน้าขนมปัง!Z:Z)+SUMIF('วางแผนBC,CJ'!$C:$C,'รับ-จ่าย ประจำวัน'!$B244,'วางแผนBC,CJ'!Z:Z)+SUMIF(RD!$C:$C,'รับ-จ่าย ประจำวัน'!$B244,RD!Z:Z)+SUMIF('FG,ออนไล,คัดแยก'!$C:$C,'รับ-จ่าย ประจำวัน'!$B244,'FG,ออนไล,คัดแยก'!Z:Z)</f>
        <v>0</v>
      </c>
      <c r="BH244" s="16">
        <f>SUMIF(เตรียมส่วนผสม!$C:$C,'รับ-จ่าย ประจำวัน'!$B244,เตรียมส่วนผสม!AA:AA)+SUMIF(กวนไส้!$C:$C,'รับ-จ่าย ประจำวัน'!$B244,กวนไส้!AA:AA)+SUMIF(ผลิต1!$C:$C,'รับ-จ่าย ประจำวัน'!$B244,ผลิต1!AA:AA)+SUMIF(ผลิต2!$C:$C,'รับ-จ่าย ประจำวัน'!$B244,ผลิต2!AA:AA)+SUMIF(เส้นแต่งหน้าขนมเค้ก!$C:$C,'รับ-จ่าย ประจำวัน'!$B244,เส้นแต่งหน้าขนมเค้ก!AA:AA)+SUMIF(แพ็ค!$C:$C,'รับ-จ่าย ประจำวัน'!$B244,แพ็ค!AA:AA)+SUMIF(ธุรการ!$C:$C,'รับ-จ่าย ประจำวัน'!$B244,ธุรการ!AA:AA)+SUMIF(เส้นแต่งหน้าขนมปัง!$C:$C,'รับ-จ่าย ประจำวัน'!$B244,เส้นแต่งหน้าขนมปัง!AA:AA)+SUMIF('วางแผนBC,CJ'!$C:$C,'รับ-จ่าย ประจำวัน'!$B244,'วางแผนBC,CJ'!AA:AA)+SUMIF(RD!$C:$C,'รับ-จ่าย ประจำวัน'!$B244,RD!AA:AA)+SUMIF('FG,ออนไล,คัดแยก'!$C:$C,'รับ-จ่าย ประจำวัน'!$B244,'FG,ออนไล,คัดแยก'!AA:AA)</f>
        <v>0</v>
      </c>
      <c r="BI244" s="16">
        <f>SUMIF(เตรียมส่วนผสม!$C:$C,'รับ-จ่าย ประจำวัน'!$B244,เตรียมส่วนผสม!AB:AB)+SUMIF(กวนไส้!$C:$C,'รับ-จ่าย ประจำวัน'!$B244,กวนไส้!AB:AB)+SUMIF(ผลิต1!$C:$C,'รับ-จ่าย ประจำวัน'!$B244,ผลิต1!AB:AB)+SUMIF(ผลิต2!$C:$C,'รับ-จ่าย ประจำวัน'!$B244,ผลิต2!AB:AB)+SUMIF(เส้นแต่งหน้าขนมเค้ก!$C:$C,'รับ-จ่าย ประจำวัน'!$B244,เส้นแต่งหน้าขนมเค้ก!AB:AB)+SUMIF(แพ็ค!$C:$C,'รับ-จ่าย ประจำวัน'!$B244,แพ็ค!AB:AB)+SUMIF(ธุรการ!$C:$C,'รับ-จ่าย ประจำวัน'!$B244,ธุรการ!AB:AB)+SUMIF(เส้นแต่งหน้าขนมปัง!$C:$C,'รับ-จ่าย ประจำวัน'!$B244,เส้นแต่งหน้าขนมปัง!AB:AB)+SUMIF('วางแผนBC,CJ'!$C:$C,'รับ-จ่าย ประจำวัน'!$B244,'วางแผนBC,CJ'!AB:AB)+SUMIF(RD!$C:$C,'รับ-จ่าย ประจำวัน'!$B244,RD!AB:AB)+SUMIF('FG,ออนไล,คัดแยก'!$C:$C,'รับ-จ่าย ประจำวัน'!$B244,'FG,ออนไล,คัดแยก'!AB:AB)</f>
        <v>0</v>
      </c>
      <c r="BJ244" s="16">
        <f>SUMIF(เตรียมส่วนผสม!$C:$C,'รับ-จ่าย ประจำวัน'!$B244,เตรียมส่วนผสม!AC:AC)+SUMIF(กวนไส้!$C:$C,'รับ-จ่าย ประจำวัน'!$B244,กวนไส้!AC:AC)+SUMIF(ผลิต1!$C:$C,'รับ-จ่าย ประจำวัน'!$B244,ผลิต1!AC:AC)+SUMIF(ผลิต2!$C:$C,'รับ-จ่าย ประจำวัน'!$B244,ผลิต2!AC:AC)+SUMIF(เส้นแต่งหน้าขนมเค้ก!$C:$C,'รับ-จ่าย ประจำวัน'!$B244,เส้นแต่งหน้าขนมเค้ก!AC:AC)+SUMIF(แพ็ค!$C:$C,'รับ-จ่าย ประจำวัน'!$B244,แพ็ค!AC:AC)+SUMIF(ธุรการ!$C:$C,'รับ-จ่าย ประจำวัน'!$B244,ธุรการ!AC:AC)+SUMIF(เส้นแต่งหน้าขนมปัง!$C:$C,'รับ-จ่าย ประจำวัน'!$B244,เส้นแต่งหน้าขนมปัง!AC:AC)+SUMIF('วางแผนBC,CJ'!$C:$C,'รับ-จ่าย ประจำวัน'!$B244,'วางแผนBC,CJ'!AC:AC)+SUMIF(RD!$C:$C,'รับ-จ่าย ประจำวัน'!$B244,RD!AC:AC)+SUMIF('FG,ออนไล,คัดแยก'!$C:$C,'รับ-จ่าย ประจำวัน'!$B244,'FG,ออนไล,คัดแยก'!AC:AC)</f>
        <v>0</v>
      </c>
      <c r="BK244" s="16">
        <f>SUMIF(เตรียมส่วนผสม!$C:$C,'รับ-จ่าย ประจำวัน'!$B244,เตรียมส่วนผสม!AD:AD)+SUMIF(กวนไส้!$C:$C,'รับ-จ่าย ประจำวัน'!$B244,กวนไส้!AD:AD)+SUMIF(ผลิต1!$C:$C,'รับ-จ่าย ประจำวัน'!$B244,ผลิต1!AD:AD)+SUMIF(ผลิต2!$C:$C,'รับ-จ่าย ประจำวัน'!$B244,ผลิต2!AD:AD)+SUMIF(เส้นแต่งหน้าขนมเค้ก!$C:$C,'รับ-จ่าย ประจำวัน'!$B244,เส้นแต่งหน้าขนมเค้ก!AD:AD)+SUMIF(แพ็ค!$C:$C,'รับ-จ่าย ประจำวัน'!$B244,แพ็ค!AD:AD)+SUMIF(ธุรการ!$C:$C,'รับ-จ่าย ประจำวัน'!$B244,ธุรการ!AD:AD)+SUMIF(เส้นแต่งหน้าขนมปัง!$C:$C,'รับ-จ่าย ประจำวัน'!$B244,เส้นแต่งหน้าขนมปัง!AD:AD)+SUMIF('วางแผนBC,CJ'!$C:$C,'รับ-จ่าย ประจำวัน'!$B244,'วางแผนBC,CJ'!AD:AD)+SUMIF(RD!$C:$C,'รับ-จ่าย ประจำวัน'!$B244,RD!AD:AD)+SUMIF('FG,ออนไล,คัดแยก'!$C:$C,'รับ-จ่าย ประจำวัน'!$B244,'FG,ออนไล,คัดแยก'!AD:AD)</f>
        <v>0</v>
      </c>
      <c r="BL244" s="16">
        <f>SUMIF(เตรียมส่วนผสม!$C:$C,'รับ-จ่าย ประจำวัน'!$B244,เตรียมส่วนผสม!AE:AE)+SUMIF(กวนไส้!$C:$C,'รับ-จ่าย ประจำวัน'!$B244,กวนไส้!AE:AE)+SUMIF(ผลิต1!$C:$C,'รับ-จ่าย ประจำวัน'!$B244,ผลิต1!AE:AE)+SUMIF(ผลิต2!$C:$C,'รับ-จ่าย ประจำวัน'!$B244,ผลิต2!AE:AE)+SUMIF(เส้นแต่งหน้าขนมเค้ก!$C:$C,'รับ-จ่าย ประจำวัน'!$B244,เส้นแต่งหน้าขนมเค้ก!AE:AE)+SUMIF(แพ็ค!$C:$C,'รับ-จ่าย ประจำวัน'!$B244,แพ็ค!AE:AE)+SUMIF(ธุรการ!$C:$C,'รับ-จ่าย ประจำวัน'!$B244,ธุรการ!AE:AE)+SUMIF(เส้นแต่งหน้าขนมปัง!$C:$C,'รับ-จ่าย ประจำวัน'!$B244,เส้นแต่งหน้าขนมปัง!AE:AE)+SUMIF('วางแผนBC,CJ'!$C:$C,'รับ-จ่าย ประจำวัน'!$B244,'วางแผนBC,CJ'!AE:AE)+SUMIF(RD!$C:$C,'รับ-จ่าย ประจำวัน'!$B244,RD!AE:AE)+SUMIF('FG,ออนไล,คัดแยก'!$C:$C,'รับ-จ่าย ประจำวัน'!$B244,'FG,ออนไล,คัดแยก'!AE:AE)</f>
        <v>0</v>
      </c>
      <c r="BM244" s="16">
        <f>SUMIF(เตรียมส่วนผสม!$C:$C,'รับ-จ่าย ประจำวัน'!$B244,เตรียมส่วนผสม!AF:AF)+SUMIF(กวนไส้!$C:$C,'รับ-จ่าย ประจำวัน'!$B244,กวนไส้!AF:AF)+SUMIF(ผลิต1!$C:$C,'รับ-จ่าย ประจำวัน'!$B244,ผลิต1!AF:AF)+SUMIF(ผลิต2!$C:$C,'รับ-จ่าย ประจำวัน'!$B244,ผลิต2!AF:AF)+SUMIF(เส้นแต่งหน้าขนมเค้ก!$C:$C,'รับ-จ่าย ประจำวัน'!$B244,เส้นแต่งหน้าขนมเค้ก!AF:AF)+SUMIF(แพ็ค!$C:$C,'รับ-จ่าย ประจำวัน'!$B244,แพ็ค!AF:AF)+SUMIF(ธุรการ!$C:$C,'รับ-จ่าย ประจำวัน'!$B244,ธุรการ!AF:AF)+SUMIF(เส้นแต่งหน้าขนมปัง!$C:$C,'รับ-จ่าย ประจำวัน'!$B244,เส้นแต่งหน้าขนมปัง!AF:AF)+SUMIF('วางแผนBC,CJ'!$C:$C,'รับ-จ่าย ประจำวัน'!$B244,'วางแผนBC,CJ'!AF:AF)+SUMIF(RD!$C:$C,'รับ-จ่าย ประจำวัน'!$B244,RD!AF:AF)+SUMIF('FG,ออนไล,คัดแยก'!$C:$C,'รับ-จ่าย ประจำวัน'!$B244,'FG,ออนไล,คัดแยก'!AF:AF)</f>
        <v>0</v>
      </c>
      <c r="BN244" s="16">
        <f>SUMIF(เตรียมส่วนผสม!$C:$C,'รับ-จ่าย ประจำวัน'!$B244,เตรียมส่วนผสม!AG:AG)+SUMIF(กวนไส้!$C:$C,'รับ-จ่าย ประจำวัน'!$B244,กวนไส้!AG:AG)+SUMIF(ผลิต1!$C:$C,'รับ-จ่าย ประจำวัน'!$B244,ผลิต1!AG:AG)+SUMIF(ผลิต2!$C:$C,'รับ-จ่าย ประจำวัน'!$B244,ผลิต2!AG:AG)+SUMIF(เส้นแต่งหน้าขนมเค้ก!$C:$C,'รับ-จ่าย ประจำวัน'!$B244,เส้นแต่งหน้าขนมเค้ก!AG:AG)+SUMIF(แพ็ค!$C:$C,'รับ-จ่าย ประจำวัน'!$B244,แพ็ค!AG:AG)+SUMIF(ธุรการ!$C:$C,'รับ-จ่าย ประจำวัน'!$B244,ธุรการ!AG:AG)+SUMIF(เส้นแต่งหน้าขนมปัง!$C:$C,'รับ-จ่าย ประจำวัน'!$B244,เส้นแต่งหน้าขนมปัง!AG:AG)+SUMIF('วางแผนBC,CJ'!$C:$C,'รับ-จ่าย ประจำวัน'!$B244,'วางแผนBC,CJ'!AG:AG)+SUMIF(RD!$C:$C,'รับ-จ่าย ประจำวัน'!$B244,RD!AG:AG)+SUMIF('FG,ออนไล,คัดแยก'!$C:$C,'รับ-จ่าย ประจำวัน'!$B244,'FG,ออนไล,คัดแยก'!AG:AG)</f>
        <v>0</v>
      </c>
      <c r="BO244" s="16">
        <f>SUMIF(เตรียมส่วนผสม!$C:$C,'รับ-จ่าย ประจำวัน'!$B244,เตรียมส่วนผสม!AH:AH)+SUMIF(กวนไส้!$C:$C,'รับ-จ่าย ประจำวัน'!$B244,กวนไส้!AH:AH)+SUMIF(ผลิต1!$C:$C,'รับ-จ่าย ประจำวัน'!$B244,ผลิต1!AH:AH)+SUMIF(ผลิต2!$C:$C,'รับ-จ่าย ประจำวัน'!$B244,ผลิต2!AH:AH)+SUMIF(เส้นแต่งหน้าขนมเค้ก!$C:$C,'รับ-จ่าย ประจำวัน'!$B244,เส้นแต่งหน้าขนมเค้ก!AH:AH)+SUMIF(แพ็ค!$C:$C,'รับ-จ่าย ประจำวัน'!$B244,แพ็ค!AH:AH)+SUMIF(ธุรการ!$C:$C,'รับ-จ่าย ประจำวัน'!$B244,ธุรการ!AH:AH)+SUMIF(เส้นแต่งหน้าขนมปัง!$C:$C,'รับ-จ่าย ประจำวัน'!$B244,เส้นแต่งหน้าขนมปัง!AH:AH)+SUMIF('วางแผนBC,CJ'!$C:$C,'รับ-จ่าย ประจำวัน'!$B244,'วางแผนBC,CJ'!AH:AH)+SUMIF(RD!$C:$C,'รับ-จ่าย ประจำวัน'!$B244,RD!AH:AH)+SUMIF('FG,ออนไล,คัดแยก'!$C:$C,'รับ-จ่าย ประจำวัน'!$B244,'FG,ออนไล,คัดแยก'!AH:AH)</f>
        <v>0</v>
      </c>
      <c r="BP244" s="16">
        <f>SUMIF(เตรียมส่วนผสม!$C:$C,'รับ-จ่าย ประจำวัน'!$B244,เตรียมส่วนผสม!AI:AI)+SUMIF(กวนไส้!$C:$C,'รับ-จ่าย ประจำวัน'!$B244,กวนไส้!AI:AI)+SUMIF(ผลิต1!$C:$C,'รับ-จ่าย ประจำวัน'!$B244,ผลิต1!AI:AI)+SUMIF(ผลิต2!$C:$C,'รับ-จ่าย ประจำวัน'!$B244,ผลิต2!AI:AI)+SUMIF(เส้นแต่งหน้าขนมเค้ก!$C:$C,'รับ-จ่าย ประจำวัน'!$B244,เส้นแต่งหน้าขนมเค้ก!AI:AI)+SUMIF(แพ็ค!$C:$C,'รับ-จ่าย ประจำวัน'!$B244,แพ็ค!AI:AI)+SUMIF(ธุรการ!$C:$C,'รับ-จ่าย ประจำวัน'!$B244,ธุรการ!AI:AI)+SUMIF(เส้นแต่งหน้าขนมปัง!$C:$C,'รับ-จ่าย ประจำวัน'!$B244,เส้นแต่งหน้าขนมปัง!AI:AI)+SUMIF('วางแผนBC,CJ'!$C:$C,'รับ-จ่าย ประจำวัน'!$B244,'วางแผนBC,CJ'!AI:AI)+SUMIF(RD!$C:$C,'รับ-จ่าย ประจำวัน'!$B244,RD!AI:AI)+SUMIF('FG,ออนไล,คัดแยก'!$C:$C,'รับ-จ่าย ประจำวัน'!$B244,'FG,ออนไล,คัดแยก'!AI:AI)</f>
        <v>0</v>
      </c>
      <c r="BQ244" s="16">
        <f>SUMIF(เตรียมส่วนผสม!$C:$C,'รับ-จ่าย ประจำวัน'!$B244,เตรียมส่วนผสม!AJ:AJ)+SUMIF(กวนไส้!$C:$C,'รับ-จ่าย ประจำวัน'!$B244,กวนไส้!AJ:AJ)+SUMIF(ผลิต1!$C:$C,'รับ-จ่าย ประจำวัน'!$B244,ผลิต1!AJ:AJ)+SUMIF(ผลิต2!$C:$C,'รับ-จ่าย ประจำวัน'!$B244,ผลิต2!AJ:AJ)+SUMIF(เส้นแต่งหน้าขนมเค้ก!$C:$C,'รับ-จ่าย ประจำวัน'!$B244,เส้นแต่งหน้าขนมเค้ก!AJ:AJ)+SUMIF(แพ็ค!$C:$C,'รับ-จ่าย ประจำวัน'!$B244,แพ็ค!AJ:AJ)+SUMIF(ธุรการ!$C:$C,'รับ-จ่าย ประจำวัน'!$B244,ธุรการ!AJ:AJ)+SUMIF(เส้นแต่งหน้าขนมปัง!$C:$C,'รับ-จ่าย ประจำวัน'!$B244,เส้นแต่งหน้าขนมปัง!AJ:AJ)+SUMIF('วางแผนBC,CJ'!$C:$C,'รับ-จ่าย ประจำวัน'!$B244,'วางแผนBC,CJ'!AJ:AJ)+SUMIF(RD!$C:$C,'รับ-จ่าย ประจำวัน'!$B244,RD!AJ:AJ)+SUMIF('FG,ออนไล,คัดแยก'!$C:$C,'รับ-จ่าย ประจำวัน'!$B244,'FG,ออนไล,คัดแยก'!AJ:AJ)</f>
        <v>0</v>
      </c>
      <c r="BR244" s="16">
        <f>SUMIF(เตรียมส่วนผสม!$C:$C,'รับ-จ่าย ประจำวัน'!$B244,เตรียมส่วนผสม!AK:AK)+SUMIF(กวนไส้!$C:$C,'รับ-จ่าย ประจำวัน'!$B244,กวนไส้!AK:AK)+SUMIF(ผลิต1!$C:$C,'รับ-จ่าย ประจำวัน'!$B244,ผลิต1!AK:AK)+SUMIF(ผลิต2!$C:$C,'รับ-จ่าย ประจำวัน'!$B244,ผลิต2!AK:AK)+SUMIF(เส้นแต่งหน้าขนมเค้ก!$C:$C,'รับ-จ่าย ประจำวัน'!$B244,เส้นแต่งหน้าขนมเค้ก!AK:AK)+SUMIF(แพ็ค!$C:$C,'รับ-จ่าย ประจำวัน'!$B244,แพ็ค!AK:AK)+SUMIF(ธุรการ!$C:$C,'รับ-จ่าย ประจำวัน'!$B244,ธุรการ!AK:AK)+SUMIF(เส้นแต่งหน้าขนมปัง!$C:$C,'รับ-จ่าย ประจำวัน'!$B244,เส้นแต่งหน้าขนมปัง!AK:AK)+SUMIF('วางแผนBC,CJ'!$C:$C,'รับ-จ่าย ประจำวัน'!$B244,'วางแผนBC,CJ'!AK:AK)+SUMIF(RD!$C:$C,'รับ-จ่าย ประจำวัน'!$B244,RD!AK:AK)+SUMIF('FG,ออนไล,คัดแยก'!$C:$C,'รับ-จ่าย ประจำวัน'!$B244,'FG,ออนไล,คัดแยก'!AK:AK)</f>
        <v>0</v>
      </c>
      <c r="BS244" s="16">
        <f>SUMIF(เตรียมส่วนผสม!$C:$C,'รับ-จ่าย ประจำวัน'!$B244,เตรียมส่วนผสม!AL:AL)+SUMIF(กวนไส้!$C:$C,'รับ-จ่าย ประจำวัน'!$B244,กวนไส้!AL:AL)+SUMIF(ผลิต1!$C:$C,'รับ-จ่าย ประจำวัน'!$B244,ผลิต1!AL:AL)+SUMIF(ผลิต2!$C:$C,'รับ-จ่าย ประจำวัน'!$B244,ผลิต2!AL:AL)+SUMIF(เส้นแต่งหน้าขนมเค้ก!$C:$C,'รับ-จ่าย ประจำวัน'!$B244,เส้นแต่งหน้าขนมเค้ก!AL:AL)+SUMIF(แพ็ค!$C:$C,'รับ-จ่าย ประจำวัน'!$B244,แพ็ค!AL:AL)+SUMIF(ธุรการ!$C:$C,'รับ-จ่าย ประจำวัน'!$B244,ธุรการ!AL:AL)+SUMIF(เส้นแต่งหน้าขนมปัง!$C:$C,'รับ-จ่าย ประจำวัน'!$B244,เส้นแต่งหน้าขนมปัง!AL:AL)+SUMIF('วางแผนBC,CJ'!$C:$C,'รับ-จ่าย ประจำวัน'!$B244,'วางแผนBC,CJ'!AL:AL)+SUMIF(RD!$C:$C,'รับ-จ่าย ประจำวัน'!$B244,RD!AL:AL)+SUMIF('FG,ออนไล,คัดแยก'!$C:$C,'รับ-จ่าย ประจำวัน'!$B244,'FG,ออนไล,คัดแยก'!AL:AL)</f>
        <v>0</v>
      </c>
      <c r="BT244" s="18">
        <f t="shared" si="50"/>
        <v>0</v>
      </c>
      <c r="BU244" s="116"/>
      <c r="BV244" s="146">
        <f t="shared" si="51"/>
        <v>172300</v>
      </c>
      <c r="BW244" s="183">
        <v>30</v>
      </c>
      <c r="BX244" s="172">
        <f t="shared" si="55"/>
        <v>0</v>
      </c>
      <c r="BY244" s="188" t="e">
        <f t="shared" si="53"/>
        <v>#DIV/0!</v>
      </c>
      <c r="BZ244" s="180" t="e">
        <f t="shared" ca="1" si="52"/>
        <v>#DIV/0!</v>
      </c>
      <c r="CA244" s="93"/>
      <c r="CB244" s="93"/>
      <c r="CC244" s="93"/>
      <c r="CD244" s="93"/>
      <c r="CE244" s="93"/>
      <c r="CF244" s="93"/>
      <c r="CG244" s="93"/>
      <c r="CH244" s="93"/>
      <c r="CI244" s="93"/>
      <c r="CJ244" s="94"/>
      <c r="CK244" s="9">
        <f t="shared" si="54"/>
        <v>172300</v>
      </c>
    </row>
    <row r="245" spans="1:89" hidden="1" x14ac:dyDescent="0.5">
      <c r="A245" s="149" t="s">
        <v>1331</v>
      </c>
      <c r="B245" s="34">
        <v>1023301003</v>
      </c>
      <c r="C245" s="10" t="s">
        <v>1332</v>
      </c>
      <c r="D245" s="135" t="s">
        <v>91</v>
      </c>
      <c r="E245" s="11">
        <v>0</v>
      </c>
      <c r="F245" s="159" t="s">
        <v>1605</v>
      </c>
      <c r="G245" s="11" t="s">
        <v>62</v>
      </c>
      <c r="H245" s="12">
        <v>668</v>
      </c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3"/>
      <c r="AF245" s="13"/>
      <c r="AG245" s="13"/>
      <c r="AH245" s="13"/>
      <c r="AI245" s="14"/>
      <c r="AJ245" s="14"/>
      <c r="AK245" s="14"/>
      <c r="AL245" s="14"/>
      <c r="AM245" s="14"/>
      <c r="AN245" s="15">
        <f t="shared" si="49"/>
        <v>0</v>
      </c>
      <c r="AO245" s="16">
        <f>SUMIF(เตรียมส่วนผสม!$C:$C,'รับ-จ่าย ประจำวัน'!$B245,เตรียมส่วนผสม!H:H)+SUMIF(กวนไส้!$C:$C,'รับ-จ่าย ประจำวัน'!$B245,กวนไส้!H:H)+SUMIF(ผลิต1!$C:$C,'รับ-จ่าย ประจำวัน'!$B245,ผลิต1!H:H)+SUMIF(ผลิต2!$C:$C,'รับ-จ่าย ประจำวัน'!$B245,ผลิต2!H:H)+SUMIF(เส้นแต่งหน้าขนมเค้ก!$C:$C,'รับ-จ่าย ประจำวัน'!$B245,เส้นแต่งหน้าขนมเค้ก!H:H)+SUMIF(แพ็ค!$C:$C,'รับ-จ่าย ประจำวัน'!$B245,แพ็ค!H:H)+SUMIF(ธุรการ!$C:$C,'รับ-จ่าย ประจำวัน'!$B245,ธุรการ!H:H)+SUMIF(เส้นแต่งหน้าขนมปัง!$C:$C,'รับ-จ่าย ประจำวัน'!$B245,เส้นแต่งหน้าขนมปัง!H:H)+SUMIF('วางแผนBC,CJ'!$C:$C,'รับ-จ่าย ประจำวัน'!$B245,'วางแผนBC,CJ'!H:H)+SUMIF(RD!$C:$C,'รับ-จ่าย ประจำวัน'!$B245,RD!H:H)+SUMIF('FG,ออนไล,คัดแยก'!$C:$C,'รับ-จ่าย ประจำวัน'!$B245,'FG,ออนไล,คัดแยก'!H:H)</f>
        <v>0</v>
      </c>
      <c r="AP245" s="16">
        <f>SUMIF(เตรียมส่วนผสม!$C:$C,'รับ-จ่าย ประจำวัน'!$B245,เตรียมส่วนผสม!I:I)+SUMIF(กวนไส้!$C:$C,'รับ-จ่าย ประจำวัน'!$B245,กวนไส้!I:I)+SUMIF(ผลิต1!$C:$C,'รับ-จ่าย ประจำวัน'!$B245,ผลิต1!I:I)+SUMIF(ผลิต2!$C:$C,'รับ-จ่าย ประจำวัน'!$B245,ผลิต2!I:I)+SUMIF(เส้นแต่งหน้าขนมเค้ก!$C:$C,'รับ-จ่าย ประจำวัน'!$B245,เส้นแต่งหน้าขนมเค้ก!I:I)+SUMIF(แพ็ค!$C:$C,'รับ-จ่าย ประจำวัน'!$B245,แพ็ค!I:I)+SUMIF(ธุรการ!$C:$C,'รับ-จ่าย ประจำวัน'!$B245,ธุรการ!I:I)+SUMIF(เส้นแต่งหน้าขนมปัง!$C:$C,'รับ-จ่าย ประจำวัน'!$B245,เส้นแต่งหน้าขนมปัง!I:I)+SUMIF('วางแผนBC,CJ'!$C:$C,'รับ-จ่าย ประจำวัน'!$B245,'วางแผนBC,CJ'!I:I)+SUMIF(RD!$C:$C,'รับ-จ่าย ประจำวัน'!$B245,RD!I:I)+SUMIF('FG,ออนไล,คัดแยก'!$C:$C,'รับ-จ่าย ประจำวัน'!$B245,'FG,ออนไล,คัดแยก'!I:I)</f>
        <v>0</v>
      </c>
      <c r="AQ245" s="16">
        <f>SUMIF(เตรียมส่วนผสม!$C:$C,'รับ-จ่าย ประจำวัน'!$B245,เตรียมส่วนผสม!J:J)+SUMIF(กวนไส้!$C:$C,'รับ-จ่าย ประจำวัน'!$B245,กวนไส้!J:J)+SUMIF(ผลิต1!$C:$C,'รับ-จ่าย ประจำวัน'!$B245,ผลิต1!J:J)+SUMIF(ผลิต2!$C:$C,'รับ-จ่าย ประจำวัน'!$B245,ผลิต2!J:J)+SUMIF(เส้นแต่งหน้าขนมเค้ก!$C:$C,'รับ-จ่าย ประจำวัน'!$B245,เส้นแต่งหน้าขนมเค้ก!J:J)+SUMIF(แพ็ค!$C:$C,'รับ-จ่าย ประจำวัน'!$B245,แพ็ค!J:J)+SUMIF(ธุรการ!$C:$C,'รับ-จ่าย ประจำวัน'!$B245,ธุรการ!J:J)+SUMIF(เส้นแต่งหน้าขนมปัง!$C:$C,'รับ-จ่าย ประจำวัน'!$B245,เส้นแต่งหน้าขนมปัง!J:J)+SUMIF('วางแผนBC,CJ'!$C:$C,'รับ-จ่าย ประจำวัน'!$B245,'วางแผนBC,CJ'!J:J)+SUMIF(RD!$C:$C,'รับ-จ่าย ประจำวัน'!$B245,RD!J:J)+SUMIF('FG,ออนไล,คัดแยก'!$C:$C,'รับ-จ่าย ประจำวัน'!$B245,'FG,ออนไล,คัดแยก'!J:J)</f>
        <v>0</v>
      </c>
      <c r="AR245" s="16">
        <f>SUMIF(เตรียมส่วนผสม!$C:$C,'รับ-จ่าย ประจำวัน'!$B245,เตรียมส่วนผสม!K:K)+SUMIF(กวนไส้!$C:$C,'รับ-จ่าย ประจำวัน'!$B245,กวนไส้!K:K)+SUMIF(ผลิต1!$C:$C,'รับ-จ่าย ประจำวัน'!$B245,ผลิต1!K:K)+SUMIF(ผลิต2!$C:$C,'รับ-จ่าย ประจำวัน'!$B245,ผลิต2!K:K)+SUMIF(เส้นแต่งหน้าขนมเค้ก!$C:$C,'รับ-จ่าย ประจำวัน'!$B245,เส้นแต่งหน้าขนมเค้ก!K:K)+SUMIF(แพ็ค!$C:$C,'รับ-จ่าย ประจำวัน'!$B245,แพ็ค!K:K)+SUMIF(ธุรการ!$C:$C,'รับ-จ่าย ประจำวัน'!$B245,ธุรการ!K:K)+SUMIF(เส้นแต่งหน้าขนมปัง!$C:$C,'รับ-จ่าย ประจำวัน'!$B245,เส้นแต่งหน้าขนมปัง!K:K)+SUMIF('วางแผนBC,CJ'!$C:$C,'รับ-จ่าย ประจำวัน'!$B245,'วางแผนBC,CJ'!K:K)+SUMIF(RD!$C:$C,'รับ-จ่าย ประจำวัน'!$B245,RD!K:K)+SUMIF('FG,ออนไล,คัดแยก'!$C:$C,'รับ-จ่าย ประจำวัน'!$B245,'FG,ออนไล,คัดแยก'!K:K)</f>
        <v>0</v>
      </c>
      <c r="AS245" s="16">
        <f>SUMIF(เตรียมส่วนผสม!$C:$C,'รับ-จ่าย ประจำวัน'!$B245,เตรียมส่วนผสม!L:L)+SUMIF(กวนไส้!$C:$C,'รับ-จ่าย ประจำวัน'!$B245,กวนไส้!L:L)+SUMIF(ผลิต1!$C:$C,'รับ-จ่าย ประจำวัน'!$B245,ผลิต1!L:L)+SUMIF(ผลิต2!$C:$C,'รับ-จ่าย ประจำวัน'!$B245,ผลิต2!L:L)+SUMIF(เส้นแต่งหน้าขนมเค้ก!$C:$C,'รับ-จ่าย ประจำวัน'!$B245,เส้นแต่งหน้าขนมเค้ก!L:L)+SUMIF(แพ็ค!$C:$C,'รับ-จ่าย ประจำวัน'!$B245,แพ็ค!L:L)+SUMIF(ธุรการ!$C:$C,'รับ-จ่าย ประจำวัน'!$B245,ธุรการ!L:L)+SUMIF(เส้นแต่งหน้าขนมปัง!$C:$C,'รับ-จ่าย ประจำวัน'!$B245,เส้นแต่งหน้าขนมปัง!L:L)+SUMIF('วางแผนBC,CJ'!$C:$C,'รับ-จ่าย ประจำวัน'!$B245,'วางแผนBC,CJ'!L:L)+SUMIF(RD!$C:$C,'รับ-จ่าย ประจำวัน'!$B245,RD!L:L)+SUMIF('FG,ออนไล,คัดแยก'!$C:$C,'รับ-จ่าย ประจำวัน'!$B245,'FG,ออนไล,คัดแยก'!L:L)</f>
        <v>0</v>
      </c>
      <c r="AT245" s="16">
        <f>SUMIF(เตรียมส่วนผสม!$C:$C,'รับ-จ่าย ประจำวัน'!$B245,เตรียมส่วนผสม!M:M)+SUMIF(กวนไส้!$C:$C,'รับ-จ่าย ประจำวัน'!$B245,กวนไส้!M:M)+SUMIF(ผลิต1!$C:$C,'รับ-จ่าย ประจำวัน'!$B245,ผลิต1!M:M)+SUMIF(ผลิต2!$C:$C,'รับ-จ่าย ประจำวัน'!$B245,ผลิต2!M:M)+SUMIF(เส้นแต่งหน้าขนมเค้ก!$C:$C,'รับ-จ่าย ประจำวัน'!$B245,เส้นแต่งหน้าขนมเค้ก!M:M)+SUMIF(แพ็ค!$C:$C,'รับ-จ่าย ประจำวัน'!$B245,แพ็ค!M:M)+SUMIF(ธุรการ!$C:$C,'รับ-จ่าย ประจำวัน'!$B245,ธุรการ!M:M)+SUMIF(เส้นแต่งหน้าขนมปัง!$C:$C,'รับ-จ่าย ประจำวัน'!$B245,เส้นแต่งหน้าขนมปัง!M:M)+SUMIF('วางแผนBC,CJ'!$C:$C,'รับ-จ่าย ประจำวัน'!$B245,'วางแผนBC,CJ'!M:M)+SUMIF(RD!$C:$C,'รับ-จ่าย ประจำวัน'!$B245,RD!M:M)+SUMIF('FG,ออนไล,คัดแยก'!$C:$C,'รับ-จ่าย ประจำวัน'!$B245,'FG,ออนไล,คัดแยก'!M:M)</f>
        <v>0</v>
      </c>
      <c r="AU245" s="16">
        <f>SUMIF(เตรียมส่วนผสม!$C:$C,'รับ-จ่าย ประจำวัน'!$B245,เตรียมส่วนผสม!N:N)+SUMIF(กวนไส้!$C:$C,'รับ-จ่าย ประจำวัน'!$B245,กวนไส้!N:N)+SUMIF(ผลิต1!$C:$C,'รับ-จ่าย ประจำวัน'!$B245,ผลิต1!N:N)+SUMIF(ผลิต2!$C:$C,'รับ-จ่าย ประจำวัน'!$B245,ผลิต2!N:N)+SUMIF(เส้นแต่งหน้าขนมเค้ก!$C:$C,'รับ-จ่าย ประจำวัน'!$B245,เส้นแต่งหน้าขนมเค้ก!N:N)+SUMIF(แพ็ค!$C:$C,'รับ-จ่าย ประจำวัน'!$B245,แพ็ค!N:N)+SUMIF(ธุรการ!$C:$C,'รับ-จ่าย ประจำวัน'!$B245,ธุรการ!N:N)+SUMIF(เส้นแต่งหน้าขนมปัง!$C:$C,'รับ-จ่าย ประจำวัน'!$B245,เส้นแต่งหน้าขนมปัง!N:N)+SUMIF('วางแผนBC,CJ'!$C:$C,'รับ-จ่าย ประจำวัน'!$B245,'วางแผนBC,CJ'!N:N)+SUMIF(RD!$C:$C,'รับ-จ่าย ประจำวัน'!$B245,RD!N:N)+SUMIF('FG,ออนไล,คัดแยก'!$C:$C,'รับ-จ่าย ประจำวัน'!$B245,'FG,ออนไล,คัดแยก'!N:N)</f>
        <v>0</v>
      </c>
      <c r="AV245" s="16">
        <f>SUMIF(เตรียมส่วนผสม!$C:$C,'รับ-จ่าย ประจำวัน'!$B245,เตรียมส่วนผสม!O:O)+SUMIF(กวนไส้!$C:$C,'รับ-จ่าย ประจำวัน'!$B245,กวนไส้!O:O)+SUMIF(ผลิต1!$C:$C,'รับ-จ่าย ประจำวัน'!$B245,ผลิต1!O:O)+SUMIF(ผลิต2!$C:$C,'รับ-จ่าย ประจำวัน'!$B245,ผลิต2!O:O)+SUMIF(เส้นแต่งหน้าขนมเค้ก!$C:$C,'รับ-จ่าย ประจำวัน'!$B245,เส้นแต่งหน้าขนมเค้ก!O:O)+SUMIF(แพ็ค!$C:$C,'รับ-จ่าย ประจำวัน'!$B245,แพ็ค!O:O)+SUMIF(ธุรการ!$C:$C,'รับ-จ่าย ประจำวัน'!$B245,ธุรการ!O:O)+SUMIF(เส้นแต่งหน้าขนมปัง!$C:$C,'รับ-จ่าย ประจำวัน'!$B245,เส้นแต่งหน้าขนมปัง!O:O)+SUMIF('วางแผนBC,CJ'!$C:$C,'รับ-จ่าย ประจำวัน'!$B245,'วางแผนBC,CJ'!O:O)+SUMIF(RD!$C:$C,'รับ-จ่าย ประจำวัน'!$B245,RD!O:O)+SUMIF('FG,ออนไล,คัดแยก'!$C:$C,'รับ-จ่าย ประจำวัน'!$B245,'FG,ออนไล,คัดแยก'!O:O)</f>
        <v>0</v>
      </c>
      <c r="AW245" s="16">
        <f>SUMIF(เตรียมส่วนผสม!$C:$C,'รับ-จ่าย ประจำวัน'!$B245,เตรียมส่วนผสม!P:P)+SUMIF(กวนไส้!$C:$C,'รับ-จ่าย ประจำวัน'!$B245,กวนไส้!P:P)+SUMIF(ผลิต1!$C:$C,'รับ-จ่าย ประจำวัน'!$B245,ผลิต1!P:P)+SUMIF(ผลิต2!$C:$C,'รับ-จ่าย ประจำวัน'!$B245,ผลิต2!P:P)+SUMIF(เส้นแต่งหน้าขนมเค้ก!$C:$C,'รับ-จ่าย ประจำวัน'!$B245,เส้นแต่งหน้าขนมเค้ก!P:P)+SUMIF(แพ็ค!$C:$C,'รับ-จ่าย ประจำวัน'!$B245,แพ็ค!P:P)+SUMIF(ธุรการ!$C:$C,'รับ-จ่าย ประจำวัน'!$B245,ธุรการ!P:P)+SUMIF(เส้นแต่งหน้าขนมปัง!$C:$C,'รับ-จ่าย ประจำวัน'!$B245,เส้นแต่งหน้าขนมปัง!P:P)+SUMIF('วางแผนBC,CJ'!$C:$C,'รับ-จ่าย ประจำวัน'!$B245,'วางแผนBC,CJ'!P:P)+SUMIF(RD!$C:$C,'รับ-จ่าย ประจำวัน'!$B245,RD!P:P)+SUMIF('FG,ออนไล,คัดแยก'!$C:$C,'รับ-จ่าย ประจำวัน'!$B245,'FG,ออนไล,คัดแยก'!P:P)</f>
        <v>0</v>
      </c>
      <c r="AX245" s="16">
        <f>SUMIF(เตรียมส่วนผสม!$C:$C,'รับ-จ่าย ประจำวัน'!$B245,เตรียมส่วนผสม!Q:Q)+SUMIF(กวนไส้!$C:$C,'รับ-จ่าย ประจำวัน'!$B245,กวนไส้!Q:Q)+SUMIF(ผลิต1!$C:$C,'รับ-จ่าย ประจำวัน'!$B245,ผลิต1!Q:Q)+SUMIF(ผลิต2!$C:$C,'รับ-จ่าย ประจำวัน'!$B245,ผลิต2!Q:Q)+SUMIF(เส้นแต่งหน้าขนมเค้ก!$C:$C,'รับ-จ่าย ประจำวัน'!$B245,เส้นแต่งหน้าขนมเค้ก!Q:Q)+SUMIF(แพ็ค!$C:$C,'รับ-จ่าย ประจำวัน'!$B245,แพ็ค!Q:Q)+SUMIF(ธุรการ!$C:$C,'รับ-จ่าย ประจำวัน'!$B245,ธุรการ!Q:Q)+SUMIF(เส้นแต่งหน้าขนมปัง!$C:$C,'รับ-จ่าย ประจำวัน'!$B245,เส้นแต่งหน้าขนมปัง!Q:Q)+SUMIF('วางแผนBC,CJ'!$C:$C,'รับ-จ่าย ประจำวัน'!$B245,'วางแผนBC,CJ'!Q:Q)+SUMIF(RD!$C:$C,'รับ-จ่าย ประจำวัน'!$B245,RD!Q:Q)+SUMIF('FG,ออนไล,คัดแยก'!$C:$C,'รับ-จ่าย ประจำวัน'!$B245,'FG,ออนไล,คัดแยก'!Q:Q)</f>
        <v>0</v>
      </c>
      <c r="AY245" s="16">
        <f>SUMIF(เตรียมส่วนผสม!$C:$C,'รับ-จ่าย ประจำวัน'!$B245,เตรียมส่วนผสม!R:R)+SUMIF(กวนไส้!$C:$C,'รับ-จ่าย ประจำวัน'!$B245,กวนไส้!R:R)+SUMIF(ผลิต1!$C:$C,'รับ-จ่าย ประจำวัน'!$B245,ผลิต1!R:R)+SUMIF(ผลิต2!$C:$C,'รับ-จ่าย ประจำวัน'!$B245,ผลิต2!R:R)+SUMIF(เส้นแต่งหน้าขนมเค้ก!$C:$C,'รับ-จ่าย ประจำวัน'!$B245,เส้นแต่งหน้าขนมเค้ก!R:R)+SUMIF(แพ็ค!$C:$C,'รับ-จ่าย ประจำวัน'!$B245,แพ็ค!R:R)+SUMIF(ธุรการ!$C:$C,'รับ-จ่าย ประจำวัน'!$B245,ธุรการ!R:R)+SUMIF(เส้นแต่งหน้าขนมปัง!$C:$C,'รับ-จ่าย ประจำวัน'!$B245,เส้นแต่งหน้าขนมปัง!R:R)+SUMIF('วางแผนBC,CJ'!$C:$C,'รับ-จ่าย ประจำวัน'!$B245,'วางแผนBC,CJ'!R:R)+SUMIF(RD!$C:$C,'รับ-จ่าย ประจำวัน'!$B245,RD!R:R)+SUMIF('FG,ออนไล,คัดแยก'!$C:$C,'รับ-จ่าย ประจำวัน'!$B245,'FG,ออนไล,คัดแยก'!R:R)</f>
        <v>0</v>
      </c>
      <c r="AZ245" s="16">
        <f>SUMIF(เตรียมส่วนผสม!$C:$C,'รับ-จ่าย ประจำวัน'!$B245,เตรียมส่วนผสม!S:S)+SUMIF(กวนไส้!$C:$C,'รับ-จ่าย ประจำวัน'!$B245,กวนไส้!S:S)+SUMIF(ผลิต1!$C:$C,'รับ-จ่าย ประจำวัน'!$B245,ผลิต1!S:S)+SUMIF(ผลิต2!$C:$C,'รับ-จ่าย ประจำวัน'!$B245,ผลิต2!S:S)+SUMIF(เส้นแต่งหน้าขนมเค้ก!$C:$C,'รับ-จ่าย ประจำวัน'!$B245,เส้นแต่งหน้าขนมเค้ก!S:S)+SUMIF(แพ็ค!$C:$C,'รับ-จ่าย ประจำวัน'!$B245,แพ็ค!S:S)+SUMIF(ธุรการ!$C:$C,'รับ-จ่าย ประจำวัน'!$B245,ธุรการ!S:S)+SUMIF(เส้นแต่งหน้าขนมปัง!$C:$C,'รับ-จ่าย ประจำวัน'!$B245,เส้นแต่งหน้าขนมปัง!S:S)+SUMIF('วางแผนBC,CJ'!$C:$C,'รับ-จ่าย ประจำวัน'!$B245,'วางแผนBC,CJ'!S:S)+SUMIF(RD!$C:$C,'รับ-จ่าย ประจำวัน'!$B245,RD!S:S)+SUMIF('FG,ออนไล,คัดแยก'!$C:$C,'รับ-จ่าย ประจำวัน'!$B245,'FG,ออนไล,คัดแยก'!S:S)</f>
        <v>0</v>
      </c>
      <c r="BA245" s="16">
        <f>SUMIF(เตรียมส่วนผสม!$C:$C,'รับ-จ่าย ประจำวัน'!$B245,เตรียมส่วนผสม!T:T)+SUMIF(กวนไส้!$C:$C,'รับ-จ่าย ประจำวัน'!$B245,กวนไส้!T:T)+SUMIF(ผลิต1!$C:$C,'รับ-จ่าย ประจำวัน'!$B245,ผลิต1!T:T)+SUMIF(ผลิต2!$C:$C,'รับ-จ่าย ประจำวัน'!$B245,ผลิต2!T:T)+SUMIF(เส้นแต่งหน้าขนมเค้ก!$C:$C,'รับ-จ่าย ประจำวัน'!$B245,เส้นแต่งหน้าขนมเค้ก!T:T)+SUMIF(แพ็ค!$C:$C,'รับ-จ่าย ประจำวัน'!$B245,แพ็ค!T:T)+SUMIF(ธุรการ!$C:$C,'รับ-จ่าย ประจำวัน'!$B245,ธุรการ!T:T)+SUMIF(เส้นแต่งหน้าขนมปัง!$C:$C,'รับ-จ่าย ประจำวัน'!$B245,เส้นแต่งหน้าขนมปัง!T:T)+SUMIF('วางแผนBC,CJ'!$C:$C,'รับ-จ่าย ประจำวัน'!$B245,'วางแผนBC,CJ'!T:T)+SUMIF(RD!$C:$C,'รับ-จ่าย ประจำวัน'!$B245,RD!T:T)+SUMIF('FG,ออนไล,คัดแยก'!$C:$C,'รับ-จ่าย ประจำวัน'!$B245,'FG,ออนไล,คัดแยก'!T:T)</f>
        <v>0</v>
      </c>
      <c r="BB245" s="16">
        <f>SUMIF(เตรียมส่วนผสม!$C:$C,'รับ-จ่าย ประจำวัน'!$B245,เตรียมส่วนผสม!U:U)+SUMIF(กวนไส้!$C:$C,'รับ-จ่าย ประจำวัน'!$B245,กวนไส้!U:U)+SUMIF(ผลิต1!$C:$C,'รับ-จ่าย ประจำวัน'!$B245,ผลิต1!U:U)+SUMIF(ผลิต2!$C:$C,'รับ-จ่าย ประจำวัน'!$B245,ผลิต2!U:U)+SUMIF(เส้นแต่งหน้าขนมเค้ก!$C:$C,'รับ-จ่าย ประจำวัน'!$B245,เส้นแต่งหน้าขนมเค้ก!U:U)+SUMIF(แพ็ค!$C:$C,'รับ-จ่าย ประจำวัน'!$B245,แพ็ค!U:U)+SUMIF(ธุรการ!$C:$C,'รับ-จ่าย ประจำวัน'!$B245,ธุรการ!U:U)+SUMIF(เส้นแต่งหน้าขนมปัง!$C:$C,'รับ-จ่าย ประจำวัน'!$B245,เส้นแต่งหน้าขนมปัง!U:U)+SUMIF('วางแผนBC,CJ'!$C:$C,'รับ-จ่าย ประจำวัน'!$B245,'วางแผนBC,CJ'!U:U)+SUMIF(RD!$C:$C,'รับ-จ่าย ประจำวัน'!$B245,RD!U:U)+SUMIF('FG,ออนไล,คัดแยก'!$C:$C,'รับ-จ่าย ประจำวัน'!$B245,'FG,ออนไล,คัดแยก'!U:U)</f>
        <v>0</v>
      </c>
      <c r="BC245" s="16">
        <f>SUMIF(เตรียมส่วนผสม!$C:$C,'รับ-จ่าย ประจำวัน'!$B245,เตรียมส่วนผสม!V:V)+SUMIF(กวนไส้!$C:$C,'รับ-จ่าย ประจำวัน'!$B245,กวนไส้!V:V)+SUMIF(ผลิต1!$C:$C,'รับ-จ่าย ประจำวัน'!$B245,ผลิต1!V:V)+SUMIF(ผลิต2!$C:$C,'รับ-จ่าย ประจำวัน'!$B245,ผลิต2!V:V)+SUMIF(เส้นแต่งหน้าขนมเค้ก!$C:$C,'รับ-จ่าย ประจำวัน'!$B245,เส้นแต่งหน้าขนมเค้ก!V:V)+SUMIF(แพ็ค!$C:$C,'รับ-จ่าย ประจำวัน'!$B245,แพ็ค!V:V)+SUMIF(ธุรการ!$C:$C,'รับ-จ่าย ประจำวัน'!$B245,ธุรการ!V:V)+SUMIF(เส้นแต่งหน้าขนมปัง!$C:$C,'รับ-จ่าย ประจำวัน'!$B245,เส้นแต่งหน้าขนมปัง!V:V)+SUMIF('วางแผนBC,CJ'!$C:$C,'รับ-จ่าย ประจำวัน'!$B245,'วางแผนBC,CJ'!V:V)+SUMIF(RD!$C:$C,'รับ-จ่าย ประจำวัน'!$B245,RD!V:V)+SUMIF('FG,ออนไล,คัดแยก'!$C:$C,'รับ-จ่าย ประจำวัน'!$B245,'FG,ออนไล,คัดแยก'!V:V)</f>
        <v>0</v>
      </c>
      <c r="BD245" s="16">
        <f>SUMIF(เตรียมส่วนผสม!$C:$C,'รับ-จ่าย ประจำวัน'!$B245,เตรียมส่วนผสม!W:W)+SUMIF(กวนไส้!$C:$C,'รับ-จ่าย ประจำวัน'!$B245,กวนไส้!W:W)+SUMIF(ผลิต1!$C:$C,'รับ-จ่าย ประจำวัน'!$B245,ผลิต1!W:W)+SUMIF(ผลิต2!$C:$C,'รับ-จ่าย ประจำวัน'!$B245,ผลิต2!W:W)+SUMIF(เส้นแต่งหน้าขนมเค้ก!$C:$C,'รับ-จ่าย ประจำวัน'!$B245,เส้นแต่งหน้าขนมเค้ก!W:W)+SUMIF(แพ็ค!$C:$C,'รับ-จ่าย ประจำวัน'!$B245,แพ็ค!W:W)+SUMIF(ธุรการ!$C:$C,'รับ-จ่าย ประจำวัน'!$B245,ธุรการ!W:W)+SUMIF(เส้นแต่งหน้าขนมปัง!$C:$C,'รับ-จ่าย ประจำวัน'!$B245,เส้นแต่งหน้าขนมปัง!W:W)+SUMIF('วางแผนBC,CJ'!$C:$C,'รับ-จ่าย ประจำวัน'!$B245,'วางแผนBC,CJ'!W:W)+SUMIF(RD!$C:$C,'รับ-จ่าย ประจำวัน'!$B245,RD!W:W)+SUMIF('FG,ออนไล,คัดแยก'!$C:$C,'รับ-จ่าย ประจำวัน'!$B245,'FG,ออนไล,คัดแยก'!W:W)</f>
        <v>0</v>
      </c>
      <c r="BE245" s="16">
        <f>SUMIF(เตรียมส่วนผสม!$C:$C,'รับ-จ่าย ประจำวัน'!$B245,เตรียมส่วนผสม!X:X)+SUMIF(กวนไส้!$C:$C,'รับ-จ่าย ประจำวัน'!$B245,กวนไส้!X:X)+SUMIF(ผลิต1!$C:$C,'รับ-จ่าย ประจำวัน'!$B245,ผลิต1!X:X)+SUMIF(ผลิต2!$C:$C,'รับ-จ่าย ประจำวัน'!$B245,ผลิต2!X:X)+SUMIF(เส้นแต่งหน้าขนมเค้ก!$C:$C,'รับ-จ่าย ประจำวัน'!$B245,เส้นแต่งหน้าขนมเค้ก!X:X)+SUMIF(แพ็ค!$C:$C,'รับ-จ่าย ประจำวัน'!$B245,แพ็ค!X:X)+SUMIF(ธุรการ!$C:$C,'รับ-จ่าย ประจำวัน'!$B245,ธุรการ!X:X)+SUMIF(เส้นแต่งหน้าขนมปัง!$C:$C,'รับ-จ่าย ประจำวัน'!$B245,เส้นแต่งหน้าขนมปัง!X:X)+SUMIF('วางแผนBC,CJ'!$C:$C,'รับ-จ่าย ประจำวัน'!$B245,'วางแผนBC,CJ'!X:X)+SUMIF(RD!$C:$C,'รับ-จ่าย ประจำวัน'!$B245,RD!X:X)+SUMIF('FG,ออนไล,คัดแยก'!$C:$C,'รับ-จ่าย ประจำวัน'!$B245,'FG,ออนไล,คัดแยก'!X:X)</f>
        <v>0</v>
      </c>
      <c r="BF245" s="16">
        <f>SUMIF(เตรียมส่วนผสม!$C:$C,'รับ-จ่าย ประจำวัน'!$B245,เตรียมส่วนผสม!Y:Y)+SUMIF(กวนไส้!$C:$C,'รับ-จ่าย ประจำวัน'!$B245,กวนไส้!Y:Y)+SUMIF(ผลิต1!$C:$C,'รับ-จ่าย ประจำวัน'!$B245,ผลิต1!Y:Y)+SUMIF(ผลิต2!$C:$C,'รับ-จ่าย ประจำวัน'!$B245,ผลิต2!Y:Y)+SUMIF(เส้นแต่งหน้าขนมเค้ก!$C:$C,'รับ-จ่าย ประจำวัน'!$B245,เส้นแต่งหน้าขนมเค้ก!Y:Y)+SUMIF(แพ็ค!$C:$C,'รับ-จ่าย ประจำวัน'!$B245,แพ็ค!Y:Y)+SUMIF(ธุรการ!$C:$C,'รับ-จ่าย ประจำวัน'!$B245,ธุรการ!Y:Y)+SUMIF(เส้นแต่งหน้าขนมปัง!$C:$C,'รับ-จ่าย ประจำวัน'!$B245,เส้นแต่งหน้าขนมปัง!Y:Y)+SUMIF('วางแผนBC,CJ'!$C:$C,'รับ-จ่าย ประจำวัน'!$B245,'วางแผนBC,CJ'!Y:Y)+SUMIF(RD!$C:$C,'รับ-จ่าย ประจำวัน'!$B245,RD!Y:Y)+SUMIF('FG,ออนไล,คัดแยก'!$C:$C,'รับ-จ่าย ประจำวัน'!$B245,'FG,ออนไล,คัดแยก'!Y:Y)</f>
        <v>0</v>
      </c>
      <c r="BG245" s="16">
        <f>SUMIF(เตรียมส่วนผสม!$C:$C,'รับ-จ่าย ประจำวัน'!$B245,เตรียมส่วนผสม!Z:Z)+SUMIF(กวนไส้!$C:$C,'รับ-จ่าย ประจำวัน'!$B245,กวนไส้!Z:Z)+SUMIF(ผลิต1!$C:$C,'รับ-จ่าย ประจำวัน'!$B245,ผลิต1!Z:Z)+SUMIF(ผลิต2!$C:$C,'รับ-จ่าย ประจำวัน'!$B245,ผลิต2!Z:Z)+SUMIF(เส้นแต่งหน้าขนมเค้ก!$C:$C,'รับ-จ่าย ประจำวัน'!$B245,เส้นแต่งหน้าขนมเค้ก!Z:Z)+SUMIF(แพ็ค!$C:$C,'รับ-จ่าย ประจำวัน'!$B245,แพ็ค!Z:Z)+SUMIF(ธุรการ!$C:$C,'รับ-จ่าย ประจำวัน'!$B245,ธุรการ!Z:Z)+SUMIF(เส้นแต่งหน้าขนมปัง!$C:$C,'รับ-จ่าย ประจำวัน'!$B245,เส้นแต่งหน้าขนมปัง!Z:Z)+SUMIF('วางแผนBC,CJ'!$C:$C,'รับ-จ่าย ประจำวัน'!$B245,'วางแผนBC,CJ'!Z:Z)+SUMIF(RD!$C:$C,'รับ-จ่าย ประจำวัน'!$B245,RD!Z:Z)+SUMIF('FG,ออนไล,คัดแยก'!$C:$C,'รับ-จ่าย ประจำวัน'!$B245,'FG,ออนไล,คัดแยก'!Z:Z)</f>
        <v>0</v>
      </c>
      <c r="BH245" s="16">
        <f>SUMIF(เตรียมส่วนผสม!$C:$C,'รับ-จ่าย ประจำวัน'!$B245,เตรียมส่วนผสม!AA:AA)+SUMIF(กวนไส้!$C:$C,'รับ-จ่าย ประจำวัน'!$B245,กวนไส้!AA:AA)+SUMIF(ผลิต1!$C:$C,'รับ-จ่าย ประจำวัน'!$B245,ผลิต1!AA:AA)+SUMIF(ผลิต2!$C:$C,'รับ-จ่าย ประจำวัน'!$B245,ผลิต2!AA:AA)+SUMIF(เส้นแต่งหน้าขนมเค้ก!$C:$C,'รับ-จ่าย ประจำวัน'!$B245,เส้นแต่งหน้าขนมเค้ก!AA:AA)+SUMIF(แพ็ค!$C:$C,'รับ-จ่าย ประจำวัน'!$B245,แพ็ค!AA:AA)+SUMIF(ธุรการ!$C:$C,'รับ-จ่าย ประจำวัน'!$B245,ธุรการ!AA:AA)+SUMIF(เส้นแต่งหน้าขนมปัง!$C:$C,'รับ-จ่าย ประจำวัน'!$B245,เส้นแต่งหน้าขนมปัง!AA:AA)+SUMIF('วางแผนBC,CJ'!$C:$C,'รับ-จ่าย ประจำวัน'!$B245,'วางแผนBC,CJ'!AA:AA)+SUMIF(RD!$C:$C,'รับ-จ่าย ประจำวัน'!$B245,RD!AA:AA)+SUMIF('FG,ออนไล,คัดแยก'!$C:$C,'รับ-จ่าย ประจำวัน'!$B245,'FG,ออนไล,คัดแยก'!AA:AA)</f>
        <v>0</v>
      </c>
      <c r="BI245" s="16">
        <f>SUMIF(เตรียมส่วนผสม!$C:$C,'รับ-จ่าย ประจำวัน'!$B245,เตรียมส่วนผสม!AB:AB)+SUMIF(กวนไส้!$C:$C,'รับ-จ่าย ประจำวัน'!$B245,กวนไส้!AB:AB)+SUMIF(ผลิต1!$C:$C,'รับ-จ่าย ประจำวัน'!$B245,ผลิต1!AB:AB)+SUMIF(ผลิต2!$C:$C,'รับ-จ่าย ประจำวัน'!$B245,ผลิต2!AB:AB)+SUMIF(เส้นแต่งหน้าขนมเค้ก!$C:$C,'รับ-จ่าย ประจำวัน'!$B245,เส้นแต่งหน้าขนมเค้ก!AB:AB)+SUMIF(แพ็ค!$C:$C,'รับ-จ่าย ประจำวัน'!$B245,แพ็ค!AB:AB)+SUMIF(ธุรการ!$C:$C,'รับ-จ่าย ประจำวัน'!$B245,ธุรการ!AB:AB)+SUMIF(เส้นแต่งหน้าขนมปัง!$C:$C,'รับ-จ่าย ประจำวัน'!$B245,เส้นแต่งหน้าขนมปัง!AB:AB)+SUMIF('วางแผนBC,CJ'!$C:$C,'รับ-จ่าย ประจำวัน'!$B245,'วางแผนBC,CJ'!AB:AB)+SUMIF(RD!$C:$C,'รับ-จ่าย ประจำวัน'!$B245,RD!AB:AB)+SUMIF('FG,ออนไล,คัดแยก'!$C:$C,'รับ-จ่าย ประจำวัน'!$B245,'FG,ออนไล,คัดแยก'!AB:AB)</f>
        <v>0</v>
      </c>
      <c r="BJ245" s="16">
        <f>SUMIF(เตรียมส่วนผสม!$C:$C,'รับ-จ่าย ประจำวัน'!$B245,เตรียมส่วนผสม!AC:AC)+SUMIF(กวนไส้!$C:$C,'รับ-จ่าย ประจำวัน'!$B245,กวนไส้!AC:AC)+SUMIF(ผลิต1!$C:$C,'รับ-จ่าย ประจำวัน'!$B245,ผลิต1!AC:AC)+SUMIF(ผลิต2!$C:$C,'รับ-จ่าย ประจำวัน'!$B245,ผลิต2!AC:AC)+SUMIF(เส้นแต่งหน้าขนมเค้ก!$C:$C,'รับ-จ่าย ประจำวัน'!$B245,เส้นแต่งหน้าขนมเค้ก!AC:AC)+SUMIF(แพ็ค!$C:$C,'รับ-จ่าย ประจำวัน'!$B245,แพ็ค!AC:AC)+SUMIF(ธุรการ!$C:$C,'รับ-จ่าย ประจำวัน'!$B245,ธุรการ!AC:AC)+SUMIF(เส้นแต่งหน้าขนมปัง!$C:$C,'รับ-จ่าย ประจำวัน'!$B245,เส้นแต่งหน้าขนมปัง!AC:AC)+SUMIF('วางแผนBC,CJ'!$C:$C,'รับ-จ่าย ประจำวัน'!$B245,'วางแผนBC,CJ'!AC:AC)+SUMIF(RD!$C:$C,'รับ-จ่าย ประจำวัน'!$B245,RD!AC:AC)+SUMIF('FG,ออนไล,คัดแยก'!$C:$C,'รับ-จ่าย ประจำวัน'!$B245,'FG,ออนไล,คัดแยก'!AC:AC)</f>
        <v>0</v>
      </c>
      <c r="BK245" s="16">
        <f>SUMIF(เตรียมส่วนผสม!$C:$C,'รับ-จ่าย ประจำวัน'!$B245,เตรียมส่วนผสม!AD:AD)+SUMIF(กวนไส้!$C:$C,'รับ-จ่าย ประจำวัน'!$B245,กวนไส้!AD:AD)+SUMIF(ผลิต1!$C:$C,'รับ-จ่าย ประจำวัน'!$B245,ผลิต1!AD:AD)+SUMIF(ผลิต2!$C:$C,'รับ-จ่าย ประจำวัน'!$B245,ผลิต2!AD:AD)+SUMIF(เส้นแต่งหน้าขนมเค้ก!$C:$C,'รับ-จ่าย ประจำวัน'!$B245,เส้นแต่งหน้าขนมเค้ก!AD:AD)+SUMIF(แพ็ค!$C:$C,'รับ-จ่าย ประจำวัน'!$B245,แพ็ค!AD:AD)+SUMIF(ธุรการ!$C:$C,'รับ-จ่าย ประจำวัน'!$B245,ธุรการ!AD:AD)+SUMIF(เส้นแต่งหน้าขนมปัง!$C:$C,'รับ-จ่าย ประจำวัน'!$B245,เส้นแต่งหน้าขนมปัง!AD:AD)+SUMIF('วางแผนBC,CJ'!$C:$C,'รับ-จ่าย ประจำวัน'!$B245,'วางแผนBC,CJ'!AD:AD)+SUMIF(RD!$C:$C,'รับ-จ่าย ประจำวัน'!$B245,RD!AD:AD)+SUMIF('FG,ออนไล,คัดแยก'!$C:$C,'รับ-จ่าย ประจำวัน'!$B245,'FG,ออนไล,คัดแยก'!AD:AD)</f>
        <v>0</v>
      </c>
      <c r="BL245" s="16">
        <f>SUMIF(เตรียมส่วนผสม!$C:$C,'รับ-จ่าย ประจำวัน'!$B245,เตรียมส่วนผสม!AE:AE)+SUMIF(กวนไส้!$C:$C,'รับ-จ่าย ประจำวัน'!$B245,กวนไส้!AE:AE)+SUMIF(ผลิต1!$C:$C,'รับ-จ่าย ประจำวัน'!$B245,ผลิต1!AE:AE)+SUMIF(ผลิต2!$C:$C,'รับ-จ่าย ประจำวัน'!$B245,ผลิต2!AE:AE)+SUMIF(เส้นแต่งหน้าขนมเค้ก!$C:$C,'รับ-จ่าย ประจำวัน'!$B245,เส้นแต่งหน้าขนมเค้ก!AE:AE)+SUMIF(แพ็ค!$C:$C,'รับ-จ่าย ประจำวัน'!$B245,แพ็ค!AE:AE)+SUMIF(ธุรการ!$C:$C,'รับ-จ่าย ประจำวัน'!$B245,ธุรการ!AE:AE)+SUMIF(เส้นแต่งหน้าขนมปัง!$C:$C,'รับ-จ่าย ประจำวัน'!$B245,เส้นแต่งหน้าขนมปัง!AE:AE)+SUMIF('วางแผนBC,CJ'!$C:$C,'รับ-จ่าย ประจำวัน'!$B245,'วางแผนBC,CJ'!AE:AE)+SUMIF(RD!$C:$C,'รับ-จ่าย ประจำวัน'!$B245,RD!AE:AE)+SUMIF('FG,ออนไล,คัดแยก'!$C:$C,'รับ-จ่าย ประจำวัน'!$B245,'FG,ออนไล,คัดแยก'!AE:AE)</f>
        <v>0</v>
      </c>
      <c r="BM245" s="16">
        <f>SUMIF(เตรียมส่วนผสม!$C:$C,'รับ-จ่าย ประจำวัน'!$B245,เตรียมส่วนผสม!AF:AF)+SUMIF(กวนไส้!$C:$C,'รับ-จ่าย ประจำวัน'!$B245,กวนไส้!AF:AF)+SUMIF(ผลิต1!$C:$C,'รับ-จ่าย ประจำวัน'!$B245,ผลิต1!AF:AF)+SUMIF(ผลิต2!$C:$C,'รับ-จ่าย ประจำวัน'!$B245,ผลิต2!AF:AF)+SUMIF(เส้นแต่งหน้าขนมเค้ก!$C:$C,'รับ-จ่าย ประจำวัน'!$B245,เส้นแต่งหน้าขนมเค้ก!AF:AF)+SUMIF(แพ็ค!$C:$C,'รับ-จ่าย ประจำวัน'!$B245,แพ็ค!AF:AF)+SUMIF(ธุรการ!$C:$C,'รับ-จ่าย ประจำวัน'!$B245,ธุรการ!AF:AF)+SUMIF(เส้นแต่งหน้าขนมปัง!$C:$C,'รับ-จ่าย ประจำวัน'!$B245,เส้นแต่งหน้าขนมปัง!AF:AF)+SUMIF('วางแผนBC,CJ'!$C:$C,'รับ-จ่าย ประจำวัน'!$B245,'วางแผนBC,CJ'!AF:AF)+SUMIF(RD!$C:$C,'รับ-จ่าย ประจำวัน'!$B245,RD!AF:AF)+SUMIF('FG,ออนไล,คัดแยก'!$C:$C,'รับ-จ่าย ประจำวัน'!$B245,'FG,ออนไล,คัดแยก'!AF:AF)</f>
        <v>0</v>
      </c>
      <c r="BN245" s="16">
        <f>SUMIF(เตรียมส่วนผสม!$C:$C,'รับ-จ่าย ประจำวัน'!$B245,เตรียมส่วนผสม!AG:AG)+SUMIF(กวนไส้!$C:$C,'รับ-จ่าย ประจำวัน'!$B245,กวนไส้!AG:AG)+SUMIF(ผลิต1!$C:$C,'รับ-จ่าย ประจำวัน'!$B245,ผลิต1!AG:AG)+SUMIF(ผลิต2!$C:$C,'รับ-จ่าย ประจำวัน'!$B245,ผลิต2!AG:AG)+SUMIF(เส้นแต่งหน้าขนมเค้ก!$C:$C,'รับ-จ่าย ประจำวัน'!$B245,เส้นแต่งหน้าขนมเค้ก!AG:AG)+SUMIF(แพ็ค!$C:$C,'รับ-จ่าย ประจำวัน'!$B245,แพ็ค!AG:AG)+SUMIF(ธุรการ!$C:$C,'รับ-จ่าย ประจำวัน'!$B245,ธุรการ!AG:AG)+SUMIF(เส้นแต่งหน้าขนมปัง!$C:$C,'รับ-จ่าย ประจำวัน'!$B245,เส้นแต่งหน้าขนมปัง!AG:AG)+SUMIF('วางแผนBC,CJ'!$C:$C,'รับ-จ่าย ประจำวัน'!$B245,'วางแผนBC,CJ'!AG:AG)+SUMIF(RD!$C:$C,'รับ-จ่าย ประจำวัน'!$B245,RD!AG:AG)+SUMIF('FG,ออนไล,คัดแยก'!$C:$C,'รับ-จ่าย ประจำวัน'!$B245,'FG,ออนไล,คัดแยก'!AG:AG)</f>
        <v>0</v>
      </c>
      <c r="BO245" s="16">
        <f>SUMIF(เตรียมส่วนผสม!$C:$C,'รับ-จ่าย ประจำวัน'!$B245,เตรียมส่วนผสม!AH:AH)+SUMIF(กวนไส้!$C:$C,'รับ-จ่าย ประจำวัน'!$B245,กวนไส้!AH:AH)+SUMIF(ผลิต1!$C:$C,'รับ-จ่าย ประจำวัน'!$B245,ผลิต1!AH:AH)+SUMIF(ผลิต2!$C:$C,'รับ-จ่าย ประจำวัน'!$B245,ผลิต2!AH:AH)+SUMIF(เส้นแต่งหน้าขนมเค้ก!$C:$C,'รับ-จ่าย ประจำวัน'!$B245,เส้นแต่งหน้าขนมเค้ก!AH:AH)+SUMIF(แพ็ค!$C:$C,'รับ-จ่าย ประจำวัน'!$B245,แพ็ค!AH:AH)+SUMIF(ธุรการ!$C:$C,'รับ-จ่าย ประจำวัน'!$B245,ธุรการ!AH:AH)+SUMIF(เส้นแต่งหน้าขนมปัง!$C:$C,'รับ-จ่าย ประจำวัน'!$B245,เส้นแต่งหน้าขนมปัง!AH:AH)+SUMIF('วางแผนBC,CJ'!$C:$C,'รับ-จ่าย ประจำวัน'!$B245,'วางแผนBC,CJ'!AH:AH)+SUMIF(RD!$C:$C,'รับ-จ่าย ประจำวัน'!$B245,RD!AH:AH)+SUMIF('FG,ออนไล,คัดแยก'!$C:$C,'รับ-จ่าย ประจำวัน'!$B245,'FG,ออนไล,คัดแยก'!AH:AH)</f>
        <v>0</v>
      </c>
      <c r="BP245" s="16">
        <f>SUMIF(เตรียมส่วนผสม!$C:$C,'รับ-จ่าย ประจำวัน'!$B245,เตรียมส่วนผสม!AI:AI)+SUMIF(กวนไส้!$C:$C,'รับ-จ่าย ประจำวัน'!$B245,กวนไส้!AI:AI)+SUMIF(ผลิต1!$C:$C,'รับ-จ่าย ประจำวัน'!$B245,ผลิต1!AI:AI)+SUMIF(ผลิต2!$C:$C,'รับ-จ่าย ประจำวัน'!$B245,ผลิต2!AI:AI)+SUMIF(เส้นแต่งหน้าขนมเค้ก!$C:$C,'รับ-จ่าย ประจำวัน'!$B245,เส้นแต่งหน้าขนมเค้ก!AI:AI)+SUMIF(แพ็ค!$C:$C,'รับ-จ่าย ประจำวัน'!$B245,แพ็ค!AI:AI)+SUMIF(ธุรการ!$C:$C,'รับ-จ่าย ประจำวัน'!$B245,ธุรการ!AI:AI)+SUMIF(เส้นแต่งหน้าขนมปัง!$C:$C,'รับ-จ่าย ประจำวัน'!$B245,เส้นแต่งหน้าขนมปัง!AI:AI)+SUMIF('วางแผนBC,CJ'!$C:$C,'รับ-จ่าย ประจำวัน'!$B245,'วางแผนBC,CJ'!AI:AI)+SUMIF(RD!$C:$C,'รับ-จ่าย ประจำวัน'!$B245,RD!AI:AI)+SUMIF('FG,ออนไล,คัดแยก'!$C:$C,'รับ-จ่าย ประจำวัน'!$B245,'FG,ออนไล,คัดแยก'!AI:AI)</f>
        <v>0</v>
      </c>
      <c r="BQ245" s="16">
        <f>SUMIF(เตรียมส่วนผสม!$C:$C,'รับ-จ่าย ประจำวัน'!$B245,เตรียมส่วนผสม!AJ:AJ)+SUMIF(กวนไส้!$C:$C,'รับ-จ่าย ประจำวัน'!$B245,กวนไส้!AJ:AJ)+SUMIF(ผลิต1!$C:$C,'รับ-จ่าย ประจำวัน'!$B245,ผลิต1!AJ:AJ)+SUMIF(ผลิต2!$C:$C,'รับ-จ่าย ประจำวัน'!$B245,ผลิต2!AJ:AJ)+SUMIF(เส้นแต่งหน้าขนมเค้ก!$C:$C,'รับ-จ่าย ประจำวัน'!$B245,เส้นแต่งหน้าขนมเค้ก!AJ:AJ)+SUMIF(แพ็ค!$C:$C,'รับ-จ่าย ประจำวัน'!$B245,แพ็ค!AJ:AJ)+SUMIF(ธุรการ!$C:$C,'รับ-จ่าย ประจำวัน'!$B245,ธุรการ!AJ:AJ)+SUMIF(เส้นแต่งหน้าขนมปัง!$C:$C,'รับ-จ่าย ประจำวัน'!$B245,เส้นแต่งหน้าขนมปัง!AJ:AJ)+SUMIF('วางแผนBC,CJ'!$C:$C,'รับ-จ่าย ประจำวัน'!$B245,'วางแผนBC,CJ'!AJ:AJ)+SUMIF(RD!$C:$C,'รับ-จ่าย ประจำวัน'!$B245,RD!AJ:AJ)+SUMIF('FG,ออนไล,คัดแยก'!$C:$C,'รับ-จ่าย ประจำวัน'!$B245,'FG,ออนไล,คัดแยก'!AJ:AJ)</f>
        <v>0</v>
      </c>
      <c r="BR245" s="16">
        <f>SUMIF(เตรียมส่วนผสม!$C:$C,'รับ-จ่าย ประจำวัน'!$B245,เตรียมส่วนผสม!AK:AK)+SUMIF(กวนไส้!$C:$C,'รับ-จ่าย ประจำวัน'!$B245,กวนไส้!AK:AK)+SUMIF(ผลิต1!$C:$C,'รับ-จ่าย ประจำวัน'!$B245,ผลิต1!AK:AK)+SUMIF(ผลิต2!$C:$C,'รับ-จ่าย ประจำวัน'!$B245,ผลิต2!AK:AK)+SUMIF(เส้นแต่งหน้าขนมเค้ก!$C:$C,'รับ-จ่าย ประจำวัน'!$B245,เส้นแต่งหน้าขนมเค้ก!AK:AK)+SUMIF(แพ็ค!$C:$C,'รับ-จ่าย ประจำวัน'!$B245,แพ็ค!AK:AK)+SUMIF(ธุรการ!$C:$C,'รับ-จ่าย ประจำวัน'!$B245,ธุรการ!AK:AK)+SUMIF(เส้นแต่งหน้าขนมปัง!$C:$C,'รับ-จ่าย ประจำวัน'!$B245,เส้นแต่งหน้าขนมปัง!AK:AK)+SUMIF('วางแผนBC,CJ'!$C:$C,'รับ-จ่าย ประจำวัน'!$B245,'วางแผนBC,CJ'!AK:AK)+SUMIF(RD!$C:$C,'รับ-จ่าย ประจำวัน'!$B245,RD!AK:AK)+SUMIF('FG,ออนไล,คัดแยก'!$C:$C,'รับ-จ่าย ประจำวัน'!$B245,'FG,ออนไล,คัดแยก'!AK:AK)</f>
        <v>0</v>
      </c>
      <c r="BS245" s="16">
        <f>SUMIF(เตรียมส่วนผสม!$C:$C,'รับ-จ่าย ประจำวัน'!$B245,เตรียมส่วนผสม!AL:AL)+SUMIF(กวนไส้!$C:$C,'รับ-จ่าย ประจำวัน'!$B245,กวนไส้!AL:AL)+SUMIF(ผลิต1!$C:$C,'รับ-จ่าย ประจำวัน'!$B245,ผลิต1!AL:AL)+SUMIF(ผลิต2!$C:$C,'รับ-จ่าย ประจำวัน'!$B245,ผลิต2!AL:AL)+SUMIF(เส้นแต่งหน้าขนมเค้ก!$C:$C,'รับ-จ่าย ประจำวัน'!$B245,เส้นแต่งหน้าขนมเค้ก!AL:AL)+SUMIF(แพ็ค!$C:$C,'รับ-จ่าย ประจำวัน'!$B245,แพ็ค!AL:AL)+SUMIF(ธุรการ!$C:$C,'รับ-จ่าย ประจำวัน'!$B245,ธุรการ!AL:AL)+SUMIF(เส้นแต่งหน้าขนมปัง!$C:$C,'รับ-จ่าย ประจำวัน'!$B245,เส้นแต่งหน้าขนมปัง!AL:AL)+SUMIF('วางแผนBC,CJ'!$C:$C,'รับ-จ่าย ประจำวัน'!$B245,'วางแผนBC,CJ'!AL:AL)+SUMIF(RD!$C:$C,'รับ-จ่าย ประจำวัน'!$B245,RD!AL:AL)+SUMIF('FG,ออนไล,คัดแยก'!$C:$C,'รับ-จ่าย ประจำวัน'!$B245,'FG,ออนไล,คัดแยก'!AL:AL)</f>
        <v>0</v>
      </c>
      <c r="BT245" s="18">
        <f t="shared" si="50"/>
        <v>0</v>
      </c>
      <c r="BU245" s="116">
        <f>20000+9000+1680</f>
        <v>30680</v>
      </c>
      <c r="BV245" s="146">
        <f t="shared" si="51"/>
        <v>668</v>
      </c>
      <c r="BW245" s="183">
        <v>30</v>
      </c>
      <c r="BX245" s="172">
        <f t="shared" si="55"/>
        <v>0</v>
      </c>
      <c r="BY245" s="188" t="e">
        <f t="shared" si="53"/>
        <v>#DIV/0!</v>
      </c>
      <c r="BZ245" s="180" t="e">
        <f t="shared" ca="1" si="52"/>
        <v>#DIV/0!</v>
      </c>
      <c r="CA245" s="145"/>
      <c r="CB245" s="93"/>
      <c r="CC245" s="93"/>
      <c r="CD245" s="93"/>
      <c r="CE245" s="93"/>
      <c r="CF245" s="93"/>
      <c r="CG245" s="93"/>
      <c r="CH245" s="93"/>
      <c r="CI245" s="93"/>
      <c r="CJ245" s="94"/>
      <c r="CK245" s="9">
        <f t="shared" si="54"/>
        <v>-30012</v>
      </c>
    </row>
    <row r="246" spans="1:89" x14ac:dyDescent="0.5">
      <c r="A246" s="149" t="s">
        <v>1334</v>
      </c>
      <c r="B246" s="34">
        <v>1023301004</v>
      </c>
      <c r="C246" s="154" t="s">
        <v>2114</v>
      </c>
      <c r="D246" s="141" t="s">
        <v>91</v>
      </c>
      <c r="E246" s="25"/>
      <c r="F246" s="132"/>
      <c r="G246" s="25"/>
      <c r="H246" s="12">
        <v>27000</v>
      </c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25"/>
      <c r="T246" s="25"/>
      <c r="U246" s="25"/>
      <c r="V246" s="25"/>
      <c r="W246" s="25"/>
      <c r="X246" s="25"/>
      <c r="Y246" s="25"/>
      <c r="Z246" s="25">
        <v>30000</v>
      </c>
      <c r="AA246" s="25"/>
      <c r="AB246" s="25"/>
      <c r="AC246" s="25"/>
      <c r="AD246" s="25"/>
      <c r="AE246" s="11"/>
      <c r="AF246" s="11"/>
      <c r="AG246" s="11"/>
      <c r="AH246" s="11"/>
      <c r="AI246" s="25"/>
      <c r="AJ246" s="25"/>
      <c r="AK246" s="25"/>
      <c r="AL246" s="25"/>
      <c r="AM246" s="25"/>
      <c r="AN246" s="15">
        <f t="shared" si="49"/>
        <v>30000</v>
      </c>
      <c r="AO246" s="16">
        <f>SUMIF(เตรียมส่วนผสม!$C:$C,'รับ-จ่าย ประจำวัน'!$B246,เตรียมส่วนผสม!H:H)+SUMIF(กวนไส้!$C:$C,'รับ-จ่าย ประจำวัน'!$B246,กวนไส้!H:H)+SUMIF(ผลิต1!$C:$C,'รับ-จ่าย ประจำวัน'!$B246,ผลิต1!H:H)+SUMIF(ผลิต2!$C:$C,'รับ-จ่าย ประจำวัน'!$B246,ผลิต2!H:H)+SUMIF(เส้นแต่งหน้าขนมเค้ก!$C:$C,'รับ-จ่าย ประจำวัน'!$B246,เส้นแต่งหน้าขนมเค้ก!H:H)+SUMIF(แพ็ค!$C:$C,'รับ-จ่าย ประจำวัน'!$B246,แพ็ค!H:H)+SUMIF(ธุรการ!$C:$C,'รับ-จ่าย ประจำวัน'!$B246,ธุรการ!H:H)+SUMIF(เส้นแต่งหน้าขนมปัง!$C:$C,'รับ-จ่าย ประจำวัน'!$B246,เส้นแต่งหน้าขนมปัง!H:H)+SUMIF('วางแผนBC,CJ'!$C:$C,'รับ-จ่าย ประจำวัน'!$B246,'วางแผนBC,CJ'!H:H)+SUMIF(RD!$C:$C,'รับ-จ่าย ประจำวัน'!$B246,RD!H:H)+SUMIF('FG,ออนไล,คัดแยก'!$C:$C,'รับ-จ่าย ประจำวัน'!$B246,'FG,ออนไล,คัดแยก'!H:H)</f>
        <v>0</v>
      </c>
      <c r="AP246" s="16">
        <f>SUMIF(เตรียมส่วนผสม!$C:$C,'รับ-จ่าย ประจำวัน'!$B246,เตรียมส่วนผสม!I:I)+SUMIF(กวนไส้!$C:$C,'รับ-จ่าย ประจำวัน'!$B246,กวนไส้!I:I)+SUMIF(ผลิต1!$C:$C,'รับ-จ่าย ประจำวัน'!$B246,ผลิต1!I:I)+SUMIF(ผลิต2!$C:$C,'รับ-จ่าย ประจำวัน'!$B246,ผลิต2!I:I)+SUMIF(เส้นแต่งหน้าขนมเค้ก!$C:$C,'รับ-จ่าย ประจำวัน'!$B246,เส้นแต่งหน้าขนมเค้ก!I:I)+SUMIF(แพ็ค!$C:$C,'รับ-จ่าย ประจำวัน'!$B246,แพ็ค!I:I)+SUMIF(ธุรการ!$C:$C,'รับ-จ่าย ประจำวัน'!$B246,ธุรการ!I:I)+SUMIF(เส้นแต่งหน้าขนมปัง!$C:$C,'รับ-จ่าย ประจำวัน'!$B246,เส้นแต่งหน้าขนมปัง!I:I)+SUMIF('วางแผนBC,CJ'!$C:$C,'รับ-จ่าย ประจำวัน'!$B246,'วางแผนBC,CJ'!I:I)+SUMIF(RD!$C:$C,'รับ-จ่าย ประจำวัน'!$B246,RD!I:I)+SUMIF('FG,ออนไล,คัดแยก'!$C:$C,'รับ-จ่าย ประจำวัน'!$B246,'FG,ออนไล,คัดแยก'!I:I)</f>
        <v>1000</v>
      </c>
      <c r="AQ246" s="16">
        <f>SUMIF(เตรียมส่วนผสม!$C:$C,'รับ-จ่าย ประจำวัน'!$B246,เตรียมส่วนผสม!J:J)+SUMIF(กวนไส้!$C:$C,'รับ-จ่าย ประจำวัน'!$B246,กวนไส้!J:J)+SUMIF(ผลิต1!$C:$C,'รับ-จ่าย ประจำวัน'!$B246,ผลิต1!J:J)+SUMIF(ผลิต2!$C:$C,'รับ-จ่าย ประจำวัน'!$B246,ผลิต2!J:J)+SUMIF(เส้นแต่งหน้าขนมเค้ก!$C:$C,'รับ-จ่าย ประจำวัน'!$B246,เส้นแต่งหน้าขนมเค้ก!J:J)+SUMIF(แพ็ค!$C:$C,'รับ-จ่าย ประจำวัน'!$B246,แพ็ค!J:J)+SUMIF(ธุรการ!$C:$C,'รับ-จ่าย ประจำวัน'!$B246,ธุรการ!J:J)+SUMIF(เส้นแต่งหน้าขนมปัง!$C:$C,'รับ-จ่าย ประจำวัน'!$B246,เส้นแต่งหน้าขนมปัง!J:J)+SUMIF('วางแผนBC,CJ'!$C:$C,'รับ-จ่าย ประจำวัน'!$B246,'วางแผนBC,CJ'!J:J)+SUMIF(RD!$C:$C,'รับ-จ่าย ประจำวัน'!$B246,RD!J:J)+SUMIF('FG,ออนไล,คัดแยก'!$C:$C,'รับ-จ่าย ประจำวัน'!$B246,'FG,ออนไล,คัดแยก'!J:J)</f>
        <v>0</v>
      </c>
      <c r="AR246" s="16">
        <f>SUMIF(เตรียมส่วนผสม!$C:$C,'รับ-จ่าย ประจำวัน'!$B246,เตรียมส่วนผสม!K:K)+SUMIF(กวนไส้!$C:$C,'รับ-จ่าย ประจำวัน'!$B246,กวนไส้!K:K)+SUMIF(ผลิต1!$C:$C,'รับ-จ่าย ประจำวัน'!$B246,ผลิต1!K:K)+SUMIF(ผลิต2!$C:$C,'รับ-จ่าย ประจำวัน'!$B246,ผลิต2!K:K)+SUMIF(เส้นแต่งหน้าขนมเค้ก!$C:$C,'รับ-จ่าย ประจำวัน'!$B246,เส้นแต่งหน้าขนมเค้ก!K:K)+SUMIF(แพ็ค!$C:$C,'รับ-จ่าย ประจำวัน'!$B246,แพ็ค!K:K)+SUMIF(ธุรการ!$C:$C,'รับ-จ่าย ประจำวัน'!$B246,ธุรการ!K:K)+SUMIF(เส้นแต่งหน้าขนมปัง!$C:$C,'รับ-จ่าย ประจำวัน'!$B246,เส้นแต่งหน้าขนมปัง!K:K)+SUMIF('วางแผนBC,CJ'!$C:$C,'รับ-จ่าย ประจำวัน'!$B246,'วางแผนBC,CJ'!K:K)+SUMIF(RD!$C:$C,'รับ-จ่าย ประจำวัน'!$B246,RD!K:K)+SUMIF('FG,ออนไล,คัดแยก'!$C:$C,'รับ-จ่าย ประจำวัน'!$B246,'FG,ออนไล,คัดแยก'!K:K)</f>
        <v>1000</v>
      </c>
      <c r="AS246" s="16">
        <f>SUMIF(เตรียมส่วนผสม!$C:$C,'รับ-จ่าย ประจำวัน'!$B246,เตรียมส่วนผสม!L:L)+SUMIF(กวนไส้!$C:$C,'รับ-จ่าย ประจำวัน'!$B246,กวนไส้!L:L)+SUMIF(ผลิต1!$C:$C,'รับ-จ่าย ประจำวัน'!$B246,ผลิต1!L:L)+SUMIF(ผลิต2!$C:$C,'รับ-จ่าย ประจำวัน'!$B246,ผลิต2!L:L)+SUMIF(เส้นแต่งหน้าขนมเค้ก!$C:$C,'รับ-จ่าย ประจำวัน'!$B246,เส้นแต่งหน้าขนมเค้ก!L:L)+SUMIF(แพ็ค!$C:$C,'รับ-จ่าย ประจำวัน'!$B246,แพ็ค!L:L)+SUMIF(ธุรการ!$C:$C,'รับ-จ่าย ประจำวัน'!$B246,ธุรการ!L:L)+SUMIF(เส้นแต่งหน้าขนมปัง!$C:$C,'รับ-จ่าย ประจำวัน'!$B246,เส้นแต่งหน้าขนมปัง!L:L)+SUMIF('วางแผนBC,CJ'!$C:$C,'รับ-จ่าย ประจำวัน'!$B246,'วางแผนBC,CJ'!L:L)+SUMIF(RD!$C:$C,'รับ-จ่าย ประจำวัน'!$B246,RD!L:L)+SUMIF('FG,ออนไล,คัดแยก'!$C:$C,'รับ-จ่าย ประจำวัน'!$B246,'FG,ออนไล,คัดแยก'!L:L)</f>
        <v>1000</v>
      </c>
      <c r="AT246" s="16">
        <f>SUMIF(เตรียมส่วนผสม!$C:$C,'รับ-จ่าย ประจำวัน'!$B246,เตรียมส่วนผสม!M:M)+SUMIF(กวนไส้!$C:$C,'รับ-จ่าย ประจำวัน'!$B246,กวนไส้!M:M)+SUMIF(ผลิต1!$C:$C,'รับ-จ่าย ประจำวัน'!$B246,ผลิต1!M:M)+SUMIF(ผลิต2!$C:$C,'รับ-จ่าย ประจำวัน'!$B246,ผลิต2!M:M)+SUMIF(เส้นแต่งหน้าขนมเค้ก!$C:$C,'รับ-จ่าย ประจำวัน'!$B246,เส้นแต่งหน้าขนมเค้ก!M:M)+SUMIF(แพ็ค!$C:$C,'รับ-จ่าย ประจำวัน'!$B246,แพ็ค!M:M)+SUMIF(ธุรการ!$C:$C,'รับ-จ่าย ประจำวัน'!$B246,ธุรการ!M:M)+SUMIF(เส้นแต่งหน้าขนมปัง!$C:$C,'รับ-จ่าย ประจำวัน'!$B246,เส้นแต่งหน้าขนมปัง!M:M)+SUMIF('วางแผนBC,CJ'!$C:$C,'รับ-จ่าย ประจำวัน'!$B246,'วางแผนBC,CJ'!M:M)+SUMIF(RD!$C:$C,'รับ-จ่าย ประจำวัน'!$B246,RD!M:M)+SUMIF('FG,ออนไล,คัดแยก'!$C:$C,'รับ-จ่าย ประจำวัน'!$B246,'FG,ออนไล,คัดแยก'!M:M)</f>
        <v>0</v>
      </c>
      <c r="AU246" s="16">
        <f>SUMIF(เตรียมส่วนผสม!$C:$C,'รับ-จ่าย ประจำวัน'!$B246,เตรียมส่วนผสม!N:N)+SUMIF(กวนไส้!$C:$C,'รับ-จ่าย ประจำวัน'!$B246,กวนไส้!N:N)+SUMIF(ผลิต1!$C:$C,'รับ-จ่าย ประจำวัน'!$B246,ผลิต1!N:N)+SUMIF(ผลิต2!$C:$C,'รับ-จ่าย ประจำวัน'!$B246,ผลิต2!N:N)+SUMIF(เส้นแต่งหน้าขนมเค้ก!$C:$C,'รับ-จ่าย ประจำวัน'!$B246,เส้นแต่งหน้าขนมเค้ก!N:N)+SUMIF(แพ็ค!$C:$C,'รับ-จ่าย ประจำวัน'!$B246,แพ็ค!N:N)+SUMIF(ธุรการ!$C:$C,'รับ-จ่าย ประจำวัน'!$B246,ธุรการ!N:N)+SUMIF(เส้นแต่งหน้าขนมปัง!$C:$C,'รับ-จ่าย ประจำวัน'!$B246,เส้นแต่งหน้าขนมปัง!N:N)+SUMIF('วางแผนBC,CJ'!$C:$C,'รับ-จ่าย ประจำวัน'!$B246,'วางแผนBC,CJ'!N:N)+SUMIF(RD!$C:$C,'รับ-จ่าย ประจำวัน'!$B246,RD!N:N)+SUMIF('FG,ออนไล,คัดแยก'!$C:$C,'รับ-จ่าย ประจำวัน'!$B246,'FG,ออนไล,คัดแยก'!N:N)</f>
        <v>2000</v>
      </c>
      <c r="AV246" s="16">
        <f>SUMIF(เตรียมส่วนผสม!$C:$C,'รับ-จ่าย ประจำวัน'!$B246,เตรียมส่วนผสม!O:O)+SUMIF(กวนไส้!$C:$C,'รับ-จ่าย ประจำวัน'!$B246,กวนไส้!O:O)+SUMIF(ผลิต1!$C:$C,'รับ-จ่าย ประจำวัน'!$B246,ผลิต1!O:O)+SUMIF(ผลิต2!$C:$C,'รับ-จ่าย ประจำวัน'!$B246,ผลิต2!O:O)+SUMIF(เส้นแต่งหน้าขนมเค้ก!$C:$C,'รับ-จ่าย ประจำวัน'!$B246,เส้นแต่งหน้าขนมเค้ก!O:O)+SUMIF(แพ็ค!$C:$C,'รับ-จ่าย ประจำวัน'!$B246,แพ็ค!O:O)+SUMIF(ธุรการ!$C:$C,'รับ-จ่าย ประจำวัน'!$B246,ธุรการ!O:O)+SUMIF(เส้นแต่งหน้าขนมปัง!$C:$C,'รับ-จ่าย ประจำวัน'!$B246,เส้นแต่งหน้าขนมปัง!O:O)+SUMIF('วางแผนBC,CJ'!$C:$C,'รับ-จ่าย ประจำวัน'!$B246,'วางแผนBC,CJ'!O:O)+SUMIF(RD!$C:$C,'รับ-จ่าย ประจำวัน'!$B246,RD!O:O)+SUMIF('FG,ออนไล,คัดแยก'!$C:$C,'รับ-จ่าย ประจำวัน'!$B246,'FG,ออนไล,คัดแยก'!O:O)</f>
        <v>0</v>
      </c>
      <c r="AW246" s="16">
        <f>SUMIF(เตรียมส่วนผสม!$C:$C,'รับ-จ่าย ประจำวัน'!$B246,เตรียมส่วนผสม!P:P)+SUMIF(กวนไส้!$C:$C,'รับ-จ่าย ประจำวัน'!$B246,กวนไส้!P:P)+SUMIF(ผลิต1!$C:$C,'รับ-จ่าย ประจำวัน'!$B246,ผลิต1!P:P)+SUMIF(ผลิต2!$C:$C,'รับ-จ่าย ประจำวัน'!$B246,ผลิต2!P:P)+SUMIF(เส้นแต่งหน้าขนมเค้ก!$C:$C,'รับ-จ่าย ประจำวัน'!$B246,เส้นแต่งหน้าขนมเค้ก!P:P)+SUMIF(แพ็ค!$C:$C,'รับ-จ่าย ประจำวัน'!$B246,แพ็ค!P:P)+SUMIF(ธุรการ!$C:$C,'รับ-จ่าย ประจำวัน'!$B246,ธุรการ!P:P)+SUMIF(เส้นแต่งหน้าขนมปัง!$C:$C,'รับ-จ่าย ประจำวัน'!$B246,เส้นแต่งหน้าขนมปัง!P:P)+SUMIF('วางแผนBC,CJ'!$C:$C,'รับ-จ่าย ประจำวัน'!$B246,'วางแผนBC,CJ'!P:P)+SUMIF(RD!$C:$C,'รับ-จ่าย ประจำวัน'!$B246,RD!P:P)+SUMIF('FG,ออนไล,คัดแยก'!$C:$C,'รับ-จ่าย ประจำวัน'!$B246,'FG,ออนไล,คัดแยก'!P:P)</f>
        <v>1000</v>
      </c>
      <c r="AX246" s="16">
        <f>SUMIF(เตรียมส่วนผสม!$C:$C,'รับ-จ่าย ประจำวัน'!$B246,เตรียมส่วนผสม!Q:Q)+SUMIF(กวนไส้!$C:$C,'รับ-จ่าย ประจำวัน'!$B246,กวนไส้!Q:Q)+SUMIF(ผลิต1!$C:$C,'รับ-จ่าย ประจำวัน'!$B246,ผลิต1!Q:Q)+SUMIF(ผลิต2!$C:$C,'รับ-จ่าย ประจำวัน'!$B246,ผลิต2!Q:Q)+SUMIF(เส้นแต่งหน้าขนมเค้ก!$C:$C,'รับ-จ่าย ประจำวัน'!$B246,เส้นแต่งหน้าขนมเค้ก!Q:Q)+SUMIF(แพ็ค!$C:$C,'รับ-จ่าย ประจำวัน'!$B246,แพ็ค!Q:Q)+SUMIF(ธุรการ!$C:$C,'รับ-จ่าย ประจำวัน'!$B246,ธุรการ!Q:Q)+SUMIF(เส้นแต่งหน้าขนมปัง!$C:$C,'รับ-จ่าย ประจำวัน'!$B246,เส้นแต่งหน้าขนมปัง!Q:Q)+SUMIF('วางแผนBC,CJ'!$C:$C,'รับ-จ่าย ประจำวัน'!$B246,'วางแผนBC,CJ'!Q:Q)+SUMIF(RD!$C:$C,'รับ-จ่าย ประจำวัน'!$B246,RD!Q:Q)+SUMIF('FG,ออนไล,คัดแยก'!$C:$C,'รับ-จ่าย ประจำวัน'!$B246,'FG,ออนไล,คัดแยก'!Q:Q)</f>
        <v>1000</v>
      </c>
      <c r="AY246" s="16">
        <f>SUMIF(เตรียมส่วนผสม!$C:$C,'รับ-จ่าย ประจำวัน'!$B246,เตรียมส่วนผสม!R:R)+SUMIF(กวนไส้!$C:$C,'รับ-จ่าย ประจำวัน'!$B246,กวนไส้!R:R)+SUMIF(ผลิต1!$C:$C,'รับ-จ่าย ประจำวัน'!$B246,ผลิต1!R:R)+SUMIF(ผลิต2!$C:$C,'รับ-จ่าย ประจำวัน'!$B246,ผลิต2!R:R)+SUMIF(เส้นแต่งหน้าขนมเค้ก!$C:$C,'รับ-จ่าย ประจำวัน'!$B246,เส้นแต่งหน้าขนมเค้ก!R:R)+SUMIF(แพ็ค!$C:$C,'รับ-จ่าย ประจำวัน'!$B246,แพ็ค!R:R)+SUMIF(ธุรการ!$C:$C,'รับ-จ่าย ประจำวัน'!$B246,ธุรการ!R:R)+SUMIF(เส้นแต่งหน้าขนมปัง!$C:$C,'รับ-จ่าย ประจำวัน'!$B246,เส้นแต่งหน้าขนมปัง!R:R)+SUMIF('วางแผนBC,CJ'!$C:$C,'รับ-จ่าย ประจำวัน'!$B246,'วางแผนBC,CJ'!R:R)+SUMIF(RD!$C:$C,'รับ-จ่าย ประจำวัน'!$B246,RD!R:R)+SUMIF('FG,ออนไล,คัดแยก'!$C:$C,'รับ-จ่าย ประจำวัน'!$B246,'FG,ออนไล,คัดแยก'!R:R)</f>
        <v>2000</v>
      </c>
      <c r="AZ246" s="16">
        <f>SUMIF(เตรียมส่วนผสม!$C:$C,'รับ-จ่าย ประจำวัน'!$B246,เตรียมส่วนผสม!S:S)+SUMIF(กวนไส้!$C:$C,'รับ-จ่าย ประจำวัน'!$B246,กวนไส้!S:S)+SUMIF(ผลิต1!$C:$C,'รับ-จ่าย ประจำวัน'!$B246,ผลิต1!S:S)+SUMIF(ผลิต2!$C:$C,'รับ-จ่าย ประจำวัน'!$B246,ผลิต2!S:S)+SUMIF(เส้นแต่งหน้าขนมเค้ก!$C:$C,'รับ-จ่าย ประจำวัน'!$B246,เส้นแต่งหน้าขนมเค้ก!S:S)+SUMIF(แพ็ค!$C:$C,'รับ-จ่าย ประจำวัน'!$B246,แพ็ค!S:S)+SUMIF(ธุรการ!$C:$C,'รับ-จ่าย ประจำวัน'!$B246,ธุรการ!S:S)+SUMIF(เส้นแต่งหน้าขนมปัง!$C:$C,'รับ-จ่าย ประจำวัน'!$B246,เส้นแต่งหน้าขนมปัง!S:S)+SUMIF('วางแผนBC,CJ'!$C:$C,'รับ-จ่าย ประจำวัน'!$B246,'วางแผนBC,CJ'!S:S)+SUMIF(RD!$C:$C,'รับ-จ่าย ประจำวัน'!$B246,RD!S:S)+SUMIF('FG,ออนไล,คัดแยก'!$C:$C,'รับ-จ่าย ประจำวัน'!$B246,'FG,ออนไล,คัดแยก'!S:S)</f>
        <v>2000</v>
      </c>
      <c r="BA246" s="16">
        <f>SUMIF(เตรียมส่วนผสม!$C:$C,'รับ-จ่าย ประจำวัน'!$B246,เตรียมส่วนผสม!T:T)+SUMIF(กวนไส้!$C:$C,'รับ-จ่าย ประจำวัน'!$B246,กวนไส้!T:T)+SUMIF(ผลิต1!$C:$C,'รับ-จ่าย ประจำวัน'!$B246,ผลิต1!T:T)+SUMIF(ผลิต2!$C:$C,'รับ-จ่าย ประจำวัน'!$B246,ผลิต2!T:T)+SUMIF(เส้นแต่งหน้าขนมเค้ก!$C:$C,'รับ-จ่าย ประจำวัน'!$B246,เส้นแต่งหน้าขนมเค้ก!T:T)+SUMIF(แพ็ค!$C:$C,'รับ-จ่าย ประจำวัน'!$B246,แพ็ค!T:T)+SUMIF(ธุรการ!$C:$C,'รับ-จ่าย ประจำวัน'!$B246,ธุรการ!T:T)+SUMIF(เส้นแต่งหน้าขนมปัง!$C:$C,'รับ-จ่าย ประจำวัน'!$B246,เส้นแต่งหน้าขนมปัง!T:T)+SUMIF('วางแผนBC,CJ'!$C:$C,'รับ-จ่าย ประจำวัน'!$B246,'วางแผนBC,CJ'!T:T)+SUMIF(RD!$C:$C,'รับ-จ่าย ประจำวัน'!$B246,RD!T:T)+SUMIF('FG,ออนไล,คัดแยก'!$C:$C,'รับ-จ่าย ประจำวัน'!$B246,'FG,ออนไล,คัดแยก'!T:T)</f>
        <v>0</v>
      </c>
      <c r="BB246" s="16">
        <f>SUMIF(เตรียมส่วนผสม!$C:$C,'รับ-จ่าย ประจำวัน'!$B246,เตรียมส่วนผสม!U:U)+SUMIF(กวนไส้!$C:$C,'รับ-จ่าย ประจำวัน'!$B246,กวนไส้!U:U)+SUMIF(ผลิต1!$C:$C,'รับ-จ่าย ประจำวัน'!$B246,ผลิต1!U:U)+SUMIF(ผลิต2!$C:$C,'รับ-จ่าย ประจำวัน'!$B246,ผลิต2!U:U)+SUMIF(เส้นแต่งหน้าขนมเค้ก!$C:$C,'รับ-จ่าย ประจำวัน'!$B246,เส้นแต่งหน้าขนมเค้ก!U:U)+SUMIF(แพ็ค!$C:$C,'รับ-จ่าย ประจำวัน'!$B246,แพ็ค!U:U)+SUMIF(ธุรการ!$C:$C,'รับ-จ่าย ประจำวัน'!$B246,ธุรการ!U:U)+SUMIF(เส้นแต่งหน้าขนมปัง!$C:$C,'รับ-จ่าย ประจำวัน'!$B246,เส้นแต่งหน้าขนมปัง!U:U)+SUMIF('วางแผนBC,CJ'!$C:$C,'รับ-จ่าย ประจำวัน'!$B246,'วางแผนBC,CJ'!U:U)+SUMIF(RD!$C:$C,'รับ-จ่าย ประจำวัน'!$B246,RD!U:U)+SUMIF('FG,ออนไล,คัดแยก'!$C:$C,'รับ-จ่าย ประจำวัน'!$B246,'FG,ออนไล,คัดแยก'!U:U)</f>
        <v>2000</v>
      </c>
      <c r="BC246" s="16">
        <f>SUMIF(เตรียมส่วนผสม!$C:$C,'รับ-จ่าย ประจำวัน'!$B246,เตรียมส่วนผสม!V:V)+SUMIF(กวนไส้!$C:$C,'รับ-จ่าย ประจำวัน'!$B246,กวนไส้!V:V)+SUMIF(ผลิต1!$C:$C,'รับ-จ่าย ประจำวัน'!$B246,ผลิต1!V:V)+SUMIF(ผลิต2!$C:$C,'รับ-จ่าย ประจำวัน'!$B246,ผลิต2!V:V)+SUMIF(เส้นแต่งหน้าขนมเค้ก!$C:$C,'รับ-จ่าย ประจำวัน'!$B246,เส้นแต่งหน้าขนมเค้ก!V:V)+SUMIF(แพ็ค!$C:$C,'รับ-จ่าย ประจำวัน'!$B246,แพ็ค!V:V)+SUMIF(ธุรการ!$C:$C,'รับ-จ่าย ประจำวัน'!$B246,ธุรการ!V:V)+SUMIF(เส้นแต่งหน้าขนมปัง!$C:$C,'รับ-จ่าย ประจำวัน'!$B246,เส้นแต่งหน้าขนมปัง!V:V)+SUMIF('วางแผนBC,CJ'!$C:$C,'รับ-จ่าย ประจำวัน'!$B246,'วางแผนBC,CJ'!V:V)+SUMIF(RD!$C:$C,'รับ-จ่าย ประจำวัน'!$B246,RD!V:V)+SUMIF('FG,ออนไล,คัดแยก'!$C:$C,'รับ-จ่าย ประจำวัน'!$B246,'FG,ออนไล,คัดแยก'!V:V)</f>
        <v>0</v>
      </c>
      <c r="BD246" s="16">
        <f>SUMIF(เตรียมส่วนผสม!$C:$C,'รับ-จ่าย ประจำวัน'!$B246,เตรียมส่วนผสม!W:W)+SUMIF(กวนไส้!$C:$C,'รับ-จ่าย ประจำวัน'!$B246,กวนไส้!W:W)+SUMIF(ผลิต1!$C:$C,'รับ-จ่าย ประจำวัน'!$B246,ผลิต1!W:W)+SUMIF(ผลิต2!$C:$C,'รับ-จ่าย ประจำวัน'!$B246,ผลิต2!W:W)+SUMIF(เส้นแต่งหน้าขนมเค้ก!$C:$C,'รับ-จ่าย ประจำวัน'!$B246,เส้นแต่งหน้าขนมเค้ก!W:W)+SUMIF(แพ็ค!$C:$C,'รับ-จ่าย ประจำวัน'!$B246,แพ็ค!W:W)+SUMIF(ธุรการ!$C:$C,'รับ-จ่าย ประจำวัน'!$B246,ธุรการ!W:W)+SUMIF(เส้นแต่งหน้าขนมปัง!$C:$C,'รับ-จ่าย ประจำวัน'!$B246,เส้นแต่งหน้าขนมปัง!W:W)+SUMIF('วางแผนBC,CJ'!$C:$C,'รับ-จ่าย ประจำวัน'!$B246,'วางแผนBC,CJ'!W:W)+SUMIF(RD!$C:$C,'รับ-จ่าย ประจำวัน'!$B246,RD!W:W)+SUMIF('FG,ออนไล,คัดแยก'!$C:$C,'รับ-จ่าย ประจำวัน'!$B246,'FG,ออนไล,คัดแยก'!W:W)</f>
        <v>2000</v>
      </c>
      <c r="BE246" s="16">
        <f>SUMIF(เตรียมส่วนผสม!$C:$C,'รับ-จ่าย ประจำวัน'!$B246,เตรียมส่วนผสม!X:X)+SUMIF(กวนไส้!$C:$C,'รับ-จ่าย ประจำวัน'!$B246,กวนไส้!X:X)+SUMIF(ผลิต1!$C:$C,'รับ-จ่าย ประจำวัน'!$B246,ผลิต1!X:X)+SUMIF(ผลิต2!$C:$C,'รับ-จ่าย ประจำวัน'!$B246,ผลิต2!X:X)+SUMIF(เส้นแต่งหน้าขนมเค้ก!$C:$C,'รับ-จ่าย ประจำวัน'!$B246,เส้นแต่งหน้าขนมเค้ก!X:X)+SUMIF(แพ็ค!$C:$C,'รับ-จ่าย ประจำวัน'!$B246,แพ็ค!X:X)+SUMIF(ธุรการ!$C:$C,'รับ-จ่าย ประจำวัน'!$B246,ธุรการ!X:X)+SUMIF(เส้นแต่งหน้าขนมปัง!$C:$C,'รับ-จ่าย ประจำวัน'!$B246,เส้นแต่งหน้าขนมปัง!X:X)+SUMIF('วางแผนBC,CJ'!$C:$C,'รับ-จ่าย ประจำวัน'!$B246,'วางแผนBC,CJ'!X:X)+SUMIF(RD!$C:$C,'รับ-จ่าย ประจำวัน'!$B246,RD!X:X)+SUMIF('FG,ออนไล,คัดแยก'!$C:$C,'รับ-จ่าย ประจำวัน'!$B246,'FG,ออนไล,คัดแยก'!X:X)</f>
        <v>0</v>
      </c>
      <c r="BF246" s="16">
        <f>SUMIF(เตรียมส่วนผสม!$C:$C,'รับ-จ่าย ประจำวัน'!$B246,เตรียมส่วนผสม!Y:Y)+SUMIF(กวนไส้!$C:$C,'รับ-จ่าย ประจำวัน'!$B246,กวนไส้!Y:Y)+SUMIF(ผลิต1!$C:$C,'รับ-จ่าย ประจำวัน'!$B246,ผลิต1!Y:Y)+SUMIF(ผลิต2!$C:$C,'รับ-จ่าย ประจำวัน'!$B246,ผลิต2!Y:Y)+SUMIF(เส้นแต่งหน้าขนมเค้ก!$C:$C,'รับ-จ่าย ประจำวัน'!$B246,เส้นแต่งหน้าขนมเค้ก!Y:Y)+SUMIF(แพ็ค!$C:$C,'รับ-จ่าย ประจำวัน'!$B246,แพ็ค!Y:Y)+SUMIF(ธุรการ!$C:$C,'รับ-จ่าย ประจำวัน'!$B246,ธุรการ!Y:Y)+SUMIF(เส้นแต่งหน้าขนมปัง!$C:$C,'รับ-จ่าย ประจำวัน'!$B246,เส้นแต่งหน้าขนมปัง!Y:Y)+SUMIF('วางแผนBC,CJ'!$C:$C,'รับ-จ่าย ประจำวัน'!$B246,'วางแผนBC,CJ'!Y:Y)+SUMIF(RD!$C:$C,'รับ-จ่าย ประจำวัน'!$B246,RD!Y:Y)+SUMIF('FG,ออนไล,คัดแยก'!$C:$C,'รับ-จ่าย ประจำวัน'!$B246,'FG,ออนไล,คัดแยก'!Y:Y)</f>
        <v>0</v>
      </c>
      <c r="BG246" s="16">
        <f>SUMIF(เตรียมส่วนผสม!$C:$C,'รับ-จ่าย ประจำวัน'!$B246,เตรียมส่วนผสม!Z:Z)+SUMIF(กวนไส้!$C:$C,'รับ-จ่าย ประจำวัน'!$B246,กวนไส้!Z:Z)+SUMIF(ผลิต1!$C:$C,'รับ-จ่าย ประจำวัน'!$B246,ผลิต1!Z:Z)+SUMIF(ผลิต2!$C:$C,'รับ-จ่าย ประจำวัน'!$B246,ผลิต2!Z:Z)+SUMIF(เส้นแต่งหน้าขนมเค้ก!$C:$C,'รับ-จ่าย ประจำวัน'!$B246,เส้นแต่งหน้าขนมเค้ก!Z:Z)+SUMIF(แพ็ค!$C:$C,'รับ-จ่าย ประจำวัน'!$B246,แพ็ค!Z:Z)+SUMIF(ธุรการ!$C:$C,'รับ-จ่าย ประจำวัน'!$B246,ธุรการ!Z:Z)+SUMIF(เส้นแต่งหน้าขนมปัง!$C:$C,'รับ-จ่าย ประจำวัน'!$B246,เส้นแต่งหน้าขนมปัง!Z:Z)+SUMIF('วางแผนBC,CJ'!$C:$C,'รับ-จ่าย ประจำวัน'!$B246,'วางแผนBC,CJ'!Z:Z)+SUMIF(RD!$C:$C,'รับ-จ่าย ประจำวัน'!$B246,RD!Z:Z)+SUMIF('FG,ออนไล,คัดแยก'!$C:$C,'รับ-จ่าย ประจำวัน'!$B246,'FG,ออนไล,คัดแยก'!Z:Z)</f>
        <v>1000</v>
      </c>
      <c r="BH246" s="16">
        <f>SUMIF(เตรียมส่วนผสม!$C:$C,'รับ-จ่าย ประจำวัน'!$B246,เตรียมส่วนผสม!AA:AA)+SUMIF(กวนไส้!$C:$C,'รับ-จ่าย ประจำวัน'!$B246,กวนไส้!AA:AA)+SUMIF(ผลิต1!$C:$C,'รับ-จ่าย ประจำวัน'!$B246,ผลิต1!AA:AA)+SUMIF(ผลิต2!$C:$C,'รับ-จ่าย ประจำวัน'!$B246,ผลิต2!AA:AA)+SUMIF(เส้นแต่งหน้าขนมเค้ก!$C:$C,'รับ-จ่าย ประจำวัน'!$B246,เส้นแต่งหน้าขนมเค้ก!AA:AA)+SUMIF(แพ็ค!$C:$C,'รับ-จ่าย ประจำวัน'!$B246,แพ็ค!AA:AA)+SUMIF(ธุรการ!$C:$C,'รับ-จ่าย ประจำวัน'!$B246,ธุรการ!AA:AA)+SUMIF(เส้นแต่งหน้าขนมปัง!$C:$C,'รับ-จ่าย ประจำวัน'!$B246,เส้นแต่งหน้าขนมปัง!AA:AA)+SUMIF('วางแผนBC,CJ'!$C:$C,'รับ-จ่าย ประจำวัน'!$B246,'วางแผนBC,CJ'!AA:AA)+SUMIF(RD!$C:$C,'รับ-จ่าย ประจำวัน'!$B246,RD!AA:AA)+SUMIF('FG,ออนไล,คัดแยก'!$C:$C,'รับ-จ่าย ประจำวัน'!$B246,'FG,ออนไล,คัดแยก'!AA:AA)</f>
        <v>0</v>
      </c>
      <c r="BI246" s="16">
        <f>SUMIF(เตรียมส่วนผสม!$C:$C,'รับ-จ่าย ประจำวัน'!$B246,เตรียมส่วนผสม!AB:AB)+SUMIF(กวนไส้!$C:$C,'รับ-จ่าย ประจำวัน'!$B246,กวนไส้!AB:AB)+SUMIF(ผลิต1!$C:$C,'รับ-จ่าย ประจำวัน'!$B246,ผลิต1!AB:AB)+SUMIF(ผลิต2!$C:$C,'รับ-จ่าย ประจำวัน'!$B246,ผลิต2!AB:AB)+SUMIF(เส้นแต่งหน้าขนมเค้ก!$C:$C,'รับ-จ่าย ประจำวัน'!$B246,เส้นแต่งหน้าขนมเค้ก!AB:AB)+SUMIF(แพ็ค!$C:$C,'รับ-จ่าย ประจำวัน'!$B246,แพ็ค!AB:AB)+SUMIF(ธุรการ!$C:$C,'รับ-จ่าย ประจำวัน'!$B246,ธุรการ!AB:AB)+SUMIF(เส้นแต่งหน้าขนมปัง!$C:$C,'รับ-จ่าย ประจำวัน'!$B246,เส้นแต่งหน้าขนมปัง!AB:AB)+SUMIF('วางแผนBC,CJ'!$C:$C,'รับ-จ่าย ประจำวัน'!$B246,'วางแผนBC,CJ'!AB:AB)+SUMIF(RD!$C:$C,'รับ-จ่าย ประจำวัน'!$B246,RD!AB:AB)+SUMIF('FG,ออนไล,คัดแยก'!$C:$C,'รับ-จ่าย ประจำวัน'!$B246,'FG,ออนไล,คัดแยก'!AB:AB)</f>
        <v>2000</v>
      </c>
      <c r="BJ246" s="16">
        <f>SUMIF(เตรียมส่วนผสม!$C:$C,'รับ-จ่าย ประจำวัน'!$B246,เตรียมส่วนผสม!AC:AC)+SUMIF(กวนไส้!$C:$C,'รับ-จ่าย ประจำวัน'!$B246,กวนไส้!AC:AC)+SUMIF(ผลิต1!$C:$C,'รับ-จ่าย ประจำวัน'!$B246,ผลิต1!AC:AC)+SUMIF(ผลิต2!$C:$C,'รับ-จ่าย ประจำวัน'!$B246,ผลิต2!AC:AC)+SUMIF(เส้นแต่งหน้าขนมเค้ก!$C:$C,'รับ-จ่าย ประจำวัน'!$B246,เส้นแต่งหน้าขนมเค้ก!AC:AC)+SUMIF(แพ็ค!$C:$C,'รับ-จ่าย ประจำวัน'!$B246,แพ็ค!AC:AC)+SUMIF(ธุรการ!$C:$C,'รับ-จ่าย ประจำวัน'!$B246,ธุรการ!AC:AC)+SUMIF(เส้นแต่งหน้าขนมปัง!$C:$C,'รับ-จ่าย ประจำวัน'!$B246,เส้นแต่งหน้าขนมปัง!AC:AC)+SUMIF('วางแผนBC,CJ'!$C:$C,'รับ-จ่าย ประจำวัน'!$B246,'วางแผนBC,CJ'!AC:AC)+SUMIF(RD!$C:$C,'รับ-จ่าย ประจำวัน'!$B246,RD!AC:AC)+SUMIF('FG,ออนไล,คัดแยก'!$C:$C,'รับ-จ่าย ประจำวัน'!$B246,'FG,ออนไล,คัดแยก'!AC:AC)</f>
        <v>0</v>
      </c>
      <c r="BK246" s="16">
        <f>SUMIF(เตรียมส่วนผสม!$C:$C,'รับ-จ่าย ประจำวัน'!$B246,เตรียมส่วนผสม!AD:AD)+SUMIF(กวนไส้!$C:$C,'รับ-จ่าย ประจำวัน'!$B246,กวนไส้!AD:AD)+SUMIF(ผลิต1!$C:$C,'รับ-จ่าย ประจำวัน'!$B246,ผลิต1!AD:AD)+SUMIF(ผลิต2!$C:$C,'รับ-จ่าย ประจำวัน'!$B246,ผลิต2!AD:AD)+SUMIF(เส้นแต่งหน้าขนมเค้ก!$C:$C,'รับ-จ่าย ประจำวัน'!$B246,เส้นแต่งหน้าขนมเค้ก!AD:AD)+SUMIF(แพ็ค!$C:$C,'รับ-จ่าย ประจำวัน'!$B246,แพ็ค!AD:AD)+SUMIF(ธุรการ!$C:$C,'รับ-จ่าย ประจำวัน'!$B246,ธุรการ!AD:AD)+SUMIF(เส้นแต่งหน้าขนมปัง!$C:$C,'รับ-จ่าย ประจำวัน'!$B246,เส้นแต่งหน้าขนมปัง!AD:AD)+SUMIF('วางแผนBC,CJ'!$C:$C,'รับ-จ่าย ประจำวัน'!$B246,'วางแผนBC,CJ'!AD:AD)+SUMIF(RD!$C:$C,'รับ-จ่าย ประจำวัน'!$B246,RD!AD:AD)+SUMIF('FG,ออนไล,คัดแยก'!$C:$C,'รับ-จ่าย ประจำวัน'!$B246,'FG,ออนไล,คัดแยก'!AD:AD)</f>
        <v>1000</v>
      </c>
      <c r="BL246" s="16">
        <f>SUMIF(เตรียมส่วนผสม!$C:$C,'รับ-จ่าย ประจำวัน'!$B246,เตรียมส่วนผสม!AE:AE)+SUMIF(กวนไส้!$C:$C,'รับ-จ่าย ประจำวัน'!$B246,กวนไส้!AE:AE)+SUMIF(ผลิต1!$C:$C,'รับ-จ่าย ประจำวัน'!$B246,ผลิต1!AE:AE)+SUMIF(ผลิต2!$C:$C,'รับ-จ่าย ประจำวัน'!$B246,ผลิต2!AE:AE)+SUMIF(เส้นแต่งหน้าขนมเค้ก!$C:$C,'รับ-จ่าย ประจำวัน'!$B246,เส้นแต่งหน้าขนมเค้ก!AE:AE)+SUMIF(แพ็ค!$C:$C,'รับ-จ่าย ประจำวัน'!$B246,แพ็ค!AE:AE)+SUMIF(ธุรการ!$C:$C,'รับ-จ่าย ประจำวัน'!$B246,ธุรการ!AE:AE)+SUMIF(เส้นแต่งหน้าขนมปัง!$C:$C,'รับ-จ่าย ประจำวัน'!$B246,เส้นแต่งหน้าขนมปัง!AE:AE)+SUMIF('วางแผนBC,CJ'!$C:$C,'รับ-จ่าย ประจำวัน'!$B246,'วางแผนBC,CJ'!AE:AE)+SUMIF(RD!$C:$C,'รับ-จ่าย ประจำวัน'!$B246,RD!AE:AE)+SUMIF('FG,ออนไล,คัดแยก'!$C:$C,'รับ-จ่าย ประจำวัน'!$B246,'FG,ออนไล,คัดแยก'!AE:AE)</f>
        <v>0</v>
      </c>
      <c r="BM246" s="16">
        <f>SUMIF(เตรียมส่วนผสม!$C:$C,'รับ-จ่าย ประจำวัน'!$B246,เตรียมส่วนผสม!AF:AF)+SUMIF(กวนไส้!$C:$C,'รับ-จ่าย ประจำวัน'!$B246,กวนไส้!AF:AF)+SUMIF(ผลิต1!$C:$C,'รับ-จ่าย ประจำวัน'!$B246,ผลิต1!AF:AF)+SUMIF(ผลิต2!$C:$C,'รับ-จ่าย ประจำวัน'!$B246,ผลิต2!AF:AF)+SUMIF(เส้นแต่งหน้าขนมเค้ก!$C:$C,'รับ-จ่าย ประจำวัน'!$B246,เส้นแต่งหน้าขนมเค้ก!AF:AF)+SUMIF(แพ็ค!$C:$C,'รับ-จ่าย ประจำวัน'!$B246,แพ็ค!AF:AF)+SUMIF(ธุรการ!$C:$C,'รับ-จ่าย ประจำวัน'!$B246,ธุรการ!AF:AF)+SUMIF(เส้นแต่งหน้าขนมปัง!$C:$C,'รับ-จ่าย ประจำวัน'!$B246,เส้นแต่งหน้าขนมปัง!AF:AF)+SUMIF('วางแผนBC,CJ'!$C:$C,'รับ-จ่าย ประจำวัน'!$B246,'วางแผนBC,CJ'!AF:AF)+SUMIF(RD!$C:$C,'รับ-จ่าย ประจำวัน'!$B246,RD!AF:AF)+SUMIF('FG,ออนไล,คัดแยก'!$C:$C,'รับ-จ่าย ประจำวัน'!$B246,'FG,ออนไล,คัดแยก'!AF:AF)</f>
        <v>2000</v>
      </c>
      <c r="BN246" s="16">
        <f>SUMIF(เตรียมส่วนผสม!$C:$C,'รับ-จ่าย ประจำวัน'!$B246,เตรียมส่วนผสม!AG:AG)+SUMIF(กวนไส้!$C:$C,'รับ-จ่าย ประจำวัน'!$B246,กวนไส้!AG:AG)+SUMIF(ผลิต1!$C:$C,'รับ-จ่าย ประจำวัน'!$B246,ผลิต1!AG:AG)+SUMIF(ผลิต2!$C:$C,'รับ-จ่าย ประจำวัน'!$B246,ผลิต2!AG:AG)+SUMIF(เส้นแต่งหน้าขนมเค้ก!$C:$C,'รับ-จ่าย ประจำวัน'!$B246,เส้นแต่งหน้าขนมเค้ก!AG:AG)+SUMIF(แพ็ค!$C:$C,'รับ-จ่าย ประจำวัน'!$B246,แพ็ค!AG:AG)+SUMIF(ธุรการ!$C:$C,'รับ-จ่าย ประจำวัน'!$B246,ธุรการ!AG:AG)+SUMIF(เส้นแต่งหน้าขนมปัง!$C:$C,'รับ-จ่าย ประจำวัน'!$B246,เส้นแต่งหน้าขนมปัง!AG:AG)+SUMIF('วางแผนBC,CJ'!$C:$C,'รับ-จ่าย ประจำวัน'!$B246,'วางแผนBC,CJ'!AG:AG)+SUMIF(RD!$C:$C,'รับ-จ่าย ประจำวัน'!$B246,RD!AG:AG)+SUMIF('FG,ออนไล,คัดแยก'!$C:$C,'รับ-จ่าย ประจำวัน'!$B246,'FG,ออนไล,คัดแยก'!AG:AG)</f>
        <v>1000</v>
      </c>
      <c r="BO246" s="16">
        <f>SUMIF(เตรียมส่วนผสม!$C:$C,'รับ-จ่าย ประจำวัน'!$B246,เตรียมส่วนผสม!AH:AH)+SUMIF(กวนไส้!$C:$C,'รับ-จ่าย ประจำวัน'!$B246,กวนไส้!AH:AH)+SUMIF(ผลิต1!$C:$C,'รับ-จ่าย ประจำวัน'!$B246,ผลิต1!AH:AH)+SUMIF(ผลิต2!$C:$C,'รับ-จ่าย ประจำวัน'!$B246,ผลิต2!AH:AH)+SUMIF(เส้นแต่งหน้าขนมเค้ก!$C:$C,'รับ-จ่าย ประจำวัน'!$B246,เส้นแต่งหน้าขนมเค้ก!AH:AH)+SUMIF(แพ็ค!$C:$C,'รับ-จ่าย ประจำวัน'!$B246,แพ็ค!AH:AH)+SUMIF(ธุรการ!$C:$C,'รับ-จ่าย ประจำวัน'!$B246,ธุรการ!AH:AH)+SUMIF(เส้นแต่งหน้าขนมปัง!$C:$C,'รับ-จ่าย ประจำวัน'!$B246,เส้นแต่งหน้าขนมปัง!AH:AH)+SUMIF('วางแผนBC,CJ'!$C:$C,'รับ-จ่าย ประจำวัน'!$B246,'วางแผนBC,CJ'!AH:AH)+SUMIF(RD!$C:$C,'รับ-จ่าย ประจำวัน'!$B246,RD!AH:AH)+SUMIF('FG,ออนไล,คัดแยก'!$C:$C,'รับ-จ่าย ประจำวัน'!$B246,'FG,ออนไล,คัดแยก'!AH:AH)</f>
        <v>0</v>
      </c>
      <c r="BP246" s="16">
        <f>SUMIF(เตรียมส่วนผสม!$C:$C,'รับ-จ่าย ประจำวัน'!$B246,เตรียมส่วนผสม!AI:AI)+SUMIF(กวนไส้!$C:$C,'รับ-จ่าย ประจำวัน'!$B246,กวนไส้!AI:AI)+SUMIF(ผลิต1!$C:$C,'รับ-จ่าย ประจำวัน'!$B246,ผลิต1!AI:AI)+SUMIF(ผลิต2!$C:$C,'รับ-จ่าย ประจำวัน'!$B246,ผลิต2!AI:AI)+SUMIF(เส้นแต่งหน้าขนมเค้ก!$C:$C,'รับ-จ่าย ประจำวัน'!$B246,เส้นแต่งหน้าขนมเค้ก!AI:AI)+SUMIF(แพ็ค!$C:$C,'รับ-จ่าย ประจำวัน'!$B246,แพ็ค!AI:AI)+SUMIF(ธุรการ!$C:$C,'รับ-จ่าย ประจำวัน'!$B246,ธุรการ!AI:AI)+SUMIF(เส้นแต่งหน้าขนมปัง!$C:$C,'รับ-จ่าย ประจำวัน'!$B246,เส้นแต่งหน้าขนมปัง!AI:AI)+SUMIF('วางแผนBC,CJ'!$C:$C,'รับ-จ่าย ประจำวัน'!$B246,'วางแผนBC,CJ'!AI:AI)+SUMIF(RD!$C:$C,'รับ-จ่าย ประจำวัน'!$B246,RD!AI:AI)+SUMIF('FG,ออนไล,คัดแยก'!$C:$C,'รับ-จ่าย ประจำวัน'!$B246,'FG,ออนไล,คัดแยก'!AI:AI)</f>
        <v>1000</v>
      </c>
      <c r="BQ246" s="16">
        <f>SUMIF(เตรียมส่วนผสม!$C:$C,'รับ-จ่าย ประจำวัน'!$B246,เตรียมส่วนผสม!AJ:AJ)+SUMIF(กวนไส้!$C:$C,'รับ-จ่าย ประจำวัน'!$B246,กวนไส้!AJ:AJ)+SUMIF(ผลิต1!$C:$C,'รับ-จ่าย ประจำวัน'!$B246,ผลิต1!AJ:AJ)+SUMIF(ผลิต2!$C:$C,'รับ-จ่าย ประจำวัน'!$B246,ผลิต2!AJ:AJ)+SUMIF(เส้นแต่งหน้าขนมเค้ก!$C:$C,'รับ-จ่าย ประจำวัน'!$B246,เส้นแต่งหน้าขนมเค้ก!AJ:AJ)+SUMIF(แพ็ค!$C:$C,'รับ-จ่าย ประจำวัน'!$B246,แพ็ค!AJ:AJ)+SUMIF(ธุรการ!$C:$C,'รับ-จ่าย ประจำวัน'!$B246,ธุรการ!AJ:AJ)+SUMIF(เส้นแต่งหน้าขนมปัง!$C:$C,'รับ-จ่าย ประจำวัน'!$B246,เส้นแต่งหน้าขนมปัง!AJ:AJ)+SUMIF('วางแผนBC,CJ'!$C:$C,'รับ-จ่าย ประจำวัน'!$B246,'วางแผนBC,CJ'!AJ:AJ)+SUMIF(RD!$C:$C,'รับ-จ่าย ประจำวัน'!$B246,RD!AJ:AJ)+SUMIF('FG,ออนไล,คัดแยก'!$C:$C,'รับ-จ่าย ประจำวัน'!$B246,'FG,ออนไล,คัดแยก'!AJ:AJ)</f>
        <v>1000</v>
      </c>
      <c r="BR246" s="16">
        <f>SUMIF(เตรียมส่วนผสม!$C:$C,'รับ-จ่าย ประจำวัน'!$B246,เตรียมส่วนผสม!AK:AK)+SUMIF(กวนไส้!$C:$C,'รับ-จ่าย ประจำวัน'!$B246,กวนไส้!AK:AK)+SUMIF(ผลิต1!$C:$C,'รับ-จ่าย ประจำวัน'!$B246,ผลิต1!AK:AK)+SUMIF(ผลิต2!$C:$C,'รับ-จ่าย ประจำวัน'!$B246,ผลิต2!AK:AK)+SUMIF(เส้นแต่งหน้าขนมเค้ก!$C:$C,'รับ-จ่าย ประจำวัน'!$B246,เส้นแต่งหน้าขนมเค้ก!AK:AK)+SUMIF(แพ็ค!$C:$C,'รับ-จ่าย ประจำวัน'!$B246,แพ็ค!AK:AK)+SUMIF(ธุรการ!$C:$C,'รับ-จ่าย ประจำวัน'!$B246,ธุรการ!AK:AK)+SUMIF(เส้นแต่งหน้าขนมปัง!$C:$C,'รับ-จ่าย ประจำวัน'!$B246,เส้นแต่งหน้าขนมปัง!AK:AK)+SUMIF('วางแผนBC,CJ'!$C:$C,'รับ-จ่าย ประจำวัน'!$B246,'วางแผนBC,CJ'!AK:AK)+SUMIF(RD!$C:$C,'รับ-จ่าย ประจำวัน'!$B246,RD!AK:AK)+SUMIF('FG,ออนไล,คัดแยก'!$C:$C,'รับ-จ่าย ประจำวัน'!$B246,'FG,ออนไล,คัดแยก'!AK:AK)</f>
        <v>1000</v>
      </c>
      <c r="BS246" s="16">
        <f>SUMIF(เตรียมส่วนผสม!$C:$C,'รับ-จ่าย ประจำวัน'!$B246,เตรียมส่วนผสม!AL:AL)+SUMIF(กวนไส้!$C:$C,'รับ-จ่าย ประจำวัน'!$B246,กวนไส้!AL:AL)+SUMIF(ผลิต1!$C:$C,'รับ-จ่าย ประจำวัน'!$B246,ผลิต1!AL:AL)+SUMIF(ผลิต2!$C:$C,'รับ-จ่าย ประจำวัน'!$B246,ผลิต2!AL:AL)+SUMIF(เส้นแต่งหน้าขนมเค้ก!$C:$C,'รับ-จ่าย ประจำวัน'!$B246,เส้นแต่งหน้าขนมเค้ก!AL:AL)+SUMIF(แพ็ค!$C:$C,'รับ-จ่าย ประจำวัน'!$B246,แพ็ค!AL:AL)+SUMIF(ธุรการ!$C:$C,'รับ-จ่าย ประจำวัน'!$B246,ธุรการ!AL:AL)+SUMIF(เส้นแต่งหน้าขนมปัง!$C:$C,'รับ-จ่าย ประจำวัน'!$B246,เส้นแต่งหน้าขนมปัง!AL:AL)+SUMIF('วางแผนBC,CJ'!$C:$C,'รับ-จ่าย ประจำวัน'!$B246,'วางแผนBC,CJ'!AL:AL)+SUMIF(RD!$C:$C,'รับ-จ่าย ประจำวัน'!$B246,RD!AL:AL)+SUMIF('FG,ออนไล,คัดแยก'!$C:$C,'รับ-จ่าย ประจำวัน'!$B246,'FG,ออนไล,คัดแยก'!AL:AL)</f>
        <v>0</v>
      </c>
      <c r="BT246" s="18">
        <f t="shared" si="50"/>
        <v>25000</v>
      </c>
      <c r="BU246" s="116"/>
      <c r="BV246" s="146">
        <f t="shared" si="51"/>
        <v>32000</v>
      </c>
      <c r="BW246" s="183">
        <v>30</v>
      </c>
      <c r="BX246" s="172">
        <f>BT246/30</f>
        <v>833.33333333333337</v>
      </c>
      <c r="BY246" s="188">
        <f t="shared" si="53"/>
        <v>38.4</v>
      </c>
      <c r="BZ246" s="180">
        <f t="shared" ca="1" si="52"/>
        <v>46241.4</v>
      </c>
      <c r="CA246" s="93"/>
      <c r="CB246" s="93"/>
      <c r="CC246" s="93"/>
      <c r="CD246" s="93"/>
      <c r="CE246" s="93"/>
      <c r="CF246" s="93"/>
      <c r="CG246" s="93"/>
      <c r="CH246" s="93"/>
      <c r="CI246" s="93"/>
      <c r="CJ246" s="97"/>
      <c r="CK246" s="9">
        <f t="shared" si="54"/>
        <v>32000</v>
      </c>
    </row>
    <row r="247" spans="1:89" hidden="1" x14ac:dyDescent="0.5">
      <c r="A247" s="149"/>
      <c r="B247" s="34" t="s">
        <v>1392</v>
      </c>
      <c r="C247" s="10" t="s">
        <v>1396</v>
      </c>
      <c r="D247" s="135" t="s">
        <v>91</v>
      </c>
      <c r="E247" s="11">
        <v>0</v>
      </c>
      <c r="F247" s="159" t="s">
        <v>1605</v>
      </c>
      <c r="G247" s="11" t="s">
        <v>62</v>
      </c>
      <c r="H247" s="12">
        <v>23</v>
      </c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3"/>
      <c r="AF247" s="13"/>
      <c r="AG247" s="13"/>
      <c r="AH247" s="13"/>
      <c r="AI247" s="14"/>
      <c r="AJ247" s="14"/>
      <c r="AK247" s="14"/>
      <c r="AL247" s="14"/>
      <c r="AM247" s="14"/>
      <c r="AN247" s="15">
        <f t="shared" si="49"/>
        <v>0</v>
      </c>
      <c r="AO247" s="16">
        <f>SUMIF(เตรียมส่วนผสม!$C:$C,'รับ-จ่าย ประจำวัน'!$B247,เตรียมส่วนผสม!H:H)+SUMIF(กวนไส้!$C:$C,'รับ-จ่าย ประจำวัน'!$B247,กวนไส้!H:H)+SUMIF(ผลิต1!$C:$C,'รับ-จ่าย ประจำวัน'!$B247,ผลิต1!H:H)+SUMIF(ผลิต2!$C:$C,'รับ-จ่าย ประจำวัน'!$B247,ผลิต2!H:H)+SUMIF(เส้นแต่งหน้าขนมเค้ก!$C:$C,'รับ-จ่าย ประจำวัน'!$B247,เส้นแต่งหน้าขนมเค้ก!H:H)+SUMIF(แพ็ค!$C:$C,'รับ-จ่าย ประจำวัน'!$B247,แพ็ค!H:H)+SUMIF(ธุรการ!$C:$C,'รับ-จ่าย ประจำวัน'!$B247,ธุรการ!H:H)+SUMIF(เส้นแต่งหน้าขนมปัง!$C:$C,'รับ-จ่าย ประจำวัน'!$B247,เส้นแต่งหน้าขนมปัง!H:H)+SUMIF('วางแผนBC,CJ'!$C:$C,'รับ-จ่าย ประจำวัน'!$B247,'วางแผนBC,CJ'!H:H)+SUMIF(RD!$C:$C,'รับ-จ่าย ประจำวัน'!$B247,RD!H:H)+SUMIF('FG,ออนไล,คัดแยก'!$C:$C,'รับ-จ่าย ประจำวัน'!$B247,'FG,ออนไล,คัดแยก'!H:H)</f>
        <v>0</v>
      </c>
      <c r="AP247" s="16">
        <f>SUMIF(เตรียมส่วนผสม!$C:$C,'รับ-จ่าย ประจำวัน'!$B247,เตรียมส่วนผสม!I:I)+SUMIF(กวนไส้!$C:$C,'รับ-จ่าย ประจำวัน'!$B247,กวนไส้!I:I)+SUMIF(ผลิต1!$C:$C,'รับ-จ่าย ประจำวัน'!$B247,ผลิต1!I:I)+SUMIF(ผลิต2!$C:$C,'รับ-จ่าย ประจำวัน'!$B247,ผลิต2!I:I)+SUMIF(เส้นแต่งหน้าขนมเค้ก!$C:$C,'รับ-จ่าย ประจำวัน'!$B247,เส้นแต่งหน้าขนมเค้ก!I:I)+SUMIF(แพ็ค!$C:$C,'รับ-จ่าย ประจำวัน'!$B247,แพ็ค!I:I)+SUMIF(ธุรการ!$C:$C,'รับ-จ่าย ประจำวัน'!$B247,ธุรการ!I:I)+SUMIF(เส้นแต่งหน้าขนมปัง!$C:$C,'รับ-จ่าย ประจำวัน'!$B247,เส้นแต่งหน้าขนมปัง!I:I)+SUMIF('วางแผนBC,CJ'!$C:$C,'รับ-จ่าย ประจำวัน'!$B247,'วางแผนBC,CJ'!I:I)+SUMIF(RD!$C:$C,'รับ-จ่าย ประจำวัน'!$B247,RD!I:I)+SUMIF('FG,ออนไล,คัดแยก'!$C:$C,'รับ-จ่าย ประจำวัน'!$B247,'FG,ออนไล,คัดแยก'!I:I)</f>
        <v>0</v>
      </c>
      <c r="AQ247" s="16">
        <f>SUMIF(เตรียมส่วนผสม!$C:$C,'รับ-จ่าย ประจำวัน'!$B247,เตรียมส่วนผสม!J:J)+SUMIF(กวนไส้!$C:$C,'รับ-จ่าย ประจำวัน'!$B247,กวนไส้!J:J)+SUMIF(ผลิต1!$C:$C,'รับ-จ่าย ประจำวัน'!$B247,ผลิต1!J:J)+SUMIF(ผลิต2!$C:$C,'รับ-จ่าย ประจำวัน'!$B247,ผลิต2!J:J)+SUMIF(เส้นแต่งหน้าขนมเค้ก!$C:$C,'รับ-จ่าย ประจำวัน'!$B247,เส้นแต่งหน้าขนมเค้ก!J:J)+SUMIF(แพ็ค!$C:$C,'รับ-จ่าย ประจำวัน'!$B247,แพ็ค!J:J)+SUMIF(ธุรการ!$C:$C,'รับ-จ่าย ประจำวัน'!$B247,ธุรการ!J:J)+SUMIF(เส้นแต่งหน้าขนมปัง!$C:$C,'รับ-จ่าย ประจำวัน'!$B247,เส้นแต่งหน้าขนมปัง!J:J)+SUMIF('วางแผนBC,CJ'!$C:$C,'รับ-จ่าย ประจำวัน'!$B247,'วางแผนBC,CJ'!J:J)+SUMIF(RD!$C:$C,'รับ-จ่าย ประจำวัน'!$B247,RD!J:J)+SUMIF('FG,ออนไล,คัดแยก'!$C:$C,'รับ-จ่าย ประจำวัน'!$B247,'FG,ออนไล,คัดแยก'!J:J)</f>
        <v>0</v>
      </c>
      <c r="AR247" s="16">
        <f>SUMIF(เตรียมส่วนผสม!$C:$C,'รับ-จ่าย ประจำวัน'!$B247,เตรียมส่วนผสม!K:K)+SUMIF(กวนไส้!$C:$C,'รับ-จ่าย ประจำวัน'!$B247,กวนไส้!K:K)+SUMIF(ผลิต1!$C:$C,'รับ-จ่าย ประจำวัน'!$B247,ผลิต1!K:K)+SUMIF(ผลิต2!$C:$C,'รับ-จ่าย ประจำวัน'!$B247,ผลิต2!K:K)+SUMIF(เส้นแต่งหน้าขนมเค้ก!$C:$C,'รับ-จ่าย ประจำวัน'!$B247,เส้นแต่งหน้าขนมเค้ก!K:K)+SUMIF(แพ็ค!$C:$C,'รับ-จ่าย ประจำวัน'!$B247,แพ็ค!K:K)+SUMIF(ธุรการ!$C:$C,'รับ-จ่าย ประจำวัน'!$B247,ธุรการ!K:K)+SUMIF(เส้นแต่งหน้าขนมปัง!$C:$C,'รับ-จ่าย ประจำวัน'!$B247,เส้นแต่งหน้าขนมปัง!K:K)+SUMIF('วางแผนBC,CJ'!$C:$C,'รับ-จ่าย ประจำวัน'!$B247,'วางแผนBC,CJ'!K:K)+SUMIF(RD!$C:$C,'รับ-จ่าย ประจำวัน'!$B247,RD!K:K)+SUMIF('FG,ออนไล,คัดแยก'!$C:$C,'รับ-จ่าย ประจำวัน'!$B247,'FG,ออนไล,คัดแยก'!K:K)</f>
        <v>0</v>
      </c>
      <c r="AS247" s="16">
        <f>SUMIF(เตรียมส่วนผสม!$C:$C,'รับ-จ่าย ประจำวัน'!$B247,เตรียมส่วนผสม!L:L)+SUMIF(กวนไส้!$C:$C,'รับ-จ่าย ประจำวัน'!$B247,กวนไส้!L:L)+SUMIF(ผลิต1!$C:$C,'รับ-จ่าย ประจำวัน'!$B247,ผลิต1!L:L)+SUMIF(ผลิต2!$C:$C,'รับ-จ่าย ประจำวัน'!$B247,ผลิต2!L:L)+SUMIF(เส้นแต่งหน้าขนมเค้ก!$C:$C,'รับ-จ่าย ประจำวัน'!$B247,เส้นแต่งหน้าขนมเค้ก!L:L)+SUMIF(แพ็ค!$C:$C,'รับ-จ่าย ประจำวัน'!$B247,แพ็ค!L:L)+SUMIF(ธุรการ!$C:$C,'รับ-จ่าย ประจำวัน'!$B247,ธุรการ!L:L)+SUMIF(เส้นแต่งหน้าขนมปัง!$C:$C,'รับ-จ่าย ประจำวัน'!$B247,เส้นแต่งหน้าขนมปัง!L:L)+SUMIF('วางแผนBC,CJ'!$C:$C,'รับ-จ่าย ประจำวัน'!$B247,'วางแผนBC,CJ'!L:L)+SUMIF(RD!$C:$C,'รับ-จ่าย ประจำวัน'!$B247,RD!L:L)+SUMIF('FG,ออนไล,คัดแยก'!$C:$C,'รับ-จ่าย ประจำวัน'!$B247,'FG,ออนไล,คัดแยก'!L:L)</f>
        <v>0</v>
      </c>
      <c r="AT247" s="16">
        <f>SUMIF(เตรียมส่วนผสม!$C:$C,'รับ-จ่าย ประจำวัน'!$B247,เตรียมส่วนผสม!M:M)+SUMIF(กวนไส้!$C:$C,'รับ-จ่าย ประจำวัน'!$B247,กวนไส้!M:M)+SUMIF(ผลิต1!$C:$C,'รับ-จ่าย ประจำวัน'!$B247,ผลิต1!M:M)+SUMIF(ผลิต2!$C:$C,'รับ-จ่าย ประจำวัน'!$B247,ผลิต2!M:M)+SUMIF(เส้นแต่งหน้าขนมเค้ก!$C:$C,'รับ-จ่าย ประจำวัน'!$B247,เส้นแต่งหน้าขนมเค้ก!M:M)+SUMIF(แพ็ค!$C:$C,'รับ-จ่าย ประจำวัน'!$B247,แพ็ค!M:M)+SUMIF(ธุรการ!$C:$C,'รับ-จ่าย ประจำวัน'!$B247,ธุรการ!M:M)+SUMIF(เส้นแต่งหน้าขนมปัง!$C:$C,'รับ-จ่าย ประจำวัน'!$B247,เส้นแต่งหน้าขนมปัง!M:M)+SUMIF('วางแผนBC,CJ'!$C:$C,'รับ-จ่าย ประจำวัน'!$B247,'วางแผนBC,CJ'!M:M)+SUMIF(RD!$C:$C,'รับ-จ่าย ประจำวัน'!$B247,RD!M:M)+SUMIF('FG,ออนไล,คัดแยก'!$C:$C,'รับ-จ่าย ประจำวัน'!$B247,'FG,ออนไล,คัดแยก'!M:M)</f>
        <v>0</v>
      </c>
      <c r="AU247" s="16">
        <f>SUMIF(เตรียมส่วนผสม!$C:$C,'รับ-จ่าย ประจำวัน'!$B247,เตรียมส่วนผสม!N:N)+SUMIF(กวนไส้!$C:$C,'รับ-จ่าย ประจำวัน'!$B247,กวนไส้!N:N)+SUMIF(ผลิต1!$C:$C,'รับ-จ่าย ประจำวัน'!$B247,ผลิต1!N:N)+SUMIF(ผลิต2!$C:$C,'รับ-จ่าย ประจำวัน'!$B247,ผลิต2!N:N)+SUMIF(เส้นแต่งหน้าขนมเค้ก!$C:$C,'รับ-จ่าย ประจำวัน'!$B247,เส้นแต่งหน้าขนมเค้ก!N:N)+SUMIF(แพ็ค!$C:$C,'รับ-จ่าย ประจำวัน'!$B247,แพ็ค!N:N)+SUMIF(ธุรการ!$C:$C,'รับ-จ่าย ประจำวัน'!$B247,ธุรการ!N:N)+SUMIF(เส้นแต่งหน้าขนมปัง!$C:$C,'รับ-จ่าย ประจำวัน'!$B247,เส้นแต่งหน้าขนมปัง!N:N)+SUMIF('วางแผนBC,CJ'!$C:$C,'รับ-จ่าย ประจำวัน'!$B247,'วางแผนBC,CJ'!N:N)+SUMIF(RD!$C:$C,'รับ-จ่าย ประจำวัน'!$B247,RD!N:N)+SUMIF('FG,ออนไล,คัดแยก'!$C:$C,'รับ-จ่าย ประจำวัน'!$B247,'FG,ออนไล,คัดแยก'!N:N)</f>
        <v>0</v>
      </c>
      <c r="AV247" s="16">
        <f>SUMIF(เตรียมส่วนผสม!$C:$C,'รับ-จ่าย ประจำวัน'!$B247,เตรียมส่วนผสม!O:O)+SUMIF(กวนไส้!$C:$C,'รับ-จ่าย ประจำวัน'!$B247,กวนไส้!O:O)+SUMIF(ผลิต1!$C:$C,'รับ-จ่าย ประจำวัน'!$B247,ผลิต1!O:O)+SUMIF(ผลิต2!$C:$C,'รับ-จ่าย ประจำวัน'!$B247,ผลิต2!O:O)+SUMIF(เส้นแต่งหน้าขนมเค้ก!$C:$C,'รับ-จ่าย ประจำวัน'!$B247,เส้นแต่งหน้าขนมเค้ก!O:O)+SUMIF(แพ็ค!$C:$C,'รับ-จ่าย ประจำวัน'!$B247,แพ็ค!O:O)+SUMIF(ธุรการ!$C:$C,'รับ-จ่าย ประจำวัน'!$B247,ธุรการ!O:O)+SUMIF(เส้นแต่งหน้าขนมปัง!$C:$C,'รับ-จ่าย ประจำวัน'!$B247,เส้นแต่งหน้าขนมปัง!O:O)+SUMIF('วางแผนBC,CJ'!$C:$C,'รับ-จ่าย ประจำวัน'!$B247,'วางแผนBC,CJ'!O:O)+SUMIF(RD!$C:$C,'รับ-จ่าย ประจำวัน'!$B247,RD!O:O)+SUMIF('FG,ออนไล,คัดแยก'!$C:$C,'รับ-จ่าย ประจำวัน'!$B247,'FG,ออนไล,คัดแยก'!O:O)</f>
        <v>0</v>
      </c>
      <c r="AW247" s="16">
        <f>SUMIF(เตรียมส่วนผสม!$C:$C,'รับ-จ่าย ประจำวัน'!$B247,เตรียมส่วนผสม!P:P)+SUMIF(กวนไส้!$C:$C,'รับ-จ่าย ประจำวัน'!$B247,กวนไส้!P:P)+SUMIF(ผลิต1!$C:$C,'รับ-จ่าย ประจำวัน'!$B247,ผลิต1!P:P)+SUMIF(ผลิต2!$C:$C,'รับ-จ่าย ประจำวัน'!$B247,ผลิต2!P:P)+SUMIF(เส้นแต่งหน้าขนมเค้ก!$C:$C,'รับ-จ่าย ประจำวัน'!$B247,เส้นแต่งหน้าขนมเค้ก!P:P)+SUMIF(แพ็ค!$C:$C,'รับ-จ่าย ประจำวัน'!$B247,แพ็ค!P:P)+SUMIF(ธุรการ!$C:$C,'รับ-จ่าย ประจำวัน'!$B247,ธุรการ!P:P)+SUMIF(เส้นแต่งหน้าขนมปัง!$C:$C,'รับ-จ่าย ประจำวัน'!$B247,เส้นแต่งหน้าขนมปัง!P:P)+SUMIF('วางแผนBC,CJ'!$C:$C,'รับ-จ่าย ประจำวัน'!$B247,'วางแผนBC,CJ'!P:P)+SUMIF(RD!$C:$C,'รับ-จ่าย ประจำวัน'!$B247,RD!P:P)+SUMIF('FG,ออนไล,คัดแยก'!$C:$C,'รับ-จ่าย ประจำวัน'!$B247,'FG,ออนไล,คัดแยก'!P:P)</f>
        <v>0</v>
      </c>
      <c r="AX247" s="16">
        <f>SUMIF(เตรียมส่วนผสม!$C:$C,'รับ-จ่าย ประจำวัน'!$B247,เตรียมส่วนผสม!Q:Q)+SUMIF(กวนไส้!$C:$C,'รับ-จ่าย ประจำวัน'!$B247,กวนไส้!Q:Q)+SUMIF(ผลิต1!$C:$C,'รับ-จ่าย ประจำวัน'!$B247,ผลิต1!Q:Q)+SUMIF(ผลิต2!$C:$C,'รับ-จ่าย ประจำวัน'!$B247,ผลิต2!Q:Q)+SUMIF(เส้นแต่งหน้าขนมเค้ก!$C:$C,'รับ-จ่าย ประจำวัน'!$B247,เส้นแต่งหน้าขนมเค้ก!Q:Q)+SUMIF(แพ็ค!$C:$C,'รับ-จ่าย ประจำวัน'!$B247,แพ็ค!Q:Q)+SUMIF(ธุรการ!$C:$C,'รับ-จ่าย ประจำวัน'!$B247,ธุรการ!Q:Q)+SUMIF(เส้นแต่งหน้าขนมปัง!$C:$C,'รับ-จ่าย ประจำวัน'!$B247,เส้นแต่งหน้าขนมปัง!Q:Q)+SUMIF('วางแผนBC,CJ'!$C:$C,'รับ-จ่าย ประจำวัน'!$B247,'วางแผนBC,CJ'!Q:Q)+SUMIF(RD!$C:$C,'รับ-จ่าย ประจำวัน'!$B247,RD!Q:Q)+SUMIF('FG,ออนไล,คัดแยก'!$C:$C,'รับ-จ่าย ประจำวัน'!$B247,'FG,ออนไล,คัดแยก'!Q:Q)</f>
        <v>0</v>
      </c>
      <c r="AY247" s="16">
        <f>SUMIF(เตรียมส่วนผสม!$C:$C,'รับ-จ่าย ประจำวัน'!$B247,เตรียมส่วนผสม!R:R)+SUMIF(กวนไส้!$C:$C,'รับ-จ่าย ประจำวัน'!$B247,กวนไส้!R:R)+SUMIF(ผลิต1!$C:$C,'รับ-จ่าย ประจำวัน'!$B247,ผลิต1!R:R)+SUMIF(ผลิต2!$C:$C,'รับ-จ่าย ประจำวัน'!$B247,ผลิต2!R:R)+SUMIF(เส้นแต่งหน้าขนมเค้ก!$C:$C,'รับ-จ่าย ประจำวัน'!$B247,เส้นแต่งหน้าขนมเค้ก!R:R)+SUMIF(แพ็ค!$C:$C,'รับ-จ่าย ประจำวัน'!$B247,แพ็ค!R:R)+SUMIF(ธุรการ!$C:$C,'รับ-จ่าย ประจำวัน'!$B247,ธุรการ!R:R)+SUMIF(เส้นแต่งหน้าขนมปัง!$C:$C,'รับ-จ่าย ประจำวัน'!$B247,เส้นแต่งหน้าขนมปัง!R:R)+SUMIF('วางแผนBC,CJ'!$C:$C,'รับ-จ่าย ประจำวัน'!$B247,'วางแผนBC,CJ'!R:R)+SUMIF(RD!$C:$C,'รับ-จ่าย ประจำวัน'!$B247,RD!R:R)+SUMIF('FG,ออนไล,คัดแยก'!$C:$C,'รับ-จ่าย ประจำวัน'!$B247,'FG,ออนไล,คัดแยก'!R:R)</f>
        <v>0</v>
      </c>
      <c r="AZ247" s="16">
        <f>SUMIF(เตรียมส่วนผสม!$C:$C,'รับ-จ่าย ประจำวัน'!$B247,เตรียมส่วนผสม!S:S)+SUMIF(กวนไส้!$C:$C,'รับ-จ่าย ประจำวัน'!$B247,กวนไส้!S:S)+SUMIF(ผลิต1!$C:$C,'รับ-จ่าย ประจำวัน'!$B247,ผลิต1!S:S)+SUMIF(ผลิต2!$C:$C,'รับ-จ่าย ประจำวัน'!$B247,ผลิต2!S:S)+SUMIF(เส้นแต่งหน้าขนมเค้ก!$C:$C,'รับ-จ่าย ประจำวัน'!$B247,เส้นแต่งหน้าขนมเค้ก!S:S)+SUMIF(แพ็ค!$C:$C,'รับ-จ่าย ประจำวัน'!$B247,แพ็ค!S:S)+SUMIF(ธุรการ!$C:$C,'รับ-จ่าย ประจำวัน'!$B247,ธุรการ!S:S)+SUMIF(เส้นแต่งหน้าขนมปัง!$C:$C,'รับ-จ่าย ประจำวัน'!$B247,เส้นแต่งหน้าขนมปัง!S:S)+SUMIF('วางแผนBC,CJ'!$C:$C,'รับ-จ่าย ประจำวัน'!$B247,'วางแผนBC,CJ'!S:S)+SUMIF(RD!$C:$C,'รับ-จ่าย ประจำวัน'!$B247,RD!S:S)+SUMIF('FG,ออนไล,คัดแยก'!$C:$C,'รับ-จ่าย ประจำวัน'!$B247,'FG,ออนไล,คัดแยก'!S:S)</f>
        <v>0</v>
      </c>
      <c r="BA247" s="16">
        <f>SUMIF(เตรียมส่วนผสม!$C:$C,'รับ-จ่าย ประจำวัน'!$B247,เตรียมส่วนผสม!T:T)+SUMIF(กวนไส้!$C:$C,'รับ-จ่าย ประจำวัน'!$B247,กวนไส้!T:T)+SUMIF(ผลิต1!$C:$C,'รับ-จ่าย ประจำวัน'!$B247,ผลิต1!T:T)+SUMIF(ผลิต2!$C:$C,'รับ-จ่าย ประจำวัน'!$B247,ผลิต2!T:T)+SUMIF(เส้นแต่งหน้าขนมเค้ก!$C:$C,'รับ-จ่าย ประจำวัน'!$B247,เส้นแต่งหน้าขนมเค้ก!T:T)+SUMIF(แพ็ค!$C:$C,'รับ-จ่าย ประจำวัน'!$B247,แพ็ค!T:T)+SUMIF(ธุรการ!$C:$C,'รับ-จ่าย ประจำวัน'!$B247,ธุรการ!T:T)+SUMIF(เส้นแต่งหน้าขนมปัง!$C:$C,'รับ-จ่าย ประจำวัน'!$B247,เส้นแต่งหน้าขนมปัง!T:T)+SUMIF('วางแผนBC,CJ'!$C:$C,'รับ-จ่าย ประจำวัน'!$B247,'วางแผนBC,CJ'!T:T)+SUMIF(RD!$C:$C,'รับ-จ่าย ประจำวัน'!$B247,RD!T:T)+SUMIF('FG,ออนไล,คัดแยก'!$C:$C,'รับ-จ่าย ประจำวัน'!$B247,'FG,ออนไล,คัดแยก'!T:T)</f>
        <v>0</v>
      </c>
      <c r="BB247" s="16">
        <f>SUMIF(เตรียมส่วนผสม!$C:$C,'รับ-จ่าย ประจำวัน'!$B247,เตรียมส่วนผสม!U:U)+SUMIF(กวนไส้!$C:$C,'รับ-จ่าย ประจำวัน'!$B247,กวนไส้!U:U)+SUMIF(ผลิต1!$C:$C,'รับ-จ่าย ประจำวัน'!$B247,ผลิต1!U:U)+SUMIF(ผลิต2!$C:$C,'รับ-จ่าย ประจำวัน'!$B247,ผลิต2!U:U)+SUMIF(เส้นแต่งหน้าขนมเค้ก!$C:$C,'รับ-จ่าย ประจำวัน'!$B247,เส้นแต่งหน้าขนมเค้ก!U:U)+SUMIF(แพ็ค!$C:$C,'รับ-จ่าย ประจำวัน'!$B247,แพ็ค!U:U)+SUMIF(ธุรการ!$C:$C,'รับ-จ่าย ประจำวัน'!$B247,ธุรการ!U:U)+SUMIF(เส้นแต่งหน้าขนมปัง!$C:$C,'รับ-จ่าย ประจำวัน'!$B247,เส้นแต่งหน้าขนมปัง!U:U)+SUMIF('วางแผนBC,CJ'!$C:$C,'รับ-จ่าย ประจำวัน'!$B247,'วางแผนBC,CJ'!U:U)+SUMIF(RD!$C:$C,'รับ-จ่าย ประจำวัน'!$B247,RD!U:U)+SUMIF('FG,ออนไล,คัดแยก'!$C:$C,'รับ-จ่าย ประจำวัน'!$B247,'FG,ออนไล,คัดแยก'!U:U)</f>
        <v>0</v>
      </c>
      <c r="BC247" s="16">
        <f>SUMIF(เตรียมส่วนผสม!$C:$C,'รับ-จ่าย ประจำวัน'!$B247,เตรียมส่วนผสม!V:V)+SUMIF(กวนไส้!$C:$C,'รับ-จ่าย ประจำวัน'!$B247,กวนไส้!V:V)+SUMIF(ผลิต1!$C:$C,'รับ-จ่าย ประจำวัน'!$B247,ผลิต1!V:V)+SUMIF(ผลิต2!$C:$C,'รับ-จ่าย ประจำวัน'!$B247,ผลิต2!V:V)+SUMIF(เส้นแต่งหน้าขนมเค้ก!$C:$C,'รับ-จ่าย ประจำวัน'!$B247,เส้นแต่งหน้าขนมเค้ก!V:V)+SUMIF(แพ็ค!$C:$C,'รับ-จ่าย ประจำวัน'!$B247,แพ็ค!V:V)+SUMIF(ธุรการ!$C:$C,'รับ-จ่าย ประจำวัน'!$B247,ธุรการ!V:V)+SUMIF(เส้นแต่งหน้าขนมปัง!$C:$C,'รับ-จ่าย ประจำวัน'!$B247,เส้นแต่งหน้าขนมปัง!V:V)+SUMIF('วางแผนBC,CJ'!$C:$C,'รับ-จ่าย ประจำวัน'!$B247,'วางแผนBC,CJ'!V:V)+SUMIF(RD!$C:$C,'รับ-จ่าย ประจำวัน'!$B247,RD!V:V)+SUMIF('FG,ออนไล,คัดแยก'!$C:$C,'รับ-จ่าย ประจำวัน'!$B247,'FG,ออนไล,คัดแยก'!V:V)</f>
        <v>0</v>
      </c>
      <c r="BD247" s="16">
        <f>SUMIF(เตรียมส่วนผสม!$C:$C,'รับ-จ่าย ประจำวัน'!$B247,เตรียมส่วนผสม!W:W)+SUMIF(กวนไส้!$C:$C,'รับ-จ่าย ประจำวัน'!$B247,กวนไส้!W:W)+SUMIF(ผลิต1!$C:$C,'รับ-จ่าย ประจำวัน'!$B247,ผลิต1!W:W)+SUMIF(ผลิต2!$C:$C,'รับ-จ่าย ประจำวัน'!$B247,ผลิต2!W:W)+SUMIF(เส้นแต่งหน้าขนมเค้ก!$C:$C,'รับ-จ่าย ประจำวัน'!$B247,เส้นแต่งหน้าขนมเค้ก!W:W)+SUMIF(แพ็ค!$C:$C,'รับ-จ่าย ประจำวัน'!$B247,แพ็ค!W:W)+SUMIF(ธุรการ!$C:$C,'รับ-จ่าย ประจำวัน'!$B247,ธุรการ!W:W)+SUMIF(เส้นแต่งหน้าขนมปัง!$C:$C,'รับ-จ่าย ประจำวัน'!$B247,เส้นแต่งหน้าขนมปัง!W:W)+SUMIF('วางแผนBC,CJ'!$C:$C,'รับ-จ่าย ประจำวัน'!$B247,'วางแผนBC,CJ'!W:W)+SUMIF(RD!$C:$C,'รับ-จ่าย ประจำวัน'!$B247,RD!W:W)+SUMIF('FG,ออนไล,คัดแยก'!$C:$C,'รับ-จ่าย ประจำวัน'!$B247,'FG,ออนไล,คัดแยก'!W:W)</f>
        <v>0</v>
      </c>
      <c r="BE247" s="16">
        <f>SUMIF(เตรียมส่วนผสม!$C:$C,'รับ-จ่าย ประจำวัน'!$B247,เตรียมส่วนผสม!X:X)+SUMIF(กวนไส้!$C:$C,'รับ-จ่าย ประจำวัน'!$B247,กวนไส้!X:X)+SUMIF(ผลิต1!$C:$C,'รับ-จ่าย ประจำวัน'!$B247,ผลิต1!X:X)+SUMIF(ผลิต2!$C:$C,'รับ-จ่าย ประจำวัน'!$B247,ผลิต2!X:X)+SUMIF(เส้นแต่งหน้าขนมเค้ก!$C:$C,'รับ-จ่าย ประจำวัน'!$B247,เส้นแต่งหน้าขนมเค้ก!X:X)+SUMIF(แพ็ค!$C:$C,'รับ-จ่าย ประจำวัน'!$B247,แพ็ค!X:X)+SUMIF(ธุรการ!$C:$C,'รับ-จ่าย ประจำวัน'!$B247,ธุรการ!X:X)+SUMIF(เส้นแต่งหน้าขนมปัง!$C:$C,'รับ-จ่าย ประจำวัน'!$B247,เส้นแต่งหน้าขนมปัง!X:X)+SUMIF('วางแผนBC,CJ'!$C:$C,'รับ-จ่าย ประจำวัน'!$B247,'วางแผนBC,CJ'!X:X)+SUMIF(RD!$C:$C,'รับ-จ่าย ประจำวัน'!$B247,RD!X:X)+SUMIF('FG,ออนไล,คัดแยก'!$C:$C,'รับ-จ่าย ประจำวัน'!$B247,'FG,ออนไล,คัดแยก'!X:X)</f>
        <v>0</v>
      </c>
      <c r="BF247" s="16">
        <f>SUMIF(เตรียมส่วนผสม!$C:$C,'รับ-จ่าย ประจำวัน'!$B247,เตรียมส่วนผสม!Y:Y)+SUMIF(กวนไส้!$C:$C,'รับ-จ่าย ประจำวัน'!$B247,กวนไส้!Y:Y)+SUMIF(ผลิต1!$C:$C,'รับ-จ่าย ประจำวัน'!$B247,ผลิต1!Y:Y)+SUMIF(ผลิต2!$C:$C,'รับ-จ่าย ประจำวัน'!$B247,ผลิต2!Y:Y)+SUMIF(เส้นแต่งหน้าขนมเค้ก!$C:$C,'รับ-จ่าย ประจำวัน'!$B247,เส้นแต่งหน้าขนมเค้ก!Y:Y)+SUMIF(แพ็ค!$C:$C,'รับ-จ่าย ประจำวัน'!$B247,แพ็ค!Y:Y)+SUMIF(ธุรการ!$C:$C,'รับ-จ่าย ประจำวัน'!$B247,ธุรการ!Y:Y)+SUMIF(เส้นแต่งหน้าขนมปัง!$C:$C,'รับ-จ่าย ประจำวัน'!$B247,เส้นแต่งหน้าขนมปัง!Y:Y)+SUMIF('วางแผนBC,CJ'!$C:$C,'รับ-จ่าย ประจำวัน'!$B247,'วางแผนBC,CJ'!Y:Y)+SUMIF(RD!$C:$C,'รับ-จ่าย ประจำวัน'!$B247,RD!Y:Y)+SUMIF('FG,ออนไล,คัดแยก'!$C:$C,'รับ-จ่าย ประจำวัน'!$B247,'FG,ออนไล,คัดแยก'!Y:Y)</f>
        <v>0</v>
      </c>
      <c r="BG247" s="16">
        <f>SUMIF(เตรียมส่วนผสม!$C:$C,'รับ-จ่าย ประจำวัน'!$B247,เตรียมส่วนผสม!Z:Z)+SUMIF(กวนไส้!$C:$C,'รับ-จ่าย ประจำวัน'!$B247,กวนไส้!Z:Z)+SUMIF(ผลิต1!$C:$C,'รับ-จ่าย ประจำวัน'!$B247,ผลิต1!Z:Z)+SUMIF(ผลิต2!$C:$C,'รับ-จ่าย ประจำวัน'!$B247,ผลิต2!Z:Z)+SUMIF(เส้นแต่งหน้าขนมเค้ก!$C:$C,'รับ-จ่าย ประจำวัน'!$B247,เส้นแต่งหน้าขนมเค้ก!Z:Z)+SUMIF(แพ็ค!$C:$C,'รับ-จ่าย ประจำวัน'!$B247,แพ็ค!Z:Z)+SUMIF(ธุรการ!$C:$C,'รับ-จ่าย ประจำวัน'!$B247,ธุรการ!Z:Z)+SUMIF(เส้นแต่งหน้าขนมปัง!$C:$C,'รับ-จ่าย ประจำวัน'!$B247,เส้นแต่งหน้าขนมปัง!Z:Z)+SUMIF('วางแผนBC,CJ'!$C:$C,'รับ-จ่าย ประจำวัน'!$B247,'วางแผนBC,CJ'!Z:Z)+SUMIF(RD!$C:$C,'รับ-จ่าย ประจำวัน'!$B247,RD!Z:Z)+SUMIF('FG,ออนไล,คัดแยก'!$C:$C,'รับ-จ่าย ประจำวัน'!$B247,'FG,ออนไล,คัดแยก'!Z:Z)</f>
        <v>0</v>
      </c>
      <c r="BH247" s="16">
        <f>SUMIF(เตรียมส่วนผสม!$C:$C,'รับ-จ่าย ประจำวัน'!$B247,เตรียมส่วนผสม!AA:AA)+SUMIF(กวนไส้!$C:$C,'รับ-จ่าย ประจำวัน'!$B247,กวนไส้!AA:AA)+SUMIF(ผลิต1!$C:$C,'รับ-จ่าย ประจำวัน'!$B247,ผลิต1!AA:AA)+SUMIF(ผลิต2!$C:$C,'รับ-จ่าย ประจำวัน'!$B247,ผลิต2!AA:AA)+SUMIF(เส้นแต่งหน้าขนมเค้ก!$C:$C,'รับ-จ่าย ประจำวัน'!$B247,เส้นแต่งหน้าขนมเค้ก!AA:AA)+SUMIF(แพ็ค!$C:$C,'รับ-จ่าย ประจำวัน'!$B247,แพ็ค!AA:AA)+SUMIF(ธุรการ!$C:$C,'รับ-จ่าย ประจำวัน'!$B247,ธุรการ!AA:AA)+SUMIF(เส้นแต่งหน้าขนมปัง!$C:$C,'รับ-จ่าย ประจำวัน'!$B247,เส้นแต่งหน้าขนมปัง!AA:AA)+SUMIF('วางแผนBC,CJ'!$C:$C,'รับ-จ่าย ประจำวัน'!$B247,'วางแผนBC,CJ'!AA:AA)+SUMIF(RD!$C:$C,'รับ-จ่าย ประจำวัน'!$B247,RD!AA:AA)+SUMIF('FG,ออนไล,คัดแยก'!$C:$C,'รับ-จ่าย ประจำวัน'!$B247,'FG,ออนไล,คัดแยก'!AA:AA)</f>
        <v>0</v>
      </c>
      <c r="BI247" s="16">
        <f>SUMIF(เตรียมส่วนผสม!$C:$C,'รับ-จ่าย ประจำวัน'!$B247,เตรียมส่วนผสม!AB:AB)+SUMIF(กวนไส้!$C:$C,'รับ-จ่าย ประจำวัน'!$B247,กวนไส้!AB:AB)+SUMIF(ผลิต1!$C:$C,'รับ-จ่าย ประจำวัน'!$B247,ผลิต1!AB:AB)+SUMIF(ผลิต2!$C:$C,'รับ-จ่าย ประจำวัน'!$B247,ผลิต2!AB:AB)+SUMIF(เส้นแต่งหน้าขนมเค้ก!$C:$C,'รับ-จ่าย ประจำวัน'!$B247,เส้นแต่งหน้าขนมเค้ก!AB:AB)+SUMIF(แพ็ค!$C:$C,'รับ-จ่าย ประจำวัน'!$B247,แพ็ค!AB:AB)+SUMIF(ธุรการ!$C:$C,'รับ-จ่าย ประจำวัน'!$B247,ธุรการ!AB:AB)+SUMIF(เส้นแต่งหน้าขนมปัง!$C:$C,'รับ-จ่าย ประจำวัน'!$B247,เส้นแต่งหน้าขนมปัง!AB:AB)+SUMIF('วางแผนBC,CJ'!$C:$C,'รับ-จ่าย ประจำวัน'!$B247,'วางแผนBC,CJ'!AB:AB)+SUMIF(RD!$C:$C,'รับ-จ่าย ประจำวัน'!$B247,RD!AB:AB)+SUMIF('FG,ออนไล,คัดแยก'!$C:$C,'รับ-จ่าย ประจำวัน'!$B247,'FG,ออนไล,คัดแยก'!AB:AB)</f>
        <v>0</v>
      </c>
      <c r="BJ247" s="16">
        <f>SUMIF(เตรียมส่วนผสม!$C:$C,'รับ-จ่าย ประจำวัน'!$B247,เตรียมส่วนผสม!AC:AC)+SUMIF(กวนไส้!$C:$C,'รับ-จ่าย ประจำวัน'!$B247,กวนไส้!AC:AC)+SUMIF(ผลิต1!$C:$C,'รับ-จ่าย ประจำวัน'!$B247,ผลิต1!AC:AC)+SUMIF(ผลิต2!$C:$C,'รับ-จ่าย ประจำวัน'!$B247,ผลิต2!AC:AC)+SUMIF(เส้นแต่งหน้าขนมเค้ก!$C:$C,'รับ-จ่าย ประจำวัน'!$B247,เส้นแต่งหน้าขนมเค้ก!AC:AC)+SUMIF(แพ็ค!$C:$C,'รับ-จ่าย ประจำวัน'!$B247,แพ็ค!AC:AC)+SUMIF(ธุรการ!$C:$C,'รับ-จ่าย ประจำวัน'!$B247,ธุรการ!AC:AC)+SUMIF(เส้นแต่งหน้าขนมปัง!$C:$C,'รับ-จ่าย ประจำวัน'!$B247,เส้นแต่งหน้าขนมปัง!AC:AC)+SUMIF('วางแผนBC,CJ'!$C:$C,'รับ-จ่าย ประจำวัน'!$B247,'วางแผนBC,CJ'!AC:AC)+SUMIF(RD!$C:$C,'รับ-จ่าย ประจำวัน'!$B247,RD!AC:AC)+SUMIF('FG,ออนไล,คัดแยก'!$C:$C,'รับ-จ่าย ประจำวัน'!$B247,'FG,ออนไล,คัดแยก'!AC:AC)</f>
        <v>0</v>
      </c>
      <c r="BK247" s="16">
        <f>SUMIF(เตรียมส่วนผสม!$C:$C,'รับ-จ่าย ประจำวัน'!$B247,เตรียมส่วนผสม!AD:AD)+SUMIF(กวนไส้!$C:$C,'รับ-จ่าย ประจำวัน'!$B247,กวนไส้!AD:AD)+SUMIF(ผลิต1!$C:$C,'รับ-จ่าย ประจำวัน'!$B247,ผลิต1!AD:AD)+SUMIF(ผลิต2!$C:$C,'รับ-จ่าย ประจำวัน'!$B247,ผลิต2!AD:AD)+SUMIF(เส้นแต่งหน้าขนมเค้ก!$C:$C,'รับ-จ่าย ประจำวัน'!$B247,เส้นแต่งหน้าขนมเค้ก!AD:AD)+SUMIF(แพ็ค!$C:$C,'รับ-จ่าย ประจำวัน'!$B247,แพ็ค!AD:AD)+SUMIF(ธุรการ!$C:$C,'รับ-จ่าย ประจำวัน'!$B247,ธุรการ!AD:AD)+SUMIF(เส้นแต่งหน้าขนมปัง!$C:$C,'รับ-จ่าย ประจำวัน'!$B247,เส้นแต่งหน้าขนมปัง!AD:AD)+SUMIF('วางแผนBC,CJ'!$C:$C,'รับ-จ่าย ประจำวัน'!$B247,'วางแผนBC,CJ'!AD:AD)+SUMIF(RD!$C:$C,'รับ-จ่าย ประจำวัน'!$B247,RD!AD:AD)+SUMIF('FG,ออนไล,คัดแยก'!$C:$C,'รับ-จ่าย ประจำวัน'!$B247,'FG,ออนไล,คัดแยก'!AD:AD)</f>
        <v>0</v>
      </c>
      <c r="BL247" s="16">
        <f>SUMIF(เตรียมส่วนผสม!$C:$C,'รับ-จ่าย ประจำวัน'!$B247,เตรียมส่วนผสม!AE:AE)+SUMIF(กวนไส้!$C:$C,'รับ-จ่าย ประจำวัน'!$B247,กวนไส้!AE:AE)+SUMIF(ผลิต1!$C:$C,'รับ-จ่าย ประจำวัน'!$B247,ผลิต1!AE:AE)+SUMIF(ผลิต2!$C:$C,'รับ-จ่าย ประจำวัน'!$B247,ผลิต2!AE:AE)+SUMIF(เส้นแต่งหน้าขนมเค้ก!$C:$C,'รับ-จ่าย ประจำวัน'!$B247,เส้นแต่งหน้าขนมเค้ก!AE:AE)+SUMIF(แพ็ค!$C:$C,'รับ-จ่าย ประจำวัน'!$B247,แพ็ค!AE:AE)+SUMIF(ธุรการ!$C:$C,'รับ-จ่าย ประจำวัน'!$B247,ธุรการ!AE:AE)+SUMIF(เส้นแต่งหน้าขนมปัง!$C:$C,'รับ-จ่าย ประจำวัน'!$B247,เส้นแต่งหน้าขนมปัง!AE:AE)+SUMIF('วางแผนBC,CJ'!$C:$C,'รับ-จ่าย ประจำวัน'!$B247,'วางแผนBC,CJ'!AE:AE)+SUMIF(RD!$C:$C,'รับ-จ่าย ประจำวัน'!$B247,RD!AE:AE)+SUMIF('FG,ออนไล,คัดแยก'!$C:$C,'รับ-จ่าย ประจำวัน'!$B247,'FG,ออนไล,คัดแยก'!AE:AE)</f>
        <v>0</v>
      </c>
      <c r="BM247" s="16">
        <f>SUMIF(เตรียมส่วนผสม!$C:$C,'รับ-จ่าย ประจำวัน'!$B247,เตรียมส่วนผสม!AF:AF)+SUMIF(กวนไส้!$C:$C,'รับ-จ่าย ประจำวัน'!$B247,กวนไส้!AF:AF)+SUMIF(ผลิต1!$C:$C,'รับ-จ่าย ประจำวัน'!$B247,ผลิต1!AF:AF)+SUMIF(ผลิต2!$C:$C,'รับ-จ่าย ประจำวัน'!$B247,ผลิต2!AF:AF)+SUMIF(เส้นแต่งหน้าขนมเค้ก!$C:$C,'รับ-จ่าย ประจำวัน'!$B247,เส้นแต่งหน้าขนมเค้ก!AF:AF)+SUMIF(แพ็ค!$C:$C,'รับ-จ่าย ประจำวัน'!$B247,แพ็ค!AF:AF)+SUMIF(ธุรการ!$C:$C,'รับ-จ่าย ประจำวัน'!$B247,ธุรการ!AF:AF)+SUMIF(เส้นแต่งหน้าขนมปัง!$C:$C,'รับ-จ่าย ประจำวัน'!$B247,เส้นแต่งหน้าขนมปัง!AF:AF)+SUMIF('วางแผนBC,CJ'!$C:$C,'รับ-จ่าย ประจำวัน'!$B247,'วางแผนBC,CJ'!AF:AF)+SUMIF(RD!$C:$C,'รับ-จ่าย ประจำวัน'!$B247,RD!AF:AF)+SUMIF('FG,ออนไล,คัดแยก'!$C:$C,'รับ-จ่าย ประจำวัน'!$B247,'FG,ออนไล,คัดแยก'!AF:AF)</f>
        <v>0</v>
      </c>
      <c r="BN247" s="16">
        <f>SUMIF(เตรียมส่วนผสม!$C:$C,'รับ-จ่าย ประจำวัน'!$B247,เตรียมส่วนผสม!AG:AG)+SUMIF(กวนไส้!$C:$C,'รับ-จ่าย ประจำวัน'!$B247,กวนไส้!AG:AG)+SUMIF(ผลิต1!$C:$C,'รับ-จ่าย ประจำวัน'!$B247,ผลิต1!AG:AG)+SUMIF(ผลิต2!$C:$C,'รับ-จ่าย ประจำวัน'!$B247,ผลิต2!AG:AG)+SUMIF(เส้นแต่งหน้าขนมเค้ก!$C:$C,'รับ-จ่าย ประจำวัน'!$B247,เส้นแต่งหน้าขนมเค้ก!AG:AG)+SUMIF(แพ็ค!$C:$C,'รับ-จ่าย ประจำวัน'!$B247,แพ็ค!AG:AG)+SUMIF(ธุรการ!$C:$C,'รับ-จ่าย ประจำวัน'!$B247,ธุรการ!AG:AG)+SUMIF(เส้นแต่งหน้าขนมปัง!$C:$C,'รับ-จ่าย ประจำวัน'!$B247,เส้นแต่งหน้าขนมปัง!AG:AG)+SUMIF('วางแผนBC,CJ'!$C:$C,'รับ-จ่าย ประจำวัน'!$B247,'วางแผนBC,CJ'!AG:AG)+SUMIF(RD!$C:$C,'รับ-จ่าย ประจำวัน'!$B247,RD!AG:AG)+SUMIF('FG,ออนไล,คัดแยก'!$C:$C,'รับ-จ่าย ประจำวัน'!$B247,'FG,ออนไล,คัดแยก'!AG:AG)</f>
        <v>0</v>
      </c>
      <c r="BO247" s="16">
        <f>SUMIF(เตรียมส่วนผสม!$C:$C,'รับ-จ่าย ประจำวัน'!$B247,เตรียมส่วนผสม!AH:AH)+SUMIF(กวนไส้!$C:$C,'รับ-จ่าย ประจำวัน'!$B247,กวนไส้!AH:AH)+SUMIF(ผลิต1!$C:$C,'รับ-จ่าย ประจำวัน'!$B247,ผลิต1!AH:AH)+SUMIF(ผลิต2!$C:$C,'รับ-จ่าย ประจำวัน'!$B247,ผลิต2!AH:AH)+SUMIF(เส้นแต่งหน้าขนมเค้ก!$C:$C,'รับ-จ่าย ประจำวัน'!$B247,เส้นแต่งหน้าขนมเค้ก!AH:AH)+SUMIF(แพ็ค!$C:$C,'รับ-จ่าย ประจำวัน'!$B247,แพ็ค!AH:AH)+SUMIF(ธุรการ!$C:$C,'รับ-จ่าย ประจำวัน'!$B247,ธุรการ!AH:AH)+SUMIF(เส้นแต่งหน้าขนมปัง!$C:$C,'รับ-จ่าย ประจำวัน'!$B247,เส้นแต่งหน้าขนมปัง!AH:AH)+SUMIF('วางแผนBC,CJ'!$C:$C,'รับ-จ่าย ประจำวัน'!$B247,'วางแผนBC,CJ'!AH:AH)+SUMIF(RD!$C:$C,'รับ-จ่าย ประจำวัน'!$B247,RD!AH:AH)+SUMIF('FG,ออนไล,คัดแยก'!$C:$C,'รับ-จ่าย ประจำวัน'!$B247,'FG,ออนไล,คัดแยก'!AH:AH)</f>
        <v>0</v>
      </c>
      <c r="BP247" s="16">
        <f>SUMIF(เตรียมส่วนผสม!$C:$C,'รับ-จ่าย ประจำวัน'!$B247,เตรียมส่วนผสม!AI:AI)+SUMIF(กวนไส้!$C:$C,'รับ-จ่าย ประจำวัน'!$B247,กวนไส้!AI:AI)+SUMIF(ผลิต1!$C:$C,'รับ-จ่าย ประจำวัน'!$B247,ผลิต1!AI:AI)+SUMIF(ผลิต2!$C:$C,'รับ-จ่าย ประจำวัน'!$B247,ผลิต2!AI:AI)+SUMIF(เส้นแต่งหน้าขนมเค้ก!$C:$C,'รับ-จ่าย ประจำวัน'!$B247,เส้นแต่งหน้าขนมเค้ก!AI:AI)+SUMIF(แพ็ค!$C:$C,'รับ-จ่าย ประจำวัน'!$B247,แพ็ค!AI:AI)+SUMIF(ธุรการ!$C:$C,'รับ-จ่าย ประจำวัน'!$B247,ธุรการ!AI:AI)+SUMIF(เส้นแต่งหน้าขนมปัง!$C:$C,'รับ-จ่าย ประจำวัน'!$B247,เส้นแต่งหน้าขนมปัง!AI:AI)+SUMIF('วางแผนBC,CJ'!$C:$C,'รับ-จ่าย ประจำวัน'!$B247,'วางแผนBC,CJ'!AI:AI)+SUMIF(RD!$C:$C,'รับ-จ่าย ประจำวัน'!$B247,RD!AI:AI)+SUMIF('FG,ออนไล,คัดแยก'!$C:$C,'รับ-จ่าย ประจำวัน'!$B247,'FG,ออนไล,คัดแยก'!AI:AI)</f>
        <v>0</v>
      </c>
      <c r="BQ247" s="16">
        <f>SUMIF(เตรียมส่วนผสม!$C:$C,'รับ-จ่าย ประจำวัน'!$B247,เตรียมส่วนผสม!AJ:AJ)+SUMIF(กวนไส้!$C:$C,'รับ-จ่าย ประจำวัน'!$B247,กวนไส้!AJ:AJ)+SUMIF(ผลิต1!$C:$C,'รับ-จ่าย ประจำวัน'!$B247,ผลิต1!AJ:AJ)+SUMIF(ผลิต2!$C:$C,'รับ-จ่าย ประจำวัน'!$B247,ผลิต2!AJ:AJ)+SUMIF(เส้นแต่งหน้าขนมเค้ก!$C:$C,'รับ-จ่าย ประจำวัน'!$B247,เส้นแต่งหน้าขนมเค้ก!AJ:AJ)+SUMIF(แพ็ค!$C:$C,'รับ-จ่าย ประจำวัน'!$B247,แพ็ค!AJ:AJ)+SUMIF(ธุรการ!$C:$C,'รับ-จ่าย ประจำวัน'!$B247,ธุรการ!AJ:AJ)+SUMIF(เส้นแต่งหน้าขนมปัง!$C:$C,'รับ-จ่าย ประจำวัน'!$B247,เส้นแต่งหน้าขนมปัง!AJ:AJ)+SUMIF('วางแผนBC,CJ'!$C:$C,'รับ-จ่าย ประจำวัน'!$B247,'วางแผนBC,CJ'!AJ:AJ)+SUMIF(RD!$C:$C,'รับ-จ่าย ประจำวัน'!$B247,RD!AJ:AJ)+SUMIF('FG,ออนไล,คัดแยก'!$C:$C,'รับ-จ่าย ประจำวัน'!$B247,'FG,ออนไล,คัดแยก'!AJ:AJ)</f>
        <v>0</v>
      </c>
      <c r="BR247" s="16">
        <f>SUMIF(เตรียมส่วนผสม!$C:$C,'รับ-จ่าย ประจำวัน'!$B247,เตรียมส่วนผสม!AK:AK)+SUMIF(กวนไส้!$C:$C,'รับ-จ่าย ประจำวัน'!$B247,กวนไส้!AK:AK)+SUMIF(ผลิต1!$C:$C,'รับ-จ่าย ประจำวัน'!$B247,ผลิต1!AK:AK)+SUMIF(ผลิต2!$C:$C,'รับ-จ่าย ประจำวัน'!$B247,ผลิต2!AK:AK)+SUMIF(เส้นแต่งหน้าขนมเค้ก!$C:$C,'รับ-จ่าย ประจำวัน'!$B247,เส้นแต่งหน้าขนมเค้ก!AK:AK)+SUMIF(แพ็ค!$C:$C,'รับ-จ่าย ประจำวัน'!$B247,แพ็ค!AK:AK)+SUMIF(ธุรการ!$C:$C,'รับ-จ่าย ประจำวัน'!$B247,ธุรการ!AK:AK)+SUMIF(เส้นแต่งหน้าขนมปัง!$C:$C,'รับ-จ่าย ประจำวัน'!$B247,เส้นแต่งหน้าขนมปัง!AK:AK)+SUMIF('วางแผนBC,CJ'!$C:$C,'รับ-จ่าย ประจำวัน'!$B247,'วางแผนBC,CJ'!AK:AK)+SUMIF(RD!$C:$C,'รับ-จ่าย ประจำวัน'!$B247,RD!AK:AK)+SUMIF('FG,ออนไล,คัดแยก'!$C:$C,'รับ-จ่าย ประจำวัน'!$B247,'FG,ออนไล,คัดแยก'!AK:AK)</f>
        <v>0</v>
      </c>
      <c r="BS247" s="16">
        <f>SUMIF(เตรียมส่วนผสม!$C:$C,'รับ-จ่าย ประจำวัน'!$B247,เตรียมส่วนผสม!AL:AL)+SUMIF(กวนไส้!$C:$C,'รับ-จ่าย ประจำวัน'!$B247,กวนไส้!AL:AL)+SUMIF(ผลิต1!$C:$C,'รับ-จ่าย ประจำวัน'!$B247,ผลิต1!AL:AL)+SUMIF(ผลิต2!$C:$C,'รับ-จ่าย ประจำวัน'!$B247,ผลิต2!AL:AL)+SUMIF(เส้นแต่งหน้าขนมเค้ก!$C:$C,'รับ-จ่าย ประจำวัน'!$B247,เส้นแต่งหน้าขนมเค้ก!AL:AL)+SUMIF(แพ็ค!$C:$C,'รับ-จ่าย ประจำวัน'!$B247,แพ็ค!AL:AL)+SUMIF(ธุรการ!$C:$C,'รับ-จ่าย ประจำวัน'!$B247,ธุรการ!AL:AL)+SUMIF(เส้นแต่งหน้าขนมปัง!$C:$C,'รับ-จ่าย ประจำวัน'!$B247,เส้นแต่งหน้าขนมปัง!AL:AL)+SUMIF('วางแผนBC,CJ'!$C:$C,'รับ-จ่าย ประจำวัน'!$B247,'วางแผนBC,CJ'!AL:AL)+SUMIF(RD!$C:$C,'รับ-จ่าย ประจำวัน'!$B247,RD!AL:AL)+SUMIF('FG,ออนไล,คัดแยก'!$C:$C,'รับ-จ่าย ประจำวัน'!$B247,'FG,ออนไล,คัดแยก'!AL:AL)</f>
        <v>0</v>
      </c>
      <c r="BT247" s="18">
        <f t="shared" si="50"/>
        <v>0</v>
      </c>
      <c r="BU247" s="116"/>
      <c r="BV247" s="146">
        <f t="shared" si="51"/>
        <v>23</v>
      </c>
      <c r="BW247" s="183">
        <v>30</v>
      </c>
      <c r="BX247" s="172">
        <f t="shared" si="55"/>
        <v>0</v>
      </c>
      <c r="BY247" s="188" t="e">
        <f t="shared" si="53"/>
        <v>#DIV/0!</v>
      </c>
      <c r="BZ247" s="180" t="e">
        <f t="shared" ca="1" si="52"/>
        <v>#DIV/0!</v>
      </c>
      <c r="CA247" s="93"/>
      <c r="CB247" s="93"/>
      <c r="CC247" s="93"/>
      <c r="CD247" s="93"/>
      <c r="CE247" s="93"/>
      <c r="CF247" s="93"/>
      <c r="CG247" s="93"/>
      <c r="CH247" s="93"/>
      <c r="CI247" s="93"/>
      <c r="CJ247" s="94"/>
      <c r="CK247" s="9">
        <f t="shared" si="54"/>
        <v>23</v>
      </c>
    </row>
    <row r="248" spans="1:89" hidden="1" x14ac:dyDescent="0.5">
      <c r="A248" s="149"/>
      <c r="B248" s="34" t="s">
        <v>1393</v>
      </c>
      <c r="C248" s="10" t="s">
        <v>1397</v>
      </c>
      <c r="D248" s="135" t="s">
        <v>91</v>
      </c>
      <c r="E248" s="11">
        <v>0</v>
      </c>
      <c r="F248" s="159" t="s">
        <v>1605</v>
      </c>
      <c r="G248" s="11" t="s">
        <v>62</v>
      </c>
      <c r="H248" s="12">
        <v>8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3"/>
      <c r="AF248" s="13"/>
      <c r="AG248" s="13"/>
      <c r="AH248" s="13"/>
      <c r="AI248" s="14"/>
      <c r="AJ248" s="14"/>
      <c r="AK248" s="14"/>
      <c r="AL248" s="14"/>
      <c r="AM248" s="14"/>
      <c r="AN248" s="15">
        <f t="shared" si="49"/>
        <v>0</v>
      </c>
      <c r="AO248" s="16">
        <f>SUMIF(เตรียมส่วนผสม!$C:$C,'รับ-จ่าย ประจำวัน'!$B248,เตรียมส่วนผสม!H:H)+SUMIF(กวนไส้!$C:$C,'รับ-จ่าย ประจำวัน'!$B248,กวนไส้!H:H)+SUMIF(ผลิต1!$C:$C,'รับ-จ่าย ประจำวัน'!$B248,ผลิต1!H:H)+SUMIF(ผลิต2!$C:$C,'รับ-จ่าย ประจำวัน'!$B248,ผลิต2!H:H)+SUMIF(เส้นแต่งหน้าขนมเค้ก!$C:$C,'รับ-จ่าย ประจำวัน'!$B248,เส้นแต่งหน้าขนมเค้ก!H:H)+SUMIF(แพ็ค!$C:$C,'รับ-จ่าย ประจำวัน'!$B248,แพ็ค!H:H)+SUMIF(ธุรการ!$C:$C,'รับ-จ่าย ประจำวัน'!$B248,ธุรการ!H:H)+SUMIF(เส้นแต่งหน้าขนมปัง!$C:$C,'รับ-จ่าย ประจำวัน'!$B248,เส้นแต่งหน้าขนมปัง!H:H)+SUMIF('วางแผนBC,CJ'!$C:$C,'รับ-จ่าย ประจำวัน'!$B248,'วางแผนBC,CJ'!H:H)+SUMIF(RD!$C:$C,'รับ-จ่าย ประจำวัน'!$B248,RD!H:H)+SUMIF('FG,ออนไล,คัดแยก'!$C:$C,'รับ-จ่าย ประจำวัน'!$B248,'FG,ออนไล,คัดแยก'!H:H)</f>
        <v>0</v>
      </c>
      <c r="AP248" s="16">
        <f>SUMIF(เตรียมส่วนผสม!$C:$C,'รับ-จ่าย ประจำวัน'!$B248,เตรียมส่วนผสม!I:I)+SUMIF(กวนไส้!$C:$C,'รับ-จ่าย ประจำวัน'!$B248,กวนไส้!I:I)+SUMIF(ผลิต1!$C:$C,'รับ-จ่าย ประจำวัน'!$B248,ผลิต1!I:I)+SUMIF(ผลิต2!$C:$C,'รับ-จ่าย ประจำวัน'!$B248,ผลิต2!I:I)+SUMIF(เส้นแต่งหน้าขนมเค้ก!$C:$C,'รับ-จ่าย ประจำวัน'!$B248,เส้นแต่งหน้าขนมเค้ก!I:I)+SUMIF(แพ็ค!$C:$C,'รับ-จ่าย ประจำวัน'!$B248,แพ็ค!I:I)+SUMIF(ธุรการ!$C:$C,'รับ-จ่าย ประจำวัน'!$B248,ธุรการ!I:I)+SUMIF(เส้นแต่งหน้าขนมปัง!$C:$C,'รับ-จ่าย ประจำวัน'!$B248,เส้นแต่งหน้าขนมปัง!I:I)+SUMIF('วางแผนBC,CJ'!$C:$C,'รับ-จ่าย ประจำวัน'!$B248,'วางแผนBC,CJ'!I:I)+SUMIF(RD!$C:$C,'รับ-จ่าย ประจำวัน'!$B248,RD!I:I)+SUMIF('FG,ออนไล,คัดแยก'!$C:$C,'รับ-จ่าย ประจำวัน'!$B248,'FG,ออนไล,คัดแยก'!I:I)</f>
        <v>0</v>
      </c>
      <c r="AQ248" s="16">
        <f>SUMIF(เตรียมส่วนผสม!$C:$C,'รับ-จ่าย ประจำวัน'!$B248,เตรียมส่วนผสม!J:J)+SUMIF(กวนไส้!$C:$C,'รับ-จ่าย ประจำวัน'!$B248,กวนไส้!J:J)+SUMIF(ผลิต1!$C:$C,'รับ-จ่าย ประจำวัน'!$B248,ผลิต1!J:J)+SUMIF(ผลิต2!$C:$C,'รับ-จ่าย ประจำวัน'!$B248,ผลิต2!J:J)+SUMIF(เส้นแต่งหน้าขนมเค้ก!$C:$C,'รับ-จ่าย ประจำวัน'!$B248,เส้นแต่งหน้าขนมเค้ก!J:J)+SUMIF(แพ็ค!$C:$C,'รับ-จ่าย ประจำวัน'!$B248,แพ็ค!J:J)+SUMIF(ธุรการ!$C:$C,'รับ-จ่าย ประจำวัน'!$B248,ธุรการ!J:J)+SUMIF(เส้นแต่งหน้าขนมปัง!$C:$C,'รับ-จ่าย ประจำวัน'!$B248,เส้นแต่งหน้าขนมปัง!J:J)+SUMIF('วางแผนBC,CJ'!$C:$C,'รับ-จ่าย ประจำวัน'!$B248,'วางแผนBC,CJ'!J:J)+SUMIF(RD!$C:$C,'รับ-จ่าย ประจำวัน'!$B248,RD!J:J)+SUMIF('FG,ออนไล,คัดแยก'!$C:$C,'รับ-จ่าย ประจำวัน'!$B248,'FG,ออนไล,คัดแยก'!J:J)</f>
        <v>0</v>
      </c>
      <c r="AR248" s="16">
        <f>SUMIF(เตรียมส่วนผสม!$C:$C,'รับ-จ่าย ประจำวัน'!$B248,เตรียมส่วนผสม!K:K)+SUMIF(กวนไส้!$C:$C,'รับ-จ่าย ประจำวัน'!$B248,กวนไส้!K:K)+SUMIF(ผลิต1!$C:$C,'รับ-จ่าย ประจำวัน'!$B248,ผลิต1!K:K)+SUMIF(ผลิต2!$C:$C,'รับ-จ่าย ประจำวัน'!$B248,ผลิต2!K:K)+SUMIF(เส้นแต่งหน้าขนมเค้ก!$C:$C,'รับ-จ่าย ประจำวัน'!$B248,เส้นแต่งหน้าขนมเค้ก!K:K)+SUMIF(แพ็ค!$C:$C,'รับ-จ่าย ประจำวัน'!$B248,แพ็ค!K:K)+SUMIF(ธุรการ!$C:$C,'รับ-จ่าย ประจำวัน'!$B248,ธุรการ!K:K)+SUMIF(เส้นแต่งหน้าขนมปัง!$C:$C,'รับ-จ่าย ประจำวัน'!$B248,เส้นแต่งหน้าขนมปัง!K:K)+SUMIF('วางแผนBC,CJ'!$C:$C,'รับ-จ่าย ประจำวัน'!$B248,'วางแผนBC,CJ'!K:K)+SUMIF(RD!$C:$C,'รับ-จ่าย ประจำวัน'!$B248,RD!K:K)+SUMIF('FG,ออนไล,คัดแยก'!$C:$C,'รับ-จ่าย ประจำวัน'!$B248,'FG,ออนไล,คัดแยก'!K:K)</f>
        <v>0</v>
      </c>
      <c r="AS248" s="16">
        <f>SUMIF(เตรียมส่วนผสม!$C:$C,'รับ-จ่าย ประจำวัน'!$B248,เตรียมส่วนผสม!L:L)+SUMIF(กวนไส้!$C:$C,'รับ-จ่าย ประจำวัน'!$B248,กวนไส้!L:L)+SUMIF(ผลิต1!$C:$C,'รับ-จ่าย ประจำวัน'!$B248,ผลิต1!L:L)+SUMIF(ผลิต2!$C:$C,'รับ-จ่าย ประจำวัน'!$B248,ผลิต2!L:L)+SUMIF(เส้นแต่งหน้าขนมเค้ก!$C:$C,'รับ-จ่าย ประจำวัน'!$B248,เส้นแต่งหน้าขนมเค้ก!L:L)+SUMIF(แพ็ค!$C:$C,'รับ-จ่าย ประจำวัน'!$B248,แพ็ค!L:L)+SUMIF(ธุรการ!$C:$C,'รับ-จ่าย ประจำวัน'!$B248,ธุรการ!L:L)+SUMIF(เส้นแต่งหน้าขนมปัง!$C:$C,'รับ-จ่าย ประจำวัน'!$B248,เส้นแต่งหน้าขนมปัง!L:L)+SUMIF('วางแผนBC,CJ'!$C:$C,'รับ-จ่าย ประจำวัน'!$B248,'วางแผนBC,CJ'!L:L)+SUMIF(RD!$C:$C,'รับ-จ่าย ประจำวัน'!$B248,RD!L:L)+SUMIF('FG,ออนไล,คัดแยก'!$C:$C,'รับ-จ่าย ประจำวัน'!$B248,'FG,ออนไล,คัดแยก'!L:L)</f>
        <v>0</v>
      </c>
      <c r="AT248" s="16">
        <f>SUMIF(เตรียมส่วนผสม!$C:$C,'รับ-จ่าย ประจำวัน'!$B248,เตรียมส่วนผสม!M:M)+SUMIF(กวนไส้!$C:$C,'รับ-จ่าย ประจำวัน'!$B248,กวนไส้!M:M)+SUMIF(ผลิต1!$C:$C,'รับ-จ่าย ประจำวัน'!$B248,ผลิต1!M:M)+SUMIF(ผลิต2!$C:$C,'รับ-จ่าย ประจำวัน'!$B248,ผลิต2!M:M)+SUMIF(เส้นแต่งหน้าขนมเค้ก!$C:$C,'รับ-จ่าย ประจำวัน'!$B248,เส้นแต่งหน้าขนมเค้ก!M:M)+SUMIF(แพ็ค!$C:$C,'รับ-จ่าย ประจำวัน'!$B248,แพ็ค!M:M)+SUMIF(ธุรการ!$C:$C,'รับ-จ่าย ประจำวัน'!$B248,ธุรการ!M:M)+SUMIF(เส้นแต่งหน้าขนมปัง!$C:$C,'รับ-จ่าย ประจำวัน'!$B248,เส้นแต่งหน้าขนมปัง!M:M)+SUMIF('วางแผนBC,CJ'!$C:$C,'รับ-จ่าย ประจำวัน'!$B248,'วางแผนBC,CJ'!M:M)+SUMIF(RD!$C:$C,'รับ-จ่าย ประจำวัน'!$B248,RD!M:M)+SUMIF('FG,ออนไล,คัดแยก'!$C:$C,'รับ-จ่าย ประจำวัน'!$B248,'FG,ออนไล,คัดแยก'!M:M)</f>
        <v>0</v>
      </c>
      <c r="AU248" s="16">
        <f>SUMIF(เตรียมส่วนผสม!$C:$C,'รับ-จ่าย ประจำวัน'!$B248,เตรียมส่วนผสม!N:N)+SUMIF(กวนไส้!$C:$C,'รับ-จ่าย ประจำวัน'!$B248,กวนไส้!N:N)+SUMIF(ผลิต1!$C:$C,'รับ-จ่าย ประจำวัน'!$B248,ผลิต1!N:N)+SUMIF(ผลิต2!$C:$C,'รับ-จ่าย ประจำวัน'!$B248,ผลิต2!N:N)+SUMIF(เส้นแต่งหน้าขนมเค้ก!$C:$C,'รับ-จ่าย ประจำวัน'!$B248,เส้นแต่งหน้าขนมเค้ก!N:N)+SUMIF(แพ็ค!$C:$C,'รับ-จ่าย ประจำวัน'!$B248,แพ็ค!N:N)+SUMIF(ธุรการ!$C:$C,'รับ-จ่าย ประจำวัน'!$B248,ธุรการ!N:N)+SUMIF(เส้นแต่งหน้าขนมปัง!$C:$C,'รับ-จ่าย ประจำวัน'!$B248,เส้นแต่งหน้าขนมปัง!N:N)+SUMIF('วางแผนBC,CJ'!$C:$C,'รับ-จ่าย ประจำวัน'!$B248,'วางแผนBC,CJ'!N:N)+SUMIF(RD!$C:$C,'รับ-จ่าย ประจำวัน'!$B248,RD!N:N)+SUMIF('FG,ออนไล,คัดแยก'!$C:$C,'รับ-จ่าย ประจำวัน'!$B248,'FG,ออนไล,คัดแยก'!N:N)</f>
        <v>0</v>
      </c>
      <c r="AV248" s="16">
        <f>SUMIF(เตรียมส่วนผสม!$C:$C,'รับ-จ่าย ประจำวัน'!$B248,เตรียมส่วนผสม!O:O)+SUMIF(กวนไส้!$C:$C,'รับ-จ่าย ประจำวัน'!$B248,กวนไส้!O:O)+SUMIF(ผลิต1!$C:$C,'รับ-จ่าย ประจำวัน'!$B248,ผลิต1!O:O)+SUMIF(ผลิต2!$C:$C,'รับ-จ่าย ประจำวัน'!$B248,ผลิต2!O:O)+SUMIF(เส้นแต่งหน้าขนมเค้ก!$C:$C,'รับ-จ่าย ประจำวัน'!$B248,เส้นแต่งหน้าขนมเค้ก!O:O)+SUMIF(แพ็ค!$C:$C,'รับ-จ่าย ประจำวัน'!$B248,แพ็ค!O:O)+SUMIF(ธุรการ!$C:$C,'รับ-จ่าย ประจำวัน'!$B248,ธุรการ!O:O)+SUMIF(เส้นแต่งหน้าขนมปัง!$C:$C,'รับ-จ่าย ประจำวัน'!$B248,เส้นแต่งหน้าขนมปัง!O:O)+SUMIF('วางแผนBC,CJ'!$C:$C,'รับ-จ่าย ประจำวัน'!$B248,'วางแผนBC,CJ'!O:O)+SUMIF(RD!$C:$C,'รับ-จ่าย ประจำวัน'!$B248,RD!O:O)+SUMIF('FG,ออนไล,คัดแยก'!$C:$C,'รับ-จ่าย ประจำวัน'!$B248,'FG,ออนไล,คัดแยก'!O:O)</f>
        <v>0</v>
      </c>
      <c r="AW248" s="16">
        <f>SUMIF(เตรียมส่วนผสม!$C:$C,'รับ-จ่าย ประจำวัน'!$B248,เตรียมส่วนผสม!P:P)+SUMIF(กวนไส้!$C:$C,'รับ-จ่าย ประจำวัน'!$B248,กวนไส้!P:P)+SUMIF(ผลิต1!$C:$C,'รับ-จ่าย ประจำวัน'!$B248,ผลิต1!P:P)+SUMIF(ผลิต2!$C:$C,'รับ-จ่าย ประจำวัน'!$B248,ผลิต2!P:P)+SUMIF(เส้นแต่งหน้าขนมเค้ก!$C:$C,'รับ-จ่าย ประจำวัน'!$B248,เส้นแต่งหน้าขนมเค้ก!P:P)+SUMIF(แพ็ค!$C:$C,'รับ-จ่าย ประจำวัน'!$B248,แพ็ค!P:P)+SUMIF(ธุรการ!$C:$C,'รับ-จ่าย ประจำวัน'!$B248,ธุรการ!P:P)+SUMIF(เส้นแต่งหน้าขนมปัง!$C:$C,'รับ-จ่าย ประจำวัน'!$B248,เส้นแต่งหน้าขนมปัง!P:P)+SUMIF('วางแผนBC,CJ'!$C:$C,'รับ-จ่าย ประจำวัน'!$B248,'วางแผนBC,CJ'!P:P)+SUMIF(RD!$C:$C,'รับ-จ่าย ประจำวัน'!$B248,RD!P:P)+SUMIF('FG,ออนไล,คัดแยก'!$C:$C,'รับ-จ่าย ประจำวัน'!$B248,'FG,ออนไล,คัดแยก'!P:P)</f>
        <v>0</v>
      </c>
      <c r="AX248" s="16">
        <f>SUMIF(เตรียมส่วนผสม!$C:$C,'รับ-จ่าย ประจำวัน'!$B248,เตรียมส่วนผสม!Q:Q)+SUMIF(กวนไส้!$C:$C,'รับ-จ่าย ประจำวัน'!$B248,กวนไส้!Q:Q)+SUMIF(ผลิต1!$C:$C,'รับ-จ่าย ประจำวัน'!$B248,ผลิต1!Q:Q)+SUMIF(ผลิต2!$C:$C,'รับ-จ่าย ประจำวัน'!$B248,ผลิต2!Q:Q)+SUMIF(เส้นแต่งหน้าขนมเค้ก!$C:$C,'รับ-จ่าย ประจำวัน'!$B248,เส้นแต่งหน้าขนมเค้ก!Q:Q)+SUMIF(แพ็ค!$C:$C,'รับ-จ่าย ประจำวัน'!$B248,แพ็ค!Q:Q)+SUMIF(ธุรการ!$C:$C,'รับ-จ่าย ประจำวัน'!$B248,ธุรการ!Q:Q)+SUMIF(เส้นแต่งหน้าขนมปัง!$C:$C,'รับ-จ่าย ประจำวัน'!$B248,เส้นแต่งหน้าขนมปัง!Q:Q)+SUMIF('วางแผนBC,CJ'!$C:$C,'รับ-จ่าย ประจำวัน'!$B248,'วางแผนBC,CJ'!Q:Q)+SUMIF(RD!$C:$C,'รับ-จ่าย ประจำวัน'!$B248,RD!Q:Q)+SUMIF('FG,ออนไล,คัดแยก'!$C:$C,'รับ-จ่าย ประจำวัน'!$B248,'FG,ออนไล,คัดแยก'!Q:Q)</f>
        <v>0</v>
      </c>
      <c r="AY248" s="16">
        <f>SUMIF(เตรียมส่วนผสม!$C:$C,'รับ-จ่าย ประจำวัน'!$B248,เตรียมส่วนผสม!R:R)+SUMIF(กวนไส้!$C:$C,'รับ-จ่าย ประจำวัน'!$B248,กวนไส้!R:R)+SUMIF(ผลิต1!$C:$C,'รับ-จ่าย ประจำวัน'!$B248,ผลิต1!R:R)+SUMIF(ผลิต2!$C:$C,'รับ-จ่าย ประจำวัน'!$B248,ผลิต2!R:R)+SUMIF(เส้นแต่งหน้าขนมเค้ก!$C:$C,'รับ-จ่าย ประจำวัน'!$B248,เส้นแต่งหน้าขนมเค้ก!R:R)+SUMIF(แพ็ค!$C:$C,'รับ-จ่าย ประจำวัน'!$B248,แพ็ค!R:R)+SUMIF(ธุรการ!$C:$C,'รับ-จ่าย ประจำวัน'!$B248,ธุรการ!R:R)+SUMIF(เส้นแต่งหน้าขนมปัง!$C:$C,'รับ-จ่าย ประจำวัน'!$B248,เส้นแต่งหน้าขนมปัง!R:R)+SUMIF('วางแผนBC,CJ'!$C:$C,'รับ-จ่าย ประจำวัน'!$B248,'วางแผนBC,CJ'!R:R)+SUMIF(RD!$C:$C,'รับ-จ่าย ประจำวัน'!$B248,RD!R:R)+SUMIF('FG,ออนไล,คัดแยก'!$C:$C,'รับ-จ่าย ประจำวัน'!$B248,'FG,ออนไล,คัดแยก'!R:R)</f>
        <v>0</v>
      </c>
      <c r="AZ248" s="16">
        <f>SUMIF(เตรียมส่วนผสม!$C:$C,'รับ-จ่าย ประจำวัน'!$B248,เตรียมส่วนผสม!S:S)+SUMIF(กวนไส้!$C:$C,'รับ-จ่าย ประจำวัน'!$B248,กวนไส้!S:S)+SUMIF(ผลิต1!$C:$C,'รับ-จ่าย ประจำวัน'!$B248,ผลิต1!S:S)+SUMIF(ผลิต2!$C:$C,'รับ-จ่าย ประจำวัน'!$B248,ผลิต2!S:S)+SUMIF(เส้นแต่งหน้าขนมเค้ก!$C:$C,'รับ-จ่าย ประจำวัน'!$B248,เส้นแต่งหน้าขนมเค้ก!S:S)+SUMIF(แพ็ค!$C:$C,'รับ-จ่าย ประจำวัน'!$B248,แพ็ค!S:S)+SUMIF(ธุรการ!$C:$C,'รับ-จ่าย ประจำวัน'!$B248,ธุรการ!S:S)+SUMIF(เส้นแต่งหน้าขนมปัง!$C:$C,'รับ-จ่าย ประจำวัน'!$B248,เส้นแต่งหน้าขนมปัง!S:S)+SUMIF('วางแผนBC,CJ'!$C:$C,'รับ-จ่าย ประจำวัน'!$B248,'วางแผนBC,CJ'!S:S)+SUMIF(RD!$C:$C,'รับ-จ่าย ประจำวัน'!$B248,RD!S:S)+SUMIF('FG,ออนไล,คัดแยก'!$C:$C,'รับ-จ่าย ประจำวัน'!$B248,'FG,ออนไล,คัดแยก'!S:S)</f>
        <v>0</v>
      </c>
      <c r="BA248" s="16">
        <f>SUMIF(เตรียมส่วนผสม!$C:$C,'รับ-จ่าย ประจำวัน'!$B248,เตรียมส่วนผสม!T:T)+SUMIF(กวนไส้!$C:$C,'รับ-จ่าย ประจำวัน'!$B248,กวนไส้!T:T)+SUMIF(ผลิต1!$C:$C,'รับ-จ่าย ประจำวัน'!$B248,ผลิต1!T:T)+SUMIF(ผลิต2!$C:$C,'รับ-จ่าย ประจำวัน'!$B248,ผลิต2!T:T)+SUMIF(เส้นแต่งหน้าขนมเค้ก!$C:$C,'รับ-จ่าย ประจำวัน'!$B248,เส้นแต่งหน้าขนมเค้ก!T:T)+SUMIF(แพ็ค!$C:$C,'รับ-จ่าย ประจำวัน'!$B248,แพ็ค!T:T)+SUMIF(ธุรการ!$C:$C,'รับ-จ่าย ประจำวัน'!$B248,ธุรการ!T:T)+SUMIF(เส้นแต่งหน้าขนมปัง!$C:$C,'รับ-จ่าย ประจำวัน'!$B248,เส้นแต่งหน้าขนมปัง!T:T)+SUMIF('วางแผนBC,CJ'!$C:$C,'รับ-จ่าย ประจำวัน'!$B248,'วางแผนBC,CJ'!T:T)+SUMIF(RD!$C:$C,'รับ-จ่าย ประจำวัน'!$B248,RD!T:T)+SUMIF('FG,ออนไล,คัดแยก'!$C:$C,'รับ-จ่าย ประจำวัน'!$B248,'FG,ออนไล,คัดแยก'!T:T)</f>
        <v>0</v>
      </c>
      <c r="BB248" s="16">
        <f>SUMIF(เตรียมส่วนผสม!$C:$C,'รับ-จ่าย ประจำวัน'!$B248,เตรียมส่วนผสม!U:U)+SUMIF(กวนไส้!$C:$C,'รับ-จ่าย ประจำวัน'!$B248,กวนไส้!U:U)+SUMIF(ผลิต1!$C:$C,'รับ-จ่าย ประจำวัน'!$B248,ผลิต1!U:U)+SUMIF(ผลิต2!$C:$C,'รับ-จ่าย ประจำวัน'!$B248,ผลิต2!U:U)+SUMIF(เส้นแต่งหน้าขนมเค้ก!$C:$C,'รับ-จ่าย ประจำวัน'!$B248,เส้นแต่งหน้าขนมเค้ก!U:U)+SUMIF(แพ็ค!$C:$C,'รับ-จ่าย ประจำวัน'!$B248,แพ็ค!U:U)+SUMIF(ธุรการ!$C:$C,'รับ-จ่าย ประจำวัน'!$B248,ธุรการ!U:U)+SUMIF(เส้นแต่งหน้าขนมปัง!$C:$C,'รับ-จ่าย ประจำวัน'!$B248,เส้นแต่งหน้าขนมปัง!U:U)+SUMIF('วางแผนBC,CJ'!$C:$C,'รับ-จ่าย ประจำวัน'!$B248,'วางแผนBC,CJ'!U:U)+SUMIF(RD!$C:$C,'รับ-จ่าย ประจำวัน'!$B248,RD!U:U)+SUMIF('FG,ออนไล,คัดแยก'!$C:$C,'รับ-จ่าย ประจำวัน'!$B248,'FG,ออนไล,คัดแยก'!U:U)</f>
        <v>0</v>
      </c>
      <c r="BC248" s="16">
        <f>SUMIF(เตรียมส่วนผสม!$C:$C,'รับ-จ่าย ประจำวัน'!$B248,เตรียมส่วนผสม!V:V)+SUMIF(กวนไส้!$C:$C,'รับ-จ่าย ประจำวัน'!$B248,กวนไส้!V:V)+SUMIF(ผลิต1!$C:$C,'รับ-จ่าย ประจำวัน'!$B248,ผลิต1!V:V)+SUMIF(ผลิต2!$C:$C,'รับ-จ่าย ประจำวัน'!$B248,ผลิต2!V:V)+SUMIF(เส้นแต่งหน้าขนมเค้ก!$C:$C,'รับ-จ่าย ประจำวัน'!$B248,เส้นแต่งหน้าขนมเค้ก!V:V)+SUMIF(แพ็ค!$C:$C,'รับ-จ่าย ประจำวัน'!$B248,แพ็ค!V:V)+SUMIF(ธุรการ!$C:$C,'รับ-จ่าย ประจำวัน'!$B248,ธุรการ!V:V)+SUMIF(เส้นแต่งหน้าขนมปัง!$C:$C,'รับ-จ่าย ประจำวัน'!$B248,เส้นแต่งหน้าขนมปัง!V:V)+SUMIF('วางแผนBC,CJ'!$C:$C,'รับ-จ่าย ประจำวัน'!$B248,'วางแผนBC,CJ'!V:V)+SUMIF(RD!$C:$C,'รับ-จ่าย ประจำวัน'!$B248,RD!V:V)+SUMIF('FG,ออนไล,คัดแยก'!$C:$C,'รับ-จ่าย ประจำวัน'!$B248,'FG,ออนไล,คัดแยก'!V:V)</f>
        <v>0</v>
      </c>
      <c r="BD248" s="16">
        <f>SUMIF(เตรียมส่วนผสม!$C:$C,'รับ-จ่าย ประจำวัน'!$B248,เตรียมส่วนผสม!W:W)+SUMIF(กวนไส้!$C:$C,'รับ-จ่าย ประจำวัน'!$B248,กวนไส้!W:W)+SUMIF(ผลิต1!$C:$C,'รับ-จ่าย ประจำวัน'!$B248,ผลิต1!W:W)+SUMIF(ผลิต2!$C:$C,'รับ-จ่าย ประจำวัน'!$B248,ผลิต2!W:W)+SUMIF(เส้นแต่งหน้าขนมเค้ก!$C:$C,'รับ-จ่าย ประจำวัน'!$B248,เส้นแต่งหน้าขนมเค้ก!W:W)+SUMIF(แพ็ค!$C:$C,'รับ-จ่าย ประจำวัน'!$B248,แพ็ค!W:W)+SUMIF(ธุรการ!$C:$C,'รับ-จ่าย ประจำวัน'!$B248,ธุรการ!W:W)+SUMIF(เส้นแต่งหน้าขนมปัง!$C:$C,'รับ-จ่าย ประจำวัน'!$B248,เส้นแต่งหน้าขนมปัง!W:W)+SUMIF('วางแผนBC,CJ'!$C:$C,'รับ-จ่าย ประจำวัน'!$B248,'วางแผนBC,CJ'!W:W)+SUMIF(RD!$C:$C,'รับ-จ่าย ประจำวัน'!$B248,RD!W:W)+SUMIF('FG,ออนไล,คัดแยก'!$C:$C,'รับ-จ่าย ประจำวัน'!$B248,'FG,ออนไล,คัดแยก'!W:W)</f>
        <v>0</v>
      </c>
      <c r="BE248" s="16">
        <f>SUMIF(เตรียมส่วนผสม!$C:$C,'รับ-จ่าย ประจำวัน'!$B248,เตรียมส่วนผสม!X:X)+SUMIF(กวนไส้!$C:$C,'รับ-จ่าย ประจำวัน'!$B248,กวนไส้!X:X)+SUMIF(ผลิต1!$C:$C,'รับ-จ่าย ประจำวัน'!$B248,ผลิต1!X:X)+SUMIF(ผลิต2!$C:$C,'รับ-จ่าย ประจำวัน'!$B248,ผลิต2!X:X)+SUMIF(เส้นแต่งหน้าขนมเค้ก!$C:$C,'รับ-จ่าย ประจำวัน'!$B248,เส้นแต่งหน้าขนมเค้ก!X:X)+SUMIF(แพ็ค!$C:$C,'รับ-จ่าย ประจำวัน'!$B248,แพ็ค!X:X)+SUMIF(ธุรการ!$C:$C,'รับ-จ่าย ประจำวัน'!$B248,ธุรการ!X:X)+SUMIF(เส้นแต่งหน้าขนมปัง!$C:$C,'รับ-จ่าย ประจำวัน'!$B248,เส้นแต่งหน้าขนมปัง!X:X)+SUMIF('วางแผนBC,CJ'!$C:$C,'รับ-จ่าย ประจำวัน'!$B248,'วางแผนBC,CJ'!X:X)+SUMIF(RD!$C:$C,'รับ-จ่าย ประจำวัน'!$B248,RD!X:X)+SUMIF('FG,ออนไล,คัดแยก'!$C:$C,'รับ-จ่าย ประจำวัน'!$B248,'FG,ออนไล,คัดแยก'!X:X)</f>
        <v>0</v>
      </c>
      <c r="BF248" s="16">
        <f>SUMIF(เตรียมส่วนผสม!$C:$C,'รับ-จ่าย ประจำวัน'!$B248,เตรียมส่วนผสม!Y:Y)+SUMIF(กวนไส้!$C:$C,'รับ-จ่าย ประจำวัน'!$B248,กวนไส้!Y:Y)+SUMIF(ผลิต1!$C:$C,'รับ-จ่าย ประจำวัน'!$B248,ผลิต1!Y:Y)+SUMIF(ผลิต2!$C:$C,'รับ-จ่าย ประจำวัน'!$B248,ผลิต2!Y:Y)+SUMIF(เส้นแต่งหน้าขนมเค้ก!$C:$C,'รับ-จ่าย ประจำวัน'!$B248,เส้นแต่งหน้าขนมเค้ก!Y:Y)+SUMIF(แพ็ค!$C:$C,'รับ-จ่าย ประจำวัน'!$B248,แพ็ค!Y:Y)+SUMIF(ธุรการ!$C:$C,'รับ-จ่าย ประจำวัน'!$B248,ธุรการ!Y:Y)+SUMIF(เส้นแต่งหน้าขนมปัง!$C:$C,'รับ-จ่าย ประจำวัน'!$B248,เส้นแต่งหน้าขนมปัง!Y:Y)+SUMIF('วางแผนBC,CJ'!$C:$C,'รับ-จ่าย ประจำวัน'!$B248,'วางแผนBC,CJ'!Y:Y)+SUMIF(RD!$C:$C,'รับ-จ่าย ประจำวัน'!$B248,RD!Y:Y)+SUMIF('FG,ออนไล,คัดแยก'!$C:$C,'รับ-จ่าย ประจำวัน'!$B248,'FG,ออนไล,คัดแยก'!Y:Y)</f>
        <v>0</v>
      </c>
      <c r="BG248" s="16">
        <f>SUMIF(เตรียมส่วนผสม!$C:$C,'รับ-จ่าย ประจำวัน'!$B248,เตรียมส่วนผสม!Z:Z)+SUMIF(กวนไส้!$C:$C,'รับ-จ่าย ประจำวัน'!$B248,กวนไส้!Z:Z)+SUMIF(ผลิต1!$C:$C,'รับ-จ่าย ประจำวัน'!$B248,ผลิต1!Z:Z)+SUMIF(ผลิต2!$C:$C,'รับ-จ่าย ประจำวัน'!$B248,ผลิต2!Z:Z)+SUMIF(เส้นแต่งหน้าขนมเค้ก!$C:$C,'รับ-จ่าย ประจำวัน'!$B248,เส้นแต่งหน้าขนมเค้ก!Z:Z)+SUMIF(แพ็ค!$C:$C,'รับ-จ่าย ประจำวัน'!$B248,แพ็ค!Z:Z)+SUMIF(ธุรการ!$C:$C,'รับ-จ่าย ประจำวัน'!$B248,ธุรการ!Z:Z)+SUMIF(เส้นแต่งหน้าขนมปัง!$C:$C,'รับ-จ่าย ประจำวัน'!$B248,เส้นแต่งหน้าขนมปัง!Z:Z)+SUMIF('วางแผนBC,CJ'!$C:$C,'รับ-จ่าย ประจำวัน'!$B248,'วางแผนBC,CJ'!Z:Z)+SUMIF(RD!$C:$C,'รับ-จ่าย ประจำวัน'!$B248,RD!Z:Z)+SUMIF('FG,ออนไล,คัดแยก'!$C:$C,'รับ-จ่าย ประจำวัน'!$B248,'FG,ออนไล,คัดแยก'!Z:Z)</f>
        <v>0</v>
      </c>
      <c r="BH248" s="16">
        <f>SUMIF(เตรียมส่วนผสม!$C:$C,'รับ-จ่าย ประจำวัน'!$B248,เตรียมส่วนผสม!AA:AA)+SUMIF(กวนไส้!$C:$C,'รับ-จ่าย ประจำวัน'!$B248,กวนไส้!AA:AA)+SUMIF(ผลิต1!$C:$C,'รับ-จ่าย ประจำวัน'!$B248,ผลิต1!AA:AA)+SUMIF(ผลิต2!$C:$C,'รับ-จ่าย ประจำวัน'!$B248,ผลิต2!AA:AA)+SUMIF(เส้นแต่งหน้าขนมเค้ก!$C:$C,'รับ-จ่าย ประจำวัน'!$B248,เส้นแต่งหน้าขนมเค้ก!AA:AA)+SUMIF(แพ็ค!$C:$C,'รับ-จ่าย ประจำวัน'!$B248,แพ็ค!AA:AA)+SUMIF(ธุรการ!$C:$C,'รับ-จ่าย ประจำวัน'!$B248,ธุรการ!AA:AA)+SUMIF(เส้นแต่งหน้าขนมปัง!$C:$C,'รับ-จ่าย ประจำวัน'!$B248,เส้นแต่งหน้าขนมปัง!AA:AA)+SUMIF('วางแผนBC,CJ'!$C:$C,'รับ-จ่าย ประจำวัน'!$B248,'วางแผนBC,CJ'!AA:AA)+SUMIF(RD!$C:$C,'รับ-จ่าย ประจำวัน'!$B248,RD!AA:AA)+SUMIF('FG,ออนไล,คัดแยก'!$C:$C,'รับ-จ่าย ประจำวัน'!$B248,'FG,ออนไล,คัดแยก'!AA:AA)</f>
        <v>0</v>
      </c>
      <c r="BI248" s="16">
        <f>SUMIF(เตรียมส่วนผสม!$C:$C,'รับ-จ่าย ประจำวัน'!$B248,เตรียมส่วนผสม!AB:AB)+SUMIF(กวนไส้!$C:$C,'รับ-จ่าย ประจำวัน'!$B248,กวนไส้!AB:AB)+SUMIF(ผลิต1!$C:$C,'รับ-จ่าย ประจำวัน'!$B248,ผลิต1!AB:AB)+SUMIF(ผลิต2!$C:$C,'รับ-จ่าย ประจำวัน'!$B248,ผลิต2!AB:AB)+SUMIF(เส้นแต่งหน้าขนมเค้ก!$C:$C,'รับ-จ่าย ประจำวัน'!$B248,เส้นแต่งหน้าขนมเค้ก!AB:AB)+SUMIF(แพ็ค!$C:$C,'รับ-จ่าย ประจำวัน'!$B248,แพ็ค!AB:AB)+SUMIF(ธุรการ!$C:$C,'รับ-จ่าย ประจำวัน'!$B248,ธุรการ!AB:AB)+SUMIF(เส้นแต่งหน้าขนมปัง!$C:$C,'รับ-จ่าย ประจำวัน'!$B248,เส้นแต่งหน้าขนมปัง!AB:AB)+SUMIF('วางแผนBC,CJ'!$C:$C,'รับ-จ่าย ประจำวัน'!$B248,'วางแผนBC,CJ'!AB:AB)+SUMIF(RD!$C:$C,'รับ-จ่าย ประจำวัน'!$B248,RD!AB:AB)+SUMIF('FG,ออนไล,คัดแยก'!$C:$C,'รับ-จ่าย ประจำวัน'!$B248,'FG,ออนไล,คัดแยก'!AB:AB)</f>
        <v>0</v>
      </c>
      <c r="BJ248" s="16">
        <f>SUMIF(เตรียมส่วนผสม!$C:$C,'รับ-จ่าย ประจำวัน'!$B248,เตรียมส่วนผสม!AC:AC)+SUMIF(กวนไส้!$C:$C,'รับ-จ่าย ประจำวัน'!$B248,กวนไส้!AC:AC)+SUMIF(ผลิต1!$C:$C,'รับ-จ่าย ประจำวัน'!$B248,ผลิต1!AC:AC)+SUMIF(ผลิต2!$C:$C,'รับ-จ่าย ประจำวัน'!$B248,ผลิต2!AC:AC)+SUMIF(เส้นแต่งหน้าขนมเค้ก!$C:$C,'รับ-จ่าย ประจำวัน'!$B248,เส้นแต่งหน้าขนมเค้ก!AC:AC)+SUMIF(แพ็ค!$C:$C,'รับ-จ่าย ประจำวัน'!$B248,แพ็ค!AC:AC)+SUMIF(ธุรการ!$C:$C,'รับ-จ่าย ประจำวัน'!$B248,ธุรการ!AC:AC)+SUMIF(เส้นแต่งหน้าขนมปัง!$C:$C,'รับ-จ่าย ประจำวัน'!$B248,เส้นแต่งหน้าขนมปัง!AC:AC)+SUMIF('วางแผนBC,CJ'!$C:$C,'รับ-จ่าย ประจำวัน'!$B248,'วางแผนBC,CJ'!AC:AC)+SUMIF(RD!$C:$C,'รับ-จ่าย ประจำวัน'!$B248,RD!AC:AC)+SUMIF('FG,ออนไล,คัดแยก'!$C:$C,'รับ-จ่าย ประจำวัน'!$B248,'FG,ออนไล,คัดแยก'!AC:AC)</f>
        <v>0</v>
      </c>
      <c r="BK248" s="16">
        <f>SUMIF(เตรียมส่วนผสม!$C:$C,'รับ-จ่าย ประจำวัน'!$B248,เตรียมส่วนผสม!AD:AD)+SUMIF(กวนไส้!$C:$C,'รับ-จ่าย ประจำวัน'!$B248,กวนไส้!AD:AD)+SUMIF(ผลิต1!$C:$C,'รับ-จ่าย ประจำวัน'!$B248,ผลิต1!AD:AD)+SUMIF(ผลิต2!$C:$C,'รับ-จ่าย ประจำวัน'!$B248,ผลิต2!AD:AD)+SUMIF(เส้นแต่งหน้าขนมเค้ก!$C:$C,'รับ-จ่าย ประจำวัน'!$B248,เส้นแต่งหน้าขนมเค้ก!AD:AD)+SUMIF(แพ็ค!$C:$C,'รับ-จ่าย ประจำวัน'!$B248,แพ็ค!AD:AD)+SUMIF(ธุรการ!$C:$C,'รับ-จ่าย ประจำวัน'!$B248,ธุรการ!AD:AD)+SUMIF(เส้นแต่งหน้าขนมปัง!$C:$C,'รับ-จ่าย ประจำวัน'!$B248,เส้นแต่งหน้าขนมปัง!AD:AD)+SUMIF('วางแผนBC,CJ'!$C:$C,'รับ-จ่าย ประจำวัน'!$B248,'วางแผนBC,CJ'!AD:AD)+SUMIF(RD!$C:$C,'รับ-จ่าย ประจำวัน'!$B248,RD!AD:AD)+SUMIF('FG,ออนไล,คัดแยก'!$C:$C,'รับ-จ่าย ประจำวัน'!$B248,'FG,ออนไล,คัดแยก'!AD:AD)</f>
        <v>0</v>
      </c>
      <c r="BL248" s="16">
        <f>SUMIF(เตรียมส่วนผสม!$C:$C,'รับ-จ่าย ประจำวัน'!$B248,เตรียมส่วนผสม!AE:AE)+SUMIF(กวนไส้!$C:$C,'รับ-จ่าย ประจำวัน'!$B248,กวนไส้!AE:AE)+SUMIF(ผลิต1!$C:$C,'รับ-จ่าย ประจำวัน'!$B248,ผลิต1!AE:AE)+SUMIF(ผลิต2!$C:$C,'รับ-จ่าย ประจำวัน'!$B248,ผลิต2!AE:AE)+SUMIF(เส้นแต่งหน้าขนมเค้ก!$C:$C,'รับ-จ่าย ประจำวัน'!$B248,เส้นแต่งหน้าขนมเค้ก!AE:AE)+SUMIF(แพ็ค!$C:$C,'รับ-จ่าย ประจำวัน'!$B248,แพ็ค!AE:AE)+SUMIF(ธุรการ!$C:$C,'รับ-จ่าย ประจำวัน'!$B248,ธุรการ!AE:AE)+SUMIF(เส้นแต่งหน้าขนมปัง!$C:$C,'รับ-จ่าย ประจำวัน'!$B248,เส้นแต่งหน้าขนมปัง!AE:AE)+SUMIF('วางแผนBC,CJ'!$C:$C,'รับ-จ่าย ประจำวัน'!$B248,'วางแผนBC,CJ'!AE:AE)+SUMIF(RD!$C:$C,'รับ-จ่าย ประจำวัน'!$B248,RD!AE:AE)+SUMIF('FG,ออนไล,คัดแยก'!$C:$C,'รับ-จ่าย ประจำวัน'!$B248,'FG,ออนไล,คัดแยก'!AE:AE)</f>
        <v>0</v>
      </c>
      <c r="BM248" s="16">
        <f>SUMIF(เตรียมส่วนผสม!$C:$C,'รับ-จ่าย ประจำวัน'!$B248,เตรียมส่วนผสม!AF:AF)+SUMIF(กวนไส้!$C:$C,'รับ-จ่าย ประจำวัน'!$B248,กวนไส้!AF:AF)+SUMIF(ผลิต1!$C:$C,'รับ-จ่าย ประจำวัน'!$B248,ผลิต1!AF:AF)+SUMIF(ผลิต2!$C:$C,'รับ-จ่าย ประจำวัน'!$B248,ผลิต2!AF:AF)+SUMIF(เส้นแต่งหน้าขนมเค้ก!$C:$C,'รับ-จ่าย ประจำวัน'!$B248,เส้นแต่งหน้าขนมเค้ก!AF:AF)+SUMIF(แพ็ค!$C:$C,'รับ-จ่าย ประจำวัน'!$B248,แพ็ค!AF:AF)+SUMIF(ธุรการ!$C:$C,'รับ-จ่าย ประจำวัน'!$B248,ธุรการ!AF:AF)+SUMIF(เส้นแต่งหน้าขนมปัง!$C:$C,'รับ-จ่าย ประจำวัน'!$B248,เส้นแต่งหน้าขนมปัง!AF:AF)+SUMIF('วางแผนBC,CJ'!$C:$C,'รับ-จ่าย ประจำวัน'!$B248,'วางแผนBC,CJ'!AF:AF)+SUMIF(RD!$C:$C,'รับ-จ่าย ประจำวัน'!$B248,RD!AF:AF)+SUMIF('FG,ออนไล,คัดแยก'!$C:$C,'รับ-จ่าย ประจำวัน'!$B248,'FG,ออนไล,คัดแยก'!AF:AF)</f>
        <v>0</v>
      </c>
      <c r="BN248" s="16">
        <f>SUMIF(เตรียมส่วนผสม!$C:$C,'รับ-จ่าย ประจำวัน'!$B248,เตรียมส่วนผสม!AG:AG)+SUMIF(กวนไส้!$C:$C,'รับ-จ่าย ประจำวัน'!$B248,กวนไส้!AG:AG)+SUMIF(ผลิต1!$C:$C,'รับ-จ่าย ประจำวัน'!$B248,ผลิต1!AG:AG)+SUMIF(ผลิต2!$C:$C,'รับ-จ่าย ประจำวัน'!$B248,ผลิต2!AG:AG)+SUMIF(เส้นแต่งหน้าขนมเค้ก!$C:$C,'รับ-จ่าย ประจำวัน'!$B248,เส้นแต่งหน้าขนมเค้ก!AG:AG)+SUMIF(แพ็ค!$C:$C,'รับ-จ่าย ประจำวัน'!$B248,แพ็ค!AG:AG)+SUMIF(ธุรการ!$C:$C,'รับ-จ่าย ประจำวัน'!$B248,ธุรการ!AG:AG)+SUMIF(เส้นแต่งหน้าขนมปัง!$C:$C,'รับ-จ่าย ประจำวัน'!$B248,เส้นแต่งหน้าขนมปัง!AG:AG)+SUMIF('วางแผนBC,CJ'!$C:$C,'รับ-จ่าย ประจำวัน'!$B248,'วางแผนBC,CJ'!AG:AG)+SUMIF(RD!$C:$C,'รับ-จ่าย ประจำวัน'!$B248,RD!AG:AG)+SUMIF('FG,ออนไล,คัดแยก'!$C:$C,'รับ-จ่าย ประจำวัน'!$B248,'FG,ออนไล,คัดแยก'!AG:AG)</f>
        <v>0</v>
      </c>
      <c r="BO248" s="16">
        <f>SUMIF(เตรียมส่วนผสม!$C:$C,'รับ-จ่าย ประจำวัน'!$B248,เตรียมส่วนผสม!AH:AH)+SUMIF(กวนไส้!$C:$C,'รับ-จ่าย ประจำวัน'!$B248,กวนไส้!AH:AH)+SUMIF(ผลิต1!$C:$C,'รับ-จ่าย ประจำวัน'!$B248,ผลิต1!AH:AH)+SUMIF(ผลิต2!$C:$C,'รับ-จ่าย ประจำวัน'!$B248,ผลิต2!AH:AH)+SUMIF(เส้นแต่งหน้าขนมเค้ก!$C:$C,'รับ-จ่าย ประจำวัน'!$B248,เส้นแต่งหน้าขนมเค้ก!AH:AH)+SUMIF(แพ็ค!$C:$C,'รับ-จ่าย ประจำวัน'!$B248,แพ็ค!AH:AH)+SUMIF(ธุรการ!$C:$C,'รับ-จ่าย ประจำวัน'!$B248,ธุรการ!AH:AH)+SUMIF(เส้นแต่งหน้าขนมปัง!$C:$C,'รับ-จ่าย ประจำวัน'!$B248,เส้นแต่งหน้าขนมปัง!AH:AH)+SUMIF('วางแผนBC,CJ'!$C:$C,'รับ-จ่าย ประจำวัน'!$B248,'วางแผนBC,CJ'!AH:AH)+SUMIF(RD!$C:$C,'รับ-จ่าย ประจำวัน'!$B248,RD!AH:AH)+SUMIF('FG,ออนไล,คัดแยก'!$C:$C,'รับ-จ่าย ประจำวัน'!$B248,'FG,ออนไล,คัดแยก'!AH:AH)</f>
        <v>0</v>
      </c>
      <c r="BP248" s="16">
        <f>SUMIF(เตรียมส่วนผสม!$C:$C,'รับ-จ่าย ประจำวัน'!$B248,เตรียมส่วนผสม!AI:AI)+SUMIF(กวนไส้!$C:$C,'รับ-จ่าย ประจำวัน'!$B248,กวนไส้!AI:AI)+SUMIF(ผลิต1!$C:$C,'รับ-จ่าย ประจำวัน'!$B248,ผลิต1!AI:AI)+SUMIF(ผลิต2!$C:$C,'รับ-จ่าย ประจำวัน'!$B248,ผลิต2!AI:AI)+SUMIF(เส้นแต่งหน้าขนมเค้ก!$C:$C,'รับ-จ่าย ประจำวัน'!$B248,เส้นแต่งหน้าขนมเค้ก!AI:AI)+SUMIF(แพ็ค!$C:$C,'รับ-จ่าย ประจำวัน'!$B248,แพ็ค!AI:AI)+SUMIF(ธุรการ!$C:$C,'รับ-จ่าย ประจำวัน'!$B248,ธุรการ!AI:AI)+SUMIF(เส้นแต่งหน้าขนมปัง!$C:$C,'รับ-จ่าย ประจำวัน'!$B248,เส้นแต่งหน้าขนมปัง!AI:AI)+SUMIF('วางแผนBC,CJ'!$C:$C,'รับ-จ่าย ประจำวัน'!$B248,'วางแผนBC,CJ'!AI:AI)+SUMIF(RD!$C:$C,'รับ-จ่าย ประจำวัน'!$B248,RD!AI:AI)+SUMIF('FG,ออนไล,คัดแยก'!$C:$C,'รับ-จ่าย ประจำวัน'!$B248,'FG,ออนไล,คัดแยก'!AI:AI)</f>
        <v>0</v>
      </c>
      <c r="BQ248" s="16">
        <f>SUMIF(เตรียมส่วนผสม!$C:$C,'รับ-จ่าย ประจำวัน'!$B248,เตรียมส่วนผสม!AJ:AJ)+SUMIF(กวนไส้!$C:$C,'รับ-จ่าย ประจำวัน'!$B248,กวนไส้!AJ:AJ)+SUMIF(ผลิต1!$C:$C,'รับ-จ่าย ประจำวัน'!$B248,ผลิต1!AJ:AJ)+SUMIF(ผลิต2!$C:$C,'รับ-จ่าย ประจำวัน'!$B248,ผลิต2!AJ:AJ)+SUMIF(เส้นแต่งหน้าขนมเค้ก!$C:$C,'รับ-จ่าย ประจำวัน'!$B248,เส้นแต่งหน้าขนมเค้ก!AJ:AJ)+SUMIF(แพ็ค!$C:$C,'รับ-จ่าย ประจำวัน'!$B248,แพ็ค!AJ:AJ)+SUMIF(ธุรการ!$C:$C,'รับ-จ่าย ประจำวัน'!$B248,ธุรการ!AJ:AJ)+SUMIF(เส้นแต่งหน้าขนมปัง!$C:$C,'รับ-จ่าย ประจำวัน'!$B248,เส้นแต่งหน้าขนมปัง!AJ:AJ)+SUMIF('วางแผนBC,CJ'!$C:$C,'รับ-จ่าย ประจำวัน'!$B248,'วางแผนBC,CJ'!AJ:AJ)+SUMIF(RD!$C:$C,'รับ-จ่าย ประจำวัน'!$B248,RD!AJ:AJ)+SUMIF('FG,ออนไล,คัดแยก'!$C:$C,'รับ-จ่าย ประจำวัน'!$B248,'FG,ออนไล,คัดแยก'!AJ:AJ)</f>
        <v>0</v>
      </c>
      <c r="BR248" s="16">
        <f>SUMIF(เตรียมส่วนผสม!$C:$C,'รับ-จ่าย ประจำวัน'!$B248,เตรียมส่วนผสม!AK:AK)+SUMIF(กวนไส้!$C:$C,'รับ-จ่าย ประจำวัน'!$B248,กวนไส้!AK:AK)+SUMIF(ผลิต1!$C:$C,'รับ-จ่าย ประจำวัน'!$B248,ผลิต1!AK:AK)+SUMIF(ผลิต2!$C:$C,'รับ-จ่าย ประจำวัน'!$B248,ผลิต2!AK:AK)+SUMIF(เส้นแต่งหน้าขนมเค้ก!$C:$C,'รับ-จ่าย ประจำวัน'!$B248,เส้นแต่งหน้าขนมเค้ก!AK:AK)+SUMIF(แพ็ค!$C:$C,'รับ-จ่าย ประจำวัน'!$B248,แพ็ค!AK:AK)+SUMIF(ธุรการ!$C:$C,'รับ-จ่าย ประจำวัน'!$B248,ธุรการ!AK:AK)+SUMIF(เส้นแต่งหน้าขนมปัง!$C:$C,'รับ-จ่าย ประจำวัน'!$B248,เส้นแต่งหน้าขนมปัง!AK:AK)+SUMIF('วางแผนBC,CJ'!$C:$C,'รับ-จ่าย ประจำวัน'!$B248,'วางแผนBC,CJ'!AK:AK)+SUMIF(RD!$C:$C,'รับ-จ่าย ประจำวัน'!$B248,RD!AK:AK)+SUMIF('FG,ออนไล,คัดแยก'!$C:$C,'รับ-จ่าย ประจำวัน'!$B248,'FG,ออนไล,คัดแยก'!AK:AK)</f>
        <v>0</v>
      </c>
      <c r="BS248" s="16">
        <f>SUMIF(เตรียมส่วนผสม!$C:$C,'รับ-จ่าย ประจำวัน'!$B248,เตรียมส่วนผสม!AL:AL)+SUMIF(กวนไส้!$C:$C,'รับ-จ่าย ประจำวัน'!$B248,กวนไส้!AL:AL)+SUMIF(ผลิต1!$C:$C,'รับ-จ่าย ประจำวัน'!$B248,ผลิต1!AL:AL)+SUMIF(ผลิต2!$C:$C,'รับ-จ่าย ประจำวัน'!$B248,ผลิต2!AL:AL)+SUMIF(เส้นแต่งหน้าขนมเค้ก!$C:$C,'รับ-จ่าย ประจำวัน'!$B248,เส้นแต่งหน้าขนมเค้ก!AL:AL)+SUMIF(แพ็ค!$C:$C,'รับ-จ่าย ประจำวัน'!$B248,แพ็ค!AL:AL)+SUMIF(ธุรการ!$C:$C,'รับ-จ่าย ประจำวัน'!$B248,ธุรการ!AL:AL)+SUMIF(เส้นแต่งหน้าขนมปัง!$C:$C,'รับ-จ่าย ประจำวัน'!$B248,เส้นแต่งหน้าขนมปัง!AL:AL)+SUMIF('วางแผนBC,CJ'!$C:$C,'รับ-จ่าย ประจำวัน'!$B248,'วางแผนBC,CJ'!AL:AL)+SUMIF(RD!$C:$C,'รับ-จ่าย ประจำวัน'!$B248,RD!AL:AL)+SUMIF('FG,ออนไล,คัดแยก'!$C:$C,'รับ-จ่าย ประจำวัน'!$B248,'FG,ออนไล,คัดแยก'!AL:AL)</f>
        <v>0</v>
      </c>
      <c r="BT248" s="18">
        <f t="shared" si="50"/>
        <v>0</v>
      </c>
      <c r="BU248" s="116"/>
      <c r="BV248" s="146">
        <f t="shared" si="51"/>
        <v>8</v>
      </c>
      <c r="BW248" s="183">
        <v>30</v>
      </c>
      <c r="BX248" s="172">
        <f t="shared" si="55"/>
        <v>0</v>
      </c>
      <c r="BY248" s="188" t="e">
        <f t="shared" si="53"/>
        <v>#DIV/0!</v>
      </c>
      <c r="BZ248" s="180" t="e">
        <f t="shared" ca="1" si="52"/>
        <v>#DIV/0!</v>
      </c>
      <c r="CA248" s="93"/>
      <c r="CB248" s="93"/>
      <c r="CC248" s="93"/>
      <c r="CD248" s="93"/>
      <c r="CE248" s="93"/>
      <c r="CF248" s="93"/>
      <c r="CG248" s="93"/>
      <c r="CH248" s="93"/>
      <c r="CI248" s="93"/>
      <c r="CJ248" s="94"/>
      <c r="CK248" s="9">
        <f t="shared" si="54"/>
        <v>8</v>
      </c>
    </row>
    <row r="249" spans="1:89" hidden="1" x14ac:dyDescent="0.5">
      <c r="A249" s="149"/>
      <c r="B249" s="34" t="s">
        <v>1394</v>
      </c>
      <c r="C249" s="10" t="s">
        <v>1398</v>
      </c>
      <c r="D249" s="135" t="s">
        <v>91</v>
      </c>
      <c r="E249" s="11">
        <v>0</v>
      </c>
      <c r="F249" s="159" t="s">
        <v>1605</v>
      </c>
      <c r="G249" s="11" t="s">
        <v>62</v>
      </c>
      <c r="H249" s="12">
        <v>163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3"/>
      <c r="AF249" s="13"/>
      <c r="AG249" s="13"/>
      <c r="AH249" s="13"/>
      <c r="AI249" s="14"/>
      <c r="AJ249" s="14"/>
      <c r="AK249" s="14"/>
      <c r="AL249" s="14"/>
      <c r="AM249" s="14"/>
      <c r="AN249" s="15">
        <f t="shared" si="49"/>
        <v>0</v>
      </c>
      <c r="AO249" s="16">
        <f>SUMIF(เตรียมส่วนผสม!$C:$C,'รับ-จ่าย ประจำวัน'!$B249,เตรียมส่วนผสม!H:H)+SUMIF(กวนไส้!$C:$C,'รับ-จ่าย ประจำวัน'!$B249,กวนไส้!H:H)+SUMIF(ผลิต1!$C:$C,'รับ-จ่าย ประจำวัน'!$B249,ผลิต1!H:H)+SUMIF(ผลิต2!$C:$C,'รับ-จ่าย ประจำวัน'!$B249,ผลิต2!H:H)+SUMIF(เส้นแต่งหน้าขนมเค้ก!$C:$C,'รับ-จ่าย ประจำวัน'!$B249,เส้นแต่งหน้าขนมเค้ก!H:H)+SUMIF(แพ็ค!$C:$C,'รับ-จ่าย ประจำวัน'!$B249,แพ็ค!H:H)+SUMIF(ธุรการ!$C:$C,'รับ-จ่าย ประจำวัน'!$B249,ธุรการ!H:H)+SUMIF(เส้นแต่งหน้าขนมปัง!$C:$C,'รับ-จ่าย ประจำวัน'!$B249,เส้นแต่งหน้าขนมปัง!H:H)+SUMIF('วางแผนBC,CJ'!$C:$C,'รับ-จ่าย ประจำวัน'!$B249,'วางแผนBC,CJ'!H:H)+SUMIF(RD!$C:$C,'รับ-จ่าย ประจำวัน'!$B249,RD!H:H)+SUMIF('FG,ออนไล,คัดแยก'!$C:$C,'รับ-จ่าย ประจำวัน'!$B249,'FG,ออนไล,คัดแยก'!H:H)</f>
        <v>0</v>
      </c>
      <c r="AP249" s="16">
        <f>SUMIF(เตรียมส่วนผสม!$C:$C,'รับ-จ่าย ประจำวัน'!$B249,เตรียมส่วนผสม!I:I)+SUMIF(กวนไส้!$C:$C,'รับ-จ่าย ประจำวัน'!$B249,กวนไส้!I:I)+SUMIF(ผลิต1!$C:$C,'รับ-จ่าย ประจำวัน'!$B249,ผลิต1!I:I)+SUMIF(ผลิต2!$C:$C,'รับ-จ่าย ประจำวัน'!$B249,ผลิต2!I:I)+SUMIF(เส้นแต่งหน้าขนมเค้ก!$C:$C,'รับ-จ่าย ประจำวัน'!$B249,เส้นแต่งหน้าขนมเค้ก!I:I)+SUMIF(แพ็ค!$C:$C,'รับ-จ่าย ประจำวัน'!$B249,แพ็ค!I:I)+SUMIF(ธุรการ!$C:$C,'รับ-จ่าย ประจำวัน'!$B249,ธุรการ!I:I)+SUMIF(เส้นแต่งหน้าขนมปัง!$C:$C,'รับ-จ่าย ประจำวัน'!$B249,เส้นแต่งหน้าขนมปัง!I:I)+SUMIF('วางแผนBC,CJ'!$C:$C,'รับ-จ่าย ประจำวัน'!$B249,'วางแผนBC,CJ'!I:I)+SUMIF(RD!$C:$C,'รับ-จ่าย ประจำวัน'!$B249,RD!I:I)+SUMIF('FG,ออนไล,คัดแยก'!$C:$C,'รับ-จ่าย ประจำวัน'!$B249,'FG,ออนไล,คัดแยก'!I:I)</f>
        <v>0</v>
      </c>
      <c r="AQ249" s="16">
        <f>SUMIF(เตรียมส่วนผสม!$C:$C,'รับ-จ่าย ประจำวัน'!$B249,เตรียมส่วนผสม!J:J)+SUMIF(กวนไส้!$C:$C,'รับ-จ่าย ประจำวัน'!$B249,กวนไส้!J:J)+SUMIF(ผลิต1!$C:$C,'รับ-จ่าย ประจำวัน'!$B249,ผลิต1!J:J)+SUMIF(ผลิต2!$C:$C,'รับ-จ่าย ประจำวัน'!$B249,ผลิต2!J:J)+SUMIF(เส้นแต่งหน้าขนมเค้ก!$C:$C,'รับ-จ่าย ประจำวัน'!$B249,เส้นแต่งหน้าขนมเค้ก!J:J)+SUMIF(แพ็ค!$C:$C,'รับ-จ่าย ประจำวัน'!$B249,แพ็ค!J:J)+SUMIF(ธุรการ!$C:$C,'รับ-จ่าย ประจำวัน'!$B249,ธุรการ!J:J)+SUMIF(เส้นแต่งหน้าขนมปัง!$C:$C,'รับ-จ่าย ประจำวัน'!$B249,เส้นแต่งหน้าขนมปัง!J:J)+SUMIF('วางแผนBC,CJ'!$C:$C,'รับ-จ่าย ประจำวัน'!$B249,'วางแผนBC,CJ'!J:J)+SUMIF(RD!$C:$C,'รับ-จ่าย ประจำวัน'!$B249,RD!J:J)+SUMIF('FG,ออนไล,คัดแยก'!$C:$C,'รับ-จ่าย ประจำวัน'!$B249,'FG,ออนไล,คัดแยก'!J:J)</f>
        <v>0</v>
      </c>
      <c r="AR249" s="16">
        <f>SUMIF(เตรียมส่วนผสม!$C:$C,'รับ-จ่าย ประจำวัน'!$B249,เตรียมส่วนผสม!K:K)+SUMIF(กวนไส้!$C:$C,'รับ-จ่าย ประจำวัน'!$B249,กวนไส้!K:K)+SUMIF(ผลิต1!$C:$C,'รับ-จ่าย ประจำวัน'!$B249,ผลิต1!K:K)+SUMIF(ผลิต2!$C:$C,'รับ-จ่าย ประจำวัน'!$B249,ผลิต2!K:K)+SUMIF(เส้นแต่งหน้าขนมเค้ก!$C:$C,'รับ-จ่าย ประจำวัน'!$B249,เส้นแต่งหน้าขนมเค้ก!K:K)+SUMIF(แพ็ค!$C:$C,'รับ-จ่าย ประจำวัน'!$B249,แพ็ค!K:K)+SUMIF(ธุรการ!$C:$C,'รับ-จ่าย ประจำวัน'!$B249,ธุรการ!K:K)+SUMIF(เส้นแต่งหน้าขนมปัง!$C:$C,'รับ-จ่าย ประจำวัน'!$B249,เส้นแต่งหน้าขนมปัง!K:K)+SUMIF('วางแผนBC,CJ'!$C:$C,'รับ-จ่าย ประจำวัน'!$B249,'วางแผนBC,CJ'!K:K)+SUMIF(RD!$C:$C,'รับ-จ่าย ประจำวัน'!$B249,RD!K:K)+SUMIF('FG,ออนไล,คัดแยก'!$C:$C,'รับ-จ่าย ประจำวัน'!$B249,'FG,ออนไล,คัดแยก'!K:K)</f>
        <v>0</v>
      </c>
      <c r="AS249" s="16">
        <f>SUMIF(เตรียมส่วนผสม!$C:$C,'รับ-จ่าย ประจำวัน'!$B249,เตรียมส่วนผสม!L:L)+SUMIF(กวนไส้!$C:$C,'รับ-จ่าย ประจำวัน'!$B249,กวนไส้!L:L)+SUMIF(ผลิต1!$C:$C,'รับ-จ่าย ประจำวัน'!$B249,ผลิต1!L:L)+SUMIF(ผลิต2!$C:$C,'รับ-จ่าย ประจำวัน'!$B249,ผลิต2!L:L)+SUMIF(เส้นแต่งหน้าขนมเค้ก!$C:$C,'รับ-จ่าย ประจำวัน'!$B249,เส้นแต่งหน้าขนมเค้ก!L:L)+SUMIF(แพ็ค!$C:$C,'รับ-จ่าย ประจำวัน'!$B249,แพ็ค!L:L)+SUMIF(ธุรการ!$C:$C,'รับ-จ่าย ประจำวัน'!$B249,ธุรการ!L:L)+SUMIF(เส้นแต่งหน้าขนมปัง!$C:$C,'รับ-จ่าย ประจำวัน'!$B249,เส้นแต่งหน้าขนมปัง!L:L)+SUMIF('วางแผนBC,CJ'!$C:$C,'รับ-จ่าย ประจำวัน'!$B249,'วางแผนBC,CJ'!L:L)+SUMIF(RD!$C:$C,'รับ-จ่าย ประจำวัน'!$B249,RD!L:L)+SUMIF('FG,ออนไล,คัดแยก'!$C:$C,'รับ-จ่าย ประจำวัน'!$B249,'FG,ออนไล,คัดแยก'!L:L)</f>
        <v>0</v>
      </c>
      <c r="AT249" s="16">
        <f>SUMIF(เตรียมส่วนผสม!$C:$C,'รับ-จ่าย ประจำวัน'!$B249,เตรียมส่วนผสม!M:M)+SUMIF(กวนไส้!$C:$C,'รับ-จ่าย ประจำวัน'!$B249,กวนไส้!M:M)+SUMIF(ผลิต1!$C:$C,'รับ-จ่าย ประจำวัน'!$B249,ผลิต1!M:M)+SUMIF(ผลิต2!$C:$C,'รับ-จ่าย ประจำวัน'!$B249,ผลิต2!M:M)+SUMIF(เส้นแต่งหน้าขนมเค้ก!$C:$C,'รับ-จ่าย ประจำวัน'!$B249,เส้นแต่งหน้าขนมเค้ก!M:M)+SUMIF(แพ็ค!$C:$C,'รับ-จ่าย ประจำวัน'!$B249,แพ็ค!M:M)+SUMIF(ธุรการ!$C:$C,'รับ-จ่าย ประจำวัน'!$B249,ธุรการ!M:M)+SUMIF(เส้นแต่งหน้าขนมปัง!$C:$C,'รับ-จ่าย ประจำวัน'!$B249,เส้นแต่งหน้าขนมปัง!M:M)+SUMIF('วางแผนBC,CJ'!$C:$C,'รับ-จ่าย ประจำวัน'!$B249,'วางแผนBC,CJ'!M:M)+SUMIF(RD!$C:$C,'รับ-จ่าย ประจำวัน'!$B249,RD!M:M)+SUMIF('FG,ออนไล,คัดแยก'!$C:$C,'รับ-จ่าย ประจำวัน'!$B249,'FG,ออนไล,คัดแยก'!M:M)</f>
        <v>0</v>
      </c>
      <c r="AU249" s="16">
        <f>SUMIF(เตรียมส่วนผสม!$C:$C,'รับ-จ่าย ประจำวัน'!$B249,เตรียมส่วนผสม!N:N)+SUMIF(กวนไส้!$C:$C,'รับ-จ่าย ประจำวัน'!$B249,กวนไส้!N:N)+SUMIF(ผลิต1!$C:$C,'รับ-จ่าย ประจำวัน'!$B249,ผลิต1!N:N)+SUMIF(ผลิต2!$C:$C,'รับ-จ่าย ประจำวัน'!$B249,ผลิต2!N:N)+SUMIF(เส้นแต่งหน้าขนมเค้ก!$C:$C,'รับ-จ่าย ประจำวัน'!$B249,เส้นแต่งหน้าขนมเค้ก!N:N)+SUMIF(แพ็ค!$C:$C,'รับ-จ่าย ประจำวัน'!$B249,แพ็ค!N:N)+SUMIF(ธุรการ!$C:$C,'รับ-จ่าย ประจำวัน'!$B249,ธุรการ!N:N)+SUMIF(เส้นแต่งหน้าขนมปัง!$C:$C,'รับ-จ่าย ประจำวัน'!$B249,เส้นแต่งหน้าขนมปัง!N:N)+SUMIF('วางแผนBC,CJ'!$C:$C,'รับ-จ่าย ประจำวัน'!$B249,'วางแผนBC,CJ'!N:N)+SUMIF(RD!$C:$C,'รับ-จ่าย ประจำวัน'!$B249,RD!N:N)+SUMIF('FG,ออนไล,คัดแยก'!$C:$C,'รับ-จ่าย ประจำวัน'!$B249,'FG,ออนไล,คัดแยก'!N:N)</f>
        <v>0</v>
      </c>
      <c r="AV249" s="16">
        <f>SUMIF(เตรียมส่วนผสม!$C:$C,'รับ-จ่าย ประจำวัน'!$B249,เตรียมส่วนผสม!O:O)+SUMIF(กวนไส้!$C:$C,'รับ-จ่าย ประจำวัน'!$B249,กวนไส้!O:O)+SUMIF(ผลิต1!$C:$C,'รับ-จ่าย ประจำวัน'!$B249,ผลิต1!O:O)+SUMIF(ผลิต2!$C:$C,'รับ-จ่าย ประจำวัน'!$B249,ผลิต2!O:O)+SUMIF(เส้นแต่งหน้าขนมเค้ก!$C:$C,'รับ-จ่าย ประจำวัน'!$B249,เส้นแต่งหน้าขนมเค้ก!O:O)+SUMIF(แพ็ค!$C:$C,'รับ-จ่าย ประจำวัน'!$B249,แพ็ค!O:O)+SUMIF(ธุรการ!$C:$C,'รับ-จ่าย ประจำวัน'!$B249,ธุรการ!O:O)+SUMIF(เส้นแต่งหน้าขนมปัง!$C:$C,'รับ-จ่าย ประจำวัน'!$B249,เส้นแต่งหน้าขนมปัง!O:O)+SUMIF('วางแผนBC,CJ'!$C:$C,'รับ-จ่าย ประจำวัน'!$B249,'วางแผนBC,CJ'!O:O)+SUMIF(RD!$C:$C,'รับ-จ่าย ประจำวัน'!$B249,RD!O:O)+SUMIF('FG,ออนไล,คัดแยก'!$C:$C,'รับ-จ่าย ประจำวัน'!$B249,'FG,ออนไล,คัดแยก'!O:O)</f>
        <v>0</v>
      </c>
      <c r="AW249" s="16">
        <f>SUMIF(เตรียมส่วนผสม!$C:$C,'รับ-จ่าย ประจำวัน'!$B249,เตรียมส่วนผสม!P:P)+SUMIF(กวนไส้!$C:$C,'รับ-จ่าย ประจำวัน'!$B249,กวนไส้!P:P)+SUMIF(ผลิต1!$C:$C,'รับ-จ่าย ประจำวัน'!$B249,ผลิต1!P:P)+SUMIF(ผลิต2!$C:$C,'รับ-จ่าย ประจำวัน'!$B249,ผลิต2!P:P)+SUMIF(เส้นแต่งหน้าขนมเค้ก!$C:$C,'รับ-จ่าย ประจำวัน'!$B249,เส้นแต่งหน้าขนมเค้ก!P:P)+SUMIF(แพ็ค!$C:$C,'รับ-จ่าย ประจำวัน'!$B249,แพ็ค!P:P)+SUMIF(ธุรการ!$C:$C,'รับ-จ่าย ประจำวัน'!$B249,ธุรการ!P:P)+SUMIF(เส้นแต่งหน้าขนมปัง!$C:$C,'รับ-จ่าย ประจำวัน'!$B249,เส้นแต่งหน้าขนมปัง!P:P)+SUMIF('วางแผนBC,CJ'!$C:$C,'รับ-จ่าย ประจำวัน'!$B249,'วางแผนBC,CJ'!P:P)+SUMIF(RD!$C:$C,'รับ-จ่าย ประจำวัน'!$B249,RD!P:P)+SUMIF('FG,ออนไล,คัดแยก'!$C:$C,'รับ-จ่าย ประจำวัน'!$B249,'FG,ออนไล,คัดแยก'!P:P)</f>
        <v>0</v>
      </c>
      <c r="AX249" s="16">
        <f>SUMIF(เตรียมส่วนผสม!$C:$C,'รับ-จ่าย ประจำวัน'!$B249,เตรียมส่วนผสม!Q:Q)+SUMIF(กวนไส้!$C:$C,'รับ-จ่าย ประจำวัน'!$B249,กวนไส้!Q:Q)+SUMIF(ผลิต1!$C:$C,'รับ-จ่าย ประจำวัน'!$B249,ผลิต1!Q:Q)+SUMIF(ผลิต2!$C:$C,'รับ-จ่าย ประจำวัน'!$B249,ผลิต2!Q:Q)+SUMIF(เส้นแต่งหน้าขนมเค้ก!$C:$C,'รับ-จ่าย ประจำวัน'!$B249,เส้นแต่งหน้าขนมเค้ก!Q:Q)+SUMIF(แพ็ค!$C:$C,'รับ-จ่าย ประจำวัน'!$B249,แพ็ค!Q:Q)+SUMIF(ธุรการ!$C:$C,'รับ-จ่าย ประจำวัน'!$B249,ธุรการ!Q:Q)+SUMIF(เส้นแต่งหน้าขนมปัง!$C:$C,'รับ-จ่าย ประจำวัน'!$B249,เส้นแต่งหน้าขนมปัง!Q:Q)+SUMIF('วางแผนBC,CJ'!$C:$C,'รับ-จ่าย ประจำวัน'!$B249,'วางแผนBC,CJ'!Q:Q)+SUMIF(RD!$C:$C,'รับ-จ่าย ประจำวัน'!$B249,RD!Q:Q)+SUMIF('FG,ออนไล,คัดแยก'!$C:$C,'รับ-จ่าย ประจำวัน'!$B249,'FG,ออนไล,คัดแยก'!Q:Q)</f>
        <v>0</v>
      </c>
      <c r="AY249" s="16">
        <f>SUMIF(เตรียมส่วนผสม!$C:$C,'รับ-จ่าย ประจำวัน'!$B249,เตรียมส่วนผสม!R:R)+SUMIF(กวนไส้!$C:$C,'รับ-จ่าย ประจำวัน'!$B249,กวนไส้!R:R)+SUMIF(ผลิต1!$C:$C,'รับ-จ่าย ประจำวัน'!$B249,ผลิต1!R:R)+SUMIF(ผลิต2!$C:$C,'รับ-จ่าย ประจำวัน'!$B249,ผลิต2!R:R)+SUMIF(เส้นแต่งหน้าขนมเค้ก!$C:$C,'รับ-จ่าย ประจำวัน'!$B249,เส้นแต่งหน้าขนมเค้ก!R:R)+SUMIF(แพ็ค!$C:$C,'รับ-จ่าย ประจำวัน'!$B249,แพ็ค!R:R)+SUMIF(ธุรการ!$C:$C,'รับ-จ่าย ประจำวัน'!$B249,ธุรการ!R:R)+SUMIF(เส้นแต่งหน้าขนมปัง!$C:$C,'รับ-จ่าย ประจำวัน'!$B249,เส้นแต่งหน้าขนมปัง!R:R)+SUMIF('วางแผนBC,CJ'!$C:$C,'รับ-จ่าย ประจำวัน'!$B249,'วางแผนBC,CJ'!R:R)+SUMIF(RD!$C:$C,'รับ-จ่าย ประจำวัน'!$B249,RD!R:R)+SUMIF('FG,ออนไล,คัดแยก'!$C:$C,'รับ-จ่าย ประจำวัน'!$B249,'FG,ออนไล,คัดแยก'!R:R)</f>
        <v>0</v>
      </c>
      <c r="AZ249" s="16">
        <f>SUMIF(เตรียมส่วนผสม!$C:$C,'รับ-จ่าย ประจำวัน'!$B249,เตรียมส่วนผสม!S:S)+SUMIF(กวนไส้!$C:$C,'รับ-จ่าย ประจำวัน'!$B249,กวนไส้!S:S)+SUMIF(ผลิต1!$C:$C,'รับ-จ่าย ประจำวัน'!$B249,ผลิต1!S:S)+SUMIF(ผลิต2!$C:$C,'รับ-จ่าย ประจำวัน'!$B249,ผลิต2!S:S)+SUMIF(เส้นแต่งหน้าขนมเค้ก!$C:$C,'รับ-จ่าย ประจำวัน'!$B249,เส้นแต่งหน้าขนมเค้ก!S:S)+SUMIF(แพ็ค!$C:$C,'รับ-จ่าย ประจำวัน'!$B249,แพ็ค!S:S)+SUMIF(ธุรการ!$C:$C,'รับ-จ่าย ประจำวัน'!$B249,ธุรการ!S:S)+SUMIF(เส้นแต่งหน้าขนมปัง!$C:$C,'รับ-จ่าย ประจำวัน'!$B249,เส้นแต่งหน้าขนมปัง!S:S)+SUMIF('วางแผนBC,CJ'!$C:$C,'รับ-จ่าย ประจำวัน'!$B249,'วางแผนBC,CJ'!S:S)+SUMIF(RD!$C:$C,'รับ-จ่าย ประจำวัน'!$B249,RD!S:S)+SUMIF('FG,ออนไล,คัดแยก'!$C:$C,'รับ-จ่าย ประจำวัน'!$B249,'FG,ออนไล,คัดแยก'!S:S)</f>
        <v>0</v>
      </c>
      <c r="BA249" s="16">
        <f>SUMIF(เตรียมส่วนผสม!$C:$C,'รับ-จ่าย ประจำวัน'!$B249,เตรียมส่วนผสม!T:T)+SUMIF(กวนไส้!$C:$C,'รับ-จ่าย ประจำวัน'!$B249,กวนไส้!T:T)+SUMIF(ผลิต1!$C:$C,'รับ-จ่าย ประจำวัน'!$B249,ผลิต1!T:T)+SUMIF(ผลิต2!$C:$C,'รับ-จ่าย ประจำวัน'!$B249,ผลิต2!T:T)+SUMIF(เส้นแต่งหน้าขนมเค้ก!$C:$C,'รับ-จ่าย ประจำวัน'!$B249,เส้นแต่งหน้าขนมเค้ก!T:T)+SUMIF(แพ็ค!$C:$C,'รับ-จ่าย ประจำวัน'!$B249,แพ็ค!T:T)+SUMIF(ธุรการ!$C:$C,'รับ-จ่าย ประจำวัน'!$B249,ธุรการ!T:T)+SUMIF(เส้นแต่งหน้าขนมปัง!$C:$C,'รับ-จ่าย ประจำวัน'!$B249,เส้นแต่งหน้าขนมปัง!T:T)+SUMIF('วางแผนBC,CJ'!$C:$C,'รับ-จ่าย ประจำวัน'!$B249,'วางแผนBC,CJ'!T:T)+SUMIF(RD!$C:$C,'รับ-จ่าย ประจำวัน'!$B249,RD!T:T)+SUMIF('FG,ออนไล,คัดแยก'!$C:$C,'รับ-จ่าย ประจำวัน'!$B249,'FG,ออนไล,คัดแยก'!T:T)</f>
        <v>0</v>
      </c>
      <c r="BB249" s="16">
        <f>SUMIF(เตรียมส่วนผสม!$C:$C,'รับ-จ่าย ประจำวัน'!$B249,เตรียมส่วนผสม!U:U)+SUMIF(กวนไส้!$C:$C,'รับ-จ่าย ประจำวัน'!$B249,กวนไส้!U:U)+SUMIF(ผลิต1!$C:$C,'รับ-จ่าย ประจำวัน'!$B249,ผลิต1!U:U)+SUMIF(ผลิต2!$C:$C,'รับ-จ่าย ประจำวัน'!$B249,ผลิต2!U:U)+SUMIF(เส้นแต่งหน้าขนมเค้ก!$C:$C,'รับ-จ่าย ประจำวัน'!$B249,เส้นแต่งหน้าขนมเค้ก!U:U)+SUMIF(แพ็ค!$C:$C,'รับ-จ่าย ประจำวัน'!$B249,แพ็ค!U:U)+SUMIF(ธุรการ!$C:$C,'รับ-จ่าย ประจำวัน'!$B249,ธุรการ!U:U)+SUMIF(เส้นแต่งหน้าขนมปัง!$C:$C,'รับ-จ่าย ประจำวัน'!$B249,เส้นแต่งหน้าขนมปัง!U:U)+SUMIF('วางแผนBC,CJ'!$C:$C,'รับ-จ่าย ประจำวัน'!$B249,'วางแผนBC,CJ'!U:U)+SUMIF(RD!$C:$C,'รับ-จ่าย ประจำวัน'!$B249,RD!U:U)+SUMIF('FG,ออนไล,คัดแยก'!$C:$C,'รับ-จ่าย ประจำวัน'!$B249,'FG,ออนไล,คัดแยก'!U:U)</f>
        <v>0</v>
      </c>
      <c r="BC249" s="16">
        <f>SUMIF(เตรียมส่วนผสม!$C:$C,'รับ-จ่าย ประจำวัน'!$B249,เตรียมส่วนผสม!V:V)+SUMIF(กวนไส้!$C:$C,'รับ-จ่าย ประจำวัน'!$B249,กวนไส้!V:V)+SUMIF(ผลิต1!$C:$C,'รับ-จ่าย ประจำวัน'!$B249,ผลิต1!V:V)+SUMIF(ผลิต2!$C:$C,'รับ-จ่าย ประจำวัน'!$B249,ผลิต2!V:V)+SUMIF(เส้นแต่งหน้าขนมเค้ก!$C:$C,'รับ-จ่าย ประจำวัน'!$B249,เส้นแต่งหน้าขนมเค้ก!V:V)+SUMIF(แพ็ค!$C:$C,'รับ-จ่าย ประจำวัน'!$B249,แพ็ค!V:V)+SUMIF(ธุรการ!$C:$C,'รับ-จ่าย ประจำวัน'!$B249,ธุรการ!V:V)+SUMIF(เส้นแต่งหน้าขนมปัง!$C:$C,'รับ-จ่าย ประจำวัน'!$B249,เส้นแต่งหน้าขนมปัง!V:V)+SUMIF('วางแผนBC,CJ'!$C:$C,'รับ-จ่าย ประจำวัน'!$B249,'วางแผนBC,CJ'!V:V)+SUMIF(RD!$C:$C,'รับ-จ่าย ประจำวัน'!$B249,RD!V:V)+SUMIF('FG,ออนไล,คัดแยก'!$C:$C,'รับ-จ่าย ประจำวัน'!$B249,'FG,ออนไล,คัดแยก'!V:V)</f>
        <v>0</v>
      </c>
      <c r="BD249" s="16">
        <f>SUMIF(เตรียมส่วนผสม!$C:$C,'รับ-จ่าย ประจำวัน'!$B249,เตรียมส่วนผสม!W:W)+SUMIF(กวนไส้!$C:$C,'รับ-จ่าย ประจำวัน'!$B249,กวนไส้!W:W)+SUMIF(ผลิต1!$C:$C,'รับ-จ่าย ประจำวัน'!$B249,ผลิต1!W:W)+SUMIF(ผลิต2!$C:$C,'รับ-จ่าย ประจำวัน'!$B249,ผลิต2!W:W)+SUMIF(เส้นแต่งหน้าขนมเค้ก!$C:$C,'รับ-จ่าย ประจำวัน'!$B249,เส้นแต่งหน้าขนมเค้ก!W:W)+SUMIF(แพ็ค!$C:$C,'รับ-จ่าย ประจำวัน'!$B249,แพ็ค!W:W)+SUMIF(ธุรการ!$C:$C,'รับ-จ่าย ประจำวัน'!$B249,ธุรการ!W:W)+SUMIF(เส้นแต่งหน้าขนมปัง!$C:$C,'รับ-จ่าย ประจำวัน'!$B249,เส้นแต่งหน้าขนมปัง!W:W)+SUMIF('วางแผนBC,CJ'!$C:$C,'รับ-จ่าย ประจำวัน'!$B249,'วางแผนBC,CJ'!W:W)+SUMIF(RD!$C:$C,'รับ-จ่าย ประจำวัน'!$B249,RD!W:W)+SUMIF('FG,ออนไล,คัดแยก'!$C:$C,'รับ-จ่าย ประจำวัน'!$B249,'FG,ออนไล,คัดแยก'!W:W)</f>
        <v>0</v>
      </c>
      <c r="BE249" s="16">
        <f>SUMIF(เตรียมส่วนผสม!$C:$C,'รับ-จ่าย ประจำวัน'!$B249,เตรียมส่วนผสม!X:X)+SUMIF(กวนไส้!$C:$C,'รับ-จ่าย ประจำวัน'!$B249,กวนไส้!X:X)+SUMIF(ผลิต1!$C:$C,'รับ-จ่าย ประจำวัน'!$B249,ผลิต1!X:X)+SUMIF(ผลิต2!$C:$C,'รับ-จ่าย ประจำวัน'!$B249,ผลิต2!X:X)+SUMIF(เส้นแต่งหน้าขนมเค้ก!$C:$C,'รับ-จ่าย ประจำวัน'!$B249,เส้นแต่งหน้าขนมเค้ก!X:X)+SUMIF(แพ็ค!$C:$C,'รับ-จ่าย ประจำวัน'!$B249,แพ็ค!X:X)+SUMIF(ธุรการ!$C:$C,'รับ-จ่าย ประจำวัน'!$B249,ธุรการ!X:X)+SUMIF(เส้นแต่งหน้าขนมปัง!$C:$C,'รับ-จ่าย ประจำวัน'!$B249,เส้นแต่งหน้าขนมปัง!X:X)+SUMIF('วางแผนBC,CJ'!$C:$C,'รับ-จ่าย ประจำวัน'!$B249,'วางแผนBC,CJ'!X:X)+SUMIF(RD!$C:$C,'รับ-จ่าย ประจำวัน'!$B249,RD!X:X)+SUMIF('FG,ออนไล,คัดแยก'!$C:$C,'รับ-จ่าย ประจำวัน'!$B249,'FG,ออนไล,คัดแยก'!X:X)</f>
        <v>0</v>
      </c>
      <c r="BF249" s="16">
        <f>SUMIF(เตรียมส่วนผสม!$C:$C,'รับ-จ่าย ประจำวัน'!$B249,เตรียมส่วนผสม!Y:Y)+SUMIF(กวนไส้!$C:$C,'รับ-จ่าย ประจำวัน'!$B249,กวนไส้!Y:Y)+SUMIF(ผลิต1!$C:$C,'รับ-จ่าย ประจำวัน'!$B249,ผลิต1!Y:Y)+SUMIF(ผลิต2!$C:$C,'รับ-จ่าย ประจำวัน'!$B249,ผลิต2!Y:Y)+SUMIF(เส้นแต่งหน้าขนมเค้ก!$C:$C,'รับ-จ่าย ประจำวัน'!$B249,เส้นแต่งหน้าขนมเค้ก!Y:Y)+SUMIF(แพ็ค!$C:$C,'รับ-จ่าย ประจำวัน'!$B249,แพ็ค!Y:Y)+SUMIF(ธุรการ!$C:$C,'รับ-จ่าย ประจำวัน'!$B249,ธุรการ!Y:Y)+SUMIF(เส้นแต่งหน้าขนมปัง!$C:$C,'รับ-จ่าย ประจำวัน'!$B249,เส้นแต่งหน้าขนมปัง!Y:Y)+SUMIF('วางแผนBC,CJ'!$C:$C,'รับ-จ่าย ประจำวัน'!$B249,'วางแผนBC,CJ'!Y:Y)+SUMIF(RD!$C:$C,'รับ-จ่าย ประจำวัน'!$B249,RD!Y:Y)+SUMIF('FG,ออนไล,คัดแยก'!$C:$C,'รับ-จ่าย ประจำวัน'!$B249,'FG,ออนไล,คัดแยก'!Y:Y)</f>
        <v>0</v>
      </c>
      <c r="BG249" s="16">
        <f>SUMIF(เตรียมส่วนผสม!$C:$C,'รับ-จ่าย ประจำวัน'!$B249,เตรียมส่วนผสม!Z:Z)+SUMIF(กวนไส้!$C:$C,'รับ-จ่าย ประจำวัน'!$B249,กวนไส้!Z:Z)+SUMIF(ผลิต1!$C:$C,'รับ-จ่าย ประจำวัน'!$B249,ผลิต1!Z:Z)+SUMIF(ผลิต2!$C:$C,'รับ-จ่าย ประจำวัน'!$B249,ผลิต2!Z:Z)+SUMIF(เส้นแต่งหน้าขนมเค้ก!$C:$C,'รับ-จ่าย ประจำวัน'!$B249,เส้นแต่งหน้าขนมเค้ก!Z:Z)+SUMIF(แพ็ค!$C:$C,'รับ-จ่าย ประจำวัน'!$B249,แพ็ค!Z:Z)+SUMIF(ธุรการ!$C:$C,'รับ-จ่าย ประจำวัน'!$B249,ธุรการ!Z:Z)+SUMIF(เส้นแต่งหน้าขนมปัง!$C:$C,'รับ-จ่าย ประจำวัน'!$B249,เส้นแต่งหน้าขนมปัง!Z:Z)+SUMIF('วางแผนBC,CJ'!$C:$C,'รับ-จ่าย ประจำวัน'!$B249,'วางแผนBC,CJ'!Z:Z)+SUMIF(RD!$C:$C,'รับ-จ่าย ประจำวัน'!$B249,RD!Z:Z)+SUMIF('FG,ออนไล,คัดแยก'!$C:$C,'รับ-จ่าย ประจำวัน'!$B249,'FG,ออนไล,คัดแยก'!Z:Z)</f>
        <v>0</v>
      </c>
      <c r="BH249" s="16">
        <f>SUMIF(เตรียมส่วนผสม!$C:$C,'รับ-จ่าย ประจำวัน'!$B249,เตรียมส่วนผสม!AA:AA)+SUMIF(กวนไส้!$C:$C,'รับ-จ่าย ประจำวัน'!$B249,กวนไส้!AA:AA)+SUMIF(ผลิต1!$C:$C,'รับ-จ่าย ประจำวัน'!$B249,ผลิต1!AA:AA)+SUMIF(ผลิต2!$C:$C,'รับ-จ่าย ประจำวัน'!$B249,ผลิต2!AA:AA)+SUMIF(เส้นแต่งหน้าขนมเค้ก!$C:$C,'รับ-จ่าย ประจำวัน'!$B249,เส้นแต่งหน้าขนมเค้ก!AA:AA)+SUMIF(แพ็ค!$C:$C,'รับ-จ่าย ประจำวัน'!$B249,แพ็ค!AA:AA)+SUMIF(ธุรการ!$C:$C,'รับ-จ่าย ประจำวัน'!$B249,ธุรการ!AA:AA)+SUMIF(เส้นแต่งหน้าขนมปัง!$C:$C,'รับ-จ่าย ประจำวัน'!$B249,เส้นแต่งหน้าขนมปัง!AA:AA)+SUMIF('วางแผนBC,CJ'!$C:$C,'รับ-จ่าย ประจำวัน'!$B249,'วางแผนBC,CJ'!AA:AA)+SUMIF(RD!$C:$C,'รับ-จ่าย ประจำวัน'!$B249,RD!AA:AA)+SUMIF('FG,ออนไล,คัดแยก'!$C:$C,'รับ-จ่าย ประจำวัน'!$B249,'FG,ออนไล,คัดแยก'!AA:AA)</f>
        <v>0</v>
      </c>
      <c r="BI249" s="16">
        <f>SUMIF(เตรียมส่วนผสม!$C:$C,'รับ-จ่าย ประจำวัน'!$B249,เตรียมส่วนผสม!AB:AB)+SUMIF(กวนไส้!$C:$C,'รับ-จ่าย ประจำวัน'!$B249,กวนไส้!AB:AB)+SUMIF(ผลิต1!$C:$C,'รับ-จ่าย ประจำวัน'!$B249,ผลิต1!AB:AB)+SUMIF(ผลิต2!$C:$C,'รับ-จ่าย ประจำวัน'!$B249,ผลิต2!AB:AB)+SUMIF(เส้นแต่งหน้าขนมเค้ก!$C:$C,'รับ-จ่าย ประจำวัน'!$B249,เส้นแต่งหน้าขนมเค้ก!AB:AB)+SUMIF(แพ็ค!$C:$C,'รับ-จ่าย ประจำวัน'!$B249,แพ็ค!AB:AB)+SUMIF(ธุรการ!$C:$C,'รับ-จ่าย ประจำวัน'!$B249,ธุรการ!AB:AB)+SUMIF(เส้นแต่งหน้าขนมปัง!$C:$C,'รับ-จ่าย ประจำวัน'!$B249,เส้นแต่งหน้าขนมปัง!AB:AB)+SUMIF('วางแผนBC,CJ'!$C:$C,'รับ-จ่าย ประจำวัน'!$B249,'วางแผนBC,CJ'!AB:AB)+SUMIF(RD!$C:$C,'รับ-จ่าย ประจำวัน'!$B249,RD!AB:AB)+SUMIF('FG,ออนไล,คัดแยก'!$C:$C,'รับ-จ่าย ประจำวัน'!$B249,'FG,ออนไล,คัดแยก'!AB:AB)</f>
        <v>0</v>
      </c>
      <c r="BJ249" s="16">
        <f>SUMIF(เตรียมส่วนผสม!$C:$C,'รับ-จ่าย ประจำวัน'!$B249,เตรียมส่วนผสม!AC:AC)+SUMIF(กวนไส้!$C:$C,'รับ-จ่าย ประจำวัน'!$B249,กวนไส้!AC:AC)+SUMIF(ผลิต1!$C:$C,'รับ-จ่าย ประจำวัน'!$B249,ผลิต1!AC:AC)+SUMIF(ผลิต2!$C:$C,'รับ-จ่าย ประจำวัน'!$B249,ผลิต2!AC:AC)+SUMIF(เส้นแต่งหน้าขนมเค้ก!$C:$C,'รับ-จ่าย ประจำวัน'!$B249,เส้นแต่งหน้าขนมเค้ก!AC:AC)+SUMIF(แพ็ค!$C:$C,'รับ-จ่าย ประจำวัน'!$B249,แพ็ค!AC:AC)+SUMIF(ธุรการ!$C:$C,'รับ-จ่าย ประจำวัน'!$B249,ธุรการ!AC:AC)+SUMIF(เส้นแต่งหน้าขนมปัง!$C:$C,'รับ-จ่าย ประจำวัน'!$B249,เส้นแต่งหน้าขนมปัง!AC:AC)+SUMIF('วางแผนBC,CJ'!$C:$C,'รับ-จ่าย ประจำวัน'!$B249,'วางแผนBC,CJ'!AC:AC)+SUMIF(RD!$C:$C,'รับ-จ่าย ประจำวัน'!$B249,RD!AC:AC)+SUMIF('FG,ออนไล,คัดแยก'!$C:$C,'รับ-จ่าย ประจำวัน'!$B249,'FG,ออนไล,คัดแยก'!AC:AC)</f>
        <v>0</v>
      </c>
      <c r="BK249" s="16">
        <f>SUMIF(เตรียมส่วนผสม!$C:$C,'รับ-จ่าย ประจำวัน'!$B249,เตรียมส่วนผสม!AD:AD)+SUMIF(กวนไส้!$C:$C,'รับ-จ่าย ประจำวัน'!$B249,กวนไส้!AD:AD)+SUMIF(ผลิต1!$C:$C,'รับ-จ่าย ประจำวัน'!$B249,ผลิต1!AD:AD)+SUMIF(ผลิต2!$C:$C,'รับ-จ่าย ประจำวัน'!$B249,ผลิต2!AD:AD)+SUMIF(เส้นแต่งหน้าขนมเค้ก!$C:$C,'รับ-จ่าย ประจำวัน'!$B249,เส้นแต่งหน้าขนมเค้ก!AD:AD)+SUMIF(แพ็ค!$C:$C,'รับ-จ่าย ประจำวัน'!$B249,แพ็ค!AD:AD)+SUMIF(ธุรการ!$C:$C,'รับ-จ่าย ประจำวัน'!$B249,ธุรการ!AD:AD)+SUMIF(เส้นแต่งหน้าขนมปัง!$C:$C,'รับ-จ่าย ประจำวัน'!$B249,เส้นแต่งหน้าขนมปัง!AD:AD)+SUMIF('วางแผนBC,CJ'!$C:$C,'รับ-จ่าย ประจำวัน'!$B249,'วางแผนBC,CJ'!AD:AD)+SUMIF(RD!$C:$C,'รับ-จ่าย ประจำวัน'!$B249,RD!AD:AD)+SUMIF('FG,ออนไล,คัดแยก'!$C:$C,'รับ-จ่าย ประจำวัน'!$B249,'FG,ออนไล,คัดแยก'!AD:AD)</f>
        <v>0</v>
      </c>
      <c r="BL249" s="16">
        <f>SUMIF(เตรียมส่วนผสม!$C:$C,'รับ-จ่าย ประจำวัน'!$B249,เตรียมส่วนผสม!AE:AE)+SUMIF(กวนไส้!$C:$C,'รับ-จ่าย ประจำวัน'!$B249,กวนไส้!AE:AE)+SUMIF(ผลิต1!$C:$C,'รับ-จ่าย ประจำวัน'!$B249,ผลิต1!AE:AE)+SUMIF(ผลิต2!$C:$C,'รับ-จ่าย ประจำวัน'!$B249,ผลิต2!AE:AE)+SUMIF(เส้นแต่งหน้าขนมเค้ก!$C:$C,'รับ-จ่าย ประจำวัน'!$B249,เส้นแต่งหน้าขนมเค้ก!AE:AE)+SUMIF(แพ็ค!$C:$C,'รับ-จ่าย ประจำวัน'!$B249,แพ็ค!AE:AE)+SUMIF(ธุรการ!$C:$C,'รับ-จ่าย ประจำวัน'!$B249,ธุรการ!AE:AE)+SUMIF(เส้นแต่งหน้าขนมปัง!$C:$C,'รับ-จ่าย ประจำวัน'!$B249,เส้นแต่งหน้าขนมปัง!AE:AE)+SUMIF('วางแผนBC,CJ'!$C:$C,'รับ-จ่าย ประจำวัน'!$B249,'วางแผนBC,CJ'!AE:AE)+SUMIF(RD!$C:$C,'รับ-จ่าย ประจำวัน'!$B249,RD!AE:AE)+SUMIF('FG,ออนไล,คัดแยก'!$C:$C,'รับ-จ่าย ประจำวัน'!$B249,'FG,ออนไล,คัดแยก'!AE:AE)</f>
        <v>0</v>
      </c>
      <c r="BM249" s="16">
        <f>SUMIF(เตรียมส่วนผสม!$C:$C,'รับ-จ่าย ประจำวัน'!$B249,เตรียมส่วนผสม!AF:AF)+SUMIF(กวนไส้!$C:$C,'รับ-จ่าย ประจำวัน'!$B249,กวนไส้!AF:AF)+SUMIF(ผลิต1!$C:$C,'รับ-จ่าย ประจำวัน'!$B249,ผลิต1!AF:AF)+SUMIF(ผลิต2!$C:$C,'รับ-จ่าย ประจำวัน'!$B249,ผลิต2!AF:AF)+SUMIF(เส้นแต่งหน้าขนมเค้ก!$C:$C,'รับ-จ่าย ประจำวัน'!$B249,เส้นแต่งหน้าขนมเค้ก!AF:AF)+SUMIF(แพ็ค!$C:$C,'รับ-จ่าย ประจำวัน'!$B249,แพ็ค!AF:AF)+SUMIF(ธุรการ!$C:$C,'รับ-จ่าย ประจำวัน'!$B249,ธุรการ!AF:AF)+SUMIF(เส้นแต่งหน้าขนมปัง!$C:$C,'รับ-จ่าย ประจำวัน'!$B249,เส้นแต่งหน้าขนมปัง!AF:AF)+SUMIF('วางแผนBC,CJ'!$C:$C,'รับ-จ่าย ประจำวัน'!$B249,'วางแผนBC,CJ'!AF:AF)+SUMIF(RD!$C:$C,'รับ-จ่าย ประจำวัน'!$B249,RD!AF:AF)+SUMIF('FG,ออนไล,คัดแยก'!$C:$C,'รับ-จ่าย ประจำวัน'!$B249,'FG,ออนไล,คัดแยก'!AF:AF)</f>
        <v>0</v>
      </c>
      <c r="BN249" s="16">
        <f>SUMIF(เตรียมส่วนผสม!$C:$C,'รับ-จ่าย ประจำวัน'!$B249,เตรียมส่วนผสม!AG:AG)+SUMIF(กวนไส้!$C:$C,'รับ-จ่าย ประจำวัน'!$B249,กวนไส้!AG:AG)+SUMIF(ผลิต1!$C:$C,'รับ-จ่าย ประจำวัน'!$B249,ผลิต1!AG:AG)+SUMIF(ผลิต2!$C:$C,'รับ-จ่าย ประจำวัน'!$B249,ผลิต2!AG:AG)+SUMIF(เส้นแต่งหน้าขนมเค้ก!$C:$C,'รับ-จ่าย ประจำวัน'!$B249,เส้นแต่งหน้าขนมเค้ก!AG:AG)+SUMIF(แพ็ค!$C:$C,'รับ-จ่าย ประจำวัน'!$B249,แพ็ค!AG:AG)+SUMIF(ธุรการ!$C:$C,'รับ-จ่าย ประจำวัน'!$B249,ธุรการ!AG:AG)+SUMIF(เส้นแต่งหน้าขนมปัง!$C:$C,'รับ-จ่าย ประจำวัน'!$B249,เส้นแต่งหน้าขนมปัง!AG:AG)+SUMIF('วางแผนBC,CJ'!$C:$C,'รับ-จ่าย ประจำวัน'!$B249,'วางแผนBC,CJ'!AG:AG)+SUMIF(RD!$C:$C,'รับ-จ่าย ประจำวัน'!$B249,RD!AG:AG)+SUMIF('FG,ออนไล,คัดแยก'!$C:$C,'รับ-จ่าย ประจำวัน'!$B249,'FG,ออนไล,คัดแยก'!AG:AG)</f>
        <v>0</v>
      </c>
      <c r="BO249" s="16">
        <f>SUMIF(เตรียมส่วนผสม!$C:$C,'รับ-จ่าย ประจำวัน'!$B249,เตรียมส่วนผสม!AH:AH)+SUMIF(กวนไส้!$C:$C,'รับ-จ่าย ประจำวัน'!$B249,กวนไส้!AH:AH)+SUMIF(ผลิต1!$C:$C,'รับ-จ่าย ประจำวัน'!$B249,ผลิต1!AH:AH)+SUMIF(ผลิต2!$C:$C,'รับ-จ่าย ประจำวัน'!$B249,ผลิต2!AH:AH)+SUMIF(เส้นแต่งหน้าขนมเค้ก!$C:$C,'รับ-จ่าย ประจำวัน'!$B249,เส้นแต่งหน้าขนมเค้ก!AH:AH)+SUMIF(แพ็ค!$C:$C,'รับ-จ่าย ประจำวัน'!$B249,แพ็ค!AH:AH)+SUMIF(ธุรการ!$C:$C,'รับ-จ่าย ประจำวัน'!$B249,ธุรการ!AH:AH)+SUMIF(เส้นแต่งหน้าขนมปัง!$C:$C,'รับ-จ่าย ประจำวัน'!$B249,เส้นแต่งหน้าขนมปัง!AH:AH)+SUMIF('วางแผนBC,CJ'!$C:$C,'รับ-จ่าย ประจำวัน'!$B249,'วางแผนBC,CJ'!AH:AH)+SUMIF(RD!$C:$C,'รับ-จ่าย ประจำวัน'!$B249,RD!AH:AH)+SUMIF('FG,ออนไล,คัดแยก'!$C:$C,'รับ-จ่าย ประจำวัน'!$B249,'FG,ออนไล,คัดแยก'!AH:AH)</f>
        <v>0</v>
      </c>
      <c r="BP249" s="16">
        <f>SUMIF(เตรียมส่วนผสม!$C:$C,'รับ-จ่าย ประจำวัน'!$B249,เตรียมส่วนผสม!AI:AI)+SUMIF(กวนไส้!$C:$C,'รับ-จ่าย ประจำวัน'!$B249,กวนไส้!AI:AI)+SUMIF(ผลิต1!$C:$C,'รับ-จ่าย ประจำวัน'!$B249,ผลิต1!AI:AI)+SUMIF(ผลิต2!$C:$C,'รับ-จ่าย ประจำวัน'!$B249,ผลิต2!AI:AI)+SUMIF(เส้นแต่งหน้าขนมเค้ก!$C:$C,'รับ-จ่าย ประจำวัน'!$B249,เส้นแต่งหน้าขนมเค้ก!AI:AI)+SUMIF(แพ็ค!$C:$C,'รับ-จ่าย ประจำวัน'!$B249,แพ็ค!AI:AI)+SUMIF(ธุรการ!$C:$C,'รับ-จ่าย ประจำวัน'!$B249,ธุรการ!AI:AI)+SUMIF(เส้นแต่งหน้าขนมปัง!$C:$C,'รับ-จ่าย ประจำวัน'!$B249,เส้นแต่งหน้าขนมปัง!AI:AI)+SUMIF('วางแผนBC,CJ'!$C:$C,'รับ-จ่าย ประจำวัน'!$B249,'วางแผนBC,CJ'!AI:AI)+SUMIF(RD!$C:$C,'รับ-จ่าย ประจำวัน'!$B249,RD!AI:AI)+SUMIF('FG,ออนไล,คัดแยก'!$C:$C,'รับ-จ่าย ประจำวัน'!$B249,'FG,ออนไล,คัดแยก'!AI:AI)</f>
        <v>0</v>
      </c>
      <c r="BQ249" s="16">
        <f>SUMIF(เตรียมส่วนผสม!$C:$C,'รับ-จ่าย ประจำวัน'!$B249,เตรียมส่วนผสม!AJ:AJ)+SUMIF(กวนไส้!$C:$C,'รับ-จ่าย ประจำวัน'!$B249,กวนไส้!AJ:AJ)+SUMIF(ผลิต1!$C:$C,'รับ-จ่าย ประจำวัน'!$B249,ผลิต1!AJ:AJ)+SUMIF(ผลิต2!$C:$C,'รับ-จ่าย ประจำวัน'!$B249,ผลิต2!AJ:AJ)+SUMIF(เส้นแต่งหน้าขนมเค้ก!$C:$C,'รับ-จ่าย ประจำวัน'!$B249,เส้นแต่งหน้าขนมเค้ก!AJ:AJ)+SUMIF(แพ็ค!$C:$C,'รับ-จ่าย ประจำวัน'!$B249,แพ็ค!AJ:AJ)+SUMIF(ธุรการ!$C:$C,'รับ-จ่าย ประจำวัน'!$B249,ธุรการ!AJ:AJ)+SUMIF(เส้นแต่งหน้าขนมปัง!$C:$C,'รับ-จ่าย ประจำวัน'!$B249,เส้นแต่งหน้าขนมปัง!AJ:AJ)+SUMIF('วางแผนBC,CJ'!$C:$C,'รับ-จ่าย ประจำวัน'!$B249,'วางแผนBC,CJ'!AJ:AJ)+SUMIF(RD!$C:$C,'รับ-จ่าย ประจำวัน'!$B249,RD!AJ:AJ)+SUMIF('FG,ออนไล,คัดแยก'!$C:$C,'รับ-จ่าย ประจำวัน'!$B249,'FG,ออนไล,คัดแยก'!AJ:AJ)</f>
        <v>0</v>
      </c>
      <c r="BR249" s="16">
        <f>SUMIF(เตรียมส่วนผสม!$C:$C,'รับ-จ่าย ประจำวัน'!$B249,เตรียมส่วนผสม!AK:AK)+SUMIF(กวนไส้!$C:$C,'รับ-จ่าย ประจำวัน'!$B249,กวนไส้!AK:AK)+SUMIF(ผลิต1!$C:$C,'รับ-จ่าย ประจำวัน'!$B249,ผลิต1!AK:AK)+SUMIF(ผลิต2!$C:$C,'รับ-จ่าย ประจำวัน'!$B249,ผลิต2!AK:AK)+SUMIF(เส้นแต่งหน้าขนมเค้ก!$C:$C,'รับ-จ่าย ประจำวัน'!$B249,เส้นแต่งหน้าขนมเค้ก!AK:AK)+SUMIF(แพ็ค!$C:$C,'รับ-จ่าย ประจำวัน'!$B249,แพ็ค!AK:AK)+SUMIF(ธุรการ!$C:$C,'รับ-จ่าย ประจำวัน'!$B249,ธุรการ!AK:AK)+SUMIF(เส้นแต่งหน้าขนมปัง!$C:$C,'รับ-จ่าย ประจำวัน'!$B249,เส้นแต่งหน้าขนมปัง!AK:AK)+SUMIF('วางแผนBC,CJ'!$C:$C,'รับ-จ่าย ประจำวัน'!$B249,'วางแผนBC,CJ'!AK:AK)+SUMIF(RD!$C:$C,'รับ-จ่าย ประจำวัน'!$B249,RD!AK:AK)+SUMIF('FG,ออนไล,คัดแยก'!$C:$C,'รับ-จ่าย ประจำวัน'!$B249,'FG,ออนไล,คัดแยก'!AK:AK)</f>
        <v>0</v>
      </c>
      <c r="BS249" s="16">
        <f>SUMIF(เตรียมส่วนผสม!$C:$C,'รับ-จ่าย ประจำวัน'!$B249,เตรียมส่วนผสม!AL:AL)+SUMIF(กวนไส้!$C:$C,'รับ-จ่าย ประจำวัน'!$B249,กวนไส้!AL:AL)+SUMIF(ผลิต1!$C:$C,'รับ-จ่าย ประจำวัน'!$B249,ผลิต1!AL:AL)+SUMIF(ผลิต2!$C:$C,'รับ-จ่าย ประจำวัน'!$B249,ผลิต2!AL:AL)+SUMIF(เส้นแต่งหน้าขนมเค้ก!$C:$C,'รับ-จ่าย ประจำวัน'!$B249,เส้นแต่งหน้าขนมเค้ก!AL:AL)+SUMIF(แพ็ค!$C:$C,'รับ-จ่าย ประจำวัน'!$B249,แพ็ค!AL:AL)+SUMIF(ธุรการ!$C:$C,'รับ-จ่าย ประจำวัน'!$B249,ธุรการ!AL:AL)+SUMIF(เส้นแต่งหน้าขนมปัง!$C:$C,'รับ-จ่าย ประจำวัน'!$B249,เส้นแต่งหน้าขนมปัง!AL:AL)+SUMIF('วางแผนBC,CJ'!$C:$C,'รับ-จ่าย ประจำวัน'!$B249,'วางแผนBC,CJ'!AL:AL)+SUMIF(RD!$C:$C,'รับ-จ่าย ประจำวัน'!$B249,RD!AL:AL)+SUMIF('FG,ออนไล,คัดแยก'!$C:$C,'รับ-จ่าย ประจำวัน'!$B249,'FG,ออนไล,คัดแยก'!AL:AL)</f>
        <v>0</v>
      </c>
      <c r="BT249" s="18">
        <f t="shared" si="50"/>
        <v>0</v>
      </c>
      <c r="BU249" s="116"/>
      <c r="BV249" s="146">
        <f t="shared" si="51"/>
        <v>163</v>
      </c>
      <c r="BW249" s="183">
        <v>30</v>
      </c>
      <c r="BX249" s="172">
        <f t="shared" si="55"/>
        <v>0</v>
      </c>
      <c r="BY249" s="188" t="e">
        <f t="shared" si="53"/>
        <v>#DIV/0!</v>
      </c>
      <c r="BZ249" s="180" t="e">
        <f t="shared" ca="1" si="52"/>
        <v>#DIV/0!</v>
      </c>
      <c r="CA249" s="93"/>
      <c r="CB249" s="93"/>
      <c r="CC249" s="93"/>
      <c r="CD249" s="93"/>
      <c r="CE249" s="93"/>
      <c r="CF249" s="93"/>
      <c r="CG249" s="93"/>
      <c r="CH249" s="93"/>
      <c r="CI249" s="93"/>
      <c r="CJ249" s="94"/>
      <c r="CK249" s="9">
        <f t="shared" si="54"/>
        <v>163</v>
      </c>
    </row>
    <row r="250" spans="1:89" hidden="1" x14ac:dyDescent="0.5">
      <c r="A250" s="149"/>
      <c r="B250" s="34" t="s">
        <v>1395</v>
      </c>
      <c r="C250" s="10" t="s">
        <v>1399</v>
      </c>
      <c r="D250" s="135" t="s">
        <v>91</v>
      </c>
      <c r="E250" s="11">
        <v>0</v>
      </c>
      <c r="F250" s="159" t="s">
        <v>1605</v>
      </c>
      <c r="G250" s="11" t="s">
        <v>62</v>
      </c>
      <c r="H250" s="12">
        <v>183</v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3"/>
      <c r="AF250" s="13"/>
      <c r="AG250" s="13"/>
      <c r="AH250" s="13"/>
      <c r="AI250" s="14"/>
      <c r="AJ250" s="14"/>
      <c r="AK250" s="14"/>
      <c r="AL250" s="14"/>
      <c r="AM250" s="14"/>
      <c r="AN250" s="15">
        <f t="shared" si="49"/>
        <v>0</v>
      </c>
      <c r="AO250" s="16">
        <f>SUMIF(เตรียมส่วนผสม!$C:$C,'รับ-จ่าย ประจำวัน'!$B250,เตรียมส่วนผสม!H:H)+SUMIF(กวนไส้!$C:$C,'รับ-จ่าย ประจำวัน'!$B250,กวนไส้!H:H)+SUMIF(ผลิต1!$C:$C,'รับ-จ่าย ประจำวัน'!$B250,ผลิต1!H:H)+SUMIF(ผลิต2!$C:$C,'รับ-จ่าย ประจำวัน'!$B250,ผลิต2!H:H)+SUMIF(เส้นแต่งหน้าขนมเค้ก!$C:$C,'รับ-จ่าย ประจำวัน'!$B250,เส้นแต่งหน้าขนมเค้ก!H:H)+SUMIF(แพ็ค!$C:$C,'รับ-จ่าย ประจำวัน'!$B250,แพ็ค!H:H)+SUMIF(ธุรการ!$C:$C,'รับ-จ่าย ประจำวัน'!$B250,ธุรการ!H:H)+SUMIF(เส้นแต่งหน้าขนมปัง!$C:$C,'รับ-จ่าย ประจำวัน'!$B250,เส้นแต่งหน้าขนมปัง!H:H)+SUMIF('วางแผนBC,CJ'!$C:$C,'รับ-จ่าย ประจำวัน'!$B250,'วางแผนBC,CJ'!H:H)+SUMIF(RD!$C:$C,'รับ-จ่าย ประจำวัน'!$B250,RD!H:H)+SUMIF('FG,ออนไล,คัดแยก'!$C:$C,'รับ-จ่าย ประจำวัน'!$B250,'FG,ออนไล,คัดแยก'!H:H)</f>
        <v>0</v>
      </c>
      <c r="AP250" s="16">
        <f>SUMIF(เตรียมส่วนผสม!$C:$C,'รับ-จ่าย ประจำวัน'!$B250,เตรียมส่วนผสม!I:I)+SUMIF(กวนไส้!$C:$C,'รับ-จ่าย ประจำวัน'!$B250,กวนไส้!I:I)+SUMIF(ผลิต1!$C:$C,'รับ-จ่าย ประจำวัน'!$B250,ผลิต1!I:I)+SUMIF(ผลิต2!$C:$C,'รับ-จ่าย ประจำวัน'!$B250,ผลิต2!I:I)+SUMIF(เส้นแต่งหน้าขนมเค้ก!$C:$C,'รับ-จ่าย ประจำวัน'!$B250,เส้นแต่งหน้าขนมเค้ก!I:I)+SUMIF(แพ็ค!$C:$C,'รับ-จ่าย ประจำวัน'!$B250,แพ็ค!I:I)+SUMIF(ธุรการ!$C:$C,'รับ-จ่าย ประจำวัน'!$B250,ธุรการ!I:I)+SUMIF(เส้นแต่งหน้าขนมปัง!$C:$C,'รับ-จ่าย ประจำวัน'!$B250,เส้นแต่งหน้าขนมปัง!I:I)+SUMIF('วางแผนBC,CJ'!$C:$C,'รับ-จ่าย ประจำวัน'!$B250,'วางแผนBC,CJ'!I:I)+SUMIF(RD!$C:$C,'รับ-จ่าย ประจำวัน'!$B250,RD!I:I)+SUMIF('FG,ออนไล,คัดแยก'!$C:$C,'รับ-จ่าย ประจำวัน'!$B250,'FG,ออนไล,คัดแยก'!I:I)</f>
        <v>0</v>
      </c>
      <c r="AQ250" s="16">
        <f>SUMIF(เตรียมส่วนผสม!$C:$C,'รับ-จ่าย ประจำวัน'!$B250,เตรียมส่วนผสม!J:J)+SUMIF(กวนไส้!$C:$C,'รับ-จ่าย ประจำวัน'!$B250,กวนไส้!J:J)+SUMIF(ผลิต1!$C:$C,'รับ-จ่าย ประจำวัน'!$B250,ผลิต1!J:J)+SUMIF(ผลิต2!$C:$C,'รับ-จ่าย ประจำวัน'!$B250,ผลิต2!J:J)+SUMIF(เส้นแต่งหน้าขนมเค้ก!$C:$C,'รับ-จ่าย ประจำวัน'!$B250,เส้นแต่งหน้าขนมเค้ก!J:J)+SUMIF(แพ็ค!$C:$C,'รับ-จ่าย ประจำวัน'!$B250,แพ็ค!J:J)+SUMIF(ธุรการ!$C:$C,'รับ-จ่าย ประจำวัน'!$B250,ธุรการ!J:J)+SUMIF(เส้นแต่งหน้าขนมปัง!$C:$C,'รับ-จ่าย ประจำวัน'!$B250,เส้นแต่งหน้าขนมปัง!J:J)+SUMIF('วางแผนBC,CJ'!$C:$C,'รับ-จ่าย ประจำวัน'!$B250,'วางแผนBC,CJ'!J:J)+SUMIF(RD!$C:$C,'รับ-จ่าย ประจำวัน'!$B250,RD!J:J)+SUMIF('FG,ออนไล,คัดแยก'!$C:$C,'รับ-จ่าย ประจำวัน'!$B250,'FG,ออนไล,คัดแยก'!J:J)</f>
        <v>0</v>
      </c>
      <c r="AR250" s="16">
        <f>SUMIF(เตรียมส่วนผสม!$C:$C,'รับ-จ่าย ประจำวัน'!$B250,เตรียมส่วนผสม!K:K)+SUMIF(กวนไส้!$C:$C,'รับ-จ่าย ประจำวัน'!$B250,กวนไส้!K:K)+SUMIF(ผลิต1!$C:$C,'รับ-จ่าย ประจำวัน'!$B250,ผลิต1!K:K)+SUMIF(ผลิต2!$C:$C,'รับ-จ่าย ประจำวัน'!$B250,ผลิต2!K:K)+SUMIF(เส้นแต่งหน้าขนมเค้ก!$C:$C,'รับ-จ่าย ประจำวัน'!$B250,เส้นแต่งหน้าขนมเค้ก!K:K)+SUMIF(แพ็ค!$C:$C,'รับ-จ่าย ประจำวัน'!$B250,แพ็ค!K:K)+SUMIF(ธุรการ!$C:$C,'รับ-จ่าย ประจำวัน'!$B250,ธุรการ!K:K)+SUMIF(เส้นแต่งหน้าขนมปัง!$C:$C,'รับ-จ่าย ประจำวัน'!$B250,เส้นแต่งหน้าขนมปัง!K:K)+SUMIF('วางแผนBC,CJ'!$C:$C,'รับ-จ่าย ประจำวัน'!$B250,'วางแผนBC,CJ'!K:K)+SUMIF(RD!$C:$C,'รับ-จ่าย ประจำวัน'!$B250,RD!K:K)+SUMIF('FG,ออนไล,คัดแยก'!$C:$C,'รับ-จ่าย ประจำวัน'!$B250,'FG,ออนไล,คัดแยก'!K:K)</f>
        <v>0</v>
      </c>
      <c r="AS250" s="16">
        <f>SUMIF(เตรียมส่วนผสม!$C:$C,'รับ-จ่าย ประจำวัน'!$B250,เตรียมส่วนผสม!L:L)+SUMIF(กวนไส้!$C:$C,'รับ-จ่าย ประจำวัน'!$B250,กวนไส้!L:L)+SUMIF(ผลิต1!$C:$C,'รับ-จ่าย ประจำวัน'!$B250,ผลิต1!L:L)+SUMIF(ผลิต2!$C:$C,'รับ-จ่าย ประจำวัน'!$B250,ผลิต2!L:L)+SUMIF(เส้นแต่งหน้าขนมเค้ก!$C:$C,'รับ-จ่าย ประจำวัน'!$B250,เส้นแต่งหน้าขนมเค้ก!L:L)+SUMIF(แพ็ค!$C:$C,'รับ-จ่าย ประจำวัน'!$B250,แพ็ค!L:L)+SUMIF(ธุรการ!$C:$C,'รับ-จ่าย ประจำวัน'!$B250,ธุรการ!L:L)+SUMIF(เส้นแต่งหน้าขนมปัง!$C:$C,'รับ-จ่าย ประจำวัน'!$B250,เส้นแต่งหน้าขนมปัง!L:L)+SUMIF('วางแผนBC,CJ'!$C:$C,'รับ-จ่าย ประจำวัน'!$B250,'วางแผนBC,CJ'!L:L)+SUMIF(RD!$C:$C,'รับ-จ่าย ประจำวัน'!$B250,RD!L:L)+SUMIF('FG,ออนไล,คัดแยก'!$C:$C,'รับ-จ่าย ประจำวัน'!$B250,'FG,ออนไล,คัดแยก'!L:L)</f>
        <v>0</v>
      </c>
      <c r="AT250" s="16">
        <f>SUMIF(เตรียมส่วนผสม!$C:$C,'รับ-จ่าย ประจำวัน'!$B250,เตรียมส่วนผสม!M:M)+SUMIF(กวนไส้!$C:$C,'รับ-จ่าย ประจำวัน'!$B250,กวนไส้!M:M)+SUMIF(ผลิต1!$C:$C,'รับ-จ่าย ประจำวัน'!$B250,ผลิต1!M:M)+SUMIF(ผลิต2!$C:$C,'รับ-จ่าย ประจำวัน'!$B250,ผลิต2!M:M)+SUMIF(เส้นแต่งหน้าขนมเค้ก!$C:$C,'รับ-จ่าย ประจำวัน'!$B250,เส้นแต่งหน้าขนมเค้ก!M:M)+SUMIF(แพ็ค!$C:$C,'รับ-จ่าย ประจำวัน'!$B250,แพ็ค!M:M)+SUMIF(ธุรการ!$C:$C,'รับ-จ่าย ประจำวัน'!$B250,ธุรการ!M:M)+SUMIF(เส้นแต่งหน้าขนมปัง!$C:$C,'รับ-จ่าย ประจำวัน'!$B250,เส้นแต่งหน้าขนมปัง!M:M)+SUMIF('วางแผนBC,CJ'!$C:$C,'รับ-จ่าย ประจำวัน'!$B250,'วางแผนBC,CJ'!M:M)+SUMIF(RD!$C:$C,'รับ-จ่าย ประจำวัน'!$B250,RD!M:M)+SUMIF('FG,ออนไล,คัดแยก'!$C:$C,'รับ-จ่าย ประจำวัน'!$B250,'FG,ออนไล,คัดแยก'!M:M)</f>
        <v>0</v>
      </c>
      <c r="AU250" s="16">
        <f>SUMIF(เตรียมส่วนผสม!$C:$C,'รับ-จ่าย ประจำวัน'!$B250,เตรียมส่วนผสม!N:N)+SUMIF(กวนไส้!$C:$C,'รับ-จ่าย ประจำวัน'!$B250,กวนไส้!N:N)+SUMIF(ผลิต1!$C:$C,'รับ-จ่าย ประจำวัน'!$B250,ผลิต1!N:N)+SUMIF(ผลิต2!$C:$C,'รับ-จ่าย ประจำวัน'!$B250,ผลิต2!N:N)+SUMIF(เส้นแต่งหน้าขนมเค้ก!$C:$C,'รับ-จ่าย ประจำวัน'!$B250,เส้นแต่งหน้าขนมเค้ก!N:N)+SUMIF(แพ็ค!$C:$C,'รับ-จ่าย ประจำวัน'!$B250,แพ็ค!N:N)+SUMIF(ธุรการ!$C:$C,'รับ-จ่าย ประจำวัน'!$B250,ธุรการ!N:N)+SUMIF(เส้นแต่งหน้าขนมปัง!$C:$C,'รับ-จ่าย ประจำวัน'!$B250,เส้นแต่งหน้าขนมปัง!N:N)+SUMIF('วางแผนBC,CJ'!$C:$C,'รับ-จ่าย ประจำวัน'!$B250,'วางแผนBC,CJ'!N:N)+SUMIF(RD!$C:$C,'รับ-จ่าย ประจำวัน'!$B250,RD!N:N)+SUMIF('FG,ออนไล,คัดแยก'!$C:$C,'รับ-จ่าย ประจำวัน'!$B250,'FG,ออนไล,คัดแยก'!N:N)</f>
        <v>0</v>
      </c>
      <c r="AV250" s="16">
        <f>SUMIF(เตรียมส่วนผสม!$C:$C,'รับ-จ่าย ประจำวัน'!$B250,เตรียมส่วนผสม!O:O)+SUMIF(กวนไส้!$C:$C,'รับ-จ่าย ประจำวัน'!$B250,กวนไส้!O:O)+SUMIF(ผลิต1!$C:$C,'รับ-จ่าย ประจำวัน'!$B250,ผลิต1!O:O)+SUMIF(ผลิต2!$C:$C,'รับ-จ่าย ประจำวัน'!$B250,ผลิต2!O:O)+SUMIF(เส้นแต่งหน้าขนมเค้ก!$C:$C,'รับ-จ่าย ประจำวัน'!$B250,เส้นแต่งหน้าขนมเค้ก!O:O)+SUMIF(แพ็ค!$C:$C,'รับ-จ่าย ประจำวัน'!$B250,แพ็ค!O:O)+SUMIF(ธุรการ!$C:$C,'รับ-จ่าย ประจำวัน'!$B250,ธุรการ!O:O)+SUMIF(เส้นแต่งหน้าขนมปัง!$C:$C,'รับ-จ่าย ประจำวัน'!$B250,เส้นแต่งหน้าขนมปัง!O:O)+SUMIF('วางแผนBC,CJ'!$C:$C,'รับ-จ่าย ประจำวัน'!$B250,'วางแผนBC,CJ'!O:O)+SUMIF(RD!$C:$C,'รับ-จ่าย ประจำวัน'!$B250,RD!O:O)+SUMIF('FG,ออนไล,คัดแยก'!$C:$C,'รับ-จ่าย ประจำวัน'!$B250,'FG,ออนไล,คัดแยก'!O:O)</f>
        <v>0</v>
      </c>
      <c r="AW250" s="16">
        <f>SUMIF(เตรียมส่วนผสม!$C:$C,'รับ-จ่าย ประจำวัน'!$B250,เตรียมส่วนผสม!P:P)+SUMIF(กวนไส้!$C:$C,'รับ-จ่าย ประจำวัน'!$B250,กวนไส้!P:P)+SUMIF(ผลิต1!$C:$C,'รับ-จ่าย ประจำวัน'!$B250,ผลิต1!P:P)+SUMIF(ผลิต2!$C:$C,'รับ-จ่าย ประจำวัน'!$B250,ผลิต2!P:P)+SUMIF(เส้นแต่งหน้าขนมเค้ก!$C:$C,'รับ-จ่าย ประจำวัน'!$B250,เส้นแต่งหน้าขนมเค้ก!P:P)+SUMIF(แพ็ค!$C:$C,'รับ-จ่าย ประจำวัน'!$B250,แพ็ค!P:P)+SUMIF(ธุรการ!$C:$C,'รับ-จ่าย ประจำวัน'!$B250,ธุรการ!P:P)+SUMIF(เส้นแต่งหน้าขนมปัง!$C:$C,'รับ-จ่าย ประจำวัน'!$B250,เส้นแต่งหน้าขนมปัง!P:P)+SUMIF('วางแผนBC,CJ'!$C:$C,'รับ-จ่าย ประจำวัน'!$B250,'วางแผนBC,CJ'!P:P)+SUMIF(RD!$C:$C,'รับ-จ่าย ประจำวัน'!$B250,RD!P:P)+SUMIF('FG,ออนไล,คัดแยก'!$C:$C,'รับ-จ่าย ประจำวัน'!$B250,'FG,ออนไล,คัดแยก'!P:P)</f>
        <v>0</v>
      </c>
      <c r="AX250" s="16">
        <f>SUMIF(เตรียมส่วนผสม!$C:$C,'รับ-จ่าย ประจำวัน'!$B250,เตรียมส่วนผสม!Q:Q)+SUMIF(กวนไส้!$C:$C,'รับ-จ่าย ประจำวัน'!$B250,กวนไส้!Q:Q)+SUMIF(ผลิต1!$C:$C,'รับ-จ่าย ประจำวัน'!$B250,ผลิต1!Q:Q)+SUMIF(ผลิต2!$C:$C,'รับ-จ่าย ประจำวัน'!$B250,ผลิต2!Q:Q)+SUMIF(เส้นแต่งหน้าขนมเค้ก!$C:$C,'รับ-จ่าย ประจำวัน'!$B250,เส้นแต่งหน้าขนมเค้ก!Q:Q)+SUMIF(แพ็ค!$C:$C,'รับ-จ่าย ประจำวัน'!$B250,แพ็ค!Q:Q)+SUMIF(ธุรการ!$C:$C,'รับ-จ่าย ประจำวัน'!$B250,ธุรการ!Q:Q)+SUMIF(เส้นแต่งหน้าขนมปัง!$C:$C,'รับ-จ่าย ประจำวัน'!$B250,เส้นแต่งหน้าขนมปัง!Q:Q)+SUMIF('วางแผนBC,CJ'!$C:$C,'รับ-จ่าย ประจำวัน'!$B250,'วางแผนBC,CJ'!Q:Q)+SUMIF(RD!$C:$C,'รับ-จ่าย ประจำวัน'!$B250,RD!Q:Q)+SUMIF('FG,ออนไล,คัดแยก'!$C:$C,'รับ-จ่าย ประจำวัน'!$B250,'FG,ออนไล,คัดแยก'!Q:Q)</f>
        <v>0</v>
      </c>
      <c r="AY250" s="16">
        <f>SUMIF(เตรียมส่วนผสม!$C:$C,'รับ-จ่าย ประจำวัน'!$B250,เตรียมส่วนผสม!R:R)+SUMIF(กวนไส้!$C:$C,'รับ-จ่าย ประจำวัน'!$B250,กวนไส้!R:R)+SUMIF(ผลิต1!$C:$C,'รับ-จ่าย ประจำวัน'!$B250,ผลิต1!R:R)+SUMIF(ผลิต2!$C:$C,'รับ-จ่าย ประจำวัน'!$B250,ผลิต2!R:R)+SUMIF(เส้นแต่งหน้าขนมเค้ก!$C:$C,'รับ-จ่าย ประจำวัน'!$B250,เส้นแต่งหน้าขนมเค้ก!R:R)+SUMIF(แพ็ค!$C:$C,'รับ-จ่าย ประจำวัน'!$B250,แพ็ค!R:R)+SUMIF(ธุรการ!$C:$C,'รับ-จ่าย ประจำวัน'!$B250,ธุรการ!R:R)+SUMIF(เส้นแต่งหน้าขนมปัง!$C:$C,'รับ-จ่าย ประจำวัน'!$B250,เส้นแต่งหน้าขนมปัง!R:R)+SUMIF('วางแผนBC,CJ'!$C:$C,'รับ-จ่าย ประจำวัน'!$B250,'วางแผนBC,CJ'!R:R)+SUMIF(RD!$C:$C,'รับ-จ่าย ประจำวัน'!$B250,RD!R:R)+SUMIF('FG,ออนไล,คัดแยก'!$C:$C,'รับ-จ่าย ประจำวัน'!$B250,'FG,ออนไล,คัดแยก'!R:R)</f>
        <v>0</v>
      </c>
      <c r="AZ250" s="16">
        <f>SUMIF(เตรียมส่วนผสม!$C:$C,'รับ-จ่าย ประจำวัน'!$B250,เตรียมส่วนผสม!S:S)+SUMIF(กวนไส้!$C:$C,'รับ-จ่าย ประจำวัน'!$B250,กวนไส้!S:S)+SUMIF(ผลิต1!$C:$C,'รับ-จ่าย ประจำวัน'!$B250,ผลิต1!S:S)+SUMIF(ผลิต2!$C:$C,'รับ-จ่าย ประจำวัน'!$B250,ผลิต2!S:S)+SUMIF(เส้นแต่งหน้าขนมเค้ก!$C:$C,'รับ-จ่าย ประจำวัน'!$B250,เส้นแต่งหน้าขนมเค้ก!S:S)+SUMIF(แพ็ค!$C:$C,'รับ-จ่าย ประจำวัน'!$B250,แพ็ค!S:S)+SUMIF(ธุรการ!$C:$C,'รับ-จ่าย ประจำวัน'!$B250,ธุรการ!S:S)+SUMIF(เส้นแต่งหน้าขนมปัง!$C:$C,'รับ-จ่าย ประจำวัน'!$B250,เส้นแต่งหน้าขนมปัง!S:S)+SUMIF('วางแผนBC,CJ'!$C:$C,'รับ-จ่าย ประจำวัน'!$B250,'วางแผนBC,CJ'!S:S)+SUMIF(RD!$C:$C,'รับ-จ่าย ประจำวัน'!$B250,RD!S:S)+SUMIF('FG,ออนไล,คัดแยก'!$C:$C,'รับ-จ่าย ประจำวัน'!$B250,'FG,ออนไล,คัดแยก'!S:S)</f>
        <v>0</v>
      </c>
      <c r="BA250" s="16">
        <f>SUMIF(เตรียมส่วนผสม!$C:$C,'รับ-จ่าย ประจำวัน'!$B250,เตรียมส่วนผสม!T:T)+SUMIF(กวนไส้!$C:$C,'รับ-จ่าย ประจำวัน'!$B250,กวนไส้!T:T)+SUMIF(ผลิต1!$C:$C,'รับ-จ่าย ประจำวัน'!$B250,ผลิต1!T:T)+SUMIF(ผลิต2!$C:$C,'รับ-จ่าย ประจำวัน'!$B250,ผลิต2!T:T)+SUMIF(เส้นแต่งหน้าขนมเค้ก!$C:$C,'รับ-จ่าย ประจำวัน'!$B250,เส้นแต่งหน้าขนมเค้ก!T:T)+SUMIF(แพ็ค!$C:$C,'รับ-จ่าย ประจำวัน'!$B250,แพ็ค!T:T)+SUMIF(ธุรการ!$C:$C,'รับ-จ่าย ประจำวัน'!$B250,ธุรการ!T:T)+SUMIF(เส้นแต่งหน้าขนมปัง!$C:$C,'รับ-จ่าย ประจำวัน'!$B250,เส้นแต่งหน้าขนมปัง!T:T)+SUMIF('วางแผนBC,CJ'!$C:$C,'รับ-จ่าย ประจำวัน'!$B250,'วางแผนBC,CJ'!T:T)+SUMIF(RD!$C:$C,'รับ-จ่าย ประจำวัน'!$B250,RD!T:T)+SUMIF('FG,ออนไล,คัดแยก'!$C:$C,'รับ-จ่าย ประจำวัน'!$B250,'FG,ออนไล,คัดแยก'!T:T)</f>
        <v>0</v>
      </c>
      <c r="BB250" s="16">
        <f>SUMIF(เตรียมส่วนผสม!$C:$C,'รับ-จ่าย ประจำวัน'!$B250,เตรียมส่วนผสม!U:U)+SUMIF(กวนไส้!$C:$C,'รับ-จ่าย ประจำวัน'!$B250,กวนไส้!U:U)+SUMIF(ผลิต1!$C:$C,'รับ-จ่าย ประจำวัน'!$B250,ผลิต1!U:U)+SUMIF(ผลิต2!$C:$C,'รับ-จ่าย ประจำวัน'!$B250,ผลิต2!U:U)+SUMIF(เส้นแต่งหน้าขนมเค้ก!$C:$C,'รับ-จ่าย ประจำวัน'!$B250,เส้นแต่งหน้าขนมเค้ก!U:U)+SUMIF(แพ็ค!$C:$C,'รับ-จ่าย ประจำวัน'!$B250,แพ็ค!U:U)+SUMIF(ธุรการ!$C:$C,'รับ-จ่าย ประจำวัน'!$B250,ธุรการ!U:U)+SUMIF(เส้นแต่งหน้าขนมปัง!$C:$C,'รับ-จ่าย ประจำวัน'!$B250,เส้นแต่งหน้าขนมปัง!U:U)+SUMIF('วางแผนBC,CJ'!$C:$C,'รับ-จ่าย ประจำวัน'!$B250,'วางแผนBC,CJ'!U:U)+SUMIF(RD!$C:$C,'รับ-จ่าย ประจำวัน'!$B250,RD!U:U)+SUMIF('FG,ออนไล,คัดแยก'!$C:$C,'รับ-จ่าย ประจำวัน'!$B250,'FG,ออนไล,คัดแยก'!U:U)</f>
        <v>0</v>
      </c>
      <c r="BC250" s="16">
        <f>SUMIF(เตรียมส่วนผสม!$C:$C,'รับ-จ่าย ประจำวัน'!$B250,เตรียมส่วนผสม!V:V)+SUMIF(กวนไส้!$C:$C,'รับ-จ่าย ประจำวัน'!$B250,กวนไส้!V:V)+SUMIF(ผลิต1!$C:$C,'รับ-จ่าย ประจำวัน'!$B250,ผลิต1!V:V)+SUMIF(ผลิต2!$C:$C,'รับ-จ่าย ประจำวัน'!$B250,ผลิต2!V:V)+SUMIF(เส้นแต่งหน้าขนมเค้ก!$C:$C,'รับ-จ่าย ประจำวัน'!$B250,เส้นแต่งหน้าขนมเค้ก!V:V)+SUMIF(แพ็ค!$C:$C,'รับ-จ่าย ประจำวัน'!$B250,แพ็ค!V:V)+SUMIF(ธุรการ!$C:$C,'รับ-จ่าย ประจำวัน'!$B250,ธุรการ!V:V)+SUMIF(เส้นแต่งหน้าขนมปัง!$C:$C,'รับ-จ่าย ประจำวัน'!$B250,เส้นแต่งหน้าขนมปัง!V:V)+SUMIF('วางแผนBC,CJ'!$C:$C,'รับ-จ่าย ประจำวัน'!$B250,'วางแผนBC,CJ'!V:V)+SUMIF(RD!$C:$C,'รับ-จ่าย ประจำวัน'!$B250,RD!V:V)+SUMIF('FG,ออนไล,คัดแยก'!$C:$C,'รับ-จ่าย ประจำวัน'!$B250,'FG,ออนไล,คัดแยก'!V:V)</f>
        <v>0</v>
      </c>
      <c r="BD250" s="16">
        <f>SUMIF(เตรียมส่วนผสม!$C:$C,'รับ-จ่าย ประจำวัน'!$B250,เตรียมส่วนผสม!W:W)+SUMIF(กวนไส้!$C:$C,'รับ-จ่าย ประจำวัน'!$B250,กวนไส้!W:W)+SUMIF(ผลิต1!$C:$C,'รับ-จ่าย ประจำวัน'!$B250,ผลิต1!W:W)+SUMIF(ผลิต2!$C:$C,'รับ-จ่าย ประจำวัน'!$B250,ผลิต2!W:W)+SUMIF(เส้นแต่งหน้าขนมเค้ก!$C:$C,'รับ-จ่าย ประจำวัน'!$B250,เส้นแต่งหน้าขนมเค้ก!W:W)+SUMIF(แพ็ค!$C:$C,'รับ-จ่าย ประจำวัน'!$B250,แพ็ค!W:W)+SUMIF(ธุรการ!$C:$C,'รับ-จ่าย ประจำวัน'!$B250,ธุรการ!W:W)+SUMIF(เส้นแต่งหน้าขนมปัง!$C:$C,'รับ-จ่าย ประจำวัน'!$B250,เส้นแต่งหน้าขนมปัง!W:W)+SUMIF('วางแผนBC,CJ'!$C:$C,'รับ-จ่าย ประจำวัน'!$B250,'วางแผนBC,CJ'!W:W)+SUMIF(RD!$C:$C,'รับ-จ่าย ประจำวัน'!$B250,RD!W:W)+SUMIF('FG,ออนไล,คัดแยก'!$C:$C,'รับ-จ่าย ประจำวัน'!$B250,'FG,ออนไล,คัดแยก'!W:W)</f>
        <v>0</v>
      </c>
      <c r="BE250" s="16">
        <f>SUMIF(เตรียมส่วนผสม!$C:$C,'รับ-จ่าย ประจำวัน'!$B250,เตรียมส่วนผสม!X:X)+SUMIF(กวนไส้!$C:$C,'รับ-จ่าย ประจำวัน'!$B250,กวนไส้!X:X)+SUMIF(ผลิต1!$C:$C,'รับ-จ่าย ประจำวัน'!$B250,ผลิต1!X:X)+SUMIF(ผลิต2!$C:$C,'รับ-จ่าย ประจำวัน'!$B250,ผลิต2!X:X)+SUMIF(เส้นแต่งหน้าขนมเค้ก!$C:$C,'รับ-จ่าย ประจำวัน'!$B250,เส้นแต่งหน้าขนมเค้ก!X:X)+SUMIF(แพ็ค!$C:$C,'รับ-จ่าย ประจำวัน'!$B250,แพ็ค!X:X)+SUMIF(ธุรการ!$C:$C,'รับ-จ่าย ประจำวัน'!$B250,ธุรการ!X:X)+SUMIF(เส้นแต่งหน้าขนมปัง!$C:$C,'รับ-จ่าย ประจำวัน'!$B250,เส้นแต่งหน้าขนมปัง!X:X)+SUMIF('วางแผนBC,CJ'!$C:$C,'รับ-จ่าย ประจำวัน'!$B250,'วางแผนBC,CJ'!X:X)+SUMIF(RD!$C:$C,'รับ-จ่าย ประจำวัน'!$B250,RD!X:X)+SUMIF('FG,ออนไล,คัดแยก'!$C:$C,'รับ-จ่าย ประจำวัน'!$B250,'FG,ออนไล,คัดแยก'!X:X)</f>
        <v>0</v>
      </c>
      <c r="BF250" s="16">
        <f>SUMIF(เตรียมส่วนผสม!$C:$C,'รับ-จ่าย ประจำวัน'!$B250,เตรียมส่วนผสม!Y:Y)+SUMIF(กวนไส้!$C:$C,'รับ-จ่าย ประจำวัน'!$B250,กวนไส้!Y:Y)+SUMIF(ผลิต1!$C:$C,'รับ-จ่าย ประจำวัน'!$B250,ผลิต1!Y:Y)+SUMIF(ผลิต2!$C:$C,'รับ-จ่าย ประจำวัน'!$B250,ผลิต2!Y:Y)+SUMIF(เส้นแต่งหน้าขนมเค้ก!$C:$C,'รับ-จ่าย ประจำวัน'!$B250,เส้นแต่งหน้าขนมเค้ก!Y:Y)+SUMIF(แพ็ค!$C:$C,'รับ-จ่าย ประจำวัน'!$B250,แพ็ค!Y:Y)+SUMIF(ธุรการ!$C:$C,'รับ-จ่าย ประจำวัน'!$B250,ธุรการ!Y:Y)+SUMIF(เส้นแต่งหน้าขนมปัง!$C:$C,'รับ-จ่าย ประจำวัน'!$B250,เส้นแต่งหน้าขนมปัง!Y:Y)+SUMIF('วางแผนBC,CJ'!$C:$C,'รับ-จ่าย ประจำวัน'!$B250,'วางแผนBC,CJ'!Y:Y)+SUMIF(RD!$C:$C,'รับ-จ่าย ประจำวัน'!$B250,RD!Y:Y)+SUMIF('FG,ออนไล,คัดแยก'!$C:$C,'รับ-จ่าย ประจำวัน'!$B250,'FG,ออนไล,คัดแยก'!Y:Y)</f>
        <v>0</v>
      </c>
      <c r="BG250" s="16">
        <f>SUMIF(เตรียมส่วนผสม!$C:$C,'รับ-จ่าย ประจำวัน'!$B250,เตรียมส่วนผสม!Z:Z)+SUMIF(กวนไส้!$C:$C,'รับ-จ่าย ประจำวัน'!$B250,กวนไส้!Z:Z)+SUMIF(ผลิต1!$C:$C,'รับ-จ่าย ประจำวัน'!$B250,ผลิต1!Z:Z)+SUMIF(ผลิต2!$C:$C,'รับ-จ่าย ประจำวัน'!$B250,ผลิต2!Z:Z)+SUMIF(เส้นแต่งหน้าขนมเค้ก!$C:$C,'รับ-จ่าย ประจำวัน'!$B250,เส้นแต่งหน้าขนมเค้ก!Z:Z)+SUMIF(แพ็ค!$C:$C,'รับ-จ่าย ประจำวัน'!$B250,แพ็ค!Z:Z)+SUMIF(ธุรการ!$C:$C,'รับ-จ่าย ประจำวัน'!$B250,ธุรการ!Z:Z)+SUMIF(เส้นแต่งหน้าขนมปัง!$C:$C,'รับ-จ่าย ประจำวัน'!$B250,เส้นแต่งหน้าขนมปัง!Z:Z)+SUMIF('วางแผนBC,CJ'!$C:$C,'รับ-จ่าย ประจำวัน'!$B250,'วางแผนBC,CJ'!Z:Z)+SUMIF(RD!$C:$C,'รับ-จ่าย ประจำวัน'!$B250,RD!Z:Z)+SUMIF('FG,ออนไล,คัดแยก'!$C:$C,'รับ-จ่าย ประจำวัน'!$B250,'FG,ออนไล,คัดแยก'!Z:Z)</f>
        <v>0</v>
      </c>
      <c r="BH250" s="16">
        <f>SUMIF(เตรียมส่วนผสม!$C:$C,'รับ-จ่าย ประจำวัน'!$B250,เตรียมส่วนผสม!AA:AA)+SUMIF(กวนไส้!$C:$C,'รับ-จ่าย ประจำวัน'!$B250,กวนไส้!AA:AA)+SUMIF(ผลิต1!$C:$C,'รับ-จ่าย ประจำวัน'!$B250,ผลิต1!AA:AA)+SUMIF(ผลิต2!$C:$C,'รับ-จ่าย ประจำวัน'!$B250,ผลิต2!AA:AA)+SUMIF(เส้นแต่งหน้าขนมเค้ก!$C:$C,'รับ-จ่าย ประจำวัน'!$B250,เส้นแต่งหน้าขนมเค้ก!AA:AA)+SUMIF(แพ็ค!$C:$C,'รับ-จ่าย ประจำวัน'!$B250,แพ็ค!AA:AA)+SUMIF(ธุรการ!$C:$C,'รับ-จ่าย ประจำวัน'!$B250,ธุรการ!AA:AA)+SUMIF(เส้นแต่งหน้าขนมปัง!$C:$C,'รับ-จ่าย ประจำวัน'!$B250,เส้นแต่งหน้าขนมปัง!AA:AA)+SUMIF('วางแผนBC,CJ'!$C:$C,'รับ-จ่าย ประจำวัน'!$B250,'วางแผนBC,CJ'!AA:AA)+SUMIF(RD!$C:$C,'รับ-จ่าย ประจำวัน'!$B250,RD!AA:AA)+SUMIF('FG,ออนไล,คัดแยก'!$C:$C,'รับ-จ่าย ประจำวัน'!$B250,'FG,ออนไล,คัดแยก'!AA:AA)</f>
        <v>0</v>
      </c>
      <c r="BI250" s="16">
        <f>SUMIF(เตรียมส่วนผสม!$C:$C,'รับ-จ่าย ประจำวัน'!$B250,เตรียมส่วนผสม!AB:AB)+SUMIF(กวนไส้!$C:$C,'รับ-จ่าย ประจำวัน'!$B250,กวนไส้!AB:AB)+SUMIF(ผลิต1!$C:$C,'รับ-จ่าย ประจำวัน'!$B250,ผลิต1!AB:AB)+SUMIF(ผลิต2!$C:$C,'รับ-จ่าย ประจำวัน'!$B250,ผลิต2!AB:AB)+SUMIF(เส้นแต่งหน้าขนมเค้ก!$C:$C,'รับ-จ่าย ประจำวัน'!$B250,เส้นแต่งหน้าขนมเค้ก!AB:AB)+SUMIF(แพ็ค!$C:$C,'รับ-จ่าย ประจำวัน'!$B250,แพ็ค!AB:AB)+SUMIF(ธุรการ!$C:$C,'รับ-จ่าย ประจำวัน'!$B250,ธุรการ!AB:AB)+SUMIF(เส้นแต่งหน้าขนมปัง!$C:$C,'รับ-จ่าย ประจำวัน'!$B250,เส้นแต่งหน้าขนมปัง!AB:AB)+SUMIF('วางแผนBC,CJ'!$C:$C,'รับ-จ่าย ประจำวัน'!$B250,'วางแผนBC,CJ'!AB:AB)+SUMIF(RD!$C:$C,'รับ-จ่าย ประจำวัน'!$B250,RD!AB:AB)+SUMIF('FG,ออนไล,คัดแยก'!$C:$C,'รับ-จ่าย ประจำวัน'!$B250,'FG,ออนไล,คัดแยก'!AB:AB)</f>
        <v>0</v>
      </c>
      <c r="BJ250" s="16">
        <f>SUMIF(เตรียมส่วนผสม!$C:$C,'รับ-จ่าย ประจำวัน'!$B250,เตรียมส่วนผสม!AC:AC)+SUMIF(กวนไส้!$C:$C,'รับ-จ่าย ประจำวัน'!$B250,กวนไส้!AC:AC)+SUMIF(ผลิต1!$C:$C,'รับ-จ่าย ประจำวัน'!$B250,ผลิต1!AC:AC)+SUMIF(ผลิต2!$C:$C,'รับ-จ่าย ประจำวัน'!$B250,ผลิต2!AC:AC)+SUMIF(เส้นแต่งหน้าขนมเค้ก!$C:$C,'รับ-จ่าย ประจำวัน'!$B250,เส้นแต่งหน้าขนมเค้ก!AC:AC)+SUMIF(แพ็ค!$C:$C,'รับ-จ่าย ประจำวัน'!$B250,แพ็ค!AC:AC)+SUMIF(ธุรการ!$C:$C,'รับ-จ่าย ประจำวัน'!$B250,ธุรการ!AC:AC)+SUMIF(เส้นแต่งหน้าขนมปัง!$C:$C,'รับ-จ่าย ประจำวัน'!$B250,เส้นแต่งหน้าขนมปัง!AC:AC)+SUMIF('วางแผนBC,CJ'!$C:$C,'รับ-จ่าย ประจำวัน'!$B250,'วางแผนBC,CJ'!AC:AC)+SUMIF(RD!$C:$C,'รับ-จ่าย ประจำวัน'!$B250,RD!AC:AC)+SUMIF('FG,ออนไล,คัดแยก'!$C:$C,'รับ-จ่าย ประจำวัน'!$B250,'FG,ออนไล,คัดแยก'!AC:AC)</f>
        <v>0</v>
      </c>
      <c r="BK250" s="16">
        <f>SUMIF(เตรียมส่วนผสม!$C:$C,'รับ-จ่าย ประจำวัน'!$B250,เตรียมส่วนผสม!AD:AD)+SUMIF(กวนไส้!$C:$C,'รับ-จ่าย ประจำวัน'!$B250,กวนไส้!AD:AD)+SUMIF(ผลิต1!$C:$C,'รับ-จ่าย ประจำวัน'!$B250,ผลิต1!AD:AD)+SUMIF(ผลิต2!$C:$C,'รับ-จ่าย ประจำวัน'!$B250,ผลิต2!AD:AD)+SUMIF(เส้นแต่งหน้าขนมเค้ก!$C:$C,'รับ-จ่าย ประจำวัน'!$B250,เส้นแต่งหน้าขนมเค้ก!AD:AD)+SUMIF(แพ็ค!$C:$C,'รับ-จ่าย ประจำวัน'!$B250,แพ็ค!AD:AD)+SUMIF(ธุรการ!$C:$C,'รับ-จ่าย ประจำวัน'!$B250,ธุรการ!AD:AD)+SUMIF(เส้นแต่งหน้าขนมปัง!$C:$C,'รับ-จ่าย ประจำวัน'!$B250,เส้นแต่งหน้าขนมปัง!AD:AD)+SUMIF('วางแผนBC,CJ'!$C:$C,'รับ-จ่าย ประจำวัน'!$B250,'วางแผนBC,CJ'!AD:AD)+SUMIF(RD!$C:$C,'รับ-จ่าย ประจำวัน'!$B250,RD!AD:AD)+SUMIF('FG,ออนไล,คัดแยก'!$C:$C,'รับ-จ่าย ประจำวัน'!$B250,'FG,ออนไล,คัดแยก'!AD:AD)</f>
        <v>0</v>
      </c>
      <c r="BL250" s="16">
        <f>SUMIF(เตรียมส่วนผสม!$C:$C,'รับ-จ่าย ประจำวัน'!$B250,เตรียมส่วนผสม!AE:AE)+SUMIF(กวนไส้!$C:$C,'รับ-จ่าย ประจำวัน'!$B250,กวนไส้!AE:AE)+SUMIF(ผลิต1!$C:$C,'รับ-จ่าย ประจำวัน'!$B250,ผลิต1!AE:AE)+SUMIF(ผลิต2!$C:$C,'รับ-จ่าย ประจำวัน'!$B250,ผลิต2!AE:AE)+SUMIF(เส้นแต่งหน้าขนมเค้ก!$C:$C,'รับ-จ่าย ประจำวัน'!$B250,เส้นแต่งหน้าขนมเค้ก!AE:AE)+SUMIF(แพ็ค!$C:$C,'รับ-จ่าย ประจำวัน'!$B250,แพ็ค!AE:AE)+SUMIF(ธุรการ!$C:$C,'รับ-จ่าย ประจำวัน'!$B250,ธุรการ!AE:AE)+SUMIF(เส้นแต่งหน้าขนมปัง!$C:$C,'รับ-จ่าย ประจำวัน'!$B250,เส้นแต่งหน้าขนมปัง!AE:AE)+SUMIF('วางแผนBC,CJ'!$C:$C,'รับ-จ่าย ประจำวัน'!$B250,'วางแผนBC,CJ'!AE:AE)+SUMIF(RD!$C:$C,'รับ-จ่าย ประจำวัน'!$B250,RD!AE:AE)+SUMIF('FG,ออนไล,คัดแยก'!$C:$C,'รับ-จ่าย ประจำวัน'!$B250,'FG,ออนไล,คัดแยก'!AE:AE)</f>
        <v>0</v>
      </c>
      <c r="BM250" s="16">
        <f>SUMIF(เตรียมส่วนผสม!$C:$C,'รับ-จ่าย ประจำวัน'!$B250,เตรียมส่วนผสม!AF:AF)+SUMIF(กวนไส้!$C:$C,'รับ-จ่าย ประจำวัน'!$B250,กวนไส้!AF:AF)+SUMIF(ผลิต1!$C:$C,'รับ-จ่าย ประจำวัน'!$B250,ผลิต1!AF:AF)+SUMIF(ผลิต2!$C:$C,'รับ-จ่าย ประจำวัน'!$B250,ผลิต2!AF:AF)+SUMIF(เส้นแต่งหน้าขนมเค้ก!$C:$C,'รับ-จ่าย ประจำวัน'!$B250,เส้นแต่งหน้าขนมเค้ก!AF:AF)+SUMIF(แพ็ค!$C:$C,'รับ-จ่าย ประจำวัน'!$B250,แพ็ค!AF:AF)+SUMIF(ธุรการ!$C:$C,'รับ-จ่าย ประจำวัน'!$B250,ธุรการ!AF:AF)+SUMIF(เส้นแต่งหน้าขนมปัง!$C:$C,'รับ-จ่าย ประจำวัน'!$B250,เส้นแต่งหน้าขนมปัง!AF:AF)+SUMIF('วางแผนBC,CJ'!$C:$C,'รับ-จ่าย ประจำวัน'!$B250,'วางแผนBC,CJ'!AF:AF)+SUMIF(RD!$C:$C,'รับ-จ่าย ประจำวัน'!$B250,RD!AF:AF)+SUMIF('FG,ออนไล,คัดแยก'!$C:$C,'รับ-จ่าย ประจำวัน'!$B250,'FG,ออนไล,คัดแยก'!AF:AF)</f>
        <v>0</v>
      </c>
      <c r="BN250" s="16">
        <f>SUMIF(เตรียมส่วนผสม!$C:$C,'รับ-จ่าย ประจำวัน'!$B250,เตรียมส่วนผสม!AG:AG)+SUMIF(กวนไส้!$C:$C,'รับ-จ่าย ประจำวัน'!$B250,กวนไส้!AG:AG)+SUMIF(ผลิต1!$C:$C,'รับ-จ่าย ประจำวัน'!$B250,ผลิต1!AG:AG)+SUMIF(ผลิต2!$C:$C,'รับ-จ่าย ประจำวัน'!$B250,ผลิต2!AG:AG)+SUMIF(เส้นแต่งหน้าขนมเค้ก!$C:$C,'รับ-จ่าย ประจำวัน'!$B250,เส้นแต่งหน้าขนมเค้ก!AG:AG)+SUMIF(แพ็ค!$C:$C,'รับ-จ่าย ประจำวัน'!$B250,แพ็ค!AG:AG)+SUMIF(ธุรการ!$C:$C,'รับ-จ่าย ประจำวัน'!$B250,ธุรการ!AG:AG)+SUMIF(เส้นแต่งหน้าขนมปัง!$C:$C,'รับ-จ่าย ประจำวัน'!$B250,เส้นแต่งหน้าขนมปัง!AG:AG)+SUMIF('วางแผนBC,CJ'!$C:$C,'รับ-จ่าย ประจำวัน'!$B250,'วางแผนBC,CJ'!AG:AG)+SUMIF(RD!$C:$C,'รับ-จ่าย ประจำวัน'!$B250,RD!AG:AG)+SUMIF('FG,ออนไล,คัดแยก'!$C:$C,'รับ-จ่าย ประจำวัน'!$B250,'FG,ออนไล,คัดแยก'!AG:AG)</f>
        <v>0</v>
      </c>
      <c r="BO250" s="16">
        <f>SUMIF(เตรียมส่วนผสม!$C:$C,'รับ-จ่าย ประจำวัน'!$B250,เตรียมส่วนผสม!AH:AH)+SUMIF(กวนไส้!$C:$C,'รับ-จ่าย ประจำวัน'!$B250,กวนไส้!AH:AH)+SUMIF(ผลิต1!$C:$C,'รับ-จ่าย ประจำวัน'!$B250,ผลิต1!AH:AH)+SUMIF(ผลิต2!$C:$C,'รับ-จ่าย ประจำวัน'!$B250,ผลิต2!AH:AH)+SUMIF(เส้นแต่งหน้าขนมเค้ก!$C:$C,'รับ-จ่าย ประจำวัน'!$B250,เส้นแต่งหน้าขนมเค้ก!AH:AH)+SUMIF(แพ็ค!$C:$C,'รับ-จ่าย ประจำวัน'!$B250,แพ็ค!AH:AH)+SUMIF(ธุรการ!$C:$C,'รับ-จ่าย ประจำวัน'!$B250,ธุรการ!AH:AH)+SUMIF(เส้นแต่งหน้าขนมปัง!$C:$C,'รับ-จ่าย ประจำวัน'!$B250,เส้นแต่งหน้าขนมปัง!AH:AH)+SUMIF('วางแผนBC,CJ'!$C:$C,'รับ-จ่าย ประจำวัน'!$B250,'วางแผนBC,CJ'!AH:AH)+SUMIF(RD!$C:$C,'รับ-จ่าย ประจำวัน'!$B250,RD!AH:AH)+SUMIF('FG,ออนไล,คัดแยก'!$C:$C,'รับ-จ่าย ประจำวัน'!$B250,'FG,ออนไล,คัดแยก'!AH:AH)</f>
        <v>0</v>
      </c>
      <c r="BP250" s="16">
        <f>SUMIF(เตรียมส่วนผสม!$C:$C,'รับ-จ่าย ประจำวัน'!$B250,เตรียมส่วนผสม!AI:AI)+SUMIF(กวนไส้!$C:$C,'รับ-จ่าย ประจำวัน'!$B250,กวนไส้!AI:AI)+SUMIF(ผลิต1!$C:$C,'รับ-จ่าย ประจำวัน'!$B250,ผลิต1!AI:AI)+SUMIF(ผลิต2!$C:$C,'รับ-จ่าย ประจำวัน'!$B250,ผลิต2!AI:AI)+SUMIF(เส้นแต่งหน้าขนมเค้ก!$C:$C,'รับ-จ่าย ประจำวัน'!$B250,เส้นแต่งหน้าขนมเค้ก!AI:AI)+SUMIF(แพ็ค!$C:$C,'รับ-จ่าย ประจำวัน'!$B250,แพ็ค!AI:AI)+SUMIF(ธุรการ!$C:$C,'รับ-จ่าย ประจำวัน'!$B250,ธุรการ!AI:AI)+SUMIF(เส้นแต่งหน้าขนมปัง!$C:$C,'รับ-จ่าย ประจำวัน'!$B250,เส้นแต่งหน้าขนมปัง!AI:AI)+SUMIF('วางแผนBC,CJ'!$C:$C,'รับ-จ่าย ประจำวัน'!$B250,'วางแผนBC,CJ'!AI:AI)+SUMIF(RD!$C:$C,'รับ-จ่าย ประจำวัน'!$B250,RD!AI:AI)+SUMIF('FG,ออนไล,คัดแยก'!$C:$C,'รับ-จ่าย ประจำวัน'!$B250,'FG,ออนไล,คัดแยก'!AI:AI)</f>
        <v>0</v>
      </c>
      <c r="BQ250" s="16">
        <f>SUMIF(เตรียมส่วนผสม!$C:$C,'รับ-จ่าย ประจำวัน'!$B250,เตรียมส่วนผสม!AJ:AJ)+SUMIF(กวนไส้!$C:$C,'รับ-จ่าย ประจำวัน'!$B250,กวนไส้!AJ:AJ)+SUMIF(ผลิต1!$C:$C,'รับ-จ่าย ประจำวัน'!$B250,ผลิต1!AJ:AJ)+SUMIF(ผลิต2!$C:$C,'รับ-จ่าย ประจำวัน'!$B250,ผลิต2!AJ:AJ)+SUMIF(เส้นแต่งหน้าขนมเค้ก!$C:$C,'รับ-จ่าย ประจำวัน'!$B250,เส้นแต่งหน้าขนมเค้ก!AJ:AJ)+SUMIF(แพ็ค!$C:$C,'รับ-จ่าย ประจำวัน'!$B250,แพ็ค!AJ:AJ)+SUMIF(ธุรการ!$C:$C,'รับ-จ่าย ประจำวัน'!$B250,ธุรการ!AJ:AJ)+SUMIF(เส้นแต่งหน้าขนมปัง!$C:$C,'รับ-จ่าย ประจำวัน'!$B250,เส้นแต่งหน้าขนมปัง!AJ:AJ)+SUMIF('วางแผนBC,CJ'!$C:$C,'รับ-จ่าย ประจำวัน'!$B250,'วางแผนBC,CJ'!AJ:AJ)+SUMIF(RD!$C:$C,'รับ-จ่าย ประจำวัน'!$B250,RD!AJ:AJ)+SUMIF('FG,ออนไล,คัดแยก'!$C:$C,'รับ-จ่าย ประจำวัน'!$B250,'FG,ออนไล,คัดแยก'!AJ:AJ)</f>
        <v>0</v>
      </c>
      <c r="BR250" s="16">
        <f>SUMIF(เตรียมส่วนผสม!$C:$C,'รับ-จ่าย ประจำวัน'!$B250,เตรียมส่วนผสม!AK:AK)+SUMIF(กวนไส้!$C:$C,'รับ-จ่าย ประจำวัน'!$B250,กวนไส้!AK:AK)+SUMIF(ผลิต1!$C:$C,'รับ-จ่าย ประจำวัน'!$B250,ผลิต1!AK:AK)+SUMIF(ผลิต2!$C:$C,'รับ-จ่าย ประจำวัน'!$B250,ผลิต2!AK:AK)+SUMIF(เส้นแต่งหน้าขนมเค้ก!$C:$C,'รับ-จ่าย ประจำวัน'!$B250,เส้นแต่งหน้าขนมเค้ก!AK:AK)+SUMIF(แพ็ค!$C:$C,'รับ-จ่าย ประจำวัน'!$B250,แพ็ค!AK:AK)+SUMIF(ธุรการ!$C:$C,'รับ-จ่าย ประจำวัน'!$B250,ธุรการ!AK:AK)+SUMIF(เส้นแต่งหน้าขนมปัง!$C:$C,'รับ-จ่าย ประจำวัน'!$B250,เส้นแต่งหน้าขนมปัง!AK:AK)+SUMIF('วางแผนBC,CJ'!$C:$C,'รับ-จ่าย ประจำวัน'!$B250,'วางแผนBC,CJ'!AK:AK)+SUMIF(RD!$C:$C,'รับ-จ่าย ประจำวัน'!$B250,RD!AK:AK)+SUMIF('FG,ออนไล,คัดแยก'!$C:$C,'รับ-จ่าย ประจำวัน'!$B250,'FG,ออนไล,คัดแยก'!AK:AK)</f>
        <v>0</v>
      </c>
      <c r="BS250" s="16">
        <f>SUMIF(เตรียมส่วนผสม!$C:$C,'รับ-จ่าย ประจำวัน'!$B250,เตรียมส่วนผสม!AL:AL)+SUMIF(กวนไส้!$C:$C,'รับ-จ่าย ประจำวัน'!$B250,กวนไส้!AL:AL)+SUMIF(ผลิต1!$C:$C,'รับ-จ่าย ประจำวัน'!$B250,ผลิต1!AL:AL)+SUMIF(ผลิต2!$C:$C,'รับ-จ่าย ประจำวัน'!$B250,ผลิต2!AL:AL)+SUMIF(เส้นแต่งหน้าขนมเค้ก!$C:$C,'รับ-จ่าย ประจำวัน'!$B250,เส้นแต่งหน้าขนมเค้ก!AL:AL)+SUMIF(แพ็ค!$C:$C,'รับ-จ่าย ประจำวัน'!$B250,แพ็ค!AL:AL)+SUMIF(ธุรการ!$C:$C,'รับ-จ่าย ประจำวัน'!$B250,ธุรการ!AL:AL)+SUMIF(เส้นแต่งหน้าขนมปัง!$C:$C,'รับ-จ่าย ประจำวัน'!$B250,เส้นแต่งหน้าขนมปัง!AL:AL)+SUMIF('วางแผนBC,CJ'!$C:$C,'รับ-จ่าย ประจำวัน'!$B250,'วางแผนBC,CJ'!AL:AL)+SUMIF(RD!$C:$C,'รับ-จ่าย ประจำวัน'!$B250,RD!AL:AL)+SUMIF('FG,ออนไล,คัดแยก'!$C:$C,'รับ-จ่าย ประจำวัน'!$B250,'FG,ออนไล,คัดแยก'!AL:AL)</f>
        <v>0</v>
      </c>
      <c r="BT250" s="18">
        <f t="shared" si="50"/>
        <v>0</v>
      </c>
      <c r="BU250" s="116"/>
      <c r="BV250" s="146">
        <f t="shared" si="51"/>
        <v>183</v>
      </c>
      <c r="BW250" s="183">
        <v>30</v>
      </c>
      <c r="BX250" s="172">
        <f t="shared" si="55"/>
        <v>0</v>
      </c>
      <c r="BY250" s="188" t="e">
        <f t="shared" si="53"/>
        <v>#DIV/0!</v>
      </c>
      <c r="BZ250" s="180" t="e">
        <f t="shared" ca="1" si="52"/>
        <v>#DIV/0!</v>
      </c>
      <c r="CA250" s="93"/>
      <c r="CB250" s="93"/>
      <c r="CC250" s="93"/>
      <c r="CD250" s="93"/>
      <c r="CE250" s="93"/>
      <c r="CF250" s="93"/>
      <c r="CG250" s="93"/>
      <c r="CH250" s="93"/>
      <c r="CI250" s="93"/>
      <c r="CJ250" s="94"/>
      <c r="CK250" s="9">
        <f t="shared" si="54"/>
        <v>183</v>
      </c>
    </row>
    <row r="251" spans="1:89" hidden="1" x14ac:dyDescent="0.5">
      <c r="A251" s="149"/>
      <c r="B251" s="24" t="s">
        <v>796</v>
      </c>
      <c r="C251" s="10" t="s">
        <v>797</v>
      </c>
      <c r="D251" s="177" t="s">
        <v>91</v>
      </c>
      <c r="E251" s="28">
        <v>0</v>
      </c>
      <c r="F251" s="75"/>
      <c r="G251" s="11" t="s">
        <v>62</v>
      </c>
      <c r="H251" s="12">
        <v>0</v>
      </c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3"/>
      <c r="AF251" s="13"/>
      <c r="AG251" s="13"/>
      <c r="AH251" s="13"/>
      <c r="AI251" s="14"/>
      <c r="AJ251" s="14"/>
      <c r="AK251" s="14"/>
      <c r="AL251" s="14"/>
      <c r="AM251" s="14"/>
      <c r="AN251" s="15">
        <f t="shared" si="49"/>
        <v>0</v>
      </c>
      <c r="AO251" s="16">
        <f>SUMIF(เตรียมส่วนผสม!$C:$C,'รับ-จ่าย ประจำวัน'!$B251,เตรียมส่วนผสม!H:H)+SUMIF(กวนไส้!$C:$C,'รับ-จ่าย ประจำวัน'!$B251,กวนไส้!H:H)+SUMIF(ผลิต1!$C:$C,'รับ-จ่าย ประจำวัน'!$B251,ผลิต1!H:H)+SUMIF(ผลิต2!$C:$C,'รับ-จ่าย ประจำวัน'!$B251,ผลิต2!H:H)+SUMIF(เส้นแต่งหน้าขนมเค้ก!$C:$C,'รับ-จ่าย ประจำวัน'!$B251,เส้นแต่งหน้าขนมเค้ก!H:H)+SUMIF(แพ็ค!$C:$C,'รับ-จ่าย ประจำวัน'!$B251,แพ็ค!H:H)+SUMIF(ธุรการ!$C:$C,'รับ-จ่าย ประจำวัน'!$B251,ธุรการ!H:H)+SUMIF(เส้นแต่งหน้าขนมปัง!$C:$C,'รับ-จ่าย ประจำวัน'!$B251,เส้นแต่งหน้าขนมปัง!H:H)+SUMIF('วางแผนBC,CJ'!$C:$C,'รับ-จ่าย ประจำวัน'!$B251,'วางแผนBC,CJ'!H:H)+SUMIF(RD!$C:$C,'รับ-จ่าย ประจำวัน'!$B251,RD!H:H)+SUMIF('FG,ออนไล,คัดแยก'!$C:$C,'รับ-จ่าย ประจำวัน'!$B251,'FG,ออนไล,คัดแยก'!H:H)</f>
        <v>0</v>
      </c>
      <c r="AP251" s="16">
        <f>SUMIF(เตรียมส่วนผสม!$C:$C,'รับ-จ่าย ประจำวัน'!$B251,เตรียมส่วนผสม!I:I)+SUMIF(กวนไส้!$C:$C,'รับ-จ่าย ประจำวัน'!$B251,กวนไส้!I:I)+SUMIF(ผลิต1!$C:$C,'รับ-จ่าย ประจำวัน'!$B251,ผลิต1!I:I)+SUMIF(ผลิต2!$C:$C,'รับ-จ่าย ประจำวัน'!$B251,ผลิต2!I:I)+SUMIF(เส้นแต่งหน้าขนมเค้ก!$C:$C,'รับ-จ่าย ประจำวัน'!$B251,เส้นแต่งหน้าขนมเค้ก!I:I)+SUMIF(แพ็ค!$C:$C,'รับ-จ่าย ประจำวัน'!$B251,แพ็ค!I:I)+SUMIF(ธุรการ!$C:$C,'รับ-จ่าย ประจำวัน'!$B251,ธุรการ!I:I)+SUMIF(เส้นแต่งหน้าขนมปัง!$C:$C,'รับ-จ่าย ประจำวัน'!$B251,เส้นแต่งหน้าขนมปัง!I:I)+SUMIF('วางแผนBC,CJ'!$C:$C,'รับ-จ่าย ประจำวัน'!$B251,'วางแผนBC,CJ'!I:I)+SUMIF(RD!$C:$C,'รับ-จ่าย ประจำวัน'!$B251,RD!I:I)+SUMIF('FG,ออนไล,คัดแยก'!$C:$C,'รับ-จ่าย ประจำวัน'!$B251,'FG,ออนไล,คัดแยก'!I:I)</f>
        <v>0</v>
      </c>
      <c r="AQ251" s="16">
        <f>SUMIF(เตรียมส่วนผสม!$C:$C,'รับ-จ่าย ประจำวัน'!$B251,เตรียมส่วนผสม!J:J)+SUMIF(กวนไส้!$C:$C,'รับ-จ่าย ประจำวัน'!$B251,กวนไส้!J:J)+SUMIF(ผลิต1!$C:$C,'รับ-จ่าย ประจำวัน'!$B251,ผลิต1!J:J)+SUMIF(ผลิต2!$C:$C,'รับ-จ่าย ประจำวัน'!$B251,ผลิต2!J:J)+SUMIF(เส้นแต่งหน้าขนมเค้ก!$C:$C,'รับ-จ่าย ประจำวัน'!$B251,เส้นแต่งหน้าขนมเค้ก!J:J)+SUMIF(แพ็ค!$C:$C,'รับ-จ่าย ประจำวัน'!$B251,แพ็ค!J:J)+SUMIF(ธุรการ!$C:$C,'รับ-จ่าย ประจำวัน'!$B251,ธุรการ!J:J)+SUMIF(เส้นแต่งหน้าขนมปัง!$C:$C,'รับ-จ่าย ประจำวัน'!$B251,เส้นแต่งหน้าขนมปัง!J:J)+SUMIF('วางแผนBC,CJ'!$C:$C,'รับ-จ่าย ประจำวัน'!$B251,'วางแผนBC,CJ'!J:J)+SUMIF(RD!$C:$C,'รับ-จ่าย ประจำวัน'!$B251,RD!J:J)+SUMIF('FG,ออนไล,คัดแยก'!$C:$C,'รับ-จ่าย ประจำวัน'!$B251,'FG,ออนไล,คัดแยก'!J:J)</f>
        <v>0</v>
      </c>
      <c r="AR251" s="16">
        <f>SUMIF(เตรียมส่วนผสม!$C:$C,'รับ-จ่าย ประจำวัน'!$B251,เตรียมส่วนผสม!K:K)+SUMIF(กวนไส้!$C:$C,'รับ-จ่าย ประจำวัน'!$B251,กวนไส้!K:K)+SUMIF(ผลิต1!$C:$C,'รับ-จ่าย ประจำวัน'!$B251,ผลิต1!K:K)+SUMIF(ผลิต2!$C:$C,'รับ-จ่าย ประจำวัน'!$B251,ผลิต2!K:K)+SUMIF(เส้นแต่งหน้าขนมเค้ก!$C:$C,'รับ-จ่าย ประจำวัน'!$B251,เส้นแต่งหน้าขนมเค้ก!K:K)+SUMIF(แพ็ค!$C:$C,'รับ-จ่าย ประจำวัน'!$B251,แพ็ค!K:K)+SUMIF(ธุรการ!$C:$C,'รับ-จ่าย ประจำวัน'!$B251,ธุรการ!K:K)+SUMIF(เส้นแต่งหน้าขนมปัง!$C:$C,'รับ-จ่าย ประจำวัน'!$B251,เส้นแต่งหน้าขนมปัง!K:K)+SUMIF('วางแผนBC,CJ'!$C:$C,'รับ-จ่าย ประจำวัน'!$B251,'วางแผนBC,CJ'!K:K)+SUMIF(RD!$C:$C,'รับ-จ่าย ประจำวัน'!$B251,RD!K:K)+SUMIF('FG,ออนไล,คัดแยก'!$C:$C,'รับ-จ่าย ประจำวัน'!$B251,'FG,ออนไล,คัดแยก'!K:K)</f>
        <v>0</v>
      </c>
      <c r="AS251" s="16">
        <f>SUMIF(เตรียมส่วนผสม!$C:$C,'รับ-จ่าย ประจำวัน'!$B251,เตรียมส่วนผสม!L:L)+SUMIF(กวนไส้!$C:$C,'รับ-จ่าย ประจำวัน'!$B251,กวนไส้!L:L)+SUMIF(ผลิต1!$C:$C,'รับ-จ่าย ประจำวัน'!$B251,ผลิต1!L:L)+SUMIF(ผลิต2!$C:$C,'รับ-จ่าย ประจำวัน'!$B251,ผลิต2!L:L)+SUMIF(เส้นแต่งหน้าขนมเค้ก!$C:$C,'รับ-จ่าย ประจำวัน'!$B251,เส้นแต่งหน้าขนมเค้ก!L:L)+SUMIF(แพ็ค!$C:$C,'รับ-จ่าย ประจำวัน'!$B251,แพ็ค!L:L)+SUMIF(ธุรการ!$C:$C,'รับ-จ่าย ประจำวัน'!$B251,ธุรการ!L:L)+SUMIF(เส้นแต่งหน้าขนมปัง!$C:$C,'รับ-จ่าย ประจำวัน'!$B251,เส้นแต่งหน้าขนมปัง!L:L)+SUMIF('วางแผนBC,CJ'!$C:$C,'รับ-จ่าย ประจำวัน'!$B251,'วางแผนBC,CJ'!L:L)+SUMIF(RD!$C:$C,'รับ-จ่าย ประจำวัน'!$B251,RD!L:L)+SUMIF('FG,ออนไล,คัดแยก'!$C:$C,'รับ-จ่าย ประจำวัน'!$B251,'FG,ออนไล,คัดแยก'!L:L)</f>
        <v>0</v>
      </c>
      <c r="AT251" s="16">
        <f>SUMIF(เตรียมส่วนผสม!$C:$C,'รับ-จ่าย ประจำวัน'!$B251,เตรียมส่วนผสม!M:M)+SUMIF(กวนไส้!$C:$C,'รับ-จ่าย ประจำวัน'!$B251,กวนไส้!M:M)+SUMIF(ผลิต1!$C:$C,'รับ-จ่าย ประจำวัน'!$B251,ผลิต1!M:M)+SUMIF(ผลิต2!$C:$C,'รับ-จ่าย ประจำวัน'!$B251,ผลิต2!M:M)+SUMIF(เส้นแต่งหน้าขนมเค้ก!$C:$C,'รับ-จ่าย ประจำวัน'!$B251,เส้นแต่งหน้าขนมเค้ก!M:M)+SUMIF(แพ็ค!$C:$C,'รับ-จ่าย ประจำวัน'!$B251,แพ็ค!M:M)+SUMIF(ธุรการ!$C:$C,'รับ-จ่าย ประจำวัน'!$B251,ธุรการ!M:M)+SUMIF(เส้นแต่งหน้าขนมปัง!$C:$C,'รับ-จ่าย ประจำวัน'!$B251,เส้นแต่งหน้าขนมปัง!M:M)+SUMIF('วางแผนBC,CJ'!$C:$C,'รับ-จ่าย ประจำวัน'!$B251,'วางแผนBC,CJ'!M:M)+SUMIF(RD!$C:$C,'รับ-จ่าย ประจำวัน'!$B251,RD!M:M)+SUMIF('FG,ออนไล,คัดแยก'!$C:$C,'รับ-จ่าย ประจำวัน'!$B251,'FG,ออนไล,คัดแยก'!M:M)</f>
        <v>0</v>
      </c>
      <c r="AU251" s="16">
        <f>SUMIF(เตรียมส่วนผสม!$C:$C,'รับ-จ่าย ประจำวัน'!$B251,เตรียมส่วนผสม!N:N)+SUMIF(กวนไส้!$C:$C,'รับ-จ่าย ประจำวัน'!$B251,กวนไส้!N:N)+SUMIF(ผลิต1!$C:$C,'รับ-จ่าย ประจำวัน'!$B251,ผลิต1!N:N)+SUMIF(ผลิต2!$C:$C,'รับ-จ่าย ประจำวัน'!$B251,ผลิต2!N:N)+SUMIF(เส้นแต่งหน้าขนมเค้ก!$C:$C,'รับ-จ่าย ประจำวัน'!$B251,เส้นแต่งหน้าขนมเค้ก!N:N)+SUMIF(แพ็ค!$C:$C,'รับ-จ่าย ประจำวัน'!$B251,แพ็ค!N:N)+SUMIF(ธุรการ!$C:$C,'รับ-จ่าย ประจำวัน'!$B251,ธุรการ!N:N)+SUMIF(เส้นแต่งหน้าขนมปัง!$C:$C,'รับ-จ่าย ประจำวัน'!$B251,เส้นแต่งหน้าขนมปัง!N:N)+SUMIF('วางแผนBC,CJ'!$C:$C,'รับ-จ่าย ประจำวัน'!$B251,'วางแผนBC,CJ'!N:N)+SUMIF(RD!$C:$C,'รับ-จ่าย ประจำวัน'!$B251,RD!N:N)+SUMIF('FG,ออนไล,คัดแยก'!$C:$C,'รับ-จ่าย ประจำวัน'!$B251,'FG,ออนไล,คัดแยก'!N:N)</f>
        <v>0</v>
      </c>
      <c r="AV251" s="16">
        <f>SUMIF(เตรียมส่วนผสม!$C:$C,'รับ-จ่าย ประจำวัน'!$B251,เตรียมส่วนผสม!O:O)+SUMIF(กวนไส้!$C:$C,'รับ-จ่าย ประจำวัน'!$B251,กวนไส้!O:O)+SUMIF(ผลิต1!$C:$C,'รับ-จ่าย ประจำวัน'!$B251,ผลิต1!O:O)+SUMIF(ผลิต2!$C:$C,'รับ-จ่าย ประจำวัน'!$B251,ผลิต2!O:O)+SUMIF(เส้นแต่งหน้าขนมเค้ก!$C:$C,'รับ-จ่าย ประจำวัน'!$B251,เส้นแต่งหน้าขนมเค้ก!O:O)+SUMIF(แพ็ค!$C:$C,'รับ-จ่าย ประจำวัน'!$B251,แพ็ค!O:O)+SUMIF(ธุรการ!$C:$C,'รับ-จ่าย ประจำวัน'!$B251,ธุรการ!O:O)+SUMIF(เส้นแต่งหน้าขนมปัง!$C:$C,'รับ-จ่าย ประจำวัน'!$B251,เส้นแต่งหน้าขนมปัง!O:O)+SUMIF('วางแผนBC,CJ'!$C:$C,'รับ-จ่าย ประจำวัน'!$B251,'วางแผนBC,CJ'!O:O)+SUMIF(RD!$C:$C,'รับ-จ่าย ประจำวัน'!$B251,RD!O:O)+SUMIF('FG,ออนไล,คัดแยก'!$C:$C,'รับ-จ่าย ประจำวัน'!$B251,'FG,ออนไล,คัดแยก'!O:O)</f>
        <v>0</v>
      </c>
      <c r="AW251" s="16">
        <f>SUMIF(เตรียมส่วนผสม!$C:$C,'รับ-จ่าย ประจำวัน'!$B251,เตรียมส่วนผสม!P:P)+SUMIF(กวนไส้!$C:$C,'รับ-จ่าย ประจำวัน'!$B251,กวนไส้!P:P)+SUMIF(ผลิต1!$C:$C,'รับ-จ่าย ประจำวัน'!$B251,ผลิต1!P:P)+SUMIF(ผลิต2!$C:$C,'รับ-จ่าย ประจำวัน'!$B251,ผลิต2!P:P)+SUMIF(เส้นแต่งหน้าขนมเค้ก!$C:$C,'รับ-จ่าย ประจำวัน'!$B251,เส้นแต่งหน้าขนมเค้ก!P:P)+SUMIF(แพ็ค!$C:$C,'รับ-จ่าย ประจำวัน'!$B251,แพ็ค!P:P)+SUMIF(ธุรการ!$C:$C,'รับ-จ่าย ประจำวัน'!$B251,ธุรการ!P:P)+SUMIF(เส้นแต่งหน้าขนมปัง!$C:$C,'รับ-จ่าย ประจำวัน'!$B251,เส้นแต่งหน้าขนมปัง!P:P)+SUMIF('วางแผนBC,CJ'!$C:$C,'รับ-จ่าย ประจำวัน'!$B251,'วางแผนBC,CJ'!P:P)+SUMIF(RD!$C:$C,'รับ-จ่าย ประจำวัน'!$B251,RD!P:P)+SUMIF('FG,ออนไล,คัดแยก'!$C:$C,'รับ-จ่าย ประจำวัน'!$B251,'FG,ออนไล,คัดแยก'!P:P)</f>
        <v>0</v>
      </c>
      <c r="AX251" s="16">
        <f>SUMIF(เตรียมส่วนผสม!$C:$C,'รับ-จ่าย ประจำวัน'!$B251,เตรียมส่วนผสม!Q:Q)+SUMIF(กวนไส้!$C:$C,'รับ-จ่าย ประจำวัน'!$B251,กวนไส้!Q:Q)+SUMIF(ผลิต1!$C:$C,'รับ-จ่าย ประจำวัน'!$B251,ผลิต1!Q:Q)+SUMIF(ผลิต2!$C:$C,'รับ-จ่าย ประจำวัน'!$B251,ผลิต2!Q:Q)+SUMIF(เส้นแต่งหน้าขนมเค้ก!$C:$C,'รับ-จ่าย ประจำวัน'!$B251,เส้นแต่งหน้าขนมเค้ก!Q:Q)+SUMIF(แพ็ค!$C:$C,'รับ-จ่าย ประจำวัน'!$B251,แพ็ค!Q:Q)+SUMIF(ธุรการ!$C:$C,'รับ-จ่าย ประจำวัน'!$B251,ธุรการ!Q:Q)+SUMIF(เส้นแต่งหน้าขนมปัง!$C:$C,'รับ-จ่าย ประจำวัน'!$B251,เส้นแต่งหน้าขนมปัง!Q:Q)+SUMIF('วางแผนBC,CJ'!$C:$C,'รับ-จ่าย ประจำวัน'!$B251,'วางแผนBC,CJ'!Q:Q)+SUMIF(RD!$C:$C,'รับ-จ่าย ประจำวัน'!$B251,RD!Q:Q)+SUMIF('FG,ออนไล,คัดแยก'!$C:$C,'รับ-จ่าย ประจำวัน'!$B251,'FG,ออนไล,คัดแยก'!Q:Q)</f>
        <v>0</v>
      </c>
      <c r="AY251" s="16">
        <f>SUMIF(เตรียมส่วนผสม!$C:$C,'รับ-จ่าย ประจำวัน'!$B251,เตรียมส่วนผสม!R:R)+SUMIF(กวนไส้!$C:$C,'รับ-จ่าย ประจำวัน'!$B251,กวนไส้!R:R)+SUMIF(ผลิต1!$C:$C,'รับ-จ่าย ประจำวัน'!$B251,ผลิต1!R:R)+SUMIF(ผลิต2!$C:$C,'รับ-จ่าย ประจำวัน'!$B251,ผลิต2!R:R)+SUMIF(เส้นแต่งหน้าขนมเค้ก!$C:$C,'รับ-จ่าย ประจำวัน'!$B251,เส้นแต่งหน้าขนมเค้ก!R:R)+SUMIF(แพ็ค!$C:$C,'รับ-จ่าย ประจำวัน'!$B251,แพ็ค!R:R)+SUMIF(ธุรการ!$C:$C,'รับ-จ่าย ประจำวัน'!$B251,ธุรการ!R:R)+SUMIF(เส้นแต่งหน้าขนมปัง!$C:$C,'รับ-จ่าย ประจำวัน'!$B251,เส้นแต่งหน้าขนมปัง!R:R)+SUMIF('วางแผนBC,CJ'!$C:$C,'รับ-จ่าย ประจำวัน'!$B251,'วางแผนBC,CJ'!R:R)+SUMIF(RD!$C:$C,'รับ-จ่าย ประจำวัน'!$B251,RD!R:R)+SUMIF('FG,ออนไล,คัดแยก'!$C:$C,'รับ-จ่าย ประจำวัน'!$B251,'FG,ออนไล,คัดแยก'!R:R)</f>
        <v>0</v>
      </c>
      <c r="AZ251" s="16">
        <f>SUMIF(เตรียมส่วนผสม!$C:$C,'รับ-จ่าย ประจำวัน'!$B251,เตรียมส่วนผสม!S:S)+SUMIF(กวนไส้!$C:$C,'รับ-จ่าย ประจำวัน'!$B251,กวนไส้!S:S)+SUMIF(ผลิต1!$C:$C,'รับ-จ่าย ประจำวัน'!$B251,ผลิต1!S:S)+SUMIF(ผลิต2!$C:$C,'รับ-จ่าย ประจำวัน'!$B251,ผลิต2!S:S)+SUMIF(เส้นแต่งหน้าขนมเค้ก!$C:$C,'รับ-จ่าย ประจำวัน'!$B251,เส้นแต่งหน้าขนมเค้ก!S:S)+SUMIF(แพ็ค!$C:$C,'รับ-จ่าย ประจำวัน'!$B251,แพ็ค!S:S)+SUMIF(ธุรการ!$C:$C,'รับ-จ่าย ประจำวัน'!$B251,ธุรการ!S:S)+SUMIF(เส้นแต่งหน้าขนมปัง!$C:$C,'รับ-จ่าย ประจำวัน'!$B251,เส้นแต่งหน้าขนมปัง!S:S)+SUMIF('วางแผนBC,CJ'!$C:$C,'รับ-จ่าย ประจำวัน'!$B251,'วางแผนBC,CJ'!S:S)+SUMIF(RD!$C:$C,'รับ-จ่าย ประจำวัน'!$B251,RD!S:S)+SUMIF('FG,ออนไล,คัดแยก'!$C:$C,'รับ-จ่าย ประจำวัน'!$B251,'FG,ออนไล,คัดแยก'!S:S)</f>
        <v>0</v>
      </c>
      <c r="BA251" s="16">
        <f>SUMIF(เตรียมส่วนผสม!$C:$C,'รับ-จ่าย ประจำวัน'!$B251,เตรียมส่วนผสม!T:T)+SUMIF(กวนไส้!$C:$C,'รับ-จ่าย ประจำวัน'!$B251,กวนไส้!T:T)+SUMIF(ผลิต1!$C:$C,'รับ-จ่าย ประจำวัน'!$B251,ผลิต1!T:T)+SUMIF(ผลิต2!$C:$C,'รับ-จ่าย ประจำวัน'!$B251,ผลิต2!T:T)+SUMIF(เส้นแต่งหน้าขนมเค้ก!$C:$C,'รับ-จ่าย ประจำวัน'!$B251,เส้นแต่งหน้าขนมเค้ก!T:T)+SUMIF(แพ็ค!$C:$C,'รับ-จ่าย ประจำวัน'!$B251,แพ็ค!T:T)+SUMIF(ธุรการ!$C:$C,'รับ-จ่าย ประจำวัน'!$B251,ธุรการ!T:T)+SUMIF(เส้นแต่งหน้าขนมปัง!$C:$C,'รับ-จ่าย ประจำวัน'!$B251,เส้นแต่งหน้าขนมปัง!T:T)+SUMIF('วางแผนBC,CJ'!$C:$C,'รับ-จ่าย ประจำวัน'!$B251,'วางแผนBC,CJ'!T:T)+SUMIF(RD!$C:$C,'รับ-จ่าย ประจำวัน'!$B251,RD!T:T)+SUMIF('FG,ออนไล,คัดแยก'!$C:$C,'รับ-จ่าย ประจำวัน'!$B251,'FG,ออนไล,คัดแยก'!T:T)</f>
        <v>0</v>
      </c>
      <c r="BB251" s="16">
        <f>SUMIF(เตรียมส่วนผสม!$C:$C,'รับ-จ่าย ประจำวัน'!$B251,เตรียมส่วนผสม!U:U)+SUMIF(กวนไส้!$C:$C,'รับ-จ่าย ประจำวัน'!$B251,กวนไส้!U:U)+SUMIF(ผลิต1!$C:$C,'รับ-จ่าย ประจำวัน'!$B251,ผลิต1!U:U)+SUMIF(ผลิต2!$C:$C,'รับ-จ่าย ประจำวัน'!$B251,ผลิต2!U:U)+SUMIF(เส้นแต่งหน้าขนมเค้ก!$C:$C,'รับ-จ่าย ประจำวัน'!$B251,เส้นแต่งหน้าขนมเค้ก!U:U)+SUMIF(แพ็ค!$C:$C,'รับ-จ่าย ประจำวัน'!$B251,แพ็ค!U:U)+SUMIF(ธุรการ!$C:$C,'รับ-จ่าย ประจำวัน'!$B251,ธุรการ!U:U)+SUMIF(เส้นแต่งหน้าขนมปัง!$C:$C,'รับ-จ่าย ประจำวัน'!$B251,เส้นแต่งหน้าขนมปัง!U:U)+SUMIF('วางแผนBC,CJ'!$C:$C,'รับ-จ่าย ประจำวัน'!$B251,'วางแผนBC,CJ'!U:U)+SUMIF(RD!$C:$C,'รับ-จ่าย ประจำวัน'!$B251,RD!U:U)+SUMIF('FG,ออนไล,คัดแยก'!$C:$C,'รับ-จ่าย ประจำวัน'!$B251,'FG,ออนไล,คัดแยก'!U:U)</f>
        <v>0</v>
      </c>
      <c r="BC251" s="16">
        <f>SUMIF(เตรียมส่วนผสม!$C:$C,'รับ-จ่าย ประจำวัน'!$B251,เตรียมส่วนผสม!V:V)+SUMIF(กวนไส้!$C:$C,'รับ-จ่าย ประจำวัน'!$B251,กวนไส้!V:V)+SUMIF(ผลิต1!$C:$C,'รับ-จ่าย ประจำวัน'!$B251,ผลิต1!V:V)+SUMIF(ผลิต2!$C:$C,'รับ-จ่าย ประจำวัน'!$B251,ผลิต2!V:V)+SUMIF(เส้นแต่งหน้าขนมเค้ก!$C:$C,'รับ-จ่าย ประจำวัน'!$B251,เส้นแต่งหน้าขนมเค้ก!V:V)+SUMIF(แพ็ค!$C:$C,'รับ-จ่าย ประจำวัน'!$B251,แพ็ค!V:V)+SUMIF(ธุรการ!$C:$C,'รับ-จ่าย ประจำวัน'!$B251,ธุรการ!V:V)+SUMIF(เส้นแต่งหน้าขนมปัง!$C:$C,'รับ-จ่าย ประจำวัน'!$B251,เส้นแต่งหน้าขนมปัง!V:V)+SUMIF('วางแผนBC,CJ'!$C:$C,'รับ-จ่าย ประจำวัน'!$B251,'วางแผนBC,CJ'!V:V)+SUMIF(RD!$C:$C,'รับ-จ่าย ประจำวัน'!$B251,RD!V:V)+SUMIF('FG,ออนไล,คัดแยก'!$C:$C,'รับ-จ่าย ประจำวัน'!$B251,'FG,ออนไล,คัดแยก'!V:V)</f>
        <v>0</v>
      </c>
      <c r="BD251" s="16">
        <f>SUMIF(เตรียมส่วนผสม!$C:$C,'รับ-จ่าย ประจำวัน'!$B251,เตรียมส่วนผสม!W:W)+SUMIF(กวนไส้!$C:$C,'รับ-จ่าย ประจำวัน'!$B251,กวนไส้!W:W)+SUMIF(ผลิต1!$C:$C,'รับ-จ่าย ประจำวัน'!$B251,ผลิต1!W:W)+SUMIF(ผลิต2!$C:$C,'รับ-จ่าย ประจำวัน'!$B251,ผลิต2!W:W)+SUMIF(เส้นแต่งหน้าขนมเค้ก!$C:$C,'รับ-จ่าย ประจำวัน'!$B251,เส้นแต่งหน้าขนมเค้ก!W:W)+SUMIF(แพ็ค!$C:$C,'รับ-จ่าย ประจำวัน'!$B251,แพ็ค!W:W)+SUMIF(ธุรการ!$C:$C,'รับ-จ่าย ประจำวัน'!$B251,ธุรการ!W:W)+SUMIF(เส้นแต่งหน้าขนมปัง!$C:$C,'รับ-จ่าย ประจำวัน'!$B251,เส้นแต่งหน้าขนมปัง!W:W)+SUMIF('วางแผนBC,CJ'!$C:$C,'รับ-จ่าย ประจำวัน'!$B251,'วางแผนBC,CJ'!W:W)+SUMIF(RD!$C:$C,'รับ-จ่าย ประจำวัน'!$B251,RD!W:W)+SUMIF('FG,ออนไล,คัดแยก'!$C:$C,'รับ-จ่าย ประจำวัน'!$B251,'FG,ออนไล,คัดแยก'!W:W)</f>
        <v>0</v>
      </c>
      <c r="BE251" s="16">
        <f>SUMIF(เตรียมส่วนผสม!$C:$C,'รับ-จ่าย ประจำวัน'!$B251,เตรียมส่วนผสม!X:X)+SUMIF(กวนไส้!$C:$C,'รับ-จ่าย ประจำวัน'!$B251,กวนไส้!X:X)+SUMIF(ผลิต1!$C:$C,'รับ-จ่าย ประจำวัน'!$B251,ผลิต1!X:X)+SUMIF(ผลิต2!$C:$C,'รับ-จ่าย ประจำวัน'!$B251,ผลิต2!X:X)+SUMIF(เส้นแต่งหน้าขนมเค้ก!$C:$C,'รับ-จ่าย ประจำวัน'!$B251,เส้นแต่งหน้าขนมเค้ก!X:X)+SUMIF(แพ็ค!$C:$C,'รับ-จ่าย ประจำวัน'!$B251,แพ็ค!X:X)+SUMIF(ธุรการ!$C:$C,'รับ-จ่าย ประจำวัน'!$B251,ธุรการ!X:X)+SUMIF(เส้นแต่งหน้าขนมปัง!$C:$C,'รับ-จ่าย ประจำวัน'!$B251,เส้นแต่งหน้าขนมปัง!X:X)+SUMIF('วางแผนBC,CJ'!$C:$C,'รับ-จ่าย ประจำวัน'!$B251,'วางแผนBC,CJ'!X:X)+SUMIF(RD!$C:$C,'รับ-จ่าย ประจำวัน'!$B251,RD!X:X)+SUMIF('FG,ออนไล,คัดแยก'!$C:$C,'รับ-จ่าย ประจำวัน'!$B251,'FG,ออนไล,คัดแยก'!X:X)</f>
        <v>0</v>
      </c>
      <c r="BF251" s="16">
        <f>SUMIF(เตรียมส่วนผสม!$C:$C,'รับ-จ่าย ประจำวัน'!$B251,เตรียมส่วนผสม!Y:Y)+SUMIF(กวนไส้!$C:$C,'รับ-จ่าย ประจำวัน'!$B251,กวนไส้!Y:Y)+SUMIF(ผลิต1!$C:$C,'รับ-จ่าย ประจำวัน'!$B251,ผลิต1!Y:Y)+SUMIF(ผลิต2!$C:$C,'รับ-จ่าย ประจำวัน'!$B251,ผลิต2!Y:Y)+SUMIF(เส้นแต่งหน้าขนมเค้ก!$C:$C,'รับ-จ่าย ประจำวัน'!$B251,เส้นแต่งหน้าขนมเค้ก!Y:Y)+SUMIF(แพ็ค!$C:$C,'รับ-จ่าย ประจำวัน'!$B251,แพ็ค!Y:Y)+SUMIF(ธุรการ!$C:$C,'รับ-จ่าย ประจำวัน'!$B251,ธุรการ!Y:Y)+SUMIF(เส้นแต่งหน้าขนมปัง!$C:$C,'รับ-จ่าย ประจำวัน'!$B251,เส้นแต่งหน้าขนมปัง!Y:Y)+SUMIF('วางแผนBC,CJ'!$C:$C,'รับ-จ่าย ประจำวัน'!$B251,'วางแผนBC,CJ'!Y:Y)+SUMIF(RD!$C:$C,'รับ-จ่าย ประจำวัน'!$B251,RD!Y:Y)+SUMIF('FG,ออนไล,คัดแยก'!$C:$C,'รับ-จ่าย ประจำวัน'!$B251,'FG,ออนไล,คัดแยก'!Y:Y)</f>
        <v>0</v>
      </c>
      <c r="BG251" s="16">
        <f>SUMIF(เตรียมส่วนผสม!$C:$C,'รับ-จ่าย ประจำวัน'!$B251,เตรียมส่วนผสม!Z:Z)+SUMIF(กวนไส้!$C:$C,'รับ-จ่าย ประจำวัน'!$B251,กวนไส้!Z:Z)+SUMIF(ผลิต1!$C:$C,'รับ-จ่าย ประจำวัน'!$B251,ผลิต1!Z:Z)+SUMIF(ผลิต2!$C:$C,'รับ-จ่าย ประจำวัน'!$B251,ผลิต2!Z:Z)+SUMIF(เส้นแต่งหน้าขนมเค้ก!$C:$C,'รับ-จ่าย ประจำวัน'!$B251,เส้นแต่งหน้าขนมเค้ก!Z:Z)+SUMIF(แพ็ค!$C:$C,'รับ-จ่าย ประจำวัน'!$B251,แพ็ค!Z:Z)+SUMIF(ธุรการ!$C:$C,'รับ-จ่าย ประจำวัน'!$B251,ธุรการ!Z:Z)+SUMIF(เส้นแต่งหน้าขนมปัง!$C:$C,'รับ-จ่าย ประจำวัน'!$B251,เส้นแต่งหน้าขนมปัง!Z:Z)+SUMIF('วางแผนBC,CJ'!$C:$C,'รับ-จ่าย ประจำวัน'!$B251,'วางแผนBC,CJ'!Z:Z)+SUMIF(RD!$C:$C,'รับ-จ่าย ประจำวัน'!$B251,RD!Z:Z)+SUMIF('FG,ออนไล,คัดแยก'!$C:$C,'รับ-จ่าย ประจำวัน'!$B251,'FG,ออนไล,คัดแยก'!Z:Z)</f>
        <v>0</v>
      </c>
      <c r="BH251" s="16">
        <f>SUMIF(เตรียมส่วนผสม!$C:$C,'รับ-จ่าย ประจำวัน'!$B251,เตรียมส่วนผสม!AA:AA)+SUMIF(กวนไส้!$C:$C,'รับ-จ่าย ประจำวัน'!$B251,กวนไส้!AA:AA)+SUMIF(ผลิต1!$C:$C,'รับ-จ่าย ประจำวัน'!$B251,ผลิต1!AA:AA)+SUMIF(ผลิต2!$C:$C,'รับ-จ่าย ประจำวัน'!$B251,ผลิต2!AA:AA)+SUMIF(เส้นแต่งหน้าขนมเค้ก!$C:$C,'รับ-จ่าย ประจำวัน'!$B251,เส้นแต่งหน้าขนมเค้ก!AA:AA)+SUMIF(แพ็ค!$C:$C,'รับ-จ่าย ประจำวัน'!$B251,แพ็ค!AA:AA)+SUMIF(ธุรการ!$C:$C,'รับ-จ่าย ประจำวัน'!$B251,ธุรการ!AA:AA)+SUMIF(เส้นแต่งหน้าขนมปัง!$C:$C,'รับ-จ่าย ประจำวัน'!$B251,เส้นแต่งหน้าขนมปัง!AA:AA)+SUMIF('วางแผนBC,CJ'!$C:$C,'รับ-จ่าย ประจำวัน'!$B251,'วางแผนBC,CJ'!AA:AA)+SUMIF(RD!$C:$C,'รับ-จ่าย ประจำวัน'!$B251,RD!AA:AA)+SUMIF('FG,ออนไล,คัดแยก'!$C:$C,'รับ-จ่าย ประจำวัน'!$B251,'FG,ออนไล,คัดแยก'!AA:AA)</f>
        <v>0</v>
      </c>
      <c r="BI251" s="16">
        <f>SUMIF(เตรียมส่วนผสม!$C:$C,'รับ-จ่าย ประจำวัน'!$B251,เตรียมส่วนผสม!AB:AB)+SUMIF(กวนไส้!$C:$C,'รับ-จ่าย ประจำวัน'!$B251,กวนไส้!AB:AB)+SUMIF(ผลิต1!$C:$C,'รับ-จ่าย ประจำวัน'!$B251,ผลิต1!AB:AB)+SUMIF(ผลิต2!$C:$C,'รับ-จ่าย ประจำวัน'!$B251,ผลิต2!AB:AB)+SUMIF(เส้นแต่งหน้าขนมเค้ก!$C:$C,'รับ-จ่าย ประจำวัน'!$B251,เส้นแต่งหน้าขนมเค้ก!AB:AB)+SUMIF(แพ็ค!$C:$C,'รับ-จ่าย ประจำวัน'!$B251,แพ็ค!AB:AB)+SUMIF(ธุรการ!$C:$C,'รับ-จ่าย ประจำวัน'!$B251,ธุรการ!AB:AB)+SUMIF(เส้นแต่งหน้าขนมปัง!$C:$C,'รับ-จ่าย ประจำวัน'!$B251,เส้นแต่งหน้าขนมปัง!AB:AB)+SUMIF('วางแผนBC,CJ'!$C:$C,'รับ-จ่าย ประจำวัน'!$B251,'วางแผนBC,CJ'!AB:AB)+SUMIF(RD!$C:$C,'รับ-จ่าย ประจำวัน'!$B251,RD!AB:AB)+SUMIF('FG,ออนไล,คัดแยก'!$C:$C,'รับ-จ่าย ประจำวัน'!$B251,'FG,ออนไล,คัดแยก'!AB:AB)</f>
        <v>0</v>
      </c>
      <c r="BJ251" s="16">
        <f>SUMIF(เตรียมส่วนผสม!$C:$C,'รับ-จ่าย ประจำวัน'!$B251,เตรียมส่วนผสม!AC:AC)+SUMIF(กวนไส้!$C:$C,'รับ-จ่าย ประจำวัน'!$B251,กวนไส้!AC:AC)+SUMIF(ผลิต1!$C:$C,'รับ-จ่าย ประจำวัน'!$B251,ผลิต1!AC:AC)+SUMIF(ผลิต2!$C:$C,'รับ-จ่าย ประจำวัน'!$B251,ผลิต2!AC:AC)+SUMIF(เส้นแต่งหน้าขนมเค้ก!$C:$C,'รับ-จ่าย ประจำวัน'!$B251,เส้นแต่งหน้าขนมเค้ก!AC:AC)+SUMIF(แพ็ค!$C:$C,'รับ-จ่าย ประจำวัน'!$B251,แพ็ค!AC:AC)+SUMIF(ธุรการ!$C:$C,'รับ-จ่าย ประจำวัน'!$B251,ธุรการ!AC:AC)+SUMIF(เส้นแต่งหน้าขนมปัง!$C:$C,'รับ-จ่าย ประจำวัน'!$B251,เส้นแต่งหน้าขนมปัง!AC:AC)+SUMIF('วางแผนBC,CJ'!$C:$C,'รับ-จ่าย ประจำวัน'!$B251,'วางแผนBC,CJ'!AC:AC)+SUMIF(RD!$C:$C,'รับ-จ่าย ประจำวัน'!$B251,RD!AC:AC)+SUMIF('FG,ออนไล,คัดแยก'!$C:$C,'รับ-จ่าย ประจำวัน'!$B251,'FG,ออนไล,คัดแยก'!AC:AC)</f>
        <v>0</v>
      </c>
      <c r="BK251" s="16">
        <f>SUMIF(เตรียมส่วนผสม!$C:$C,'รับ-จ่าย ประจำวัน'!$B251,เตรียมส่วนผสม!AD:AD)+SUMIF(กวนไส้!$C:$C,'รับ-จ่าย ประจำวัน'!$B251,กวนไส้!AD:AD)+SUMIF(ผลิต1!$C:$C,'รับ-จ่าย ประจำวัน'!$B251,ผลิต1!AD:AD)+SUMIF(ผลิต2!$C:$C,'รับ-จ่าย ประจำวัน'!$B251,ผลิต2!AD:AD)+SUMIF(เส้นแต่งหน้าขนมเค้ก!$C:$C,'รับ-จ่าย ประจำวัน'!$B251,เส้นแต่งหน้าขนมเค้ก!AD:AD)+SUMIF(แพ็ค!$C:$C,'รับ-จ่าย ประจำวัน'!$B251,แพ็ค!AD:AD)+SUMIF(ธุรการ!$C:$C,'รับ-จ่าย ประจำวัน'!$B251,ธุรการ!AD:AD)+SUMIF(เส้นแต่งหน้าขนมปัง!$C:$C,'รับ-จ่าย ประจำวัน'!$B251,เส้นแต่งหน้าขนมปัง!AD:AD)+SUMIF('วางแผนBC,CJ'!$C:$C,'รับ-จ่าย ประจำวัน'!$B251,'วางแผนBC,CJ'!AD:AD)+SUMIF(RD!$C:$C,'รับ-จ่าย ประจำวัน'!$B251,RD!AD:AD)+SUMIF('FG,ออนไล,คัดแยก'!$C:$C,'รับ-จ่าย ประจำวัน'!$B251,'FG,ออนไล,คัดแยก'!AD:AD)</f>
        <v>0</v>
      </c>
      <c r="BL251" s="16">
        <f>SUMIF(เตรียมส่วนผสม!$C:$C,'รับ-จ่าย ประจำวัน'!$B251,เตรียมส่วนผสม!AE:AE)+SUMIF(กวนไส้!$C:$C,'รับ-จ่าย ประจำวัน'!$B251,กวนไส้!AE:AE)+SUMIF(ผลิต1!$C:$C,'รับ-จ่าย ประจำวัน'!$B251,ผลิต1!AE:AE)+SUMIF(ผลิต2!$C:$C,'รับ-จ่าย ประจำวัน'!$B251,ผลิต2!AE:AE)+SUMIF(เส้นแต่งหน้าขนมเค้ก!$C:$C,'รับ-จ่าย ประจำวัน'!$B251,เส้นแต่งหน้าขนมเค้ก!AE:AE)+SUMIF(แพ็ค!$C:$C,'รับ-จ่าย ประจำวัน'!$B251,แพ็ค!AE:AE)+SUMIF(ธุรการ!$C:$C,'รับ-จ่าย ประจำวัน'!$B251,ธุรการ!AE:AE)+SUMIF(เส้นแต่งหน้าขนมปัง!$C:$C,'รับ-จ่าย ประจำวัน'!$B251,เส้นแต่งหน้าขนมปัง!AE:AE)+SUMIF('วางแผนBC,CJ'!$C:$C,'รับ-จ่าย ประจำวัน'!$B251,'วางแผนBC,CJ'!AE:AE)+SUMIF(RD!$C:$C,'รับ-จ่าย ประจำวัน'!$B251,RD!AE:AE)+SUMIF('FG,ออนไล,คัดแยก'!$C:$C,'รับ-จ่าย ประจำวัน'!$B251,'FG,ออนไล,คัดแยก'!AE:AE)</f>
        <v>0</v>
      </c>
      <c r="BM251" s="16">
        <f>SUMIF(เตรียมส่วนผสม!$C:$C,'รับ-จ่าย ประจำวัน'!$B251,เตรียมส่วนผสม!AF:AF)+SUMIF(กวนไส้!$C:$C,'รับ-จ่าย ประจำวัน'!$B251,กวนไส้!AF:AF)+SUMIF(ผลิต1!$C:$C,'รับ-จ่าย ประจำวัน'!$B251,ผลิต1!AF:AF)+SUMIF(ผลิต2!$C:$C,'รับ-จ่าย ประจำวัน'!$B251,ผลิต2!AF:AF)+SUMIF(เส้นแต่งหน้าขนมเค้ก!$C:$C,'รับ-จ่าย ประจำวัน'!$B251,เส้นแต่งหน้าขนมเค้ก!AF:AF)+SUMIF(แพ็ค!$C:$C,'รับ-จ่าย ประจำวัน'!$B251,แพ็ค!AF:AF)+SUMIF(ธุรการ!$C:$C,'รับ-จ่าย ประจำวัน'!$B251,ธุรการ!AF:AF)+SUMIF(เส้นแต่งหน้าขนมปัง!$C:$C,'รับ-จ่าย ประจำวัน'!$B251,เส้นแต่งหน้าขนมปัง!AF:AF)+SUMIF('วางแผนBC,CJ'!$C:$C,'รับ-จ่าย ประจำวัน'!$B251,'วางแผนBC,CJ'!AF:AF)+SUMIF(RD!$C:$C,'รับ-จ่าย ประจำวัน'!$B251,RD!AF:AF)+SUMIF('FG,ออนไล,คัดแยก'!$C:$C,'รับ-จ่าย ประจำวัน'!$B251,'FG,ออนไล,คัดแยก'!AF:AF)</f>
        <v>0</v>
      </c>
      <c r="BN251" s="16">
        <f>SUMIF(เตรียมส่วนผสม!$C:$C,'รับ-จ่าย ประจำวัน'!$B251,เตรียมส่วนผสม!AG:AG)+SUMIF(กวนไส้!$C:$C,'รับ-จ่าย ประจำวัน'!$B251,กวนไส้!AG:AG)+SUMIF(ผลิต1!$C:$C,'รับ-จ่าย ประจำวัน'!$B251,ผลิต1!AG:AG)+SUMIF(ผลิต2!$C:$C,'รับ-จ่าย ประจำวัน'!$B251,ผลิต2!AG:AG)+SUMIF(เส้นแต่งหน้าขนมเค้ก!$C:$C,'รับ-จ่าย ประจำวัน'!$B251,เส้นแต่งหน้าขนมเค้ก!AG:AG)+SUMIF(แพ็ค!$C:$C,'รับ-จ่าย ประจำวัน'!$B251,แพ็ค!AG:AG)+SUMIF(ธุรการ!$C:$C,'รับ-จ่าย ประจำวัน'!$B251,ธุรการ!AG:AG)+SUMIF(เส้นแต่งหน้าขนมปัง!$C:$C,'รับ-จ่าย ประจำวัน'!$B251,เส้นแต่งหน้าขนมปัง!AG:AG)+SUMIF('วางแผนBC,CJ'!$C:$C,'รับ-จ่าย ประจำวัน'!$B251,'วางแผนBC,CJ'!AG:AG)+SUMIF(RD!$C:$C,'รับ-จ่าย ประจำวัน'!$B251,RD!AG:AG)+SUMIF('FG,ออนไล,คัดแยก'!$C:$C,'รับ-จ่าย ประจำวัน'!$B251,'FG,ออนไล,คัดแยก'!AG:AG)</f>
        <v>0</v>
      </c>
      <c r="BO251" s="16">
        <f>SUMIF(เตรียมส่วนผสม!$C:$C,'รับ-จ่าย ประจำวัน'!$B251,เตรียมส่วนผสม!AH:AH)+SUMIF(กวนไส้!$C:$C,'รับ-จ่าย ประจำวัน'!$B251,กวนไส้!AH:AH)+SUMIF(ผลิต1!$C:$C,'รับ-จ่าย ประจำวัน'!$B251,ผลิต1!AH:AH)+SUMIF(ผลิต2!$C:$C,'รับ-จ่าย ประจำวัน'!$B251,ผลิต2!AH:AH)+SUMIF(เส้นแต่งหน้าขนมเค้ก!$C:$C,'รับ-จ่าย ประจำวัน'!$B251,เส้นแต่งหน้าขนมเค้ก!AH:AH)+SUMIF(แพ็ค!$C:$C,'รับ-จ่าย ประจำวัน'!$B251,แพ็ค!AH:AH)+SUMIF(ธุรการ!$C:$C,'รับ-จ่าย ประจำวัน'!$B251,ธุรการ!AH:AH)+SUMIF(เส้นแต่งหน้าขนมปัง!$C:$C,'รับ-จ่าย ประจำวัน'!$B251,เส้นแต่งหน้าขนมปัง!AH:AH)+SUMIF('วางแผนBC,CJ'!$C:$C,'รับ-จ่าย ประจำวัน'!$B251,'วางแผนBC,CJ'!AH:AH)+SUMIF(RD!$C:$C,'รับ-จ่าย ประจำวัน'!$B251,RD!AH:AH)+SUMIF('FG,ออนไล,คัดแยก'!$C:$C,'รับ-จ่าย ประจำวัน'!$B251,'FG,ออนไล,คัดแยก'!AH:AH)</f>
        <v>0</v>
      </c>
      <c r="BP251" s="16">
        <f>SUMIF(เตรียมส่วนผสม!$C:$C,'รับ-จ่าย ประจำวัน'!$B251,เตรียมส่วนผสม!AI:AI)+SUMIF(กวนไส้!$C:$C,'รับ-จ่าย ประจำวัน'!$B251,กวนไส้!AI:AI)+SUMIF(ผลิต1!$C:$C,'รับ-จ่าย ประจำวัน'!$B251,ผลิต1!AI:AI)+SUMIF(ผลิต2!$C:$C,'รับ-จ่าย ประจำวัน'!$B251,ผลิต2!AI:AI)+SUMIF(เส้นแต่งหน้าขนมเค้ก!$C:$C,'รับ-จ่าย ประจำวัน'!$B251,เส้นแต่งหน้าขนมเค้ก!AI:AI)+SUMIF(แพ็ค!$C:$C,'รับ-จ่าย ประจำวัน'!$B251,แพ็ค!AI:AI)+SUMIF(ธุรการ!$C:$C,'รับ-จ่าย ประจำวัน'!$B251,ธุรการ!AI:AI)+SUMIF(เส้นแต่งหน้าขนมปัง!$C:$C,'รับ-จ่าย ประจำวัน'!$B251,เส้นแต่งหน้าขนมปัง!AI:AI)+SUMIF('วางแผนBC,CJ'!$C:$C,'รับ-จ่าย ประจำวัน'!$B251,'วางแผนBC,CJ'!AI:AI)+SUMIF(RD!$C:$C,'รับ-จ่าย ประจำวัน'!$B251,RD!AI:AI)+SUMIF('FG,ออนไล,คัดแยก'!$C:$C,'รับ-จ่าย ประจำวัน'!$B251,'FG,ออนไล,คัดแยก'!AI:AI)</f>
        <v>0</v>
      </c>
      <c r="BQ251" s="16">
        <f>SUMIF(เตรียมส่วนผสม!$C:$C,'รับ-จ่าย ประจำวัน'!$B251,เตรียมส่วนผสม!AJ:AJ)+SUMIF(กวนไส้!$C:$C,'รับ-จ่าย ประจำวัน'!$B251,กวนไส้!AJ:AJ)+SUMIF(ผลิต1!$C:$C,'รับ-จ่าย ประจำวัน'!$B251,ผลิต1!AJ:AJ)+SUMIF(ผลิต2!$C:$C,'รับ-จ่าย ประจำวัน'!$B251,ผลิต2!AJ:AJ)+SUMIF(เส้นแต่งหน้าขนมเค้ก!$C:$C,'รับ-จ่าย ประจำวัน'!$B251,เส้นแต่งหน้าขนมเค้ก!AJ:AJ)+SUMIF(แพ็ค!$C:$C,'รับ-จ่าย ประจำวัน'!$B251,แพ็ค!AJ:AJ)+SUMIF(ธุรการ!$C:$C,'รับ-จ่าย ประจำวัน'!$B251,ธุรการ!AJ:AJ)+SUMIF(เส้นแต่งหน้าขนมปัง!$C:$C,'รับ-จ่าย ประจำวัน'!$B251,เส้นแต่งหน้าขนมปัง!AJ:AJ)+SUMIF('วางแผนBC,CJ'!$C:$C,'รับ-จ่าย ประจำวัน'!$B251,'วางแผนBC,CJ'!AJ:AJ)+SUMIF(RD!$C:$C,'รับ-จ่าย ประจำวัน'!$B251,RD!AJ:AJ)+SUMIF('FG,ออนไล,คัดแยก'!$C:$C,'รับ-จ่าย ประจำวัน'!$B251,'FG,ออนไล,คัดแยก'!AJ:AJ)</f>
        <v>0</v>
      </c>
      <c r="BR251" s="16">
        <f>SUMIF(เตรียมส่วนผสม!$C:$C,'รับ-จ่าย ประจำวัน'!$B251,เตรียมส่วนผสม!AK:AK)+SUMIF(กวนไส้!$C:$C,'รับ-จ่าย ประจำวัน'!$B251,กวนไส้!AK:AK)+SUMIF(ผลิต1!$C:$C,'รับ-จ่าย ประจำวัน'!$B251,ผลิต1!AK:AK)+SUMIF(ผลิต2!$C:$C,'รับ-จ่าย ประจำวัน'!$B251,ผลิต2!AK:AK)+SUMIF(เส้นแต่งหน้าขนมเค้ก!$C:$C,'รับ-จ่าย ประจำวัน'!$B251,เส้นแต่งหน้าขนมเค้ก!AK:AK)+SUMIF(แพ็ค!$C:$C,'รับ-จ่าย ประจำวัน'!$B251,แพ็ค!AK:AK)+SUMIF(ธุรการ!$C:$C,'รับ-จ่าย ประจำวัน'!$B251,ธุรการ!AK:AK)+SUMIF(เส้นแต่งหน้าขนมปัง!$C:$C,'รับ-จ่าย ประจำวัน'!$B251,เส้นแต่งหน้าขนมปัง!AK:AK)+SUMIF('วางแผนBC,CJ'!$C:$C,'รับ-จ่าย ประจำวัน'!$B251,'วางแผนBC,CJ'!AK:AK)+SUMIF(RD!$C:$C,'รับ-จ่าย ประจำวัน'!$B251,RD!AK:AK)+SUMIF('FG,ออนไล,คัดแยก'!$C:$C,'รับ-จ่าย ประจำวัน'!$B251,'FG,ออนไล,คัดแยก'!AK:AK)</f>
        <v>0</v>
      </c>
      <c r="BS251" s="16">
        <f>SUMIF(เตรียมส่วนผสม!$C:$C,'รับ-จ่าย ประจำวัน'!$B251,เตรียมส่วนผสม!AL:AL)+SUMIF(กวนไส้!$C:$C,'รับ-จ่าย ประจำวัน'!$B251,กวนไส้!AL:AL)+SUMIF(ผลิต1!$C:$C,'รับ-จ่าย ประจำวัน'!$B251,ผลิต1!AL:AL)+SUMIF(ผลิต2!$C:$C,'รับ-จ่าย ประจำวัน'!$B251,ผลิต2!AL:AL)+SUMIF(เส้นแต่งหน้าขนมเค้ก!$C:$C,'รับ-จ่าย ประจำวัน'!$B251,เส้นแต่งหน้าขนมเค้ก!AL:AL)+SUMIF(แพ็ค!$C:$C,'รับ-จ่าย ประจำวัน'!$B251,แพ็ค!AL:AL)+SUMIF(ธุรการ!$C:$C,'รับ-จ่าย ประจำวัน'!$B251,ธุรการ!AL:AL)+SUMIF(เส้นแต่งหน้าขนมปัง!$C:$C,'รับ-จ่าย ประจำวัน'!$B251,เส้นแต่งหน้าขนมปัง!AL:AL)+SUMIF('วางแผนBC,CJ'!$C:$C,'รับ-จ่าย ประจำวัน'!$B251,'วางแผนBC,CJ'!AL:AL)+SUMIF(RD!$C:$C,'รับ-จ่าย ประจำวัน'!$B251,RD!AL:AL)+SUMIF('FG,ออนไล,คัดแยก'!$C:$C,'รับ-จ่าย ประจำวัน'!$B251,'FG,ออนไล,คัดแยก'!AL:AL)</f>
        <v>0</v>
      </c>
      <c r="BT251" s="18">
        <f t="shared" si="50"/>
        <v>0</v>
      </c>
      <c r="BU251" s="116"/>
      <c r="BV251" s="146">
        <f t="shared" si="51"/>
        <v>0</v>
      </c>
      <c r="BW251" s="183">
        <v>30</v>
      </c>
      <c r="BX251" s="172">
        <f t="shared" si="55"/>
        <v>0</v>
      </c>
      <c r="BY251" s="188" t="e">
        <f t="shared" si="53"/>
        <v>#DIV/0!</v>
      </c>
      <c r="BZ251" s="180" t="e">
        <f t="shared" ca="1" si="52"/>
        <v>#DIV/0!</v>
      </c>
      <c r="CA251" s="97"/>
      <c r="CB251" s="97"/>
      <c r="CC251" s="97"/>
      <c r="CD251" s="97"/>
      <c r="CE251" s="97"/>
      <c r="CF251" s="97"/>
      <c r="CG251" s="97"/>
      <c r="CH251" s="97"/>
      <c r="CI251" s="97"/>
      <c r="CJ251" s="94"/>
      <c r="CK251" s="9">
        <f t="shared" si="54"/>
        <v>0</v>
      </c>
    </row>
    <row r="252" spans="1:89" x14ac:dyDescent="0.5">
      <c r="A252" s="149" t="s">
        <v>808</v>
      </c>
      <c r="B252" s="34">
        <v>1023201005</v>
      </c>
      <c r="C252" s="10" t="s">
        <v>2115</v>
      </c>
      <c r="D252" s="135" t="s">
        <v>91</v>
      </c>
      <c r="E252" s="11">
        <v>0</v>
      </c>
      <c r="F252" s="129"/>
      <c r="G252" s="11" t="s">
        <v>810</v>
      </c>
      <c r="H252" s="12">
        <v>8000</v>
      </c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3"/>
      <c r="AF252" s="13"/>
      <c r="AG252" s="13"/>
      <c r="AH252" s="13"/>
      <c r="AI252" s="14"/>
      <c r="AJ252" s="14"/>
      <c r="AK252" s="14"/>
      <c r="AL252" s="14"/>
      <c r="AM252" s="14"/>
      <c r="AN252" s="15">
        <f t="shared" si="49"/>
        <v>0</v>
      </c>
      <c r="AO252" s="16">
        <f>SUMIF(เตรียมส่วนผสม!$C:$C,'รับ-จ่าย ประจำวัน'!$B252,เตรียมส่วนผสม!H:H)+SUMIF(กวนไส้!$C:$C,'รับ-จ่าย ประจำวัน'!$B252,กวนไส้!H:H)+SUMIF(ผลิต1!$C:$C,'รับ-จ่าย ประจำวัน'!$B252,ผลิต1!H:H)+SUMIF(ผลิต2!$C:$C,'รับ-จ่าย ประจำวัน'!$B252,ผลิต2!H:H)+SUMIF(เส้นแต่งหน้าขนมเค้ก!$C:$C,'รับ-จ่าย ประจำวัน'!$B252,เส้นแต่งหน้าขนมเค้ก!H:H)+SUMIF(แพ็ค!$C:$C,'รับ-จ่าย ประจำวัน'!$B252,แพ็ค!H:H)+SUMIF(ธุรการ!$C:$C,'รับ-จ่าย ประจำวัน'!$B252,ธุรการ!H:H)+SUMIF(เส้นแต่งหน้าขนมปัง!$C:$C,'รับ-จ่าย ประจำวัน'!$B252,เส้นแต่งหน้าขนมปัง!H:H)+SUMIF('วางแผนBC,CJ'!$C:$C,'รับ-จ่าย ประจำวัน'!$B252,'วางแผนBC,CJ'!H:H)+SUMIF(RD!$C:$C,'รับ-จ่าย ประจำวัน'!$B252,RD!H:H)+SUMIF('FG,ออนไล,คัดแยก'!$C:$C,'รับ-จ่าย ประจำวัน'!$B252,'FG,ออนไล,คัดแยก'!H:H)</f>
        <v>0</v>
      </c>
      <c r="AP252" s="16">
        <f>SUMIF(เตรียมส่วนผสม!$C:$C,'รับ-จ่าย ประจำวัน'!$B252,เตรียมส่วนผสม!I:I)+SUMIF(กวนไส้!$C:$C,'รับ-จ่าย ประจำวัน'!$B252,กวนไส้!I:I)+SUMIF(ผลิต1!$C:$C,'รับ-จ่าย ประจำวัน'!$B252,ผลิต1!I:I)+SUMIF(ผลิต2!$C:$C,'รับ-จ่าย ประจำวัน'!$B252,ผลิต2!I:I)+SUMIF(เส้นแต่งหน้าขนมเค้ก!$C:$C,'รับ-จ่าย ประจำวัน'!$B252,เส้นแต่งหน้าขนมเค้ก!I:I)+SUMIF(แพ็ค!$C:$C,'รับ-จ่าย ประจำวัน'!$B252,แพ็ค!I:I)+SUMIF(ธุรการ!$C:$C,'รับ-จ่าย ประจำวัน'!$B252,ธุรการ!I:I)+SUMIF(เส้นแต่งหน้าขนมปัง!$C:$C,'รับ-จ่าย ประจำวัน'!$B252,เส้นแต่งหน้าขนมปัง!I:I)+SUMIF('วางแผนBC,CJ'!$C:$C,'รับ-จ่าย ประจำวัน'!$B252,'วางแผนBC,CJ'!I:I)+SUMIF(RD!$C:$C,'รับ-จ่าย ประจำวัน'!$B252,RD!I:I)+SUMIF('FG,ออนไล,คัดแยก'!$C:$C,'รับ-จ่าย ประจำวัน'!$B252,'FG,ออนไล,คัดแยก'!I:I)</f>
        <v>0</v>
      </c>
      <c r="AQ252" s="16">
        <f>SUMIF(เตรียมส่วนผสม!$C:$C,'รับ-จ่าย ประจำวัน'!$B252,เตรียมส่วนผสม!J:J)+SUMIF(กวนไส้!$C:$C,'รับ-จ่าย ประจำวัน'!$B252,กวนไส้!J:J)+SUMIF(ผลิต1!$C:$C,'รับ-จ่าย ประจำวัน'!$B252,ผลิต1!J:J)+SUMIF(ผลิต2!$C:$C,'รับ-จ่าย ประจำวัน'!$B252,ผลิต2!J:J)+SUMIF(เส้นแต่งหน้าขนมเค้ก!$C:$C,'รับ-จ่าย ประจำวัน'!$B252,เส้นแต่งหน้าขนมเค้ก!J:J)+SUMIF(แพ็ค!$C:$C,'รับ-จ่าย ประจำวัน'!$B252,แพ็ค!J:J)+SUMIF(ธุรการ!$C:$C,'รับ-จ่าย ประจำวัน'!$B252,ธุรการ!J:J)+SUMIF(เส้นแต่งหน้าขนมปัง!$C:$C,'รับ-จ่าย ประจำวัน'!$B252,เส้นแต่งหน้าขนมปัง!J:J)+SUMIF('วางแผนBC,CJ'!$C:$C,'รับ-จ่าย ประจำวัน'!$B252,'วางแผนBC,CJ'!J:J)+SUMIF(RD!$C:$C,'รับ-จ่าย ประจำวัน'!$B252,RD!J:J)+SUMIF('FG,ออนไล,คัดแยก'!$C:$C,'รับ-จ่าย ประจำวัน'!$B252,'FG,ออนไล,คัดแยก'!J:J)</f>
        <v>0</v>
      </c>
      <c r="AR252" s="16">
        <f>SUMIF(เตรียมส่วนผสม!$C:$C,'รับ-จ่าย ประจำวัน'!$B252,เตรียมส่วนผสม!K:K)+SUMIF(กวนไส้!$C:$C,'รับ-จ่าย ประจำวัน'!$B252,กวนไส้!K:K)+SUMIF(ผลิต1!$C:$C,'รับ-จ่าย ประจำวัน'!$B252,ผลิต1!K:K)+SUMIF(ผลิต2!$C:$C,'รับ-จ่าย ประจำวัน'!$B252,ผลิต2!K:K)+SUMIF(เส้นแต่งหน้าขนมเค้ก!$C:$C,'รับ-จ่าย ประจำวัน'!$B252,เส้นแต่งหน้าขนมเค้ก!K:K)+SUMIF(แพ็ค!$C:$C,'รับ-จ่าย ประจำวัน'!$B252,แพ็ค!K:K)+SUMIF(ธุรการ!$C:$C,'รับ-จ่าย ประจำวัน'!$B252,ธุรการ!K:K)+SUMIF(เส้นแต่งหน้าขนมปัง!$C:$C,'รับ-จ่าย ประจำวัน'!$B252,เส้นแต่งหน้าขนมปัง!K:K)+SUMIF('วางแผนBC,CJ'!$C:$C,'รับ-จ่าย ประจำวัน'!$B252,'วางแผนBC,CJ'!K:K)+SUMIF(RD!$C:$C,'รับ-จ่าย ประจำวัน'!$B252,RD!K:K)+SUMIF('FG,ออนไล,คัดแยก'!$C:$C,'รับ-จ่าย ประจำวัน'!$B252,'FG,ออนไล,คัดแยก'!K:K)</f>
        <v>0</v>
      </c>
      <c r="AS252" s="16">
        <f>SUMIF(เตรียมส่วนผสม!$C:$C,'รับ-จ่าย ประจำวัน'!$B252,เตรียมส่วนผสม!L:L)+SUMIF(กวนไส้!$C:$C,'รับ-จ่าย ประจำวัน'!$B252,กวนไส้!L:L)+SUMIF(ผลิต1!$C:$C,'รับ-จ่าย ประจำวัน'!$B252,ผลิต1!L:L)+SUMIF(ผลิต2!$C:$C,'รับ-จ่าย ประจำวัน'!$B252,ผลิต2!L:L)+SUMIF(เส้นแต่งหน้าขนมเค้ก!$C:$C,'รับ-จ่าย ประจำวัน'!$B252,เส้นแต่งหน้าขนมเค้ก!L:L)+SUMIF(แพ็ค!$C:$C,'รับ-จ่าย ประจำวัน'!$B252,แพ็ค!L:L)+SUMIF(ธุรการ!$C:$C,'รับ-จ่าย ประจำวัน'!$B252,ธุรการ!L:L)+SUMIF(เส้นแต่งหน้าขนมปัง!$C:$C,'รับ-จ่าย ประจำวัน'!$B252,เส้นแต่งหน้าขนมปัง!L:L)+SUMIF('วางแผนBC,CJ'!$C:$C,'รับ-จ่าย ประจำวัน'!$B252,'วางแผนBC,CJ'!L:L)+SUMIF(RD!$C:$C,'รับ-จ่าย ประจำวัน'!$B252,RD!L:L)+SUMIF('FG,ออนไล,คัดแยก'!$C:$C,'รับ-จ่าย ประจำวัน'!$B252,'FG,ออนไล,คัดแยก'!L:L)</f>
        <v>0</v>
      </c>
      <c r="AT252" s="16">
        <f>SUMIF(เตรียมส่วนผสม!$C:$C,'รับ-จ่าย ประจำวัน'!$B252,เตรียมส่วนผสม!M:M)+SUMIF(กวนไส้!$C:$C,'รับ-จ่าย ประจำวัน'!$B252,กวนไส้!M:M)+SUMIF(ผลิต1!$C:$C,'รับ-จ่าย ประจำวัน'!$B252,ผลิต1!M:M)+SUMIF(ผลิต2!$C:$C,'รับ-จ่าย ประจำวัน'!$B252,ผลิต2!M:M)+SUMIF(เส้นแต่งหน้าขนมเค้ก!$C:$C,'รับ-จ่าย ประจำวัน'!$B252,เส้นแต่งหน้าขนมเค้ก!M:M)+SUMIF(แพ็ค!$C:$C,'รับ-จ่าย ประจำวัน'!$B252,แพ็ค!M:M)+SUMIF(ธุรการ!$C:$C,'รับ-จ่าย ประจำวัน'!$B252,ธุรการ!M:M)+SUMIF(เส้นแต่งหน้าขนมปัง!$C:$C,'รับ-จ่าย ประจำวัน'!$B252,เส้นแต่งหน้าขนมปัง!M:M)+SUMIF('วางแผนBC,CJ'!$C:$C,'รับ-จ่าย ประจำวัน'!$B252,'วางแผนBC,CJ'!M:M)+SUMIF(RD!$C:$C,'รับ-จ่าย ประจำวัน'!$B252,RD!M:M)+SUMIF('FG,ออนไล,คัดแยก'!$C:$C,'รับ-จ่าย ประจำวัน'!$B252,'FG,ออนไล,คัดแยก'!M:M)</f>
        <v>0</v>
      </c>
      <c r="AU252" s="16">
        <f>SUMIF(เตรียมส่วนผสม!$C:$C,'รับ-จ่าย ประจำวัน'!$B252,เตรียมส่วนผสม!N:N)+SUMIF(กวนไส้!$C:$C,'รับ-จ่าย ประจำวัน'!$B252,กวนไส้!N:N)+SUMIF(ผลิต1!$C:$C,'รับ-จ่าย ประจำวัน'!$B252,ผลิต1!N:N)+SUMIF(ผลิต2!$C:$C,'รับ-จ่าย ประจำวัน'!$B252,ผลิต2!N:N)+SUMIF(เส้นแต่งหน้าขนมเค้ก!$C:$C,'รับ-จ่าย ประจำวัน'!$B252,เส้นแต่งหน้าขนมเค้ก!N:N)+SUMIF(แพ็ค!$C:$C,'รับ-จ่าย ประจำวัน'!$B252,แพ็ค!N:N)+SUMIF(ธุรการ!$C:$C,'รับ-จ่าย ประจำวัน'!$B252,ธุรการ!N:N)+SUMIF(เส้นแต่งหน้าขนมปัง!$C:$C,'รับ-จ่าย ประจำวัน'!$B252,เส้นแต่งหน้าขนมปัง!N:N)+SUMIF('วางแผนBC,CJ'!$C:$C,'รับ-จ่าย ประจำวัน'!$B252,'วางแผนBC,CJ'!N:N)+SUMIF(RD!$C:$C,'รับ-จ่าย ประจำวัน'!$B252,RD!N:N)+SUMIF('FG,ออนไล,คัดแยก'!$C:$C,'รับ-จ่าย ประจำวัน'!$B252,'FG,ออนไล,คัดแยก'!N:N)</f>
        <v>1000</v>
      </c>
      <c r="AV252" s="16">
        <f>SUMIF(เตรียมส่วนผสม!$C:$C,'รับ-จ่าย ประจำวัน'!$B252,เตรียมส่วนผสม!O:O)+SUMIF(กวนไส้!$C:$C,'รับ-จ่าย ประจำวัน'!$B252,กวนไส้!O:O)+SUMIF(ผลิต1!$C:$C,'รับ-จ่าย ประจำวัน'!$B252,ผลิต1!O:O)+SUMIF(ผลิต2!$C:$C,'รับ-จ่าย ประจำวัน'!$B252,ผลิต2!O:O)+SUMIF(เส้นแต่งหน้าขนมเค้ก!$C:$C,'รับ-จ่าย ประจำวัน'!$B252,เส้นแต่งหน้าขนมเค้ก!O:O)+SUMIF(แพ็ค!$C:$C,'รับ-จ่าย ประจำวัน'!$B252,แพ็ค!O:O)+SUMIF(ธุรการ!$C:$C,'รับ-จ่าย ประจำวัน'!$B252,ธุรการ!O:O)+SUMIF(เส้นแต่งหน้าขนมปัง!$C:$C,'รับ-จ่าย ประจำวัน'!$B252,เส้นแต่งหน้าขนมปัง!O:O)+SUMIF('วางแผนBC,CJ'!$C:$C,'รับ-จ่าย ประจำวัน'!$B252,'วางแผนBC,CJ'!O:O)+SUMIF(RD!$C:$C,'รับ-จ่าย ประจำวัน'!$B252,RD!O:O)+SUMIF('FG,ออนไล,คัดแยก'!$C:$C,'รับ-จ่าย ประจำวัน'!$B252,'FG,ออนไล,คัดแยก'!O:O)</f>
        <v>0</v>
      </c>
      <c r="AW252" s="16">
        <f>SUMIF(เตรียมส่วนผสม!$C:$C,'รับ-จ่าย ประจำวัน'!$B252,เตรียมส่วนผสม!P:P)+SUMIF(กวนไส้!$C:$C,'รับ-จ่าย ประจำวัน'!$B252,กวนไส้!P:P)+SUMIF(ผลิต1!$C:$C,'รับ-จ่าย ประจำวัน'!$B252,ผลิต1!P:P)+SUMIF(ผลิต2!$C:$C,'รับ-จ่าย ประจำวัน'!$B252,ผลิต2!P:P)+SUMIF(เส้นแต่งหน้าขนมเค้ก!$C:$C,'รับ-จ่าย ประจำวัน'!$B252,เส้นแต่งหน้าขนมเค้ก!P:P)+SUMIF(แพ็ค!$C:$C,'รับ-จ่าย ประจำวัน'!$B252,แพ็ค!P:P)+SUMIF(ธุรการ!$C:$C,'รับ-จ่าย ประจำวัน'!$B252,ธุรการ!P:P)+SUMIF(เส้นแต่งหน้าขนมปัง!$C:$C,'รับ-จ่าย ประจำวัน'!$B252,เส้นแต่งหน้าขนมปัง!P:P)+SUMIF('วางแผนBC,CJ'!$C:$C,'รับ-จ่าย ประจำวัน'!$B252,'วางแผนBC,CJ'!P:P)+SUMIF(RD!$C:$C,'รับ-จ่าย ประจำวัน'!$B252,RD!P:P)+SUMIF('FG,ออนไล,คัดแยก'!$C:$C,'รับ-จ่าย ประจำวัน'!$B252,'FG,ออนไล,คัดแยก'!P:P)</f>
        <v>0</v>
      </c>
      <c r="AX252" s="16">
        <f>SUMIF(เตรียมส่วนผสม!$C:$C,'รับ-จ่าย ประจำวัน'!$B252,เตรียมส่วนผสม!Q:Q)+SUMIF(กวนไส้!$C:$C,'รับ-จ่าย ประจำวัน'!$B252,กวนไส้!Q:Q)+SUMIF(ผลิต1!$C:$C,'รับ-จ่าย ประจำวัน'!$B252,ผลิต1!Q:Q)+SUMIF(ผลิต2!$C:$C,'รับ-จ่าย ประจำวัน'!$B252,ผลิต2!Q:Q)+SUMIF(เส้นแต่งหน้าขนมเค้ก!$C:$C,'รับ-จ่าย ประจำวัน'!$B252,เส้นแต่งหน้าขนมเค้ก!Q:Q)+SUMIF(แพ็ค!$C:$C,'รับ-จ่าย ประจำวัน'!$B252,แพ็ค!Q:Q)+SUMIF(ธุรการ!$C:$C,'รับ-จ่าย ประจำวัน'!$B252,ธุรการ!Q:Q)+SUMIF(เส้นแต่งหน้าขนมปัง!$C:$C,'รับ-จ่าย ประจำวัน'!$B252,เส้นแต่งหน้าขนมปัง!Q:Q)+SUMIF('วางแผนBC,CJ'!$C:$C,'รับ-จ่าย ประจำวัน'!$B252,'วางแผนBC,CJ'!Q:Q)+SUMIF(RD!$C:$C,'รับ-จ่าย ประจำวัน'!$B252,RD!Q:Q)+SUMIF('FG,ออนไล,คัดแยก'!$C:$C,'รับ-จ่าย ประจำวัน'!$B252,'FG,ออนไล,คัดแยก'!Q:Q)</f>
        <v>0</v>
      </c>
      <c r="AY252" s="16">
        <f>SUMIF(เตรียมส่วนผสม!$C:$C,'รับ-จ่าย ประจำวัน'!$B252,เตรียมส่วนผสม!R:R)+SUMIF(กวนไส้!$C:$C,'รับ-จ่าย ประจำวัน'!$B252,กวนไส้!R:R)+SUMIF(ผลิต1!$C:$C,'รับ-จ่าย ประจำวัน'!$B252,ผลิต1!R:R)+SUMIF(ผลิต2!$C:$C,'รับ-จ่าย ประจำวัน'!$B252,ผลิต2!R:R)+SUMIF(เส้นแต่งหน้าขนมเค้ก!$C:$C,'รับ-จ่าย ประจำวัน'!$B252,เส้นแต่งหน้าขนมเค้ก!R:R)+SUMIF(แพ็ค!$C:$C,'รับ-จ่าย ประจำวัน'!$B252,แพ็ค!R:R)+SUMIF(ธุรการ!$C:$C,'รับ-จ่าย ประจำวัน'!$B252,ธุรการ!R:R)+SUMIF(เส้นแต่งหน้าขนมปัง!$C:$C,'รับ-จ่าย ประจำวัน'!$B252,เส้นแต่งหน้าขนมปัง!R:R)+SUMIF('วางแผนBC,CJ'!$C:$C,'รับ-จ่าย ประจำวัน'!$B252,'วางแผนBC,CJ'!R:R)+SUMIF(RD!$C:$C,'รับ-จ่าย ประจำวัน'!$B252,RD!R:R)+SUMIF('FG,ออนไล,คัดแยก'!$C:$C,'รับ-จ่าย ประจำวัน'!$B252,'FG,ออนไล,คัดแยก'!R:R)</f>
        <v>0</v>
      </c>
      <c r="AZ252" s="16">
        <f>SUMIF(เตรียมส่วนผสม!$C:$C,'รับ-จ่าย ประจำวัน'!$B252,เตรียมส่วนผสม!S:S)+SUMIF(กวนไส้!$C:$C,'รับ-จ่าย ประจำวัน'!$B252,กวนไส้!S:S)+SUMIF(ผลิต1!$C:$C,'รับ-จ่าย ประจำวัน'!$B252,ผลิต1!S:S)+SUMIF(ผลิต2!$C:$C,'รับ-จ่าย ประจำวัน'!$B252,ผลิต2!S:S)+SUMIF(เส้นแต่งหน้าขนมเค้ก!$C:$C,'รับ-จ่าย ประจำวัน'!$B252,เส้นแต่งหน้าขนมเค้ก!S:S)+SUMIF(แพ็ค!$C:$C,'รับ-จ่าย ประจำวัน'!$B252,แพ็ค!S:S)+SUMIF(ธุรการ!$C:$C,'รับ-จ่าย ประจำวัน'!$B252,ธุรการ!S:S)+SUMIF(เส้นแต่งหน้าขนมปัง!$C:$C,'รับ-จ่าย ประจำวัน'!$B252,เส้นแต่งหน้าขนมปัง!S:S)+SUMIF('วางแผนBC,CJ'!$C:$C,'รับ-จ่าย ประจำวัน'!$B252,'วางแผนBC,CJ'!S:S)+SUMIF(RD!$C:$C,'รับ-จ่าย ประจำวัน'!$B252,RD!S:S)+SUMIF('FG,ออนไล,คัดแยก'!$C:$C,'รับ-จ่าย ประจำวัน'!$B252,'FG,ออนไล,คัดแยก'!S:S)</f>
        <v>0</v>
      </c>
      <c r="BA252" s="16">
        <f>SUMIF(เตรียมส่วนผสม!$C:$C,'รับ-จ่าย ประจำวัน'!$B252,เตรียมส่วนผสม!T:T)+SUMIF(กวนไส้!$C:$C,'รับ-จ่าย ประจำวัน'!$B252,กวนไส้!T:T)+SUMIF(ผลิต1!$C:$C,'รับ-จ่าย ประจำวัน'!$B252,ผลิต1!T:T)+SUMIF(ผลิต2!$C:$C,'รับ-จ่าย ประจำวัน'!$B252,ผลิต2!T:T)+SUMIF(เส้นแต่งหน้าขนมเค้ก!$C:$C,'รับ-จ่าย ประจำวัน'!$B252,เส้นแต่งหน้าขนมเค้ก!T:T)+SUMIF(แพ็ค!$C:$C,'รับ-จ่าย ประจำวัน'!$B252,แพ็ค!T:T)+SUMIF(ธุรการ!$C:$C,'รับ-จ่าย ประจำวัน'!$B252,ธุรการ!T:T)+SUMIF(เส้นแต่งหน้าขนมปัง!$C:$C,'รับ-จ่าย ประจำวัน'!$B252,เส้นแต่งหน้าขนมปัง!T:T)+SUMIF('วางแผนBC,CJ'!$C:$C,'รับ-จ่าย ประจำวัน'!$B252,'วางแผนBC,CJ'!T:T)+SUMIF(RD!$C:$C,'รับ-จ่าย ประจำวัน'!$B252,RD!T:T)+SUMIF('FG,ออนไล,คัดแยก'!$C:$C,'รับ-จ่าย ประจำวัน'!$B252,'FG,ออนไล,คัดแยก'!T:T)</f>
        <v>0</v>
      </c>
      <c r="BB252" s="16">
        <f>SUMIF(เตรียมส่วนผสม!$C:$C,'รับ-จ่าย ประจำวัน'!$B252,เตรียมส่วนผสม!U:U)+SUMIF(กวนไส้!$C:$C,'รับ-จ่าย ประจำวัน'!$B252,กวนไส้!U:U)+SUMIF(ผลิต1!$C:$C,'รับ-จ่าย ประจำวัน'!$B252,ผลิต1!U:U)+SUMIF(ผลิต2!$C:$C,'รับ-จ่าย ประจำวัน'!$B252,ผลิต2!U:U)+SUMIF(เส้นแต่งหน้าขนมเค้ก!$C:$C,'รับ-จ่าย ประจำวัน'!$B252,เส้นแต่งหน้าขนมเค้ก!U:U)+SUMIF(แพ็ค!$C:$C,'รับ-จ่าย ประจำวัน'!$B252,แพ็ค!U:U)+SUMIF(ธุรการ!$C:$C,'รับ-จ่าย ประจำวัน'!$B252,ธุรการ!U:U)+SUMIF(เส้นแต่งหน้าขนมปัง!$C:$C,'รับ-จ่าย ประจำวัน'!$B252,เส้นแต่งหน้าขนมปัง!U:U)+SUMIF('วางแผนBC,CJ'!$C:$C,'รับ-จ่าย ประจำวัน'!$B252,'วางแผนBC,CJ'!U:U)+SUMIF(RD!$C:$C,'รับ-จ่าย ประจำวัน'!$B252,RD!U:U)+SUMIF('FG,ออนไล,คัดแยก'!$C:$C,'รับ-จ่าย ประจำวัน'!$B252,'FG,ออนไล,คัดแยก'!U:U)</f>
        <v>0</v>
      </c>
      <c r="BC252" s="16">
        <f>SUMIF(เตรียมส่วนผสม!$C:$C,'รับ-จ่าย ประจำวัน'!$B252,เตรียมส่วนผสม!V:V)+SUMIF(กวนไส้!$C:$C,'รับ-จ่าย ประจำวัน'!$B252,กวนไส้!V:V)+SUMIF(ผลิต1!$C:$C,'รับ-จ่าย ประจำวัน'!$B252,ผลิต1!V:V)+SUMIF(ผลิต2!$C:$C,'รับ-จ่าย ประจำวัน'!$B252,ผลิต2!V:V)+SUMIF(เส้นแต่งหน้าขนมเค้ก!$C:$C,'รับ-จ่าย ประจำวัน'!$B252,เส้นแต่งหน้าขนมเค้ก!V:V)+SUMIF(แพ็ค!$C:$C,'รับ-จ่าย ประจำวัน'!$B252,แพ็ค!V:V)+SUMIF(ธุรการ!$C:$C,'รับ-จ่าย ประจำวัน'!$B252,ธุรการ!V:V)+SUMIF(เส้นแต่งหน้าขนมปัง!$C:$C,'รับ-จ่าย ประจำวัน'!$B252,เส้นแต่งหน้าขนมปัง!V:V)+SUMIF('วางแผนBC,CJ'!$C:$C,'รับ-จ่าย ประจำวัน'!$B252,'วางแผนBC,CJ'!V:V)+SUMIF(RD!$C:$C,'รับ-จ่าย ประจำวัน'!$B252,RD!V:V)+SUMIF('FG,ออนไล,คัดแยก'!$C:$C,'รับ-จ่าย ประจำวัน'!$B252,'FG,ออนไล,คัดแยก'!V:V)</f>
        <v>0</v>
      </c>
      <c r="BD252" s="16">
        <f>SUMIF(เตรียมส่วนผสม!$C:$C,'รับ-จ่าย ประจำวัน'!$B252,เตรียมส่วนผสม!W:W)+SUMIF(กวนไส้!$C:$C,'รับ-จ่าย ประจำวัน'!$B252,กวนไส้!W:W)+SUMIF(ผลิต1!$C:$C,'รับ-จ่าย ประจำวัน'!$B252,ผลิต1!W:W)+SUMIF(ผลิต2!$C:$C,'รับ-จ่าย ประจำวัน'!$B252,ผลิต2!W:W)+SUMIF(เส้นแต่งหน้าขนมเค้ก!$C:$C,'รับ-จ่าย ประจำวัน'!$B252,เส้นแต่งหน้าขนมเค้ก!W:W)+SUMIF(แพ็ค!$C:$C,'รับ-จ่าย ประจำวัน'!$B252,แพ็ค!W:W)+SUMIF(ธุรการ!$C:$C,'รับ-จ่าย ประจำวัน'!$B252,ธุรการ!W:W)+SUMIF(เส้นแต่งหน้าขนมปัง!$C:$C,'รับ-จ่าย ประจำวัน'!$B252,เส้นแต่งหน้าขนมปัง!W:W)+SUMIF('วางแผนBC,CJ'!$C:$C,'รับ-จ่าย ประจำวัน'!$B252,'วางแผนBC,CJ'!W:W)+SUMIF(RD!$C:$C,'รับ-จ่าย ประจำวัน'!$B252,RD!W:W)+SUMIF('FG,ออนไล,คัดแยก'!$C:$C,'รับ-จ่าย ประจำวัน'!$B252,'FG,ออนไล,คัดแยก'!W:W)</f>
        <v>0</v>
      </c>
      <c r="BE252" s="16">
        <f>SUMIF(เตรียมส่วนผสม!$C:$C,'รับ-จ่าย ประจำวัน'!$B252,เตรียมส่วนผสม!X:X)+SUMIF(กวนไส้!$C:$C,'รับ-จ่าย ประจำวัน'!$B252,กวนไส้!X:X)+SUMIF(ผลิต1!$C:$C,'รับ-จ่าย ประจำวัน'!$B252,ผลิต1!X:X)+SUMIF(ผลิต2!$C:$C,'รับ-จ่าย ประจำวัน'!$B252,ผลิต2!X:X)+SUMIF(เส้นแต่งหน้าขนมเค้ก!$C:$C,'รับ-จ่าย ประจำวัน'!$B252,เส้นแต่งหน้าขนมเค้ก!X:X)+SUMIF(แพ็ค!$C:$C,'รับ-จ่าย ประจำวัน'!$B252,แพ็ค!X:X)+SUMIF(ธุรการ!$C:$C,'รับ-จ่าย ประจำวัน'!$B252,ธุรการ!X:X)+SUMIF(เส้นแต่งหน้าขนมปัง!$C:$C,'รับ-จ่าย ประจำวัน'!$B252,เส้นแต่งหน้าขนมปัง!X:X)+SUMIF('วางแผนBC,CJ'!$C:$C,'รับ-จ่าย ประจำวัน'!$B252,'วางแผนBC,CJ'!X:X)+SUMIF(RD!$C:$C,'รับ-จ่าย ประจำวัน'!$B252,RD!X:X)+SUMIF('FG,ออนไล,คัดแยก'!$C:$C,'รับ-จ่าย ประจำวัน'!$B252,'FG,ออนไล,คัดแยก'!X:X)</f>
        <v>0</v>
      </c>
      <c r="BF252" s="16">
        <f>SUMIF(เตรียมส่วนผสม!$C:$C,'รับ-จ่าย ประจำวัน'!$B252,เตรียมส่วนผสม!Y:Y)+SUMIF(กวนไส้!$C:$C,'รับ-จ่าย ประจำวัน'!$B252,กวนไส้!Y:Y)+SUMIF(ผลิต1!$C:$C,'รับ-จ่าย ประจำวัน'!$B252,ผลิต1!Y:Y)+SUMIF(ผลิต2!$C:$C,'รับ-จ่าย ประจำวัน'!$B252,ผลิต2!Y:Y)+SUMIF(เส้นแต่งหน้าขนมเค้ก!$C:$C,'รับ-จ่าย ประจำวัน'!$B252,เส้นแต่งหน้าขนมเค้ก!Y:Y)+SUMIF(แพ็ค!$C:$C,'รับ-จ่าย ประจำวัน'!$B252,แพ็ค!Y:Y)+SUMIF(ธุรการ!$C:$C,'รับ-จ่าย ประจำวัน'!$B252,ธุรการ!Y:Y)+SUMIF(เส้นแต่งหน้าขนมปัง!$C:$C,'รับ-จ่าย ประจำวัน'!$B252,เส้นแต่งหน้าขนมปัง!Y:Y)+SUMIF('วางแผนBC,CJ'!$C:$C,'รับ-จ่าย ประจำวัน'!$B252,'วางแผนBC,CJ'!Y:Y)+SUMIF(RD!$C:$C,'รับ-จ่าย ประจำวัน'!$B252,RD!Y:Y)+SUMIF('FG,ออนไล,คัดแยก'!$C:$C,'รับ-จ่าย ประจำวัน'!$B252,'FG,ออนไล,คัดแยก'!Y:Y)</f>
        <v>0</v>
      </c>
      <c r="BG252" s="16">
        <f>SUMIF(เตรียมส่วนผสม!$C:$C,'รับ-จ่าย ประจำวัน'!$B252,เตรียมส่วนผสม!Z:Z)+SUMIF(กวนไส้!$C:$C,'รับ-จ่าย ประจำวัน'!$B252,กวนไส้!Z:Z)+SUMIF(ผลิต1!$C:$C,'รับ-จ่าย ประจำวัน'!$B252,ผลิต1!Z:Z)+SUMIF(ผลิต2!$C:$C,'รับ-จ่าย ประจำวัน'!$B252,ผลิต2!Z:Z)+SUMIF(เส้นแต่งหน้าขนมเค้ก!$C:$C,'รับ-จ่าย ประจำวัน'!$B252,เส้นแต่งหน้าขนมเค้ก!Z:Z)+SUMIF(แพ็ค!$C:$C,'รับ-จ่าย ประจำวัน'!$B252,แพ็ค!Z:Z)+SUMIF(ธุรการ!$C:$C,'รับ-จ่าย ประจำวัน'!$B252,ธุรการ!Z:Z)+SUMIF(เส้นแต่งหน้าขนมปัง!$C:$C,'รับ-จ่าย ประจำวัน'!$B252,เส้นแต่งหน้าขนมปัง!Z:Z)+SUMIF('วางแผนBC,CJ'!$C:$C,'รับ-จ่าย ประจำวัน'!$B252,'วางแผนBC,CJ'!Z:Z)+SUMIF(RD!$C:$C,'รับ-จ่าย ประจำวัน'!$B252,RD!Z:Z)+SUMIF('FG,ออนไล,คัดแยก'!$C:$C,'รับ-จ่าย ประจำวัน'!$B252,'FG,ออนไล,คัดแยก'!Z:Z)</f>
        <v>0</v>
      </c>
      <c r="BH252" s="16">
        <f>SUMIF(เตรียมส่วนผสม!$C:$C,'รับ-จ่าย ประจำวัน'!$B252,เตรียมส่วนผสม!AA:AA)+SUMIF(กวนไส้!$C:$C,'รับ-จ่าย ประจำวัน'!$B252,กวนไส้!AA:AA)+SUMIF(ผลิต1!$C:$C,'รับ-จ่าย ประจำวัน'!$B252,ผลิต1!AA:AA)+SUMIF(ผลิต2!$C:$C,'รับ-จ่าย ประจำวัน'!$B252,ผลิต2!AA:AA)+SUMIF(เส้นแต่งหน้าขนมเค้ก!$C:$C,'รับ-จ่าย ประจำวัน'!$B252,เส้นแต่งหน้าขนมเค้ก!AA:AA)+SUMIF(แพ็ค!$C:$C,'รับ-จ่าย ประจำวัน'!$B252,แพ็ค!AA:AA)+SUMIF(ธุรการ!$C:$C,'รับ-จ่าย ประจำวัน'!$B252,ธุรการ!AA:AA)+SUMIF(เส้นแต่งหน้าขนมปัง!$C:$C,'รับ-จ่าย ประจำวัน'!$B252,เส้นแต่งหน้าขนมปัง!AA:AA)+SUMIF('วางแผนBC,CJ'!$C:$C,'รับ-จ่าย ประจำวัน'!$B252,'วางแผนBC,CJ'!AA:AA)+SUMIF(RD!$C:$C,'รับ-จ่าย ประจำวัน'!$B252,RD!AA:AA)+SUMIF('FG,ออนไล,คัดแยก'!$C:$C,'รับ-จ่าย ประจำวัน'!$B252,'FG,ออนไล,คัดแยก'!AA:AA)</f>
        <v>0</v>
      </c>
      <c r="BI252" s="16">
        <f>SUMIF(เตรียมส่วนผสม!$C:$C,'รับ-จ่าย ประจำวัน'!$B252,เตรียมส่วนผสม!AB:AB)+SUMIF(กวนไส้!$C:$C,'รับ-จ่าย ประจำวัน'!$B252,กวนไส้!AB:AB)+SUMIF(ผลิต1!$C:$C,'รับ-จ่าย ประจำวัน'!$B252,ผลิต1!AB:AB)+SUMIF(ผลิต2!$C:$C,'รับ-จ่าย ประจำวัน'!$B252,ผลิต2!AB:AB)+SUMIF(เส้นแต่งหน้าขนมเค้ก!$C:$C,'รับ-จ่าย ประจำวัน'!$B252,เส้นแต่งหน้าขนมเค้ก!AB:AB)+SUMIF(แพ็ค!$C:$C,'รับ-จ่าย ประจำวัน'!$B252,แพ็ค!AB:AB)+SUMIF(ธุรการ!$C:$C,'รับ-จ่าย ประจำวัน'!$B252,ธุรการ!AB:AB)+SUMIF(เส้นแต่งหน้าขนมปัง!$C:$C,'รับ-จ่าย ประจำวัน'!$B252,เส้นแต่งหน้าขนมปัง!AB:AB)+SUMIF('วางแผนBC,CJ'!$C:$C,'รับ-จ่าย ประจำวัน'!$B252,'วางแผนBC,CJ'!AB:AB)+SUMIF(RD!$C:$C,'รับ-จ่าย ประจำวัน'!$B252,RD!AB:AB)+SUMIF('FG,ออนไล,คัดแยก'!$C:$C,'รับ-จ่าย ประจำวัน'!$B252,'FG,ออนไล,คัดแยก'!AB:AB)</f>
        <v>0</v>
      </c>
      <c r="BJ252" s="16">
        <f>SUMIF(เตรียมส่วนผสม!$C:$C,'รับ-จ่าย ประจำวัน'!$B252,เตรียมส่วนผสม!AC:AC)+SUMIF(กวนไส้!$C:$C,'รับ-จ่าย ประจำวัน'!$B252,กวนไส้!AC:AC)+SUMIF(ผลิต1!$C:$C,'รับ-จ่าย ประจำวัน'!$B252,ผลิต1!AC:AC)+SUMIF(ผลิต2!$C:$C,'รับ-จ่าย ประจำวัน'!$B252,ผลิต2!AC:AC)+SUMIF(เส้นแต่งหน้าขนมเค้ก!$C:$C,'รับ-จ่าย ประจำวัน'!$B252,เส้นแต่งหน้าขนมเค้ก!AC:AC)+SUMIF(แพ็ค!$C:$C,'รับ-จ่าย ประจำวัน'!$B252,แพ็ค!AC:AC)+SUMIF(ธุรการ!$C:$C,'รับ-จ่าย ประจำวัน'!$B252,ธุรการ!AC:AC)+SUMIF(เส้นแต่งหน้าขนมปัง!$C:$C,'รับ-จ่าย ประจำวัน'!$B252,เส้นแต่งหน้าขนมปัง!AC:AC)+SUMIF('วางแผนBC,CJ'!$C:$C,'รับ-จ่าย ประจำวัน'!$B252,'วางแผนBC,CJ'!AC:AC)+SUMIF(RD!$C:$C,'รับ-จ่าย ประจำวัน'!$B252,RD!AC:AC)+SUMIF('FG,ออนไล,คัดแยก'!$C:$C,'รับ-จ่าย ประจำวัน'!$B252,'FG,ออนไล,คัดแยก'!AC:AC)</f>
        <v>0</v>
      </c>
      <c r="BK252" s="16">
        <f>SUMIF(เตรียมส่วนผสม!$C:$C,'รับ-จ่าย ประจำวัน'!$B252,เตรียมส่วนผสม!AD:AD)+SUMIF(กวนไส้!$C:$C,'รับ-จ่าย ประจำวัน'!$B252,กวนไส้!AD:AD)+SUMIF(ผลิต1!$C:$C,'รับ-จ่าย ประจำวัน'!$B252,ผลิต1!AD:AD)+SUMIF(ผลิต2!$C:$C,'รับ-จ่าย ประจำวัน'!$B252,ผลิต2!AD:AD)+SUMIF(เส้นแต่งหน้าขนมเค้ก!$C:$C,'รับ-จ่าย ประจำวัน'!$B252,เส้นแต่งหน้าขนมเค้ก!AD:AD)+SUMIF(แพ็ค!$C:$C,'รับ-จ่าย ประจำวัน'!$B252,แพ็ค!AD:AD)+SUMIF(ธุรการ!$C:$C,'รับ-จ่าย ประจำวัน'!$B252,ธุรการ!AD:AD)+SUMIF(เส้นแต่งหน้าขนมปัง!$C:$C,'รับ-จ่าย ประจำวัน'!$B252,เส้นแต่งหน้าขนมปัง!AD:AD)+SUMIF('วางแผนBC,CJ'!$C:$C,'รับ-จ่าย ประจำวัน'!$B252,'วางแผนBC,CJ'!AD:AD)+SUMIF(RD!$C:$C,'รับ-จ่าย ประจำวัน'!$B252,RD!AD:AD)+SUMIF('FG,ออนไล,คัดแยก'!$C:$C,'รับ-จ่าย ประจำวัน'!$B252,'FG,ออนไล,คัดแยก'!AD:AD)</f>
        <v>0</v>
      </c>
      <c r="BL252" s="16">
        <f>SUMIF(เตรียมส่วนผสม!$C:$C,'รับ-จ่าย ประจำวัน'!$B252,เตรียมส่วนผสม!AE:AE)+SUMIF(กวนไส้!$C:$C,'รับ-จ่าย ประจำวัน'!$B252,กวนไส้!AE:AE)+SUMIF(ผลิต1!$C:$C,'รับ-จ่าย ประจำวัน'!$B252,ผลิต1!AE:AE)+SUMIF(ผลิต2!$C:$C,'รับ-จ่าย ประจำวัน'!$B252,ผลิต2!AE:AE)+SUMIF(เส้นแต่งหน้าขนมเค้ก!$C:$C,'รับ-จ่าย ประจำวัน'!$B252,เส้นแต่งหน้าขนมเค้ก!AE:AE)+SUMIF(แพ็ค!$C:$C,'รับ-จ่าย ประจำวัน'!$B252,แพ็ค!AE:AE)+SUMIF(ธุรการ!$C:$C,'รับ-จ่าย ประจำวัน'!$B252,ธุรการ!AE:AE)+SUMIF(เส้นแต่งหน้าขนมปัง!$C:$C,'รับ-จ่าย ประจำวัน'!$B252,เส้นแต่งหน้าขนมปัง!AE:AE)+SUMIF('วางแผนBC,CJ'!$C:$C,'รับ-จ่าย ประจำวัน'!$B252,'วางแผนBC,CJ'!AE:AE)+SUMIF(RD!$C:$C,'รับ-จ่าย ประจำวัน'!$B252,RD!AE:AE)+SUMIF('FG,ออนไล,คัดแยก'!$C:$C,'รับ-จ่าย ประจำวัน'!$B252,'FG,ออนไล,คัดแยก'!AE:AE)</f>
        <v>1000</v>
      </c>
      <c r="BM252" s="16">
        <f>SUMIF(เตรียมส่วนผสม!$C:$C,'รับ-จ่าย ประจำวัน'!$B252,เตรียมส่วนผสม!AF:AF)+SUMIF(กวนไส้!$C:$C,'รับ-จ่าย ประจำวัน'!$B252,กวนไส้!AF:AF)+SUMIF(ผลิต1!$C:$C,'รับ-จ่าย ประจำวัน'!$B252,ผลิต1!AF:AF)+SUMIF(ผลิต2!$C:$C,'รับ-จ่าย ประจำวัน'!$B252,ผลิต2!AF:AF)+SUMIF(เส้นแต่งหน้าขนมเค้ก!$C:$C,'รับ-จ่าย ประจำวัน'!$B252,เส้นแต่งหน้าขนมเค้ก!AF:AF)+SUMIF(แพ็ค!$C:$C,'รับ-จ่าย ประจำวัน'!$B252,แพ็ค!AF:AF)+SUMIF(ธุรการ!$C:$C,'รับ-จ่าย ประจำวัน'!$B252,ธุรการ!AF:AF)+SUMIF(เส้นแต่งหน้าขนมปัง!$C:$C,'รับ-จ่าย ประจำวัน'!$B252,เส้นแต่งหน้าขนมปัง!AF:AF)+SUMIF('วางแผนBC,CJ'!$C:$C,'รับ-จ่าย ประจำวัน'!$B252,'วางแผนBC,CJ'!AF:AF)+SUMIF(RD!$C:$C,'รับ-จ่าย ประจำวัน'!$B252,RD!AF:AF)+SUMIF('FG,ออนไล,คัดแยก'!$C:$C,'รับ-จ่าย ประจำวัน'!$B252,'FG,ออนไล,คัดแยก'!AF:AF)</f>
        <v>0</v>
      </c>
      <c r="BN252" s="16">
        <f>SUMIF(เตรียมส่วนผสม!$C:$C,'รับ-จ่าย ประจำวัน'!$B252,เตรียมส่วนผสม!AG:AG)+SUMIF(กวนไส้!$C:$C,'รับ-จ่าย ประจำวัน'!$B252,กวนไส้!AG:AG)+SUMIF(ผลิต1!$C:$C,'รับ-จ่าย ประจำวัน'!$B252,ผลิต1!AG:AG)+SUMIF(ผลิต2!$C:$C,'รับ-จ่าย ประจำวัน'!$B252,ผลิต2!AG:AG)+SUMIF(เส้นแต่งหน้าขนมเค้ก!$C:$C,'รับ-จ่าย ประจำวัน'!$B252,เส้นแต่งหน้าขนมเค้ก!AG:AG)+SUMIF(แพ็ค!$C:$C,'รับ-จ่าย ประจำวัน'!$B252,แพ็ค!AG:AG)+SUMIF(ธุรการ!$C:$C,'รับ-จ่าย ประจำวัน'!$B252,ธุรการ!AG:AG)+SUMIF(เส้นแต่งหน้าขนมปัง!$C:$C,'รับ-จ่าย ประจำวัน'!$B252,เส้นแต่งหน้าขนมปัง!AG:AG)+SUMIF('วางแผนBC,CJ'!$C:$C,'รับ-จ่าย ประจำวัน'!$B252,'วางแผนBC,CJ'!AG:AG)+SUMIF(RD!$C:$C,'รับ-จ่าย ประจำวัน'!$B252,RD!AG:AG)+SUMIF('FG,ออนไล,คัดแยก'!$C:$C,'รับ-จ่าย ประจำวัน'!$B252,'FG,ออนไล,คัดแยก'!AG:AG)</f>
        <v>0</v>
      </c>
      <c r="BO252" s="16">
        <f>SUMIF(เตรียมส่วนผสม!$C:$C,'รับ-จ่าย ประจำวัน'!$B252,เตรียมส่วนผสม!AH:AH)+SUMIF(กวนไส้!$C:$C,'รับ-จ่าย ประจำวัน'!$B252,กวนไส้!AH:AH)+SUMIF(ผลิต1!$C:$C,'รับ-จ่าย ประจำวัน'!$B252,ผลิต1!AH:AH)+SUMIF(ผลิต2!$C:$C,'รับ-จ่าย ประจำวัน'!$B252,ผลิต2!AH:AH)+SUMIF(เส้นแต่งหน้าขนมเค้ก!$C:$C,'รับ-จ่าย ประจำวัน'!$B252,เส้นแต่งหน้าขนมเค้ก!AH:AH)+SUMIF(แพ็ค!$C:$C,'รับ-จ่าย ประจำวัน'!$B252,แพ็ค!AH:AH)+SUMIF(ธุรการ!$C:$C,'รับ-จ่าย ประจำวัน'!$B252,ธุรการ!AH:AH)+SUMIF(เส้นแต่งหน้าขนมปัง!$C:$C,'รับ-จ่าย ประจำวัน'!$B252,เส้นแต่งหน้าขนมปัง!AH:AH)+SUMIF('วางแผนBC,CJ'!$C:$C,'รับ-จ่าย ประจำวัน'!$B252,'วางแผนBC,CJ'!AH:AH)+SUMIF(RD!$C:$C,'รับ-จ่าย ประจำวัน'!$B252,RD!AH:AH)+SUMIF('FG,ออนไล,คัดแยก'!$C:$C,'รับ-จ่าย ประจำวัน'!$B252,'FG,ออนไล,คัดแยก'!AH:AH)</f>
        <v>0</v>
      </c>
      <c r="BP252" s="16">
        <f>SUMIF(เตรียมส่วนผสม!$C:$C,'รับ-จ่าย ประจำวัน'!$B252,เตรียมส่วนผสม!AI:AI)+SUMIF(กวนไส้!$C:$C,'รับ-จ่าย ประจำวัน'!$B252,กวนไส้!AI:AI)+SUMIF(ผลิต1!$C:$C,'รับ-จ่าย ประจำวัน'!$B252,ผลิต1!AI:AI)+SUMIF(ผลิต2!$C:$C,'รับ-จ่าย ประจำวัน'!$B252,ผลิต2!AI:AI)+SUMIF(เส้นแต่งหน้าขนมเค้ก!$C:$C,'รับ-จ่าย ประจำวัน'!$B252,เส้นแต่งหน้าขนมเค้ก!AI:AI)+SUMIF(แพ็ค!$C:$C,'รับ-จ่าย ประจำวัน'!$B252,แพ็ค!AI:AI)+SUMIF(ธุรการ!$C:$C,'รับ-จ่าย ประจำวัน'!$B252,ธุรการ!AI:AI)+SUMIF(เส้นแต่งหน้าขนมปัง!$C:$C,'รับ-จ่าย ประจำวัน'!$B252,เส้นแต่งหน้าขนมปัง!AI:AI)+SUMIF('วางแผนBC,CJ'!$C:$C,'รับ-จ่าย ประจำวัน'!$B252,'วางแผนBC,CJ'!AI:AI)+SUMIF(RD!$C:$C,'รับ-จ่าย ประจำวัน'!$B252,RD!AI:AI)+SUMIF('FG,ออนไล,คัดแยก'!$C:$C,'รับ-จ่าย ประจำวัน'!$B252,'FG,ออนไล,คัดแยก'!AI:AI)</f>
        <v>0</v>
      </c>
      <c r="BQ252" s="16">
        <f>SUMIF(เตรียมส่วนผสม!$C:$C,'รับ-จ่าย ประจำวัน'!$B252,เตรียมส่วนผสม!AJ:AJ)+SUMIF(กวนไส้!$C:$C,'รับ-จ่าย ประจำวัน'!$B252,กวนไส้!AJ:AJ)+SUMIF(ผลิต1!$C:$C,'รับ-จ่าย ประจำวัน'!$B252,ผลิต1!AJ:AJ)+SUMIF(ผลิต2!$C:$C,'รับ-จ่าย ประจำวัน'!$B252,ผลิต2!AJ:AJ)+SUMIF(เส้นแต่งหน้าขนมเค้ก!$C:$C,'รับ-จ่าย ประจำวัน'!$B252,เส้นแต่งหน้าขนมเค้ก!AJ:AJ)+SUMIF(แพ็ค!$C:$C,'รับ-จ่าย ประจำวัน'!$B252,แพ็ค!AJ:AJ)+SUMIF(ธุรการ!$C:$C,'รับ-จ่าย ประจำวัน'!$B252,ธุรการ!AJ:AJ)+SUMIF(เส้นแต่งหน้าขนมปัง!$C:$C,'รับ-จ่าย ประจำวัน'!$B252,เส้นแต่งหน้าขนมปัง!AJ:AJ)+SUMIF('วางแผนBC,CJ'!$C:$C,'รับ-จ่าย ประจำวัน'!$B252,'วางแผนBC,CJ'!AJ:AJ)+SUMIF(RD!$C:$C,'รับ-จ่าย ประจำวัน'!$B252,RD!AJ:AJ)+SUMIF('FG,ออนไล,คัดแยก'!$C:$C,'รับ-จ่าย ประจำวัน'!$B252,'FG,ออนไล,คัดแยก'!AJ:AJ)</f>
        <v>0</v>
      </c>
      <c r="BR252" s="16">
        <f>SUMIF(เตรียมส่วนผสม!$C:$C,'รับ-จ่าย ประจำวัน'!$B252,เตรียมส่วนผสม!AK:AK)+SUMIF(กวนไส้!$C:$C,'รับ-จ่าย ประจำวัน'!$B252,กวนไส้!AK:AK)+SUMIF(ผลิต1!$C:$C,'รับ-จ่าย ประจำวัน'!$B252,ผลิต1!AK:AK)+SUMIF(ผลิต2!$C:$C,'รับ-จ่าย ประจำวัน'!$B252,ผลิต2!AK:AK)+SUMIF(เส้นแต่งหน้าขนมเค้ก!$C:$C,'รับ-จ่าย ประจำวัน'!$B252,เส้นแต่งหน้าขนมเค้ก!AK:AK)+SUMIF(แพ็ค!$C:$C,'รับ-จ่าย ประจำวัน'!$B252,แพ็ค!AK:AK)+SUMIF(ธุรการ!$C:$C,'รับ-จ่าย ประจำวัน'!$B252,ธุรการ!AK:AK)+SUMIF(เส้นแต่งหน้าขนมปัง!$C:$C,'รับ-จ่าย ประจำวัน'!$B252,เส้นแต่งหน้าขนมปัง!AK:AK)+SUMIF('วางแผนBC,CJ'!$C:$C,'รับ-จ่าย ประจำวัน'!$B252,'วางแผนBC,CJ'!AK:AK)+SUMIF(RD!$C:$C,'รับ-จ่าย ประจำวัน'!$B252,RD!AK:AK)+SUMIF('FG,ออนไล,คัดแยก'!$C:$C,'รับ-จ่าย ประจำวัน'!$B252,'FG,ออนไล,คัดแยก'!AK:AK)</f>
        <v>0</v>
      </c>
      <c r="BS252" s="16">
        <f>SUMIF(เตรียมส่วนผสม!$C:$C,'รับ-จ่าย ประจำวัน'!$B252,เตรียมส่วนผสม!AL:AL)+SUMIF(กวนไส้!$C:$C,'รับ-จ่าย ประจำวัน'!$B252,กวนไส้!AL:AL)+SUMIF(ผลิต1!$C:$C,'รับ-จ่าย ประจำวัน'!$B252,ผลิต1!AL:AL)+SUMIF(ผลิต2!$C:$C,'รับ-จ่าย ประจำวัน'!$B252,ผลิต2!AL:AL)+SUMIF(เส้นแต่งหน้าขนมเค้ก!$C:$C,'รับ-จ่าย ประจำวัน'!$B252,เส้นแต่งหน้าขนมเค้ก!AL:AL)+SUMIF(แพ็ค!$C:$C,'รับ-จ่าย ประจำวัน'!$B252,แพ็ค!AL:AL)+SUMIF(ธุรการ!$C:$C,'รับ-จ่าย ประจำวัน'!$B252,ธุรการ!AL:AL)+SUMIF(เส้นแต่งหน้าขนมปัง!$C:$C,'รับ-จ่าย ประจำวัน'!$B252,เส้นแต่งหน้าขนมปัง!AL:AL)+SUMIF('วางแผนBC,CJ'!$C:$C,'รับ-จ่าย ประจำวัน'!$B252,'วางแผนBC,CJ'!AL:AL)+SUMIF(RD!$C:$C,'รับ-จ่าย ประจำวัน'!$B252,RD!AL:AL)+SUMIF('FG,ออนไล,คัดแยก'!$C:$C,'รับ-จ่าย ประจำวัน'!$B252,'FG,ออนไล,คัดแยก'!AL:AL)</f>
        <v>0</v>
      </c>
      <c r="BT252" s="18">
        <f t="shared" si="50"/>
        <v>2000</v>
      </c>
      <c r="BU252" s="116">
        <f>20000+3000</f>
        <v>23000</v>
      </c>
      <c r="BV252" s="146">
        <f t="shared" si="51"/>
        <v>6000</v>
      </c>
      <c r="BW252" s="183">
        <v>30</v>
      </c>
      <c r="BX252" s="172">
        <f t="shared" ref="BX252:BX258" si="58">BT252/30</f>
        <v>66.666666666666671</v>
      </c>
      <c r="BY252" s="188">
        <f t="shared" si="53"/>
        <v>90</v>
      </c>
      <c r="BZ252" s="180">
        <f t="shared" ca="1" si="52"/>
        <v>46293</v>
      </c>
      <c r="CA252" s="145"/>
      <c r="CB252" s="193"/>
      <c r="CC252" s="93"/>
      <c r="CD252" s="93"/>
      <c r="CE252" s="93"/>
      <c r="CF252" s="93"/>
      <c r="CG252" s="93"/>
      <c r="CH252" s="93"/>
      <c r="CI252" s="93"/>
      <c r="CJ252" s="94"/>
      <c r="CK252" s="9">
        <f t="shared" si="54"/>
        <v>-17000</v>
      </c>
    </row>
    <row r="253" spans="1:89" x14ac:dyDescent="0.5">
      <c r="A253" s="149" t="s">
        <v>811</v>
      </c>
      <c r="B253" s="24">
        <v>1023201006</v>
      </c>
      <c r="C253" s="10" t="s">
        <v>2116</v>
      </c>
      <c r="D253" s="177" t="s">
        <v>91</v>
      </c>
      <c r="E253" s="28">
        <v>0</v>
      </c>
      <c r="F253" s="75"/>
      <c r="G253" s="11" t="s">
        <v>62</v>
      </c>
      <c r="H253" s="12">
        <v>7000</v>
      </c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3"/>
      <c r="AF253" s="13">
        <v>10000</v>
      </c>
      <c r="AG253" s="13"/>
      <c r="AH253" s="13"/>
      <c r="AI253" s="14"/>
      <c r="AJ253" s="14"/>
      <c r="AK253" s="14"/>
      <c r="AL253" s="14"/>
      <c r="AM253" s="14"/>
      <c r="AN253" s="15">
        <f t="shared" si="49"/>
        <v>10000</v>
      </c>
      <c r="AO253" s="16">
        <f>SUMIF(เตรียมส่วนผสม!$C:$C,'รับ-จ่าย ประจำวัน'!$B253,เตรียมส่วนผสม!H:H)+SUMIF(กวนไส้!$C:$C,'รับ-จ่าย ประจำวัน'!$B253,กวนไส้!H:H)+SUMIF(ผลิต1!$C:$C,'รับ-จ่าย ประจำวัน'!$B253,ผลิต1!H:H)+SUMIF(ผลิต2!$C:$C,'รับ-จ่าย ประจำวัน'!$B253,ผลิต2!H:H)+SUMIF(เส้นแต่งหน้าขนมเค้ก!$C:$C,'รับ-จ่าย ประจำวัน'!$B253,เส้นแต่งหน้าขนมเค้ก!H:H)+SUMIF(แพ็ค!$C:$C,'รับ-จ่าย ประจำวัน'!$B253,แพ็ค!H:H)+SUMIF(ธุรการ!$C:$C,'รับ-จ่าย ประจำวัน'!$B253,ธุรการ!H:H)+SUMIF(เส้นแต่งหน้าขนมปัง!$C:$C,'รับ-จ่าย ประจำวัน'!$B253,เส้นแต่งหน้าขนมปัง!H:H)+SUMIF('วางแผนBC,CJ'!$C:$C,'รับ-จ่าย ประจำวัน'!$B253,'วางแผนBC,CJ'!H:H)+SUMIF(RD!$C:$C,'รับ-จ่าย ประจำวัน'!$B253,RD!H:H)+SUMIF('FG,ออนไล,คัดแยก'!$C:$C,'รับ-จ่าย ประจำวัน'!$B253,'FG,ออนไล,คัดแยก'!H:H)</f>
        <v>0</v>
      </c>
      <c r="AP253" s="16">
        <f>SUMIF(เตรียมส่วนผสม!$C:$C,'รับ-จ่าย ประจำวัน'!$B253,เตรียมส่วนผสม!I:I)+SUMIF(กวนไส้!$C:$C,'รับ-จ่าย ประจำวัน'!$B253,กวนไส้!I:I)+SUMIF(ผลิต1!$C:$C,'รับ-จ่าย ประจำวัน'!$B253,ผลิต1!I:I)+SUMIF(ผลิต2!$C:$C,'รับ-จ่าย ประจำวัน'!$B253,ผลิต2!I:I)+SUMIF(เส้นแต่งหน้าขนมเค้ก!$C:$C,'รับ-จ่าย ประจำวัน'!$B253,เส้นแต่งหน้าขนมเค้ก!I:I)+SUMIF(แพ็ค!$C:$C,'รับ-จ่าย ประจำวัน'!$B253,แพ็ค!I:I)+SUMIF(ธุรการ!$C:$C,'รับ-จ่าย ประจำวัน'!$B253,ธุรการ!I:I)+SUMIF(เส้นแต่งหน้าขนมปัง!$C:$C,'รับ-จ่าย ประจำวัน'!$B253,เส้นแต่งหน้าขนมปัง!I:I)+SUMIF('วางแผนBC,CJ'!$C:$C,'รับ-จ่าย ประจำวัน'!$B253,'วางแผนBC,CJ'!I:I)+SUMIF(RD!$C:$C,'รับ-จ่าย ประจำวัน'!$B253,RD!I:I)+SUMIF('FG,ออนไล,คัดแยก'!$C:$C,'รับ-จ่าย ประจำวัน'!$B253,'FG,ออนไล,คัดแยก'!I:I)</f>
        <v>1000</v>
      </c>
      <c r="AQ253" s="16">
        <f>SUMIF(เตรียมส่วนผสม!$C:$C,'รับ-จ่าย ประจำวัน'!$B253,เตรียมส่วนผสม!J:J)+SUMIF(กวนไส้!$C:$C,'รับ-จ่าย ประจำวัน'!$B253,กวนไส้!J:J)+SUMIF(ผลิต1!$C:$C,'รับ-จ่าย ประจำวัน'!$B253,ผลิต1!J:J)+SUMIF(ผลิต2!$C:$C,'รับ-จ่าย ประจำวัน'!$B253,ผลิต2!J:J)+SUMIF(เส้นแต่งหน้าขนมเค้ก!$C:$C,'รับ-จ่าย ประจำวัน'!$B253,เส้นแต่งหน้าขนมเค้ก!J:J)+SUMIF(แพ็ค!$C:$C,'รับ-จ่าย ประจำวัน'!$B253,แพ็ค!J:J)+SUMIF(ธุรการ!$C:$C,'รับ-จ่าย ประจำวัน'!$B253,ธุรการ!J:J)+SUMIF(เส้นแต่งหน้าขนมปัง!$C:$C,'รับ-จ่าย ประจำวัน'!$B253,เส้นแต่งหน้าขนมปัง!J:J)+SUMIF('วางแผนBC,CJ'!$C:$C,'รับ-จ่าย ประจำวัน'!$B253,'วางแผนBC,CJ'!J:J)+SUMIF(RD!$C:$C,'รับ-จ่าย ประจำวัน'!$B253,RD!J:J)+SUMIF('FG,ออนไล,คัดแยก'!$C:$C,'รับ-จ่าย ประจำวัน'!$B253,'FG,ออนไล,คัดแยก'!J:J)</f>
        <v>0</v>
      </c>
      <c r="AR253" s="16">
        <f>SUMIF(เตรียมส่วนผสม!$C:$C,'รับ-จ่าย ประจำวัน'!$B253,เตรียมส่วนผสม!K:K)+SUMIF(กวนไส้!$C:$C,'รับ-จ่าย ประจำวัน'!$B253,กวนไส้!K:K)+SUMIF(ผลิต1!$C:$C,'รับ-จ่าย ประจำวัน'!$B253,ผลิต1!K:K)+SUMIF(ผลิต2!$C:$C,'รับ-จ่าย ประจำวัน'!$B253,ผลิต2!K:K)+SUMIF(เส้นแต่งหน้าขนมเค้ก!$C:$C,'รับ-จ่าย ประจำวัน'!$B253,เส้นแต่งหน้าขนมเค้ก!K:K)+SUMIF(แพ็ค!$C:$C,'รับ-จ่าย ประจำวัน'!$B253,แพ็ค!K:K)+SUMIF(ธุรการ!$C:$C,'รับ-จ่าย ประจำวัน'!$B253,ธุรการ!K:K)+SUMIF(เส้นแต่งหน้าขนมปัง!$C:$C,'รับ-จ่าย ประจำวัน'!$B253,เส้นแต่งหน้าขนมปัง!K:K)+SUMIF('วางแผนBC,CJ'!$C:$C,'รับ-จ่าย ประจำวัน'!$B253,'วางแผนBC,CJ'!K:K)+SUMIF(RD!$C:$C,'รับ-จ่าย ประจำวัน'!$B253,RD!K:K)+SUMIF('FG,ออนไล,คัดแยก'!$C:$C,'รับ-จ่าย ประจำวัน'!$B253,'FG,ออนไล,คัดแยก'!K:K)</f>
        <v>0</v>
      </c>
      <c r="AS253" s="16">
        <f>SUMIF(เตรียมส่วนผสม!$C:$C,'รับ-จ่าย ประจำวัน'!$B253,เตรียมส่วนผสม!L:L)+SUMIF(กวนไส้!$C:$C,'รับ-จ่าย ประจำวัน'!$B253,กวนไส้!L:L)+SUMIF(ผลิต1!$C:$C,'รับ-จ่าย ประจำวัน'!$B253,ผลิต1!L:L)+SUMIF(ผลิต2!$C:$C,'รับ-จ่าย ประจำวัน'!$B253,ผลิต2!L:L)+SUMIF(เส้นแต่งหน้าขนมเค้ก!$C:$C,'รับ-จ่าย ประจำวัน'!$B253,เส้นแต่งหน้าขนมเค้ก!L:L)+SUMIF(แพ็ค!$C:$C,'รับ-จ่าย ประจำวัน'!$B253,แพ็ค!L:L)+SUMIF(ธุรการ!$C:$C,'รับ-จ่าย ประจำวัน'!$B253,ธุรการ!L:L)+SUMIF(เส้นแต่งหน้าขนมปัง!$C:$C,'รับ-จ่าย ประจำวัน'!$B253,เส้นแต่งหน้าขนมปัง!L:L)+SUMIF('วางแผนBC,CJ'!$C:$C,'รับ-จ่าย ประจำวัน'!$B253,'วางแผนBC,CJ'!L:L)+SUMIF(RD!$C:$C,'รับ-จ่าย ประจำวัน'!$B253,RD!L:L)+SUMIF('FG,ออนไล,คัดแยก'!$C:$C,'รับ-จ่าย ประจำวัน'!$B253,'FG,ออนไล,คัดแยก'!L:L)</f>
        <v>0</v>
      </c>
      <c r="AT253" s="16">
        <f>SUMIF(เตรียมส่วนผสม!$C:$C,'รับ-จ่าย ประจำวัน'!$B253,เตรียมส่วนผสม!M:M)+SUMIF(กวนไส้!$C:$C,'รับ-จ่าย ประจำวัน'!$B253,กวนไส้!M:M)+SUMIF(ผลิต1!$C:$C,'รับ-จ่าย ประจำวัน'!$B253,ผลิต1!M:M)+SUMIF(ผลิต2!$C:$C,'รับ-จ่าย ประจำวัน'!$B253,ผลิต2!M:M)+SUMIF(เส้นแต่งหน้าขนมเค้ก!$C:$C,'รับ-จ่าย ประจำวัน'!$B253,เส้นแต่งหน้าขนมเค้ก!M:M)+SUMIF(แพ็ค!$C:$C,'รับ-จ่าย ประจำวัน'!$B253,แพ็ค!M:M)+SUMIF(ธุรการ!$C:$C,'รับ-จ่าย ประจำวัน'!$B253,ธุรการ!M:M)+SUMIF(เส้นแต่งหน้าขนมปัง!$C:$C,'รับ-จ่าย ประจำวัน'!$B253,เส้นแต่งหน้าขนมปัง!M:M)+SUMIF('วางแผนBC,CJ'!$C:$C,'รับ-จ่าย ประจำวัน'!$B253,'วางแผนBC,CJ'!M:M)+SUMIF(RD!$C:$C,'รับ-จ่าย ประจำวัน'!$B253,RD!M:M)+SUMIF('FG,ออนไล,คัดแยก'!$C:$C,'รับ-จ่าย ประจำวัน'!$B253,'FG,ออนไล,คัดแยก'!M:M)</f>
        <v>0</v>
      </c>
      <c r="AU253" s="16">
        <f>SUMIF(เตรียมส่วนผสม!$C:$C,'รับ-จ่าย ประจำวัน'!$B253,เตรียมส่วนผสม!N:N)+SUMIF(กวนไส้!$C:$C,'รับ-จ่าย ประจำวัน'!$B253,กวนไส้!N:N)+SUMIF(ผลิต1!$C:$C,'รับ-จ่าย ประจำวัน'!$B253,ผลิต1!N:N)+SUMIF(ผลิต2!$C:$C,'รับ-จ่าย ประจำวัน'!$B253,ผลิต2!N:N)+SUMIF(เส้นแต่งหน้าขนมเค้ก!$C:$C,'รับ-จ่าย ประจำวัน'!$B253,เส้นแต่งหน้าขนมเค้ก!N:N)+SUMIF(แพ็ค!$C:$C,'รับ-จ่าย ประจำวัน'!$B253,แพ็ค!N:N)+SUMIF(ธุรการ!$C:$C,'รับ-จ่าย ประจำวัน'!$B253,ธุรการ!N:N)+SUMIF(เส้นแต่งหน้าขนมปัง!$C:$C,'รับ-จ่าย ประจำวัน'!$B253,เส้นแต่งหน้าขนมปัง!N:N)+SUMIF('วางแผนBC,CJ'!$C:$C,'รับ-จ่าย ประจำวัน'!$B253,'วางแผนBC,CJ'!N:N)+SUMIF(RD!$C:$C,'รับ-จ่าย ประจำวัน'!$B253,RD!N:N)+SUMIF('FG,ออนไล,คัดแยก'!$C:$C,'รับ-จ่าย ประจำวัน'!$B253,'FG,ออนไล,คัดแยก'!N:N)</f>
        <v>0</v>
      </c>
      <c r="AV253" s="16">
        <f>SUMIF(เตรียมส่วนผสม!$C:$C,'รับ-จ่าย ประจำวัน'!$B253,เตรียมส่วนผสม!O:O)+SUMIF(กวนไส้!$C:$C,'รับ-จ่าย ประจำวัน'!$B253,กวนไส้!O:O)+SUMIF(ผลิต1!$C:$C,'รับ-จ่าย ประจำวัน'!$B253,ผลิต1!O:O)+SUMIF(ผลิต2!$C:$C,'รับ-จ่าย ประจำวัน'!$B253,ผลิต2!O:O)+SUMIF(เส้นแต่งหน้าขนมเค้ก!$C:$C,'รับ-จ่าย ประจำวัน'!$B253,เส้นแต่งหน้าขนมเค้ก!O:O)+SUMIF(แพ็ค!$C:$C,'รับ-จ่าย ประจำวัน'!$B253,แพ็ค!O:O)+SUMIF(ธุรการ!$C:$C,'รับ-จ่าย ประจำวัน'!$B253,ธุรการ!O:O)+SUMIF(เส้นแต่งหน้าขนมปัง!$C:$C,'รับ-จ่าย ประจำวัน'!$B253,เส้นแต่งหน้าขนมปัง!O:O)+SUMIF('วางแผนBC,CJ'!$C:$C,'รับ-จ่าย ประจำวัน'!$B253,'วางแผนBC,CJ'!O:O)+SUMIF(RD!$C:$C,'รับ-จ่าย ประจำวัน'!$B253,RD!O:O)+SUMIF('FG,ออนไล,คัดแยก'!$C:$C,'รับ-จ่าย ประจำวัน'!$B253,'FG,ออนไล,คัดแยก'!O:O)</f>
        <v>0</v>
      </c>
      <c r="AW253" s="16">
        <f>SUMIF(เตรียมส่วนผสม!$C:$C,'รับ-จ่าย ประจำวัน'!$B253,เตรียมส่วนผสม!P:P)+SUMIF(กวนไส้!$C:$C,'รับ-จ่าย ประจำวัน'!$B253,กวนไส้!P:P)+SUMIF(ผลิต1!$C:$C,'รับ-จ่าย ประจำวัน'!$B253,ผลิต1!P:P)+SUMIF(ผลิต2!$C:$C,'รับ-จ่าย ประจำวัน'!$B253,ผลิต2!P:P)+SUMIF(เส้นแต่งหน้าขนมเค้ก!$C:$C,'รับ-จ่าย ประจำวัน'!$B253,เส้นแต่งหน้าขนมเค้ก!P:P)+SUMIF(แพ็ค!$C:$C,'รับ-จ่าย ประจำวัน'!$B253,แพ็ค!P:P)+SUMIF(ธุรการ!$C:$C,'รับ-จ่าย ประจำวัน'!$B253,ธุรการ!P:P)+SUMIF(เส้นแต่งหน้าขนมปัง!$C:$C,'รับ-จ่าย ประจำวัน'!$B253,เส้นแต่งหน้าขนมปัง!P:P)+SUMIF('วางแผนBC,CJ'!$C:$C,'รับ-จ่าย ประจำวัน'!$B253,'วางแผนBC,CJ'!P:P)+SUMIF(RD!$C:$C,'รับ-จ่าย ประจำวัน'!$B253,RD!P:P)+SUMIF('FG,ออนไล,คัดแยก'!$C:$C,'รับ-จ่าย ประจำวัน'!$B253,'FG,ออนไล,คัดแยก'!P:P)</f>
        <v>1000</v>
      </c>
      <c r="AX253" s="16">
        <f>SUMIF(เตรียมส่วนผสม!$C:$C,'รับ-จ่าย ประจำวัน'!$B253,เตรียมส่วนผสม!Q:Q)+SUMIF(กวนไส้!$C:$C,'รับ-จ่าย ประจำวัน'!$B253,กวนไส้!Q:Q)+SUMIF(ผลิต1!$C:$C,'รับ-จ่าย ประจำวัน'!$B253,ผลิต1!Q:Q)+SUMIF(ผลิต2!$C:$C,'รับ-จ่าย ประจำวัน'!$B253,ผลิต2!Q:Q)+SUMIF(เส้นแต่งหน้าขนมเค้ก!$C:$C,'รับ-จ่าย ประจำวัน'!$B253,เส้นแต่งหน้าขนมเค้ก!Q:Q)+SUMIF(แพ็ค!$C:$C,'รับ-จ่าย ประจำวัน'!$B253,แพ็ค!Q:Q)+SUMIF(ธุรการ!$C:$C,'รับ-จ่าย ประจำวัน'!$B253,ธุรการ!Q:Q)+SUMIF(เส้นแต่งหน้าขนมปัง!$C:$C,'รับ-จ่าย ประจำวัน'!$B253,เส้นแต่งหน้าขนมปัง!Q:Q)+SUMIF('วางแผนBC,CJ'!$C:$C,'รับ-จ่าย ประจำวัน'!$B253,'วางแผนBC,CJ'!Q:Q)+SUMIF(RD!$C:$C,'รับ-จ่าย ประจำวัน'!$B253,RD!Q:Q)+SUMIF('FG,ออนไล,คัดแยก'!$C:$C,'รับ-จ่าย ประจำวัน'!$B253,'FG,ออนไล,คัดแยก'!Q:Q)</f>
        <v>0</v>
      </c>
      <c r="AY253" s="16">
        <f>SUMIF(เตรียมส่วนผสม!$C:$C,'รับ-จ่าย ประจำวัน'!$B253,เตรียมส่วนผสม!R:R)+SUMIF(กวนไส้!$C:$C,'รับ-จ่าย ประจำวัน'!$B253,กวนไส้!R:R)+SUMIF(ผลิต1!$C:$C,'รับ-จ่าย ประจำวัน'!$B253,ผลิต1!R:R)+SUMIF(ผลิต2!$C:$C,'รับ-จ่าย ประจำวัน'!$B253,ผลิต2!R:R)+SUMIF(เส้นแต่งหน้าขนมเค้ก!$C:$C,'รับ-จ่าย ประจำวัน'!$B253,เส้นแต่งหน้าขนมเค้ก!R:R)+SUMIF(แพ็ค!$C:$C,'รับ-จ่าย ประจำวัน'!$B253,แพ็ค!R:R)+SUMIF(ธุรการ!$C:$C,'รับ-จ่าย ประจำวัน'!$B253,ธุรการ!R:R)+SUMIF(เส้นแต่งหน้าขนมปัง!$C:$C,'รับ-จ่าย ประจำวัน'!$B253,เส้นแต่งหน้าขนมปัง!R:R)+SUMIF('วางแผนBC,CJ'!$C:$C,'รับ-จ่าย ประจำวัน'!$B253,'วางแผนBC,CJ'!R:R)+SUMIF(RD!$C:$C,'รับ-จ่าย ประจำวัน'!$B253,RD!R:R)+SUMIF('FG,ออนไล,คัดแยก'!$C:$C,'รับ-จ่าย ประจำวัน'!$B253,'FG,ออนไล,คัดแยก'!R:R)</f>
        <v>0</v>
      </c>
      <c r="AZ253" s="16">
        <f>SUMIF(เตรียมส่วนผสม!$C:$C,'รับ-จ่าย ประจำวัน'!$B253,เตรียมส่วนผสม!S:S)+SUMIF(กวนไส้!$C:$C,'รับ-จ่าย ประจำวัน'!$B253,กวนไส้!S:S)+SUMIF(ผลิต1!$C:$C,'รับ-จ่าย ประจำวัน'!$B253,ผลิต1!S:S)+SUMIF(ผลิต2!$C:$C,'รับ-จ่าย ประจำวัน'!$B253,ผลิต2!S:S)+SUMIF(เส้นแต่งหน้าขนมเค้ก!$C:$C,'รับ-จ่าย ประจำวัน'!$B253,เส้นแต่งหน้าขนมเค้ก!S:S)+SUMIF(แพ็ค!$C:$C,'รับ-จ่าย ประจำวัน'!$B253,แพ็ค!S:S)+SUMIF(ธุรการ!$C:$C,'รับ-จ่าย ประจำวัน'!$B253,ธุรการ!S:S)+SUMIF(เส้นแต่งหน้าขนมปัง!$C:$C,'รับ-จ่าย ประจำวัน'!$B253,เส้นแต่งหน้าขนมปัง!S:S)+SUMIF('วางแผนBC,CJ'!$C:$C,'รับ-จ่าย ประจำวัน'!$B253,'วางแผนBC,CJ'!S:S)+SUMIF(RD!$C:$C,'รับ-จ่าย ประจำวัน'!$B253,RD!S:S)+SUMIF('FG,ออนไล,คัดแยก'!$C:$C,'รับ-จ่าย ประจำวัน'!$B253,'FG,ออนไล,คัดแยก'!S:S)</f>
        <v>0</v>
      </c>
      <c r="BA253" s="16">
        <f>SUMIF(เตรียมส่วนผสม!$C:$C,'รับ-จ่าย ประจำวัน'!$B253,เตรียมส่วนผสม!T:T)+SUMIF(กวนไส้!$C:$C,'รับ-จ่าย ประจำวัน'!$B253,กวนไส้!T:T)+SUMIF(ผลิต1!$C:$C,'รับ-จ่าย ประจำวัน'!$B253,ผลิต1!T:T)+SUMIF(ผลิต2!$C:$C,'รับ-จ่าย ประจำวัน'!$B253,ผลิต2!T:T)+SUMIF(เส้นแต่งหน้าขนมเค้ก!$C:$C,'รับ-จ่าย ประจำวัน'!$B253,เส้นแต่งหน้าขนมเค้ก!T:T)+SUMIF(แพ็ค!$C:$C,'รับ-จ่าย ประจำวัน'!$B253,แพ็ค!T:T)+SUMIF(ธุรการ!$C:$C,'รับ-จ่าย ประจำวัน'!$B253,ธุรการ!T:T)+SUMIF(เส้นแต่งหน้าขนมปัง!$C:$C,'รับ-จ่าย ประจำวัน'!$B253,เส้นแต่งหน้าขนมปัง!T:T)+SUMIF('วางแผนBC,CJ'!$C:$C,'รับ-จ่าย ประจำวัน'!$B253,'วางแผนBC,CJ'!T:T)+SUMIF(RD!$C:$C,'รับ-จ่าย ประจำวัน'!$B253,RD!T:T)+SUMIF('FG,ออนไล,คัดแยก'!$C:$C,'รับ-จ่าย ประจำวัน'!$B253,'FG,ออนไล,คัดแยก'!T:T)</f>
        <v>0</v>
      </c>
      <c r="BB253" s="16">
        <f>SUMIF(เตรียมส่วนผสม!$C:$C,'รับ-จ่าย ประจำวัน'!$B253,เตรียมส่วนผสม!U:U)+SUMIF(กวนไส้!$C:$C,'รับ-จ่าย ประจำวัน'!$B253,กวนไส้!U:U)+SUMIF(ผลิต1!$C:$C,'รับ-จ่าย ประจำวัน'!$B253,ผลิต1!U:U)+SUMIF(ผลิต2!$C:$C,'รับ-จ่าย ประจำวัน'!$B253,ผลิต2!U:U)+SUMIF(เส้นแต่งหน้าขนมเค้ก!$C:$C,'รับ-จ่าย ประจำวัน'!$B253,เส้นแต่งหน้าขนมเค้ก!U:U)+SUMIF(แพ็ค!$C:$C,'รับ-จ่าย ประจำวัน'!$B253,แพ็ค!U:U)+SUMIF(ธุรการ!$C:$C,'รับ-จ่าย ประจำวัน'!$B253,ธุรการ!U:U)+SUMIF(เส้นแต่งหน้าขนมปัง!$C:$C,'รับ-จ่าย ประจำวัน'!$B253,เส้นแต่งหน้าขนมปัง!U:U)+SUMIF('วางแผนBC,CJ'!$C:$C,'รับ-จ่าย ประจำวัน'!$B253,'วางแผนBC,CJ'!U:U)+SUMIF(RD!$C:$C,'รับ-จ่าย ประจำวัน'!$B253,RD!U:U)+SUMIF('FG,ออนไล,คัดแยก'!$C:$C,'รับ-จ่าย ประจำวัน'!$B253,'FG,ออนไล,คัดแยก'!U:U)</f>
        <v>0</v>
      </c>
      <c r="BC253" s="16">
        <f>SUMIF(เตรียมส่วนผสม!$C:$C,'รับ-จ่าย ประจำวัน'!$B253,เตรียมส่วนผสม!V:V)+SUMIF(กวนไส้!$C:$C,'รับ-จ่าย ประจำวัน'!$B253,กวนไส้!V:V)+SUMIF(ผลิต1!$C:$C,'รับ-จ่าย ประจำวัน'!$B253,ผลิต1!V:V)+SUMIF(ผลิต2!$C:$C,'รับ-จ่าย ประจำวัน'!$B253,ผลิต2!V:V)+SUMIF(เส้นแต่งหน้าขนมเค้ก!$C:$C,'รับ-จ่าย ประจำวัน'!$B253,เส้นแต่งหน้าขนมเค้ก!V:V)+SUMIF(แพ็ค!$C:$C,'รับ-จ่าย ประจำวัน'!$B253,แพ็ค!V:V)+SUMIF(ธุรการ!$C:$C,'รับ-จ่าย ประจำวัน'!$B253,ธุรการ!V:V)+SUMIF(เส้นแต่งหน้าขนมปัง!$C:$C,'รับ-จ่าย ประจำวัน'!$B253,เส้นแต่งหน้าขนมปัง!V:V)+SUMIF('วางแผนBC,CJ'!$C:$C,'รับ-จ่าย ประจำวัน'!$B253,'วางแผนBC,CJ'!V:V)+SUMIF(RD!$C:$C,'รับ-จ่าย ประจำวัน'!$B253,RD!V:V)+SUMIF('FG,ออนไล,คัดแยก'!$C:$C,'รับ-จ่าย ประจำวัน'!$B253,'FG,ออนไล,คัดแยก'!V:V)</f>
        <v>1000</v>
      </c>
      <c r="BD253" s="16">
        <f>SUMIF(เตรียมส่วนผสม!$C:$C,'รับ-จ่าย ประจำวัน'!$B253,เตรียมส่วนผสม!W:W)+SUMIF(กวนไส้!$C:$C,'รับ-จ่าย ประจำวัน'!$B253,กวนไส้!W:W)+SUMIF(ผลิต1!$C:$C,'รับ-จ่าย ประจำวัน'!$B253,ผลิต1!W:W)+SUMIF(ผลิต2!$C:$C,'รับ-จ่าย ประจำวัน'!$B253,ผลิต2!W:W)+SUMIF(เส้นแต่งหน้าขนมเค้ก!$C:$C,'รับ-จ่าย ประจำวัน'!$B253,เส้นแต่งหน้าขนมเค้ก!W:W)+SUMIF(แพ็ค!$C:$C,'รับ-จ่าย ประจำวัน'!$B253,แพ็ค!W:W)+SUMIF(ธุรการ!$C:$C,'รับ-จ่าย ประจำวัน'!$B253,ธุรการ!W:W)+SUMIF(เส้นแต่งหน้าขนมปัง!$C:$C,'รับ-จ่าย ประจำวัน'!$B253,เส้นแต่งหน้าขนมปัง!W:W)+SUMIF('วางแผนBC,CJ'!$C:$C,'รับ-จ่าย ประจำวัน'!$B253,'วางแผนBC,CJ'!W:W)+SUMIF(RD!$C:$C,'รับ-จ่าย ประจำวัน'!$B253,RD!W:W)+SUMIF('FG,ออนไล,คัดแยก'!$C:$C,'รับ-จ่าย ประจำวัน'!$B253,'FG,ออนไล,คัดแยก'!W:W)</f>
        <v>1000</v>
      </c>
      <c r="BE253" s="16">
        <f>SUMIF(เตรียมส่วนผสม!$C:$C,'รับ-จ่าย ประจำวัน'!$B253,เตรียมส่วนผสม!X:X)+SUMIF(กวนไส้!$C:$C,'รับ-จ่าย ประจำวัน'!$B253,กวนไส้!X:X)+SUMIF(ผลิต1!$C:$C,'รับ-จ่าย ประจำวัน'!$B253,ผลิต1!X:X)+SUMIF(ผลิต2!$C:$C,'รับ-จ่าย ประจำวัน'!$B253,ผลิต2!X:X)+SUMIF(เส้นแต่งหน้าขนมเค้ก!$C:$C,'รับ-จ่าย ประจำวัน'!$B253,เส้นแต่งหน้าขนมเค้ก!X:X)+SUMIF(แพ็ค!$C:$C,'รับ-จ่าย ประจำวัน'!$B253,แพ็ค!X:X)+SUMIF(ธุรการ!$C:$C,'รับ-จ่าย ประจำวัน'!$B253,ธุรการ!X:X)+SUMIF(เส้นแต่งหน้าขนมปัง!$C:$C,'รับ-จ่าย ประจำวัน'!$B253,เส้นแต่งหน้าขนมปัง!X:X)+SUMIF('วางแผนBC,CJ'!$C:$C,'รับ-จ่าย ประจำวัน'!$B253,'วางแผนBC,CJ'!X:X)+SUMIF(RD!$C:$C,'รับ-จ่าย ประจำวัน'!$B253,RD!X:X)+SUMIF('FG,ออนไล,คัดแยก'!$C:$C,'รับ-จ่าย ประจำวัน'!$B253,'FG,ออนไล,คัดแยก'!X:X)</f>
        <v>0</v>
      </c>
      <c r="BF253" s="16">
        <f>SUMIF(เตรียมส่วนผสม!$C:$C,'รับ-จ่าย ประจำวัน'!$B253,เตรียมส่วนผสม!Y:Y)+SUMIF(กวนไส้!$C:$C,'รับ-จ่าย ประจำวัน'!$B253,กวนไส้!Y:Y)+SUMIF(ผลิต1!$C:$C,'รับ-จ่าย ประจำวัน'!$B253,ผลิต1!Y:Y)+SUMIF(ผลิต2!$C:$C,'รับ-จ่าย ประจำวัน'!$B253,ผลิต2!Y:Y)+SUMIF(เส้นแต่งหน้าขนมเค้ก!$C:$C,'รับ-จ่าย ประจำวัน'!$B253,เส้นแต่งหน้าขนมเค้ก!Y:Y)+SUMIF(แพ็ค!$C:$C,'รับ-จ่าย ประจำวัน'!$B253,แพ็ค!Y:Y)+SUMIF(ธุรการ!$C:$C,'รับ-จ่าย ประจำวัน'!$B253,ธุรการ!Y:Y)+SUMIF(เส้นแต่งหน้าขนมปัง!$C:$C,'รับ-จ่าย ประจำวัน'!$B253,เส้นแต่งหน้าขนมปัง!Y:Y)+SUMIF('วางแผนBC,CJ'!$C:$C,'รับ-จ่าย ประจำวัน'!$B253,'วางแผนBC,CJ'!Y:Y)+SUMIF(RD!$C:$C,'รับ-จ่าย ประจำวัน'!$B253,RD!Y:Y)+SUMIF('FG,ออนไล,คัดแยก'!$C:$C,'รับ-จ่าย ประจำวัน'!$B253,'FG,ออนไล,คัดแยก'!Y:Y)</f>
        <v>0</v>
      </c>
      <c r="BG253" s="16">
        <f>SUMIF(เตรียมส่วนผสม!$C:$C,'รับ-จ่าย ประจำวัน'!$B253,เตรียมส่วนผสม!Z:Z)+SUMIF(กวนไส้!$C:$C,'รับ-จ่าย ประจำวัน'!$B253,กวนไส้!Z:Z)+SUMIF(ผลิต1!$C:$C,'รับ-จ่าย ประจำวัน'!$B253,ผลิต1!Z:Z)+SUMIF(ผลิต2!$C:$C,'รับ-จ่าย ประจำวัน'!$B253,ผลิต2!Z:Z)+SUMIF(เส้นแต่งหน้าขนมเค้ก!$C:$C,'รับ-จ่าย ประจำวัน'!$B253,เส้นแต่งหน้าขนมเค้ก!Z:Z)+SUMIF(แพ็ค!$C:$C,'รับ-จ่าย ประจำวัน'!$B253,แพ็ค!Z:Z)+SUMIF(ธุรการ!$C:$C,'รับ-จ่าย ประจำวัน'!$B253,ธุรการ!Z:Z)+SUMIF(เส้นแต่งหน้าขนมปัง!$C:$C,'รับ-จ่าย ประจำวัน'!$B253,เส้นแต่งหน้าขนมปัง!Z:Z)+SUMIF('วางแผนBC,CJ'!$C:$C,'รับ-จ่าย ประจำวัน'!$B253,'วางแผนBC,CJ'!Z:Z)+SUMIF(RD!$C:$C,'รับ-จ่าย ประจำวัน'!$B253,RD!Z:Z)+SUMIF('FG,ออนไล,คัดแยก'!$C:$C,'รับ-จ่าย ประจำวัน'!$B253,'FG,ออนไล,คัดแยก'!Z:Z)</f>
        <v>0</v>
      </c>
      <c r="BH253" s="16">
        <f>SUMIF(เตรียมส่วนผสม!$C:$C,'รับ-จ่าย ประจำวัน'!$B253,เตรียมส่วนผสม!AA:AA)+SUMIF(กวนไส้!$C:$C,'รับ-จ่าย ประจำวัน'!$B253,กวนไส้!AA:AA)+SUMIF(ผลิต1!$C:$C,'รับ-จ่าย ประจำวัน'!$B253,ผลิต1!AA:AA)+SUMIF(ผลิต2!$C:$C,'รับ-จ่าย ประจำวัน'!$B253,ผลิต2!AA:AA)+SUMIF(เส้นแต่งหน้าขนมเค้ก!$C:$C,'รับ-จ่าย ประจำวัน'!$B253,เส้นแต่งหน้าขนมเค้ก!AA:AA)+SUMIF(แพ็ค!$C:$C,'รับ-จ่าย ประจำวัน'!$B253,แพ็ค!AA:AA)+SUMIF(ธุรการ!$C:$C,'รับ-จ่าย ประจำวัน'!$B253,ธุรการ!AA:AA)+SUMIF(เส้นแต่งหน้าขนมปัง!$C:$C,'รับ-จ่าย ประจำวัน'!$B253,เส้นแต่งหน้าขนมปัง!AA:AA)+SUMIF('วางแผนBC,CJ'!$C:$C,'รับ-จ่าย ประจำวัน'!$B253,'วางแผนBC,CJ'!AA:AA)+SUMIF(RD!$C:$C,'รับ-จ่าย ประจำวัน'!$B253,RD!AA:AA)+SUMIF('FG,ออนไล,คัดแยก'!$C:$C,'รับ-จ่าย ประจำวัน'!$B253,'FG,ออนไล,คัดแยก'!AA:AA)</f>
        <v>0</v>
      </c>
      <c r="BI253" s="16">
        <f>SUMIF(เตรียมส่วนผสม!$C:$C,'รับ-จ่าย ประจำวัน'!$B253,เตรียมส่วนผสม!AB:AB)+SUMIF(กวนไส้!$C:$C,'รับ-จ่าย ประจำวัน'!$B253,กวนไส้!AB:AB)+SUMIF(ผลิต1!$C:$C,'รับ-จ่าย ประจำวัน'!$B253,ผลิต1!AB:AB)+SUMIF(ผลิต2!$C:$C,'รับ-จ่าย ประจำวัน'!$B253,ผลิต2!AB:AB)+SUMIF(เส้นแต่งหน้าขนมเค้ก!$C:$C,'รับ-จ่าย ประจำวัน'!$B253,เส้นแต่งหน้าขนมเค้ก!AB:AB)+SUMIF(แพ็ค!$C:$C,'รับ-จ่าย ประจำวัน'!$B253,แพ็ค!AB:AB)+SUMIF(ธุรการ!$C:$C,'รับ-จ่าย ประจำวัน'!$B253,ธุรการ!AB:AB)+SUMIF(เส้นแต่งหน้าขนมปัง!$C:$C,'รับ-จ่าย ประจำวัน'!$B253,เส้นแต่งหน้าขนมปัง!AB:AB)+SUMIF('วางแผนBC,CJ'!$C:$C,'รับ-จ่าย ประจำวัน'!$B253,'วางแผนBC,CJ'!AB:AB)+SUMIF(RD!$C:$C,'รับ-จ่าย ประจำวัน'!$B253,RD!AB:AB)+SUMIF('FG,ออนไล,คัดแยก'!$C:$C,'รับ-จ่าย ประจำวัน'!$B253,'FG,ออนไล,คัดแยก'!AB:AB)</f>
        <v>0</v>
      </c>
      <c r="BJ253" s="16">
        <f>SUMIF(เตรียมส่วนผสม!$C:$C,'รับ-จ่าย ประจำวัน'!$B253,เตรียมส่วนผสม!AC:AC)+SUMIF(กวนไส้!$C:$C,'รับ-จ่าย ประจำวัน'!$B253,กวนไส้!AC:AC)+SUMIF(ผลิต1!$C:$C,'รับ-จ่าย ประจำวัน'!$B253,ผลิต1!AC:AC)+SUMIF(ผลิต2!$C:$C,'รับ-จ่าย ประจำวัน'!$B253,ผลิต2!AC:AC)+SUMIF(เส้นแต่งหน้าขนมเค้ก!$C:$C,'รับ-จ่าย ประจำวัน'!$B253,เส้นแต่งหน้าขนมเค้ก!AC:AC)+SUMIF(แพ็ค!$C:$C,'รับ-จ่าย ประจำวัน'!$B253,แพ็ค!AC:AC)+SUMIF(ธุรการ!$C:$C,'รับ-จ่าย ประจำวัน'!$B253,ธุรการ!AC:AC)+SUMIF(เส้นแต่งหน้าขนมปัง!$C:$C,'รับ-จ่าย ประจำวัน'!$B253,เส้นแต่งหน้าขนมปัง!AC:AC)+SUMIF('วางแผนBC,CJ'!$C:$C,'รับ-จ่าย ประจำวัน'!$B253,'วางแผนBC,CJ'!AC:AC)+SUMIF(RD!$C:$C,'รับ-จ่าย ประจำวัน'!$B253,RD!AC:AC)+SUMIF('FG,ออนไล,คัดแยก'!$C:$C,'รับ-จ่าย ประจำวัน'!$B253,'FG,ออนไล,คัดแยก'!AC:AC)</f>
        <v>0</v>
      </c>
      <c r="BK253" s="16">
        <f>SUMIF(เตรียมส่วนผสม!$C:$C,'รับ-จ่าย ประจำวัน'!$B253,เตรียมส่วนผสม!AD:AD)+SUMIF(กวนไส้!$C:$C,'รับ-จ่าย ประจำวัน'!$B253,กวนไส้!AD:AD)+SUMIF(ผลิต1!$C:$C,'รับ-จ่าย ประจำวัน'!$B253,ผลิต1!AD:AD)+SUMIF(ผลิต2!$C:$C,'รับ-จ่าย ประจำวัน'!$B253,ผลิต2!AD:AD)+SUMIF(เส้นแต่งหน้าขนมเค้ก!$C:$C,'รับ-จ่าย ประจำวัน'!$B253,เส้นแต่งหน้าขนมเค้ก!AD:AD)+SUMIF(แพ็ค!$C:$C,'รับ-จ่าย ประจำวัน'!$B253,แพ็ค!AD:AD)+SUMIF(ธุรการ!$C:$C,'รับ-จ่าย ประจำวัน'!$B253,ธุรการ!AD:AD)+SUMIF(เส้นแต่งหน้าขนมปัง!$C:$C,'รับ-จ่าย ประจำวัน'!$B253,เส้นแต่งหน้าขนมปัง!AD:AD)+SUMIF('วางแผนBC,CJ'!$C:$C,'รับ-จ่าย ประจำวัน'!$B253,'วางแผนBC,CJ'!AD:AD)+SUMIF(RD!$C:$C,'รับ-จ่าย ประจำวัน'!$B253,RD!AD:AD)+SUMIF('FG,ออนไล,คัดแยก'!$C:$C,'รับ-จ่าย ประจำวัน'!$B253,'FG,ออนไล,คัดแยก'!AD:AD)</f>
        <v>0</v>
      </c>
      <c r="BL253" s="16">
        <f>SUMIF(เตรียมส่วนผสม!$C:$C,'รับ-จ่าย ประจำวัน'!$B253,เตรียมส่วนผสม!AE:AE)+SUMIF(กวนไส้!$C:$C,'รับ-จ่าย ประจำวัน'!$B253,กวนไส้!AE:AE)+SUMIF(ผลิต1!$C:$C,'รับ-จ่าย ประจำวัน'!$B253,ผลิต1!AE:AE)+SUMIF(ผลิต2!$C:$C,'รับ-จ่าย ประจำวัน'!$B253,ผลิต2!AE:AE)+SUMIF(เส้นแต่งหน้าขนมเค้ก!$C:$C,'รับ-จ่าย ประจำวัน'!$B253,เส้นแต่งหน้าขนมเค้ก!AE:AE)+SUMIF(แพ็ค!$C:$C,'รับ-จ่าย ประจำวัน'!$B253,แพ็ค!AE:AE)+SUMIF(ธุรการ!$C:$C,'รับ-จ่าย ประจำวัน'!$B253,ธุรการ!AE:AE)+SUMIF(เส้นแต่งหน้าขนมปัง!$C:$C,'รับ-จ่าย ประจำวัน'!$B253,เส้นแต่งหน้าขนมปัง!AE:AE)+SUMIF('วางแผนBC,CJ'!$C:$C,'รับ-จ่าย ประจำวัน'!$B253,'วางแผนBC,CJ'!AE:AE)+SUMIF(RD!$C:$C,'รับ-จ่าย ประจำวัน'!$B253,RD!AE:AE)+SUMIF('FG,ออนไล,คัดแยก'!$C:$C,'รับ-จ่าย ประจำวัน'!$B253,'FG,ออนไล,คัดแยก'!AE:AE)</f>
        <v>1000</v>
      </c>
      <c r="BM253" s="16">
        <f>SUMIF(เตรียมส่วนผสม!$C:$C,'รับ-จ่าย ประจำวัน'!$B253,เตรียมส่วนผสม!AF:AF)+SUMIF(กวนไส้!$C:$C,'รับ-จ่าย ประจำวัน'!$B253,กวนไส้!AF:AF)+SUMIF(ผลิต1!$C:$C,'รับ-จ่าย ประจำวัน'!$B253,ผลิต1!AF:AF)+SUMIF(ผลิต2!$C:$C,'รับ-จ่าย ประจำวัน'!$B253,ผลิต2!AF:AF)+SUMIF(เส้นแต่งหน้าขนมเค้ก!$C:$C,'รับ-จ่าย ประจำวัน'!$B253,เส้นแต่งหน้าขนมเค้ก!AF:AF)+SUMIF(แพ็ค!$C:$C,'รับ-จ่าย ประจำวัน'!$B253,แพ็ค!AF:AF)+SUMIF(ธุรการ!$C:$C,'รับ-จ่าย ประจำวัน'!$B253,ธุรการ!AF:AF)+SUMIF(เส้นแต่งหน้าขนมปัง!$C:$C,'รับ-จ่าย ประจำวัน'!$B253,เส้นแต่งหน้าขนมปัง!AF:AF)+SUMIF('วางแผนBC,CJ'!$C:$C,'รับ-จ่าย ประจำวัน'!$B253,'วางแผนBC,CJ'!AF:AF)+SUMIF(RD!$C:$C,'รับ-จ่าย ประจำวัน'!$B253,RD!AF:AF)+SUMIF('FG,ออนไล,คัดแยก'!$C:$C,'รับ-จ่าย ประจำวัน'!$B253,'FG,ออนไล,คัดแยก'!AF:AF)</f>
        <v>0</v>
      </c>
      <c r="BN253" s="16">
        <f>SUMIF(เตรียมส่วนผสม!$C:$C,'รับ-จ่าย ประจำวัน'!$B253,เตรียมส่วนผสม!AG:AG)+SUMIF(กวนไส้!$C:$C,'รับ-จ่าย ประจำวัน'!$B253,กวนไส้!AG:AG)+SUMIF(ผลิต1!$C:$C,'รับ-จ่าย ประจำวัน'!$B253,ผลิต1!AG:AG)+SUMIF(ผลิต2!$C:$C,'รับ-จ่าย ประจำวัน'!$B253,ผลิต2!AG:AG)+SUMIF(เส้นแต่งหน้าขนมเค้ก!$C:$C,'รับ-จ่าย ประจำวัน'!$B253,เส้นแต่งหน้าขนมเค้ก!AG:AG)+SUMIF(แพ็ค!$C:$C,'รับ-จ่าย ประจำวัน'!$B253,แพ็ค!AG:AG)+SUMIF(ธุรการ!$C:$C,'รับ-จ่าย ประจำวัน'!$B253,ธุรการ!AG:AG)+SUMIF(เส้นแต่งหน้าขนมปัง!$C:$C,'รับ-จ่าย ประจำวัน'!$B253,เส้นแต่งหน้าขนมปัง!AG:AG)+SUMIF('วางแผนBC,CJ'!$C:$C,'รับ-จ่าย ประจำวัน'!$B253,'วางแผนBC,CJ'!AG:AG)+SUMIF(RD!$C:$C,'รับ-จ่าย ประจำวัน'!$B253,RD!AG:AG)+SUMIF('FG,ออนไล,คัดแยก'!$C:$C,'รับ-จ่าย ประจำวัน'!$B253,'FG,ออนไล,คัดแยก'!AG:AG)</f>
        <v>0</v>
      </c>
      <c r="BO253" s="16">
        <f>SUMIF(เตรียมส่วนผสม!$C:$C,'รับ-จ่าย ประจำวัน'!$B253,เตรียมส่วนผสม!AH:AH)+SUMIF(กวนไส้!$C:$C,'รับ-จ่าย ประจำวัน'!$B253,กวนไส้!AH:AH)+SUMIF(ผลิต1!$C:$C,'รับ-จ่าย ประจำวัน'!$B253,ผลิต1!AH:AH)+SUMIF(ผลิต2!$C:$C,'รับ-จ่าย ประจำวัน'!$B253,ผลิต2!AH:AH)+SUMIF(เส้นแต่งหน้าขนมเค้ก!$C:$C,'รับ-จ่าย ประจำวัน'!$B253,เส้นแต่งหน้าขนมเค้ก!AH:AH)+SUMIF(แพ็ค!$C:$C,'รับ-จ่าย ประจำวัน'!$B253,แพ็ค!AH:AH)+SUMIF(ธุรการ!$C:$C,'รับ-จ่าย ประจำวัน'!$B253,ธุรการ!AH:AH)+SUMIF(เส้นแต่งหน้าขนมปัง!$C:$C,'รับ-จ่าย ประจำวัน'!$B253,เส้นแต่งหน้าขนมปัง!AH:AH)+SUMIF('วางแผนBC,CJ'!$C:$C,'รับ-จ่าย ประจำวัน'!$B253,'วางแผนBC,CJ'!AH:AH)+SUMIF(RD!$C:$C,'รับ-จ่าย ประจำวัน'!$B253,RD!AH:AH)+SUMIF('FG,ออนไล,คัดแยก'!$C:$C,'รับ-จ่าย ประจำวัน'!$B253,'FG,ออนไล,คัดแยก'!AH:AH)</f>
        <v>0</v>
      </c>
      <c r="BP253" s="16">
        <f>SUMIF(เตรียมส่วนผสม!$C:$C,'รับ-จ่าย ประจำวัน'!$B253,เตรียมส่วนผสม!AI:AI)+SUMIF(กวนไส้!$C:$C,'รับ-จ่าย ประจำวัน'!$B253,กวนไส้!AI:AI)+SUMIF(ผลิต1!$C:$C,'รับ-จ่าย ประจำวัน'!$B253,ผลิต1!AI:AI)+SUMIF(ผลิต2!$C:$C,'รับ-จ่าย ประจำวัน'!$B253,ผลิต2!AI:AI)+SUMIF(เส้นแต่งหน้าขนมเค้ก!$C:$C,'รับ-จ่าย ประจำวัน'!$B253,เส้นแต่งหน้าขนมเค้ก!AI:AI)+SUMIF(แพ็ค!$C:$C,'รับ-จ่าย ประจำวัน'!$B253,แพ็ค!AI:AI)+SUMIF(ธุรการ!$C:$C,'รับ-จ่าย ประจำวัน'!$B253,ธุรการ!AI:AI)+SUMIF(เส้นแต่งหน้าขนมปัง!$C:$C,'รับ-จ่าย ประจำวัน'!$B253,เส้นแต่งหน้าขนมปัง!AI:AI)+SUMIF('วางแผนBC,CJ'!$C:$C,'รับ-จ่าย ประจำวัน'!$B253,'วางแผนBC,CJ'!AI:AI)+SUMIF(RD!$C:$C,'รับ-จ่าย ประจำวัน'!$B253,RD!AI:AI)+SUMIF('FG,ออนไล,คัดแยก'!$C:$C,'รับ-จ่าย ประจำวัน'!$B253,'FG,ออนไล,คัดแยก'!AI:AI)</f>
        <v>0</v>
      </c>
      <c r="BQ253" s="16">
        <f>SUMIF(เตรียมส่วนผสม!$C:$C,'รับ-จ่าย ประจำวัน'!$B253,เตรียมส่วนผสม!AJ:AJ)+SUMIF(กวนไส้!$C:$C,'รับ-จ่าย ประจำวัน'!$B253,กวนไส้!AJ:AJ)+SUMIF(ผลิต1!$C:$C,'รับ-จ่าย ประจำวัน'!$B253,ผลิต1!AJ:AJ)+SUMIF(ผลิต2!$C:$C,'รับ-จ่าย ประจำวัน'!$B253,ผลิต2!AJ:AJ)+SUMIF(เส้นแต่งหน้าขนมเค้ก!$C:$C,'รับ-จ่าย ประจำวัน'!$B253,เส้นแต่งหน้าขนมเค้ก!AJ:AJ)+SUMIF(แพ็ค!$C:$C,'รับ-จ่าย ประจำวัน'!$B253,แพ็ค!AJ:AJ)+SUMIF(ธุรการ!$C:$C,'รับ-จ่าย ประจำวัน'!$B253,ธุรการ!AJ:AJ)+SUMIF(เส้นแต่งหน้าขนมปัง!$C:$C,'รับ-จ่าย ประจำวัน'!$B253,เส้นแต่งหน้าขนมปัง!AJ:AJ)+SUMIF('วางแผนBC,CJ'!$C:$C,'รับ-จ่าย ประจำวัน'!$B253,'วางแผนBC,CJ'!AJ:AJ)+SUMIF(RD!$C:$C,'รับ-จ่าย ประจำวัน'!$B253,RD!AJ:AJ)+SUMIF('FG,ออนไล,คัดแยก'!$C:$C,'รับ-จ่าย ประจำวัน'!$B253,'FG,ออนไล,คัดแยก'!AJ:AJ)</f>
        <v>1000</v>
      </c>
      <c r="BR253" s="16">
        <f>SUMIF(เตรียมส่วนผสม!$C:$C,'รับ-จ่าย ประจำวัน'!$B253,เตรียมส่วนผสม!AK:AK)+SUMIF(กวนไส้!$C:$C,'รับ-จ่าย ประจำวัน'!$B253,กวนไส้!AK:AK)+SUMIF(ผลิต1!$C:$C,'รับ-จ่าย ประจำวัน'!$B253,ผลิต1!AK:AK)+SUMIF(ผลิต2!$C:$C,'รับ-จ่าย ประจำวัน'!$B253,ผลิต2!AK:AK)+SUMIF(เส้นแต่งหน้าขนมเค้ก!$C:$C,'รับ-จ่าย ประจำวัน'!$B253,เส้นแต่งหน้าขนมเค้ก!AK:AK)+SUMIF(แพ็ค!$C:$C,'รับ-จ่าย ประจำวัน'!$B253,แพ็ค!AK:AK)+SUMIF(ธุรการ!$C:$C,'รับ-จ่าย ประจำวัน'!$B253,ธุรการ!AK:AK)+SUMIF(เส้นแต่งหน้าขนมปัง!$C:$C,'รับ-จ่าย ประจำวัน'!$B253,เส้นแต่งหน้าขนมปัง!AK:AK)+SUMIF('วางแผนBC,CJ'!$C:$C,'รับ-จ่าย ประจำวัน'!$B253,'วางแผนBC,CJ'!AK:AK)+SUMIF(RD!$C:$C,'รับ-จ่าย ประจำวัน'!$B253,RD!AK:AK)+SUMIF('FG,ออนไล,คัดแยก'!$C:$C,'รับ-จ่าย ประจำวัน'!$B253,'FG,ออนไล,คัดแยก'!AK:AK)</f>
        <v>0</v>
      </c>
      <c r="BS253" s="16">
        <f>SUMIF(เตรียมส่วนผสม!$C:$C,'รับ-จ่าย ประจำวัน'!$B253,เตรียมส่วนผสม!AL:AL)+SUMIF(กวนไส้!$C:$C,'รับ-จ่าย ประจำวัน'!$B253,กวนไส้!AL:AL)+SUMIF(ผลิต1!$C:$C,'รับ-จ่าย ประจำวัน'!$B253,ผลิต1!AL:AL)+SUMIF(ผลิต2!$C:$C,'รับ-จ่าย ประจำวัน'!$B253,ผลิต2!AL:AL)+SUMIF(เส้นแต่งหน้าขนมเค้ก!$C:$C,'รับ-จ่าย ประจำวัน'!$B253,เส้นแต่งหน้าขนมเค้ก!AL:AL)+SUMIF(แพ็ค!$C:$C,'รับ-จ่าย ประจำวัน'!$B253,แพ็ค!AL:AL)+SUMIF(ธุรการ!$C:$C,'รับ-จ่าย ประจำวัน'!$B253,ธุรการ!AL:AL)+SUMIF(เส้นแต่งหน้าขนมปัง!$C:$C,'รับ-จ่าย ประจำวัน'!$B253,เส้นแต่งหน้าขนมปัง!AL:AL)+SUMIF('วางแผนBC,CJ'!$C:$C,'รับ-จ่าย ประจำวัน'!$B253,'วางแผนBC,CJ'!AL:AL)+SUMIF(RD!$C:$C,'รับ-จ่าย ประจำวัน'!$B253,RD!AL:AL)+SUMIF('FG,ออนไล,คัดแยก'!$C:$C,'รับ-จ่าย ประจำวัน'!$B253,'FG,ออนไล,คัดแยก'!AL:AL)</f>
        <v>0</v>
      </c>
      <c r="BT253" s="18">
        <f t="shared" si="50"/>
        <v>6000</v>
      </c>
      <c r="BU253" s="116"/>
      <c r="BV253" s="146">
        <f t="shared" si="51"/>
        <v>11000</v>
      </c>
      <c r="BW253" s="183">
        <v>30</v>
      </c>
      <c r="BX253" s="172">
        <f t="shared" si="58"/>
        <v>200</v>
      </c>
      <c r="BY253" s="188">
        <f t="shared" si="53"/>
        <v>55</v>
      </c>
      <c r="BZ253" s="180">
        <f t="shared" ca="1" si="52"/>
        <v>46258</v>
      </c>
      <c r="CA253" s="97"/>
      <c r="CB253" s="97"/>
      <c r="CC253" s="97"/>
      <c r="CD253" s="97"/>
      <c r="CE253" s="97"/>
      <c r="CF253" s="97"/>
      <c r="CG253" s="97"/>
      <c r="CH253" s="97"/>
      <c r="CI253" s="97"/>
      <c r="CJ253" s="94"/>
      <c r="CK253" s="9">
        <f t="shared" si="54"/>
        <v>11000</v>
      </c>
    </row>
    <row r="254" spans="1:89" x14ac:dyDescent="0.5">
      <c r="A254" s="149" t="s">
        <v>813</v>
      </c>
      <c r="B254" s="34">
        <v>1023201007</v>
      </c>
      <c r="C254" s="10" t="s">
        <v>1501</v>
      </c>
      <c r="D254" s="135" t="s">
        <v>91</v>
      </c>
      <c r="E254" s="11">
        <v>0</v>
      </c>
      <c r="F254" s="129"/>
      <c r="G254" s="11" t="s">
        <v>814</v>
      </c>
      <c r="H254" s="12">
        <v>29000</v>
      </c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3"/>
      <c r="AF254" s="13"/>
      <c r="AG254" s="13"/>
      <c r="AH254" s="13"/>
      <c r="AI254" s="14"/>
      <c r="AJ254" s="14"/>
      <c r="AK254" s="14"/>
      <c r="AL254" s="14"/>
      <c r="AM254" s="14"/>
      <c r="AN254" s="15">
        <f t="shared" si="49"/>
        <v>0</v>
      </c>
      <c r="AO254" s="16">
        <f>SUMIF(เตรียมส่วนผสม!$C:$C,'รับ-จ่าย ประจำวัน'!$B254,เตรียมส่วนผสม!H:H)+SUMIF(กวนไส้!$C:$C,'รับ-จ่าย ประจำวัน'!$B254,กวนไส้!H:H)+SUMIF(ผลิต1!$C:$C,'รับ-จ่าย ประจำวัน'!$B254,ผลิต1!H:H)+SUMIF(ผลิต2!$C:$C,'รับ-จ่าย ประจำวัน'!$B254,ผลิต2!H:H)+SUMIF(เส้นแต่งหน้าขนมเค้ก!$C:$C,'รับ-จ่าย ประจำวัน'!$B254,เส้นแต่งหน้าขนมเค้ก!H:H)+SUMIF(แพ็ค!$C:$C,'รับ-จ่าย ประจำวัน'!$B254,แพ็ค!H:H)+SUMIF(ธุรการ!$C:$C,'รับ-จ่าย ประจำวัน'!$B254,ธุรการ!H:H)+SUMIF(เส้นแต่งหน้าขนมปัง!$C:$C,'รับ-จ่าย ประจำวัน'!$B254,เส้นแต่งหน้าขนมปัง!H:H)+SUMIF('วางแผนBC,CJ'!$C:$C,'รับ-จ่าย ประจำวัน'!$B254,'วางแผนBC,CJ'!H:H)+SUMIF(RD!$C:$C,'รับ-จ่าย ประจำวัน'!$B254,RD!H:H)+SUMIF('FG,ออนไล,คัดแยก'!$C:$C,'รับ-จ่าย ประจำวัน'!$B254,'FG,ออนไล,คัดแยก'!H:H)</f>
        <v>0</v>
      </c>
      <c r="AP254" s="16">
        <f>SUMIF(เตรียมส่วนผสม!$C:$C,'รับ-จ่าย ประจำวัน'!$B254,เตรียมส่วนผสม!I:I)+SUMIF(กวนไส้!$C:$C,'รับ-จ่าย ประจำวัน'!$B254,กวนไส้!I:I)+SUMIF(ผลิต1!$C:$C,'รับ-จ่าย ประจำวัน'!$B254,ผลิต1!I:I)+SUMIF(ผลิต2!$C:$C,'รับ-จ่าย ประจำวัน'!$B254,ผลิต2!I:I)+SUMIF(เส้นแต่งหน้าขนมเค้ก!$C:$C,'รับ-จ่าย ประจำวัน'!$B254,เส้นแต่งหน้าขนมเค้ก!I:I)+SUMIF(แพ็ค!$C:$C,'รับ-จ่าย ประจำวัน'!$B254,แพ็ค!I:I)+SUMIF(ธุรการ!$C:$C,'รับ-จ่าย ประจำวัน'!$B254,ธุรการ!I:I)+SUMIF(เส้นแต่งหน้าขนมปัง!$C:$C,'รับ-จ่าย ประจำวัน'!$B254,เส้นแต่งหน้าขนมปัง!I:I)+SUMIF('วางแผนBC,CJ'!$C:$C,'รับ-จ่าย ประจำวัน'!$B254,'วางแผนBC,CJ'!I:I)+SUMIF(RD!$C:$C,'รับ-จ่าย ประจำวัน'!$B254,RD!I:I)+SUMIF('FG,ออนไล,คัดแยก'!$C:$C,'รับ-จ่าย ประจำวัน'!$B254,'FG,ออนไล,คัดแยก'!I:I)</f>
        <v>1000</v>
      </c>
      <c r="AQ254" s="16">
        <f>SUMIF(เตรียมส่วนผสม!$C:$C,'รับ-จ่าย ประจำวัน'!$B254,เตรียมส่วนผสม!J:J)+SUMIF(กวนไส้!$C:$C,'รับ-จ่าย ประจำวัน'!$B254,กวนไส้!J:J)+SUMIF(ผลิต1!$C:$C,'รับ-จ่าย ประจำวัน'!$B254,ผลิต1!J:J)+SUMIF(ผลิต2!$C:$C,'รับ-จ่าย ประจำวัน'!$B254,ผลิต2!J:J)+SUMIF(เส้นแต่งหน้าขนมเค้ก!$C:$C,'รับ-จ่าย ประจำวัน'!$B254,เส้นแต่งหน้าขนมเค้ก!J:J)+SUMIF(แพ็ค!$C:$C,'รับ-จ่าย ประจำวัน'!$B254,แพ็ค!J:J)+SUMIF(ธุรการ!$C:$C,'รับ-จ่าย ประจำวัน'!$B254,ธุรการ!J:J)+SUMIF(เส้นแต่งหน้าขนมปัง!$C:$C,'รับ-จ่าย ประจำวัน'!$B254,เส้นแต่งหน้าขนมปัง!J:J)+SUMIF('วางแผนBC,CJ'!$C:$C,'รับ-จ่าย ประจำวัน'!$B254,'วางแผนBC,CJ'!J:J)+SUMIF(RD!$C:$C,'รับ-จ่าย ประจำวัน'!$B254,RD!J:J)+SUMIF('FG,ออนไล,คัดแยก'!$C:$C,'รับ-จ่าย ประจำวัน'!$B254,'FG,ออนไล,คัดแยก'!J:J)</f>
        <v>0</v>
      </c>
      <c r="AR254" s="16">
        <f>SUMIF(เตรียมส่วนผสม!$C:$C,'รับ-จ่าย ประจำวัน'!$B254,เตรียมส่วนผสม!K:K)+SUMIF(กวนไส้!$C:$C,'รับ-จ่าย ประจำวัน'!$B254,กวนไส้!K:K)+SUMIF(ผลิต1!$C:$C,'รับ-จ่าย ประจำวัน'!$B254,ผลิต1!K:K)+SUMIF(ผลิต2!$C:$C,'รับ-จ่าย ประจำวัน'!$B254,ผลิต2!K:K)+SUMIF(เส้นแต่งหน้าขนมเค้ก!$C:$C,'รับ-จ่าย ประจำวัน'!$B254,เส้นแต่งหน้าขนมเค้ก!K:K)+SUMIF(แพ็ค!$C:$C,'รับ-จ่าย ประจำวัน'!$B254,แพ็ค!K:K)+SUMIF(ธุรการ!$C:$C,'รับ-จ่าย ประจำวัน'!$B254,ธุรการ!K:K)+SUMIF(เส้นแต่งหน้าขนมปัง!$C:$C,'รับ-จ่าย ประจำวัน'!$B254,เส้นแต่งหน้าขนมปัง!K:K)+SUMIF('วางแผนBC,CJ'!$C:$C,'รับ-จ่าย ประจำวัน'!$B254,'วางแผนBC,CJ'!K:K)+SUMIF(RD!$C:$C,'รับ-จ่าย ประจำวัน'!$B254,RD!K:K)+SUMIF('FG,ออนไล,คัดแยก'!$C:$C,'รับ-จ่าย ประจำวัน'!$B254,'FG,ออนไล,คัดแยก'!K:K)</f>
        <v>0</v>
      </c>
      <c r="AS254" s="16">
        <f>SUMIF(เตรียมส่วนผสม!$C:$C,'รับ-จ่าย ประจำวัน'!$B254,เตรียมส่วนผสม!L:L)+SUMIF(กวนไส้!$C:$C,'รับ-จ่าย ประจำวัน'!$B254,กวนไส้!L:L)+SUMIF(ผลิต1!$C:$C,'รับ-จ่าย ประจำวัน'!$B254,ผลิต1!L:L)+SUMIF(ผลิต2!$C:$C,'รับ-จ่าย ประจำวัน'!$B254,ผลิต2!L:L)+SUMIF(เส้นแต่งหน้าขนมเค้ก!$C:$C,'รับ-จ่าย ประจำวัน'!$B254,เส้นแต่งหน้าขนมเค้ก!L:L)+SUMIF(แพ็ค!$C:$C,'รับ-จ่าย ประจำวัน'!$B254,แพ็ค!L:L)+SUMIF(ธุรการ!$C:$C,'รับ-จ่าย ประจำวัน'!$B254,ธุรการ!L:L)+SUMIF(เส้นแต่งหน้าขนมปัง!$C:$C,'รับ-จ่าย ประจำวัน'!$B254,เส้นแต่งหน้าขนมปัง!L:L)+SUMIF('วางแผนBC,CJ'!$C:$C,'รับ-จ่าย ประจำวัน'!$B254,'วางแผนBC,CJ'!L:L)+SUMIF(RD!$C:$C,'รับ-จ่าย ประจำวัน'!$B254,RD!L:L)+SUMIF('FG,ออนไล,คัดแยก'!$C:$C,'รับ-จ่าย ประจำวัน'!$B254,'FG,ออนไล,คัดแยก'!L:L)</f>
        <v>1000</v>
      </c>
      <c r="AT254" s="16">
        <f>SUMIF(เตรียมส่วนผสม!$C:$C,'รับ-จ่าย ประจำวัน'!$B254,เตรียมส่วนผสม!M:M)+SUMIF(กวนไส้!$C:$C,'รับ-จ่าย ประจำวัน'!$B254,กวนไส้!M:M)+SUMIF(ผลิต1!$C:$C,'รับ-จ่าย ประจำวัน'!$B254,ผลิต1!M:M)+SUMIF(ผลิต2!$C:$C,'รับ-จ่าย ประจำวัน'!$B254,ผลิต2!M:M)+SUMIF(เส้นแต่งหน้าขนมเค้ก!$C:$C,'รับ-จ่าย ประจำวัน'!$B254,เส้นแต่งหน้าขนมเค้ก!M:M)+SUMIF(แพ็ค!$C:$C,'รับ-จ่าย ประจำวัน'!$B254,แพ็ค!M:M)+SUMIF(ธุรการ!$C:$C,'รับ-จ่าย ประจำวัน'!$B254,ธุรการ!M:M)+SUMIF(เส้นแต่งหน้าขนมปัง!$C:$C,'รับ-จ่าย ประจำวัน'!$B254,เส้นแต่งหน้าขนมปัง!M:M)+SUMIF('วางแผนBC,CJ'!$C:$C,'รับ-จ่าย ประจำวัน'!$B254,'วางแผนBC,CJ'!M:M)+SUMIF(RD!$C:$C,'รับ-จ่าย ประจำวัน'!$B254,RD!M:M)+SUMIF('FG,ออนไล,คัดแยก'!$C:$C,'รับ-จ่าย ประจำวัน'!$B254,'FG,ออนไล,คัดแยก'!M:M)</f>
        <v>0</v>
      </c>
      <c r="AU254" s="16">
        <f>SUMIF(เตรียมส่วนผสม!$C:$C,'รับ-จ่าย ประจำวัน'!$B254,เตรียมส่วนผสม!N:N)+SUMIF(กวนไส้!$C:$C,'รับ-จ่าย ประจำวัน'!$B254,กวนไส้!N:N)+SUMIF(ผลิต1!$C:$C,'รับ-จ่าย ประจำวัน'!$B254,ผลิต1!N:N)+SUMIF(ผลิต2!$C:$C,'รับ-จ่าย ประจำวัน'!$B254,ผลิต2!N:N)+SUMIF(เส้นแต่งหน้าขนมเค้ก!$C:$C,'รับ-จ่าย ประจำวัน'!$B254,เส้นแต่งหน้าขนมเค้ก!N:N)+SUMIF(แพ็ค!$C:$C,'รับ-จ่าย ประจำวัน'!$B254,แพ็ค!N:N)+SUMIF(ธุรการ!$C:$C,'รับ-จ่าย ประจำวัน'!$B254,ธุรการ!N:N)+SUMIF(เส้นแต่งหน้าขนมปัง!$C:$C,'รับ-จ่าย ประจำวัน'!$B254,เส้นแต่งหน้าขนมปัง!N:N)+SUMIF('วางแผนBC,CJ'!$C:$C,'รับ-จ่าย ประจำวัน'!$B254,'วางแผนBC,CJ'!N:N)+SUMIF(RD!$C:$C,'รับ-จ่าย ประจำวัน'!$B254,RD!N:N)+SUMIF('FG,ออนไล,คัดแยก'!$C:$C,'รับ-จ่าย ประจำวัน'!$B254,'FG,ออนไล,คัดแยก'!N:N)</f>
        <v>0</v>
      </c>
      <c r="AV254" s="16">
        <f>SUMIF(เตรียมส่วนผสม!$C:$C,'รับ-จ่าย ประจำวัน'!$B254,เตรียมส่วนผสม!O:O)+SUMIF(กวนไส้!$C:$C,'รับ-จ่าย ประจำวัน'!$B254,กวนไส้!O:O)+SUMIF(ผลิต1!$C:$C,'รับ-จ่าย ประจำวัน'!$B254,ผลิต1!O:O)+SUMIF(ผลิต2!$C:$C,'รับ-จ่าย ประจำวัน'!$B254,ผลิต2!O:O)+SUMIF(เส้นแต่งหน้าขนมเค้ก!$C:$C,'รับ-จ่าย ประจำวัน'!$B254,เส้นแต่งหน้าขนมเค้ก!O:O)+SUMIF(แพ็ค!$C:$C,'รับ-จ่าย ประจำวัน'!$B254,แพ็ค!O:O)+SUMIF(ธุรการ!$C:$C,'รับ-จ่าย ประจำวัน'!$B254,ธุรการ!O:O)+SUMIF(เส้นแต่งหน้าขนมปัง!$C:$C,'รับ-จ่าย ประจำวัน'!$B254,เส้นแต่งหน้าขนมปัง!O:O)+SUMIF('วางแผนBC,CJ'!$C:$C,'รับ-จ่าย ประจำวัน'!$B254,'วางแผนBC,CJ'!O:O)+SUMIF(RD!$C:$C,'รับ-จ่าย ประจำวัน'!$B254,RD!O:O)+SUMIF('FG,ออนไล,คัดแยก'!$C:$C,'รับ-จ่าย ประจำวัน'!$B254,'FG,ออนไล,คัดแยก'!O:O)</f>
        <v>0</v>
      </c>
      <c r="AW254" s="16">
        <f>SUMIF(เตรียมส่วนผสม!$C:$C,'รับ-จ่าย ประจำวัน'!$B254,เตรียมส่วนผสม!P:P)+SUMIF(กวนไส้!$C:$C,'รับ-จ่าย ประจำวัน'!$B254,กวนไส้!P:P)+SUMIF(ผลิต1!$C:$C,'รับ-จ่าย ประจำวัน'!$B254,ผลิต1!P:P)+SUMIF(ผลิต2!$C:$C,'รับ-จ่าย ประจำวัน'!$B254,ผลิต2!P:P)+SUMIF(เส้นแต่งหน้าขนมเค้ก!$C:$C,'รับ-จ่าย ประจำวัน'!$B254,เส้นแต่งหน้าขนมเค้ก!P:P)+SUMIF(แพ็ค!$C:$C,'รับ-จ่าย ประจำวัน'!$B254,แพ็ค!P:P)+SUMIF(ธุรการ!$C:$C,'รับ-จ่าย ประจำวัน'!$B254,ธุรการ!P:P)+SUMIF(เส้นแต่งหน้าขนมปัง!$C:$C,'รับ-จ่าย ประจำวัน'!$B254,เส้นแต่งหน้าขนมปัง!P:P)+SUMIF('วางแผนBC,CJ'!$C:$C,'รับ-จ่าย ประจำวัน'!$B254,'วางแผนBC,CJ'!P:P)+SUMIF(RD!$C:$C,'รับ-จ่าย ประจำวัน'!$B254,RD!P:P)+SUMIF('FG,ออนไล,คัดแยก'!$C:$C,'รับ-จ่าย ประจำวัน'!$B254,'FG,ออนไล,คัดแยก'!P:P)</f>
        <v>0</v>
      </c>
      <c r="AX254" s="16">
        <f>SUMIF(เตรียมส่วนผสม!$C:$C,'รับ-จ่าย ประจำวัน'!$B254,เตรียมส่วนผสม!Q:Q)+SUMIF(กวนไส้!$C:$C,'รับ-จ่าย ประจำวัน'!$B254,กวนไส้!Q:Q)+SUMIF(ผลิต1!$C:$C,'รับ-จ่าย ประจำวัน'!$B254,ผลิต1!Q:Q)+SUMIF(ผลิต2!$C:$C,'รับ-จ่าย ประจำวัน'!$B254,ผลิต2!Q:Q)+SUMIF(เส้นแต่งหน้าขนมเค้ก!$C:$C,'รับ-จ่าย ประจำวัน'!$B254,เส้นแต่งหน้าขนมเค้ก!Q:Q)+SUMIF(แพ็ค!$C:$C,'รับ-จ่าย ประจำวัน'!$B254,แพ็ค!Q:Q)+SUMIF(ธุรการ!$C:$C,'รับ-จ่าย ประจำวัน'!$B254,ธุรการ!Q:Q)+SUMIF(เส้นแต่งหน้าขนมปัง!$C:$C,'รับ-จ่าย ประจำวัน'!$B254,เส้นแต่งหน้าขนมปัง!Q:Q)+SUMIF('วางแผนBC,CJ'!$C:$C,'รับ-จ่าย ประจำวัน'!$B254,'วางแผนBC,CJ'!Q:Q)+SUMIF(RD!$C:$C,'รับ-จ่าย ประจำวัน'!$B254,RD!Q:Q)+SUMIF('FG,ออนไล,คัดแยก'!$C:$C,'รับ-จ่าย ประจำวัน'!$B254,'FG,ออนไล,คัดแยก'!Q:Q)</f>
        <v>0</v>
      </c>
      <c r="AY254" s="16">
        <f>SUMIF(เตรียมส่วนผสม!$C:$C,'รับ-จ่าย ประจำวัน'!$B254,เตรียมส่วนผสม!R:R)+SUMIF(กวนไส้!$C:$C,'รับ-จ่าย ประจำวัน'!$B254,กวนไส้!R:R)+SUMIF(ผลิต1!$C:$C,'รับ-จ่าย ประจำวัน'!$B254,ผลิต1!R:R)+SUMIF(ผลิต2!$C:$C,'รับ-จ่าย ประจำวัน'!$B254,ผลิต2!R:R)+SUMIF(เส้นแต่งหน้าขนมเค้ก!$C:$C,'รับ-จ่าย ประจำวัน'!$B254,เส้นแต่งหน้าขนมเค้ก!R:R)+SUMIF(แพ็ค!$C:$C,'รับ-จ่าย ประจำวัน'!$B254,แพ็ค!R:R)+SUMIF(ธุรการ!$C:$C,'รับ-จ่าย ประจำวัน'!$B254,ธุรการ!R:R)+SUMIF(เส้นแต่งหน้าขนมปัง!$C:$C,'รับ-จ่าย ประจำวัน'!$B254,เส้นแต่งหน้าขนมปัง!R:R)+SUMIF('วางแผนBC,CJ'!$C:$C,'รับ-จ่าย ประจำวัน'!$B254,'วางแผนBC,CJ'!R:R)+SUMIF(RD!$C:$C,'รับ-จ่าย ประจำวัน'!$B254,RD!R:R)+SUMIF('FG,ออนไล,คัดแยก'!$C:$C,'รับ-จ่าย ประจำวัน'!$B254,'FG,ออนไล,คัดแยก'!R:R)</f>
        <v>0</v>
      </c>
      <c r="AZ254" s="16">
        <f>SUMIF(เตรียมส่วนผสม!$C:$C,'รับ-จ่าย ประจำวัน'!$B254,เตรียมส่วนผสม!S:S)+SUMIF(กวนไส้!$C:$C,'รับ-จ่าย ประจำวัน'!$B254,กวนไส้!S:S)+SUMIF(ผลิต1!$C:$C,'รับ-จ่าย ประจำวัน'!$B254,ผลิต1!S:S)+SUMIF(ผลิต2!$C:$C,'รับ-จ่าย ประจำวัน'!$B254,ผลิต2!S:S)+SUMIF(เส้นแต่งหน้าขนมเค้ก!$C:$C,'รับ-จ่าย ประจำวัน'!$B254,เส้นแต่งหน้าขนมเค้ก!S:S)+SUMIF(แพ็ค!$C:$C,'รับ-จ่าย ประจำวัน'!$B254,แพ็ค!S:S)+SUMIF(ธุรการ!$C:$C,'รับ-จ่าย ประจำวัน'!$B254,ธุรการ!S:S)+SUMIF(เส้นแต่งหน้าขนมปัง!$C:$C,'รับ-จ่าย ประจำวัน'!$B254,เส้นแต่งหน้าขนมปัง!S:S)+SUMIF('วางแผนBC,CJ'!$C:$C,'รับ-จ่าย ประจำวัน'!$B254,'วางแผนBC,CJ'!S:S)+SUMIF(RD!$C:$C,'รับ-จ่าย ประจำวัน'!$B254,RD!S:S)+SUMIF('FG,ออนไล,คัดแยก'!$C:$C,'รับ-จ่าย ประจำวัน'!$B254,'FG,ออนไล,คัดแยก'!S:S)</f>
        <v>0</v>
      </c>
      <c r="BA254" s="16">
        <f>SUMIF(เตรียมส่วนผสม!$C:$C,'รับ-จ่าย ประจำวัน'!$B254,เตรียมส่วนผสม!T:T)+SUMIF(กวนไส้!$C:$C,'รับ-จ่าย ประจำวัน'!$B254,กวนไส้!T:T)+SUMIF(ผลิต1!$C:$C,'รับ-จ่าย ประจำวัน'!$B254,ผลิต1!T:T)+SUMIF(ผลิต2!$C:$C,'รับ-จ่าย ประจำวัน'!$B254,ผลิต2!T:T)+SUMIF(เส้นแต่งหน้าขนมเค้ก!$C:$C,'รับ-จ่าย ประจำวัน'!$B254,เส้นแต่งหน้าขนมเค้ก!T:T)+SUMIF(แพ็ค!$C:$C,'รับ-จ่าย ประจำวัน'!$B254,แพ็ค!T:T)+SUMIF(ธุรการ!$C:$C,'รับ-จ่าย ประจำวัน'!$B254,ธุรการ!T:T)+SUMIF(เส้นแต่งหน้าขนมปัง!$C:$C,'รับ-จ่าย ประจำวัน'!$B254,เส้นแต่งหน้าขนมปัง!T:T)+SUMIF('วางแผนBC,CJ'!$C:$C,'รับ-จ่าย ประจำวัน'!$B254,'วางแผนBC,CJ'!T:T)+SUMIF(RD!$C:$C,'รับ-จ่าย ประจำวัน'!$B254,RD!T:T)+SUMIF('FG,ออนไล,คัดแยก'!$C:$C,'รับ-จ่าย ประจำวัน'!$B254,'FG,ออนไล,คัดแยก'!T:T)</f>
        <v>0</v>
      </c>
      <c r="BB254" s="16">
        <f>SUMIF(เตรียมส่วนผสม!$C:$C,'รับ-จ่าย ประจำวัน'!$B254,เตรียมส่วนผสม!U:U)+SUMIF(กวนไส้!$C:$C,'รับ-จ่าย ประจำวัน'!$B254,กวนไส้!U:U)+SUMIF(ผลิต1!$C:$C,'รับ-จ่าย ประจำวัน'!$B254,ผลิต1!U:U)+SUMIF(ผลิต2!$C:$C,'รับ-จ่าย ประจำวัน'!$B254,ผลิต2!U:U)+SUMIF(เส้นแต่งหน้าขนมเค้ก!$C:$C,'รับ-จ่าย ประจำวัน'!$B254,เส้นแต่งหน้าขนมเค้ก!U:U)+SUMIF(แพ็ค!$C:$C,'รับ-จ่าย ประจำวัน'!$B254,แพ็ค!U:U)+SUMIF(ธุรการ!$C:$C,'รับ-จ่าย ประจำวัน'!$B254,ธุรการ!U:U)+SUMIF(เส้นแต่งหน้าขนมปัง!$C:$C,'รับ-จ่าย ประจำวัน'!$B254,เส้นแต่งหน้าขนมปัง!U:U)+SUMIF('วางแผนBC,CJ'!$C:$C,'รับ-จ่าย ประจำวัน'!$B254,'วางแผนBC,CJ'!U:U)+SUMIF(RD!$C:$C,'รับ-จ่าย ประจำวัน'!$B254,RD!U:U)+SUMIF('FG,ออนไล,คัดแยก'!$C:$C,'รับ-จ่าย ประจำวัน'!$B254,'FG,ออนไล,คัดแยก'!U:U)</f>
        <v>0</v>
      </c>
      <c r="BC254" s="16">
        <f>SUMIF(เตรียมส่วนผสม!$C:$C,'รับ-จ่าย ประจำวัน'!$B254,เตรียมส่วนผสม!V:V)+SUMIF(กวนไส้!$C:$C,'รับ-จ่าย ประจำวัน'!$B254,กวนไส้!V:V)+SUMIF(ผลิต1!$C:$C,'รับ-จ่าย ประจำวัน'!$B254,ผลิต1!V:V)+SUMIF(ผลิต2!$C:$C,'รับ-จ่าย ประจำวัน'!$B254,ผลิต2!V:V)+SUMIF(เส้นแต่งหน้าขนมเค้ก!$C:$C,'รับ-จ่าย ประจำวัน'!$B254,เส้นแต่งหน้าขนมเค้ก!V:V)+SUMIF(แพ็ค!$C:$C,'รับ-จ่าย ประจำวัน'!$B254,แพ็ค!V:V)+SUMIF(ธุรการ!$C:$C,'รับ-จ่าย ประจำวัน'!$B254,ธุรการ!V:V)+SUMIF(เส้นแต่งหน้าขนมปัง!$C:$C,'รับ-จ่าย ประจำวัน'!$B254,เส้นแต่งหน้าขนมปัง!V:V)+SUMIF('วางแผนBC,CJ'!$C:$C,'รับ-จ่าย ประจำวัน'!$B254,'วางแผนBC,CJ'!V:V)+SUMIF(RD!$C:$C,'รับ-จ่าย ประจำวัน'!$B254,RD!V:V)+SUMIF('FG,ออนไล,คัดแยก'!$C:$C,'รับ-จ่าย ประจำวัน'!$B254,'FG,ออนไล,คัดแยก'!V:V)</f>
        <v>0</v>
      </c>
      <c r="BD254" s="16">
        <f>SUMIF(เตรียมส่วนผสม!$C:$C,'รับ-จ่าย ประจำวัน'!$B254,เตรียมส่วนผสม!W:W)+SUMIF(กวนไส้!$C:$C,'รับ-จ่าย ประจำวัน'!$B254,กวนไส้!W:W)+SUMIF(ผลิต1!$C:$C,'รับ-จ่าย ประจำวัน'!$B254,ผลิต1!W:W)+SUMIF(ผลิต2!$C:$C,'รับ-จ่าย ประจำวัน'!$B254,ผลิต2!W:W)+SUMIF(เส้นแต่งหน้าขนมเค้ก!$C:$C,'รับ-จ่าย ประจำวัน'!$B254,เส้นแต่งหน้าขนมเค้ก!W:W)+SUMIF(แพ็ค!$C:$C,'รับ-จ่าย ประจำวัน'!$B254,แพ็ค!W:W)+SUMIF(ธุรการ!$C:$C,'รับ-จ่าย ประจำวัน'!$B254,ธุรการ!W:W)+SUMIF(เส้นแต่งหน้าขนมปัง!$C:$C,'รับ-จ่าย ประจำวัน'!$B254,เส้นแต่งหน้าขนมปัง!W:W)+SUMIF('วางแผนBC,CJ'!$C:$C,'รับ-จ่าย ประจำวัน'!$B254,'วางแผนBC,CJ'!W:W)+SUMIF(RD!$C:$C,'รับ-จ่าย ประจำวัน'!$B254,RD!W:W)+SUMIF('FG,ออนไล,คัดแยก'!$C:$C,'รับ-จ่าย ประจำวัน'!$B254,'FG,ออนไล,คัดแยก'!W:W)</f>
        <v>0</v>
      </c>
      <c r="BE254" s="16">
        <f>SUMIF(เตรียมส่วนผสม!$C:$C,'รับ-จ่าย ประจำวัน'!$B254,เตรียมส่วนผสม!X:X)+SUMIF(กวนไส้!$C:$C,'รับ-จ่าย ประจำวัน'!$B254,กวนไส้!X:X)+SUMIF(ผลิต1!$C:$C,'รับ-จ่าย ประจำวัน'!$B254,ผลิต1!X:X)+SUMIF(ผลิต2!$C:$C,'รับ-จ่าย ประจำวัน'!$B254,ผลิต2!X:X)+SUMIF(เส้นแต่งหน้าขนมเค้ก!$C:$C,'รับ-จ่าย ประจำวัน'!$B254,เส้นแต่งหน้าขนมเค้ก!X:X)+SUMIF(แพ็ค!$C:$C,'รับ-จ่าย ประจำวัน'!$B254,แพ็ค!X:X)+SUMIF(ธุรการ!$C:$C,'รับ-จ่าย ประจำวัน'!$B254,ธุรการ!X:X)+SUMIF(เส้นแต่งหน้าขนมปัง!$C:$C,'รับ-จ่าย ประจำวัน'!$B254,เส้นแต่งหน้าขนมปัง!X:X)+SUMIF('วางแผนBC,CJ'!$C:$C,'รับ-จ่าย ประจำวัน'!$B254,'วางแผนBC,CJ'!X:X)+SUMIF(RD!$C:$C,'รับ-จ่าย ประจำวัน'!$B254,RD!X:X)+SUMIF('FG,ออนไล,คัดแยก'!$C:$C,'รับ-จ่าย ประจำวัน'!$B254,'FG,ออนไล,คัดแยก'!X:X)</f>
        <v>0</v>
      </c>
      <c r="BF254" s="16">
        <f>SUMIF(เตรียมส่วนผสม!$C:$C,'รับ-จ่าย ประจำวัน'!$B254,เตรียมส่วนผสม!Y:Y)+SUMIF(กวนไส้!$C:$C,'รับ-จ่าย ประจำวัน'!$B254,กวนไส้!Y:Y)+SUMIF(ผลิต1!$C:$C,'รับ-จ่าย ประจำวัน'!$B254,ผลิต1!Y:Y)+SUMIF(ผลิต2!$C:$C,'รับ-จ่าย ประจำวัน'!$B254,ผลิต2!Y:Y)+SUMIF(เส้นแต่งหน้าขนมเค้ก!$C:$C,'รับ-จ่าย ประจำวัน'!$B254,เส้นแต่งหน้าขนมเค้ก!Y:Y)+SUMIF(แพ็ค!$C:$C,'รับ-จ่าย ประจำวัน'!$B254,แพ็ค!Y:Y)+SUMIF(ธุรการ!$C:$C,'รับ-จ่าย ประจำวัน'!$B254,ธุรการ!Y:Y)+SUMIF(เส้นแต่งหน้าขนมปัง!$C:$C,'รับ-จ่าย ประจำวัน'!$B254,เส้นแต่งหน้าขนมปัง!Y:Y)+SUMIF('วางแผนBC,CJ'!$C:$C,'รับ-จ่าย ประจำวัน'!$B254,'วางแผนBC,CJ'!Y:Y)+SUMIF(RD!$C:$C,'รับ-จ่าย ประจำวัน'!$B254,RD!Y:Y)+SUMIF('FG,ออนไล,คัดแยก'!$C:$C,'รับ-จ่าย ประจำวัน'!$B254,'FG,ออนไล,คัดแยก'!Y:Y)</f>
        <v>0</v>
      </c>
      <c r="BG254" s="16">
        <f>SUMIF(เตรียมส่วนผสม!$C:$C,'รับ-จ่าย ประจำวัน'!$B254,เตรียมส่วนผสม!Z:Z)+SUMIF(กวนไส้!$C:$C,'รับ-จ่าย ประจำวัน'!$B254,กวนไส้!Z:Z)+SUMIF(ผลิต1!$C:$C,'รับ-จ่าย ประจำวัน'!$B254,ผลิต1!Z:Z)+SUMIF(ผลิต2!$C:$C,'รับ-จ่าย ประจำวัน'!$B254,ผลิต2!Z:Z)+SUMIF(เส้นแต่งหน้าขนมเค้ก!$C:$C,'รับ-จ่าย ประจำวัน'!$B254,เส้นแต่งหน้าขนมเค้ก!Z:Z)+SUMIF(แพ็ค!$C:$C,'รับ-จ่าย ประจำวัน'!$B254,แพ็ค!Z:Z)+SUMIF(ธุรการ!$C:$C,'รับ-จ่าย ประจำวัน'!$B254,ธุรการ!Z:Z)+SUMIF(เส้นแต่งหน้าขนมปัง!$C:$C,'รับ-จ่าย ประจำวัน'!$B254,เส้นแต่งหน้าขนมปัง!Z:Z)+SUMIF('วางแผนBC,CJ'!$C:$C,'รับ-จ่าย ประจำวัน'!$B254,'วางแผนBC,CJ'!Z:Z)+SUMIF(RD!$C:$C,'รับ-จ่าย ประจำวัน'!$B254,RD!Z:Z)+SUMIF('FG,ออนไล,คัดแยก'!$C:$C,'รับ-จ่าย ประจำวัน'!$B254,'FG,ออนไล,คัดแยก'!Z:Z)</f>
        <v>0</v>
      </c>
      <c r="BH254" s="16">
        <f>SUMIF(เตรียมส่วนผสม!$C:$C,'รับ-จ่าย ประจำวัน'!$B254,เตรียมส่วนผสม!AA:AA)+SUMIF(กวนไส้!$C:$C,'รับ-จ่าย ประจำวัน'!$B254,กวนไส้!AA:AA)+SUMIF(ผลิต1!$C:$C,'รับ-จ่าย ประจำวัน'!$B254,ผลิต1!AA:AA)+SUMIF(ผลิต2!$C:$C,'รับ-จ่าย ประจำวัน'!$B254,ผลิต2!AA:AA)+SUMIF(เส้นแต่งหน้าขนมเค้ก!$C:$C,'รับ-จ่าย ประจำวัน'!$B254,เส้นแต่งหน้าขนมเค้ก!AA:AA)+SUMIF(แพ็ค!$C:$C,'รับ-จ่าย ประจำวัน'!$B254,แพ็ค!AA:AA)+SUMIF(ธุรการ!$C:$C,'รับ-จ่าย ประจำวัน'!$B254,ธุรการ!AA:AA)+SUMIF(เส้นแต่งหน้าขนมปัง!$C:$C,'รับ-จ่าย ประจำวัน'!$B254,เส้นแต่งหน้าขนมปัง!AA:AA)+SUMIF('วางแผนBC,CJ'!$C:$C,'รับ-จ่าย ประจำวัน'!$B254,'วางแผนBC,CJ'!AA:AA)+SUMIF(RD!$C:$C,'รับ-จ่าย ประจำวัน'!$B254,RD!AA:AA)+SUMIF('FG,ออนไล,คัดแยก'!$C:$C,'รับ-จ่าย ประจำวัน'!$B254,'FG,ออนไล,คัดแยก'!AA:AA)</f>
        <v>0</v>
      </c>
      <c r="BI254" s="16">
        <f>SUMIF(เตรียมส่วนผสม!$C:$C,'รับ-จ่าย ประจำวัน'!$B254,เตรียมส่วนผสม!AB:AB)+SUMIF(กวนไส้!$C:$C,'รับ-จ่าย ประจำวัน'!$B254,กวนไส้!AB:AB)+SUMIF(ผลิต1!$C:$C,'รับ-จ่าย ประจำวัน'!$B254,ผลิต1!AB:AB)+SUMIF(ผลิต2!$C:$C,'รับ-จ่าย ประจำวัน'!$B254,ผลิต2!AB:AB)+SUMIF(เส้นแต่งหน้าขนมเค้ก!$C:$C,'รับ-จ่าย ประจำวัน'!$B254,เส้นแต่งหน้าขนมเค้ก!AB:AB)+SUMIF(แพ็ค!$C:$C,'รับ-จ่าย ประจำวัน'!$B254,แพ็ค!AB:AB)+SUMIF(ธุรการ!$C:$C,'รับ-จ่าย ประจำวัน'!$B254,ธุรการ!AB:AB)+SUMIF(เส้นแต่งหน้าขนมปัง!$C:$C,'รับ-จ่าย ประจำวัน'!$B254,เส้นแต่งหน้าขนมปัง!AB:AB)+SUMIF('วางแผนBC,CJ'!$C:$C,'รับ-จ่าย ประจำวัน'!$B254,'วางแผนBC,CJ'!AB:AB)+SUMIF(RD!$C:$C,'รับ-จ่าย ประจำวัน'!$B254,RD!AB:AB)+SUMIF('FG,ออนไล,คัดแยก'!$C:$C,'รับ-จ่าย ประจำวัน'!$B254,'FG,ออนไล,คัดแยก'!AB:AB)</f>
        <v>0</v>
      </c>
      <c r="BJ254" s="16">
        <f>SUMIF(เตรียมส่วนผสม!$C:$C,'รับ-จ่าย ประจำวัน'!$B254,เตรียมส่วนผสม!AC:AC)+SUMIF(กวนไส้!$C:$C,'รับ-จ่าย ประจำวัน'!$B254,กวนไส้!AC:AC)+SUMIF(ผลิต1!$C:$C,'รับ-จ่าย ประจำวัน'!$B254,ผลิต1!AC:AC)+SUMIF(ผลิต2!$C:$C,'รับ-จ่าย ประจำวัน'!$B254,ผลิต2!AC:AC)+SUMIF(เส้นแต่งหน้าขนมเค้ก!$C:$C,'รับ-จ่าย ประจำวัน'!$B254,เส้นแต่งหน้าขนมเค้ก!AC:AC)+SUMIF(แพ็ค!$C:$C,'รับ-จ่าย ประจำวัน'!$B254,แพ็ค!AC:AC)+SUMIF(ธุรการ!$C:$C,'รับ-จ่าย ประจำวัน'!$B254,ธุรการ!AC:AC)+SUMIF(เส้นแต่งหน้าขนมปัง!$C:$C,'รับ-จ่าย ประจำวัน'!$B254,เส้นแต่งหน้าขนมปัง!AC:AC)+SUMIF('วางแผนBC,CJ'!$C:$C,'รับ-จ่าย ประจำวัน'!$B254,'วางแผนBC,CJ'!AC:AC)+SUMIF(RD!$C:$C,'รับ-จ่าย ประจำวัน'!$B254,RD!AC:AC)+SUMIF('FG,ออนไล,คัดแยก'!$C:$C,'รับ-จ่าย ประจำวัน'!$B254,'FG,ออนไล,คัดแยก'!AC:AC)</f>
        <v>0</v>
      </c>
      <c r="BK254" s="16">
        <f>SUMIF(เตรียมส่วนผสม!$C:$C,'รับ-จ่าย ประจำวัน'!$B254,เตรียมส่วนผสม!AD:AD)+SUMIF(กวนไส้!$C:$C,'รับ-จ่าย ประจำวัน'!$B254,กวนไส้!AD:AD)+SUMIF(ผลิต1!$C:$C,'รับ-จ่าย ประจำวัน'!$B254,ผลิต1!AD:AD)+SUMIF(ผลิต2!$C:$C,'รับ-จ่าย ประจำวัน'!$B254,ผลิต2!AD:AD)+SUMIF(เส้นแต่งหน้าขนมเค้ก!$C:$C,'รับ-จ่าย ประจำวัน'!$B254,เส้นแต่งหน้าขนมเค้ก!AD:AD)+SUMIF(แพ็ค!$C:$C,'รับ-จ่าย ประจำวัน'!$B254,แพ็ค!AD:AD)+SUMIF(ธุรการ!$C:$C,'รับ-จ่าย ประจำวัน'!$B254,ธุรการ!AD:AD)+SUMIF(เส้นแต่งหน้าขนมปัง!$C:$C,'รับ-จ่าย ประจำวัน'!$B254,เส้นแต่งหน้าขนมปัง!AD:AD)+SUMIF('วางแผนBC,CJ'!$C:$C,'รับ-จ่าย ประจำวัน'!$B254,'วางแผนBC,CJ'!AD:AD)+SUMIF(RD!$C:$C,'รับ-จ่าย ประจำวัน'!$B254,RD!AD:AD)+SUMIF('FG,ออนไล,คัดแยก'!$C:$C,'รับ-จ่าย ประจำวัน'!$B254,'FG,ออนไล,คัดแยก'!AD:AD)</f>
        <v>0</v>
      </c>
      <c r="BL254" s="16">
        <f>SUMIF(เตรียมส่วนผสม!$C:$C,'รับ-จ่าย ประจำวัน'!$B254,เตรียมส่วนผสม!AE:AE)+SUMIF(กวนไส้!$C:$C,'รับ-จ่าย ประจำวัน'!$B254,กวนไส้!AE:AE)+SUMIF(ผลิต1!$C:$C,'รับ-จ่าย ประจำวัน'!$B254,ผลิต1!AE:AE)+SUMIF(ผลิต2!$C:$C,'รับ-จ่าย ประจำวัน'!$B254,ผลิต2!AE:AE)+SUMIF(เส้นแต่งหน้าขนมเค้ก!$C:$C,'รับ-จ่าย ประจำวัน'!$B254,เส้นแต่งหน้าขนมเค้ก!AE:AE)+SUMIF(แพ็ค!$C:$C,'รับ-จ่าย ประจำวัน'!$B254,แพ็ค!AE:AE)+SUMIF(ธุรการ!$C:$C,'รับ-จ่าย ประจำวัน'!$B254,ธุรการ!AE:AE)+SUMIF(เส้นแต่งหน้าขนมปัง!$C:$C,'รับ-จ่าย ประจำวัน'!$B254,เส้นแต่งหน้าขนมปัง!AE:AE)+SUMIF('วางแผนBC,CJ'!$C:$C,'รับ-จ่าย ประจำวัน'!$B254,'วางแผนBC,CJ'!AE:AE)+SUMIF(RD!$C:$C,'รับ-จ่าย ประจำวัน'!$B254,RD!AE:AE)+SUMIF('FG,ออนไล,คัดแยก'!$C:$C,'รับ-จ่าย ประจำวัน'!$B254,'FG,ออนไล,คัดแยก'!AE:AE)</f>
        <v>0</v>
      </c>
      <c r="BM254" s="16">
        <f>SUMIF(เตรียมส่วนผสม!$C:$C,'รับ-จ่าย ประจำวัน'!$B254,เตรียมส่วนผสม!AF:AF)+SUMIF(กวนไส้!$C:$C,'รับ-จ่าย ประจำวัน'!$B254,กวนไส้!AF:AF)+SUMIF(ผลิต1!$C:$C,'รับ-จ่าย ประจำวัน'!$B254,ผลิต1!AF:AF)+SUMIF(ผลิต2!$C:$C,'รับ-จ่าย ประจำวัน'!$B254,ผลิต2!AF:AF)+SUMIF(เส้นแต่งหน้าขนมเค้ก!$C:$C,'รับ-จ่าย ประจำวัน'!$B254,เส้นแต่งหน้าขนมเค้ก!AF:AF)+SUMIF(แพ็ค!$C:$C,'รับ-จ่าย ประจำวัน'!$B254,แพ็ค!AF:AF)+SUMIF(ธุรการ!$C:$C,'รับ-จ่าย ประจำวัน'!$B254,ธุรการ!AF:AF)+SUMIF(เส้นแต่งหน้าขนมปัง!$C:$C,'รับ-จ่าย ประจำวัน'!$B254,เส้นแต่งหน้าขนมปัง!AF:AF)+SUMIF('วางแผนBC,CJ'!$C:$C,'รับ-จ่าย ประจำวัน'!$B254,'วางแผนBC,CJ'!AF:AF)+SUMIF(RD!$C:$C,'รับ-จ่าย ประจำวัน'!$B254,RD!AF:AF)+SUMIF('FG,ออนไล,คัดแยก'!$C:$C,'รับ-จ่าย ประจำวัน'!$B254,'FG,ออนไล,คัดแยก'!AF:AF)</f>
        <v>2000</v>
      </c>
      <c r="BN254" s="16">
        <f>SUMIF(เตรียมส่วนผสม!$C:$C,'รับ-จ่าย ประจำวัน'!$B254,เตรียมส่วนผสม!AG:AG)+SUMIF(กวนไส้!$C:$C,'รับ-จ่าย ประจำวัน'!$B254,กวนไส้!AG:AG)+SUMIF(ผลิต1!$C:$C,'รับ-จ่าย ประจำวัน'!$B254,ผลิต1!AG:AG)+SUMIF(ผลิต2!$C:$C,'รับ-จ่าย ประจำวัน'!$B254,ผลิต2!AG:AG)+SUMIF(เส้นแต่งหน้าขนมเค้ก!$C:$C,'รับ-จ่าย ประจำวัน'!$B254,เส้นแต่งหน้าขนมเค้ก!AG:AG)+SUMIF(แพ็ค!$C:$C,'รับ-จ่าย ประจำวัน'!$B254,แพ็ค!AG:AG)+SUMIF(ธุรการ!$C:$C,'รับ-จ่าย ประจำวัน'!$B254,ธุรการ!AG:AG)+SUMIF(เส้นแต่งหน้าขนมปัง!$C:$C,'รับ-จ่าย ประจำวัน'!$B254,เส้นแต่งหน้าขนมปัง!AG:AG)+SUMIF('วางแผนBC,CJ'!$C:$C,'รับ-จ่าย ประจำวัน'!$B254,'วางแผนBC,CJ'!AG:AG)+SUMIF(RD!$C:$C,'รับ-จ่าย ประจำวัน'!$B254,RD!AG:AG)+SUMIF('FG,ออนไล,คัดแยก'!$C:$C,'รับ-จ่าย ประจำวัน'!$B254,'FG,ออนไล,คัดแยก'!AG:AG)</f>
        <v>0</v>
      </c>
      <c r="BO254" s="16">
        <f>SUMIF(เตรียมส่วนผสม!$C:$C,'รับ-จ่าย ประจำวัน'!$B254,เตรียมส่วนผสม!AH:AH)+SUMIF(กวนไส้!$C:$C,'รับ-จ่าย ประจำวัน'!$B254,กวนไส้!AH:AH)+SUMIF(ผลิต1!$C:$C,'รับ-จ่าย ประจำวัน'!$B254,ผลิต1!AH:AH)+SUMIF(ผลิต2!$C:$C,'รับ-จ่าย ประจำวัน'!$B254,ผลิต2!AH:AH)+SUMIF(เส้นแต่งหน้าขนมเค้ก!$C:$C,'รับ-จ่าย ประจำวัน'!$B254,เส้นแต่งหน้าขนมเค้ก!AH:AH)+SUMIF(แพ็ค!$C:$C,'รับ-จ่าย ประจำวัน'!$B254,แพ็ค!AH:AH)+SUMIF(ธุรการ!$C:$C,'รับ-จ่าย ประจำวัน'!$B254,ธุรการ!AH:AH)+SUMIF(เส้นแต่งหน้าขนมปัง!$C:$C,'รับ-จ่าย ประจำวัน'!$B254,เส้นแต่งหน้าขนมปัง!AH:AH)+SUMIF('วางแผนBC,CJ'!$C:$C,'รับ-จ่าย ประจำวัน'!$B254,'วางแผนBC,CJ'!AH:AH)+SUMIF(RD!$C:$C,'รับ-จ่าย ประจำวัน'!$B254,RD!AH:AH)+SUMIF('FG,ออนไล,คัดแยก'!$C:$C,'รับ-จ่าย ประจำวัน'!$B254,'FG,ออนไล,คัดแยก'!AH:AH)</f>
        <v>0</v>
      </c>
      <c r="BP254" s="16">
        <f>SUMIF(เตรียมส่วนผสม!$C:$C,'รับ-จ่าย ประจำวัน'!$B254,เตรียมส่วนผสม!AI:AI)+SUMIF(กวนไส้!$C:$C,'รับ-จ่าย ประจำวัน'!$B254,กวนไส้!AI:AI)+SUMIF(ผลิต1!$C:$C,'รับ-จ่าย ประจำวัน'!$B254,ผลิต1!AI:AI)+SUMIF(ผลิต2!$C:$C,'รับ-จ่าย ประจำวัน'!$B254,ผลิต2!AI:AI)+SUMIF(เส้นแต่งหน้าขนมเค้ก!$C:$C,'รับ-จ่าย ประจำวัน'!$B254,เส้นแต่งหน้าขนมเค้ก!AI:AI)+SUMIF(แพ็ค!$C:$C,'รับ-จ่าย ประจำวัน'!$B254,แพ็ค!AI:AI)+SUMIF(ธุรการ!$C:$C,'รับ-จ่าย ประจำวัน'!$B254,ธุรการ!AI:AI)+SUMIF(เส้นแต่งหน้าขนมปัง!$C:$C,'รับ-จ่าย ประจำวัน'!$B254,เส้นแต่งหน้าขนมปัง!AI:AI)+SUMIF('วางแผนBC,CJ'!$C:$C,'รับ-จ่าย ประจำวัน'!$B254,'วางแผนBC,CJ'!AI:AI)+SUMIF(RD!$C:$C,'รับ-จ่าย ประจำวัน'!$B254,RD!AI:AI)+SUMIF('FG,ออนไล,คัดแยก'!$C:$C,'รับ-จ่าย ประจำวัน'!$B254,'FG,ออนไล,คัดแยก'!AI:AI)</f>
        <v>0</v>
      </c>
      <c r="BQ254" s="16">
        <f>SUMIF(เตรียมส่วนผสม!$C:$C,'รับ-จ่าย ประจำวัน'!$B254,เตรียมส่วนผสม!AJ:AJ)+SUMIF(กวนไส้!$C:$C,'รับ-จ่าย ประจำวัน'!$B254,กวนไส้!AJ:AJ)+SUMIF(ผลิต1!$C:$C,'รับ-จ่าย ประจำวัน'!$B254,ผลิต1!AJ:AJ)+SUMIF(ผลิต2!$C:$C,'รับ-จ่าย ประจำวัน'!$B254,ผลิต2!AJ:AJ)+SUMIF(เส้นแต่งหน้าขนมเค้ก!$C:$C,'รับ-จ่าย ประจำวัน'!$B254,เส้นแต่งหน้าขนมเค้ก!AJ:AJ)+SUMIF(แพ็ค!$C:$C,'รับ-จ่าย ประจำวัน'!$B254,แพ็ค!AJ:AJ)+SUMIF(ธุรการ!$C:$C,'รับ-จ่าย ประจำวัน'!$B254,ธุรการ!AJ:AJ)+SUMIF(เส้นแต่งหน้าขนมปัง!$C:$C,'รับ-จ่าย ประจำวัน'!$B254,เส้นแต่งหน้าขนมปัง!AJ:AJ)+SUMIF('วางแผนBC,CJ'!$C:$C,'รับ-จ่าย ประจำวัน'!$B254,'วางแผนBC,CJ'!AJ:AJ)+SUMIF(RD!$C:$C,'รับ-จ่าย ประจำวัน'!$B254,RD!AJ:AJ)+SUMIF('FG,ออนไล,คัดแยก'!$C:$C,'รับ-จ่าย ประจำวัน'!$B254,'FG,ออนไล,คัดแยก'!AJ:AJ)</f>
        <v>1000</v>
      </c>
      <c r="BR254" s="16">
        <f>SUMIF(เตรียมส่วนผสม!$C:$C,'รับ-จ่าย ประจำวัน'!$B254,เตรียมส่วนผสม!AK:AK)+SUMIF(กวนไส้!$C:$C,'รับ-จ่าย ประจำวัน'!$B254,กวนไส้!AK:AK)+SUMIF(ผลิต1!$C:$C,'รับ-จ่าย ประจำวัน'!$B254,ผลิต1!AK:AK)+SUMIF(ผลิต2!$C:$C,'รับ-จ่าย ประจำวัน'!$B254,ผลิต2!AK:AK)+SUMIF(เส้นแต่งหน้าขนมเค้ก!$C:$C,'รับ-จ่าย ประจำวัน'!$B254,เส้นแต่งหน้าขนมเค้ก!AK:AK)+SUMIF(แพ็ค!$C:$C,'รับ-จ่าย ประจำวัน'!$B254,แพ็ค!AK:AK)+SUMIF(ธุรการ!$C:$C,'รับ-จ่าย ประจำวัน'!$B254,ธุรการ!AK:AK)+SUMIF(เส้นแต่งหน้าขนมปัง!$C:$C,'รับ-จ่าย ประจำวัน'!$B254,เส้นแต่งหน้าขนมปัง!AK:AK)+SUMIF('วางแผนBC,CJ'!$C:$C,'รับ-จ่าย ประจำวัน'!$B254,'วางแผนBC,CJ'!AK:AK)+SUMIF(RD!$C:$C,'รับ-จ่าย ประจำวัน'!$B254,RD!AK:AK)+SUMIF('FG,ออนไล,คัดแยก'!$C:$C,'รับ-จ่าย ประจำวัน'!$B254,'FG,ออนไล,คัดแยก'!AK:AK)</f>
        <v>0</v>
      </c>
      <c r="BS254" s="16">
        <f>SUMIF(เตรียมส่วนผสม!$C:$C,'รับ-จ่าย ประจำวัน'!$B254,เตรียมส่วนผสม!AL:AL)+SUMIF(กวนไส้!$C:$C,'รับ-จ่าย ประจำวัน'!$B254,กวนไส้!AL:AL)+SUMIF(ผลิต1!$C:$C,'รับ-จ่าย ประจำวัน'!$B254,ผลิต1!AL:AL)+SUMIF(ผลิต2!$C:$C,'รับ-จ่าย ประจำวัน'!$B254,ผลิต2!AL:AL)+SUMIF(เส้นแต่งหน้าขนมเค้ก!$C:$C,'รับ-จ่าย ประจำวัน'!$B254,เส้นแต่งหน้าขนมเค้ก!AL:AL)+SUMIF(แพ็ค!$C:$C,'รับ-จ่าย ประจำวัน'!$B254,แพ็ค!AL:AL)+SUMIF(ธุรการ!$C:$C,'รับ-จ่าย ประจำวัน'!$B254,ธุรการ!AL:AL)+SUMIF(เส้นแต่งหน้าขนมปัง!$C:$C,'รับ-จ่าย ประจำวัน'!$B254,เส้นแต่งหน้าขนมปัง!AL:AL)+SUMIF('วางแผนBC,CJ'!$C:$C,'รับ-จ่าย ประจำวัน'!$B254,'วางแผนBC,CJ'!AL:AL)+SUMIF(RD!$C:$C,'รับ-จ่าย ประจำวัน'!$B254,RD!AL:AL)+SUMIF('FG,ออนไล,คัดแยก'!$C:$C,'รับ-จ่าย ประจำวัน'!$B254,'FG,ออนไล,คัดแยก'!AL:AL)</f>
        <v>0</v>
      </c>
      <c r="BT254" s="18">
        <f t="shared" si="50"/>
        <v>5000</v>
      </c>
      <c r="BU254" s="116">
        <v>12000</v>
      </c>
      <c r="BV254" s="146">
        <f t="shared" si="51"/>
        <v>24000</v>
      </c>
      <c r="BW254" s="183">
        <v>30</v>
      </c>
      <c r="BX254" s="172">
        <f t="shared" si="58"/>
        <v>166.66666666666666</v>
      </c>
      <c r="BY254" s="188">
        <f t="shared" si="53"/>
        <v>144</v>
      </c>
      <c r="BZ254" s="180">
        <f t="shared" ca="1" si="52"/>
        <v>46347</v>
      </c>
      <c r="CA254" s="93"/>
      <c r="CB254" s="93"/>
      <c r="CC254" s="93"/>
      <c r="CD254" s="93"/>
      <c r="CE254" s="93"/>
      <c r="CF254" s="93"/>
      <c r="CG254" s="93"/>
      <c r="CH254" s="93"/>
      <c r="CI254" s="93"/>
      <c r="CJ254" s="94"/>
      <c r="CK254" s="9">
        <f t="shared" si="54"/>
        <v>12000</v>
      </c>
    </row>
    <row r="255" spans="1:89" x14ac:dyDescent="0.5">
      <c r="A255" s="149" t="s">
        <v>815</v>
      </c>
      <c r="B255" s="24">
        <v>1023201008</v>
      </c>
      <c r="C255" s="10" t="s">
        <v>2104</v>
      </c>
      <c r="D255" s="177" t="s">
        <v>91</v>
      </c>
      <c r="E255" s="28">
        <v>0</v>
      </c>
      <c r="F255" s="75"/>
      <c r="G255" s="11" t="s">
        <v>62</v>
      </c>
      <c r="H255" s="12">
        <v>54000</v>
      </c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3"/>
      <c r="AF255" s="13"/>
      <c r="AG255" s="13"/>
      <c r="AH255" s="13"/>
      <c r="AI255" s="14"/>
      <c r="AJ255" s="14"/>
      <c r="AK255" s="14"/>
      <c r="AL255" s="14"/>
      <c r="AM255" s="14"/>
      <c r="AN255" s="15">
        <f t="shared" si="49"/>
        <v>0</v>
      </c>
      <c r="AO255" s="16">
        <f>SUMIF(เตรียมส่วนผสม!$C:$C,'รับ-จ่าย ประจำวัน'!$B255,เตรียมส่วนผสม!H:H)+SUMIF(กวนไส้!$C:$C,'รับ-จ่าย ประจำวัน'!$B255,กวนไส้!H:H)+SUMIF(ผลิต1!$C:$C,'รับ-จ่าย ประจำวัน'!$B255,ผลิต1!H:H)+SUMIF(ผลิต2!$C:$C,'รับ-จ่าย ประจำวัน'!$B255,ผลิต2!H:H)+SUMIF(เส้นแต่งหน้าขนมเค้ก!$C:$C,'รับ-จ่าย ประจำวัน'!$B255,เส้นแต่งหน้าขนมเค้ก!H:H)+SUMIF(แพ็ค!$C:$C,'รับ-จ่าย ประจำวัน'!$B255,แพ็ค!H:H)+SUMIF(ธุรการ!$C:$C,'รับ-จ่าย ประจำวัน'!$B255,ธุรการ!H:H)+SUMIF(เส้นแต่งหน้าขนมปัง!$C:$C,'รับ-จ่าย ประจำวัน'!$B255,เส้นแต่งหน้าขนมปัง!H:H)+SUMIF('วางแผนBC,CJ'!$C:$C,'รับ-จ่าย ประจำวัน'!$B255,'วางแผนBC,CJ'!H:H)+SUMIF(RD!$C:$C,'รับ-จ่าย ประจำวัน'!$B255,RD!H:H)+SUMIF('FG,ออนไล,คัดแยก'!$C:$C,'รับ-จ่าย ประจำวัน'!$B255,'FG,ออนไล,คัดแยก'!H:H)</f>
        <v>0</v>
      </c>
      <c r="AP255" s="16">
        <f>SUMIF(เตรียมส่วนผสม!$C:$C,'รับ-จ่าย ประจำวัน'!$B255,เตรียมส่วนผสม!I:I)+SUMIF(กวนไส้!$C:$C,'รับ-จ่าย ประจำวัน'!$B255,กวนไส้!I:I)+SUMIF(ผลิต1!$C:$C,'รับ-จ่าย ประจำวัน'!$B255,ผลิต1!I:I)+SUMIF(ผลิต2!$C:$C,'รับ-จ่าย ประจำวัน'!$B255,ผลิต2!I:I)+SUMIF(เส้นแต่งหน้าขนมเค้ก!$C:$C,'รับ-จ่าย ประจำวัน'!$B255,เส้นแต่งหน้าขนมเค้ก!I:I)+SUMIF(แพ็ค!$C:$C,'รับ-จ่าย ประจำวัน'!$B255,แพ็ค!I:I)+SUMIF(ธุรการ!$C:$C,'รับ-จ่าย ประจำวัน'!$B255,ธุรการ!I:I)+SUMIF(เส้นแต่งหน้าขนมปัง!$C:$C,'รับ-จ่าย ประจำวัน'!$B255,เส้นแต่งหน้าขนมปัง!I:I)+SUMIF('วางแผนBC,CJ'!$C:$C,'รับ-จ่าย ประจำวัน'!$B255,'วางแผนBC,CJ'!I:I)+SUMIF(RD!$C:$C,'รับ-จ่าย ประจำวัน'!$B255,RD!I:I)+SUMIF('FG,ออนไล,คัดแยก'!$C:$C,'รับ-จ่าย ประจำวัน'!$B255,'FG,ออนไล,คัดแยก'!I:I)</f>
        <v>1000</v>
      </c>
      <c r="AQ255" s="16">
        <f>SUMIF(เตรียมส่วนผสม!$C:$C,'รับ-จ่าย ประจำวัน'!$B255,เตรียมส่วนผสม!J:J)+SUMIF(กวนไส้!$C:$C,'รับ-จ่าย ประจำวัน'!$B255,กวนไส้!J:J)+SUMIF(ผลิต1!$C:$C,'รับ-จ่าย ประจำวัน'!$B255,ผลิต1!J:J)+SUMIF(ผลิต2!$C:$C,'รับ-จ่าย ประจำวัน'!$B255,ผลิต2!J:J)+SUMIF(เส้นแต่งหน้าขนมเค้ก!$C:$C,'รับ-จ่าย ประจำวัน'!$B255,เส้นแต่งหน้าขนมเค้ก!J:J)+SUMIF(แพ็ค!$C:$C,'รับ-จ่าย ประจำวัน'!$B255,แพ็ค!J:J)+SUMIF(ธุรการ!$C:$C,'รับ-จ่าย ประจำวัน'!$B255,ธุรการ!J:J)+SUMIF(เส้นแต่งหน้าขนมปัง!$C:$C,'รับ-จ่าย ประจำวัน'!$B255,เส้นแต่งหน้าขนมปัง!J:J)+SUMIF('วางแผนBC,CJ'!$C:$C,'รับ-จ่าย ประจำวัน'!$B255,'วางแผนBC,CJ'!J:J)+SUMIF(RD!$C:$C,'รับ-จ่าย ประจำวัน'!$B255,RD!J:J)+SUMIF('FG,ออนไล,คัดแยก'!$C:$C,'รับ-จ่าย ประจำวัน'!$B255,'FG,ออนไล,คัดแยก'!J:J)</f>
        <v>0</v>
      </c>
      <c r="AR255" s="16">
        <f>SUMIF(เตรียมส่วนผสม!$C:$C,'รับ-จ่าย ประจำวัน'!$B255,เตรียมส่วนผสม!K:K)+SUMIF(กวนไส้!$C:$C,'รับ-จ่าย ประจำวัน'!$B255,กวนไส้!K:K)+SUMIF(ผลิต1!$C:$C,'รับ-จ่าย ประจำวัน'!$B255,ผลิต1!K:K)+SUMIF(ผลิต2!$C:$C,'รับ-จ่าย ประจำวัน'!$B255,ผลิต2!K:K)+SUMIF(เส้นแต่งหน้าขนมเค้ก!$C:$C,'รับ-จ่าย ประจำวัน'!$B255,เส้นแต่งหน้าขนมเค้ก!K:K)+SUMIF(แพ็ค!$C:$C,'รับ-จ่าย ประจำวัน'!$B255,แพ็ค!K:K)+SUMIF(ธุรการ!$C:$C,'รับ-จ่าย ประจำวัน'!$B255,ธุรการ!K:K)+SUMIF(เส้นแต่งหน้าขนมปัง!$C:$C,'รับ-จ่าย ประจำวัน'!$B255,เส้นแต่งหน้าขนมปัง!K:K)+SUMIF('วางแผนBC,CJ'!$C:$C,'รับ-จ่าย ประจำวัน'!$B255,'วางแผนBC,CJ'!K:K)+SUMIF(RD!$C:$C,'รับ-จ่าย ประจำวัน'!$B255,RD!K:K)+SUMIF('FG,ออนไล,คัดแยก'!$C:$C,'รับ-จ่าย ประจำวัน'!$B255,'FG,ออนไล,คัดแยก'!K:K)</f>
        <v>0</v>
      </c>
      <c r="AS255" s="16">
        <f>SUMIF(เตรียมส่วนผสม!$C:$C,'รับ-จ่าย ประจำวัน'!$B255,เตรียมส่วนผสม!L:L)+SUMIF(กวนไส้!$C:$C,'รับ-จ่าย ประจำวัน'!$B255,กวนไส้!L:L)+SUMIF(ผลิต1!$C:$C,'รับ-จ่าย ประจำวัน'!$B255,ผลิต1!L:L)+SUMIF(ผลิต2!$C:$C,'รับ-จ่าย ประจำวัน'!$B255,ผลิต2!L:L)+SUMIF(เส้นแต่งหน้าขนมเค้ก!$C:$C,'รับ-จ่าย ประจำวัน'!$B255,เส้นแต่งหน้าขนมเค้ก!L:L)+SUMIF(แพ็ค!$C:$C,'รับ-จ่าย ประจำวัน'!$B255,แพ็ค!L:L)+SUMIF(ธุรการ!$C:$C,'รับ-จ่าย ประจำวัน'!$B255,ธุรการ!L:L)+SUMIF(เส้นแต่งหน้าขนมปัง!$C:$C,'รับ-จ่าย ประจำวัน'!$B255,เส้นแต่งหน้าขนมปัง!L:L)+SUMIF('วางแผนBC,CJ'!$C:$C,'รับ-จ่าย ประจำวัน'!$B255,'วางแผนBC,CJ'!L:L)+SUMIF(RD!$C:$C,'รับ-จ่าย ประจำวัน'!$B255,RD!L:L)+SUMIF('FG,ออนไล,คัดแยก'!$C:$C,'รับ-จ่าย ประจำวัน'!$B255,'FG,ออนไล,คัดแยก'!L:L)</f>
        <v>1000</v>
      </c>
      <c r="AT255" s="16">
        <f>SUMIF(เตรียมส่วนผสม!$C:$C,'รับ-จ่าย ประจำวัน'!$B255,เตรียมส่วนผสม!M:M)+SUMIF(กวนไส้!$C:$C,'รับ-จ่าย ประจำวัน'!$B255,กวนไส้!M:M)+SUMIF(ผลิต1!$C:$C,'รับ-จ่าย ประจำวัน'!$B255,ผลิต1!M:M)+SUMIF(ผลิต2!$C:$C,'รับ-จ่าย ประจำวัน'!$B255,ผลิต2!M:M)+SUMIF(เส้นแต่งหน้าขนมเค้ก!$C:$C,'รับ-จ่าย ประจำวัน'!$B255,เส้นแต่งหน้าขนมเค้ก!M:M)+SUMIF(แพ็ค!$C:$C,'รับ-จ่าย ประจำวัน'!$B255,แพ็ค!M:M)+SUMIF(ธุรการ!$C:$C,'รับ-จ่าย ประจำวัน'!$B255,ธุรการ!M:M)+SUMIF(เส้นแต่งหน้าขนมปัง!$C:$C,'รับ-จ่าย ประจำวัน'!$B255,เส้นแต่งหน้าขนมปัง!M:M)+SUMIF('วางแผนBC,CJ'!$C:$C,'รับ-จ่าย ประจำวัน'!$B255,'วางแผนBC,CJ'!M:M)+SUMIF(RD!$C:$C,'รับ-จ่าย ประจำวัน'!$B255,RD!M:M)+SUMIF('FG,ออนไล,คัดแยก'!$C:$C,'รับ-จ่าย ประจำวัน'!$B255,'FG,ออนไล,คัดแยก'!M:M)</f>
        <v>0</v>
      </c>
      <c r="AU255" s="16">
        <f>SUMIF(เตรียมส่วนผสม!$C:$C,'รับ-จ่าย ประจำวัน'!$B255,เตรียมส่วนผสม!N:N)+SUMIF(กวนไส้!$C:$C,'รับ-จ่าย ประจำวัน'!$B255,กวนไส้!N:N)+SUMIF(ผลิต1!$C:$C,'รับ-จ่าย ประจำวัน'!$B255,ผลิต1!N:N)+SUMIF(ผลิต2!$C:$C,'รับ-จ่าย ประจำวัน'!$B255,ผลิต2!N:N)+SUMIF(เส้นแต่งหน้าขนมเค้ก!$C:$C,'รับ-จ่าย ประจำวัน'!$B255,เส้นแต่งหน้าขนมเค้ก!N:N)+SUMIF(แพ็ค!$C:$C,'รับ-จ่าย ประจำวัน'!$B255,แพ็ค!N:N)+SUMIF(ธุรการ!$C:$C,'รับ-จ่าย ประจำวัน'!$B255,ธุรการ!N:N)+SUMIF(เส้นแต่งหน้าขนมปัง!$C:$C,'รับ-จ่าย ประจำวัน'!$B255,เส้นแต่งหน้าขนมปัง!N:N)+SUMIF('วางแผนBC,CJ'!$C:$C,'รับ-จ่าย ประจำวัน'!$B255,'วางแผนBC,CJ'!N:N)+SUMIF(RD!$C:$C,'รับ-จ่าย ประจำวัน'!$B255,RD!N:N)+SUMIF('FG,ออนไล,คัดแยก'!$C:$C,'รับ-จ่าย ประจำวัน'!$B255,'FG,ออนไล,คัดแยก'!N:N)</f>
        <v>1000</v>
      </c>
      <c r="AV255" s="16">
        <f>SUMIF(เตรียมส่วนผสม!$C:$C,'รับ-จ่าย ประจำวัน'!$B255,เตรียมส่วนผสม!O:O)+SUMIF(กวนไส้!$C:$C,'รับ-จ่าย ประจำวัน'!$B255,กวนไส้!O:O)+SUMIF(ผลิต1!$C:$C,'รับ-จ่าย ประจำวัน'!$B255,ผลิต1!O:O)+SUMIF(ผลิต2!$C:$C,'รับ-จ่าย ประจำวัน'!$B255,ผลิต2!O:O)+SUMIF(เส้นแต่งหน้าขนมเค้ก!$C:$C,'รับ-จ่าย ประจำวัน'!$B255,เส้นแต่งหน้าขนมเค้ก!O:O)+SUMIF(แพ็ค!$C:$C,'รับ-จ่าย ประจำวัน'!$B255,แพ็ค!O:O)+SUMIF(ธุรการ!$C:$C,'รับ-จ่าย ประจำวัน'!$B255,ธุรการ!O:O)+SUMIF(เส้นแต่งหน้าขนมปัง!$C:$C,'รับ-จ่าย ประจำวัน'!$B255,เส้นแต่งหน้าขนมปัง!O:O)+SUMIF('วางแผนBC,CJ'!$C:$C,'รับ-จ่าย ประจำวัน'!$B255,'วางแผนBC,CJ'!O:O)+SUMIF(RD!$C:$C,'รับ-จ่าย ประจำวัน'!$B255,RD!O:O)+SUMIF('FG,ออนไล,คัดแยก'!$C:$C,'รับ-จ่าย ประจำวัน'!$B255,'FG,ออนไล,คัดแยก'!O:O)</f>
        <v>1000</v>
      </c>
      <c r="AW255" s="16">
        <f>SUMIF(เตรียมส่วนผสม!$C:$C,'รับ-จ่าย ประจำวัน'!$B255,เตรียมส่วนผสม!P:P)+SUMIF(กวนไส้!$C:$C,'รับ-จ่าย ประจำวัน'!$B255,กวนไส้!P:P)+SUMIF(ผลิต1!$C:$C,'รับ-จ่าย ประจำวัน'!$B255,ผลิต1!P:P)+SUMIF(ผลิต2!$C:$C,'รับ-จ่าย ประจำวัน'!$B255,ผลิต2!P:P)+SUMIF(เส้นแต่งหน้าขนมเค้ก!$C:$C,'รับ-จ่าย ประจำวัน'!$B255,เส้นแต่งหน้าขนมเค้ก!P:P)+SUMIF(แพ็ค!$C:$C,'รับ-จ่าย ประจำวัน'!$B255,แพ็ค!P:P)+SUMIF(ธุรการ!$C:$C,'รับ-จ่าย ประจำวัน'!$B255,ธุรการ!P:P)+SUMIF(เส้นแต่งหน้าขนมปัง!$C:$C,'รับ-จ่าย ประจำวัน'!$B255,เส้นแต่งหน้าขนมปัง!P:P)+SUMIF('วางแผนBC,CJ'!$C:$C,'รับ-จ่าย ประจำวัน'!$B255,'วางแผนBC,CJ'!P:P)+SUMIF(RD!$C:$C,'รับ-จ่าย ประจำวัน'!$B255,RD!P:P)+SUMIF('FG,ออนไล,คัดแยก'!$C:$C,'รับ-จ่าย ประจำวัน'!$B255,'FG,ออนไล,คัดแยก'!P:P)</f>
        <v>1000</v>
      </c>
      <c r="AX255" s="16">
        <f>SUMIF(เตรียมส่วนผสม!$C:$C,'รับ-จ่าย ประจำวัน'!$B255,เตรียมส่วนผสม!Q:Q)+SUMIF(กวนไส้!$C:$C,'รับ-จ่าย ประจำวัน'!$B255,กวนไส้!Q:Q)+SUMIF(ผลิต1!$C:$C,'รับ-จ่าย ประจำวัน'!$B255,ผลิต1!Q:Q)+SUMIF(ผลิต2!$C:$C,'รับ-จ่าย ประจำวัน'!$B255,ผลิต2!Q:Q)+SUMIF(เส้นแต่งหน้าขนมเค้ก!$C:$C,'รับ-จ่าย ประจำวัน'!$B255,เส้นแต่งหน้าขนมเค้ก!Q:Q)+SUMIF(แพ็ค!$C:$C,'รับ-จ่าย ประจำวัน'!$B255,แพ็ค!Q:Q)+SUMIF(ธุรการ!$C:$C,'รับ-จ่าย ประจำวัน'!$B255,ธุรการ!Q:Q)+SUMIF(เส้นแต่งหน้าขนมปัง!$C:$C,'รับ-จ่าย ประจำวัน'!$B255,เส้นแต่งหน้าขนมปัง!Q:Q)+SUMIF('วางแผนBC,CJ'!$C:$C,'รับ-จ่าย ประจำวัน'!$B255,'วางแผนBC,CJ'!Q:Q)+SUMIF(RD!$C:$C,'รับ-จ่าย ประจำวัน'!$B255,RD!Q:Q)+SUMIF('FG,ออนไล,คัดแยก'!$C:$C,'รับ-จ่าย ประจำวัน'!$B255,'FG,ออนไล,คัดแยก'!Q:Q)</f>
        <v>1000</v>
      </c>
      <c r="AY255" s="16">
        <f>SUMIF(เตรียมส่วนผสม!$C:$C,'รับ-จ่าย ประจำวัน'!$B255,เตรียมส่วนผสม!R:R)+SUMIF(กวนไส้!$C:$C,'รับ-จ่าย ประจำวัน'!$B255,กวนไส้!R:R)+SUMIF(ผลิต1!$C:$C,'รับ-จ่าย ประจำวัน'!$B255,ผลิต1!R:R)+SUMIF(ผลิต2!$C:$C,'รับ-จ่าย ประจำวัน'!$B255,ผลิต2!R:R)+SUMIF(เส้นแต่งหน้าขนมเค้ก!$C:$C,'รับ-จ่าย ประจำวัน'!$B255,เส้นแต่งหน้าขนมเค้ก!R:R)+SUMIF(แพ็ค!$C:$C,'รับ-จ่าย ประจำวัน'!$B255,แพ็ค!R:R)+SUMIF(ธุรการ!$C:$C,'รับ-จ่าย ประจำวัน'!$B255,ธุรการ!R:R)+SUMIF(เส้นแต่งหน้าขนมปัง!$C:$C,'รับ-จ่าย ประจำวัน'!$B255,เส้นแต่งหน้าขนมปัง!R:R)+SUMIF('วางแผนBC,CJ'!$C:$C,'รับ-จ่าย ประจำวัน'!$B255,'วางแผนBC,CJ'!R:R)+SUMIF(RD!$C:$C,'รับ-จ่าย ประจำวัน'!$B255,RD!R:R)+SUMIF('FG,ออนไล,คัดแยก'!$C:$C,'รับ-จ่าย ประจำวัน'!$B255,'FG,ออนไล,คัดแยก'!R:R)</f>
        <v>0</v>
      </c>
      <c r="AZ255" s="16">
        <f>SUMIF(เตรียมส่วนผสม!$C:$C,'รับ-จ่าย ประจำวัน'!$B255,เตรียมส่วนผสม!S:S)+SUMIF(กวนไส้!$C:$C,'รับ-จ่าย ประจำวัน'!$B255,กวนไส้!S:S)+SUMIF(ผลิต1!$C:$C,'รับ-จ่าย ประจำวัน'!$B255,ผลิต1!S:S)+SUMIF(ผลิต2!$C:$C,'รับ-จ่าย ประจำวัน'!$B255,ผลิต2!S:S)+SUMIF(เส้นแต่งหน้าขนมเค้ก!$C:$C,'รับ-จ่าย ประจำวัน'!$B255,เส้นแต่งหน้าขนมเค้ก!S:S)+SUMIF(แพ็ค!$C:$C,'รับ-จ่าย ประจำวัน'!$B255,แพ็ค!S:S)+SUMIF(ธุรการ!$C:$C,'รับ-จ่าย ประจำวัน'!$B255,ธุรการ!S:S)+SUMIF(เส้นแต่งหน้าขนมปัง!$C:$C,'รับ-จ่าย ประจำวัน'!$B255,เส้นแต่งหน้าขนมปัง!S:S)+SUMIF('วางแผนBC,CJ'!$C:$C,'รับ-จ่าย ประจำวัน'!$B255,'วางแผนBC,CJ'!S:S)+SUMIF(RD!$C:$C,'รับ-จ่าย ประจำวัน'!$B255,RD!S:S)+SUMIF('FG,ออนไล,คัดแยก'!$C:$C,'รับ-จ่าย ประจำวัน'!$B255,'FG,ออนไล,คัดแยก'!S:S)</f>
        <v>0</v>
      </c>
      <c r="BA255" s="16">
        <f>SUMIF(เตรียมส่วนผสม!$C:$C,'รับ-จ่าย ประจำวัน'!$B255,เตรียมส่วนผสม!T:T)+SUMIF(กวนไส้!$C:$C,'รับ-จ่าย ประจำวัน'!$B255,กวนไส้!T:T)+SUMIF(ผลิต1!$C:$C,'รับ-จ่าย ประจำวัน'!$B255,ผลิต1!T:T)+SUMIF(ผลิต2!$C:$C,'รับ-จ่าย ประจำวัน'!$B255,ผลิต2!T:T)+SUMIF(เส้นแต่งหน้าขนมเค้ก!$C:$C,'รับ-จ่าย ประจำวัน'!$B255,เส้นแต่งหน้าขนมเค้ก!T:T)+SUMIF(แพ็ค!$C:$C,'รับ-จ่าย ประจำวัน'!$B255,แพ็ค!T:T)+SUMIF(ธุรการ!$C:$C,'รับ-จ่าย ประจำวัน'!$B255,ธุรการ!T:T)+SUMIF(เส้นแต่งหน้าขนมปัง!$C:$C,'รับ-จ่าย ประจำวัน'!$B255,เส้นแต่งหน้าขนมปัง!T:T)+SUMIF('วางแผนBC,CJ'!$C:$C,'รับ-จ่าย ประจำวัน'!$B255,'วางแผนBC,CJ'!T:T)+SUMIF(RD!$C:$C,'รับ-จ่าย ประจำวัน'!$B255,RD!T:T)+SUMIF('FG,ออนไล,คัดแยก'!$C:$C,'รับ-จ่าย ประจำวัน'!$B255,'FG,ออนไล,คัดแยก'!T:T)</f>
        <v>0</v>
      </c>
      <c r="BB255" s="16">
        <f>SUMIF(เตรียมส่วนผสม!$C:$C,'รับ-จ่าย ประจำวัน'!$B255,เตรียมส่วนผสม!U:U)+SUMIF(กวนไส้!$C:$C,'รับ-จ่าย ประจำวัน'!$B255,กวนไส้!U:U)+SUMIF(ผลิต1!$C:$C,'รับ-จ่าย ประจำวัน'!$B255,ผลิต1!U:U)+SUMIF(ผลิต2!$C:$C,'รับ-จ่าย ประจำวัน'!$B255,ผลิต2!U:U)+SUMIF(เส้นแต่งหน้าขนมเค้ก!$C:$C,'รับ-จ่าย ประจำวัน'!$B255,เส้นแต่งหน้าขนมเค้ก!U:U)+SUMIF(แพ็ค!$C:$C,'รับ-จ่าย ประจำวัน'!$B255,แพ็ค!U:U)+SUMIF(ธุรการ!$C:$C,'รับ-จ่าย ประจำวัน'!$B255,ธุรการ!U:U)+SUMIF(เส้นแต่งหน้าขนมปัง!$C:$C,'รับ-จ่าย ประจำวัน'!$B255,เส้นแต่งหน้าขนมปัง!U:U)+SUMIF('วางแผนBC,CJ'!$C:$C,'รับ-จ่าย ประจำวัน'!$B255,'วางแผนBC,CJ'!U:U)+SUMIF(RD!$C:$C,'รับ-จ่าย ประจำวัน'!$B255,RD!U:U)+SUMIF('FG,ออนไล,คัดแยก'!$C:$C,'รับ-จ่าย ประจำวัน'!$B255,'FG,ออนไล,คัดแยก'!U:U)</f>
        <v>0</v>
      </c>
      <c r="BC255" s="16">
        <f>SUMIF(เตรียมส่วนผสม!$C:$C,'รับ-จ่าย ประจำวัน'!$B255,เตรียมส่วนผสม!V:V)+SUMIF(กวนไส้!$C:$C,'รับ-จ่าย ประจำวัน'!$B255,กวนไส้!V:V)+SUMIF(ผลิต1!$C:$C,'รับ-จ่าย ประจำวัน'!$B255,ผลิต1!V:V)+SUMIF(ผลิต2!$C:$C,'รับ-จ่าย ประจำวัน'!$B255,ผลิต2!V:V)+SUMIF(เส้นแต่งหน้าขนมเค้ก!$C:$C,'รับ-จ่าย ประจำวัน'!$B255,เส้นแต่งหน้าขนมเค้ก!V:V)+SUMIF(แพ็ค!$C:$C,'รับ-จ่าย ประจำวัน'!$B255,แพ็ค!V:V)+SUMIF(ธุรการ!$C:$C,'รับ-จ่าย ประจำวัน'!$B255,ธุรการ!V:V)+SUMIF(เส้นแต่งหน้าขนมปัง!$C:$C,'รับ-จ่าย ประจำวัน'!$B255,เส้นแต่งหน้าขนมปัง!V:V)+SUMIF('วางแผนBC,CJ'!$C:$C,'รับ-จ่าย ประจำวัน'!$B255,'วางแผนBC,CJ'!V:V)+SUMIF(RD!$C:$C,'รับ-จ่าย ประจำวัน'!$B255,RD!V:V)+SUMIF('FG,ออนไล,คัดแยก'!$C:$C,'รับ-จ่าย ประจำวัน'!$B255,'FG,ออนไล,คัดแยก'!V:V)</f>
        <v>0</v>
      </c>
      <c r="BD255" s="16">
        <f>SUMIF(เตรียมส่วนผสม!$C:$C,'รับ-จ่าย ประจำวัน'!$B255,เตรียมส่วนผสม!W:W)+SUMIF(กวนไส้!$C:$C,'รับ-จ่าย ประจำวัน'!$B255,กวนไส้!W:W)+SUMIF(ผลิต1!$C:$C,'รับ-จ่าย ประจำวัน'!$B255,ผลิต1!W:W)+SUMIF(ผลิต2!$C:$C,'รับ-จ่าย ประจำวัน'!$B255,ผลิต2!W:W)+SUMIF(เส้นแต่งหน้าขนมเค้ก!$C:$C,'รับ-จ่าย ประจำวัน'!$B255,เส้นแต่งหน้าขนมเค้ก!W:W)+SUMIF(แพ็ค!$C:$C,'รับ-จ่าย ประจำวัน'!$B255,แพ็ค!W:W)+SUMIF(ธุรการ!$C:$C,'รับ-จ่าย ประจำวัน'!$B255,ธุรการ!W:W)+SUMIF(เส้นแต่งหน้าขนมปัง!$C:$C,'รับ-จ่าย ประจำวัน'!$B255,เส้นแต่งหน้าขนมปัง!W:W)+SUMIF('วางแผนBC,CJ'!$C:$C,'รับ-จ่าย ประจำวัน'!$B255,'วางแผนBC,CJ'!W:W)+SUMIF(RD!$C:$C,'รับ-จ่าย ประจำวัน'!$B255,RD!W:W)+SUMIF('FG,ออนไล,คัดแยก'!$C:$C,'รับ-จ่าย ประจำวัน'!$B255,'FG,ออนไล,คัดแยก'!W:W)</f>
        <v>1000</v>
      </c>
      <c r="BE255" s="16">
        <f>SUMIF(เตรียมส่วนผสม!$C:$C,'รับ-จ่าย ประจำวัน'!$B255,เตรียมส่วนผสม!X:X)+SUMIF(กวนไส้!$C:$C,'รับ-จ่าย ประจำวัน'!$B255,กวนไส้!X:X)+SUMIF(ผลิต1!$C:$C,'รับ-จ่าย ประจำวัน'!$B255,ผลิต1!X:X)+SUMIF(ผลิต2!$C:$C,'รับ-จ่าย ประจำวัน'!$B255,ผลิต2!X:X)+SUMIF(เส้นแต่งหน้าขนมเค้ก!$C:$C,'รับ-จ่าย ประจำวัน'!$B255,เส้นแต่งหน้าขนมเค้ก!X:X)+SUMIF(แพ็ค!$C:$C,'รับ-จ่าย ประจำวัน'!$B255,แพ็ค!X:X)+SUMIF(ธุรการ!$C:$C,'รับ-จ่าย ประจำวัน'!$B255,ธุรการ!X:X)+SUMIF(เส้นแต่งหน้าขนมปัง!$C:$C,'รับ-จ่าย ประจำวัน'!$B255,เส้นแต่งหน้าขนมปัง!X:X)+SUMIF('วางแผนBC,CJ'!$C:$C,'รับ-จ่าย ประจำวัน'!$B255,'วางแผนBC,CJ'!X:X)+SUMIF(RD!$C:$C,'รับ-จ่าย ประจำวัน'!$B255,RD!X:X)+SUMIF('FG,ออนไล,คัดแยก'!$C:$C,'รับ-จ่าย ประจำวัน'!$B255,'FG,ออนไล,คัดแยก'!X:X)</f>
        <v>0</v>
      </c>
      <c r="BF255" s="16">
        <f>SUMIF(เตรียมส่วนผสม!$C:$C,'รับ-จ่าย ประจำวัน'!$B255,เตรียมส่วนผสม!Y:Y)+SUMIF(กวนไส้!$C:$C,'รับ-จ่าย ประจำวัน'!$B255,กวนไส้!Y:Y)+SUMIF(ผลิต1!$C:$C,'รับ-จ่าย ประจำวัน'!$B255,ผลิต1!Y:Y)+SUMIF(ผลิต2!$C:$C,'รับ-จ่าย ประจำวัน'!$B255,ผลิต2!Y:Y)+SUMIF(เส้นแต่งหน้าขนมเค้ก!$C:$C,'รับ-จ่าย ประจำวัน'!$B255,เส้นแต่งหน้าขนมเค้ก!Y:Y)+SUMIF(แพ็ค!$C:$C,'รับ-จ่าย ประจำวัน'!$B255,แพ็ค!Y:Y)+SUMIF(ธุรการ!$C:$C,'รับ-จ่าย ประจำวัน'!$B255,ธุรการ!Y:Y)+SUMIF(เส้นแต่งหน้าขนมปัง!$C:$C,'รับ-จ่าย ประจำวัน'!$B255,เส้นแต่งหน้าขนมปัง!Y:Y)+SUMIF('วางแผนBC,CJ'!$C:$C,'รับ-จ่าย ประจำวัน'!$B255,'วางแผนBC,CJ'!Y:Y)+SUMIF(RD!$C:$C,'รับ-จ่าย ประจำวัน'!$B255,RD!Y:Y)+SUMIF('FG,ออนไล,คัดแยก'!$C:$C,'รับ-จ่าย ประจำวัน'!$B255,'FG,ออนไล,คัดแยก'!Y:Y)</f>
        <v>1000</v>
      </c>
      <c r="BG255" s="16">
        <f>SUMIF(เตรียมส่วนผสม!$C:$C,'รับ-จ่าย ประจำวัน'!$B255,เตรียมส่วนผสม!Z:Z)+SUMIF(กวนไส้!$C:$C,'รับ-จ่าย ประจำวัน'!$B255,กวนไส้!Z:Z)+SUMIF(ผลิต1!$C:$C,'รับ-จ่าย ประจำวัน'!$B255,ผลิต1!Z:Z)+SUMIF(ผลิต2!$C:$C,'รับ-จ่าย ประจำวัน'!$B255,ผลิต2!Z:Z)+SUMIF(เส้นแต่งหน้าขนมเค้ก!$C:$C,'รับ-จ่าย ประจำวัน'!$B255,เส้นแต่งหน้าขนมเค้ก!Z:Z)+SUMIF(แพ็ค!$C:$C,'รับ-จ่าย ประจำวัน'!$B255,แพ็ค!Z:Z)+SUMIF(ธุรการ!$C:$C,'รับ-จ่าย ประจำวัน'!$B255,ธุรการ!Z:Z)+SUMIF(เส้นแต่งหน้าขนมปัง!$C:$C,'รับ-จ่าย ประจำวัน'!$B255,เส้นแต่งหน้าขนมปัง!Z:Z)+SUMIF('วางแผนBC,CJ'!$C:$C,'รับ-จ่าย ประจำวัน'!$B255,'วางแผนBC,CJ'!Z:Z)+SUMIF(RD!$C:$C,'รับ-จ่าย ประจำวัน'!$B255,RD!Z:Z)+SUMIF('FG,ออนไล,คัดแยก'!$C:$C,'รับ-จ่าย ประจำวัน'!$B255,'FG,ออนไล,คัดแยก'!Z:Z)</f>
        <v>2000</v>
      </c>
      <c r="BH255" s="16">
        <f>SUMIF(เตรียมส่วนผสม!$C:$C,'รับ-จ่าย ประจำวัน'!$B255,เตรียมส่วนผสม!AA:AA)+SUMIF(กวนไส้!$C:$C,'รับ-จ่าย ประจำวัน'!$B255,กวนไส้!AA:AA)+SUMIF(ผลิต1!$C:$C,'รับ-จ่าย ประจำวัน'!$B255,ผลิต1!AA:AA)+SUMIF(ผลิต2!$C:$C,'รับ-จ่าย ประจำวัน'!$B255,ผลิต2!AA:AA)+SUMIF(เส้นแต่งหน้าขนมเค้ก!$C:$C,'รับ-จ่าย ประจำวัน'!$B255,เส้นแต่งหน้าขนมเค้ก!AA:AA)+SUMIF(แพ็ค!$C:$C,'รับ-จ่าย ประจำวัน'!$B255,แพ็ค!AA:AA)+SUMIF(ธุรการ!$C:$C,'รับ-จ่าย ประจำวัน'!$B255,ธุรการ!AA:AA)+SUMIF(เส้นแต่งหน้าขนมปัง!$C:$C,'รับ-จ่าย ประจำวัน'!$B255,เส้นแต่งหน้าขนมปัง!AA:AA)+SUMIF('วางแผนBC,CJ'!$C:$C,'รับ-จ่าย ประจำวัน'!$B255,'วางแผนBC,CJ'!AA:AA)+SUMIF(RD!$C:$C,'รับ-จ่าย ประจำวัน'!$B255,RD!AA:AA)+SUMIF('FG,ออนไล,คัดแยก'!$C:$C,'รับ-จ่าย ประจำวัน'!$B255,'FG,ออนไล,คัดแยก'!AA:AA)</f>
        <v>0</v>
      </c>
      <c r="BI255" s="16">
        <f>SUMIF(เตรียมส่วนผสม!$C:$C,'รับ-จ่าย ประจำวัน'!$B255,เตรียมส่วนผสม!AB:AB)+SUMIF(กวนไส้!$C:$C,'รับ-จ่าย ประจำวัน'!$B255,กวนไส้!AB:AB)+SUMIF(ผลิต1!$C:$C,'รับ-จ่าย ประจำวัน'!$B255,ผลิต1!AB:AB)+SUMIF(ผลิต2!$C:$C,'รับ-จ่าย ประจำวัน'!$B255,ผลิต2!AB:AB)+SUMIF(เส้นแต่งหน้าขนมเค้ก!$C:$C,'รับ-จ่าย ประจำวัน'!$B255,เส้นแต่งหน้าขนมเค้ก!AB:AB)+SUMIF(แพ็ค!$C:$C,'รับ-จ่าย ประจำวัน'!$B255,แพ็ค!AB:AB)+SUMIF(ธุรการ!$C:$C,'รับ-จ่าย ประจำวัน'!$B255,ธุรการ!AB:AB)+SUMIF(เส้นแต่งหน้าขนมปัง!$C:$C,'รับ-จ่าย ประจำวัน'!$B255,เส้นแต่งหน้าขนมปัง!AB:AB)+SUMIF('วางแผนBC,CJ'!$C:$C,'รับ-จ่าย ประจำวัน'!$B255,'วางแผนBC,CJ'!AB:AB)+SUMIF(RD!$C:$C,'รับ-จ่าย ประจำวัน'!$B255,RD!AB:AB)+SUMIF('FG,ออนไล,คัดแยก'!$C:$C,'รับ-จ่าย ประจำวัน'!$B255,'FG,ออนไล,คัดแยก'!AB:AB)</f>
        <v>0</v>
      </c>
      <c r="BJ255" s="16">
        <f>SUMIF(เตรียมส่วนผสม!$C:$C,'รับ-จ่าย ประจำวัน'!$B255,เตรียมส่วนผสม!AC:AC)+SUMIF(กวนไส้!$C:$C,'รับ-จ่าย ประจำวัน'!$B255,กวนไส้!AC:AC)+SUMIF(ผลิต1!$C:$C,'รับ-จ่าย ประจำวัน'!$B255,ผลิต1!AC:AC)+SUMIF(ผลิต2!$C:$C,'รับ-จ่าย ประจำวัน'!$B255,ผลิต2!AC:AC)+SUMIF(เส้นแต่งหน้าขนมเค้ก!$C:$C,'รับ-จ่าย ประจำวัน'!$B255,เส้นแต่งหน้าขนมเค้ก!AC:AC)+SUMIF(แพ็ค!$C:$C,'รับ-จ่าย ประจำวัน'!$B255,แพ็ค!AC:AC)+SUMIF(ธุรการ!$C:$C,'รับ-จ่าย ประจำวัน'!$B255,ธุรการ!AC:AC)+SUMIF(เส้นแต่งหน้าขนมปัง!$C:$C,'รับ-จ่าย ประจำวัน'!$B255,เส้นแต่งหน้าขนมปัง!AC:AC)+SUMIF('วางแผนBC,CJ'!$C:$C,'รับ-จ่าย ประจำวัน'!$B255,'วางแผนBC,CJ'!AC:AC)+SUMIF(RD!$C:$C,'รับ-จ่าย ประจำวัน'!$B255,RD!AC:AC)+SUMIF('FG,ออนไล,คัดแยก'!$C:$C,'รับ-จ่าย ประจำวัน'!$B255,'FG,ออนไล,คัดแยก'!AC:AC)</f>
        <v>0</v>
      </c>
      <c r="BK255" s="16">
        <f>SUMIF(เตรียมส่วนผสม!$C:$C,'รับ-จ่าย ประจำวัน'!$B255,เตรียมส่วนผสม!AD:AD)+SUMIF(กวนไส้!$C:$C,'รับ-จ่าย ประจำวัน'!$B255,กวนไส้!AD:AD)+SUMIF(ผลิต1!$C:$C,'รับ-จ่าย ประจำวัน'!$B255,ผลิต1!AD:AD)+SUMIF(ผลิต2!$C:$C,'รับ-จ่าย ประจำวัน'!$B255,ผลิต2!AD:AD)+SUMIF(เส้นแต่งหน้าขนมเค้ก!$C:$C,'รับ-จ่าย ประจำวัน'!$B255,เส้นแต่งหน้าขนมเค้ก!AD:AD)+SUMIF(แพ็ค!$C:$C,'รับ-จ่าย ประจำวัน'!$B255,แพ็ค!AD:AD)+SUMIF(ธุรการ!$C:$C,'รับ-จ่าย ประจำวัน'!$B255,ธุรการ!AD:AD)+SUMIF(เส้นแต่งหน้าขนมปัง!$C:$C,'รับ-จ่าย ประจำวัน'!$B255,เส้นแต่งหน้าขนมปัง!AD:AD)+SUMIF('วางแผนBC,CJ'!$C:$C,'รับ-จ่าย ประจำวัน'!$B255,'วางแผนBC,CJ'!AD:AD)+SUMIF(RD!$C:$C,'รับ-จ่าย ประจำวัน'!$B255,RD!AD:AD)+SUMIF('FG,ออนไล,คัดแยก'!$C:$C,'รับ-จ่าย ประจำวัน'!$B255,'FG,ออนไล,คัดแยก'!AD:AD)</f>
        <v>0</v>
      </c>
      <c r="BL255" s="16">
        <f>SUMIF(เตรียมส่วนผสม!$C:$C,'รับ-จ่าย ประจำวัน'!$B255,เตรียมส่วนผสม!AE:AE)+SUMIF(กวนไส้!$C:$C,'รับ-จ่าย ประจำวัน'!$B255,กวนไส้!AE:AE)+SUMIF(ผลิต1!$C:$C,'รับ-จ่าย ประจำวัน'!$B255,ผลิต1!AE:AE)+SUMIF(ผลิต2!$C:$C,'รับ-จ่าย ประจำวัน'!$B255,ผลิต2!AE:AE)+SUMIF(เส้นแต่งหน้าขนมเค้ก!$C:$C,'รับ-จ่าย ประจำวัน'!$B255,เส้นแต่งหน้าขนมเค้ก!AE:AE)+SUMIF(แพ็ค!$C:$C,'รับ-จ่าย ประจำวัน'!$B255,แพ็ค!AE:AE)+SUMIF(ธุรการ!$C:$C,'รับ-จ่าย ประจำวัน'!$B255,ธุรการ!AE:AE)+SUMIF(เส้นแต่งหน้าขนมปัง!$C:$C,'รับ-จ่าย ประจำวัน'!$B255,เส้นแต่งหน้าขนมปัง!AE:AE)+SUMIF('วางแผนBC,CJ'!$C:$C,'รับ-จ่าย ประจำวัน'!$B255,'วางแผนBC,CJ'!AE:AE)+SUMIF(RD!$C:$C,'รับ-จ่าย ประจำวัน'!$B255,RD!AE:AE)+SUMIF('FG,ออนไล,คัดแยก'!$C:$C,'รับ-จ่าย ประจำวัน'!$B255,'FG,ออนไล,คัดแยก'!AE:AE)</f>
        <v>1000</v>
      </c>
      <c r="BM255" s="16">
        <f>SUMIF(เตรียมส่วนผสม!$C:$C,'รับ-จ่าย ประจำวัน'!$B255,เตรียมส่วนผสม!AF:AF)+SUMIF(กวนไส้!$C:$C,'รับ-จ่าย ประจำวัน'!$B255,กวนไส้!AF:AF)+SUMIF(ผลิต1!$C:$C,'รับ-จ่าย ประจำวัน'!$B255,ผลิต1!AF:AF)+SUMIF(ผลิต2!$C:$C,'รับ-จ่าย ประจำวัน'!$B255,ผลิต2!AF:AF)+SUMIF(เส้นแต่งหน้าขนมเค้ก!$C:$C,'รับ-จ่าย ประจำวัน'!$B255,เส้นแต่งหน้าขนมเค้ก!AF:AF)+SUMIF(แพ็ค!$C:$C,'รับ-จ่าย ประจำวัน'!$B255,แพ็ค!AF:AF)+SUMIF(ธุรการ!$C:$C,'รับ-จ่าย ประจำวัน'!$B255,ธุรการ!AF:AF)+SUMIF(เส้นแต่งหน้าขนมปัง!$C:$C,'รับ-จ่าย ประจำวัน'!$B255,เส้นแต่งหน้าขนมปัง!AF:AF)+SUMIF('วางแผนBC,CJ'!$C:$C,'รับ-จ่าย ประจำวัน'!$B255,'วางแผนBC,CJ'!AF:AF)+SUMIF(RD!$C:$C,'รับ-จ่าย ประจำวัน'!$B255,RD!AF:AF)+SUMIF('FG,ออนไล,คัดแยก'!$C:$C,'รับ-จ่าย ประจำวัน'!$B255,'FG,ออนไล,คัดแยก'!AF:AF)</f>
        <v>0</v>
      </c>
      <c r="BN255" s="16">
        <f>SUMIF(เตรียมส่วนผสม!$C:$C,'รับ-จ่าย ประจำวัน'!$B255,เตรียมส่วนผสม!AG:AG)+SUMIF(กวนไส้!$C:$C,'รับ-จ่าย ประจำวัน'!$B255,กวนไส้!AG:AG)+SUMIF(ผลิต1!$C:$C,'รับ-จ่าย ประจำวัน'!$B255,ผลิต1!AG:AG)+SUMIF(ผลิต2!$C:$C,'รับ-จ่าย ประจำวัน'!$B255,ผลิต2!AG:AG)+SUMIF(เส้นแต่งหน้าขนมเค้ก!$C:$C,'รับ-จ่าย ประจำวัน'!$B255,เส้นแต่งหน้าขนมเค้ก!AG:AG)+SUMIF(แพ็ค!$C:$C,'รับ-จ่าย ประจำวัน'!$B255,แพ็ค!AG:AG)+SUMIF(ธุรการ!$C:$C,'รับ-จ่าย ประจำวัน'!$B255,ธุรการ!AG:AG)+SUMIF(เส้นแต่งหน้าขนมปัง!$C:$C,'รับ-จ่าย ประจำวัน'!$B255,เส้นแต่งหน้าขนมปัง!AG:AG)+SUMIF('วางแผนBC,CJ'!$C:$C,'รับ-จ่าย ประจำวัน'!$B255,'วางแผนBC,CJ'!AG:AG)+SUMIF(RD!$C:$C,'รับ-จ่าย ประจำวัน'!$B255,RD!AG:AG)+SUMIF('FG,ออนไล,คัดแยก'!$C:$C,'รับ-จ่าย ประจำวัน'!$B255,'FG,ออนไล,คัดแยก'!AG:AG)</f>
        <v>0</v>
      </c>
      <c r="BO255" s="16">
        <f>SUMIF(เตรียมส่วนผสม!$C:$C,'รับ-จ่าย ประจำวัน'!$B255,เตรียมส่วนผสม!AH:AH)+SUMIF(กวนไส้!$C:$C,'รับ-จ่าย ประจำวัน'!$B255,กวนไส้!AH:AH)+SUMIF(ผลิต1!$C:$C,'รับ-จ่าย ประจำวัน'!$B255,ผลิต1!AH:AH)+SUMIF(ผลิต2!$C:$C,'รับ-จ่าย ประจำวัน'!$B255,ผลิต2!AH:AH)+SUMIF(เส้นแต่งหน้าขนมเค้ก!$C:$C,'รับ-จ่าย ประจำวัน'!$B255,เส้นแต่งหน้าขนมเค้ก!AH:AH)+SUMIF(แพ็ค!$C:$C,'รับ-จ่าย ประจำวัน'!$B255,แพ็ค!AH:AH)+SUMIF(ธุรการ!$C:$C,'รับ-จ่าย ประจำวัน'!$B255,ธุรการ!AH:AH)+SUMIF(เส้นแต่งหน้าขนมปัง!$C:$C,'รับ-จ่าย ประจำวัน'!$B255,เส้นแต่งหน้าขนมปัง!AH:AH)+SUMIF('วางแผนBC,CJ'!$C:$C,'รับ-จ่าย ประจำวัน'!$B255,'วางแผนBC,CJ'!AH:AH)+SUMIF(RD!$C:$C,'รับ-จ่าย ประจำวัน'!$B255,RD!AH:AH)+SUMIF('FG,ออนไล,คัดแยก'!$C:$C,'รับ-จ่าย ประจำวัน'!$B255,'FG,ออนไล,คัดแยก'!AH:AH)</f>
        <v>0</v>
      </c>
      <c r="BP255" s="16">
        <f>SUMIF(เตรียมส่วนผสม!$C:$C,'รับ-จ่าย ประจำวัน'!$B255,เตรียมส่วนผสม!AI:AI)+SUMIF(กวนไส้!$C:$C,'รับ-จ่าย ประจำวัน'!$B255,กวนไส้!AI:AI)+SUMIF(ผลิต1!$C:$C,'รับ-จ่าย ประจำวัน'!$B255,ผลิต1!AI:AI)+SUMIF(ผลิต2!$C:$C,'รับ-จ่าย ประจำวัน'!$B255,ผลิต2!AI:AI)+SUMIF(เส้นแต่งหน้าขนมเค้ก!$C:$C,'รับ-จ่าย ประจำวัน'!$B255,เส้นแต่งหน้าขนมเค้ก!AI:AI)+SUMIF(แพ็ค!$C:$C,'รับ-จ่าย ประจำวัน'!$B255,แพ็ค!AI:AI)+SUMIF(ธุรการ!$C:$C,'รับ-จ่าย ประจำวัน'!$B255,ธุรการ!AI:AI)+SUMIF(เส้นแต่งหน้าขนมปัง!$C:$C,'รับ-จ่าย ประจำวัน'!$B255,เส้นแต่งหน้าขนมปัง!AI:AI)+SUMIF('วางแผนBC,CJ'!$C:$C,'รับ-จ่าย ประจำวัน'!$B255,'วางแผนBC,CJ'!AI:AI)+SUMIF(RD!$C:$C,'รับ-จ่าย ประจำวัน'!$B255,RD!AI:AI)+SUMIF('FG,ออนไล,คัดแยก'!$C:$C,'รับ-จ่าย ประจำวัน'!$B255,'FG,ออนไล,คัดแยก'!AI:AI)</f>
        <v>1000</v>
      </c>
      <c r="BQ255" s="16">
        <f>SUMIF(เตรียมส่วนผสม!$C:$C,'รับ-จ่าย ประจำวัน'!$B255,เตรียมส่วนผสม!AJ:AJ)+SUMIF(กวนไส้!$C:$C,'รับ-จ่าย ประจำวัน'!$B255,กวนไส้!AJ:AJ)+SUMIF(ผลิต1!$C:$C,'รับ-จ่าย ประจำวัน'!$B255,ผลิต1!AJ:AJ)+SUMIF(ผลิต2!$C:$C,'รับ-จ่าย ประจำวัน'!$B255,ผลิต2!AJ:AJ)+SUMIF(เส้นแต่งหน้าขนมเค้ก!$C:$C,'รับ-จ่าย ประจำวัน'!$B255,เส้นแต่งหน้าขนมเค้ก!AJ:AJ)+SUMIF(แพ็ค!$C:$C,'รับ-จ่าย ประจำวัน'!$B255,แพ็ค!AJ:AJ)+SUMIF(ธุรการ!$C:$C,'รับ-จ่าย ประจำวัน'!$B255,ธุรการ!AJ:AJ)+SUMIF(เส้นแต่งหน้าขนมปัง!$C:$C,'รับ-จ่าย ประจำวัน'!$B255,เส้นแต่งหน้าขนมปัง!AJ:AJ)+SUMIF('วางแผนBC,CJ'!$C:$C,'รับ-จ่าย ประจำวัน'!$B255,'วางแผนBC,CJ'!AJ:AJ)+SUMIF(RD!$C:$C,'รับ-จ่าย ประจำวัน'!$B255,RD!AJ:AJ)+SUMIF('FG,ออนไล,คัดแยก'!$C:$C,'รับ-จ่าย ประจำวัน'!$B255,'FG,ออนไล,คัดแยก'!AJ:AJ)</f>
        <v>0</v>
      </c>
      <c r="BR255" s="16">
        <f>SUMIF(เตรียมส่วนผสม!$C:$C,'รับ-จ่าย ประจำวัน'!$B255,เตรียมส่วนผสม!AK:AK)+SUMIF(กวนไส้!$C:$C,'รับ-จ่าย ประจำวัน'!$B255,กวนไส้!AK:AK)+SUMIF(ผลิต1!$C:$C,'รับ-จ่าย ประจำวัน'!$B255,ผลิต1!AK:AK)+SUMIF(ผลิต2!$C:$C,'รับ-จ่าย ประจำวัน'!$B255,ผลิต2!AK:AK)+SUMIF(เส้นแต่งหน้าขนมเค้ก!$C:$C,'รับ-จ่าย ประจำวัน'!$B255,เส้นแต่งหน้าขนมเค้ก!AK:AK)+SUMIF(แพ็ค!$C:$C,'รับ-จ่าย ประจำวัน'!$B255,แพ็ค!AK:AK)+SUMIF(ธุรการ!$C:$C,'รับ-จ่าย ประจำวัน'!$B255,ธุรการ!AK:AK)+SUMIF(เส้นแต่งหน้าขนมปัง!$C:$C,'รับ-จ่าย ประจำวัน'!$B255,เส้นแต่งหน้าขนมปัง!AK:AK)+SUMIF('วางแผนBC,CJ'!$C:$C,'รับ-จ่าย ประจำวัน'!$B255,'วางแผนBC,CJ'!AK:AK)+SUMIF(RD!$C:$C,'รับ-จ่าย ประจำวัน'!$B255,RD!AK:AK)+SUMIF('FG,ออนไล,คัดแยก'!$C:$C,'รับ-จ่าย ประจำวัน'!$B255,'FG,ออนไล,คัดแยก'!AK:AK)</f>
        <v>1000</v>
      </c>
      <c r="BS255" s="16">
        <f>SUMIF(เตรียมส่วนผสม!$C:$C,'รับ-จ่าย ประจำวัน'!$B255,เตรียมส่วนผสม!AL:AL)+SUMIF(กวนไส้!$C:$C,'รับ-จ่าย ประจำวัน'!$B255,กวนไส้!AL:AL)+SUMIF(ผลิต1!$C:$C,'รับ-จ่าย ประจำวัน'!$B255,ผลิต1!AL:AL)+SUMIF(ผลิต2!$C:$C,'รับ-จ่าย ประจำวัน'!$B255,ผลิต2!AL:AL)+SUMIF(เส้นแต่งหน้าขนมเค้ก!$C:$C,'รับ-จ่าย ประจำวัน'!$B255,เส้นแต่งหน้าขนมเค้ก!AL:AL)+SUMIF(แพ็ค!$C:$C,'รับ-จ่าย ประจำวัน'!$B255,แพ็ค!AL:AL)+SUMIF(ธุรการ!$C:$C,'รับ-จ่าย ประจำวัน'!$B255,ธุรการ!AL:AL)+SUMIF(เส้นแต่งหน้าขนมปัง!$C:$C,'รับ-จ่าย ประจำวัน'!$B255,เส้นแต่งหน้าขนมปัง!AL:AL)+SUMIF('วางแผนBC,CJ'!$C:$C,'รับ-จ่าย ประจำวัน'!$B255,'วางแผนBC,CJ'!AL:AL)+SUMIF(RD!$C:$C,'รับ-จ่าย ประจำวัน'!$B255,RD!AL:AL)+SUMIF('FG,ออนไล,คัดแยก'!$C:$C,'รับ-จ่าย ประจำวัน'!$B255,'FG,ออนไล,คัดแยก'!AL:AL)</f>
        <v>0</v>
      </c>
      <c r="BT255" s="18">
        <f t="shared" si="50"/>
        <v>13000</v>
      </c>
      <c r="BU255" s="116"/>
      <c r="BV255" s="146">
        <f t="shared" si="51"/>
        <v>41000</v>
      </c>
      <c r="BW255" s="183">
        <v>30</v>
      </c>
      <c r="BX255" s="172">
        <f t="shared" si="58"/>
        <v>433.33333333333331</v>
      </c>
      <c r="BY255" s="188">
        <f t="shared" si="53"/>
        <v>94.615384615384613</v>
      </c>
      <c r="BZ255" s="180">
        <f t="shared" ca="1" si="52"/>
        <v>46297.615384615383</v>
      </c>
      <c r="CA255" s="97"/>
      <c r="CB255" s="97"/>
      <c r="CC255" s="97"/>
      <c r="CD255" s="97"/>
      <c r="CE255" s="97"/>
      <c r="CF255" s="97"/>
      <c r="CG255" s="97"/>
      <c r="CH255" s="97"/>
      <c r="CI255" s="97"/>
      <c r="CJ255" s="94"/>
      <c r="CK255" s="9">
        <f t="shared" si="54"/>
        <v>41000</v>
      </c>
    </row>
    <row r="256" spans="1:89" x14ac:dyDescent="0.5">
      <c r="A256" s="149" t="s">
        <v>821</v>
      </c>
      <c r="B256" s="24">
        <v>1023201009</v>
      </c>
      <c r="C256" s="10" t="s">
        <v>2105</v>
      </c>
      <c r="D256" s="135" t="s">
        <v>91</v>
      </c>
      <c r="E256" s="11">
        <v>0</v>
      </c>
      <c r="F256" s="75"/>
      <c r="G256" s="11"/>
      <c r="H256" s="12">
        <v>20000</v>
      </c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3"/>
      <c r="AF256" s="13"/>
      <c r="AG256" s="13"/>
      <c r="AH256" s="13"/>
      <c r="AI256" s="14"/>
      <c r="AJ256" s="14"/>
      <c r="AK256" s="14"/>
      <c r="AL256" s="14"/>
      <c r="AM256" s="14"/>
      <c r="AN256" s="15">
        <f t="shared" si="49"/>
        <v>0</v>
      </c>
      <c r="AO256" s="16">
        <f>SUMIF(เตรียมส่วนผสม!$C:$C,'รับ-จ่าย ประจำวัน'!$B256,เตรียมส่วนผสม!H:H)+SUMIF(กวนไส้!$C:$C,'รับ-จ่าย ประจำวัน'!$B256,กวนไส้!H:H)+SUMIF(ผลิต1!$C:$C,'รับ-จ่าย ประจำวัน'!$B256,ผลิต1!H:H)+SUMIF(ผลิต2!$C:$C,'รับ-จ่าย ประจำวัน'!$B256,ผลิต2!H:H)+SUMIF(เส้นแต่งหน้าขนมเค้ก!$C:$C,'รับ-จ่าย ประจำวัน'!$B256,เส้นแต่งหน้าขนมเค้ก!H:H)+SUMIF(แพ็ค!$C:$C,'รับ-จ่าย ประจำวัน'!$B256,แพ็ค!H:H)+SUMIF(ธุรการ!$C:$C,'รับ-จ่าย ประจำวัน'!$B256,ธุรการ!H:H)+SUMIF(เส้นแต่งหน้าขนมปัง!$C:$C,'รับ-จ่าย ประจำวัน'!$B256,เส้นแต่งหน้าขนมปัง!H:H)+SUMIF('วางแผนBC,CJ'!$C:$C,'รับ-จ่าย ประจำวัน'!$B256,'วางแผนBC,CJ'!H:H)+SUMIF(RD!$C:$C,'รับ-จ่าย ประจำวัน'!$B256,RD!H:H)+SUMIF('FG,ออนไล,คัดแยก'!$C:$C,'รับ-จ่าย ประจำวัน'!$B256,'FG,ออนไล,คัดแยก'!H:H)</f>
        <v>0</v>
      </c>
      <c r="AP256" s="16">
        <f>SUMIF(เตรียมส่วนผสม!$C:$C,'รับ-จ่าย ประจำวัน'!$B256,เตรียมส่วนผสม!I:I)+SUMIF(กวนไส้!$C:$C,'รับ-จ่าย ประจำวัน'!$B256,กวนไส้!I:I)+SUMIF(ผลิต1!$C:$C,'รับ-จ่าย ประจำวัน'!$B256,ผลิต1!I:I)+SUMIF(ผลิต2!$C:$C,'รับ-จ่าย ประจำวัน'!$B256,ผลิต2!I:I)+SUMIF(เส้นแต่งหน้าขนมเค้ก!$C:$C,'รับ-จ่าย ประจำวัน'!$B256,เส้นแต่งหน้าขนมเค้ก!I:I)+SUMIF(แพ็ค!$C:$C,'รับ-จ่าย ประจำวัน'!$B256,แพ็ค!I:I)+SUMIF(ธุรการ!$C:$C,'รับ-จ่าย ประจำวัน'!$B256,ธุรการ!I:I)+SUMIF(เส้นแต่งหน้าขนมปัง!$C:$C,'รับ-จ่าย ประจำวัน'!$B256,เส้นแต่งหน้าขนมปัง!I:I)+SUMIF('วางแผนBC,CJ'!$C:$C,'รับ-จ่าย ประจำวัน'!$B256,'วางแผนBC,CJ'!I:I)+SUMIF(RD!$C:$C,'รับ-จ่าย ประจำวัน'!$B256,RD!I:I)+SUMIF('FG,ออนไล,คัดแยก'!$C:$C,'รับ-จ่าย ประจำวัน'!$B256,'FG,ออนไล,คัดแยก'!I:I)</f>
        <v>0</v>
      </c>
      <c r="AQ256" s="16">
        <f>SUMIF(เตรียมส่วนผสม!$C:$C,'รับ-จ่าย ประจำวัน'!$B256,เตรียมส่วนผสม!J:J)+SUMIF(กวนไส้!$C:$C,'รับ-จ่าย ประจำวัน'!$B256,กวนไส้!J:J)+SUMIF(ผลิต1!$C:$C,'รับ-จ่าย ประจำวัน'!$B256,ผลิต1!J:J)+SUMIF(ผลิต2!$C:$C,'รับ-จ่าย ประจำวัน'!$B256,ผลิต2!J:J)+SUMIF(เส้นแต่งหน้าขนมเค้ก!$C:$C,'รับ-จ่าย ประจำวัน'!$B256,เส้นแต่งหน้าขนมเค้ก!J:J)+SUMIF(แพ็ค!$C:$C,'รับ-จ่าย ประจำวัน'!$B256,แพ็ค!J:J)+SUMIF(ธุรการ!$C:$C,'รับ-จ่าย ประจำวัน'!$B256,ธุรการ!J:J)+SUMIF(เส้นแต่งหน้าขนมปัง!$C:$C,'รับ-จ่าย ประจำวัน'!$B256,เส้นแต่งหน้าขนมปัง!J:J)+SUMIF('วางแผนBC,CJ'!$C:$C,'รับ-จ่าย ประจำวัน'!$B256,'วางแผนBC,CJ'!J:J)+SUMIF(RD!$C:$C,'รับ-จ่าย ประจำวัน'!$B256,RD!J:J)+SUMIF('FG,ออนไล,คัดแยก'!$C:$C,'รับ-จ่าย ประจำวัน'!$B256,'FG,ออนไล,คัดแยก'!J:J)</f>
        <v>0</v>
      </c>
      <c r="AR256" s="16">
        <f>SUMIF(เตรียมส่วนผสม!$C:$C,'รับ-จ่าย ประจำวัน'!$B256,เตรียมส่วนผสม!K:K)+SUMIF(กวนไส้!$C:$C,'รับ-จ่าย ประจำวัน'!$B256,กวนไส้!K:K)+SUMIF(ผลิต1!$C:$C,'รับ-จ่าย ประจำวัน'!$B256,ผลิต1!K:K)+SUMIF(ผลิต2!$C:$C,'รับ-จ่าย ประจำวัน'!$B256,ผลิต2!K:K)+SUMIF(เส้นแต่งหน้าขนมเค้ก!$C:$C,'รับ-จ่าย ประจำวัน'!$B256,เส้นแต่งหน้าขนมเค้ก!K:K)+SUMIF(แพ็ค!$C:$C,'รับ-จ่าย ประจำวัน'!$B256,แพ็ค!K:K)+SUMIF(ธุรการ!$C:$C,'รับ-จ่าย ประจำวัน'!$B256,ธุรการ!K:K)+SUMIF(เส้นแต่งหน้าขนมปัง!$C:$C,'รับ-จ่าย ประจำวัน'!$B256,เส้นแต่งหน้าขนมปัง!K:K)+SUMIF('วางแผนBC,CJ'!$C:$C,'รับ-จ่าย ประจำวัน'!$B256,'วางแผนBC,CJ'!K:K)+SUMIF(RD!$C:$C,'รับ-จ่าย ประจำวัน'!$B256,RD!K:K)+SUMIF('FG,ออนไล,คัดแยก'!$C:$C,'รับ-จ่าย ประจำวัน'!$B256,'FG,ออนไล,คัดแยก'!K:K)</f>
        <v>0</v>
      </c>
      <c r="AS256" s="16">
        <f>SUMIF(เตรียมส่วนผสม!$C:$C,'รับ-จ่าย ประจำวัน'!$B256,เตรียมส่วนผสม!L:L)+SUMIF(กวนไส้!$C:$C,'รับ-จ่าย ประจำวัน'!$B256,กวนไส้!L:L)+SUMIF(ผลิต1!$C:$C,'รับ-จ่าย ประจำวัน'!$B256,ผลิต1!L:L)+SUMIF(ผลิต2!$C:$C,'รับ-จ่าย ประจำวัน'!$B256,ผลิต2!L:L)+SUMIF(เส้นแต่งหน้าขนมเค้ก!$C:$C,'รับ-จ่าย ประจำวัน'!$B256,เส้นแต่งหน้าขนมเค้ก!L:L)+SUMIF(แพ็ค!$C:$C,'รับ-จ่าย ประจำวัน'!$B256,แพ็ค!L:L)+SUMIF(ธุรการ!$C:$C,'รับ-จ่าย ประจำวัน'!$B256,ธุรการ!L:L)+SUMIF(เส้นแต่งหน้าขนมปัง!$C:$C,'รับ-จ่าย ประจำวัน'!$B256,เส้นแต่งหน้าขนมปัง!L:L)+SUMIF('วางแผนBC,CJ'!$C:$C,'รับ-จ่าย ประจำวัน'!$B256,'วางแผนBC,CJ'!L:L)+SUMIF(RD!$C:$C,'รับ-จ่าย ประจำวัน'!$B256,RD!L:L)+SUMIF('FG,ออนไล,คัดแยก'!$C:$C,'รับ-จ่าย ประจำวัน'!$B256,'FG,ออนไล,คัดแยก'!L:L)</f>
        <v>0</v>
      </c>
      <c r="AT256" s="16">
        <f>SUMIF(เตรียมส่วนผสม!$C:$C,'รับ-จ่าย ประจำวัน'!$B256,เตรียมส่วนผสม!M:M)+SUMIF(กวนไส้!$C:$C,'รับ-จ่าย ประจำวัน'!$B256,กวนไส้!M:M)+SUMIF(ผลิต1!$C:$C,'รับ-จ่าย ประจำวัน'!$B256,ผลิต1!M:M)+SUMIF(ผลิต2!$C:$C,'รับ-จ่าย ประจำวัน'!$B256,ผลิต2!M:M)+SUMIF(เส้นแต่งหน้าขนมเค้ก!$C:$C,'รับ-จ่าย ประจำวัน'!$B256,เส้นแต่งหน้าขนมเค้ก!M:M)+SUMIF(แพ็ค!$C:$C,'รับ-จ่าย ประจำวัน'!$B256,แพ็ค!M:M)+SUMIF(ธุรการ!$C:$C,'รับ-จ่าย ประจำวัน'!$B256,ธุรการ!M:M)+SUMIF(เส้นแต่งหน้าขนมปัง!$C:$C,'รับ-จ่าย ประจำวัน'!$B256,เส้นแต่งหน้าขนมปัง!M:M)+SUMIF('วางแผนBC,CJ'!$C:$C,'รับ-จ่าย ประจำวัน'!$B256,'วางแผนBC,CJ'!M:M)+SUMIF(RD!$C:$C,'รับ-จ่าย ประจำวัน'!$B256,RD!M:M)+SUMIF('FG,ออนไล,คัดแยก'!$C:$C,'รับ-จ่าย ประจำวัน'!$B256,'FG,ออนไล,คัดแยก'!M:M)</f>
        <v>0</v>
      </c>
      <c r="AU256" s="16">
        <f>SUMIF(เตรียมส่วนผสม!$C:$C,'รับ-จ่าย ประจำวัน'!$B256,เตรียมส่วนผสม!N:N)+SUMIF(กวนไส้!$C:$C,'รับ-จ่าย ประจำวัน'!$B256,กวนไส้!N:N)+SUMIF(ผลิต1!$C:$C,'รับ-จ่าย ประจำวัน'!$B256,ผลิต1!N:N)+SUMIF(ผลิต2!$C:$C,'รับ-จ่าย ประจำวัน'!$B256,ผลิต2!N:N)+SUMIF(เส้นแต่งหน้าขนมเค้ก!$C:$C,'รับ-จ่าย ประจำวัน'!$B256,เส้นแต่งหน้าขนมเค้ก!N:N)+SUMIF(แพ็ค!$C:$C,'รับ-จ่าย ประจำวัน'!$B256,แพ็ค!N:N)+SUMIF(ธุรการ!$C:$C,'รับ-จ่าย ประจำวัน'!$B256,ธุรการ!N:N)+SUMIF(เส้นแต่งหน้าขนมปัง!$C:$C,'รับ-จ่าย ประจำวัน'!$B256,เส้นแต่งหน้าขนมปัง!N:N)+SUMIF('วางแผนBC,CJ'!$C:$C,'รับ-จ่าย ประจำวัน'!$B256,'วางแผนBC,CJ'!N:N)+SUMIF(RD!$C:$C,'รับ-จ่าย ประจำวัน'!$B256,RD!N:N)+SUMIF('FG,ออนไล,คัดแยก'!$C:$C,'รับ-จ่าย ประจำวัน'!$B256,'FG,ออนไล,คัดแยก'!N:N)</f>
        <v>0</v>
      </c>
      <c r="AV256" s="16">
        <f>SUMIF(เตรียมส่วนผสม!$C:$C,'รับ-จ่าย ประจำวัน'!$B256,เตรียมส่วนผสม!O:O)+SUMIF(กวนไส้!$C:$C,'รับ-จ่าย ประจำวัน'!$B256,กวนไส้!O:O)+SUMIF(ผลิต1!$C:$C,'รับ-จ่าย ประจำวัน'!$B256,ผลิต1!O:O)+SUMIF(ผลิต2!$C:$C,'รับ-จ่าย ประจำวัน'!$B256,ผลิต2!O:O)+SUMIF(เส้นแต่งหน้าขนมเค้ก!$C:$C,'รับ-จ่าย ประจำวัน'!$B256,เส้นแต่งหน้าขนมเค้ก!O:O)+SUMIF(แพ็ค!$C:$C,'รับ-จ่าย ประจำวัน'!$B256,แพ็ค!O:O)+SUMIF(ธุรการ!$C:$C,'รับ-จ่าย ประจำวัน'!$B256,ธุรการ!O:O)+SUMIF(เส้นแต่งหน้าขนมปัง!$C:$C,'รับ-จ่าย ประจำวัน'!$B256,เส้นแต่งหน้าขนมปัง!O:O)+SUMIF('วางแผนBC,CJ'!$C:$C,'รับ-จ่าย ประจำวัน'!$B256,'วางแผนBC,CJ'!O:O)+SUMIF(RD!$C:$C,'รับ-จ่าย ประจำวัน'!$B256,RD!O:O)+SUMIF('FG,ออนไล,คัดแยก'!$C:$C,'รับ-จ่าย ประจำวัน'!$B256,'FG,ออนไล,คัดแยก'!O:O)</f>
        <v>0</v>
      </c>
      <c r="AW256" s="16">
        <f>SUMIF(เตรียมส่วนผสม!$C:$C,'รับ-จ่าย ประจำวัน'!$B256,เตรียมส่วนผสม!P:P)+SUMIF(กวนไส้!$C:$C,'รับ-จ่าย ประจำวัน'!$B256,กวนไส้!P:P)+SUMIF(ผลิต1!$C:$C,'รับ-จ่าย ประจำวัน'!$B256,ผลิต1!P:P)+SUMIF(ผลิต2!$C:$C,'รับ-จ่าย ประจำวัน'!$B256,ผลิต2!P:P)+SUMIF(เส้นแต่งหน้าขนมเค้ก!$C:$C,'รับ-จ่าย ประจำวัน'!$B256,เส้นแต่งหน้าขนมเค้ก!P:P)+SUMIF(แพ็ค!$C:$C,'รับ-จ่าย ประจำวัน'!$B256,แพ็ค!P:P)+SUMIF(ธุรการ!$C:$C,'รับ-จ่าย ประจำวัน'!$B256,ธุรการ!P:P)+SUMIF(เส้นแต่งหน้าขนมปัง!$C:$C,'รับ-จ่าย ประจำวัน'!$B256,เส้นแต่งหน้าขนมปัง!P:P)+SUMIF('วางแผนBC,CJ'!$C:$C,'รับ-จ่าย ประจำวัน'!$B256,'วางแผนBC,CJ'!P:P)+SUMIF(RD!$C:$C,'รับ-จ่าย ประจำวัน'!$B256,RD!P:P)+SUMIF('FG,ออนไล,คัดแยก'!$C:$C,'รับ-จ่าย ประจำวัน'!$B256,'FG,ออนไล,คัดแยก'!P:P)</f>
        <v>1000</v>
      </c>
      <c r="AX256" s="16">
        <f>SUMIF(เตรียมส่วนผสม!$C:$C,'รับ-จ่าย ประจำวัน'!$B256,เตรียมส่วนผสม!Q:Q)+SUMIF(กวนไส้!$C:$C,'รับ-จ่าย ประจำวัน'!$B256,กวนไส้!Q:Q)+SUMIF(ผลิต1!$C:$C,'รับ-จ่าย ประจำวัน'!$B256,ผลิต1!Q:Q)+SUMIF(ผลิต2!$C:$C,'รับ-จ่าย ประจำวัน'!$B256,ผลิต2!Q:Q)+SUMIF(เส้นแต่งหน้าขนมเค้ก!$C:$C,'รับ-จ่าย ประจำวัน'!$B256,เส้นแต่งหน้าขนมเค้ก!Q:Q)+SUMIF(แพ็ค!$C:$C,'รับ-จ่าย ประจำวัน'!$B256,แพ็ค!Q:Q)+SUMIF(ธุรการ!$C:$C,'รับ-จ่าย ประจำวัน'!$B256,ธุรการ!Q:Q)+SUMIF(เส้นแต่งหน้าขนมปัง!$C:$C,'รับ-จ่าย ประจำวัน'!$B256,เส้นแต่งหน้าขนมปัง!Q:Q)+SUMIF('วางแผนBC,CJ'!$C:$C,'รับ-จ่าย ประจำวัน'!$B256,'วางแผนBC,CJ'!Q:Q)+SUMIF(RD!$C:$C,'รับ-จ่าย ประจำวัน'!$B256,RD!Q:Q)+SUMIF('FG,ออนไล,คัดแยก'!$C:$C,'รับ-จ่าย ประจำวัน'!$B256,'FG,ออนไล,คัดแยก'!Q:Q)</f>
        <v>0</v>
      </c>
      <c r="AY256" s="16">
        <f>SUMIF(เตรียมส่วนผสม!$C:$C,'รับ-จ่าย ประจำวัน'!$B256,เตรียมส่วนผสม!R:R)+SUMIF(กวนไส้!$C:$C,'รับ-จ่าย ประจำวัน'!$B256,กวนไส้!R:R)+SUMIF(ผลิต1!$C:$C,'รับ-จ่าย ประจำวัน'!$B256,ผลิต1!R:R)+SUMIF(ผลิต2!$C:$C,'รับ-จ่าย ประจำวัน'!$B256,ผลิต2!R:R)+SUMIF(เส้นแต่งหน้าขนมเค้ก!$C:$C,'รับ-จ่าย ประจำวัน'!$B256,เส้นแต่งหน้าขนมเค้ก!R:R)+SUMIF(แพ็ค!$C:$C,'รับ-จ่าย ประจำวัน'!$B256,แพ็ค!R:R)+SUMIF(ธุรการ!$C:$C,'รับ-จ่าย ประจำวัน'!$B256,ธุรการ!R:R)+SUMIF(เส้นแต่งหน้าขนมปัง!$C:$C,'รับ-จ่าย ประจำวัน'!$B256,เส้นแต่งหน้าขนมปัง!R:R)+SUMIF('วางแผนBC,CJ'!$C:$C,'รับ-จ่าย ประจำวัน'!$B256,'วางแผนBC,CJ'!R:R)+SUMIF(RD!$C:$C,'รับ-จ่าย ประจำวัน'!$B256,RD!R:R)+SUMIF('FG,ออนไล,คัดแยก'!$C:$C,'รับ-จ่าย ประจำวัน'!$B256,'FG,ออนไล,คัดแยก'!R:R)</f>
        <v>0</v>
      </c>
      <c r="AZ256" s="16">
        <f>SUMIF(เตรียมส่วนผสม!$C:$C,'รับ-จ่าย ประจำวัน'!$B256,เตรียมส่วนผสม!S:S)+SUMIF(กวนไส้!$C:$C,'รับ-จ่าย ประจำวัน'!$B256,กวนไส้!S:S)+SUMIF(ผลิต1!$C:$C,'รับ-จ่าย ประจำวัน'!$B256,ผลิต1!S:S)+SUMIF(ผลิต2!$C:$C,'รับ-จ่าย ประจำวัน'!$B256,ผลิต2!S:S)+SUMIF(เส้นแต่งหน้าขนมเค้ก!$C:$C,'รับ-จ่าย ประจำวัน'!$B256,เส้นแต่งหน้าขนมเค้ก!S:S)+SUMIF(แพ็ค!$C:$C,'รับ-จ่าย ประจำวัน'!$B256,แพ็ค!S:S)+SUMIF(ธุรการ!$C:$C,'รับ-จ่าย ประจำวัน'!$B256,ธุรการ!S:S)+SUMIF(เส้นแต่งหน้าขนมปัง!$C:$C,'รับ-จ่าย ประจำวัน'!$B256,เส้นแต่งหน้าขนมปัง!S:S)+SUMIF('วางแผนBC,CJ'!$C:$C,'รับ-จ่าย ประจำวัน'!$B256,'วางแผนBC,CJ'!S:S)+SUMIF(RD!$C:$C,'รับ-จ่าย ประจำวัน'!$B256,RD!S:S)+SUMIF('FG,ออนไล,คัดแยก'!$C:$C,'รับ-จ่าย ประจำวัน'!$B256,'FG,ออนไล,คัดแยก'!S:S)</f>
        <v>0</v>
      </c>
      <c r="BA256" s="16">
        <f>SUMIF(เตรียมส่วนผสม!$C:$C,'รับ-จ่าย ประจำวัน'!$B256,เตรียมส่วนผสม!T:T)+SUMIF(กวนไส้!$C:$C,'รับ-จ่าย ประจำวัน'!$B256,กวนไส้!T:T)+SUMIF(ผลิต1!$C:$C,'รับ-จ่าย ประจำวัน'!$B256,ผลิต1!T:T)+SUMIF(ผลิต2!$C:$C,'รับ-จ่าย ประจำวัน'!$B256,ผลิต2!T:T)+SUMIF(เส้นแต่งหน้าขนมเค้ก!$C:$C,'รับ-จ่าย ประจำวัน'!$B256,เส้นแต่งหน้าขนมเค้ก!T:T)+SUMIF(แพ็ค!$C:$C,'รับ-จ่าย ประจำวัน'!$B256,แพ็ค!T:T)+SUMIF(ธุรการ!$C:$C,'รับ-จ่าย ประจำวัน'!$B256,ธุรการ!T:T)+SUMIF(เส้นแต่งหน้าขนมปัง!$C:$C,'รับ-จ่าย ประจำวัน'!$B256,เส้นแต่งหน้าขนมปัง!T:T)+SUMIF('วางแผนBC,CJ'!$C:$C,'รับ-จ่าย ประจำวัน'!$B256,'วางแผนBC,CJ'!T:T)+SUMIF(RD!$C:$C,'รับ-จ่าย ประจำวัน'!$B256,RD!T:T)+SUMIF('FG,ออนไล,คัดแยก'!$C:$C,'รับ-จ่าย ประจำวัน'!$B256,'FG,ออนไล,คัดแยก'!T:T)</f>
        <v>0</v>
      </c>
      <c r="BB256" s="16">
        <f>SUMIF(เตรียมส่วนผสม!$C:$C,'รับ-จ่าย ประจำวัน'!$B256,เตรียมส่วนผสม!U:U)+SUMIF(กวนไส้!$C:$C,'รับ-จ่าย ประจำวัน'!$B256,กวนไส้!U:U)+SUMIF(ผลิต1!$C:$C,'รับ-จ่าย ประจำวัน'!$B256,ผลิต1!U:U)+SUMIF(ผลิต2!$C:$C,'รับ-จ่าย ประจำวัน'!$B256,ผลิต2!U:U)+SUMIF(เส้นแต่งหน้าขนมเค้ก!$C:$C,'รับ-จ่าย ประจำวัน'!$B256,เส้นแต่งหน้าขนมเค้ก!U:U)+SUMIF(แพ็ค!$C:$C,'รับ-จ่าย ประจำวัน'!$B256,แพ็ค!U:U)+SUMIF(ธุรการ!$C:$C,'รับ-จ่าย ประจำวัน'!$B256,ธุรการ!U:U)+SUMIF(เส้นแต่งหน้าขนมปัง!$C:$C,'รับ-จ่าย ประจำวัน'!$B256,เส้นแต่งหน้าขนมปัง!U:U)+SUMIF('วางแผนBC,CJ'!$C:$C,'รับ-จ่าย ประจำวัน'!$B256,'วางแผนBC,CJ'!U:U)+SUMIF(RD!$C:$C,'รับ-จ่าย ประจำวัน'!$B256,RD!U:U)+SUMIF('FG,ออนไล,คัดแยก'!$C:$C,'รับ-จ่าย ประจำวัน'!$B256,'FG,ออนไล,คัดแยก'!U:U)</f>
        <v>0</v>
      </c>
      <c r="BC256" s="16">
        <f>SUMIF(เตรียมส่วนผสม!$C:$C,'รับ-จ่าย ประจำวัน'!$B256,เตรียมส่วนผสม!V:V)+SUMIF(กวนไส้!$C:$C,'รับ-จ่าย ประจำวัน'!$B256,กวนไส้!V:V)+SUMIF(ผลิต1!$C:$C,'รับ-จ่าย ประจำวัน'!$B256,ผลิต1!V:V)+SUMIF(ผลิต2!$C:$C,'รับ-จ่าย ประจำวัน'!$B256,ผลิต2!V:V)+SUMIF(เส้นแต่งหน้าขนมเค้ก!$C:$C,'รับ-จ่าย ประจำวัน'!$B256,เส้นแต่งหน้าขนมเค้ก!V:V)+SUMIF(แพ็ค!$C:$C,'รับ-จ่าย ประจำวัน'!$B256,แพ็ค!V:V)+SUMIF(ธุรการ!$C:$C,'รับ-จ่าย ประจำวัน'!$B256,ธุรการ!V:V)+SUMIF(เส้นแต่งหน้าขนมปัง!$C:$C,'รับ-จ่าย ประจำวัน'!$B256,เส้นแต่งหน้าขนมปัง!V:V)+SUMIF('วางแผนBC,CJ'!$C:$C,'รับ-จ่าย ประจำวัน'!$B256,'วางแผนBC,CJ'!V:V)+SUMIF(RD!$C:$C,'รับ-จ่าย ประจำวัน'!$B256,RD!V:V)+SUMIF('FG,ออนไล,คัดแยก'!$C:$C,'รับ-จ่าย ประจำวัน'!$B256,'FG,ออนไล,คัดแยก'!V:V)</f>
        <v>0</v>
      </c>
      <c r="BD256" s="16">
        <f>SUMIF(เตรียมส่วนผสม!$C:$C,'รับ-จ่าย ประจำวัน'!$B256,เตรียมส่วนผสม!W:W)+SUMIF(กวนไส้!$C:$C,'รับ-จ่าย ประจำวัน'!$B256,กวนไส้!W:W)+SUMIF(ผลิต1!$C:$C,'รับ-จ่าย ประจำวัน'!$B256,ผลิต1!W:W)+SUMIF(ผลิต2!$C:$C,'รับ-จ่าย ประจำวัน'!$B256,ผลิต2!W:W)+SUMIF(เส้นแต่งหน้าขนมเค้ก!$C:$C,'รับ-จ่าย ประจำวัน'!$B256,เส้นแต่งหน้าขนมเค้ก!W:W)+SUMIF(แพ็ค!$C:$C,'รับ-จ่าย ประจำวัน'!$B256,แพ็ค!W:W)+SUMIF(ธุรการ!$C:$C,'รับ-จ่าย ประจำวัน'!$B256,ธุรการ!W:W)+SUMIF(เส้นแต่งหน้าขนมปัง!$C:$C,'รับ-จ่าย ประจำวัน'!$B256,เส้นแต่งหน้าขนมปัง!W:W)+SUMIF('วางแผนBC,CJ'!$C:$C,'รับ-จ่าย ประจำวัน'!$B256,'วางแผนBC,CJ'!W:W)+SUMIF(RD!$C:$C,'รับ-จ่าย ประจำวัน'!$B256,RD!W:W)+SUMIF('FG,ออนไล,คัดแยก'!$C:$C,'รับ-จ่าย ประจำวัน'!$B256,'FG,ออนไล,คัดแยก'!W:W)</f>
        <v>0</v>
      </c>
      <c r="BE256" s="16">
        <f>SUMIF(เตรียมส่วนผสม!$C:$C,'รับ-จ่าย ประจำวัน'!$B256,เตรียมส่วนผสม!X:X)+SUMIF(กวนไส้!$C:$C,'รับ-จ่าย ประจำวัน'!$B256,กวนไส้!X:X)+SUMIF(ผลิต1!$C:$C,'รับ-จ่าย ประจำวัน'!$B256,ผลิต1!X:X)+SUMIF(ผลิต2!$C:$C,'รับ-จ่าย ประจำวัน'!$B256,ผลิต2!X:X)+SUMIF(เส้นแต่งหน้าขนมเค้ก!$C:$C,'รับ-จ่าย ประจำวัน'!$B256,เส้นแต่งหน้าขนมเค้ก!X:X)+SUMIF(แพ็ค!$C:$C,'รับ-จ่าย ประจำวัน'!$B256,แพ็ค!X:X)+SUMIF(ธุรการ!$C:$C,'รับ-จ่าย ประจำวัน'!$B256,ธุรการ!X:X)+SUMIF(เส้นแต่งหน้าขนมปัง!$C:$C,'รับ-จ่าย ประจำวัน'!$B256,เส้นแต่งหน้าขนมปัง!X:X)+SUMIF('วางแผนBC,CJ'!$C:$C,'รับ-จ่าย ประจำวัน'!$B256,'วางแผนBC,CJ'!X:X)+SUMIF(RD!$C:$C,'รับ-จ่าย ประจำวัน'!$B256,RD!X:X)+SUMIF('FG,ออนไล,คัดแยก'!$C:$C,'รับ-จ่าย ประจำวัน'!$B256,'FG,ออนไล,คัดแยก'!X:X)</f>
        <v>0</v>
      </c>
      <c r="BF256" s="16">
        <f>SUMIF(เตรียมส่วนผสม!$C:$C,'รับ-จ่าย ประจำวัน'!$B256,เตรียมส่วนผสม!Y:Y)+SUMIF(กวนไส้!$C:$C,'รับ-จ่าย ประจำวัน'!$B256,กวนไส้!Y:Y)+SUMIF(ผลิต1!$C:$C,'รับ-จ่าย ประจำวัน'!$B256,ผลิต1!Y:Y)+SUMIF(ผลิต2!$C:$C,'รับ-จ่าย ประจำวัน'!$B256,ผลิต2!Y:Y)+SUMIF(เส้นแต่งหน้าขนมเค้ก!$C:$C,'รับ-จ่าย ประจำวัน'!$B256,เส้นแต่งหน้าขนมเค้ก!Y:Y)+SUMIF(แพ็ค!$C:$C,'รับ-จ่าย ประจำวัน'!$B256,แพ็ค!Y:Y)+SUMIF(ธุรการ!$C:$C,'รับ-จ่าย ประจำวัน'!$B256,ธุรการ!Y:Y)+SUMIF(เส้นแต่งหน้าขนมปัง!$C:$C,'รับ-จ่าย ประจำวัน'!$B256,เส้นแต่งหน้าขนมปัง!Y:Y)+SUMIF('วางแผนBC,CJ'!$C:$C,'รับ-จ่าย ประจำวัน'!$B256,'วางแผนBC,CJ'!Y:Y)+SUMIF(RD!$C:$C,'รับ-จ่าย ประจำวัน'!$B256,RD!Y:Y)+SUMIF('FG,ออนไล,คัดแยก'!$C:$C,'รับ-จ่าย ประจำวัน'!$B256,'FG,ออนไล,คัดแยก'!Y:Y)</f>
        <v>0</v>
      </c>
      <c r="BG256" s="16">
        <f>SUMIF(เตรียมส่วนผสม!$C:$C,'รับ-จ่าย ประจำวัน'!$B256,เตรียมส่วนผสม!Z:Z)+SUMIF(กวนไส้!$C:$C,'รับ-จ่าย ประจำวัน'!$B256,กวนไส้!Z:Z)+SUMIF(ผลิต1!$C:$C,'รับ-จ่าย ประจำวัน'!$B256,ผลิต1!Z:Z)+SUMIF(ผลิต2!$C:$C,'รับ-จ่าย ประจำวัน'!$B256,ผลิต2!Z:Z)+SUMIF(เส้นแต่งหน้าขนมเค้ก!$C:$C,'รับ-จ่าย ประจำวัน'!$B256,เส้นแต่งหน้าขนมเค้ก!Z:Z)+SUMIF(แพ็ค!$C:$C,'รับ-จ่าย ประจำวัน'!$B256,แพ็ค!Z:Z)+SUMIF(ธุรการ!$C:$C,'รับ-จ่าย ประจำวัน'!$B256,ธุรการ!Z:Z)+SUMIF(เส้นแต่งหน้าขนมปัง!$C:$C,'รับ-จ่าย ประจำวัน'!$B256,เส้นแต่งหน้าขนมปัง!Z:Z)+SUMIF('วางแผนBC,CJ'!$C:$C,'รับ-จ่าย ประจำวัน'!$B256,'วางแผนBC,CJ'!Z:Z)+SUMIF(RD!$C:$C,'รับ-จ่าย ประจำวัน'!$B256,RD!Z:Z)+SUMIF('FG,ออนไล,คัดแยก'!$C:$C,'รับ-จ่าย ประจำวัน'!$B256,'FG,ออนไล,คัดแยก'!Z:Z)</f>
        <v>0</v>
      </c>
      <c r="BH256" s="16">
        <f>SUMIF(เตรียมส่วนผสม!$C:$C,'รับ-จ่าย ประจำวัน'!$B256,เตรียมส่วนผสม!AA:AA)+SUMIF(กวนไส้!$C:$C,'รับ-จ่าย ประจำวัน'!$B256,กวนไส้!AA:AA)+SUMIF(ผลิต1!$C:$C,'รับ-จ่าย ประจำวัน'!$B256,ผลิต1!AA:AA)+SUMIF(ผลิต2!$C:$C,'รับ-จ่าย ประจำวัน'!$B256,ผลิต2!AA:AA)+SUMIF(เส้นแต่งหน้าขนมเค้ก!$C:$C,'รับ-จ่าย ประจำวัน'!$B256,เส้นแต่งหน้าขนมเค้ก!AA:AA)+SUMIF(แพ็ค!$C:$C,'รับ-จ่าย ประจำวัน'!$B256,แพ็ค!AA:AA)+SUMIF(ธุรการ!$C:$C,'รับ-จ่าย ประจำวัน'!$B256,ธุรการ!AA:AA)+SUMIF(เส้นแต่งหน้าขนมปัง!$C:$C,'รับ-จ่าย ประจำวัน'!$B256,เส้นแต่งหน้าขนมปัง!AA:AA)+SUMIF('วางแผนBC,CJ'!$C:$C,'รับ-จ่าย ประจำวัน'!$B256,'วางแผนBC,CJ'!AA:AA)+SUMIF(RD!$C:$C,'รับ-จ่าย ประจำวัน'!$B256,RD!AA:AA)+SUMIF('FG,ออนไล,คัดแยก'!$C:$C,'รับ-จ่าย ประจำวัน'!$B256,'FG,ออนไล,คัดแยก'!AA:AA)</f>
        <v>0</v>
      </c>
      <c r="BI256" s="16">
        <f>SUMIF(เตรียมส่วนผสม!$C:$C,'รับ-จ่าย ประจำวัน'!$B256,เตรียมส่วนผสม!AB:AB)+SUMIF(กวนไส้!$C:$C,'รับ-จ่าย ประจำวัน'!$B256,กวนไส้!AB:AB)+SUMIF(ผลิต1!$C:$C,'รับ-จ่าย ประจำวัน'!$B256,ผลิต1!AB:AB)+SUMIF(ผลิต2!$C:$C,'รับ-จ่าย ประจำวัน'!$B256,ผลิต2!AB:AB)+SUMIF(เส้นแต่งหน้าขนมเค้ก!$C:$C,'รับ-จ่าย ประจำวัน'!$B256,เส้นแต่งหน้าขนมเค้ก!AB:AB)+SUMIF(แพ็ค!$C:$C,'รับ-จ่าย ประจำวัน'!$B256,แพ็ค!AB:AB)+SUMIF(ธุรการ!$C:$C,'รับ-จ่าย ประจำวัน'!$B256,ธุรการ!AB:AB)+SUMIF(เส้นแต่งหน้าขนมปัง!$C:$C,'รับ-จ่าย ประจำวัน'!$B256,เส้นแต่งหน้าขนมปัง!AB:AB)+SUMIF('วางแผนBC,CJ'!$C:$C,'รับ-จ่าย ประจำวัน'!$B256,'วางแผนBC,CJ'!AB:AB)+SUMIF(RD!$C:$C,'รับ-จ่าย ประจำวัน'!$B256,RD!AB:AB)+SUMIF('FG,ออนไล,คัดแยก'!$C:$C,'รับ-จ่าย ประจำวัน'!$B256,'FG,ออนไล,คัดแยก'!AB:AB)</f>
        <v>0</v>
      </c>
      <c r="BJ256" s="16">
        <f>SUMIF(เตรียมส่วนผสม!$C:$C,'รับ-จ่าย ประจำวัน'!$B256,เตรียมส่วนผสม!AC:AC)+SUMIF(กวนไส้!$C:$C,'รับ-จ่าย ประจำวัน'!$B256,กวนไส้!AC:AC)+SUMIF(ผลิต1!$C:$C,'รับ-จ่าย ประจำวัน'!$B256,ผลิต1!AC:AC)+SUMIF(ผลิต2!$C:$C,'รับ-จ่าย ประจำวัน'!$B256,ผลิต2!AC:AC)+SUMIF(เส้นแต่งหน้าขนมเค้ก!$C:$C,'รับ-จ่าย ประจำวัน'!$B256,เส้นแต่งหน้าขนมเค้ก!AC:AC)+SUMIF(แพ็ค!$C:$C,'รับ-จ่าย ประจำวัน'!$B256,แพ็ค!AC:AC)+SUMIF(ธุรการ!$C:$C,'รับ-จ่าย ประจำวัน'!$B256,ธุรการ!AC:AC)+SUMIF(เส้นแต่งหน้าขนมปัง!$C:$C,'รับ-จ่าย ประจำวัน'!$B256,เส้นแต่งหน้าขนมปัง!AC:AC)+SUMIF('วางแผนBC,CJ'!$C:$C,'รับ-จ่าย ประจำวัน'!$B256,'วางแผนBC,CJ'!AC:AC)+SUMIF(RD!$C:$C,'รับ-จ่าย ประจำวัน'!$B256,RD!AC:AC)+SUMIF('FG,ออนไล,คัดแยก'!$C:$C,'รับ-จ่าย ประจำวัน'!$B256,'FG,ออนไล,คัดแยก'!AC:AC)</f>
        <v>0</v>
      </c>
      <c r="BK256" s="16">
        <f>SUMIF(เตรียมส่วนผสม!$C:$C,'รับ-จ่าย ประจำวัน'!$B256,เตรียมส่วนผสม!AD:AD)+SUMIF(กวนไส้!$C:$C,'รับ-จ่าย ประจำวัน'!$B256,กวนไส้!AD:AD)+SUMIF(ผลิต1!$C:$C,'รับ-จ่าย ประจำวัน'!$B256,ผลิต1!AD:AD)+SUMIF(ผลิต2!$C:$C,'รับ-จ่าย ประจำวัน'!$B256,ผลิต2!AD:AD)+SUMIF(เส้นแต่งหน้าขนมเค้ก!$C:$C,'รับ-จ่าย ประจำวัน'!$B256,เส้นแต่งหน้าขนมเค้ก!AD:AD)+SUMIF(แพ็ค!$C:$C,'รับ-จ่าย ประจำวัน'!$B256,แพ็ค!AD:AD)+SUMIF(ธุรการ!$C:$C,'รับ-จ่าย ประจำวัน'!$B256,ธุรการ!AD:AD)+SUMIF(เส้นแต่งหน้าขนมปัง!$C:$C,'รับ-จ่าย ประจำวัน'!$B256,เส้นแต่งหน้าขนมปัง!AD:AD)+SUMIF('วางแผนBC,CJ'!$C:$C,'รับ-จ่าย ประจำวัน'!$B256,'วางแผนBC,CJ'!AD:AD)+SUMIF(RD!$C:$C,'รับ-จ่าย ประจำวัน'!$B256,RD!AD:AD)+SUMIF('FG,ออนไล,คัดแยก'!$C:$C,'รับ-จ่าย ประจำวัน'!$B256,'FG,ออนไล,คัดแยก'!AD:AD)</f>
        <v>0</v>
      </c>
      <c r="BL256" s="16">
        <f>SUMIF(เตรียมส่วนผสม!$C:$C,'รับ-จ่าย ประจำวัน'!$B256,เตรียมส่วนผสม!AE:AE)+SUMIF(กวนไส้!$C:$C,'รับ-จ่าย ประจำวัน'!$B256,กวนไส้!AE:AE)+SUMIF(ผลิต1!$C:$C,'รับ-จ่าย ประจำวัน'!$B256,ผลิต1!AE:AE)+SUMIF(ผลิต2!$C:$C,'รับ-จ่าย ประจำวัน'!$B256,ผลิต2!AE:AE)+SUMIF(เส้นแต่งหน้าขนมเค้ก!$C:$C,'รับ-จ่าย ประจำวัน'!$B256,เส้นแต่งหน้าขนมเค้ก!AE:AE)+SUMIF(แพ็ค!$C:$C,'รับ-จ่าย ประจำวัน'!$B256,แพ็ค!AE:AE)+SUMIF(ธุรการ!$C:$C,'รับ-จ่าย ประจำวัน'!$B256,ธุรการ!AE:AE)+SUMIF(เส้นแต่งหน้าขนมปัง!$C:$C,'รับ-จ่าย ประจำวัน'!$B256,เส้นแต่งหน้าขนมปัง!AE:AE)+SUMIF('วางแผนBC,CJ'!$C:$C,'รับ-จ่าย ประจำวัน'!$B256,'วางแผนBC,CJ'!AE:AE)+SUMIF(RD!$C:$C,'รับ-จ่าย ประจำวัน'!$B256,RD!AE:AE)+SUMIF('FG,ออนไล,คัดแยก'!$C:$C,'รับ-จ่าย ประจำวัน'!$B256,'FG,ออนไล,คัดแยก'!AE:AE)</f>
        <v>0</v>
      </c>
      <c r="BM256" s="16">
        <f>SUMIF(เตรียมส่วนผสม!$C:$C,'รับ-จ่าย ประจำวัน'!$B256,เตรียมส่วนผสม!AF:AF)+SUMIF(กวนไส้!$C:$C,'รับ-จ่าย ประจำวัน'!$B256,กวนไส้!AF:AF)+SUMIF(ผลิต1!$C:$C,'รับ-จ่าย ประจำวัน'!$B256,ผลิต1!AF:AF)+SUMIF(ผลิต2!$C:$C,'รับ-จ่าย ประจำวัน'!$B256,ผลิต2!AF:AF)+SUMIF(เส้นแต่งหน้าขนมเค้ก!$C:$C,'รับ-จ่าย ประจำวัน'!$B256,เส้นแต่งหน้าขนมเค้ก!AF:AF)+SUMIF(แพ็ค!$C:$C,'รับ-จ่าย ประจำวัน'!$B256,แพ็ค!AF:AF)+SUMIF(ธุรการ!$C:$C,'รับ-จ่าย ประจำวัน'!$B256,ธุรการ!AF:AF)+SUMIF(เส้นแต่งหน้าขนมปัง!$C:$C,'รับ-จ่าย ประจำวัน'!$B256,เส้นแต่งหน้าขนมปัง!AF:AF)+SUMIF('วางแผนBC,CJ'!$C:$C,'รับ-จ่าย ประจำวัน'!$B256,'วางแผนBC,CJ'!AF:AF)+SUMIF(RD!$C:$C,'รับ-จ่าย ประจำวัน'!$B256,RD!AF:AF)+SUMIF('FG,ออนไล,คัดแยก'!$C:$C,'รับ-จ่าย ประจำวัน'!$B256,'FG,ออนไล,คัดแยก'!AF:AF)</f>
        <v>0</v>
      </c>
      <c r="BN256" s="16">
        <f>SUMIF(เตรียมส่วนผสม!$C:$C,'รับ-จ่าย ประจำวัน'!$B256,เตรียมส่วนผสม!AG:AG)+SUMIF(กวนไส้!$C:$C,'รับ-จ่าย ประจำวัน'!$B256,กวนไส้!AG:AG)+SUMIF(ผลิต1!$C:$C,'รับ-จ่าย ประจำวัน'!$B256,ผลิต1!AG:AG)+SUMIF(ผลิต2!$C:$C,'รับ-จ่าย ประจำวัน'!$B256,ผลิต2!AG:AG)+SUMIF(เส้นแต่งหน้าขนมเค้ก!$C:$C,'รับ-จ่าย ประจำวัน'!$B256,เส้นแต่งหน้าขนมเค้ก!AG:AG)+SUMIF(แพ็ค!$C:$C,'รับ-จ่าย ประจำวัน'!$B256,แพ็ค!AG:AG)+SUMIF(ธุรการ!$C:$C,'รับ-จ่าย ประจำวัน'!$B256,ธุรการ!AG:AG)+SUMIF(เส้นแต่งหน้าขนมปัง!$C:$C,'รับ-จ่าย ประจำวัน'!$B256,เส้นแต่งหน้าขนมปัง!AG:AG)+SUMIF('วางแผนBC,CJ'!$C:$C,'รับ-จ่าย ประจำวัน'!$B256,'วางแผนBC,CJ'!AG:AG)+SUMIF(RD!$C:$C,'รับ-จ่าย ประจำวัน'!$B256,RD!AG:AG)+SUMIF('FG,ออนไล,คัดแยก'!$C:$C,'รับ-จ่าย ประจำวัน'!$B256,'FG,ออนไล,คัดแยก'!AG:AG)</f>
        <v>0</v>
      </c>
      <c r="BO256" s="16">
        <f>SUMIF(เตรียมส่วนผสม!$C:$C,'รับ-จ่าย ประจำวัน'!$B256,เตรียมส่วนผสม!AH:AH)+SUMIF(กวนไส้!$C:$C,'รับ-จ่าย ประจำวัน'!$B256,กวนไส้!AH:AH)+SUMIF(ผลิต1!$C:$C,'รับ-จ่าย ประจำวัน'!$B256,ผลิต1!AH:AH)+SUMIF(ผลิต2!$C:$C,'รับ-จ่าย ประจำวัน'!$B256,ผลิต2!AH:AH)+SUMIF(เส้นแต่งหน้าขนมเค้ก!$C:$C,'รับ-จ่าย ประจำวัน'!$B256,เส้นแต่งหน้าขนมเค้ก!AH:AH)+SUMIF(แพ็ค!$C:$C,'รับ-จ่าย ประจำวัน'!$B256,แพ็ค!AH:AH)+SUMIF(ธุรการ!$C:$C,'รับ-จ่าย ประจำวัน'!$B256,ธุรการ!AH:AH)+SUMIF(เส้นแต่งหน้าขนมปัง!$C:$C,'รับ-จ่าย ประจำวัน'!$B256,เส้นแต่งหน้าขนมปัง!AH:AH)+SUMIF('วางแผนBC,CJ'!$C:$C,'รับ-จ่าย ประจำวัน'!$B256,'วางแผนBC,CJ'!AH:AH)+SUMIF(RD!$C:$C,'รับ-จ่าย ประจำวัน'!$B256,RD!AH:AH)+SUMIF('FG,ออนไล,คัดแยก'!$C:$C,'รับ-จ่าย ประจำวัน'!$B256,'FG,ออนไล,คัดแยก'!AH:AH)</f>
        <v>0</v>
      </c>
      <c r="BP256" s="16">
        <f>SUMIF(เตรียมส่วนผสม!$C:$C,'รับ-จ่าย ประจำวัน'!$B256,เตรียมส่วนผสม!AI:AI)+SUMIF(กวนไส้!$C:$C,'รับ-จ่าย ประจำวัน'!$B256,กวนไส้!AI:AI)+SUMIF(ผลิต1!$C:$C,'รับ-จ่าย ประจำวัน'!$B256,ผลิต1!AI:AI)+SUMIF(ผลิต2!$C:$C,'รับ-จ่าย ประจำวัน'!$B256,ผลิต2!AI:AI)+SUMIF(เส้นแต่งหน้าขนมเค้ก!$C:$C,'รับ-จ่าย ประจำวัน'!$B256,เส้นแต่งหน้าขนมเค้ก!AI:AI)+SUMIF(แพ็ค!$C:$C,'รับ-จ่าย ประจำวัน'!$B256,แพ็ค!AI:AI)+SUMIF(ธุรการ!$C:$C,'รับ-จ่าย ประจำวัน'!$B256,ธุรการ!AI:AI)+SUMIF(เส้นแต่งหน้าขนมปัง!$C:$C,'รับ-จ่าย ประจำวัน'!$B256,เส้นแต่งหน้าขนมปัง!AI:AI)+SUMIF('วางแผนBC,CJ'!$C:$C,'รับ-จ่าย ประจำวัน'!$B256,'วางแผนBC,CJ'!AI:AI)+SUMIF(RD!$C:$C,'รับ-จ่าย ประจำวัน'!$B256,RD!AI:AI)+SUMIF('FG,ออนไล,คัดแยก'!$C:$C,'รับ-จ่าย ประจำวัน'!$B256,'FG,ออนไล,คัดแยก'!AI:AI)</f>
        <v>0</v>
      </c>
      <c r="BQ256" s="16">
        <f>SUMIF(เตรียมส่วนผสม!$C:$C,'รับ-จ่าย ประจำวัน'!$B256,เตรียมส่วนผสม!AJ:AJ)+SUMIF(กวนไส้!$C:$C,'รับ-จ่าย ประจำวัน'!$B256,กวนไส้!AJ:AJ)+SUMIF(ผลิต1!$C:$C,'รับ-จ่าย ประจำวัน'!$B256,ผลิต1!AJ:AJ)+SUMIF(ผลิต2!$C:$C,'รับ-จ่าย ประจำวัน'!$B256,ผลิต2!AJ:AJ)+SUMIF(เส้นแต่งหน้าขนมเค้ก!$C:$C,'รับ-จ่าย ประจำวัน'!$B256,เส้นแต่งหน้าขนมเค้ก!AJ:AJ)+SUMIF(แพ็ค!$C:$C,'รับ-จ่าย ประจำวัน'!$B256,แพ็ค!AJ:AJ)+SUMIF(ธุรการ!$C:$C,'รับ-จ่าย ประจำวัน'!$B256,ธุรการ!AJ:AJ)+SUMIF(เส้นแต่งหน้าขนมปัง!$C:$C,'รับ-จ่าย ประจำวัน'!$B256,เส้นแต่งหน้าขนมปัง!AJ:AJ)+SUMIF('วางแผนBC,CJ'!$C:$C,'รับ-จ่าย ประจำวัน'!$B256,'วางแผนBC,CJ'!AJ:AJ)+SUMIF(RD!$C:$C,'รับ-จ่าย ประจำวัน'!$B256,RD!AJ:AJ)+SUMIF('FG,ออนไล,คัดแยก'!$C:$C,'รับ-จ่าย ประจำวัน'!$B256,'FG,ออนไล,คัดแยก'!AJ:AJ)</f>
        <v>0</v>
      </c>
      <c r="BR256" s="16">
        <f>SUMIF(เตรียมส่วนผสม!$C:$C,'รับ-จ่าย ประจำวัน'!$B256,เตรียมส่วนผสม!AK:AK)+SUMIF(กวนไส้!$C:$C,'รับ-จ่าย ประจำวัน'!$B256,กวนไส้!AK:AK)+SUMIF(ผลิต1!$C:$C,'รับ-จ่าย ประจำวัน'!$B256,ผลิต1!AK:AK)+SUMIF(ผลิต2!$C:$C,'รับ-จ่าย ประจำวัน'!$B256,ผลิต2!AK:AK)+SUMIF(เส้นแต่งหน้าขนมเค้ก!$C:$C,'รับ-จ่าย ประจำวัน'!$B256,เส้นแต่งหน้าขนมเค้ก!AK:AK)+SUMIF(แพ็ค!$C:$C,'รับ-จ่าย ประจำวัน'!$B256,แพ็ค!AK:AK)+SUMIF(ธุรการ!$C:$C,'รับ-จ่าย ประจำวัน'!$B256,ธุรการ!AK:AK)+SUMIF(เส้นแต่งหน้าขนมปัง!$C:$C,'รับ-จ่าย ประจำวัน'!$B256,เส้นแต่งหน้าขนมปัง!AK:AK)+SUMIF('วางแผนBC,CJ'!$C:$C,'รับ-จ่าย ประจำวัน'!$B256,'วางแผนBC,CJ'!AK:AK)+SUMIF(RD!$C:$C,'รับ-จ่าย ประจำวัน'!$B256,RD!AK:AK)+SUMIF('FG,ออนไล,คัดแยก'!$C:$C,'รับ-จ่าย ประจำวัน'!$B256,'FG,ออนไล,คัดแยก'!AK:AK)</f>
        <v>0</v>
      </c>
      <c r="BS256" s="16">
        <f>SUMIF(เตรียมส่วนผสม!$C:$C,'รับ-จ่าย ประจำวัน'!$B256,เตรียมส่วนผสม!AL:AL)+SUMIF(กวนไส้!$C:$C,'รับ-จ่าย ประจำวัน'!$B256,กวนไส้!AL:AL)+SUMIF(ผลิต1!$C:$C,'รับ-จ่าย ประจำวัน'!$B256,ผลิต1!AL:AL)+SUMIF(ผลิต2!$C:$C,'รับ-จ่าย ประจำวัน'!$B256,ผลิต2!AL:AL)+SUMIF(เส้นแต่งหน้าขนมเค้ก!$C:$C,'รับ-จ่าย ประจำวัน'!$B256,เส้นแต่งหน้าขนมเค้ก!AL:AL)+SUMIF(แพ็ค!$C:$C,'รับ-จ่าย ประจำวัน'!$B256,แพ็ค!AL:AL)+SUMIF(ธุรการ!$C:$C,'รับ-จ่าย ประจำวัน'!$B256,ธุรการ!AL:AL)+SUMIF(เส้นแต่งหน้าขนมปัง!$C:$C,'รับ-จ่าย ประจำวัน'!$B256,เส้นแต่งหน้าขนมปัง!AL:AL)+SUMIF('วางแผนBC,CJ'!$C:$C,'รับ-จ่าย ประจำวัน'!$B256,'วางแผนBC,CJ'!AL:AL)+SUMIF(RD!$C:$C,'รับ-จ่าย ประจำวัน'!$B256,RD!AL:AL)+SUMIF('FG,ออนไล,คัดแยก'!$C:$C,'รับ-จ่าย ประจำวัน'!$B256,'FG,ออนไล,คัดแยก'!AL:AL)</f>
        <v>0</v>
      </c>
      <c r="BT256" s="18">
        <f t="shared" si="50"/>
        <v>1000</v>
      </c>
      <c r="BU256" s="116">
        <v>6000</v>
      </c>
      <c r="BV256" s="146">
        <f t="shared" si="51"/>
        <v>19000</v>
      </c>
      <c r="BW256" s="183">
        <v>30</v>
      </c>
      <c r="BX256" s="172">
        <f t="shared" si="58"/>
        <v>33.333333333333336</v>
      </c>
      <c r="BY256" s="188">
        <f t="shared" si="53"/>
        <v>570</v>
      </c>
      <c r="BZ256" s="180">
        <f t="shared" ca="1" si="52"/>
        <v>46773</v>
      </c>
      <c r="CA256" s="93"/>
      <c r="CB256" s="93"/>
      <c r="CC256" s="93"/>
      <c r="CD256" s="93"/>
      <c r="CE256" s="93"/>
      <c r="CF256" s="93"/>
      <c r="CG256" s="93"/>
      <c r="CH256" s="93"/>
      <c r="CI256" s="93"/>
      <c r="CJ256" s="94"/>
      <c r="CK256" s="9">
        <f t="shared" si="54"/>
        <v>13000</v>
      </c>
    </row>
    <row r="257" spans="1:89" x14ac:dyDescent="0.5">
      <c r="A257" s="149" t="s">
        <v>823</v>
      </c>
      <c r="B257" s="24">
        <v>1023201010</v>
      </c>
      <c r="C257" s="10" t="s">
        <v>2106</v>
      </c>
      <c r="D257" s="135" t="s">
        <v>91</v>
      </c>
      <c r="E257" s="11">
        <v>0</v>
      </c>
      <c r="F257" s="75"/>
      <c r="G257" s="11" t="s">
        <v>62</v>
      </c>
      <c r="H257" s="12">
        <v>21000</v>
      </c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3"/>
      <c r="AF257" s="13"/>
      <c r="AG257" s="13"/>
      <c r="AH257" s="13"/>
      <c r="AI257" s="14"/>
      <c r="AJ257" s="14"/>
      <c r="AK257" s="14"/>
      <c r="AL257" s="14"/>
      <c r="AM257" s="14"/>
      <c r="AN257" s="15">
        <f t="shared" ref="AN257:AN320" si="59">I257+J257+K257+L257+M257+N257+O257+P257+Q257+R257+S257+T257+U257+V257+W257+X257+Y257+Z257+AA257+AB257+AC257+AD257+AE257+AF257+AG257+AH257+AI257+AJ257+AK257+AL257+AM257</f>
        <v>0</v>
      </c>
      <c r="AO257" s="16">
        <f>SUMIF(เตรียมส่วนผสม!$C:$C,'รับ-จ่าย ประจำวัน'!$B257,เตรียมส่วนผสม!H:H)+SUMIF(กวนไส้!$C:$C,'รับ-จ่าย ประจำวัน'!$B257,กวนไส้!H:H)+SUMIF(ผลิต1!$C:$C,'รับ-จ่าย ประจำวัน'!$B257,ผลิต1!H:H)+SUMIF(ผลิต2!$C:$C,'รับ-จ่าย ประจำวัน'!$B257,ผลิต2!H:H)+SUMIF(เส้นแต่งหน้าขนมเค้ก!$C:$C,'รับ-จ่าย ประจำวัน'!$B257,เส้นแต่งหน้าขนมเค้ก!H:H)+SUMIF(แพ็ค!$C:$C,'รับ-จ่าย ประจำวัน'!$B257,แพ็ค!H:H)+SUMIF(ธุรการ!$C:$C,'รับ-จ่าย ประจำวัน'!$B257,ธุรการ!H:H)+SUMIF(เส้นแต่งหน้าขนมปัง!$C:$C,'รับ-จ่าย ประจำวัน'!$B257,เส้นแต่งหน้าขนมปัง!H:H)+SUMIF('วางแผนBC,CJ'!$C:$C,'รับ-จ่าย ประจำวัน'!$B257,'วางแผนBC,CJ'!H:H)+SUMIF(RD!$C:$C,'รับ-จ่าย ประจำวัน'!$B257,RD!H:H)+SUMIF('FG,ออนไล,คัดแยก'!$C:$C,'รับ-จ่าย ประจำวัน'!$B257,'FG,ออนไล,คัดแยก'!H:H)</f>
        <v>0</v>
      </c>
      <c r="AP257" s="16">
        <f>SUMIF(เตรียมส่วนผสม!$C:$C,'รับ-จ่าย ประจำวัน'!$B257,เตรียมส่วนผสม!I:I)+SUMIF(กวนไส้!$C:$C,'รับ-จ่าย ประจำวัน'!$B257,กวนไส้!I:I)+SUMIF(ผลิต1!$C:$C,'รับ-จ่าย ประจำวัน'!$B257,ผลิต1!I:I)+SUMIF(ผลิต2!$C:$C,'รับ-จ่าย ประจำวัน'!$B257,ผลิต2!I:I)+SUMIF(เส้นแต่งหน้าขนมเค้ก!$C:$C,'รับ-จ่าย ประจำวัน'!$B257,เส้นแต่งหน้าขนมเค้ก!I:I)+SUMIF(แพ็ค!$C:$C,'รับ-จ่าย ประจำวัน'!$B257,แพ็ค!I:I)+SUMIF(ธุรการ!$C:$C,'รับ-จ่าย ประจำวัน'!$B257,ธุรการ!I:I)+SUMIF(เส้นแต่งหน้าขนมปัง!$C:$C,'รับ-จ่าย ประจำวัน'!$B257,เส้นแต่งหน้าขนมปัง!I:I)+SUMIF('วางแผนBC,CJ'!$C:$C,'รับ-จ่าย ประจำวัน'!$B257,'วางแผนBC,CJ'!I:I)+SUMIF(RD!$C:$C,'รับ-จ่าย ประจำวัน'!$B257,RD!I:I)+SUMIF('FG,ออนไล,คัดแยก'!$C:$C,'รับ-จ่าย ประจำวัน'!$B257,'FG,ออนไล,คัดแยก'!I:I)</f>
        <v>0</v>
      </c>
      <c r="AQ257" s="16">
        <f>SUMIF(เตรียมส่วนผสม!$C:$C,'รับ-จ่าย ประจำวัน'!$B257,เตรียมส่วนผสม!J:J)+SUMIF(กวนไส้!$C:$C,'รับ-จ่าย ประจำวัน'!$B257,กวนไส้!J:J)+SUMIF(ผลิต1!$C:$C,'รับ-จ่าย ประจำวัน'!$B257,ผลิต1!J:J)+SUMIF(ผลิต2!$C:$C,'รับ-จ่าย ประจำวัน'!$B257,ผลิต2!J:J)+SUMIF(เส้นแต่งหน้าขนมเค้ก!$C:$C,'รับ-จ่าย ประจำวัน'!$B257,เส้นแต่งหน้าขนมเค้ก!J:J)+SUMIF(แพ็ค!$C:$C,'รับ-จ่าย ประจำวัน'!$B257,แพ็ค!J:J)+SUMIF(ธุรการ!$C:$C,'รับ-จ่าย ประจำวัน'!$B257,ธุรการ!J:J)+SUMIF(เส้นแต่งหน้าขนมปัง!$C:$C,'รับ-จ่าย ประจำวัน'!$B257,เส้นแต่งหน้าขนมปัง!J:J)+SUMIF('วางแผนBC,CJ'!$C:$C,'รับ-จ่าย ประจำวัน'!$B257,'วางแผนBC,CJ'!J:J)+SUMIF(RD!$C:$C,'รับ-จ่าย ประจำวัน'!$B257,RD!J:J)+SUMIF('FG,ออนไล,คัดแยก'!$C:$C,'รับ-จ่าย ประจำวัน'!$B257,'FG,ออนไล,คัดแยก'!J:J)</f>
        <v>0</v>
      </c>
      <c r="AR257" s="16">
        <f>SUMIF(เตรียมส่วนผสม!$C:$C,'รับ-จ่าย ประจำวัน'!$B257,เตรียมส่วนผสม!K:K)+SUMIF(กวนไส้!$C:$C,'รับ-จ่าย ประจำวัน'!$B257,กวนไส้!K:K)+SUMIF(ผลิต1!$C:$C,'รับ-จ่าย ประจำวัน'!$B257,ผลิต1!K:K)+SUMIF(ผลิต2!$C:$C,'รับ-จ่าย ประจำวัน'!$B257,ผลิต2!K:K)+SUMIF(เส้นแต่งหน้าขนมเค้ก!$C:$C,'รับ-จ่าย ประจำวัน'!$B257,เส้นแต่งหน้าขนมเค้ก!K:K)+SUMIF(แพ็ค!$C:$C,'รับ-จ่าย ประจำวัน'!$B257,แพ็ค!K:K)+SUMIF(ธุรการ!$C:$C,'รับ-จ่าย ประจำวัน'!$B257,ธุรการ!K:K)+SUMIF(เส้นแต่งหน้าขนมปัง!$C:$C,'รับ-จ่าย ประจำวัน'!$B257,เส้นแต่งหน้าขนมปัง!K:K)+SUMIF('วางแผนBC,CJ'!$C:$C,'รับ-จ่าย ประจำวัน'!$B257,'วางแผนBC,CJ'!K:K)+SUMIF(RD!$C:$C,'รับ-จ่าย ประจำวัน'!$B257,RD!K:K)+SUMIF('FG,ออนไล,คัดแยก'!$C:$C,'รับ-จ่าย ประจำวัน'!$B257,'FG,ออนไล,คัดแยก'!K:K)</f>
        <v>0</v>
      </c>
      <c r="AS257" s="16">
        <f>SUMIF(เตรียมส่วนผสม!$C:$C,'รับ-จ่าย ประจำวัน'!$B257,เตรียมส่วนผสม!L:L)+SUMIF(กวนไส้!$C:$C,'รับ-จ่าย ประจำวัน'!$B257,กวนไส้!L:L)+SUMIF(ผลิต1!$C:$C,'รับ-จ่าย ประจำวัน'!$B257,ผลิต1!L:L)+SUMIF(ผลิต2!$C:$C,'รับ-จ่าย ประจำวัน'!$B257,ผลิต2!L:L)+SUMIF(เส้นแต่งหน้าขนมเค้ก!$C:$C,'รับ-จ่าย ประจำวัน'!$B257,เส้นแต่งหน้าขนมเค้ก!L:L)+SUMIF(แพ็ค!$C:$C,'รับ-จ่าย ประจำวัน'!$B257,แพ็ค!L:L)+SUMIF(ธุรการ!$C:$C,'รับ-จ่าย ประจำวัน'!$B257,ธุรการ!L:L)+SUMIF(เส้นแต่งหน้าขนมปัง!$C:$C,'รับ-จ่าย ประจำวัน'!$B257,เส้นแต่งหน้าขนมปัง!L:L)+SUMIF('วางแผนBC,CJ'!$C:$C,'รับ-จ่าย ประจำวัน'!$B257,'วางแผนBC,CJ'!L:L)+SUMIF(RD!$C:$C,'รับ-จ่าย ประจำวัน'!$B257,RD!L:L)+SUMIF('FG,ออนไล,คัดแยก'!$C:$C,'รับ-จ่าย ประจำวัน'!$B257,'FG,ออนไล,คัดแยก'!L:L)</f>
        <v>1000</v>
      </c>
      <c r="AT257" s="16">
        <f>SUMIF(เตรียมส่วนผสม!$C:$C,'รับ-จ่าย ประจำวัน'!$B257,เตรียมส่วนผสม!M:M)+SUMIF(กวนไส้!$C:$C,'รับ-จ่าย ประจำวัน'!$B257,กวนไส้!M:M)+SUMIF(ผลิต1!$C:$C,'รับ-จ่าย ประจำวัน'!$B257,ผลิต1!M:M)+SUMIF(ผลิต2!$C:$C,'รับ-จ่าย ประจำวัน'!$B257,ผลิต2!M:M)+SUMIF(เส้นแต่งหน้าขนมเค้ก!$C:$C,'รับ-จ่าย ประจำวัน'!$B257,เส้นแต่งหน้าขนมเค้ก!M:M)+SUMIF(แพ็ค!$C:$C,'รับ-จ่าย ประจำวัน'!$B257,แพ็ค!M:M)+SUMIF(ธุรการ!$C:$C,'รับ-จ่าย ประจำวัน'!$B257,ธุรการ!M:M)+SUMIF(เส้นแต่งหน้าขนมปัง!$C:$C,'รับ-จ่าย ประจำวัน'!$B257,เส้นแต่งหน้าขนมปัง!M:M)+SUMIF('วางแผนBC,CJ'!$C:$C,'รับ-จ่าย ประจำวัน'!$B257,'วางแผนBC,CJ'!M:M)+SUMIF(RD!$C:$C,'รับ-จ่าย ประจำวัน'!$B257,RD!M:M)+SUMIF('FG,ออนไล,คัดแยก'!$C:$C,'รับ-จ่าย ประจำวัน'!$B257,'FG,ออนไล,คัดแยก'!M:M)</f>
        <v>0</v>
      </c>
      <c r="AU257" s="16">
        <f>SUMIF(เตรียมส่วนผสม!$C:$C,'รับ-จ่าย ประจำวัน'!$B257,เตรียมส่วนผสม!N:N)+SUMIF(กวนไส้!$C:$C,'รับ-จ่าย ประจำวัน'!$B257,กวนไส้!N:N)+SUMIF(ผลิต1!$C:$C,'รับ-จ่าย ประจำวัน'!$B257,ผลิต1!N:N)+SUMIF(ผลิต2!$C:$C,'รับ-จ่าย ประจำวัน'!$B257,ผลิต2!N:N)+SUMIF(เส้นแต่งหน้าขนมเค้ก!$C:$C,'รับ-จ่าย ประจำวัน'!$B257,เส้นแต่งหน้าขนมเค้ก!N:N)+SUMIF(แพ็ค!$C:$C,'รับ-จ่าย ประจำวัน'!$B257,แพ็ค!N:N)+SUMIF(ธุรการ!$C:$C,'รับ-จ่าย ประจำวัน'!$B257,ธุรการ!N:N)+SUMIF(เส้นแต่งหน้าขนมปัง!$C:$C,'รับ-จ่าย ประจำวัน'!$B257,เส้นแต่งหน้าขนมปัง!N:N)+SUMIF('วางแผนBC,CJ'!$C:$C,'รับ-จ่าย ประจำวัน'!$B257,'วางแผนBC,CJ'!N:N)+SUMIF(RD!$C:$C,'รับ-จ่าย ประจำวัน'!$B257,RD!N:N)+SUMIF('FG,ออนไล,คัดแยก'!$C:$C,'รับ-จ่าย ประจำวัน'!$B257,'FG,ออนไล,คัดแยก'!N:N)</f>
        <v>0</v>
      </c>
      <c r="AV257" s="16">
        <f>SUMIF(เตรียมส่วนผสม!$C:$C,'รับ-จ่าย ประจำวัน'!$B257,เตรียมส่วนผสม!O:O)+SUMIF(กวนไส้!$C:$C,'รับ-จ่าย ประจำวัน'!$B257,กวนไส้!O:O)+SUMIF(ผลิต1!$C:$C,'รับ-จ่าย ประจำวัน'!$B257,ผลิต1!O:O)+SUMIF(ผลิต2!$C:$C,'รับ-จ่าย ประจำวัน'!$B257,ผลิต2!O:O)+SUMIF(เส้นแต่งหน้าขนมเค้ก!$C:$C,'รับ-จ่าย ประจำวัน'!$B257,เส้นแต่งหน้าขนมเค้ก!O:O)+SUMIF(แพ็ค!$C:$C,'รับ-จ่าย ประจำวัน'!$B257,แพ็ค!O:O)+SUMIF(ธุรการ!$C:$C,'รับ-จ่าย ประจำวัน'!$B257,ธุรการ!O:O)+SUMIF(เส้นแต่งหน้าขนมปัง!$C:$C,'รับ-จ่าย ประจำวัน'!$B257,เส้นแต่งหน้าขนมปัง!O:O)+SUMIF('วางแผนBC,CJ'!$C:$C,'รับ-จ่าย ประจำวัน'!$B257,'วางแผนBC,CJ'!O:O)+SUMIF(RD!$C:$C,'รับ-จ่าย ประจำวัน'!$B257,RD!O:O)+SUMIF('FG,ออนไล,คัดแยก'!$C:$C,'รับ-จ่าย ประจำวัน'!$B257,'FG,ออนไล,คัดแยก'!O:O)</f>
        <v>0</v>
      </c>
      <c r="AW257" s="16">
        <f>SUMIF(เตรียมส่วนผสม!$C:$C,'รับ-จ่าย ประจำวัน'!$B257,เตรียมส่วนผสม!P:P)+SUMIF(กวนไส้!$C:$C,'รับ-จ่าย ประจำวัน'!$B257,กวนไส้!P:P)+SUMIF(ผลิต1!$C:$C,'รับ-จ่าย ประจำวัน'!$B257,ผลิต1!P:P)+SUMIF(ผลิต2!$C:$C,'รับ-จ่าย ประจำวัน'!$B257,ผลิต2!P:P)+SUMIF(เส้นแต่งหน้าขนมเค้ก!$C:$C,'รับ-จ่าย ประจำวัน'!$B257,เส้นแต่งหน้าขนมเค้ก!P:P)+SUMIF(แพ็ค!$C:$C,'รับ-จ่าย ประจำวัน'!$B257,แพ็ค!P:P)+SUMIF(ธุรการ!$C:$C,'รับ-จ่าย ประจำวัน'!$B257,ธุรการ!P:P)+SUMIF(เส้นแต่งหน้าขนมปัง!$C:$C,'รับ-จ่าย ประจำวัน'!$B257,เส้นแต่งหน้าขนมปัง!P:P)+SUMIF('วางแผนBC,CJ'!$C:$C,'รับ-จ่าย ประจำวัน'!$B257,'วางแผนBC,CJ'!P:P)+SUMIF(RD!$C:$C,'รับ-จ่าย ประจำวัน'!$B257,RD!P:P)+SUMIF('FG,ออนไล,คัดแยก'!$C:$C,'รับ-จ่าย ประจำวัน'!$B257,'FG,ออนไล,คัดแยก'!P:P)</f>
        <v>0</v>
      </c>
      <c r="AX257" s="16">
        <f>SUMIF(เตรียมส่วนผสม!$C:$C,'รับ-จ่าย ประจำวัน'!$B257,เตรียมส่วนผสม!Q:Q)+SUMIF(กวนไส้!$C:$C,'รับ-จ่าย ประจำวัน'!$B257,กวนไส้!Q:Q)+SUMIF(ผลิต1!$C:$C,'รับ-จ่าย ประจำวัน'!$B257,ผลิต1!Q:Q)+SUMIF(ผลิต2!$C:$C,'รับ-จ่าย ประจำวัน'!$B257,ผลิต2!Q:Q)+SUMIF(เส้นแต่งหน้าขนมเค้ก!$C:$C,'รับ-จ่าย ประจำวัน'!$B257,เส้นแต่งหน้าขนมเค้ก!Q:Q)+SUMIF(แพ็ค!$C:$C,'รับ-จ่าย ประจำวัน'!$B257,แพ็ค!Q:Q)+SUMIF(ธุรการ!$C:$C,'รับ-จ่าย ประจำวัน'!$B257,ธุรการ!Q:Q)+SUMIF(เส้นแต่งหน้าขนมปัง!$C:$C,'รับ-จ่าย ประจำวัน'!$B257,เส้นแต่งหน้าขนมปัง!Q:Q)+SUMIF('วางแผนBC,CJ'!$C:$C,'รับ-จ่าย ประจำวัน'!$B257,'วางแผนBC,CJ'!Q:Q)+SUMIF(RD!$C:$C,'รับ-จ่าย ประจำวัน'!$B257,RD!Q:Q)+SUMIF('FG,ออนไล,คัดแยก'!$C:$C,'รับ-จ่าย ประจำวัน'!$B257,'FG,ออนไล,คัดแยก'!Q:Q)</f>
        <v>0</v>
      </c>
      <c r="AY257" s="16">
        <f>SUMIF(เตรียมส่วนผสม!$C:$C,'รับ-จ่าย ประจำวัน'!$B257,เตรียมส่วนผสม!R:R)+SUMIF(กวนไส้!$C:$C,'รับ-จ่าย ประจำวัน'!$B257,กวนไส้!R:R)+SUMIF(ผลิต1!$C:$C,'รับ-จ่าย ประจำวัน'!$B257,ผลิต1!R:R)+SUMIF(ผลิต2!$C:$C,'รับ-จ่าย ประจำวัน'!$B257,ผลิต2!R:R)+SUMIF(เส้นแต่งหน้าขนมเค้ก!$C:$C,'รับ-จ่าย ประจำวัน'!$B257,เส้นแต่งหน้าขนมเค้ก!R:R)+SUMIF(แพ็ค!$C:$C,'รับ-จ่าย ประจำวัน'!$B257,แพ็ค!R:R)+SUMIF(ธุรการ!$C:$C,'รับ-จ่าย ประจำวัน'!$B257,ธุรการ!R:R)+SUMIF(เส้นแต่งหน้าขนมปัง!$C:$C,'รับ-จ่าย ประจำวัน'!$B257,เส้นแต่งหน้าขนมปัง!R:R)+SUMIF('วางแผนBC,CJ'!$C:$C,'รับ-จ่าย ประจำวัน'!$B257,'วางแผนBC,CJ'!R:R)+SUMIF(RD!$C:$C,'รับ-จ่าย ประจำวัน'!$B257,RD!R:R)+SUMIF('FG,ออนไล,คัดแยก'!$C:$C,'รับ-จ่าย ประจำวัน'!$B257,'FG,ออนไล,คัดแยก'!R:R)</f>
        <v>0</v>
      </c>
      <c r="AZ257" s="16">
        <f>SUMIF(เตรียมส่วนผสม!$C:$C,'รับ-จ่าย ประจำวัน'!$B257,เตรียมส่วนผสม!S:S)+SUMIF(กวนไส้!$C:$C,'รับ-จ่าย ประจำวัน'!$B257,กวนไส้!S:S)+SUMIF(ผลิต1!$C:$C,'รับ-จ่าย ประจำวัน'!$B257,ผลิต1!S:S)+SUMIF(ผลิต2!$C:$C,'รับ-จ่าย ประจำวัน'!$B257,ผลิต2!S:S)+SUMIF(เส้นแต่งหน้าขนมเค้ก!$C:$C,'รับ-จ่าย ประจำวัน'!$B257,เส้นแต่งหน้าขนมเค้ก!S:S)+SUMIF(แพ็ค!$C:$C,'รับ-จ่าย ประจำวัน'!$B257,แพ็ค!S:S)+SUMIF(ธุรการ!$C:$C,'รับ-จ่าย ประจำวัน'!$B257,ธุรการ!S:S)+SUMIF(เส้นแต่งหน้าขนมปัง!$C:$C,'รับ-จ่าย ประจำวัน'!$B257,เส้นแต่งหน้าขนมปัง!S:S)+SUMIF('วางแผนBC,CJ'!$C:$C,'รับ-จ่าย ประจำวัน'!$B257,'วางแผนBC,CJ'!S:S)+SUMIF(RD!$C:$C,'รับ-จ่าย ประจำวัน'!$B257,RD!S:S)+SUMIF('FG,ออนไล,คัดแยก'!$C:$C,'รับ-จ่าย ประจำวัน'!$B257,'FG,ออนไล,คัดแยก'!S:S)</f>
        <v>0</v>
      </c>
      <c r="BA257" s="16">
        <f>SUMIF(เตรียมส่วนผสม!$C:$C,'รับ-จ่าย ประจำวัน'!$B257,เตรียมส่วนผสม!T:T)+SUMIF(กวนไส้!$C:$C,'รับ-จ่าย ประจำวัน'!$B257,กวนไส้!T:T)+SUMIF(ผลิต1!$C:$C,'รับ-จ่าย ประจำวัน'!$B257,ผลิต1!T:T)+SUMIF(ผลิต2!$C:$C,'รับ-จ่าย ประจำวัน'!$B257,ผลิต2!T:T)+SUMIF(เส้นแต่งหน้าขนมเค้ก!$C:$C,'รับ-จ่าย ประจำวัน'!$B257,เส้นแต่งหน้าขนมเค้ก!T:T)+SUMIF(แพ็ค!$C:$C,'รับ-จ่าย ประจำวัน'!$B257,แพ็ค!T:T)+SUMIF(ธุรการ!$C:$C,'รับ-จ่าย ประจำวัน'!$B257,ธุรการ!T:T)+SUMIF(เส้นแต่งหน้าขนมปัง!$C:$C,'รับ-จ่าย ประจำวัน'!$B257,เส้นแต่งหน้าขนมปัง!T:T)+SUMIF('วางแผนBC,CJ'!$C:$C,'รับ-จ่าย ประจำวัน'!$B257,'วางแผนBC,CJ'!T:T)+SUMIF(RD!$C:$C,'รับ-จ่าย ประจำวัน'!$B257,RD!T:T)+SUMIF('FG,ออนไล,คัดแยก'!$C:$C,'รับ-จ่าย ประจำวัน'!$B257,'FG,ออนไล,คัดแยก'!T:T)</f>
        <v>0</v>
      </c>
      <c r="BB257" s="16">
        <f>SUMIF(เตรียมส่วนผสม!$C:$C,'รับ-จ่าย ประจำวัน'!$B257,เตรียมส่วนผสม!U:U)+SUMIF(กวนไส้!$C:$C,'รับ-จ่าย ประจำวัน'!$B257,กวนไส้!U:U)+SUMIF(ผลิต1!$C:$C,'รับ-จ่าย ประจำวัน'!$B257,ผลิต1!U:U)+SUMIF(ผลิต2!$C:$C,'รับ-จ่าย ประจำวัน'!$B257,ผลิต2!U:U)+SUMIF(เส้นแต่งหน้าขนมเค้ก!$C:$C,'รับ-จ่าย ประจำวัน'!$B257,เส้นแต่งหน้าขนมเค้ก!U:U)+SUMIF(แพ็ค!$C:$C,'รับ-จ่าย ประจำวัน'!$B257,แพ็ค!U:U)+SUMIF(ธุรการ!$C:$C,'รับ-จ่าย ประจำวัน'!$B257,ธุรการ!U:U)+SUMIF(เส้นแต่งหน้าขนมปัง!$C:$C,'รับ-จ่าย ประจำวัน'!$B257,เส้นแต่งหน้าขนมปัง!U:U)+SUMIF('วางแผนBC,CJ'!$C:$C,'รับ-จ่าย ประจำวัน'!$B257,'วางแผนBC,CJ'!U:U)+SUMIF(RD!$C:$C,'รับ-จ่าย ประจำวัน'!$B257,RD!U:U)+SUMIF('FG,ออนไล,คัดแยก'!$C:$C,'รับ-จ่าย ประจำวัน'!$B257,'FG,ออนไล,คัดแยก'!U:U)</f>
        <v>0</v>
      </c>
      <c r="BC257" s="16">
        <f>SUMIF(เตรียมส่วนผสม!$C:$C,'รับ-จ่าย ประจำวัน'!$B257,เตรียมส่วนผสม!V:V)+SUMIF(กวนไส้!$C:$C,'รับ-จ่าย ประจำวัน'!$B257,กวนไส้!V:V)+SUMIF(ผลิต1!$C:$C,'รับ-จ่าย ประจำวัน'!$B257,ผลิต1!V:V)+SUMIF(ผลิต2!$C:$C,'รับ-จ่าย ประจำวัน'!$B257,ผลิต2!V:V)+SUMIF(เส้นแต่งหน้าขนมเค้ก!$C:$C,'รับ-จ่าย ประจำวัน'!$B257,เส้นแต่งหน้าขนมเค้ก!V:V)+SUMIF(แพ็ค!$C:$C,'รับ-จ่าย ประจำวัน'!$B257,แพ็ค!V:V)+SUMIF(ธุรการ!$C:$C,'รับ-จ่าย ประจำวัน'!$B257,ธุรการ!V:V)+SUMIF(เส้นแต่งหน้าขนมปัง!$C:$C,'รับ-จ่าย ประจำวัน'!$B257,เส้นแต่งหน้าขนมปัง!V:V)+SUMIF('วางแผนBC,CJ'!$C:$C,'รับ-จ่าย ประจำวัน'!$B257,'วางแผนBC,CJ'!V:V)+SUMIF(RD!$C:$C,'รับ-จ่าย ประจำวัน'!$B257,RD!V:V)+SUMIF('FG,ออนไล,คัดแยก'!$C:$C,'รับ-จ่าย ประจำวัน'!$B257,'FG,ออนไล,คัดแยก'!V:V)</f>
        <v>1000</v>
      </c>
      <c r="BD257" s="16">
        <f>SUMIF(เตรียมส่วนผสม!$C:$C,'รับ-จ่าย ประจำวัน'!$B257,เตรียมส่วนผสม!W:W)+SUMIF(กวนไส้!$C:$C,'รับ-จ่าย ประจำวัน'!$B257,กวนไส้!W:W)+SUMIF(ผลิต1!$C:$C,'รับ-จ่าย ประจำวัน'!$B257,ผลิต1!W:W)+SUMIF(ผลิต2!$C:$C,'รับ-จ่าย ประจำวัน'!$B257,ผลิต2!W:W)+SUMIF(เส้นแต่งหน้าขนมเค้ก!$C:$C,'รับ-จ่าย ประจำวัน'!$B257,เส้นแต่งหน้าขนมเค้ก!W:W)+SUMIF(แพ็ค!$C:$C,'รับ-จ่าย ประจำวัน'!$B257,แพ็ค!W:W)+SUMIF(ธุรการ!$C:$C,'รับ-จ่าย ประจำวัน'!$B257,ธุรการ!W:W)+SUMIF(เส้นแต่งหน้าขนมปัง!$C:$C,'รับ-จ่าย ประจำวัน'!$B257,เส้นแต่งหน้าขนมปัง!W:W)+SUMIF('วางแผนBC,CJ'!$C:$C,'รับ-จ่าย ประจำวัน'!$B257,'วางแผนBC,CJ'!W:W)+SUMIF(RD!$C:$C,'รับ-จ่าย ประจำวัน'!$B257,RD!W:W)+SUMIF('FG,ออนไล,คัดแยก'!$C:$C,'รับ-จ่าย ประจำวัน'!$B257,'FG,ออนไล,คัดแยก'!W:W)</f>
        <v>0</v>
      </c>
      <c r="BE257" s="16">
        <f>SUMIF(เตรียมส่วนผสม!$C:$C,'รับ-จ่าย ประจำวัน'!$B257,เตรียมส่วนผสม!X:X)+SUMIF(กวนไส้!$C:$C,'รับ-จ่าย ประจำวัน'!$B257,กวนไส้!X:X)+SUMIF(ผลิต1!$C:$C,'รับ-จ่าย ประจำวัน'!$B257,ผลิต1!X:X)+SUMIF(ผลิต2!$C:$C,'รับ-จ่าย ประจำวัน'!$B257,ผลิต2!X:X)+SUMIF(เส้นแต่งหน้าขนมเค้ก!$C:$C,'รับ-จ่าย ประจำวัน'!$B257,เส้นแต่งหน้าขนมเค้ก!X:X)+SUMIF(แพ็ค!$C:$C,'รับ-จ่าย ประจำวัน'!$B257,แพ็ค!X:X)+SUMIF(ธุรการ!$C:$C,'รับ-จ่าย ประจำวัน'!$B257,ธุรการ!X:X)+SUMIF(เส้นแต่งหน้าขนมปัง!$C:$C,'รับ-จ่าย ประจำวัน'!$B257,เส้นแต่งหน้าขนมปัง!X:X)+SUMIF('วางแผนBC,CJ'!$C:$C,'รับ-จ่าย ประจำวัน'!$B257,'วางแผนBC,CJ'!X:X)+SUMIF(RD!$C:$C,'รับ-จ่าย ประจำวัน'!$B257,RD!X:X)+SUMIF('FG,ออนไล,คัดแยก'!$C:$C,'รับ-จ่าย ประจำวัน'!$B257,'FG,ออนไล,คัดแยก'!X:X)</f>
        <v>0</v>
      </c>
      <c r="BF257" s="16">
        <f>SUMIF(เตรียมส่วนผสม!$C:$C,'รับ-จ่าย ประจำวัน'!$B257,เตรียมส่วนผสม!Y:Y)+SUMIF(กวนไส้!$C:$C,'รับ-จ่าย ประจำวัน'!$B257,กวนไส้!Y:Y)+SUMIF(ผลิต1!$C:$C,'รับ-จ่าย ประจำวัน'!$B257,ผลิต1!Y:Y)+SUMIF(ผลิต2!$C:$C,'รับ-จ่าย ประจำวัน'!$B257,ผลิต2!Y:Y)+SUMIF(เส้นแต่งหน้าขนมเค้ก!$C:$C,'รับ-จ่าย ประจำวัน'!$B257,เส้นแต่งหน้าขนมเค้ก!Y:Y)+SUMIF(แพ็ค!$C:$C,'รับ-จ่าย ประจำวัน'!$B257,แพ็ค!Y:Y)+SUMIF(ธุรการ!$C:$C,'รับ-จ่าย ประจำวัน'!$B257,ธุรการ!Y:Y)+SUMIF(เส้นแต่งหน้าขนมปัง!$C:$C,'รับ-จ่าย ประจำวัน'!$B257,เส้นแต่งหน้าขนมปัง!Y:Y)+SUMIF('วางแผนBC,CJ'!$C:$C,'รับ-จ่าย ประจำวัน'!$B257,'วางแผนBC,CJ'!Y:Y)+SUMIF(RD!$C:$C,'รับ-จ่าย ประจำวัน'!$B257,RD!Y:Y)+SUMIF('FG,ออนไล,คัดแยก'!$C:$C,'รับ-จ่าย ประจำวัน'!$B257,'FG,ออนไล,คัดแยก'!Y:Y)</f>
        <v>0</v>
      </c>
      <c r="BG257" s="16">
        <f>SUMIF(เตรียมส่วนผสม!$C:$C,'รับ-จ่าย ประจำวัน'!$B257,เตรียมส่วนผสม!Z:Z)+SUMIF(กวนไส้!$C:$C,'รับ-จ่าย ประจำวัน'!$B257,กวนไส้!Z:Z)+SUMIF(ผลิต1!$C:$C,'รับ-จ่าย ประจำวัน'!$B257,ผลิต1!Z:Z)+SUMIF(ผลิต2!$C:$C,'รับ-จ่าย ประจำวัน'!$B257,ผลิต2!Z:Z)+SUMIF(เส้นแต่งหน้าขนมเค้ก!$C:$C,'รับ-จ่าย ประจำวัน'!$B257,เส้นแต่งหน้าขนมเค้ก!Z:Z)+SUMIF(แพ็ค!$C:$C,'รับ-จ่าย ประจำวัน'!$B257,แพ็ค!Z:Z)+SUMIF(ธุรการ!$C:$C,'รับ-จ่าย ประจำวัน'!$B257,ธุรการ!Z:Z)+SUMIF(เส้นแต่งหน้าขนมปัง!$C:$C,'รับ-จ่าย ประจำวัน'!$B257,เส้นแต่งหน้าขนมปัง!Z:Z)+SUMIF('วางแผนBC,CJ'!$C:$C,'รับ-จ่าย ประจำวัน'!$B257,'วางแผนBC,CJ'!Z:Z)+SUMIF(RD!$C:$C,'รับ-จ่าย ประจำวัน'!$B257,RD!Z:Z)+SUMIF('FG,ออนไล,คัดแยก'!$C:$C,'รับ-จ่าย ประจำวัน'!$B257,'FG,ออนไล,คัดแยก'!Z:Z)</f>
        <v>2000</v>
      </c>
      <c r="BH257" s="16">
        <f>SUMIF(เตรียมส่วนผสม!$C:$C,'รับ-จ่าย ประจำวัน'!$B257,เตรียมส่วนผสม!AA:AA)+SUMIF(กวนไส้!$C:$C,'รับ-จ่าย ประจำวัน'!$B257,กวนไส้!AA:AA)+SUMIF(ผลิต1!$C:$C,'รับ-จ่าย ประจำวัน'!$B257,ผลิต1!AA:AA)+SUMIF(ผลิต2!$C:$C,'รับ-จ่าย ประจำวัน'!$B257,ผลิต2!AA:AA)+SUMIF(เส้นแต่งหน้าขนมเค้ก!$C:$C,'รับ-จ่าย ประจำวัน'!$B257,เส้นแต่งหน้าขนมเค้ก!AA:AA)+SUMIF(แพ็ค!$C:$C,'รับ-จ่าย ประจำวัน'!$B257,แพ็ค!AA:AA)+SUMIF(ธุรการ!$C:$C,'รับ-จ่าย ประจำวัน'!$B257,ธุรการ!AA:AA)+SUMIF(เส้นแต่งหน้าขนมปัง!$C:$C,'รับ-จ่าย ประจำวัน'!$B257,เส้นแต่งหน้าขนมปัง!AA:AA)+SUMIF('วางแผนBC,CJ'!$C:$C,'รับ-จ่าย ประจำวัน'!$B257,'วางแผนBC,CJ'!AA:AA)+SUMIF(RD!$C:$C,'รับ-จ่าย ประจำวัน'!$B257,RD!AA:AA)+SUMIF('FG,ออนไล,คัดแยก'!$C:$C,'รับ-จ่าย ประจำวัน'!$B257,'FG,ออนไล,คัดแยก'!AA:AA)</f>
        <v>0</v>
      </c>
      <c r="BI257" s="16">
        <f>SUMIF(เตรียมส่วนผสม!$C:$C,'รับ-จ่าย ประจำวัน'!$B257,เตรียมส่วนผสม!AB:AB)+SUMIF(กวนไส้!$C:$C,'รับ-จ่าย ประจำวัน'!$B257,กวนไส้!AB:AB)+SUMIF(ผลิต1!$C:$C,'รับ-จ่าย ประจำวัน'!$B257,ผลิต1!AB:AB)+SUMIF(ผลิต2!$C:$C,'รับ-จ่าย ประจำวัน'!$B257,ผลิต2!AB:AB)+SUMIF(เส้นแต่งหน้าขนมเค้ก!$C:$C,'รับ-จ่าย ประจำวัน'!$B257,เส้นแต่งหน้าขนมเค้ก!AB:AB)+SUMIF(แพ็ค!$C:$C,'รับ-จ่าย ประจำวัน'!$B257,แพ็ค!AB:AB)+SUMIF(ธุรการ!$C:$C,'รับ-จ่าย ประจำวัน'!$B257,ธุรการ!AB:AB)+SUMIF(เส้นแต่งหน้าขนมปัง!$C:$C,'รับ-จ่าย ประจำวัน'!$B257,เส้นแต่งหน้าขนมปัง!AB:AB)+SUMIF('วางแผนBC,CJ'!$C:$C,'รับ-จ่าย ประจำวัน'!$B257,'วางแผนBC,CJ'!AB:AB)+SUMIF(RD!$C:$C,'รับ-จ่าย ประจำวัน'!$B257,RD!AB:AB)+SUMIF('FG,ออนไล,คัดแยก'!$C:$C,'รับ-จ่าย ประจำวัน'!$B257,'FG,ออนไล,คัดแยก'!AB:AB)</f>
        <v>0</v>
      </c>
      <c r="BJ257" s="16">
        <f>SUMIF(เตรียมส่วนผสม!$C:$C,'รับ-จ่าย ประจำวัน'!$B257,เตรียมส่วนผสม!AC:AC)+SUMIF(กวนไส้!$C:$C,'รับ-จ่าย ประจำวัน'!$B257,กวนไส้!AC:AC)+SUMIF(ผลิต1!$C:$C,'รับ-จ่าย ประจำวัน'!$B257,ผลิต1!AC:AC)+SUMIF(ผลิต2!$C:$C,'รับ-จ่าย ประจำวัน'!$B257,ผลิต2!AC:AC)+SUMIF(เส้นแต่งหน้าขนมเค้ก!$C:$C,'รับ-จ่าย ประจำวัน'!$B257,เส้นแต่งหน้าขนมเค้ก!AC:AC)+SUMIF(แพ็ค!$C:$C,'รับ-จ่าย ประจำวัน'!$B257,แพ็ค!AC:AC)+SUMIF(ธุรการ!$C:$C,'รับ-จ่าย ประจำวัน'!$B257,ธุรการ!AC:AC)+SUMIF(เส้นแต่งหน้าขนมปัง!$C:$C,'รับ-จ่าย ประจำวัน'!$B257,เส้นแต่งหน้าขนมปัง!AC:AC)+SUMIF('วางแผนBC,CJ'!$C:$C,'รับ-จ่าย ประจำวัน'!$B257,'วางแผนBC,CJ'!AC:AC)+SUMIF(RD!$C:$C,'รับ-จ่าย ประจำวัน'!$B257,RD!AC:AC)+SUMIF('FG,ออนไล,คัดแยก'!$C:$C,'รับ-จ่าย ประจำวัน'!$B257,'FG,ออนไล,คัดแยก'!AC:AC)</f>
        <v>0</v>
      </c>
      <c r="BK257" s="16">
        <f>SUMIF(เตรียมส่วนผสม!$C:$C,'รับ-จ่าย ประจำวัน'!$B257,เตรียมส่วนผสม!AD:AD)+SUMIF(กวนไส้!$C:$C,'รับ-จ่าย ประจำวัน'!$B257,กวนไส้!AD:AD)+SUMIF(ผลิต1!$C:$C,'รับ-จ่าย ประจำวัน'!$B257,ผลิต1!AD:AD)+SUMIF(ผลิต2!$C:$C,'รับ-จ่าย ประจำวัน'!$B257,ผลิต2!AD:AD)+SUMIF(เส้นแต่งหน้าขนมเค้ก!$C:$C,'รับ-จ่าย ประจำวัน'!$B257,เส้นแต่งหน้าขนมเค้ก!AD:AD)+SUMIF(แพ็ค!$C:$C,'รับ-จ่าย ประจำวัน'!$B257,แพ็ค!AD:AD)+SUMIF(ธุรการ!$C:$C,'รับ-จ่าย ประจำวัน'!$B257,ธุรการ!AD:AD)+SUMIF(เส้นแต่งหน้าขนมปัง!$C:$C,'รับ-จ่าย ประจำวัน'!$B257,เส้นแต่งหน้าขนมปัง!AD:AD)+SUMIF('วางแผนBC,CJ'!$C:$C,'รับ-จ่าย ประจำวัน'!$B257,'วางแผนBC,CJ'!AD:AD)+SUMIF(RD!$C:$C,'รับ-จ่าย ประจำวัน'!$B257,RD!AD:AD)+SUMIF('FG,ออนไล,คัดแยก'!$C:$C,'รับ-จ่าย ประจำวัน'!$B257,'FG,ออนไล,คัดแยก'!AD:AD)</f>
        <v>0</v>
      </c>
      <c r="BL257" s="16">
        <f>SUMIF(เตรียมส่วนผสม!$C:$C,'รับ-จ่าย ประจำวัน'!$B257,เตรียมส่วนผสม!AE:AE)+SUMIF(กวนไส้!$C:$C,'รับ-จ่าย ประจำวัน'!$B257,กวนไส้!AE:AE)+SUMIF(ผลิต1!$C:$C,'รับ-จ่าย ประจำวัน'!$B257,ผลิต1!AE:AE)+SUMIF(ผลิต2!$C:$C,'รับ-จ่าย ประจำวัน'!$B257,ผลิต2!AE:AE)+SUMIF(เส้นแต่งหน้าขนมเค้ก!$C:$C,'รับ-จ่าย ประจำวัน'!$B257,เส้นแต่งหน้าขนมเค้ก!AE:AE)+SUMIF(แพ็ค!$C:$C,'รับ-จ่าย ประจำวัน'!$B257,แพ็ค!AE:AE)+SUMIF(ธุรการ!$C:$C,'รับ-จ่าย ประจำวัน'!$B257,ธุรการ!AE:AE)+SUMIF(เส้นแต่งหน้าขนมปัง!$C:$C,'รับ-จ่าย ประจำวัน'!$B257,เส้นแต่งหน้าขนมปัง!AE:AE)+SUMIF('วางแผนBC,CJ'!$C:$C,'รับ-จ่าย ประจำวัน'!$B257,'วางแผนBC,CJ'!AE:AE)+SUMIF(RD!$C:$C,'รับ-จ่าย ประจำวัน'!$B257,RD!AE:AE)+SUMIF('FG,ออนไล,คัดแยก'!$C:$C,'รับ-จ่าย ประจำวัน'!$B257,'FG,ออนไล,คัดแยก'!AE:AE)</f>
        <v>0</v>
      </c>
      <c r="BM257" s="16">
        <f>SUMIF(เตรียมส่วนผสม!$C:$C,'รับ-จ่าย ประจำวัน'!$B257,เตรียมส่วนผสม!AF:AF)+SUMIF(กวนไส้!$C:$C,'รับ-จ่าย ประจำวัน'!$B257,กวนไส้!AF:AF)+SUMIF(ผลิต1!$C:$C,'รับ-จ่าย ประจำวัน'!$B257,ผลิต1!AF:AF)+SUMIF(ผลิต2!$C:$C,'รับ-จ่าย ประจำวัน'!$B257,ผลิต2!AF:AF)+SUMIF(เส้นแต่งหน้าขนมเค้ก!$C:$C,'รับ-จ่าย ประจำวัน'!$B257,เส้นแต่งหน้าขนมเค้ก!AF:AF)+SUMIF(แพ็ค!$C:$C,'รับ-จ่าย ประจำวัน'!$B257,แพ็ค!AF:AF)+SUMIF(ธุรการ!$C:$C,'รับ-จ่าย ประจำวัน'!$B257,ธุรการ!AF:AF)+SUMIF(เส้นแต่งหน้าขนมปัง!$C:$C,'รับ-จ่าย ประจำวัน'!$B257,เส้นแต่งหน้าขนมปัง!AF:AF)+SUMIF('วางแผนBC,CJ'!$C:$C,'รับ-จ่าย ประจำวัน'!$B257,'วางแผนBC,CJ'!AF:AF)+SUMIF(RD!$C:$C,'รับ-จ่าย ประจำวัน'!$B257,RD!AF:AF)+SUMIF('FG,ออนไล,คัดแยก'!$C:$C,'รับ-จ่าย ประจำวัน'!$B257,'FG,ออนไล,คัดแยก'!AF:AF)</f>
        <v>0</v>
      </c>
      <c r="BN257" s="16">
        <f>SUMIF(เตรียมส่วนผสม!$C:$C,'รับ-จ่าย ประจำวัน'!$B257,เตรียมส่วนผสม!AG:AG)+SUMIF(กวนไส้!$C:$C,'รับ-จ่าย ประจำวัน'!$B257,กวนไส้!AG:AG)+SUMIF(ผลิต1!$C:$C,'รับ-จ่าย ประจำวัน'!$B257,ผลิต1!AG:AG)+SUMIF(ผลิต2!$C:$C,'รับ-จ่าย ประจำวัน'!$B257,ผลิต2!AG:AG)+SUMIF(เส้นแต่งหน้าขนมเค้ก!$C:$C,'รับ-จ่าย ประจำวัน'!$B257,เส้นแต่งหน้าขนมเค้ก!AG:AG)+SUMIF(แพ็ค!$C:$C,'รับ-จ่าย ประจำวัน'!$B257,แพ็ค!AG:AG)+SUMIF(ธุรการ!$C:$C,'รับ-จ่าย ประจำวัน'!$B257,ธุรการ!AG:AG)+SUMIF(เส้นแต่งหน้าขนมปัง!$C:$C,'รับ-จ่าย ประจำวัน'!$B257,เส้นแต่งหน้าขนมปัง!AG:AG)+SUMIF('วางแผนBC,CJ'!$C:$C,'รับ-จ่าย ประจำวัน'!$B257,'วางแผนBC,CJ'!AG:AG)+SUMIF(RD!$C:$C,'รับ-จ่าย ประจำวัน'!$B257,RD!AG:AG)+SUMIF('FG,ออนไล,คัดแยก'!$C:$C,'รับ-จ่าย ประจำวัน'!$B257,'FG,ออนไล,คัดแยก'!AG:AG)</f>
        <v>0</v>
      </c>
      <c r="BO257" s="16">
        <f>SUMIF(เตรียมส่วนผสม!$C:$C,'รับ-จ่าย ประจำวัน'!$B257,เตรียมส่วนผสม!AH:AH)+SUMIF(กวนไส้!$C:$C,'รับ-จ่าย ประจำวัน'!$B257,กวนไส้!AH:AH)+SUMIF(ผลิต1!$C:$C,'รับ-จ่าย ประจำวัน'!$B257,ผลิต1!AH:AH)+SUMIF(ผลิต2!$C:$C,'รับ-จ่าย ประจำวัน'!$B257,ผลิต2!AH:AH)+SUMIF(เส้นแต่งหน้าขนมเค้ก!$C:$C,'รับ-จ่าย ประจำวัน'!$B257,เส้นแต่งหน้าขนมเค้ก!AH:AH)+SUMIF(แพ็ค!$C:$C,'รับ-จ่าย ประจำวัน'!$B257,แพ็ค!AH:AH)+SUMIF(ธุรการ!$C:$C,'รับ-จ่าย ประจำวัน'!$B257,ธุรการ!AH:AH)+SUMIF(เส้นแต่งหน้าขนมปัง!$C:$C,'รับ-จ่าย ประจำวัน'!$B257,เส้นแต่งหน้าขนมปัง!AH:AH)+SUMIF('วางแผนBC,CJ'!$C:$C,'รับ-จ่าย ประจำวัน'!$B257,'วางแผนBC,CJ'!AH:AH)+SUMIF(RD!$C:$C,'รับ-จ่าย ประจำวัน'!$B257,RD!AH:AH)+SUMIF('FG,ออนไล,คัดแยก'!$C:$C,'รับ-จ่าย ประจำวัน'!$B257,'FG,ออนไล,คัดแยก'!AH:AH)</f>
        <v>0</v>
      </c>
      <c r="BP257" s="16">
        <f>SUMIF(เตรียมส่วนผสม!$C:$C,'รับ-จ่าย ประจำวัน'!$B257,เตรียมส่วนผสม!AI:AI)+SUMIF(กวนไส้!$C:$C,'รับ-จ่าย ประจำวัน'!$B257,กวนไส้!AI:AI)+SUMIF(ผลิต1!$C:$C,'รับ-จ่าย ประจำวัน'!$B257,ผลิต1!AI:AI)+SUMIF(ผลิต2!$C:$C,'รับ-จ่าย ประจำวัน'!$B257,ผลิต2!AI:AI)+SUMIF(เส้นแต่งหน้าขนมเค้ก!$C:$C,'รับ-จ่าย ประจำวัน'!$B257,เส้นแต่งหน้าขนมเค้ก!AI:AI)+SUMIF(แพ็ค!$C:$C,'รับ-จ่าย ประจำวัน'!$B257,แพ็ค!AI:AI)+SUMIF(ธุรการ!$C:$C,'รับ-จ่าย ประจำวัน'!$B257,ธุรการ!AI:AI)+SUMIF(เส้นแต่งหน้าขนมปัง!$C:$C,'รับ-จ่าย ประจำวัน'!$B257,เส้นแต่งหน้าขนมปัง!AI:AI)+SUMIF('วางแผนBC,CJ'!$C:$C,'รับ-จ่าย ประจำวัน'!$B257,'วางแผนBC,CJ'!AI:AI)+SUMIF(RD!$C:$C,'รับ-จ่าย ประจำวัน'!$B257,RD!AI:AI)+SUMIF('FG,ออนไล,คัดแยก'!$C:$C,'รับ-จ่าย ประจำวัน'!$B257,'FG,ออนไล,คัดแยก'!AI:AI)</f>
        <v>0</v>
      </c>
      <c r="BQ257" s="16">
        <f>SUMIF(เตรียมส่วนผสม!$C:$C,'รับ-จ่าย ประจำวัน'!$B257,เตรียมส่วนผสม!AJ:AJ)+SUMIF(กวนไส้!$C:$C,'รับ-จ่าย ประจำวัน'!$B257,กวนไส้!AJ:AJ)+SUMIF(ผลิต1!$C:$C,'รับ-จ่าย ประจำวัน'!$B257,ผลิต1!AJ:AJ)+SUMIF(ผลิต2!$C:$C,'รับ-จ่าย ประจำวัน'!$B257,ผลิต2!AJ:AJ)+SUMIF(เส้นแต่งหน้าขนมเค้ก!$C:$C,'รับ-จ่าย ประจำวัน'!$B257,เส้นแต่งหน้าขนมเค้ก!AJ:AJ)+SUMIF(แพ็ค!$C:$C,'รับ-จ่าย ประจำวัน'!$B257,แพ็ค!AJ:AJ)+SUMIF(ธุรการ!$C:$C,'รับ-จ่าย ประจำวัน'!$B257,ธุรการ!AJ:AJ)+SUMIF(เส้นแต่งหน้าขนมปัง!$C:$C,'รับ-จ่าย ประจำวัน'!$B257,เส้นแต่งหน้าขนมปัง!AJ:AJ)+SUMIF('วางแผนBC,CJ'!$C:$C,'รับ-จ่าย ประจำวัน'!$B257,'วางแผนBC,CJ'!AJ:AJ)+SUMIF(RD!$C:$C,'รับ-จ่าย ประจำวัน'!$B257,RD!AJ:AJ)+SUMIF('FG,ออนไล,คัดแยก'!$C:$C,'รับ-จ่าย ประจำวัน'!$B257,'FG,ออนไล,คัดแยก'!AJ:AJ)</f>
        <v>0</v>
      </c>
      <c r="BR257" s="16">
        <f>SUMIF(เตรียมส่วนผสม!$C:$C,'รับ-จ่าย ประจำวัน'!$B257,เตรียมส่วนผสม!AK:AK)+SUMIF(กวนไส้!$C:$C,'รับ-จ่าย ประจำวัน'!$B257,กวนไส้!AK:AK)+SUMIF(ผลิต1!$C:$C,'รับ-จ่าย ประจำวัน'!$B257,ผลิต1!AK:AK)+SUMIF(ผลิต2!$C:$C,'รับ-จ่าย ประจำวัน'!$B257,ผลิต2!AK:AK)+SUMIF(เส้นแต่งหน้าขนมเค้ก!$C:$C,'รับ-จ่าย ประจำวัน'!$B257,เส้นแต่งหน้าขนมเค้ก!AK:AK)+SUMIF(แพ็ค!$C:$C,'รับ-จ่าย ประจำวัน'!$B257,แพ็ค!AK:AK)+SUMIF(ธุรการ!$C:$C,'รับ-จ่าย ประจำวัน'!$B257,ธุรการ!AK:AK)+SUMIF(เส้นแต่งหน้าขนมปัง!$C:$C,'รับ-จ่าย ประจำวัน'!$B257,เส้นแต่งหน้าขนมปัง!AK:AK)+SUMIF('วางแผนBC,CJ'!$C:$C,'รับ-จ่าย ประจำวัน'!$B257,'วางแผนBC,CJ'!AK:AK)+SUMIF(RD!$C:$C,'รับ-จ่าย ประจำวัน'!$B257,RD!AK:AK)+SUMIF('FG,ออนไล,คัดแยก'!$C:$C,'รับ-จ่าย ประจำวัน'!$B257,'FG,ออนไล,คัดแยก'!AK:AK)</f>
        <v>0</v>
      </c>
      <c r="BS257" s="16">
        <f>SUMIF(เตรียมส่วนผสม!$C:$C,'รับ-จ่าย ประจำวัน'!$B257,เตรียมส่วนผสม!AL:AL)+SUMIF(กวนไส้!$C:$C,'รับ-จ่าย ประจำวัน'!$B257,กวนไส้!AL:AL)+SUMIF(ผลิต1!$C:$C,'รับ-จ่าย ประจำวัน'!$B257,ผลิต1!AL:AL)+SUMIF(ผลิต2!$C:$C,'รับ-จ่าย ประจำวัน'!$B257,ผลิต2!AL:AL)+SUMIF(เส้นแต่งหน้าขนมเค้ก!$C:$C,'รับ-จ่าย ประจำวัน'!$B257,เส้นแต่งหน้าขนมเค้ก!AL:AL)+SUMIF(แพ็ค!$C:$C,'รับ-จ่าย ประจำวัน'!$B257,แพ็ค!AL:AL)+SUMIF(ธุรการ!$C:$C,'รับ-จ่าย ประจำวัน'!$B257,ธุรการ!AL:AL)+SUMIF(เส้นแต่งหน้าขนมปัง!$C:$C,'รับ-จ่าย ประจำวัน'!$B257,เส้นแต่งหน้าขนมปัง!AL:AL)+SUMIF('วางแผนBC,CJ'!$C:$C,'รับ-จ่าย ประจำวัน'!$B257,'วางแผนBC,CJ'!AL:AL)+SUMIF(RD!$C:$C,'รับ-จ่าย ประจำวัน'!$B257,RD!AL:AL)+SUMIF('FG,ออนไล,คัดแยก'!$C:$C,'รับ-จ่าย ประจำวัน'!$B257,'FG,ออนไล,คัดแยก'!AL:AL)</f>
        <v>0</v>
      </c>
      <c r="BT257" s="18">
        <f t="shared" ref="BT257:BT320" si="60">AO257+AP257+AQ257+AR257+AS257+AT257+AU257+AV257+AW257+AX257+AY257+AZ257+BA257+BB257+BC257+BD257+BE257+BF257+BG257+BH257+BI257+BJ257+BK257+BL257+BM257+BN257+BO257+BP257+BQ257+BR257+BS257</f>
        <v>4000</v>
      </c>
      <c r="BU257" s="116">
        <f>20000+936+460</f>
        <v>21396</v>
      </c>
      <c r="BV257" s="146">
        <f t="shared" ref="BV257:BV320" si="61">H257+AN257-BT257</f>
        <v>17000</v>
      </c>
      <c r="BW257" s="183">
        <v>30</v>
      </c>
      <c r="BX257" s="172">
        <f t="shared" si="58"/>
        <v>133.33333333333334</v>
      </c>
      <c r="BY257" s="188">
        <f t="shared" si="53"/>
        <v>127.49999999999999</v>
      </c>
      <c r="BZ257" s="180">
        <f t="shared" ref="BZ257:BZ320" ca="1" si="62">+TODAY()+BY257</f>
        <v>46330.5</v>
      </c>
      <c r="CA257" s="152"/>
      <c r="CB257" s="93"/>
      <c r="CC257" s="93"/>
      <c r="CD257" s="93"/>
      <c r="CE257" s="93"/>
      <c r="CF257" s="93"/>
      <c r="CG257" s="93"/>
      <c r="CH257" s="93"/>
      <c r="CI257" s="93"/>
      <c r="CJ257" s="94"/>
      <c r="CK257" s="9">
        <f t="shared" si="54"/>
        <v>-4396</v>
      </c>
    </row>
    <row r="258" spans="1:89" x14ac:dyDescent="0.5">
      <c r="A258" s="149" t="s">
        <v>825</v>
      </c>
      <c r="B258" s="24">
        <v>1023201011</v>
      </c>
      <c r="C258" s="10" t="s">
        <v>2107</v>
      </c>
      <c r="D258" s="135" t="s">
        <v>91</v>
      </c>
      <c r="E258" s="11">
        <v>0</v>
      </c>
      <c r="F258" s="129"/>
      <c r="G258" s="11" t="s">
        <v>827</v>
      </c>
      <c r="H258" s="12">
        <v>23000</v>
      </c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3"/>
      <c r="AF258" s="13"/>
      <c r="AG258" s="13"/>
      <c r="AH258" s="13"/>
      <c r="AI258" s="14"/>
      <c r="AJ258" s="14"/>
      <c r="AK258" s="14"/>
      <c r="AL258" s="14"/>
      <c r="AM258" s="14"/>
      <c r="AN258" s="15">
        <f t="shared" si="59"/>
        <v>0</v>
      </c>
      <c r="AO258" s="16">
        <f>SUMIF(เตรียมส่วนผสม!$C:$C,'รับ-จ่าย ประจำวัน'!$B258,เตรียมส่วนผสม!H:H)+SUMIF(กวนไส้!$C:$C,'รับ-จ่าย ประจำวัน'!$B258,กวนไส้!H:H)+SUMIF(ผลิต1!$C:$C,'รับ-จ่าย ประจำวัน'!$B258,ผลิต1!H:H)+SUMIF(ผลิต2!$C:$C,'รับ-จ่าย ประจำวัน'!$B258,ผลิต2!H:H)+SUMIF(เส้นแต่งหน้าขนมเค้ก!$C:$C,'รับ-จ่าย ประจำวัน'!$B258,เส้นแต่งหน้าขนมเค้ก!H:H)+SUMIF(แพ็ค!$C:$C,'รับ-จ่าย ประจำวัน'!$B258,แพ็ค!H:H)+SUMIF(ธุรการ!$C:$C,'รับ-จ่าย ประจำวัน'!$B258,ธุรการ!H:H)+SUMIF(เส้นแต่งหน้าขนมปัง!$C:$C,'รับ-จ่าย ประจำวัน'!$B258,เส้นแต่งหน้าขนมปัง!H:H)+SUMIF('วางแผนBC,CJ'!$C:$C,'รับ-จ่าย ประจำวัน'!$B258,'วางแผนBC,CJ'!H:H)+SUMIF(RD!$C:$C,'รับ-จ่าย ประจำวัน'!$B258,RD!H:H)+SUMIF('FG,ออนไล,คัดแยก'!$C:$C,'รับ-จ่าย ประจำวัน'!$B258,'FG,ออนไล,คัดแยก'!H:H)</f>
        <v>0</v>
      </c>
      <c r="AP258" s="16">
        <f>SUMIF(เตรียมส่วนผสม!$C:$C,'รับ-จ่าย ประจำวัน'!$B258,เตรียมส่วนผสม!I:I)+SUMIF(กวนไส้!$C:$C,'รับ-จ่าย ประจำวัน'!$B258,กวนไส้!I:I)+SUMIF(ผลิต1!$C:$C,'รับ-จ่าย ประจำวัน'!$B258,ผลิต1!I:I)+SUMIF(ผลิต2!$C:$C,'รับ-จ่าย ประจำวัน'!$B258,ผลิต2!I:I)+SUMIF(เส้นแต่งหน้าขนมเค้ก!$C:$C,'รับ-จ่าย ประจำวัน'!$B258,เส้นแต่งหน้าขนมเค้ก!I:I)+SUMIF(แพ็ค!$C:$C,'รับ-จ่าย ประจำวัน'!$B258,แพ็ค!I:I)+SUMIF(ธุรการ!$C:$C,'รับ-จ่าย ประจำวัน'!$B258,ธุรการ!I:I)+SUMIF(เส้นแต่งหน้าขนมปัง!$C:$C,'รับ-จ่าย ประจำวัน'!$B258,เส้นแต่งหน้าขนมปัง!I:I)+SUMIF('วางแผนBC,CJ'!$C:$C,'รับ-จ่าย ประจำวัน'!$B258,'วางแผนBC,CJ'!I:I)+SUMIF(RD!$C:$C,'รับ-จ่าย ประจำวัน'!$B258,RD!I:I)+SUMIF('FG,ออนไล,คัดแยก'!$C:$C,'รับ-จ่าย ประจำวัน'!$B258,'FG,ออนไล,คัดแยก'!I:I)</f>
        <v>1000</v>
      </c>
      <c r="AQ258" s="16">
        <f>SUMIF(เตรียมส่วนผสม!$C:$C,'รับ-จ่าย ประจำวัน'!$B258,เตรียมส่วนผสม!J:J)+SUMIF(กวนไส้!$C:$C,'รับ-จ่าย ประจำวัน'!$B258,กวนไส้!J:J)+SUMIF(ผลิต1!$C:$C,'รับ-จ่าย ประจำวัน'!$B258,ผลิต1!J:J)+SUMIF(ผลิต2!$C:$C,'รับ-จ่าย ประจำวัน'!$B258,ผลิต2!J:J)+SUMIF(เส้นแต่งหน้าขนมเค้ก!$C:$C,'รับ-จ่าย ประจำวัน'!$B258,เส้นแต่งหน้าขนมเค้ก!J:J)+SUMIF(แพ็ค!$C:$C,'รับ-จ่าย ประจำวัน'!$B258,แพ็ค!J:J)+SUMIF(ธุรการ!$C:$C,'รับ-จ่าย ประจำวัน'!$B258,ธุรการ!J:J)+SUMIF(เส้นแต่งหน้าขนมปัง!$C:$C,'รับ-จ่าย ประจำวัน'!$B258,เส้นแต่งหน้าขนมปัง!J:J)+SUMIF('วางแผนBC,CJ'!$C:$C,'รับ-จ่าย ประจำวัน'!$B258,'วางแผนBC,CJ'!J:J)+SUMIF(RD!$C:$C,'รับ-จ่าย ประจำวัน'!$B258,RD!J:J)+SUMIF('FG,ออนไล,คัดแยก'!$C:$C,'รับ-จ่าย ประจำวัน'!$B258,'FG,ออนไล,คัดแยก'!J:J)</f>
        <v>0</v>
      </c>
      <c r="AR258" s="16">
        <f>SUMIF(เตรียมส่วนผสม!$C:$C,'รับ-จ่าย ประจำวัน'!$B258,เตรียมส่วนผสม!K:K)+SUMIF(กวนไส้!$C:$C,'รับ-จ่าย ประจำวัน'!$B258,กวนไส้!K:K)+SUMIF(ผลิต1!$C:$C,'รับ-จ่าย ประจำวัน'!$B258,ผลิต1!K:K)+SUMIF(ผลิต2!$C:$C,'รับ-จ่าย ประจำวัน'!$B258,ผลิต2!K:K)+SUMIF(เส้นแต่งหน้าขนมเค้ก!$C:$C,'รับ-จ่าย ประจำวัน'!$B258,เส้นแต่งหน้าขนมเค้ก!K:K)+SUMIF(แพ็ค!$C:$C,'รับ-จ่าย ประจำวัน'!$B258,แพ็ค!K:K)+SUMIF(ธุรการ!$C:$C,'รับ-จ่าย ประจำวัน'!$B258,ธุรการ!K:K)+SUMIF(เส้นแต่งหน้าขนมปัง!$C:$C,'รับ-จ่าย ประจำวัน'!$B258,เส้นแต่งหน้าขนมปัง!K:K)+SUMIF('วางแผนBC,CJ'!$C:$C,'รับ-จ่าย ประจำวัน'!$B258,'วางแผนBC,CJ'!K:K)+SUMIF(RD!$C:$C,'รับ-จ่าย ประจำวัน'!$B258,RD!K:K)+SUMIF('FG,ออนไล,คัดแยก'!$C:$C,'รับ-จ่าย ประจำวัน'!$B258,'FG,ออนไล,คัดแยก'!K:K)</f>
        <v>0</v>
      </c>
      <c r="AS258" s="16">
        <f>SUMIF(เตรียมส่วนผสม!$C:$C,'รับ-จ่าย ประจำวัน'!$B258,เตรียมส่วนผสม!L:L)+SUMIF(กวนไส้!$C:$C,'รับ-จ่าย ประจำวัน'!$B258,กวนไส้!L:L)+SUMIF(ผลิต1!$C:$C,'รับ-จ่าย ประจำวัน'!$B258,ผลิต1!L:L)+SUMIF(ผลิต2!$C:$C,'รับ-จ่าย ประจำวัน'!$B258,ผลิต2!L:L)+SUMIF(เส้นแต่งหน้าขนมเค้ก!$C:$C,'รับ-จ่าย ประจำวัน'!$B258,เส้นแต่งหน้าขนมเค้ก!L:L)+SUMIF(แพ็ค!$C:$C,'รับ-จ่าย ประจำวัน'!$B258,แพ็ค!L:L)+SUMIF(ธุรการ!$C:$C,'รับ-จ่าย ประจำวัน'!$B258,ธุรการ!L:L)+SUMIF(เส้นแต่งหน้าขนมปัง!$C:$C,'รับ-จ่าย ประจำวัน'!$B258,เส้นแต่งหน้าขนมปัง!L:L)+SUMIF('วางแผนBC,CJ'!$C:$C,'รับ-จ่าย ประจำวัน'!$B258,'วางแผนBC,CJ'!L:L)+SUMIF(RD!$C:$C,'รับ-จ่าย ประจำวัน'!$B258,RD!L:L)+SUMIF('FG,ออนไล,คัดแยก'!$C:$C,'รับ-จ่าย ประจำวัน'!$B258,'FG,ออนไล,คัดแยก'!L:L)</f>
        <v>0</v>
      </c>
      <c r="AT258" s="16">
        <f>SUMIF(เตรียมส่วนผสม!$C:$C,'รับ-จ่าย ประจำวัน'!$B258,เตรียมส่วนผสม!M:M)+SUMIF(กวนไส้!$C:$C,'รับ-จ่าย ประจำวัน'!$B258,กวนไส้!M:M)+SUMIF(ผลิต1!$C:$C,'รับ-จ่าย ประจำวัน'!$B258,ผลิต1!M:M)+SUMIF(ผลิต2!$C:$C,'รับ-จ่าย ประจำวัน'!$B258,ผลิต2!M:M)+SUMIF(เส้นแต่งหน้าขนมเค้ก!$C:$C,'รับ-จ่าย ประจำวัน'!$B258,เส้นแต่งหน้าขนมเค้ก!M:M)+SUMIF(แพ็ค!$C:$C,'รับ-จ่าย ประจำวัน'!$B258,แพ็ค!M:M)+SUMIF(ธุรการ!$C:$C,'รับ-จ่าย ประจำวัน'!$B258,ธุรการ!M:M)+SUMIF(เส้นแต่งหน้าขนมปัง!$C:$C,'รับ-จ่าย ประจำวัน'!$B258,เส้นแต่งหน้าขนมปัง!M:M)+SUMIF('วางแผนBC,CJ'!$C:$C,'รับ-จ่าย ประจำวัน'!$B258,'วางแผนBC,CJ'!M:M)+SUMIF(RD!$C:$C,'รับ-จ่าย ประจำวัน'!$B258,RD!M:M)+SUMIF('FG,ออนไล,คัดแยก'!$C:$C,'รับ-จ่าย ประจำวัน'!$B258,'FG,ออนไล,คัดแยก'!M:M)</f>
        <v>0</v>
      </c>
      <c r="AU258" s="16">
        <f>SUMIF(เตรียมส่วนผสม!$C:$C,'รับ-จ่าย ประจำวัน'!$B258,เตรียมส่วนผสม!N:N)+SUMIF(กวนไส้!$C:$C,'รับ-จ่าย ประจำวัน'!$B258,กวนไส้!N:N)+SUMIF(ผลิต1!$C:$C,'รับ-จ่าย ประจำวัน'!$B258,ผลิต1!N:N)+SUMIF(ผลิต2!$C:$C,'รับ-จ่าย ประจำวัน'!$B258,ผลิต2!N:N)+SUMIF(เส้นแต่งหน้าขนมเค้ก!$C:$C,'รับ-จ่าย ประจำวัน'!$B258,เส้นแต่งหน้าขนมเค้ก!N:N)+SUMIF(แพ็ค!$C:$C,'รับ-จ่าย ประจำวัน'!$B258,แพ็ค!N:N)+SUMIF(ธุรการ!$C:$C,'รับ-จ่าย ประจำวัน'!$B258,ธุรการ!N:N)+SUMIF(เส้นแต่งหน้าขนมปัง!$C:$C,'รับ-จ่าย ประจำวัน'!$B258,เส้นแต่งหน้าขนมปัง!N:N)+SUMIF('วางแผนBC,CJ'!$C:$C,'รับ-จ่าย ประจำวัน'!$B258,'วางแผนBC,CJ'!N:N)+SUMIF(RD!$C:$C,'รับ-จ่าย ประจำวัน'!$B258,RD!N:N)+SUMIF('FG,ออนไล,คัดแยก'!$C:$C,'รับ-จ่าย ประจำวัน'!$B258,'FG,ออนไล,คัดแยก'!N:N)</f>
        <v>0</v>
      </c>
      <c r="AV258" s="16">
        <f>SUMIF(เตรียมส่วนผสม!$C:$C,'รับ-จ่าย ประจำวัน'!$B258,เตรียมส่วนผสม!O:O)+SUMIF(กวนไส้!$C:$C,'รับ-จ่าย ประจำวัน'!$B258,กวนไส้!O:O)+SUMIF(ผลิต1!$C:$C,'รับ-จ่าย ประจำวัน'!$B258,ผลิต1!O:O)+SUMIF(ผลิต2!$C:$C,'รับ-จ่าย ประจำวัน'!$B258,ผลิต2!O:O)+SUMIF(เส้นแต่งหน้าขนมเค้ก!$C:$C,'รับ-จ่าย ประจำวัน'!$B258,เส้นแต่งหน้าขนมเค้ก!O:O)+SUMIF(แพ็ค!$C:$C,'รับ-จ่าย ประจำวัน'!$B258,แพ็ค!O:O)+SUMIF(ธุรการ!$C:$C,'รับ-จ่าย ประจำวัน'!$B258,ธุรการ!O:O)+SUMIF(เส้นแต่งหน้าขนมปัง!$C:$C,'รับ-จ่าย ประจำวัน'!$B258,เส้นแต่งหน้าขนมปัง!O:O)+SUMIF('วางแผนBC,CJ'!$C:$C,'รับ-จ่าย ประจำวัน'!$B258,'วางแผนBC,CJ'!O:O)+SUMIF(RD!$C:$C,'รับ-จ่าย ประจำวัน'!$B258,RD!O:O)+SUMIF('FG,ออนไล,คัดแยก'!$C:$C,'รับ-จ่าย ประจำวัน'!$B258,'FG,ออนไล,คัดแยก'!O:O)</f>
        <v>0</v>
      </c>
      <c r="AW258" s="16">
        <f>SUMIF(เตรียมส่วนผสม!$C:$C,'รับ-จ่าย ประจำวัน'!$B258,เตรียมส่วนผสม!P:P)+SUMIF(กวนไส้!$C:$C,'รับ-จ่าย ประจำวัน'!$B258,กวนไส้!P:P)+SUMIF(ผลิต1!$C:$C,'รับ-จ่าย ประจำวัน'!$B258,ผลิต1!P:P)+SUMIF(ผลิต2!$C:$C,'รับ-จ่าย ประจำวัน'!$B258,ผลิต2!P:P)+SUMIF(เส้นแต่งหน้าขนมเค้ก!$C:$C,'รับ-จ่าย ประจำวัน'!$B258,เส้นแต่งหน้าขนมเค้ก!P:P)+SUMIF(แพ็ค!$C:$C,'รับ-จ่าย ประจำวัน'!$B258,แพ็ค!P:P)+SUMIF(ธุรการ!$C:$C,'รับ-จ่าย ประจำวัน'!$B258,ธุรการ!P:P)+SUMIF(เส้นแต่งหน้าขนมปัง!$C:$C,'รับ-จ่าย ประจำวัน'!$B258,เส้นแต่งหน้าขนมปัง!P:P)+SUMIF('วางแผนBC,CJ'!$C:$C,'รับ-จ่าย ประจำวัน'!$B258,'วางแผนBC,CJ'!P:P)+SUMIF(RD!$C:$C,'รับ-จ่าย ประจำวัน'!$B258,RD!P:P)+SUMIF('FG,ออนไล,คัดแยก'!$C:$C,'รับ-จ่าย ประจำวัน'!$B258,'FG,ออนไล,คัดแยก'!P:P)</f>
        <v>1000</v>
      </c>
      <c r="AX258" s="16">
        <f>SUMIF(เตรียมส่วนผสม!$C:$C,'รับ-จ่าย ประจำวัน'!$B258,เตรียมส่วนผสม!Q:Q)+SUMIF(กวนไส้!$C:$C,'รับ-จ่าย ประจำวัน'!$B258,กวนไส้!Q:Q)+SUMIF(ผลิต1!$C:$C,'รับ-จ่าย ประจำวัน'!$B258,ผลิต1!Q:Q)+SUMIF(ผลิต2!$C:$C,'รับ-จ่าย ประจำวัน'!$B258,ผลิต2!Q:Q)+SUMIF(เส้นแต่งหน้าขนมเค้ก!$C:$C,'รับ-จ่าย ประจำวัน'!$B258,เส้นแต่งหน้าขนมเค้ก!Q:Q)+SUMIF(แพ็ค!$C:$C,'รับ-จ่าย ประจำวัน'!$B258,แพ็ค!Q:Q)+SUMIF(ธุรการ!$C:$C,'รับ-จ่าย ประจำวัน'!$B258,ธุรการ!Q:Q)+SUMIF(เส้นแต่งหน้าขนมปัง!$C:$C,'รับ-จ่าย ประจำวัน'!$B258,เส้นแต่งหน้าขนมปัง!Q:Q)+SUMIF('วางแผนBC,CJ'!$C:$C,'รับ-จ่าย ประจำวัน'!$B258,'วางแผนBC,CJ'!Q:Q)+SUMIF(RD!$C:$C,'รับ-จ่าย ประจำวัน'!$B258,RD!Q:Q)+SUMIF('FG,ออนไล,คัดแยก'!$C:$C,'รับ-จ่าย ประจำวัน'!$B258,'FG,ออนไล,คัดแยก'!Q:Q)</f>
        <v>0</v>
      </c>
      <c r="AY258" s="16">
        <f>SUMIF(เตรียมส่วนผสม!$C:$C,'รับ-จ่าย ประจำวัน'!$B258,เตรียมส่วนผสม!R:R)+SUMIF(กวนไส้!$C:$C,'รับ-จ่าย ประจำวัน'!$B258,กวนไส้!R:R)+SUMIF(ผลิต1!$C:$C,'รับ-จ่าย ประจำวัน'!$B258,ผลิต1!R:R)+SUMIF(ผลิต2!$C:$C,'รับ-จ่าย ประจำวัน'!$B258,ผลิต2!R:R)+SUMIF(เส้นแต่งหน้าขนมเค้ก!$C:$C,'รับ-จ่าย ประจำวัน'!$B258,เส้นแต่งหน้าขนมเค้ก!R:R)+SUMIF(แพ็ค!$C:$C,'รับ-จ่าย ประจำวัน'!$B258,แพ็ค!R:R)+SUMIF(ธุรการ!$C:$C,'รับ-จ่าย ประจำวัน'!$B258,ธุรการ!R:R)+SUMIF(เส้นแต่งหน้าขนมปัง!$C:$C,'รับ-จ่าย ประจำวัน'!$B258,เส้นแต่งหน้าขนมปัง!R:R)+SUMIF('วางแผนBC,CJ'!$C:$C,'รับ-จ่าย ประจำวัน'!$B258,'วางแผนBC,CJ'!R:R)+SUMIF(RD!$C:$C,'รับ-จ่าย ประจำวัน'!$B258,RD!R:R)+SUMIF('FG,ออนไล,คัดแยก'!$C:$C,'รับ-จ่าย ประจำวัน'!$B258,'FG,ออนไล,คัดแยก'!R:R)</f>
        <v>0</v>
      </c>
      <c r="AZ258" s="16">
        <f>SUMIF(เตรียมส่วนผสม!$C:$C,'รับ-จ่าย ประจำวัน'!$B258,เตรียมส่วนผสม!S:S)+SUMIF(กวนไส้!$C:$C,'รับ-จ่าย ประจำวัน'!$B258,กวนไส้!S:S)+SUMIF(ผลิต1!$C:$C,'รับ-จ่าย ประจำวัน'!$B258,ผลิต1!S:S)+SUMIF(ผลิต2!$C:$C,'รับ-จ่าย ประจำวัน'!$B258,ผลิต2!S:S)+SUMIF(เส้นแต่งหน้าขนมเค้ก!$C:$C,'รับ-จ่าย ประจำวัน'!$B258,เส้นแต่งหน้าขนมเค้ก!S:S)+SUMIF(แพ็ค!$C:$C,'รับ-จ่าย ประจำวัน'!$B258,แพ็ค!S:S)+SUMIF(ธุรการ!$C:$C,'รับ-จ่าย ประจำวัน'!$B258,ธุรการ!S:S)+SUMIF(เส้นแต่งหน้าขนมปัง!$C:$C,'รับ-จ่าย ประจำวัน'!$B258,เส้นแต่งหน้าขนมปัง!S:S)+SUMIF('วางแผนBC,CJ'!$C:$C,'รับ-จ่าย ประจำวัน'!$B258,'วางแผนBC,CJ'!S:S)+SUMIF(RD!$C:$C,'รับ-จ่าย ประจำวัน'!$B258,RD!S:S)+SUMIF('FG,ออนไล,คัดแยก'!$C:$C,'รับ-จ่าย ประจำวัน'!$B258,'FG,ออนไล,คัดแยก'!S:S)</f>
        <v>0</v>
      </c>
      <c r="BA258" s="16">
        <f>SUMIF(เตรียมส่วนผสม!$C:$C,'รับ-จ่าย ประจำวัน'!$B258,เตรียมส่วนผสม!T:T)+SUMIF(กวนไส้!$C:$C,'รับ-จ่าย ประจำวัน'!$B258,กวนไส้!T:T)+SUMIF(ผลิต1!$C:$C,'รับ-จ่าย ประจำวัน'!$B258,ผลิต1!T:T)+SUMIF(ผลิต2!$C:$C,'รับ-จ่าย ประจำวัน'!$B258,ผลิต2!T:T)+SUMIF(เส้นแต่งหน้าขนมเค้ก!$C:$C,'รับ-จ่าย ประจำวัน'!$B258,เส้นแต่งหน้าขนมเค้ก!T:T)+SUMIF(แพ็ค!$C:$C,'รับ-จ่าย ประจำวัน'!$B258,แพ็ค!T:T)+SUMIF(ธุรการ!$C:$C,'รับ-จ่าย ประจำวัน'!$B258,ธุรการ!T:T)+SUMIF(เส้นแต่งหน้าขนมปัง!$C:$C,'รับ-จ่าย ประจำวัน'!$B258,เส้นแต่งหน้าขนมปัง!T:T)+SUMIF('วางแผนBC,CJ'!$C:$C,'รับ-จ่าย ประจำวัน'!$B258,'วางแผนBC,CJ'!T:T)+SUMIF(RD!$C:$C,'รับ-จ่าย ประจำวัน'!$B258,RD!T:T)+SUMIF('FG,ออนไล,คัดแยก'!$C:$C,'รับ-จ่าย ประจำวัน'!$B258,'FG,ออนไล,คัดแยก'!T:T)</f>
        <v>0</v>
      </c>
      <c r="BB258" s="16">
        <f>SUMIF(เตรียมส่วนผสม!$C:$C,'รับ-จ่าย ประจำวัน'!$B258,เตรียมส่วนผสม!U:U)+SUMIF(กวนไส้!$C:$C,'รับ-จ่าย ประจำวัน'!$B258,กวนไส้!U:U)+SUMIF(ผลิต1!$C:$C,'รับ-จ่าย ประจำวัน'!$B258,ผลิต1!U:U)+SUMIF(ผลิต2!$C:$C,'รับ-จ่าย ประจำวัน'!$B258,ผลิต2!U:U)+SUMIF(เส้นแต่งหน้าขนมเค้ก!$C:$C,'รับ-จ่าย ประจำวัน'!$B258,เส้นแต่งหน้าขนมเค้ก!U:U)+SUMIF(แพ็ค!$C:$C,'รับ-จ่าย ประจำวัน'!$B258,แพ็ค!U:U)+SUMIF(ธุรการ!$C:$C,'รับ-จ่าย ประจำวัน'!$B258,ธุรการ!U:U)+SUMIF(เส้นแต่งหน้าขนมปัง!$C:$C,'รับ-จ่าย ประจำวัน'!$B258,เส้นแต่งหน้าขนมปัง!U:U)+SUMIF('วางแผนBC,CJ'!$C:$C,'รับ-จ่าย ประจำวัน'!$B258,'วางแผนBC,CJ'!U:U)+SUMIF(RD!$C:$C,'รับ-จ่าย ประจำวัน'!$B258,RD!U:U)+SUMIF('FG,ออนไล,คัดแยก'!$C:$C,'รับ-จ่าย ประจำวัน'!$B258,'FG,ออนไล,คัดแยก'!U:U)</f>
        <v>0</v>
      </c>
      <c r="BC258" s="16">
        <f>SUMIF(เตรียมส่วนผสม!$C:$C,'รับ-จ่าย ประจำวัน'!$B258,เตรียมส่วนผสม!V:V)+SUMIF(กวนไส้!$C:$C,'รับ-จ่าย ประจำวัน'!$B258,กวนไส้!V:V)+SUMIF(ผลิต1!$C:$C,'รับ-จ่าย ประจำวัน'!$B258,ผลิต1!V:V)+SUMIF(ผลิต2!$C:$C,'รับ-จ่าย ประจำวัน'!$B258,ผลิต2!V:V)+SUMIF(เส้นแต่งหน้าขนมเค้ก!$C:$C,'รับ-จ่าย ประจำวัน'!$B258,เส้นแต่งหน้าขนมเค้ก!V:V)+SUMIF(แพ็ค!$C:$C,'รับ-จ่าย ประจำวัน'!$B258,แพ็ค!V:V)+SUMIF(ธุรการ!$C:$C,'รับ-จ่าย ประจำวัน'!$B258,ธุรการ!V:V)+SUMIF(เส้นแต่งหน้าขนมปัง!$C:$C,'รับ-จ่าย ประจำวัน'!$B258,เส้นแต่งหน้าขนมปัง!V:V)+SUMIF('วางแผนBC,CJ'!$C:$C,'รับ-จ่าย ประจำวัน'!$B258,'วางแผนBC,CJ'!V:V)+SUMIF(RD!$C:$C,'รับ-จ่าย ประจำวัน'!$B258,RD!V:V)+SUMIF('FG,ออนไล,คัดแยก'!$C:$C,'รับ-จ่าย ประจำวัน'!$B258,'FG,ออนไล,คัดแยก'!V:V)</f>
        <v>0</v>
      </c>
      <c r="BD258" s="16">
        <f>SUMIF(เตรียมส่วนผสม!$C:$C,'รับ-จ่าย ประจำวัน'!$B258,เตรียมส่วนผสม!W:W)+SUMIF(กวนไส้!$C:$C,'รับ-จ่าย ประจำวัน'!$B258,กวนไส้!W:W)+SUMIF(ผลิต1!$C:$C,'รับ-จ่าย ประจำวัน'!$B258,ผลิต1!W:W)+SUMIF(ผลิต2!$C:$C,'รับ-จ่าย ประจำวัน'!$B258,ผลิต2!W:W)+SUMIF(เส้นแต่งหน้าขนมเค้ก!$C:$C,'รับ-จ่าย ประจำวัน'!$B258,เส้นแต่งหน้าขนมเค้ก!W:W)+SUMIF(แพ็ค!$C:$C,'รับ-จ่าย ประจำวัน'!$B258,แพ็ค!W:W)+SUMIF(ธุรการ!$C:$C,'รับ-จ่าย ประจำวัน'!$B258,ธุรการ!W:W)+SUMIF(เส้นแต่งหน้าขนมปัง!$C:$C,'รับ-จ่าย ประจำวัน'!$B258,เส้นแต่งหน้าขนมปัง!W:W)+SUMIF('วางแผนBC,CJ'!$C:$C,'รับ-จ่าย ประจำวัน'!$B258,'วางแผนBC,CJ'!W:W)+SUMIF(RD!$C:$C,'รับ-จ่าย ประจำวัน'!$B258,RD!W:W)+SUMIF('FG,ออนไล,คัดแยก'!$C:$C,'รับ-จ่าย ประจำวัน'!$B258,'FG,ออนไล,คัดแยก'!W:W)</f>
        <v>1000</v>
      </c>
      <c r="BE258" s="16">
        <f>SUMIF(เตรียมส่วนผสม!$C:$C,'รับ-จ่าย ประจำวัน'!$B258,เตรียมส่วนผสม!X:X)+SUMIF(กวนไส้!$C:$C,'รับ-จ่าย ประจำวัน'!$B258,กวนไส้!X:X)+SUMIF(ผลิต1!$C:$C,'รับ-จ่าย ประจำวัน'!$B258,ผลิต1!X:X)+SUMIF(ผลิต2!$C:$C,'รับ-จ่าย ประจำวัน'!$B258,ผลิต2!X:X)+SUMIF(เส้นแต่งหน้าขนมเค้ก!$C:$C,'รับ-จ่าย ประจำวัน'!$B258,เส้นแต่งหน้าขนมเค้ก!X:X)+SUMIF(แพ็ค!$C:$C,'รับ-จ่าย ประจำวัน'!$B258,แพ็ค!X:X)+SUMIF(ธุรการ!$C:$C,'รับ-จ่าย ประจำวัน'!$B258,ธุรการ!X:X)+SUMIF(เส้นแต่งหน้าขนมปัง!$C:$C,'รับ-จ่าย ประจำวัน'!$B258,เส้นแต่งหน้าขนมปัง!X:X)+SUMIF('วางแผนBC,CJ'!$C:$C,'รับ-จ่าย ประจำวัน'!$B258,'วางแผนBC,CJ'!X:X)+SUMIF(RD!$C:$C,'รับ-จ่าย ประจำวัน'!$B258,RD!X:X)+SUMIF('FG,ออนไล,คัดแยก'!$C:$C,'รับ-จ่าย ประจำวัน'!$B258,'FG,ออนไล,คัดแยก'!X:X)</f>
        <v>0</v>
      </c>
      <c r="BF258" s="16">
        <f>SUMIF(เตรียมส่วนผสม!$C:$C,'รับ-จ่าย ประจำวัน'!$B258,เตรียมส่วนผสม!Y:Y)+SUMIF(กวนไส้!$C:$C,'รับ-จ่าย ประจำวัน'!$B258,กวนไส้!Y:Y)+SUMIF(ผลิต1!$C:$C,'รับ-จ่าย ประจำวัน'!$B258,ผลิต1!Y:Y)+SUMIF(ผลิต2!$C:$C,'รับ-จ่าย ประจำวัน'!$B258,ผลิต2!Y:Y)+SUMIF(เส้นแต่งหน้าขนมเค้ก!$C:$C,'รับ-จ่าย ประจำวัน'!$B258,เส้นแต่งหน้าขนมเค้ก!Y:Y)+SUMIF(แพ็ค!$C:$C,'รับ-จ่าย ประจำวัน'!$B258,แพ็ค!Y:Y)+SUMIF(ธุรการ!$C:$C,'รับ-จ่าย ประจำวัน'!$B258,ธุรการ!Y:Y)+SUMIF(เส้นแต่งหน้าขนมปัง!$C:$C,'รับ-จ่าย ประจำวัน'!$B258,เส้นแต่งหน้าขนมปัง!Y:Y)+SUMIF('วางแผนBC,CJ'!$C:$C,'รับ-จ่าย ประจำวัน'!$B258,'วางแผนBC,CJ'!Y:Y)+SUMIF(RD!$C:$C,'รับ-จ่าย ประจำวัน'!$B258,RD!Y:Y)+SUMIF('FG,ออนไล,คัดแยก'!$C:$C,'รับ-จ่าย ประจำวัน'!$B258,'FG,ออนไล,คัดแยก'!Y:Y)</f>
        <v>0</v>
      </c>
      <c r="BG258" s="16">
        <f>SUMIF(เตรียมส่วนผสม!$C:$C,'รับ-จ่าย ประจำวัน'!$B258,เตรียมส่วนผสม!Z:Z)+SUMIF(กวนไส้!$C:$C,'รับ-จ่าย ประจำวัน'!$B258,กวนไส้!Z:Z)+SUMIF(ผลิต1!$C:$C,'รับ-จ่าย ประจำวัน'!$B258,ผลิต1!Z:Z)+SUMIF(ผลิต2!$C:$C,'รับ-จ่าย ประจำวัน'!$B258,ผลิต2!Z:Z)+SUMIF(เส้นแต่งหน้าขนมเค้ก!$C:$C,'รับ-จ่าย ประจำวัน'!$B258,เส้นแต่งหน้าขนมเค้ก!Z:Z)+SUMIF(แพ็ค!$C:$C,'รับ-จ่าย ประจำวัน'!$B258,แพ็ค!Z:Z)+SUMIF(ธุรการ!$C:$C,'รับ-จ่าย ประจำวัน'!$B258,ธุรการ!Z:Z)+SUMIF(เส้นแต่งหน้าขนมปัง!$C:$C,'รับ-จ่าย ประจำวัน'!$B258,เส้นแต่งหน้าขนมปัง!Z:Z)+SUMIF('วางแผนBC,CJ'!$C:$C,'รับ-จ่าย ประจำวัน'!$B258,'วางแผนBC,CJ'!Z:Z)+SUMIF(RD!$C:$C,'รับ-จ่าย ประจำวัน'!$B258,RD!Z:Z)+SUMIF('FG,ออนไล,คัดแยก'!$C:$C,'รับ-จ่าย ประจำวัน'!$B258,'FG,ออนไล,คัดแยก'!Z:Z)</f>
        <v>0</v>
      </c>
      <c r="BH258" s="16">
        <f>SUMIF(เตรียมส่วนผสม!$C:$C,'รับ-จ่าย ประจำวัน'!$B258,เตรียมส่วนผสม!AA:AA)+SUMIF(กวนไส้!$C:$C,'รับ-จ่าย ประจำวัน'!$B258,กวนไส้!AA:AA)+SUMIF(ผลิต1!$C:$C,'รับ-จ่าย ประจำวัน'!$B258,ผลิต1!AA:AA)+SUMIF(ผลิต2!$C:$C,'รับ-จ่าย ประจำวัน'!$B258,ผลิต2!AA:AA)+SUMIF(เส้นแต่งหน้าขนมเค้ก!$C:$C,'รับ-จ่าย ประจำวัน'!$B258,เส้นแต่งหน้าขนมเค้ก!AA:AA)+SUMIF(แพ็ค!$C:$C,'รับ-จ่าย ประจำวัน'!$B258,แพ็ค!AA:AA)+SUMIF(ธุรการ!$C:$C,'รับ-จ่าย ประจำวัน'!$B258,ธุรการ!AA:AA)+SUMIF(เส้นแต่งหน้าขนมปัง!$C:$C,'รับ-จ่าย ประจำวัน'!$B258,เส้นแต่งหน้าขนมปัง!AA:AA)+SUMIF('วางแผนBC,CJ'!$C:$C,'รับ-จ่าย ประจำวัน'!$B258,'วางแผนBC,CJ'!AA:AA)+SUMIF(RD!$C:$C,'รับ-จ่าย ประจำวัน'!$B258,RD!AA:AA)+SUMIF('FG,ออนไล,คัดแยก'!$C:$C,'รับ-จ่าย ประจำวัน'!$B258,'FG,ออนไล,คัดแยก'!AA:AA)</f>
        <v>0</v>
      </c>
      <c r="BI258" s="16">
        <f>SUMIF(เตรียมส่วนผสม!$C:$C,'รับ-จ่าย ประจำวัน'!$B258,เตรียมส่วนผสม!AB:AB)+SUMIF(กวนไส้!$C:$C,'รับ-จ่าย ประจำวัน'!$B258,กวนไส้!AB:AB)+SUMIF(ผลิต1!$C:$C,'รับ-จ่าย ประจำวัน'!$B258,ผลิต1!AB:AB)+SUMIF(ผลิต2!$C:$C,'รับ-จ่าย ประจำวัน'!$B258,ผลิต2!AB:AB)+SUMIF(เส้นแต่งหน้าขนมเค้ก!$C:$C,'รับ-จ่าย ประจำวัน'!$B258,เส้นแต่งหน้าขนมเค้ก!AB:AB)+SUMIF(แพ็ค!$C:$C,'รับ-จ่าย ประจำวัน'!$B258,แพ็ค!AB:AB)+SUMIF(ธุรการ!$C:$C,'รับ-จ่าย ประจำวัน'!$B258,ธุรการ!AB:AB)+SUMIF(เส้นแต่งหน้าขนมปัง!$C:$C,'รับ-จ่าย ประจำวัน'!$B258,เส้นแต่งหน้าขนมปัง!AB:AB)+SUMIF('วางแผนBC,CJ'!$C:$C,'รับ-จ่าย ประจำวัน'!$B258,'วางแผนBC,CJ'!AB:AB)+SUMIF(RD!$C:$C,'รับ-จ่าย ประจำวัน'!$B258,RD!AB:AB)+SUMIF('FG,ออนไล,คัดแยก'!$C:$C,'รับ-จ่าย ประจำวัน'!$B258,'FG,ออนไล,คัดแยก'!AB:AB)</f>
        <v>0</v>
      </c>
      <c r="BJ258" s="16">
        <f>SUMIF(เตรียมส่วนผสม!$C:$C,'รับ-จ่าย ประจำวัน'!$B258,เตรียมส่วนผสม!AC:AC)+SUMIF(กวนไส้!$C:$C,'รับ-จ่าย ประจำวัน'!$B258,กวนไส้!AC:AC)+SUMIF(ผลิต1!$C:$C,'รับ-จ่าย ประจำวัน'!$B258,ผลิต1!AC:AC)+SUMIF(ผลิต2!$C:$C,'รับ-จ่าย ประจำวัน'!$B258,ผลิต2!AC:AC)+SUMIF(เส้นแต่งหน้าขนมเค้ก!$C:$C,'รับ-จ่าย ประจำวัน'!$B258,เส้นแต่งหน้าขนมเค้ก!AC:AC)+SUMIF(แพ็ค!$C:$C,'รับ-จ่าย ประจำวัน'!$B258,แพ็ค!AC:AC)+SUMIF(ธุรการ!$C:$C,'รับ-จ่าย ประจำวัน'!$B258,ธุรการ!AC:AC)+SUMIF(เส้นแต่งหน้าขนมปัง!$C:$C,'รับ-จ่าย ประจำวัน'!$B258,เส้นแต่งหน้าขนมปัง!AC:AC)+SUMIF('วางแผนBC,CJ'!$C:$C,'รับ-จ่าย ประจำวัน'!$B258,'วางแผนBC,CJ'!AC:AC)+SUMIF(RD!$C:$C,'รับ-จ่าย ประจำวัน'!$B258,RD!AC:AC)+SUMIF('FG,ออนไล,คัดแยก'!$C:$C,'รับ-จ่าย ประจำวัน'!$B258,'FG,ออนไล,คัดแยก'!AC:AC)</f>
        <v>0</v>
      </c>
      <c r="BK258" s="16">
        <f>SUMIF(เตรียมส่วนผสม!$C:$C,'รับ-จ่าย ประจำวัน'!$B258,เตรียมส่วนผสม!AD:AD)+SUMIF(กวนไส้!$C:$C,'รับ-จ่าย ประจำวัน'!$B258,กวนไส้!AD:AD)+SUMIF(ผลิต1!$C:$C,'รับ-จ่าย ประจำวัน'!$B258,ผลิต1!AD:AD)+SUMIF(ผลิต2!$C:$C,'รับ-จ่าย ประจำวัน'!$B258,ผลิต2!AD:AD)+SUMIF(เส้นแต่งหน้าขนมเค้ก!$C:$C,'รับ-จ่าย ประจำวัน'!$B258,เส้นแต่งหน้าขนมเค้ก!AD:AD)+SUMIF(แพ็ค!$C:$C,'รับ-จ่าย ประจำวัน'!$B258,แพ็ค!AD:AD)+SUMIF(ธุรการ!$C:$C,'รับ-จ่าย ประจำวัน'!$B258,ธุรการ!AD:AD)+SUMIF(เส้นแต่งหน้าขนมปัง!$C:$C,'รับ-จ่าย ประจำวัน'!$B258,เส้นแต่งหน้าขนมปัง!AD:AD)+SUMIF('วางแผนBC,CJ'!$C:$C,'รับ-จ่าย ประจำวัน'!$B258,'วางแผนBC,CJ'!AD:AD)+SUMIF(RD!$C:$C,'รับ-จ่าย ประจำวัน'!$B258,RD!AD:AD)+SUMIF('FG,ออนไล,คัดแยก'!$C:$C,'รับ-จ่าย ประจำวัน'!$B258,'FG,ออนไล,คัดแยก'!AD:AD)</f>
        <v>0</v>
      </c>
      <c r="BL258" s="16">
        <f>SUMIF(เตรียมส่วนผสม!$C:$C,'รับ-จ่าย ประจำวัน'!$B258,เตรียมส่วนผสม!AE:AE)+SUMIF(กวนไส้!$C:$C,'รับ-จ่าย ประจำวัน'!$B258,กวนไส้!AE:AE)+SUMIF(ผลิต1!$C:$C,'รับ-จ่าย ประจำวัน'!$B258,ผลิต1!AE:AE)+SUMIF(ผลิต2!$C:$C,'รับ-จ่าย ประจำวัน'!$B258,ผลิต2!AE:AE)+SUMIF(เส้นแต่งหน้าขนมเค้ก!$C:$C,'รับ-จ่าย ประจำวัน'!$B258,เส้นแต่งหน้าขนมเค้ก!AE:AE)+SUMIF(แพ็ค!$C:$C,'รับ-จ่าย ประจำวัน'!$B258,แพ็ค!AE:AE)+SUMIF(ธุรการ!$C:$C,'รับ-จ่าย ประจำวัน'!$B258,ธุรการ!AE:AE)+SUMIF(เส้นแต่งหน้าขนมปัง!$C:$C,'รับ-จ่าย ประจำวัน'!$B258,เส้นแต่งหน้าขนมปัง!AE:AE)+SUMIF('วางแผนBC,CJ'!$C:$C,'รับ-จ่าย ประจำวัน'!$B258,'วางแผนBC,CJ'!AE:AE)+SUMIF(RD!$C:$C,'รับ-จ่าย ประจำวัน'!$B258,RD!AE:AE)+SUMIF('FG,ออนไล,คัดแยก'!$C:$C,'รับ-จ่าย ประจำวัน'!$B258,'FG,ออนไล,คัดแยก'!AE:AE)</f>
        <v>1000</v>
      </c>
      <c r="BM258" s="16">
        <f>SUMIF(เตรียมส่วนผสม!$C:$C,'รับ-จ่าย ประจำวัน'!$B258,เตรียมส่วนผสม!AF:AF)+SUMIF(กวนไส้!$C:$C,'รับ-จ่าย ประจำวัน'!$B258,กวนไส้!AF:AF)+SUMIF(ผลิต1!$C:$C,'รับ-จ่าย ประจำวัน'!$B258,ผลิต1!AF:AF)+SUMIF(ผลิต2!$C:$C,'รับ-จ่าย ประจำวัน'!$B258,ผลิต2!AF:AF)+SUMIF(เส้นแต่งหน้าขนมเค้ก!$C:$C,'รับ-จ่าย ประจำวัน'!$B258,เส้นแต่งหน้าขนมเค้ก!AF:AF)+SUMIF(แพ็ค!$C:$C,'รับ-จ่าย ประจำวัน'!$B258,แพ็ค!AF:AF)+SUMIF(ธุรการ!$C:$C,'รับ-จ่าย ประจำวัน'!$B258,ธุรการ!AF:AF)+SUMIF(เส้นแต่งหน้าขนมปัง!$C:$C,'รับ-จ่าย ประจำวัน'!$B258,เส้นแต่งหน้าขนมปัง!AF:AF)+SUMIF('วางแผนBC,CJ'!$C:$C,'รับ-จ่าย ประจำวัน'!$B258,'วางแผนBC,CJ'!AF:AF)+SUMIF(RD!$C:$C,'รับ-จ่าย ประจำวัน'!$B258,RD!AF:AF)+SUMIF('FG,ออนไล,คัดแยก'!$C:$C,'รับ-จ่าย ประจำวัน'!$B258,'FG,ออนไล,คัดแยก'!AF:AF)</f>
        <v>0</v>
      </c>
      <c r="BN258" s="16">
        <f>SUMIF(เตรียมส่วนผสม!$C:$C,'รับ-จ่าย ประจำวัน'!$B258,เตรียมส่วนผสม!AG:AG)+SUMIF(กวนไส้!$C:$C,'รับ-จ่าย ประจำวัน'!$B258,กวนไส้!AG:AG)+SUMIF(ผลิต1!$C:$C,'รับ-จ่าย ประจำวัน'!$B258,ผลิต1!AG:AG)+SUMIF(ผลิต2!$C:$C,'รับ-จ่าย ประจำวัน'!$B258,ผลิต2!AG:AG)+SUMIF(เส้นแต่งหน้าขนมเค้ก!$C:$C,'รับ-จ่าย ประจำวัน'!$B258,เส้นแต่งหน้าขนมเค้ก!AG:AG)+SUMIF(แพ็ค!$C:$C,'รับ-จ่าย ประจำวัน'!$B258,แพ็ค!AG:AG)+SUMIF(ธุรการ!$C:$C,'รับ-จ่าย ประจำวัน'!$B258,ธุรการ!AG:AG)+SUMIF(เส้นแต่งหน้าขนมปัง!$C:$C,'รับ-จ่าย ประจำวัน'!$B258,เส้นแต่งหน้าขนมปัง!AG:AG)+SUMIF('วางแผนBC,CJ'!$C:$C,'รับ-จ่าย ประจำวัน'!$B258,'วางแผนBC,CJ'!AG:AG)+SUMIF(RD!$C:$C,'รับ-จ่าย ประจำวัน'!$B258,RD!AG:AG)+SUMIF('FG,ออนไล,คัดแยก'!$C:$C,'รับ-จ่าย ประจำวัน'!$B258,'FG,ออนไล,คัดแยก'!AG:AG)</f>
        <v>0</v>
      </c>
      <c r="BO258" s="16">
        <f>SUMIF(เตรียมส่วนผสม!$C:$C,'รับ-จ่าย ประจำวัน'!$B258,เตรียมส่วนผสม!AH:AH)+SUMIF(กวนไส้!$C:$C,'รับ-จ่าย ประจำวัน'!$B258,กวนไส้!AH:AH)+SUMIF(ผลิต1!$C:$C,'รับ-จ่าย ประจำวัน'!$B258,ผลิต1!AH:AH)+SUMIF(ผลิต2!$C:$C,'รับ-จ่าย ประจำวัน'!$B258,ผลิต2!AH:AH)+SUMIF(เส้นแต่งหน้าขนมเค้ก!$C:$C,'รับ-จ่าย ประจำวัน'!$B258,เส้นแต่งหน้าขนมเค้ก!AH:AH)+SUMIF(แพ็ค!$C:$C,'รับ-จ่าย ประจำวัน'!$B258,แพ็ค!AH:AH)+SUMIF(ธุรการ!$C:$C,'รับ-จ่าย ประจำวัน'!$B258,ธุรการ!AH:AH)+SUMIF(เส้นแต่งหน้าขนมปัง!$C:$C,'รับ-จ่าย ประจำวัน'!$B258,เส้นแต่งหน้าขนมปัง!AH:AH)+SUMIF('วางแผนBC,CJ'!$C:$C,'รับ-จ่าย ประจำวัน'!$B258,'วางแผนBC,CJ'!AH:AH)+SUMIF(RD!$C:$C,'รับ-จ่าย ประจำวัน'!$B258,RD!AH:AH)+SUMIF('FG,ออนไล,คัดแยก'!$C:$C,'รับ-จ่าย ประจำวัน'!$B258,'FG,ออนไล,คัดแยก'!AH:AH)</f>
        <v>0</v>
      </c>
      <c r="BP258" s="16">
        <f>SUMIF(เตรียมส่วนผสม!$C:$C,'รับ-จ่าย ประจำวัน'!$B258,เตรียมส่วนผสม!AI:AI)+SUMIF(กวนไส้!$C:$C,'รับ-จ่าย ประจำวัน'!$B258,กวนไส้!AI:AI)+SUMIF(ผลิต1!$C:$C,'รับ-จ่าย ประจำวัน'!$B258,ผลิต1!AI:AI)+SUMIF(ผลิต2!$C:$C,'รับ-จ่าย ประจำวัน'!$B258,ผลิต2!AI:AI)+SUMIF(เส้นแต่งหน้าขนมเค้ก!$C:$C,'รับ-จ่าย ประจำวัน'!$B258,เส้นแต่งหน้าขนมเค้ก!AI:AI)+SUMIF(แพ็ค!$C:$C,'รับ-จ่าย ประจำวัน'!$B258,แพ็ค!AI:AI)+SUMIF(ธุรการ!$C:$C,'รับ-จ่าย ประจำวัน'!$B258,ธุรการ!AI:AI)+SUMIF(เส้นแต่งหน้าขนมปัง!$C:$C,'รับ-จ่าย ประจำวัน'!$B258,เส้นแต่งหน้าขนมปัง!AI:AI)+SUMIF('วางแผนBC,CJ'!$C:$C,'รับ-จ่าย ประจำวัน'!$B258,'วางแผนBC,CJ'!AI:AI)+SUMIF(RD!$C:$C,'รับ-จ่าย ประจำวัน'!$B258,RD!AI:AI)+SUMIF('FG,ออนไล,คัดแยก'!$C:$C,'รับ-จ่าย ประจำวัน'!$B258,'FG,ออนไล,คัดแยก'!AI:AI)</f>
        <v>0</v>
      </c>
      <c r="BQ258" s="16">
        <f>SUMIF(เตรียมส่วนผสม!$C:$C,'รับ-จ่าย ประจำวัน'!$B258,เตรียมส่วนผสม!AJ:AJ)+SUMIF(กวนไส้!$C:$C,'รับ-จ่าย ประจำวัน'!$B258,กวนไส้!AJ:AJ)+SUMIF(ผลิต1!$C:$C,'รับ-จ่าย ประจำวัน'!$B258,ผลิต1!AJ:AJ)+SUMIF(ผลิต2!$C:$C,'รับ-จ่าย ประจำวัน'!$B258,ผลิต2!AJ:AJ)+SUMIF(เส้นแต่งหน้าขนมเค้ก!$C:$C,'รับ-จ่าย ประจำวัน'!$B258,เส้นแต่งหน้าขนมเค้ก!AJ:AJ)+SUMIF(แพ็ค!$C:$C,'รับ-จ่าย ประจำวัน'!$B258,แพ็ค!AJ:AJ)+SUMIF(ธุรการ!$C:$C,'รับ-จ่าย ประจำวัน'!$B258,ธุรการ!AJ:AJ)+SUMIF(เส้นแต่งหน้าขนมปัง!$C:$C,'รับ-จ่าย ประจำวัน'!$B258,เส้นแต่งหน้าขนมปัง!AJ:AJ)+SUMIF('วางแผนBC,CJ'!$C:$C,'รับ-จ่าย ประจำวัน'!$B258,'วางแผนBC,CJ'!AJ:AJ)+SUMIF(RD!$C:$C,'รับ-จ่าย ประจำวัน'!$B258,RD!AJ:AJ)+SUMIF('FG,ออนไล,คัดแยก'!$C:$C,'รับ-จ่าย ประจำวัน'!$B258,'FG,ออนไล,คัดแยก'!AJ:AJ)</f>
        <v>0</v>
      </c>
      <c r="BR258" s="16">
        <f>SUMIF(เตรียมส่วนผสม!$C:$C,'รับ-จ่าย ประจำวัน'!$B258,เตรียมส่วนผสม!AK:AK)+SUMIF(กวนไส้!$C:$C,'รับ-จ่าย ประจำวัน'!$B258,กวนไส้!AK:AK)+SUMIF(ผลิต1!$C:$C,'รับ-จ่าย ประจำวัน'!$B258,ผลิต1!AK:AK)+SUMIF(ผลิต2!$C:$C,'รับ-จ่าย ประจำวัน'!$B258,ผลิต2!AK:AK)+SUMIF(เส้นแต่งหน้าขนมเค้ก!$C:$C,'รับ-จ่าย ประจำวัน'!$B258,เส้นแต่งหน้าขนมเค้ก!AK:AK)+SUMIF(แพ็ค!$C:$C,'รับ-จ่าย ประจำวัน'!$B258,แพ็ค!AK:AK)+SUMIF(ธุรการ!$C:$C,'รับ-จ่าย ประจำวัน'!$B258,ธุรการ!AK:AK)+SUMIF(เส้นแต่งหน้าขนมปัง!$C:$C,'รับ-จ่าย ประจำวัน'!$B258,เส้นแต่งหน้าขนมปัง!AK:AK)+SUMIF('วางแผนBC,CJ'!$C:$C,'รับ-จ่าย ประจำวัน'!$B258,'วางแผนBC,CJ'!AK:AK)+SUMIF(RD!$C:$C,'รับ-จ่าย ประจำวัน'!$B258,RD!AK:AK)+SUMIF('FG,ออนไล,คัดแยก'!$C:$C,'รับ-จ่าย ประจำวัน'!$B258,'FG,ออนไล,คัดแยก'!AK:AK)</f>
        <v>0</v>
      </c>
      <c r="BS258" s="16">
        <f>SUMIF(เตรียมส่วนผสม!$C:$C,'รับ-จ่าย ประจำวัน'!$B258,เตรียมส่วนผสม!AL:AL)+SUMIF(กวนไส้!$C:$C,'รับ-จ่าย ประจำวัน'!$B258,กวนไส้!AL:AL)+SUMIF(ผลิต1!$C:$C,'รับ-จ่าย ประจำวัน'!$B258,ผลิต1!AL:AL)+SUMIF(ผลิต2!$C:$C,'รับ-จ่าย ประจำวัน'!$B258,ผลิต2!AL:AL)+SUMIF(เส้นแต่งหน้าขนมเค้ก!$C:$C,'รับ-จ่าย ประจำวัน'!$B258,เส้นแต่งหน้าขนมเค้ก!AL:AL)+SUMIF(แพ็ค!$C:$C,'รับ-จ่าย ประจำวัน'!$B258,แพ็ค!AL:AL)+SUMIF(ธุรการ!$C:$C,'รับ-จ่าย ประจำวัน'!$B258,ธุรการ!AL:AL)+SUMIF(เส้นแต่งหน้าขนมปัง!$C:$C,'รับ-จ่าย ประจำวัน'!$B258,เส้นแต่งหน้าขนมปัง!AL:AL)+SUMIF('วางแผนBC,CJ'!$C:$C,'รับ-จ่าย ประจำวัน'!$B258,'วางแผนBC,CJ'!AL:AL)+SUMIF(RD!$C:$C,'รับ-จ่าย ประจำวัน'!$B258,RD!AL:AL)+SUMIF('FG,ออนไล,คัดแยก'!$C:$C,'รับ-จ่าย ประจำวัน'!$B258,'FG,ออนไล,คัดแยก'!AL:AL)</f>
        <v>0</v>
      </c>
      <c r="BT258" s="18">
        <f t="shared" si="60"/>
        <v>4000</v>
      </c>
      <c r="BU258" s="116">
        <f>20000+1320</f>
        <v>21320</v>
      </c>
      <c r="BV258" s="146">
        <f t="shared" si="61"/>
        <v>19000</v>
      </c>
      <c r="BW258" s="183">
        <v>30</v>
      </c>
      <c r="BX258" s="172">
        <f t="shared" si="58"/>
        <v>133.33333333333334</v>
      </c>
      <c r="BY258" s="188">
        <f t="shared" ref="BY258:BY321" si="63">BV258/BX258</f>
        <v>142.5</v>
      </c>
      <c r="BZ258" s="180">
        <f t="shared" ca="1" si="62"/>
        <v>46345.5</v>
      </c>
      <c r="CA258" s="93"/>
      <c r="CB258" s="93"/>
      <c r="CC258" s="93"/>
      <c r="CD258" s="93"/>
      <c r="CE258" s="93"/>
      <c r="CF258" s="93"/>
      <c r="CG258" s="93"/>
      <c r="CH258" s="93"/>
      <c r="CI258" s="93"/>
      <c r="CJ258" s="94"/>
      <c r="CK258" s="9">
        <f t="shared" ref="CK258:CK321" si="64">+BV258-BU258</f>
        <v>-2320</v>
      </c>
    </row>
    <row r="259" spans="1:89" hidden="1" x14ac:dyDescent="0.5">
      <c r="A259" s="149" t="s">
        <v>828</v>
      </c>
      <c r="B259" s="24">
        <v>1023201012</v>
      </c>
      <c r="C259" s="10" t="s">
        <v>1809</v>
      </c>
      <c r="D259" s="135" t="s">
        <v>91</v>
      </c>
      <c r="E259" s="11">
        <v>0</v>
      </c>
      <c r="F259" s="161" t="s">
        <v>1605</v>
      </c>
      <c r="G259" s="11" t="s">
        <v>830</v>
      </c>
      <c r="H259" s="12">
        <v>10000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3"/>
      <c r="AF259" s="13"/>
      <c r="AG259" s="13"/>
      <c r="AH259" s="13"/>
      <c r="AI259" s="14"/>
      <c r="AJ259" s="14"/>
      <c r="AK259" s="14"/>
      <c r="AL259" s="14"/>
      <c r="AM259" s="14"/>
      <c r="AN259" s="15">
        <f t="shared" si="59"/>
        <v>0</v>
      </c>
      <c r="AO259" s="16">
        <f>SUMIF(เตรียมส่วนผสม!$C:$C,'รับ-จ่าย ประจำวัน'!$B259,เตรียมส่วนผสม!H:H)+SUMIF(กวนไส้!$C:$C,'รับ-จ่าย ประจำวัน'!$B259,กวนไส้!H:H)+SUMIF(ผลิต1!$C:$C,'รับ-จ่าย ประจำวัน'!$B259,ผลิต1!H:H)+SUMIF(ผลิต2!$C:$C,'รับ-จ่าย ประจำวัน'!$B259,ผลิต2!H:H)+SUMIF(เส้นแต่งหน้าขนมเค้ก!$C:$C,'รับ-จ่าย ประจำวัน'!$B259,เส้นแต่งหน้าขนมเค้ก!H:H)+SUMIF(แพ็ค!$C:$C,'รับ-จ่าย ประจำวัน'!$B259,แพ็ค!H:H)+SUMIF(ธุรการ!$C:$C,'รับ-จ่าย ประจำวัน'!$B259,ธุรการ!H:H)+SUMIF(เส้นแต่งหน้าขนมปัง!$C:$C,'รับ-จ่าย ประจำวัน'!$B259,เส้นแต่งหน้าขนมปัง!H:H)+SUMIF('วางแผนBC,CJ'!$C:$C,'รับ-จ่าย ประจำวัน'!$B259,'วางแผนBC,CJ'!H:H)+SUMIF(RD!$C:$C,'รับ-จ่าย ประจำวัน'!$B259,RD!H:H)+SUMIF('FG,ออนไล,คัดแยก'!$C:$C,'รับ-จ่าย ประจำวัน'!$B259,'FG,ออนไล,คัดแยก'!H:H)</f>
        <v>0</v>
      </c>
      <c r="AP259" s="16">
        <f>SUMIF(เตรียมส่วนผสม!$C:$C,'รับ-จ่าย ประจำวัน'!$B259,เตรียมส่วนผสม!I:I)+SUMIF(กวนไส้!$C:$C,'รับ-จ่าย ประจำวัน'!$B259,กวนไส้!I:I)+SUMIF(ผลิต1!$C:$C,'รับ-จ่าย ประจำวัน'!$B259,ผลิต1!I:I)+SUMIF(ผลิต2!$C:$C,'รับ-จ่าย ประจำวัน'!$B259,ผลิต2!I:I)+SUMIF(เส้นแต่งหน้าขนมเค้ก!$C:$C,'รับ-จ่าย ประจำวัน'!$B259,เส้นแต่งหน้าขนมเค้ก!I:I)+SUMIF(แพ็ค!$C:$C,'รับ-จ่าย ประจำวัน'!$B259,แพ็ค!I:I)+SUMIF(ธุรการ!$C:$C,'รับ-จ่าย ประจำวัน'!$B259,ธุรการ!I:I)+SUMIF(เส้นแต่งหน้าขนมปัง!$C:$C,'รับ-จ่าย ประจำวัน'!$B259,เส้นแต่งหน้าขนมปัง!I:I)+SUMIF('วางแผนBC,CJ'!$C:$C,'รับ-จ่าย ประจำวัน'!$B259,'วางแผนBC,CJ'!I:I)+SUMIF(RD!$C:$C,'รับ-จ่าย ประจำวัน'!$B259,RD!I:I)+SUMIF('FG,ออนไล,คัดแยก'!$C:$C,'รับ-จ่าย ประจำวัน'!$B259,'FG,ออนไล,คัดแยก'!I:I)</f>
        <v>0</v>
      </c>
      <c r="AQ259" s="16">
        <f>SUMIF(เตรียมส่วนผสม!$C:$C,'รับ-จ่าย ประจำวัน'!$B259,เตรียมส่วนผสม!J:J)+SUMIF(กวนไส้!$C:$C,'รับ-จ่าย ประจำวัน'!$B259,กวนไส้!J:J)+SUMIF(ผลิต1!$C:$C,'รับ-จ่าย ประจำวัน'!$B259,ผลิต1!J:J)+SUMIF(ผลิต2!$C:$C,'รับ-จ่าย ประจำวัน'!$B259,ผลิต2!J:J)+SUMIF(เส้นแต่งหน้าขนมเค้ก!$C:$C,'รับ-จ่าย ประจำวัน'!$B259,เส้นแต่งหน้าขนมเค้ก!J:J)+SUMIF(แพ็ค!$C:$C,'รับ-จ่าย ประจำวัน'!$B259,แพ็ค!J:J)+SUMIF(ธุรการ!$C:$C,'รับ-จ่าย ประจำวัน'!$B259,ธุรการ!J:J)+SUMIF(เส้นแต่งหน้าขนมปัง!$C:$C,'รับ-จ่าย ประจำวัน'!$B259,เส้นแต่งหน้าขนมปัง!J:J)+SUMIF('วางแผนBC,CJ'!$C:$C,'รับ-จ่าย ประจำวัน'!$B259,'วางแผนBC,CJ'!J:J)+SUMIF(RD!$C:$C,'รับ-จ่าย ประจำวัน'!$B259,RD!J:J)+SUMIF('FG,ออนไล,คัดแยก'!$C:$C,'รับ-จ่าย ประจำวัน'!$B259,'FG,ออนไล,คัดแยก'!J:J)</f>
        <v>0</v>
      </c>
      <c r="AR259" s="16">
        <f>SUMIF(เตรียมส่วนผสม!$C:$C,'รับ-จ่าย ประจำวัน'!$B259,เตรียมส่วนผสม!K:K)+SUMIF(กวนไส้!$C:$C,'รับ-จ่าย ประจำวัน'!$B259,กวนไส้!K:K)+SUMIF(ผลิต1!$C:$C,'รับ-จ่าย ประจำวัน'!$B259,ผลิต1!K:K)+SUMIF(ผลิต2!$C:$C,'รับ-จ่าย ประจำวัน'!$B259,ผลิต2!K:K)+SUMIF(เส้นแต่งหน้าขนมเค้ก!$C:$C,'รับ-จ่าย ประจำวัน'!$B259,เส้นแต่งหน้าขนมเค้ก!K:K)+SUMIF(แพ็ค!$C:$C,'รับ-จ่าย ประจำวัน'!$B259,แพ็ค!K:K)+SUMIF(ธุรการ!$C:$C,'รับ-จ่าย ประจำวัน'!$B259,ธุรการ!K:K)+SUMIF(เส้นแต่งหน้าขนมปัง!$C:$C,'รับ-จ่าย ประจำวัน'!$B259,เส้นแต่งหน้าขนมปัง!K:K)+SUMIF('วางแผนBC,CJ'!$C:$C,'รับ-จ่าย ประจำวัน'!$B259,'วางแผนBC,CJ'!K:K)+SUMIF(RD!$C:$C,'รับ-จ่าย ประจำวัน'!$B259,RD!K:K)+SUMIF('FG,ออนไล,คัดแยก'!$C:$C,'รับ-จ่าย ประจำวัน'!$B259,'FG,ออนไล,คัดแยก'!K:K)</f>
        <v>0</v>
      </c>
      <c r="AS259" s="16">
        <f>SUMIF(เตรียมส่วนผสม!$C:$C,'รับ-จ่าย ประจำวัน'!$B259,เตรียมส่วนผสม!L:L)+SUMIF(กวนไส้!$C:$C,'รับ-จ่าย ประจำวัน'!$B259,กวนไส้!L:L)+SUMIF(ผลิต1!$C:$C,'รับ-จ่าย ประจำวัน'!$B259,ผลิต1!L:L)+SUMIF(ผลิต2!$C:$C,'รับ-จ่าย ประจำวัน'!$B259,ผลิต2!L:L)+SUMIF(เส้นแต่งหน้าขนมเค้ก!$C:$C,'รับ-จ่าย ประจำวัน'!$B259,เส้นแต่งหน้าขนมเค้ก!L:L)+SUMIF(แพ็ค!$C:$C,'รับ-จ่าย ประจำวัน'!$B259,แพ็ค!L:L)+SUMIF(ธุรการ!$C:$C,'รับ-จ่าย ประจำวัน'!$B259,ธุรการ!L:L)+SUMIF(เส้นแต่งหน้าขนมปัง!$C:$C,'รับ-จ่าย ประจำวัน'!$B259,เส้นแต่งหน้าขนมปัง!L:L)+SUMIF('วางแผนBC,CJ'!$C:$C,'รับ-จ่าย ประจำวัน'!$B259,'วางแผนBC,CJ'!L:L)+SUMIF(RD!$C:$C,'รับ-จ่าย ประจำวัน'!$B259,RD!L:L)+SUMIF('FG,ออนไล,คัดแยก'!$C:$C,'รับ-จ่าย ประจำวัน'!$B259,'FG,ออนไล,คัดแยก'!L:L)</f>
        <v>0</v>
      </c>
      <c r="AT259" s="16">
        <f>SUMIF(เตรียมส่วนผสม!$C:$C,'รับ-จ่าย ประจำวัน'!$B259,เตรียมส่วนผสม!M:M)+SUMIF(กวนไส้!$C:$C,'รับ-จ่าย ประจำวัน'!$B259,กวนไส้!M:M)+SUMIF(ผลิต1!$C:$C,'รับ-จ่าย ประจำวัน'!$B259,ผลิต1!M:M)+SUMIF(ผลิต2!$C:$C,'รับ-จ่าย ประจำวัน'!$B259,ผลิต2!M:M)+SUMIF(เส้นแต่งหน้าขนมเค้ก!$C:$C,'รับ-จ่าย ประจำวัน'!$B259,เส้นแต่งหน้าขนมเค้ก!M:M)+SUMIF(แพ็ค!$C:$C,'รับ-จ่าย ประจำวัน'!$B259,แพ็ค!M:M)+SUMIF(ธุรการ!$C:$C,'รับ-จ่าย ประจำวัน'!$B259,ธุรการ!M:M)+SUMIF(เส้นแต่งหน้าขนมปัง!$C:$C,'รับ-จ่าย ประจำวัน'!$B259,เส้นแต่งหน้าขนมปัง!M:M)+SUMIF('วางแผนBC,CJ'!$C:$C,'รับ-จ่าย ประจำวัน'!$B259,'วางแผนBC,CJ'!M:M)+SUMIF(RD!$C:$C,'รับ-จ่าย ประจำวัน'!$B259,RD!M:M)+SUMIF('FG,ออนไล,คัดแยก'!$C:$C,'รับ-จ่าย ประจำวัน'!$B259,'FG,ออนไล,คัดแยก'!M:M)</f>
        <v>0</v>
      </c>
      <c r="AU259" s="16">
        <f>SUMIF(เตรียมส่วนผสม!$C:$C,'รับ-จ่าย ประจำวัน'!$B259,เตรียมส่วนผสม!N:N)+SUMIF(กวนไส้!$C:$C,'รับ-จ่าย ประจำวัน'!$B259,กวนไส้!N:N)+SUMIF(ผลิต1!$C:$C,'รับ-จ่าย ประจำวัน'!$B259,ผลิต1!N:N)+SUMIF(ผลิต2!$C:$C,'รับ-จ่าย ประจำวัน'!$B259,ผลิต2!N:N)+SUMIF(เส้นแต่งหน้าขนมเค้ก!$C:$C,'รับ-จ่าย ประจำวัน'!$B259,เส้นแต่งหน้าขนมเค้ก!N:N)+SUMIF(แพ็ค!$C:$C,'รับ-จ่าย ประจำวัน'!$B259,แพ็ค!N:N)+SUMIF(ธุรการ!$C:$C,'รับ-จ่าย ประจำวัน'!$B259,ธุรการ!N:N)+SUMIF(เส้นแต่งหน้าขนมปัง!$C:$C,'รับ-จ่าย ประจำวัน'!$B259,เส้นแต่งหน้าขนมปัง!N:N)+SUMIF('วางแผนBC,CJ'!$C:$C,'รับ-จ่าย ประจำวัน'!$B259,'วางแผนBC,CJ'!N:N)+SUMIF(RD!$C:$C,'รับ-จ่าย ประจำวัน'!$B259,RD!N:N)+SUMIF('FG,ออนไล,คัดแยก'!$C:$C,'รับ-จ่าย ประจำวัน'!$B259,'FG,ออนไล,คัดแยก'!N:N)</f>
        <v>0</v>
      </c>
      <c r="AV259" s="16">
        <f>SUMIF(เตรียมส่วนผสม!$C:$C,'รับ-จ่าย ประจำวัน'!$B259,เตรียมส่วนผสม!O:O)+SUMIF(กวนไส้!$C:$C,'รับ-จ่าย ประจำวัน'!$B259,กวนไส้!O:O)+SUMIF(ผลิต1!$C:$C,'รับ-จ่าย ประจำวัน'!$B259,ผลิต1!O:O)+SUMIF(ผลิต2!$C:$C,'รับ-จ่าย ประจำวัน'!$B259,ผลิต2!O:O)+SUMIF(เส้นแต่งหน้าขนมเค้ก!$C:$C,'รับ-จ่าย ประจำวัน'!$B259,เส้นแต่งหน้าขนมเค้ก!O:O)+SUMIF(แพ็ค!$C:$C,'รับ-จ่าย ประจำวัน'!$B259,แพ็ค!O:O)+SUMIF(ธุรการ!$C:$C,'รับ-จ่าย ประจำวัน'!$B259,ธุรการ!O:O)+SUMIF(เส้นแต่งหน้าขนมปัง!$C:$C,'รับ-จ่าย ประจำวัน'!$B259,เส้นแต่งหน้าขนมปัง!O:O)+SUMIF('วางแผนBC,CJ'!$C:$C,'รับ-จ่าย ประจำวัน'!$B259,'วางแผนBC,CJ'!O:O)+SUMIF(RD!$C:$C,'รับ-จ่าย ประจำวัน'!$B259,RD!O:O)+SUMIF('FG,ออนไล,คัดแยก'!$C:$C,'รับ-จ่าย ประจำวัน'!$B259,'FG,ออนไล,คัดแยก'!O:O)</f>
        <v>0</v>
      </c>
      <c r="AW259" s="16">
        <f>SUMIF(เตรียมส่วนผสม!$C:$C,'รับ-จ่าย ประจำวัน'!$B259,เตรียมส่วนผสม!P:P)+SUMIF(กวนไส้!$C:$C,'รับ-จ่าย ประจำวัน'!$B259,กวนไส้!P:P)+SUMIF(ผลิต1!$C:$C,'รับ-จ่าย ประจำวัน'!$B259,ผลิต1!P:P)+SUMIF(ผลิต2!$C:$C,'รับ-จ่าย ประจำวัน'!$B259,ผลิต2!P:P)+SUMIF(เส้นแต่งหน้าขนมเค้ก!$C:$C,'รับ-จ่าย ประจำวัน'!$B259,เส้นแต่งหน้าขนมเค้ก!P:P)+SUMIF(แพ็ค!$C:$C,'รับ-จ่าย ประจำวัน'!$B259,แพ็ค!P:P)+SUMIF(ธุรการ!$C:$C,'รับ-จ่าย ประจำวัน'!$B259,ธุรการ!P:P)+SUMIF(เส้นแต่งหน้าขนมปัง!$C:$C,'รับ-จ่าย ประจำวัน'!$B259,เส้นแต่งหน้าขนมปัง!P:P)+SUMIF('วางแผนBC,CJ'!$C:$C,'รับ-จ่าย ประจำวัน'!$B259,'วางแผนBC,CJ'!P:P)+SUMIF(RD!$C:$C,'รับ-จ่าย ประจำวัน'!$B259,RD!P:P)+SUMIF('FG,ออนไล,คัดแยก'!$C:$C,'รับ-จ่าย ประจำวัน'!$B259,'FG,ออนไล,คัดแยก'!P:P)</f>
        <v>0</v>
      </c>
      <c r="AX259" s="16">
        <f>SUMIF(เตรียมส่วนผสม!$C:$C,'รับ-จ่าย ประจำวัน'!$B259,เตรียมส่วนผสม!Q:Q)+SUMIF(กวนไส้!$C:$C,'รับ-จ่าย ประจำวัน'!$B259,กวนไส้!Q:Q)+SUMIF(ผลิต1!$C:$C,'รับ-จ่าย ประจำวัน'!$B259,ผลิต1!Q:Q)+SUMIF(ผลิต2!$C:$C,'รับ-จ่าย ประจำวัน'!$B259,ผลิต2!Q:Q)+SUMIF(เส้นแต่งหน้าขนมเค้ก!$C:$C,'รับ-จ่าย ประจำวัน'!$B259,เส้นแต่งหน้าขนมเค้ก!Q:Q)+SUMIF(แพ็ค!$C:$C,'รับ-จ่าย ประจำวัน'!$B259,แพ็ค!Q:Q)+SUMIF(ธุรการ!$C:$C,'รับ-จ่าย ประจำวัน'!$B259,ธุรการ!Q:Q)+SUMIF(เส้นแต่งหน้าขนมปัง!$C:$C,'รับ-จ่าย ประจำวัน'!$B259,เส้นแต่งหน้าขนมปัง!Q:Q)+SUMIF('วางแผนBC,CJ'!$C:$C,'รับ-จ่าย ประจำวัน'!$B259,'วางแผนBC,CJ'!Q:Q)+SUMIF(RD!$C:$C,'รับ-จ่าย ประจำวัน'!$B259,RD!Q:Q)+SUMIF('FG,ออนไล,คัดแยก'!$C:$C,'รับ-จ่าย ประจำวัน'!$B259,'FG,ออนไล,คัดแยก'!Q:Q)</f>
        <v>0</v>
      </c>
      <c r="AY259" s="16">
        <f>SUMIF(เตรียมส่วนผสม!$C:$C,'รับ-จ่าย ประจำวัน'!$B259,เตรียมส่วนผสม!R:R)+SUMIF(กวนไส้!$C:$C,'รับ-จ่าย ประจำวัน'!$B259,กวนไส้!R:R)+SUMIF(ผลิต1!$C:$C,'รับ-จ่าย ประจำวัน'!$B259,ผลิต1!R:R)+SUMIF(ผลิต2!$C:$C,'รับ-จ่าย ประจำวัน'!$B259,ผลิต2!R:R)+SUMIF(เส้นแต่งหน้าขนมเค้ก!$C:$C,'รับ-จ่าย ประจำวัน'!$B259,เส้นแต่งหน้าขนมเค้ก!R:R)+SUMIF(แพ็ค!$C:$C,'รับ-จ่าย ประจำวัน'!$B259,แพ็ค!R:R)+SUMIF(ธุรการ!$C:$C,'รับ-จ่าย ประจำวัน'!$B259,ธุรการ!R:R)+SUMIF(เส้นแต่งหน้าขนมปัง!$C:$C,'รับ-จ่าย ประจำวัน'!$B259,เส้นแต่งหน้าขนมปัง!R:R)+SUMIF('วางแผนBC,CJ'!$C:$C,'รับ-จ่าย ประจำวัน'!$B259,'วางแผนBC,CJ'!R:R)+SUMIF(RD!$C:$C,'รับ-จ่าย ประจำวัน'!$B259,RD!R:R)+SUMIF('FG,ออนไล,คัดแยก'!$C:$C,'รับ-จ่าย ประจำวัน'!$B259,'FG,ออนไล,คัดแยก'!R:R)</f>
        <v>0</v>
      </c>
      <c r="AZ259" s="16">
        <f>SUMIF(เตรียมส่วนผสม!$C:$C,'รับ-จ่าย ประจำวัน'!$B259,เตรียมส่วนผสม!S:S)+SUMIF(กวนไส้!$C:$C,'รับ-จ่าย ประจำวัน'!$B259,กวนไส้!S:S)+SUMIF(ผลิต1!$C:$C,'รับ-จ่าย ประจำวัน'!$B259,ผลิต1!S:S)+SUMIF(ผลิต2!$C:$C,'รับ-จ่าย ประจำวัน'!$B259,ผลิต2!S:S)+SUMIF(เส้นแต่งหน้าขนมเค้ก!$C:$C,'รับ-จ่าย ประจำวัน'!$B259,เส้นแต่งหน้าขนมเค้ก!S:S)+SUMIF(แพ็ค!$C:$C,'รับ-จ่าย ประจำวัน'!$B259,แพ็ค!S:S)+SUMIF(ธุรการ!$C:$C,'รับ-จ่าย ประจำวัน'!$B259,ธุรการ!S:S)+SUMIF(เส้นแต่งหน้าขนมปัง!$C:$C,'รับ-จ่าย ประจำวัน'!$B259,เส้นแต่งหน้าขนมปัง!S:S)+SUMIF('วางแผนBC,CJ'!$C:$C,'รับ-จ่าย ประจำวัน'!$B259,'วางแผนBC,CJ'!S:S)+SUMIF(RD!$C:$C,'รับ-จ่าย ประจำวัน'!$B259,RD!S:S)+SUMIF('FG,ออนไล,คัดแยก'!$C:$C,'รับ-จ่าย ประจำวัน'!$B259,'FG,ออนไล,คัดแยก'!S:S)</f>
        <v>0</v>
      </c>
      <c r="BA259" s="16">
        <f>SUMIF(เตรียมส่วนผสม!$C:$C,'รับ-จ่าย ประจำวัน'!$B259,เตรียมส่วนผสม!T:T)+SUMIF(กวนไส้!$C:$C,'รับ-จ่าย ประจำวัน'!$B259,กวนไส้!T:T)+SUMIF(ผลิต1!$C:$C,'รับ-จ่าย ประจำวัน'!$B259,ผลิต1!T:T)+SUMIF(ผลิต2!$C:$C,'รับ-จ่าย ประจำวัน'!$B259,ผลิต2!T:T)+SUMIF(เส้นแต่งหน้าขนมเค้ก!$C:$C,'รับ-จ่าย ประจำวัน'!$B259,เส้นแต่งหน้าขนมเค้ก!T:T)+SUMIF(แพ็ค!$C:$C,'รับ-จ่าย ประจำวัน'!$B259,แพ็ค!T:T)+SUMIF(ธุรการ!$C:$C,'รับ-จ่าย ประจำวัน'!$B259,ธุรการ!T:T)+SUMIF(เส้นแต่งหน้าขนมปัง!$C:$C,'รับ-จ่าย ประจำวัน'!$B259,เส้นแต่งหน้าขนมปัง!T:T)+SUMIF('วางแผนBC,CJ'!$C:$C,'รับ-จ่าย ประจำวัน'!$B259,'วางแผนBC,CJ'!T:T)+SUMIF(RD!$C:$C,'รับ-จ่าย ประจำวัน'!$B259,RD!T:T)+SUMIF('FG,ออนไล,คัดแยก'!$C:$C,'รับ-จ่าย ประจำวัน'!$B259,'FG,ออนไล,คัดแยก'!T:T)</f>
        <v>0</v>
      </c>
      <c r="BB259" s="16">
        <f>SUMIF(เตรียมส่วนผสม!$C:$C,'รับ-จ่าย ประจำวัน'!$B259,เตรียมส่วนผสม!U:U)+SUMIF(กวนไส้!$C:$C,'รับ-จ่าย ประจำวัน'!$B259,กวนไส้!U:U)+SUMIF(ผลิต1!$C:$C,'รับ-จ่าย ประจำวัน'!$B259,ผลิต1!U:U)+SUMIF(ผลิต2!$C:$C,'รับ-จ่าย ประจำวัน'!$B259,ผลิต2!U:U)+SUMIF(เส้นแต่งหน้าขนมเค้ก!$C:$C,'รับ-จ่าย ประจำวัน'!$B259,เส้นแต่งหน้าขนมเค้ก!U:U)+SUMIF(แพ็ค!$C:$C,'รับ-จ่าย ประจำวัน'!$B259,แพ็ค!U:U)+SUMIF(ธุรการ!$C:$C,'รับ-จ่าย ประจำวัน'!$B259,ธุรการ!U:U)+SUMIF(เส้นแต่งหน้าขนมปัง!$C:$C,'รับ-จ่าย ประจำวัน'!$B259,เส้นแต่งหน้าขนมปัง!U:U)+SUMIF('วางแผนBC,CJ'!$C:$C,'รับ-จ่าย ประจำวัน'!$B259,'วางแผนBC,CJ'!U:U)+SUMIF(RD!$C:$C,'รับ-จ่าย ประจำวัน'!$B259,RD!U:U)+SUMIF('FG,ออนไล,คัดแยก'!$C:$C,'รับ-จ่าย ประจำวัน'!$B259,'FG,ออนไล,คัดแยก'!U:U)</f>
        <v>0</v>
      </c>
      <c r="BC259" s="16">
        <f>SUMIF(เตรียมส่วนผสม!$C:$C,'รับ-จ่าย ประจำวัน'!$B259,เตรียมส่วนผสม!V:V)+SUMIF(กวนไส้!$C:$C,'รับ-จ่าย ประจำวัน'!$B259,กวนไส้!V:V)+SUMIF(ผลิต1!$C:$C,'รับ-จ่าย ประจำวัน'!$B259,ผลิต1!V:V)+SUMIF(ผลิต2!$C:$C,'รับ-จ่าย ประจำวัน'!$B259,ผลิต2!V:V)+SUMIF(เส้นแต่งหน้าขนมเค้ก!$C:$C,'รับ-จ่าย ประจำวัน'!$B259,เส้นแต่งหน้าขนมเค้ก!V:V)+SUMIF(แพ็ค!$C:$C,'รับ-จ่าย ประจำวัน'!$B259,แพ็ค!V:V)+SUMIF(ธุรการ!$C:$C,'รับ-จ่าย ประจำวัน'!$B259,ธุรการ!V:V)+SUMIF(เส้นแต่งหน้าขนมปัง!$C:$C,'รับ-จ่าย ประจำวัน'!$B259,เส้นแต่งหน้าขนมปัง!V:V)+SUMIF('วางแผนBC,CJ'!$C:$C,'รับ-จ่าย ประจำวัน'!$B259,'วางแผนBC,CJ'!V:V)+SUMIF(RD!$C:$C,'รับ-จ่าย ประจำวัน'!$B259,RD!V:V)+SUMIF('FG,ออนไล,คัดแยก'!$C:$C,'รับ-จ่าย ประจำวัน'!$B259,'FG,ออนไล,คัดแยก'!V:V)</f>
        <v>0</v>
      </c>
      <c r="BD259" s="16">
        <f>SUMIF(เตรียมส่วนผสม!$C:$C,'รับ-จ่าย ประจำวัน'!$B259,เตรียมส่วนผสม!W:W)+SUMIF(กวนไส้!$C:$C,'รับ-จ่าย ประจำวัน'!$B259,กวนไส้!W:W)+SUMIF(ผลิต1!$C:$C,'รับ-จ่าย ประจำวัน'!$B259,ผลิต1!W:W)+SUMIF(ผลิต2!$C:$C,'รับ-จ่าย ประจำวัน'!$B259,ผลิต2!W:W)+SUMIF(เส้นแต่งหน้าขนมเค้ก!$C:$C,'รับ-จ่าย ประจำวัน'!$B259,เส้นแต่งหน้าขนมเค้ก!W:W)+SUMIF(แพ็ค!$C:$C,'รับ-จ่าย ประจำวัน'!$B259,แพ็ค!W:W)+SUMIF(ธุรการ!$C:$C,'รับ-จ่าย ประจำวัน'!$B259,ธุรการ!W:W)+SUMIF(เส้นแต่งหน้าขนมปัง!$C:$C,'รับ-จ่าย ประจำวัน'!$B259,เส้นแต่งหน้าขนมปัง!W:W)+SUMIF('วางแผนBC,CJ'!$C:$C,'รับ-จ่าย ประจำวัน'!$B259,'วางแผนBC,CJ'!W:W)+SUMIF(RD!$C:$C,'รับ-จ่าย ประจำวัน'!$B259,RD!W:W)+SUMIF('FG,ออนไล,คัดแยก'!$C:$C,'รับ-จ่าย ประจำวัน'!$B259,'FG,ออนไล,คัดแยก'!W:W)</f>
        <v>0</v>
      </c>
      <c r="BE259" s="16">
        <f>SUMIF(เตรียมส่วนผสม!$C:$C,'รับ-จ่าย ประจำวัน'!$B259,เตรียมส่วนผสม!X:X)+SUMIF(กวนไส้!$C:$C,'รับ-จ่าย ประจำวัน'!$B259,กวนไส้!X:X)+SUMIF(ผลิต1!$C:$C,'รับ-จ่าย ประจำวัน'!$B259,ผลิต1!X:X)+SUMIF(ผลิต2!$C:$C,'รับ-จ่าย ประจำวัน'!$B259,ผลิต2!X:X)+SUMIF(เส้นแต่งหน้าขนมเค้ก!$C:$C,'รับ-จ่าย ประจำวัน'!$B259,เส้นแต่งหน้าขนมเค้ก!X:X)+SUMIF(แพ็ค!$C:$C,'รับ-จ่าย ประจำวัน'!$B259,แพ็ค!X:X)+SUMIF(ธุรการ!$C:$C,'รับ-จ่าย ประจำวัน'!$B259,ธุรการ!X:X)+SUMIF(เส้นแต่งหน้าขนมปัง!$C:$C,'รับ-จ่าย ประจำวัน'!$B259,เส้นแต่งหน้าขนมปัง!X:X)+SUMIF('วางแผนBC,CJ'!$C:$C,'รับ-จ่าย ประจำวัน'!$B259,'วางแผนBC,CJ'!X:X)+SUMIF(RD!$C:$C,'รับ-จ่าย ประจำวัน'!$B259,RD!X:X)+SUMIF('FG,ออนไล,คัดแยก'!$C:$C,'รับ-จ่าย ประจำวัน'!$B259,'FG,ออนไล,คัดแยก'!X:X)</f>
        <v>0</v>
      </c>
      <c r="BF259" s="16">
        <f>SUMIF(เตรียมส่วนผสม!$C:$C,'รับ-จ่าย ประจำวัน'!$B259,เตรียมส่วนผสม!Y:Y)+SUMIF(กวนไส้!$C:$C,'รับ-จ่าย ประจำวัน'!$B259,กวนไส้!Y:Y)+SUMIF(ผลิต1!$C:$C,'รับ-จ่าย ประจำวัน'!$B259,ผลิต1!Y:Y)+SUMIF(ผลิต2!$C:$C,'รับ-จ่าย ประจำวัน'!$B259,ผลิต2!Y:Y)+SUMIF(เส้นแต่งหน้าขนมเค้ก!$C:$C,'รับ-จ่าย ประจำวัน'!$B259,เส้นแต่งหน้าขนมเค้ก!Y:Y)+SUMIF(แพ็ค!$C:$C,'รับ-จ่าย ประจำวัน'!$B259,แพ็ค!Y:Y)+SUMIF(ธุรการ!$C:$C,'รับ-จ่าย ประจำวัน'!$B259,ธุรการ!Y:Y)+SUMIF(เส้นแต่งหน้าขนมปัง!$C:$C,'รับ-จ่าย ประจำวัน'!$B259,เส้นแต่งหน้าขนมปัง!Y:Y)+SUMIF('วางแผนBC,CJ'!$C:$C,'รับ-จ่าย ประจำวัน'!$B259,'วางแผนBC,CJ'!Y:Y)+SUMIF(RD!$C:$C,'รับ-จ่าย ประจำวัน'!$B259,RD!Y:Y)+SUMIF('FG,ออนไล,คัดแยก'!$C:$C,'รับ-จ่าย ประจำวัน'!$B259,'FG,ออนไล,คัดแยก'!Y:Y)</f>
        <v>0</v>
      </c>
      <c r="BG259" s="16">
        <f>SUMIF(เตรียมส่วนผสม!$C:$C,'รับ-จ่าย ประจำวัน'!$B259,เตรียมส่วนผสม!Z:Z)+SUMIF(กวนไส้!$C:$C,'รับ-จ่าย ประจำวัน'!$B259,กวนไส้!Z:Z)+SUMIF(ผลิต1!$C:$C,'รับ-จ่าย ประจำวัน'!$B259,ผลิต1!Z:Z)+SUMIF(ผลิต2!$C:$C,'รับ-จ่าย ประจำวัน'!$B259,ผลิต2!Z:Z)+SUMIF(เส้นแต่งหน้าขนมเค้ก!$C:$C,'รับ-จ่าย ประจำวัน'!$B259,เส้นแต่งหน้าขนมเค้ก!Z:Z)+SUMIF(แพ็ค!$C:$C,'รับ-จ่าย ประจำวัน'!$B259,แพ็ค!Z:Z)+SUMIF(ธุรการ!$C:$C,'รับ-จ่าย ประจำวัน'!$B259,ธุรการ!Z:Z)+SUMIF(เส้นแต่งหน้าขนมปัง!$C:$C,'รับ-จ่าย ประจำวัน'!$B259,เส้นแต่งหน้าขนมปัง!Z:Z)+SUMIF('วางแผนBC,CJ'!$C:$C,'รับ-จ่าย ประจำวัน'!$B259,'วางแผนBC,CJ'!Z:Z)+SUMIF(RD!$C:$C,'รับ-จ่าย ประจำวัน'!$B259,RD!Z:Z)+SUMIF('FG,ออนไล,คัดแยก'!$C:$C,'รับ-จ่าย ประจำวัน'!$B259,'FG,ออนไล,คัดแยก'!Z:Z)</f>
        <v>0</v>
      </c>
      <c r="BH259" s="16">
        <f>SUMIF(เตรียมส่วนผสม!$C:$C,'รับ-จ่าย ประจำวัน'!$B259,เตรียมส่วนผสม!AA:AA)+SUMIF(กวนไส้!$C:$C,'รับ-จ่าย ประจำวัน'!$B259,กวนไส้!AA:AA)+SUMIF(ผลิต1!$C:$C,'รับ-จ่าย ประจำวัน'!$B259,ผลิต1!AA:AA)+SUMIF(ผลิต2!$C:$C,'รับ-จ่าย ประจำวัน'!$B259,ผลิต2!AA:AA)+SUMIF(เส้นแต่งหน้าขนมเค้ก!$C:$C,'รับ-จ่าย ประจำวัน'!$B259,เส้นแต่งหน้าขนมเค้ก!AA:AA)+SUMIF(แพ็ค!$C:$C,'รับ-จ่าย ประจำวัน'!$B259,แพ็ค!AA:AA)+SUMIF(ธุรการ!$C:$C,'รับ-จ่าย ประจำวัน'!$B259,ธุรการ!AA:AA)+SUMIF(เส้นแต่งหน้าขนมปัง!$C:$C,'รับ-จ่าย ประจำวัน'!$B259,เส้นแต่งหน้าขนมปัง!AA:AA)+SUMIF('วางแผนBC,CJ'!$C:$C,'รับ-จ่าย ประจำวัน'!$B259,'วางแผนBC,CJ'!AA:AA)+SUMIF(RD!$C:$C,'รับ-จ่าย ประจำวัน'!$B259,RD!AA:AA)+SUMIF('FG,ออนไล,คัดแยก'!$C:$C,'รับ-จ่าย ประจำวัน'!$B259,'FG,ออนไล,คัดแยก'!AA:AA)</f>
        <v>0</v>
      </c>
      <c r="BI259" s="16">
        <f>SUMIF(เตรียมส่วนผสม!$C:$C,'รับ-จ่าย ประจำวัน'!$B259,เตรียมส่วนผสม!AB:AB)+SUMIF(กวนไส้!$C:$C,'รับ-จ่าย ประจำวัน'!$B259,กวนไส้!AB:AB)+SUMIF(ผลิต1!$C:$C,'รับ-จ่าย ประจำวัน'!$B259,ผลิต1!AB:AB)+SUMIF(ผลิต2!$C:$C,'รับ-จ่าย ประจำวัน'!$B259,ผลิต2!AB:AB)+SUMIF(เส้นแต่งหน้าขนมเค้ก!$C:$C,'รับ-จ่าย ประจำวัน'!$B259,เส้นแต่งหน้าขนมเค้ก!AB:AB)+SUMIF(แพ็ค!$C:$C,'รับ-จ่าย ประจำวัน'!$B259,แพ็ค!AB:AB)+SUMIF(ธุรการ!$C:$C,'รับ-จ่าย ประจำวัน'!$B259,ธุรการ!AB:AB)+SUMIF(เส้นแต่งหน้าขนมปัง!$C:$C,'รับ-จ่าย ประจำวัน'!$B259,เส้นแต่งหน้าขนมปัง!AB:AB)+SUMIF('วางแผนBC,CJ'!$C:$C,'รับ-จ่าย ประจำวัน'!$B259,'วางแผนBC,CJ'!AB:AB)+SUMIF(RD!$C:$C,'รับ-จ่าย ประจำวัน'!$B259,RD!AB:AB)+SUMIF('FG,ออนไล,คัดแยก'!$C:$C,'รับ-จ่าย ประจำวัน'!$B259,'FG,ออนไล,คัดแยก'!AB:AB)</f>
        <v>0</v>
      </c>
      <c r="BJ259" s="16">
        <f>SUMIF(เตรียมส่วนผสม!$C:$C,'รับ-จ่าย ประจำวัน'!$B259,เตรียมส่วนผสม!AC:AC)+SUMIF(กวนไส้!$C:$C,'รับ-จ่าย ประจำวัน'!$B259,กวนไส้!AC:AC)+SUMIF(ผลิต1!$C:$C,'รับ-จ่าย ประจำวัน'!$B259,ผลิต1!AC:AC)+SUMIF(ผลิต2!$C:$C,'รับ-จ่าย ประจำวัน'!$B259,ผลิต2!AC:AC)+SUMIF(เส้นแต่งหน้าขนมเค้ก!$C:$C,'รับ-จ่าย ประจำวัน'!$B259,เส้นแต่งหน้าขนมเค้ก!AC:AC)+SUMIF(แพ็ค!$C:$C,'รับ-จ่าย ประจำวัน'!$B259,แพ็ค!AC:AC)+SUMIF(ธุรการ!$C:$C,'รับ-จ่าย ประจำวัน'!$B259,ธุรการ!AC:AC)+SUMIF(เส้นแต่งหน้าขนมปัง!$C:$C,'รับ-จ่าย ประจำวัน'!$B259,เส้นแต่งหน้าขนมปัง!AC:AC)+SUMIF('วางแผนBC,CJ'!$C:$C,'รับ-จ่าย ประจำวัน'!$B259,'วางแผนBC,CJ'!AC:AC)+SUMIF(RD!$C:$C,'รับ-จ่าย ประจำวัน'!$B259,RD!AC:AC)+SUMIF('FG,ออนไล,คัดแยก'!$C:$C,'รับ-จ่าย ประจำวัน'!$B259,'FG,ออนไล,คัดแยก'!AC:AC)</f>
        <v>0</v>
      </c>
      <c r="BK259" s="16">
        <f>SUMIF(เตรียมส่วนผสม!$C:$C,'รับ-จ่าย ประจำวัน'!$B259,เตรียมส่วนผสม!AD:AD)+SUMIF(กวนไส้!$C:$C,'รับ-จ่าย ประจำวัน'!$B259,กวนไส้!AD:AD)+SUMIF(ผลิต1!$C:$C,'รับ-จ่าย ประจำวัน'!$B259,ผลิต1!AD:AD)+SUMIF(ผลิต2!$C:$C,'รับ-จ่าย ประจำวัน'!$B259,ผลิต2!AD:AD)+SUMIF(เส้นแต่งหน้าขนมเค้ก!$C:$C,'รับ-จ่าย ประจำวัน'!$B259,เส้นแต่งหน้าขนมเค้ก!AD:AD)+SUMIF(แพ็ค!$C:$C,'รับ-จ่าย ประจำวัน'!$B259,แพ็ค!AD:AD)+SUMIF(ธุรการ!$C:$C,'รับ-จ่าย ประจำวัน'!$B259,ธุรการ!AD:AD)+SUMIF(เส้นแต่งหน้าขนมปัง!$C:$C,'รับ-จ่าย ประจำวัน'!$B259,เส้นแต่งหน้าขนมปัง!AD:AD)+SUMIF('วางแผนBC,CJ'!$C:$C,'รับ-จ่าย ประจำวัน'!$B259,'วางแผนBC,CJ'!AD:AD)+SUMIF(RD!$C:$C,'รับ-จ่าย ประจำวัน'!$B259,RD!AD:AD)+SUMIF('FG,ออนไล,คัดแยก'!$C:$C,'รับ-จ่าย ประจำวัน'!$B259,'FG,ออนไล,คัดแยก'!AD:AD)</f>
        <v>0</v>
      </c>
      <c r="BL259" s="16">
        <f>SUMIF(เตรียมส่วนผสม!$C:$C,'รับ-จ่าย ประจำวัน'!$B259,เตรียมส่วนผสม!AE:AE)+SUMIF(กวนไส้!$C:$C,'รับ-จ่าย ประจำวัน'!$B259,กวนไส้!AE:AE)+SUMIF(ผลิต1!$C:$C,'รับ-จ่าย ประจำวัน'!$B259,ผลิต1!AE:AE)+SUMIF(ผลิต2!$C:$C,'รับ-จ่าย ประจำวัน'!$B259,ผลิต2!AE:AE)+SUMIF(เส้นแต่งหน้าขนมเค้ก!$C:$C,'รับ-จ่าย ประจำวัน'!$B259,เส้นแต่งหน้าขนมเค้ก!AE:AE)+SUMIF(แพ็ค!$C:$C,'รับ-จ่าย ประจำวัน'!$B259,แพ็ค!AE:AE)+SUMIF(ธุรการ!$C:$C,'รับ-จ่าย ประจำวัน'!$B259,ธุรการ!AE:AE)+SUMIF(เส้นแต่งหน้าขนมปัง!$C:$C,'รับ-จ่าย ประจำวัน'!$B259,เส้นแต่งหน้าขนมปัง!AE:AE)+SUMIF('วางแผนBC,CJ'!$C:$C,'รับ-จ่าย ประจำวัน'!$B259,'วางแผนBC,CJ'!AE:AE)+SUMIF(RD!$C:$C,'รับ-จ่าย ประจำวัน'!$B259,RD!AE:AE)+SUMIF('FG,ออนไล,คัดแยก'!$C:$C,'รับ-จ่าย ประจำวัน'!$B259,'FG,ออนไล,คัดแยก'!AE:AE)</f>
        <v>0</v>
      </c>
      <c r="BM259" s="16">
        <f>SUMIF(เตรียมส่วนผสม!$C:$C,'รับ-จ่าย ประจำวัน'!$B259,เตรียมส่วนผสม!AF:AF)+SUMIF(กวนไส้!$C:$C,'รับ-จ่าย ประจำวัน'!$B259,กวนไส้!AF:AF)+SUMIF(ผลิต1!$C:$C,'รับ-จ่าย ประจำวัน'!$B259,ผลิต1!AF:AF)+SUMIF(ผลิต2!$C:$C,'รับ-จ่าย ประจำวัน'!$B259,ผลิต2!AF:AF)+SUMIF(เส้นแต่งหน้าขนมเค้ก!$C:$C,'รับ-จ่าย ประจำวัน'!$B259,เส้นแต่งหน้าขนมเค้ก!AF:AF)+SUMIF(แพ็ค!$C:$C,'รับ-จ่าย ประจำวัน'!$B259,แพ็ค!AF:AF)+SUMIF(ธุรการ!$C:$C,'รับ-จ่าย ประจำวัน'!$B259,ธุรการ!AF:AF)+SUMIF(เส้นแต่งหน้าขนมปัง!$C:$C,'รับ-จ่าย ประจำวัน'!$B259,เส้นแต่งหน้าขนมปัง!AF:AF)+SUMIF('วางแผนBC,CJ'!$C:$C,'รับ-จ่าย ประจำวัน'!$B259,'วางแผนBC,CJ'!AF:AF)+SUMIF(RD!$C:$C,'รับ-จ่าย ประจำวัน'!$B259,RD!AF:AF)+SUMIF('FG,ออนไล,คัดแยก'!$C:$C,'รับ-จ่าย ประจำวัน'!$B259,'FG,ออนไล,คัดแยก'!AF:AF)</f>
        <v>0</v>
      </c>
      <c r="BN259" s="16">
        <f>SUMIF(เตรียมส่วนผสม!$C:$C,'รับ-จ่าย ประจำวัน'!$B259,เตรียมส่วนผสม!AG:AG)+SUMIF(กวนไส้!$C:$C,'รับ-จ่าย ประจำวัน'!$B259,กวนไส้!AG:AG)+SUMIF(ผลิต1!$C:$C,'รับ-จ่าย ประจำวัน'!$B259,ผลิต1!AG:AG)+SUMIF(ผลิต2!$C:$C,'รับ-จ่าย ประจำวัน'!$B259,ผลิต2!AG:AG)+SUMIF(เส้นแต่งหน้าขนมเค้ก!$C:$C,'รับ-จ่าย ประจำวัน'!$B259,เส้นแต่งหน้าขนมเค้ก!AG:AG)+SUMIF(แพ็ค!$C:$C,'รับ-จ่าย ประจำวัน'!$B259,แพ็ค!AG:AG)+SUMIF(ธุรการ!$C:$C,'รับ-จ่าย ประจำวัน'!$B259,ธุรการ!AG:AG)+SUMIF(เส้นแต่งหน้าขนมปัง!$C:$C,'รับ-จ่าย ประจำวัน'!$B259,เส้นแต่งหน้าขนมปัง!AG:AG)+SUMIF('วางแผนBC,CJ'!$C:$C,'รับ-จ่าย ประจำวัน'!$B259,'วางแผนBC,CJ'!AG:AG)+SUMIF(RD!$C:$C,'รับ-จ่าย ประจำวัน'!$B259,RD!AG:AG)+SUMIF('FG,ออนไล,คัดแยก'!$C:$C,'รับ-จ่าย ประจำวัน'!$B259,'FG,ออนไล,คัดแยก'!AG:AG)</f>
        <v>0</v>
      </c>
      <c r="BO259" s="16">
        <f>SUMIF(เตรียมส่วนผสม!$C:$C,'รับ-จ่าย ประจำวัน'!$B259,เตรียมส่วนผสม!AH:AH)+SUMIF(กวนไส้!$C:$C,'รับ-จ่าย ประจำวัน'!$B259,กวนไส้!AH:AH)+SUMIF(ผลิต1!$C:$C,'รับ-จ่าย ประจำวัน'!$B259,ผลิต1!AH:AH)+SUMIF(ผลิต2!$C:$C,'รับ-จ่าย ประจำวัน'!$B259,ผลิต2!AH:AH)+SUMIF(เส้นแต่งหน้าขนมเค้ก!$C:$C,'รับ-จ่าย ประจำวัน'!$B259,เส้นแต่งหน้าขนมเค้ก!AH:AH)+SUMIF(แพ็ค!$C:$C,'รับ-จ่าย ประจำวัน'!$B259,แพ็ค!AH:AH)+SUMIF(ธุรการ!$C:$C,'รับ-จ่าย ประจำวัน'!$B259,ธุรการ!AH:AH)+SUMIF(เส้นแต่งหน้าขนมปัง!$C:$C,'รับ-จ่าย ประจำวัน'!$B259,เส้นแต่งหน้าขนมปัง!AH:AH)+SUMIF('วางแผนBC,CJ'!$C:$C,'รับ-จ่าย ประจำวัน'!$B259,'วางแผนBC,CJ'!AH:AH)+SUMIF(RD!$C:$C,'รับ-จ่าย ประจำวัน'!$B259,RD!AH:AH)+SUMIF('FG,ออนไล,คัดแยก'!$C:$C,'รับ-จ่าย ประจำวัน'!$B259,'FG,ออนไล,คัดแยก'!AH:AH)</f>
        <v>0</v>
      </c>
      <c r="BP259" s="16">
        <f>SUMIF(เตรียมส่วนผสม!$C:$C,'รับ-จ่าย ประจำวัน'!$B259,เตรียมส่วนผสม!AI:AI)+SUMIF(กวนไส้!$C:$C,'รับ-จ่าย ประจำวัน'!$B259,กวนไส้!AI:AI)+SUMIF(ผลิต1!$C:$C,'รับ-จ่าย ประจำวัน'!$B259,ผลิต1!AI:AI)+SUMIF(ผลิต2!$C:$C,'รับ-จ่าย ประจำวัน'!$B259,ผลิต2!AI:AI)+SUMIF(เส้นแต่งหน้าขนมเค้ก!$C:$C,'รับ-จ่าย ประจำวัน'!$B259,เส้นแต่งหน้าขนมเค้ก!AI:AI)+SUMIF(แพ็ค!$C:$C,'รับ-จ่าย ประจำวัน'!$B259,แพ็ค!AI:AI)+SUMIF(ธุรการ!$C:$C,'รับ-จ่าย ประจำวัน'!$B259,ธุรการ!AI:AI)+SUMIF(เส้นแต่งหน้าขนมปัง!$C:$C,'รับ-จ่าย ประจำวัน'!$B259,เส้นแต่งหน้าขนมปัง!AI:AI)+SUMIF('วางแผนBC,CJ'!$C:$C,'รับ-จ่าย ประจำวัน'!$B259,'วางแผนBC,CJ'!AI:AI)+SUMIF(RD!$C:$C,'รับ-จ่าย ประจำวัน'!$B259,RD!AI:AI)+SUMIF('FG,ออนไล,คัดแยก'!$C:$C,'รับ-จ่าย ประจำวัน'!$B259,'FG,ออนไล,คัดแยก'!AI:AI)</f>
        <v>0</v>
      </c>
      <c r="BQ259" s="16">
        <f>SUMIF(เตรียมส่วนผสม!$C:$C,'รับ-จ่าย ประจำวัน'!$B259,เตรียมส่วนผสม!AJ:AJ)+SUMIF(กวนไส้!$C:$C,'รับ-จ่าย ประจำวัน'!$B259,กวนไส้!AJ:AJ)+SUMIF(ผลิต1!$C:$C,'รับ-จ่าย ประจำวัน'!$B259,ผลิต1!AJ:AJ)+SUMIF(ผลิต2!$C:$C,'รับ-จ่าย ประจำวัน'!$B259,ผลิต2!AJ:AJ)+SUMIF(เส้นแต่งหน้าขนมเค้ก!$C:$C,'รับ-จ่าย ประจำวัน'!$B259,เส้นแต่งหน้าขนมเค้ก!AJ:AJ)+SUMIF(แพ็ค!$C:$C,'รับ-จ่าย ประจำวัน'!$B259,แพ็ค!AJ:AJ)+SUMIF(ธุรการ!$C:$C,'รับ-จ่าย ประจำวัน'!$B259,ธุรการ!AJ:AJ)+SUMIF(เส้นแต่งหน้าขนมปัง!$C:$C,'รับ-จ่าย ประจำวัน'!$B259,เส้นแต่งหน้าขนมปัง!AJ:AJ)+SUMIF('วางแผนBC,CJ'!$C:$C,'รับ-จ่าย ประจำวัน'!$B259,'วางแผนBC,CJ'!AJ:AJ)+SUMIF(RD!$C:$C,'รับ-จ่าย ประจำวัน'!$B259,RD!AJ:AJ)+SUMIF('FG,ออนไล,คัดแยก'!$C:$C,'รับ-จ่าย ประจำวัน'!$B259,'FG,ออนไล,คัดแยก'!AJ:AJ)</f>
        <v>0</v>
      </c>
      <c r="BR259" s="16">
        <f>SUMIF(เตรียมส่วนผสม!$C:$C,'รับ-จ่าย ประจำวัน'!$B259,เตรียมส่วนผสม!AK:AK)+SUMIF(กวนไส้!$C:$C,'รับ-จ่าย ประจำวัน'!$B259,กวนไส้!AK:AK)+SUMIF(ผลิต1!$C:$C,'รับ-จ่าย ประจำวัน'!$B259,ผลิต1!AK:AK)+SUMIF(ผลิต2!$C:$C,'รับ-จ่าย ประจำวัน'!$B259,ผลิต2!AK:AK)+SUMIF(เส้นแต่งหน้าขนมเค้ก!$C:$C,'รับ-จ่าย ประจำวัน'!$B259,เส้นแต่งหน้าขนมเค้ก!AK:AK)+SUMIF(แพ็ค!$C:$C,'รับ-จ่าย ประจำวัน'!$B259,แพ็ค!AK:AK)+SUMIF(ธุรการ!$C:$C,'รับ-จ่าย ประจำวัน'!$B259,ธุรการ!AK:AK)+SUMIF(เส้นแต่งหน้าขนมปัง!$C:$C,'รับ-จ่าย ประจำวัน'!$B259,เส้นแต่งหน้าขนมปัง!AK:AK)+SUMIF('วางแผนBC,CJ'!$C:$C,'รับ-จ่าย ประจำวัน'!$B259,'วางแผนBC,CJ'!AK:AK)+SUMIF(RD!$C:$C,'รับ-จ่าย ประจำวัน'!$B259,RD!AK:AK)+SUMIF('FG,ออนไล,คัดแยก'!$C:$C,'รับ-จ่าย ประจำวัน'!$B259,'FG,ออนไล,คัดแยก'!AK:AK)</f>
        <v>0</v>
      </c>
      <c r="BS259" s="16">
        <f>SUMIF(เตรียมส่วนผสม!$C:$C,'รับ-จ่าย ประจำวัน'!$B259,เตรียมส่วนผสม!AL:AL)+SUMIF(กวนไส้!$C:$C,'รับ-จ่าย ประจำวัน'!$B259,กวนไส้!AL:AL)+SUMIF(ผลิต1!$C:$C,'รับ-จ่าย ประจำวัน'!$B259,ผลิต1!AL:AL)+SUMIF(ผลิต2!$C:$C,'รับ-จ่าย ประจำวัน'!$B259,ผลิต2!AL:AL)+SUMIF(เส้นแต่งหน้าขนมเค้ก!$C:$C,'รับ-จ่าย ประจำวัน'!$B259,เส้นแต่งหน้าขนมเค้ก!AL:AL)+SUMIF(แพ็ค!$C:$C,'รับ-จ่าย ประจำวัน'!$B259,แพ็ค!AL:AL)+SUMIF(ธุรการ!$C:$C,'รับ-จ่าย ประจำวัน'!$B259,ธุรการ!AL:AL)+SUMIF(เส้นแต่งหน้าขนมปัง!$C:$C,'รับ-จ่าย ประจำวัน'!$B259,เส้นแต่งหน้าขนมปัง!AL:AL)+SUMIF('วางแผนBC,CJ'!$C:$C,'รับ-จ่าย ประจำวัน'!$B259,'วางแผนBC,CJ'!AL:AL)+SUMIF(RD!$C:$C,'รับ-จ่าย ประจำวัน'!$B259,RD!AL:AL)+SUMIF('FG,ออนไล,คัดแยก'!$C:$C,'รับ-จ่าย ประจำวัน'!$B259,'FG,ออนไล,คัดแยก'!AL:AL)</f>
        <v>0</v>
      </c>
      <c r="BT259" s="18">
        <f t="shared" si="60"/>
        <v>0</v>
      </c>
      <c r="BU259" s="116">
        <f>40000+40000+20000+3000</f>
        <v>103000</v>
      </c>
      <c r="BV259" s="146">
        <f t="shared" si="61"/>
        <v>10000</v>
      </c>
      <c r="BW259" s="183">
        <v>30</v>
      </c>
      <c r="BX259" s="172">
        <f t="shared" ref="BX259:BX320" si="65">BT259/24</f>
        <v>0</v>
      </c>
      <c r="BY259" s="188" t="e">
        <f t="shared" si="63"/>
        <v>#DIV/0!</v>
      </c>
      <c r="BZ259" s="180" t="e">
        <f t="shared" ca="1" si="62"/>
        <v>#DIV/0!</v>
      </c>
      <c r="CA259" s="93"/>
      <c r="CB259" s="93"/>
      <c r="CC259" s="93"/>
      <c r="CD259" s="93"/>
      <c r="CE259" s="93"/>
      <c r="CF259" s="93"/>
      <c r="CG259" s="93"/>
      <c r="CH259" s="93"/>
      <c r="CI259" s="93"/>
      <c r="CJ259" s="94"/>
      <c r="CK259" s="9">
        <f t="shared" si="64"/>
        <v>-93000</v>
      </c>
    </row>
    <row r="260" spans="1:89" hidden="1" x14ac:dyDescent="0.5">
      <c r="A260" s="149" t="s">
        <v>833</v>
      </c>
      <c r="B260" s="24">
        <v>1023201013</v>
      </c>
      <c r="C260" s="10" t="s">
        <v>2108</v>
      </c>
      <c r="D260" s="135" t="s">
        <v>91</v>
      </c>
      <c r="E260" s="11">
        <v>0</v>
      </c>
      <c r="F260" s="129"/>
      <c r="G260" s="11" t="s">
        <v>835</v>
      </c>
      <c r="H260" s="12">
        <v>7000</v>
      </c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3"/>
      <c r="AF260" s="13"/>
      <c r="AG260" s="13"/>
      <c r="AH260" s="13"/>
      <c r="AI260" s="14"/>
      <c r="AJ260" s="14"/>
      <c r="AK260" s="14"/>
      <c r="AL260" s="14"/>
      <c r="AM260" s="14"/>
      <c r="AN260" s="15">
        <f t="shared" si="59"/>
        <v>0</v>
      </c>
      <c r="AO260" s="16">
        <f>SUMIF(เตรียมส่วนผสม!$C:$C,'รับ-จ่าย ประจำวัน'!$B260,เตรียมส่วนผสม!H:H)+SUMIF(กวนไส้!$C:$C,'รับ-จ่าย ประจำวัน'!$B260,กวนไส้!H:H)+SUMIF(ผลิต1!$C:$C,'รับ-จ่าย ประจำวัน'!$B260,ผลิต1!H:H)+SUMIF(ผลิต2!$C:$C,'รับ-จ่าย ประจำวัน'!$B260,ผลิต2!H:H)+SUMIF(เส้นแต่งหน้าขนมเค้ก!$C:$C,'รับ-จ่าย ประจำวัน'!$B260,เส้นแต่งหน้าขนมเค้ก!H:H)+SUMIF(แพ็ค!$C:$C,'รับ-จ่าย ประจำวัน'!$B260,แพ็ค!H:H)+SUMIF(ธุรการ!$C:$C,'รับ-จ่าย ประจำวัน'!$B260,ธุรการ!H:H)+SUMIF(เส้นแต่งหน้าขนมปัง!$C:$C,'รับ-จ่าย ประจำวัน'!$B260,เส้นแต่งหน้าขนมปัง!H:H)+SUMIF('วางแผนBC,CJ'!$C:$C,'รับ-จ่าย ประจำวัน'!$B260,'วางแผนBC,CJ'!H:H)+SUMIF(RD!$C:$C,'รับ-จ่าย ประจำวัน'!$B260,RD!H:H)+SUMIF('FG,ออนไล,คัดแยก'!$C:$C,'รับ-จ่าย ประจำวัน'!$B260,'FG,ออนไล,คัดแยก'!H:H)</f>
        <v>0</v>
      </c>
      <c r="AP260" s="16">
        <f>SUMIF(เตรียมส่วนผสม!$C:$C,'รับ-จ่าย ประจำวัน'!$B260,เตรียมส่วนผสม!I:I)+SUMIF(กวนไส้!$C:$C,'รับ-จ่าย ประจำวัน'!$B260,กวนไส้!I:I)+SUMIF(ผลิต1!$C:$C,'รับ-จ่าย ประจำวัน'!$B260,ผลิต1!I:I)+SUMIF(ผลิต2!$C:$C,'รับ-จ่าย ประจำวัน'!$B260,ผลิต2!I:I)+SUMIF(เส้นแต่งหน้าขนมเค้ก!$C:$C,'รับ-จ่าย ประจำวัน'!$B260,เส้นแต่งหน้าขนมเค้ก!I:I)+SUMIF(แพ็ค!$C:$C,'รับ-จ่าย ประจำวัน'!$B260,แพ็ค!I:I)+SUMIF(ธุรการ!$C:$C,'รับ-จ่าย ประจำวัน'!$B260,ธุรการ!I:I)+SUMIF(เส้นแต่งหน้าขนมปัง!$C:$C,'รับ-จ่าย ประจำวัน'!$B260,เส้นแต่งหน้าขนมปัง!I:I)+SUMIF('วางแผนBC,CJ'!$C:$C,'รับ-จ่าย ประจำวัน'!$B260,'วางแผนBC,CJ'!I:I)+SUMIF(RD!$C:$C,'รับ-จ่าย ประจำวัน'!$B260,RD!I:I)+SUMIF('FG,ออนไล,คัดแยก'!$C:$C,'รับ-จ่าย ประจำวัน'!$B260,'FG,ออนไล,คัดแยก'!I:I)</f>
        <v>0</v>
      </c>
      <c r="AQ260" s="16">
        <f>SUMIF(เตรียมส่วนผสม!$C:$C,'รับ-จ่าย ประจำวัน'!$B260,เตรียมส่วนผสม!J:J)+SUMIF(กวนไส้!$C:$C,'รับ-จ่าย ประจำวัน'!$B260,กวนไส้!J:J)+SUMIF(ผลิต1!$C:$C,'รับ-จ่าย ประจำวัน'!$B260,ผลิต1!J:J)+SUMIF(ผลิต2!$C:$C,'รับ-จ่าย ประจำวัน'!$B260,ผลิต2!J:J)+SUMIF(เส้นแต่งหน้าขนมเค้ก!$C:$C,'รับ-จ่าย ประจำวัน'!$B260,เส้นแต่งหน้าขนมเค้ก!J:J)+SUMIF(แพ็ค!$C:$C,'รับ-จ่าย ประจำวัน'!$B260,แพ็ค!J:J)+SUMIF(ธุรการ!$C:$C,'รับ-จ่าย ประจำวัน'!$B260,ธุรการ!J:J)+SUMIF(เส้นแต่งหน้าขนมปัง!$C:$C,'รับ-จ่าย ประจำวัน'!$B260,เส้นแต่งหน้าขนมปัง!J:J)+SUMIF('วางแผนBC,CJ'!$C:$C,'รับ-จ่าย ประจำวัน'!$B260,'วางแผนBC,CJ'!J:J)+SUMIF(RD!$C:$C,'รับ-จ่าย ประจำวัน'!$B260,RD!J:J)+SUMIF('FG,ออนไล,คัดแยก'!$C:$C,'รับ-จ่าย ประจำวัน'!$B260,'FG,ออนไล,คัดแยก'!J:J)</f>
        <v>0</v>
      </c>
      <c r="AR260" s="16">
        <f>SUMIF(เตรียมส่วนผสม!$C:$C,'รับ-จ่าย ประจำวัน'!$B260,เตรียมส่วนผสม!K:K)+SUMIF(กวนไส้!$C:$C,'รับ-จ่าย ประจำวัน'!$B260,กวนไส้!K:K)+SUMIF(ผลิต1!$C:$C,'รับ-จ่าย ประจำวัน'!$B260,ผลิต1!K:K)+SUMIF(ผลิต2!$C:$C,'รับ-จ่าย ประจำวัน'!$B260,ผลิต2!K:K)+SUMIF(เส้นแต่งหน้าขนมเค้ก!$C:$C,'รับ-จ่าย ประจำวัน'!$B260,เส้นแต่งหน้าขนมเค้ก!K:K)+SUMIF(แพ็ค!$C:$C,'รับ-จ่าย ประจำวัน'!$B260,แพ็ค!K:K)+SUMIF(ธุรการ!$C:$C,'รับ-จ่าย ประจำวัน'!$B260,ธุรการ!K:K)+SUMIF(เส้นแต่งหน้าขนมปัง!$C:$C,'รับ-จ่าย ประจำวัน'!$B260,เส้นแต่งหน้าขนมปัง!K:K)+SUMIF('วางแผนBC,CJ'!$C:$C,'รับ-จ่าย ประจำวัน'!$B260,'วางแผนBC,CJ'!K:K)+SUMIF(RD!$C:$C,'รับ-จ่าย ประจำวัน'!$B260,RD!K:K)+SUMIF('FG,ออนไล,คัดแยก'!$C:$C,'รับ-จ่าย ประจำวัน'!$B260,'FG,ออนไล,คัดแยก'!K:K)</f>
        <v>0</v>
      </c>
      <c r="AS260" s="16">
        <f>SUMIF(เตรียมส่วนผสม!$C:$C,'รับ-จ่าย ประจำวัน'!$B260,เตรียมส่วนผสม!L:L)+SUMIF(กวนไส้!$C:$C,'รับ-จ่าย ประจำวัน'!$B260,กวนไส้!L:L)+SUMIF(ผลิต1!$C:$C,'รับ-จ่าย ประจำวัน'!$B260,ผลิต1!L:L)+SUMIF(ผลิต2!$C:$C,'รับ-จ่าย ประจำวัน'!$B260,ผลิต2!L:L)+SUMIF(เส้นแต่งหน้าขนมเค้ก!$C:$C,'รับ-จ่าย ประจำวัน'!$B260,เส้นแต่งหน้าขนมเค้ก!L:L)+SUMIF(แพ็ค!$C:$C,'รับ-จ่าย ประจำวัน'!$B260,แพ็ค!L:L)+SUMIF(ธุรการ!$C:$C,'รับ-จ่าย ประจำวัน'!$B260,ธุรการ!L:L)+SUMIF(เส้นแต่งหน้าขนมปัง!$C:$C,'รับ-จ่าย ประจำวัน'!$B260,เส้นแต่งหน้าขนมปัง!L:L)+SUMIF('วางแผนBC,CJ'!$C:$C,'รับ-จ่าย ประจำวัน'!$B260,'วางแผนBC,CJ'!L:L)+SUMIF(RD!$C:$C,'รับ-จ่าย ประจำวัน'!$B260,RD!L:L)+SUMIF('FG,ออนไล,คัดแยก'!$C:$C,'รับ-จ่าย ประจำวัน'!$B260,'FG,ออนไล,คัดแยก'!L:L)</f>
        <v>0</v>
      </c>
      <c r="AT260" s="16">
        <f>SUMIF(เตรียมส่วนผสม!$C:$C,'รับ-จ่าย ประจำวัน'!$B260,เตรียมส่วนผสม!M:M)+SUMIF(กวนไส้!$C:$C,'รับ-จ่าย ประจำวัน'!$B260,กวนไส้!M:M)+SUMIF(ผลิต1!$C:$C,'รับ-จ่าย ประจำวัน'!$B260,ผลิต1!M:M)+SUMIF(ผลิต2!$C:$C,'รับ-จ่าย ประจำวัน'!$B260,ผลิต2!M:M)+SUMIF(เส้นแต่งหน้าขนมเค้ก!$C:$C,'รับ-จ่าย ประจำวัน'!$B260,เส้นแต่งหน้าขนมเค้ก!M:M)+SUMIF(แพ็ค!$C:$C,'รับ-จ่าย ประจำวัน'!$B260,แพ็ค!M:M)+SUMIF(ธุรการ!$C:$C,'รับ-จ่าย ประจำวัน'!$B260,ธุรการ!M:M)+SUMIF(เส้นแต่งหน้าขนมปัง!$C:$C,'รับ-จ่าย ประจำวัน'!$B260,เส้นแต่งหน้าขนมปัง!M:M)+SUMIF('วางแผนBC,CJ'!$C:$C,'รับ-จ่าย ประจำวัน'!$B260,'วางแผนBC,CJ'!M:M)+SUMIF(RD!$C:$C,'รับ-จ่าย ประจำวัน'!$B260,RD!M:M)+SUMIF('FG,ออนไล,คัดแยก'!$C:$C,'รับ-จ่าย ประจำวัน'!$B260,'FG,ออนไล,คัดแยก'!M:M)</f>
        <v>0</v>
      </c>
      <c r="AU260" s="16">
        <f>SUMIF(เตรียมส่วนผสม!$C:$C,'รับ-จ่าย ประจำวัน'!$B260,เตรียมส่วนผสม!N:N)+SUMIF(กวนไส้!$C:$C,'รับ-จ่าย ประจำวัน'!$B260,กวนไส้!N:N)+SUMIF(ผลิต1!$C:$C,'รับ-จ่าย ประจำวัน'!$B260,ผลิต1!N:N)+SUMIF(ผลิต2!$C:$C,'รับ-จ่าย ประจำวัน'!$B260,ผลิต2!N:N)+SUMIF(เส้นแต่งหน้าขนมเค้ก!$C:$C,'รับ-จ่าย ประจำวัน'!$B260,เส้นแต่งหน้าขนมเค้ก!N:N)+SUMIF(แพ็ค!$C:$C,'รับ-จ่าย ประจำวัน'!$B260,แพ็ค!N:N)+SUMIF(ธุรการ!$C:$C,'รับ-จ่าย ประจำวัน'!$B260,ธุรการ!N:N)+SUMIF(เส้นแต่งหน้าขนมปัง!$C:$C,'รับ-จ่าย ประจำวัน'!$B260,เส้นแต่งหน้าขนมปัง!N:N)+SUMIF('วางแผนBC,CJ'!$C:$C,'รับ-จ่าย ประจำวัน'!$B260,'วางแผนBC,CJ'!N:N)+SUMIF(RD!$C:$C,'รับ-จ่าย ประจำวัน'!$B260,RD!N:N)+SUMIF('FG,ออนไล,คัดแยก'!$C:$C,'รับ-จ่าย ประจำวัน'!$B260,'FG,ออนไล,คัดแยก'!N:N)</f>
        <v>0</v>
      </c>
      <c r="AV260" s="16">
        <f>SUMIF(เตรียมส่วนผสม!$C:$C,'รับ-จ่าย ประจำวัน'!$B260,เตรียมส่วนผสม!O:O)+SUMIF(กวนไส้!$C:$C,'รับ-จ่าย ประจำวัน'!$B260,กวนไส้!O:O)+SUMIF(ผลิต1!$C:$C,'รับ-จ่าย ประจำวัน'!$B260,ผลิต1!O:O)+SUMIF(ผลิต2!$C:$C,'รับ-จ่าย ประจำวัน'!$B260,ผลิต2!O:O)+SUMIF(เส้นแต่งหน้าขนมเค้ก!$C:$C,'รับ-จ่าย ประจำวัน'!$B260,เส้นแต่งหน้าขนมเค้ก!O:O)+SUMIF(แพ็ค!$C:$C,'รับ-จ่าย ประจำวัน'!$B260,แพ็ค!O:O)+SUMIF(ธุรการ!$C:$C,'รับ-จ่าย ประจำวัน'!$B260,ธุรการ!O:O)+SUMIF(เส้นแต่งหน้าขนมปัง!$C:$C,'รับ-จ่าย ประจำวัน'!$B260,เส้นแต่งหน้าขนมปัง!O:O)+SUMIF('วางแผนBC,CJ'!$C:$C,'รับ-จ่าย ประจำวัน'!$B260,'วางแผนBC,CJ'!O:O)+SUMIF(RD!$C:$C,'รับ-จ่าย ประจำวัน'!$B260,RD!O:O)+SUMIF('FG,ออนไล,คัดแยก'!$C:$C,'รับ-จ่าย ประจำวัน'!$B260,'FG,ออนไล,คัดแยก'!O:O)</f>
        <v>0</v>
      </c>
      <c r="AW260" s="16">
        <f>SUMIF(เตรียมส่วนผสม!$C:$C,'รับ-จ่าย ประจำวัน'!$B260,เตรียมส่วนผสม!P:P)+SUMIF(กวนไส้!$C:$C,'รับ-จ่าย ประจำวัน'!$B260,กวนไส้!P:P)+SUMIF(ผลิต1!$C:$C,'รับ-จ่าย ประจำวัน'!$B260,ผลิต1!P:P)+SUMIF(ผลิต2!$C:$C,'รับ-จ่าย ประจำวัน'!$B260,ผลิต2!P:P)+SUMIF(เส้นแต่งหน้าขนมเค้ก!$C:$C,'รับ-จ่าย ประจำวัน'!$B260,เส้นแต่งหน้าขนมเค้ก!P:P)+SUMIF(แพ็ค!$C:$C,'รับ-จ่าย ประจำวัน'!$B260,แพ็ค!P:P)+SUMIF(ธุรการ!$C:$C,'รับ-จ่าย ประจำวัน'!$B260,ธุรการ!P:P)+SUMIF(เส้นแต่งหน้าขนมปัง!$C:$C,'รับ-จ่าย ประจำวัน'!$B260,เส้นแต่งหน้าขนมปัง!P:P)+SUMIF('วางแผนBC,CJ'!$C:$C,'รับ-จ่าย ประจำวัน'!$B260,'วางแผนBC,CJ'!P:P)+SUMIF(RD!$C:$C,'รับ-จ่าย ประจำวัน'!$B260,RD!P:P)+SUMIF('FG,ออนไล,คัดแยก'!$C:$C,'รับ-จ่าย ประจำวัน'!$B260,'FG,ออนไล,คัดแยก'!P:P)</f>
        <v>0</v>
      </c>
      <c r="AX260" s="16">
        <f>SUMIF(เตรียมส่วนผสม!$C:$C,'รับ-จ่าย ประจำวัน'!$B260,เตรียมส่วนผสม!Q:Q)+SUMIF(กวนไส้!$C:$C,'รับ-จ่าย ประจำวัน'!$B260,กวนไส้!Q:Q)+SUMIF(ผลิต1!$C:$C,'รับ-จ่าย ประจำวัน'!$B260,ผลิต1!Q:Q)+SUMIF(ผลิต2!$C:$C,'รับ-จ่าย ประจำวัน'!$B260,ผลิต2!Q:Q)+SUMIF(เส้นแต่งหน้าขนมเค้ก!$C:$C,'รับ-จ่าย ประจำวัน'!$B260,เส้นแต่งหน้าขนมเค้ก!Q:Q)+SUMIF(แพ็ค!$C:$C,'รับ-จ่าย ประจำวัน'!$B260,แพ็ค!Q:Q)+SUMIF(ธุรการ!$C:$C,'รับ-จ่าย ประจำวัน'!$B260,ธุรการ!Q:Q)+SUMIF(เส้นแต่งหน้าขนมปัง!$C:$C,'รับ-จ่าย ประจำวัน'!$B260,เส้นแต่งหน้าขนมปัง!Q:Q)+SUMIF('วางแผนBC,CJ'!$C:$C,'รับ-จ่าย ประจำวัน'!$B260,'วางแผนBC,CJ'!Q:Q)+SUMIF(RD!$C:$C,'รับ-จ่าย ประจำวัน'!$B260,RD!Q:Q)+SUMIF('FG,ออนไล,คัดแยก'!$C:$C,'รับ-จ่าย ประจำวัน'!$B260,'FG,ออนไล,คัดแยก'!Q:Q)</f>
        <v>0</v>
      </c>
      <c r="AY260" s="16">
        <f>SUMIF(เตรียมส่วนผสม!$C:$C,'รับ-จ่าย ประจำวัน'!$B260,เตรียมส่วนผสม!R:R)+SUMIF(กวนไส้!$C:$C,'รับ-จ่าย ประจำวัน'!$B260,กวนไส้!R:R)+SUMIF(ผลิต1!$C:$C,'รับ-จ่าย ประจำวัน'!$B260,ผลิต1!R:R)+SUMIF(ผลิต2!$C:$C,'รับ-จ่าย ประจำวัน'!$B260,ผลิต2!R:R)+SUMIF(เส้นแต่งหน้าขนมเค้ก!$C:$C,'รับ-จ่าย ประจำวัน'!$B260,เส้นแต่งหน้าขนมเค้ก!R:R)+SUMIF(แพ็ค!$C:$C,'รับ-จ่าย ประจำวัน'!$B260,แพ็ค!R:R)+SUMIF(ธุรการ!$C:$C,'รับ-จ่าย ประจำวัน'!$B260,ธุรการ!R:R)+SUMIF(เส้นแต่งหน้าขนมปัง!$C:$C,'รับ-จ่าย ประจำวัน'!$B260,เส้นแต่งหน้าขนมปัง!R:R)+SUMIF('วางแผนBC,CJ'!$C:$C,'รับ-จ่าย ประจำวัน'!$B260,'วางแผนBC,CJ'!R:R)+SUMIF(RD!$C:$C,'รับ-จ่าย ประจำวัน'!$B260,RD!R:R)+SUMIF('FG,ออนไล,คัดแยก'!$C:$C,'รับ-จ่าย ประจำวัน'!$B260,'FG,ออนไล,คัดแยก'!R:R)</f>
        <v>0</v>
      </c>
      <c r="AZ260" s="16">
        <f>SUMIF(เตรียมส่วนผสม!$C:$C,'รับ-จ่าย ประจำวัน'!$B260,เตรียมส่วนผสม!S:S)+SUMIF(กวนไส้!$C:$C,'รับ-จ่าย ประจำวัน'!$B260,กวนไส้!S:S)+SUMIF(ผลิต1!$C:$C,'รับ-จ่าย ประจำวัน'!$B260,ผลิต1!S:S)+SUMIF(ผลิต2!$C:$C,'รับ-จ่าย ประจำวัน'!$B260,ผลิต2!S:S)+SUMIF(เส้นแต่งหน้าขนมเค้ก!$C:$C,'รับ-จ่าย ประจำวัน'!$B260,เส้นแต่งหน้าขนมเค้ก!S:S)+SUMIF(แพ็ค!$C:$C,'รับ-จ่าย ประจำวัน'!$B260,แพ็ค!S:S)+SUMIF(ธุรการ!$C:$C,'รับ-จ่าย ประจำวัน'!$B260,ธุรการ!S:S)+SUMIF(เส้นแต่งหน้าขนมปัง!$C:$C,'รับ-จ่าย ประจำวัน'!$B260,เส้นแต่งหน้าขนมปัง!S:S)+SUMIF('วางแผนBC,CJ'!$C:$C,'รับ-จ่าย ประจำวัน'!$B260,'วางแผนBC,CJ'!S:S)+SUMIF(RD!$C:$C,'รับ-จ่าย ประจำวัน'!$B260,RD!S:S)+SUMIF('FG,ออนไล,คัดแยก'!$C:$C,'รับ-จ่าย ประจำวัน'!$B260,'FG,ออนไล,คัดแยก'!S:S)</f>
        <v>0</v>
      </c>
      <c r="BA260" s="16">
        <f>SUMIF(เตรียมส่วนผสม!$C:$C,'รับ-จ่าย ประจำวัน'!$B260,เตรียมส่วนผสม!T:T)+SUMIF(กวนไส้!$C:$C,'รับ-จ่าย ประจำวัน'!$B260,กวนไส้!T:T)+SUMIF(ผลิต1!$C:$C,'รับ-จ่าย ประจำวัน'!$B260,ผลิต1!T:T)+SUMIF(ผลิต2!$C:$C,'รับ-จ่าย ประจำวัน'!$B260,ผลิต2!T:T)+SUMIF(เส้นแต่งหน้าขนมเค้ก!$C:$C,'รับ-จ่าย ประจำวัน'!$B260,เส้นแต่งหน้าขนมเค้ก!T:T)+SUMIF(แพ็ค!$C:$C,'รับ-จ่าย ประจำวัน'!$B260,แพ็ค!T:T)+SUMIF(ธุรการ!$C:$C,'รับ-จ่าย ประจำวัน'!$B260,ธุรการ!T:T)+SUMIF(เส้นแต่งหน้าขนมปัง!$C:$C,'รับ-จ่าย ประจำวัน'!$B260,เส้นแต่งหน้าขนมปัง!T:T)+SUMIF('วางแผนBC,CJ'!$C:$C,'รับ-จ่าย ประจำวัน'!$B260,'วางแผนBC,CJ'!T:T)+SUMIF(RD!$C:$C,'รับ-จ่าย ประจำวัน'!$B260,RD!T:T)+SUMIF('FG,ออนไล,คัดแยก'!$C:$C,'รับ-จ่าย ประจำวัน'!$B260,'FG,ออนไล,คัดแยก'!T:T)</f>
        <v>0</v>
      </c>
      <c r="BB260" s="16">
        <f>SUMIF(เตรียมส่วนผสม!$C:$C,'รับ-จ่าย ประจำวัน'!$B260,เตรียมส่วนผสม!U:U)+SUMIF(กวนไส้!$C:$C,'รับ-จ่าย ประจำวัน'!$B260,กวนไส้!U:U)+SUMIF(ผลิต1!$C:$C,'รับ-จ่าย ประจำวัน'!$B260,ผลิต1!U:U)+SUMIF(ผลิต2!$C:$C,'รับ-จ่าย ประจำวัน'!$B260,ผลิต2!U:U)+SUMIF(เส้นแต่งหน้าขนมเค้ก!$C:$C,'รับ-จ่าย ประจำวัน'!$B260,เส้นแต่งหน้าขนมเค้ก!U:U)+SUMIF(แพ็ค!$C:$C,'รับ-จ่าย ประจำวัน'!$B260,แพ็ค!U:U)+SUMIF(ธุรการ!$C:$C,'รับ-จ่าย ประจำวัน'!$B260,ธุรการ!U:U)+SUMIF(เส้นแต่งหน้าขนมปัง!$C:$C,'รับ-จ่าย ประจำวัน'!$B260,เส้นแต่งหน้าขนมปัง!U:U)+SUMIF('วางแผนBC,CJ'!$C:$C,'รับ-จ่าย ประจำวัน'!$B260,'วางแผนBC,CJ'!U:U)+SUMIF(RD!$C:$C,'รับ-จ่าย ประจำวัน'!$B260,RD!U:U)+SUMIF('FG,ออนไล,คัดแยก'!$C:$C,'รับ-จ่าย ประจำวัน'!$B260,'FG,ออนไล,คัดแยก'!U:U)</f>
        <v>0</v>
      </c>
      <c r="BC260" s="16">
        <f>SUMIF(เตรียมส่วนผสม!$C:$C,'รับ-จ่าย ประจำวัน'!$B260,เตรียมส่วนผสม!V:V)+SUMIF(กวนไส้!$C:$C,'รับ-จ่าย ประจำวัน'!$B260,กวนไส้!V:V)+SUMIF(ผลิต1!$C:$C,'รับ-จ่าย ประจำวัน'!$B260,ผลิต1!V:V)+SUMIF(ผลิต2!$C:$C,'รับ-จ่าย ประจำวัน'!$B260,ผลิต2!V:V)+SUMIF(เส้นแต่งหน้าขนมเค้ก!$C:$C,'รับ-จ่าย ประจำวัน'!$B260,เส้นแต่งหน้าขนมเค้ก!V:V)+SUMIF(แพ็ค!$C:$C,'รับ-จ่าย ประจำวัน'!$B260,แพ็ค!V:V)+SUMIF(ธุรการ!$C:$C,'รับ-จ่าย ประจำวัน'!$B260,ธุรการ!V:V)+SUMIF(เส้นแต่งหน้าขนมปัง!$C:$C,'รับ-จ่าย ประจำวัน'!$B260,เส้นแต่งหน้าขนมปัง!V:V)+SUMIF('วางแผนBC,CJ'!$C:$C,'รับ-จ่าย ประจำวัน'!$B260,'วางแผนBC,CJ'!V:V)+SUMIF(RD!$C:$C,'รับ-จ่าย ประจำวัน'!$B260,RD!V:V)+SUMIF('FG,ออนไล,คัดแยก'!$C:$C,'รับ-จ่าย ประจำวัน'!$B260,'FG,ออนไล,คัดแยก'!V:V)</f>
        <v>0</v>
      </c>
      <c r="BD260" s="16">
        <f>SUMIF(เตรียมส่วนผสม!$C:$C,'รับ-จ่าย ประจำวัน'!$B260,เตรียมส่วนผสม!W:W)+SUMIF(กวนไส้!$C:$C,'รับ-จ่าย ประจำวัน'!$B260,กวนไส้!W:W)+SUMIF(ผลิต1!$C:$C,'รับ-จ่าย ประจำวัน'!$B260,ผลิต1!W:W)+SUMIF(ผลิต2!$C:$C,'รับ-จ่าย ประจำวัน'!$B260,ผลิต2!W:W)+SUMIF(เส้นแต่งหน้าขนมเค้ก!$C:$C,'รับ-จ่าย ประจำวัน'!$B260,เส้นแต่งหน้าขนมเค้ก!W:W)+SUMIF(แพ็ค!$C:$C,'รับ-จ่าย ประจำวัน'!$B260,แพ็ค!W:W)+SUMIF(ธุรการ!$C:$C,'รับ-จ่าย ประจำวัน'!$B260,ธุรการ!W:W)+SUMIF(เส้นแต่งหน้าขนมปัง!$C:$C,'รับ-จ่าย ประจำวัน'!$B260,เส้นแต่งหน้าขนมปัง!W:W)+SUMIF('วางแผนBC,CJ'!$C:$C,'รับ-จ่าย ประจำวัน'!$B260,'วางแผนBC,CJ'!W:W)+SUMIF(RD!$C:$C,'รับ-จ่าย ประจำวัน'!$B260,RD!W:W)+SUMIF('FG,ออนไล,คัดแยก'!$C:$C,'รับ-จ่าย ประจำวัน'!$B260,'FG,ออนไล,คัดแยก'!W:W)</f>
        <v>0</v>
      </c>
      <c r="BE260" s="16">
        <f>SUMIF(เตรียมส่วนผสม!$C:$C,'รับ-จ่าย ประจำวัน'!$B260,เตรียมส่วนผสม!X:X)+SUMIF(กวนไส้!$C:$C,'รับ-จ่าย ประจำวัน'!$B260,กวนไส้!X:X)+SUMIF(ผลิต1!$C:$C,'รับ-จ่าย ประจำวัน'!$B260,ผลิต1!X:X)+SUMIF(ผลิต2!$C:$C,'รับ-จ่าย ประจำวัน'!$B260,ผลิต2!X:X)+SUMIF(เส้นแต่งหน้าขนมเค้ก!$C:$C,'รับ-จ่าย ประจำวัน'!$B260,เส้นแต่งหน้าขนมเค้ก!X:X)+SUMIF(แพ็ค!$C:$C,'รับ-จ่าย ประจำวัน'!$B260,แพ็ค!X:X)+SUMIF(ธุรการ!$C:$C,'รับ-จ่าย ประจำวัน'!$B260,ธุรการ!X:X)+SUMIF(เส้นแต่งหน้าขนมปัง!$C:$C,'รับ-จ่าย ประจำวัน'!$B260,เส้นแต่งหน้าขนมปัง!X:X)+SUMIF('วางแผนBC,CJ'!$C:$C,'รับ-จ่าย ประจำวัน'!$B260,'วางแผนBC,CJ'!X:X)+SUMIF(RD!$C:$C,'รับ-จ่าย ประจำวัน'!$B260,RD!X:X)+SUMIF('FG,ออนไล,คัดแยก'!$C:$C,'รับ-จ่าย ประจำวัน'!$B260,'FG,ออนไล,คัดแยก'!X:X)</f>
        <v>0</v>
      </c>
      <c r="BF260" s="16">
        <f>SUMIF(เตรียมส่วนผสม!$C:$C,'รับ-จ่าย ประจำวัน'!$B260,เตรียมส่วนผสม!Y:Y)+SUMIF(กวนไส้!$C:$C,'รับ-จ่าย ประจำวัน'!$B260,กวนไส้!Y:Y)+SUMIF(ผลิต1!$C:$C,'รับ-จ่าย ประจำวัน'!$B260,ผลิต1!Y:Y)+SUMIF(ผลิต2!$C:$C,'รับ-จ่าย ประจำวัน'!$B260,ผลิต2!Y:Y)+SUMIF(เส้นแต่งหน้าขนมเค้ก!$C:$C,'รับ-จ่าย ประจำวัน'!$B260,เส้นแต่งหน้าขนมเค้ก!Y:Y)+SUMIF(แพ็ค!$C:$C,'รับ-จ่าย ประจำวัน'!$B260,แพ็ค!Y:Y)+SUMIF(ธุรการ!$C:$C,'รับ-จ่าย ประจำวัน'!$B260,ธุรการ!Y:Y)+SUMIF(เส้นแต่งหน้าขนมปัง!$C:$C,'รับ-จ่าย ประจำวัน'!$B260,เส้นแต่งหน้าขนมปัง!Y:Y)+SUMIF('วางแผนBC,CJ'!$C:$C,'รับ-จ่าย ประจำวัน'!$B260,'วางแผนBC,CJ'!Y:Y)+SUMIF(RD!$C:$C,'รับ-จ่าย ประจำวัน'!$B260,RD!Y:Y)+SUMIF('FG,ออนไล,คัดแยก'!$C:$C,'รับ-จ่าย ประจำวัน'!$B260,'FG,ออนไล,คัดแยก'!Y:Y)</f>
        <v>0</v>
      </c>
      <c r="BG260" s="16">
        <f>SUMIF(เตรียมส่วนผสม!$C:$C,'รับ-จ่าย ประจำวัน'!$B260,เตรียมส่วนผสม!Z:Z)+SUMIF(กวนไส้!$C:$C,'รับ-จ่าย ประจำวัน'!$B260,กวนไส้!Z:Z)+SUMIF(ผลิต1!$C:$C,'รับ-จ่าย ประจำวัน'!$B260,ผลิต1!Z:Z)+SUMIF(ผลิต2!$C:$C,'รับ-จ่าย ประจำวัน'!$B260,ผลิต2!Z:Z)+SUMIF(เส้นแต่งหน้าขนมเค้ก!$C:$C,'รับ-จ่าย ประจำวัน'!$B260,เส้นแต่งหน้าขนมเค้ก!Z:Z)+SUMIF(แพ็ค!$C:$C,'รับ-จ่าย ประจำวัน'!$B260,แพ็ค!Z:Z)+SUMIF(ธุรการ!$C:$C,'รับ-จ่าย ประจำวัน'!$B260,ธุรการ!Z:Z)+SUMIF(เส้นแต่งหน้าขนมปัง!$C:$C,'รับ-จ่าย ประจำวัน'!$B260,เส้นแต่งหน้าขนมปัง!Z:Z)+SUMIF('วางแผนBC,CJ'!$C:$C,'รับ-จ่าย ประจำวัน'!$B260,'วางแผนBC,CJ'!Z:Z)+SUMIF(RD!$C:$C,'รับ-จ่าย ประจำวัน'!$B260,RD!Z:Z)+SUMIF('FG,ออนไล,คัดแยก'!$C:$C,'รับ-จ่าย ประจำวัน'!$B260,'FG,ออนไล,คัดแยก'!Z:Z)</f>
        <v>0</v>
      </c>
      <c r="BH260" s="16">
        <f>SUMIF(เตรียมส่วนผสม!$C:$C,'รับ-จ่าย ประจำวัน'!$B260,เตรียมส่วนผสม!AA:AA)+SUMIF(กวนไส้!$C:$C,'รับ-จ่าย ประจำวัน'!$B260,กวนไส้!AA:AA)+SUMIF(ผลิต1!$C:$C,'รับ-จ่าย ประจำวัน'!$B260,ผลิต1!AA:AA)+SUMIF(ผลิต2!$C:$C,'รับ-จ่าย ประจำวัน'!$B260,ผลิต2!AA:AA)+SUMIF(เส้นแต่งหน้าขนมเค้ก!$C:$C,'รับ-จ่าย ประจำวัน'!$B260,เส้นแต่งหน้าขนมเค้ก!AA:AA)+SUMIF(แพ็ค!$C:$C,'รับ-จ่าย ประจำวัน'!$B260,แพ็ค!AA:AA)+SUMIF(ธุรการ!$C:$C,'รับ-จ่าย ประจำวัน'!$B260,ธุรการ!AA:AA)+SUMIF(เส้นแต่งหน้าขนมปัง!$C:$C,'รับ-จ่าย ประจำวัน'!$B260,เส้นแต่งหน้าขนมปัง!AA:AA)+SUMIF('วางแผนBC,CJ'!$C:$C,'รับ-จ่าย ประจำวัน'!$B260,'วางแผนBC,CJ'!AA:AA)+SUMIF(RD!$C:$C,'รับ-จ่าย ประจำวัน'!$B260,RD!AA:AA)+SUMIF('FG,ออนไล,คัดแยก'!$C:$C,'รับ-จ่าย ประจำวัน'!$B260,'FG,ออนไล,คัดแยก'!AA:AA)</f>
        <v>0</v>
      </c>
      <c r="BI260" s="16">
        <f>SUMIF(เตรียมส่วนผสม!$C:$C,'รับ-จ่าย ประจำวัน'!$B260,เตรียมส่วนผสม!AB:AB)+SUMIF(กวนไส้!$C:$C,'รับ-จ่าย ประจำวัน'!$B260,กวนไส้!AB:AB)+SUMIF(ผลิต1!$C:$C,'รับ-จ่าย ประจำวัน'!$B260,ผลิต1!AB:AB)+SUMIF(ผลิต2!$C:$C,'รับ-จ่าย ประจำวัน'!$B260,ผลิต2!AB:AB)+SUMIF(เส้นแต่งหน้าขนมเค้ก!$C:$C,'รับ-จ่าย ประจำวัน'!$B260,เส้นแต่งหน้าขนมเค้ก!AB:AB)+SUMIF(แพ็ค!$C:$C,'รับ-จ่าย ประจำวัน'!$B260,แพ็ค!AB:AB)+SUMIF(ธุรการ!$C:$C,'รับ-จ่าย ประจำวัน'!$B260,ธุรการ!AB:AB)+SUMIF(เส้นแต่งหน้าขนมปัง!$C:$C,'รับ-จ่าย ประจำวัน'!$B260,เส้นแต่งหน้าขนมปัง!AB:AB)+SUMIF('วางแผนBC,CJ'!$C:$C,'รับ-จ่าย ประจำวัน'!$B260,'วางแผนBC,CJ'!AB:AB)+SUMIF(RD!$C:$C,'รับ-จ่าย ประจำวัน'!$B260,RD!AB:AB)+SUMIF('FG,ออนไล,คัดแยก'!$C:$C,'รับ-จ่าย ประจำวัน'!$B260,'FG,ออนไล,คัดแยก'!AB:AB)</f>
        <v>0</v>
      </c>
      <c r="BJ260" s="16">
        <f>SUMIF(เตรียมส่วนผสม!$C:$C,'รับ-จ่าย ประจำวัน'!$B260,เตรียมส่วนผสม!AC:AC)+SUMIF(กวนไส้!$C:$C,'รับ-จ่าย ประจำวัน'!$B260,กวนไส้!AC:AC)+SUMIF(ผลิต1!$C:$C,'รับ-จ่าย ประจำวัน'!$B260,ผลิต1!AC:AC)+SUMIF(ผลิต2!$C:$C,'รับ-จ่าย ประจำวัน'!$B260,ผลิต2!AC:AC)+SUMIF(เส้นแต่งหน้าขนมเค้ก!$C:$C,'รับ-จ่าย ประจำวัน'!$B260,เส้นแต่งหน้าขนมเค้ก!AC:AC)+SUMIF(แพ็ค!$C:$C,'รับ-จ่าย ประจำวัน'!$B260,แพ็ค!AC:AC)+SUMIF(ธุรการ!$C:$C,'รับ-จ่าย ประจำวัน'!$B260,ธุรการ!AC:AC)+SUMIF(เส้นแต่งหน้าขนมปัง!$C:$C,'รับ-จ่าย ประจำวัน'!$B260,เส้นแต่งหน้าขนมปัง!AC:AC)+SUMIF('วางแผนBC,CJ'!$C:$C,'รับ-จ่าย ประจำวัน'!$B260,'วางแผนBC,CJ'!AC:AC)+SUMIF(RD!$C:$C,'รับ-จ่าย ประจำวัน'!$B260,RD!AC:AC)+SUMIF('FG,ออนไล,คัดแยก'!$C:$C,'รับ-จ่าย ประจำวัน'!$B260,'FG,ออนไล,คัดแยก'!AC:AC)</f>
        <v>0</v>
      </c>
      <c r="BK260" s="16">
        <f>SUMIF(เตรียมส่วนผสม!$C:$C,'รับ-จ่าย ประจำวัน'!$B260,เตรียมส่วนผสม!AD:AD)+SUMIF(กวนไส้!$C:$C,'รับ-จ่าย ประจำวัน'!$B260,กวนไส้!AD:AD)+SUMIF(ผลิต1!$C:$C,'รับ-จ่าย ประจำวัน'!$B260,ผลิต1!AD:AD)+SUMIF(ผลิต2!$C:$C,'รับ-จ่าย ประจำวัน'!$B260,ผลิต2!AD:AD)+SUMIF(เส้นแต่งหน้าขนมเค้ก!$C:$C,'รับ-จ่าย ประจำวัน'!$B260,เส้นแต่งหน้าขนมเค้ก!AD:AD)+SUMIF(แพ็ค!$C:$C,'รับ-จ่าย ประจำวัน'!$B260,แพ็ค!AD:AD)+SUMIF(ธุรการ!$C:$C,'รับ-จ่าย ประจำวัน'!$B260,ธุรการ!AD:AD)+SUMIF(เส้นแต่งหน้าขนมปัง!$C:$C,'รับ-จ่าย ประจำวัน'!$B260,เส้นแต่งหน้าขนมปัง!AD:AD)+SUMIF('วางแผนBC,CJ'!$C:$C,'รับ-จ่าย ประจำวัน'!$B260,'วางแผนBC,CJ'!AD:AD)+SUMIF(RD!$C:$C,'รับ-จ่าย ประจำวัน'!$B260,RD!AD:AD)+SUMIF('FG,ออนไล,คัดแยก'!$C:$C,'รับ-จ่าย ประจำวัน'!$B260,'FG,ออนไล,คัดแยก'!AD:AD)</f>
        <v>0</v>
      </c>
      <c r="BL260" s="16">
        <f>SUMIF(เตรียมส่วนผสม!$C:$C,'รับ-จ่าย ประจำวัน'!$B260,เตรียมส่วนผสม!AE:AE)+SUMIF(กวนไส้!$C:$C,'รับ-จ่าย ประจำวัน'!$B260,กวนไส้!AE:AE)+SUMIF(ผลิต1!$C:$C,'รับ-จ่าย ประจำวัน'!$B260,ผลิต1!AE:AE)+SUMIF(ผลิต2!$C:$C,'รับ-จ่าย ประจำวัน'!$B260,ผลิต2!AE:AE)+SUMIF(เส้นแต่งหน้าขนมเค้ก!$C:$C,'รับ-จ่าย ประจำวัน'!$B260,เส้นแต่งหน้าขนมเค้ก!AE:AE)+SUMIF(แพ็ค!$C:$C,'รับ-จ่าย ประจำวัน'!$B260,แพ็ค!AE:AE)+SUMIF(ธุรการ!$C:$C,'รับ-จ่าย ประจำวัน'!$B260,ธุรการ!AE:AE)+SUMIF(เส้นแต่งหน้าขนมปัง!$C:$C,'รับ-จ่าย ประจำวัน'!$B260,เส้นแต่งหน้าขนมปัง!AE:AE)+SUMIF('วางแผนBC,CJ'!$C:$C,'รับ-จ่าย ประจำวัน'!$B260,'วางแผนBC,CJ'!AE:AE)+SUMIF(RD!$C:$C,'รับ-จ่าย ประจำวัน'!$B260,RD!AE:AE)+SUMIF('FG,ออนไล,คัดแยก'!$C:$C,'รับ-จ่าย ประจำวัน'!$B260,'FG,ออนไล,คัดแยก'!AE:AE)</f>
        <v>0</v>
      </c>
      <c r="BM260" s="16">
        <f>SUMIF(เตรียมส่วนผสม!$C:$C,'รับ-จ่าย ประจำวัน'!$B260,เตรียมส่วนผสม!AF:AF)+SUMIF(กวนไส้!$C:$C,'รับ-จ่าย ประจำวัน'!$B260,กวนไส้!AF:AF)+SUMIF(ผลิต1!$C:$C,'รับ-จ่าย ประจำวัน'!$B260,ผลิต1!AF:AF)+SUMIF(ผลิต2!$C:$C,'รับ-จ่าย ประจำวัน'!$B260,ผลิต2!AF:AF)+SUMIF(เส้นแต่งหน้าขนมเค้ก!$C:$C,'รับ-จ่าย ประจำวัน'!$B260,เส้นแต่งหน้าขนมเค้ก!AF:AF)+SUMIF(แพ็ค!$C:$C,'รับ-จ่าย ประจำวัน'!$B260,แพ็ค!AF:AF)+SUMIF(ธุรการ!$C:$C,'รับ-จ่าย ประจำวัน'!$B260,ธุรการ!AF:AF)+SUMIF(เส้นแต่งหน้าขนมปัง!$C:$C,'รับ-จ่าย ประจำวัน'!$B260,เส้นแต่งหน้าขนมปัง!AF:AF)+SUMIF('วางแผนBC,CJ'!$C:$C,'รับ-จ่าย ประจำวัน'!$B260,'วางแผนBC,CJ'!AF:AF)+SUMIF(RD!$C:$C,'รับ-จ่าย ประจำวัน'!$B260,RD!AF:AF)+SUMIF('FG,ออนไล,คัดแยก'!$C:$C,'รับ-จ่าย ประจำวัน'!$B260,'FG,ออนไล,คัดแยก'!AF:AF)</f>
        <v>0</v>
      </c>
      <c r="BN260" s="16">
        <f>SUMIF(เตรียมส่วนผสม!$C:$C,'รับ-จ่าย ประจำวัน'!$B260,เตรียมส่วนผสม!AG:AG)+SUMIF(กวนไส้!$C:$C,'รับ-จ่าย ประจำวัน'!$B260,กวนไส้!AG:AG)+SUMIF(ผลิต1!$C:$C,'รับ-จ่าย ประจำวัน'!$B260,ผลิต1!AG:AG)+SUMIF(ผลิต2!$C:$C,'รับ-จ่าย ประจำวัน'!$B260,ผลิต2!AG:AG)+SUMIF(เส้นแต่งหน้าขนมเค้ก!$C:$C,'รับ-จ่าย ประจำวัน'!$B260,เส้นแต่งหน้าขนมเค้ก!AG:AG)+SUMIF(แพ็ค!$C:$C,'รับ-จ่าย ประจำวัน'!$B260,แพ็ค!AG:AG)+SUMIF(ธุรการ!$C:$C,'รับ-จ่าย ประจำวัน'!$B260,ธุรการ!AG:AG)+SUMIF(เส้นแต่งหน้าขนมปัง!$C:$C,'รับ-จ่าย ประจำวัน'!$B260,เส้นแต่งหน้าขนมปัง!AG:AG)+SUMIF('วางแผนBC,CJ'!$C:$C,'รับ-จ่าย ประจำวัน'!$B260,'วางแผนBC,CJ'!AG:AG)+SUMIF(RD!$C:$C,'รับ-จ่าย ประจำวัน'!$B260,RD!AG:AG)+SUMIF('FG,ออนไล,คัดแยก'!$C:$C,'รับ-จ่าย ประจำวัน'!$B260,'FG,ออนไล,คัดแยก'!AG:AG)</f>
        <v>0</v>
      </c>
      <c r="BO260" s="16">
        <f>SUMIF(เตรียมส่วนผสม!$C:$C,'รับ-จ่าย ประจำวัน'!$B260,เตรียมส่วนผสม!AH:AH)+SUMIF(กวนไส้!$C:$C,'รับ-จ่าย ประจำวัน'!$B260,กวนไส้!AH:AH)+SUMIF(ผลิต1!$C:$C,'รับ-จ่าย ประจำวัน'!$B260,ผลิต1!AH:AH)+SUMIF(ผลิต2!$C:$C,'รับ-จ่าย ประจำวัน'!$B260,ผลิต2!AH:AH)+SUMIF(เส้นแต่งหน้าขนมเค้ก!$C:$C,'รับ-จ่าย ประจำวัน'!$B260,เส้นแต่งหน้าขนมเค้ก!AH:AH)+SUMIF(แพ็ค!$C:$C,'รับ-จ่าย ประจำวัน'!$B260,แพ็ค!AH:AH)+SUMIF(ธุรการ!$C:$C,'รับ-จ่าย ประจำวัน'!$B260,ธุรการ!AH:AH)+SUMIF(เส้นแต่งหน้าขนมปัง!$C:$C,'รับ-จ่าย ประจำวัน'!$B260,เส้นแต่งหน้าขนมปัง!AH:AH)+SUMIF('วางแผนBC,CJ'!$C:$C,'รับ-จ่าย ประจำวัน'!$B260,'วางแผนBC,CJ'!AH:AH)+SUMIF(RD!$C:$C,'รับ-จ่าย ประจำวัน'!$B260,RD!AH:AH)+SUMIF('FG,ออนไล,คัดแยก'!$C:$C,'รับ-จ่าย ประจำวัน'!$B260,'FG,ออนไล,คัดแยก'!AH:AH)</f>
        <v>0</v>
      </c>
      <c r="BP260" s="16">
        <f>SUMIF(เตรียมส่วนผสม!$C:$C,'รับ-จ่าย ประจำวัน'!$B260,เตรียมส่วนผสม!AI:AI)+SUMIF(กวนไส้!$C:$C,'รับ-จ่าย ประจำวัน'!$B260,กวนไส้!AI:AI)+SUMIF(ผลิต1!$C:$C,'รับ-จ่าย ประจำวัน'!$B260,ผลิต1!AI:AI)+SUMIF(ผลิต2!$C:$C,'รับ-จ่าย ประจำวัน'!$B260,ผลิต2!AI:AI)+SUMIF(เส้นแต่งหน้าขนมเค้ก!$C:$C,'รับ-จ่าย ประจำวัน'!$B260,เส้นแต่งหน้าขนมเค้ก!AI:AI)+SUMIF(แพ็ค!$C:$C,'รับ-จ่าย ประจำวัน'!$B260,แพ็ค!AI:AI)+SUMIF(ธุรการ!$C:$C,'รับ-จ่าย ประจำวัน'!$B260,ธุรการ!AI:AI)+SUMIF(เส้นแต่งหน้าขนมปัง!$C:$C,'รับ-จ่าย ประจำวัน'!$B260,เส้นแต่งหน้าขนมปัง!AI:AI)+SUMIF('วางแผนBC,CJ'!$C:$C,'รับ-จ่าย ประจำวัน'!$B260,'วางแผนBC,CJ'!AI:AI)+SUMIF(RD!$C:$C,'รับ-จ่าย ประจำวัน'!$B260,RD!AI:AI)+SUMIF('FG,ออนไล,คัดแยก'!$C:$C,'รับ-จ่าย ประจำวัน'!$B260,'FG,ออนไล,คัดแยก'!AI:AI)</f>
        <v>0</v>
      </c>
      <c r="BQ260" s="16">
        <f>SUMIF(เตรียมส่วนผสม!$C:$C,'รับ-จ่าย ประจำวัน'!$B260,เตรียมส่วนผสม!AJ:AJ)+SUMIF(กวนไส้!$C:$C,'รับ-จ่าย ประจำวัน'!$B260,กวนไส้!AJ:AJ)+SUMIF(ผลิต1!$C:$C,'รับ-จ่าย ประจำวัน'!$B260,ผลิต1!AJ:AJ)+SUMIF(ผลิต2!$C:$C,'รับ-จ่าย ประจำวัน'!$B260,ผลิต2!AJ:AJ)+SUMIF(เส้นแต่งหน้าขนมเค้ก!$C:$C,'รับ-จ่าย ประจำวัน'!$B260,เส้นแต่งหน้าขนมเค้ก!AJ:AJ)+SUMIF(แพ็ค!$C:$C,'รับ-จ่าย ประจำวัน'!$B260,แพ็ค!AJ:AJ)+SUMIF(ธุรการ!$C:$C,'รับ-จ่าย ประจำวัน'!$B260,ธุรการ!AJ:AJ)+SUMIF(เส้นแต่งหน้าขนมปัง!$C:$C,'รับ-จ่าย ประจำวัน'!$B260,เส้นแต่งหน้าขนมปัง!AJ:AJ)+SUMIF('วางแผนBC,CJ'!$C:$C,'รับ-จ่าย ประจำวัน'!$B260,'วางแผนBC,CJ'!AJ:AJ)+SUMIF(RD!$C:$C,'รับ-จ่าย ประจำวัน'!$B260,RD!AJ:AJ)+SUMIF('FG,ออนไล,คัดแยก'!$C:$C,'รับ-จ่าย ประจำวัน'!$B260,'FG,ออนไล,คัดแยก'!AJ:AJ)</f>
        <v>0</v>
      </c>
      <c r="BR260" s="16">
        <f>SUMIF(เตรียมส่วนผสม!$C:$C,'รับ-จ่าย ประจำวัน'!$B260,เตรียมส่วนผสม!AK:AK)+SUMIF(กวนไส้!$C:$C,'รับ-จ่าย ประจำวัน'!$B260,กวนไส้!AK:AK)+SUMIF(ผลิต1!$C:$C,'รับ-จ่าย ประจำวัน'!$B260,ผลิต1!AK:AK)+SUMIF(ผลิต2!$C:$C,'รับ-จ่าย ประจำวัน'!$B260,ผลิต2!AK:AK)+SUMIF(เส้นแต่งหน้าขนมเค้ก!$C:$C,'รับ-จ่าย ประจำวัน'!$B260,เส้นแต่งหน้าขนมเค้ก!AK:AK)+SUMIF(แพ็ค!$C:$C,'รับ-จ่าย ประจำวัน'!$B260,แพ็ค!AK:AK)+SUMIF(ธุรการ!$C:$C,'รับ-จ่าย ประจำวัน'!$B260,ธุรการ!AK:AK)+SUMIF(เส้นแต่งหน้าขนมปัง!$C:$C,'รับ-จ่าย ประจำวัน'!$B260,เส้นแต่งหน้าขนมปัง!AK:AK)+SUMIF('วางแผนBC,CJ'!$C:$C,'รับ-จ่าย ประจำวัน'!$B260,'วางแผนBC,CJ'!AK:AK)+SUMIF(RD!$C:$C,'รับ-จ่าย ประจำวัน'!$B260,RD!AK:AK)+SUMIF('FG,ออนไล,คัดแยก'!$C:$C,'รับ-จ่าย ประจำวัน'!$B260,'FG,ออนไล,คัดแยก'!AK:AK)</f>
        <v>0</v>
      </c>
      <c r="BS260" s="16">
        <f>SUMIF(เตรียมส่วนผสม!$C:$C,'รับ-จ่าย ประจำวัน'!$B260,เตรียมส่วนผสม!AL:AL)+SUMIF(กวนไส้!$C:$C,'รับ-จ่าย ประจำวัน'!$B260,กวนไส้!AL:AL)+SUMIF(ผลิต1!$C:$C,'รับ-จ่าย ประจำวัน'!$B260,ผลิต1!AL:AL)+SUMIF(ผลิต2!$C:$C,'รับ-จ่าย ประจำวัน'!$B260,ผลิต2!AL:AL)+SUMIF(เส้นแต่งหน้าขนมเค้ก!$C:$C,'รับ-จ่าย ประจำวัน'!$B260,เส้นแต่งหน้าขนมเค้ก!AL:AL)+SUMIF(แพ็ค!$C:$C,'รับ-จ่าย ประจำวัน'!$B260,แพ็ค!AL:AL)+SUMIF(ธุรการ!$C:$C,'รับ-จ่าย ประจำวัน'!$B260,ธุรการ!AL:AL)+SUMIF(เส้นแต่งหน้าขนมปัง!$C:$C,'รับ-จ่าย ประจำวัน'!$B260,เส้นแต่งหน้าขนมปัง!AL:AL)+SUMIF('วางแผนBC,CJ'!$C:$C,'รับ-จ่าย ประจำวัน'!$B260,'วางแผนBC,CJ'!AL:AL)+SUMIF(RD!$C:$C,'รับ-จ่าย ประจำวัน'!$B260,RD!AL:AL)+SUMIF('FG,ออนไล,คัดแยก'!$C:$C,'รับ-จ่าย ประจำวัน'!$B260,'FG,ออนไล,คัดแยก'!AL:AL)</f>
        <v>0</v>
      </c>
      <c r="BT260" s="18">
        <f t="shared" si="60"/>
        <v>0</v>
      </c>
      <c r="BU260" s="116">
        <f>12000+11000</f>
        <v>23000</v>
      </c>
      <c r="BV260" s="146">
        <f t="shared" si="61"/>
        <v>7000</v>
      </c>
      <c r="BW260" s="183">
        <v>30</v>
      </c>
      <c r="BX260" s="172">
        <f t="shared" si="65"/>
        <v>0</v>
      </c>
      <c r="BY260" s="188" t="e">
        <f t="shared" si="63"/>
        <v>#DIV/0!</v>
      </c>
      <c r="BZ260" s="180" t="e">
        <f t="shared" ca="1" si="62"/>
        <v>#DIV/0!</v>
      </c>
      <c r="CA260" s="145"/>
      <c r="CB260" s="93"/>
      <c r="CC260" s="93"/>
      <c r="CD260" s="93"/>
      <c r="CE260" s="93"/>
      <c r="CF260" s="93"/>
      <c r="CG260" s="93"/>
      <c r="CH260" s="93"/>
      <c r="CI260" s="93"/>
      <c r="CJ260" s="94"/>
      <c r="CK260" s="9">
        <f t="shared" si="64"/>
        <v>-16000</v>
      </c>
    </row>
    <row r="261" spans="1:89" hidden="1" x14ac:dyDescent="0.5">
      <c r="A261" s="149" t="s">
        <v>836</v>
      </c>
      <c r="B261" s="24">
        <v>1023201014</v>
      </c>
      <c r="C261" s="10" t="s">
        <v>1811</v>
      </c>
      <c r="D261" s="135" t="s">
        <v>91</v>
      </c>
      <c r="E261" s="11">
        <v>0</v>
      </c>
      <c r="F261" s="161" t="s">
        <v>1605</v>
      </c>
      <c r="G261" s="11" t="s">
        <v>838</v>
      </c>
      <c r="H261" s="12">
        <v>29000</v>
      </c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3"/>
      <c r="AF261" s="13"/>
      <c r="AG261" s="13"/>
      <c r="AH261" s="13"/>
      <c r="AI261" s="14"/>
      <c r="AJ261" s="14"/>
      <c r="AK261" s="14"/>
      <c r="AL261" s="14"/>
      <c r="AM261" s="14"/>
      <c r="AN261" s="15">
        <f t="shared" si="59"/>
        <v>0</v>
      </c>
      <c r="AO261" s="16">
        <f>SUMIF(เตรียมส่วนผสม!$C:$C,'รับ-จ่าย ประจำวัน'!$B261,เตรียมส่วนผสม!H:H)+SUMIF(กวนไส้!$C:$C,'รับ-จ่าย ประจำวัน'!$B261,กวนไส้!H:H)+SUMIF(ผลิต1!$C:$C,'รับ-จ่าย ประจำวัน'!$B261,ผลิต1!H:H)+SUMIF(ผลิต2!$C:$C,'รับ-จ่าย ประจำวัน'!$B261,ผลิต2!H:H)+SUMIF(เส้นแต่งหน้าขนมเค้ก!$C:$C,'รับ-จ่าย ประจำวัน'!$B261,เส้นแต่งหน้าขนมเค้ก!H:H)+SUMIF(แพ็ค!$C:$C,'รับ-จ่าย ประจำวัน'!$B261,แพ็ค!H:H)+SUMIF(ธุรการ!$C:$C,'รับ-จ่าย ประจำวัน'!$B261,ธุรการ!H:H)+SUMIF(เส้นแต่งหน้าขนมปัง!$C:$C,'รับ-จ่าย ประจำวัน'!$B261,เส้นแต่งหน้าขนมปัง!H:H)+SUMIF('วางแผนBC,CJ'!$C:$C,'รับ-จ่าย ประจำวัน'!$B261,'วางแผนBC,CJ'!H:H)+SUMIF(RD!$C:$C,'รับ-จ่าย ประจำวัน'!$B261,RD!H:H)+SUMIF('FG,ออนไล,คัดแยก'!$C:$C,'รับ-จ่าย ประจำวัน'!$B261,'FG,ออนไล,คัดแยก'!H:H)</f>
        <v>0</v>
      </c>
      <c r="AP261" s="16">
        <f>SUMIF(เตรียมส่วนผสม!$C:$C,'รับ-จ่าย ประจำวัน'!$B261,เตรียมส่วนผสม!I:I)+SUMIF(กวนไส้!$C:$C,'รับ-จ่าย ประจำวัน'!$B261,กวนไส้!I:I)+SUMIF(ผลิต1!$C:$C,'รับ-จ่าย ประจำวัน'!$B261,ผลิต1!I:I)+SUMIF(ผลิต2!$C:$C,'รับ-จ่าย ประจำวัน'!$B261,ผลิต2!I:I)+SUMIF(เส้นแต่งหน้าขนมเค้ก!$C:$C,'รับ-จ่าย ประจำวัน'!$B261,เส้นแต่งหน้าขนมเค้ก!I:I)+SUMIF(แพ็ค!$C:$C,'รับ-จ่าย ประจำวัน'!$B261,แพ็ค!I:I)+SUMIF(ธุรการ!$C:$C,'รับ-จ่าย ประจำวัน'!$B261,ธุรการ!I:I)+SUMIF(เส้นแต่งหน้าขนมปัง!$C:$C,'รับ-จ่าย ประจำวัน'!$B261,เส้นแต่งหน้าขนมปัง!I:I)+SUMIF('วางแผนBC,CJ'!$C:$C,'รับ-จ่าย ประจำวัน'!$B261,'วางแผนBC,CJ'!I:I)+SUMIF(RD!$C:$C,'รับ-จ่าย ประจำวัน'!$B261,RD!I:I)+SUMIF('FG,ออนไล,คัดแยก'!$C:$C,'รับ-จ่าย ประจำวัน'!$B261,'FG,ออนไล,คัดแยก'!I:I)</f>
        <v>0</v>
      </c>
      <c r="AQ261" s="16">
        <f>SUMIF(เตรียมส่วนผสม!$C:$C,'รับ-จ่าย ประจำวัน'!$B261,เตรียมส่วนผสม!J:J)+SUMIF(กวนไส้!$C:$C,'รับ-จ่าย ประจำวัน'!$B261,กวนไส้!J:J)+SUMIF(ผลิต1!$C:$C,'รับ-จ่าย ประจำวัน'!$B261,ผลิต1!J:J)+SUMIF(ผลิต2!$C:$C,'รับ-จ่าย ประจำวัน'!$B261,ผลิต2!J:J)+SUMIF(เส้นแต่งหน้าขนมเค้ก!$C:$C,'รับ-จ่าย ประจำวัน'!$B261,เส้นแต่งหน้าขนมเค้ก!J:J)+SUMIF(แพ็ค!$C:$C,'รับ-จ่าย ประจำวัน'!$B261,แพ็ค!J:J)+SUMIF(ธุรการ!$C:$C,'รับ-จ่าย ประจำวัน'!$B261,ธุรการ!J:J)+SUMIF(เส้นแต่งหน้าขนมปัง!$C:$C,'รับ-จ่าย ประจำวัน'!$B261,เส้นแต่งหน้าขนมปัง!J:J)+SUMIF('วางแผนBC,CJ'!$C:$C,'รับ-จ่าย ประจำวัน'!$B261,'วางแผนBC,CJ'!J:J)+SUMIF(RD!$C:$C,'รับ-จ่าย ประจำวัน'!$B261,RD!J:J)+SUMIF('FG,ออนไล,คัดแยก'!$C:$C,'รับ-จ่าย ประจำวัน'!$B261,'FG,ออนไล,คัดแยก'!J:J)</f>
        <v>0</v>
      </c>
      <c r="AR261" s="16">
        <f>SUMIF(เตรียมส่วนผสม!$C:$C,'รับ-จ่าย ประจำวัน'!$B261,เตรียมส่วนผสม!K:K)+SUMIF(กวนไส้!$C:$C,'รับ-จ่าย ประจำวัน'!$B261,กวนไส้!K:K)+SUMIF(ผลิต1!$C:$C,'รับ-จ่าย ประจำวัน'!$B261,ผลิต1!K:K)+SUMIF(ผลิต2!$C:$C,'รับ-จ่าย ประจำวัน'!$B261,ผลิต2!K:K)+SUMIF(เส้นแต่งหน้าขนมเค้ก!$C:$C,'รับ-จ่าย ประจำวัน'!$B261,เส้นแต่งหน้าขนมเค้ก!K:K)+SUMIF(แพ็ค!$C:$C,'รับ-จ่าย ประจำวัน'!$B261,แพ็ค!K:K)+SUMIF(ธุรการ!$C:$C,'รับ-จ่าย ประจำวัน'!$B261,ธุรการ!K:K)+SUMIF(เส้นแต่งหน้าขนมปัง!$C:$C,'รับ-จ่าย ประจำวัน'!$B261,เส้นแต่งหน้าขนมปัง!K:K)+SUMIF('วางแผนBC,CJ'!$C:$C,'รับ-จ่าย ประจำวัน'!$B261,'วางแผนBC,CJ'!K:K)+SUMIF(RD!$C:$C,'รับ-จ่าย ประจำวัน'!$B261,RD!K:K)+SUMIF('FG,ออนไล,คัดแยก'!$C:$C,'รับ-จ่าย ประจำวัน'!$B261,'FG,ออนไล,คัดแยก'!K:K)</f>
        <v>0</v>
      </c>
      <c r="AS261" s="16">
        <f>SUMIF(เตรียมส่วนผสม!$C:$C,'รับ-จ่าย ประจำวัน'!$B261,เตรียมส่วนผสม!L:L)+SUMIF(กวนไส้!$C:$C,'รับ-จ่าย ประจำวัน'!$B261,กวนไส้!L:L)+SUMIF(ผลิต1!$C:$C,'รับ-จ่าย ประจำวัน'!$B261,ผลิต1!L:L)+SUMIF(ผลิต2!$C:$C,'รับ-จ่าย ประจำวัน'!$B261,ผลิต2!L:L)+SUMIF(เส้นแต่งหน้าขนมเค้ก!$C:$C,'รับ-จ่าย ประจำวัน'!$B261,เส้นแต่งหน้าขนมเค้ก!L:L)+SUMIF(แพ็ค!$C:$C,'รับ-จ่าย ประจำวัน'!$B261,แพ็ค!L:L)+SUMIF(ธุรการ!$C:$C,'รับ-จ่าย ประจำวัน'!$B261,ธุรการ!L:L)+SUMIF(เส้นแต่งหน้าขนมปัง!$C:$C,'รับ-จ่าย ประจำวัน'!$B261,เส้นแต่งหน้าขนมปัง!L:L)+SUMIF('วางแผนBC,CJ'!$C:$C,'รับ-จ่าย ประจำวัน'!$B261,'วางแผนBC,CJ'!L:L)+SUMIF(RD!$C:$C,'รับ-จ่าย ประจำวัน'!$B261,RD!L:L)+SUMIF('FG,ออนไล,คัดแยก'!$C:$C,'รับ-จ่าย ประจำวัน'!$B261,'FG,ออนไล,คัดแยก'!L:L)</f>
        <v>0</v>
      </c>
      <c r="AT261" s="16">
        <f>SUMIF(เตรียมส่วนผสม!$C:$C,'รับ-จ่าย ประจำวัน'!$B261,เตรียมส่วนผสม!M:M)+SUMIF(กวนไส้!$C:$C,'รับ-จ่าย ประจำวัน'!$B261,กวนไส้!M:M)+SUMIF(ผลิต1!$C:$C,'รับ-จ่าย ประจำวัน'!$B261,ผลิต1!M:M)+SUMIF(ผลิต2!$C:$C,'รับ-จ่าย ประจำวัน'!$B261,ผลิต2!M:M)+SUMIF(เส้นแต่งหน้าขนมเค้ก!$C:$C,'รับ-จ่าย ประจำวัน'!$B261,เส้นแต่งหน้าขนมเค้ก!M:M)+SUMIF(แพ็ค!$C:$C,'รับ-จ่าย ประจำวัน'!$B261,แพ็ค!M:M)+SUMIF(ธุรการ!$C:$C,'รับ-จ่าย ประจำวัน'!$B261,ธุรการ!M:M)+SUMIF(เส้นแต่งหน้าขนมปัง!$C:$C,'รับ-จ่าย ประจำวัน'!$B261,เส้นแต่งหน้าขนมปัง!M:M)+SUMIF('วางแผนBC,CJ'!$C:$C,'รับ-จ่าย ประจำวัน'!$B261,'วางแผนBC,CJ'!M:M)+SUMIF(RD!$C:$C,'รับ-จ่าย ประจำวัน'!$B261,RD!M:M)+SUMIF('FG,ออนไล,คัดแยก'!$C:$C,'รับ-จ่าย ประจำวัน'!$B261,'FG,ออนไล,คัดแยก'!M:M)</f>
        <v>0</v>
      </c>
      <c r="AU261" s="16">
        <f>SUMIF(เตรียมส่วนผสม!$C:$C,'รับ-จ่าย ประจำวัน'!$B261,เตรียมส่วนผสม!N:N)+SUMIF(กวนไส้!$C:$C,'รับ-จ่าย ประจำวัน'!$B261,กวนไส้!N:N)+SUMIF(ผลิต1!$C:$C,'รับ-จ่าย ประจำวัน'!$B261,ผลิต1!N:N)+SUMIF(ผลิต2!$C:$C,'รับ-จ่าย ประจำวัน'!$B261,ผลิต2!N:N)+SUMIF(เส้นแต่งหน้าขนมเค้ก!$C:$C,'รับ-จ่าย ประจำวัน'!$B261,เส้นแต่งหน้าขนมเค้ก!N:N)+SUMIF(แพ็ค!$C:$C,'รับ-จ่าย ประจำวัน'!$B261,แพ็ค!N:N)+SUMIF(ธุรการ!$C:$C,'รับ-จ่าย ประจำวัน'!$B261,ธุรการ!N:N)+SUMIF(เส้นแต่งหน้าขนมปัง!$C:$C,'รับ-จ่าย ประจำวัน'!$B261,เส้นแต่งหน้าขนมปัง!N:N)+SUMIF('วางแผนBC,CJ'!$C:$C,'รับ-จ่าย ประจำวัน'!$B261,'วางแผนBC,CJ'!N:N)+SUMIF(RD!$C:$C,'รับ-จ่าย ประจำวัน'!$B261,RD!N:N)+SUMIF('FG,ออนไล,คัดแยก'!$C:$C,'รับ-จ่าย ประจำวัน'!$B261,'FG,ออนไล,คัดแยก'!N:N)</f>
        <v>0</v>
      </c>
      <c r="AV261" s="16">
        <f>SUMIF(เตรียมส่วนผสม!$C:$C,'รับ-จ่าย ประจำวัน'!$B261,เตรียมส่วนผสม!O:O)+SUMIF(กวนไส้!$C:$C,'รับ-จ่าย ประจำวัน'!$B261,กวนไส้!O:O)+SUMIF(ผลิต1!$C:$C,'รับ-จ่าย ประจำวัน'!$B261,ผลิต1!O:O)+SUMIF(ผลิต2!$C:$C,'รับ-จ่าย ประจำวัน'!$B261,ผลิต2!O:O)+SUMIF(เส้นแต่งหน้าขนมเค้ก!$C:$C,'รับ-จ่าย ประจำวัน'!$B261,เส้นแต่งหน้าขนมเค้ก!O:O)+SUMIF(แพ็ค!$C:$C,'รับ-จ่าย ประจำวัน'!$B261,แพ็ค!O:O)+SUMIF(ธุรการ!$C:$C,'รับ-จ่าย ประจำวัน'!$B261,ธุรการ!O:O)+SUMIF(เส้นแต่งหน้าขนมปัง!$C:$C,'รับ-จ่าย ประจำวัน'!$B261,เส้นแต่งหน้าขนมปัง!O:O)+SUMIF('วางแผนBC,CJ'!$C:$C,'รับ-จ่าย ประจำวัน'!$B261,'วางแผนBC,CJ'!O:O)+SUMIF(RD!$C:$C,'รับ-จ่าย ประจำวัน'!$B261,RD!O:O)+SUMIF('FG,ออนไล,คัดแยก'!$C:$C,'รับ-จ่าย ประจำวัน'!$B261,'FG,ออนไล,คัดแยก'!O:O)</f>
        <v>0</v>
      </c>
      <c r="AW261" s="16">
        <f>SUMIF(เตรียมส่วนผสม!$C:$C,'รับ-จ่าย ประจำวัน'!$B261,เตรียมส่วนผสม!P:P)+SUMIF(กวนไส้!$C:$C,'รับ-จ่าย ประจำวัน'!$B261,กวนไส้!P:P)+SUMIF(ผลิต1!$C:$C,'รับ-จ่าย ประจำวัน'!$B261,ผลิต1!P:P)+SUMIF(ผลิต2!$C:$C,'รับ-จ่าย ประจำวัน'!$B261,ผลิต2!P:P)+SUMIF(เส้นแต่งหน้าขนมเค้ก!$C:$C,'รับ-จ่าย ประจำวัน'!$B261,เส้นแต่งหน้าขนมเค้ก!P:P)+SUMIF(แพ็ค!$C:$C,'รับ-จ่าย ประจำวัน'!$B261,แพ็ค!P:P)+SUMIF(ธุรการ!$C:$C,'รับ-จ่าย ประจำวัน'!$B261,ธุรการ!P:P)+SUMIF(เส้นแต่งหน้าขนมปัง!$C:$C,'รับ-จ่าย ประจำวัน'!$B261,เส้นแต่งหน้าขนมปัง!P:P)+SUMIF('วางแผนBC,CJ'!$C:$C,'รับ-จ่าย ประจำวัน'!$B261,'วางแผนBC,CJ'!P:P)+SUMIF(RD!$C:$C,'รับ-จ่าย ประจำวัน'!$B261,RD!P:P)+SUMIF('FG,ออนไล,คัดแยก'!$C:$C,'รับ-จ่าย ประจำวัน'!$B261,'FG,ออนไล,คัดแยก'!P:P)</f>
        <v>0</v>
      </c>
      <c r="AX261" s="16">
        <f>SUMIF(เตรียมส่วนผสม!$C:$C,'รับ-จ่าย ประจำวัน'!$B261,เตรียมส่วนผสม!Q:Q)+SUMIF(กวนไส้!$C:$C,'รับ-จ่าย ประจำวัน'!$B261,กวนไส้!Q:Q)+SUMIF(ผลิต1!$C:$C,'รับ-จ่าย ประจำวัน'!$B261,ผลิต1!Q:Q)+SUMIF(ผลิต2!$C:$C,'รับ-จ่าย ประจำวัน'!$B261,ผลิต2!Q:Q)+SUMIF(เส้นแต่งหน้าขนมเค้ก!$C:$C,'รับ-จ่าย ประจำวัน'!$B261,เส้นแต่งหน้าขนมเค้ก!Q:Q)+SUMIF(แพ็ค!$C:$C,'รับ-จ่าย ประจำวัน'!$B261,แพ็ค!Q:Q)+SUMIF(ธุรการ!$C:$C,'รับ-จ่าย ประจำวัน'!$B261,ธุรการ!Q:Q)+SUMIF(เส้นแต่งหน้าขนมปัง!$C:$C,'รับ-จ่าย ประจำวัน'!$B261,เส้นแต่งหน้าขนมปัง!Q:Q)+SUMIF('วางแผนBC,CJ'!$C:$C,'รับ-จ่าย ประจำวัน'!$B261,'วางแผนBC,CJ'!Q:Q)+SUMIF(RD!$C:$C,'รับ-จ่าย ประจำวัน'!$B261,RD!Q:Q)+SUMIF('FG,ออนไล,คัดแยก'!$C:$C,'รับ-จ่าย ประจำวัน'!$B261,'FG,ออนไล,คัดแยก'!Q:Q)</f>
        <v>0</v>
      </c>
      <c r="AY261" s="16">
        <f>SUMIF(เตรียมส่วนผสม!$C:$C,'รับ-จ่าย ประจำวัน'!$B261,เตรียมส่วนผสม!R:R)+SUMIF(กวนไส้!$C:$C,'รับ-จ่าย ประจำวัน'!$B261,กวนไส้!R:R)+SUMIF(ผลิต1!$C:$C,'รับ-จ่าย ประจำวัน'!$B261,ผลิต1!R:R)+SUMIF(ผลิต2!$C:$C,'รับ-จ่าย ประจำวัน'!$B261,ผลิต2!R:R)+SUMIF(เส้นแต่งหน้าขนมเค้ก!$C:$C,'รับ-จ่าย ประจำวัน'!$B261,เส้นแต่งหน้าขนมเค้ก!R:R)+SUMIF(แพ็ค!$C:$C,'รับ-จ่าย ประจำวัน'!$B261,แพ็ค!R:R)+SUMIF(ธุรการ!$C:$C,'รับ-จ่าย ประจำวัน'!$B261,ธุรการ!R:R)+SUMIF(เส้นแต่งหน้าขนมปัง!$C:$C,'รับ-จ่าย ประจำวัน'!$B261,เส้นแต่งหน้าขนมปัง!R:R)+SUMIF('วางแผนBC,CJ'!$C:$C,'รับ-จ่าย ประจำวัน'!$B261,'วางแผนBC,CJ'!R:R)+SUMIF(RD!$C:$C,'รับ-จ่าย ประจำวัน'!$B261,RD!R:R)+SUMIF('FG,ออนไล,คัดแยก'!$C:$C,'รับ-จ่าย ประจำวัน'!$B261,'FG,ออนไล,คัดแยก'!R:R)</f>
        <v>0</v>
      </c>
      <c r="AZ261" s="16">
        <f>SUMIF(เตรียมส่วนผสม!$C:$C,'รับ-จ่าย ประจำวัน'!$B261,เตรียมส่วนผสม!S:S)+SUMIF(กวนไส้!$C:$C,'รับ-จ่าย ประจำวัน'!$B261,กวนไส้!S:S)+SUMIF(ผลิต1!$C:$C,'รับ-จ่าย ประจำวัน'!$B261,ผลิต1!S:S)+SUMIF(ผลิต2!$C:$C,'รับ-จ่าย ประจำวัน'!$B261,ผลิต2!S:S)+SUMIF(เส้นแต่งหน้าขนมเค้ก!$C:$C,'รับ-จ่าย ประจำวัน'!$B261,เส้นแต่งหน้าขนมเค้ก!S:S)+SUMIF(แพ็ค!$C:$C,'รับ-จ่าย ประจำวัน'!$B261,แพ็ค!S:S)+SUMIF(ธุรการ!$C:$C,'รับ-จ่าย ประจำวัน'!$B261,ธุรการ!S:S)+SUMIF(เส้นแต่งหน้าขนมปัง!$C:$C,'รับ-จ่าย ประจำวัน'!$B261,เส้นแต่งหน้าขนมปัง!S:S)+SUMIF('วางแผนBC,CJ'!$C:$C,'รับ-จ่าย ประจำวัน'!$B261,'วางแผนBC,CJ'!S:S)+SUMIF(RD!$C:$C,'รับ-จ่าย ประจำวัน'!$B261,RD!S:S)+SUMIF('FG,ออนไล,คัดแยก'!$C:$C,'รับ-จ่าย ประจำวัน'!$B261,'FG,ออนไล,คัดแยก'!S:S)</f>
        <v>0</v>
      </c>
      <c r="BA261" s="16">
        <f>SUMIF(เตรียมส่วนผสม!$C:$C,'รับ-จ่าย ประจำวัน'!$B261,เตรียมส่วนผสม!T:T)+SUMIF(กวนไส้!$C:$C,'รับ-จ่าย ประจำวัน'!$B261,กวนไส้!T:T)+SUMIF(ผลิต1!$C:$C,'รับ-จ่าย ประจำวัน'!$B261,ผลิต1!T:T)+SUMIF(ผลิต2!$C:$C,'รับ-จ่าย ประจำวัน'!$B261,ผลิต2!T:T)+SUMIF(เส้นแต่งหน้าขนมเค้ก!$C:$C,'รับ-จ่าย ประจำวัน'!$B261,เส้นแต่งหน้าขนมเค้ก!T:T)+SUMIF(แพ็ค!$C:$C,'รับ-จ่าย ประจำวัน'!$B261,แพ็ค!T:T)+SUMIF(ธุรการ!$C:$C,'รับ-จ่าย ประจำวัน'!$B261,ธุรการ!T:T)+SUMIF(เส้นแต่งหน้าขนมปัง!$C:$C,'รับ-จ่าย ประจำวัน'!$B261,เส้นแต่งหน้าขนมปัง!T:T)+SUMIF('วางแผนBC,CJ'!$C:$C,'รับ-จ่าย ประจำวัน'!$B261,'วางแผนBC,CJ'!T:T)+SUMIF(RD!$C:$C,'รับ-จ่าย ประจำวัน'!$B261,RD!T:T)+SUMIF('FG,ออนไล,คัดแยก'!$C:$C,'รับ-จ่าย ประจำวัน'!$B261,'FG,ออนไล,คัดแยก'!T:T)</f>
        <v>0</v>
      </c>
      <c r="BB261" s="16">
        <f>SUMIF(เตรียมส่วนผสม!$C:$C,'รับ-จ่าย ประจำวัน'!$B261,เตรียมส่วนผสม!U:U)+SUMIF(กวนไส้!$C:$C,'รับ-จ่าย ประจำวัน'!$B261,กวนไส้!U:U)+SUMIF(ผลิต1!$C:$C,'รับ-จ่าย ประจำวัน'!$B261,ผลิต1!U:U)+SUMIF(ผลิต2!$C:$C,'รับ-จ่าย ประจำวัน'!$B261,ผลิต2!U:U)+SUMIF(เส้นแต่งหน้าขนมเค้ก!$C:$C,'รับ-จ่าย ประจำวัน'!$B261,เส้นแต่งหน้าขนมเค้ก!U:U)+SUMIF(แพ็ค!$C:$C,'รับ-จ่าย ประจำวัน'!$B261,แพ็ค!U:U)+SUMIF(ธุรการ!$C:$C,'รับ-จ่าย ประจำวัน'!$B261,ธุรการ!U:U)+SUMIF(เส้นแต่งหน้าขนมปัง!$C:$C,'รับ-จ่าย ประจำวัน'!$B261,เส้นแต่งหน้าขนมปัง!U:U)+SUMIF('วางแผนBC,CJ'!$C:$C,'รับ-จ่าย ประจำวัน'!$B261,'วางแผนBC,CJ'!U:U)+SUMIF(RD!$C:$C,'รับ-จ่าย ประจำวัน'!$B261,RD!U:U)+SUMIF('FG,ออนไล,คัดแยก'!$C:$C,'รับ-จ่าย ประจำวัน'!$B261,'FG,ออนไล,คัดแยก'!U:U)</f>
        <v>0</v>
      </c>
      <c r="BC261" s="16">
        <f>SUMIF(เตรียมส่วนผสม!$C:$C,'รับ-จ่าย ประจำวัน'!$B261,เตรียมส่วนผสม!V:V)+SUMIF(กวนไส้!$C:$C,'รับ-จ่าย ประจำวัน'!$B261,กวนไส้!V:V)+SUMIF(ผลิต1!$C:$C,'รับ-จ่าย ประจำวัน'!$B261,ผลิต1!V:V)+SUMIF(ผลิต2!$C:$C,'รับ-จ่าย ประจำวัน'!$B261,ผลิต2!V:V)+SUMIF(เส้นแต่งหน้าขนมเค้ก!$C:$C,'รับ-จ่าย ประจำวัน'!$B261,เส้นแต่งหน้าขนมเค้ก!V:V)+SUMIF(แพ็ค!$C:$C,'รับ-จ่าย ประจำวัน'!$B261,แพ็ค!V:V)+SUMIF(ธุรการ!$C:$C,'รับ-จ่าย ประจำวัน'!$B261,ธุรการ!V:V)+SUMIF(เส้นแต่งหน้าขนมปัง!$C:$C,'รับ-จ่าย ประจำวัน'!$B261,เส้นแต่งหน้าขนมปัง!V:V)+SUMIF('วางแผนBC,CJ'!$C:$C,'รับ-จ่าย ประจำวัน'!$B261,'วางแผนBC,CJ'!V:V)+SUMIF(RD!$C:$C,'รับ-จ่าย ประจำวัน'!$B261,RD!V:V)+SUMIF('FG,ออนไล,คัดแยก'!$C:$C,'รับ-จ่าย ประจำวัน'!$B261,'FG,ออนไล,คัดแยก'!V:V)</f>
        <v>0</v>
      </c>
      <c r="BD261" s="16">
        <f>SUMIF(เตรียมส่วนผสม!$C:$C,'รับ-จ่าย ประจำวัน'!$B261,เตรียมส่วนผสม!W:W)+SUMIF(กวนไส้!$C:$C,'รับ-จ่าย ประจำวัน'!$B261,กวนไส้!W:W)+SUMIF(ผลิต1!$C:$C,'รับ-จ่าย ประจำวัน'!$B261,ผลิต1!W:W)+SUMIF(ผลิต2!$C:$C,'รับ-จ่าย ประจำวัน'!$B261,ผลิต2!W:W)+SUMIF(เส้นแต่งหน้าขนมเค้ก!$C:$C,'รับ-จ่าย ประจำวัน'!$B261,เส้นแต่งหน้าขนมเค้ก!W:W)+SUMIF(แพ็ค!$C:$C,'รับ-จ่าย ประจำวัน'!$B261,แพ็ค!W:W)+SUMIF(ธุรการ!$C:$C,'รับ-จ่าย ประจำวัน'!$B261,ธุรการ!W:W)+SUMIF(เส้นแต่งหน้าขนมปัง!$C:$C,'รับ-จ่าย ประจำวัน'!$B261,เส้นแต่งหน้าขนมปัง!W:W)+SUMIF('วางแผนBC,CJ'!$C:$C,'รับ-จ่าย ประจำวัน'!$B261,'วางแผนBC,CJ'!W:W)+SUMIF(RD!$C:$C,'รับ-จ่าย ประจำวัน'!$B261,RD!W:W)+SUMIF('FG,ออนไล,คัดแยก'!$C:$C,'รับ-จ่าย ประจำวัน'!$B261,'FG,ออนไล,คัดแยก'!W:W)</f>
        <v>0</v>
      </c>
      <c r="BE261" s="16">
        <f>SUMIF(เตรียมส่วนผสม!$C:$C,'รับ-จ่าย ประจำวัน'!$B261,เตรียมส่วนผสม!X:X)+SUMIF(กวนไส้!$C:$C,'รับ-จ่าย ประจำวัน'!$B261,กวนไส้!X:X)+SUMIF(ผลิต1!$C:$C,'รับ-จ่าย ประจำวัน'!$B261,ผลิต1!X:X)+SUMIF(ผลิต2!$C:$C,'รับ-จ่าย ประจำวัน'!$B261,ผลิต2!X:X)+SUMIF(เส้นแต่งหน้าขนมเค้ก!$C:$C,'รับ-จ่าย ประจำวัน'!$B261,เส้นแต่งหน้าขนมเค้ก!X:X)+SUMIF(แพ็ค!$C:$C,'รับ-จ่าย ประจำวัน'!$B261,แพ็ค!X:X)+SUMIF(ธุรการ!$C:$C,'รับ-จ่าย ประจำวัน'!$B261,ธุรการ!X:X)+SUMIF(เส้นแต่งหน้าขนมปัง!$C:$C,'รับ-จ่าย ประจำวัน'!$B261,เส้นแต่งหน้าขนมปัง!X:X)+SUMIF('วางแผนBC,CJ'!$C:$C,'รับ-จ่าย ประจำวัน'!$B261,'วางแผนBC,CJ'!X:X)+SUMIF(RD!$C:$C,'รับ-จ่าย ประจำวัน'!$B261,RD!X:X)+SUMIF('FG,ออนไล,คัดแยก'!$C:$C,'รับ-จ่าย ประจำวัน'!$B261,'FG,ออนไล,คัดแยก'!X:X)</f>
        <v>0</v>
      </c>
      <c r="BF261" s="16">
        <f>SUMIF(เตรียมส่วนผสม!$C:$C,'รับ-จ่าย ประจำวัน'!$B261,เตรียมส่วนผสม!Y:Y)+SUMIF(กวนไส้!$C:$C,'รับ-จ่าย ประจำวัน'!$B261,กวนไส้!Y:Y)+SUMIF(ผลิต1!$C:$C,'รับ-จ่าย ประจำวัน'!$B261,ผลิต1!Y:Y)+SUMIF(ผลิต2!$C:$C,'รับ-จ่าย ประจำวัน'!$B261,ผลิต2!Y:Y)+SUMIF(เส้นแต่งหน้าขนมเค้ก!$C:$C,'รับ-จ่าย ประจำวัน'!$B261,เส้นแต่งหน้าขนมเค้ก!Y:Y)+SUMIF(แพ็ค!$C:$C,'รับ-จ่าย ประจำวัน'!$B261,แพ็ค!Y:Y)+SUMIF(ธุรการ!$C:$C,'รับ-จ่าย ประจำวัน'!$B261,ธุรการ!Y:Y)+SUMIF(เส้นแต่งหน้าขนมปัง!$C:$C,'รับ-จ่าย ประจำวัน'!$B261,เส้นแต่งหน้าขนมปัง!Y:Y)+SUMIF('วางแผนBC,CJ'!$C:$C,'รับ-จ่าย ประจำวัน'!$B261,'วางแผนBC,CJ'!Y:Y)+SUMIF(RD!$C:$C,'รับ-จ่าย ประจำวัน'!$B261,RD!Y:Y)+SUMIF('FG,ออนไล,คัดแยก'!$C:$C,'รับ-จ่าย ประจำวัน'!$B261,'FG,ออนไล,คัดแยก'!Y:Y)</f>
        <v>0</v>
      </c>
      <c r="BG261" s="16">
        <f>SUMIF(เตรียมส่วนผสม!$C:$C,'รับ-จ่าย ประจำวัน'!$B261,เตรียมส่วนผสม!Z:Z)+SUMIF(กวนไส้!$C:$C,'รับ-จ่าย ประจำวัน'!$B261,กวนไส้!Z:Z)+SUMIF(ผลิต1!$C:$C,'รับ-จ่าย ประจำวัน'!$B261,ผลิต1!Z:Z)+SUMIF(ผลิต2!$C:$C,'รับ-จ่าย ประจำวัน'!$B261,ผลิต2!Z:Z)+SUMIF(เส้นแต่งหน้าขนมเค้ก!$C:$C,'รับ-จ่าย ประจำวัน'!$B261,เส้นแต่งหน้าขนมเค้ก!Z:Z)+SUMIF(แพ็ค!$C:$C,'รับ-จ่าย ประจำวัน'!$B261,แพ็ค!Z:Z)+SUMIF(ธุรการ!$C:$C,'รับ-จ่าย ประจำวัน'!$B261,ธุรการ!Z:Z)+SUMIF(เส้นแต่งหน้าขนมปัง!$C:$C,'รับ-จ่าย ประจำวัน'!$B261,เส้นแต่งหน้าขนมปัง!Z:Z)+SUMIF('วางแผนBC,CJ'!$C:$C,'รับ-จ่าย ประจำวัน'!$B261,'วางแผนBC,CJ'!Z:Z)+SUMIF(RD!$C:$C,'รับ-จ่าย ประจำวัน'!$B261,RD!Z:Z)+SUMIF('FG,ออนไล,คัดแยก'!$C:$C,'รับ-จ่าย ประจำวัน'!$B261,'FG,ออนไล,คัดแยก'!Z:Z)</f>
        <v>0</v>
      </c>
      <c r="BH261" s="16">
        <f>SUMIF(เตรียมส่วนผสม!$C:$C,'รับ-จ่าย ประจำวัน'!$B261,เตรียมส่วนผสม!AA:AA)+SUMIF(กวนไส้!$C:$C,'รับ-จ่าย ประจำวัน'!$B261,กวนไส้!AA:AA)+SUMIF(ผลิต1!$C:$C,'รับ-จ่าย ประจำวัน'!$B261,ผลิต1!AA:AA)+SUMIF(ผลิต2!$C:$C,'รับ-จ่าย ประจำวัน'!$B261,ผลิต2!AA:AA)+SUMIF(เส้นแต่งหน้าขนมเค้ก!$C:$C,'รับ-จ่าย ประจำวัน'!$B261,เส้นแต่งหน้าขนมเค้ก!AA:AA)+SUMIF(แพ็ค!$C:$C,'รับ-จ่าย ประจำวัน'!$B261,แพ็ค!AA:AA)+SUMIF(ธุรการ!$C:$C,'รับ-จ่าย ประจำวัน'!$B261,ธุรการ!AA:AA)+SUMIF(เส้นแต่งหน้าขนมปัง!$C:$C,'รับ-จ่าย ประจำวัน'!$B261,เส้นแต่งหน้าขนมปัง!AA:AA)+SUMIF('วางแผนBC,CJ'!$C:$C,'รับ-จ่าย ประจำวัน'!$B261,'วางแผนBC,CJ'!AA:AA)+SUMIF(RD!$C:$C,'รับ-จ่าย ประจำวัน'!$B261,RD!AA:AA)+SUMIF('FG,ออนไล,คัดแยก'!$C:$C,'รับ-จ่าย ประจำวัน'!$B261,'FG,ออนไล,คัดแยก'!AA:AA)</f>
        <v>0</v>
      </c>
      <c r="BI261" s="16">
        <f>SUMIF(เตรียมส่วนผสม!$C:$C,'รับ-จ่าย ประจำวัน'!$B261,เตรียมส่วนผสม!AB:AB)+SUMIF(กวนไส้!$C:$C,'รับ-จ่าย ประจำวัน'!$B261,กวนไส้!AB:AB)+SUMIF(ผลิต1!$C:$C,'รับ-จ่าย ประจำวัน'!$B261,ผลิต1!AB:AB)+SUMIF(ผลิต2!$C:$C,'รับ-จ่าย ประจำวัน'!$B261,ผลิต2!AB:AB)+SUMIF(เส้นแต่งหน้าขนมเค้ก!$C:$C,'รับ-จ่าย ประจำวัน'!$B261,เส้นแต่งหน้าขนมเค้ก!AB:AB)+SUMIF(แพ็ค!$C:$C,'รับ-จ่าย ประจำวัน'!$B261,แพ็ค!AB:AB)+SUMIF(ธุรการ!$C:$C,'รับ-จ่าย ประจำวัน'!$B261,ธุรการ!AB:AB)+SUMIF(เส้นแต่งหน้าขนมปัง!$C:$C,'รับ-จ่าย ประจำวัน'!$B261,เส้นแต่งหน้าขนมปัง!AB:AB)+SUMIF('วางแผนBC,CJ'!$C:$C,'รับ-จ่าย ประจำวัน'!$B261,'วางแผนBC,CJ'!AB:AB)+SUMIF(RD!$C:$C,'รับ-จ่าย ประจำวัน'!$B261,RD!AB:AB)+SUMIF('FG,ออนไล,คัดแยก'!$C:$C,'รับ-จ่าย ประจำวัน'!$B261,'FG,ออนไล,คัดแยก'!AB:AB)</f>
        <v>0</v>
      </c>
      <c r="BJ261" s="16">
        <f>SUMIF(เตรียมส่วนผสม!$C:$C,'รับ-จ่าย ประจำวัน'!$B261,เตรียมส่วนผสม!AC:AC)+SUMIF(กวนไส้!$C:$C,'รับ-จ่าย ประจำวัน'!$B261,กวนไส้!AC:AC)+SUMIF(ผลิต1!$C:$C,'รับ-จ่าย ประจำวัน'!$B261,ผลิต1!AC:AC)+SUMIF(ผลิต2!$C:$C,'รับ-จ่าย ประจำวัน'!$B261,ผลิต2!AC:AC)+SUMIF(เส้นแต่งหน้าขนมเค้ก!$C:$C,'รับ-จ่าย ประจำวัน'!$B261,เส้นแต่งหน้าขนมเค้ก!AC:AC)+SUMIF(แพ็ค!$C:$C,'รับ-จ่าย ประจำวัน'!$B261,แพ็ค!AC:AC)+SUMIF(ธุรการ!$C:$C,'รับ-จ่าย ประจำวัน'!$B261,ธุรการ!AC:AC)+SUMIF(เส้นแต่งหน้าขนมปัง!$C:$C,'รับ-จ่าย ประจำวัน'!$B261,เส้นแต่งหน้าขนมปัง!AC:AC)+SUMIF('วางแผนBC,CJ'!$C:$C,'รับ-จ่าย ประจำวัน'!$B261,'วางแผนBC,CJ'!AC:AC)+SUMIF(RD!$C:$C,'รับ-จ่าย ประจำวัน'!$B261,RD!AC:AC)+SUMIF('FG,ออนไล,คัดแยก'!$C:$C,'รับ-จ่าย ประจำวัน'!$B261,'FG,ออนไล,คัดแยก'!AC:AC)</f>
        <v>0</v>
      </c>
      <c r="BK261" s="16">
        <f>SUMIF(เตรียมส่วนผสม!$C:$C,'รับ-จ่าย ประจำวัน'!$B261,เตรียมส่วนผสม!AD:AD)+SUMIF(กวนไส้!$C:$C,'รับ-จ่าย ประจำวัน'!$B261,กวนไส้!AD:AD)+SUMIF(ผลิต1!$C:$C,'รับ-จ่าย ประจำวัน'!$B261,ผลิต1!AD:AD)+SUMIF(ผลิต2!$C:$C,'รับ-จ่าย ประจำวัน'!$B261,ผลิต2!AD:AD)+SUMIF(เส้นแต่งหน้าขนมเค้ก!$C:$C,'รับ-จ่าย ประจำวัน'!$B261,เส้นแต่งหน้าขนมเค้ก!AD:AD)+SUMIF(แพ็ค!$C:$C,'รับ-จ่าย ประจำวัน'!$B261,แพ็ค!AD:AD)+SUMIF(ธุรการ!$C:$C,'รับ-จ่าย ประจำวัน'!$B261,ธุรการ!AD:AD)+SUMIF(เส้นแต่งหน้าขนมปัง!$C:$C,'รับ-จ่าย ประจำวัน'!$B261,เส้นแต่งหน้าขนมปัง!AD:AD)+SUMIF('วางแผนBC,CJ'!$C:$C,'รับ-จ่าย ประจำวัน'!$B261,'วางแผนBC,CJ'!AD:AD)+SUMIF(RD!$C:$C,'รับ-จ่าย ประจำวัน'!$B261,RD!AD:AD)+SUMIF('FG,ออนไล,คัดแยก'!$C:$C,'รับ-จ่าย ประจำวัน'!$B261,'FG,ออนไล,คัดแยก'!AD:AD)</f>
        <v>0</v>
      </c>
      <c r="BL261" s="16">
        <f>SUMIF(เตรียมส่วนผสม!$C:$C,'รับ-จ่าย ประจำวัน'!$B261,เตรียมส่วนผสม!AE:AE)+SUMIF(กวนไส้!$C:$C,'รับ-จ่าย ประจำวัน'!$B261,กวนไส้!AE:AE)+SUMIF(ผลิต1!$C:$C,'รับ-จ่าย ประจำวัน'!$B261,ผลิต1!AE:AE)+SUMIF(ผลิต2!$C:$C,'รับ-จ่าย ประจำวัน'!$B261,ผลิต2!AE:AE)+SUMIF(เส้นแต่งหน้าขนมเค้ก!$C:$C,'รับ-จ่าย ประจำวัน'!$B261,เส้นแต่งหน้าขนมเค้ก!AE:AE)+SUMIF(แพ็ค!$C:$C,'รับ-จ่าย ประจำวัน'!$B261,แพ็ค!AE:AE)+SUMIF(ธุรการ!$C:$C,'รับ-จ่าย ประจำวัน'!$B261,ธุรการ!AE:AE)+SUMIF(เส้นแต่งหน้าขนมปัง!$C:$C,'รับ-จ่าย ประจำวัน'!$B261,เส้นแต่งหน้าขนมปัง!AE:AE)+SUMIF('วางแผนBC,CJ'!$C:$C,'รับ-จ่าย ประจำวัน'!$B261,'วางแผนBC,CJ'!AE:AE)+SUMIF(RD!$C:$C,'รับ-จ่าย ประจำวัน'!$B261,RD!AE:AE)+SUMIF('FG,ออนไล,คัดแยก'!$C:$C,'รับ-จ่าย ประจำวัน'!$B261,'FG,ออนไล,คัดแยก'!AE:AE)</f>
        <v>0</v>
      </c>
      <c r="BM261" s="16">
        <f>SUMIF(เตรียมส่วนผสม!$C:$C,'รับ-จ่าย ประจำวัน'!$B261,เตรียมส่วนผสม!AF:AF)+SUMIF(กวนไส้!$C:$C,'รับ-จ่าย ประจำวัน'!$B261,กวนไส้!AF:AF)+SUMIF(ผลิต1!$C:$C,'รับ-จ่าย ประจำวัน'!$B261,ผลิต1!AF:AF)+SUMIF(ผลิต2!$C:$C,'รับ-จ่าย ประจำวัน'!$B261,ผลิต2!AF:AF)+SUMIF(เส้นแต่งหน้าขนมเค้ก!$C:$C,'รับ-จ่าย ประจำวัน'!$B261,เส้นแต่งหน้าขนมเค้ก!AF:AF)+SUMIF(แพ็ค!$C:$C,'รับ-จ่าย ประจำวัน'!$B261,แพ็ค!AF:AF)+SUMIF(ธุรการ!$C:$C,'รับ-จ่าย ประจำวัน'!$B261,ธุรการ!AF:AF)+SUMIF(เส้นแต่งหน้าขนมปัง!$C:$C,'รับ-จ่าย ประจำวัน'!$B261,เส้นแต่งหน้าขนมปัง!AF:AF)+SUMIF('วางแผนBC,CJ'!$C:$C,'รับ-จ่าย ประจำวัน'!$B261,'วางแผนBC,CJ'!AF:AF)+SUMIF(RD!$C:$C,'รับ-จ่าย ประจำวัน'!$B261,RD!AF:AF)+SUMIF('FG,ออนไล,คัดแยก'!$C:$C,'รับ-จ่าย ประจำวัน'!$B261,'FG,ออนไล,คัดแยก'!AF:AF)</f>
        <v>0</v>
      </c>
      <c r="BN261" s="16">
        <f>SUMIF(เตรียมส่วนผสม!$C:$C,'รับ-จ่าย ประจำวัน'!$B261,เตรียมส่วนผสม!AG:AG)+SUMIF(กวนไส้!$C:$C,'รับ-จ่าย ประจำวัน'!$B261,กวนไส้!AG:AG)+SUMIF(ผลิต1!$C:$C,'รับ-จ่าย ประจำวัน'!$B261,ผลิต1!AG:AG)+SUMIF(ผลิต2!$C:$C,'รับ-จ่าย ประจำวัน'!$B261,ผลิต2!AG:AG)+SUMIF(เส้นแต่งหน้าขนมเค้ก!$C:$C,'รับ-จ่าย ประจำวัน'!$B261,เส้นแต่งหน้าขนมเค้ก!AG:AG)+SUMIF(แพ็ค!$C:$C,'รับ-จ่าย ประจำวัน'!$B261,แพ็ค!AG:AG)+SUMIF(ธุรการ!$C:$C,'รับ-จ่าย ประจำวัน'!$B261,ธุรการ!AG:AG)+SUMIF(เส้นแต่งหน้าขนมปัง!$C:$C,'รับ-จ่าย ประจำวัน'!$B261,เส้นแต่งหน้าขนมปัง!AG:AG)+SUMIF('วางแผนBC,CJ'!$C:$C,'รับ-จ่าย ประจำวัน'!$B261,'วางแผนBC,CJ'!AG:AG)+SUMIF(RD!$C:$C,'รับ-จ่าย ประจำวัน'!$B261,RD!AG:AG)+SUMIF('FG,ออนไล,คัดแยก'!$C:$C,'รับ-จ่าย ประจำวัน'!$B261,'FG,ออนไล,คัดแยก'!AG:AG)</f>
        <v>0</v>
      </c>
      <c r="BO261" s="16">
        <f>SUMIF(เตรียมส่วนผสม!$C:$C,'รับ-จ่าย ประจำวัน'!$B261,เตรียมส่วนผสม!AH:AH)+SUMIF(กวนไส้!$C:$C,'รับ-จ่าย ประจำวัน'!$B261,กวนไส้!AH:AH)+SUMIF(ผลิต1!$C:$C,'รับ-จ่าย ประจำวัน'!$B261,ผลิต1!AH:AH)+SUMIF(ผลิต2!$C:$C,'รับ-จ่าย ประจำวัน'!$B261,ผลิต2!AH:AH)+SUMIF(เส้นแต่งหน้าขนมเค้ก!$C:$C,'รับ-จ่าย ประจำวัน'!$B261,เส้นแต่งหน้าขนมเค้ก!AH:AH)+SUMIF(แพ็ค!$C:$C,'รับ-จ่าย ประจำวัน'!$B261,แพ็ค!AH:AH)+SUMIF(ธุรการ!$C:$C,'รับ-จ่าย ประจำวัน'!$B261,ธุรการ!AH:AH)+SUMIF(เส้นแต่งหน้าขนมปัง!$C:$C,'รับ-จ่าย ประจำวัน'!$B261,เส้นแต่งหน้าขนมปัง!AH:AH)+SUMIF('วางแผนBC,CJ'!$C:$C,'รับ-จ่าย ประจำวัน'!$B261,'วางแผนBC,CJ'!AH:AH)+SUMIF(RD!$C:$C,'รับ-จ่าย ประจำวัน'!$B261,RD!AH:AH)+SUMIF('FG,ออนไล,คัดแยก'!$C:$C,'รับ-จ่าย ประจำวัน'!$B261,'FG,ออนไล,คัดแยก'!AH:AH)</f>
        <v>0</v>
      </c>
      <c r="BP261" s="16">
        <f>SUMIF(เตรียมส่วนผสม!$C:$C,'รับ-จ่าย ประจำวัน'!$B261,เตรียมส่วนผสม!AI:AI)+SUMIF(กวนไส้!$C:$C,'รับ-จ่าย ประจำวัน'!$B261,กวนไส้!AI:AI)+SUMIF(ผลิต1!$C:$C,'รับ-จ่าย ประจำวัน'!$B261,ผลิต1!AI:AI)+SUMIF(ผลิต2!$C:$C,'รับ-จ่าย ประจำวัน'!$B261,ผลิต2!AI:AI)+SUMIF(เส้นแต่งหน้าขนมเค้ก!$C:$C,'รับ-จ่าย ประจำวัน'!$B261,เส้นแต่งหน้าขนมเค้ก!AI:AI)+SUMIF(แพ็ค!$C:$C,'รับ-จ่าย ประจำวัน'!$B261,แพ็ค!AI:AI)+SUMIF(ธุรการ!$C:$C,'รับ-จ่าย ประจำวัน'!$B261,ธุรการ!AI:AI)+SUMIF(เส้นแต่งหน้าขนมปัง!$C:$C,'รับ-จ่าย ประจำวัน'!$B261,เส้นแต่งหน้าขนมปัง!AI:AI)+SUMIF('วางแผนBC,CJ'!$C:$C,'รับ-จ่าย ประจำวัน'!$B261,'วางแผนBC,CJ'!AI:AI)+SUMIF(RD!$C:$C,'รับ-จ่าย ประจำวัน'!$B261,RD!AI:AI)+SUMIF('FG,ออนไล,คัดแยก'!$C:$C,'รับ-จ่าย ประจำวัน'!$B261,'FG,ออนไล,คัดแยก'!AI:AI)</f>
        <v>0</v>
      </c>
      <c r="BQ261" s="16">
        <f>SUMIF(เตรียมส่วนผสม!$C:$C,'รับ-จ่าย ประจำวัน'!$B261,เตรียมส่วนผสม!AJ:AJ)+SUMIF(กวนไส้!$C:$C,'รับ-จ่าย ประจำวัน'!$B261,กวนไส้!AJ:AJ)+SUMIF(ผลิต1!$C:$C,'รับ-จ่าย ประจำวัน'!$B261,ผลิต1!AJ:AJ)+SUMIF(ผลิต2!$C:$C,'รับ-จ่าย ประจำวัน'!$B261,ผลิต2!AJ:AJ)+SUMIF(เส้นแต่งหน้าขนมเค้ก!$C:$C,'รับ-จ่าย ประจำวัน'!$B261,เส้นแต่งหน้าขนมเค้ก!AJ:AJ)+SUMIF(แพ็ค!$C:$C,'รับ-จ่าย ประจำวัน'!$B261,แพ็ค!AJ:AJ)+SUMIF(ธุรการ!$C:$C,'รับ-จ่าย ประจำวัน'!$B261,ธุรการ!AJ:AJ)+SUMIF(เส้นแต่งหน้าขนมปัง!$C:$C,'รับ-จ่าย ประจำวัน'!$B261,เส้นแต่งหน้าขนมปัง!AJ:AJ)+SUMIF('วางแผนBC,CJ'!$C:$C,'รับ-จ่าย ประจำวัน'!$B261,'วางแผนBC,CJ'!AJ:AJ)+SUMIF(RD!$C:$C,'รับ-จ่าย ประจำวัน'!$B261,RD!AJ:AJ)+SUMIF('FG,ออนไล,คัดแยก'!$C:$C,'รับ-จ่าย ประจำวัน'!$B261,'FG,ออนไล,คัดแยก'!AJ:AJ)</f>
        <v>0</v>
      </c>
      <c r="BR261" s="16">
        <f>SUMIF(เตรียมส่วนผสม!$C:$C,'รับ-จ่าย ประจำวัน'!$B261,เตรียมส่วนผสม!AK:AK)+SUMIF(กวนไส้!$C:$C,'รับ-จ่าย ประจำวัน'!$B261,กวนไส้!AK:AK)+SUMIF(ผลิต1!$C:$C,'รับ-จ่าย ประจำวัน'!$B261,ผลิต1!AK:AK)+SUMIF(ผลิต2!$C:$C,'รับ-จ่าย ประจำวัน'!$B261,ผลิต2!AK:AK)+SUMIF(เส้นแต่งหน้าขนมเค้ก!$C:$C,'รับ-จ่าย ประจำวัน'!$B261,เส้นแต่งหน้าขนมเค้ก!AK:AK)+SUMIF(แพ็ค!$C:$C,'รับ-จ่าย ประจำวัน'!$B261,แพ็ค!AK:AK)+SUMIF(ธุรการ!$C:$C,'รับ-จ่าย ประจำวัน'!$B261,ธุรการ!AK:AK)+SUMIF(เส้นแต่งหน้าขนมปัง!$C:$C,'รับ-จ่าย ประจำวัน'!$B261,เส้นแต่งหน้าขนมปัง!AK:AK)+SUMIF('วางแผนBC,CJ'!$C:$C,'รับ-จ่าย ประจำวัน'!$B261,'วางแผนBC,CJ'!AK:AK)+SUMIF(RD!$C:$C,'รับ-จ่าย ประจำวัน'!$B261,RD!AK:AK)+SUMIF('FG,ออนไล,คัดแยก'!$C:$C,'รับ-จ่าย ประจำวัน'!$B261,'FG,ออนไล,คัดแยก'!AK:AK)</f>
        <v>0</v>
      </c>
      <c r="BS261" s="16">
        <f>SUMIF(เตรียมส่วนผสม!$C:$C,'รับ-จ่าย ประจำวัน'!$B261,เตรียมส่วนผสม!AL:AL)+SUMIF(กวนไส้!$C:$C,'รับ-จ่าย ประจำวัน'!$B261,กวนไส้!AL:AL)+SUMIF(ผลิต1!$C:$C,'รับ-จ่าย ประจำวัน'!$B261,ผลิต1!AL:AL)+SUMIF(ผลิต2!$C:$C,'รับ-จ่าย ประจำวัน'!$B261,ผลิต2!AL:AL)+SUMIF(เส้นแต่งหน้าขนมเค้ก!$C:$C,'รับ-จ่าย ประจำวัน'!$B261,เส้นแต่งหน้าขนมเค้ก!AL:AL)+SUMIF(แพ็ค!$C:$C,'รับ-จ่าย ประจำวัน'!$B261,แพ็ค!AL:AL)+SUMIF(ธุรการ!$C:$C,'รับ-จ่าย ประจำวัน'!$B261,ธุรการ!AL:AL)+SUMIF(เส้นแต่งหน้าขนมปัง!$C:$C,'รับ-จ่าย ประจำวัน'!$B261,เส้นแต่งหน้าขนมปัง!AL:AL)+SUMIF('วางแผนBC,CJ'!$C:$C,'รับ-จ่าย ประจำวัน'!$B261,'วางแผนBC,CJ'!AL:AL)+SUMIF(RD!$C:$C,'รับ-จ่าย ประจำวัน'!$B261,RD!AL:AL)+SUMIF('FG,ออนไล,คัดแยก'!$C:$C,'รับ-จ่าย ประจำวัน'!$B261,'FG,ออนไล,คัดแยก'!AL:AL)</f>
        <v>0</v>
      </c>
      <c r="BT261" s="18">
        <f t="shared" si="60"/>
        <v>0</v>
      </c>
      <c r="BU261" s="116">
        <f>21000+15188</f>
        <v>36188</v>
      </c>
      <c r="BV261" s="146">
        <f t="shared" si="61"/>
        <v>29000</v>
      </c>
      <c r="BW261" s="183">
        <v>30</v>
      </c>
      <c r="BX261" s="172">
        <f t="shared" si="65"/>
        <v>0</v>
      </c>
      <c r="BY261" s="188" t="e">
        <f t="shared" si="63"/>
        <v>#DIV/0!</v>
      </c>
      <c r="BZ261" s="180" t="e">
        <f t="shared" ca="1" si="62"/>
        <v>#DIV/0!</v>
      </c>
      <c r="CA261" s="93"/>
      <c r="CB261" s="93"/>
      <c r="CC261" s="93"/>
      <c r="CD261" s="93"/>
      <c r="CE261" s="93"/>
      <c r="CF261" s="93"/>
      <c r="CG261" s="93"/>
      <c r="CH261" s="93"/>
      <c r="CI261" s="93"/>
      <c r="CJ261" s="94"/>
      <c r="CK261" s="9">
        <f t="shared" si="64"/>
        <v>-7188</v>
      </c>
    </row>
    <row r="262" spans="1:89" x14ac:dyDescent="0.5">
      <c r="A262" s="149" t="s">
        <v>839</v>
      </c>
      <c r="B262" s="24">
        <v>1023201015</v>
      </c>
      <c r="C262" s="10" t="s">
        <v>2109</v>
      </c>
      <c r="D262" s="135" t="s">
        <v>91</v>
      </c>
      <c r="E262" s="11">
        <v>0</v>
      </c>
      <c r="F262" s="129"/>
      <c r="G262" s="11" t="s">
        <v>841</v>
      </c>
      <c r="H262" s="12">
        <v>26000</v>
      </c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3"/>
      <c r="AF262" s="13"/>
      <c r="AG262" s="13"/>
      <c r="AH262" s="13"/>
      <c r="AI262" s="14"/>
      <c r="AJ262" s="14"/>
      <c r="AK262" s="14"/>
      <c r="AL262" s="14"/>
      <c r="AM262" s="14"/>
      <c r="AN262" s="15">
        <f t="shared" si="59"/>
        <v>0</v>
      </c>
      <c r="AO262" s="16">
        <f>SUMIF(เตรียมส่วนผสม!$C:$C,'รับ-จ่าย ประจำวัน'!$B262,เตรียมส่วนผสม!H:H)+SUMIF(กวนไส้!$C:$C,'รับ-จ่าย ประจำวัน'!$B262,กวนไส้!H:H)+SUMIF(ผลิต1!$C:$C,'รับ-จ่าย ประจำวัน'!$B262,ผลิต1!H:H)+SUMIF(ผลิต2!$C:$C,'รับ-จ่าย ประจำวัน'!$B262,ผลิต2!H:H)+SUMIF(เส้นแต่งหน้าขนมเค้ก!$C:$C,'รับ-จ่าย ประจำวัน'!$B262,เส้นแต่งหน้าขนมเค้ก!H:H)+SUMIF(แพ็ค!$C:$C,'รับ-จ่าย ประจำวัน'!$B262,แพ็ค!H:H)+SUMIF(ธุรการ!$C:$C,'รับ-จ่าย ประจำวัน'!$B262,ธุรการ!H:H)+SUMIF(เส้นแต่งหน้าขนมปัง!$C:$C,'รับ-จ่าย ประจำวัน'!$B262,เส้นแต่งหน้าขนมปัง!H:H)+SUMIF('วางแผนBC,CJ'!$C:$C,'รับ-จ่าย ประจำวัน'!$B262,'วางแผนBC,CJ'!H:H)+SUMIF(RD!$C:$C,'รับ-จ่าย ประจำวัน'!$B262,RD!H:H)+SUMIF('FG,ออนไล,คัดแยก'!$C:$C,'รับ-จ่าย ประจำวัน'!$B262,'FG,ออนไล,คัดแยก'!H:H)</f>
        <v>0</v>
      </c>
      <c r="AP262" s="16">
        <f>SUMIF(เตรียมส่วนผสม!$C:$C,'รับ-จ่าย ประจำวัน'!$B262,เตรียมส่วนผสม!I:I)+SUMIF(กวนไส้!$C:$C,'รับ-จ่าย ประจำวัน'!$B262,กวนไส้!I:I)+SUMIF(ผลิต1!$C:$C,'รับ-จ่าย ประจำวัน'!$B262,ผลิต1!I:I)+SUMIF(ผลิต2!$C:$C,'รับ-จ่าย ประจำวัน'!$B262,ผลิต2!I:I)+SUMIF(เส้นแต่งหน้าขนมเค้ก!$C:$C,'รับ-จ่าย ประจำวัน'!$B262,เส้นแต่งหน้าขนมเค้ก!I:I)+SUMIF(แพ็ค!$C:$C,'รับ-จ่าย ประจำวัน'!$B262,แพ็ค!I:I)+SUMIF(ธุรการ!$C:$C,'รับ-จ่าย ประจำวัน'!$B262,ธุรการ!I:I)+SUMIF(เส้นแต่งหน้าขนมปัง!$C:$C,'รับ-จ่าย ประจำวัน'!$B262,เส้นแต่งหน้าขนมปัง!I:I)+SUMIF('วางแผนBC,CJ'!$C:$C,'รับ-จ่าย ประจำวัน'!$B262,'วางแผนBC,CJ'!I:I)+SUMIF(RD!$C:$C,'รับ-จ่าย ประจำวัน'!$B262,RD!I:I)+SUMIF('FG,ออนไล,คัดแยก'!$C:$C,'รับ-จ่าย ประจำวัน'!$B262,'FG,ออนไล,คัดแยก'!I:I)</f>
        <v>1000</v>
      </c>
      <c r="AQ262" s="16">
        <f>SUMIF(เตรียมส่วนผสม!$C:$C,'รับ-จ่าย ประจำวัน'!$B262,เตรียมส่วนผสม!J:J)+SUMIF(กวนไส้!$C:$C,'รับ-จ่าย ประจำวัน'!$B262,กวนไส้!J:J)+SUMIF(ผลิต1!$C:$C,'รับ-จ่าย ประจำวัน'!$B262,ผลิต1!J:J)+SUMIF(ผลิต2!$C:$C,'รับ-จ่าย ประจำวัน'!$B262,ผลิต2!J:J)+SUMIF(เส้นแต่งหน้าขนมเค้ก!$C:$C,'รับ-จ่าย ประจำวัน'!$B262,เส้นแต่งหน้าขนมเค้ก!J:J)+SUMIF(แพ็ค!$C:$C,'รับ-จ่าย ประจำวัน'!$B262,แพ็ค!J:J)+SUMIF(ธุรการ!$C:$C,'รับ-จ่าย ประจำวัน'!$B262,ธุรการ!J:J)+SUMIF(เส้นแต่งหน้าขนมปัง!$C:$C,'รับ-จ่าย ประจำวัน'!$B262,เส้นแต่งหน้าขนมปัง!J:J)+SUMIF('วางแผนBC,CJ'!$C:$C,'รับ-จ่าย ประจำวัน'!$B262,'วางแผนBC,CJ'!J:J)+SUMIF(RD!$C:$C,'รับ-จ่าย ประจำวัน'!$B262,RD!J:J)+SUMIF('FG,ออนไล,คัดแยก'!$C:$C,'รับ-จ่าย ประจำวัน'!$B262,'FG,ออนไล,คัดแยก'!J:J)</f>
        <v>0</v>
      </c>
      <c r="AR262" s="16">
        <f>SUMIF(เตรียมส่วนผสม!$C:$C,'รับ-จ่าย ประจำวัน'!$B262,เตรียมส่วนผสม!K:K)+SUMIF(กวนไส้!$C:$C,'รับ-จ่าย ประจำวัน'!$B262,กวนไส้!K:K)+SUMIF(ผลิต1!$C:$C,'รับ-จ่าย ประจำวัน'!$B262,ผลิต1!K:K)+SUMIF(ผลิต2!$C:$C,'รับ-จ่าย ประจำวัน'!$B262,ผลิต2!K:K)+SUMIF(เส้นแต่งหน้าขนมเค้ก!$C:$C,'รับ-จ่าย ประจำวัน'!$B262,เส้นแต่งหน้าขนมเค้ก!K:K)+SUMIF(แพ็ค!$C:$C,'รับ-จ่าย ประจำวัน'!$B262,แพ็ค!K:K)+SUMIF(ธุรการ!$C:$C,'รับ-จ่าย ประจำวัน'!$B262,ธุรการ!K:K)+SUMIF(เส้นแต่งหน้าขนมปัง!$C:$C,'รับ-จ่าย ประจำวัน'!$B262,เส้นแต่งหน้าขนมปัง!K:K)+SUMIF('วางแผนBC,CJ'!$C:$C,'รับ-จ่าย ประจำวัน'!$B262,'วางแผนBC,CJ'!K:K)+SUMIF(RD!$C:$C,'รับ-จ่าย ประจำวัน'!$B262,RD!K:K)+SUMIF('FG,ออนไล,คัดแยก'!$C:$C,'รับ-จ่าย ประจำวัน'!$B262,'FG,ออนไล,คัดแยก'!K:K)</f>
        <v>0</v>
      </c>
      <c r="AS262" s="16">
        <f>SUMIF(เตรียมส่วนผสม!$C:$C,'รับ-จ่าย ประจำวัน'!$B262,เตรียมส่วนผสม!L:L)+SUMIF(กวนไส้!$C:$C,'รับ-จ่าย ประจำวัน'!$B262,กวนไส้!L:L)+SUMIF(ผลิต1!$C:$C,'รับ-จ่าย ประจำวัน'!$B262,ผลิต1!L:L)+SUMIF(ผลิต2!$C:$C,'รับ-จ่าย ประจำวัน'!$B262,ผลิต2!L:L)+SUMIF(เส้นแต่งหน้าขนมเค้ก!$C:$C,'รับ-จ่าย ประจำวัน'!$B262,เส้นแต่งหน้าขนมเค้ก!L:L)+SUMIF(แพ็ค!$C:$C,'รับ-จ่าย ประจำวัน'!$B262,แพ็ค!L:L)+SUMIF(ธุรการ!$C:$C,'รับ-จ่าย ประจำวัน'!$B262,ธุรการ!L:L)+SUMIF(เส้นแต่งหน้าขนมปัง!$C:$C,'รับ-จ่าย ประจำวัน'!$B262,เส้นแต่งหน้าขนมปัง!L:L)+SUMIF('วางแผนBC,CJ'!$C:$C,'รับ-จ่าย ประจำวัน'!$B262,'วางแผนBC,CJ'!L:L)+SUMIF(RD!$C:$C,'รับ-จ่าย ประจำวัน'!$B262,RD!L:L)+SUMIF('FG,ออนไล,คัดแยก'!$C:$C,'รับ-จ่าย ประจำวัน'!$B262,'FG,ออนไล,คัดแยก'!L:L)</f>
        <v>1000</v>
      </c>
      <c r="AT262" s="16">
        <f>SUMIF(เตรียมส่วนผสม!$C:$C,'รับ-จ่าย ประจำวัน'!$B262,เตรียมส่วนผสม!M:M)+SUMIF(กวนไส้!$C:$C,'รับ-จ่าย ประจำวัน'!$B262,กวนไส้!M:M)+SUMIF(ผลิต1!$C:$C,'รับ-จ่าย ประจำวัน'!$B262,ผลิต1!M:M)+SUMIF(ผลิต2!$C:$C,'รับ-จ่าย ประจำวัน'!$B262,ผลิต2!M:M)+SUMIF(เส้นแต่งหน้าขนมเค้ก!$C:$C,'รับ-จ่าย ประจำวัน'!$B262,เส้นแต่งหน้าขนมเค้ก!M:M)+SUMIF(แพ็ค!$C:$C,'รับ-จ่าย ประจำวัน'!$B262,แพ็ค!M:M)+SUMIF(ธุรการ!$C:$C,'รับ-จ่าย ประจำวัน'!$B262,ธุรการ!M:M)+SUMIF(เส้นแต่งหน้าขนมปัง!$C:$C,'รับ-จ่าย ประจำวัน'!$B262,เส้นแต่งหน้าขนมปัง!M:M)+SUMIF('วางแผนBC,CJ'!$C:$C,'รับ-จ่าย ประจำวัน'!$B262,'วางแผนBC,CJ'!M:M)+SUMIF(RD!$C:$C,'รับ-จ่าย ประจำวัน'!$B262,RD!M:M)+SUMIF('FG,ออนไล,คัดแยก'!$C:$C,'รับ-จ่าย ประจำวัน'!$B262,'FG,ออนไล,คัดแยก'!M:M)</f>
        <v>0</v>
      </c>
      <c r="AU262" s="16">
        <f>SUMIF(เตรียมส่วนผสม!$C:$C,'รับ-จ่าย ประจำวัน'!$B262,เตรียมส่วนผสม!N:N)+SUMIF(กวนไส้!$C:$C,'รับ-จ่าย ประจำวัน'!$B262,กวนไส้!N:N)+SUMIF(ผลิต1!$C:$C,'รับ-จ่าย ประจำวัน'!$B262,ผลิต1!N:N)+SUMIF(ผลิต2!$C:$C,'รับ-จ่าย ประจำวัน'!$B262,ผลิต2!N:N)+SUMIF(เส้นแต่งหน้าขนมเค้ก!$C:$C,'รับ-จ่าย ประจำวัน'!$B262,เส้นแต่งหน้าขนมเค้ก!N:N)+SUMIF(แพ็ค!$C:$C,'รับ-จ่าย ประจำวัน'!$B262,แพ็ค!N:N)+SUMIF(ธุรการ!$C:$C,'รับ-จ่าย ประจำวัน'!$B262,ธุรการ!N:N)+SUMIF(เส้นแต่งหน้าขนมปัง!$C:$C,'รับ-จ่าย ประจำวัน'!$B262,เส้นแต่งหน้าขนมปัง!N:N)+SUMIF('วางแผนBC,CJ'!$C:$C,'รับ-จ่าย ประจำวัน'!$B262,'วางแผนBC,CJ'!N:N)+SUMIF(RD!$C:$C,'รับ-จ่าย ประจำวัน'!$B262,RD!N:N)+SUMIF('FG,ออนไล,คัดแยก'!$C:$C,'รับ-จ่าย ประจำวัน'!$B262,'FG,ออนไล,คัดแยก'!N:N)</f>
        <v>0</v>
      </c>
      <c r="AV262" s="16">
        <f>SUMIF(เตรียมส่วนผสม!$C:$C,'รับ-จ่าย ประจำวัน'!$B262,เตรียมส่วนผสม!O:O)+SUMIF(กวนไส้!$C:$C,'รับ-จ่าย ประจำวัน'!$B262,กวนไส้!O:O)+SUMIF(ผลิต1!$C:$C,'รับ-จ่าย ประจำวัน'!$B262,ผลิต1!O:O)+SUMIF(ผลิต2!$C:$C,'รับ-จ่าย ประจำวัน'!$B262,ผลิต2!O:O)+SUMIF(เส้นแต่งหน้าขนมเค้ก!$C:$C,'รับ-จ่าย ประจำวัน'!$B262,เส้นแต่งหน้าขนมเค้ก!O:O)+SUMIF(แพ็ค!$C:$C,'รับ-จ่าย ประจำวัน'!$B262,แพ็ค!O:O)+SUMIF(ธุรการ!$C:$C,'รับ-จ่าย ประจำวัน'!$B262,ธุรการ!O:O)+SUMIF(เส้นแต่งหน้าขนมปัง!$C:$C,'รับ-จ่าย ประจำวัน'!$B262,เส้นแต่งหน้าขนมปัง!O:O)+SUMIF('วางแผนBC,CJ'!$C:$C,'รับ-จ่าย ประจำวัน'!$B262,'วางแผนBC,CJ'!O:O)+SUMIF(RD!$C:$C,'รับ-จ่าย ประจำวัน'!$B262,RD!O:O)+SUMIF('FG,ออนไล,คัดแยก'!$C:$C,'รับ-จ่าย ประจำวัน'!$B262,'FG,ออนไล,คัดแยก'!O:O)</f>
        <v>1000</v>
      </c>
      <c r="AW262" s="16">
        <f>SUMIF(เตรียมส่วนผสม!$C:$C,'รับ-จ่าย ประจำวัน'!$B262,เตรียมส่วนผสม!P:P)+SUMIF(กวนไส้!$C:$C,'รับ-จ่าย ประจำวัน'!$B262,กวนไส้!P:P)+SUMIF(ผลิต1!$C:$C,'รับ-จ่าย ประจำวัน'!$B262,ผลิต1!P:P)+SUMIF(ผลิต2!$C:$C,'รับ-จ่าย ประจำวัน'!$B262,ผลิต2!P:P)+SUMIF(เส้นแต่งหน้าขนมเค้ก!$C:$C,'รับ-จ่าย ประจำวัน'!$B262,เส้นแต่งหน้าขนมเค้ก!P:P)+SUMIF(แพ็ค!$C:$C,'รับ-จ่าย ประจำวัน'!$B262,แพ็ค!P:P)+SUMIF(ธุรการ!$C:$C,'รับ-จ่าย ประจำวัน'!$B262,ธุรการ!P:P)+SUMIF(เส้นแต่งหน้าขนมปัง!$C:$C,'รับ-จ่าย ประจำวัน'!$B262,เส้นแต่งหน้าขนมปัง!P:P)+SUMIF('วางแผนBC,CJ'!$C:$C,'รับ-จ่าย ประจำวัน'!$B262,'วางแผนBC,CJ'!P:P)+SUMIF(RD!$C:$C,'รับ-จ่าย ประจำวัน'!$B262,RD!P:P)+SUMIF('FG,ออนไล,คัดแยก'!$C:$C,'รับ-จ่าย ประจำวัน'!$B262,'FG,ออนไล,คัดแยก'!P:P)</f>
        <v>0</v>
      </c>
      <c r="AX262" s="16">
        <f>SUMIF(เตรียมส่วนผสม!$C:$C,'รับ-จ่าย ประจำวัน'!$B262,เตรียมส่วนผสม!Q:Q)+SUMIF(กวนไส้!$C:$C,'รับ-จ่าย ประจำวัน'!$B262,กวนไส้!Q:Q)+SUMIF(ผลิต1!$C:$C,'รับ-จ่าย ประจำวัน'!$B262,ผลิต1!Q:Q)+SUMIF(ผลิต2!$C:$C,'รับ-จ่าย ประจำวัน'!$B262,ผลิต2!Q:Q)+SUMIF(เส้นแต่งหน้าขนมเค้ก!$C:$C,'รับ-จ่าย ประจำวัน'!$B262,เส้นแต่งหน้าขนมเค้ก!Q:Q)+SUMIF(แพ็ค!$C:$C,'รับ-จ่าย ประจำวัน'!$B262,แพ็ค!Q:Q)+SUMIF(ธุรการ!$C:$C,'รับ-จ่าย ประจำวัน'!$B262,ธุรการ!Q:Q)+SUMIF(เส้นแต่งหน้าขนมปัง!$C:$C,'รับ-จ่าย ประจำวัน'!$B262,เส้นแต่งหน้าขนมปัง!Q:Q)+SUMIF('วางแผนBC,CJ'!$C:$C,'รับ-จ่าย ประจำวัน'!$B262,'วางแผนBC,CJ'!Q:Q)+SUMIF(RD!$C:$C,'รับ-จ่าย ประจำวัน'!$B262,RD!Q:Q)+SUMIF('FG,ออนไล,คัดแยก'!$C:$C,'รับ-จ่าย ประจำวัน'!$B262,'FG,ออนไล,คัดแยก'!Q:Q)</f>
        <v>1000</v>
      </c>
      <c r="AY262" s="16">
        <f>SUMIF(เตรียมส่วนผสม!$C:$C,'รับ-จ่าย ประจำวัน'!$B262,เตรียมส่วนผสม!R:R)+SUMIF(กวนไส้!$C:$C,'รับ-จ่าย ประจำวัน'!$B262,กวนไส้!R:R)+SUMIF(ผลิต1!$C:$C,'รับ-จ่าย ประจำวัน'!$B262,ผลิต1!R:R)+SUMIF(ผลิต2!$C:$C,'รับ-จ่าย ประจำวัน'!$B262,ผลิต2!R:R)+SUMIF(เส้นแต่งหน้าขนมเค้ก!$C:$C,'รับ-จ่าย ประจำวัน'!$B262,เส้นแต่งหน้าขนมเค้ก!R:R)+SUMIF(แพ็ค!$C:$C,'รับ-จ่าย ประจำวัน'!$B262,แพ็ค!R:R)+SUMIF(ธุรการ!$C:$C,'รับ-จ่าย ประจำวัน'!$B262,ธุรการ!R:R)+SUMIF(เส้นแต่งหน้าขนมปัง!$C:$C,'รับ-จ่าย ประจำวัน'!$B262,เส้นแต่งหน้าขนมปัง!R:R)+SUMIF('วางแผนBC,CJ'!$C:$C,'รับ-จ่าย ประจำวัน'!$B262,'วางแผนBC,CJ'!R:R)+SUMIF(RD!$C:$C,'รับ-จ่าย ประจำวัน'!$B262,RD!R:R)+SUMIF('FG,ออนไล,คัดแยก'!$C:$C,'รับ-จ่าย ประจำวัน'!$B262,'FG,ออนไล,คัดแยก'!R:R)</f>
        <v>0</v>
      </c>
      <c r="AZ262" s="16">
        <f>SUMIF(เตรียมส่วนผสม!$C:$C,'รับ-จ่าย ประจำวัน'!$B262,เตรียมส่วนผสม!S:S)+SUMIF(กวนไส้!$C:$C,'รับ-จ่าย ประจำวัน'!$B262,กวนไส้!S:S)+SUMIF(ผลิต1!$C:$C,'รับ-จ่าย ประจำวัน'!$B262,ผลิต1!S:S)+SUMIF(ผลิต2!$C:$C,'รับ-จ่าย ประจำวัน'!$B262,ผลิต2!S:S)+SUMIF(เส้นแต่งหน้าขนมเค้ก!$C:$C,'รับ-จ่าย ประจำวัน'!$B262,เส้นแต่งหน้าขนมเค้ก!S:S)+SUMIF(แพ็ค!$C:$C,'รับ-จ่าย ประจำวัน'!$B262,แพ็ค!S:S)+SUMIF(ธุรการ!$C:$C,'รับ-จ่าย ประจำวัน'!$B262,ธุรการ!S:S)+SUMIF(เส้นแต่งหน้าขนมปัง!$C:$C,'รับ-จ่าย ประจำวัน'!$B262,เส้นแต่งหน้าขนมปัง!S:S)+SUMIF('วางแผนBC,CJ'!$C:$C,'รับ-จ่าย ประจำวัน'!$B262,'วางแผนBC,CJ'!S:S)+SUMIF(RD!$C:$C,'รับ-จ่าย ประจำวัน'!$B262,RD!S:S)+SUMIF('FG,ออนไล,คัดแยก'!$C:$C,'รับ-จ่าย ประจำวัน'!$B262,'FG,ออนไล,คัดแยก'!S:S)</f>
        <v>0</v>
      </c>
      <c r="BA262" s="16">
        <f>SUMIF(เตรียมส่วนผสม!$C:$C,'รับ-จ่าย ประจำวัน'!$B262,เตรียมส่วนผสม!T:T)+SUMIF(กวนไส้!$C:$C,'รับ-จ่าย ประจำวัน'!$B262,กวนไส้!T:T)+SUMIF(ผลิต1!$C:$C,'รับ-จ่าย ประจำวัน'!$B262,ผลิต1!T:T)+SUMIF(ผลิต2!$C:$C,'รับ-จ่าย ประจำวัน'!$B262,ผลิต2!T:T)+SUMIF(เส้นแต่งหน้าขนมเค้ก!$C:$C,'รับ-จ่าย ประจำวัน'!$B262,เส้นแต่งหน้าขนมเค้ก!T:T)+SUMIF(แพ็ค!$C:$C,'รับ-จ่าย ประจำวัน'!$B262,แพ็ค!T:T)+SUMIF(ธุรการ!$C:$C,'รับ-จ่าย ประจำวัน'!$B262,ธุรการ!T:T)+SUMIF(เส้นแต่งหน้าขนมปัง!$C:$C,'รับ-จ่าย ประจำวัน'!$B262,เส้นแต่งหน้าขนมปัง!T:T)+SUMIF('วางแผนBC,CJ'!$C:$C,'รับ-จ่าย ประจำวัน'!$B262,'วางแผนBC,CJ'!T:T)+SUMIF(RD!$C:$C,'รับ-จ่าย ประจำวัน'!$B262,RD!T:T)+SUMIF('FG,ออนไล,คัดแยก'!$C:$C,'รับ-จ่าย ประจำวัน'!$B262,'FG,ออนไล,คัดแยก'!T:T)</f>
        <v>0</v>
      </c>
      <c r="BB262" s="16">
        <f>SUMIF(เตรียมส่วนผสม!$C:$C,'รับ-จ่าย ประจำวัน'!$B262,เตรียมส่วนผสม!U:U)+SUMIF(กวนไส้!$C:$C,'รับ-จ่าย ประจำวัน'!$B262,กวนไส้!U:U)+SUMIF(ผลิต1!$C:$C,'รับ-จ่าย ประจำวัน'!$B262,ผลิต1!U:U)+SUMIF(ผลิต2!$C:$C,'รับ-จ่าย ประจำวัน'!$B262,ผลิต2!U:U)+SUMIF(เส้นแต่งหน้าขนมเค้ก!$C:$C,'รับ-จ่าย ประจำวัน'!$B262,เส้นแต่งหน้าขนมเค้ก!U:U)+SUMIF(แพ็ค!$C:$C,'รับ-จ่าย ประจำวัน'!$B262,แพ็ค!U:U)+SUMIF(ธุรการ!$C:$C,'รับ-จ่าย ประจำวัน'!$B262,ธุรการ!U:U)+SUMIF(เส้นแต่งหน้าขนมปัง!$C:$C,'รับ-จ่าย ประจำวัน'!$B262,เส้นแต่งหน้าขนมปัง!U:U)+SUMIF('วางแผนBC,CJ'!$C:$C,'รับ-จ่าย ประจำวัน'!$B262,'วางแผนBC,CJ'!U:U)+SUMIF(RD!$C:$C,'รับ-จ่าย ประจำวัน'!$B262,RD!U:U)+SUMIF('FG,ออนไล,คัดแยก'!$C:$C,'รับ-จ่าย ประจำวัน'!$B262,'FG,ออนไล,คัดแยก'!U:U)</f>
        <v>1000</v>
      </c>
      <c r="BC262" s="16">
        <f>SUMIF(เตรียมส่วนผสม!$C:$C,'รับ-จ่าย ประจำวัน'!$B262,เตรียมส่วนผสม!V:V)+SUMIF(กวนไส้!$C:$C,'รับ-จ่าย ประจำวัน'!$B262,กวนไส้!V:V)+SUMIF(ผลิต1!$C:$C,'รับ-จ่าย ประจำวัน'!$B262,ผลิต1!V:V)+SUMIF(ผลิต2!$C:$C,'รับ-จ่าย ประจำวัน'!$B262,ผลิต2!V:V)+SUMIF(เส้นแต่งหน้าขนมเค้ก!$C:$C,'รับ-จ่าย ประจำวัน'!$B262,เส้นแต่งหน้าขนมเค้ก!V:V)+SUMIF(แพ็ค!$C:$C,'รับ-จ่าย ประจำวัน'!$B262,แพ็ค!V:V)+SUMIF(ธุรการ!$C:$C,'รับ-จ่าย ประจำวัน'!$B262,ธุรการ!V:V)+SUMIF(เส้นแต่งหน้าขนมปัง!$C:$C,'รับ-จ่าย ประจำวัน'!$B262,เส้นแต่งหน้าขนมปัง!V:V)+SUMIF('วางแผนBC,CJ'!$C:$C,'รับ-จ่าย ประจำวัน'!$B262,'วางแผนBC,CJ'!V:V)+SUMIF(RD!$C:$C,'รับ-จ่าย ประจำวัน'!$B262,RD!V:V)+SUMIF('FG,ออนไล,คัดแยก'!$C:$C,'รับ-จ่าย ประจำวัน'!$B262,'FG,ออนไล,คัดแยก'!V:V)</f>
        <v>1000</v>
      </c>
      <c r="BD262" s="16">
        <f>SUMIF(เตรียมส่วนผสม!$C:$C,'รับ-จ่าย ประจำวัน'!$B262,เตรียมส่วนผสม!W:W)+SUMIF(กวนไส้!$C:$C,'รับ-จ่าย ประจำวัน'!$B262,กวนไส้!W:W)+SUMIF(ผลิต1!$C:$C,'รับ-จ่าย ประจำวัน'!$B262,ผลิต1!W:W)+SUMIF(ผลิต2!$C:$C,'รับ-จ่าย ประจำวัน'!$B262,ผลิต2!W:W)+SUMIF(เส้นแต่งหน้าขนมเค้ก!$C:$C,'รับ-จ่าย ประจำวัน'!$B262,เส้นแต่งหน้าขนมเค้ก!W:W)+SUMIF(แพ็ค!$C:$C,'รับ-จ่าย ประจำวัน'!$B262,แพ็ค!W:W)+SUMIF(ธุรการ!$C:$C,'รับ-จ่าย ประจำวัน'!$B262,ธุรการ!W:W)+SUMIF(เส้นแต่งหน้าขนมปัง!$C:$C,'รับ-จ่าย ประจำวัน'!$B262,เส้นแต่งหน้าขนมปัง!W:W)+SUMIF('วางแผนBC,CJ'!$C:$C,'รับ-จ่าย ประจำวัน'!$B262,'วางแผนBC,CJ'!W:W)+SUMIF(RD!$C:$C,'รับ-จ่าย ประจำวัน'!$B262,RD!W:W)+SUMIF('FG,ออนไล,คัดแยก'!$C:$C,'รับ-จ่าย ประจำวัน'!$B262,'FG,ออนไล,คัดแยก'!W:W)</f>
        <v>0</v>
      </c>
      <c r="BE262" s="16">
        <f>SUMIF(เตรียมส่วนผสม!$C:$C,'รับ-จ่าย ประจำวัน'!$B262,เตรียมส่วนผสม!X:X)+SUMIF(กวนไส้!$C:$C,'รับ-จ่าย ประจำวัน'!$B262,กวนไส้!X:X)+SUMIF(ผลิต1!$C:$C,'รับ-จ่าย ประจำวัน'!$B262,ผลิต1!X:X)+SUMIF(ผลิต2!$C:$C,'รับ-จ่าย ประจำวัน'!$B262,ผลิต2!X:X)+SUMIF(เส้นแต่งหน้าขนมเค้ก!$C:$C,'รับ-จ่าย ประจำวัน'!$B262,เส้นแต่งหน้าขนมเค้ก!X:X)+SUMIF(แพ็ค!$C:$C,'รับ-จ่าย ประจำวัน'!$B262,แพ็ค!X:X)+SUMIF(ธุรการ!$C:$C,'รับ-จ่าย ประจำวัน'!$B262,ธุรการ!X:X)+SUMIF(เส้นแต่งหน้าขนมปัง!$C:$C,'รับ-จ่าย ประจำวัน'!$B262,เส้นแต่งหน้าขนมปัง!X:X)+SUMIF('วางแผนBC,CJ'!$C:$C,'รับ-จ่าย ประจำวัน'!$B262,'วางแผนBC,CJ'!X:X)+SUMIF(RD!$C:$C,'รับ-จ่าย ประจำวัน'!$B262,RD!X:X)+SUMIF('FG,ออนไล,คัดแยก'!$C:$C,'รับ-จ่าย ประจำวัน'!$B262,'FG,ออนไล,คัดแยก'!X:X)</f>
        <v>0</v>
      </c>
      <c r="BF262" s="16">
        <f>SUMIF(เตรียมส่วนผสม!$C:$C,'รับ-จ่าย ประจำวัน'!$B262,เตรียมส่วนผสม!Y:Y)+SUMIF(กวนไส้!$C:$C,'รับ-จ่าย ประจำวัน'!$B262,กวนไส้!Y:Y)+SUMIF(ผลิต1!$C:$C,'รับ-จ่าย ประจำวัน'!$B262,ผลิต1!Y:Y)+SUMIF(ผลิต2!$C:$C,'รับ-จ่าย ประจำวัน'!$B262,ผลิต2!Y:Y)+SUMIF(เส้นแต่งหน้าขนมเค้ก!$C:$C,'รับ-จ่าย ประจำวัน'!$B262,เส้นแต่งหน้าขนมเค้ก!Y:Y)+SUMIF(แพ็ค!$C:$C,'รับ-จ่าย ประจำวัน'!$B262,แพ็ค!Y:Y)+SUMIF(ธุรการ!$C:$C,'รับ-จ่าย ประจำวัน'!$B262,ธุรการ!Y:Y)+SUMIF(เส้นแต่งหน้าขนมปัง!$C:$C,'รับ-จ่าย ประจำวัน'!$B262,เส้นแต่งหน้าขนมปัง!Y:Y)+SUMIF('วางแผนBC,CJ'!$C:$C,'รับ-จ่าย ประจำวัน'!$B262,'วางแผนBC,CJ'!Y:Y)+SUMIF(RD!$C:$C,'รับ-จ่าย ประจำวัน'!$B262,RD!Y:Y)+SUMIF('FG,ออนไล,คัดแยก'!$C:$C,'รับ-จ่าย ประจำวัน'!$B262,'FG,ออนไล,คัดแยก'!Y:Y)</f>
        <v>0</v>
      </c>
      <c r="BG262" s="16">
        <f>SUMIF(เตรียมส่วนผสม!$C:$C,'รับ-จ่าย ประจำวัน'!$B262,เตรียมส่วนผสม!Z:Z)+SUMIF(กวนไส้!$C:$C,'รับ-จ่าย ประจำวัน'!$B262,กวนไส้!Z:Z)+SUMIF(ผลิต1!$C:$C,'รับ-จ่าย ประจำวัน'!$B262,ผลิต1!Z:Z)+SUMIF(ผลิต2!$C:$C,'รับ-จ่าย ประจำวัน'!$B262,ผลิต2!Z:Z)+SUMIF(เส้นแต่งหน้าขนมเค้ก!$C:$C,'รับ-จ่าย ประจำวัน'!$B262,เส้นแต่งหน้าขนมเค้ก!Z:Z)+SUMIF(แพ็ค!$C:$C,'รับ-จ่าย ประจำวัน'!$B262,แพ็ค!Z:Z)+SUMIF(ธุรการ!$C:$C,'รับ-จ่าย ประจำวัน'!$B262,ธุรการ!Z:Z)+SUMIF(เส้นแต่งหน้าขนมปัง!$C:$C,'รับ-จ่าย ประจำวัน'!$B262,เส้นแต่งหน้าขนมปัง!Z:Z)+SUMIF('วางแผนBC,CJ'!$C:$C,'รับ-จ่าย ประจำวัน'!$B262,'วางแผนBC,CJ'!Z:Z)+SUMIF(RD!$C:$C,'รับ-จ่าย ประจำวัน'!$B262,RD!Z:Z)+SUMIF('FG,ออนไล,คัดแยก'!$C:$C,'รับ-จ่าย ประจำวัน'!$B262,'FG,ออนไล,คัดแยก'!Z:Z)</f>
        <v>2000</v>
      </c>
      <c r="BH262" s="16">
        <f>SUMIF(เตรียมส่วนผสม!$C:$C,'รับ-จ่าย ประจำวัน'!$B262,เตรียมส่วนผสม!AA:AA)+SUMIF(กวนไส้!$C:$C,'รับ-จ่าย ประจำวัน'!$B262,กวนไส้!AA:AA)+SUMIF(ผลิต1!$C:$C,'รับ-จ่าย ประจำวัน'!$B262,ผลิต1!AA:AA)+SUMIF(ผลิต2!$C:$C,'รับ-จ่าย ประจำวัน'!$B262,ผลิต2!AA:AA)+SUMIF(เส้นแต่งหน้าขนมเค้ก!$C:$C,'รับ-จ่าย ประจำวัน'!$B262,เส้นแต่งหน้าขนมเค้ก!AA:AA)+SUMIF(แพ็ค!$C:$C,'รับ-จ่าย ประจำวัน'!$B262,แพ็ค!AA:AA)+SUMIF(ธุรการ!$C:$C,'รับ-จ่าย ประจำวัน'!$B262,ธุรการ!AA:AA)+SUMIF(เส้นแต่งหน้าขนมปัง!$C:$C,'รับ-จ่าย ประจำวัน'!$B262,เส้นแต่งหน้าขนมปัง!AA:AA)+SUMIF('วางแผนBC,CJ'!$C:$C,'รับ-จ่าย ประจำวัน'!$B262,'วางแผนBC,CJ'!AA:AA)+SUMIF(RD!$C:$C,'รับ-จ่าย ประจำวัน'!$B262,RD!AA:AA)+SUMIF('FG,ออนไล,คัดแยก'!$C:$C,'รับ-จ่าย ประจำวัน'!$B262,'FG,ออนไล,คัดแยก'!AA:AA)</f>
        <v>0</v>
      </c>
      <c r="BI262" s="16">
        <f>SUMIF(เตรียมส่วนผสม!$C:$C,'รับ-จ่าย ประจำวัน'!$B262,เตรียมส่วนผสม!AB:AB)+SUMIF(กวนไส้!$C:$C,'รับ-จ่าย ประจำวัน'!$B262,กวนไส้!AB:AB)+SUMIF(ผลิต1!$C:$C,'รับ-จ่าย ประจำวัน'!$B262,ผลิต1!AB:AB)+SUMIF(ผลิต2!$C:$C,'รับ-จ่าย ประจำวัน'!$B262,ผลิต2!AB:AB)+SUMIF(เส้นแต่งหน้าขนมเค้ก!$C:$C,'รับ-จ่าย ประจำวัน'!$B262,เส้นแต่งหน้าขนมเค้ก!AB:AB)+SUMIF(แพ็ค!$C:$C,'รับ-จ่าย ประจำวัน'!$B262,แพ็ค!AB:AB)+SUMIF(ธุรการ!$C:$C,'รับ-จ่าย ประจำวัน'!$B262,ธุรการ!AB:AB)+SUMIF(เส้นแต่งหน้าขนมปัง!$C:$C,'รับ-จ่าย ประจำวัน'!$B262,เส้นแต่งหน้าขนมปัง!AB:AB)+SUMIF('วางแผนBC,CJ'!$C:$C,'รับ-จ่าย ประจำวัน'!$B262,'วางแผนBC,CJ'!AB:AB)+SUMIF(RD!$C:$C,'รับ-จ่าย ประจำวัน'!$B262,RD!AB:AB)+SUMIF('FG,ออนไล,คัดแยก'!$C:$C,'รับ-จ่าย ประจำวัน'!$B262,'FG,ออนไล,คัดแยก'!AB:AB)</f>
        <v>0</v>
      </c>
      <c r="BJ262" s="16">
        <f>SUMIF(เตรียมส่วนผสม!$C:$C,'รับ-จ่าย ประจำวัน'!$B262,เตรียมส่วนผสม!AC:AC)+SUMIF(กวนไส้!$C:$C,'รับ-จ่าย ประจำวัน'!$B262,กวนไส้!AC:AC)+SUMIF(ผลิต1!$C:$C,'รับ-จ่าย ประจำวัน'!$B262,ผลิต1!AC:AC)+SUMIF(ผลิต2!$C:$C,'รับ-จ่าย ประจำวัน'!$B262,ผลิต2!AC:AC)+SUMIF(เส้นแต่งหน้าขนมเค้ก!$C:$C,'รับ-จ่าย ประจำวัน'!$B262,เส้นแต่งหน้าขนมเค้ก!AC:AC)+SUMIF(แพ็ค!$C:$C,'รับ-จ่าย ประจำวัน'!$B262,แพ็ค!AC:AC)+SUMIF(ธุรการ!$C:$C,'รับ-จ่าย ประจำวัน'!$B262,ธุรการ!AC:AC)+SUMIF(เส้นแต่งหน้าขนมปัง!$C:$C,'รับ-จ่าย ประจำวัน'!$B262,เส้นแต่งหน้าขนมปัง!AC:AC)+SUMIF('วางแผนBC,CJ'!$C:$C,'รับ-จ่าย ประจำวัน'!$B262,'วางแผนBC,CJ'!AC:AC)+SUMIF(RD!$C:$C,'รับ-จ่าย ประจำวัน'!$B262,RD!AC:AC)+SUMIF('FG,ออนไล,คัดแยก'!$C:$C,'รับ-จ่าย ประจำวัน'!$B262,'FG,ออนไล,คัดแยก'!AC:AC)</f>
        <v>0</v>
      </c>
      <c r="BK262" s="16">
        <f>SUMIF(เตรียมส่วนผสม!$C:$C,'รับ-จ่าย ประจำวัน'!$B262,เตรียมส่วนผสม!AD:AD)+SUMIF(กวนไส้!$C:$C,'รับ-จ่าย ประจำวัน'!$B262,กวนไส้!AD:AD)+SUMIF(ผลิต1!$C:$C,'รับ-จ่าย ประจำวัน'!$B262,ผลิต1!AD:AD)+SUMIF(ผลิต2!$C:$C,'รับ-จ่าย ประจำวัน'!$B262,ผลิต2!AD:AD)+SUMIF(เส้นแต่งหน้าขนมเค้ก!$C:$C,'รับ-จ่าย ประจำวัน'!$B262,เส้นแต่งหน้าขนมเค้ก!AD:AD)+SUMIF(แพ็ค!$C:$C,'รับ-จ่าย ประจำวัน'!$B262,แพ็ค!AD:AD)+SUMIF(ธุรการ!$C:$C,'รับ-จ่าย ประจำวัน'!$B262,ธุรการ!AD:AD)+SUMIF(เส้นแต่งหน้าขนมปัง!$C:$C,'รับ-จ่าย ประจำวัน'!$B262,เส้นแต่งหน้าขนมปัง!AD:AD)+SUMIF('วางแผนBC,CJ'!$C:$C,'รับ-จ่าย ประจำวัน'!$B262,'วางแผนBC,CJ'!AD:AD)+SUMIF(RD!$C:$C,'รับ-จ่าย ประจำวัน'!$B262,RD!AD:AD)+SUMIF('FG,ออนไล,คัดแยก'!$C:$C,'รับ-จ่าย ประจำวัน'!$B262,'FG,ออนไล,คัดแยก'!AD:AD)</f>
        <v>1000</v>
      </c>
      <c r="BL262" s="16">
        <f>SUMIF(เตรียมส่วนผสม!$C:$C,'รับ-จ่าย ประจำวัน'!$B262,เตรียมส่วนผสม!AE:AE)+SUMIF(กวนไส้!$C:$C,'รับ-จ่าย ประจำวัน'!$B262,กวนไส้!AE:AE)+SUMIF(ผลิต1!$C:$C,'รับ-จ่าย ประจำวัน'!$B262,ผลิต1!AE:AE)+SUMIF(ผลิต2!$C:$C,'รับ-จ่าย ประจำวัน'!$B262,ผลิต2!AE:AE)+SUMIF(เส้นแต่งหน้าขนมเค้ก!$C:$C,'รับ-จ่าย ประจำวัน'!$B262,เส้นแต่งหน้าขนมเค้ก!AE:AE)+SUMIF(แพ็ค!$C:$C,'รับ-จ่าย ประจำวัน'!$B262,แพ็ค!AE:AE)+SUMIF(ธุรการ!$C:$C,'รับ-จ่าย ประจำวัน'!$B262,ธุรการ!AE:AE)+SUMIF(เส้นแต่งหน้าขนมปัง!$C:$C,'รับ-จ่าย ประจำวัน'!$B262,เส้นแต่งหน้าขนมปัง!AE:AE)+SUMIF('วางแผนBC,CJ'!$C:$C,'รับ-จ่าย ประจำวัน'!$B262,'วางแผนBC,CJ'!AE:AE)+SUMIF(RD!$C:$C,'รับ-จ่าย ประจำวัน'!$B262,RD!AE:AE)+SUMIF('FG,ออนไล,คัดแยก'!$C:$C,'รับ-จ่าย ประจำวัน'!$B262,'FG,ออนไล,คัดแยก'!AE:AE)</f>
        <v>1000</v>
      </c>
      <c r="BM262" s="16">
        <f>SUMIF(เตรียมส่วนผสม!$C:$C,'รับ-จ่าย ประจำวัน'!$B262,เตรียมส่วนผสม!AF:AF)+SUMIF(กวนไส้!$C:$C,'รับ-จ่าย ประจำวัน'!$B262,กวนไส้!AF:AF)+SUMIF(ผลิต1!$C:$C,'รับ-จ่าย ประจำวัน'!$B262,ผลิต1!AF:AF)+SUMIF(ผลิต2!$C:$C,'รับ-จ่าย ประจำวัน'!$B262,ผลิต2!AF:AF)+SUMIF(เส้นแต่งหน้าขนมเค้ก!$C:$C,'รับ-จ่าย ประจำวัน'!$B262,เส้นแต่งหน้าขนมเค้ก!AF:AF)+SUMIF(แพ็ค!$C:$C,'รับ-จ่าย ประจำวัน'!$B262,แพ็ค!AF:AF)+SUMIF(ธุรการ!$C:$C,'รับ-จ่าย ประจำวัน'!$B262,ธุรการ!AF:AF)+SUMIF(เส้นแต่งหน้าขนมปัง!$C:$C,'รับ-จ่าย ประจำวัน'!$B262,เส้นแต่งหน้าขนมปัง!AF:AF)+SUMIF('วางแผนBC,CJ'!$C:$C,'รับ-จ่าย ประจำวัน'!$B262,'วางแผนBC,CJ'!AF:AF)+SUMIF(RD!$C:$C,'รับ-จ่าย ประจำวัน'!$B262,RD!AF:AF)+SUMIF('FG,ออนไล,คัดแยก'!$C:$C,'รับ-จ่าย ประจำวัน'!$B262,'FG,ออนไล,คัดแยก'!AF:AF)</f>
        <v>0</v>
      </c>
      <c r="BN262" s="16">
        <f>SUMIF(เตรียมส่วนผสม!$C:$C,'รับ-จ่าย ประจำวัน'!$B262,เตรียมส่วนผสม!AG:AG)+SUMIF(กวนไส้!$C:$C,'รับ-จ่าย ประจำวัน'!$B262,กวนไส้!AG:AG)+SUMIF(ผลิต1!$C:$C,'รับ-จ่าย ประจำวัน'!$B262,ผลิต1!AG:AG)+SUMIF(ผลิต2!$C:$C,'รับ-จ่าย ประจำวัน'!$B262,ผลิต2!AG:AG)+SUMIF(เส้นแต่งหน้าขนมเค้ก!$C:$C,'รับ-จ่าย ประจำวัน'!$B262,เส้นแต่งหน้าขนมเค้ก!AG:AG)+SUMIF(แพ็ค!$C:$C,'รับ-จ่าย ประจำวัน'!$B262,แพ็ค!AG:AG)+SUMIF(ธุรการ!$C:$C,'รับ-จ่าย ประจำวัน'!$B262,ธุรการ!AG:AG)+SUMIF(เส้นแต่งหน้าขนมปัง!$C:$C,'รับ-จ่าย ประจำวัน'!$B262,เส้นแต่งหน้าขนมปัง!AG:AG)+SUMIF('วางแผนBC,CJ'!$C:$C,'รับ-จ่าย ประจำวัน'!$B262,'วางแผนBC,CJ'!AG:AG)+SUMIF(RD!$C:$C,'รับ-จ่าย ประจำวัน'!$B262,RD!AG:AG)+SUMIF('FG,ออนไล,คัดแยก'!$C:$C,'รับ-จ่าย ประจำวัน'!$B262,'FG,ออนไล,คัดแยก'!AG:AG)</f>
        <v>0</v>
      </c>
      <c r="BO262" s="16">
        <f>SUMIF(เตรียมส่วนผสม!$C:$C,'รับ-จ่าย ประจำวัน'!$B262,เตรียมส่วนผสม!AH:AH)+SUMIF(กวนไส้!$C:$C,'รับ-จ่าย ประจำวัน'!$B262,กวนไส้!AH:AH)+SUMIF(ผลิต1!$C:$C,'รับ-จ่าย ประจำวัน'!$B262,ผลิต1!AH:AH)+SUMIF(ผลิต2!$C:$C,'รับ-จ่าย ประจำวัน'!$B262,ผลิต2!AH:AH)+SUMIF(เส้นแต่งหน้าขนมเค้ก!$C:$C,'รับ-จ่าย ประจำวัน'!$B262,เส้นแต่งหน้าขนมเค้ก!AH:AH)+SUMIF(แพ็ค!$C:$C,'รับ-จ่าย ประจำวัน'!$B262,แพ็ค!AH:AH)+SUMIF(ธุรการ!$C:$C,'รับ-จ่าย ประจำวัน'!$B262,ธุรการ!AH:AH)+SUMIF(เส้นแต่งหน้าขนมปัง!$C:$C,'รับ-จ่าย ประจำวัน'!$B262,เส้นแต่งหน้าขนมปัง!AH:AH)+SUMIF('วางแผนBC,CJ'!$C:$C,'รับ-จ่าย ประจำวัน'!$B262,'วางแผนBC,CJ'!AH:AH)+SUMIF(RD!$C:$C,'รับ-จ่าย ประจำวัน'!$B262,RD!AH:AH)+SUMIF('FG,ออนไล,คัดแยก'!$C:$C,'รับ-จ่าย ประจำวัน'!$B262,'FG,ออนไล,คัดแยก'!AH:AH)</f>
        <v>0</v>
      </c>
      <c r="BP262" s="16">
        <f>SUMIF(เตรียมส่วนผสม!$C:$C,'รับ-จ่าย ประจำวัน'!$B262,เตรียมส่วนผสม!AI:AI)+SUMIF(กวนไส้!$C:$C,'รับ-จ่าย ประจำวัน'!$B262,กวนไส้!AI:AI)+SUMIF(ผลิต1!$C:$C,'รับ-จ่าย ประจำวัน'!$B262,ผลิต1!AI:AI)+SUMIF(ผลิต2!$C:$C,'รับ-จ่าย ประจำวัน'!$B262,ผลิต2!AI:AI)+SUMIF(เส้นแต่งหน้าขนมเค้ก!$C:$C,'รับ-จ่าย ประจำวัน'!$B262,เส้นแต่งหน้าขนมเค้ก!AI:AI)+SUMIF(แพ็ค!$C:$C,'รับ-จ่าย ประจำวัน'!$B262,แพ็ค!AI:AI)+SUMIF(ธุรการ!$C:$C,'รับ-จ่าย ประจำวัน'!$B262,ธุรการ!AI:AI)+SUMIF(เส้นแต่งหน้าขนมปัง!$C:$C,'รับ-จ่าย ประจำวัน'!$B262,เส้นแต่งหน้าขนมปัง!AI:AI)+SUMIF('วางแผนBC,CJ'!$C:$C,'รับ-จ่าย ประจำวัน'!$B262,'วางแผนBC,CJ'!AI:AI)+SUMIF(RD!$C:$C,'รับ-จ่าย ประจำวัน'!$B262,RD!AI:AI)+SUMIF('FG,ออนไล,คัดแยก'!$C:$C,'รับ-จ่าย ประจำวัน'!$B262,'FG,ออนไล,คัดแยก'!AI:AI)</f>
        <v>0</v>
      </c>
      <c r="BQ262" s="16">
        <f>SUMIF(เตรียมส่วนผสม!$C:$C,'รับ-จ่าย ประจำวัน'!$B262,เตรียมส่วนผสม!AJ:AJ)+SUMIF(กวนไส้!$C:$C,'รับ-จ่าย ประจำวัน'!$B262,กวนไส้!AJ:AJ)+SUMIF(ผลิต1!$C:$C,'รับ-จ่าย ประจำวัน'!$B262,ผลิต1!AJ:AJ)+SUMIF(ผลิต2!$C:$C,'รับ-จ่าย ประจำวัน'!$B262,ผลิต2!AJ:AJ)+SUMIF(เส้นแต่งหน้าขนมเค้ก!$C:$C,'รับ-จ่าย ประจำวัน'!$B262,เส้นแต่งหน้าขนมเค้ก!AJ:AJ)+SUMIF(แพ็ค!$C:$C,'รับ-จ่าย ประจำวัน'!$B262,แพ็ค!AJ:AJ)+SUMIF(ธุรการ!$C:$C,'รับ-จ่าย ประจำวัน'!$B262,ธุรการ!AJ:AJ)+SUMIF(เส้นแต่งหน้าขนมปัง!$C:$C,'รับ-จ่าย ประจำวัน'!$B262,เส้นแต่งหน้าขนมปัง!AJ:AJ)+SUMIF('วางแผนBC,CJ'!$C:$C,'รับ-จ่าย ประจำวัน'!$B262,'วางแผนBC,CJ'!AJ:AJ)+SUMIF(RD!$C:$C,'รับ-จ่าย ประจำวัน'!$B262,RD!AJ:AJ)+SUMIF('FG,ออนไล,คัดแยก'!$C:$C,'รับ-จ่าย ประจำวัน'!$B262,'FG,ออนไล,คัดแยก'!AJ:AJ)</f>
        <v>1000</v>
      </c>
      <c r="BR262" s="16">
        <f>SUMIF(เตรียมส่วนผสม!$C:$C,'รับ-จ่าย ประจำวัน'!$B262,เตรียมส่วนผสม!AK:AK)+SUMIF(กวนไส้!$C:$C,'รับ-จ่าย ประจำวัน'!$B262,กวนไส้!AK:AK)+SUMIF(ผลิต1!$C:$C,'รับ-จ่าย ประจำวัน'!$B262,ผลิต1!AK:AK)+SUMIF(ผลิต2!$C:$C,'รับ-จ่าย ประจำวัน'!$B262,ผลิต2!AK:AK)+SUMIF(เส้นแต่งหน้าขนมเค้ก!$C:$C,'รับ-จ่าย ประจำวัน'!$B262,เส้นแต่งหน้าขนมเค้ก!AK:AK)+SUMIF(แพ็ค!$C:$C,'รับ-จ่าย ประจำวัน'!$B262,แพ็ค!AK:AK)+SUMIF(ธุรการ!$C:$C,'รับ-จ่าย ประจำวัน'!$B262,ธุรการ!AK:AK)+SUMIF(เส้นแต่งหน้าขนมปัง!$C:$C,'รับ-จ่าย ประจำวัน'!$B262,เส้นแต่งหน้าขนมปัง!AK:AK)+SUMIF('วางแผนBC,CJ'!$C:$C,'รับ-จ่าย ประจำวัน'!$B262,'วางแผนBC,CJ'!AK:AK)+SUMIF(RD!$C:$C,'รับ-จ่าย ประจำวัน'!$B262,RD!AK:AK)+SUMIF('FG,ออนไล,คัดแยก'!$C:$C,'รับ-จ่าย ประจำวัน'!$B262,'FG,ออนไล,คัดแยก'!AK:AK)</f>
        <v>0</v>
      </c>
      <c r="BS262" s="16">
        <f>SUMIF(เตรียมส่วนผสม!$C:$C,'รับ-จ่าย ประจำวัน'!$B262,เตรียมส่วนผสม!AL:AL)+SUMIF(กวนไส้!$C:$C,'รับ-จ่าย ประจำวัน'!$B262,กวนไส้!AL:AL)+SUMIF(ผลิต1!$C:$C,'รับ-จ่าย ประจำวัน'!$B262,ผลิต1!AL:AL)+SUMIF(ผลิต2!$C:$C,'รับ-จ่าย ประจำวัน'!$B262,ผลิต2!AL:AL)+SUMIF(เส้นแต่งหน้าขนมเค้ก!$C:$C,'รับ-จ่าย ประจำวัน'!$B262,เส้นแต่งหน้าขนมเค้ก!AL:AL)+SUMIF(แพ็ค!$C:$C,'รับ-จ่าย ประจำวัน'!$B262,แพ็ค!AL:AL)+SUMIF(ธุรการ!$C:$C,'รับ-จ่าย ประจำวัน'!$B262,ธุรการ!AL:AL)+SUMIF(เส้นแต่งหน้าขนมปัง!$C:$C,'รับ-จ่าย ประจำวัน'!$B262,เส้นแต่งหน้าขนมปัง!AL:AL)+SUMIF('วางแผนBC,CJ'!$C:$C,'รับ-จ่าย ประจำวัน'!$B262,'วางแผนBC,CJ'!AL:AL)+SUMIF(RD!$C:$C,'รับ-จ่าย ประจำวัน'!$B262,RD!AL:AL)+SUMIF('FG,ออนไล,คัดแยก'!$C:$C,'รับ-จ่าย ประจำวัน'!$B262,'FG,ออนไล,คัดแยก'!AL:AL)</f>
        <v>0</v>
      </c>
      <c r="BT262" s="18">
        <f t="shared" si="60"/>
        <v>11000</v>
      </c>
      <c r="BU262" s="116">
        <f>20000+7000</f>
        <v>27000</v>
      </c>
      <c r="BV262" s="146">
        <f t="shared" si="61"/>
        <v>15000</v>
      </c>
      <c r="BW262" s="183">
        <v>30</v>
      </c>
      <c r="BX262" s="172">
        <f>BT262/30</f>
        <v>366.66666666666669</v>
      </c>
      <c r="BY262" s="188">
        <f t="shared" si="63"/>
        <v>40.909090909090907</v>
      </c>
      <c r="BZ262" s="180">
        <f t="shared" ca="1" si="62"/>
        <v>46243.909090909088</v>
      </c>
      <c r="CA262" s="153"/>
      <c r="CB262" s="145"/>
      <c r="CC262" s="93"/>
      <c r="CD262" s="93"/>
      <c r="CE262" s="93"/>
      <c r="CF262" s="93"/>
      <c r="CG262" s="93"/>
      <c r="CH262" s="93"/>
      <c r="CI262" s="93"/>
      <c r="CJ262" s="94"/>
      <c r="CK262" s="9">
        <f t="shared" si="64"/>
        <v>-12000</v>
      </c>
    </row>
    <row r="263" spans="1:89" hidden="1" x14ac:dyDescent="0.5">
      <c r="A263" s="149" t="s">
        <v>1356</v>
      </c>
      <c r="B263" s="24">
        <v>1023201016</v>
      </c>
      <c r="C263" s="10" t="s">
        <v>1810</v>
      </c>
      <c r="D263" s="135" t="s">
        <v>91</v>
      </c>
      <c r="E263" s="11">
        <v>0</v>
      </c>
      <c r="F263" s="161" t="s">
        <v>1605</v>
      </c>
      <c r="G263" s="11" t="s">
        <v>843</v>
      </c>
      <c r="H263" s="12">
        <v>2592</v>
      </c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3"/>
      <c r="AF263" s="13"/>
      <c r="AG263" s="13"/>
      <c r="AH263" s="13"/>
      <c r="AI263" s="14"/>
      <c r="AJ263" s="14"/>
      <c r="AK263" s="14"/>
      <c r="AL263" s="14"/>
      <c r="AM263" s="14"/>
      <c r="AN263" s="15">
        <f t="shared" si="59"/>
        <v>0</v>
      </c>
      <c r="AO263" s="16">
        <f>SUMIF(เตรียมส่วนผสม!$C:$C,'รับ-จ่าย ประจำวัน'!$B263,เตรียมส่วนผสม!H:H)+SUMIF(กวนไส้!$C:$C,'รับ-จ่าย ประจำวัน'!$B263,กวนไส้!H:H)+SUMIF(ผลิต1!$C:$C,'รับ-จ่าย ประจำวัน'!$B263,ผลิต1!H:H)+SUMIF(ผลิต2!$C:$C,'รับ-จ่าย ประจำวัน'!$B263,ผลิต2!H:H)+SUMIF(เส้นแต่งหน้าขนมเค้ก!$C:$C,'รับ-จ่าย ประจำวัน'!$B263,เส้นแต่งหน้าขนมเค้ก!H:H)+SUMIF(แพ็ค!$C:$C,'รับ-จ่าย ประจำวัน'!$B263,แพ็ค!H:H)+SUMIF(ธุรการ!$C:$C,'รับ-จ่าย ประจำวัน'!$B263,ธุรการ!H:H)+SUMIF(เส้นแต่งหน้าขนมปัง!$C:$C,'รับ-จ่าย ประจำวัน'!$B263,เส้นแต่งหน้าขนมปัง!H:H)+SUMIF('วางแผนBC,CJ'!$C:$C,'รับ-จ่าย ประจำวัน'!$B263,'วางแผนBC,CJ'!H:H)+SUMIF(RD!$C:$C,'รับ-จ่าย ประจำวัน'!$B263,RD!H:H)+SUMIF('FG,ออนไล,คัดแยก'!$C:$C,'รับ-จ่าย ประจำวัน'!$B263,'FG,ออนไล,คัดแยก'!H:H)</f>
        <v>0</v>
      </c>
      <c r="AP263" s="16">
        <f>SUMIF(เตรียมส่วนผสม!$C:$C,'รับ-จ่าย ประจำวัน'!$B263,เตรียมส่วนผสม!I:I)+SUMIF(กวนไส้!$C:$C,'รับ-จ่าย ประจำวัน'!$B263,กวนไส้!I:I)+SUMIF(ผลิต1!$C:$C,'รับ-จ่าย ประจำวัน'!$B263,ผลิต1!I:I)+SUMIF(ผลิต2!$C:$C,'รับ-จ่าย ประจำวัน'!$B263,ผลิต2!I:I)+SUMIF(เส้นแต่งหน้าขนมเค้ก!$C:$C,'รับ-จ่าย ประจำวัน'!$B263,เส้นแต่งหน้าขนมเค้ก!I:I)+SUMIF(แพ็ค!$C:$C,'รับ-จ่าย ประจำวัน'!$B263,แพ็ค!I:I)+SUMIF(ธุรการ!$C:$C,'รับ-จ่าย ประจำวัน'!$B263,ธุรการ!I:I)+SUMIF(เส้นแต่งหน้าขนมปัง!$C:$C,'รับ-จ่าย ประจำวัน'!$B263,เส้นแต่งหน้าขนมปัง!I:I)+SUMIF('วางแผนBC,CJ'!$C:$C,'รับ-จ่าย ประจำวัน'!$B263,'วางแผนBC,CJ'!I:I)+SUMIF(RD!$C:$C,'รับ-จ่าย ประจำวัน'!$B263,RD!I:I)+SUMIF('FG,ออนไล,คัดแยก'!$C:$C,'รับ-จ่าย ประจำวัน'!$B263,'FG,ออนไล,คัดแยก'!I:I)</f>
        <v>0</v>
      </c>
      <c r="AQ263" s="16">
        <f>SUMIF(เตรียมส่วนผสม!$C:$C,'รับ-จ่าย ประจำวัน'!$B263,เตรียมส่วนผสม!J:J)+SUMIF(กวนไส้!$C:$C,'รับ-จ่าย ประจำวัน'!$B263,กวนไส้!J:J)+SUMIF(ผลิต1!$C:$C,'รับ-จ่าย ประจำวัน'!$B263,ผลิต1!J:J)+SUMIF(ผลิต2!$C:$C,'รับ-จ่าย ประจำวัน'!$B263,ผลิต2!J:J)+SUMIF(เส้นแต่งหน้าขนมเค้ก!$C:$C,'รับ-จ่าย ประจำวัน'!$B263,เส้นแต่งหน้าขนมเค้ก!J:J)+SUMIF(แพ็ค!$C:$C,'รับ-จ่าย ประจำวัน'!$B263,แพ็ค!J:J)+SUMIF(ธุรการ!$C:$C,'รับ-จ่าย ประจำวัน'!$B263,ธุรการ!J:J)+SUMIF(เส้นแต่งหน้าขนมปัง!$C:$C,'รับ-จ่าย ประจำวัน'!$B263,เส้นแต่งหน้าขนมปัง!J:J)+SUMIF('วางแผนBC,CJ'!$C:$C,'รับ-จ่าย ประจำวัน'!$B263,'วางแผนBC,CJ'!J:J)+SUMIF(RD!$C:$C,'รับ-จ่าย ประจำวัน'!$B263,RD!J:J)+SUMIF('FG,ออนไล,คัดแยก'!$C:$C,'รับ-จ่าย ประจำวัน'!$B263,'FG,ออนไล,คัดแยก'!J:J)</f>
        <v>0</v>
      </c>
      <c r="AR263" s="16">
        <f>SUMIF(เตรียมส่วนผสม!$C:$C,'รับ-จ่าย ประจำวัน'!$B263,เตรียมส่วนผสม!K:K)+SUMIF(กวนไส้!$C:$C,'รับ-จ่าย ประจำวัน'!$B263,กวนไส้!K:K)+SUMIF(ผลิต1!$C:$C,'รับ-จ่าย ประจำวัน'!$B263,ผลิต1!K:K)+SUMIF(ผลิต2!$C:$C,'รับ-จ่าย ประจำวัน'!$B263,ผลิต2!K:K)+SUMIF(เส้นแต่งหน้าขนมเค้ก!$C:$C,'รับ-จ่าย ประจำวัน'!$B263,เส้นแต่งหน้าขนมเค้ก!K:K)+SUMIF(แพ็ค!$C:$C,'รับ-จ่าย ประจำวัน'!$B263,แพ็ค!K:K)+SUMIF(ธุรการ!$C:$C,'รับ-จ่าย ประจำวัน'!$B263,ธุรการ!K:K)+SUMIF(เส้นแต่งหน้าขนมปัง!$C:$C,'รับ-จ่าย ประจำวัน'!$B263,เส้นแต่งหน้าขนมปัง!K:K)+SUMIF('วางแผนBC,CJ'!$C:$C,'รับ-จ่าย ประจำวัน'!$B263,'วางแผนBC,CJ'!K:K)+SUMIF(RD!$C:$C,'รับ-จ่าย ประจำวัน'!$B263,RD!K:K)+SUMIF('FG,ออนไล,คัดแยก'!$C:$C,'รับ-จ่าย ประจำวัน'!$B263,'FG,ออนไล,คัดแยก'!K:K)</f>
        <v>0</v>
      </c>
      <c r="AS263" s="16">
        <f>SUMIF(เตรียมส่วนผสม!$C:$C,'รับ-จ่าย ประจำวัน'!$B263,เตรียมส่วนผสม!L:L)+SUMIF(กวนไส้!$C:$C,'รับ-จ่าย ประจำวัน'!$B263,กวนไส้!L:L)+SUMIF(ผลิต1!$C:$C,'รับ-จ่าย ประจำวัน'!$B263,ผลิต1!L:L)+SUMIF(ผลิต2!$C:$C,'รับ-จ่าย ประจำวัน'!$B263,ผลิต2!L:L)+SUMIF(เส้นแต่งหน้าขนมเค้ก!$C:$C,'รับ-จ่าย ประจำวัน'!$B263,เส้นแต่งหน้าขนมเค้ก!L:L)+SUMIF(แพ็ค!$C:$C,'รับ-จ่าย ประจำวัน'!$B263,แพ็ค!L:L)+SUMIF(ธุรการ!$C:$C,'รับ-จ่าย ประจำวัน'!$B263,ธุรการ!L:L)+SUMIF(เส้นแต่งหน้าขนมปัง!$C:$C,'รับ-จ่าย ประจำวัน'!$B263,เส้นแต่งหน้าขนมปัง!L:L)+SUMIF('วางแผนBC,CJ'!$C:$C,'รับ-จ่าย ประจำวัน'!$B263,'วางแผนBC,CJ'!L:L)+SUMIF(RD!$C:$C,'รับ-จ่าย ประจำวัน'!$B263,RD!L:L)+SUMIF('FG,ออนไล,คัดแยก'!$C:$C,'รับ-จ่าย ประจำวัน'!$B263,'FG,ออนไล,คัดแยก'!L:L)</f>
        <v>0</v>
      </c>
      <c r="AT263" s="16">
        <f>SUMIF(เตรียมส่วนผสม!$C:$C,'รับ-จ่าย ประจำวัน'!$B263,เตรียมส่วนผสม!M:M)+SUMIF(กวนไส้!$C:$C,'รับ-จ่าย ประจำวัน'!$B263,กวนไส้!M:M)+SUMIF(ผลิต1!$C:$C,'รับ-จ่าย ประจำวัน'!$B263,ผลิต1!M:M)+SUMIF(ผลิต2!$C:$C,'รับ-จ่าย ประจำวัน'!$B263,ผลิต2!M:M)+SUMIF(เส้นแต่งหน้าขนมเค้ก!$C:$C,'รับ-จ่าย ประจำวัน'!$B263,เส้นแต่งหน้าขนมเค้ก!M:M)+SUMIF(แพ็ค!$C:$C,'รับ-จ่าย ประจำวัน'!$B263,แพ็ค!M:M)+SUMIF(ธุรการ!$C:$C,'รับ-จ่าย ประจำวัน'!$B263,ธุรการ!M:M)+SUMIF(เส้นแต่งหน้าขนมปัง!$C:$C,'รับ-จ่าย ประจำวัน'!$B263,เส้นแต่งหน้าขนมปัง!M:M)+SUMIF('วางแผนBC,CJ'!$C:$C,'รับ-จ่าย ประจำวัน'!$B263,'วางแผนBC,CJ'!M:M)+SUMIF(RD!$C:$C,'รับ-จ่าย ประจำวัน'!$B263,RD!M:M)+SUMIF('FG,ออนไล,คัดแยก'!$C:$C,'รับ-จ่าย ประจำวัน'!$B263,'FG,ออนไล,คัดแยก'!M:M)</f>
        <v>0</v>
      </c>
      <c r="AU263" s="16">
        <f>SUMIF(เตรียมส่วนผสม!$C:$C,'รับ-จ่าย ประจำวัน'!$B263,เตรียมส่วนผสม!N:N)+SUMIF(กวนไส้!$C:$C,'รับ-จ่าย ประจำวัน'!$B263,กวนไส้!N:N)+SUMIF(ผลิต1!$C:$C,'รับ-จ่าย ประจำวัน'!$B263,ผลิต1!N:N)+SUMIF(ผลิต2!$C:$C,'รับ-จ่าย ประจำวัน'!$B263,ผลิต2!N:N)+SUMIF(เส้นแต่งหน้าขนมเค้ก!$C:$C,'รับ-จ่าย ประจำวัน'!$B263,เส้นแต่งหน้าขนมเค้ก!N:N)+SUMIF(แพ็ค!$C:$C,'รับ-จ่าย ประจำวัน'!$B263,แพ็ค!N:N)+SUMIF(ธุรการ!$C:$C,'รับ-จ่าย ประจำวัน'!$B263,ธุรการ!N:N)+SUMIF(เส้นแต่งหน้าขนมปัง!$C:$C,'รับ-จ่าย ประจำวัน'!$B263,เส้นแต่งหน้าขนมปัง!N:N)+SUMIF('วางแผนBC,CJ'!$C:$C,'รับ-จ่าย ประจำวัน'!$B263,'วางแผนBC,CJ'!N:N)+SUMIF(RD!$C:$C,'รับ-จ่าย ประจำวัน'!$B263,RD!N:N)+SUMIF('FG,ออนไล,คัดแยก'!$C:$C,'รับ-จ่าย ประจำวัน'!$B263,'FG,ออนไล,คัดแยก'!N:N)</f>
        <v>0</v>
      </c>
      <c r="AV263" s="16">
        <f>SUMIF(เตรียมส่วนผสม!$C:$C,'รับ-จ่าย ประจำวัน'!$B263,เตรียมส่วนผสม!O:O)+SUMIF(กวนไส้!$C:$C,'รับ-จ่าย ประจำวัน'!$B263,กวนไส้!O:O)+SUMIF(ผลิต1!$C:$C,'รับ-จ่าย ประจำวัน'!$B263,ผลิต1!O:O)+SUMIF(ผลิต2!$C:$C,'รับ-จ่าย ประจำวัน'!$B263,ผลิต2!O:O)+SUMIF(เส้นแต่งหน้าขนมเค้ก!$C:$C,'รับ-จ่าย ประจำวัน'!$B263,เส้นแต่งหน้าขนมเค้ก!O:O)+SUMIF(แพ็ค!$C:$C,'รับ-จ่าย ประจำวัน'!$B263,แพ็ค!O:O)+SUMIF(ธุรการ!$C:$C,'รับ-จ่าย ประจำวัน'!$B263,ธุรการ!O:O)+SUMIF(เส้นแต่งหน้าขนมปัง!$C:$C,'รับ-จ่าย ประจำวัน'!$B263,เส้นแต่งหน้าขนมปัง!O:O)+SUMIF('วางแผนBC,CJ'!$C:$C,'รับ-จ่าย ประจำวัน'!$B263,'วางแผนBC,CJ'!O:O)+SUMIF(RD!$C:$C,'รับ-จ่าย ประจำวัน'!$B263,RD!O:O)+SUMIF('FG,ออนไล,คัดแยก'!$C:$C,'รับ-จ่าย ประจำวัน'!$B263,'FG,ออนไล,คัดแยก'!O:O)</f>
        <v>0</v>
      </c>
      <c r="AW263" s="16">
        <f>SUMIF(เตรียมส่วนผสม!$C:$C,'รับ-จ่าย ประจำวัน'!$B263,เตรียมส่วนผสม!P:P)+SUMIF(กวนไส้!$C:$C,'รับ-จ่าย ประจำวัน'!$B263,กวนไส้!P:P)+SUMIF(ผลิต1!$C:$C,'รับ-จ่าย ประจำวัน'!$B263,ผลิต1!P:P)+SUMIF(ผลิต2!$C:$C,'รับ-จ่าย ประจำวัน'!$B263,ผลิต2!P:P)+SUMIF(เส้นแต่งหน้าขนมเค้ก!$C:$C,'รับ-จ่าย ประจำวัน'!$B263,เส้นแต่งหน้าขนมเค้ก!P:P)+SUMIF(แพ็ค!$C:$C,'รับ-จ่าย ประจำวัน'!$B263,แพ็ค!P:P)+SUMIF(ธุรการ!$C:$C,'รับ-จ่าย ประจำวัน'!$B263,ธุรการ!P:P)+SUMIF(เส้นแต่งหน้าขนมปัง!$C:$C,'รับ-จ่าย ประจำวัน'!$B263,เส้นแต่งหน้าขนมปัง!P:P)+SUMIF('วางแผนBC,CJ'!$C:$C,'รับ-จ่าย ประจำวัน'!$B263,'วางแผนBC,CJ'!P:P)+SUMIF(RD!$C:$C,'รับ-จ่าย ประจำวัน'!$B263,RD!P:P)+SUMIF('FG,ออนไล,คัดแยก'!$C:$C,'รับ-จ่าย ประจำวัน'!$B263,'FG,ออนไล,คัดแยก'!P:P)</f>
        <v>0</v>
      </c>
      <c r="AX263" s="16">
        <f>SUMIF(เตรียมส่วนผสม!$C:$C,'รับ-จ่าย ประจำวัน'!$B263,เตรียมส่วนผสม!Q:Q)+SUMIF(กวนไส้!$C:$C,'รับ-จ่าย ประจำวัน'!$B263,กวนไส้!Q:Q)+SUMIF(ผลิต1!$C:$C,'รับ-จ่าย ประจำวัน'!$B263,ผลิต1!Q:Q)+SUMIF(ผลิต2!$C:$C,'รับ-จ่าย ประจำวัน'!$B263,ผลิต2!Q:Q)+SUMIF(เส้นแต่งหน้าขนมเค้ก!$C:$C,'รับ-จ่าย ประจำวัน'!$B263,เส้นแต่งหน้าขนมเค้ก!Q:Q)+SUMIF(แพ็ค!$C:$C,'รับ-จ่าย ประจำวัน'!$B263,แพ็ค!Q:Q)+SUMIF(ธุรการ!$C:$C,'รับ-จ่าย ประจำวัน'!$B263,ธุรการ!Q:Q)+SUMIF(เส้นแต่งหน้าขนมปัง!$C:$C,'รับ-จ่าย ประจำวัน'!$B263,เส้นแต่งหน้าขนมปัง!Q:Q)+SUMIF('วางแผนBC,CJ'!$C:$C,'รับ-จ่าย ประจำวัน'!$B263,'วางแผนBC,CJ'!Q:Q)+SUMIF(RD!$C:$C,'รับ-จ่าย ประจำวัน'!$B263,RD!Q:Q)+SUMIF('FG,ออนไล,คัดแยก'!$C:$C,'รับ-จ่าย ประจำวัน'!$B263,'FG,ออนไล,คัดแยก'!Q:Q)</f>
        <v>0</v>
      </c>
      <c r="AY263" s="16">
        <f>SUMIF(เตรียมส่วนผสม!$C:$C,'รับ-จ่าย ประจำวัน'!$B263,เตรียมส่วนผสม!R:R)+SUMIF(กวนไส้!$C:$C,'รับ-จ่าย ประจำวัน'!$B263,กวนไส้!R:R)+SUMIF(ผลิต1!$C:$C,'รับ-จ่าย ประจำวัน'!$B263,ผลิต1!R:R)+SUMIF(ผลิต2!$C:$C,'รับ-จ่าย ประจำวัน'!$B263,ผลิต2!R:R)+SUMIF(เส้นแต่งหน้าขนมเค้ก!$C:$C,'รับ-จ่าย ประจำวัน'!$B263,เส้นแต่งหน้าขนมเค้ก!R:R)+SUMIF(แพ็ค!$C:$C,'รับ-จ่าย ประจำวัน'!$B263,แพ็ค!R:R)+SUMIF(ธุรการ!$C:$C,'รับ-จ่าย ประจำวัน'!$B263,ธุรการ!R:R)+SUMIF(เส้นแต่งหน้าขนมปัง!$C:$C,'รับ-จ่าย ประจำวัน'!$B263,เส้นแต่งหน้าขนมปัง!R:R)+SUMIF('วางแผนBC,CJ'!$C:$C,'รับ-จ่าย ประจำวัน'!$B263,'วางแผนBC,CJ'!R:R)+SUMIF(RD!$C:$C,'รับ-จ่าย ประจำวัน'!$B263,RD!R:R)+SUMIF('FG,ออนไล,คัดแยก'!$C:$C,'รับ-จ่าย ประจำวัน'!$B263,'FG,ออนไล,คัดแยก'!R:R)</f>
        <v>0</v>
      </c>
      <c r="AZ263" s="16">
        <f>SUMIF(เตรียมส่วนผสม!$C:$C,'รับ-จ่าย ประจำวัน'!$B263,เตรียมส่วนผสม!S:S)+SUMIF(กวนไส้!$C:$C,'รับ-จ่าย ประจำวัน'!$B263,กวนไส้!S:S)+SUMIF(ผลิต1!$C:$C,'รับ-จ่าย ประจำวัน'!$B263,ผลิต1!S:S)+SUMIF(ผลิต2!$C:$C,'รับ-จ่าย ประจำวัน'!$B263,ผลิต2!S:S)+SUMIF(เส้นแต่งหน้าขนมเค้ก!$C:$C,'รับ-จ่าย ประจำวัน'!$B263,เส้นแต่งหน้าขนมเค้ก!S:S)+SUMIF(แพ็ค!$C:$C,'รับ-จ่าย ประจำวัน'!$B263,แพ็ค!S:S)+SUMIF(ธุรการ!$C:$C,'รับ-จ่าย ประจำวัน'!$B263,ธุรการ!S:S)+SUMIF(เส้นแต่งหน้าขนมปัง!$C:$C,'รับ-จ่าย ประจำวัน'!$B263,เส้นแต่งหน้าขนมปัง!S:S)+SUMIF('วางแผนBC,CJ'!$C:$C,'รับ-จ่าย ประจำวัน'!$B263,'วางแผนBC,CJ'!S:S)+SUMIF(RD!$C:$C,'รับ-จ่าย ประจำวัน'!$B263,RD!S:S)+SUMIF('FG,ออนไล,คัดแยก'!$C:$C,'รับ-จ่าย ประจำวัน'!$B263,'FG,ออนไล,คัดแยก'!S:S)</f>
        <v>0</v>
      </c>
      <c r="BA263" s="16">
        <f>SUMIF(เตรียมส่วนผสม!$C:$C,'รับ-จ่าย ประจำวัน'!$B263,เตรียมส่วนผสม!T:T)+SUMIF(กวนไส้!$C:$C,'รับ-จ่าย ประจำวัน'!$B263,กวนไส้!T:T)+SUMIF(ผลิต1!$C:$C,'รับ-จ่าย ประจำวัน'!$B263,ผลิต1!T:T)+SUMIF(ผลิต2!$C:$C,'รับ-จ่าย ประจำวัน'!$B263,ผลิต2!T:T)+SUMIF(เส้นแต่งหน้าขนมเค้ก!$C:$C,'รับ-จ่าย ประจำวัน'!$B263,เส้นแต่งหน้าขนมเค้ก!T:T)+SUMIF(แพ็ค!$C:$C,'รับ-จ่าย ประจำวัน'!$B263,แพ็ค!T:T)+SUMIF(ธุรการ!$C:$C,'รับ-จ่าย ประจำวัน'!$B263,ธุรการ!T:T)+SUMIF(เส้นแต่งหน้าขนมปัง!$C:$C,'รับ-จ่าย ประจำวัน'!$B263,เส้นแต่งหน้าขนมปัง!T:T)+SUMIF('วางแผนBC,CJ'!$C:$C,'รับ-จ่าย ประจำวัน'!$B263,'วางแผนBC,CJ'!T:T)+SUMIF(RD!$C:$C,'รับ-จ่าย ประจำวัน'!$B263,RD!T:T)+SUMIF('FG,ออนไล,คัดแยก'!$C:$C,'รับ-จ่าย ประจำวัน'!$B263,'FG,ออนไล,คัดแยก'!T:T)</f>
        <v>0</v>
      </c>
      <c r="BB263" s="16">
        <f>SUMIF(เตรียมส่วนผสม!$C:$C,'รับ-จ่าย ประจำวัน'!$B263,เตรียมส่วนผสม!U:U)+SUMIF(กวนไส้!$C:$C,'รับ-จ่าย ประจำวัน'!$B263,กวนไส้!U:U)+SUMIF(ผลิต1!$C:$C,'รับ-จ่าย ประจำวัน'!$B263,ผลิต1!U:U)+SUMIF(ผลิต2!$C:$C,'รับ-จ่าย ประจำวัน'!$B263,ผลิต2!U:U)+SUMIF(เส้นแต่งหน้าขนมเค้ก!$C:$C,'รับ-จ่าย ประจำวัน'!$B263,เส้นแต่งหน้าขนมเค้ก!U:U)+SUMIF(แพ็ค!$C:$C,'รับ-จ่าย ประจำวัน'!$B263,แพ็ค!U:U)+SUMIF(ธุรการ!$C:$C,'รับ-จ่าย ประจำวัน'!$B263,ธุรการ!U:U)+SUMIF(เส้นแต่งหน้าขนมปัง!$C:$C,'รับ-จ่าย ประจำวัน'!$B263,เส้นแต่งหน้าขนมปัง!U:U)+SUMIF('วางแผนBC,CJ'!$C:$C,'รับ-จ่าย ประจำวัน'!$B263,'วางแผนBC,CJ'!U:U)+SUMIF(RD!$C:$C,'รับ-จ่าย ประจำวัน'!$B263,RD!U:U)+SUMIF('FG,ออนไล,คัดแยก'!$C:$C,'รับ-จ่าย ประจำวัน'!$B263,'FG,ออนไล,คัดแยก'!U:U)</f>
        <v>0</v>
      </c>
      <c r="BC263" s="16">
        <f>SUMIF(เตรียมส่วนผสม!$C:$C,'รับ-จ่าย ประจำวัน'!$B263,เตรียมส่วนผสม!V:V)+SUMIF(กวนไส้!$C:$C,'รับ-จ่าย ประจำวัน'!$B263,กวนไส้!V:V)+SUMIF(ผลิต1!$C:$C,'รับ-จ่าย ประจำวัน'!$B263,ผลิต1!V:V)+SUMIF(ผลิต2!$C:$C,'รับ-จ่าย ประจำวัน'!$B263,ผลิต2!V:V)+SUMIF(เส้นแต่งหน้าขนมเค้ก!$C:$C,'รับ-จ่าย ประจำวัน'!$B263,เส้นแต่งหน้าขนมเค้ก!V:V)+SUMIF(แพ็ค!$C:$C,'รับ-จ่าย ประจำวัน'!$B263,แพ็ค!V:V)+SUMIF(ธุรการ!$C:$C,'รับ-จ่าย ประจำวัน'!$B263,ธุรการ!V:V)+SUMIF(เส้นแต่งหน้าขนมปัง!$C:$C,'รับ-จ่าย ประจำวัน'!$B263,เส้นแต่งหน้าขนมปัง!V:V)+SUMIF('วางแผนBC,CJ'!$C:$C,'รับ-จ่าย ประจำวัน'!$B263,'วางแผนBC,CJ'!V:V)+SUMIF(RD!$C:$C,'รับ-จ่าย ประจำวัน'!$B263,RD!V:V)+SUMIF('FG,ออนไล,คัดแยก'!$C:$C,'รับ-จ่าย ประจำวัน'!$B263,'FG,ออนไล,คัดแยก'!V:V)</f>
        <v>0</v>
      </c>
      <c r="BD263" s="16">
        <f>SUMIF(เตรียมส่วนผสม!$C:$C,'รับ-จ่าย ประจำวัน'!$B263,เตรียมส่วนผสม!W:W)+SUMIF(กวนไส้!$C:$C,'รับ-จ่าย ประจำวัน'!$B263,กวนไส้!W:W)+SUMIF(ผลิต1!$C:$C,'รับ-จ่าย ประจำวัน'!$B263,ผลิต1!W:W)+SUMIF(ผลิต2!$C:$C,'รับ-จ่าย ประจำวัน'!$B263,ผลิต2!W:W)+SUMIF(เส้นแต่งหน้าขนมเค้ก!$C:$C,'รับ-จ่าย ประจำวัน'!$B263,เส้นแต่งหน้าขนมเค้ก!W:W)+SUMIF(แพ็ค!$C:$C,'รับ-จ่าย ประจำวัน'!$B263,แพ็ค!W:W)+SUMIF(ธุรการ!$C:$C,'รับ-จ่าย ประจำวัน'!$B263,ธุรการ!W:W)+SUMIF(เส้นแต่งหน้าขนมปัง!$C:$C,'รับ-จ่าย ประจำวัน'!$B263,เส้นแต่งหน้าขนมปัง!W:W)+SUMIF('วางแผนBC,CJ'!$C:$C,'รับ-จ่าย ประจำวัน'!$B263,'วางแผนBC,CJ'!W:W)+SUMIF(RD!$C:$C,'รับ-จ่าย ประจำวัน'!$B263,RD!W:W)+SUMIF('FG,ออนไล,คัดแยก'!$C:$C,'รับ-จ่าย ประจำวัน'!$B263,'FG,ออนไล,คัดแยก'!W:W)</f>
        <v>0</v>
      </c>
      <c r="BE263" s="16">
        <f>SUMIF(เตรียมส่วนผสม!$C:$C,'รับ-จ่าย ประจำวัน'!$B263,เตรียมส่วนผสม!X:X)+SUMIF(กวนไส้!$C:$C,'รับ-จ่าย ประจำวัน'!$B263,กวนไส้!X:X)+SUMIF(ผลิต1!$C:$C,'รับ-จ่าย ประจำวัน'!$B263,ผลิต1!X:X)+SUMIF(ผลิต2!$C:$C,'รับ-จ่าย ประจำวัน'!$B263,ผลิต2!X:X)+SUMIF(เส้นแต่งหน้าขนมเค้ก!$C:$C,'รับ-จ่าย ประจำวัน'!$B263,เส้นแต่งหน้าขนมเค้ก!X:X)+SUMIF(แพ็ค!$C:$C,'รับ-จ่าย ประจำวัน'!$B263,แพ็ค!X:X)+SUMIF(ธุรการ!$C:$C,'รับ-จ่าย ประจำวัน'!$B263,ธุรการ!X:X)+SUMIF(เส้นแต่งหน้าขนมปัง!$C:$C,'รับ-จ่าย ประจำวัน'!$B263,เส้นแต่งหน้าขนมปัง!X:X)+SUMIF('วางแผนBC,CJ'!$C:$C,'รับ-จ่าย ประจำวัน'!$B263,'วางแผนBC,CJ'!X:X)+SUMIF(RD!$C:$C,'รับ-จ่าย ประจำวัน'!$B263,RD!X:X)+SUMIF('FG,ออนไล,คัดแยก'!$C:$C,'รับ-จ่าย ประจำวัน'!$B263,'FG,ออนไล,คัดแยก'!X:X)</f>
        <v>0</v>
      </c>
      <c r="BF263" s="16">
        <f>SUMIF(เตรียมส่วนผสม!$C:$C,'รับ-จ่าย ประจำวัน'!$B263,เตรียมส่วนผสม!Y:Y)+SUMIF(กวนไส้!$C:$C,'รับ-จ่าย ประจำวัน'!$B263,กวนไส้!Y:Y)+SUMIF(ผลิต1!$C:$C,'รับ-จ่าย ประจำวัน'!$B263,ผลิต1!Y:Y)+SUMIF(ผลิต2!$C:$C,'รับ-จ่าย ประจำวัน'!$B263,ผลิต2!Y:Y)+SUMIF(เส้นแต่งหน้าขนมเค้ก!$C:$C,'รับ-จ่าย ประจำวัน'!$B263,เส้นแต่งหน้าขนมเค้ก!Y:Y)+SUMIF(แพ็ค!$C:$C,'รับ-จ่าย ประจำวัน'!$B263,แพ็ค!Y:Y)+SUMIF(ธุรการ!$C:$C,'รับ-จ่าย ประจำวัน'!$B263,ธุรการ!Y:Y)+SUMIF(เส้นแต่งหน้าขนมปัง!$C:$C,'รับ-จ่าย ประจำวัน'!$B263,เส้นแต่งหน้าขนมปัง!Y:Y)+SUMIF('วางแผนBC,CJ'!$C:$C,'รับ-จ่าย ประจำวัน'!$B263,'วางแผนBC,CJ'!Y:Y)+SUMIF(RD!$C:$C,'รับ-จ่าย ประจำวัน'!$B263,RD!Y:Y)+SUMIF('FG,ออนไล,คัดแยก'!$C:$C,'รับ-จ่าย ประจำวัน'!$B263,'FG,ออนไล,คัดแยก'!Y:Y)</f>
        <v>0</v>
      </c>
      <c r="BG263" s="16">
        <f>SUMIF(เตรียมส่วนผสม!$C:$C,'รับ-จ่าย ประจำวัน'!$B263,เตรียมส่วนผสม!Z:Z)+SUMIF(กวนไส้!$C:$C,'รับ-จ่าย ประจำวัน'!$B263,กวนไส้!Z:Z)+SUMIF(ผลิต1!$C:$C,'รับ-จ่าย ประจำวัน'!$B263,ผลิต1!Z:Z)+SUMIF(ผลิต2!$C:$C,'รับ-จ่าย ประจำวัน'!$B263,ผลิต2!Z:Z)+SUMIF(เส้นแต่งหน้าขนมเค้ก!$C:$C,'รับ-จ่าย ประจำวัน'!$B263,เส้นแต่งหน้าขนมเค้ก!Z:Z)+SUMIF(แพ็ค!$C:$C,'รับ-จ่าย ประจำวัน'!$B263,แพ็ค!Z:Z)+SUMIF(ธุรการ!$C:$C,'รับ-จ่าย ประจำวัน'!$B263,ธุรการ!Z:Z)+SUMIF(เส้นแต่งหน้าขนมปัง!$C:$C,'รับ-จ่าย ประจำวัน'!$B263,เส้นแต่งหน้าขนมปัง!Z:Z)+SUMIF('วางแผนBC,CJ'!$C:$C,'รับ-จ่าย ประจำวัน'!$B263,'วางแผนBC,CJ'!Z:Z)+SUMIF(RD!$C:$C,'รับ-จ่าย ประจำวัน'!$B263,RD!Z:Z)+SUMIF('FG,ออนไล,คัดแยก'!$C:$C,'รับ-จ่าย ประจำวัน'!$B263,'FG,ออนไล,คัดแยก'!Z:Z)</f>
        <v>0</v>
      </c>
      <c r="BH263" s="16">
        <f>SUMIF(เตรียมส่วนผสม!$C:$C,'รับ-จ่าย ประจำวัน'!$B263,เตรียมส่วนผสม!AA:AA)+SUMIF(กวนไส้!$C:$C,'รับ-จ่าย ประจำวัน'!$B263,กวนไส้!AA:AA)+SUMIF(ผลิต1!$C:$C,'รับ-จ่าย ประจำวัน'!$B263,ผลิต1!AA:AA)+SUMIF(ผลิต2!$C:$C,'รับ-จ่าย ประจำวัน'!$B263,ผลิต2!AA:AA)+SUMIF(เส้นแต่งหน้าขนมเค้ก!$C:$C,'รับ-จ่าย ประจำวัน'!$B263,เส้นแต่งหน้าขนมเค้ก!AA:AA)+SUMIF(แพ็ค!$C:$C,'รับ-จ่าย ประจำวัน'!$B263,แพ็ค!AA:AA)+SUMIF(ธุรการ!$C:$C,'รับ-จ่าย ประจำวัน'!$B263,ธุรการ!AA:AA)+SUMIF(เส้นแต่งหน้าขนมปัง!$C:$C,'รับ-จ่าย ประจำวัน'!$B263,เส้นแต่งหน้าขนมปัง!AA:AA)+SUMIF('วางแผนBC,CJ'!$C:$C,'รับ-จ่าย ประจำวัน'!$B263,'วางแผนBC,CJ'!AA:AA)+SUMIF(RD!$C:$C,'รับ-จ่าย ประจำวัน'!$B263,RD!AA:AA)+SUMIF('FG,ออนไล,คัดแยก'!$C:$C,'รับ-จ่าย ประจำวัน'!$B263,'FG,ออนไล,คัดแยก'!AA:AA)</f>
        <v>0</v>
      </c>
      <c r="BI263" s="16">
        <f>SUMIF(เตรียมส่วนผสม!$C:$C,'รับ-จ่าย ประจำวัน'!$B263,เตรียมส่วนผสม!AB:AB)+SUMIF(กวนไส้!$C:$C,'รับ-จ่าย ประจำวัน'!$B263,กวนไส้!AB:AB)+SUMIF(ผลิต1!$C:$C,'รับ-จ่าย ประจำวัน'!$B263,ผลิต1!AB:AB)+SUMIF(ผลิต2!$C:$C,'รับ-จ่าย ประจำวัน'!$B263,ผลิต2!AB:AB)+SUMIF(เส้นแต่งหน้าขนมเค้ก!$C:$C,'รับ-จ่าย ประจำวัน'!$B263,เส้นแต่งหน้าขนมเค้ก!AB:AB)+SUMIF(แพ็ค!$C:$C,'รับ-จ่าย ประจำวัน'!$B263,แพ็ค!AB:AB)+SUMIF(ธุรการ!$C:$C,'รับ-จ่าย ประจำวัน'!$B263,ธุรการ!AB:AB)+SUMIF(เส้นแต่งหน้าขนมปัง!$C:$C,'รับ-จ่าย ประจำวัน'!$B263,เส้นแต่งหน้าขนมปัง!AB:AB)+SUMIF('วางแผนBC,CJ'!$C:$C,'รับ-จ่าย ประจำวัน'!$B263,'วางแผนBC,CJ'!AB:AB)+SUMIF(RD!$C:$C,'รับ-จ่าย ประจำวัน'!$B263,RD!AB:AB)+SUMIF('FG,ออนไล,คัดแยก'!$C:$C,'รับ-จ่าย ประจำวัน'!$B263,'FG,ออนไล,คัดแยก'!AB:AB)</f>
        <v>0</v>
      </c>
      <c r="BJ263" s="16">
        <f>SUMIF(เตรียมส่วนผสม!$C:$C,'รับ-จ่าย ประจำวัน'!$B263,เตรียมส่วนผสม!AC:AC)+SUMIF(กวนไส้!$C:$C,'รับ-จ่าย ประจำวัน'!$B263,กวนไส้!AC:AC)+SUMIF(ผลิต1!$C:$C,'รับ-จ่าย ประจำวัน'!$B263,ผลิต1!AC:AC)+SUMIF(ผลิต2!$C:$C,'รับ-จ่าย ประจำวัน'!$B263,ผลิต2!AC:AC)+SUMIF(เส้นแต่งหน้าขนมเค้ก!$C:$C,'รับ-จ่าย ประจำวัน'!$B263,เส้นแต่งหน้าขนมเค้ก!AC:AC)+SUMIF(แพ็ค!$C:$C,'รับ-จ่าย ประจำวัน'!$B263,แพ็ค!AC:AC)+SUMIF(ธุรการ!$C:$C,'รับ-จ่าย ประจำวัน'!$B263,ธุรการ!AC:AC)+SUMIF(เส้นแต่งหน้าขนมปัง!$C:$C,'รับ-จ่าย ประจำวัน'!$B263,เส้นแต่งหน้าขนมปัง!AC:AC)+SUMIF('วางแผนBC,CJ'!$C:$C,'รับ-จ่าย ประจำวัน'!$B263,'วางแผนBC,CJ'!AC:AC)+SUMIF(RD!$C:$C,'รับ-จ่าย ประจำวัน'!$B263,RD!AC:AC)+SUMIF('FG,ออนไล,คัดแยก'!$C:$C,'รับ-จ่าย ประจำวัน'!$B263,'FG,ออนไล,คัดแยก'!AC:AC)</f>
        <v>0</v>
      </c>
      <c r="BK263" s="16">
        <f>SUMIF(เตรียมส่วนผสม!$C:$C,'รับ-จ่าย ประจำวัน'!$B263,เตรียมส่วนผสม!AD:AD)+SUMIF(กวนไส้!$C:$C,'รับ-จ่าย ประจำวัน'!$B263,กวนไส้!AD:AD)+SUMIF(ผลิต1!$C:$C,'รับ-จ่าย ประจำวัน'!$B263,ผลิต1!AD:AD)+SUMIF(ผลิต2!$C:$C,'รับ-จ่าย ประจำวัน'!$B263,ผลิต2!AD:AD)+SUMIF(เส้นแต่งหน้าขนมเค้ก!$C:$C,'รับ-จ่าย ประจำวัน'!$B263,เส้นแต่งหน้าขนมเค้ก!AD:AD)+SUMIF(แพ็ค!$C:$C,'รับ-จ่าย ประจำวัน'!$B263,แพ็ค!AD:AD)+SUMIF(ธุรการ!$C:$C,'รับ-จ่าย ประจำวัน'!$B263,ธุรการ!AD:AD)+SUMIF(เส้นแต่งหน้าขนมปัง!$C:$C,'รับ-จ่าย ประจำวัน'!$B263,เส้นแต่งหน้าขนมปัง!AD:AD)+SUMIF('วางแผนBC,CJ'!$C:$C,'รับ-จ่าย ประจำวัน'!$B263,'วางแผนBC,CJ'!AD:AD)+SUMIF(RD!$C:$C,'รับ-จ่าย ประจำวัน'!$B263,RD!AD:AD)+SUMIF('FG,ออนไล,คัดแยก'!$C:$C,'รับ-จ่าย ประจำวัน'!$B263,'FG,ออนไล,คัดแยก'!AD:AD)</f>
        <v>0</v>
      </c>
      <c r="BL263" s="16">
        <f>SUMIF(เตรียมส่วนผสม!$C:$C,'รับ-จ่าย ประจำวัน'!$B263,เตรียมส่วนผสม!AE:AE)+SUMIF(กวนไส้!$C:$C,'รับ-จ่าย ประจำวัน'!$B263,กวนไส้!AE:AE)+SUMIF(ผลิต1!$C:$C,'รับ-จ่าย ประจำวัน'!$B263,ผลิต1!AE:AE)+SUMIF(ผลิต2!$C:$C,'รับ-จ่าย ประจำวัน'!$B263,ผลิต2!AE:AE)+SUMIF(เส้นแต่งหน้าขนมเค้ก!$C:$C,'รับ-จ่าย ประจำวัน'!$B263,เส้นแต่งหน้าขนมเค้ก!AE:AE)+SUMIF(แพ็ค!$C:$C,'รับ-จ่าย ประจำวัน'!$B263,แพ็ค!AE:AE)+SUMIF(ธุรการ!$C:$C,'รับ-จ่าย ประจำวัน'!$B263,ธุรการ!AE:AE)+SUMIF(เส้นแต่งหน้าขนมปัง!$C:$C,'รับ-จ่าย ประจำวัน'!$B263,เส้นแต่งหน้าขนมปัง!AE:AE)+SUMIF('วางแผนBC,CJ'!$C:$C,'รับ-จ่าย ประจำวัน'!$B263,'วางแผนBC,CJ'!AE:AE)+SUMIF(RD!$C:$C,'รับ-จ่าย ประจำวัน'!$B263,RD!AE:AE)+SUMIF('FG,ออนไล,คัดแยก'!$C:$C,'รับ-จ่าย ประจำวัน'!$B263,'FG,ออนไล,คัดแยก'!AE:AE)</f>
        <v>0</v>
      </c>
      <c r="BM263" s="16">
        <f>SUMIF(เตรียมส่วนผสม!$C:$C,'รับ-จ่าย ประจำวัน'!$B263,เตรียมส่วนผสม!AF:AF)+SUMIF(กวนไส้!$C:$C,'รับ-จ่าย ประจำวัน'!$B263,กวนไส้!AF:AF)+SUMIF(ผลิต1!$C:$C,'รับ-จ่าย ประจำวัน'!$B263,ผลิต1!AF:AF)+SUMIF(ผลิต2!$C:$C,'รับ-จ่าย ประจำวัน'!$B263,ผลิต2!AF:AF)+SUMIF(เส้นแต่งหน้าขนมเค้ก!$C:$C,'รับ-จ่าย ประจำวัน'!$B263,เส้นแต่งหน้าขนมเค้ก!AF:AF)+SUMIF(แพ็ค!$C:$C,'รับ-จ่าย ประจำวัน'!$B263,แพ็ค!AF:AF)+SUMIF(ธุรการ!$C:$C,'รับ-จ่าย ประจำวัน'!$B263,ธุรการ!AF:AF)+SUMIF(เส้นแต่งหน้าขนมปัง!$C:$C,'รับ-จ่าย ประจำวัน'!$B263,เส้นแต่งหน้าขนมปัง!AF:AF)+SUMIF('วางแผนBC,CJ'!$C:$C,'รับ-จ่าย ประจำวัน'!$B263,'วางแผนBC,CJ'!AF:AF)+SUMIF(RD!$C:$C,'รับ-จ่าย ประจำวัน'!$B263,RD!AF:AF)+SUMIF('FG,ออนไล,คัดแยก'!$C:$C,'รับ-จ่าย ประจำวัน'!$B263,'FG,ออนไล,คัดแยก'!AF:AF)</f>
        <v>0</v>
      </c>
      <c r="BN263" s="16">
        <f>SUMIF(เตรียมส่วนผสม!$C:$C,'รับ-จ่าย ประจำวัน'!$B263,เตรียมส่วนผสม!AG:AG)+SUMIF(กวนไส้!$C:$C,'รับ-จ่าย ประจำวัน'!$B263,กวนไส้!AG:AG)+SUMIF(ผลิต1!$C:$C,'รับ-จ่าย ประจำวัน'!$B263,ผลิต1!AG:AG)+SUMIF(ผลิต2!$C:$C,'รับ-จ่าย ประจำวัน'!$B263,ผลิต2!AG:AG)+SUMIF(เส้นแต่งหน้าขนมเค้ก!$C:$C,'รับ-จ่าย ประจำวัน'!$B263,เส้นแต่งหน้าขนมเค้ก!AG:AG)+SUMIF(แพ็ค!$C:$C,'รับ-จ่าย ประจำวัน'!$B263,แพ็ค!AG:AG)+SUMIF(ธุรการ!$C:$C,'รับ-จ่าย ประจำวัน'!$B263,ธุรการ!AG:AG)+SUMIF(เส้นแต่งหน้าขนมปัง!$C:$C,'รับ-จ่าย ประจำวัน'!$B263,เส้นแต่งหน้าขนมปัง!AG:AG)+SUMIF('วางแผนBC,CJ'!$C:$C,'รับ-จ่าย ประจำวัน'!$B263,'วางแผนBC,CJ'!AG:AG)+SUMIF(RD!$C:$C,'รับ-จ่าย ประจำวัน'!$B263,RD!AG:AG)+SUMIF('FG,ออนไล,คัดแยก'!$C:$C,'รับ-จ่าย ประจำวัน'!$B263,'FG,ออนไล,คัดแยก'!AG:AG)</f>
        <v>0</v>
      </c>
      <c r="BO263" s="16">
        <f>SUMIF(เตรียมส่วนผสม!$C:$C,'รับ-จ่าย ประจำวัน'!$B263,เตรียมส่วนผสม!AH:AH)+SUMIF(กวนไส้!$C:$C,'รับ-จ่าย ประจำวัน'!$B263,กวนไส้!AH:AH)+SUMIF(ผลิต1!$C:$C,'รับ-จ่าย ประจำวัน'!$B263,ผลิต1!AH:AH)+SUMIF(ผลิต2!$C:$C,'รับ-จ่าย ประจำวัน'!$B263,ผลิต2!AH:AH)+SUMIF(เส้นแต่งหน้าขนมเค้ก!$C:$C,'รับ-จ่าย ประจำวัน'!$B263,เส้นแต่งหน้าขนมเค้ก!AH:AH)+SUMIF(แพ็ค!$C:$C,'รับ-จ่าย ประจำวัน'!$B263,แพ็ค!AH:AH)+SUMIF(ธุรการ!$C:$C,'รับ-จ่าย ประจำวัน'!$B263,ธุรการ!AH:AH)+SUMIF(เส้นแต่งหน้าขนมปัง!$C:$C,'รับ-จ่าย ประจำวัน'!$B263,เส้นแต่งหน้าขนมปัง!AH:AH)+SUMIF('วางแผนBC,CJ'!$C:$C,'รับ-จ่าย ประจำวัน'!$B263,'วางแผนBC,CJ'!AH:AH)+SUMIF(RD!$C:$C,'รับ-จ่าย ประจำวัน'!$B263,RD!AH:AH)+SUMIF('FG,ออนไล,คัดแยก'!$C:$C,'รับ-จ่าย ประจำวัน'!$B263,'FG,ออนไล,คัดแยก'!AH:AH)</f>
        <v>0</v>
      </c>
      <c r="BP263" s="16">
        <f>SUMIF(เตรียมส่วนผสม!$C:$C,'รับ-จ่าย ประจำวัน'!$B263,เตรียมส่วนผสม!AI:AI)+SUMIF(กวนไส้!$C:$C,'รับ-จ่าย ประจำวัน'!$B263,กวนไส้!AI:AI)+SUMIF(ผลิต1!$C:$C,'รับ-จ่าย ประจำวัน'!$B263,ผลิต1!AI:AI)+SUMIF(ผลิต2!$C:$C,'รับ-จ่าย ประจำวัน'!$B263,ผลิต2!AI:AI)+SUMIF(เส้นแต่งหน้าขนมเค้ก!$C:$C,'รับ-จ่าย ประจำวัน'!$B263,เส้นแต่งหน้าขนมเค้ก!AI:AI)+SUMIF(แพ็ค!$C:$C,'รับ-จ่าย ประจำวัน'!$B263,แพ็ค!AI:AI)+SUMIF(ธุรการ!$C:$C,'รับ-จ่าย ประจำวัน'!$B263,ธุรการ!AI:AI)+SUMIF(เส้นแต่งหน้าขนมปัง!$C:$C,'รับ-จ่าย ประจำวัน'!$B263,เส้นแต่งหน้าขนมปัง!AI:AI)+SUMIF('วางแผนBC,CJ'!$C:$C,'รับ-จ่าย ประจำวัน'!$B263,'วางแผนBC,CJ'!AI:AI)+SUMIF(RD!$C:$C,'รับ-จ่าย ประจำวัน'!$B263,RD!AI:AI)+SUMIF('FG,ออนไล,คัดแยก'!$C:$C,'รับ-จ่าย ประจำวัน'!$B263,'FG,ออนไล,คัดแยก'!AI:AI)</f>
        <v>0</v>
      </c>
      <c r="BQ263" s="16">
        <f>SUMIF(เตรียมส่วนผสม!$C:$C,'รับ-จ่าย ประจำวัน'!$B263,เตรียมส่วนผสม!AJ:AJ)+SUMIF(กวนไส้!$C:$C,'รับ-จ่าย ประจำวัน'!$B263,กวนไส้!AJ:AJ)+SUMIF(ผลิต1!$C:$C,'รับ-จ่าย ประจำวัน'!$B263,ผลิต1!AJ:AJ)+SUMIF(ผลิต2!$C:$C,'รับ-จ่าย ประจำวัน'!$B263,ผลิต2!AJ:AJ)+SUMIF(เส้นแต่งหน้าขนมเค้ก!$C:$C,'รับ-จ่าย ประจำวัน'!$B263,เส้นแต่งหน้าขนมเค้ก!AJ:AJ)+SUMIF(แพ็ค!$C:$C,'รับ-จ่าย ประจำวัน'!$B263,แพ็ค!AJ:AJ)+SUMIF(ธุรการ!$C:$C,'รับ-จ่าย ประจำวัน'!$B263,ธุรการ!AJ:AJ)+SUMIF(เส้นแต่งหน้าขนมปัง!$C:$C,'รับ-จ่าย ประจำวัน'!$B263,เส้นแต่งหน้าขนมปัง!AJ:AJ)+SUMIF('วางแผนBC,CJ'!$C:$C,'รับ-จ่าย ประจำวัน'!$B263,'วางแผนBC,CJ'!AJ:AJ)+SUMIF(RD!$C:$C,'รับ-จ่าย ประจำวัน'!$B263,RD!AJ:AJ)+SUMIF('FG,ออนไล,คัดแยก'!$C:$C,'รับ-จ่าย ประจำวัน'!$B263,'FG,ออนไล,คัดแยก'!AJ:AJ)</f>
        <v>0</v>
      </c>
      <c r="BR263" s="16">
        <f>SUMIF(เตรียมส่วนผสม!$C:$C,'รับ-จ่าย ประจำวัน'!$B263,เตรียมส่วนผสม!AK:AK)+SUMIF(กวนไส้!$C:$C,'รับ-จ่าย ประจำวัน'!$B263,กวนไส้!AK:AK)+SUMIF(ผลิต1!$C:$C,'รับ-จ่าย ประจำวัน'!$B263,ผลิต1!AK:AK)+SUMIF(ผลิต2!$C:$C,'รับ-จ่าย ประจำวัน'!$B263,ผลิต2!AK:AK)+SUMIF(เส้นแต่งหน้าขนมเค้ก!$C:$C,'รับ-จ่าย ประจำวัน'!$B263,เส้นแต่งหน้าขนมเค้ก!AK:AK)+SUMIF(แพ็ค!$C:$C,'รับ-จ่าย ประจำวัน'!$B263,แพ็ค!AK:AK)+SUMIF(ธุรการ!$C:$C,'รับ-จ่าย ประจำวัน'!$B263,ธุรการ!AK:AK)+SUMIF(เส้นแต่งหน้าขนมปัง!$C:$C,'รับ-จ่าย ประจำวัน'!$B263,เส้นแต่งหน้าขนมปัง!AK:AK)+SUMIF('วางแผนBC,CJ'!$C:$C,'รับ-จ่าย ประจำวัน'!$B263,'วางแผนBC,CJ'!AK:AK)+SUMIF(RD!$C:$C,'รับ-จ่าย ประจำวัน'!$B263,RD!AK:AK)+SUMIF('FG,ออนไล,คัดแยก'!$C:$C,'รับ-จ่าย ประจำวัน'!$B263,'FG,ออนไล,คัดแยก'!AK:AK)</f>
        <v>0</v>
      </c>
      <c r="BS263" s="16">
        <f>SUMIF(เตรียมส่วนผสม!$C:$C,'รับ-จ่าย ประจำวัน'!$B263,เตรียมส่วนผสม!AL:AL)+SUMIF(กวนไส้!$C:$C,'รับ-จ่าย ประจำวัน'!$B263,กวนไส้!AL:AL)+SUMIF(ผลิต1!$C:$C,'รับ-จ่าย ประจำวัน'!$B263,ผลิต1!AL:AL)+SUMIF(ผลิต2!$C:$C,'รับ-จ่าย ประจำวัน'!$B263,ผลิต2!AL:AL)+SUMIF(เส้นแต่งหน้าขนมเค้ก!$C:$C,'รับ-จ่าย ประจำวัน'!$B263,เส้นแต่งหน้าขนมเค้ก!AL:AL)+SUMIF(แพ็ค!$C:$C,'รับ-จ่าย ประจำวัน'!$B263,แพ็ค!AL:AL)+SUMIF(ธุรการ!$C:$C,'รับ-จ่าย ประจำวัน'!$B263,ธุรการ!AL:AL)+SUMIF(เส้นแต่งหน้าขนมปัง!$C:$C,'รับ-จ่าย ประจำวัน'!$B263,เส้นแต่งหน้าขนมปัง!AL:AL)+SUMIF('วางแผนBC,CJ'!$C:$C,'รับ-จ่าย ประจำวัน'!$B263,'วางแผนBC,CJ'!AL:AL)+SUMIF(RD!$C:$C,'รับ-จ่าย ประจำวัน'!$B263,RD!AL:AL)+SUMIF('FG,ออนไล,คัดแยก'!$C:$C,'รับ-จ่าย ประจำวัน'!$B263,'FG,ออนไล,คัดแยก'!AL:AL)</f>
        <v>0</v>
      </c>
      <c r="BT263" s="18">
        <f t="shared" si="60"/>
        <v>0</v>
      </c>
      <c r="BU263" s="116">
        <f>50000+5000+1600</f>
        <v>56600</v>
      </c>
      <c r="BV263" s="146">
        <f t="shared" si="61"/>
        <v>2592</v>
      </c>
      <c r="BW263" s="183">
        <v>30</v>
      </c>
      <c r="BX263" s="172">
        <f t="shared" si="65"/>
        <v>0</v>
      </c>
      <c r="BY263" s="188" t="e">
        <f t="shared" si="63"/>
        <v>#DIV/0!</v>
      </c>
      <c r="BZ263" s="180" t="e">
        <f t="shared" ca="1" si="62"/>
        <v>#DIV/0!</v>
      </c>
      <c r="CA263" s="93"/>
      <c r="CB263" s="93"/>
      <c r="CC263" s="93"/>
      <c r="CD263" s="93"/>
      <c r="CE263" s="93"/>
      <c r="CF263" s="93"/>
      <c r="CG263" s="93"/>
      <c r="CH263" s="93"/>
      <c r="CI263" s="93"/>
      <c r="CJ263" s="94"/>
      <c r="CK263" s="9">
        <f t="shared" si="64"/>
        <v>-54008</v>
      </c>
    </row>
    <row r="264" spans="1:89" hidden="1" x14ac:dyDescent="0.5">
      <c r="A264" s="149" t="s">
        <v>844</v>
      </c>
      <c r="B264" s="34">
        <v>1024301025</v>
      </c>
      <c r="C264" s="10" t="s">
        <v>845</v>
      </c>
      <c r="D264" s="135" t="s">
        <v>91</v>
      </c>
      <c r="E264" s="11">
        <v>0</v>
      </c>
      <c r="F264" s="129"/>
      <c r="G264" s="11" t="s">
        <v>846</v>
      </c>
      <c r="H264" s="12">
        <v>1804</v>
      </c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3"/>
      <c r="AF264" s="13"/>
      <c r="AG264" s="13"/>
      <c r="AH264" s="13"/>
      <c r="AI264" s="14"/>
      <c r="AJ264" s="14"/>
      <c r="AK264" s="14"/>
      <c r="AL264" s="14"/>
      <c r="AM264" s="14"/>
      <c r="AN264" s="15">
        <f t="shared" si="59"/>
        <v>0</v>
      </c>
      <c r="AO264" s="16">
        <f>SUMIF(เตรียมส่วนผสม!$C:$C,'รับ-จ่าย ประจำวัน'!$B264,เตรียมส่วนผสม!H:H)+SUMIF(กวนไส้!$C:$C,'รับ-จ่าย ประจำวัน'!$B264,กวนไส้!H:H)+SUMIF(ผลิต1!$C:$C,'รับ-จ่าย ประจำวัน'!$B264,ผลิต1!H:H)+SUMIF(ผลิต2!$C:$C,'รับ-จ่าย ประจำวัน'!$B264,ผลิต2!H:H)+SUMIF(เส้นแต่งหน้าขนมเค้ก!$C:$C,'รับ-จ่าย ประจำวัน'!$B264,เส้นแต่งหน้าขนมเค้ก!H:H)+SUMIF(แพ็ค!$C:$C,'รับ-จ่าย ประจำวัน'!$B264,แพ็ค!H:H)+SUMIF(ธุรการ!$C:$C,'รับ-จ่าย ประจำวัน'!$B264,ธุรการ!H:H)+SUMIF(เส้นแต่งหน้าขนมปัง!$C:$C,'รับ-จ่าย ประจำวัน'!$B264,เส้นแต่งหน้าขนมปัง!H:H)+SUMIF('วางแผนBC,CJ'!$C:$C,'รับ-จ่าย ประจำวัน'!$B264,'วางแผนBC,CJ'!H:H)+SUMIF(RD!$C:$C,'รับ-จ่าย ประจำวัน'!$B264,RD!H:H)+SUMIF('FG,ออนไล,คัดแยก'!$C:$C,'รับ-จ่าย ประจำวัน'!$B264,'FG,ออนไล,คัดแยก'!H:H)</f>
        <v>0</v>
      </c>
      <c r="AP264" s="16">
        <f>SUMIF(เตรียมส่วนผสม!$C:$C,'รับ-จ่าย ประจำวัน'!$B264,เตรียมส่วนผสม!I:I)+SUMIF(กวนไส้!$C:$C,'รับ-จ่าย ประจำวัน'!$B264,กวนไส้!I:I)+SUMIF(ผลิต1!$C:$C,'รับ-จ่าย ประจำวัน'!$B264,ผลิต1!I:I)+SUMIF(ผลิต2!$C:$C,'รับ-จ่าย ประจำวัน'!$B264,ผลิต2!I:I)+SUMIF(เส้นแต่งหน้าขนมเค้ก!$C:$C,'รับ-จ่าย ประจำวัน'!$B264,เส้นแต่งหน้าขนมเค้ก!I:I)+SUMIF(แพ็ค!$C:$C,'รับ-จ่าย ประจำวัน'!$B264,แพ็ค!I:I)+SUMIF(ธุรการ!$C:$C,'รับ-จ่าย ประจำวัน'!$B264,ธุรการ!I:I)+SUMIF(เส้นแต่งหน้าขนมปัง!$C:$C,'รับ-จ่าย ประจำวัน'!$B264,เส้นแต่งหน้าขนมปัง!I:I)+SUMIF('วางแผนBC,CJ'!$C:$C,'รับ-จ่าย ประจำวัน'!$B264,'วางแผนBC,CJ'!I:I)+SUMIF(RD!$C:$C,'รับ-จ่าย ประจำวัน'!$B264,RD!I:I)+SUMIF('FG,ออนไล,คัดแยก'!$C:$C,'รับ-จ่าย ประจำวัน'!$B264,'FG,ออนไล,คัดแยก'!I:I)</f>
        <v>0</v>
      </c>
      <c r="AQ264" s="16">
        <f>SUMIF(เตรียมส่วนผสม!$C:$C,'รับ-จ่าย ประจำวัน'!$B264,เตรียมส่วนผสม!J:J)+SUMIF(กวนไส้!$C:$C,'รับ-จ่าย ประจำวัน'!$B264,กวนไส้!J:J)+SUMIF(ผลิต1!$C:$C,'รับ-จ่าย ประจำวัน'!$B264,ผลิต1!J:J)+SUMIF(ผลิต2!$C:$C,'รับ-จ่าย ประจำวัน'!$B264,ผลิต2!J:J)+SUMIF(เส้นแต่งหน้าขนมเค้ก!$C:$C,'รับ-จ่าย ประจำวัน'!$B264,เส้นแต่งหน้าขนมเค้ก!J:J)+SUMIF(แพ็ค!$C:$C,'รับ-จ่าย ประจำวัน'!$B264,แพ็ค!J:J)+SUMIF(ธุรการ!$C:$C,'รับ-จ่าย ประจำวัน'!$B264,ธุรการ!J:J)+SUMIF(เส้นแต่งหน้าขนมปัง!$C:$C,'รับ-จ่าย ประจำวัน'!$B264,เส้นแต่งหน้าขนมปัง!J:J)+SUMIF('วางแผนBC,CJ'!$C:$C,'รับ-จ่าย ประจำวัน'!$B264,'วางแผนBC,CJ'!J:J)+SUMIF(RD!$C:$C,'รับ-จ่าย ประจำวัน'!$B264,RD!J:J)+SUMIF('FG,ออนไล,คัดแยก'!$C:$C,'รับ-จ่าย ประจำวัน'!$B264,'FG,ออนไล,คัดแยก'!J:J)</f>
        <v>0</v>
      </c>
      <c r="AR264" s="16">
        <f>SUMIF(เตรียมส่วนผสม!$C:$C,'รับ-จ่าย ประจำวัน'!$B264,เตรียมส่วนผสม!K:K)+SUMIF(กวนไส้!$C:$C,'รับ-จ่าย ประจำวัน'!$B264,กวนไส้!K:K)+SUMIF(ผลิต1!$C:$C,'รับ-จ่าย ประจำวัน'!$B264,ผลิต1!K:K)+SUMIF(ผลิต2!$C:$C,'รับ-จ่าย ประจำวัน'!$B264,ผลิต2!K:K)+SUMIF(เส้นแต่งหน้าขนมเค้ก!$C:$C,'รับ-จ่าย ประจำวัน'!$B264,เส้นแต่งหน้าขนมเค้ก!K:K)+SUMIF(แพ็ค!$C:$C,'รับ-จ่าย ประจำวัน'!$B264,แพ็ค!K:K)+SUMIF(ธุรการ!$C:$C,'รับ-จ่าย ประจำวัน'!$B264,ธุรการ!K:K)+SUMIF(เส้นแต่งหน้าขนมปัง!$C:$C,'รับ-จ่าย ประจำวัน'!$B264,เส้นแต่งหน้าขนมปัง!K:K)+SUMIF('วางแผนBC,CJ'!$C:$C,'รับ-จ่าย ประจำวัน'!$B264,'วางแผนBC,CJ'!K:K)+SUMIF(RD!$C:$C,'รับ-จ่าย ประจำวัน'!$B264,RD!K:K)+SUMIF('FG,ออนไล,คัดแยก'!$C:$C,'รับ-จ่าย ประจำวัน'!$B264,'FG,ออนไล,คัดแยก'!K:K)</f>
        <v>0</v>
      </c>
      <c r="AS264" s="16">
        <f>SUMIF(เตรียมส่วนผสม!$C:$C,'รับ-จ่าย ประจำวัน'!$B264,เตรียมส่วนผสม!L:L)+SUMIF(กวนไส้!$C:$C,'รับ-จ่าย ประจำวัน'!$B264,กวนไส้!L:L)+SUMIF(ผลิต1!$C:$C,'รับ-จ่าย ประจำวัน'!$B264,ผลิต1!L:L)+SUMIF(ผลิต2!$C:$C,'รับ-จ่าย ประจำวัน'!$B264,ผลิต2!L:L)+SUMIF(เส้นแต่งหน้าขนมเค้ก!$C:$C,'รับ-จ่าย ประจำวัน'!$B264,เส้นแต่งหน้าขนมเค้ก!L:L)+SUMIF(แพ็ค!$C:$C,'รับ-จ่าย ประจำวัน'!$B264,แพ็ค!L:L)+SUMIF(ธุรการ!$C:$C,'รับ-จ่าย ประจำวัน'!$B264,ธุรการ!L:L)+SUMIF(เส้นแต่งหน้าขนมปัง!$C:$C,'รับ-จ่าย ประจำวัน'!$B264,เส้นแต่งหน้าขนมปัง!L:L)+SUMIF('วางแผนBC,CJ'!$C:$C,'รับ-จ่าย ประจำวัน'!$B264,'วางแผนBC,CJ'!L:L)+SUMIF(RD!$C:$C,'รับ-จ่าย ประจำวัน'!$B264,RD!L:L)+SUMIF('FG,ออนไล,คัดแยก'!$C:$C,'รับ-จ่าย ประจำวัน'!$B264,'FG,ออนไล,คัดแยก'!L:L)</f>
        <v>0</v>
      </c>
      <c r="AT264" s="16">
        <f>SUMIF(เตรียมส่วนผสม!$C:$C,'รับ-จ่าย ประจำวัน'!$B264,เตรียมส่วนผสม!M:M)+SUMIF(กวนไส้!$C:$C,'รับ-จ่าย ประจำวัน'!$B264,กวนไส้!M:M)+SUMIF(ผลิต1!$C:$C,'รับ-จ่าย ประจำวัน'!$B264,ผลิต1!M:M)+SUMIF(ผลิต2!$C:$C,'รับ-จ่าย ประจำวัน'!$B264,ผลิต2!M:M)+SUMIF(เส้นแต่งหน้าขนมเค้ก!$C:$C,'รับ-จ่าย ประจำวัน'!$B264,เส้นแต่งหน้าขนมเค้ก!M:M)+SUMIF(แพ็ค!$C:$C,'รับ-จ่าย ประจำวัน'!$B264,แพ็ค!M:M)+SUMIF(ธุรการ!$C:$C,'รับ-จ่าย ประจำวัน'!$B264,ธุรการ!M:M)+SUMIF(เส้นแต่งหน้าขนมปัง!$C:$C,'รับ-จ่าย ประจำวัน'!$B264,เส้นแต่งหน้าขนมปัง!M:M)+SUMIF('วางแผนBC,CJ'!$C:$C,'รับ-จ่าย ประจำวัน'!$B264,'วางแผนBC,CJ'!M:M)+SUMIF(RD!$C:$C,'รับ-จ่าย ประจำวัน'!$B264,RD!M:M)+SUMIF('FG,ออนไล,คัดแยก'!$C:$C,'รับ-จ่าย ประจำวัน'!$B264,'FG,ออนไล,คัดแยก'!M:M)</f>
        <v>0</v>
      </c>
      <c r="AU264" s="16">
        <f>SUMIF(เตรียมส่วนผสม!$C:$C,'รับ-จ่าย ประจำวัน'!$B264,เตรียมส่วนผสม!N:N)+SUMIF(กวนไส้!$C:$C,'รับ-จ่าย ประจำวัน'!$B264,กวนไส้!N:N)+SUMIF(ผลิต1!$C:$C,'รับ-จ่าย ประจำวัน'!$B264,ผลิต1!N:N)+SUMIF(ผลิต2!$C:$C,'รับ-จ่าย ประจำวัน'!$B264,ผลิต2!N:N)+SUMIF(เส้นแต่งหน้าขนมเค้ก!$C:$C,'รับ-จ่าย ประจำวัน'!$B264,เส้นแต่งหน้าขนมเค้ก!N:N)+SUMIF(แพ็ค!$C:$C,'รับ-จ่าย ประจำวัน'!$B264,แพ็ค!N:N)+SUMIF(ธุรการ!$C:$C,'รับ-จ่าย ประจำวัน'!$B264,ธุรการ!N:N)+SUMIF(เส้นแต่งหน้าขนมปัง!$C:$C,'รับ-จ่าย ประจำวัน'!$B264,เส้นแต่งหน้าขนมปัง!N:N)+SUMIF('วางแผนBC,CJ'!$C:$C,'รับ-จ่าย ประจำวัน'!$B264,'วางแผนBC,CJ'!N:N)+SUMIF(RD!$C:$C,'รับ-จ่าย ประจำวัน'!$B264,RD!N:N)+SUMIF('FG,ออนไล,คัดแยก'!$C:$C,'รับ-จ่าย ประจำวัน'!$B264,'FG,ออนไล,คัดแยก'!N:N)</f>
        <v>0</v>
      </c>
      <c r="AV264" s="16">
        <f>SUMIF(เตรียมส่วนผสม!$C:$C,'รับ-จ่าย ประจำวัน'!$B264,เตรียมส่วนผสม!O:O)+SUMIF(กวนไส้!$C:$C,'รับ-จ่าย ประจำวัน'!$B264,กวนไส้!O:O)+SUMIF(ผลิต1!$C:$C,'รับ-จ่าย ประจำวัน'!$B264,ผลิต1!O:O)+SUMIF(ผลิต2!$C:$C,'รับ-จ่าย ประจำวัน'!$B264,ผลิต2!O:O)+SUMIF(เส้นแต่งหน้าขนมเค้ก!$C:$C,'รับ-จ่าย ประจำวัน'!$B264,เส้นแต่งหน้าขนมเค้ก!O:O)+SUMIF(แพ็ค!$C:$C,'รับ-จ่าย ประจำวัน'!$B264,แพ็ค!O:O)+SUMIF(ธุรการ!$C:$C,'รับ-จ่าย ประจำวัน'!$B264,ธุรการ!O:O)+SUMIF(เส้นแต่งหน้าขนมปัง!$C:$C,'รับ-จ่าย ประจำวัน'!$B264,เส้นแต่งหน้าขนมปัง!O:O)+SUMIF('วางแผนBC,CJ'!$C:$C,'รับ-จ่าย ประจำวัน'!$B264,'วางแผนBC,CJ'!O:O)+SUMIF(RD!$C:$C,'รับ-จ่าย ประจำวัน'!$B264,RD!O:O)+SUMIF('FG,ออนไล,คัดแยก'!$C:$C,'รับ-จ่าย ประจำวัน'!$B264,'FG,ออนไล,คัดแยก'!O:O)</f>
        <v>0</v>
      </c>
      <c r="AW264" s="16">
        <f>SUMIF(เตรียมส่วนผสม!$C:$C,'รับ-จ่าย ประจำวัน'!$B264,เตรียมส่วนผสม!P:P)+SUMIF(กวนไส้!$C:$C,'รับ-จ่าย ประจำวัน'!$B264,กวนไส้!P:P)+SUMIF(ผลิต1!$C:$C,'รับ-จ่าย ประจำวัน'!$B264,ผลิต1!P:P)+SUMIF(ผลิต2!$C:$C,'รับ-จ่าย ประจำวัน'!$B264,ผลิต2!P:P)+SUMIF(เส้นแต่งหน้าขนมเค้ก!$C:$C,'รับ-จ่าย ประจำวัน'!$B264,เส้นแต่งหน้าขนมเค้ก!P:P)+SUMIF(แพ็ค!$C:$C,'รับ-จ่าย ประจำวัน'!$B264,แพ็ค!P:P)+SUMIF(ธุรการ!$C:$C,'รับ-จ่าย ประจำวัน'!$B264,ธุรการ!P:P)+SUMIF(เส้นแต่งหน้าขนมปัง!$C:$C,'รับ-จ่าย ประจำวัน'!$B264,เส้นแต่งหน้าขนมปัง!P:P)+SUMIF('วางแผนBC,CJ'!$C:$C,'รับ-จ่าย ประจำวัน'!$B264,'วางแผนBC,CJ'!P:P)+SUMIF(RD!$C:$C,'รับ-จ่าย ประจำวัน'!$B264,RD!P:P)+SUMIF('FG,ออนไล,คัดแยก'!$C:$C,'รับ-จ่าย ประจำวัน'!$B264,'FG,ออนไล,คัดแยก'!P:P)</f>
        <v>0</v>
      </c>
      <c r="AX264" s="16">
        <f>SUMIF(เตรียมส่วนผสม!$C:$C,'รับ-จ่าย ประจำวัน'!$B264,เตรียมส่วนผสม!Q:Q)+SUMIF(กวนไส้!$C:$C,'รับ-จ่าย ประจำวัน'!$B264,กวนไส้!Q:Q)+SUMIF(ผลิต1!$C:$C,'รับ-จ่าย ประจำวัน'!$B264,ผลิต1!Q:Q)+SUMIF(ผลิต2!$C:$C,'รับ-จ่าย ประจำวัน'!$B264,ผลิต2!Q:Q)+SUMIF(เส้นแต่งหน้าขนมเค้ก!$C:$C,'รับ-จ่าย ประจำวัน'!$B264,เส้นแต่งหน้าขนมเค้ก!Q:Q)+SUMIF(แพ็ค!$C:$C,'รับ-จ่าย ประจำวัน'!$B264,แพ็ค!Q:Q)+SUMIF(ธุรการ!$C:$C,'รับ-จ่าย ประจำวัน'!$B264,ธุรการ!Q:Q)+SUMIF(เส้นแต่งหน้าขนมปัง!$C:$C,'รับ-จ่าย ประจำวัน'!$B264,เส้นแต่งหน้าขนมปัง!Q:Q)+SUMIF('วางแผนBC,CJ'!$C:$C,'รับ-จ่าย ประจำวัน'!$B264,'วางแผนBC,CJ'!Q:Q)+SUMIF(RD!$C:$C,'รับ-จ่าย ประจำวัน'!$B264,RD!Q:Q)+SUMIF('FG,ออนไล,คัดแยก'!$C:$C,'รับ-จ่าย ประจำวัน'!$B264,'FG,ออนไล,คัดแยก'!Q:Q)</f>
        <v>0</v>
      </c>
      <c r="AY264" s="16">
        <f>SUMIF(เตรียมส่วนผสม!$C:$C,'รับ-จ่าย ประจำวัน'!$B264,เตรียมส่วนผสม!R:R)+SUMIF(กวนไส้!$C:$C,'รับ-จ่าย ประจำวัน'!$B264,กวนไส้!R:R)+SUMIF(ผลิต1!$C:$C,'รับ-จ่าย ประจำวัน'!$B264,ผลิต1!R:R)+SUMIF(ผลิต2!$C:$C,'รับ-จ่าย ประจำวัน'!$B264,ผลิต2!R:R)+SUMIF(เส้นแต่งหน้าขนมเค้ก!$C:$C,'รับ-จ่าย ประจำวัน'!$B264,เส้นแต่งหน้าขนมเค้ก!R:R)+SUMIF(แพ็ค!$C:$C,'รับ-จ่าย ประจำวัน'!$B264,แพ็ค!R:R)+SUMIF(ธุรการ!$C:$C,'รับ-จ่าย ประจำวัน'!$B264,ธุรการ!R:R)+SUMIF(เส้นแต่งหน้าขนมปัง!$C:$C,'รับ-จ่าย ประจำวัน'!$B264,เส้นแต่งหน้าขนมปัง!R:R)+SUMIF('วางแผนBC,CJ'!$C:$C,'รับ-จ่าย ประจำวัน'!$B264,'วางแผนBC,CJ'!R:R)+SUMIF(RD!$C:$C,'รับ-จ่าย ประจำวัน'!$B264,RD!R:R)+SUMIF('FG,ออนไล,คัดแยก'!$C:$C,'รับ-จ่าย ประจำวัน'!$B264,'FG,ออนไล,คัดแยก'!R:R)</f>
        <v>0</v>
      </c>
      <c r="AZ264" s="16">
        <f>SUMIF(เตรียมส่วนผสม!$C:$C,'รับ-จ่าย ประจำวัน'!$B264,เตรียมส่วนผสม!S:S)+SUMIF(กวนไส้!$C:$C,'รับ-จ่าย ประจำวัน'!$B264,กวนไส้!S:S)+SUMIF(ผลิต1!$C:$C,'รับ-จ่าย ประจำวัน'!$B264,ผลิต1!S:S)+SUMIF(ผลิต2!$C:$C,'รับ-จ่าย ประจำวัน'!$B264,ผลิต2!S:S)+SUMIF(เส้นแต่งหน้าขนมเค้ก!$C:$C,'รับ-จ่าย ประจำวัน'!$B264,เส้นแต่งหน้าขนมเค้ก!S:S)+SUMIF(แพ็ค!$C:$C,'รับ-จ่าย ประจำวัน'!$B264,แพ็ค!S:S)+SUMIF(ธุรการ!$C:$C,'รับ-จ่าย ประจำวัน'!$B264,ธุรการ!S:S)+SUMIF(เส้นแต่งหน้าขนมปัง!$C:$C,'รับ-จ่าย ประจำวัน'!$B264,เส้นแต่งหน้าขนมปัง!S:S)+SUMIF('วางแผนBC,CJ'!$C:$C,'รับ-จ่าย ประจำวัน'!$B264,'วางแผนBC,CJ'!S:S)+SUMIF(RD!$C:$C,'รับ-จ่าย ประจำวัน'!$B264,RD!S:S)+SUMIF('FG,ออนไล,คัดแยก'!$C:$C,'รับ-จ่าย ประจำวัน'!$B264,'FG,ออนไล,คัดแยก'!S:S)</f>
        <v>0</v>
      </c>
      <c r="BA264" s="16">
        <f>SUMIF(เตรียมส่วนผสม!$C:$C,'รับ-จ่าย ประจำวัน'!$B264,เตรียมส่วนผสม!T:T)+SUMIF(กวนไส้!$C:$C,'รับ-จ่าย ประจำวัน'!$B264,กวนไส้!T:T)+SUMIF(ผลิต1!$C:$C,'รับ-จ่าย ประจำวัน'!$B264,ผลิต1!T:T)+SUMIF(ผลิต2!$C:$C,'รับ-จ่าย ประจำวัน'!$B264,ผลิต2!T:T)+SUMIF(เส้นแต่งหน้าขนมเค้ก!$C:$C,'รับ-จ่าย ประจำวัน'!$B264,เส้นแต่งหน้าขนมเค้ก!T:T)+SUMIF(แพ็ค!$C:$C,'รับ-จ่าย ประจำวัน'!$B264,แพ็ค!T:T)+SUMIF(ธุรการ!$C:$C,'รับ-จ่าย ประจำวัน'!$B264,ธุรการ!T:T)+SUMIF(เส้นแต่งหน้าขนมปัง!$C:$C,'รับ-จ่าย ประจำวัน'!$B264,เส้นแต่งหน้าขนมปัง!T:T)+SUMIF('วางแผนBC,CJ'!$C:$C,'รับ-จ่าย ประจำวัน'!$B264,'วางแผนBC,CJ'!T:T)+SUMIF(RD!$C:$C,'รับ-จ่าย ประจำวัน'!$B264,RD!T:T)+SUMIF('FG,ออนไล,คัดแยก'!$C:$C,'รับ-จ่าย ประจำวัน'!$B264,'FG,ออนไล,คัดแยก'!T:T)</f>
        <v>0</v>
      </c>
      <c r="BB264" s="16">
        <f>SUMIF(เตรียมส่วนผสม!$C:$C,'รับ-จ่าย ประจำวัน'!$B264,เตรียมส่วนผสม!U:U)+SUMIF(กวนไส้!$C:$C,'รับ-จ่าย ประจำวัน'!$B264,กวนไส้!U:U)+SUMIF(ผลิต1!$C:$C,'รับ-จ่าย ประจำวัน'!$B264,ผลิต1!U:U)+SUMIF(ผลิต2!$C:$C,'รับ-จ่าย ประจำวัน'!$B264,ผลิต2!U:U)+SUMIF(เส้นแต่งหน้าขนมเค้ก!$C:$C,'รับ-จ่าย ประจำวัน'!$B264,เส้นแต่งหน้าขนมเค้ก!U:U)+SUMIF(แพ็ค!$C:$C,'รับ-จ่าย ประจำวัน'!$B264,แพ็ค!U:U)+SUMIF(ธุรการ!$C:$C,'รับ-จ่าย ประจำวัน'!$B264,ธุรการ!U:U)+SUMIF(เส้นแต่งหน้าขนมปัง!$C:$C,'รับ-จ่าย ประจำวัน'!$B264,เส้นแต่งหน้าขนมปัง!U:U)+SUMIF('วางแผนBC,CJ'!$C:$C,'รับ-จ่าย ประจำวัน'!$B264,'วางแผนBC,CJ'!U:U)+SUMIF(RD!$C:$C,'รับ-จ่าย ประจำวัน'!$B264,RD!U:U)+SUMIF('FG,ออนไล,คัดแยก'!$C:$C,'รับ-จ่าย ประจำวัน'!$B264,'FG,ออนไล,คัดแยก'!U:U)</f>
        <v>0</v>
      </c>
      <c r="BC264" s="16">
        <f>SUMIF(เตรียมส่วนผสม!$C:$C,'รับ-จ่าย ประจำวัน'!$B264,เตรียมส่วนผสม!V:V)+SUMIF(กวนไส้!$C:$C,'รับ-จ่าย ประจำวัน'!$B264,กวนไส้!V:V)+SUMIF(ผลิต1!$C:$C,'รับ-จ่าย ประจำวัน'!$B264,ผลิต1!V:V)+SUMIF(ผลิต2!$C:$C,'รับ-จ่าย ประจำวัน'!$B264,ผลิต2!V:V)+SUMIF(เส้นแต่งหน้าขนมเค้ก!$C:$C,'รับ-จ่าย ประจำวัน'!$B264,เส้นแต่งหน้าขนมเค้ก!V:V)+SUMIF(แพ็ค!$C:$C,'รับ-จ่าย ประจำวัน'!$B264,แพ็ค!V:V)+SUMIF(ธุรการ!$C:$C,'รับ-จ่าย ประจำวัน'!$B264,ธุรการ!V:V)+SUMIF(เส้นแต่งหน้าขนมปัง!$C:$C,'รับ-จ่าย ประจำวัน'!$B264,เส้นแต่งหน้าขนมปัง!V:V)+SUMIF('วางแผนBC,CJ'!$C:$C,'รับ-จ่าย ประจำวัน'!$B264,'วางแผนBC,CJ'!V:V)+SUMIF(RD!$C:$C,'รับ-จ่าย ประจำวัน'!$B264,RD!V:V)+SUMIF('FG,ออนไล,คัดแยก'!$C:$C,'รับ-จ่าย ประจำวัน'!$B264,'FG,ออนไล,คัดแยก'!V:V)</f>
        <v>0</v>
      </c>
      <c r="BD264" s="16">
        <f>SUMIF(เตรียมส่วนผสม!$C:$C,'รับ-จ่าย ประจำวัน'!$B264,เตรียมส่วนผสม!W:W)+SUMIF(กวนไส้!$C:$C,'รับ-จ่าย ประจำวัน'!$B264,กวนไส้!W:W)+SUMIF(ผลิต1!$C:$C,'รับ-จ่าย ประจำวัน'!$B264,ผลิต1!W:W)+SUMIF(ผลิต2!$C:$C,'รับ-จ่าย ประจำวัน'!$B264,ผลิต2!W:W)+SUMIF(เส้นแต่งหน้าขนมเค้ก!$C:$C,'รับ-จ่าย ประจำวัน'!$B264,เส้นแต่งหน้าขนมเค้ก!W:W)+SUMIF(แพ็ค!$C:$C,'รับ-จ่าย ประจำวัน'!$B264,แพ็ค!W:W)+SUMIF(ธุรการ!$C:$C,'รับ-จ่าย ประจำวัน'!$B264,ธุรการ!W:W)+SUMIF(เส้นแต่งหน้าขนมปัง!$C:$C,'รับ-จ่าย ประจำวัน'!$B264,เส้นแต่งหน้าขนมปัง!W:W)+SUMIF('วางแผนBC,CJ'!$C:$C,'รับ-จ่าย ประจำวัน'!$B264,'วางแผนBC,CJ'!W:W)+SUMIF(RD!$C:$C,'รับ-จ่าย ประจำวัน'!$B264,RD!W:W)+SUMIF('FG,ออนไล,คัดแยก'!$C:$C,'รับ-จ่าย ประจำวัน'!$B264,'FG,ออนไล,คัดแยก'!W:W)</f>
        <v>0</v>
      </c>
      <c r="BE264" s="16">
        <f>SUMIF(เตรียมส่วนผสม!$C:$C,'รับ-จ่าย ประจำวัน'!$B264,เตรียมส่วนผสม!X:X)+SUMIF(กวนไส้!$C:$C,'รับ-จ่าย ประจำวัน'!$B264,กวนไส้!X:X)+SUMIF(ผลิต1!$C:$C,'รับ-จ่าย ประจำวัน'!$B264,ผลิต1!X:X)+SUMIF(ผลิต2!$C:$C,'รับ-จ่าย ประจำวัน'!$B264,ผลิต2!X:X)+SUMIF(เส้นแต่งหน้าขนมเค้ก!$C:$C,'รับ-จ่าย ประจำวัน'!$B264,เส้นแต่งหน้าขนมเค้ก!X:X)+SUMIF(แพ็ค!$C:$C,'รับ-จ่าย ประจำวัน'!$B264,แพ็ค!X:X)+SUMIF(ธุรการ!$C:$C,'รับ-จ่าย ประจำวัน'!$B264,ธุรการ!X:X)+SUMIF(เส้นแต่งหน้าขนมปัง!$C:$C,'รับ-จ่าย ประจำวัน'!$B264,เส้นแต่งหน้าขนมปัง!X:X)+SUMIF('วางแผนBC,CJ'!$C:$C,'รับ-จ่าย ประจำวัน'!$B264,'วางแผนBC,CJ'!X:X)+SUMIF(RD!$C:$C,'รับ-จ่าย ประจำวัน'!$B264,RD!X:X)+SUMIF('FG,ออนไล,คัดแยก'!$C:$C,'รับ-จ่าย ประจำวัน'!$B264,'FG,ออนไล,คัดแยก'!X:X)</f>
        <v>0</v>
      </c>
      <c r="BF264" s="16">
        <f>SUMIF(เตรียมส่วนผสม!$C:$C,'รับ-จ่าย ประจำวัน'!$B264,เตรียมส่วนผสม!Y:Y)+SUMIF(กวนไส้!$C:$C,'รับ-จ่าย ประจำวัน'!$B264,กวนไส้!Y:Y)+SUMIF(ผลิต1!$C:$C,'รับ-จ่าย ประจำวัน'!$B264,ผลิต1!Y:Y)+SUMIF(ผลิต2!$C:$C,'รับ-จ่าย ประจำวัน'!$B264,ผลิต2!Y:Y)+SUMIF(เส้นแต่งหน้าขนมเค้ก!$C:$C,'รับ-จ่าย ประจำวัน'!$B264,เส้นแต่งหน้าขนมเค้ก!Y:Y)+SUMIF(แพ็ค!$C:$C,'รับ-จ่าย ประจำวัน'!$B264,แพ็ค!Y:Y)+SUMIF(ธุรการ!$C:$C,'รับ-จ่าย ประจำวัน'!$B264,ธุรการ!Y:Y)+SUMIF(เส้นแต่งหน้าขนมปัง!$C:$C,'รับ-จ่าย ประจำวัน'!$B264,เส้นแต่งหน้าขนมปัง!Y:Y)+SUMIF('วางแผนBC,CJ'!$C:$C,'รับ-จ่าย ประจำวัน'!$B264,'วางแผนBC,CJ'!Y:Y)+SUMIF(RD!$C:$C,'รับ-จ่าย ประจำวัน'!$B264,RD!Y:Y)+SUMIF('FG,ออนไล,คัดแยก'!$C:$C,'รับ-จ่าย ประจำวัน'!$B264,'FG,ออนไล,คัดแยก'!Y:Y)</f>
        <v>0</v>
      </c>
      <c r="BG264" s="16">
        <f>SUMIF(เตรียมส่วนผสม!$C:$C,'รับ-จ่าย ประจำวัน'!$B264,เตรียมส่วนผสม!Z:Z)+SUMIF(กวนไส้!$C:$C,'รับ-จ่าย ประจำวัน'!$B264,กวนไส้!Z:Z)+SUMIF(ผลิต1!$C:$C,'รับ-จ่าย ประจำวัน'!$B264,ผลิต1!Z:Z)+SUMIF(ผลิต2!$C:$C,'รับ-จ่าย ประจำวัน'!$B264,ผลิต2!Z:Z)+SUMIF(เส้นแต่งหน้าขนมเค้ก!$C:$C,'รับ-จ่าย ประจำวัน'!$B264,เส้นแต่งหน้าขนมเค้ก!Z:Z)+SUMIF(แพ็ค!$C:$C,'รับ-จ่าย ประจำวัน'!$B264,แพ็ค!Z:Z)+SUMIF(ธุรการ!$C:$C,'รับ-จ่าย ประจำวัน'!$B264,ธุรการ!Z:Z)+SUMIF(เส้นแต่งหน้าขนมปัง!$C:$C,'รับ-จ่าย ประจำวัน'!$B264,เส้นแต่งหน้าขนมปัง!Z:Z)+SUMIF('วางแผนBC,CJ'!$C:$C,'รับ-จ่าย ประจำวัน'!$B264,'วางแผนBC,CJ'!Z:Z)+SUMIF(RD!$C:$C,'รับ-จ่าย ประจำวัน'!$B264,RD!Z:Z)+SUMIF('FG,ออนไล,คัดแยก'!$C:$C,'รับ-จ่าย ประจำวัน'!$B264,'FG,ออนไล,คัดแยก'!Z:Z)</f>
        <v>0</v>
      </c>
      <c r="BH264" s="16">
        <f>SUMIF(เตรียมส่วนผสม!$C:$C,'รับ-จ่าย ประจำวัน'!$B264,เตรียมส่วนผสม!AA:AA)+SUMIF(กวนไส้!$C:$C,'รับ-จ่าย ประจำวัน'!$B264,กวนไส้!AA:AA)+SUMIF(ผลิต1!$C:$C,'รับ-จ่าย ประจำวัน'!$B264,ผลิต1!AA:AA)+SUMIF(ผลิต2!$C:$C,'รับ-จ่าย ประจำวัน'!$B264,ผลิต2!AA:AA)+SUMIF(เส้นแต่งหน้าขนมเค้ก!$C:$C,'รับ-จ่าย ประจำวัน'!$B264,เส้นแต่งหน้าขนมเค้ก!AA:AA)+SUMIF(แพ็ค!$C:$C,'รับ-จ่าย ประจำวัน'!$B264,แพ็ค!AA:AA)+SUMIF(ธุรการ!$C:$C,'รับ-จ่าย ประจำวัน'!$B264,ธุรการ!AA:AA)+SUMIF(เส้นแต่งหน้าขนมปัง!$C:$C,'รับ-จ่าย ประจำวัน'!$B264,เส้นแต่งหน้าขนมปัง!AA:AA)+SUMIF('วางแผนBC,CJ'!$C:$C,'รับ-จ่าย ประจำวัน'!$B264,'วางแผนBC,CJ'!AA:AA)+SUMIF(RD!$C:$C,'รับ-จ่าย ประจำวัน'!$B264,RD!AA:AA)+SUMIF('FG,ออนไล,คัดแยก'!$C:$C,'รับ-จ่าย ประจำวัน'!$B264,'FG,ออนไล,คัดแยก'!AA:AA)</f>
        <v>0</v>
      </c>
      <c r="BI264" s="16">
        <f>SUMIF(เตรียมส่วนผสม!$C:$C,'รับ-จ่าย ประจำวัน'!$B264,เตรียมส่วนผสม!AB:AB)+SUMIF(กวนไส้!$C:$C,'รับ-จ่าย ประจำวัน'!$B264,กวนไส้!AB:AB)+SUMIF(ผลิต1!$C:$C,'รับ-จ่าย ประจำวัน'!$B264,ผลิต1!AB:AB)+SUMIF(ผลิต2!$C:$C,'รับ-จ่าย ประจำวัน'!$B264,ผลิต2!AB:AB)+SUMIF(เส้นแต่งหน้าขนมเค้ก!$C:$C,'รับ-จ่าย ประจำวัน'!$B264,เส้นแต่งหน้าขนมเค้ก!AB:AB)+SUMIF(แพ็ค!$C:$C,'รับ-จ่าย ประจำวัน'!$B264,แพ็ค!AB:AB)+SUMIF(ธุรการ!$C:$C,'รับ-จ่าย ประจำวัน'!$B264,ธุรการ!AB:AB)+SUMIF(เส้นแต่งหน้าขนมปัง!$C:$C,'รับ-จ่าย ประจำวัน'!$B264,เส้นแต่งหน้าขนมปัง!AB:AB)+SUMIF('วางแผนBC,CJ'!$C:$C,'รับ-จ่าย ประจำวัน'!$B264,'วางแผนBC,CJ'!AB:AB)+SUMIF(RD!$C:$C,'รับ-จ่าย ประจำวัน'!$B264,RD!AB:AB)+SUMIF('FG,ออนไล,คัดแยก'!$C:$C,'รับ-จ่าย ประจำวัน'!$B264,'FG,ออนไล,คัดแยก'!AB:AB)</f>
        <v>0</v>
      </c>
      <c r="BJ264" s="16">
        <f>SUMIF(เตรียมส่วนผสม!$C:$C,'รับ-จ่าย ประจำวัน'!$B264,เตรียมส่วนผสม!AC:AC)+SUMIF(กวนไส้!$C:$C,'รับ-จ่าย ประจำวัน'!$B264,กวนไส้!AC:AC)+SUMIF(ผลิต1!$C:$C,'รับ-จ่าย ประจำวัน'!$B264,ผลิต1!AC:AC)+SUMIF(ผลิต2!$C:$C,'รับ-จ่าย ประจำวัน'!$B264,ผลิต2!AC:AC)+SUMIF(เส้นแต่งหน้าขนมเค้ก!$C:$C,'รับ-จ่าย ประจำวัน'!$B264,เส้นแต่งหน้าขนมเค้ก!AC:AC)+SUMIF(แพ็ค!$C:$C,'รับ-จ่าย ประจำวัน'!$B264,แพ็ค!AC:AC)+SUMIF(ธุรการ!$C:$C,'รับ-จ่าย ประจำวัน'!$B264,ธุรการ!AC:AC)+SUMIF(เส้นแต่งหน้าขนมปัง!$C:$C,'รับ-จ่าย ประจำวัน'!$B264,เส้นแต่งหน้าขนมปัง!AC:AC)+SUMIF('วางแผนBC,CJ'!$C:$C,'รับ-จ่าย ประจำวัน'!$B264,'วางแผนBC,CJ'!AC:AC)+SUMIF(RD!$C:$C,'รับ-จ่าย ประจำวัน'!$B264,RD!AC:AC)+SUMIF('FG,ออนไล,คัดแยก'!$C:$C,'รับ-จ่าย ประจำวัน'!$B264,'FG,ออนไล,คัดแยก'!AC:AC)</f>
        <v>0</v>
      </c>
      <c r="BK264" s="16">
        <f>SUMIF(เตรียมส่วนผสม!$C:$C,'รับ-จ่าย ประจำวัน'!$B264,เตรียมส่วนผสม!AD:AD)+SUMIF(กวนไส้!$C:$C,'รับ-จ่าย ประจำวัน'!$B264,กวนไส้!AD:AD)+SUMIF(ผลิต1!$C:$C,'รับ-จ่าย ประจำวัน'!$B264,ผลิต1!AD:AD)+SUMIF(ผลิต2!$C:$C,'รับ-จ่าย ประจำวัน'!$B264,ผลิต2!AD:AD)+SUMIF(เส้นแต่งหน้าขนมเค้ก!$C:$C,'รับ-จ่าย ประจำวัน'!$B264,เส้นแต่งหน้าขนมเค้ก!AD:AD)+SUMIF(แพ็ค!$C:$C,'รับ-จ่าย ประจำวัน'!$B264,แพ็ค!AD:AD)+SUMIF(ธุรการ!$C:$C,'รับ-จ่าย ประจำวัน'!$B264,ธุรการ!AD:AD)+SUMIF(เส้นแต่งหน้าขนมปัง!$C:$C,'รับ-จ่าย ประจำวัน'!$B264,เส้นแต่งหน้าขนมปัง!AD:AD)+SUMIF('วางแผนBC,CJ'!$C:$C,'รับ-จ่าย ประจำวัน'!$B264,'วางแผนBC,CJ'!AD:AD)+SUMIF(RD!$C:$C,'รับ-จ่าย ประจำวัน'!$B264,RD!AD:AD)+SUMIF('FG,ออนไล,คัดแยก'!$C:$C,'รับ-จ่าย ประจำวัน'!$B264,'FG,ออนไล,คัดแยก'!AD:AD)</f>
        <v>0</v>
      </c>
      <c r="BL264" s="16">
        <f>SUMIF(เตรียมส่วนผสม!$C:$C,'รับ-จ่าย ประจำวัน'!$B264,เตรียมส่วนผสม!AE:AE)+SUMIF(กวนไส้!$C:$C,'รับ-จ่าย ประจำวัน'!$B264,กวนไส้!AE:AE)+SUMIF(ผลิต1!$C:$C,'รับ-จ่าย ประจำวัน'!$B264,ผลิต1!AE:AE)+SUMIF(ผลิต2!$C:$C,'รับ-จ่าย ประจำวัน'!$B264,ผลิต2!AE:AE)+SUMIF(เส้นแต่งหน้าขนมเค้ก!$C:$C,'รับ-จ่าย ประจำวัน'!$B264,เส้นแต่งหน้าขนมเค้ก!AE:AE)+SUMIF(แพ็ค!$C:$C,'รับ-จ่าย ประจำวัน'!$B264,แพ็ค!AE:AE)+SUMIF(ธุรการ!$C:$C,'รับ-จ่าย ประจำวัน'!$B264,ธุรการ!AE:AE)+SUMIF(เส้นแต่งหน้าขนมปัง!$C:$C,'รับ-จ่าย ประจำวัน'!$B264,เส้นแต่งหน้าขนมปัง!AE:AE)+SUMIF('วางแผนBC,CJ'!$C:$C,'รับ-จ่าย ประจำวัน'!$B264,'วางแผนBC,CJ'!AE:AE)+SUMIF(RD!$C:$C,'รับ-จ่าย ประจำวัน'!$B264,RD!AE:AE)+SUMIF('FG,ออนไล,คัดแยก'!$C:$C,'รับ-จ่าย ประจำวัน'!$B264,'FG,ออนไล,คัดแยก'!AE:AE)</f>
        <v>0</v>
      </c>
      <c r="BM264" s="16">
        <f>SUMIF(เตรียมส่วนผสม!$C:$C,'รับ-จ่าย ประจำวัน'!$B264,เตรียมส่วนผสม!AF:AF)+SUMIF(กวนไส้!$C:$C,'รับ-จ่าย ประจำวัน'!$B264,กวนไส้!AF:AF)+SUMIF(ผลิต1!$C:$C,'รับ-จ่าย ประจำวัน'!$B264,ผลิต1!AF:AF)+SUMIF(ผลิต2!$C:$C,'รับ-จ่าย ประจำวัน'!$B264,ผลิต2!AF:AF)+SUMIF(เส้นแต่งหน้าขนมเค้ก!$C:$C,'รับ-จ่าย ประจำวัน'!$B264,เส้นแต่งหน้าขนมเค้ก!AF:AF)+SUMIF(แพ็ค!$C:$C,'รับ-จ่าย ประจำวัน'!$B264,แพ็ค!AF:AF)+SUMIF(ธุรการ!$C:$C,'รับ-จ่าย ประจำวัน'!$B264,ธุรการ!AF:AF)+SUMIF(เส้นแต่งหน้าขนมปัง!$C:$C,'รับ-จ่าย ประจำวัน'!$B264,เส้นแต่งหน้าขนมปัง!AF:AF)+SUMIF('วางแผนBC,CJ'!$C:$C,'รับ-จ่าย ประจำวัน'!$B264,'วางแผนBC,CJ'!AF:AF)+SUMIF(RD!$C:$C,'รับ-จ่าย ประจำวัน'!$B264,RD!AF:AF)+SUMIF('FG,ออนไล,คัดแยก'!$C:$C,'รับ-จ่าย ประจำวัน'!$B264,'FG,ออนไล,คัดแยก'!AF:AF)</f>
        <v>0</v>
      </c>
      <c r="BN264" s="16">
        <f>SUMIF(เตรียมส่วนผสม!$C:$C,'รับ-จ่าย ประจำวัน'!$B264,เตรียมส่วนผสม!AG:AG)+SUMIF(กวนไส้!$C:$C,'รับ-จ่าย ประจำวัน'!$B264,กวนไส้!AG:AG)+SUMIF(ผลิต1!$C:$C,'รับ-จ่าย ประจำวัน'!$B264,ผลิต1!AG:AG)+SUMIF(ผลิต2!$C:$C,'รับ-จ่าย ประจำวัน'!$B264,ผลิต2!AG:AG)+SUMIF(เส้นแต่งหน้าขนมเค้ก!$C:$C,'รับ-จ่าย ประจำวัน'!$B264,เส้นแต่งหน้าขนมเค้ก!AG:AG)+SUMIF(แพ็ค!$C:$C,'รับ-จ่าย ประจำวัน'!$B264,แพ็ค!AG:AG)+SUMIF(ธุรการ!$C:$C,'รับ-จ่าย ประจำวัน'!$B264,ธุรการ!AG:AG)+SUMIF(เส้นแต่งหน้าขนมปัง!$C:$C,'รับ-จ่าย ประจำวัน'!$B264,เส้นแต่งหน้าขนมปัง!AG:AG)+SUMIF('วางแผนBC,CJ'!$C:$C,'รับ-จ่าย ประจำวัน'!$B264,'วางแผนBC,CJ'!AG:AG)+SUMIF(RD!$C:$C,'รับ-จ่าย ประจำวัน'!$B264,RD!AG:AG)+SUMIF('FG,ออนไล,คัดแยก'!$C:$C,'รับ-จ่าย ประจำวัน'!$B264,'FG,ออนไล,คัดแยก'!AG:AG)</f>
        <v>0</v>
      </c>
      <c r="BO264" s="16">
        <f>SUMIF(เตรียมส่วนผสม!$C:$C,'รับ-จ่าย ประจำวัน'!$B264,เตรียมส่วนผสม!AH:AH)+SUMIF(กวนไส้!$C:$C,'รับ-จ่าย ประจำวัน'!$B264,กวนไส้!AH:AH)+SUMIF(ผลิต1!$C:$C,'รับ-จ่าย ประจำวัน'!$B264,ผลิต1!AH:AH)+SUMIF(ผลิต2!$C:$C,'รับ-จ่าย ประจำวัน'!$B264,ผลิต2!AH:AH)+SUMIF(เส้นแต่งหน้าขนมเค้ก!$C:$C,'รับ-จ่าย ประจำวัน'!$B264,เส้นแต่งหน้าขนมเค้ก!AH:AH)+SUMIF(แพ็ค!$C:$C,'รับ-จ่าย ประจำวัน'!$B264,แพ็ค!AH:AH)+SUMIF(ธุรการ!$C:$C,'รับ-จ่าย ประจำวัน'!$B264,ธุรการ!AH:AH)+SUMIF(เส้นแต่งหน้าขนมปัง!$C:$C,'รับ-จ่าย ประจำวัน'!$B264,เส้นแต่งหน้าขนมปัง!AH:AH)+SUMIF('วางแผนBC,CJ'!$C:$C,'รับ-จ่าย ประจำวัน'!$B264,'วางแผนBC,CJ'!AH:AH)+SUMIF(RD!$C:$C,'รับ-จ่าย ประจำวัน'!$B264,RD!AH:AH)+SUMIF('FG,ออนไล,คัดแยก'!$C:$C,'รับ-จ่าย ประจำวัน'!$B264,'FG,ออนไล,คัดแยก'!AH:AH)</f>
        <v>0</v>
      </c>
      <c r="BP264" s="16">
        <f>SUMIF(เตรียมส่วนผสม!$C:$C,'รับ-จ่าย ประจำวัน'!$B264,เตรียมส่วนผสม!AI:AI)+SUMIF(กวนไส้!$C:$C,'รับ-จ่าย ประจำวัน'!$B264,กวนไส้!AI:AI)+SUMIF(ผลิต1!$C:$C,'รับ-จ่าย ประจำวัน'!$B264,ผลิต1!AI:AI)+SUMIF(ผลิต2!$C:$C,'รับ-จ่าย ประจำวัน'!$B264,ผลิต2!AI:AI)+SUMIF(เส้นแต่งหน้าขนมเค้ก!$C:$C,'รับ-จ่าย ประจำวัน'!$B264,เส้นแต่งหน้าขนมเค้ก!AI:AI)+SUMIF(แพ็ค!$C:$C,'รับ-จ่าย ประจำวัน'!$B264,แพ็ค!AI:AI)+SUMIF(ธุรการ!$C:$C,'รับ-จ่าย ประจำวัน'!$B264,ธุรการ!AI:AI)+SUMIF(เส้นแต่งหน้าขนมปัง!$C:$C,'รับ-จ่าย ประจำวัน'!$B264,เส้นแต่งหน้าขนมปัง!AI:AI)+SUMIF('วางแผนBC,CJ'!$C:$C,'รับ-จ่าย ประจำวัน'!$B264,'วางแผนBC,CJ'!AI:AI)+SUMIF(RD!$C:$C,'รับ-จ่าย ประจำวัน'!$B264,RD!AI:AI)+SUMIF('FG,ออนไล,คัดแยก'!$C:$C,'รับ-จ่าย ประจำวัน'!$B264,'FG,ออนไล,คัดแยก'!AI:AI)</f>
        <v>0</v>
      </c>
      <c r="BQ264" s="16">
        <f>SUMIF(เตรียมส่วนผสม!$C:$C,'รับ-จ่าย ประจำวัน'!$B264,เตรียมส่วนผสม!AJ:AJ)+SUMIF(กวนไส้!$C:$C,'รับ-จ่าย ประจำวัน'!$B264,กวนไส้!AJ:AJ)+SUMIF(ผลิต1!$C:$C,'รับ-จ่าย ประจำวัน'!$B264,ผลิต1!AJ:AJ)+SUMIF(ผลิต2!$C:$C,'รับ-จ่าย ประจำวัน'!$B264,ผลิต2!AJ:AJ)+SUMIF(เส้นแต่งหน้าขนมเค้ก!$C:$C,'รับ-จ่าย ประจำวัน'!$B264,เส้นแต่งหน้าขนมเค้ก!AJ:AJ)+SUMIF(แพ็ค!$C:$C,'รับ-จ่าย ประจำวัน'!$B264,แพ็ค!AJ:AJ)+SUMIF(ธุรการ!$C:$C,'รับ-จ่าย ประจำวัน'!$B264,ธุรการ!AJ:AJ)+SUMIF(เส้นแต่งหน้าขนมปัง!$C:$C,'รับ-จ่าย ประจำวัน'!$B264,เส้นแต่งหน้าขนมปัง!AJ:AJ)+SUMIF('วางแผนBC,CJ'!$C:$C,'รับ-จ่าย ประจำวัน'!$B264,'วางแผนBC,CJ'!AJ:AJ)+SUMIF(RD!$C:$C,'รับ-จ่าย ประจำวัน'!$B264,RD!AJ:AJ)+SUMIF('FG,ออนไล,คัดแยก'!$C:$C,'รับ-จ่าย ประจำวัน'!$B264,'FG,ออนไล,คัดแยก'!AJ:AJ)</f>
        <v>0</v>
      </c>
      <c r="BR264" s="16">
        <f>SUMIF(เตรียมส่วนผสม!$C:$C,'รับ-จ่าย ประจำวัน'!$B264,เตรียมส่วนผสม!AK:AK)+SUMIF(กวนไส้!$C:$C,'รับ-จ่าย ประจำวัน'!$B264,กวนไส้!AK:AK)+SUMIF(ผลิต1!$C:$C,'รับ-จ่าย ประจำวัน'!$B264,ผลิต1!AK:AK)+SUMIF(ผลิต2!$C:$C,'รับ-จ่าย ประจำวัน'!$B264,ผลิต2!AK:AK)+SUMIF(เส้นแต่งหน้าขนมเค้ก!$C:$C,'รับ-จ่าย ประจำวัน'!$B264,เส้นแต่งหน้าขนมเค้ก!AK:AK)+SUMIF(แพ็ค!$C:$C,'รับ-จ่าย ประจำวัน'!$B264,แพ็ค!AK:AK)+SUMIF(ธุรการ!$C:$C,'รับ-จ่าย ประจำวัน'!$B264,ธุรการ!AK:AK)+SUMIF(เส้นแต่งหน้าขนมปัง!$C:$C,'รับ-จ่าย ประจำวัน'!$B264,เส้นแต่งหน้าขนมปัง!AK:AK)+SUMIF('วางแผนBC,CJ'!$C:$C,'รับ-จ่าย ประจำวัน'!$B264,'วางแผนBC,CJ'!AK:AK)+SUMIF(RD!$C:$C,'รับ-จ่าย ประจำวัน'!$B264,RD!AK:AK)+SUMIF('FG,ออนไล,คัดแยก'!$C:$C,'รับ-จ่าย ประจำวัน'!$B264,'FG,ออนไล,คัดแยก'!AK:AK)</f>
        <v>0</v>
      </c>
      <c r="BS264" s="16">
        <f>SUMIF(เตรียมส่วนผสม!$C:$C,'รับ-จ่าย ประจำวัน'!$B264,เตรียมส่วนผสม!AL:AL)+SUMIF(กวนไส้!$C:$C,'รับ-จ่าย ประจำวัน'!$B264,กวนไส้!AL:AL)+SUMIF(ผลิต1!$C:$C,'รับ-จ่าย ประจำวัน'!$B264,ผลิต1!AL:AL)+SUMIF(ผลิต2!$C:$C,'รับ-จ่าย ประจำวัน'!$B264,ผลิต2!AL:AL)+SUMIF(เส้นแต่งหน้าขนมเค้ก!$C:$C,'รับ-จ่าย ประจำวัน'!$B264,เส้นแต่งหน้าขนมเค้ก!AL:AL)+SUMIF(แพ็ค!$C:$C,'รับ-จ่าย ประจำวัน'!$B264,แพ็ค!AL:AL)+SUMIF(ธุรการ!$C:$C,'รับ-จ่าย ประจำวัน'!$B264,ธุรการ!AL:AL)+SUMIF(เส้นแต่งหน้าขนมปัง!$C:$C,'รับ-จ่าย ประจำวัน'!$B264,เส้นแต่งหน้าขนมปัง!AL:AL)+SUMIF('วางแผนBC,CJ'!$C:$C,'รับ-จ่าย ประจำวัน'!$B264,'วางแผนBC,CJ'!AL:AL)+SUMIF(RD!$C:$C,'รับ-จ่าย ประจำวัน'!$B264,RD!AL:AL)+SUMIF('FG,ออนไล,คัดแยก'!$C:$C,'รับ-จ่าย ประจำวัน'!$B264,'FG,ออนไล,คัดแยก'!AL:AL)</f>
        <v>0</v>
      </c>
      <c r="BT264" s="18">
        <f t="shared" si="60"/>
        <v>0</v>
      </c>
      <c r="BU264" s="116">
        <f>204+1600</f>
        <v>1804</v>
      </c>
      <c r="BV264" s="146">
        <f t="shared" si="61"/>
        <v>1804</v>
      </c>
      <c r="BW264" s="183">
        <v>30</v>
      </c>
      <c r="BX264" s="172">
        <f t="shared" si="65"/>
        <v>0</v>
      </c>
      <c r="BY264" s="188" t="e">
        <f t="shared" si="63"/>
        <v>#DIV/0!</v>
      </c>
      <c r="BZ264" s="180" t="e">
        <f t="shared" ca="1" si="62"/>
        <v>#DIV/0!</v>
      </c>
      <c r="CA264" s="93"/>
      <c r="CB264" s="93"/>
      <c r="CC264" s="93"/>
      <c r="CD264" s="93"/>
      <c r="CE264" s="93"/>
      <c r="CF264" s="93"/>
      <c r="CG264" s="93"/>
      <c r="CH264" s="93"/>
      <c r="CI264" s="93"/>
      <c r="CJ264" s="94"/>
      <c r="CK264" s="9">
        <f t="shared" si="64"/>
        <v>0</v>
      </c>
    </row>
    <row r="265" spans="1:89" x14ac:dyDescent="0.5">
      <c r="A265" s="149" t="s">
        <v>847</v>
      </c>
      <c r="B265" s="24">
        <v>1023201017</v>
      </c>
      <c r="C265" s="10" t="s">
        <v>2098</v>
      </c>
      <c r="D265" s="177" t="s">
        <v>91</v>
      </c>
      <c r="E265" s="28">
        <v>0</v>
      </c>
      <c r="F265" s="75"/>
      <c r="G265" s="11" t="s">
        <v>62</v>
      </c>
      <c r="H265" s="12">
        <v>49000</v>
      </c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3"/>
      <c r="AF265" s="13"/>
      <c r="AG265" s="13"/>
      <c r="AH265" s="13"/>
      <c r="AI265" s="14"/>
      <c r="AJ265" s="14"/>
      <c r="AK265" s="14"/>
      <c r="AL265" s="14"/>
      <c r="AM265" s="14"/>
      <c r="AN265" s="15">
        <f t="shared" si="59"/>
        <v>0</v>
      </c>
      <c r="AO265" s="16">
        <f>SUMIF(เตรียมส่วนผสม!$C:$C,'รับ-จ่าย ประจำวัน'!$B265,เตรียมส่วนผสม!H:H)+SUMIF(กวนไส้!$C:$C,'รับ-จ่าย ประจำวัน'!$B265,กวนไส้!H:H)+SUMIF(ผลิต1!$C:$C,'รับ-จ่าย ประจำวัน'!$B265,ผลิต1!H:H)+SUMIF(ผลิต2!$C:$C,'รับ-จ่าย ประจำวัน'!$B265,ผลิต2!H:H)+SUMIF(เส้นแต่งหน้าขนมเค้ก!$C:$C,'รับ-จ่าย ประจำวัน'!$B265,เส้นแต่งหน้าขนมเค้ก!H:H)+SUMIF(แพ็ค!$C:$C,'รับ-จ่าย ประจำวัน'!$B265,แพ็ค!H:H)+SUMIF(ธุรการ!$C:$C,'รับ-จ่าย ประจำวัน'!$B265,ธุรการ!H:H)+SUMIF(เส้นแต่งหน้าขนมปัง!$C:$C,'รับ-จ่าย ประจำวัน'!$B265,เส้นแต่งหน้าขนมปัง!H:H)+SUMIF('วางแผนBC,CJ'!$C:$C,'รับ-จ่าย ประจำวัน'!$B265,'วางแผนBC,CJ'!H:H)+SUMIF(RD!$C:$C,'รับ-จ่าย ประจำวัน'!$B265,RD!H:H)+SUMIF('FG,ออนไล,คัดแยก'!$C:$C,'รับ-จ่าย ประจำวัน'!$B265,'FG,ออนไล,คัดแยก'!H:H)</f>
        <v>0</v>
      </c>
      <c r="AP265" s="16">
        <f>SUMIF(เตรียมส่วนผสม!$C:$C,'รับ-จ่าย ประจำวัน'!$B265,เตรียมส่วนผสม!I:I)+SUMIF(กวนไส้!$C:$C,'รับ-จ่าย ประจำวัน'!$B265,กวนไส้!I:I)+SUMIF(ผลิต1!$C:$C,'รับ-จ่าย ประจำวัน'!$B265,ผลิต1!I:I)+SUMIF(ผลิต2!$C:$C,'รับ-จ่าย ประจำวัน'!$B265,ผลิต2!I:I)+SUMIF(เส้นแต่งหน้าขนมเค้ก!$C:$C,'รับ-จ่าย ประจำวัน'!$B265,เส้นแต่งหน้าขนมเค้ก!I:I)+SUMIF(แพ็ค!$C:$C,'รับ-จ่าย ประจำวัน'!$B265,แพ็ค!I:I)+SUMIF(ธุรการ!$C:$C,'รับ-จ่าย ประจำวัน'!$B265,ธุรการ!I:I)+SUMIF(เส้นแต่งหน้าขนมปัง!$C:$C,'รับ-จ่าย ประจำวัน'!$B265,เส้นแต่งหน้าขนมปัง!I:I)+SUMIF('วางแผนBC,CJ'!$C:$C,'รับ-จ่าย ประจำวัน'!$B265,'วางแผนBC,CJ'!I:I)+SUMIF(RD!$C:$C,'รับ-จ่าย ประจำวัน'!$B265,RD!I:I)+SUMIF('FG,ออนไล,คัดแยก'!$C:$C,'รับ-จ่าย ประจำวัน'!$B265,'FG,ออนไล,คัดแยก'!I:I)</f>
        <v>0</v>
      </c>
      <c r="AQ265" s="16">
        <f>SUMIF(เตรียมส่วนผสม!$C:$C,'รับ-จ่าย ประจำวัน'!$B265,เตรียมส่วนผสม!J:J)+SUMIF(กวนไส้!$C:$C,'รับ-จ่าย ประจำวัน'!$B265,กวนไส้!J:J)+SUMIF(ผลิต1!$C:$C,'รับ-จ่าย ประจำวัน'!$B265,ผลิต1!J:J)+SUMIF(ผลิต2!$C:$C,'รับ-จ่าย ประจำวัน'!$B265,ผลิต2!J:J)+SUMIF(เส้นแต่งหน้าขนมเค้ก!$C:$C,'รับ-จ่าย ประจำวัน'!$B265,เส้นแต่งหน้าขนมเค้ก!J:J)+SUMIF(แพ็ค!$C:$C,'รับ-จ่าย ประจำวัน'!$B265,แพ็ค!J:J)+SUMIF(ธุรการ!$C:$C,'รับ-จ่าย ประจำวัน'!$B265,ธุรการ!J:J)+SUMIF(เส้นแต่งหน้าขนมปัง!$C:$C,'รับ-จ่าย ประจำวัน'!$B265,เส้นแต่งหน้าขนมปัง!J:J)+SUMIF('วางแผนBC,CJ'!$C:$C,'รับ-จ่าย ประจำวัน'!$B265,'วางแผนBC,CJ'!J:J)+SUMIF(RD!$C:$C,'รับ-จ่าย ประจำวัน'!$B265,RD!J:J)+SUMIF('FG,ออนไล,คัดแยก'!$C:$C,'รับ-จ่าย ประจำวัน'!$B265,'FG,ออนไล,คัดแยก'!J:J)</f>
        <v>0</v>
      </c>
      <c r="AR265" s="16">
        <f>SUMIF(เตรียมส่วนผสม!$C:$C,'รับ-จ่าย ประจำวัน'!$B265,เตรียมส่วนผสม!K:K)+SUMIF(กวนไส้!$C:$C,'รับ-จ่าย ประจำวัน'!$B265,กวนไส้!K:K)+SUMIF(ผลิต1!$C:$C,'รับ-จ่าย ประจำวัน'!$B265,ผลิต1!K:K)+SUMIF(ผลิต2!$C:$C,'รับ-จ่าย ประจำวัน'!$B265,ผลิต2!K:K)+SUMIF(เส้นแต่งหน้าขนมเค้ก!$C:$C,'รับ-จ่าย ประจำวัน'!$B265,เส้นแต่งหน้าขนมเค้ก!K:K)+SUMIF(แพ็ค!$C:$C,'รับ-จ่าย ประจำวัน'!$B265,แพ็ค!K:K)+SUMIF(ธุรการ!$C:$C,'รับ-จ่าย ประจำวัน'!$B265,ธุรการ!K:K)+SUMIF(เส้นแต่งหน้าขนมปัง!$C:$C,'รับ-จ่าย ประจำวัน'!$B265,เส้นแต่งหน้าขนมปัง!K:K)+SUMIF('วางแผนBC,CJ'!$C:$C,'รับ-จ่าย ประจำวัน'!$B265,'วางแผนBC,CJ'!K:K)+SUMIF(RD!$C:$C,'รับ-จ่าย ประจำวัน'!$B265,RD!K:K)+SUMIF('FG,ออนไล,คัดแยก'!$C:$C,'รับ-จ่าย ประจำวัน'!$B265,'FG,ออนไล,คัดแยก'!K:K)</f>
        <v>1000</v>
      </c>
      <c r="AS265" s="16">
        <f>SUMIF(เตรียมส่วนผสม!$C:$C,'รับ-จ่าย ประจำวัน'!$B265,เตรียมส่วนผสม!L:L)+SUMIF(กวนไส้!$C:$C,'รับ-จ่าย ประจำวัน'!$B265,กวนไส้!L:L)+SUMIF(ผลิต1!$C:$C,'รับ-จ่าย ประจำวัน'!$B265,ผลิต1!L:L)+SUMIF(ผลิต2!$C:$C,'รับ-จ่าย ประจำวัน'!$B265,ผลิต2!L:L)+SUMIF(เส้นแต่งหน้าขนมเค้ก!$C:$C,'รับ-จ่าย ประจำวัน'!$B265,เส้นแต่งหน้าขนมเค้ก!L:L)+SUMIF(แพ็ค!$C:$C,'รับ-จ่าย ประจำวัน'!$B265,แพ็ค!L:L)+SUMIF(ธุรการ!$C:$C,'รับ-จ่าย ประจำวัน'!$B265,ธุรการ!L:L)+SUMIF(เส้นแต่งหน้าขนมปัง!$C:$C,'รับ-จ่าย ประจำวัน'!$B265,เส้นแต่งหน้าขนมปัง!L:L)+SUMIF('วางแผนBC,CJ'!$C:$C,'รับ-จ่าย ประจำวัน'!$B265,'วางแผนBC,CJ'!L:L)+SUMIF(RD!$C:$C,'รับ-จ่าย ประจำวัน'!$B265,RD!L:L)+SUMIF('FG,ออนไล,คัดแยก'!$C:$C,'รับ-จ่าย ประจำวัน'!$B265,'FG,ออนไล,คัดแยก'!L:L)</f>
        <v>0</v>
      </c>
      <c r="AT265" s="16">
        <f>SUMIF(เตรียมส่วนผสม!$C:$C,'รับ-จ่าย ประจำวัน'!$B265,เตรียมส่วนผสม!M:M)+SUMIF(กวนไส้!$C:$C,'รับ-จ่าย ประจำวัน'!$B265,กวนไส้!M:M)+SUMIF(ผลิต1!$C:$C,'รับ-จ่าย ประจำวัน'!$B265,ผลิต1!M:M)+SUMIF(ผลิต2!$C:$C,'รับ-จ่าย ประจำวัน'!$B265,ผลิต2!M:M)+SUMIF(เส้นแต่งหน้าขนมเค้ก!$C:$C,'รับ-จ่าย ประจำวัน'!$B265,เส้นแต่งหน้าขนมเค้ก!M:M)+SUMIF(แพ็ค!$C:$C,'รับ-จ่าย ประจำวัน'!$B265,แพ็ค!M:M)+SUMIF(ธุรการ!$C:$C,'รับ-จ่าย ประจำวัน'!$B265,ธุรการ!M:M)+SUMIF(เส้นแต่งหน้าขนมปัง!$C:$C,'รับ-จ่าย ประจำวัน'!$B265,เส้นแต่งหน้าขนมปัง!M:M)+SUMIF('วางแผนBC,CJ'!$C:$C,'รับ-จ่าย ประจำวัน'!$B265,'วางแผนBC,CJ'!M:M)+SUMIF(RD!$C:$C,'รับ-จ่าย ประจำวัน'!$B265,RD!M:M)+SUMIF('FG,ออนไล,คัดแยก'!$C:$C,'รับ-จ่าย ประจำวัน'!$B265,'FG,ออนไล,คัดแยก'!M:M)</f>
        <v>0</v>
      </c>
      <c r="AU265" s="16">
        <f>SUMIF(เตรียมส่วนผสม!$C:$C,'รับ-จ่าย ประจำวัน'!$B265,เตรียมส่วนผสม!N:N)+SUMIF(กวนไส้!$C:$C,'รับ-จ่าย ประจำวัน'!$B265,กวนไส้!N:N)+SUMIF(ผลิต1!$C:$C,'รับ-จ่าย ประจำวัน'!$B265,ผลิต1!N:N)+SUMIF(ผลิต2!$C:$C,'รับ-จ่าย ประจำวัน'!$B265,ผลิต2!N:N)+SUMIF(เส้นแต่งหน้าขนมเค้ก!$C:$C,'รับ-จ่าย ประจำวัน'!$B265,เส้นแต่งหน้าขนมเค้ก!N:N)+SUMIF(แพ็ค!$C:$C,'รับ-จ่าย ประจำวัน'!$B265,แพ็ค!N:N)+SUMIF(ธุรการ!$C:$C,'รับ-จ่าย ประจำวัน'!$B265,ธุรการ!N:N)+SUMIF(เส้นแต่งหน้าขนมปัง!$C:$C,'รับ-จ่าย ประจำวัน'!$B265,เส้นแต่งหน้าขนมปัง!N:N)+SUMIF('วางแผนBC,CJ'!$C:$C,'รับ-จ่าย ประจำวัน'!$B265,'วางแผนBC,CJ'!N:N)+SUMIF(RD!$C:$C,'รับ-จ่าย ประจำวัน'!$B265,RD!N:N)+SUMIF('FG,ออนไล,คัดแยก'!$C:$C,'รับ-จ่าย ประจำวัน'!$B265,'FG,ออนไล,คัดแยก'!N:N)</f>
        <v>1000</v>
      </c>
      <c r="AV265" s="16">
        <f>SUMIF(เตรียมส่วนผสม!$C:$C,'รับ-จ่าย ประจำวัน'!$B265,เตรียมส่วนผสม!O:O)+SUMIF(กวนไส้!$C:$C,'รับ-จ่าย ประจำวัน'!$B265,กวนไส้!O:O)+SUMIF(ผลิต1!$C:$C,'รับ-จ่าย ประจำวัน'!$B265,ผลิต1!O:O)+SUMIF(ผลิต2!$C:$C,'รับ-จ่าย ประจำวัน'!$B265,ผลิต2!O:O)+SUMIF(เส้นแต่งหน้าขนมเค้ก!$C:$C,'รับ-จ่าย ประจำวัน'!$B265,เส้นแต่งหน้าขนมเค้ก!O:O)+SUMIF(แพ็ค!$C:$C,'รับ-จ่าย ประจำวัน'!$B265,แพ็ค!O:O)+SUMIF(ธุรการ!$C:$C,'รับ-จ่าย ประจำวัน'!$B265,ธุรการ!O:O)+SUMIF(เส้นแต่งหน้าขนมปัง!$C:$C,'รับ-จ่าย ประจำวัน'!$B265,เส้นแต่งหน้าขนมปัง!O:O)+SUMIF('วางแผนBC,CJ'!$C:$C,'รับ-จ่าย ประจำวัน'!$B265,'วางแผนBC,CJ'!O:O)+SUMIF(RD!$C:$C,'รับ-จ่าย ประจำวัน'!$B265,RD!O:O)+SUMIF('FG,ออนไล,คัดแยก'!$C:$C,'รับ-จ่าย ประจำวัน'!$B265,'FG,ออนไล,คัดแยก'!O:O)</f>
        <v>0</v>
      </c>
      <c r="AW265" s="16">
        <f>SUMIF(เตรียมส่วนผสม!$C:$C,'รับ-จ่าย ประจำวัน'!$B265,เตรียมส่วนผสม!P:P)+SUMIF(กวนไส้!$C:$C,'รับ-จ่าย ประจำวัน'!$B265,กวนไส้!P:P)+SUMIF(ผลิต1!$C:$C,'รับ-จ่าย ประจำวัน'!$B265,ผลิต1!P:P)+SUMIF(ผลิต2!$C:$C,'รับ-จ่าย ประจำวัน'!$B265,ผลิต2!P:P)+SUMIF(เส้นแต่งหน้าขนมเค้ก!$C:$C,'รับ-จ่าย ประจำวัน'!$B265,เส้นแต่งหน้าขนมเค้ก!P:P)+SUMIF(แพ็ค!$C:$C,'รับ-จ่าย ประจำวัน'!$B265,แพ็ค!P:P)+SUMIF(ธุรการ!$C:$C,'รับ-จ่าย ประจำวัน'!$B265,ธุรการ!P:P)+SUMIF(เส้นแต่งหน้าขนมปัง!$C:$C,'รับ-จ่าย ประจำวัน'!$B265,เส้นแต่งหน้าขนมปัง!P:P)+SUMIF('วางแผนBC,CJ'!$C:$C,'รับ-จ่าย ประจำวัน'!$B265,'วางแผนBC,CJ'!P:P)+SUMIF(RD!$C:$C,'รับ-จ่าย ประจำวัน'!$B265,RD!P:P)+SUMIF('FG,ออนไล,คัดแยก'!$C:$C,'รับ-จ่าย ประจำวัน'!$B265,'FG,ออนไล,คัดแยก'!P:P)</f>
        <v>1000</v>
      </c>
      <c r="AX265" s="16">
        <f>SUMIF(เตรียมส่วนผสม!$C:$C,'รับ-จ่าย ประจำวัน'!$B265,เตรียมส่วนผสม!Q:Q)+SUMIF(กวนไส้!$C:$C,'รับ-จ่าย ประจำวัน'!$B265,กวนไส้!Q:Q)+SUMIF(ผลิต1!$C:$C,'รับ-จ่าย ประจำวัน'!$B265,ผลิต1!Q:Q)+SUMIF(ผลิต2!$C:$C,'รับ-จ่าย ประจำวัน'!$B265,ผลิต2!Q:Q)+SUMIF(เส้นแต่งหน้าขนมเค้ก!$C:$C,'รับ-จ่าย ประจำวัน'!$B265,เส้นแต่งหน้าขนมเค้ก!Q:Q)+SUMIF(แพ็ค!$C:$C,'รับ-จ่าย ประจำวัน'!$B265,แพ็ค!Q:Q)+SUMIF(ธุรการ!$C:$C,'รับ-จ่าย ประจำวัน'!$B265,ธุรการ!Q:Q)+SUMIF(เส้นแต่งหน้าขนมปัง!$C:$C,'รับ-จ่าย ประจำวัน'!$B265,เส้นแต่งหน้าขนมปัง!Q:Q)+SUMIF('วางแผนBC,CJ'!$C:$C,'รับ-จ่าย ประจำวัน'!$B265,'วางแผนBC,CJ'!Q:Q)+SUMIF(RD!$C:$C,'รับ-จ่าย ประจำวัน'!$B265,RD!Q:Q)+SUMIF('FG,ออนไล,คัดแยก'!$C:$C,'รับ-จ่าย ประจำวัน'!$B265,'FG,ออนไล,คัดแยก'!Q:Q)</f>
        <v>0</v>
      </c>
      <c r="AY265" s="16">
        <f>SUMIF(เตรียมส่วนผสม!$C:$C,'รับ-จ่าย ประจำวัน'!$B265,เตรียมส่วนผสม!R:R)+SUMIF(กวนไส้!$C:$C,'รับ-จ่าย ประจำวัน'!$B265,กวนไส้!R:R)+SUMIF(ผลิต1!$C:$C,'รับ-จ่าย ประจำวัน'!$B265,ผลิต1!R:R)+SUMIF(ผลิต2!$C:$C,'รับ-จ่าย ประจำวัน'!$B265,ผลิต2!R:R)+SUMIF(เส้นแต่งหน้าขนมเค้ก!$C:$C,'รับ-จ่าย ประจำวัน'!$B265,เส้นแต่งหน้าขนมเค้ก!R:R)+SUMIF(แพ็ค!$C:$C,'รับ-จ่าย ประจำวัน'!$B265,แพ็ค!R:R)+SUMIF(ธุรการ!$C:$C,'รับ-จ่าย ประจำวัน'!$B265,ธุรการ!R:R)+SUMIF(เส้นแต่งหน้าขนมปัง!$C:$C,'รับ-จ่าย ประจำวัน'!$B265,เส้นแต่งหน้าขนมปัง!R:R)+SUMIF('วางแผนBC,CJ'!$C:$C,'รับ-จ่าย ประจำวัน'!$B265,'วางแผนBC,CJ'!R:R)+SUMIF(RD!$C:$C,'รับ-จ่าย ประจำวัน'!$B265,RD!R:R)+SUMIF('FG,ออนไล,คัดแยก'!$C:$C,'รับ-จ่าย ประจำวัน'!$B265,'FG,ออนไล,คัดแยก'!R:R)</f>
        <v>0</v>
      </c>
      <c r="AZ265" s="16">
        <f>SUMIF(เตรียมส่วนผสม!$C:$C,'รับ-จ่าย ประจำวัน'!$B265,เตรียมส่วนผสม!S:S)+SUMIF(กวนไส้!$C:$C,'รับ-จ่าย ประจำวัน'!$B265,กวนไส้!S:S)+SUMIF(ผลิต1!$C:$C,'รับ-จ่าย ประจำวัน'!$B265,ผลิต1!S:S)+SUMIF(ผลิต2!$C:$C,'รับ-จ่าย ประจำวัน'!$B265,ผลิต2!S:S)+SUMIF(เส้นแต่งหน้าขนมเค้ก!$C:$C,'รับ-จ่าย ประจำวัน'!$B265,เส้นแต่งหน้าขนมเค้ก!S:S)+SUMIF(แพ็ค!$C:$C,'รับ-จ่าย ประจำวัน'!$B265,แพ็ค!S:S)+SUMIF(ธุรการ!$C:$C,'รับ-จ่าย ประจำวัน'!$B265,ธุรการ!S:S)+SUMIF(เส้นแต่งหน้าขนมปัง!$C:$C,'รับ-จ่าย ประจำวัน'!$B265,เส้นแต่งหน้าขนมปัง!S:S)+SUMIF('วางแผนBC,CJ'!$C:$C,'รับ-จ่าย ประจำวัน'!$B265,'วางแผนBC,CJ'!S:S)+SUMIF(RD!$C:$C,'รับ-จ่าย ประจำวัน'!$B265,RD!S:S)+SUMIF('FG,ออนไล,คัดแยก'!$C:$C,'รับ-จ่าย ประจำวัน'!$B265,'FG,ออนไล,คัดแยก'!S:S)</f>
        <v>0</v>
      </c>
      <c r="BA265" s="16">
        <f>SUMIF(เตรียมส่วนผสม!$C:$C,'รับ-จ่าย ประจำวัน'!$B265,เตรียมส่วนผสม!T:T)+SUMIF(กวนไส้!$C:$C,'รับ-จ่าย ประจำวัน'!$B265,กวนไส้!T:T)+SUMIF(ผลิต1!$C:$C,'รับ-จ่าย ประจำวัน'!$B265,ผลิต1!T:T)+SUMIF(ผลิต2!$C:$C,'รับ-จ่าย ประจำวัน'!$B265,ผลิต2!T:T)+SUMIF(เส้นแต่งหน้าขนมเค้ก!$C:$C,'รับ-จ่าย ประจำวัน'!$B265,เส้นแต่งหน้าขนมเค้ก!T:T)+SUMIF(แพ็ค!$C:$C,'รับ-จ่าย ประจำวัน'!$B265,แพ็ค!T:T)+SUMIF(ธุรการ!$C:$C,'รับ-จ่าย ประจำวัน'!$B265,ธุรการ!T:T)+SUMIF(เส้นแต่งหน้าขนมปัง!$C:$C,'รับ-จ่าย ประจำวัน'!$B265,เส้นแต่งหน้าขนมปัง!T:T)+SUMIF('วางแผนBC,CJ'!$C:$C,'รับ-จ่าย ประจำวัน'!$B265,'วางแผนBC,CJ'!T:T)+SUMIF(RD!$C:$C,'รับ-จ่าย ประจำวัน'!$B265,RD!T:T)+SUMIF('FG,ออนไล,คัดแยก'!$C:$C,'รับ-จ่าย ประจำวัน'!$B265,'FG,ออนไล,คัดแยก'!T:T)</f>
        <v>0</v>
      </c>
      <c r="BB265" s="16">
        <f>SUMIF(เตรียมส่วนผสม!$C:$C,'รับ-จ่าย ประจำวัน'!$B265,เตรียมส่วนผสม!U:U)+SUMIF(กวนไส้!$C:$C,'รับ-จ่าย ประจำวัน'!$B265,กวนไส้!U:U)+SUMIF(ผลิต1!$C:$C,'รับ-จ่าย ประจำวัน'!$B265,ผลิต1!U:U)+SUMIF(ผลิต2!$C:$C,'รับ-จ่าย ประจำวัน'!$B265,ผลิต2!U:U)+SUMIF(เส้นแต่งหน้าขนมเค้ก!$C:$C,'รับ-จ่าย ประจำวัน'!$B265,เส้นแต่งหน้าขนมเค้ก!U:U)+SUMIF(แพ็ค!$C:$C,'รับ-จ่าย ประจำวัน'!$B265,แพ็ค!U:U)+SUMIF(ธุรการ!$C:$C,'รับ-จ่าย ประจำวัน'!$B265,ธุรการ!U:U)+SUMIF(เส้นแต่งหน้าขนมปัง!$C:$C,'รับ-จ่าย ประจำวัน'!$B265,เส้นแต่งหน้าขนมปัง!U:U)+SUMIF('วางแผนBC,CJ'!$C:$C,'รับ-จ่าย ประจำวัน'!$B265,'วางแผนBC,CJ'!U:U)+SUMIF(RD!$C:$C,'รับ-จ่าย ประจำวัน'!$B265,RD!U:U)+SUMIF('FG,ออนไล,คัดแยก'!$C:$C,'รับ-จ่าย ประจำวัน'!$B265,'FG,ออนไล,คัดแยก'!U:U)</f>
        <v>0</v>
      </c>
      <c r="BC265" s="16">
        <f>SUMIF(เตรียมส่วนผสม!$C:$C,'รับ-จ่าย ประจำวัน'!$B265,เตรียมส่วนผสม!V:V)+SUMIF(กวนไส้!$C:$C,'รับ-จ่าย ประจำวัน'!$B265,กวนไส้!V:V)+SUMIF(ผลิต1!$C:$C,'รับ-จ่าย ประจำวัน'!$B265,ผลิต1!V:V)+SUMIF(ผลิต2!$C:$C,'รับ-จ่าย ประจำวัน'!$B265,ผลิต2!V:V)+SUMIF(เส้นแต่งหน้าขนมเค้ก!$C:$C,'รับ-จ่าย ประจำวัน'!$B265,เส้นแต่งหน้าขนมเค้ก!V:V)+SUMIF(แพ็ค!$C:$C,'รับ-จ่าย ประจำวัน'!$B265,แพ็ค!V:V)+SUMIF(ธุรการ!$C:$C,'รับ-จ่าย ประจำวัน'!$B265,ธุรการ!V:V)+SUMIF(เส้นแต่งหน้าขนมปัง!$C:$C,'รับ-จ่าย ประจำวัน'!$B265,เส้นแต่งหน้าขนมปัง!V:V)+SUMIF('วางแผนBC,CJ'!$C:$C,'รับ-จ่าย ประจำวัน'!$B265,'วางแผนBC,CJ'!V:V)+SUMIF(RD!$C:$C,'รับ-จ่าย ประจำวัน'!$B265,RD!V:V)+SUMIF('FG,ออนไล,คัดแยก'!$C:$C,'รับ-จ่าย ประจำวัน'!$B265,'FG,ออนไล,คัดแยก'!V:V)</f>
        <v>2000</v>
      </c>
      <c r="BD265" s="16">
        <f>SUMIF(เตรียมส่วนผสม!$C:$C,'รับ-จ่าย ประจำวัน'!$B265,เตรียมส่วนผสม!W:W)+SUMIF(กวนไส้!$C:$C,'รับ-จ่าย ประจำวัน'!$B265,กวนไส้!W:W)+SUMIF(ผลิต1!$C:$C,'รับ-จ่าย ประจำวัน'!$B265,ผลิต1!W:W)+SUMIF(ผลิต2!$C:$C,'รับ-จ่าย ประจำวัน'!$B265,ผลิต2!W:W)+SUMIF(เส้นแต่งหน้าขนมเค้ก!$C:$C,'รับ-จ่าย ประจำวัน'!$B265,เส้นแต่งหน้าขนมเค้ก!W:W)+SUMIF(แพ็ค!$C:$C,'รับ-จ่าย ประจำวัน'!$B265,แพ็ค!W:W)+SUMIF(ธุรการ!$C:$C,'รับ-จ่าย ประจำวัน'!$B265,ธุรการ!W:W)+SUMIF(เส้นแต่งหน้าขนมปัง!$C:$C,'รับ-จ่าย ประจำวัน'!$B265,เส้นแต่งหน้าขนมปัง!W:W)+SUMIF('วางแผนBC,CJ'!$C:$C,'รับ-จ่าย ประจำวัน'!$B265,'วางแผนBC,CJ'!W:W)+SUMIF(RD!$C:$C,'รับ-จ่าย ประจำวัน'!$B265,RD!W:W)+SUMIF('FG,ออนไล,คัดแยก'!$C:$C,'รับ-จ่าย ประจำวัน'!$B265,'FG,ออนไล,คัดแยก'!W:W)</f>
        <v>0</v>
      </c>
      <c r="BE265" s="16">
        <f>SUMIF(เตรียมส่วนผสม!$C:$C,'รับ-จ่าย ประจำวัน'!$B265,เตรียมส่วนผสม!X:X)+SUMIF(กวนไส้!$C:$C,'รับ-จ่าย ประจำวัน'!$B265,กวนไส้!X:X)+SUMIF(ผลิต1!$C:$C,'รับ-จ่าย ประจำวัน'!$B265,ผลิต1!X:X)+SUMIF(ผลิต2!$C:$C,'รับ-จ่าย ประจำวัน'!$B265,ผลิต2!X:X)+SUMIF(เส้นแต่งหน้าขนมเค้ก!$C:$C,'รับ-จ่าย ประจำวัน'!$B265,เส้นแต่งหน้าขนมเค้ก!X:X)+SUMIF(แพ็ค!$C:$C,'รับ-จ่าย ประจำวัน'!$B265,แพ็ค!X:X)+SUMIF(ธุรการ!$C:$C,'รับ-จ่าย ประจำวัน'!$B265,ธุรการ!X:X)+SUMIF(เส้นแต่งหน้าขนมปัง!$C:$C,'รับ-จ่าย ประจำวัน'!$B265,เส้นแต่งหน้าขนมปัง!X:X)+SUMIF('วางแผนBC,CJ'!$C:$C,'รับ-จ่าย ประจำวัน'!$B265,'วางแผนBC,CJ'!X:X)+SUMIF(RD!$C:$C,'รับ-จ่าย ประจำวัน'!$B265,RD!X:X)+SUMIF('FG,ออนไล,คัดแยก'!$C:$C,'รับ-จ่าย ประจำวัน'!$B265,'FG,ออนไล,คัดแยก'!X:X)</f>
        <v>0</v>
      </c>
      <c r="BF265" s="16">
        <f>SUMIF(เตรียมส่วนผสม!$C:$C,'รับ-จ่าย ประจำวัน'!$B265,เตรียมส่วนผสม!Y:Y)+SUMIF(กวนไส้!$C:$C,'รับ-จ่าย ประจำวัน'!$B265,กวนไส้!Y:Y)+SUMIF(ผลิต1!$C:$C,'รับ-จ่าย ประจำวัน'!$B265,ผลิต1!Y:Y)+SUMIF(ผลิต2!$C:$C,'รับ-จ่าย ประจำวัน'!$B265,ผลิต2!Y:Y)+SUMIF(เส้นแต่งหน้าขนมเค้ก!$C:$C,'รับ-จ่าย ประจำวัน'!$B265,เส้นแต่งหน้าขนมเค้ก!Y:Y)+SUMIF(แพ็ค!$C:$C,'รับ-จ่าย ประจำวัน'!$B265,แพ็ค!Y:Y)+SUMIF(ธุรการ!$C:$C,'รับ-จ่าย ประจำวัน'!$B265,ธุรการ!Y:Y)+SUMIF(เส้นแต่งหน้าขนมปัง!$C:$C,'รับ-จ่าย ประจำวัน'!$B265,เส้นแต่งหน้าขนมปัง!Y:Y)+SUMIF('วางแผนBC,CJ'!$C:$C,'รับ-จ่าย ประจำวัน'!$B265,'วางแผนBC,CJ'!Y:Y)+SUMIF(RD!$C:$C,'รับ-จ่าย ประจำวัน'!$B265,RD!Y:Y)+SUMIF('FG,ออนไล,คัดแยก'!$C:$C,'รับ-จ่าย ประจำวัน'!$B265,'FG,ออนไล,คัดแยก'!Y:Y)</f>
        <v>1000</v>
      </c>
      <c r="BG265" s="16">
        <f>SUMIF(เตรียมส่วนผสม!$C:$C,'รับ-จ่าย ประจำวัน'!$B265,เตรียมส่วนผสม!Z:Z)+SUMIF(กวนไส้!$C:$C,'รับ-จ่าย ประจำวัน'!$B265,กวนไส้!Z:Z)+SUMIF(ผลิต1!$C:$C,'รับ-จ่าย ประจำวัน'!$B265,ผลิต1!Z:Z)+SUMIF(ผลิต2!$C:$C,'รับ-จ่าย ประจำวัน'!$B265,ผลิต2!Z:Z)+SUMIF(เส้นแต่งหน้าขนมเค้ก!$C:$C,'รับ-จ่าย ประจำวัน'!$B265,เส้นแต่งหน้าขนมเค้ก!Z:Z)+SUMIF(แพ็ค!$C:$C,'รับ-จ่าย ประจำวัน'!$B265,แพ็ค!Z:Z)+SUMIF(ธุรการ!$C:$C,'รับ-จ่าย ประจำวัน'!$B265,ธุรการ!Z:Z)+SUMIF(เส้นแต่งหน้าขนมปัง!$C:$C,'รับ-จ่าย ประจำวัน'!$B265,เส้นแต่งหน้าขนมปัง!Z:Z)+SUMIF('วางแผนBC,CJ'!$C:$C,'รับ-จ่าย ประจำวัน'!$B265,'วางแผนBC,CJ'!Z:Z)+SUMIF(RD!$C:$C,'รับ-จ่าย ประจำวัน'!$B265,RD!Z:Z)+SUMIF('FG,ออนไล,คัดแยก'!$C:$C,'รับ-จ่าย ประจำวัน'!$B265,'FG,ออนไล,คัดแยก'!Z:Z)</f>
        <v>1000</v>
      </c>
      <c r="BH265" s="16">
        <f>SUMIF(เตรียมส่วนผสม!$C:$C,'รับ-จ่าย ประจำวัน'!$B265,เตรียมส่วนผสม!AA:AA)+SUMIF(กวนไส้!$C:$C,'รับ-จ่าย ประจำวัน'!$B265,กวนไส้!AA:AA)+SUMIF(ผลิต1!$C:$C,'รับ-จ่าย ประจำวัน'!$B265,ผลิต1!AA:AA)+SUMIF(ผลิต2!$C:$C,'รับ-จ่าย ประจำวัน'!$B265,ผลิต2!AA:AA)+SUMIF(เส้นแต่งหน้าขนมเค้ก!$C:$C,'รับ-จ่าย ประจำวัน'!$B265,เส้นแต่งหน้าขนมเค้ก!AA:AA)+SUMIF(แพ็ค!$C:$C,'รับ-จ่าย ประจำวัน'!$B265,แพ็ค!AA:AA)+SUMIF(ธุรการ!$C:$C,'รับ-จ่าย ประจำวัน'!$B265,ธุรการ!AA:AA)+SUMIF(เส้นแต่งหน้าขนมปัง!$C:$C,'รับ-จ่าย ประจำวัน'!$B265,เส้นแต่งหน้าขนมปัง!AA:AA)+SUMIF('วางแผนBC,CJ'!$C:$C,'รับ-จ่าย ประจำวัน'!$B265,'วางแผนBC,CJ'!AA:AA)+SUMIF(RD!$C:$C,'รับ-จ่าย ประจำวัน'!$B265,RD!AA:AA)+SUMIF('FG,ออนไล,คัดแยก'!$C:$C,'รับ-จ่าย ประจำวัน'!$B265,'FG,ออนไล,คัดแยก'!AA:AA)</f>
        <v>0</v>
      </c>
      <c r="BI265" s="16">
        <f>SUMIF(เตรียมส่วนผสม!$C:$C,'รับ-จ่าย ประจำวัน'!$B265,เตรียมส่วนผสม!AB:AB)+SUMIF(กวนไส้!$C:$C,'รับ-จ่าย ประจำวัน'!$B265,กวนไส้!AB:AB)+SUMIF(ผลิต1!$C:$C,'รับ-จ่าย ประจำวัน'!$B265,ผลิต1!AB:AB)+SUMIF(ผลิต2!$C:$C,'รับ-จ่าย ประจำวัน'!$B265,ผลิต2!AB:AB)+SUMIF(เส้นแต่งหน้าขนมเค้ก!$C:$C,'รับ-จ่าย ประจำวัน'!$B265,เส้นแต่งหน้าขนมเค้ก!AB:AB)+SUMIF(แพ็ค!$C:$C,'รับ-จ่าย ประจำวัน'!$B265,แพ็ค!AB:AB)+SUMIF(ธุรการ!$C:$C,'รับ-จ่าย ประจำวัน'!$B265,ธุรการ!AB:AB)+SUMIF(เส้นแต่งหน้าขนมปัง!$C:$C,'รับ-จ่าย ประจำวัน'!$B265,เส้นแต่งหน้าขนมปัง!AB:AB)+SUMIF('วางแผนBC,CJ'!$C:$C,'รับ-จ่าย ประจำวัน'!$B265,'วางแผนBC,CJ'!AB:AB)+SUMIF(RD!$C:$C,'รับ-จ่าย ประจำวัน'!$B265,RD!AB:AB)+SUMIF('FG,ออนไล,คัดแยก'!$C:$C,'รับ-จ่าย ประจำวัน'!$B265,'FG,ออนไล,คัดแยก'!AB:AB)</f>
        <v>1000</v>
      </c>
      <c r="BJ265" s="16">
        <f>SUMIF(เตรียมส่วนผสม!$C:$C,'รับ-จ่าย ประจำวัน'!$B265,เตรียมส่วนผสม!AC:AC)+SUMIF(กวนไส้!$C:$C,'รับ-จ่าย ประจำวัน'!$B265,กวนไส้!AC:AC)+SUMIF(ผลิต1!$C:$C,'รับ-จ่าย ประจำวัน'!$B265,ผลิต1!AC:AC)+SUMIF(ผลิต2!$C:$C,'รับ-จ่าย ประจำวัน'!$B265,ผลิต2!AC:AC)+SUMIF(เส้นแต่งหน้าขนมเค้ก!$C:$C,'รับ-จ่าย ประจำวัน'!$B265,เส้นแต่งหน้าขนมเค้ก!AC:AC)+SUMIF(แพ็ค!$C:$C,'รับ-จ่าย ประจำวัน'!$B265,แพ็ค!AC:AC)+SUMIF(ธุรการ!$C:$C,'รับ-จ่าย ประจำวัน'!$B265,ธุรการ!AC:AC)+SUMIF(เส้นแต่งหน้าขนมปัง!$C:$C,'รับ-จ่าย ประจำวัน'!$B265,เส้นแต่งหน้าขนมปัง!AC:AC)+SUMIF('วางแผนBC,CJ'!$C:$C,'รับ-จ่าย ประจำวัน'!$B265,'วางแผนBC,CJ'!AC:AC)+SUMIF(RD!$C:$C,'รับ-จ่าย ประจำวัน'!$B265,RD!AC:AC)+SUMIF('FG,ออนไล,คัดแยก'!$C:$C,'รับ-จ่าย ประจำวัน'!$B265,'FG,ออนไล,คัดแยก'!AC:AC)</f>
        <v>1000</v>
      </c>
      <c r="BK265" s="16">
        <f>SUMIF(เตรียมส่วนผสม!$C:$C,'รับ-จ่าย ประจำวัน'!$B265,เตรียมส่วนผสม!AD:AD)+SUMIF(กวนไส้!$C:$C,'รับ-จ่าย ประจำวัน'!$B265,กวนไส้!AD:AD)+SUMIF(ผลิต1!$C:$C,'รับ-จ่าย ประจำวัน'!$B265,ผลิต1!AD:AD)+SUMIF(ผลิต2!$C:$C,'รับ-จ่าย ประจำวัน'!$B265,ผลิต2!AD:AD)+SUMIF(เส้นแต่งหน้าขนมเค้ก!$C:$C,'รับ-จ่าย ประจำวัน'!$B265,เส้นแต่งหน้าขนมเค้ก!AD:AD)+SUMIF(แพ็ค!$C:$C,'รับ-จ่าย ประจำวัน'!$B265,แพ็ค!AD:AD)+SUMIF(ธุรการ!$C:$C,'รับ-จ่าย ประจำวัน'!$B265,ธุรการ!AD:AD)+SUMIF(เส้นแต่งหน้าขนมปัง!$C:$C,'รับ-จ่าย ประจำวัน'!$B265,เส้นแต่งหน้าขนมปัง!AD:AD)+SUMIF('วางแผนBC,CJ'!$C:$C,'รับ-จ่าย ประจำวัน'!$B265,'วางแผนBC,CJ'!AD:AD)+SUMIF(RD!$C:$C,'รับ-จ่าย ประจำวัน'!$B265,RD!AD:AD)+SUMIF('FG,ออนไล,คัดแยก'!$C:$C,'รับ-จ่าย ประจำวัน'!$B265,'FG,ออนไล,คัดแยก'!AD:AD)</f>
        <v>1000</v>
      </c>
      <c r="BL265" s="16">
        <f>SUMIF(เตรียมส่วนผสม!$C:$C,'รับ-จ่าย ประจำวัน'!$B265,เตรียมส่วนผสม!AE:AE)+SUMIF(กวนไส้!$C:$C,'รับ-จ่าย ประจำวัน'!$B265,กวนไส้!AE:AE)+SUMIF(ผลิต1!$C:$C,'รับ-จ่าย ประจำวัน'!$B265,ผลิต1!AE:AE)+SUMIF(ผลิต2!$C:$C,'รับ-จ่าย ประจำวัน'!$B265,ผลิต2!AE:AE)+SUMIF(เส้นแต่งหน้าขนมเค้ก!$C:$C,'รับ-จ่าย ประจำวัน'!$B265,เส้นแต่งหน้าขนมเค้ก!AE:AE)+SUMIF(แพ็ค!$C:$C,'รับ-จ่าย ประจำวัน'!$B265,แพ็ค!AE:AE)+SUMIF(ธุรการ!$C:$C,'รับ-จ่าย ประจำวัน'!$B265,ธุรการ!AE:AE)+SUMIF(เส้นแต่งหน้าขนมปัง!$C:$C,'รับ-จ่าย ประจำวัน'!$B265,เส้นแต่งหน้าขนมปัง!AE:AE)+SUMIF('วางแผนBC,CJ'!$C:$C,'รับ-จ่าย ประจำวัน'!$B265,'วางแผนBC,CJ'!AE:AE)+SUMIF(RD!$C:$C,'รับ-จ่าย ประจำวัน'!$B265,RD!AE:AE)+SUMIF('FG,ออนไล,คัดแยก'!$C:$C,'รับ-จ่าย ประจำวัน'!$B265,'FG,ออนไล,คัดแยก'!AE:AE)</f>
        <v>0</v>
      </c>
      <c r="BM265" s="16">
        <f>SUMIF(เตรียมส่วนผสม!$C:$C,'รับ-จ่าย ประจำวัน'!$B265,เตรียมส่วนผสม!AF:AF)+SUMIF(กวนไส้!$C:$C,'รับ-จ่าย ประจำวัน'!$B265,กวนไส้!AF:AF)+SUMIF(ผลิต1!$C:$C,'รับ-จ่าย ประจำวัน'!$B265,ผลิต1!AF:AF)+SUMIF(ผลิต2!$C:$C,'รับ-จ่าย ประจำวัน'!$B265,ผลิต2!AF:AF)+SUMIF(เส้นแต่งหน้าขนมเค้ก!$C:$C,'รับ-จ่าย ประจำวัน'!$B265,เส้นแต่งหน้าขนมเค้ก!AF:AF)+SUMIF(แพ็ค!$C:$C,'รับ-จ่าย ประจำวัน'!$B265,แพ็ค!AF:AF)+SUMIF(ธุรการ!$C:$C,'รับ-จ่าย ประจำวัน'!$B265,ธุรการ!AF:AF)+SUMIF(เส้นแต่งหน้าขนมปัง!$C:$C,'รับ-จ่าย ประจำวัน'!$B265,เส้นแต่งหน้าขนมปัง!AF:AF)+SUMIF('วางแผนBC,CJ'!$C:$C,'รับ-จ่าย ประจำวัน'!$B265,'วางแผนBC,CJ'!AF:AF)+SUMIF(RD!$C:$C,'รับ-จ่าย ประจำวัน'!$B265,RD!AF:AF)+SUMIF('FG,ออนไล,คัดแยก'!$C:$C,'รับ-จ่าย ประจำวัน'!$B265,'FG,ออนไล,คัดแยก'!AF:AF)</f>
        <v>1000</v>
      </c>
      <c r="BN265" s="16">
        <f>SUMIF(เตรียมส่วนผสม!$C:$C,'รับ-จ่าย ประจำวัน'!$B265,เตรียมส่วนผสม!AG:AG)+SUMIF(กวนไส้!$C:$C,'รับ-จ่าย ประจำวัน'!$B265,กวนไส้!AG:AG)+SUMIF(ผลิต1!$C:$C,'รับ-จ่าย ประจำวัน'!$B265,ผลิต1!AG:AG)+SUMIF(ผลิต2!$C:$C,'รับ-จ่าย ประจำวัน'!$B265,ผลิต2!AG:AG)+SUMIF(เส้นแต่งหน้าขนมเค้ก!$C:$C,'รับ-จ่าย ประจำวัน'!$B265,เส้นแต่งหน้าขนมเค้ก!AG:AG)+SUMIF(แพ็ค!$C:$C,'รับ-จ่าย ประจำวัน'!$B265,แพ็ค!AG:AG)+SUMIF(ธุรการ!$C:$C,'รับ-จ่าย ประจำวัน'!$B265,ธุรการ!AG:AG)+SUMIF(เส้นแต่งหน้าขนมปัง!$C:$C,'รับ-จ่าย ประจำวัน'!$B265,เส้นแต่งหน้าขนมปัง!AG:AG)+SUMIF('วางแผนBC,CJ'!$C:$C,'รับ-จ่าย ประจำวัน'!$B265,'วางแผนBC,CJ'!AG:AG)+SUMIF(RD!$C:$C,'รับ-จ่าย ประจำวัน'!$B265,RD!AG:AG)+SUMIF('FG,ออนไล,คัดแยก'!$C:$C,'รับ-จ่าย ประจำวัน'!$B265,'FG,ออนไล,คัดแยก'!AG:AG)</f>
        <v>1000</v>
      </c>
      <c r="BO265" s="16">
        <f>SUMIF(เตรียมส่วนผสม!$C:$C,'รับ-จ่าย ประจำวัน'!$B265,เตรียมส่วนผสม!AH:AH)+SUMIF(กวนไส้!$C:$C,'รับ-จ่าย ประจำวัน'!$B265,กวนไส้!AH:AH)+SUMIF(ผลิต1!$C:$C,'รับ-จ่าย ประจำวัน'!$B265,ผลิต1!AH:AH)+SUMIF(ผลิต2!$C:$C,'รับ-จ่าย ประจำวัน'!$B265,ผลิต2!AH:AH)+SUMIF(เส้นแต่งหน้าขนมเค้ก!$C:$C,'รับ-จ่าย ประจำวัน'!$B265,เส้นแต่งหน้าขนมเค้ก!AH:AH)+SUMIF(แพ็ค!$C:$C,'รับ-จ่าย ประจำวัน'!$B265,แพ็ค!AH:AH)+SUMIF(ธุรการ!$C:$C,'รับ-จ่าย ประจำวัน'!$B265,ธุรการ!AH:AH)+SUMIF(เส้นแต่งหน้าขนมปัง!$C:$C,'รับ-จ่าย ประจำวัน'!$B265,เส้นแต่งหน้าขนมปัง!AH:AH)+SUMIF('วางแผนBC,CJ'!$C:$C,'รับ-จ่าย ประจำวัน'!$B265,'วางแผนBC,CJ'!AH:AH)+SUMIF(RD!$C:$C,'รับ-จ่าย ประจำวัน'!$B265,RD!AH:AH)+SUMIF('FG,ออนไล,คัดแยก'!$C:$C,'รับ-จ่าย ประจำวัน'!$B265,'FG,ออนไล,คัดแยก'!AH:AH)</f>
        <v>0</v>
      </c>
      <c r="BP265" s="16">
        <f>SUMIF(เตรียมส่วนผสม!$C:$C,'รับ-จ่าย ประจำวัน'!$B265,เตรียมส่วนผสม!AI:AI)+SUMIF(กวนไส้!$C:$C,'รับ-จ่าย ประจำวัน'!$B265,กวนไส้!AI:AI)+SUMIF(ผลิต1!$C:$C,'รับ-จ่าย ประจำวัน'!$B265,ผลิต1!AI:AI)+SUMIF(ผลิต2!$C:$C,'รับ-จ่าย ประจำวัน'!$B265,ผลิต2!AI:AI)+SUMIF(เส้นแต่งหน้าขนมเค้ก!$C:$C,'รับ-จ่าย ประจำวัน'!$B265,เส้นแต่งหน้าขนมเค้ก!AI:AI)+SUMIF(แพ็ค!$C:$C,'รับ-จ่าย ประจำวัน'!$B265,แพ็ค!AI:AI)+SUMIF(ธุรการ!$C:$C,'รับ-จ่าย ประจำวัน'!$B265,ธุรการ!AI:AI)+SUMIF(เส้นแต่งหน้าขนมปัง!$C:$C,'รับ-จ่าย ประจำวัน'!$B265,เส้นแต่งหน้าขนมปัง!AI:AI)+SUMIF('วางแผนBC,CJ'!$C:$C,'รับ-จ่าย ประจำวัน'!$B265,'วางแผนBC,CJ'!AI:AI)+SUMIF(RD!$C:$C,'รับ-จ่าย ประจำวัน'!$B265,RD!AI:AI)+SUMIF('FG,ออนไล,คัดแยก'!$C:$C,'รับ-จ่าย ประจำวัน'!$B265,'FG,ออนไล,คัดแยก'!AI:AI)</f>
        <v>1000</v>
      </c>
      <c r="BQ265" s="16">
        <f>SUMIF(เตรียมส่วนผสม!$C:$C,'รับ-จ่าย ประจำวัน'!$B265,เตรียมส่วนผสม!AJ:AJ)+SUMIF(กวนไส้!$C:$C,'รับ-จ่าย ประจำวัน'!$B265,กวนไส้!AJ:AJ)+SUMIF(ผลิต1!$C:$C,'รับ-จ่าย ประจำวัน'!$B265,ผลิต1!AJ:AJ)+SUMIF(ผลิต2!$C:$C,'รับ-จ่าย ประจำวัน'!$B265,ผลิต2!AJ:AJ)+SUMIF(เส้นแต่งหน้าขนมเค้ก!$C:$C,'รับ-จ่าย ประจำวัน'!$B265,เส้นแต่งหน้าขนมเค้ก!AJ:AJ)+SUMIF(แพ็ค!$C:$C,'รับ-จ่าย ประจำวัน'!$B265,แพ็ค!AJ:AJ)+SUMIF(ธุรการ!$C:$C,'รับ-จ่าย ประจำวัน'!$B265,ธุรการ!AJ:AJ)+SUMIF(เส้นแต่งหน้าขนมปัง!$C:$C,'รับ-จ่าย ประจำวัน'!$B265,เส้นแต่งหน้าขนมปัง!AJ:AJ)+SUMIF('วางแผนBC,CJ'!$C:$C,'รับ-จ่าย ประจำวัน'!$B265,'วางแผนBC,CJ'!AJ:AJ)+SUMIF(RD!$C:$C,'รับ-จ่าย ประจำวัน'!$B265,RD!AJ:AJ)+SUMIF('FG,ออนไล,คัดแยก'!$C:$C,'รับ-จ่าย ประจำวัน'!$B265,'FG,ออนไล,คัดแยก'!AJ:AJ)</f>
        <v>0</v>
      </c>
      <c r="BR265" s="16">
        <f>SUMIF(เตรียมส่วนผสม!$C:$C,'รับ-จ่าย ประจำวัน'!$B265,เตรียมส่วนผสม!AK:AK)+SUMIF(กวนไส้!$C:$C,'รับ-จ่าย ประจำวัน'!$B265,กวนไส้!AK:AK)+SUMIF(ผลิต1!$C:$C,'รับ-จ่าย ประจำวัน'!$B265,ผลิต1!AK:AK)+SUMIF(ผลิต2!$C:$C,'รับ-จ่าย ประจำวัน'!$B265,ผลิต2!AK:AK)+SUMIF(เส้นแต่งหน้าขนมเค้ก!$C:$C,'รับ-จ่าย ประจำวัน'!$B265,เส้นแต่งหน้าขนมเค้ก!AK:AK)+SUMIF(แพ็ค!$C:$C,'รับ-จ่าย ประจำวัน'!$B265,แพ็ค!AK:AK)+SUMIF(ธุรการ!$C:$C,'รับ-จ่าย ประจำวัน'!$B265,ธุรการ!AK:AK)+SUMIF(เส้นแต่งหน้าขนมปัง!$C:$C,'รับ-จ่าย ประจำวัน'!$B265,เส้นแต่งหน้าขนมปัง!AK:AK)+SUMIF('วางแผนBC,CJ'!$C:$C,'รับ-จ่าย ประจำวัน'!$B265,'วางแผนBC,CJ'!AK:AK)+SUMIF(RD!$C:$C,'รับ-จ่าย ประจำวัน'!$B265,RD!AK:AK)+SUMIF('FG,ออนไล,คัดแยก'!$C:$C,'รับ-จ่าย ประจำวัน'!$B265,'FG,ออนไล,คัดแยก'!AK:AK)</f>
        <v>0</v>
      </c>
      <c r="BS265" s="16">
        <f>SUMIF(เตรียมส่วนผสม!$C:$C,'รับ-จ่าย ประจำวัน'!$B265,เตรียมส่วนผสม!AL:AL)+SUMIF(กวนไส้!$C:$C,'รับ-จ่าย ประจำวัน'!$B265,กวนไส้!AL:AL)+SUMIF(ผลิต1!$C:$C,'รับ-จ่าย ประจำวัน'!$B265,ผลิต1!AL:AL)+SUMIF(ผลิต2!$C:$C,'รับ-จ่าย ประจำวัน'!$B265,ผลิต2!AL:AL)+SUMIF(เส้นแต่งหน้าขนมเค้ก!$C:$C,'รับ-จ่าย ประจำวัน'!$B265,เส้นแต่งหน้าขนมเค้ก!AL:AL)+SUMIF(แพ็ค!$C:$C,'รับ-จ่าย ประจำวัน'!$B265,แพ็ค!AL:AL)+SUMIF(ธุรการ!$C:$C,'รับ-จ่าย ประจำวัน'!$B265,ธุรการ!AL:AL)+SUMIF(เส้นแต่งหน้าขนมปัง!$C:$C,'รับ-จ่าย ประจำวัน'!$B265,เส้นแต่งหน้าขนมปัง!AL:AL)+SUMIF('วางแผนBC,CJ'!$C:$C,'รับ-จ่าย ประจำวัน'!$B265,'วางแผนBC,CJ'!AL:AL)+SUMIF(RD!$C:$C,'รับ-จ่าย ประจำวัน'!$B265,RD!AL:AL)+SUMIF('FG,ออนไล,คัดแยก'!$C:$C,'รับ-จ่าย ประจำวัน'!$B265,'FG,ออนไล,คัดแยก'!AL:AL)</f>
        <v>0</v>
      </c>
      <c r="BT265" s="18">
        <f t="shared" si="60"/>
        <v>13000</v>
      </c>
      <c r="BU265" s="116"/>
      <c r="BV265" s="146">
        <f t="shared" si="61"/>
        <v>36000</v>
      </c>
      <c r="BW265" s="183">
        <v>30</v>
      </c>
      <c r="BX265" s="172">
        <f t="shared" ref="BX265:BX270" si="66">BT265/30</f>
        <v>433.33333333333331</v>
      </c>
      <c r="BY265" s="188">
        <f t="shared" si="63"/>
        <v>83.07692307692308</v>
      </c>
      <c r="BZ265" s="180">
        <f t="shared" ca="1" si="62"/>
        <v>46286.076923076922</v>
      </c>
      <c r="CA265" s="97"/>
      <c r="CB265" s="97"/>
      <c r="CC265" s="97"/>
      <c r="CD265" s="97"/>
      <c r="CE265" s="97"/>
      <c r="CF265" s="97"/>
      <c r="CG265" s="97"/>
      <c r="CH265" s="97"/>
      <c r="CI265" s="97"/>
      <c r="CJ265" s="94"/>
      <c r="CK265" s="9">
        <f t="shared" si="64"/>
        <v>36000</v>
      </c>
    </row>
    <row r="266" spans="1:89" x14ac:dyDescent="0.5">
      <c r="A266" s="149" t="s">
        <v>862</v>
      </c>
      <c r="B266" s="24">
        <v>1023201018</v>
      </c>
      <c r="C266" s="10" t="s">
        <v>2099</v>
      </c>
      <c r="D266" s="177" t="s">
        <v>91</v>
      </c>
      <c r="E266" s="28">
        <v>0</v>
      </c>
      <c r="F266" s="75"/>
      <c r="G266" s="11" t="s">
        <v>62</v>
      </c>
      <c r="H266" s="12">
        <v>38000</v>
      </c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3"/>
      <c r="AF266" s="13"/>
      <c r="AG266" s="13"/>
      <c r="AH266" s="13"/>
      <c r="AI266" s="14"/>
      <c r="AJ266" s="14"/>
      <c r="AK266" s="14"/>
      <c r="AL266" s="14"/>
      <c r="AM266" s="14"/>
      <c r="AN266" s="15">
        <f t="shared" si="59"/>
        <v>0</v>
      </c>
      <c r="AO266" s="16">
        <f>SUMIF(เตรียมส่วนผสม!$C:$C,'รับ-จ่าย ประจำวัน'!$B266,เตรียมส่วนผสม!H:H)+SUMIF(กวนไส้!$C:$C,'รับ-จ่าย ประจำวัน'!$B266,กวนไส้!H:H)+SUMIF(ผลิต1!$C:$C,'รับ-จ่าย ประจำวัน'!$B266,ผลิต1!H:H)+SUMIF(ผลิต2!$C:$C,'รับ-จ่าย ประจำวัน'!$B266,ผลิต2!H:H)+SUMIF(เส้นแต่งหน้าขนมเค้ก!$C:$C,'รับ-จ่าย ประจำวัน'!$B266,เส้นแต่งหน้าขนมเค้ก!H:H)+SUMIF(แพ็ค!$C:$C,'รับ-จ่าย ประจำวัน'!$B266,แพ็ค!H:H)+SUMIF(ธุรการ!$C:$C,'รับ-จ่าย ประจำวัน'!$B266,ธุรการ!H:H)+SUMIF(เส้นแต่งหน้าขนมปัง!$C:$C,'รับ-จ่าย ประจำวัน'!$B266,เส้นแต่งหน้าขนมปัง!H:H)+SUMIF('วางแผนBC,CJ'!$C:$C,'รับ-จ่าย ประจำวัน'!$B266,'วางแผนBC,CJ'!H:H)+SUMIF(RD!$C:$C,'รับ-จ่าย ประจำวัน'!$B266,RD!H:H)+SUMIF('FG,ออนไล,คัดแยก'!$C:$C,'รับ-จ่าย ประจำวัน'!$B266,'FG,ออนไล,คัดแยก'!H:H)</f>
        <v>0</v>
      </c>
      <c r="AP266" s="16">
        <f>SUMIF(เตรียมส่วนผสม!$C:$C,'รับ-จ่าย ประจำวัน'!$B266,เตรียมส่วนผสม!I:I)+SUMIF(กวนไส้!$C:$C,'รับ-จ่าย ประจำวัน'!$B266,กวนไส้!I:I)+SUMIF(ผลิต1!$C:$C,'รับ-จ่าย ประจำวัน'!$B266,ผลิต1!I:I)+SUMIF(ผลิต2!$C:$C,'รับ-จ่าย ประจำวัน'!$B266,ผลิต2!I:I)+SUMIF(เส้นแต่งหน้าขนมเค้ก!$C:$C,'รับ-จ่าย ประจำวัน'!$B266,เส้นแต่งหน้าขนมเค้ก!I:I)+SUMIF(แพ็ค!$C:$C,'รับ-จ่าย ประจำวัน'!$B266,แพ็ค!I:I)+SUMIF(ธุรการ!$C:$C,'รับ-จ่าย ประจำวัน'!$B266,ธุรการ!I:I)+SUMIF(เส้นแต่งหน้าขนมปัง!$C:$C,'รับ-จ่าย ประจำวัน'!$B266,เส้นแต่งหน้าขนมปัง!I:I)+SUMIF('วางแผนBC,CJ'!$C:$C,'รับ-จ่าย ประจำวัน'!$B266,'วางแผนBC,CJ'!I:I)+SUMIF(RD!$C:$C,'รับ-จ่าย ประจำวัน'!$B266,RD!I:I)+SUMIF('FG,ออนไล,คัดแยก'!$C:$C,'รับ-จ่าย ประจำวัน'!$B266,'FG,ออนไล,คัดแยก'!I:I)</f>
        <v>0</v>
      </c>
      <c r="AQ266" s="16">
        <f>SUMIF(เตรียมส่วนผสม!$C:$C,'รับ-จ่าย ประจำวัน'!$B266,เตรียมส่วนผสม!J:J)+SUMIF(กวนไส้!$C:$C,'รับ-จ่าย ประจำวัน'!$B266,กวนไส้!J:J)+SUMIF(ผลิต1!$C:$C,'รับ-จ่าย ประจำวัน'!$B266,ผลิต1!J:J)+SUMIF(ผลิต2!$C:$C,'รับ-จ่าย ประจำวัน'!$B266,ผลิต2!J:J)+SUMIF(เส้นแต่งหน้าขนมเค้ก!$C:$C,'รับ-จ่าย ประจำวัน'!$B266,เส้นแต่งหน้าขนมเค้ก!J:J)+SUMIF(แพ็ค!$C:$C,'รับ-จ่าย ประจำวัน'!$B266,แพ็ค!J:J)+SUMIF(ธุรการ!$C:$C,'รับ-จ่าย ประจำวัน'!$B266,ธุรการ!J:J)+SUMIF(เส้นแต่งหน้าขนมปัง!$C:$C,'รับ-จ่าย ประจำวัน'!$B266,เส้นแต่งหน้าขนมปัง!J:J)+SUMIF('วางแผนBC,CJ'!$C:$C,'รับ-จ่าย ประจำวัน'!$B266,'วางแผนBC,CJ'!J:J)+SUMIF(RD!$C:$C,'รับ-จ่าย ประจำวัน'!$B266,RD!J:J)+SUMIF('FG,ออนไล,คัดแยก'!$C:$C,'รับ-จ่าย ประจำวัน'!$B266,'FG,ออนไล,คัดแยก'!J:J)</f>
        <v>0</v>
      </c>
      <c r="AR266" s="16">
        <f>SUMIF(เตรียมส่วนผสม!$C:$C,'รับ-จ่าย ประจำวัน'!$B266,เตรียมส่วนผสม!K:K)+SUMIF(กวนไส้!$C:$C,'รับ-จ่าย ประจำวัน'!$B266,กวนไส้!K:K)+SUMIF(ผลิต1!$C:$C,'รับ-จ่าย ประจำวัน'!$B266,ผลิต1!K:K)+SUMIF(ผลิต2!$C:$C,'รับ-จ่าย ประจำวัน'!$B266,ผลิต2!K:K)+SUMIF(เส้นแต่งหน้าขนมเค้ก!$C:$C,'รับ-จ่าย ประจำวัน'!$B266,เส้นแต่งหน้าขนมเค้ก!K:K)+SUMIF(แพ็ค!$C:$C,'รับ-จ่าย ประจำวัน'!$B266,แพ็ค!K:K)+SUMIF(ธุรการ!$C:$C,'รับ-จ่าย ประจำวัน'!$B266,ธุรการ!K:K)+SUMIF(เส้นแต่งหน้าขนมปัง!$C:$C,'รับ-จ่าย ประจำวัน'!$B266,เส้นแต่งหน้าขนมปัง!K:K)+SUMIF('วางแผนBC,CJ'!$C:$C,'รับ-จ่าย ประจำวัน'!$B266,'วางแผนBC,CJ'!K:K)+SUMIF(RD!$C:$C,'รับ-จ่าย ประจำวัน'!$B266,RD!K:K)+SUMIF('FG,ออนไล,คัดแยก'!$C:$C,'รับ-จ่าย ประจำวัน'!$B266,'FG,ออนไล,คัดแยก'!K:K)</f>
        <v>0</v>
      </c>
      <c r="AS266" s="16">
        <f>SUMIF(เตรียมส่วนผสม!$C:$C,'รับ-จ่าย ประจำวัน'!$B266,เตรียมส่วนผสม!L:L)+SUMIF(กวนไส้!$C:$C,'รับ-จ่าย ประจำวัน'!$B266,กวนไส้!L:L)+SUMIF(ผลิต1!$C:$C,'รับ-จ่าย ประจำวัน'!$B266,ผลิต1!L:L)+SUMIF(ผลิต2!$C:$C,'รับ-จ่าย ประจำวัน'!$B266,ผลิต2!L:L)+SUMIF(เส้นแต่งหน้าขนมเค้ก!$C:$C,'รับ-จ่าย ประจำวัน'!$B266,เส้นแต่งหน้าขนมเค้ก!L:L)+SUMIF(แพ็ค!$C:$C,'รับ-จ่าย ประจำวัน'!$B266,แพ็ค!L:L)+SUMIF(ธุรการ!$C:$C,'รับ-จ่าย ประจำวัน'!$B266,ธุรการ!L:L)+SUMIF(เส้นแต่งหน้าขนมปัง!$C:$C,'รับ-จ่าย ประจำวัน'!$B266,เส้นแต่งหน้าขนมปัง!L:L)+SUMIF('วางแผนBC,CJ'!$C:$C,'รับ-จ่าย ประจำวัน'!$B266,'วางแผนBC,CJ'!L:L)+SUMIF(RD!$C:$C,'รับ-จ่าย ประจำวัน'!$B266,RD!L:L)+SUMIF('FG,ออนไล,คัดแยก'!$C:$C,'รับ-จ่าย ประจำวัน'!$B266,'FG,ออนไล,คัดแยก'!L:L)</f>
        <v>0</v>
      </c>
      <c r="AT266" s="16">
        <f>SUMIF(เตรียมส่วนผสม!$C:$C,'รับ-จ่าย ประจำวัน'!$B266,เตรียมส่วนผสม!M:M)+SUMIF(กวนไส้!$C:$C,'รับ-จ่าย ประจำวัน'!$B266,กวนไส้!M:M)+SUMIF(ผลิต1!$C:$C,'รับ-จ่าย ประจำวัน'!$B266,ผลิต1!M:M)+SUMIF(ผลิต2!$C:$C,'รับ-จ่าย ประจำวัน'!$B266,ผลิต2!M:M)+SUMIF(เส้นแต่งหน้าขนมเค้ก!$C:$C,'รับ-จ่าย ประจำวัน'!$B266,เส้นแต่งหน้าขนมเค้ก!M:M)+SUMIF(แพ็ค!$C:$C,'รับ-จ่าย ประจำวัน'!$B266,แพ็ค!M:M)+SUMIF(ธุรการ!$C:$C,'รับ-จ่าย ประจำวัน'!$B266,ธุรการ!M:M)+SUMIF(เส้นแต่งหน้าขนมปัง!$C:$C,'รับ-จ่าย ประจำวัน'!$B266,เส้นแต่งหน้าขนมปัง!M:M)+SUMIF('วางแผนBC,CJ'!$C:$C,'รับ-จ่าย ประจำวัน'!$B266,'วางแผนBC,CJ'!M:M)+SUMIF(RD!$C:$C,'รับ-จ่าย ประจำวัน'!$B266,RD!M:M)+SUMIF('FG,ออนไล,คัดแยก'!$C:$C,'รับ-จ่าย ประจำวัน'!$B266,'FG,ออนไล,คัดแยก'!M:M)</f>
        <v>0</v>
      </c>
      <c r="AU266" s="16">
        <f>SUMIF(เตรียมส่วนผสม!$C:$C,'รับ-จ่าย ประจำวัน'!$B266,เตรียมส่วนผสม!N:N)+SUMIF(กวนไส้!$C:$C,'รับ-จ่าย ประจำวัน'!$B266,กวนไส้!N:N)+SUMIF(ผลิต1!$C:$C,'รับ-จ่าย ประจำวัน'!$B266,ผลิต1!N:N)+SUMIF(ผลิต2!$C:$C,'รับ-จ่าย ประจำวัน'!$B266,ผลิต2!N:N)+SUMIF(เส้นแต่งหน้าขนมเค้ก!$C:$C,'รับ-จ่าย ประจำวัน'!$B266,เส้นแต่งหน้าขนมเค้ก!N:N)+SUMIF(แพ็ค!$C:$C,'รับ-จ่าย ประจำวัน'!$B266,แพ็ค!N:N)+SUMIF(ธุรการ!$C:$C,'รับ-จ่าย ประจำวัน'!$B266,ธุรการ!N:N)+SUMIF(เส้นแต่งหน้าขนมปัง!$C:$C,'รับ-จ่าย ประจำวัน'!$B266,เส้นแต่งหน้าขนมปัง!N:N)+SUMIF('วางแผนBC,CJ'!$C:$C,'รับ-จ่าย ประจำวัน'!$B266,'วางแผนBC,CJ'!N:N)+SUMIF(RD!$C:$C,'รับ-จ่าย ประจำวัน'!$B266,RD!N:N)+SUMIF('FG,ออนไล,คัดแยก'!$C:$C,'รับ-จ่าย ประจำวัน'!$B266,'FG,ออนไล,คัดแยก'!N:N)</f>
        <v>0</v>
      </c>
      <c r="AV266" s="16">
        <f>SUMIF(เตรียมส่วนผสม!$C:$C,'รับ-จ่าย ประจำวัน'!$B266,เตรียมส่วนผสม!O:O)+SUMIF(กวนไส้!$C:$C,'รับ-จ่าย ประจำวัน'!$B266,กวนไส้!O:O)+SUMIF(ผลิต1!$C:$C,'รับ-จ่าย ประจำวัน'!$B266,ผลิต1!O:O)+SUMIF(ผลิต2!$C:$C,'รับ-จ่าย ประจำวัน'!$B266,ผลิต2!O:O)+SUMIF(เส้นแต่งหน้าขนมเค้ก!$C:$C,'รับ-จ่าย ประจำวัน'!$B266,เส้นแต่งหน้าขนมเค้ก!O:O)+SUMIF(แพ็ค!$C:$C,'รับ-จ่าย ประจำวัน'!$B266,แพ็ค!O:O)+SUMIF(ธุรการ!$C:$C,'รับ-จ่าย ประจำวัน'!$B266,ธุรการ!O:O)+SUMIF(เส้นแต่งหน้าขนมปัง!$C:$C,'รับ-จ่าย ประจำวัน'!$B266,เส้นแต่งหน้าขนมปัง!O:O)+SUMIF('วางแผนBC,CJ'!$C:$C,'รับ-จ่าย ประจำวัน'!$B266,'วางแผนBC,CJ'!O:O)+SUMIF(RD!$C:$C,'รับ-จ่าย ประจำวัน'!$B266,RD!O:O)+SUMIF('FG,ออนไล,คัดแยก'!$C:$C,'รับ-จ่าย ประจำวัน'!$B266,'FG,ออนไล,คัดแยก'!O:O)</f>
        <v>0</v>
      </c>
      <c r="AW266" s="16">
        <f>SUMIF(เตรียมส่วนผสม!$C:$C,'รับ-จ่าย ประจำวัน'!$B266,เตรียมส่วนผสม!P:P)+SUMIF(กวนไส้!$C:$C,'รับ-จ่าย ประจำวัน'!$B266,กวนไส้!P:P)+SUMIF(ผลิต1!$C:$C,'รับ-จ่าย ประจำวัน'!$B266,ผลิต1!P:P)+SUMIF(ผลิต2!$C:$C,'รับ-จ่าย ประจำวัน'!$B266,ผลิต2!P:P)+SUMIF(เส้นแต่งหน้าขนมเค้ก!$C:$C,'รับ-จ่าย ประจำวัน'!$B266,เส้นแต่งหน้าขนมเค้ก!P:P)+SUMIF(แพ็ค!$C:$C,'รับ-จ่าย ประจำวัน'!$B266,แพ็ค!P:P)+SUMIF(ธุรการ!$C:$C,'รับ-จ่าย ประจำวัน'!$B266,ธุรการ!P:P)+SUMIF(เส้นแต่งหน้าขนมปัง!$C:$C,'รับ-จ่าย ประจำวัน'!$B266,เส้นแต่งหน้าขนมปัง!P:P)+SUMIF('วางแผนBC,CJ'!$C:$C,'รับ-จ่าย ประจำวัน'!$B266,'วางแผนBC,CJ'!P:P)+SUMIF(RD!$C:$C,'รับ-จ่าย ประจำวัน'!$B266,RD!P:P)+SUMIF('FG,ออนไล,คัดแยก'!$C:$C,'รับ-จ่าย ประจำวัน'!$B266,'FG,ออนไล,คัดแยก'!P:P)</f>
        <v>2000</v>
      </c>
      <c r="AX266" s="16">
        <f>SUMIF(เตรียมส่วนผสม!$C:$C,'รับ-จ่าย ประจำวัน'!$B266,เตรียมส่วนผสม!Q:Q)+SUMIF(กวนไส้!$C:$C,'รับ-จ่าย ประจำวัน'!$B266,กวนไส้!Q:Q)+SUMIF(ผลิต1!$C:$C,'รับ-จ่าย ประจำวัน'!$B266,ผลิต1!Q:Q)+SUMIF(ผลิต2!$C:$C,'รับ-จ่าย ประจำวัน'!$B266,ผลิต2!Q:Q)+SUMIF(เส้นแต่งหน้าขนมเค้ก!$C:$C,'รับ-จ่าย ประจำวัน'!$B266,เส้นแต่งหน้าขนมเค้ก!Q:Q)+SUMIF(แพ็ค!$C:$C,'รับ-จ่าย ประจำวัน'!$B266,แพ็ค!Q:Q)+SUMIF(ธุรการ!$C:$C,'รับ-จ่าย ประจำวัน'!$B266,ธุรการ!Q:Q)+SUMIF(เส้นแต่งหน้าขนมปัง!$C:$C,'รับ-จ่าย ประจำวัน'!$B266,เส้นแต่งหน้าขนมปัง!Q:Q)+SUMIF('วางแผนBC,CJ'!$C:$C,'รับ-จ่าย ประจำวัน'!$B266,'วางแผนBC,CJ'!Q:Q)+SUMIF(RD!$C:$C,'รับ-จ่าย ประจำวัน'!$B266,RD!Q:Q)+SUMIF('FG,ออนไล,คัดแยก'!$C:$C,'รับ-จ่าย ประจำวัน'!$B266,'FG,ออนไล,คัดแยก'!Q:Q)</f>
        <v>0</v>
      </c>
      <c r="AY266" s="16">
        <f>SUMIF(เตรียมส่วนผสม!$C:$C,'รับ-จ่าย ประจำวัน'!$B266,เตรียมส่วนผสม!R:R)+SUMIF(กวนไส้!$C:$C,'รับ-จ่าย ประจำวัน'!$B266,กวนไส้!R:R)+SUMIF(ผลิต1!$C:$C,'รับ-จ่าย ประจำวัน'!$B266,ผลิต1!R:R)+SUMIF(ผลิต2!$C:$C,'รับ-จ่าย ประจำวัน'!$B266,ผลิต2!R:R)+SUMIF(เส้นแต่งหน้าขนมเค้ก!$C:$C,'รับ-จ่าย ประจำวัน'!$B266,เส้นแต่งหน้าขนมเค้ก!R:R)+SUMIF(แพ็ค!$C:$C,'รับ-จ่าย ประจำวัน'!$B266,แพ็ค!R:R)+SUMIF(ธุรการ!$C:$C,'รับ-จ่าย ประจำวัน'!$B266,ธุรการ!R:R)+SUMIF(เส้นแต่งหน้าขนมปัง!$C:$C,'รับ-จ่าย ประจำวัน'!$B266,เส้นแต่งหน้าขนมปัง!R:R)+SUMIF('วางแผนBC,CJ'!$C:$C,'รับ-จ่าย ประจำวัน'!$B266,'วางแผนBC,CJ'!R:R)+SUMIF(RD!$C:$C,'รับ-จ่าย ประจำวัน'!$B266,RD!R:R)+SUMIF('FG,ออนไล,คัดแยก'!$C:$C,'รับ-จ่าย ประจำวัน'!$B266,'FG,ออนไล,คัดแยก'!R:R)</f>
        <v>0</v>
      </c>
      <c r="AZ266" s="16">
        <f>SUMIF(เตรียมส่วนผสม!$C:$C,'รับ-จ่าย ประจำวัน'!$B266,เตรียมส่วนผสม!S:S)+SUMIF(กวนไส้!$C:$C,'รับ-จ่าย ประจำวัน'!$B266,กวนไส้!S:S)+SUMIF(ผลิต1!$C:$C,'รับ-จ่าย ประจำวัน'!$B266,ผลิต1!S:S)+SUMIF(ผลิต2!$C:$C,'รับ-จ่าย ประจำวัน'!$B266,ผลิต2!S:S)+SUMIF(เส้นแต่งหน้าขนมเค้ก!$C:$C,'รับ-จ่าย ประจำวัน'!$B266,เส้นแต่งหน้าขนมเค้ก!S:S)+SUMIF(แพ็ค!$C:$C,'รับ-จ่าย ประจำวัน'!$B266,แพ็ค!S:S)+SUMIF(ธุรการ!$C:$C,'รับ-จ่าย ประจำวัน'!$B266,ธุรการ!S:S)+SUMIF(เส้นแต่งหน้าขนมปัง!$C:$C,'รับ-จ่าย ประจำวัน'!$B266,เส้นแต่งหน้าขนมปัง!S:S)+SUMIF('วางแผนBC,CJ'!$C:$C,'รับ-จ่าย ประจำวัน'!$B266,'วางแผนBC,CJ'!S:S)+SUMIF(RD!$C:$C,'รับ-จ่าย ประจำวัน'!$B266,RD!S:S)+SUMIF('FG,ออนไล,คัดแยก'!$C:$C,'รับ-จ่าย ประจำวัน'!$B266,'FG,ออนไล,คัดแยก'!S:S)</f>
        <v>0</v>
      </c>
      <c r="BA266" s="16">
        <f>SUMIF(เตรียมส่วนผสม!$C:$C,'รับ-จ่าย ประจำวัน'!$B266,เตรียมส่วนผสม!T:T)+SUMIF(กวนไส้!$C:$C,'รับ-จ่าย ประจำวัน'!$B266,กวนไส้!T:T)+SUMIF(ผลิต1!$C:$C,'รับ-จ่าย ประจำวัน'!$B266,ผลิต1!T:T)+SUMIF(ผลิต2!$C:$C,'รับ-จ่าย ประจำวัน'!$B266,ผลิต2!T:T)+SUMIF(เส้นแต่งหน้าขนมเค้ก!$C:$C,'รับ-จ่าย ประจำวัน'!$B266,เส้นแต่งหน้าขนมเค้ก!T:T)+SUMIF(แพ็ค!$C:$C,'รับ-จ่าย ประจำวัน'!$B266,แพ็ค!T:T)+SUMIF(ธุรการ!$C:$C,'รับ-จ่าย ประจำวัน'!$B266,ธุรการ!T:T)+SUMIF(เส้นแต่งหน้าขนมปัง!$C:$C,'รับ-จ่าย ประจำวัน'!$B266,เส้นแต่งหน้าขนมปัง!T:T)+SUMIF('วางแผนBC,CJ'!$C:$C,'รับ-จ่าย ประจำวัน'!$B266,'วางแผนBC,CJ'!T:T)+SUMIF(RD!$C:$C,'รับ-จ่าย ประจำวัน'!$B266,RD!T:T)+SUMIF('FG,ออนไล,คัดแยก'!$C:$C,'รับ-จ่าย ประจำวัน'!$B266,'FG,ออนไล,คัดแยก'!T:T)</f>
        <v>0</v>
      </c>
      <c r="BB266" s="16">
        <f>SUMIF(เตรียมส่วนผสม!$C:$C,'รับ-จ่าย ประจำวัน'!$B266,เตรียมส่วนผสม!U:U)+SUMIF(กวนไส้!$C:$C,'รับ-จ่าย ประจำวัน'!$B266,กวนไส้!U:U)+SUMIF(ผลิต1!$C:$C,'รับ-จ่าย ประจำวัน'!$B266,ผลิต1!U:U)+SUMIF(ผลิต2!$C:$C,'รับ-จ่าย ประจำวัน'!$B266,ผลิต2!U:U)+SUMIF(เส้นแต่งหน้าขนมเค้ก!$C:$C,'รับ-จ่าย ประจำวัน'!$B266,เส้นแต่งหน้าขนมเค้ก!U:U)+SUMIF(แพ็ค!$C:$C,'รับ-จ่าย ประจำวัน'!$B266,แพ็ค!U:U)+SUMIF(ธุรการ!$C:$C,'รับ-จ่าย ประจำวัน'!$B266,ธุรการ!U:U)+SUMIF(เส้นแต่งหน้าขนมปัง!$C:$C,'รับ-จ่าย ประจำวัน'!$B266,เส้นแต่งหน้าขนมปัง!U:U)+SUMIF('วางแผนBC,CJ'!$C:$C,'รับ-จ่าย ประจำวัน'!$B266,'วางแผนBC,CJ'!U:U)+SUMIF(RD!$C:$C,'รับ-จ่าย ประจำวัน'!$B266,RD!U:U)+SUMIF('FG,ออนไล,คัดแยก'!$C:$C,'รับ-จ่าย ประจำวัน'!$B266,'FG,ออนไล,คัดแยก'!U:U)</f>
        <v>2000</v>
      </c>
      <c r="BC266" s="16">
        <f>SUMIF(เตรียมส่วนผสม!$C:$C,'รับ-จ่าย ประจำวัน'!$B266,เตรียมส่วนผสม!V:V)+SUMIF(กวนไส้!$C:$C,'รับ-จ่าย ประจำวัน'!$B266,กวนไส้!V:V)+SUMIF(ผลิต1!$C:$C,'รับ-จ่าย ประจำวัน'!$B266,ผลิต1!V:V)+SUMIF(ผลิต2!$C:$C,'รับ-จ่าย ประจำวัน'!$B266,ผลิต2!V:V)+SUMIF(เส้นแต่งหน้าขนมเค้ก!$C:$C,'รับ-จ่าย ประจำวัน'!$B266,เส้นแต่งหน้าขนมเค้ก!V:V)+SUMIF(แพ็ค!$C:$C,'รับ-จ่าย ประจำวัน'!$B266,แพ็ค!V:V)+SUMIF(ธุรการ!$C:$C,'รับ-จ่าย ประจำวัน'!$B266,ธุรการ!V:V)+SUMIF(เส้นแต่งหน้าขนมปัง!$C:$C,'รับ-จ่าย ประจำวัน'!$B266,เส้นแต่งหน้าขนมปัง!V:V)+SUMIF('วางแผนBC,CJ'!$C:$C,'รับ-จ่าย ประจำวัน'!$B266,'วางแผนBC,CJ'!V:V)+SUMIF(RD!$C:$C,'รับ-จ่าย ประจำวัน'!$B266,RD!V:V)+SUMIF('FG,ออนไล,คัดแยก'!$C:$C,'รับ-จ่าย ประจำวัน'!$B266,'FG,ออนไล,คัดแยก'!V:V)</f>
        <v>0</v>
      </c>
      <c r="BD266" s="16">
        <f>SUMIF(เตรียมส่วนผสม!$C:$C,'รับ-จ่าย ประจำวัน'!$B266,เตรียมส่วนผสม!W:W)+SUMIF(กวนไส้!$C:$C,'รับ-จ่าย ประจำวัน'!$B266,กวนไส้!W:W)+SUMIF(ผลิต1!$C:$C,'รับ-จ่าย ประจำวัน'!$B266,ผลิต1!W:W)+SUMIF(ผลิต2!$C:$C,'รับ-จ่าย ประจำวัน'!$B266,ผลิต2!W:W)+SUMIF(เส้นแต่งหน้าขนมเค้ก!$C:$C,'รับ-จ่าย ประจำวัน'!$B266,เส้นแต่งหน้าขนมเค้ก!W:W)+SUMIF(แพ็ค!$C:$C,'รับ-จ่าย ประจำวัน'!$B266,แพ็ค!W:W)+SUMIF(ธุรการ!$C:$C,'รับ-จ่าย ประจำวัน'!$B266,ธุรการ!W:W)+SUMIF(เส้นแต่งหน้าขนมปัง!$C:$C,'รับ-จ่าย ประจำวัน'!$B266,เส้นแต่งหน้าขนมปัง!W:W)+SUMIF('วางแผนBC,CJ'!$C:$C,'รับ-จ่าย ประจำวัน'!$B266,'วางแผนBC,CJ'!W:W)+SUMIF(RD!$C:$C,'รับ-จ่าย ประจำวัน'!$B266,RD!W:W)+SUMIF('FG,ออนไล,คัดแยก'!$C:$C,'รับ-จ่าย ประจำวัน'!$B266,'FG,ออนไล,คัดแยก'!W:W)</f>
        <v>0</v>
      </c>
      <c r="BE266" s="16">
        <f>SUMIF(เตรียมส่วนผสม!$C:$C,'รับ-จ่าย ประจำวัน'!$B266,เตรียมส่วนผสม!X:X)+SUMIF(กวนไส้!$C:$C,'รับ-จ่าย ประจำวัน'!$B266,กวนไส้!X:X)+SUMIF(ผลิต1!$C:$C,'รับ-จ่าย ประจำวัน'!$B266,ผลิต1!X:X)+SUMIF(ผลิต2!$C:$C,'รับ-จ่าย ประจำวัน'!$B266,ผลิต2!X:X)+SUMIF(เส้นแต่งหน้าขนมเค้ก!$C:$C,'รับ-จ่าย ประจำวัน'!$B266,เส้นแต่งหน้าขนมเค้ก!X:X)+SUMIF(แพ็ค!$C:$C,'รับ-จ่าย ประจำวัน'!$B266,แพ็ค!X:X)+SUMIF(ธุรการ!$C:$C,'รับ-จ่าย ประจำวัน'!$B266,ธุรการ!X:X)+SUMIF(เส้นแต่งหน้าขนมปัง!$C:$C,'รับ-จ่าย ประจำวัน'!$B266,เส้นแต่งหน้าขนมปัง!X:X)+SUMIF('วางแผนBC,CJ'!$C:$C,'รับ-จ่าย ประจำวัน'!$B266,'วางแผนBC,CJ'!X:X)+SUMIF(RD!$C:$C,'รับ-จ่าย ประจำวัน'!$B266,RD!X:X)+SUMIF('FG,ออนไล,คัดแยก'!$C:$C,'รับ-จ่าย ประจำวัน'!$B266,'FG,ออนไล,คัดแยก'!X:X)</f>
        <v>0</v>
      </c>
      <c r="BF266" s="16">
        <f>SUMIF(เตรียมส่วนผสม!$C:$C,'รับ-จ่าย ประจำวัน'!$B266,เตรียมส่วนผสม!Y:Y)+SUMIF(กวนไส้!$C:$C,'รับ-จ่าย ประจำวัน'!$B266,กวนไส้!Y:Y)+SUMIF(ผลิต1!$C:$C,'รับ-จ่าย ประจำวัน'!$B266,ผลิต1!Y:Y)+SUMIF(ผลิต2!$C:$C,'รับ-จ่าย ประจำวัน'!$B266,ผลิต2!Y:Y)+SUMIF(เส้นแต่งหน้าขนมเค้ก!$C:$C,'รับ-จ่าย ประจำวัน'!$B266,เส้นแต่งหน้าขนมเค้ก!Y:Y)+SUMIF(แพ็ค!$C:$C,'รับ-จ่าย ประจำวัน'!$B266,แพ็ค!Y:Y)+SUMIF(ธุรการ!$C:$C,'รับ-จ่าย ประจำวัน'!$B266,ธุรการ!Y:Y)+SUMIF(เส้นแต่งหน้าขนมปัง!$C:$C,'รับ-จ่าย ประจำวัน'!$B266,เส้นแต่งหน้าขนมปัง!Y:Y)+SUMIF('วางแผนBC,CJ'!$C:$C,'รับ-จ่าย ประจำวัน'!$B266,'วางแผนBC,CJ'!Y:Y)+SUMIF(RD!$C:$C,'รับ-จ่าย ประจำวัน'!$B266,RD!Y:Y)+SUMIF('FG,ออนไล,คัดแยก'!$C:$C,'รับ-จ่าย ประจำวัน'!$B266,'FG,ออนไล,คัดแยก'!Y:Y)</f>
        <v>0</v>
      </c>
      <c r="BG266" s="16">
        <f>SUMIF(เตรียมส่วนผสม!$C:$C,'รับ-จ่าย ประจำวัน'!$B266,เตรียมส่วนผสม!Z:Z)+SUMIF(กวนไส้!$C:$C,'รับ-จ่าย ประจำวัน'!$B266,กวนไส้!Z:Z)+SUMIF(ผลิต1!$C:$C,'รับ-จ่าย ประจำวัน'!$B266,ผลิต1!Z:Z)+SUMIF(ผลิต2!$C:$C,'รับ-จ่าย ประจำวัน'!$B266,ผลิต2!Z:Z)+SUMIF(เส้นแต่งหน้าขนมเค้ก!$C:$C,'รับ-จ่าย ประจำวัน'!$B266,เส้นแต่งหน้าขนมเค้ก!Z:Z)+SUMIF(แพ็ค!$C:$C,'รับ-จ่าย ประจำวัน'!$B266,แพ็ค!Z:Z)+SUMIF(ธุรการ!$C:$C,'รับ-จ่าย ประจำวัน'!$B266,ธุรการ!Z:Z)+SUMIF(เส้นแต่งหน้าขนมปัง!$C:$C,'รับ-จ่าย ประจำวัน'!$B266,เส้นแต่งหน้าขนมปัง!Z:Z)+SUMIF('วางแผนBC,CJ'!$C:$C,'รับ-จ่าย ประจำวัน'!$B266,'วางแผนBC,CJ'!Z:Z)+SUMIF(RD!$C:$C,'รับ-จ่าย ประจำวัน'!$B266,RD!Z:Z)+SUMIF('FG,ออนไล,คัดแยก'!$C:$C,'รับ-จ่าย ประจำวัน'!$B266,'FG,ออนไล,คัดแยก'!Z:Z)</f>
        <v>0</v>
      </c>
      <c r="BH266" s="16">
        <f>SUMIF(เตรียมส่วนผสม!$C:$C,'รับ-จ่าย ประจำวัน'!$B266,เตรียมส่วนผสม!AA:AA)+SUMIF(กวนไส้!$C:$C,'รับ-จ่าย ประจำวัน'!$B266,กวนไส้!AA:AA)+SUMIF(ผลิต1!$C:$C,'รับ-จ่าย ประจำวัน'!$B266,ผลิต1!AA:AA)+SUMIF(ผลิต2!$C:$C,'รับ-จ่าย ประจำวัน'!$B266,ผลิต2!AA:AA)+SUMIF(เส้นแต่งหน้าขนมเค้ก!$C:$C,'รับ-จ่าย ประจำวัน'!$B266,เส้นแต่งหน้าขนมเค้ก!AA:AA)+SUMIF(แพ็ค!$C:$C,'รับ-จ่าย ประจำวัน'!$B266,แพ็ค!AA:AA)+SUMIF(ธุรการ!$C:$C,'รับ-จ่าย ประจำวัน'!$B266,ธุรการ!AA:AA)+SUMIF(เส้นแต่งหน้าขนมปัง!$C:$C,'รับ-จ่าย ประจำวัน'!$B266,เส้นแต่งหน้าขนมปัง!AA:AA)+SUMIF('วางแผนBC,CJ'!$C:$C,'รับ-จ่าย ประจำวัน'!$B266,'วางแผนBC,CJ'!AA:AA)+SUMIF(RD!$C:$C,'รับ-จ่าย ประจำวัน'!$B266,RD!AA:AA)+SUMIF('FG,ออนไล,คัดแยก'!$C:$C,'รับ-จ่าย ประจำวัน'!$B266,'FG,ออนไล,คัดแยก'!AA:AA)</f>
        <v>0</v>
      </c>
      <c r="BI266" s="16">
        <f>SUMIF(เตรียมส่วนผสม!$C:$C,'รับ-จ่าย ประจำวัน'!$B266,เตรียมส่วนผสม!AB:AB)+SUMIF(กวนไส้!$C:$C,'รับ-จ่าย ประจำวัน'!$B266,กวนไส้!AB:AB)+SUMIF(ผลิต1!$C:$C,'รับ-จ่าย ประจำวัน'!$B266,ผลิต1!AB:AB)+SUMIF(ผลิต2!$C:$C,'รับ-จ่าย ประจำวัน'!$B266,ผลิต2!AB:AB)+SUMIF(เส้นแต่งหน้าขนมเค้ก!$C:$C,'รับ-จ่าย ประจำวัน'!$B266,เส้นแต่งหน้าขนมเค้ก!AB:AB)+SUMIF(แพ็ค!$C:$C,'รับ-จ่าย ประจำวัน'!$B266,แพ็ค!AB:AB)+SUMIF(ธุรการ!$C:$C,'รับ-จ่าย ประจำวัน'!$B266,ธุรการ!AB:AB)+SUMIF(เส้นแต่งหน้าขนมปัง!$C:$C,'รับ-จ่าย ประจำวัน'!$B266,เส้นแต่งหน้าขนมปัง!AB:AB)+SUMIF('วางแผนBC,CJ'!$C:$C,'รับ-จ่าย ประจำวัน'!$B266,'วางแผนBC,CJ'!AB:AB)+SUMIF(RD!$C:$C,'รับ-จ่าย ประจำวัน'!$B266,RD!AB:AB)+SUMIF('FG,ออนไล,คัดแยก'!$C:$C,'รับ-จ่าย ประจำวัน'!$B266,'FG,ออนไล,คัดแยก'!AB:AB)</f>
        <v>0</v>
      </c>
      <c r="BJ266" s="16">
        <f>SUMIF(เตรียมส่วนผสม!$C:$C,'รับ-จ่าย ประจำวัน'!$B266,เตรียมส่วนผสม!AC:AC)+SUMIF(กวนไส้!$C:$C,'รับ-จ่าย ประจำวัน'!$B266,กวนไส้!AC:AC)+SUMIF(ผลิต1!$C:$C,'รับ-จ่าย ประจำวัน'!$B266,ผลิต1!AC:AC)+SUMIF(ผลิต2!$C:$C,'รับ-จ่าย ประจำวัน'!$B266,ผลิต2!AC:AC)+SUMIF(เส้นแต่งหน้าขนมเค้ก!$C:$C,'รับ-จ่าย ประจำวัน'!$B266,เส้นแต่งหน้าขนมเค้ก!AC:AC)+SUMIF(แพ็ค!$C:$C,'รับ-จ่าย ประจำวัน'!$B266,แพ็ค!AC:AC)+SUMIF(ธุรการ!$C:$C,'รับ-จ่าย ประจำวัน'!$B266,ธุรการ!AC:AC)+SUMIF(เส้นแต่งหน้าขนมปัง!$C:$C,'รับ-จ่าย ประจำวัน'!$B266,เส้นแต่งหน้าขนมปัง!AC:AC)+SUMIF('วางแผนBC,CJ'!$C:$C,'รับ-จ่าย ประจำวัน'!$B266,'วางแผนBC,CJ'!AC:AC)+SUMIF(RD!$C:$C,'รับ-จ่าย ประจำวัน'!$B266,RD!AC:AC)+SUMIF('FG,ออนไล,คัดแยก'!$C:$C,'รับ-จ่าย ประจำวัน'!$B266,'FG,ออนไล,คัดแยก'!AC:AC)</f>
        <v>0</v>
      </c>
      <c r="BK266" s="16">
        <f>SUMIF(เตรียมส่วนผสม!$C:$C,'รับ-จ่าย ประจำวัน'!$B266,เตรียมส่วนผสม!AD:AD)+SUMIF(กวนไส้!$C:$C,'รับ-จ่าย ประจำวัน'!$B266,กวนไส้!AD:AD)+SUMIF(ผลิต1!$C:$C,'รับ-จ่าย ประจำวัน'!$B266,ผลิต1!AD:AD)+SUMIF(ผลิต2!$C:$C,'รับ-จ่าย ประจำวัน'!$B266,ผลิต2!AD:AD)+SUMIF(เส้นแต่งหน้าขนมเค้ก!$C:$C,'รับ-จ่าย ประจำวัน'!$B266,เส้นแต่งหน้าขนมเค้ก!AD:AD)+SUMIF(แพ็ค!$C:$C,'รับ-จ่าย ประจำวัน'!$B266,แพ็ค!AD:AD)+SUMIF(ธุรการ!$C:$C,'รับ-จ่าย ประจำวัน'!$B266,ธุรการ!AD:AD)+SUMIF(เส้นแต่งหน้าขนมปัง!$C:$C,'รับ-จ่าย ประจำวัน'!$B266,เส้นแต่งหน้าขนมปัง!AD:AD)+SUMIF('วางแผนBC,CJ'!$C:$C,'รับ-จ่าย ประจำวัน'!$B266,'วางแผนBC,CJ'!AD:AD)+SUMIF(RD!$C:$C,'รับ-จ่าย ประจำวัน'!$B266,RD!AD:AD)+SUMIF('FG,ออนไล,คัดแยก'!$C:$C,'รับ-จ่าย ประจำวัน'!$B266,'FG,ออนไล,คัดแยก'!AD:AD)</f>
        <v>0</v>
      </c>
      <c r="BL266" s="16">
        <f>SUMIF(เตรียมส่วนผสม!$C:$C,'รับ-จ่าย ประจำวัน'!$B266,เตรียมส่วนผสม!AE:AE)+SUMIF(กวนไส้!$C:$C,'รับ-จ่าย ประจำวัน'!$B266,กวนไส้!AE:AE)+SUMIF(ผลิต1!$C:$C,'รับ-จ่าย ประจำวัน'!$B266,ผลิต1!AE:AE)+SUMIF(ผลิต2!$C:$C,'รับ-จ่าย ประจำวัน'!$B266,ผลิต2!AE:AE)+SUMIF(เส้นแต่งหน้าขนมเค้ก!$C:$C,'รับ-จ่าย ประจำวัน'!$B266,เส้นแต่งหน้าขนมเค้ก!AE:AE)+SUMIF(แพ็ค!$C:$C,'รับ-จ่าย ประจำวัน'!$B266,แพ็ค!AE:AE)+SUMIF(ธุรการ!$C:$C,'รับ-จ่าย ประจำวัน'!$B266,ธุรการ!AE:AE)+SUMIF(เส้นแต่งหน้าขนมปัง!$C:$C,'รับ-จ่าย ประจำวัน'!$B266,เส้นแต่งหน้าขนมปัง!AE:AE)+SUMIF('วางแผนBC,CJ'!$C:$C,'รับ-จ่าย ประจำวัน'!$B266,'วางแผนBC,CJ'!AE:AE)+SUMIF(RD!$C:$C,'รับ-จ่าย ประจำวัน'!$B266,RD!AE:AE)+SUMIF('FG,ออนไล,คัดแยก'!$C:$C,'รับ-จ่าย ประจำวัน'!$B266,'FG,ออนไล,คัดแยก'!AE:AE)</f>
        <v>0</v>
      </c>
      <c r="BM266" s="16">
        <f>SUMIF(เตรียมส่วนผสม!$C:$C,'รับ-จ่าย ประจำวัน'!$B266,เตรียมส่วนผสม!AF:AF)+SUMIF(กวนไส้!$C:$C,'รับ-จ่าย ประจำวัน'!$B266,กวนไส้!AF:AF)+SUMIF(ผลิต1!$C:$C,'รับ-จ่าย ประจำวัน'!$B266,ผลิต1!AF:AF)+SUMIF(ผลิต2!$C:$C,'รับ-จ่าย ประจำวัน'!$B266,ผลิต2!AF:AF)+SUMIF(เส้นแต่งหน้าขนมเค้ก!$C:$C,'รับ-จ่าย ประจำวัน'!$B266,เส้นแต่งหน้าขนมเค้ก!AF:AF)+SUMIF(แพ็ค!$C:$C,'รับ-จ่าย ประจำวัน'!$B266,แพ็ค!AF:AF)+SUMIF(ธุรการ!$C:$C,'รับ-จ่าย ประจำวัน'!$B266,ธุรการ!AF:AF)+SUMIF(เส้นแต่งหน้าขนมปัง!$C:$C,'รับ-จ่าย ประจำวัน'!$B266,เส้นแต่งหน้าขนมปัง!AF:AF)+SUMIF('วางแผนBC,CJ'!$C:$C,'รับ-จ่าย ประจำวัน'!$B266,'วางแผนBC,CJ'!AF:AF)+SUMIF(RD!$C:$C,'รับ-จ่าย ประจำวัน'!$B266,RD!AF:AF)+SUMIF('FG,ออนไล,คัดแยก'!$C:$C,'รับ-จ่าย ประจำวัน'!$B266,'FG,ออนไล,คัดแยก'!AF:AF)</f>
        <v>0</v>
      </c>
      <c r="BN266" s="16">
        <f>SUMIF(เตรียมส่วนผสม!$C:$C,'รับ-จ่าย ประจำวัน'!$B266,เตรียมส่วนผสม!AG:AG)+SUMIF(กวนไส้!$C:$C,'รับ-จ่าย ประจำวัน'!$B266,กวนไส้!AG:AG)+SUMIF(ผลิต1!$C:$C,'รับ-จ่าย ประจำวัน'!$B266,ผลิต1!AG:AG)+SUMIF(ผลิต2!$C:$C,'รับ-จ่าย ประจำวัน'!$B266,ผลิต2!AG:AG)+SUMIF(เส้นแต่งหน้าขนมเค้ก!$C:$C,'รับ-จ่าย ประจำวัน'!$B266,เส้นแต่งหน้าขนมเค้ก!AG:AG)+SUMIF(แพ็ค!$C:$C,'รับ-จ่าย ประจำวัน'!$B266,แพ็ค!AG:AG)+SUMIF(ธุรการ!$C:$C,'รับ-จ่าย ประจำวัน'!$B266,ธุรการ!AG:AG)+SUMIF(เส้นแต่งหน้าขนมปัง!$C:$C,'รับ-จ่าย ประจำวัน'!$B266,เส้นแต่งหน้าขนมปัง!AG:AG)+SUMIF('วางแผนBC,CJ'!$C:$C,'รับ-จ่าย ประจำวัน'!$B266,'วางแผนBC,CJ'!AG:AG)+SUMIF(RD!$C:$C,'รับ-จ่าย ประจำวัน'!$B266,RD!AG:AG)+SUMIF('FG,ออนไล,คัดแยก'!$C:$C,'รับ-จ่าย ประจำวัน'!$B266,'FG,ออนไล,คัดแยก'!AG:AG)</f>
        <v>0</v>
      </c>
      <c r="BO266" s="16">
        <f>SUMIF(เตรียมส่วนผสม!$C:$C,'รับ-จ่าย ประจำวัน'!$B266,เตรียมส่วนผสม!AH:AH)+SUMIF(กวนไส้!$C:$C,'รับ-จ่าย ประจำวัน'!$B266,กวนไส้!AH:AH)+SUMIF(ผลิต1!$C:$C,'รับ-จ่าย ประจำวัน'!$B266,ผลิต1!AH:AH)+SUMIF(ผลิต2!$C:$C,'รับ-จ่าย ประจำวัน'!$B266,ผลิต2!AH:AH)+SUMIF(เส้นแต่งหน้าขนมเค้ก!$C:$C,'รับ-จ่าย ประจำวัน'!$B266,เส้นแต่งหน้าขนมเค้ก!AH:AH)+SUMIF(แพ็ค!$C:$C,'รับ-จ่าย ประจำวัน'!$B266,แพ็ค!AH:AH)+SUMIF(ธุรการ!$C:$C,'รับ-จ่าย ประจำวัน'!$B266,ธุรการ!AH:AH)+SUMIF(เส้นแต่งหน้าขนมปัง!$C:$C,'รับ-จ่าย ประจำวัน'!$B266,เส้นแต่งหน้าขนมปัง!AH:AH)+SUMIF('วางแผนBC,CJ'!$C:$C,'รับ-จ่าย ประจำวัน'!$B266,'วางแผนBC,CJ'!AH:AH)+SUMIF(RD!$C:$C,'รับ-จ่าย ประจำวัน'!$B266,RD!AH:AH)+SUMIF('FG,ออนไล,คัดแยก'!$C:$C,'รับ-จ่าย ประจำวัน'!$B266,'FG,ออนไล,คัดแยก'!AH:AH)</f>
        <v>0</v>
      </c>
      <c r="BP266" s="16">
        <f>SUMIF(เตรียมส่วนผสม!$C:$C,'รับ-จ่าย ประจำวัน'!$B266,เตรียมส่วนผสม!AI:AI)+SUMIF(กวนไส้!$C:$C,'รับ-จ่าย ประจำวัน'!$B266,กวนไส้!AI:AI)+SUMIF(ผลิต1!$C:$C,'รับ-จ่าย ประจำวัน'!$B266,ผลิต1!AI:AI)+SUMIF(ผลิต2!$C:$C,'รับ-จ่าย ประจำวัน'!$B266,ผลิต2!AI:AI)+SUMIF(เส้นแต่งหน้าขนมเค้ก!$C:$C,'รับ-จ่าย ประจำวัน'!$B266,เส้นแต่งหน้าขนมเค้ก!AI:AI)+SUMIF(แพ็ค!$C:$C,'รับ-จ่าย ประจำวัน'!$B266,แพ็ค!AI:AI)+SUMIF(ธุรการ!$C:$C,'รับ-จ่าย ประจำวัน'!$B266,ธุรการ!AI:AI)+SUMIF(เส้นแต่งหน้าขนมปัง!$C:$C,'รับ-จ่าย ประจำวัน'!$B266,เส้นแต่งหน้าขนมปัง!AI:AI)+SUMIF('วางแผนBC,CJ'!$C:$C,'รับ-จ่าย ประจำวัน'!$B266,'วางแผนBC,CJ'!AI:AI)+SUMIF(RD!$C:$C,'รับ-จ่าย ประจำวัน'!$B266,RD!AI:AI)+SUMIF('FG,ออนไล,คัดแยก'!$C:$C,'รับ-จ่าย ประจำวัน'!$B266,'FG,ออนไล,คัดแยก'!AI:AI)</f>
        <v>0</v>
      </c>
      <c r="BQ266" s="16">
        <f>SUMIF(เตรียมส่วนผสม!$C:$C,'รับ-จ่าย ประจำวัน'!$B266,เตรียมส่วนผสม!AJ:AJ)+SUMIF(กวนไส้!$C:$C,'รับ-จ่าย ประจำวัน'!$B266,กวนไส้!AJ:AJ)+SUMIF(ผลิต1!$C:$C,'รับ-จ่าย ประจำวัน'!$B266,ผลิต1!AJ:AJ)+SUMIF(ผลิต2!$C:$C,'รับ-จ่าย ประจำวัน'!$B266,ผลิต2!AJ:AJ)+SUMIF(เส้นแต่งหน้าขนมเค้ก!$C:$C,'รับ-จ่าย ประจำวัน'!$B266,เส้นแต่งหน้าขนมเค้ก!AJ:AJ)+SUMIF(แพ็ค!$C:$C,'รับ-จ่าย ประจำวัน'!$B266,แพ็ค!AJ:AJ)+SUMIF(ธุรการ!$C:$C,'รับ-จ่าย ประจำวัน'!$B266,ธุรการ!AJ:AJ)+SUMIF(เส้นแต่งหน้าขนมปัง!$C:$C,'รับ-จ่าย ประจำวัน'!$B266,เส้นแต่งหน้าขนมปัง!AJ:AJ)+SUMIF('วางแผนBC,CJ'!$C:$C,'รับ-จ่าย ประจำวัน'!$B266,'วางแผนBC,CJ'!AJ:AJ)+SUMIF(RD!$C:$C,'รับ-จ่าย ประจำวัน'!$B266,RD!AJ:AJ)+SUMIF('FG,ออนไล,คัดแยก'!$C:$C,'รับ-จ่าย ประจำวัน'!$B266,'FG,ออนไล,คัดแยก'!AJ:AJ)</f>
        <v>0</v>
      </c>
      <c r="BR266" s="16">
        <f>SUMIF(เตรียมส่วนผสม!$C:$C,'รับ-จ่าย ประจำวัน'!$B266,เตรียมส่วนผสม!AK:AK)+SUMIF(กวนไส้!$C:$C,'รับ-จ่าย ประจำวัน'!$B266,กวนไส้!AK:AK)+SUMIF(ผลิต1!$C:$C,'รับ-จ่าย ประจำวัน'!$B266,ผลิต1!AK:AK)+SUMIF(ผลิต2!$C:$C,'รับ-จ่าย ประจำวัน'!$B266,ผลิต2!AK:AK)+SUMIF(เส้นแต่งหน้าขนมเค้ก!$C:$C,'รับ-จ่าย ประจำวัน'!$B266,เส้นแต่งหน้าขนมเค้ก!AK:AK)+SUMIF(แพ็ค!$C:$C,'รับ-จ่าย ประจำวัน'!$B266,แพ็ค!AK:AK)+SUMIF(ธุรการ!$C:$C,'รับ-จ่าย ประจำวัน'!$B266,ธุรการ!AK:AK)+SUMIF(เส้นแต่งหน้าขนมปัง!$C:$C,'รับ-จ่าย ประจำวัน'!$B266,เส้นแต่งหน้าขนมปัง!AK:AK)+SUMIF('วางแผนBC,CJ'!$C:$C,'รับ-จ่าย ประจำวัน'!$B266,'วางแผนBC,CJ'!AK:AK)+SUMIF(RD!$C:$C,'รับ-จ่าย ประจำวัน'!$B266,RD!AK:AK)+SUMIF('FG,ออนไล,คัดแยก'!$C:$C,'รับ-จ่าย ประจำวัน'!$B266,'FG,ออนไล,คัดแยก'!AK:AK)</f>
        <v>0</v>
      </c>
      <c r="BS266" s="16">
        <f>SUMIF(เตรียมส่วนผสม!$C:$C,'รับ-จ่าย ประจำวัน'!$B266,เตรียมส่วนผสม!AL:AL)+SUMIF(กวนไส้!$C:$C,'รับ-จ่าย ประจำวัน'!$B266,กวนไส้!AL:AL)+SUMIF(ผลิต1!$C:$C,'รับ-จ่าย ประจำวัน'!$B266,ผลิต1!AL:AL)+SUMIF(ผลิต2!$C:$C,'รับ-จ่าย ประจำวัน'!$B266,ผลิต2!AL:AL)+SUMIF(เส้นแต่งหน้าขนมเค้ก!$C:$C,'รับ-จ่าย ประจำวัน'!$B266,เส้นแต่งหน้าขนมเค้ก!AL:AL)+SUMIF(แพ็ค!$C:$C,'รับ-จ่าย ประจำวัน'!$B266,แพ็ค!AL:AL)+SUMIF(ธุรการ!$C:$C,'รับ-จ่าย ประจำวัน'!$B266,ธุรการ!AL:AL)+SUMIF(เส้นแต่งหน้าขนมปัง!$C:$C,'รับ-จ่าย ประจำวัน'!$B266,เส้นแต่งหน้าขนมปัง!AL:AL)+SUMIF('วางแผนBC,CJ'!$C:$C,'รับ-จ่าย ประจำวัน'!$B266,'วางแผนBC,CJ'!AL:AL)+SUMIF(RD!$C:$C,'รับ-จ่าย ประจำวัน'!$B266,RD!AL:AL)+SUMIF('FG,ออนไล,คัดแยก'!$C:$C,'รับ-จ่าย ประจำวัน'!$B266,'FG,ออนไล,คัดแยก'!AL:AL)</f>
        <v>0</v>
      </c>
      <c r="BT266" s="18">
        <f t="shared" si="60"/>
        <v>4000</v>
      </c>
      <c r="BU266" s="116"/>
      <c r="BV266" s="146">
        <f t="shared" si="61"/>
        <v>34000</v>
      </c>
      <c r="BW266" s="183">
        <v>30</v>
      </c>
      <c r="BX266" s="172">
        <f t="shared" si="66"/>
        <v>133.33333333333334</v>
      </c>
      <c r="BY266" s="188">
        <f t="shared" si="63"/>
        <v>254.99999999999997</v>
      </c>
      <c r="BZ266" s="180">
        <f t="shared" ca="1" si="62"/>
        <v>46458</v>
      </c>
      <c r="CA266" s="97"/>
      <c r="CB266" s="97"/>
      <c r="CC266" s="97"/>
      <c r="CD266" s="97"/>
      <c r="CE266" s="97"/>
      <c r="CF266" s="97"/>
      <c r="CG266" s="97"/>
      <c r="CH266" s="97"/>
      <c r="CI266" s="97"/>
      <c r="CJ266" s="94"/>
      <c r="CK266" s="9">
        <f t="shared" si="64"/>
        <v>34000</v>
      </c>
    </row>
    <row r="267" spans="1:89" x14ac:dyDescent="0.5">
      <c r="A267" s="149" t="s">
        <v>864</v>
      </c>
      <c r="B267" s="34">
        <v>1023201019</v>
      </c>
      <c r="C267" s="10" t="s">
        <v>2100</v>
      </c>
      <c r="D267" s="135" t="s">
        <v>91</v>
      </c>
      <c r="E267" s="11">
        <v>0</v>
      </c>
      <c r="F267" s="129"/>
      <c r="G267" s="11" t="s">
        <v>866</v>
      </c>
      <c r="H267" s="12">
        <v>36000</v>
      </c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3"/>
      <c r="AF267" s="13"/>
      <c r="AG267" s="13"/>
      <c r="AH267" s="13"/>
      <c r="AI267" s="14"/>
      <c r="AJ267" s="14"/>
      <c r="AK267" s="14"/>
      <c r="AL267" s="14"/>
      <c r="AM267" s="14"/>
      <c r="AN267" s="15">
        <f t="shared" si="59"/>
        <v>0</v>
      </c>
      <c r="AO267" s="16">
        <f>SUMIF(เตรียมส่วนผสม!$C:$C,'รับ-จ่าย ประจำวัน'!$B267,เตรียมส่วนผสม!H:H)+SUMIF(กวนไส้!$C:$C,'รับ-จ่าย ประจำวัน'!$B267,กวนไส้!H:H)+SUMIF(ผลิต1!$C:$C,'รับ-จ่าย ประจำวัน'!$B267,ผลิต1!H:H)+SUMIF(ผลิต2!$C:$C,'รับ-จ่าย ประจำวัน'!$B267,ผลิต2!H:H)+SUMIF(เส้นแต่งหน้าขนมเค้ก!$C:$C,'รับ-จ่าย ประจำวัน'!$B267,เส้นแต่งหน้าขนมเค้ก!H:H)+SUMIF(แพ็ค!$C:$C,'รับ-จ่าย ประจำวัน'!$B267,แพ็ค!H:H)+SUMIF(ธุรการ!$C:$C,'รับ-จ่าย ประจำวัน'!$B267,ธุรการ!H:H)+SUMIF(เส้นแต่งหน้าขนมปัง!$C:$C,'รับ-จ่าย ประจำวัน'!$B267,เส้นแต่งหน้าขนมปัง!H:H)+SUMIF('วางแผนBC,CJ'!$C:$C,'รับ-จ่าย ประจำวัน'!$B267,'วางแผนBC,CJ'!H:H)+SUMIF(RD!$C:$C,'รับ-จ่าย ประจำวัน'!$B267,RD!H:H)+SUMIF('FG,ออนไล,คัดแยก'!$C:$C,'รับ-จ่าย ประจำวัน'!$B267,'FG,ออนไล,คัดแยก'!H:H)</f>
        <v>0</v>
      </c>
      <c r="AP267" s="16">
        <f>SUMIF(เตรียมส่วนผสม!$C:$C,'รับ-จ่าย ประจำวัน'!$B267,เตรียมส่วนผสม!I:I)+SUMIF(กวนไส้!$C:$C,'รับ-จ่าย ประจำวัน'!$B267,กวนไส้!I:I)+SUMIF(ผลิต1!$C:$C,'รับ-จ่าย ประจำวัน'!$B267,ผลิต1!I:I)+SUMIF(ผลิต2!$C:$C,'รับ-จ่าย ประจำวัน'!$B267,ผลิต2!I:I)+SUMIF(เส้นแต่งหน้าขนมเค้ก!$C:$C,'รับ-จ่าย ประจำวัน'!$B267,เส้นแต่งหน้าขนมเค้ก!I:I)+SUMIF(แพ็ค!$C:$C,'รับ-จ่าย ประจำวัน'!$B267,แพ็ค!I:I)+SUMIF(ธุรการ!$C:$C,'รับ-จ่าย ประจำวัน'!$B267,ธุรการ!I:I)+SUMIF(เส้นแต่งหน้าขนมปัง!$C:$C,'รับ-จ่าย ประจำวัน'!$B267,เส้นแต่งหน้าขนมปัง!I:I)+SUMIF('วางแผนBC,CJ'!$C:$C,'รับ-จ่าย ประจำวัน'!$B267,'วางแผนBC,CJ'!I:I)+SUMIF(RD!$C:$C,'รับ-จ่าย ประจำวัน'!$B267,RD!I:I)+SUMIF('FG,ออนไล,คัดแยก'!$C:$C,'รับ-จ่าย ประจำวัน'!$B267,'FG,ออนไล,คัดแยก'!I:I)</f>
        <v>0</v>
      </c>
      <c r="AQ267" s="16">
        <f>SUMIF(เตรียมส่วนผสม!$C:$C,'รับ-จ่าย ประจำวัน'!$B267,เตรียมส่วนผสม!J:J)+SUMIF(กวนไส้!$C:$C,'รับ-จ่าย ประจำวัน'!$B267,กวนไส้!J:J)+SUMIF(ผลิต1!$C:$C,'รับ-จ่าย ประจำวัน'!$B267,ผลิต1!J:J)+SUMIF(ผลิต2!$C:$C,'รับ-จ่าย ประจำวัน'!$B267,ผลิต2!J:J)+SUMIF(เส้นแต่งหน้าขนมเค้ก!$C:$C,'รับ-จ่าย ประจำวัน'!$B267,เส้นแต่งหน้าขนมเค้ก!J:J)+SUMIF(แพ็ค!$C:$C,'รับ-จ่าย ประจำวัน'!$B267,แพ็ค!J:J)+SUMIF(ธุรการ!$C:$C,'รับ-จ่าย ประจำวัน'!$B267,ธุรการ!J:J)+SUMIF(เส้นแต่งหน้าขนมปัง!$C:$C,'รับ-จ่าย ประจำวัน'!$B267,เส้นแต่งหน้าขนมปัง!J:J)+SUMIF('วางแผนBC,CJ'!$C:$C,'รับ-จ่าย ประจำวัน'!$B267,'วางแผนBC,CJ'!J:J)+SUMIF(RD!$C:$C,'รับ-จ่าย ประจำวัน'!$B267,RD!J:J)+SUMIF('FG,ออนไล,คัดแยก'!$C:$C,'รับ-จ่าย ประจำวัน'!$B267,'FG,ออนไล,คัดแยก'!J:J)</f>
        <v>0</v>
      </c>
      <c r="AR267" s="16">
        <f>SUMIF(เตรียมส่วนผสม!$C:$C,'รับ-จ่าย ประจำวัน'!$B267,เตรียมส่วนผสม!K:K)+SUMIF(กวนไส้!$C:$C,'รับ-จ่าย ประจำวัน'!$B267,กวนไส้!K:K)+SUMIF(ผลิต1!$C:$C,'รับ-จ่าย ประจำวัน'!$B267,ผลิต1!K:K)+SUMIF(ผลิต2!$C:$C,'รับ-จ่าย ประจำวัน'!$B267,ผลิต2!K:K)+SUMIF(เส้นแต่งหน้าขนมเค้ก!$C:$C,'รับ-จ่าย ประจำวัน'!$B267,เส้นแต่งหน้าขนมเค้ก!K:K)+SUMIF(แพ็ค!$C:$C,'รับ-จ่าย ประจำวัน'!$B267,แพ็ค!K:K)+SUMIF(ธุรการ!$C:$C,'รับ-จ่าย ประจำวัน'!$B267,ธุรการ!K:K)+SUMIF(เส้นแต่งหน้าขนมปัง!$C:$C,'รับ-จ่าย ประจำวัน'!$B267,เส้นแต่งหน้าขนมปัง!K:K)+SUMIF('วางแผนBC,CJ'!$C:$C,'รับ-จ่าย ประจำวัน'!$B267,'วางแผนBC,CJ'!K:K)+SUMIF(RD!$C:$C,'รับ-จ่าย ประจำวัน'!$B267,RD!K:K)+SUMIF('FG,ออนไล,คัดแยก'!$C:$C,'รับ-จ่าย ประจำวัน'!$B267,'FG,ออนไล,คัดแยก'!K:K)</f>
        <v>0</v>
      </c>
      <c r="AS267" s="16">
        <f>SUMIF(เตรียมส่วนผสม!$C:$C,'รับ-จ่าย ประจำวัน'!$B267,เตรียมส่วนผสม!L:L)+SUMIF(กวนไส้!$C:$C,'รับ-จ่าย ประจำวัน'!$B267,กวนไส้!L:L)+SUMIF(ผลิต1!$C:$C,'รับ-จ่าย ประจำวัน'!$B267,ผลิต1!L:L)+SUMIF(ผลิต2!$C:$C,'รับ-จ่าย ประจำวัน'!$B267,ผลิต2!L:L)+SUMIF(เส้นแต่งหน้าขนมเค้ก!$C:$C,'รับ-จ่าย ประจำวัน'!$B267,เส้นแต่งหน้าขนมเค้ก!L:L)+SUMIF(แพ็ค!$C:$C,'รับ-จ่าย ประจำวัน'!$B267,แพ็ค!L:L)+SUMIF(ธุรการ!$C:$C,'รับ-จ่าย ประจำวัน'!$B267,ธุรการ!L:L)+SUMIF(เส้นแต่งหน้าขนมปัง!$C:$C,'รับ-จ่าย ประจำวัน'!$B267,เส้นแต่งหน้าขนมปัง!L:L)+SUMIF('วางแผนBC,CJ'!$C:$C,'รับ-จ่าย ประจำวัน'!$B267,'วางแผนBC,CJ'!L:L)+SUMIF(RD!$C:$C,'รับ-จ่าย ประจำวัน'!$B267,RD!L:L)+SUMIF('FG,ออนไล,คัดแยก'!$C:$C,'รับ-จ่าย ประจำวัน'!$B267,'FG,ออนไล,คัดแยก'!L:L)</f>
        <v>0</v>
      </c>
      <c r="AT267" s="16">
        <f>SUMIF(เตรียมส่วนผสม!$C:$C,'รับ-จ่าย ประจำวัน'!$B267,เตรียมส่วนผสม!M:M)+SUMIF(กวนไส้!$C:$C,'รับ-จ่าย ประจำวัน'!$B267,กวนไส้!M:M)+SUMIF(ผลิต1!$C:$C,'รับ-จ่าย ประจำวัน'!$B267,ผลิต1!M:M)+SUMIF(ผลิต2!$C:$C,'รับ-จ่าย ประจำวัน'!$B267,ผลิต2!M:M)+SUMIF(เส้นแต่งหน้าขนมเค้ก!$C:$C,'รับ-จ่าย ประจำวัน'!$B267,เส้นแต่งหน้าขนมเค้ก!M:M)+SUMIF(แพ็ค!$C:$C,'รับ-จ่าย ประจำวัน'!$B267,แพ็ค!M:M)+SUMIF(ธุรการ!$C:$C,'รับ-จ่าย ประจำวัน'!$B267,ธุรการ!M:M)+SUMIF(เส้นแต่งหน้าขนมปัง!$C:$C,'รับ-จ่าย ประจำวัน'!$B267,เส้นแต่งหน้าขนมปัง!M:M)+SUMIF('วางแผนBC,CJ'!$C:$C,'รับ-จ่าย ประจำวัน'!$B267,'วางแผนBC,CJ'!M:M)+SUMIF(RD!$C:$C,'รับ-จ่าย ประจำวัน'!$B267,RD!M:M)+SUMIF('FG,ออนไล,คัดแยก'!$C:$C,'รับ-จ่าย ประจำวัน'!$B267,'FG,ออนไล,คัดแยก'!M:M)</f>
        <v>0</v>
      </c>
      <c r="AU267" s="16">
        <f>SUMIF(เตรียมส่วนผสม!$C:$C,'รับ-จ่าย ประจำวัน'!$B267,เตรียมส่วนผสม!N:N)+SUMIF(กวนไส้!$C:$C,'รับ-จ่าย ประจำวัน'!$B267,กวนไส้!N:N)+SUMIF(ผลิต1!$C:$C,'รับ-จ่าย ประจำวัน'!$B267,ผลิต1!N:N)+SUMIF(ผลิต2!$C:$C,'รับ-จ่าย ประจำวัน'!$B267,ผลิต2!N:N)+SUMIF(เส้นแต่งหน้าขนมเค้ก!$C:$C,'รับ-จ่าย ประจำวัน'!$B267,เส้นแต่งหน้าขนมเค้ก!N:N)+SUMIF(แพ็ค!$C:$C,'รับ-จ่าย ประจำวัน'!$B267,แพ็ค!N:N)+SUMIF(ธุรการ!$C:$C,'รับ-จ่าย ประจำวัน'!$B267,ธุรการ!N:N)+SUMIF(เส้นแต่งหน้าขนมปัง!$C:$C,'รับ-จ่าย ประจำวัน'!$B267,เส้นแต่งหน้าขนมปัง!N:N)+SUMIF('วางแผนBC,CJ'!$C:$C,'รับ-จ่าย ประจำวัน'!$B267,'วางแผนBC,CJ'!N:N)+SUMIF(RD!$C:$C,'รับ-จ่าย ประจำวัน'!$B267,RD!N:N)+SUMIF('FG,ออนไล,คัดแยก'!$C:$C,'รับ-จ่าย ประจำวัน'!$B267,'FG,ออนไล,คัดแยก'!N:N)</f>
        <v>2000</v>
      </c>
      <c r="AV267" s="16">
        <f>SUMIF(เตรียมส่วนผสม!$C:$C,'รับ-จ่าย ประจำวัน'!$B267,เตรียมส่วนผสม!O:O)+SUMIF(กวนไส้!$C:$C,'รับ-จ่าย ประจำวัน'!$B267,กวนไส้!O:O)+SUMIF(ผลิต1!$C:$C,'รับ-จ่าย ประจำวัน'!$B267,ผลิต1!O:O)+SUMIF(ผลิต2!$C:$C,'รับ-จ่าย ประจำวัน'!$B267,ผลิต2!O:O)+SUMIF(เส้นแต่งหน้าขนมเค้ก!$C:$C,'รับ-จ่าย ประจำวัน'!$B267,เส้นแต่งหน้าขนมเค้ก!O:O)+SUMIF(แพ็ค!$C:$C,'รับ-จ่าย ประจำวัน'!$B267,แพ็ค!O:O)+SUMIF(ธุรการ!$C:$C,'รับ-จ่าย ประจำวัน'!$B267,ธุรการ!O:O)+SUMIF(เส้นแต่งหน้าขนมปัง!$C:$C,'รับ-จ่าย ประจำวัน'!$B267,เส้นแต่งหน้าขนมปัง!O:O)+SUMIF('วางแผนBC,CJ'!$C:$C,'รับ-จ่าย ประจำวัน'!$B267,'วางแผนBC,CJ'!O:O)+SUMIF(RD!$C:$C,'รับ-จ่าย ประจำวัน'!$B267,RD!O:O)+SUMIF('FG,ออนไล,คัดแยก'!$C:$C,'รับ-จ่าย ประจำวัน'!$B267,'FG,ออนไล,คัดแยก'!O:O)</f>
        <v>0</v>
      </c>
      <c r="AW267" s="16">
        <f>SUMIF(เตรียมส่วนผสม!$C:$C,'รับ-จ่าย ประจำวัน'!$B267,เตรียมส่วนผสม!P:P)+SUMIF(กวนไส้!$C:$C,'รับ-จ่าย ประจำวัน'!$B267,กวนไส้!P:P)+SUMIF(ผลิต1!$C:$C,'รับ-จ่าย ประจำวัน'!$B267,ผลิต1!P:P)+SUMIF(ผลิต2!$C:$C,'รับ-จ่าย ประจำวัน'!$B267,ผลิต2!P:P)+SUMIF(เส้นแต่งหน้าขนมเค้ก!$C:$C,'รับ-จ่าย ประจำวัน'!$B267,เส้นแต่งหน้าขนมเค้ก!P:P)+SUMIF(แพ็ค!$C:$C,'รับ-จ่าย ประจำวัน'!$B267,แพ็ค!P:P)+SUMIF(ธุรการ!$C:$C,'รับ-จ่าย ประจำวัน'!$B267,ธุรการ!P:P)+SUMIF(เส้นแต่งหน้าขนมปัง!$C:$C,'รับ-จ่าย ประจำวัน'!$B267,เส้นแต่งหน้าขนมปัง!P:P)+SUMIF('วางแผนBC,CJ'!$C:$C,'รับ-จ่าย ประจำวัน'!$B267,'วางแผนBC,CJ'!P:P)+SUMIF(RD!$C:$C,'รับ-จ่าย ประจำวัน'!$B267,RD!P:P)+SUMIF('FG,ออนไล,คัดแยก'!$C:$C,'รับ-จ่าย ประจำวัน'!$B267,'FG,ออนไล,คัดแยก'!P:P)</f>
        <v>2000</v>
      </c>
      <c r="AX267" s="16">
        <f>SUMIF(เตรียมส่วนผสม!$C:$C,'รับ-จ่าย ประจำวัน'!$B267,เตรียมส่วนผสม!Q:Q)+SUMIF(กวนไส้!$C:$C,'รับ-จ่าย ประจำวัน'!$B267,กวนไส้!Q:Q)+SUMIF(ผลิต1!$C:$C,'รับ-จ่าย ประจำวัน'!$B267,ผลิต1!Q:Q)+SUMIF(ผลิต2!$C:$C,'รับ-จ่าย ประจำวัน'!$B267,ผลิต2!Q:Q)+SUMIF(เส้นแต่งหน้าขนมเค้ก!$C:$C,'รับ-จ่าย ประจำวัน'!$B267,เส้นแต่งหน้าขนมเค้ก!Q:Q)+SUMIF(แพ็ค!$C:$C,'รับ-จ่าย ประจำวัน'!$B267,แพ็ค!Q:Q)+SUMIF(ธุรการ!$C:$C,'รับ-จ่าย ประจำวัน'!$B267,ธุรการ!Q:Q)+SUMIF(เส้นแต่งหน้าขนมปัง!$C:$C,'รับ-จ่าย ประจำวัน'!$B267,เส้นแต่งหน้าขนมปัง!Q:Q)+SUMIF('วางแผนBC,CJ'!$C:$C,'รับ-จ่าย ประจำวัน'!$B267,'วางแผนBC,CJ'!Q:Q)+SUMIF(RD!$C:$C,'รับ-จ่าย ประจำวัน'!$B267,RD!Q:Q)+SUMIF('FG,ออนไล,คัดแยก'!$C:$C,'รับ-จ่าย ประจำวัน'!$B267,'FG,ออนไล,คัดแยก'!Q:Q)</f>
        <v>0</v>
      </c>
      <c r="AY267" s="16">
        <f>SUMIF(เตรียมส่วนผสม!$C:$C,'รับ-จ่าย ประจำวัน'!$B267,เตรียมส่วนผสม!R:R)+SUMIF(กวนไส้!$C:$C,'รับ-จ่าย ประจำวัน'!$B267,กวนไส้!R:R)+SUMIF(ผลิต1!$C:$C,'รับ-จ่าย ประจำวัน'!$B267,ผลิต1!R:R)+SUMIF(ผลิต2!$C:$C,'รับ-จ่าย ประจำวัน'!$B267,ผลิต2!R:R)+SUMIF(เส้นแต่งหน้าขนมเค้ก!$C:$C,'รับ-จ่าย ประจำวัน'!$B267,เส้นแต่งหน้าขนมเค้ก!R:R)+SUMIF(แพ็ค!$C:$C,'รับ-จ่าย ประจำวัน'!$B267,แพ็ค!R:R)+SUMIF(ธุรการ!$C:$C,'รับ-จ่าย ประจำวัน'!$B267,ธุรการ!R:R)+SUMIF(เส้นแต่งหน้าขนมปัง!$C:$C,'รับ-จ่าย ประจำวัน'!$B267,เส้นแต่งหน้าขนมปัง!R:R)+SUMIF('วางแผนBC,CJ'!$C:$C,'รับ-จ่าย ประจำวัน'!$B267,'วางแผนBC,CJ'!R:R)+SUMIF(RD!$C:$C,'รับ-จ่าย ประจำวัน'!$B267,RD!R:R)+SUMIF('FG,ออนไล,คัดแยก'!$C:$C,'รับ-จ่าย ประจำวัน'!$B267,'FG,ออนไล,คัดแยก'!R:R)</f>
        <v>0</v>
      </c>
      <c r="AZ267" s="16">
        <f>SUMIF(เตรียมส่วนผสม!$C:$C,'รับ-จ่าย ประจำวัน'!$B267,เตรียมส่วนผสม!S:S)+SUMIF(กวนไส้!$C:$C,'รับ-จ่าย ประจำวัน'!$B267,กวนไส้!S:S)+SUMIF(ผลิต1!$C:$C,'รับ-จ่าย ประจำวัน'!$B267,ผลิต1!S:S)+SUMIF(ผลิต2!$C:$C,'รับ-จ่าย ประจำวัน'!$B267,ผลิต2!S:S)+SUMIF(เส้นแต่งหน้าขนมเค้ก!$C:$C,'รับ-จ่าย ประจำวัน'!$B267,เส้นแต่งหน้าขนมเค้ก!S:S)+SUMIF(แพ็ค!$C:$C,'รับ-จ่าย ประจำวัน'!$B267,แพ็ค!S:S)+SUMIF(ธุรการ!$C:$C,'รับ-จ่าย ประจำวัน'!$B267,ธุรการ!S:S)+SUMIF(เส้นแต่งหน้าขนมปัง!$C:$C,'รับ-จ่าย ประจำวัน'!$B267,เส้นแต่งหน้าขนมปัง!S:S)+SUMIF('วางแผนBC,CJ'!$C:$C,'รับ-จ่าย ประจำวัน'!$B267,'วางแผนBC,CJ'!S:S)+SUMIF(RD!$C:$C,'รับ-จ่าย ประจำวัน'!$B267,RD!S:S)+SUMIF('FG,ออนไล,คัดแยก'!$C:$C,'รับ-จ่าย ประจำวัน'!$B267,'FG,ออนไล,คัดแยก'!S:S)</f>
        <v>0</v>
      </c>
      <c r="BA267" s="16">
        <f>SUMIF(เตรียมส่วนผสม!$C:$C,'รับ-จ่าย ประจำวัน'!$B267,เตรียมส่วนผสม!T:T)+SUMIF(กวนไส้!$C:$C,'รับ-จ่าย ประจำวัน'!$B267,กวนไส้!T:T)+SUMIF(ผลิต1!$C:$C,'รับ-จ่าย ประจำวัน'!$B267,ผลิต1!T:T)+SUMIF(ผลิต2!$C:$C,'รับ-จ่าย ประจำวัน'!$B267,ผลิต2!T:T)+SUMIF(เส้นแต่งหน้าขนมเค้ก!$C:$C,'รับ-จ่าย ประจำวัน'!$B267,เส้นแต่งหน้าขนมเค้ก!T:T)+SUMIF(แพ็ค!$C:$C,'รับ-จ่าย ประจำวัน'!$B267,แพ็ค!T:T)+SUMIF(ธุรการ!$C:$C,'รับ-จ่าย ประจำวัน'!$B267,ธุรการ!T:T)+SUMIF(เส้นแต่งหน้าขนมปัง!$C:$C,'รับ-จ่าย ประจำวัน'!$B267,เส้นแต่งหน้าขนมปัง!T:T)+SUMIF('วางแผนBC,CJ'!$C:$C,'รับ-จ่าย ประจำวัน'!$B267,'วางแผนBC,CJ'!T:T)+SUMIF(RD!$C:$C,'รับ-จ่าย ประจำวัน'!$B267,RD!T:T)+SUMIF('FG,ออนไล,คัดแยก'!$C:$C,'รับ-จ่าย ประจำวัน'!$B267,'FG,ออนไล,คัดแยก'!T:T)</f>
        <v>0</v>
      </c>
      <c r="BB267" s="16">
        <f>SUMIF(เตรียมส่วนผสม!$C:$C,'รับ-จ่าย ประจำวัน'!$B267,เตรียมส่วนผสม!U:U)+SUMIF(กวนไส้!$C:$C,'รับ-จ่าย ประจำวัน'!$B267,กวนไส้!U:U)+SUMIF(ผลิต1!$C:$C,'รับ-จ่าย ประจำวัน'!$B267,ผลิต1!U:U)+SUMIF(ผลิต2!$C:$C,'รับ-จ่าย ประจำวัน'!$B267,ผลิต2!U:U)+SUMIF(เส้นแต่งหน้าขนมเค้ก!$C:$C,'รับ-จ่าย ประจำวัน'!$B267,เส้นแต่งหน้าขนมเค้ก!U:U)+SUMIF(แพ็ค!$C:$C,'รับ-จ่าย ประจำวัน'!$B267,แพ็ค!U:U)+SUMIF(ธุรการ!$C:$C,'รับ-จ่าย ประจำวัน'!$B267,ธุรการ!U:U)+SUMIF(เส้นแต่งหน้าขนมปัง!$C:$C,'รับ-จ่าย ประจำวัน'!$B267,เส้นแต่งหน้าขนมปัง!U:U)+SUMIF('วางแผนBC,CJ'!$C:$C,'รับ-จ่าย ประจำวัน'!$B267,'วางแผนBC,CJ'!U:U)+SUMIF(RD!$C:$C,'รับ-จ่าย ประจำวัน'!$B267,RD!U:U)+SUMIF('FG,ออนไล,คัดแยก'!$C:$C,'รับ-จ่าย ประจำวัน'!$B267,'FG,ออนไล,คัดแยก'!U:U)</f>
        <v>2000</v>
      </c>
      <c r="BC267" s="16">
        <f>SUMIF(เตรียมส่วนผสม!$C:$C,'รับ-จ่าย ประจำวัน'!$B267,เตรียมส่วนผสม!V:V)+SUMIF(กวนไส้!$C:$C,'รับ-จ่าย ประจำวัน'!$B267,กวนไส้!V:V)+SUMIF(ผลิต1!$C:$C,'รับ-จ่าย ประจำวัน'!$B267,ผลิต1!V:V)+SUMIF(ผลิต2!$C:$C,'รับ-จ่าย ประจำวัน'!$B267,ผลิต2!V:V)+SUMIF(เส้นแต่งหน้าขนมเค้ก!$C:$C,'รับ-จ่าย ประจำวัน'!$B267,เส้นแต่งหน้าขนมเค้ก!V:V)+SUMIF(แพ็ค!$C:$C,'รับ-จ่าย ประจำวัน'!$B267,แพ็ค!V:V)+SUMIF(ธุรการ!$C:$C,'รับ-จ่าย ประจำวัน'!$B267,ธุรการ!V:V)+SUMIF(เส้นแต่งหน้าขนมปัง!$C:$C,'รับ-จ่าย ประจำวัน'!$B267,เส้นแต่งหน้าขนมปัง!V:V)+SUMIF('วางแผนBC,CJ'!$C:$C,'รับ-จ่าย ประจำวัน'!$B267,'วางแผนBC,CJ'!V:V)+SUMIF(RD!$C:$C,'รับ-จ่าย ประจำวัน'!$B267,RD!V:V)+SUMIF('FG,ออนไล,คัดแยก'!$C:$C,'รับ-จ่าย ประจำวัน'!$B267,'FG,ออนไล,คัดแยก'!V:V)</f>
        <v>0</v>
      </c>
      <c r="BD267" s="16">
        <f>SUMIF(เตรียมส่วนผสม!$C:$C,'รับ-จ่าย ประจำวัน'!$B267,เตรียมส่วนผสม!W:W)+SUMIF(กวนไส้!$C:$C,'รับ-จ่าย ประจำวัน'!$B267,กวนไส้!W:W)+SUMIF(ผลิต1!$C:$C,'รับ-จ่าย ประจำวัน'!$B267,ผลิต1!W:W)+SUMIF(ผลิต2!$C:$C,'รับ-จ่าย ประจำวัน'!$B267,ผลิต2!W:W)+SUMIF(เส้นแต่งหน้าขนมเค้ก!$C:$C,'รับ-จ่าย ประจำวัน'!$B267,เส้นแต่งหน้าขนมเค้ก!W:W)+SUMIF(แพ็ค!$C:$C,'รับ-จ่าย ประจำวัน'!$B267,แพ็ค!W:W)+SUMIF(ธุรการ!$C:$C,'รับ-จ่าย ประจำวัน'!$B267,ธุรการ!W:W)+SUMIF(เส้นแต่งหน้าขนมปัง!$C:$C,'รับ-จ่าย ประจำวัน'!$B267,เส้นแต่งหน้าขนมปัง!W:W)+SUMIF('วางแผนBC,CJ'!$C:$C,'รับ-จ่าย ประจำวัน'!$B267,'วางแผนBC,CJ'!W:W)+SUMIF(RD!$C:$C,'รับ-จ่าย ประจำวัน'!$B267,RD!W:W)+SUMIF('FG,ออนไล,คัดแยก'!$C:$C,'รับ-จ่าย ประจำวัน'!$B267,'FG,ออนไล,คัดแยก'!W:W)</f>
        <v>0</v>
      </c>
      <c r="BE267" s="16">
        <f>SUMIF(เตรียมส่วนผสม!$C:$C,'รับ-จ่าย ประจำวัน'!$B267,เตรียมส่วนผสม!X:X)+SUMIF(กวนไส้!$C:$C,'รับ-จ่าย ประจำวัน'!$B267,กวนไส้!X:X)+SUMIF(ผลิต1!$C:$C,'รับ-จ่าย ประจำวัน'!$B267,ผลิต1!X:X)+SUMIF(ผลิต2!$C:$C,'รับ-จ่าย ประจำวัน'!$B267,ผลิต2!X:X)+SUMIF(เส้นแต่งหน้าขนมเค้ก!$C:$C,'รับ-จ่าย ประจำวัน'!$B267,เส้นแต่งหน้าขนมเค้ก!X:X)+SUMIF(แพ็ค!$C:$C,'รับ-จ่าย ประจำวัน'!$B267,แพ็ค!X:X)+SUMIF(ธุรการ!$C:$C,'รับ-จ่าย ประจำวัน'!$B267,ธุรการ!X:X)+SUMIF(เส้นแต่งหน้าขนมปัง!$C:$C,'รับ-จ่าย ประจำวัน'!$B267,เส้นแต่งหน้าขนมปัง!X:X)+SUMIF('วางแผนBC,CJ'!$C:$C,'รับ-จ่าย ประจำวัน'!$B267,'วางแผนBC,CJ'!X:X)+SUMIF(RD!$C:$C,'รับ-จ่าย ประจำวัน'!$B267,RD!X:X)+SUMIF('FG,ออนไล,คัดแยก'!$C:$C,'รับ-จ่าย ประจำวัน'!$B267,'FG,ออนไล,คัดแยก'!X:X)</f>
        <v>0</v>
      </c>
      <c r="BF267" s="16">
        <f>SUMIF(เตรียมส่วนผสม!$C:$C,'รับ-จ่าย ประจำวัน'!$B267,เตรียมส่วนผสม!Y:Y)+SUMIF(กวนไส้!$C:$C,'รับ-จ่าย ประจำวัน'!$B267,กวนไส้!Y:Y)+SUMIF(ผลิต1!$C:$C,'รับ-จ่าย ประจำวัน'!$B267,ผลิต1!Y:Y)+SUMIF(ผลิต2!$C:$C,'รับ-จ่าย ประจำวัน'!$B267,ผลิต2!Y:Y)+SUMIF(เส้นแต่งหน้าขนมเค้ก!$C:$C,'รับ-จ่าย ประจำวัน'!$B267,เส้นแต่งหน้าขนมเค้ก!Y:Y)+SUMIF(แพ็ค!$C:$C,'รับ-จ่าย ประจำวัน'!$B267,แพ็ค!Y:Y)+SUMIF(ธุรการ!$C:$C,'รับ-จ่าย ประจำวัน'!$B267,ธุรการ!Y:Y)+SUMIF(เส้นแต่งหน้าขนมปัง!$C:$C,'รับ-จ่าย ประจำวัน'!$B267,เส้นแต่งหน้าขนมปัง!Y:Y)+SUMIF('วางแผนBC,CJ'!$C:$C,'รับ-จ่าย ประจำวัน'!$B267,'วางแผนBC,CJ'!Y:Y)+SUMIF(RD!$C:$C,'รับ-จ่าย ประจำวัน'!$B267,RD!Y:Y)+SUMIF('FG,ออนไล,คัดแยก'!$C:$C,'รับ-จ่าย ประจำวัน'!$B267,'FG,ออนไล,คัดแยก'!Y:Y)</f>
        <v>0</v>
      </c>
      <c r="BG267" s="16">
        <f>SUMIF(เตรียมส่วนผสม!$C:$C,'รับ-จ่าย ประจำวัน'!$B267,เตรียมส่วนผสม!Z:Z)+SUMIF(กวนไส้!$C:$C,'รับ-จ่าย ประจำวัน'!$B267,กวนไส้!Z:Z)+SUMIF(ผลิต1!$C:$C,'รับ-จ่าย ประจำวัน'!$B267,ผลิต1!Z:Z)+SUMIF(ผลิต2!$C:$C,'รับ-จ่าย ประจำวัน'!$B267,ผลิต2!Z:Z)+SUMIF(เส้นแต่งหน้าขนมเค้ก!$C:$C,'รับ-จ่าย ประจำวัน'!$B267,เส้นแต่งหน้าขนมเค้ก!Z:Z)+SUMIF(แพ็ค!$C:$C,'รับ-จ่าย ประจำวัน'!$B267,แพ็ค!Z:Z)+SUMIF(ธุรการ!$C:$C,'รับ-จ่าย ประจำวัน'!$B267,ธุรการ!Z:Z)+SUMIF(เส้นแต่งหน้าขนมปัง!$C:$C,'รับ-จ่าย ประจำวัน'!$B267,เส้นแต่งหน้าขนมปัง!Z:Z)+SUMIF('วางแผนBC,CJ'!$C:$C,'รับ-จ่าย ประจำวัน'!$B267,'วางแผนBC,CJ'!Z:Z)+SUMIF(RD!$C:$C,'รับ-จ่าย ประจำวัน'!$B267,RD!Z:Z)+SUMIF('FG,ออนไล,คัดแยก'!$C:$C,'รับ-จ่าย ประจำวัน'!$B267,'FG,ออนไล,คัดแยก'!Z:Z)</f>
        <v>0</v>
      </c>
      <c r="BH267" s="16">
        <f>SUMIF(เตรียมส่วนผสม!$C:$C,'รับ-จ่าย ประจำวัน'!$B267,เตรียมส่วนผสม!AA:AA)+SUMIF(กวนไส้!$C:$C,'รับ-จ่าย ประจำวัน'!$B267,กวนไส้!AA:AA)+SUMIF(ผลิต1!$C:$C,'รับ-จ่าย ประจำวัน'!$B267,ผลิต1!AA:AA)+SUMIF(ผลิต2!$C:$C,'รับ-จ่าย ประจำวัน'!$B267,ผลิต2!AA:AA)+SUMIF(เส้นแต่งหน้าขนมเค้ก!$C:$C,'รับ-จ่าย ประจำวัน'!$B267,เส้นแต่งหน้าขนมเค้ก!AA:AA)+SUMIF(แพ็ค!$C:$C,'รับ-จ่าย ประจำวัน'!$B267,แพ็ค!AA:AA)+SUMIF(ธุรการ!$C:$C,'รับ-จ่าย ประจำวัน'!$B267,ธุรการ!AA:AA)+SUMIF(เส้นแต่งหน้าขนมปัง!$C:$C,'รับ-จ่าย ประจำวัน'!$B267,เส้นแต่งหน้าขนมปัง!AA:AA)+SUMIF('วางแผนBC,CJ'!$C:$C,'รับ-จ่าย ประจำวัน'!$B267,'วางแผนBC,CJ'!AA:AA)+SUMIF(RD!$C:$C,'รับ-จ่าย ประจำวัน'!$B267,RD!AA:AA)+SUMIF('FG,ออนไล,คัดแยก'!$C:$C,'รับ-จ่าย ประจำวัน'!$B267,'FG,ออนไล,คัดแยก'!AA:AA)</f>
        <v>0</v>
      </c>
      <c r="BI267" s="16">
        <f>SUMIF(เตรียมส่วนผสม!$C:$C,'รับ-จ่าย ประจำวัน'!$B267,เตรียมส่วนผสม!AB:AB)+SUMIF(กวนไส้!$C:$C,'รับ-จ่าย ประจำวัน'!$B267,กวนไส้!AB:AB)+SUMIF(ผลิต1!$C:$C,'รับ-จ่าย ประจำวัน'!$B267,ผลิต1!AB:AB)+SUMIF(ผลิต2!$C:$C,'รับ-จ่าย ประจำวัน'!$B267,ผลิต2!AB:AB)+SUMIF(เส้นแต่งหน้าขนมเค้ก!$C:$C,'รับ-จ่าย ประจำวัน'!$B267,เส้นแต่งหน้าขนมเค้ก!AB:AB)+SUMIF(แพ็ค!$C:$C,'รับ-จ่าย ประจำวัน'!$B267,แพ็ค!AB:AB)+SUMIF(ธุรการ!$C:$C,'รับ-จ่าย ประจำวัน'!$B267,ธุรการ!AB:AB)+SUMIF(เส้นแต่งหน้าขนมปัง!$C:$C,'รับ-จ่าย ประจำวัน'!$B267,เส้นแต่งหน้าขนมปัง!AB:AB)+SUMIF('วางแผนBC,CJ'!$C:$C,'รับ-จ่าย ประจำวัน'!$B267,'วางแผนBC,CJ'!AB:AB)+SUMIF(RD!$C:$C,'รับ-จ่าย ประจำวัน'!$B267,RD!AB:AB)+SUMIF('FG,ออนไล,คัดแยก'!$C:$C,'รับ-จ่าย ประจำวัน'!$B267,'FG,ออนไล,คัดแยก'!AB:AB)</f>
        <v>0</v>
      </c>
      <c r="BJ267" s="16">
        <f>SUMIF(เตรียมส่วนผสม!$C:$C,'รับ-จ่าย ประจำวัน'!$B267,เตรียมส่วนผสม!AC:AC)+SUMIF(กวนไส้!$C:$C,'รับ-จ่าย ประจำวัน'!$B267,กวนไส้!AC:AC)+SUMIF(ผลิต1!$C:$C,'รับ-จ่าย ประจำวัน'!$B267,ผลิต1!AC:AC)+SUMIF(ผลิต2!$C:$C,'รับ-จ่าย ประจำวัน'!$B267,ผลิต2!AC:AC)+SUMIF(เส้นแต่งหน้าขนมเค้ก!$C:$C,'รับ-จ่าย ประจำวัน'!$B267,เส้นแต่งหน้าขนมเค้ก!AC:AC)+SUMIF(แพ็ค!$C:$C,'รับ-จ่าย ประจำวัน'!$B267,แพ็ค!AC:AC)+SUMIF(ธุรการ!$C:$C,'รับ-จ่าย ประจำวัน'!$B267,ธุรการ!AC:AC)+SUMIF(เส้นแต่งหน้าขนมปัง!$C:$C,'รับ-จ่าย ประจำวัน'!$B267,เส้นแต่งหน้าขนมปัง!AC:AC)+SUMIF('วางแผนBC,CJ'!$C:$C,'รับ-จ่าย ประจำวัน'!$B267,'วางแผนBC,CJ'!AC:AC)+SUMIF(RD!$C:$C,'รับ-จ่าย ประจำวัน'!$B267,RD!AC:AC)+SUMIF('FG,ออนไล,คัดแยก'!$C:$C,'รับ-จ่าย ประจำวัน'!$B267,'FG,ออนไล,คัดแยก'!AC:AC)</f>
        <v>0</v>
      </c>
      <c r="BK267" s="16">
        <f>SUMIF(เตรียมส่วนผสม!$C:$C,'รับ-จ่าย ประจำวัน'!$B267,เตรียมส่วนผสม!AD:AD)+SUMIF(กวนไส้!$C:$C,'รับ-จ่าย ประจำวัน'!$B267,กวนไส้!AD:AD)+SUMIF(ผลิต1!$C:$C,'รับ-จ่าย ประจำวัน'!$B267,ผลิต1!AD:AD)+SUMIF(ผลิต2!$C:$C,'รับ-จ่าย ประจำวัน'!$B267,ผลิต2!AD:AD)+SUMIF(เส้นแต่งหน้าขนมเค้ก!$C:$C,'รับ-จ่าย ประจำวัน'!$B267,เส้นแต่งหน้าขนมเค้ก!AD:AD)+SUMIF(แพ็ค!$C:$C,'รับ-จ่าย ประจำวัน'!$B267,แพ็ค!AD:AD)+SUMIF(ธุรการ!$C:$C,'รับ-จ่าย ประจำวัน'!$B267,ธุรการ!AD:AD)+SUMIF(เส้นแต่งหน้าขนมปัง!$C:$C,'รับ-จ่าย ประจำวัน'!$B267,เส้นแต่งหน้าขนมปัง!AD:AD)+SUMIF('วางแผนBC,CJ'!$C:$C,'รับ-จ่าย ประจำวัน'!$B267,'วางแผนBC,CJ'!AD:AD)+SUMIF(RD!$C:$C,'รับ-จ่าย ประจำวัน'!$B267,RD!AD:AD)+SUMIF('FG,ออนไล,คัดแยก'!$C:$C,'รับ-จ่าย ประจำวัน'!$B267,'FG,ออนไล,คัดแยก'!AD:AD)</f>
        <v>2000</v>
      </c>
      <c r="BL267" s="16">
        <f>SUMIF(เตรียมส่วนผสม!$C:$C,'รับ-จ่าย ประจำวัน'!$B267,เตรียมส่วนผสม!AE:AE)+SUMIF(กวนไส้!$C:$C,'รับ-จ่าย ประจำวัน'!$B267,กวนไส้!AE:AE)+SUMIF(ผลิต1!$C:$C,'รับ-จ่าย ประจำวัน'!$B267,ผลิต1!AE:AE)+SUMIF(ผลิต2!$C:$C,'รับ-จ่าย ประจำวัน'!$B267,ผลิต2!AE:AE)+SUMIF(เส้นแต่งหน้าขนมเค้ก!$C:$C,'รับ-จ่าย ประจำวัน'!$B267,เส้นแต่งหน้าขนมเค้ก!AE:AE)+SUMIF(แพ็ค!$C:$C,'รับ-จ่าย ประจำวัน'!$B267,แพ็ค!AE:AE)+SUMIF(ธุรการ!$C:$C,'รับ-จ่าย ประจำวัน'!$B267,ธุรการ!AE:AE)+SUMIF(เส้นแต่งหน้าขนมปัง!$C:$C,'รับ-จ่าย ประจำวัน'!$B267,เส้นแต่งหน้าขนมปัง!AE:AE)+SUMIF('วางแผนBC,CJ'!$C:$C,'รับ-จ่าย ประจำวัน'!$B267,'วางแผนBC,CJ'!AE:AE)+SUMIF(RD!$C:$C,'รับ-จ่าย ประจำวัน'!$B267,RD!AE:AE)+SUMIF('FG,ออนไล,คัดแยก'!$C:$C,'รับ-จ่าย ประจำวัน'!$B267,'FG,ออนไล,คัดแยก'!AE:AE)</f>
        <v>0</v>
      </c>
      <c r="BM267" s="16">
        <f>SUMIF(เตรียมส่วนผสม!$C:$C,'รับ-จ่าย ประจำวัน'!$B267,เตรียมส่วนผสม!AF:AF)+SUMIF(กวนไส้!$C:$C,'รับ-จ่าย ประจำวัน'!$B267,กวนไส้!AF:AF)+SUMIF(ผลิต1!$C:$C,'รับ-จ่าย ประจำวัน'!$B267,ผลิต1!AF:AF)+SUMIF(ผลิต2!$C:$C,'รับ-จ่าย ประจำวัน'!$B267,ผลิต2!AF:AF)+SUMIF(เส้นแต่งหน้าขนมเค้ก!$C:$C,'รับ-จ่าย ประจำวัน'!$B267,เส้นแต่งหน้าขนมเค้ก!AF:AF)+SUMIF(แพ็ค!$C:$C,'รับ-จ่าย ประจำวัน'!$B267,แพ็ค!AF:AF)+SUMIF(ธุรการ!$C:$C,'รับ-จ่าย ประจำวัน'!$B267,ธุรการ!AF:AF)+SUMIF(เส้นแต่งหน้าขนมปัง!$C:$C,'รับ-จ่าย ประจำวัน'!$B267,เส้นแต่งหน้าขนมปัง!AF:AF)+SUMIF('วางแผนBC,CJ'!$C:$C,'รับ-จ่าย ประจำวัน'!$B267,'วางแผนBC,CJ'!AF:AF)+SUMIF(RD!$C:$C,'รับ-จ่าย ประจำวัน'!$B267,RD!AF:AF)+SUMIF('FG,ออนไล,คัดแยก'!$C:$C,'รับ-จ่าย ประจำวัน'!$B267,'FG,ออนไล,คัดแยก'!AF:AF)</f>
        <v>0</v>
      </c>
      <c r="BN267" s="16">
        <f>SUMIF(เตรียมส่วนผสม!$C:$C,'รับ-จ่าย ประจำวัน'!$B267,เตรียมส่วนผสม!AG:AG)+SUMIF(กวนไส้!$C:$C,'รับ-จ่าย ประจำวัน'!$B267,กวนไส้!AG:AG)+SUMIF(ผลิต1!$C:$C,'รับ-จ่าย ประจำวัน'!$B267,ผลิต1!AG:AG)+SUMIF(ผลิต2!$C:$C,'รับ-จ่าย ประจำวัน'!$B267,ผลิต2!AG:AG)+SUMIF(เส้นแต่งหน้าขนมเค้ก!$C:$C,'รับ-จ่าย ประจำวัน'!$B267,เส้นแต่งหน้าขนมเค้ก!AG:AG)+SUMIF(แพ็ค!$C:$C,'รับ-จ่าย ประจำวัน'!$B267,แพ็ค!AG:AG)+SUMIF(ธุรการ!$C:$C,'รับ-จ่าย ประจำวัน'!$B267,ธุรการ!AG:AG)+SUMIF(เส้นแต่งหน้าขนมปัง!$C:$C,'รับ-จ่าย ประจำวัน'!$B267,เส้นแต่งหน้าขนมปัง!AG:AG)+SUMIF('วางแผนBC,CJ'!$C:$C,'รับ-จ่าย ประจำวัน'!$B267,'วางแผนBC,CJ'!AG:AG)+SUMIF(RD!$C:$C,'รับ-จ่าย ประจำวัน'!$B267,RD!AG:AG)+SUMIF('FG,ออนไล,คัดแยก'!$C:$C,'รับ-จ่าย ประจำวัน'!$B267,'FG,ออนไล,คัดแยก'!AG:AG)</f>
        <v>0</v>
      </c>
      <c r="BO267" s="16">
        <f>SUMIF(เตรียมส่วนผสม!$C:$C,'รับ-จ่าย ประจำวัน'!$B267,เตรียมส่วนผสม!AH:AH)+SUMIF(กวนไส้!$C:$C,'รับ-จ่าย ประจำวัน'!$B267,กวนไส้!AH:AH)+SUMIF(ผลิต1!$C:$C,'รับ-จ่าย ประจำวัน'!$B267,ผลิต1!AH:AH)+SUMIF(ผลิต2!$C:$C,'รับ-จ่าย ประจำวัน'!$B267,ผลิต2!AH:AH)+SUMIF(เส้นแต่งหน้าขนมเค้ก!$C:$C,'รับ-จ่าย ประจำวัน'!$B267,เส้นแต่งหน้าขนมเค้ก!AH:AH)+SUMIF(แพ็ค!$C:$C,'รับ-จ่าย ประจำวัน'!$B267,แพ็ค!AH:AH)+SUMIF(ธุรการ!$C:$C,'รับ-จ่าย ประจำวัน'!$B267,ธุรการ!AH:AH)+SUMIF(เส้นแต่งหน้าขนมปัง!$C:$C,'รับ-จ่าย ประจำวัน'!$B267,เส้นแต่งหน้าขนมปัง!AH:AH)+SUMIF('วางแผนBC,CJ'!$C:$C,'รับ-จ่าย ประจำวัน'!$B267,'วางแผนBC,CJ'!AH:AH)+SUMIF(RD!$C:$C,'รับ-จ่าย ประจำวัน'!$B267,RD!AH:AH)+SUMIF('FG,ออนไล,คัดแยก'!$C:$C,'รับ-จ่าย ประจำวัน'!$B267,'FG,ออนไล,คัดแยก'!AH:AH)</f>
        <v>0</v>
      </c>
      <c r="BP267" s="16">
        <f>SUMIF(เตรียมส่วนผสม!$C:$C,'รับ-จ่าย ประจำวัน'!$B267,เตรียมส่วนผสม!AI:AI)+SUMIF(กวนไส้!$C:$C,'รับ-จ่าย ประจำวัน'!$B267,กวนไส้!AI:AI)+SUMIF(ผลิต1!$C:$C,'รับ-จ่าย ประจำวัน'!$B267,ผลิต1!AI:AI)+SUMIF(ผลิต2!$C:$C,'รับ-จ่าย ประจำวัน'!$B267,ผลิต2!AI:AI)+SUMIF(เส้นแต่งหน้าขนมเค้ก!$C:$C,'รับ-จ่าย ประจำวัน'!$B267,เส้นแต่งหน้าขนมเค้ก!AI:AI)+SUMIF(แพ็ค!$C:$C,'รับ-จ่าย ประจำวัน'!$B267,แพ็ค!AI:AI)+SUMIF(ธุรการ!$C:$C,'รับ-จ่าย ประจำวัน'!$B267,ธุรการ!AI:AI)+SUMIF(เส้นแต่งหน้าขนมปัง!$C:$C,'รับ-จ่าย ประจำวัน'!$B267,เส้นแต่งหน้าขนมปัง!AI:AI)+SUMIF('วางแผนBC,CJ'!$C:$C,'รับ-จ่าย ประจำวัน'!$B267,'วางแผนBC,CJ'!AI:AI)+SUMIF(RD!$C:$C,'รับ-จ่าย ประจำวัน'!$B267,RD!AI:AI)+SUMIF('FG,ออนไล,คัดแยก'!$C:$C,'รับ-จ่าย ประจำวัน'!$B267,'FG,ออนไล,คัดแยก'!AI:AI)</f>
        <v>0</v>
      </c>
      <c r="BQ267" s="16">
        <f>SUMIF(เตรียมส่วนผสม!$C:$C,'รับ-จ่าย ประจำวัน'!$B267,เตรียมส่วนผสม!AJ:AJ)+SUMIF(กวนไส้!$C:$C,'รับ-จ่าย ประจำวัน'!$B267,กวนไส้!AJ:AJ)+SUMIF(ผลิต1!$C:$C,'รับ-จ่าย ประจำวัน'!$B267,ผลิต1!AJ:AJ)+SUMIF(ผลิต2!$C:$C,'รับ-จ่าย ประจำวัน'!$B267,ผลิต2!AJ:AJ)+SUMIF(เส้นแต่งหน้าขนมเค้ก!$C:$C,'รับ-จ่าย ประจำวัน'!$B267,เส้นแต่งหน้าขนมเค้ก!AJ:AJ)+SUMIF(แพ็ค!$C:$C,'รับ-จ่าย ประจำวัน'!$B267,แพ็ค!AJ:AJ)+SUMIF(ธุรการ!$C:$C,'รับ-จ่าย ประจำวัน'!$B267,ธุรการ!AJ:AJ)+SUMIF(เส้นแต่งหน้าขนมปัง!$C:$C,'รับ-จ่าย ประจำวัน'!$B267,เส้นแต่งหน้าขนมปัง!AJ:AJ)+SUMIF('วางแผนBC,CJ'!$C:$C,'รับ-จ่าย ประจำวัน'!$B267,'วางแผนBC,CJ'!AJ:AJ)+SUMIF(RD!$C:$C,'รับ-จ่าย ประจำวัน'!$B267,RD!AJ:AJ)+SUMIF('FG,ออนไล,คัดแยก'!$C:$C,'รับ-จ่าย ประจำวัน'!$B267,'FG,ออนไล,คัดแยก'!AJ:AJ)</f>
        <v>0</v>
      </c>
      <c r="BR267" s="16">
        <f>SUMIF(เตรียมส่วนผสม!$C:$C,'รับ-จ่าย ประจำวัน'!$B267,เตรียมส่วนผสม!AK:AK)+SUMIF(กวนไส้!$C:$C,'รับ-จ่าย ประจำวัน'!$B267,กวนไส้!AK:AK)+SUMIF(ผลิต1!$C:$C,'รับ-จ่าย ประจำวัน'!$B267,ผลิต1!AK:AK)+SUMIF(ผลิต2!$C:$C,'รับ-จ่าย ประจำวัน'!$B267,ผลิต2!AK:AK)+SUMIF(เส้นแต่งหน้าขนมเค้ก!$C:$C,'รับ-จ่าย ประจำวัน'!$B267,เส้นแต่งหน้าขนมเค้ก!AK:AK)+SUMIF(แพ็ค!$C:$C,'รับ-จ่าย ประจำวัน'!$B267,แพ็ค!AK:AK)+SUMIF(ธุรการ!$C:$C,'รับ-จ่าย ประจำวัน'!$B267,ธุรการ!AK:AK)+SUMIF(เส้นแต่งหน้าขนมปัง!$C:$C,'รับ-จ่าย ประจำวัน'!$B267,เส้นแต่งหน้าขนมปัง!AK:AK)+SUMIF('วางแผนBC,CJ'!$C:$C,'รับ-จ่าย ประจำวัน'!$B267,'วางแผนBC,CJ'!AK:AK)+SUMIF(RD!$C:$C,'รับ-จ่าย ประจำวัน'!$B267,RD!AK:AK)+SUMIF('FG,ออนไล,คัดแยก'!$C:$C,'รับ-จ่าย ประจำวัน'!$B267,'FG,ออนไล,คัดแยก'!AK:AK)</f>
        <v>2000</v>
      </c>
      <c r="BS267" s="16">
        <f>SUMIF(เตรียมส่วนผสม!$C:$C,'รับ-จ่าย ประจำวัน'!$B267,เตรียมส่วนผสม!AL:AL)+SUMIF(กวนไส้!$C:$C,'รับ-จ่าย ประจำวัน'!$B267,กวนไส้!AL:AL)+SUMIF(ผลิต1!$C:$C,'รับ-จ่าย ประจำวัน'!$B267,ผลิต1!AL:AL)+SUMIF(ผลิต2!$C:$C,'รับ-จ่าย ประจำวัน'!$B267,ผลิต2!AL:AL)+SUMIF(เส้นแต่งหน้าขนมเค้ก!$C:$C,'รับ-จ่าย ประจำวัน'!$B267,เส้นแต่งหน้าขนมเค้ก!AL:AL)+SUMIF(แพ็ค!$C:$C,'รับ-จ่าย ประจำวัน'!$B267,แพ็ค!AL:AL)+SUMIF(ธุรการ!$C:$C,'รับ-จ่าย ประจำวัน'!$B267,ธุรการ!AL:AL)+SUMIF(เส้นแต่งหน้าขนมปัง!$C:$C,'รับ-จ่าย ประจำวัน'!$B267,เส้นแต่งหน้าขนมปัง!AL:AL)+SUMIF('วางแผนBC,CJ'!$C:$C,'รับ-จ่าย ประจำวัน'!$B267,'วางแผนBC,CJ'!AL:AL)+SUMIF(RD!$C:$C,'รับ-จ่าย ประจำวัน'!$B267,RD!AL:AL)+SUMIF('FG,ออนไล,คัดแยก'!$C:$C,'รับ-จ่าย ประจำวัน'!$B267,'FG,ออนไล,คัดแยก'!AL:AL)</f>
        <v>0</v>
      </c>
      <c r="BT267" s="18">
        <f t="shared" si="60"/>
        <v>10000</v>
      </c>
      <c r="BU267" s="116">
        <f>10200+2040+522</f>
        <v>12762</v>
      </c>
      <c r="BV267" s="146">
        <f t="shared" si="61"/>
        <v>26000</v>
      </c>
      <c r="BW267" s="183">
        <v>30</v>
      </c>
      <c r="BX267" s="172">
        <f t="shared" si="66"/>
        <v>333.33333333333331</v>
      </c>
      <c r="BY267" s="188">
        <f t="shared" si="63"/>
        <v>78</v>
      </c>
      <c r="BZ267" s="180">
        <f t="shared" ca="1" si="62"/>
        <v>46281</v>
      </c>
      <c r="CA267" s="145"/>
      <c r="CB267" s="152"/>
      <c r="CC267" s="93"/>
      <c r="CD267" s="93"/>
      <c r="CE267" s="93"/>
      <c r="CF267" s="93"/>
      <c r="CG267" s="93"/>
      <c r="CH267" s="93"/>
      <c r="CI267" s="93"/>
      <c r="CJ267" s="94"/>
      <c r="CK267" s="9">
        <f t="shared" si="64"/>
        <v>13238</v>
      </c>
    </row>
    <row r="268" spans="1:89" x14ac:dyDescent="0.5">
      <c r="A268" s="149" t="s">
        <v>867</v>
      </c>
      <c r="B268" s="24">
        <v>1023201020</v>
      </c>
      <c r="C268" s="148" t="s">
        <v>2101</v>
      </c>
      <c r="D268" s="177" t="s">
        <v>91</v>
      </c>
      <c r="E268" s="28">
        <v>0</v>
      </c>
      <c r="F268" s="75"/>
      <c r="G268" s="11" t="s">
        <v>62</v>
      </c>
      <c r="H268" s="12">
        <v>48000</v>
      </c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3"/>
      <c r="AF268" s="13"/>
      <c r="AG268" s="13"/>
      <c r="AH268" s="13"/>
      <c r="AI268" s="14"/>
      <c r="AJ268" s="14"/>
      <c r="AK268" s="14"/>
      <c r="AL268" s="14"/>
      <c r="AM268" s="14"/>
      <c r="AN268" s="15">
        <f t="shared" si="59"/>
        <v>0</v>
      </c>
      <c r="AO268" s="16">
        <f>SUMIF(เตรียมส่วนผสม!$C:$C,'รับ-จ่าย ประจำวัน'!$B268,เตรียมส่วนผสม!H:H)+SUMIF(กวนไส้!$C:$C,'รับ-จ่าย ประจำวัน'!$B268,กวนไส้!H:H)+SUMIF(ผลิต1!$C:$C,'รับ-จ่าย ประจำวัน'!$B268,ผลิต1!H:H)+SUMIF(ผลิต2!$C:$C,'รับ-จ่าย ประจำวัน'!$B268,ผลิต2!H:H)+SUMIF(เส้นแต่งหน้าขนมเค้ก!$C:$C,'รับ-จ่าย ประจำวัน'!$B268,เส้นแต่งหน้าขนมเค้ก!H:H)+SUMIF(แพ็ค!$C:$C,'รับ-จ่าย ประจำวัน'!$B268,แพ็ค!H:H)+SUMIF(ธุรการ!$C:$C,'รับ-จ่าย ประจำวัน'!$B268,ธุรการ!H:H)+SUMIF(เส้นแต่งหน้าขนมปัง!$C:$C,'รับ-จ่าย ประจำวัน'!$B268,เส้นแต่งหน้าขนมปัง!H:H)+SUMIF('วางแผนBC,CJ'!$C:$C,'รับ-จ่าย ประจำวัน'!$B268,'วางแผนBC,CJ'!H:H)+SUMIF(RD!$C:$C,'รับ-จ่าย ประจำวัน'!$B268,RD!H:H)+SUMIF('FG,ออนไล,คัดแยก'!$C:$C,'รับ-จ่าย ประจำวัน'!$B268,'FG,ออนไล,คัดแยก'!H:H)</f>
        <v>0</v>
      </c>
      <c r="AP268" s="16">
        <f>SUMIF(เตรียมส่วนผสม!$C:$C,'รับ-จ่าย ประจำวัน'!$B268,เตรียมส่วนผสม!I:I)+SUMIF(กวนไส้!$C:$C,'รับ-จ่าย ประจำวัน'!$B268,กวนไส้!I:I)+SUMIF(ผลิต1!$C:$C,'รับ-จ่าย ประจำวัน'!$B268,ผลิต1!I:I)+SUMIF(ผลิต2!$C:$C,'รับ-จ่าย ประจำวัน'!$B268,ผลิต2!I:I)+SUMIF(เส้นแต่งหน้าขนมเค้ก!$C:$C,'รับ-จ่าย ประจำวัน'!$B268,เส้นแต่งหน้าขนมเค้ก!I:I)+SUMIF(แพ็ค!$C:$C,'รับ-จ่าย ประจำวัน'!$B268,แพ็ค!I:I)+SUMIF(ธุรการ!$C:$C,'รับ-จ่าย ประจำวัน'!$B268,ธุรการ!I:I)+SUMIF(เส้นแต่งหน้าขนมปัง!$C:$C,'รับ-จ่าย ประจำวัน'!$B268,เส้นแต่งหน้าขนมปัง!I:I)+SUMIF('วางแผนBC,CJ'!$C:$C,'รับ-จ่าย ประจำวัน'!$B268,'วางแผนBC,CJ'!I:I)+SUMIF(RD!$C:$C,'รับ-จ่าย ประจำวัน'!$B268,RD!I:I)+SUMIF('FG,ออนไล,คัดแยก'!$C:$C,'รับ-จ่าย ประจำวัน'!$B268,'FG,ออนไล,คัดแยก'!I:I)</f>
        <v>0</v>
      </c>
      <c r="AQ268" s="16">
        <f>SUMIF(เตรียมส่วนผสม!$C:$C,'รับ-จ่าย ประจำวัน'!$B268,เตรียมส่วนผสม!J:J)+SUMIF(กวนไส้!$C:$C,'รับ-จ่าย ประจำวัน'!$B268,กวนไส้!J:J)+SUMIF(ผลิต1!$C:$C,'รับ-จ่าย ประจำวัน'!$B268,ผลิต1!J:J)+SUMIF(ผลิต2!$C:$C,'รับ-จ่าย ประจำวัน'!$B268,ผลิต2!J:J)+SUMIF(เส้นแต่งหน้าขนมเค้ก!$C:$C,'รับ-จ่าย ประจำวัน'!$B268,เส้นแต่งหน้าขนมเค้ก!J:J)+SUMIF(แพ็ค!$C:$C,'รับ-จ่าย ประจำวัน'!$B268,แพ็ค!J:J)+SUMIF(ธุรการ!$C:$C,'รับ-จ่าย ประจำวัน'!$B268,ธุรการ!J:J)+SUMIF(เส้นแต่งหน้าขนมปัง!$C:$C,'รับ-จ่าย ประจำวัน'!$B268,เส้นแต่งหน้าขนมปัง!J:J)+SUMIF('วางแผนBC,CJ'!$C:$C,'รับ-จ่าย ประจำวัน'!$B268,'วางแผนBC,CJ'!J:J)+SUMIF(RD!$C:$C,'รับ-จ่าย ประจำวัน'!$B268,RD!J:J)+SUMIF('FG,ออนไล,คัดแยก'!$C:$C,'รับ-จ่าย ประจำวัน'!$B268,'FG,ออนไล,คัดแยก'!J:J)</f>
        <v>0</v>
      </c>
      <c r="AR268" s="16">
        <f>SUMIF(เตรียมส่วนผสม!$C:$C,'รับ-จ่าย ประจำวัน'!$B268,เตรียมส่วนผสม!K:K)+SUMIF(กวนไส้!$C:$C,'รับ-จ่าย ประจำวัน'!$B268,กวนไส้!K:K)+SUMIF(ผลิต1!$C:$C,'รับ-จ่าย ประจำวัน'!$B268,ผลิต1!K:K)+SUMIF(ผลิต2!$C:$C,'รับ-จ่าย ประจำวัน'!$B268,ผลิต2!K:K)+SUMIF(เส้นแต่งหน้าขนมเค้ก!$C:$C,'รับ-จ่าย ประจำวัน'!$B268,เส้นแต่งหน้าขนมเค้ก!K:K)+SUMIF(แพ็ค!$C:$C,'รับ-จ่าย ประจำวัน'!$B268,แพ็ค!K:K)+SUMIF(ธุรการ!$C:$C,'รับ-จ่าย ประจำวัน'!$B268,ธุรการ!K:K)+SUMIF(เส้นแต่งหน้าขนมปัง!$C:$C,'รับ-จ่าย ประจำวัน'!$B268,เส้นแต่งหน้าขนมปัง!K:K)+SUMIF('วางแผนBC,CJ'!$C:$C,'รับ-จ่าย ประจำวัน'!$B268,'วางแผนBC,CJ'!K:K)+SUMIF(RD!$C:$C,'รับ-จ่าย ประจำวัน'!$B268,RD!K:K)+SUMIF('FG,ออนไล,คัดแยก'!$C:$C,'รับ-จ่าย ประจำวัน'!$B268,'FG,ออนไล,คัดแยก'!K:K)</f>
        <v>0</v>
      </c>
      <c r="AS268" s="16">
        <f>SUMIF(เตรียมส่วนผสม!$C:$C,'รับ-จ่าย ประจำวัน'!$B268,เตรียมส่วนผสม!L:L)+SUMIF(กวนไส้!$C:$C,'รับ-จ่าย ประจำวัน'!$B268,กวนไส้!L:L)+SUMIF(ผลิต1!$C:$C,'รับ-จ่าย ประจำวัน'!$B268,ผลิต1!L:L)+SUMIF(ผลิต2!$C:$C,'รับ-จ่าย ประจำวัน'!$B268,ผลิต2!L:L)+SUMIF(เส้นแต่งหน้าขนมเค้ก!$C:$C,'รับ-จ่าย ประจำวัน'!$B268,เส้นแต่งหน้าขนมเค้ก!L:L)+SUMIF(แพ็ค!$C:$C,'รับ-จ่าย ประจำวัน'!$B268,แพ็ค!L:L)+SUMIF(ธุรการ!$C:$C,'รับ-จ่าย ประจำวัน'!$B268,ธุรการ!L:L)+SUMIF(เส้นแต่งหน้าขนมปัง!$C:$C,'รับ-จ่าย ประจำวัน'!$B268,เส้นแต่งหน้าขนมปัง!L:L)+SUMIF('วางแผนBC,CJ'!$C:$C,'รับ-จ่าย ประจำวัน'!$B268,'วางแผนBC,CJ'!L:L)+SUMIF(RD!$C:$C,'รับ-จ่าย ประจำวัน'!$B268,RD!L:L)+SUMIF('FG,ออนไล,คัดแยก'!$C:$C,'รับ-จ่าย ประจำวัน'!$B268,'FG,ออนไล,คัดแยก'!L:L)</f>
        <v>0</v>
      </c>
      <c r="AT268" s="16">
        <f>SUMIF(เตรียมส่วนผสม!$C:$C,'รับ-จ่าย ประจำวัน'!$B268,เตรียมส่วนผสม!M:M)+SUMIF(กวนไส้!$C:$C,'รับ-จ่าย ประจำวัน'!$B268,กวนไส้!M:M)+SUMIF(ผลิต1!$C:$C,'รับ-จ่าย ประจำวัน'!$B268,ผลิต1!M:M)+SUMIF(ผลิต2!$C:$C,'รับ-จ่าย ประจำวัน'!$B268,ผลิต2!M:M)+SUMIF(เส้นแต่งหน้าขนมเค้ก!$C:$C,'รับ-จ่าย ประจำวัน'!$B268,เส้นแต่งหน้าขนมเค้ก!M:M)+SUMIF(แพ็ค!$C:$C,'รับ-จ่าย ประจำวัน'!$B268,แพ็ค!M:M)+SUMIF(ธุรการ!$C:$C,'รับ-จ่าย ประจำวัน'!$B268,ธุรการ!M:M)+SUMIF(เส้นแต่งหน้าขนมปัง!$C:$C,'รับ-จ่าย ประจำวัน'!$B268,เส้นแต่งหน้าขนมปัง!M:M)+SUMIF('วางแผนBC,CJ'!$C:$C,'รับ-จ่าย ประจำวัน'!$B268,'วางแผนBC,CJ'!M:M)+SUMIF(RD!$C:$C,'รับ-จ่าย ประจำวัน'!$B268,RD!M:M)+SUMIF('FG,ออนไล,คัดแยก'!$C:$C,'รับ-จ่าย ประจำวัน'!$B268,'FG,ออนไล,คัดแยก'!M:M)</f>
        <v>0</v>
      </c>
      <c r="AU268" s="16">
        <f>SUMIF(เตรียมส่วนผสม!$C:$C,'รับ-จ่าย ประจำวัน'!$B268,เตรียมส่วนผสม!N:N)+SUMIF(กวนไส้!$C:$C,'รับ-จ่าย ประจำวัน'!$B268,กวนไส้!N:N)+SUMIF(ผลิต1!$C:$C,'รับ-จ่าย ประจำวัน'!$B268,ผลิต1!N:N)+SUMIF(ผลิต2!$C:$C,'รับ-จ่าย ประจำวัน'!$B268,ผลิต2!N:N)+SUMIF(เส้นแต่งหน้าขนมเค้ก!$C:$C,'รับ-จ่าย ประจำวัน'!$B268,เส้นแต่งหน้าขนมเค้ก!N:N)+SUMIF(แพ็ค!$C:$C,'รับ-จ่าย ประจำวัน'!$B268,แพ็ค!N:N)+SUMIF(ธุรการ!$C:$C,'รับ-จ่าย ประจำวัน'!$B268,ธุรการ!N:N)+SUMIF(เส้นแต่งหน้าขนมปัง!$C:$C,'รับ-จ่าย ประจำวัน'!$B268,เส้นแต่งหน้าขนมปัง!N:N)+SUMIF('วางแผนBC,CJ'!$C:$C,'รับ-จ่าย ประจำวัน'!$B268,'วางแผนBC,CJ'!N:N)+SUMIF(RD!$C:$C,'รับ-จ่าย ประจำวัน'!$B268,RD!N:N)+SUMIF('FG,ออนไล,คัดแยก'!$C:$C,'รับ-จ่าย ประจำวัน'!$B268,'FG,ออนไล,คัดแยก'!N:N)</f>
        <v>2000</v>
      </c>
      <c r="AV268" s="16">
        <f>SUMIF(เตรียมส่วนผสม!$C:$C,'รับ-จ่าย ประจำวัน'!$B268,เตรียมส่วนผสม!O:O)+SUMIF(กวนไส้!$C:$C,'รับ-จ่าย ประจำวัน'!$B268,กวนไส้!O:O)+SUMIF(ผลิต1!$C:$C,'รับ-จ่าย ประจำวัน'!$B268,ผลิต1!O:O)+SUMIF(ผลิต2!$C:$C,'รับ-จ่าย ประจำวัน'!$B268,ผลิต2!O:O)+SUMIF(เส้นแต่งหน้าขนมเค้ก!$C:$C,'รับ-จ่าย ประจำวัน'!$B268,เส้นแต่งหน้าขนมเค้ก!O:O)+SUMIF(แพ็ค!$C:$C,'รับ-จ่าย ประจำวัน'!$B268,แพ็ค!O:O)+SUMIF(ธุรการ!$C:$C,'รับ-จ่าย ประจำวัน'!$B268,ธุรการ!O:O)+SUMIF(เส้นแต่งหน้าขนมปัง!$C:$C,'รับ-จ่าย ประจำวัน'!$B268,เส้นแต่งหน้าขนมปัง!O:O)+SUMIF('วางแผนBC,CJ'!$C:$C,'รับ-จ่าย ประจำวัน'!$B268,'วางแผนBC,CJ'!O:O)+SUMIF(RD!$C:$C,'รับ-จ่าย ประจำวัน'!$B268,RD!O:O)+SUMIF('FG,ออนไล,คัดแยก'!$C:$C,'รับ-จ่าย ประจำวัน'!$B268,'FG,ออนไล,คัดแยก'!O:O)</f>
        <v>0</v>
      </c>
      <c r="AW268" s="16">
        <f>SUMIF(เตรียมส่วนผสม!$C:$C,'รับ-จ่าย ประจำวัน'!$B268,เตรียมส่วนผสม!P:P)+SUMIF(กวนไส้!$C:$C,'รับ-จ่าย ประจำวัน'!$B268,กวนไส้!P:P)+SUMIF(ผลิต1!$C:$C,'รับ-จ่าย ประจำวัน'!$B268,ผลิต1!P:P)+SUMIF(ผลิต2!$C:$C,'รับ-จ่าย ประจำวัน'!$B268,ผลิต2!P:P)+SUMIF(เส้นแต่งหน้าขนมเค้ก!$C:$C,'รับ-จ่าย ประจำวัน'!$B268,เส้นแต่งหน้าขนมเค้ก!P:P)+SUMIF(แพ็ค!$C:$C,'รับ-จ่าย ประจำวัน'!$B268,แพ็ค!P:P)+SUMIF(ธุรการ!$C:$C,'รับ-จ่าย ประจำวัน'!$B268,ธุรการ!P:P)+SUMIF(เส้นแต่งหน้าขนมปัง!$C:$C,'รับ-จ่าย ประจำวัน'!$B268,เส้นแต่งหน้าขนมปัง!P:P)+SUMIF('วางแผนBC,CJ'!$C:$C,'รับ-จ่าย ประจำวัน'!$B268,'วางแผนBC,CJ'!P:P)+SUMIF(RD!$C:$C,'รับ-จ่าย ประจำวัน'!$B268,RD!P:P)+SUMIF('FG,ออนไล,คัดแยก'!$C:$C,'รับ-จ่าย ประจำวัน'!$B268,'FG,ออนไล,คัดแยก'!P:P)</f>
        <v>2000</v>
      </c>
      <c r="AX268" s="16">
        <f>SUMIF(เตรียมส่วนผสม!$C:$C,'รับ-จ่าย ประจำวัน'!$B268,เตรียมส่วนผสม!Q:Q)+SUMIF(กวนไส้!$C:$C,'รับ-จ่าย ประจำวัน'!$B268,กวนไส้!Q:Q)+SUMIF(ผลิต1!$C:$C,'รับ-จ่าย ประจำวัน'!$B268,ผลิต1!Q:Q)+SUMIF(ผลิต2!$C:$C,'รับ-จ่าย ประจำวัน'!$B268,ผลิต2!Q:Q)+SUMIF(เส้นแต่งหน้าขนมเค้ก!$C:$C,'รับ-จ่าย ประจำวัน'!$B268,เส้นแต่งหน้าขนมเค้ก!Q:Q)+SUMIF(แพ็ค!$C:$C,'รับ-จ่าย ประจำวัน'!$B268,แพ็ค!Q:Q)+SUMIF(ธุรการ!$C:$C,'รับ-จ่าย ประจำวัน'!$B268,ธุรการ!Q:Q)+SUMIF(เส้นแต่งหน้าขนมปัง!$C:$C,'รับ-จ่าย ประจำวัน'!$B268,เส้นแต่งหน้าขนมปัง!Q:Q)+SUMIF('วางแผนBC,CJ'!$C:$C,'รับ-จ่าย ประจำวัน'!$B268,'วางแผนBC,CJ'!Q:Q)+SUMIF(RD!$C:$C,'รับ-จ่าย ประจำวัน'!$B268,RD!Q:Q)+SUMIF('FG,ออนไล,คัดแยก'!$C:$C,'รับ-จ่าย ประจำวัน'!$B268,'FG,ออนไล,คัดแยก'!Q:Q)</f>
        <v>0</v>
      </c>
      <c r="AY268" s="16">
        <f>SUMIF(เตรียมส่วนผสม!$C:$C,'รับ-จ่าย ประจำวัน'!$B268,เตรียมส่วนผสม!R:R)+SUMIF(กวนไส้!$C:$C,'รับ-จ่าย ประจำวัน'!$B268,กวนไส้!R:R)+SUMIF(ผลิต1!$C:$C,'รับ-จ่าย ประจำวัน'!$B268,ผลิต1!R:R)+SUMIF(ผลิต2!$C:$C,'รับ-จ่าย ประจำวัน'!$B268,ผลิต2!R:R)+SUMIF(เส้นแต่งหน้าขนมเค้ก!$C:$C,'รับ-จ่าย ประจำวัน'!$B268,เส้นแต่งหน้าขนมเค้ก!R:R)+SUMIF(แพ็ค!$C:$C,'รับ-จ่าย ประจำวัน'!$B268,แพ็ค!R:R)+SUMIF(ธุรการ!$C:$C,'รับ-จ่าย ประจำวัน'!$B268,ธุรการ!R:R)+SUMIF(เส้นแต่งหน้าขนมปัง!$C:$C,'รับ-จ่าย ประจำวัน'!$B268,เส้นแต่งหน้าขนมปัง!R:R)+SUMIF('วางแผนBC,CJ'!$C:$C,'รับ-จ่าย ประจำวัน'!$B268,'วางแผนBC,CJ'!R:R)+SUMIF(RD!$C:$C,'รับ-จ่าย ประจำวัน'!$B268,RD!R:R)+SUMIF('FG,ออนไล,คัดแยก'!$C:$C,'รับ-จ่าย ประจำวัน'!$B268,'FG,ออนไล,คัดแยก'!R:R)</f>
        <v>0</v>
      </c>
      <c r="AZ268" s="16">
        <f>SUMIF(เตรียมส่วนผสม!$C:$C,'รับ-จ่าย ประจำวัน'!$B268,เตรียมส่วนผสม!S:S)+SUMIF(กวนไส้!$C:$C,'รับ-จ่าย ประจำวัน'!$B268,กวนไส้!S:S)+SUMIF(ผลิต1!$C:$C,'รับ-จ่าย ประจำวัน'!$B268,ผลิต1!S:S)+SUMIF(ผลิต2!$C:$C,'รับ-จ่าย ประจำวัน'!$B268,ผลิต2!S:S)+SUMIF(เส้นแต่งหน้าขนมเค้ก!$C:$C,'รับ-จ่าย ประจำวัน'!$B268,เส้นแต่งหน้าขนมเค้ก!S:S)+SUMIF(แพ็ค!$C:$C,'รับ-จ่าย ประจำวัน'!$B268,แพ็ค!S:S)+SUMIF(ธุรการ!$C:$C,'รับ-จ่าย ประจำวัน'!$B268,ธุรการ!S:S)+SUMIF(เส้นแต่งหน้าขนมปัง!$C:$C,'รับ-จ่าย ประจำวัน'!$B268,เส้นแต่งหน้าขนมปัง!S:S)+SUMIF('วางแผนBC,CJ'!$C:$C,'รับ-จ่าย ประจำวัน'!$B268,'วางแผนBC,CJ'!S:S)+SUMIF(RD!$C:$C,'รับ-จ่าย ประจำวัน'!$B268,RD!S:S)+SUMIF('FG,ออนไล,คัดแยก'!$C:$C,'รับ-จ่าย ประจำวัน'!$B268,'FG,ออนไล,คัดแยก'!S:S)</f>
        <v>0</v>
      </c>
      <c r="BA268" s="16">
        <f>SUMIF(เตรียมส่วนผสม!$C:$C,'รับ-จ่าย ประจำวัน'!$B268,เตรียมส่วนผสม!T:T)+SUMIF(กวนไส้!$C:$C,'รับ-จ่าย ประจำวัน'!$B268,กวนไส้!T:T)+SUMIF(ผลิต1!$C:$C,'รับ-จ่าย ประจำวัน'!$B268,ผลิต1!T:T)+SUMIF(ผลิต2!$C:$C,'รับ-จ่าย ประจำวัน'!$B268,ผลิต2!T:T)+SUMIF(เส้นแต่งหน้าขนมเค้ก!$C:$C,'รับ-จ่าย ประจำวัน'!$B268,เส้นแต่งหน้าขนมเค้ก!T:T)+SUMIF(แพ็ค!$C:$C,'รับ-จ่าย ประจำวัน'!$B268,แพ็ค!T:T)+SUMIF(ธุรการ!$C:$C,'รับ-จ่าย ประจำวัน'!$B268,ธุรการ!T:T)+SUMIF(เส้นแต่งหน้าขนมปัง!$C:$C,'รับ-จ่าย ประจำวัน'!$B268,เส้นแต่งหน้าขนมปัง!T:T)+SUMIF('วางแผนBC,CJ'!$C:$C,'รับ-จ่าย ประจำวัน'!$B268,'วางแผนBC,CJ'!T:T)+SUMIF(RD!$C:$C,'รับ-จ่าย ประจำวัน'!$B268,RD!T:T)+SUMIF('FG,ออนไล,คัดแยก'!$C:$C,'รับ-จ่าย ประจำวัน'!$B268,'FG,ออนไล,คัดแยก'!T:T)</f>
        <v>0</v>
      </c>
      <c r="BB268" s="16">
        <f>SUMIF(เตรียมส่วนผสม!$C:$C,'รับ-จ่าย ประจำวัน'!$B268,เตรียมส่วนผสม!U:U)+SUMIF(กวนไส้!$C:$C,'รับ-จ่าย ประจำวัน'!$B268,กวนไส้!U:U)+SUMIF(ผลิต1!$C:$C,'รับ-จ่าย ประจำวัน'!$B268,ผลิต1!U:U)+SUMIF(ผลิต2!$C:$C,'รับ-จ่าย ประจำวัน'!$B268,ผลิต2!U:U)+SUMIF(เส้นแต่งหน้าขนมเค้ก!$C:$C,'รับ-จ่าย ประจำวัน'!$B268,เส้นแต่งหน้าขนมเค้ก!U:U)+SUMIF(แพ็ค!$C:$C,'รับ-จ่าย ประจำวัน'!$B268,แพ็ค!U:U)+SUMIF(ธุรการ!$C:$C,'รับ-จ่าย ประจำวัน'!$B268,ธุรการ!U:U)+SUMIF(เส้นแต่งหน้าขนมปัง!$C:$C,'รับ-จ่าย ประจำวัน'!$B268,เส้นแต่งหน้าขนมปัง!U:U)+SUMIF('วางแผนBC,CJ'!$C:$C,'รับ-จ่าย ประจำวัน'!$B268,'วางแผนBC,CJ'!U:U)+SUMIF(RD!$C:$C,'รับ-จ่าย ประจำวัน'!$B268,RD!U:U)+SUMIF('FG,ออนไล,คัดแยก'!$C:$C,'รับ-จ่าย ประจำวัน'!$B268,'FG,ออนไล,คัดแยก'!U:U)</f>
        <v>2000</v>
      </c>
      <c r="BC268" s="16">
        <f>SUMIF(เตรียมส่วนผสม!$C:$C,'รับ-จ่าย ประจำวัน'!$B268,เตรียมส่วนผสม!V:V)+SUMIF(กวนไส้!$C:$C,'รับ-จ่าย ประจำวัน'!$B268,กวนไส้!V:V)+SUMIF(ผลิต1!$C:$C,'รับ-จ่าย ประจำวัน'!$B268,ผลิต1!V:V)+SUMIF(ผลิต2!$C:$C,'รับ-จ่าย ประจำวัน'!$B268,ผลิต2!V:V)+SUMIF(เส้นแต่งหน้าขนมเค้ก!$C:$C,'รับ-จ่าย ประจำวัน'!$B268,เส้นแต่งหน้าขนมเค้ก!V:V)+SUMIF(แพ็ค!$C:$C,'รับ-จ่าย ประจำวัน'!$B268,แพ็ค!V:V)+SUMIF(ธุรการ!$C:$C,'รับ-จ่าย ประจำวัน'!$B268,ธุรการ!V:V)+SUMIF(เส้นแต่งหน้าขนมปัง!$C:$C,'รับ-จ่าย ประจำวัน'!$B268,เส้นแต่งหน้าขนมปัง!V:V)+SUMIF('วางแผนBC,CJ'!$C:$C,'รับ-จ่าย ประจำวัน'!$B268,'วางแผนBC,CJ'!V:V)+SUMIF(RD!$C:$C,'รับ-จ่าย ประจำวัน'!$B268,RD!V:V)+SUMIF('FG,ออนไล,คัดแยก'!$C:$C,'รับ-จ่าย ประจำวัน'!$B268,'FG,ออนไล,คัดแยก'!V:V)</f>
        <v>0</v>
      </c>
      <c r="BD268" s="16">
        <f>SUMIF(เตรียมส่วนผสม!$C:$C,'รับ-จ่าย ประจำวัน'!$B268,เตรียมส่วนผสม!W:W)+SUMIF(กวนไส้!$C:$C,'รับ-จ่าย ประจำวัน'!$B268,กวนไส้!W:W)+SUMIF(ผลิต1!$C:$C,'รับ-จ่าย ประจำวัน'!$B268,ผลิต1!W:W)+SUMIF(ผลิต2!$C:$C,'รับ-จ่าย ประจำวัน'!$B268,ผลิต2!W:W)+SUMIF(เส้นแต่งหน้าขนมเค้ก!$C:$C,'รับ-จ่าย ประจำวัน'!$B268,เส้นแต่งหน้าขนมเค้ก!W:W)+SUMIF(แพ็ค!$C:$C,'รับ-จ่าย ประจำวัน'!$B268,แพ็ค!W:W)+SUMIF(ธุรการ!$C:$C,'รับ-จ่าย ประจำวัน'!$B268,ธุรการ!W:W)+SUMIF(เส้นแต่งหน้าขนมปัง!$C:$C,'รับ-จ่าย ประจำวัน'!$B268,เส้นแต่งหน้าขนมปัง!W:W)+SUMIF('วางแผนBC,CJ'!$C:$C,'รับ-จ่าย ประจำวัน'!$B268,'วางแผนBC,CJ'!W:W)+SUMIF(RD!$C:$C,'รับ-จ่าย ประจำวัน'!$B268,RD!W:W)+SUMIF('FG,ออนไล,คัดแยก'!$C:$C,'รับ-จ่าย ประจำวัน'!$B268,'FG,ออนไล,คัดแยก'!W:W)</f>
        <v>0</v>
      </c>
      <c r="BE268" s="16">
        <f>SUMIF(เตรียมส่วนผสม!$C:$C,'รับ-จ่าย ประจำวัน'!$B268,เตรียมส่วนผสม!X:X)+SUMIF(กวนไส้!$C:$C,'รับ-จ่าย ประจำวัน'!$B268,กวนไส้!X:X)+SUMIF(ผลิต1!$C:$C,'รับ-จ่าย ประจำวัน'!$B268,ผลิต1!X:X)+SUMIF(ผลิต2!$C:$C,'รับ-จ่าย ประจำวัน'!$B268,ผลิต2!X:X)+SUMIF(เส้นแต่งหน้าขนมเค้ก!$C:$C,'รับ-จ่าย ประจำวัน'!$B268,เส้นแต่งหน้าขนมเค้ก!X:X)+SUMIF(แพ็ค!$C:$C,'รับ-จ่าย ประจำวัน'!$B268,แพ็ค!X:X)+SUMIF(ธุรการ!$C:$C,'รับ-จ่าย ประจำวัน'!$B268,ธุรการ!X:X)+SUMIF(เส้นแต่งหน้าขนมปัง!$C:$C,'รับ-จ่าย ประจำวัน'!$B268,เส้นแต่งหน้าขนมปัง!X:X)+SUMIF('วางแผนBC,CJ'!$C:$C,'รับ-จ่าย ประจำวัน'!$B268,'วางแผนBC,CJ'!X:X)+SUMIF(RD!$C:$C,'รับ-จ่าย ประจำวัน'!$B268,RD!X:X)+SUMIF('FG,ออนไล,คัดแยก'!$C:$C,'รับ-จ่าย ประจำวัน'!$B268,'FG,ออนไล,คัดแยก'!X:X)</f>
        <v>0</v>
      </c>
      <c r="BF268" s="16">
        <f>SUMIF(เตรียมส่วนผสม!$C:$C,'รับ-จ่าย ประจำวัน'!$B268,เตรียมส่วนผสม!Y:Y)+SUMIF(กวนไส้!$C:$C,'รับ-จ่าย ประจำวัน'!$B268,กวนไส้!Y:Y)+SUMIF(ผลิต1!$C:$C,'รับ-จ่าย ประจำวัน'!$B268,ผลิต1!Y:Y)+SUMIF(ผลิต2!$C:$C,'รับ-จ่าย ประจำวัน'!$B268,ผลิต2!Y:Y)+SUMIF(เส้นแต่งหน้าขนมเค้ก!$C:$C,'รับ-จ่าย ประจำวัน'!$B268,เส้นแต่งหน้าขนมเค้ก!Y:Y)+SUMIF(แพ็ค!$C:$C,'รับ-จ่าย ประจำวัน'!$B268,แพ็ค!Y:Y)+SUMIF(ธุรการ!$C:$C,'รับ-จ่าย ประจำวัน'!$B268,ธุรการ!Y:Y)+SUMIF(เส้นแต่งหน้าขนมปัง!$C:$C,'รับ-จ่าย ประจำวัน'!$B268,เส้นแต่งหน้าขนมปัง!Y:Y)+SUMIF('วางแผนBC,CJ'!$C:$C,'รับ-จ่าย ประจำวัน'!$B268,'วางแผนBC,CJ'!Y:Y)+SUMIF(RD!$C:$C,'รับ-จ่าย ประจำวัน'!$B268,RD!Y:Y)+SUMIF('FG,ออนไล,คัดแยก'!$C:$C,'รับ-จ่าย ประจำวัน'!$B268,'FG,ออนไล,คัดแยก'!Y:Y)</f>
        <v>2000</v>
      </c>
      <c r="BG268" s="16">
        <f>SUMIF(เตรียมส่วนผสม!$C:$C,'รับ-จ่าย ประจำวัน'!$B268,เตรียมส่วนผสม!Z:Z)+SUMIF(กวนไส้!$C:$C,'รับ-จ่าย ประจำวัน'!$B268,กวนไส้!Z:Z)+SUMIF(ผลิต1!$C:$C,'รับ-จ่าย ประจำวัน'!$B268,ผลิต1!Z:Z)+SUMIF(ผลิต2!$C:$C,'รับ-จ่าย ประจำวัน'!$B268,ผลิต2!Z:Z)+SUMIF(เส้นแต่งหน้าขนมเค้ก!$C:$C,'รับ-จ่าย ประจำวัน'!$B268,เส้นแต่งหน้าขนมเค้ก!Z:Z)+SUMIF(แพ็ค!$C:$C,'รับ-จ่าย ประจำวัน'!$B268,แพ็ค!Z:Z)+SUMIF(ธุรการ!$C:$C,'รับ-จ่าย ประจำวัน'!$B268,ธุรการ!Z:Z)+SUMIF(เส้นแต่งหน้าขนมปัง!$C:$C,'รับ-จ่าย ประจำวัน'!$B268,เส้นแต่งหน้าขนมปัง!Z:Z)+SUMIF('วางแผนBC,CJ'!$C:$C,'รับ-จ่าย ประจำวัน'!$B268,'วางแผนBC,CJ'!Z:Z)+SUMIF(RD!$C:$C,'รับ-จ่าย ประจำวัน'!$B268,RD!Z:Z)+SUMIF('FG,ออนไล,คัดแยก'!$C:$C,'รับ-จ่าย ประจำวัน'!$B268,'FG,ออนไล,คัดแยก'!Z:Z)</f>
        <v>0</v>
      </c>
      <c r="BH268" s="16">
        <f>SUMIF(เตรียมส่วนผสม!$C:$C,'รับ-จ่าย ประจำวัน'!$B268,เตรียมส่วนผสม!AA:AA)+SUMIF(กวนไส้!$C:$C,'รับ-จ่าย ประจำวัน'!$B268,กวนไส้!AA:AA)+SUMIF(ผลิต1!$C:$C,'รับ-จ่าย ประจำวัน'!$B268,ผลิต1!AA:AA)+SUMIF(ผลิต2!$C:$C,'รับ-จ่าย ประจำวัน'!$B268,ผลิต2!AA:AA)+SUMIF(เส้นแต่งหน้าขนมเค้ก!$C:$C,'รับ-จ่าย ประจำวัน'!$B268,เส้นแต่งหน้าขนมเค้ก!AA:AA)+SUMIF(แพ็ค!$C:$C,'รับ-จ่าย ประจำวัน'!$B268,แพ็ค!AA:AA)+SUMIF(ธุรการ!$C:$C,'รับ-จ่าย ประจำวัน'!$B268,ธุรการ!AA:AA)+SUMIF(เส้นแต่งหน้าขนมปัง!$C:$C,'รับ-จ่าย ประจำวัน'!$B268,เส้นแต่งหน้าขนมปัง!AA:AA)+SUMIF('วางแผนBC,CJ'!$C:$C,'รับ-จ่าย ประจำวัน'!$B268,'วางแผนBC,CJ'!AA:AA)+SUMIF(RD!$C:$C,'รับ-จ่าย ประจำวัน'!$B268,RD!AA:AA)+SUMIF('FG,ออนไล,คัดแยก'!$C:$C,'รับ-จ่าย ประจำวัน'!$B268,'FG,ออนไล,คัดแยก'!AA:AA)</f>
        <v>0</v>
      </c>
      <c r="BI268" s="16">
        <f>SUMIF(เตรียมส่วนผสม!$C:$C,'รับ-จ่าย ประจำวัน'!$B268,เตรียมส่วนผสม!AB:AB)+SUMIF(กวนไส้!$C:$C,'รับ-จ่าย ประจำวัน'!$B268,กวนไส้!AB:AB)+SUMIF(ผลิต1!$C:$C,'รับ-จ่าย ประจำวัน'!$B268,ผลิต1!AB:AB)+SUMIF(ผลิต2!$C:$C,'รับ-จ่าย ประจำวัน'!$B268,ผลิต2!AB:AB)+SUMIF(เส้นแต่งหน้าขนมเค้ก!$C:$C,'รับ-จ่าย ประจำวัน'!$B268,เส้นแต่งหน้าขนมเค้ก!AB:AB)+SUMIF(แพ็ค!$C:$C,'รับ-จ่าย ประจำวัน'!$B268,แพ็ค!AB:AB)+SUMIF(ธุรการ!$C:$C,'รับ-จ่าย ประจำวัน'!$B268,ธุรการ!AB:AB)+SUMIF(เส้นแต่งหน้าขนมปัง!$C:$C,'รับ-จ่าย ประจำวัน'!$B268,เส้นแต่งหน้าขนมปัง!AB:AB)+SUMIF('วางแผนBC,CJ'!$C:$C,'รับ-จ่าย ประจำวัน'!$B268,'วางแผนBC,CJ'!AB:AB)+SUMIF(RD!$C:$C,'รับ-จ่าย ประจำวัน'!$B268,RD!AB:AB)+SUMIF('FG,ออนไล,คัดแยก'!$C:$C,'รับ-จ่าย ประจำวัน'!$B268,'FG,ออนไล,คัดแยก'!AB:AB)</f>
        <v>0</v>
      </c>
      <c r="BJ268" s="16">
        <f>SUMIF(เตรียมส่วนผสม!$C:$C,'รับ-จ่าย ประจำวัน'!$B268,เตรียมส่วนผสม!AC:AC)+SUMIF(กวนไส้!$C:$C,'รับ-จ่าย ประจำวัน'!$B268,กวนไส้!AC:AC)+SUMIF(ผลิต1!$C:$C,'รับ-จ่าย ประจำวัน'!$B268,ผลิต1!AC:AC)+SUMIF(ผลิต2!$C:$C,'รับ-จ่าย ประจำวัน'!$B268,ผลิต2!AC:AC)+SUMIF(เส้นแต่งหน้าขนมเค้ก!$C:$C,'รับ-จ่าย ประจำวัน'!$B268,เส้นแต่งหน้าขนมเค้ก!AC:AC)+SUMIF(แพ็ค!$C:$C,'รับ-จ่าย ประจำวัน'!$B268,แพ็ค!AC:AC)+SUMIF(ธุรการ!$C:$C,'รับ-จ่าย ประจำวัน'!$B268,ธุรการ!AC:AC)+SUMIF(เส้นแต่งหน้าขนมปัง!$C:$C,'รับ-จ่าย ประจำวัน'!$B268,เส้นแต่งหน้าขนมปัง!AC:AC)+SUMIF('วางแผนBC,CJ'!$C:$C,'รับ-จ่าย ประจำวัน'!$B268,'วางแผนBC,CJ'!AC:AC)+SUMIF(RD!$C:$C,'รับ-จ่าย ประจำวัน'!$B268,RD!AC:AC)+SUMIF('FG,ออนไล,คัดแยก'!$C:$C,'รับ-จ่าย ประจำวัน'!$B268,'FG,ออนไล,คัดแยก'!AC:AC)</f>
        <v>0</v>
      </c>
      <c r="BK268" s="16">
        <f>SUMIF(เตรียมส่วนผสม!$C:$C,'รับ-จ่าย ประจำวัน'!$B268,เตรียมส่วนผสม!AD:AD)+SUMIF(กวนไส้!$C:$C,'รับ-จ่าย ประจำวัน'!$B268,กวนไส้!AD:AD)+SUMIF(ผลิต1!$C:$C,'รับ-จ่าย ประจำวัน'!$B268,ผลิต1!AD:AD)+SUMIF(ผลิต2!$C:$C,'รับ-จ่าย ประจำวัน'!$B268,ผลิต2!AD:AD)+SUMIF(เส้นแต่งหน้าขนมเค้ก!$C:$C,'รับ-จ่าย ประจำวัน'!$B268,เส้นแต่งหน้าขนมเค้ก!AD:AD)+SUMIF(แพ็ค!$C:$C,'รับ-จ่าย ประจำวัน'!$B268,แพ็ค!AD:AD)+SUMIF(ธุรการ!$C:$C,'รับ-จ่าย ประจำวัน'!$B268,ธุรการ!AD:AD)+SUMIF(เส้นแต่งหน้าขนมปัง!$C:$C,'รับ-จ่าย ประจำวัน'!$B268,เส้นแต่งหน้าขนมปัง!AD:AD)+SUMIF('วางแผนBC,CJ'!$C:$C,'รับ-จ่าย ประจำวัน'!$B268,'วางแผนBC,CJ'!AD:AD)+SUMIF(RD!$C:$C,'รับ-จ่าย ประจำวัน'!$B268,RD!AD:AD)+SUMIF('FG,ออนไล,คัดแยก'!$C:$C,'รับ-จ่าย ประจำวัน'!$B268,'FG,ออนไล,คัดแยก'!AD:AD)</f>
        <v>2000</v>
      </c>
      <c r="BL268" s="16">
        <f>SUMIF(เตรียมส่วนผสม!$C:$C,'รับ-จ่าย ประจำวัน'!$B268,เตรียมส่วนผสม!AE:AE)+SUMIF(กวนไส้!$C:$C,'รับ-จ่าย ประจำวัน'!$B268,กวนไส้!AE:AE)+SUMIF(ผลิต1!$C:$C,'รับ-จ่าย ประจำวัน'!$B268,ผลิต1!AE:AE)+SUMIF(ผลิต2!$C:$C,'รับ-จ่าย ประจำวัน'!$B268,ผลิต2!AE:AE)+SUMIF(เส้นแต่งหน้าขนมเค้ก!$C:$C,'รับ-จ่าย ประจำวัน'!$B268,เส้นแต่งหน้าขนมเค้ก!AE:AE)+SUMIF(แพ็ค!$C:$C,'รับ-จ่าย ประจำวัน'!$B268,แพ็ค!AE:AE)+SUMIF(ธุรการ!$C:$C,'รับ-จ่าย ประจำวัน'!$B268,ธุรการ!AE:AE)+SUMIF(เส้นแต่งหน้าขนมปัง!$C:$C,'รับ-จ่าย ประจำวัน'!$B268,เส้นแต่งหน้าขนมปัง!AE:AE)+SUMIF('วางแผนBC,CJ'!$C:$C,'รับ-จ่าย ประจำวัน'!$B268,'วางแผนBC,CJ'!AE:AE)+SUMIF(RD!$C:$C,'รับ-จ่าย ประจำวัน'!$B268,RD!AE:AE)+SUMIF('FG,ออนไล,คัดแยก'!$C:$C,'รับ-จ่าย ประจำวัน'!$B268,'FG,ออนไล,คัดแยก'!AE:AE)</f>
        <v>0</v>
      </c>
      <c r="BM268" s="16">
        <f>SUMIF(เตรียมส่วนผสม!$C:$C,'รับ-จ่าย ประจำวัน'!$B268,เตรียมส่วนผสม!AF:AF)+SUMIF(กวนไส้!$C:$C,'รับ-จ่าย ประจำวัน'!$B268,กวนไส้!AF:AF)+SUMIF(ผลิต1!$C:$C,'รับ-จ่าย ประจำวัน'!$B268,ผลิต1!AF:AF)+SUMIF(ผลิต2!$C:$C,'รับ-จ่าย ประจำวัน'!$B268,ผลิต2!AF:AF)+SUMIF(เส้นแต่งหน้าขนมเค้ก!$C:$C,'รับ-จ่าย ประจำวัน'!$B268,เส้นแต่งหน้าขนมเค้ก!AF:AF)+SUMIF(แพ็ค!$C:$C,'รับ-จ่าย ประจำวัน'!$B268,แพ็ค!AF:AF)+SUMIF(ธุรการ!$C:$C,'รับ-จ่าย ประจำวัน'!$B268,ธุรการ!AF:AF)+SUMIF(เส้นแต่งหน้าขนมปัง!$C:$C,'รับ-จ่าย ประจำวัน'!$B268,เส้นแต่งหน้าขนมปัง!AF:AF)+SUMIF('วางแผนBC,CJ'!$C:$C,'รับ-จ่าย ประจำวัน'!$B268,'วางแผนBC,CJ'!AF:AF)+SUMIF(RD!$C:$C,'รับ-จ่าย ประจำวัน'!$B268,RD!AF:AF)+SUMIF('FG,ออนไล,คัดแยก'!$C:$C,'รับ-จ่าย ประจำวัน'!$B268,'FG,ออนไล,คัดแยก'!AF:AF)</f>
        <v>0</v>
      </c>
      <c r="BN268" s="16">
        <f>SUMIF(เตรียมส่วนผสม!$C:$C,'รับ-จ่าย ประจำวัน'!$B268,เตรียมส่วนผสม!AG:AG)+SUMIF(กวนไส้!$C:$C,'รับ-จ่าย ประจำวัน'!$B268,กวนไส้!AG:AG)+SUMIF(ผลิต1!$C:$C,'รับ-จ่าย ประจำวัน'!$B268,ผลิต1!AG:AG)+SUMIF(ผลิต2!$C:$C,'รับ-จ่าย ประจำวัน'!$B268,ผลิต2!AG:AG)+SUMIF(เส้นแต่งหน้าขนมเค้ก!$C:$C,'รับ-จ่าย ประจำวัน'!$B268,เส้นแต่งหน้าขนมเค้ก!AG:AG)+SUMIF(แพ็ค!$C:$C,'รับ-จ่าย ประจำวัน'!$B268,แพ็ค!AG:AG)+SUMIF(ธุรการ!$C:$C,'รับ-จ่าย ประจำวัน'!$B268,ธุรการ!AG:AG)+SUMIF(เส้นแต่งหน้าขนมปัง!$C:$C,'รับ-จ่าย ประจำวัน'!$B268,เส้นแต่งหน้าขนมปัง!AG:AG)+SUMIF('วางแผนBC,CJ'!$C:$C,'รับ-จ่าย ประจำวัน'!$B268,'วางแผนBC,CJ'!AG:AG)+SUMIF(RD!$C:$C,'รับ-จ่าย ประจำวัน'!$B268,RD!AG:AG)+SUMIF('FG,ออนไล,คัดแยก'!$C:$C,'รับ-จ่าย ประจำวัน'!$B268,'FG,ออนไล,คัดแยก'!AG:AG)</f>
        <v>0</v>
      </c>
      <c r="BO268" s="16">
        <f>SUMIF(เตรียมส่วนผสม!$C:$C,'รับ-จ่าย ประจำวัน'!$B268,เตรียมส่วนผสม!AH:AH)+SUMIF(กวนไส้!$C:$C,'รับ-จ่าย ประจำวัน'!$B268,กวนไส้!AH:AH)+SUMIF(ผลิต1!$C:$C,'รับ-จ่าย ประจำวัน'!$B268,ผลิต1!AH:AH)+SUMIF(ผลิต2!$C:$C,'รับ-จ่าย ประจำวัน'!$B268,ผลิต2!AH:AH)+SUMIF(เส้นแต่งหน้าขนมเค้ก!$C:$C,'รับ-จ่าย ประจำวัน'!$B268,เส้นแต่งหน้าขนมเค้ก!AH:AH)+SUMIF(แพ็ค!$C:$C,'รับ-จ่าย ประจำวัน'!$B268,แพ็ค!AH:AH)+SUMIF(ธุรการ!$C:$C,'รับ-จ่าย ประจำวัน'!$B268,ธุรการ!AH:AH)+SUMIF(เส้นแต่งหน้าขนมปัง!$C:$C,'รับ-จ่าย ประจำวัน'!$B268,เส้นแต่งหน้าขนมปัง!AH:AH)+SUMIF('วางแผนBC,CJ'!$C:$C,'รับ-จ่าย ประจำวัน'!$B268,'วางแผนBC,CJ'!AH:AH)+SUMIF(RD!$C:$C,'รับ-จ่าย ประจำวัน'!$B268,RD!AH:AH)+SUMIF('FG,ออนไล,คัดแยก'!$C:$C,'รับ-จ่าย ประจำวัน'!$B268,'FG,ออนไล,คัดแยก'!AH:AH)</f>
        <v>0</v>
      </c>
      <c r="BP268" s="16">
        <f>SUMIF(เตรียมส่วนผสม!$C:$C,'รับ-จ่าย ประจำวัน'!$B268,เตรียมส่วนผสม!AI:AI)+SUMIF(กวนไส้!$C:$C,'รับ-จ่าย ประจำวัน'!$B268,กวนไส้!AI:AI)+SUMIF(ผลิต1!$C:$C,'รับ-จ่าย ประจำวัน'!$B268,ผลิต1!AI:AI)+SUMIF(ผลิต2!$C:$C,'รับ-จ่าย ประจำวัน'!$B268,ผลิต2!AI:AI)+SUMIF(เส้นแต่งหน้าขนมเค้ก!$C:$C,'รับ-จ่าย ประจำวัน'!$B268,เส้นแต่งหน้าขนมเค้ก!AI:AI)+SUMIF(แพ็ค!$C:$C,'รับ-จ่าย ประจำวัน'!$B268,แพ็ค!AI:AI)+SUMIF(ธุรการ!$C:$C,'รับ-จ่าย ประจำวัน'!$B268,ธุรการ!AI:AI)+SUMIF(เส้นแต่งหน้าขนมปัง!$C:$C,'รับ-จ่าย ประจำวัน'!$B268,เส้นแต่งหน้าขนมปัง!AI:AI)+SUMIF('วางแผนBC,CJ'!$C:$C,'รับ-จ่าย ประจำวัน'!$B268,'วางแผนBC,CJ'!AI:AI)+SUMIF(RD!$C:$C,'รับ-จ่าย ประจำวัน'!$B268,RD!AI:AI)+SUMIF('FG,ออนไล,คัดแยก'!$C:$C,'รับ-จ่าย ประจำวัน'!$B268,'FG,ออนไล,คัดแยก'!AI:AI)</f>
        <v>0</v>
      </c>
      <c r="BQ268" s="16">
        <f>SUMIF(เตรียมส่วนผสม!$C:$C,'รับ-จ่าย ประจำวัน'!$B268,เตรียมส่วนผสม!AJ:AJ)+SUMIF(กวนไส้!$C:$C,'รับ-จ่าย ประจำวัน'!$B268,กวนไส้!AJ:AJ)+SUMIF(ผลิต1!$C:$C,'รับ-จ่าย ประจำวัน'!$B268,ผลิต1!AJ:AJ)+SUMIF(ผลิต2!$C:$C,'รับ-จ่าย ประจำวัน'!$B268,ผลิต2!AJ:AJ)+SUMIF(เส้นแต่งหน้าขนมเค้ก!$C:$C,'รับ-จ่าย ประจำวัน'!$B268,เส้นแต่งหน้าขนมเค้ก!AJ:AJ)+SUMIF(แพ็ค!$C:$C,'รับ-จ่าย ประจำวัน'!$B268,แพ็ค!AJ:AJ)+SUMIF(ธุรการ!$C:$C,'รับ-จ่าย ประจำวัน'!$B268,ธุรการ!AJ:AJ)+SUMIF(เส้นแต่งหน้าขนมปัง!$C:$C,'รับ-จ่าย ประจำวัน'!$B268,เส้นแต่งหน้าขนมปัง!AJ:AJ)+SUMIF('วางแผนBC,CJ'!$C:$C,'รับ-จ่าย ประจำวัน'!$B268,'วางแผนBC,CJ'!AJ:AJ)+SUMIF(RD!$C:$C,'รับ-จ่าย ประจำวัน'!$B268,RD!AJ:AJ)+SUMIF('FG,ออนไล,คัดแยก'!$C:$C,'รับ-จ่าย ประจำวัน'!$B268,'FG,ออนไล,คัดแยก'!AJ:AJ)</f>
        <v>2000</v>
      </c>
      <c r="BR268" s="16">
        <f>SUMIF(เตรียมส่วนผสม!$C:$C,'รับ-จ่าย ประจำวัน'!$B268,เตรียมส่วนผสม!AK:AK)+SUMIF(กวนไส้!$C:$C,'รับ-จ่าย ประจำวัน'!$B268,กวนไส้!AK:AK)+SUMIF(ผลิต1!$C:$C,'รับ-จ่าย ประจำวัน'!$B268,ผลิต1!AK:AK)+SUMIF(ผลิต2!$C:$C,'รับ-จ่าย ประจำวัน'!$B268,ผลิต2!AK:AK)+SUMIF(เส้นแต่งหน้าขนมเค้ก!$C:$C,'รับ-จ่าย ประจำวัน'!$B268,เส้นแต่งหน้าขนมเค้ก!AK:AK)+SUMIF(แพ็ค!$C:$C,'รับ-จ่าย ประจำวัน'!$B268,แพ็ค!AK:AK)+SUMIF(ธุรการ!$C:$C,'รับ-จ่าย ประจำวัน'!$B268,ธุรการ!AK:AK)+SUMIF(เส้นแต่งหน้าขนมปัง!$C:$C,'รับ-จ่าย ประจำวัน'!$B268,เส้นแต่งหน้าขนมปัง!AK:AK)+SUMIF('วางแผนBC,CJ'!$C:$C,'รับ-จ่าย ประจำวัน'!$B268,'วางแผนBC,CJ'!AK:AK)+SUMIF(RD!$C:$C,'รับ-จ่าย ประจำวัน'!$B268,RD!AK:AK)+SUMIF('FG,ออนไล,คัดแยก'!$C:$C,'รับ-จ่าย ประจำวัน'!$B268,'FG,ออนไล,คัดแยก'!AK:AK)</f>
        <v>0</v>
      </c>
      <c r="BS268" s="16">
        <f>SUMIF(เตรียมส่วนผสม!$C:$C,'รับ-จ่าย ประจำวัน'!$B268,เตรียมส่วนผสม!AL:AL)+SUMIF(กวนไส้!$C:$C,'รับ-จ่าย ประจำวัน'!$B268,กวนไส้!AL:AL)+SUMIF(ผลิต1!$C:$C,'รับ-จ่าย ประจำวัน'!$B268,ผลิต1!AL:AL)+SUMIF(ผลิต2!$C:$C,'รับ-จ่าย ประจำวัน'!$B268,ผลิต2!AL:AL)+SUMIF(เส้นแต่งหน้าขนมเค้ก!$C:$C,'รับ-จ่าย ประจำวัน'!$B268,เส้นแต่งหน้าขนมเค้ก!AL:AL)+SUMIF(แพ็ค!$C:$C,'รับ-จ่าย ประจำวัน'!$B268,แพ็ค!AL:AL)+SUMIF(ธุรการ!$C:$C,'รับ-จ่าย ประจำวัน'!$B268,ธุรการ!AL:AL)+SUMIF(เส้นแต่งหน้าขนมปัง!$C:$C,'รับ-จ่าย ประจำวัน'!$B268,เส้นแต่งหน้าขนมปัง!AL:AL)+SUMIF('วางแผนBC,CJ'!$C:$C,'รับ-จ่าย ประจำวัน'!$B268,'วางแผนBC,CJ'!AL:AL)+SUMIF(RD!$C:$C,'รับ-จ่าย ประจำวัน'!$B268,RD!AL:AL)+SUMIF('FG,ออนไล,คัดแยก'!$C:$C,'รับ-จ่าย ประจำวัน'!$B268,'FG,ออนไล,คัดแยก'!AL:AL)</f>
        <v>0</v>
      </c>
      <c r="BT268" s="18">
        <f t="shared" si="60"/>
        <v>12000</v>
      </c>
      <c r="BU268" s="116"/>
      <c r="BV268" s="146">
        <f t="shared" si="61"/>
        <v>36000</v>
      </c>
      <c r="BW268" s="183">
        <v>30</v>
      </c>
      <c r="BX268" s="172">
        <f t="shared" si="66"/>
        <v>400</v>
      </c>
      <c r="BY268" s="188">
        <f t="shared" si="63"/>
        <v>90</v>
      </c>
      <c r="BZ268" s="180">
        <f t="shared" ca="1" si="62"/>
        <v>46293</v>
      </c>
      <c r="CA268" s="97"/>
      <c r="CB268" s="97"/>
      <c r="CC268" s="97"/>
      <c r="CD268" s="97"/>
      <c r="CE268" s="97"/>
      <c r="CF268" s="97"/>
      <c r="CG268" s="97"/>
      <c r="CH268" s="97"/>
      <c r="CI268" s="97"/>
      <c r="CJ268" s="94"/>
      <c r="CK268" s="9">
        <f t="shared" si="64"/>
        <v>36000</v>
      </c>
    </row>
    <row r="269" spans="1:89" x14ac:dyDescent="0.5">
      <c r="A269" s="149" t="s">
        <v>868</v>
      </c>
      <c r="B269" s="24">
        <v>1023201021</v>
      </c>
      <c r="C269" s="10" t="s">
        <v>2102</v>
      </c>
      <c r="D269" s="177" t="s">
        <v>91</v>
      </c>
      <c r="E269" s="28">
        <v>0</v>
      </c>
      <c r="F269" s="75"/>
      <c r="G269" s="11" t="s">
        <v>62</v>
      </c>
      <c r="H269" s="12">
        <v>10200</v>
      </c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3"/>
      <c r="AF269" s="13">
        <v>20000</v>
      </c>
      <c r="AG269" s="13"/>
      <c r="AH269" s="13"/>
      <c r="AI269" s="14"/>
      <c r="AJ269" s="14"/>
      <c r="AK269" s="14"/>
      <c r="AL269" s="14"/>
      <c r="AM269" s="14"/>
      <c r="AN269" s="15">
        <f t="shared" si="59"/>
        <v>20000</v>
      </c>
      <c r="AO269" s="16">
        <f>SUMIF(เตรียมส่วนผสม!$C:$C,'รับ-จ่าย ประจำวัน'!$B269,เตรียมส่วนผสม!H:H)+SUMIF(กวนไส้!$C:$C,'รับ-จ่าย ประจำวัน'!$B269,กวนไส้!H:H)+SUMIF(ผลิต1!$C:$C,'รับ-จ่าย ประจำวัน'!$B269,ผลิต1!H:H)+SUMIF(ผลิต2!$C:$C,'รับ-จ่าย ประจำวัน'!$B269,ผลิต2!H:H)+SUMIF(เส้นแต่งหน้าขนมเค้ก!$C:$C,'รับ-จ่าย ประจำวัน'!$B269,เส้นแต่งหน้าขนมเค้ก!H:H)+SUMIF(แพ็ค!$C:$C,'รับ-จ่าย ประจำวัน'!$B269,แพ็ค!H:H)+SUMIF(ธุรการ!$C:$C,'รับ-จ่าย ประจำวัน'!$B269,ธุรการ!H:H)+SUMIF(เส้นแต่งหน้าขนมปัง!$C:$C,'รับ-จ่าย ประจำวัน'!$B269,เส้นแต่งหน้าขนมปัง!H:H)+SUMIF('วางแผนBC,CJ'!$C:$C,'รับ-จ่าย ประจำวัน'!$B269,'วางแผนBC,CJ'!H:H)+SUMIF(RD!$C:$C,'รับ-จ่าย ประจำวัน'!$B269,RD!H:H)+SUMIF('FG,ออนไล,คัดแยก'!$C:$C,'รับ-จ่าย ประจำวัน'!$B269,'FG,ออนไล,คัดแยก'!H:H)</f>
        <v>0</v>
      </c>
      <c r="AP269" s="16">
        <f>SUMIF(เตรียมส่วนผสม!$C:$C,'รับ-จ่าย ประจำวัน'!$B269,เตรียมส่วนผสม!I:I)+SUMIF(กวนไส้!$C:$C,'รับ-จ่าย ประจำวัน'!$B269,กวนไส้!I:I)+SUMIF(ผลิต1!$C:$C,'รับ-จ่าย ประจำวัน'!$B269,ผลิต1!I:I)+SUMIF(ผลิต2!$C:$C,'รับ-จ่าย ประจำวัน'!$B269,ผลิต2!I:I)+SUMIF(เส้นแต่งหน้าขนมเค้ก!$C:$C,'รับ-จ่าย ประจำวัน'!$B269,เส้นแต่งหน้าขนมเค้ก!I:I)+SUMIF(แพ็ค!$C:$C,'รับ-จ่าย ประจำวัน'!$B269,แพ็ค!I:I)+SUMIF(ธุรการ!$C:$C,'รับ-จ่าย ประจำวัน'!$B269,ธุรการ!I:I)+SUMIF(เส้นแต่งหน้าขนมปัง!$C:$C,'รับ-จ่าย ประจำวัน'!$B269,เส้นแต่งหน้าขนมปัง!I:I)+SUMIF('วางแผนBC,CJ'!$C:$C,'รับ-จ่าย ประจำวัน'!$B269,'วางแผนBC,CJ'!I:I)+SUMIF(RD!$C:$C,'รับ-จ่าย ประจำวัน'!$B269,RD!I:I)+SUMIF('FG,ออนไล,คัดแยก'!$C:$C,'รับ-จ่าย ประจำวัน'!$B269,'FG,ออนไล,คัดแยก'!I:I)</f>
        <v>200</v>
      </c>
      <c r="AQ269" s="16">
        <f>SUMIF(เตรียมส่วนผสม!$C:$C,'รับ-จ่าย ประจำวัน'!$B269,เตรียมส่วนผสม!J:J)+SUMIF(กวนไส้!$C:$C,'รับ-จ่าย ประจำวัน'!$B269,กวนไส้!J:J)+SUMIF(ผลิต1!$C:$C,'รับ-จ่าย ประจำวัน'!$B269,ผลิต1!J:J)+SUMIF(ผลิต2!$C:$C,'รับ-จ่าย ประจำวัน'!$B269,ผลิต2!J:J)+SUMIF(เส้นแต่งหน้าขนมเค้ก!$C:$C,'รับ-จ่าย ประจำวัน'!$B269,เส้นแต่งหน้าขนมเค้ก!J:J)+SUMIF(แพ็ค!$C:$C,'รับ-จ่าย ประจำวัน'!$B269,แพ็ค!J:J)+SUMIF(ธุรการ!$C:$C,'รับ-จ่าย ประจำวัน'!$B269,ธุรการ!J:J)+SUMIF(เส้นแต่งหน้าขนมปัง!$C:$C,'รับ-จ่าย ประจำวัน'!$B269,เส้นแต่งหน้าขนมปัง!J:J)+SUMIF('วางแผนBC,CJ'!$C:$C,'รับ-จ่าย ประจำวัน'!$B269,'วางแผนBC,CJ'!J:J)+SUMIF(RD!$C:$C,'รับ-จ่าย ประจำวัน'!$B269,RD!J:J)+SUMIF('FG,ออนไล,คัดแยก'!$C:$C,'รับ-จ่าย ประจำวัน'!$B269,'FG,ออนไล,คัดแยก'!J:J)</f>
        <v>0</v>
      </c>
      <c r="AR269" s="16">
        <f>SUMIF(เตรียมส่วนผสม!$C:$C,'รับ-จ่าย ประจำวัน'!$B269,เตรียมส่วนผสม!K:K)+SUMIF(กวนไส้!$C:$C,'รับ-จ่าย ประจำวัน'!$B269,กวนไส้!K:K)+SUMIF(ผลิต1!$C:$C,'รับ-จ่าย ประจำวัน'!$B269,ผลิต1!K:K)+SUMIF(ผลิต2!$C:$C,'รับ-จ่าย ประจำวัน'!$B269,ผลิต2!K:K)+SUMIF(เส้นแต่งหน้าขนมเค้ก!$C:$C,'รับ-จ่าย ประจำวัน'!$B269,เส้นแต่งหน้าขนมเค้ก!K:K)+SUMIF(แพ็ค!$C:$C,'รับ-จ่าย ประจำวัน'!$B269,แพ็ค!K:K)+SUMIF(ธุรการ!$C:$C,'รับ-จ่าย ประจำวัน'!$B269,ธุรการ!K:K)+SUMIF(เส้นแต่งหน้าขนมปัง!$C:$C,'รับ-จ่าย ประจำวัน'!$B269,เส้นแต่งหน้าขนมปัง!K:K)+SUMIF('วางแผนBC,CJ'!$C:$C,'รับ-จ่าย ประจำวัน'!$B269,'วางแผนBC,CJ'!K:K)+SUMIF(RD!$C:$C,'รับ-จ่าย ประจำวัน'!$B269,RD!K:K)+SUMIF('FG,ออนไล,คัดแยก'!$C:$C,'รับ-จ่าย ประจำวัน'!$B269,'FG,ออนไล,คัดแยก'!K:K)</f>
        <v>0</v>
      </c>
      <c r="AS269" s="16">
        <f>SUMIF(เตรียมส่วนผสม!$C:$C,'รับ-จ่าย ประจำวัน'!$B269,เตรียมส่วนผสม!L:L)+SUMIF(กวนไส้!$C:$C,'รับ-จ่าย ประจำวัน'!$B269,กวนไส้!L:L)+SUMIF(ผลิต1!$C:$C,'รับ-จ่าย ประจำวัน'!$B269,ผลิต1!L:L)+SUMIF(ผลิต2!$C:$C,'รับ-จ่าย ประจำวัน'!$B269,ผลิต2!L:L)+SUMIF(เส้นแต่งหน้าขนมเค้ก!$C:$C,'รับ-จ่าย ประจำวัน'!$B269,เส้นแต่งหน้าขนมเค้ก!L:L)+SUMIF(แพ็ค!$C:$C,'รับ-จ่าย ประจำวัน'!$B269,แพ็ค!L:L)+SUMIF(ธุรการ!$C:$C,'รับ-จ่าย ประจำวัน'!$B269,ธุรการ!L:L)+SUMIF(เส้นแต่งหน้าขนมปัง!$C:$C,'รับ-จ่าย ประจำวัน'!$B269,เส้นแต่งหน้าขนมปัง!L:L)+SUMIF('วางแผนBC,CJ'!$C:$C,'รับ-จ่าย ประจำวัน'!$B269,'วางแผนBC,CJ'!L:L)+SUMIF(RD!$C:$C,'รับ-จ่าย ประจำวัน'!$B269,RD!L:L)+SUMIF('FG,ออนไล,คัดแยก'!$C:$C,'รับ-จ่าย ประจำวัน'!$B269,'FG,ออนไล,คัดแยก'!L:L)</f>
        <v>0</v>
      </c>
      <c r="AT269" s="16">
        <f>SUMIF(เตรียมส่วนผสม!$C:$C,'รับ-จ่าย ประจำวัน'!$B269,เตรียมส่วนผสม!M:M)+SUMIF(กวนไส้!$C:$C,'รับ-จ่าย ประจำวัน'!$B269,กวนไส้!M:M)+SUMIF(ผลิต1!$C:$C,'รับ-จ่าย ประจำวัน'!$B269,ผลิต1!M:M)+SUMIF(ผลิต2!$C:$C,'รับ-จ่าย ประจำวัน'!$B269,ผลิต2!M:M)+SUMIF(เส้นแต่งหน้าขนมเค้ก!$C:$C,'รับ-จ่าย ประจำวัน'!$B269,เส้นแต่งหน้าขนมเค้ก!M:M)+SUMIF(แพ็ค!$C:$C,'รับ-จ่าย ประจำวัน'!$B269,แพ็ค!M:M)+SUMIF(ธุรการ!$C:$C,'รับ-จ่าย ประจำวัน'!$B269,ธุรการ!M:M)+SUMIF(เส้นแต่งหน้าขนมปัง!$C:$C,'รับ-จ่าย ประจำวัน'!$B269,เส้นแต่งหน้าขนมปัง!M:M)+SUMIF('วางแผนBC,CJ'!$C:$C,'รับ-จ่าย ประจำวัน'!$B269,'วางแผนBC,CJ'!M:M)+SUMIF(RD!$C:$C,'รับ-จ่าย ประจำวัน'!$B269,RD!M:M)+SUMIF('FG,ออนไล,คัดแยก'!$C:$C,'รับ-จ่าย ประจำวัน'!$B269,'FG,ออนไล,คัดแยก'!M:M)</f>
        <v>0</v>
      </c>
      <c r="AU269" s="16">
        <f>SUMIF(เตรียมส่วนผสม!$C:$C,'รับ-จ่าย ประจำวัน'!$B269,เตรียมส่วนผสม!N:N)+SUMIF(กวนไส้!$C:$C,'รับ-จ่าย ประจำวัน'!$B269,กวนไส้!N:N)+SUMIF(ผลิต1!$C:$C,'รับ-จ่าย ประจำวัน'!$B269,ผลิต1!N:N)+SUMIF(ผลิต2!$C:$C,'รับ-จ่าย ประจำวัน'!$B269,ผลิต2!N:N)+SUMIF(เส้นแต่งหน้าขนมเค้ก!$C:$C,'รับ-จ่าย ประจำวัน'!$B269,เส้นแต่งหน้าขนมเค้ก!N:N)+SUMIF(แพ็ค!$C:$C,'รับ-จ่าย ประจำวัน'!$B269,แพ็ค!N:N)+SUMIF(ธุรการ!$C:$C,'รับ-จ่าย ประจำวัน'!$B269,ธุรการ!N:N)+SUMIF(เส้นแต่งหน้าขนมปัง!$C:$C,'รับ-จ่าย ประจำวัน'!$B269,เส้นแต่งหน้าขนมปัง!N:N)+SUMIF('วางแผนBC,CJ'!$C:$C,'รับ-จ่าย ประจำวัน'!$B269,'วางแผนBC,CJ'!N:N)+SUMIF(RD!$C:$C,'รับ-จ่าย ประจำวัน'!$B269,RD!N:N)+SUMIF('FG,ออนไล,คัดแยก'!$C:$C,'รับ-จ่าย ประจำวัน'!$B269,'FG,ออนไล,คัดแยก'!N:N)</f>
        <v>2000</v>
      </c>
      <c r="AV269" s="16">
        <f>SUMIF(เตรียมส่วนผสม!$C:$C,'รับ-จ่าย ประจำวัน'!$B269,เตรียมส่วนผสม!O:O)+SUMIF(กวนไส้!$C:$C,'รับ-จ่าย ประจำวัน'!$B269,กวนไส้!O:O)+SUMIF(ผลิต1!$C:$C,'รับ-จ่าย ประจำวัน'!$B269,ผลิต1!O:O)+SUMIF(ผลิต2!$C:$C,'รับ-จ่าย ประจำวัน'!$B269,ผลิต2!O:O)+SUMIF(เส้นแต่งหน้าขนมเค้ก!$C:$C,'รับ-จ่าย ประจำวัน'!$B269,เส้นแต่งหน้าขนมเค้ก!O:O)+SUMIF(แพ็ค!$C:$C,'รับ-จ่าย ประจำวัน'!$B269,แพ็ค!O:O)+SUMIF(ธุรการ!$C:$C,'รับ-จ่าย ประจำวัน'!$B269,ธุรการ!O:O)+SUMIF(เส้นแต่งหน้าขนมปัง!$C:$C,'รับ-จ่าย ประจำวัน'!$B269,เส้นแต่งหน้าขนมปัง!O:O)+SUMIF('วางแผนBC,CJ'!$C:$C,'รับ-จ่าย ประจำวัน'!$B269,'วางแผนBC,CJ'!O:O)+SUMIF(RD!$C:$C,'รับ-จ่าย ประจำวัน'!$B269,RD!O:O)+SUMIF('FG,ออนไล,คัดแยก'!$C:$C,'รับ-จ่าย ประจำวัน'!$B269,'FG,ออนไล,คัดแยก'!O:O)</f>
        <v>0</v>
      </c>
      <c r="AW269" s="16">
        <f>SUMIF(เตรียมส่วนผสม!$C:$C,'รับ-จ่าย ประจำวัน'!$B269,เตรียมส่วนผสม!P:P)+SUMIF(กวนไส้!$C:$C,'รับ-จ่าย ประจำวัน'!$B269,กวนไส้!P:P)+SUMIF(ผลิต1!$C:$C,'รับ-จ่าย ประจำวัน'!$B269,ผลิต1!P:P)+SUMIF(ผลิต2!$C:$C,'รับ-จ่าย ประจำวัน'!$B269,ผลิต2!P:P)+SUMIF(เส้นแต่งหน้าขนมเค้ก!$C:$C,'รับ-จ่าย ประจำวัน'!$B269,เส้นแต่งหน้าขนมเค้ก!P:P)+SUMIF(แพ็ค!$C:$C,'รับ-จ่าย ประจำวัน'!$B269,แพ็ค!P:P)+SUMIF(ธุรการ!$C:$C,'รับ-จ่าย ประจำวัน'!$B269,ธุรการ!P:P)+SUMIF(เส้นแต่งหน้าขนมปัง!$C:$C,'รับ-จ่าย ประจำวัน'!$B269,เส้นแต่งหน้าขนมปัง!P:P)+SUMIF('วางแผนBC,CJ'!$C:$C,'รับ-จ่าย ประจำวัน'!$B269,'วางแผนBC,CJ'!P:P)+SUMIF(RD!$C:$C,'รับ-จ่าย ประจำวัน'!$B269,RD!P:P)+SUMIF('FG,ออนไล,คัดแยก'!$C:$C,'รับ-จ่าย ประจำวัน'!$B269,'FG,ออนไล,คัดแยก'!P:P)</f>
        <v>0</v>
      </c>
      <c r="AX269" s="16">
        <f>SUMIF(เตรียมส่วนผสม!$C:$C,'รับ-จ่าย ประจำวัน'!$B269,เตรียมส่วนผสม!Q:Q)+SUMIF(กวนไส้!$C:$C,'รับ-จ่าย ประจำวัน'!$B269,กวนไส้!Q:Q)+SUMIF(ผลิต1!$C:$C,'รับ-จ่าย ประจำวัน'!$B269,ผลิต1!Q:Q)+SUMIF(ผลิต2!$C:$C,'รับ-จ่าย ประจำวัน'!$B269,ผลิต2!Q:Q)+SUMIF(เส้นแต่งหน้าขนมเค้ก!$C:$C,'รับ-จ่าย ประจำวัน'!$B269,เส้นแต่งหน้าขนมเค้ก!Q:Q)+SUMIF(แพ็ค!$C:$C,'รับ-จ่าย ประจำวัน'!$B269,แพ็ค!Q:Q)+SUMIF(ธุรการ!$C:$C,'รับ-จ่าย ประจำวัน'!$B269,ธุรการ!Q:Q)+SUMIF(เส้นแต่งหน้าขนมปัง!$C:$C,'รับ-จ่าย ประจำวัน'!$B269,เส้นแต่งหน้าขนมปัง!Q:Q)+SUMIF('วางแผนBC,CJ'!$C:$C,'รับ-จ่าย ประจำวัน'!$B269,'วางแผนBC,CJ'!Q:Q)+SUMIF(RD!$C:$C,'รับ-จ่าย ประจำวัน'!$B269,RD!Q:Q)+SUMIF('FG,ออนไล,คัดแยก'!$C:$C,'รับ-จ่าย ประจำวัน'!$B269,'FG,ออนไล,คัดแยก'!Q:Q)</f>
        <v>2000</v>
      </c>
      <c r="AY269" s="16">
        <f>SUMIF(เตรียมส่วนผสม!$C:$C,'รับ-จ่าย ประจำวัน'!$B269,เตรียมส่วนผสม!R:R)+SUMIF(กวนไส้!$C:$C,'รับ-จ่าย ประจำวัน'!$B269,กวนไส้!R:R)+SUMIF(ผลิต1!$C:$C,'รับ-จ่าย ประจำวัน'!$B269,ผลิต1!R:R)+SUMIF(ผลิต2!$C:$C,'รับ-จ่าย ประจำวัน'!$B269,ผลิต2!R:R)+SUMIF(เส้นแต่งหน้าขนมเค้ก!$C:$C,'รับ-จ่าย ประจำวัน'!$B269,เส้นแต่งหน้าขนมเค้ก!R:R)+SUMIF(แพ็ค!$C:$C,'รับ-จ่าย ประจำวัน'!$B269,แพ็ค!R:R)+SUMIF(ธุรการ!$C:$C,'รับ-จ่าย ประจำวัน'!$B269,ธุรการ!R:R)+SUMIF(เส้นแต่งหน้าขนมปัง!$C:$C,'รับ-จ่าย ประจำวัน'!$B269,เส้นแต่งหน้าขนมปัง!R:R)+SUMIF('วางแผนBC,CJ'!$C:$C,'รับ-จ่าย ประจำวัน'!$B269,'วางแผนBC,CJ'!R:R)+SUMIF(RD!$C:$C,'รับ-จ่าย ประจำวัน'!$B269,RD!R:R)+SUMIF('FG,ออนไล,คัดแยก'!$C:$C,'รับ-จ่าย ประจำวัน'!$B269,'FG,ออนไล,คัดแยก'!R:R)</f>
        <v>0</v>
      </c>
      <c r="AZ269" s="16">
        <f>SUMIF(เตรียมส่วนผสม!$C:$C,'รับ-จ่าย ประจำวัน'!$B269,เตรียมส่วนผสม!S:S)+SUMIF(กวนไส้!$C:$C,'รับ-จ่าย ประจำวัน'!$B269,กวนไส้!S:S)+SUMIF(ผลิต1!$C:$C,'รับ-จ่าย ประจำวัน'!$B269,ผลิต1!S:S)+SUMIF(ผลิต2!$C:$C,'รับ-จ่าย ประจำวัน'!$B269,ผลิต2!S:S)+SUMIF(เส้นแต่งหน้าขนมเค้ก!$C:$C,'รับ-จ่าย ประจำวัน'!$B269,เส้นแต่งหน้าขนมเค้ก!S:S)+SUMIF(แพ็ค!$C:$C,'รับ-จ่าย ประจำวัน'!$B269,แพ็ค!S:S)+SUMIF(ธุรการ!$C:$C,'รับ-จ่าย ประจำวัน'!$B269,ธุรการ!S:S)+SUMIF(เส้นแต่งหน้าขนมปัง!$C:$C,'รับ-จ่าย ประจำวัน'!$B269,เส้นแต่งหน้าขนมปัง!S:S)+SUMIF('วางแผนBC,CJ'!$C:$C,'รับ-จ่าย ประจำวัน'!$B269,'วางแผนBC,CJ'!S:S)+SUMIF(RD!$C:$C,'รับ-จ่าย ประจำวัน'!$B269,RD!S:S)+SUMIF('FG,ออนไล,คัดแยก'!$C:$C,'รับ-จ่าย ประจำวัน'!$B269,'FG,ออนไล,คัดแยก'!S:S)</f>
        <v>0</v>
      </c>
      <c r="BA269" s="16">
        <f>SUMIF(เตรียมส่วนผสม!$C:$C,'รับ-จ่าย ประจำวัน'!$B269,เตรียมส่วนผสม!T:T)+SUMIF(กวนไส้!$C:$C,'รับ-จ่าย ประจำวัน'!$B269,กวนไส้!T:T)+SUMIF(ผลิต1!$C:$C,'รับ-จ่าย ประจำวัน'!$B269,ผลิต1!T:T)+SUMIF(ผลิต2!$C:$C,'รับ-จ่าย ประจำวัน'!$B269,ผลิต2!T:T)+SUMIF(เส้นแต่งหน้าขนมเค้ก!$C:$C,'รับ-จ่าย ประจำวัน'!$B269,เส้นแต่งหน้าขนมเค้ก!T:T)+SUMIF(แพ็ค!$C:$C,'รับ-จ่าย ประจำวัน'!$B269,แพ็ค!T:T)+SUMIF(ธุรการ!$C:$C,'รับ-จ่าย ประจำวัน'!$B269,ธุรการ!T:T)+SUMIF(เส้นแต่งหน้าขนมปัง!$C:$C,'รับ-จ่าย ประจำวัน'!$B269,เส้นแต่งหน้าขนมปัง!T:T)+SUMIF('วางแผนBC,CJ'!$C:$C,'รับ-จ่าย ประจำวัน'!$B269,'วางแผนBC,CJ'!T:T)+SUMIF(RD!$C:$C,'รับ-จ่าย ประจำวัน'!$B269,RD!T:T)+SUMIF('FG,ออนไล,คัดแยก'!$C:$C,'รับ-จ่าย ประจำวัน'!$B269,'FG,ออนไล,คัดแยก'!T:T)</f>
        <v>0</v>
      </c>
      <c r="BB269" s="16">
        <f>SUMIF(เตรียมส่วนผสม!$C:$C,'รับ-จ่าย ประจำวัน'!$B269,เตรียมส่วนผสม!U:U)+SUMIF(กวนไส้!$C:$C,'รับ-จ่าย ประจำวัน'!$B269,กวนไส้!U:U)+SUMIF(ผลิต1!$C:$C,'รับ-จ่าย ประจำวัน'!$B269,ผลิต1!U:U)+SUMIF(ผลิต2!$C:$C,'รับ-จ่าย ประจำวัน'!$B269,ผลิต2!U:U)+SUMIF(เส้นแต่งหน้าขนมเค้ก!$C:$C,'รับ-จ่าย ประจำวัน'!$B269,เส้นแต่งหน้าขนมเค้ก!U:U)+SUMIF(แพ็ค!$C:$C,'รับ-จ่าย ประจำวัน'!$B269,แพ็ค!U:U)+SUMIF(ธุรการ!$C:$C,'รับ-จ่าย ประจำวัน'!$B269,ธุรการ!U:U)+SUMIF(เส้นแต่งหน้าขนมปัง!$C:$C,'รับ-จ่าย ประจำวัน'!$B269,เส้นแต่งหน้าขนมปัง!U:U)+SUMIF('วางแผนBC,CJ'!$C:$C,'รับ-จ่าย ประจำวัน'!$B269,'วางแผนBC,CJ'!U:U)+SUMIF(RD!$C:$C,'รับ-จ่าย ประจำวัน'!$B269,RD!U:U)+SUMIF('FG,ออนไล,คัดแยก'!$C:$C,'รับ-จ่าย ประจำวัน'!$B269,'FG,ออนไล,คัดแยก'!U:U)</f>
        <v>2000</v>
      </c>
      <c r="BC269" s="16">
        <f>SUMIF(เตรียมส่วนผสม!$C:$C,'รับ-จ่าย ประจำวัน'!$B269,เตรียมส่วนผสม!V:V)+SUMIF(กวนไส้!$C:$C,'รับ-จ่าย ประจำวัน'!$B269,กวนไส้!V:V)+SUMIF(ผลิต1!$C:$C,'รับ-จ่าย ประจำวัน'!$B269,ผลิต1!V:V)+SUMIF(ผลิต2!$C:$C,'รับ-จ่าย ประจำวัน'!$B269,ผลิต2!V:V)+SUMIF(เส้นแต่งหน้าขนมเค้ก!$C:$C,'รับ-จ่าย ประจำวัน'!$B269,เส้นแต่งหน้าขนมเค้ก!V:V)+SUMIF(แพ็ค!$C:$C,'รับ-จ่าย ประจำวัน'!$B269,แพ็ค!V:V)+SUMIF(ธุรการ!$C:$C,'รับ-จ่าย ประจำวัน'!$B269,ธุรการ!V:V)+SUMIF(เส้นแต่งหน้าขนมปัง!$C:$C,'รับ-จ่าย ประจำวัน'!$B269,เส้นแต่งหน้าขนมปัง!V:V)+SUMIF('วางแผนBC,CJ'!$C:$C,'รับ-จ่าย ประจำวัน'!$B269,'วางแผนBC,CJ'!V:V)+SUMIF(RD!$C:$C,'รับ-จ่าย ประจำวัน'!$B269,RD!V:V)+SUMIF('FG,ออนไล,คัดแยก'!$C:$C,'รับ-จ่าย ประจำวัน'!$B269,'FG,ออนไล,คัดแยก'!V:V)</f>
        <v>0</v>
      </c>
      <c r="BD269" s="16">
        <f>SUMIF(เตรียมส่วนผสม!$C:$C,'รับ-จ่าย ประจำวัน'!$B269,เตรียมส่วนผสม!W:W)+SUMIF(กวนไส้!$C:$C,'รับ-จ่าย ประจำวัน'!$B269,กวนไส้!W:W)+SUMIF(ผลิต1!$C:$C,'รับ-จ่าย ประจำวัน'!$B269,ผลิต1!W:W)+SUMIF(ผลิต2!$C:$C,'รับ-จ่าย ประจำวัน'!$B269,ผลิต2!W:W)+SUMIF(เส้นแต่งหน้าขนมเค้ก!$C:$C,'รับ-จ่าย ประจำวัน'!$B269,เส้นแต่งหน้าขนมเค้ก!W:W)+SUMIF(แพ็ค!$C:$C,'รับ-จ่าย ประจำวัน'!$B269,แพ็ค!W:W)+SUMIF(ธุรการ!$C:$C,'รับ-จ่าย ประจำวัน'!$B269,ธุรการ!W:W)+SUMIF(เส้นแต่งหน้าขนมปัง!$C:$C,'รับ-จ่าย ประจำวัน'!$B269,เส้นแต่งหน้าขนมปัง!W:W)+SUMIF('วางแผนBC,CJ'!$C:$C,'รับ-จ่าย ประจำวัน'!$B269,'วางแผนBC,CJ'!W:W)+SUMIF(RD!$C:$C,'รับ-จ่าย ประจำวัน'!$B269,RD!W:W)+SUMIF('FG,ออนไล,คัดแยก'!$C:$C,'รับ-จ่าย ประจำวัน'!$B269,'FG,ออนไล,คัดแยก'!W:W)</f>
        <v>0</v>
      </c>
      <c r="BE269" s="16">
        <f>SUMIF(เตรียมส่วนผสม!$C:$C,'รับ-จ่าย ประจำวัน'!$B269,เตรียมส่วนผสม!X:X)+SUMIF(กวนไส้!$C:$C,'รับ-จ่าย ประจำวัน'!$B269,กวนไส้!X:X)+SUMIF(ผลิต1!$C:$C,'รับ-จ่าย ประจำวัน'!$B269,ผลิต1!X:X)+SUMIF(ผลิต2!$C:$C,'รับ-จ่าย ประจำวัน'!$B269,ผลิต2!X:X)+SUMIF(เส้นแต่งหน้าขนมเค้ก!$C:$C,'รับ-จ่าย ประจำวัน'!$B269,เส้นแต่งหน้าขนมเค้ก!X:X)+SUMIF(แพ็ค!$C:$C,'รับ-จ่าย ประจำวัน'!$B269,แพ็ค!X:X)+SUMIF(ธุรการ!$C:$C,'รับ-จ่าย ประจำวัน'!$B269,ธุรการ!X:X)+SUMIF(เส้นแต่งหน้าขนมปัง!$C:$C,'รับ-จ่าย ประจำวัน'!$B269,เส้นแต่งหน้าขนมปัง!X:X)+SUMIF('วางแผนBC,CJ'!$C:$C,'รับ-จ่าย ประจำวัน'!$B269,'วางแผนBC,CJ'!X:X)+SUMIF(RD!$C:$C,'รับ-จ่าย ประจำวัน'!$B269,RD!X:X)+SUMIF('FG,ออนไล,คัดแยก'!$C:$C,'รับ-จ่าย ประจำวัน'!$B269,'FG,ออนไล,คัดแยก'!X:X)</f>
        <v>0</v>
      </c>
      <c r="BF269" s="16">
        <f>SUMIF(เตรียมส่วนผสม!$C:$C,'รับ-จ่าย ประจำวัน'!$B269,เตรียมส่วนผสม!Y:Y)+SUMIF(กวนไส้!$C:$C,'รับ-จ่าย ประจำวัน'!$B269,กวนไส้!Y:Y)+SUMIF(ผลิต1!$C:$C,'รับ-จ่าย ประจำวัน'!$B269,ผลิต1!Y:Y)+SUMIF(ผลิต2!$C:$C,'รับ-จ่าย ประจำวัน'!$B269,ผลิต2!Y:Y)+SUMIF(เส้นแต่งหน้าขนมเค้ก!$C:$C,'รับ-จ่าย ประจำวัน'!$B269,เส้นแต่งหน้าขนมเค้ก!Y:Y)+SUMIF(แพ็ค!$C:$C,'รับ-จ่าย ประจำวัน'!$B269,แพ็ค!Y:Y)+SUMIF(ธุรการ!$C:$C,'รับ-จ่าย ประจำวัน'!$B269,ธุรการ!Y:Y)+SUMIF(เส้นแต่งหน้าขนมปัง!$C:$C,'รับ-จ่าย ประจำวัน'!$B269,เส้นแต่งหน้าขนมปัง!Y:Y)+SUMIF('วางแผนBC,CJ'!$C:$C,'รับ-จ่าย ประจำวัน'!$B269,'วางแผนBC,CJ'!Y:Y)+SUMIF(RD!$C:$C,'รับ-จ่าย ประจำวัน'!$B269,RD!Y:Y)+SUMIF('FG,ออนไล,คัดแยก'!$C:$C,'รับ-จ่าย ประจำวัน'!$B269,'FG,ออนไล,คัดแยก'!Y:Y)</f>
        <v>0</v>
      </c>
      <c r="BG269" s="16">
        <f>SUMIF(เตรียมส่วนผสม!$C:$C,'รับ-จ่าย ประจำวัน'!$B269,เตรียมส่วนผสม!Z:Z)+SUMIF(กวนไส้!$C:$C,'รับ-จ่าย ประจำวัน'!$B269,กวนไส้!Z:Z)+SUMIF(ผลิต1!$C:$C,'รับ-จ่าย ประจำวัน'!$B269,ผลิต1!Z:Z)+SUMIF(ผลิต2!$C:$C,'รับ-จ่าย ประจำวัน'!$B269,ผลิต2!Z:Z)+SUMIF(เส้นแต่งหน้าขนมเค้ก!$C:$C,'รับ-จ่าย ประจำวัน'!$B269,เส้นแต่งหน้าขนมเค้ก!Z:Z)+SUMIF(แพ็ค!$C:$C,'รับ-จ่าย ประจำวัน'!$B269,แพ็ค!Z:Z)+SUMIF(ธุรการ!$C:$C,'รับ-จ่าย ประจำวัน'!$B269,ธุรการ!Z:Z)+SUMIF(เส้นแต่งหน้าขนมปัง!$C:$C,'รับ-จ่าย ประจำวัน'!$B269,เส้นแต่งหน้าขนมปัง!Z:Z)+SUMIF('วางแผนBC,CJ'!$C:$C,'รับ-จ่าย ประจำวัน'!$B269,'วางแผนBC,CJ'!Z:Z)+SUMIF(RD!$C:$C,'รับ-จ่าย ประจำวัน'!$B269,RD!Z:Z)+SUMIF('FG,ออนไล,คัดแยก'!$C:$C,'รับ-จ่าย ประจำวัน'!$B269,'FG,ออนไล,คัดแยก'!Z:Z)</f>
        <v>0</v>
      </c>
      <c r="BH269" s="16">
        <f>SUMIF(เตรียมส่วนผสม!$C:$C,'รับ-จ่าย ประจำวัน'!$B269,เตรียมส่วนผสม!AA:AA)+SUMIF(กวนไส้!$C:$C,'รับ-จ่าย ประจำวัน'!$B269,กวนไส้!AA:AA)+SUMIF(ผลิต1!$C:$C,'รับ-จ่าย ประจำวัน'!$B269,ผลิต1!AA:AA)+SUMIF(ผลิต2!$C:$C,'รับ-จ่าย ประจำวัน'!$B269,ผลิต2!AA:AA)+SUMIF(เส้นแต่งหน้าขนมเค้ก!$C:$C,'รับ-จ่าย ประจำวัน'!$B269,เส้นแต่งหน้าขนมเค้ก!AA:AA)+SUMIF(แพ็ค!$C:$C,'รับ-จ่าย ประจำวัน'!$B269,แพ็ค!AA:AA)+SUMIF(ธุรการ!$C:$C,'รับ-จ่าย ประจำวัน'!$B269,ธุรการ!AA:AA)+SUMIF(เส้นแต่งหน้าขนมปัง!$C:$C,'รับ-จ่าย ประจำวัน'!$B269,เส้นแต่งหน้าขนมปัง!AA:AA)+SUMIF('วางแผนBC,CJ'!$C:$C,'รับ-จ่าย ประจำวัน'!$B269,'วางแผนBC,CJ'!AA:AA)+SUMIF(RD!$C:$C,'รับ-จ่าย ประจำวัน'!$B269,RD!AA:AA)+SUMIF('FG,ออนไล,คัดแยก'!$C:$C,'รับ-จ่าย ประจำวัน'!$B269,'FG,ออนไล,คัดแยก'!AA:AA)</f>
        <v>0</v>
      </c>
      <c r="BI269" s="16">
        <f>SUMIF(เตรียมส่วนผสม!$C:$C,'รับ-จ่าย ประจำวัน'!$B269,เตรียมส่วนผสม!AB:AB)+SUMIF(กวนไส้!$C:$C,'รับ-จ่าย ประจำวัน'!$B269,กวนไส้!AB:AB)+SUMIF(ผลิต1!$C:$C,'รับ-จ่าย ประจำวัน'!$B269,ผลิต1!AB:AB)+SUMIF(ผลิต2!$C:$C,'รับ-จ่าย ประจำวัน'!$B269,ผลิต2!AB:AB)+SUMIF(เส้นแต่งหน้าขนมเค้ก!$C:$C,'รับ-จ่าย ประจำวัน'!$B269,เส้นแต่งหน้าขนมเค้ก!AB:AB)+SUMIF(แพ็ค!$C:$C,'รับ-จ่าย ประจำวัน'!$B269,แพ็ค!AB:AB)+SUMIF(ธุรการ!$C:$C,'รับ-จ่าย ประจำวัน'!$B269,ธุรการ!AB:AB)+SUMIF(เส้นแต่งหน้าขนมปัง!$C:$C,'รับ-จ่าย ประจำวัน'!$B269,เส้นแต่งหน้าขนมปัง!AB:AB)+SUMIF('วางแผนBC,CJ'!$C:$C,'รับ-จ่าย ประจำวัน'!$B269,'วางแผนBC,CJ'!AB:AB)+SUMIF(RD!$C:$C,'รับ-จ่าย ประจำวัน'!$B269,RD!AB:AB)+SUMIF('FG,ออนไล,คัดแยก'!$C:$C,'รับ-จ่าย ประจำวัน'!$B269,'FG,ออนไล,คัดแยก'!AB:AB)</f>
        <v>0</v>
      </c>
      <c r="BJ269" s="16">
        <f>SUMIF(เตรียมส่วนผสม!$C:$C,'รับ-จ่าย ประจำวัน'!$B269,เตรียมส่วนผสม!AC:AC)+SUMIF(กวนไส้!$C:$C,'รับ-จ่าย ประจำวัน'!$B269,กวนไส้!AC:AC)+SUMIF(ผลิต1!$C:$C,'รับ-จ่าย ประจำวัน'!$B269,ผลิต1!AC:AC)+SUMIF(ผลิต2!$C:$C,'รับ-จ่าย ประจำวัน'!$B269,ผลิต2!AC:AC)+SUMIF(เส้นแต่งหน้าขนมเค้ก!$C:$C,'รับ-จ่าย ประจำวัน'!$B269,เส้นแต่งหน้าขนมเค้ก!AC:AC)+SUMIF(แพ็ค!$C:$C,'รับ-จ่าย ประจำวัน'!$B269,แพ็ค!AC:AC)+SUMIF(ธุรการ!$C:$C,'รับ-จ่าย ประจำวัน'!$B269,ธุรการ!AC:AC)+SUMIF(เส้นแต่งหน้าขนมปัง!$C:$C,'รับ-จ่าย ประจำวัน'!$B269,เส้นแต่งหน้าขนมปัง!AC:AC)+SUMIF('วางแผนBC,CJ'!$C:$C,'รับ-จ่าย ประจำวัน'!$B269,'วางแผนBC,CJ'!AC:AC)+SUMIF(RD!$C:$C,'รับ-จ่าย ประจำวัน'!$B269,RD!AC:AC)+SUMIF('FG,ออนไล,คัดแยก'!$C:$C,'รับ-จ่าย ประจำวัน'!$B269,'FG,ออนไล,คัดแยก'!AC:AC)</f>
        <v>0</v>
      </c>
      <c r="BK269" s="16">
        <f>SUMIF(เตรียมส่วนผสม!$C:$C,'รับ-จ่าย ประจำวัน'!$B269,เตรียมส่วนผสม!AD:AD)+SUMIF(กวนไส้!$C:$C,'รับ-จ่าย ประจำวัน'!$B269,กวนไส้!AD:AD)+SUMIF(ผลิต1!$C:$C,'รับ-จ่าย ประจำวัน'!$B269,ผลิต1!AD:AD)+SUMIF(ผลิต2!$C:$C,'รับ-จ่าย ประจำวัน'!$B269,ผลิต2!AD:AD)+SUMIF(เส้นแต่งหน้าขนมเค้ก!$C:$C,'รับ-จ่าย ประจำวัน'!$B269,เส้นแต่งหน้าขนมเค้ก!AD:AD)+SUMIF(แพ็ค!$C:$C,'รับ-จ่าย ประจำวัน'!$B269,แพ็ค!AD:AD)+SUMIF(ธุรการ!$C:$C,'รับ-จ่าย ประจำวัน'!$B269,ธุรการ!AD:AD)+SUMIF(เส้นแต่งหน้าขนมปัง!$C:$C,'รับ-จ่าย ประจำวัน'!$B269,เส้นแต่งหน้าขนมปัง!AD:AD)+SUMIF('วางแผนBC,CJ'!$C:$C,'รับ-จ่าย ประจำวัน'!$B269,'วางแผนBC,CJ'!AD:AD)+SUMIF(RD!$C:$C,'รับ-จ่าย ประจำวัน'!$B269,RD!AD:AD)+SUMIF('FG,ออนไล,คัดแยก'!$C:$C,'รับ-จ่าย ประจำวัน'!$B269,'FG,ออนไล,คัดแยก'!AD:AD)</f>
        <v>2000</v>
      </c>
      <c r="BL269" s="16">
        <f>SUMIF(เตรียมส่วนผสม!$C:$C,'รับ-จ่าย ประจำวัน'!$B269,เตรียมส่วนผสม!AE:AE)+SUMIF(กวนไส้!$C:$C,'รับ-จ่าย ประจำวัน'!$B269,กวนไส้!AE:AE)+SUMIF(ผลิต1!$C:$C,'รับ-จ่าย ประจำวัน'!$B269,ผลิต1!AE:AE)+SUMIF(ผลิต2!$C:$C,'รับ-จ่าย ประจำวัน'!$B269,ผลิต2!AE:AE)+SUMIF(เส้นแต่งหน้าขนมเค้ก!$C:$C,'รับ-จ่าย ประจำวัน'!$B269,เส้นแต่งหน้าขนมเค้ก!AE:AE)+SUMIF(แพ็ค!$C:$C,'รับ-จ่าย ประจำวัน'!$B269,แพ็ค!AE:AE)+SUMIF(ธุรการ!$C:$C,'รับ-จ่าย ประจำวัน'!$B269,ธุรการ!AE:AE)+SUMIF(เส้นแต่งหน้าขนมปัง!$C:$C,'รับ-จ่าย ประจำวัน'!$B269,เส้นแต่งหน้าขนมปัง!AE:AE)+SUMIF('วางแผนBC,CJ'!$C:$C,'รับ-จ่าย ประจำวัน'!$B269,'วางแผนBC,CJ'!AE:AE)+SUMIF(RD!$C:$C,'รับ-จ่าย ประจำวัน'!$B269,RD!AE:AE)+SUMIF('FG,ออนไล,คัดแยก'!$C:$C,'รับ-จ่าย ประจำวัน'!$B269,'FG,ออนไล,คัดแยก'!AE:AE)</f>
        <v>0</v>
      </c>
      <c r="BM269" s="16">
        <f>SUMIF(เตรียมส่วนผสม!$C:$C,'รับ-จ่าย ประจำวัน'!$B269,เตรียมส่วนผสม!AF:AF)+SUMIF(กวนไส้!$C:$C,'รับ-จ่าย ประจำวัน'!$B269,กวนไส้!AF:AF)+SUMIF(ผลิต1!$C:$C,'รับ-จ่าย ประจำวัน'!$B269,ผลิต1!AF:AF)+SUMIF(ผลิต2!$C:$C,'รับ-จ่าย ประจำวัน'!$B269,ผลิต2!AF:AF)+SUMIF(เส้นแต่งหน้าขนมเค้ก!$C:$C,'รับ-จ่าย ประจำวัน'!$B269,เส้นแต่งหน้าขนมเค้ก!AF:AF)+SUMIF(แพ็ค!$C:$C,'รับ-จ่าย ประจำวัน'!$B269,แพ็ค!AF:AF)+SUMIF(ธุรการ!$C:$C,'รับ-จ่าย ประจำวัน'!$B269,ธุรการ!AF:AF)+SUMIF(เส้นแต่งหน้าขนมปัง!$C:$C,'รับ-จ่าย ประจำวัน'!$B269,เส้นแต่งหน้าขนมปัง!AF:AF)+SUMIF('วางแผนBC,CJ'!$C:$C,'รับ-จ่าย ประจำวัน'!$B269,'วางแผนBC,CJ'!AF:AF)+SUMIF(RD!$C:$C,'รับ-จ่าย ประจำวัน'!$B269,RD!AF:AF)+SUMIF('FG,ออนไล,คัดแยก'!$C:$C,'รับ-จ่าย ประจำวัน'!$B269,'FG,ออนไล,คัดแยก'!AF:AF)</f>
        <v>0</v>
      </c>
      <c r="BN269" s="16">
        <f>SUMIF(เตรียมส่วนผสม!$C:$C,'รับ-จ่าย ประจำวัน'!$B269,เตรียมส่วนผสม!AG:AG)+SUMIF(กวนไส้!$C:$C,'รับ-จ่าย ประจำวัน'!$B269,กวนไส้!AG:AG)+SUMIF(ผลิต1!$C:$C,'รับ-จ่าย ประจำวัน'!$B269,ผลิต1!AG:AG)+SUMIF(ผลิต2!$C:$C,'รับ-จ่าย ประจำวัน'!$B269,ผลิต2!AG:AG)+SUMIF(เส้นแต่งหน้าขนมเค้ก!$C:$C,'รับ-จ่าย ประจำวัน'!$B269,เส้นแต่งหน้าขนมเค้ก!AG:AG)+SUMIF(แพ็ค!$C:$C,'รับ-จ่าย ประจำวัน'!$B269,แพ็ค!AG:AG)+SUMIF(ธุรการ!$C:$C,'รับ-จ่าย ประจำวัน'!$B269,ธุรการ!AG:AG)+SUMIF(เส้นแต่งหน้าขนมปัง!$C:$C,'รับ-จ่าย ประจำวัน'!$B269,เส้นแต่งหน้าขนมปัง!AG:AG)+SUMIF('วางแผนBC,CJ'!$C:$C,'รับ-จ่าย ประจำวัน'!$B269,'วางแผนBC,CJ'!AG:AG)+SUMIF(RD!$C:$C,'รับ-จ่าย ประจำวัน'!$B269,RD!AG:AG)+SUMIF('FG,ออนไล,คัดแยก'!$C:$C,'รับ-จ่าย ประจำวัน'!$B269,'FG,ออนไล,คัดแยก'!AG:AG)</f>
        <v>0</v>
      </c>
      <c r="BO269" s="16">
        <f>SUMIF(เตรียมส่วนผสม!$C:$C,'รับ-จ่าย ประจำวัน'!$B269,เตรียมส่วนผสม!AH:AH)+SUMIF(กวนไส้!$C:$C,'รับ-จ่าย ประจำวัน'!$B269,กวนไส้!AH:AH)+SUMIF(ผลิต1!$C:$C,'รับ-จ่าย ประจำวัน'!$B269,ผลิต1!AH:AH)+SUMIF(ผลิต2!$C:$C,'รับ-จ่าย ประจำวัน'!$B269,ผลิต2!AH:AH)+SUMIF(เส้นแต่งหน้าขนมเค้ก!$C:$C,'รับ-จ่าย ประจำวัน'!$B269,เส้นแต่งหน้าขนมเค้ก!AH:AH)+SUMIF(แพ็ค!$C:$C,'รับ-จ่าย ประจำวัน'!$B269,แพ็ค!AH:AH)+SUMIF(ธุรการ!$C:$C,'รับ-จ่าย ประจำวัน'!$B269,ธุรการ!AH:AH)+SUMIF(เส้นแต่งหน้าขนมปัง!$C:$C,'รับ-จ่าย ประจำวัน'!$B269,เส้นแต่งหน้าขนมปัง!AH:AH)+SUMIF('วางแผนBC,CJ'!$C:$C,'รับ-จ่าย ประจำวัน'!$B269,'วางแผนBC,CJ'!AH:AH)+SUMIF(RD!$C:$C,'รับ-จ่าย ประจำวัน'!$B269,RD!AH:AH)+SUMIF('FG,ออนไล,คัดแยก'!$C:$C,'รับ-จ่าย ประจำวัน'!$B269,'FG,ออนไล,คัดแยก'!AH:AH)</f>
        <v>0</v>
      </c>
      <c r="BP269" s="16">
        <f>SUMIF(เตรียมส่วนผสม!$C:$C,'รับ-จ่าย ประจำวัน'!$B269,เตรียมส่วนผสม!AI:AI)+SUMIF(กวนไส้!$C:$C,'รับ-จ่าย ประจำวัน'!$B269,กวนไส้!AI:AI)+SUMIF(ผลิต1!$C:$C,'รับ-จ่าย ประจำวัน'!$B269,ผลิต1!AI:AI)+SUMIF(ผลิต2!$C:$C,'รับ-จ่าย ประจำวัน'!$B269,ผลิต2!AI:AI)+SUMIF(เส้นแต่งหน้าขนมเค้ก!$C:$C,'รับ-จ่าย ประจำวัน'!$B269,เส้นแต่งหน้าขนมเค้ก!AI:AI)+SUMIF(แพ็ค!$C:$C,'รับ-จ่าย ประจำวัน'!$B269,แพ็ค!AI:AI)+SUMIF(ธุรการ!$C:$C,'รับ-จ่าย ประจำวัน'!$B269,ธุรการ!AI:AI)+SUMIF(เส้นแต่งหน้าขนมปัง!$C:$C,'รับ-จ่าย ประจำวัน'!$B269,เส้นแต่งหน้าขนมปัง!AI:AI)+SUMIF('วางแผนBC,CJ'!$C:$C,'รับ-จ่าย ประจำวัน'!$B269,'วางแผนBC,CJ'!AI:AI)+SUMIF(RD!$C:$C,'รับ-จ่าย ประจำวัน'!$B269,RD!AI:AI)+SUMIF('FG,ออนไล,คัดแยก'!$C:$C,'รับ-จ่าย ประจำวัน'!$B269,'FG,ออนไล,คัดแยก'!AI:AI)</f>
        <v>0</v>
      </c>
      <c r="BQ269" s="16">
        <f>SUMIF(เตรียมส่วนผสม!$C:$C,'รับ-จ่าย ประจำวัน'!$B269,เตรียมส่วนผสม!AJ:AJ)+SUMIF(กวนไส้!$C:$C,'รับ-จ่าย ประจำวัน'!$B269,กวนไส้!AJ:AJ)+SUMIF(ผลิต1!$C:$C,'รับ-จ่าย ประจำวัน'!$B269,ผลิต1!AJ:AJ)+SUMIF(ผลิต2!$C:$C,'รับ-จ่าย ประจำวัน'!$B269,ผลิต2!AJ:AJ)+SUMIF(เส้นแต่งหน้าขนมเค้ก!$C:$C,'รับ-จ่าย ประจำวัน'!$B269,เส้นแต่งหน้าขนมเค้ก!AJ:AJ)+SUMIF(แพ็ค!$C:$C,'รับ-จ่าย ประจำวัน'!$B269,แพ็ค!AJ:AJ)+SUMIF(ธุรการ!$C:$C,'รับ-จ่าย ประจำวัน'!$B269,ธุรการ!AJ:AJ)+SUMIF(เส้นแต่งหน้าขนมปัง!$C:$C,'รับ-จ่าย ประจำวัน'!$B269,เส้นแต่งหน้าขนมปัง!AJ:AJ)+SUMIF('วางแผนBC,CJ'!$C:$C,'รับ-จ่าย ประจำวัน'!$B269,'วางแผนBC,CJ'!AJ:AJ)+SUMIF(RD!$C:$C,'รับ-จ่าย ประจำวัน'!$B269,RD!AJ:AJ)+SUMIF('FG,ออนไล,คัดแยก'!$C:$C,'รับ-จ่าย ประจำวัน'!$B269,'FG,ออนไล,คัดแยก'!AJ:AJ)</f>
        <v>0</v>
      </c>
      <c r="BR269" s="16">
        <f>SUMIF(เตรียมส่วนผสม!$C:$C,'รับ-จ่าย ประจำวัน'!$B269,เตรียมส่วนผสม!AK:AK)+SUMIF(กวนไส้!$C:$C,'รับ-จ่าย ประจำวัน'!$B269,กวนไส้!AK:AK)+SUMIF(ผลิต1!$C:$C,'รับ-จ่าย ประจำวัน'!$B269,ผลิต1!AK:AK)+SUMIF(ผลิต2!$C:$C,'รับ-จ่าย ประจำวัน'!$B269,ผลิต2!AK:AK)+SUMIF(เส้นแต่งหน้าขนมเค้ก!$C:$C,'รับ-จ่าย ประจำวัน'!$B269,เส้นแต่งหน้าขนมเค้ก!AK:AK)+SUMIF(แพ็ค!$C:$C,'รับ-จ่าย ประจำวัน'!$B269,แพ็ค!AK:AK)+SUMIF(ธุรการ!$C:$C,'รับ-จ่าย ประจำวัน'!$B269,ธุรการ!AK:AK)+SUMIF(เส้นแต่งหน้าขนมปัง!$C:$C,'รับ-จ่าย ประจำวัน'!$B269,เส้นแต่งหน้าขนมปัง!AK:AK)+SUMIF('วางแผนBC,CJ'!$C:$C,'รับ-จ่าย ประจำวัน'!$B269,'วางแผนBC,CJ'!AK:AK)+SUMIF(RD!$C:$C,'รับ-จ่าย ประจำวัน'!$B269,RD!AK:AK)+SUMIF('FG,ออนไล,คัดแยก'!$C:$C,'รับ-จ่าย ประจำวัน'!$B269,'FG,ออนไล,คัดแยก'!AK:AK)</f>
        <v>2000</v>
      </c>
      <c r="BS269" s="16">
        <f>SUMIF(เตรียมส่วนผสม!$C:$C,'รับ-จ่าย ประจำวัน'!$B269,เตรียมส่วนผสม!AL:AL)+SUMIF(กวนไส้!$C:$C,'รับ-จ่าย ประจำวัน'!$B269,กวนไส้!AL:AL)+SUMIF(ผลิต1!$C:$C,'รับ-จ่าย ประจำวัน'!$B269,ผลิต1!AL:AL)+SUMIF(ผลิต2!$C:$C,'รับ-จ่าย ประจำวัน'!$B269,ผลิต2!AL:AL)+SUMIF(เส้นแต่งหน้าขนมเค้ก!$C:$C,'รับ-จ่าย ประจำวัน'!$B269,เส้นแต่งหน้าขนมเค้ก!AL:AL)+SUMIF(แพ็ค!$C:$C,'รับ-จ่าย ประจำวัน'!$B269,แพ็ค!AL:AL)+SUMIF(ธุรการ!$C:$C,'รับ-จ่าย ประจำวัน'!$B269,ธุรการ!AL:AL)+SUMIF(เส้นแต่งหน้าขนมปัง!$C:$C,'รับ-จ่าย ประจำวัน'!$B269,เส้นแต่งหน้าขนมปัง!AL:AL)+SUMIF('วางแผนBC,CJ'!$C:$C,'รับ-จ่าย ประจำวัน'!$B269,'วางแผนBC,CJ'!AL:AL)+SUMIF(RD!$C:$C,'รับ-จ่าย ประจำวัน'!$B269,RD!AL:AL)+SUMIF('FG,ออนไล,คัดแยก'!$C:$C,'รับ-จ่าย ประจำวัน'!$B269,'FG,ออนไล,คัดแยก'!AL:AL)</f>
        <v>0</v>
      </c>
      <c r="BT269" s="18">
        <f t="shared" si="60"/>
        <v>10200</v>
      </c>
      <c r="BU269" s="116"/>
      <c r="BV269" s="146">
        <f t="shared" si="61"/>
        <v>20000</v>
      </c>
      <c r="BW269" s="183">
        <v>30</v>
      </c>
      <c r="BX269" s="172">
        <f t="shared" si="66"/>
        <v>340</v>
      </c>
      <c r="BY269" s="188">
        <f t="shared" si="63"/>
        <v>58.823529411764703</v>
      </c>
      <c r="BZ269" s="180">
        <f t="shared" ca="1" si="62"/>
        <v>46261.823529411762</v>
      </c>
      <c r="CA269" s="97"/>
      <c r="CB269" s="97"/>
      <c r="CC269" s="97"/>
      <c r="CD269" s="97"/>
      <c r="CE269" s="97"/>
      <c r="CF269" s="97"/>
      <c r="CG269" s="97"/>
      <c r="CH269" s="97"/>
      <c r="CI269" s="97"/>
      <c r="CJ269" s="94"/>
      <c r="CK269" s="9">
        <f t="shared" si="64"/>
        <v>20000</v>
      </c>
    </row>
    <row r="270" spans="1:89" s="31" customFormat="1" ht="21.75" customHeight="1" x14ac:dyDescent="0.5">
      <c r="A270" s="198" t="s">
        <v>870</v>
      </c>
      <c r="B270" s="34">
        <v>1023201022</v>
      </c>
      <c r="C270" s="30" t="s">
        <v>2103</v>
      </c>
      <c r="D270" s="137" t="s">
        <v>91</v>
      </c>
      <c r="E270" s="13">
        <v>0</v>
      </c>
      <c r="F270" s="131"/>
      <c r="G270" s="13" t="s">
        <v>872</v>
      </c>
      <c r="H270" s="12">
        <v>30000</v>
      </c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3"/>
      <c r="AF270" s="13"/>
      <c r="AG270" s="13"/>
      <c r="AH270" s="13"/>
      <c r="AI270" s="14"/>
      <c r="AJ270" s="14"/>
      <c r="AK270" s="14"/>
      <c r="AL270" s="14"/>
      <c r="AM270" s="14"/>
      <c r="AN270" s="15">
        <f t="shared" si="59"/>
        <v>0</v>
      </c>
      <c r="AO270" s="16">
        <f>SUMIF(เตรียมส่วนผสม!$C:$C,'รับ-จ่าย ประจำวัน'!$B270,เตรียมส่วนผสม!H:H)+SUMIF(กวนไส้!$C:$C,'รับ-จ่าย ประจำวัน'!$B270,กวนไส้!H:H)+SUMIF(ผลิต1!$C:$C,'รับ-จ่าย ประจำวัน'!$B270,ผลิต1!H:H)+SUMIF(ผลิต2!$C:$C,'รับ-จ่าย ประจำวัน'!$B270,ผลิต2!H:H)+SUMIF(เส้นแต่งหน้าขนมเค้ก!$C:$C,'รับ-จ่าย ประจำวัน'!$B270,เส้นแต่งหน้าขนมเค้ก!H:H)+SUMIF(แพ็ค!$C:$C,'รับ-จ่าย ประจำวัน'!$B270,แพ็ค!H:H)+SUMIF(ธุรการ!$C:$C,'รับ-จ่าย ประจำวัน'!$B270,ธุรการ!H:H)+SUMIF(เส้นแต่งหน้าขนมปัง!$C:$C,'รับ-จ่าย ประจำวัน'!$B270,เส้นแต่งหน้าขนมปัง!H:H)+SUMIF('วางแผนBC,CJ'!$C:$C,'รับ-จ่าย ประจำวัน'!$B270,'วางแผนBC,CJ'!H:H)+SUMIF(RD!$C:$C,'รับ-จ่าย ประจำวัน'!$B270,RD!H:H)+SUMIF('FG,ออนไล,คัดแยก'!$C:$C,'รับ-จ่าย ประจำวัน'!$B270,'FG,ออนไล,คัดแยก'!H:H)</f>
        <v>0</v>
      </c>
      <c r="AP270" s="16">
        <f>SUMIF(เตรียมส่วนผสม!$C:$C,'รับ-จ่าย ประจำวัน'!$B270,เตรียมส่วนผสม!I:I)+SUMIF(กวนไส้!$C:$C,'รับ-จ่าย ประจำวัน'!$B270,กวนไส้!I:I)+SUMIF(ผลิต1!$C:$C,'รับ-จ่าย ประจำวัน'!$B270,ผลิต1!I:I)+SUMIF(ผลิต2!$C:$C,'รับ-จ่าย ประจำวัน'!$B270,ผลิต2!I:I)+SUMIF(เส้นแต่งหน้าขนมเค้ก!$C:$C,'รับ-จ่าย ประจำวัน'!$B270,เส้นแต่งหน้าขนมเค้ก!I:I)+SUMIF(แพ็ค!$C:$C,'รับ-จ่าย ประจำวัน'!$B270,แพ็ค!I:I)+SUMIF(ธุรการ!$C:$C,'รับ-จ่าย ประจำวัน'!$B270,ธุรการ!I:I)+SUMIF(เส้นแต่งหน้าขนมปัง!$C:$C,'รับ-จ่าย ประจำวัน'!$B270,เส้นแต่งหน้าขนมปัง!I:I)+SUMIF('วางแผนBC,CJ'!$C:$C,'รับ-จ่าย ประจำวัน'!$B270,'วางแผนBC,CJ'!I:I)+SUMIF(RD!$C:$C,'รับ-จ่าย ประจำวัน'!$B270,RD!I:I)+SUMIF('FG,ออนไล,คัดแยก'!$C:$C,'รับ-จ่าย ประจำวัน'!$B270,'FG,ออนไล,คัดแยก'!I:I)</f>
        <v>0</v>
      </c>
      <c r="AQ270" s="16">
        <f>SUMIF(เตรียมส่วนผสม!$C:$C,'รับ-จ่าย ประจำวัน'!$B270,เตรียมส่วนผสม!J:J)+SUMIF(กวนไส้!$C:$C,'รับ-จ่าย ประจำวัน'!$B270,กวนไส้!J:J)+SUMIF(ผลิต1!$C:$C,'รับ-จ่าย ประจำวัน'!$B270,ผลิต1!J:J)+SUMIF(ผลิต2!$C:$C,'รับ-จ่าย ประจำวัน'!$B270,ผลิต2!J:J)+SUMIF(เส้นแต่งหน้าขนมเค้ก!$C:$C,'รับ-จ่าย ประจำวัน'!$B270,เส้นแต่งหน้าขนมเค้ก!J:J)+SUMIF(แพ็ค!$C:$C,'รับ-จ่าย ประจำวัน'!$B270,แพ็ค!J:J)+SUMIF(ธุรการ!$C:$C,'รับ-จ่าย ประจำวัน'!$B270,ธุรการ!J:J)+SUMIF(เส้นแต่งหน้าขนมปัง!$C:$C,'รับ-จ่าย ประจำวัน'!$B270,เส้นแต่งหน้าขนมปัง!J:J)+SUMIF('วางแผนBC,CJ'!$C:$C,'รับ-จ่าย ประจำวัน'!$B270,'วางแผนBC,CJ'!J:J)+SUMIF(RD!$C:$C,'รับ-จ่าย ประจำวัน'!$B270,RD!J:J)+SUMIF('FG,ออนไล,คัดแยก'!$C:$C,'รับ-จ่าย ประจำวัน'!$B270,'FG,ออนไล,คัดแยก'!J:J)</f>
        <v>0</v>
      </c>
      <c r="AR270" s="16">
        <f>SUMIF(เตรียมส่วนผสม!$C:$C,'รับ-จ่าย ประจำวัน'!$B270,เตรียมส่วนผสม!K:K)+SUMIF(กวนไส้!$C:$C,'รับ-จ่าย ประจำวัน'!$B270,กวนไส้!K:K)+SUMIF(ผลิต1!$C:$C,'รับ-จ่าย ประจำวัน'!$B270,ผลิต1!K:K)+SUMIF(ผลิต2!$C:$C,'รับ-จ่าย ประจำวัน'!$B270,ผลิต2!K:K)+SUMIF(เส้นแต่งหน้าขนมเค้ก!$C:$C,'รับ-จ่าย ประจำวัน'!$B270,เส้นแต่งหน้าขนมเค้ก!K:K)+SUMIF(แพ็ค!$C:$C,'รับ-จ่าย ประจำวัน'!$B270,แพ็ค!K:K)+SUMIF(ธุรการ!$C:$C,'รับ-จ่าย ประจำวัน'!$B270,ธุรการ!K:K)+SUMIF(เส้นแต่งหน้าขนมปัง!$C:$C,'รับ-จ่าย ประจำวัน'!$B270,เส้นแต่งหน้าขนมปัง!K:K)+SUMIF('วางแผนBC,CJ'!$C:$C,'รับ-จ่าย ประจำวัน'!$B270,'วางแผนBC,CJ'!K:K)+SUMIF(RD!$C:$C,'รับ-จ่าย ประจำวัน'!$B270,RD!K:K)+SUMIF('FG,ออนไล,คัดแยก'!$C:$C,'รับ-จ่าย ประจำวัน'!$B270,'FG,ออนไล,คัดแยก'!K:K)</f>
        <v>0</v>
      </c>
      <c r="AS270" s="16">
        <f>SUMIF(เตรียมส่วนผสม!$C:$C,'รับ-จ่าย ประจำวัน'!$B270,เตรียมส่วนผสม!L:L)+SUMIF(กวนไส้!$C:$C,'รับ-จ่าย ประจำวัน'!$B270,กวนไส้!L:L)+SUMIF(ผลิต1!$C:$C,'รับ-จ่าย ประจำวัน'!$B270,ผลิต1!L:L)+SUMIF(ผลิต2!$C:$C,'รับ-จ่าย ประจำวัน'!$B270,ผลิต2!L:L)+SUMIF(เส้นแต่งหน้าขนมเค้ก!$C:$C,'รับ-จ่าย ประจำวัน'!$B270,เส้นแต่งหน้าขนมเค้ก!L:L)+SUMIF(แพ็ค!$C:$C,'รับ-จ่าย ประจำวัน'!$B270,แพ็ค!L:L)+SUMIF(ธุรการ!$C:$C,'รับ-จ่าย ประจำวัน'!$B270,ธุรการ!L:L)+SUMIF(เส้นแต่งหน้าขนมปัง!$C:$C,'รับ-จ่าย ประจำวัน'!$B270,เส้นแต่งหน้าขนมปัง!L:L)+SUMIF('วางแผนBC,CJ'!$C:$C,'รับ-จ่าย ประจำวัน'!$B270,'วางแผนBC,CJ'!L:L)+SUMIF(RD!$C:$C,'รับ-จ่าย ประจำวัน'!$B270,RD!L:L)+SUMIF('FG,ออนไล,คัดแยก'!$C:$C,'รับ-จ่าย ประจำวัน'!$B270,'FG,ออนไล,คัดแยก'!L:L)</f>
        <v>0</v>
      </c>
      <c r="AT270" s="16">
        <f>SUMIF(เตรียมส่วนผสม!$C:$C,'รับ-จ่าย ประจำวัน'!$B270,เตรียมส่วนผสม!M:M)+SUMIF(กวนไส้!$C:$C,'รับ-จ่าย ประจำวัน'!$B270,กวนไส้!M:M)+SUMIF(ผลิต1!$C:$C,'รับ-จ่าย ประจำวัน'!$B270,ผลิต1!M:M)+SUMIF(ผลิต2!$C:$C,'รับ-จ่าย ประจำวัน'!$B270,ผลิต2!M:M)+SUMIF(เส้นแต่งหน้าขนมเค้ก!$C:$C,'รับ-จ่าย ประจำวัน'!$B270,เส้นแต่งหน้าขนมเค้ก!M:M)+SUMIF(แพ็ค!$C:$C,'รับ-จ่าย ประจำวัน'!$B270,แพ็ค!M:M)+SUMIF(ธุรการ!$C:$C,'รับ-จ่าย ประจำวัน'!$B270,ธุรการ!M:M)+SUMIF(เส้นแต่งหน้าขนมปัง!$C:$C,'รับ-จ่าย ประจำวัน'!$B270,เส้นแต่งหน้าขนมปัง!M:M)+SUMIF('วางแผนBC,CJ'!$C:$C,'รับ-จ่าย ประจำวัน'!$B270,'วางแผนBC,CJ'!M:M)+SUMIF(RD!$C:$C,'รับ-จ่าย ประจำวัน'!$B270,RD!M:M)+SUMIF('FG,ออนไล,คัดแยก'!$C:$C,'รับ-จ่าย ประจำวัน'!$B270,'FG,ออนไล,คัดแยก'!M:M)</f>
        <v>0</v>
      </c>
      <c r="AU270" s="16">
        <f>SUMIF(เตรียมส่วนผสม!$C:$C,'รับ-จ่าย ประจำวัน'!$B270,เตรียมส่วนผสม!N:N)+SUMIF(กวนไส้!$C:$C,'รับ-จ่าย ประจำวัน'!$B270,กวนไส้!N:N)+SUMIF(ผลิต1!$C:$C,'รับ-จ่าย ประจำวัน'!$B270,ผลิต1!N:N)+SUMIF(ผลิต2!$C:$C,'รับ-จ่าย ประจำวัน'!$B270,ผลิต2!N:N)+SUMIF(เส้นแต่งหน้าขนมเค้ก!$C:$C,'รับ-จ่าย ประจำวัน'!$B270,เส้นแต่งหน้าขนมเค้ก!N:N)+SUMIF(แพ็ค!$C:$C,'รับ-จ่าย ประจำวัน'!$B270,แพ็ค!N:N)+SUMIF(ธุรการ!$C:$C,'รับ-จ่าย ประจำวัน'!$B270,ธุรการ!N:N)+SUMIF(เส้นแต่งหน้าขนมปัง!$C:$C,'รับ-จ่าย ประจำวัน'!$B270,เส้นแต่งหน้าขนมปัง!N:N)+SUMIF('วางแผนBC,CJ'!$C:$C,'รับ-จ่าย ประจำวัน'!$B270,'วางแผนBC,CJ'!N:N)+SUMIF(RD!$C:$C,'รับ-จ่าย ประจำวัน'!$B270,RD!N:N)+SUMIF('FG,ออนไล,คัดแยก'!$C:$C,'รับ-จ่าย ประจำวัน'!$B270,'FG,ออนไล,คัดแยก'!N:N)</f>
        <v>2000</v>
      </c>
      <c r="AV270" s="16">
        <f>SUMIF(เตรียมส่วนผสม!$C:$C,'รับ-จ่าย ประจำวัน'!$B270,เตรียมส่วนผสม!O:O)+SUMIF(กวนไส้!$C:$C,'รับ-จ่าย ประจำวัน'!$B270,กวนไส้!O:O)+SUMIF(ผลิต1!$C:$C,'รับ-จ่าย ประจำวัน'!$B270,ผลิต1!O:O)+SUMIF(ผลิต2!$C:$C,'รับ-จ่าย ประจำวัน'!$B270,ผลิต2!O:O)+SUMIF(เส้นแต่งหน้าขนมเค้ก!$C:$C,'รับ-จ่าย ประจำวัน'!$B270,เส้นแต่งหน้าขนมเค้ก!O:O)+SUMIF(แพ็ค!$C:$C,'รับ-จ่าย ประจำวัน'!$B270,แพ็ค!O:O)+SUMIF(ธุรการ!$C:$C,'รับ-จ่าย ประจำวัน'!$B270,ธุรการ!O:O)+SUMIF(เส้นแต่งหน้าขนมปัง!$C:$C,'รับ-จ่าย ประจำวัน'!$B270,เส้นแต่งหน้าขนมปัง!O:O)+SUMIF('วางแผนBC,CJ'!$C:$C,'รับ-จ่าย ประจำวัน'!$B270,'วางแผนBC,CJ'!O:O)+SUMIF(RD!$C:$C,'รับ-จ่าย ประจำวัน'!$B270,RD!O:O)+SUMIF('FG,ออนไล,คัดแยก'!$C:$C,'รับ-จ่าย ประจำวัน'!$B270,'FG,ออนไล,คัดแยก'!O:O)</f>
        <v>0</v>
      </c>
      <c r="AW270" s="16">
        <f>SUMIF(เตรียมส่วนผสม!$C:$C,'รับ-จ่าย ประจำวัน'!$B270,เตรียมส่วนผสม!P:P)+SUMIF(กวนไส้!$C:$C,'รับ-จ่าย ประจำวัน'!$B270,กวนไส้!P:P)+SUMIF(ผลิต1!$C:$C,'รับ-จ่าย ประจำวัน'!$B270,ผลิต1!P:P)+SUMIF(ผลิต2!$C:$C,'รับ-จ่าย ประจำวัน'!$B270,ผลิต2!P:P)+SUMIF(เส้นแต่งหน้าขนมเค้ก!$C:$C,'รับ-จ่าย ประจำวัน'!$B270,เส้นแต่งหน้าขนมเค้ก!P:P)+SUMIF(แพ็ค!$C:$C,'รับ-จ่าย ประจำวัน'!$B270,แพ็ค!P:P)+SUMIF(ธุรการ!$C:$C,'รับ-จ่าย ประจำวัน'!$B270,ธุรการ!P:P)+SUMIF(เส้นแต่งหน้าขนมปัง!$C:$C,'รับ-จ่าย ประจำวัน'!$B270,เส้นแต่งหน้าขนมปัง!P:P)+SUMIF('วางแผนBC,CJ'!$C:$C,'รับ-จ่าย ประจำวัน'!$B270,'วางแผนBC,CJ'!P:P)+SUMIF(RD!$C:$C,'รับ-จ่าย ประจำวัน'!$B270,RD!P:P)+SUMIF('FG,ออนไล,คัดแยก'!$C:$C,'รับ-จ่าย ประจำวัน'!$B270,'FG,ออนไล,คัดแยก'!P:P)</f>
        <v>0</v>
      </c>
      <c r="AX270" s="16">
        <f>SUMIF(เตรียมส่วนผสม!$C:$C,'รับ-จ่าย ประจำวัน'!$B270,เตรียมส่วนผสม!Q:Q)+SUMIF(กวนไส้!$C:$C,'รับ-จ่าย ประจำวัน'!$B270,กวนไส้!Q:Q)+SUMIF(ผลิต1!$C:$C,'รับ-จ่าย ประจำวัน'!$B270,ผลิต1!Q:Q)+SUMIF(ผลิต2!$C:$C,'รับ-จ่าย ประจำวัน'!$B270,ผลิต2!Q:Q)+SUMIF(เส้นแต่งหน้าขนมเค้ก!$C:$C,'รับ-จ่าย ประจำวัน'!$B270,เส้นแต่งหน้าขนมเค้ก!Q:Q)+SUMIF(แพ็ค!$C:$C,'รับ-จ่าย ประจำวัน'!$B270,แพ็ค!Q:Q)+SUMIF(ธุรการ!$C:$C,'รับ-จ่าย ประจำวัน'!$B270,ธุรการ!Q:Q)+SUMIF(เส้นแต่งหน้าขนมปัง!$C:$C,'รับ-จ่าย ประจำวัน'!$B270,เส้นแต่งหน้าขนมปัง!Q:Q)+SUMIF('วางแผนBC,CJ'!$C:$C,'รับ-จ่าย ประจำวัน'!$B270,'วางแผนBC,CJ'!Q:Q)+SUMIF(RD!$C:$C,'รับ-จ่าย ประจำวัน'!$B270,RD!Q:Q)+SUMIF('FG,ออนไล,คัดแยก'!$C:$C,'รับ-จ่าย ประจำวัน'!$B270,'FG,ออนไล,คัดแยก'!Q:Q)</f>
        <v>0</v>
      </c>
      <c r="AY270" s="16">
        <f>SUMIF(เตรียมส่วนผสม!$C:$C,'รับ-จ่าย ประจำวัน'!$B270,เตรียมส่วนผสม!R:R)+SUMIF(กวนไส้!$C:$C,'รับ-จ่าย ประจำวัน'!$B270,กวนไส้!R:R)+SUMIF(ผลิต1!$C:$C,'รับ-จ่าย ประจำวัน'!$B270,ผลิต1!R:R)+SUMIF(ผลิต2!$C:$C,'รับ-จ่าย ประจำวัน'!$B270,ผลิต2!R:R)+SUMIF(เส้นแต่งหน้าขนมเค้ก!$C:$C,'รับ-จ่าย ประจำวัน'!$B270,เส้นแต่งหน้าขนมเค้ก!R:R)+SUMIF(แพ็ค!$C:$C,'รับ-จ่าย ประจำวัน'!$B270,แพ็ค!R:R)+SUMIF(ธุรการ!$C:$C,'รับ-จ่าย ประจำวัน'!$B270,ธุรการ!R:R)+SUMIF(เส้นแต่งหน้าขนมปัง!$C:$C,'รับ-จ่าย ประจำวัน'!$B270,เส้นแต่งหน้าขนมปัง!R:R)+SUMIF('วางแผนBC,CJ'!$C:$C,'รับ-จ่าย ประจำวัน'!$B270,'วางแผนBC,CJ'!R:R)+SUMIF(RD!$C:$C,'รับ-จ่าย ประจำวัน'!$B270,RD!R:R)+SUMIF('FG,ออนไล,คัดแยก'!$C:$C,'รับ-จ่าย ประจำวัน'!$B270,'FG,ออนไล,คัดแยก'!R:R)</f>
        <v>0</v>
      </c>
      <c r="AZ270" s="16">
        <f>SUMIF(เตรียมส่วนผสม!$C:$C,'รับ-จ่าย ประจำวัน'!$B270,เตรียมส่วนผสม!S:S)+SUMIF(กวนไส้!$C:$C,'รับ-จ่าย ประจำวัน'!$B270,กวนไส้!S:S)+SUMIF(ผลิต1!$C:$C,'รับ-จ่าย ประจำวัน'!$B270,ผลิต1!S:S)+SUMIF(ผลิต2!$C:$C,'รับ-จ่าย ประจำวัน'!$B270,ผลิต2!S:S)+SUMIF(เส้นแต่งหน้าขนมเค้ก!$C:$C,'รับ-จ่าย ประจำวัน'!$B270,เส้นแต่งหน้าขนมเค้ก!S:S)+SUMIF(แพ็ค!$C:$C,'รับ-จ่าย ประจำวัน'!$B270,แพ็ค!S:S)+SUMIF(ธุรการ!$C:$C,'รับ-จ่าย ประจำวัน'!$B270,ธุรการ!S:S)+SUMIF(เส้นแต่งหน้าขนมปัง!$C:$C,'รับ-จ่าย ประจำวัน'!$B270,เส้นแต่งหน้าขนมปัง!S:S)+SUMIF('วางแผนBC,CJ'!$C:$C,'รับ-จ่าย ประจำวัน'!$B270,'วางแผนBC,CJ'!S:S)+SUMIF(RD!$C:$C,'รับ-จ่าย ประจำวัน'!$B270,RD!S:S)+SUMIF('FG,ออนไล,คัดแยก'!$C:$C,'รับ-จ่าย ประจำวัน'!$B270,'FG,ออนไล,คัดแยก'!S:S)</f>
        <v>0</v>
      </c>
      <c r="BA270" s="16">
        <f>SUMIF(เตรียมส่วนผสม!$C:$C,'รับ-จ่าย ประจำวัน'!$B270,เตรียมส่วนผสม!T:T)+SUMIF(กวนไส้!$C:$C,'รับ-จ่าย ประจำวัน'!$B270,กวนไส้!T:T)+SUMIF(ผลิต1!$C:$C,'รับ-จ่าย ประจำวัน'!$B270,ผลิต1!T:T)+SUMIF(ผลิต2!$C:$C,'รับ-จ่าย ประจำวัน'!$B270,ผลิต2!T:T)+SUMIF(เส้นแต่งหน้าขนมเค้ก!$C:$C,'รับ-จ่าย ประจำวัน'!$B270,เส้นแต่งหน้าขนมเค้ก!T:T)+SUMIF(แพ็ค!$C:$C,'รับ-จ่าย ประจำวัน'!$B270,แพ็ค!T:T)+SUMIF(ธุรการ!$C:$C,'รับ-จ่าย ประจำวัน'!$B270,ธุรการ!T:T)+SUMIF(เส้นแต่งหน้าขนมปัง!$C:$C,'รับ-จ่าย ประจำวัน'!$B270,เส้นแต่งหน้าขนมปัง!T:T)+SUMIF('วางแผนBC,CJ'!$C:$C,'รับ-จ่าย ประจำวัน'!$B270,'วางแผนBC,CJ'!T:T)+SUMIF(RD!$C:$C,'รับ-จ่าย ประจำวัน'!$B270,RD!T:T)+SUMIF('FG,ออนไล,คัดแยก'!$C:$C,'รับ-จ่าย ประจำวัน'!$B270,'FG,ออนไล,คัดแยก'!T:T)</f>
        <v>0</v>
      </c>
      <c r="BB270" s="16">
        <f>SUMIF(เตรียมส่วนผสม!$C:$C,'รับ-จ่าย ประจำวัน'!$B270,เตรียมส่วนผสม!U:U)+SUMIF(กวนไส้!$C:$C,'รับ-จ่าย ประจำวัน'!$B270,กวนไส้!U:U)+SUMIF(ผลิต1!$C:$C,'รับ-จ่าย ประจำวัน'!$B270,ผลิต1!U:U)+SUMIF(ผลิต2!$C:$C,'รับ-จ่าย ประจำวัน'!$B270,ผลิต2!U:U)+SUMIF(เส้นแต่งหน้าขนมเค้ก!$C:$C,'รับ-จ่าย ประจำวัน'!$B270,เส้นแต่งหน้าขนมเค้ก!U:U)+SUMIF(แพ็ค!$C:$C,'รับ-จ่าย ประจำวัน'!$B270,แพ็ค!U:U)+SUMIF(ธุรการ!$C:$C,'รับ-จ่าย ประจำวัน'!$B270,ธุรการ!U:U)+SUMIF(เส้นแต่งหน้าขนมปัง!$C:$C,'รับ-จ่าย ประจำวัน'!$B270,เส้นแต่งหน้าขนมปัง!U:U)+SUMIF('วางแผนBC,CJ'!$C:$C,'รับ-จ่าย ประจำวัน'!$B270,'วางแผนBC,CJ'!U:U)+SUMIF(RD!$C:$C,'รับ-จ่าย ประจำวัน'!$B270,RD!U:U)+SUMIF('FG,ออนไล,คัดแยก'!$C:$C,'รับ-จ่าย ประจำวัน'!$B270,'FG,ออนไล,คัดแยก'!U:U)</f>
        <v>2000</v>
      </c>
      <c r="BC270" s="16">
        <f>SUMIF(เตรียมส่วนผสม!$C:$C,'รับ-จ่าย ประจำวัน'!$B270,เตรียมส่วนผสม!V:V)+SUMIF(กวนไส้!$C:$C,'รับ-จ่าย ประจำวัน'!$B270,กวนไส้!V:V)+SUMIF(ผลิต1!$C:$C,'รับ-จ่าย ประจำวัน'!$B270,ผลิต1!V:V)+SUMIF(ผลิต2!$C:$C,'รับ-จ่าย ประจำวัน'!$B270,ผลิต2!V:V)+SUMIF(เส้นแต่งหน้าขนมเค้ก!$C:$C,'รับ-จ่าย ประจำวัน'!$B270,เส้นแต่งหน้าขนมเค้ก!V:V)+SUMIF(แพ็ค!$C:$C,'รับ-จ่าย ประจำวัน'!$B270,แพ็ค!V:V)+SUMIF(ธุรการ!$C:$C,'รับ-จ่าย ประจำวัน'!$B270,ธุรการ!V:V)+SUMIF(เส้นแต่งหน้าขนมปัง!$C:$C,'รับ-จ่าย ประจำวัน'!$B270,เส้นแต่งหน้าขนมปัง!V:V)+SUMIF('วางแผนBC,CJ'!$C:$C,'รับ-จ่าย ประจำวัน'!$B270,'วางแผนBC,CJ'!V:V)+SUMIF(RD!$C:$C,'รับ-จ่าย ประจำวัน'!$B270,RD!V:V)+SUMIF('FG,ออนไล,คัดแยก'!$C:$C,'รับ-จ่าย ประจำวัน'!$B270,'FG,ออนไล,คัดแยก'!V:V)</f>
        <v>0</v>
      </c>
      <c r="BD270" s="16">
        <f>SUMIF(เตรียมส่วนผสม!$C:$C,'รับ-จ่าย ประจำวัน'!$B270,เตรียมส่วนผสม!W:W)+SUMIF(กวนไส้!$C:$C,'รับ-จ่าย ประจำวัน'!$B270,กวนไส้!W:W)+SUMIF(ผลิต1!$C:$C,'รับ-จ่าย ประจำวัน'!$B270,ผลิต1!W:W)+SUMIF(ผลิต2!$C:$C,'รับ-จ่าย ประจำวัน'!$B270,ผลิต2!W:W)+SUMIF(เส้นแต่งหน้าขนมเค้ก!$C:$C,'รับ-จ่าย ประจำวัน'!$B270,เส้นแต่งหน้าขนมเค้ก!W:W)+SUMIF(แพ็ค!$C:$C,'รับ-จ่าย ประจำวัน'!$B270,แพ็ค!W:W)+SUMIF(ธุรการ!$C:$C,'รับ-จ่าย ประจำวัน'!$B270,ธุรการ!W:W)+SUMIF(เส้นแต่งหน้าขนมปัง!$C:$C,'รับ-จ่าย ประจำวัน'!$B270,เส้นแต่งหน้าขนมปัง!W:W)+SUMIF('วางแผนBC,CJ'!$C:$C,'รับ-จ่าย ประจำวัน'!$B270,'วางแผนBC,CJ'!W:W)+SUMIF(RD!$C:$C,'รับ-จ่าย ประจำวัน'!$B270,RD!W:W)+SUMIF('FG,ออนไล,คัดแยก'!$C:$C,'รับ-จ่าย ประจำวัน'!$B270,'FG,ออนไล,คัดแยก'!W:W)</f>
        <v>0</v>
      </c>
      <c r="BE270" s="16">
        <f>SUMIF(เตรียมส่วนผสม!$C:$C,'รับ-จ่าย ประจำวัน'!$B270,เตรียมส่วนผสม!X:X)+SUMIF(กวนไส้!$C:$C,'รับ-จ่าย ประจำวัน'!$B270,กวนไส้!X:X)+SUMIF(ผลิต1!$C:$C,'รับ-จ่าย ประจำวัน'!$B270,ผลิต1!X:X)+SUMIF(ผลิต2!$C:$C,'รับ-จ่าย ประจำวัน'!$B270,ผลิต2!X:X)+SUMIF(เส้นแต่งหน้าขนมเค้ก!$C:$C,'รับ-จ่าย ประจำวัน'!$B270,เส้นแต่งหน้าขนมเค้ก!X:X)+SUMIF(แพ็ค!$C:$C,'รับ-จ่าย ประจำวัน'!$B270,แพ็ค!X:X)+SUMIF(ธุรการ!$C:$C,'รับ-จ่าย ประจำวัน'!$B270,ธุรการ!X:X)+SUMIF(เส้นแต่งหน้าขนมปัง!$C:$C,'รับ-จ่าย ประจำวัน'!$B270,เส้นแต่งหน้าขนมปัง!X:X)+SUMIF('วางแผนBC,CJ'!$C:$C,'รับ-จ่าย ประจำวัน'!$B270,'วางแผนBC,CJ'!X:X)+SUMIF(RD!$C:$C,'รับ-จ่าย ประจำวัน'!$B270,RD!X:X)+SUMIF('FG,ออนไล,คัดแยก'!$C:$C,'รับ-จ่าย ประจำวัน'!$B270,'FG,ออนไล,คัดแยก'!X:X)</f>
        <v>0</v>
      </c>
      <c r="BF270" s="16">
        <f>SUMIF(เตรียมส่วนผสม!$C:$C,'รับ-จ่าย ประจำวัน'!$B270,เตรียมส่วนผสม!Y:Y)+SUMIF(กวนไส้!$C:$C,'รับ-จ่าย ประจำวัน'!$B270,กวนไส้!Y:Y)+SUMIF(ผลิต1!$C:$C,'รับ-จ่าย ประจำวัน'!$B270,ผลิต1!Y:Y)+SUMIF(ผลิต2!$C:$C,'รับ-จ่าย ประจำวัน'!$B270,ผลิต2!Y:Y)+SUMIF(เส้นแต่งหน้าขนมเค้ก!$C:$C,'รับ-จ่าย ประจำวัน'!$B270,เส้นแต่งหน้าขนมเค้ก!Y:Y)+SUMIF(แพ็ค!$C:$C,'รับ-จ่าย ประจำวัน'!$B270,แพ็ค!Y:Y)+SUMIF(ธุรการ!$C:$C,'รับ-จ่าย ประจำวัน'!$B270,ธุรการ!Y:Y)+SUMIF(เส้นแต่งหน้าขนมปัง!$C:$C,'รับ-จ่าย ประจำวัน'!$B270,เส้นแต่งหน้าขนมปัง!Y:Y)+SUMIF('วางแผนBC,CJ'!$C:$C,'รับ-จ่าย ประจำวัน'!$B270,'วางแผนBC,CJ'!Y:Y)+SUMIF(RD!$C:$C,'รับ-จ่าย ประจำวัน'!$B270,RD!Y:Y)+SUMIF('FG,ออนไล,คัดแยก'!$C:$C,'รับ-จ่าย ประจำวัน'!$B270,'FG,ออนไล,คัดแยก'!Y:Y)</f>
        <v>0</v>
      </c>
      <c r="BG270" s="16">
        <f>SUMIF(เตรียมส่วนผสม!$C:$C,'รับ-จ่าย ประจำวัน'!$B270,เตรียมส่วนผสม!Z:Z)+SUMIF(กวนไส้!$C:$C,'รับ-จ่าย ประจำวัน'!$B270,กวนไส้!Z:Z)+SUMIF(ผลิต1!$C:$C,'รับ-จ่าย ประจำวัน'!$B270,ผลิต1!Z:Z)+SUMIF(ผลิต2!$C:$C,'รับ-จ่าย ประจำวัน'!$B270,ผลิต2!Z:Z)+SUMIF(เส้นแต่งหน้าขนมเค้ก!$C:$C,'รับ-จ่าย ประจำวัน'!$B270,เส้นแต่งหน้าขนมเค้ก!Z:Z)+SUMIF(แพ็ค!$C:$C,'รับ-จ่าย ประจำวัน'!$B270,แพ็ค!Z:Z)+SUMIF(ธุรการ!$C:$C,'รับ-จ่าย ประจำวัน'!$B270,ธุรการ!Z:Z)+SUMIF(เส้นแต่งหน้าขนมปัง!$C:$C,'รับ-จ่าย ประจำวัน'!$B270,เส้นแต่งหน้าขนมปัง!Z:Z)+SUMIF('วางแผนBC,CJ'!$C:$C,'รับ-จ่าย ประจำวัน'!$B270,'วางแผนBC,CJ'!Z:Z)+SUMIF(RD!$C:$C,'รับ-จ่าย ประจำวัน'!$B270,RD!Z:Z)+SUMIF('FG,ออนไล,คัดแยก'!$C:$C,'รับ-จ่าย ประจำวัน'!$B270,'FG,ออนไล,คัดแยก'!Z:Z)</f>
        <v>0</v>
      </c>
      <c r="BH270" s="16">
        <f>SUMIF(เตรียมส่วนผสม!$C:$C,'รับ-จ่าย ประจำวัน'!$B270,เตรียมส่วนผสม!AA:AA)+SUMIF(กวนไส้!$C:$C,'รับ-จ่าย ประจำวัน'!$B270,กวนไส้!AA:AA)+SUMIF(ผลิต1!$C:$C,'รับ-จ่าย ประจำวัน'!$B270,ผลิต1!AA:AA)+SUMIF(ผลิต2!$C:$C,'รับ-จ่าย ประจำวัน'!$B270,ผลิต2!AA:AA)+SUMIF(เส้นแต่งหน้าขนมเค้ก!$C:$C,'รับ-จ่าย ประจำวัน'!$B270,เส้นแต่งหน้าขนมเค้ก!AA:AA)+SUMIF(แพ็ค!$C:$C,'รับ-จ่าย ประจำวัน'!$B270,แพ็ค!AA:AA)+SUMIF(ธุรการ!$C:$C,'รับ-จ่าย ประจำวัน'!$B270,ธุรการ!AA:AA)+SUMIF(เส้นแต่งหน้าขนมปัง!$C:$C,'รับ-จ่าย ประจำวัน'!$B270,เส้นแต่งหน้าขนมปัง!AA:AA)+SUMIF('วางแผนBC,CJ'!$C:$C,'รับ-จ่าย ประจำวัน'!$B270,'วางแผนBC,CJ'!AA:AA)+SUMIF(RD!$C:$C,'รับ-จ่าย ประจำวัน'!$B270,RD!AA:AA)+SUMIF('FG,ออนไล,คัดแยก'!$C:$C,'รับ-จ่าย ประจำวัน'!$B270,'FG,ออนไล,คัดแยก'!AA:AA)</f>
        <v>0</v>
      </c>
      <c r="BI270" s="16">
        <f>SUMIF(เตรียมส่วนผสม!$C:$C,'รับ-จ่าย ประจำวัน'!$B270,เตรียมส่วนผสม!AB:AB)+SUMIF(กวนไส้!$C:$C,'รับ-จ่าย ประจำวัน'!$B270,กวนไส้!AB:AB)+SUMIF(ผลิต1!$C:$C,'รับ-จ่าย ประจำวัน'!$B270,ผลิต1!AB:AB)+SUMIF(ผลิต2!$C:$C,'รับ-จ่าย ประจำวัน'!$B270,ผลิต2!AB:AB)+SUMIF(เส้นแต่งหน้าขนมเค้ก!$C:$C,'รับ-จ่าย ประจำวัน'!$B270,เส้นแต่งหน้าขนมเค้ก!AB:AB)+SUMIF(แพ็ค!$C:$C,'รับ-จ่าย ประจำวัน'!$B270,แพ็ค!AB:AB)+SUMIF(ธุรการ!$C:$C,'รับ-จ่าย ประจำวัน'!$B270,ธุรการ!AB:AB)+SUMIF(เส้นแต่งหน้าขนมปัง!$C:$C,'รับ-จ่าย ประจำวัน'!$B270,เส้นแต่งหน้าขนมปัง!AB:AB)+SUMIF('วางแผนBC,CJ'!$C:$C,'รับ-จ่าย ประจำวัน'!$B270,'วางแผนBC,CJ'!AB:AB)+SUMIF(RD!$C:$C,'รับ-จ่าย ประจำวัน'!$B270,RD!AB:AB)+SUMIF('FG,ออนไล,คัดแยก'!$C:$C,'รับ-จ่าย ประจำวัน'!$B270,'FG,ออนไล,คัดแยก'!AB:AB)</f>
        <v>2000</v>
      </c>
      <c r="BJ270" s="16">
        <f>SUMIF(เตรียมส่วนผสม!$C:$C,'รับ-จ่าย ประจำวัน'!$B270,เตรียมส่วนผสม!AC:AC)+SUMIF(กวนไส้!$C:$C,'รับ-จ่าย ประจำวัน'!$B270,กวนไส้!AC:AC)+SUMIF(ผลิต1!$C:$C,'รับ-จ่าย ประจำวัน'!$B270,ผลิต1!AC:AC)+SUMIF(ผลิต2!$C:$C,'รับ-จ่าย ประจำวัน'!$B270,ผลิต2!AC:AC)+SUMIF(เส้นแต่งหน้าขนมเค้ก!$C:$C,'รับ-จ่าย ประจำวัน'!$B270,เส้นแต่งหน้าขนมเค้ก!AC:AC)+SUMIF(แพ็ค!$C:$C,'รับ-จ่าย ประจำวัน'!$B270,แพ็ค!AC:AC)+SUMIF(ธุรการ!$C:$C,'รับ-จ่าย ประจำวัน'!$B270,ธุรการ!AC:AC)+SUMIF(เส้นแต่งหน้าขนมปัง!$C:$C,'รับ-จ่าย ประจำวัน'!$B270,เส้นแต่งหน้าขนมปัง!AC:AC)+SUMIF('วางแผนBC,CJ'!$C:$C,'รับ-จ่าย ประจำวัน'!$B270,'วางแผนBC,CJ'!AC:AC)+SUMIF(RD!$C:$C,'รับ-จ่าย ประจำวัน'!$B270,RD!AC:AC)+SUMIF('FG,ออนไล,คัดแยก'!$C:$C,'รับ-จ่าย ประจำวัน'!$B270,'FG,ออนไล,คัดแยก'!AC:AC)</f>
        <v>0</v>
      </c>
      <c r="BK270" s="16">
        <f>SUMIF(เตรียมส่วนผสม!$C:$C,'รับ-จ่าย ประจำวัน'!$B270,เตรียมส่วนผสม!AD:AD)+SUMIF(กวนไส้!$C:$C,'รับ-จ่าย ประจำวัน'!$B270,กวนไส้!AD:AD)+SUMIF(ผลิต1!$C:$C,'รับ-จ่าย ประจำวัน'!$B270,ผลิต1!AD:AD)+SUMIF(ผลิต2!$C:$C,'รับ-จ่าย ประจำวัน'!$B270,ผลิต2!AD:AD)+SUMIF(เส้นแต่งหน้าขนมเค้ก!$C:$C,'รับ-จ่าย ประจำวัน'!$B270,เส้นแต่งหน้าขนมเค้ก!AD:AD)+SUMIF(แพ็ค!$C:$C,'รับ-จ่าย ประจำวัน'!$B270,แพ็ค!AD:AD)+SUMIF(ธุรการ!$C:$C,'รับ-จ่าย ประจำวัน'!$B270,ธุรการ!AD:AD)+SUMIF(เส้นแต่งหน้าขนมปัง!$C:$C,'รับ-จ่าย ประจำวัน'!$B270,เส้นแต่งหน้าขนมปัง!AD:AD)+SUMIF('วางแผนBC,CJ'!$C:$C,'รับ-จ่าย ประจำวัน'!$B270,'วางแผนBC,CJ'!AD:AD)+SUMIF(RD!$C:$C,'รับ-จ่าย ประจำวัน'!$B270,RD!AD:AD)+SUMIF('FG,ออนไล,คัดแยก'!$C:$C,'รับ-จ่าย ประจำวัน'!$B270,'FG,ออนไล,คัดแยก'!AD:AD)</f>
        <v>0</v>
      </c>
      <c r="BL270" s="16">
        <f>SUMIF(เตรียมส่วนผสม!$C:$C,'รับ-จ่าย ประจำวัน'!$B270,เตรียมส่วนผสม!AE:AE)+SUMIF(กวนไส้!$C:$C,'รับ-จ่าย ประจำวัน'!$B270,กวนไส้!AE:AE)+SUMIF(ผลิต1!$C:$C,'รับ-จ่าย ประจำวัน'!$B270,ผลิต1!AE:AE)+SUMIF(ผลิต2!$C:$C,'รับ-จ่าย ประจำวัน'!$B270,ผลิต2!AE:AE)+SUMIF(เส้นแต่งหน้าขนมเค้ก!$C:$C,'รับ-จ่าย ประจำวัน'!$B270,เส้นแต่งหน้าขนมเค้ก!AE:AE)+SUMIF(แพ็ค!$C:$C,'รับ-จ่าย ประจำวัน'!$B270,แพ็ค!AE:AE)+SUMIF(ธุรการ!$C:$C,'รับ-จ่าย ประจำวัน'!$B270,ธุรการ!AE:AE)+SUMIF(เส้นแต่งหน้าขนมปัง!$C:$C,'รับ-จ่าย ประจำวัน'!$B270,เส้นแต่งหน้าขนมปัง!AE:AE)+SUMIF('วางแผนBC,CJ'!$C:$C,'รับ-จ่าย ประจำวัน'!$B270,'วางแผนBC,CJ'!AE:AE)+SUMIF(RD!$C:$C,'รับ-จ่าย ประจำวัน'!$B270,RD!AE:AE)+SUMIF('FG,ออนไล,คัดแยก'!$C:$C,'รับ-จ่าย ประจำวัน'!$B270,'FG,ออนไล,คัดแยก'!AE:AE)</f>
        <v>0</v>
      </c>
      <c r="BM270" s="16">
        <f>SUMIF(เตรียมส่วนผสม!$C:$C,'รับ-จ่าย ประจำวัน'!$B270,เตรียมส่วนผสม!AF:AF)+SUMIF(กวนไส้!$C:$C,'รับ-จ่าย ประจำวัน'!$B270,กวนไส้!AF:AF)+SUMIF(ผลิต1!$C:$C,'รับ-จ่าย ประจำวัน'!$B270,ผลิต1!AF:AF)+SUMIF(ผลิต2!$C:$C,'รับ-จ่าย ประจำวัน'!$B270,ผลิต2!AF:AF)+SUMIF(เส้นแต่งหน้าขนมเค้ก!$C:$C,'รับ-จ่าย ประจำวัน'!$B270,เส้นแต่งหน้าขนมเค้ก!AF:AF)+SUMIF(แพ็ค!$C:$C,'รับ-จ่าย ประจำวัน'!$B270,แพ็ค!AF:AF)+SUMIF(ธุรการ!$C:$C,'รับ-จ่าย ประจำวัน'!$B270,ธุรการ!AF:AF)+SUMIF(เส้นแต่งหน้าขนมปัง!$C:$C,'รับ-จ่าย ประจำวัน'!$B270,เส้นแต่งหน้าขนมปัง!AF:AF)+SUMIF('วางแผนBC,CJ'!$C:$C,'รับ-จ่าย ประจำวัน'!$B270,'วางแผนBC,CJ'!AF:AF)+SUMIF(RD!$C:$C,'รับ-จ่าย ประจำวัน'!$B270,RD!AF:AF)+SUMIF('FG,ออนไล,คัดแยก'!$C:$C,'รับ-จ่าย ประจำวัน'!$B270,'FG,ออนไล,คัดแยก'!AF:AF)</f>
        <v>0</v>
      </c>
      <c r="BN270" s="16">
        <f>SUMIF(เตรียมส่วนผสม!$C:$C,'รับ-จ่าย ประจำวัน'!$B270,เตรียมส่วนผสม!AG:AG)+SUMIF(กวนไส้!$C:$C,'รับ-จ่าย ประจำวัน'!$B270,กวนไส้!AG:AG)+SUMIF(ผลิต1!$C:$C,'รับ-จ่าย ประจำวัน'!$B270,ผลิต1!AG:AG)+SUMIF(ผลิต2!$C:$C,'รับ-จ่าย ประจำวัน'!$B270,ผลิต2!AG:AG)+SUMIF(เส้นแต่งหน้าขนมเค้ก!$C:$C,'รับ-จ่าย ประจำวัน'!$B270,เส้นแต่งหน้าขนมเค้ก!AG:AG)+SUMIF(แพ็ค!$C:$C,'รับ-จ่าย ประจำวัน'!$B270,แพ็ค!AG:AG)+SUMIF(ธุรการ!$C:$C,'รับ-จ่าย ประจำวัน'!$B270,ธุรการ!AG:AG)+SUMIF(เส้นแต่งหน้าขนมปัง!$C:$C,'รับ-จ่าย ประจำวัน'!$B270,เส้นแต่งหน้าขนมปัง!AG:AG)+SUMIF('วางแผนBC,CJ'!$C:$C,'รับ-จ่าย ประจำวัน'!$B270,'วางแผนBC,CJ'!AG:AG)+SUMIF(RD!$C:$C,'รับ-จ่าย ประจำวัน'!$B270,RD!AG:AG)+SUMIF('FG,ออนไล,คัดแยก'!$C:$C,'รับ-จ่าย ประจำวัน'!$B270,'FG,ออนไล,คัดแยก'!AG:AG)</f>
        <v>0</v>
      </c>
      <c r="BO270" s="16">
        <f>SUMIF(เตรียมส่วนผสม!$C:$C,'รับ-จ่าย ประจำวัน'!$B270,เตรียมส่วนผสม!AH:AH)+SUMIF(กวนไส้!$C:$C,'รับ-จ่าย ประจำวัน'!$B270,กวนไส้!AH:AH)+SUMIF(ผลิต1!$C:$C,'รับ-จ่าย ประจำวัน'!$B270,ผลิต1!AH:AH)+SUMIF(ผลิต2!$C:$C,'รับ-จ่าย ประจำวัน'!$B270,ผลิต2!AH:AH)+SUMIF(เส้นแต่งหน้าขนมเค้ก!$C:$C,'รับ-จ่าย ประจำวัน'!$B270,เส้นแต่งหน้าขนมเค้ก!AH:AH)+SUMIF(แพ็ค!$C:$C,'รับ-จ่าย ประจำวัน'!$B270,แพ็ค!AH:AH)+SUMIF(ธุรการ!$C:$C,'รับ-จ่าย ประจำวัน'!$B270,ธุรการ!AH:AH)+SUMIF(เส้นแต่งหน้าขนมปัง!$C:$C,'รับ-จ่าย ประจำวัน'!$B270,เส้นแต่งหน้าขนมปัง!AH:AH)+SUMIF('วางแผนBC,CJ'!$C:$C,'รับ-จ่าย ประจำวัน'!$B270,'วางแผนBC,CJ'!AH:AH)+SUMIF(RD!$C:$C,'รับ-จ่าย ประจำวัน'!$B270,RD!AH:AH)+SUMIF('FG,ออนไล,คัดแยก'!$C:$C,'รับ-จ่าย ประจำวัน'!$B270,'FG,ออนไล,คัดแยก'!AH:AH)</f>
        <v>0</v>
      </c>
      <c r="BP270" s="16">
        <f>SUMIF(เตรียมส่วนผสม!$C:$C,'รับ-จ่าย ประจำวัน'!$B270,เตรียมส่วนผสม!AI:AI)+SUMIF(กวนไส้!$C:$C,'รับ-จ่าย ประจำวัน'!$B270,กวนไส้!AI:AI)+SUMIF(ผลิต1!$C:$C,'รับ-จ่าย ประจำวัน'!$B270,ผลิต1!AI:AI)+SUMIF(ผลิต2!$C:$C,'รับ-จ่าย ประจำวัน'!$B270,ผลิต2!AI:AI)+SUMIF(เส้นแต่งหน้าขนมเค้ก!$C:$C,'รับ-จ่าย ประจำวัน'!$B270,เส้นแต่งหน้าขนมเค้ก!AI:AI)+SUMIF(แพ็ค!$C:$C,'รับ-จ่าย ประจำวัน'!$B270,แพ็ค!AI:AI)+SUMIF(ธุรการ!$C:$C,'รับ-จ่าย ประจำวัน'!$B270,ธุรการ!AI:AI)+SUMIF(เส้นแต่งหน้าขนมปัง!$C:$C,'รับ-จ่าย ประจำวัน'!$B270,เส้นแต่งหน้าขนมปัง!AI:AI)+SUMIF('วางแผนBC,CJ'!$C:$C,'รับ-จ่าย ประจำวัน'!$B270,'วางแผนBC,CJ'!AI:AI)+SUMIF(RD!$C:$C,'รับ-จ่าย ประจำวัน'!$B270,RD!AI:AI)+SUMIF('FG,ออนไล,คัดแยก'!$C:$C,'รับ-จ่าย ประจำวัน'!$B270,'FG,ออนไล,คัดแยก'!AI:AI)</f>
        <v>0</v>
      </c>
      <c r="BQ270" s="16">
        <f>SUMIF(เตรียมส่วนผสม!$C:$C,'รับ-จ่าย ประจำวัน'!$B270,เตรียมส่วนผสม!AJ:AJ)+SUMIF(กวนไส้!$C:$C,'รับ-จ่าย ประจำวัน'!$B270,กวนไส้!AJ:AJ)+SUMIF(ผลิต1!$C:$C,'รับ-จ่าย ประจำวัน'!$B270,ผลิต1!AJ:AJ)+SUMIF(ผลิต2!$C:$C,'รับ-จ่าย ประจำวัน'!$B270,ผลิต2!AJ:AJ)+SUMIF(เส้นแต่งหน้าขนมเค้ก!$C:$C,'รับ-จ่าย ประจำวัน'!$B270,เส้นแต่งหน้าขนมเค้ก!AJ:AJ)+SUMIF(แพ็ค!$C:$C,'รับ-จ่าย ประจำวัน'!$B270,แพ็ค!AJ:AJ)+SUMIF(ธุรการ!$C:$C,'รับ-จ่าย ประจำวัน'!$B270,ธุรการ!AJ:AJ)+SUMIF(เส้นแต่งหน้าขนมปัง!$C:$C,'รับ-จ่าย ประจำวัน'!$B270,เส้นแต่งหน้าขนมปัง!AJ:AJ)+SUMIF('วางแผนBC,CJ'!$C:$C,'รับ-จ่าย ประจำวัน'!$B270,'วางแผนBC,CJ'!AJ:AJ)+SUMIF(RD!$C:$C,'รับ-จ่าย ประจำวัน'!$B270,RD!AJ:AJ)+SUMIF('FG,ออนไล,คัดแยก'!$C:$C,'รับ-จ่าย ประจำวัน'!$B270,'FG,ออนไล,คัดแยก'!AJ:AJ)</f>
        <v>2000</v>
      </c>
      <c r="BR270" s="16">
        <f>SUMIF(เตรียมส่วนผสม!$C:$C,'รับ-จ่าย ประจำวัน'!$B270,เตรียมส่วนผสม!AK:AK)+SUMIF(กวนไส้!$C:$C,'รับ-จ่าย ประจำวัน'!$B270,กวนไส้!AK:AK)+SUMIF(ผลิต1!$C:$C,'รับ-จ่าย ประจำวัน'!$B270,ผลิต1!AK:AK)+SUMIF(ผลิต2!$C:$C,'รับ-จ่าย ประจำวัน'!$B270,ผลิต2!AK:AK)+SUMIF(เส้นแต่งหน้าขนมเค้ก!$C:$C,'รับ-จ่าย ประจำวัน'!$B270,เส้นแต่งหน้าขนมเค้ก!AK:AK)+SUMIF(แพ็ค!$C:$C,'รับ-จ่าย ประจำวัน'!$B270,แพ็ค!AK:AK)+SUMIF(ธุรการ!$C:$C,'รับ-จ่าย ประจำวัน'!$B270,ธุรการ!AK:AK)+SUMIF(เส้นแต่งหน้าขนมปัง!$C:$C,'รับ-จ่าย ประจำวัน'!$B270,เส้นแต่งหน้าขนมปัง!AK:AK)+SUMIF('วางแผนBC,CJ'!$C:$C,'รับ-จ่าย ประจำวัน'!$B270,'วางแผนBC,CJ'!AK:AK)+SUMIF(RD!$C:$C,'รับ-จ่าย ประจำวัน'!$B270,RD!AK:AK)+SUMIF('FG,ออนไล,คัดแยก'!$C:$C,'รับ-จ่าย ประจำวัน'!$B270,'FG,ออนไล,คัดแยก'!AK:AK)</f>
        <v>0</v>
      </c>
      <c r="BS270" s="16">
        <f>SUMIF(เตรียมส่วนผสม!$C:$C,'รับ-จ่าย ประจำวัน'!$B270,เตรียมส่วนผสม!AL:AL)+SUMIF(กวนไส้!$C:$C,'รับ-จ่าย ประจำวัน'!$B270,กวนไส้!AL:AL)+SUMIF(ผลิต1!$C:$C,'รับ-จ่าย ประจำวัน'!$B270,ผลิต1!AL:AL)+SUMIF(ผลิต2!$C:$C,'รับ-จ่าย ประจำวัน'!$B270,ผลิต2!AL:AL)+SUMIF(เส้นแต่งหน้าขนมเค้ก!$C:$C,'รับ-จ่าย ประจำวัน'!$B270,เส้นแต่งหน้าขนมเค้ก!AL:AL)+SUMIF(แพ็ค!$C:$C,'รับ-จ่าย ประจำวัน'!$B270,แพ็ค!AL:AL)+SUMIF(ธุรการ!$C:$C,'รับ-จ่าย ประจำวัน'!$B270,ธุรการ!AL:AL)+SUMIF(เส้นแต่งหน้าขนมปัง!$C:$C,'รับ-จ่าย ประจำวัน'!$B270,เส้นแต่งหน้าขนมปัง!AL:AL)+SUMIF('วางแผนBC,CJ'!$C:$C,'รับ-จ่าย ประจำวัน'!$B270,'วางแผนBC,CJ'!AL:AL)+SUMIF(RD!$C:$C,'รับ-จ่าย ประจำวัน'!$B270,RD!AL:AL)+SUMIF('FG,ออนไล,คัดแยก'!$C:$C,'รับ-จ่าย ประจำวัน'!$B270,'FG,ออนไล,คัดแยก'!AL:AL)</f>
        <v>0</v>
      </c>
      <c r="BT270" s="18">
        <f t="shared" si="60"/>
        <v>8000</v>
      </c>
      <c r="BU270" s="116">
        <v>1770</v>
      </c>
      <c r="BV270" s="146">
        <f t="shared" si="61"/>
        <v>22000</v>
      </c>
      <c r="BW270" s="183">
        <v>30</v>
      </c>
      <c r="BX270" s="172">
        <f t="shared" si="66"/>
        <v>266.66666666666669</v>
      </c>
      <c r="BY270" s="188">
        <f t="shared" si="63"/>
        <v>82.5</v>
      </c>
      <c r="BZ270" s="180">
        <f t="shared" ca="1" si="62"/>
        <v>46285.5</v>
      </c>
      <c r="CA270" s="145"/>
      <c r="CB270" s="152"/>
      <c r="CC270" s="93"/>
      <c r="CD270" s="93"/>
      <c r="CE270" s="93"/>
      <c r="CF270" s="93"/>
      <c r="CG270" s="93"/>
      <c r="CH270" s="93"/>
      <c r="CI270" s="93"/>
      <c r="CJ270" s="94"/>
      <c r="CK270" s="9">
        <f t="shared" si="64"/>
        <v>20230</v>
      </c>
    </row>
    <row r="271" spans="1:89" hidden="1" x14ac:dyDescent="0.5">
      <c r="A271" s="149" t="s">
        <v>873</v>
      </c>
      <c r="B271" s="34">
        <v>1023201023</v>
      </c>
      <c r="C271" s="10" t="s">
        <v>1812</v>
      </c>
      <c r="D271" s="135" t="s">
        <v>91</v>
      </c>
      <c r="E271" s="11">
        <v>0</v>
      </c>
      <c r="F271" s="161" t="s">
        <v>1605</v>
      </c>
      <c r="G271" s="11" t="s">
        <v>874</v>
      </c>
      <c r="H271" s="12">
        <v>8204</v>
      </c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3"/>
      <c r="AF271" s="13"/>
      <c r="AG271" s="13"/>
      <c r="AH271" s="13"/>
      <c r="AI271" s="14"/>
      <c r="AJ271" s="14"/>
      <c r="AK271" s="14"/>
      <c r="AL271" s="14"/>
      <c r="AM271" s="14"/>
      <c r="AN271" s="15">
        <f t="shared" si="59"/>
        <v>0</v>
      </c>
      <c r="AO271" s="16">
        <f>SUMIF(เตรียมส่วนผสม!$C:$C,'รับ-จ่าย ประจำวัน'!$B271,เตรียมส่วนผสม!H:H)+SUMIF(กวนไส้!$C:$C,'รับ-จ่าย ประจำวัน'!$B271,กวนไส้!H:H)+SUMIF(ผลิต1!$C:$C,'รับ-จ่าย ประจำวัน'!$B271,ผลิต1!H:H)+SUMIF(ผลิต2!$C:$C,'รับ-จ่าย ประจำวัน'!$B271,ผลิต2!H:H)+SUMIF(เส้นแต่งหน้าขนมเค้ก!$C:$C,'รับ-จ่าย ประจำวัน'!$B271,เส้นแต่งหน้าขนมเค้ก!H:H)+SUMIF(แพ็ค!$C:$C,'รับ-จ่าย ประจำวัน'!$B271,แพ็ค!H:H)+SUMIF(ธุรการ!$C:$C,'รับ-จ่าย ประจำวัน'!$B271,ธุรการ!H:H)+SUMIF(เส้นแต่งหน้าขนมปัง!$C:$C,'รับ-จ่าย ประจำวัน'!$B271,เส้นแต่งหน้าขนมปัง!H:H)+SUMIF('วางแผนBC,CJ'!$C:$C,'รับ-จ่าย ประจำวัน'!$B271,'วางแผนBC,CJ'!H:H)+SUMIF(RD!$C:$C,'รับ-จ่าย ประจำวัน'!$B271,RD!H:H)+SUMIF('FG,ออนไล,คัดแยก'!$C:$C,'รับ-จ่าย ประจำวัน'!$B271,'FG,ออนไล,คัดแยก'!H:H)</f>
        <v>0</v>
      </c>
      <c r="AP271" s="16">
        <f>SUMIF(เตรียมส่วนผสม!$C:$C,'รับ-จ่าย ประจำวัน'!$B271,เตรียมส่วนผสม!I:I)+SUMIF(กวนไส้!$C:$C,'รับ-จ่าย ประจำวัน'!$B271,กวนไส้!I:I)+SUMIF(ผลิต1!$C:$C,'รับ-จ่าย ประจำวัน'!$B271,ผลิต1!I:I)+SUMIF(ผลิต2!$C:$C,'รับ-จ่าย ประจำวัน'!$B271,ผลิต2!I:I)+SUMIF(เส้นแต่งหน้าขนมเค้ก!$C:$C,'รับ-จ่าย ประจำวัน'!$B271,เส้นแต่งหน้าขนมเค้ก!I:I)+SUMIF(แพ็ค!$C:$C,'รับ-จ่าย ประจำวัน'!$B271,แพ็ค!I:I)+SUMIF(ธุรการ!$C:$C,'รับ-จ่าย ประจำวัน'!$B271,ธุรการ!I:I)+SUMIF(เส้นแต่งหน้าขนมปัง!$C:$C,'รับ-จ่าย ประจำวัน'!$B271,เส้นแต่งหน้าขนมปัง!I:I)+SUMIF('วางแผนBC,CJ'!$C:$C,'รับ-จ่าย ประจำวัน'!$B271,'วางแผนBC,CJ'!I:I)+SUMIF(RD!$C:$C,'รับ-จ่าย ประจำวัน'!$B271,RD!I:I)+SUMIF('FG,ออนไล,คัดแยก'!$C:$C,'รับ-จ่าย ประจำวัน'!$B271,'FG,ออนไล,คัดแยก'!I:I)</f>
        <v>0</v>
      </c>
      <c r="AQ271" s="16">
        <f>SUMIF(เตรียมส่วนผสม!$C:$C,'รับ-จ่าย ประจำวัน'!$B271,เตรียมส่วนผสม!J:J)+SUMIF(กวนไส้!$C:$C,'รับ-จ่าย ประจำวัน'!$B271,กวนไส้!J:J)+SUMIF(ผลิต1!$C:$C,'รับ-จ่าย ประจำวัน'!$B271,ผลิต1!J:J)+SUMIF(ผลิต2!$C:$C,'รับ-จ่าย ประจำวัน'!$B271,ผลิต2!J:J)+SUMIF(เส้นแต่งหน้าขนมเค้ก!$C:$C,'รับ-จ่าย ประจำวัน'!$B271,เส้นแต่งหน้าขนมเค้ก!J:J)+SUMIF(แพ็ค!$C:$C,'รับ-จ่าย ประจำวัน'!$B271,แพ็ค!J:J)+SUMIF(ธุรการ!$C:$C,'รับ-จ่าย ประจำวัน'!$B271,ธุรการ!J:J)+SUMIF(เส้นแต่งหน้าขนมปัง!$C:$C,'รับ-จ่าย ประจำวัน'!$B271,เส้นแต่งหน้าขนมปัง!J:J)+SUMIF('วางแผนBC,CJ'!$C:$C,'รับ-จ่าย ประจำวัน'!$B271,'วางแผนBC,CJ'!J:J)+SUMIF(RD!$C:$C,'รับ-จ่าย ประจำวัน'!$B271,RD!J:J)+SUMIF('FG,ออนไล,คัดแยก'!$C:$C,'รับ-จ่าย ประจำวัน'!$B271,'FG,ออนไล,คัดแยก'!J:J)</f>
        <v>0</v>
      </c>
      <c r="AR271" s="16">
        <f>SUMIF(เตรียมส่วนผสม!$C:$C,'รับ-จ่าย ประจำวัน'!$B271,เตรียมส่วนผสม!K:K)+SUMIF(กวนไส้!$C:$C,'รับ-จ่าย ประจำวัน'!$B271,กวนไส้!K:K)+SUMIF(ผลิต1!$C:$C,'รับ-จ่าย ประจำวัน'!$B271,ผลิต1!K:K)+SUMIF(ผลิต2!$C:$C,'รับ-จ่าย ประจำวัน'!$B271,ผลิต2!K:K)+SUMIF(เส้นแต่งหน้าขนมเค้ก!$C:$C,'รับ-จ่าย ประจำวัน'!$B271,เส้นแต่งหน้าขนมเค้ก!K:K)+SUMIF(แพ็ค!$C:$C,'รับ-จ่าย ประจำวัน'!$B271,แพ็ค!K:K)+SUMIF(ธุรการ!$C:$C,'รับ-จ่าย ประจำวัน'!$B271,ธุรการ!K:K)+SUMIF(เส้นแต่งหน้าขนมปัง!$C:$C,'รับ-จ่าย ประจำวัน'!$B271,เส้นแต่งหน้าขนมปัง!K:K)+SUMIF('วางแผนBC,CJ'!$C:$C,'รับ-จ่าย ประจำวัน'!$B271,'วางแผนBC,CJ'!K:K)+SUMIF(RD!$C:$C,'รับ-จ่าย ประจำวัน'!$B271,RD!K:K)+SUMIF('FG,ออนไล,คัดแยก'!$C:$C,'รับ-จ่าย ประจำวัน'!$B271,'FG,ออนไล,คัดแยก'!K:K)</f>
        <v>0</v>
      </c>
      <c r="AS271" s="16">
        <f>SUMIF(เตรียมส่วนผสม!$C:$C,'รับ-จ่าย ประจำวัน'!$B271,เตรียมส่วนผสม!L:L)+SUMIF(กวนไส้!$C:$C,'รับ-จ่าย ประจำวัน'!$B271,กวนไส้!L:L)+SUMIF(ผลิต1!$C:$C,'รับ-จ่าย ประจำวัน'!$B271,ผลิต1!L:L)+SUMIF(ผลิต2!$C:$C,'รับ-จ่าย ประจำวัน'!$B271,ผลิต2!L:L)+SUMIF(เส้นแต่งหน้าขนมเค้ก!$C:$C,'รับ-จ่าย ประจำวัน'!$B271,เส้นแต่งหน้าขนมเค้ก!L:L)+SUMIF(แพ็ค!$C:$C,'รับ-จ่าย ประจำวัน'!$B271,แพ็ค!L:L)+SUMIF(ธุรการ!$C:$C,'รับ-จ่าย ประจำวัน'!$B271,ธุรการ!L:L)+SUMIF(เส้นแต่งหน้าขนมปัง!$C:$C,'รับ-จ่าย ประจำวัน'!$B271,เส้นแต่งหน้าขนมปัง!L:L)+SUMIF('วางแผนBC,CJ'!$C:$C,'รับ-จ่าย ประจำวัน'!$B271,'วางแผนBC,CJ'!L:L)+SUMIF(RD!$C:$C,'รับ-จ่าย ประจำวัน'!$B271,RD!L:L)+SUMIF('FG,ออนไล,คัดแยก'!$C:$C,'รับ-จ่าย ประจำวัน'!$B271,'FG,ออนไล,คัดแยก'!L:L)</f>
        <v>0</v>
      </c>
      <c r="AT271" s="16">
        <f>SUMIF(เตรียมส่วนผสม!$C:$C,'รับ-จ่าย ประจำวัน'!$B271,เตรียมส่วนผสม!M:M)+SUMIF(กวนไส้!$C:$C,'รับ-จ่าย ประจำวัน'!$B271,กวนไส้!M:M)+SUMIF(ผลิต1!$C:$C,'รับ-จ่าย ประจำวัน'!$B271,ผลิต1!M:M)+SUMIF(ผลิต2!$C:$C,'รับ-จ่าย ประจำวัน'!$B271,ผลิต2!M:M)+SUMIF(เส้นแต่งหน้าขนมเค้ก!$C:$C,'รับ-จ่าย ประจำวัน'!$B271,เส้นแต่งหน้าขนมเค้ก!M:M)+SUMIF(แพ็ค!$C:$C,'รับ-จ่าย ประจำวัน'!$B271,แพ็ค!M:M)+SUMIF(ธุรการ!$C:$C,'รับ-จ่าย ประจำวัน'!$B271,ธุรการ!M:M)+SUMIF(เส้นแต่งหน้าขนมปัง!$C:$C,'รับ-จ่าย ประจำวัน'!$B271,เส้นแต่งหน้าขนมปัง!M:M)+SUMIF('วางแผนBC,CJ'!$C:$C,'รับ-จ่าย ประจำวัน'!$B271,'วางแผนBC,CJ'!M:M)+SUMIF(RD!$C:$C,'รับ-จ่าย ประจำวัน'!$B271,RD!M:M)+SUMIF('FG,ออนไล,คัดแยก'!$C:$C,'รับ-จ่าย ประจำวัน'!$B271,'FG,ออนไล,คัดแยก'!M:M)</f>
        <v>0</v>
      </c>
      <c r="AU271" s="16">
        <f>SUMIF(เตรียมส่วนผสม!$C:$C,'รับ-จ่าย ประจำวัน'!$B271,เตรียมส่วนผสม!N:N)+SUMIF(กวนไส้!$C:$C,'รับ-จ่าย ประจำวัน'!$B271,กวนไส้!N:N)+SUMIF(ผลิต1!$C:$C,'รับ-จ่าย ประจำวัน'!$B271,ผลิต1!N:N)+SUMIF(ผลิต2!$C:$C,'รับ-จ่าย ประจำวัน'!$B271,ผลิต2!N:N)+SUMIF(เส้นแต่งหน้าขนมเค้ก!$C:$C,'รับ-จ่าย ประจำวัน'!$B271,เส้นแต่งหน้าขนมเค้ก!N:N)+SUMIF(แพ็ค!$C:$C,'รับ-จ่าย ประจำวัน'!$B271,แพ็ค!N:N)+SUMIF(ธุรการ!$C:$C,'รับ-จ่าย ประจำวัน'!$B271,ธุรการ!N:N)+SUMIF(เส้นแต่งหน้าขนมปัง!$C:$C,'รับ-จ่าย ประจำวัน'!$B271,เส้นแต่งหน้าขนมปัง!N:N)+SUMIF('วางแผนBC,CJ'!$C:$C,'รับ-จ่าย ประจำวัน'!$B271,'วางแผนBC,CJ'!N:N)+SUMIF(RD!$C:$C,'รับ-จ่าย ประจำวัน'!$B271,RD!N:N)+SUMIF('FG,ออนไล,คัดแยก'!$C:$C,'รับ-จ่าย ประจำวัน'!$B271,'FG,ออนไล,คัดแยก'!N:N)</f>
        <v>0</v>
      </c>
      <c r="AV271" s="16">
        <f>SUMIF(เตรียมส่วนผสม!$C:$C,'รับ-จ่าย ประจำวัน'!$B271,เตรียมส่วนผสม!O:O)+SUMIF(กวนไส้!$C:$C,'รับ-จ่าย ประจำวัน'!$B271,กวนไส้!O:O)+SUMIF(ผลิต1!$C:$C,'รับ-จ่าย ประจำวัน'!$B271,ผลิต1!O:O)+SUMIF(ผลิต2!$C:$C,'รับ-จ่าย ประจำวัน'!$B271,ผลิต2!O:O)+SUMIF(เส้นแต่งหน้าขนมเค้ก!$C:$C,'รับ-จ่าย ประจำวัน'!$B271,เส้นแต่งหน้าขนมเค้ก!O:O)+SUMIF(แพ็ค!$C:$C,'รับ-จ่าย ประจำวัน'!$B271,แพ็ค!O:O)+SUMIF(ธุรการ!$C:$C,'รับ-จ่าย ประจำวัน'!$B271,ธุรการ!O:O)+SUMIF(เส้นแต่งหน้าขนมปัง!$C:$C,'รับ-จ่าย ประจำวัน'!$B271,เส้นแต่งหน้าขนมปัง!O:O)+SUMIF('วางแผนBC,CJ'!$C:$C,'รับ-จ่าย ประจำวัน'!$B271,'วางแผนBC,CJ'!O:O)+SUMIF(RD!$C:$C,'รับ-จ่าย ประจำวัน'!$B271,RD!O:O)+SUMIF('FG,ออนไล,คัดแยก'!$C:$C,'รับ-จ่าย ประจำวัน'!$B271,'FG,ออนไล,คัดแยก'!O:O)</f>
        <v>0</v>
      </c>
      <c r="AW271" s="16">
        <f>SUMIF(เตรียมส่วนผสม!$C:$C,'รับ-จ่าย ประจำวัน'!$B271,เตรียมส่วนผสม!P:P)+SUMIF(กวนไส้!$C:$C,'รับ-จ่าย ประจำวัน'!$B271,กวนไส้!P:P)+SUMIF(ผลิต1!$C:$C,'รับ-จ่าย ประจำวัน'!$B271,ผลิต1!P:P)+SUMIF(ผลิต2!$C:$C,'รับ-จ่าย ประจำวัน'!$B271,ผลิต2!P:P)+SUMIF(เส้นแต่งหน้าขนมเค้ก!$C:$C,'รับ-จ่าย ประจำวัน'!$B271,เส้นแต่งหน้าขนมเค้ก!P:P)+SUMIF(แพ็ค!$C:$C,'รับ-จ่าย ประจำวัน'!$B271,แพ็ค!P:P)+SUMIF(ธุรการ!$C:$C,'รับ-จ่าย ประจำวัน'!$B271,ธุรการ!P:P)+SUMIF(เส้นแต่งหน้าขนมปัง!$C:$C,'รับ-จ่าย ประจำวัน'!$B271,เส้นแต่งหน้าขนมปัง!P:P)+SUMIF('วางแผนBC,CJ'!$C:$C,'รับ-จ่าย ประจำวัน'!$B271,'วางแผนBC,CJ'!P:P)+SUMIF(RD!$C:$C,'รับ-จ่าย ประจำวัน'!$B271,RD!P:P)+SUMIF('FG,ออนไล,คัดแยก'!$C:$C,'รับ-จ่าย ประจำวัน'!$B271,'FG,ออนไล,คัดแยก'!P:P)</f>
        <v>0</v>
      </c>
      <c r="AX271" s="16">
        <f>SUMIF(เตรียมส่วนผสม!$C:$C,'รับ-จ่าย ประจำวัน'!$B271,เตรียมส่วนผสม!Q:Q)+SUMIF(กวนไส้!$C:$C,'รับ-จ่าย ประจำวัน'!$B271,กวนไส้!Q:Q)+SUMIF(ผลิต1!$C:$C,'รับ-จ่าย ประจำวัน'!$B271,ผลิต1!Q:Q)+SUMIF(ผลิต2!$C:$C,'รับ-จ่าย ประจำวัน'!$B271,ผลิต2!Q:Q)+SUMIF(เส้นแต่งหน้าขนมเค้ก!$C:$C,'รับ-จ่าย ประจำวัน'!$B271,เส้นแต่งหน้าขนมเค้ก!Q:Q)+SUMIF(แพ็ค!$C:$C,'รับ-จ่าย ประจำวัน'!$B271,แพ็ค!Q:Q)+SUMIF(ธุรการ!$C:$C,'รับ-จ่าย ประจำวัน'!$B271,ธุรการ!Q:Q)+SUMIF(เส้นแต่งหน้าขนมปัง!$C:$C,'รับ-จ่าย ประจำวัน'!$B271,เส้นแต่งหน้าขนมปัง!Q:Q)+SUMIF('วางแผนBC,CJ'!$C:$C,'รับ-จ่าย ประจำวัน'!$B271,'วางแผนBC,CJ'!Q:Q)+SUMIF(RD!$C:$C,'รับ-จ่าย ประจำวัน'!$B271,RD!Q:Q)+SUMIF('FG,ออนไล,คัดแยก'!$C:$C,'รับ-จ่าย ประจำวัน'!$B271,'FG,ออนไล,คัดแยก'!Q:Q)</f>
        <v>0</v>
      </c>
      <c r="AY271" s="16">
        <f>SUMIF(เตรียมส่วนผสม!$C:$C,'รับ-จ่าย ประจำวัน'!$B271,เตรียมส่วนผสม!R:R)+SUMIF(กวนไส้!$C:$C,'รับ-จ่าย ประจำวัน'!$B271,กวนไส้!R:R)+SUMIF(ผลิต1!$C:$C,'รับ-จ่าย ประจำวัน'!$B271,ผลิต1!R:R)+SUMIF(ผลิต2!$C:$C,'รับ-จ่าย ประจำวัน'!$B271,ผลิต2!R:R)+SUMIF(เส้นแต่งหน้าขนมเค้ก!$C:$C,'รับ-จ่าย ประจำวัน'!$B271,เส้นแต่งหน้าขนมเค้ก!R:R)+SUMIF(แพ็ค!$C:$C,'รับ-จ่าย ประจำวัน'!$B271,แพ็ค!R:R)+SUMIF(ธุรการ!$C:$C,'รับ-จ่าย ประจำวัน'!$B271,ธุรการ!R:R)+SUMIF(เส้นแต่งหน้าขนมปัง!$C:$C,'รับ-จ่าย ประจำวัน'!$B271,เส้นแต่งหน้าขนมปัง!R:R)+SUMIF('วางแผนBC,CJ'!$C:$C,'รับ-จ่าย ประจำวัน'!$B271,'วางแผนBC,CJ'!R:R)+SUMIF(RD!$C:$C,'รับ-จ่าย ประจำวัน'!$B271,RD!R:R)+SUMIF('FG,ออนไล,คัดแยก'!$C:$C,'รับ-จ่าย ประจำวัน'!$B271,'FG,ออนไล,คัดแยก'!R:R)</f>
        <v>0</v>
      </c>
      <c r="AZ271" s="16">
        <f>SUMIF(เตรียมส่วนผสม!$C:$C,'รับ-จ่าย ประจำวัน'!$B271,เตรียมส่วนผสม!S:S)+SUMIF(กวนไส้!$C:$C,'รับ-จ่าย ประจำวัน'!$B271,กวนไส้!S:S)+SUMIF(ผลิต1!$C:$C,'รับ-จ่าย ประจำวัน'!$B271,ผลิต1!S:S)+SUMIF(ผลิต2!$C:$C,'รับ-จ่าย ประจำวัน'!$B271,ผลิต2!S:S)+SUMIF(เส้นแต่งหน้าขนมเค้ก!$C:$C,'รับ-จ่าย ประจำวัน'!$B271,เส้นแต่งหน้าขนมเค้ก!S:S)+SUMIF(แพ็ค!$C:$C,'รับ-จ่าย ประจำวัน'!$B271,แพ็ค!S:S)+SUMIF(ธุรการ!$C:$C,'รับ-จ่าย ประจำวัน'!$B271,ธุรการ!S:S)+SUMIF(เส้นแต่งหน้าขนมปัง!$C:$C,'รับ-จ่าย ประจำวัน'!$B271,เส้นแต่งหน้าขนมปัง!S:S)+SUMIF('วางแผนBC,CJ'!$C:$C,'รับ-จ่าย ประจำวัน'!$B271,'วางแผนBC,CJ'!S:S)+SUMIF(RD!$C:$C,'รับ-จ่าย ประจำวัน'!$B271,RD!S:S)+SUMIF('FG,ออนไล,คัดแยก'!$C:$C,'รับ-จ่าย ประจำวัน'!$B271,'FG,ออนไล,คัดแยก'!S:S)</f>
        <v>0</v>
      </c>
      <c r="BA271" s="16">
        <f>SUMIF(เตรียมส่วนผสม!$C:$C,'รับ-จ่าย ประจำวัน'!$B271,เตรียมส่วนผสม!T:T)+SUMIF(กวนไส้!$C:$C,'รับ-จ่าย ประจำวัน'!$B271,กวนไส้!T:T)+SUMIF(ผลิต1!$C:$C,'รับ-จ่าย ประจำวัน'!$B271,ผลิต1!T:T)+SUMIF(ผลิต2!$C:$C,'รับ-จ่าย ประจำวัน'!$B271,ผลิต2!T:T)+SUMIF(เส้นแต่งหน้าขนมเค้ก!$C:$C,'รับ-จ่าย ประจำวัน'!$B271,เส้นแต่งหน้าขนมเค้ก!T:T)+SUMIF(แพ็ค!$C:$C,'รับ-จ่าย ประจำวัน'!$B271,แพ็ค!T:T)+SUMIF(ธุรการ!$C:$C,'รับ-จ่าย ประจำวัน'!$B271,ธุรการ!T:T)+SUMIF(เส้นแต่งหน้าขนมปัง!$C:$C,'รับ-จ่าย ประจำวัน'!$B271,เส้นแต่งหน้าขนมปัง!T:T)+SUMIF('วางแผนBC,CJ'!$C:$C,'รับ-จ่าย ประจำวัน'!$B271,'วางแผนBC,CJ'!T:T)+SUMIF(RD!$C:$C,'รับ-จ่าย ประจำวัน'!$B271,RD!T:T)+SUMIF('FG,ออนไล,คัดแยก'!$C:$C,'รับ-จ่าย ประจำวัน'!$B271,'FG,ออนไล,คัดแยก'!T:T)</f>
        <v>0</v>
      </c>
      <c r="BB271" s="16">
        <f>SUMIF(เตรียมส่วนผสม!$C:$C,'รับ-จ่าย ประจำวัน'!$B271,เตรียมส่วนผสม!U:U)+SUMIF(กวนไส้!$C:$C,'รับ-จ่าย ประจำวัน'!$B271,กวนไส้!U:U)+SUMIF(ผลิต1!$C:$C,'รับ-จ่าย ประจำวัน'!$B271,ผลิต1!U:U)+SUMIF(ผลิต2!$C:$C,'รับ-จ่าย ประจำวัน'!$B271,ผลิต2!U:U)+SUMIF(เส้นแต่งหน้าขนมเค้ก!$C:$C,'รับ-จ่าย ประจำวัน'!$B271,เส้นแต่งหน้าขนมเค้ก!U:U)+SUMIF(แพ็ค!$C:$C,'รับ-จ่าย ประจำวัน'!$B271,แพ็ค!U:U)+SUMIF(ธุรการ!$C:$C,'รับ-จ่าย ประจำวัน'!$B271,ธุรการ!U:U)+SUMIF(เส้นแต่งหน้าขนมปัง!$C:$C,'รับ-จ่าย ประจำวัน'!$B271,เส้นแต่งหน้าขนมปัง!U:U)+SUMIF('วางแผนBC,CJ'!$C:$C,'รับ-จ่าย ประจำวัน'!$B271,'วางแผนBC,CJ'!U:U)+SUMIF(RD!$C:$C,'รับ-จ่าย ประจำวัน'!$B271,RD!U:U)+SUMIF('FG,ออนไล,คัดแยก'!$C:$C,'รับ-จ่าย ประจำวัน'!$B271,'FG,ออนไล,คัดแยก'!U:U)</f>
        <v>0</v>
      </c>
      <c r="BC271" s="16">
        <f>SUMIF(เตรียมส่วนผสม!$C:$C,'รับ-จ่าย ประจำวัน'!$B271,เตรียมส่วนผสม!V:V)+SUMIF(กวนไส้!$C:$C,'รับ-จ่าย ประจำวัน'!$B271,กวนไส้!V:V)+SUMIF(ผลิต1!$C:$C,'รับ-จ่าย ประจำวัน'!$B271,ผลิต1!V:V)+SUMIF(ผลิต2!$C:$C,'รับ-จ่าย ประจำวัน'!$B271,ผลิต2!V:V)+SUMIF(เส้นแต่งหน้าขนมเค้ก!$C:$C,'รับ-จ่าย ประจำวัน'!$B271,เส้นแต่งหน้าขนมเค้ก!V:V)+SUMIF(แพ็ค!$C:$C,'รับ-จ่าย ประจำวัน'!$B271,แพ็ค!V:V)+SUMIF(ธุรการ!$C:$C,'รับ-จ่าย ประจำวัน'!$B271,ธุรการ!V:V)+SUMIF(เส้นแต่งหน้าขนมปัง!$C:$C,'รับ-จ่าย ประจำวัน'!$B271,เส้นแต่งหน้าขนมปัง!V:V)+SUMIF('วางแผนBC,CJ'!$C:$C,'รับ-จ่าย ประจำวัน'!$B271,'วางแผนBC,CJ'!V:V)+SUMIF(RD!$C:$C,'รับ-จ่าย ประจำวัน'!$B271,RD!V:V)+SUMIF('FG,ออนไล,คัดแยก'!$C:$C,'รับ-จ่าย ประจำวัน'!$B271,'FG,ออนไล,คัดแยก'!V:V)</f>
        <v>0</v>
      </c>
      <c r="BD271" s="16">
        <f>SUMIF(เตรียมส่วนผสม!$C:$C,'รับ-จ่าย ประจำวัน'!$B271,เตรียมส่วนผสม!W:W)+SUMIF(กวนไส้!$C:$C,'รับ-จ่าย ประจำวัน'!$B271,กวนไส้!W:W)+SUMIF(ผลิต1!$C:$C,'รับ-จ่าย ประจำวัน'!$B271,ผลิต1!W:W)+SUMIF(ผลิต2!$C:$C,'รับ-จ่าย ประจำวัน'!$B271,ผลิต2!W:W)+SUMIF(เส้นแต่งหน้าขนมเค้ก!$C:$C,'รับ-จ่าย ประจำวัน'!$B271,เส้นแต่งหน้าขนมเค้ก!W:W)+SUMIF(แพ็ค!$C:$C,'รับ-จ่าย ประจำวัน'!$B271,แพ็ค!W:W)+SUMIF(ธุรการ!$C:$C,'รับ-จ่าย ประจำวัน'!$B271,ธุรการ!W:W)+SUMIF(เส้นแต่งหน้าขนมปัง!$C:$C,'รับ-จ่าย ประจำวัน'!$B271,เส้นแต่งหน้าขนมปัง!W:W)+SUMIF('วางแผนBC,CJ'!$C:$C,'รับ-จ่าย ประจำวัน'!$B271,'วางแผนBC,CJ'!W:W)+SUMIF(RD!$C:$C,'รับ-จ่าย ประจำวัน'!$B271,RD!W:W)+SUMIF('FG,ออนไล,คัดแยก'!$C:$C,'รับ-จ่าย ประจำวัน'!$B271,'FG,ออนไล,คัดแยก'!W:W)</f>
        <v>0</v>
      </c>
      <c r="BE271" s="16">
        <f>SUMIF(เตรียมส่วนผสม!$C:$C,'รับ-จ่าย ประจำวัน'!$B271,เตรียมส่วนผสม!X:X)+SUMIF(กวนไส้!$C:$C,'รับ-จ่าย ประจำวัน'!$B271,กวนไส้!X:X)+SUMIF(ผลิต1!$C:$C,'รับ-จ่าย ประจำวัน'!$B271,ผลิต1!X:X)+SUMIF(ผลิต2!$C:$C,'รับ-จ่าย ประจำวัน'!$B271,ผลิต2!X:X)+SUMIF(เส้นแต่งหน้าขนมเค้ก!$C:$C,'รับ-จ่าย ประจำวัน'!$B271,เส้นแต่งหน้าขนมเค้ก!X:X)+SUMIF(แพ็ค!$C:$C,'รับ-จ่าย ประจำวัน'!$B271,แพ็ค!X:X)+SUMIF(ธุรการ!$C:$C,'รับ-จ่าย ประจำวัน'!$B271,ธุรการ!X:X)+SUMIF(เส้นแต่งหน้าขนมปัง!$C:$C,'รับ-จ่าย ประจำวัน'!$B271,เส้นแต่งหน้าขนมปัง!X:X)+SUMIF('วางแผนBC,CJ'!$C:$C,'รับ-จ่าย ประจำวัน'!$B271,'วางแผนBC,CJ'!X:X)+SUMIF(RD!$C:$C,'รับ-จ่าย ประจำวัน'!$B271,RD!X:X)+SUMIF('FG,ออนไล,คัดแยก'!$C:$C,'รับ-จ่าย ประจำวัน'!$B271,'FG,ออนไล,คัดแยก'!X:X)</f>
        <v>0</v>
      </c>
      <c r="BF271" s="16">
        <f>SUMIF(เตรียมส่วนผสม!$C:$C,'รับ-จ่าย ประจำวัน'!$B271,เตรียมส่วนผสม!Y:Y)+SUMIF(กวนไส้!$C:$C,'รับ-จ่าย ประจำวัน'!$B271,กวนไส้!Y:Y)+SUMIF(ผลิต1!$C:$C,'รับ-จ่าย ประจำวัน'!$B271,ผลิต1!Y:Y)+SUMIF(ผลิต2!$C:$C,'รับ-จ่าย ประจำวัน'!$B271,ผลิต2!Y:Y)+SUMIF(เส้นแต่งหน้าขนมเค้ก!$C:$C,'รับ-จ่าย ประจำวัน'!$B271,เส้นแต่งหน้าขนมเค้ก!Y:Y)+SUMIF(แพ็ค!$C:$C,'รับ-จ่าย ประจำวัน'!$B271,แพ็ค!Y:Y)+SUMIF(ธุรการ!$C:$C,'รับ-จ่าย ประจำวัน'!$B271,ธุรการ!Y:Y)+SUMIF(เส้นแต่งหน้าขนมปัง!$C:$C,'รับ-จ่าย ประจำวัน'!$B271,เส้นแต่งหน้าขนมปัง!Y:Y)+SUMIF('วางแผนBC,CJ'!$C:$C,'รับ-จ่าย ประจำวัน'!$B271,'วางแผนBC,CJ'!Y:Y)+SUMIF(RD!$C:$C,'รับ-จ่าย ประจำวัน'!$B271,RD!Y:Y)+SUMIF('FG,ออนไล,คัดแยก'!$C:$C,'รับ-จ่าย ประจำวัน'!$B271,'FG,ออนไล,คัดแยก'!Y:Y)</f>
        <v>0</v>
      </c>
      <c r="BG271" s="16">
        <f>SUMIF(เตรียมส่วนผสม!$C:$C,'รับ-จ่าย ประจำวัน'!$B271,เตรียมส่วนผสม!Z:Z)+SUMIF(กวนไส้!$C:$C,'รับ-จ่าย ประจำวัน'!$B271,กวนไส้!Z:Z)+SUMIF(ผลิต1!$C:$C,'รับ-จ่าย ประจำวัน'!$B271,ผลิต1!Z:Z)+SUMIF(ผลิต2!$C:$C,'รับ-จ่าย ประจำวัน'!$B271,ผลิต2!Z:Z)+SUMIF(เส้นแต่งหน้าขนมเค้ก!$C:$C,'รับ-จ่าย ประจำวัน'!$B271,เส้นแต่งหน้าขนมเค้ก!Z:Z)+SUMIF(แพ็ค!$C:$C,'รับ-จ่าย ประจำวัน'!$B271,แพ็ค!Z:Z)+SUMIF(ธุรการ!$C:$C,'รับ-จ่าย ประจำวัน'!$B271,ธุรการ!Z:Z)+SUMIF(เส้นแต่งหน้าขนมปัง!$C:$C,'รับ-จ่าย ประจำวัน'!$B271,เส้นแต่งหน้าขนมปัง!Z:Z)+SUMIF('วางแผนBC,CJ'!$C:$C,'รับ-จ่าย ประจำวัน'!$B271,'วางแผนBC,CJ'!Z:Z)+SUMIF(RD!$C:$C,'รับ-จ่าย ประจำวัน'!$B271,RD!Z:Z)+SUMIF('FG,ออนไล,คัดแยก'!$C:$C,'รับ-จ่าย ประจำวัน'!$B271,'FG,ออนไล,คัดแยก'!Z:Z)</f>
        <v>0</v>
      </c>
      <c r="BH271" s="16">
        <f>SUMIF(เตรียมส่วนผสม!$C:$C,'รับ-จ่าย ประจำวัน'!$B271,เตรียมส่วนผสม!AA:AA)+SUMIF(กวนไส้!$C:$C,'รับ-จ่าย ประจำวัน'!$B271,กวนไส้!AA:AA)+SUMIF(ผลิต1!$C:$C,'รับ-จ่าย ประจำวัน'!$B271,ผลิต1!AA:AA)+SUMIF(ผลิต2!$C:$C,'รับ-จ่าย ประจำวัน'!$B271,ผลิต2!AA:AA)+SUMIF(เส้นแต่งหน้าขนมเค้ก!$C:$C,'รับ-จ่าย ประจำวัน'!$B271,เส้นแต่งหน้าขนมเค้ก!AA:AA)+SUMIF(แพ็ค!$C:$C,'รับ-จ่าย ประจำวัน'!$B271,แพ็ค!AA:AA)+SUMIF(ธุรการ!$C:$C,'รับ-จ่าย ประจำวัน'!$B271,ธุรการ!AA:AA)+SUMIF(เส้นแต่งหน้าขนมปัง!$C:$C,'รับ-จ่าย ประจำวัน'!$B271,เส้นแต่งหน้าขนมปัง!AA:AA)+SUMIF('วางแผนBC,CJ'!$C:$C,'รับ-จ่าย ประจำวัน'!$B271,'วางแผนBC,CJ'!AA:AA)+SUMIF(RD!$C:$C,'รับ-จ่าย ประจำวัน'!$B271,RD!AA:AA)+SUMIF('FG,ออนไล,คัดแยก'!$C:$C,'รับ-จ่าย ประจำวัน'!$B271,'FG,ออนไล,คัดแยก'!AA:AA)</f>
        <v>0</v>
      </c>
      <c r="BI271" s="16">
        <f>SUMIF(เตรียมส่วนผสม!$C:$C,'รับ-จ่าย ประจำวัน'!$B271,เตรียมส่วนผสม!AB:AB)+SUMIF(กวนไส้!$C:$C,'รับ-จ่าย ประจำวัน'!$B271,กวนไส้!AB:AB)+SUMIF(ผลิต1!$C:$C,'รับ-จ่าย ประจำวัน'!$B271,ผลิต1!AB:AB)+SUMIF(ผลิต2!$C:$C,'รับ-จ่าย ประจำวัน'!$B271,ผลิต2!AB:AB)+SUMIF(เส้นแต่งหน้าขนมเค้ก!$C:$C,'รับ-จ่าย ประจำวัน'!$B271,เส้นแต่งหน้าขนมเค้ก!AB:AB)+SUMIF(แพ็ค!$C:$C,'รับ-จ่าย ประจำวัน'!$B271,แพ็ค!AB:AB)+SUMIF(ธุรการ!$C:$C,'รับ-จ่าย ประจำวัน'!$B271,ธุรการ!AB:AB)+SUMIF(เส้นแต่งหน้าขนมปัง!$C:$C,'รับ-จ่าย ประจำวัน'!$B271,เส้นแต่งหน้าขนมปัง!AB:AB)+SUMIF('วางแผนBC,CJ'!$C:$C,'รับ-จ่าย ประจำวัน'!$B271,'วางแผนBC,CJ'!AB:AB)+SUMIF(RD!$C:$C,'รับ-จ่าย ประจำวัน'!$B271,RD!AB:AB)+SUMIF('FG,ออนไล,คัดแยก'!$C:$C,'รับ-จ่าย ประจำวัน'!$B271,'FG,ออนไล,คัดแยก'!AB:AB)</f>
        <v>0</v>
      </c>
      <c r="BJ271" s="16">
        <f>SUMIF(เตรียมส่วนผสม!$C:$C,'รับ-จ่าย ประจำวัน'!$B271,เตรียมส่วนผสม!AC:AC)+SUMIF(กวนไส้!$C:$C,'รับ-จ่าย ประจำวัน'!$B271,กวนไส้!AC:AC)+SUMIF(ผลิต1!$C:$C,'รับ-จ่าย ประจำวัน'!$B271,ผลิต1!AC:AC)+SUMIF(ผลิต2!$C:$C,'รับ-จ่าย ประจำวัน'!$B271,ผลิต2!AC:AC)+SUMIF(เส้นแต่งหน้าขนมเค้ก!$C:$C,'รับ-จ่าย ประจำวัน'!$B271,เส้นแต่งหน้าขนมเค้ก!AC:AC)+SUMIF(แพ็ค!$C:$C,'รับ-จ่าย ประจำวัน'!$B271,แพ็ค!AC:AC)+SUMIF(ธุรการ!$C:$C,'รับ-จ่าย ประจำวัน'!$B271,ธุรการ!AC:AC)+SUMIF(เส้นแต่งหน้าขนมปัง!$C:$C,'รับ-จ่าย ประจำวัน'!$B271,เส้นแต่งหน้าขนมปัง!AC:AC)+SUMIF('วางแผนBC,CJ'!$C:$C,'รับ-จ่าย ประจำวัน'!$B271,'วางแผนBC,CJ'!AC:AC)+SUMIF(RD!$C:$C,'รับ-จ่าย ประจำวัน'!$B271,RD!AC:AC)+SUMIF('FG,ออนไล,คัดแยก'!$C:$C,'รับ-จ่าย ประจำวัน'!$B271,'FG,ออนไล,คัดแยก'!AC:AC)</f>
        <v>0</v>
      </c>
      <c r="BK271" s="16">
        <f>SUMIF(เตรียมส่วนผสม!$C:$C,'รับ-จ่าย ประจำวัน'!$B271,เตรียมส่วนผสม!AD:AD)+SUMIF(กวนไส้!$C:$C,'รับ-จ่าย ประจำวัน'!$B271,กวนไส้!AD:AD)+SUMIF(ผลิต1!$C:$C,'รับ-จ่าย ประจำวัน'!$B271,ผลิต1!AD:AD)+SUMIF(ผลิต2!$C:$C,'รับ-จ่าย ประจำวัน'!$B271,ผลิต2!AD:AD)+SUMIF(เส้นแต่งหน้าขนมเค้ก!$C:$C,'รับ-จ่าย ประจำวัน'!$B271,เส้นแต่งหน้าขนมเค้ก!AD:AD)+SUMIF(แพ็ค!$C:$C,'รับ-จ่าย ประจำวัน'!$B271,แพ็ค!AD:AD)+SUMIF(ธุรการ!$C:$C,'รับ-จ่าย ประจำวัน'!$B271,ธุรการ!AD:AD)+SUMIF(เส้นแต่งหน้าขนมปัง!$C:$C,'รับ-จ่าย ประจำวัน'!$B271,เส้นแต่งหน้าขนมปัง!AD:AD)+SUMIF('วางแผนBC,CJ'!$C:$C,'รับ-จ่าย ประจำวัน'!$B271,'วางแผนBC,CJ'!AD:AD)+SUMIF(RD!$C:$C,'รับ-จ่าย ประจำวัน'!$B271,RD!AD:AD)+SUMIF('FG,ออนไล,คัดแยก'!$C:$C,'รับ-จ่าย ประจำวัน'!$B271,'FG,ออนไล,คัดแยก'!AD:AD)</f>
        <v>0</v>
      </c>
      <c r="BL271" s="16">
        <f>SUMIF(เตรียมส่วนผสม!$C:$C,'รับ-จ่าย ประจำวัน'!$B271,เตรียมส่วนผสม!AE:AE)+SUMIF(กวนไส้!$C:$C,'รับ-จ่าย ประจำวัน'!$B271,กวนไส้!AE:AE)+SUMIF(ผลิต1!$C:$C,'รับ-จ่าย ประจำวัน'!$B271,ผลิต1!AE:AE)+SUMIF(ผลิต2!$C:$C,'รับ-จ่าย ประจำวัน'!$B271,ผลิต2!AE:AE)+SUMIF(เส้นแต่งหน้าขนมเค้ก!$C:$C,'รับ-จ่าย ประจำวัน'!$B271,เส้นแต่งหน้าขนมเค้ก!AE:AE)+SUMIF(แพ็ค!$C:$C,'รับ-จ่าย ประจำวัน'!$B271,แพ็ค!AE:AE)+SUMIF(ธุรการ!$C:$C,'รับ-จ่าย ประจำวัน'!$B271,ธุรการ!AE:AE)+SUMIF(เส้นแต่งหน้าขนมปัง!$C:$C,'รับ-จ่าย ประจำวัน'!$B271,เส้นแต่งหน้าขนมปัง!AE:AE)+SUMIF('วางแผนBC,CJ'!$C:$C,'รับ-จ่าย ประจำวัน'!$B271,'วางแผนBC,CJ'!AE:AE)+SUMIF(RD!$C:$C,'รับ-จ่าย ประจำวัน'!$B271,RD!AE:AE)+SUMIF('FG,ออนไล,คัดแยก'!$C:$C,'รับ-จ่าย ประจำวัน'!$B271,'FG,ออนไล,คัดแยก'!AE:AE)</f>
        <v>0</v>
      </c>
      <c r="BM271" s="16">
        <f>SUMIF(เตรียมส่วนผสม!$C:$C,'รับ-จ่าย ประจำวัน'!$B271,เตรียมส่วนผสม!AF:AF)+SUMIF(กวนไส้!$C:$C,'รับ-จ่าย ประจำวัน'!$B271,กวนไส้!AF:AF)+SUMIF(ผลิต1!$C:$C,'รับ-จ่าย ประจำวัน'!$B271,ผลิต1!AF:AF)+SUMIF(ผลิต2!$C:$C,'รับ-จ่าย ประจำวัน'!$B271,ผลิต2!AF:AF)+SUMIF(เส้นแต่งหน้าขนมเค้ก!$C:$C,'รับ-จ่าย ประจำวัน'!$B271,เส้นแต่งหน้าขนมเค้ก!AF:AF)+SUMIF(แพ็ค!$C:$C,'รับ-จ่าย ประจำวัน'!$B271,แพ็ค!AF:AF)+SUMIF(ธุรการ!$C:$C,'รับ-จ่าย ประจำวัน'!$B271,ธุรการ!AF:AF)+SUMIF(เส้นแต่งหน้าขนมปัง!$C:$C,'รับ-จ่าย ประจำวัน'!$B271,เส้นแต่งหน้าขนมปัง!AF:AF)+SUMIF('วางแผนBC,CJ'!$C:$C,'รับ-จ่าย ประจำวัน'!$B271,'วางแผนBC,CJ'!AF:AF)+SUMIF(RD!$C:$C,'รับ-จ่าย ประจำวัน'!$B271,RD!AF:AF)+SUMIF('FG,ออนไล,คัดแยก'!$C:$C,'รับ-จ่าย ประจำวัน'!$B271,'FG,ออนไล,คัดแยก'!AF:AF)</f>
        <v>0</v>
      </c>
      <c r="BN271" s="16">
        <f>SUMIF(เตรียมส่วนผสม!$C:$C,'รับ-จ่าย ประจำวัน'!$B271,เตรียมส่วนผสม!AG:AG)+SUMIF(กวนไส้!$C:$C,'รับ-จ่าย ประจำวัน'!$B271,กวนไส้!AG:AG)+SUMIF(ผลิต1!$C:$C,'รับ-จ่าย ประจำวัน'!$B271,ผลิต1!AG:AG)+SUMIF(ผลิต2!$C:$C,'รับ-จ่าย ประจำวัน'!$B271,ผลิต2!AG:AG)+SUMIF(เส้นแต่งหน้าขนมเค้ก!$C:$C,'รับ-จ่าย ประจำวัน'!$B271,เส้นแต่งหน้าขนมเค้ก!AG:AG)+SUMIF(แพ็ค!$C:$C,'รับ-จ่าย ประจำวัน'!$B271,แพ็ค!AG:AG)+SUMIF(ธุรการ!$C:$C,'รับ-จ่าย ประจำวัน'!$B271,ธุรการ!AG:AG)+SUMIF(เส้นแต่งหน้าขนมปัง!$C:$C,'รับ-จ่าย ประจำวัน'!$B271,เส้นแต่งหน้าขนมปัง!AG:AG)+SUMIF('วางแผนBC,CJ'!$C:$C,'รับ-จ่าย ประจำวัน'!$B271,'วางแผนBC,CJ'!AG:AG)+SUMIF(RD!$C:$C,'รับ-จ่าย ประจำวัน'!$B271,RD!AG:AG)+SUMIF('FG,ออนไล,คัดแยก'!$C:$C,'รับ-จ่าย ประจำวัน'!$B271,'FG,ออนไล,คัดแยก'!AG:AG)</f>
        <v>0</v>
      </c>
      <c r="BO271" s="16">
        <f>SUMIF(เตรียมส่วนผสม!$C:$C,'รับ-จ่าย ประจำวัน'!$B271,เตรียมส่วนผสม!AH:AH)+SUMIF(กวนไส้!$C:$C,'รับ-จ่าย ประจำวัน'!$B271,กวนไส้!AH:AH)+SUMIF(ผลิต1!$C:$C,'รับ-จ่าย ประจำวัน'!$B271,ผลิต1!AH:AH)+SUMIF(ผลิต2!$C:$C,'รับ-จ่าย ประจำวัน'!$B271,ผลิต2!AH:AH)+SUMIF(เส้นแต่งหน้าขนมเค้ก!$C:$C,'รับ-จ่าย ประจำวัน'!$B271,เส้นแต่งหน้าขนมเค้ก!AH:AH)+SUMIF(แพ็ค!$C:$C,'รับ-จ่าย ประจำวัน'!$B271,แพ็ค!AH:AH)+SUMIF(ธุรการ!$C:$C,'รับ-จ่าย ประจำวัน'!$B271,ธุรการ!AH:AH)+SUMIF(เส้นแต่งหน้าขนมปัง!$C:$C,'รับ-จ่าย ประจำวัน'!$B271,เส้นแต่งหน้าขนมปัง!AH:AH)+SUMIF('วางแผนBC,CJ'!$C:$C,'รับ-จ่าย ประจำวัน'!$B271,'วางแผนBC,CJ'!AH:AH)+SUMIF(RD!$C:$C,'รับ-จ่าย ประจำวัน'!$B271,RD!AH:AH)+SUMIF('FG,ออนไล,คัดแยก'!$C:$C,'รับ-จ่าย ประจำวัน'!$B271,'FG,ออนไล,คัดแยก'!AH:AH)</f>
        <v>0</v>
      </c>
      <c r="BP271" s="16">
        <f>SUMIF(เตรียมส่วนผสม!$C:$C,'รับ-จ่าย ประจำวัน'!$B271,เตรียมส่วนผสม!AI:AI)+SUMIF(กวนไส้!$C:$C,'รับ-จ่าย ประจำวัน'!$B271,กวนไส้!AI:AI)+SUMIF(ผลิต1!$C:$C,'รับ-จ่าย ประจำวัน'!$B271,ผลิต1!AI:AI)+SUMIF(ผลิต2!$C:$C,'รับ-จ่าย ประจำวัน'!$B271,ผลิต2!AI:AI)+SUMIF(เส้นแต่งหน้าขนมเค้ก!$C:$C,'รับ-จ่าย ประจำวัน'!$B271,เส้นแต่งหน้าขนมเค้ก!AI:AI)+SUMIF(แพ็ค!$C:$C,'รับ-จ่าย ประจำวัน'!$B271,แพ็ค!AI:AI)+SUMIF(ธุรการ!$C:$C,'รับ-จ่าย ประจำวัน'!$B271,ธุรการ!AI:AI)+SUMIF(เส้นแต่งหน้าขนมปัง!$C:$C,'รับ-จ่าย ประจำวัน'!$B271,เส้นแต่งหน้าขนมปัง!AI:AI)+SUMIF('วางแผนBC,CJ'!$C:$C,'รับ-จ่าย ประจำวัน'!$B271,'วางแผนBC,CJ'!AI:AI)+SUMIF(RD!$C:$C,'รับ-จ่าย ประจำวัน'!$B271,RD!AI:AI)+SUMIF('FG,ออนไล,คัดแยก'!$C:$C,'รับ-จ่าย ประจำวัน'!$B271,'FG,ออนไล,คัดแยก'!AI:AI)</f>
        <v>0</v>
      </c>
      <c r="BQ271" s="16">
        <f>SUMIF(เตรียมส่วนผสม!$C:$C,'รับ-จ่าย ประจำวัน'!$B271,เตรียมส่วนผสม!AJ:AJ)+SUMIF(กวนไส้!$C:$C,'รับ-จ่าย ประจำวัน'!$B271,กวนไส้!AJ:AJ)+SUMIF(ผลิต1!$C:$C,'รับ-จ่าย ประจำวัน'!$B271,ผลิต1!AJ:AJ)+SUMIF(ผลิต2!$C:$C,'รับ-จ่าย ประจำวัน'!$B271,ผลิต2!AJ:AJ)+SUMIF(เส้นแต่งหน้าขนมเค้ก!$C:$C,'รับ-จ่าย ประจำวัน'!$B271,เส้นแต่งหน้าขนมเค้ก!AJ:AJ)+SUMIF(แพ็ค!$C:$C,'รับ-จ่าย ประจำวัน'!$B271,แพ็ค!AJ:AJ)+SUMIF(ธุรการ!$C:$C,'รับ-จ่าย ประจำวัน'!$B271,ธุรการ!AJ:AJ)+SUMIF(เส้นแต่งหน้าขนมปัง!$C:$C,'รับ-จ่าย ประจำวัน'!$B271,เส้นแต่งหน้าขนมปัง!AJ:AJ)+SUMIF('วางแผนBC,CJ'!$C:$C,'รับ-จ่าย ประจำวัน'!$B271,'วางแผนBC,CJ'!AJ:AJ)+SUMIF(RD!$C:$C,'รับ-จ่าย ประจำวัน'!$B271,RD!AJ:AJ)+SUMIF('FG,ออนไล,คัดแยก'!$C:$C,'รับ-จ่าย ประจำวัน'!$B271,'FG,ออนไล,คัดแยก'!AJ:AJ)</f>
        <v>0</v>
      </c>
      <c r="BR271" s="16">
        <f>SUMIF(เตรียมส่วนผสม!$C:$C,'รับ-จ่าย ประจำวัน'!$B271,เตรียมส่วนผสม!AK:AK)+SUMIF(กวนไส้!$C:$C,'รับ-จ่าย ประจำวัน'!$B271,กวนไส้!AK:AK)+SUMIF(ผลิต1!$C:$C,'รับ-จ่าย ประจำวัน'!$B271,ผลิต1!AK:AK)+SUMIF(ผลิต2!$C:$C,'รับ-จ่าย ประจำวัน'!$B271,ผลิต2!AK:AK)+SUMIF(เส้นแต่งหน้าขนมเค้ก!$C:$C,'รับ-จ่าย ประจำวัน'!$B271,เส้นแต่งหน้าขนมเค้ก!AK:AK)+SUMIF(แพ็ค!$C:$C,'รับ-จ่าย ประจำวัน'!$B271,แพ็ค!AK:AK)+SUMIF(ธุรการ!$C:$C,'รับ-จ่าย ประจำวัน'!$B271,ธุรการ!AK:AK)+SUMIF(เส้นแต่งหน้าขนมปัง!$C:$C,'รับ-จ่าย ประจำวัน'!$B271,เส้นแต่งหน้าขนมปัง!AK:AK)+SUMIF('วางแผนBC,CJ'!$C:$C,'รับ-จ่าย ประจำวัน'!$B271,'วางแผนBC,CJ'!AK:AK)+SUMIF(RD!$C:$C,'รับ-จ่าย ประจำวัน'!$B271,RD!AK:AK)+SUMIF('FG,ออนไล,คัดแยก'!$C:$C,'รับ-จ่าย ประจำวัน'!$B271,'FG,ออนไล,คัดแยก'!AK:AK)</f>
        <v>0</v>
      </c>
      <c r="BS271" s="16">
        <f>SUMIF(เตรียมส่วนผสม!$C:$C,'รับ-จ่าย ประจำวัน'!$B271,เตรียมส่วนผสม!AL:AL)+SUMIF(กวนไส้!$C:$C,'รับ-จ่าย ประจำวัน'!$B271,กวนไส้!AL:AL)+SUMIF(ผลิต1!$C:$C,'รับ-จ่าย ประจำวัน'!$B271,ผลิต1!AL:AL)+SUMIF(ผลิต2!$C:$C,'รับ-จ่าย ประจำวัน'!$B271,ผลิต2!AL:AL)+SUMIF(เส้นแต่งหน้าขนมเค้ก!$C:$C,'รับ-จ่าย ประจำวัน'!$B271,เส้นแต่งหน้าขนมเค้ก!AL:AL)+SUMIF(แพ็ค!$C:$C,'รับ-จ่าย ประจำวัน'!$B271,แพ็ค!AL:AL)+SUMIF(ธุรการ!$C:$C,'รับ-จ่าย ประจำวัน'!$B271,ธุรการ!AL:AL)+SUMIF(เส้นแต่งหน้าขนมปัง!$C:$C,'รับ-จ่าย ประจำวัน'!$B271,เส้นแต่งหน้าขนมปัง!AL:AL)+SUMIF('วางแผนBC,CJ'!$C:$C,'รับ-จ่าย ประจำวัน'!$B271,'วางแผนBC,CJ'!AL:AL)+SUMIF(RD!$C:$C,'รับ-จ่าย ประจำวัน'!$B271,RD!AL:AL)+SUMIF('FG,ออนไล,คัดแยก'!$C:$C,'รับ-จ่าย ประจำวัน'!$B271,'FG,ออนไล,คัดแยก'!AL:AL)</f>
        <v>0</v>
      </c>
      <c r="BT271" s="18">
        <f t="shared" si="60"/>
        <v>0</v>
      </c>
      <c r="BU271" s="116">
        <f>10200+2040+1932</f>
        <v>14172</v>
      </c>
      <c r="BV271" s="146">
        <f t="shared" si="61"/>
        <v>8204</v>
      </c>
      <c r="BW271" s="183">
        <v>30</v>
      </c>
      <c r="BX271" s="172">
        <f t="shared" si="65"/>
        <v>0</v>
      </c>
      <c r="BY271" s="188" t="e">
        <f t="shared" si="63"/>
        <v>#DIV/0!</v>
      </c>
      <c r="BZ271" s="180" t="e">
        <f t="shared" ca="1" si="62"/>
        <v>#DIV/0!</v>
      </c>
      <c r="CA271" s="93"/>
      <c r="CB271" s="93"/>
      <c r="CC271" s="93"/>
      <c r="CD271" s="93"/>
      <c r="CE271" s="93"/>
      <c r="CF271" s="93"/>
      <c r="CG271" s="93"/>
      <c r="CH271" s="93"/>
      <c r="CI271" s="93"/>
      <c r="CJ271" s="94"/>
      <c r="CK271" s="9">
        <f t="shared" si="64"/>
        <v>-5968</v>
      </c>
    </row>
    <row r="272" spans="1:89" x14ac:dyDescent="0.5">
      <c r="A272" s="149"/>
      <c r="B272" s="34" t="s">
        <v>881</v>
      </c>
      <c r="C272" s="10" t="s">
        <v>1592</v>
      </c>
      <c r="D272" s="135" t="s">
        <v>91</v>
      </c>
      <c r="E272" s="25"/>
      <c r="F272" s="132"/>
      <c r="G272" s="25"/>
      <c r="H272" s="12">
        <v>951</v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11"/>
      <c r="AF272" s="11"/>
      <c r="AG272" s="11"/>
      <c r="AH272" s="11"/>
      <c r="AI272" s="25"/>
      <c r="AJ272" s="25"/>
      <c r="AK272" s="25"/>
      <c r="AL272" s="25"/>
      <c r="AM272" s="25"/>
      <c r="AN272" s="15">
        <f t="shared" si="59"/>
        <v>0</v>
      </c>
      <c r="AO272" s="16">
        <f>SUMIF(เตรียมส่วนผสม!$C:$C,'รับ-จ่าย ประจำวัน'!$B272,เตรียมส่วนผสม!H:H)+SUMIF(กวนไส้!$C:$C,'รับ-จ่าย ประจำวัน'!$B272,กวนไส้!H:H)+SUMIF(ผลิต1!$C:$C,'รับ-จ่าย ประจำวัน'!$B272,ผลิต1!H:H)+SUMIF(ผลิต2!$C:$C,'รับ-จ่าย ประจำวัน'!$B272,ผลิต2!H:H)+SUMIF(เส้นแต่งหน้าขนมเค้ก!$C:$C,'รับ-จ่าย ประจำวัน'!$B272,เส้นแต่งหน้าขนมเค้ก!H:H)+SUMIF(แพ็ค!$C:$C,'รับ-จ่าย ประจำวัน'!$B272,แพ็ค!H:H)+SUMIF(ธุรการ!$C:$C,'รับ-จ่าย ประจำวัน'!$B272,ธุรการ!H:H)+SUMIF(เส้นแต่งหน้าขนมปัง!$C:$C,'รับ-จ่าย ประจำวัน'!$B272,เส้นแต่งหน้าขนมปัง!H:H)+SUMIF('วางแผนBC,CJ'!$C:$C,'รับ-จ่าย ประจำวัน'!$B272,'วางแผนBC,CJ'!H:H)+SUMIF(RD!$C:$C,'รับ-จ่าย ประจำวัน'!$B272,RD!H:H)+SUMIF('FG,ออนไล,คัดแยก'!$C:$C,'รับ-จ่าย ประจำวัน'!$B272,'FG,ออนไล,คัดแยก'!H:H)</f>
        <v>0</v>
      </c>
      <c r="AP272" s="16">
        <f>SUMIF(เตรียมส่วนผสม!$C:$C,'รับ-จ่าย ประจำวัน'!$B272,เตรียมส่วนผสม!I:I)+SUMIF(กวนไส้!$C:$C,'รับ-จ่าย ประจำวัน'!$B272,กวนไส้!I:I)+SUMIF(ผลิต1!$C:$C,'รับ-จ่าย ประจำวัน'!$B272,ผลิต1!I:I)+SUMIF(ผลิต2!$C:$C,'รับ-จ่าย ประจำวัน'!$B272,ผลิต2!I:I)+SUMIF(เส้นแต่งหน้าขนมเค้ก!$C:$C,'รับ-จ่าย ประจำวัน'!$B272,เส้นแต่งหน้าขนมเค้ก!I:I)+SUMIF(แพ็ค!$C:$C,'รับ-จ่าย ประจำวัน'!$B272,แพ็ค!I:I)+SUMIF(ธุรการ!$C:$C,'รับ-จ่าย ประจำวัน'!$B272,ธุรการ!I:I)+SUMIF(เส้นแต่งหน้าขนมปัง!$C:$C,'รับ-จ่าย ประจำวัน'!$B272,เส้นแต่งหน้าขนมปัง!I:I)+SUMIF('วางแผนBC,CJ'!$C:$C,'รับ-จ่าย ประจำวัน'!$B272,'วางแผนBC,CJ'!I:I)+SUMIF(RD!$C:$C,'รับ-จ่าย ประจำวัน'!$B272,RD!I:I)+SUMIF('FG,ออนไล,คัดแยก'!$C:$C,'รับ-จ่าย ประจำวัน'!$B272,'FG,ออนไล,คัดแยก'!I:I)</f>
        <v>0</v>
      </c>
      <c r="AQ272" s="16">
        <f>SUMIF(เตรียมส่วนผสม!$C:$C,'รับ-จ่าย ประจำวัน'!$B272,เตรียมส่วนผสม!J:J)+SUMIF(กวนไส้!$C:$C,'รับ-จ่าย ประจำวัน'!$B272,กวนไส้!J:J)+SUMIF(ผลิต1!$C:$C,'รับ-จ่าย ประจำวัน'!$B272,ผลิต1!J:J)+SUMIF(ผลิต2!$C:$C,'รับ-จ่าย ประจำวัน'!$B272,ผลิต2!J:J)+SUMIF(เส้นแต่งหน้าขนมเค้ก!$C:$C,'รับ-จ่าย ประจำวัน'!$B272,เส้นแต่งหน้าขนมเค้ก!J:J)+SUMIF(แพ็ค!$C:$C,'รับ-จ่าย ประจำวัน'!$B272,แพ็ค!J:J)+SUMIF(ธุรการ!$C:$C,'รับ-จ่าย ประจำวัน'!$B272,ธุรการ!J:J)+SUMIF(เส้นแต่งหน้าขนมปัง!$C:$C,'รับ-จ่าย ประจำวัน'!$B272,เส้นแต่งหน้าขนมปัง!J:J)+SUMIF('วางแผนBC,CJ'!$C:$C,'รับ-จ่าย ประจำวัน'!$B272,'วางแผนBC,CJ'!J:J)+SUMIF(RD!$C:$C,'รับ-จ่าย ประจำวัน'!$B272,RD!J:J)+SUMIF('FG,ออนไล,คัดแยก'!$C:$C,'รับ-จ่าย ประจำวัน'!$B272,'FG,ออนไล,คัดแยก'!J:J)</f>
        <v>0</v>
      </c>
      <c r="AR272" s="16">
        <f>SUMIF(เตรียมส่วนผสม!$C:$C,'รับ-จ่าย ประจำวัน'!$B272,เตรียมส่วนผสม!K:K)+SUMIF(กวนไส้!$C:$C,'รับ-จ่าย ประจำวัน'!$B272,กวนไส้!K:K)+SUMIF(ผลิต1!$C:$C,'รับ-จ่าย ประจำวัน'!$B272,ผลิต1!K:K)+SUMIF(ผลิต2!$C:$C,'รับ-จ่าย ประจำวัน'!$B272,ผลิต2!K:K)+SUMIF(เส้นแต่งหน้าขนมเค้ก!$C:$C,'รับ-จ่าย ประจำวัน'!$B272,เส้นแต่งหน้าขนมเค้ก!K:K)+SUMIF(แพ็ค!$C:$C,'รับ-จ่าย ประจำวัน'!$B272,แพ็ค!K:K)+SUMIF(ธุรการ!$C:$C,'รับ-จ่าย ประจำวัน'!$B272,ธุรการ!K:K)+SUMIF(เส้นแต่งหน้าขนมปัง!$C:$C,'รับ-จ่าย ประจำวัน'!$B272,เส้นแต่งหน้าขนมปัง!K:K)+SUMIF('วางแผนBC,CJ'!$C:$C,'รับ-จ่าย ประจำวัน'!$B272,'วางแผนBC,CJ'!K:K)+SUMIF(RD!$C:$C,'รับ-จ่าย ประจำวัน'!$B272,RD!K:K)+SUMIF('FG,ออนไล,คัดแยก'!$C:$C,'รับ-จ่าย ประจำวัน'!$B272,'FG,ออนไล,คัดแยก'!K:K)</f>
        <v>11</v>
      </c>
      <c r="AS272" s="16">
        <f>SUMIF(เตรียมส่วนผสม!$C:$C,'รับ-จ่าย ประจำวัน'!$B272,เตรียมส่วนผสม!L:L)+SUMIF(กวนไส้!$C:$C,'รับ-จ่าย ประจำวัน'!$B272,กวนไส้!L:L)+SUMIF(ผลิต1!$C:$C,'รับ-จ่าย ประจำวัน'!$B272,ผลิต1!L:L)+SUMIF(ผลิต2!$C:$C,'รับ-จ่าย ประจำวัน'!$B272,ผลิต2!L:L)+SUMIF(เส้นแต่งหน้าขนมเค้ก!$C:$C,'รับ-จ่าย ประจำวัน'!$B272,เส้นแต่งหน้าขนมเค้ก!L:L)+SUMIF(แพ็ค!$C:$C,'รับ-จ่าย ประจำวัน'!$B272,แพ็ค!L:L)+SUMIF(ธุรการ!$C:$C,'รับ-จ่าย ประจำวัน'!$B272,ธุรการ!L:L)+SUMIF(เส้นแต่งหน้าขนมปัง!$C:$C,'รับ-จ่าย ประจำวัน'!$B272,เส้นแต่งหน้าขนมปัง!L:L)+SUMIF('วางแผนBC,CJ'!$C:$C,'รับ-จ่าย ประจำวัน'!$B272,'วางแผนBC,CJ'!L:L)+SUMIF(RD!$C:$C,'รับ-จ่าย ประจำวัน'!$B272,RD!L:L)+SUMIF('FG,ออนไล,คัดแยก'!$C:$C,'รับ-จ่าย ประจำวัน'!$B272,'FG,ออนไล,คัดแยก'!L:L)</f>
        <v>0</v>
      </c>
      <c r="AT272" s="16">
        <f>SUMIF(เตรียมส่วนผสม!$C:$C,'รับ-จ่าย ประจำวัน'!$B272,เตรียมส่วนผสม!M:M)+SUMIF(กวนไส้!$C:$C,'รับ-จ่าย ประจำวัน'!$B272,กวนไส้!M:M)+SUMIF(ผลิต1!$C:$C,'รับ-จ่าย ประจำวัน'!$B272,ผลิต1!M:M)+SUMIF(ผลิต2!$C:$C,'รับ-จ่าย ประจำวัน'!$B272,ผลิต2!M:M)+SUMIF(เส้นแต่งหน้าขนมเค้ก!$C:$C,'รับ-จ่าย ประจำวัน'!$B272,เส้นแต่งหน้าขนมเค้ก!M:M)+SUMIF(แพ็ค!$C:$C,'รับ-จ่าย ประจำวัน'!$B272,แพ็ค!M:M)+SUMIF(ธุรการ!$C:$C,'รับ-จ่าย ประจำวัน'!$B272,ธุรการ!M:M)+SUMIF(เส้นแต่งหน้าขนมปัง!$C:$C,'รับ-จ่าย ประจำวัน'!$B272,เส้นแต่งหน้าขนมปัง!M:M)+SUMIF('วางแผนBC,CJ'!$C:$C,'รับ-จ่าย ประจำวัน'!$B272,'วางแผนBC,CJ'!M:M)+SUMIF(RD!$C:$C,'รับ-จ่าย ประจำวัน'!$B272,RD!M:M)+SUMIF('FG,ออนไล,คัดแยก'!$C:$C,'รับ-จ่าย ประจำวัน'!$B272,'FG,ออนไล,คัดแยก'!M:M)</f>
        <v>0</v>
      </c>
      <c r="AU272" s="16">
        <f>SUMIF(เตรียมส่วนผสม!$C:$C,'รับ-จ่าย ประจำวัน'!$B272,เตรียมส่วนผสม!N:N)+SUMIF(กวนไส้!$C:$C,'รับ-จ่าย ประจำวัน'!$B272,กวนไส้!N:N)+SUMIF(ผลิต1!$C:$C,'รับ-จ่าย ประจำวัน'!$B272,ผลิต1!N:N)+SUMIF(ผลิต2!$C:$C,'รับ-จ่าย ประจำวัน'!$B272,ผลิต2!N:N)+SUMIF(เส้นแต่งหน้าขนมเค้ก!$C:$C,'รับ-จ่าย ประจำวัน'!$B272,เส้นแต่งหน้าขนมเค้ก!N:N)+SUMIF(แพ็ค!$C:$C,'รับ-จ่าย ประจำวัน'!$B272,แพ็ค!N:N)+SUMIF(ธุรการ!$C:$C,'รับ-จ่าย ประจำวัน'!$B272,ธุรการ!N:N)+SUMIF(เส้นแต่งหน้าขนมปัง!$C:$C,'รับ-จ่าย ประจำวัน'!$B272,เส้นแต่งหน้าขนมปัง!N:N)+SUMIF('วางแผนBC,CJ'!$C:$C,'รับ-จ่าย ประจำวัน'!$B272,'วางแผนBC,CJ'!N:N)+SUMIF(RD!$C:$C,'รับ-จ่าย ประจำวัน'!$B272,RD!N:N)+SUMIF('FG,ออนไล,คัดแยก'!$C:$C,'รับ-จ่าย ประจำวัน'!$B272,'FG,ออนไล,คัดแยก'!N:N)</f>
        <v>11</v>
      </c>
      <c r="AV272" s="16">
        <f>SUMIF(เตรียมส่วนผสม!$C:$C,'รับ-จ่าย ประจำวัน'!$B272,เตรียมส่วนผสม!O:O)+SUMIF(กวนไส้!$C:$C,'รับ-จ่าย ประจำวัน'!$B272,กวนไส้!O:O)+SUMIF(ผลิต1!$C:$C,'รับ-จ่าย ประจำวัน'!$B272,ผลิต1!O:O)+SUMIF(ผลิต2!$C:$C,'รับ-จ่าย ประจำวัน'!$B272,ผลิต2!O:O)+SUMIF(เส้นแต่งหน้าขนมเค้ก!$C:$C,'รับ-จ่าย ประจำวัน'!$B272,เส้นแต่งหน้าขนมเค้ก!O:O)+SUMIF(แพ็ค!$C:$C,'รับ-จ่าย ประจำวัน'!$B272,แพ็ค!O:O)+SUMIF(ธุรการ!$C:$C,'รับ-จ่าย ประจำวัน'!$B272,ธุรการ!O:O)+SUMIF(เส้นแต่งหน้าขนมปัง!$C:$C,'รับ-จ่าย ประจำวัน'!$B272,เส้นแต่งหน้าขนมปัง!O:O)+SUMIF('วางแผนBC,CJ'!$C:$C,'รับ-จ่าย ประจำวัน'!$B272,'วางแผนBC,CJ'!O:O)+SUMIF(RD!$C:$C,'รับ-จ่าย ประจำวัน'!$B272,RD!O:O)+SUMIF('FG,ออนไล,คัดแยก'!$C:$C,'รับ-จ่าย ประจำวัน'!$B272,'FG,ออนไล,คัดแยก'!O:O)</f>
        <v>0</v>
      </c>
      <c r="AW272" s="16">
        <f>SUMIF(เตรียมส่วนผสม!$C:$C,'รับ-จ่าย ประจำวัน'!$B272,เตรียมส่วนผสม!P:P)+SUMIF(กวนไส้!$C:$C,'รับ-จ่าย ประจำวัน'!$B272,กวนไส้!P:P)+SUMIF(ผลิต1!$C:$C,'รับ-จ่าย ประจำวัน'!$B272,ผลิต1!P:P)+SUMIF(ผลิต2!$C:$C,'รับ-จ่าย ประจำวัน'!$B272,ผลิต2!P:P)+SUMIF(เส้นแต่งหน้าขนมเค้ก!$C:$C,'รับ-จ่าย ประจำวัน'!$B272,เส้นแต่งหน้าขนมเค้ก!P:P)+SUMIF(แพ็ค!$C:$C,'รับ-จ่าย ประจำวัน'!$B272,แพ็ค!P:P)+SUMIF(ธุรการ!$C:$C,'รับ-จ่าย ประจำวัน'!$B272,ธุรการ!P:P)+SUMIF(เส้นแต่งหน้าขนมปัง!$C:$C,'รับ-จ่าย ประจำวัน'!$B272,เส้นแต่งหน้าขนมปัง!P:P)+SUMIF('วางแผนBC,CJ'!$C:$C,'รับ-จ่าย ประจำวัน'!$B272,'วางแผนBC,CJ'!P:P)+SUMIF(RD!$C:$C,'รับ-จ่าย ประจำวัน'!$B272,RD!P:P)+SUMIF('FG,ออนไล,คัดแยก'!$C:$C,'รับ-จ่าย ประจำวัน'!$B272,'FG,ออนไล,คัดแยก'!P:P)</f>
        <v>0</v>
      </c>
      <c r="AX272" s="16">
        <f>SUMIF(เตรียมส่วนผสม!$C:$C,'รับ-จ่าย ประจำวัน'!$B272,เตรียมส่วนผสม!Q:Q)+SUMIF(กวนไส้!$C:$C,'รับ-จ่าย ประจำวัน'!$B272,กวนไส้!Q:Q)+SUMIF(ผลิต1!$C:$C,'รับ-จ่าย ประจำวัน'!$B272,ผลิต1!Q:Q)+SUMIF(ผลิต2!$C:$C,'รับ-จ่าย ประจำวัน'!$B272,ผลิต2!Q:Q)+SUMIF(เส้นแต่งหน้าขนมเค้ก!$C:$C,'รับ-จ่าย ประจำวัน'!$B272,เส้นแต่งหน้าขนมเค้ก!Q:Q)+SUMIF(แพ็ค!$C:$C,'รับ-จ่าย ประจำวัน'!$B272,แพ็ค!Q:Q)+SUMIF(ธุรการ!$C:$C,'รับ-จ่าย ประจำวัน'!$B272,ธุรการ!Q:Q)+SUMIF(เส้นแต่งหน้าขนมปัง!$C:$C,'รับ-จ่าย ประจำวัน'!$B272,เส้นแต่งหน้าขนมปัง!Q:Q)+SUMIF('วางแผนBC,CJ'!$C:$C,'รับ-จ่าย ประจำวัน'!$B272,'วางแผนBC,CJ'!Q:Q)+SUMIF(RD!$C:$C,'รับ-จ่าย ประจำวัน'!$B272,RD!Q:Q)+SUMIF('FG,ออนไล,คัดแยก'!$C:$C,'รับ-จ่าย ประจำวัน'!$B272,'FG,ออนไล,คัดแยก'!Q:Q)</f>
        <v>0</v>
      </c>
      <c r="AY272" s="16">
        <f>SUMIF(เตรียมส่วนผสม!$C:$C,'รับ-จ่าย ประจำวัน'!$B272,เตรียมส่วนผสม!R:R)+SUMIF(กวนไส้!$C:$C,'รับ-จ่าย ประจำวัน'!$B272,กวนไส้!R:R)+SUMIF(ผลิต1!$C:$C,'รับ-จ่าย ประจำวัน'!$B272,ผลิต1!R:R)+SUMIF(ผลิต2!$C:$C,'รับ-จ่าย ประจำวัน'!$B272,ผลิต2!R:R)+SUMIF(เส้นแต่งหน้าขนมเค้ก!$C:$C,'รับ-จ่าย ประจำวัน'!$B272,เส้นแต่งหน้าขนมเค้ก!R:R)+SUMIF(แพ็ค!$C:$C,'รับ-จ่าย ประจำวัน'!$B272,แพ็ค!R:R)+SUMIF(ธุรการ!$C:$C,'รับ-จ่าย ประจำวัน'!$B272,ธุรการ!R:R)+SUMIF(เส้นแต่งหน้าขนมปัง!$C:$C,'รับ-จ่าย ประจำวัน'!$B272,เส้นแต่งหน้าขนมปัง!R:R)+SUMIF('วางแผนBC,CJ'!$C:$C,'รับ-จ่าย ประจำวัน'!$B272,'วางแผนBC,CJ'!R:R)+SUMIF(RD!$C:$C,'รับ-จ่าย ประจำวัน'!$B272,RD!R:R)+SUMIF('FG,ออนไล,คัดแยก'!$C:$C,'รับ-จ่าย ประจำวัน'!$B272,'FG,ออนไล,คัดแยก'!R:R)</f>
        <v>11</v>
      </c>
      <c r="AZ272" s="16">
        <f>SUMIF(เตรียมส่วนผสม!$C:$C,'รับ-จ่าย ประจำวัน'!$B272,เตรียมส่วนผสม!S:S)+SUMIF(กวนไส้!$C:$C,'รับ-จ่าย ประจำวัน'!$B272,กวนไส้!S:S)+SUMIF(ผลิต1!$C:$C,'รับ-จ่าย ประจำวัน'!$B272,ผลิต1!S:S)+SUMIF(ผลิต2!$C:$C,'รับ-จ่าย ประจำวัน'!$B272,ผลิต2!S:S)+SUMIF(เส้นแต่งหน้าขนมเค้ก!$C:$C,'รับ-จ่าย ประจำวัน'!$B272,เส้นแต่งหน้าขนมเค้ก!S:S)+SUMIF(แพ็ค!$C:$C,'รับ-จ่าย ประจำวัน'!$B272,แพ็ค!S:S)+SUMIF(ธุรการ!$C:$C,'รับ-จ่าย ประจำวัน'!$B272,ธุรการ!S:S)+SUMIF(เส้นแต่งหน้าขนมปัง!$C:$C,'รับ-จ่าย ประจำวัน'!$B272,เส้นแต่งหน้าขนมปัง!S:S)+SUMIF('วางแผนBC,CJ'!$C:$C,'รับ-จ่าย ประจำวัน'!$B272,'วางแผนBC,CJ'!S:S)+SUMIF(RD!$C:$C,'รับ-จ่าย ประจำวัน'!$B272,RD!S:S)+SUMIF('FG,ออนไล,คัดแยก'!$C:$C,'รับ-จ่าย ประจำวัน'!$B272,'FG,ออนไล,คัดแยก'!S:S)</f>
        <v>0</v>
      </c>
      <c r="BA272" s="16">
        <f>SUMIF(เตรียมส่วนผสม!$C:$C,'รับ-จ่าย ประจำวัน'!$B272,เตรียมส่วนผสม!T:T)+SUMIF(กวนไส้!$C:$C,'รับ-จ่าย ประจำวัน'!$B272,กวนไส้!T:T)+SUMIF(ผลิต1!$C:$C,'รับ-จ่าย ประจำวัน'!$B272,ผลิต1!T:T)+SUMIF(ผลิต2!$C:$C,'รับ-จ่าย ประจำวัน'!$B272,ผลิต2!T:T)+SUMIF(เส้นแต่งหน้าขนมเค้ก!$C:$C,'รับ-จ่าย ประจำวัน'!$B272,เส้นแต่งหน้าขนมเค้ก!T:T)+SUMIF(แพ็ค!$C:$C,'รับ-จ่าย ประจำวัน'!$B272,แพ็ค!T:T)+SUMIF(ธุรการ!$C:$C,'รับ-จ่าย ประจำวัน'!$B272,ธุรการ!T:T)+SUMIF(เส้นแต่งหน้าขนมปัง!$C:$C,'รับ-จ่าย ประจำวัน'!$B272,เส้นแต่งหน้าขนมปัง!T:T)+SUMIF('วางแผนBC,CJ'!$C:$C,'รับ-จ่าย ประจำวัน'!$B272,'วางแผนBC,CJ'!T:T)+SUMIF(RD!$C:$C,'รับ-จ่าย ประจำวัน'!$B272,RD!T:T)+SUMIF('FG,ออนไล,คัดแยก'!$C:$C,'รับ-จ่าย ประจำวัน'!$B272,'FG,ออนไล,คัดแยก'!T:T)</f>
        <v>0</v>
      </c>
      <c r="BB272" s="16">
        <f>SUMIF(เตรียมส่วนผสม!$C:$C,'รับ-จ่าย ประจำวัน'!$B272,เตรียมส่วนผสม!U:U)+SUMIF(กวนไส้!$C:$C,'รับ-จ่าย ประจำวัน'!$B272,กวนไส้!U:U)+SUMIF(ผลิต1!$C:$C,'รับ-จ่าย ประจำวัน'!$B272,ผลิต1!U:U)+SUMIF(ผลิต2!$C:$C,'รับ-จ่าย ประจำวัน'!$B272,ผลิต2!U:U)+SUMIF(เส้นแต่งหน้าขนมเค้ก!$C:$C,'รับ-จ่าย ประจำวัน'!$B272,เส้นแต่งหน้าขนมเค้ก!U:U)+SUMIF(แพ็ค!$C:$C,'รับ-จ่าย ประจำวัน'!$B272,แพ็ค!U:U)+SUMIF(ธุรการ!$C:$C,'รับ-จ่าย ประจำวัน'!$B272,ธุรการ!U:U)+SUMIF(เส้นแต่งหน้าขนมปัง!$C:$C,'รับ-จ่าย ประจำวัน'!$B272,เส้นแต่งหน้าขนมปัง!U:U)+SUMIF('วางแผนBC,CJ'!$C:$C,'รับ-จ่าย ประจำวัน'!$B272,'วางแผนBC,CJ'!U:U)+SUMIF(RD!$C:$C,'รับ-จ่าย ประจำวัน'!$B272,RD!U:U)+SUMIF('FG,ออนไล,คัดแยก'!$C:$C,'รับ-จ่าย ประจำวัน'!$B272,'FG,ออนไล,คัดแยก'!U:U)</f>
        <v>11</v>
      </c>
      <c r="BC272" s="16">
        <f>SUMIF(เตรียมส่วนผสม!$C:$C,'รับ-จ่าย ประจำวัน'!$B272,เตรียมส่วนผสม!V:V)+SUMIF(กวนไส้!$C:$C,'รับ-จ่าย ประจำวัน'!$B272,กวนไส้!V:V)+SUMIF(ผลิต1!$C:$C,'รับ-จ่าย ประจำวัน'!$B272,ผลิต1!V:V)+SUMIF(ผลิต2!$C:$C,'รับ-จ่าย ประจำวัน'!$B272,ผลิต2!V:V)+SUMIF(เส้นแต่งหน้าขนมเค้ก!$C:$C,'รับ-จ่าย ประจำวัน'!$B272,เส้นแต่งหน้าขนมเค้ก!V:V)+SUMIF(แพ็ค!$C:$C,'รับ-จ่าย ประจำวัน'!$B272,แพ็ค!V:V)+SUMIF(ธุรการ!$C:$C,'รับ-จ่าย ประจำวัน'!$B272,ธุรการ!V:V)+SUMIF(เส้นแต่งหน้าขนมปัง!$C:$C,'รับ-จ่าย ประจำวัน'!$B272,เส้นแต่งหน้าขนมปัง!V:V)+SUMIF('วางแผนBC,CJ'!$C:$C,'รับ-จ่าย ประจำวัน'!$B272,'วางแผนBC,CJ'!V:V)+SUMIF(RD!$C:$C,'รับ-จ่าย ประจำวัน'!$B272,RD!V:V)+SUMIF('FG,ออนไล,คัดแยก'!$C:$C,'รับ-จ่าย ประจำวัน'!$B272,'FG,ออนไล,คัดแยก'!V:V)</f>
        <v>0</v>
      </c>
      <c r="BD272" s="16">
        <f>SUMIF(เตรียมส่วนผสม!$C:$C,'รับ-จ่าย ประจำวัน'!$B272,เตรียมส่วนผสม!W:W)+SUMIF(กวนไส้!$C:$C,'รับ-จ่าย ประจำวัน'!$B272,กวนไส้!W:W)+SUMIF(ผลิต1!$C:$C,'รับ-จ่าย ประจำวัน'!$B272,ผลิต1!W:W)+SUMIF(ผลิต2!$C:$C,'รับ-จ่าย ประจำวัน'!$B272,ผลิต2!W:W)+SUMIF(เส้นแต่งหน้าขนมเค้ก!$C:$C,'รับ-จ่าย ประจำวัน'!$B272,เส้นแต่งหน้าขนมเค้ก!W:W)+SUMIF(แพ็ค!$C:$C,'รับ-จ่าย ประจำวัน'!$B272,แพ็ค!W:W)+SUMIF(ธุรการ!$C:$C,'รับ-จ่าย ประจำวัน'!$B272,ธุรการ!W:W)+SUMIF(เส้นแต่งหน้าขนมปัง!$C:$C,'รับ-จ่าย ประจำวัน'!$B272,เส้นแต่งหน้าขนมปัง!W:W)+SUMIF('วางแผนBC,CJ'!$C:$C,'รับ-จ่าย ประจำวัน'!$B272,'วางแผนBC,CJ'!W:W)+SUMIF(RD!$C:$C,'รับ-จ่าย ประจำวัน'!$B272,RD!W:W)+SUMIF('FG,ออนไล,คัดแยก'!$C:$C,'รับ-จ่าย ประจำวัน'!$B272,'FG,ออนไล,คัดแยก'!W:W)</f>
        <v>0</v>
      </c>
      <c r="BE272" s="16">
        <f>SUMIF(เตรียมส่วนผสม!$C:$C,'รับ-จ่าย ประจำวัน'!$B272,เตรียมส่วนผสม!X:X)+SUMIF(กวนไส้!$C:$C,'รับ-จ่าย ประจำวัน'!$B272,กวนไส้!X:X)+SUMIF(ผลิต1!$C:$C,'รับ-จ่าย ประจำวัน'!$B272,ผลิต1!X:X)+SUMIF(ผลิต2!$C:$C,'รับ-จ่าย ประจำวัน'!$B272,ผลิต2!X:X)+SUMIF(เส้นแต่งหน้าขนมเค้ก!$C:$C,'รับ-จ่าย ประจำวัน'!$B272,เส้นแต่งหน้าขนมเค้ก!X:X)+SUMIF(แพ็ค!$C:$C,'รับ-จ่าย ประจำวัน'!$B272,แพ็ค!X:X)+SUMIF(ธุรการ!$C:$C,'รับ-จ่าย ประจำวัน'!$B272,ธุรการ!X:X)+SUMIF(เส้นแต่งหน้าขนมปัง!$C:$C,'รับ-จ่าย ประจำวัน'!$B272,เส้นแต่งหน้าขนมปัง!X:X)+SUMIF('วางแผนBC,CJ'!$C:$C,'รับ-จ่าย ประจำวัน'!$B272,'วางแผนBC,CJ'!X:X)+SUMIF(RD!$C:$C,'รับ-จ่าย ประจำวัน'!$B272,RD!X:X)+SUMIF('FG,ออนไล,คัดแยก'!$C:$C,'รับ-จ่าย ประจำวัน'!$B272,'FG,ออนไล,คัดแยก'!X:X)</f>
        <v>0</v>
      </c>
      <c r="BF272" s="16">
        <f>SUMIF(เตรียมส่วนผสม!$C:$C,'รับ-จ่าย ประจำวัน'!$B272,เตรียมส่วนผสม!Y:Y)+SUMIF(กวนไส้!$C:$C,'รับ-จ่าย ประจำวัน'!$B272,กวนไส้!Y:Y)+SUMIF(ผลิต1!$C:$C,'รับ-จ่าย ประจำวัน'!$B272,ผลิต1!Y:Y)+SUMIF(ผลิต2!$C:$C,'รับ-จ่าย ประจำวัน'!$B272,ผลิต2!Y:Y)+SUMIF(เส้นแต่งหน้าขนมเค้ก!$C:$C,'รับ-จ่าย ประจำวัน'!$B272,เส้นแต่งหน้าขนมเค้ก!Y:Y)+SUMIF(แพ็ค!$C:$C,'รับ-จ่าย ประจำวัน'!$B272,แพ็ค!Y:Y)+SUMIF(ธุรการ!$C:$C,'รับ-จ่าย ประจำวัน'!$B272,ธุรการ!Y:Y)+SUMIF(เส้นแต่งหน้าขนมปัง!$C:$C,'รับ-จ่าย ประจำวัน'!$B272,เส้นแต่งหน้าขนมปัง!Y:Y)+SUMIF('วางแผนBC,CJ'!$C:$C,'รับ-จ่าย ประจำวัน'!$B272,'วางแผนBC,CJ'!Y:Y)+SUMIF(RD!$C:$C,'รับ-จ่าย ประจำวัน'!$B272,RD!Y:Y)+SUMIF('FG,ออนไล,คัดแยก'!$C:$C,'รับ-จ่าย ประจำวัน'!$B272,'FG,ออนไล,คัดแยก'!Y:Y)</f>
        <v>11</v>
      </c>
      <c r="BG272" s="16">
        <f>SUMIF(เตรียมส่วนผสม!$C:$C,'รับ-จ่าย ประจำวัน'!$B272,เตรียมส่วนผสม!Z:Z)+SUMIF(กวนไส้!$C:$C,'รับ-จ่าย ประจำวัน'!$B272,กวนไส้!Z:Z)+SUMIF(ผลิต1!$C:$C,'รับ-จ่าย ประจำวัน'!$B272,ผลิต1!Z:Z)+SUMIF(ผลิต2!$C:$C,'รับ-จ่าย ประจำวัน'!$B272,ผลิต2!Z:Z)+SUMIF(เส้นแต่งหน้าขนมเค้ก!$C:$C,'รับ-จ่าย ประจำวัน'!$B272,เส้นแต่งหน้าขนมเค้ก!Z:Z)+SUMIF(แพ็ค!$C:$C,'รับ-จ่าย ประจำวัน'!$B272,แพ็ค!Z:Z)+SUMIF(ธุรการ!$C:$C,'รับ-จ่าย ประจำวัน'!$B272,ธุรการ!Z:Z)+SUMIF(เส้นแต่งหน้าขนมปัง!$C:$C,'รับ-จ่าย ประจำวัน'!$B272,เส้นแต่งหน้าขนมปัง!Z:Z)+SUMIF('วางแผนBC,CJ'!$C:$C,'รับ-จ่าย ประจำวัน'!$B272,'วางแผนBC,CJ'!Z:Z)+SUMIF(RD!$C:$C,'รับ-จ่าย ประจำวัน'!$B272,RD!Z:Z)+SUMIF('FG,ออนไล,คัดแยก'!$C:$C,'รับ-จ่าย ประจำวัน'!$B272,'FG,ออนไล,คัดแยก'!Z:Z)</f>
        <v>0</v>
      </c>
      <c r="BH272" s="16">
        <f>SUMIF(เตรียมส่วนผสม!$C:$C,'รับ-จ่าย ประจำวัน'!$B272,เตรียมส่วนผสม!AA:AA)+SUMIF(กวนไส้!$C:$C,'รับ-จ่าย ประจำวัน'!$B272,กวนไส้!AA:AA)+SUMIF(ผลิต1!$C:$C,'รับ-จ่าย ประจำวัน'!$B272,ผลิต1!AA:AA)+SUMIF(ผลิต2!$C:$C,'รับ-จ่าย ประจำวัน'!$B272,ผลิต2!AA:AA)+SUMIF(เส้นแต่งหน้าขนมเค้ก!$C:$C,'รับ-จ่าย ประจำวัน'!$B272,เส้นแต่งหน้าขนมเค้ก!AA:AA)+SUMIF(แพ็ค!$C:$C,'รับ-จ่าย ประจำวัน'!$B272,แพ็ค!AA:AA)+SUMIF(ธุรการ!$C:$C,'รับ-จ่าย ประจำวัน'!$B272,ธุรการ!AA:AA)+SUMIF(เส้นแต่งหน้าขนมปัง!$C:$C,'รับ-จ่าย ประจำวัน'!$B272,เส้นแต่งหน้าขนมปัง!AA:AA)+SUMIF('วางแผนBC,CJ'!$C:$C,'รับ-จ่าย ประจำวัน'!$B272,'วางแผนBC,CJ'!AA:AA)+SUMIF(RD!$C:$C,'รับ-จ่าย ประจำวัน'!$B272,RD!AA:AA)+SUMIF('FG,ออนไล,คัดแยก'!$C:$C,'รับ-จ่าย ประจำวัน'!$B272,'FG,ออนไล,คัดแยก'!AA:AA)</f>
        <v>0</v>
      </c>
      <c r="BI272" s="16">
        <f>SUMIF(เตรียมส่วนผสม!$C:$C,'รับ-จ่าย ประจำวัน'!$B272,เตรียมส่วนผสม!AB:AB)+SUMIF(กวนไส้!$C:$C,'รับ-จ่าย ประจำวัน'!$B272,กวนไส้!AB:AB)+SUMIF(ผลิต1!$C:$C,'รับ-จ่าย ประจำวัน'!$B272,ผลิต1!AB:AB)+SUMIF(ผลิต2!$C:$C,'รับ-จ่าย ประจำวัน'!$B272,ผลิต2!AB:AB)+SUMIF(เส้นแต่งหน้าขนมเค้ก!$C:$C,'รับ-จ่าย ประจำวัน'!$B272,เส้นแต่งหน้าขนมเค้ก!AB:AB)+SUMIF(แพ็ค!$C:$C,'รับ-จ่าย ประจำวัน'!$B272,แพ็ค!AB:AB)+SUMIF(ธุรการ!$C:$C,'รับ-จ่าย ประจำวัน'!$B272,ธุรการ!AB:AB)+SUMIF(เส้นแต่งหน้าขนมปัง!$C:$C,'รับ-จ่าย ประจำวัน'!$B272,เส้นแต่งหน้าขนมปัง!AB:AB)+SUMIF('วางแผนBC,CJ'!$C:$C,'รับ-จ่าย ประจำวัน'!$B272,'วางแผนBC,CJ'!AB:AB)+SUMIF(RD!$C:$C,'รับ-จ่าย ประจำวัน'!$B272,RD!AB:AB)+SUMIF('FG,ออนไล,คัดแยก'!$C:$C,'รับ-จ่าย ประจำวัน'!$B272,'FG,ออนไล,คัดแยก'!AB:AB)</f>
        <v>11</v>
      </c>
      <c r="BJ272" s="16">
        <f>SUMIF(เตรียมส่วนผสม!$C:$C,'รับ-จ่าย ประจำวัน'!$B272,เตรียมส่วนผสม!AC:AC)+SUMIF(กวนไส้!$C:$C,'รับ-จ่าย ประจำวัน'!$B272,กวนไส้!AC:AC)+SUMIF(ผลิต1!$C:$C,'รับ-จ่าย ประจำวัน'!$B272,ผลิต1!AC:AC)+SUMIF(ผลิต2!$C:$C,'รับ-จ่าย ประจำวัน'!$B272,ผลิต2!AC:AC)+SUMIF(เส้นแต่งหน้าขนมเค้ก!$C:$C,'รับ-จ่าย ประจำวัน'!$B272,เส้นแต่งหน้าขนมเค้ก!AC:AC)+SUMIF(แพ็ค!$C:$C,'รับ-จ่าย ประจำวัน'!$B272,แพ็ค!AC:AC)+SUMIF(ธุรการ!$C:$C,'รับ-จ่าย ประจำวัน'!$B272,ธุรการ!AC:AC)+SUMIF(เส้นแต่งหน้าขนมปัง!$C:$C,'รับ-จ่าย ประจำวัน'!$B272,เส้นแต่งหน้าขนมปัง!AC:AC)+SUMIF('วางแผนBC,CJ'!$C:$C,'รับ-จ่าย ประจำวัน'!$B272,'วางแผนBC,CJ'!AC:AC)+SUMIF(RD!$C:$C,'รับ-จ่าย ประจำวัน'!$B272,RD!AC:AC)+SUMIF('FG,ออนไล,คัดแยก'!$C:$C,'รับ-จ่าย ประจำวัน'!$B272,'FG,ออนไล,คัดแยก'!AC:AC)</f>
        <v>0</v>
      </c>
      <c r="BK272" s="16">
        <f>SUMIF(เตรียมส่วนผสม!$C:$C,'รับ-จ่าย ประจำวัน'!$B272,เตรียมส่วนผสม!AD:AD)+SUMIF(กวนไส้!$C:$C,'รับ-จ่าย ประจำวัน'!$B272,กวนไส้!AD:AD)+SUMIF(ผลิต1!$C:$C,'รับ-จ่าย ประจำวัน'!$B272,ผลิต1!AD:AD)+SUMIF(ผลิต2!$C:$C,'รับ-จ่าย ประจำวัน'!$B272,ผลิต2!AD:AD)+SUMIF(เส้นแต่งหน้าขนมเค้ก!$C:$C,'รับ-จ่าย ประจำวัน'!$B272,เส้นแต่งหน้าขนมเค้ก!AD:AD)+SUMIF(แพ็ค!$C:$C,'รับ-จ่าย ประจำวัน'!$B272,แพ็ค!AD:AD)+SUMIF(ธุรการ!$C:$C,'รับ-จ่าย ประจำวัน'!$B272,ธุรการ!AD:AD)+SUMIF(เส้นแต่งหน้าขนมปัง!$C:$C,'รับ-จ่าย ประจำวัน'!$B272,เส้นแต่งหน้าขนมปัง!AD:AD)+SUMIF('วางแผนBC,CJ'!$C:$C,'รับ-จ่าย ประจำวัน'!$B272,'วางแผนBC,CJ'!AD:AD)+SUMIF(RD!$C:$C,'รับ-จ่าย ประจำวัน'!$B272,RD!AD:AD)+SUMIF('FG,ออนไล,คัดแยก'!$C:$C,'รับ-จ่าย ประจำวัน'!$B272,'FG,ออนไล,คัดแยก'!AD:AD)</f>
        <v>0</v>
      </c>
      <c r="BL272" s="16">
        <f>SUMIF(เตรียมส่วนผสม!$C:$C,'รับ-จ่าย ประจำวัน'!$B272,เตรียมส่วนผสม!AE:AE)+SUMIF(กวนไส้!$C:$C,'รับ-จ่าย ประจำวัน'!$B272,กวนไส้!AE:AE)+SUMIF(ผลิต1!$C:$C,'รับ-จ่าย ประจำวัน'!$B272,ผลิต1!AE:AE)+SUMIF(ผลิต2!$C:$C,'รับ-จ่าย ประจำวัน'!$B272,ผลิต2!AE:AE)+SUMIF(เส้นแต่งหน้าขนมเค้ก!$C:$C,'รับ-จ่าย ประจำวัน'!$B272,เส้นแต่งหน้าขนมเค้ก!AE:AE)+SUMIF(แพ็ค!$C:$C,'รับ-จ่าย ประจำวัน'!$B272,แพ็ค!AE:AE)+SUMIF(ธุรการ!$C:$C,'รับ-จ่าย ประจำวัน'!$B272,ธุรการ!AE:AE)+SUMIF(เส้นแต่งหน้าขนมปัง!$C:$C,'รับ-จ่าย ประจำวัน'!$B272,เส้นแต่งหน้าขนมปัง!AE:AE)+SUMIF('วางแผนBC,CJ'!$C:$C,'รับ-จ่าย ประจำวัน'!$B272,'วางแผนBC,CJ'!AE:AE)+SUMIF(RD!$C:$C,'รับ-จ่าย ประจำวัน'!$B272,RD!AE:AE)+SUMIF('FG,ออนไล,คัดแยก'!$C:$C,'รับ-จ่าย ประจำวัน'!$B272,'FG,ออนไล,คัดแยก'!AE:AE)</f>
        <v>0</v>
      </c>
      <c r="BM272" s="16">
        <f>SUMIF(เตรียมส่วนผสม!$C:$C,'รับ-จ่าย ประจำวัน'!$B272,เตรียมส่วนผสม!AF:AF)+SUMIF(กวนไส้!$C:$C,'รับ-จ่าย ประจำวัน'!$B272,กวนไส้!AF:AF)+SUMIF(ผลิต1!$C:$C,'รับ-จ่าย ประจำวัน'!$B272,ผลิต1!AF:AF)+SUMIF(ผลิต2!$C:$C,'รับ-จ่าย ประจำวัน'!$B272,ผลิต2!AF:AF)+SUMIF(เส้นแต่งหน้าขนมเค้ก!$C:$C,'รับ-จ่าย ประจำวัน'!$B272,เส้นแต่งหน้าขนมเค้ก!AF:AF)+SUMIF(แพ็ค!$C:$C,'รับ-จ่าย ประจำวัน'!$B272,แพ็ค!AF:AF)+SUMIF(ธุรการ!$C:$C,'รับ-จ่าย ประจำวัน'!$B272,ธุรการ!AF:AF)+SUMIF(เส้นแต่งหน้าขนมปัง!$C:$C,'รับ-จ่าย ประจำวัน'!$B272,เส้นแต่งหน้าขนมปัง!AF:AF)+SUMIF('วางแผนBC,CJ'!$C:$C,'รับ-จ่าย ประจำวัน'!$B272,'วางแผนBC,CJ'!AF:AF)+SUMIF(RD!$C:$C,'รับ-จ่าย ประจำวัน'!$B272,RD!AF:AF)+SUMIF('FG,ออนไล,คัดแยก'!$C:$C,'รับ-จ่าย ประจำวัน'!$B272,'FG,ออนไล,คัดแยก'!AF:AF)</f>
        <v>11</v>
      </c>
      <c r="BN272" s="16">
        <f>SUMIF(เตรียมส่วนผสม!$C:$C,'รับ-จ่าย ประจำวัน'!$B272,เตรียมส่วนผสม!AG:AG)+SUMIF(กวนไส้!$C:$C,'รับ-จ่าย ประจำวัน'!$B272,กวนไส้!AG:AG)+SUMIF(ผลิต1!$C:$C,'รับ-จ่าย ประจำวัน'!$B272,ผลิต1!AG:AG)+SUMIF(ผลิต2!$C:$C,'รับ-จ่าย ประจำวัน'!$B272,ผลิต2!AG:AG)+SUMIF(เส้นแต่งหน้าขนมเค้ก!$C:$C,'รับ-จ่าย ประจำวัน'!$B272,เส้นแต่งหน้าขนมเค้ก!AG:AG)+SUMIF(แพ็ค!$C:$C,'รับ-จ่าย ประจำวัน'!$B272,แพ็ค!AG:AG)+SUMIF(ธุรการ!$C:$C,'รับ-จ่าย ประจำวัน'!$B272,ธุรการ!AG:AG)+SUMIF(เส้นแต่งหน้าขนมปัง!$C:$C,'รับ-จ่าย ประจำวัน'!$B272,เส้นแต่งหน้าขนมปัง!AG:AG)+SUMIF('วางแผนBC,CJ'!$C:$C,'รับ-จ่าย ประจำวัน'!$B272,'วางแผนBC,CJ'!AG:AG)+SUMIF(RD!$C:$C,'รับ-จ่าย ประจำวัน'!$B272,RD!AG:AG)+SUMIF('FG,ออนไล,คัดแยก'!$C:$C,'รับ-จ่าย ประจำวัน'!$B272,'FG,ออนไล,คัดแยก'!AG:AG)</f>
        <v>0</v>
      </c>
      <c r="BO272" s="16">
        <f>SUMIF(เตรียมส่วนผสม!$C:$C,'รับ-จ่าย ประจำวัน'!$B272,เตรียมส่วนผสม!AH:AH)+SUMIF(กวนไส้!$C:$C,'รับ-จ่าย ประจำวัน'!$B272,กวนไส้!AH:AH)+SUMIF(ผลิต1!$C:$C,'รับ-จ่าย ประจำวัน'!$B272,ผลิต1!AH:AH)+SUMIF(ผลิต2!$C:$C,'รับ-จ่าย ประจำวัน'!$B272,ผลิต2!AH:AH)+SUMIF(เส้นแต่งหน้าขนมเค้ก!$C:$C,'รับ-จ่าย ประจำวัน'!$B272,เส้นแต่งหน้าขนมเค้ก!AH:AH)+SUMIF(แพ็ค!$C:$C,'รับ-จ่าย ประจำวัน'!$B272,แพ็ค!AH:AH)+SUMIF(ธุรการ!$C:$C,'รับ-จ่าย ประจำวัน'!$B272,ธุรการ!AH:AH)+SUMIF(เส้นแต่งหน้าขนมปัง!$C:$C,'รับ-จ่าย ประจำวัน'!$B272,เส้นแต่งหน้าขนมปัง!AH:AH)+SUMIF('วางแผนBC,CJ'!$C:$C,'รับ-จ่าย ประจำวัน'!$B272,'วางแผนBC,CJ'!AH:AH)+SUMIF(RD!$C:$C,'รับ-จ่าย ประจำวัน'!$B272,RD!AH:AH)+SUMIF('FG,ออนไล,คัดแยก'!$C:$C,'รับ-จ่าย ประจำวัน'!$B272,'FG,ออนไล,คัดแยก'!AH:AH)</f>
        <v>0</v>
      </c>
      <c r="BP272" s="16">
        <f>SUMIF(เตรียมส่วนผสม!$C:$C,'รับ-จ่าย ประจำวัน'!$B272,เตรียมส่วนผสม!AI:AI)+SUMIF(กวนไส้!$C:$C,'รับ-จ่าย ประจำวัน'!$B272,กวนไส้!AI:AI)+SUMIF(ผลิต1!$C:$C,'รับ-จ่าย ประจำวัน'!$B272,ผลิต1!AI:AI)+SUMIF(ผลิต2!$C:$C,'รับ-จ่าย ประจำวัน'!$B272,ผลิต2!AI:AI)+SUMIF(เส้นแต่งหน้าขนมเค้ก!$C:$C,'รับ-จ่าย ประจำวัน'!$B272,เส้นแต่งหน้าขนมเค้ก!AI:AI)+SUMIF(แพ็ค!$C:$C,'รับ-จ่าย ประจำวัน'!$B272,แพ็ค!AI:AI)+SUMIF(ธุรการ!$C:$C,'รับ-จ่าย ประจำวัน'!$B272,ธุรการ!AI:AI)+SUMIF(เส้นแต่งหน้าขนมปัง!$C:$C,'รับ-จ่าย ประจำวัน'!$B272,เส้นแต่งหน้าขนมปัง!AI:AI)+SUMIF('วางแผนBC,CJ'!$C:$C,'รับ-จ่าย ประจำวัน'!$B272,'วางแผนBC,CJ'!AI:AI)+SUMIF(RD!$C:$C,'รับ-จ่าย ประจำวัน'!$B272,RD!AI:AI)+SUMIF('FG,ออนไล,คัดแยก'!$C:$C,'รับ-จ่าย ประจำวัน'!$B272,'FG,ออนไล,คัดแยก'!AI:AI)</f>
        <v>11</v>
      </c>
      <c r="BQ272" s="16">
        <f>SUMIF(เตรียมส่วนผสม!$C:$C,'รับ-จ่าย ประจำวัน'!$B272,เตรียมส่วนผสม!AJ:AJ)+SUMIF(กวนไส้!$C:$C,'รับ-จ่าย ประจำวัน'!$B272,กวนไส้!AJ:AJ)+SUMIF(ผลิต1!$C:$C,'รับ-จ่าย ประจำวัน'!$B272,ผลิต1!AJ:AJ)+SUMIF(ผลิต2!$C:$C,'รับ-จ่าย ประจำวัน'!$B272,ผลิต2!AJ:AJ)+SUMIF(เส้นแต่งหน้าขนมเค้ก!$C:$C,'รับ-จ่าย ประจำวัน'!$B272,เส้นแต่งหน้าขนมเค้ก!AJ:AJ)+SUMIF(แพ็ค!$C:$C,'รับ-จ่าย ประจำวัน'!$B272,แพ็ค!AJ:AJ)+SUMIF(ธุรการ!$C:$C,'รับ-จ่าย ประจำวัน'!$B272,ธุรการ!AJ:AJ)+SUMIF(เส้นแต่งหน้าขนมปัง!$C:$C,'รับ-จ่าย ประจำวัน'!$B272,เส้นแต่งหน้าขนมปัง!AJ:AJ)+SUMIF('วางแผนBC,CJ'!$C:$C,'รับ-จ่าย ประจำวัน'!$B272,'วางแผนBC,CJ'!AJ:AJ)+SUMIF(RD!$C:$C,'รับ-จ่าย ประจำวัน'!$B272,RD!AJ:AJ)+SUMIF('FG,ออนไล,คัดแยก'!$C:$C,'รับ-จ่าย ประจำวัน'!$B272,'FG,ออนไล,คัดแยก'!AJ:AJ)</f>
        <v>0</v>
      </c>
      <c r="BR272" s="16">
        <f>SUMIF(เตรียมส่วนผสม!$C:$C,'รับ-จ่าย ประจำวัน'!$B272,เตรียมส่วนผสม!AK:AK)+SUMIF(กวนไส้!$C:$C,'รับ-จ่าย ประจำวัน'!$B272,กวนไส้!AK:AK)+SUMIF(ผลิต1!$C:$C,'รับ-จ่าย ประจำวัน'!$B272,ผลิต1!AK:AK)+SUMIF(ผลิต2!$C:$C,'รับ-จ่าย ประจำวัน'!$B272,ผลิต2!AK:AK)+SUMIF(เส้นแต่งหน้าขนมเค้ก!$C:$C,'รับ-จ่าย ประจำวัน'!$B272,เส้นแต่งหน้าขนมเค้ก!AK:AK)+SUMIF(แพ็ค!$C:$C,'รับ-จ่าย ประจำวัน'!$B272,แพ็ค!AK:AK)+SUMIF(ธุรการ!$C:$C,'รับ-จ่าย ประจำวัน'!$B272,ธุรการ!AK:AK)+SUMIF(เส้นแต่งหน้าขนมปัง!$C:$C,'รับ-จ่าย ประจำวัน'!$B272,เส้นแต่งหน้าขนมปัง!AK:AK)+SUMIF('วางแผนBC,CJ'!$C:$C,'รับ-จ่าย ประจำวัน'!$B272,'วางแผนBC,CJ'!AK:AK)+SUMIF(RD!$C:$C,'รับ-จ่าย ประจำวัน'!$B272,RD!AK:AK)+SUMIF('FG,ออนไล,คัดแยก'!$C:$C,'รับ-จ่าย ประจำวัน'!$B272,'FG,ออนไล,คัดแยก'!AK:AK)</f>
        <v>0</v>
      </c>
      <c r="BS272" s="16">
        <f>SUMIF(เตรียมส่วนผสม!$C:$C,'รับ-จ่าย ประจำวัน'!$B272,เตรียมส่วนผสม!AL:AL)+SUMIF(กวนไส้!$C:$C,'รับ-จ่าย ประจำวัน'!$B272,กวนไส้!AL:AL)+SUMIF(ผลิต1!$C:$C,'รับ-จ่าย ประจำวัน'!$B272,ผลิต1!AL:AL)+SUMIF(ผลิต2!$C:$C,'รับ-จ่าย ประจำวัน'!$B272,ผลิต2!AL:AL)+SUMIF(เส้นแต่งหน้าขนมเค้ก!$C:$C,'รับ-จ่าย ประจำวัน'!$B272,เส้นแต่งหน้าขนมเค้ก!AL:AL)+SUMIF(แพ็ค!$C:$C,'รับ-จ่าย ประจำวัน'!$B272,แพ็ค!AL:AL)+SUMIF(ธุรการ!$C:$C,'รับ-จ่าย ประจำวัน'!$B272,ธุรการ!AL:AL)+SUMIF(เส้นแต่งหน้าขนมปัง!$C:$C,'รับ-จ่าย ประจำวัน'!$B272,เส้นแต่งหน้าขนมปัง!AL:AL)+SUMIF('วางแผนBC,CJ'!$C:$C,'รับ-จ่าย ประจำวัน'!$B272,'วางแผนBC,CJ'!AL:AL)+SUMIF(RD!$C:$C,'รับ-จ่าย ประจำวัน'!$B272,RD!AL:AL)+SUMIF('FG,ออนไล,คัดแยก'!$C:$C,'รับ-จ่าย ประจำวัน'!$B272,'FG,ออนไล,คัดแยก'!AL:AL)</f>
        <v>0</v>
      </c>
      <c r="BT272" s="18">
        <f t="shared" si="60"/>
        <v>88</v>
      </c>
      <c r="BU272" s="116"/>
      <c r="BV272" s="146">
        <f t="shared" si="61"/>
        <v>863</v>
      </c>
      <c r="BW272" s="183">
        <v>30</v>
      </c>
      <c r="BX272" s="172">
        <f>BT272/30</f>
        <v>2.9333333333333331</v>
      </c>
      <c r="BY272" s="188">
        <f t="shared" si="63"/>
        <v>294.2045454545455</v>
      </c>
      <c r="BZ272" s="180">
        <f t="shared" ca="1" si="62"/>
        <v>46497.204545454544</v>
      </c>
      <c r="CA272" s="93"/>
      <c r="CB272" s="93"/>
      <c r="CC272" s="93"/>
      <c r="CD272" s="93"/>
      <c r="CE272" s="93"/>
      <c r="CF272" s="93"/>
      <c r="CG272" s="93"/>
      <c r="CH272" s="93"/>
      <c r="CI272" s="93"/>
      <c r="CJ272" s="94"/>
      <c r="CK272" s="9">
        <f t="shared" si="64"/>
        <v>863</v>
      </c>
    </row>
    <row r="273" spans="1:89" s="144" customFormat="1" hidden="1" x14ac:dyDescent="0.5">
      <c r="A273" s="149" t="s">
        <v>886</v>
      </c>
      <c r="B273" s="170">
        <v>1023201024</v>
      </c>
      <c r="C273" s="134" t="s">
        <v>887</v>
      </c>
      <c r="D273" s="135" t="s">
        <v>91</v>
      </c>
      <c r="E273" s="135">
        <v>0</v>
      </c>
      <c r="F273" s="75"/>
      <c r="G273" s="135" t="s">
        <v>62</v>
      </c>
      <c r="H273" s="136">
        <v>3376</v>
      </c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  <c r="AE273" s="137"/>
      <c r="AF273" s="137"/>
      <c r="AG273" s="137"/>
      <c r="AH273" s="137"/>
      <c r="AI273" s="138"/>
      <c r="AJ273" s="138"/>
      <c r="AK273" s="138"/>
      <c r="AL273" s="138"/>
      <c r="AM273" s="138"/>
      <c r="AN273" s="139">
        <f t="shared" si="59"/>
        <v>0</v>
      </c>
      <c r="AO273" s="16">
        <f>SUMIF(เตรียมส่วนผสม!$C:$C,'รับ-จ่าย ประจำวัน'!$B273,เตรียมส่วนผสม!H:H)+SUMIF(กวนไส้!$C:$C,'รับ-จ่าย ประจำวัน'!$B273,กวนไส้!H:H)+SUMIF(ผลิต1!$C:$C,'รับ-จ่าย ประจำวัน'!$B273,ผลิต1!H:H)+SUMIF(ผลิต2!$C:$C,'รับ-จ่าย ประจำวัน'!$B273,ผลิต2!H:H)+SUMIF(เส้นแต่งหน้าขนมเค้ก!$C:$C,'รับ-จ่าย ประจำวัน'!$B273,เส้นแต่งหน้าขนมเค้ก!H:H)+SUMIF(แพ็ค!$C:$C,'รับ-จ่าย ประจำวัน'!$B273,แพ็ค!H:H)+SUMIF(ธุรการ!$C:$C,'รับ-จ่าย ประจำวัน'!$B273,ธุรการ!H:H)+SUMIF(เส้นแต่งหน้าขนมปัง!$C:$C,'รับ-จ่าย ประจำวัน'!$B273,เส้นแต่งหน้าขนมปัง!H:H)+SUMIF('วางแผนBC,CJ'!$C:$C,'รับ-จ่าย ประจำวัน'!$B273,'วางแผนBC,CJ'!H:H)+SUMIF(RD!$C:$C,'รับ-จ่าย ประจำวัน'!$B273,RD!H:H)+SUMIF('FG,ออนไล,คัดแยก'!$C:$C,'รับ-จ่าย ประจำวัน'!$B273,'FG,ออนไล,คัดแยก'!H:H)</f>
        <v>0</v>
      </c>
      <c r="AP273" s="16">
        <f>SUMIF(เตรียมส่วนผสม!$C:$C,'รับ-จ่าย ประจำวัน'!$B273,เตรียมส่วนผสม!I:I)+SUMIF(กวนไส้!$C:$C,'รับ-จ่าย ประจำวัน'!$B273,กวนไส้!I:I)+SUMIF(ผลิต1!$C:$C,'รับ-จ่าย ประจำวัน'!$B273,ผลิต1!I:I)+SUMIF(ผลิต2!$C:$C,'รับ-จ่าย ประจำวัน'!$B273,ผลิต2!I:I)+SUMIF(เส้นแต่งหน้าขนมเค้ก!$C:$C,'รับ-จ่าย ประจำวัน'!$B273,เส้นแต่งหน้าขนมเค้ก!I:I)+SUMIF(แพ็ค!$C:$C,'รับ-จ่าย ประจำวัน'!$B273,แพ็ค!I:I)+SUMIF(ธุรการ!$C:$C,'รับ-จ่าย ประจำวัน'!$B273,ธุรการ!I:I)+SUMIF(เส้นแต่งหน้าขนมปัง!$C:$C,'รับ-จ่าย ประจำวัน'!$B273,เส้นแต่งหน้าขนมปัง!I:I)+SUMIF('วางแผนBC,CJ'!$C:$C,'รับ-จ่าย ประจำวัน'!$B273,'วางแผนBC,CJ'!I:I)+SUMIF(RD!$C:$C,'รับ-จ่าย ประจำวัน'!$B273,RD!I:I)+SUMIF('FG,ออนไล,คัดแยก'!$C:$C,'รับ-จ่าย ประจำวัน'!$B273,'FG,ออนไล,คัดแยก'!I:I)</f>
        <v>0</v>
      </c>
      <c r="AQ273" s="16">
        <f>SUMIF(เตรียมส่วนผสม!$C:$C,'รับ-จ่าย ประจำวัน'!$B273,เตรียมส่วนผสม!J:J)+SUMIF(กวนไส้!$C:$C,'รับ-จ่าย ประจำวัน'!$B273,กวนไส้!J:J)+SUMIF(ผลิต1!$C:$C,'รับ-จ่าย ประจำวัน'!$B273,ผลิต1!J:J)+SUMIF(ผลิต2!$C:$C,'รับ-จ่าย ประจำวัน'!$B273,ผลิต2!J:J)+SUMIF(เส้นแต่งหน้าขนมเค้ก!$C:$C,'รับ-จ่าย ประจำวัน'!$B273,เส้นแต่งหน้าขนมเค้ก!J:J)+SUMIF(แพ็ค!$C:$C,'รับ-จ่าย ประจำวัน'!$B273,แพ็ค!J:J)+SUMIF(ธุรการ!$C:$C,'รับ-จ่าย ประจำวัน'!$B273,ธุรการ!J:J)+SUMIF(เส้นแต่งหน้าขนมปัง!$C:$C,'รับ-จ่าย ประจำวัน'!$B273,เส้นแต่งหน้าขนมปัง!J:J)+SUMIF('วางแผนBC,CJ'!$C:$C,'รับ-จ่าย ประจำวัน'!$B273,'วางแผนBC,CJ'!J:J)+SUMIF(RD!$C:$C,'รับ-จ่าย ประจำวัน'!$B273,RD!J:J)+SUMIF('FG,ออนไล,คัดแยก'!$C:$C,'รับ-จ่าย ประจำวัน'!$B273,'FG,ออนไล,คัดแยก'!J:J)</f>
        <v>0</v>
      </c>
      <c r="AR273" s="16">
        <f>SUMIF(เตรียมส่วนผสม!$C:$C,'รับ-จ่าย ประจำวัน'!$B273,เตรียมส่วนผสม!K:K)+SUMIF(กวนไส้!$C:$C,'รับ-จ่าย ประจำวัน'!$B273,กวนไส้!K:K)+SUMIF(ผลิต1!$C:$C,'รับ-จ่าย ประจำวัน'!$B273,ผลิต1!K:K)+SUMIF(ผลิต2!$C:$C,'รับ-จ่าย ประจำวัน'!$B273,ผลิต2!K:K)+SUMIF(เส้นแต่งหน้าขนมเค้ก!$C:$C,'รับ-จ่าย ประจำวัน'!$B273,เส้นแต่งหน้าขนมเค้ก!K:K)+SUMIF(แพ็ค!$C:$C,'รับ-จ่าย ประจำวัน'!$B273,แพ็ค!K:K)+SUMIF(ธุรการ!$C:$C,'รับ-จ่าย ประจำวัน'!$B273,ธุรการ!K:K)+SUMIF(เส้นแต่งหน้าขนมปัง!$C:$C,'รับ-จ่าย ประจำวัน'!$B273,เส้นแต่งหน้าขนมปัง!K:K)+SUMIF('วางแผนBC,CJ'!$C:$C,'รับ-จ่าย ประจำวัน'!$B273,'วางแผนBC,CJ'!K:K)+SUMIF(RD!$C:$C,'รับ-จ่าย ประจำวัน'!$B273,RD!K:K)+SUMIF('FG,ออนไล,คัดแยก'!$C:$C,'รับ-จ่าย ประจำวัน'!$B273,'FG,ออนไล,คัดแยก'!K:K)</f>
        <v>0</v>
      </c>
      <c r="AS273" s="16">
        <f>SUMIF(เตรียมส่วนผสม!$C:$C,'รับ-จ่าย ประจำวัน'!$B273,เตรียมส่วนผสม!L:L)+SUMIF(กวนไส้!$C:$C,'รับ-จ่าย ประจำวัน'!$B273,กวนไส้!L:L)+SUMIF(ผลิต1!$C:$C,'รับ-จ่าย ประจำวัน'!$B273,ผลิต1!L:L)+SUMIF(ผลิต2!$C:$C,'รับ-จ่าย ประจำวัน'!$B273,ผลิต2!L:L)+SUMIF(เส้นแต่งหน้าขนมเค้ก!$C:$C,'รับ-จ่าย ประจำวัน'!$B273,เส้นแต่งหน้าขนมเค้ก!L:L)+SUMIF(แพ็ค!$C:$C,'รับ-จ่าย ประจำวัน'!$B273,แพ็ค!L:L)+SUMIF(ธุรการ!$C:$C,'รับ-จ่าย ประจำวัน'!$B273,ธุรการ!L:L)+SUMIF(เส้นแต่งหน้าขนมปัง!$C:$C,'รับ-จ่าย ประจำวัน'!$B273,เส้นแต่งหน้าขนมปัง!L:L)+SUMIF('วางแผนBC,CJ'!$C:$C,'รับ-จ่าย ประจำวัน'!$B273,'วางแผนBC,CJ'!L:L)+SUMIF(RD!$C:$C,'รับ-จ่าย ประจำวัน'!$B273,RD!L:L)+SUMIF('FG,ออนไล,คัดแยก'!$C:$C,'รับ-จ่าย ประจำวัน'!$B273,'FG,ออนไล,คัดแยก'!L:L)</f>
        <v>0</v>
      </c>
      <c r="AT273" s="16">
        <f>SUMIF(เตรียมส่วนผสม!$C:$C,'รับ-จ่าย ประจำวัน'!$B273,เตรียมส่วนผสม!M:M)+SUMIF(กวนไส้!$C:$C,'รับ-จ่าย ประจำวัน'!$B273,กวนไส้!M:M)+SUMIF(ผลิต1!$C:$C,'รับ-จ่าย ประจำวัน'!$B273,ผลิต1!M:M)+SUMIF(ผลิต2!$C:$C,'รับ-จ่าย ประจำวัน'!$B273,ผลิต2!M:M)+SUMIF(เส้นแต่งหน้าขนมเค้ก!$C:$C,'รับ-จ่าย ประจำวัน'!$B273,เส้นแต่งหน้าขนมเค้ก!M:M)+SUMIF(แพ็ค!$C:$C,'รับ-จ่าย ประจำวัน'!$B273,แพ็ค!M:M)+SUMIF(ธุรการ!$C:$C,'รับ-จ่าย ประจำวัน'!$B273,ธุรการ!M:M)+SUMIF(เส้นแต่งหน้าขนมปัง!$C:$C,'รับ-จ่าย ประจำวัน'!$B273,เส้นแต่งหน้าขนมปัง!M:M)+SUMIF('วางแผนBC,CJ'!$C:$C,'รับ-จ่าย ประจำวัน'!$B273,'วางแผนBC,CJ'!M:M)+SUMIF(RD!$C:$C,'รับ-จ่าย ประจำวัน'!$B273,RD!M:M)+SUMIF('FG,ออนไล,คัดแยก'!$C:$C,'รับ-จ่าย ประจำวัน'!$B273,'FG,ออนไล,คัดแยก'!M:M)</f>
        <v>0</v>
      </c>
      <c r="AU273" s="16">
        <f>SUMIF(เตรียมส่วนผสม!$C:$C,'รับ-จ่าย ประจำวัน'!$B273,เตรียมส่วนผสม!N:N)+SUMIF(กวนไส้!$C:$C,'รับ-จ่าย ประจำวัน'!$B273,กวนไส้!N:N)+SUMIF(ผลิต1!$C:$C,'รับ-จ่าย ประจำวัน'!$B273,ผลิต1!N:N)+SUMIF(ผลิต2!$C:$C,'รับ-จ่าย ประจำวัน'!$B273,ผลิต2!N:N)+SUMIF(เส้นแต่งหน้าขนมเค้ก!$C:$C,'รับ-จ่าย ประจำวัน'!$B273,เส้นแต่งหน้าขนมเค้ก!N:N)+SUMIF(แพ็ค!$C:$C,'รับ-จ่าย ประจำวัน'!$B273,แพ็ค!N:N)+SUMIF(ธุรการ!$C:$C,'รับ-จ่าย ประจำวัน'!$B273,ธุรการ!N:N)+SUMIF(เส้นแต่งหน้าขนมปัง!$C:$C,'รับ-จ่าย ประจำวัน'!$B273,เส้นแต่งหน้าขนมปัง!N:N)+SUMIF('วางแผนBC,CJ'!$C:$C,'รับ-จ่าย ประจำวัน'!$B273,'วางแผนBC,CJ'!N:N)+SUMIF(RD!$C:$C,'รับ-จ่าย ประจำวัน'!$B273,RD!N:N)+SUMIF('FG,ออนไล,คัดแยก'!$C:$C,'รับ-จ่าย ประจำวัน'!$B273,'FG,ออนไล,คัดแยก'!N:N)</f>
        <v>0</v>
      </c>
      <c r="AV273" s="16">
        <f>SUMIF(เตรียมส่วนผสม!$C:$C,'รับ-จ่าย ประจำวัน'!$B273,เตรียมส่วนผสม!O:O)+SUMIF(กวนไส้!$C:$C,'รับ-จ่าย ประจำวัน'!$B273,กวนไส้!O:O)+SUMIF(ผลิต1!$C:$C,'รับ-จ่าย ประจำวัน'!$B273,ผลิต1!O:O)+SUMIF(ผลิต2!$C:$C,'รับ-จ่าย ประจำวัน'!$B273,ผลิต2!O:O)+SUMIF(เส้นแต่งหน้าขนมเค้ก!$C:$C,'รับ-จ่าย ประจำวัน'!$B273,เส้นแต่งหน้าขนมเค้ก!O:O)+SUMIF(แพ็ค!$C:$C,'รับ-จ่าย ประจำวัน'!$B273,แพ็ค!O:O)+SUMIF(ธุรการ!$C:$C,'รับ-จ่าย ประจำวัน'!$B273,ธุรการ!O:O)+SUMIF(เส้นแต่งหน้าขนมปัง!$C:$C,'รับ-จ่าย ประจำวัน'!$B273,เส้นแต่งหน้าขนมปัง!O:O)+SUMIF('วางแผนBC,CJ'!$C:$C,'รับ-จ่าย ประจำวัน'!$B273,'วางแผนBC,CJ'!O:O)+SUMIF(RD!$C:$C,'รับ-จ่าย ประจำวัน'!$B273,RD!O:O)+SUMIF('FG,ออนไล,คัดแยก'!$C:$C,'รับ-จ่าย ประจำวัน'!$B273,'FG,ออนไล,คัดแยก'!O:O)</f>
        <v>0</v>
      </c>
      <c r="AW273" s="16">
        <f>SUMIF(เตรียมส่วนผสม!$C:$C,'รับ-จ่าย ประจำวัน'!$B273,เตรียมส่วนผสม!P:P)+SUMIF(กวนไส้!$C:$C,'รับ-จ่าย ประจำวัน'!$B273,กวนไส้!P:P)+SUMIF(ผลิต1!$C:$C,'รับ-จ่าย ประจำวัน'!$B273,ผลิต1!P:P)+SUMIF(ผลิต2!$C:$C,'รับ-จ่าย ประจำวัน'!$B273,ผลิต2!P:P)+SUMIF(เส้นแต่งหน้าขนมเค้ก!$C:$C,'รับ-จ่าย ประจำวัน'!$B273,เส้นแต่งหน้าขนมเค้ก!P:P)+SUMIF(แพ็ค!$C:$C,'รับ-จ่าย ประจำวัน'!$B273,แพ็ค!P:P)+SUMIF(ธุรการ!$C:$C,'รับ-จ่าย ประจำวัน'!$B273,ธุรการ!P:P)+SUMIF(เส้นแต่งหน้าขนมปัง!$C:$C,'รับ-จ่าย ประจำวัน'!$B273,เส้นแต่งหน้าขนมปัง!P:P)+SUMIF('วางแผนBC,CJ'!$C:$C,'รับ-จ่าย ประจำวัน'!$B273,'วางแผนBC,CJ'!P:P)+SUMIF(RD!$C:$C,'รับ-จ่าย ประจำวัน'!$B273,RD!P:P)+SUMIF('FG,ออนไล,คัดแยก'!$C:$C,'รับ-จ่าย ประจำวัน'!$B273,'FG,ออนไล,คัดแยก'!P:P)</f>
        <v>0</v>
      </c>
      <c r="AX273" s="16">
        <f>SUMIF(เตรียมส่วนผสม!$C:$C,'รับ-จ่าย ประจำวัน'!$B273,เตรียมส่วนผสม!Q:Q)+SUMIF(กวนไส้!$C:$C,'รับ-จ่าย ประจำวัน'!$B273,กวนไส้!Q:Q)+SUMIF(ผลิต1!$C:$C,'รับ-จ่าย ประจำวัน'!$B273,ผลิต1!Q:Q)+SUMIF(ผลิต2!$C:$C,'รับ-จ่าย ประจำวัน'!$B273,ผลิต2!Q:Q)+SUMIF(เส้นแต่งหน้าขนมเค้ก!$C:$C,'รับ-จ่าย ประจำวัน'!$B273,เส้นแต่งหน้าขนมเค้ก!Q:Q)+SUMIF(แพ็ค!$C:$C,'รับ-จ่าย ประจำวัน'!$B273,แพ็ค!Q:Q)+SUMIF(ธุรการ!$C:$C,'รับ-จ่าย ประจำวัน'!$B273,ธุรการ!Q:Q)+SUMIF(เส้นแต่งหน้าขนมปัง!$C:$C,'รับ-จ่าย ประจำวัน'!$B273,เส้นแต่งหน้าขนมปัง!Q:Q)+SUMIF('วางแผนBC,CJ'!$C:$C,'รับ-จ่าย ประจำวัน'!$B273,'วางแผนBC,CJ'!Q:Q)+SUMIF(RD!$C:$C,'รับ-จ่าย ประจำวัน'!$B273,RD!Q:Q)+SUMIF('FG,ออนไล,คัดแยก'!$C:$C,'รับ-จ่าย ประจำวัน'!$B273,'FG,ออนไล,คัดแยก'!Q:Q)</f>
        <v>0</v>
      </c>
      <c r="AY273" s="16">
        <f>SUMIF(เตรียมส่วนผสม!$C:$C,'รับ-จ่าย ประจำวัน'!$B273,เตรียมส่วนผสม!R:R)+SUMIF(กวนไส้!$C:$C,'รับ-จ่าย ประจำวัน'!$B273,กวนไส้!R:R)+SUMIF(ผลิต1!$C:$C,'รับ-จ่าย ประจำวัน'!$B273,ผลิต1!R:R)+SUMIF(ผลิต2!$C:$C,'รับ-จ่าย ประจำวัน'!$B273,ผลิต2!R:R)+SUMIF(เส้นแต่งหน้าขนมเค้ก!$C:$C,'รับ-จ่าย ประจำวัน'!$B273,เส้นแต่งหน้าขนมเค้ก!R:R)+SUMIF(แพ็ค!$C:$C,'รับ-จ่าย ประจำวัน'!$B273,แพ็ค!R:R)+SUMIF(ธุรการ!$C:$C,'รับ-จ่าย ประจำวัน'!$B273,ธุรการ!R:R)+SUMIF(เส้นแต่งหน้าขนมปัง!$C:$C,'รับ-จ่าย ประจำวัน'!$B273,เส้นแต่งหน้าขนมปัง!R:R)+SUMIF('วางแผนBC,CJ'!$C:$C,'รับ-จ่าย ประจำวัน'!$B273,'วางแผนBC,CJ'!R:R)+SUMIF(RD!$C:$C,'รับ-จ่าย ประจำวัน'!$B273,RD!R:R)+SUMIF('FG,ออนไล,คัดแยก'!$C:$C,'รับ-จ่าย ประจำวัน'!$B273,'FG,ออนไล,คัดแยก'!R:R)</f>
        <v>0</v>
      </c>
      <c r="AZ273" s="16">
        <f>SUMIF(เตรียมส่วนผสม!$C:$C,'รับ-จ่าย ประจำวัน'!$B273,เตรียมส่วนผสม!S:S)+SUMIF(กวนไส้!$C:$C,'รับ-จ่าย ประจำวัน'!$B273,กวนไส้!S:S)+SUMIF(ผลิต1!$C:$C,'รับ-จ่าย ประจำวัน'!$B273,ผลิต1!S:S)+SUMIF(ผลิต2!$C:$C,'รับ-จ่าย ประจำวัน'!$B273,ผลิต2!S:S)+SUMIF(เส้นแต่งหน้าขนมเค้ก!$C:$C,'รับ-จ่าย ประจำวัน'!$B273,เส้นแต่งหน้าขนมเค้ก!S:S)+SUMIF(แพ็ค!$C:$C,'รับ-จ่าย ประจำวัน'!$B273,แพ็ค!S:S)+SUMIF(ธุรการ!$C:$C,'รับ-จ่าย ประจำวัน'!$B273,ธุรการ!S:S)+SUMIF(เส้นแต่งหน้าขนมปัง!$C:$C,'รับ-จ่าย ประจำวัน'!$B273,เส้นแต่งหน้าขนมปัง!S:S)+SUMIF('วางแผนBC,CJ'!$C:$C,'รับ-จ่าย ประจำวัน'!$B273,'วางแผนBC,CJ'!S:S)+SUMIF(RD!$C:$C,'รับ-จ่าย ประจำวัน'!$B273,RD!S:S)+SUMIF('FG,ออนไล,คัดแยก'!$C:$C,'รับ-จ่าย ประจำวัน'!$B273,'FG,ออนไล,คัดแยก'!S:S)</f>
        <v>0</v>
      </c>
      <c r="BA273" s="16">
        <f>SUMIF(เตรียมส่วนผสม!$C:$C,'รับ-จ่าย ประจำวัน'!$B273,เตรียมส่วนผสม!T:T)+SUMIF(กวนไส้!$C:$C,'รับ-จ่าย ประจำวัน'!$B273,กวนไส้!T:T)+SUMIF(ผลิต1!$C:$C,'รับ-จ่าย ประจำวัน'!$B273,ผลิต1!T:T)+SUMIF(ผลิต2!$C:$C,'รับ-จ่าย ประจำวัน'!$B273,ผลิต2!T:T)+SUMIF(เส้นแต่งหน้าขนมเค้ก!$C:$C,'รับ-จ่าย ประจำวัน'!$B273,เส้นแต่งหน้าขนมเค้ก!T:T)+SUMIF(แพ็ค!$C:$C,'รับ-จ่าย ประจำวัน'!$B273,แพ็ค!T:T)+SUMIF(ธุรการ!$C:$C,'รับ-จ่าย ประจำวัน'!$B273,ธุรการ!T:T)+SUMIF(เส้นแต่งหน้าขนมปัง!$C:$C,'รับ-จ่าย ประจำวัน'!$B273,เส้นแต่งหน้าขนมปัง!T:T)+SUMIF('วางแผนBC,CJ'!$C:$C,'รับ-จ่าย ประจำวัน'!$B273,'วางแผนBC,CJ'!T:T)+SUMIF(RD!$C:$C,'รับ-จ่าย ประจำวัน'!$B273,RD!T:T)+SUMIF('FG,ออนไล,คัดแยก'!$C:$C,'รับ-จ่าย ประจำวัน'!$B273,'FG,ออนไล,คัดแยก'!T:T)</f>
        <v>0</v>
      </c>
      <c r="BB273" s="16">
        <f>SUMIF(เตรียมส่วนผสม!$C:$C,'รับ-จ่าย ประจำวัน'!$B273,เตรียมส่วนผสม!U:U)+SUMIF(กวนไส้!$C:$C,'รับ-จ่าย ประจำวัน'!$B273,กวนไส้!U:U)+SUMIF(ผลิต1!$C:$C,'รับ-จ่าย ประจำวัน'!$B273,ผลิต1!U:U)+SUMIF(ผลิต2!$C:$C,'รับ-จ่าย ประจำวัน'!$B273,ผลิต2!U:U)+SUMIF(เส้นแต่งหน้าขนมเค้ก!$C:$C,'รับ-จ่าย ประจำวัน'!$B273,เส้นแต่งหน้าขนมเค้ก!U:U)+SUMIF(แพ็ค!$C:$C,'รับ-จ่าย ประจำวัน'!$B273,แพ็ค!U:U)+SUMIF(ธุรการ!$C:$C,'รับ-จ่าย ประจำวัน'!$B273,ธุรการ!U:U)+SUMIF(เส้นแต่งหน้าขนมปัง!$C:$C,'รับ-จ่าย ประจำวัน'!$B273,เส้นแต่งหน้าขนมปัง!U:U)+SUMIF('วางแผนBC,CJ'!$C:$C,'รับ-จ่าย ประจำวัน'!$B273,'วางแผนBC,CJ'!U:U)+SUMIF(RD!$C:$C,'รับ-จ่าย ประจำวัน'!$B273,RD!U:U)+SUMIF('FG,ออนไล,คัดแยก'!$C:$C,'รับ-จ่าย ประจำวัน'!$B273,'FG,ออนไล,คัดแยก'!U:U)</f>
        <v>0</v>
      </c>
      <c r="BC273" s="16">
        <f>SUMIF(เตรียมส่วนผสม!$C:$C,'รับ-จ่าย ประจำวัน'!$B273,เตรียมส่วนผสม!V:V)+SUMIF(กวนไส้!$C:$C,'รับ-จ่าย ประจำวัน'!$B273,กวนไส้!V:V)+SUMIF(ผลิต1!$C:$C,'รับ-จ่าย ประจำวัน'!$B273,ผลิต1!V:V)+SUMIF(ผลิต2!$C:$C,'รับ-จ่าย ประจำวัน'!$B273,ผลิต2!V:V)+SUMIF(เส้นแต่งหน้าขนมเค้ก!$C:$C,'รับ-จ่าย ประจำวัน'!$B273,เส้นแต่งหน้าขนมเค้ก!V:V)+SUMIF(แพ็ค!$C:$C,'รับ-จ่าย ประจำวัน'!$B273,แพ็ค!V:V)+SUMIF(ธุรการ!$C:$C,'รับ-จ่าย ประจำวัน'!$B273,ธุรการ!V:V)+SUMIF(เส้นแต่งหน้าขนมปัง!$C:$C,'รับ-จ่าย ประจำวัน'!$B273,เส้นแต่งหน้าขนมปัง!V:V)+SUMIF('วางแผนBC,CJ'!$C:$C,'รับ-จ่าย ประจำวัน'!$B273,'วางแผนBC,CJ'!V:V)+SUMIF(RD!$C:$C,'รับ-จ่าย ประจำวัน'!$B273,RD!V:V)+SUMIF('FG,ออนไล,คัดแยก'!$C:$C,'รับ-จ่าย ประจำวัน'!$B273,'FG,ออนไล,คัดแยก'!V:V)</f>
        <v>0</v>
      </c>
      <c r="BD273" s="16">
        <f>SUMIF(เตรียมส่วนผสม!$C:$C,'รับ-จ่าย ประจำวัน'!$B273,เตรียมส่วนผสม!W:W)+SUMIF(กวนไส้!$C:$C,'รับ-จ่าย ประจำวัน'!$B273,กวนไส้!W:W)+SUMIF(ผลิต1!$C:$C,'รับ-จ่าย ประจำวัน'!$B273,ผลิต1!W:W)+SUMIF(ผลิต2!$C:$C,'รับ-จ่าย ประจำวัน'!$B273,ผลิต2!W:W)+SUMIF(เส้นแต่งหน้าขนมเค้ก!$C:$C,'รับ-จ่าย ประจำวัน'!$B273,เส้นแต่งหน้าขนมเค้ก!W:W)+SUMIF(แพ็ค!$C:$C,'รับ-จ่าย ประจำวัน'!$B273,แพ็ค!W:W)+SUMIF(ธุรการ!$C:$C,'รับ-จ่าย ประจำวัน'!$B273,ธุรการ!W:W)+SUMIF(เส้นแต่งหน้าขนมปัง!$C:$C,'รับ-จ่าย ประจำวัน'!$B273,เส้นแต่งหน้าขนมปัง!W:W)+SUMIF('วางแผนBC,CJ'!$C:$C,'รับ-จ่าย ประจำวัน'!$B273,'วางแผนBC,CJ'!W:W)+SUMIF(RD!$C:$C,'รับ-จ่าย ประจำวัน'!$B273,RD!W:W)+SUMIF('FG,ออนไล,คัดแยก'!$C:$C,'รับ-จ่าย ประจำวัน'!$B273,'FG,ออนไล,คัดแยก'!W:W)</f>
        <v>0</v>
      </c>
      <c r="BE273" s="16">
        <f>SUMIF(เตรียมส่วนผสม!$C:$C,'รับ-จ่าย ประจำวัน'!$B273,เตรียมส่วนผสม!X:X)+SUMIF(กวนไส้!$C:$C,'รับ-จ่าย ประจำวัน'!$B273,กวนไส้!X:X)+SUMIF(ผลิต1!$C:$C,'รับ-จ่าย ประจำวัน'!$B273,ผลิต1!X:X)+SUMIF(ผลิต2!$C:$C,'รับ-จ่าย ประจำวัน'!$B273,ผลิต2!X:X)+SUMIF(เส้นแต่งหน้าขนมเค้ก!$C:$C,'รับ-จ่าย ประจำวัน'!$B273,เส้นแต่งหน้าขนมเค้ก!X:X)+SUMIF(แพ็ค!$C:$C,'รับ-จ่าย ประจำวัน'!$B273,แพ็ค!X:X)+SUMIF(ธุรการ!$C:$C,'รับ-จ่าย ประจำวัน'!$B273,ธุรการ!X:X)+SUMIF(เส้นแต่งหน้าขนมปัง!$C:$C,'รับ-จ่าย ประจำวัน'!$B273,เส้นแต่งหน้าขนมปัง!X:X)+SUMIF('วางแผนBC,CJ'!$C:$C,'รับ-จ่าย ประจำวัน'!$B273,'วางแผนBC,CJ'!X:X)+SUMIF(RD!$C:$C,'รับ-จ่าย ประจำวัน'!$B273,RD!X:X)+SUMIF('FG,ออนไล,คัดแยก'!$C:$C,'รับ-จ่าย ประจำวัน'!$B273,'FG,ออนไล,คัดแยก'!X:X)</f>
        <v>0</v>
      </c>
      <c r="BF273" s="16">
        <f>SUMIF(เตรียมส่วนผสม!$C:$C,'รับ-จ่าย ประจำวัน'!$B273,เตรียมส่วนผสม!Y:Y)+SUMIF(กวนไส้!$C:$C,'รับ-จ่าย ประจำวัน'!$B273,กวนไส้!Y:Y)+SUMIF(ผลิต1!$C:$C,'รับ-จ่าย ประจำวัน'!$B273,ผลิต1!Y:Y)+SUMIF(ผลิต2!$C:$C,'รับ-จ่าย ประจำวัน'!$B273,ผลิต2!Y:Y)+SUMIF(เส้นแต่งหน้าขนมเค้ก!$C:$C,'รับ-จ่าย ประจำวัน'!$B273,เส้นแต่งหน้าขนมเค้ก!Y:Y)+SUMIF(แพ็ค!$C:$C,'รับ-จ่าย ประจำวัน'!$B273,แพ็ค!Y:Y)+SUMIF(ธุรการ!$C:$C,'รับ-จ่าย ประจำวัน'!$B273,ธุรการ!Y:Y)+SUMIF(เส้นแต่งหน้าขนมปัง!$C:$C,'รับ-จ่าย ประจำวัน'!$B273,เส้นแต่งหน้าขนมปัง!Y:Y)+SUMIF('วางแผนBC,CJ'!$C:$C,'รับ-จ่าย ประจำวัน'!$B273,'วางแผนBC,CJ'!Y:Y)+SUMIF(RD!$C:$C,'รับ-จ่าย ประจำวัน'!$B273,RD!Y:Y)+SUMIF('FG,ออนไล,คัดแยก'!$C:$C,'รับ-จ่าย ประจำวัน'!$B273,'FG,ออนไล,คัดแยก'!Y:Y)</f>
        <v>0</v>
      </c>
      <c r="BG273" s="16">
        <f>SUMIF(เตรียมส่วนผสม!$C:$C,'รับ-จ่าย ประจำวัน'!$B273,เตรียมส่วนผสม!Z:Z)+SUMIF(กวนไส้!$C:$C,'รับ-จ่าย ประจำวัน'!$B273,กวนไส้!Z:Z)+SUMIF(ผลิต1!$C:$C,'รับ-จ่าย ประจำวัน'!$B273,ผลิต1!Z:Z)+SUMIF(ผลิต2!$C:$C,'รับ-จ่าย ประจำวัน'!$B273,ผลิต2!Z:Z)+SUMIF(เส้นแต่งหน้าขนมเค้ก!$C:$C,'รับ-จ่าย ประจำวัน'!$B273,เส้นแต่งหน้าขนมเค้ก!Z:Z)+SUMIF(แพ็ค!$C:$C,'รับ-จ่าย ประจำวัน'!$B273,แพ็ค!Z:Z)+SUMIF(ธุรการ!$C:$C,'รับ-จ่าย ประจำวัน'!$B273,ธุรการ!Z:Z)+SUMIF(เส้นแต่งหน้าขนมปัง!$C:$C,'รับ-จ่าย ประจำวัน'!$B273,เส้นแต่งหน้าขนมปัง!Z:Z)+SUMIF('วางแผนBC,CJ'!$C:$C,'รับ-จ่าย ประจำวัน'!$B273,'วางแผนBC,CJ'!Z:Z)+SUMIF(RD!$C:$C,'รับ-จ่าย ประจำวัน'!$B273,RD!Z:Z)+SUMIF('FG,ออนไล,คัดแยก'!$C:$C,'รับ-จ่าย ประจำวัน'!$B273,'FG,ออนไล,คัดแยก'!Z:Z)</f>
        <v>0</v>
      </c>
      <c r="BH273" s="16">
        <f>SUMIF(เตรียมส่วนผสม!$C:$C,'รับ-จ่าย ประจำวัน'!$B273,เตรียมส่วนผสม!AA:AA)+SUMIF(กวนไส้!$C:$C,'รับ-จ่าย ประจำวัน'!$B273,กวนไส้!AA:AA)+SUMIF(ผลิต1!$C:$C,'รับ-จ่าย ประจำวัน'!$B273,ผลิต1!AA:AA)+SUMIF(ผลิต2!$C:$C,'รับ-จ่าย ประจำวัน'!$B273,ผลิต2!AA:AA)+SUMIF(เส้นแต่งหน้าขนมเค้ก!$C:$C,'รับ-จ่าย ประจำวัน'!$B273,เส้นแต่งหน้าขนมเค้ก!AA:AA)+SUMIF(แพ็ค!$C:$C,'รับ-จ่าย ประจำวัน'!$B273,แพ็ค!AA:AA)+SUMIF(ธุรการ!$C:$C,'รับ-จ่าย ประจำวัน'!$B273,ธุรการ!AA:AA)+SUMIF(เส้นแต่งหน้าขนมปัง!$C:$C,'รับ-จ่าย ประจำวัน'!$B273,เส้นแต่งหน้าขนมปัง!AA:AA)+SUMIF('วางแผนBC,CJ'!$C:$C,'รับ-จ่าย ประจำวัน'!$B273,'วางแผนBC,CJ'!AA:AA)+SUMIF(RD!$C:$C,'รับ-จ่าย ประจำวัน'!$B273,RD!AA:AA)+SUMIF('FG,ออนไล,คัดแยก'!$C:$C,'รับ-จ่าย ประจำวัน'!$B273,'FG,ออนไล,คัดแยก'!AA:AA)</f>
        <v>0</v>
      </c>
      <c r="BI273" s="16">
        <f>SUMIF(เตรียมส่วนผสม!$C:$C,'รับ-จ่าย ประจำวัน'!$B273,เตรียมส่วนผสม!AB:AB)+SUMIF(กวนไส้!$C:$C,'รับ-จ่าย ประจำวัน'!$B273,กวนไส้!AB:AB)+SUMIF(ผลิต1!$C:$C,'รับ-จ่าย ประจำวัน'!$B273,ผลิต1!AB:AB)+SUMIF(ผลิต2!$C:$C,'รับ-จ่าย ประจำวัน'!$B273,ผลิต2!AB:AB)+SUMIF(เส้นแต่งหน้าขนมเค้ก!$C:$C,'รับ-จ่าย ประจำวัน'!$B273,เส้นแต่งหน้าขนมเค้ก!AB:AB)+SUMIF(แพ็ค!$C:$C,'รับ-จ่าย ประจำวัน'!$B273,แพ็ค!AB:AB)+SUMIF(ธุรการ!$C:$C,'รับ-จ่าย ประจำวัน'!$B273,ธุรการ!AB:AB)+SUMIF(เส้นแต่งหน้าขนมปัง!$C:$C,'รับ-จ่าย ประจำวัน'!$B273,เส้นแต่งหน้าขนมปัง!AB:AB)+SUMIF('วางแผนBC,CJ'!$C:$C,'รับ-จ่าย ประจำวัน'!$B273,'วางแผนBC,CJ'!AB:AB)+SUMIF(RD!$C:$C,'รับ-จ่าย ประจำวัน'!$B273,RD!AB:AB)+SUMIF('FG,ออนไล,คัดแยก'!$C:$C,'รับ-จ่าย ประจำวัน'!$B273,'FG,ออนไล,คัดแยก'!AB:AB)</f>
        <v>0</v>
      </c>
      <c r="BJ273" s="16">
        <f>SUMIF(เตรียมส่วนผสม!$C:$C,'รับ-จ่าย ประจำวัน'!$B273,เตรียมส่วนผสม!AC:AC)+SUMIF(กวนไส้!$C:$C,'รับ-จ่าย ประจำวัน'!$B273,กวนไส้!AC:AC)+SUMIF(ผลิต1!$C:$C,'รับ-จ่าย ประจำวัน'!$B273,ผลิต1!AC:AC)+SUMIF(ผลิต2!$C:$C,'รับ-จ่าย ประจำวัน'!$B273,ผลิต2!AC:AC)+SUMIF(เส้นแต่งหน้าขนมเค้ก!$C:$C,'รับ-จ่าย ประจำวัน'!$B273,เส้นแต่งหน้าขนมเค้ก!AC:AC)+SUMIF(แพ็ค!$C:$C,'รับ-จ่าย ประจำวัน'!$B273,แพ็ค!AC:AC)+SUMIF(ธุรการ!$C:$C,'รับ-จ่าย ประจำวัน'!$B273,ธุรการ!AC:AC)+SUMIF(เส้นแต่งหน้าขนมปัง!$C:$C,'รับ-จ่าย ประจำวัน'!$B273,เส้นแต่งหน้าขนมปัง!AC:AC)+SUMIF('วางแผนBC,CJ'!$C:$C,'รับ-จ่าย ประจำวัน'!$B273,'วางแผนBC,CJ'!AC:AC)+SUMIF(RD!$C:$C,'รับ-จ่าย ประจำวัน'!$B273,RD!AC:AC)+SUMIF('FG,ออนไล,คัดแยก'!$C:$C,'รับ-จ่าย ประจำวัน'!$B273,'FG,ออนไล,คัดแยก'!AC:AC)</f>
        <v>0</v>
      </c>
      <c r="BK273" s="16">
        <f>SUMIF(เตรียมส่วนผสม!$C:$C,'รับ-จ่าย ประจำวัน'!$B273,เตรียมส่วนผสม!AD:AD)+SUMIF(กวนไส้!$C:$C,'รับ-จ่าย ประจำวัน'!$B273,กวนไส้!AD:AD)+SUMIF(ผลิต1!$C:$C,'รับ-จ่าย ประจำวัน'!$B273,ผลิต1!AD:AD)+SUMIF(ผลิต2!$C:$C,'รับ-จ่าย ประจำวัน'!$B273,ผลิต2!AD:AD)+SUMIF(เส้นแต่งหน้าขนมเค้ก!$C:$C,'รับ-จ่าย ประจำวัน'!$B273,เส้นแต่งหน้าขนมเค้ก!AD:AD)+SUMIF(แพ็ค!$C:$C,'รับ-จ่าย ประจำวัน'!$B273,แพ็ค!AD:AD)+SUMIF(ธุรการ!$C:$C,'รับ-จ่าย ประจำวัน'!$B273,ธุรการ!AD:AD)+SUMIF(เส้นแต่งหน้าขนมปัง!$C:$C,'รับ-จ่าย ประจำวัน'!$B273,เส้นแต่งหน้าขนมปัง!AD:AD)+SUMIF('วางแผนBC,CJ'!$C:$C,'รับ-จ่าย ประจำวัน'!$B273,'วางแผนBC,CJ'!AD:AD)+SUMIF(RD!$C:$C,'รับ-จ่าย ประจำวัน'!$B273,RD!AD:AD)+SUMIF('FG,ออนไล,คัดแยก'!$C:$C,'รับ-จ่าย ประจำวัน'!$B273,'FG,ออนไล,คัดแยก'!AD:AD)</f>
        <v>0</v>
      </c>
      <c r="BL273" s="16">
        <f>SUMIF(เตรียมส่วนผสม!$C:$C,'รับ-จ่าย ประจำวัน'!$B273,เตรียมส่วนผสม!AE:AE)+SUMIF(กวนไส้!$C:$C,'รับ-จ่าย ประจำวัน'!$B273,กวนไส้!AE:AE)+SUMIF(ผลิต1!$C:$C,'รับ-จ่าย ประจำวัน'!$B273,ผลิต1!AE:AE)+SUMIF(ผลิต2!$C:$C,'รับ-จ่าย ประจำวัน'!$B273,ผลิต2!AE:AE)+SUMIF(เส้นแต่งหน้าขนมเค้ก!$C:$C,'รับ-จ่าย ประจำวัน'!$B273,เส้นแต่งหน้าขนมเค้ก!AE:AE)+SUMIF(แพ็ค!$C:$C,'รับ-จ่าย ประจำวัน'!$B273,แพ็ค!AE:AE)+SUMIF(ธุรการ!$C:$C,'รับ-จ่าย ประจำวัน'!$B273,ธุรการ!AE:AE)+SUMIF(เส้นแต่งหน้าขนมปัง!$C:$C,'รับ-จ่าย ประจำวัน'!$B273,เส้นแต่งหน้าขนมปัง!AE:AE)+SUMIF('วางแผนBC,CJ'!$C:$C,'รับ-จ่าย ประจำวัน'!$B273,'วางแผนBC,CJ'!AE:AE)+SUMIF(RD!$C:$C,'รับ-จ่าย ประจำวัน'!$B273,RD!AE:AE)+SUMIF('FG,ออนไล,คัดแยก'!$C:$C,'รับ-จ่าย ประจำวัน'!$B273,'FG,ออนไล,คัดแยก'!AE:AE)</f>
        <v>0</v>
      </c>
      <c r="BM273" s="16">
        <f>SUMIF(เตรียมส่วนผสม!$C:$C,'รับ-จ่าย ประจำวัน'!$B273,เตรียมส่วนผสม!AF:AF)+SUMIF(กวนไส้!$C:$C,'รับ-จ่าย ประจำวัน'!$B273,กวนไส้!AF:AF)+SUMIF(ผลิต1!$C:$C,'รับ-จ่าย ประจำวัน'!$B273,ผลิต1!AF:AF)+SUMIF(ผลิต2!$C:$C,'รับ-จ่าย ประจำวัน'!$B273,ผลิต2!AF:AF)+SUMIF(เส้นแต่งหน้าขนมเค้ก!$C:$C,'รับ-จ่าย ประจำวัน'!$B273,เส้นแต่งหน้าขนมเค้ก!AF:AF)+SUMIF(แพ็ค!$C:$C,'รับ-จ่าย ประจำวัน'!$B273,แพ็ค!AF:AF)+SUMIF(ธุรการ!$C:$C,'รับ-จ่าย ประจำวัน'!$B273,ธุรการ!AF:AF)+SUMIF(เส้นแต่งหน้าขนมปัง!$C:$C,'รับ-จ่าย ประจำวัน'!$B273,เส้นแต่งหน้าขนมปัง!AF:AF)+SUMIF('วางแผนBC,CJ'!$C:$C,'รับ-จ่าย ประจำวัน'!$B273,'วางแผนBC,CJ'!AF:AF)+SUMIF(RD!$C:$C,'รับ-จ่าย ประจำวัน'!$B273,RD!AF:AF)+SUMIF('FG,ออนไล,คัดแยก'!$C:$C,'รับ-จ่าย ประจำวัน'!$B273,'FG,ออนไล,คัดแยก'!AF:AF)</f>
        <v>0</v>
      </c>
      <c r="BN273" s="16">
        <f>SUMIF(เตรียมส่วนผสม!$C:$C,'รับ-จ่าย ประจำวัน'!$B273,เตรียมส่วนผสม!AG:AG)+SUMIF(กวนไส้!$C:$C,'รับ-จ่าย ประจำวัน'!$B273,กวนไส้!AG:AG)+SUMIF(ผลิต1!$C:$C,'รับ-จ่าย ประจำวัน'!$B273,ผลิต1!AG:AG)+SUMIF(ผลิต2!$C:$C,'รับ-จ่าย ประจำวัน'!$B273,ผลิต2!AG:AG)+SUMIF(เส้นแต่งหน้าขนมเค้ก!$C:$C,'รับ-จ่าย ประจำวัน'!$B273,เส้นแต่งหน้าขนมเค้ก!AG:AG)+SUMIF(แพ็ค!$C:$C,'รับ-จ่าย ประจำวัน'!$B273,แพ็ค!AG:AG)+SUMIF(ธุรการ!$C:$C,'รับ-จ่าย ประจำวัน'!$B273,ธุรการ!AG:AG)+SUMIF(เส้นแต่งหน้าขนมปัง!$C:$C,'รับ-จ่าย ประจำวัน'!$B273,เส้นแต่งหน้าขนมปัง!AG:AG)+SUMIF('วางแผนBC,CJ'!$C:$C,'รับ-จ่าย ประจำวัน'!$B273,'วางแผนBC,CJ'!AG:AG)+SUMIF(RD!$C:$C,'รับ-จ่าย ประจำวัน'!$B273,RD!AG:AG)+SUMIF('FG,ออนไล,คัดแยก'!$C:$C,'รับ-จ่าย ประจำวัน'!$B273,'FG,ออนไล,คัดแยก'!AG:AG)</f>
        <v>0</v>
      </c>
      <c r="BO273" s="16">
        <f>SUMIF(เตรียมส่วนผสม!$C:$C,'รับ-จ่าย ประจำวัน'!$B273,เตรียมส่วนผสม!AH:AH)+SUMIF(กวนไส้!$C:$C,'รับ-จ่าย ประจำวัน'!$B273,กวนไส้!AH:AH)+SUMIF(ผลิต1!$C:$C,'รับ-จ่าย ประจำวัน'!$B273,ผลิต1!AH:AH)+SUMIF(ผลิต2!$C:$C,'รับ-จ่าย ประจำวัน'!$B273,ผลิต2!AH:AH)+SUMIF(เส้นแต่งหน้าขนมเค้ก!$C:$C,'รับ-จ่าย ประจำวัน'!$B273,เส้นแต่งหน้าขนมเค้ก!AH:AH)+SUMIF(แพ็ค!$C:$C,'รับ-จ่าย ประจำวัน'!$B273,แพ็ค!AH:AH)+SUMIF(ธุรการ!$C:$C,'รับ-จ่าย ประจำวัน'!$B273,ธุรการ!AH:AH)+SUMIF(เส้นแต่งหน้าขนมปัง!$C:$C,'รับ-จ่าย ประจำวัน'!$B273,เส้นแต่งหน้าขนมปัง!AH:AH)+SUMIF('วางแผนBC,CJ'!$C:$C,'รับ-จ่าย ประจำวัน'!$B273,'วางแผนBC,CJ'!AH:AH)+SUMIF(RD!$C:$C,'รับ-จ่าย ประจำวัน'!$B273,RD!AH:AH)+SUMIF('FG,ออนไล,คัดแยก'!$C:$C,'รับ-จ่าย ประจำวัน'!$B273,'FG,ออนไล,คัดแยก'!AH:AH)</f>
        <v>0</v>
      </c>
      <c r="BP273" s="16">
        <f>SUMIF(เตรียมส่วนผสม!$C:$C,'รับ-จ่าย ประจำวัน'!$B273,เตรียมส่วนผสม!AI:AI)+SUMIF(กวนไส้!$C:$C,'รับ-จ่าย ประจำวัน'!$B273,กวนไส้!AI:AI)+SUMIF(ผลิต1!$C:$C,'รับ-จ่าย ประจำวัน'!$B273,ผลิต1!AI:AI)+SUMIF(ผลิต2!$C:$C,'รับ-จ่าย ประจำวัน'!$B273,ผลิต2!AI:AI)+SUMIF(เส้นแต่งหน้าขนมเค้ก!$C:$C,'รับ-จ่าย ประจำวัน'!$B273,เส้นแต่งหน้าขนมเค้ก!AI:AI)+SUMIF(แพ็ค!$C:$C,'รับ-จ่าย ประจำวัน'!$B273,แพ็ค!AI:AI)+SUMIF(ธุรการ!$C:$C,'รับ-จ่าย ประจำวัน'!$B273,ธุรการ!AI:AI)+SUMIF(เส้นแต่งหน้าขนมปัง!$C:$C,'รับ-จ่าย ประจำวัน'!$B273,เส้นแต่งหน้าขนมปัง!AI:AI)+SUMIF('วางแผนBC,CJ'!$C:$C,'รับ-จ่าย ประจำวัน'!$B273,'วางแผนBC,CJ'!AI:AI)+SUMIF(RD!$C:$C,'รับ-จ่าย ประจำวัน'!$B273,RD!AI:AI)+SUMIF('FG,ออนไล,คัดแยก'!$C:$C,'รับ-จ่าย ประจำวัน'!$B273,'FG,ออนไล,คัดแยก'!AI:AI)</f>
        <v>0</v>
      </c>
      <c r="BQ273" s="16">
        <f>SUMIF(เตรียมส่วนผสม!$C:$C,'รับ-จ่าย ประจำวัน'!$B273,เตรียมส่วนผสม!AJ:AJ)+SUMIF(กวนไส้!$C:$C,'รับ-จ่าย ประจำวัน'!$B273,กวนไส้!AJ:AJ)+SUMIF(ผลิต1!$C:$C,'รับ-จ่าย ประจำวัน'!$B273,ผลิต1!AJ:AJ)+SUMIF(ผลิต2!$C:$C,'รับ-จ่าย ประจำวัน'!$B273,ผลิต2!AJ:AJ)+SUMIF(เส้นแต่งหน้าขนมเค้ก!$C:$C,'รับ-จ่าย ประจำวัน'!$B273,เส้นแต่งหน้าขนมเค้ก!AJ:AJ)+SUMIF(แพ็ค!$C:$C,'รับ-จ่าย ประจำวัน'!$B273,แพ็ค!AJ:AJ)+SUMIF(ธุรการ!$C:$C,'รับ-จ่าย ประจำวัน'!$B273,ธุรการ!AJ:AJ)+SUMIF(เส้นแต่งหน้าขนมปัง!$C:$C,'รับ-จ่าย ประจำวัน'!$B273,เส้นแต่งหน้าขนมปัง!AJ:AJ)+SUMIF('วางแผนBC,CJ'!$C:$C,'รับ-จ่าย ประจำวัน'!$B273,'วางแผนBC,CJ'!AJ:AJ)+SUMIF(RD!$C:$C,'รับ-จ่าย ประจำวัน'!$B273,RD!AJ:AJ)+SUMIF('FG,ออนไล,คัดแยก'!$C:$C,'รับ-จ่าย ประจำวัน'!$B273,'FG,ออนไล,คัดแยก'!AJ:AJ)</f>
        <v>0</v>
      </c>
      <c r="BR273" s="16">
        <f>SUMIF(เตรียมส่วนผสม!$C:$C,'รับ-จ่าย ประจำวัน'!$B273,เตรียมส่วนผสม!AK:AK)+SUMIF(กวนไส้!$C:$C,'รับ-จ่าย ประจำวัน'!$B273,กวนไส้!AK:AK)+SUMIF(ผลิต1!$C:$C,'รับ-จ่าย ประจำวัน'!$B273,ผลิต1!AK:AK)+SUMIF(ผลิต2!$C:$C,'รับ-จ่าย ประจำวัน'!$B273,ผลิต2!AK:AK)+SUMIF(เส้นแต่งหน้าขนมเค้ก!$C:$C,'รับ-จ่าย ประจำวัน'!$B273,เส้นแต่งหน้าขนมเค้ก!AK:AK)+SUMIF(แพ็ค!$C:$C,'รับ-จ่าย ประจำวัน'!$B273,แพ็ค!AK:AK)+SUMIF(ธุรการ!$C:$C,'รับ-จ่าย ประจำวัน'!$B273,ธุรการ!AK:AK)+SUMIF(เส้นแต่งหน้าขนมปัง!$C:$C,'รับ-จ่าย ประจำวัน'!$B273,เส้นแต่งหน้าขนมปัง!AK:AK)+SUMIF('วางแผนBC,CJ'!$C:$C,'รับ-จ่าย ประจำวัน'!$B273,'วางแผนBC,CJ'!AK:AK)+SUMIF(RD!$C:$C,'รับ-จ่าย ประจำวัน'!$B273,RD!AK:AK)+SUMIF('FG,ออนไล,คัดแยก'!$C:$C,'รับ-จ่าย ประจำวัน'!$B273,'FG,ออนไล,คัดแยก'!AK:AK)</f>
        <v>0</v>
      </c>
      <c r="BS273" s="16">
        <f>SUMIF(เตรียมส่วนผสม!$C:$C,'รับ-จ่าย ประจำวัน'!$B273,เตรียมส่วนผสม!AL:AL)+SUMIF(กวนไส้!$C:$C,'รับ-จ่าย ประจำวัน'!$B273,กวนไส้!AL:AL)+SUMIF(ผลิต1!$C:$C,'รับ-จ่าย ประจำวัน'!$B273,ผลิต1!AL:AL)+SUMIF(ผลิต2!$C:$C,'รับ-จ่าย ประจำวัน'!$B273,ผลิต2!AL:AL)+SUMIF(เส้นแต่งหน้าขนมเค้ก!$C:$C,'รับ-จ่าย ประจำวัน'!$B273,เส้นแต่งหน้าขนมเค้ก!AL:AL)+SUMIF(แพ็ค!$C:$C,'รับ-จ่าย ประจำวัน'!$B273,แพ็ค!AL:AL)+SUMIF(ธุรการ!$C:$C,'รับ-จ่าย ประจำวัน'!$B273,ธุรการ!AL:AL)+SUMIF(เส้นแต่งหน้าขนมปัง!$C:$C,'รับ-จ่าย ประจำวัน'!$B273,เส้นแต่งหน้าขนมปัง!AL:AL)+SUMIF('วางแผนBC,CJ'!$C:$C,'รับ-จ่าย ประจำวัน'!$B273,'วางแผนBC,CJ'!AL:AL)+SUMIF(RD!$C:$C,'รับ-จ่าย ประจำวัน'!$B273,RD!AL:AL)+SUMIF('FG,ออนไล,คัดแยก'!$C:$C,'รับ-จ่าย ประจำวัน'!$B273,'FG,ออนไล,คัดแยก'!AL:AL)</f>
        <v>0</v>
      </c>
      <c r="BT273" s="140">
        <f t="shared" si="60"/>
        <v>0</v>
      </c>
      <c r="BU273" s="116"/>
      <c r="BV273" s="146">
        <f t="shared" si="61"/>
        <v>3376</v>
      </c>
      <c r="BW273" s="183">
        <v>30</v>
      </c>
      <c r="BX273" s="172">
        <f t="shared" si="65"/>
        <v>0</v>
      </c>
      <c r="BY273" s="188" t="e">
        <f t="shared" si="63"/>
        <v>#DIV/0!</v>
      </c>
      <c r="BZ273" s="180" t="e">
        <f t="shared" ca="1" si="62"/>
        <v>#DIV/0!</v>
      </c>
      <c r="CA273" s="142"/>
      <c r="CB273" s="142"/>
      <c r="CC273" s="142"/>
      <c r="CD273" s="142"/>
      <c r="CE273" s="142"/>
      <c r="CF273" s="142"/>
      <c r="CG273" s="142"/>
      <c r="CH273" s="142"/>
      <c r="CI273" s="142"/>
      <c r="CJ273" s="143"/>
      <c r="CK273" s="144">
        <f t="shared" si="64"/>
        <v>3376</v>
      </c>
    </row>
    <row r="274" spans="1:89" hidden="1" x14ac:dyDescent="0.5">
      <c r="A274" s="149" t="s">
        <v>890</v>
      </c>
      <c r="B274" s="34">
        <v>1023201025</v>
      </c>
      <c r="C274" s="10" t="s">
        <v>891</v>
      </c>
      <c r="D274" s="135" t="s">
        <v>91</v>
      </c>
      <c r="E274" s="11">
        <v>0</v>
      </c>
      <c r="F274" s="75"/>
      <c r="G274" s="11"/>
      <c r="H274" s="12">
        <v>1777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3"/>
      <c r="AF274" s="13"/>
      <c r="AG274" s="13"/>
      <c r="AH274" s="13"/>
      <c r="AI274" s="14"/>
      <c r="AJ274" s="14"/>
      <c r="AK274" s="14"/>
      <c r="AL274" s="14"/>
      <c r="AM274" s="14"/>
      <c r="AN274" s="15">
        <f t="shared" si="59"/>
        <v>0</v>
      </c>
      <c r="AO274" s="16">
        <f>SUMIF(เตรียมส่วนผสม!$C:$C,'รับ-จ่าย ประจำวัน'!$B274,เตรียมส่วนผสม!H:H)+SUMIF(กวนไส้!$C:$C,'รับ-จ่าย ประจำวัน'!$B274,กวนไส้!H:H)+SUMIF(ผลิต1!$C:$C,'รับ-จ่าย ประจำวัน'!$B274,ผลิต1!H:H)+SUMIF(ผลิต2!$C:$C,'รับ-จ่าย ประจำวัน'!$B274,ผลิต2!H:H)+SUMIF(เส้นแต่งหน้าขนมเค้ก!$C:$C,'รับ-จ่าย ประจำวัน'!$B274,เส้นแต่งหน้าขนมเค้ก!H:H)+SUMIF(แพ็ค!$C:$C,'รับ-จ่าย ประจำวัน'!$B274,แพ็ค!H:H)+SUMIF(ธุรการ!$C:$C,'รับ-จ่าย ประจำวัน'!$B274,ธุรการ!H:H)+SUMIF(เส้นแต่งหน้าขนมปัง!$C:$C,'รับ-จ่าย ประจำวัน'!$B274,เส้นแต่งหน้าขนมปัง!H:H)+SUMIF('วางแผนBC,CJ'!$C:$C,'รับ-จ่าย ประจำวัน'!$B274,'วางแผนBC,CJ'!H:H)+SUMIF(RD!$C:$C,'รับ-จ่าย ประจำวัน'!$B274,RD!H:H)+SUMIF('FG,ออนไล,คัดแยก'!$C:$C,'รับ-จ่าย ประจำวัน'!$B274,'FG,ออนไล,คัดแยก'!H:H)</f>
        <v>0</v>
      </c>
      <c r="AP274" s="16">
        <f>SUMIF(เตรียมส่วนผสม!$C:$C,'รับ-จ่าย ประจำวัน'!$B274,เตรียมส่วนผสม!I:I)+SUMIF(กวนไส้!$C:$C,'รับ-จ่าย ประจำวัน'!$B274,กวนไส้!I:I)+SUMIF(ผลิต1!$C:$C,'รับ-จ่าย ประจำวัน'!$B274,ผลิต1!I:I)+SUMIF(ผลิต2!$C:$C,'รับ-จ่าย ประจำวัน'!$B274,ผลิต2!I:I)+SUMIF(เส้นแต่งหน้าขนมเค้ก!$C:$C,'รับ-จ่าย ประจำวัน'!$B274,เส้นแต่งหน้าขนมเค้ก!I:I)+SUMIF(แพ็ค!$C:$C,'รับ-จ่าย ประจำวัน'!$B274,แพ็ค!I:I)+SUMIF(ธุรการ!$C:$C,'รับ-จ่าย ประจำวัน'!$B274,ธุรการ!I:I)+SUMIF(เส้นแต่งหน้าขนมปัง!$C:$C,'รับ-จ่าย ประจำวัน'!$B274,เส้นแต่งหน้าขนมปัง!I:I)+SUMIF('วางแผนBC,CJ'!$C:$C,'รับ-จ่าย ประจำวัน'!$B274,'วางแผนBC,CJ'!I:I)+SUMIF(RD!$C:$C,'รับ-จ่าย ประจำวัน'!$B274,RD!I:I)+SUMIF('FG,ออนไล,คัดแยก'!$C:$C,'รับ-จ่าย ประจำวัน'!$B274,'FG,ออนไล,คัดแยก'!I:I)</f>
        <v>0</v>
      </c>
      <c r="AQ274" s="16">
        <f>SUMIF(เตรียมส่วนผสม!$C:$C,'รับ-จ่าย ประจำวัน'!$B274,เตรียมส่วนผสม!J:J)+SUMIF(กวนไส้!$C:$C,'รับ-จ่าย ประจำวัน'!$B274,กวนไส้!J:J)+SUMIF(ผลิต1!$C:$C,'รับ-จ่าย ประจำวัน'!$B274,ผลิต1!J:J)+SUMIF(ผลิต2!$C:$C,'รับ-จ่าย ประจำวัน'!$B274,ผลิต2!J:J)+SUMIF(เส้นแต่งหน้าขนมเค้ก!$C:$C,'รับ-จ่าย ประจำวัน'!$B274,เส้นแต่งหน้าขนมเค้ก!J:J)+SUMIF(แพ็ค!$C:$C,'รับ-จ่าย ประจำวัน'!$B274,แพ็ค!J:J)+SUMIF(ธุรการ!$C:$C,'รับ-จ่าย ประจำวัน'!$B274,ธุรการ!J:J)+SUMIF(เส้นแต่งหน้าขนมปัง!$C:$C,'รับ-จ่าย ประจำวัน'!$B274,เส้นแต่งหน้าขนมปัง!J:J)+SUMIF('วางแผนBC,CJ'!$C:$C,'รับ-จ่าย ประจำวัน'!$B274,'วางแผนBC,CJ'!J:J)+SUMIF(RD!$C:$C,'รับ-จ่าย ประจำวัน'!$B274,RD!J:J)+SUMIF('FG,ออนไล,คัดแยก'!$C:$C,'รับ-จ่าย ประจำวัน'!$B274,'FG,ออนไล,คัดแยก'!J:J)</f>
        <v>0</v>
      </c>
      <c r="AR274" s="16">
        <f>SUMIF(เตรียมส่วนผสม!$C:$C,'รับ-จ่าย ประจำวัน'!$B274,เตรียมส่วนผสม!K:K)+SUMIF(กวนไส้!$C:$C,'รับ-จ่าย ประจำวัน'!$B274,กวนไส้!K:K)+SUMIF(ผลิต1!$C:$C,'รับ-จ่าย ประจำวัน'!$B274,ผลิต1!K:K)+SUMIF(ผลิต2!$C:$C,'รับ-จ่าย ประจำวัน'!$B274,ผลิต2!K:K)+SUMIF(เส้นแต่งหน้าขนมเค้ก!$C:$C,'รับ-จ่าย ประจำวัน'!$B274,เส้นแต่งหน้าขนมเค้ก!K:K)+SUMIF(แพ็ค!$C:$C,'รับ-จ่าย ประจำวัน'!$B274,แพ็ค!K:K)+SUMIF(ธุรการ!$C:$C,'รับ-จ่าย ประจำวัน'!$B274,ธุรการ!K:K)+SUMIF(เส้นแต่งหน้าขนมปัง!$C:$C,'รับ-จ่าย ประจำวัน'!$B274,เส้นแต่งหน้าขนมปัง!K:K)+SUMIF('วางแผนBC,CJ'!$C:$C,'รับ-จ่าย ประจำวัน'!$B274,'วางแผนBC,CJ'!K:K)+SUMIF(RD!$C:$C,'รับ-จ่าย ประจำวัน'!$B274,RD!K:K)+SUMIF('FG,ออนไล,คัดแยก'!$C:$C,'รับ-จ่าย ประจำวัน'!$B274,'FG,ออนไล,คัดแยก'!K:K)</f>
        <v>0</v>
      </c>
      <c r="AS274" s="16">
        <f>SUMIF(เตรียมส่วนผสม!$C:$C,'รับ-จ่าย ประจำวัน'!$B274,เตรียมส่วนผสม!L:L)+SUMIF(กวนไส้!$C:$C,'รับ-จ่าย ประจำวัน'!$B274,กวนไส้!L:L)+SUMIF(ผลิต1!$C:$C,'รับ-จ่าย ประจำวัน'!$B274,ผลิต1!L:L)+SUMIF(ผลิต2!$C:$C,'รับ-จ่าย ประจำวัน'!$B274,ผลิต2!L:L)+SUMIF(เส้นแต่งหน้าขนมเค้ก!$C:$C,'รับ-จ่าย ประจำวัน'!$B274,เส้นแต่งหน้าขนมเค้ก!L:L)+SUMIF(แพ็ค!$C:$C,'รับ-จ่าย ประจำวัน'!$B274,แพ็ค!L:L)+SUMIF(ธุรการ!$C:$C,'รับ-จ่าย ประจำวัน'!$B274,ธุรการ!L:L)+SUMIF(เส้นแต่งหน้าขนมปัง!$C:$C,'รับ-จ่าย ประจำวัน'!$B274,เส้นแต่งหน้าขนมปัง!L:L)+SUMIF('วางแผนBC,CJ'!$C:$C,'รับ-จ่าย ประจำวัน'!$B274,'วางแผนBC,CJ'!L:L)+SUMIF(RD!$C:$C,'รับ-จ่าย ประจำวัน'!$B274,RD!L:L)+SUMIF('FG,ออนไล,คัดแยก'!$C:$C,'รับ-จ่าย ประจำวัน'!$B274,'FG,ออนไล,คัดแยก'!L:L)</f>
        <v>0</v>
      </c>
      <c r="AT274" s="16">
        <f>SUMIF(เตรียมส่วนผสม!$C:$C,'รับ-จ่าย ประจำวัน'!$B274,เตรียมส่วนผสม!M:M)+SUMIF(กวนไส้!$C:$C,'รับ-จ่าย ประจำวัน'!$B274,กวนไส้!M:M)+SUMIF(ผลิต1!$C:$C,'รับ-จ่าย ประจำวัน'!$B274,ผลิต1!M:M)+SUMIF(ผลิต2!$C:$C,'รับ-จ่าย ประจำวัน'!$B274,ผลิต2!M:M)+SUMIF(เส้นแต่งหน้าขนมเค้ก!$C:$C,'รับ-จ่าย ประจำวัน'!$B274,เส้นแต่งหน้าขนมเค้ก!M:M)+SUMIF(แพ็ค!$C:$C,'รับ-จ่าย ประจำวัน'!$B274,แพ็ค!M:M)+SUMIF(ธุรการ!$C:$C,'รับ-จ่าย ประจำวัน'!$B274,ธุรการ!M:M)+SUMIF(เส้นแต่งหน้าขนมปัง!$C:$C,'รับ-จ่าย ประจำวัน'!$B274,เส้นแต่งหน้าขนมปัง!M:M)+SUMIF('วางแผนBC,CJ'!$C:$C,'รับ-จ่าย ประจำวัน'!$B274,'วางแผนBC,CJ'!M:M)+SUMIF(RD!$C:$C,'รับ-จ่าย ประจำวัน'!$B274,RD!M:M)+SUMIF('FG,ออนไล,คัดแยก'!$C:$C,'รับ-จ่าย ประจำวัน'!$B274,'FG,ออนไล,คัดแยก'!M:M)</f>
        <v>0</v>
      </c>
      <c r="AU274" s="16">
        <f>SUMIF(เตรียมส่วนผสม!$C:$C,'รับ-จ่าย ประจำวัน'!$B274,เตรียมส่วนผสม!N:N)+SUMIF(กวนไส้!$C:$C,'รับ-จ่าย ประจำวัน'!$B274,กวนไส้!N:N)+SUMIF(ผลิต1!$C:$C,'รับ-จ่าย ประจำวัน'!$B274,ผลิต1!N:N)+SUMIF(ผลิต2!$C:$C,'รับ-จ่าย ประจำวัน'!$B274,ผลิต2!N:N)+SUMIF(เส้นแต่งหน้าขนมเค้ก!$C:$C,'รับ-จ่าย ประจำวัน'!$B274,เส้นแต่งหน้าขนมเค้ก!N:N)+SUMIF(แพ็ค!$C:$C,'รับ-จ่าย ประจำวัน'!$B274,แพ็ค!N:N)+SUMIF(ธุรการ!$C:$C,'รับ-จ่าย ประจำวัน'!$B274,ธุรการ!N:N)+SUMIF(เส้นแต่งหน้าขนมปัง!$C:$C,'รับ-จ่าย ประจำวัน'!$B274,เส้นแต่งหน้าขนมปัง!N:N)+SUMIF('วางแผนBC,CJ'!$C:$C,'รับ-จ่าย ประจำวัน'!$B274,'วางแผนBC,CJ'!N:N)+SUMIF(RD!$C:$C,'รับ-จ่าย ประจำวัน'!$B274,RD!N:N)+SUMIF('FG,ออนไล,คัดแยก'!$C:$C,'รับ-จ่าย ประจำวัน'!$B274,'FG,ออนไล,คัดแยก'!N:N)</f>
        <v>0</v>
      </c>
      <c r="AV274" s="16">
        <f>SUMIF(เตรียมส่วนผสม!$C:$C,'รับ-จ่าย ประจำวัน'!$B274,เตรียมส่วนผสม!O:O)+SUMIF(กวนไส้!$C:$C,'รับ-จ่าย ประจำวัน'!$B274,กวนไส้!O:O)+SUMIF(ผลิต1!$C:$C,'รับ-จ่าย ประจำวัน'!$B274,ผลิต1!O:O)+SUMIF(ผลิต2!$C:$C,'รับ-จ่าย ประจำวัน'!$B274,ผลิต2!O:O)+SUMIF(เส้นแต่งหน้าขนมเค้ก!$C:$C,'รับ-จ่าย ประจำวัน'!$B274,เส้นแต่งหน้าขนมเค้ก!O:O)+SUMIF(แพ็ค!$C:$C,'รับ-จ่าย ประจำวัน'!$B274,แพ็ค!O:O)+SUMIF(ธุรการ!$C:$C,'รับ-จ่าย ประจำวัน'!$B274,ธุรการ!O:O)+SUMIF(เส้นแต่งหน้าขนมปัง!$C:$C,'รับ-จ่าย ประจำวัน'!$B274,เส้นแต่งหน้าขนมปัง!O:O)+SUMIF('วางแผนBC,CJ'!$C:$C,'รับ-จ่าย ประจำวัน'!$B274,'วางแผนBC,CJ'!O:O)+SUMIF(RD!$C:$C,'รับ-จ่าย ประจำวัน'!$B274,RD!O:O)+SUMIF('FG,ออนไล,คัดแยก'!$C:$C,'รับ-จ่าย ประจำวัน'!$B274,'FG,ออนไล,คัดแยก'!O:O)</f>
        <v>0</v>
      </c>
      <c r="AW274" s="16">
        <f>SUMIF(เตรียมส่วนผสม!$C:$C,'รับ-จ่าย ประจำวัน'!$B274,เตรียมส่วนผสม!P:P)+SUMIF(กวนไส้!$C:$C,'รับ-จ่าย ประจำวัน'!$B274,กวนไส้!P:P)+SUMIF(ผลิต1!$C:$C,'รับ-จ่าย ประจำวัน'!$B274,ผลิต1!P:P)+SUMIF(ผลิต2!$C:$C,'รับ-จ่าย ประจำวัน'!$B274,ผลิต2!P:P)+SUMIF(เส้นแต่งหน้าขนมเค้ก!$C:$C,'รับ-จ่าย ประจำวัน'!$B274,เส้นแต่งหน้าขนมเค้ก!P:P)+SUMIF(แพ็ค!$C:$C,'รับ-จ่าย ประจำวัน'!$B274,แพ็ค!P:P)+SUMIF(ธุรการ!$C:$C,'รับ-จ่าย ประจำวัน'!$B274,ธุรการ!P:P)+SUMIF(เส้นแต่งหน้าขนมปัง!$C:$C,'รับ-จ่าย ประจำวัน'!$B274,เส้นแต่งหน้าขนมปัง!P:P)+SUMIF('วางแผนBC,CJ'!$C:$C,'รับ-จ่าย ประจำวัน'!$B274,'วางแผนBC,CJ'!P:P)+SUMIF(RD!$C:$C,'รับ-จ่าย ประจำวัน'!$B274,RD!P:P)+SUMIF('FG,ออนไล,คัดแยก'!$C:$C,'รับ-จ่าย ประจำวัน'!$B274,'FG,ออนไล,คัดแยก'!P:P)</f>
        <v>0</v>
      </c>
      <c r="AX274" s="16">
        <f>SUMIF(เตรียมส่วนผสม!$C:$C,'รับ-จ่าย ประจำวัน'!$B274,เตรียมส่วนผสม!Q:Q)+SUMIF(กวนไส้!$C:$C,'รับ-จ่าย ประจำวัน'!$B274,กวนไส้!Q:Q)+SUMIF(ผลิต1!$C:$C,'รับ-จ่าย ประจำวัน'!$B274,ผลิต1!Q:Q)+SUMIF(ผลิต2!$C:$C,'รับ-จ่าย ประจำวัน'!$B274,ผลิต2!Q:Q)+SUMIF(เส้นแต่งหน้าขนมเค้ก!$C:$C,'รับ-จ่าย ประจำวัน'!$B274,เส้นแต่งหน้าขนมเค้ก!Q:Q)+SUMIF(แพ็ค!$C:$C,'รับ-จ่าย ประจำวัน'!$B274,แพ็ค!Q:Q)+SUMIF(ธุรการ!$C:$C,'รับ-จ่าย ประจำวัน'!$B274,ธุรการ!Q:Q)+SUMIF(เส้นแต่งหน้าขนมปัง!$C:$C,'รับ-จ่าย ประจำวัน'!$B274,เส้นแต่งหน้าขนมปัง!Q:Q)+SUMIF('วางแผนBC,CJ'!$C:$C,'รับ-จ่าย ประจำวัน'!$B274,'วางแผนBC,CJ'!Q:Q)+SUMIF(RD!$C:$C,'รับ-จ่าย ประจำวัน'!$B274,RD!Q:Q)+SUMIF('FG,ออนไล,คัดแยก'!$C:$C,'รับ-จ่าย ประจำวัน'!$B274,'FG,ออนไล,คัดแยก'!Q:Q)</f>
        <v>0</v>
      </c>
      <c r="AY274" s="16">
        <f>SUMIF(เตรียมส่วนผสม!$C:$C,'รับ-จ่าย ประจำวัน'!$B274,เตรียมส่วนผสม!R:R)+SUMIF(กวนไส้!$C:$C,'รับ-จ่าย ประจำวัน'!$B274,กวนไส้!R:R)+SUMIF(ผลิต1!$C:$C,'รับ-จ่าย ประจำวัน'!$B274,ผลิต1!R:R)+SUMIF(ผลิต2!$C:$C,'รับ-จ่าย ประจำวัน'!$B274,ผลิต2!R:R)+SUMIF(เส้นแต่งหน้าขนมเค้ก!$C:$C,'รับ-จ่าย ประจำวัน'!$B274,เส้นแต่งหน้าขนมเค้ก!R:R)+SUMIF(แพ็ค!$C:$C,'รับ-จ่าย ประจำวัน'!$B274,แพ็ค!R:R)+SUMIF(ธุรการ!$C:$C,'รับ-จ่าย ประจำวัน'!$B274,ธุรการ!R:R)+SUMIF(เส้นแต่งหน้าขนมปัง!$C:$C,'รับ-จ่าย ประจำวัน'!$B274,เส้นแต่งหน้าขนมปัง!R:R)+SUMIF('วางแผนBC,CJ'!$C:$C,'รับ-จ่าย ประจำวัน'!$B274,'วางแผนBC,CJ'!R:R)+SUMIF(RD!$C:$C,'รับ-จ่าย ประจำวัน'!$B274,RD!R:R)+SUMIF('FG,ออนไล,คัดแยก'!$C:$C,'รับ-จ่าย ประจำวัน'!$B274,'FG,ออนไล,คัดแยก'!R:R)</f>
        <v>0</v>
      </c>
      <c r="AZ274" s="16">
        <f>SUMIF(เตรียมส่วนผสม!$C:$C,'รับ-จ่าย ประจำวัน'!$B274,เตรียมส่วนผสม!S:S)+SUMIF(กวนไส้!$C:$C,'รับ-จ่าย ประจำวัน'!$B274,กวนไส้!S:S)+SUMIF(ผลิต1!$C:$C,'รับ-จ่าย ประจำวัน'!$B274,ผลิต1!S:S)+SUMIF(ผลิต2!$C:$C,'รับ-จ่าย ประจำวัน'!$B274,ผลิต2!S:S)+SUMIF(เส้นแต่งหน้าขนมเค้ก!$C:$C,'รับ-จ่าย ประจำวัน'!$B274,เส้นแต่งหน้าขนมเค้ก!S:S)+SUMIF(แพ็ค!$C:$C,'รับ-จ่าย ประจำวัน'!$B274,แพ็ค!S:S)+SUMIF(ธุรการ!$C:$C,'รับ-จ่าย ประจำวัน'!$B274,ธุรการ!S:S)+SUMIF(เส้นแต่งหน้าขนมปัง!$C:$C,'รับ-จ่าย ประจำวัน'!$B274,เส้นแต่งหน้าขนมปัง!S:S)+SUMIF('วางแผนBC,CJ'!$C:$C,'รับ-จ่าย ประจำวัน'!$B274,'วางแผนBC,CJ'!S:S)+SUMIF(RD!$C:$C,'รับ-จ่าย ประจำวัน'!$B274,RD!S:S)+SUMIF('FG,ออนไล,คัดแยก'!$C:$C,'รับ-จ่าย ประจำวัน'!$B274,'FG,ออนไล,คัดแยก'!S:S)</f>
        <v>0</v>
      </c>
      <c r="BA274" s="16">
        <f>SUMIF(เตรียมส่วนผสม!$C:$C,'รับ-จ่าย ประจำวัน'!$B274,เตรียมส่วนผสม!T:T)+SUMIF(กวนไส้!$C:$C,'รับ-จ่าย ประจำวัน'!$B274,กวนไส้!T:T)+SUMIF(ผลิต1!$C:$C,'รับ-จ่าย ประจำวัน'!$B274,ผลิต1!T:T)+SUMIF(ผลิต2!$C:$C,'รับ-จ่าย ประจำวัน'!$B274,ผลิต2!T:T)+SUMIF(เส้นแต่งหน้าขนมเค้ก!$C:$C,'รับ-จ่าย ประจำวัน'!$B274,เส้นแต่งหน้าขนมเค้ก!T:T)+SUMIF(แพ็ค!$C:$C,'รับ-จ่าย ประจำวัน'!$B274,แพ็ค!T:T)+SUMIF(ธุรการ!$C:$C,'รับ-จ่าย ประจำวัน'!$B274,ธุรการ!T:T)+SUMIF(เส้นแต่งหน้าขนมปัง!$C:$C,'รับ-จ่าย ประจำวัน'!$B274,เส้นแต่งหน้าขนมปัง!T:T)+SUMIF('วางแผนBC,CJ'!$C:$C,'รับ-จ่าย ประจำวัน'!$B274,'วางแผนBC,CJ'!T:T)+SUMIF(RD!$C:$C,'รับ-จ่าย ประจำวัน'!$B274,RD!T:T)+SUMIF('FG,ออนไล,คัดแยก'!$C:$C,'รับ-จ่าย ประจำวัน'!$B274,'FG,ออนไล,คัดแยก'!T:T)</f>
        <v>0</v>
      </c>
      <c r="BB274" s="16">
        <f>SUMIF(เตรียมส่วนผสม!$C:$C,'รับ-จ่าย ประจำวัน'!$B274,เตรียมส่วนผสม!U:U)+SUMIF(กวนไส้!$C:$C,'รับ-จ่าย ประจำวัน'!$B274,กวนไส้!U:U)+SUMIF(ผลิต1!$C:$C,'รับ-จ่าย ประจำวัน'!$B274,ผลิต1!U:U)+SUMIF(ผลิต2!$C:$C,'รับ-จ่าย ประจำวัน'!$B274,ผลิต2!U:U)+SUMIF(เส้นแต่งหน้าขนมเค้ก!$C:$C,'รับ-จ่าย ประจำวัน'!$B274,เส้นแต่งหน้าขนมเค้ก!U:U)+SUMIF(แพ็ค!$C:$C,'รับ-จ่าย ประจำวัน'!$B274,แพ็ค!U:U)+SUMIF(ธุรการ!$C:$C,'รับ-จ่าย ประจำวัน'!$B274,ธุรการ!U:U)+SUMIF(เส้นแต่งหน้าขนมปัง!$C:$C,'รับ-จ่าย ประจำวัน'!$B274,เส้นแต่งหน้าขนมปัง!U:U)+SUMIF('วางแผนBC,CJ'!$C:$C,'รับ-จ่าย ประจำวัน'!$B274,'วางแผนBC,CJ'!U:U)+SUMIF(RD!$C:$C,'รับ-จ่าย ประจำวัน'!$B274,RD!U:U)+SUMIF('FG,ออนไล,คัดแยก'!$C:$C,'รับ-จ่าย ประจำวัน'!$B274,'FG,ออนไล,คัดแยก'!U:U)</f>
        <v>0</v>
      </c>
      <c r="BC274" s="16">
        <f>SUMIF(เตรียมส่วนผสม!$C:$C,'รับ-จ่าย ประจำวัน'!$B274,เตรียมส่วนผสม!V:V)+SUMIF(กวนไส้!$C:$C,'รับ-จ่าย ประจำวัน'!$B274,กวนไส้!V:V)+SUMIF(ผลิต1!$C:$C,'รับ-จ่าย ประจำวัน'!$B274,ผลิต1!V:V)+SUMIF(ผลิต2!$C:$C,'รับ-จ่าย ประจำวัน'!$B274,ผลิต2!V:V)+SUMIF(เส้นแต่งหน้าขนมเค้ก!$C:$C,'รับ-จ่าย ประจำวัน'!$B274,เส้นแต่งหน้าขนมเค้ก!V:V)+SUMIF(แพ็ค!$C:$C,'รับ-จ่าย ประจำวัน'!$B274,แพ็ค!V:V)+SUMIF(ธุรการ!$C:$C,'รับ-จ่าย ประจำวัน'!$B274,ธุรการ!V:V)+SUMIF(เส้นแต่งหน้าขนมปัง!$C:$C,'รับ-จ่าย ประจำวัน'!$B274,เส้นแต่งหน้าขนมปัง!V:V)+SUMIF('วางแผนBC,CJ'!$C:$C,'รับ-จ่าย ประจำวัน'!$B274,'วางแผนBC,CJ'!V:V)+SUMIF(RD!$C:$C,'รับ-จ่าย ประจำวัน'!$B274,RD!V:V)+SUMIF('FG,ออนไล,คัดแยก'!$C:$C,'รับ-จ่าย ประจำวัน'!$B274,'FG,ออนไล,คัดแยก'!V:V)</f>
        <v>0</v>
      </c>
      <c r="BD274" s="16">
        <f>SUMIF(เตรียมส่วนผสม!$C:$C,'รับ-จ่าย ประจำวัน'!$B274,เตรียมส่วนผสม!W:W)+SUMIF(กวนไส้!$C:$C,'รับ-จ่าย ประจำวัน'!$B274,กวนไส้!W:W)+SUMIF(ผลิต1!$C:$C,'รับ-จ่าย ประจำวัน'!$B274,ผลิต1!W:W)+SUMIF(ผลิต2!$C:$C,'รับ-จ่าย ประจำวัน'!$B274,ผลิต2!W:W)+SUMIF(เส้นแต่งหน้าขนมเค้ก!$C:$C,'รับ-จ่าย ประจำวัน'!$B274,เส้นแต่งหน้าขนมเค้ก!W:W)+SUMIF(แพ็ค!$C:$C,'รับ-จ่าย ประจำวัน'!$B274,แพ็ค!W:W)+SUMIF(ธุรการ!$C:$C,'รับ-จ่าย ประจำวัน'!$B274,ธุรการ!W:W)+SUMIF(เส้นแต่งหน้าขนมปัง!$C:$C,'รับ-จ่าย ประจำวัน'!$B274,เส้นแต่งหน้าขนมปัง!W:W)+SUMIF('วางแผนBC,CJ'!$C:$C,'รับ-จ่าย ประจำวัน'!$B274,'วางแผนBC,CJ'!W:W)+SUMIF(RD!$C:$C,'รับ-จ่าย ประจำวัน'!$B274,RD!W:W)+SUMIF('FG,ออนไล,คัดแยก'!$C:$C,'รับ-จ่าย ประจำวัน'!$B274,'FG,ออนไล,คัดแยก'!W:W)</f>
        <v>0</v>
      </c>
      <c r="BE274" s="16">
        <f>SUMIF(เตรียมส่วนผสม!$C:$C,'รับ-จ่าย ประจำวัน'!$B274,เตรียมส่วนผสม!X:X)+SUMIF(กวนไส้!$C:$C,'รับ-จ่าย ประจำวัน'!$B274,กวนไส้!X:X)+SUMIF(ผลิต1!$C:$C,'รับ-จ่าย ประจำวัน'!$B274,ผลิต1!X:X)+SUMIF(ผลิต2!$C:$C,'รับ-จ่าย ประจำวัน'!$B274,ผลิต2!X:X)+SUMIF(เส้นแต่งหน้าขนมเค้ก!$C:$C,'รับ-จ่าย ประจำวัน'!$B274,เส้นแต่งหน้าขนมเค้ก!X:X)+SUMIF(แพ็ค!$C:$C,'รับ-จ่าย ประจำวัน'!$B274,แพ็ค!X:X)+SUMIF(ธุรการ!$C:$C,'รับ-จ่าย ประจำวัน'!$B274,ธุรการ!X:X)+SUMIF(เส้นแต่งหน้าขนมปัง!$C:$C,'รับ-จ่าย ประจำวัน'!$B274,เส้นแต่งหน้าขนมปัง!X:X)+SUMIF('วางแผนBC,CJ'!$C:$C,'รับ-จ่าย ประจำวัน'!$B274,'วางแผนBC,CJ'!X:X)+SUMIF(RD!$C:$C,'รับ-จ่าย ประจำวัน'!$B274,RD!X:X)+SUMIF('FG,ออนไล,คัดแยก'!$C:$C,'รับ-จ่าย ประจำวัน'!$B274,'FG,ออนไล,คัดแยก'!X:X)</f>
        <v>0</v>
      </c>
      <c r="BF274" s="16">
        <f>SUMIF(เตรียมส่วนผสม!$C:$C,'รับ-จ่าย ประจำวัน'!$B274,เตรียมส่วนผสม!Y:Y)+SUMIF(กวนไส้!$C:$C,'รับ-จ่าย ประจำวัน'!$B274,กวนไส้!Y:Y)+SUMIF(ผลิต1!$C:$C,'รับ-จ่าย ประจำวัน'!$B274,ผลิต1!Y:Y)+SUMIF(ผลิต2!$C:$C,'รับ-จ่าย ประจำวัน'!$B274,ผลิต2!Y:Y)+SUMIF(เส้นแต่งหน้าขนมเค้ก!$C:$C,'รับ-จ่าย ประจำวัน'!$B274,เส้นแต่งหน้าขนมเค้ก!Y:Y)+SUMIF(แพ็ค!$C:$C,'รับ-จ่าย ประจำวัน'!$B274,แพ็ค!Y:Y)+SUMIF(ธุรการ!$C:$C,'รับ-จ่าย ประจำวัน'!$B274,ธุรการ!Y:Y)+SUMIF(เส้นแต่งหน้าขนมปัง!$C:$C,'รับ-จ่าย ประจำวัน'!$B274,เส้นแต่งหน้าขนมปัง!Y:Y)+SUMIF('วางแผนBC,CJ'!$C:$C,'รับ-จ่าย ประจำวัน'!$B274,'วางแผนBC,CJ'!Y:Y)+SUMIF(RD!$C:$C,'รับ-จ่าย ประจำวัน'!$B274,RD!Y:Y)+SUMIF('FG,ออนไล,คัดแยก'!$C:$C,'รับ-จ่าย ประจำวัน'!$B274,'FG,ออนไล,คัดแยก'!Y:Y)</f>
        <v>0</v>
      </c>
      <c r="BG274" s="16">
        <f>SUMIF(เตรียมส่วนผสม!$C:$C,'รับ-จ่าย ประจำวัน'!$B274,เตรียมส่วนผสม!Z:Z)+SUMIF(กวนไส้!$C:$C,'รับ-จ่าย ประจำวัน'!$B274,กวนไส้!Z:Z)+SUMIF(ผลิต1!$C:$C,'รับ-จ่าย ประจำวัน'!$B274,ผลิต1!Z:Z)+SUMIF(ผลิต2!$C:$C,'รับ-จ่าย ประจำวัน'!$B274,ผลิต2!Z:Z)+SUMIF(เส้นแต่งหน้าขนมเค้ก!$C:$C,'รับ-จ่าย ประจำวัน'!$B274,เส้นแต่งหน้าขนมเค้ก!Z:Z)+SUMIF(แพ็ค!$C:$C,'รับ-จ่าย ประจำวัน'!$B274,แพ็ค!Z:Z)+SUMIF(ธุรการ!$C:$C,'รับ-จ่าย ประจำวัน'!$B274,ธุรการ!Z:Z)+SUMIF(เส้นแต่งหน้าขนมปัง!$C:$C,'รับ-จ่าย ประจำวัน'!$B274,เส้นแต่งหน้าขนมปัง!Z:Z)+SUMIF('วางแผนBC,CJ'!$C:$C,'รับ-จ่าย ประจำวัน'!$B274,'วางแผนBC,CJ'!Z:Z)+SUMIF(RD!$C:$C,'รับ-จ่าย ประจำวัน'!$B274,RD!Z:Z)+SUMIF('FG,ออนไล,คัดแยก'!$C:$C,'รับ-จ่าย ประจำวัน'!$B274,'FG,ออนไล,คัดแยก'!Z:Z)</f>
        <v>0</v>
      </c>
      <c r="BH274" s="16">
        <f>SUMIF(เตรียมส่วนผสม!$C:$C,'รับ-จ่าย ประจำวัน'!$B274,เตรียมส่วนผสม!AA:AA)+SUMIF(กวนไส้!$C:$C,'รับ-จ่าย ประจำวัน'!$B274,กวนไส้!AA:AA)+SUMIF(ผลิต1!$C:$C,'รับ-จ่าย ประจำวัน'!$B274,ผลิต1!AA:AA)+SUMIF(ผลิต2!$C:$C,'รับ-จ่าย ประจำวัน'!$B274,ผลิต2!AA:AA)+SUMIF(เส้นแต่งหน้าขนมเค้ก!$C:$C,'รับ-จ่าย ประจำวัน'!$B274,เส้นแต่งหน้าขนมเค้ก!AA:AA)+SUMIF(แพ็ค!$C:$C,'รับ-จ่าย ประจำวัน'!$B274,แพ็ค!AA:AA)+SUMIF(ธุรการ!$C:$C,'รับ-จ่าย ประจำวัน'!$B274,ธุรการ!AA:AA)+SUMIF(เส้นแต่งหน้าขนมปัง!$C:$C,'รับ-จ่าย ประจำวัน'!$B274,เส้นแต่งหน้าขนมปัง!AA:AA)+SUMIF('วางแผนBC,CJ'!$C:$C,'รับ-จ่าย ประจำวัน'!$B274,'วางแผนBC,CJ'!AA:AA)+SUMIF(RD!$C:$C,'รับ-จ่าย ประจำวัน'!$B274,RD!AA:AA)+SUMIF('FG,ออนไล,คัดแยก'!$C:$C,'รับ-จ่าย ประจำวัน'!$B274,'FG,ออนไล,คัดแยก'!AA:AA)</f>
        <v>0</v>
      </c>
      <c r="BI274" s="16">
        <f>SUMIF(เตรียมส่วนผสม!$C:$C,'รับ-จ่าย ประจำวัน'!$B274,เตรียมส่วนผสม!AB:AB)+SUMIF(กวนไส้!$C:$C,'รับ-จ่าย ประจำวัน'!$B274,กวนไส้!AB:AB)+SUMIF(ผลิต1!$C:$C,'รับ-จ่าย ประจำวัน'!$B274,ผลิต1!AB:AB)+SUMIF(ผลิต2!$C:$C,'รับ-จ่าย ประจำวัน'!$B274,ผลิต2!AB:AB)+SUMIF(เส้นแต่งหน้าขนมเค้ก!$C:$C,'รับ-จ่าย ประจำวัน'!$B274,เส้นแต่งหน้าขนมเค้ก!AB:AB)+SUMIF(แพ็ค!$C:$C,'รับ-จ่าย ประจำวัน'!$B274,แพ็ค!AB:AB)+SUMIF(ธุรการ!$C:$C,'รับ-จ่าย ประจำวัน'!$B274,ธุรการ!AB:AB)+SUMIF(เส้นแต่งหน้าขนมปัง!$C:$C,'รับ-จ่าย ประจำวัน'!$B274,เส้นแต่งหน้าขนมปัง!AB:AB)+SUMIF('วางแผนBC,CJ'!$C:$C,'รับ-จ่าย ประจำวัน'!$B274,'วางแผนBC,CJ'!AB:AB)+SUMIF(RD!$C:$C,'รับ-จ่าย ประจำวัน'!$B274,RD!AB:AB)+SUMIF('FG,ออนไล,คัดแยก'!$C:$C,'รับ-จ่าย ประจำวัน'!$B274,'FG,ออนไล,คัดแยก'!AB:AB)</f>
        <v>0</v>
      </c>
      <c r="BJ274" s="16">
        <f>SUMIF(เตรียมส่วนผสม!$C:$C,'รับ-จ่าย ประจำวัน'!$B274,เตรียมส่วนผสม!AC:AC)+SUMIF(กวนไส้!$C:$C,'รับ-จ่าย ประจำวัน'!$B274,กวนไส้!AC:AC)+SUMIF(ผลิต1!$C:$C,'รับ-จ่าย ประจำวัน'!$B274,ผลิต1!AC:AC)+SUMIF(ผลิต2!$C:$C,'รับ-จ่าย ประจำวัน'!$B274,ผลิต2!AC:AC)+SUMIF(เส้นแต่งหน้าขนมเค้ก!$C:$C,'รับ-จ่าย ประจำวัน'!$B274,เส้นแต่งหน้าขนมเค้ก!AC:AC)+SUMIF(แพ็ค!$C:$C,'รับ-จ่าย ประจำวัน'!$B274,แพ็ค!AC:AC)+SUMIF(ธุรการ!$C:$C,'รับ-จ่าย ประจำวัน'!$B274,ธุรการ!AC:AC)+SUMIF(เส้นแต่งหน้าขนมปัง!$C:$C,'รับ-จ่าย ประจำวัน'!$B274,เส้นแต่งหน้าขนมปัง!AC:AC)+SUMIF('วางแผนBC,CJ'!$C:$C,'รับ-จ่าย ประจำวัน'!$B274,'วางแผนBC,CJ'!AC:AC)+SUMIF(RD!$C:$C,'รับ-จ่าย ประจำวัน'!$B274,RD!AC:AC)+SUMIF('FG,ออนไล,คัดแยก'!$C:$C,'รับ-จ่าย ประจำวัน'!$B274,'FG,ออนไล,คัดแยก'!AC:AC)</f>
        <v>0</v>
      </c>
      <c r="BK274" s="16">
        <f>SUMIF(เตรียมส่วนผสม!$C:$C,'รับ-จ่าย ประจำวัน'!$B274,เตรียมส่วนผสม!AD:AD)+SUMIF(กวนไส้!$C:$C,'รับ-จ่าย ประจำวัน'!$B274,กวนไส้!AD:AD)+SUMIF(ผลิต1!$C:$C,'รับ-จ่าย ประจำวัน'!$B274,ผลิต1!AD:AD)+SUMIF(ผลิต2!$C:$C,'รับ-จ่าย ประจำวัน'!$B274,ผลิต2!AD:AD)+SUMIF(เส้นแต่งหน้าขนมเค้ก!$C:$C,'รับ-จ่าย ประจำวัน'!$B274,เส้นแต่งหน้าขนมเค้ก!AD:AD)+SUMIF(แพ็ค!$C:$C,'รับ-จ่าย ประจำวัน'!$B274,แพ็ค!AD:AD)+SUMIF(ธุรการ!$C:$C,'รับ-จ่าย ประจำวัน'!$B274,ธุรการ!AD:AD)+SUMIF(เส้นแต่งหน้าขนมปัง!$C:$C,'รับ-จ่าย ประจำวัน'!$B274,เส้นแต่งหน้าขนมปัง!AD:AD)+SUMIF('วางแผนBC,CJ'!$C:$C,'รับ-จ่าย ประจำวัน'!$B274,'วางแผนBC,CJ'!AD:AD)+SUMIF(RD!$C:$C,'รับ-จ่าย ประจำวัน'!$B274,RD!AD:AD)+SUMIF('FG,ออนไล,คัดแยก'!$C:$C,'รับ-จ่าย ประจำวัน'!$B274,'FG,ออนไล,คัดแยก'!AD:AD)</f>
        <v>0</v>
      </c>
      <c r="BL274" s="16">
        <f>SUMIF(เตรียมส่วนผสม!$C:$C,'รับ-จ่าย ประจำวัน'!$B274,เตรียมส่วนผสม!AE:AE)+SUMIF(กวนไส้!$C:$C,'รับ-จ่าย ประจำวัน'!$B274,กวนไส้!AE:AE)+SUMIF(ผลิต1!$C:$C,'รับ-จ่าย ประจำวัน'!$B274,ผลิต1!AE:AE)+SUMIF(ผลิต2!$C:$C,'รับ-จ่าย ประจำวัน'!$B274,ผลิต2!AE:AE)+SUMIF(เส้นแต่งหน้าขนมเค้ก!$C:$C,'รับ-จ่าย ประจำวัน'!$B274,เส้นแต่งหน้าขนมเค้ก!AE:AE)+SUMIF(แพ็ค!$C:$C,'รับ-จ่าย ประจำวัน'!$B274,แพ็ค!AE:AE)+SUMIF(ธุรการ!$C:$C,'รับ-จ่าย ประจำวัน'!$B274,ธุรการ!AE:AE)+SUMIF(เส้นแต่งหน้าขนมปัง!$C:$C,'รับ-จ่าย ประจำวัน'!$B274,เส้นแต่งหน้าขนมปัง!AE:AE)+SUMIF('วางแผนBC,CJ'!$C:$C,'รับ-จ่าย ประจำวัน'!$B274,'วางแผนBC,CJ'!AE:AE)+SUMIF(RD!$C:$C,'รับ-จ่าย ประจำวัน'!$B274,RD!AE:AE)+SUMIF('FG,ออนไล,คัดแยก'!$C:$C,'รับ-จ่าย ประจำวัน'!$B274,'FG,ออนไล,คัดแยก'!AE:AE)</f>
        <v>0</v>
      </c>
      <c r="BM274" s="16">
        <f>SUMIF(เตรียมส่วนผสม!$C:$C,'รับ-จ่าย ประจำวัน'!$B274,เตรียมส่วนผสม!AF:AF)+SUMIF(กวนไส้!$C:$C,'รับ-จ่าย ประจำวัน'!$B274,กวนไส้!AF:AF)+SUMIF(ผลิต1!$C:$C,'รับ-จ่าย ประจำวัน'!$B274,ผลิต1!AF:AF)+SUMIF(ผลิต2!$C:$C,'รับ-จ่าย ประจำวัน'!$B274,ผลิต2!AF:AF)+SUMIF(เส้นแต่งหน้าขนมเค้ก!$C:$C,'รับ-จ่าย ประจำวัน'!$B274,เส้นแต่งหน้าขนมเค้ก!AF:AF)+SUMIF(แพ็ค!$C:$C,'รับ-จ่าย ประจำวัน'!$B274,แพ็ค!AF:AF)+SUMIF(ธุรการ!$C:$C,'รับ-จ่าย ประจำวัน'!$B274,ธุรการ!AF:AF)+SUMIF(เส้นแต่งหน้าขนมปัง!$C:$C,'รับ-จ่าย ประจำวัน'!$B274,เส้นแต่งหน้าขนมปัง!AF:AF)+SUMIF('วางแผนBC,CJ'!$C:$C,'รับ-จ่าย ประจำวัน'!$B274,'วางแผนBC,CJ'!AF:AF)+SUMIF(RD!$C:$C,'รับ-จ่าย ประจำวัน'!$B274,RD!AF:AF)+SUMIF('FG,ออนไล,คัดแยก'!$C:$C,'รับ-จ่าย ประจำวัน'!$B274,'FG,ออนไล,คัดแยก'!AF:AF)</f>
        <v>0</v>
      </c>
      <c r="BN274" s="16">
        <f>SUMIF(เตรียมส่วนผสม!$C:$C,'รับ-จ่าย ประจำวัน'!$B274,เตรียมส่วนผสม!AG:AG)+SUMIF(กวนไส้!$C:$C,'รับ-จ่าย ประจำวัน'!$B274,กวนไส้!AG:AG)+SUMIF(ผลิต1!$C:$C,'รับ-จ่าย ประจำวัน'!$B274,ผลิต1!AG:AG)+SUMIF(ผลิต2!$C:$C,'รับ-จ่าย ประจำวัน'!$B274,ผลิต2!AG:AG)+SUMIF(เส้นแต่งหน้าขนมเค้ก!$C:$C,'รับ-จ่าย ประจำวัน'!$B274,เส้นแต่งหน้าขนมเค้ก!AG:AG)+SUMIF(แพ็ค!$C:$C,'รับ-จ่าย ประจำวัน'!$B274,แพ็ค!AG:AG)+SUMIF(ธุรการ!$C:$C,'รับ-จ่าย ประจำวัน'!$B274,ธุรการ!AG:AG)+SUMIF(เส้นแต่งหน้าขนมปัง!$C:$C,'รับ-จ่าย ประจำวัน'!$B274,เส้นแต่งหน้าขนมปัง!AG:AG)+SUMIF('วางแผนBC,CJ'!$C:$C,'รับ-จ่าย ประจำวัน'!$B274,'วางแผนBC,CJ'!AG:AG)+SUMIF(RD!$C:$C,'รับ-จ่าย ประจำวัน'!$B274,RD!AG:AG)+SUMIF('FG,ออนไล,คัดแยก'!$C:$C,'รับ-จ่าย ประจำวัน'!$B274,'FG,ออนไล,คัดแยก'!AG:AG)</f>
        <v>0</v>
      </c>
      <c r="BO274" s="16">
        <f>SUMIF(เตรียมส่วนผสม!$C:$C,'รับ-จ่าย ประจำวัน'!$B274,เตรียมส่วนผสม!AH:AH)+SUMIF(กวนไส้!$C:$C,'รับ-จ่าย ประจำวัน'!$B274,กวนไส้!AH:AH)+SUMIF(ผลิต1!$C:$C,'รับ-จ่าย ประจำวัน'!$B274,ผลิต1!AH:AH)+SUMIF(ผลิต2!$C:$C,'รับ-จ่าย ประจำวัน'!$B274,ผลิต2!AH:AH)+SUMIF(เส้นแต่งหน้าขนมเค้ก!$C:$C,'รับ-จ่าย ประจำวัน'!$B274,เส้นแต่งหน้าขนมเค้ก!AH:AH)+SUMIF(แพ็ค!$C:$C,'รับ-จ่าย ประจำวัน'!$B274,แพ็ค!AH:AH)+SUMIF(ธุรการ!$C:$C,'รับ-จ่าย ประจำวัน'!$B274,ธุรการ!AH:AH)+SUMIF(เส้นแต่งหน้าขนมปัง!$C:$C,'รับ-จ่าย ประจำวัน'!$B274,เส้นแต่งหน้าขนมปัง!AH:AH)+SUMIF('วางแผนBC,CJ'!$C:$C,'รับ-จ่าย ประจำวัน'!$B274,'วางแผนBC,CJ'!AH:AH)+SUMIF(RD!$C:$C,'รับ-จ่าย ประจำวัน'!$B274,RD!AH:AH)+SUMIF('FG,ออนไล,คัดแยก'!$C:$C,'รับ-จ่าย ประจำวัน'!$B274,'FG,ออนไล,คัดแยก'!AH:AH)</f>
        <v>0</v>
      </c>
      <c r="BP274" s="16">
        <f>SUMIF(เตรียมส่วนผสม!$C:$C,'รับ-จ่าย ประจำวัน'!$B274,เตรียมส่วนผสม!AI:AI)+SUMIF(กวนไส้!$C:$C,'รับ-จ่าย ประจำวัน'!$B274,กวนไส้!AI:AI)+SUMIF(ผลิต1!$C:$C,'รับ-จ่าย ประจำวัน'!$B274,ผลิต1!AI:AI)+SUMIF(ผลิต2!$C:$C,'รับ-จ่าย ประจำวัน'!$B274,ผลิต2!AI:AI)+SUMIF(เส้นแต่งหน้าขนมเค้ก!$C:$C,'รับ-จ่าย ประจำวัน'!$B274,เส้นแต่งหน้าขนมเค้ก!AI:AI)+SUMIF(แพ็ค!$C:$C,'รับ-จ่าย ประจำวัน'!$B274,แพ็ค!AI:AI)+SUMIF(ธุรการ!$C:$C,'รับ-จ่าย ประจำวัน'!$B274,ธุรการ!AI:AI)+SUMIF(เส้นแต่งหน้าขนมปัง!$C:$C,'รับ-จ่าย ประจำวัน'!$B274,เส้นแต่งหน้าขนมปัง!AI:AI)+SUMIF('วางแผนBC,CJ'!$C:$C,'รับ-จ่าย ประจำวัน'!$B274,'วางแผนBC,CJ'!AI:AI)+SUMIF(RD!$C:$C,'รับ-จ่าย ประจำวัน'!$B274,RD!AI:AI)+SUMIF('FG,ออนไล,คัดแยก'!$C:$C,'รับ-จ่าย ประจำวัน'!$B274,'FG,ออนไล,คัดแยก'!AI:AI)</f>
        <v>0</v>
      </c>
      <c r="BQ274" s="16">
        <f>SUMIF(เตรียมส่วนผสม!$C:$C,'รับ-จ่าย ประจำวัน'!$B274,เตรียมส่วนผสม!AJ:AJ)+SUMIF(กวนไส้!$C:$C,'รับ-จ่าย ประจำวัน'!$B274,กวนไส้!AJ:AJ)+SUMIF(ผลิต1!$C:$C,'รับ-จ่าย ประจำวัน'!$B274,ผลิต1!AJ:AJ)+SUMIF(ผลิต2!$C:$C,'รับ-จ่าย ประจำวัน'!$B274,ผลิต2!AJ:AJ)+SUMIF(เส้นแต่งหน้าขนมเค้ก!$C:$C,'รับ-จ่าย ประจำวัน'!$B274,เส้นแต่งหน้าขนมเค้ก!AJ:AJ)+SUMIF(แพ็ค!$C:$C,'รับ-จ่าย ประจำวัน'!$B274,แพ็ค!AJ:AJ)+SUMIF(ธุรการ!$C:$C,'รับ-จ่าย ประจำวัน'!$B274,ธุรการ!AJ:AJ)+SUMIF(เส้นแต่งหน้าขนมปัง!$C:$C,'รับ-จ่าย ประจำวัน'!$B274,เส้นแต่งหน้าขนมปัง!AJ:AJ)+SUMIF('วางแผนBC,CJ'!$C:$C,'รับ-จ่าย ประจำวัน'!$B274,'วางแผนBC,CJ'!AJ:AJ)+SUMIF(RD!$C:$C,'รับ-จ่าย ประจำวัน'!$B274,RD!AJ:AJ)+SUMIF('FG,ออนไล,คัดแยก'!$C:$C,'รับ-จ่าย ประจำวัน'!$B274,'FG,ออนไล,คัดแยก'!AJ:AJ)</f>
        <v>0</v>
      </c>
      <c r="BR274" s="16">
        <f>SUMIF(เตรียมส่วนผสม!$C:$C,'รับ-จ่าย ประจำวัน'!$B274,เตรียมส่วนผสม!AK:AK)+SUMIF(กวนไส้!$C:$C,'รับ-จ่าย ประจำวัน'!$B274,กวนไส้!AK:AK)+SUMIF(ผลิต1!$C:$C,'รับ-จ่าย ประจำวัน'!$B274,ผลิต1!AK:AK)+SUMIF(ผลิต2!$C:$C,'รับ-จ่าย ประจำวัน'!$B274,ผลิต2!AK:AK)+SUMIF(เส้นแต่งหน้าขนมเค้ก!$C:$C,'รับ-จ่าย ประจำวัน'!$B274,เส้นแต่งหน้าขนมเค้ก!AK:AK)+SUMIF(แพ็ค!$C:$C,'รับ-จ่าย ประจำวัน'!$B274,แพ็ค!AK:AK)+SUMIF(ธุรการ!$C:$C,'รับ-จ่าย ประจำวัน'!$B274,ธุรการ!AK:AK)+SUMIF(เส้นแต่งหน้าขนมปัง!$C:$C,'รับ-จ่าย ประจำวัน'!$B274,เส้นแต่งหน้าขนมปัง!AK:AK)+SUMIF('วางแผนBC,CJ'!$C:$C,'รับ-จ่าย ประจำวัน'!$B274,'วางแผนBC,CJ'!AK:AK)+SUMIF(RD!$C:$C,'รับ-จ่าย ประจำวัน'!$B274,RD!AK:AK)+SUMIF('FG,ออนไล,คัดแยก'!$C:$C,'รับ-จ่าย ประจำวัน'!$B274,'FG,ออนไล,คัดแยก'!AK:AK)</f>
        <v>0</v>
      </c>
      <c r="BS274" s="16">
        <f>SUMIF(เตรียมส่วนผสม!$C:$C,'รับ-จ่าย ประจำวัน'!$B274,เตรียมส่วนผสม!AL:AL)+SUMIF(กวนไส้!$C:$C,'รับ-จ่าย ประจำวัน'!$B274,กวนไส้!AL:AL)+SUMIF(ผลิต1!$C:$C,'รับ-จ่าย ประจำวัน'!$B274,ผลิต1!AL:AL)+SUMIF(ผลิต2!$C:$C,'รับ-จ่าย ประจำวัน'!$B274,ผลิต2!AL:AL)+SUMIF(เส้นแต่งหน้าขนมเค้ก!$C:$C,'รับ-จ่าย ประจำวัน'!$B274,เส้นแต่งหน้าขนมเค้ก!AL:AL)+SUMIF(แพ็ค!$C:$C,'รับ-จ่าย ประจำวัน'!$B274,แพ็ค!AL:AL)+SUMIF(ธุรการ!$C:$C,'รับ-จ่าย ประจำวัน'!$B274,ธุรการ!AL:AL)+SUMIF(เส้นแต่งหน้าขนมปัง!$C:$C,'รับ-จ่าย ประจำวัน'!$B274,เส้นแต่งหน้าขนมปัง!AL:AL)+SUMIF('วางแผนBC,CJ'!$C:$C,'รับ-จ่าย ประจำวัน'!$B274,'วางแผนBC,CJ'!AL:AL)+SUMIF(RD!$C:$C,'รับ-จ่าย ประจำวัน'!$B274,RD!AL:AL)+SUMIF('FG,ออนไล,คัดแยก'!$C:$C,'รับ-จ่าย ประจำวัน'!$B274,'FG,ออนไล,คัดแยก'!AL:AL)</f>
        <v>0</v>
      </c>
      <c r="BT274" s="18">
        <f t="shared" si="60"/>
        <v>0</v>
      </c>
      <c r="BU274" s="116"/>
      <c r="BV274" s="146">
        <f t="shared" si="61"/>
        <v>1777</v>
      </c>
      <c r="BW274" s="183">
        <v>30</v>
      </c>
      <c r="BX274" s="172">
        <f t="shared" si="65"/>
        <v>0</v>
      </c>
      <c r="BY274" s="188" t="e">
        <f t="shared" si="63"/>
        <v>#DIV/0!</v>
      </c>
      <c r="BZ274" s="180" t="e">
        <f t="shared" ca="1" si="62"/>
        <v>#DIV/0!</v>
      </c>
      <c r="CA274" s="93"/>
      <c r="CB274" s="93"/>
      <c r="CC274" s="93"/>
      <c r="CD274" s="93"/>
      <c r="CE274" s="93"/>
      <c r="CF274" s="93"/>
      <c r="CG274" s="93"/>
      <c r="CH274" s="93"/>
      <c r="CI274" s="93"/>
      <c r="CJ274" s="94"/>
      <c r="CK274" s="9">
        <f t="shared" si="64"/>
        <v>1777</v>
      </c>
    </row>
    <row r="275" spans="1:89" hidden="1" x14ac:dyDescent="0.5">
      <c r="A275" s="149" t="s">
        <v>892</v>
      </c>
      <c r="B275" s="34">
        <v>1024301027</v>
      </c>
      <c r="C275" s="10" t="s">
        <v>893</v>
      </c>
      <c r="D275" s="135" t="s">
        <v>91</v>
      </c>
      <c r="E275" s="11">
        <v>0</v>
      </c>
      <c r="F275" s="75"/>
      <c r="G275" s="11"/>
      <c r="H275" s="12">
        <v>655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3"/>
      <c r="AF275" s="13"/>
      <c r="AG275" s="13"/>
      <c r="AH275" s="13"/>
      <c r="AI275" s="14"/>
      <c r="AJ275" s="14"/>
      <c r="AK275" s="14"/>
      <c r="AL275" s="14"/>
      <c r="AM275" s="14"/>
      <c r="AN275" s="15">
        <f t="shared" si="59"/>
        <v>0</v>
      </c>
      <c r="AO275" s="16">
        <f>SUMIF(เตรียมส่วนผสม!$C:$C,'รับ-จ่าย ประจำวัน'!$B275,เตรียมส่วนผสม!H:H)+SUMIF(กวนไส้!$C:$C,'รับ-จ่าย ประจำวัน'!$B275,กวนไส้!H:H)+SUMIF(ผลิต1!$C:$C,'รับ-จ่าย ประจำวัน'!$B275,ผลิต1!H:H)+SUMIF(ผลิต2!$C:$C,'รับ-จ่าย ประจำวัน'!$B275,ผลิต2!H:H)+SUMIF(เส้นแต่งหน้าขนมเค้ก!$C:$C,'รับ-จ่าย ประจำวัน'!$B275,เส้นแต่งหน้าขนมเค้ก!H:H)+SUMIF(แพ็ค!$C:$C,'รับ-จ่าย ประจำวัน'!$B275,แพ็ค!H:H)+SUMIF(ธุรการ!$C:$C,'รับ-จ่าย ประจำวัน'!$B275,ธุรการ!H:H)+SUMIF(เส้นแต่งหน้าขนมปัง!$C:$C,'รับ-จ่าย ประจำวัน'!$B275,เส้นแต่งหน้าขนมปัง!H:H)+SUMIF('วางแผนBC,CJ'!$C:$C,'รับ-จ่าย ประจำวัน'!$B275,'วางแผนBC,CJ'!H:H)+SUMIF(RD!$C:$C,'รับ-จ่าย ประจำวัน'!$B275,RD!H:H)+SUMIF('FG,ออนไล,คัดแยก'!$C:$C,'รับ-จ่าย ประจำวัน'!$B275,'FG,ออนไล,คัดแยก'!H:H)</f>
        <v>0</v>
      </c>
      <c r="AP275" s="16">
        <f>SUMIF(เตรียมส่วนผสม!$C:$C,'รับ-จ่าย ประจำวัน'!$B275,เตรียมส่วนผสม!I:I)+SUMIF(กวนไส้!$C:$C,'รับ-จ่าย ประจำวัน'!$B275,กวนไส้!I:I)+SUMIF(ผลิต1!$C:$C,'รับ-จ่าย ประจำวัน'!$B275,ผลิต1!I:I)+SUMIF(ผลิต2!$C:$C,'รับ-จ่าย ประจำวัน'!$B275,ผลิต2!I:I)+SUMIF(เส้นแต่งหน้าขนมเค้ก!$C:$C,'รับ-จ่าย ประจำวัน'!$B275,เส้นแต่งหน้าขนมเค้ก!I:I)+SUMIF(แพ็ค!$C:$C,'รับ-จ่าย ประจำวัน'!$B275,แพ็ค!I:I)+SUMIF(ธุรการ!$C:$C,'รับ-จ่าย ประจำวัน'!$B275,ธุรการ!I:I)+SUMIF(เส้นแต่งหน้าขนมปัง!$C:$C,'รับ-จ่าย ประจำวัน'!$B275,เส้นแต่งหน้าขนมปัง!I:I)+SUMIF('วางแผนBC,CJ'!$C:$C,'รับ-จ่าย ประจำวัน'!$B275,'วางแผนBC,CJ'!I:I)+SUMIF(RD!$C:$C,'รับ-จ่าย ประจำวัน'!$B275,RD!I:I)+SUMIF('FG,ออนไล,คัดแยก'!$C:$C,'รับ-จ่าย ประจำวัน'!$B275,'FG,ออนไล,คัดแยก'!I:I)</f>
        <v>0</v>
      </c>
      <c r="AQ275" s="16">
        <f>SUMIF(เตรียมส่วนผสม!$C:$C,'รับ-จ่าย ประจำวัน'!$B275,เตรียมส่วนผสม!J:J)+SUMIF(กวนไส้!$C:$C,'รับ-จ่าย ประจำวัน'!$B275,กวนไส้!J:J)+SUMIF(ผลิต1!$C:$C,'รับ-จ่าย ประจำวัน'!$B275,ผลิต1!J:J)+SUMIF(ผลิต2!$C:$C,'รับ-จ่าย ประจำวัน'!$B275,ผลิต2!J:J)+SUMIF(เส้นแต่งหน้าขนมเค้ก!$C:$C,'รับ-จ่าย ประจำวัน'!$B275,เส้นแต่งหน้าขนมเค้ก!J:J)+SUMIF(แพ็ค!$C:$C,'รับ-จ่าย ประจำวัน'!$B275,แพ็ค!J:J)+SUMIF(ธุรการ!$C:$C,'รับ-จ่าย ประจำวัน'!$B275,ธุรการ!J:J)+SUMIF(เส้นแต่งหน้าขนมปัง!$C:$C,'รับ-จ่าย ประจำวัน'!$B275,เส้นแต่งหน้าขนมปัง!J:J)+SUMIF('วางแผนBC,CJ'!$C:$C,'รับ-จ่าย ประจำวัน'!$B275,'วางแผนBC,CJ'!J:J)+SUMIF(RD!$C:$C,'รับ-จ่าย ประจำวัน'!$B275,RD!J:J)+SUMIF('FG,ออนไล,คัดแยก'!$C:$C,'รับ-จ่าย ประจำวัน'!$B275,'FG,ออนไล,คัดแยก'!J:J)</f>
        <v>0</v>
      </c>
      <c r="AR275" s="16">
        <f>SUMIF(เตรียมส่วนผสม!$C:$C,'รับ-จ่าย ประจำวัน'!$B275,เตรียมส่วนผสม!K:K)+SUMIF(กวนไส้!$C:$C,'รับ-จ่าย ประจำวัน'!$B275,กวนไส้!K:K)+SUMIF(ผลิต1!$C:$C,'รับ-จ่าย ประจำวัน'!$B275,ผลิต1!K:K)+SUMIF(ผลิต2!$C:$C,'รับ-จ่าย ประจำวัน'!$B275,ผลิต2!K:K)+SUMIF(เส้นแต่งหน้าขนมเค้ก!$C:$C,'รับ-จ่าย ประจำวัน'!$B275,เส้นแต่งหน้าขนมเค้ก!K:K)+SUMIF(แพ็ค!$C:$C,'รับ-จ่าย ประจำวัน'!$B275,แพ็ค!K:K)+SUMIF(ธุรการ!$C:$C,'รับ-จ่าย ประจำวัน'!$B275,ธุรการ!K:K)+SUMIF(เส้นแต่งหน้าขนมปัง!$C:$C,'รับ-จ่าย ประจำวัน'!$B275,เส้นแต่งหน้าขนมปัง!K:K)+SUMIF('วางแผนBC,CJ'!$C:$C,'รับ-จ่าย ประจำวัน'!$B275,'วางแผนBC,CJ'!K:K)+SUMIF(RD!$C:$C,'รับ-จ่าย ประจำวัน'!$B275,RD!K:K)+SUMIF('FG,ออนไล,คัดแยก'!$C:$C,'รับ-จ่าย ประจำวัน'!$B275,'FG,ออนไล,คัดแยก'!K:K)</f>
        <v>0</v>
      </c>
      <c r="AS275" s="16">
        <f>SUMIF(เตรียมส่วนผสม!$C:$C,'รับ-จ่าย ประจำวัน'!$B275,เตรียมส่วนผสม!L:L)+SUMIF(กวนไส้!$C:$C,'รับ-จ่าย ประจำวัน'!$B275,กวนไส้!L:L)+SUMIF(ผลิต1!$C:$C,'รับ-จ่าย ประจำวัน'!$B275,ผลิต1!L:L)+SUMIF(ผลิต2!$C:$C,'รับ-จ่าย ประจำวัน'!$B275,ผลิต2!L:L)+SUMIF(เส้นแต่งหน้าขนมเค้ก!$C:$C,'รับ-จ่าย ประจำวัน'!$B275,เส้นแต่งหน้าขนมเค้ก!L:L)+SUMIF(แพ็ค!$C:$C,'รับ-จ่าย ประจำวัน'!$B275,แพ็ค!L:L)+SUMIF(ธุรการ!$C:$C,'รับ-จ่าย ประจำวัน'!$B275,ธุรการ!L:L)+SUMIF(เส้นแต่งหน้าขนมปัง!$C:$C,'รับ-จ่าย ประจำวัน'!$B275,เส้นแต่งหน้าขนมปัง!L:L)+SUMIF('วางแผนBC,CJ'!$C:$C,'รับ-จ่าย ประจำวัน'!$B275,'วางแผนBC,CJ'!L:L)+SUMIF(RD!$C:$C,'รับ-จ่าย ประจำวัน'!$B275,RD!L:L)+SUMIF('FG,ออนไล,คัดแยก'!$C:$C,'รับ-จ่าย ประจำวัน'!$B275,'FG,ออนไล,คัดแยก'!L:L)</f>
        <v>0</v>
      </c>
      <c r="AT275" s="16">
        <f>SUMIF(เตรียมส่วนผสม!$C:$C,'รับ-จ่าย ประจำวัน'!$B275,เตรียมส่วนผสม!M:M)+SUMIF(กวนไส้!$C:$C,'รับ-จ่าย ประจำวัน'!$B275,กวนไส้!M:M)+SUMIF(ผลิต1!$C:$C,'รับ-จ่าย ประจำวัน'!$B275,ผลิต1!M:M)+SUMIF(ผลิต2!$C:$C,'รับ-จ่าย ประจำวัน'!$B275,ผลิต2!M:M)+SUMIF(เส้นแต่งหน้าขนมเค้ก!$C:$C,'รับ-จ่าย ประจำวัน'!$B275,เส้นแต่งหน้าขนมเค้ก!M:M)+SUMIF(แพ็ค!$C:$C,'รับ-จ่าย ประจำวัน'!$B275,แพ็ค!M:M)+SUMIF(ธุรการ!$C:$C,'รับ-จ่าย ประจำวัน'!$B275,ธุรการ!M:M)+SUMIF(เส้นแต่งหน้าขนมปัง!$C:$C,'รับ-จ่าย ประจำวัน'!$B275,เส้นแต่งหน้าขนมปัง!M:M)+SUMIF('วางแผนBC,CJ'!$C:$C,'รับ-จ่าย ประจำวัน'!$B275,'วางแผนBC,CJ'!M:M)+SUMIF(RD!$C:$C,'รับ-จ่าย ประจำวัน'!$B275,RD!M:M)+SUMIF('FG,ออนไล,คัดแยก'!$C:$C,'รับ-จ่าย ประจำวัน'!$B275,'FG,ออนไล,คัดแยก'!M:M)</f>
        <v>0</v>
      </c>
      <c r="AU275" s="16">
        <f>SUMIF(เตรียมส่วนผสม!$C:$C,'รับ-จ่าย ประจำวัน'!$B275,เตรียมส่วนผสม!N:N)+SUMIF(กวนไส้!$C:$C,'รับ-จ่าย ประจำวัน'!$B275,กวนไส้!N:N)+SUMIF(ผลิต1!$C:$C,'รับ-จ่าย ประจำวัน'!$B275,ผลิต1!N:N)+SUMIF(ผลิต2!$C:$C,'รับ-จ่าย ประจำวัน'!$B275,ผลิต2!N:N)+SUMIF(เส้นแต่งหน้าขนมเค้ก!$C:$C,'รับ-จ่าย ประจำวัน'!$B275,เส้นแต่งหน้าขนมเค้ก!N:N)+SUMIF(แพ็ค!$C:$C,'รับ-จ่าย ประจำวัน'!$B275,แพ็ค!N:N)+SUMIF(ธุรการ!$C:$C,'รับ-จ่าย ประจำวัน'!$B275,ธุรการ!N:N)+SUMIF(เส้นแต่งหน้าขนมปัง!$C:$C,'รับ-จ่าย ประจำวัน'!$B275,เส้นแต่งหน้าขนมปัง!N:N)+SUMIF('วางแผนBC,CJ'!$C:$C,'รับ-จ่าย ประจำวัน'!$B275,'วางแผนBC,CJ'!N:N)+SUMIF(RD!$C:$C,'รับ-จ่าย ประจำวัน'!$B275,RD!N:N)+SUMIF('FG,ออนไล,คัดแยก'!$C:$C,'รับ-จ่าย ประจำวัน'!$B275,'FG,ออนไล,คัดแยก'!N:N)</f>
        <v>0</v>
      </c>
      <c r="AV275" s="16">
        <f>SUMIF(เตรียมส่วนผสม!$C:$C,'รับ-จ่าย ประจำวัน'!$B275,เตรียมส่วนผสม!O:O)+SUMIF(กวนไส้!$C:$C,'รับ-จ่าย ประจำวัน'!$B275,กวนไส้!O:O)+SUMIF(ผลิต1!$C:$C,'รับ-จ่าย ประจำวัน'!$B275,ผลิต1!O:O)+SUMIF(ผลิต2!$C:$C,'รับ-จ่าย ประจำวัน'!$B275,ผลิต2!O:O)+SUMIF(เส้นแต่งหน้าขนมเค้ก!$C:$C,'รับ-จ่าย ประจำวัน'!$B275,เส้นแต่งหน้าขนมเค้ก!O:O)+SUMIF(แพ็ค!$C:$C,'รับ-จ่าย ประจำวัน'!$B275,แพ็ค!O:O)+SUMIF(ธุรการ!$C:$C,'รับ-จ่าย ประจำวัน'!$B275,ธุรการ!O:O)+SUMIF(เส้นแต่งหน้าขนมปัง!$C:$C,'รับ-จ่าย ประจำวัน'!$B275,เส้นแต่งหน้าขนมปัง!O:O)+SUMIF('วางแผนBC,CJ'!$C:$C,'รับ-จ่าย ประจำวัน'!$B275,'วางแผนBC,CJ'!O:O)+SUMIF(RD!$C:$C,'รับ-จ่าย ประจำวัน'!$B275,RD!O:O)+SUMIF('FG,ออนไล,คัดแยก'!$C:$C,'รับ-จ่าย ประจำวัน'!$B275,'FG,ออนไล,คัดแยก'!O:O)</f>
        <v>0</v>
      </c>
      <c r="AW275" s="16">
        <f>SUMIF(เตรียมส่วนผสม!$C:$C,'รับ-จ่าย ประจำวัน'!$B275,เตรียมส่วนผสม!P:P)+SUMIF(กวนไส้!$C:$C,'รับ-จ่าย ประจำวัน'!$B275,กวนไส้!P:P)+SUMIF(ผลิต1!$C:$C,'รับ-จ่าย ประจำวัน'!$B275,ผลิต1!P:P)+SUMIF(ผลิต2!$C:$C,'รับ-จ่าย ประจำวัน'!$B275,ผลิต2!P:P)+SUMIF(เส้นแต่งหน้าขนมเค้ก!$C:$C,'รับ-จ่าย ประจำวัน'!$B275,เส้นแต่งหน้าขนมเค้ก!P:P)+SUMIF(แพ็ค!$C:$C,'รับ-จ่าย ประจำวัน'!$B275,แพ็ค!P:P)+SUMIF(ธุรการ!$C:$C,'รับ-จ่าย ประจำวัน'!$B275,ธุรการ!P:P)+SUMIF(เส้นแต่งหน้าขนมปัง!$C:$C,'รับ-จ่าย ประจำวัน'!$B275,เส้นแต่งหน้าขนมปัง!P:P)+SUMIF('วางแผนBC,CJ'!$C:$C,'รับ-จ่าย ประจำวัน'!$B275,'วางแผนBC,CJ'!P:P)+SUMIF(RD!$C:$C,'รับ-จ่าย ประจำวัน'!$B275,RD!P:P)+SUMIF('FG,ออนไล,คัดแยก'!$C:$C,'รับ-จ่าย ประจำวัน'!$B275,'FG,ออนไล,คัดแยก'!P:P)</f>
        <v>0</v>
      </c>
      <c r="AX275" s="16">
        <f>SUMIF(เตรียมส่วนผสม!$C:$C,'รับ-จ่าย ประจำวัน'!$B275,เตรียมส่วนผสม!Q:Q)+SUMIF(กวนไส้!$C:$C,'รับ-จ่าย ประจำวัน'!$B275,กวนไส้!Q:Q)+SUMIF(ผลิต1!$C:$C,'รับ-จ่าย ประจำวัน'!$B275,ผลิต1!Q:Q)+SUMIF(ผลิต2!$C:$C,'รับ-จ่าย ประจำวัน'!$B275,ผลิต2!Q:Q)+SUMIF(เส้นแต่งหน้าขนมเค้ก!$C:$C,'รับ-จ่าย ประจำวัน'!$B275,เส้นแต่งหน้าขนมเค้ก!Q:Q)+SUMIF(แพ็ค!$C:$C,'รับ-จ่าย ประจำวัน'!$B275,แพ็ค!Q:Q)+SUMIF(ธุรการ!$C:$C,'รับ-จ่าย ประจำวัน'!$B275,ธุรการ!Q:Q)+SUMIF(เส้นแต่งหน้าขนมปัง!$C:$C,'รับ-จ่าย ประจำวัน'!$B275,เส้นแต่งหน้าขนมปัง!Q:Q)+SUMIF('วางแผนBC,CJ'!$C:$C,'รับ-จ่าย ประจำวัน'!$B275,'วางแผนBC,CJ'!Q:Q)+SUMIF(RD!$C:$C,'รับ-จ่าย ประจำวัน'!$B275,RD!Q:Q)+SUMIF('FG,ออนไล,คัดแยก'!$C:$C,'รับ-จ่าย ประจำวัน'!$B275,'FG,ออนไล,คัดแยก'!Q:Q)</f>
        <v>0</v>
      </c>
      <c r="AY275" s="16">
        <f>SUMIF(เตรียมส่วนผสม!$C:$C,'รับ-จ่าย ประจำวัน'!$B275,เตรียมส่วนผสม!R:R)+SUMIF(กวนไส้!$C:$C,'รับ-จ่าย ประจำวัน'!$B275,กวนไส้!R:R)+SUMIF(ผลิต1!$C:$C,'รับ-จ่าย ประจำวัน'!$B275,ผลิต1!R:R)+SUMIF(ผลิต2!$C:$C,'รับ-จ่าย ประจำวัน'!$B275,ผลิต2!R:R)+SUMIF(เส้นแต่งหน้าขนมเค้ก!$C:$C,'รับ-จ่าย ประจำวัน'!$B275,เส้นแต่งหน้าขนมเค้ก!R:R)+SUMIF(แพ็ค!$C:$C,'รับ-จ่าย ประจำวัน'!$B275,แพ็ค!R:R)+SUMIF(ธุรการ!$C:$C,'รับ-จ่าย ประจำวัน'!$B275,ธุรการ!R:R)+SUMIF(เส้นแต่งหน้าขนมปัง!$C:$C,'รับ-จ่าย ประจำวัน'!$B275,เส้นแต่งหน้าขนมปัง!R:R)+SUMIF('วางแผนBC,CJ'!$C:$C,'รับ-จ่าย ประจำวัน'!$B275,'วางแผนBC,CJ'!R:R)+SUMIF(RD!$C:$C,'รับ-จ่าย ประจำวัน'!$B275,RD!R:R)+SUMIF('FG,ออนไล,คัดแยก'!$C:$C,'รับ-จ่าย ประจำวัน'!$B275,'FG,ออนไล,คัดแยก'!R:R)</f>
        <v>0</v>
      </c>
      <c r="AZ275" s="16">
        <f>SUMIF(เตรียมส่วนผสม!$C:$C,'รับ-จ่าย ประจำวัน'!$B275,เตรียมส่วนผสม!S:S)+SUMIF(กวนไส้!$C:$C,'รับ-จ่าย ประจำวัน'!$B275,กวนไส้!S:S)+SUMIF(ผลิต1!$C:$C,'รับ-จ่าย ประจำวัน'!$B275,ผลิต1!S:S)+SUMIF(ผลิต2!$C:$C,'รับ-จ่าย ประจำวัน'!$B275,ผลิต2!S:S)+SUMIF(เส้นแต่งหน้าขนมเค้ก!$C:$C,'รับ-จ่าย ประจำวัน'!$B275,เส้นแต่งหน้าขนมเค้ก!S:S)+SUMIF(แพ็ค!$C:$C,'รับ-จ่าย ประจำวัน'!$B275,แพ็ค!S:S)+SUMIF(ธุรการ!$C:$C,'รับ-จ่าย ประจำวัน'!$B275,ธุรการ!S:S)+SUMIF(เส้นแต่งหน้าขนมปัง!$C:$C,'รับ-จ่าย ประจำวัน'!$B275,เส้นแต่งหน้าขนมปัง!S:S)+SUMIF('วางแผนBC,CJ'!$C:$C,'รับ-จ่าย ประจำวัน'!$B275,'วางแผนBC,CJ'!S:S)+SUMIF(RD!$C:$C,'รับ-จ่าย ประจำวัน'!$B275,RD!S:S)+SUMIF('FG,ออนไล,คัดแยก'!$C:$C,'รับ-จ่าย ประจำวัน'!$B275,'FG,ออนไล,คัดแยก'!S:S)</f>
        <v>0</v>
      </c>
      <c r="BA275" s="16">
        <f>SUMIF(เตรียมส่วนผสม!$C:$C,'รับ-จ่าย ประจำวัน'!$B275,เตรียมส่วนผสม!T:T)+SUMIF(กวนไส้!$C:$C,'รับ-จ่าย ประจำวัน'!$B275,กวนไส้!T:T)+SUMIF(ผลิต1!$C:$C,'รับ-จ่าย ประจำวัน'!$B275,ผลิต1!T:T)+SUMIF(ผลิต2!$C:$C,'รับ-จ่าย ประจำวัน'!$B275,ผลิต2!T:T)+SUMIF(เส้นแต่งหน้าขนมเค้ก!$C:$C,'รับ-จ่าย ประจำวัน'!$B275,เส้นแต่งหน้าขนมเค้ก!T:T)+SUMIF(แพ็ค!$C:$C,'รับ-จ่าย ประจำวัน'!$B275,แพ็ค!T:T)+SUMIF(ธุรการ!$C:$C,'รับ-จ่าย ประจำวัน'!$B275,ธุรการ!T:T)+SUMIF(เส้นแต่งหน้าขนมปัง!$C:$C,'รับ-จ่าย ประจำวัน'!$B275,เส้นแต่งหน้าขนมปัง!T:T)+SUMIF('วางแผนBC,CJ'!$C:$C,'รับ-จ่าย ประจำวัน'!$B275,'วางแผนBC,CJ'!T:T)+SUMIF(RD!$C:$C,'รับ-จ่าย ประจำวัน'!$B275,RD!T:T)+SUMIF('FG,ออนไล,คัดแยก'!$C:$C,'รับ-จ่าย ประจำวัน'!$B275,'FG,ออนไล,คัดแยก'!T:T)</f>
        <v>0</v>
      </c>
      <c r="BB275" s="16">
        <f>SUMIF(เตรียมส่วนผสม!$C:$C,'รับ-จ่าย ประจำวัน'!$B275,เตรียมส่วนผสม!U:U)+SUMIF(กวนไส้!$C:$C,'รับ-จ่าย ประจำวัน'!$B275,กวนไส้!U:U)+SUMIF(ผลิต1!$C:$C,'รับ-จ่าย ประจำวัน'!$B275,ผลิต1!U:U)+SUMIF(ผลิต2!$C:$C,'รับ-จ่าย ประจำวัน'!$B275,ผลิต2!U:U)+SUMIF(เส้นแต่งหน้าขนมเค้ก!$C:$C,'รับ-จ่าย ประจำวัน'!$B275,เส้นแต่งหน้าขนมเค้ก!U:U)+SUMIF(แพ็ค!$C:$C,'รับ-จ่าย ประจำวัน'!$B275,แพ็ค!U:U)+SUMIF(ธุรการ!$C:$C,'รับ-จ่าย ประจำวัน'!$B275,ธุรการ!U:U)+SUMIF(เส้นแต่งหน้าขนมปัง!$C:$C,'รับ-จ่าย ประจำวัน'!$B275,เส้นแต่งหน้าขนมปัง!U:U)+SUMIF('วางแผนBC,CJ'!$C:$C,'รับ-จ่าย ประจำวัน'!$B275,'วางแผนBC,CJ'!U:U)+SUMIF(RD!$C:$C,'รับ-จ่าย ประจำวัน'!$B275,RD!U:U)+SUMIF('FG,ออนไล,คัดแยก'!$C:$C,'รับ-จ่าย ประจำวัน'!$B275,'FG,ออนไล,คัดแยก'!U:U)</f>
        <v>0</v>
      </c>
      <c r="BC275" s="16">
        <f>SUMIF(เตรียมส่วนผสม!$C:$C,'รับ-จ่าย ประจำวัน'!$B275,เตรียมส่วนผสม!V:V)+SUMIF(กวนไส้!$C:$C,'รับ-จ่าย ประจำวัน'!$B275,กวนไส้!V:V)+SUMIF(ผลิต1!$C:$C,'รับ-จ่าย ประจำวัน'!$B275,ผลิต1!V:V)+SUMIF(ผลิต2!$C:$C,'รับ-จ่าย ประจำวัน'!$B275,ผลิต2!V:V)+SUMIF(เส้นแต่งหน้าขนมเค้ก!$C:$C,'รับ-จ่าย ประจำวัน'!$B275,เส้นแต่งหน้าขนมเค้ก!V:V)+SUMIF(แพ็ค!$C:$C,'รับ-จ่าย ประจำวัน'!$B275,แพ็ค!V:V)+SUMIF(ธุรการ!$C:$C,'รับ-จ่าย ประจำวัน'!$B275,ธุรการ!V:V)+SUMIF(เส้นแต่งหน้าขนมปัง!$C:$C,'รับ-จ่าย ประจำวัน'!$B275,เส้นแต่งหน้าขนมปัง!V:V)+SUMIF('วางแผนBC,CJ'!$C:$C,'รับ-จ่าย ประจำวัน'!$B275,'วางแผนBC,CJ'!V:V)+SUMIF(RD!$C:$C,'รับ-จ่าย ประจำวัน'!$B275,RD!V:V)+SUMIF('FG,ออนไล,คัดแยก'!$C:$C,'รับ-จ่าย ประจำวัน'!$B275,'FG,ออนไล,คัดแยก'!V:V)</f>
        <v>0</v>
      </c>
      <c r="BD275" s="16">
        <f>SUMIF(เตรียมส่วนผสม!$C:$C,'รับ-จ่าย ประจำวัน'!$B275,เตรียมส่วนผสม!W:W)+SUMIF(กวนไส้!$C:$C,'รับ-จ่าย ประจำวัน'!$B275,กวนไส้!W:W)+SUMIF(ผลิต1!$C:$C,'รับ-จ่าย ประจำวัน'!$B275,ผลิต1!W:W)+SUMIF(ผลิต2!$C:$C,'รับ-จ่าย ประจำวัน'!$B275,ผลิต2!W:W)+SUMIF(เส้นแต่งหน้าขนมเค้ก!$C:$C,'รับ-จ่าย ประจำวัน'!$B275,เส้นแต่งหน้าขนมเค้ก!W:W)+SUMIF(แพ็ค!$C:$C,'รับ-จ่าย ประจำวัน'!$B275,แพ็ค!W:W)+SUMIF(ธุรการ!$C:$C,'รับ-จ่าย ประจำวัน'!$B275,ธุรการ!W:W)+SUMIF(เส้นแต่งหน้าขนมปัง!$C:$C,'รับ-จ่าย ประจำวัน'!$B275,เส้นแต่งหน้าขนมปัง!W:W)+SUMIF('วางแผนBC,CJ'!$C:$C,'รับ-จ่าย ประจำวัน'!$B275,'วางแผนBC,CJ'!W:W)+SUMIF(RD!$C:$C,'รับ-จ่าย ประจำวัน'!$B275,RD!W:W)+SUMIF('FG,ออนไล,คัดแยก'!$C:$C,'รับ-จ่าย ประจำวัน'!$B275,'FG,ออนไล,คัดแยก'!W:W)</f>
        <v>0</v>
      </c>
      <c r="BE275" s="16">
        <f>SUMIF(เตรียมส่วนผสม!$C:$C,'รับ-จ่าย ประจำวัน'!$B275,เตรียมส่วนผสม!X:X)+SUMIF(กวนไส้!$C:$C,'รับ-จ่าย ประจำวัน'!$B275,กวนไส้!X:X)+SUMIF(ผลิต1!$C:$C,'รับ-จ่าย ประจำวัน'!$B275,ผลิต1!X:X)+SUMIF(ผลิต2!$C:$C,'รับ-จ่าย ประจำวัน'!$B275,ผลิต2!X:X)+SUMIF(เส้นแต่งหน้าขนมเค้ก!$C:$C,'รับ-จ่าย ประจำวัน'!$B275,เส้นแต่งหน้าขนมเค้ก!X:X)+SUMIF(แพ็ค!$C:$C,'รับ-จ่าย ประจำวัน'!$B275,แพ็ค!X:X)+SUMIF(ธุรการ!$C:$C,'รับ-จ่าย ประจำวัน'!$B275,ธุรการ!X:X)+SUMIF(เส้นแต่งหน้าขนมปัง!$C:$C,'รับ-จ่าย ประจำวัน'!$B275,เส้นแต่งหน้าขนมปัง!X:X)+SUMIF('วางแผนBC,CJ'!$C:$C,'รับ-จ่าย ประจำวัน'!$B275,'วางแผนBC,CJ'!X:X)+SUMIF(RD!$C:$C,'รับ-จ่าย ประจำวัน'!$B275,RD!X:X)+SUMIF('FG,ออนไล,คัดแยก'!$C:$C,'รับ-จ่าย ประจำวัน'!$B275,'FG,ออนไล,คัดแยก'!X:X)</f>
        <v>0</v>
      </c>
      <c r="BF275" s="16">
        <f>SUMIF(เตรียมส่วนผสม!$C:$C,'รับ-จ่าย ประจำวัน'!$B275,เตรียมส่วนผสม!Y:Y)+SUMIF(กวนไส้!$C:$C,'รับ-จ่าย ประจำวัน'!$B275,กวนไส้!Y:Y)+SUMIF(ผลิต1!$C:$C,'รับ-จ่าย ประจำวัน'!$B275,ผลิต1!Y:Y)+SUMIF(ผลิต2!$C:$C,'รับ-จ่าย ประจำวัน'!$B275,ผลิต2!Y:Y)+SUMIF(เส้นแต่งหน้าขนมเค้ก!$C:$C,'รับ-จ่าย ประจำวัน'!$B275,เส้นแต่งหน้าขนมเค้ก!Y:Y)+SUMIF(แพ็ค!$C:$C,'รับ-จ่าย ประจำวัน'!$B275,แพ็ค!Y:Y)+SUMIF(ธุรการ!$C:$C,'รับ-จ่าย ประจำวัน'!$B275,ธุรการ!Y:Y)+SUMIF(เส้นแต่งหน้าขนมปัง!$C:$C,'รับ-จ่าย ประจำวัน'!$B275,เส้นแต่งหน้าขนมปัง!Y:Y)+SUMIF('วางแผนBC,CJ'!$C:$C,'รับ-จ่าย ประจำวัน'!$B275,'วางแผนBC,CJ'!Y:Y)+SUMIF(RD!$C:$C,'รับ-จ่าย ประจำวัน'!$B275,RD!Y:Y)+SUMIF('FG,ออนไล,คัดแยก'!$C:$C,'รับ-จ่าย ประจำวัน'!$B275,'FG,ออนไล,คัดแยก'!Y:Y)</f>
        <v>0</v>
      </c>
      <c r="BG275" s="16">
        <f>SUMIF(เตรียมส่วนผสม!$C:$C,'รับ-จ่าย ประจำวัน'!$B275,เตรียมส่วนผสม!Z:Z)+SUMIF(กวนไส้!$C:$C,'รับ-จ่าย ประจำวัน'!$B275,กวนไส้!Z:Z)+SUMIF(ผลิต1!$C:$C,'รับ-จ่าย ประจำวัน'!$B275,ผลิต1!Z:Z)+SUMIF(ผลิต2!$C:$C,'รับ-จ่าย ประจำวัน'!$B275,ผลิต2!Z:Z)+SUMIF(เส้นแต่งหน้าขนมเค้ก!$C:$C,'รับ-จ่าย ประจำวัน'!$B275,เส้นแต่งหน้าขนมเค้ก!Z:Z)+SUMIF(แพ็ค!$C:$C,'รับ-จ่าย ประจำวัน'!$B275,แพ็ค!Z:Z)+SUMIF(ธุรการ!$C:$C,'รับ-จ่าย ประจำวัน'!$B275,ธุรการ!Z:Z)+SUMIF(เส้นแต่งหน้าขนมปัง!$C:$C,'รับ-จ่าย ประจำวัน'!$B275,เส้นแต่งหน้าขนมปัง!Z:Z)+SUMIF('วางแผนBC,CJ'!$C:$C,'รับ-จ่าย ประจำวัน'!$B275,'วางแผนBC,CJ'!Z:Z)+SUMIF(RD!$C:$C,'รับ-จ่าย ประจำวัน'!$B275,RD!Z:Z)+SUMIF('FG,ออนไล,คัดแยก'!$C:$C,'รับ-จ่าย ประจำวัน'!$B275,'FG,ออนไล,คัดแยก'!Z:Z)</f>
        <v>0</v>
      </c>
      <c r="BH275" s="16">
        <f>SUMIF(เตรียมส่วนผสม!$C:$C,'รับ-จ่าย ประจำวัน'!$B275,เตรียมส่วนผสม!AA:AA)+SUMIF(กวนไส้!$C:$C,'รับ-จ่าย ประจำวัน'!$B275,กวนไส้!AA:AA)+SUMIF(ผลิต1!$C:$C,'รับ-จ่าย ประจำวัน'!$B275,ผลิต1!AA:AA)+SUMIF(ผลิต2!$C:$C,'รับ-จ่าย ประจำวัน'!$B275,ผลิต2!AA:AA)+SUMIF(เส้นแต่งหน้าขนมเค้ก!$C:$C,'รับ-จ่าย ประจำวัน'!$B275,เส้นแต่งหน้าขนมเค้ก!AA:AA)+SUMIF(แพ็ค!$C:$C,'รับ-จ่าย ประจำวัน'!$B275,แพ็ค!AA:AA)+SUMIF(ธุรการ!$C:$C,'รับ-จ่าย ประจำวัน'!$B275,ธุรการ!AA:AA)+SUMIF(เส้นแต่งหน้าขนมปัง!$C:$C,'รับ-จ่าย ประจำวัน'!$B275,เส้นแต่งหน้าขนมปัง!AA:AA)+SUMIF('วางแผนBC,CJ'!$C:$C,'รับ-จ่าย ประจำวัน'!$B275,'วางแผนBC,CJ'!AA:AA)+SUMIF(RD!$C:$C,'รับ-จ่าย ประจำวัน'!$B275,RD!AA:AA)+SUMIF('FG,ออนไล,คัดแยก'!$C:$C,'รับ-จ่าย ประจำวัน'!$B275,'FG,ออนไล,คัดแยก'!AA:AA)</f>
        <v>0</v>
      </c>
      <c r="BI275" s="16">
        <f>SUMIF(เตรียมส่วนผสม!$C:$C,'รับ-จ่าย ประจำวัน'!$B275,เตรียมส่วนผสม!AB:AB)+SUMIF(กวนไส้!$C:$C,'รับ-จ่าย ประจำวัน'!$B275,กวนไส้!AB:AB)+SUMIF(ผลิต1!$C:$C,'รับ-จ่าย ประจำวัน'!$B275,ผลิต1!AB:AB)+SUMIF(ผลิต2!$C:$C,'รับ-จ่าย ประจำวัน'!$B275,ผลิต2!AB:AB)+SUMIF(เส้นแต่งหน้าขนมเค้ก!$C:$C,'รับ-จ่าย ประจำวัน'!$B275,เส้นแต่งหน้าขนมเค้ก!AB:AB)+SUMIF(แพ็ค!$C:$C,'รับ-จ่าย ประจำวัน'!$B275,แพ็ค!AB:AB)+SUMIF(ธุรการ!$C:$C,'รับ-จ่าย ประจำวัน'!$B275,ธุรการ!AB:AB)+SUMIF(เส้นแต่งหน้าขนมปัง!$C:$C,'รับ-จ่าย ประจำวัน'!$B275,เส้นแต่งหน้าขนมปัง!AB:AB)+SUMIF('วางแผนBC,CJ'!$C:$C,'รับ-จ่าย ประจำวัน'!$B275,'วางแผนBC,CJ'!AB:AB)+SUMIF(RD!$C:$C,'รับ-จ่าย ประจำวัน'!$B275,RD!AB:AB)+SUMIF('FG,ออนไล,คัดแยก'!$C:$C,'รับ-จ่าย ประจำวัน'!$B275,'FG,ออนไล,คัดแยก'!AB:AB)</f>
        <v>0</v>
      </c>
      <c r="BJ275" s="16">
        <f>SUMIF(เตรียมส่วนผสม!$C:$C,'รับ-จ่าย ประจำวัน'!$B275,เตรียมส่วนผสม!AC:AC)+SUMIF(กวนไส้!$C:$C,'รับ-จ่าย ประจำวัน'!$B275,กวนไส้!AC:AC)+SUMIF(ผลิต1!$C:$C,'รับ-จ่าย ประจำวัน'!$B275,ผลิต1!AC:AC)+SUMIF(ผลิต2!$C:$C,'รับ-จ่าย ประจำวัน'!$B275,ผลิต2!AC:AC)+SUMIF(เส้นแต่งหน้าขนมเค้ก!$C:$C,'รับ-จ่าย ประจำวัน'!$B275,เส้นแต่งหน้าขนมเค้ก!AC:AC)+SUMIF(แพ็ค!$C:$C,'รับ-จ่าย ประจำวัน'!$B275,แพ็ค!AC:AC)+SUMIF(ธุรการ!$C:$C,'รับ-จ่าย ประจำวัน'!$B275,ธุรการ!AC:AC)+SUMIF(เส้นแต่งหน้าขนมปัง!$C:$C,'รับ-จ่าย ประจำวัน'!$B275,เส้นแต่งหน้าขนมปัง!AC:AC)+SUMIF('วางแผนBC,CJ'!$C:$C,'รับ-จ่าย ประจำวัน'!$B275,'วางแผนBC,CJ'!AC:AC)+SUMIF(RD!$C:$C,'รับ-จ่าย ประจำวัน'!$B275,RD!AC:AC)+SUMIF('FG,ออนไล,คัดแยก'!$C:$C,'รับ-จ่าย ประจำวัน'!$B275,'FG,ออนไล,คัดแยก'!AC:AC)</f>
        <v>0</v>
      </c>
      <c r="BK275" s="16">
        <f>SUMIF(เตรียมส่วนผสม!$C:$C,'รับ-จ่าย ประจำวัน'!$B275,เตรียมส่วนผสม!AD:AD)+SUMIF(กวนไส้!$C:$C,'รับ-จ่าย ประจำวัน'!$B275,กวนไส้!AD:AD)+SUMIF(ผลิต1!$C:$C,'รับ-จ่าย ประจำวัน'!$B275,ผลิต1!AD:AD)+SUMIF(ผลิต2!$C:$C,'รับ-จ่าย ประจำวัน'!$B275,ผลิต2!AD:AD)+SUMIF(เส้นแต่งหน้าขนมเค้ก!$C:$C,'รับ-จ่าย ประจำวัน'!$B275,เส้นแต่งหน้าขนมเค้ก!AD:AD)+SUMIF(แพ็ค!$C:$C,'รับ-จ่าย ประจำวัน'!$B275,แพ็ค!AD:AD)+SUMIF(ธุรการ!$C:$C,'รับ-จ่าย ประจำวัน'!$B275,ธุรการ!AD:AD)+SUMIF(เส้นแต่งหน้าขนมปัง!$C:$C,'รับ-จ่าย ประจำวัน'!$B275,เส้นแต่งหน้าขนมปัง!AD:AD)+SUMIF('วางแผนBC,CJ'!$C:$C,'รับ-จ่าย ประจำวัน'!$B275,'วางแผนBC,CJ'!AD:AD)+SUMIF(RD!$C:$C,'รับ-จ่าย ประจำวัน'!$B275,RD!AD:AD)+SUMIF('FG,ออนไล,คัดแยก'!$C:$C,'รับ-จ่าย ประจำวัน'!$B275,'FG,ออนไล,คัดแยก'!AD:AD)</f>
        <v>0</v>
      </c>
      <c r="BL275" s="16">
        <f>SUMIF(เตรียมส่วนผสม!$C:$C,'รับ-จ่าย ประจำวัน'!$B275,เตรียมส่วนผสม!AE:AE)+SUMIF(กวนไส้!$C:$C,'รับ-จ่าย ประจำวัน'!$B275,กวนไส้!AE:AE)+SUMIF(ผลิต1!$C:$C,'รับ-จ่าย ประจำวัน'!$B275,ผลิต1!AE:AE)+SUMIF(ผลิต2!$C:$C,'รับ-จ่าย ประจำวัน'!$B275,ผลิต2!AE:AE)+SUMIF(เส้นแต่งหน้าขนมเค้ก!$C:$C,'รับ-จ่าย ประจำวัน'!$B275,เส้นแต่งหน้าขนมเค้ก!AE:AE)+SUMIF(แพ็ค!$C:$C,'รับ-จ่าย ประจำวัน'!$B275,แพ็ค!AE:AE)+SUMIF(ธุรการ!$C:$C,'รับ-จ่าย ประจำวัน'!$B275,ธุรการ!AE:AE)+SUMIF(เส้นแต่งหน้าขนมปัง!$C:$C,'รับ-จ่าย ประจำวัน'!$B275,เส้นแต่งหน้าขนมปัง!AE:AE)+SUMIF('วางแผนBC,CJ'!$C:$C,'รับ-จ่าย ประจำวัน'!$B275,'วางแผนBC,CJ'!AE:AE)+SUMIF(RD!$C:$C,'รับ-จ่าย ประจำวัน'!$B275,RD!AE:AE)+SUMIF('FG,ออนไล,คัดแยก'!$C:$C,'รับ-จ่าย ประจำวัน'!$B275,'FG,ออนไล,คัดแยก'!AE:AE)</f>
        <v>0</v>
      </c>
      <c r="BM275" s="16">
        <f>SUMIF(เตรียมส่วนผสม!$C:$C,'รับ-จ่าย ประจำวัน'!$B275,เตรียมส่วนผสม!AF:AF)+SUMIF(กวนไส้!$C:$C,'รับ-จ่าย ประจำวัน'!$B275,กวนไส้!AF:AF)+SUMIF(ผลิต1!$C:$C,'รับ-จ่าย ประจำวัน'!$B275,ผลิต1!AF:AF)+SUMIF(ผลิต2!$C:$C,'รับ-จ่าย ประจำวัน'!$B275,ผลิต2!AF:AF)+SUMIF(เส้นแต่งหน้าขนมเค้ก!$C:$C,'รับ-จ่าย ประจำวัน'!$B275,เส้นแต่งหน้าขนมเค้ก!AF:AF)+SUMIF(แพ็ค!$C:$C,'รับ-จ่าย ประจำวัน'!$B275,แพ็ค!AF:AF)+SUMIF(ธุรการ!$C:$C,'รับ-จ่าย ประจำวัน'!$B275,ธุรการ!AF:AF)+SUMIF(เส้นแต่งหน้าขนมปัง!$C:$C,'รับ-จ่าย ประจำวัน'!$B275,เส้นแต่งหน้าขนมปัง!AF:AF)+SUMIF('วางแผนBC,CJ'!$C:$C,'รับ-จ่าย ประจำวัน'!$B275,'วางแผนBC,CJ'!AF:AF)+SUMIF(RD!$C:$C,'รับ-จ่าย ประจำวัน'!$B275,RD!AF:AF)+SUMIF('FG,ออนไล,คัดแยก'!$C:$C,'รับ-จ่าย ประจำวัน'!$B275,'FG,ออนไล,คัดแยก'!AF:AF)</f>
        <v>0</v>
      </c>
      <c r="BN275" s="16">
        <f>SUMIF(เตรียมส่วนผสม!$C:$C,'รับ-จ่าย ประจำวัน'!$B275,เตรียมส่วนผสม!AG:AG)+SUMIF(กวนไส้!$C:$C,'รับ-จ่าย ประจำวัน'!$B275,กวนไส้!AG:AG)+SUMIF(ผลิต1!$C:$C,'รับ-จ่าย ประจำวัน'!$B275,ผลิต1!AG:AG)+SUMIF(ผลิต2!$C:$C,'รับ-จ่าย ประจำวัน'!$B275,ผลิต2!AG:AG)+SUMIF(เส้นแต่งหน้าขนมเค้ก!$C:$C,'รับ-จ่าย ประจำวัน'!$B275,เส้นแต่งหน้าขนมเค้ก!AG:AG)+SUMIF(แพ็ค!$C:$C,'รับ-จ่าย ประจำวัน'!$B275,แพ็ค!AG:AG)+SUMIF(ธุรการ!$C:$C,'รับ-จ่าย ประจำวัน'!$B275,ธุรการ!AG:AG)+SUMIF(เส้นแต่งหน้าขนมปัง!$C:$C,'รับ-จ่าย ประจำวัน'!$B275,เส้นแต่งหน้าขนมปัง!AG:AG)+SUMIF('วางแผนBC,CJ'!$C:$C,'รับ-จ่าย ประจำวัน'!$B275,'วางแผนBC,CJ'!AG:AG)+SUMIF(RD!$C:$C,'รับ-จ่าย ประจำวัน'!$B275,RD!AG:AG)+SUMIF('FG,ออนไล,คัดแยก'!$C:$C,'รับ-จ่าย ประจำวัน'!$B275,'FG,ออนไล,คัดแยก'!AG:AG)</f>
        <v>0</v>
      </c>
      <c r="BO275" s="16">
        <f>SUMIF(เตรียมส่วนผสม!$C:$C,'รับ-จ่าย ประจำวัน'!$B275,เตรียมส่วนผสม!AH:AH)+SUMIF(กวนไส้!$C:$C,'รับ-จ่าย ประจำวัน'!$B275,กวนไส้!AH:AH)+SUMIF(ผลิต1!$C:$C,'รับ-จ่าย ประจำวัน'!$B275,ผลิต1!AH:AH)+SUMIF(ผลิต2!$C:$C,'รับ-จ่าย ประจำวัน'!$B275,ผลิต2!AH:AH)+SUMIF(เส้นแต่งหน้าขนมเค้ก!$C:$C,'รับ-จ่าย ประจำวัน'!$B275,เส้นแต่งหน้าขนมเค้ก!AH:AH)+SUMIF(แพ็ค!$C:$C,'รับ-จ่าย ประจำวัน'!$B275,แพ็ค!AH:AH)+SUMIF(ธุรการ!$C:$C,'รับ-จ่าย ประจำวัน'!$B275,ธุรการ!AH:AH)+SUMIF(เส้นแต่งหน้าขนมปัง!$C:$C,'รับ-จ่าย ประจำวัน'!$B275,เส้นแต่งหน้าขนมปัง!AH:AH)+SUMIF('วางแผนBC,CJ'!$C:$C,'รับ-จ่าย ประจำวัน'!$B275,'วางแผนBC,CJ'!AH:AH)+SUMIF(RD!$C:$C,'รับ-จ่าย ประจำวัน'!$B275,RD!AH:AH)+SUMIF('FG,ออนไล,คัดแยก'!$C:$C,'รับ-จ่าย ประจำวัน'!$B275,'FG,ออนไล,คัดแยก'!AH:AH)</f>
        <v>0</v>
      </c>
      <c r="BP275" s="16">
        <f>SUMIF(เตรียมส่วนผสม!$C:$C,'รับ-จ่าย ประจำวัน'!$B275,เตรียมส่วนผสม!AI:AI)+SUMIF(กวนไส้!$C:$C,'รับ-จ่าย ประจำวัน'!$B275,กวนไส้!AI:AI)+SUMIF(ผลิต1!$C:$C,'รับ-จ่าย ประจำวัน'!$B275,ผลิต1!AI:AI)+SUMIF(ผลิต2!$C:$C,'รับ-จ่าย ประจำวัน'!$B275,ผลิต2!AI:AI)+SUMIF(เส้นแต่งหน้าขนมเค้ก!$C:$C,'รับ-จ่าย ประจำวัน'!$B275,เส้นแต่งหน้าขนมเค้ก!AI:AI)+SUMIF(แพ็ค!$C:$C,'รับ-จ่าย ประจำวัน'!$B275,แพ็ค!AI:AI)+SUMIF(ธุรการ!$C:$C,'รับ-จ่าย ประจำวัน'!$B275,ธุรการ!AI:AI)+SUMIF(เส้นแต่งหน้าขนมปัง!$C:$C,'รับ-จ่าย ประจำวัน'!$B275,เส้นแต่งหน้าขนมปัง!AI:AI)+SUMIF('วางแผนBC,CJ'!$C:$C,'รับ-จ่าย ประจำวัน'!$B275,'วางแผนBC,CJ'!AI:AI)+SUMIF(RD!$C:$C,'รับ-จ่าย ประจำวัน'!$B275,RD!AI:AI)+SUMIF('FG,ออนไล,คัดแยก'!$C:$C,'รับ-จ่าย ประจำวัน'!$B275,'FG,ออนไล,คัดแยก'!AI:AI)</f>
        <v>0</v>
      </c>
      <c r="BQ275" s="16">
        <f>SUMIF(เตรียมส่วนผสม!$C:$C,'รับ-จ่าย ประจำวัน'!$B275,เตรียมส่วนผสม!AJ:AJ)+SUMIF(กวนไส้!$C:$C,'รับ-จ่าย ประจำวัน'!$B275,กวนไส้!AJ:AJ)+SUMIF(ผลิต1!$C:$C,'รับ-จ่าย ประจำวัน'!$B275,ผลิต1!AJ:AJ)+SUMIF(ผลิต2!$C:$C,'รับ-จ่าย ประจำวัน'!$B275,ผลิต2!AJ:AJ)+SUMIF(เส้นแต่งหน้าขนมเค้ก!$C:$C,'รับ-จ่าย ประจำวัน'!$B275,เส้นแต่งหน้าขนมเค้ก!AJ:AJ)+SUMIF(แพ็ค!$C:$C,'รับ-จ่าย ประจำวัน'!$B275,แพ็ค!AJ:AJ)+SUMIF(ธุรการ!$C:$C,'รับ-จ่าย ประจำวัน'!$B275,ธุรการ!AJ:AJ)+SUMIF(เส้นแต่งหน้าขนมปัง!$C:$C,'รับ-จ่าย ประจำวัน'!$B275,เส้นแต่งหน้าขนมปัง!AJ:AJ)+SUMIF('วางแผนBC,CJ'!$C:$C,'รับ-จ่าย ประจำวัน'!$B275,'วางแผนBC,CJ'!AJ:AJ)+SUMIF(RD!$C:$C,'รับ-จ่าย ประจำวัน'!$B275,RD!AJ:AJ)+SUMIF('FG,ออนไล,คัดแยก'!$C:$C,'รับ-จ่าย ประจำวัน'!$B275,'FG,ออนไล,คัดแยก'!AJ:AJ)</f>
        <v>0</v>
      </c>
      <c r="BR275" s="16">
        <f>SUMIF(เตรียมส่วนผสม!$C:$C,'รับ-จ่าย ประจำวัน'!$B275,เตรียมส่วนผสม!AK:AK)+SUMIF(กวนไส้!$C:$C,'รับ-จ่าย ประจำวัน'!$B275,กวนไส้!AK:AK)+SUMIF(ผลิต1!$C:$C,'รับ-จ่าย ประจำวัน'!$B275,ผลิต1!AK:AK)+SUMIF(ผลิต2!$C:$C,'รับ-จ่าย ประจำวัน'!$B275,ผลิต2!AK:AK)+SUMIF(เส้นแต่งหน้าขนมเค้ก!$C:$C,'รับ-จ่าย ประจำวัน'!$B275,เส้นแต่งหน้าขนมเค้ก!AK:AK)+SUMIF(แพ็ค!$C:$C,'รับ-จ่าย ประจำวัน'!$B275,แพ็ค!AK:AK)+SUMIF(ธุรการ!$C:$C,'รับ-จ่าย ประจำวัน'!$B275,ธุรการ!AK:AK)+SUMIF(เส้นแต่งหน้าขนมปัง!$C:$C,'รับ-จ่าย ประจำวัน'!$B275,เส้นแต่งหน้าขนมปัง!AK:AK)+SUMIF('วางแผนBC,CJ'!$C:$C,'รับ-จ่าย ประจำวัน'!$B275,'วางแผนBC,CJ'!AK:AK)+SUMIF(RD!$C:$C,'รับ-จ่าย ประจำวัน'!$B275,RD!AK:AK)+SUMIF('FG,ออนไล,คัดแยก'!$C:$C,'รับ-จ่าย ประจำวัน'!$B275,'FG,ออนไล,คัดแยก'!AK:AK)</f>
        <v>0</v>
      </c>
      <c r="BS275" s="16">
        <f>SUMIF(เตรียมส่วนผสม!$C:$C,'รับ-จ่าย ประจำวัน'!$B275,เตรียมส่วนผสม!AL:AL)+SUMIF(กวนไส้!$C:$C,'รับ-จ่าย ประจำวัน'!$B275,กวนไส้!AL:AL)+SUMIF(ผลิต1!$C:$C,'รับ-จ่าย ประจำวัน'!$B275,ผลิต1!AL:AL)+SUMIF(ผลิต2!$C:$C,'รับ-จ่าย ประจำวัน'!$B275,ผลิต2!AL:AL)+SUMIF(เส้นแต่งหน้าขนมเค้ก!$C:$C,'รับ-จ่าย ประจำวัน'!$B275,เส้นแต่งหน้าขนมเค้ก!AL:AL)+SUMIF(แพ็ค!$C:$C,'รับ-จ่าย ประจำวัน'!$B275,แพ็ค!AL:AL)+SUMIF(ธุรการ!$C:$C,'รับ-จ่าย ประจำวัน'!$B275,ธุรการ!AL:AL)+SUMIF(เส้นแต่งหน้าขนมปัง!$C:$C,'รับ-จ่าย ประจำวัน'!$B275,เส้นแต่งหน้าขนมปัง!AL:AL)+SUMIF('วางแผนBC,CJ'!$C:$C,'รับ-จ่าย ประจำวัน'!$B275,'วางแผนBC,CJ'!AL:AL)+SUMIF(RD!$C:$C,'รับ-จ่าย ประจำวัน'!$B275,RD!AL:AL)+SUMIF('FG,ออนไล,คัดแยก'!$C:$C,'รับ-จ่าย ประจำวัน'!$B275,'FG,ออนไล,คัดแยก'!AL:AL)</f>
        <v>0</v>
      </c>
      <c r="BT275" s="18">
        <f t="shared" si="60"/>
        <v>0</v>
      </c>
      <c r="BU275" s="116"/>
      <c r="BV275" s="146">
        <f t="shared" si="61"/>
        <v>655</v>
      </c>
      <c r="BW275" s="183">
        <v>30</v>
      </c>
      <c r="BX275" s="172">
        <f t="shared" si="65"/>
        <v>0</v>
      </c>
      <c r="BY275" s="188" t="e">
        <f t="shared" si="63"/>
        <v>#DIV/0!</v>
      </c>
      <c r="BZ275" s="180" t="e">
        <f t="shared" ca="1" si="62"/>
        <v>#DIV/0!</v>
      </c>
      <c r="CA275" s="93"/>
      <c r="CB275" s="93"/>
      <c r="CC275" s="93"/>
      <c r="CD275" s="93"/>
      <c r="CE275" s="93"/>
      <c r="CF275" s="93"/>
      <c r="CG275" s="93"/>
      <c r="CH275" s="93"/>
      <c r="CI275" s="93"/>
      <c r="CJ275" s="94"/>
      <c r="CK275" s="9">
        <f t="shared" si="64"/>
        <v>655</v>
      </c>
    </row>
    <row r="276" spans="1:89" hidden="1" x14ac:dyDescent="0.5">
      <c r="A276" s="149"/>
      <c r="B276" s="34" t="s">
        <v>1082</v>
      </c>
      <c r="C276" s="10" t="s">
        <v>1267</v>
      </c>
      <c r="D276" s="135" t="s">
        <v>91</v>
      </c>
      <c r="E276" s="11">
        <v>0</v>
      </c>
      <c r="F276" s="159" t="s">
        <v>1605</v>
      </c>
      <c r="G276" s="11" t="s">
        <v>62</v>
      </c>
      <c r="H276" s="12">
        <v>0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3"/>
      <c r="AF276" s="13"/>
      <c r="AG276" s="13"/>
      <c r="AH276" s="13"/>
      <c r="AI276" s="14"/>
      <c r="AJ276" s="14"/>
      <c r="AK276" s="14"/>
      <c r="AL276" s="14"/>
      <c r="AM276" s="14"/>
      <c r="AN276" s="15">
        <f t="shared" si="59"/>
        <v>0</v>
      </c>
      <c r="AO276" s="16">
        <f>SUMIF(เตรียมส่วนผสม!$C:$C,'รับ-จ่าย ประจำวัน'!$B276,เตรียมส่วนผสม!H:H)+SUMIF(กวนไส้!$C:$C,'รับ-จ่าย ประจำวัน'!$B276,กวนไส้!H:H)+SUMIF(ผลิต1!$C:$C,'รับ-จ่าย ประจำวัน'!$B276,ผลิต1!H:H)+SUMIF(ผลิต2!$C:$C,'รับ-จ่าย ประจำวัน'!$B276,ผลิต2!H:H)+SUMIF(เส้นแต่งหน้าขนมเค้ก!$C:$C,'รับ-จ่าย ประจำวัน'!$B276,เส้นแต่งหน้าขนมเค้ก!H:H)+SUMIF(แพ็ค!$C:$C,'รับ-จ่าย ประจำวัน'!$B276,แพ็ค!H:H)+SUMIF(ธุรการ!$C:$C,'รับ-จ่าย ประจำวัน'!$B276,ธุรการ!H:H)+SUMIF(เส้นแต่งหน้าขนมปัง!$C:$C,'รับ-จ่าย ประจำวัน'!$B276,เส้นแต่งหน้าขนมปัง!H:H)+SUMIF('วางแผนBC,CJ'!$C:$C,'รับ-จ่าย ประจำวัน'!$B276,'วางแผนBC,CJ'!H:H)+SUMIF(RD!$C:$C,'รับ-จ่าย ประจำวัน'!$B276,RD!H:H)+SUMIF('FG,ออนไล,คัดแยก'!$C:$C,'รับ-จ่าย ประจำวัน'!$B276,'FG,ออนไล,คัดแยก'!H:H)</f>
        <v>0</v>
      </c>
      <c r="AP276" s="16">
        <f>SUMIF(เตรียมส่วนผสม!$C:$C,'รับ-จ่าย ประจำวัน'!$B276,เตรียมส่วนผสม!I:I)+SUMIF(กวนไส้!$C:$C,'รับ-จ่าย ประจำวัน'!$B276,กวนไส้!I:I)+SUMIF(ผลิต1!$C:$C,'รับ-จ่าย ประจำวัน'!$B276,ผลิต1!I:I)+SUMIF(ผลิต2!$C:$C,'รับ-จ่าย ประจำวัน'!$B276,ผลิต2!I:I)+SUMIF(เส้นแต่งหน้าขนมเค้ก!$C:$C,'รับ-จ่าย ประจำวัน'!$B276,เส้นแต่งหน้าขนมเค้ก!I:I)+SUMIF(แพ็ค!$C:$C,'รับ-จ่าย ประจำวัน'!$B276,แพ็ค!I:I)+SUMIF(ธุรการ!$C:$C,'รับ-จ่าย ประจำวัน'!$B276,ธุรการ!I:I)+SUMIF(เส้นแต่งหน้าขนมปัง!$C:$C,'รับ-จ่าย ประจำวัน'!$B276,เส้นแต่งหน้าขนมปัง!I:I)+SUMIF('วางแผนBC,CJ'!$C:$C,'รับ-จ่าย ประจำวัน'!$B276,'วางแผนBC,CJ'!I:I)+SUMIF(RD!$C:$C,'รับ-จ่าย ประจำวัน'!$B276,RD!I:I)+SUMIF('FG,ออนไล,คัดแยก'!$C:$C,'รับ-จ่าย ประจำวัน'!$B276,'FG,ออนไล,คัดแยก'!I:I)</f>
        <v>0</v>
      </c>
      <c r="AQ276" s="16">
        <f>SUMIF(เตรียมส่วนผสม!$C:$C,'รับ-จ่าย ประจำวัน'!$B276,เตรียมส่วนผสม!J:J)+SUMIF(กวนไส้!$C:$C,'รับ-จ่าย ประจำวัน'!$B276,กวนไส้!J:J)+SUMIF(ผลิต1!$C:$C,'รับ-จ่าย ประจำวัน'!$B276,ผลิต1!J:J)+SUMIF(ผลิต2!$C:$C,'รับ-จ่าย ประจำวัน'!$B276,ผลิต2!J:J)+SUMIF(เส้นแต่งหน้าขนมเค้ก!$C:$C,'รับ-จ่าย ประจำวัน'!$B276,เส้นแต่งหน้าขนมเค้ก!J:J)+SUMIF(แพ็ค!$C:$C,'รับ-จ่าย ประจำวัน'!$B276,แพ็ค!J:J)+SUMIF(ธุรการ!$C:$C,'รับ-จ่าย ประจำวัน'!$B276,ธุรการ!J:J)+SUMIF(เส้นแต่งหน้าขนมปัง!$C:$C,'รับ-จ่าย ประจำวัน'!$B276,เส้นแต่งหน้าขนมปัง!J:J)+SUMIF('วางแผนBC,CJ'!$C:$C,'รับ-จ่าย ประจำวัน'!$B276,'วางแผนBC,CJ'!J:J)+SUMIF(RD!$C:$C,'รับ-จ่าย ประจำวัน'!$B276,RD!J:J)+SUMIF('FG,ออนไล,คัดแยก'!$C:$C,'รับ-จ่าย ประจำวัน'!$B276,'FG,ออนไล,คัดแยก'!J:J)</f>
        <v>0</v>
      </c>
      <c r="AR276" s="16">
        <f>SUMIF(เตรียมส่วนผสม!$C:$C,'รับ-จ่าย ประจำวัน'!$B276,เตรียมส่วนผสม!K:K)+SUMIF(กวนไส้!$C:$C,'รับ-จ่าย ประจำวัน'!$B276,กวนไส้!K:K)+SUMIF(ผลิต1!$C:$C,'รับ-จ่าย ประจำวัน'!$B276,ผลิต1!K:K)+SUMIF(ผลิต2!$C:$C,'รับ-จ่าย ประจำวัน'!$B276,ผลิต2!K:K)+SUMIF(เส้นแต่งหน้าขนมเค้ก!$C:$C,'รับ-จ่าย ประจำวัน'!$B276,เส้นแต่งหน้าขนมเค้ก!K:K)+SUMIF(แพ็ค!$C:$C,'รับ-จ่าย ประจำวัน'!$B276,แพ็ค!K:K)+SUMIF(ธุรการ!$C:$C,'รับ-จ่าย ประจำวัน'!$B276,ธุรการ!K:K)+SUMIF(เส้นแต่งหน้าขนมปัง!$C:$C,'รับ-จ่าย ประจำวัน'!$B276,เส้นแต่งหน้าขนมปัง!K:K)+SUMIF('วางแผนBC,CJ'!$C:$C,'รับ-จ่าย ประจำวัน'!$B276,'วางแผนBC,CJ'!K:K)+SUMIF(RD!$C:$C,'รับ-จ่าย ประจำวัน'!$B276,RD!K:K)+SUMIF('FG,ออนไล,คัดแยก'!$C:$C,'รับ-จ่าย ประจำวัน'!$B276,'FG,ออนไล,คัดแยก'!K:K)</f>
        <v>0</v>
      </c>
      <c r="AS276" s="16">
        <f>SUMIF(เตรียมส่วนผสม!$C:$C,'รับ-จ่าย ประจำวัน'!$B276,เตรียมส่วนผสม!L:L)+SUMIF(กวนไส้!$C:$C,'รับ-จ่าย ประจำวัน'!$B276,กวนไส้!L:L)+SUMIF(ผลิต1!$C:$C,'รับ-จ่าย ประจำวัน'!$B276,ผลิต1!L:L)+SUMIF(ผลิต2!$C:$C,'รับ-จ่าย ประจำวัน'!$B276,ผลิต2!L:L)+SUMIF(เส้นแต่งหน้าขนมเค้ก!$C:$C,'รับ-จ่าย ประจำวัน'!$B276,เส้นแต่งหน้าขนมเค้ก!L:L)+SUMIF(แพ็ค!$C:$C,'รับ-จ่าย ประจำวัน'!$B276,แพ็ค!L:L)+SUMIF(ธุรการ!$C:$C,'รับ-จ่าย ประจำวัน'!$B276,ธุรการ!L:L)+SUMIF(เส้นแต่งหน้าขนมปัง!$C:$C,'รับ-จ่าย ประจำวัน'!$B276,เส้นแต่งหน้าขนมปัง!L:L)+SUMIF('วางแผนBC,CJ'!$C:$C,'รับ-จ่าย ประจำวัน'!$B276,'วางแผนBC,CJ'!L:L)+SUMIF(RD!$C:$C,'รับ-จ่าย ประจำวัน'!$B276,RD!L:L)+SUMIF('FG,ออนไล,คัดแยก'!$C:$C,'รับ-จ่าย ประจำวัน'!$B276,'FG,ออนไล,คัดแยก'!L:L)</f>
        <v>0</v>
      </c>
      <c r="AT276" s="16">
        <f>SUMIF(เตรียมส่วนผสม!$C:$C,'รับ-จ่าย ประจำวัน'!$B276,เตรียมส่วนผสม!M:M)+SUMIF(กวนไส้!$C:$C,'รับ-จ่าย ประจำวัน'!$B276,กวนไส้!M:M)+SUMIF(ผลิต1!$C:$C,'รับ-จ่าย ประจำวัน'!$B276,ผลิต1!M:M)+SUMIF(ผลิต2!$C:$C,'รับ-จ่าย ประจำวัน'!$B276,ผลิต2!M:M)+SUMIF(เส้นแต่งหน้าขนมเค้ก!$C:$C,'รับ-จ่าย ประจำวัน'!$B276,เส้นแต่งหน้าขนมเค้ก!M:M)+SUMIF(แพ็ค!$C:$C,'รับ-จ่าย ประจำวัน'!$B276,แพ็ค!M:M)+SUMIF(ธุรการ!$C:$C,'รับ-จ่าย ประจำวัน'!$B276,ธุรการ!M:M)+SUMIF(เส้นแต่งหน้าขนมปัง!$C:$C,'รับ-จ่าย ประจำวัน'!$B276,เส้นแต่งหน้าขนมปัง!M:M)+SUMIF('วางแผนBC,CJ'!$C:$C,'รับ-จ่าย ประจำวัน'!$B276,'วางแผนBC,CJ'!M:M)+SUMIF(RD!$C:$C,'รับ-จ่าย ประจำวัน'!$B276,RD!M:M)+SUMIF('FG,ออนไล,คัดแยก'!$C:$C,'รับ-จ่าย ประจำวัน'!$B276,'FG,ออนไล,คัดแยก'!M:M)</f>
        <v>0</v>
      </c>
      <c r="AU276" s="16">
        <f>SUMIF(เตรียมส่วนผสม!$C:$C,'รับ-จ่าย ประจำวัน'!$B276,เตรียมส่วนผสม!N:N)+SUMIF(กวนไส้!$C:$C,'รับ-จ่าย ประจำวัน'!$B276,กวนไส้!N:N)+SUMIF(ผลิต1!$C:$C,'รับ-จ่าย ประจำวัน'!$B276,ผลิต1!N:N)+SUMIF(ผลิต2!$C:$C,'รับ-จ่าย ประจำวัน'!$B276,ผลิต2!N:N)+SUMIF(เส้นแต่งหน้าขนมเค้ก!$C:$C,'รับ-จ่าย ประจำวัน'!$B276,เส้นแต่งหน้าขนมเค้ก!N:N)+SUMIF(แพ็ค!$C:$C,'รับ-จ่าย ประจำวัน'!$B276,แพ็ค!N:N)+SUMIF(ธุรการ!$C:$C,'รับ-จ่าย ประจำวัน'!$B276,ธุรการ!N:N)+SUMIF(เส้นแต่งหน้าขนมปัง!$C:$C,'รับ-จ่าย ประจำวัน'!$B276,เส้นแต่งหน้าขนมปัง!N:N)+SUMIF('วางแผนBC,CJ'!$C:$C,'รับ-จ่าย ประจำวัน'!$B276,'วางแผนBC,CJ'!N:N)+SUMIF(RD!$C:$C,'รับ-จ่าย ประจำวัน'!$B276,RD!N:N)+SUMIF('FG,ออนไล,คัดแยก'!$C:$C,'รับ-จ่าย ประจำวัน'!$B276,'FG,ออนไล,คัดแยก'!N:N)</f>
        <v>0</v>
      </c>
      <c r="AV276" s="16">
        <f>SUMIF(เตรียมส่วนผสม!$C:$C,'รับ-จ่าย ประจำวัน'!$B276,เตรียมส่วนผสม!O:O)+SUMIF(กวนไส้!$C:$C,'รับ-จ่าย ประจำวัน'!$B276,กวนไส้!O:O)+SUMIF(ผลิต1!$C:$C,'รับ-จ่าย ประจำวัน'!$B276,ผลิต1!O:O)+SUMIF(ผลิต2!$C:$C,'รับ-จ่าย ประจำวัน'!$B276,ผลิต2!O:O)+SUMIF(เส้นแต่งหน้าขนมเค้ก!$C:$C,'รับ-จ่าย ประจำวัน'!$B276,เส้นแต่งหน้าขนมเค้ก!O:O)+SUMIF(แพ็ค!$C:$C,'รับ-จ่าย ประจำวัน'!$B276,แพ็ค!O:O)+SUMIF(ธุรการ!$C:$C,'รับ-จ่าย ประจำวัน'!$B276,ธุรการ!O:O)+SUMIF(เส้นแต่งหน้าขนมปัง!$C:$C,'รับ-จ่าย ประจำวัน'!$B276,เส้นแต่งหน้าขนมปัง!O:O)+SUMIF('วางแผนBC,CJ'!$C:$C,'รับ-จ่าย ประจำวัน'!$B276,'วางแผนBC,CJ'!O:O)+SUMIF(RD!$C:$C,'รับ-จ่าย ประจำวัน'!$B276,RD!O:O)+SUMIF('FG,ออนไล,คัดแยก'!$C:$C,'รับ-จ่าย ประจำวัน'!$B276,'FG,ออนไล,คัดแยก'!O:O)</f>
        <v>0</v>
      </c>
      <c r="AW276" s="16">
        <f>SUMIF(เตรียมส่วนผสม!$C:$C,'รับ-จ่าย ประจำวัน'!$B276,เตรียมส่วนผสม!P:P)+SUMIF(กวนไส้!$C:$C,'รับ-จ่าย ประจำวัน'!$B276,กวนไส้!P:P)+SUMIF(ผลิต1!$C:$C,'รับ-จ่าย ประจำวัน'!$B276,ผลิต1!P:P)+SUMIF(ผลิต2!$C:$C,'รับ-จ่าย ประจำวัน'!$B276,ผลิต2!P:P)+SUMIF(เส้นแต่งหน้าขนมเค้ก!$C:$C,'รับ-จ่าย ประจำวัน'!$B276,เส้นแต่งหน้าขนมเค้ก!P:P)+SUMIF(แพ็ค!$C:$C,'รับ-จ่าย ประจำวัน'!$B276,แพ็ค!P:P)+SUMIF(ธุรการ!$C:$C,'รับ-จ่าย ประจำวัน'!$B276,ธุรการ!P:P)+SUMIF(เส้นแต่งหน้าขนมปัง!$C:$C,'รับ-จ่าย ประจำวัน'!$B276,เส้นแต่งหน้าขนมปัง!P:P)+SUMIF('วางแผนBC,CJ'!$C:$C,'รับ-จ่าย ประจำวัน'!$B276,'วางแผนBC,CJ'!P:P)+SUMIF(RD!$C:$C,'รับ-จ่าย ประจำวัน'!$B276,RD!P:P)+SUMIF('FG,ออนไล,คัดแยก'!$C:$C,'รับ-จ่าย ประจำวัน'!$B276,'FG,ออนไล,คัดแยก'!P:P)</f>
        <v>0</v>
      </c>
      <c r="AX276" s="16">
        <f>SUMIF(เตรียมส่วนผสม!$C:$C,'รับ-จ่าย ประจำวัน'!$B276,เตรียมส่วนผสม!Q:Q)+SUMIF(กวนไส้!$C:$C,'รับ-จ่าย ประจำวัน'!$B276,กวนไส้!Q:Q)+SUMIF(ผลิต1!$C:$C,'รับ-จ่าย ประจำวัน'!$B276,ผลิต1!Q:Q)+SUMIF(ผลิต2!$C:$C,'รับ-จ่าย ประจำวัน'!$B276,ผลิต2!Q:Q)+SUMIF(เส้นแต่งหน้าขนมเค้ก!$C:$C,'รับ-จ่าย ประจำวัน'!$B276,เส้นแต่งหน้าขนมเค้ก!Q:Q)+SUMIF(แพ็ค!$C:$C,'รับ-จ่าย ประจำวัน'!$B276,แพ็ค!Q:Q)+SUMIF(ธุรการ!$C:$C,'รับ-จ่าย ประจำวัน'!$B276,ธุรการ!Q:Q)+SUMIF(เส้นแต่งหน้าขนมปัง!$C:$C,'รับ-จ่าย ประจำวัน'!$B276,เส้นแต่งหน้าขนมปัง!Q:Q)+SUMIF('วางแผนBC,CJ'!$C:$C,'รับ-จ่าย ประจำวัน'!$B276,'วางแผนBC,CJ'!Q:Q)+SUMIF(RD!$C:$C,'รับ-จ่าย ประจำวัน'!$B276,RD!Q:Q)+SUMIF('FG,ออนไล,คัดแยก'!$C:$C,'รับ-จ่าย ประจำวัน'!$B276,'FG,ออนไล,คัดแยก'!Q:Q)</f>
        <v>0</v>
      </c>
      <c r="AY276" s="16">
        <f>SUMIF(เตรียมส่วนผสม!$C:$C,'รับ-จ่าย ประจำวัน'!$B276,เตรียมส่วนผสม!R:R)+SUMIF(กวนไส้!$C:$C,'รับ-จ่าย ประจำวัน'!$B276,กวนไส้!R:R)+SUMIF(ผลิต1!$C:$C,'รับ-จ่าย ประจำวัน'!$B276,ผลิต1!R:R)+SUMIF(ผลิต2!$C:$C,'รับ-จ่าย ประจำวัน'!$B276,ผลิต2!R:R)+SUMIF(เส้นแต่งหน้าขนมเค้ก!$C:$C,'รับ-จ่าย ประจำวัน'!$B276,เส้นแต่งหน้าขนมเค้ก!R:R)+SUMIF(แพ็ค!$C:$C,'รับ-จ่าย ประจำวัน'!$B276,แพ็ค!R:R)+SUMIF(ธุรการ!$C:$C,'รับ-จ่าย ประจำวัน'!$B276,ธุรการ!R:R)+SUMIF(เส้นแต่งหน้าขนมปัง!$C:$C,'รับ-จ่าย ประจำวัน'!$B276,เส้นแต่งหน้าขนมปัง!R:R)+SUMIF('วางแผนBC,CJ'!$C:$C,'รับ-จ่าย ประจำวัน'!$B276,'วางแผนBC,CJ'!R:R)+SUMIF(RD!$C:$C,'รับ-จ่าย ประจำวัน'!$B276,RD!R:R)+SUMIF('FG,ออนไล,คัดแยก'!$C:$C,'รับ-จ่าย ประจำวัน'!$B276,'FG,ออนไล,คัดแยก'!R:R)</f>
        <v>0</v>
      </c>
      <c r="AZ276" s="16">
        <f>SUMIF(เตรียมส่วนผสม!$C:$C,'รับ-จ่าย ประจำวัน'!$B276,เตรียมส่วนผสม!S:S)+SUMIF(กวนไส้!$C:$C,'รับ-จ่าย ประจำวัน'!$B276,กวนไส้!S:S)+SUMIF(ผลิต1!$C:$C,'รับ-จ่าย ประจำวัน'!$B276,ผลิต1!S:S)+SUMIF(ผลิต2!$C:$C,'รับ-จ่าย ประจำวัน'!$B276,ผลิต2!S:S)+SUMIF(เส้นแต่งหน้าขนมเค้ก!$C:$C,'รับ-จ่าย ประจำวัน'!$B276,เส้นแต่งหน้าขนมเค้ก!S:S)+SUMIF(แพ็ค!$C:$C,'รับ-จ่าย ประจำวัน'!$B276,แพ็ค!S:S)+SUMIF(ธุรการ!$C:$C,'รับ-จ่าย ประจำวัน'!$B276,ธุรการ!S:S)+SUMIF(เส้นแต่งหน้าขนมปัง!$C:$C,'รับ-จ่าย ประจำวัน'!$B276,เส้นแต่งหน้าขนมปัง!S:S)+SUMIF('วางแผนBC,CJ'!$C:$C,'รับ-จ่าย ประจำวัน'!$B276,'วางแผนBC,CJ'!S:S)+SUMIF(RD!$C:$C,'รับ-จ่าย ประจำวัน'!$B276,RD!S:S)+SUMIF('FG,ออนไล,คัดแยก'!$C:$C,'รับ-จ่าย ประจำวัน'!$B276,'FG,ออนไล,คัดแยก'!S:S)</f>
        <v>0</v>
      </c>
      <c r="BA276" s="16">
        <f>SUMIF(เตรียมส่วนผสม!$C:$C,'รับ-จ่าย ประจำวัน'!$B276,เตรียมส่วนผสม!T:T)+SUMIF(กวนไส้!$C:$C,'รับ-จ่าย ประจำวัน'!$B276,กวนไส้!T:T)+SUMIF(ผลิต1!$C:$C,'รับ-จ่าย ประจำวัน'!$B276,ผลิต1!T:T)+SUMIF(ผลิต2!$C:$C,'รับ-จ่าย ประจำวัน'!$B276,ผลิต2!T:T)+SUMIF(เส้นแต่งหน้าขนมเค้ก!$C:$C,'รับ-จ่าย ประจำวัน'!$B276,เส้นแต่งหน้าขนมเค้ก!T:T)+SUMIF(แพ็ค!$C:$C,'รับ-จ่าย ประจำวัน'!$B276,แพ็ค!T:T)+SUMIF(ธุรการ!$C:$C,'รับ-จ่าย ประจำวัน'!$B276,ธุรการ!T:T)+SUMIF(เส้นแต่งหน้าขนมปัง!$C:$C,'รับ-จ่าย ประจำวัน'!$B276,เส้นแต่งหน้าขนมปัง!T:T)+SUMIF('วางแผนBC,CJ'!$C:$C,'รับ-จ่าย ประจำวัน'!$B276,'วางแผนBC,CJ'!T:T)+SUMIF(RD!$C:$C,'รับ-จ่าย ประจำวัน'!$B276,RD!T:T)+SUMIF('FG,ออนไล,คัดแยก'!$C:$C,'รับ-จ่าย ประจำวัน'!$B276,'FG,ออนไล,คัดแยก'!T:T)</f>
        <v>0</v>
      </c>
      <c r="BB276" s="16">
        <f>SUMIF(เตรียมส่วนผสม!$C:$C,'รับ-จ่าย ประจำวัน'!$B276,เตรียมส่วนผสม!U:U)+SUMIF(กวนไส้!$C:$C,'รับ-จ่าย ประจำวัน'!$B276,กวนไส้!U:U)+SUMIF(ผลิต1!$C:$C,'รับ-จ่าย ประจำวัน'!$B276,ผลิต1!U:U)+SUMIF(ผลิต2!$C:$C,'รับ-จ่าย ประจำวัน'!$B276,ผลิต2!U:U)+SUMIF(เส้นแต่งหน้าขนมเค้ก!$C:$C,'รับ-จ่าย ประจำวัน'!$B276,เส้นแต่งหน้าขนมเค้ก!U:U)+SUMIF(แพ็ค!$C:$C,'รับ-จ่าย ประจำวัน'!$B276,แพ็ค!U:U)+SUMIF(ธุรการ!$C:$C,'รับ-จ่าย ประจำวัน'!$B276,ธุรการ!U:U)+SUMIF(เส้นแต่งหน้าขนมปัง!$C:$C,'รับ-จ่าย ประจำวัน'!$B276,เส้นแต่งหน้าขนมปัง!U:U)+SUMIF('วางแผนBC,CJ'!$C:$C,'รับ-จ่าย ประจำวัน'!$B276,'วางแผนBC,CJ'!U:U)+SUMIF(RD!$C:$C,'รับ-จ่าย ประจำวัน'!$B276,RD!U:U)+SUMIF('FG,ออนไล,คัดแยก'!$C:$C,'รับ-จ่าย ประจำวัน'!$B276,'FG,ออนไล,คัดแยก'!U:U)</f>
        <v>0</v>
      </c>
      <c r="BC276" s="16">
        <f>SUMIF(เตรียมส่วนผสม!$C:$C,'รับ-จ่าย ประจำวัน'!$B276,เตรียมส่วนผสม!V:V)+SUMIF(กวนไส้!$C:$C,'รับ-จ่าย ประจำวัน'!$B276,กวนไส้!V:V)+SUMIF(ผลิต1!$C:$C,'รับ-จ่าย ประจำวัน'!$B276,ผลิต1!V:V)+SUMIF(ผลิต2!$C:$C,'รับ-จ่าย ประจำวัน'!$B276,ผลิต2!V:V)+SUMIF(เส้นแต่งหน้าขนมเค้ก!$C:$C,'รับ-จ่าย ประจำวัน'!$B276,เส้นแต่งหน้าขนมเค้ก!V:V)+SUMIF(แพ็ค!$C:$C,'รับ-จ่าย ประจำวัน'!$B276,แพ็ค!V:V)+SUMIF(ธุรการ!$C:$C,'รับ-จ่าย ประจำวัน'!$B276,ธุรการ!V:V)+SUMIF(เส้นแต่งหน้าขนมปัง!$C:$C,'รับ-จ่าย ประจำวัน'!$B276,เส้นแต่งหน้าขนมปัง!V:V)+SUMIF('วางแผนBC,CJ'!$C:$C,'รับ-จ่าย ประจำวัน'!$B276,'วางแผนBC,CJ'!V:V)+SUMIF(RD!$C:$C,'รับ-จ่าย ประจำวัน'!$B276,RD!V:V)+SUMIF('FG,ออนไล,คัดแยก'!$C:$C,'รับ-จ่าย ประจำวัน'!$B276,'FG,ออนไล,คัดแยก'!V:V)</f>
        <v>0</v>
      </c>
      <c r="BD276" s="16">
        <f>SUMIF(เตรียมส่วนผสม!$C:$C,'รับ-จ่าย ประจำวัน'!$B276,เตรียมส่วนผสม!W:W)+SUMIF(กวนไส้!$C:$C,'รับ-จ่าย ประจำวัน'!$B276,กวนไส้!W:W)+SUMIF(ผลิต1!$C:$C,'รับ-จ่าย ประจำวัน'!$B276,ผลิต1!W:W)+SUMIF(ผลิต2!$C:$C,'รับ-จ่าย ประจำวัน'!$B276,ผลิต2!W:W)+SUMIF(เส้นแต่งหน้าขนมเค้ก!$C:$C,'รับ-จ่าย ประจำวัน'!$B276,เส้นแต่งหน้าขนมเค้ก!W:W)+SUMIF(แพ็ค!$C:$C,'รับ-จ่าย ประจำวัน'!$B276,แพ็ค!W:W)+SUMIF(ธุรการ!$C:$C,'รับ-จ่าย ประจำวัน'!$B276,ธุรการ!W:W)+SUMIF(เส้นแต่งหน้าขนมปัง!$C:$C,'รับ-จ่าย ประจำวัน'!$B276,เส้นแต่งหน้าขนมปัง!W:W)+SUMIF('วางแผนBC,CJ'!$C:$C,'รับ-จ่าย ประจำวัน'!$B276,'วางแผนBC,CJ'!W:W)+SUMIF(RD!$C:$C,'รับ-จ่าย ประจำวัน'!$B276,RD!W:W)+SUMIF('FG,ออนไล,คัดแยก'!$C:$C,'รับ-จ่าย ประจำวัน'!$B276,'FG,ออนไล,คัดแยก'!W:W)</f>
        <v>0</v>
      </c>
      <c r="BE276" s="16">
        <f>SUMIF(เตรียมส่วนผสม!$C:$C,'รับ-จ่าย ประจำวัน'!$B276,เตรียมส่วนผสม!X:X)+SUMIF(กวนไส้!$C:$C,'รับ-จ่าย ประจำวัน'!$B276,กวนไส้!X:X)+SUMIF(ผลิต1!$C:$C,'รับ-จ่าย ประจำวัน'!$B276,ผลิต1!X:X)+SUMIF(ผลิต2!$C:$C,'รับ-จ่าย ประจำวัน'!$B276,ผลิต2!X:X)+SUMIF(เส้นแต่งหน้าขนมเค้ก!$C:$C,'รับ-จ่าย ประจำวัน'!$B276,เส้นแต่งหน้าขนมเค้ก!X:X)+SUMIF(แพ็ค!$C:$C,'รับ-จ่าย ประจำวัน'!$B276,แพ็ค!X:X)+SUMIF(ธุรการ!$C:$C,'รับ-จ่าย ประจำวัน'!$B276,ธุรการ!X:X)+SUMIF(เส้นแต่งหน้าขนมปัง!$C:$C,'รับ-จ่าย ประจำวัน'!$B276,เส้นแต่งหน้าขนมปัง!X:X)+SUMIF('วางแผนBC,CJ'!$C:$C,'รับ-จ่าย ประจำวัน'!$B276,'วางแผนBC,CJ'!X:X)+SUMIF(RD!$C:$C,'รับ-จ่าย ประจำวัน'!$B276,RD!X:X)+SUMIF('FG,ออนไล,คัดแยก'!$C:$C,'รับ-จ่าย ประจำวัน'!$B276,'FG,ออนไล,คัดแยก'!X:X)</f>
        <v>0</v>
      </c>
      <c r="BF276" s="16">
        <f>SUMIF(เตรียมส่วนผสม!$C:$C,'รับ-จ่าย ประจำวัน'!$B276,เตรียมส่วนผสม!Y:Y)+SUMIF(กวนไส้!$C:$C,'รับ-จ่าย ประจำวัน'!$B276,กวนไส้!Y:Y)+SUMIF(ผลิต1!$C:$C,'รับ-จ่าย ประจำวัน'!$B276,ผลิต1!Y:Y)+SUMIF(ผลิต2!$C:$C,'รับ-จ่าย ประจำวัน'!$B276,ผลิต2!Y:Y)+SUMIF(เส้นแต่งหน้าขนมเค้ก!$C:$C,'รับ-จ่าย ประจำวัน'!$B276,เส้นแต่งหน้าขนมเค้ก!Y:Y)+SUMIF(แพ็ค!$C:$C,'รับ-จ่าย ประจำวัน'!$B276,แพ็ค!Y:Y)+SUMIF(ธุรการ!$C:$C,'รับ-จ่าย ประจำวัน'!$B276,ธุรการ!Y:Y)+SUMIF(เส้นแต่งหน้าขนมปัง!$C:$C,'รับ-จ่าย ประจำวัน'!$B276,เส้นแต่งหน้าขนมปัง!Y:Y)+SUMIF('วางแผนBC,CJ'!$C:$C,'รับ-จ่าย ประจำวัน'!$B276,'วางแผนBC,CJ'!Y:Y)+SUMIF(RD!$C:$C,'รับ-จ่าย ประจำวัน'!$B276,RD!Y:Y)+SUMIF('FG,ออนไล,คัดแยก'!$C:$C,'รับ-จ่าย ประจำวัน'!$B276,'FG,ออนไล,คัดแยก'!Y:Y)</f>
        <v>0</v>
      </c>
      <c r="BG276" s="16">
        <f>SUMIF(เตรียมส่วนผสม!$C:$C,'รับ-จ่าย ประจำวัน'!$B276,เตรียมส่วนผสม!Z:Z)+SUMIF(กวนไส้!$C:$C,'รับ-จ่าย ประจำวัน'!$B276,กวนไส้!Z:Z)+SUMIF(ผลิต1!$C:$C,'รับ-จ่าย ประจำวัน'!$B276,ผลิต1!Z:Z)+SUMIF(ผลิต2!$C:$C,'รับ-จ่าย ประจำวัน'!$B276,ผลิต2!Z:Z)+SUMIF(เส้นแต่งหน้าขนมเค้ก!$C:$C,'รับ-จ่าย ประจำวัน'!$B276,เส้นแต่งหน้าขนมเค้ก!Z:Z)+SUMIF(แพ็ค!$C:$C,'รับ-จ่าย ประจำวัน'!$B276,แพ็ค!Z:Z)+SUMIF(ธุรการ!$C:$C,'รับ-จ่าย ประจำวัน'!$B276,ธุรการ!Z:Z)+SUMIF(เส้นแต่งหน้าขนมปัง!$C:$C,'รับ-จ่าย ประจำวัน'!$B276,เส้นแต่งหน้าขนมปัง!Z:Z)+SUMIF('วางแผนBC,CJ'!$C:$C,'รับ-จ่าย ประจำวัน'!$B276,'วางแผนBC,CJ'!Z:Z)+SUMIF(RD!$C:$C,'รับ-จ่าย ประจำวัน'!$B276,RD!Z:Z)+SUMIF('FG,ออนไล,คัดแยก'!$C:$C,'รับ-จ่าย ประจำวัน'!$B276,'FG,ออนไล,คัดแยก'!Z:Z)</f>
        <v>0</v>
      </c>
      <c r="BH276" s="16">
        <f>SUMIF(เตรียมส่วนผสม!$C:$C,'รับ-จ่าย ประจำวัน'!$B276,เตรียมส่วนผสม!AA:AA)+SUMIF(กวนไส้!$C:$C,'รับ-จ่าย ประจำวัน'!$B276,กวนไส้!AA:AA)+SUMIF(ผลิต1!$C:$C,'รับ-จ่าย ประจำวัน'!$B276,ผลิต1!AA:AA)+SUMIF(ผลิต2!$C:$C,'รับ-จ่าย ประจำวัน'!$B276,ผลิต2!AA:AA)+SUMIF(เส้นแต่งหน้าขนมเค้ก!$C:$C,'รับ-จ่าย ประจำวัน'!$B276,เส้นแต่งหน้าขนมเค้ก!AA:AA)+SUMIF(แพ็ค!$C:$C,'รับ-จ่าย ประจำวัน'!$B276,แพ็ค!AA:AA)+SUMIF(ธุรการ!$C:$C,'รับ-จ่าย ประจำวัน'!$B276,ธุรการ!AA:AA)+SUMIF(เส้นแต่งหน้าขนมปัง!$C:$C,'รับ-จ่าย ประจำวัน'!$B276,เส้นแต่งหน้าขนมปัง!AA:AA)+SUMIF('วางแผนBC,CJ'!$C:$C,'รับ-จ่าย ประจำวัน'!$B276,'วางแผนBC,CJ'!AA:AA)+SUMIF(RD!$C:$C,'รับ-จ่าย ประจำวัน'!$B276,RD!AA:AA)+SUMIF('FG,ออนไล,คัดแยก'!$C:$C,'รับ-จ่าย ประจำวัน'!$B276,'FG,ออนไล,คัดแยก'!AA:AA)</f>
        <v>0</v>
      </c>
      <c r="BI276" s="16">
        <f>SUMIF(เตรียมส่วนผสม!$C:$C,'รับ-จ่าย ประจำวัน'!$B276,เตรียมส่วนผสม!AB:AB)+SUMIF(กวนไส้!$C:$C,'รับ-จ่าย ประจำวัน'!$B276,กวนไส้!AB:AB)+SUMIF(ผลิต1!$C:$C,'รับ-จ่าย ประจำวัน'!$B276,ผลิต1!AB:AB)+SUMIF(ผลิต2!$C:$C,'รับ-จ่าย ประจำวัน'!$B276,ผลิต2!AB:AB)+SUMIF(เส้นแต่งหน้าขนมเค้ก!$C:$C,'รับ-จ่าย ประจำวัน'!$B276,เส้นแต่งหน้าขนมเค้ก!AB:AB)+SUMIF(แพ็ค!$C:$C,'รับ-จ่าย ประจำวัน'!$B276,แพ็ค!AB:AB)+SUMIF(ธุรการ!$C:$C,'รับ-จ่าย ประจำวัน'!$B276,ธุรการ!AB:AB)+SUMIF(เส้นแต่งหน้าขนมปัง!$C:$C,'รับ-จ่าย ประจำวัน'!$B276,เส้นแต่งหน้าขนมปัง!AB:AB)+SUMIF('วางแผนBC,CJ'!$C:$C,'รับ-จ่าย ประจำวัน'!$B276,'วางแผนBC,CJ'!AB:AB)+SUMIF(RD!$C:$C,'รับ-จ่าย ประจำวัน'!$B276,RD!AB:AB)+SUMIF('FG,ออนไล,คัดแยก'!$C:$C,'รับ-จ่าย ประจำวัน'!$B276,'FG,ออนไล,คัดแยก'!AB:AB)</f>
        <v>0</v>
      </c>
      <c r="BJ276" s="16">
        <f>SUMIF(เตรียมส่วนผสม!$C:$C,'รับ-จ่าย ประจำวัน'!$B276,เตรียมส่วนผสม!AC:AC)+SUMIF(กวนไส้!$C:$C,'รับ-จ่าย ประจำวัน'!$B276,กวนไส้!AC:AC)+SUMIF(ผลิต1!$C:$C,'รับ-จ่าย ประจำวัน'!$B276,ผลิต1!AC:AC)+SUMIF(ผลิต2!$C:$C,'รับ-จ่าย ประจำวัน'!$B276,ผลิต2!AC:AC)+SUMIF(เส้นแต่งหน้าขนมเค้ก!$C:$C,'รับ-จ่าย ประจำวัน'!$B276,เส้นแต่งหน้าขนมเค้ก!AC:AC)+SUMIF(แพ็ค!$C:$C,'รับ-จ่าย ประจำวัน'!$B276,แพ็ค!AC:AC)+SUMIF(ธุรการ!$C:$C,'รับ-จ่าย ประจำวัน'!$B276,ธุรการ!AC:AC)+SUMIF(เส้นแต่งหน้าขนมปัง!$C:$C,'รับ-จ่าย ประจำวัน'!$B276,เส้นแต่งหน้าขนมปัง!AC:AC)+SUMIF('วางแผนBC,CJ'!$C:$C,'รับ-จ่าย ประจำวัน'!$B276,'วางแผนBC,CJ'!AC:AC)+SUMIF(RD!$C:$C,'รับ-จ่าย ประจำวัน'!$B276,RD!AC:AC)+SUMIF('FG,ออนไล,คัดแยก'!$C:$C,'รับ-จ่าย ประจำวัน'!$B276,'FG,ออนไล,คัดแยก'!AC:AC)</f>
        <v>0</v>
      </c>
      <c r="BK276" s="16">
        <f>SUMIF(เตรียมส่วนผสม!$C:$C,'รับ-จ่าย ประจำวัน'!$B276,เตรียมส่วนผสม!AD:AD)+SUMIF(กวนไส้!$C:$C,'รับ-จ่าย ประจำวัน'!$B276,กวนไส้!AD:AD)+SUMIF(ผลิต1!$C:$C,'รับ-จ่าย ประจำวัน'!$B276,ผลิต1!AD:AD)+SUMIF(ผลิต2!$C:$C,'รับ-จ่าย ประจำวัน'!$B276,ผลิต2!AD:AD)+SUMIF(เส้นแต่งหน้าขนมเค้ก!$C:$C,'รับ-จ่าย ประจำวัน'!$B276,เส้นแต่งหน้าขนมเค้ก!AD:AD)+SUMIF(แพ็ค!$C:$C,'รับ-จ่าย ประจำวัน'!$B276,แพ็ค!AD:AD)+SUMIF(ธุรการ!$C:$C,'รับ-จ่าย ประจำวัน'!$B276,ธุรการ!AD:AD)+SUMIF(เส้นแต่งหน้าขนมปัง!$C:$C,'รับ-จ่าย ประจำวัน'!$B276,เส้นแต่งหน้าขนมปัง!AD:AD)+SUMIF('วางแผนBC,CJ'!$C:$C,'รับ-จ่าย ประจำวัน'!$B276,'วางแผนBC,CJ'!AD:AD)+SUMIF(RD!$C:$C,'รับ-จ่าย ประจำวัน'!$B276,RD!AD:AD)+SUMIF('FG,ออนไล,คัดแยก'!$C:$C,'รับ-จ่าย ประจำวัน'!$B276,'FG,ออนไล,คัดแยก'!AD:AD)</f>
        <v>0</v>
      </c>
      <c r="BL276" s="16">
        <f>SUMIF(เตรียมส่วนผสม!$C:$C,'รับ-จ่าย ประจำวัน'!$B276,เตรียมส่วนผสม!AE:AE)+SUMIF(กวนไส้!$C:$C,'รับ-จ่าย ประจำวัน'!$B276,กวนไส้!AE:AE)+SUMIF(ผลิต1!$C:$C,'รับ-จ่าย ประจำวัน'!$B276,ผลิต1!AE:AE)+SUMIF(ผลิต2!$C:$C,'รับ-จ่าย ประจำวัน'!$B276,ผลิต2!AE:AE)+SUMIF(เส้นแต่งหน้าขนมเค้ก!$C:$C,'รับ-จ่าย ประจำวัน'!$B276,เส้นแต่งหน้าขนมเค้ก!AE:AE)+SUMIF(แพ็ค!$C:$C,'รับ-จ่าย ประจำวัน'!$B276,แพ็ค!AE:AE)+SUMIF(ธุรการ!$C:$C,'รับ-จ่าย ประจำวัน'!$B276,ธุรการ!AE:AE)+SUMIF(เส้นแต่งหน้าขนมปัง!$C:$C,'รับ-จ่าย ประจำวัน'!$B276,เส้นแต่งหน้าขนมปัง!AE:AE)+SUMIF('วางแผนBC,CJ'!$C:$C,'รับ-จ่าย ประจำวัน'!$B276,'วางแผนBC,CJ'!AE:AE)+SUMIF(RD!$C:$C,'รับ-จ่าย ประจำวัน'!$B276,RD!AE:AE)+SUMIF('FG,ออนไล,คัดแยก'!$C:$C,'รับ-จ่าย ประจำวัน'!$B276,'FG,ออนไล,คัดแยก'!AE:AE)</f>
        <v>0</v>
      </c>
      <c r="BM276" s="16">
        <f>SUMIF(เตรียมส่วนผสม!$C:$C,'รับ-จ่าย ประจำวัน'!$B276,เตรียมส่วนผสม!AF:AF)+SUMIF(กวนไส้!$C:$C,'รับ-จ่าย ประจำวัน'!$B276,กวนไส้!AF:AF)+SUMIF(ผลิต1!$C:$C,'รับ-จ่าย ประจำวัน'!$B276,ผลิต1!AF:AF)+SUMIF(ผลิต2!$C:$C,'รับ-จ่าย ประจำวัน'!$B276,ผลิต2!AF:AF)+SUMIF(เส้นแต่งหน้าขนมเค้ก!$C:$C,'รับ-จ่าย ประจำวัน'!$B276,เส้นแต่งหน้าขนมเค้ก!AF:AF)+SUMIF(แพ็ค!$C:$C,'รับ-จ่าย ประจำวัน'!$B276,แพ็ค!AF:AF)+SUMIF(ธุรการ!$C:$C,'รับ-จ่าย ประจำวัน'!$B276,ธุรการ!AF:AF)+SUMIF(เส้นแต่งหน้าขนมปัง!$C:$C,'รับ-จ่าย ประจำวัน'!$B276,เส้นแต่งหน้าขนมปัง!AF:AF)+SUMIF('วางแผนBC,CJ'!$C:$C,'รับ-จ่าย ประจำวัน'!$B276,'วางแผนBC,CJ'!AF:AF)+SUMIF(RD!$C:$C,'รับ-จ่าย ประจำวัน'!$B276,RD!AF:AF)+SUMIF('FG,ออนไล,คัดแยก'!$C:$C,'รับ-จ่าย ประจำวัน'!$B276,'FG,ออนไล,คัดแยก'!AF:AF)</f>
        <v>0</v>
      </c>
      <c r="BN276" s="16">
        <f>SUMIF(เตรียมส่วนผสม!$C:$C,'รับ-จ่าย ประจำวัน'!$B276,เตรียมส่วนผสม!AG:AG)+SUMIF(กวนไส้!$C:$C,'รับ-จ่าย ประจำวัน'!$B276,กวนไส้!AG:AG)+SUMIF(ผลิต1!$C:$C,'รับ-จ่าย ประจำวัน'!$B276,ผลิต1!AG:AG)+SUMIF(ผลิต2!$C:$C,'รับ-จ่าย ประจำวัน'!$B276,ผลิต2!AG:AG)+SUMIF(เส้นแต่งหน้าขนมเค้ก!$C:$C,'รับ-จ่าย ประจำวัน'!$B276,เส้นแต่งหน้าขนมเค้ก!AG:AG)+SUMIF(แพ็ค!$C:$C,'รับ-จ่าย ประจำวัน'!$B276,แพ็ค!AG:AG)+SUMIF(ธุรการ!$C:$C,'รับ-จ่าย ประจำวัน'!$B276,ธุรการ!AG:AG)+SUMIF(เส้นแต่งหน้าขนมปัง!$C:$C,'รับ-จ่าย ประจำวัน'!$B276,เส้นแต่งหน้าขนมปัง!AG:AG)+SUMIF('วางแผนBC,CJ'!$C:$C,'รับ-จ่าย ประจำวัน'!$B276,'วางแผนBC,CJ'!AG:AG)+SUMIF(RD!$C:$C,'รับ-จ่าย ประจำวัน'!$B276,RD!AG:AG)+SUMIF('FG,ออนไล,คัดแยก'!$C:$C,'รับ-จ่าย ประจำวัน'!$B276,'FG,ออนไล,คัดแยก'!AG:AG)</f>
        <v>0</v>
      </c>
      <c r="BO276" s="16">
        <f>SUMIF(เตรียมส่วนผสม!$C:$C,'รับ-จ่าย ประจำวัน'!$B276,เตรียมส่วนผสม!AH:AH)+SUMIF(กวนไส้!$C:$C,'รับ-จ่าย ประจำวัน'!$B276,กวนไส้!AH:AH)+SUMIF(ผลิต1!$C:$C,'รับ-จ่าย ประจำวัน'!$B276,ผลิต1!AH:AH)+SUMIF(ผลิต2!$C:$C,'รับ-จ่าย ประจำวัน'!$B276,ผลิต2!AH:AH)+SUMIF(เส้นแต่งหน้าขนมเค้ก!$C:$C,'รับ-จ่าย ประจำวัน'!$B276,เส้นแต่งหน้าขนมเค้ก!AH:AH)+SUMIF(แพ็ค!$C:$C,'รับ-จ่าย ประจำวัน'!$B276,แพ็ค!AH:AH)+SUMIF(ธุรการ!$C:$C,'รับ-จ่าย ประจำวัน'!$B276,ธุรการ!AH:AH)+SUMIF(เส้นแต่งหน้าขนมปัง!$C:$C,'รับ-จ่าย ประจำวัน'!$B276,เส้นแต่งหน้าขนมปัง!AH:AH)+SUMIF('วางแผนBC,CJ'!$C:$C,'รับ-จ่าย ประจำวัน'!$B276,'วางแผนBC,CJ'!AH:AH)+SUMIF(RD!$C:$C,'รับ-จ่าย ประจำวัน'!$B276,RD!AH:AH)+SUMIF('FG,ออนไล,คัดแยก'!$C:$C,'รับ-จ่าย ประจำวัน'!$B276,'FG,ออนไล,คัดแยก'!AH:AH)</f>
        <v>0</v>
      </c>
      <c r="BP276" s="16">
        <f>SUMIF(เตรียมส่วนผสม!$C:$C,'รับ-จ่าย ประจำวัน'!$B276,เตรียมส่วนผสม!AI:AI)+SUMIF(กวนไส้!$C:$C,'รับ-จ่าย ประจำวัน'!$B276,กวนไส้!AI:AI)+SUMIF(ผลิต1!$C:$C,'รับ-จ่าย ประจำวัน'!$B276,ผลิต1!AI:AI)+SUMIF(ผลิต2!$C:$C,'รับ-จ่าย ประจำวัน'!$B276,ผลิต2!AI:AI)+SUMIF(เส้นแต่งหน้าขนมเค้ก!$C:$C,'รับ-จ่าย ประจำวัน'!$B276,เส้นแต่งหน้าขนมเค้ก!AI:AI)+SUMIF(แพ็ค!$C:$C,'รับ-จ่าย ประจำวัน'!$B276,แพ็ค!AI:AI)+SUMIF(ธุรการ!$C:$C,'รับ-จ่าย ประจำวัน'!$B276,ธุรการ!AI:AI)+SUMIF(เส้นแต่งหน้าขนมปัง!$C:$C,'รับ-จ่าย ประจำวัน'!$B276,เส้นแต่งหน้าขนมปัง!AI:AI)+SUMIF('วางแผนBC,CJ'!$C:$C,'รับ-จ่าย ประจำวัน'!$B276,'วางแผนBC,CJ'!AI:AI)+SUMIF(RD!$C:$C,'รับ-จ่าย ประจำวัน'!$B276,RD!AI:AI)+SUMIF('FG,ออนไล,คัดแยก'!$C:$C,'รับ-จ่าย ประจำวัน'!$B276,'FG,ออนไล,คัดแยก'!AI:AI)</f>
        <v>0</v>
      </c>
      <c r="BQ276" s="16">
        <f>SUMIF(เตรียมส่วนผสม!$C:$C,'รับ-จ่าย ประจำวัน'!$B276,เตรียมส่วนผสม!AJ:AJ)+SUMIF(กวนไส้!$C:$C,'รับ-จ่าย ประจำวัน'!$B276,กวนไส้!AJ:AJ)+SUMIF(ผลิต1!$C:$C,'รับ-จ่าย ประจำวัน'!$B276,ผลิต1!AJ:AJ)+SUMIF(ผลิต2!$C:$C,'รับ-จ่าย ประจำวัน'!$B276,ผลิต2!AJ:AJ)+SUMIF(เส้นแต่งหน้าขนมเค้ก!$C:$C,'รับ-จ่าย ประจำวัน'!$B276,เส้นแต่งหน้าขนมเค้ก!AJ:AJ)+SUMIF(แพ็ค!$C:$C,'รับ-จ่าย ประจำวัน'!$B276,แพ็ค!AJ:AJ)+SUMIF(ธุรการ!$C:$C,'รับ-จ่าย ประจำวัน'!$B276,ธุรการ!AJ:AJ)+SUMIF(เส้นแต่งหน้าขนมปัง!$C:$C,'รับ-จ่าย ประจำวัน'!$B276,เส้นแต่งหน้าขนมปัง!AJ:AJ)+SUMIF('วางแผนBC,CJ'!$C:$C,'รับ-จ่าย ประจำวัน'!$B276,'วางแผนBC,CJ'!AJ:AJ)+SUMIF(RD!$C:$C,'รับ-จ่าย ประจำวัน'!$B276,RD!AJ:AJ)+SUMIF('FG,ออนไล,คัดแยก'!$C:$C,'รับ-จ่าย ประจำวัน'!$B276,'FG,ออนไล,คัดแยก'!AJ:AJ)</f>
        <v>0</v>
      </c>
      <c r="BR276" s="16">
        <f>SUMIF(เตรียมส่วนผสม!$C:$C,'รับ-จ่าย ประจำวัน'!$B276,เตรียมส่วนผสม!AK:AK)+SUMIF(กวนไส้!$C:$C,'รับ-จ่าย ประจำวัน'!$B276,กวนไส้!AK:AK)+SUMIF(ผลิต1!$C:$C,'รับ-จ่าย ประจำวัน'!$B276,ผลิต1!AK:AK)+SUMIF(ผลิต2!$C:$C,'รับ-จ่าย ประจำวัน'!$B276,ผลิต2!AK:AK)+SUMIF(เส้นแต่งหน้าขนมเค้ก!$C:$C,'รับ-จ่าย ประจำวัน'!$B276,เส้นแต่งหน้าขนมเค้ก!AK:AK)+SUMIF(แพ็ค!$C:$C,'รับ-จ่าย ประจำวัน'!$B276,แพ็ค!AK:AK)+SUMIF(ธุรการ!$C:$C,'รับ-จ่าย ประจำวัน'!$B276,ธุรการ!AK:AK)+SUMIF(เส้นแต่งหน้าขนมปัง!$C:$C,'รับ-จ่าย ประจำวัน'!$B276,เส้นแต่งหน้าขนมปัง!AK:AK)+SUMIF('วางแผนBC,CJ'!$C:$C,'รับ-จ่าย ประจำวัน'!$B276,'วางแผนBC,CJ'!AK:AK)+SUMIF(RD!$C:$C,'รับ-จ่าย ประจำวัน'!$B276,RD!AK:AK)+SUMIF('FG,ออนไล,คัดแยก'!$C:$C,'รับ-จ่าย ประจำวัน'!$B276,'FG,ออนไล,คัดแยก'!AK:AK)</f>
        <v>0</v>
      </c>
      <c r="BS276" s="16">
        <f>SUMIF(เตรียมส่วนผสม!$C:$C,'รับ-จ่าย ประจำวัน'!$B276,เตรียมส่วนผสม!AL:AL)+SUMIF(กวนไส้!$C:$C,'รับ-จ่าย ประจำวัน'!$B276,กวนไส้!AL:AL)+SUMIF(ผลิต1!$C:$C,'รับ-จ่าย ประจำวัน'!$B276,ผลิต1!AL:AL)+SUMIF(ผลิต2!$C:$C,'รับ-จ่าย ประจำวัน'!$B276,ผลิต2!AL:AL)+SUMIF(เส้นแต่งหน้าขนมเค้ก!$C:$C,'รับ-จ่าย ประจำวัน'!$B276,เส้นแต่งหน้าขนมเค้ก!AL:AL)+SUMIF(แพ็ค!$C:$C,'รับ-จ่าย ประจำวัน'!$B276,แพ็ค!AL:AL)+SUMIF(ธุรการ!$C:$C,'รับ-จ่าย ประจำวัน'!$B276,ธุรการ!AL:AL)+SUMIF(เส้นแต่งหน้าขนมปัง!$C:$C,'รับ-จ่าย ประจำวัน'!$B276,เส้นแต่งหน้าขนมปัง!AL:AL)+SUMIF('วางแผนBC,CJ'!$C:$C,'รับ-จ่าย ประจำวัน'!$B276,'วางแผนBC,CJ'!AL:AL)+SUMIF(RD!$C:$C,'รับ-จ่าย ประจำวัน'!$B276,RD!AL:AL)+SUMIF('FG,ออนไล,คัดแยก'!$C:$C,'รับ-จ่าย ประจำวัน'!$B276,'FG,ออนไล,คัดแยก'!AL:AL)</f>
        <v>0</v>
      </c>
      <c r="BT276" s="18">
        <f t="shared" si="60"/>
        <v>0</v>
      </c>
      <c r="BU276" s="116">
        <f>40000+84600</f>
        <v>124600</v>
      </c>
      <c r="BV276" s="146">
        <f t="shared" si="61"/>
        <v>0</v>
      </c>
      <c r="BW276" s="183">
        <v>30</v>
      </c>
      <c r="BX276" s="172">
        <f t="shared" si="65"/>
        <v>0</v>
      </c>
      <c r="BY276" s="188" t="e">
        <f t="shared" si="63"/>
        <v>#DIV/0!</v>
      </c>
      <c r="BZ276" s="180" t="e">
        <f t="shared" ca="1" si="62"/>
        <v>#DIV/0!</v>
      </c>
      <c r="CA276" s="93"/>
      <c r="CB276" s="93"/>
      <c r="CC276" s="93"/>
      <c r="CD276" s="93"/>
      <c r="CE276" s="93"/>
      <c r="CF276" s="93"/>
      <c r="CG276" s="93"/>
      <c r="CH276" s="93"/>
      <c r="CI276" s="93"/>
      <c r="CJ276" s="94"/>
      <c r="CK276" s="9">
        <f t="shared" si="64"/>
        <v>-124600</v>
      </c>
    </row>
    <row r="277" spans="1:89" hidden="1" x14ac:dyDescent="0.5">
      <c r="A277" s="149"/>
      <c r="B277" s="114">
        <v>1020201005</v>
      </c>
      <c r="C277" s="10" t="s">
        <v>1922</v>
      </c>
      <c r="D277" s="135" t="s">
        <v>91</v>
      </c>
      <c r="E277" s="11">
        <v>0</v>
      </c>
      <c r="F277" s="159" t="s">
        <v>1605</v>
      </c>
      <c r="G277" s="11"/>
      <c r="H277" s="12">
        <v>62791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3"/>
      <c r="AF277" s="13"/>
      <c r="AG277" s="13"/>
      <c r="AH277" s="13"/>
      <c r="AI277" s="14"/>
      <c r="AJ277" s="14"/>
      <c r="AK277" s="14"/>
      <c r="AL277" s="14"/>
      <c r="AM277" s="14"/>
      <c r="AN277" s="15">
        <f t="shared" si="59"/>
        <v>0</v>
      </c>
      <c r="AO277" s="16">
        <f>SUMIF(เตรียมส่วนผสม!$C:$C,'รับ-จ่าย ประจำวัน'!$B277,เตรียมส่วนผสม!H:H)+SUMIF(กวนไส้!$C:$C,'รับ-จ่าย ประจำวัน'!$B277,กวนไส้!H:H)+SUMIF(ผลิต1!$C:$C,'รับ-จ่าย ประจำวัน'!$B277,ผลิต1!H:H)+SUMIF(ผลิต2!$C:$C,'รับ-จ่าย ประจำวัน'!$B277,ผลิต2!H:H)+SUMIF(เส้นแต่งหน้าขนมเค้ก!$C:$C,'รับ-จ่าย ประจำวัน'!$B277,เส้นแต่งหน้าขนมเค้ก!H:H)+SUMIF(แพ็ค!$C:$C,'รับ-จ่าย ประจำวัน'!$B277,แพ็ค!H:H)+SUMIF(ธุรการ!$C:$C,'รับ-จ่าย ประจำวัน'!$B277,ธุรการ!H:H)+SUMIF(เส้นแต่งหน้าขนมปัง!$C:$C,'รับ-จ่าย ประจำวัน'!$B277,เส้นแต่งหน้าขนมปัง!H:H)+SUMIF('วางแผนBC,CJ'!$C:$C,'รับ-จ่าย ประจำวัน'!$B277,'วางแผนBC,CJ'!H:H)+SUMIF(RD!$C:$C,'รับ-จ่าย ประจำวัน'!$B277,RD!H:H)+SUMIF('FG,ออนไล,คัดแยก'!$C:$C,'รับ-จ่าย ประจำวัน'!$B277,'FG,ออนไล,คัดแยก'!H:H)</f>
        <v>0</v>
      </c>
      <c r="AP277" s="16">
        <f>SUMIF(เตรียมส่วนผสม!$C:$C,'รับ-จ่าย ประจำวัน'!$B277,เตรียมส่วนผสม!I:I)+SUMIF(กวนไส้!$C:$C,'รับ-จ่าย ประจำวัน'!$B277,กวนไส้!I:I)+SUMIF(ผลิต1!$C:$C,'รับ-จ่าย ประจำวัน'!$B277,ผลิต1!I:I)+SUMIF(ผลิต2!$C:$C,'รับ-จ่าย ประจำวัน'!$B277,ผลิต2!I:I)+SUMIF(เส้นแต่งหน้าขนมเค้ก!$C:$C,'รับ-จ่าย ประจำวัน'!$B277,เส้นแต่งหน้าขนมเค้ก!I:I)+SUMIF(แพ็ค!$C:$C,'รับ-จ่าย ประจำวัน'!$B277,แพ็ค!I:I)+SUMIF(ธุรการ!$C:$C,'รับ-จ่าย ประจำวัน'!$B277,ธุรการ!I:I)+SUMIF(เส้นแต่งหน้าขนมปัง!$C:$C,'รับ-จ่าย ประจำวัน'!$B277,เส้นแต่งหน้าขนมปัง!I:I)+SUMIF('วางแผนBC,CJ'!$C:$C,'รับ-จ่าย ประจำวัน'!$B277,'วางแผนBC,CJ'!I:I)+SUMIF(RD!$C:$C,'รับ-จ่าย ประจำวัน'!$B277,RD!I:I)+SUMIF('FG,ออนไล,คัดแยก'!$C:$C,'รับ-จ่าย ประจำวัน'!$B277,'FG,ออนไล,คัดแยก'!I:I)</f>
        <v>0</v>
      </c>
      <c r="AQ277" s="16">
        <f>SUMIF(เตรียมส่วนผสม!$C:$C,'รับ-จ่าย ประจำวัน'!$B277,เตรียมส่วนผสม!J:J)+SUMIF(กวนไส้!$C:$C,'รับ-จ่าย ประจำวัน'!$B277,กวนไส้!J:J)+SUMIF(ผลิต1!$C:$C,'รับ-จ่าย ประจำวัน'!$B277,ผลิต1!J:J)+SUMIF(ผลิต2!$C:$C,'รับ-จ่าย ประจำวัน'!$B277,ผลิต2!J:J)+SUMIF(เส้นแต่งหน้าขนมเค้ก!$C:$C,'รับ-จ่าย ประจำวัน'!$B277,เส้นแต่งหน้าขนมเค้ก!J:J)+SUMIF(แพ็ค!$C:$C,'รับ-จ่าย ประจำวัน'!$B277,แพ็ค!J:J)+SUMIF(ธุรการ!$C:$C,'รับ-จ่าย ประจำวัน'!$B277,ธุรการ!J:J)+SUMIF(เส้นแต่งหน้าขนมปัง!$C:$C,'รับ-จ่าย ประจำวัน'!$B277,เส้นแต่งหน้าขนมปัง!J:J)+SUMIF('วางแผนBC,CJ'!$C:$C,'รับ-จ่าย ประจำวัน'!$B277,'วางแผนBC,CJ'!J:J)+SUMIF(RD!$C:$C,'รับ-จ่าย ประจำวัน'!$B277,RD!J:J)+SUMIF('FG,ออนไล,คัดแยก'!$C:$C,'รับ-จ่าย ประจำวัน'!$B277,'FG,ออนไล,คัดแยก'!J:J)</f>
        <v>0</v>
      </c>
      <c r="AR277" s="16">
        <f>SUMIF(เตรียมส่วนผสม!$C:$C,'รับ-จ่าย ประจำวัน'!$B277,เตรียมส่วนผสม!K:K)+SUMIF(กวนไส้!$C:$C,'รับ-จ่าย ประจำวัน'!$B277,กวนไส้!K:K)+SUMIF(ผลิต1!$C:$C,'รับ-จ่าย ประจำวัน'!$B277,ผลิต1!K:K)+SUMIF(ผลิต2!$C:$C,'รับ-จ่าย ประจำวัน'!$B277,ผลิต2!K:K)+SUMIF(เส้นแต่งหน้าขนมเค้ก!$C:$C,'รับ-จ่าย ประจำวัน'!$B277,เส้นแต่งหน้าขนมเค้ก!K:K)+SUMIF(แพ็ค!$C:$C,'รับ-จ่าย ประจำวัน'!$B277,แพ็ค!K:K)+SUMIF(ธุรการ!$C:$C,'รับ-จ่าย ประจำวัน'!$B277,ธุรการ!K:K)+SUMIF(เส้นแต่งหน้าขนมปัง!$C:$C,'รับ-จ่าย ประจำวัน'!$B277,เส้นแต่งหน้าขนมปัง!K:K)+SUMIF('วางแผนBC,CJ'!$C:$C,'รับ-จ่าย ประจำวัน'!$B277,'วางแผนBC,CJ'!K:K)+SUMIF(RD!$C:$C,'รับ-จ่าย ประจำวัน'!$B277,RD!K:K)+SUMIF('FG,ออนไล,คัดแยก'!$C:$C,'รับ-จ่าย ประจำวัน'!$B277,'FG,ออนไล,คัดแยก'!K:K)</f>
        <v>0</v>
      </c>
      <c r="AS277" s="16">
        <f>SUMIF(เตรียมส่วนผสม!$C:$C,'รับ-จ่าย ประจำวัน'!$B277,เตรียมส่วนผสม!L:L)+SUMIF(กวนไส้!$C:$C,'รับ-จ่าย ประจำวัน'!$B277,กวนไส้!L:L)+SUMIF(ผลิต1!$C:$C,'รับ-จ่าย ประจำวัน'!$B277,ผลิต1!L:L)+SUMIF(ผลิต2!$C:$C,'รับ-จ่าย ประจำวัน'!$B277,ผลิต2!L:L)+SUMIF(เส้นแต่งหน้าขนมเค้ก!$C:$C,'รับ-จ่าย ประจำวัน'!$B277,เส้นแต่งหน้าขนมเค้ก!L:L)+SUMIF(แพ็ค!$C:$C,'รับ-จ่าย ประจำวัน'!$B277,แพ็ค!L:L)+SUMIF(ธุรการ!$C:$C,'รับ-จ่าย ประจำวัน'!$B277,ธุรการ!L:L)+SUMIF(เส้นแต่งหน้าขนมปัง!$C:$C,'รับ-จ่าย ประจำวัน'!$B277,เส้นแต่งหน้าขนมปัง!L:L)+SUMIF('วางแผนBC,CJ'!$C:$C,'รับ-จ่าย ประจำวัน'!$B277,'วางแผนBC,CJ'!L:L)+SUMIF(RD!$C:$C,'รับ-จ่าย ประจำวัน'!$B277,RD!L:L)+SUMIF('FG,ออนไล,คัดแยก'!$C:$C,'รับ-จ่าย ประจำวัน'!$B277,'FG,ออนไล,คัดแยก'!L:L)</f>
        <v>0</v>
      </c>
      <c r="AT277" s="16">
        <f>SUMIF(เตรียมส่วนผสม!$C:$C,'รับ-จ่าย ประจำวัน'!$B277,เตรียมส่วนผสม!M:M)+SUMIF(กวนไส้!$C:$C,'รับ-จ่าย ประจำวัน'!$B277,กวนไส้!M:M)+SUMIF(ผลิต1!$C:$C,'รับ-จ่าย ประจำวัน'!$B277,ผลิต1!M:M)+SUMIF(ผลิต2!$C:$C,'รับ-จ่าย ประจำวัน'!$B277,ผลิต2!M:M)+SUMIF(เส้นแต่งหน้าขนมเค้ก!$C:$C,'รับ-จ่าย ประจำวัน'!$B277,เส้นแต่งหน้าขนมเค้ก!M:M)+SUMIF(แพ็ค!$C:$C,'รับ-จ่าย ประจำวัน'!$B277,แพ็ค!M:M)+SUMIF(ธุรการ!$C:$C,'รับ-จ่าย ประจำวัน'!$B277,ธุรการ!M:M)+SUMIF(เส้นแต่งหน้าขนมปัง!$C:$C,'รับ-จ่าย ประจำวัน'!$B277,เส้นแต่งหน้าขนมปัง!M:M)+SUMIF('วางแผนBC,CJ'!$C:$C,'รับ-จ่าย ประจำวัน'!$B277,'วางแผนBC,CJ'!M:M)+SUMIF(RD!$C:$C,'รับ-จ่าย ประจำวัน'!$B277,RD!M:M)+SUMIF('FG,ออนไล,คัดแยก'!$C:$C,'รับ-จ่าย ประจำวัน'!$B277,'FG,ออนไล,คัดแยก'!M:M)</f>
        <v>0</v>
      </c>
      <c r="AU277" s="16">
        <f>SUMIF(เตรียมส่วนผสม!$C:$C,'รับ-จ่าย ประจำวัน'!$B277,เตรียมส่วนผสม!N:N)+SUMIF(กวนไส้!$C:$C,'รับ-จ่าย ประจำวัน'!$B277,กวนไส้!N:N)+SUMIF(ผลิต1!$C:$C,'รับ-จ่าย ประจำวัน'!$B277,ผลิต1!N:N)+SUMIF(ผลิต2!$C:$C,'รับ-จ่าย ประจำวัน'!$B277,ผลิต2!N:N)+SUMIF(เส้นแต่งหน้าขนมเค้ก!$C:$C,'รับ-จ่าย ประจำวัน'!$B277,เส้นแต่งหน้าขนมเค้ก!N:N)+SUMIF(แพ็ค!$C:$C,'รับ-จ่าย ประจำวัน'!$B277,แพ็ค!N:N)+SUMIF(ธุรการ!$C:$C,'รับ-จ่าย ประจำวัน'!$B277,ธุรการ!N:N)+SUMIF(เส้นแต่งหน้าขนมปัง!$C:$C,'รับ-จ่าย ประจำวัน'!$B277,เส้นแต่งหน้าขนมปัง!N:N)+SUMIF('วางแผนBC,CJ'!$C:$C,'รับ-จ่าย ประจำวัน'!$B277,'วางแผนBC,CJ'!N:N)+SUMIF(RD!$C:$C,'รับ-จ่าย ประจำวัน'!$B277,RD!N:N)+SUMIF('FG,ออนไล,คัดแยก'!$C:$C,'รับ-จ่าย ประจำวัน'!$B277,'FG,ออนไล,คัดแยก'!N:N)</f>
        <v>0</v>
      </c>
      <c r="AV277" s="16">
        <f>SUMIF(เตรียมส่วนผสม!$C:$C,'รับ-จ่าย ประจำวัน'!$B277,เตรียมส่วนผสม!O:O)+SUMIF(กวนไส้!$C:$C,'รับ-จ่าย ประจำวัน'!$B277,กวนไส้!O:O)+SUMIF(ผลิต1!$C:$C,'รับ-จ่าย ประจำวัน'!$B277,ผลิต1!O:O)+SUMIF(ผลิต2!$C:$C,'รับ-จ่าย ประจำวัน'!$B277,ผลิต2!O:O)+SUMIF(เส้นแต่งหน้าขนมเค้ก!$C:$C,'รับ-จ่าย ประจำวัน'!$B277,เส้นแต่งหน้าขนมเค้ก!O:O)+SUMIF(แพ็ค!$C:$C,'รับ-จ่าย ประจำวัน'!$B277,แพ็ค!O:O)+SUMIF(ธุรการ!$C:$C,'รับ-จ่าย ประจำวัน'!$B277,ธุรการ!O:O)+SUMIF(เส้นแต่งหน้าขนมปัง!$C:$C,'รับ-จ่าย ประจำวัน'!$B277,เส้นแต่งหน้าขนมปัง!O:O)+SUMIF('วางแผนBC,CJ'!$C:$C,'รับ-จ่าย ประจำวัน'!$B277,'วางแผนBC,CJ'!O:O)+SUMIF(RD!$C:$C,'รับ-จ่าย ประจำวัน'!$B277,RD!O:O)+SUMIF('FG,ออนไล,คัดแยก'!$C:$C,'รับ-จ่าย ประจำวัน'!$B277,'FG,ออนไล,คัดแยก'!O:O)</f>
        <v>0</v>
      </c>
      <c r="AW277" s="16">
        <f>SUMIF(เตรียมส่วนผสม!$C:$C,'รับ-จ่าย ประจำวัน'!$B277,เตรียมส่วนผสม!P:P)+SUMIF(กวนไส้!$C:$C,'รับ-จ่าย ประจำวัน'!$B277,กวนไส้!P:P)+SUMIF(ผลิต1!$C:$C,'รับ-จ่าย ประจำวัน'!$B277,ผลิต1!P:P)+SUMIF(ผลิต2!$C:$C,'รับ-จ่าย ประจำวัน'!$B277,ผลิต2!P:P)+SUMIF(เส้นแต่งหน้าขนมเค้ก!$C:$C,'รับ-จ่าย ประจำวัน'!$B277,เส้นแต่งหน้าขนมเค้ก!P:P)+SUMIF(แพ็ค!$C:$C,'รับ-จ่าย ประจำวัน'!$B277,แพ็ค!P:P)+SUMIF(ธุรการ!$C:$C,'รับ-จ่าย ประจำวัน'!$B277,ธุรการ!P:P)+SUMIF(เส้นแต่งหน้าขนมปัง!$C:$C,'รับ-จ่าย ประจำวัน'!$B277,เส้นแต่งหน้าขนมปัง!P:P)+SUMIF('วางแผนBC,CJ'!$C:$C,'รับ-จ่าย ประจำวัน'!$B277,'วางแผนBC,CJ'!P:P)+SUMIF(RD!$C:$C,'รับ-จ่าย ประจำวัน'!$B277,RD!P:P)+SUMIF('FG,ออนไล,คัดแยก'!$C:$C,'รับ-จ่าย ประจำวัน'!$B277,'FG,ออนไล,คัดแยก'!P:P)</f>
        <v>0</v>
      </c>
      <c r="AX277" s="16">
        <f>SUMIF(เตรียมส่วนผสม!$C:$C,'รับ-จ่าย ประจำวัน'!$B277,เตรียมส่วนผสม!Q:Q)+SUMIF(กวนไส้!$C:$C,'รับ-จ่าย ประจำวัน'!$B277,กวนไส้!Q:Q)+SUMIF(ผลิต1!$C:$C,'รับ-จ่าย ประจำวัน'!$B277,ผลิต1!Q:Q)+SUMIF(ผลิต2!$C:$C,'รับ-จ่าย ประจำวัน'!$B277,ผลิต2!Q:Q)+SUMIF(เส้นแต่งหน้าขนมเค้ก!$C:$C,'รับ-จ่าย ประจำวัน'!$B277,เส้นแต่งหน้าขนมเค้ก!Q:Q)+SUMIF(แพ็ค!$C:$C,'รับ-จ่าย ประจำวัน'!$B277,แพ็ค!Q:Q)+SUMIF(ธุรการ!$C:$C,'รับ-จ่าย ประจำวัน'!$B277,ธุรการ!Q:Q)+SUMIF(เส้นแต่งหน้าขนมปัง!$C:$C,'รับ-จ่าย ประจำวัน'!$B277,เส้นแต่งหน้าขนมปัง!Q:Q)+SUMIF('วางแผนBC,CJ'!$C:$C,'รับ-จ่าย ประจำวัน'!$B277,'วางแผนBC,CJ'!Q:Q)+SUMIF(RD!$C:$C,'รับ-จ่าย ประจำวัน'!$B277,RD!Q:Q)+SUMIF('FG,ออนไล,คัดแยก'!$C:$C,'รับ-จ่าย ประจำวัน'!$B277,'FG,ออนไล,คัดแยก'!Q:Q)</f>
        <v>0</v>
      </c>
      <c r="AY277" s="16">
        <f>SUMIF(เตรียมส่วนผสม!$C:$C,'รับ-จ่าย ประจำวัน'!$B277,เตรียมส่วนผสม!R:R)+SUMIF(กวนไส้!$C:$C,'รับ-จ่าย ประจำวัน'!$B277,กวนไส้!R:R)+SUMIF(ผลิต1!$C:$C,'รับ-จ่าย ประจำวัน'!$B277,ผลิต1!R:R)+SUMIF(ผลิต2!$C:$C,'รับ-จ่าย ประจำวัน'!$B277,ผลิต2!R:R)+SUMIF(เส้นแต่งหน้าขนมเค้ก!$C:$C,'รับ-จ่าย ประจำวัน'!$B277,เส้นแต่งหน้าขนมเค้ก!R:R)+SUMIF(แพ็ค!$C:$C,'รับ-จ่าย ประจำวัน'!$B277,แพ็ค!R:R)+SUMIF(ธุรการ!$C:$C,'รับ-จ่าย ประจำวัน'!$B277,ธุรการ!R:R)+SUMIF(เส้นแต่งหน้าขนมปัง!$C:$C,'รับ-จ่าย ประจำวัน'!$B277,เส้นแต่งหน้าขนมปัง!R:R)+SUMIF('วางแผนBC,CJ'!$C:$C,'รับ-จ่าย ประจำวัน'!$B277,'วางแผนBC,CJ'!R:R)+SUMIF(RD!$C:$C,'รับ-จ่าย ประจำวัน'!$B277,RD!R:R)+SUMIF('FG,ออนไล,คัดแยก'!$C:$C,'รับ-จ่าย ประจำวัน'!$B277,'FG,ออนไล,คัดแยก'!R:R)</f>
        <v>0</v>
      </c>
      <c r="AZ277" s="16">
        <f>SUMIF(เตรียมส่วนผสม!$C:$C,'รับ-จ่าย ประจำวัน'!$B277,เตรียมส่วนผสม!S:S)+SUMIF(กวนไส้!$C:$C,'รับ-จ่าย ประจำวัน'!$B277,กวนไส้!S:S)+SUMIF(ผลิต1!$C:$C,'รับ-จ่าย ประจำวัน'!$B277,ผลิต1!S:S)+SUMIF(ผลิต2!$C:$C,'รับ-จ่าย ประจำวัน'!$B277,ผลิต2!S:S)+SUMIF(เส้นแต่งหน้าขนมเค้ก!$C:$C,'รับ-จ่าย ประจำวัน'!$B277,เส้นแต่งหน้าขนมเค้ก!S:S)+SUMIF(แพ็ค!$C:$C,'รับ-จ่าย ประจำวัน'!$B277,แพ็ค!S:S)+SUMIF(ธุรการ!$C:$C,'รับ-จ่าย ประจำวัน'!$B277,ธุรการ!S:S)+SUMIF(เส้นแต่งหน้าขนมปัง!$C:$C,'รับ-จ่าย ประจำวัน'!$B277,เส้นแต่งหน้าขนมปัง!S:S)+SUMIF('วางแผนBC,CJ'!$C:$C,'รับ-จ่าย ประจำวัน'!$B277,'วางแผนBC,CJ'!S:S)+SUMIF(RD!$C:$C,'รับ-จ่าย ประจำวัน'!$B277,RD!S:S)+SUMIF('FG,ออนไล,คัดแยก'!$C:$C,'รับ-จ่าย ประจำวัน'!$B277,'FG,ออนไล,คัดแยก'!S:S)</f>
        <v>0</v>
      </c>
      <c r="BA277" s="16">
        <f>SUMIF(เตรียมส่วนผสม!$C:$C,'รับ-จ่าย ประจำวัน'!$B277,เตรียมส่วนผสม!T:T)+SUMIF(กวนไส้!$C:$C,'รับ-จ่าย ประจำวัน'!$B277,กวนไส้!T:T)+SUMIF(ผลิต1!$C:$C,'รับ-จ่าย ประจำวัน'!$B277,ผลิต1!T:T)+SUMIF(ผลิต2!$C:$C,'รับ-จ่าย ประจำวัน'!$B277,ผลิต2!T:T)+SUMIF(เส้นแต่งหน้าขนมเค้ก!$C:$C,'รับ-จ่าย ประจำวัน'!$B277,เส้นแต่งหน้าขนมเค้ก!T:T)+SUMIF(แพ็ค!$C:$C,'รับ-จ่าย ประจำวัน'!$B277,แพ็ค!T:T)+SUMIF(ธุรการ!$C:$C,'รับ-จ่าย ประจำวัน'!$B277,ธุรการ!T:T)+SUMIF(เส้นแต่งหน้าขนมปัง!$C:$C,'รับ-จ่าย ประจำวัน'!$B277,เส้นแต่งหน้าขนมปัง!T:T)+SUMIF('วางแผนBC,CJ'!$C:$C,'รับ-จ่าย ประจำวัน'!$B277,'วางแผนBC,CJ'!T:T)+SUMIF(RD!$C:$C,'รับ-จ่าย ประจำวัน'!$B277,RD!T:T)+SUMIF('FG,ออนไล,คัดแยก'!$C:$C,'รับ-จ่าย ประจำวัน'!$B277,'FG,ออนไล,คัดแยก'!T:T)</f>
        <v>0</v>
      </c>
      <c r="BB277" s="16">
        <f>SUMIF(เตรียมส่วนผสม!$C:$C,'รับ-จ่าย ประจำวัน'!$B277,เตรียมส่วนผสม!U:U)+SUMIF(กวนไส้!$C:$C,'รับ-จ่าย ประจำวัน'!$B277,กวนไส้!U:U)+SUMIF(ผลิต1!$C:$C,'รับ-จ่าย ประจำวัน'!$B277,ผลิต1!U:U)+SUMIF(ผลิต2!$C:$C,'รับ-จ่าย ประจำวัน'!$B277,ผลิต2!U:U)+SUMIF(เส้นแต่งหน้าขนมเค้ก!$C:$C,'รับ-จ่าย ประจำวัน'!$B277,เส้นแต่งหน้าขนมเค้ก!U:U)+SUMIF(แพ็ค!$C:$C,'รับ-จ่าย ประจำวัน'!$B277,แพ็ค!U:U)+SUMIF(ธุรการ!$C:$C,'รับ-จ่าย ประจำวัน'!$B277,ธุรการ!U:U)+SUMIF(เส้นแต่งหน้าขนมปัง!$C:$C,'รับ-จ่าย ประจำวัน'!$B277,เส้นแต่งหน้าขนมปัง!U:U)+SUMIF('วางแผนBC,CJ'!$C:$C,'รับ-จ่าย ประจำวัน'!$B277,'วางแผนBC,CJ'!U:U)+SUMIF(RD!$C:$C,'รับ-จ่าย ประจำวัน'!$B277,RD!U:U)+SUMIF('FG,ออนไล,คัดแยก'!$C:$C,'รับ-จ่าย ประจำวัน'!$B277,'FG,ออนไล,คัดแยก'!U:U)</f>
        <v>0</v>
      </c>
      <c r="BC277" s="16">
        <f>SUMIF(เตรียมส่วนผสม!$C:$C,'รับ-จ่าย ประจำวัน'!$B277,เตรียมส่วนผสม!V:V)+SUMIF(กวนไส้!$C:$C,'รับ-จ่าย ประจำวัน'!$B277,กวนไส้!V:V)+SUMIF(ผลิต1!$C:$C,'รับ-จ่าย ประจำวัน'!$B277,ผลิต1!V:V)+SUMIF(ผลิต2!$C:$C,'รับ-จ่าย ประจำวัน'!$B277,ผลิต2!V:V)+SUMIF(เส้นแต่งหน้าขนมเค้ก!$C:$C,'รับ-จ่าย ประจำวัน'!$B277,เส้นแต่งหน้าขนมเค้ก!V:V)+SUMIF(แพ็ค!$C:$C,'รับ-จ่าย ประจำวัน'!$B277,แพ็ค!V:V)+SUMIF(ธุรการ!$C:$C,'รับ-จ่าย ประจำวัน'!$B277,ธุรการ!V:V)+SUMIF(เส้นแต่งหน้าขนมปัง!$C:$C,'รับ-จ่าย ประจำวัน'!$B277,เส้นแต่งหน้าขนมปัง!V:V)+SUMIF('วางแผนBC,CJ'!$C:$C,'รับ-จ่าย ประจำวัน'!$B277,'วางแผนBC,CJ'!V:V)+SUMIF(RD!$C:$C,'รับ-จ่าย ประจำวัน'!$B277,RD!V:V)+SUMIF('FG,ออนไล,คัดแยก'!$C:$C,'รับ-จ่าย ประจำวัน'!$B277,'FG,ออนไล,คัดแยก'!V:V)</f>
        <v>0</v>
      </c>
      <c r="BD277" s="16">
        <f>SUMIF(เตรียมส่วนผสม!$C:$C,'รับ-จ่าย ประจำวัน'!$B277,เตรียมส่วนผสม!W:W)+SUMIF(กวนไส้!$C:$C,'รับ-จ่าย ประจำวัน'!$B277,กวนไส้!W:W)+SUMIF(ผลิต1!$C:$C,'รับ-จ่าย ประจำวัน'!$B277,ผลิต1!W:W)+SUMIF(ผลิต2!$C:$C,'รับ-จ่าย ประจำวัน'!$B277,ผลิต2!W:W)+SUMIF(เส้นแต่งหน้าขนมเค้ก!$C:$C,'รับ-จ่าย ประจำวัน'!$B277,เส้นแต่งหน้าขนมเค้ก!W:W)+SUMIF(แพ็ค!$C:$C,'รับ-จ่าย ประจำวัน'!$B277,แพ็ค!W:W)+SUMIF(ธุรการ!$C:$C,'รับ-จ่าย ประจำวัน'!$B277,ธุรการ!W:W)+SUMIF(เส้นแต่งหน้าขนมปัง!$C:$C,'รับ-จ่าย ประจำวัน'!$B277,เส้นแต่งหน้าขนมปัง!W:W)+SUMIF('วางแผนBC,CJ'!$C:$C,'รับ-จ่าย ประจำวัน'!$B277,'วางแผนBC,CJ'!W:W)+SUMIF(RD!$C:$C,'รับ-จ่าย ประจำวัน'!$B277,RD!W:W)+SUMIF('FG,ออนไล,คัดแยก'!$C:$C,'รับ-จ่าย ประจำวัน'!$B277,'FG,ออนไล,คัดแยก'!W:W)</f>
        <v>0</v>
      </c>
      <c r="BE277" s="16">
        <f>SUMIF(เตรียมส่วนผสม!$C:$C,'รับ-จ่าย ประจำวัน'!$B277,เตรียมส่วนผสม!X:X)+SUMIF(กวนไส้!$C:$C,'รับ-จ่าย ประจำวัน'!$B277,กวนไส้!X:X)+SUMIF(ผลิต1!$C:$C,'รับ-จ่าย ประจำวัน'!$B277,ผลิต1!X:X)+SUMIF(ผลิต2!$C:$C,'รับ-จ่าย ประจำวัน'!$B277,ผลิต2!X:X)+SUMIF(เส้นแต่งหน้าขนมเค้ก!$C:$C,'รับ-จ่าย ประจำวัน'!$B277,เส้นแต่งหน้าขนมเค้ก!X:X)+SUMIF(แพ็ค!$C:$C,'รับ-จ่าย ประจำวัน'!$B277,แพ็ค!X:X)+SUMIF(ธุรการ!$C:$C,'รับ-จ่าย ประจำวัน'!$B277,ธุรการ!X:X)+SUMIF(เส้นแต่งหน้าขนมปัง!$C:$C,'รับ-จ่าย ประจำวัน'!$B277,เส้นแต่งหน้าขนมปัง!X:X)+SUMIF('วางแผนBC,CJ'!$C:$C,'รับ-จ่าย ประจำวัน'!$B277,'วางแผนBC,CJ'!X:X)+SUMIF(RD!$C:$C,'รับ-จ่าย ประจำวัน'!$B277,RD!X:X)+SUMIF('FG,ออนไล,คัดแยก'!$C:$C,'รับ-จ่าย ประจำวัน'!$B277,'FG,ออนไล,คัดแยก'!X:X)</f>
        <v>0</v>
      </c>
      <c r="BF277" s="16">
        <f>SUMIF(เตรียมส่วนผสม!$C:$C,'รับ-จ่าย ประจำวัน'!$B277,เตรียมส่วนผสม!Y:Y)+SUMIF(กวนไส้!$C:$C,'รับ-จ่าย ประจำวัน'!$B277,กวนไส้!Y:Y)+SUMIF(ผลิต1!$C:$C,'รับ-จ่าย ประจำวัน'!$B277,ผลิต1!Y:Y)+SUMIF(ผลิต2!$C:$C,'รับ-จ่าย ประจำวัน'!$B277,ผลิต2!Y:Y)+SUMIF(เส้นแต่งหน้าขนมเค้ก!$C:$C,'รับ-จ่าย ประจำวัน'!$B277,เส้นแต่งหน้าขนมเค้ก!Y:Y)+SUMIF(แพ็ค!$C:$C,'รับ-จ่าย ประจำวัน'!$B277,แพ็ค!Y:Y)+SUMIF(ธุรการ!$C:$C,'รับ-จ่าย ประจำวัน'!$B277,ธุรการ!Y:Y)+SUMIF(เส้นแต่งหน้าขนมปัง!$C:$C,'รับ-จ่าย ประจำวัน'!$B277,เส้นแต่งหน้าขนมปัง!Y:Y)+SUMIF('วางแผนBC,CJ'!$C:$C,'รับ-จ่าย ประจำวัน'!$B277,'วางแผนBC,CJ'!Y:Y)+SUMIF(RD!$C:$C,'รับ-จ่าย ประจำวัน'!$B277,RD!Y:Y)+SUMIF('FG,ออนไล,คัดแยก'!$C:$C,'รับ-จ่าย ประจำวัน'!$B277,'FG,ออนไล,คัดแยก'!Y:Y)</f>
        <v>0</v>
      </c>
      <c r="BG277" s="16">
        <f>SUMIF(เตรียมส่วนผสม!$C:$C,'รับ-จ่าย ประจำวัน'!$B277,เตรียมส่วนผสม!Z:Z)+SUMIF(กวนไส้!$C:$C,'รับ-จ่าย ประจำวัน'!$B277,กวนไส้!Z:Z)+SUMIF(ผลิต1!$C:$C,'รับ-จ่าย ประจำวัน'!$B277,ผลิต1!Z:Z)+SUMIF(ผลิต2!$C:$C,'รับ-จ่าย ประจำวัน'!$B277,ผลิต2!Z:Z)+SUMIF(เส้นแต่งหน้าขนมเค้ก!$C:$C,'รับ-จ่าย ประจำวัน'!$B277,เส้นแต่งหน้าขนมเค้ก!Z:Z)+SUMIF(แพ็ค!$C:$C,'รับ-จ่าย ประจำวัน'!$B277,แพ็ค!Z:Z)+SUMIF(ธุรการ!$C:$C,'รับ-จ่าย ประจำวัน'!$B277,ธุรการ!Z:Z)+SUMIF(เส้นแต่งหน้าขนมปัง!$C:$C,'รับ-จ่าย ประจำวัน'!$B277,เส้นแต่งหน้าขนมปัง!Z:Z)+SUMIF('วางแผนBC,CJ'!$C:$C,'รับ-จ่าย ประจำวัน'!$B277,'วางแผนBC,CJ'!Z:Z)+SUMIF(RD!$C:$C,'รับ-จ่าย ประจำวัน'!$B277,RD!Z:Z)+SUMIF('FG,ออนไล,คัดแยก'!$C:$C,'รับ-จ่าย ประจำวัน'!$B277,'FG,ออนไล,คัดแยก'!Z:Z)</f>
        <v>0</v>
      </c>
      <c r="BH277" s="16">
        <f>SUMIF(เตรียมส่วนผสม!$C:$C,'รับ-จ่าย ประจำวัน'!$B277,เตรียมส่วนผสม!AA:AA)+SUMIF(กวนไส้!$C:$C,'รับ-จ่าย ประจำวัน'!$B277,กวนไส้!AA:AA)+SUMIF(ผลิต1!$C:$C,'รับ-จ่าย ประจำวัน'!$B277,ผลิต1!AA:AA)+SUMIF(ผลิต2!$C:$C,'รับ-จ่าย ประจำวัน'!$B277,ผลิต2!AA:AA)+SUMIF(เส้นแต่งหน้าขนมเค้ก!$C:$C,'รับ-จ่าย ประจำวัน'!$B277,เส้นแต่งหน้าขนมเค้ก!AA:AA)+SUMIF(แพ็ค!$C:$C,'รับ-จ่าย ประจำวัน'!$B277,แพ็ค!AA:AA)+SUMIF(ธุรการ!$C:$C,'รับ-จ่าย ประจำวัน'!$B277,ธุรการ!AA:AA)+SUMIF(เส้นแต่งหน้าขนมปัง!$C:$C,'รับ-จ่าย ประจำวัน'!$B277,เส้นแต่งหน้าขนมปัง!AA:AA)+SUMIF('วางแผนBC,CJ'!$C:$C,'รับ-จ่าย ประจำวัน'!$B277,'วางแผนBC,CJ'!AA:AA)+SUMIF(RD!$C:$C,'รับ-จ่าย ประจำวัน'!$B277,RD!AA:AA)+SUMIF('FG,ออนไล,คัดแยก'!$C:$C,'รับ-จ่าย ประจำวัน'!$B277,'FG,ออนไล,คัดแยก'!AA:AA)</f>
        <v>0</v>
      </c>
      <c r="BI277" s="16">
        <f>SUMIF(เตรียมส่วนผสม!$C:$C,'รับ-จ่าย ประจำวัน'!$B277,เตรียมส่วนผสม!AB:AB)+SUMIF(กวนไส้!$C:$C,'รับ-จ่าย ประจำวัน'!$B277,กวนไส้!AB:AB)+SUMIF(ผลิต1!$C:$C,'รับ-จ่าย ประจำวัน'!$B277,ผลิต1!AB:AB)+SUMIF(ผลิต2!$C:$C,'รับ-จ่าย ประจำวัน'!$B277,ผลิต2!AB:AB)+SUMIF(เส้นแต่งหน้าขนมเค้ก!$C:$C,'รับ-จ่าย ประจำวัน'!$B277,เส้นแต่งหน้าขนมเค้ก!AB:AB)+SUMIF(แพ็ค!$C:$C,'รับ-จ่าย ประจำวัน'!$B277,แพ็ค!AB:AB)+SUMIF(ธุรการ!$C:$C,'รับ-จ่าย ประจำวัน'!$B277,ธุรการ!AB:AB)+SUMIF(เส้นแต่งหน้าขนมปัง!$C:$C,'รับ-จ่าย ประจำวัน'!$B277,เส้นแต่งหน้าขนมปัง!AB:AB)+SUMIF('วางแผนBC,CJ'!$C:$C,'รับ-จ่าย ประจำวัน'!$B277,'วางแผนBC,CJ'!AB:AB)+SUMIF(RD!$C:$C,'รับ-จ่าย ประจำวัน'!$B277,RD!AB:AB)+SUMIF('FG,ออนไล,คัดแยก'!$C:$C,'รับ-จ่าย ประจำวัน'!$B277,'FG,ออนไล,คัดแยก'!AB:AB)</f>
        <v>0</v>
      </c>
      <c r="BJ277" s="16">
        <f>SUMIF(เตรียมส่วนผสม!$C:$C,'รับ-จ่าย ประจำวัน'!$B277,เตรียมส่วนผสม!AC:AC)+SUMIF(กวนไส้!$C:$C,'รับ-จ่าย ประจำวัน'!$B277,กวนไส้!AC:AC)+SUMIF(ผลิต1!$C:$C,'รับ-จ่าย ประจำวัน'!$B277,ผลิต1!AC:AC)+SUMIF(ผลิต2!$C:$C,'รับ-จ่าย ประจำวัน'!$B277,ผลิต2!AC:AC)+SUMIF(เส้นแต่งหน้าขนมเค้ก!$C:$C,'รับ-จ่าย ประจำวัน'!$B277,เส้นแต่งหน้าขนมเค้ก!AC:AC)+SUMIF(แพ็ค!$C:$C,'รับ-จ่าย ประจำวัน'!$B277,แพ็ค!AC:AC)+SUMIF(ธุรการ!$C:$C,'รับ-จ่าย ประจำวัน'!$B277,ธุรการ!AC:AC)+SUMIF(เส้นแต่งหน้าขนมปัง!$C:$C,'รับ-จ่าย ประจำวัน'!$B277,เส้นแต่งหน้าขนมปัง!AC:AC)+SUMIF('วางแผนBC,CJ'!$C:$C,'รับ-จ่าย ประจำวัน'!$B277,'วางแผนBC,CJ'!AC:AC)+SUMIF(RD!$C:$C,'รับ-จ่าย ประจำวัน'!$B277,RD!AC:AC)+SUMIF('FG,ออนไล,คัดแยก'!$C:$C,'รับ-จ่าย ประจำวัน'!$B277,'FG,ออนไล,คัดแยก'!AC:AC)</f>
        <v>0</v>
      </c>
      <c r="BK277" s="16">
        <f>SUMIF(เตรียมส่วนผสม!$C:$C,'รับ-จ่าย ประจำวัน'!$B277,เตรียมส่วนผสม!AD:AD)+SUMIF(กวนไส้!$C:$C,'รับ-จ่าย ประจำวัน'!$B277,กวนไส้!AD:AD)+SUMIF(ผลิต1!$C:$C,'รับ-จ่าย ประจำวัน'!$B277,ผลิต1!AD:AD)+SUMIF(ผลิต2!$C:$C,'รับ-จ่าย ประจำวัน'!$B277,ผลิต2!AD:AD)+SUMIF(เส้นแต่งหน้าขนมเค้ก!$C:$C,'รับ-จ่าย ประจำวัน'!$B277,เส้นแต่งหน้าขนมเค้ก!AD:AD)+SUMIF(แพ็ค!$C:$C,'รับ-จ่าย ประจำวัน'!$B277,แพ็ค!AD:AD)+SUMIF(ธุรการ!$C:$C,'รับ-จ่าย ประจำวัน'!$B277,ธุรการ!AD:AD)+SUMIF(เส้นแต่งหน้าขนมปัง!$C:$C,'รับ-จ่าย ประจำวัน'!$B277,เส้นแต่งหน้าขนมปัง!AD:AD)+SUMIF('วางแผนBC,CJ'!$C:$C,'รับ-จ่าย ประจำวัน'!$B277,'วางแผนBC,CJ'!AD:AD)+SUMIF(RD!$C:$C,'รับ-จ่าย ประจำวัน'!$B277,RD!AD:AD)+SUMIF('FG,ออนไล,คัดแยก'!$C:$C,'รับ-จ่าย ประจำวัน'!$B277,'FG,ออนไล,คัดแยก'!AD:AD)</f>
        <v>0</v>
      </c>
      <c r="BL277" s="16">
        <f>SUMIF(เตรียมส่วนผสม!$C:$C,'รับ-จ่าย ประจำวัน'!$B277,เตรียมส่วนผสม!AE:AE)+SUMIF(กวนไส้!$C:$C,'รับ-จ่าย ประจำวัน'!$B277,กวนไส้!AE:AE)+SUMIF(ผลิต1!$C:$C,'รับ-จ่าย ประจำวัน'!$B277,ผลิต1!AE:AE)+SUMIF(ผลิต2!$C:$C,'รับ-จ่าย ประจำวัน'!$B277,ผลิต2!AE:AE)+SUMIF(เส้นแต่งหน้าขนมเค้ก!$C:$C,'รับ-จ่าย ประจำวัน'!$B277,เส้นแต่งหน้าขนมเค้ก!AE:AE)+SUMIF(แพ็ค!$C:$C,'รับ-จ่าย ประจำวัน'!$B277,แพ็ค!AE:AE)+SUMIF(ธุรการ!$C:$C,'รับ-จ่าย ประจำวัน'!$B277,ธุรการ!AE:AE)+SUMIF(เส้นแต่งหน้าขนมปัง!$C:$C,'รับ-จ่าย ประจำวัน'!$B277,เส้นแต่งหน้าขนมปัง!AE:AE)+SUMIF('วางแผนBC,CJ'!$C:$C,'รับ-จ่าย ประจำวัน'!$B277,'วางแผนBC,CJ'!AE:AE)+SUMIF(RD!$C:$C,'รับ-จ่าย ประจำวัน'!$B277,RD!AE:AE)+SUMIF('FG,ออนไล,คัดแยก'!$C:$C,'รับ-จ่าย ประจำวัน'!$B277,'FG,ออนไล,คัดแยก'!AE:AE)</f>
        <v>0</v>
      </c>
      <c r="BM277" s="16">
        <f>SUMIF(เตรียมส่วนผสม!$C:$C,'รับ-จ่าย ประจำวัน'!$B277,เตรียมส่วนผสม!AF:AF)+SUMIF(กวนไส้!$C:$C,'รับ-จ่าย ประจำวัน'!$B277,กวนไส้!AF:AF)+SUMIF(ผลิต1!$C:$C,'รับ-จ่าย ประจำวัน'!$B277,ผลิต1!AF:AF)+SUMIF(ผลิต2!$C:$C,'รับ-จ่าย ประจำวัน'!$B277,ผลิต2!AF:AF)+SUMIF(เส้นแต่งหน้าขนมเค้ก!$C:$C,'รับ-จ่าย ประจำวัน'!$B277,เส้นแต่งหน้าขนมเค้ก!AF:AF)+SUMIF(แพ็ค!$C:$C,'รับ-จ่าย ประจำวัน'!$B277,แพ็ค!AF:AF)+SUMIF(ธุรการ!$C:$C,'รับ-จ่าย ประจำวัน'!$B277,ธุรการ!AF:AF)+SUMIF(เส้นแต่งหน้าขนมปัง!$C:$C,'รับ-จ่าย ประจำวัน'!$B277,เส้นแต่งหน้าขนมปัง!AF:AF)+SUMIF('วางแผนBC,CJ'!$C:$C,'รับ-จ่าย ประจำวัน'!$B277,'วางแผนBC,CJ'!AF:AF)+SUMIF(RD!$C:$C,'รับ-จ่าย ประจำวัน'!$B277,RD!AF:AF)+SUMIF('FG,ออนไล,คัดแยก'!$C:$C,'รับ-จ่าย ประจำวัน'!$B277,'FG,ออนไล,คัดแยก'!AF:AF)</f>
        <v>0</v>
      </c>
      <c r="BN277" s="16">
        <f>SUMIF(เตรียมส่วนผสม!$C:$C,'รับ-จ่าย ประจำวัน'!$B277,เตรียมส่วนผสม!AG:AG)+SUMIF(กวนไส้!$C:$C,'รับ-จ่าย ประจำวัน'!$B277,กวนไส้!AG:AG)+SUMIF(ผลิต1!$C:$C,'รับ-จ่าย ประจำวัน'!$B277,ผลิต1!AG:AG)+SUMIF(ผลิต2!$C:$C,'รับ-จ่าย ประจำวัน'!$B277,ผลิต2!AG:AG)+SUMIF(เส้นแต่งหน้าขนมเค้ก!$C:$C,'รับ-จ่าย ประจำวัน'!$B277,เส้นแต่งหน้าขนมเค้ก!AG:AG)+SUMIF(แพ็ค!$C:$C,'รับ-จ่าย ประจำวัน'!$B277,แพ็ค!AG:AG)+SUMIF(ธุรการ!$C:$C,'รับ-จ่าย ประจำวัน'!$B277,ธุรการ!AG:AG)+SUMIF(เส้นแต่งหน้าขนมปัง!$C:$C,'รับ-จ่าย ประจำวัน'!$B277,เส้นแต่งหน้าขนมปัง!AG:AG)+SUMIF('วางแผนBC,CJ'!$C:$C,'รับ-จ่าย ประจำวัน'!$B277,'วางแผนBC,CJ'!AG:AG)+SUMIF(RD!$C:$C,'รับ-จ่าย ประจำวัน'!$B277,RD!AG:AG)+SUMIF('FG,ออนไล,คัดแยก'!$C:$C,'รับ-จ่าย ประจำวัน'!$B277,'FG,ออนไล,คัดแยก'!AG:AG)</f>
        <v>0</v>
      </c>
      <c r="BO277" s="16">
        <f>SUMIF(เตรียมส่วนผสม!$C:$C,'รับ-จ่าย ประจำวัน'!$B277,เตรียมส่วนผสม!AH:AH)+SUMIF(กวนไส้!$C:$C,'รับ-จ่าย ประจำวัน'!$B277,กวนไส้!AH:AH)+SUMIF(ผลิต1!$C:$C,'รับ-จ่าย ประจำวัน'!$B277,ผลิต1!AH:AH)+SUMIF(ผลิต2!$C:$C,'รับ-จ่าย ประจำวัน'!$B277,ผลิต2!AH:AH)+SUMIF(เส้นแต่งหน้าขนมเค้ก!$C:$C,'รับ-จ่าย ประจำวัน'!$B277,เส้นแต่งหน้าขนมเค้ก!AH:AH)+SUMIF(แพ็ค!$C:$C,'รับ-จ่าย ประจำวัน'!$B277,แพ็ค!AH:AH)+SUMIF(ธุรการ!$C:$C,'รับ-จ่าย ประจำวัน'!$B277,ธุรการ!AH:AH)+SUMIF(เส้นแต่งหน้าขนมปัง!$C:$C,'รับ-จ่าย ประจำวัน'!$B277,เส้นแต่งหน้าขนมปัง!AH:AH)+SUMIF('วางแผนBC,CJ'!$C:$C,'รับ-จ่าย ประจำวัน'!$B277,'วางแผนBC,CJ'!AH:AH)+SUMIF(RD!$C:$C,'รับ-จ่าย ประจำวัน'!$B277,RD!AH:AH)+SUMIF('FG,ออนไล,คัดแยก'!$C:$C,'รับ-จ่าย ประจำวัน'!$B277,'FG,ออนไล,คัดแยก'!AH:AH)</f>
        <v>0</v>
      </c>
      <c r="BP277" s="16">
        <f>SUMIF(เตรียมส่วนผสม!$C:$C,'รับ-จ่าย ประจำวัน'!$B277,เตรียมส่วนผสม!AI:AI)+SUMIF(กวนไส้!$C:$C,'รับ-จ่าย ประจำวัน'!$B277,กวนไส้!AI:AI)+SUMIF(ผลิต1!$C:$C,'รับ-จ่าย ประจำวัน'!$B277,ผลิต1!AI:AI)+SUMIF(ผลิต2!$C:$C,'รับ-จ่าย ประจำวัน'!$B277,ผลิต2!AI:AI)+SUMIF(เส้นแต่งหน้าขนมเค้ก!$C:$C,'รับ-จ่าย ประจำวัน'!$B277,เส้นแต่งหน้าขนมเค้ก!AI:AI)+SUMIF(แพ็ค!$C:$C,'รับ-จ่าย ประจำวัน'!$B277,แพ็ค!AI:AI)+SUMIF(ธุรการ!$C:$C,'รับ-จ่าย ประจำวัน'!$B277,ธุรการ!AI:AI)+SUMIF(เส้นแต่งหน้าขนมปัง!$C:$C,'รับ-จ่าย ประจำวัน'!$B277,เส้นแต่งหน้าขนมปัง!AI:AI)+SUMIF('วางแผนBC,CJ'!$C:$C,'รับ-จ่าย ประจำวัน'!$B277,'วางแผนBC,CJ'!AI:AI)+SUMIF(RD!$C:$C,'รับ-จ่าย ประจำวัน'!$B277,RD!AI:AI)+SUMIF('FG,ออนไล,คัดแยก'!$C:$C,'รับ-จ่าย ประจำวัน'!$B277,'FG,ออนไล,คัดแยก'!AI:AI)</f>
        <v>0</v>
      </c>
      <c r="BQ277" s="16">
        <f>SUMIF(เตรียมส่วนผสม!$C:$C,'รับ-จ่าย ประจำวัน'!$B277,เตรียมส่วนผสม!AJ:AJ)+SUMIF(กวนไส้!$C:$C,'รับ-จ่าย ประจำวัน'!$B277,กวนไส้!AJ:AJ)+SUMIF(ผลิต1!$C:$C,'รับ-จ่าย ประจำวัน'!$B277,ผลิต1!AJ:AJ)+SUMIF(ผลิต2!$C:$C,'รับ-จ่าย ประจำวัน'!$B277,ผลิต2!AJ:AJ)+SUMIF(เส้นแต่งหน้าขนมเค้ก!$C:$C,'รับ-จ่าย ประจำวัน'!$B277,เส้นแต่งหน้าขนมเค้ก!AJ:AJ)+SUMIF(แพ็ค!$C:$C,'รับ-จ่าย ประจำวัน'!$B277,แพ็ค!AJ:AJ)+SUMIF(ธุรการ!$C:$C,'รับ-จ่าย ประจำวัน'!$B277,ธุรการ!AJ:AJ)+SUMIF(เส้นแต่งหน้าขนมปัง!$C:$C,'รับ-จ่าย ประจำวัน'!$B277,เส้นแต่งหน้าขนมปัง!AJ:AJ)+SUMIF('วางแผนBC,CJ'!$C:$C,'รับ-จ่าย ประจำวัน'!$B277,'วางแผนBC,CJ'!AJ:AJ)+SUMIF(RD!$C:$C,'รับ-จ่าย ประจำวัน'!$B277,RD!AJ:AJ)+SUMIF('FG,ออนไล,คัดแยก'!$C:$C,'รับ-จ่าย ประจำวัน'!$B277,'FG,ออนไล,คัดแยก'!AJ:AJ)</f>
        <v>0</v>
      </c>
      <c r="BR277" s="16">
        <f>SUMIF(เตรียมส่วนผสม!$C:$C,'รับ-จ่าย ประจำวัน'!$B277,เตรียมส่วนผสม!AK:AK)+SUMIF(กวนไส้!$C:$C,'รับ-จ่าย ประจำวัน'!$B277,กวนไส้!AK:AK)+SUMIF(ผลิต1!$C:$C,'รับ-จ่าย ประจำวัน'!$B277,ผลิต1!AK:AK)+SUMIF(ผลิต2!$C:$C,'รับ-จ่าย ประจำวัน'!$B277,ผลิต2!AK:AK)+SUMIF(เส้นแต่งหน้าขนมเค้ก!$C:$C,'รับ-จ่าย ประจำวัน'!$B277,เส้นแต่งหน้าขนมเค้ก!AK:AK)+SUMIF(แพ็ค!$C:$C,'รับ-จ่าย ประจำวัน'!$B277,แพ็ค!AK:AK)+SUMIF(ธุรการ!$C:$C,'รับ-จ่าย ประจำวัน'!$B277,ธุรการ!AK:AK)+SUMIF(เส้นแต่งหน้าขนมปัง!$C:$C,'รับ-จ่าย ประจำวัน'!$B277,เส้นแต่งหน้าขนมปัง!AK:AK)+SUMIF('วางแผนBC,CJ'!$C:$C,'รับ-จ่าย ประจำวัน'!$B277,'วางแผนBC,CJ'!AK:AK)+SUMIF(RD!$C:$C,'รับ-จ่าย ประจำวัน'!$B277,RD!AK:AK)+SUMIF('FG,ออนไล,คัดแยก'!$C:$C,'รับ-จ่าย ประจำวัน'!$B277,'FG,ออนไล,คัดแยก'!AK:AK)</f>
        <v>0</v>
      </c>
      <c r="BS277" s="16">
        <f>SUMIF(เตรียมส่วนผสม!$C:$C,'รับ-จ่าย ประจำวัน'!$B277,เตรียมส่วนผสม!AL:AL)+SUMIF(กวนไส้!$C:$C,'รับ-จ่าย ประจำวัน'!$B277,กวนไส้!AL:AL)+SUMIF(ผลิต1!$C:$C,'รับ-จ่าย ประจำวัน'!$B277,ผลิต1!AL:AL)+SUMIF(ผลิต2!$C:$C,'รับ-จ่าย ประจำวัน'!$B277,ผลิต2!AL:AL)+SUMIF(เส้นแต่งหน้าขนมเค้ก!$C:$C,'รับ-จ่าย ประจำวัน'!$B277,เส้นแต่งหน้าขนมเค้ก!AL:AL)+SUMIF(แพ็ค!$C:$C,'รับ-จ่าย ประจำวัน'!$B277,แพ็ค!AL:AL)+SUMIF(ธุรการ!$C:$C,'รับ-จ่าย ประจำวัน'!$B277,ธุรการ!AL:AL)+SUMIF(เส้นแต่งหน้าขนมปัง!$C:$C,'รับ-จ่าย ประจำวัน'!$B277,เส้นแต่งหน้าขนมปัง!AL:AL)+SUMIF('วางแผนBC,CJ'!$C:$C,'รับ-จ่าย ประจำวัน'!$B277,'วางแผนBC,CJ'!AL:AL)+SUMIF(RD!$C:$C,'รับ-จ่าย ประจำวัน'!$B277,RD!AL:AL)+SUMIF('FG,ออนไล,คัดแยก'!$C:$C,'รับ-จ่าย ประจำวัน'!$B277,'FG,ออนไล,คัดแยก'!AL:AL)</f>
        <v>0</v>
      </c>
      <c r="BT277" s="18">
        <f t="shared" si="60"/>
        <v>0</v>
      </c>
      <c r="BU277" s="116">
        <f>8044+20000+30000+4747</f>
        <v>62791</v>
      </c>
      <c r="BV277" s="146">
        <f t="shared" si="61"/>
        <v>62791</v>
      </c>
      <c r="BW277" s="183">
        <v>30</v>
      </c>
      <c r="BX277" s="172">
        <f t="shared" si="65"/>
        <v>0</v>
      </c>
      <c r="BY277" s="188" t="e">
        <f t="shared" si="63"/>
        <v>#DIV/0!</v>
      </c>
      <c r="BZ277" s="180" t="e">
        <f t="shared" ca="1" si="62"/>
        <v>#DIV/0!</v>
      </c>
      <c r="CA277" s="93"/>
      <c r="CB277" s="93"/>
      <c r="CC277" s="93"/>
      <c r="CD277" s="93"/>
      <c r="CE277" s="93"/>
      <c r="CF277" s="93"/>
      <c r="CG277" s="93"/>
      <c r="CH277" s="93"/>
      <c r="CI277" s="93"/>
      <c r="CJ277" s="94"/>
      <c r="CK277" s="9">
        <f t="shared" si="64"/>
        <v>0</v>
      </c>
    </row>
    <row r="278" spans="1:89" x14ac:dyDescent="0.5">
      <c r="A278" s="149" t="s">
        <v>904</v>
      </c>
      <c r="B278" s="24">
        <v>1023201026</v>
      </c>
      <c r="C278" s="10" t="s">
        <v>2091</v>
      </c>
      <c r="D278" s="177" t="s">
        <v>91</v>
      </c>
      <c r="E278" s="28">
        <v>0</v>
      </c>
      <c r="F278" s="75"/>
      <c r="G278" s="11" t="s">
        <v>62</v>
      </c>
      <c r="H278" s="12">
        <v>11000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3"/>
      <c r="AF278" s="13"/>
      <c r="AG278" s="13"/>
      <c r="AH278" s="13"/>
      <c r="AI278" s="14"/>
      <c r="AJ278" s="14"/>
      <c r="AK278" s="14"/>
      <c r="AL278" s="14"/>
      <c r="AM278" s="14"/>
      <c r="AN278" s="15">
        <f t="shared" si="59"/>
        <v>0</v>
      </c>
      <c r="AO278" s="16">
        <f>SUMIF(เตรียมส่วนผสม!$C:$C,'รับ-จ่าย ประจำวัน'!$B278,เตรียมส่วนผสม!H:H)+SUMIF(กวนไส้!$C:$C,'รับ-จ่าย ประจำวัน'!$B278,กวนไส้!H:H)+SUMIF(ผลิต1!$C:$C,'รับ-จ่าย ประจำวัน'!$B278,ผลิต1!H:H)+SUMIF(ผลิต2!$C:$C,'รับ-จ่าย ประจำวัน'!$B278,ผลิต2!H:H)+SUMIF(เส้นแต่งหน้าขนมเค้ก!$C:$C,'รับ-จ่าย ประจำวัน'!$B278,เส้นแต่งหน้าขนมเค้ก!H:H)+SUMIF(แพ็ค!$C:$C,'รับ-จ่าย ประจำวัน'!$B278,แพ็ค!H:H)+SUMIF(ธุรการ!$C:$C,'รับ-จ่าย ประจำวัน'!$B278,ธุรการ!H:H)+SUMIF(เส้นแต่งหน้าขนมปัง!$C:$C,'รับ-จ่าย ประจำวัน'!$B278,เส้นแต่งหน้าขนมปัง!H:H)+SUMIF('วางแผนBC,CJ'!$C:$C,'รับ-จ่าย ประจำวัน'!$B278,'วางแผนBC,CJ'!H:H)+SUMIF(RD!$C:$C,'รับ-จ่าย ประจำวัน'!$B278,RD!H:H)+SUMIF('FG,ออนไล,คัดแยก'!$C:$C,'รับ-จ่าย ประจำวัน'!$B278,'FG,ออนไล,คัดแยก'!H:H)</f>
        <v>0</v>
      </c>
      <c r="AP278" s="16">
        <f>SUMIF(เตรียมส่วนผสม!$C:$C,'รับ-จ่าย ประจำวัน'!$B278,เตรียมส่วนผสม!I:I)+SUMIF(กวนไส้!$C:$C,'รับ-จ่าย ประจำวัน'!$B278,กวนไส้!I:I)+SUMIF(ผลิต1!$C:$C,'รับ-จ่าย ประจำวัน'!$B278,ผลิต1!I:I)+SUMIF(ผลิต2!$C:$C,'รับ-จ่าย ประจำวัน'!$B278,ผลิต2!I:I)+SUMIF(เส้นแต่งหน้าขนมเค้ก!$C:$C,'รับ-จ่าย ประจำวัน'!$B278,เส้นแต่งหน้าขนมเค้ก!I:I)+SUMIF(แพ็ค!$C:$C,'รับ-จ่าย ประจำวัน'!$B278,แพ็ค!I:I)+SUMIF(ธุรการ!$C:$C,'รับ-จ่าย ประจำวัน'!$B278,ธุรการ!I:I)+SUMIF(เส้นแต่งหน้าขนมปัง!$C:$C,'รับ-จ่าย ประจำวัน'!$B278,เส้นแต่งหน้าขนมปัง!I:I)+SUMIF('วางแผนBC,CJ'!$C:$C,'รับ-จ่าย ประจำวัน'!$B278,'วางแผนBC,CJ'!I:I)+SUMIF(RD!$C:$C,'รับ-จ่าย ประจำวัน'!$B278,RD!I:I)+SUMIF('FG,ออนไล,คัดแยก'!$C:$C,'รับ-จ่าย ประจำวัน'!$B278,'FG,ออนไล,คัดแยก'!I:I)</f>
        <v>0</v>
      </c>
      <c r="AQ278" s="16">
        <f>SUMIF(เตรียมส่วนผสม!$C:$C,'รับ-จ่าย ประจำวัน'!$B278,เตรียมส่วนผสม!J:J)+SUMIF(กวนไส้!$C:$C,'รับ-จ่าย ประจำวัน'!$B278,กวนไส้!J:J)+SUMIF(ผลิต1!$C:$C,'รับ-จ่าย ประจำวัน'!$B278,ผลิต1!J:J)+SUMIF(ผลิต2!$C:$C,'รับ-จ่าย ประจำวัน'!$B278,ผลิต2!J:J)+SUMIF(เส้นแต่งหน้าขนมเค้ก!$C:$C,'รับ-จ่าย ประจำวัน'!$B278,เส้นแต่งหน้าขนมเค้ก!J:J)+SUMIF(แพ็ค!$C:$C,'รับ-จ่าย ประจำวัน'!$B278,แพ็ค!J:J)+SUMIF(ธุรการ!$C:$C,'รับ-จ่าย ประจำวัน'!$B278,ธุรการ!J:J)+SUMIF(เส้นแต่งหน้าขนมปัง!$C:$C,'รับ-จ่าย ประจำวัน'!$B278,เส้นแต่งหน้าขนมปัง!J:J)+SUMIF('วางแผนBC,CJ'!$C:$C,'รับ-จ่าย ประจำวัน'!$B278,'วางแผนBC,CJ'!J:J)+SUMIF(RD!$C:$C,'รับ-จ่าย ประจำวัน'!$B278,RD!J:J)+SUMIF('FG,ออนไล,คัดแยก'!$C:$C,'รับ-จ่าย ประจำวัน'!$B278,'FG,ออนไล,คัดแยก'!J:J)</f>
        <v>0</v>
      </c>
      <c r="AR278" s="16">
        <f>SUMIF(เตรียมส่วนผสม!$C:$C,'รับ-จ่าย ประจำวัน'!$B278,เตรียมส่วนผสม!K:K)+SUMIF(กวนไส้!$C:$C,'รับ-จ่าย ประจำวัน'!$B278,กวนไส้!K:K)+SUMIF(ผลิต1!$C:$C,'รับ-จ่าย ประจำวัน'!$B278,ผลิต1!K:K)+SUMIF(ผลิต2!$C:$C,'รับ-จ่าย ประจำวัน'!$B278,ผลิต2!K:K)+SUMIF(เส้นแต่งหน้าขนมเค้ก!$C:$C,'รับ-จ่าย ประจำวัน'!$B278,เส้นแต่งหน้าขนมเค้ก!K:K)+SUMIF(แพ็ค!$C:$C,'รับ-จ่าย ประจำวัน'!$B278,แพ็ค!K:K)+SUMIF(ธุรการ!$C:$C,'รับ-จ่าย ประจำวัน'!$B278,ธุรการ!K:K)+SUMIF(เส้นแต่งหน้าขนมปัง!$C:$C,'รับ-จ่าย ประจำวัน'!$B278,เส้นแต่งหน้าขนมปัง!K:K)+SUMIF('วางแผนBC,CJ'!$C:$C,'รับ-จ่าย ประจำวัน'!$B278,'วางแผนBC,CJ'!K:K)+SUMIF(RD!$C:$C,'รับ-จ่าย ประจำวัน'!$B278,RD!K:K)+SUMIF('FG,ออนไล,คัดแยก'!$C:$C,'รับ-จ่าย ประจำวัน'!$B278,'FG,ออนไล,คัดแยก'!K:K)</f>
        <v>0</v>
      </c>
      <c r="AS278" s="16">
        <f>SUMIF(เตรียมส่วนผสม!$C:$C,'รับ-จ่าย ประจำวัน'!$B278,เตรียมส่วนผสม!L:L)+SUMIF(กวนไส้!$C:$C,'รับ-จ่าย ประจำวัน'!$B278,กวนไส้!L:L)+SUMIF(ผลิต1!$C:$C,'รับ-จ่าย ประจำวัน'!$B278,ผลิต1!L:L)+SUMIF(ผลิต2!$C:$C,'รับ-จ่าย ประจำวัน'!$B278,ผลิต2!L:L)+SUMIF(เส้นแต่งหน้าขนมเค้ก!$C:$C,'รับ-จ่าย ประจำวัน'!$B278,เส้นแต่งหน้าขนมเค้ก!L:L)+SUMIF(แพ็ค!$C:$C,'รับ-จ่าย ประจำวัน'!$B278,แพ็ค!L:L)+SUMIF(ธุรการ!$C:$C,'รับ-จ่าย ประจำวัน'!$B278,ธุรการ!L:L)+SUMIF(เส้นแต่งหน้าขนมปัง!$C:$C,'รับ-จ่าย ประจำวัน'!$B278,เส้นแต่งหน้าขนมปัง!L:L)+SUMIF('วางแผนBC,CJ'!$C:$C,'รับ-จ่าย ประจำวัน'!$B278,'วางแผนBC,CJ'!L:L)+SUMIF(RD!$C:$C,'รับ-จ่าย ประจำวัน'!$B278,RD!L:L)+SUMIF('FG,ออนไล,คัดแยก'!$C:$C,'รับ-จ่าย ประจำวัน'!$B278,'FG,ออนไล,คัดแยก'!L:L)</f>
        <v>1000</v>
      </c>
      <c r="AT278" s="16">
        <f>SUMIF(เตรียมส่วนผสม!$C:$C,'รับ-จ่าย ประจำวัน'!$B278,เตรียมส่วนผสม!M:M)+SUMIF(กวนไส้!$C:$C,'รับ-จ่าย ประจำวัน'!$B278,กวนไส้!M:M)+SUMIF(ผลิต1!$C:$C,'รับ-จ่าย ประจำวัน'!$B278,ผลิต1!M:M)+SUMIF(ผลิต2!$C:$C,'รับ-จ่าย ประจำวัน'!$B278,ผลิต2!M:M)+SUMIF(เส้นแต่งหน้าขนมเค้ก!$C:$C,'รับ-จ่าย ประจำวัน'!$B278,เส้นแต่งหน้าขนมเค้ก!M:M)+SUMIF(แพ็ค!$C:$C,'รับ-จ่าย ประจำวัน'!$B278,แพ็ค!M:M)+SUMIF(ธุรการ!$C:$C,'รับ-จ่าย ประจำวัน'!$B278,ธุรการ!M:M)+SUMIF(เส้นแต่งหน้าขนมปัง!$C:$C,'รับ-จ่าย ประจำวัน'!$B278,เส้นแต่งหน้าขนมปัง!M:M)+SUMIF('วางแผนBC,CJ'!$C:$C,'รับ-จ่าย ประจำวัน'!$B278,'วางแผนBC,CJ'!M:M)+SUMIF(RD!$C:$C,'รับ-จ่าย ประจำวัน'!$B278,RD!M:M)+SUMIF('FG,ออนไล,คัดแยก'!$C:$C,'รับ-จ่าย ประจำวัน'!$B278,'FG,ออนไล,คัดแยก'!M:M)</f>
        <v>0</v>
      </c>
      <c r="AU278" s="16">
        <f>SUMIF(เตรียมส่วนผสม!$C:$C,'รับ-จ่าย ประจำวัน'!$B278,เตรียมส่วนผสม!N:N)+SUMIF(กวนไส้!$C:$C,'รับ-จ่าย ประจำวัน'!$B278,กวนไส้!N:N)+SUMIF(ผลิต1!$C:$C,'รับ-จ่าย ประจำวัน'!$B278,ผลิต1!N:N)+SUMIF(ผลิต2!$C:$C,'รับ-จ่าย ประจำวัน'!$B278,ผลิต2!N:N)+SUMIF(เส้นแต่งหน้าขนมเค้ก!$C:$C,'รับ-จ่าย ประจำวัน'!$B278,เส้นแต่งหน้าขนมเค้ก!N:N)+SUMIF(แพ็ค!$C:$C,'รับ-จ่าย ประจำวัน'!$B278,แพ็ค!N:N)+SUMIF(ธุรการ!$C:$C,'รับ-จ่าย ประจำวัน'!$B278,ธุรการ!N:N)+SUMIF(เส้นแต่งหน้าขนมปัง!$C:$C,'รับ-จ่าย ประจำวัน'!$B278,เส้นแต่งหน้าขนมปัง!N:N)+SUMIF('วางแผนBC,CJ'!$C:$C,'รับ-จ่าย ประจำวัน'!$B278,'วางแผนBC,CJ'!N:N)+SUMIF(RD!$C:$C,'รับ-จ่าย ประจำวัน'!$B278,RD!N:N)+SUMIF('FG,ออนไล,คัดแยก'!$C:$C,'รับ-จ่าย ประจำวัน'!$B278,'FG,ออนไล,คัดแยก'!N:N)</f>
        <v>0</v>
      </c>
      <c r="AV278" s="16">
        <f>SUMIF(เตรียมส่วนผสม!$C:$C,'รับ-จ่าย ประจำวัน'!$B278,เตรียมส่วนผสม!O:O)+SUMIF(กวนไส้!$C:$C,'รับ-จ่าย ประจำวัน'!$B278,กวนไส้!O:O)+SUMIF(ผลิต1!$C:$C,'รับ-จ่าย ประจำวัน'!$B278,ผลิต1!O:O)+SUMIF(ผลิต2!$C:$C,'รับ-จ่าย ประจำวัน'!$B278,ผลิต2!O:O)+SUMIF(เส้นแต่งหน้าขนมเค้ก!$C:$C,'รับ-จ่าย ประจำวัน'!$B278,เส้นแต่งหน้าขนมเค้ก!O:O)+SUMIF(แพ็ค!$C:$C,'รับ-จ่าย ประจำวัน'!$B278,แพ็ค!O:O)+SUMIF(ธุรการ!$C:$C,'รับ-จ่าย ประจำวัน'!$B278,ธุรการ!O:O)+SUMIF(เส้นแต่งหน้าขนมปัง!$C:$C,'รับ-จ่าย ประจำวัน'!$B278,เส้นแต่งหน้าขนมปัง!O:O)+SUMIF('วางแผนBC,CJ'!$C:$C,'รับ-จ่าย ประจำวัน'!$B278,'วางแผนBC,CJ'!O:O)+SUMIF(RD!$C:$C,'รับ-จ่าย ประจำวัน'!$B278,RD!O:O)+SUMIF('FG,ออนไล,คัดแยก'!$C:$C,'รับ-จ่าย ประจำวัน'!$B278,'FG,ออนไล,คัดแยก'!O:O)</f>
        <v>0</v>
      </c>
      <c r="AW278" s="16">
        <f>SUMIF(เตรียมส่วนผสม!$C:$C,'รับ-จ่าย ประจำวัน'!$B278,เตรียมส่วนผสม!P:P)+SUMIF(กวนไส้!$C:$C,'รับ-จ่าย ประจำวัน'!$B278,กวนไส้!P:P)+SUMIF(ผลิต1!$C:$C,'รับ-จ่าย ประจำวัน'!$B278,ผลิต1!P:P)+SUMIF(ผลิต2!$C:$C,'รับ-จ่าย ประจำวัน'!$B278,ผลิต2!P:P)+SUMIF(เส้นแต่งหน้าขนมเค้ก!$C:$C,'รับ-จ่าย ประจำวัน'!$B278,เส้นแต่งหน้าขนมเค้ก!P:P)+SUMIF(แพ็ค!$C:$C,'รับ-จ่าย ประจำวัน'!$B278,แพ็ค!P:P)+SUMIF(ธุรการ!$C:$C,'รับ-จ่าย ประจำวัน'!$B278,ธุรการ!P:P)+SUMIF(เส้นแต่งหน้าขนมปัง!$C:$C,'รับ-จ่าย ประจำวัน'!$B278,เส้นแต่งหน้าขนมปัง!P:P)+SUMIF('วางแผนBC,CJ'!$C:$C,'รับ-จ่าย ประจำวัน'!$B278,'วางแผนBC,CJ'!P:P)+SUMIF(RD!$C:$C,'รับ-จ่าย ประจำวัน'!$B278,RD!P:P)+SUMIF('FG,ออนไล,คัดแยก'!$C:$C,'รับ-จ่าย ประจำวัน'!$B278,'FG,ออนไล,คัดแยก'!P:P)</f>
        <v>1000</v>
      </c>
      <c r="AX278" s="16">
        <f>SUMIF(เตรียมส่วนผสม!$C:$C,'รับ-จ่าย ประจำวัน'!$B278,เตรียมส่วนผสม!Q:Q)+SUMIF(กวนไส้!$C:$C,'รับ-จ่าย ประจำวัน'!$B278,กวนไส้!Q:Q)+SUMIF(ผลิต1!$C:$C,'รับ-จ่าย ประจำวัน'!$B278,ผลิต1!Q:Q)+SUMIF(ผลิต2!$C:$C,'รับ-จ่าย ประจำวัน'!$B278,ผลิต2!Q:Q)+SUMIF(เส้นแต่งหน้าขนมเค้ก!$C:$C,'รับ-จ่าย ประจำวัน'!$B278,เส้นแต่งหน้าขนมเค้ก!Q:Q)+SUMIF(แพ็ค!$C:$C,'รับ-จ่าย ประจำวัน'!$B278,แพ็ค!Q:Q)+SUMIF(ธุรการ!$C:$C,'รับ-จ่าย ประจำวัน'!$B278,ธุรการ!Q:Q)+SUMIF(เส้นแต่งหน้าขนมปัง!$C:$C,'รับ-จ่าย ประจำวัน'!$B278,เส้นแต่งหน้าขนมปัง!Q:Q)+SUMIF('วางแผนBC,CJ'!$C:$C,'รับ-จ่าย ประจำวัน'!$B278,'วางแผนBC,CJ'!Q:Q)+SUMIF(RD!$C:$C,'รับ-จ่าย ประจำวัน'!$B278,RD!Q:Q)+SUMIF('FG,ออนไล,คัดแยก'!$C:$C,'รับ-จ่าย ประจำวัน'!$B278,'FG,ออนไล,คัดแยก'!Q:Q)</f>
        <v>0</v>
      </c>
      <c r="AY278" s="16">
        <f>SUMIF(เตรียมส่วนผสม!$C:$C,'รับ-จ่าย ประจำวัน'!$B278,เตรียมส่วนผสม!R:R)+SUMIF(กวนไส้!$C:$C,'รับ-จ่าย ประจำวัน'!$B278,กวนไส้!R:R)+SUMIF(ผลิต1!$C:$C,'รับ-จ่าย ประจำวัน'!$B278,ผลิต1!R:R)+SUMIF(ผลิต2!$C:$C,'รับ-จ่าย ประจำวัน'!$B278,ผลิต2!R:R)+SUMIF(เส้นแต่งหน้าขนมเค้ก!$C:$C,'รับ-จ่าย ประจำวัน'!$B278,เส้นแต่งหน้าขนมเค้ก!R:R)+SUMIF(แพ็ค!$C:$C,'รับ-จ่าย ประจำวัน'!$B278,แพ็ค!R:R)+SUMIF(ธุรการ!$C:$C,'รับ-จ่าย ประจำวัน'!$B278,ธุรการ!R:R)+SUMIF(เส้นแต่งหน้าขนมปัง!$C:$C,'รับ-จ่าย ประจำวัน'!$B278,เส้นแต่งหน้าขนมปัง!R:R)+SUMIF('วางแผนBC,CJ'!$C:$C,'รับ-จ่าย ประจำวัน'!$B278,'วางแผนBC,CJ'!R:R)+SUMIF(RD!$C:$C,'รับ-จ่าย ประจำวัน'!$B278,RD!R:R)+SUMIF('FG,ออนไล,คัดแยก'!$C:$C,'รับ-จ่าย ประจำวัน'!$B278,'FG,ออนไล,คัดแยก'!R:R)</f>
        <v>0</v>
      </c>
      <c r="AZ278" s="16">
        <f>SUMIF(เตรียมส่วนผสม!$C:$C,'รับ-จ่าย ประจำวัน'!$B278,เตรียมส่วนผสม!S:S)+SUMIF(กวนไส้!$C:$C,'รับ-จ่าย ประจำวัน'!$B278,กวนไส้!S:S)+SUMIF(ผลิต1!$C:$C,'รับ-จ่าย ประจำวัน'!$B278,ผลิต1!S:S)+SUMIF(ผลิต2!$C:$C,'รับ-จ่าย ประจำวัน'!$B278,ผลิต2!S:S)+SUMIF(เส้นแต่งหน้าขนมเค้ก!$C:$C,'รับ-จ่าย ประจำวัน'!$B278,เส้นแต่งหน้าขนมเค้ก!S:S)+SUMIF(แพ็ค!$C:$C,'รับ-จ่าย ประจำวัน'!$B278,แพ็ค!S:S)+SUMIF(ธุรการ!$C:$C,'รับ-จ่าย ประจำวัน'!$B278,ธุรการ!S:S)+SUMIF(เส้นแต่งหน้าขนมปัง!$C:$C,'รับ-จ่าย ประจำวัน'!$B278,เส้นแต่งหน้าขนมปัง!S:S)+SUMIF('วางแผนBC,CJ'!$C:$C,'รับ-จ่าย ประจำวัน'!$B278,'วางแผนBC,CJ'!S:S)+SUMIF(RD!$C:$C,'รับ-จ่าย ประจำวัน'!$B278,RD!S:S)+SUMIF('FG,ออนไล,คัดแยก'!$C:$C,'รับ-จ่าย ประจำวัน'!$B278,'FG,ออนไล,คัดแยก'!S:S)</f>
        <v>0</v>
      </c>
      <c r="BA278" s="16">
        <f>SUMIF(เตรียมส่วนผสม!$C:$C,'รับ-จ่าย ประจำวัน'!$B278,เตรียมส่วนผสม!T:T)+SUMIF(กวนไส้!$C:$C,'รับ-จ่าย ประจำวัน'!$B278,กวนไส้!T:T)+SUMIF(ผลิต1!$C:$C,'รับ-จ่าย ประจำวัน'!$B278,ผลิต1!T:T)+SUMIF(ผลิต2!$C:$C,'รับ-จ่าย ประจำวัน'!$B278,ผลิต2!T:T)+SUMIF(เส้นแต่งหน้าขนมเค้ก!$C:$C,'รับ-จ่าย ประจำวัน'!$B278,เส้นแต่งหน้าขนมเค้ก!T:T)+SUMIF(แพ็ค!$C:$C,'รับ-จ่าย ประจำวัน'!$B278,แพ็ค!T:T)+SUMIF(ธุรการ!$C:$C,'รับ-จ่าย ประจำวัน'!$B278,ธุรการ!T:T)+SUMIF(เส้นแต่งหน้าขนมปัง!$C:$C,'รับ-จ่าย ประจำวัน'!$B278,เส้นแต่งหน้าขนมปัง!T:T)+SUMIF('วางแผนBC,CJ'!$C:$C,'รับ-จ่าย ประจำวัน'!$B278,'วางแผนBC,CJ'!T:T)+SUMIF(RD!$C:$C,'รับ-จ่าย ประจำวัน'!$B278,RD!T:T)+SUMIF('FG,ออนไล,คัดแยก'!$C:$C,'รับ-จ่าย ประจำวัน'!$B278,'FG,ออนไล,คัดแยก'!T:T)</f>
        <v>0</v>
      </c>
      <c r="BB278" s="16">
        <f>SUMIF(เตรียมส่วนผสม!$C:$C,'รับ-จ่าย ประจำวัน'!$B278,เตรียมส่วนผสม!U:U)+SUMIF(กวนไส้!$C:$C,'รับ-จ่าย ประจำวัน'!$B278,กวนไส้!U:U)+SUMIF(ผลิต1!$C:$C,'รับ-จ่าย ประจำวัน'!$B278,ผลิต1!U:U)+SUMIF(ผลิต2!$C:$C,'รับ-จ่าย ประจำวัน'!$B278,ผลิต2!U:U)+SUMIF(เส้นแต่งหน้าขนมเค้ก!$C:$C,'รับ-จ่าย ประจำวัน'!$B278,เส้นแต่งหน้าขนมเค้ก!U:U)+SUMIF(แพ็ค!$C:$C,'รับ-จ่าย ประจำวัน'!$B278,แพ็ค!U:U)+SUMIF(ธุรการ!$C:$C,'รับ-จ่าย ประจำวัน'!$B278,ธุรการ!U:U)+SUMIF(เส้นแต่งหน้าขนมปัง!$C:$C,'รับ-จ่าย ประจำวัน'!$B278,เส้นแต่งหน้าขนมปัง!U:U)+SUMIF('วางแผนBC,CJ'!$C:$C,'รับ-จ่าย ประจำวัน'!$B278,'วางแผนBC,CJ'!U:U)+SUMIF(RD!$C:$C,'รับ-จ่าย ประจำวัน'!$B278,RD!U:U)+SUMIF('FG,ออนไล,คัดแยก'!$C:$C,'รับ-จ่าย ประจำวัน'!$B278,'FG,ออนไล,คัดแยก'!U:U)</f>
        <v>0</v>
      </c>
      <c r="BC278" s="16">
        <f>SUMIF(เตรียมส่วนผสม!$C:$C,'รับ-จ่าย ประจำวัน'!$B278,เตรียมส่วนผสม!V:V)+SUMIF(กวนไส้!$C:$C,'รับ-จ่าย ประจำวัน'!$B278,กวนไส้!V:V)+SUMIF(ผลิต1!$C:$C,'รับ-จ่าย ประจำวัน'!$B278,ผลิต1!V:V)+SUMIF(ผลิต2!$C:$C,'รับ-จ่าย ประจำวัน'!$B278,ผลิต2!V:V)+SUMIF(เส้นแต่งหน้าขนมเค้ก!$C:$C,'รับ-จ่าย ประจำวัน'!$B278,เส้นแต่งหน้าขนมเค้ก!V:V)+SUMIF(แพ็ค!$C:$C,'รับ-จ่าย ประจำวัน'!$B278,แพ็ค!V:V)+SUMIF(ธุรการ!$C:$C,'รับ-จ่าย ประจำวัน'!$B278,ธุรการ!V:V)+SUMIF(เส้นแต่งหน้าขนมปัง!$C:$C,'รับ-จ่าย ประจำวัน'!$B278,เส้นแต่งหน้าขนมปัง!V:V)+SUMIF('วางแผนBC,CJ'!$C:$C,'รับ-จ่าย ประจำวัน'!$B278,'วางแผนBC,CJ'!V:V)+SUMIF(RD!$C:$C,'รับ-จ่าย ประจำวัน'!$B278,RD!V:V)+SUMIF('FG,ออนไล,คัดแยก'!$C:$C,'รับ-จ่าย ประจำวัน'!$B278,'FG,ออนไล,คัดแยก'!V:V)</f>
        <v>0</v>
      </c>
      <c r="BD278" s="16">
        <f>SUMIF(เตรียมส่วนผสม!$C:$C,'รับ-จ่าย ประจำวัน'!$B278,เตรียมส่วนผสม!W:W)+SUMIF(กวนไส้!$C:$C,'รับ-จ่าย ประจำวัน'!$B278,กวนไส้!W:W)+SUMIF(ผลิต1!$C:$C,'รับ-จ่าย ประจำวัน'!$B278,ผลิต1!W:W)+SUMIF(ผลิต2!$C:$C,'รับ-จ่าย ประจำวัน'!$B278,ผลิต2!W:W)+SUMIF(เส้นแต่งหน้าขนมเค้ก!$C:$C,'รับ-จ่าย ประจำวัน'!$B278,เส้นแต่งหน้าขนมเค้ก!W:W)+SUMIF(แพ็ค!$C:$C,'รับ-จ่าย ประจำวัน'!$B278,แพ็ค!W:W)+SUMIF(ธุรการ!$C:$C,'รับ-จ่าย ประจำวัน'!$B278,ธุรการ!W:W)+SUMIF(เส้นแต่งหน้าขนมปัง!$C:$C,'รับ-จ่าย ประจำวัน'!$B278,เส้นแต่งหน้าขนมปัง!W:W)+SUMIF('วางแผนBC,CJ'!$C:$C,'รับ-จ่าย ประจำวัน'!$B278,'วางแผนBC,CJ'!W:W)+SUMIF(RD!$C:$C,'รับ-จ่าย ประจำวัน'!$B278,RD!W:W)+SUMIF('FG,ออนไล,คัดแยก'!$C:$C,'รับ-จ่าย ประจำวัน'!$B278,'FG,ออนไล,คัดแยก'!W:W)</f>
        <v>0</v>
      </c>
      <c r="BE278" s="16">
        <f>SUMIF(เตรียมส่วนผสม!$C:$C,'รับ-จ่าย ประจำวัน'!$B278,เตรียมส่วนผสม!X:X)+SUMIF(กวนไส้!$C:$C,'รับ-จ่าย ประจำวัน'!$B278,กวนไส้!X:X)+SUMIF(ผลิต1!$C:$C,'รับ-จ่าย ประจำวัน'!$B278,ผลิต1!X:X)+SUMIF(ผลิต2!$C:$C,'รับ-จ่าย ประจำวัน'!$B278,ผลิต2!X:X)+SUMIF(เส้นแต่งหน้าขนมเค้ก!$C:$C,'รับ-จ่าย ประจำวัน'!$B278,เส้นแต่งหน้าขนมเค้ก!X:X)+SUMIF(แพ็ค!$C:$C,'รับ-จ่าย ประจำวัน'!$B278,แพ็ค!X:X)+SUMIF(ธุรการ!$C:$C,'รับ-จ่าย ประจำวัน'!$B278,ธุรการ!X:X)+SUMIF(เส้นแต่งหน้าขนมปัง!$C:$C,'รับ-จ่าย ประจำวัน'!$B278,เส้นแต่งหน้าขนมปัง!X:X)+SUMIF('วางแผนBC,CJ'!$C:$C,'รับ-จ่าย ประจำวัน'!$B278,'วางแผนBC,CJ'!X:X)+SUMIF(RD!$C:$C,'รับ-จ่าย ประจำวัน'!$B278,RD!X:X)+SUMIF('FG,ออนไล,คัดแยก'!$C:$C,'รับ-จ่าย ประจำวัน'!$B278,'FG,ออนไล,คัดแยก'!X:X)</f>
        <v>0</v>
      </c>
      <c r="BF278" s="16">
        <f>SUMIF(เตรียมส่วนผสม!$C:$C,'รับ-จ่าย ประจำวัน'!$B278,เตรียมส่วนผสม!Y:Y)+SUMIF(กวนไส้!$C:$C,'รับ-จ่าย ประจำวัน'!$B278,กวนไส้!Y:Y)+SUMIF(ผลิต1!$C:$C,'รับ-จ่าย ประจำวัน'!$B278,ผลิต1!Y:Y)+SUMIF(ผลิต2!$C:$C,'รับ-จ่าย ประจำวัน'!$B278,ผลิต2!Y:Y)+SUMIF(เส้นแต่งหน้าขนมเค้ก!$C:$C,'รับ-จ่าย ประจำวัน'!$B278,เส้นแต่งหน้าขนมเค้ก!Y:Y)+SUMIF(แพ็ค!$C:$C,'รับ-จ่าย ประจำวัน'!$B278,แพ็ค!Y:Y)+SUMIF(ธุรการ!$C:$C,'รับ-จ่าย ประจำวัน'!$B278,ธุรการ!Y:Y)+SUMIF(เส้นแต่งหน้าขนมปัง!$C:$C,'รับ-จ่าย ประจำวัน'!$B278,เส้นแต่งหน้าขนมปัง!Y:Y)+SUMIF('วางแผนBC,CJ'!$C:$C,'รับ-จ่าย ประจำวัน'!$B278,'วางแผนBC,CJ'!Y:Y)+SUMIF(RD!$C:$C,'รับ-จ่าย ประจำวัน'!$B278,RD!Y:Y)+SUMIF('FG,ออนไล,คัดแยก'!$C:$C,'รับ-จ่าย ประจำวัน'!$B278,'FG,ออนไล,คัดแยก'!Y:Y)</f>
        <v>0</v>
      </c>
      <c r="BG278" s="16">
        <f>SUMIF(เตรียมส่วนผสม!$C:$C,'รับ-จ่าย ประจำวัน'!$B278,เตรียมส่วนผสม!Z:Z)+SUMIF(กวนไส้!$C:$C,'รับ-จ่าย ประจำวัน'!$B278,กวนไส้!Z:Z)+SUMIF(ผลิต1!$C:$C,'รับ-จ่าย ประจำวัน'!$B278,ผลิต1!Z:Z)+SUMIF(ผลิต2!$C:$C,'รับ-จ่าย ประจำวัน'!$B278,ผลิต2!Z:Z)+SUMIF(เส้นแต่งหน้าขนมเค้ก!$C:$C,'รับ-จ่าย ประจำวัน'!$B278,เส้นแต่งหน้าขนมเค้ก!Z:Z)+SUMIF(แพ็ค!$C:$C,'รับ-จ่าย ประจำวัน'!$B278,แพ็ค!Z:Z)+SUMIF(ธุรการ!$C:$C,'รับ-จ่าย ประจำวัน'!$B278,ธุรการ!Z:Z)+SUMIF(เส้นแต่งหน้าขนมปัง!$C:$C,'รับ-จ่าย ประจำวัน'!$B278,เส้นแต่งหน้าขนมปัง!Z:Z)+SUMIF('วางแผนBC,CJ'!$C:$C,'รับ-จ่าย ประจำวัน'!$B278,'วางแผนBC,CJ'!Z:Z)+SUMIF(RD!$C:$C,'รับ-จ่าย ประจำวัน'!$B278,RD!Z:Z)+SUMIF('FG,ออนไล,คัดแยก'!$C:$C,'รับ-จ่าย ประจำวัน'!$B278,'FG,ออนไล,คัดแยก'!Z:Z)</f>
        <v>0</v>
      </c>
      <c r="BH278" s="16">
        <f>SUMIF(เตรียมส่วนผสม!$C:$C,'รับ-จ่าย ประจำวัน'!$B278,เตรียมส่วนผสม!AA:AA)+SUMIF(กวนไส้!$C:$C,'รับ-จ่าย ประจำวัน'!$B278,กวนไส้!AA:AA)+SUMIF(ผลิต1!$C:$C,'รับ-จ่าย ประจำวัน'!$B278,ผลิต1!AA:AA)+SUMIF(ผลิต2!$C:$C,'รับ-จ่าย ประจำวัน'!$B278,ผลิต2!AA:AA)+SUMIF(เส้นแต่งหน้าขนมเค้ก!$C:$C,'รับ-จ่าย ประจำวัน'!$B278,เส้นแต่งหน้าขนมเค้ก!AA:AA)+SUMIF(แพ็ค!$C:$C,'รับ-จ่าย ประจำวัน'!$B278,แพ็ค!AA:AA)+SUMIF(ธุรการ!$C:$C,'รับ-จ่าย ประจำวัน'!$B278,ธุรการ!AA:AA)+SUMIF(เส้นแต่งหน้าขนมปัง!$C:$C,'รับ-จ่าย ประจำวัน'!$B278,เส้นแต่งหน้าขนมปัง!AA:AA)+SUMIF('วางแผนBC,CJ'!$C:$C,'รับ-จ่าย ประจำวัน'!$B278,'วางแผนBC,CJ'!AA:AA)+SUMIF(RD!$C:$C,'รับ-จ่าย ประจำวัน'!$B278,RD!AA:AA)+SUMIF('FG,ออนไล,คัดแยก'!$C:$C,'รับ-จ่าย ประจำวัน'!$B278,'FG,ออนไล,คัดแยก'!AA:AA)</f>
        <v>0</v>
      </c>
      <c r="BI278" s="16">
        <f>SUMIF(เตรียมส่วนผสม!$C:$C,'รับ-จ่าย ประจำวัน'!$B278,เตรียมส่วนผสม!AB:AB)+SUMIF(กวนไส้!$C:$C,'รับ-จ่าย ประจำวัน'!$B278,กวนไส้!AB:AB)+SUMIF(ผลิต1!$C:$C,'รับ-จ่าย ประจำวัน'!$B278,ผลิต1!AB:AB)+SUMIF(ผลิต2!$C:$C,'รับ-จ่าย ประจำวัน'!$B278,ผลิต2!AB:AB)+SUMIF(เส้นแต่งหน้าขนมเค้ก!$C:$C,'รับ-จ่าย ประจำวัน'!$B278,เส้นแต่งหน้าขนมเค้ก!AB:AB)+SUMIF(แพ็ค!$C:$C,'รับ-จ่าย ประจำวัน'!$B278,แพ็ค!AB:AB)+SUMIF(ธุรการ!$C:$C,'รับ-จ่าย ประจำวัน'!$B278,ธุรการ!AB:AB)+SUMIF(เส้นแต่งหน้าขนมปัง!$C:$C,'รับ-จ่าย ประจำวัน'!$B278,เส้นแต่งหน้าขนมปัง!AB:AB)+SUMIF('วางแผนBC,CJ'!$C:$C,'รับ-จ่าย ประจำวัน'!$B278,'วางแผนBC,CJ'!AB:AB)+SUMIF(RD!$C:$C,'รับ-จ่าย ประจำวัน'!$B278,RD!AB:AB)+SUMIF('FG,ออนไล,คัดแยก'!$C:$C,'รับ-จ่าย ประจำวัน'!$B278,'FG,ออนไล,คัดแยก'!AB:AB)</f>
        <v>0</v>
      </c>
      <c r="BJ278" s="16">
        <f>SUMIF(เตรียมส่วนผสม!$C:$C,'รับ-จ่าย ประจำวัน'!$B278,เตรียมส่วนผสม!AC:AC)+SUMIF(กวนไส้!$C:$C,'รับ-จ่าย ประจำวัน'!$B278,กวนไส้!AC:AC)+SUMIF(ผลิต1!$C:$C,'รับ-จ่าย ประจำวัน'!$B278,ผลิต1!AC:AC)+SUMIF(ผลิต2!$C:$C,'รับ-จ่าย ประจำวัน'!$B278,ผลิต2!AC:AC)+SUMIF(เส้นแต่งหน้าขนมเค้ก!$C:$C,'รับ-จ่าย ประจำวัน'!$B278,เส้นแต่งหน้าขนมเค้ก!AC:AC)+SUMIF(แพ็ค!$C:$C,'รับ-จ่าย ประจำวัน'!$B278,แพ็ค!AC:AC)+SUMIF(ธุรการ!$C:$C,'รับ-จ่าย ประจำวัน'!$B278,ธุรการ!AC:AC)+SUMIF(เส้นแต่งหน้าขนมปัง!$C:$C,'รับ-จ่าย ประจำวัน'!$B278,เส้นแต่งหน้าขนมปัง!AC:AC)+SUMIF('วางแผนBC,CJ'!$C:$C,'รับ-จ่าย ประจำวัน'!$B278,'วางแผนBC,CJ'!AC:AC)+SUMIF(RD!$C:$C,'รับ-จ่าย ประจำวัน'!$B278,RD!AC:AC)+SUMIF('FG,ออนไล,คัดแยก'!$C:$C,'รับ-จ่าย ประจำวัน'!$B278,'FG,ออนไล,คัดแยก'!AC:AC)</f>
        <v>0</v>
      </c>
      <c r="BK278" s="16">
        <f>SUMIF(เตรียมส่วนผสม!$C:$C,'รับ-จ่าย ประจำวัน'!$B278,เตรียมส่วนผสม!AD:AD)+SUMIF(กวนไส้!$C:$C,'รับ-จ่าย ประจำวัน'!$B278,กวนไส้!AD:AD)+SUMIF(ผลิต1!$C:$C,'รับ-จ่าย ประจำวัน'!$B278,ผลิต1!AD:AD)+SUMIF(ผลิต2!$C:$C,'รับ-จ่าย ประจำวัน'!$B278,ผลิต2!AD:AD)+SUMIF(เส้นแต่งหน้าขนมเค้ก!$C:$C,'รับ-จ่าย ประจำวัน'!$B278,เส้นแต่งหน้าขนมเค้ก!AD:AD)+SUMIF(แพ็ค!$C:$C,'รับ-จ่าย ประจำวัน'!$B278,แพ็ค!AD:AD)+SUMIF(ธุรการ!$C:$C,'รับ-จ่าย ประจำวัน'!$B278,ธุรการ!AD:AD)+SUMIF(เส้นแต่งหน้าขนมปัง!$C:$C,'รับ-จ่าย ประจำวัน'!$B278,เส้นแต่งหน้าขนมปัง!AD:AD)+SUMIF('วางแผนBC,CJ'!$C:$C,'รับ-จ่าย ประจำวัน'!$B278,'วางแผนBC,CJ'!AD:AD)+SUMIF(RD!$C:$C,'รับ-จ่าย ประจำวัน'!$B278,RD!AD:AD)+SUMIF('FG,ออนไล,คัดแยก'!$C:$C,'รับ-จ่าย ประจำวัน'!$B278,'FG,ออนไล,คัดแยก'!AD:AD)</f>
        <v>0</v>
      </c>
      <c r="BL278" s="16">
        <f>SUMIF(เตรียมส่วนผสม!$C:$C,'รับ-จ่าย ประจำวัน'!$B278,เตรียมส่วนผสม!AE:AE)+SUMIF(กวนไส้!$C:$C,'รับ-จ่าย ประจำวัน'!$B278,กวนไส้!AE:AE)+SUMIF(ผลิต1!$C:$C,'รับ-จ่าย ประจำวัน'!$B278,ผลิต1!AE:AE)+SUMIF(ผลิต2!$C:$C,'รับ-จ่าย ประจำวัน'!$B278,ผลิต2!AE:AE)+SUMIF(เส้นแต่งหน้าขนมเค้ก!$C:$C,'รับ-จ่าย ประจำวัน'!$B278,เส้นแต่งหน้าขนมเค้ก!AE:AE)+SUMIF(แพ็ค!$C:$C,'รับ-จ่าย ประจำวัน'!$B278,แพ็ค!AE:AE)+SUMIF(ธุรการ!$C:$C,'รับ-จ่าย ประจำวัน'!$B278,ธุรการ!AE:AE)+SUMIF(เส้นแต่งหน้าขนมปัง!$C:$C,'รับ-จ่าย ประจำวัน'!$B278,เส้นแต่งหน้าขนมปัง!AE:AE)+SUMIF('วางแผนBC,CJ'!$C:$C,'รับ-จ่าย ประจำวัน'!$B278,'วางแผนBC,CJ'!AE:AE)+SUMIF(RD!$C:$C,'รับ-จ่าย ประจำวัน'!$B278,RD!AE:AE)+SUMIF('FG,ออนไล,คัดแยก'!$C:$C,'รับ-จ่าย ประจำวัน'!$B278,'FG,ออนไล,คัดแยก'!AE:AE)</f>
        <v>1000</v>
      </c>
      <c r="BM278" s="16">
        <f>SUMIF(เตรียมส่วนผสม!$C:$C,'รับ-จ่าย ประจำวัน'!$B278,เตรียมส่วนผสม!AF:AF)+SUMIF(กวนไส้!$C:$C,'รับ-จ่าย ประจำวัน'!$B278,กวนไส้!AF:AF)+SUMIF(ผลิต1!$C:$C,'รับ-จ่าย ประจำวัน'!$B278,ผลิต1!AF:AF)+SUMIF(ผลิต2!$C:$C,'รับ-จ่าย ประจำวัน'!$B278,ผลิต2!AF:AF)+SUMIF(เส้นแต่งหน้าขนมเค้ก!$C:$C,'รับ-จ่าย ประจำวัน'!$B278,เส้นแต่งหน้าขนมเค้ก!AF:AF)+SUMIF(แพ็ค!$C:$C,'รับ-จ่าย ประจำวัน'!$B278,แพ็ค!AF:AF)+SUMIF(ธุรการ!$C:$C,'รับ-จ่าย ประจำวัน'!$B278,ธุรการ!AF:AF)+SUMIF(เส้นแต่งหน้าขนมปัง!$C:$C,'รับ-จ่าย ประจำวัน'!$B278,เส้นแต่งหน้าขนมปัง!AF:AF)+SUMIF('วางแผนBC,CJ'!$C:$C,'รับ-จ่าย ประจำวัน'!$B278,'วางแผนBC,CJ'!AF:AF)+SUMIF(RD!$C:$C,'รับ-จ่าย ประจำวัน'!$B278,RD!AF:AF)+SUMIF('FG,ออนไล,คัดแยก'!$C:$C,'รับ-จ่าย ประจำวัน'!$B278,'FG,ออนไล,คัดแยก'!AF:AF)</f>
        <v>0</v>
      </c>
      <c r="BN278" s="16">
        <f>SUMIF(เตรียมส่วนผสม!$C:$C,'รับ-จ่าย ประจำวัน'!$B278,เตรียมส่วนผสม!AG:AG)+SUMIF(กวนไส้!$C:$C,'รับ-จ่าย ประจำวัน'!$B278,กวนไส้!AG:AG)+SUMIF(ผลิต1!$C:$C,'รับ-จ่าย ประจำวัน'!$B278,ผลิต1!AG:AG)+SUMIF(ผลิต2!$C:$C,'รับ-จ่าย ประจำวัน'!$B278,ผลิต2!AG:AG)+SUMIF(เส้นแต่งหน้าขนมเค้ก!$C:$C,'รับ-จ่าย ประจำวัน'!$B278,เส้นแต่งหน้าขนมเค้ก!AG:AG)+SUMIF(แพ็ค!$C:$C,'รับ-จ่าย ประจำวัน'!$B278,แพ็ค!AG:AG)+SUMIF(ธุรการ!$C:$C,'รับ-จ่าย ประจำวัน'!$B278,ธุรการ!AG:AG)+SUMIF(เส้นแต่งหน้าขนมปัง!$C:$C,'รับ-จ่าย ประจำวัน'!$B278,เส้นแต่งหน้าขนมปัง!AG:AG)+SUMIF('วางแผนBC,CJ'!$C:$C,'รับ-จ่าย ประจำวัน'!$B278,'วางแผนBC,CJ'!AG:AG)+SUMIF(RD!$C:$C,'รับ-จ่าย ประจำวัน'!$B278,RD!AG:AG)+SUMIF('FG,ออนไล,คัดแยก'!$C:$C,'รับ-จ่าย ประจำวัน'!$B278,'FG,ออนไล,คัดแยก'!AG:AG)</f>
        <v>0</v>
      </c>
      <c r="BO278" s="16">
        <f>SUMIF(เตรียมส่วนผสม!$C:$C,'รับ-จ่าย ประจำวัน'!$B278,เตรียมส่วนผสม!AH:AH)+SUMIF(กวนไส้!$C:$C,'รับ-จ่าย ประจำวัน'!$B278,กวนไส้!AH:AH)+SUMIF(ผลิต1!$C:$C,'รับ-จ่าย ประจำวัน'!$B278,ผลิต1!AH:AH)+SUMIF(ผลิต2!$C:$C,'รับ-จ่าย ประจำวัน'!$B278,ผลิต2!AH:AH)+SUMIF(เส้นแต่งหน้าขนมเค้ก!$C:$C,'รับ-จ่าย ประจำวัน'!$B278,เส้นแต่งหน้าขนมเค้ก!AH:AH)+SUMIF(แพ็ค!$C:$C,'รับ-จ่าย ประจำวัน'!$B278,แพ็ค!AH:AH)+SUMIF(ธุรการ!$C:$C,'รับ-จ่าย ประจำวัน'!$B278,ธุรการ!AH:AH)+SUMIF(เส้นแต่งหน้าขนมปัง!$C:$C,'รับ-จ่าย ประจำวัน'!$B278,เส้นแต่งหน้าขนมปัง!AH:AH)+SUMIF('วางแผนBC,CJ'!$C:$C,'รับ-จ่าย ประจำวัน'!$B278,'วางแผนBC,CJ'!AH:AH)+SUMIF(RD!$C:$C,'รับ-จ่าย ประจำวัน'!$B278,RD!AH:AH)+SUMIF('FG,ออนไล,คัดแยก'!$C:$C,'รับ-จ่าย ประจำวัน'!$B278,'FG,ออนไล,คัดแยก'!AH:AH)</f>
        <v>0</v>
      </c>
      <c r="BP278" s="16">
        <f>SUMIF(เตรียมส่วนผสม!$C:$C,'รับ-จ่าย ประจำวัน'!$B278,เตรียมส่วนผสม!AI:AI)+SUMIF(กวนไส้!$C:$C,'รับ-จ่าย ประจำวัน'!$B278,กวนไส้!AI:AI)+SUMIF(ผลิต1!$C:$C,'รับ-จ่าย ประจำวัน'!$B278,ผลิต1!AI:AI)+SUMIF(ผลิต2!$C:$C,'รับ-จ่าย ประจำวัน'!$B278,ผลิต2!AI:AI)+SUMIF(เส้นแต่งหน้าขนมเค้ก!$C:$C,'รับ-จ่าย ประจำวัน'!$B278,เส้นแต่งหน้าขนมเค้ก!AI:AI)+SUMIF(แพ็ค!$C:$C,'รับ-จ่าย ประจำวัน'!$B278,แพ็ค!AI:AI)+SUMIF(ธุรการ!$C:$C,'รับ-จ่าย ประจำวัน'!$B278,ธุรการ!AI:AI)+SUMIF(เส้นแต่งหน้าขนมปัง!$C:$C,'รับ-จ่าย ประจำวัน'!$B278,เส้นแต่งหน้าขนมปัง!AI:AI)+SUMIF('วางแผนBC,CJ'!$C:$C,'รับ-จ่าย ประจำวัน'!$B278,'วางแผนBC,CJ'!AI:AI)+SUMIF(RD!$C:$C,'รับ-จ่าย ประจำวัน'!$B278,RD!AI:AI)+SUMIF('FG,ออนไล,คัดแยก'!$C:$C,'รับ-จ่าย ประจำวัน'!$B278,'FG,ออนไล,คัดแยก'!AI:AI)</f>
        <v>0</v>
      </c>
      <c r="BQ278" s="16">
        <f>SUMIF(เตรียมส่วนผสม!$C:$C,'รับ-จ่าย ประจำวัน'!$B278,เตรียมส่วนผสม!AJ:AJ)+SUMIF(กวนไส้!$C:$C,'รับ-จ่าย ประจำวัน'!$B278,กวนไส้!AJ:AJ)+SUMIF(ผลิต1!$C:$C,'รับ-จ่าย ประจำวัน'!$B278,ผลิต1!AJ:AJ)+SUMIF(ผลิต2!$C:$C,'รับ-จ่าย ประจำวัน'!$B278,ผลิต2!AJ:AJ)+SUMIF(เส้นแต่งหน้าขนมเค้ก!$C:$C,'รับ-จ่าย ประจำวัน'!$B278,เส้นแต่งหน้าขนมเค้ก!AJ:AJ)+SUMIF(แพ็ค!$C:$C,'รับ-จ่าย ประจำวัน'!$B278,แพ็ค!AJ:AJ)+SUMIF(ธุรการ!$C:$C,'รับ-จ่าย ประจำวัน'!$B278,ธุรการ!AJ:AJ)+SUMIF(เส้นแต่งหน้าขนมปัง!$C:$C,'รับ-จ่าย ประจำวัน'!$B278,เส้นแต่งหน้าขนมปัง!AJ:AJ)+SUMIF('วางแผนBC,CJ'!$C:$C,'รับ-จ่าย ประจำวัน'!$B278,'วางแผนBC,CJ'!AJ:AJ)+SUMIF(RD!$C:$C,'รับ-จ่าย ประจำวัน'!$B278,RD!AJ:AJ)+SUMIF('FG,ออนไล,คัดแยก'!$C:$C,'รับ-จ่าย ประจำวัน'!$B278,'FG,ออนไล,คัดแยก'!AJ:AJ)</f>
        <v>0</v>
      </c>
      <c r="BR278" s="16">
        <f>SUMIF(เตรียมส่วนผสม!$C:$C,'รับ-จ่าย ประจำวัน'!$B278,เตรียมส่วนผสม!AK:AK)+SUMIF(กวนไส้!$C:$C,'รับ-จ่าย ประจำวัน'!$B278,กวนไส้!AK:AK)+SUMIF(ผลิต1!$C:$C,'รับ-จ่าย ประจำวัน'!$B278,ผลิต1!AK:AK)+SUMIF(ผลิต2!$C:$C,'รับ-จ่าย ประจำวัน'!$B278,ผลิต2!AK:AK)+SUMIF(เส้นแต่งหน้าขนมเค้ก!$C:$C,'รับ-จ่าย ประจำวัน'!$B278,เส้นแต่งหน้าขนมเค้ก!AK:AK)+SUMIF(แพ็ค!$C:$C,'รับ-จ่าย ประจำวัน'!$B278,แพ็ค!AK:AK)+SUMIF(ธุรการ!$C:$C,'รับ-จ่าย ประจำวัน'!$B278,ธุรการ!AK:AK)+SUMIF(เส้นแต่งหน้าขนมปัง!$C:$C,'รับ-จ่าย ประจำวัน'!$B278,เส้นแต่งหน้าขนมปัง!AK:AK)+SUMIF('วางแผนBC,CJ'!$C:$C,'รับ-จ่าย ประจำวัน'!$B278,'วางแผนBC,CJ'!AK:AK)+SUMIF(RD!$C:$C,'รับ-จ่าย ประจำวัน'!$B278,RD!AK:AK)+SUMIF('FG,ออนไล,คัดแยก'!$C:$C,'รับ-จ่าย ประจำวัน'!$B278,'FG,ออนไล,คัดแยก'!AK:AK)</f>
        <v>0</v>
      </c>
      <c r="BS278" s="16">
        <f>SUMIF(เตรียมส่วนผสม!$C:$C,'รับ-จ่าย ประจำวัน'!$B278,เตรียมส่วนผสม!AL:AL)+SUMIF(กวนไส้!$C:$C,'รับ-จ่าย ประจำวัน'!$B278,กวนไส้!AL:AL)+SUMIF(ผลิต1!$C:$C,'รับ-จ่าย ประจำวัน'!$B278,ผลิต1!AL:AL)+SUMIF(ผลิต2!$C:$C,'รับ-จ่าย ประจำวัน'!$B278,ผลิต2!AL:AL)+SUMIF(เส้นแต่งหน้าขนมเค้ก!$C:$C,'รับ-จ่าย ประจำวัน'!$B278,เส้นแต่งหน้าขนมเค้ก!AL:AL)+SUMIF(แพ็ค!$C:$C,'รับ-จ่าย ประจำวัน'!$B278,แพ็ค!AL:AL)+SUMIF(ธุรการ!$C:$C,'รับ-จ่าย ประจำวัน'!$B278,ธุรการ!AL:AL)+SUMIF(เส้นแต่งหน้าขนมปัง!$C:$C,'รับ-จ่าย ประจำวัน'!$B278,เส้นแต่งหน้าขนมปัง!AL:AL)+SUMIF('วางแผนBC,CJ'!$C:$C,'รับ-จ่าย ประจำวัน'!$B278,'วางแผนBC,CJ'!AL:AL)+SUMIF(RD!$C:$C,'รับ-จ่าย ประจำวัน'!$B278,RD!AL:AL)+SUMIF('FG,ออนไล,คัดแยก'!$C:$C,'รับ-จ่าย ประจำวัน'!$B278,'FG,ออนไล,คัดแยก'!AL:AL)</f>
        <v>0</v>
      </c>
      <c r="BT278" s="18">
        <f t="shared" si="60"/>
        <v>3000</v>
      </c>
      <c r="BU278" s="116"/>
      <c r="BV278" s="146">
        <f t="shared" si="61"/>
        <v>8000</v>
      </c>
      <c r="BW278" s="183">
        <v>30</v>
      </c>
      <c r="BX278" s="172">
        <f>BT278/30</f>
        <v>100</v>
      </c>
      <c r="BY278" s="188">
        <f t="shared" si="63"/>
        <v>80</v>
      </c>
      <c r="BZ278" s="180">
        <f t="shared" ca="1" si="62"/>
        <v>46283</v>
      </c>
      <c r="CA278" s="97"/>
      <c r="CB278" s="97"/>
      <c r="CC278" s="97"/>
      <c r="CD278" s="97"/>
      <c r="CE278" s="97"/>
      <c r="CF278" s="97"/>
      <c r="CG278" s="97"/>
      <c r="CH278" s="97"/>
      <c r="CI278" s="97"/>
      <c r="CJ278" s="94"/>
      <c r="CK278" s="9">
        <f t="shared" si="64"/>
        <v>8000</v>
      </c>
    </row>
    <row r="279" spans="1:89" hidden="1" x14ac:dyDescent="0.5">
      <c r="A279" s="149" t="s">
        <v>1097</v>
      </c>
      <c r="B279" s="34">
        <v>1023201027</v>
      </c>
      <c r="C279" s="10" t="s">
        <v>2092</v>
      </c>
      <c r="D279" s="135" t="s">
        <v>91</v>
      </c>
      <c r="E279" s="11">
        <v>0</v>
      </c>
      <c r="F279" s="75"/>
      <c r="G279" s="11" t="s">
        <v>62</v>
      </c>
      <c r="H279" s="12">
        <v>6000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3"/>
      <c r="AF279" s="13"/>
      <c r="AG279" s="13"/>
      <c r="AH279" s="13"/>
      <c r="AI279" s="14"/>
      <c r="AJ279" s="14"/>
      <c r="AK279" s="14"/>
      <c r="AL279" s="14"/>
      <c r="AM279" s="14"/>
      <c r="AN279" s="15">
        <f t="shared" si="59"/>
        <v>0</v>
      </c>
      <c r="AO279" s="16">
        <f>SUMIF(เตรียมส่วนผสม!$C:$C,'รับ-จ่าย ประจำวัน'!$B279,เตรียมส่วนผสม!H:H)+SUMIF(กวนไส้!$C:$C,'รับ-จ่าย ประจำวัน'!$B279,กวนไส้!H:H)+SUMIF(ผลิต1!$C:$C,'รับ-จ่าย ประจำวัน'!$B279,ผลิต1!H:H)+SUMIF(ผลิต2!$C:$C,'รับ-จ่าย ประจำวัน'!$B279,ผลิต2!H:H)+SUMIF(เส้นแต่งหน้าขนมเค้ก!$C:$C,'รับ-จ่าย ประจำวัน'!$B279,เส้นแต่งหน้าขนมเค้ก!H:H)+SUMIF(แพ็ค!$C:$C,'รับ-จ่าย ประจำวัน'!$B279,แพ็ค!H:H)+SUMIF(ธุรการ!$C:$C,'รับ-จ่าย ประจำวัน'!$B279,ธุรการ!H:H)+SUMIF(เส้นแต่งหน้าขนมปัง!$C:$C,'รับ-จ่าย ประจำวัน'!$B279,เส้นแต่งหน้าขนมปัง!H:H)+SUMIF('วางแผนBC,CJ'!$C:$C,'รับ-จ่าย ประจำวัน'!$B279,'วางแผนBC,CJ'!H:H)+SUMIF(RD!$C:$C,'รับ-จ่าย ประจำวัน'!$B279,RD!H:H)+SUMIF('FG,ออนไล,คัดแยก'!$C:$C,'รับ-จ่าย ประจำวัน'!$B279,'FG,ออนไล,คัดแยก'!H:H)</f>
        <v>0</v>
      </c>
      <c r="AP279" s="16">
        <f>SUMIF(เตรียมส่วนผสม!$C:$C,'รับ-จ่าย ประจำวัน'!$B279,เตรียมส่วนผสม!I:I)+SUMIF(กวนไส้!$C:$C,'รับ-จ่าย ประจำวัน'!$B279,กวนไส้!I:I)+SUMIF(ผลิต1!$C:$C,'รับ-จ่าย ประจำวัน'!$B279,ผลิต1!I:I)+SUMIF(ผลิต2!$C:$C,'รับ-จ่าย ประจำวัน'!$B279,ผลิต2!I:I)+SUMIF(เส้นแต่งหน้าขนมเค้ก!$C:$C,'รับ-จ่าย ประจำวัน'!$B279,เส้นแต่งหน้าขนมเค้ก!I:I)+SUMIF(แพ็ค!$C:$C,'รับ-จ่าย ประจำวัน'!$B279,แพ็ค!I:I)+SUMIF(ธุรการ!$C:$C,'รับ-จ่าย ประจำวัน'!$B279,ธุรการ!I:I)+SUMIF(เส้นแต่งหน้าขนมปัง!$C:$C,'รับ-จ่าย ประจำวัน'!$B279,เส้นแต่งหน้าขนมปัง!I:I)+SUMIF('วางแผนBC,CJ'!$C:$C,'รับ-จ่าย ประจำวัน'!$B279,'วางแผนBC,CJ'!I:I)+SUMIF(RD!$C:$C,'รับ-จ่าย ประจำวัน'!$B279,RD!I:I)+SUMIF('FG,ออนไล,คัดแยก'!$C:$C,'รับ-จ่าย ประจำวัน'!$B279,'FG,ออนไล,คัดแยก'!I:I)</f>
        <v>0</v>
      </c>
      <c r="AQ279" s="16">
        <f>SUMIF(เตรียมส่วนผสม!$C:$C,'รับ-จ่าย ประจำวัน'!$B279,เตรียมส่วนผสม!J:J)+SUMIF(กวนไส้!$C:$C,'รับ-จ่าย ประจำวัน'!$B279,กวนไส้!J:J)+SUMIF(ผลิต1!$C:$C,'รับ-จ่าย ประจำวัน'!$B279,ผลิต1!J:J)+SUMIF(ผลิต2!$C:$C,'รับ-จ่าย ประจำวัน'!$B279,ผลิต2!J:J)+SUMIF(เส้นแต่งหน้าขนมเค้ก!$C:$C,'รับ-จ่าย ประจำวัน'!$B279,เส้นแต่งหน้าขนมเค้ก!J:J)+SUMIF(แพ็ค!$C:$C,'รับ-จ่าย ประจำวัน'!$B279,แพ็ค!J:J)+SUMIF(ธุรการ!$C:$C,'รับ-จ่าย ประจำวัน'!$B279,ธุรการ!J:J)+SUMIF(เส้นแต่งหน้าขนมปัง!$C:$C,'รับ-จ่าย ประจำวัน'!$B279,เส้นแต่งหน้าขนมปัง!J:J)+SUMIF('วางแผนBC,CJ'!$C:$C,'รับ-จ่าย ประจำวัน'!$B279,'วางแผนBC,CJ'!J:J)+SUMIF(RD!$C:$C,'รับ-จ่าย ประจำวัน'!$B279,RD!J:J)+SUMIF('FG,ออนไล,คัดแยก'!$C:$C,'รับ-จ่าย ประจำวัน'!$B279,'FG,ออนไล,คัดแยก'!J:J)</f>
        <v>0</v>
      </c>
      <c r="AR279" s="16">
        <f>SUMIF(เตรียมส่วนผสม!$C:$C,'รับ-จ่าย ประจำวัน'!$B279,เตรียมส่วนผสม!K:K)+SUMIF(กวนไส้!$C:$C,'รับ-จ่าย ประจำวัน'!$B279,กวนไส้!K:K)+SUMIF(ผลิต1!$C:$C,'รับ-จ่าย ประจำวัน'!$B279,ผลิต1!K:K)+SUMIF(ผลิต2!$C:$C,'รับ-จ่าย ประจำวัน'!$B279,ผลิต2!K:K)+SUMIF(เส้นแต่งหน้าขนมเค้ก!$C:$C,'รับ-จ่าย ประจำวัน'!$B279,เส้นแต่งหน้าขนมเค้ก!K:K)+SUMIF(แพ็ค!$C:$C,'รับ-จ่าย ประจำวัน'!$B279,แพ็ค!K:K)+SUMIF(ธุรการ!$C:$C,'รับ-จ่าย ประจำวัน'!$B279,ธุรการ!K:K)+SUMIF(เส้นแต่งหน้าขนมปัง!$C:$C,'รับ-จ่าย ประจำวัน'!$B279,เส้นแต่งหน้าขนมปัง!K:K)+SUMIF('วางแผนBC,CJ'!$C:$C,'รับ-จ่าย ประจำวัน'!$B279,'วางแผนBC,CJ'!K:K)+SUMIF(RD!$C:$C,'รับ-จ่าย ประจำวัน'!$B279,RD!K:K)+SUMIF('FG,ออนไล,คัดแยก'!$C:$C,'รับ-จ่าย ประจำวัน'!$B279,'FG,ออนไล,คัดแยก'!K:K)</f>
        <v>0</v>
      </c>
      <c r="AS279" s="16">
        <f>SUMIF(เตรียมส่วนผสม!$C:$C,'รับ-จ่าย ประจำวัน'!$B279,เตรียมส่วนผสม!L:L)+SUMIF(กวนไส้!$C:$C,'รับ-จ่าย ประจำวัน'!$B279,กวนไส้!L:L)+SUMIF(ผลิต1!$C:$C,'รับ-จ่าย ประจำวัน'!$B279,ผลิต1!L:L)+SUMIF(ผลิต2!$C:$C,'รับ-จ่าย ประจำวัน'!$B279,ผลิต2!L:L)+SUMIF(เส้นแต่งหน้าขนมเค้ก!$C:$C,'รับ-จ่าย ประจำวัน'!$B279,เส้นแต่งหน้าขนมเค้ก!L:L)+SUMIF(แพ็ค!$C:$C,'รับ-จ่าย ประจำวัน'!$B279,แพ็ค!L:L)+SUMIF(ธุรการ!$C:$C,'รับ-จ่าย ประจำวัน'!$B279,ธุรการ!L:L)+SUMIF(เส้นแต่งหน้าขนมปัง!$C:$C,'รับ-จ่าย ประจำวัน'!$B279,เส้นแต่งหน้าขนมปัง!L:L)+SUMIF('วางแผนBC,CJ'!$C:$C,'รับ-จ่าย ประจำวัน'!$B279,'วางแผนBC,CJ'!L:L)+SUMIF(RD!$C:$C,'รับ-จ่าย ประจำวัน'!$B279,RD!L:L)+SUMIF('FG,ออนไล,คัดแยก'!$C:$C,'รับ-จ่าย ประจำวัน'!$B279,'FG,ออนไล,คัดแยก'!L:L)</f>
        <v>0</v>
      </c>
      <c r="AT279" s="16">
        <f>SUMIF(เตรียมส่วนผสม!$C:$C,'รับ-จ่าย ประจำวัน'!$B279,เตรียมส่วนผสม!M:M)+SUMIF(กวนไส้!$C:$C,'รับ-จ่าย ประจำวัน'!$B279,กวนไส้!M:M)+SUMIF(ผลิต1!$C:$C,'รับ-จ่าย ประจำวัน'!$B279,ผลิต1!M:M)+SUMIF(ผลิต2!$C:$C,'รับ-จ่าย ประจำวัน'!$B279,ผลิต2!M:M)+SUMIF(เส้นแต่งหน้าขนมเค้ก!$C:$C,'รับ-จ่าย ประจำวัน'!$B279,เส้นแต่งหน้าขนมเค้ก!M:M)+SUMIF(แพ็ค!$C:$C,'รับ-จ่าย ประจำวัน'!$B279,แพ็ค!M:M)+SUMIF(ธุรการ!$C:$C,'รับ-จ่าย ประจำวัน'!$B279,ธุรการ!M:M)+SUMIF(เส้นแต่งหน้าขนมปัง!$C:$C,'รับ-จ่าย ประจำวัน'!$B279,เส้นแต่งหน้าขนมปัง!M:M)+SUMIF('วางแผนBC,CJ'!$C:$C,'รับ-จ่าย ประจำวัน'!$B279,'วางแผนBC,CJ'!M:M)+SUMIF(RD!$C:$C,'รับ-จ่าย ประจำวัน'!$B279,RD!M:M)+SUMIF('FG,ออนไล,คัดแยก'!$C:$C,'รับ-จ่าย ประจำวัน'!$B279,'FG,ออนไล,คัดแยก'!M:M)</f>
        <v>0</v>
      </c>
      <c r="AU279" s="16">
        <f>SUMIF(เตรียมส่วนผสม!$C:$C,'รับ-จ่าย ประจำวัน'!$B279,เตรียมส่วนผสม!N:N)+SUMIF(กวนไส้!$C:$C,'รับ-จ่าย ประจำวัน'!$B279,กวนไส้!N:N)+SUMIF(ผลิต1!$C:$C,'รับ-จ่าย ประจำวัน'!$B279,ผลิต1!N:N)+SUMIF(ผลิต2!$C:$C,'รับ-จ่าย ประจำวัน'!$B279,ผลิต2!N:N)+SUMIF(เส้นแต่งหน้าขนมเค้ก!$C:$C,'รับ-จ่าย ประจำวัน'!$B279,เส้นแต่งหน้าขนมเค้ก!N:N)+SUMIF(แพ็ค!$C:$C,'รับ-จ่าย ประจำวัน'!$B279,แพ็ค!N:N)+SUMIF(ธุรการ!$C:$C,'รับ-จ่าย ประจำวัน'!$B279,ธุรการ!N:N)+SUMIF(เส้นแต่งหน้าขนมปัง!$C:$C,'รับ-จ่าย ประจำวัน'!$B279,เส้นแต่งหน้าขนมปัง!N:N)+SUMIF('วางแผนBC,CJ'!$C:$C,'รับ-จ่าย ประจำวัน'!$B279,'วางแผนBC,CJ'!N:N)+SUMIF(RD!$C:$C,'รับ-จ่าย ประจำวัน'!$B279,RD!N:N)+SUMIF('FG,ออนไล,คัดแยก'!$C:$C,'รับ-จ่าย ประจำวัน'!$B279,'FG,ออนไล,คัดแยก'!N:N)</f>
        <v>0</v>
      </c>
      <c r="AV279" s="16">
        <f>SUMIF(เตรียมส่วนผสม!$C:$C,'รับ-จ่าย ประจำวัน'!$B279,เตรียมส่วนผสม!O:O)+SUMIF(กวนไส้!$C:$C,'รับ-จ่าย ประจำวัน'!$B279,กวนไส้!O:O)+SUMIF(ผลิต1!$C:$C,'รับ-จ่าย ประจำวัน'!$B279,ผลิต1!O:O)+SUMIF(ผลิต2!$C:$C,'รับ-จ่าย ประจำวัน'!$B279,ผลิต2!O:O)+SUMIF(เส้นแต่งหน้าขนมเค้ก!$C:$C,'รับ-จ่าย ประจำวัน'!$B279,เส้นแต่งหน้าขนมเค้ก!O:O)+SUMIF(แพ็ค!$C:$C,'รับ-จ่าย ประจำวัน'!$B279,แพ็ค!O:O)+SUMIF(ธุรการ!$C:$C,'รับ-จ่าย ประจำวัน'!$B279,ธุรการ!O:O)+SUMIF(เส้นแต่งหน้าขนมปัง!$C:$C,'รับ-จ่าย ประจำวัน'!$B279,เส้นแต่งหน้าขนมปัง!O:O)+SUMIF('วางแผนBC,CJ'!$C:$C,'รับ-จ่าย ประจำวัน'!$B279,'วางแผนBC,CJ'!O:O)+SUMIF(RD!$C:$C,'รับ-จ่าย ประจำวัน'!$B279,RD!O:O)+SUMIF('FG,ออนไล,คัดแยก'!$C:$C,'รับ-จ่าย ประจำวัน'!$B279,'FG,ออนไล,คัดแยก'!O:O)</f>
        <v>0</v>
      </c>
      <c r="AW279" s="16">
        <f>SUMIF(เตรียมส่วนผสม!$C:$C,'รับ-จ่าย ประจำวัน'!$B279,เตรียมส่วนผสม!P:P)+SUMIF(กวนไส้!$C:$C,'รับ-จ่าย ประจำวัน'!$B279,กวนไส้!P:P)+SUMIF(ผลิต1!$C:$C,'รับ-จ่าย ประจำวัน'!$B279,ผลิต1!P:P)+SUMIF(ผลิต2!$C:$C,'รับ-จ่าย ประจำวัน'!$B279,ผลิต2!P:P)+SUMIF(เส้นแต่งหน้าขนมเค้ก!$C:$C,'รับ-จ่าย ประจำวัน'!$B279,เส้นแต่งหน้าขนมเค้ก!P:P)+SUMIF(แพ็ค!$C:$C,'รับ-จ่าย ประจำวัน'!$B279,แพ็ค!P:P)+SUMIF(ธุรการ!$C:$C,'รับ-จ่าย ประจำวัน'!$B279,ธุรการ!P:P)+SUMIF(เส้นแต่งหน้าขนมปัง!$C:$C,'รับ-จ่าย ประจำวัน'!$B279,เส้นแต่งหน้าขนมปัง!P:P)+SUMIF('วางแผนBC,CJ'!$C:$C,'รับ-จ่าย ประจำวัน'!$B279,'วางแผนBC,CJ'!P:P)+SUMIF(RD!$C:$C,'รับ-จ่าย ประจำวัน'!$B279,RD!P:P)+SUMIF('FG,ออนไล,คัดแยก'!$C:$C,'รับ-จ่าย ประจำวัน'!$B279,'FG,ออนไล,คัดแยก'!P:P)</f>
        <v>0</v>
      </c>
      <c r="AX279" s="16">
        <f>SUMIF(เตรียมส่วนผสม!$C:$C,'รับ-จ่าย ประจำวัน'!$B279,เตรียมส่วนผสม!Q:Q)+SUMIF(กวนไส้!$C:$C,'รับ-จ่าย ประจำวัน'!$B279,กวนไส้!Q:Q)+SUMIF(ผลิต1!$C:$C,'รับ-จ่าย ประจำวัน'!$B279,ผลิต1!Q:Q)+SUMIF(ผลิต2!$C:$C,'รับ-จ่าย ประจำวัน'!$B279,ผลิต2!Q:Q)+SUMIF(เส้นแต่งหน้าขนมเค้ก!$C:$C,'รับ-จ่าย ประจำวัน'!$B279,เส้นแต่งหน้าขนมเค้ก!Q:Q)+SUMIF(แพ็ค!$C:$C,'รับ-จ่าย ประจำวัน'!$B279,แพ็ค!Q:Q)+SUMIF(ธุรการ!$C:$C,'รับ-จ่าย ประจำวัน'!$B279,ธุรการ!Q:Q)+SUMIF(เส้นแต่งหน้าขนมปัง!$C:$C,'รับ-จ่าย ประจำวัน'!$B279,เส้นแต่งหน้าขนมปัง!Q:Q)+SUMIF('วางแผนBC,CJ'!$C:$C,'รับ-จ่าย ประจำวัน'!$B279,'วางแผนBC,CJ'!Q:Q)+SUMIF(RD!$C:$C,'รับ-จ่าย ประจำวัน'!$B279,RD!Q:Q)+SUMIF('FG,ออนไล,คัดแยก'!$C:$C,'รับ-จ่าย ประจำวัน'!$B279,'FG,ออนไล,คัดแยก'!Q:Q)</f>
        <v>0</v>
      </c>
      <c r="AY279" s="16">
        <f>SUMIF(เตรียมส่วนผสม!$C:$C,'รับ-จ่าย ประจำวัน'!$B279,เตรียมส่วนผสม!R:R)+SUMIF(กวนไส้!$C:$C,'รับ-จ่าย ประจำวัน'!$B279,กวนไส้!R:R)+SUMIF(ผลิต1!$C:$C,'รับ-จ่าย ประจำวัน'!$B279,ผลิต1!R:R)+SUMIF(ผลิต2!$C:$C,'รับ-จ่าย ประจำวัน'!$B279,ผลิต2!R:R)+SUMIF(เส้นแต่งหน้าขนมเค้ก!$C:$C,'รับ-จ่าย ประจำวัน'!$B279,เส้นแต่งหน้าขนมเค้ก!R:R)+SUMIF(แพ็ค!$C:$C,'รับ-จ่าย ประจำวัน'!$B279,แพ็ค!R:R)+SUMIF(ธุรการ!$C:$C,'รับ-จ่าย ประจำวัน'!$B279,ธุรการ!R:R)+SUMIF(เส้นแต่งหน้าขนมปัง!$C:$C,'รับ-จ่าย ประจำวัน'!$B279,เส้นแต่งหน้าขนมปัง!R:R)+SUMIF('วางแผนBC,CJ'!$C:$C,'รับ-จ่าย ประจำวัน'!$B279,'วางแผนBC,CJ'!R:R)+SUMIF(RD!$C:$C,'รับ-จ่าย ประจำวัน'!$B279,RD!R:R)+SUMIF('FG,ออนไล,คัดแยก'!$C:$C,'รับ-จ่าย ประจำวัน'!$B279,'FG,ออนไล,คัดแยก'!R:R)</f>
        <v>0</v>
      </c>
      <c r="AZ279" s="16">
        <f>SUMIF(เตรียมส่วนผสม!$C:$C,'รับ-จ่าย ประจำวัน'!$B279,เตรียมส่วนผสม!S:S)+SUMIF(กวนไส้!$C:$C,'รับ-จ่าย ประจำวัน'!$B279,กวนไส้!S:S)+SUMIF(ผลิต1!$C:$C,'รับ-จ่าย ประจำวัน'!$B279,ผลิต1!S:S)+SUMIF(ผลิต2!$C:$C,'รับ-จ่าย ประจำวัน'!$B279,ผลิต2!S:S)+SUMIF(เส้นแต่งหน้าขนมเค้ก!$C:$C,'รับ-จ่าย ประจำวัน'!$B279,เส้นแต่งหน้าขนมเค้ก!S:S)+SUMIF(แพ็ค!$C:$C,'รับ-จ่าย ประจำวัน'!$B279,แพ็ค!S:S)+SUMIF(ธุรการ!$C:$C,'รับ-จ่าย ประจำวัน'!$B279,ธุรการ!S:S)+SUMIF(เส้นแต่งหน้าขนมปัง!$C:$C,'รับ-จ่าย ประจำวัน'!$B279,เส้นแต่งหน้าขนมปัง!S:S)+SUMIF('วางแผนBC,CJ'!$C:$C,'รับ-จ่าย ประจำวัน'!$B279,'วางแผนBC,CJ'!S:S)+SUMIF(RD!$C:$C,'รับ-จ่าย ประจำวัน'!$B279,RD!S:S)+SUMIF('FG,ออนไล,คัดแยก'!$C:$C,'รับ-จ่าย ประจำวัน'!$B279,'FG,ออนไล,คัดแยก'!S:S)</f>
        <v>0</v>
      </c>
      <c r="BA279" s="16">
        <f>SUMIF(เตรียมส่วนผสม!$C:$C,'รับ-จ่าย ประจำวัน'!$B279,เตรียมส่วนผสม!T:T)+SUMIF(กวนไส้!$C:$C,'รับ-จ่าย ประจำวัน'!$B279,กวนไส้!T:T)+SUMIF(ผลิต1!$C:$C,'รับ-จ่าย ประจำวัน'!$B279,ผลิต1!T:T)+SUMIF(ผลิต2!$C:$C,'รับ-จ่าย ประจำวัน'!$B279,ผลิต2!T:T)+SUMIF(เส้นแต่งหน้าขนมเค้ก!$C:$C,'รับ-จ่าย ประจำวัน'!$B279,เส้นแต่งหน้าขนมเค้ก!T:T)+SUMIF(แพ็ค!$C:$C,'รับ-จ่าย ประจำวัน'!$B279,แพ็ค!T:T)+SUMIF(ธุรการ!$C:$C,'รับ-จ่าย ประจำวัน'!$B279,ธุรการ!T:T)+SUMIF(เส้นแต่งหน้าขนมปัง!$C:$C,'รับ-จ่าย ประจำวัน'!$B279,เส้นแต่งหน้าขนมปัง!T:T)+SUMIF('วางแผนBC,CJ'!$C:$C,'รับ-จ่าย ประจำวัน'!$B279,'วางแผนBC,CJ'!T:T)+SUMIF(RD!$C:$C,'รับ-จ่าย ประจำวัน'!$B279,RD!T:T)+SUMIF('FG,ออนไล,คัดแยก'!$C:$C,'รับ-จ่าย ประจำวัน'!$B279,'FG,ออนไล,คัดแยก'!T:T)</f>
        <v>0</v>
      </c>
      <c r="BB279" s="16">
        <f>SUMIF(เตรียมส่วนผสม!$C:$C,'รับ-จ่าย ประจำวัน'!$B279,เตรียมส่วนผสม!U:U)+SUMIF(กวนไส้!$C:$C,'รับ-จ่าย ประจำวัน'!$B279,กวนไส้!U:U)+SUMIF(ผลิต1!$C:$C,'รับ-จ่าย ประจำวัน'!$B279,ผลิต1!U:U)+SUMIF(ผลิต2!$C:$C,'รับ-จ่าย ประจำวัน'!$B279,ผลิต2!U:U)+SUMIF(เส้นแต่งหน้าขนมเค้ก!$C:$C,'รับ-จ่าย ประจำวัน'!$B279,เส้นแต่งหน้าขนมเค้ก!U:U)+SUMIF(แพ็ค!$C:$C,'รับ-จ่าย ประจำวัน'!$B279,แพ็ค!U:U)+SUMIF(ธุรการ!$C:$C,'รับ-จ่าย ประจำวัน'!$B279,ธุรการ!U:U)+SUMIF(เส้นแต่งหน้าขนมปัง!$C:$C,'รับ-จ่าย ประจำวัน'!$B279,เส้นแต่งหน้าขนมปัง!U:U)+SUMIF('วางแผนBC,CJ'!$C:$C,'รับ-จ่าย ประจำวัน'!$B279,'วางแผนBC,CJ'!U:U)+SUMIF(RD!$C:$C,'รับ-จ่าย ประจำวัน'!$B279,RD!U:U)+SUMIF('FG,ออนไล,คัดแยก'!$C:$C,'รับ-จ่าย ประจำวัน'!$B279,'FG,ออนไล,คัดแยก'!U:U)</f>
        <v>0</v>
      </c>
      <c r="BC279" s="16">
        <f>SUMIF(เตรียมส่วนผสม!$C:$C,'รับ-จ่าย ประจำวัน'!$B279,เตรียมส่วนผสม!V:V)+SUMIF(กวนไส้!$C:$C,'รับ-จ่าย ประจำวัน'!$B279,กวนไส้!V:V)+SUMIF(ผลิต1!$C:$C,'รับ-จ่าย ประจำวัน'!$B279,ผลิต1!V:V)+SUMIF(ผลิต2!$C:$C,'รับ-จ่าย ประจำวัน'!$B279,ผลิต2!V:V)+SUMIF(เส้นแต่งหน้าขนมเค้ก!$C:$C,'รับ-จ่าย ประจำวัน'!$B279,เส้นแต่งหน้าขนมเค้ก!V:V)+SUMIF(แพ็ค!$C:$C,'รับ-จ่าย ประจำวัน'!$B279,แพ็ค!V:V)+SUMIF(ธุรการ!$C:$C,'รับ-จ่าย ประจำวัน'!$B279,ธุรการ!V:V)+SUMIF(เส้นแต่งหน้าขนมปัง!$C:$C,'รับ-จ่าย ประจำวัน'!$B279,เส้นแต่งหน้าขนมปัง!V:V)+SUMIF('วางแผนBC,CJ'!$C:$C,'รับ-จ่าย ประจำวัน'!$B279,'วางแผนBC,CJ'!V:V)+SUMIF(RD!$C:$C,'รับ-จ่าย ประจำวัน'!$B279,RD!V:V)+SUMIF('FG,ออนไล,คัดแยก'!$C:$C,'รับ-จ่าย ประจำวัน'!$B279,'FG,ออนไล,คัดแยก'!V:V)</f>
        <v>0</v>
      </c>
      <c r="BD279" s="16">
        <f>SUMIF(เตรียมส่วนผสม!$C:$C,'รับ-จ่าย ประจำวัน'!$B279,เตรียมส่วนผสม!W:W)+SUMIF(กวนไส้!$C:$C,'รับ-จ่าย ประจำวัน'!$B279,กวนไส้!W:W)+SUMIF(ผลิต1!$C:$C,'รับ-จ่าย ประจำวัน'!$B279,ผลิต1!W:W)+SUMIF(ผลิต2!$C:$C,'รับ-จ่าย ประจำวัน'!$B279,ผลิต2!W:W)+SUMIF(เส้นแต่งหน้าขนมเค้ก!$C:$C,'รับ-จ่าย ประจำวัน'!$B279,เส้นแต่งหน้าขนมเค้ก!W:W)+SUMIF(แพ็ค!$C:$C,'รับ-จ่าย ประจำวัน'!$B279,แพ็ค!W:W)+SUMIF(ธุรการ!$C:$C,'รับ-จ่าย ประจำวัน'!$B279,ธุรการ!W:W)+SUMIF(เส้นแต่งหน้าขนมปัง!$C:$C,'รับ-จ่าย ประจำวัน'!$B279,เส้นแต่งหน้าขนมปัง!W:W)+SUMIF('วางแผนBC,CJ'!$C:$C,'รับ-จ่าย ประจำวัน'!$B279,'วางแผนBC,CJ'!W:W)+SUMIF(RD!$C:$C,'รับ-จ่าย ประจำวัน'!$B279,RD!W:W)+SUMIF('FG,ออนไล,คัดแยก'!$C:$C,'รับ-จ่าย ประจำวัน'!$B279,'FG,ออนไล,คัดแยก'!W:W)</f>
        <v>0</v>
      </c>
      <c r="BE279" s="16">
        <f>SUMIF(เตรียมส่วนผสม!$C:$C,'รับ-จ่าย ประจำวัน'!$B279,เตรียมส่วนผสม!X:X)+SUMIF(กวนไส้!$C:$C,'รับ-จ่าย ประจำวัน'!$B279,กวนไส้!X:X)+SUMIF(ผลิต1!$C:$C,'รับ-จ่าย ประจำวัน'!$B279,ผลิต1!X:X)+SUMIF(ผลิต2!$C:$C,'รับ-จ่าย ประจำวัน'!$B279,ผลิต2!X:X)+SUMIF(เส้นแต่งหน้าขนมเค้ก!$C:$C,'รับ-จ่าย ประจำวัน'!$B279,เส้นแต่งหน้าขนมเค้ก!X:X)+SUMIF(แพ็ค!$C:$C,'รับ-จ่าย ประจำวัน'!$B279,แพ็ค!X:X)+SUMIF(ธุรการ!$C:$C,'รับ-จ่าย ประจำวัน'!$B279,ธุรการ!X:X)+SUMIF(เส้นแต่งหน้าขนมปัง!$C:$C,'รับ-จ่าย ประจำวัน'!$B279,เส้นแต่งหน้าขนมปัง!X:X)+SUMIF('วางแผนBC,CJ'!$C:$C,'รับ-จ่าย ประจำวัน'!$B279,'วางแผนBC,CJ'!X:X)+SUMIF(RD!$C:$C,'รับ-จ่าย ประจำวัน'!$B279,RD!X:X)+SUMIF('FG,ออนไล,คัดแยก'!$C:$C,'รับ-จ่าย ประจำวัน'!$B279,'FG,ออนไล,คัดแยก'!X:X)</f>
        <v>0</v>
      </c>
      <c r="BF279" s="16">
        <f>SUMIF(เตรียมส่วนผสม!$C:$C,'รับ-จ่าย ประจำวัน'!$B279,เตรียมส่วนผสม!Y:Y)+SUMIF(กวนไส้!$C:$C,'รับ-จ่าย ประจำวัน'!$B279,กวนไส้!Y:Y)+SUMIF(ผลิต1!$C:$C,'รับ-จ่าย ประจำวัน'!$B279,ผลิต1!Y:Y)+SUMIF(ผลิต2!$C:$C,'รับ-จ่าย ประจำวัน'!$B279,ผลิต2!Y:Y)+SUMIF(เส้นแต่งหน้าขนมเค้ก!$C:$C,'รับ-จ่าย ประจำวัน'!$B279,เส้นแต่งหน้าขนมเค้ก!Y:Y)+SUMIF(แพ็ค!$C:$C,'รับ-จ่าย ประจำวัน'!$B279,แพ็ค!Y:Y)+SUMIF(ธุรการ!$C:$C,'รับ-จ่าย ประจำวัน'!$B279,ธุรการ!Y:Y)+SUMIF(เส้นแต่งหน้าขนมปัง!$C:$C,'รับ-จ่าย ประจำวัน'!$B279,เส้นแต่งหน้าขนมปัง!Y:Y)+SUMIF('วางแผนBC,CJ'!$C:$C,'รับ-จ่าย ประจำวัน'!$B279,'วางแผนBC,CJ'!Y:Y)+SUMIF(RD!$C:$C,'รับ-จ่าย ประจำวัน'!$B279,RD!Y:Y)+SUMIF('FG,ออนไล,คัดแยก'!$C:$C,'รับ-จ่าย ประจำวัน'!$B279,'FG,ออนไล,คัดแยก'!Y:Y)</f>
        <v>0</v>
      </c>
      <c r="BG279" s="16">
        <f>SUMIF(เตรียมส่วนผสม!$C:$C,'รับ-จ่าย ประจำวัน'!$B279,เตรียมส่วนผสม!Z:Z)+SUMIF(กวนไส้!$C:$C,'รับ-จ่าย ประจำวัน'!$B279,กวนไส้!Z:Z)+SUMIF(ผลิต1!$C:$C,'รับ-จ่าย ประจำวัน'!$B279,ผลิต1!Z:Z)+SUMIF(ผลิต2!$C:$C,'รับ-จ่าย ประจำวัน'!$B279,ผลิต2!Z:Z)+SUMIF(เส้นแต่งหน้าขนมเค้ก!$C:$C,'รับ-จ่าย ประจำวัน'!$B279,เส้นแต่งหน้าขนมเค้ก!Z:Z)+SUMIF(แพ็ค!$C:$C,'รับ-จ่าย ประจำวัน'!$B279,แพ็ค!Z:Z)+SUMIF(ธุรการ!$C:$C,'รับ-จ่าย ประจำวัน'!$B279,ธุรการ!Z:Z)+SUMIF(เส้นแต่งหน้าขนมปัง!$C:$C,'รับ-จ่าย ประจำวัน'!$B279,เส้นแต่งหน้าขนมปัง!Z:Z)+SUMIF('วางแผนBC,CJ'!$C:$C,'รับ-จ่าย ประจำวัน'!$B279,'วางแผนBC,CJ'!Z:Z)+SUMIF(RD!$C:$C,'รับ-จ่าย ประจำวัน'!$B279,RD!Z:Z)+SUMIF('FG,ออนไล,คัดแยก'!$C:$C,'รับ-จ่าย ประจำวัน'!$B279,'FG,ออนไล,คัดแยก'!Z:Z)</f>
        <v>0</v>
      </c>
      <c r="BH279" s="16">
        <f>SUMIF(เตรียมส่วนผสม!$C:$C,'รับ-จ่าย ประจำวัน'!$B279,เตรียมส่วนผสม!AA:AA)+SUMIF(กวนไส้!$C:$C,'รับ-จ่าย ประจำวัน'!$B279,กวนไส้!AA:AA)+SUMIF(ผลิต1!$C:$C,'รับ-จ่าย ประจำวัน'!$B279,ผลิต1!AA:AA)+SUMIF(ผลิต2!$C:$C,'รับ-จ่าย ประจำวัน'!$B279,ผลิต2!AA:AA)+SUMIF(เส้นแต่งหน้าขนมเค้ก!$C:$C,'รับ-จ่าย ประจำวัน'!$B279,เส้นแต่งหน้าขนมเค้ก!AA:AA)+SUMIF(แพ็ค!$C:$C,'รับ-จ่าย ประจำวัน'!$B279,แพ็ค!AA:AA)+SUMIF(ธุรการ!$C:$C,'รับ-จ่าย ประจำวัน'!$B279,ธุรการ!AA:AA)+SUMIF(เส้นแต่งหน้าขนมปัง!$C:$C,'รับ-จ่าย ประจำวัน'!$B279,เส้นแต่งหน้าขนมปัง!AA:AA)+SUMIF('วางแผนBC,CJ'!$C:$C,'รับ-จ่าย ประจำวัน'!$B279,'วางแผนBC,CJ'!AA:AA)+SUMIF(RD!$C:$C,'รับ-จ่าย ประจำวัน'!$B279,RD!AA:AA)+SUMIF('FG,ออนไล,คัดแยก'!$C:$C,'รับ-จ่าย ประจำวัน'!$B279,'FG,ออนไล,คัดแยก'!AA:AA)</f>
        <v>0</v>
      </c>
      <c r="BI279" s="16">
        <f>SUMIF(เตรียมส่วนผสม!$C:$C,'รับ-จ่าย ประจำวัน'!$B279,เตรียมส่วนผสม!AB:AB)+SUMIF(กวนไส้!$C:$C,'รับ-จ่าย ประจำวัน'!$B279,กวนไส้!AB:AB)+SUMIF(ผลิต1!$C:$C,'รับ-จ่าย ประจำวัน'!$B279,ผลิต1!AB:AB)+SUMIF(ผลิต2!$C:$C,'รับ-จ่าย ประจำวัน'!$B279,ผลิต2!AB:AB)+SUMIF(เส้นแต่งหน้าขนมเค้ก!$C:$C,'รับ-จ่าย ประจำวัน'!$B279,เส้นแต่งหน้าขนมเค้ก!AB:AB)+SUMIF(แพ็ค!$C:$C,'รับ-จ่าย ประจำวัน'!$B279,แพ็ค!AB:AB)+SUMIF(ธุรการ!$C:$C,'รับ-จ่าย ประจำวัน'!$B279,ธุรการ!AB:AB)+SUMIF(เส้นแต่งหน้าขนมปัง!$C:$C,'รับ-จ่าย ประจำวัน'!$B279,เส้นแต่งหน้าขนมปัง!AB:AB)+SUMIF('วางแผนBC,CJ'!$C:$C,'รับ-จ่าย ประจำวัน'!$B279,'วางแผนBC,CJ'!AB:AB)+SUMIF(RD!$C:$C,'รับ-จ่าย ประจำวัน'!$B279,RD!AB:AB)+SUMIF('FG,ออนไล,คัดแยก'!$C:$C,'รับ-จ่าย ประจำวัน'!$B279,'FG,ออนไล,คัดแยก'!AB:AB)</f>
        <v>0</v>
      </c>
      <c r="BJ279" s="16">
        <f>SUMIF(เตรียมส่วนผสม!$C:$C,'รับ-จ่าย ประจำวัน'!$B279,เตรียมส่วนผสม!AC:AC)+SUMIF(กวนไส้!$C:$C,'รับ-จ่าย ประจำวัน'!$B279,กวนไส้!AC:AC)+SUMIF(ผลิต1!$C:$C,'รับ-จ่าย ประจำวัน'!$B279,ผลิต1!AC:AC)+SUMIF(ผลิต2!$C:$C,'รับ-จ่าย ประจำวัน'!$B279,ผลิต2!AC:AC)+SUMIF(เส้นแต่งหน้าขนมเค้ก!$C:$C,'รับ-จ่าย ประจำวัน'!$B279,เส้นแต่งหน้าขนมเค้ก!AC:AC)+SUMIF(แพ็ค!$C:$C,'รับ-จ่าย ประจำวัน'!$B279,แพ็ค!AC:AC)+SUMIF(ธุรการ!$C:$C,'รับ-จ่าย ประจำวัน'!$B279,ธุรการ!AC:AC)+SUMIF(เส้นแต่งหน้าขนมปัง!$C:$C,'รับ-จ่าย ประจำวัน'!$B279,เส้นแต่งหน้าขนมปัง!AC:AC)+SUMIF('วางแผนBC,CJ'!$C:$C,'รับ-จ่าย ประจำวัน'!$B279,'วางแผนBC,CJ'!AC:AC)+SUMIF(RD!$C:$C,'รับ-จ่าย ประจำวัน'!$B279,RD!AC:AC)+SUMIF('FG,ออนไล,คัดแยก'!$C:$C,'รับ-จ่าย ประจำวัน'!$B279,'FG,ออนไล,คัดแยก'!AC:AC)</f>
        <v>0</v>
      </c>
      <c r="BK279" s="16">
        <f>SUMIF(เตรียมส่วนผสม!$C:$C,'รับ-จ่าย ประจำวัน'!$B279,เตรียมส่วนผสม!AD:AD)+SUMIF(กวนไส้!$C:$C,'รับ-จ่าย ประจำวัน'!$B279,กวนไส้!AD:AD)+SUMIF(ผลิต1!$C:$C,'รับ-จ่าย ประจำวัน'!$B279,ผลิต1!AD:AD)+SUMIF(ผลิต2!$C:$C,'รับ-จ่าย ประจำวัน'!$B279,ผลิต2!AD:AD)+SUMIF(เส้นแต่งหน้าขนมเค้ก!$C:$C,'รับ-จ่าย ประจำวัน'!$B279,เส้นแต่งหน้าขนมเค้ก!AD:AD)+SUMIF(แพ็ค!$C:$C,'รับ-จ่าย ประจำวัน'!$B279,แพ็ค!AD:AD)+SUMIF(ธุรการ!$C:$C,'รับ-จ่าย ประจำวัน'!$B279,ธุรการ!AD:AD)+SUMIF(เส้นแต่งหน้าขนมปัง!$C:$C,'รับ-จ่าย ประจำวัน'!$B279,เส้นแต่งหน้าขนมปัง!AD:AD)+SUMIF('วางแผนBC,CJ'!$C:$C,'รับ-จ่าย ประจำวัน'!$B279,'วางแผนBC,CJ'!AD:AD)+SUMIF(RD!$C:$C,'รับ-จ่าย ประจำวัน'!$B279,RD!AD:AD)+SUMIF('FG,ออนไล,คัดแยก'!$C:$C,'รับ-จ่าย ประจำวัน'!$B279,'FG,ออนไล,คัดแยก'!AD:AD)</f>
        <v>0</v>
      </c>
      <c r="BL279" s="16">
        <f>SUMIF(เตรียมส่วนผสม!$C:$C,'รับ-จ่าย ประจำวัน'!$B279,เตรียมส่วนผสม!AE:AE)+SUMIF(กวนไส้!$C:$C,'รับ-จ่าย ประจำวัน'!$B279,กวนไส้!AE:AE)+SUMIF(ผลิต1!$C:$C,'รับ-จ่าย ประจำวัน'!$B279,ผลิต1!AE:AE)+SUMIF(ผลิต2!$C:$C,'รับ-จ่าย ประจำวัน'!$B279,ผลิต2!AE:AE)+SUMIF(เส้นแต่งหน้าขนมเค้ก!$C:$C,'รับ-จ่าย ประจำวัน'!$B279,เส้นแต่งหน้าขนมเค้ก!AE:AE)+SUMIF(แพ็ค!$C:$C,'รับ-จ่าย ประจำวัน'!$B279,แพ็ค!AE:AE)+SUMIF(ธุรการ!$C:$C,'รับ-จ่าย ประจำวัน'!$B279,ธุรการ!AE:AE)+SUMIF(เส้นแต่งหน้าขนมปัง!$C:$C,'รับ-จ่าย ประจำวัน'!$B279,เส้นแต่งหน้าขนมปัง!AE:AE)+SUMIF('วางแผนBC,CJ'!$C:$C,'รับ-จ่าย ประจำวัน'!$B279,'วางแผนBC,CJ'!AE:AE)+SUMIF(RD!$C:$C,'รับ-จ่าย ประจำวัน'!$B279,RD!AE:AE)+SUMIF('FG,ออนไล,คัดแยก'!$C:$C,'รับ-จ่าย ประจำวัน'!$B279,'FG,ออนไล,คัดแยก'!AE:AE)</f>
        <v>0</v>
      </c>
      <c r="BM279" s="16">
        <f>SUMIF(เตรียมส่วนผสม!$C:$C,'รับ-จ่าย ประจำวัน'!$B279,เตรียมส่วนผสม!AF:AF)+SUMIF(กวนไส้!$C:$C,'รับ-จ่าย ประจำวัน'!$B279,กวนไส้!AF:AF)+SUMIF(ผลิต1!$C:$C,'รับ-จ่าย ประจำวัน'!$B279,ผลิต1!AF:AF)+SUMIF(ผลิต2!$C:$C,'รับ-จ่าย ประจำวัน'!$B279,ผลิต2!AF:AF)+SUMIF(เส้นแต่งหน้าขนมเค้ก!$C:$C,'รับ-จ่าย ประจำวัน'!$B279,เส้นแต่งหน้าขนมเค้ก!AF:AF)+SUMIF(แพ็ค!$C:$C,'รับ-จ่าย ประจำวัน'!$B279,แพ็ค!AF:AF)+SUMIF(ธุรการ!$C:$C,'รับ-จ่าย ประจำวัน'!$B279,ธุรการ!AF:AF)+SUMIF(เส้นแต่งหน้าขนมปัง!$C:$C,'รับ-จ่าย ประจำวัน'!$B279,เส้นแต่งหน้าขนมปัง!AF:AF)+SUMIF('วางแผนBC,CJ'!$C:$C,'รับ-จ่าย ประจำวัน'!$B279,'วางแผนBC,CJ'!AF:AF)+SUMIF(RD!$C:$C,'รับ-จ่าย ประจำวัน'!$B279,RD!AF:AF)+SUMIF('FG,ออนไล,คัดแยก'!$C:$C,'รับ-จ่าย ประจำวัน'!$B279,'FG,ออนไล,คัดแยก'!AF:AF)</f>
        <v>0</v>
      </c>
      <c r="BN279" s="16">
        <f>SUMIF(เตรียมส่วนผสม!$C:$C,'รับ-จ่าย ประจำวัน'!$B279,เตรียมส่วนผสม!AG:AG)+SUMIF(กวนไส้!$C:$C,'รับ-จ่าย ประจำวัน'!$B279,กวนไส้!AG:AG)+SUMIF(ผลิต1!$C:$C,'รับ-จ่าย ประจำวัน'!$B279,ผลิต1!AG:AG)+SUMIF(ผลิต2!$C:$C,'รับ-จ่าย ประจำวัน'!$B279,ผลิต2!AG:AG)+SUMIF(เส้นแต่งหน้าขนมเค้ก!$C:$C,'รับ-จ่าย ประจำวัน'!$B279,เส้นแต่งหน้าขนมเค้ก!AG:AG)+SUMIF(แพ็ค!$C:$C,'รับ-จ่าย ประจำวัน'!$B279,แพ็ค!AG:AG)+SUMIF(ธุรการ!$C:$C,'รับ-จ่าย ประจำวัน'!$B279,ธุรการ!AG:AG)+SUMIF(เส้นแต่งหน้าขนมปัง!$C:$C,'รับ-จ่าย ประจำวัน'!$B279,เส้นแต่งหน้าขนมปัง!AG:AG)+SUMIF('วางแผนBC,CJ'!$C:$C,'รับ-จ่าย ประจำวัน'!$B279,'วางแผนBC,CJ'!AG:AG)+SUMIF(RD!$C:$C,'รับ-จ่าย ประจำวัน'!$B279,RD!AG:AG)+SUMIF('FG,ออนไล,คัดแยก'!$C:$C,'รับ-จ่าย ประจำวัน'!$B279,'FG,ออนไล,คัดแยก'!AG:AG)</f>
        <v>0</v>
      </c>
      <c r="BO279" s="16">
        <f>SUMIF(เตรียมส่วนผสม!$C:$C,'รับ-จ่าย ประจำวัน'!$B279,เตรียมส่วนผสม!AH:AH)+SUMIF(กวนไส้!$C:$C,'รับ-จ่าย ประจำวัน'!$B279,กวนไส้!AH:AH)+SUMIF(ผลิต1!$C:$C,'รับ-จ่าย ประจำวัน'!$B279,ผลิต1!AH:AH)+SUMIF(ผลิต2!$C:$C,'รับ-จ่าย ประจำวัน'!$B279,ผลิต2!AH:AH)+SUMIF(เส้นแต่งหน้าขนมเค้ก!$C:$C,'รับ-จ่าย ประจำวัน'!$B279,เส้นแต่งหน้าขนมเค้ก!AH:AH)+SUMIF(แพ็ค!$C:$C,'รับ-จ่าย ประจำวัน'!$B279,แพ็ค!AH:AH)+SUMIF(ธุรการ!$C:$C,'รับ-จ่าย ประจำวัน'!$B279,ธุรการ!AH:AH)+SUMIF(เส้นแต่งหน้าขนมปัง!$C:$C,'รับ-จ่าย ประจำวัน'!$B279,เส้นแต่งหน้าขนมปัง!AH:AH)+SUMIF('วางแผนBC,CJ'!$C:$C,'รับ-จ่าย ประจำวัน'!$B279,'วางแผนBC,CJ'!AH:AH)+SUMIF(RD!$C:$C,'รับ-จ่าย ประจำวัน'!$B279,RD!AH:AH)+SUMIF('FG,ออนไล,คัดแยก'!$C:$C,'รับ-จ่าย ประจำวัน'!$B279,'FG,ออนไล,คัดแยก'!AH:AH)</f>
        <v>0</v>
      </c>
      <c r="BP279" s="16">
        <f>SUMIF(เตรียมส่วนผสม!$C:$C,'รับ-จ่าย ประจำวัน'!$B279,เตรียมส่วนผสม!AI:AI)+SUMIF(กวนไส้!$C:$C,'รับ-จ่าย ประจำวัน'!$B279,กวนไส้!AI:AI)+SUMIF(ผลิต1!$C:$C,'รับ-จ่าย ประจำวัน'!$B279,ผลิต1!AI:AI)+SUMIF(ผลิต2!$C:$C,'รับ-จ่าย ประจำวัน'!$B279,ผลิต2!AI:AI)+SUMIF(เส้นแต่งหน้าขนมเค้ก!$C:$C,'รับ-จ่าย ประจำวัน'!$B279,เส้นแต่งหน้าขนมเค้ก!AI:AI)+SUMIF(แพ็ค!$C:$C,'รับ-จ่าย ประจำวัน'!$B279,แพ็ค!AI:AI)+SUMIF(ธุรการ!$C:$C,'รับ-จ่าย ประจำวัน'!$B279,ธุรการ!AI:AI)+SUMIF(เส้นแต่งหน้าขนมปัง!$C:$C,'รับ-จ่าย ประจำวัน'!$B279,เส้นแต่งหน้าขนมปัง!AI:AI)+SUMIF('วางแผนBC,CJ'!$C:$C,'รับ-จ่าย ประจำวัน'!$B279,'วางแผนBC,CJ'!AI:AI)+SUMIF(RD!$C:$C,'รับ-จ่าย ประจำวัน'!$B279,RD!AI:AI)+SUMIF('FG,ออนไล,คัดแยก'!$C:$C,'รับ-จ่าย ประจำวัน'!$B279,'FG,ออนไล,คัดแยก'!AI:AI)</f>
        <v>0</v>
      </c>
      <c r="BQ279" s="16">
        <f>SUMIF(เตรียมส่วนผสม!$C:$C,'รับ-จ่าย ประจำวัน'!$B279,เตรียมส่วนผสม!AJ:AJ)+SUMIF(กวนไส้!$C:$C,'รับ-จ่าย ประจำวัน'!$B279,กวนไส้!AJ:AJ)+SUMIF(ผลิต1!$C:$C,'รับ-จ่าย ประจำวัน'!$B279,ผลิต1!AJ:AJ)+SUMIF(ผลิต2!$C:$C,'รับ-จ่าย ประจำวัน'!$B279,ผลิต2!AJ:AJ)+SUMIF(เส้นแต่งหน้าขนมเค้ก!$C:$C,'รับ-จ่าย ประจำวัน'!$B279,เส้นแต่งหน้าขนมเค้ก!AJ:AJ)+SUMIF(แพ็ค!$C:$C,'รับ-จ่าย ประจำวัน'!$B279,แพ็ค!AJ:AJ)+SUMIF(ธุรการ!$C:$C,'รับ-จ่าย ประจำวัน'!$B279,ธุรการ!AJ:AJ)+SUMIF(เส้นแต่งหน้าขนมปัง!$C:$C,'รับ-จ่าย ประจำวัน'!$B279,เส้นแต่งหน้าขนมปัง!AJ:AJ)+SUMIF('วางแผนBC,CJ'!$C:$C,'รับ-จ่าย ประจำวัน'!$B279,'วางแผนBC,CJ'!AJ:AJ)+SUMIF(RD!$C:$C,'รับ-จ่าย ประจำวัน'!$B279,RD!AJ:AJ)+SUMIF('FG,ออนไล,คัดแยก'!$C:$C,'รับ-จ่าย ประจำวัน'!$B279,'FG,ออนไล,คัดแยก'!AJ:AJ)</f>
        <v>0</v>
      </c>
      <c r="BR279" s="16">
        <f>SUMIF(เตรียมส่วนผสม!$C:$C,'รับ-จ่าย ประจำวัน'!$B279,เตรียมส่วนผสม!AK:AK)+SUMIF(กวนไส้!$C:$C,'รับ-จ่าย ประจำวัน'!$B279,กวนไส้!AK:AK)+SUMIF(ผลิต1!$C:$C,'รับ-จ่าย ประจำวัน'!$B279,ผลิต1!AK:AK)+SUMIF(ผลิต2!$C:$C,'รับ-จ่าย ประจำวัน'!$B279,ผลิต2!AK:AK)+SUMIF(เส้นแต่งหน้าขนมเค้ก!$C:$C,'รับ-จ่าย ประจำวัน'!$B279,เส้นแต่งหน้าขนมเค้ก!AK:AK)+SUMIF(แพ็ค!$C:$C,'รับ-จ่าย ประจำวัน'!$B279,แพ็ค!AK:AK)+SUMIF(ธุรการ!$C:$C,'รับ-จ่าย ประจำวัน'!$B279,ธุรการ!AK:AK)+SUMIF(เส้นแต่งหน้าขนมปัง!$C:$C,'รับ-จ่าย ประจำวัน'!$B279,เส้นแต่งหน้าขนมปัง!AK:AK)+SUMIF('วางแผนBC,CJ'!$C:$C,'รับ-จ่าย ประจำวัน'!$B279,'วางแผนBC,CJ'!AK:AK)+SUMIF(RD!$C:$C,'รับ-จ่าย ประจำวัน'!$B279,RD!AK:AK)+SUMIF('FG,ออนไล,คัดแยก'!$C:$C,'รับ-จ่าย ประจำวัน'!$B279,'FG,ออนไล,คัดแยก'!AK:AK)</f>
        <v>0</v>
      </c>
      <c r="BS279" s="16">
        <f>SUMIF(เตรียมส่วนผสม!$C:$C,'รับ-จ่าย ประจำวัน'!$B279,เตรียมส่วนผสม!AL:AL)+SUMIF(กวนไส้!$C:$C,'รับ-จ่าย ประจำวัน'!$B279,กวนไส้!AL:AL)+SUMIF(ผลิต1!$C:$C,'รับ-จ่าย ประจำวัน'!$B279,ผลิต1!AL:AL)+SUMIF(ผลิต2!$C:$C,'รับ-จ่าย ประจำวัน'!$B279,ผลิต2!AL:AL)+SUMIF(เส้นแต่งหน้าขนมเค้ก!$C:$C,'รับ-จ่าย ประจำวัน'!$B279,เส้นแต่งหน้าขนมเค้ก!AL:AL)+SUMIF(แพ็ค!$C:$C,'รับ-จ่าย ประจำวัน'!$B279,แพ็ค!AL:AL)+SUMIF(ธุรการ!$C:$C,'รับ-จ่าย ประจำวัน'!$B279,ธุรการ!AL:AL)+SUMIF(เส้นแต่งหน้าขนมปัง!$C:$C,'รับ-จ่าย ประจำวัน'!$B279,เส้นแต่งหน้าขนมปัง!AL:AL)+SUMIF('วางแผนBC,CJ'!$C:$C,'รับ-จ่าย ประจำวัน'!$B279,'วางแผนBC,CJ'!AL:AL)+SUMIF(RD!$C:$C,'รับ-จ่าย ประจำวัน'!$B279,RD!AL:AL)+SUMIF('FG,ออนไล,คัดแยก'!$C:$C,'รับ-จ่าย ประจำวัน'!$B279,'FG,ออนไล,คัดแยก'!AL:AL)</f>
        <v>0</v>
      </c>
      <c r="BT279" s="18">
        <f t="shared" si="60"/>
        <v>0</v>
      </c>
      <c r="BU279" s="116">
        <v>5320</v>
      </c>
      <c r="BV279" s="146">
        <f t="shared" si="61"/>
        <v>6000</v>
      </c>
      <c r="BW279" s="183">
        <v>30</v>
      </c>
      <c r="BX279" s="172">
        <f t="shared" si="65"/>
        <v>0</v>
      </c>
      <c r="BY279" s="188" t="e">
        <f t="shared" si="63"/>
        <v>#DIV/0!</v>
      </c>
      <c r="BZ279" s="180" t="e">
        <f t="shared" ca="1" si="62"/>
        <v>#DIV/0!</v>
      </c>
      <c r="CA279" s="93"/>
      <c r="CB279" s="93"/>
      <c r="CC279" s="93"/>
      <c r="CD279" s="93"/>
      <c r="CE279" s="93"/>
      <c r="CF279" s="93"/>
      <c r="CG279" s="93"/>
      <c r="CH279" s="93"/>
      <c r="CI279" s="93"/>
      <c r="CJ279" s="94"/>
      <c r="CK279" s="9">
        <f t="shared" si="64"/>
        <v>680</v>
      </c>
    </row>
    <row r="280" spans="1:89" x14ac:dyDescent="0.5">
      <c r="A280" s="149" t="s">
        <v>1093</v>
      </c>
      <c r="B280" s="34">
        <v>1023201028</v>
      </c>
      <c r="C280" s="10" t="s">
        <v>2093</v>
      </c>
      <c r="D280" s="135" t="s">
        <v>91</v>
      </c>
      <c r="E280" s="11">
        <v>0</v>
      </c>
      <c r="F280" s="75"/>
      <c r="G280" s="11" t="s">
        <v>62</v>
      </c>
      <c r="H280" s="12">
        <v>7000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3"/>
      <c r="AF280" s="13"/>
      <c r="AG280" s="13"/>
      <c r="AH280" s="13"/>
      <c r="AI280" s="14"/>
      <c r="AJ280" s="14"/>
      <c r="AK280" s="14"/>
      <c r="AL280" s="14"/>
      <c r="AM280" s="14"/>
      <c r="AN280" s="15">
        <f t="shared" si="59"/>
        <v>0</v>
      </c>
      <c r="AO280" s="16">
        <f>SUMIF(เตรียมส่วนผสม!$C:$C,'รับ-จ่าย ประจำวัน'!$B280,เตรียมส่วนผสม!H:H)+SUMIF(กวนไส้!$C:$C,'รับ-จ่าย ประจำวัน'!$B280,กวนไส้!H:H)+SUMIF(ผลิต1!$C:$C,'รับ-จ่าย ประจำวัน'!$B280,ผลิต1!H:H)+SUMIF(ผลิต2!$C:$C,'รับ-จ่าย ประจำวัน'!$B280,ผลิต2!H:H)+SUMIF(เส้นแต่งหน้าขนมเค้ก!$C:$C,'รับ-จ่าย ประจำวัน'!$B280,เส้นแต่งหน้าขนมเค้ก!H:H)+SUMIF(แพ็ค!$C:$C,'รับ-จ่าย ประจำวัน'!$B280,แพ็ค!H:H)+SUMIF(ธุรการ!$C:$C,'รับ-จ่าย ประจำวัน'!$B280,ธุรการ!H:H)+SUMIF(เส้นแต่งหน้าขนมปัง!$C:$C,'รับ-จ่าย ประจำวัน'!$B280,เส้นแต่งหน้าขนมปัง!H:H)+SUMIF('วางแผนBC,CJ'!$C:$C,'รับ-จ่าย ประจำวัน'!$B280,'วางแผนBC,CJ'!H:H)+SUMIF(RD!$C:$C,'รับ-จ่าย ประจำวัน'!$B280,RD!H:H)+SUMIF('FG,ออนไล,คัดแยก'!$C:$C,'รับ-จ่าย ประจำวัน'!$B280,'FG,ออนไล,คัดแยก'!H:H)</f>
        <v>0</v>
      </c>
      <c r="AP280" s="16">
        <f>SUMIF(เตรียมส่วนผสม!$C:$C,'รับ-จ่าย ประจำวัน'!$B280,เตรียมส่วนผสม!I:I)+SUMIF(กวนไส้!$C:$C,'รับ-จ่าย ประจำวัน'!$B280,กวนไส้!I:I)+SUMIF(ผลิต1!$C:$C,'รับ-จ่าย ประจำวัน'!$B280,ผลิต1!I:I)+SUMIF(ผลิต2!$C:$C,'รับ-จ่าย ประจำวัน'!$B280,ผลิต2!I:I)+SUMIF(เส้นแต่งหน้าขนมเค้ก!$C:$C,'รับ-จ่าย ประจำวัน'!$B280,เส้นแต่งหน้าขนมเค้ก!I:I)+SUMIF(แพ็ค!$C:$C,'รับ-จ่าย ประจำวัน'!$B280,แพ็ค!I:I)+SUMIF(ธุรการ!$C:$C,'รับ-จ่าย ประจำวัน'!$B280,ธุรการ!I:I)+SUMIF(เส้นแต่งหน้าขนมปัง!$C:$C,'รับ-จ่าย ประจำวัน'!$B280,เส้นแต่งหน้าขนมปัง!I:I)+SUMIF('วางแผนBC,CJ'!$C:$C,'รับ-จ่าย ประจำวัน'!$B280,'วางแผนBC,CJ'!I:I)+SUMIF(RD!$C:$C,'รับ-จ่าย ประจำวัน'!$B280,RD!I:I)+SUMIF('FG,ออนไล,คัดแยก'!$C:$C,'รับ-จ่าย ประจำวัน'!$B280,'FG,ออนไล,คัดแยก'!I:I)</f>
        <v>0</v>
      </c>
      <c r="AQ280" s="16">
        <f>SUMIF(เตรียมส่วนผสม!$C:$C,'รับ-จ่าย ประจำวัน'!$B280,เตรียมส่วนผสม!J:J)+SUMIF(กวนไส้!$C:$C,'รับ-จ่าย ประจำวัน'!$B280,กวนไส้!J:J)+SUMIF(ผลิต1!$C:$C,'รับ-จ่าย ประจำวัน'!$B280,ผลิต1!J:J)+SUMIF(ผลิต2!$C:$C,'รับ-จ่าย ประจำวัน'!$B280,ผลิต2!J:J)+SUMIF(เส้นแต่งหน้าขนมเค้ก!$C:$C,'รับ-จ่าย ประจำวัน'!$B280,เส้นแต่งหน้าขนมเค้ก!J:J)+SUMIF(แพ็ค!$C:$C,'รับ-จ่าย ประจำวัน'!$B280,แพ็ค!J:J)+SUMIF(ธุรการ!$C:$C,'รับ-จ่าย ประจำวัน'!$B280,ธุรการ!J:J)+SUMIF(เส้นแต่งหน้าขนมปัง!$C:$C,'รับ-จ่าย ประจำวัน'!$B280,เส้นแต่งหน้าขนมปัง!J:J)+SUMIF('วางแผนBC,CJ'!$C:$C,'รับ-จ่าย ประจำวัน'!$B280,'วางแผนBC,CJ'!J:J)+SUMIF(RD!$C:$C,'รับ-จ่าย ประจำวัน'!$B280,RD!J:J)+SUMIF('FG,ออนไล,คัดแยก'!$C:$C,'รับ-จ่าย ประจำวัน'!$B280,'FG,ออนไล,คัดแยก'!J:J)</f>
        <v>0</v>
      </c>
      <c r="AR280" s="16">
        <f>SUMIF(เตรียมส่วนผสม!$C:$C,'รับ-จ่าย ประจำวัน'!$B280,เตรียมส่วนผสม!K:K)+SUMIF(กวนไส้!$C:$C,'รับ-จ่าย ประจำวัน'!$B280,กวนไส้!K:K)+SUMIF(ผลิต1!$C:$C,'รับ-จ่าย ประจำวัน'!$B280,ผลิต1!K:K)+SUMIF(ผลิต2!$C:$C,'รับ-จ่าย ประจำวัน'!$B280,ผลิต2!K:K)+SUMIF(เส้นแต่งหน้าขนมเค้ก!$C:$C,'รับ-จ่าย ประจำวัน'!$B280,เส้นแต่งหน้าขนมเค้ก!K:K)+SUMIF(แพ็ค!$C:$C,'รับ-จ่าย ประจำวัน'!$B280,แพ็ค!K:K)+SUMIF(ธุรการ!$C:$C,'รับ-จ่าย ประจำวัน'!$B280,ธุรการ!K:K)+SUMIF(เส้นแต่งหน้าขนมปัง!$C:$C,'รับ-จ่าย ประจำวัน'!$B280,เส้นแต่งหน้าขนมปัง!K:K)+SUMIF('วางแผนBC,CJ'!$C:$C,'รับ-จ่าย ประจำวัน'!$B280,'วางแผนBC,CJ'!K:K)+SUMIF(RD!$C:$C,'รับ-จ่าย ประจำวัน'!$B280,RD!K:K)+SUMIF('FG,ออนไล,คัดแยก'!$C:$C,'รับ-จ่าย ประจำวัน'!$B280,'FG,ออนไล,คัดแยก'!K:K)</f>
        <v>0</v>
      </c>
      <c r="AS280" s="16">
        <f>SUMIF(เตรียมส่วนผสม!$C:$C,'รับ-จ่าย ประจำวัน'!$B280,เตรียมส่วนผสม!L:L)+SUMIF(กวนไส้!$C:$C,'รับ-จ่าย ประจำวัน'!$B280,กวนไส้!L:L)+SUMIF(ผลิต1!$C:$C,'รับ-จ่าย ประจำวัน'!$B280,ผลิต1!L:L)+SUMIF(ผลิต2!$C:$C,'รับ-จ่าย ประจำวัน'!$B280,ผลิต2!L:L)+SUMIF(เส้นแต่งหน้าขนมเค้ก!$C:$C,'รับ-จ่าย ประจำวัน'!$B280,เส้นแต่งหน้าขนมเค้ก!L:L)+SUMIF(แพ็ค!$C:$C,'รับ-จ่าย ประจำวัน'!$B280,แพ็ค!L:L)+SUMIF(ธุรการ!$C:$C,'รับ-จ่าย ประจำวัน'!$B280,ธุรการ!L:L)+SUMIF(เส้นแต่งหน้าขนมปัง!$C:$C,'รับ-จ่าย ประจำวัน'!$B280,เส้นแต่งหน้าขนมปัง!L:L)+SUMIF('วางแผนBC,CJ'!$C:$C,'รับ-จ่าย ประจำวัน'!$B280,'วางแผนBC,CJ'!L:L)+SUMIF(RD!$C:$C,'รับ-จ่าย ประจำวัน'!$B280,RD!L:L)+SUMIF('FG,ออนไล,คัดแยก'!$C:$C,'รับ-จ่าย ประจำวัน'!$B280,'FG,ออนไล,คัดแยก'!L:L)</f>
        <v>0</v>
      </c>
      <c r="AT280" s="16">
        <f>SUMIF(เตรียมส่วนผสม!$C:$C,'รับ-จ่าย ประจำวัน'!$B280,เตรียมส่วนผสม!M:M)+SUMIF(กวนไส้!$C:$C,'รับ-จ่าย ประจำวัน'!$B280,กวนไส้!M:M)+SUMIF(ผลิต1!$C:$C,'รับ-จ่าย ประจำวัน'!$B280,ผลิต1!M:M)+SUMIF(ผลิต2!$C:$C,'รับ-จ่าย ประจำวัน'!$B280,ผลิต2!M:M)+SUMIF(เส้นแต่งหน้าขนมเค้ก!$C:$C,'รับ-จ่าย ประจำวัน'!$B280,เส้นแต่งหน้าขนมเค้ก!M:M)+SUMIF(แพ็ค!$C:$C,'รับ-จ่าย ประจำวัน'!$B280,แพ็ค!M:M)+SUMIF(ธุรการ!$C:$C,'รับ-จ่าย ประจำวัน'!$B280,ธุรการ!M:M)+SUMIF(เส้นแต่งหน้าขนมปัง!$C:$C,'รับ-จ่าย ประจำวัน'!$B280,เส้นแต่งหน้าขนมปัง!M:M)+SUMIF('วางแผนBC,CJ'!$C:$C,'รับ-จ่าย ประจำวัน'!$B280,'วางแผนBC,CJ'!M:M)+SUMIF(RD!$C:$C,'รับ-จ่าย ประจำวัน'!$B280,RD!M:M)+SUMIF('FG,ออนไล,คัดแยก'!$C:$C,'รับ-จ่าย ประจำวัน'!$B280,'FG,ออนไล,คัดแยก'!M:M)</f>
        <v>0</v>
      </c>
      <c r="AU280" s="16">
        <f>SUMIF(เตรียมส่วนผสม!$C:$C,'รับ-จ่าย ประจำวัน'!$B280,เตรียมส่วนผสม!N:N)+SUMIF(กวนไส้!$C:$C,'รับ-จ่าย ประจำวัน'!$B280,กวนไส้!N:N)+SUMIF(ผลิต1!$C:$C,'รับ-จ่าย ประจำวัน'!$B280,ผลิต1!N:N)+SUMIF(ผลิต2!$C:$C,'รับ-จ่าย ประจำวัน'!$B280,ผลิต2!N:N)+SUMIF(เส้นแต่งหน้าขนมเค้ก!$C:$C,'รับ-จ่าย ประจำวัน'!$B280,เส้นแต่งหน้าขนมเค้ก!N:N)+SUMIF(แพ็ค!$C:$C,'รับ-จ่าย ประจำวัน'!$B280,แพ็ค!N:N)+SUMIF(ธุรการ!$C:$C,'รับ-จ่าย ประจำวัน'!$B280,ธุรการ!N:N)+SUMIF(เส้นแต่งหน้าขนมปัง!$C:$C,'รับ-จ่าย ประจำวัน'!$B280,เส้นแต่งหน้าขนมปัง!N:N)+SUMIF('วางแผนBC,CJ'!$C:$C,'รับ-จ่าย ประจำวัน'!$B280,'วางแผนBC,CJ'!N:N)+SUMIF(RD!$C:$C,'รับ-จ่าย ประจำวัน'!$B280,RD!N:N)+SUMIF('FG,ออนไล,คัดแยก'!$C:$C,'รับ-จ่าย ประจำวัน'!$B280,'FG,ออนไล,คัดแยก'!N:N)</f>
        <v>0</v>
      </c>
      <c r="AV280" s="16">
        <f>SUMIF(เตรียมส่วนผสม!$C:$C,'รับ-จ่าย ประจำวัน'!$B280,เตรียมส่วนผสม!O:O)+SUMIF(กวนไส้!$C:$C,'รับ-จ่าย ประจำวัน'!$B280,กวนไส้!O:O)+SUMIF(ผลิต1!$C:$C,'รับ-จ่าย ประจำวัน'!$B280,ผลิต1!O:O)+SUMIF(ผลิต2!$C:$C,'รับ-จ่าย ประจำวัน'!$B280,ผลิต2!O:O)+SUMIF(เส้นแต่งหน้าขนมเค้ก!$C:$C,'รับ-จ่าย ประจำวัน'!$B280,เส้นแต่งหน้าขนมเค้ก!O:O)+SUMIF(แพ็ค!$C:$C,'รับ-จ่าย ประจำวัน'!$B280,แพ็ค!O:O)+SUMIF(ธุรการ!$C:$C,'รับ-จ่าย ประจำวัน'!$B280,ธุรการ!O:O)+SUMIF(เส้นแต่งหน้าขนมปัง!$C:$C,'รับ-จ่าย ประจำวัน'!$B280,เส้นแต่งหน้าขนมปัง!O:O)+SUMIF('วางแผนBC,CJ'!$C:$C,'รับ-จ่าย ประจำวัน'!$B280,'วางแผนBC,CJ'!O:O)+SUMIF(RD!$C:$C,'รับ-จ่าย ประจำวัน'!$B280,RD!O:O)+SUMIF('FG,ออนไล,คัดแยก'!$C:$C,'รับ-จ่าย ประจำวัน'!$B280,'FG,ออนไล,คัดแยก'!O:O)</f>
        <v>0</v>
      </c>
      <c r="AW280" s="16">
        <f>SUMIF(เตรียมส่วนผสม!$C:$C,'รับ-จ่าย ประจำวัน'!$B280,เตรียมส่วนผสม!P:P)+SUMIF(กวนไส้!$C:$C,'รับ-จ่าย ประจำวัน'!$B280,กวนไส้!P:P)+SUMIF(ผลิต1!$C:$C,'รับ-จ่าย ประจำวัน'!$B280,ผลิต1!P:P)+SUMIF(ผลิต2!$C:$C,'รับ-จ่าย ประจำวัน'!$B280,ผลิต2!P:P)+SUMIF(เส้นแต่งหน้าขนมเค้ก!$C:$C,'รับ-จ่าย ประจำวัน'!$B280,เส้นแต่งหน้าขนมเค้ก!P:P)+SUMIF(แพ็ค!$C:$C,'รับ-จ่าย ประจำวัน'!$B280,แพ็ค!P:P)+SUMIF(ธุรการ!$C:$C,'รับ-จ่าย ประจำวัน'!$B280,ธุรการ!P:P)+SUMIF(เส้นแต่งหน้าขนมปัง!$C:$C,'รับ-จ่าย ประจำวัน'!$B280,เส้นแต่งหน้าขนมปัง!P:P)+SUMIF('วางแผนBC,CJ'!$C:$C,'รับ-จ่าย ประจำวัน'!$B280,'วางแผนBC,CJ'!P:P)+SUMIF(RD!$C:$C,'รับ-จ่าย ประจำวัน'!$B280,RD!P:P)+SUMIF('FG,ออนไล,คัดแยก'!$C:$C,'รับ-จ่าย ประจำวัน'!$B280,'FG,ออนไล,คัดแยก'!P:P)</f>
        <v>0</v>
      </c>
      <c r="AX280" s="16">
        <f>SUMIF(เตรียมส่วนผสม!$C:$C,'รับ-จ่าย ประจำวัน'!$B280,เตรียมส่วนผสม!Q:Q)+SUMIF(กวนไส้!$C:$C,'รับ-จ่าย ประจำวัน'!$B280,กวนไส้!Q:Q)+SUMIF(ผลิต1!$C:$C,'รับ-จ่าย ประจำวัน'!$B280,ผลิต1!Q:Q)+SUMIF(ผลิต2!$C:$C,'รับ-จ่าย ประจำวัน'!$B280,ผลิต2!Q:Q)+SUMIF(เส้นแต่งหน้าขนมเค้ก!$C:$C,'รับ-จ่าย ประจำวัน'!$B280,เส้นแต่งหน้าขนมเค้ก!Q:Q)+SUMIF(แพ็ค!$C:$C,'รับ-จ่าย ประจำวัน'!$B280,แพ็ค!Q:Q)+SUMIF(ธุรการ!$C:$C,'รับ-จ่าย ประจำวัน'!$B280,ธุรการ!Q:Q)+SUMIF(เส้นแต่งหน้าขนมปัง!$C:$C,'รับ-จ่าย ประจำวัน'!$B280,เส้นแต่งหน้าขนมปัง!Q:Q)+SUMIF('วางแผนBC,CJ'!$C:$C,'รับ-จ่าย ประจำวัน'!$B280,'วางแผนBC,CJ'!Q:Q)+SUMIF(RD!$C:$C,'รับ-จ่าย ประจำวัน'!$B280,RD!Q:Q)+SUMIF('FG,ออนไล,คัดแยก'!$C:$C,'รับ-จ่าย ประจำวัน'!$B280,'FG,ออนไล,คัดแยก'!Q:Q)</f>
        <v>0</v>
      </c>
      <c r="AY280" s="16">
        <f>SUMIF(เตรียมส่วนผสม!$C:$C,'รับ-จ่าย ประจำวัน'!$B280,เตรียมส่วนผสม!R:R)+SUMIF(กวนไส้!$C:$C,'รับ-จ่าย ประจำวัน'!$B280,กวนไส้!R:R)+SUMIF(ผลิต1!$C:$C,'รับ-จ่าย ประจำวัน'!$B280,ผลิต1!R:R)+SUMIF(ผลิต2!$C:$C,'รับ-จ่าย ประจำวัน'!$B280,ผลิต2!R:R)+SUMIF(เส้นแต่งหน้าขนมเค้ก!$C:$C,'รับ-จ่าย ประจำวัน'!$B280,เส้นแต่งหน้าขนมเค้ก!R:R)+SUMIF(แพ็ค!$C:$C,'รับ-จ่าย ประจำวัน'!$B280,แพ็ค!R:R)+SUMIF(ธุรการ!$C:$C,'รับ-จ่าย ประจำวัน'!$B280,ธุรการ!R:R)+SUMIF(เส้นแต่งหน้าขนมปัง!$C:$C,'รับ-จ่าย ประจำวัน'!$B280,เส้นแต่งหน้าขนมปัง!R:R)+SUMIF('วางแผนBC,CJ'!$C:$C,'รับ-จ่าย ประจำวัน'!$B280,'วางแผนBC,CJ'!R:R)+SUMIF(RD!$C:$C,'รับ-จ่าย ประจำวัน'!$B280,RD!R:R)+SUMIF('FG,ออนไล,คัดแยก'!$C:$C,'รับ-จ่าย ประจำวัน'!$B280,'FG,ออนไล,คัดแยก'!R:R)</f>
        <v>0</v>
      </c>
      <c r="AZ280" s="16">
        <f>SUMIF(เตรียมส่วนผสม!$C:$C,'รับ-จ่าย ประจำวัน'!$B280,เตรียมส่วนผสม!S:S)+SUMIF(กวนไส้!$C:$C,'รับ-จ่าย ประจำวัน'!$B280,กวนไส้!S:S)+SUMIF(ผลิต1!$C:$C,'รับ-จ่าย ประจำวัน'!$B280,ผลิต1!S:S)+SUMIF(ผลิต2!$C:$C,'รับ-จ่าย ประจำวัน'!$B280,ผลิต2!S:S)+SUMIF(เส้นแต่งหน้าขนมเค้ก!$C:$C,'รับ-จ่าย ประจำวัน'!$B280,เส้นแต่งหน้าขนมเค้ก!S:S)+SUMIF(แพ็ค!$C:$C,'รับ-จ่าย ประจำวัน'!$B280,แพ็ค!S:S)+SUMIF(ธุรการ!$C:$C,'รับ-จ่าย ประจำวัน'!$B280,ธุรการ!S:S)+SUMIF(เส้นแต่งหน้าขนมปัง!$C:$C,'รับ-จ่าย ประจำวัน'!$B280,เส้นแต่งหน้าขนมปัง!S:S)+SUMIF('วางแผนBC,CJ'!$C:$C,'รับ-จ่าย ประจำวัน'!$B280,'วางแผนBC,CJ'!S:S)+SUMIF(RD!$C:$C,'รับ-จ่าย ประจำวัน'!$B280,RD!S:S)+SUMIF('FG,ออนไล,คัดแยก'!$C:$C,'รับ-จ่าย ประจำวัน'!$B280,'FG,ออนไล,คัดแยก'!S:S)</f>
        <v>0</v>
      </c>
      <c r="BA280" s="16">
        <f>SUMIF(เตรียมส่วนผสม!$C:$C,'รับ-จ่าย ประจำวัน'!$B280,เตรียมส่วนผสม!T:T)+SUMIF(กวนไส้!$C:$C,'รับ-จ่าย ประจำวัน'!$B280,กวนไส้!T:T)+SUMIF(ผลิต1!$C:$C,'รับ-จ่าย ประจำวัน'!$B280,ผลิต1!T:T)+SUMIF(ผลิต2!$C:$C,'รับ-จ่าย ประจำวัน'!$B280,ผลิต2!T:T)+SUMIF(เส้นแต่งหน้าขนมเค้ก!$C:$C,'รับ-จ่าย ประจำวัน'!$B280,เส้นแต่งหน้าขนมเค้ก!T:T)+SUMIF(แพ็ค!$C:$C,'รับ-จ่าย ประจำวัน'!$B280,แพ็ค!T:T)+SUMIF(ธุรการ!$C:$C,'รับ-จ่าย ประจำวัน'!$B280,ธุรการ!T:T)+SUMIF(เส้นแต่งหน้าขนมปัง!$C:$C,'รับ-จ่าย ประจำวัน'!$B280,เส้นแต่งหน้าขนมปัง!T:T)+SUMIF('วางแผนBC,CJ'!$C:$C,'รับ-จ่าย ประจำวัน'!$B280,'วางแผนBC,CJ'!T:T)+SUMIF(RD!$C:$C,'รับ-จ่าย ประจำวัน'!$B280,RD!T:T)+SUMIF('FG,ออนไล,คัดแยก'!$C:$C,'รับ-จ่าย ประจำวัน'!$B280,'FG,ออนไล,คัดแยก'!T:T)</f>
        <v>0</v>
      </c>
      <c r="BB280" s="16">
        <f>SUMIF(เตรียมส่วนผสม!$C:$C,'รับ-จ่าย ประจำวัน'!$B280,เตรียมส่วนผสม!U:U)+SUMIF(กวนไส้!$C:$C,'รับ-จ่าย ประจำวัน'!$B280,กวนไส้!U:U)+SUMIF(ผลิต1!$C:$C,'รับ-จ่าย ประจำวัน'!$B280,ผลิต1!U:U)+SUMIF(ผลิต2!$C:$C,'รับ-จ่าย ประจำวัน'!$B280,ผลิต2!U:U)+SUMIF(เส้นแต่งหน้าขนมเค้ก!$C:$C,'รับ-จ่าย ประจำวัน'!$B280,เส้นแต่งหน้าขนมเค้ก!U:U)+SUMIF(แพ็ค!$C:$C,'รับ-จ่าย ประจำวัน'!$B280,แพ็ค!U:U)+SUMIF(ธุรการ!$C:$C,'รับ-จ่าย ประจำวัน'!$B280,ธุรการ!U:U)+SUMIF(เส้นแต่งหน้าขนมปัง!$C:$C,'รับ-จ่าย ประจำวัน'!$B280,เส้นแต่งหน้าขนมปัง!U:U)+SUMIF('วางแผนBC,CJ'!$C:$C,'รับ-จ่าย ประจำวัน'!$B280,'วางแผนBC,CJ'!U:U)+SUMIF(RD!$C:$C,'รับ-จ่าย ประจำวัน'!$B280,RD!U:U)+SUMIF('FG,ออนไล,คัดแยก'!$C:$C,'รับ-จ่าย ประจำวัน'!$B280,'FG,ออนไล,คัดแยก'!U:U)</f>
        <v>0</v>
      </c>
      <c r="BC280" s="16">
        <f>SUMIF(เตรียมส่วนผสม!$C:$C,'รับ-จ่าย ประจำวัน'!$B280,เตรียมส่วนผสม!V:V)+SUMIF(กวนไส้!$C:$C,'รับ-จ่าย ประจำวัน'!$B280,กวนไส้!V:V)+SUMIF(ผลิต1!$C:$C,'รับ-จ่าย ประจำวัน'!$B280,ผลิต1!V:V)+SUMIF(ผลิต2!$C:$C,'รับ-จ่าย ประจำวัน'!$B280,ผลิต2!V:V)+SUMIF(เส้นแต่งหน้าขนมเค้ก!$C:$C,'รับ-จ่าย ประจำวัน'!$B280,เส้นแต่งหน้าขนมเค้ก!V:V)+SUMIF(แพ็ค!$C:$C,'รับ-จ่าย ประจำวัน'!$B280,แพ็ค!V:V)+SUMIF(ธุรการ!$C:$C,'รับ-จ่าย ประจำวัน'!$B280,ธุรการ!V:V)+SUMIF(เส้นแต่งหน้าขนมปัง!$C:$C,'รับ-จ่าย ประจำวัน'!$B280,เส้นแต่งหน้าขนมปัง!V:V)+SUMIF('วางแผนBC,CJ'!$C:$C,'รับ-จ่าย ประจำวัน'!$B280,'วางแผนBC,CJ'!V:V)+SUMIF(RD!$C:$C,'รับ-จ่าย ประจำวัน'!$B280,RD!V:V)+SUMIF('FG,ออนไล,คัดแยก'!$C:$C,'รับ-จ่าย ประจำวัน'!$B280,'FG,ออนไล,คัดแยก'!V:V)</f>
        <v>0</v>
      </c>
      <c r="BD280" s="16">
        <f>SUMIF(เตรียมส่วนผสม!$C:$C,'รับ-จ่าย ประจำวัน'!$B280,เตรียมส่วนผสม!W:W)+SUMIF(กวนไส้!$C:$C,'รับ-จ่าย ประจำวัน'!$B280,กวนไส้!W:W)+SUMIF(ผลิต1!$C:$C,'รับ-จ่าย ประจำวัน'!$B280,ผลิต1!W:W)+SUMIF(ผลิต2!$C:$C,'รับ-จ่าย ประจำวัน'!$B280,ผลิต2!W:W)+SUMIF(เส้นแต่งหน้าขนมเค้ก!$C:$C,'รับ-จ่าย ประจำวัน'!$B280,เส้นแต่งหน้าขนมเค้ก!W:W)+SUMIF(แพ็ค!$C:$C,'รับ-จ่าย ประจำวัน'!$B280,แพ็ค!W:W)+SUMIF(ธุรการ!$C:$C,'รับ-จ่าย ประจำวัน'!$B280,ธุรการ!W:W)+SUMIF(เส้นแต่งหน้าขนมปัง!$C:$C,'รับ-จ่าย ประจำวัน'!$B280,เส้นแต่งหน้าขนมปัง!W:W)+SUMIF('วางแผนBC,CJ'!$C:$C,'รับ-จ่าย ประจำวัน'!$B280,'วางแผนBC,CJ'!W:W)+SUMIF(RD!$C:$C,'รับ-จ่าย ประจำวัน'!$B280,RD!W:W)+SUMIF('FG,ออนไล,คัดแยก'!$C:$C,'รับ-จ่าย ประจำวัน'!$B280,'FG,ออนไล,คัดแยก'!W:W)</f>
        <v>0</v>
      </c>
      <c r="BE280" s="16">
        <f>SUMIF(เตรียมส่วนผสม!$C:$C,'รับ-จ่าย ประจำวัน'!$B280,เตรียมส่วนผสม!X:X)+SUMIF(กวนไส้!$C:$C,'รับ-จ่าย ประจำวัน'!$B280,กวนไส้!X:X)+SUMIF(ผลิต1!$C:$C,'รับ-จ่าย ประจำวัน'!$B280,ผลิต1!X:X)+SUMIF(ผลิต2!$C:$C,'รับ-จ่าย ประจำวัน'!$B280,ผลิต2!X:X)+SUMIF(เส้นแต่งหน้าขนมเค้ก!$C:$C,'รับ-จ่าย ประจำวัน'!$B280,เส้นแต่งหน้าขนมเค้ก!X:X)+SUMIF(แพ็ค!$C:$C,'รับ-จ่าย ประจำวัน'!$B280,แพ็ค!X:X)+SUMIF(ธุรการ!$C:$C,'รับ-จ่าย ประจำวัน'!$B280,ธุรการ!X:X)+SUMIF(เส้นแต่งหน้าขนมปัง!$C:$C,'รับ-จ่าย ประจำวัน'!$B280,เส้นแต่งหน้าขนมปัง!X:X)+SUMIF('วางแผนBC,CJ'!$C:$C,'รับ-จ่าย ประจำวัน'!$B280,'วางแผนBC,CJ'!X:X)+SUMIF(RD!$C:$C,'รับ-จ่าย ประจำวัน'!$B280,RD!X:X)+SUMIF('FG,ออนไล,คัดแยก'!$C:$C,'รับ-จ่าย ประจำวัน'!$B280,'FG,ออนไล,คัดแยก'!X:X)</f>
        <v>0</v>
      </c>
      <c r="BF280" s="16">
        <f>SUMIF(เตรียมส่วนผสม!$C:$C,'รับ-จ่าย ประจำวัน'!$B280,เตรียมส่วนผสม!Y:Y)+SUMIF(กวนไส้!$C:$C,'รับ-จ่าย ประจำวัน'!$B280,กวนไส้!Y:Y)+SUMIF(ผลิต1!$C:$C,'รับ-จ่าย ประจำวัน'!$B280,ผลิต1!Y:Y)+SUMIF(ผลิต2!$C:$C,'รับ-จ่าย ประจำวัน'!$B280,ผลิต2!Y:Y)+SUMIF(เส้นแต่งหน้าขนมเค้ก!$C:$C,'รับ-จ่าย ประจำวัน'!$B280,เส้นแต่งหน้าขนมเค้ก!Y:Y)+SUMIF(แพ็ค!$C:$C,'รับ-จ่าย ประจำวัน'!$B280,แพ็ค!Y:Y)+SUMIF(ธุรการ!$C:$C,'รับ-จ่าย ประจำวัน'!$B280,ธุรการ!Y:Y)+SUMIF(เส้นแต่งหน้าขนมปัง!$C:$C,'รับ-จ่าย ประจำวัน'!$B280,เส้นแต่งหน้าขนมปัง!Y:Y)+SUMIF('วางแผนBC,CJ'!$C:$C,'รับ-จ่าย ประจำวัน'!$B280,'วางแผนBC,CJ'!Y:Y)+SUMIF(RD!$C:$C,'รับ-จ่าย ประจำวัน'!$B280,RD!Y:Y)+SUMIF('FG,ออนไล,คัดแยก'!$C:$C,'รับ-จ่าย ประจำวัน'!$B280,'FG,ออนไล,คัดแยก'!Y:Y)</f>
        <v>0</v>
      </c>
      <c r="BG280" s="16">
        <f>SUMIF(เตรียมส่วนผสม!$C:$C,'รับ-จ่าย ประจำวัน'!$B280,เตรียมส่วนผสม!Z:Z)+SUMIF(กวนไส้!$C:$C,'รับ-จ่าย ประจำวัน'!$B280,กวนไส้!Z:Z)+SUMIF(ผลิต1!$C:$C,'รับ-จ่าย ประจำวัน'!$B280,ผลิต1!Z:Z)+SUMIF(ผลิต2!$C:$C,'รับ-จ่าย ประจำวัน'!$B280,ผลิต2!Z:Z)+SUMIF(เส้นแต่งหน้าขนมเค้ก!$C:$C,'รับ-จ่าย ประจำวัน'!$B280,เส้นแต่งหน้าขนมเค้ก!Z:Z)+SUMIF(แพ็ค!$C:$C,'รับ-จ่าย ประจำวัน'!$B280,แพ็ค!Z:Z)+SUMIF(ธุรการ!$C:$C,'รับ-จ่าย ประจำวัน'!$B280,ธุรการ!Z:Z)+SUMIF(เส้นแต่งหน้าขนมปัง!$C:$C,'รับ-จ่าย ประจำวัน'!$B280,เส้นแต่งหน้าขนมปัง!Z:Z)+SUMIF('วางแผนBC,CJ'!$C:$C,'รับ-จ่าย ประจำวัน'!$B280,'วางแผนBC,CJ'!Z:Z)+SUMIF(RD!$C:$C,'รับ-จ่าย ประจำวัน'!$B280,RD!Z:Z)+SUMIF('FG,ออนไล,คัดแยก'!$C:$C,'รับ-จ่าย ประจำวัน'!$B280,'FG,ออนไล,คัดแยก'!Z:Z)</f>
        <v>0</v>
      </c>
      <c r="BH280" s="16">
        <f>SUMIF(เตรียมส่วนผสม!$C:$C,'รับ-จ่าย ประจำวัน'!$B280,เตรียมส่วนผสม!AA:AA)+SUMIF(กวนไส้!$C:$C,'รับ-จ่าย ประจำวัน'!$B280,กวนไส้!AA:AA)+SUMIF(ผลิต1!$C:$C,'รับ-จ่าย ประจำวัน'!$B280,ผลิต1!AA:AA)+SUMIF(ผลิต2!$C:$C,'รับ-จ่าย ประจำวัน'!$B280,ผลิต2!AA:AA)+SUMIF(เส้นแต่งหน้าขนมเค้ก!$C:$C,'รับ-จ่าย ประจำวัน'!$B280,เส้นแต่งหน้าขนมเค้ก!AA:AA)+SUMIF(แพ็ค!$C:$C,'รับ-จ่าย ประจำวัน'!$B280,แพ็ค!AA:AA)+SUMIF(ธุรการ!$C:$C,'รับ-จ่าย ประจำวัน'!$B280,ธุรการ!AA:AA)+SUMIF(เส้นแต่งหน้าขนมปัง!$C:$C,'รับ-จ่าย ประจำวัน'!$B280,เส้นแต่งหน้าขนมปัง!AA:AA)+SUMIF('วางแผนBC,CJ'!$C:$C,'รับ-จ่าย ประจำวัน'!$B280,'วางแผนBC,CJ'!AA:AA)+SUMIF(RD!$C:$C,'รับ-จ่าย ประจำวัน'!$B280,RD!AA:AA)+SUMIF('FG,ออนไล,คัดแยก'!$C:$C,'รับ-จ่าย ประจำวัน'!$B280,'FG,ออนไล,คัดแยก'!AA:AA)</f>
        <v>0</v>
      </c>
      <c r="BI280" s="16">
        <f>SUMIF(เตรียมส่วนผสม!$C:$C,'รับ-จ่าย ประจำวัน'!$B280,เตรียมส่วนผสม!AB:AB)+SUMIF(กวนไส้!$C:$C,'รับ-จ่าย ประจำวัน'!$B280,กวนไส้!AB:AB)+SUMIF(ผลิต1!$C:$C,'รับ-จ่าย ประจำวัน'!$B280,ผลิต1!AB:AB)+SUMIF(ผลิต2!$C:$C,'รับ-จ่าย ประจำวัน'!$B280,ผลิต2!AB:AB)+SUMIF(เส้นแต่งหน้าขนมเค้ก!$C:$C,'รับ-จ่าย ประจำวัน'!$B280,เส้นแต่งหน้าขนมเค้ก!AB:AB)+SUMIF(แพ็ค!$C:$C,'รับ-จ่าย ประจำวัน'!$B280,แพ็ค!AB:AB)+SUMIF(ธุรการ!$C:$C,'รับ-จ่าย ประจำวัน'!$B280,ธุรการ!AB:AB)+SUMIF(เส้นแต่งหน้าขนมปัง!$C:$C,'รับ-จ่าย ประจำวัน'!$B280,เส้นแต่งหน้าขนมปัง!AB:AB)+SUMIF('วางแผนBC,CJ'!$C:$C,'รับ-จ่าย ประจำวัน'!$B280,'วางแผนBC,CJ'!AB:AB)+SUMIF(RD!$C:$C,'รับ-จ่าย ประจำวัน'!$B280,RD!AB:AB)+SUMIF('FG,ออนไล,คัดแยก'!$C:$C,'รับ-จ่าย ประจำวัน'!$B280,'FG,ออนไล,คัดแยก'!AB:AB)</f>
        <v>0</v>
      </c>
      <c r="BJ280" s="16">
        <f>SUMIF(เตรียมส่วนผสม!$C:$C,'รับ-จ่าย ประจำวัน'!$B280,เตรียมส่วนผสม!AC:AC)+SUMIF(กวนไส้!$C:$C,'รับ-จ่าย ประจำวัน'!$B280,กวนไส้!AC:AC)+SUMIF(ผลิต1!$C:$C,'รับ-จ่าย ประจำวัน'!$B280,ผลิต1!AC:AC)+SUMIF(ผลิต2!$C:$C,'รับ-จ่าย ประจำวัน'!$B280,ผลิต2!AC:AC)+SUMIF(เส้นแต่งหน้าขนมเค้ก!$C:$C,'รับ-จ่าย ประจำวัน'!$B280,เส้นแต่งหน้าขนมเค้ก!AC:AC)+SUMIF(แพ็ค!$C:$C,'รับ-จ่าย ประจำวัน'!$B280,แพ็ค!AC:AC)+SUMIF(ธุรการ!$C:$C,'รับ-จ่าย ประจำวัน'!$B280,ธุรการ!AC:AC)+SUMIF(เส้นแต่งหน้าขนมปัง!$C:$C,'รับ-จ่าย ประจำวัน'!$B280,เส้นแต่งหน้าขนมปัง!AC:AC)+SUMIF('วางแผนBC,CJ'!$C:$C,'รับ-จ่าย ประจำวัน'!$B280,'วางแผนBC,CJ'!AC:AC)+SUMIF(RD!$C:$C,'รับ-จ่าย ประจำวัน'!$B280,RD!AC:AC)+SUMIF('FG,ออนไล,คัดแยก'!$C:$C,'รับ-จ่าย ประจำวัน'!$B280,'FG,ออนไล,คัดแยก'!AC:AC)</f>
        <v>0</v>
      </c>
      <c r="BK280" s="16">
        <f>SUMIF(เตรียมส่วนผสม!$C:$C,'รับ-จ่าย ประจำวัน'!$B280,เตรียมส่วนผสม!AD:AD)+SUMIF(กวนไส้!$C:$C,'รับ-จ่าย ประจำวัน'!$B280,กวนไส้!AD:AD)+SUMIF(ผลิต1!$C:$C,'รับ-จ่าย ประจำวัน'!$B280,ผลิต1!AD:AD)+SUMIF(ผลิต2!$C:$C,'รับ-จ่าย ประจำวัน'!$B280,ผลิต2!AD:AD)+SUMIF(เส้นแต่งหน้าขนมเค้ก!$C:$C,'รับ-จ่าย ประจำวัน'!$B280,เส้นแต่งหน้าขนมเค้ก!AD:AD)+SUMIF(แพ็ค!$C:$C,'รับ-จ่าย ประจำวัน'!$B280,แพ็ค!AD:AD)+SUMIF(ธุรการ!$C:$C,'รับ-จ่าย ประจำวัน'!$B280,ธุรการ!AD:AD)+SUMIF(เส้นแต่งหน้าขนมปัง!$C:$C,'รับ-จ่าย ประจำวัน'!$B280,เส้นแต่งหน้าขนมปัง!AD:AD)+SUMIF('วางแผนBC,CJ'!$C:$C,'รับ-จ่าย ประจำวัน'!$B280,'วางแผนBC,CJ'!AD:AD)+SUMIF(RD!$C:$C,'รับ-จ่าย ประจำวัน'!$B280,RD!AD:AD)+SUMIF('FG,ออนไล,คัดแยก'!$C:$C,'รับ-จ่าย ประจำวัน'!$B280,'FG,ออนไล,คัดแยก'!AD:AD)</f>
        <v>0</v>
      </c>
      <c r="BL280" s="16">
        <f>SUMIF(เตรียมส่วนผสม!$C:$C,'รับ-จ่าย ประจำวัน'!$B280,เตรียมส่วนผสม!AE:AE)+SUMIF(กวนไส้!$C:$C,'รับ-จ่าย ประจำวัน'!$B280,กวนไส้!AE:AE)+SUMIF(ผลิต1!$C:$C,'รับ-จ่าย ประจำวัน'!$B280,ผลิต1!AE:AE)+SUMIF(ผลิต2!$C:$C,'รับ-จ่าย ประจำวัน'!$B280,ผลิต2!AE:AE)+SUMIF(เส้นแต่งหน้าขนมเค้ก!$C:$C,'รับ-จ่าย ประจำวัน'!$B280,เส้นแต่งหน้าขนมเค้ก!AE:AE)+SUMIF(แพ็ค!$C:$C,'รับ-จ่าย ประจำวัน'!$B280,แพ็ค!AE:AE)+SUMIF(ธุรการ!$C:$C,'รับ-จ่าย ประจำวัน'!$B280,ธุรการ!AE:AE)+SUMIF(เส้นแต่งหน้าขนมปัง!$C:$C,'รับ-จ่าย ประจำวัน'!$B280,เส้นแต่งหน้าขนมปัง!AE:AE)+SUMIF('วางแผนBC,CJ'!$C:$C,'รับ-จ่าย ประจำวัน'!$B280,'วางแผนBC,CJ'!AE:AE)+SUMIF(RD!$C:$C,'รับ-จ่าย ประจำวัน'!$B280,RD!AE:AE)+SUMIF('FG,ออนไล,คัดแยก'!$C:$C,'รับ-จ่าย ประจำวัน'!$B280,'FG,ออนไล,คัดแยก'!AE:AE)</f>
        <v>1000</v>
      </c>
      <c r="BM280" s="16">
        <f>SUMIF(เตรียมส่วนผสม!$C:$C,'รับ-จ่าย ประจำวัน'!$B280,เตรียมส่วนผสม!AF:AF)+SUMIF(กวนไส้!$C:$C,'รับ-จ่าย ประจำวัน'!$B280,กวนไส้!AF:AF)+SUMIF(ผลิต1!$C:$C,'รับ-จ่าย ประจำวัน'!$B280,ผลิต1!AF:AF)+SUMIF(ผลิต2!$C:$C,'รับ-จ่าย ประจำวัน'!$B280,ผลิต2!AF:AF)+SUMIF(เส้นแต่งหน้าขนมเค้ก!$C:$C,'รับ-จ่าย ประจำวัน'!$B280,เส้นแต่งหน้าขนมเค้ก!AF:AF)+SUMIF(แพ็ค!$C:$C,'รับ-จ่าย ประจำวัน'!$B280,แพ็ค!AF:AF)+SUMIF(ธุรการ!$C:$C,'รับ-จ่าย ประจำวัน'!$B280,ธุรการ!AF:AF)+SUMIF(เส้นแต่งหน้าขนมปัง!$C:$C,'รับ-จ่าย ประจำวัน'!$B280,เส้นแต่งหน้าขนมปัง!AF:AF)+SUMIF('วางแผนBC,CJ'!$C:$C,'รับ-จ่าย ประจำวัน'!$B280,'วางแผนBC,CJ'!AF:AF)+SUMIF(RD!$C:$C,'รับ-จ่าย ประจำวัน'!$B280,RD!AF:AF)+SUMIF('FG,ออนไล,คัดแยก'!$C:$C,'รับ-จ่าย ประจำวัน'!$B280,'FG,ออนไล,คัดแยก'!AF:AF)</f>
        <v>0</v>
      </c>
      <c r="BN280" s="16">
        <f>SUMIF(เตรียมส่วนผสม!$C:$C,'รับ-จ่าย ประจำวัน'!$B280,เตรียมส่วนผสม!AG:AG)+SUMIF(กวนไส้!$C:$C,'รับ-จ่าย ประจำวัน'!$B280,กวนไส้!AG:AG)+SUMIF(ผลิต1!$C:$C,'รับ-จ่าย ประจำวัน'!$B280,ผลิต1!AG:AG)+SUMIF(ผลิต2!$C:$C,'รับ-จ่าย ประจำวัน'!$B280,ผลิต2!AG:AG)+SUMIF(เส้นแต่งหน้าขนมเค้ก!$C:$C,'รับ-จ่าย ประจำวัน'!$B280,เส้นแต่งหน้าขนมเค้ก!AG:AG)+SUMIF(แพ็ค!$C:$C,'รับ-จ่าย ประจำวัน'!$B280,แพ็ค!AG:AG)+SUMIF(ธุรการ!$C:$C,'รับ-จ่าย ประจำวัน'!$B280,ธุรการ!AG:AG)+SUMIF(เส้นแต่งหน้าขนมปัง!$C:$C,'รับ-จ่าย ประจำวัน'!$B280,เส้นแต่งหน้าขนมปัง!AG:AG)+SUMIF('วางแผนBC,CJ'!$C:$C,'รับ-จ่าย ประจำวัน'!$B280,'วางแผนBC,CJ'!AG:AG)+SUMIF(RD!$C:$C,'รับ-จ่าย ประจำวัน'!$B280,RD!AG:AG)+SUMIF('FG,ออนไล,คัดแยก'!$C:$C,'รับ-จ่าย ประจำวัน'!$B280,'FG,ออนไล,คัดแยก'!AG:AG)</f>
        <v>0</v>
      </c>
      <c r="BO280" s="16">
        <f>SUMIF(เตรียมส่วนผสม!$C:$C,'รับ-จ่าย ประจำวัน'!$B280,เตรียมส่วนผสม!AH:AH)+SUMIF(กวนไส้!$C:$C,'รับ-จ่าย ประจำวัน'!$B280,กวนไส้!AH:AH)+SUMIF(ผลิต1!$C:$C,'รับ-จ่าย ประจำวัน'!$B280,ผลิต1!AH:AH)+SUMIF(ผลิต2!$C:$C,'รับ-จ่าย ประจำวัน'!$B280,ผลิต2!AH:AH)+SUMIF(เส้นแต่งหน้าขนมเค้ก!$C:$C,'รับ-จ่าย ประจำวัน'!$B280,เส้นแต่งหน้าขนมเค้ก!AH:AH)+SUMIF(แพ็ค!$C:$C,'รับ-จ่าย ประจำวัน'!$B280,แพ็ค!AH:AH)+SUMIF(ธุรการ!$C:$C,'รับ-จ่าย ประจำวัน'!$B280,ธุรการ!AH:AH)+SUMIF(เส้นแต่งหน้าขนมปัง!$C:$C,'รับ-จ่าย ประจำวัน'!$B280,เส้นแต่งหน้าขนมปัง!AH:AH)+SUMIF('วางแผนBC,CJ'!$C:$C,'รับ-จ่าย ประจำวัน'!$B280,'วางแผนBC,CJ'!AH:AH)+SUMIF(RD!$C:$C,'รับ-จ่าย ประจำวัน'!$B280,RD!AH:AH)+SUMIF('FG,ออนไล,คัดแยก'!$C:$C,'รับ-จ่าย ประจำวัน'!$B280,'FG,ออนไล,คัดแยก'!AH:AH)</f>
        <v>0</v>
      </c>
      <c r="BP280" s="16">
        <f>SUMIF(เตรียมส่วนผสม!$C:$C,'รับ-จ่าย ประจำวัน'!$B280,เตรียมส่วนผสม!AI:AI)+SUMIF(กวนไส้!$C:$C,'รับ-จ่าย ประจำวัน'!$B280,กวนไส้!AI:AI)+SUMIF(ผลิต1!$C:$C,'รับ-จ่าย ประจำวัน'!$B280,ผลิต1!AI:AI)+SUMIF(ผลิต2!$C:$C,'รับ-จ่าย ประจำวัน'!$B280,ผลิต2!AI:AI)+SUMIF(เส้นแต่งหน้าขนมเค้ก!$C:$C,'รับ-จ่าย ประจำวัน'!$B280,เส้นแต่งหน้าขนมเค้ก!AI:AI)+SUMIF(แพ็ค!$C:$C,'รับ-จ่าย ประจำวัน'!$B280,แพ็ค!AI:AI)+SUMIF(ธุรการ!$C:$C,'รับ-จ่าย ประจำวัน'!$B280,ธุรการ!AI:AI)+SUMIF(เส้นแต่งหน้าขนมปัง!$C:$C,'รับ-จ่าย ประจำวัน'!$B280,เส้นแต่งหน้าขนมปัง!AI:AI)+SUMIF('วางแผนBC,CJ'!$C:$C,'รับ-จ่าย ประจำวัน'!$B280,'วางแผนBC,CJ'!AI:AI)+SUMIF(RD!$C:$C,'รับ-จ่าย ประจำวัน'!$B280,RD!AI:AI)+SUMIF('FG,ออนไล,คัดแยก'!$C:$C,'รับ-จ่าย ประจำวัน'!$B280,'FG,ออนไล,คัดแยก'!AI:AI)</f>
        <v>0</v>
      </c>
      <c r="BQ280" s="16">
        <f>SUMIF(เตรียมส่วนผสม!$C:$C,'รับ-จ่าย ประจำวัน'!$B280,เตรียมส่วนผสม!AJ:AJ)+SUMIF(กวนไส้!$C:$C,'รับ-จ่าย ประจำวัน'!$B280,กวนไส้!AJ:AJ)+SUMIF(ผลิต1!$C:$C,'รับ-จ่าย ประจำวัน'!$B280,ผลิต1!AJ:AJ)+SUMIF(ผลิต2!$C:$C,'รับ-จ่าย ประจำวัน'!$B280,ผลิต2!AJ:AJ)+SUMIF(เส้นแต่งหน้าขนมเค้ก!$C:$C,'รับ-จ่าย ประจำวัน'!$B280,เส้นแต่งหน้าขนมเค้ก!AJ:AJ)+SUMIF(แพ็ค!$C:$C,'รับ-จ่าย ประจำวัน'!$B280,แพ็ค!AJ:AJ)+SUMIF(ธุรการ!$C:$C,'รับ-จ่าย ประจำวัน'!$B280,ธุรการ!AJ:AJ)+SUMIF(เส้นแต่งหน้าขนมปัง!$C:$C,'รับ-จ่าย ประจำวัน'!$B280,เส้นแต่งหน้าขนมปัง!AJ:AJ)+SUMIF('วางแผนBC,CJ'!$C:$C,'รับ-จ่าย ประจำวัน'!$B280,'วางแผนBC,CJ'!AJ:AJ)+SUMIF(RD!$C:$C,'รับ-จ่าย ประจำวัน'!$B280,RD!AJ:AJ)+SUMIF('FG,ออนไล,คัดแยก'!$C:$C,'รับ-จ่าย ประจำวัน'!$B280,'FG,ออนไล,คัดแยก'!AJ:AJ)</f>
        <v>0</v>
      </c>
      <c r="BR280" s="16">
        <f>SUMIF(เตรียมส่วนผสม!$C:$C,'รับ-จ่าย ประจำวัน'!$B280,เตรียมส่วนผสม!AK:AK)+SUMIF(กวนไส้!$C:$C,'รับ-จ่าย ประจำวัน'!$B280,กวนไส้!AK:AK)+SUMIF(ผลิต1!$C:$C,'รับ-จ่าย ประจำวัน'!$B280,ผลิต1!AK:AK)+SUMIF(ผลิต2!$C:$C,'รับ-จ่าย ประจำวัน'!$B280,ผลิต2!AK:AK)+SUMIF(เส้นแต่งหน้าขนมเค้ก!$C:$C,'รับ-จ่าย ประจำวัน'!$B280,เส้นแต่งหน้าขนมเค้ก!AK:AK)+SUMIF(แพ็ค!$C:$C,'รับ-จ่าย ประจำวัน'!$B280,แพ็ค!AK:AK)+SUMIF(ธุรการ!$C:$C,'รับ-จ่าย ประจำวัน'!$B280,ธุรการ!AK:AK)+SUMIF(เส้นแต่งหน้าขนมปัง!$C:$C,'รับ-จ่าย ประจำวัน'!$B280,เส้นแต่งหน้าขนมปัง!AK:AK)+SUMIF('วางแผนBC,CJ'!$C:$C,'รับ-จ่าย ประจำวัน'!$B280,'วางแผนBC,CJ'!AK:AK)+SUMIF(RD!$C:$C,'รับ-จ่าย ประจำวัน'!$B280,RD!AK:AK)+SUMIF('FG,ออนไล,คัดแยก'!$C:$C,'รับ-จ่าย ประจำวัน'!$B280,'FG,ออนไล,คัดแยก'!AK:AK)</f>
        <v>0</v>
      </c>
      <c r="BS280" s="16">
        <f>SUMIF(เตรียมส่วนผสม!$C:$C,'รับ-จ่าย ประจำวัน'!$B280,เตรียมส่วนผสม!AL:AL)+SUMIF(กวนไส้!$C:$C,'รับ-จ่าย ประจำวัน'!$B280,กวนไส้!AL:AL)+SUMIF(ผลิต1!$C:$C,'รับ-จ่าย ประจำวัน'!$B280,ผลิต1!AL:AL)+SUMIF(ผลิต2!$C:$C,'รับ-จ่าย ประจำวัน'!$B280,ผลิต2!AL:AL)+SUMIF(เส้นแต่งหน้าขนมเค้ก!$C:$C,'รับ-จ่าย ประจำวัน'!$B280,เส้นแต่งหน้าขนมเค้ก!AL:AL)+SUMIF(แพ็ค!$C:$C,'รับ-จ่าย ประจำวัน'!$B280,แพ็ค!AL:AL)+SUMIF(ธุรการ!$C:$C,'รับ-จ่าย ประจำวัน'!$B280,ธุรการ!AL:AL)+SUMIF(เส้นแต่งหน้าขนมปัง!$C:$C,'รับ-จ่าย ประจำวัน'!$B280,เส้นแต่งหน้าขนมปัง!AL:AL)+SUMIF('วางแผนBC,CJ'!$C:$C,'รับ-จ่าย ประจำวัน'!$B280,'วางแผนBC,CJ'!AL:AL)+SUMIF(RD!$C:$C,'รับ-จ่าย ประจำวัน'!$B280,RD!AL:AL)+SUMIF('FG,ออนไล,คัดแยก'!$C:$C,'รับ-จ่าย ประจำวัน'!$B280,'FG,ออนไล,คัดแยก'!AL:AL)</f>
        <v>0</v>
      </c>
      <c r="BT280" s="18">
        <f t="shared" si="60"/>
        <v>1000</v>
      </c>
      <c r="BU280" s="116">
        <v>7400</v>
      </c>
      <c r="BV280" s="146">
        <f t="shared" si="61"/>
        <v>6000</v>
      </c>
      <c r="BW280" s="183">
        <v>30</v>
      </c>
      <c r="BX280" s="172">
        <f>BT280/30</f>
        <v>33.333333333333336</v>
      </c>
      <c r="BY280" s="188">
        <f t="shared" si="63"/>
        <v>180</v>
      </c>
      <c r="BZ280" s="180">
        <f t="shared" ca="1" si="62"/>
        <v>46383</v>
      </c>
      <c r="CA280" s="93"/>
      <c r="CB280" s="93"/>
      <c r="CC280" s="93"/>
      <c r="CD280" s="93"/>
      <c r="CE280" s="93"/>
      <c r="CF280" s="93"/>
      <c r="CG280" s="93"/>
      <c r="CH280" s="93"/>
      <c r="CI280" s="93"/>
      <c r="CJ280" s="94"/>
      <c r="CK280" s="9">
        <f t="shared" si="64"/>
        <v>-1400</v>
      </c>
    </row>
    <row r="281" spans="1:89" hidden="1" x14ac:dyDescent="0.5">
      <c r="A281" s="149" t="s">
        <v>1088</v>
      </c>
      <c r="B281" s="24">
        <v>1023201029</v>
      </c>
      <c r="C281" s="10" t="s">
        <v>2094</v>
      </c>
      <c r="D281" s="177" t="s">
        <v>91</v>
      </c>
      <c r="E281" s="28">
        <v>0</v>
      </c>
      <c r="F281" s="75"/>
      <c r="G281" s="11" t="s">
        <v>62</v>
      </c>
      <c r="H281" s="12">
        <v>10000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3"/>
      <c r="AF281" s="13"/>
      <c r="AG281" s="13"/>
      <c r="AH281" s="13"/>
      <c r="AI281" s="14"/>
      <c r="AJ281" s="14"/>
      <c r="AK281" s="14"/>
      <c r="AL281" s="14"/>
      <c r="AM281" s="14"/>
      <c r="AN281" s="15">
        <f t="shared" si="59"/>
        <v>0</v>
      </c>
      <c r="AO281" s="16">
        <f>SUMIF(เตรียมส่วนผสม!$C:$C,'รับ-จ่าย ประจำวัน'!$B281,เตรียมส่วนผสม!H:H)+SUMIF(กวนไส้!$C:$C,'รับ-จ่าย ประจำวัน'!$B281,กวนไส้!H:H)+SUMIF(ผลิต1!$C:$C,'รับ-จ่าย ประจำวัน'!$B281,ผลิต1!H:H)+SUMIF(ผลิต2!$C:$C,'รับ-จ่าย ประจำวัน'!$B281,ผลิต2!H:H)+SUMIF(เส้นแต่งหน้าขนมเค้ก!$C:$C,'รับ-จ่าย ประจำวัน'!$B281,เส้นแต่งหน้าขนมเค้ก!H:H)+SUMIF(แพ็ค!$C:$C,'รับ-จ่าย ประจำวัน'!$B281,แพ็ค!H:H)+SUMIF(ธุรการ!$C:$C,'รับ-จ่าย ประจำวัน'!$B281,ธุรการ!H:H)+SUMIF(เส้นแต่งหน้าขนมปัง!$C:$C,'รับ-จ่าย ประจำวัน'!$B281,เส้นแต่งหน้าขนมปัง!H:H)+SUMIF('วางแผนBC,CJ'!$C:$C,'รับ-จ่าย ประจำวัน'!$B281,'วางแผนBC,CJ'!H:H)+SUMIF(RD!$C:$C,'รับ-จ่าย ประจำวัน'!$B281,RD!H:H)+SUMIF('FG,ออนไล,คัดแยก'!$C:$C,'รับ-จ่าย ประจำวัน'!$B281,'FG,ออนไล,คัดแยก'!H:H)</f>
        <v>0</v>
      </c>
      <c r="AP281" s="16">
        <f>SUMIF(เตรียมส่วนผสม!$C:$C,'รับ-จ่าย ประจำวัน'!$B281,เตรียมส่วนผสม!I:I)+SUMIF(กวนไส้!$C:$C,'รับ-จ่าย ประจำวัน'!$B281,กวนไส้!I:I)+SUMIF(ผลิต1!$C:$C,'รับ-จ่าย ประจำวัน'!$B281,ผลิต1!I:I)+SUMIF(ผลิต2!$C:$C,'รับ-จ่าย ประจำวัน'!$B281,ผลิต2!I:I)+SUMIF(เส้นแต่งหน้าขนมเค้ก!$C:$C,'รับ-จ่าย ประจำวัน'!$B281,เส้นแต่งหน้าขนมเค้ก!I:I)+SUMIF(แพ็ค!$C:$C,'รับ-จ่าย ประจำวัน'!$B281,แพ็ค!I:I)+SUMIF(ธุรการ!$C:$C,'รับ-จ่าย ประจำวัน'!$B281,ธุรการ!I:I)+SUMIF(เส้นแต่งหน้าขนมปัง!$C:$C,'รับ-จ่าย ประจำวัน'!$B281,เส้นแต่งหน้าขนมปัง!I:I)+SUMIF('วางแผนBC,CJ'!$C:$C,'รับ-จ่าย ประจำวัน'!$B281,'วางแผนBC,CJ'!I:I)+SUMIF(RD!$C:$C,'รับ-จ่าย ประจำวัน'!$B281,RD!I:I)+SUMIF('FG,ออนไล,คัดแยก'!$C:$C,'รับ-จ่าย ประจำวัน'!$B281,'FG,ออนไล,คัดแยก'!I:I)</f>
        <v>0</v>
      </c>
      <c r="AQ281" s="16">
        <f>SUMIF(เตรียมส่วนผสม!$C:$C,'รับ-จ่าย ประจำวัน'!$B281,เตรียมส่วนผสม!J:J)+SUMIF(กวนไส้!$C:$C,'รับ-จ่าย ประจำวัน'!$B281,กวนไส้!J:J)+SUMIF(ผลิต1!$C:$C,'รับ-จ่าย ประจำวัน'!$B281,ผลิต1!J:J)+SUMIF(ผลิต2!$C:$C,'รับ-จ่าย ประจำวัน'!$B281,ผลิต2!J:J)+SUMIF(เส้นแต่งหน้าขนมเค้ก!$C:$C,'รับ-จ่าย ประจำวัน'!$B281,เส้นแต่งหน้าขนมเค้ก!J:J)+SUMIF(แพ็ค!$C:$C,'รับ-จ่าย ประจำวัน'!$B281,แพ็ค!J:J)+SUMIF(ธุรการ!$C:$C,'รับ-จ่าย ประจำวัน'!$B281,ธุรการ!J:J)+SUMIF(เส้นแต่งหน้าขนมปัง!$C:$C,'รับ-จ่าย ประจำวัน'!$B281,เส้นแต่งหน้าขนมปัง!J:J)+SUMIF('วางแผนBC,CJ'!$C:$C,'รับ-จ่าย ประจำวัน'!$B281,'วางแผนBC,CJ'!J:J)+SUMIF(RD!$C:$C,'รับ-จ่าย ประจำวัน'!$B281,RD!J:J)+SUMIF('FG,ออนไล,คัดแยก'!$C:$C,'รับ-จ่าย ประจำวัน'!$B281,'FG,ออนไล,คัดแยก'!J:J)</f>
        <v>0</v>
      </c>
      <c r="AR281" s="16">
        <f>SUMIF(เตรียมส่วนผสม!$C:$C,'รับ-จ่าย ประจำวัน'!$B281,เตรียมส่วนผสม!K:K)+SUMIF(กวนไส้!$C:$C,'รับ-จ่าย ประจำวัน'!$B281,กวนไส้!K:K)+SUMIF(ผลิต1!$C:$C,'รับ-จ่าย ประจำวัน'!$B281,ผลิต1!K:K)+SUMIF(ผลิต2!$C:$C,'รับ-จ่าย ประจำวัน'!$B281,ผลิต2!K:K)+SUMIF(เส้นแต่งหน้าขนมเค้ก!$C:$C,'รับ-จ่าย ประจำวัน'!$B281,เส้นแต่งหน้าขนมเค้ก!K:K)+SUMIF(แพ็ค!$C:$C,'รับ-จ่าย ประจำวัน'!$B281,แพ็ค!K:K)+SUMIF(ธุรการ!$C:$C,'รับ-จ่าย ประจำวัน'!$B281,ธุรการ!K:K)+SUMIF(เส้นแต่งหน้าขนมปัง!$C:$C,'รับ-จ่าย ประจำวัน'!$B281,เส้นแต่งหน้าขนมปัง!K:K)+SUMIF('วางแผนBC,CJ'!$C:$C,'รับ-จ่าย ประจำวัน'!$B281,'วางแผนBC,CJ'!K:K)+SUMIF(RD!$C:$C,'รับ-จ่าย ประจำวัน'!$B281,RD!K:K)+SUMIF('FG,ออนไล,คัดแยก'!$C:$C,'รับ-จ่าย ประจำวัน'!$B281,'FG,ออนไล,คัดแยก'!K:K)</f>
        <v>0</v>
      </c>
      <c r="AS281" s="16">
        <f>SUMIF(เตรียมส่วนผสม!$C:$C,'รับ-จ่าย ประจำวัน'!$B281,เตรียมส่วนผสม!L:L)+SUMIF(กวนไส้!$C:$C,'รับ-จ่าย ประจำวัน'!$B281,กวนไส้!L:L)+SUMIF(ผลิต1!$C:$C,'รับ-จ่าย ประจำวัน'!$B281,ผลิต1!L:L)+SUMIF(ผลิต2!$C:$C,'รับ-จ่าย ประจำวัน'!$B281,ผลิต2!L:L)+SUMIF(เส้นแต่งหน้าขนมเค้ก!$C:$C,'รับ-จ่าย ประจำวัน'!$B281,เส้นแต่งหน้าขนมเค้ก!L:L)+SUMIF(แพ็ค!$C:$C,'รับ-จ่าย ประจำวัน'!$B281,แพ็ค!L:L)+SUMIF(ธุรการ!$C:$C,'รับ-จ่าย ประจำวัน'!$B281,ธุรการ!L:L)+SUMIF(เส้นแต่งหน้าขนมปัง!$C:$C,'รับ-จ่าย ประจำวัน'!$B281,เส้นแต่งหน้าขนมปัง!L:L)+SUMIF('วางแผนBC,CJ'!$C:$C,'รับ-จ่าย ประจำวัน'!$B281,'วางแผนBC,CJ'!L:L)+SUMIF(RD!$C:$C,'รับ-จ่าย ประจำวัน'!$B281,RD!L:L)+SUMIF('FG,ออนไล,คัดแยก'!$C:$C,'รับ-จ่าย ประจำวัน'!$B281,'FG,ออนไล,คัดแยก'!L:L)</f>
        <v>0</v>
      </c>
      <c r="AT281" s="16">
        <f>SUMIF(เตรียมส่วนผสม!$C:$C,'รับ-จ่าย ประจำวัน'!$B281,เตรียมส่วนผสม!M:M)+SUMIF(กวนไส้!$C:$C,'รับ-จ่าย ประจำวัน'!$B281,กวนไส้!M:M)+SUMIF(ผลิต1!$C:$C,'รับ-จ่าย ประจำวัน'!$B281,ผลิต1!M:M)+SUMIF(ผลิต2!$C:$C,'รับ-จ่าย ประจำวัน'!$B281,ผลิต2!M:M)+SUMIF(เส้นแต่งหน้าขนมเค้ก!$C:$C,'รับ-จ่าย ประจำวัน'!$B281,เส้นแต่งหน้าขนมเค้ก!M:M)+SUMIF(แพ็ค!$C:$C,'รับ-จ่าย ประจำวัน'!$B281,แพ็ค!M:M)+SUMIF(ธุรการ!$C:$C,'รับ-จ่าย ประจำวัน'!$B281,ธุรการ!M:M)+SUMIF(เส้นแต่งหน้าขนมปัง!$C:$C,'รับ-จ่าย ประจำวัน'!$B281,เส้นแต่งหน้าขนมปัง!M:M)+SUMIF('วางแผนBC,CJ'!$C:$C,'รับ-จ่าย ประจำวัน'!$B281,'วางแผนBC,CJ'!M:M)+SUMIF(RD!$C:$C,'รับ-จ่าย ประจำวัน'!$B281,RD!M:M)+SUMIF('FG,ออนไล,คัดแยก'!$C:$C,'รับ-จ่าย ประจำวัน'!$B281,'FG,ออนไล,คัดแยก'!M:M)</f>
        <v>0</v>
      </c>
      <c r="AU281" s="16">
        <f>SUMIF(เตรียมส่วนผสม!$C:$C,'รับ-จ่าย ประจำวัน'!$B281,เตรียมส่วนผสม!N:N)+SUMIF(กวนไส้!$C:$C,'รับ-จ่าย ประจำวัน'!$B281,กวนไส้!N:N)+SUMIF(ผลิต1!$C:$C,'รับ-จ่าย ประจำวัน'!$B281,ผลิต1!N:N)+SUMIF(ผลิต2!$C:$C,'รับ-จ่าย ประจำวัน'!$B281,ผลิต2!N:N)+SUMIF(เส้นแต่งหน้าขนมเค้ก!$C:$C,'รับ-จ่าย ประจำวัน'!$B281,เส้นแต่งหน้าขนมเค้ก!N:N)+SUMIF(แพ็ค!$C:$C,'รับ-จ่าย ประจำวัน'!$B281,แพ็ค!N:N)+SUMIF(ธุรการ!$C:$C,'รับ-จ่าย ประจำวัน'!$B281,ธุรการ!N:N)+SUMIF(เส้นแต่งหน้าขนมปัง!$C:$C,'รับ-จ่าย ประจำวัน'!$B281,เส้นแต่งหน้าขนมปัง!N:N)+SUMIF('วางแผนBC,CJ'!$C:$C,'รับ-จ่าย ประจำวัน'!$B281,'วางแผนBC,CJ'!N:N)+SUMIF(RD!$C:$C,'รับ-จ่าย ประจำวัน'!$B281,RD!N:N)+SUMIF('FG,ออนไล,คัดแยก'!$C:$C,'รับ-จ่าย ประจำวัน'!$B281,'FG,ออนไล,คัดแยก'!N:N)</f>
        <v>0</v>
      </c>
      <c r="AV281" s="16">
        <f>SUMIF(เตรียมส่วนผสม!$C:$C,'รับ-จ่าย ประจำวัน'!$B281,เตรียมส่วนผสม!O:O)+SUMIF(กวนไส้!$C:$C,'รับ-จ่าย ประจำวัน'!$B281,กวนไส้!O:O)+SUMIF(ผลิต1!$C:$C,'รับ-จ่าย ประจำวัน'!$B281,ผลิต1!O:O)+SUMIF(ผลิต2!$C:$C,'รับ-จ่าย ประจำวัน'!$B281,ผลิต2!O:O)+SUMIF(เส้นแต่งหน้าขนมเค้ก!$C:$C,'รับ-จ่าย ประจำวัน'!$B281,เส้นแต่งหน้าขนมเค้ก!O:O)+SUMIF(แพ็ค!$C:$C,'รับ-จ่าย ประจำวัน'!$B281,แพ็ค!O:O)+SUMIF(ธุรการ!$C:$C,'รับ-จ่าย ประจำวัน'!$B281,ธุรการ!O:O)+SUMIF(เส้นแต่งหน้าขนมปัง!$C:$C,'รับ-จ่าย ประจำวัน'!$B281,เส้นแต่งหน้าขนมปัง!O:O)+SUMIF('วางแผนBC,CJ'!$C:$C,'รับ-จ่าย ประจำวัน'!$B281,'วางแผนBC,CJ'!O:O)+SUMIF(RD!$C:$C,'รับ-จ่าย ประจำวัน'!$B281,RD!O:O)+SUMIF('FG,ออนไล,คัดแยก'!$C:$C,'รับ-จ่าย ประจำวัน'!$B281,'FG,ออนไล,คัดแยก'!O:O)</f>
        <v>0</v>
      </c>
      <c r="AW281" s="16">
        <f>SUMIF(เตรียมส่วนผสม!$C:$C,'รับ-จ่าย ประจำวัน'!$B281,เตรียมส่วนผสม!P:P)+SUMIF(กวนไส้!$C:$C,'รับ-จ่าย ประจำวัน'!$B281,กวนไส้!P:P)+SUMIF(ผลิต1!$C:$C,'รับ-จ่าย ประจำวัน'!$B281,ผลิต1!P:P)+SUMIF(ผลิต2!$C:$C,'รับ-จ่าย ประจำวัน'!$B281,ผลิต2!P:P)+SUMIF(เส้นแต่งหน้าขนมเค้ก!$C:$C,'รับ-จ่าย ประจำวัน'!$B281,เส้นแต่งหน้าขนมเค้ก!P:P)+SUMIF(แพ็ค!$C:$C,'รับ-จ่าย ประจำวัน'!$B281,แพ็ค!P:P)+SUMIF(ธุรการ!$C:$C,'รับ-จ่าย ประจำวัน'!$B281,ธุรการ!P:P)+SUMIF(เส้นแต่งหน้าขนมปัง!$C:$C,'รับ-จ่าย ประจำวัน'!$B281,เส้นแต่งหน้าขนมปัง!P:P)+SUMIF('วางแผนBC,CJ'!$C:$C,'รับ-จ่าย ประจำวัน'!$B281,'วางแผนBC,CJ'!P:P)+SUMIF(RD!$C:$C,'รับ-จ่าย ประจำวัน'!$B281,RD!P:P)+SUMIF('FG,ออนไล,คัดแยก'!$C:$C,'รับ-จ่าย ประจำวัน'!$B281,'FG,ออนไล,คัดแยก'!P:P)</f>
        <v>0</v>
      </c>
      <c r="AX281" s="16">
        <f>SUMIF(เตรียมส่วนผสม!$C:$C,'รับ-จ่าย ประจำวัน'!$B281,เตรียมส่วนผสม!Q:Q)+SUMIF(กวนไส้!$C:$C,'รับ-จ่าย ประจำวัน'!$B281,กวนไส้!Q:Q)+SUMIF(ผลิต1!$C:$C,'รับ-จ่าย ประจำวัน'!$B281,ผลิต1!Q:Q)+SUMIF(ผลิต2!$C:$C,'รับ-จ่าย ประจำวัน'!$B281,ผลิต2!Q:Q)+SUMIF(เส้นแต่งหน้าขนมเค้ก!$C:$C,'รับ-จ่าย ประจำวัน'!$B281,เส้นแต่งหน้าขนมเค้ก!Q:Q)+SUMIF(แพ็ค!$C:$C,'รับ-จ่าย ประจำวัน'!$B281,แพ็ค!Q:Q)+SUMIF(ธุรการ!$C:$C,'รับ-จ่าย ประจำวัน'!$B281,ธุรการ!Q:Q)+SUMIF(เส้นแต่งหน้าขนมปัง!$C:$C,'รับ-จ่าย ประจำวัน'!$B281,เส้นแต่งหน้าขนมปัง!Q:Q)+SUMIF('วางแผนBC,CJ'!$C:$C,'รับ-จ่าย ประจำวัน'!$B281,'วางแผนBC,CJ'!Q:Q)+SUMIF(RD!$C:$C,'รับ-จ่าย ประจำวัน'!$B281,RD!Q:Q)+SUMIF('FG,ออนไล,คัดแยก'!$C:$C,'รับ-จ่าย ประจำวัน'!$B281,'FG,ออนไล,คัดแยก'!Q:Q)</f>
        <v>0</v>
      </c>
      <c r="AY281" s="16">
        <f>SUMIF(เตรียมส่วนผสม!$C:$C,'รับ-จ่าย ประจำวัน'!$B281,เตรียมส่วนผสม!R:R)+SUMIF(กวนไส้!$C:$C,'รับ-จ่าย ประจำวัน'!$B281,กวนไส้!R:R)+SUMIF(ผลิต1!$C:$C,'รับ-จ่าย ประจำวัน'!$B281,ผลิต1!R:R)+SUMIF(ผลิต2!$C:$C,'รับ-จ่าย ประจำวัน'!$B281,ผลิต2!R:R)+SUMIF(เส้นแต่งหน้าขนมเค้ก!$C:$C,'รับ-จ่าย ประจำวัน'!$B281,เส้นแต่งหน้าขนมเค้ก!R:R)+SUMIF(แพ็ค!$C:$C,'รับ-จ่าย ประจำวัน'!$B281,แพ็ค!R:R)+SUMIF(ธุรการ!$C:$C,'รับ-จ่าย ประจำวัน'!$B281,ธุรการ!R:R)+SUMIF(เส้นแต่งหน้าขนมปัง!$C:$C,'รับ-จ่าย ประจำวัน'!$B281,เส้นแต่งหน้าขนมปัง!R:R)+SUMIF('วางแผนBC,CJ'!$C:$C,'รับ-จ่าย ประจำวัน'!$B281,'วางแผนBC,CJ'!R:R)+SUMIF(RD!$C:$C,'รับ-จ่าย ประจำวัน'!$B281,RD!R:R)+SUMIF('FG,ออนไล,คัดแยก'!$C:$C,'รับ-จ่าย ประจำวัน'!$B281,'FG,ออนไล,คัดแยก'!R:R)</f>
        <v>0</v>
      </c>
      <c r="AZ281" s="16">
        <f>SUMIF(เตรียมส่วนผสม!$C:$C,'รับ-จ่าย ประจำวัน'!$B281,เตรียมส่วนผสม!S:S)+SUMIF(กวนไส้!$C:$C,'รับ-จ่าย ประจำวัน'!$B281,กวนไส้!S:S)+SUMIF(ผลิต1!$C:$C,'รับ-จ่าย ประจำวัน'!$B281,ผลิต1!S:S)+SUMIF(ผลิต2!$C:$C,'รับ-จ่าย ประจำวัน'!$B281,ผลิต2!S:S)+SUMIF(เส้นแต่งหน้าขนมเค้ก!$C:$C,'รับ-จ่าย ประจำวัน'!$B281,เส้นแต่งหน้าขนมเค้ก!S:S)+SUMIF(แพ็ค!$C:$C,'รับ-จ่าย ประจำวัน'!$B281,แพ็ค!S:S)+SUMIF(ธุรการ!$C:$C,'รับ-จ่าย ประจำวัน'!$B281,ธุรการ!S:S)+SUMIF(เส้นแต่งหน้าขนมปัง!$C:$C,'รับ-จ่าย ประจำวัน'!$B281,เส้นแต่งหน้าขนมปัง!S:S)+SUMIF('วางแผนBC,CJ'!$C:$C,'รับ-จ่าย ประจำวัน'!$B281,'วางแผนBC,CJ'!S:S)+SUMIF(RD!$C:$C,'รับ-จ่าย ประจำวัน'!$B281,RD!S:S)+SUMIF('FG,ออนไล,คัดแยก'!$C:$C,'รับ-จ่าย ประจำวัน'!$B281,'FG,ออนไล,คัดแยก'!S:S)</f>
        <v>0</v>
      </c>
      <c r="BA281" s="16">
        <f>SUMIF(เตรียมส่วนผสม!$C:$C,'รับ-จ่าย ประจำวัน'!$B281,เตรียมส่วนผสม!T:T)+SUMIF(กวนไส้!$C:$C,'รับ-จ่าย ประจำวัน'!$B281,กวนไส้!T:T)+SUMIF(ผลิต1!$C:$C,'รับ-จ่าย ประจำวัน'!$B281,ผลิต1!T:T)+SUMIF(ผลิต2!$C:$C,'รับ-จ่าย ประจำวัน'!$B281,ผลิต2!T:T)+SUMIF(เส้นแต่งหน้าขนมเค้ก!$C:$C,'รับ-จ่าย ประจำวัน'!$B281,เส้นแต่งหน้าขนมเค้ก!T:T)+SUMIF(แพ็ค!$C:$C,'รับ-จ่าย ประจำวัน'!$B281,แพ็ค!T:T)+SUMIF(ธุรการ!$C:$C,'รับ-จ่าย ประจำวัน'!$B281,ธุรการ!T:T)+SUMIF(เส้นแต่งหน้าขนมปัง!$C:$C,'รับ-จ่าย ประจำวัน'!$B281,เส้นแต่งหน้าขนมปัง!T:T)+SUMIF('วางแผนBC,CJ'!$C:$C,'รับ-จ่าย ประจำวัน'!$B281,'วางแผนBC,CJ'!T:T)+SUMIF(RD!$C:$C,'รับ-จ่าย ประจำวัน'!$B281,RD!T:T)+SUMIF('FG,ออนไล,คัดแยก'!$C:$C,'รับ-จ่าย ประจำวัน'!$B281,'FG,ออนไล,คัดแยก'!T:T)</f>
        <v>0</v>
      </c>
      <c r="BB281" s="16">
        <f>SUMIF(เตรียมส่วนผสม!$C:$C,'รับ-จ่าย ประจำวัน'!$B281,เตรียมส่วนผสม!U:U)+SUMIF(กวนไส้!$C:$C,'รับ-จ่าย ประจำวัน'!$B281,กวนไส้!U:U)+SUMIF(ผลิต1!$C:$C,'รับ-จ่าย ประจำวัน'!$B281,ผลิต1!U:U)+SUMIF(ผลิต2!$C:$C,'รับ-จ่าย ประจำวัน'!$B281,ผลิต2!U:U)+SUMIF(เส้นแต่งหน้าขนมเค้ก!$C:$C,'รับ-จ่าย ประจำวัน'!$B281,เส้นแต่งหน้าขนมเค้ก!U:U)+SUMIF(แพ็ค!$C:$C,'รับ-จ่าย ประจำวัน'!$B281,แพ็ค!U:U)+SUMIF(ธุรการ!$C:$C,'รับ-จ่าย ประจำวัน'!$B281,ธุรการ!U:U)+SUMIF(เส้นแต่งหน้าขนมปัง!$C:$C,'รับ-จ่าย ประจำวัน'!$B281,เส้นแต่งหน้าขนมปัง!U:U)+SUMIF('วางแผนBC,CJ'!$C:$C,'รับ-จ่าย ประจำวัน'!$B281,'วางแผนBC,CJ'!U:U)+SUMIF(RD!$C:$C,'รับ-จ่าย ประจำวัน'!$B281,RD!U:U)+SUMIF('FG,ออนไล,คัดแยก'!$C:$C,'รับ-จ่าย ประจำวัน'!$B281,'FG,ออนไล,คัดแยก'!U:U)</f>
        <v>0</v>
      </c>
      <c r="BC281" s="16">
        <f>SUMIF(เตรียมส่วนผสม!$C:$C,'รับ-จ่าย ประจำวัน'!$B281,เตรียมส่วนผสม!V:V)+SUMIF(กวนไส้!$C:$C,'รับ-จ่าย ประจำวัน'!$B281,กวนไส้!V:V)+SUMIF(ผลิต1!$C:$C,'รับ-จ่าย ประจำวัน'!$B281,ผลิต1!V:V)+SUMIF(ผลิต2!$C:$C,'รับ-จ่าย ประจำวัน'!$B281,ผลิต2!V:V)+SUMIF(เส้นแต่งหน้าขนมเค้ก!$C:$C,'รับ-จ่าย ประจำวัน'!$B281,เส้นแต่งหน้าขนมเค้ก!V:V)+SUMIF(แพ็ค!$C:$C,'รับ-จ่าย ประจำวัน'!$B281,แพ็ค!V:V)+SUMIF(ธุรการ!$C:$C,'รับ-จ่าย ประจำวัน'!$B281,ธุรการ!V:V)+SUMIF(เส้นแต่งหน้าขนมปัง!$C:$C,'รับ-จ่าย ประจำวัน'!$B281,เส้นแต่งหน้าขนมปัง!V:V)+SUMIF('วางแผนBC,CJ'!$C:$C,'รับ-จ่าย ประจำวัน'!$B281,'วางแผนBC,CJ'!V:V)+SUMIF(RD!$C:$C,'รับ-จ่าย ประจำวัน'!$B281,RD!V:V)+SUMIF('FG,ออนไล,คัดแยก'!$C:$C,'รับ-จ่าย ประจำวัน'!$B281,'FG,ออนไล,คัดแยก'!V:V)</f>
        <v>0</v>
      </c>
      <c r="BD281" s="16">
        <f>SUMIF(เตรียมส่วนผสม!$C:$C,'รับ-จ่าย ประจำวัน'!$B281,เตรียมส่วนผสม!W:W)+SUMIF(กวนไส้!$C:$C,'รับ-จ่าย ประจำวัน'!$B281,กวนไส้!W:W)+SUMIF(ผลิต1!$C:$C,'รับ-จ่าย ประจำวัน'!$B281,ผลิต1!W:W)+SUMIF(ผลิต2!$C:$C,'รับ-จ่าย ประจำวัน'!$B281,ผลิต2!W:W)+SUMIF(เส้นแต่งหน้าขนมเค้ก!$C:$C,'รับ-จ่าย ประจำวัน'!$B281,เส้นแต่งหน้าขนมเค้ก!W:W)+SUMIF(แพ็ค!$C:$C,'รับ-จ่าย ประจำวัน'!$B281,แพ็ค!W:W)+SUMIF(ธุรการ!$C:$C,'รับ-จ่าย ประจำวัน'!$B281,ธุรการ!W:W)+SUMIF(เส้นแต่งหน้าขนมปัง!$C:$C,'รับ-จ่าย ประจำวัน'!$B281,เส้นแต่งหน้าขนมปัง!W:W)+SUMIF('วางแผนBC,CJ'!$C:$C,'รับ-จ่าย ประจำวัน'!$B281,'วางแผนBC,CJ'!W:W)+SUMIF(RD!$C:$C,'รับ-จ่าย ประจำวัน'!$B281,RD!W:W)+SUMIF('FG,ออนไล,คัดแยก'!$C:$C,'รับ-จ่าย ประจำวัน'!$B281,'FG,ออนไล,คัดแยก'!W:W)</f>
        <v>0</v>
      </c>
      <c r="BE281" s="16">
        <f>SUMIF(เตรียมส่วนผสม!$C:$C,'รับ-จ่าย ประจำวัน'!$B281,เตรียมส่วนผสม!X:X)+SUMIF(กวนไส้!$C:$C,'รับ-จ่าย ประจำวัน'!$B281,กวนไส้!X:X)+SUMIF(ผลิต1!$C:$C,'รับ-จ่าย ประจำวัน'!$B281,ผลิต1!X:X)+SUMIF(ผลิต2!$C:$C,'รับ-จ่าย ประจำวัน'!$B281,ผลิต2!X:X)+SUMIF(เส้นแต่งหน้าขนมเค้ก!$C:$C,'รับ-จ่าย ประจำวัน'!$B281,เส้นแต่งหน้าขนมเค้ก!X:X)+SUMIF(แพ็ค!$C:$C,'รับ-จ่าย ประจำวัน'!$B281,แพ็ค!X:X)+SUMIF(ธุรการ!$C:$C,'รับ-จ่าย ประจำวัน'!$B281,ธุรการ!X:X)+SUMIF(เส้นแต่งหน้าขนมปัง!$C:$C,'รับ-จ่าย ประจำวัน'!$B281,เส้นแต่งหน้าขนมปัง!X:X)+SUMIF('วางแผนBC,CJ'!$C:$C,'รับ-จ่าย ประจำวัน'!$B281,'วางแผนBC,CJ'!X:X)+SUMIF(RD!$C:$C,'รับ-จ่าย ประจำวัน'!$B281,RD!X:X)+SUMIF('FG,ออนไล,คัดแยก'!$C:$C,'รับ-จ่าย ประจำวัน'!$B281,'FG,ออนไล,คัดแยก'!X:X)</f>
        <v>0</v>
      </c>
      <c r="BF281" s="16">
        <f>SUMIF(เตรียมส่วนผสม!$C:$C,'รับ-จ่าย ประจำวัน'!$B281,เตรียมส่วนผสม!Y:Y)+SUMIF(กวนไส้!$C:$C,'รับ-จ่าย ประจำวัน'!$B281,กวนไส้!Y:Y)+SUMIF(ผลิต1!$C:$C,'รับ-จ่าย ประจำวัน'!$B281,ผลิต1!Y:Y)+SUMIF(ผลิต2!$C:$C,'รับ-จ่าย ประจำวัน'!$B281,ผลิต2!Y:Y)+SUMIF(เส้นแต่งหน้าขนมเค้ก!$C:$C,'รับ-จ่าย ประจำวัน'!$B281,เส้นแต่งหน้าขนมเค้ก!Y:Y)+SUMIF(แพ็ค!$C:$C,'รับ-จ่าย ประจำวัน'!$B281,แพ็ค!Y:Y)+SUMIF(ธุรการ!$C:$C,'รับ-จ่าย ประจำวัน'!$B281,ธุรการ!Y:Y)+SUMIF(เส้นแต่งหน้าขนมปัง!$C:$C,'รับ-จ่าย ประจำวัน'!$B281,เส้นแต่งหน้าขนมปัง!Y:Y)+SUMIF('วางแผนBC,CJ'!$C:$C,'รับ-จ่าย ประจำวัน'!$B281,'วางแผนBC,CJ'!Y:Y)+SUMIF(RD!$C:$C,'รับ-จ่าย ประจำวัน'!$B281,RD!Y:Y)+SUMIF('FG,ออนไล,คัดแยก'!$C:$C,'รับ-จ่าย ประจำวัน'!$B281,'FG,ออนไล,คัดแยก'!Y:Y)</f>
        <v>0</v>
      </c>
      <c r="BG281" s="16">
        <f>SUMIF(เตรียมส่วนผสม!$C:$C,'รับ-จ่าย ประจำวัน'!$B281,เตรียมส่วนผสม!Z:Z)+SUMIF(กวนไส้!$C:$C,'รับ-จ่าย ประจำวัน'!$B281,กวนไส้!Z:Z)+SUMIF(ผลิต1!$C:$C,'รับ-จ่าย ประจำวัน'!$B281,ผลิต1!Z:Z)+SUMIF(ผลิต2!$C:$C,'รับ-จ่าย ประจำวัน'!$B281,ผลิต2!Z:Z)+SUMIF(เส้นแต่งหน้าขนมเค้ก!$C:$C,'รับ-จ่าย ประจำวัน'!$B281,เส้นแต่งหน้าขนมเค้ก!Z:Z)+SUMIF(แพ็ค!$C:$C,'รับ-จ่าย ประจำวัน'!$B281,แพ็ค!Z:Z)+SUMIF(ธุรการ!$C:$C,'รับ-จ่าย ประจำวัน'!$B281,ธุรการ!Z:Z)+SUMIF(เส้นแต่งหน้าขนมปัง!$C:$C,'รับ-จ่าย ประจำวัน'!$B281,เส้นแต่งหน้าขนมปัง!Z:Z)+SUMIF('วางแผนBC,CJ'!$C:$C,'รับ-จ่าย ประจำวัน'!$B281,'วางแผนBC,CJ'!Z:Z)+SUMIF(RD!$C:$C,'รับ-จ่าย ประจำวัน'!$B281,RD!Z:Z)+SUMIF('FG,ออนไล,คัดแยก'!$C:$C,'รับ-จ่าย ประจำวัน'!$B281,'FG,ออนไล,คัดแยก'!Z:Z)</f>
        <v>0</v>
      </c>
      <c r="BH281" s="16">
        <f>SUMIF(เตรียมส่วนผสม!$C:$C,'รับ-จ่าย ประจำวัน'!$B281,เตรียมส่วนผสม!AA:AA)+SUMIF(กวนไส้!$C:$C,'รับ-จ่าย ประจำวัน'!$B281,กวนไส้!AA:AA)+SUMIF(ผลิต1!$C:$C,'รับ-จ่าย ประจำวัน'!$B281,ผลิต1!AA:AA)+SUMIF(ผลิต2!$C:$C,'รับ-จ่าย ประจำวัน'!$B281,ผลิต2!AA:AA)+SUMIF(เส้นแต่งหน้าขนมเค้ก!$C:$C,'รับ-จ่าย ประจำวัน'!$B281,เส้นแต่งหน้าขนมเค้ก!AA:AA)+SUMIF(แพ็ค!$C:$C,'รับ-จ่าย ประจำวัน'!$B281,แพ็ค!AA:AA)+SUMIF(ธุรการ!$C:$C,'รับ-จ่าย ประจำวัน'!$B281,ธุรการ!AA:AA)+SUMIF(เส้นแต่งหน้าขนมปัง!$C:$C,'รับ-จ่าย ประจำวัน'!$B281,เส้นแต่งหน้าขนมปัง!AA:AA)+SUMIF('วางแผนBC,CJ'!$C:$C,'รับ-จ่าย ประจำวัน'!$B281,'วางแผนBC,CJ'!AA:AA)+SUMIF(RD!$C:$C,'รับ-จ่าย ประจำวัน'!$B281,RD!AA:AA)+SUMIF('FG,ออนไล,คัดแยก'!$C:$C,'รับ-จ่าย ประจำวัน'!$B281,'FG,ออนไล,คัดแยก'!AA:AA)</f>
        <v>0</v>
      </c>
      <c r="BI281" s="16">
        <f>SUMIF(เตรียมส่วนผสม!$C:$C,'รับ-จ่าย ประจำวัน'!$B281,เตรียมส่วนผสม!AB:AB)+SUMIF(กวนไส้!$C:$C,'รับ-จ่าย ประจำวัน'!$B281,กวนไส้!AB:AB)+SUMIF(ผลิต1!$C:$C,'รับ-จ่าย ประจำวัน'!$B281,ผลิต1!AB:AB)+SUMIF(ผลิต2!$C:$C,'รับ-จ่าย ประจำวัน'!$B281,ผลิต2!AB:AB)+SUMIF(เส้นแต่งหน้าขนมเค้ก!$C:$C,'รับ-จ่าย ประจำวัน'!$B281,เส้นแต่งหน้าขนมเค้ก!AB:AB)+SUMIF(แพ็ค!$C:$C,'รับ-จ่าย ประจำวัน'!$B281,แพ็ค!AB:AB)+SUMIF(ธุรการ!$C:$C,'รับ-จ่าย ประจำวัน'!$B281,ธุรการ!AB:AB)+SUMIF(เส้นแต่งหน้าขนมปัง!$C:$C,'รับ-จ่าย ประจำวัน'!$B281,เส้นแต่งหน้าขนมปัง!AB:AB)+SUMIF('วางแผนBC,CJ'!$C:$C,'รับ-จ่าย ประจำวัน'!$B281,'วางแผนBC,CJ'!AB:AB)+SUMIF(RD!$C:$C,'รับ-จ่าย ประจำวัน'!$B281,RD!AB:AB)+SUMIF('FG,ออนไล,คัดแยก'!$C:$C,'รับ-จ่าย ประจำวัน'!$B281,'FG,ออนไล,คัดแยก'!AB:AB)</f>
        <v>0</v>
      </c>
      <c r="BJ281" s="16">
        <f>SUMIF(เตรียมส่วนผสม!$C:$C,'รับ-จ่าย ประจำวัน'!$B281,เตรียมส่วนผสม!AC:AC)+SUMIF(กวนไส้!$C:$C,'รับ-จ่าย ประจำวัน'!$B281,กวนไส้!AC:AC)+SUMIF(ผลิต1!$C:$C,'รับ-จ่าย ประจำวัน'!$B281,ผลิต1!AC:AC)+SUMIF(ผลิต2!$C:$C,'รับ-จ่าย ประจำวัน'!$B281,ผลิต2!AC:AC)+SUMIF(เส้นแต่งหน้าขนมเค้ก!$C:$C,'รับ-จ่าย ประจำวัน'!$B281,เส้นแต่งหน้าขนมเค้ก!AC:AC)+SUMIF(แพ็ค!$C:$C,'รับ-จ่าย ประจำวัน'!$B281,แพ็ค!AC:AC)+SUMIF(ธุรการ!$C:$C,'รับ-จ่าย ประจำวัน'!$B281,ธุรการ!AC:AC)+SUMIF(เส้นแต่งหน้าขนมปัง!$C:$C,'รับ-จ่าย ประจำวัน'!$B281,เส้นแต่งหน้าขนมปัง!AC:AC)+SUMIF('วางแผนBC,CJ'!$C:$C,'รับ-จ่าย ประจำวัน'!$B281,'วางแผนBC,CJ'!AC:AC)+SUMIF(RD!$C:$C,'รับ-จ่าย ประจำวัน'!$B281,RD!AC:AC)+SUMIF('FG,ออนไล,คัดแยก'!$C:$C,'รับ-จ่าย ประจำวัน'!$B281,'FG,ออนไล,คัดแยก'!AC:AC)</f>
        <v>0</v>
      </c>
      <c r="BK281" s="16">
        <f>SUMIF(เตรียมส่วนผสม!$C:$C,'รับ-จ่าย ประจำวัน'!$B281,เตรียมส่วนผสม!AD:AD)+SUMIF(กวนไส้!$C:$C,'รับ-จ่าย ประจำวัน'!$B281,กวนไส้!AD:AD)+SUMIF(ผลิต1!$C:$C,'รับ-จ่าย ประจำวัน'!$B281,ผลิต1!AD:AD)+SUMIF(ผลิต2!$C:$C,'รับ-จ่าย ประจำวัน'!$B281,ผลิต2!AD:AD)+SUMIF(เส้นแต่งหน้าขนมเค้ก!$C:$C,'รับ-จ่าย ประจำวัน'!$B281,เส้นแต่งหน้าขนมเค้ก!AD:AD)+SUMIF(แพ็ค!$C:$C,'รับ-จ่าย ประจำวัน'!$B281,แพ็ค!AD:AD)+SUMIF(ธุรการ!$C:$C,'รับ-จ่าย ประจำวัน'!$B281,ธุรการ!AD:AD)+SUMIF(เส้นแต่งหน้าขนมปัง!$C:$C,'รับ-จ่าย ประจำวัน'!$B281,เส้นแต่งหน้าขนมปัง!AD:AD)+SUMIF('วางแผนBC,CJ'!$C:$C,'รับ-จ่าย ประจำวัน'!$B281,'วางแผนBC,CJ'!AD:AD)+SUMIF(RD!$C:$C,'รับ-จ่าย ประจำวัน'!$B281,RD!AD:AD)+SUMIF('FG,ออนไล,คัดแยก'!$C:$C,'รับ-จ่าย ประจำวัน'!$B281,'FG,ออนไล,คัดแยก'!AD:AD)</f>
        <v>0</v>
      </c>
      <c r="BL281" s="16">
        <f>SUMIF(เตรียมส่วนผสม!$C:$C,'รับ-จ่าย ประจำวัน'!$B281,เตรียมส่วนผสม!AE:AE)+SUMIF(กวนไส้!$C:$C,'รับ-จ่าย ประจำวัน'!$B281,กวนไส้!AE:AE)+SUMIF(ผลิต1!$C:$C,'รับ-จ่าย ประจำวัน'!$B281,ผลิต1!AE:AE)+SUMIF(ผลิต2!$C:$C,'รับ-จ่าย ประจำวัน'!$B281,ผลิต2!AE:AE)+SUMIF(เส้นแต่งหน้าขนมเค้ก!$C:$C,'รับ-จ่าย ประจำวัน'!$B281,เส้นแต่งหน้าขนมเค้ก!AE:AE)+SUMIF(แพ็ค!$C:$C,'รับ-จ่าย ประจำวัน'!$B281,แพ็ค!AE:AE)+SUMIF(ธุรการ!$C:$C,'รับ-จ่าย ประจำวัน'!$B281,ธุรการ!AE:AE)+SUMIF(เส้นแต่งหน้าขนมปัง!$C:$C,'รับ-จ่าย ประจำวัน'!$B281,เส้นแต่งหน้าขนมปัง!AE:AE)+SUMIF('วางแผนBC,CJ'!$C:$C,'รับ-จ่าย ประจำวัน'!$B281,'วางแผนBC,CJ'!AE:AE)+SUMIF(RD!$C:$C,'รับ-จ่าย ประจำวัน'!$B281,RD!AE:AE)+SUMIF('FG,ออนไล,คัดแยก'!$C:$C,'รับ-จ่าย ประจำวัน'!$B281,'FG,ออนไล,คัดแยก'!AE:AE)</f>
        <v>0</v>
      </c>
      <c r="BM281" s="16">
        <f>SUMIF(เตรียมส่วนผสม!$C:$C,'รับ-จ่าย ประจำวัน'!$B281,เตรียมส่วนผสม!AF:AF)+SUMIF(กวนไส้!$C:$C,'รับ-จ่าย ประจำวัน'!$B281,กวนไส้!AF:AF)+SUMIF(ผลิต1!$C:$C,'รับ-จ่าย ประจำวัน'!$B281,ผลิต1!AF:AF)+SUMIF(ผลิต2!$C:$C,'รับ-จ่าย ประจำวัน'!$B281,ผลิต2!AF:AF)+SUMIF(เส้นแต่งหน้าขนมเค้ก!$C:$C,'รับ-จ่าย ประจำวัน'!$B281,เส้นแต่งหน้าขนมเค้ก!AF:AF)+SUMIF(แพ็ค!$C:$C,'รับ-จ่าย ประจำวัน'!$B281,แพ็ค!AF:AF)+SUMIF(ธุรการ!$C:$C,'รับ-จ่าย ประจำวัน'!$B281,ธุรการ!AF:AF)+SUMIF(เส้นแต่งหน้าขนมปัง!$C:$C,'รับ-จ่าย ประจำวัน'!$B281,เส้นแต่งหน้าขนมปัง!AF:AF)+SUMIF('วางแผนBC,CJ'!$C:$C,'รับ-จ่าย ประจำวัน'!$B281,'วางแผนBC,CJ'!AF:AF)+SUMIF(RD!$C:$C,'รับ-จ่าย ประจำวัน'!$B281,RD!AF:AF)+SUMIF('FG,ออนไล,คัดแยก'!$C:$C,'รับ-จ่าย ประจำวัน'!$B281,'FG,ออนไล,คัดแยก'!AF:AF)</f>
        <v>0</v>
      </c>
      <c r="BN281" s="16">
        <f>SUMIF(เตรียมส่วนผสม!$C:$C,'รับ-จ่าย ประจำวัน'!$B281,เตรียมส่วนผสม!AG:AG)+SUMIF(กวนไส้!$C:$C,'รับ-จ่าย ประจำวัน'!$B281,กวนไส้!AG:AG)+SUMIF(ผลิต1!$C:$C,'รับ-จ่าย ประจำวัน'!$B281,ผลิต1!AG:AG)+SUMIF(ผลิต2!$C:$C,'รับ-จ่าย ประจำวัน'!$B281,ผลิต2!AG:AG)+SUMIF(เส้นแต่งหน้าขนมเค้ก!$C:$C,'รับ-จ่าย ประจำวัน'!$B281,เส้นแต่งหน้าขนมเค้ก!AG:AG)+SUMIF(แพ็ค!$C:$C,'รับ-จ่าย ประจำวัน'!$B281,แพ็ค!AG:AG)+SUMIF(ธุรการ!$C:$C,'รับ-จ่าย ประจำวัน'!$B281,ธุรการ!AG:AG)+SUMIF(เส้นแต่งหน้าขนมปัง!$C:$C,'รับ-จ่าย ประจำวัน'!$B281,เส้นแต่งหน้าขนมปัง!AG:AG)+SUMIF('วางแผนBC,CJ'!$C:$C,'รับ-จ่าย ประจำวัน'!$B281,'วางแผนBC,CJ'!AG:AG)+SUMIF(RD!$C:$C,'รับ-จ่าย ประจำวัน'!$B281,RD!AG:AG)+SUMIF('FG,ออนไล,คัดแยก'!$C:$C,'รับ-จ่าย ประจำวัน'!$B281,'FG,ออนไล,คัดแยก'!AG:AG)</f>
        <v>0</v>
      </c>
      <c r="BO281" s="16">
        <f>SUMIF(เตรียมส่วนผสม!$C:$C,'รับ-จ่าย ประจำวัน'!$B281,เตรียมส่วนผสม!AH:AH)+SUMIF(กวนไส้!$C:$C,'รับ-จ่าย ประจำวัน'!$B281,กวนไส้!AH:AH)+SUMIF(ผลิต1!$C:$C,'รับ-จ่าย ประจำวัน'!$B281,ผลิต1!AH:AH)+SUMIF(ผลิต2!$C:$C,'รับ-จ่าย ประจำวัน'!$B281,ผลิต2!AH:AH)+SUMIF(เส้นแต่งหน้าขนมเค้ก!$C:$C,'รับ-จ่าย ประจำวัน'!$B281,เส้นแต่งหน้าขนมเค้ก!AH:AH)+SUMIF(แพ็ค!$C:$C,'รับ-จ่าย ประจำวัน'!$B281,แพ็ค!AH:AH)+SUMIF(ธุรการ!$C:$C,'รับ-จ่าย ประจำวัน'!$B281,ธุรการ!AH:AH)+SUMIF(เส้นแต่งหน้าขนมปัง!$C:$C,'รับ-จ่าย ประจำวัน'!$B281,เส้นแต่งหน้าขนมปัง!AH:AH)+SUMIF('วางแผนBC,CJ'!$C:$C,'รับ-จ่าย ประจำวัน'!$B281,'วางแผนBC,CJ'!AH:AH)+SUMIF(RD!$C:$C,'รับ-จ่าย ประจำวัน'!$B281,RD!AH:AH)+SUMIF('FG,ออนไล,คัดแยก'!$C:$C,'รับ-จ่าย ประจำวัน'!$B281,'FG,ออนไล,คัดแยก'!AH:AH)</f>
        <v>0</v>
      </c>
      <c r="BP281" s="16">
        <f>SUMIF(เตรียมส่วนผสม!$C:$C,'รับ-จ่าย ประจำวัน'!$B281,เตรียมส่วนผสม!AI:AI)+SUMIF(กวนไส้!$C:$C,'รับ-จ่าย ประจำวัน'!$B281,กวนไส้!AI:AI)+SUMIF(ผลิต1!$C:$C,'รับ-จ่าย ประจำวัน'!$B281,ผลิต1!AI:AI)+SUMIF(ผลิต2!$C:$C,'รับ-จ่าย ประจำวัน'!$B281,ผลิต2!AI:AI)+SUMIF(เส้นแต่งหน้าขนมเค้ก!$C:$C,'รับ-จ่าย ประจำวัน'!$B281,เส้นแต่งหน้าขนมเค้ก!AI:AI)+SUMIF(แพ็ค!$C:$C,'รับ-จ่าย ประจำวัน'!$B281,แพ็ค!AI:AI)+SUMIF(ธุรการ!$C:$C,'รับ-จ่าย ประจำวัน'!$B281,ธุรการ!AI:AI)+SUMIF(เส้นแต่งหน้าขนมปัง!$C:$C,'รับ-จ่าย ประจำวัน'!$B281,เส้นแต่งหน้าขนมปัง!AI:AI)+SUMIF('วางแผนBC,CJ'!$C:$C,'รับ-จ่าย ประจำวัน'!$B281,'วางแผนBC,CJ'!AI:AI)+SUMIF(RD!$C:$C,'รับ-จ่าย ประจำวัน'!$B281,RD!AI:AI)+SUMIF('FG,ออนไล,คัดแยก'!$C:$C,'รับ-จ่าย ประจำวัน'!$B281,'FG,ออนไล,คัดแยก'!AI:AI)</f>
        <v>0</v>
      </c>
      <c r="BQ281" s="16">
        <f>SUMIF(เตรียมส่วนผสม!$C:$C,'รับ-จ่าย ประจำวัน'!$B281,เตรียมส่วนผสม!AJ:AJ)+SUMIF(กวนไส้!$C:$C,'รับ-จ่าย ประจำวัน'!$B281,กวนไส้!AJ:AJ)+SUMIF(ผลิต1!$C:$C,'รับ-จ่าย ประจำวัน'!$B281,ผลิต1!AJ:AJ)+SUMIF(ผลิต2!$C:$C,'รับ-จ่าย ประจำวัน'!$B281,ผลิต2!AJ:AJ)+SUMIF(เส้นแต่งหน้าขนมเค้ก!$C:$C,'รับ-จ่าย ประจำวัน'!$B281,เส้นแต่งหน้าขนมเค้ก!AJ:AJ)+SUMIF(แพ็ค!$C:$C,'รับ-จ่าย ประจำวัน'!$B281,แพ็ค!AJ:AJ)+SUMIF(ธุรการ!$C:$C,'รับ-จ่าย ประจำวัน'!$B281,ธุรการ!AJ:AJ)+SUMIF(เส้นแต่งหน้าขนมปัง!$C:$C,'รับ-จ่าย ประจำวัน'!$B281,เส้นแต่งหน้าขนมปัง!AJ:AJ)+SUMIF('วางแผนBC,CJ'!$C:$C,'รับ-จ่าย ประจำวัน'!$B281,'วางแผนBC,CJ'!AJ:AJ)+SUMIF(RD!$C:$C,'รับ-จ่าย ประจำวัน'!$B281,RD!AJ:AJ)+SUMIF('FG,ออนไล,คัดแยก'!$C:$C,'รับ-จ่าย ประจำวัน'!$B281,'FG,ออนไล,คัดแยก'!AJ:AJ)</f>
        <v>0</v>
      </c>
      <c r="BR281" s="16">
        <f>SUMIF(เตรียมส่วนผสม!$C:$C,'รับ-จ่าย ประจำวัน'!$B281,เตรียมส่วนผสม!AK:AK)+SUMIF(กวนไส้!$C:$C,'รับ-จ่าย ประจำวัน'!$B281,กวนไส้!AK:AK)+SUMIF(ผลิต1!$C:$C,'รับ-จ่าย ประจำวัน'!$B281,ผลิต1!AK:AK)+SUMIF(ผลิต2!$C:$C,'รับ-จ่าย ประจำวัน'!$B281,ผลิต2!AK:AK)+SUMIF(เส้นแต่งหน้าขนมเค้ก!$C:$C,'รับ-จ่าย ประจำวัน'!$B281,เส้นแต่งหน้าขนมเค้ก!AK:AK)+SUMIF(แพ็ค!$C:$C,'รับ-จ่าย ประจำวัน'!$B281,แพ็ค!AK:AK)+SUMIF(ธุรการ!$C:$C,'รับ-จ่าย ประจำวัน'!$B281,ธุรการ!AK:AK)+SUMIF(เส้นแต่งหน้าขนมปัง!$C:$C,'รับ-จ่าย ประจำวัน'!$B281,เส้นแต่งหน้าขนมปัง!AK:AK)+SUMIF('วางแผนBC,CJ'!$C:$C,'รับ-จ่าย ประจำวัน'!$B281,'วางแผนBC,CJ'!AK:AK)+SUMIF(RD!$C:$C,'รับ-จ่าย ประจำวัน'!$B281,RD!AK:AK)+SUMIF('FG,ออนไล,คัดแยก'!$C:$C,'รับ-จ่าย ประจำวัน'!$B281,'FG,ออนไล,คัดแยก'!AK:AK)</f>
        <v>0</v>
      </c>
      <c r="BS281" s="16">
        <f>SUMIF(เตรียมส่วนผสม!$C:$C,'รับ-จ่าย ประจำวัน'!$B281,เตรียมส่วนผสม!AL:AL)+SUMIF(กวนไส้!$C:$C,'รับ-จ่าย ประจำวัน'!$B281,กวนไส้!AL:AL)+SUMIF(ผลิต1!$C:$C,'รับ-จ่าย ประจำวัน'!$B281,ผลิต1!AL:AL)+SUMIF(ผลิต2!$C:$C,'รับ-จ่าย ประจำวัน'!$B281,ผลิต2!AL:AL)+SUMIF(เส้นแต่งหน้าขนมเค้ก!$C:$C,'รับ-จ่าย ประจำวัน'!$B281,เส้นแต่งหน้าขนมเค้ก!AL:AL)+SUMIF(แพ็ค!$C:$C,'รับ-จ่าย ประจำวัน'!$B281,แพ็ค!AL:AL)+SUMIF(ธุรการ!$C:$C,'รับ-จ่าย ประจำวัน'!$B281,ธุรการ!AL:AL)+SUMIF(เส้นแต่งหน้าขนมปัง!$C:$C,'รับ-จ่าย ประจำวัน'!$B281,เส้นแต่งหน้าขนมปัง!AL:AL)+SUMIF('วางแผนBC,CJ'!$C:$C,'รับ-จ่าย ประจำวัน'!$B281,'วางแผนBC,CJ'!AL:AL)+SUMIF(RD!$C:$C,'รับ-จ่าย ประจำวัน'!$B281,RD!AL:AL)+SUMIF('FG,ออนไล,คัดแยก'!$C:$C,'รับ-จ่าย ประจำวัน'!$B281,'FG,ออนไล,คัดแยก'!AL:AL)</f>
        <v>0</v>
      </c>
      <c r="BT281" s="18">
        <f t="shared" si="60"/>
        <v>0</v>
      </c>
      <c r="BU281" s="116"/>
      <c r="BV281" s="146">
        <f t="shared" si="61"/>
        <v>10000</v>
      </c>
      <c r="BW281" s="183">
        <v>30</v>
      </c>
      <c r="BX281" s="172">
        <f t="shared" si="65"/>
        <v>0</v>
      </c>
      <c r="BY281" s="188" t="e">
        <f t="shared" si="63"/>
        <v>#DIV/0!</v>
      </c>
      <c r="BZ281" s="180" t="e">
        <f t="shared" ca="1" si="62"/>
        <v>#DIV/0!</v>
      </c>
      <c r="CA281" s="97"/>
      <c r="CB281" s="97"/>
      <c r="CC281" s="97"/>
      <c r="CD281" s="97"/>
      <c r="CE281" s="97"/>
      <c r="CF281" s="97"/>
      <c r="CG281" s="97"/>
      <c r="CH281" s="97"/>
      <c r="CI281" s="97"/>
      <c r="CJ281" s="94"/>
      <c r="CK281" s="9">
        <f t="shared" si="64"/>
        <v>10000</v>
      </c>
    </row>
    <row r="282" spans="1:89" hidden="1" x14ac:dyDescent="0.5">
      <c r="A282" s="149" t="s">
        <v>1099</v>
      </c>
      <c r="B282" s="34">
        <v>1023201030</v>
      </c>
      <c r="C282" s="10" t="s">
        <v>2095</v>
      </c>
      <c r="D282" s="135" t="s">
        <v>91</v>
      </c>
      <c r="E282" s="11">
        <v>0</v>
      </c>
      <c r="F282" s="75"/>
      <c r="G282" s="11" t="s">
        <v>62</v>
      </c>
      <c r="H282" s="12">
        <v>2404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3"/>
      <c r="AF282" s="13"/>
      <c r="AG282" s="13"/>
      <c r="AH282" s="13"/>
      <c r="AI282" s="14"/>
      <c r="AJ282" s="14"/>
      <c r="AK282" s="14"/>
      <c r="AL282" s="14"/>
      <c r="AM282" s="14"/>
      <c r="AN282" s="15">
        <f t="shared" si="59"/>
        <v>0</v>
      </c>
      <c r="AO282" s="16">
        <f>SUMIF(เตรียมส่วนผสม!$C:$C,'รับ-จ่าย ประจำวัน'!$B282,เตรียมส่วนผสม!H:H)+SUMIF(กวนไส้!$C:$C,'รับ-จ่าย ประจำวัน'!$B282,กวนไส้!H:H)+SUMIF(ผลิต1!$C:$C,'รับ-จ่าย ประจำวัน'!$B282,ผลิต1!H:H)+SUMIF(ผลิต2!$C:$C,'รับ-จ่าย ประจำวัน'!$B282,ผลิต2!H:H)+SUMIF(เส้นแต่งหน้าขนมเค้ก!$C:$C,'รับ-จ่าย ประจำวัน'!$B282,เส้นแต่งหน้าขนมเค้ก!H:H)+SUMIF(แพ็ค!$C:$C,'รับ-จ่าย ประจำวัน'!$B282,แพ็ค!H:H)+SUMIF(ธุรการ!$C:$C,'รับ-จ่าย ประจำวัน'!$B282,ธุรการ!H:H)+SUMIF(เส้นแต่งหน้าขนมปัง!$C:$C,'รับ-จ่าย ประจำวัน'!$B282,เส้นแต่งหน้าขนมปัง!H:H)+SUMIF('วางแผนBC,CJ'!$C:$C,'รับ-จ่าย ประจำวัน'!$B282,'วางแผนBC,CJ'!H:H)+SUMIF(RD!$C:$C,'รับ-จ่าย ประจำวัน'!$B282,RD!H:H)+SUMIF('FG,ออนไล,คัดแยก'!$C:$C,'รับ-จ่าย ประจำวัน'!$B282,'FG,ออนไล,คัดแยก'!H:H)</f>
        <v>0</v>
      </c>
      <c r="AP282" s="16">
        <f>SUMIF(เตรียมส่วนผสม!$C:$C,'รับ-จ่าย ประจำวัน'!$B282,เตรียมส่วนผสม!I:I)+SUMIF(กวนไส้!$C:$C,'รับ-จ่าย ประจำวัน'!$B282,กวนไส้!I:I)+SUMIF(ผลิต1!$C:$C,'รับ-จ่าย ประจำวัน'!$B282,ผลิต1!I:I)+SUMIF(ผลิต2!$C:$C,'รับ-จ่าย ประจำวัน'!$B282,ผลิต2!I:I)+SUMIF(เส้นแต่งหน้าขนมเค้ก!$C:$C,'รับ-จ่าย ประจำวัน'!$B282,เส้นแต่งหน้าขนมเค้ก!I:I)+SUMIF(แพ็ค!$C:$C,'รับ-จ่าย ประจำวัน'!$B282,แพ็ค!I:I)+SUMIF(ธุรการ!$C:$C,'รับ-จ่าย ประจำวัน'!$B282,ธุรการ!I:I)+SUMIF(เส้นแต่งหน้าขนมปัง!$C:$C,'รับ-จ่าย ประจำวัน'!$B282,เส้นแต่งหน้าขนมปัง!I:I)+SUMIF('วางแผนBC,CJ'!$C:$C,'รับ-จ่าย ประจำวัน'!$B282,'วางแผนBC,CJ'!I:I)+SUMIF(RD!$C:$C,'รับ-จ่าย ประจำวัน'!$B282,RD!I:I)+SUMIF('FG,ออนไล,คัดแยก'!$C:$C,'รับ-จ่าย ประจำวัน'!$B282,'FG,ออนไล,คัดแยก'!I:I)</f>
        <v>0</v>
      </c>
      <c r="AQ282" s="16">
        <f>SUMIF(เตรียมส่วนผสม!$C:$C,'รับ-จ่าย ประจำวัน'!$B282,เตรียมส่วนผสม!J:J)+SUMIF(กวนไส้!$C:$C,'รับ-จ่าย ประจำวัน'!$B282,กวนไส้!J:J)+SUMIF(ผลิต1!$C:$C,'รับ-จ่าย ประจำวัน'!$B282,ผลิต1!J:J)+SUMIF(ผลิต2!$C:$C,'รับ-จ่าย ประจำวัน'!$B282,ผลิต2!J:J)+SUMIF(เส้นแต่งหน้าขนมเค้ก!$C:$C,'รับ-จ่าย ประจำวัน'!$B282,เส้นแต่งหน้าขนมเค้ก!J:J)+SUMIF(แพ็ค!$C:$C,'รับ-จ่าย ประจำวัน'!$B282,แพ็ค!J:J)+SUMIF(ธุรการ!$C:$C,'รับ-จ่าย ประจำวัน'!$B282,ธุรการ!J:J)+SUMIF(เส้นแต่งหน้าขนมปัง!$C:$C,'รับ-จ่าย ประจำวัน'!$B282,เส้นแต่งหน้าขนมปัง!J:J)+SUMIF('วางแผนBC,CJ'!$C:$C,'รับ-จ่าย ประจำวัน'!$B282,'วางแผนBC,CJ'!J:J)+SUMIF(RD!$C:$C,'รับ-จ่าย ประจำวัน'!$B282,RD!J:J)+SUMIF('FG,ออนไล,คัดแยก'!$C:$C,'รับ-จ่าย ประจำวัน'!$B282,'FG,ออนไล,คัดแยก'!J:J)</f>
        <v>0</v>
      </c>
      <c r="AR282" s="16">
        <f>SUMIF(เตรียมส่วนผสม!$C:$C,'รับ-จ่าย ประจำวัน'!$B282,เตรียมส่วนผสม!K:K)+SUMIF(กวนไส้!$C:$C,'รับ-จ่าย ประจำวัน'!$B282,กวนไส้!K:K)+SUMIF(ผลิต1!$C:$C,'รับ-จ่าย ประจำวัน'!$B282,ผลิต1!K:K)+SUMIF(ผลิต2!$C:$C,'รับ-จ่าย ประจำวัน'!$B282,ผลิต2!K:K)+SUMIF(เส้นแต่งหน้าขนมเค้ก!$C:$C,'รับ-จ่าย ประจำวัน'!$B282,เส้นแต่งหน้าขนมเค้ก!K:K)+SUMIF(แพ็ค!$C:$C,'รับ-จ่าย ประจำวัน'!$B282,แพ็ค!K:K)+SUMIF(ธุรการ!$C:$C,'รับ-จ่าย ประจำวัน'!$B282,ธุรการ!K:K)+SUMIF(เส้นแต่งหน้าขนมปัง!$C:$C,'รับ-จ่าย ประจำวัน'!$B282,เส้นแต่งหน้าขนมปัง!K:K)+SUMIF('วางแผนBC,CJ'!$C:$C,'รับ-จ่าย ประจำวัน'!$B282,'วางแผนBC,CJ'!K:K)+SUMIF(RD!$C:$C,'รับ-จ่าย ประจำวัน'!$B282,RD!K:K)+SUMIF('FG,ออนไล,คัดแยก'!$C:$C,'รับ-จ่าย ประจำวัน'!$B282,'FG,ออนไล,คัดแยก'!K:K)</f>
        <v>0</v>
      </c>
      <c r="AS282" s="16">
        <f>SUMIF(เตรียมส่วนผสม!$C:$C,'รับ-จ่าย ประจำวัน'!$B282,เตรียมส่วนผสม!L:L)+SUMIF(กวนไส้!$C:$C,'รับ-จ่าย ประจำวัน'!$B282,กวนไส้!L:L)+SUMIF(ผลิต1!$C:$C,'รับ-จ่าย ประจำวัน'!$B282,ผลิต1!L:L)+SUMIF(ผลิต2!$C:$C,'รับ-จ่าย ประจำวัน'!$B282,ผลิต2!L:L)+SUMIF(เส้นแต่งหน้าขนมเค้ก!$C:$C,'รับ-จ่าย ประจำวัน'!$B282,เส้นแต่งหน้าขนมเค้ก!L:L)+SUMIF(แพ็ค!$C:$C,'รับ-จ่าย ประจำวัน'!$B282,แพ็ค!L:L)+SUMIF(ธุรการ!$C:$C,'รับ-จ่าย ประจำวัน'!$B282,ธุรการ!L:L)+SUMIF(เส้นแต่งหน้าขนมปัง!$C:$C,'รับ-จ่าย ประจำวัน'!$B282,เส้นแต่งหน้าขนมปัง!L:L)+SUMIF('วางแผนBC,CJ'!$C:$C,'รับ-จ่าย ประจำวัน'!$B282,'วางแผนBC,CJ'!L:L)+SUMIF(RD!$C:$C,'รับ-จ่าย ประจำวัน'!$B282,RD!L:L)+SUMIF('FG,ออนไล,คัดแยก'!$C:$C,'รับ-จ่าย ประจำวัน'!$B282,'FG,ออนไล,คัดแยก'!L:L)</f>
        <v>0</v>
      </c>
      <c r="AT282" s="16">
        <f>SUMIF(เตรียมส่วนผสม!$C:$C,'รับ-จ่าย ประจำวัน'!$B282,เตรียมส่วนผสม!M:M)+SUMIF(กวนไส้!$C:$C,'รับ-จ่าย ประจำวัน'!$B282,กวนไส้!M:M)+SUMIF(ผลิต1!$C:$C,'รับ-จ่าย ประจำวัน'!$B282,ผลิต1!M:M)+SUMIF(ผลิต2!$C:$C,'รับ-จ่าย ประจำวัน'!$B282,ผลิต2!M:M)+SUMIF(เส้นแต่งหน้าขนมเค้ก!$C:$C,'รับ-จ่าย ประจำวัน'!$B282,เส้นแต่งหน้าขนมเค้ก!M:M)+SUMIF(แพ็ค!$C:$C,'รับ-จ่าย ประจำวัน'!$B282,แพ็ค!M:M)+SUMIF(ธุรการ!$C:$C,'รับ-จ่าย ประจำวัน'!$B282,ธุรการ!M:M)+SUMIF(เส้นแต่งหน้าขนมปัง!$C:$C,'รับ-จ่าย ประจำวัน'!$B282,เส้นแต่งหน้าขนมปัง!M:M)+SUMIF('วางแผนBC,CJ'!$C:$C,'รับ-จ่าย ประจำวัน'!$B282,'วางแผนBC,CJ'!M:M)+SUMIF(RD!$C:$C,'รับ-จ่าย ประจำวัน'!$B282,RD!M:M)+SUMIF('FG,ออนไล,คัดแยก'!$C:$C,'รับ-จ่าย ประจำวัน'!$B282,'FG,ออนไล,คัดแยก'!M:M)</f>
        <v>0</v>
      </c>
      <c r="AU282" s="16">
        <f>SUMIF(เตรียมส่วนผสม!$C:$C,'รับ-จ่าย ประจำวัน'!$B282,เตรียมส่วนผสม!N:N)+SUMIF(กวนไส้!$C:$C,'รับ-จ่าย ประจำวัน'!$B282,กวนไส้!N:N)+SUMIF(ผลิต1!$C:$C,'รับ-จ่าย ประจำวัน'!$B282,ผลิต1!N:N)+SUMIF(ผลิต2!$C:$C,'รับ-จ่าย ประจำวัน'!$B282,ผลิต2!N:N)+SUMIF(เส้นแต่งหน้าขนมเค้ก!$C:$C,'รับ-จ่าย ประจำวัน'!$B282,เส้นแต่งหน้าขนมเค้ก!N:N)+SUMIF(แพ็ค!$C:$C,'รับ-จ่าย ประจำวัน'!$B282,แพ็ค!N:N)+SUMIF(ธุรการ!$C:$C,'รับ-จ่าย ประจำวัน'!$B282,ธุรการ!N:N)+SUMIF(เส้นแต่งหน้าขนมปัง!$C:$C,'รับ-จ่าย ประจำวัน'!$B282,เส้นแต่งหน้าขนมปัง!N:N)+SUMIF('วางแผนBC,CJ'!$C:$C,'รับ-จ่าย ประจำวัน'!$B282,'วางแผนBC,CJ'!N:N)+SUMIF(RD!$C:$C,'รับ-จ่าย ประจำวัน'!$B282,RD!N:N)+SUMIF('FG,ออนไล,คัดแยก'!$C:$C,'รับ-จ่าย ประจำวัน'!$B282,'FG,ออนไล,คัดแยก'!N:N)</f>
        <v>0</v>
      </c>
      <c r="AV282" s="16">
        <f>SUMIF(เตรียมส่วนผสม!$C:$C,'รับ-จ่าย ประจำวัน'!$B282,เตรียมส่วนผสม!O:O)+SUMIF(กวนไส้!$C:$C,'รับ-จ่าย ประจำวัน'!$B282,กวนไส้!O:O)+SUMIF(ผลิต1!$C:$C,'รับ-จ่าย ประจำวัน'!$B282,ผลิต1!O:O)+SUMIF(ผลิต2!$C:$C,'รับ-จ่าย ประจำวัน'!$B282,ผลิต2!O:O)+SUMIF(เส้นแต่งหน้าขนมเค้ก!$C:$C,'รับ-จ่าย ประจำวัน'!$B282,เส้นแต่งหน้าขนมเค้ก!O:O)+SUMIF(แพ็ค!$C:$C,'รับ-จ่าย ประจำวัน'!$B282,แพ็ค!O:O)+SUMIF(ธุรการ!$C:$C,'รับ-จ่าย ประจำวัน'!$B282,ธุรการ!O:O)+SUMIF(เส้นแต่งหน้าขนมปัง!$C:$C,'รับ-จ่าย ประจำวัน'!$B282,เส้นแต่งหน้าขนมปัง!O:O)+SUMIF('วางแผนBC,CJ'!$C:$C,'รับ-จ่าย ประจำวัน'!$B282,'วางแผนBC,CJ'!O:O)+SUMIF(RD!$C:$C,'รับ-จ่าย ประจำวัน'!$B282,RD!O:O)+SUMIF('FG,ออนไล,คัดแยก'!$C:$C,'รับ-จ่าย ประจำวัน'!$B282,'FG,ออนไล,คัดแยก'!O:O)</f>
        <v>0</v>
      </c>
      <c r="AW282" s="16">
        <f>SUMIF(เตรียมส่วนผสม!$C:$C,'รับ-จ่าย ประจำวัน'!$B282,เตรียมส่วนผสม!P:P)+SUMIF(กวนไส้!$C:$C,'รับ-จ่าย ประจำวัน'!$B282,กวนไส้!P:P)+SUMIF(ผลิต1!$C:$C,'รับ-จ่าย ประจำวัน'!$B282,ผลิต1!P:P)+SUMIF(ผลิต2!$C:$C,'รับ-จ่าย ประจำวัน'!$B282,ผลิต2!P:P)+SUMIF(เส้นแต่งหน้าขนมเค้ก!$C:$C,'รับ-จ่าย ประจำวัน'!$B282,เส้นแต่งหน้าขนมเค้ก!P:P)+SUMIF(แพ็ค!$C:$C,'รับ-จ่าย ประจำวัน'!$B282,แพ็ค!P:P)+SUMIF(ธุรการ!$C:$C,'รับ-จ่าย ประจำวัน'!$B282,ธุรการ!P:P)+SUMIF(เส้นแต่งหน้าขนมปัง!$C:$C,'รับ-จ่าย ประจำวัน'!$B282,เส้นแต่งหน้าขนมปัง!P:P)+SUMIF('วางแผนBC,CJ'!$C:$C,'รับ-จ่าย ประจำวัน'!$B282,'วางแผนBC,CJ'!P:P)+SUMIF(RD!$C:$C,'รับ-จ่าย ประจำวัน'!$B282,RD!P:P)+SUMIF('FG,ออนไล,คัดแยก'!$C:$C,'รับ-จ่าย ประจำวัน'!$B282,'FG,ออนไล,คัดแยก'!P:P)</f>
        <v>0</v>
      </c>
      <c r="AX282" s="16">
        <f>SUMIF(เตรียมส่วนผสม!$C:$C,'รับ-จ่าย ประจำวัน'!$B282,เตรียมส่วนผสม!Q:Q)+SUMIF(กวนไส้!$C:$C,'รับ-จ่าย ประจำวัน'!$B282,กวนไส้!Q:Q)+SUMIF(ผลิต1!$C:$C,'รับ-จ่าย ประจำวัน'!$B282,ผลิต1!Q:Q)+SUMIF(ผลิต2!$C:$C,'รับ-จ่าย ประจำวัน'!$B282,ผลิต2!Q:Q)+SUMIF(เส้นแต่งหน้าขนมเค้ก!$C:$C,'รับ-จ่าย ประจำวัน'!$B282,เส้นแต่งหน้าขนมเค้ก!Q:Q)+SUMIF(แพ็ค!$C:$C,'รับ-จ่าย ประจำวัน'!$B282,แพ็ค!Q:Q)+SUMIF(ธุรการ!$C:$C,'รับ-จ่าย ประจำวัน'!$B282,ธุรการ!Q:Q)+SUMIF(เส้นแต่งหน้าขนมปัง!$C:$C,'รับ-จ่าย ประจำวัน'!$B282,เส้นแต่งหน้าขนมปัง!Q:Q)+SUMIF('วางแผนBC,CJ'!$C:$C,'รับ-จ่าย ประจำวัน'!$B282,'วางแผนBC,CJ'!Q:Q)+SUMIF(RD!$C:$C,'รับ-จ่าย ประจำวัน'!$B282,RD!Q:Q)+SUMIF('FG,ออนไล,คัดแยก'!$C:$C,'รับ-จ่าย ประจำวัน'!$B282,'FG,ออนไล,คัดแยก'!Q:Q)</f>
        <v>0</v>
      </c>
      <c r="AY282" s="16">
        <f>SUMIF(เตรียมส่วนผสม!$C:$C,'รับ-จ่าย ประจำวัน'!$B282,เตรียมส่วนผสม!R:R)+SUMIF(กวนไส้!$C:$C,'รับ-จ่าย ประจำวัน'!$B282,กวนไส้!R:R)+SUMIF(ผลิต1!$C:$C,'รับ-จ่าย ประจำวัน'!$B282,ผลิต1!R:R)+SUMIF(ผลิต2!$C:$C,'รับ-จ่าย ประจำวัน'!$B282,ผลิต2!R:R)+SUMIF(เส้นแต่งหน้าขนมเค้ก!$C:$C,'รับ-จ่าย ประจำวัน'!$B282,เส้นแต่งหน้าขนมเค้ก!R:R)+SUMIF(แพ็ค!$C:$C,'รับ-จ่าย ประจำวัน'!$B282,แพ็ค!R:R)+SUMIF(ธุรการ!$C:$C,'รับ-จ่าย ประจำวัน'!$B282,ธุรการ!R:R)+SUMIF(เส้นแต่งหน้าขนมปัง!$C:$C,'รับ-จ่าย ประจำวัน'!$B282,เส้นแต่งหน้าขนมปัง!R:R)+SUMIF('วางแผนBC,CJ'!$C:$C,'รับ-จ่าย ประจำวัน'!$B282,'วางแผนBC,CJ'!R:R)+SUMIF(RD!$C:$C,'รับ-จ่าย ประจำวัน'!$B282,RD!R:R)+SUMIF('FG,ออนไล,คัดแยก'!$C:$C,'รับ-จ่าย ประจำวัน'!$B282,'FG,ออนไล,คัดแยก'!R:R)</f>
        <v>0</v>
      </c>
      <c r="AZ282" s="16">
        <f>SUMIF(เตรียมส่วนผสม!$C:$C,'รับ-จ่าย ประจำวัน'!$B282,เตรียมส่วนผสม!S:S)+SUMIF(กวนไส้!$C:$C,'รับ-จ่าย ประจำวัน'!$B282,กวนไส้!S:S)+SUMIF(ผลิต1!$C:$C,'รับ-จ่าย ประจำวัน'!$B282,ผลิต1!S:S)+SUMIF(ผลิต2!$C:$C,'รับ-จ่าย ประจำวัน'!$B282,ผลิต2!S:S)+SUMIF(เส้นแต่งหน้าขนมเค้ก!$C:$C,'รับ-จ่าย ประจำวัน'!$B282,เส้นแต่งหน้าขนมเค้ก!S:S)+SUMIF(แพ็ค!$C:$C,'รับ-จ่าย ประจำวัน'!$B282,แพ็ค!S:S)+SUMIF(ธุรการ!$C:$C,'รับ-จ่าย ประจำวัน'!$B282,ธุรการ!S:S)+SUMIF(เส้นแต่งหน้าขนมปัง!$C:$C,'รับ-จ่าย ประจำวัน'!$B282,เส้นแต่งหน้าขนมปัง!S:S)+SUMIF('วางแผนBC,CJ'!$C:$C,'รับ-จ่าย ประจำวัน'!$B282,'วางแผนBC,CJ'!S:S)+SUMIF(RD!$C:$C,'รับ-จ่าย ประจำวัน'!$B282,RD!S:S)+SUMIF('FG,ออนไล,คัดแยก'!$C:$C,'รับ-จ่าย ประจำวัน'!$B282,'FG,ออนไล,คัดแยก'!S:S)</f>
        <v>0</v>
      </c>
      <c r="BA282" s="16">
        <f>SUMIF(เตรียมส่วนผสม!$C:$C,'รับ-จ่าย ประจำวัน'!$B282,เตรียมส่วนผสม!T:T)+SUMIF(กวนไส้!$C:$C,'รับ-จ่าย ประจำวัน'!$B282,กวนไส้!T:T)+SUMIF(ผลิต1!$C:$C,'รับ-จ่าย ประจำวัน'!$B282,ผลิต1!T:T)+SUMIF(ผลิต2!$C:$C,'รับ-จ่าย ประจำวัน'!$B282,ผลิต2!T:T)+SUMIF(เส้นแต่งหน้าขนมเค้ก!$C:$C,'รับ-จ่าย ประจำวัน'!$B282,เส้นแต่งหน้าขนมเค้ก!T:T)+SUMIF(แพ็ค!$C:$C,'รับ-จ่าย ประจำวัน'!$B282,แพ็ค!T:T)+SUMIF(ธุรการ!$C:$C,'รับ-จ่าย ประจำวัน'!$B282,ธุรการ!T:T)+SUMIF(เส้นแต่งหน้าขนมปัง!$C:$C,'รับ-จ่าย ประจำวัน'!$B282,เส้นแต่งหน้าขนมปัง!T:T)+SUMIF('วางแผนBC,CJ'!$C:$C,'รับ-จ่าย ประจำวัน'!$B282,'วางแผนBC,CJ'!T:T)+SUMIF(RD!$C:$C,'รับ-จ่าย ประจำวัน'!$B282,RD!T:T)+SUMIF('FG,ออนไล,คัดแยก'!$C:$C,'รับ-จ่าย ประจำวัน'!$B282,'FG,ออนไล,คัดแยก'!T:T)</f>
        <v>0</v>
      </c>
      <c r="BB282" s="16">
        <f>SUMIF(เตรียมส่วนผสม!$C:$C,'รับ-จ่าย ประจำวัน'!$B282,เตรียมส่วนผสม!U:U)+SUMIF(กวนไส้!$C:$C,'รับ-จ่าย ประจำวัน'!$B282,กวนไส้!U:U)+SUMIF(ผลิต1!$C:$C,'รับ-จ่าย ประจำวัน'!$B282,ผลิต1!U:U)+SUMIF(ผลิต2!$C:$C,'รับ-จ่าย ประจำวัน'!$B282,ผลิต2!U:U)+SUMIF(เส้นแต่งหน้าขนมเค้ก!$C:$C,'รับ-จ่าย ประจำวัน'!$B282,เส้นแต่งหน้าขนมเค้ก!U:U)+SUMIF(แพ็ค!$C:$C,'รับ-จ่าย ประจำวัน'!$B282,แพ็ค!U:U)+SUMIF(ธุรการ!$C:$C,'รับ-จ่าย ประจำวัน'!$B282,ธุรการ!U:U)+SUMIF(เส้นแต่งหน้าขนมปัง!$C:$C,'รับ-จ่าย ประจำวัน'!$B282,เส้นแต่งหน้าขนมปัง!U:U)+SUMIF('วางแผนBC,CJ'!$C:$C,'รับ-จ่าย ประจำวัน'!$B282,'วางแผนBC,CJ'!U:U)+SUMIF(RD!$C:$C,'รับ-จ่าย ประจำวัน'!$B282,RD!U:U)+SUMIF('FG,ออนไล,คัดแยก'!$C:$C,'รับ-จ่าย ประจำวัน'!$B282,'FG,ออนไล,คัดแยก'!U:U)</f>
        <v>0</v>
      </c>
      <c r="BC282" s="16">
        <f>SUMIF(เตรียมส่วนผสม!$C:$C,'รับ-จ่าย ประจำวัน'!$B282,เตรียมส่วนผสม!V:V)+SUMIF(กวนไส้!$C:$C,'รับ-จ่าย ประจำวัน'!$B282,กวนไส้!V:V)+SUMIF(ผลิต1!$C:$C,'รับ-จ่าย ประจำวัน'!$B282,ผลิต1!V:V)+SUMIF(ผลิต2!$C:$C,'รับ-จ่าย ประจำวัน'!$B282,ผลิต2!V:V)+SUMIF(เส้นแต่งหน้าขนมเค้ก!$C:$C,'รับ-จ่าย ประจำวัน'!$B282,เส้นแต่งหน้าขนมเค้ก!V:V)+SUMIF(แพ็ค!$C:$C,'รับ-จ่าย ประจำวัน'!$B282,แพ็ค!V:V)+SUMIF(ธุรการ!$C:$C,'รับ-จ่าย ประจำวัน'!$B282,ธุรการ!V:V)+SUMIF(เส้นแต่งหน้าขนมปัง!$C:$C,'รับ-จ่าย ประจำวัน'!$B282,เส้นแต่งหน้าขนมปัง!V:V)+SUMIF('วางแผนBC,CJ'!$C:$C,'รับ-จ่าย ประจำวัน'!$B282,'วางแผนBC,CJ'!V:V)+SUMIF(RD!$C:$C,'รับ-จ่าย ประจำวัน'!$B282,RD!V:V)+SUMIF('FG,ออนไล,คัดแยก'!$C:$C,'รับ-จ่าย ประจำวัน'!$B282,'FG,ออนไล,คัดแยก'!V:V)</f>
        <v>0</v>
      </c>
      <c r="BD282" s="16">
        <f>SUMIF(เตรียมส่วนผสม!$C:$C,'รับ-จ่าย ประจำวัน'!$B282,เตรียมส่วนผสม!W:W)+SUMIF(กวนไส้!$C:$C,'รับ-จ่าย ประจำวัน'!$B282,กวนไส้!W:W)+SUMIF(ผลิต1!$C:$C,'รับ-จ่าย ประจำวัน'!$B282,ผลิต1!W:W)+SUMIF(ผลิต2!$C:$C,'รับ-จ่าย ประจำวัน'!$B282,ผลิต2!W:W)+SUMIF(เส้นแต่งหน้าขนมเค้ก!$C:$C,'รับ-จ่าย ประจำวัน'!$B282,เส้นแต่งหน้าขนมเค้ก!W:W)+SUMIF(แพ็ค!$C:$C,'รับ-จ่าย ประจำวัน'!$B282,แพ็ค!W:W)+SUMIF(ธุรการ!$C:$C,'รับ-จ่าย ประจำวัน'!$B282,ธุรการ!W:W)+SUMIF(เส้นแต่งหน้าขนมปัง!$C:$C,'รับ-จ่าย ประจำวัน'!$B282,เส้นแต่งหน้าขนมปัง!W:W)+SUMIF('วางแผนBC,CJ'!$C:$C,'รับ-จ่าย ประจำวัน'!$B282,'วางแผนBC,CJ'!W:W)+SUMIF(RD!$C:$C,'รับ-จ่าย ประจำวัน'!$B282,RD!W:W)+SUMIF('FG,ออนไล,คัดแยก'!$C:$C,'รับ-จ่าย ประจำวัน'!$B282,'FG,ออนไล,คัดแยก'!W:W)</f>
        <v>0</v>
      </c>
      <c r="BE282" s="16">
        <f>SUMIF(เตรียมส่วนผสม!$C:$C,'รับ-จ่าย ประจำวัน'!$B282,เตรียมส่วนผสม!X:X)+SUMIF(กวนไส้!$C:$C,'รับ-จ่าย ประจำวัน'!$B282,กวนไส้!X:X)+SUMIF(ผลิต1!$C:$C,'รับ-จ่าย ประจำวัน'!$B282,ผลิต1!X:X)+SUMIF(ผลิต2!$C:$C,'รับ-จ่าย ประจำวัน'!$B282,ผลิต2!X:X)+SUMIF(เส้นแต่งหน้าขนมเค้ก!$C:$C,'รับ-จ่าย ประจำวัน'!$B282,เส้นแต่งหน้าขนมเค้ก!X:X)+SUMIF(แพ็ค!$C:$C,'รับ-จ่าย ประจำวัน'!$B282,แพ็ค!X:X)+SUMIF(ธุรการ!$C:$C,'รับ-จ่าย ประจำวัน'!$B282,ธุรการ!X:X)+SUMIF(เส้นแต่งหน้าขนมปัง!$C:$C,'รับ-จ่าย ประจำวัน'!$B282,เส้นแต่งหน้าขนมปัง!X:X)+SUMIF('วางแผนBC,CJ'!$C:$C,'รับ-จ่าย ประจำวัน'!$B282,'วางแผนBC,CJ'!X:X)+SUMIF(RD!$C:$C,'รับ-จ่าย ประจำวัน'!$B282,RD!X:X)+SUMIF('FG,ออนไล,คัดแยก'!$C:$C,'รับ-จ่าย ประจำวัน'!$B282,'FG,ออนไล,คัดแยก'!X:X)</f>
        <v>0</v>
      </c>
      <c r="BF282" s="16">
        <f>SUMIF(เตรียมส่วนผสม!$C:$C,'รับ-จ่าย ประจำวัน'!$B282,เตรียมส่วนผสม!Y:Y)+SUMIF(กวนไส้!$C:$C,'รับ-จ่าย ประจำวัน'!$B282,กวนไส้!Y:Y)+SUMIF(ผลิต1!$C:$C,'รับ-จ่าย ประจำวัน'!$B282,ผลิต1!Y:Y)+SUMIF(ผลิต2!$C:$C,'รับ-จ่าย ประจำวัน'!$B282,ผลิต2!Y:Y)+SUMIF(เส้นแต่งหน้าขนมเค้ก!$C:$C,'รับ-จ่าย ประจำวัน'!$B282,เส้นแต่งหน้าขนมเค้ก!Y:Y)+SUMIF(แพ็ค!$C:$C,'รับ-จ่าย ประจำวัน'!$B282,แพ็ค!Y:Y)+SUMIF(ธุรการ!$C:$C,'รับ-จ่าย ประจำวัน'!$B282,ธุรการ!Y:Y)+SUMIF(เส้นแต่งหน้าขนมปัง!$C:$C,'รับ-จ่าย ประจำวัน'!$B282,เส้นแต่งหน้าขนมปัง!Y:Y)+SUMIF('วางแผนBC,CJ'!$C:$C,'รับ-จ่าย ประจำวัน'!$B282,'วางแผนBC,CJ'!Y:Y)+SUMIF(RD!$C:$C,'รับ-จ่าย ประจำวัน'!$B282,RD!Y:Y)+SUMIF('FG,ออนไล,คัดแยก'!$C:$C,'รับ-จ่าย ประจำวัน'!$B282,'FG,ออนไล,คัดแยก'!Y:Y)</f>
        <v>0</v>
      </c>
      <c r="BG282" s="16">
        <f>SUMIF(เตรียมส่วนผสม!$C:$C,'รับ-จ่าย ประจำวัน'!$B282,เตรียมส่วนผสม!Z:Z)+SUMIF(กวนไส้!$C:$C,'รับ-จ่าย ประจำวัน'!$B282,กวนไส้!Z:Z)+SUMIF(ผลิต1!$C:$C,'รับ-จ่าย ประจำวัน'!$B282,ผลิต1!Z:Z)+SUMIF(ผลิต2!$C:$C,'รับ-จ่าย ประจำวัน'!$B282,ผลิต2!Z:Z)+SUMIF(เส้นแต่งหน้าขนมเค้ก!$C:$C,'รับ-จ่าย ประจำวัน'!$B282,เส้นแต่งหน้าขนมเค้ก!Z:Z)+SUMIF(แพ็ค!$C:$C,'รับ-จ่าย ประจำวัน'!$B282,แพ็ค!Z:Z)+SUMIF(ธุรการ!$C:$C,'รับ-จ่าย ประจำวัน'!$B282,ธุรการ!Z:Z)+SUMIF(เส้นแต่งหน้าขนมปัง!$C:$C,'รับ-จ่าย ประจำวัน'!$B282,เส้นแต่งหน้าขนมปัง!Z:Z)+SUMIF('วางแผนBC,CJ'!$C:$C,'รับ-จ่าย ประจำวัน'!$B282,'วางแผนBC,CJ'!Z:Z)+SUMIF(RD!$C:$C,'รับ-จ่าย ประจำวัน'!$B282,RD!Z:Z)+SUMIF('FG,ออนไล,คัดแยก'!$C:$C,'รับ-จ่าย ประจำวัน'!$B282,'FG,ออนไล,คัดแยก'!Z:Z)</f>
        <v>0</v>
      </c>
      <c r="BH282" s="16">
        <f>SUMIF(เตรียมส่วนผสม!$C:$C,'รับ-จ่าย ประจำวัน'!$B282,เตรียมส่วนผสม!AA:AA)+SUMIF(กวนไส้!$C:$C,'รับ-จ่าย ประจำวัน'!$B282,กวนไส้!AA:AA)+SUMIF(ผลิต1!$C:$C,'รับ-จ่าย ประจำวัน'!$B282,ผลิต1!AA:AA)+SUMIF(ผลิต2!$C:$C,'รับ-จ่าย ประจำวัน'!$B282,ผลิต2!AA:AA)+SUMIF(เส้นแต่งหน้าขนมเค้ก!$C:$C,'รับ-จ่าย ประจำวัน'!$B282,เส้นแต่งหน้าขนมเค้ก!AA:AA)+SUMIF(แพ็ค!$C:$C,'รับ-จ่าย ประจำวัน'!$B282,แพ็ค!AA:AA)+SUMIF(ธุรการ!$C:$C,'รับ-จ่าย ประจำวัน'!$B282,ธุรการ!AA:AA)+SUMIF(เส้นแต่งหน้าขนมปัง!$C:$C,'รับ-จ่าย ประจำวัน'!$B282,เส้นแต่งหน้าขนมปัง!AA:AA)+SUMIF('วางแผนBC,CJ'!$C:$C,'รับ-จ่าย ประจำวัน'!$B282,'วางแผนBC,CJ'!AA:AA)+SUMIF(RD!$C:$C,'รับ-จ่าย ประจำวัน'!$B282,RD!AA:AA)+SUMIF('FG,ออนไล,คัดแยก'!$C:$C,'รับ-จ่าย ประจำวัน'!$B282,'FG,ออนไล,คัดแยก'!AA:AA)</f>
        <v>0</v>
      </c>
      <c r="BI282" s="16">
        <f>SUMIF(เตรียมส่วนผสม!$C:$C,'รับ-จ่าย ประจำวัน'!$B282,เตรียมส่วนผสม!AB:AB)+SUMIF(กวนไส้!$C:$C,'รับ-จ่าย ประจำวัน'!$B282,กวนไส้!AB:AB)+SUMIF(ผลิต1!$C:$C,'รับ-จ่าย ประจำวัน'!$B282,ผลิต1!AB:AB)+SUMIF(ผลิต2!$C:$C,'รับ-จ่าย ประจำวัน'!$B282,ผลิต2!AB:AB)+SUMIF(เส้นแต่งหน้าขนมเค้ก!$C:$C,'รับ-จ่าย ประจำวัน'!$B282,เส้นแต่งหน้าขนมเค้ก!AB:AB)+SUMIF(แพ็ค!$C:$C,'รับ-จ่าย ประจำวัน'!$B282,แพ็ค!AB:AB)+SUMIF(ธุรการ!$C:$C,'รับ-จ่าย ประจำวัน'!$B282,ธุรการ!AB:AB)+SUMIF(เส้นแต่งหน้าขนมปัง!$C:$C,'รับ-จ่าย ประจำวัน'!$B282,เส้นแต่งหน้าขนมปัง!AB:AB)+SUMIF('วางแผนBC,CJ'!$C:$C,'รับ-จ่าย ประจำวัน'!$B282,'วางแผนBC,CJ'!AB:AB)+SUMIF(RD!$C:$C,'รับ-จ่าย ประจำวัน'!$B282,RD!AB:AB)+SUMIF('FG,ออนไล,คัดแยก'!$C:$C,'รับ-จ่าย ประจำวัน'!$B282,'FG,ออนไล,คัดแยก'!AB:AB)</f>
        <v>0</v>
      </c>
      <c r="BJ282" s="16">
        <f>SUMIF(เตรียมส่วนผสม!$C:$C,'รับ-จ่าย ประจำวัน'!$B282,เตรียมส่วนผสม!AC:AC)+SUMIF(กวนไส้!$C:$C,'รับ-จ่าย ประจำวัน'!$B282,กวนไส้!AC:AC)+SUMIF(ผลิต1!$C:$C,'รับ-จ่าย ประจำวัน'!$B282,ผลิต1!AC:AC)+SUMIF(ผลิต2!$C:$C,'รับ-จ่าย ประจำวัน'!$B282,ผลิต2!AC:AC)+SUMIF(เส้นแต่งหน้าขนมเค้ก!$C:$C,'รับ-จ่าย ประจำวัน'!$B282,เส้นแต่งหน้าขนมเค้ก!AC:AC)+SUMIF(แพ็ค!$C:$C,'รับ-จ่าย ประจำวัน'!$B282,แพ็ค!AC:AC)+SUMIF(ธุรการ!$C:$C,'รับ-จ่าย ประจำวัน'!$B282,ธุรการ!AC:AC)+SUMIF(เส้นแต่งหน้าขนมปัง!$C:$C,'รับ-จ่าย ประจำวัน'!$B282,เส้นแต่งหน้าขนมปัง!AC:AC)+SUMIF('วางแผนBC,CJ'!$C:$C,'รับ-จ่าย ประจำวัน'!$B282,'วางแผนBC,CJ'!AC:AC)+SUMIF(RD!$C:$C,'รับ-จ่าย ประจำวัน'!$B282,RD!AC:AC)+SUMIF('FG,ออนไล,คัดแยก'!$C:$C,'รับ-จ่าย ประจำวัน'!$B282,'FG,ออนไล,คัดแยก'!AC:AC)</f>
        <v>0</v>
      </c>
      <c r="BK282" s="16">
        <f>SUMIF(เตรียมส่วนผสม!$C:$C,'รับ-จ่าย ประจำวัน'!$B282,เตรียมส่วนผสม!AD:AD)+SUMIF(กวนไส้!$C:$C,'รับ-จ่าย ประจำวัน'!$B282,กวนไส้!AD:AD)+SUMIF(ผลิต1!$C:$C,'รับ-จ่าย ประจำวัน'!$B282,ผลิต1!AD:AD)+SUMIF(ผลิต2!$C:$C,'รับ-จ่าย ประจำวัน'!$B282,ผลิต2!AD:AD)+SUMIF(เส้นแต่งหน้าขนมเค้ก!$C:$C,'รับ-จ่าย ประจำวัน'!$B282,เส้นแต่งหน้าขนมเค้ก!AD:AD)+SUMIF(แพ็ค!$C:$C,'รับ-จ่าย ประจำวัน'!$B282,แพ็ค!AD:AD)+SUMIF(ธุรการ!$C:$C,'รับ-จ่าย ประจำวัน'!$B282,ธุรการ!AD:AD)+SUMIF(เส้นแต่งหน้าขนมปัง!$C:$C,'รับ-จ่าย ประจำวัน'!$B282,เส้นแต่งหน้าขนมปัง!AD:AD)+SUMIF('วางแผนBC,CJ'!$C:$C,'รับ-จ่าย ประจำวัน'!$B282,'วางแผนBC,CJ'!AD:AD)+SUMIF(RD!$C:$C,'รับ-จ่าย ประจำวัน'!$B282,RD!AD:AD)+SUMIF('FG,ออนไล,คัดแยก'!$C:$C,'รับ-จ่าย ประจำวัน'!$B282,'FG,ออนไล,คัดแยก'!AD:AD)</f>
        <v>0</v>
      </c>
      <c r="BL282" s="16">
        <f>SUMIF(เตรียมส่วนผสม!$C:$C,'รับ-จ่าย ประจำวัน'!$B282,เตรียมส่วนผสม!AE:AE)+SUMIF(กวนไส้!$C:$C,'รับ-จ่าย ประจำวัน'!$B282,กวนไส้!AE:AE)+SUMIF(ผลิต1!$C:$C,'รับ-จ่าย ประจำวัน'!$B282,ผลิต1!AE:AE)+SUMIF(ผลิต2!$C:$C,'รับ-จ่าย ประจำวัน'!$B282,ผลิต2!AE:AE)+SUMIF(เส้นแต่งหน้าขนมเค้ก!$C:$C,'รับ-จ่าย ประจำวัน'!$B282,เส้นแต่งหน้าขนมเค้ก!AE:AE)+SUMIF(แพ็ค!$C:$C,'รับ-จ่าย ประจำวัน'!$B282,แพ็ค!AE:AE)+SUMIF(ธุรการ!$C:$C,'รับ-จ่าย ประจำวัน'!$B282,ธุรการ!AE:AE)+SUMIF(เส้นแต่งหน้าขนมปัง!$C:$C,'รับ-จ่าย ประจำวัน'!$B282,เส้นแต่งหน้าขนมปัง!AE:AE)+SUMIF('วางแผนBC,CJ'!$C:$C,'รับ-จ่าย ประจำวัน'!$B282,'วางแผนBC,CJ'!AE:AE)+SUMIF(RD!$C:$C,'รับ-จ่าย ประจำวัน'!$B282,RD!AE:AE)+SUMIF('FG,ออนไล,คัดแยก'!$C:$C,'รับ-จ่าย ประจำวัน'!$B282,'FG,ออนไล,คัดแยก'!AE:AE)</f>
        <v>0</v>
      </c>
      <c r="BM282" s="16">
        <f>SUMIF(เตรียมส่วนผสม!$C:$C,'รับ-จ่าย ประจำวัน'!$B282,เตรียมส่วนผสม!AF:AF)+SUMIF(กวนไส้!$C:$C,'รับ-จ่าย ประจำวัน'!$B282,กวนไส้!AF:AF)+SUMIF(ผลิต1!$C:$C,'รับ-จ่าย ประจำวัน'!$B282,ผลิต1!AF:AF)+SUMIF(ผลิต2!$C:$C,'รับ-จ่าย ประจำวัน'!$B282,ผลิต2!AF:AF)+SUMIF(เส้นแต่งหน้าขนมเค้ก!$C:$C,'รับ-จ่าย ประจำวัน'!$B282,เส้นแต่งหน้าขนมเค้ก!AF:AF)+SUMIF(แพ็ค!$C:$C,'รับ-จ่าย ประจำวัน'!$B282,แพ็ค!AF:AF)+SUMIF(ธุรการ!$C:$C,'รับ-จ่าย ประจำวัน'!$B282,ธุรการ!AF:AF)+SUMIF(เส้นแต่งหน้าขนมปัง!$C:$C,'รับ-จ่าย ประจำวัน'!$B282,เส้นแต่งหน้าขนมปัง!AF:AF)+SUMIF('วางแผนBC,CJ'!$C:$C,'รับ-จ่าย ประจำวัน'!$B282,'วางแผนBC,CJ'!AF:AF)+SUMIF(RD!$C:$C,'รับ-จ่าย ประจำวัน'!$B282,RD!AF:AF)+SUMIF('FG,ออนไล,คัดแยก'!$C:$C,'รับ-จ่าย ประจำวัน'!$B282,'FG,ออนไล,คัดแยก'!AF:AF)</f>
        <v>0</v>
      </c>
      <c r="BN282" s="16">
        <f>SUMIF(เตรียมส่วนผสม!$C:$C,'รับ-จ่าย ประจำวัน'!$B282,เตรียมส่วนผสม!AG:AG)+SUMIF(กวนไส้!$C:$C,'รับ-จ่าย ประจำวัน'!$B282,กวนไส้!AG:AG)+SUMIF(ผลิต1!$C:$C,'รับ-จ่าย ประจำวัน'!$B282,ผลิต1!AG:AG)+SUMIF(ผลิต2!$C:$C,'รับ-จ่าย ประจำวัน'!$B282,ผลิต2!AG:AG)+SUMIF(เส้นแต่งหน้าขนมเค้ก!$C:$C,'รับ-จ่าย ประจำวัน'!$B282,เส้นแต่งหน้าขนมเค้ก!AG:AG)+SUMIF(แพ็ค!$C:$C,'รับ-จ่าย ประจำวัน'!$B282,แพ็ค!AG:AG)+SUMIF(ธุรการ!$C:$C,'รับ-จ่าย ประจำวัน'!$B282,ธุรการ!AG:AG)+SUMIF(เส้นแต่งหน้าขนมปัง!$C:$C,'รับ-จ่าย ประจำวัน'!$B282,เส้นแต่งหน้าขนมปัง!AG:AG)+SUMIF('วางแผนBC,CJ'!$C:$C,'รับ-จ่าย ประจำวัน'!$B282,'วางแผนBC,CJ'!AG:AG)+SUMIF(RD!$C:$C,'รับ-จ่าย ประจำวัน'!$B282,RD!AG:AG)+SUMIF('FG,ออนไล,คัดแยก'!$C:$C,'รับ-จ่าย ประจำวัน'!$B282,'FG,ออนไล,คัดแยก'!AG:AG)</f>
        <v>0</v>
      </c>
      <c r="BO282" s="16">
        <f>SUMIF(เตรียมส่วนผสม!$C:$C,'รับ-จ่าย ประจำวัน'!$B282,เตรียมส่วนผสม!AH:AH)+SUMIF(กวนไส้!$C:$C,'รับ-จ่าย ประจำวัน'!$B282,กวนไส้!AH:AH)+SUMIF(ผลิต1!$C:$C,'รับ-จ่าย ประจำวัน'!$B282,ผลิต1!AH:AH)+SUMIF(ผลิต2!$C:$C,'รับ-จ่าย ประจำวัน'!$B282,ผลิต2!AH:AH)+SUMIF(เส้นแต่งหน้าขนมเค้ก!$C:$C,'รับ-จ่าย ประจำวัน'!$B282,เส้นแต่งหน้าขนมเค้ก!AH:AH)+SUMIF(แพ็ค!$C:$C,'รับ-จ่าย ประจำวัน'!$B282,แพ็ค!AH:AH)+SUMIF(ธุรการ!$C:$C,'รับ-จ่าย ประจำวัน'!$B282,ธุรการ!AH:AH)+SUMIF(เส้นแต่งหน้าขนมปัง!$C:$C,'รับ-จ่าย ประจำวัน'!$B282,เส้นแต่งหน้าขนมปัง!AH:AH)+SUMIF('วางแผนBC,CJ'!$C:$C,'รับ-จ่าย ประจำวัน'!$B282,'วางแผนBC,CJ'!AH:AH)+SUMIF(RD!$C:$C,'รับ-จ่าย ประจำวัน'!$B282,RD!AH:AH)+SUMIF('FG,ออนไล,คัดแยก'!$C:$C,'รับ-จ่าย ประจำวัน'!$B282,'FG,ออนไล,คัดแยก'!AH:AH)</f>
        <v>0</v>
      </c>
      <c r="BP282" s="16">
        <f>SUMIF(เตรียมส่วนผสม!$C:$C,'รับ-จ่าย ประจำวัน'!$B282,เตรียมส่วนผสม!AI:AI)+SUMIF(กวนไส้!$C:$C,'รับ-จ่าย ประจำวัน'!$B282,กวนไส้!AI:AI)+SUMIF(ผลิต1!$C:$C,'รับ-จ่าย ประจำวัน'!$B282,ผลิต1!AI:AI)+SUMIF(ผลิต2!$C:$C,'รับ-จ่าย ประจำวัน'!$B282,ผลิต2!AI:AI)+SUMIF(เส้นแต่งหน้าขนมเค้ก!$C:$C,'รับ-จ่าย ประจำวัน'!$B282,เส้นแต่งหน้าขนมเค้ก!AI:AI)+SUMIF(แพ็ค!$C:$C,'รับ-จ่าย ประจำวัน'!$B282,แพ็ค!AI:AI)+SUMIF(ธุรการ!$C:$C,'รับ-จ่าย ประจำวัน'!$B282,ธุรการ!AI:AI)+SUMIF(เส้นแต่งหน้าขนมปัง!$C:$C,'รับ-จ่าย ประจำวัน'!$B282,เส้นแต่งหน้าขนมปัง!AI:AI)+SUMIF('วางแผนBC,CJ'!$C:$C,'รับ-จ่าย ประจำวัน'!$B282,'วางแผนBC,CJ'!AI:AI)+SUMIF(RD!$C:$C,'รับ-จ่าย ประจำวัน'!$B282,RD!AI:AI)+SUMIF('FG,ออนไล,คัดแยก'!$C:$C,'รับ-จ่าย ประจำวัน'!$B282,'FG,ออนไล,คัดแยก'!AI:AI)</f>
        <v>0</v>
      </c>
      <c r="BQ282" s="16">
        <f>SUMIF(เตรียมส่วนผสม!$C:$C,'รับ-จ่าย ประจำวัน'!$B282,เตรียมส่วนผสม!AJ:AJ)+SUMIF(กวนไส้!$C:$C,'รับ-จ่าย ประจำวัน'!$B282,กวนไส้!AJ:AJ)+SUMIF(ผลิต1!$C:$C,'รับ-จ่าย ประจำวัน'!$B282,ผลิต1!AJ:AJ)+SUMIF(ผลิต2!$C:$C,'รับ-จ่าย ประจำวัน'!$B282,ผลิต2!AJ:AJ)+SUMIF(เส้นแต่งหน้าขนมเค้ก!$C:$C,'รับ-จ่าย ประจำวัน'!$B282,เส้นแต่งหน้าขนมเค้ก!AJ:AJ)+SUMIF(แพ็ค!$C:$C,'รับ-จ่าย ประจำวัน'!$B282,แพ็ค!AJ:AJ)+SUMIF(ธุรการ!$C:$C,'รับ-จ่าย ประจำวัน'!$B282,ธุรการ!AJ:AJ)+SUMIF(เส้นแต่งหน้าขนมปัง!$C:$C,'รับ-จ่าย ประจำวัน'!$B282,เส้นแต่งหน้าขนมปัง!AJ:AJ)+SUMIF('วางแผนBC,CJ'!$C:$C,'รับ-จ่าย ประจำวัน'!$B282,'วางแผนBC,CJ'!AJ:AJ)+SUMIF(RD!$C:$C,'รับ-จ่าย ประจำวัน'!$B282,RD!AJ:AJ)+SUMIF('FG,ออนไล,คัดแยก'!$C:$C,'รับ-จ่าย ประจำวัน'!$B282,'FG,ออนไล,คัดแยก'!AJ:AJ)</f>
        <v>0</v>
      </c>
      <c r="BR282" s="16">
        <f>SUMIF(เตรียมส่วนผสม!$C:$C,'รับ-จ่าย ประจำวัน'!$B282,เตรียมส่วนผสม!AK:AK)+SUMIF(กวนไส้!$C:$C,'รับ-จ่าย ประจำวัน'!$B282,กวนไส้!AK:AK)+SUMIF(ผลิต1!$C:$C,'รับ-จ่าย ประจำวัน'!$B282,ผลิต1!AK:AK)+SUMIF(ผลิต2!$C:$C,'รับ-จ่าย ประจำวัน'!$B282,ผลิต2!AK:AK)+SUMIF(เส้นแต่งหน้าขนมเค้ก!$C:$C,'รับ-จ่าย ประจำวัน'!$B282,เส้นแต่งหน้าขนมเค้ก!AK:AK)+SUMIF(แพ็ค!$C:$C,'รับ-จ่าย ประจำวัน'!$B282,แพ็ค!AK:AK)+SUMIF(ธุรการ!$C:$C,'รับ-จ่าย ประจำวัน'!$B282,ธุรการ!AK:AK)+SUMIF(เส้นแต่งหน้าขนมปัง!$C:$C,'รับ-จ่าย ประจำวัน'!$B282,เส้นแต่งหน้าขนมปัง!AK:AK)+SUMIF('วางแผนBC,CJ'!$C:$C,'รับ-จ่าย ประจำวัน'!$B282,'วางแผนBC,CJ'!AK:AK)+SUMIF(RD!$C:$C,'รับ-จ่าย ประจำวัน'!$B282,RD!AK:AK)+SUMIF('FG,ออนไล,คัดแยก'!$C:$C,'รับ-จ่าย ประจำวัน'!$B282,'FG,ออนไล,คัดแยก'!AK:AK)</f>
        <v>0</v>
      </c>
      <c r="BS282" s="16">
        <f>SUMIF(เตรียมส่วนผสม!$C:$C,'รับ-จ่าย ประจำวัน'!$B282,เตรียมส่วนผสม!AL:AL)+SUMIF(กวนไส้!$C:$C,'รับ-จ่าย ประจำวัน'!$B282,กวนไส้!AL:AL)+SUMIF(ผลิต1!$C:$C,'รับ-จ่าย ประจำวัน'!$B282,ผลิต1!AL:AL)+SUMIF(ผลิต2!$C:$C,'รับ-จ่าย ประจำวัน'!$B282,ผลิต2!AL:AL)+SUMIF(เส้นแต่งหน้าขนมเค้ก!$C:$C,'รับ-จ่าย ประจำวัน'!$B282,เส้นแต่งหน้าขนมเค้ก!AL:AL)+SUMIF(แพ็ค!$C:$C,'รับ-จ่าย ประจำวัน'!$B282,แพ็ค!AL:AL)+SUMIF(ธุรการ!$C:$C,'รับ-จ่าย ประจำวัน'!$B282,ธุรการ!AL:AL)+SUMIF(เส้นแต่งหน้าขนมปัง!$C:$C,'รับ-จ่าย ประจำวัน'!$B282,เส้นแต่งหน้าขนมปัง!AL:AL)+SUMIF('วางแผนBC,CJ'!$C:$C,'รับ-จ่าย ประจำวัน'!$B282,'วางแผนBC,CJ'!AL:AL)+SUMIF(RD!$C:$C,'รับ-จ่าย ประจำวัน'!$B282,RD!AL:AL)+SUMIF('FG,ออนไล,คัดแยก'!$C:$C,'รับ-จ่าย ประจำวัน'!$B282,'FG,ออนไล,คัดแยก'!AL:AL)</f>
        <v>0</v>
      </c>
      <c r="BT282" s="18">
        <f t="shared" si="60"/>
        <v>0</v>
      </c>
      <c r="BU282" s="116">
        <v>5983</v>
      </c>
      <c r="BV282" s="146">
        <f t="shared" si="61"/>
        <v>2404</v>
      </c>
      <c r="BW282" s="183">
        <v>30</v>
      </c>
      <c r="BX282" s="172">
        <f t="shared" si="65"/>
        <v>0</v>
      </c>
      <c r="BY282" s="188" t="e">
        <f t="shared" si="63"/>
        <v>#DIV/0!</v>
      </c>
      <c r="BZ282" s="180" t="e">
        <f t="shared" ca="1" si="62"/>
        <v>#DIV/0!</v>
      </c>
      <c r="CA282" s="93"/>
      <c r="CB282" s="93"/>
      <c r="CC282" s="93"/>
      <c r="CD282" s="93"/>
      <c r="CE282" s="93"/>
      <c r="CF282" s="93"/>
      <c r="CG282" s="93"/>
      <c r="CH282" s="93"/>
      <c r="CI282" s="93"/>
      <c r="CJ282" s="94"/>
      <c r="CK282" s="9">
        <f t="shared" si="64"/>
        <v>-3579</v>
      </c>
    </row>
    <row r="283" spans="1:89" x14ac:dyDescent="0.5">
      <c r="A283" s="149" t="s">
        <v>1101</v>
      </c>
      <c r="B283" s="24">
        <v>1023201031</v>
      </c>
      <c r="C283" s="10" t="s">
        <v>2096</v>
      </c>
      <c r="D283" s="177" t="s">
        <v>91</v>
      </c>
      <c r="E283" s="28">
        <v>0</v>
      </c>
      <c r="F283" s="75"/>
      <c r="G283" s="11" t="s">
        <v>62</v>
      </c>
      <c r="H283" s="12">
        <v>5000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3"/>
      <c r="AF283" s="13"/>
      <c r="AG283" s="13"/>
      <c r="AH283" s="13"/>
      <c r="AI283" s="14"/>
      <c r="AJ283" s="14"/>
      <c r="AK283" s="14"/>
      <c r="AL283" s="14"/>
      <c r="AM283" s="14"/>
      <c r="AN283" s="15">
        <f t="shared" si="59"/>
        <v>0</v>
      </c>
      <c r="AO283" s="16">
        <f>SUMIF(เตรียมส่วนผสม!$C:$C,'รับ-จ่าย ประจำวัน'!$B283,เตรียมส่วนผสม!H:H)+SUMIF(กวนไส้!$C:$C,'รับ-จ่าย ประจำวัน'!$B283,กวนไส้!H:H)+SUMIF(ผลิต1!$C:$C,'รับ-จ่าย ประจำวัน'!$B283,ผลิต1!H:H)+SUMIF(ผลิต2!$C:$C,'รับ-จ่าย ประจำวัน'!$B283,ผลิต2!H:H)+SUMIF(เส้นแต่งหน้าขนมเค้ก!$C:$C,'รับ-จ่าย ประจำวัน'!$B283,เส้นแต่งหน้าขนมเค้ก!H:H)+SUMIF(แพ็ค!$C:$C,'รับ-จ่าย ประจำวัน'!$B283,แพ็ค!H:H)+SUMIF(ธุรการ!$C:$C,'รับ-จ่าย ประจำวัน'!$B283,ธุรการ!H:H)+SUMIF(เส้นแต่งหน้าขนมปัง!$C:$C,'รับ-จ่าย ประจำวัน'!$B283,เส้นแต่งหน้าขนมปัง!H:H)+SUMIF('วางแผนBC,CJ'!$C:$C,'รับ-จ่าย ประจำวัน'!$B283,'วางแผนBC,CJ'!H:H)+SUMIF(RD!$C:$C,'รับ-จ่าย ประจำวัน'!$B283,RD!H:H)+SUMIF('FG,ออนไล,คัดแยก'!$C:$C,'รับ-จ่าย ประจำวัน'!$B283,'FG,ออนไล,คัดแยก'!H:H)</f>
        <v>0</v>
      </c>
      <c r="AP283" s="16">
        <f>SUMIF(เตรียมส่วนผสม!$C:$C,'รับ-จ่าย ประจำวัน'!$B283,เตรียมส่วนผสม!I:I)+SUMIF(กวนไส้!$C:$C,'รับ-จ่าย ประจำวัน'!$B283,กวนไส้!I:I)+SUMIF(ผลิต1!$C:$C,'รับ-จ่าย ประจำวัน'!$B283,ผลิต1!I:I)+SUMIF(ผลิต2!$C:$C,'รับ-จ่าย ประจำวัน'!$B283,ผลิต2!I:I)+SUMIF(เส้นแต่งหน้าขนมเค้ก!$C:$C,'รับ-จ่าย ประจำวัน'!$B283,เส้นแต่งหน้าขนมเค้ก!I:I)+SUMIF(แพ็ค!$C:$C,'รับ-จ่าย ประจำวัน'!$B283,แพ็ค!I:I)+SUMIF(ธุรการ!$C:$C,'รับ-จ่าย ประจำวัน'!$B283,ธุรการ!I:I)+SUMIF(เส้นแต่งหน้าขนมปัง!$C:$C,'รับ-จ่าย ประจำวัน'!$B283,เส้นแต่งหน้าขนมปัง!I:I)+SUMIF('วางแผนBC,CJ'!$C:$C,'รับ-จ่าย ประจำวัน'!$B283,'วางแผนBC,CJ'!I:I)+SUMIF(RD!$C:$C,'รับ-จ่าย ประจำวัน'!$B283,RD!I:I)+SUMIF('FG,ออนไล,คัดแยก'!$C:$C,'รับ-จ่าย ประจำวัน'!$B283,'FG,ออนไล,คัดแยก'!I:I)</f>
        <v>0</v>
      </c>
      <c r="AQ283" s="16">
        <f>SUMIF(เตรียมส่วนผสม!$C:$C,'รับ-จ่าย ประจำวัน'!$B283,เตรียมส่วนผสม!J:J)+SUMIF(กวนไส้!$C:$C,'รับ-จ่าย ประจำวัน'!$B283,กวนไส้!J:J)+SUMIF(ผลิต1!$C:$C,'รับ-จ่าย ประจำวัน'!$B283,ผลิต1!J:J)+SUMIF(ผลิต2!$C:$C,'รับ-จ่าย ประจำวัน'!$B283,ผลิต2!J:J)+SUMIF(เส้นแต่งหน้าขนมเค้ก!$C:$C,'รับ-จ่าย ประจำวัน'!$B283,เส้นแต่งหน้าขนมเค้ก!J:J)+SUMIF(แพ็ค!$C:$C,'รับ-จ่าย ประจำวัน'!$B283,แพ็ค!J:J)+SUMIF(ธุรการ!$C:$C,'รับ-จ่าย ประจำวัน'!$B283,ธุรการ!J:J)+SUMIF(เส้นแต่งหน้าขนมปัง!$C:$C,'รับ-จ่าย ประจำวัน'!$B283,เส้นแต่งหน้าขนมปัง!J:J)+SUMIF('วางแผนBC,CJ'!$C:$C,'รับ-จ่าย ประจำวัน'!$B283,'วางแผนBC,CJ'!J:J)+SUMIF(RD!$C:$C,'รับ-จ่าย ประจำวัน'!$B283,RD!J:J)+SUMIF('FG,ออนไล,คัดแยก'!$C:$C,'รับ-จ่าย ประจำวัน'!$B283,'FG,ออนไล,คัดแยก'!J:J)</f>
        <v>0</v>
      </c>
      <c r="AR283" s="16">
        <f>SUMIF(เตรียมส่วนผสม!$C:$C,'รับ-จ่าย ประจำวัน'!$B283,เตรียมส่วนผสม!K:K)+SUMIF(กวนไส้!$C:$C,'รับ-จ่าย ประจำวัน'!$B283,กวนไส้!K:K)+SUMIF(ผลิต1!$C:$C,'รับ-จ่าย ประจำวัน'!$B283,ผลิต1!K:K)+SUMIF(ผลิต2!$C:$C,'รับ-จ่าย ประจำวัน'!$B283,ผลิต2!K:K)+SUMIF(เส้นแต่งหน้าขนมเค้ก!$C:$C,'รับ-จ่าย ประจำวัน'!$B283,เส้นแต่งหน้าขนมเค้ก!K:K)+SUMIF(แพ็ค!$C:$C,'รับ-จ่าย ประจำวัน'!$B283,แพ็ค!K:K)+SUMIF(ธุรการ!$C:$C,'รับ-จ่าย ประจำวัน'!$B283,ธุรการ!K:K)+SUMIF(เส้นแต่งหน้าขนมปัง!$C:$C,'รับ-จ่าย ประจำวัน'!$B283,เส้นแต่งหน้าขนมปัง!K:K)+SUMIF('วางแผนBC,CJ'!$C:$C,'รับ-จ่าย ประจำวัน'!$B283,'วางแผนBC,CJ'!K:K)+SUMIF(RD!$C:$C,'รับ-จ่าย ประจำวัน'!$B283,RD!K:K)+SUMIF('FG,ออนไล,คัดแยก'!$C:$C,'รับ-จ่าย ประจำวัน'!$B283,'FG,ออนไล,คัดแยก'!K:K)</f>
        <v>0</v>
      </c>
      <c r="AS283" s="16">
        <f>SUMIF(เตรียมส่วนผสม!$C:$C,'รับ-จ่าย ประจำวัน'!$B283,เตรียมส่วนผสม!L:L)+SUMIF(กวนไส้!$C:$C,'รับ-จ่าย ประจำวัน'!$B283,กวนไส้!L:L)+SUMIF(ผลิต1!$C:$C,'รับ-จ่าย ประจำวัน'!$B283,ผลิต1!L:L)+SUMIF(ผลิต2!$C:$C,'รับ-จ่าย ประจำวัน'!$B283,ผลิต2!L:L)+SUMIF(เส้นแต่งหน้าขนมเค้ก!$C:$C,'รับ-จ่าย ประจำวัน'!$B283,เส้นแต่งหน้าขนมเค้ก!L:L)+SUMIF(แพ็ค!$C:$C,'รับ-จ่าย ประจำวัน'!$B283,แพ็ค!L:L)+SUMIF(ธุรการ!$C:$C,'รับ-จ่าย ประจำวัน'!$B283,ธุรการ!L:L)+SUMIF(เส้นแต่งหน้าขนมปัง!$C:$C,'รับ-จ่าย ประจำวัน'!$B283,เส้นแต่งหน้าขนมปัง!L:L)+SUMIF('วางแผนBC,CJ'!$C:$C,'รับ-จ่าย ประจำวัน'!$B283,'วางแผนBC,CJ'!L:L)+SUMIF(RD!$C:$C,'รับ-จ่าย ประจำวัน'!$B283,RD!L:L)+SUMIF('FG,ออนไล,คัดแยก'!$C:$C,'รับ-จ่าย ประจำวัน'!$B283,'FG,ออนไล,คัดแยก'!L:L)</f>
        <v>0</v>
      </c>
      <c r="AT283" s="16">
        <f>SUMIF(เตรียมส่วนผสม!$C:$C,'รับ-จ่าย ประจำวัน'!$B283,เตรียมส่วนผสม!M:M)+SUMIF(กวนไส้!$C:$C,'รับ-จ่าย ประจำวัน'!$B283,กวนไส้!M:M)+SUMIF(ผลิต1!$C:$C,'รับ-จ่าย ประจำวัน'!$B283,ผลิต1!M:M)+SUMIF(ผลิต2!$C:$C,'รับ-จ่าย ประจำวัน'!$B283,ผลิต2!M:M)+SUMIF(เส้นแต่งหน้าขนมเค้ก!$C:$C,'รับ-จ่าย ประจำวัน'!$B283,เส้นแต่งหน้าขนมเค้ก!M:M)+SUMIF(แพ็ค!$C:$C,'รับ-จ่าย ประจำวัน'!$B283,แพ็ค!M:M)+SUMIF(ธุรการ!$C:$C,'รับ-จ่าย ประจำวัน'!$B283,ธุรการ!M:M)+SUMIF(เส้นแต่งหน้าขนมปัง!$C:$C,'รับ-จ่าย ประจำวัน'!$B283,เส้นแต่งหน้าขนมปัง!M:M)+SUMIF('วางแผนBC,CJ'!$C:$C,'รับ-จ่าย ประจำวัน'!$B283,'วางแผนBC,CJ'!M:M)+SUMIF(RD!$C:$C,'รับ-จ่าย ประจำวัน'!$B283,RD!M:M)+SUMIF('FG,ออนไล,คัดแยก'!$C:$C,'รับ-จ่าย ประจำวัน'!$B283,'FG,ออนไล,คัดแยก'!M:M)</f>
        <v>0</v>
      </c>
      <c r="AU283" s="16">
        <f>SUMIF(เตรียมส่วนผสม!$C:$C,'รับ-จ่าย ประจำวัน'!$B283,เตรียมส่วนผสม!N:N)+SUMIF(กวนไส้!$C:$C,'รับ-จ่าย ประจำวัน'!$B283,กวนไส้!N:N)+SUMIF(ผลิต1!$C:$C,'รับ-จ่าย ประจำวัน'!$B283,ผลิต1!N:N)+SUMIF(ผลิต2!$C:$C,'รับ-จ่าย ประจำวัน'!$B283,ผลิต2!N:N)+SUMIF(เส้นแต่งหน้าขนมเค้ก!$C:$C,'รับ-จ่าย ประจำวัน'!$B283,เส้นแต่งหน้าขนมเค้ก!N:N)+SUMIF(แพ็ค!$C:$C,'รับ-จ่าย ประจำวัน'!$B283,แพ็ค!N:N)+SUMIF(ธุรการ!$C:$C,'รับ-จ่าย ประจำวัน'!$B283,ธุรการ!N:N)+SUMIF(เส้นแต่งหน้าขนมปัง!$C:$C,'รับ-จ่าย ประจำวัน'!$B283,เส้นแต่งหน้าขนมปัง!N:N)+SUMIF('วางแผนBC,CJ'!$C:$C,'รับ-จ่าย ประจำวัน'!$B283,'วางแผนBC,CJ'!N:N)+SUMIF(RD!$C:$C,'รับ-จ่าย ประจำวัน'!$B283,RD!N:N)+SUMIF('FG,ออนไล,คัดแยก'!$C:$C,'รับ-จ่าย ประจำวัน'!$B283,'FG,ออนไล,คัดแยก'!N:N)</f>
        <v>0</v>
      </c>
      <c r="AV283" s="16">
        <f>SUMIF(เตรียมส่วนผสม!$C:$C,'รับ-จ่าย ประจำวัน'!$B283,เตรียมส่วนผสม!O:O)+SUMIF(กวนไส้!$C:$C,'รับ-จ่าย ประจำวัน'!$B283,กวนไส้!O:O)+SUMIF(ผลิต1!$C:$C,'รับ-จ่าย ประจำวัน'!$B283,ผลิต1!O:O)+SUMIF(ผลิต2!$C:$C,'รับ-จ่าย ประจำวัน'!$B283,ผลิต2!O:O)+SUMIF(เส้นแต่งหน้าขนมเค้ก!$C:$C,'รับ-จ่าย ประจำวัน'!$B283,เส้นแต่งหน้าขนมเค้ก!O:O)+SUMIF(แพ็ค!$C:$C,'รับ-จ่าย ประจำวัน'!$B283,แพ็ค!O:O)+SUMIF(ธุรการ!$C:$C,'รับ-จ่าย ประจำวัน'!$B283,ธุรการ!O:O)+SUMIF(เส้นแต่งหน้าขนมปัง!$C:$C,'รับ-จ่าย ประจำวัน'!$B283,เส้นแต่งหน้าขนมปัง!O:O)+SUMIF('วางแผนBC,CJ'!$C:$C,'รับ-จ่าย ประจำวัน'!$B283,'วางแผนBC,CJ'!O:O)+SUMIF(RD!$C:$C,'รับ-จ่าย ประจำวัน'!$B283,RD!O:O)+SUMIF('FG,ออนไล,คัดแยก'!$C:$C,'รับ-จ่าย ประจำวัน'!$B283,'FG,ออนไล,คัดแยก'!O:O)</f>
        <v>0</v>
      </c>
      <c r="AW283" s="16">
        <f>SUMIF(เตรียมส่วนผสม!$C:$C,'รับ-จ่าย ประจำวัน'!$B283,เตรียมส่วนผสม!P:P)+SUMIF(กวนไส้!$C:$C,'รับ-จ่าย ประจำวัน'!$B283,กวนไส้!P:P)+SUMIF(ผลิต1!$C:$C,'รับ-จ่าย ประจำวัน'!$B283,ผลิต1!P:P)+SUMIF(ผลิต2!$C:$C,'รับ-จ่าย ประจำวัน'!$B283,ผลิต2!P:P)+SUMIF(เส้นแต่งหน้าขนมเค้ก!$C:$C,'รับ-จ่าย ประจำวัน'!$B283,เส้นแต่งหน้าขนมเค้ก!P:P)+SUMIF(แพ็ค!$C:$C,'รับ-จ่าย ประจำวัน'!$B283,แพ็ค!P:P)+SUMIF(ธุรการ!$C:$C,'รับ-จ่าย ประจำวัน'!$B283,ธุรการ!P:P)+SUMIF(เส้นแต่งหน้าขนมปัง!$C:$C,'รับ-จ่าย ประจำวัน'!$B283,เส้นแต่งหน้าขนมปัง!P:P)+SUMIF('วางแผนBC,CJ'!$C:$C,'รับ-จ่าย ประจำวัน'!$B283,'วางแผนBC,CJ'!P:P)+SUMIF(RD!$C:$C,'รับ-จ่าย ประจำวัน'!$B283,RD!P:P)+SUMIF('FG,ออนไล,คัดแยก'!$C:$C,'รับ-จ่าย ประจำวัน'!$B283,'FG,ออนไล,คัดแยก'!P:P)</f>
        <v>0</v>
      </c>
      <c r="AX283" s="16">
        <f>SUMIF(เตรียมส่วนผสม!$C:$C,'รับ-จ่าย ประจำวัน'!$B283,เตรียมส่วนผสม!Q:Q)+SUMIF(กวนไส้!$C:$C,'รับ-จ่าย ประจำวัน'!$B283,กวนไส้!Q:Q)+SUMIF(ผลิต1!$C:$C,'รับ-จ่าย ประจำวัน'!$B283,ผลิต1!Q:Q)+SUMIF(ผลิต2!$C:$C,'รับ-จ่าย ประจำวัน'!$B283,ผลิต2!Q:Q)+SUMIF(เส้นแต่งหน้าขนมเค้ก!$C:$C,'รับ-จ่าย ประจำวัน'!$B283,เส้นแต่งหน้าขนมเค้ก!Q:Q)+SUMIF(แพ็ค!$C:$C,'รับ-จ่าย ประจำวัน'!$B283,แพ็ค!Q:Q)+SUMIF(ธุรการ!$C:$C,'รับ-จ่าย ประจำวัน'!$B283,ธุรการ!Q:Q)+SUMIF(เส้นแต่งหน้าขนมปัง!$C:$C,'รับ-จ่าย ประจำวัน'!$B283,เส้นแต่งหน้าขนมปัง!Q:Q)+SUMIF('วางแผนBC,CJ'!$C:$C,'รับ-จ่าย ประจำวัน'!$B283,'วางแผนBC,CJ'!Q:Q)+SUMIF(RD!$C:$C,'รับ-จ่าย ประจำวัน'!$B283,RD!Q:Q)+SUMIF('FG,ออนไล,คัดแยก'!$C:$C,'รับ-จ่าย ประจำวัน'!$B283,'FG,ออนไล,คัดแยก'!Q:Q)</f>
        <v>0</v>
      </c>
      <c r="AY283" s="16">
        <f>SUMIF(เตรียมส่วนผสม!$C:$C,'รับ-จ่าย ประจำวัน'!$B283,เตรียมส่วนผสม!R:R)+SUMIF(กวนไส้!$C:$C,'รับ-จ่าย ประจำวัน'!$B283,กวนไส้!R:R)+SUMIF(ผลิต1!$C:$C,'รับ-จ่าย ประจำวัน'!$B283,ผลิต1!R:R)+SUMIF(ผลิต2!$C:$C,'รับ-จ่าย ประจำวัน'!$B283,ผลิต2!R:R)+SUMIF(เส้นแต่งหน้าขนมเค้ก!$C:$C,'รับ-จ่าย ประจำวัน'!$B283,เส้นแต่งหน้าขนมเค้ก!R:R)+SUMIF(แพ็ค!$C:$C,'รับ-จ่าย ประจำวัน'!$B283,แพ็ค!R:R)+SUMIF(ธุรการ!$C:$C,'รับ-จ่าย ประจำวัน'!$B283,ธุรการ!R:R)+SUMIF(เส้นแต่งหน้าขนมปัง!$C:$C,'รับ-จ่าย ประจำวัน'!$B283,เส้นแต่งหน้าขนมปัง!R:R)+SUMIF('วางแผนBC,CJ'!$C:$C,'รับ-จ่าย ประจำวัน'!$B283,'วางแผนBC,CJ'!R:R)+SUMIF(RD!$C:$C,'รับ-จ่าย ประจำวัน'!$B283,RD!R:R)+SUMIF('FG,ออนไล,คัดแยก'!$C:$C,'รับ-จ่าย ประจำวัน'!$B283,'FG,ออนไล,คัดแยก'!R:R)</f>
        <v>0</v>
      </c>
      <c r="AZ283" s="16">
        <f>SUMIF(เตรียมส่วนผสม!$C:$C,'รับ-จ่าย ประจำวัน'!$B283,เตรียมส่วนผสม!S:S)+SUMIF(กวนไส้!$C:$C,'รับ-จ่าย ประจำวัน'!$B283,กวนไส้!S:S)+SUMIF(ผลิต1!$C:$C,'รับ-จ่าย ประจำวัน'!$B283,ผลิต1!S:S)+SUMIF(ผลิต2!$C:$C,'รับ-จ่าย ประจำวัน'!$B283,ผลิต2!S:S)+SUMIF(เส้นแต่งหน้าขนมเค้ก!$C:$C,'รับ-จ่าย ประจำวัน'!$B283,เส้นแต่งหน้าขนมเค้ก!S:S)+SUMIF(แพ็ค!$C:$C,'รับ-จ่าย ประจำวัน'!$B283,แพ็ค!S:S)+SUMIF(ธุรการ!$C:$C,'รับ-จ่าย ประจำวัน'!$B283,ธุรการ!S:S)+SUMIF(เส้นแต่งหน้าขนมปัง!$C:$C,'รับ-จ่าย ประจำวัน'!$B283,เส้นแต่งหน้าขนมปัง!S:S)+SUMIF('วางแผนBC,CJ'!$C:$C,'รับ-จ่าย ประจำวัน'!$B283,'วางแผนBC,CJ'!S:S)+SUMIF(RD!$C:$C,'รับ-จ่าย ประจำวัน'!$B283,RD!S:S)+SUMIF('FG,ออนไล,คัดแยก'!$C:$C,'รับ-จ่าย ประจำวัน'!$B283,'FG,ออนไล,คัดแยก'!S:S)</f>
        <v>0</v>
      </c>
      <c r="BA283" s="16">
        <f>SUMIF(เตรียมส่วนผสม!$C:$C,'รับ-จ่าย ประจำวัน'!$B283,เตรียมส่วนผสม!T:T)+SUMIF(กวนไส้!$C:$C,'รับ-จ่าย ประจำวัน'!$B283,กวนไส้!T:T)+SUMIF(ผลิต1!$C:$C,'รับ-จ่าย ประจำวัน'!$B283,ผลิต1!T:T)+SUMIF(ผลิต2!$C:$C,'รับ-จ่าย ประจำวัน'!$B283,ผลิต2!T:T)+SUMIF(เส้นแต่งหน้าขนมเค้ก!$C:$C,'รับ-จ่าย ประจำวัน'!$B283,เส้นแต่งหน้าขนมเค้ก!T:T)+SUMIF(แพ็ค!$C:$C,'รับ-จ่าย ประจำวัน'!$B283,แพ็ค!T:T)+SUMIF(ธุรการ!$C:$C,'รับ-จ่าย ประจำวัน'!$B283,ธุรการ!T:T)+SUMIF(เส้นแต่งหน้าขนมปัง!$C:$C,'รับ-จ่าย ประจำวัน'!$B283,เส้นแต่งหน้าขนมปัง!T:T)+SUMIF('วางแผนBC,CJ'!$C:$C,'รับ-จ่าย ประจำวัน'!$B283,'วางแผนBC,CJ'!T:T)+SUMIF(RD!$C:$C,'รับ-จ่าย ประจำวัน'!$B283,RD!T:T)+SUMIF('FG,ออนไล,คัดแยก'!$C:$C,'รับ-จ่าย ประจำวัน'!$B283,'FG,ออนไล,คัดแยก'!T:T)</f>
        <v>0</v>
      </c>
      <c r="BB283" s="16">
        <f>SUMIF(เตรียมส่วนผสม!$C:$C,'รับ-จ่าย ประจำวัน'!$B283,เตรียมส่วนผสม!U:U)+SUMIF(กวนไส้!$C:$C,'รับ-จ่าย ประจำวัน'!$B283,กวนไส้!U:U)+SUMIF(ผลิต1!$C:$C,'รับ-จ่าย ประจำวัน'!$B283,ผลิต1!U:U)+SUMIF(ผลิต2!$C:$C,'รับ-จ่าย ประจำวัน'!$B283,ผลิต2!U:U)+SUMIF(เส้นแต่งหน้าขนมเค้ก!$C:$C,'รับ-จ่าย ประจำวัน'!$B283,เส้นแต่งหน้าขนมเค้ก!U:U)+SUMIF(แพ็ค!$C:$C,'รับ-จ่าย ประจำวัน'!$B283,แพ็ค!U:U)+SUMIF(ธุรการ!$C:$C,'รับ-จ่าย ประจำวัน'!$B283,ธุรการ!U:U)+SUMIF(เส้นแต่งหน้าขนมปัง!$C:$C,'รับ-จ่าย ประจำวัน'!$B283,เส้นแต่งหน้าขนมปัง!U:U)+SUMIF('วางแผนBC,CJ'!$C:$C,'รับ-จ่าย ประจำวัน'!$B283,'วางแผนBC,CJ'!U:U)+SUMIF(RD!$C:$C,'รับ-จ่าย ประจำวัน'!$B283,RD!U:U)+SUMIF('FG,ออนไล,คัดแยก'!$C:$C,'รับ-จ่าย ประจำวัน'!$B283,'FG,ออนไล,คัดแยก'!U:U)</f>
        <v>0</v>
      </c>
      <c r="BC283" s="16">
        <f>SUMIF(เตรียมส่วนผสม!$C:$C,'รับ-จ่าย ประจำวัน'!$B283,เตรียมส่วนผสม!V:V)+SUMIF(กวนไส้!$C:$C,'รับ-จ่าย ประจำวัน'!$B283,กวนไส้!V:V)+SUMIF(ผลิต1!$C:$C,'รับ-จ่าย ประจำวัน'!$B283,ผลิต1!V:V)+SUMIF(ผลิต2!$C:$C,'รับ-จ่าย ประจำวัน'!$B283,ผลิต2!V:V)+SUMIF(เส้นแต่งหน้าขนมเค้ก!$C:$C,'รับ-จ่าย ประจำวัน'!$B283,เส้นแต่งหน้าขนมเค้ก!V:V)+SUMIF(แพ็ค!$C:$C,'รับ-จ่าย ประจำวัน'!$B283,แพ็ค!V:V)+SUMIF(ธุรการ!$C:$C,'รับ-จ่าย ประจำวัน'!$B283,ธุรการ!V:V)+SUMIF(เส้นแต่งหน้าขนมปัง!$C:$C,'รับ-จ่าย ประจำวัน'!$B283,เส้นแต่งหน้าขนมปัง!V:V)+SUMIF('วางแผนBC,CJ'!$C:$C,'รับ-จ่าย ประจำวัน'!$B283,'วางแผนBC,CJ'!V:V)+SUMIF(RD!$C:$C,'รับ-จ่าย ประจำวัน'!$B283,RD!V:V)+SUMIF('FG,ออนไล,คัดแยก'!$C:$C,'รับ-จ่าย ประจำวัน'!$B283,'FG,ออนไล,คัดแยก'!V:V)</f>
        <v>0</v>
      </c>
      <c r="BD283" s="16">
        <f>SUMIF(เตรียมส่วนผสม!$C:$C,'รับ-จ่าย ประจำวัน'!$B283,เตรียมส่วนผสม!W:W)+SUMIF(กวนไส้!$C:$C,'รับ-จ่าย ประจำวัน'!$B283,กวนไส้!W:W)+SUMIF(ผลิต1!$C:$C,'รับ-จ่าย ประจำวัน'!$B283,ผลิต1!W:W)+SUMIF(ผลิต2!$C:$C,'รับ-จ่าย ประจำวัน'!$B283,ผลิต2!W:W)+SUMIF(เส้นแต่งหน้าขนมเค้ก!$C:$C,'รับ-จ่าย ประจำวัน'!$B283,เส้นแต่งหน้าขนมเค้ก!W:W)+SUMIF(แพ็ค!$C:$C,'รับ-จ่าย ประจำวัน'!$B283,แพ็ค!W:W)+SUMIF(ธุรการ!$C:$C,'รับ-จ่าย ประจำวัน'!$B283,ธุรการ!W:W)+SUMIF(เส้นแต่งหน้าขนมปัง!$C:$C,'รับ-จ่าย ประจำวัน'!$B283,เส้นแต่งหน้าขนมปัง!W:W)+SUMIF('วางแผนBC,CJ'!$C:$C,'รับ-จ่าย ประจำวัน'!$B283,'วางแผนBC,CJ'!W:W)+SUMIF(RD!$C:$C,'รับ-จ่าย ประจำวัน'!$B283,RD!W:W)+SUMIF('FG,ออนไล,คัดแยก'!$C:$C,'รับ-จ่าย ประจำวัน'!$B283,'FG,ออนไล,คัดแยก'!W:W)</f>
        <v>0</v>
      </c>
      <c r="BE283" s="16">
        <f>SUMIF(เตรียมส่วนผสม!$C:$C,'รับ-จ่าย ประจำวัน'!$B283,เตรียมส่วนผสม!X:X)+SUMIF(กวนไส้!$C:$C,'รับ-จ่าย ประจำวัน'!$B283,กวนไส้!X:X)+SUMIF(ผลิต1!$C:$C,'รับ-จ่าย ประจำวัน'!$B283,ผลิต1!X:X)+SUMIF(ผลิต2!$C:$C,'รับ-จ่าย ประจำวัน'!$B283,ผลิต2!X:X)+SUMIF(เส้นแต่งหน้าขนมเค้ก!$C:$C,'รับ-จ่าย ประจำวัน'!$B283,เส้นแต่งหน้าขนมเค้ก!X:X)+SUMIF(แพ็ค!$C:$C,'รับ-จ่าย ประจำวัน'!$B283,แพ็ค!X:X)+SUMIF(ธุรการ!$C:$C,'รับ-จ่าย ประจำวัน'!$B283,ธุรการ!X:X)+SUMIF(เส้นแต่งหน้าขนมปัง!$C:$C,'รับ-จ่าย ประจำวัน'!$B283,เส้นแต่งหน้าขนมปัง!X:X)+SUMIF('วางแผนBC,CJ'!$C:$C,'รับ-จ่าย ประจำวัน'!$B283,'วางแผนBC,CJ'!X:X)+SUMIF(RD!$C:$C,'รับ-จ่าย ประจำวัน'!$B283,RD!X:X)+SUMIF('FG,ออนไล,คัดแยก'!$C:$C,'รับ-จ่าย ประจำวัน'!$B283,'FG,ออนไล,คัดแยก'!X:X)</f>
        <v>0</v>
      </c>
      <c r="BF283" s="16">
        <f>SUMIF(เตรียมส่วนผสม!$C:$C,'รับ-จ่าย ประจำวัน'!$B283,เตรียมส่วนผสม!Y:Y)+SUMIF(กวนไส้!$C:$C,'รับ-จ่าย ประจำวัน'!$B283,กวนไส้!Y:Y)+SUMIF(ผลิต1!$C:$C,'รับ-จ่าย ประจำวัน'!$B283,ผลิต1!Y:Y)+SUMIF(ผลิต2!$C:$C,'รับ-จ่าย ประจำวัน'!$B283,ผลิต2!Y:Y)+SUMIF(เส้นแต่งหน้าขนมเค้ก!$C:$C,'รับ-จ่าย ประจำวัน'!$B283,เส้นแต่งหน้าขนมเค้ก!Y:Y)+SUMIF(แพ็ค!$C:$C,'รับ-จ่าย ประจำวัน'!$B283,แพ็ค!Y:Y)+SUMIF(ธุรการ!$C:$C,'รับ-จ่าย ประจำวัน'!$B283,ธุรการ!Y:Y)+SUMIF(เส้นแต่งหน้าขนมปัง!$C:$C,'รับ-จ่าย ประจำวัน'!$B283,เส้นแต่งหน้าขนมปัง!Y:Y)+SUMIF('วางแผนBC,CJ'!$C:$C,'รับ-จ่าย ประจำวัน'!$B283,'วางแผนBC,CJ'!Y:Y)+SUMIF(RD!$C:$C,'รับ-จ่าย ประจำวัน'!$B283,RD!Y:Y)+SUMIF('FG,ออนไล,คัดแยก'!$C:$C,'รับ-จ่าย ประจำวัน'!$B283,'FG,ออนไล,คัดแยก'!Y:Y)</f>
        <v>0</v>
      </c>
      <c r="BG283" s="16">
        <f>SUMIF(เตรียมส่วนผสม!$C:$C,'รับ-จ่าย ประจำวัน'!$B283,เตรียมส่วนผสม!Z:Z)+SUMIF(กวนไส้!$C:$C,'รับ-จ่าย ประจำวัน'!$B283,กวนไส้!Z:Z)+SUMIF(ผลิต1!$C:$C,'รับ-จ่าย ประจำวัน'!$B283,ผลิต1!Z:Z)+SUMIF(ผลิต2!$C:$C,'รับ-จ่าย ประจำวัน'!$B283,ผลิต2!Z:Z)+SUMIF(เส้นแต่งหน้าขนมเค้ก!$C:$C,'รับ-จ่าย ประจำวัน'!$B283,เส้นแต่งหน้าขนมเค้ก!Z:Z)+SUMIF(แพ็ค!$C:$C,'รับ-จ่าย ประจำวัน'!$B283,แพ็ค!Z:Z)+SUMIF(ธุรการ!$C:$C,'รับ-จ่าย ประจำวัน'!$B283,ธุรการ!Z:Z)+SUMIF(เส้นแต่งหน้าขนมปัง!$C:$C,'รับ-จ่าย ประจำวัน'!$B283,เส้นแต่งหน้าขนมปัง!Z:Z)+SUMIF('วางแผนBC,CJ'!$C:$C,'รับ-จ่าย ประจำวัน'!$B283,'วางแผนBC,CJ'!Z:Z)+SUMIF(RD!$C:$C,'รับ-จ่าย ประจำวัน'!$B283,RD!Z:Z)+SUMIF('FG,ออนไล,คัดแยก'!$C:$C,'รับ-จ่าย ประจำวัน'!$B283,'FG,ออนไล,คัดแยก'!Z:Z)</f>
        <v>0</v>
      </c>
      <c r="BH283" s="16">
        <f>SUMIF(เตรียมส่วนผสม!$C:$C,'รับ-จ่าย ประจำวัน'!$B283,เตรียมส่วนผสม!AA:AA)+SUMIF(กวนไส้!$C:$C,'รับ-จ่าย ประจำวัน'!$B283,กวนไส้!AA:AA)+SUMIF(ผลิต1!$C:$C,'รับ-จ่าย ประจำวัน'!$B283,ผลิต1!AA:AA)+SUMIF(ผลิต2!$C:$C,'รับ-จ่าย ประจำวัน'!$B283,ผลิต2!AA:AA)+SUMIF(เส้นแต่งหน้าขนมเค้ก!$C:$C,'รับ-จ่าย ประจำวัน'!$B283,เส้นแต่งหน้าขนมเค้ก!AA:AA)+SUMIF(แพ็ค!$C:$C,'รับ-จ่าย ประจำวัน'!$B283,แพ็ค!AA:AA)+SUMIF(ธุรการ!$C:$C,'รับ-จ่าย ประจำวัน'!$B283,ธุรการ!AA:AA)+SUMIF(เส้นแต่งหน้าขนมปัง!$C:$C,'รับ-จ่าย ประจำวัน'!$B283,เส้นแต่งหน้าขนมปัง!AA:AA)+SUMIF('วางแผนBC,CJ'!$C:$C,'รับ-จ่าย ประจำวัน'!$B283,'วางแผนBC,CJ'!AA:AA)+SUMIF(RD!$C:$C,'รับ-จ่าย ประจำวัน'!$B283,RD!AA:AA)+SUMIF('FG,ออนไล,คัดแยก'!$C:$C,'รับ-จ่าย ประจำวัน'!$B283,'FG,ออนไล,คัดแยก'!AA:AA)</f>
        <v>0</v>
      </c>
      <c r="BI283" s="16">
        <f>SUMIF(เตรียมส่วนผสม!$C:$C,'รับ-จ่าย ประจำวัน'!$B283,เตรียมส่วนผสม!AB:AB)+SUMIF(กวนไส้!$C:$C,'รับ-จ่าย ประจำวัน'!$B283,กวนไส้!AB:AB)+SUMIF(ผลิต1!$C:$C,'รับ-จ่าย ประจำวัน'!$B283,ผลิต1!AB:AB)+SUMIF(ผลิต2!$C:$C,'รับ-จ่าย ประจำวัน'!$B283,ผลิต2!AB:AB)+SUMIF(เส้นแต่งหน้าขนมเค้ก!$C:$C,'รับ-จ่าย ประจำวัน'!$B283,เส้นแต่งหน้าขนมเค้ก!AB:AB)+SUMIF(แพ็ค!$C:$C,'รับ-จ่าย ประจำวัน'!$B283,แพ็ค!AB:AB)+SUMIF(ธุรการ!$C:$C,'รับ-จ่าย ประจำวัน'!$B283,ธุรการ!AB:AB)+SUMIF(เส้นแต่งหน้าขนมปัง!$C:$C,'รับ-จ่าย ประจำวัน'!$B283,เส้นแต่งหน้าขนมปัง!AB:AB)+SUMIF('วางแผนBC,CJ'!$C:$C,'รับ-จ่าย ประจำวัน'!$B283,'วางแผนBC,CJ'!AB:AB)+SUMIF(RD!$C:$C,'รับ-จ่าย ประจำวัน'!$B283,RD!AB:AB)+SUMIF('FG,ออนไล,คัดแยก'!$C:$C,'รับ-จ่าย ประจำวัน'!$B283,'FG,ออนไล,คัดแยก'!AB:AB)</f>
        <v>0</v>
      </c>
      <c r="BJ283" s="16">
        <f>SUMIF(เตรียมส่วนผสม!$C:$C,'รับ-จ่าย ประจำวัน'!$B283,เตรียมส่วนผสม!AC:AC)+SUMIF(กวนไส้!$C:$C,'รับ-จ่าย ประจำวัน'!$B283,กวนไส้!AC:AC)+SUMIF(ผลิต1!$C:$C,'รับ-จ่าย ประจำวัน'!$B283,ผลิต1!AC:AC)+SUMIF(ผลิต2!$C:$C,'รับ-จ่าย ประจำวัน'!$B283,ผลิต2!AC:AC)+SUMIF(เส้นแต่งหน้าขนมเค้ก!$C:$C,'รับ-จ่าย ประจำวัน'!$B283,เส้นแต่งหน้าขนมเค้ก!AC:AC)+SUMIF(แพ็ค!$C:$C,'รับ-จ่าย ประจำวัน'!$B283,แพ็ค!AC:AC)+SUMIF(ธุรการ!$C:$C,'รับ-จ่าย ประจำวัน'!$B283,ธุรการ!AC:AC)+SUMIF(เส้นแต่งหน้าขนมปัง!$C:$C,'รับ-จ่าย ประจำวัน'!$B283,เส้นแต่งหน้าขนมปัง!AC:AC)+SUMIF('วางแผนBC,CJ'!$C:$C,'รับ-จ่าย ประจำวัน'!$B283,'วางแผนBC,CJ'!AC:AC)+SUMIF(RD!$C:$C,'รับ-จ่าย ประจำวัน'!$B283,RD!AC:AC)+SUMIF('FG,ออนไล,คัดแยก'!$C:$C,'รับ-จ่าย ประจำวัน'!$B283,'FG,ออนไล,คัดแยก'!AC:AC)</f>
        <v>0</v>
      </c>
      <c r="BK283" s="16">
        <f>SUMIF(เตรียมส่วนผสม!$C:$C,'รับ-จ่าย ประจำวัน'!$B283,เตรียมส่วนผสม!AD:AD)+SUMIF(กวนไส้!$C:$C,'รับ-จ่าย ประจำวัน'!$B283,กวนไส้!AD:AD)+SUMIF(ผลิต1!$C:$C,'รับ-จ่าย ประจำวัน'!$B283,ผลิต1!AD:AD)+SUMIF(ผลิต2!$C:$C,'รับ-จ่าย ประจำวัน'!$B283,ผลิต2!AD:AD)+SUMIF(เส้นแต่งหน้าขนมเค้ก!$C:$C,'รับ-จ่าย ประจำวัน'!$B283,เส้นแต่งหน้าขนมเค้ก!AD:AD)+SUMIF(แพ็ค!$C:$C,'รับ-จ่าย ประจำวัน'!$B283,แพ็ค!AD:AD)+SUMIF(ธุรการ!$C:$C,'รับ-จ่าย ประจำวัน'!$B283,ธุรการ!AD:AD)+SUMIF(เส้นแต่งหน้าขนมปัง!$C:$C,'รับ-จ่าย ประจำวัน'!$B283,เส้นแต่งหน้าขนมปัง!AD:AD)+SUMIF('วางแผนBC,CJ'!$C:$C,'รับ-จ่าย ประจำวัน'!$B283,'วางแผนBC,CJ'!AD:AD)+SUMIF(RD!$C:$C,'รับ-จ่าย ประจำวัน'!$B283,RD!AD:AD)+SUMIF('FG,ออนไล,คัดแยก'!$C:$C,'รับ-จ่าย ประจำวัน'!$B283,'FG,ออนไล,คัดแยก'!AD:AD)</f>
        <v>1000</v>
      </c>
      <c r="BL283" s="16">
        <f>SUMIF(เตรียมส่วนผสม!$C:$C,'รับ-จ่าย ประจำวัน'!$B283,เตรียมส่วนผสม!AE:AE)+SUMIF(กวนไส้!$C:$C,'รับ-จ่าย ประจำวัน'!$B283,กวนไส้!AE:AE)+SUMIF(ผลิต1!$C:$C,'รับ-จ่าย ประจำวัน'!$B283,ผลิต1!AE:AE)+SUMIF(ผลิต2!$C:$C,'รับ-จ่าย ประจำวัน'!$B283,ผลิต2!AE:AE)+SUMIF(เส้นแต่งหน้าขนมเค้ก!$C:$C,'รับ-จ่าย ประจำวัน'!$B283,เส้นแต่งหน้าขนมเค้ก!AE:AE)+SUMIF(แพ็ค!$C:$C,'รับ-จ่าย ประจำวัน'!$B283,แพ็ค!AE:AE)+SUMIF(ธุรการ!$C:$C,'รับ-จ่าย ประจำวัน'!$B283,ธุรการ!AE:AE)+SUMIF(เส้นแต่งหน้าขนมปัง!$C:$C,'รับ-จ่าย ประจำวัน'!$B283,เส้นแต่งหน้าขนมปัง!AE:AE)+SUMIF('วางแผนBC,CJ'!$C:$C,'รับ-จ่าย ประจำวัน'!$B283,'วางแผนBC,CJ'!AE:AE)+SUMIF(RD!$C:$C,'รับ-จ่าย ประจำวัน'!$B283,RD!AE:AE)+SUMIF('FG,ออนไล,คัดแยก'!$C:$C,'รับ-จ่าย ประจำวัน'!$B283,'FG,ออนไล,คัดแยก'!AE:AE)</f>
        <v>0</v>
      </c>
      <c r="BM283" s="16">
        <f>SUMIF(เตรียมส่วนผสม!$C:$C,'รับ-จ่าย ประจำวัน'!$B283,เตรียมส่วนผสม!AF:AF)+SUMIF(กวนไส้!$C:$C,'รับ-จ่าย ประจำวัน'!$B283,กวนไส้!AF:AF)+SUMIF(ผลิต1!$C:$C,'รับ-จ่าย ประจำวัน'!$B283,ผลิต1!AF:AF)+SUMIF(ผลิต2!$C:$C,'รับ-จ่าย ประจำวัน'!$B283,ผลิต2!AF:AF)+SUMIF(เส้นแต่งหน้าขนมเค้ก!$C:$C,'รับ-จ่าย ประจำวัน'!$B283,เส้นแต่งหน้าขนมเค้ก!AF:AF)+SUMIF(แพ็ค!$C:$C,'รับ-จ่าย ประจำวัน'!$B283,แพ็ค!AF:AF)+SUMIF(ธุรการ!$C:$C,'รับ-จ่าย ประจำวัน'!$B283,ธุรการ!AF:AF)+SUMIF(เส้นแต่งหน้าขนมปัง!$C:$C,'รับ-จ่าย ประจำวัน'!$B283,เส้นแต่งหน้าขนมปัง!AF:AF)+SUMIF('วางแผนBC,CJ'!$C:$C,'รับ-จ่าย ประจำวัน'!$B283,'วางแผนBC,CJ'!AF:AF)+SUMIF(RD!$C:$C,'รับ-จ่าย ประจำวัน'!$B283,RD!AF:AF)+SUMIF('FG,ออนไล,คัดแยก'!$C:$C,'รับ-จ่าย ประจำวัน'!$B283,'FG,ออนไล,คัดแยก'!AF:AF)</f>
        <v>0</v>
      </c>
      <c r="BN283" s="16">
        <f>SUMIF(เตรียมส่วนผสม!$C:$C,'รับ-จ่าย ประจำวัน'!$B283,เตรียมส่วนผสม!AG:AG)+SUMIF(กวนไส้!$C:$C,'รับ-จ่าย ประจำวัน'!$B283,กวนไส้!AG:AG)+SUMIF(ผลิต1!$C:$C,'รับ-จ่าย ประจำวัน'!$B283,ผลิต1!AG:AG)+SUMIF(ผลิต2!$C:$C,'รับ-จ่าย ประจำวัน'!$B283,ผลิต2!AG:AG)+SUMIF(เส้นแต่งหน้าขนมเค้ก!$C:$C,'รับ-จ่าย ประจำวัน'!$B283,เส้นแต่งหน้าขนมเค้ก!AG:AG)+SUMIF(แพ็ค!$C:$C,'รับ-จ่าย ประจำวัน'!$B283,แพ็ค!AG:AG)+SUMIF(ธุรการ!$C:$C,'รับ-จ่าย ประจำวัน'!$B283,ธุรการ!AG:AG)+SUMIF(เส้นแต่งหน้าขนมปัง!$C:$C,'รับ-จ่าย ประจำวัน'!$B283,เส้นแต่งหน้าขนมปัง!AG:AG)+SUMIF('วางแผนBC,CJ'!$C:$C,'รับ-จ่าย ประจำวัน'!$B283,'วางแผนBC,CJ'!AG:AG)+SUMIF(RD!$C:$C,'รับ-จ่าย ประจำวัน'!$B283,RD!AG:AG)+SUMIF('FG,ออนไล,คัดแยก'!$C:$C,'รับ-จ่าย ประจำวัน'!$B283,'FG,ออนไล,คัดแยก'!AG:AG)</f>
        <v>0</v>
      </c>
      <c r="BO283" s="16">
        <f>SUMIF(เตรียมส่วนผสม!$C:$C,'รับ-จ่าย ประจำวัน'!$B283,เตรียมส่วนผสม!AH:AH)+SUMIF(กวนไส้!$C:$C,'รับ-จ่าย ประจำวัน'!$B283,กวนไส้!AH:AH)+SUMIF(ผลิต1!$C:$C,'รับ-จ่าย ประจำวัน'!$B283,ผลิต1!AH:AH)+SUMIF(ผลิต2!$C:$C,'รับ-จ่าย ประจำวัน'!$B283,ผลิต2!AH:AH)+SUMIF(เส้นแต่งหน้าขนมเค้ก!$C:$C,'รับ-จ่าย ประจำวัน'!$B283,เส้นแต่งหน้าขนมเค้ก!AH:AH)+SUMIF(แพ็ค!$C:$C,'รับ-จ่าย ประจำวัน'!$B283,แพ็ค!AH:AH)+SUMIF(ธุรการ!$C:$C,'รับ-จ่าย ประจำวัน'!$B283,ธุรการ!AH:AH)+SUMIF(เส้นแต่งหน้าขนมปัง!$C:$C,'รับ-จ่าย ประจำวัน'!$B283,เส้นแต่งหน้าขนมปัง!AH:AH)+SUMIF('วางแผนBC,CJ'!$C:$C,'รับ-จ่าย ประจำวัน'!$B283,'วางแผนBC,CJ'!AH:AH)+SUMIF(RD!$C:$C,'รับ-จ่าย ประจำวัน'!$B283,RD!AH:AH)+SUMIF('FG,ออนไล,คัดแยก'!$C:$C,'รับ-จ่าย ประจำวัน'!$B283,'FG,ออนไล,คัดแยก'!AH:AH)</f>
        <v>0</v>
      </c>
      <c r="BP283" s="16">
        <f>SUMIF(เตรียมส่วนผสม!$C:$C,'รับ-จ่าย ประจำวัน'!$B283,เตรียมส่วนผสม!AI:AI)+SUMIF(กวนไส้!$C:$C,'รับ-จ่าย ประจำวัน'!$B283,กวนไส้!AI:AI)+SUMIF(ผลิต1!$C:$C,'รับ-จ่าย ประจำวัน'!$B283,ผลิต1!AI:AI)+SUMIF(ผลิต2!$C:$C,'รับ-จ่าย ประจำวัน'!$B283,ผลิต2!AI:AI)+SUMIF(เส้นแต่งหน้าขนมเค้ก!$C:$C,'รับ-จ่าย ประจำวัน'!$B283,เส้นแต่งหน้าขนมเค้ก!AI:AI)+SUMIF(แพ็ค!$C:$C,'รับ-จ่าย ประจำวัน'!$B283,แพ็ค!AI:AI)+SUMIF(ธุรการ!$C:$C,'รับ-จ่าย ประจำวัน'!$B283,ธุรการ!AI:AI)+SUMIF(เส้นแต่งหน้าขนมปัง!$C:$C,'รับ-จ่าย ประจำวัน'!$B283,เส้นแต่งหน้าขนมปัง!AI:AI)+SUMIF('วางแผนBC,CJ'!$C:$C,'รับ-จ่าย ประจำวัน'!$B283,'วางแผนBC,CJ'!AI:AI)+SUMIF(RD!$C:$C,'รับ-จ่าย ประจำวัน'!$B283,RD!AI:AI)+SUMIF('FG,ออนไล,คัดแยก'!$C:$C,'รับ-จ่าย ประจำวัน'!$B283,'FG,ออนไล,คัดแยก'!AI:AI)</f>
        <v>0</v>
      </c>
      <c r="BQ283" s="16">
        <f>SUMIF(เตรียมส่วนผสม!$C:$C,'รับ-จ่าย ประจำวัน'!$B283,เตรียมส่วนผสม!AJ:AJ)+SUMIF(กวนไส้!$C:$C,'รับ-จ่าย ประจำวัน'!$B283,กวนไส้!AJ:AJ)+SUMIF(ผลิต1!$C:$C,'รับ-จ่าย ประจำวัน'!$B283,ผลิต1!AJ:AJ)+SUMIF(ผลิต2!$C:$C,'รับ-จ่าย ประจำวัน'!$B283,ผลิต2!AJ:AJ)+SUMIF(เส้นแต่งหน้าขนมเค้ก!$C:$C,'รับ-จ่าย ประจำวัน'!$B283,เส้นแต่งหน้าขนมเค้ก!AJ:AJ)+SUMIF(แพ็ค!$C:$C,'รับ-จ่าย ประจำวัน'!$B283,แพ็ค!AJ:AJ)+SUMIF(ธุรการ!$C:$C,'รับ-จ่าย ประจำวัน'!$B283,ธุรการ!AJ:AJ)+SUMIF(เส้นแต่งหน้าขนมปัง!$C:$C,'รับ-จ่าย ประจำวัน'!$B283,เส้นแต่งหน้าขนมปัง!AJ:AJ)+SUMIF('วางแผนBC,CJ'!$C:$C,'รับ-จ่าย ประจำวัน'!$B283,'วางแผนBC,CJ'!AJ:AJ)+SUMIF(RD!$C:$C,'รับ-จ่าย ประจำวัน'!$B283,RD!AJ:AJ)+SUMIF('FG,ออนไล,คัดแยก'!$C:$C,'รับ-จ่าย ประจำวัน'!$B283,'FG,ออนไล,คัดแยก'!AJ:AJ)</f>
        <v>0</v>
      </c>
      <c r="BR283" s="16">
        <f>SUMIF(เตรียมส่วนผสม!$C:$C,'รับ-จ่าย ประจำวัน'!$B283,เตรียมส่วนผสม!AK:AK)+SUMIF(กวนไส้!$C:$C,'รับ-จ่าย ประจำวัน'!$B283,กวนไส้!AK:AK)+SUMIF(ผลิต1!$C:$C,'รับ-จ่าย ประจำวัน'!$B283,ผลิต1!AK:AK)+SUMIF(ผลิต2!$C:$C,'รับ-จ่าย ประจำวัน'!$B283,ผลิต2!AK:AK)+SUMIF(เส้นแต่งหน้าขนมเค้ก!$C:$C,'รับ-จ่าย ประจำวัน'!$B283,เส้นแต่งหน้าขนมเค้ก!AK:AK)+SUMIF(แพ็ค!$C:$C,'รับ-จ่าย ประจำวัน'!$B283,แพ็ค!AK:AK)+SUMIF(ธุรการ!$C:$C,'รับ-จ่าย ประจำวัน'!$B283,ธุรการ!AK:AK)+SUMIF(เส้นแต่งหน้าขนมปัง!$C:$C,'รับ-จ่าย ประจำวัน'!$B283,เส้นแต่งหน้าขนมปัง!AK:AK)+SUMIF('วางแผนBC,CJ'!$C:$C,'รับ-จ่าย ประจำวัน'!$B283,'วางแผนBC,CJ'!AK:AK)+SUMIF(RD!$C:$C,'รับ-จ่าย ประจำวัน'!$B283,RD!AK:AK)+SUMIF('FG,ออนไล,คัดแยก'!$C:$C,'รับ-จ่าย ประจำวัน'!$B283,'FG,ออนไล,คัดแยก'!AK:AK)</f>
        <v>0</v>
      </c>
      <c r="BS283" s="16">
        <f>SUMIF(เตรียมส่วนผสม!$C:$C,'รับ-จ่าย ประจำวัน'!$B283,เตรียมส่วนผสม!AL:AL)+SUMIF(กวนไส้!$C:$C,'รับ-จ่าย ประจำวัน'!$B283,กวนไส้!AL:AL)+SUMIF(ผลิต1!$C:$C,'รับ-จ่าย ประจำวัน'!$B283,ผลิต1!AL:AL)+SUMIF(ผลิต2!$C:$C,'รับ-จ่าย ประจำวัน'!$B283,ผลิต2!AL:AL)+SUMIF(เส้นแต่งหน้าขนมเค้ก!$C:$C,'รับ-จ่าย ประจำวัน'!$B283,เส้นแต่งหน้าขนมเค้ก!AL:AL)+SUMIF(แพ็ค!$C:$C,'รับ-จ่าย ประจำวัน'!$B283,แพ็ค!AL:AL)+SUMIF(ธุรการ!$C:$C,'รับ-จ่าย ประจำวัน'!$B283,ธุรการ!AL:AL)+SUMIF(เส้นแต่งหน้าขนมปัง!$C:$C,'รับ-จ่าย ประจำวัน'!$B283,เส้นแต่งหน้าขนมปัง!AL:AL)+SUMIF('วางแผนBC,CJ'!$C:$C,'รับ-จ่าย ประจำวัน'!$B283,'วางแผนBC,CJ'!AL:AL)+SUMIF(RD!$C:$C,'รับ-จ่าย ประจำวัน'!$B283,RD!AL:AL)+SUMIF('FG,ออนไล,คัดแยก'!$C:$C,'รับ-จ่าย ประจำวัน'!$B283,'FG,ออนไล,คัดแยก'!AL:AL)</f>
        <v>0</v>
      </c>
      <c r="BT283" s="18">
        <f t="shared" si="60"/>
        <v>1000</v>
      </c>
      <c r="BU283" s="116"/>
      <c r="BV283" s="146">
        <f t="shared" si="61"/>
        <v>4000</v>
      </c>
      <c r="BW283" s="183">
        <v>30</v>
      </c>
      <c r="BX283" s="172">
        <f>BT283/30</f>
        <v>33.333333333333336</v>
      </c>
      <c r="BY283" s="188">
        <f t="shared" si="63"/>
        <v>119.99999999999999</v>
      </c>
      <c r="BZ283" s="180">
        <f t="shared" ca="1" si="62"/>
        <v>46323</v>
      </c>
      <c r="CA283" s="97"/>
      <c r="CB283" s="97"/>
      <c r="CC283" s="97"/>
      <c r="CD283" s="97"/>
      <c r="CE283" s="97"/>
      <c r="CF283" s="97"/>
      <c r="CG283" s="97"/>
      <c r="CH283" s="97"/>
      <c r="CI283" s="97"/>
      <c r="CJ283" s="94"/>
      <c r="CK283" s="9">
        <f t="shared" si="64"/>
        <v>4000</v>
      </c>
    </row>
    <row r="284" spans="1:89" hidden="1" x14ac:dyDescent="0.5">
      <c r="A284" s="149" t="s">
        <v>1103</v>
      </c>
      <c r="B284" s="34">
        <v>1023201032</v>
      </c>
      <c r="C284" s="10" t="s">
        <v>2097</v>
      </c>
      <c r="D284" s="135" t="s">
        <v>91</v>
      </c>
      <c r="E284" s="11">
        <v>0</v>
      </c>
      <c r="F284" s="75"/>
      <c r="G284" s="11" t="s">
        <v>62</v>
      </c>
      <c r="H284" s="12">
        <v>4000</v>
      </c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3"/>
      <c r="AF284" s="13"/>
      <c r="AG284" s="13"/>
      <c r="AH284" s="13"/>
      <c r="AI284" s="14"/>
      <c r="AJ284" s="14"/>
      <c r="AK284" s="14"/>
      <c r="AL284" s="14"/>
      <c r="AM284" s="14"/>
      <c r="AN284" s="15">
        <f t="shared" si="59"/>
        <v>0</v>
      </c>
      <c r="AO284" s="16">
        <f>SUMIF(เตรียมส่วนผสม!$C:$C,'รับ-จ่าย ประจำวัน'!$B284,เตรียมส่วนผสม!H:H)+SUMIF(กวนไส้!$C:$C,'รับ-จ่าย ประจำวัน'!$B284,กวนไส้!H:H)+SUMIF(ผลิต1!$C:$C,'รับ-จ่าย ประจำวัน'!$B284,ผลิต1!H:H)+SUMIF(ผลิต2!$C:$C,'รับ-จ่าย ประจำวัน'!$B284,ผลิต2!H:H)+SUMIF(เส้นแต่งหน้าขนมเค้ก!$C:$C,'รับ-จ่าย ประจำวัน'!$B284,เส้นแต่งหน้าขนมเค้ก!H:H)+SUMIF(แพ็ค!$C:$C,'รับ-จ่าย ประจำวัน'!$B284,แพ็ค!H:H)+SUMIF(ธุรการ!$C:$C,'รับ-จ่าย ประจำวัน'!$B284,ธุรการ!H:H)+SUMIF(เส้นแต่งหน้าขนมปัง!$C:$C,'รับ-จ่าย ประจำวัน'!$B284,เส้นแต่งหน้าขนมปัง!H:H)+SUMIF('วางแผนBC,CJ'!$C:$C,'รับ-จ่าย ประจำวัน'!$B284,'วางแผนBC,CJ'!H:H)+SUMIF(RD!$C:$C,'รับ-จ่าย ประจำวัน'!$B284,RD!H:H)+SUMIF('FG,ออนไล,คัดแยก'!$C:$C,'รับ-จ่าย ประจำวัน'!$B284,'FG,ออนไล,คัดแยก'!H:H)</f>
        <v>0</v>
      </c>
      <c r="AP284" s="16">
        <f>SUMIF(เตรียมส่วนผสม!$C:$C,'รับ-จ่าย ประจำวัน'!$B284,เตรียมส่วนผสม!I:I)+SUMIF(กวนไส้!$C:$C,'รับ-จ่าย ประจำวัน'!$B284,กวนไส้!I:I)+SUMIF(ผลิต1!$C:$C,'รับ-จ่าย ประจำวัน'!$B284,ผลิต1!I:I)+SUMIF(ผลิต2!$C:$C,'รับ-จ่าย ประจำวัน'!$B284,ผลิต2!I:I)+SUMIF(เส้นแต่งหน้าขนมเค้ก!$C:$C,'รับ-จ่าย ประจำวัน'!$B284,เส้นแต่งหน้าขนมเค้ก!I:I)+SUMIF(แพ็ค!$C:$C,'รับ-จ่าย ประจำวัน'!$B284,แพ็ค!I:I)+SUMIF(ธุรการ!$C:$C,'รับ-จ่าย ประจำวัน'!$B284,ธุรการ!I:I)+SUMIF(เส้นแต่งหน้าขนมปัง!$C:$C,'รับ-จ่าย ประจำวัน'!$B284,เส้นแต่งหน้าขนมปัง!I:I)+SUMIF('วางแผนBC,CJ'!$C:$C,'รับ-จ่าย ประจำวัน'!$B284,'วางแผนBC,CJ'!I:I)+SUMIF(RD!$C:$C,'รับ-จ่าย ประจำวัน'!$B284,RD!I:I)+SUMIF('FG,ออนไล,คัดแยก'!$C:$C,'รับ-จ่าย ประจำวัน'!$B284,'FG,ออนไล,คัดแยก'!I:I)</f>
        <v>0</v>
      </c>
      <c r="AQ284" s="16">
        <f>SUMIF(เตรียมส่วนผสม!$C:$C,'รับ-จ่าย ประจำวัน'!$B284,เตรียมส่วนผสม!J:J)+SUMIF(กวนไส้!$C:$C,'รับ-จ่าย ประจำวัน'!$B284,กวนไส้!J:J)+SUMIF(ผลิต1!$C:$C,'รับ-จ่าย ประจำวัน'!$B284,ผลิต1!J:J)+SUMIF(ผลิต2!$C:$C,'รับ-จ่าย ประจำวัน'!$B284,ผลิต2!J:J)+SUMIF(เส้นแต่งหน้าขนมเค้ก!$C:$C,'รับ-จ่าย ประจำวัน'!$B284,เส้นแต่งหน้าขนมเค้ก!J:J)+SUMIF(แพ็ค!$C:$C,'รับ-จ่าย ประจำวัน'!$B284,แพ็ค!J:J)+SUMIF(ธุรการ!$C:$C,'รับ-จ่าย ประจำวัน'!$B284,ธุรการ!J:J)+SUMIF(เส้นแต่งหน้าขนมปัง!$C:$C,'รับ-จ่าย ประจำวัน'!$B284,เส้นแต่งหน้าขนมปัง!J:J)+SUMIF('วางแผนBC,CJ'!$C:$C,'รับ-จ่าย ประจำวัน'!$B284,'วางแผนBC,CJ'!J:J)+SUMIF(RD!$C:$C,'รับ-จ่าย ประจำวัน'!$B284,RD!J:J)+SUMIF('FG,ออนไล,คัดแยก'!$C:$C,'รับ-จ่าย ประจำวัน'!$B284,'FG,ออนไล,คัดแยก'!J:J)</f>
        <v>0</v>
      </c>
      <c r="AR284" s="16">
        <f>SUMIF(เตรียมส่วนผสม!$C:$C,'รับ-จ่าย ประจำวัน'!$B284,เตรียมส่วนผสม!K:K)+SUMIF(กวนไส้!$C:$C,'รับ-จ่าย ประจำวัน'!$B284,กวนไส้!K:K)+SUMIF(ผลิต1!$C:$C,'รับ-จ่าย ประจำวัน'!$B284,ผลิต1!K:K)+SUMIF(ผลิต2!$C:$C,'รับ-จ่าย ประจำวัน'!$B284,ผลิต2!K:K)+SUMIF(เส้นแต่งหน้าขนมเค้ก!$C:$C,'รับ-จ่าย ประจำวัน'!$B284,เส้นแต่งหน้าขนมเค้ก!K:K)+SUMIF(แพ็ค!$C:$C,'รับ-จ่าย ประจำวัน'!$B284,แพ็ค!K:K)+SUMIF(ธุรการ!$C:$C,'รับ-จ่าย ประจำวัน'!$B284,ธุรการ!K:K)+SUMIF(เส้นแต่งหน้าขนมปัง!$C:$C,'รับ-จ่าย ประจำวัน'!$B284,เส้นแต่งหน้าขนมปัง!K:K)+SUMIF('วางแผนBC,CJ'!$C:$C,'รับ-จ่าย ประจำวัน'!$B284,'วางแผนBC,CJ'!K:K)+SUMIF(RD!$C:$C,'รับ-จ่าย ประจำวัน'!$B284,RD!K:K)+SUMIF('FG,ออนไล,คัดแยก'!$C:$C,'รับ-จ่าย ประจำวัน'!$B284,'FG,ออนไล,คัดแยก'!K:K)</f>
        <v>0</v>
      </c>
      <c r="AS284" s="16">
        <f>SUMIF(เตรียมส่วนผสม!$C:$C,'รับ-จ่าย ประจำวัน'!$B284,เตรียมส่วนผสม!L:L)+SUMIF(กวนไส้!$C:$C,'รับ-จ่าย ประจำวัน'!$B284,กวนไส้!L:L)+SUMIF(ผลิต1!$C:$C,'รับ-จ่าย ประจำวัน'!$B284,ผลิต1!L:L)+SUMIF(ผลิต2!$C:$C,'รับ-จ่าย ประจำวัน'!$B284,ผลิต2!L:L)+SUMIF(เส้นแต่งหน้าขนมเค้ก!$C:$C,'รับ-จ่าย ประจำวัน'!$B284,เส้นแต่งหน้าขนมเค้ก!L:L)+SUMIF(แพ็ค!$C:$C,'รับ-จ่าย ประจำวัน'!$B284,แพ็ค!L:L)+SUMIF(ธุรการ!$C:$C,'รับ-จ่าย ประจำวัน'!$B284,ธุรการ!L:L)+SUMIF(เส้นแต่งหน้าขนมปัง!$C:$C,'รับ-จ่าย ประจำวัน'!$B284,เส้นแต่งหน้าขนมปัง!L:L)+SUMIF('วางแผนBC,CJ'!$C:$C,'รับ-จ่าย ประจำวัน'!$B284,'วางแผนBC,CJ'!L:L)+SUMIF(RD!$C:$C,'รับ-จ่าย ประจำวัน'!$B284,RD!L:L)+SUMIF('FG,ออนไล,คัดแยก'!$C:$C,'รับ-จ่าย ประจำวัน'!$B284,'FG,ออนไล,คัดแยก'!L:L)</f>
        <v>0</v>
      </c>
      <c r="AT284" s="16">
        <f>SUMIF(เตรียมส่วนผสม!$C:$C,'รับ-จ่าย ประจำวัน'!$B284,เตรียมส่วนผสม!M:M)+SUMIF(กวนไส้!$C:$C,'รับ-จ่าย ประจำวัน'!$B284,กวนไส้!M:M)+SUMIF(ผลิต1!$C:$C,'รับ-จ่าย ประจำวัน'!$B284,ผลิต1!M:M)+SUMIF(ผลิต2!$C:$C,'รับ-จ่าย ประจำวัน'!$B284,ผลิต2!M:M)+SUMIF(เส้นแต่งหน้าขนมเค้ก!$C:$C,'รับ-จ่าย ประจำวัน'!$B284,เส้นแต่งหน้าขนมเค้ก!M:M)+SUMIF(แพ็ค!$C:$C,'รับ-จ่าย ประจำวัน'!$B284,แพ็ค!M:M)+SUMIF(ธุรการ!$C:$C,'รับ-จ่าย ประจำวัน'!$B284,ธุรการ!M:M)+SUMIF(เส้นแต่งหน้าขนมปัง!$C:$C,'รับ-จ่าย ประจำวัน'!$B284,เส้นแต่งหน้าขนมปัง!M:M)+SUMIF('วางแผนBC,CJ'!$C:$C,'รับ-จ่าย ประจำวัน'!$B284,'วางแผนBC,CJ'!M:M)+SUMIF(RD!$C:$C,'รับ-จ่าย ประจำวัน'!$B284,RD!M:M)+SUMIF('FG,ออนไล,คัดแยก'!$C:$C,'รับ-จ่าย ประจำวัน'!$B284,'FG,ออนไล,คัดแยก'!M:M)</f>
        <v>0</v>
      </c>
      <c r="AU284" s="16">
        <f>SUMIF(เตรียมส่วนผสม!$C:$C,'รับ-จ่าย ประจำวัน'!$B284,เตรียมส่วนผสม!N:N)+SUMIF(กวนไส้!$C:$C,'รับ-จ่าย ประจำวัน'!$B284,กวนไส้!N:N)+SUMIF(ผลิต1!$C:$C,'รับ-จ่าย ประจำวัน'!$B284,ผลิต1!N:N)+SUMIF(ผลิต2!$C:$C,'รับ-จ่าย ประจำวัน'!$B284,ผลิต2!N:N)+SUMIF(เส้นแต่งหน้าขนมเค้ก!$C:$C,'รับ-จ่าย ประจำวัน'!$B284,เส้นแต่งหน้าขนมเค้ก!N:N)+SUMIF(แพ็ค!$C:$C,'รับ-จ่าย ประจำวัน'!$B284,แพ็ค!N:N)+SUMIF(ธุรการ!$C:$C,'รับ-จ่าย ประจำวัน'!$B284,ธุรการ!N:N)+SUMIF(เส้นแต่งหน้าขนมปัง!$C:$C,'รับ-จ่าย ประจำวัน'!$B284,เส้นแต่งหน้าขนมปัง!N:N)+SUMIF('วางแผนBC,CJ'!$C:$C,'รับ-จ่าย ประจำวัน'!$B284,'วางแผนBC,CJ'!N:N)+SUMIF(RD!$C:$C,'รับ-จ่าย ประจำวัน'!$B284,RD!N:N)+SUMIF('FG,ออนไล,คัดแยก'!$C:$C,'รับ-จ่าย ประจำวัน'!$B284,'FG,ออนไล,คัดแยก'!N:N)</f>
        <v>0</v>
      </c>
      <c r="AV284" s="16">
        <f>SUMIF(เตรียมส่วนผสม!$C:$C,'รับ-จ่าย ประจำวัน'!$B284,เตรียมส่วนผสม!O:O)+SUMIF(กวนไส้!$C:$C,'รับ-จ่าย ประจำวัน'!$B284,กวนไส้!O:O)+SUMIF(ผลิต1!$C:$C,'รับ-จ่าย ประจำวัน'!$B284,ผลิต1!O:O)+SUMIF(ผลิต2!$C:$C,'รับ-จ่าย ประจำวัน'!$B284,ผลิต2!O:O)+SUMIF(เส้นแต่งหน้าขนมเค้ก!$C:$C,'รับ-จ่าย ประจำวัน'!$B284,เส้นแต่งหน้าขนมเค้ก!O:O)+SUMIF(แพ็ค!$C:$C,'รับ-จ่าย ประจำวัน'!$B284,แพ็ค!O:O)+SUMIF(ธุรการ!$C:$C,'รับ-จ่าย ประจำวัน'!$B284,ธุรการ!O:O)+SUMIF(เส้นแต่งหน้าขนมปัง!$C:$C,'รับ-จ่าย ประจำวัน'!$B284,เส้นแต่งหน้าขนมปัง!O:O)+SUMIF('วางแผนBC,CJ'!$C:$C,'รับ-จ่าย ประจำวัน'!$B284,'วางแผนBC,CJ'!O:O)+SUMIF(RD!$C:$C,'รับ-จ่าย ประจำวัน'!$B284,RD!O:O)+SUMIF('FG,ออนไล,คัดแยก'!$C:$C,'รับ-จ่าย ประจำวัน'!$B284,'FG,ออนไล,คัดแยก'!O:O)</f>
        <v>0</v>
      </c>
      <c r="AW284" s="16">
        <f>SUMIF(เตรียมส่วนผสม!$C:$C,'รับ-จ่าย ประจำวัน'!$B284,เตรียมส่วนผสม!P:P)+SUMIF(กวนไส้!$C:$C,'รับ-จ่าย ประจำวัน'!$B284,กวนไส้!P:P)+SUMIF(ผลิต1!$C:$C,'รับ-จ่าย ประจำวัน'!$B284,ผลิต1!P:P)+SUMIF(ผลิต2!$C:$C,'รับ-จ่าย ประจำวัน'!$B284,ผลิต2!P:P)+SUMIF(เส้นแต่งหน้าขนมเค้ก!$C:$C,'รับ-จ่าย ประจำวัน'!$B284,เส้นแต่งหน้าขนมเค้ก!P:P)+SUMIF(แพ็ค!$C:$C,'รับ-จ่าย ประจำวัน'!$B284,แพ็ค!P:P)+SUMIF(ธุรการ!$C:$C,'รับ-จ่าย ประจำวัน'!$B284,ธุรการ!P:P)+SUMIF(เส้นแต่งหน้าขนมปัง!$C:$C,'รับ-จ่าย ประจำวัน'!$B284,เส้นแต่งหน้าขนมปัง!P:P)+SUMIF('วางแผนBC,CJ'!$C:$C,'รับ-จ่าย ประจำวัน'!$B284,'วางแผนBC,CJ'!P:P)+SUMIF(RD!$C:$C,'รับ-จ่าย ประจำวัน'!$B284,RD!P:P)+SUMIF('FG,ออนไล,คัดแยก'!$C:$C,'รับ-จ่าย ประจำวัน'!$B284,'FG,ออนไล,คัดแยก'!P:P)</f>
        <v>0</v>
      </c>
      <c r="AX284" s="16">
        <f>SUMIF(เตรียมส่วนผสม!$C:$C,'รับ-จ่าย ประจำวัน'!$B284,เตรียมส่วนผสม!Q:Q)+SUMIF(กวนไส้!$C:$C,'รับ-จ่าย ประจำวัน'!$B284,กวนไส้!Q:Q)+SUMIF(ผลิต1!$C:$C,'รับ-จ่าย ประจำวัน'!$B284,ผลิต1!Q:Q)+SUMIF(ผลิต2!$C:$C,'รับ-จ่าย ประจำวัน'!$B284,ผลิต2!Q:Q)+SUMIF(เส้นแต่งหน้าขนมเค้ก!$C:$C,'รับ-จ่าย ประจำวัน'!$B284,เส้นแต่งหน้าขนมเค้ก!Q:Q)+SUMIF(แพ็ค!$C:$C,'รับ-จ่าย ประจำวัน'!$B284,แพ็ค!Q:Q)+SUMIF(ธุรการ!$C:$C,'รับ-จ่าย ประจำวัน'!$B284,ธุรการ!Q:Q)+SUMIF(เส้นแต่งหน้าขนมปัง!$C:$C,'รับ-จ่าย ประจำวัน'!$B284,เส้นแต่งหน้าขนมปัง!Q:Q)+SUMIF('วางแผนBC,CJ'!$C:$C,'รับ-จ่าย ประจำวัน'!$B284,'วางแผนBC,CJ'!Q:Q)+SUMIF(RD!$C:$C,'รับ-จ่าย ประจำวัน'!$B284,RD!Q:Q)+SUMIF('FG,ออนไล,คัดแยก'!$C:$C,'รับ-จ่าย ประจำวัน'!$B284,'FG,ออนไล,คัดแยก'!Q:Q)</f>
        <v>0</v>
      </c>
      <c r="AY284" s="16">
        <f>SUMIF(เตรียมส่วนผสม!$C:$C,'รับ-จ่าย ประจำวัน'!$B284,เตรียมส่วนผสม!R:R)+SUMIF(กวนไส้!$C:$C,'รับ-จ่าย ประจำวัน'!$B284,กวนไส้!R:R)+SUMIF(ผลิต1!$C:$C,'รับ-จ่าย ประจำวัน'!$B284,ผลิต1!R:R)+SUMIF(ผลิต2!$C:$C,'รับ-จ่าย ประจำวัน'!$B284,ผลิต2!R:R)+SUMIF(เส้นแต่งหน้าขนมเค้ก!$C:$C,'รับ-จ่าย ประจำวัน'!$B284,เส้นแต่งหน้าขนมเค้ก!R:R)+SUMIF(แพ็ค!$C:$C,'รับ-จ่าย ประจำวัน'!$B284,แพ็ค!R:R)+SUMIF(ธุรการ!$C:$C,'รับ-จ่าย ประจำวัน'!$B284,ธุรการ!R:R)+SUMIF(เส้นแต่งหน้าขนมปัง!$C:$C,'รับ-จ่าย ประจำวัน'!$B284,เส้นแต่งหน้าขนมปัง!R:R)+SUMIF('วางแผนBC,CJ'!$C:$C,'รับ-จ่าย ประจำวัน'!$B284,'วางแผนBC,CJ'!R:R)+SUMIF(RD!$C:$C,'รับ-จ่าย ประจำวัน'!$B284,RD!R:R)+SUMIF('FG,ออนไล,คัดแยก'!$C:$C,'รับ-จ่าย ประจำวัน'!$B284,'FG,ออนไล,คัดแยก'!R:R)</f>
        <v>0</v>
      </c>
      <c r="AZ284" s="16">
        <f>SUMIF(เตรียมส่วนผสม!$C:$C,'รับ-จ่าย ประจำวัน'!$B284,เตรียมส่วนผสม!S:S)+SUMIF(กวนไส้!$C:$C,'รับ-จ่าย ประจำวัน'!$B284,กวนไส้!S:S)+SUMIF(ผลิต1!$C:$C,'รับ-จ่าย ประจำวัน'!$B284,ผลิต1!S:S)+SUMIF(ผลิต2!$C:$C,'รับ-จ่าย ประจำวัน'!$B284,ผลิต2!S:S)+SUMIF(เส้นแต่งหน้าขนมเค้ก!$C:$C,'รับ-จ่าย ประจำวัน'!$B284,เส้นแต่งหน้าขนมเค้ก!S:S)+SUMIF(แพ็ค!$C:$C,'รับ-จ่าย ประจำวัน'!$B284,แพ็ค!S:S)+SUMIF(ธุรการ!$C:$C,'รับ-จ่าย ประจำวัน'!$B284,ธุรการ!S:S)+SUMIF(เส้นแต่งหน้าขนมปัง!$C:$C,'รับ-จ่าย ประจำวัน'!$B284,เส้นแต่งหน้าขนมปัง!S:S)+SUMIF('วางแผนBC,CJ'!$C:$C,'รับ-จ่าย ประจำวัน'!$B284,'วางแผนBC,CJ'!S:S)+SUMIF(RD!$C:$C,'รับ-จ่าย ประจำวัน'!$B284,RD!S:S)+SUMIF('FG,ออนไล,คัดแยก'!$C:$C,'รับ-จ่าย ประจำวัน'!$B284,'FG,ออนไล,คัดแยก'!S:S)</f>
        <v>0</v>
      </c>
      <c r="BA284" s="16">
        <f>SUMIF(เตรียมส่วนผสม!$C:$C,'รับ-จ่าย ประจำวัน'!$B284,เตรียมส่วนผสม!T:T)+SUMIF(กวนไส้!$C:$C,'รับ-จ่าย ประจำวัน'!$B284,กวนไส้!T:T)+SUMIF(ผลิต1!$C:$C,'รับ-จ่าย ประจำวัน'!$B284,ผลิต1!T:T)+SUMIF(ผลิต2!$C:$C,'รับ-จ่าย ประจำวัน'!$B284,ผลิต2!T:T)+SUMIF(เส้นแต่งหน้าขนมเค้ก!$C:$C,'รับ-จ่าย ประจำวัน'!$B284,เส้นแต่งหน้าขนมเค้ก!T:T)+SUMIF(แพ็ค!$C:$C,'รับ-จ่าย ประจำวัน'!$B284,แพ็ค!T:T)+SUMIF(ธุรการ!$C:$C,'รับ-จ่าย ประจำวัน'!$B284,ธุรการ!T:T)+SUMIF(เส้นแต่งหน้าขนมปัง!$C:$C,'รับ-จ่าย ประจำวัน'!$B284,เส้นแต่งหน้าขนมปัง!T:T)+SUMIF('วางแผนBC,CJ'!$C:$C,'รับ-จ่าย ประจำวัน'!$B284,'วางแผนBC,CJ'!T:T)+SUMIF(RD!$C:$C,'รับ-จ่าย ประจำวัน'!$B284,RD!T:T)+SUMIF('FG,ออนไล,คัดแยก'!$C:$C,'รับ-จ่าย ประจำวัน'!$B284,'FG,ออนไล,คัดแยก'!T:T)</f>
        <v>0</v>
      </c>
      <c r="BB284" s="16">
        <f>SUMIF(เตรียมส่วนผสม!$C:$C,'รับ-จ่าย ประจำวัน'!$B284,เตรียมส่วนผสม!U:U)+SUMIF(กวนไส้!$C:$C,'รับ-จ่าย ประจำวัน'!$B284,กวนไส้!U:U)+SUMIF(ผลิต1!$C:$C,'รับ-จ่าย ประจำวัน'!$B284,ผลิต1!U:U)+SUMIF(ผลิต2!$C:$C,'รับ-จ่าย ประจำวัน'!$B284,ผลิต2!U:U)+SUMIF(เส้นแต่งหน้าขนมเค้ก!$C:$C,'รับ-จ่าย ประจำวัน'!$B284,เส้นแต่งหน้าขนมเค้ก!U:U)+SUMIF(แพ็ค!$C:$C,'รับ-จ่าย ประจำวัน'!$B284,แพ็ค!U:U)+SUMIF(ธุรการ!$C:$C,'รับ-จ่าย ประจำวัน'!$B284,ธุรการ!U:U)+SUMIF(เส้นแต่งหน้าขนมปัง!$C:$C,'รับ-จ่าย ประจำวัน'!$B284,เส้นแต่งหน้าขนมปัง!U:U)+SUMIF('วางแผนBC,CJ'!$C:$C,'รับ-จ่าย ประจำวัน'!$B284,'วางแผนBC,CJ'!U:U)+SUMIF(RD!$C:$C,'รับ-จ่าย ประจำวัน'!$B284,RD!U:U)+SUMIF('FG,ออนไล,คัดแยก'!$C:$C,'รับ-จ่าย ประจำวัน'!$B284,'FG,ออนไล,คัดแยก'!U:U)</f>
        <v>0</v>
      </c>
      <c r="BC284" s="16">
        <f>SUMIF(เตรียมส่วนผสม!$C:$C,'รับ-จ่าย ประจำวัน'!$B284,เตรียมส่วนผสม!V:V)+SUMIF(กวนไส้!$C:$C,'รับ-จ่าย ประจำวัน'!$B284,กวนไส้!V:V)+SUMIF(ผลิต1!$C:$C,'รับ-จ่าย ประจำวัน'!$B284,ผลิต1!V:V)+SUMIF(ผลิต2!$C:$C,'รับ-จ่าย ประจำวัน'!$B284,ผลิต2!V:V)+SUMIF(เส้นแต่งหน้าขนมเค้ก!$C:$C,'รับ-จ่าย ประจำวัน'!$B284,เส้นแต่งหน้าขนมเค้ก!V:V)+SUMIF(แพ็ค!$C:$C,'รับ-จ่าย ประจำวัน'!$B284,แพ็ค!V:V)+SUMIF(ธุรการ!$C:$C,'รับ-จ่าย ประจำวัน'!$B284,ธุรการ!V:V)+SUMIF(เส้นแต่งหน้าขนมปัง!$C:$C,'รับ-จ่าย ประจำวัน'!$B284,เส้นแต่งหน้าขนมปัง!V:V)+SUMIF('วางแผนBC,CJ'!$C:$C,'รับ-จ่าย ประจำวัน'!$B284,'วางแผนBC,CJ'!V:V)+SUMIF(RD!$C:$C,'รับ-จ่าย ประจำวัน'!$B284,RD!V:V)+SUMIF('FG,ออนไล,คัดแยก'!$C:$C,'รับ-จ่าย ประจำวัน'!$B284,'FG,ออนไล,คัดแยก'!V:V)</f>
        <v>0</v>
      </c>
      <c r="BD284" s="16">
        <f>SUMIF(เตรียมส่วนผสม!$C:$C,'รับ-จ่าย ประจำวัน'!$B284,เตรียมส่วนผสม!W:W)+SUMIF(กวนไส้!$C:$C,'รับ-จ่าย ประจำวัน'!$B284,กวนไส้!W:W)+SUMIF(ผลิต1!$C:$C,'รับ-จ่าย ประจำวัน'!$B284,ผลิต1!W:W)+SUMIF(ผลิต2!$C:$C,'รับ-จ่าย ประจำวัน'!$B284,ผลิต2!W:W)+SUMIF(เส้นแต่งหน้าขนมเค้ก!$C:$C,'รับ-จ่าย ประจำวัน'!$B284,เส้นแต่งหน้าขนมเค้ก!W:W)+SUMIF(แพ็ค!$C:$C,'รับ-จ่าย ประจำวัน'!$B284,แพ็ค!W:W)+SUMIF(ธุรการ!$C:$C,'รับ-จ่าย ประจำวัน'!$B284,ธุรการ!W:W)+SUMIF(เส้นแต่งหน้าขนมปัง!$C:$C,'รับ-จ่าย ประจำวัน'!$B284,เส้นแต่งหน้าขนมปัง!W:W)+SUMIF('วางแผนBC,CJ'!$C:$C,'รับ-จ่าย ประจำวัน'!$B284,'วางแผนBC,CJ'!W:W)+SUMIF(RD!$C:$C,'รับ-จ่าย ประจำวัน'!$B284,RD!W:W)+SUMIF('FG,ออนไล,คัดแยก'!$C:$C,'รับ-จ่าย ประจำวัน'!$B284,'FG,ออนไล,คัดแยก'!W:W)</f>
        <v>0</v>
      </c>
      <c r="BE284" s="16">
        <f>SUMIF(เตรียมส่วนผสม!$C:$C,'รับ-จ่าย ประจำวัน'!$B284,เตรียมส่วนผสม!X:X)+SUMIF(กวนไส้!$C:$C,'รับ-จ่าย ประจำวัน'!$B284,กวนไส้!X:X)+SUMIF(ผลิต1!$C:$C,'รับ-จ่าย ประจำวัน'!$B284,ผลิต1!X:X)+SUMIF(ผลิต2!$C:$C,'รับ-จ่าย ประจำวัน'!$B284,ผลิต2!X:X)+SUMIF(เส้นแต่งหน้าขนมเค้ก!$C:$C,'รับ-จ่าย ประจำวัน'!$B284,เส้นแต่งหน้าขนมเค้ก!X:X)+SUMIF(แพ็ค!$C:$C,'รับ-จ่าย ประจำวัน'!$B284,แพ็ค!X:X)+SUMIF(ธุรการ!$C:$C,'รับ-จ่าย ประจำวัน'!$B284,ธุรการ!X:X)+SUMIF(เส้นแต่งหน้าขนมปัง!$C:$C,'รับ-จ่าย ประจำวัน'!$B284,เส้นแต่งหน้าขนมปัง!X:X)+SUMIF('วางแผนBC,CJ'!$C:$C,'รับ-จ่าย ประจำวัน'!$B284,'วางแผนBC,CJ'!X:X)+SUMIF(RD!$C:$C,'รับ-จ่าย ประจำวัน'!$B284,RD!X:X)+SUMIF('FG,ออนไล,คัดแยก'!$C:$C,'รับ-จ่าย ประจำวัน'!$B284,'FG,ออนไล,คัดแยก'!X:X)</f>
        <v>0</v>
      </c>
      <c r="BF284" s="16">
        <f>SUMIF(เตรียมส่วนผสม!$C:$C,'รับ-จ่าย ประจำวัน'!$B284,เตรียมส่วนผสม!Y:Y)+SUMIF(กวนไส้!$C:$C,'รับ-จ่าย ประจำวัน'!$B284,กวนไส้!Y:Y)+SUMIF(ผลิต1!$C:$C,'รับ-จ่าย ประจำวัน'!$B284,ผลิต1!Y:Y)+SUMIF(ผลิต2!$C:$C,'รับ-จ่าย ประจำวัน'!$B284,ผลิต2!Y:Y)+SUMIF(เส้นแต่งหน้าขนมเค้ก!$C:$C,'รับ-จ่าย ประจำวัน'!$B284,เส้นแต่งหน้าขนมเค้ก!Y:Y)+SUMIF(แพ็ค!$C:$C,'รับ-จ่าย ประจำวัน'!$B284,แพ็ค!Y:Y)+SUMIF(ธุรการ!$C:$C,'รับ-จ่าย ประจำวัน'!$B284,ธุรการ!Y:Y)+SUMIF(เส้นแต่งหน้าขนมปัง!$C:$C,'รับ-จ่าย ประจำวัน'!$B284,เส้นแต่งหน้าขนมปัง!Y:Y)+SUMIF('วางแผนBC,CJ'!$C:$C,'รับ-จ่าย ประจำวัน'!$B284,'วางแผนBC,CJ'!Y:Y)+SUMIF(RD!$C:$C,'รับ-จ่าย ประจำวัน'!$B284,RD!Y:Y)+SUMIF('FG,ออนไล,คัดแยก'!$C:$C,'รับ-จ่าย ประจำวัน'!$B284,'FG,ออนไล,คัดแยก'!Y:Y)</f>
        <v>0</v>
      </c>
      <c r="BG284" s="16">
        <f>SUMIF(เตรียมส่วนผสม!$C:$C,'รับ-จ่าย ประจำวัน'!$B284,เตรียมส่วนผสม!Z:Z)+SUMIF(กวนไส้!$C:$C,'รับ-จ่าย ประจำวัน'!$B284,กวนไส้!Z:Z)+SUMIF(ผลิต1!$C:$C,'รับ-จ่าย ประจำวัน'!$B284,ผลิต1!Z:Z)+SUMIF(ผลิต2!$C:$C,'รับ-จ่าย ประจำวัน'!$B284,ผลิต2!Z:Z)+SUMIF(เส้นแต่งหน้าขนมเค้ก!$C:$C,'รับ-จ่าย ประจำวัน'!$B284,เส้นแต่งหน้าขนมเค้ก!Z:Z)+SUMIF(แพ็ค!$C:$C,'รับ-จ่าย ประจำวัน'!$B284,แพ็ค!Z:Z)+SUMIF(ธุรการ!$C:$C,'รับ-จ่าย ประจำวัน'!$B284,ธุรการ!Z:Z)+SUMIF(เส้นแต่งหน้าขนมปัง!$C:$C,'รับ-จ่าย ประจำวัน'!$B284,เส้นแต่งหน้าขนมปัง!Z:Z)+SUMIF('วางแผนBC,CJ'!$C:$C,'รับ-จ่าย ประจำวัน'!$B284,'วางแผนBC,CJ'!Z:Z)+SUMIF(RD!$C:$C,'รับ-จ่าย ประจำวัน'!$B284,RD!Z:Z)+SUMIF('FG,ออนไล,คัดแยก'!$C:$C,'รับ-จ่าย ประจำวัน'!$B284,'FG,ออนไล,คัดแยก'!Z:Z)</f>
        <v>0</v>
      </c>
      <c r="BH284" s="16">
        <f>SUMIF(เตรียมส่วนผสม!$C:$C,'รับ-จ่าย ประจำวัน'!$B284,เตรียมส่วนผสม!AA:AA)+SUMIF(กวนไส้!$C:$C,'รับ-จ่าย ประจำวัน'!$B284,กวนไส้!AA:AA)+SUMIF(ผลิต1!$C:$C,'รับ-จ่าย ประจำวัน'!$B284,ผลิต1!AA:AA)+SUMIF(ผลิต2!$C:$C,'รับ-จ่าย ประจำวัน'!$B284,ผลิต2!AA:AA)+SUMIF(เส้นแต่งหน้าขนมเค้ก!$C:$C,'รับ-จ่าย ประจำวัน'!$B284,เส้นแต่งหน้าขนมเค้ก!AA:AA)+SUMIF(แพ็ค!$C:$C,'รับ-จ่าย ประจำวัน'!$B284,แพ็ค!AA:AA)+SUMIF(ธุรการ!$C:$C,'รับ-จ่าย ประจำวัน'!$B284,ธุรการ!AA:AA)+SUMIF(เส้นแต่งหน้าขนมปัง!$C:$C,'รับ-จ่าย ประจำวัน'!$B284,เส้นแต่งหน้าขนมปัง!AA:AA)+SUMIF('วางแผนBC,CJ'!$C:$C,'รับ-จ่าย ประจำวัน'!$B284,'วางแผนBC,CJ'!AA:AA)+SUMIF(RD!$C:$C,'รับ-จ่าย ประจำวัน'!$B284,RD!AA:AA)+SUMIF('FG,ออนไล,คัดแยก'!$C:$C,'รับ-จ่าย ประจำวัน'!$B284,'FG,ออนไล,คัดแยก'!AA:AA)</f>
        <v>0</v>
      </c>
      <c r="BI284" s="16">
        <f>SUMIF(เตรียมส่วนผสม!$C:$C,'รับ-จ่าย ประจำวัน'!$B284,เตรียมส่วนผสม!AB:AB)+SUMIF(กวนไส้!$C:$C,'รับ-จ่าย ประจำวัน'!$B284,กวนไส้!AB:AB)+SUMIF(ผลิต1!$C:$C,'รับ-จ่าย ประจำวัน'!$B284,ผลิต1!AB:AB)+SUMIF(ผลิต2!$C:$C,'รับ-จ่าย ประจำวัน'!$B284,ผลิต2!AB:AB)+SUMIF(เส้นแต่งหน้าขนมเค้ก!$C:$C,'รับ-จ่าย ประจำวัน'!$B284,เส้นแต่งหน้าขนมเค้ก!AB:AB)+SUMIF(แพ็ค!$C:$C,'รับ-จ่าย ประจำวัน'!$B284,แพ็ค!AB:AB)+SUMIF(ธุรการ!$C:$C,'รับ-จ่าย ประจำวัน'!$B284,ธุรการ!AB:AB)+SUMIF(เส้นแต่งหน้าขนมปัง!$C:$C,'รับ-จ่าย ประจำวัน'!$B284,เส้นแต่งหน้าขนมปัง!AB:AB)+SUMIF('วางแผนBC,CJ'!$C:$C,'รับ-จ่าย ประจำวัน'!$B284,'วางแผนBC,CJ'!AB:AB)+SUMIF(RD!$C:$C,'รับ-จ่าย ประจำวัน'!$B284,RD!AB:AB)+SUMIF('FG,ออนไล,คัดแยก'!$C:$C,'รับ-จ่าย ประจำวัน'!$B284,'FG,ออนไล,คัดแยก'!AB:AB)</f>
        <v>0</v>
      </c>
      <c r="BJ284" s="16">
        <f>SUMIF(เตรียมส่วนผสม!$C:$C,'รับ-จ่าย ประจำวัน'!$B284,เตรียมส่วนผสม!AC:AC)+SUMIF(กวนไส้!$C:$C,'รับ-จ่าย ประจำวัน'!$B284,กวนไส้!AC:AC)+SUMIF(ผลิต1!$C:$C,'รับ-จ่าย ประจำวัน'!$B284,ผลิต1!AC:AC)+SUMIF(ผลิต2!$C:$C,'รับ-จ่าย ประจำวัน'!$B284,ผลิต2!AC:AC)+SUMIF(เส้นแต่งหน้าขนมเค้ก!$C:$C,'รับ-จ่าย ประจำวัน'!$B284,เส้นแต่งหน้าขนมเค้ก!AC:AC)+SUMIF(แพ็ค!$C:$C,'รับ-จ่าย ประจำวัน'!$B284,แพ็ค!AC:AC)+SUMIF(ธุรการ!$C:$C,'รับ-จ่าย ประจำวัน'!$B284,ธุรการ!AC:AC)+SUMIF(เส้นแต่งหน้าขนมปัง!$C:$C,'รับ-จ่าย ประจำวัน'!$B284,เส้นแต่งหน้าขนมปัง!AC:AC)+SUMIF('วางแผนBC,CJ'!$C:$C,'รับ-จ่าย ประจำวัน'!$B284,'วางแผนBC,CJ'!AC:AC)+SUMIF(RD!$C:$C,'รับ-จ่าย ประจำวัน'!$B284,RD!AC:AC)+SUMIF('FG,ออนไล,คัดแยก'!$C:$C,'รับ-จ่าย ประจำวัน'!$B284,'FG,ออนไล,คัดแยก'!AC:AC)</f>
        <v>0</v>
      </c>
      <c r="BK284" s="16">
        <f>SUMIF(เตรียมส่วนผสม!$C:$C,'รับ-จ่าย ประจำวัน'!$B284,เตรียมส่วนผสม!AD:AD)+SUMIF(กวนไส้!$C:$C,'รับ-จ่าย ประจำวัน'!$B284,กวนไส้!AD:AD)+SUMIF(ผลิต1!$C:$C,'รับ-จ่าย ประจำวัน'!$B284,ผลิต1!AD:AD)+SUMIF(ผลิต2!$C:$C,'รับ-จ่าย ประจำวัน'!$B284,ผลิต2!AD:AD)+SUMIF(เส้นแต่งหน้าขนมเค้ก!$C:$C,'รับ-จ่าย ประจำวัน'!$B284,เส้นแต่งหน้าขนมเค้ก!AD:AD)+SUMIF(แพ็ค!$C:$C,'รับ-จ่าย ประจำวัน'!$B284,แพ็ค!AD:AD)+SUMIF(ธุรการ!$C:$C,'รับ-จ่าย ประจำวัน'!$B284,ธุรการ!AD:AD)+SUMIF(เส้นแต่งหน้าขนมปัง!$C:$C,'รับ-จ่าย ประจำวัน'!$B284,เส้นแต่งหน้าขนมปัง!AD:AD)+SUMIF('วางแผนBC,CJ'!$C:$C,'รับ-จ่าย ประจำวัน'!$B284,'วางแผนBC,CJ'!AD:AD)+SUMIF(RD!$C:$C,'รับ-จ่าย ประจำวัน'!$B284,RD!AD:AD)+SUMIF('FG,ออนไล,คัดแยก'!$C:$C,'รับ-จ่าย ประจำวัน'!$B284,'FG,ออนไล,คัดแยก'!AD:AD)</f>
        <v>0</v>
      </c>
      <c r="BL284" s="16">
        <f>SUMIF(เตรียมส่วนผสม!$C:$C,'รับ-จ่าย ประจำวัน'!$B284,เตรียมส่วนผสม!AE:AE)+SUMIF(กวนไส้!$C:$C,'รับ-จ่าย ประจำวัน'!$B284,กวนไส้!AE:AE)+SUMIF(ผลิต1!$C:$C,'รับ-จ่าย ประจำวัน'!$B284,ผลิต1!AE:AE)+SUMIF(ผลิต2!$C:$C,'รับ-จ่าย ประจำวัน'!$B284,ผลิต2!AE:AE)+SUMIF(เส้นแต่งหน้าขนมเค้ก!$C:$C,'รับ-จ่าย ประจำวัน'!$B284,เส้นแต่งหน้าขนมเค้ก!AE:AE)+SUMIF(แพ็ค!$C:$C,'รับ-จ่าย ประจำวัน'!$B284,แพ็ค!AE:AE)+SUMIF(ธุรการ!$C:$C,'รับ-จ่าย ประจำวัน'!$B284,ธุรการ!AE:AE)+SUMIF(เส้นแต่งหน้าขนมปัง!$C:$C,'รับ-จ่าย ประจำวัน'!$B284,เส้นแต่งหน้าขนมปัง!AE:AE)+SUMIF('วางแผนBC,CJ'!$C:$C,'รับ-จ่าย ประจำวัน'!$B284,'วางแผนBC,CJ'!AE:AE)+SUMIF(RD!$C:$C,'รับ-จ่าย ประจำวัน'!$B284,RD!AE:AE)+SUMIF('FG,ออนไล,คัดแยก'!$C:$C,'รับ-จ่าย ประจำวัน'!$B284,'FG,ออนไล,คัดแยก'!AE:AE)</f>
        <v>0</v>
      </c>
      <c r="BM284" s="16">
        <f>SUMIF(เตรียมส่วนผสม!$C:$C,'รับ-จ่าย ประจำวัน'!$B284,เตรียมส่วนผสม!AF:AF)+SUMIF(กวนไส้!$C:$C,'รับ-จ่าย ประจำวัน'!$B284,กวนไส้!AF:AF)+SUMIF(ผลิต1!$C:$C,'รับ-จ่าย ประจำวัน'!$B284,ผลิต1!AF:AF)+SUMIF(ผลิต2!$C:$C,'รับ-จ่าย ประจำวัน'!$B284,ผลิต2!AF:AF)+SUMIF(เส้นแต่งหน้าขนมเค้ก!$C:$C,'รับ-จ่าย ประจำวัน'!$B284,เส้นแต่งหน้าขนมเค้ก!AF:AF)+SUMIF(แพ็ค!$C:$C,'รับ-จ่าย ประจำวัน'!$B284,แพ็ค!AF:AF)+SUMIF(ธุรการ!$C:$C,'รับ-จ่าย ประจำวัน'!$B284,ธุรการ!AF:AF)+SUMIF(เส้นแต่งหน้าขนมปัง!$C:$C,'รับ-จ่าย ประจำวัน'!$B284,เส้นแต่งหน้าขนมปัง!AF:AF)+SUMIF('วางแผนBC,CJ'!$C:$C,'รับ-จ่าย ประจำวัน'!$B284,'วางแผนBC,CJ'!AF:AF)+SUMIF(RD!$C:$C,'รับ-จ่าย ประจำวัน'!$B284,RD!AF:AF)+SUMIF('FG,ออนไล,คัดแยก'!$C:$C,'รับ-จ่าย ประจำวัน'!$B284,'FG,ออนไล,คัดแยก'!AF:AF)</f>
        <v>0</v>
      </c>
      <c r="BN284" s="16">
        <f>SUMIF(เตรียมส่วนผสม!$C:$C,'รับ-จ่าย ประจำวัน'!$B284,เตรียมส่วนผสม!AG:AG)+SUMIF(กวนไส้!$C:$C,'รับ-จ่าย ประจำวัน'!$B284,กวนไส้!AG:AG)+SUMIF(ผลิต1!$C:$C,'รับ-จ่าย ประจำวัน'!$B284,ผลิต1!AG:AG)+SUMIF(ผลิต2!$C:$C,'รับ-จ่าย ประจำวัน'!$B284,ผลิต2!AG:AG)+SUMIF(เส้นแต่งหน้าขนมเค้ก!$C:$C,'รับ-จ่าย ประจำวัน'!$B284,เส้นแต่งหน้าขนมเค้ก!AG:AG)+SUMIF(แพ็ค!$C:$C,'รับ-จ่าย ประจำวัน'!$B284,แพ็ค!AG:AG)+SUMIF(ธุรการ!$C:$C,'รับ-จ่าย ประจำวัน'!$B284,ธุรการ!AG:AG)+SUMIF(เส้นแต่งหน้าขนมปัง!$C:$C,'รับ-จ่าย ประจำวัน'!$B284,เส้นแต่งหน้าขนมปัง!AG:AG)+SUMIF('วางแผนBC,CJ'!$C:$C,'รับ-จ่าย ประจำวัน'!$B284,'วางแผนBC,CJ'!AG:AG)+SUMIF(RD!$C:$C,'รับ-จ่าย ประจำวัน'!$B284,RD!AG:AG)+SUMIF('FG,ออนไล,คัดแยก'!$C:$C,'รับ-จ่าย ประจำวัน'!$B284,'FG,ออนไล,คัดแยก'!AG:AG)</f>
        <v>0</v>
      </c>
      <c r="BO284" s="16">
        <f>SUMIF(เตรียมส่วนผสม!$C:$C,'รับ-จ่าย ประจำวัน'!$B284,เตรียมส่วนผสม!AH:AH)+SUMIF(กวนไส้!$C:$C,'รับ-จ่าย ประจำวัน'!$B284,กวนไส้!AH:AH)+SUMIF(ผลิต1!$C:$C,'รับ-จ่าย ประจำวัน'!$B284,ผลิต1!AH:AH)+SUMIF(ผลิต2!$C:$C,'รับ-จ่าย ประจำวัน'!$B284,ผลิต2!AH:AH)+SUMIF(เส้นแต่งหน้าขนมเค้ก!$C:$C,'รับ-จ่าย ประจำวัน'!$B284,เส้นแต่งหน้าขนมเค้ก!AH:AH)+SUMIF(แพ็ค!$C:$C,'รับ-จ่าย ประจำวัน'!$B284,แพ็ค!AH:AH)+SUMIF(ธุรการ!$C:$C,'รับ-จ่าย ประจำวัน'!$B284,ธุรการ!AH:AH)+SUMIF(เส้นแต่งหน้าขนมปัง!$C:$C,'รับ-จ่าย ประจำวัน'!$B284,เส้นแต่งหน้าขนมปัง!AH:AH)+SUMIF('วางแผนBC,CJ'!$C:$C,'รับ-จ่าย ประจำวัน'!$B284,'วางแผนBC,CJ'!AH:AH)+SUMIF(RD!$C:$C,'รับ-จ่าย ประจำวัน'!$B284,RD!AH:AH)+SUMIF('FG,ออนไล,คัดแยก'!$C:$C,'รับ-จ่าย ประจำวัน'!$B284,'FG,ออนไล,คัดแยก'!AH:AH)</f>
        <v>0</v>
      </c>
      <c r="BP284" s="16">
        <f>SUMIF(เตรียมส่วนผสม!$C:$C,'รับ-จ่าย ประจำวัน'!$B284,เตรียมส่วนผสม!AI:AI)+SUMIF(กวนไส้!$C:$C,'รับ-จ่าย ประจำวัน'!$B284,กวนไส้!AI:AI)+SUMIF(ผลิต1!$C:$C,'รับ-จ่าย ประจำวัน'!$B284,ผลิต1!AI:AI)+SUMIF(ผลิต2!$C:$C,'รับ-จ่าย ประจำวัน'!$B284,ผลิต2!AI:AI)+SUMIF(เส้นแต่งหน้าขนมเค้ก!$C:$C,'รับ-จ่าย ประจำวัน'!$B284,เส้นแต่งหน้าขนมเค้ก!AI:AI)+SUMIF(แพ็ค!$C:$C,'รับ-จ่าย ประจำวัน'!$B284,แพ็ค!AI:AI)+SUMIF(ธุรการ!$C:$C,'รับ-จ่าย ประจำวัน'!$B284,ธุรการ!AI:AI)+SUMIF(เส้นแต่งหน้าขนมปัง!$C:$C,'รับ-จ่าย ประจำวัน'!$B284,เส้นแต่งหน้าขนมปัง!AI:AI)+SUMIF('วางแผนBC,CJ'!$C:$C,'รับ-จ่าย ประจำวัน'!$B284,'วางแผนBC,CJ'!AI:AI)+SUMIF(RD!$C:$C,'รับ-จ่าย ประจำวัน'!$B284,RD!AI:AI)+SUMIF('FG,ออนไล,คัดแยก'!$C:$C,'รับ-จ่าย ประจำวัน'!$B284,'FG,ออนไล,คัดแยก'!AI:AI)</f>
        <v>0</v>
      </c>
      <c r="BQ284" s="16">
        <f>SUMIF(เตรียมส่วนผสม!$C:$C,'รับ-จ่าย ประจำวัน'!$B284,เตรียมส่วนผสม!AJ:AJ)+SUMIF(กวนไส้!$C:$C,'รับ-จ่าย ประจำวัน'!$B284,กวนไส้!AJ:AJ)+SUMIF(ผลิต1!$C:$C,'รับ-จ่าย ประจำวัน'!$B284,ผลิต1!AJ:AJ)+SUMIF(ผลิต2!$C:$C,'รับ-จ่าย ประจำวัน'!$B284,ผลิต2!AJ:AJ)+SUMIF(เส้นแต่งหน้าขนมเค้ก!$C:$C,'รับ-จ่าย ประจำวัน'!$B284,เส้นแต่งหน้าขนมเค้ก!AJ:AJ)+SUMIF(แพ็ค!$C:$C,'รับ-จ่าย ประจำวัน'!$B284,แพ็ค!AJ:AJ)+SUMIF(ธุรการ!$C:$C,'รับ-จ่าย ประจำวัน'!$B284,ธุรการ!AJ:AJ)+SUMIF(เส้นแต่งหน้าขนมปัง!$C:$C,'รับ-จ่าย ประจำวัน'!$B284,เส้นแต่งหน้าขนมปัง!AJ:AJ)+SUMIF('วางแผนBC,CJ'!$C:$C,'รับ-จ่าย ประจำวัน'!$B284,'วางแผนBC,CJ'!AJ:AJ)+SUMIF(RD!$C:$C,'รับ-จ่าย ประจำวัน'!$B284,RD!AJ:AJ)+SUMIF('FG,ออนไล,คัดแยก'!$C:$C,'รับ-จ่าย ประจำวัน'!$B284,'FG,ออนไล,คัดแยก'!AJ:AJ)</f>
        <v>0</v>
      </c>
      <c r="BR284" s="16">
        <f>SUMIF(เตรียมส่วนผสม!$C:$C,'รับ-จ่าย ประจำวัน'!$B284,เตรียมส่วนผสม!AK:AK)+SUMIF(กวนไส้!$C:$C,'รับ-จ่าย ประจำวัน'!$B284,กวนไส้!AK:AK)+SUMIF(ผลิต1!$C:$C,'รับ-จ่าย ประจำวัน'!$B284,ผลิต1!AK:AK)+SUMIF(ผลิต2!$C:$C,'รับ-จ่าย ประจำวัน'!$B284,ผลิต2!AK:AK)+SUMIF(เส้นแต่งหน้าขนมเค้ก!$C:$C,'รับ-จ่าย ประจำวัน'!$B284,เส้นแต่งหน้าขนมเค้ก!AK:AK)+SUMIF(แพ็ค!$C:$C,'รับ-จ่าย ประจำวัน'!$B284,แพ็ค!AK:AK)+SUMIF(ธุรการ!$C:$C,'รับ-จ่าย ประจำวัน'!$B284,ธุรการ!AK:AK)+SUMIF(เส้นแต่งหน้าขนมปัง!$C:$C,'รับ-จ่าย ประจำวัน'!$B284,เส้นแต่งหน้าขนมปัง!AK:AK)+SUMIF('วางแผนBC,CJ'!$C:$C,'รับ-จ่าย ประจำวัน'!$B284,'วางแผนBC,CJ'!AK:AK)+SUMIF(RD!$C:$C,'รับ-จ่าย ประจำวัน'!$B284,RD!AK:AK)+SUMIF('FG,ออนไล,คัดแยก'!$C:$C,'รับ-จ่าย ประจำวัน'!$B284,'FG,ออนไล,คัดแยก'!AK:AK)</f>
        <v>0</v>
      </c>
      <c r="BS284" s="16">
        <f>SUMIF(เตรียมส่วนผสม!$C:$C,'รับ-จ่าย ประจำวัน'!$B284,เตรียมส่วนผสม!AL:AL)+SUMIF(กวนไส้!$C:$C,'รับ-จ่าย ประจำวัน'!$B284,กวนไส้!AL:AL)+SUMIF(ผลิต1!$C:$C,'รับ-จ่าย ประจำวัน'!$B284,ผลิต1!AL:AL)+SUMIF(ผลิต2!$C:$C,'รับ-จ่าย ประจำวัน'!$B284,ผลิต2!AL:AL)+SUMIF(เส้นแต่งหน้าขนมเค้ก!$C:$C,'รับ-จ่าย ประจำวัน'!$B284,เส้นแต่งหน้าขนมเค้ก!AL:AL)+SUMIF(แพ็ค!$C:$C,'รับ-จ่าย ประจำวัน'!$B284,แพ็ค!AL:AL)+SUMIF(ธุรการ!$C:$C,'รับ-จ่าย ประจำวัน'!$B284,ธุรการ!AL:AL)+SUMIF(เส้นแต่งหน้าขนมปัง!$C:$C,'รับ-จ่าย ประจำวัน'!$B284,เส้นแต่งหน้าขนมปัง!AL:AL)+SUMIF('วางแผนBC,CJ'!$C:$C,'รับ-จ่าย ประจำวัน'!$B284,'วางแผนBC,CJ'!AL:AL)+SUMIF(RD!$C:$C,'รับ-จ่าย ประจำวัน'!$B284,RD!AL:AL)+SUMIF('FG,ออนไล,คัดแยก'!$C:$C,'รับ-จ่าย ประจำวัน'!$B284,'FG,ออนไล,คัดแยก'!AL:AL)</f>
        <v>0</v>
      </c>
      <c r="BT284" s="18">
        <f t="shared" si="60"/>
        <v>0</v>
      </c>
      <c r="BU284" s="116">
        <v>4484</v>
      </c>
      <c r="BV284" s="146">
        <f t="shared" si="61"/>
        <v>4000</v>
      </c>
      <c r="BW284" s="183">
        <v>30</v>
      </c>
      <c r="BX284" s="172">
        <f t="shared" si="65"/>
        <v>0</v>
      </c>
      <c r="BY284" s="188" t="e">
        <f t="shared" si="63"/>
        <v>#DIV/0!</v>
      </c>
      <c r="BZ284" s="180" t="e">
        <f t="shared" ca="1" si="62"/>
        <v>#DIV/0!</v>
      </c>
      <c r="CA284" s="93"/>
      <c r="CB284" s="93"/>
      <c r="CC284" s="93"/>
      <c r="CD284" s="93"/>
      <c r="CE284" s="93"/>
      <c r="CF284" s="93"/>
      <c r="CG284" s="93"/>
      <c r="CH284" s="93"/>
      <c r="CI284" s="93"/>
      <c r="CJ284" s="94"/>
      <c r="CK284" s="9">
        <f t="shared" si="64"/>
        <v>-484</v>
      </c>
    </row>
    <row r="285" spans="1:89" x14ac:dyDescent="0.5">
      <c r="A285" s="149" t="s">
        <v>1105</v>
      </c>
      <c r="B285" s="34">
        <v>1023201033</v>
      </c>
      <c r="C285" s="10" t="s">
        <v>2084</v>
      </c>
      <c r="D285" s="135" t="s">
        <v>91</v>
      </c>
      <c r="E285" s="11">
        <v>0</v>
      </c>
      <c r="F285" s="75"/>
      <c r="G285" s="11" t="s">
        <v>62</v>
      </c>
      <c r="H285" s="12">
        <v>13000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3"/>
      <c r="AF285" s="13"/>
      <c r="AG285" s="13"/>
      <c r="AH285" s="13"/>
      <c r="AI285" s="14"/>
      <c r="AJ285" s="14"/>
      <c r="AK285" s="14"/>
      <c r="AL285" s="14"/>
      <c r="AM285" s="14"/>
      <c r="AN285" s="15">
        <f t="shared" si="59"/>
        <v>0</v>
      </c>
      <c r="AO285" s="16">
        <f>SUMIF(เตรียมส่วนผสม!$C:$C,'รับ-จ่าย ประจำวัน'!$B285,เตรียมส่วนผสม!H:H)+SUMIF(กวนไส้!$C:$C,'รับ-จ่าย ประจำวัน'!$B285,กวนไส้!H:H)+SUMIF(ผลิต1!$C:$C,'รับ-จ่าย ประจำวัน'!$B285,ผลิต1!H:H)+SUMIF(ผลิต2!$C:$C,'รับ-จ่าย ประจำวัน'!$B285,ผลิต2!H:H)+SUMIF(เส้นแต่งหน้าขนมเค้ก!$C:$C,'รับ-จ่าย ประจำวัน'!$B285,เส้นแต่งหน้าขนมเค้ก!H:H)+SUMIF(แพ็ค!$C:$C,'รับ-จ่าย ประจำวัน'!$B285,แพ็ค!H:H)+SUMIF(ธุรการ!$C:$C,'รับ-จ่าย ประจำวัน'!$B285,ธุรการ!H:H)+SUMIF(เส้นแต่งหน้าขนมปัง!$C:$C,'รับ-จ่าย ประจำวัน'!$B285,เส้นแต่งหน้าขนมปัง!H:H)+SUMIF('วางแผนBC,CJ'!$C:$C,'รับ-จ่าย ประจำวัน'!$B285,'วางแผนBC,CJ'!H:H)+SUMIF(RD!$C:$C,'รับ-จ่าย ประจำวัน'!$B285,RD!H:H)+SUMIF('FG,ออนไล,คัดแยก'!$C:$C,'รับ-จ่าย ประจำวัน'!$B285,'FG,ออนไล,คัดแยก'!H:H)</f>
        <v>0</v>
      </c>
      <c r="AP285" s="16">
        <f>SUMIF(เตรียมส่วนผสม!$C:$C,'รับ-จ่าย ประจำวัน'!$B285,เตรียมส่วนผสม!I:I)+SUMIF(กวนไส้!$C:$C,'รับ-จ่าย ประจำวัน'!$B285,กวนไส้!I:I)+SUMIF(ผลิต1!$C:$C,'รับ-จ่าย ประจำวัน'!$B285,ผลิต1!I:I)+SUMIF(ผลิต2!$C:$C,'รับ-จ่าย ประจำวัน'!$B285,ผลิต2!I:I)+SUMIF(เส้นแต่งหน้าขนมเค้ก!$C:$C,'รับ-จ่าย ประจำวัน'!$B285,เส้นแต่งหน้าขนมเค้ก!I:I)+SUMIF(แพ็ค!$C:$C,'รับ-จ่าย ประจำวัน'!$B285,แพ็ค!I:I)+SUMIF(ธุรการ!$C:$C,'รับ-จ่าย ประจำวัน'!$B285,ธุรการ!I:I)+SUMIF(เส้นแต่งหน้าขนมปัง!$C:$C,'รับ-จ่าย ประจำวัน'!$B285,เส้นแต่งหน้าขนมปัง!I:I)+SUMIF('วางแผนBC,CJ'!$C:$C,'รับ-จ่าย ประจำวัน'!$B285,'วางแผนBC,CJ'!I:I)+SUMIF(RD!$C:$C,'รับ-จ่าย ประจำวัน'!$B285,RD!I:I)+SUMIF('FG,ออนไล,คัดแยก'!$C:$C,'รับ-จ่าย ประจำวัน'!$B285,'FG,ออนไล,คัดแยก'!I:I)</f>
        <v>0</v>
      </c>
      <c r="AQ285" s="16">
        <f>SUMIF(เตรียมส่วนผสม!$C:$C,'รับ-จ่าย ประจำวัน'!$B285,เตรียมส่วนผสม!J:J)+SUMIF(กวนไส้!$C:$C,'รับ-จ่าย ประจำวัน'!$B285,กวนไส้!J:J)+SUMIF(ผลิต1!$C:$C,'รับ-จ่าย ประจำวัน'!$B285,ผลิต1!J:J)+SUMIF(ผลิต2!$C:$C,'รับ-จ่าย ประจำวัน'!$B285,ผลิต2!J:J)+SUMIF(เส้นแต่งหน้าขนมเค้ก!$C:$C,'รับ-จ่าย ประจำวัน'!$B285,เส้นแต่งหน้าขนมเค้ก!J:J)+SUMIF(แพ็ค!$C:$C,'รับ-จ่าย ประจำวัน'!$B285,แพ็ค!J:J)+SUMIF(ธุรการ!$C:$C,'รับ-จ่าย ประจำวัน'!$B285,ธุรการ!J:J)+SUMIF(เส้นแต่งหน้าขนมปัง!$C:$C,'รับ-จ่าย ประจำวัน'!$B285,เส้นแต่งหน้าขนมปัง!J:J)+SUMIF('วางแผนBC,CJ'!$C:$C,'รับ-จ่าย ประจำวัน'!$B285,'วางแผนBC,CJ'!J:J)+SUMIF(RD!$C:$C,'รับ-จ่าย ประจำวัน'!$B285,RD!J:J)+SUMIF('FG,ออนไล,คัดแยก'!$C:$C,'รับ-จ่าย ประจำวัน'!$B285,'FG,ออนไล,คัดแยก'!J:J)</f>
        <v>0</v>
      </c>
      <c r="AR285" s="16">
        <f>SUMIF(เตรียมส่วนผสม!$C:$C,'รับ-จ่าย ประจำวัน'!$B285,เตรียมส่วนผสม!K:K)+SUMIF(กวนไส้!$C:$C,'รับ-จ่าย ประจำวัน'!$B285,กวนไส้!K:K)+SUMIF(ผลิต1!$C:$C,'รับ-จ่าย ประจำวัน'!$B285,ผลิต1!K:K)+SUMIF(ผลิต2!$C:$C,'รับ-จ่าย ประจำวัน'!$B285,ผลิต2!K:K)+SUMIF(เส้นแต่งหน้าขนมเค้ก!$C:$C,'รับ-จ่าย ประจำวัน'!$B285,เส้นแต่งหน้าขนมเค้ก!K:K)+SUMIF(แพ็ค!$C:$C,'รับ-จ่าย ประจำวัน'!$B285,แพ็ค!K:K)+SUMIF(ธุรการ!$C:$C,'รับ-จ่าย ประจำวัน'!$B285,ธุรการ!K:K)+SUMIF(เส้นแต่งหน้าขนมปัง!$C:$C,'รับ-จ่าย ประจำวัน'!$B285,เส้นแต่งหน้าขนมปัง!K:K)+SUMIF('วางแผนBC,CJ'!$C:$C,'รับ-จ่าย ประจำวัน'!$B285,'วางแผนBC,CJ'!K:K)+SUMIF(RD!$C:$C,'รับ-จ่าย ประจำวัน'!$B285,RD!K:K)+SUMIF('FG,ออนไล,คัดแยก'!$C:$C,'รับ-จ่าย ประจำวัน'!$B285,'FG,ออนไล,คัดแยก'!K:K)</f>
        <v>0</v>
      </c>
      <c r="AS285" s="16">
        <f>SUMIF(เตรียมส่วนผสม!$C:$C,'รับ-จ่าย ประจำวัน'!$B285,เตรียมส่วนผสม!L:L)+SUMIF(กวนไส้!$C:$C,'รับ-จ่าย ประจำวัน'!$B285,กวนไส้!L:L)+SUMIF(ผลิต1!$C:$C,'รับ-จ่าย ประจำวัน'!$B285,ผลิต1!L:L)+SUMIF(ผลิต2!$C:$C,'รับ-จ่าย ประจำวัน'!$B285,ผลิต2!L:L)+SUMIF(เส้นแต่งหน้าขนมเค้ก!$C:$C,'รับ-จ่าย ประจำวัน'!$B285,เส้นแต่งหน้าขนมเค้ก!L:L)+SUMIF(แพ็ค!$C:$C,'รับ-จ่าย ประจำวัน'!$B285,แพ็ค!L:L)+SUMIF(ธุรการ!$C:$C,'รับ-จ่าย ประจำวัน'!$B285,ธุรการ!L:L)+SUMIF(เส้นแต่งหน้าขนมปัง!$C:$C,'รับ-จ่าย ประจำวัน'!$B285,เส้นแต่งหน้าขนมปัง!L:L)+SUMIF('วางแผนBC,CJ'!$C:$C,'รับ-จ่าย ประจำวัน'!$B285,'วางแผนBC,CJ'!L:L)+SUMIF(RD!$C:$C,'รับ-จ่าย ประจำวัน'!$B285,RD!L:L)+SUMIF('FG,ออนไล,คัดแยก'!$C:$C,'รับ-จ่าย ประจำวัน'!$B285,'FG,ออนไล,คัดแยก'!L:L)</f>
        <v>0</v>
      </c>
      <c r="AT285" s="16">
        <f>SUMIF(เตรียมส่วนผสม!$C:$C,'รับ-จ่าย ประจำวัน'!$B285,เตรียมส่วนผสม!M:M)+SUMIF(กวนไส้!$C:$C,'รับ-จ่าย ประจำวัน'!$B285,กวนไส้!M:M)+SUMIF(ผลิต1!$C:$C,'รับ-จ่าย ประจำวัน'!$B285,ผลิต1!M:M)+SUMIF(ผลิต2!$C:$C,'รับ-จ่าย ประจำวัน'!$B285,ผลิต2!M:M)+SUMIF(เส้นแต่งหน้าขนมเค้ก!$C:$C,'รับ-จ่าย ประจำวัน'!$B285,เส้นแต่งหน้าขนมเค้ก!M:M)+SUMIF(แพ็ค!$C:$C,'รับ-จ่าย ประจำวัน'!$B285,แพ็ค!M:M)+SUMIF(ธุรการ!$C:$C,'รับ-จ่าย ประจำวัน'!$B285,ธุรการ!M:M)+SUMIF(เส้นแต่งหน้าขนมปัง!$C:$C,'รับ-จ่าย ประจำวัน'!$B285,เส้นแต่งหน้าขนมปัง!M:M)+SUMIF('วางแผนBC,CJ'!$C:$C,'รับ-จ่าย ประจำวัน'!$B285,'วางแผนBC,CJ'!M:M)+SUMIF(RD!$C:$C,'รับ-จ่าย ประจำวัน'!$B285,RD!M:M)+SUMIF('FG,ออนไล,คัดแยก'!$C:$C,'รับ-จ่าย ประจำวัน'!$B285,'FG,ออนไล,คัดแยก'!M:M)</f>
        <v>0</v>
      </c>
      <c r="AU285" s="16">
        <f>SUMIF(เตรียมส่วนผสม!$C:$C,'รับ-จ่าย ประจำวัน'!$B285,เตรียมส่วนผสม!N:N)+SUMIF(กวนไส้!$C:$C,'รับ-จ่าย ประจำวัน'!$B285,กวนไส้!N:N)+SUMIF(ผลิต1!$C:$C,'รับ-จ่าย ประจำวัน'!$B285,ผลิต1!N:N)+SUMIF(ผลิต2!$C:$C,'รับ-จ่าย ประจำวัน'!$B285,ผลิต2!N:N)+SUMIF(เส้นแต่งหน้าขนมเค้ก!$C:$C,'รับ-จ่าย ประจำวัน'!$B285,เส้นแต่งหน้าขนมเค้ก!N:N)+SUMIF(แพ็ค!$C:$C,'รับ-จ่าย ประจำวัน'!$B285,แพ็ค!N:N)+SUMIF(ธุรการ!$C:$C,'รับ-จ่าย ประจำวัน'!$B285,ธุรการ!N:N)+SUMIF(เส้นแต่งหน้าขนมปัง!$C:$C,'รับ-จ่าย ประจำวัน'!$B285,เส้นแต่งหน้าขนมปัง!N:N)+SUMIF('วางแผนBC,CJ'!$C:$C,'รับ-จ่าย ประจำวัน'!$B285,'วางแผนBC,CJ'!N:N)+SUMIF(RD!$C:$C,'รับ-จ่าย ประจำวัน'!$B285,RD!N:N)+SUMIF('FG,ออนไล,คัดแยก'!$C:$C,'รับ-จ่าย ประจำวัน'!$B285,'FG,ออนไล,คัดแยก'!N:N)</f>
        <v>1000</v>
      </c>
      <c r="AV285" s="16">
        <f>SUMIF(เตรียมส่วนผสม!$C:$C,'รับ-จ่าย ประจำวัน'!$B285,เตรียมส่วนผสม!O:O)+SUMIF(กวนไส้!$C:$C,'รับ-จ่าย ประจำวัน'!$B285,กวนไส้!O:O)+SUMIF(ผลิต1!$C:$C,'รับ-จ่าย ประจำวัน'!$B285,ผลิต1!O:O)+SUMIF(ผลิต2!$C:$C,'รับ-จ่าย ประจำวัน'!$B285,ผลิต2!O:O)+SUMIF(เส้นแต่งหน้าขนมเค้ก!$C:$C,'รับ-จ่าย ประจำวัน'!$B285,เส้นแต่งหน้าขนมเค้ก!O:O)+SUMIF(แพ็ค!$C:$C,'รับ-จ่าย ประจำวัน'!$B285,แพ็ค!O:O)+SUMIF(ธุรการ!$C:$C,'รับ-จ่าย ประจำวัน'!$B285,ธุรการ!O:O)+SUMIF(เส้นแต่งหน้าขนมปัง!$C:$C,'รับ-จ่าย ประจำวัน'!$B285,เส้นแต่งหน้าขนมปัง!O:O)+SUMIF('วางแผนBC,CJ'!$C:$C,'รับ-จ่าย ประจำวัน'!$B285,'วางแผนBC,CJ'!O:O)+SUMIF(RD!$C:$C,'รับ-จ่าย ประจำวัน'!$B285,RD!O:O)+SUMIF('FG,ออนไล,คัดแยก'!$C:$C,'รับ-จ่าย ประจำวัน'!$B285,'FG,ออนไล,คัดแยก'!O:O)</f>
        <v>0</v>
      </c>
      <c r="AW285" s="16">
        <f>SUMIF(เตรียมส่วนผสม!$C:$C,'รับ-จ่าย ประจำวัน'!$B285,เตรียมส่วนผสม!P:P)+SUMIF(กวนไส้!$C:$C,'รับ-จ่าย ประจำวัน'!$B285,กวนไส้!P:P)+SUMIF(ผลิต1!$C:$C,'รับ-จ่าย ประจำวัน'!$B285,ผลิต1!P:P)+SUMIF(ผลิต2!$C:$C,'รับ-จ่าย ประจำวัน'!$B285,ผลิต2!P:P)+SUMIF(เส้นแต่งหน้าขนมเค้ก!$C:$C,'รับ-จ่าย ประจำวัน'!$B285,เส้นแต่งหน้าขนมเค้ก!P:P)+SUMIF(แพ็ค!$C:$C,'รับ-จ่าย ประจำวัน'!$B285,แพ็ค!P:P)+SUMIF(ธุรการ!$C:$C,'รับ-จ่าย ประจำวัน'!$B285,ธุรการ!P:P)+SUMIF(เส้นแต่งหน้าขนมปัง!$C:$C,'รับ-จ่าย ประจำวัน'!$B285,เส้นแต่งหน้าขนมปัง!P:P)+SUMIF('วางแผนBC,CJ'!$C:$C,'รับ-จ่าย ประจำวัน'!$B285,'วางแผนBC,CJ'!P:P)+SUMIF(RD!$C:$C,'รับ-จ่าย ประจำวัน'!$B285,RD!P:P)+SUMIF('FG,ออนไล,คัดแยก'!$C:$C,'รับ-จ่าย ประจำวัน'!$B285,'FG,ออนไล,คัดแยก'!P:P)</f>
        <v>1000</v>
      </c>
      <c r="AX285" s="16">
        <f>SUMIF(เตรียมส่วนผสม!$C:$C,'รับ-จ่าย ประจำวัน'!$B285,เตรียมส่วนผสม!Q:Q)+SUMIF(กวนไส้!$C:$C,'รับ-จ่าย ประจำวัน'!$B285,กวนไส้!Q:Q)+SUMIF(ผลิต1!$C:$C,'รับ-จ่าย ประจำวัน'!$B285,ผลิต1!Q:Q)+SUMIF(ผลิต2!$C:$C,'รับ-จ่าย ประจำวัน'!$B285,ผลิต2!Q:Q)+SUMIF(เส้นแต่งหน้าขนมเค้ก!$C:$C,'รับ-จ่าย ประจำวัน'!$B285,เส้นแต่งหน้าขนมเค้ก!Q:Q)+SUMIF(แพ็ค!$C:$C,'รับ-จ่าย ประจำวัน'!$B285,แพ็ค!Q:Q)+SUMIF(ธุรการ!$C:$C,'รับ-จ่าย ประจำวัน'!$B285,ธุรการ!Q:Q)+SUMIF(เส้นแต่งหน้าขนมปัง!$C:$C,'รับ-จ่าย ประจำวัน'!$B285,เส้นแต่งหน้าขนมปัง!Q:Q)+SUMIF('วางแผนBC,CJ'!$C:$C,'รับ-จ่าย ประจำวัน'!$B285,'วางแผนBC,CJ'!Q:Q)+SUMIF(RD!$C:$C,'รับ-จ่าย ประจำวัน'!$B285,RD!Q:Q)+SUMIF('FG,ออนไล,คัดแยก'!$C:$C,'รับ-จ่าย ประจำวัน'!$B285,'FG,ออนไล,คัดแยก'!Q:Q)</f>
        <v>0</v>
      </c>
      <c r="AY285" s="16">
        <f>SUMIF(เตรียมส่วนผสม!$C:$C,'รับ-จ่าย ประจำวัน'!$B285,เตรียมส่วนผสม!R:R)+SUMIF(กวนไส้!$C:$C,'รับ-จ่าย ประจำวัน'!$B285,กวนไส้!R:R)+SUMIF(ผลิต1!$C:$C,'รับ-จ่าย ประจำวัน'!$B285,ผลิต1!R:R)+SUMIF(ผลิต2!$C:$C,'รับ-จ่าย ประจำวัน'!$B285,ผลิต2!R:R)+SUMIF(เส้นแต่งหน้าขนมเค้ก!$C:$C,'รับ-จ่าย ประจำวัน'!$B285,เส้นแต่งหน้าขนมเค้ก!R:R)+SUMIF(แพ็ค!$C:$C,'รับ-จ่าย ประจำวัน'!$B285,แพ็ค!R:R)+SUMIF(ธุรการ!$C:$C,'รับ-จ่าย ประจำวัน'!$B285,ธุรการ!R:R)+SUMIF(เส้นแต่งหน้าขนมปัง!$C:$C,'รับ-จ่าย ประจำวัน'!$B285,เส้นแต่งหน้าขนมปัง!R:R)+SUMIF('วางแผนBC,CJ'!$C:$C,'รับ-จ่าย ประจำวัน'!$B285,'วางแผนBC,CJ'!R:R)+SUMIF(RD!$C:$C,'รับ-จ่าย ประจำวัน'!$B285,RD!R:R)+SUMIF('FG,ออนไล,คัดแยก'!$C:$C,'รับ-จ่าย ประจำวัน'!$B285,'FG,ออนไล,คัดแยก'!R:R)</f>
        <v>0</v>
      </c>
      <c r="AZ285" s="16">
        <f>SUMIF(เตรียมส่วนผสม!$C:$C,'รับ-จ่าย ประจำวัน'!$B285,เตรียมส่วนผสม!S:S)+SUMIF(กวนไส้!$C:$C,'รับ-จ่าย ประจำวัน'!$B285,กวนไส้!S:S)+SUMIF(ผลิต1!$C:$C,'รับ-จ่าย ประจำวัน'!$B285,ผลิต1!S:S)+SUMIF(ผลิต2!$C:$C,'รับ-จ่าย ประจำวัน'!$B285,ผลิต2!S:S)+SUMIF(เส้นแต่งหน้าขนมเค้ก!$C:$C,'รับ-จ่าย ประจำวัน'!$B285,เส้นแต่งหน้าขนมเค้ก!S:S)+SUMIF(แพ็ค!$C:$C,'รับ-จ่าย ประจำวัน'!$B285,แพ็ค!S:S)+SUMIF(ธุรการ!$C:$C,'รับ-จ่าย ประจำวัน'!$B285,ธุรการ!S:S)+SUMIF(เส้นแต่งหน้าขนมปัง!$C:$C,'รับ-จ่าย ประจำวัน'!$B285,เส้นแต่งหน้าขนมปัง!S:S)+SUMIF('วางแผนBC,CJ'!$C:$C,'รับ-จ่าย ประจำวัน'!$B285,'วางแผนBC,CJ'!S:S)+SUMIF(RD!$C:$C,'รับ-จ่าย ประจำวัน'!$B285,RD!S:S)+SUMIF('FG,ออนไล,คัดแยก'!$C:$C,'รับ-จ่าย ประจำวัน'!$B285,'FG,ออนไล,คัดแยก'!S:S)</f>
        <v>0</v>
      </c>
      <c r="BA285" s="16">
        <f>SUMIF(เตรียมส่วนผสม!$C:$C,'รับ-จ่าย ประจำวัน'!$B285,เตรียมส่วนผสม!T:T)+SUMIF(กวนไส้!$C:$C,'รับ-จ่าย ประจำวัน'!$B285,กวนไส้!T:T)+SUMIF(ผลิต1!$C:$C,'รับ-จ่าย ประจำวัน'!$B285,ผลิต1!T:T)+SUMIF(ผลิต2!$C:$C,'รับ-จ่าย ประจำวัน'!$B285,ผลิต2!T:T)+SUMIF(เส้นแต่งหน้าขนมเค้ก!$C:$C,'รับ-จ่าย ประจำวัน'!$B285,เส้นแต่งหน้าขนมเค้ก!T:T)+SUMIF(แพ็ค!$C:$C,'รับ-จ่าย ประจำวัน'!$B285,แพ็ค!T:T)+SUMIF(ธุรการ!$C:$C,'รับ-จ่าย ประจำวัน'!$B285,ธุรการ!T:T)+SUMIF(เส้นแต่งหน้าขนมปัง!$C:$C,'รับ-จ่าย ประจำวัน'!$B285,เส้นแต่งหน้าขนมปัง!T:T)+SUMIF('วางแผนBC,CJ'!$C:$C,'รับ-จ่าย ประจำวัน'!$B285,'วางแผนBC,CJ'!T:T)+SUMIF(RD!$C:$C,'รับ-จ่าย ประจำวัน'!$B285,RD!T:T)+SUMIF('FG,ออนไล,คัดแยก'!$C:$C,'รับ-จ่าย ประจำวัน'!$B285,'FG,ออนไล,คัดแยก'!T:T)</f>
        <v>0</v>
      </c>
      <c r="BB285" s="16">
        <f>SUMIF(เตรียมส่วนผสม!$C:$C,'รับ-จ่าย ประจำวัน'!$B285,เตรียมส่วนผสม!U:U)+SUMIF(กวนไส้!$C:$C,'รับ-จ่าย ประจำวัน'!$B285,กวนไส้!U:U)+SUMIF(ผลิต1!$C:$C,'รับ-จ่าย ประจำวัน'!$B285,ผลิต1!U:U)+SUMIF(ผลิต2!$C:$C,'รับ-จ่าย ประจำวัน'!$B285,ผลิต2!U:U)+SUMIF(เส้นแต่งหน้าขนมเค้ก!$C:$C,'รับ-จ่าย ประจำวัน'!$B285,เส้นแต่งหน้าขนมเค้ก!U:U)+SUMIF(แพ็ค!$C:$C,'รับ-จ่าย ประจำวัน'!$B285,แพ็ค!U:U)+SUMIF(ธุรการ!$C:$C,'รับ-จ่าย ประจำวัน'!$B285,ธุรการ!U:U)+SUMIF(เส้นแต่งหน้าขนมปัง!$C:$C,'รับ-จ่าย ประจำวัน'!$B285,เส้นแต่งหน้าขนมปัง!U:U)+SUMIF('วางแผนBC,CJ'!$C:$C,'รับ-จ่าย ประจำวัน'!$B285,'วางแผนBC,CJ'!U:U)+SUMIF(RD!$C:$C,'รับ-จ่าย ประจำวัน'!$B285,RD!U:U)+SUMIF('FG,ออนไล,คัดแยก'!$C:$C,'รับ-จ่าย ประจำวัน'!$B285,'FG,ออนไล,คัดแยก'!U:U)</f>
        <v>0</v>
      </c>
      <c r="BC285" s="16">
        <f>SUMIF(เตรียมส่วนผสม!$C:$C,'รับ-จ่าย ประจำวัน'!$B285,เตรียมส่วนผสม!V:V)+SUMIF(กวนไส้!$C:$C,'รับ-จ่าย ประจำวัน'!$B285,กวนไส้!V:V)+SUMIF(ผลิต1!$C:$C,'รับ-จ่าย ประจำวัน'!$B285,ผลิต1!V:V)+SUMIF(ผลิต2!$C:$C,'รับ-จ่าย ประจำวัน'!$B285,ผลิต2!V:V)+SUMIF(เส้นแต่งหน้าขนมเค้ก!$C:$C,'รับ-จ่าย ประจำวัน'!$B285,เส้นแต่งหน้าขนมเค้ก!V:V)+SUMIF(แพ็ค!$C:$C,'รับ-จ่าย ประจำวัน'!$B285,แพ็ค!V:V)+SUMIF(ธุรการ!$C:$C,'รับ-จ่าย ประจำวัน'!$B285,ธุรการ!V:V)+SUMIF(เส้นแต่งหน้าขนมปัง!$C:$C,'รับ-จ่าย ประจำวัน'!$B285,เส้นแต่งหน้าขนมปัง!V:V)+SUMIF('วางแผนBC,CJ'!$C:$C,'รับ-จ่าย ประจำวัน'!$B285,'วางแผนBC,CJ'!V:V)+SUMIF(RD!$C:$C,'รับ-จ่าย ประจำวัน'!$B285,RD!V:V)+SUMIF('FG,ออนไล,คัดแยก'!$C:$C,'รับ-จ่าย ประจำวัน'!$B285,'FG,ออนไล,คัดแยก'!V:V)</f>
        <v>0</v>
      </c>
      <c r="BD285" s="16">
        <f>SUMIF(เตรียมส่วนผสม!$C:$C,'รับ-จ่าย ประจำวัน'!$B285,เตรียมส่วนผสม!W:W)+SUMIF(กวนไส้!$C:$C,'รับ-จ่าย ประจำวัน'!$B285,กวนไส้!W:W)+SUMIF(ผลิต1!$C:$C,'รับ-จ่าย ประจำวัน'!$B285,ผลิต1!W:W)+SUMIF(ผลิต2!$C:$C,'รับ-จ่าย ประจำวัน'!$B285,ผลิต2!W:W)+SUMIF(เส้นแต่งหน้าขนมเค้ก!$C:$C,'รับ-จ่าย ประจำวัน'!$B285,เส้นแต่งหน้าขนมเค้ก!W:W)+SUMIF(แพ็ค!$C:$C,'รับ-จ่าย ประจำวัน'!$B285,แพ็ค!W:W)+SUMIF(ธุรการ!$C:$C,'รับ-จ่าย ประจำวัน'!$B285,ธุรการ!W:W)+SUMIF(เส้นแต่งหน้าขนมปัง!$C:$C,'รับ-จ่าย ประจำวัน'!$B285,เส้นแต่งหน้าขนมปัง!W:W)+SUMIF('วางแผนBC,CJ'!$C:$C,'รับ-จ่าย ประจำวัน'!$B285,'วางแผนBC,CJ'!W:W)+SUMIF(RD!$C:$C,'รับ-จ่าย ประจำวัน'!$B285,RD!W:W)+SUMIF('FG,ออนไล,คัดแยก'!$C:$C,'รับ-จ่าย ประจำวัน'!$B285,'FG,ออนไล,คัดแยก'!W:W)</f>
        <v>0</v>
      </c>
      <c r="BE285" s="16">
        <f>SUMIF(เตรียมส่วนผสม!$C:$C,'รับ-จ่าย ประจำวัน'!$B285,เตรียมส่วนผสม!X:X)+SUMIF(กวนไส้!$C:$C,'รับ-จ่าย ประจำวัน'!$B285,กวนไส้!X:X)+SUMIF(ผลิต1!$C:$C,'รับ-จ่าย ประจำวัน'!$B285,ผลิต1!X:X)+SUMIF(ผลิต2!$C:$C,'รับ-จ่าย ประจำวัน'!$B285,ผลิต2!X:X)+SUMIF(เส้นแต่งหน้าขนมเค้ก!$C:$C,'รับ-จ่าย ประจำวัน'!$B285,เส้นแต่งหน้าขนมเค้ก!X:X)+SUMIF(แพ็ค!$C:$C,'รับ-จ่าย ประจำวัน'!$B285,แพ็ค!X:X)+SUMIF(ธุรการ!$C:$C,'รับ-จ่าย ประจำวัน'!$B285,ธุรการ!X:X)+SUMIF(เส้นแต่งหน้าขนมปัง!$C:$C,'รับ-จ่าย ประจำวัน'!$B285,เส้นแต่งหน้าขนมปัง!X:X)+SUMIF('วางแผนBC,CJ'!$C:$C,'รับ-จ่าย ประจำวัน'!$B285,'วางแผนBC,CJ'!X:X)+SUMIF(RD!$C:$C,'รับ-จ่าย ประจำวัน'!$B285,RD!X:X)+SUMIF('FG,ออนไล,คัดแยก'!$C:$C,'รับ-จ่าย ประจำวัน'!$B285,'FG,ออนไล,คัดแยก'!X:X)</f>
        <v>0</v>
      </c>
      <c r="BF285" s="16">
        <f>SUMIF(เตรียมส่วนผสม!$C:$C,'รับ-จ่าย ประจำวัน'!$B285,เตรียมส่วนผสม!Y:Y)+SUMIF(กวนไส้!$C:$C,'รับ-จ่าย ประจำวัน'!$B285,กวนไส้!Y:Y)+SUMIF(ผลิต1!$C:$C,'รับ-จ่าย ประจำวัน'!$B285,ผลิต1!Y:Y)+SUMIF(ผลิต2!$C:$C,'รับ-จ่าย ประจำวัน'!$B285,ผลิต2!Y:Y)+SUMIF(เส้นแต่งหน้าขนมเค้ก!$C:$C,'รับ-จ่าย ประจำวัน'!$B285,เส้นแต่งหน้าขนมเค้ก!Y:Y)+SUMIF(แพ็ค!$C:$C,'รับ-จ่าย ประจำวัน'!$B285,แพ็ค!Y:Y)+SUMIF(ธุรการ!$C:$C,'รับ-จ่าย ประจำวัน'!$B285,ธุรการ!Y:Y)+SUMIF(เส้นแต่งหน้าขนมปัง!$C:$C,'รับ-จ่าย ประจำวัน'!$B285,เส้นแต่งหน้าขนมปัง!Y:Y)+SUMIF('วางแผนBC,CJ'!$C:$C,'รับ-จ่าย ประจำวัน'!$B285,'วางแผนBC,CJ'!Y:Y)+SUMIF(RD!$C:$C,'รับ-จ่าย ประจำวัน'!$B285,RD!Y:Y)+SUMIF('FG,ออนไล,คัดแยก'!$C:$C,'รับ-จ่าย ประจำวัน'!$B285,'FG,ออนไล,คัดแยก'!Y:Y)</f>
        <v>0</v>
      </c>
      <c r="BG285" s="16">
        <f>SUMIF(เตรียมส่วนผสม!$C:$C,'รับ-จ่าย ประจำวัน'!$B285,เตรียมส่วนผสม!Z:Z)+SUMIF(กวนไส้!$C:$C,'รับ-จ่าย ประจำวัน'!$B285,กวนไส้!Z:Z)+SUMIF(ผลิต1!$C:$C,'รับ-จ่าย ประจำวัน'!$B285,ผลิต1!Z:Z)+SUMIF(ผลิต2!$C:$C,'รับ-จ่าย ประจำวัน'!$B285,ผลิต2!Z:Z)+SUMIF(เส้นแต่งหน้าขนมเค้ก!$C:$C,'รับ-จ่าย ประจำวัน'!$B285,เส้นแต่งหน้าขนมเค้ก!Z:Z)+SUMIF(แพ็ค!$C:$C,'รับ-จ่าย ประจำวัน'!$B285,แพ็ค!Z:Z)+SUMIF(ธุรการ!$C:$C,'รับ-จ่าย ประจำวัน'!$B285,ธุรการ!Z:Z)+SUMIF(เส้นแต่งหน้าขนมปัง!$C:$C,'รับ-จ่าย ประจำวัน'!$B285,เส้นแต่งหน้าขนมปัง!Z:Z)+SUMIF('วางแผนBC,CJ'!$C:$C,'รับ-จ่าย ประจำวัน'!$B285,'วางแผนBC,CJ'!Z:Z)+SUMIF(RD!$C:$C,'รับ-จ่าย ประจำวัน'!$B285,RD!Z:Z)+SUMIF('FG,ออนไล,คัดแยก'!$C:$C,'รับ-จ่าย ประจำวัน'!$B285,'FG,ออนไล,คัดแยก'!Z:Z)</f>
        <v>0</v>
      </c>
      <c r="BH285" s="16">
        <f>SUMIF(เตรียมส่วนผสม!$C:$C,'รับ-จ่าย ประจำวัน'!$B285,เตรียมส่วนผสม!AA:AA)+SUMIF(กวนไส้!$C:$C,'รับ-จ่าย ประจำวัน'!$B285,กวนไส้!AA:AA)+SUMIF(ผลิต1!$C:$C,'รับ-จ่าย ประจำวัน'!$B285,ผลิต1!AA:AA)+SUMIF(ผลิต2!$C:$C,'รับ-จ่าย ประจำวัน'!$B285,ผลิต2!AA:AA)+SUMIF(เส้นแต่งหน้าขนมเค้ก!$C:$C,'รับ-จ่าย ประจำวัน'!$B285,เส้นแต่งหน้าขนมเค้ก!AA:AA)+SUMIF(แพ็ค!$C:$C,'รับ-จ่าย ประจำวัน'!$B285,แพ็ค!AA:AA)+SUMIF(ธุรการ!$C:$C,'รับ-จ่าย ประจำวัน'!$B285,ธุรการ!AA:AA)+SUMIF(เส้นแต่งหน้าขนมปัง!$C:$C,'รับ-จ่าย ประจำวัน'!$B285,เส้นแต่งหน้าขนมปัง!AA:AA)+SUMIF('วางแผนBC,CJ'!$C:$C,'รับ-จ่าย ประจำวัน'!$B285,'วางแผนBC,CJ'!AA:AA)+SUMIF(RD!$C:$C,'รับ-จ่าย ประจำวัน'!$B285,RD!AA:AA)+SUMIF('FG,ออนไล,คัดแยก'!$C:$C,'รับ-จ่าย ประจำวัน'!$B285,'FG,ออนไล,คัดแยก'!AA:AA)</f>
        <v>0</v>
      </c>
      <c r="BI285" s="16">
        <f>SUMIF(เตรียมส่วนผสม!$C:$C,'รับ-จ่าย ประจำวัน'!$B285,เตรียมส่วนผสม!AB:AB)+SUMIF(กวนไส้!$C:$C,'รับ-จ่าย ประจำวัน'!$B285,กวนไส้!AB:AB)+SUMIF(ผลิต1!$C:$C,'รับ-จ่าย ประจำวัน'!$B285,ผลิต1!AB:AB)+SUMIF(ผลิต2!$C:$C,'รับ-จ่าย ประจำวัน'!$B285,ผลิต2!AB:AB)+SUMIF(เส้นแต่งหน้าขนมเค้ก!$C:$C,'รับ-จ่าย ประจำวัน'!$B285,เส้นแต่งหน้าขนมเค้ก!AB:AB)+SUMIF(แพ็ค!$C:$C,'รับ-จ่าย ประจำวัน'!$B285,แพ็ค!AB:AB)+SUMIF(ธุรการ!$C:$C,'รับ-จ่าย ประจำวัน'!$B285,ธุรการ!AB:AB)+SUMIF(เส้นแต่งหน้าขนมปัง!$C:$C,'รับ-จ่าย ประจำวัน'!$B285,เส้นแต่งหน้าขนมปัง!AB:AB)+SUMIF('วางแผนBC,CJ'!$C:$C,'รับ-จ่าย ประจำวัน'!$B285,'วางแผนBC,CJ'!AB:AB)+SUMIF(RD!$C:$C,'รับ-จ่าย ประจำวัน'!$B285,RD!AB:AB)+SUMIF('FG,ออนไล,คัดแยก'!$C:$C,'รับ-จ่าย ประจำวัน'!$B285,'FG,ออนไล,คัดแยก'!AB:AB)</f>
        <v>1000</v>
      </c>
      <c r="BJ285" s="16">
        <f>SUMIF(เตรียมส่วนผสม!$C:$C,'รับ-จ่าย ประจำวัน'!$B285,เตรียมส่วนผสม!AC:AC)+SUMIF(กวนไส้!$C:$C,'รับ-จ่าย ประจำวัน'!$B285,กวนไส้!AC:AC)+SUMIF(ผลิต1!$C:$C,'รับ-จ่าย ประจำวัน'!$B285,ผลิต1!AC:AC)+SUMIF(ผลิต2!$C:$C,'รับ-จ่าย ประจำวัน'!$B285,ผลิต2!AC:AC)+SUMIF(เส้นแต่งหน้าขนมเค้ก!$C:$C,'รับ-จ่าย ประจำวัน'!$B285,เส้นแต่งหน้าขนมเค้ก!AC:AC)+SUMIF(แพ็ค!$C:$C,'รับ-จ่าย ประจำวัน'!$B285,แพ็ค!AC:AC)+SUMIF(ธุรการ!$C:$C,'รับ-จ่าย ประจำวัน'!$B285,ธุรการ!AC:AC)+SUMIF(เส้นแต่งหน้าขนมปัง!$C:$C,'รับ-จ่าย ประจำวัน'!$B285,เส้นแต่งหน้าขนมปัง!AC:AC)+SUMIF('วางแผนBC,CJ'!$C:$C,'รับ-จ่าย ประจำวัน'!$B285,'วางแผนBC,CJ'!AC:AC)+SUMIF(RD!$C:$C,'รับ-จ่าย ประจำวัน'!$B285,RD!AC:AC)+SUMIF('FG,ออนไล,คัดแยก'!$C:$C,'รับ-จ่าย ประจำวัน'!$B285,'FG,ออนไล,คัดแยก'!AC:AC)</f>
        <v>0</v>
      </c>
      <c r="BK285" s="16">
        <f>SUMIF(เตรียมส่วนผสม!$C:$C,'รับ-จ่าย ประจำวัน'!$B285,เตรียมส่วนผสม!AD:AD)+SUMIF(กวนไส้!$C:$C,'รับ-จ่าย ประจำวัน'!$B285,กวนไส้!AD:AD)+SUMIF(ผลิต1!$C:$C,'รับ-จ่าย ประจำวัน'!$B285,ผลิต1!AD:AD)+SUMIF(ผลิต2!$C:$C,'รับ-จ่าย ประจำวัน'!$B285,ผลิต2!AD:AD)+SUMIF(เส้นแต่งหน้าขนมเค้ก!$C:$C,'รับ-จ่าย ประจำวัน'!$B285,เส้นแต่งหน้าขนมเค้ก!AD:AD)+SUMIF(แพ็ค!$C:$C,'รับ-จ่าย ประจำวัน'!$B285,แพ็ค!AD:AD)+SUMIF(ธุรการ!$C:$C,'รับ-จ่าย ประจำวัน'!$B285,ธุรการ!AD:AD)+SUMIF(เส้นแต่งหน้าขนมปัง!$C:$C,'รับ-จ่าย ประจำวัน'!$B285,เส้นแต่งหน้าขนมปัง!AD:AD)+SUMIF('วางแผนBC,CJ'!$C:$C,'รับ-จ่าย ประจำวัน'!$B285,'วางแผนBC,CJ'!AD:AD)+SUMIF(RD!$C:$C,'รับ-จ่าย ประจำวัน'!$B285,RD!AD:AD)+SUMIF('FG,ออนไล,คัดแยก'!$C:$C,'รับ-จ่าย ประจำวัน'!$B285,'FG,ออนไล,คัดแยก'!AD:AD)</f>
        <v>0</v>
      </c>
      <c r="BL285" s="16">
        <f>SUMIF(เตรียมส่วนผสม!$C:$C,'รับ-จ่าย ประจำวัน'!$B285,เตรียมส่วนผสม!AE:AE)+SUMIF(กวนไส้!$C:$C,'รับ-จ่าย ประจำวัน'!$B285,กวนไส้!AE:AE)+SUMIF(ผลิต1!$C:$C,'รับ-จ่าย ประจำวัน'!$B285,ผลิต1!AE:AE)+SUMIF(ผลิต2!$C:$C,'รับ-จ่าย ประจำวัน'!$B285,ผลิต2!AE:AE)+SUMIF(เส้นแต่งหน้าขนมเค้ก!$C:$C,'รับ-จ่าย ประจำวัน'!$B285,เส้นแต่งหน้าขนมเค้ก!AE:AE)+SUMIF(แพ็ค!$C:$C,'รับ-จ่าย ประจำวัน'!$B285,แพ็ค!AE:AE)+SUMIF(ธุรการ!$C:$C,'รับ-จ่าย ประจำวัน'!$B285,ธุรการ!AE:AE)+SUMIF(เส้นแต่งหน้าขนมปัง!$C:$C,'รับ-จ่าย ประจำวัน'!$B285,เส้นแต่งหน้าขนมปัง!AE:AE)+SUMIF('วางแผนBC,CJ'!$C:$C,'รับ-จ่าย ประจำวัน'!$B285,'วางแผนBC,CJ'!AE:AE)+SUMIF(RD!$C:$C,'รับ-จ่าย ประจำวัน'!$B285,RD!AE:AE)+SUMIF('FG,ออนไล,คัดแยก'!$C:$C,'รับ-จ่าย ประจำวัน'!$B285,'FG,ออนไล,คัดแยก'!AE:AE)</f>
        <v>0</v>
      </c>
      <c r="BM285" s="16">
        <f>SUMIF(เตรียมส่วนผสม!$C:$C,'รับ-จ่าย ประจำวัน'!$B285,เตรียมส่วนผสม!AF:AF)+SUMIF(กวนไส้!$C:$C,'รับ-จ่าย ประจำวัน'!$B285,กวนไส้!AF:AF)+SUMIF(ผลิต1!$C:$C,'รับ-จ่าย ประจำวัน'!$B285,ผลิต1!AF:AF)+SUMIF(ผลิต2!$C:$C,'รับ-จ่าย ประจำวัน'!$B285,ผลิต2!AF:AF)+SUMIF(เส้นแต่งหน้าขนมเค้ก!$C:$C,'รับ-จ่าย ประจำวัน'!$B285,เส้นแต่งหน้าขนมเค้ก!AF:AF)+SUMIF(แพ็ค!$C:$C,'รับ-จ่าย ประจำวัน'!$B285,แพ็ค!AF:AF)+SUMIF(ธุรการ!$C:$C,'รับ-จ่าย ประจำวัน'!$B285,ธุรการ!AF:AF)+SUMIF(เส้นแต่งหน้าขนมปัง!$C:$C,'รับ-จ่าย ประจำวัน'!$B285,เส้นแต่งหน้าขนมปัง!AF:AF)+SUMIF('วางแผนBC,CJ'!$C:$C,'รับ-จ่าย ประจำวัน'!$B285,'วางแผนBC,CJ'!AF:AF)+SUMIF(RD!$C:$C,'รับ-จ่าย ประจำวัน'!$B285,RD!AF:AF)+SUMIF('FG,ออนไล,คัดแยก'!$C:$C,'รับ-จ่าย ประจำวัน'!$B285,'FG,ออนไล,คัดแยก'!AF:AF)</f>
        <v>0</v>
      </c>
      <c r="BN285" s="16">
        <f>SUMIF(เตรียมส่วนผสม!$C:$C,'รับ-จ่าย ประจำวัน'!$B285,เตรียมส่วนผสม!AG:AG)+SUMIF(กวนไส้!$C:$C,'รับ-จ่าย ประจำวัน'!$B285,กวนไส้!AG:AG)+SUMIF(ผลิต1!$C:$C,'รับ-จ่าย ประจำวัน'!$B285,ผลิต1!AG:AG)+SUMIF(ผลิต2!$C:$C,'รับ-จ่าย ประจำวัน'!$B285,ผลิต2!AG:AG)+SUMIF(เส้นแต่งหน้าขนมเค้ก!$C:$C,'รับ-จ่าย ประจำวัน'!$B285,เส้นแต่งหน้าขนมเค้ก!AG:AG)+SUMIF(แพ็ค!$C:$C,'รับ-จ่าย ประจำวัน'!$B285,แพ็ค!AG:AG)+SUMIF(ธุรการ!$C:$C,'รับ-จ่าย ประจำวัน'!$B285,ธุรการ!AG:AG)+SUMIF(เส้นแต่งหน้าขนมปัง!$C:$C,'รับ-จ่าย ประจำวัน'!$B285,เส้นแต่งหน้าขนมปัง!AG:AG)+SUMIF('วางแผนBC,CJ'!$C:$C,'รับ-จ่าย ประจำวัน'!$B285,'วางแผนBC,CJ'!AG:AG)+SUMIF(RD!$C:$C,'รับ-จ่าย ประจำวัน'!$B285,RD!AG:AG)+SUMIF('FG,ออนไล,คัดแยก'!$C:$C,'รับ-จ่าย ประจำวัน'!$B285,'FG,ออนไล,คัดแยก'!AG:AG)</f>
        <v>0</v>
      </c>
      <c r="BO285" s="16">
        <f>SUMIF(เตรียมส่วนผสม!$C:$C,'รับ-จ่าย ประจำวัน'!$B285,เตรียมส่วนผสม!AH:AH)+SUMIF(กวนไส้!$C:$C,'รับ-จ่าย ประจำวัน'!$B285,กวนไส้!AH:AH)+SUMIF(ผลิต1!$C:$C,'รับ-จ่าย ประจำวัน'!$B285,ผลิต1!AH:AH)+SUMIF(ผลิต2!$C:$C,'รับ-จ่าย ประจำวัน'!$B285,ผลิต2!AH:AH)+SUMIF(เส้นแต่งหน้าขนมเค้ก!$C:$C,'รับ-จ่าย ประจำวัน'!$B285,เส้นแต่งหน้าขนมเค้ก!AH:AH)+SUMIF(แพ็ค!$C:$C,'รับ-จ่าย ประจำวัน'!$B285,แพ็ค!AH:AH)+SUMIF(ธุรการ!$C:$C,'รับ-จ่าย ประจำวัน'!$B285,ธุรการ!AH:AH)+SUMIF(เส้นแต่งหน้าขนมปัง!$C:$C,'รับ-จ่าย ประจำวัน'!$B285,เส้นแต่งหน้าขนมปัง!AH:AH)+SUMIF('วางแผนBC,CJ'!$C:$C,'รับ-จ่าย ประจำวัน'!$B285,'วางแผนBC,CJ'!AH:AH)+SUMIF(RD!$C:$C,'รับ-จ่าย ประจำวัน'!$B285,RD!AH:AH)+SUMIF('FG,ออนไล,คัดแยก'!$C:$C,'รับ-จ่าย ประจำวัน'!$B285,'FG,ออนไล,คัดแยก'!AH:AH)</f>
        <v>0</v>
      </c>
      <c r="BP285" s="16">
        <f>SUMIF(เตรียมส่วนผสม!$C:$C,'รับ-จ่าย ประจำวัน'!$B285,เตรียมส่วนผสม!AI:AI)+SUMIF(กวนไส้!$C:$C,'รับ-จ่าย ประจำวัน'!$B285,กวนไส้!AI:AI)+SUMIF(ผลิต1!$C:$C,'รับ-จ่าย ประจำวัน'!$B285,ผลิต1!AI:AI)+SUMIF(ผลิต2!$C:$C,'รับ-จ่าย ประจำวัน'!$B285,ผลิต2!AI:AI)+SUMIF(เส้นแต่งหน้าขนมเค้ก!$C:$C,'รับ-จ่าย ประจำวัน'!$B285,เส้นแต่งหน้าขนมเค้ก!AI:AI)+SUMIF(แพ็ค!$C:$C,'รับ-จ่าย ประจำวัน'!$B285,แพ็ค!AI:AI)+SUMIF(ธุรการ!$C:$C,'รับ-จ่าย ประจำวัน'!$B285,ธุรการ!AI:AI)+SUMIF(เส้นแต่งหน้าขนมปัง!$C:$C,'รับ-จ่าย ประจำวัน'!$B285,เส้นแต่งหน้าขนมปัง!AI:AI)+SUMIF('วางแผนBC,CJ'!$C:$C,'รับ-จ่าย ประจำวัน'!$B285,'วางแผนBC,CJ'!AI:AI)+SUMIF(RD!$C:$C,'รับ-จ่าย ประจำวัน'!$B285,RD!AI:AI)+SUMIF('FG,ออนไล,คัดแยก'!$C:$C,'รับ-จ่าย ประจำวัน'!$B285,'FG,ออนไล,คัดแยก'!AI:AI)</f>
        <v>0</v>
      </c>
      <c r="BQ285" s="16">
        <f>SUMIF(เตรียมส่วนผสม!$C:$C,'รับ-จ่าย ประจำวัน'!$B285,เตรียมส่วนผสม!AJ:AJ)+SUMIF(กวนไส้!$C:$C,'รับ-จ่าย ประจำวัน'!$B285,กวนไส้!AJ:AJ)+SUMIF(ผลิต1!$C:$C,'รับ-จ่าย ประจำวัน'!$B285,ผลิต1!AJ:AJ)+SUMIF(ผลิต2!$C:$C,'รับ-จ่าย ประจำวัน'!$B285,ผลิต2!AJ:AJ)+SUMIF(เส้นแต่งหน้าขนมเค้ก!$C:$C,'รับ-จ่าย ประจำวัน'!$B285,เส้นแต่งหน้าขนมเค้ก!AJ:AJ)+SUMIF(แพ็ค!$C:$C,'รับ-จ่าย ประจำวัน'!$B285,แพ็ค!AJ:AJ)+SUMIF(ธุรการ!$C:$C,'รับ-จ่าย ประจำวัน'!$B285,ธุรการ!AJ:AJ)+SUMIF(เส้นแต่งหน้าขนมปัง!$C:$C,'รับ-จ่าย ประจำวัน'!$B285,เส้นแต่งหน้าขนมปัง!AJ:AJ)+SUMIF('วางแผนBC,CJ'!$C:$C,'รับ-จ่าย ประจำวัน'!$B285,'วางแผนBC,CJ'!AJ:AJ)+SUMIF(RD!$C:$C,'รับ-จ่าย ประจำวัน'!$B285,RD!AJ:AJ)+SUMIF('FG,ออนไล,คัดแยก'!$C:$C,'รับ-จ่าย ประจำวัน'!$B285,'FG,ออนไล,คัดแยก'!AJ:AJ)</f>
        <v>1000</v>
      </c>
      <c r="BR285" s="16">
        <f>SUMIF(เตรียมส่วนผสม!$C:$C,'รับ-จ่าย ประจำวัน'!$B285,เตรียมส่วนผสม!AK:AK)+SUMIF(กวนไส้!$C:$C,'รับ-จ่าย ประจำวัน'!$B285,กวนไส้!AK:AK)+SUMIF(ผลิต1!$C:$C,'รับ-จ่าย ประจำวัน'!$B285,ผลิต1!AK:AK)+SUMIF(ผลิต2!$C:$C,'รับ-จ่าย ประจำวัน'!$B285,ผลิต2!AK:AK)+SUMIF(เส้นแต่งหน้าขนมเค้ก!$C:$C,'รับ-จ่าย ประจำวัน'!$B285,เส้นแต่งหน้าขนมเค้ก!AK:AK)+SUMIF(แพ็ค!$C:$C,'รับ-จ่าย ประจำวัน'!$B285,แพ็ค!AK:AK)+SUMIF(ธุรการ!$C:$C,'รับ-จ่าย ประจำวัน'!$B285,ธุรการ!AK:AK)+SUMIF(เส้นแต่งหน้าขนมปัง!$C:$C,'รับ-จ่าย ประจำวัน'!$B285,เส้นแต่งหน้าขนมปัง!AK:AK)+SUMIF('วางแผนBC,CJ'!$C:$C,'รับ-จ่าย ประจำวัน'!$B285,'วางแผนBC,CJ'!AK:AK)+SUMIF(RD!$C:$C,'รับ-จ่าย ประจำวัน'!$B285,RD!AK:AK)+SUMIF('FG,ออนไล,คัดแยก'!$C:$C,'รับ-จ่าย ประจำวัน'!$B285,'FG,ออนไล,คัดแยก'!AK:AK)</f>
        <v>0</v>
      </c>
      <c r="BS285" s="16">
        <f>SUMIF(เตรียมส่วนผสม!$C:$C,'รับ-จ่าย ประจำวัน'!$B285,เตรียมส่วนผสม!AL:AL)+SUMIF(กวนไส้!$C:$C,'รับ-จ่าย ประจำวัน'!$B285,กวนไส้!AL:AL)+SUMIF(ผลิต1!$C:$C,'รับ-จ่าย ประจำวัน'!$B285,ผลิต1!AL:AL)+SUMIF(ผลิต2!$C:$C,'รับ-จ่าย ประจำวัน'!$B285,ผลิต2!AL:AL)+SUMIF(เส้นแต่งหน้าขนมเค้ก!$C:$C,'รับ-จ่าย ประจำวัน'!$B285,เส้นแต่งหน้าขนมเค้ก!AL:AL)+SUMIF(แพ็ค!$C:$C,'รับ-จ่าย ประจำวัน'!$B285,แพ็ค!AL:AL)+SUMIF(ธุรการ!$C:$C,'รับ-จ่าย ประจำวัน'!$B285,ธุรการ!AL:AL)+SUMIF(เส้นแต่งหน้าขนมปัง!$C:$C,'รับ-จ่าย ประจำวัน'!$B285,เส้นแต่งหน้าขนมปัง!AL:AL)+SUMIF('วางแผนBC,CJ'!$C:$C,'รับ-จ่าย ประจำวัน'!$B285,'วางแผนBC,CJ'!AL:AL)+SUMIF(RD!$C:$C,'รับ-จ่าย ประจำวัน'!$B285,RD!AL:AL)+SUMIF('FG,ออนไล,คัดแยก'!$C:$C,'รับ-จ่าย ประจำวัน'!$B285,'FG,ออนไล,คัดแยก'!AL:AL)</f>
        <v>0</v>
      </c>
      <c r="BT285" s="18">
        <f t="shared" si="60"/>
        <v>4000</v>
      </c>
      <c r="BU285" s="116">
        <v>9000</v>
      </c>
      <c r="BV285" s="146">
        <f t="shared" si="61"/>
        <v>9000</v>
      </c>
      <c r="BW285" s="183">
        <v>30</v>
      </c>
      <c r="BX285" s="172">
        <f>BT285/30</f>
        <v>133.33333333333334</v>
      </c>
      <c r="BY285" s="188">
        <f t="shared" si="63"/>
        <v>67.5</v>
      </c>
      <c r="BZ285" s="180">
        <f t="shared" ca="1" si="62"/>
        <v>46270.5</v>
      </c>
      <c r="CA285" s="145"/>
      <c r="CB285" s="93"/>
      <c r="CC285" s="93"/>
      <c r="CD285" s="93"/>
      <c r="CE285" s="93"/>
      <c r="CF285" s="93"/>
      <c r="CG285" s="93"/>
      <c r="CH285" s="93"/>
      <c r="CI285" s="93"/>
      <c r="CJ285" s="94"/>
      <c r="CK285" s="9">
        <f t="shared" si="64"/>
        <v>0</v>
      </c>
    </row>
    <row r="286" spans="1:89" hidden="1" x14ac:dyDescent="0.5">
      <c r="A286" s="149" t="s">
        <v>1106</v>
      </c>
      <c r="B286" s="34">
        <v>1023201034</v>
      </c>
      <c r="C286" s="10" t="s">
        <v>2085</v>
      </c>
      <c r="D286" s="135" t="s">
        <v>91</v>
      </c>
      <c r="E286" s="11">
        <v>0</v>
      </c>
      <c r="F286" s="75"/>
      <c r="G286" s="11" t="s">
        <v>62</v>
      </c>
      <c r="H286" s="12">
        <v>6000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3"/>
      <c r="AF286" s="13"/>
      <c r="AG286" s="13"/>
      <c r="AH286" s="13"/>
      <c r="AI286" s="14"/>
      <c r="AJ286" s="14"/>
      <c r="AK286" s="14"/>
      <c r="AL286" s="14"/>
      <c r="AM286" s="14"/>
      <c r="AN286" s="15">
        <f t="shared" si="59"/>
        <v>0</v>
      </c>
      <c r="AO286" s="16">
        <f>SUMIF(เตรียมส่วนผสม!$C:$C,'รับ-จ่าย ประจำวัน'!$B286,เตรียมส่วนผสม!H:H)+SUMIF(กวนไส้!$C:$C,'รับ-จ่าย ประจำวัน'!$B286,กวนไส้!H:H)+SUMIF(ผลิต1!$C:$C,'รับ-จ่าย ประจำวัน'!$B286,ผลิต1!H:H)+SUMIF(ผลิต2!$C:$C,'รับ-จ่าย ประจำวัน'!$B286,ผลิต2!H:H)+SUMIF(เส้นแต่งหน้าขนมเค้ก!$C:$C,'รับ-จ่าย ประจำวัน'!$B286,เส้นแต่งหน้าขนมเค้ก!H:H)+SUMIF(แพ็ค!$C:$C,'รับ-จ่าย ประจำวัน'!$B286,แพ็ค!H:H)+SUMIF(ธุรการ!$C:$C,'รับ-จ่าย ประจำวัน'!$B286,ธุรการ!H:H)+SUMIF(เส้นแต่งหน้าขนมปัง!$C:$C,'รับ-จ่าย ประจำวัน'!$B286,เส้นแต่งหน้าขนมปัง!H:H)+SUMIF('วางแผนBC,CJ'!$C:$C,'รับ-จ่าย ประจำวัน'!$B286,'วางแผนBC,CJ'!H:H)+SUMIF(RD!$C:$C,'รับ-จ่าย ประจำวัน'!$B286,RD!H:H)+SUMIF('FG,ออนไล,คัดแยก'!$C:$C,'รับ-จ่าย ประจำวัน'!$B286,'FG,ออนไล,คัดแยก'!H:H)</f>
        <v>0</v>
      </c>
      <c r="AP286" s="16">
        <f>SUMIF(เตรียมส่วนผสม!$C:$C,'รับ-จ่าย ประจำวัน'!$B286,เตรียมส่วนผสม!I:I)+SUMIF(กวนไส้!$C:$C,'รับ-จ่าย ประจำวัน'!$B286,กวนไส้!I:I)+SUMIF(ผลิต1!$C:$C,'รับ-จ่าย ประจำวัน'!$B286,ผลิต1!I:I)+SUMIF(ผลิต2!$C:$C,'รับ-จ่าย ประจำวัน'!$B286,ผลิต2!I:I)+SUMIF(เส้นแต่งหน้าขนมเค้ก!$C:$C,'รับ-จ่าย ประจำวัน'!$B286,เส้นแต่งหน้าขนมเค้ก!I:I)+SUMIF(แพ็ค!$C:$C,'รับ-จ่าย ประจำวัน'!$B286,แพ็ค!I:I)+SUMIF(ธุรการ!$C:$C,'รับ-จ่าย ประจำวัน'!$B286,ธุรการ!I:I)+SUMIF(เส้นแต่งหน้าขนมปัง!$C:$C,'รับ-จ่าย ประจำวัน'!$B286,เส้นแต่งหน้าขนมปัง!I:I)+SUMIF('วางแผนBC,CJ'!$C:$C,'รับ-จ่าย ประจำวัน'!$B286,'วางแผนBC,CJ'!I:I)+SUMIF(RD!$C:$C,'รับ-จ่าย ประจำวัน'!$B286,RD!I:I)+SUMIF('FG,ออนไล,คัดแยก'!$C:$C,'รับ-จ่าย ประจำวัน'!$B286,'FG,ออนไล,คัดแยก'!I:I)</f>
        <v>0</v>
      </c>
      <c r="AQ286" s="16">
        <f>SUMIF(เตรียมส่วนผสม!$C:$C,'รับ-จ่าย ประจำวัน'!$B286,เตรียมส่วนผสม!J:J)+SUMIF(กวนไส้!$C:$C,'รับ-จ่าย ประจำวัน'!$B286,กวนไส้!J:J)+SUMIF(ผลิต1!$C:$C,'รับ-จ่าย ประจำวัน'!$B286,ผลิต1!J:J)+SUMIF(ผลิต2!$C:$C,'รับ-จ่าย ประจำวัน'!$B286,ผลิต2!J:J)+SUMIF(เส้นแต่งหน้าขนมเค้ก!$C:$C,'รับ-จ่าย ประจำวัน'!$B286,เส้นแต่งหน้าขนมเค้ก!J:J)+SUMIF(แพ็ค!$C:$C,'รับ-จ่าย ประจำวัน'!$B286,แพ็ค!J:J)+SUMIF(ธุรการ!$C:$C,'รับ-จ่าย ประจำวัน'!$B286,ธุรการ!J:J)+SUMIF(เส้นแต่งหน้าขนมปัง!$C:$C,'รับ-จ่าย ประจำวัน'!$B286,เส้นแต่งหน้าขนมปัง!J:J)+SUMIF('วางแผนBC,CJ'!$C:$C,'รับ-จ่าย ประจำวัน'!$B286,'วางแผนBC,CJ'!J:J)+SUMIF(RD!$C:$C,'รับ-จ่าย ประจำวัน'!$B286,RD!J:J)+SUMIF('FG,ออนไล,คัดแยก'!$C:$C,'รับ-จ่าย ประจำวัน'!$B286,'FG,ออนไล,คัดแยก'!J:J)</f>
        <v>0</v>
      </c>
      <c r="AR286" s="16">
        <f>SUMIF(เตรียมส่วนผสม!$C:$C,'รับ-จ่าย ประจำวัน'!$B286,เตรียมส่วนผสม!K:K)+SUMIF(กวนไส้!$C:$C,'รับ-จ่าย ประจำวัน'!$B286,กวนไส้!K:K)+SUMIF(ผลิต1!$C:$C,'รับ-จ่าย ประจำวัน'!$B286,ผลิต1!K:K)+SUMIF(ผลิต2!$C:$C,'รับ-จ่าย ประจำวัน'!$B286,ผลิต2!K:K)+SUMIF(เส้นแต่งหน้าขนมเค้ก!$C:$C,'รับ-จ่าย ประจำวัน'!$B286,เส้นแต่งหน้าขนมเค้ก!K:K)+SUMIF(แพ็ค!$C:$C,'รับ-จ่าย ประจำวัน'!$B286,แพ็ค!K:K)+SUMIF(ธุรการ!$C:$C,'รับ-จ่าย ประจำวัน'!$B286,ธุรการ!K:K)+SUMIF(เส้นแต่งหน้าขนมปัง!$C:$C,'รับ-จ่าย ประจำวัน'!$B286,เส้นแต่งหน้าขนมปัง!K:K)+SUMIF('วางแผนBC,CJ'!$C:$C,'รับ-จ่าย ประจำวัน'!$B286,'วางแผนBC,CJ'!K:K)+SUMIF(RD!$C:$C,'รับ-จ่าย ประจำวัน'!$B286,RD!K:K)+SUMIF('FG,ออนไล,คัดแยก'!$C:$C,'รับ-จ่าย ประจำวัน'!$B286,'FG,ออนไล,คัดแยก'!K:K)</f>
        <v>0</v>
      </c>
      <c r="AS286" s="16">
        <f>SUMIF(เตรียมส่วนผสม!$C:$C,'รับ-จ่าย ประจำวัน'!$B286,เตรียมส่วนผสม!L:L)+SUMIF(กวนไส้!$C:$C,'รับ-จ่าย ประจำวัน'!$B286,กวนไส้!L:L)+SUMIF(ผลิต1!$C:$C,'รับ-จ่าย ประจำวัน'!$B286,ผลิต1!L:L)+SUMIF(ผลิต2!$C:$C,'รับ-จ่าย ประจำวัน'!$B286,ผลิต2!L:L)+SUMIF(เส้นแต่งหน้าขนมเค้ก!$C:$C,'รับ-จ่าย ประจำวัน'!$B286,เส้นแต่งหน้าขนมเค้ก!L:L)+SUMIF(แพ็ค!$C:$C,'รับ-จ่าย ประจำวัน'!$B286,แพ็ค!L:L)+SUMIF(ธุรการ!$C:$C,'รับ-จ่าย ประจำวัน'!$B286,ธุรการ!L:L)+SUMIF(เส้นแต่งหน้าขนมปัง!$C:$C,'รับ-จ่าย ประจำวัน'!$B286,เส้นแต่งหน้าขนมปัง!L:L)+SUMIF('วางแผนBC,CJ'!$C:$C,'รับ-จ่าย ประจำวัน'!$B286,'วางแผนBC,CJ'!L:L)+SUMIF(RD!$C:$C,'รับ-จ่าย ประจำวัน'!$B286,RD!L:L)+SUMIF('FG,ออนไล,คัดแยก'!$C:$C,'รับ-จ่าย ประจำวัน'!$B286,'FG,ออนไล,คัดแยก'!L:L)</f>
        <v>0</v>
      </c>
      <c r="AT286" s="16">
        <f>SUMIF(เตรียมส่วนผสม!$C:$C,'รับ-จ่าย ประจำวัน'!$B286,เตรียมส่วนผสม!M:M)+SUMIF(กวนไส้!$C:$C,'รับ-จ่าย ประจำวัน'!$B286,กวนไส้!M:M)+SUMIF(ผลิต1!$C:$C,'รับ-จ่าย ประจำวัน'!$B286,ผลิต1!M:M)+SUMIF(ผลิต2!$C:$C,'รับ-จ่าย ประจำวัน'!$B286,ผลิต2!M:M)+SUMIF(เส้นแต่งหน้าขนมเค้ก!$C:$C,'รับ-จ่าย ประจำวัน'!$B286,เส้นแต่งหน้าขนมเค้ก!M:M)+SUMIF(แพ็ค!$C:$C,'รับ-จ่าย ประจำวัน'!$B286,แพ็ค!M:M)+SUMIF(ธุรการ!$C:$C,'รับ-จ่าย ประจำวัน'!$B286,ธุรการ!M:M)+SUMIF(เส้นแต่งหน้าขนมปัง!$C:$C,'รับ-จ่าย ประจำวัน'!$B286,เส้นแต่งหน้าขนมปัง!M:M)+SUMIF('วางแผนBC,CJ'!$C:$C,'รับ-จ่าย ประจำวัน'!$B286,'วางแผนBC,CJ'!M:M)+SUMIF(RD!$C:$C,'รับ-จ่าย ประจำวัน'!$B286,RD!M:M)+SUMIF('FG,ออนไล,คัดแยก'!$C:$C,'รับ-จ่าย ประจำวัน'!$B286,'FG,ออนไล,คัดแยก'!M:M)</f>
        <v>0</v>
      </c>
      <c r="AU286" s="16">
        <f>SUMIF(เตรียมส่วนผสม!$C:$C,'รับ-จ่าย ประจำวัน'!$B286,เตรียมส่วนผสม!N:N)+SUMIF(กวนไส้!$C:$C,'รับ-จ่าย ประจำวัน'!$B286,กวนไส้!N:N)+SUMIF(ผลิต1!$C:$C,'รับ-จ่าย ประจำวัน'!$B286,ผลิต1!N:N)+SUMIF(ผลิต2!$C:$C,'รับ-จ่าย ประจำวัน'!$B286,ผลิต2!N:N)+SUMIF(เส้นแต่งหน้าขนมเค้ก!$C:$C,'รับ-จ่าย ประจำวัน'!$B286,เส้นแต่งหน้าขนมเค้ก!N:N)+SUMIF(แพ็ค!$C:$C,'รับ-จ่าย ประจำวัน'!$B286,แพ็ค!N:N)+SUMIF(ธุรการ!$C:$C,'รับ-จ่าย ประจำวัน'!$B286,ธุรการ!N:N)+SUMIF(เส้นแต่งหน้าขนมปัง!$C:$C,'รับ-จ่าย ประจำวัน'!$B286,เส้นแต่งหน้าขนมปัง!N:N)+SUMIF('วางแผนBC,CJ'!$C:$C,'รับ-จ่าย ประจำวัน'!$B286,'วางแผนBC,CJ'!N:N)+SUMIF(RD!$C:$C,'รับ-จ่าย ประจำวัน'!$B286,RD!N:N)+SUMIF('FG,ออนไล,คัดแยก'!$C:$C,'รับ-จ่าย ประจำวัน'!$B286,'FG,ออนไล,คัดแยก'!N:N)</f>
        <v>0</v>
      </c>
      <c r="AV286" s="16">
        <f>SUMIF(เตรียมส่วนผสม!$C:$C,'รับ-จ่าย ประจำวัน'!$B286,เตรียมส่วนผสม!O:O)+SUMIF(กวนไส้!$C:$C,'รับ-จ่าย ประจำวัน'!$B286,กวนไส้!O:O)+SUMIF(ผลิต1!$C:$C,'รับ-จ่าย ประจำวัน'!$B286,ผลิต1!O:O)+SUMIF(ผลิต2!$C:$C,'รับ-จ่าย ประจำวัน'!$B286,ผลิต2!O:O)+SUMIF(เส้นแต่งหน้าขนมเค้ก!$C:$C,'รับ-จ่าย ประจำวัน'!$B286,เส้นแต่งหน้าขนมเค้ก!O:O)+SUMIF(แพ็ค!$C:$C,'รับ-จ่าย ประจำวัน'!$B286,แพ็ค!O:O)+SUMIF(ธุรการ!$C:$C,'รับ-จ่าย ประจำวัน'!$B286,ธุรการ!O:O)+SUMIF(เส้นแต่งหน้าขนมปัง!$C:$C,'รับ-จ่าย ประจำวัน'!$B286,เส้นแต่งหน้าขนมปัง!O:O)+SUMIF('วางแผนBC,CJ'!$C:$C,'รับ-จ่าย ประจำวัน'!$B286,'วางแผนBC,CJ'!O:O)+SUMIF(RD!$C:$C,'รับ-จ่าย ประจำวัน'!$B286,RD!O:O)+SUMIF('FG,ออนไล,คัดแยก'!$C:$C,'รับ-จ่าย ประจำวัน'!$B286,'FG,ออนไล,คัดแยก'!O:O)</f>
        <v>0</v>
      </c>
      <c r="AW286" s="16">
        <f>SUMIF(เตรียมส่วนผสม!$C:$C,'รับ-จ่าย ประจำวัน'!$B286,เตรียมส่วนผสม!P:P)+SUMIF(กวนไส้!$C:$C,'รับ-จ่าย ประจำวัน'!$B286,กวนไส้!P:P)+SUMIF(ผลิต1!$C:$C,'รับ-จ่าย ประจำวัน'!$B286,ผลิต1!P:P)+SUMIF(ผลิต2!$C:$C,'รับ-จ่าย ประจำวัน'!$B286,ผลิต2!P:P)+SUMIF(เส้นแต่งหน้าขนมเค้ก!$C:$C,'รับ-จ่าย ประจำวัน'!$B286,เส้นแต่งหน้าขนมเค้ก!P:P)+SUMIF(แพ็ค!$C:$C,'รับ-จ่าย ประจำวัน'!$B286,แพ็ค!P:P)+SUMIF(ธุรการ!$C:$C,'รับ-จ่าย ประจำวัน'!$B286,ธุรการ!P:P)+SUMIF(เส้นแต่งหน้าขนมปัง!$C:$C,'รับ-จ่าย ประจำวัน'!$B286,เส้นแต่งหน้าขนมปัง!P:P)+SUMIF('วางแผนBC,CJ'!$C:$C,'รับ-จ่าย ประจำวัน'!$B286,'วางแผนBC,CJ'!P:P)+SUMIF(RD!$C:$C,'รับ-จ่าย ประจำวัน'!$B286,RD!P:P)+SUMIF('FG,ออนไล,คัดแยก'!$C:$C,'รับ-จ่าย ประจำวัน'!$B286,'FG,ออนไล,คัดแยก'!P:P)</f>
        <v>0</v>
      </c>
      <c r="AX286" s="16">
        <f>SUMIF(เตรียมส่วนผสม!$C:$C,'รับ-จ่าย ประจำวัน'!$B286,เตรียมส่วนผสม!Q:Q)+SUMIF(กวนไส้!$C:$C,'รับ-จ่าย ประจำวัน'!$B286,กวนไส้!Q:Q)+SUMIF(ผลิต1!$C:$C,'รับ-จ่าย ประจำวัน'!$B286,ผลิต1!Q:Q)+SUMIF(ผลิต2!$C:$C,'รับ-จ่าย ประจำวัน'!$B286,ผลิต2!Q:Q)+SUMIF(เส้นแต่งหน้าขนมเค้ก!$C:$C,'รับ-จ่าย ประจำวัน'!$B286,เส้นแต่งหน้าขนมเค้ก!Q:Q)+SUMIF(แพ็ค!$C:$C,'รับ-จ่าย ประจำวัน'!$B286,แพ็ค!Q:Q)+SUMIF(ธุรการ!$C:$C,'รับ-จ่าย ประจำวัน'!$B286,ธุรการ!Q:Q)+SUMIF(เส้นแต่งหน้าขนมปัง!$C:$C,'รับ-จ่าย ประจำวัน'!$B286,เส้นแต่งหน้าขนมปัง!Q:Q)+SUMIF('วางแผนBC,CJ'!$C:$C,'รับ-จ่าย ประจำวัน'!$B286,'วางแผนBC,CJ'!Q:Q)+SUMIF(RD!$C:$C,'รับ-จ่าย ประจำวัน'!$B286,RD!Q:Q)+SUMIF('FG,ออนไล,คัดแยก'!$C:$C,'รับ-จ่าย ประจำวัน'!$B286,'FG,ออนไล,คัดแยก'!Q:Q)</f>
        <v>0</v>
      </c>
      <c r="AY286" s="16">
        <f>SUMIF(เตรียมส่วนผสม!$C:$C,'รับ-จ่าย ประจำวัน'!$B286,เตรียมส่วนผสม!R:R)+SUMIF(กวนไส้!$C:$C,'รับ-จ่าย ประจำวัน'!$B286,กวนไส้!R:R)+SUMIF(ผลิต1!$C:$C,'รับ-จ่าย ประจำวัน'!$B286,ผลิต1!R:R)+SUMIF(ผลิต2!$C:$C,'รับ-จ่าย ประจำวัน'!$B286,ผลิต2!R:R)+SUMIF(เส้นแต่งหน้าขนมเค้ก!$C:$C,'รับ-จ่าย ประจำวัน'!$B286,เส้นแต่งหน้าขนมเค้ก!R:R)+SUMIF(แพ็ค!$C:$C,'รับ-จ่าย ประจำวัน'!$B286,แพ็ค!R:R)+SUMIF(ธุรการ!$C:$C,'รับ-จ่าย ประจำวัน'!$B286,ธุรการ!R:R)+SUMIF(เส้นแต่งหน้าขนมปัง!$C:$C,'รับ-จ่าย ประจำวัน'!$B286,เส้นแต่งหน้าขนมปัง!R:R)+SUMIF('วางแผนBC,CJ'!$C:$C,'รับ-จ่าย ประจำวัน'!$B286,'วางแผนBC,CJ'!R:R)+SUMIF(RD!$C:$C,'รับ-จ่าย ประจำวัน'!$B286,RD!R:R)+SUMIF('FG,ออนไล,คัดแยก'!$C:$C,'รับ-จ่าย ประจำวัน'!$B286,'FG,ออนไล,คัดแยก'!R:R)</f>
        <v>0</v>
      </c>
      <c r="AZ286" s="16">
        <f>SUMIF(เตรียมส่วนผสม!$C:$C,'รับ-จ่าย ประจำวัน'!$B286,เตรียมส่วนผสม!S:S)+SUMIF(กวนไส้!$C:$C,'รับ-จ่าย ประจำวัน'!$B286,กวนไส้!S:S)+SUMIF(ผลิต1!$C:$C,'รับ-จ่าย ประจำวัน'!$B286,ผลิต1!S:S)+SUMIF(ผลิต2!$C:$C,'รับ-จ่าย ประจำวัน'!$B286,ผลิต2!S:S)+SUMIF(เส้นแต่งหน้าขนมเค้ก!$C:$C,'รับ-จ่าย ประจำวัน'!$B286,เส้นแต่งหน้าขนมเค้ก!S:S)+SUMIF(แพ็ค!$C:$C,'รับ-จ่าย ประจำวัน'!$B286,แพ็ค!S:S)+SUMIF(ธุรการ!$C:$C,'รับ-จ่าย ประจำวัน'!$B286,ธุรการ!S:S)+SUMIF(เส้นแต่งหน้าขนมปัง!$C:$C,'รับ-จ่าย ประจำวัน'!$B286,เส้นแต่งหน้าขนมปัง!S:S)+SUMIF('วางแผนBC,CJ'!$C:$C,'รับ-จ่าย ประจำวัน'!$B286,'วางแผนBC,CJ'!S:S)+SUMIF(RD!$C:$C,'รับ-จ่าย ประจำวัน'!$B286,RD!S:S)+SUMIF('FG,ออนไล,คัดแยก'!$C:$C,'รับ-จ่าย ประจำวัน'!$B286,'FG,ออนไล,คัดแยก'!S:S)</f>
        <v>0</v>
      </c>
      <c r="BA286" s="16">
        <f>SUMIF(เตรียมส่วนผสม!$C:$C,'รับ-จ่าย ประจำวัน'!$B286,เตรียมส่วนผสม!T:T)+SUMIF(กวนไส้!$C:$C,'รับ-จ่าย ประจำวัน'!$B286,กวนไส้!T:T)+SUMIF(ผลิต1!$C:$C,'รับ-จ่าย ประจำวัน'!$B286,ผลิต1!T:T)+SUMIF(ผลิต2!$C:$C,'รับ-จ่าย ประจำวัน'!$B286,ผลิต2!T:T)+SUMIF(เส้นแต่งหน้าขนมเค้ก!$C:$C,'รับ-จ่าย ประจำวัน'!$B286,เส้นแต่งหน้าขนมเค้ก!T:T)+SUMIF(แพ็ค!$C:$C,'รับ-จ่าย ประจำวัน'!$B286,แพ็ค!T:T)+SUMIF(ธุรการ!$C:$C,'รับ-จ่าย ประจำวัน'!$B286,ธุรการ!T:T)+SUMIF(เส้นแต่งหน้าขนมปัง!$C:$C,'รับ-จ่าย ประจำวัน'!$B286,เส้นแต่งหน้าขนมปัง!T:T)+SUMIF('วางแผนBC,CJ'!$C:$C,'รับ-จ่าย ประจำวัน'!$B286,'วางแผนBC,CJ'!T:T)+SUMIF(RD!$C:$C,'รับ-จ่าย ประจำวัน'!$B286,RD!T:T)+SUMIF('FG,ออนไล,คัดแยก'!$C:$C,'รับ-จ่าย ประจำวัน'!$B286,'FG,ออนไล,คัดแยก'!T:T)</f>
        <v>0</v>
      </c>
      <c r="BB286" s="16">
        <f>SUMIF(เตรียมส่วนผสม!$C:$C,'รับ-จ่าย ประจำวัน'!$B286,เตรียมส่วนผสม!U:U)+SUMIF(กวนไส้!$C:$C,'รับ-จ่าย ประจำวัน'!$B286,กวนไส้!U:U)+SUMIF(ผลิต1!$C:$C,'รับ-จ่าย ประจำวัน'!$B286,ผลิต1!U:U)+SUMIF(ผลิต2!$C:$C,'รับ-จ่าย ประจำวัน'!$B286,ผลิต2!U:U)+SUMIF(เส้นแต่งหน้าขนมเค้ก!$C:$C,'รับ-จ่าย ประจำวัน'!$B286,เส้นแต่งหน้าขนมเค้ก!U:U)+SUMIF(แพ็ค!$C:$C,'รับ-จ่าย ประจำวัน'!$B286,แพ็ค!U:U)+SUMIF(ธุรการ!$C:$C,'รับ-จ่าย ประจำวัน'!$B286,ธุรการ!U:U)+SUMIF(เส้นแต่งหน้าขนมปัง!$C:$C,'รับ-จ่าย ประจำวัน'!$B286,เส้นแต่งหน้าขนมปัง!U:U)+SUMIF('วางแผนBC,CJ'!$C:$C,'รับ-จ่าย ประจำวัน'!$B286,'วางแผนBC,CJ'!U:U)+SUMIF(RD!$C:$C,'รับ-จ่าย ประจำวัน'!$B286,RD!U:U)+SUMIF('FG,ออนไล,คัดแยก'!$C:$C,'รับ-จ่าย ประจำวัน'!$B286,'FG,ออนไล,คัดแยก'!U:U)</f>
        <v>0</v>
      </c>
      <c r="BC286" s="16">
        <f>SUMIF(เตรียมส่วนผสม!$C:$C,'รับ-จ่าย ประจำวัน'!$B286,เตรียมส่วนผสม!V:V)+SUMIF(กวนไส้!$C:$C,'รับ-จ่าย ประจำวัน'!$B286,กวนไส้!V:V)+SUMIF(ผลิต1!$C:$C,'รับ-จ่าย ประจำวัน'!$B286,ผลิต1!V:V)+SUMIF(ผลิต2!$C:$C,'รับ-จ่าย ประจำวัน'!$B286,ผลิต2!V:V)+SUMIF(เส้นแต่งหน้าขนมเค้ก!$C:$C,'รับ-จ่าย ประจำวัน'!$B286,เส้นแต่งหน้าขนมเค้ก!V:V)+SUMIF(แพ็ค!$C:$C,'รับ-จ่าย ประจำวัน'!$B286,แพ็ค!V:V)+SUMIF(ธุรการ!$C:$C,'รับ-จ่าย ประจำวัน'!$B286,ธุรการ!V:V)+SUMIF(เส้นแต่งหน้าขนมปัง!$C:$C,'รับ-จ่าย ประจำวัน'!$B286,เส้นแต่งหน้าขนมปัง!V:V)+SUMIF('วางแผนBC,CJ'!$C:$C,'รับ-จ่าย ประจำวัน'!$B286,'วางแผนBC,CJ'!V:V)+SUMIF(RD!$C:$C,'รับ-จ่าย ประจำวัน'!$B286,RD!V:V)+SUMIF('FG,ออนไล,คัดแยก'!$C:$C,'รับ-จ่าย ประจำวัน'!$B286,'FG,ออนไล,คัดแยก'!V:V)</f>
        <v>0</v>
      </c>
      <c r="BD286" s="16">
        <f>SUMIF(เตรียมส่วนผสม!$C:$C,'รับ-จ่าย ประจำวัน'!$B286,เตรียมส่วนผสม!W:W)+SUMIF(กวนไส้!$C:$C,'รับ-จ่าย ประจำวัน'!$B286,กวนไส้!W:W)+SUMIF(ผลิต1!$C:$C,'รับ-จ่าย ประจำวัน'!$B286,ผลิต1!W:W)+SUMIF(ผลิต2!$C:$C,'รับ-จ่าย ประจำวัน'!$B286,ผลิต2!W:W)+SUMIF(เส้นแต่งหน้าขนมเค้ก!$C:$C,'รับ-จ่าย ประจำวัน'!$B286,เส้นแต่งหน้าขนมเค้ก!W:W)+SUMIF(แพ็ค!$C:$C,'รับ-จ่าย ประจำวัน'!$B286,แพ็ค!W:W)+SUMIF(ธุรการ!$C:$C,'รับ-จ่าย ประจำวัน'!$B286,ธุรการ!W:W)+SUMIF(เส้นแต่งหน้าขนมปัง!$C:$C,'รับ-จ่าย ประจำวัน'!$B286,เส้นแต่งหน้าขนมปัง!W:W)+SUMIF('วางแผนBC,CJ'!$C:$C,'รับ-จ่าย ประจำวัน'!$B286,'วางแผนBC,CJ'!W:W)+SUMIF(RD!$C:$C,'รับ-จ่าย ประจำวัน'!$B286,RD!W:W)+SUMIF('FG,ออนไล,คัดแยก'!$C:$C,'รับ-จ่าย ประจำวัน'!$B286,'FG,ออนไล,คัดแยก'!W:W)</f>
        <v>0</v>
      </c>
      <c r="BE286" s="16">
        <f>SUMIF(เตรียมส่วนผสม!$C:$C,'รับ-จ่าย ประจำวัน'!$B286,เตรียมส่วนผสม!X:X)+SUMIF(กวนไส้!$C:$C,'รับ-จ่าย ประจำวัน'!$B286,กวนไส้!X:X)+SUMIF(ผลิต1!$C:$C,'รับ-จ่าย ประจำวัน'!$B286,ผลิต1!X:X)+SUMIF(ผลิต2!$C:$C,'รับ-จ่าย ประจำวัน'!$B286,ผลิต2!X:X)+SUMIF(เส้นแต่งหน้าขนมเค้ก!$C:$C,'รับ-จ่าย ประจำวัน'!$B286,เส้นแต่งหน้าขนมเค้ก!X:X)+SUMIF(แพ็ค!$C:$C,'รับ-จ่าย ประจำวัน'!$B286,แพ็ค!X:X)+SUMIF(ธุรการ!$C:$C,'รับ-จ่าย ประจำวัน'!$B286,ธุรการ!X:X)+SUMIF(เส้นแต่งหน้าขนมปัง!$C:$C,'รับ-จ่าย ประจำวัน'!$B286,เส้นแต่งหน้าขนมปัง!X:X)+SUMIF('วางแผนBC,CJ'!$C:$C,'รับ-จ่าย ประจำวัน'!$B286,'วางแผนBC,CJ'!X:X)+SUMIF(RD!$C:$C,'รับ-จ่าย ประจำวัน'!$B286,RD!X:X)+SUMIF('FG,ออนไล,คัดแยก'!$C:$C,'รับ-จ่าย ประจำวัน'!$B286,'FG,ออนไล,คัดแยก'!X:X)</f>
        <v>0</v>
      </c>
      <c r="BF286" s="16">
        <f>SUMIF(เตรียมส่วนผสม!$C:$C,'รับ-จ่าย ประจำวัน'!$B286,เตรียมส่วนผสม!Y:Y)+SUMIF(กวนไส้!$C:$C,'รับ-จ่าย ประจำวัน'!$B286,กวนไส้!Y:Y)+SUMIF(ผลิต1!$C:$C,'รับ-จ่าย ประจำวัน'!$B286,ผลิต1!Y:Y)+SUMIF(ผลิต2!$C:$C,'รับ-จ่าย ประจำวัน'!$B286,ผลิต2!Y:Y)+SUMIF(เส้นแต่งหน้าขนมเค้ก!$C:$C,'รับ-จ่าย ประจำวัน'!$B286,เส้นแต่งหน้าขนมเค้ก!Y:Y)+SUMIF(แพ็ค!$C:$C,'รับ-จ่าย ประจำวัน'!$B286,แพ็ค!Y:Y)+SUMIF(ธุรการ!$C:$C,'รับ-จ่าย ประจำวัน'!$B286,ธุรการ!Y:Y)+SUMIF(เส้นแต่งหน้าขนมปัง!$C:$C,'รับ-จ่าย ประจำวัน'!$B286,เส้นแต่งหน้าขนมปัง!Y:Y)+SUMIF('วางแผนBC,CJ'!$C:$C,'รับ-จ่าย ประจำวัน'!$B286,'วางแผนBC,CJ'!Y:Y)+SUMIF(RD!$C:$C,'รับ-จ่าย ประจำวัน'!$B286,RD!Y:Y)+SUMIF('FG,ออนไล,คัดแยก'!$C:$C,'รับ-จ่าย ประจำวัน'!$B286,'FG,ออนไล,คัดแยก'!Y:Y)</f>
        <v>0</v>
      </c>
      <c r="BG286" s="16">
        <f>SUMIF(เตรียมส่วนผสม!$C:$C,'รับ-จ่าย ประจำวัน'!$B286,เตรียมส่วนผสม!Z:Z)+SUMIF(กวนไส้!$C:$C,'รับ-จ่าย ประจำวัน'!$B286,กวนไส้!Z:Z)+SUMIF(ผลิต1!$C:$C,'รับ-จ่าย ประจำวัน'!$B286,ผลิต1!Z:Z)+SUMIF(ผลิต2!$C:$C,'รับ-จ่าย ประจำวัน'!$B286,ผลิต2!Z:Z)+SUMIF(เส้นแต่งหน้าขนมเค้ก!$C:$C,'รับ-จ่าย ประจำวัน'!$B286,เส้นแต่งหน้าขนมเค้ก!Z:Z)+SUMIF(แพ็ค!$C:$C,'รับ-จ่าย ประจำวัน'!$B286,แพ็ค!Z:Z)+SUMIF(ธุรการ!$C:$C,'รับ-จ่าย ประจำวัน'!$B286,ธุรการ!Z:Z)+SUMIF(เส้นแต่งหน้าขนมปัง!$C:$C,'รับ-จ่าย ประจำวัน'!$B286,เส้นแต่งหน้าขนมปัง!Z:Z)+SUMIF('วางแผนBC,CJ'!$C:$C,'รับ-จ่าย ประจำวัน'!$B286,'วางแผนBC,CJ'!Z:Z)+SUMIF(RD!$C:$C,'รับ-จ่าย ประจำวัน'!$B286,RD!Z:Z)+SUMIF('FG,ออนไล,คัดแยก'!$C:$C,'รับ-จ่าย ประจำวัน'!$B286,'FG,ออนไล,คัดแยก'!Z:Z)</f>
        <v>0</v>
      </c>
      <c r="BH286" s="16">
        <f>SUMIF(เตรียมส่วนผสม!$C:$C,'รับ-จ่าย ประจำวัน'!$B286,เตรียมส่วนผสม!AA:AA)+SUMIF(กวนไส้!$C:$C,'รับ-จ่าย ประจำวัน'!$B286,กวนไส้!AA:AA)+SUMIF(ผลิต1!$C:$C,'รับ-จ่าย ประจำวัน'!$B286,ผลิต1!AA:AA)+SUMIF(ผลิต2!$C:$C,'รับ-จ่าย ประจำวัน'!$B286,ผลิต2!AA:AA)+SUMIF(เส้นแต่งหน้าขนมเค้ก!$C:$C,'รับ-จ่าย ประจำวัน'!$B286,เส้นแต่งหน้าขนมเค้ก!AA:AA)+SUMIF(แพ็ค!$C:$C,'รับ-จ่าย ประจำวัน'!$B286,แพ็ค!AA:AA)+SUMIF(ธุรการ!$C:$C,'รับ-จ่าย ประจำวัน'!$B286,ธุรการ!AA:AA)+SUMIF(เส้นแต่งหน้าขนมปัง!$C:$C,'รับ-จ่าย ประจำวัน'!$B286,เส้นแต่งหน้าขนมปัง!AA:AA)+SUMIF('วางแผนBC,CJ'!$C:$C,'รับ-จ่าย ประจำวัน'!$B286,'วางแผนBC,CJ'!AA:AA)+SUMIF(RD!$C:$C,'รับ-จ่าย ประจำวัน'!$B286,RD!AA:AA)+SUMIF('FG,ออนไล,คัดแยก'!$C:$C,'รับ-จ่าย ประจำวัน'!$B286,'FG,ออนไล,คัดแยก'!AA:AA)</f>
        <v>0</v>
      </c>
      <c r="BI286" s="16">
        <f>SUMIF(เตรียมส่วนผสม!$C:$C,'รับ-จ่าย ประจำวัน'!$B286,เตรียมส่วนผสม!AB:AB)+SUMIF(กวนไส้!$C:$C,'รับ-จ่าย ประจำวัน'!$B286,กวนไส้!AB:AB)+SUMIF(ผลิต1!$C:$C,'รับ-จ่าย ประจำวัน'!$B286,ผลิต1!AB:AB)+SUMIF(ผลิต2!$C:$C,'รับ-จ่าย ประจำวัน'!$B286,ผลิต2!AB:AB)+SUMIF(เส้นแต่งหน้าขนมเค้ก!$C:$C,'รับ-จ่าย ประจำวัน'!$B286,เส้นแต่งหน้าขนมเค้ก!AB:AB)+SUMIF(แพ็ค!$C:$C,'รับ-จ่าย ประจำวัน'!$B286,แพ็ค!AB:AB)+SUMIF(ธุรการ!$C:$C,'รับ-จ่าย ประจำวัน'!$B286,ธุรการ!AB:AB)+SUMIF(เส้นแต่งหน้าขนมปัง!$C:$C,'รับ-จ่าย ประจำวัน'!$B286,เส้นแต่งหน้าขนมปัง!AB:AB)+SUMIF('วางแผนBC,CJ'!$C:$C,'รับ-จ่าย ประจำวัน'!$B286,'วางแผนBC,CJ'!AB:AB)+SUMIF(RD!$C:$C,'รับ-จ่าย ประจำวัน'!$B286,RD!AB:AB)+SUMIF('FG,ออนไล,คัดแยก'!$C:$C,'รับ-จ่าย ประจำวัน'!$B286,'FG,ออนไล,คัดแยก'!AB:AB)</f>
        <v>0</v>
      </c>
      <c r="BJ286" s="16">
        <f>SUMIF(เตรียมส่วนผสม!$C:$C,'รับ-จ่าย ประจำวัน'!$B286,เตรียมส่วนผสม!AC:AC)+SUMIF(กวนไส้!$C:$C,'รับ-จ่าย ประจำวัน'!$B286,กวนไส้!AC:AC)+SUMIF(ผลิต1!$C:$C,'รับ-จ่าย ประจำวัน'!$B286,ผลิต1!AC:AC)+SUMIF(ผลิต2!$C:$C,'รับ-จ่าย ประจำวัน'!$B286,ผลิต2!AC:AC)+SUMIF(เส้นแต่งหน้าขนมเค้ก!$C:$C,'รับ-จ่าย ประจำวัน'!$B286,เส้นแต่งหน้าขนมเค้ก!AC:AC)+SUMIF(แพ็ค!$C:$C,'รับ-จ่าย ประจำวัน'!$B286,แพ็ค!AC:AC)+SUMIF(ธุรการ!$C:$C,'รับ-จ่าย ประจำวัน'!$B286,ธุรการ!AC:AC)+SUMIF(เส้นแต่งหน้าขนมปัง!$C:$C,'รับ-จ่าย ประจำวัน'!$B286,เส้นแต่งหน้าขนมปัง!AC:AC)+SUMIF('วางแผนBC,CJ'!$C:$C,'รับ-จ่าย ประจำวัน'!$B286,'วางแผนBC,CJ'!AC:AC)+SUMIF(RD!$C:$C,'รับ-จ่าย ประจำวัน'!$B286,RD!AC:AC)+SUMIF('FG,ออนไล,คัดแยก'!$C:$C,'รับ-จ่าย ประจำวัน'!$B286,'FG,ออนไล,คัดแยก'!AC:AC)</f>
        <v>0</v>
      </c>
      <c r="BK286" s="16">
        <f>SUMIF(เตรียมส่วนผสม!$C:$C,'รับ-จ่าย ประจำวัน'!$B286,เตรียมส่วนผสม!AD:AD)+SUMIF(กวนไส้!$C:$C,'รับ-จ่าย ประจำวัน'!$B286,กวนไส้!AD:AD)+SUMIF(ผลิต1!$C:$C,'รับ-จ่าย ประจำวัน'!$B286,ผลิต1!AD:AD)+SUMIF(ผลิต2!$C:$C,'รับ-จ่าย ประจำวัน'!$B286,ผลิต2!AD:AD)+SUMIF(เส้นแต่งหน้าขนมเค้ก!$C:$C,'รับ-จ่าย ประจำวัน'!$B286,เส้นแต่งหน้าขนมเค้ก!AD:AD)+SUMIF(แพ็ค!$C:$C,'รับ-จ่าย ประจำวัน'!$B286,แพ็ค!AD:AD)+SUMIF(ธุรการ!$C:$C,'รับ-จ่าย ประจำวัน'!$B286,ธุรการ!AD:AD)+SUMIF(เส้นแต่งหน้าขนมปัง!$C:$C,'รับ-จ่าย ประจำวัน'!$B286,เส้นแต่งหน้าขนมปัง!AD:AD)+SUMIF('วางแผนBC,CJ'!$C:$C,'รับ-จ่าย ประจำวัน'!$B286,'วางแผนBC,CJ'!AD:AD)+SUMIF(RD!$C:$C,'รับ-จ่าย ประจำวัน'!$B286,RD!AD:AD)+SUMIF('FG,ออนไล,คัดแยก'!$C:$C,'รับ-จ่าย ประจำวัน'!$B286,'FG,ออนไล,คัดแยก'!AD:AD)</f>
        <v>0</v>
      </c>
      <c r="BL286" s="16">
        <f>SUMIF(เตรียมส่วนผสม!$C:$C,'รับ-จ่าย ประจำวัน'!$B286,เตรียมส่วนผสม!AE:AE)+SUMIF(กวนไส้!$C:$C,'รับ-จ่าย ประจำวัน'!$B286,กวนไส้!AE:AE)+SUMIF(ผลิต1!$C:$C,'รับ-จ่าย ประจำวัน'!$B286,ผลิต1!AE:AE)+SUMIF(ผลิต2!$C:$C,'รับ-จ่าย ประจำวัน'!$B286,ผลิต2!AE:AE)+SUMIF(เส้นแต่งหน้าขนมเค้ก!$C:$C,'รับ-จ่าย ประจำวัน'!$B286,เส้นแต่งหน้าขนมเค้ก!AE:AE)+SUMIF(แพ็ค!$C:$C,'รับ-จ่าย ประจำวัน'!$B286,แพ็ค!AE:AE)+SUMIF(ธุรการ!$C:$C,'รับ-จ่าย ประจำวัน'!$B286,ธุรการ!AE:AE)+SUMIF(เส้นแต่งหน้าขนมปัง!$C:$C,'รับ-จ่าย ประจำวัน'!$B286,เส้นแต่งหน้าขนมปัง!AE:AE)+SUMIF('วางแผนBC,CJ'!$C:$C,'รับ-จ่าย ประจำวัน'!$B286,'วางแผนBC,CJ'!AE:AE)+SUMIF(RD!$C:$C,'รับ-จ่าย ประจำวัน'!$B286,RD!AE:AE)+SUMIF('FG,ออนไล,คัดแยก'!$C:$C,'รับ-จ่าย ประจำวัน'!$B286,'FG,ออนไล,คัดแยก'!AE:AE)</f>
        <v>0</v>
      </c>
      <c r="BM286" s="16">
        <f>SUMIF(เตรียมส่วนผสม!$C:$C,'รับ-จ่าย ประจำวัน'!$B286,เตรียมส่วนผสม!AF:AF)+SUMIF(กวนไส้!$C:$C,'รับ-จ่าย ประจำวัน'!$B286,กวนไส้!AF:AF)+SUMIF(ผลิต1!$C:$C,'รับ-จ่าย ประจำวัน'!$B286,ผลิต1!AF:AF)+SUMIF(ผลิต2!$C:$C,'รับ-จ่าย ประจำวัน'!$B286,ผลิต2!AF:AF)+SUMIF(เส้นแต่งหน้าขนมเค้ก!$C:$C,'รับ-จ่าย ประจำวัน'!$B286,เส้นแต่งหน้าขนมเค้ก!AF:AF)+SUMIF(แพ็ค!$C:$C,'รับ-จ่าย ประจำวัน'!$B286,แพ็ค!AF:AF)+SUMIF(ธุรการ!$C:$C,'รับ-จ่าย ประจำวัน'!$B286,ธุรการ!AF:AF)+SUMIF(เส้นแต่งหน้าขนมปัง!$C:$C,'รับ-จ่าย ประจำวัน'!$B286,เส้นแต่งหน้าขนมปัง!AF:AF)+SUMIF('วางแผนBC,CJ'!$C:$C,'รับ-จ่าย ประจำวัน'!$B286,'วางแผนBC,CJ'!AF:AF)+SUMIF(RD!$C:$C,'รับ-จ่าย ประจำวัน'!$B286,RD!AF:AF)+SUMIF('FG,ออนไล,คัดแยก'!$C:$C,'รับ-จ่าย ประจำวัน'!$B286,'FG,ออนไล,คัดแยก'!AF:AF)</f>
        <v>0</v>
      </c>
      <c r="BN286" s="16">
        <f>SUMIF(เตรียมส่วนผสม!$C:$C,'รับ-จ่าย ประจำวัน'!$B286,เตรียมส่วนผสม!AG:AG)+SUMIF(กวนไส้!$C:$C,'รับ-จ่าย ประจำวัน'!$B286,กวนไส้!AG:AG)+SUMIF(ผลิต1!$C:$C,'รับ-จ่าย ประจำวัน'!$B286,ผลิต1!AG:AG)+SUMIF(ผลิต2!$C:$C,'รับ-จ่าย ประจำวัน'!$B286,ผลิต2!AG:AG)+SUMIF(เส้นแต่งหน้าขนมเค้ก!$C:$C,'รับ-จ่าย ประจำวัน'!$B286,เส้นแต่งหน้าขนมเค้ก!AG:AG)+SUMIF(แพ็ค!$C:$C,'รับ-จ่าย ประจำวัน'!$B286,แพ็ค!AG:AG)+SUMIF(ธุรการ!$C:$C,'รับ-จ่าย ประจำวัน'!$B286,ธุรการ!AG:AG)+SUMIF(เส้นแต่งหน้าขนมปัง!$C:$C,'รับ-จ่าย ประจำวัน'!$B286,เส้นแต่งหน้าขนมปัง!AG:AG)+SUMIF('วางแผนBC,CJ'!$C:$C,'รับ-จ่าย ประจำวัน'!$B286,'วางแผนBC,CJ'!AG:AG)+SUMIF(RD!$C:$C,'รับ-จ่าย ประจำวัน'!$B286,RD!AG:AG)+SUMIF('FG,ออนไล,คัดแยก'!$C:$C,'รับ-จ่าย ประจำวัน'!$B286,'FG,ออนไล,คัดแยก'!AG:AG)</f>
        <v>0</v>
      </c>
      <c r="BO286" s="16">
        <f>SUMIF(เตรียมส่วนผสม!$C:$C,'รับ-จ่าย ประจำวัน'!$B286,เตรียมส่วนผสม!AH:AH)+SUMIF(กวนไส้!$C:$C,'รับ-จ่าย ประจำวัน'!$B286,กวนไส้!AH:AH)+SUMIF(ผลิต1!$C:$C,'รับ-จ่าย ประจำวัน'!$B286,ผลิต1!AH:AH)+SUMIF(ผลิต2!$C:$C,'รับ-จ่าย ประจำวัน'!$B286,ผลิต2!AH:AH)+SUMIF(เส้นแต่งหน้าขนมเค้ก!$C:$C,'รับ-จ่าย ประจำวัน'!$B286,เส้นแต่งหน้าขนมเค้ก!AH:AH)+SUMIF(แพ็ค!$C:$C,'รับ-จ่าย ประจำวัน'!$B286,แพ็ค!AH:AH)+SUMIF(ธุรการ!$C:$C,'รับ-จ่าย ประจำวัน'!$B286,ธุรการ!AH:AH)+SUMIF(เส้นแต่งหน้าขนมปัง!$C:$C,'รับ-จ่าย ประจำวัน'!$B286,เส้นแต่งหน้าขนมปัง!AH:AH)+SUMIF('วางแผนBC,CJ'!$C:$C,'รับ-จ่าย ประจำวัน'!$B286,'วางแผนBC,CJ'!AH:AH)+SUMIF(RD!$C:$C,'รับ-จ่าย ประจำวัน'!$B286,RD!AH:AH)+SUMIF('FG,ออนไล,คัดแยก'!$C:$C,'รับ-จ่าย ประจำวัน'!$B286,'FG,ออนไล,คัดแยก'!AH:AH)</f>
        <v>0</v>
      </c>
      <c r="BP286" s="16">
        <f>SUMIF(เตรียมส่วนผสม!$C:$C,'รับ-จ่าย ประจำวัน'!$B286,เตรียมส่วนผสม!AI:AI)+SUMIF(กวนไส้!$C:$C,'รับ-จ่าย ประจำวัน'!$B286,กวนไส้!AI:AI)+SUMIF(ผลิต1!$C:$C,'รับ-จ่าย ประจำวัน'!$B286,ผลิต1!AI:AI)+SUMIF(ผลิต2!$C:$C,'รับ-จ่าย ประจำวัน'!$B286,ผลิต2!AI:AI)+SUMIF(เส้นแต่งหน้าขนมเค้ก!$C:$C,'รับ-จ่าย ประจำวัน'!$B286,เส้นแต่งหน้าขนมเค้ก!AI:AI)+SUMIF(แพ็ค!$C:$C,'รับ-จ่าย ประจำวัน'!$B286,แพ็ค!AI:AI)+SUMIF(ธุรการ!$C:$C,'รับ-จ่าย ประจำวัน'!$B286,ธุรการ!AI:AI)+SUMIF(เส้นแต่งหน้าขนมปัง!$C:$C,'รับ-จ่าย ประจำวัน'!$B286,เส้นแต่งหน้าขนมปัง!AI:AI)+SUMIF('วางแผนBC,CJ'!$C:$C,'รับ-จ่าย ประจำวัน'!$B286,'วางแผนBC,CJ'!AI:AI)+SUMIF(RD!$C:$C,'รับ-จ่าย ประจำวัน'!$B286,RD!AI:AI)+SUMIF('FG,ออนไล,คัดแยก'!$C:$C,'รับ-จ่าย ประจำวัน'!$B286,'FG,ออนไล,คัดแยก'!AI:AI)</f>
        <v>0</v>
      </c>
      <c r="BQ286" s="16">
        <f>SUMIF(เตรียมส่วนผสม!$C:$C,'รับ-จ่าย ประจำวัน'!$B286,เตรียมส่วนผสม!AJ:AJ)+SUMIF(กวนไส้!$C:$C,'รับ-จ่าย ประจำวัน'!$B286,กวนไส้!AJ:AJ)+SUMIF(ผลิต1!$C:$C,'รับ-จ่าย ประจำวัน'!$B286,ผลิต1!AJ:AJ)+SUMIF(ผลิต2!$C:$C,'รับ-จ่าย ประจำวัน'!$B286,ผลิต2!AJ:AJ)+SUMIF(เส้นแต่งหน้าขนมเค้ก!$C:$C,'รับ-จ่าย ประจำวัน'!$B286,เส้นแต่งหน้าขนมเค้ก!AJ:AJ)+SUMIF(แพ็ค!$C:$C,'รับ-จ่าย ประจำวัน'!$B286,แพ็ค!AJ:AJ)+SUMIF(ธุรการ!$C:$C,'รับ-จ่าย ประจำวัน'!$B286,ธุรการ!AJ:AJ)+SUMIF(เส้นแต่งหน้าขนมปัง!$C:$C,'รับ-จ่าย ประจำวัน'!$B286,เส้นแต่งหน้าขนมปัง!AJ:AJ)+SUMIF('วางแผนBC,CJ'!$C:$C,'รับ-จ่าย ประจำวัน'!$B286,'วางแผนBC,CJ'!AJ:AJ)+SUMIF(RD!$C:$C,'รับ-จ่าย ประจำวัน'!$B286,RD!AJ:AJ)+SUMIF('FG,ออนไล,คัดแยก'!$C:$C,'รับ-จ่าย ประจำวัน'!$B286,'FG,ออนไล,คัดแยก'!AJ:AJ)</f>
        <v>0</v>
      </c>
      <c r="BR286" s="16">
        <f>SUMIF(เตรียมส่วนผสม!$C:$C,'รับ-จ่าย ประจำวัน'!$B286,เตรียมส่วนผสม!AK:AK)+SUMIF(กวนไส้!$C:$C,'รับ-จ่าย ประจำวัน'!$B286,กวนไส้!AK:AK)+SUMIF(ผลิต1!$C:$C,'รับ-จ่าย ประจำวัน'!$B286,ผลิต1!AK:AK)+SUMIF(ผลิต2!$C:$C,'รับ-จ่าย ประจำวัน'!$B286,ผลิต2!AK:AK)+SUMIF(เส้นแต่งหน้าขนมเค้ก!$C:$C,'รับ-จ่าย ประจำวัน'!$B286,เส้นแต่งหน้าขนมเค้ก!AK:AK)+SUMIF(แพ็ค!$C:$C,'รับ-จ่าย ประจำวัน'!$B286,แพ็ค!AK:AK)+SUMIF(ธุรการ!$C:$C,'รับ-จ่าย ประจำวัน'!$B286,ธุรการ!AK:AK)+SUMIF(เส้นแต่งหน้าขนมปัง!$C:$C,'รับ-จ่าย ประจำวัน'!$B286,เส้นแต่งหน้าขนมปัง!AK:AK)+SUMIF('วางแผนBC,CJ'!$C:$C,'รับ-จ่าย ประจำวัน'!$B286,'วางแผนBC,CJ'!AK:AK)+SUMIF(RD!$C:$C,'รับ-จ่าย ประจำวัน'!$B286,RD!AK:AK)+SUMIF('FG,ออนไล,คัดแยก'!$C:$C,'รับ-จ่าย ประจำวัน'!$B286,'FG,ออนไล,คัดแยก'!AK:AK)</f>
        <v>0</v>
      </c>
      <c r="BS286" s="16">
        <f>SUMIF(เตรียมส่วนผสม!$C:$C,'รับ-จ่าย ประจำวัน'!$B286,เตรียมส่วนผสม!AL:AL)+SUMIF(กวนไส้!$C:$C,'รับ-จ่าย ประจำวัน'!$B286,กวนไส้!AL:AL)+SUMIF(ผลิต1!$C:$C,'รับ-จ่าย ประจำวัน'!$B286,ผลิต1!AL:AL)+SUMIF(ผลิต2!$C:$C,'รับ-จ่าย ประจำวัน'!$B286,ผลิต2!AL:AL)+SUMIF(เส้นแต่งหน้าขนมเค้ก!$C:$C,'รับ-จ่าย ประจำวัน'!$B286,เส้นแต่งหน้าขนมเค้ก!AL:AL)+SUMIF(แพ็ค!$C:$C,'รับ-จ่าย ประจำวัน'!$B286,แพ็ค!AL:AL)+SUMIF(ธุรการ!$C:$C,'รับ-จ่าย ประจำวัน'!$B286,ธุรการ!AL:AL)+SUMIF(เส้นแต่งหน้าขนมปัง!$C:$C,'รับ-จ่าย ประจำวัน'!$B286,เส้นแต่งหน้าขนมปัง!AL:AL)+SUMIF('วางแผนBC,CJ'!$C:$C,'รับ-จ่าย ประจำวัน'!$B286,'วางแผนBC,CJ'!AL:AL)+SUMIF(RD!$C:$C,'รับ-จ่าย ประจำวัน'!$B286,RD!AL:AL)+SUMIF('FG,ออนไล,คัดแยก'!$C:$C,'รับ-จ่าย ประจำวัน'!$B286,'FG,ออนไล,คัดแยก'!AL:AL)</f>
        <v>0</v>
      </c>
      <c r="BT286" s="18">
        <f t="shared" si="60"/>
        <v>0</v>
      </c>
      <c r="BU286" s="116">
        <v>5376</v>
      </c>
      <c r="BV286" s="146">
        <f t="shared" si="61"/>
        <v>6000</v>
      </c>
      <c r="BW286" s="183">
        <v>30</v>
      </c>
      <c r="BX286" s="172">
        <f t="shared" si="65"/>
        <v>0</v>
      </c>
      <c r="BY286" s="188" t="e">
        <f t="shared" si="63"/>
        <v>#DIV/0!</v>
      </c>
      <c r="BZ286" s="180" t="e">
        <f t="shared" ca="1" si="62"/>
        <v>#DIV/0!</v>
      </c>
      <c r="CA286" s="93"/>
      <c r="CB286" s="93"/>
      <c r="CC286" s="93"/>
      <c r="CD286" s="93"/>
      <c r="CE286" s="93"/>
      <c r="CF286" s="93"/>
      <c r="CG286" s="93"/>
      <c r="CH286" s="93"/>
      <c r="CI286" s="93"/>
      <c r="CJ286" s="94"/>
      <c r="CK286" s="9">
        <f t="shared" si="64"/>
        <v>624</v>
      </c>
    </row>
    <row r="287" spans="1:89" hidden="1" x14ac:dyDescent="0.5">
      <c r="A287" s="149" t="s">
        <v>1091</v>
      </c>
      <c r="B287" s="34">
        <v>1023201035</v>
      </c>
      <c r="C287" s="10" t="s">
        <v>2086</v>
      </c>
      <c r="D287" s="135" t="s">
        <v>91</v>
      </c>
      <c r="E287" s="11">
        <v>0</v>
      </c>
      <c r="F287" s="75"/>
      <c r="G287" s="11" t="s">
        <v>62</v>
      </c>
      <c r="H287" s="12">
        <v>6000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3"/>
      <c r="AF287" s="13"/>
      <c r="AG287" s="13"/>
      <c r="AH287" s="13"/>
      <c r="AI287" s="14"/>
      <c r="AJ287" s="14"/>
      <c r="AK287" s="14"/>
      <c r="AL287" s="14"/>
      <c r="AM287" s="14"/>
      <c r="AN287" s="15">
        <f t="shared" si="59"/>
        <v>0</v>
      </c>
      <c r="AO287" s="16">
        <f>SUMIF(เตรียมส่วนผสม!$C:$C,'รับ-จ่าย ประจำวัน'!$B287,เตรียมส่วนผสม!H:H)+SUMIF(กวนไส้!$C:$C,'รับ-จ่าย ประจำวัน'!$B287,กวนไส้!H:H)+SUMIF(ผลิต1!$C:$C,'รับ-จ่าย ประจำวัน'!$B287,ผลิต1!H:H)+SUMIF(ผลิต2!$C:$C,'รับ-จ่าย ประจำวัน'!$B287,ผลิต2!H:H)+SUMIF(เส้นแต่งหน้าขนมเค้ก!$C:$C,'รับ-จ่าย ประจำวัน'!$B287,เส้นแต่งหน้าขนมเค้ก!H:H)+SUMIF(แพ็ค!$C:$C,'รับ-จ่าย ประจำวัน'!$B287,แพ็ค!H:H)+SUMIF(ธุรการ!$C:$C,'รับ-จ่าย ประจำวัน'!$B287,ธุรการ!H:H)+SUMIF(เส้นแต่งหน้าขนมปัง!$C:$C,'รับ-จ่าย ประจำวัน'!$B287,เส้นแต่งหน้าขนมปัง!H:H)+SUMIF('วางแผนBC,CJ'!$C:$C,'รับ-จ่าย ประจำวัน'!$B287,'วางแผนBC,CJ'!H:H)+SUMIF(RD!$C:$C,'รับ-จ่าย ประจำวัน'!$B287,RD!H:H)+SUMIF('FG,ออนไล,คัดแยก'!$C:$C,'รับ-จ่าย ประจำวัน'!$B287,'FG,ออนไล,คัดแยก'!H:H)</f>
        <v>0</v>
      </c>
      <c r="AP287" s="16">
        <f>SUMIF(เตรียมส่วนผสม!$C:$C,'รับ-จ่าย ประจำวัน'!$B287,เตรียมส่วนผสม!I:I)+SUMIF(กวนไส้!$C:$C,'รับ-จ่าย ประจำวัน'!$B287,กวนไส้!I:I)+SUMIF(ผลิต1!$C:$C,'รับ-จ่าย ประจำวัน'!$B287,ผลิต1!I:I)+SUMIF(ผลิต2!$C:$C,'รับ-จ่าย ประจำวัน'!$B287,ผลิต2!I:I)+SUMIF(เส้นแต่งหน้าขนมเค้ก!$C:$C,'รับ-จ่าย ประจำวัน'!$B287,เส้นแต่งหน้าขนมเค้ก!I:I)+SUMIF(แพ็ค!$C:$C,'รับ-จ่าย ประจำวัน'!$B287,แพ็ค!I:I)+SUMIF(ธุรการ!$C:$C,'รับ-จ่าย ประจำวัน'!$B287,ธุรการ!I:I)+SUMIF(เส้นแต่งหน้าขนมปัง!$C:$C,'รับ-จ่าย ประจำวัน'!$B287,เส้นแต่งหน้าขนมปัง!I:I)+SUMIF('วางแผนBC,CJ'!$C:$C,'รับ-จ่าย ประจำวัน'!$B287,'วางแผนBC,CJ'!I:I)+SUMIF(RD!$C:$C,'รับ-จ่าย ประจำวัน'!$B287,RD!I:I)+SUMIF('FG,ออนไล,คัดแยก'!$C:$C,'รับ-จ่าย ประจำวัน'!$B287,'FG,ออนไล,คัดแยก'!I:I)</f>
        <v>0</v>
      </c>
      <c r="AQ287" s="16">
        <f>SUMIF(เตรียมส่วนผสม!$C:$C,'รับ-จ่าย ประจำวัน'!$B287,เตรียมส่วนผสม!J:J)+SUMIF(กวนไส้!$C:$C,'รับ-จ่าย ประจำวัน'!$B287,กวนไส้!J:J)+SUMIF(ผลิต1!$C:$C,'รับ-จ่าย ประจำวัน'!$B287,ผลิต1!J:J)+SUMIF(ผลิต2!$C:$C,'รับ-จ่าย ประจำวัน'!$B287,ผลิต2!J:J)+SUMIF(เส้นแต่งหน้าขนมเค้ก!$C:$C,'รับ-จ่าย ประจำวัน'!$B287,เส้นแต่งหน้าขนมเค้ก!J:J)+SUMIF(แพ็ค!$C:$C,'รับ-จ่าย ประจำวัน'!$B287,แพ็ค!J:J)+SUMIF(ธุรการ!$C:$C,'รับ-จ่าย ประจำวัน'!$B287,ธุรการ!J:J)+SUMIF(เส้นแต่งหน้าขนมปัง!$C:$C,'รับ-จ่าย ประจำวัน'!$B287,เส้นแต่งหน้าขนมปัง!J:J)+SUMIF('วางแผนBC,CJ'!$C:$C,'รับ-จ่าย ประจำวัน'!$B287,'วางแผนBC,CJ'!J:J)+SUMIF(RD!$C:$C,'รับ-จ่าย ประจำวัน'!$B287,RD!J:J)+SUMIF('FG,ออนไล,คัดแยก'!$C:$C,'รับ-จ่าย ประจำวัน'!$B287,'FG,ออนไล,คัดแยก'!J:J)</f>
        <v>0</v>
      </c>
      <c r="AR287" s="16">
        <f>SUMIF(เตรียมส่วนผสม!$C:$C,'รับ-จ่าย ประจำวัน'!$B287,เตรียมส่วนผสม!K:K)+SUMIF(กวนไส้!$C:$C,'รับ-จ่าย ประจำวัน'!$B287,กวนไส้!K:K)+SUMIF(ผลิต1!$C:$C,'รับ-จ่าย ประจำวัน'!$B287,ผลิต1!K:K)+SUMIF(ผลิต2!$C:$C,'รับ-จ่าย ประจำวัน'!$B287,ผลิต2!K:K)+SUMIF(เส้นแต่งหน้าขนมเค้ก!$C:$C,'รับ-จ่าย ประจำวัน'!$B287,เส้นแต่งหน้าขนมเค้ก!K:K)+SUMIF(แพ็ค!$C:$C,'รับ-จ่าย ประจำวัน'!$B287,แพ็ค!K:K)+SUMIF(ธุรการ!$C:$C,'รับ-จ่าย ประจำวัน'!$B287,ธุรการ!K:K)+SUMIF(เส้นแต่งหน้าขนมปัง!$C:$C,'รับ-จ่าย ประจำวัน'!$B287,เส้นแต่งหน้าขนมปัง!K:K)+SUMIF('วางแผนBC,CJ'!$C:$C,'รับ-จ่าย ประจำวัน'!$B287,'วางแผนBC,CJ'!K:K)+SUMIF(RD!$C:$C,'รับ-จ่าย ประจำวัน'!$B287,RD!K:K)+SUMIF('FG,ออนไล,คัดแยก'!$C:$C,'รับ-จ่าย ประจำวัน'!$B287,'FG,ออนไล,คัดแยก'!K:K)</f>
        <v>0</v>
      </c>
      <c r="AS287" s="16">
        <f>SUMIF(เตรียมส่วนผสม!$C:$C,'รับ-จ่าย ประจำวัน'!$B287,เตรียมส่วนผสม!L:L)+SUMIF(กวนไส้!$C:$C,'รับ-จ่าย ประจำวัน'!$B287,กวนไส้!L:L)+SUMIF(ผลิต1!$C:$C,'รับ-จ่าย ประจำวัน'!$B287,ผลิต1!L:L)+SUMIF(ผลิต2!$C:$C,'รับ-จ่าย ประจำวัน'!$B287,ผลิต2!L:L)+SUMIF(เส้นแต่งหน้าขนมเค้ก!$C:$C,'รับ-จ่าย ประจำวัน'!$B287,เส้นแต่งหน้าขนมเค้ก!L:L)+SUMIF(แพ็ค!$C:$C,'รับ-จ่าย ประจำวัน'!$B287,แพ็ค!L:L)+SUMIF(ธุรการ!$C:$C,'รับ-จ่าย ประจำวัน'!$B287,ธุรการ!L:L)+SUMIF(เส้นแต่งหน้าขนมปัง!$C:$C,'รับ-จ่าย ประจำวัน'!$B287,เส้นแต่งหน้าขนมปัง!L:L)+SUMIF('วางแผนBC,CJ'!$C:$C,'รับ-จ่าย ประจำวัน'!$B287,'วางแผนBC,CJ'!L:L)+SUMIF(RD!$C:$C,'รับ-จ่าย ประจำวัน'!$B287,RD!L:L)+SUMIF('FG,ออนไล,คัดแยก'!$C:$C,'รับ-จ่าย ประจำวัน'!$B287,'FG,ออนไล,คัดแยก'!L:L)</f>
        <v>0</v>
      </c>
      <c r="AT287" s="16">
        <f>SUMIF(เตรียมส่วนผสม!$C:$C,'รับ-จ่าย ประจำวัน'!$B287,เตรียมส่วนผสม!M:M)+SUMIF(กวนไส้!$C:$C,'รับ-จ่าย ประจำวัน'!$B287,กวนไส้!M:M)+SUMIF(ผลิต1!$C:$C,'รับ-จ่าย ประจำวัน'!$B287,ผลิต1!M:M)+SUMIF(ผลิต2!$C:$C,'รับ-จ่าย ประจำวัน'!$B287,ผลิต2!M:M)+SUMIF(เส้นแต่งหน้าขนมเค้ก!$C:$C,'รับ-จ่าย ประจำวัน'!$B287,เส้นแต่งหน้าขนมเค้ก!M:M)+SUMIF(แพ็ค!$C:$C,'รับ-จ่าย ประจำวัน'!$B287,แพ็ค!M:M)+SUMIF(ธุรการ!$C:$C,'รับ-จ่าย ประจำวัน'!$B287,ธุรการ!M:M)+SUMIF(เส้นแต่งหน้าขนมปัง!$C:$C,'รับ-จ่าย ประจำวัน'!$B287,เส้นแต่งหน้าขนมปัง!M:M)+SUMIF('วางแผนBC,CJ'!$C:$C,'รับ-จ่าย ประจำวัน'!$B287,'วางแผนBC,CJ'!M:M)+SUMIF(RD!$C:$C,'รับ-จ่าย ประจำวัน'!$B287,RD!M:M)+SUMIF('FG,ออนไล,คัดแยก'!$C:$C,'รับ-จ่าย ประจำวัน'!$B287,'FG,ออนไล,คัดแยก'!M:M)</f>
        <v>0</v>
      </c>
      <c r="AU287" s="16">
        <f>SUMIF(เตรียมส่วนผสม!$C:$C,'รับ-จ่าย ประจำวัน'!$B287,เตรียมส่วนผสม!N:N)+SUMIF(กวนไส้!$C:$C,'รับ-จ่าย ประจำวัน'!$B287,กวนไส้!N:N)+SUMIF(ผลิต1!$C:$C,'รับ-จ่าย ประจำวัน'!$B287,ผลิต1!N:N)+SUMIF(ผลิต2!$C:$C,'รับ-จ่าย ประจำวัน'!$B287,ผลิต2!N:N)+SUMIF(เส้นแต่งหน้าขนมเค้ก!$C:$C,'รับ-จ่าย ประจำวัน'!$B287,เส้นแต่งหน้าขนมเค้ก!N:N)+SUMIF(แพ็ค!$C:$C,'รับ-จ่าย ประจำวัน'!$B287,แพ็ค!N:N)+SUMIF(ธุรการ!$C:$C,'รับ-จ่าย ประจำวัน'!$B287,ธุรการ!N:N)+SUMIF(เส้นแต่งหน้าขนมปัง!$C:$C,'รับ-จ่าย ประจำวัน'!$B287,เส้นแต่งหน้าขนมปัง!N:N)+SUMIF('วางแผนBC,CJ'!$C:$C,'รับ-จ่าย ประจำวัน'!$B287,'วางแผนBC,CJ'!N:N)+SUMIF(RD!$C:$C,'รับ-จ่าย ประจำวัน'!$B287,RD!N:N)+SUMIF('FG,ออนไล,คัดแยก'!$C:$C,'รับ-จ่าย ประจำวัน'!$B287,'FG,ออนไล,คัดแยก'!N:N)</f>
        <v>0</v>
      </c>
      <c r="AV287" s="16">
        <f>SUMIF(เตรียมส่วนผสม!$C:$C,'รับ-จ่าย ประจำวัน'!$B287,เตรียมส่วนผสม!O:O)+SUMIF(กวนไส้!$C:$C,'รับ-จ่าย ประจำวัน'!$B287,กวนไส้!O:O)+SUMIF(ผลิต1!$C:$C,'รับ-จ่าย ประจำวัน'!$B287,ผลิต1!O:O)+SUMIF(ผลิต2!$C:$C,'รับ-จ่าย ประจำวัน'!$B287,ผลิต2!O:O)+SUMIF(เส้นแต่งหน้าขนมเค้ก!$C:$C,'รับ-จ่าย ประจำวัน'!$B287,เส้นแต่งหน้าขนมเค้ก!O:O)+SUMIF(แพ็ค!$C:$C,'รับ-จ่าย ประจำวัน'!$B287,แพ็ค!O:O)+SUMIF(ธุรการ!$C:$C,'รับ-จ่าย ประจำวัน'!$B287,ธุรการ!O:O)+SUMIF(เส้นแต่งหน้าขนมปัง!$C:$C,'รับ-จ่าย ประจำวัน'!$B287,เส้นแต่งหน้าขนมปัง!O:O)+SUMIF('วางแผนBC,CJ'!$C:$C,'รับ-จ่าย ประจำวัน'!$B287,'วางแผนBC,CJ'!O:O)+SUMIF(RD!$C:$C,'รับ-จ่าย ประจำวัน'!$B287,RD!O:O)+SUMIF('FG,ออนไล,คัดแยก'!$C:$C,'รับ-จ่าย ประจำวัน'!$B287,'FG,ออนไล,คัดแยก'!O:O)</f>
        <v>0</v>
      </c>
      <c r="AW287" s="16">
        <f>SUMIF(เตรียมส่วนผสม!$C:$C,'รับ-จ่าย ประจำวัน'!$B287,เตรียมส่วนผสม!P:P)+SUMIF(กวนไส้!$C:$C,'รับ-จ่าย ประจำวัน'!$B287,กวนไส้!P:P)+SUMIF(ผลิต1!$C:$C,'รับ-จ่าย ประจำวัน'!$B287,ผลิต1!P:P)+SUMIF(ผลิต2!$C:$C,'รับ-จ่าย ประจำวัน'!$B287,ผลิต2!P:P)+SUMIF(เส้นแต่งหน้าขนมเค้ก!$C:$C,'รับ-จ่าย ประจำวัน'!$B287,เส้นแต่งหน้าขนมเค้ก!P:P)+SUMIF(แพ็ค!$C:$C,'รับ-จ่าย ประจำวัน'!$B287,แพ็ค!P:P)+SUMIF(ธุรการ!$C:$C,'รับ-จ่าย ประจำวัน'!$B287,ธุรการ!P:P)+SUMIF(เส้นแต่งหน้าขนมปัง!$C:$C,'รับ-จ่าย ประจำวัน'!$B287,เส้นแต่งหน้าขนมปัง!P:P)+SUMIF('วางแผนBC,CJ'!$C:$C,'รับ-จ่าย ประจำวัน'!$B287,'วางแผนBC,CJ'!P:P)+SUMIF(RD!$C:$C,'รับ-จ่าย ประจำวัน'!$B287,RD!P:P)+SUMIF('FG,ออนไล,คัดแยก'!$C:$C,'รับ-จ่าย ประจำวัน'!$B287,'FG,ออนไล,คัดแยก'!P:P)</f>
        <v>0</v>
      </c>
      <c r="AX287" s="16">
        <f>SUMIF(เตรียมส่วนผสม!$C:$C,'รับ-จ่าย ประจำวัน'!$B287,เตรียมส่วนผสม!Q:Q)+SUMIF(กวนไส้!$C:$C,'รับ-จ่าย ประจำวัน'!$B287,กวนไส้!Q:Q)+SUMIF(ผลิต1!$C:$C,'รับ-จ่าย ประจำวัน'!$B287,ผลิต1!Q:Q)+SUMIF(ผลิต2!$C:$C,'รับ-จ่าย ประจำวัน'!$B287,ผลิต2!Q:Q)+SUMIF(เส้นแต่งหน้าขนมเค้ก!$C:$C,'รับ-จ่าย ประจำวัน'!$B287,เส้นแต่งหน้าขนมเค้ก!Q:Q)+SUMIF(แพ็ค!$C:$C,'รับ-จ่าย ประจำวัน'!$B287,แพ็ค!Q:Q)+SUMIF(ธุรการ!$C:$C,'รับ-จ่าย ประจำวัน'!$B287,ธุรการ!Q:Q)+SUMIF(เส้นแต่งหน้าขนมปัง!$C:$C,'รับ-จ่าย ประจำวัน'!$B287,เส้นแต่งหน้าขนมปัง!Q:Q)+SUMIF('วางแผนBC,CJ'!$C:$C,'รับ-จ่าย ประจำวัน'!$B287,'วางแผนBC,CJ'!Q:Q)+SUMIF(RD!$C:$C,'รับ-จ่าย ประจำวัน'!$B287,RD!Q:Q)+SUMIF('FG,ออนไล,คัดแยก'!$C:$C,'รับ-จ่าย ประจำวัน'!$B287,'FG,ออนไล,คัดแยก'!Q:Q)</f>
        <v>0</v>
      </c>
      <c r="AY287" s="16">
        <f>SUMIF(เตรียมส่วนผสม!$C:$C,'รับ-จ่าย ประจำวัน'!$B287,เตรียมส่วนผสม!R:R)+SUMIF(กวนไส้!$C:$C,'รับ-จ่าย ประจำวัน'!$B287,กวนไส้!R:R)+SUMIF(ผลิต1!$C:$C,'รับ-จ่าย ประจำวัน'!$B287,ผลิต1!R:R)+SUMIF(ผลิต2!$C:$C,'รับ-จ่าย ประจำวัน'!$B287,ผลิต2!R:R)+SUMIF(เส้นแต่งหน้าขนมเค้ก!$C:$C,'รับ-จ่าย ประจำวัน'!$B287,เส้นแต่งหน้าขนมเค้ก!R:R)+SUMIF(แพ็ค!$C:$C,'รับ-จ่าย ประจำวัน'!$B287,แพ็ค!R:R)+SUMIF(ธุรการ!$C:$C,'รับ-จ่าย ประจำวัน'!$B287,ธุรการ!R:R)+SUMIF(เส้นแต่งหน้าขนมปัง!$C:$C,'รับ-จ่าย ประจำวัน'!$B287,เส้นแต่งหน้าขนมปัง!R:R)+SUMIF('วางแผนBC,CJ'!$C:$C,'รับ-จ่าย ประจำวัน'!$B287,'วางแผนBC,CJ'!R:R)+SUMIF(RD!$C:$C,'รับ-จ่าย ประจำวัน'!$B287,RD!R:R)+SUMIF('FG,ออนไล,คัดแยก'!$C:$C,'รับ-จ่าย ประจำวัน'!$B287,'FG,ออนไล,คัดแยก'!R:R)</f>
        <v>0</v>
      </c>
      <c r="AZ287" s="16">
        <f>SUMIF(เตรียมส่วนผสม!$C:$C,'รับ-จ่าย ประจำวัน'!$B287,เตรียมส่วนผสม!S:S)+SUMIF(กวนไส้!$C:$C,'รับ-จ่าย ประจำวัน'!$B287,กวนไส้!S:S)+SUMIF(ผลิต1!$C:$C,'รับ-จ่าย ประจำวัน'!$B287,ผลิต1!S:S)+SUMIF(ผลิต2!$C:$C,'รับ-จ่าย ประจำวัน'!$B287,ผลิต2!S:S)+SUMIF(เส้นแต่งหน้าขนมเค้ก!$C:$C,'รับ-จ่าย ประจำวัน'!$B287,เส้นแต่งหน้าขนมเค้ก!S:S)+SUMIF(แพ็ค!$C:$C,'รับ-จ่าย ประจำวัน'!$B287,แพ็ค!S:S)+SUMIF(ธุรการ!$C:$C,'รับ-จ่าย ประจำวัน'!$B287,ธุรการ!S:S)+SUMIF(เส้นแต่งหน้าขนมปัง!$C:$C,'รับ-จ่าย ประจำวัน'!$B287,เส้นแต่งหน้าขนมปัง!S:S)+SUMIF('วางแผนBC,CJ'!$C:$C,'รับ-จ่าย ประจำวัน'!$B287,'วางแผนBC,CJ'!S:S)+SUMIF(RD!$C:$C,'รับ-จ่าย ประจำวัน'!$B287,RD!S:S)+SUMIF('FG,ออนไล,คัดแยก'!$C:$C,'รับ-จ่าย ประจำวัน'!$B287,'FG,ออนไล,คัดแยก'!S:S)</f>
        <v>0</v>
      </c>
      <c r="BA287" s="16">
        <f>SUMIF(เตรียมส่วนผสม!$C:$C,'รับ-จ่าย ประจำวัน'!$B287,เตรียมส่วนผสม!T:T)+SUMIF(กวนไส้!$C:$C,'รับ-จ่าย ประจำวัน'!$B287,กวนไส้!T:T)+SUMIF(ผลิต1!$C:$C,'รับ-จ่าย ประจำวัน'!$B287,ผลิต1!T:T)+SUMIF(ผลิต2!$C:$C,'รับ-จ่าย ประจำวัน'!$B287,ผลิต2!T:T)+SUMIF(เส้นแต่งหน้าขนมเค้ก!$C:$C,'รับ-จ่าย ประจำวัน'!$B287,เส้นแต่งหน้าขนมเค้ก!T:T)+SUMIF(แพ็ค!$C:$C,'รับ-จ่าย ประจำวัน'!$B287,แพ็ค!T:T)+SUMIF(ธุรการ!$C:$C,'รับ-จ่าย ประจำวัน'!$B287,ธุรการ!T:T)+SUMIF(เส้นแต่งหน้าขนมปัง!$C:$C,'รับ-จ่าย ประจำวัน'!$B287,เส้นแต่งหน้าขนมปัง!T:T)+SUMIF('วางแผนBC,CJ'!$C:$C,'รับ-จ่าย ประจำวัน'!$B287,'วางแผนBC,CJ'!T:T)+SUMIF(RD!$C:$C,'รับ-จ่าย ประจำวัน'!$B287,RD!T:T)+SUMIF('FG,ออนไล,คัดแยก'!$C:$C,'รับ-จ่าย ประจำวัน'!$B287,'FG,ออนไล,คัดแยก'!T:T)</f>
        <v>0</v>
      </c>
      <c r="BB287" s="16">
        <f>SUMIF(เตรียมส่วนผสม!$C:$C,'รับ-จ่าย ประจำวัน'!$B287,เตรียมส่วนผสม!U:U)+SUMIF(กวนไส้!$C:$C,'รับ-จ่าย ประจำวัน'!$B287,กวนไส้!U:U)+SUMIF(ผลิต1!$C:$C,'รับ-จ่าย ประจำวัน'!$B287,ผลิต1!U:U)+SUMIF(ผลิต2!$C:$C,'รับ-จ่าย ประจำวัน'!$B287,ผลิต2!U:U)+SUMIF(เส้นแต่งหน้าขนมเค้ก!$C:$C,'รับ-จ่าย ประจำวัน'!$B287,เส้นแต่งหน้าขนมเค้ก!U:U)+SUMIF(แพ็ค!$C:$C,'รับ-จ่าย ประจำวัน'!$B287,แพ็ค!U:U)+SUMIF(ธุรการ!$C:$C,'รับ-จ่าย ประจำวัน'!$B287,ธุรการ!U:U)+SUMIF(เส้นแต่งหน้าขนมปัง!$C:$C,'รับ-จ่าย ประจำวัน'!$B287,เส้นแต่งหน้าขนมปัง!U:U)+SUMIF('วางแผนBC,CJ'!$C:$C,'รับ-จ่าย ประจำวัน'!$B287,'วางแผนBC,CJ'!U:U)+SUMIF(RD!$C:$C,'รับ-จ่าย ประจำวัน'!$B287,RD!U:U)+SUMIF('FG,ออนไล,คัดแยก'!$C:$C,'รับ-จ่าย ประจำวัน'!$B287,'FG,ออนไล,คัดแยก'!U:U)</f>
        <v>0</v>
      </c>
      <c r="BC287" s="16">
        <f>SUMIF(เตรียมส่วนผสม!$C:$C,'รับ-จ่าย ประจำวัน'!$B287,เตรียมส่วนผสม!V:V)+SUMIF(กวนไส้!$C:$C,'รับ-จ่าย ประจำวัน'!$B287,กวนไส้!V:V)+SUMIF(ผลิต1!$C:$C,'รับ-จ่าย ประจำวัน'!$B287,ผลิต1!V:V)+SUMIF(ผลิต2!$C:$C,'รับ-จ่าย ประจำวัน'!$B287,ผลิต2!V:V)+SUMIF(เส้นแต่งหน้าขนมเค้ก!$C:$C,'รับ-จ่าย ประจำวัน'!$B287,เส้นแต่งหน้าขนมเค้ก!V:V)+SUMIF(แพ็ค!$C:$C,'รับ-จ่าย ประจำวัน'!$B287,แพ็ค!V:V)+SUMIF(ธุรการ!$C:$C,'รับ-จ่าย ประจำวัน'!$B287,ธุรการ!V:V)+SUMIF(เส้นแต่งหน้าขนมปัง!$C:$C,'รับ-จ่าย ประจำวัน'!$B287,เส้นแต่งหน้าขนมปัง!V:V)+SUMIF('วางแผนBC,CJ'!$C:$C,'รับ-จ่าย ประจำวัน'!$B287,'วางแผนBC,CJ'!V:V)+SUMIF(RD!$C:$C,'รับ-จ่าย ประจำวัน'!$B287,RD!V:V)+SUMIF('FG,ออนไล,คัดแยก'!$C:$C,'รับ-จ่าย ประจำวัน'!$B287,'FG,ออนไล,คัดแยก'!V:V)</f>
        <v>0</v>
      </c>
      <c r="BD287" s="16">
        <f>SUMIF(เตรียมส่วนผสม!$C:$C,'รับ-จ่าย ประจำวัน'!$B287,เตรียมส่วนผสม!W:W)+SUMIF(กวนไส้!$C:$C,'รับ-จ่าย ประจำวัน'!$B287,กวนไส้!W:W)+SUMIF(ผลิต1!$C:$C,'รับ-จ่าย ประจำวัน'!$B287,ผลิต1!W:W)+SUMIF(ผลิต2!$C:$C,'รับ-จ่าย ประจำวัน'!$B287,ผลิต2!W:W)+SUMIF(เส้นแต่งหน้าขนมเค้ก!$C:$C,'รับ-จ่าย ประจำวัน'!$B287,เส้นแต่งหน้าขนมเค้ก!W:W)+SUMIF(แพ็ค!$C:$C,'รับ-จ่าย ประจำวัน'!$B287,แพ็ค!W:W)+SUMIF(ธุรการ!$C:$C,'รับ-จ่าย ประจำวัน'!$B287,ธุรการ!W:W)+SUMIF(เส้นแต่งหน้าขนมปัง!$C:$C,'รับ-จ่าย ประจำวัน'!$B287,เส้นแต่งหน้าขนมปัง!W:W)+SUMIF('วางแผนBC,CJ'!$C:$C,'รับ-จ่าย ประจำวัน'!$B287,'วางแผนBC,CJ'!W:W)+SUMIF(RD!$C:$C,'รับ-จ่าย ประจำวัน'!$B287,RD!W:W)+SUMIF('FG,ออนไล,คัดแยก'!$C:$C,'รับ-จ่าย ประจำวัน'!$B287,'FG,ออนไล,คัดแยก'!W:W)</f>
        <v>0</v>
      </c>
      <c r="BE287" s="16">
        <f>SUMIF(เตรียมส่วนผสม!$C:$C,'รับ-จ่าย ประจำวัน'!$B287,เตรียมส่วนผสม!X:X)+SUMIF(กวนไส้!$C:$C,'รับ-จ่าย ประจำวัน'!$B287,กวนไส้!X:X)+SUMIF(ผลิต1!$C:$C,'รับ-จ่าย ประจำวัน'!$B287,ผลิต1!X:X)+SUMIF(ผลิต2!$C:$C,'รับ-จ่าย ประจำวัน'!$B287,ผลิต2!X:X)+SUMIF(เส้นแต่งหน้าขนมเค้ก!$C:$C,'รับ-จ่าย ประจำวัน'!$B287,เส้นแต่งหน้าขนมเค้ก!X:X)+SUMIF(แพ็ค!$C:$C,'รับ-จ่าย ประจำวัน'!$B287,แพ็ค!X:X)+SUMIF(ธุรการ!$C:$C,'รับ-จ่าย ประจำวัน'!$B287,ธุรการ!X:X)+SUMIF(เส้นแต่งหน้าขนมปัง!$C:$C,'รับ-จ่าย ประจำวัน'!$B287,เส้นแต่งหน้าขนมปัง!X:X)+SUMIF('วางแผนBC,CJ'!$C:$C,'รับ-จ่าย ประจำวัน'!$B287,'วางแผนBC,CJ'!X:X)+SUMIF(RD!$C:$C,'รับ-จ่าย ประจำวัน'!$B287,RD!X:X)+SUMIF('FG,ออนไล,คัดแยก'!$C:$C,'รับ-จ่าย ประจำวัน'!$B287,'FG,ออนไล,คัดแยก'!X:X)</f>
        <v>0</v>
      </c>
      <c r="BF287" s="16">
        <f>SUMIF(เตรียมส่วนผสม!$C:$C,'รับ-จ่าย ประจำวัน'!$B287,เตรียมส่วนผสม!Y:Y)+SUMIF(กวนไส้!$C:$C,'รับ-จ่าย ประจำวัน'!$B287,กวนไส้!Y:Y)+SUMIF(ผลิต1!$C:$C,'รับ-จ่าย ประจำวัน'!$B287,ผลิต1!Y:Y)+SUMIF(ผลิต2!$C:$C,'รับ-จ่าย ประจำวัน'!$B287,ผลิต2!Y:Y)+SUMIF(เส้นแต่งหน้าขนมเค้ก!$C:$C,'รับ-จ่าย ประจำวัน'!$B287,เส้นแต่งหน้าขนมเค้ก!Y:Y)+SUMIF(แพ็ค!$C:$C,'รับ-จ่าย ประจำวัน'!$B287,แพ็ค!Y:Y)+SUMIF(ธุรการ!$C:$C,'รับ-จ่าย ประจำวัน'!$B287,ธุรการ!Y:Y)+SUMIF(เส้นแต่งหน้าขนมปัง!$C:$C,'รับ-จ่าย ประจำวัน'!$B287,เส้นแต่งหน้าขนมปัง!Y:Y)+SUMIF('วางแผนBC,CJ'!$C:$C,'รับ-จ่าย ประจำวัน'!$B287,'วางแผนBC,CJ'!Y:Y)+SUMIF(RD!$C:$C,'รับ-จ่าย ประจำวัน'!$B287,RD!Y:Y)+SUMIF('FG,ออนไล,คัดแยก'!$C:$C,'รับ-จ่าย ประจำวัน'!$B287,'FG,ออนไล,คัดแยก'!Y:Y)</f>
        <v>0</v>
      </c>
      <c r="BG287" s="16">
        <f>SUMIF(เตรียมส่วนผสม!$C:$C,'รับ-จ่าย ประจำวัน'!$B287,เตรียมส่วนผสม!Z:Z)+SUMIF(กวนไส้!$C:$C,'รับ-จ่าย ประจำวัน'!$B287,กวนไส้!Z:Z)+SUMIF(ผลิต1!$C:$C,'รับ-จ่าย ประจำวัน'!$B287,ผลิต1!Z:Z)+SUMIF(ผลิต2!$C:$C,'รับ-จ่าย ประจำวัน'!$B287,ผลิต2!Z:Z)+SUMIF(เส้นแต่งหน้าขนมเค้ก!$C:$C,'รับ-จ่าย ประจำวัน'!$B287,เส้นแต่งหน้าขนมเค้ก!Z:Z)+SUMIF(แพ็ค!$C:$C,'รับ-จ่าย ประจำวัน'!$B287,แพ็ค!Z:Z)+SUMIF(ธุรการ!$C:$C,'รับ-จ่าย ประจำวัน'!$B287,ธุรการ!Z:Z)+SUMIF(เส้นแต่งหน้าขนมปัง!$C:$C,'รับ-จ่าย ประจำวัน'!$B287,เส้นแต่งหน้าขนมปัง!Z:Z)+SUMIF('วางแผนBC,CJ'!$C:$C,'รับ-จ่าย ประจำวัน'!$B287,'วางแผนBC,CJ'!Z:Z)+SUMIF(RD!$C:$C,'รับ-จ่าย ประจำวัน'!$B287,RD!Z:Z)+SUMIF('FG,ออนไล,คัดแยก'!$C:$C,'รับ-จ่าย ประจำวัน'!$B287,'FG,ออนไล,คัดแยก'!Z:Z)</f>
        <v>0</v>
      </c>
      <c r="BH287" s="16">
        <f>SUMIF(เตรียมส่วนผสม!$C:$C,'รับ-จ่าย ประจำวัน'!$B287,เตรียมส่วนผสม!AA:AA)+SUMIF(กวนไส้!$C:$C,'รับ-จ่าย ประจำวัน'!$B287,กวนไส้!AA:AA)+SUMIF(ผลิต1!$C:$C,'รับ-จ่าย ประจำวัน'!$B287,ผลิต1!AA:AA)+SUMIF(ผลิต2!$C:$C,'รับ-จ่าย ประจำวัน'!$B287,ผลิต2!AA:AA)+SUMIF(เส้นแต่งหน้าขนมเค้ก!$C:$C,'รับ-จ่าย ประจำวัน'!$B287,เส้นแต่งหน้าขนมเค้ก!AA:AA)+SUMIF(แพ็ค!$C:$C,'รับ-จ่าย ประจำวัน'!$B287,แพ็ค!AA:AA)+SUMIF(ธุรการ!$C:$C,'รับ-จ่าย ประจำวัน'!$B287,ธุรการ!AA:AA)+SUMIF(เส้นแต่งหน้าขนมปัง!$C:$C,'รับ-จ่าย ประจำวัน'!$B287,เส้นแต่งหน้าขนมปัง!AA:AA)+SUMIF('วางแผนBC,CJ'!$C:$C,'รับ-จ่าย ประจำวัน'!$B287,'วางแผนBC,CJ'!AA:AA)+SUMIF(RD!$C:$C,'รับ-จ่าย ประจำวัน'!$B287,RD!AA:AA)+SUMIF('FG,ออนไล,คัดแยก'!$C:$C,'รับ-จ่าย ประจำวัน'!$B287,'FG,ออนไล,คัดแยก'!AA:AA)</f>
        <v>0</v>
      </c>
      <c r="BI287" s="16">
        <f>SUMIF(เตรียมส่วนผสม!$C:$C,'รับ-จ่าย ประจำวัน'!$B287,เตรียมส่วนผสม!AB:AB)+SUMIF(กวนไส้!$C:$C,'รับ-จ่าย ประจำวัน'!$B287,กวนไส้!AB:AB)+SUMIF(ผลิต1!$C:$C,'รับ-จ่าย ประจำวัน'!$B287,ผลิต1!AB:AB)+SUMIF(ผลิต2!$C:$C,'รับ-จ่าย ประจำวัน'!$B287,ผลิต2!AB:AB)+SUMIF(เส้นแต่งหน้าขนมเค้ก!$C:$C,'รับ-จ่าย ประจำวัน'!$B287,เส้นแต่งหน้าขนมเค้ก!AB:AB)+SUMIF(แพ็ค!$C:$C,'รับ-จ่าย ประจำวัน'!$B287,แพ็ค!AB:AB)+SUMIF(ธุรการ!$C:$C,'รับ-จ่าย ประจำวัน'!$B287,ธุรการ!AB:AB)+SUMIF(เส้นแต่งหน้าขนมปัง!$C:$C,'รับ-จ่าย ประจำวัน'!$B287,เส้นแต่งหน้าขนมปัง!AB:AB)+SUMIF('วางแผนBC,CJ'!$C:$C,'รับ-จ่าย ประจำวัน'!$B287,'วางแผนBC,CJ'!AB:AB)+SUMIF(RD!$C:$C,'รับ-จ่าย ประจำวัน'!$B287,RD!AB:AB)+SUMIF('FG,ออนไล,คัดแยก'!$C:$C,'รับ-จ่าย ประจำวัน'!$B287,'FG,ออนไล,คัดแยก'!AB:AB)</f>
        <v>0</v>
      </c>
      <c r="BJ287" s="16">
        <f>SUMIF(เตรียมส่วนผสม!$C:$C,'รับ-จ่าย ประจำวัน'!$B287,เตรียมส่วนผสม!AC:AC)+SUMIF(กวนไส้!$C:$C,'รับ-จ่าย ประจำวัน'!$B287,กวนไส้!AC:AC)+SUMIF(ผลิต1!$C:$C,'รับ-จ่าย ประจำวัน'!$B287,ผลิต1!AC:AC)+SUMIF(ผลิต2!$C:$C,'รับ-จ่าย ประจำวัน'!$B287,ผลิต2!AC:AC)+SUMIF(เส้นแต่งหน้าขนมเค้ก!$C:$C,'รับ-จ่าย ประจำวัน'!$B287,เส้นแต่งหน้าขนมเค้ก!AC:AC)+SUMIF(แพ็ค!$C:$C,'รับ-จ่าย ประจำวัน'!$B287,แพ็ค!AC:AC)+SUMIF(ธุรการ!$C:$C,'รับ-จ่าย ประจำวัน'!$B287,ธุรการ!AC:AC)+SUMIF(เส้นแต่งหน้าขนมปัง!$C:$C,'รับ-จ่าย ประจำวัน'!$B287,เส้นแต่งหน้าขนมปัง!AC:AC)+SUMIF('วางแผนBC,CJ'!$C:$C,'รับ-จ่าย ประจำวัน'!$B287,'วางแผนBC,CJ'!AC:AC)+SUMIF(RD!$C:$C,'รับ-จ่าย ประจำวัน'!$B287,RD!AC:AC)+SUMIF('FG,ออนไล,คัดแยก'!$C:$C,'รับ-จ่าย ประจำวัน'!$B287,'FG,ออนไล,คัดแยก'!AC:AC)</f>
        <v>0</v>
      </c>
      <c r="BK287" s="16">
        <f>SUMIF(เตรียมส่วนผสม!$C:$C,'รับ-จ่าย ประจำวัน'!$B287,เตรียมส่วนผสม!AD:AD)+SUMIF(กวนไส้!$C:$C,'รับ-จ่าย ประจำวัน'!$B287,กวนไส้!AD:AD)+SUMIF(ผลิต1!$C:$C,'รับ-จ่าย ประจำวัน'!$B287,ผลิต1!AD:AD)+SUMIF(ผลิต2!$C:$C,'รับ-จ่าย ประจำวัน'!$B287,ผลิต2!AD:AD)+SUMIF(เส้นแต่งหน้าขนมเค้ก!$C:$C,'รับ-จ่าย ประจำวัน'!$B287,เส้นแต่งหน้าขนมเค้ก!AD:AD)+SUMIF(แพ็ค!$C:$C,'รับ-จ่าย ประจำวัน'!$B287,แพ็ค!AD:AD)+SUMIF(ธุรการ!$C:$C,'รับ-จ่าย ประจำวัน'!$B287,ธุรการ!AD:AD)+SUMIF(เส้นแต่งหน้าขนมปัง!$C:$C,'รับ-จ่าย ประจำวัน'!$B287,เส้นแต่งหน้าขนมปัง!AD:AD)+SUMIF('วางแผนBC,CJ'!$C:$C,'รับ-จ่าย ประจำวัน'!$B287,'วางแผนBC,CJ'!AD:AD)+SUMIF(RD!$C:$C,'รับ-จ่าย ประจำวัน'!$B287,RD!AD:AD)+SUMIF('FG,ออนไล,คัดแยก'!$C:$C,'รับ-จ่าย ประจำวัน'!$B287,'FG,ออนไล,คัดแยก'!AD:AD)</f>
        <v>0</v>
      </c>
      <c r="BL287" s="16">
        <f>SUMIF(เตรียมส่วนผสม!$C:$C,'รับ-จ่าย ประจำวัน'!$B287,เตรียมส่วนผสม!AE:AE)+SUMIF(กวนไส้!$C:$C,'รับ-จ่าย ประจำวัน'!$B287,กวนไส้!AE:AE)+SUMIF(ผลิต1!$C:$C,'รับ-จ่าย ประจำวัน'!$B287,ผลิต1!AE:AE)+SUMIF(ผลิต2!$C:$C,'รับ-จ่าย ประจำวัน'!$B287,ผลิต2!AE:AE)+SUMIF(เส้นแต่งหน้าขนมเค้ก!$C:$C,'รับ-จ่าย ประจำวัน'!$B287,เส้นแต่งหน้าขนมเค้ก!AE:AE)+SUMIF(แพ็ค!$C:$C,'รับ-จ่าย ประจำวัน'!$B287,แพ็ค!AE:AE)+SUMIF(ธุรการ!$C:$C,'รับ-จ่าย ประจำวัน'!$B287,ธุรการ!AE:AE)+SUMIF(เส้นแต่งหน้าขนมปัง!$C:$C,'รับ-จ่าย ประจำวัน'!$B287,เส้นแต่งหน้าขนมปัง!AE:AE)+SUMIF('วางแผนBC,CJ'!$C:$C,'รับ-จ่าย ประจำวัน'!$B287,'วางแผนBC,CJ'!AE:AE)+SUMIF(RD!$C:$C,'รับ-จ่าย ประจำวัน'!$B287,RD!AE:AE)+SUMIF('FG,ออนไล,คัดแยก'!$C:$C,'รับ-จ่าย ประจำวัน'!$B287,'FG,ออนไล,คัดแยก'!AE:AE)</f>
        <v>0</v>
      </c>
      <c r="BM287" s="16">
        <f>SUMIF(เตรียมส่วนผสม!$C:$C,'รับ-จ่าย ประจำวัน'!$B287,เตรียมส่วนผสม!AF:AF)+SUMIF(กวนไส้!$C:$C,'รับ-จ่าย ประจำวัน'!$B287,กวนไส้!AF:AF)+SUMIF(ผลิต1!$C:$C,'รับ-จ่าย ประจำวัน'!$B287,ผลิต1!AF:AF)+SUMIF(ผลิต2!$C:$C,'รับ-จ่าย ประจำวัน'!$B287,ผลิต2!AF:AF)+SUMIF(เส้นแต่งหน้าขนมเค้ก!$C:$C,'รับ-จ่าย ประจำวัน'!$B287,เส้นแต่งหน้าขนมเค้ก!AF:AF)+SUMIF(แพ็ค!$C:$C,'รับ-จ่าย ประจำวัน'!$B287,แพ็ค!AF:AF)+SUMIF(ธุรการ!$C:$C,'รับ-จ่าย ประจำวัน'!$B287,ธุรการ!AF:AF)+SUMIF(เส้นแต่งหน้าขนมปัง!$C:$C,'รับ-จ่าย ประจำวัน'!$B287,เส้นแต่งหน้าขนมปัง!AF:AF)+SUMIF('วางแผนBC,CJ'!$C:$C,'รับ-จ่าย ประจำวัน'!$B287,'วางแผนBC,CJ'!AF:AF)+SUMIF(RD!$C:$C,'รับ-จ่าย ประจำวัน'!$B287,RD!AF:AF)+SUMIF('FG,ออนไล,คัดแยก'!$C:$C,'รับ-จ่าย ประจำวัน'!$B287,'FG,ออนไล,คัดแยก'!AF:AF)</f>
        <v>0</v>
      </c>
      <c r="BN287" s="16">
        <f>SUMIF(เตรียมส่วนผสม!$C:$C,'รับ-จ่าย ประจำวัน'!$B287,เตรียมส่วนผสม!AG:AG)+SUMIF(กวนไส้!$C:$C,'รับ-จ่าย ประจำวัน'!$B287,กวนไส้!AG:AG)+SUMIF(ผลิต1!$C:$C,'รับ-จ่าย ประจำวัน'!$B287,ผลิต1!AG:AG)+SUMIF(ผลิต2!$C:$C,'รับ-จ่าย ประจำวัน'!$B287,ผลิต2!AG:AG)+SUMIF(เส้นแต่งหน้าขนมเค้ก!$C:$C,'รับ-จ่าย ประจำวัน'!$B287,เส้นแต่งหน้าขนมเค้ก!AG:AG)+SUMIF(แพ็ค!$C:$C,'รับ-จ่าย ประจำวัน'!$B287,แพ็ค!AG:AG)+SUMIF(ธุรการ!$C:$C,'รับ-จ่าย ประจำวัน'!$B287,ธุรการ!AG:AG)+SUMIF(เส้นแต่งหน้าขนมปัง!$C:$C,'รับ-จ่าย ประจำวัน'!$B287,เส้นแต่งหน้าขนมปัง!AG:AG)+SUMIF('วางแผนBC,CJ'!$C:$C,'รับ-จ่าย ประจำวัน'!$B287,'วางแผนBC,CJ'!AG:AG)+SUMIF(RD!$C:$C,'รับ-จ่าย ประจำวัน'!$B287,RD!AG:AG)+SUMIF('FG,ออนไล,คัดแยก'!$C:$C,'รับ-จ่าย ประจำวัน'!$B287,'FG,ออนไล,คัดแยก'!AG:AG)</f>
        <v>0</v>
      </c>
      <c r="BO287" s="16">
        <f>SUMIF(เตรียมส่วนผสม!$C:$C,'รับ-จ่าย ประจำวัน'!$B287,เตรียมส่วนผสม!AH:AH)+SUMIF(กวนไส้!$C:$C,'รับ-จ่าย ประจำวัน'!$B287,กวนไส้!AH:AH)+SUMIF(ผลิต1!$C:$C,'รับ-จ่าย ประจำวัน'!$B287,ผลิต1!AH:AH)+SUMIF(ผลิต2!$C:$C,'รับ-จ่าย ประจำวัน'!$B287,ผลิต2!AH:AH)+SUMIF(เส้นแต่งหน้าขนมเค้ก!$C:$C,'รับ-จ่าย ประจำวัน'!$B287,เส้นแต่งหน้าขนมเค้ก!AH:AH)+SUMIF(แพ็ค!$C:$C,'รับ-จ่าย ประจำวัน'!$B287,แพ็ค!AH:AH)+SUMIF(ธุรการ!$C:$C,'รับ-จ่าย ประจำวัน'!$B287,ธุรการ!AH:AH)+SUMIF(เส้นแต่งหน้าขนมปัง!$C:$C,'รับ-จ่าย ประจำวัน'!$B287,เส้นแต่งหน้าขนมปัง!AH:AH)+SUMIF('วางแผนBC,CJ'!$C:$C,'รับ-จ่าย ประจำวัน'!$B287,'วางแผนBC,CJ'!AH:AH)+SUMIF(RD!$C:$C,'รับ-จ่าย ประจำวัน'!$B287,RD!AH:AH)+SUMIF('FG,ออนไล,คัดแยก'!$C:$C,'รับ-จ่าย ประจำวัน'!$B287,'FG,ออนไล,คัดแยก'!AH:AH)</f>
        <v>0</v>
      </c>
      <c r="BP287" s="16">
        <f>SUMIF(เตรียมส่วนผสม!$C:$C,'รับ-จ่าย ประจำวัน'!$B287,เตรียมส่วนผสม!AI:AI)+SUMIF(กวนไส้!$C:$C,'รับ-จ่าย ประจำวัน'!$B287,กวนไส้!AI:AI)+SUMIF(ผลิต1!$C:$C,'รับ-จ่าย ประจำวัน'!$B287,ผลิต1!AI:AI)+SUMIF(ผลิต2!$C:$C,'รับ-จ่าย ประจำวัน'!$B287,ผลิต2!AI:AI)+SUMIF(เส้นแต่งหน้าขนมเค้ก!$C:$C,'รับ-จ่าย ประจำวัน'!$B287,เส้นแต่งหน้าขนมเค้ก!AI:AI)+SUMIF(แพ็ค!$C:$C,'รับ-จ่าย ประจำวัน'!$B287,แพ็ค!AI:AI)+SUMIF(ธุรการ!$C:$C,'รับ-จ่าย ประจำวัน'!$B287,ธุรการ!AI:AI)+SUMIF(เส้นแต่งหน้าขนมปัง!$C:$C,'รับ-จ่าย ประจำวัน'!$B287,เส้นแต่งหน้าขนมปัง!AI:AI)+SUMIF('วางแผนBC,CJ'!$C:$C,'รับ-จ่าย ประจำวัน'!$B287,'วางแผนBC,CJ'!AI:AI)+SUMIF(RD!$C:$C,'รับ-จ่าย ประจำวัน'!$B287,RD!AI:AI)+SUMIF('FG,ออนไล,คัดแยก'!$C:$C,'รับ-จ่าย ประจำวัน'!$B287,'FG,ออนไล,คัดแยก'!AI:AI)</f>
        <v>0</v>
      </c>
      <c r="BQ287" s="16">
        <f>SUMIF(เตรียมส่วนผสม!$C:$C,'รับ-จ่าย ประจำวัน'!$B287,เตรียมส่วนผสม!AJ:AJ)+SUMIF(กวนไส้!$C:$C,'รับ-จ่าย ประจำวัน'!$B287,กวนไส้!AJ:AJ)+SUMIF(ผลิต1!$C:$C,'รับ-จ่าย ประจำวัน'!$B287,ผลิต1!AJ:AJ)+SUMIF(ผลิต2!$C:$C,'รับ-จ่าย ประจำวัน'!$B287,ผลิต2!AJ:AJ)+SUMIF(เส้นแต่งหน้าขนมเค้ก!$C:$C,'รับ-จ่าย ประจำวัน'!$B287,เส้นแต่งหน้าขนมเค้ก!AJ:AJ)+SUMIF(แพ็ค!$C:$C,'รับ-จ่าย ประจำวัน'!$B287,แพ็ค!AJ:AJ)+SUMIF(ธุรการ!$C:$C,'รับ-จ่าย ประจำวัน'!$B287,ธุรการ!AJ:AJ)+SUMIF(เส้นแต่งหน้าขนมปัง!$C:$C,'รับ-จ่าย ประจำวัน'!$B287,เส้นแต่งหน้าขนมปัง!AJ:AJ)+SUMIF('วางแผนBC,CJ'!$C:$C,'รับ-จ่าย ประจำวัน'!$B287,'วางแผนBC,CJ'!AJ:AJ)+SUMIF(RD!$C:$C,'รับ-จ่าย ประจำวัน'!$B287,RD!AJ:AJ)+SUMIF('FG,ออนไล,คัดแยก'!$C:$C,'รับ-จ่าย ประจำวัน'!$B287,'FG,ออนไล,คัดแยก'!AJ:AJ)</f>
        <v>0</v>
      </c>
      <c r="BR287" s="16">
        <f>SUMIF(เตรียมส่วนผสม!$C:$C,'รับ-จ่าย ประจำวัน'!$B287,เตรียมส่วนผสม!AK:AK)+SUMIF(กวนไส้!$C:$C,'รับ-จ่าย ประจำวัน'!$B287,กวนไส้!AK:AK)+SUMIF(ผลิต1!$C:$C,'รับ-จ่าย ประจำวัน'!$B287,ผลิต1!AK:AK)+SUMIF(ผลิต2!$C:$C,'รับ-จ่าย ประจำวัน'!$B287,ผลิต2!AK:AK)+SUMIF(เส้นแต่งหน้าขนมเค้ก!$C:$C,'รับ-จ่าย ประจำวัน'!$B287,เส้นแต่งหน้าขนมเค้ก!AK:AK)+SUMIF(แพ็ค!$C:$C,'รับ-จ่าย ประจำวัน'!$B287,แพ็ค!AK:AK)+SUMIF(ธุรการ!$C:$C,'รับ-จ่าย ประจำวัน'!$B287,ธุรการ!AK:AK)+SUMIF(เส้นแต่งหน้าขนมปัง!$C:$C,'รับ-จ่าย ประจำวัน'!$B287,เส้นแต่งหน้าขนมปัง!AK:AK)+SUMIF('วางแผนBC,CJ'!$C:$C,'รับ-จ่าย ประจำวัน'!$B287,'วางแผนBC,CJ'!AK:AK)+SUMIF(RD!$C:$C,'รับ-จ่าย ประจำวัน'!$B287,RD!AK:AK)+SUMIF('FG,ออนไล,คัดแยก'!$C:$C,'รับ-จ่าย ประจำวัน'!$B287,'FG,ออนไล,คัดแยก'!AK:AK)</f>
        <v>0</v>
      </c>
      <c r="BS287" s="16">
        <f>SUMIF(เตรียมส่วนผสม!$C:$C,'รับ-จ่าย ประจำวัน'!$B287,เตรียมส่วนผสม!AL:AL)+SUMIF(กวนไส้!$C:$C,'รับ-จ่าย ประจำวัน'!$B287,กวนไส้!AL:AL)+SUMIF(ผลิต1!$C:$C,'รับ-จ่าย ประจำวัน'!$B287,ผลิต1!AL:AL)+SUMIF(ผลิต2!$C:$C,'รับ-จ่าย ประจำวัน'!$B287,ผลิต2!AL:AL)+SUMIF(เส้นแต่งหน้าขนมเค้ก!$C:$C,'รับ-จ่าย ประจำวัน'!$B287,เส้นแต่งหน้าขนมเค้ก!AL:AL)+SUMIF(แพ็ค!$C:$C,'รับ-จ่าย ประจำวัน'!$B287,แพ็ค!AL:AL)+SUMIF(ธุรการ!$C:$C,'รับ-จ่าย ประจำวัน'!$B287,ธุรการ!AL:AL)+SUMIF(เส้นแต่งหน้าขนมปัง!$C:$C,'รับ-จ่าย ประจำวัน'!$B287,เส้นแต่งหน้าขนมปัง!AL:AL)+SUMIF('วางแผนBC,CJ'!$C:$C,'รับ-จ่าย ประจำวัน'!$B287,'วางแผนBC,CJ'!AL:AL)+SUMIF(RD!$C:$C,'รับ-จ่าย ประจำวัน'!$B287,RD!AL:AL)+SUMIF('FG,ออนไล,คัดแยก'!$C:$C,'รับ-จ่าย ประจำวัน'!$B287,'FG,ออนไล,คัดแยก'!AL:AL)</f>
        <v>0</v>
      </c>
      <c r="BT287" s="18">
        <f t="shared" si="60"/>
        <v>0</v>
      </c>
      <c r="BU287" s="116">
        <v>5400</v>
      </c>
      <c r="BV287" s="146">
        <f t="shared" si="61"/>
        <v>6000</v>
      </c>
      <c r="BW287" s="183">
        <v>30</v>
      </c>
      <c r="BX287" s="172">
        <f t="shared" si="65"/>
        <v>0</v>
      </c>
      <c r="BY287" s="188" t="e">
        <f t="shared" si="63"/>
        <v>#DIV/0!</v>
      </c>
      <c r="BZ287" s="180" t="e">
        <f t="shared" ca="1" si="62"/>
        <v>#DIV/0!</v>
      </c>
      <c r="CA287" s="93"/>
      <c r="CB287" s="93"/>
      <c r="CC287" s="93"/>
      <c r="CD287" s="93"/>
      <c r="CE287" s="93"/>
      <c r="CF287" s="93"/>
      <c r="CG287" s="93"/>
      <c r="CH287" s="93"/>
      <c r="CI287" s="93"/>
      <c r="CJ287" s="94"/>
      <c r="CK287" s="9">
        <f t="shared" si="64"/>
        <v>600</v>
      </c>
    </row>
    <row r="288" spans="1:89" hidden="1" x14ac:dyDescent="0.5">
      <c r="A288" s="149" t="s">
        <v>1109</v>
      </c>
      <c r="B288" s="34">
        <v>1023201036</v>
      </c>
      <c r="C288" s="10" t="s">
        <v>2087</v>
      </c>
      <c r="D288" s="135" t="s">
        <v>91</v>
      </c>
      <c r="E288" s="11">
        <v>0</v>
      </c>
      <c r="F288" s="75"/>
      <c r="G288" s="11" t="s">
        <v>62</v>
      </c>
      <c r="H288" s="12">
        <v>2000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3"/>
      <c r="AF288" s="13"/>
      <c r="AG288" s="13"/>
      <c r="AH288" s="13"/>
      <c r="AI288" s="14"/>
      <c r="AJ288" s="14"/>
      <c r="AK288" s="14"/>
      <c r="AL288" s="14"/>
      <c r="AM288" s="14"/>
      <c r="AN288" s="15">
        <f t="shared" si="59"/>
        <v>0</v>
      </c>
      <c r="AO288" s="16">
        <f>SUMIF(เตรียมส่วนผสม!$C:$C,'รับ-จ่าย ประจำวัน'!$B288,เตรียมส่วนผสม!H:H)+SUMIF(กวนไส้!$C:$C,'รับ-จ่าย ประจำวัน'!$B288,กวนไส้!H:H)+SUMIF(ผลิต1!$C:$C,'รับ-จ่าย ประจำวัน'!$B288,ผลิต1!H:H)+SUMIF(ผลิต2!$C:$C,'รับ-จ่าย ประจำวัน'!$B288,ผลิต2!H:H)+SUMIF(เส้นแต่งหน้าขนมเค้ก!$C:$C,'รับ-จ่าย ประจำวัน'!$B288,เส้นแต่งหน้าขนมเค้ก!H:H)+SUMIF(แพ็ค!$C:$C,'รับ-จ่าย ประจำวัน'!$B288,แพ็ค!H:H)+SUMIF(ธุรการ!$C:$C,'รับ-จ่าย ประจำวัน'!$B288,ธุรการ!H:H)+SUMIF(เส้นแต่งหน้าขนมปัง!$C:$C,'รับ-จ่าย ประจำวัน'!$B288,เส้นแต่งหน้าขนมปัง!H:H)+SUMIF('วางแผนBC,CJ'!$C:$C,'รับ-จ่าย ประจำวัน'!$B288,'วางแผนBC,CJ'!H:H)+SUMIF(RD!$C:$C,'รับ-จ่าย ประจำวัน'!$B288,RD!H:H)+SUMIF('FG,ออนไล,คัดแยก'!$C:$C,'รับ-จ่าย ประจำวัน'!$B288,'FG,ออนไล,คัดแยก'!H:H)</f>
        <v>0</v>
      </c>
      <c r="AP288" s="16">
        <f>SUMIF(เตรียมส่วนผสม!$C:$C,'รับ-จ่าย ประจำวัน'!$B288,เตรียมส่วนผสม!I:I)+SUMIF(กวนไส้!$C:$C,'รับ-จ่าย ประจำวัน'!$B288,กวนไส้!I:I)+SUMIF(ผลิต1!$C:$C,'รับ-จ่าย ประจำวัน'!$B288,ผลิต1!I:I)+SUMIF(ผลิต2!$C:$C,'รับ-จ่าย ประจำวัน'!$B288,ผลิต2!I:I)+SUMIF(เส้นแต่งหน้าขนมเค้ก!$C:$C,'รับ-จ่าย ประจำวัน'!$B288,เส้นแต่งหน้าขนมเค้ก!I:I)+SUMIF(แพ็ค!$C:$C,'รับ-จ่าย ประจำวัน'!$B288,แพ็ค!I:I)+SUMIF(ธุรการ!$C:$C,'รับ-จ่าย ประจำวัน'!$B288,ธุรการ!I:I)+SUMIF(เส้นแต่งหน้าขนมปัง!$C:$C,'รับ-จ่าย ประจำวัน'!$B288,เส้นแต่งหน้าขนมปัง!I:I)+SUMIF('วางแผนBC,CJ'!$C:$C,'รับ-จ่าย ประจำวัน'!$B288,'วางแผนBC,CJ'!I:I)+SUMIF(RD!$C:$C,'รับ-จ่าย ประจำวัน'!$B288,RD!I:I)+SUMIF('FG,ออนไล,คัดแยก'!$C:$C,'รับ-จ่าย ประจำวัน'!$B288,'FG,ออนไล,คัดแยก'!I:I)</f>
        <v>0</v>
      </c>
      <c r="AQ288" s="16">
        <f>SUMIF(เตรียมส่วนผสม!$C:$C,'รับ-จ่าย ประจำวัน'!$B288,เตรียมส่วนผสม!J:J)+SUMIF(กวนไส้!$C:$C,'รับ-จ่าย ประจำวัน'!$B288,กวนไส้!J:J)+SUMIF(ผลิต1!$C:$C,'รับ-จ่าย ประจำวัน'!$B288,ผลิต1!J:J)+SUMIF(ผลิต2!$C:$C,'รับ-จ่าย ประจำวัน'!$B288,ผลิต2!J:J)+SUMIF(เส้นแต่งหน้าขนมเค้ก!$C:$C,'รับ-จ่าย ประจำวัน'!$B288,เส้นแต่งหน้าขนมเค้ก!J:J)+SUMIF(แพ็ค!$C:$C,'รับ-จ่าย ประจำวัน'!$B288,แพ็ค!J:J)+SUMIF(ธุรการ!$C:$C,'รับ-จ่าย ประจำวัน'!$B288,ธุรการ!J:J)+SUMIF(เส้นแต่งหน้าขนมปัง!$C:$C,'รับ-จ่าย ประจำวัน'!$B288,เส้นแต่งหน้าขนมปัง!J:J)+SUMIF('วางแผนBC,CJ'!$C:$C,'รับ-จ่าย ประจำวัน'!$B288,'วางแผนBC,CJ'!J:J)+SUMIF(RD!$C:$C,'รับ-จ่าย ประจำวัน'!$B288,RD!J:J)+SUMIF('FG,ออนไล,คัดแยก'!$C:$C,'รับ-จ่าย ประจำวัน'!$B288,'FG,ออนไล,คัดแยก'!J:J)</f>
        <v>0</v>
      </c>
      <c r="AR288" s="16">
        <f>SUMIF(เตรียมส่วนผสม!$C:$C,'รับ-จ่าย ประจำวัน'!$B288,เตรียมส่วนผสม!K:K)+SUMIF(กวนไส้!$C:$C,'รับ-จ่าย ประจำวัน'!$B288,กวนไส้!K:K)+SUMIF(ผลิต1!$C:$C,'รับ-จ่าย ประจำวัน'!$B288,ผลิต1!K:K)+SUMIF(ผลิต2!$C:$C,'รับ-จ่าย ประจำวัน'!$B288,ผลิต2!K:K)+SUMIF(เส้นแต่งหน้าขนมเค้ก!$C:$C,'รับ-จ่าย ประจำวัน'!$B288,เส้นแต่งหน้าขนมเค้ก!K:K)+SUMIF(แพ็ค!$C:$C,'รับ-จ่าย ประจำวัน'!$B288,แพ็ค!K:K)+SUMIF(ธุรการ!$C:$C,'รับ-จ่าย ประจำวัน'!$B288,ธุรการ!K:K)+SUMIF(เส้นแต่งหน้าขนมปัง!$C:$C,'รับ-จ่าย ประจำวัน'!$B288,เส้นแต่งหน้าขนมปัง!K:K)+SUMIF('วางแผนBC,CJ'!$C:$C,'รับ-จ่าย ประจำวัน'!$B288,'วางแผนBC,CJ'!K:K)+SUMIF(RD!$C:$C,'รับ-จ่าย ประจำวัน'!$B288,RD!K:K)+SUMIF('FG,ออนไล,คัดแยก'!$C:$C,'รับ-จ่าย ประจำวัน'!$B288,'FG,ออนไล,คัดแยก'!K:K)</f>
        <v>0</v>
      </c>
      <c r="AS288" s="16">
        <f>SUMIF(เตรียมส่วนผสม!$C:$C,'รับ-จ่าย ประจำวัน'!$B288,เตรียมส่วนผสม!L:L)+SUMIF(กวนไส้!$C:$C,'รับ-จ่าย ประจำวัน'!$B288,กวนไส้!L:L)+SUMIF(ผลิต1!$C:$C,'รับ-จ่าย ประจำวัน'!$B288,ผลิต1!L:L)+SUMIF(ผลิต2!$C:$C,'รับ-จ่าย ประจำวัน'!$B288,ผลิต2!L:L)+SUMIF(เส้นแต่งหน้าขนมเค้ก!$C:$C,'รับ-จ่าย ประจำวัน'!$B288,เส้นแต่งหน้าขนมเค้ก!L:L)+SUMIF(แพ็ค!$C:$C,'รับ-จ่าย ประจำวัน'!$B288,แพ็ค!L:L)+SUMIF(ธุรการ!$C:$C,'รับ-จ่าย ประจำวัน'!$B288,ธุรการ!L:L)+SUMIF(เส้นแต่งหน้าขนมปัง!$C:$C,'รับ-จ่าย ประจำวัน'!$B288,เส้นแต่งหน้าขนมปัง!L:L)+SUMIF('วางแผนBC,CJ'!$C:$C,'รับ-จ่าย ประจำวัน'!$B288,'วางแผนBC,CJ'!L:L)+SUMIF(RD!$C:$C,'รับ-จ่าย ประจำวัน'!$B288,RD!L:L)+SUMIF('FG,ออนไล,คัดแยก'!$C:$C,'รับ-จ่าย ประจำวัน'!$B288,'FG,ออนไล,คัดแยก'!L:L)</f>
        <v>0</v>
      </c>
      <c r="AT288" s="16">
        <f>SUMIF(เตรียมส่วนผสม!$C:$C,'รับ-จ่าย ประจำวัน'!$B288,เตรียมส่วนผสม!M:M)+SUMIF(กวนไส้!$C:$C,'รับ-จ่าย ประจำวัน'!$B288,กวนไส้!M:M)+SUMIF(ผลิต1!$C:$C,'รับ-จ่าย ประจำวัน'!$B288,ผลิต1!M:M)+SUMIF(ผลิต2!$C:$C,'รับ-จ่าย ประจำวัน'!$B288,ผลิต2!M:M)+SUMIF(เส้นแต่งหน้าขนมเค้ก!$C:$C,'รับ-จ่าย ประจำวัน'!$B288,เส้นแต่งหน้าขนมเค้ก!M:M)+SUMIF(แพ็ค!$C:$C,'รับ-จ่าย ประจำวัน'!$B288,แพ็ค!M:M)+SUMIF(ธุรการ!$C:$C,'รับ-จ่าย ประจำวัน'!$B288,ธุรการ!M:M)+SUMIF(เส้นแต่งหน้าขนมปัง!$C:$C,'รับ-จ่าย ประจำวัน'!$B288,เส้นแต่งหน้าขนมปัง!M:M)+SUMIF('วางแผนBC,CJ'!$C:$C,'รับ-จ่าย ประจำวัน'!$B288,'วางแผนBC,CJ'!M:M)+SUMIF(RD!$C:$C,'รับ-จ่าย ประจำวัน'!$B288,RD!M:M)+SUMIF('FG,ออนไล,คัดแยก'!$C:$C,'รับ-จ่าย ประจำวัน'!$B288,'FG,ออนไล,คัดแยก'!M:M)</f>
        <v>0</v>
      </c>
      <c r="AU288" s="16">
        <f>SUMIF(เตรียมส่วนผสม!$C:$C,'รับ-จ่าย ประจำวัน'!$B288,เตรียมส่วนผสม!N:N)+SUMIF(กวนไส้!$C:$C,'รับ-จ่าย ประจำวัน'!$B288,กวนไส้!N:N)+SUMIF(ผลิต1!$C:$C,'รับ-จ่าย ประจำวัน'!$B288,ผลิต1!N:N)+SUMIF(ผลิต2!$C:$C,'รับ-จ่าย ประจำวัน'!$B288,ผลิต2!N:N)+SUMIF(เส้นแต่งหน้าขนมเค้ก!$C:$C,'รับ-จ่าย ประจำวัน'!$B288,เส้นแต่งหน้าขนมเค้ก!N:N)+SUMIF(แพ็ค!$C:$C,'รับ-จ่าย ประจำวัน'!$B288,แพ็ค!N:N)+SUMIF(ธุรการ!$C:$C,'รับ-จ่าย ประจำวัน'!$B288,ธุรการ!N:N)+SUMIF(เส้นแต่งหน้าขนมปัง!$C:$C,'รับ-จ่าย ประจำวัน'!$B288,เส้นแต่งหน้าขนมปัง!N:N)+SUMIF('วางแผนBC,CJ'!$C:$C,'รับ-จ่าย ประจำวัน'!$B288,'วางแผนBC,CJ'!N:N)+SUMIF(RD!$C:$C,'รับ-จ่าย ประจำวัน'!$B288,RD!N:N)+SUMIF('FG,ออนไล,คัดแยก'!$C:$C,'รับ-จ่าย ประจำวัน'!$B288,'FG,ออนไล,คัดแยก'!N:N)</f>
        <v>0</v>
      </c>
      <c r="AV288" s="16">
        <f>SUMIF(เตรียมส่วนผสม!$C:$C,'รับ-จ่าย ประจำวัน'!$B288,เตรียมส่วนผสม!O:O)+SUMIF(กวนไส้!$C:$C,'รับ-จ่าย ประจำวัน'!$B288,กวนไส้!O:O)+SUMIF(ผลิต1!$C:$C,'รับ-จ่าย ประจำวัน'!$B288,ผลิต1!O:O)+SUMIF(ผลิต2!$C:$C,'รับ-จ่าย ประจำวัน'!$B288,ผลิต2!O:O)+SUMIF(เส้นแต่งหน้าขนมเค้ก!$C:$C,'รับ-จ่าย ประจำวัน'!$B288,เส้นแต่งหน้าขนมเค้ก!O:O)+SUMIF(แพ็ค!$C:$C,'รับ-จ่าย ประจำวัน'!$B288,แพ็ค!O:O)+SUMIF(ธุรการ!$C:$C,'รับ-จ่าย ประจำวัน'!$B288,ธุรการ!O:O)+SUMIF(เส้นแต่งหน้าขนมปัง!$C:$C,'รับ-จ่าย ประจำวัน'!$B288,เส้นแต่งหน้าขนมปัง!O:O)+SUMIF('วางแผนBC,CJ'!$C:$C,'รับ-จ่าย ประจำวัน'!$B288,'วางแผนBC,CJ'!O:O)+SUMIF(RD!$C:$C,'รับ-จ่าย ประจำวัน'!$B288,RD!O:O)+SUMIF('FG,ออนไล,คัดแยก'!$C:$C,'รับ-จ่าย ประจำวัน'!$B288,'FG,ออนไล,คัดแยก'!O:O)</f>
        <v>0</v>
      </c>
      <c r="AW288" s="16">
        <f>SUMIF(เตรียมส่วนผสม!$C:$C,'รับ-จ่าย ประจำวัน'!$B288,เตรียมส่วนผสม!P:P)+SUMIF(กวนไส้!$C:$C,'รับ-จ่าย ประจำวัน'!$B288,กวนไส้!P:P)+SUMIF(ผลิต1!$C:$C,'รับ-จ่าย ประจำวัน'!$B288,ผลิต1!P:P)+SUMIF(ผลิต2!$C:$C,'รับ-จ่าย ประจำวัน'!$B288,ผลิต2!P:P)+SUMIF(เส้นแต่งหน้าขนมเค้ก!$C:$C,'รับ-จ่าย ประจำวัน'!$B288,เส้นแต่งหน้าขนมเค้ก!P:P)+SUMIF(แพ็ค!$C:$C,'รับ-จ่าย ประจำวัน'!$B288,แพ็ค!P:P)+SUMIF(ธุรการ!$C:$C,'รับ-จ่าย ประจำวัน'!$B288,ธุรการ!P:P)+SUMIF(เส้นแต่งหน้าขนมปัง!$C:$C,'รับ-จ่าย ประจำวัน'!$B288,เส้นแต่งหน้าขนมปัง!P:P)+SUMIF('วางแผนBC,CJ'!$C:$C,'รับ-จ่าย ประจำวัน'!$B288,'วางแผนBC,CJ'!P:P)+SUMIF(RD!$C:$C,'รับ-จ่าย ประจำวัน'!$B288,RD!P:P)+SUMIF('FG,ออนไล,คัดแยก'!$C:$C,'รับ-จ่าย ประจำวัน'!$B288,'FG,ออนไล,คัดแยก'!P:P)</f>
        <v>0</v>
      </c>
      <c r="AX288" s="16">
        <f>SUMIF(เตรียมส่วนผสม!$C:$C,'รับ-จ่าย ประจำวัน'!$B288,เตรียมส่วนผสม!Q:Q)+SUMIF(กวนไส้!$C:$C,'รับ-จ่าย ประจำวัน'!$B288,กวนไส้!Q:Q)+SUMIF(ผลิต1!$C:$C,'รับ-จ่าย ประจำวัน'!$B288,ผลิต1!Q:Q)+SUMIF(ผลิต2!$C:$C,'รับ-จ่าย ประจำวัน'!$B288,ผลิต2!Q:Q)+SUMIF(เส้นแต่งหน้าขนมเค้ก!$C:$C,'รับ-จ่าย ประจำวัน'!$B288,เส้นแต่งหน้าขนมเค้ก!Q:Q)+SUMIF(แพ็ค!$C:$C,'รับ-จ่าย ประจำวัน'!$B288,แพ็ค!Q:Q)+SUMIF(ธุรการ!$C:$C,'รับ-จ่าย ประจำวัน'!$B288,ธุรการ!Q:Q)+SUMIF(เส้นแต่งหน้าขนมปัง!$C:$C,'รับ-จ่าย ประจำวัน'!$B288,เส้นแต่งหน้าขนมปัง!Q:Q)+SUMIF('วางแผนBC,CJ'!$C:$C,'รับ-จ่าย ประจำวัน'!$B288,'วางแผนBC,CJ'!Q:Q)+SUMIF(RD!$C:$C,'รับ-จ่าย ประจำวัน'!$B288,RD!Q:Q)+SUMIF('FG,ออนไล,คัดแยก'!$C:$C,'รับ-จ่าย ประจำวัน'!$B288,'FG,ออนไล,คัดแยก'!Q:Q)</f>
        <v>0</v>
      </c>
      <c r="AY288" s="16">
        <f>SUMIF(เตรียมส่วนผสม!$C:$C,'รับ-จ่าย ประจำวัน'!$B288,เตรียมส่วนผสม!R:R)+SUMIF(กวนไส้!$C:$C,'รับ-จ่าย ประจำวัน'!$B288,กวนไส้!R:R)+SUMIF(ผลิต1!$C:$C,'รับ-จ่าย ประจำวัน'!$B288,ผลิต1!R:R)+SUMIF(ผลิต2!$C:$C,'รับ-จ่าย ประจำวัน'!$B288,ผลิต2!R:R)+SUMIF(เส้นแต่งหน้าขนมเค้ก!$C:$C,'รับ-จ่าย ประจำวัน'!$B288,เส้นแต่งหน้าขนมเค้ก!R:R)+SUMIF(แพ็ค!$C:$C,'รับ-จ่าย ประจำวัน'!$B288,แพ็ค!R:R)+SUMIF(ธุรการ!$C:$C,'รับ-จ่าย ประจำวัน'!$B288,ธุรการ!R:R)+SUMIF(เส้นแต่งหน้าขนมปัง!$C:$C,'รับ-จ่าย ประจำวัน'!$B288,เส้นแต่งหน้าขนมปัง!R:R)+SUMIF('วางแผนBC,CJ'!$C:$C,'รับ-จ่าย ประจำวัน'!$B288,'วางแผนBC,CJ'!R:R)+SUMIF(RD!$C:$C,'รับ-จ่าย ประจำวัน'!$B288,RD!R:R)+SUMIF('FG,ออนไล,คัดแยก'!$C:$C,'รับ-จ่าย ประจำวัน'!$B288,'FG,ออนไล,คัดแยก'!R:R)</f>
        <v>0</v>
      </c>
      <c r="AZ288" s="16">
        <f>SUMIF(เตรียมส่วนผสม!$C:$C,'รับ-จ่าย ประจำวัน'!$B288,เตรียมส่วนผสม!S:S)+SUMIF(กวนไส้!$C:$C,'รับ-จ่าย ประจำวัน'!$B288,กวนไส้!S:S)+SUMIF(ผลิต1!$C:$C,'รับ-จ่าย ประจำวัน'!$B288,ผลิต1!S:S)+SUMIF(ผลิต2!$C:$C,'รับ-จ่าย ประจำวัน'!$B288,ผลิต2!S:S)+SUMIF(เส้นแต่งหน้าขนมเค้ก!$C:$C,'รับ-จ่าย ประจำวัน'!$B288,เส้นแต่งหน้าขนมเค้ก!S:S)+SUMIF(แพ็ค!$C:$C,'รับ-จ่าย ประจำวัน'!$B288,แพ็ค!S:S)+SUMIF(ธุรการ!$C:$C,'รับ-จ่าย ประจำวัน'!$B288,ธุรการ!S:S)+SUMIF(เส้นแต่งหน้าขนมปัง!$C:$C,'รับ-จ่าย ประจำวัน'!$B288,เส้นแต่งหน้าขนมปัง!S:S)+SUMIF('วางแผนBC,CJ'!$C:$C,'รับ-จ่าย ประจำวัน'!$B288,'วางแผนBC,CJ'!S:S)+SUMIF(RD!$C:$C,'รับ-จ่าย ประจำวัน'!$B288,RD!S:S)+SUMIF('FG,ออนไล,คัดแยก'!$C:$C,'รับ-จ่าย ประจำวัน'!$B288,'FG,ออนไล,คัดแยก'!S:S)</f>
        <v>0</v>
      </c>
      <c r="BA288" s="16">
        <f>SUMIF(เตรียมส่วนผสม!$C:$C,'รับ-จ่าย ประจำวัน'!$B288,เตรียมส่วนผสม!T:T)+SUMIF(กวนไส้!$C:$C,'รับ-จ่าย ประจำวัน'!$B288,กวนไส้!T:T)+SUMIF(ผลิต1!$C:$C,'รับ-จ่าย ประจำวัน'!$B288,ผลิต1!T:T)+SUMIF(ผลิต2!$C:$C,'รับ-จ่าย ประจำวัน'!$B288,ผลิต2!T:T)+SUMIF(เส้นแต่งหน้าขนมเค้ก!$C:$C,'รับ-จ่าย ประจำวัน'!$B288,เส้นแต่งหน้าขนมเค้ก!T:T)+SUMIF(แพ็ค!$C:$C,'รับ-จ่าย ประจำวัน'!$B288,แพ็ค!T:T)+SUMIF(ธุรการ!$C:$C,'รับ-จ่าย ประจำวัน'!$B288,ธุรการ!T:T)+SUMIF(เส้นแต่งหน้าขนมปัง!$C:$C,'รับ-จ่าย ประจำวัน'!$B288,เส้นแต่งหน้าขนมปัง!T:T)+SUMIF('วางแผนBC,CJ'!$C:$C,'รับ-จ่าย ประจำวัน'!$B288,'วางแผนBC,CJ'!T:T)+SUMIF(RD!$C:$C,'รับ-จ่าย ประจำวัน'!$B288,RD!T:T)+SUMIF('FG,ออนไล,คัดแยก'!$C:$C,'รับ-จ่าย ประจำวัน'!$B288,'FG,ออนไล,คัดแยก'!T:T)</f>
        <v>0</v>
      </c>
      <c r="BB288" s="16">
        <f>SUMIF(เตรียมส่วนผสม!$C:$C,'รับ-จ่าย ประจำวัน'!$B288,เตรียมส่วนผสม!U:U)+SUMIF(กวนไส้!$C:$C,'รับ-จ่าย ประจำวัน'!$B288,กวนไส้!U:U)+SUMIF(ผลิต1!$C:$C,'รับ-จ่าย ประจำวัน'!$B288,ผลิต1!U:U)+SUMIF(ผลิต2!$C:$C,'รับ-จ่าย ประจำวัน'!$B288,ผลิต2!U:U)+SUMIF(เส้นแต่งหน้าขนมเค้ก!$C:$C,'รับ-จ่าย ประจำวัน'!$B288,เส้นแต่งหน้าขนมเค้ก!U:U)+SUMIF(แพ็ค!$C:$C,'รับ-จ่าย ประจำวัน'!$B288,แพ็ค!U:U)+SUMIF(ธุรการ!$C:$C,'รับ-จ่าย ประจำวัน'!$B288,ธุรการ!U:U)+SUMIF(เส้นแต่งหน้าขนมปัง!$C:$C,'รับ-จ่าย ประจำวัน'!$B288,เส้นแต่งหน้าขนมปัง!U:U)+SUMIF('วางแผนBC,CJ'!$C:$C,'รับ-จ่าย ประจำวัน'!$B288,'วางแผนBC,CJ'!U:U)+SUMIF(RD!$C:$C,'รับ-จ่าย ประจำวัน'!$B288,RD!U:U)+SUMIF('FG,ออนไล,คัดแยก'!$C:$C,'รับ-จ่าย ประจำวัน'!$B288,'FG,ออนไล,คัดแยก'!U:U)</f>
        <v>0</v>
      </c>
      <c r="BC288" s="16">
        <f>SUMIF(เตรียมส่วนผสม!$C:$C,'รับ-จ่าย ประจำวัน'!$B288,เตรียมส่วนผสม!V:V)+SUMIF(กวนไส้!$C:$C,'รับ-จ่าย ประจำวัน'!$B288,กวนไส้!V:V)+SUMIF(ผลิต1!$C:$C,'รับ-จ่าย ประจำวัน'!$B288,ผลิต1!V:V)+SUMIF(ผลิต2!$C:$C,'รับ-จ่าย ประจำวัน'!$B288,ผลิต2!V:V)+SUMIF(เส้นแต่งหน้าขนมเค้ก!$C:$C,'รับ-จ่าย ประจำวัน'!$B288,เส้นแต่งหน้าขนมเค้ก!V:V)+SUMIF(แพ็ค!$C:$C,'รับ-จ่าย ประจำวัน'!$B288,แพ็ค!V:V)+SUMIF(ธุรการ!$C:$C,'รับ-จ่าย ประจำวัน'!$B288,ธุรการ!V:V)+SUMIF(เส้นแต่งหน้าขนมปัง!$C:$C,'รับ-จ่าย ประจำวัน'!$B288,เส้นแต่งหน้าขนมปัง!V:V)+SUMIF('วางแผนBC,CJ'!$C:$C,'รับ-จ่าย ประจำวัน'!$B288,'วางแผนBC,CJ'!V:V)+SUMIF(RD!$C:$C,'รับ-จ่าย ประจำวัน'!$B288,RD!V:V)+SUMIF('FG,ออนไล,คัดแยก'!$C:$C,'รับ-จ่าย ประจำวัน'!$B288,'FG,ออนไล,คัดแยก'!V:V)</f>
        <v>0</v>
      </c>
      <c r="BD288" s="16">
        <f>SUMIF(เตรียมส่วนผสม!$C:$C,'รับ-จ่าย ประจำวัน'!$B288,เตรียมส่วนผสม!W:W)+SUMIF(กวนไส้!$C:$C,'รับ-จ่าย ประจำวัน'!$B288,กวนไส้!W:W)+SUMIF(ผลิต1!$C:$C,'รับ-จ่าย ประจำวัน'!$B288,ผลิต1!W:W)+SUMIF(ผลิต2!$C:$C,'รับ-จ่าย ประจำวัน'!$B288,ผลิต2!W:W)+SUMIF(เส้นแต่งหน้าขนมเค้ก!$C:$C,'รับ-จ่าย ประจำวัน'!$B288,เส้นแต่งหน้าขนมเค้ก!W:W)+SUMIF(แพ็ค!$C:$C,'รับ-จ่าย ประจำวัน'!$B288,แพ็ค!W:W)+SUMIF(ธุรการ!$C:$C,'รับ-จ่าย ประจำวัน'!$B288,ธุรการ!W:W)+SUMIF(เส้นแต่งหน้าขนมปัง!$C:$C,'รับ-จ่าย ประจำวัน'!$B288,เส้นแต่งหน้าขนมปัง!W:W)+SUMIF('วางแผนBC,CJ'!$C:$C,'รับ-จ่าย ประจำวัน'!$B288,'วางแผนBC,CJ'!W:W)+SUMIF(RD!$C:$C,'รับ-จ่าย ประจำวัน'!$B288,RD!W:W)+SUMIF('FG,ออนไล,คัดแยก'!$C:$C,'รับ-จ่าย ประจำวัน'!$B288,'FG,ออนไล,คัดแยก'!W:W)</f>
        <v>0</v>
      </c>
      <c r="BE288" s="16">
        <f>SUMIF(เตรียมส่วนผสม!$C:$C,'รับ-จ่าย ประจำวัน'!$B288,เตรียมส่วนผสม!X:X)+SUMIF(กวนไส้!$C:$C,'รับ-จ่าย ประจำวัน'!$B288,กวนไส้!X:X)+SUMIF(ผลิต1!$C:$C,'รับ-จ่าย ประจำวัน'!$B288,ผลิต1!X:X)+SUMIF(ผลิต2!$C:$C,'รับ-จ่าย ประจำวัน'!$B288,ผลิต2!X:X)+SUMIF(เส้นแต่งหน้าขนมเค้ก!$C:$C,'รับ-จ่าย ประจำวัน'!$B288,เส้นแต่งหน้าขนมเค้ก!X:X)+SUMIF(แพ็ค!$C:$C,'รับ-จ่าย ประจำวัน'!$B288,แพ็ค!X:X)+SUMIF(ธุรการ!$C:$C,'รับ-จ่าย ประจำวัน'!$B288,ธุรการ!X:X)+SUMIF(เส้นแต่งหน้าขนมปัง!$C:$C,'รับ-จ่าย ประจำวัน'!$B288,เส้นแต่งหน้าขนมปัง!X:X)+SUMIF('วางแผนBC,CJ'!$C:$C,'รับ-จ่าย ประจำวัน'!$B288,'วางแผนBC,CJ'!X:X)+SUMIF(RD!$C:$C,'รับ-จ่าย ประจำวัน'!$B288,RD!X:X)+SUMIF('FG,ออนไล,คัดแยก'!$C:$C,'รับ-จ่าย ประจำวัน'!$B288,'FG,ออนไล,คัดแยก'!X:X)</f>
        <v>0</v>
      </c>
      <c r="BF288" s="16">
        <f>SUMIF(เตรียมส่วนผสม!$C:$C,'รับ-จ่าย ประจำวัน'!$B288,เตรียมส่วนผสม!Y:Y)+SUMIF(กวนไส้!$C:$C,'รับ-จ่าย ประจำวัน'!$B288,กวนไส้!Y:Y)+SUMIF(ผลิต1!$C:$C,'รับ-จ่าย ประจำวัน'!$B288,ผลิต1!Y:Y)+SUMIF(ผลิต2!$C:$C,'รับ-จ่าย ประจำวัน'!$B288,ผลิต2!Y:Y)+SUMIF(เส้นแต่งหน้าขนมเค้ก!$C:$C,'รับ-จ่าย ประจำวัน'!$B288,เส้นแต่งหน้าขนมเค้ก!Y:Y)+SUMIF(แพ็ค!$C:$C,'รับ-จ่าย ประจำวัน'!$B288,แพ็ค!Y:Y)+SUMIF(ธุรการ!$C:$C,'รับ-จ่าย ประจำวัน'!$B288,ธุรการ!Y:Y)+SUMIF(เส้นแต่งหน้าขนมปัง!$C:$C,'รับ-จ่าย ประจำวัน'!$B288,เส้นแต่งหน้าขนมปัง!Y:Y)+SUMIF('วางแผนBC,CJ'!$C:$C,'รับ-จ่าย ประจำวัน'!$B288,'วางแผนBC,CJ'!Y:Y)+SUMIF(RD!$C:$C,'รับ-จ่าย ประจำวัน'!$B288,RD!Y:Y)+SUMIF('FG,ออนไล,คัดแยก'!$C:$C,'รับ-จ่าย ประจำวัน'!$B288,'FG,ออนไล,คัดแยก'!Y:Y)</f>
        <v>0</v>
      </c>
      <c r="BG288" s="16">
        <f>SUMIF(เตรียมส่วนผสม!$C:$C,'รับ-จ่าย ประจำวัน'!$B288,เตรียมส่วนผสม!Z:Z)+SUMIF(กวนไส้!$C:$C,'รับ-จ่าย ประจำวัน'!$B288,กวนไส้!Z:Z)+SUMIF(ผลิต1!$C:$C,'รับ-จ่าย ประจำวัน'!$B288,ผลิต1!Z:Z)+SUMIF(ผลิต2!$C:$C,'รับ-จ่าย ประจำวัน'!$B288,ผลิต2!Z:Z)+SUMIF(เส้นแต่งหน้าขนมเค้ก!$C:$C,'รับ-จ่าย ประจำวัน'!$B288,เส้นแต่งหน้าขนมเค้ก!Z:Z)+SUMIF(แพ็ค!$C:$C,'รับ-จ่าย ประจำวัน'!$B288,แพ็ค!Z:Z)+SUMIF(ธุรการ!$C:$C,'รับ-จ่าย ประจำวัน'!$B288,ธุรการ!Z:Z)+SUMIF(เส้นแต่งหน้าขนมปัง!$C:$C,'รับ-จ่าย ประจำวัน'!$B288,เส้นแต่งหน้าขนมปัง!Z:Z)+SUMIF('วางแผนBC,CJ'!$C:$C,'รับ-จ่าย ประจำวัน'!$B288,'วางแผนBC,CJ'!Z:Z)+SUMIF(RD!$C:$C,'รับ-จ่าย ประจำวัน'!$B288,RD!Z:Z)+SUMIF('FG,ออนไล,คัดแยก'!$C:$C,'รับ-จ่าย ประจำวัน'!$B288,'FG,ออนไล,คัดแยก'!Z:Z)</f>
        <v>0</v>
      </c>
      <c r="BH288" s="16">
        <f>SUMIF(เตรียมส่วนผสม!$C:$C,'รับ-จ่าย ประจำวัน'!$B288,เตรียมส่วนผสม!AA:AA)+SUMIF(กวนไส้!$C:$C,'รับ-จ่าย ประจำวัน'!$B288,กวนไส้!AA:AA)+SUMIF(ผลิต1!$C:$C,'รับ-จ่าย ประจำวัน'!$B288,ผลิต1!AA:AA)+SUMIF(ผลิต2!$C:$C,'รับ-จ่าย ประจำวัน'!$B288,ผลิต2!AA:AA)+SUMIF(เส้นแต่งหน้าขนมเค้ก!$C:$C,'รับ-จ่าย ประจำวัน'!$B288,เส้นแต่งหน้าขนมเค้ก!AA:AA)+SUMIF(แพ็ค!$C:$C,'รับ-จ่าย ประจำวัน'!$B288,แพ็ค!AA:AA)+SUMIF(ธุรการ!$C:$C,'รับ-จ่าย ประจำวัน'!$B288,ธุรการ!AA:AA)+SUMIF(เส้นแต่งหน้าขนมปัง!$C:$C,'รับ-จ่าย ประจำวัน'!$B288,เส้นแต่งหน้าขนมปัง!AA:AA)+SUMIF('วางแผนBC,CJ'!$C:$C,'รับ-จ่าย ประจำวัน'!$B288,'วางแผนBC,CJ'!AA:AA)+SUMIF(RD!$C:$C,'รับ-จ่าย ประจำวัน'!$B288,RD!AA:AA)+SUMIF('FG,ออนไล,คัดแยก'!$C:$C,'รับ-จ่าย ประจำวัน'!$B288,'FG,ออนไล,คัดแยก'!AA:AA)</f>
        <v>0</v>
      </c>
      <c r="BI288" s="16">
        <f>SUMIF(เตรียมส่วนผสม!$C:$C,'รับ-จ่าย ประจำวัน'!$B288,เตรียมส่วนผสม!AB:AB)+SUMIF(กวนไส้!$C:$C,'รับ-จ่าย ประจำวัน'!$B288,กวนไส้!AB:AB)+SUMIF(ผลิต1!$C:$C,'รับ-จ่าย ประจำวัน'!$B288,ผลิต1!AB:AB)+SUMIF(ผลิต2!$C:$C,'รับ-จ่าย ประจำวัน'!$B288,ผลิต2!AB:AB)+SUMIF(เส้นแต่งหน้าขนมเค้ก!$C:$C,'รับ-จ่าย ประจำวัน'!$B288,เส้นแต่งหน้าขนมเค้ก!AB:AB)+SUMIF(แพ็ค!$C:$C,'รับ-จ่าย ประจำวัน'!$B288,แพ็ค!AB:AB)+SUMIF(ธุรการ!$C:$C,'รับ-จ่าย ประจำวัน'!$B288,ธุรการ!AB:AB)+SUMIF(เส้นแต่งหน้าขนมปัง!$C:$C,'รับ-จ่าย ประจำวัน'!$B288,เส้นแต่งหน้าขนมปัง!AB:AB)+SUMIF('วางแผนBC,CJ'!$C:$C,'รับ-จ่าย ประจำวัน'!$B288,'วางแผนBC,CJ'!AB:AB)+SUMIF(RD!$C:$C,'รับ-จ่าย ประจำวัน'!$B288,RD!AB:AB)+SUMIF('FG,ออนไล,คัดแยก'!$C:$C,'รับ-จ่าย ประจำวัน'!$B288,'FG,ออนไล,คัดแยก'!AB:AB)</f>
        <v>0</v>
      </c>
      <c r="BJ288" s="16">
        <f>SUMIF(เตรียมส่วนผสม!$C:$C,'รับ-จ่าย ประจำวัน'!$B288,เตรียมส่วนผสม!AC:AC)+SUMIF(กวนไส้!$C:$C,'รับ-จ่าย ประจำวัน'!$B288,กวนไส้!AC:AC)+SUMIF(ผลิต1!$C:$C,'รับ-จ่าย ประจำวัน'!$B288,ผลิต1!AC:AC)+SUMIF(ผลิต2!$C:$C,'รับ-จ่าย ประจำวัน'!$B288,ผลิต2!AC:AC)+SUMIF(เส้นแต่งหน้าขนมเค้ก!$C:$C,'รับ-จ่าย ประจำวัน'!$B288,เส้นแต่งหน้าขนมเค้ก!AC:AC)+SUMIF(แพ็ค!$C:$C,'รับ-จ่าย ประจำวัน'!$B288,แพ็ค!AC:AC)+SUMIF(ธุรการ!$C:$C,'รับ-จ่าย ประจำวัน'!$B288,ธุรการ!AC:AC)+SUMIF(เส้นแต่งหน้าขนมปัง!$C:$C,'รับ-จ่าย ประจำวัน'!$B288,เส้นแต่งหน้าขนมปัง!AC:AC)+SUMIF('วางแผนBC,CJ'!$C:$C,'รับ-จ่าย ประจำวัน'!$B288,'วางแผนBC,CJ'!AC:AC)+SUMIF(RD!$C:$C,'รับ-จ่าย ประจำวัน'!$B288,RD!AC:AC)+SUMIF('FG,ออนไล,คัดแยก'!$C:$C,'รับ-จ่าย ประจำวัน'!$B288,'FG,ออนไล,คัดแยก'!AC:AC)</f>
        <v>0</v>
      </c>
      <c r="BK288" s="16">
        <f>SUMIF(เตรียมส่วนผสม!$C:$C,'รับ-จ่าย ประจำวัน'!$B288,เตรียมส่วนผสม!AD:AD)+SUMIF(กวนไส้!$C:$C,'รับ-จ่าย ประจำวัน'!$B288,กวนไส้!AD:AD)+SUMIF(ผลิต1!$C:$C,'รับ-จ่าย ประจำวัน'!$B288,ผลิต1!AD:AD)+SUMIF(ผลิต2!$C:$C,'รับ-จ่าย ประจำวัน'!$B288,ผลิต2!AD:AD)+SUMIF(เส้นแต่งหน้าขนมเค้ก!$C:$C,'รับ-จ่าย ประจำวัน'!$B288,เส้นแต่งหน้าขนมเค้ก!AD:AD)+SUMIF(แพ็ค!$C:$C,'รับ-จ่าย ประจำวัน'!$B288,แพ็ค!AD:AD)+SUMIF(ธุรการ!$C:$C,'รับ-จ่าย ประจำวัน'!$B288,ธุรการ!AD:AD)+SUMIF(เส้นแต่งหน้าขนมปัง!$C:$C,'รับ-จ่าย ประจำวัน'!$B288,เส้นแต่งหน้าขนมปัง!AD:AD)+SUMIF('วางแผนBC,CJ'!$C:$C,'รับ-จ่าย ประจำวัน'!$B288,'วางแผนBC,CJ'!AD:AD)+SUMIF(RD!$C:$C,'รับ-จ่าย ประจำวัน'!$B288,RD!AD:AD)+SUMIF('FG,ออนไล,คัดแยก'!$C:$C,'รับ-จ่าย ประจำวัน'!$B288,'FG,ออนไล,คัดแยก'!AD:AD)</f>
        <v>0</v>
      </c>
      <c r="BL288" s="16">
        <f>SUMIF(เตรียมส่วนผสม!$C:$C,'รับ-จ่าย ประจำวัน'!$B288,เตรียมส่วนผสม!AE:AE)+SUMIF(กวนไส้!$C:$C,'รับ-จ่าย ประจำวัน'!$B288,กวนไส้!AE:AE)+SUMIF(ผลิต1!$C:$C,'รับ-จ่าย ประจำวัน'!$B288,ผลิต1!AE:AE)+SUMIF(ผลิต2!$C:$C,'รับ-จ่าย ประจำวัน'!$B288,ผลิต2!AE:AE)+SUMIF(เส้นแต่งหน้าขนมเค้ก!$C:$C,'รับ-จ่าย ประจำวัน'!$B288,เส้นแต่งหน้าขนมเค้ก!AE:AE)+SUMIF(แพ็ค!$C:$C,'รับ-จ่าย ประจำวัน'!$B288,แพ็ค!AE:AE)+SUMIF(ธุรการ!$C:$C,'รับ-จ่าย ประจำวัน'!$B288,ธุรการ!AE:AE)+SUMIF(เส้นแต่งหน้าขนมปัง!$C:$C,'รับ-จ่าย ประจำวัน'!$B288,เส้นแต่งหน้าขนมปัง!AE:AE)+SUMIF('วางแผนBC,CJ'!$C:$C,'รับ-จ่าย ประจำวัน'!$B288,'วางแผนBC,CJ'!AE:AE)+SUMIF(RD!$C:$C,'รับ-จ่าย ประจำวัน'!$B288,RD!AE:AE)+SUMIF('FG,ออนไล,คัดแยก'!$C:$C,'รับ-จ่าย ประจำวัน'!$B288,'FG,ออนไล,คัดแยก'!AE:AE)</f>
        <v>0</v>
      </c>
      <c r="BM288" s="16">
        <f>SUMIF(เตรียมส่วนผสม!$C:$C,'รับ-จ่าย ประจำวัน'!$B288,เตรียมส่วนผสม!AF:AF)+SUMIF(กวนไส้!$C:$C,'รับ-จ่าย ประจำวัน'!$B288,กวนไส้!AF:AF)+SUMIF(ผลิต1!$C:$C,'รับ-จ่าย ประจำวัน'!$B288,ผลิต1!AF:AF)+SUMIF(ผลิต2!$C:$C,'รับ-จ่าย ประจำวัน'!$B288,ผลิต2!AF:AF)+SUMIF(เส้นแต่งหน้าขนมเค้ก!$C:$C,'รับ-จ่าย ประจำวัน'!$B288,เส้นแต่งหน้าขนมเค้ก!AF:AF)+SUMIF(แพ็ค!$C:$C,'รับ-จ่าย ประจำวัน'!$B288,แพ็ค!AF:AF)+SUMIF(ธุรการ!$C:$C,'รับ-จ่าย ประจำวัน'!$B288,ธุรการ!AF:AF)+SUMIF(เส้นแต่งหน้าขนมปัง!$C:$C,'รับ-จ่าย ประจำวัน'!$B288,เส้นแต่งหน้าขนมปัง!AF:AF)+SUMIF('วางแผนBC,CJ'!$C:$C,'รับ-จ่าย ประจำวัน'!$B288,'วางแผนBC,CJ'!AF:AF)+SUMIF(RD!$C:$C,'รับ-จ่าย ประจำวัน'!$B288,RD!AF:AF)+SUMIF('FG,ออนไล,คัดแยก'!$C:$C,'รับ-จ่าย ประจำวัน'!$B288,'FG,ออนไล,คัดแยก'!AF:AF)</f>
        <v>0</v>
      </c>
      <c r="BN288" s="16">
        <f>SUMIF(เตรียมส่วนผสม!$C:$C,'รับ-จ่าย ประจำวัน'!$B288,เตรียมส่วนผสม!AG:AG)+SUMIF(กวนไส้!$C:$C,'รับ-จ่าย ประจำวัน'!$B288,กวนไส้!AG:AG)+SUMIF(ผลิต1!$C:$C,'รับ-จ่าย ประจำวัน'!$B288,ผลิต1!AG:AG)+SUMIF(ผลิต2!$C:$C,'รับ-จ่าย ประจำวัน'!$B288,ผลิต2!AG:AG)+SUMIF(เส้นแต่งหน้าขนมเค้ก!$C:$C,'รับ-จ่าย ประจำวัน'!$B288,เส้นแต่งหน้าขนมเค้ก!AG:AG)+SUMIF(แพ็ค!$C:$C,'รับ-จ่าย ประจำวัน'!$B288,แพ็ค!AG:AG)+SUMIF(ธุรการ!$C:$C,'รับ-จ่าย ประจำวัน'!$B288,ธุรการ!AG:AG)+SUMIF(เส้นแต่งหน้าขนมปัง!$C:$C,'รับ-จ่าย ประจำวัน'!$B288,เส้นแต่งหน้าขนมปัง!AG:AG)+SUMIF('วางแผนBC,CJ'!$C:$C,'รับ-จ่าย ประจำวัน'!$B288,'วางแผนBC,CJ'!AG:AG)+SUMIF(RD!$C:$C,'รับ-จ่าย ประจำวัน'!$B288,RD!AG:AG)+SUMIF('FG,ออนไล,คัดแยก'!$C:$C,'รับ-จ่าย ประจำวัน'!$B288,'FG,ออนไล,คัดแยก'!AG:AG)</f>
        <v>0</v>
      </c>
      <c r="BO288" s="16">
        <f>SUMIF(เตรียมส่วนผสม!$C:$C,'รับ-จ่าย ประจำวัน'!$B288,เตรียมส่วนผสม!AH:AH)+SUMIF(กวนไส้!$C:$C,'รับ-จ่าย ประจำวัน'!$B288,กวนไส้!AH:AH)+SUMIF(ผลิต1!$C:$C,'รับ-จ่าย ประจำวัน'!$B288,ผลิต1!AH:AH)+SUMIF(ผลิต2!$C:$C,'รับ-จ่าย ประจำวัน'!$B288,ผลิต2!AH:AH)+SUMIF(เส้นแต่งหน้าขนมเค้ก!$C:$C,'รับ-จ่าย ประจำวัน'!$B288,เส้นแต่งหน้าขนมเค้ก!AH:AH)+SUMIF(แพ็ค!$C:$C,'รับ-จ่าย ประจำวัน'!$B288,แพ็ค!AH:AH)+SUMIF(ธุรการ!$C:$C,'รับ-จ่าย ประจำวัน'!$B288,ธุรการ!AH:AH)+SUMIF(เส้นแต่งหน้าขนมปัง!$C:$C,'รับ-จ่าย ประจำวัน'!$B288,เส้นแต่งหน้าขนมปัง!AH:AH)+SUMIF('วางแผนBC,CJ'!$C:$C,'รับ-จ่าย ประจำวัน'!$B288,'วางแผนBC,CJ'!AH:AH)+SUMIF(RD!$C:$C,'รับ-จ่าย ประจำวัน'!$B288,RD!AH:AH)+SUMIF('FG,ออนไล,คัดแยก'!$C:$C,'รับ-จ่าย ประจำวัน'!$B288,'FG,ออนไล,คัดแยก'!AH:AH)</f>
        <v>0</v>
      </c>
      <c r="BP288" s="16">
        <f>SUMIF(เตรียมส่วนผสม!$C:$C,'รับ-จ่าย ประจำวัน'!$B288,เตรียมส่วนผสม!AI:AI)+SUMIF(กวนไส้!$C:$C,'รับ-จ่าย ประจำวัน'!$B288,กวนไส้!AI:AI)+SUMIF(ผลิต1!$C:$C,'รับ-จ่าย ประจำวัน'!$B288,ผลิต1!AI:AI)+SUMIF(ผลิต2!$C:$C,'รับ-จ่าย ประจำวัน'!$B288,ผลิต2!AI:AI)+SUMIF(เส้นแต่งหน้าขนมเค้ก!$C:$C,'รับ-จ่าย ประจำวัน'!$B288,เส้นแต่งหน้าขนมเค้ก!AI:AI)+SUMIF(แพ็ค!$C:$C,'รับ-จ่าย ประจำวัน'!$B288,แพ็ค!AI:AI)+SUMIF(ธุรการ!$C:$C,'รับ-จ่าย ประจำวัน'!$B288,ธุรการ!AI:AI)+SUMIF(เส้นแต่งหน้าขนมปัง!$C:$C,'รับ-จ่าย ประจำวัน'!$B288,เส้นแต่งหน้าขนมปัง!AI:AI)+SUMIF('วางแผนBC,CJ'!$C:$C,'รับ-จ่าย ประจำวัน'!$B288,'วางแผนBC,CJ'!AI:AI)+SUMIF(RD!$C:$C,'รับ-จ่าย ประจำวัน'!$B288,RD!AI:AI)+SUMIF('FG,ออนไล,คัดแยก'!$C:$C,'รับ-จ่าย ประจำวัน'!$B288,'FG,ออนไล,คัดแยก'!AI:AI)</f>
        <v>0</v>
      </c>
      <c r="BQ288" s="16">
        <f>SUMIF(เตรียมส่วนผสม!$C:$C,'รับ-จ่าย ประจำวัน'!$B288,เตรียมส่วนผสม!AJ:AJ)+SUMIF(กวนไส้!$C:$C,'รับ-จ่าย ประจำวัน'!$B288,กวนไส้!AJ:AJ)+SUMIF(ผลิต1!$C:$C,'รับ-จ่าย ประจำวัน'!$B288,ผลิต1!AJ:AJ)+SUMIF(ผลิต2!$C:$C,'รับ-จ่าย ประจำวัน'!$B288,ผลิต2!AJ:AJ)+SUMIF(เส้นแต่งหน้าขนมเค้ก!$C:$C,'รับ-จ่าย ประจำวัน'!$B288,เส้นแต่งหน้าขนมเค้ก!AJ:AJ)+SUMIF(แพ็ค!$C:$C,'รับ-จ่าย ประจำวัน'!$B288,แพ็ค!AJ:AJ)+SUMIF(ธุรการ!$C:$C,'รับ-จ่าย ประจำวัน'!$B288,ธุรการ!AJ:AJ)+SUMIF(เส้นแต่งหน้าขนมปัง!$C:$C,'รับ-จ่าย ประจำวัน'!$B288,เส้นแต่งหน้าขนมปัง!AJ:AJ)+SUMIF('วางแผนBC,CJ'!$C:$C,'รับ-จ่าย ประจำวัน'!$B288,'วางแผนBC,CJ'!AJ:AJ)+SUMIF(RD!$C:$C,'รับ-จ่าย ประจำวัน'!$B288,RD!AJ:AJ)+SUMIF('FG,ออนไล,คัดแยก'!$C:$C,'รับ-จ่าย ประจำวัน'!$B288,'FG,ออนไล,คัดแยก'!AJ:AJ)</f>
        <v>0</v>
      </c>
      <c r="BR288" s="16">
        <f>SUMIF(เตรียมส่วนผสม!$C:$C,'รับ-จ่าย ประจำวัน'!$B288,เตรียมส่วนผสม!AK:AK)+SUMIF(กวนไส้!$C:$C,'รับ-จ่าย ประจำวัน'!$B288,กวนไส้!AK:AK)+SUMIF(ผลิต1!$C:$C,'รับ-จ่าย ประจำวัน'!$B288,ผลิต1!AK:AK)+SUMIF(ผลิต2!$C:$C,'รับ-จ่าย ประจำวัน'!$B288,ผลิต2!AK:AK)+SUMIF(เส้นแต่งหน้าขนมเค้ก!$C:$C,'รับ-จ่าย ประจำวัน'!$B288,เส้นแต่งหน้าขนมเค้ก!AK:AK)+SUMIF(แพ็ค!$C:$C,'รับ-จ่าย ประจำวัน'!$B288,แพ็ค!AK:AK)+SUMIF(ธุรการ!$C:$C,'รับ-จ่าย ประจำวัน'!$B288,ธุรการ!AK:AK)+SUMIF(เส้นแต่งหน้าขนมปัง!$C:$C,'รับ-จ่าย ประจำวัน'!$B288,เส้นแต่งหน้าขนมปัง!AK:AK)+SUMIF('วางแผนBC,CJ'!$C:$C,'รับ-จ่าย ประจำวัน'!$B288,'วางแผนBC,CJ'!AK:AK)+SUMIF(RD!$C:$C,'รับ-จ่าย ประจำวัน'!$B288,RD!AK:AK)+SUMIF('FG,ออนไล,คัดแยก'!$C:$C,'รับ-จ่าย ประจำวัน'!$B288,'FG,ออนไล,คัดแยก'!AK:AK)</f>
        <v>0</v>
      </c>
      <c r="BS288" s="16">
        <f>SUMIF(เตรียมส่วนผสม!$C:$C,'รับ-จ่าย ประจำวัน'!$B288,เตรียมส่วนผสม!AL:AL)+SUMIF(กวนไส้!$C:$C,'รับ-จ่าย ประจำวัน'!$B288,กวนไส้!AL:AL)+SUMIF(ผลิต1!$C:$C,'รับ-จ่าย ประจำวัน'!$B288,ผลิต1!AL:AL)+SUMIF(ผลิต2!$C:$C,'รับ-จ่าย ประจำวัน'!$B288,ผลิต2!AL:AL)+SUMIF(เส้นแต่งหน้าขนมเค้ก!$C:$C,'รับ-จ่าย ประจำวัน'!$B288,เส้นแต่งหน้าขนมเค้ก!AL:AL)+SUMIF(แพ็ค!$C:$C,'รับ-จ่าย ประจำวัน'!$B288,แพ็ค!AL:AL)+SUMIF(ธุรการ!$C:$C,'รับ-จ่าย ประจำวัน'!$B288,ธุรการ!AL:AL)+SUMIF(เส้นแต่งหน้าขนมปัง!$C:$C,'รับ-จ่าย ประจำวัน'!$B288,เส้นแต่งหน้าขนมปัง!AL:AL)+SUMIF('วางแผนBC,CJ'!$C:$C,'รับ-จ่าย ประจำวัน'!$B288,'วางแผนBC,CJ'!AL:AL)+SUMIF(RD!$C:$C,'รับ-จ่าย ประจำวัน'!$B288,RD!AL:AL)+SUMIF('FG,ออนไล,คัดแยก'!$C:$C,'รับ-จ่าย ประจำวัน'!$B288,'FG,ออนไล,คัดแยก'!AL:AL)</f>
        <v>0</v>
      </c>
      <c r="BT288" s="18">
        <f t="shared" si="60"/>
        <v>0</v>
      </c>
      <c r="BU288" s="116">
        <v>5544</v>
      </c>
      <c r="BV288" s="146">
        <f t="shared" si="61"/>
        <v>2000</v>
      </c>
      <c r="BW288" s="183">
        <v>30</v>
      </c>
      <c r="BX288" s="172">
        <f t="shared" si="65"/>
        <v>0</v>
      </c>
      <c r="BY288" s="188" t="e">
        <f t="shared" si="63"/>
        <v>#DIV/0!</v>
      </c>
      <c r="BZ288" s="180" t="e">
        <f t="shared" ca="1" si="62"/>
        <v>#DIV/0!</v>
      </c>
      <c r="CA288" s="93"/>
      <c r="CB288" s="93"/>
      <c r="CC288" s="93"/>
      <c r="CD288" s="93"/>
      <c r="CE288" s="93"/>
      <c r="CF288" s="93"/>
      <c r="CG288" s="93"/>
      <c r="CH288" s="93"/>
      <c r="CI288" s="93"/>
      <c r="CJ288" s="94"/>
      <c r="CK288" s="9">
        <f t="shared" si="64"/>
        <v>-3544</v>
      </c>
    </row>
    <row r="289" spans="1:89" hidden="1" x14ac:dyDescent="0.5">
      <c r="A289" s="149"/>
      <c r="B289" s="34" t="s">
        <v>1290</v>
      </c>
      <c r="C289" s="10" t="s">
        <v>1294</v>
      </c>
      <c r="D289" s="135" t="s">
        <v>91</v>
      </c>
      <c r="E289" s="11">
        <v>0</v>
      </c>
      <c r="F289" s="159" t="s">
        <v>1605</v>
      </c>
      <c r="G289" s="11" t="s">
        <v>62</v>
      </c>
      <c r="H289" s="12">
        <v>1170</v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3"/>
      <c r="AF289" s="13"/>
      <c r="AG289" s="13"/>
      <c r="AH289" s="13"/>
      <c r="AI289" s="14"/>
      <c r="AJ289" s="14"/>
      <c r="AK289" s="14"/>
      <c r="AL289" s="14"/>
      <c r="AM289" s="14"/>
      <c r="AN289" s="15">
        <f t="shared" si="59"/>
        <v>0</v>
      </c>
      <c r="AO289" s="16">
        <f>SUMIF(เตรียมส่วนผสม!$C:$C,'รับ-จ่าย ประจำวัน'!$B289,เตรียมส่วนผสม!H:H)+SUMIF(กวนไส้!$C:$C,'รับ-จ่าย ประจำวัน'!$B289,กวนไส้!H:H)+SUMIF(ผลิต1!$C:$C,'รับ-จ่าย ประจำวัน'!$B289,ผลิต1!H:H)+SUMIF(ผลิต2!$C:$C,'รับ-จ่าย ประจำวัน'!$B289,ผลิต2!H:H)+SUMIF(เส้นแต่งหน้าขนมเค้ก!$C:$C,'รับ-จ่าย ประจำวัน'!$B289,เส้นแต่งหน้าขนมเค้ก!H:H)+SUMIF(แพ็ค!$C:$C,'รับ-จ่าย ประจำวัน'!$B289,แพ็ค!H:H)+SUMIF(ธุรการ!$C:$C,'รับ-จ่าย ประจำวัน'!$B289,ธุรการ!H:H)+SUMIF(เส้นแต่งหน้าขนมปัง!$C:$C,'รับ-จ่าย ประจำวัน'!$B289,เส้นแต่งหน้าขนมปัง!H:H)+SUMIF('วางแผนBC,CJ'!$C:$C,'รับ-จ่าย ประจำวัน'!$B289,'วางแผนBC,CJ'!H:H)+SUMIF(RD!$C:$C,'รับ-จ่าย ประจำวัน'!$B289,RD!H:H)+SUMIF('FG,ออนไล,คัดแยก'!$C:$C,'รับ-จ่าย ประจำวัน'!$B289,'FG,ออนไล,คัดแยก'!H:H)</f>
        <v>0</v>
      </c>
      <c r="AP289" s="16">
        <f>SUMIF(เตรียมส่วนผสม!$C:$C,'รับ-จ่าย ประจำวัน'!$B289,เตรียมส่วนผสม!I:I)+SUMIF(กวนไส้!$C:$C,'รับ-จ่าย ประจำวัน'!$B289,กวนไส้!I:I)+SUMIF(ผลิต1!$C:$C,'รับ-จ่าย ประจำวัน'!$B289,ผลิต1!I:I)+SUMIF(ผลิต2!$C:$C,'รับ-จ่าย ประจำวัน'!$B289,ผลิต2!I:I)+SUMIF(เส้นแต่งหน้าขนมเค้ก!$C:$C,'รับ-จ่าย ประจำวัน'!$B289,เส้นแต่งหน้าขนมเค้ก!I:I)+SUMIF(แพ็ค!$C:$C,'รับ-จ่าย ประจำวัน'!$B289,แพ็ค!I:I)+SUMIF(ธุรการ!$C:$C,'รับ-จ่าย ประจำวัน'!$B289,ธุรการ!I:I)+SUMIF(เส้นแต่งหน้าขนมปัง!$C:$C,'รับ-จ่าย ประจำวัน'!$B289,เส้นแต่งหน้าขนมปัง!I:I)+SUMIF('วางแผนBC,CJ'!$C:$C,'รับ-จ่าย ประจำวัน'!$B289,'วางแผนBC,CJ'!I:I)+SUMIF(RD!$C:$C,'รับ-จ่าย ประจำวัน'!$B289,RD!I:I)+SUMIF('FG,ออนไล,คัดแยก'!$C:$C,'รับ-จ่าย ประจำวัน'!$B289,'FG,ออนไล,คัดแยก'!I:I)</f>
        <v>0</v>
      </c>
      <c r="AQ289" s="16">
        <f>SUMIF(เตรียมส่วนผสม!$C:$C,'รับ-จ่าย ประจำวัน'!$B289,เตรียมส่วนผสม!J:J)+SUMIF(กวนไส้!$C:$C,'รับ-จ่าย ประจำวัน'!$B289,กวนไส้!J:J)+SUMIF(ผลิต1!$C:$C,'รับ-จ่าย ประจำวัน'!$B289,ผลิต1!J:J)+SUMIF(ผลิต2!$C:$C,'รับ-จ่าย ประจำวัน'!$B289,ผลิต2!J:J)+SUMIF(เส้นแต่งหน้าขนมเค้ก!$C:$C,'รับ-จ่าย ประจำวัน'!$B289,เส้นแต่งหน้าขนมเค้ก!J:J)+SUMIF(แพ็ค!$C:$C,'รับ-จ่าย ประจำวัน'!$B289,แพ็ค!J:J)+SUMIF(ธุรการ!$C:$C,'รับ-จ่าย ประจำวัน'!$B289,ธุรการ!J:J)+SUMIF(เส้นแต่งหน้าขนมปัง!$C:$C,'รับ-จ่าย ประจำวัน'!$B289,เส้นแต่งหน้าขนมปัง!J:J)+SUMIF('วางแผนBC,CJ'!$C:$C,'รับ-จ่าย ประจำวัน'!$B289,'วางแผนBC,CJ'!J:J)+SUMIF(RD!$C:$C,'รับ-จ่าย ประจำวัน'!$B289,RD!J:J)+SUMIF('FG,ออนไล,คัดแยก'!$C:$C,'รับ-จ่าย ประจำวัน'!$B289,'FG,ออนไล,คัดแยก'!J:J)</f>
        <v>0</v>
      </c>
      <c r="AR289" s="16">
        <f>SUMIF(เตรียมส่วนผสม!$C:$C,'รับ-จ่าย ประจำวัน'!$B289,เตรียมส่วนผสม!K:K)+SUMIF(กวนไส้!$C:$C,'รับ-จ่าย ประจำวัน'!$B289,กวนไส้!K:K)+SUMIF(ผลิต1!$C:$C,'รับ-จ่าย ประจำวัน'!$B289,ผลิต1!K:K)+SUMIF(ผลิต2!$C:$C,'รับ-จ่าย ประจำวัน'!$B289,ผลิต2!K:K)+SUMIF(เส้นแต่งหน้าขนมเค้ก!$C:$C,'รับ-จ่าย ประจำวัน'!$B289,เส้นแต่งหน้าขนมเค้ก!K:K)+SUMIF(แพ็ค!$C:$C,'รับ-จ่าย ประจำวัน'!$B289,แพ็ค!K:K)+SUMIF(ธุรการ!$C:$C,'รับ-จ่าย ประจำวัน'!$B289,ธุรการ!K:K)+SUMIF(เส้นแต่งหน้าขนมปัง!$C:$C,'รับ-จ่าย ประจำวัน'!$B289,เส้นแต่งหน้าขนมปัง!K:K)+SUMIF('วางแผนBC,CJ'!$C:$C,'รับ-จ่าย ประจำวัน'!$B289,'วางแผนBC,CJ'!K:K)+SUMIF(RD!$C:$C,'รับ-จ่าย ประจำวัน'!$B289,RD!K:K)+SUMIF('FG,ออนไล,คัดแยก'!$C:$C,'รับ-จ่าย ประจำวัน'!$B289,'FG,ออนไล,คัดแยก'!K:K)</f>
        <v>0</v>
      </c>
      <c r="AS289" s="16">
        <f>SUMIF(เตรียมส่วนผสม!$C:$C,'รับ-จ่าย ประจำวัน'!$B289,เตรียมส่วนผสม!L:L)+SUMIF(กวนไส้!$C:$C,'รับ-จ่าย ประจำวัน'!$B289,กวนไส้!L:L)+SUMIF(ผลิต1!$C:$C,'รับ-จ่าย ประจำวัน'!$B289,ผลิต1!L:L)+SUMIF(ผลิต2!$C:$C,'รับ-จ่าย ประจำวัน'!$B289,ผลิต2!L:L)+SUMIF(เส้นแต่งหน้าขนมเค้ก!$C:$C,'รับ-จ่าย ประจำวัน'!$B289,เส้นแต่งหน้าขนมเค้ก!L:L)+SUMIF(แพ็ค!$C:$C,'รับ-จ่าย ประจำวัน'!$B289,แพ็ค!L:L)+SUMIF(ธุรการ!$C:$C,'รับ-จ่าย ประจำวัน'!$B289,ธุรการ!L:L)+SUMIF(เส้นแต่งหน้าขนมปัง!$C:$C,'รับ-จ่าย ประจำวัน'!$B289,เส้นแต่งหน้าขนมปัง!L:L)+SUMIF('วางแผนBC,CJ'!$C:$C,'รับ-จ่าย ประจำวัน'!$B289,'วางแผนBC,CJ'!L:L)+SUMIF(RD!$C:$C,'รับ-จ่าย ประจำวัน'!$B289,RD!L:L)+SUMIF('FG,ออนไล,คัดแยก'!$C:$C,'รับ-จ่าย ประจำวัน'!$B289,'FG,ออนไล,คัดแยก'!L:L)</f>
        <v>0</v>
      </c>
      <c r="AT289" s="16">
        <f>SUMIF(เตรียมส่วนผสม!$C:$C,'รับ-จ่าย ประจำวัน'!$B289,เตรียมส่วนผสม!M:M)+SUMIF(กวนไส้!$C:$C,'รับ-จ่าย ประจำวัน'!$B289,กวนไส้!M:M)+SUMIF(ผลิต1!$C:$C,'รับ-จ่าย ประจำวัน'!$B289,ผลิต1!M:M)+SUMIF(ผลิต2!$C:$C,'รับ-จ่าย ประจำวัน'!$B289,ผลิต2!M:M)+SUMIF(เส้นแต่งหน้าขนมเค้ก!$C:$C,'รับ-จ่าย ประจำวัน'!$B289,เส้นแต่งหน้าขนมเค้ก!M:M)+SUMIF(แพ็ค!$C:$C,'รับ-จ่าย ประจำวัน'!$B289,แพ็ค!M:M)+SUMIF(ธุรการ!$C:$C,'รับ-จ่าย ประจำวัน'!$B289,ธุรการ!M:M)+SUMIF(เส้นแต่งหน้าขนมปัง!$C:$C,'รับ-จ่าย ประจำวัน'!$B289,เส้นแต่งหน้าขนมปัง!M:M)+SUMIF('วางแผนBC,CJ'!$C:$C,'รับ-จ่าย ประจำวัน'!$B289,'วางแผนBC,CJ'!M:M)+SUMIF(RD!$C:$C,'รับ-จ่าย ประจำวัน'!$B289,RD!M:M)+SUMIF('FG,ออนไล,คัดแยก'!$C:$C,'รับ-จ่าย ประจำวัน'!$B289,'FG,ออนไล,คัดแยก'!M:M)</f>
        <v>0</v>
      </c>
      <c r="AU289" s="16">
        <f>SUMIF(เตรียมส่วนผสม!$C:$C,'รับ-จ่าย ประจำวัน'!$B289,เตรียมส่วนผสม!N:N)+SUMIF(กวนไส้!$C:$C,'รับ-จ่าย ประจำวัน'!$B289,กวนไส้!N:N)+SUMIF(ผลิต1!$C:$C,'รับ-จ่าย ประจำวัน'!$B289,ผลิต1!N:N)+SUMIF(ผลิต2!$C:$C,'รับ-จ่าย ประจำวัน'!$B289,ผลิต2!N:N)+SUMIF(เส้นแต่งหน้าขนมเค้ก!$C:$C,'รับ-จ่าย ประจำวัน'!$B289,เส้นแต่งหน้าขนมเค้ก!N:N)+SUMIF(แพ็ค!$C:$C,'รับ-จ่าย ประจำวัน'!$B289,แพ็ค!N:N)+SUMIF(ธุรการ!$C:$C,'รับ-จ่าย ประจำวัน'!$B289,ธุรการ!N:N)+SUMIF(เส้นแต่งหน้าขนมปัง!$C:$C,'รับ-จ่าย ประจำวัน'!$B289,เส้นแต่งหน้าขนมปัง!N:N)+SUMIF('วางแผนBC,CJ'!$C:$C,'รับ-จ่าย ประจำวัน'!$B289,'วางแผนBC,CJ'!N:N)+SUMIF(RD!$C:$C,'รับ-จ่าย ประจำวัน'!$B289,RD!N:N)+SUMIF('FG,ออนไล,คัดแยก'!$C:$C,'รับ-จ่าย ประจำวัน'!$B289,'FG,ออนไล,คัดแยก'!N:N)</f>
        <v>0</v>
      </c>
      <c r="AV289" s="16">
        <f>SUMIF(เตรียมส่วนผสม!$C:$C,'รับ-จ่าย ประจำวัน'!$B289,เตรียมส่วนผสม!O:O)+SUMIF(กวนไส้!$C:$C,'รับ-จ่าย ประจำวัน'!$B289,กวนไส้!O:O)+SUMIF(ผลิต1!$C:$C,'รับ-จ่าย ประจำวัน'!$B289,ผลิต1!O:O)+SUMIF(ผลิต2!$C:$C,'รับ-จ่าย ประจำวัน'!$B289,ผลิต2!O:O)+SUMIF(เส้นแต่งหน้าขนมเค้ก!$C:$C,'รับ-จ่าย ประจำวัน'!$B289,เส้นแต่งหน้าขนมเค้ก!O:O)+SUMIF(แพ็ค!$C:$C,'รับ-จ่าย ประจำวัน'!$B289,แพ็ค!O:O)+SUMIF(ธุรการ!$C:$C,'รับ-จ่าย ประจำวัน'!$B289,ธุรการ!O:O)+SUMIF(เส้นแต่งหน้าขนมปัง!$C:$C,'รับ-จ่าย ประจำวัน'!$B289,เส้นแต่งหน้าขนมปัง!O:O)+SUMIF('วางแผนBC,CJ'!$C:$C,'รับ-จ่าย ประจำวัน'!$B289,'วางแผนBC,CJ'!O:O)+SUMIF(RD!$C:$C,'รับ-จ่าย ประจำวัน'!$B289,RD!O:O)+SUMIF('FG,ออนไล,คัดแยก'!$C:$C,'รับ-จ่าย ประจำวัน'!$B289,'FG,ออนไล,คัดแยก'!O:O)</f>
        <v>0</v>
      </c>
      <c r="AW289" s="16">
        <f>SUMIF(เตรียมส่วนผสม!$C:$C,'รับ-จ่าย ประจำวัน'!$B289,เตรียมส่วนผสม!P:P)+SUMIF(กวนไส้!$C:$C,'รับ-จ่าย ประจำวัน'!$B289,กวนไส้!P:P)+SUMIF(ผลิต1!$C:$C,'รับ-จ่าย ประจำวัน'!$B289,ผลิต1!P:P)+SUMIF(ผลิต2!$C:$C,'รับ-จ่าย ประจำวัน'!$B289,ผลิต2!P:P)+SUMIF(เส้นแต่งหน้าขนมเค้ก!$C:$C,'รับ-จ่าย ประจำวัน'!$B289,เส้นแต่งหน้าขนมเค้ก!P:P)+SUMIF(แพ็ค!$C:$C,'รับ-จ่าย ประจำวัน'!$B289,แพ็ค!P:P)+SUMIF(ธุรการ!$C:$C,'รับ-จ่าย ประจำวัน'!$B289,ธุรการ!P:P)+SUMIF(เส้นแต่งหน้าขนมปัง!$C:$C,'รับ-จ่าย ประจำวัน'!$B289,เส้นแต่งหน้าขนมปัง!P:P)+SUMIF('วางแผนBC,CJ'!$C:$C,'รับ-จ่าย ประจำวัน'!$B289,'วางแผนBC,CJ'!P:P)+SUMIF(RD!$C:$C,'รับ-จ่าย ประจำวัน'!$B289,RD!P:P)+SUMIF('FG,ออนไล,คัดแยก'!$C:$C,'รับ-จ่าย ประจำวัน'!$B289,'FG,ออนไล,คัดแยก'!P:P)</f>
        <v>0</v>
      </c>
      <c r="AX289" s="16">
        <f>SUMIF(เตรียมส่วนผสม!$C:$C,'รับ-จ่าย ประจำวัน'!$B289,เตรียมส่วนผสม!Q:Q)+SUMIF(กวนไส้!$C:$C,'รับ-จ่าย ประจำวัน'!$B289,กวนไส้!Q:Q)+SUMIF(ผลิต1!$C:$C,'รับ-จ่าย ประจำวัน'!$B289,ผลิต1!Q:Q)+SUMIF(ผลิต2!$C:$C,'รับ-จ่าย ประจำวัน'!$B289,ผลิต2!Q:Q)+SUMIF(เส้นแต่งหน้าขนมเค้ก!$C:$C,'รับ-จ่าย ประจำวัน'!$B289,เส้นแต่งหน้าขนมเค้ก!Q:Q)+SUMIF(แพ็ค!$C:$C,'รับ-จ่าย ประจำวัน'!$B289,แพ็ค!Q:Q)+SUMIF(ธุรการ!$C:$C,'รับ-จ่าย ประจำวัน'!$B289,ธุรการ!Q:Q)+SUMIF(เส้นแต่งหน้าขนมปัง!$C:$C,'รับ-จ่าย ประจำวัน'!$B289,เส้นแต่งหน้าขนมปัง!Q:Q)+SUMIF('วางแผนBC,CJ'!$C:$C,'รับ-จ่าย ประจำวัน'!$B289,'วางแผนBC,CJ'!Q:Q)+SUMIF(RD!$C:$C,'รับ-จ่าย ประจำวัน'!$B289,RD!Q:Q)+SUMIF('FG,ออนไล,คัดแยก'!$C:$C,'รับ-จ่าย ประจำวัน'!$B289,'FG,ออนไล,คัดแยก'!Q:Q)</f>
        <v>0</v>
      </c>
      <c r="AY289" s="16">
        <f>SUMIF(เตรียมส่วนผสม!$C:$C,'รับ-จ่าย ประจำวัน'!$B289,เตรียมส่วนผสม!R:R)+SUMIF(กวนไส้!$C:$C,'รับ-จ่าย ประจำวัน'!$B289,กวนไส้!R:R)+SUMIF(ผลิต1!$C:$C,'รับ-จ่าย ประจำวัน'!$B289,ผลิต1!R:R)+SUMIF(ผลิต2!$C:$C,'รับ-จ่าย ประจำวัน'!$B289,ผลิต2!R:R)+SUMIF(เส้นแต่งหน้าขนมเค้ก!$C:$C,'รับ-จ่าย ประจำวัน'!$B289,เส้นแต่งหน้าขนมเค้ก!R:R)+SUMIF(แพ็ค!$C:$C,'รับ-จ่าย ประจำวัน'!$B289,แพ็ค!R:R)+SUMIF(ธุรการ!$C:$C,'รับ-จ่าย ประจำวัน'!$B289,ธุรการ!R:R)+SUMIF(เส้นแต่งหน้าขนมปัง!$C:$C,'รับ-จ่าย ประจำวัน'!$B289,เส้นแต่งหน้าขนมปัง!R:R)+SUMIF('วางแผนBC,CJ'!$C:$C,'รับ-จ่าย ประจำวัน'!$B289,'วางแผนBC,CJ'!R:R)+SUMIF(RD!$C:$C,'รับ-จ่าย ประจำวัน'!$B289,RD!R:R)+SUMIF('FG,ออนไล,คัดแยก'!$C:$C,'รับ-จ่าย ประจำวัน'!$B289,'FG,ออนไล,คัดแยก'!R:R)</f>
        <v>0</v>
      </c>
      <c r="AZ289" s="16">
        <f>SUMIF(เตรียมส่วนผสม!$C:$C,'รับ-จ่าย ประจำวัน'!$B289,เตรียมส่วนผสม!S:S)+SUMIF(กวนไส้!$C:$C,'รับ-จ่าย ประจำวัน'!$B289,กวนไส้!S:S)+SUMIF(ผลิต1!$C:$C,'รับ-จ่าย ประจำวัน'!$B289,ผลิต1!S:S)+SUMIF(ผลิต2!$C:$C,'รับ-จ่าย ประจำวัน'!$B289,ผลิต2!S:S)+SUMIF(เส้นแต่งหน้าขนมเค้ก!$C:$C,'รับ-จ่าย ประจำวัน'!$B289,เส้นแต่งหน้าขนมเค้ก!S:S)+SUMIF(แพ็ค!$C:$C,'รับ-จ่าย ประจำวัน'!$B289,แพ็ค!S:S)+SUMIF(ธุรการ!$C:$C,'รับ-จ่าย ประจำวัน'!$B289,ธุรการ!S:S)+SUMIF(เส้นแต่งหน้าขนมปัง!$C:$C,'รับ-จ่าย ประจำวัน'!$B289,เส้นแต่งหน้าขนมปัง!S:S)+SUMIF('วางแผนBC,CJ'!$C:$C,'รับ-จ่าย ประจำวัน'!$B289,'วางแผนBC,CJ'!S:S)+SUMIF(RD!$C:$C,'รับ-จ่าย ประจำวัน'!$B289,RD!S:S)+SUMIF('FG,ออนไล,คัดแยก'!$C:$C,'รับ-จ่าย ประจำวัน'!$B289,'FG,ออนไล,คัดแยก'!S:S)</f>
        <v>0</v>
      </c>
      <c r="BA289" s="16">
        <f>SUMIF(เตรียมส่วนผสม!$C:$C,'รับ-จ่าย ประจำวัน'!$B289,เตรียมส่วนผสม!T:T)+SUMIF(กวนไส้!$C:$C,'รับ-จ่าย ประจำวัน'!$B289,กวนไส้!T:T)+SUMIF(ผลิต1!$C:$C,'รับ-จ่าย ประจำวัน'!$B289,ผลิต1!T:T)+SUMIF(ผลิต2!$C:$C,'รับ-จ่าย ประจำวัน'!$B289,ผลิต2!T:T)+SUMIF(เส้นแต่งหน้าขนมเค้ก!$C:$C,'รับ-จ่าย ประจำวัน'!$B289,เส้นแต่งหน้าขนมเค้ก!T:T)+SUMIF(แพ็ค!$C:$C,'รับ-จ่าย ประจำวัน'!$B289,แพ็ค!T:T)+SUMIF(ธุรการ!$C:$C,'รับ-จ่าย ประจำวัน'!$B289,ธุรการ!T:T)+SUMIF(เส้นแต่งหน้าขนมปัง!$C:$C,'รับ-จ่าย ประจำวัน'!$B289,เส้นแต่งหน้าขนมปัง!T:T)+SUMIF('วางแผนBC,CJ'!$C:$C,'รับ-จ่าย ประจำวัน'!$B289,'วางแผนBC,CJ'!T:T)+SUMIF(RD!$C:$C,'รับ-จ่าย ประจำวัน'!$B289,RD!T:T)+SUMIF('FG,ออนไล,คัดแยก'!$C:$C,'รับ-จ่าย ประจำวัน'!$B289,'FG,ออนไล,คัดแยก'!T:T)</f>
        <v>0</v>
      </c>
      <c r="BB289" s="16">
        <f>SUMIF(เตรียมส่วนผสม!$C:$C,'รับ-จ่าย ประจำวัน'!$B289,เตรียมส่วนผสม!U:U)+SUMIF(กวนไส้!$C:$C,'รับ-จ่าย ประจำวัน'!$B289,กวนไส้!U:U)+SUMIF(ผลิต1!$C:$C,'รับ-จ่าย ประจำวัน'!$B289,ผลิต1!U:U)+SUMIF(ผลิต2!$C:$C,'รับ-จ่าย ประจำวัน'!$B289,ผลิต2!U:U)+SUMIF(เส้นแต่งหน้าขนมเค้ก!$C:$C,'รับ-จ่าย ประจำวัน'!$B289,เส้นแต่งหน้าขนมเค้ก!U:U)+SUMIF(แพ็ค!$C:$C,'รับ-จ่าย ประจำวัน'!$B289,แพ็ค!U:U)+SUMIF(ธุรการ!$C:$C,'รับ-จ่าย ประจำวัน'!$B289,ธุรการ!U:U)+SUMIF(เส้นแต่งหน้าขนมปัง!$C:$C,'รับ-จ่าย ประจำวัน'!$B289,เส้นแต่งหน้าขนมปัง!U:U)+SUMIF('วางแผนBC,CJ'!$C:$C,'รับ-จ่าย ประจำวัน'!$B289,'วางแผนBC,CJ'!U:U)+SUMIF(RD!$C:$C,'รับ-จ่าย ประจำวัน'!$B289,RD!U:U)+SUMIF('FG,ออนไล,คัดแยก'!$C:$C,'รับ-จ่าย ประจำวัน'!$B289,'FG,ออนไล,คัดแยก'!U:U)</f>
        <v>0</v>
      </c>
      <c r="BC289" s="16">
        <f>SUMIF(เตรียมส่วนผสม!$C:$C,'รับ-จ่าย ประจำวัน'!$B289,เตรียมส่วนผสม!V:V)+SUMIF(กวนไส้!$C:$C,'รับ-จ่าย ประจำวัน'!$B289,กวนไส้!V:V)+SUMIF(ผลิต1!$C:$C,'รับ-จ่าย ประจำวัน'!$B289,ผลิต1!V:V)+SUMIF(ผลิต2!$C:$C,'รับ-จ่าย ประจำวัน'!$B289,ผลิต2!V:V)+SUMIF(เส้นแต่งหน้าขนมเค้ก!$C:$C,'รับ-จ่าย ประจำวัน'!$B289,เส้นแต่งหน้าขนมเค้ก!V:V)+SUMIF(แพ็ค!$C:$C,'รับ-จ่าย ประจำวัน'!$B289,แพ็ค!V:V)+SUMIF(ธุรการ!$C:$C,'รับ-จ่าย ประจำวัน'!$B289,ธุรการ!V:V)+SUMIF(เส้นแต่งหน้าขนมปัง!$C:$C,'รับ-จ่าย ประจำวัน'!$B289,เส้นแต่งหน้าขนมปัง!V:V)+SUMIF('วางแผนBC,CJ'!$C:$C,'รับ-จ่าย ประจำวัน'!$B289,'วางแผนBC,CJ'!V:V)+SUMIF(RD!$C:$C,'รับ-จ่าย ประจำวัน'!$B289,RD!V:V)+SUMIF('FG,ออนไล,คัดแยก'!$C:$C,'รับ-จ่าย ประจำวัน'!$B289,'FG,ออนไล,คัดแยก'!V:V)</f>
        <v>0</v>
      </c>
      <c r="BD289" s="16">
        <f>SUMIF(เตรียมส่วนผสม!$C:$C,'รับ-จ่าย ประจำวัน'!$B289,เตรียมส่วนผสม!W:W)+SUMIF(กวนไส้!$C:$C,'รับ-จ่าย ประจำวัน'!$B289,กวนไส้!W:W)+SUMIF(ผลิต1!$C:$C,'รับ-จ่าย ประจำวัน'!$B289,ผลิต1!W:W)+SUMIF(ผลิต2!$C:$C,'รับ-จ่าย ประจำวัน'!$B289,ผลิต2!W:W)+SUMIF(เส้นแต่งหน้าขนมเค้ก!$C:$C,'รับ-จ่าย ประจำวัน'!$B289,เส้นแต่งหน้าขนมเค้ก!W:W)+SUMIF(แพ็ค!$C:$C,'รับ-จ่าย ประจำวัน'!$B289,แพ็ค!W:W)+SUMIF(ธุรการ!$C:$C,'รับ-จ่าย ประจำวัน'!$B289,ธุรการ!W:W)+SUMIF(เส้นแต่งหน้าขนมปัง!$C:$C,'รับ-จ่าย ประจำวัน'!$B289,เส้นแต่งหน้าขนมปัง!W:W)+SUMIF('วางแผนBC,CJ'!$C:$C,'รับ-จ่าย ประจำวัน'!$B289,'วางแผนBC,CJ'!W:W)+SUMIF(RD!$C:$C,'รับ-จ่าย ประจำวัน'!$B289,RD!W:W)+SUMIF('FG,ออนไล,คัดแยก'!$C:$C,'รับ-จ่าย ประจำวัน'!$B289,'FG,ออนไล,คัดแยก'!W:W)</f>
        <v>0</v>
      </c>
      <c r="BE289" s="16">
        <f>SUMIF(เตรียมส่วนผสม!$C:$C,'รับ-จ่าย ประจำวัน'!$B289,เตรียมส่วนผสม!X:X)+SUMIF(กวนไส้!$C:$C,'รับ-จ่าย ประจำวัน'!$B289,กวนไส้!X:X)+SUMIF(ผลิต1!$C:$C,'รับ-จ่าย ประจำวัน'!$B289,ผลิต1!X:X)+SUMIF(ผลิต2!$C:$C,'รับ-จ่าย ประจำวัน'!$B289,ผลิต2!X:X)+SUMIF(เส้นแต่งหน้าขนมเค้ก!$C:$C,'รับ-จ่าย ประจำวัน'!$B289,เส้นแต่งหน้าขนมเค้ก!X:X)+SUMIF(แพ็ค!$C:$C,'รับ-จ่าย ประจำวัน'!$B289,แพ็ค!X:X)+SUMIF(ธุรการ!$C:$C,'รับ-จ่าย ประจำวัน'!$B289,ธุรการ!X:X)+SUMIF(เส้นแต่งหน้าขนมปัง!$C:$C,'รับ-จ่าย ประจำวัน'!$B289,เส้นแต่งหน้าขนมปัง!X:X)+SUMIF('วางแผนBC,CJ'!$C:$C,'รับ-จ่าย ประจำวัน'!$B289,'วางแผนBC,CJ'!X:X)+SUMIF(RD!$C:$C,'รับ-จ่าย ประจำวัน'!$B289,RD!X:X)+SUMIF('FG,ออนไล,คัดแยก'!$C:$C,'รับ-จ่าย ประจำวัน'!$B289,'FG,ออนไล,คัดแยก'!X:X)</f>
        <v>0</v>
      </c>
      <c r="BF289" s="16">
        <f>SUMIF(เตรียมส่วนผสม!$C:$C,'รับ-จ่าย ประจำวัน'!$B289,เตรียมส่วนผสม!Y:Y)+SUMIF(กวนไส้!$C:$C,'รับ-จ่าย ประจำวัน'!$B289,กวนไส้!Y:Y)+SUMIF(ผลิต1!$C:$C,'รับ-จ่าย ประจำวัน'!$B289,ผลิต1!Y:Y)+SUMIF(ผลิต2!$C:$C,'รับ-จ่าย ประจำวัน'!$B289,ผลิต2!Y:Y)+SUMIF(เส้นแต่งหน้าขนมเค้ก!$C:$C,'รับ-จ่าย ประจำวัน'!$B289,เส้นแต่งหน้าขนมเค้ก!Y:Y)+SUMIF(แพ็ค!$C:$C,'รับ-จ่าย ประจำวัน'!$B289,แพ็ค!Y:Y)+SUMIF(ธุรการ!$C:$C,'รับ-จ่าย ประจำวัน'!$B289,ธุรการ!Y:Y)+SUMIF(เส้นแต่งหน้าขนมปัง!$C:$C,'รับ-จ่าย ประจำวัน'!$B289,เส้นแต่งหน้าขนมปัง!Y:Y)+SUMIF('วางแผนBC,CJ'!$C:$C,'รับ-จ่าย ประจำวัน'!$B289,'วางแผนBC,CJ'!Y:Y)+SUMIF(RD!$C:$C,'รับ-จ่าย ประจำวัน'!$B289,RD!Y:Y)+SUMIF('FG,ออนไล,คัดแยก'!$C:$C,'รับ-จ่าย ประจำวัน'!$B289,'FG,ออนไล,คัดแยก'!Y:Y)</f>
        <v>0</v>
      </c>
      <c r="BG289" s="16">
        <f>SUMIF(เตรียมส่วนผสม!$C:$C,'รับ-จ่าย ประจำวัน'!$B289,เตรียมส่วนผสม!Z:Z)+SUMIF(กวนไส้!$C:$C,'รับ-จ่าย ประจำวัน'!$B289,กวนไส้!Z:Z)+SUMIF(ผลิต1!$C:$C,'รับ-จ่าย ประจำวัน'!$B289,ผลิต1!Z:Z)+SUMIF(ผลิต2!$C:$C,'รับ-จ่าย ประจำวัน'!$B289,ผลิต2!Z:Z)+SUMIF(เส้นแต่งหน้าขนมเค้ก!$C:$C,'รับ-จ่าย ประจำวัน'!$B289,เส้นแต่งหน้าขนมเค้ก!Z:Z)+SUMIF(แพ็ค!$C:$C,'รับ-จ่าย ประจำวัน'!$B289,แพ็ค!Z:Z)+SUMIF(ธุรการ!$C:$C,'รับ-จ่าย ประจำวัน'!$B289,ธุรการ!Z:Z)+SUMIF(เส้นแต่งหน้าขนมปัง!$C:$C,'รับ-จ่าย ประจำวัน'!$B289,เส้นแต่งหน้าขนมปัง!Z:Z)+SUMIF('วางแผนBC,CJ'!$C:$C,'รับ-จ่าย ประจำวัน'!$B289,'วางแผนBC,CJ'!Z:Z)+SUMIF(RD!$C:$C,'รับ-จ่าย ประจำวัน'!$B289,RD!Z:Z)+SUMIF('FG,ออนไล,คัดแยก'!$C:$C,'รับ-จ่าย ประจำวัน'!$B289,'FG,ออนไล,คัดแยก'!Z:Z)</f>
        <v>0</v>
      </c>
      <c r="BH289" s="16">
        <f>SUMIF(เตรียมส่วนผสม!$C:$C,'รับ-จ่าย ประจำวัน'!$B289,เตรียมส่วนผสม!AA:AA)+SUMIF(กวนไส้!$C:$C,'รับ-จ่าย ประจำวัน'!$B289,กวนไส้!AA:AA)+SUMIF(ผลิต1!$C:$C,'รับ-จ่าย ประจำวัน'!$B289,ผลิต1!AA:AA)+SUMIF(ผลิต2!$C:$C,'รับ-จ่าย ประจำวัน'!$B289,ผลิต2!AA:AA)+SUMIF(เส้นแต่งหน้าขนมเค้ก!$C:$C,'รับ-จ่าย ประจำวัน'!$B289,เส้นแต่งหน้าขนมเค้ก!AA:AA)+SUMIF(แพ็ค!$C:$C,'รับ-จ่าย ประจำวัน'!$B289,แพ็ค!AA:AA)+SUMIF(ธุรการ!$C:$C,'รับ-จ่าย ประจำวัน'!$B289,ธุรการ!AA:AA)+SUMIF(เส้นแต่งหน้าขนมปัง!$C:$C,'รับ-จ่าย ประจำวัน'!$B289,เส้นแต่งหน้าขนมปัง!AA:AA)+SUMIF('วางแผนBC,CJ'!$C:$C,'รับ-จ่าย ประจำวัน'!$B289,'วางแผนBC,CJ'!AA:AA)+SUMIF(RD!$C:$C,'รับ-จ่าย ประจำวัน'!$B289,RD!AA:AA)+SUMIF('FG,ออนไล,คัดแยก'!$C:$C,'รับ-จ่าย ประจำวัน'!$B289,'FG,ออนไล,คัดแยก'!AA:AA)</f>
        <v>0</v>
      </c>
      <c r="BI289" s="16">
        <f>SUMIF(เตรียมส่วนผสม!$C:$C,'รับ-จ่าย ประจำวัน'!$B289,เตรียมส่วนผสม!AB:AB)+SUMIF(กวนไส้!$C:$C,'รับ-จ่าย ประจำวัน'!$B289,กวนไส้!AB:AB)+SUMIF(ผลิต1!$C:$C,'รับ-จ่าย ประจำวัน'!$B289,ผลิต1!AB:AB)+SUMIF(ผลิต2!$C:$C,'รับ-จ่าย ประจำวัน'!$B289,ผลิต2!AB:AB)+SUMIF(เส้นแต่งหน้าขนมเค้ก!$C:$C,'รับ-จ่าย ประจำวัน'!$B289,เส้นแต่งหน้าขนมเค้ก!AB:AB)+SUMIF(แพ็ค!$C:$C,'รับ-จ่าย ประจำวัน'!$B289,แพ็ค!AB:AB)+SUMIF(ธุรการ!$C:$C,'รับ-จ่าย ประจำวัน'!$B289,ธุรการ!AB:AB)+SUMIF(เส้นแต่งหน้าขนมปัง!$C:$C,'รับ-จ่าย ประจำวัน'!$B289,เส้นแต่งหน้าขนมปัง!AB:AB)+SUMIF('วางแผนBC,CJ'!$C:$C,'รับ-จ่าย ประจำวัน'!$B289,'วางแผนBC,CJ'!AB:AB)+SUMIF(RD!$C:$C,'รับ-จ่าย ประจำวัน'!$B289,RD!AB:AB)+SUMIF('FG,ออนไล,คัดแยก'!$C:$C,'รับ-จ่าย ประจำวัน'!$B289,'FG,ออนไล,คัดแยก'!AB:AB)</f>
        <v>0</v>
      </c>
      <c r="BJ289" s="16">
        <f>SUMIF(เตรียมส่วนผสม!$C:$C,'รับ-จ่าย ประจำวัน'!$B289,เตรียมส่วนผสม!AC:AC)+SUMIF(กวนไส้!$C:$C,'รับ-จ่าย ประจำวัน'!$B289,กวนไส้!AC:AC)+SUMIF(ผลิต1!$C:$C,'รับ-จ่าย ประจำวัน'!$B289,ผลิต1!AC:AC)+SUMIF(ผลิต2!$C:$C,'รับ-จ่าย ประจำวัน'!$B289,ผลิต2!AC:AC)+SUMIF(เส้นแต่งหน้าขนมเค้ก!$C:$C,'รับ-จ่าย ประจำวัน'!$B289,เส้นแต่งหน้าขนมเค้ก!AC:AC)+SUMIF(แพ็ค!$C:$C,'รับ-จ่าย ประจำวัน'!$B289,แพ็ค!AC:AC)+SUMIF(ธุรการ!$C:$C,'รับ-จ่าย ประจำวัน'!$B289,ธุรการ!AC:AC)+SUMIF(เส้นแต่งหน้าขนมปัง!$C:$C,'รับ-จ่าย ประจำวัน'!$B289,เส้นแต่งหน้าขนมปัง!AC:AC)+SUMIF('วางแผนBC,CJ'!$C:$C,'รับ-จ่าย ประจำวัน'!$B289,'วางแผนBC,CJ'!AC:AC)+SUMIF(RD!$C:$C,'รับ-จ่าย ประจำวัน'!$B289,RD!AC:AC)+SUMIF('FG,ออนไล,คัดแยก'!$C:$C,'รับ-จ่าย ประจำวัน'!$B289,'FG,ออนไล,คัดแยก'!AC:AC)</f>
        <v>0</v>
      </c>
      <c r="BK289" s="16">
        <f>SUMIF(เตรียมส่วนผสม!$C:$C,'รับ-จ่าย ประจำวัน'!$B289,เตรียมส่วนผสม!AD:AD)+SUMIF(กวนไส้!$C:$C,'รับ-จ่าย ประจำวัน'!$B289,กวนไส้!AD:AD)+SUMIF(ผลิต1!$C:$C,'รับ-จ่าย ประจำวัน'!$B289,ผลิต1!AD:AD)+SUMIF(ผลิต2!$C:$C,'รับ-จ่าย ประจำวัน'!$B289,ผลิต2!AD:AD)+SUMIF(เส้นแต่งหน้าขนมเค้ก!$C:$C,'รับ-จ่าย ประจำวัน'!$B289,เส้นแต่งหน้าขนมเค้ก!AD:AD)+SUMIF(แพ็ค!$C:$C,'รับ-จ่าย ประจำวัน'!$B289,แพ็ค!AD:AD)+SUMIF(ธุรการ!$C:$C,'รับ-จ่าย ประจำวัน'!$B289,ธุรการ!AD:AD)+SUMIF(เส้นแต่งหน้าขนมปัง!$C:$C,'รับ-จ่าย ประจำวัน'!$B289,เส้นแต่งหน้าขนมปัง!AD:AD)+SUMIF('วางแผนBC,CJ'!$C:$C,'รับ-จ่าย ประจำวัน'!$B289,'วางแผนBC,CJ'!AD:AD)+SUMIF(RD!$C:$C,'รับ-จ่าย ประจำวัน'!$B289,RD!AD:AD)+SUMIF('FG,ออนไล,คัดแยก'!$C:$C,'รับ-จ่าย ประจำวัน'!$B289,'FG,ออนไล,คัดแยก'!AD:AD)</f>
        <v>0</v>
      </c>
      <c r="BL289" s="16">
        <f>SUMIF(เตรียมส่วนผสม!$C:$C,'รับ-จ่าย ประจำวัน'!$B289,เตรียมส่วนผสม!AE:AE)+SUMIF(กวนไส้!$C:$C,'รับ-จ่าย ประจำวัน'!$B289,กวนไส้!AE:AE)+SUMIF(ผลิต1!$C:$C,'รับ-จ่าย ประจำวัน'!$B289,ผลิต1!AE:AE)+SUMIF(ผลิต2!$C:$C,'รับ-จ่าย ประจำวัน'!$B289,ผลิต2!AE:AE)+SUMIF(เส้นแต่งหน้าขนมเค้ก!$C:$C,'รับ-จ่าย ประจำวัน'!$B289,เส้นแต่งหน้าขนมเค้ก!AE:AE)+SUMIF(แพ็ค!$C:$C,'รับ-จ่าย ประจำวัน'!$B289,แพ็ค!AE:AE)+SUMIF(ธุรการ!$C:$C,'รับ-จ่าย ประจำวัน'!$B289,ธุรการ!AE:AE)+SUMIF(เส้นแต่งหน้าขนมปัง!$C:$C,'รับ-จ่าย ประจำวัน'!$B289,เส้นแต่งหน้าขนมปัง!AE:AE)+SUMIF('วางแผนBC,CJ'!$C:$C,'รับ-จ่าย ประจำวัน'!$B289,'วางแผนBC,CJ'!AE:AE)+SUMIF(RD!$C:$C,'รับ-จ่าย ประจำวัน'!$B289,RD!AE:AE)+SUMIF('FG,ออนไล,คัดแยก'!$C:$C,'รับ-จ่าย ประจำวัน'!$B289,'FG,ออนไล,คัดแยก'!AE:AE)</f>
        <v>0</v>
      </c>
      <c r="BM289" s="16">
        <f>SUMIF(เตรียมส่วนผสม!$C:$C,'รับ-จ่าย ประจำวัน'!$B289,เตรียมส่วนผสม!AF:AF)+SUMIF(กวนไส้!$C:$C,'รับ-จ่าย ประจำวัน'!$B289,กวนไส้!AF:AF)+SUMIF(ผลิต1!$C:$C,'รับ-จ่าย ประจำวัน'!$B289,ผลิต1!AF:AF)+SUMIF(ผลิต2!$C:$C,'รับ-จ่าย ประจำวัน'!$B289,ผลิต2!AF:AF)+SUMIF(เส้นแต่งหน้าขนมเค้ก!$C:$C,'รับ-จ่าย ประจำวัน'!$B289,เส้นแต่งหน้าขนมเค้ก!AF:AF)+SUMIF(แพ็ค!$C:$C,'รับ-จ่าย ประจำวัน'!$B289,แพ็ค!AF:AF)+SUMIF(ธุรการ!$C:$C,'รับ-จ่าย ประจำวัน'!$B289,ธุรการ!AF:AF)+SUMIF(เส้นแต่งหน้าขนมปัง!$C:$C,'รับ-จ่าย ประจำวัน'!$B289,เส้นแต่งหน้าขนมปัง!AF:AF)+SUMIF('วางแผนBC,CJ'!$C:$C,'รับ-จ่าย ประจำวัน'!$B289,'วางแผนBC,CJ'!AF:AF)+SUMIF(RD!$C:$C,'รับ-จ่าย ประจำวัน'!$B289,RD!AF:AF)+SUMIF('FG,ออนไล,คัดแยก'!$C:$C,'รับ-จ่าย ประจำวัน'!$B289,'FG,ออนไล,คัดแยก'!AF:AF)</f>
        <v>0</v>
      </c>
      <c r="BN289" s="16">
        <f>SUMIF(เตรียมส่วนผสม!$C:$C,'รับ-จ่าย ประจำวัน'!$B289,เตรียมส่วนผสม!AG:AG)+SUMIF(กวนไส้!$C:$C,'รับ-จ่าย ประจำวัน'!$B289,กวนไส้!AG:AG)+SUMIF(ผลิต1!$C:$C,'รับ-จ่าย ประจำวัน'!$B289,ผลิต1!AG:AG)+SUMIF(ผลิต2!$C:$C,'รับ-จ่าย ประจำวัน'!$B289,ผลิต2!AG:AG)+SUMIF(เส้นแต่งหน้าขนมเค้ก!$C:$C,'รับ-จ่าย ประจำวัน'!$B289,เส้นแต่งหน้าขนมเค้ก!AG:AG)+SUMIF(แพ็ค!$C:$C,'รับ-จ่าย ประจำวัน'!$B289,แพ็ค!AG:AG)+SUMIF(ธุรการ!$C:$C,'รับ-จ่าย ประจำวัน'!$B289,ธุรการ!AG:AG)+SUMIF(เส้นแต่งหน้าขนมปัง!$C:$C,'รับ-จ่าย ประจำวัน'!$B289,เส้นแต่งหน้าขนมปัง!AG:AG)+SUMIF('วางแผนBC,CJ'!$C:$C,'รับ-จ่าย ประจำวัน'!$B289,'วางแผนBC,CJ'!AG:AG)+SUMIF(RD!$C:$C,'รับ-จ่าย ประจำวัน'!$B289,RD!AG:AG)+SUMIF('FG,ออนไล,คัดแยก'!$C:$C,'รับ-จ่าย ประจำวัน'!$B289,'FG,ออนไล,คัดแยก'!AG:AG)</f>
        <v>0</v>
      </c>
      <c r="BO289" s="16">
        <f>SUMIF(เตรียมส่วนผสม!$C:$C,'รับ-จ่าย ประจำวัน'!$B289,เตรียมส่วนผสม!AH:AH)+SUMIF(กวนไส้!$C:$C,'รับ-จ่าย ประจำวัน'!$B289,กวนไส้!AH:AH)+SUMIF(ผลิต1!$C:$C,'รับ-จ่าย ประจำวัน'!$B289,ผลิต1!AH:AH)+SUMIF(ผลิต2!$C:$C,'รับ-จ่าย ประจำวัน'!$B289,ผลิต2!AH:AH)+SUMIF(เส้นแต่งหน้าขนมเค้ก!$C:$C,'รับ-จ่าย ประจำวัน'!$B289,เส้นแต่งหน้าขนมเค้ก!AH:AH)+SUMIF(แพ็ค!$C:$C,'รับ-จ่าย ประจำวัน'!$B289,แพ็ค!AH:AH)+SUMIF(ธุรการ!$C:$C,'รับ-จ่าย ประจำวัน'!$B289,ธุรการ!AH:AH)+SUMIF(เส้นแต่งหน้าขนมปัง!$C:$C,'รับ-จ่าย ประจำวัน'!$B289,เส้นแต่งหน้าขนมปัง!AH:AH)+SUMIF('วางแผนBC,CJ'!$C:$C,'รับ-จ่าย ประจำวัน'!$B289,'วางแผนBC,CJ'!AH:AH)+SUMIF(RD!$C:$C,'รับ-จ่าย ประจำวัน'!$B289,RD!AH:AH)+SUMIF('FG,ออนไล,คัดแยก'!$C:$C,'รับ-จ่าย ประจำวัน'!$B289,'FG,ออนไล,คัดแยก'!AH:AH)</f>
        <v>0</v>
      </c>
      <c r="BP289" s="16">
        <f>SUMIF(เตรียมส่วนผสม!$C:$C,'รับ-จ่าย ประจำวัน'!$B289,เตรียมส่วนผสม!AI:AI)+SUMIF(กวนไส้!$C:$C,'รับ-จ่าย ประจำวัน'!$B289,กวนไส้!AI:AI)+SUMIF(ผลิต1!$C:$C,'รับ-จ่าย ประจำวัน'!$B289,ผลิต1!AI:AI)+SUMIF(ผลิต2!$C:$C,'รับ-จ่าย ประจำวัน'!$B289,ผลิต2!AI:AI)+SUMIF(เส้นแต่งหน้าขนมเค้ก!$C:$C,'รับ-จ่าย ประจำวัน'!$B289,เส้นแต่งหน้าขนมเค้ก!AI:AI)+SUMIF(แพ็ค!$C:$C,'รับ-จ่าย ประจำวัน'!$B289,แพ็ค!AI:AI)+SUMIF(ธุรการ!$C:$C,'รับ-จ่าย ประจำวัน'!$B289,ธุรการ!AI:AI)+SUMIF(เส้นแต่งหน้าขนมปัง!$C:$C,'รับ-จ่าย ประจำวัน'!$B289,เส้นแต่งหน้าขนมปัง!AI:AI)+SUMIF('วางแผนBC,CJ'!$C:$C,'รับ-จ่าย ประจำวัน'!$B289,'วางแผนBC,CJ'!AI:AI)+SUMIF(RD!$C:$C,'รับ-จ่าย ประจำวัน'!$B289,RD!AI:AI)+SUMIF('FG,ออนไล,คัดแยก'!$C:$C,'รับ-จ่าย ประจำวัน'!$B289,'FG,ออนไล,คัดแยก'!AI:AI)</f>
        <v>0</v>
      </c>
      <c r="BQ289" s="16">
        <f>SUMIF(เตรียมส่วนผสม!$C:$C,'รับ-จ่าย ประจำวัน'!$B289,เตรียมส่วนผสม!AJ:AJ)+SUMIF(กวนไส้!$C:$C,'รับ-จ่าย ประจำวัน'!$B289,กวนไส้!AJ:AJ)+SUMIF(ผลิต1!$C:$C,'รับ-จ่าย ประจำวัน'!$B289,ผลิต1!AJ:AJ)+SUMIF(ผลิต2!$C:$C,'รับ-จ่าย ประจำวัน'!$B289,ผลิต2!AJ:AJ)+SUMIF(เส้นแต่งหน้าขนมเค้ก!$C:$C,'รับ-จ่าย ประจำวัน'!$B289,เส้นแต่งหน้าขนมเค้ก!AJ:AJ)+SUMIF(แพ็ค!$C:$C,'รับ-จ่าย ประจำวัน'!$B289,แพ็ค!AJ:AJ)+SUMIF(ธุรการ!$C:$C,'รับ-จ่าย ประจำวัน'!$B289,ธุรการ!AJ:AJ)+SUMIF(เส้นแต่งหน้าขนมปัง!$C:$C,'รับ-จ่าย ประจำวัน'!$B289,เส้นแต่งหน้าขนมปัง!AJ:AJ)+SUMIF('วางแผนBC,CJ'!$C:$C,'รับ-จ่าย ประจำวัน'!$B289,'วางแผนBC,CJ'!AJ:AJ)+SUMIF(RD!$C:$C,'รับ-จ่าย ประจำวัน'!$B289,RD!AJ:AJ)+SUMIF('FG,ออนไล,คัดแยก'!$C:$C,'รับ-จ่าย ประจำวัน'!$B289,'FG,ออนไล,คัดแยก'!AJ:AJ)</f>
        <v>0</v>
      </c>
      <c r="BR289" s="16">
        <f>SUMIF(เตรียมส่วนผสม!$C:$C,'รับ-จ่าย ประจำวัน'!$B289,เตรียมส่วนผสม!AK:AK)+SUMIF(กวนไส้!$C:$C,'รับ-จ่าย ประจำวัน'!$B289,กวนไส้!AK:AK)+SUMIF(ผลิต1!$C:$C,'รับ-จ่าย ประจำวัน'!$B289,ผลิต1!AK:AK)+SUMIF(ผลิต2!$C:$C,'รับ-จ่าย ประจำวัน'!$B289,ผลิต2!AK:AK)+SUMIF(เส้นแต่งหน้าขนมเค้ก!$C:$C,'รับ-จ่าย ประจำวัน'!$B289,เส้นแต่งหน้าขนมเค้ก!AK:AK)+SUMIF(แพ็ค!$C:$C,'รับ-จ่าย ประจำวัน'!$B289,แพ็ค!AK:AK)+SUMIF(ธุรการ!$C:$C,'รับ-จ่าย ประจำวัน'!$B289,ธุรการ!AK:AK)+SUMIF(เส้นแต่งหน้าขนมปัง!$C:$C,'รับ-จ่าย ประจำวัน'!$B289,เส้นแต่งหน้าขนมปัง!AK:AK)+SUMIF('วางแผนBC,CJ'!$C:$C,'รับ-จ่าย ประจำวัน'!$B289,'วางแผนBC,CJ'!AK:AK)+SUMIF(RD!$C:$C,'รับ-จ่าย ประจำวัน'!$B289,RD!AK:AK)+SUMIF('FG,ออนไล,คัดแยก'!$C:$C,'รับ-จ่าย ประจำวัน'!$B289,'FG,ออนไล,คัดแยก'!AK:AK)</f>
        <v>0</v>
      </c>
      <c r="BS289" s="16">
        <f>SUMIF(เตรียมส่วนผสม!$C:$C,'รับ-จ่าย ประจำวัน'!$B289,เตรียมส่วนผสม!AL:AL)+SUMIF(กวนไส้!$C:$C,'รับ-จ่าย ประจำวัน'!$B289,กวนไส้!AL:AL)+SUMIF(ผลิต1!$C:$C,'รับ-จ่าย ประจำวัน'!$B289,ผลิต1!AL:AL)+SUMIF(ผลิต2!$C:$C,'รับ-จ่าย ประจำวัน'!$B289,ผลิต2!AL:AL)+SUMIF(เส้นแต่งหน้าขนมเค้ก!$C:$C,'รับ-จ่าย ประจำวัน'!$B289,เส้นแต่งหน้าขนมเค้ก!AL:AL)+SUMIF(แพ็ค!$C:$C,'รับ-จ่าย ประจำวัน'!$B289,แพ็ค!AL:AL)+SUMIF(ธุรการ!$C:$C,'รับ-จ่าย ประจำวัน'!$B289,ธุรการ!AL:AL)+SUMIF(เส้นแต่งหน้าขนมปัง!$C:$C,'รับ-จ่าย ประจำวัน'!$B289,เส้นแต่งหน้าขนมปัง!AL:AL)+SUMIF('วางแผนBC,CJ'!$C:$C,'รับ-จ่าย ประจำวัน'!$B289,'วางแผนBC,CJ'!AL:AL)+SUMIF(RD!$C:$C,'รับ-จ่าย ประจำวัน'!$B289,RD!AL:AL)+SUMIF('FG,ออนไล,คัดแยก'!$C:$C,'รับ-จ่าย ประจำวัน'!$B289,'FG,ออนไล,คัดแยก'!AL:AL)</f>
        <v>0</v>
      </c>
      <c r="BT289" s="18">
        <f t="shared" si="60"/>
        <v>0</v>
      </c>
      <c r="BU289" s="116"/>
      <c r="BV289" s="146">
        <f t="shared" si="61"/>
        <v>1170</v>
      </c>
      <c r="BW289" s="183">
        <v>30</v>
      </c>
      <c r="BX289" s="172">
        <f t="shared" si="65"/>
        <v>0</v>
      </c>
      <c r="BY289" s="188" t="e">
        <f t="shared" si="63"/>
        <v>#DIV/0!</v>
      </c>
      <c r="BZ289" s="180" t="e">
        <f t="shared" ca="1" si="62"/>
        <v>#DIV/0!</v>
      </c>
      <c r="CA289" s="93"/>
      <c r="CB289" s="93"/>
      <c r="CC289" s="93"/>
      <c r="CD289" s="93"/>
      <c r="CE289" s="93"/>
      <c r="CF289" s="93"/>
      <c r="CG289" s="93"/>
      <c r="CH289" s="93"/>
      <c r="CI289" s="93"/>
      <c r="CJ289" s="94"/>
      <c r="CK289" s="9">
        <f t="shared" si="64"/>
        <v>1170</v>
      </c>
    </row>
    <row r="290" spans="1:89" hidden="1" x14ac:dyDescent="0.5">
      <c r="A290" s="149"/>
      <c r="B290" s="34" t="s">
        <v>1291</v>
      </c>
      <c r="C290" s="10" t="s">
        <v>1295</v>
      </c>
      <c r="D290" s="135" t="s">
        <v>91</v>
      </c>
      <c r="E290" s="11">
        <v>0</v>
      </c>
      <c r="F290" s="159" t="s">
        <v>1605</v>
      </c>
      <c r="G290" s="11" t="s">
        <v>62</v>
      </c>
      <c r="H290" s="12">
        <v>1400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3"/>
      <c r="AF290" s="13"/>
      <c r="AG290" s="13"/>
      <c r="AH290" s="13"/>
      <c r="AI290" s="14"/>
      <c r="AJ290" s="14"/>
      <c r="AK290" s="14"/>
      <c r="AL290" s="14"/>
      <c r="AM290" s="14"/>
      <c r="AN290" s="15">
        <f t="shared" si="59"/>
        <v>0</v>
      </c>
      <c r="AO290" s="16">
        <f>SUMIF(เตรียมส่วนผสม!$C:$C,'รับ-จ่าย ประจำวัน'!$B290,เตรียมส่วนผสม!H:H)+SUMIF(กวนไส้!$C:$C,'รับ-จ่าย ประจำวัน'!$B290,กวนไส้!H:H)+SUMIF(ผลิต1!$C:$C,'รับ-จ่าย ประจำวัน'!$B290,ผลิต1!H:H)+SUMIF(ผลิต2!$C:$C,'รับ-จ่าย ประจำวัน'!$B290,ผลิต2!H:H)+SUMIF(เส้นแต่งหน้าขนมเค้ก!$C:$C,'รับ-จ่าย ประจำวัน'!$B290,เส้นแต่งหน้าขนมเค้ก!H:H)+SUMIF(แพ็ค!$C:$C,'รับ-จ่าย ประจำวัน'!$B290,แพ็ค!H:H)+SUMIF(ธุรการ!$C:$C,'รับ-จ่าย ประจำวัน'!$B290,ธุรการ!H:H)+SUMIF(เส้นแต่งหน้าขนมปัง!$C:$C,'รับ-จ่าย ประจำวัน'!$B290,เส้นแต่งหน้าขนมปัง!H:H)+SUMIF('วางแผนBC,CJ'!$C:$C,'รับ-จ่าย ประจำวัน'!$B290,'วางแผนBC,CJ'!H:H)+SUMIF(RD!$C:$C,'รับ-จ่าย ประจำวัน'!$B290,RD!H:H)+SUMIF('FG,ออนไล,คัดแยก'!$C:$C,'รับ-จ่าย ประจำวัน'!$B290,'FG,ออนไล,คัดแยก'!H:H)</f>
        <v>0</v>
      </c>
      <c r="AP290" s="16">
        <f>SUMIF(เตรียมส่วนผสม!$C:$C,'รับ-จ่าย ประจำวัน'!$B290,เตรียมส่วนผสม!I:I)+SUMIF(กวนไส้!$C:$C,'รับ-จ่าย ประจำวัน'!$B290,กวนไส้!I:I)+SUMIF(ผลิต1!$C:$C,'รับ-จ่าย ประจำวัน'!$B290,ผลิต1!I:I)+SUMIF(ผลิต2!$C:$C,'รับ-จ่าย ประจำวัน'!$B290,ผลิต2!I:I)+SUMIF(เส้นแต่งหน้าขนมเค้ก!$C:$C,'รับ-จ่าย ประจำวัน'!$B290,เส้นแต่งหน้าขนมเค้ก!I:I)+SUMIF(แพ็ค!$C:$C,'รับ-จ่าย ประจำวัน'!$B290,แพ็ค!I:I)+SUMIF(ธุรการ!$C:$C,'รับ-จ่าย ประจำวัน'!$B290,ธุรการ!I:I)+SUMIF(เส้นแต่งหน้าขนมปัง!$C:$C,'รับ-จ่าย ประจำวัน'!$B290,เส้นแต่งหน้าขนมปัง!I:I)+SUMIF('วางแผนBC,CJ'!$C:$C,'รับ-จ่าย ประจำวัน'!$B290,'วางแผนBC,CJ'!I:I)+SUMIF(RD!$C:$C,'รับ-จ่าย ประจำวัน'!$B290,RD!I:I)+SUMIF('FG,ออนไล,คัดแยก'!$C:$C,'รับ-จ่าย ประจำวัน'!$B290,'FG,ออนไล,คัดแยก'!I:I)</f>
        <v>0</v>
      </c>
      <c r="AQ290" s="16">
        <f>SUMIF(เตรียมส่วนผสม!$C:$C,'รับ-จ่าย ประจำวัน'!$B290,เตรียมส่วนผสม!J:J)+SUMIF(กวนไส้!$C:$C,'รับ-จ่าย ประจำวัน'!$B290,กวนไส้!J:J)+SUMIF(ผลิต1!$C:$C,'รับ-จ่าย ประจำวัน'!$B290,ผลิต1!J:J)+SUMIF(ผลิต2!$C:$C,'รับ-จ่าย ประจำวัน'!$B290,ผลิต2!J:J)+SUMIF(เส้นแต่งหน้าขนมเค้ก!$C:$C,'รับ-จ่าย ประจำวัน'!$B290,เส้นแต่งหน้าขนมเค้ก!J:J)+SUMIF(แพ็ค!$C:$C,'รับ-จ่าย ประจำวัน'!$B290,แพ็ค!J:J)+SUMIF(ธุรการ!$C:$C,'รับ-จ่าย ประจำวัน'!$B290,ธุรการ!J:J)+SUMIF(เส้นแต่งหน้าขนมปัง!$C:$C,'รับ-จ่าย ประจำวัน'!$B290,เส้นแต่งหน้าขนมปัง!J:J)+SUMIF('วางแผนBC,CJ'!$C:$C,'รับ-จ่าย ประจำวัน'!$B290,'วางแผนBC,CJ'!J:J)+SUMIF(RD!$C:$C,'รับ-จ่าย ประจำวัน'!$B290,RD!J:J)+SUMIF('FG,ออนไล,คัดแยก'!$C:$C,'รับ-จ่าย ประจำวัน'!$B290,'FG,ออนไล,คัดแยก'!J:J)</f>
        <v>0</v>
      </c>
      <c r="AR290" s="16">
        <f>SUMIF(เตรียมส่วนผสม!$C:$C,'รับ-จ่าย ประจำวัน'!$B290,เตรียมส่วนผสม!K:K)+SUMIF(กวนไส้!$C:$C,'รับ-จ่าย ประจำวัน'!$B290,กวนไส้!K:K)+SUMIF(ผลิต1!$C:$C,'รับ-จ่าย ประจำวัน'!$B290,ผลิต1!K:K)+SUMIF(ผลิต2!$C:$C,'รับ-จ่าย ประจำวัน'!$B290,ผลิต2!K:K)+SUMIF(เส้นแต่งหน้าขนมเค้ก!$C:$C,'รับ-จ่าย ประจำวัน'!$B290,เส้นแต่งหน้าขนมเค้ก!K:K)+SUMIF(แพ็ค!$C:$C,'รับ-จ่าย ประจำวัน'!$B290,แพ็ค!K:K)+SUMIF(ธุรการ!$C:$C,'รับ-จ่าย ประจำวัน'!$B290,ธุรการ!K:K)+SUMIF(เส้นแต่งหน้าขนมปัง!$C:$C,'รับ-จ่าย ประจำวัน'!$B290,เส้นแต่งหน้าขนมปัง!K:K)+SUMIF('วางแผนBC,CJ'!$C:$C,'รับ-จ่าย ประจำวัน'!$B290,'วางแผนBC,CJ'!K:K)+SUMIF(RD!$C:$C,'รับ-จ่าย ประจำวัน'!$B290,RD!K:K)+SUMIF('FG,ออนไล,คัดแยก'!$C:$C,'รับ-จ่าย ประจำวัน'!$B290,'FG,ออนไล,คัดแยก'!K:K)</f>
        <v>0</v>
      </c>
      <c r="AS290" s="16">
        <f>SUMIF(เตรียมส่วนผสม!$C:$C,'รับ-จ่าย ประจำวัน'!$B290,เตรียมส่วนผสม!L:L)+SUMIF(กวนไส้!$C:$C,'รับ-จ่าย ประจำวัน'!$B290,กวนไส้!L:L)+SUMIF(ผลิต1!$C:$C,'รับ-จ่าย ประจำวัน'!$B290,ผลิต1!L:L)+SUMIF(ผลิต2!$C:$C,'รับ-จ่าย ประจำวัน'!$B290,ผลิต2!L:L)+SUMIF(เส้นแต่งหน้าขนมเค้ก!$C:$C,'รับ-จ่าย ประจำวัน'!$B290,เส้นแต่งหน้าขนมเค้ก!L:L)+SUMIF(แพ็ค!$C:$C,'รับ-จ่าย ประจำวัน'!$B290,แพ็ค!L:L)+SUMIF(ธุรการ!$C:$C,'รับ-จ่าย ประจำวัน'!$B290,ธุรการ!L:L)+SUMIF(เส้นแต่งหน้าขนมปัง!$C:$C,'รับ-จ่าย ประจำวัน'!$B290,เส้นแต่งหน้าขนมปัง!L:L)+SUMIF('วางแผนBC,CJ'!$C:$C,'รับ-จ่าย ประจำวัน'!$B290,'วางแผนBC,CJ'!L:L)+SUMIF(RD!$C:$C,'รับ-จ่าย ประจำวัน'!$B290,RD!L:L)+SUMIF('FG,ออนไล,คัดแยก'!$C:$C,'รับ-จ่าย ประจำวัน'!$B290,'FG,ออนไล,คัดแยก'!L:L)</f>
        <v>0</v>
      </c>
      <c r="AT290" s="16">
        <f>SUMIF(เตรียมส่วนผสม!$C:$C,'รับ-จ่าย ประจำวัน'!$B290,เตรียมส่วนผสม!M:M)+SUMIF(กวนไส้!$C:$C,'รับ-จ่าย ประจำวัน'!$B290,กวนไส้!M:M)+SUMIF(ผลิต1!$C:$C,'รับ-จ่าย ประจำวัน'!$B290,ผลิต1!M:M)+SUMIF(ผลิต2!$C:$C,'รับ-จ่าย ประจำวัน'!$B290,ผลิต2!M:M)+SUMIF(เส้นแต่งหน้าขนมเค้ก!$C:$C,'รับ-จ่าย ประจำวัน'!$B290,เส้นแต่งหน้าขนมเค้ก!M:M)+SUMIF(แพ็ค!$C:$C,'รับ-จ่าย ประจำวัน'!$B290,แพ็ค!M:M)+SUMIF(ธุรการ!$C:$C,'รับ-จ่าย ประจำวัน'!$B290,ธุรการ!M:M)+SUMIF(เส้นแต่งหน้าขนมปัง!$C:$C,'รับ-จ่าย ประจำวัน'!$B290,เส้นแต่งหน้าขนมปัง!M:M)+SUMIF('วางแผนBC,CJ'!$C:$C,'รับ-จ่าย ประจำวัน'!$B290,'วางแผนBC,CJ'!M:M)+SUMIF(RD!$C:$C,'รับ-จ่าย ประจำวัน'!$B290,RD!M:M)+SUMIF('FG,ออนไล,คัดแยก'!$C:$C,'รับ-จ่าย ประจำวัน'!$B290,'FG,ออนไล,คัดแยก'!M:M)</f>
        <v>0</v>
      </c>
      <c r="AU290" s="16">
        <f>SUMIF(เตรียมส่วนผสม!$C:$C,'รับ-จ่าย ประจำวัน'!$B290,เตรียมส่วนผสม!N:N)+SUMIF(กวนไส้!$C:$C,'รับ-จ่าย ประจำวัน'!$B290,กวนไส้!N:N)+SUMIF(ผลิต1!$C:$C,'รับ-จ่าย ประจำวัน'!$B290,ผลิต1!N:N)+SUMIF(ผลิต2!$C:$C,'รับ-จ่าย ประจำวัน'!$B290,ผลิต2!N:N)+SUMIF(เส้นแต่งหน้าขนมเค้ก!$C:$C,'รับ-จ่าย ประจำวัน'!$B290,เส้นแต่งหน้าขนมเค้ก!N:N)+SUMIF(แพ็ค!$C:$C,'รับ-จ่าย ประจำวัน'!$B290,แพ็ค!N:N)+SUMIF(ธุรการ!$C:$C,'รับ-จ่าย ประจำวัน'!$B290,ธุรการ!N:N)+SUMIF(เส้นแต่งหน้าขนมปัง!$C:$C,'รับ-จ่าย ประจำวัน'!$B290,เส้นแต่งหน้าขนมปัง!N:N)+SUMIF('วางแผนBC,CJ'!$C:$C,'รับ-จ่าย ประจำวัน'!$B290,'วางแผนBC,CJ'!N:N)+SUMIF(RD!$C:$C,'รับ-จ่าย ประจำวัน'!$B290,RD!N:N)+SUMIF('FG,ออนไล,คัดแยก'!$C:$C,'รับ-จ่าย ประจำวัน'!$B290,'FG,ออนไล,คัดแยก'!N:N)</f>
        <v>0</v>
      </c>
      <c r="AV290" s="16">
        <f>SUMIF(เตรียมส่วนผสม!$C:$C,'รับ-จ่าย ประจำวัน'!$B290,เตรียมส่วนผสม!O:O)+SUMIF(กวนไส้!$C:$C,'รับ-จ่าย ประจำวัน'!$B290,กวนไส้!O:O)+SUMIF(ผลิต1!$C:$C,'รับ-จ่าย ประจำวัน'!$B290,ผลิต1!O:O)+SUMIF(ผลิต2!$C:$C,'รับ-จ่าย ประจำวัน'!$B290,ผลิต2!O:O)+SUMIF(เส้นแต่งหน้าขนมเค้ก!$C:$C,'รับ-จ่าย ประจำวัน'!$B290,เส้นแต่งหน้าขนมเค้ก!O:O)+SUMIF(แพ็ค!$C:$C,'รับ-จ่าย ประจำวัน'!$B290,แพ็ค!O:O)+SUMIF(ธุรการ!$C:$C,'รับ-จ่าย ประจำวัน'!$B290,ธุรการ!O:O)+SUMIF(เส้นแต่งหน้าขนมปัง!$C:$C,'รับ-จ่าย ประจำวัน'!$B290,เส้นแต่งหน้าขนมปัง!O:O)+SUMIF('วางแผนBC,CJ'!$C:$C,'รับ-จ่าย ประจำวัน'!$B290,'วางแผนBC,CJ'!O:O)+SUMIF(RD!$C:$C,'รับ-จ่าย ประจำวัน'!$B290,RD!O:O)+SUMIF('FG,ออนไล,คัดแยก'!$C:$C,'รับ-จ่าย ประจำวัน'!$B290,'FG,ออนไล,คัดแยก'!O:O)</f>
        <v>0</v>
      </c>
      <c r="AW290" s="16">
        <f>SUMIF(เตรียมส่วนผสม!$C:$C,'รับ-จ่าย ประจำวัน'!$B290,เตรียมส่วนผสม!P:P)+SUMIF(กวนไส้!$C:$C,'รับ-จ่าย ประจำวัน'!$B290,กวนไส้!P:P)+SUMIF(ผลิต1!$C:$C,'รับ-จ่าย ประจำวัน'!$B290,ผลิต1!P:P)+SUMIF(ผลิต2!$C:$C,'รับ-จ่าย ประจำวัน'!$B290,ผลิต2!P:P)+SUMIF(เส้นแต่งหน้าขนมเค้ก!$C:$C,'รับ-จ่าย ประจำวัน'!$B290,เส้นแต่งหน้าขนมเค้ก!P:P)+SUMIF(แพ็ค!$C:$C,'รับ-จ่าย ประจำวัน'!$B290,แพ็ค!P:P)+SUMIF(ธุรการ!$C:$C,'รับ-จ่าย ประจำวัน'!$B290,ธุรการ!P:P)+SUMIF(เส้นแต่งหน้าขนมปัง!$C:$C,'รับ-จ่าย ประจำวัน'!$B290,เส้นแต่งหน้าขนมปัง!P:P)+SUMIF('วางแผนBC,CJ'!$C:$C,'รับ-จ่าย ประจำวัน'!$B290,'วางแผนBC,CJ'!P:P)+SUMIF(RD!$C:$C,'รับ-จ่าย ประจำวัน'!$B290,RD!P:P)+SUMIF('FG,ออนไล,คัดแยก'!$C:$C,'รับ-จ่าย ประจำวัน'!$B290,'FG,ออนไล,คัดแยก'!P:P)</f>
        <v>0</v>
      </c>
      <c r="AX290" s="16">
        <f>SUMIF(เตรียมส่วนผสม!$C:$C,'รับ-จ่าย ประจำวัน'!$B290,เตรียมส่วนผสม!Q:Q)+SUMIF(กวนไส้!$C:$C,'รับ-จ่าย ประจำวัน'!$B290,กวนไส้!Q:Q)+SUMIF(ผลิต1!$C:$C,'รับ-จ่าย ประจำวัน'!$B290,ผลิต1!Q:Q)+SUMIF(ผลิต2!$C:$C,'รับ-จ่าย ประจำวัน'!$B290,ผลิต2!Q:Q)+SUMIF(เส้นแต่งหน้าขนมเค้ก!$C:$C,'รับ-จ่าย ประจำวัน'!$B290,เส้นแต่งหน้าขนมเค้ก!Q:Q)+SUMIF(แพ็ค!$C:$C,'รับ-จ่าย ประจำวัน'!$B290,แพ็ค!Q:Q)+SUMIF(ธุรการ!$C:$C,'รับ-จ่าย ประจำวัน'!$B290,ธุรการ!Q:Q)+SUMIF(เส้นแต่งหน้าขนมปัง!$C:$C,'รับ-จ่าย ประจำวัน'!$B290,เส้นแต่งหน้าขนมปัง!Q:Q)+SUMIF('วางแผนBC,CJ'!$C:$C,'รับ-จ่าย ประจำวัน'!$B290,'วางแผนBC,CJ'!Q:Q)+SUMIF(RD!$C:$C,'รับ-จ่าย ประจำวัน'!$B290,RD!Q:Q)+SUMIF('FG,ออนไล,คัดแยก'!$C:$C,'รับ-จ่าย ประจำวัน'!$B290,'FG,ออนไล,คัดแยก'!Q:Q)</f>
        <v>0</v>
      </c>
      <c r="AY290" s="16">
        <f>SUMIF(เตรียมส่วนผสม!$C:$C,'รับ-จ่าย ประจำวัน'!$B290,เตรียมส่วนผสม!R:R)+SUMIF(กวนไส้!$C:$C,'รับ-จ่าย ประจำวัน'!$B290,กวนไส้!R:R)+SUMIF(ผลิต1!$C:$C,'รับ-จ่าย ประจำวัน'!$B290,ผลิต1!R:R)+SUMIF(ผลิต2!$C:$C,'รับ-จ่าย ประจำวัน'!$B290,ผลิต2!R:R)+SUMIF(เส้นแต่งหน้าขนมเค้ก!$C:$C,'รับ-จ่าย ประจำวัน'!$B290,เส้นแต่งหน้าขนมเค้ก!R:R)+SUMIF(แพ็ค!$C:$C,'รับ-จ่าย ประจำวัน'!$B290,แพ็ค!R:R)+SUMIF(ธุรการ!$C:$C,'รับ-จ่าย ประจำวัน'!$B290,ธุรการ!R:R)+SUMIF(เส้นแต่งหน้าขนมปัง!$C:$C,'รับ-จ่าย ประจำวัน'!$B290,เส้นแต่งหน้าขนมปัง!R:R)+SUMIF('วางแผนBC,CJ'!$C:$C,'รับ-จ่าย ประจำวัน'!$B290,'วางแผนBC,CJ'!R:R)+SUMIF(RD!$C:$C,'รับ-จ่าย ประจำวัน'!$B290,RD!R:R)+SUMIF('FG,ออนไล,คัดแยก'!$C:$C,'รับ-จ่าย ประจำวัน'!$B290,'FG,ออนไล,คัดแยก'!R:R)</f>
        <v>0</v>
      </c>
      <c r="AZ290" s="16">
        <f>SUMIF(เตรียมส่วนผสม!$C:$C,'รับ-จ่าย ประจำวัน'!$B290,เตรียมส่วนผสม!S:S)+SUMIF(กวนไส้!$C:$C,'รับ-จ่าย ประจำวัน'!$B290,กวนไส้!S:S)+SUMIF(ผลิต1!$C:$C,'รับ-จ่าย ประจำวัน'!$B290,ผลิต1!S:S)+SUMIF(ผลิต2!$C:$C,'รับ-จ่าย ประจำวัน'!$B290,ผลิต2!S:S)+SUMIF(เส้นแต่งหน้าขนมเค้ก!$C:$C,'รับ-จ่าย ประจำวัน'!$B290,เส้นแต่งหน้าขนมเค้ก!S:S)+SUMIF(แพ็ค!$C:$C,'รับ-จ่าย ประจำวัน'!$B290,แพ็ค!S:S)+SUMIF(ธุรการ!$C:$C,'รับ-จ่าย ประจำวัน'!$B290,ธุรการ!S:S)+SUMIF(เส้นแต่งหน้าขนมปัง!$C:$C,'รับ-จ่าย ประจำวัน'!$B290,เส้นแต่งหน้าขนมปัง!S:S)+SUMIF('วางแผนBC,CJ'!$C:$C,'รับ-จ่าย ประจำวัน'!$B290,'วางแผนBC,CJ'!S:S)+SUMIF(RD!$C:$C,'รับ-จ่าย ประจำวัน'!$B290,RD!S:S)+SUMIF('FG,ออนไล,คัดแยก'!$C:$C,'รับ-จ่าย ประจำวัน'!$B290,'FG,ออนไล,คัดแยก'!S:S)</f>
        <v>0</v>
      </c>
      <c r="BA290" s="16">
        <f>SUMIF(เตรียมส่วนผสม!$C:$C,'รับ-จ่าย ประจำวัน'!$B290,เตรียมส่วนผสม!T:T)+SUMIF(กวนไส้!$C:$C,'รับ-จ่าย ประจำวัน'!$B290,กวนไส้!T:T)+SUMIF(ผลิต1!$C:$C,'รับ-จ่าย ประจำวัน'!$B290,ผลิต1!T:T)+SUMIF(ผลิต2!$C:$C,'รับ-จ่าย ประจำวัน'!$B290,ผลิต2!T:T)+SUMIF(เส้นแต่งหน้าขนมเค้ก!$C:$C,'รับ-จ่าย ประจำวัน'!$B290,เส้นแต่งหน้าขนมเค้ก!T:T)+SUMIF(แพ็ค!$C:$C,'รับ-จ่าย ประจำวัน'!$B290,แพ็ค!T:T)+SUMIF(ธุรการ!$C:$C,'รับ-จ่าย ประจำวัน'!$B290,ธุรการ!T:T)+SUMIF(เส้นแต่งหน้าขนมปัง!$C:$C,'รับ-จ่าย ประจำวัน'!$B290,เส้นแต่งหน้าขนมปัง!T:T)+SUMIF('วางแผนBC,CJ'!$C:$C,'รับ-จ่าย ประจำวัน'!$B290,'วางแผนBC,CJ'!T:T)+SUMIF(RD!$C:$C,'รับ-จ่าย ประจำวัน'!$B290,RD!T:T)+SUMIF('FG,ออนไล,คัดแยก'!$C:$C,'รับ-จ่าย ประจำวัน'!$B290,'FG,ออนไล,คัดแยก'!T:T)</f>
        <v>0</v>
      </c>
      <c r="BB290" s="16">
        <f>SUMIF(เตรียมส่วนผสม!$C:$C,'รับ-จ่าย ประจำวัน'!$B290,เตรียมส่วนผสม!U:U)+SUMIF(กวนไส้!$C:$C,'รับ-จ่าย ประจำวัน'!$B290,กวนไส้!U:U)+SUMIF(ผลิต1!$C:$C,'รับ-จ่าย ประจำวัน'!$B290,ผลิต1!U:U)+SUMIF(ผลิต2!$C:$C,'รับ-จ่าย ประจำวัน'!$B290,ผลิต2!U:U)+SUMIF(เส้นแต่งหน้าขนมเค้ก!$C:$C,'รับ-จ่าย ประจำวัน'!$B290,เส้นแต่งหน้าขนมเค้ก!U:U)+SUMIF(แพ็ค!$C:$C,'รับ-จ่าย ประจำวัน'!$B290,แพ็ค!U:U)+SUMIF(ธุรการ!$C:$C,'รับ-จ่าย ประจำวัน'!$B290,ธุรการ!U:U)+SUMIF(เส้นแต่งหน้าขนมปัง!$C:$C,'รับ-จ่าย ประจำวัน'!$B290,เส้นแต่งหน้าขนมปัง!U:U)+SUMIF('วางแผนBC,CJ'!$C:$C,'รับ-จ่าย ประจำวัน'!$B290,'วางแผนBC,CJ'!U:U)+SUMIF(RD!$C:$C,'รับ-จ่าย ประจำวัน'!$B290,RD!U:U)+SUMIF('FG,ออนไล,คัดแยก'!$C:$C,'รับ-จ่าย ประจำวัน'!$B290,'FG,ออนไล,คัดแยก'!U:U)</f>
        <v>0</v>
      </c>
      <c r="BC290" s="16">
        <f>SUMIF(เตรียมส่วนผสม!$C:$C,'รับ-จ่าย ประจำวัน'!$B290,เตรียมส่วนผสม!V:V)+SUMIF(กวนไส้!$C:$C,'รับ-จ่าย ประจำวัน'!$B290,กวนไส้!V:V)+SUMIF(ผลิต1!$C:$C,'รับ-จ่าย ประจำวัน'!$B290,ผลิต1!V:V)+SUMIF(ผลิต2!$C:$C,'รับ-จ่าย ประจำวัน'!$B290,ผลิต2!V:V)+SUMIF(เส้นแต่งหน้าขนมเค้ก!$C:$C,'รับ-จ่าย ประจำวัน'!$B290,เส้นแต่งหน้าขนมเค้ก!V:V)+SUMIF(แพ็ค!$C:$C,'รับ-จ่าย ประจำวัน'!$B290,แพ็ค!V:V)+SUMIF(ธุรการ!$C:$C,'รับ-จ่าย ประจำวัน'!$B290,ธุรการ!V:V)+SUMIF(เส้นแต่งหน้าขนมปัง!$C:$C,'รับ-จ่าย ประจำวัน'!$B290,เส้นแต่งหน้าขนมปัง!V:V)+SUMIF('วางแผนBC,CJ'!$C:$C,'รับ-จ่าย ประจำวัน'!$B290,'วางแผนBC,CJ'!V:V)+SUMIF(RD!$C:$C,'รับ-จ่าย ประจำวัน'!$B290,RD!V:V)+SUMIF('FG,ออนไล,คัดแยก'!$C:$C,'รับ-จ่าย ประจำวัน'!$B290,'FG,ออนไล,คัดแยก'!V:V)</f>
        <v>0</v>
      </c>
      <c r="BD290" s="16">
        <f>SUMIF(เตรียมส่วนผสม!$C:$C,'รับ-จ่าย ประจำวัน'!$B290,เตรียมส่วนผสม!W:W)+SUMIF(กวนไส้!$C:$C,'รับ-จ่าย ประจำวัน'!$B290,กวนไส้!W:W)+SUMIF(ผลิต1!$C:$C,'รับ-จ่าย ประจำวัน'!$B290,ผลิต1!W:W)+SUMIF(ผลิต2!$C:$C,'รับ-จ่าย ประจำวัน'!$B290,ผลิต2!W:W)+SUMIF(เส้นแต่งหน้าขนมเค้ก!$C:$C,'รับ-จ่าย ประจำวัน'!$B290,เส้นแต่งหน้าขนมเค้ก!W:W)+SUMIF(แพ็ค!$C:$C,'รับ-จ่าย ประจำวัน'!$B290,แพ็ค!W:W)+SUMIF(ธุรการ!$C:$C,'รับ-จ่าย ประจำวัน'!$B290,ธุรการ!W:W)+SUMIF(เส้นแต่งหน้าขนมปัง!$C:$C,'รับ-จ่าย ประจำวัน'!$B290,เส้นแต่งหน้าขนมปัง!W:W)+SUMIF('วางแผนBC,CJ'!$C:$C,'รับ-จ่าย ประจำวัน'!$B290,'วางแผนBC,CJ'!W:W)+SUMIF(RD!$C:$C,'รับ-จ่าย ประจำวัน'!$B290,RD!W:W)+SUMIF('FG,ออนไล,คัดแยก'!$C:$C,'รับ-จ่าย ประจำวัน'!$B290,'FG,ออนไล,คัดแยก'!W:W)</f>
        <v>0</v>
      </c>
      <c r="BE290" s="16">
        <f>SUMIF(เตรียมส่วนผสม!$C:$C,'รับ-จ่าย ประจำวัน'!$B290,เตรียมส่วนผสม!X:X)+SUMIF(กวนไส้!$C:$C,'รับ-จ่าย ประจำวัน'!$B290,กวนไส้!X:X)+SUMIF(ผลิต1!$C:$C,'รับ-จ่าย ประจำวัน'!$B290,ผลิต1!X:X)+SUMIF(ผลิต2!$C:$C,'รับ-จ่าย ประจำวัน'!$B290,ผลิต2!X:X)+SUMIF(เส้นแต่งหน้าขนมเค้ก!$C:$C,'รับ-จ่าย ประจำวัน'!$B290,เส้นแต่งหน้าขนมเค้ก!X:X)+SUMIF(แพ็ค!$C:$C,'รับ-จ่าย ประจำวัน'!$B290,แพ็ค!X:X)+SUMIF(ธุรการ!$C:$C,'รับ-จ่าย ประจำวัน'!$B290,ธุรการ!X:X)+SUMIF(เส้นแต่งหน้าขนมปัง!$C:$C,'รับ-จ่าย ประจำวัน'!$B290,เส้นแต่งหน้าขนมปัง!X:X)+SUMIF('วางแผนBC,CJ'!$C:$C,'รับ-จ่าย ประจำวัน'!$B290,'วางแผนBC,CJ'!X:X)+SUMIF(RD!$C:$C,'รับ-จ่าย ประจำวัน'!$B290,RD!X:X)+SUMIF('FG,ออนไล,คัดแยก'!$C:$C,'รับ-จ่าย ประจำวัน'!$B290,'FG,ออนไล,คัดแยก'!X:X)</f>
        <v>0</v>
      </c>
      <c r="BF290" s="16">
        <f>SUMIF(เตรียมส่วนผสม!$C:$C,'รับ-จ่าย ประจำวัน'!$B290,เตรียมส่วนผสม!Y:Y)+SUMIF(กวนไส้!$C:$C,'รับ-จ่าย ประจำวัน'!$B290,กวนไส้!Y:Y)+SUMIF(ผลิต1!$C:$C,'รับ-จ่าย ประจำวัน'!$B290,ผลิต1!Y:Y)+SUMIF(ผลิต2!$C:$C,'รับ-จ่าย ประจำวัน'!$B290,ผลิต2!Y:Y)+SUMIF(เส้นแต่งหน้าขนมเค้ก!$C:$C,'รับ-จ่าย ประจำวัน'!$B290,เส้นแต่งหน้าขนมเค้ก!Y:Y)+SUMIF(แพ็ค!$C:$C,'รับ-จ่าย ประจำวัน'!$B290,แพ็ค!Y:Y)+SUMIF(ธุรการ!$C:$C,'รับ-จ่าย ประจำวัน'!$B290,ธุรการ!Y:Y)+SUMIF(เส้นแต่งหน้าขนมปัง!$C:$C,'รับ-จ่าย ประจำวัน'!$B290,เส้นแต่งหน้าขนมปัง!Y:Y)+SUMIF('วางแผนBC,CJ'!$C:$C,'รับ-จ่าย ประจำวัน'!$B290,'วางแผนBC,CJ'!Y:Y)+SUMIF(RD!$C:$C,'รับ-จ่าย ประจำวัน'!$B290,RD!Y:Y)+SUMIF('FG,ออนไล,คัดแยก'!$C:$C,'รับ-จ่าย ประจำวัน'!$B290,'FG,ออนไล,คัดแยก'!Y:Y)</f>
        <v>0</v>
      </c>
      <c r="BG290" s="16">
        <f>SUMIF(เตรียมส่วนผสม!$C:$C,'รับ-จ่าย ประจำวัน'!$B290,เตรียมส่วนผสม!Z:Z)+SUMIF(กวนไส้!$C:$C,'รับ-จ่าย ประจำวัน'!$B290,กวนไส้!Z:Z)+SUMIF(ผลิต1!$C:$C,'รับ-จ่าย ประจำวัน'!$B290,ผลิต1!Z:Z)+SUMIF(ผลิต2!$C:$C,'รับ-จ่าย ประจำวัน'!$B290,ผลิต2!Z:Z)+SUMIF(เส้นแต่งหน้าขนมเค้ก!$C:$C,'รับ-จ่าย ประจำวัน'!$B290,เส้นแต่งหน้าขนมเค้ก!Z:Z)+SUMIF(แพ็ค!$C:$C,'รับ-จ่าย ประจำวัน'!$B290,แพ็ค!Z:Z)+SUMIF(ธุรการ!$C:$C,'รับ-จ่าย ประจำวัน'!$B290,ธุรการ!Z:Z)+SUMIF(เส้นแต่งหน้าขนมปัง!$C:$C,'รับ-จ่าย ประจำวัน'!$B290,เส้นแต่งหน้าขนมปัง!Z:Z)+SUMIF('วางแผนBC,CJ'!$C:$C,'รับ-จ่าย ประจำวัน'!$B290,'วางแผนBC,CJ'!Z:Z)+SUMIF(RD!$C:$C,'รับ-จ่าย ประจำวัน'!$B290,RD!Z:Z)+SUMIF('FG,ออนไล,คัดแยก'!$C:$C,'รับ-จ่าย ประจำวัน'!$B290,'FG,ออนไล,คัดแยก'!Z:Z)</f>
        <v>0</v>
      </c>
      <c r="BH290" s="16">
        <f>SUMIF(เตรียมส่วนผสม!$C:$C,'รับ-จ่าย ประจำวัน'!$B290,เตรียมส่วนผสม!AA:AA)+SUMIF(กวนไส้!$C:$C,'รับ-จ่าย ประจำวัน'!$B290,กวนไส้!AA:AA)+SUMIF(ผลิต1!$C:$C,'รับ-จ่าย ประจำวัน'!$B290,ผลิต1!AA:AA)+SUMIF(ผลิต2!$C:$C,'รับ-จ่าย ประจำวัน'!$B290,ผลิต2!AA:AA)+SUMIF(เส้นแต่งหน้าขนมเค้ก!$C:$C,'รับ-จ่าย ประจำวัน'!$B290,เส้นแต่งหน้าขนมเค้ก!AA:AA)+SUMIF(แพ็ค!$C:$C,'รับ-จ่าย ประจำวัน'!$B290,แพ็ค!AA:AA)+SUMIF(ธุรการ!$C:$C,'รับ-จ่าย ประจำวัน'!$B290,ธุรการ!AA:AA)+SUMIF(เส้นแต่งหน้าขนมปัง!$C:$C,'รับ-จ่าย ประจำวัน'!$B290,เส้นแต่งหน้าขนมปัง!AA:AA)+SUMIF('วางแผนBC,CJ'!$C:$C,'รับ-จ่าย ประจำวัน'!$B290,'วางแผนBC,CJ'!AA:AA)+SUMIF(RD!$C:$C,'รับ-จ่าย ประจำวัน'!$B290,RD!AA:AA)+SUMIF('FG,ออนไล,คัดแยก'!$C:$C,'รับ-จ่าย ประจำวัน'!$B290,'FG,ออนไล,คัดแยก'!AA:AA)</f>
        <v>0</v>
      </c>
      <c r="BI290" s="16">
        <f>SUMIF(เตรียมส่วนผสม!$C:$C,'รับ-จ่าย ประจำวัน'!$B290,เตรียมส่วนผสม!AB:AB)+SUMIF(กวนไส้!$C:$C,'รับ-จ่าย ประจำวัน'!$B290,กวนไส้!AB:AB)+SUMIF(ผลิต1!$C:$C,'รับ-จ่าย ประจำวัน'!$B290,ผลิต1!AB:AB)+SUMIF(ผลิต2!$C:$C,'รับ-จ่าย ประจำวัน'!$B290,ผลิต2!AB:AB)+SUMIF(เส้นแต่งหน้าขนมเค้ก!$C:$C,'รับ-จ่าย ประจำวัน'!$B290,เส้นแต่งหน้าขนมเค้ก!AB:AB)+SUMIF(แพ็ค!$C:$C,'รับ-จ่าย ประจำวัน'!$B290,แพ็ค!AB:AB)+SUMIF(ธุรการ!$C:$C,'รับ-จ่าย ประจำวัน'!$B290,ธุรการ!AB:AB)+SUMIF(เส้นแต่งหน้าขนมปัง!$C:$C,'รับ-จ่าย ประจำวัน'!$B290,เส้นแต่งหน้าขนมปัง!AB:AB)+SUMIF('วางแผนBC,CJ'!$C:$C,'รับ-จ่าย ประจำวัน'!$B290,'วางแผนBC,CJ'!AB:AB)+SUMIF(RD!$C:$C,'รับ-จ่าย ประจำวัน'!$B290,RD!AB:AB)+SUMIF('FG,ออนไล,คัดแยก'!$C:$C,'รับ-จ่าย ประจำวัน'!$B290,'FG,ออนไล,คัดแยก'!AB:AB)</f>
        <v>0</v>
      </c>
      <c r="BJ290" s="16">
        <f>SUMIF(เตรียมส่วนผสม!$C:$C,'รับ-จ่าย ประจำวัน'!$B290,เตรียมส่วนผสม!AC:AC)+SUMIF(กวนไส้!$C:$C,'รับ-จ่าย ประจำวัน'!$B290,กวนไส้!AC:AC)+SUMIF(ผลิต1!$C:$C,'รับ-จ่าย ประจำวัน'!$B290,ผลิต1!AC:AC)+SUMIF(ผลิต2!$C:$C,'รับ-จ่าย ประจำวัน'!$B290,ผลิต2!AC:AC)+SUMIF(เส้นแต่งหน้าขนมเค้ก!$C:$C,'รับ-จ่าย ประจำวัน'!$B290,เส้นแต่งหน้าขนมเค้ก!AC:AC)+SUMIF(แพ็ค!$C:$C,'รับ-จ่าย ประจำวัน'!$B290,แพ็ค!AC:AC)+SUMIF(ธุรการ!$C:$C,'รับ-จ่าย ประจำวัน'!$B290,ธุรการ!AC:AC)+SUMIF(เส้นแต่งหน้าขนมปัง!$C:$C,'รับ-จ่าย ประจำวัน'!$B290,เส้นแต่งหน้าขนมปัง!AC:AC)+SUMIF('วางแผนBC,CJ'!$C:$C,'รับ-จ่าย ประจำวัน'!$B290,'วางแผนBC,CJ'!AC:AC)+SUMIF(RD!$C:$C,'รับ-จ่าย ประจำวัน'!$B290,RD!AC:AC)+SUMIF('FG,ออนไล,คัดแยก'!$C:$C,'รับ-จ่าย ประจำวัน'!$B290,'FG,ออนไล,คัดแยก'!AC:AC)</f>
        <v>0</v>
      </c>
      <c r="BK290" s="16">
        <f>SUMIF(เตรียมส่วนผสม!$C:$C,'รับ-จ่าย ประจำวัน'!$B290,เตรียมส่วนผสม!AD:AD)+SUMIF(กวนไส้!$C:$C,'รับ-จ่าย ประจำวัน'!$B290,กวนไส้!AD:AD)+SUMIF(ผลิต1!$C:$C,'รับ-จ่าย ประจำวัน'!$B290,ผลิต1!AD:AD)+SUMIF(ผลิต2!$C:$C,'รับ-จ่าย ประจำวัน'!$B290,ผลิต2!AD:AD)+SUMIF(เส้นแต่งหน้าขนมเค้ก!$C:$C,'รับ-จ่าย ประจำวัน'!$B290,เส้นแต่งหน้าขนมเค้ก!AD:AD)+SUMIF(แพ็ค!$C:$C,'รับ-จ่าย ประจำวัน'!$B290,แพ็ค!AD:AD)+SUMIF(ธุรการ!$C:$C,'รับ-จ่าย ประจำวัน'!$B290,ธุรการ!AD:AD)+SUMIF(เส้นแต่งหน้าขนมปัง!$C:$C,'รับ-จ่าย ประจำวัน'!$B290,เส้นแต่งหน้าขนมปัง!AD:AD)+SUMIF('วางแผนBC,CJ'!$C:$C,'รับ-จ่าย ประจำวัน'!$B290,'วางแผนBC,CJ'!AD:AD)+SUMIF(RD!$C:$C,'รับ-จ่าย ประจำวัน'!$B290,RD!AD:AD)+SUMIF('FG,ออนไล,คัดแยก'!$C:$C,'รับ-จ่าย ประจำวัน'!$B290,'FG,ออนไล,คัดแยก'!AD:AD)</f>
        <v>0</v>
      </c>
      <c r="BL290" s="16">
        <f>SUMIF(เตรียมส่วนผสม!$C:$C,'รับ-จ่าย ประจำวัน'!$B290,เตรียมส่วนผสม!AE:AE)+SUMIF(กวนไส้!$C:$C,'รับ-จ่าย ประจำวัน'!$B290,กวนไส้!AE:AE)+SUMIF(ผลิต1!$C:$C,'รับ-จ่าย ประจำวัน'!$B290,ผลิต1!AE:AE)+SUMIF(ผลิต2!$C:$C,'รับ-จ่าย ประจำวัน'!$B290,ผลิต2!AE:AE)+SUMIF(เส้นแต่งหน้าขนมเค้ก!$C:$C,'รับ-จ่าย ประจำวัน'!$B290,เส้นแต่งหน้าขนมเค้ก!AE:AE)+SUMIF(แพ็ค!$C:$C,'รับ-จ่าย ประจำวัน'!$B290,แพ็ค!AE:AE)+SUMIF(ธุรการ!$C:$C,'รับ-จ่าย ประจำวัน'!$B290,ธุรการ!AE:AE)+SUMIF(เส้นแต่งหน้าขนมปัง!$C:$C,'รับ-จ่าย ประจำวัน'!$B290,เส้นแต่งหน้าขนมปัง!AE:AE)+SUMIF('วางแผนBC,CJ'!$C:$C,'รับ-จ่าย ประจำวัน'!$B290,'วางแผนBC,CJ'!AE:AE)+SUMIF(RD!$C:$C,'รับ-จ่าย ประจำวัน'!$B290,RD!AE:AE)+SUMIF('FG,ออนไล,คัดแยก'!$C:$C,'รับ-จ่าย ประจำวัน'!$B290,'FG,ออนไล,คัดแยก'!AE:AE)</f>
        <v>0</v>
      </c>
      <c r="BM290" s="16">
        <f>SUMIF(เตรียมส่วนผสม!$C:$C,'รับ-จ่าย ประจำวัน'!$B290,เตรียมส่วนผสม!AF:AF)+SUMIF(กวนไส้!$C:$C,'รับ-จ่าย ประจำวัน'!$B290,กวนไส้!AF:AF)+SUMIF(ผลิต1!$C:$C,'รับ-จ่าย ประจำวัน'!$B290,ผลิต1!AF:AF)+SUMIF(ผลิต2!$C:$C,'รับ-จ่าย ประจำวัน'!$B290,ผลิต2!AF:AF)+SUMIF(เส้นแต่งหน้าขนมเค้ก!$C:$C,'รับ-จ่าย ประจำวัน'!$B290,เส้นแต่งหน้าขนมเค้ก!AF:AF)+SUMIF(แพ็ค!$C:$C,'รับ-จ่าย ประจำวัน'!$B290,แพ็ค!AF:AF)+SUMIF(ธุรการ!$C:$C,'รับ-จ่าย ประจำวัน'!$B290,ธุรการ!AF:AF)+SUMIF(เส้นแต่งหน้าขนมปัง!$C:$C,'รับ-จ่าย ประจำวัน'!$B290,เส้นแต่งหน้าขนมปัง!AF:AF)+SUMIF('วางแผนBC,CJ'!$C:$C,'รับ-จ่าย ประจำวัน'!$B290,'วางแผนBC,CJ'!AF:AF)+SUMIF(RD!$C:$C,'รับ-จ่าย ประจำวัน'!$B290,RD!AF:AF)+SUMIF('FG,ออนไล,คัดแยก'!$C:$C,'รับ-จ่าย ประจำวัน'!$B290,'FG,ออนไล,คัดแยก'!AF:AF)</f>
        <v>0</v>
      </c>
      <c r="BN290" s="16">
        <f>SUMIF(เตรียมส่วนผสม!$C:$C,'รับ-จ่าย ประจำวัน'!$B290,เตรียมส่วนผสม!AG:AG)+SUMIF(กวนไส้!$C:$C,'รับ-จ่าย ประจำวัน'!$B290,กวนไส้!AG:AG)+SUMIF(ผลิต1!$C:$C,'รับ-จ่าย ประจำวัน'!$B290,ผลิต1!AG:AG)+SUMIF(ผลิต2!$C:$C,'รับ-จ่าย ประจำวัน'!$B290,ผลิต2!AG:AG)+SUMIF(เส้นแต่งหน้าขนมเค้ก!$C:$C,'รับ-จ่าย ประจำวัน'!$B290,เส้นแต่งหน้าขนมเค้ก!AG:AG)+SUMIF(แพ็ค!$C:$C,'รับ-จ่าย ประจำวัน'!$B290,แพ็ค!AG:AG)+SUMIF(ธุรการ!$C:$C,'รับ-จ่าย ประจำวัน'!$B290,ธุรการ!AG:AG)+SUMIF(เส้นแต่งหน้าขนมปัง!$C:$C,'รับ-จ่าย ประจำวัน'!$B290,เส้นแต่งหน้าขนมปัง!AG:AG)+SUMIF('วางแผนBC,CJ'!$C:$C,'รับ-จ่าย ประจำวัน'!$B290,'วางแผนBC,CJ'!AG:AG)+SUMIF(RD!$C:$C,'รับ-จ่าย ประจำวัน'!$B290,RD!AG:AG)+SUMIF('FG,ออนไล,คัดแยก'!$C:$C,'รับ-จ่าย ประจำวัน'!$B290,'FG,ออนไล,คัดแยก'!AG:AG)</f>
        <v>0</v>
      </c>
      <c r="BO290" s="16">
        <f>SUMIF(เตรียมส่วนผสม!$C:$C,'รับ-จ่าย ประจำวัน'!$B290,เตรียมส่วนผสม!AH:AH)+SUMIF(กวนไส้!$C:$C,'รับ-จ่าย ประจำวัน'!$B290,กวนไส้!AH:AH)+SUMIF(ผลิต1!$C:$C,'รับ-จ่าย ประจำวัน'!$B290,ผลิต1!AH:AH)+SUMIF(ผลิต2!$C:$C,'รับ-จ่าย ประจำวัน'!$B290,ผลิต2!AH:AH)+SUMIF(เส้นแต่งหน้าขนมเค้ก!$C:$C,'รับ-จ่าย ประจำวัน'!$B290,เส้นแต่งหน้าขนมเค้ก!AH:AH)+SUMIF(แพ็ค!$C:$C,'รับ-จ่าย ประจำวัน'!$B290,แพ็ค!AH:AH)+SUMIF(ธุรการ!$C:$C,'รับ-จ่าย ประจำวัน'!$B290,ธุรการ!AH:AH)+SUMIF(เส้นแต่งหน้าขนมปัง!$C:$C,'รับ-จ่าย ประจำวัน'!$B290,เส้นแต่งหน้าขนมปัง!AH:AH)+SUMIF('วางแผนBC,CJ'!$C:$C,'รับ-จ่าย ประจำวัน'!$B290,'วางแผนBC,CJ'!AH:AH)+SUMIF(RD!$C:$C,'รับ-จ่าย ประจำวัน'!$B290,RD!AH:AH)+SUMIF('FG,ออนไล,คัดแยก'!$C:$C,'รับ-จ่าย ประจำวัน'!$B290,'FG,ออนไล,คัดแยก'!AH:AH)</f>
        <v>0</v>
      </c>
      <c r="BP290" s="16">
        <f>SUMIF(เตรียมส่วนผสม!$C:$C,'รับ-จ่าย ประจำวัน'!$B290,เตรียมส่วนผสม!AI:AI)+SUMIF(กวนไส้!$C:$C,'รับ-จ่าย ประจำวัน'!$B290,กวนไส้!AI:AI)+SUMIF(ผลิต1!$C:$C,'รับ-จ่าย ประจำวัน'!$B290,ผลิต1!AI:AI)+SUMIF(ผลิต2!$C:$C,'รับ-จ่าย ประจำวัน'!$B290,ผลิต2!AI:AI)+SUMIF(เส้นแต่งหน้าขนมเค้ก!$C:$C,'รับ-จ่าย ประจำวัน'!$B290,เส้นแต่งหน้าขนมเค้ก!AI:AI)+SUMIF(แพ็ค!$C:$C,'รับ-จ่าย ประจำวัน'!$B290,แพ็ค!AI:AI)+SUMIF(ธุรการ!$C:$C,'รับ-จ่าย ประจำวัน'!$B290,ธุรการ!AI:AI)+SUMIF(เส้นแต่งหน้าขนมปัง!$C:$C,'รับ-จ่าย ประจำวัน'!$B290,เส้นแต่งหน้าขนมปัง!AI:AI)+SUMIF('วางแผนBC,CJ'!$C:$C,'รับ-จ่าย ประจำวัน'!$B290,'วางแผนBC,CJ'!AI:AI)+SUMIF(RD!$C:$C,'รับ-จ่าย ประจำวัน'!$B290,RD!AI:AI)+SUMIF('FG,ออนไล,คัดแยก'!$C:$C,'รับ-จ่าย ประจำวัน'!$B290,'FG,ออนไล,คัดแยก'!AI:AI)</f>
        <v>0</v>
      </c>
      <c r="BQ290" s="16">
        <f>SUMIF(เตรียมส่วนผสม!$C:$C,'รับ-จ่าย ประจำวัน'!$B290,เตรียมส่วนผสม!AJ:AJ)+SUMIF(กวนไส้!$C:$C,'รับ-จ่าย ประจำวัน'!$B290,กวนไส้!AJ:AJ)+SUMIF(ผลิต1!$C:$C,'รับ-จ่าย ประจำวัน'!$B290,ผลิต1!AJ:AJ)+SUMIF(ผลิต2!$C:$C,'รับ-จ่าย ประจำวัน'!$B290,ผลิต2!AJ:AJ)+SUMIF(เส้นแต่งหน้าขนมเค้ก!$C:$C,'รับ-จ่าย ประจำวัน'!$B290,เส้นแต่งหน้าขนมเค้ก!AJ:AJ)+SUMIF(แพ็ค!$C:$C,'รับ-จ่าย ประจำวัน'!$B290,แพ็ค!AJ:AJ)+SUMIF(ธุรการ!$C:$C,'รับ-จ่าย ประจำวัน'!$B290,ธุรการ!AJ:AJ)+SUMIF(เส้นแต่งหน้าขนมปัง!$C:$C,'รับ-จ่าย ประจำวัน'!$B290,เส้นแต่งหน้าขนมปัง!AJ:AJ)+SUMIF('วางแผนBC,CJ'!$C:$C,'รับ-จ่าย ประจำวัน'!$B290,'วางแผนBC,CJ'!AJ:AJ)+SUMIF(RD!$C:$C,'รับ-จ่าย ประจำวัน'!$B290,RD!AJ:AJ)+SUMIF('FG,ออนไล,คัดแยก'!$C:$C,'รับ-จ่าย ประจำวัน'!$B290,'FG,ออนไล,คัดแยก'!AJ:AJ)</f>
        <v>0</v>
      </c>
      <c r="BR290" s="16">
        <f>SUMIF(เตรียมส่วนผสม!$C:$C,'รับ-จ่าย ประจำวัน'!$B290,เตรียมส่วนผสม!AK:AK)+SUMIF(กวนไส้!$C:$C,'รับ-จ่าย ประจำวัน'!$B290,กวนไส้!AK:AK)+SUMIF(ผลิต1!$C:$C,'รับ-จ่าย ประจำวัน'!$B290,ผลิต1!AK:AK)+SUMIF(ผลิต2!$C:$C,'รับ-จ่าย ประจำวัน'!$B290,ผลิต2!AK:AK)+SUMIF(เส้นแต่งหน้าขนมเค้ก!$C:$C,'รับ-จ่าย ประจำวัน'!$B290,เส้นแต่งหน้าขนมเค้ก!AK:AK)+SUMIF(แพ็ค!$C:$C,'รับ-จ่าย ประจำวัน'!$B290,แพ็ค!AK:AK)+SUMIF(ธุรการ!$C:$C,'รับ-จ่าย ประจำวัน'!$B290,ธุรการ!AK:AK)+SUMIF(เส้นแต่งหน้าขนมปัง!$C:$C,'รับ-จ่าย ประจำวัน'!$B290,เส้นแต่งหน้าขนมปัง!AK:AK)+SUMIF('วางแผนBC,CJ'!$C:$C,'รับ-จ่าย ประจำวัน'!$B290,'วางแผนBC,CJ'!AK:AK)+SUMIF(RD!$C:$C,'รับ-จ่าย ประจำวัน'!$B290,RD!AK:AK)+SUMIF('FG,ออนไล,คัดแยก'!$C:$C,'รับ-จ่าย ประจำวัน'!$B290,'FG,ออนไล,คัดแยก'!AK:AK)</f>
        <v>0</v>
      </c>
      <c r="BS290" s="16">
        <f>SUMIF(เตรียมส่วนผสม!$C:$C,'รับ-จ่าย ประจำวัน'!$B290,เตรียมส่วนผสม!AL:AL)+SUMIF(กวนไส้!$C:$C,'รับ-จ่าย ประจำวัน'!$B290,กวนไส้!AL:AL)+SUMIF(ผลิต1!$C:$C,'รับ-จ่าย ประจำวัน'!$B290,ผลิต1!AL:AL)+SUMIF(ผลิต2!$C:$C,'รับ-จ่าย ประจำวัน'!$B290,ผลิต2!AL:AL)+SUMIF(เส้นแต่งหน้าขนมเค้ก!$C:$C,'รับ-จ่าย ประจำวัน'!$B290,เส้นแต่งหน้าขนมเค้ก!AL:AL)+SUMIF(แพ็ค!$C:$C,'รับ-จ่าย ประจำวัน'!$B290,แพ็ค!AL:AL)+SUMIF(ธุรการ!$C:$C,'รับ-จ่าย ประจำวัน'!$B290,ธุรการ!AL:AL)+SUMIF(เส้นแต่งหน้าขนมปัง!$C:$C,'รับ-จ่าย ประจำวัน'!$B290,เส้นแต่งหน้าขนมปัง!AL:AL)+SUMIF('วางแผนBC,CJ'!$C:$C,'รับ-จ่าย ประจำวัน'!$B290,'วางแผนBC,CJ'!AL:AL)+SUMIF(RD!$C:$C,'รับ-จ่าย ประจำวัน'!$B290,RD!AL:AL)+SUMIF('FG,ออนไล,คัดแยก'!$C:$C,'รับ-จ่าย ประจำวัน'!$B290,'FG,ออนไล,คัดแยก'!AL:AL)</f>
        <v>0</v>
      </c>
      <c r="BT290" s="18">
        <f t="shared" si="60"/>
        <v>0</v>
      </c>
      <c r="BU290" s="116"/>
      <c r="BV290" s="146">
        <f t="shared" si="61"/>
        <v>1400</v>
      </c>
      <c r="BW290" s="183">
        <v>30</v>
      </c>
      <c r="BX290" s="172">
        <f t="shared" si="65"/>
        <v>0</v>
      </c>
      <c r="BY290" s="188" t="e">
        <f t="shared" si="63"/>
        <v>#DIV/0!</v>
      </c>
      <c r="BZ290" s="180" t="e">
        <f t="shared" ca="1" si="62"/>
        <v>#DIV/0!</v>
      </c>
      <c r="CA290" s="93"/>
      <c r="CB290" s="93"/>
      <c r="CC290" s="93"/>
      <c r="CD290" s="93"/>
      <c r="CE290" s="93"/>
      <c r="CF290" s="93"/>
      <c r="CG290" s="93"/>
      <c r="CH290" s="93"/>
      <c r="CI290" s="93"/>
      <c r="CJ290" s="94"/>
      <c r="CK290" s="9">
        <f t="shared" si="64"/>
        <v>1400</v>
      </c>
    </row>
    <row r="291" spans="1:89" hidden="1" x14ac:dyDescent="0.5">
      <c r="A291" s="149"/>
      <c r="B291" s="34" t="s">
        <v>1292</v>
      </c>
      <c r="C291" s="10" t="s">
        <v>1296</v>
      </c>
      <c r="D291" s="135" t="s">
        <v>91</v>
      </c>
      <c r="E291" s="11">
        <v>0</v>
      </c>
      <c r="F291" s="159" t="s">
        <v>1605</v>
      </c>
      <c r="G291" s="11" t="s">
        <v>62</v>
      </c>
      <c r="H291" s="12">
        <v>1704</v>
      </c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3"/>
      <c r="AF291" s="13"/>
      <c r="AG291" s="13"/>
      <c r="AH291" s="13"/>
      <c r="AI291" s="14"/>
      <c r="AJ291" s="14"/>
      <c r="AK291" s="14"/>
      <c r="AL291" s="14"/>
      <c r="AM291" s="14"/>
      <c r="AN291" s="15">
        <f t="shared" si="59"/>
        <v>0</v>
      </c>
      <c r="AO291" s="16">
        <f>SUMIF(เตรียมส่วนผสม!$C:$C,'รับ-จ่าย ประจำวัน'!$B291,เตรียมส่วนผสม!H:H)+SUMIF(กวนไส้!$C:$C,'รับ-จ่าย ประจำวัน'!$B291,กวนไส้!H:H)+SUMIF(ผลิต1!$C:$C,'รับ-จ่าย ประจำวัน'!$B291,ผลิต1!H:H)+SUMIF(ผลิต2!$C:$C,'รับ-จ่าย ประจำวัน'!$B291,ผลิต2!H:H)+SUMIF(เส้นแต่งหน้าขนมเค้ก!$C:$C,'รับ-จ่าย ประจำวัน'!$B291,เส้นแต่งหน้าขนมเค้ก!H:H)+SUMIF(แพ็ค!$C:$C,'รับ-จ่าย ประจำวัน'!$B291,แพ็ค!H:H)+SUMIF(ธุรการ!$C:$C,'รับ-จ่าย ประจำวัน'!$B291,ธุรการ!H:H)+SUMIF(เส้นแต่งหน้าขนมปัง!$C:$C,'รับ-จ่าย ประจำวัน'!$B291,เส้นแต่งหน้าขนมปัง!H:H)+SUMIF('วางแผนBC,CJ'!$C:$C,'รับ-จ่าย ประจำวัน'!$B291,'วางแผนBC,CJ'!H:H)+SUMIF(RD!$C:$C,'รับ-จ่าย ประจำวัน'!$B291,RD!H:H)+SUMIF('FG,ออนไล,คัดแยก'!$C:$C,'รับ-จ่าย ประจำวัน'!$B291,'FG,ออนไล,คัดแยก'!H:H)</f>
        <v>0</v>
      </c>
      <c r="AP291" s="16">
        <f>SUMIF(เตรียมส่วนผสม!$C:$C,'รับ-จ่าย ประจำวัน'!$B291,เตรียมส่วนผสม!I:I)+SUMIF(กวนไส้!$C:$C,'รับ-จ่าย ประจำวัน'!$B291,กวนไส้!I:I)+SUMIF(ผลิต1!$C:$C,'รับ-จ่าย ประจำวัน'!$B291,ผลิต1!I:I)+SUMIF(ผลิต2!$C:$C,'รับ-จ่าย ประจำวัน'!$B291,ผลิต2!I:I)+SUMIF(เส้นแต่งหน้าขนมเค้ก!$C:$C,'รับ-จ่าย ประจำวัน'!$B291,เส้นแต่งหน้าขนมเค้ก!I:I)+SUMIF(แพ็ค!$C:$C,'รับ-จ่าย ประจำวัน'!$B291,แพ็ค!I:I)+SUMIF(ธุรการ!$C:$C,'รับ-จ่าย ประจำวัน'!$B291,ธุรการ!I:I)+SUMIF(เส้นแต่งหน้าขนมปัง!$C:$C,'รับ-จ่าย ประจำวัน'!$B291,เส้นแต่งหน้าขนมปัง!I:I)+SUMIF('วางแผนBC,CJ'!$C:$C,'รับ-จ่าย ประจำวัน'!$B291,'วางแผนBC,CJ'!I:I)+SUMIF(RD!$C:$C,'รับ-จ่าย ประจำวัน'!$B291,RD!I:I)+SUMIF('FG,ออนไล,คัดแยก'!$C:$C,'รับ-จ่าย ประจำวัน'!$B291,'FG,ออนไล,คัดแยก'!I:I)</f>
        <v>0</v>
      </c>
      <c r="AQ291" s="16">
        <f>SUMIF(เตรียมส่วนผสม!$C:$C,'รับ-จ่าย ประจำวัน'!$B291,เตรียมส่วนผสม!J:J)+SUMIF(กวนไส้!$C:$C,'รับ-จ่าย ประจำวัน'!$B291,กวนไส้!J:J)+SUMIF(ผลิต1!$C:$C,'รับ-จ่าย ประจำวัน'!$B291,ผลิต1!J:J)+SUMIF(ผลิต2!$C:$C,'รับ-จ่าย ประจำวัน'!$B291,ผลิต2!J:J)+SUMIF(เส้นแต่งหน้าขนมเค้ก!$C:$C,'รับ-จ่าย ประจำวัน'!$B291,เส้นแต่งหน้าขนมเค้ก!J:J)+SUMIF(แพ็ค!$C:$C,'รับ-จ่าย ประจำวัน'!$B291,แพ็ค!J:J)+SUMIF(ธุรการ!$C:$C,'รับ-จ่าย ประจำวัน'!$B291,ธุรการ!J:J)+SUMIF(เส้นแต่งหน้าขนมปัง!$C:$C,'รับ-จ่าย ประจำวัน'!$B291,เส้นแต่งหน้าขนมปัง!J:J)+SUMIF('วางแผนBC,CJ'!$C:$C,'รับ-จ่าย ประจำวัน'!$B291,'วางแผนBC,CJ'!J:J)+SUMIF(RD!$C:$C,'รับ-จ่าย ประจำวัน'!$B291,RD!J:J)+SUMIF('FG,ออนไล,คัดแยก'!$C:$C,'รับ-จ่าย ประจำวัน'!$B291,'FG,ออนไล,คัดแยก'!J:J)</f>
        <v>0</v>
      </c>
      <c r="AR291" s="16">
        <f>SUMIF(เตรียมส่วนผสม!$C:$C,'รับ-จ่าย ประจำวัน'!$B291,เตรียมส่วนผสม!K:K)+SUMIF(กวนไส้!$C:$C,'รับ-จ่าย ประจำวัน'!$B291,กวนไส้!K:K)+SUMIF(ผลิต1!$C:$C,'รับ-จ่าย ประจำวัน'!$B291,ผลิต1!K:K)+SUMIF(ผลิต2!$C:$C,'รับ-จ่าย ประจำวัน'!$B291,ผลิต2!K:K)+SUMIF(เส้นแต่งหน้าขนมเค้ก!$C:$C,'รับ-จ่าย ประจำวัน'!$B291,เส้นแต่งหน้าขนมเค้ก!K:K)+SUMIF(แพ็ค!$C:$C,'รับ-จ่าย ประจำวัน'!$B291,แพ็ค!K:K)+SUMIF(ธุรการ!$C:$C,'รับ-จ่าย ประจำวัน'!$B291,ธุรการ!K:K)+SUMIF(เส้นแต่งหน้าขนมปัง!$C:$C,'รับ-จ่าย ประจำวัน'!$B291,เส้นแต่งหน้าขนมปัง!K:K)+SUMIF('วางแผนBC,CJ'!$C:$C,'รับ-จ่าย ประจำวัน'!$B291,'วางแผนBC,CJ'!K:K)+SUMIF(RD!$C:$C,'รับ-จ่าย ประจำวัน'!$B291,RD!K:K)+SUMIF('FG,ออนไล,คัดแยก'!$C:$C,'รับ-จ่าย ประจำวัน'!$B291,'FG,ออนไล,คัดแยก'!K:K)</f>
        <v>0</v>
      </c>
      <c r="AS291" s="16">
        <f>SUMIF(เตรียมส่วนผสม!$C:$C,'รับ-จ่าย ประจำวัน'!$B291,เตรียมส่วนผสม!L:L)+SUMIF(กวนไส้!$C:$C,'รับ-จ่าย ประจำวัน'!$B291,กวนไส้!L:L)+SUMIF(ผลิต1!$C:$C,'รับ-จ่าย ประจำวัน'!$B291,ผลิต1!L:L)+SUMIF(ผลิต2!$C:$C,'รับ-จ่าย ประจำวัน'!$B291,ผลิต2!L:L)+SUMIF(เส้นแต่งหน้าขนมเค้ก!$C:$C,'รับ-จ่าย ประจำวัน'!$B291,เส้นแต่งหน้าขนมเค้ก!L:L)+SUMIF(แพ็ค!$C:$C,'รับ-จ่าย ประจำวัน'!$B291,แพ็ค!L:L)+SUMIF(ธุรการ!$C:$C,'รับ-จ่าย ประจำวัน'!$B291,ธุรการ!L:L)+SUMIF(เส้นแต่งหน้าขนมปัง!$C:$C,'รับ-จ่าย ประจำวัน'!$B291,เส้นแต่งหน้าขนมปัง!L:L)+SUMIF('วางแผนBC,CJ'!$C:$C,'รับ-จ่าย ประจำวัน'!$B291,'วางแผนBC,CJ'!L:L)+SUMIF(RD!$C:$C,'รับ-จ่าย ประจำวัน'!$B291,RD!L:L)+SUMIF('FG,ออนไล,คัดแยก'!$C:$C,'รับ-จ่าย ประจำวัน'!$B291,'FG,ออนไล,คัดแยก'!L:L)</f>
        <v>0</v>
      </c>
      <c r="AT291" s="16">
        <f>SUMIF(เตรียมส่วนผสม!$C:$C,'รับ-จ่าย ประจำวัน'!$B291,เตรียมส่วนผสม!M:M)+SUMIF(กวนไส้!$C:$C,'รับ-จ่าย ประจำวัน'!$B291,กวนไส้!M:M)+SUMIF(ผลิต1!$C:$C,'รับ-จ่าย ประจำวัน'!$B291,ผลิต1!M:M)+SUMIF(ผลิต2!$C:$C,'รับ-จ่าย ประจำวัน'!$B291,ผลิต2!M:M)+SUMIF(เส้นแต่งหน้าขนมเค้ก!$C:$C,'รับ-จ่าย ประจำวัน'!$B291,เส้นแต่งหน้าขนมเค้ก!M:M)+SUMIF(แพ็ค!$C:$C,'รับ-จ่าย ประจำวัน'!$B291,แพ็ค!M:M)+SUMIF(ธุรการ!$C:$C,'รับ-จ่าย ประจำวัน'!$B291,ธุรการ!M:M)+SUMIF(เส้นแต่งหน้าขนมปัง!$C:$C,'รับ-จ่าย ประจำวัน'!$B291,เส้นแต่งหน้าขนมปัง!M:M)+SUMIF('วางแผนBC,CJ'!$C:$C,'รับ-จ่าย ประจำวัน'!$B291,'วางแผนBC,CJ'!M:M)+SUMIF(RD!$C:$C,'รับ-จ่าย ประจำวัน'!$B291,RD!M:M)+SUMIF('FG,ออนไล,คัดแยก'!$C:$C,'รับ-จ่าย ประจำวัน'!$B291,'FG,ออนไล,คัดแยก'!M:M)</f>
        <v>0</v>
      </c>
      <c r="AU291" s="16">
        <f>SUMIF(เตรียมส่วนผสม!$C:$C,'รับ-จ่าย ประจำวัน'!$B291,เตรียมส่วนผสม!N:N)+SUMIF(กวนไส้!$C:$C,'รับ-จ่าย ประจำวัน'!$B291,กวนไส้!N:N)+SUMIF(ผลิต1!$C:$C,'รับ-จ่าย ประจำวัน'!$B291,ผลิต1!N:N)+SUMIF(ผลิต2!$C:$C,'รับ-จ่าย ประจำวัน'!$B291,ผลิต2!N:N)+SUMIF(เส้นแต่งหน้าขนมเค้ก!$C:$C,'รับ-จ่าย ประจำวัน'!$B291,เส้นแต่งหน้าขนมเค้ก!N:N)+SUMIF(แพ็ค!$C:$C,'รับ-จ่าย ประจำวัน'!$B291,แพ็ค!N:N)+SUMIF(ธุรการ!$C:$C,'รับ-จ่าย ประจำวัน'!$B291,ธุรการ!N:N)+SUMIF(เส้นแต่งหน้าขนมปัง!$C:$C,'รับ-จ่าย ประจำวัน'!$B291,เส้นแต่งหน้าขนมปัง!N:N)+SUMIF('วางแผนBC,CJ'!$C:$C,'รับ-จ่าย ประจำวัน'!$B291,'วางแผนBC,CJ'!N:N)+SUMIF(RD!$C:$C,'รับ-จ่าย ประจำวัน'!$B291,RD!N:N)+SUMIF('FG,ออนไล,คัดแยก'!$C:$C,'รับ-จ่าย ประจำวัน'!$B291,'FG,ออนไล,คัดแยก'!N:N)</f>
        <v>0</v>
      </c>
      <c r="AV291" s="16">
        <f>SUMIF(เตรียมส่วนผสม!$C:$C,'รับ-จ่าย ประจำวัน'!$B291,เตรียมส่วนผสม!O:O)+SUMIF(กวนไส้!$C:$C,'รับ-จ่าย ประจำวัน'!$B291,กวนไส้!O:O)+SUMIF(ผลิต1!$C:$C,'รับ-จ่าย ประจำวัน'!$B291,ผลิต1!O:O)+SUMIF(ผลิต2!$C:$C,'รับ-จ่าย ประจำวัน'!$B291,ผลิต2!O:O)+SUMIF(เส้นแต่งหน้าขนมเค้ก!$C:$C,'รับ-จ่าย ประจำวัน'!$B291,เส้นแต่งหน้าขนมเค้ก!O:O)+SUMIF(แพ็ค!$C:$C,'รับ-จ่าย ประจำวัน'!$B291,แพ็ค!O:O)+SUMIF(ธุรการ!$C:$C,'รับ-จ่าย ประจำวัน'!$B291,ธุรการ!O:O)+SUMIF(เส้นแต่งหน้าขนมปัง!$C:$C,'รับ-จ่าย ประจำวัน'!$B291,เส้นแต่งหน้าขนมปัง!O:O)+SUMIF('วางแผนBC,CJ'!$C:$C,'รับ-จ่าย ประจำวัน'!$B291,'วางแผนBC,CJ'!O:O)+SUMIF(RD!$C:$C,'รับ-จ่าย ประจำวัน'!$B291,RD!O:O)+SUMIF('FG,ออนไล,คัดแยก'!$C:$C,'รับ-จ่าย ประจำวัน'!$B291,'FG,ออนไล,คัดแยก'!O:O)</f>
        <v>0</v>
      </c>
      <c r="AW291" s="16">
        <f>SUMIF(เตรียมส่วนผสม!$C:$C,'รับ-จ่าย ประจำวัน'!$B291,เตรียมส่วนผสม!P:P)+SUMIF(กวนไส้!$C:$C,'รับ-จ่าย ประจำวัน'!$B291,กวนไส้!P:P)+SUMIF(ผลิต1!$C:$C,'รับ-จ่าย ประจำวัน'!$B291,ผลิต1!P:P)+SUMIF(ผลิต2!$C:$C,'รับ-จ่าย ประจำวัน'!$B291,ผลิต2!P:P)+SUMIF(เส้นแต่งหน้าขนมเค้ก!$C:$C,'รับ-จ่าย ประจำวัน'!$B291,เส้นแต่งหน้าขนมเค้ก!P:P)+SUMIF(แพ็ค!$C:$C,'รับ-จ่าย ประจำวัน'!$B291,แพ็ค!P:P)+SUMIF(ธุรการ!$C:$C,'รับ-จ่าย ประจำวัน'!$B291,ธุรการ!P:P)+SUMIF(เส้นแต่งหน้าขนมปัง!$C:$C,'รับ-จ่าย ประจำวัน'!$B291,เส้นแต่งหน้าขนมปัง!P:P)+SUMIF('วางแผนBC,CJ'!$C:$C,'รับ-จ่าย ประจำวัน'!$B291,'วางแผนBC,CJ'!P:P)+SUMIF(RD!$C:$C,'รับ-จ่าย ประจำวัน'!$B291,RD!P:P)+SUMIF('FG,ออนไล,คัดแยก'!$C:$C,'รับ-จ่าย ประจำวัน'!$B291,'FG,ออนไล,คัดแยก'!P:P)</f>
        <v>0</v>
      </c>
      <c r="AX291" s="16">
        <f>SUMIF(เตรียมส่วนผสม!$C:$C,'รับ-จ่าย ประจำวัน'!$B291,เตรียมส่วนผสม!Q:Q)+SUMIF(กวนไส้!$C:$C,'รับ-จ่าย ประจำวัน'!$B291,กวนไส้!Q:Q)+SUMIF(ผลิต1!$C:$C,'รับ-จ่าย ประจำวัน'!$B291,ผลิต1!Q:Q)+SUMIF(ผลิต2!$C:$C,'รับ-จ่าย ประจำวัน'!$B291,ผลิต2!Q:Q)+SUMIF(เส้นแต่งหน้าขนมเค้ก!$C:$C,'รับ-จ่าย ประจำวัน'!$B291,เส้นแต่งหน้าขนมเค้ก!Q:Q)+SUMIF(แพ็ค!$C:$C,'รับ-จ่าย ประจำวัน'!$B291,แพ็ค!Q:Q)+SUMIF(ธุรการ!$C:$C,'รับ-จ่าย ประจำวัน'!$B291,ธุรการ!Q:Q)+SUMIF(เส้นแต่งหน้าขนมปัง!$C:$C,'รับ-จ่าย ประจำวัน'!$B291,เส้นแต่งหน้าขนมปัง!Q:Q)+SUMIF('วางแผนBC,CJ'!$C:$C,'รับ-จ่าย ประจำวัน'!$B291,'วางแผนBC,CJ'!Q:Q)+SUMIF(RD!$C:$C,'รับ-จ่าย ประจำวัน'!$B291,RD!Q:Q)+SUMIF('FG,ออนไล,คัดแยก'!$C:$C,'รับ-จ่าย ประจำวัน'!$B291,'FG,ออนไล,คัดแยก'!Q:Q)</f>
        <v>0</v>
      </c>
      <c r="AY291" s="16">
        <f>SUMIF(เตรียมส่วนผสม!$C:$C,'รับ-จ่าย ประจำวัน'!$B291,เตรียมส่วนผสม!R:R)+SUMIF(กวนไส้!$C:$C,'รับ-จ่าย ประจำวัน'!$B291,กวนไส้!R:R)+SUMIF(ผลิต1!$C:$C,'รับ-จ่าย ประจำวัน'!$B291,ผลิต1!R:R)+SUMIF(ผลิต2!$C:$C,'รับ-จ่าย ประจำวัน'!$B291,ผลิต2!R:R)+SUMIF(เส้นแต่งหน้าขนมเค้ก!$C:$C,'รับ-จ่าย ประจำวัน'!$B291,เส้นแต่งหน้าขนมเค้ก!R:R)+SUMIF(แพ็ค!$C:$C,'รับ-จ่าย ประจำวัน'!$B291,แพ็ค!R:R)+SUMIF(ธุรการ!$C:$C,'รับ-จ่าย ประจำวัน'!$B291,ธุรการ!R:R)+SUMIF(เส้นแต่งหน้าขนมปัง!$C:$C,'รับ-จ่าย ประจำวัน'!$B291,เส้นแต่งหน้าขนมปัง!R:R)+SUMIF('วางแผนBC,CJ'!$C:$C,'รับ-จ่าย ประจำวัน'!$B291,'วางแผนBC,CJ'!R:R)+SUMIF(RD!$C:$C,'รับ-จ่าย ประจำวัน'!$B291,RD!R:R)+SUMIF('FG,ออนไล,คัดแยก'!$C:$C,'รับ-จ่าย ประจำวัน'!$B291,'FG,ออนไล,คัดแยก'!R:R)</f>
        <v>0</v>
      </c>
      <c r="AZ291" s="16">
        <f>SUMIF(เตรียมส่วนผสม!$C:$C,'รับ-จ่าย ประจำวัน'!$B291,เตรียมส่วนผสม!S:S)+SUMIF(กวนไส้!$C:$C,'รับ-จ่าย ประจำวัน'!$B291,กวนไส้!S:S)+SUMIF(ผลิต1!$C:$C,'รับ-จ่าย ประจำวัน'!$B291,ผลิต1!S:S)+SUMIF(ผลิต2!$C:$C,'รับ-จ่าย ประจำวัน'!$B291,ผลิต2!S:S)+SUMIF(เส้นแต่งหน้าขนมเค้ก!$C:$C,'รับ-จ่าย ประจำวัน'!$B291,เส้นแต่งหน้าขนมเค้ก!S:S)+SUMIF(แพ็ค!$C:$C,'รับ-จ่าย ประจำวัน'!$B291,แพ็ค!S:S)+SUMIF(ธุรการ!$C:$C,'รับ-จ่าย ประจำวัน'!$B291,ธุรการ!S:S)+SUMIF(เส้นแต่งหน้าขนมปัง!$C:$C,'รับ-จ่าย ประจำวัน'!$B291,เส้นแต่งหน้าขนมปัง!S:S)+SUMIF('วางแผนBC,CJ'!$C:$C,'รับ-จ่าย ประจำวัน'!$B291,'วางแผนBC,CJ'!S:S)+SUMIF(RD!$C:$C,'รับ-จ่าย ประจำวัน'!$B291,RD!S:S)+SUMIF('FG,ออนไล,คัดแยก'!$C:$C,'รับ-จ่าย ประจำวัน'!$B291,'FG,ออนไล,คัดแยก'!S:S)</f>
        <v>0</v>
      </c>
      <c r="BA291" s="16">
        <f>SUMIF(เตรียมส่วนผสม!$C:$C,'รับ-จ่าย ประจำวัน'!$B291,เตรียมส่วนผสม!T:T)+SUMIF(กวนไส้!$C:$C,'รับ-จ่าย ประจำวัน'!$B291,กวนไส้!T:T)+SUMIF(ผลิต1!$C:$C,'รับ-จ่าย ประจำวัน'!$B291,ผลิต1!T:T)+SUMIF(ผลิต2!$C:$C,'รับ-จ่าย ประจำวัน'!$B291,ผลิต2!T:T)+SUMIF(เส้นแต่งหน้าขนมเค้ก!$C:$C,'รับ-จ่าย ประจำวัน'!$B291,เส้นแต่งหน้าขนมเค้ก!T:T)+SUMIF(แพ็ค!$C:$C,'รับ-จ่าย ประจำวัน'!$B291,แพ็ค!T:T)+SUMIF(ธุรการ!$C:$C,'รับ-จ่าย ประจำวัน'!$B291,ธุรการ!T:T)+SUMIF(เส้นแต่งหน้าขนมปัง!$C:$C,'รับ-จ่าย ประจำวัน'!$B291,เส้นแต่งหน้าขนมปัง!T:T)+SUMIF('วางแผนBC,CJ'!$C:$C,'รับ-จ่าย ประจำวัน'!$B291,'วางแผนBC,CJ'!T:T)+SUMIF(RD!$C:$C,'รับ-จ่าย ประจำวัน'!$B291,RD!T:T)+SUMIF('FG,ออนไล,คัดแยก'!$C:$C,'รับ-จ่าย ประจำวัน'!$B291,'FG,ออนไล,คัดแยก'!T:T)</f>
        <v>0</v>
      </c>
      <c r="BB291" s="16">
        <f>SUMIF(เตรียมส่วนผสม!$C:$C,'รับ-จ่าย ประจำวัน'!$B291,เตรียมส่วนผสม!U:U)+SUMIF(กวนไส้!$C:$C,'รับ-จ่าย ประจำวัน'!$B291,กวนไส้!U:U)+SUMIF(ผลิต1!$C:$C,'รับ-จ่าย ประจำวัน'!$B291,ผลิต1!U:U)+SUMIF(ผลิต2!$C:$C,'รับ-จ่าย ประจำวัน'!$B291,ผลิต2!U:U)+SUMIF(เส้นแต่งหน้าขนมเค้ก!$C:$C,'รับ-จ่าย ประจำวัน'!$B291,เส้นแต่งหน้าขนมเค้ก!U:U)+SUMIF(แพ็ค!$C:$C,'รับ-จ่าย ประจำวัน'!$B291,แพ็ค!U:U)+SUMIF(ธุรการ!$C:$C,'รับ-จ่าย ประจำวัน'!$B291,ธุรการ!U:U)+SUMIF(เส้นแต่งหน้าขนมปัง!$C:$C,'รับ-จ่าย ประจำวัน'!$B291,เส้นแต่งหน้าขนมปัง!U:U)+SUMIF('วางแผนBC,CJ'!$C:$C,'รับ-จ่าย ประจำวัน'!$B291,'วางแผนBC,CJ'!U:U)+SUMIF(RD!$C:$C,'รับ-จ่าย ประจำวัน'!$B291,RD!U:U)+SUMIF('FG,ออนไล,คัดแยก'!$C:$C,'รับ-จ่าย ประจำวัน'!$B291,'FG,ออนไล,คัดแยก'!U:U)</f>
        <v>0</v>
      </c>
      <c r="BC291" s="16">
        <f>SUMIF(เตรียมส่วนผสม!$C:$C,'รับ-จ่าย ประจำวัน'!$B291,เตรียมส่วนผสม!V:V)+SUMIF(กวนไส้!$C:$C,'รับ-จ่าย ประจำวัน'!$B291,กวนไส้!V:V)+SUMIF(ผลิต1!$C:$C,'รับ-จ่าย ประจำวัน'!$B291,ผลิต1!V:V)+SUMIF(ผลิต2!$C:$C,'รับ-จ่าย ประจำวัน'!$B291,ผลิต2!V:V)+SUMIF(เส้นแต่งหน้าขนมเค้ก!$C:$C,'รับ-จ่าย ประจำวัน'!$B291,เส้นแต่งหน้าขนมเค้ก!V:V)+SUMIF(แพ็ค!$C:$C,'รับ-จ่าย ประจำวัน'!$B291,แพ็ค!V:V)+SUMIF(ธุรการ!$C:$C,'รับ-จ่าย ประจำวัน'!$B291,ธุรการ!V:V)+SUMIF(เส้นแต่งหน้าขนมปัง!$C:$C,'รับ-จ่าย ประจำวัน'!$B291,เส้นแต่งหน้าขนมปัง!V:V)+SUMIF('วางแผนBC,CJ'!$C:$C,'รับ-จ่าย ประจำวัน'!$B291,'วางแผนBC,CJ'!V:V)+SUMIF(RD!$C:$C,'รับ-จ่าย ประจำวัน'!$B291,RD!V:V)+SUMIF('FG,ออนไล,คัดแยก'!$C:$C,'รับ-จ่าย ประจำวัน'!$B291,'FG,ออนไล,คัดแยก'!V:V)</f>
        <v>0</v>
      </c>
      <c r="BD291" s="16">
        <f>SUMIF(เตรียมส่วนผสม!$C:$C,'รับ-จ่าย ประจำวัน'!$B291,เตรียมส่วนผสม!W:W)+SUMIF(กวนไส้!$C:$C,'รับ-จ่าย ประจำวัน'!$B291,กวนไส้!W:W)+SUMIF(ผลิต1!$C:$C,'รับ-จ่าย ประจำวัน'!$B291,ผลิต1!W:W)+SUMIF(ผลิต2!$C:$C,'รับ-จ่าย ประจำวัน'!$B291,ผลิต2!W:W)+SUMIF(เส้นแต่งหน้าขนมเค้ก!$C:$C,'รับ-จ่าย ประจำวัน'!$B291,เส้นแต่งหน้าขนมเค้ก!W:W)+SUMIF(แพ็ค!$C:$C,'รับ-จ่าย ประจำวัน'!$B291,แพ็ค!W:W)+SUMIF(ธุรการ!$C:$C,'รับ-จ่าย ประจำวัน'!$B291,ธุรการ!W:W)+SUMIF(เส้นแต่งหน้าขนมปัง!$C:$C,'รับ-จ่าย ประจำวัน'!$B291,เส้นแต่งหน้าขนมปัง!W:W)+SUMIF('วางแผนBC,CJ'!$C:$C,'รับ-จ่าย ประจำวัน'!$B291,'วางแผนBC,CJ'!W:W)+SUMIF(RD!$C:$C,'รับ-จ่าย ประจำวัน'!$B291,RD!W:W)+SUMIF('FG,ออนไล,คัดแยก'!$C:$C,'รับ-จ่าย ประจำวัน'!$B291,'FG,ออนไล,คัดแยก'!W:W)</f>
        <v>0</v>
      </c>
      <c r="BE291" s="16">
        <f>SUMIF(เตรียมส่วนผสม!$C:$C,'รับ-จ่าย ประจำวัน'!$B291,เตรียมส่วนผสม!X:X)+SUMIF(กวนไส้!$C:$C,'รับ-จ่าย ประจำวัน'!$B291,กวนไส้!X:X)+SUMIF(ผลิต1!$C:$C,'รับ-จ่าย ประจำวัน'!$B291,ผลิต1!X:X)+SUMIF(ผลิต2!$C:$C,'รับ-จ่าย ประจำวัน'!$B291,ผลิต2!X:X)+SUMIF(เส้นแต่งหน้าขนมเค้ก!$C:$C,'รับ-จ่าย ประจำวัน'!$B291,เส้นแต่งหน้าขนมเค้ก!X:X)+SUMIF(แพ็ค!$C:$C,'รับ-จ่าย ประจำวัน'!$B291,แพ็ค!X:X)+SUMIF(ธุรการ!$C:$C,'รับ-จ่าย ประจำวัน'!$B291,ธุรการ!X:X)+SUMIF(เส้นแต่งหน้าขนมปัง!$C:$C,'รับ-จ่าย ประจำวัน'!$B291,เส้นแต่งหน้าขนมปัง!X:X)+SUMIF('วางแผนBC,CJ'!$C:$C,'รับ-จ่าย ประจำวัน'!$B291,'วางแผนBC,CJ'!X:X)+SUMIF(RD!$C:$C,'รับ-จ่าย ประจำวัน'!$B291,RD!X:X)+SUMIF('FG,ออนไล,คัดแยก'!$C:$C,'รับ-จ่าย ประจำวัน'!$B291,'FG,ออนไล,คัดแยก'!X:X)</f>
        <v>0</v>
      </c>
      <c r="BF291" s="16">
        <f>SUMIF(เตรียมส่วนผสม!$C:$C,'รับ-จ่าย ประจำวัน'!$B291,เตรียมส่วนผสม!Y:Y)+SUMIF(กวนไส้!$C:$C,'รับ-จ่าย ประจำวัน'!$B291,กวนไส้!Y:Y)+SUMIF(ผลิต1!$C:$C,'รับ-จ่าย ประจำวัน'!$B291,ผลิต1!Y:Y)+SUMIF(ผลิต2!$C:$C,'รับ-จ่าย ประจำวัน'!$B291,ผลิต2!Y:Y)+SUMIF(เส้นแต่งหน้าขนมเค้ก!$C:$C,'รับ-จ่าย ประจำวัน'!$B291,เส้นแต่งหน้าขนมเค้ก!Y:Y)+SUMIF(แพ็ค!$C:$C,'รับ-จ่าย ประจำวัน'!$B291,แพ็ค!Y:Y)+SUMIF(ธุรการ!$C:$C,'รับ-จ่าย ประจำวัน'!$B291,ธุรการ!Y:Y)+SUMIF(เส้นแต่งหน้าขนมปัง!$C:$C,'รับ-จ่าย ประจำวัน'!$B291,เส้นแต่งหน้าขนมปัง!Y:Y)+SUMIF('วางแผนBC,CJ'!$C:$C,'รับ-จ่าย ประจำวัน'!$B291,'วางแผนBC,CJ'!Y:Y)+SUMIF(RD!$C:$C,'รับ-จ่าย ประจำวัน'!$B291,RD!Y:Y)+SUMIF('FG,ออนไล,คัดแยก'!$C:$C,'รับ-จ่าย ประจำวัน'!$B291,'FG,ออนไล,คัดแยก'!Y:Y)</f>
        <v>0</v>
      </c>
      <c r="BG291" s="16">
        <f>SUMIF(เตรียมส่วนผสม!$C:$C,'รับ-จ่าย ประจำวัน'!$B291,เตรียมส่วนผสม!Z:Z)+SUMIF(กวนไส้!$C:$C,'รับ-จ่าย ประจำวัน'!$B291,กวนไส้!Z:Z)+SUMIF(ผลิต1!$C:$C,'รับ-จ่าย ประจำวัน'!$B291,ผลิต1!Z:Z)+SUMIF(ผลิต2!$C:$C,'รับ-จ่าย ประจำวัน'!$B291,ผลิต2!Z:Z)+SUMIF(เส้นแต่งหน้าขนมเค้ก!$C:$C,'รับ-จ่าย ประจำวัน'!$B291,เส้นแต่งหน้าขนมเค้ก!Z:Z)+SUMIF(แพ็ค!$C:$C,'รับ-จ่าย ประจำวัน'!$B291,แพ็ค!Z:Z)+SUMIF(ธุรการ!$C:$C,'รับ-จ่าย ประจำวัน'!$B291,ธุรการ!Z:Z)+SUMIF(เส้นแต่งหน้าขนมปัง!$C:$C,'รับ-จ่าย ประจำวัน'!$B291,เส้นแต่งหน้าขนมปัง!Z:Z)+SUMIF('วางแผนBC,CJ'!$C:$C,'รับ-จ่าย ประจำวัน'!$B291,'วางแผนBC,CJ'!Z:Z)+SUMIF(RD!$C:$C,'รับ-จ่าย ประจำวัน'!$B291,RD!Z:Z)+SUMIF('FG,ออนไล,คัดแยก'!$C:$C,'รับ-จ่าย ประจำวัน'!$B291,'FG,ออนไล,คัดแยก'!Z:Z)</f>
        <v>0</v>
      </c>
      <c r="BH291" s="16">
        <f>SUMIF(เตรียมส่วนผสม!$C:$C,'รับ-จ่าย ประจำวัน'!$B291,เตรียมส่วนผสม!AA:AA)+SUMIF(กวนไส้!$C:$C,'รับ-จ่าย ประจำวัน'!$B291,กวนไส้!AA:AA)+SUMIF(ผลิต1!$C:$C,'รับ-จ่าย ประจำวัน'!$B291,ผลิต1!AA:AA)+SUMIF(ผลิต2!$C:$C,'รับ-จ่าย ประจำวัน'!$B291,ผลิต2!AA:AA)+SUMIF(เส้นแต่งหน้าขนมเค้ก!$C:$C,'รับ-จ่าย ประจำวัน'!$B291,เส้นแต่งหน้าขนมเค้ก!AA:AA)+SUMIF(แพ็ค!$C:$C,'รับ-จ่าย ประจำวัน'!$B291,แพ็ค!AA:AA)+SUMIF(ธุรการ!$C:$C,'รับ-จ่าย ประจำวัน'!$B291,ธุรการ!AA:AA)+SUMIF(เส้นแต่งหน้าขนมปัง!$C:$C,'รับ-จ่าย ประจำวัน'!$B291,เส้นแต่งหน้าขนมปัง!AA:AA)+SUMIF('วางแผนBC,CJ'!$C:$C,'รับ-จ่าย ประจำวัน'!$B291,'วางแผนBC,CJ'!AA:AA)+SUMIF(RD!$C:$C,'รับ-จ่าย ประจำวัน'!$B291,RD!AA:AA)+SUMIF('FG,ออนไล,คัดแยก'!$C:$C,'รับ-จ่าย ประจำวัน'!$B291,'FG,ออนไล,คัดแยก'!AA:AA)</f>
        <v>0</v>
      </c>
      <c r="BI291" s="16">
        <f>SUMIF(เตรียมส่วนผสม!$C:$C,'รับ-จ่าย ประจำวัน'!$B291,เตรียมส่วนผสม!AB:AB)+SUMIF(กวนไส้!$C:$C,'รับ-จ่าย ประจำวัน'!$B291,กวนไส้!AB:AB)+SUMIF(ผลิต1!$C:$C,'รับ-จ่าย ประจำวัน'!$B291,ผลิต1!AB:AB)+SUMIF(ผลิต2!$C:$C,'รับ-จ่าย ประจำวัน'!$B291,ผลิต2!AB:AB)+SUMIF(เส้นแต่งหน้าขนมเค้ก!$C:$C,'รับ-จ่าย ประจำวัน'!$B291,เส้นแต่งหน้าขนมเค้ก!AB:AB)+SUMIF(แพ็ค!$C:$C,'รับ-จ่าย ประจำวัน'!$B291,แพ็ค!AB:AB)+SUMIF(ธุรการ!$C:$C,'รับ-จ่าย ประจำวัน'!$B291,ธุรการ!AB:AB)+SUMIF(เส้นแต่งหน้าขนมปัง!$C:$C,'รับ-จ่าย ประจำวัน'!$B291,เส้นแต่งหน้าขนมปัง!AB:AB)+SUMIF('วางแผนBC,CJ'!$C:$C,'รับ-จ่าย ประจำวัน'!$B291,'วางแผนBC,CJ'!AB:AB)+SUMIF(RD!$C:$C,'รับ-จ่าย ประจำวัน'!$B291,RD!AB:AB)+SUMIF('FG,ออนไล,คัดแยก'!$C:$C,'รับ-จ่าย ประจำวัน'!$B291,'FG,ออนไล,คัดแยก'!AB:AB)</f>
        <v>0</v>
      </c>
      <c r="BJ291" s="16">
        <f>SUMIF(เตรียมส่วนผสม!$C:$C,'รับ-จ่าย ประจำวัน'!$B291,เตรียมส่วนผสม!AC:AC)+SUMIF(กวนไส้!$C:$C,'รับ-จ่าย ประจำวัน'!$B291,กวนไส้!AC:AC)+SUMIF(ผลิต1!$C:$C,'รับ-จ่าย ประจำวัน'!$B291,ผลิต1!AC:AC)+SUMIF(ผลิต2!$C:$C,'รับ-จ่าย ประจำวัน'!$B291,ผลิต2!AC:AC)+SUMIF(เส้นแต่งหน้าขนมเค้ก!$C:$C,'รับ-จ่าย ประจำวัน'!$B291,เส้นแต่งหน้าขนมเค้ก!AC:AC)+SUMIF(แพ็ค!$C:$C,'รับ-จ่าย ประจำวัน'!$B291,แพ็ค!AC:AC)+SUMIF(ธุรการ!$C:$C,'รับ-จ่าย ประจำวัน'!$B291,ธุรการ!AC:AC)+SUMIF(เส้นแต่งหน้าขนมปัง!$C:$C,'รับ-จ่าย ประจำวัน'!$B291,เส้นแต่งหน้าขนมปัง!AC:AC)+SUMIF('วางแผนBC,CJ'!$C:$C,'รับ-จ่าย ประจำวัน'!$B291,'วางแผนBC,CJ'!AC:AC)+SUMIF(RD!$C:$C,'รับ-จ่าย ประจำวัน'!$B291,RD!AC:AC)+SUMIF('FG,ออนไล,คัดแยก'!$C:$C,'รับ-จ่าย ประจำวัน'!$B291,'FG,ออนไล,คัดแยก'!AC:AC)</f>
        <v>0</v>
      </c>
      <c r="BK291" s="16">
        <f>SUMIF(เตรียมส่วนผสม!$C:$C,'รับ-จ่าย ประจำวัน'!$B291,เตรียมส่วนผสม!AD:AD)+SUMIF(กวนไส้!$C:$C,'รับ-จ่าย ประจำวัน'!$B291,กวนไส้!AD:AD)+SUMIF(ผลิต1!$C:$C,'รับ-จ่าย ประจำวัน'!$B291,ผลิต1!AD:AD)+SUMIF(ผลิต2!$C:$C,'รับ-จ่าย ประจำวัน'!$B291,ผลิต2!AD:AD)+SUMIF(เส้นแต่งหน้าขนมเค้ก!$C:$C,'รับ-จ่าย ประจำวัน'!$B291,เส้นแต่งหน้าขนมเค้ก!AD:AD)+SUMIF(แพ็ค!$C:$C,'รับ-จ่าย ประจำวัน'!$B291,แพ็ค!AD:AD)+SUMIF(ธุรการ!$C:$C,'รับ-จ่าย ประจำวัน'!$B291,ธุรการ!AD:AD)+SUMIF(เส้นแต่งหน้าขนมปัง!$C:$C,'รับ-จ่าย ประจำวัน'!$B291,เส้นแต่งหน้าขนมปัง!AD:AD)+SUMIF('วางแผนBC,CJ'!$C:$C,'รับ-จ่าย ประจำวัน'!$B291,'วางแผนBC,CJ'!AD:AD)+SUMIF(RD!$C:$C,'รับ-จ่าย ประจำวัน'!$B291,RD!AD:AD)+SUMIF('FG,ออนไล,คัดแยก'!$C:$C,'รับ-จ่าย ประจำวัน'!$B291,'FG,ออนไล,คัดแยก'!AD:AD)</f>
        <v>0</v>
      </c>
      <c r="BL291" s="16">
        <f>SUMIF(เตรียมส่วนผสม!$C:$C,'รับ-จ่าย ประจำวัน'!$B291,เตรียมส่วนผสม!AE:AE)+SUMIF(กวนไส้!$C:$C,'รับ-จ่าย ประจำวัน'!$B291,กวนไส้!AE:AE)+SUMIF(ผลิต1!$C:$C,'รับ-จ่าย ประจำวัน'!$B291,ผลิต1!AE:AE)+SUMIF(ผลิต2!$C:$C,'รับ-จ่าย ประจำวัน'!$B291,ผลิต2!AE:AE)+SUMIF(เส้นแต่งหน้าขนมเค้ก!$C:$C,'รับ-จ่าย ประจำวัน'!$B291,เส้นแต่งหน้าขนมเค้ก!AE:AE)+SUMIF(แพ็ค!$C:$C,'รับ-จ่าย ประจำวัน'!$B291,แพ็ค!AE:AE)+SUMIF(ธุรการ!$C:$C,'รับ-จ่าย ประจำวัน'!$B291,ธุรการ!AE:AE)+SUMIF(เส้นแต่งหน้าขนมปัง!$C:$C,'รับ-จ่าย ประจำวัน'!$B291,เส้นแต่งหน้าขนมปัง!AE:AE)+SUMIF('วางแผนBC,CJ'!$C:$C,'รับ-จ่าย ประจำวัน'!$B291,'วางแผนBC,CJ'!AE:AE)+SUMIF(RD!$C:$C,'รับ-จ่าย ประจำวัน'!$B291,RD!AE:AE)+SUMIF('FG,ออนไล,คัดแยก'!$C:$C,'รับ-จ่าย ประจำวัน'!$B291,'FG,ออนไล,คัดแยก'!AE:AE)</f>
        <v>0</v>
      </c>
      <c r="BM291" s="16">
        <f>SUMIF(เตรียมส่วนผสม!$C:$C,'รับ-จ่าย ประจำวัน'!$B291,เตรียมส่วนผสม!AF:AF)+SUMIF(กวนไส้!$C:$C,'รับ-จ่าย ประจำวัน'!$B291,กวนไส้!AF:AF)+SUMIF(ผลิต1!$C:$C,'รับ-จ่าย ประจำวัน'!$B291,ผลิต1!AF:AF)+SUMIF(ผลิต2!$C:$C,'รับ-จ่าย ประจำวัน'!$B291,ผลิต2!AF:AF)+SUMIF(เส้นแต่งหน้าขนมเค้ก!$C:$C,'รับ-จ่าย ประจำวัน'!$B291,เส้นแต่งหน้าขนมเค้ก!AF:AF)+SUMIF(แพ็ค!$C:$C,'รับ-จ่าย ประจำวัน'!$B291,แพ็ค!AF:AF)+SUMIF(ธุรการ!$C:$C,'รับ-จ่าย ประจำวัน'!$B291,ธุรการ!AF:AF)+SUMIF(เส้นแต่งหน้าขนมปัง!$C:$C,'รับ-จ่าย ประจำวัน'!$B291,เส้นแต่งหน้าขนมปัง!AF:AF)+SUMIF('วางแผนBC,CJ'!$C:$C,'รับ-จ่าย ประจำวัน'!$B291,'วางแผนBC,CJ'!AF:AF)+SUMIF(RD!$C:$C,'รับ-จ่าย ประจำวัน'!$B291,RD!AF:AF)+SUMIF('FG,ออนไล,คัดแยก'!$C:$C,'รับ-จ่าย ประจำวัน'!$B291,'FG,ออนไล,คัดแยก'!AF:AF)</f>
        <v>0</v>
      </c>
      <c r="BN291" s="16">
        <f>SUMIF(เตรียมส่วนผสม!$C:$C,'รับ-จ่าย ประจำวัน'!$B291,เตรียมส่วนผสม!AG:AG)+SUMIF(กวนไส้!$C:$C,'รับ-จ่าย ประจำวัน'!$B291,กวนไส้!AG:AG)+SUMIF(ผลิต1!$C:$C,'รับ-จ่าย ประจำวัน'!$B291,ผลิต1!AG:AG)+SUMIF(ผลิต2!$C:$C,'รับ-จ่าย ประจำวัน'!$B291,ผลิต2!AG:AG)+SUMIF(เส้นแต่งหน้าขนมเค้ก!$C:$C,'รับ-จ่าย ประจำวัน'!$B291,เส้นแต่งหน้าขนมเค้ก!AG:AG)+SUMIF(แพ็ค!$C:$C,'รับ-จ่าย ประจำวัน'!$B291,แพ็ค!AG:AG)+SUMIF(ธุรการ!$C:$C,'รับ-จ่าย ประจำวัน'!$B291,ธุรการ!AG:AG)+SUMIF(เส้นแต่งหน้าขนมปัง!$C:$C,'รับ-จ่าย ประจำวัน'!$B291,เส้นแต่งหน้าขนมปัง!AG:AG)+SUMIF('วางแผนBC,CJ'!$C:$C,'รับ-จ่าย ประจำวัน'!$B291,'วางแผนBC,CJ'!AG:AG)+SUMIF(RD!$C:$C,'รับ-จ่าย ประจำวัน'!$B291,RD!AG:AG)+SUMIF('FG,ออนไล,คัดแยก'!$C:$C,'รับ-จ่าย ประจำวัน'!$B291,'FG,ออนไล,คัดแยก'!AG:AG)</f>
        <v>0</v>
      </c>
      <c r="BO291" s="16">
        <f>SUMIF(เตรียมส่วนผสม!$C:$C,'รับ-จ่าย ประจำวัน'!$B291,เตรียมส่วนผสม!AH:AH)+SUMIF(กวนไส้!$C:$C,'รับ-จ่าย ประจำวัน'!$B291,กวนไส้!AH:AH)+SUMIF(ผลิต1!$C:$C,'รับ-จ่าย ประจำวัน'!$B291,ผลิต1!AH:AH)+SUMIF(ผลิต2!$C:$C,'รับ-จ่าย ประจำวัน'!$B291,ผลิต2!AH:AH)+SUMIF(เส้นแต่งหน้าขนมเค้ก!$C:$C,'รับ-จ่าย ประจำวัน'!$B291,เส้นแต่งหน้าขนมเค้ก!AH:AH)+SUMIF(แพ็ค!$C:$C,'รับ-จ่าย ประจำวัน'!$B291,แพ็ค!AH:AH)+SUMIF(ธุรการ!$C:$C,'รับ-จ่าย ประจำวัน'!$B291,ธุรการ!AH:AH)+SUMIF(เส้นแต่งหน้าขนมปัง!$C:$C,'รับ-จ่าย ประจำวัน'!$B291,เส้นแต่งหน้าขนมปัง!AH:AH)+SUMIF('วางแผนBC,CJ'!$C:$C,'รับ-จ่าย ประจำวัน'!$B291,'วางแผนBC,CJ'!AH:AH)+SUMIF(RD!$C:$C,'รับ-จ่าย ประจำวัน'!$B291,RD!AH:AH)+SUMIF('FG,ออนไล,คัดแยก'!$C:$C,'รับ-จ่าย ประจำวัน'!$B291,'FG,ออนไล,คัดแยก'!AH:AH)</f>
        <v>0</v>
      </c>
      <c r="BP291" s="16">
        <f>SUMIF(เตรียมส่วนผสม!$C:$C,'รับ-จ่าย ประจำวัน'!$B291,เตรียมส่วนผสม!AI:AI)+SUMIF(กวนไส้!$C:$C,'รับ-จ่าย ประจำวัน'!$B291,กวนไส้!AI:AI)+SUMIF(ผลิต1!$C:$C,'รับ-จ่าย ประจำวัน'!$B291,ผลิต1!AI:AI)+SUMIF(ผลิต2!$C:$C,'รับ-จ่าย ประจำวัน'!$B291,ผลิต2!AI:AI)+SUMIF(เส้นแต่งหน้าขนมเค้ก!$C:$C,'รับ-จ่าย ประจำวัน'!$B291,เส้นแต่งหน้าขนมเค้ก!AI:AI)+SUMIF(แพ็ค!$C:$C,'รับ-จ่าย ประจำวัน'!$B291,แพ็ค!AI:AI)+SUMIF(ธุรการ!$C:$C,'รับ-จ่าย ประจำวัน'!$B291,ธุรการ!AI:AI)+SUMIF(เส้นแต่งหน้าขนมปัง!$C:$C,'รับ-จ่าย ประจำวัน'!$B291,เส้นแต่งหน้าขนมปัง!AI:AI)+SUMIF('วางแผนBC,CJ'!$C:$C,'รับ-จ่าย ประจำวัน'!$B291,'วางแผนBC,CJ'!AI:AI)+SUMIF(RD!$C:$C,'รับ-จ่าย ประจำวัน'!$B291,RD!AI:AI)+SUMIF('FG,ออนไล,คัดแยก'!$C:$C,'รับ-จ่าย ประจำวัน'!$B291,'FG,ออนไล,คัดแยก'!AI:AI)</f>
        <v>0</v>
      </c>
      <c r="BQ291" s="16">
        <f>SUMIF(เตรียมส่วนผสม!$C:$C,'รับ-จ่าย ประจำวัน'!$B291,เตรียมส่วนผสม!AJ:AJ)+SUMIF(กวนไส้!$C:$C,'รับ-จ่าย ประจำวัน'!$B291,กวนไส้!AJ:AJ)+SUMIF(ผลิต1!$C:$C,'รับ-จ่าย ประจำวัน'!$B291,ผลิต1!AJ:AJ)+SUMIF(ผลิต2!$C:$C,'รับ-จ่าย ประจำวัน'!$B291,ผลิต2!AJ:AJ)+SUMIF(เส้นแต่งหน้าขนมเค้ก!$C:$C,'รับ-จ่าย ประจำวัน'!$B291,เส้นแต่งหน้าขนมเค้ก!AJ:AJ)+SUMIF(แพ็ค!$C:$C,'รับ-จ่าย ประจำวัน'!$B291,แพ็ค!AJ:AJ)+SUMIF(ธุรการ!$C:$C,'รับ-จ่าย ประจำวัน'!$B291,ธุรการ!AJ:AJ)+SUMIF(เส้นแต่งหน้าขนมปัง!$C:$C,'รับ-จ่าย ประจำวัน'!$B291,เส้นแต่งหน้าขนมปัง!AJ:AJ)+SUMIF('วางแผนBC,CJ'!$C:$C,'รับ-จ่าย ประจำวัน'!$B291,'วางแผนBC,CJ'!AJ:AJ)+SUMIF(RD!$C:$C,'รับ-จ่าย ประจำวัน'!$B291,RD!AJ:AJ)+SUMIF('FG,ออนไล,คัดแยก'!$C:$C,'รับ-จ่าย ประจำวัน'!$B291,'FG,ออนไล,คัดแยก'!AJ:AJ)</f>
        <v>0</v>
      </c>
      <c r="BR291" s="16">
        <f>SUMIF(เตรียมส่วนผสม!$C:$C,'รับ-จ่าย ประจำวัน'!$B291,เตรียมส่วนผสม!AK:AK)+SUMIF(กวนไส้!$C:$C,'รับ-จ่าย ประจำวัน'!$B291,กวนไส้!AK:AK)+SUMIF(ผลิต1!$C:$C,'รับ-จ่าย ประจำวัน'!$B291,ผลิต1!AK:AK)+SUMIF(ผลิต2!$C:$C,'รับ-จ่าย ประจำวัน'!$B291,ผลิต2!AK:AK)+SUMIF(เส้นแต่งหน้าขนมเค้ก!$C:$C,'รับ-จ่าย ประจำวัน'!$B291,เส้นแต่งหน้าขนมเค้ก!AK:AK)+SUMIF(แพ็ค!$C:$C,'รับ-จ่าย ประจำวัน'!$B291,แพ็ค!AK:AK)+SUMIF(ธุรการ!$C:$C,'รับ-จ่าย ประจำวัน'!$B291,ธุรการ!AK:AK)+SUMIF(เส้นแต่งหน้าขนมปัง!$C:$C,'รับ-จ่าย ประจำวัน'!$B291,เส้นแต่งหน้าขนมปัง!AK:AK)+SUMIF('วางแผนBC,CJ'!$C:$C,'รับ-จ่าย ประจำวัน'!$B291,'วางแผนBC,CJ'!AK:AK)+SUMIF(RD!$C:$C,'รับ-จ่าย ประจำวัน'!$B291,RD!AK:AK)+SUMIF('FG,ออนไล,คัดแยก'!$C:$C,'รับ-จ่าย ประจำวัน'!$B291,'FG,ออนไล,คัดแยก'!AK:AK)</f>
        <v>0</v>
      </c>
      <c r="BS291" s="16">
        <f>SUMIF(เตรียมส่วนผสม!$C:$C,'รับ-จ่าย ประจำวัน'!$B291,เตรียมส่วนผสม!AL:AL)+SUMIF(กวนไส้!$C:$C,'รับ-จ่าย ประจำวัน'!$B291,กวนไส้!AL:AL)+SUMIF(ผลิต1!$C:$C,'รับ-จ่าย ประจำวัน'!$B291,ผลิต1!AL:AL)+SUMIF(ผลิต2!$C:$C,'รับ-จ่าย ประจำวัน'!$B291,ผลิต2!AL:AL)+SUMIF(เส้นแต่งหน้าขนมเค้ก!$C:$C,'รับ-จ่าย ประจำวัน'!$B291,เส้นแต่งหน้าขนมเค้ก!AL:AL)+SUMIF(แพ็ค!$C:$C,'รับ-จ่าย ประจำวัน'!$B291,แพ็ค!AL:AL)+SUMIF(ธุรการ!$C:$C,'รับ-จ่าย ประจำวัน'!$B291,ธุรการ!AL:AL)+SUMIF(เส้นแต่งหน้าขนมปัง!$C:$C,'รับ-จ่าย ประจำวัน'!$B291,เส้นแต่งหน้าขนมปัง!AL:AL)+SUMIF('วางแผนBC,CJ'!$C:$C,'รับ-จ่าย ประจำวัน'!$B291,'วางแผนBC,CJ'!AL:AL)+SUMIF(RD!$C:$C,'รับ-จ่าย ประจำวัน'!$B291,RD!AL:AL)+SUMIF('FG,ออนไล,คัดแยก'!$C:$C,'รับ-จ่าย ประจำวัน'!$B291,'FG,ออนไล,คัดแยก'!AL:AL)</f>
        <v>0</v>
      </c>
      <c r="BT291" s="18">
        <f t="shared" si="60"/>
        <v>0</v>
      </c>
      <c r="BU291" s="116"/>
      <c r="BV291" s="146">
        <f t="shared" si="61"/>
        <v>1704</v>
      </c>
      <c r="BW291" s="183">
        <v>30</v>
      </c>
      <c r="BX291" s="172">
        <f t="shared" si="65"/>
        <v>0</v>
      </c>
      <c r="BY291" s="188" t="e">
        <f t="shared" si="63"/>
        <v>#DIV/0!</v>
      </c>
      <c r="BZ291" s="180" t="e">
        <f t="shared" ca="1" si="62"/>
        <v>#DIV/0!</v>
      </c>
      <c r="CA291" s="93"/>
      <c r="CB291" s="93"/>
      <c r="CC291" s="93"/>
      <c r="CD291" s="93"/>
      <c r="CE291" s="93"/>
      <c r="CF291" s="93"/>
      <c r="CG291" s="93"/>
      <c r="CH291" s="93"/>
      <c r="CI291" s="93"/>
      <c r="CJ291" s="94"/>
      <c r="CK291" s="9">
        <f t="shared" si="64"/>
        <v>1704</v>
      </c>
    </row>
    <row r="292" spans="1:89" hidden="1" x14ac:dyDescent="0.5">
      <c r="A292" s="149"/>
      <c r="B292" s="34" t="s">
        <v>1293</v>
      </c>
      <c r="C292" s="10" t="s">
        <v>1297</v>
      </c>
      <c r="D292" s="135" t="s">
        <v>91</v>
      </c>
      <c r="E292" s="11">
        <v>0</v>
      </c>
      <c r="F292" s="159" t="s">
        <v>1605</v>
      </c>
      <c r="G292" s="11" t="s">
        <v>62</v>
      </c>
      <c r="H292" s="12">
        <v>2075</v>
      </c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3"/>
      <c r="AF292" s="13"/>
      <c r="AG292" s="13"/>
      <c r="AH292" s="13"/>
      <c r="AI292" s="14"/>
      <c r="AJ292" s="14"/>
      <c r="AK292" s="14"/>
      <c r="AL292" s="14"/>
      <c r="AM292" s="14"/>
      <c r="AN292" s="15">
        <f t="shared" si="59"/>
        <v>0</v>
      </c>
      <c r="AO292" s="16">
        <f>SUMIF(เตรียมส่วนผสม!$C:$C,'รับ-จ่าย ประจำวัน'!$B292,เตรียมส่วนผสม!H:H)+SUMIF(กวนไส้!$C:$C,'รับ-จ่าย ประจำวัน'!$B292,กวนไส้!H:H)+SUMIF(ผลิต1!$C:$C,'รับ-จ่าย ประจำวัน'!$B292,ผลิต1!H:H)+SUMIF(ผลิต2!$C:$C,'รับ-จ่าย ประจำวัน'!$B292,ผลิต2!H:H)+SUMIF(เส้นแต่งหน้าขนมเค้ก!$C:$C,'รับ-จ่าย ประจำวัน'!$B292,เส้นแต่งหน้าขนมเค้ก!H:H)+SUMIF(แพ็ค!$C:$C,'รับ-จ่าย ประจำวัน'!$B292,แพ็ค!H:H)+SUMIF(ธุรการ!$C:$C,'รับ-จ่าย ประจำวัน'!$B292,ธุรการ!H:H)+SUMIF(เส้นแต่งหน้าขนมปัง!$C:$C,'รับ-จ่าย ประจำวัน'!$B292,เส้นแต่งหน้าขนมปัง!H:H)+SUMIF('วางแผนBC,CJ'!$C:$C,'รับ-จ่าย ประจำวัน'!$B292,'วางแผนBC,CJ'!H:H)+SUMIF(RD!$C:$C,'รับ-จ่าย ประจำวัน'!$B292,RD!H:H)+SUMIF('FG,ออนไล,คัดแยก'!$C:$C,'รับ-จ่าย ประจำวัน'!$B292,'FG,ออนไล,คัดแยก'!H:H)</f>
        <v>0</v>
      </c>
      <c r="AP292" s="16">
        <f>SUMIF(เตรียมส่วนผสม!$C:$C,'รับ-จ่าย ประจำวัน'!$B292,เตรียมส่วนผสม!I:I)+SUMIF(กวนไส้!$C:$C,'รับ-จ่าย ประจำวัน'!$B292,กวนไส้!I:I)+SUMIF(ผลิต1!$C:$C,'รับ-จ่าย ประจำวัน'!$B292,ผลิต1!I:I)+SUMIF(ผลิต2!$C:$C,'รับ-จ่าย ประจำวัน'!$B292,ผลิต2!I:I)+SUMIF(เส้นแต่งหน้าขนมเค้ก!$C:$C,'รับ-จ่าย ประจำวัน'!$B292,เส้นแต่งหน้าขนมเค้ก!I:I)+SUMIF(แพ็ค!$C:$C,'รับ-จ่าย ประจำวัน'!$B292,แพ็ค!I:I)+SUMIF(ธุรการ!$C:$C,'รับ-จ่าย ประจำวัน'!$B292,ธุรการ!I:I)+SUMIF(เส้นแต่งหน้าขนมปัง!$C:$C,'รับ-จ่าย ประจำวัน'!$B292,เส้นแต่งหน้าขนมปัง!I:I)+SUMIF('วางแผนBC,CJ'!$C:$C,'รับ-จ่าย ประจำวัน'!$B292,'วางแผนBC,CJ'!I:I)+SUMIF(RD!$C:$C,'รับ-จ่าย ประจำวัน'!$B292,RD!I:I)+SUMIF('FG,ออนไล,คัดแยก'!$C:$C,'รับ-จ่าย ประจำวัน'!$B292,'FG,ออนไล,คัดแยก'!I:I)</f>
        <v>0</v>
      </c>
      <c r="AQ292" s="16">
        <f>SUMIF(เตรียมส่วนผสม!$C:$C,'รับ-จ่าย ประจำวัน'!$B292,เตรียมส่วนผสม!J:J)+SUMIF(กวนไส้!$C:$C,'รับ-จ่าย ประจำวัน'!$B292,กวนไส้!J:J)+SUMIF(ผลิต1!$C:$C,'รับ-จ่าย ประจำวัน'!$B292,ผลิต1!J:J)+SUMIF(ผลิต2!$C:$C,'รับ-จ่าย ประจำวัน'!$B292,ผลิต2!J:J)+SUMIF(เส้นแต่งหน้าขนมเค้ก!$C:$C,'รับ-จ่าย ประจำวัน'!$B292,เส้นแต่งหน้าขนมเค้ก!J:J)+SUMIF(แพ็ค!$C:$C,'รับ-จ่าย ประจำวัน'!$B292,แพ็ค!J:J)+SUMIF(ธุรการ!$C:$C,'รับ-จ่าย ประจำวัน'!$B292,ธุรการ!J:J)+SUMIF(เส้นแต่งหน้าขนมปัง!$C:$C,'รับ-จ่าย ประจำวัน'!$B292,เส้นแต่งหน้าขนมปัง!J:J)+SUMIF('วางแผนBC,CJ'!$C:$C,'รับ-จ่าย ประจำวัน'!$B292,'วางแผนBC,CJ'!J:J)+SUMIF(RD!$C:$C,'รับ-จ่าย ประจำวัน'!$B292,RD!J:J)+SUMIF('FG,ออนไล,คัดแยก'!$C:$C,'รับ-จ่าย ประจำวัน'!$B292,'FG,ออนไล,คัดแยก'!J:J)</f>
        <v>0</v>
      </c>
      <c r="AR292" s="16">
        <f>SUMIF(เตรียมส่วนผสม!$C:$C,'รับ-จ่าย ประจำวัน'!$B292,เตรียมส่วนผสม!K:K)+SUMIF(กวนไส้!$C:$C,'รับ-จ่าย ประจำวัน'!$B292,กวนไส้!K:K)+SUMIF(ผลิต1!$C:$C,'รับ-จ่าย ประจำวัน'!$B292,ผลิต1!K:K)+SUMIF(ผลิต2!$C:$C,'รับ-จ่าย ประจำวัน'!$B292,ผลิต2!K:K)+SUMIF(เส้นแต่งหน้าขนมเค้ก!$C:$C,'รับ-จ่าย ประจำวัน'!$B292,เส้นแต่งหน้าขนมเค้ก!K:K)+SUMIF(แพ็ค!$C:$C,'รับ-จ่าย ประจำวัน'!$B292,แพ็ค!K:K)+SUMIF(ธุรการ!$C:$C,'รับ-จ่าย ประจำวัน'!$B292,ธุรการ!K:K)+SUMIF(เส้นแต่งหน้าขนมปัง!$C:$C,'รับ-จ่าย ประจำวัน'!$B292,เส้นแต่งหน้าขนมปัง!K:K)+SUMIF('วางแผนBC,CJ'!$C:$C,'รับ-จ่าย ประจำวัน'!$B292,'วางแผนBC,CJ'!K:K)+SUMIF(RD!$C:$C,'รับ-จ่าย ประจำวัน'!$B292,RD!K:K)+SUMIF('FG,ออนไล,คัดแยก'!$C:$C,'รับ-จ่าย ประจำวัน'!$B292,'FG,ออนไล,คัดแยก'!K:K)</f>
        <v>0</v>
      </c>
      <c r="AS292" s="16">
        <f>SUMIF(เตรียมส่วนผสม!$C:$C,'รับ-จ่าย ประจำวัน'!$B292,เตรียมส่วนผสม!L:L)+SUMIF(กวนไส้!$C:$C,'รับ-จ่าย ประจำวัน'!$B292,กวนไส้!L:L)+SUMIF(ผลิต1!$C:$C,'รับ-จ่าย ประจำวัน'!$B292,ผลิต1!L:L)+SUMIF(ผลิต2!$C:$C,'รับ-จ่าย ประจำวัน'!$B292,ผลิต2!L:L)+SUMIF(เส้นแต่งหน้าขนมเค้ก!$C:$C,'รับ-จ่าย ประจำวัน'!$B292,เส้นแต่งหน้าขนมเค้ก!L:L)+SUMIF(แพ็ค!$C:$C,'รับ-จ่าย ประจำวัน'!$B292,แพ็ค!L:L)+SUMIF(ธุรการ!$C:$C,'รับ-จ่าย ประจำวัน'!$B292,ธุรการ!L:L)+SUMIF(เส้นแต่งหน้าขนมปัง!$C:$C,'รับ-จ่าย ประจำวัน'!$B292,เส้นแต่งหน้าขนมปัง!L:L)+SUMIF('วางแผนBC,CJ'!$C:$C,'รับ-จ่าย ประจำวัน'!$B292,'วางแผนBC,CJ'!L:L)+SUMIF(RD!$C:$C,'รับ-จ่าย ประจำวัน'!$B292,RD!L:L)+SUMIF('FG,ออนไล,คัดแยก'!$C:$C,'รับ-จ่าย ประจำวัน'!$B292,'FG,ออนไล,คัดแยก'!L:L)</f>
        <v>0</v>
      </c>
      <c r="AT292" s="16">
        <f>SUMIF(เตรียมส่วนผสม!$C:$C,'รับ-จ่าย ประจำวัน'!$B292,เตรียมส่วนผสม!M:M)+SUMIF(กวนไส้!$C:$C,'รับ-จ่าย ประจำวัน'!$B292,กวนไส้!M:M)+SUMIF(ผลิต1!$C:$C,'รับ-จ่าย ประจำวัน'!$B292,ผลิต1!M:M)+SUMIF(ผลิต2!$C:$C,'รับ-จ่าย ประจำวัน'!$B292,ผลิต2!M:M)+SUMIF(เส้นแต่งหน้าขนมเค้ก!$C:$C,'รับ-จ่าย ประจำวัน'!$B292,เส้นแต่งหน้าขนมเค้ก!M:M)+SUMIF(แพ็ค!$C:$C,'รับ-จ่าย ประจำวัน'!$B292,แพ็ค!M:M)+SUMIF(ธุรการ!$C:$C,'รับ-จ่าย ประจำวัน'!$B292,ธุรการ!M:M)+SUMIF(เส้นแต่งหน้าขนมปัง!$C:$C,'รับ-จ่าย ประจำวัน'!$B292,เส้นแต่งหน้าขนมปัง!M:M)+SUMIF('วางแผนBC,CJ'!$C:$C,'รับ-จ่าย ประจำวัน'!$B292,'วางแผนBC,CJ'!M:M)+SUMIF(RD!$C:$C,'รับ-จ่าย ประจำวัน'!$B292,RD!M:M)+SUMIF('FG,ออนไล,คัดแยก'!$C:$C,'รับ-จ่าย ประจำวัน'!$B292,'FG,ออนไล,คัดแยก'!M:M)</f>
        <v>0</v>
      </c>
      <c r="AU292" s="16">
        <f>SUMIF(เตรียมส่วนผสม!$C:$C,'รับ-จ่าย ประจำวัน'!$B292,เตรียมส่วนผสม!N:N)+SUMIF(กวนไส้!$C:$C,'รับ-จ่าย ประจำวัน'!$B292,กวนไส้!N:N)+SUMIF(ผลิต1!$C:$C,'รับ-จ่าย ประจำวัน'!$B292,ผลิต1!N:N)+SUMIF(ผลิต2!$C:$C,'รับ-จ่าย ประจำวัน'!$B292,ผลิต2!N:N)+SUMIF(เส้นแต่งหน้าขนมเค้ก!$C:$C,'รับ-จ่าย ประจำวัน'!$B292,เส้นแต่งหน้าขนมเค้ก!N:N)+SUMIF(แพ็ค!$C:$C,'รับ-จ่าย ประจำวัน'!$B292,แพ็ค!N:N)+SUMIF(ธุรการ!$C:$C,'รับ-จ่าย ประจำวัน'!$B292,ธุรการ!N:N)+SUMIF(เส้นแต่งหน้าขนมปัง!$C:$C,'รับ-จ่าย ประจำวัน'!$B292,เส้นแต่งหน้าขนมปัง!N:N)+SUMIF('วางแผนBC,CJ'!$C:$C,'รับ-จ่าย ประจำวัน'!$B292,'วางแผนBC,CJ'!N:N)+SUMIF(RD!$C:$C,'รับ-จ่าย ประจำวัน'!$B292,RD!N:N)+SUMIF('FG,ออนไล,คัดแยก'!$C:$C,'รับ-จ่าย ประจำวัน'!$B292,'FG,ออนไล,คัดแยก'!N:N)</f>
        <v>0</v>
      </c>
      <c r="AV292" s="16">
        <f>SUMIF(เตรียมส่วนผสม!$C:$C,'รับ-จ่าย ประจำวัน'!$B292,เตรียมส่วนผสม!O:O)+SUMIF(กวนไส้!$C:$C,'รับ-จ่าย ประจำวัน'!$B292,กวนไส้!O:O)+SUMIF(ผลิต1!$C:$C,'รับ-จ่าย ประจำวัน'!$B292,ผลิต1!O:O)+SUMIF(ผลิต2!$C:$C,'รับ-จ่าย ประจำวัน'!$B292,ผลิต2!O:O)+SUMIF(เส้นแต่งหน้าขนมเค้ก!$C:$C,'รับ-จ่าย ประจำวัน'!$B292,เส้นแต่งหน้าขนมเค้ก!O:O)+SUMIF(แพ็ค!$C:$C,'รับ-จ่าย ประจำวัน'!$B292,แพ็ค!O:O)+SUMIF(ธุรการ!$C:$C,'รับ-จ่าย ประจำวัน'!$B292,ธุรการ!O:O)+SUMIF(เส้นแต่งหน้าขนมปัง!$C:$C,'รับ-จ่าย ประจำวัน'!$B292,เส้นแต่งหน้าขนมปัง!O:O)+SUMIF('วางแผนBC,CJ'!$C:$C,'รับ-จ่าย ประจำวัน'!$B292,'วางแผนBC,CJ'!O:O)+SUMIF(RD!$C:$C,'รับ-จ่าย ประจำวัน'!$B292,RD!O:O)+SUMIF('FG,ออนไล,คัดแยก'!$C:$C,'รับ-จ่าย ประจำวัน'!$B292,'FG,ออนไล,คัดแยก'!O:O)</f>
        <v>0</v>
      </c>
      <c r="AW292" s="16">
        <f>SUMIF(เตรียมส่วนผสม!$C:$C,'รับ-จ่าย ประจำวัน'!$B292,เตรียมส่วนผสม!P:P)+SUMIF(กวนไส้!$C:$C,'รับ-จ่าย ประจำวัน'!$B292,กวนไส้!P:P)+SUMIF(ผลิต1!$C:$C,'รับ-จ่าย ประจำวัน'!$B292,ผลิต1!P:P)+SUMIF(ผลิต2!$C:$C,'รับ-จ่าย ประจำวัน'!$B292,ผลิต2!P:P)+SUMIF(เส้นแต่งหน้าขนมเค้ก!$C:$C,'รับ-จ่าย ประจำวัน'!$B292,เส้นแต่งหน้าขนมเค้ก!P:P)+SUMIF(แพ็ค!$C:$C,'รับ-จ่าย ประจำวัน'!$B292,แพ็ค!P:P)+SUMIF(ธุรการ!$C:$C,'รับ-จ่าย ประจำวัน'!$B292,ธุรการ!P:P)+SUMIF(เส้นแต่งหน้าขนมปัง!$C:$C,'รับ-จ่าย ประจำวัน'!$B292,เส้นแต่งหน้าขนมปัง!P:P)+SUMIF('วางแผนBC,CJ'!$C:$C,'รับ-จ่าย ประจำวัน'!$B292,'วางแผนBC,CJ'!P:P)+SUMIF(RD!$C:$C,'รับ-จ่าย ประจำวัน'!$B292,RD!P:P)+SUMIF('FG,ออนไล,คัดแยก'!$C:$C,'รับ-จ่าย ประจำวัน'!$B292,'FG,ออนไล,คัดแยก'!P:P)</f>
        <v>0</v>
      </c>
      <c r="AX292" s="16">
        <f>SUMIF(เตรียมส่วนผสม!$C:$C,'รับ-จ่าย ประจำวัน'!$B292,เตรียมส่วนผสม!Q:Q)+SUMIF(กวนไส้!$C:$C,'รับ-จ่าย ประจำวัน'!$B292,กวนไส้!Q:Q)+SUMIF(ผลิต1!$C:$C,'รับ-จ่าย ประจำวัน'!$B292,ผลิต1!Q:Q)+SUMIF(ผลิต2!$C:$C,'รับ-จ่าย ประจำวัน'!$B292,ผลิต2!Q:Q)+SUMIF(เส้นแต่งหน้าขนมเค้ก!$C:$C,'รับ-จ่าย ประจำวัน'!$B292,เส้นแต่งหน้าขนมเค้ก!Q:Q)+SUMIF(แพ็ค!$C:$C,'รับ-จ่าย ประจำวัน'!$B292,แพ็ค!Q:Q)+SUMIF(ธุรการ!$C:$C,'รับ-จ่าย ประจำวัน'!$B292,ธุรการ!Q:Q)+SUMIF(เส้นแต่งหน้าขนมปัง!$C:$C,'รับ-จ่าย ประจำวัน'!$B292,เส้นแต่งหน้าขนมปัง!Q:Q)+SUMIF('วางแผนBC,CJ'!$C:$C,'รับ-จ่าย ประจำวัน'!$B292,'วางแผนBC,CJ'!Q:Q)+SUMIF(RD!$C:$C,'รับ-จ่าย ประจำวัน'!$B292,RD!Q:Q)+SUMIF('FG,ออนไล,คัดแยก'!$C:$C,'รับ-จ่าย ประจำวัน'!$B292,'FG,ออนไล,คัดแยก'!Q:Q)</f>
        <v>0</v>
      </c>
      <c r="AY292" s="16">
        <f>SUMIF(เตรียมส่วนผสม!$C:$C,'รับ-จ่าย ประจำวัน'!$B292,เตรียมส่วนผสม!R:R)+SUMIF(กวนไส้!$C:$C,'รับ-จ่าย ประจำวัน'!$B292,กวนไส้!R:R)+SUMIF(ผลิต1!$C:$C,'รับ-จ่าย ประจำวัน'!$B292,ผลิต1!R:R)+SUMIF(ผลิต2!$C:$C,'รับ-จ่าย ประจำวัน'!$B292,ผลิต2!R:R)+SUMIF(เส้นแต่งหน้าขนมเค้ก!$C:$C,'รับ-จ่าย ประจำวัน'!$B292,เส้นแต่งหน้าขนมเค้ก!R:R)+SUMIF(แพ็ค!$C:$C,'รับ-จ่าย ประจำวัน'!$B292,แพ็ค!R:R)+SUMIF(ธุรการ!$C:$C,'รับ-จ่าย ประจำวัน'!$B292,ธุรการ!R:R)+SUMIF(เส้นแต่งหน้าขนมปัง!$C:$C,'รับ-จ่าย ประจำวัน'!$B292,เส้นแต่งหน้าขนมปัง!R:R)+SUMIF('วางแผนBC,CJ'!$C:$C,'รับ-จ่าย ประจำวัน'!$B292,'วางแผนBC,CJ'!R:R)+SUMIF(RD!$C:$C,'รับ-จ่าย ประจำวัน'!$B292,RD!R:R)+SUMIF('FG,ออนไล,คัดแยก'!$C:$C,'รับ-จ่าย ประจำวัน'!$B292,'FG,ออนไล,คัดแยก'!R:R)</f>
        <v>0</v>
      </c>
      <c r="AZ292" s="16">
        <f>SUMIF(เตรียมส่วนผสม!$C:$C,'รับ-จ่าย ประจำวัน'!$B292,เตรียมส่วนผสม!S:S)+SUMIF(กวนไส้!$C:$C,'รับ-จ่าย ประจำวัน'!$B292,กวนไส้!S:S)+SUMIF(ผลิต1!$C:$C,'รับ-จ่าย ประจำวัน'!$B292,ผลิต1!S:S)+SUMIF(ผลิต2!$C:$C,'รับ-จ่าย ประจำวัน'!$B292,ผลิต2!S:S)+SUMIF(เส้นแต่งหน้าขนมเค้ก!$C:$C,'รับ-จ่าย ประจำวัน'!$B292,เส้นแต่งหน้าขนมเค้ก!S:S)+SUMIF(แพ็ค!$C:$C,'รับ-จ่าย ประจำวัน'!$B292,แพ็ค!S:S)+SUMIF(ธุรการ!$C:$C,'รับ-จ่าย ประจำวัน'!$B292,ธุรการ!S:S)+SUMIF(เส้นแต่งหน้าขนมปัง!$C:$C,'รับ-จ่าย ประจำวัน'!$B292,เส้นแต่งหน้าขนมปัง!S:S)+SUMIF('วางแผนBC,CJ'!$C:$C,'รับ-จ่าย ประจำวัน'!$B292,'วางแผนBC,CJ'!S:S)+SUMIF(RD!$C:$C,'รับ-จ่าย ประจำวัน'!$B292,RD!S:S)+SUMIF('FG,ออนไล,คัดแยก'!$C:$C,'รับ-จ่าย ประจำวัน'!$B292,'FG,ออนไล,คัดแยก'!S:S)</f>
        <v>0</v>
      </c>
      <c r="BA292" s="16">
        <f>SUMIF(เตรียมส่วนผสม!$C:$C,'รับ-จ่าย ประจำวัน'!$B292,เตรียมส่วนผสม!T:T)+SUMIF(กวนไส้!$C:$C,'รับ-จ่าย ประจำวัน'!$B292,กวนไส้!T:T)+SUMIF(ผลิต1!$C:$C,'รับ-จ่าย ประจำวัน'!$B292,ผลิต1!T:T)+SUMIF(ผลิต2!$C:$C,'รับ-จ่าย ประจำวัน'!$B292,ผลิต2!T:T)+SUMIF(เส้นแต่งหน้าขนมเค้ก!$C:$C,'รับ-จ่าย ประจำวัน'!$B292,เส้นแต่งหน้าขนมเค้ก!T:T)+SUMIF(แพ็ค!$C:$C,'รับ-จ่าย ประจำวัน'!$B292,แพ็ค!T:T)+SUMIF(ธุรการ!$C:$C,'รับ-จ่าย ประจำวัน'!$B292,ธุรการ!T:T)+SUMIF(เส้นแต่งหน้าขนมปัง!$C:$C,'รับ-จ่าย ประจำวัน'!$B292,เส้นแต่งหน้าขนมปัง!T:T)+SUMIF('วางแผนBC,CJ'!$C:$C,'รับ-จ่าย ประจำวัน'!$B292,'วางแผนBC,CJ'!T:T)+SUMIF(RD!$C:$C,'รับ-จ่าย ประจำวัน'!$B292,RD!T:T)+SUMIF('FG,ออนไล,คัดแยก'!$C:$C,'รับ-จ่าย ประจำวัน'!$B292,'FG,ออนไล,คัดแยก'!T:T)</f>
        <v>0</v>
      </c>
      <c r="BB292" s="16">
        <f>SUMIF(เตรียมส่วนผสม!$C:$C,'รับ-จ่าย ประจำวัน'!$B292,เตรียมส่วนผสม!U:U)+SUMIF(กวนไส้!$C:$C,'รับ-จ่าย ประจำวัน'!$B292,กวนไส้!U:U)+SUMIF(ผลิต1!$C:$C,'รับ-จ่าย ประจำวัน'!$B292,ผลิต1!U:U)+SUMIF(ผลิต2!$C:$C,'รับ-จ่าย ประจำวัน'!$B292,ผลิต2!U:U)+SUMIF(เส้นแต่งหน้าขนมเค้ก!$C:$C,'รับ-จ่าย ประจำวัน'!$B292,เส้นแต่งหน้าขนมเค้ก!U:U)+SUMIF(แพ็ค!$C:$C,'รับ-จ่าย ประจำวัน'!$B292,แพ็ค!U:U)+SUMIF(ธุรการ!$C:$C,'รับ-จ่าย ประจำวัน'!$B292,ธุรการ!U:U)+SUMIF(เส้นแต่งหน้าขนมปัง!$C:$C,'รับ-จ่าย ประจำวัน'!$B292,เส้นแต่งหน้าขนมปัง!U:U)+SUMIF('วางแผนBC,CJ'!$C:$C,'รับ-จ่าย ประจำวัน'!$B292,'วางแผนBC,CJ'!U:U)+SUMIF(RD!$C:$C,'รับ-จ่าย ประจำวัน'!$B292,RD!U:U)+SUMIF('FG,ออนไล,คัดแยก'!$C:$C,'รับ-จ่าย ประจำวัน'!$B292,'FG,ออนไล,คัดแยก'!U:U)</f>
        <v>0</v>
      </c>
      <c r="BC292" s="16">
        <f>SUMIF(เตรียมส่วนผสม!$C:$C,'รับ-จ่าย ประจำวัน'!$B292,เตรียมส่วนผสม!V:V)+SUMIF(กวนไส้!$C:$C,'รับ-จ่าย ประจำวัน'!$B292,กวนไส้!V:V)+SUMIF(ผลิต1!$C:$C,'รับ-จ่าย ประจำวัน'!$B292,ผลิต1!V:V)+SUMIF(ผลิต2!$C:$C,'รับ-จ่าย ประจำวัน'!$B292,ผลิต2!V:V)+SUMIF(เส้นแต่งหน้าขนมเค้ก!$C:$C,'รับ-จ่าย ประจำวัน'!$B292,เส้นแต่งหน้าขนมเค้ก!V:V)+SUMIF(แพ็ค!$C:$C,'รับ-จ่าย ประจำวัน'!$B292,แพ็ค!V:V)+SUMIF(ธุรการ!$C:$C,'รับ-จ่าย ประจำวัน'!$B292,ธุรการ!V:V)+SUMIF(เส้นแต่งหน้าขนมปัง!$C:$C,'รับ-จ่าย ประจำวัน'!$B292,เส้นแต่งหน้าขนมปัง!V:V)+SUMIF('วางแผนBC,CJ'!$C:$C,'รับ-จ่าย ประจำวัน'!$B292,'วางแผนBC,CJ'!V:V)+SUMIF(RD!$C:$C,'รับ-จ่าย ประจำวัน'!$B292,RD!V:V)+SUMIF('FG,ออนไล,คัดแยก'!$C:$C,'รับ-จ่าย ประจำวัน'!$B292,'FG,ออนไล,คัดแยก'!V:V)</f>
        <v>0</v>
      </c>
      <c r="BD292" s="16">
        <f>SUMIF(เตรียมส่วนผสม!$C:$C,'รับ-จ่าย ประจำวัน'!$B292,เตรียมส่วนผสม!W:W)+SUMIF(กวนไส้!$C:$C,'รับ-จ่าย ประจำวัน'!$B292,กวนไส้!W:W)+SUMIF(ผลิต1!$C:$C,'รับ-จ่าย ประจำวัน'!$B292,ผลิต1!W:W)+SUMIF(ผลิต2!$C:$C,'รับ-จ่าย ประจำวัน'!$B292,ผลิต2!W:W)+SUMIF(เส้นแต่งหน้าขนมเค้ก!$C:$C,'รับ-จ่าย ประจำวัน'!$B292,เส้นแต่งหน้าขนมเค้ก!W:W)+SUMIF(แพ็ค!$C:$C,'รับ-จ่าย ประจำวัน'!$B292,แพ็ค!W:W)+SUMIF(ธุรการ!$C:$C,'รับ-จ่าย ประจำวัน'!$B292,ธุรการ!W:W)+SUMIF(เส้นแต่งหน้าขนมปัง!$C:$C,'รับ-จ่าย ประจำวัน'!$B292,เส้นแต่งหน้าขนมปัง!W:W)+SUMIF('วางแผนBC,CJ'!$C:$C,'รับ-จ่าย ประจำวัน'!$B292,'วางแผนBC,CJ'!W:W)+SUMIF(RD!$C:$C,'รับ-จ่าย ประจำวัน'!$B292,RD!W:W)+SUMIF('FG,ออนไล,คัดแยก'!$C:$C,'รับ-จ่าย ประจำวัน'!$B292,'FG,ออนไล,คัดแยก'!W:W)</f>
        <v>0</v>
      </c>
      <c r="BE292" s="16">
        <f>SUMIF(เตรียมส่วนผสม!$C:$C,'รับ-จ่าย ประจำวัน'!$B292,เตรียมส่วนผสม!X:X)+SUMIF(กวนไส้!$C:$C,'รับ-จ่าย ประจำวัน'!$B292,กวนไส้!X:X)+SUMIF(ผลิต1!$C:$C,'รับ-จ่าย ประจำวัน'!$B292,ผลิต1!X:X)+SUMIF(ผลิต2!$C:$C,'รับ-จ่าย ประจำวัน'!$B292,ผลิต2!X:X)+SUMIF(เส้นแต่งหน้าขนมเค้ก!$C:$C,'รับ-จ่าย ประจำวัน'!$B292,เส้นแต่งหน้าขนมเค้ก!X:X)+SUMIF(แพ็ค!$C:$C,'รับ-จ่าย ประจำวัน'!$B292,แพ็ค!X:X)+SUMIF(ธุรการ!$C:$C,'รับ-จ่าย ประจำวัน'!$B292,ธุรการ!X:X)+SUMIF(เส้นแต่งหน้าขนมปัง!$C:$C,'รับ-จ่าย ประจำวัน'!$B292,เส้นแต่งหน้าขนมปัง!X:X)+SUMIF('วางแผนBC,CJ'!$C:$C,'รับ-จ่าย ประจำวัน'!$B292,'วางแผนBC,CJ'!X:X)+SUMIF(RD!$C:$C,'รับ-จ่าย ประจำวัน'!$B292,RD!X:X)+SUMIF('FG,ออนไล,คัดแยก'!$C:$C,'รับ-จ่าย ประจำวัน'!$B292,'FG,ออนไล,คัดแยก'!X:X)</f>
        <v>0</v>
      </c>
      <c r="BF292" s="16">
        <f>SUMIF(เตรียมส่วนผสม!$C:$C,'รับ-จ่าย ประจำวัน'!$B292,เตรียมส่วนผสม!Y:Y)+SUMIF(กวนไส้!$C:$C,'รับ-จ่าย ประจำวัน'!$B292,กวนไส้!Y:Y)+SUMIF(ผลิต1!$C:$C,'รับ-จ่าย ประจำวัน'!$B292,ผลิต1!Y:Y)+SUMIF(ผลิต2!$C:$C,'รับ-จ่าย ประจำวัน'!$B292,ผลิต2!Y:Y)+SUMIF(เส้นแต่งหน้าขนมเค้ก!$C:$C,'รับ-จ่าย ประจำวัน'!$B292,เส้นแต่งหน้าขนมเค้ก!Y:Y)+SUMIF(แพ็ค!$C:$C,'รับ-จ่าย ประจำวัน'!$B292,แพ็ค!Y:Y)+SUMIF(ธุรการ!$C:$C,'รับ-จ่าย ประจำวัน'!$B292,ธุรการ!Y:Y)+SUMIF(เส้นแต่งหน้าขนมปัง!$C:$C,'รับ-จ่าย ประจำวัน'!$B292,เส้นแต่งหน้าขนมปัง!Y:Y)+SUMIF('วางแผนBC,CJ'!$C:$C,'รับ-จ่าย ประจำวัน'!$B292,'วางแผนBC,CJ'!Y:Y)+SUMIF(RD!$C:$C,'รับ-จ่าย ประจำวัน'!$B292,RD!Y:Y)+SUMIF('FG,ออนไล,คัดแยก'!$C:$C,'รับ-จ่าย ประจำวัน'!$B292,'FG,ออนไล,คัดแยก'!Y:Y)</f>
        <v>0</v>
      </c>
      <c r="BG292" s="16">
        <f>SUMIF(เตรียมส่วนผสม!$C:$C,'รับ-จ่าย ประจำวัน'!$B292,เตรียมส่วนผสม!Z:Z)+SUMIF(กวนไส้!$C:$C,'รับ-จ่าย ประจำวัน'!$B292,กวนไส้!Z:Z)+SUMIF(ผลิต1!$C:$C,'รับ-จ่าย ประจำวัน'!$B292,ผลิต1!Z:Z)+SUMIF(ผลิต2!$C:$C,'รับ-จ่าย ประจำวัน'!$B292,ผลิต2!Z:Z)+SUMIF(เส้นแต่งหน้าขนมเค้ก!$C:$C,'รับ-จ่าย ประจำวัน'!$B292,เส้นแต่งหน้าขนมเค้ก!Z:Z)+SUMIF(แพ็ค!$C:$C,'รับ-จ่าย ประจำวัน'!$B292,แพ็ค!Z:Z)+SUMIF(ธุรการ!$C:$C,'รับ-จ่าย ประจำวัน'!$B292,ธุรการ!Z:Z)+SUMIF(เส้นแต่งหน้าขนมปัง!$C:$C,'รับ-จ่าย ประจำวัน'!$B292,เส้นแต่งหน้าขนมปัง!Z:Z)+SUMIF('วางแผนBC,CJ'!$C:$C,'รับ-จ่าย ประจำวัน'!$B292,'วางแผนBC,CJ'!Z:Z)+SUMIF(RD!$C:$C,'รับ-จ่าย ประจำวัน'!$B292,RD!Z:Z)+SUMIF('FG,ออนไล,คัดแยก'!$C:$C,'รับ-จ่าย ประจำวัน'!$B292,'FG,ออนไล,คัดแยก'!Z:Z)</f>
        <v>0</v>
      </c>
      <c r="BH292" s="16">
        <f>SUMIF(เตรียมส่วนผสม!$C:$C,'รับ-จ่าย ประจำวัน'!$B292,เตรียมส่วนผสม!AA:AA)+SUMIF(กวนไส้!$C:$C,'รับ-จ่าย ประจำวัน'!$B292,กวนไส้!AA:AA)+SUMIF(ผลิต1!$C:$C,'รับ-จ่าย ประจำวัน'!$B292,ผลิต1!AA:AA)+SUMIF(ผลิต2!$C:$C,'รับ-จ่าย ประจำวัน'!$B292,ผลิต2!AA:AA)+SUMIF(เส้นแต่งหน้าขนมเค้ก!$C:$C,'รับ-จ่าย ประจำวัน'!$B292,เส้นแต่งหน้าขนมเค้ก!AA:AA)+SUMIF(แพ็ค!$C:$C,'รับ-จ่าย ประจำวัน'!$B292,แพ็ค!AA:AA)+SUMIF(ธุรการ!$C:$C,'รับ-จ่าย ประจำวัน'!$B292,ธุรการ!AA:AA)+SUMIF(เส้นแต่งหน้าขนมปัง!$C:$C,'รับ-จ่าย ประจำวัน'!$B292,เส้นแต่งหน้าขนมปัง!AA:AA)+SUMIF('วางแผนBC,CJ'!$C:$C,'รับ-จ่าย ประจำวัน'!$B292,'วางแผนBC,CJ'!AA:AA)+SUMIF(RD!$C:$C,'รับ-จ่าย ประจำวัน'!$B292,RD!AA:AA)+SUMIF('FG,ออนไล,คัดแยก'!$C:$C,'รับ-จ่าย ประจำวัน'!$B292,'FG,ออนไล,คัดแยก'!AA:AA)</f>
        <v>0</v>
      </c>
      <c r="BI292" s="16">
        <f>SUMIF(เตรียมส่วนผสม!$C:$C,'รับ-จ่าย ประจำวัน'!$B292,เตรียมส่วนผสม!AB:AB)+SUMIF(กวนไส้!$C:$C,'รับ-จ่าย ประจำวัน'!$B292,กวนไส้!AB:AB)+SUMIF(ผลิต1!$C:$C,'รับ-จ่าย ประจำวัน'!$B292,ผลิต1!AB:AB)+SUMIF(ผลิต2!$C:$C,'รับ-จ่าย ประจำวัน'!$B292,ผลิต2!AB:AB)+SUMIF(เส้นแต่งหน้าขนมเค้ก!$C:$C,'รับ-จ่าย ประจำวัน'!$B292,เส้นแต่งหน้าขนมเค้ก!AB:AB)+SUMIF(แพ็ค!$C:$C,'รับ-จ่าย ประจำวัน'!$B292,แพ็ค!AB:AB)+SUMIF(ธุรการ!$C:$C,'รับ-จ่าย ประจำวัน'!$B292,ธุรการ!AB:AB)+SUMIF(เส้นแต่งหน้าขนมปัง!$C:$C,'รับ-จ่าย ประจำวัน'!$B292,เส้นแต่งหน้าขนมปัง!AB:AB)+SUMIF('วางแผนBC,CJ'!$C:$C,'รับ-จ่าย ประจำวัน'!$B292,'วางแผนBC,CJ'!AB:AB)+SUMIF(RD!$C:$C,'รับ-จ่าย ประจำวัน'!$B292,RD!AB:AB)+SUMIF('FG,ออนไล,คัดแยก'!$C:$C,'รับ-จ่าย ประจำวัน'!$B292,'FG,ออนไล,คัดแยก'!AB:AB)</f>
        <v>0</v>
      </c>
      <c r="BJ292" s="16">
        <f>SUMIF(เตรียมส่วนผสม!$C:$C,'รับ-จ่าย ประจำวัน'!$B292,เตรียมส่วนผสม!AC:AC)+SUMIF(กวนไส้!$C:$C,'รับ-จ่าย ประจำวัน'!$B292,กวนไส้!AC:AC)+SUMIF(ผลิต1!$C:$C,'รับ-จ่าย ประจำวัน'!$B292,ผลิต1!AC:AC)+SUMIF(ผลิต2!$C:$C,'รับ-จ่าย ประจำวัน'!$B292,ผลิต2!AC:AC)+SUMIF(เส้นแต่งหน้าขนมเค้ก!$C:$C,'รับ-จ่าย ประจำวัน'!$B292,เส้นแต่งหน้าขนมเค้ก!AC:AC)+SUMIF(แพ็ค!$C:$C,'รับ-จ่าย ประจำวัน'!$B292,แพ็ค!AC:AC)+SUMIF(ธุรการ!$C:$C,'รับ-จ่าย ประจำวัน'!$B292,ธุรการ!AC:AC)+SUMIF(เส้นแต่งหน้าขนมปัง!$C:$C,'รับ-จ่าย ประจำวัน'!$B292,เส้นแต่งหน้าขนมปัง!AC:AC)+SUMIF('วางแผนBC,CJ'!$C:$C,'รับ-จ่าย ประจำวัน'!$B292,'วางแผนBC,CJ'!AC:AC)+SUMIF(RD!$C:$C,'รับ-จ่าย ประจำวัน'!$B292,RD!AC:AC)+SUMIF('FG,ออนไล,คัดแยก'!$C:$C,'รับ-จ่าย ประจำวัน'!$B292,'FG,ออนไล,คัดแยก'!AC:AC)</f>
        <v>0</v>
      </c>
      <c r="BK292" s="16">
        <f>SUMIF(เตรียมส่วนผสม!$C:$C,'รับ-จ่าย ประจำวัน'!$B292,เตรียมส่วนผสม!AD:AD)+SUMIF(กวนไส้!$C:$C,'รับ-จ่าย ประจำวัน'!$B292,กวนไส้!AD:AD)+SUMIF(ผลิต1!$C:$C,'รับ-จ่าย ประจำวัน'!$B292,ผลิต1!AD:AD)+SUMIF(ผลิต2!$C:$C,'รับ-จ่าย ประจำวัน'!$B292,ผลิต2!AD:AD)+SUMIF(เส้นแต่งหน้าขนมเค้ก!$C:$C,'รับ-จ่าย ประจำวัน'!$B292,เส้นแต่งหน้าขนมเค้ก!AD:AD)+SUMIF(แพ็ค!$C:$C,'รับ-จ่าย ประจำวัน'!$B292,แพ็ค!AD:AD)+SUMIF(ธุรการ!$C:$C,'รับ-จ่าย ประจำวัน'!$B292,ธุรการ!AD:AD)+SUMIF(เส้นแต่งหน้าขนมปัง!$C:$C,'รับ-จ่าย ประจำวัน'!$B292,เส้นแต่งหน้าขนมปัง!AD:AD)+SUMIF('วางแผนBC,CJ'!$C:$C,'รับ-จ่าย ประจำวัน'!$B292,'วางแผนBC,CJ'!AD:AD)+SUMIF(RD!$C:$C,'รับ-จ่าย ประจำวัน'!$B292,RD!AD:AD)+SUMIF('FG,ออนไล,คัดแยก'!$C:$C,'รับ-จ่าย ประจำวัน'!$B292,'FG,ออนไล,คัดแยก'!AD:AD)</f>
        <v>0</v>
      </c>
      <c r="BL292" s="16">
        <f>SUMIF(เตรียมส่วนผสม!$C:$C,'รับ-จ่าย ประจำวัน'!$B292,เตรียมส่วนผสม!AE:AE)+SUMIF(กวนไส้!$C:$C,'รับ-จ่าย ประจำวัน'!$B292,กวนไส้!AE:AE)+SUMIF(ผลิต1!$C:$C,'รับ-จ่าย ประจำวัน'!$B292,ผลิต1!AE:AE)+SUMIF(ผลิต2!$C:$C,'รับ-จ่าย ประจำวัน'!$B292,ผลิต2!AE:AE)+SUMIF(เส้นแต่งหน้าขนมเค้ก!$C:$C,'รับ-จ่าย ประจำวัน'!$B292,เส้นแต่งหน้าขนมเค้ก!AE:AE)+SUMIF(แพ็ค!$C:$C,'รับ-จ่าย ประจำวัน'!$B292,แพ็ค!AE:AE)+SUMIF(ธุรการ!$C:$C,'รับ-จ่าย ประจำวัน'!$B292,ธุรการ!AE:AE)+SUMIF(เส้นแต่งหน้าขนมปัง!$C:$C,'รับ-จ่าย ประจำวัน'!$B292,เส้นแต่งหน้าขนมปัง!AE:AE)+SUMIF('วางแผนBC,CJ'!$C:$C,'รับ-จ่าย ประจำวัน'!$B292,'วางแผนBC,CJ'!AE:AE)+SUMIF(RD!$C:$C,'รับ-จ่าย ประจำวัน'!$B292,RD!AE:AE)+SUMIF('FG,ออนไล,คัดแยก'!$C:$C,'รับ-จ่าย ประจำวัน'!$B292,'FG,ออนไล,คัดแยก'!AE:AE)</f>
        <v>0</v>
      </c>
      <c r="BM292" s="16">
        <f>SUMIF(เตรียมส่วนผสม!$C:$C,'รับ-จ่าย ประจำวัน'!$B292,เตรียมส่วนผสม!AF:AF)+SUMIF(กวนไส้!$C:$C,'รับ-จ่าย ประจำวัน'!$B292,กวนไส้!AF:AF)+SUMIF(ผลิต1!$C:$C,'รับ-จ่าย ประจำวัน'!$B292,ผลิต1!AF:AF)+SUMIF(ผลิต2!$C:$C,'รับ-จ่าย ประจำวัน'!$B292,ผลิต2!AF:AF)+SUMIF(เส้นแต่งหน้าขนมเค้ก!$C:$C,'รับ-จ่าย ประจำวัน'!$B292,เส้นแต่งหน้าขนมเค้ก!AF:AF)+SUMIF(แพ็ค!$C:$C,'รับ-จ่าย ประจำวัน'!$B292,แพ็ค!AF:AF)+SUMIF(ธุรการ!$C:$C,'รับ-จ่าย ประจำวัน'!$B292,ธุรการ!AF:AF)+SUMIF(เส้นแต่งหน้าขนมปัง!$C:$C,'รับ-จ่าย ประจำวัน'!$B292,เส้นแต่งหน้าขนมปัง!AF:AF)+SUMIF('วางแผนBC,CJ'!$C:$C,'รับ-จ่าย ประจำวัน'!$B292,'วางแผนBC,CJ'!AF:AF)+SUMIF(RD!$C:$C,'รับ-จ่าย ประจำวัน'!$B292,RD!AF:AF)+SUMIF('FG,ออนไล,คัดแยก'!$C:$C,'รับ-จ่าย ประจำวัน'!$B292,'FG,ออนไล,คัดแยก'!AF:AF)</f>
        <v>0</v>
      </c>
      <c r="BN292" s="16">
        <f>SUMIF(เตรียมส่วนผสม!$C:$C,'รับ-จ่าย ประจำวัน'!$B292,เตรียมส่วนผสม!AG:AG)+SUMIF(กวนไส้!$C:$C,'รับ-จ่าย ประจำวัน'!$B292,กวนไส้!AG:AG)+SUMIF(ผลิต1!$C:$C,'รับ-จ่าย ประจำวัน'!$B292,ผลิต1!AG:AG)+SUMIF(ผลิต2!$C:$C,'รับ-จ่าย ประจำวัน'!$B292,ผลิต2!AG:AG)+SUMIF(เส้นแต่งหน้าขนมเค้ก!$C:$C,'รับ-จ่าย ประจำวัน'!$B292,เส้นแต่งหน้าขนมเค้ก!AG:AG)+SUMIF(แพ็ค!$C:$C,'รับ-จ่าย ประจำวัน'!$B292,แพ็ค!AG:AG)+SUMIF(ธุรการ!$C:$C,'รับ-จ่าย ประจำวัน'!$B292,ธุรการ!AG:AG)+SUMIF(เส้นแต่งหน้าขนมปัง!$C:$C,'รับ-จ่าย ประจำวัน'!$B292,เส้นแต่งหน้าขนมปัง!AG:AG)+SUMIF('วางแผนBC,CJ'!$C:$C,'รับ-จ่าย ประจำวัน'!$B292,'วางแผนBC,CJ'!AG:AG)+SUMIF(RD!$C:$C,'รับ-จ่าย ประจำวัน'!$B292,RD!AG:AG)+SUMIF('FG,ออนไล,คัดแยก'!$C:$C,'รับ-จ่าย ประจำวัน'!$B292,'FG,ออนไล,คัดแยก'!AG:AG)</f>
        <v>0</v>
      </c>
      <c r="BO292" s="16">
        <f>SUMIF(เตรียมส่วนผสม!$C:$C,'รับ-จ่าย ประจำวัน'!$B292,เตรียมส่วนผสม!AH:AH)+SUMIF(กวนไส้!$C:$C,'รับ-จ่าย ประจำวัน'!$B292,กวนไส้!AH:AH)+SUMIF(ผลิต1!$C:$C,'รับ-จ่าย ประจำวัน'!$B292,ผลิต1!AH:AH)+SUMIF(ผลิต2!$C:$C,'รับ-จ่าย ประจำวัน'!$B292,ผลิต2!AH:AH)+SUMIF(เส้นแต่งหน้าขนมเค้ก!$C:$C,'รับ-จ่าย ประจำวัน'!$B292,เส้นแต่งหน้าขนมเค้ก!AH:AH)+SUMIF(แพ็ค!$C:$C,'รับ-จ่าย ประจำวัน'!$B292,แพ็ค!AH:AH)+SUMIF(ธุรการ!$C:$C,'รับ-จ่าย ประจำวัน'!$B292,ธุรการ!AH:AH)+SUMIF(เส้นแต่งหน้าขนมปัง!$C:$C,'รับ-จ่าย ประจำวัน'!$B292,เส้นแต่งหน้าขนมปัง!AH:AH)+SUMIF('วางแผนBC,CJ'!$C:$C,'รับ-จ่าย ประจำวัน'!$B292,'วางแผนBC,CJ'!AH:AH)+SUMIF(RD!$C:$C,'รับ-จ่าย ประจำวัน'!$B292,RD!AH:AH)+SUMIF('FG,ออนไล,คัดแยก'!$C:$C,'รับ-จ่าย ประจำวัน'!$B292,'FG,ออนไล,คัดแยก'!AH:AH)</f>
        <v>0</v>
      </c>
      <c r="BP292" s="16">
        <f>SUMIF(เตรียมส่วนผสม!$C:$C,'รับ-จ่าย ประจำวัน'!$B292,เตรียมส่วนผสม!AI:AI)+SUMIF(กวนไส้!$C:$C,'รับ-จ่าย ประจำวัน'!$B292,กวนไส้!AI:AI)+SUMIF(ผลิต1!$C:$C,'รับ-จ่าย ประจำวัน'!$B292,ผลิต1!AI:AI)+SUMIF(ผลิต2!$C:$C,'รับ-จ่าย ประจำวัน'!$B292,ผลิต2!AI:AI)+SUMIF(เส้นแต่งหน้าขนมเค้ก!$C:$C,'รับ-จ่าย ประจำวัน'!$B292,เส้นแต่งหน้าขนมเค้ก!AI:AI)+SUMIF(แพ็ค!$C:$C,'รับ-จ่าย ประจำวัน'!$B292,แพ็ค!AI:AI)+SUMIF(ธุรการ!$C:$C,'รับ-จ่าย ประจำวัน'!$B292,ธุรการ!AI:AI)+SUMIF(เส้นแต่งหน้าขนมปัง!$C:$C,'รับ-จ่าย ประจำวัน'!$B292,เส้นแต่งหน้าขนมปัง!AI:AI)+SUMIF('วางแผนBC,CJ'!$C:$C,'รับ-จ่าย ประจำวัน'!$B292,'วางแผนBC,CJ'!AI:AI)+SUMIF(RD!$C:$C,'รับ-จ่าย ประจำวัน'!$B292,RD!AI:AI)+SUMIF('FG,ออนไล,คัดแยก'!$C:$C,'รับ-จ่าย ประจำวัน'!$B292,'FG,ออนไล,คัดแยก'!AI:AI)</f>
        <v>0</v>
      </c>
      <c r="BQ292" s="16">
        <f>SUMIF(เตรียมส่วนผสม!$C:$C,'รับ-จ่าย ประจำวัน'!$B292,เตรียมส่วนผสม!AJ:AJ)+SUMIF(กวนไส้!$C:$C,'รับ-จ่าย ประจำวัน'!$B292,กวนไส้!AJ:AJ)+SUMIF(ผลิต1!$C:$C,'รับ-จ่าย ประจำวัน'!$B292,ผลิต1!AJ:AJ)+SUMIF(ผลิต2!$C:$C,'รับ-จ่าย ประจำวัน'!$B292,ผลิต2!AJ:AJ)+SUMIF(เส้นแต่งหน้าขนมเค้ก!$C:$C,'รับ-จ่าย ประจำวัน'!$B292,เส้นแต่งหน้าขนมเค้ก!AJ:AJ)+SUMIF(แพ็ค!$C:$C,'รับ-จ่าย ประจำวัน'!$B292,แพ็ค!AJ:AJ)+SUMIF(ธุรการ!$C:$C,'รับ-จ่าย ประจำวัน'!$B292,ธุรการ!AJ:AJ)+SUMIF(เส้นแต่งหน้าขนมปัง!$C:$C,'รับ-จ่าย ประจำวัน'!$B292,เส้นแต่งหน้าขนมปัง!AJ:AJ)+SUMIF('วางแผนBC,CJ'!$C:$C,'รับ-จ่าย ประจำวัน'!$B292,'วางแผนBC,CJ'!AJ:AJ)+SUMIF(RD!$C:$C,'รับ-จ่าย ประจำวัน'!$B292,RD!AJ:AJ)+SUMIF('FG,ออนไล,คัดแยก'!$C:$C,'รับ-จ่าย ประจำวัน'!$B292,'FG,ออนไล,คัดแยก'!AJ:AJ)</f>
        <v>0</v>
      </c>
      <c r="BR292" s="16">
        <f>SUMIF(เตรียมส่วนผสม!$C:$C,'รับ-จ่าย ประจำวัน'!$B292,เตรียมส่วนผสม!AK:AK)+SUMIF(กวนไส้!$C:$C,'รับ-จ่าย ประจำวัน'!$B292,กวนไส้!AK:AK)+SUMIF(ผลิต1!$C:$C,'รับ-จ่าย ประจำวัน'!$B292,ผลิต1!AK:AK)+SUMIF(ผลิต2!$C:$C,'รับ-จ่าย ประจำวัน'!$B292,ผลิต2!AK:AK)+SUMIF(เส้นแต่งหน้าขนมเค้ก!$C:$C,'รับ-จ่าย ประจำวัน'!$B292,เส้นแต่งหน้าขนมเค้ก!AK:AK)+SUMIF(แพ็ค!$C:$C,'รับ-จ่าย ประจำวัน'!$B292,แพ็ค!AK:AK)+SUMIF(ธุรการ!$C:$C,'รับ-จ่าย ประจำวัน'!$B292,ธุรการ!AK:AK)+SUMIF(เส้นแต่งหน้าขนมปัง!$C:$C,'รับ-จ่าย ประจำวัน'!$B292,เส้นแต่งหน้าขนมปัง!AK:AK)+SUMIF('วางแผนBC,CJ'!$C:$C,'รับ-จ่าย ประจำวัน'!$B292,'วางแผนBC,CJ'!AK:AK)+SUMIF(RD!$C:$C,'รับ-จ่าย ประจำวัน'!$B292,RD!AK:AK)+SUMIF('FG,ออนไล,คัดแยก'!$C:$C,'รับ-จ่าย ประจำวัน'!$B292,'FG,ออนไล,คัดแยก'!AK:AK)</f>
        <v>0</v>
      </c>
      <c r="BS292" s="16">
        <f>SUMIF(เตรียมส่วนผสม!$C:$C,'รับ-จ่าย ประจำวัน'!$B292,เตรียมส่วนผสม!AL:AL)+SUMIF(กวนไส้!$C:$C,'รับ-จ่าย ประจำวัน'!$B292,กวนไส้!AL:AL)+SUMIF(ผลิต1!$C:$C,'รับ-จ่าย ประจำวัน'!$B292,ผลิต1!AL:AL)+SUMIF(ผลิต2!$C:$C,'รับ-จ่าย ประจำวัน'!$B292,ผลิต2!AL:AL)+SUMIF(เส้นแต่งหน้าขนมเค้ก!$C:$C,'รับ-จ่าย ประจำวัน'!$B292,เส้นแต่งหน้าขนมเค้ก!AL:AL)+SUMIF(แพ็ค!$C:$C,'รับ-จ่าย ประจำวัน'!$B292,แพ็ค!AL:AL)+SUMIF(ธุรการ!$C:$C,'รับ-จ่าย ประจำวัน'!$B292,ธุรการ!AL:AL)+SUMIF(เส้นแต่งหน้าขนมปัง!$C:$C,'รับ-จ่าย ประจำวัน'!$B292,เส้นแต่งหน้าขนมปัง!AL:AL)+SUMIF('วางแผนBC,CJ'!$C:$C,'รับ-จ่าย ประจำวัน'!$B292,'วางแผนBC,CJ'!AL:AL)+SUMIF(RD!$C:$C,'รับ-จ่าย ประจำวัน'!$B292,RD!AL:AL)+SUMIF('FG,ออนไล,คัดแยก'!$C:$C,'รับ-จ่าย ประจำวัน'!$B292,'FG,ออนไล,คัดแยก'!AL:AL)</f>
        <v>0</v>
      </c>
      <c r="BT292" s="18">
        <f t="shared" si="60"/>
        <v>0</v>
      </c>
      <c r="BU292" s="116"/>
      <c r="BV292" s="146">
        <f t="shared" si="61"/>
        <v>2075</v>
      </c>
      <c r="BW292" s="183">
        <v>30</v>
      </c>
      <c r="BX292" s="172">
        <f t="shared" si="65"/>
        <v>0</v>
      </c>
      <c r="BY292" s="188" t="e">
        <f t="shared" si="63"/>
        <v>#DIV/0!</v>
      </c>
      <c r="BZ292" s="180" t="e">
        <f t="shared" ca="1" si="62"/>
        <v>#DIV/0!</v>
      </c>
      <c r="CA292" s="93"/>
      <c r="CB292" s="93"/>
      <c r="CC292" s="93"/>
      <c r="CD292" s="93"/>
      <c r="CE292" s="93"/>
      <c r="CF292" s="93"/>
      <c r="CG292" s="93"/>
      <c r="CH292" s="93"/>
      <c r="CI292" s="93"/>
      <c r="CJ292" s="94"/>
      <c r="CK292" s="9">
        <f t="shared" si="64"/>
        <v>2075</v>
      </c>
    </row>
    <row r="293" spans="1:89" hidden="1" x14ac:dyDescent="0.5">
      <c r="A293" s="149" t="s">
        <v>1289</v>
      </c>
      <c r="B293" s="34">
        <v>1023101028</v>
      </c>
      <c r="C293" s="10" t="s">
        <v>2088</v>
      </c>
      <c r="D293" s="135" t="s">
        <v>91</v>
      </c>
      <c r="E293" s="11">
        <v>0</v>
      </c>
      <c r="F293" s="75"/>
      <c r="G293" s="11"/>
      <c r="H293" s="12">
        <v>3000</v>
      </c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3"/>
      <c r="AF293" s="13"/>
      <c r="AG293" s="13"/>
      <c r="AH293" s="13"/>
      <c r="AI293" s="14"/>
      <c r="AJ293" s="14"/>
      <c r="AK293" s="14"/>
      <c r="AL293" s="14"/>
      <c r="AM293" s="14"/>
      <c r="AN293" s="15">
        <f t="shared" si="59"/>
        <v>0</v>
      </c>
      <c r="AO293" s="16">
        <f>SUMIF(เตรียมส่วนผสม!$C:$C,'รับ-จ่าย ประจำวัน'!$B293,เตรียมส่วนผสม!H:H)+SUMIF(กวนไส้!$C:$C,'รับ-จ่าย ประจำวัน'!$B293,กวนไส้!H:H)+SUMIF(ผลิต1!$C:$C,'รับ-จ่าย ประจำวัน'!$B293,ผลิต1!H:H)+SUMIF(ผลิต2!$C:$C,'รับ-จ่าย ประจำวัน'!$B293,ผลิต2!H:H)+SUMIF(เส้นแต่งหน้าขนมเค้ก!$C:$C,'รับ-จ่าย ประจำวัน'!$B293,เส้นแต่งหน้าขนมเค้ก!H:H)+SUMIF(แพ็ค!$C:$C,'รับ-จ่าย ประจำวัน'!$B293,แพ็ค!H:H)+SUMIF(ธุรการ!$C:$C,'รับ-จ่าย ประจำวัน'!$B293,ธุรการ!H:H)+SUMIF(เส้นแต่งหน้าขนมปัง!$C:$C,'รับ-จ่าย ประจำวัน'!$B293,เส้นแต่งหน้าขนมปัง!H:H)+SUMIF('วางแผนBC,CJ'!$C:$C,'รับ-จ่าย ประจำวัน'!$B293,'วางแผนBC,CJ'!H:H)+SUMIF(RD!$C:$C,'รับ-จ่าย ประจำวัน'!$B293,RD!H:H)+SUMIF('FG,ออนไล,คัดแยก'!$C:$C,'รับ-จ่าย ประจำวัน'!$B293,'FG,ออนไล,คัดแยก'!H:H)</f>
        <v>0</v>
      </c>
      <c r="AP293" s="16">
        <f>SUMIF(เตรียมส่วนผสม!$C:$C,'รับ-จ่าย ประจำวัน'!$B293,เตรียมส่วนผสม!I:I)+SUMIF(กวนไส้!$C:$C,'รับ-จ่าย ประจำวัน'!$B293,กวนไส้!I:I)+SUMIF(ผลิต1!$C:$C,'รับ-จ่าย ประจำวัน'!$B293,ผลิต1!I:I)+SUMIF(ผลิต2!$C:$C,'รับ-จ่าย ประจำวัน'!$B293,ผลิต2!I:I)+SUMIF(เส้นแต่งหน้าขนมเค้ก!$C:$C,'รับ-จ่าย ประจำวัน'!$B293,เส้นแต่งหน้าขนมเค้ก!I:I)+SUMIF(แพ็ค!$C:$C,'รับ-จ่าย ประจำวัน'!$B293,แพ็ค!I:I)+SUMIF(ธุรการ!$C:$C,'รับ-จ่าย ประจำวัน'!$B293,ธุรการ!I:I)+SUMIF(เส้นแต่งหน้าขนมปัง!$C:$C,'รับ-จ่าย ประจำวัน'!$B293,เส้นแต่งหน้าขนมปัง!I:I)+SUMIF('วางแผนBC,CJ'!$C:$C,'รับ-จ่าย ประจำวัน'!$B293,'วางแผนBC,CJ'!I:I)+SUMIF(RD!$C:$C,'รับ-จ่าย ประจำวัน'!$B293,RD!I:I)+SUMIF('FG,ออนไล,คัดแยก'!$C:$C,'รับ-จ่าย ประจำวัน'!$B293,'FG,ออนไล,คัดแยก'!I:I)</f>
        <v>0</v>
      </c>
      <c r="AQ293" s="16">
        <f>SUMIF(เตรียมส่วนผสม!$C:$C,'รับ-จ่าย ประจำวัน'!$B293,เตรียมส่วนผสม!J:J)+SUMIF(กวนไส้!$C:$C,'รับ-จ่าย ประจำวัน'!$B293,กวนไส้!J:J)+SUMIF(ผลิต1!$C:$C,'รับ-จ่าย ประจำวัน'!$B293,ผลิต1!J:J)+SUMIF(ผลิต2!$C:$C,'รับ-จ่าย ประจำวัน'!$B293,ผลิต2!J:J)+SUMIF(เส้นแต่งหน้าขนมเค้ก!$C:$C,'รับ-จ่าย ประจำวัน'!$B293,เส้นแต่งหน้าขนมเค้ก!J:J)+SUMIF(แพ็ค!$C:$C,'รับ-จ่าย ประจำวัน'!$B293,แพ็ค!J:J)+SUMIF(ธุรการ!$C:$C,'รับ-จ่าย ประจำวัน'!$B293,ธุรการ!J:J)+SUMIF(เส้นแต่งหน้าขนมปัง!$C:$C,'รับ-จ่าย ประจำวัน'!$B293,เส้นแต่งหน้าขนมปัง!J:J)+SUMIF('วางแผนBC,CJ'!$C:$C,'รับ-จ่าย ประจำวัน'!$B293,'วางแผนBC,CJ'!J:J)+SUMIF(RD!$C:$C,'รับ-จ่าย ประจำวัน'!$B293,RD!J:J)+SUMIF('FG,ออนไล,คัดแยก'!$C:$C,'รับ-จ่าย ประจำวัน'!$B293,'FG,ออนไล,คัดแยก'!J:J)</f>
        <v>0</v>
      </c>
      <c r="AR293" s="16">
        <f>SUMIF(เตรียมส่วนผสม!$C:$C,'รับ-จ่าย ประจำวัน'!$B293,เตรียมส่วนผสม!K:K)+SUMIF(กวนไส้!$C:$C,'รับ-จ่าย ประจำวัน'!$B293,กวนไส้!K:K)+SUMIF(ผลิต1!$C:$C,'รับ-จ่าย ประจำวัน'!$B293,ผลิต1!K:K)+SUMIF(ผลิต2!$C:$C,'รับ-จ่าย ประจำวัน'!$B293,ผลิต2!K:K)+SUMIF(เส้นแต่งหน้าขนมเค้ก!$C:$C,'รับ-จ่าย ประจำวัน'!$B293,เส้นแต่งหน้าขนมเค้ก!K:K)+SUMIF(แพ็ค!$C:$C,'รับ-จ่าย ประจำวัน'!$B293,แพ็ค!K:K)+SUMIF(ธุรการ!$C:$C,'รับ-จ่าย ประจำวัน'!$B293,ธุรการ!K:K)+SUMIF(เส้นแต่งหน้าขนมปัง!$C:$C,'รับ-จ่าย ประจำวัน'!$B293,เส้นแต่งหน้าขนมปัง!K:K)+SUMIF('วางแผนBC,CJ'!$C:$C,'รับ-จ่าย ประจำวัน'!$B293,'วางแผนBC,CJ'!K:K)+SUMIF(RD!$C:$C,'รับ-จ่าย ประจำวัน'!$B293,RD!K:K)+SUMIF('FG,ออนไล,คัดแยก'!$C:$C,'รับ-จ่าย ประจำวัน'!$B293,'FG,ออนไล,คัดแยก'!K:K)</f>
        <v>0</v>
      </c>
      <c r="AS293" s="16">
        <f>SUMIF(เตรียมส่วนผสม!$C:$C,'รับ-จ่าย ประจำวัน'!$B293,เตรียมส่วนผสม!L:L)+SUMIF(กวนไส้!$C:$C,'รับ-จ่าย ประจำวัน'!$B293,กวนไส้!L:L)+SUMIF(ผลิต1!$C:$C,'รับ-จ่าย ประจำวัน'!$B293,ผลิต1!L:L)+SUMIF(ผลิต2!$C:$C,'รับ-จ่าย ประจำวัน'!$B293,ผลิต2!L:L)+SUMIF(เส้นแต่งหน้าขนมเค้ก!$C:$C,'รับ-จ่าย ประจำวัน'!$B293,เส้นแต่งหน้าขนมเค้ก!L:L)+SUMIF(แพ็ค!$C:$C,'รับ-จ่าย ประจำวัน'!$B293,แพ็ค!L:L)+SUMIF(ธุรการ!$C:$C,'รับ-จ่าย ประจำวัน'!$B293,ธุรการ!L:L)+SUMIF(เส้นแต่งหน้าขนมปัง!$C:$C,'รับ-จ่าย ประจำวัน'!$B293,เส้นแต่งหน้าขนมปัง!L:L)+SUMIF('วางแผนBC,CJ'!$C:$C,'รับ-จ่าย ประจำวัน'!$B293,'วางแผนBC,CJ'!L:L)+SUMIF(RD!$C:$C,'รับ-จ่าย ประจำวัน'!$B293,RD!L:L)+SUMIF('FG,ออนไล,คัดแยก'!$C:$C,'รับ-จ่าย ประจำวัน'!$B293,'FG,ออนไล,คัดแยก'!L:L)</f>
        <v>0</v>
      </c>
      <c r="AT293" s="16">
        <f>SUMIF(เตรียมส่วนผสม!$C:$C,'รับ-จ่าย ประจำวัน'!$B293,เตรียมส่วนผสม!M:M)+SUMIF(กวนไส้!$C:$C,'รับ-จ่าย ประจำวัน'!$B293,กวนไส้!M:M)+SUMIF(ผลิต1!$C:$C,'รับ-จ่าย ประจำวัน'!$B293,ผลิต1!M:M)+SUMIF(ผลิต2!$C:$C,'รับ-จ่าย ประจำวัน'!$B293,ผลิต2!M:M)+SUMIF(เส้นแต่งหน้าขนมเค้ก!$C:$C,'รับ-จ่าย ประจำวัน'!$B293,เส้นแต่งหน้าขนมเค้ก!M:M)+SUMIF(แพ็ค!$C:$C,'รับ-จ่าย ประจำวัน'!$B293,แพ็ค!M:M)+SUMIF(ธุรการ!$C:$C,'รับ-จ่าย ประจำวัน'!$B293,ธุรการ!M:M)+SUMIF(เส้นแต่งหน้าขนมปัง!$C:$C,'รับ-จ่าย ประจำวัน'!$B293,เส้นแต่งหน้าขนมปัง!M:M)+SUMIF('วางแผนBC,CJ'!$C:$C,'รับ-จ่าย ประจำวัน'!$B293,'วางแผนBC,CJ'!M:M)+SUMIF(RD!$C:$C,'รับ-จ่าย ประจำวัน'!$B293,RD!M:M)+SUMIF('FG,ออนไล,คัดแยก'!$C:$C,'รับ-จ่าย ประจำวัน'!$B293,'FG,ออนไล,คัดแยก'!M:M)</f>
        <v>0</v>
      </c>
      <c r="AU293" s="16">
        <f>SUMIF(เตรียมส่วนผสม!$C:$C,'รับ-จ่าย ประจำวัน'!$B293,เตรียมส่วนผสม!N:N)+SUMIF(กวนไส้!$C:$C,'รับ-จ่าย ประจำวัน'!$B293,กวนไส้!N:N)+SUMIF(ผลิต1!$C:$C,'รับ-จ่าย ประจำวัน'!$B293,ผลิต1!N:N)+SUMIF(ผลิต2!$C:$C,'รับ-จ่าย ประจำวัน'!$B293,ผลิต2!N:N)+SUMIF(เส้นแต่งหน้าขนมเค้ก!$C:$C,'รับ-จ่าย ประจำวัน'!$B293,เส้นแต่งหน้าขนมเค้ก!N:N)+SUMIF(แพ็ค!$C:$C,'รับ-จ่าย ประจำวัน'!$B293,แพ็ค!N:N)+SUMIF(ธุรการ!$C:$C,'รับ-จ่าย ประจำวัน'!$B293,ธุรการ!N:N)+SUMIF(เส้นแต่งหน้าขนมปัง!$C:$C,'รับ-จ่าย ประจำวัน'!$B293,เส้นแต่งหน้าขนมปัง!N:N)+SUMIF('วางแผนBC,CJ'!$C:$C,'รับ-จ่าย ประจำวัน'!$B293,'วางแผนBC,CJ'!N:N)+SUMIF(RD!$C:$C,'รับ-จ่าย ประจำวัน'!$B293,RD!N:N)+SUMIF('FG,ออนไล,คัดแยก'!$C:$C,'รับ-จ่าย ประจำวัน'!$B293,'FG,ออนไล,คัดแยก'!N:N)</f>
        <v>0</v>
      </c>
      <c r="AV293" s="16">
        <f>SUMIF(เตรียมส่วนผสม!$C:$C,'รับ-จ่าย ประจำวัน'!$B293,เตรียมส่วนผสม!O:O)+SUMIF(กวนไส้!$C:$C,'รับ-จ่าย ประจำวัน'!$B293,กวนไส้!O:O)+SUMIF(ผลิต1!$C:$C,'รับ-จ่าย ประจำวัน'!$B293,ผลิต1!O:O)+SUMIF(ผลิต2!$C:$C,'รับ-จ่าย ประจำวัน'!$B293,ผลิต2!O:O)+SUMIF(เส้นแต่งหน้าขนมเค้ก!$C:$C,'รับ-จ่าย ประจำวัน'!$B293,เส้นแต่งหน้าขนมเค้ก!O:O)+SUMIF(แพ็ค!$C:$C,'รับ-จ่าย ประจำวัน'!$B293,แพ็ค!O:O)+SUMIF(ธุรการ!$C:$C,'รับ-จ่าย ประจำวัน'!$B293,ธุรการ!O:O)+SUMIF(เส้นแต่งหน้าขนมปัง!$C:$C,'รับ-จ่าย ประจำวัน'!$B293,เส้นแต่งหน้าขนมปัง!O:O)+SUMIF('วางแผนBC,CJ'!$C:$C,'รับ-จ่าย ประจำวัน'!$B293,'วางแผนBC,CJ'!O:O)+SUMIF(RD!$C:$C,'รับ-จ่าย ประจำวัน'!$B293,RD!O:O)+SUMIF('FG,ออนไล,คัดแยก'!$C:$C,'รับ-จ่าย ประจำวัน'!$B293,'FG,ออนไล,คัดแยก'!O:O)</f>
        <v>0</v>
      </c>
      <c r="AW293" s="16">
        <f>SUMIF(เตรียมส่วนผสม!$C:$C,'รับ-จ่าย ประจำวัน'!$B293,เตรียมส่วนผสม!P:P)+SUMIF(กวนไส้!$C:$C,'รับ-จ่าย ประจำวัน'!$B293,กวนไส้!P:P)+SUMIF(ผลิต1!$C:$C,'รับ-จ่าย ประจำวัน'!$B293,ผลิต1!P:P)+SUMIF(ผลิต2!$C:$C,'รับ-จ่าย ประจำวัน'!$B293,ผลิต2!P:P)+SUMIF(เส้นแต่งหน้าขนมเค้ก!$C:$C,'รับ-จ่าย ประจำวัน'!$B293,เส้นแต่งหน้าขนมเค้ก!P:P)+SUMIF(แพ็ค!$C:$C,'รับ-จ่าย ประจำวัน'!$B293,แพ็ค!P:P)+SUMIF(ธุรการ!$C:$C,'รับ-จ่าย ประจำวัน'!$B293,ธุรการ!P:P)+SUMIF(เส้นแต่งหน้าขนมปัง!$C:$C,'รับ-จ่าย ประจำวัน'!$B293,เส้นแต่งหน้าขนมปัง!P:P)+SUMIF('วางแผนBC,CJ'!$C:$C,'รับ-จ่าย ประจำวัน'!$B293,'วางแผนBC,CJ'!P:P)+SUMIF(RD!$C:$C,'รับ-จ่าย ประจำวัน'!$B293,RD!P:P)+SUMIF('FG,ออนไล,คัดแยก'!$C:$C,'รับ-จ่าย ประจำวัน'!$B293,'FG,ออนไล,คัดแยก'!P:P)</f>
        <v>0</v>
      </c>
      <c r="AX293" s="16">
        <f>SUMIF(เตรียมส่วนผสม!$C:$C,'รับ-จ่าย ประจำวัน'!$B293,เตรียมส่วนผสม!Q:Q)+SUMIF(กวนไส้!$C:$C,'รับ-จ่าย ประจำวัน'!$B293,กวนไส้!Q:Q)+SUMIF(ผลิต1!$C:$C,'รับ-จ่าย ประจำวัน'!$B293,ผลิต1!Q:Q)+SUMIF(ผลิต2!$C:$C,'รับ-จ่าย ประจำวัน'!$B293,ผลิต2!Q:Q)+SUMIF(เส้นแต่งหน้าขนมเค้ก!$C:$C,'รับ-จ่าย ประจำวัน'!$B293,เส้นแต่งหน้าขนมเค้ก!Q:Q)+SUMIF(แพ็ค!$C:$C,'รับ-จ่าย ประจำวัน'!$B293,แพ็ค!Q:Q)+SUMIF(ธุรการ!$C:$C,'รับ-จ่าย ประจำวัน'!$B293,ธุรการ!Q:Q)+SUMIF(เส้นแต่งหน้าขนมปัง!$C:$C,'รับ-จ่าย ประจำวัน'!$B293,เส้นแต่งหน้าขนมปัง!Q:Q)+SUMIF('วางแผนBC,CJ'!$C:$C,'รับ-จ่าย ประจำวัน'!$B293,'วางแผนBC,CJ'!Q:Q)+SUMIF(RD!$C:$C,'รับ-จ่าย ประจำวัน'!$B293,RD!Q:Q)+SUMIF('FG,ออนไล,คัดแยก'!$C:$C,'รับ-จ่าย ประจำวัน'!$B293,'FG,ออนไล,คัดแยก'!Q:Q)</f>
        <v>0</v>
      </c>
      <c r="AY293" s="16">
        <f>SUMIF(เตรียมส่วนผสม!$C:$C,'รับ-จ่าย ประจำวัน'!$B293,เตรียมส่วนผสม!R:R)+SUMIF(กวนไส้!$C:$C,'รับ-จ่าย ประจำวัน'!$B293,กวนไส้!R:R)+SUMIF(ผลิต1!$C:$C,'รับ-จ่าย ประจำวัน'!$B293,ผลิต1!R:R)+SUMIF(ผลิต2!$C:$C,'รับ-จ่าย ประจำวัน'!$B293,ผลิต2!R:R)+SUMIF(เส้นแต่งหน้าขนมเค้ก!$C:$C,'รับ-จ่าย ประจำวัน'!$B293,เส้นแต่งหน้าขนมเค้ก!R:R)+SUMIF(แพ็ค!$C:$C,'รับ-จ่าย ประจำวัน'!$B293,แพ็ค!R:R)+SUMIF(ธุรการ!$C:$C,'รับ-จ่าย ประจำวัน'!$B293,ธุรการ!R:R)+SUMIF(เส้นแต่งหน้าขนมปัง!$C:$C,'รับ-จ่าย ประจำวัน'!$B293,เส้นแต่งหน้าขนมปัง!R:R)+SUMIF('วางแผนBC,CJ'!$C:$C,'รับ-จ่าย ประจำวัน'!$B293,'วางแผนBC,CJ'!R:R)+SUMIF(RD!$C:$C,'รับ-จ่าย ประจำวัน'!$B293,RD!R:R)+SUMIF('FG,ออนไล,คัดแยก'!$C:$C,'รับ-จ่าย ประจำวัน'!$B293,'FG,ออนไล,คัดแยก'!R:R)</f>
        <v>0</v>
      </c>
      <c r="AZ293" s="16">
        <f>SUMIF(เตรียมส่วนผสม!$C:$C,'รับ-จ่าย ประจำวัน'!$B293,เตรียมส่วนผสม!S:S)+SUMIF(กวนไส้!$C:$C,'รับ-จ่าย ประจำวัน'!$B293,กวนไส้!S:S)+SUMIF(ผลิต1!$C:$C,'รับ-จ่าย ประจำวัน'!$B293,ผลิต1!S:S)+SUMIF(ผลิต2!$C:$C,'รับ-จ่าย ประจำวัน'!$B293,ผลิต2!S:S)+SUMIF(เส้นแต่งหน้าขนมเค้ก!$C:$C,'รับ-จ่าย ประจำวัน'!$B293,เส้นแต่งหน้าขนมเค้ก!S:S)+SUMIF(แพ็ค!$C:$C,'รับ-จ่าย ประจำวัน'!$B293,แพ็ค!S:S)+SUMIF(ธุรการ!$C:$C,'รับ-จ่าย ประจำวัน'!$B293,ธุรการ!S:S)+SUMIF(เส้นแต่งหน้าขนมปัง!$C:$C,'รับ-จ่าย ประจำวัน'!$B293,เส้นแต่งหน้าขนมปัง!S:S)+SUMIF('วางแผนBC,CJ'!$C:$C,'รับ-จ่าย ประจำวัน'!$B293,'วางแผนBC,CJ'!S:S)+SUMIF(RD!$C:$C,'รับ-จ่าย ประจำวัน'!$B293,RD!S:S)+SUMIF('FG,ออนไล,คัดแยก'!$C:$C,'รับ-จ่าย ประจำวัน'!$B293,'FG,ออนไล,คัดแยก'!S:S)</f>
        <v>0</v>
      </c>
      <c r="BA293" s="16">
        <f>SUMIF(เตรียมส่วนผสม!$C:$C,'รับ-จ่าย ประจำวัน'!$B293,เตรียมส่วนผสม!T:T)+SUMIF(กวนไส้!$C:$C,'รับ-จ่าย ประจำวัน'!$B293,กวนไส้!T:T)+SUMIF(ผลิต1!$C:$C,'รับ-จ่าย ประจำวัน'!$B293,ผลิต1!T:T)+SUMIF(ผลิต2!$C:$C,'รับ-จ่าย ประจำวัน'!$B293,ผลิต2!T:T)+SUMIF(เส้นแต่งหน้าขนมเค้ก!$C:$C,'รับ-จ่าย ประจำวัน'!$B293,เส้นแต่งหน้าขนมเค้ก!T:T)+SUMIF(แพ็ค!$C:$C,'รับ-จ่าย ประจำวัน'!$B293,แพ็ค!T:T)+SUMIF(ธุรการ!$C:$C,'รับ-จ่าย ประจำวัน'!$B293,ธุรการ!T:T)+SUMIF(เส้นแต่งหน้าขนมปัง!$C:$C,'รับ-จ่าย ประจำวัน'!$B293,เส้นแต่งหน้าขนมปัง!T:T)+SUMIF('วางแผนBC,CJ'!$C:$C,'รับ-จ่าย ประจำวัน'!$B293,'วางแผนBC,CJ'!T:T)+SUMIF(RD!$C:$C,'รับ-จ่าย ประจำวัน'!$B293,RD!T:T)+SUMIF('FG,ออนไล,คัดแยก'!$C:$C,'รับ-จ่าย ประจำวัน'!$B293,'FG,ออนไล,คัดแยก'!T:T)</f>
        <v>0</v>
      </c>
      <c r="BB293" s="16">
        <f>SUMIF(เตรียมส่วนผสม!$C:$C,'รับ-จ่าย ประจำวัน'!$B293,เตรียมส่วนผสม!U:U)+SUMIF(กวนไส้!$C:$C,'รับ-จ่าย ประจำวัน'!$B293,กวนไส้!U:U)+SUMIF(ผลิต1!$C:$C,'รับ-จ่าย ประจำวัน'!$B293,ผลิต1!U:U)+SUMIF(ผลิต2!$C:$C,'รับ-จ่าย ประจำวัน'!$B293,ผลิต2!U:U)+SUMIF(เส้นแต่งหน้าขนมเค้ก!$C:$C,'รับ-จ่าย ประจำวัน'!$B293,เส้นแต่งหน้าขนมเค้ก!U:U)+SUMIF(แพ็ค!$C:$C,'รับ-จ่าย ประจำวัน'!$B293,แพ็ค!U:U)+SUMIF(ธุรการ!$C:$C,'รับ-จ่าย ประจำวัน'!$B293,ธุรการ!U:U)+SUMIF(เส้นแต่งหน้าขนมปัง!$C:$C,'รับ-จ่าย ประจำวัน'!$B293,เส้นแต่งหน้าขนมปัง!U:U)+SUMIF('วางแผนBC,CJ'!$C:$C,'รับ-จ่าย ประจำวัน'!$B293,'วางแผนBC,CJ'!U:U)+SUMIF(RD!$C:$C,'รับ-จ่าย ประจำวัน'!$B293,RD!U:U)+SUMIF('FG,ออนไล,คัดแยก'!$C:$C,'รับ-จ่าย ประจำวัน'!$B293,'FG,ออนไล,คัดแยก'!U:U)</f>
        <v>0</v>
      </c>
      <c r="BC293" s="16">
        <f>SUMIF(เตรียมส่วนผสม!$C:$C,'รับ-จ่าย ประจำวัน'!$B293,เตรียมส่วนผสม!V:V)+SUMIF(กวนไส้!$C:$C,'รับ-จ่าย ประจำวัน'!$B293,กวนไส้!V:V)+SUMIF(ผลิต1!$C:$C,'รับ-จ่าย ประจำวัน'!$B293,ผลิต1!V:V)+SUMIF(ผลิต2!$C:$C,'รับ-จ่าย ประจำวัน'!$B293,ผลิต2!V:V)+SUMIF(เส้นแต่งหน้าขนมเค้ก!$C:$C,'รับ-จ่าย ประจำวัน'!$B293,เส้นแต่งหน้าขนมเค้ก!V:V)+SUMIF(แพ็ค!$C:$C,'รับ-จ่าย ประจำวัน'!$B293,แพ็ค!V:V)+SUMIF(ธุรการ!$C:$C,'รับ-จ่าย ประจำวัน'!$B293,ธุรการ!V:V)+SUMIF(เส้นแต่งหน้าขนมปัง!$C:$C,'รับ-จ่าย ประจำวัน'!$B293,เส้นแต่งหน้าขนมปัง!V:V)+SUMIF('วางแผนBC,CJ'!$C:$C,'รับ-จ่าย ประจำวัน'!$B293,'วางแผนBC,CJ'!V:V)+SUMIF(RD!$C:$C,'รับ-จ่าย ประจำวัน'!$B293,RD!V:V)+SUMIF('FG,ออนไล,คัดแยก'!$C:$C,'รับ-จ่าย ประจำวัน'!$B293,'FG,ออนไล,คัดแยก'!V:V)</f>
        <v>0</v>
      </c>
      <c r="BD293" s="16">
        <f>SUMIF(เตรียมส่วนผสม!$C:$C,'รับ-จ่าย ประจำวัน'!$B293,เตรียมส่วนผสม!W:W)+SUMIF(กวนไส้!$C:$C,'รับ-จ่าย ประจำวัน'!$B293,กวนไส้!W:W)+SUMIF(ผลิต1!$C:$C,'รับ-จ่าย ประจำวัน'!$B293,ผลิต1!W:W)+SUMIF(ผลิต2!$C:$C,'รับ-จ่าย ประจำวัน'!$B293,ผลิต2!W:W)+SUMIF(เส้นแต่งหน้าขนมเค้ก!$C:$C,'รับ-จ่าย ประจำวัน'!$B293,เส้นแต่งหน้าขนมเค้ก!W:W)+SUMIF(แพ็ค!$C:$C,'รับ-จ่าย ประจำวัน'!$B293,แพ็ค!W:W)+SUMIF(ธุรการ!$C:$C,'รับ-จ่าย ประจำวัน'!$B293,ธุรการ!W:W)+SUMIF(เส้นแต่งหน้าขนมปัง!$C:$C,'รับ-จ่าย ประจำวัน'!$B293,เส้นแต่งหน้าขนมปัง!W:W)+SUMIF('วางแผนBC,CJ'!$C:$C,'รับ-จ่าย ประจำวัน'!$B293,'วางแผนBC,CJ'!W:W)+SUMIF(RD!$C:$C,'รับ-จ่าย ประจำวัน'!$B293,RD!W:W)+SUMIF('FG,ออนไล,คัดแยก'!$C:$C,'รับ-จ่าย ประจำวัน'!$B293,'FG,ออนไล,คัดแยก'!W:W)</f>
        <v>0</v>
      </c>
      <c r="BE293" s="16">
        <f>SUMIF(เตรียมส่วนผสม!$C:$C,'รับ-จ่าย ประจำวัน'!$B293,เตรียมส่วนผสม!X:X)+SUMIF(กวนไส้!$C:$C,'รับ-จ่าย ประจำวัน'!$B293,กวนไส้!X:X)+SUMIF(ผลิต1!$C:$C,'รับ-จ่าย ประจำวัน'!$B293,ผลิต1!X:X)+SUMIF(ผลิต2!$C:$C,'รับ-จ่าย ประจำวัน'!$B293,ผลิต2!X:X)+SUMIF(เส้นแต่งหน้าขนมเค้ก!$C:$C,'รับ-จ่าย ประจำวัน'!$B293,เส้นแต่งหน้าขนมเค้ก!X:X)+SUMIF(แพ็ค!$C:$C,'รับ-จ่าย ประจำวัน'!$B293,แพ็ค!X:X)+SUMIF(ธุรการ!$C:$C,'รับ-จ่าย ประจำวัน'!$B293,ธุรการ!X:X)+SUMIF(เส้นแต่งหน้าขนมปัง!$C:$C,'รับ-จ่าย ประจำวัน'!$B293,เส้นแต่งหน้าขนมปัง!X:X)+SUMIF('วางแผนBC,CJ'!$C:$C,'รับ-จ่าย ประจำวัน'!$B293,'วางแผนBC,CJ'!X:X)+SUMIF(RD!$C:$C,'รับ-จ่าย ประจำวัน'!$B293,RD!X:X)+SUMIF('FG,ออนไล,คัดแยก'!$C:$C,'รับ-จ่าย ประจำวัน'!$B293,'FG,ออนไล,คัดแยก'!X:X)</f>
        <v>0</v>
      </c>
      <c r="BF293" s="16">
        <f>SUMIF(เตรียมส่วนผสม!$C:$C,'รับ-จ่าย ประจำวัน'!$B293,เตรียมส่วนผสม!Y:Y)+SUMIF(กวนไส้!$C:$C,'รับ-จ่าย ประจำวัน'!$B293,กวนไส้!Y:Y)+SUMIF(ผลิต1!$C:$C,'รับ-จ่าย ประจำวัน'!$B293,ผลิต1!Y:Y)+SUMIF(ผลิต2!$C:$C,'รับ-จ่าย ประจำวัน'!$B293,ผลิต2!Y:Y)+SUMIF(เส้นแต่งหน้าขนมเค้ก!$C:$C,'รับ-จ่าย ประจำวัน'!$B293,เส้นแต่งหน้าขนมเค้ก!Y:Y)+SUMIF(แพ็ค!$C:$C,'รับ-จ่าย ประจำวัน'!$B293,แพ็ค!Y:Y)+SUMIF(ธุรการ!$C:$C,'รับ-จ่าย ประจำวัน'!$B293,ธุรการ!Y:Y)+SUMIF(เส้นแต่งหน้าขนมปัง!$C:$C,'รับ-จ่าย ประจำวัน'!$B293,เส้นแต่งหน้าขนมปัง!Y:Y)+SUMIF('วางแผนBC,CJ'!$C:$C,'รับ-จ่าย ประจำวัน'!$B293,'วางแผนBC,CJ'!Y:Y)+SUMIF(RD!$C:$C,'รับ-จ่าย ประจำวัน'!$B293,RD!Y:Y)+SUMIF('FG,ออนไล,คัดแยก'!$C:$C,'รับ-จ่าย ประจำวัน'!$B293,'FG,ออนไล,คัดแยก'!Y:Y)</f>
        <v>0</v>
      </c>
      <c r="BG293" s="16">
        <f>SUMIF(เตรียมส่วนผสม!$C:$C,'รับ-จ่าย ประจำวัน'!$B293,เตรียมส่วนผสม!Z:Z)+SUMIF(กวนไส้!$C:$C,'รับ-จ่าย ประจำวัน'!$B293,กวนไส้!Z:Z)+SUMIF(ผลิต1!$C:$C,'รับ-จ่าย ประจำวัน'!$B293,ผลิต1!Z:Z)+SUMIF(ผลิต2!$C:$C,'รับ-จ่าย ประจำวัน'!$B293,ผลิต2!Z:Z)+SUMIF(เส้นแต่งหน้าขนมเค้ก!$C:$C,'รับ-จ่าย ประจำวัน'!$B293,เส้นแต่งหน้าขนมเค้ก!Z:Z)+SUMIF(แพ็ค!$C:$C,'รับ-จ่าย ประจำวัน'!$B293,แพ็ค!Z:Z)+SUMIF(ธุรการ!$C:$C,'รับ-จ่าย ประจำวัน'!$B293,ธุรการ!Z:Z)+SUMIF(เส้นแต่งหน้าขนมปัง!$C:$C,'รับ-จ่าย ประจำวัน'!$B293,เส้นแต่งหน้าขนมปัง!Z:Z)+SUMIF('วางแผนBC,CJ'!$C:$C,'รับ-จ่าย ประจำวัน'!$B293,'วางแผนBC,CJ'!Z:Z)+SUMIF(RD!$C:$C,'รับ-จ่าย ประจำวัน'!$B293,RD!Z:Z)+SUMIF('FG,ออนไล,คัดแยก'!$C:$C,'รับ-จ่าย ประจำวัน'!$B293,'FG,ออนไล,คัดแยก'!Z:Z)</f>
        <v>0</v>
      </c>
      <c r="BH293" s="16">
        <f>SUMIF(เตรียมส่วนผสม!$C:$C,'รับ-จ่าย ประจำวัน'!$B293,เตรียมส่วนผสม!AA:AA)+SUMIF(กวนไส้!$C:$C,'รับ-จ่าย ประจำวัน'!$B293,กวนไส้!AA:AA)+SUMIF(ผลิต1!$C:$C,'รับ-จ่าย ประจำวัน'!$B293,ผลิต1!AA:AA)+SUMIF(ผลิต2!$C:$C,'รับ-จ่าย ประจำวัน'!$B293,ผลิต2!AA:AA)+SUMIF(เส้นแต่งหน้าขนมเค้ก!$C:$C,'รับ-จ่าย ประจำวัน'!$B293,เส้นแต่งหน้าขนมเค้ก!AA:AA)+SUMIF(แพ็ค!$C:$C,'รับ-จ่าย ประจำวัน'!$B293,แพ็ค!AA:AA)+SUMIF(ธุรการ!$C:$C,'รับ-จ่าย ประจำวัน'!$B293,ธุรการ!AA:AA)+SUMIF(เส้นแต่งหน้าขนมปัง!$C:$C,'รับ-จ่าย ประจำวัน'!$B293,เส้นแต่งหน้าขนมปัง!AA:AA)+SUMIF('วางแผนBC,CJ'!$C:$C,'รับ-จ่าย ประจำวัน'!$B293,'วางแผนBC,CJ'!AA:AA)+SUMIF(RD!$C:$C,'รับ-จ่าย ประจำวัน'!$B293,RD!AA:AA)+SUMIF('FG,ออนไล,คัดแยก'!$C:$C,'รับ-จ่าย ประจำวัน'!$B293,'FG,ออนไล,คัดแยก'!AA:AA)</f>
        <v>0</v>
      </c>
      <c r="BI293" s="16">
        <f>SUMIF(เตรียมส่วนผสม!$C:$C,'รับ-จ่าย ประจำวัน'!$B293,เตรียมส่วนผสม!AB:AB)+SUMIF(กวนไส้!$C:$C,'รับ-จ่าย ประจำวัน'!$B293,กวนไส้!AB:AB)+SUMIF(ผลิต1!$C:$C,'รับ-จ่าย ประจำวัน'!$B293,ผลิต1!AB:AB)+SUMIF(ผลิต2!$C:$C,'รับ-จ่าย ประจำวัน'!$B293,ผลิต2!AB:AB)+SUMIF(เส้นแต่งหน้าขนมเค้ก!$C:$C,'รับ-จ่าย ประจำวัน'!$B293,เส้นแต่งหน้าขนมเค้ก!AB:AB)+SUMIF(แพ็ค!$C:$C,'รับ-จ่าย ประจำวัน'!$B293,แพ็ค!AB:AB)+SUMIF(ธุรการ!$C:$C,'รับ-จ่าย ประจำวัน'!$B293,ธุรการ!AB:AB)+SUMIF(เส้นแต่งหน้าขนมปัง!$C:$C,'รับ-จ่าย ประจำวัน'!$B293,เส้นแต่งหน้าขนมปัง!AB:AB)+SUMIF('วางแผนBC,CJ'!$C:$C,'รับ-จ่าย ประจำวัน'!$B293,'วางแผนBC,CJ'!AB:AB)+SUMIF(RD!$C:$C,'รับ-จ่าย ประจำวัน'!$B293,RD!AB:AB)+SUMIF('FG,ออนไล,คัดแยก'!$C:$C,'รับ-จ่าย ประจำวัน'!$B293,'FG,ออนไล,คัดแยก'!AB:AB)</f>
        <v>0</v>
      </c>
      <c r="BJ293" s="16">
        <f>SUMIF(เตรียมส่วนผสม!$C:$C,'รับ-จ่าย ประจำวัน'!$B293,เตรียมส่วนผสม!AC:AC)+SUMIF(กวนไส้!$C:$C,'รับ-จ่าย ประจำวัน'!$B293,กวนไส้!AC:AC)+SUMIF(ผลิต1!$C:$C,'รับ-จ่าย ประจำวัน'!$B293,ผลิต1!AC:AC)+SUMIF(ผลิต2!$C:$C,'รับ-จ่าย ประจำวัน'!$B293,ผลิต2!AC:AC)+SUMIF(เส้นแต่งหน้าขนมเค้ก!$C:$C,'รับ-จ่าย ประจำวัน'!$B293,เส้นแต่งหน้าขนมเค้ก!AC:AC)+SUMIF(แพ็ค!$C:$C,'รับ-จ่าย ประจำวัน'!$B293,แพ็ค!AC:AC)+SUMIF(ธุรการ!$C:$C,'รับ-จ่าย ประจำวัน'!$B293,ธุรการ!AC:AC)+SUMIF(เส้นแต่งหน้าขนมปัง!$C:$C,'รับ-จ่าย ประจำวัน'!$B293,เส้นแต่งหน้าขนมปัง!AC:AC)+SUMIF('วางแผนBC,CJ'!$C:$C,'รับ-จ่าย ประจำวัน'!$B293,'วางแผนBC,CJ'!AC:AC)+SUMIF(RD!$C:$C,'รับ-จ่าย ประจำวัน'!$B293,RD!AC:AC)+SUMIF('FG,ออนไล,คัดแยก'!$C:$C,'รับ-จ่าย ประจำวัน'!$B293,'FG,ออนไล,คัดแยก'!AC:AC)</f>
        <v>0</v>
      </c>
      <c r="BK293" s="16">
        <f>SUMIF(เตรียมส่วนผสม!$C:$C,'รับ-จ่าย ประจำวัน'!$B293,เตรียมส่วนผสม!AD:AD)+SUMIF(กวนไส้!$C:$C,'รับ-จ่าย ประจำวัน'!$B293,กวนไส้!AD:AD)+SUMIF(ผลิต1!$C:$C,'รับ-จ่าย ประจำวัน'!$B293,ผลิต1!AD:AD)+SUMIF(ผลิต2!$C:$C,'รับ-จ่าย ประจำวัน'!$B293,ผลิต2!AD:AD)+SUMIF(เส้นแต่งหน้าขนมเค้ก!$C:$C,'รับ-จ่าย ประจำวัน'!$B293,เส้นแต่งหน้าขนมเค้ก!AD:AD)+SUMIF(แพ็ค!$C:$C,'รับ-จ่าย ประจำวัน'!$B293,แพ็ค!AD:AD)+SUMIF(ธุรการ!$C:$C,'รับ-จ่าย ประจำวัน'!$B293,ธุรการ!AD:AD)+SUMIF(เส้นแต่งหน้าขนมปัง!$C:$C,'รับ-จ่าย ประจำวัน'!$B293,เส้นแต่งหน้าขนมปัง!AD:AD)+SUMIF('วางแผนBC,CJ'!$C:$C,'รับ-จ่าย ประจำวัน'!$B293,'วางแผนBC,CJ'!AD:AD)+SUMIF(RD!$C:$C,'รับ-จ่าย ประจำวัน'!$B293,RD!AD:AD)+SUMIF('FG,ออนไล,คัดแยก'!$C:$C,'รับ-จ่าย ประจำวัน'!$B293,'FG,ออนไล,คัดแยก'!AD:AD)</f>
        <v>0</v>
      </c>
      <c r="BL293" s="16">
        <f>SUMIF(เตรียมส่วนผสม!$C:$C,'รับ-จ่าย ประจำวัน'!$B293,เตรียมส่วนผสม!AE:AE)+SUMIF(กวนไส้!$C:$C,'รับ-จ่าย ประจำวัน'!$B293,กวนไส้!AE:AE)+SUMIF(ผลิต1!$C:$C,'รับ-จ่าย ประจำวัน'!$B293,ผลิต1!AE:AE)+SUMIF(ผลิต2!$C:$C,'รับ-จ่าย ประจำวัน'!$B293,ผลิต2!AE:AE)+SUMIF(เส้นแต่งหน้าขนมเค้ก!$C:$C,'รับ-จ่าย ประจำวัน'!$B293,เส้นแต่งหน้าขนมเค้ก!AE:AE)+SUMIF(แพ็ค!$C:$C,'รับ-จ่าย ประจำวัน'!$B293,แพ็ค!AE:AE)+SUMIF(ธุรการ!$C:$C,'รับ-จ่าย ประจำวัน'!$B293,ธุรการ!AE:AE)+SUMIF(เส้นแต่งหน้าขนมปัง!$C:$C,'รับ-จ่าย ประจำวัน'!$B293,เส้นแต่งหน้าขนมปัง!AE:AE)+SUMIF('วางแผนBC,CJ'!$C:$C,'รับ-จ่าย ประจำวัน'!$B293,'วางแผนBC,CJ'!AE:AE)+SUMIF(RD!$C:$C,'รับ-จ่าย ประจำวัน'!$B293,RD!AE:AE)+SUMIF('FG,ออนไล,คัดแยก'!$C:$C,'รับ-จ่าย ประจำวัน'!$B293,'FG,ออนไล,คัดแยก'!AE:AE)</f>
        <v>0</v>
      </c>
      <c r="BM293" s="16">
        <f>SUMIF(เตรียมส่วนผสม!$C:$C,'รับ-จ่าย ประจำวัน'!$B293,เตรียมส่วนผสม!AF:AF)+SUMIF(กวนไส้!$C:$C,'รับ-จ่าย ประจำวัน'!$B293,กวนไส้!AF:AF)+SUMIF(ผลิต1!$C:$C,'รับ-จ่าย ประจำวัน'!$B293,ผลิต1!AF:AF)+SUMIF(ผลิต2!$C:$C,'รับ-จ่าย ประจำวัน'!$B293,ผลิต2!AF:AF)+SUMIF(เส้นแต่งหน้าขนมเค้ก!$C:$C,'รับ-จ่าย ประจำวัน'!$B293,เส้นแต่งหน้าขนมเค้ก!AF:AF)+SUMIF(แพ็ค!$C:$C,'รับ-จ่าย ประจำวัน'!$B293,แพ็ค!AF:AF)+SUMIF(ธุรการ!$C:$C,'รับ-จ่าย ประจำวัน'!$B293,ธุรการ!AF:AF)+SUMIF(เส้นแต่งหน้าขนมปัง!$C:$C,'รับ-จ่าย ประจำวัน'!$B293,เส้นแต่งหน้าขนมปัง!AF:AF)+SUMIF('วางแผนBC,CJ'!$C:$C,'รับ-จ่าย ประจำวัน'!$B293,'วางแผนBC,CJ'!AF:AF)+SUMIF(RD!$C:$C,'รับ-จ่าย ประจำวัน'!$B293,RD!AF:AF)+SUMIF('FG,ออนไล,คัดแยก'!$C:$C,'รับ-จ่าย ประจำวัน'!$B293,'FG,ออนไล,คัดแยก'!AF:AF)</f>
        <v>0</v>
      </c>
      <c r="BN293" s="16">
        <f>SUMIF(เตรียมส่วนผสม!$C:$C,'รับ-จ่าย ประจำวัน'!$B293,เตรียมส่วนผสม!AG:AG)+SUMIF(กวนไส้!$C:$C,'รับ-จ่าย ประจำวัน'!$B293,กวนไส้!AG:AG)+SUMIF(ผลิต1!$C:$C,'รับ-จ่าย ประจำวัน'!$B293,ผลิต1!AG:AG)+SUMIF(ผลิต2!$C:$C,'รับ-จ่าย ประจำวัน'!$B293,ผลิต2!AG:AG)+SUMIF(เส้นแต่งหน้าขนมเค้ก!$C:$C,'รับ-จ่าย ประจำวัน'!$B293,เส้นแต่งหน้าขนมเค้ก!AG:AG)+SUMIF(แพ็ค!$C:$C,'รับ-จ่าย ประจำวัน'!$B293,แพ็ค!AG:AG)+SUMIF(ธุรการ!$C:$C,'รับ-จ่าย ประจำวัน'!$B293,ธุรการ!AG:AG)+SUMIF(เส้นแต่งหน้าขนมปัง!$C:$C,'รับ-จ่าย ประจำวัน'!$B293,เส้นแต่งหน้าขนมปัง!AG:AG)+SUMIF('วางแผนBC,CJ'!$C:$C,'รับ-จ่าย ประจำวัน'!$B293,'วางแผนBC,CJ'!AG:AG)+SUMIF(RD!$C:$C,'รับ-จ่าย ประจำวัน'!$B293,RD!AG:AG)+SUMIF('FG,ออนไล,คัดแยก'!$C:$C,'รับ-จ่าย ประจำวัน'!$B293,'FG,ออนไล,คัดแยก'!AG:AG)</f>
        <v>0</v>
      </c>
      <c r="BO293" s="16">
        <f>SUMIF(เตรียมส่วนผสม!$C:$C,'รับ-จ่าย ประจำวัน'!$B293,เตรียมส่วนผสม!AH:AH)+SUMIF(กวนไส้!$C:$C,'รับ-จ่าย ประจำวัน'!$B293,กวนไส้!AH:AH)+SUMIF(ผลิต1!$C:$C,'รับ-จ่าย ประจำวัน'!$B293,ผลิต1!AH:AH)+SUMIF(ผลิต2!$C:$C,'รับ-จ่าย ประจำวัน'!$B293,ผลิต2!AH:AH)+SUMIF(เส้นแต่งหน้าขนมเค้ก!$C:$C,'รับ-จ่าย ประจำวัน'!$B293,เส้นแต่งหน้าขนมเค้ก!AH:AH)+SUMIF(แพ็ค!$C:$C,'รับ-จ่าย ประจำวัน'!$B293,แพ็ค!AH:AH)+SUMIF(ธุรการ!$C:$C,'รับ-จ่าย ประจำวัน'!$B293,ธุรการ!AH:AH)+SUMIF(เส้นแต่งหน้าขนมปัง!$C:$C,'รับ-จ่าย ประจำวัน'!$B293,เส้นแต่งหน้าขนมปัง!AH:AH)+SUMIF('วางแผนBC,CJ'!$C:$C,'รับ-จ่าย ประจำวัน'!$B293,'วางแผนBC,CJ'!AH:AH)+SUMIF(RD!$C:$C,'รับ-จ่าย ประจำวัน'!$B293,RD!AH:AH)+SUMIF('FG,ออนไล,คัดแยก'!$C:$C,'รับ-จ่าย ประจำวัน'!$B293,'FG,ออนไล,คัดแยก'!AH:AH)</f>
        <v>0</v>
      </c>
      <c r="BP293" s="16">
        <f>SUMIF(เตรียมส่วนผสม!$C:$C,'รับ-จ่าย ประจำวัน'!$B293,เตรียมส่วนผสม!AI:AI)+SUMIF(กวนไส้!$C:$C,'รับ-จ่าย ประจำวัน'!$B293,กวนไส้!AI:AI)+SUMIF(ผลิต1!$C:$C,'รับ-จ่าย ประจำวัน'!$B293,ผลิต1!AI:AI)+SUMIF(ผลิต2!$C:$C,'รับ-จ่าย ประจำวัน'!$B293,ผลิต2!AI:AI)+SUMIF(เส้นแต่งหน้าขนมเค้ก!$C:$C,'รับ-จ่าย ประจำวัน'!$B293,เส้นแต่งหน้าขนมเค้ก!AI:AI)+SUMIF(แพ็ค!$C:$C,'รับ-จ่าย ประจำวัน'!$B293,แพ็ค!AI:AI)+SUMIF(ธุรการ!$C:$C,'รับ-จ่าย ประจำวัน'!$B293,ธุรการ!AI:AI)+SUMIF(เส้นแต่งหน้าขนมปัง!$C:$C,'รับ-จ่าย ประจำวัน'!$B293,เส้นแต่งหน้าขนมปัง!AI:AI)+SUMIF('วางแผนBC,CJ'!$C:$C,'รับ-จ่าย ประจำวัน'!$B293,'วางแผนBC,CJ'!AI:AI)+SUMIF(RD!$C:$C,'รับ-จ่าย ประจำวัน'!$B293,RD!AI:AI)+SUMIF('FG,ออนไล,คัดแยก'!$C:$C,'รับ-จ่าย ประจำวัน'!$B293,'FG,ออนไล,คัดแยก'!AI:AI)</f>
        <v>0</v>
      </c>
      <c r="BQ293" s="16">
        <f>SUMIF(เตรียมส่วนผสม!$C:$C,'รับ-จ่าย ประจำวัน'!$B293,เตรียมส่วนผสม!AJ:AJ)+SUMIF(กวนไส้!$C:$C,'รับ-จ่าย ประจำวัน'!$B293,กวนไส้!AJ:AJ)+SUMIF(ผลิต1!$C:$C,'รับ-จ่าย ประจำวัน'!$B293,ผลิต1!AJ:AJ)+SUMIF(ผลิต2!$C:$C,'รับ-จ่าย ประจำวัน'!$B293,ผลิต2!AJ:AJ)+SUMIF(เส้นแต่งหน้าขนมเค้ก!$C:$C,'รับ-จ่าย ประจำวัน'!$B293,เส้นแต่งหน้าขนมเค้ก!AJ:AJ)+SUMIF(แพ็ค!$C:$C,'รับ-จ่าย ประจำวัน'!$B293,แพ็ค!AJ:AJ)+SUMIF(ธุรการ!$C:$C,'รับ-จ่าย ประจำวัน'!$B293,ธุรการ!AJ:AJ)+SUMIF(เส้นแต่งหน้าขนมปัง!$C:$C,'รับ-จ่าย ประจำวัน'!$B293,เส้นแต่งหน้าขนมปัง!AJ:AJ)+SUMIF('วางแผนBC,CJ'!$C:$C,'รับ-จ่าย ประจำวัน'!$B293,'วางแผนBC,CJ'!AJ:AJ)+SUMIF(RD!$C:$C,'รับ-จ่าย ประจำวัน'!$B293,RD!AJ:AJ)+SUMIF('FG,ออนไล,คัดแยก'!$C:$C,'รับ-จ่าย ประจำวัน'!$B293,'FG,ออนไล,คัดแยก'!AJ:AJ)</f>
        <v>0</v>
      </c>
      <c r="BR293" s="16">
        <f>SUMIF(เตรียมส่วนผสม!$C:$C,'รับ-จ่าย ประจำวัน'!$B293,เตรียมส่วนผสม!AK:AK)+SUMIF(กวนไส้!$C:$C,'รับ-จ่าย ประจำวัน'!$B293,กวนไส้!AK:AK)+SUMIF(ผลิต1!$C:$C,'รับ-จ่าย ประจำวัน'!$B293,ผลิต1!AK:AK)+SUMIF(ผลิต2!$C:$C,'รับ-จ่าย ประจำวัน'!$B293,ผลิต2!AK:AK)+SUMIF(เส้นแต่งหน้าขนมเค้ก!$C:$C,'รับ-จ่าย ประจำวัน'!$B293,เส้นแต่งหน้าขนมเค้ก!AK:AK)+SUMIF(แพ็ค!$C:$C,'รับ-จ่าย ประจำวัน'!$B293,แพ็ค!AK:AK)+SUMIF(ธุรการ!$C:$C,'รับ-จ่าย ประจำวัน'!$B293,ธุรการ!AK:AK)+SUMIF(เส้นแต่งหน้าขนมปัง!$C:$C,'รับ-จ่าย ประจำวัน'!$B293,เส้นแต่งหน้าขนมปัง!AK:AK)+SUMIF('วางแผนBC,CJ'!$C:$C,'รับ-จ่าย ประจำวัน'!$B293,'วางแผนBC,CJ'!AK:AK)+SUMIF(RD!$C:$C,'รับ-จ่าย ประจำวัน'!$B293,RD!AK:AK)+SUMIF('FG,ออนไล,คัดแยก'!$C:$C,'รับ-จ่าย ประจำวัน'!$B293,'FG,ออนไล,คัดแยก'!AK:AK)</f>
        <v>0</v>
      </c>
      <c r="BS293" s="16">
        <f>SUMIF(เตรียมส่วนผสม!$C:$C,'รับ-จ่าย ประจำวัน'!$B293,เตรียมส่วนผสม!AL:AL)+SUMIF(กวนไส้!$C:$C,'รับ-จ่าย ประจำวัน'!$B293,กวนไส้!AL:AL)+SUMIF(ผลิต1!$C:$C,'รับ-จ่าย ประจำวัน'!$B293,ผลิต1!AL:AL)+SUMIF(ผลิต2!$C:$C,'รับ-จ่าย ประจำวัน'!$B293,ผลิต2!AL:AL)+SUMIF(เส้นแต่งหน้าขนมเค้ก!$C:$C,'รับ-จ่าย ประจำวัน'!$B293,เส้นแต่งหน้าขนมเค้ก!AL:AL)+SUMIF(แพ็ค!$C:$C,'รับ-จ่าย ประจำวัน'!$B293,แพ็ค!AL:AL)+SUMIF(ธุรการ!$C:$C,'รับ-จ่าย ประจำวัน'!$B293,ธุรการ!AL:AL)+SUMIF(เส้นแต่งหน้าขนมปัง!$C:$C,'รับ-จ่าย ประจำวัน'!$B293,เส้นแต่งหน้าขนมปัง!AL:AL)+SUMIF('วางแผนBC,CJ'!$C:$C,'รับ-จ่าย ประจำวัน'!$B293,'วางแผนBC,CJ'!AL:AL)+SUMIF(RD!$C:$C,'รับ-จ่าย ประจำวัน'!$B293,RD!AL:AL)+SUMIF('FG,ออนไล,คัดแยก'!$C:$C,'รับ-จ่าย ประจำวัน'!$B293,'FG,ออนไล,คัดแยก'!AL:AL)</f>
        <v>0</v>
      </c>
      <c r="BT293" s="18">
        <f t="shared" si="60"/>
        <v>0</v>
      </c>
      <c r="BU293" s="116">
        <v>1604</v>
      </c>
      <c r="BV293" s="146">
        <f t="shared" si="61"/>
        <v>3000</v>
      </c>
      <c r="BW293" s="183">
        <v>30</v>
      </c>
      <c r="BX293" s="172">
        <f t="shared" si="65"/>
        <v>0</v>
      </c>
      <c r="BY293" s="188" t="e">
        <f t="shared" si="63"/>
        <v>#DIV/0!</v>
      </c>
      <c r="BZ293" s="180" t="e">
        <f t="shared" ca="1" si="62"/>
        <v>#DIV/0!</v>
      </c>
      <c r="CA293" s="93"/>
      <c r="CB293" s="93"/>
      <c r="CC293" s="93"/>
      <c r="CD293" s="93"/>
      <c r="CE293" s="93"/>
      <c r="CF293" s="93"/>
      <c r="CG293" s="93"/>
      <c r="CH293" s="93"/>
      <c r="CI293" s="93"/>
      <c r="CJ293" s="94"/>
      <c r="CK293" s="9">
        <f t="shared" si="64"/>
        <v>1396</v>
      </c>
    </row>
    <row r="294" spans="1:89" hidden="1" x14ac:dyDescent="0.5">
      <c r="A294" s="149"/>
      <c r="B294" s="34" t="s">
        <v>911</v>
      </c>
      <c r="C294" s="10" t="s">
        <v>2089</v>
      </c>
      <c r="D294" s="135" t="s">
        <v>91</v>
      </c>
      <c r="E294" s="11">
        <v>0</v>
      </c>
      <c r="F294" s="75" t="s">
        <v>1605</v>
      </c>
      <c r="G294" s="11" t="s">
        <v>912</v>
      </c>
      <c r="H294" s="12">
        <v>36000</v>
      </c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3"/>
      <c r="AF294" s="13"/>
      <c r="AG294" s="13"/>
      <c r="AH294" s="13"/>
      <c r="AI294" s="14"/>
      <c r="AJ294" s="14"/>
      <c r="AK294" s="14"/>
      <c r="AL294" s="14"/>
      <c r="AM294" s="14"/>
      <c r="AN294" s="15">
        <f t="shared" si="59"/>
        <v>0</v>
      </c>
      <c r="AO294" s="16">
        <f>SUMIF(เตรียมส่วนผสม!$C:$C,'รับ-จ่าย ประจำวัน'!$B294,เตรียมส่วนผสม!H:H)+SUMIF(กวนไส้!$C:$C,'รับ-จ่าย ประจำวัน'!$B294,กวนไส้!H:H)+SUMIF(ผลิต1!$C:$C,'รับ-จ่าย ประจำวัน'!$B294,ผลิต1!H:H)+SUMIF(ผลิต2!$C:$C,'รับ-จ่าย ประจำวัน'!$B294,ผลิต2!H:H)+SUMIF(เส้นแต่งหน้าขนมเค้ก!$C:$C,'รับ-จ่าย ประจำวัน'!$B294,เส้นแต่งหน้าขนมเค้ก!H:H)+SUMIF(แพ็ค!$C:$C,'รับ-จ่าย ประจำวัน'!$B294,แพ็ค!H:H)+SUMIF(ธุรการ!$C:$C,'รับ-จ่าย ประจำวัน'!$B294,ธุรการ!H:H)+SUMIF(เส้นแต่งหน้าขนมปัง!$C:$C,'รับ-จ่าย ประจำวัน'!$B294,เส้นแต่งหน้าขนมปัง!H:H)+SUMIF('วางแผนBC,CJ'!$C:$C,'รับ-จ่าย ประจำวัน'!$B294,'วางแผนBC,CJ'!H:H)+SUMIF(RD!$C:$C,'รับ-จ่าย ประจำวัน'!$B294,RD!H:H)+SUMIF('FG,ออนไล,คัดแยก'!$C:$C,'รับ-จ่าย ประจำวัน'!$B294,'FG,ออนไล,คัดแยก'!H:H)</f>
        <v>0</v>
      </c>
      <c r="AP294" s="16">
        <f>SUMIF(เตรียมส่วนผสม!$C:$C,'รับ-จ่าย ประจำวัน'!$B294,เตรียมส่วนผสม!I:I)+SUMIF(กวนไส้!$C:$C,'รับ-จ่าย ประจำวัน'!$B294,กวนไส้!I:I)+SUMIF(ผลิต1!$C:$C,'รับ-จ่าย ประจำวัน'!$B294,ผลิต1!I:I)+SUMIF(ผลิต2!$C:$C,'รับ-จ่าย ประจำวัน'!$B294,ผลิต2!I:I)+SUMIF(เส้นแต่งหน้าขนมเค้ก!$C:$C,'รับ-จ่าย ประจำวัน'!$B294,เส้นแต่งหน้าขนมเค้ก!I:I)+SUMIF(แพ็ค!$C:$C,'รับ-จ่าย ประจำวัน'!$B294,แพ็ค!I:I)+SUMIF(ธุรการ!$C:$C,'รับ-จ่าย ประจำวัน'!$B294,ธุรการ!I:I)+SUMIF(เส้นแต่งหน้าขนมปัง!$C:$C,'รับ-จ่าย ประจำวัน'!$B294,เส้นแต่งหน้าขนมปัง!I:I)+SUMIF('วางแผนBC,CJ'!$C:$C,'รับ-จ่าย ประจำวัน'!$B294,'วางแผนBC,CJ'!I:I)+SUMIF(RD!$C:$C,'รับ-จ่าย ประจำวัน'!$B294,RD!I:I)+SUMIF('FG,ออนไล,คัดแยก'!$C:$C,'รับ-จ่าย ประจำวัน'!$B294,'FG,ออนไล,คัดแยก'!I:I)</f>
        <v>0</v>
      </c>
      <c r="AQ294" s="16">
        <f>SUMIF(เตรียมส่วนผสม!$C:$C,'รับ-จ่าย ประจำวัน'!$B294,เตรียมส่วนผสม!J:J)+SUMIF(กวนไส้!$C:$C,'รับ-จ่าย ประจำวัน'!$B294,กวนไส้!J:J)+SUMIF(ผลิต1!$C:$C,'รับ-จ่าย ประจำวัน'!$B294,ผลิต1!J:J)+SUMIF(ผลิต2!$C:$C,'รับ-จ่าย ประจำวัน'!$B294,ผลิต2!J:J)+SUMIF(เส้นแต่งหน้าขนมเค้ก!$C:$C,'รับ-จ่าย ประจำวัน'!$B294,เส้นแต่งหน้าขนมเค้ก!J:J)+SUMIF(แพ็ค!$C:$C,'รับ-จ่าย ประจำวัน'!$B294,แพ็ค!J:J)+SUMIF(ธุรการ!$C:$C,'รับ-จ่าย ประจำวัน'!$B294,ธุรการ!J:J)+SUMIF(เส้นแต่งหน้าขนมปัง!$C:$C,'รับ-จ่าย ประจำวัน'!$B294,เส้นแต่งหน้าขนมปัง!J:J)+SUMIF('วางแผนBC,CJ'!$C:$C,'รับ-จ่าย ประจำวัน'!$B294,'วางแผนBC,CJ'!J:J)+SUMIF(RD!$C:$C,'รับ-จ่าย ประจำวัน'!$B294,RD!J:J)+SUMIF('FG,ออนไล,คัดแยก'!$C:$C,'รับ-จ่าย ประจำวัน'!$B294,'FG,ออนไล,คัดแยก'!J:J)</f>
        <v>0</v>
      </c>
      <c r="AR294" s="16">
        <f>SUMIF(เตรียมส่วนผสม!$C:$C,'รับ-จ่าย ประจำวัน'!$B294,เตรียมส่วนผสม!K:K)+SUMIF(กวนไส้!$C:$C,'รับ-จ่าย ประจำวัน'!$B294,กวนไส้!K:K)+SUMIF(ผลิต1!$C:$C,'รับ-จ่าย ประจำวัน'!$B294,ผลิต1!K:K)+SUMIF(ผลิต2!$C:$C,'รับ-จ่าย ประจำวัน'!$B294,ผลิต2!K:K)+SUMIF(เส้นแต่งหน้าขนมเค้ก!$C:$C,'รับ-จ่าย ประจำวัน'!$B294,เส้นแต่งหน้าขนมเค้ก!K:K)+SUMIF(แพ็ค!$C:$C,'รับ-จ่าย ประจำวัน'!$B294,แพ็ค!K:K)+SUMIF(ธุรการ!$C:$C,'รับ-จ่าย ประจำวัน'!$B294,ธุรการ!K:K)+SUMIF(เส้นแต่งหน้าขนมปัง!$C:$C,'รับ-จ่าย ประจำวัน'!$B294,เส้นแต่งหน้าขนมปัง!K:K)+SUMIF('วางแผนBC,CJ'!$C:$C,'รับ-จ่าย ประจำวัน'!$B294,'วางแผนBC,CJ'!K:K)+SUMIF(RD!$C:$C,'รับ-จ่าย ประจำวัน'!$B294,RD!K:K)+SUMIF('FG,ออนไล,คัดแยก'!$C:$C,'รับ-จ่าย ประจำวัน'!$B294,'FG,ออนไล,คัดแยก'!K:K)</f>
        <v>0</v>
      </c>
      <c r="AS294" s="16">
        <f>SUMIF(เตรียมส่วนผสม!$C:$C,'รับ-จ่าย ประจำวัน'!$B294,เตรียมส่วนผสม!L:L)+SUMIF(กวนไส้!$C:$C,'รับ-จ่าย ประจำวัน'!$B294,กวนไส้!L:L)+SUMIF(ผลิต1!$C:$C,'รับ-จ่าย ประจำวัน'!$B294,ผลิต1!L:L)+SUMIF(ผลิต2!$C:$C,'รับ-จ่าย ประจำวัน'!$B294,ผลิต2!L:L)+SUMIF(เส้นแต่งหน้าขนมเค้ก!$C:$C,'รับ-จ่าย ประจำวัน'!$B294,เส้นแต่งหน้าขนมเค้ก!L:L)+SUMIF(แพ็ค!$C:$C,'รับ-จ่าย ประจำวัน'!$B294,แพ็ค!L:L)+SUMIF(ธุรการ!$C:$C,'รับ-จ่าย ประจำวัน'!$B294,ธุรการ!L:L)+SUMIF(เส้นแต่งหน้าขนมปัง!$C:$C,'รับ-จ่าย ประจำวัน'!$B294,เส้นแต่งหน้าขนมปัง!L:L)+SUMIF('วางแผนBC,CJ'!$C:$C,'รับ-จ่าย ประจำวัน'!$B294,'วางแผนBC,CJ'!L:L)+SUMIF(RD!$C:$C,'รับ-จ่าย ประจำวัน'!$B294,RD!L:L)+SUMIF('FG,ออนไล,คัดแยก'!$C:$C,'รับ-จ่าย ประจำวัน'!$B294,'FG,ออนไล,คัดแยก'!L:L)</f>
        <v>0</v>
      </c>
      <c r="AT294" s="16">
        <f>SUMIF(เตรียมส่วนผสม!$C:$C,'รับ-จ่าย ประจำวัน'!$B294,เตรียมส่วนผสม!M:M)+SUMIF(กวนไส้!$C:$C,'รับ-จ่าย ประจำวัน'!$B294,กวนไส้!M:M)+SUMIF(ผลิต1!$C:$C,'รับ-จ่าย ประจำวัน'!$B294,ผลิต1!M:M)+SUMIF(ผลิต2!$C:$C,'รับ-จ่าย ประจำวัน'!$B294,ผลิต2!M:M)+SUMIF(เส้นแต่งหน้าขนมเค้ก!$C:$C,'รับ-จ่าย ประจำวัน'!$B294,เส้นแต่งหน้าขนมเค้ก!M:M)+SUMIF(แพ็ค!$C:$C,'รับ-จ่าย ประจำวัน'!$B294,แพ็ค!M:M)+SUMIF(ธุรการ!$C:$C,'รับ-จ่าย ประจำวัน'!$B294,ธุรการ!M:M)+SUMIF(เส้นแต่งหน้าขนมปัง!$C:$C,'รับ-จ่าย ประจำวัน'!$B294,เส้นแต่งหน้าขนมปัง!M:M)+SUMIF('วางแผนBC,CJ'!$C:$C,'รับ-จ่าย ประจำวัน'!$B294,'วางแผนBC,CJ'!M:M)+SUMIF(RD!$C:$C,'รับ-จ่าย ประจำวัน'!$B294,RD!M:M)+SUMIF('FG,ออนไล,คัดแยก'!$C:$C,'รับ-จ่าย ประจำวัน'!$B294,'FG,ออนไล,คัดแยก'!M:M)</f>
        <v>0</v>
      </c>
      <c r="AU294" s="16">
        <f>SUMIF(เตรียมส่วนผสม!$C:$C,'รับ-จ่าย ประจำวัน'!$B294,เตรียมส่วนผสม!N:N)+SUMIF(กวนไส้!$C:$C,'รับ-จ่าย ประจำวัน'!$B294,กวนไส้!N:N)+SUMIF(ผลิต1!$C:$C,'รับ-จ่าย ประจำวัน'!$B294,ผลิต1!N:N)+SUMIF(ผลิต2!$C:$C,'รับ-จ่าย ประจำวัน'!$B294,ผลิต2!N:N)+SUMIF(เส้นแต่งหน้าขนมเค้ก!$C:$C,'รับ-จ่าย ประจำวัน'!$B294,เส้นแต่งหน้าขนมเค้ก!N:N)+SUMIF(แพ็ค!$C:$C,'รับ-จ่าย ประจำวัน'!$B294,แพ็ค!N:N)+SUMIF(ธุรการ!$C:$C,'รับ-จ่าย ประจำวัน'!$B294,ธุรการ!N:N)+SUMIF(เส้นแต่งหน้าขนมปัง!$C:$C,'รับ-จ่าย ประจำวัน'!$B294,เส้นแต่งหน้าขนมปัง!N:N)+SUMIF('วางแผนBC,CJ'!$C:$C,'รับ-จ่าย ประจำวัน'!$B294,'วางแผนBC,CJ'!N:N)+SUMIF(RD!$C:$C,'รับ-จ่าย ประจำวัน'!$B294,RD!N:N)+SUMIF('FG,ออนไล,คัดแยก'!$C:$C,'รับ-จ่าย ประจำวัน'!$B294,'FG,ออนไล,คัดแยก'!N:N)</f>
        <v>0</v>
      </c>
      <c r="AV294" s="16">
        <f>SUMIF(เตรียมส่วนผสม!$C:$C,'รับ-จ่าย ประจำวัน'!$B294,เตรียมส่วนผสม!O:O)+SUMIF(กวนไส้!$C:$C,'รับ-จ่าย ประจำวัน'!$B294,กวนไส้!O:O)+SUMIF(ผลิต1!$C:$C,'รับ-จ่าย ประจำวัน'!$B294,ผลิต1!O:O)+SUMIF(ผลิต2!$C:$C,'รับ-จ่าย ประจำวัน'!$B294,ผลิต2!O:O)+SUMIF(เส้นแต่งหน้าขนมเค้ก!$C:$C,'รับ-จ่าย ประจำวัน'!$B294,เส้นแต่งหน้าขนมเค้ก!O:O)+SUMIF(แพ็ค!$C:$C,'รับ-จ่าย ประจำวัน'!$B294,แพ็ค!O:O)+SUMIF(ธุรการ!$C:$C,'รับ-จ่าย ประจำวัน'!$B294,ธุรการ!O:O)+SUMIF(เส้นแต่งหน้าขนมปัง!$C:$C,'รับ-จ่าย ประจำวัน'!$B294,เส้นแต่งหน้าขนมปัง!O:O)+SUMIF('วางแผนBC,CJ'!$C:$C,'รับ-จ่าย ประจำวัน'!$B294,'วางแผนBC,CJ'!O:O)+SUMIF(RD!$C:$C,'รับ-จ่าย ประจำวัน'!$B294,RD!O:O)+SUMIF('FG,ออนไล,คัดแยก'!$C:$C,'รับ-จ่าย ประจำวัน'!$B294,'FG,ออนไล,คัดแยก'!O:O)</f>
        <v>0</v>
      </c>
      <c r="AW294" s="16">
        <f>SUMIF(เตรียมส่วนผสม!$C:$C,'รับ-จ่าย ประจำวัน'!$B294,เตรียมส่วนผสม!P:P)+SUMIF(กวนไส้!$C:$C,'รับ-จ่าย ประจำวัน'!$B294,กวนไส้!P:P)+SUMIF(ผลิต1!$C:$C,'รับ-จ่าย ประจำวัน'!$B294,ผลิต1!P:P)+SUMIF(ผลิต2!$C:$C,'รับ-จ่าย ประจำวัน'!$B294,ผลิต2!P:P)+SUMIF(เส้นแต่งหน้าขนมเค้ก!$C:$C,'รับ-จ่าย ประจำวัน'!$B294,เส้นแต่งหน้าขนมเค้ก!P:P)+SUMIF(แพ็ค!$C:$C,'รับ-จ่าย ประจำวัน'!$B294,แพ็ค!P:P)+SUMIF(ธุรการ!$C:$C,'รับ-จ่าย ประจำวัน'!$B294,ธุรการ!P:P)+SUMIF(เส้นแต่งหน้าขนมปัง!$C:$C,'รับ-จ่าย ประจำวัน'!$B294,เส้นแต่งหน้าขนมปัง!P:P)+SUMIF('วางแผนBC,CJ'!$C:$C,'รับ-จ่าย ประจำวัน'!$B294,'วางแผนBC,CJ'!P:P)+SUMIF(RD!$C:$C,'รับ-จ่าย ประจำวัน'!$B294,RD!P:P)+SUMIF('FG,ออนไล,คัดแยก'!$C:$C,'รับ-จ่าย ประจำวัน'!$B294,'FG,ออนไล,คัดแยก'!P:P)</f>
        <v>0</v>
      </c>
      <c r="AX294" s="16">
        <f>SUMIF(เตรียมส่วนผสม!$C:$C,'รับ-จ่าย ประจำวัน'!$B294,เตรียมส่วนผสม!Q:Q)+SUMIF(กวนไส้!$C:$C,'รับ-จ่าย ประจำวัน'!$B294,กวนไส้!Q:Q)+SUMIF(ผลิต1!$C:$C,'รับ-จ่าย ประจำวัน'!$B294,ผลิต1!Q:Q)+SUMIF(ผลิต2!$C:$C,'รับ-จ่าย ประจำวัน'!$B294,ผลิต2!Q:Q)+SUMIF(เส้นแต่งหน้าขนมเค้ก!$C:$C,'รับ-จ่าย ประจำวัน'!$B294,เส้นแต่งหน้าขนมเค้ก!Q:Q)+SUMIF(แพ็ค!$C:$C,'รับ-จ่าย ประจำวัน'!$B294,แพ็ค!Q:Q)+SUMIF(ธุรการ!$C:$C,'รับ-จ่าย ประจำวัน'!$B294,ธุรการ!Q:Q)+SUMIF(เส้นแต่งหน้าขนมปัง!$C:$C,'รับ-จ่าย ประจำวัน'!$B294,เส้นแต่งหน้าขนมปัง!Q:Q)+SUMIF('วางแผนBC,CJ'!$C:$C,'รับ-จ่าย ประจำวัน'!$B294,'วางแผนBC,CJ'!Q:Q)+SUMIF(RD!$C:$C,'รับ-จ่าย ประจำวัน'!$B294,RD!Q:Q)+SUMIF('FG,ออนไล,คัดแยก'!$C:$C,'รับ-จ่าย ประจำวัน'!$B294,'FG,ออนไล,คัดแยก'!Q:Q)</f>
        <v>0</v>
      </c>
      <c r="AY294" s="16">
        <f>SUMIF(เตรียมส่วนผสม!$C:$C,'รับ-จ่าย ประจำวัน'!$B294,เตรียมส่วนผสม!R:R)+SUMIF(กวนไส้!$C:$C,'รับ-จ่าย ประจำวัน'!$B294,กวนไส้!R:R)+SUMIF(ผลิต1!$C:$C,'รับ-จ่าย ประจำวัน'!$B294,ผลิต1!R:R)+SUMIF(ผลิต2!$C:$C,'รับ-จ่าย ประจำวัน'!$B294,ผลิต2!R:R)+SUMIF(เส้นแต่งหน้าขนมเค้ก!$C:$C,'รับ-จ่าย ประจำวัน'!$B294,เส้นแต่งหน้าขนมเค้ก!R:R)+SUMIF(แพ็ค!$C:$C,'รับ-จ่าย ประจำวัน'!$B294,แพ็ค!R:R)+SUMIF(ธุรการ!$C:$C,'รับ-จ่าย ประจำวัน'!$B294,ธุรการ!R:R)+SUMIF(เส้นแต่งหน้าขนมปัง!$C:$C,'รับ-จ่าย ประจำวัน'!$B294,เส้นแต่งหน้าขนมปัง!R:R)+SUMIF('วางแผนBC,CJ'!$C:$C,'รับ-จ่าย ประจำวัน'!$B294,'วางแผนBC,CJ'!R:R)+SUMIF(RD!$C:$C,'รับ-จ่าย ประจำวัน'!$B294,RD!R:R)+SUMIF('FG,ออนไล,คัดแยก'!$C:$C,'รับ-จ่าย ประจำวัน'!$B294,'FG,ออนไล,คัดแยก'!R:R)</f>
        <v>0</v>
      </c>
      <c r="AZ294" s="16">
        <f>SUMIF(เตรียมส่วนผสม!$C:$C,'รับ-จ่าย ประจำวัน'!$B294,เตรียมส่วนผสม!S:S)+SUMIF(กวนไส้!$C:$C,'รับ-จ่าย ประจำวัน'!$B294,กวนไส้!S:S)+SUMIF(ผลิต1!$C:$C,'รับ-จ่าย ประจำวัน'!$B294,ผลิต1!S:S)+SUMIF(ผลิต2!$C:$C,'รับ-จ่าย ประจำวัน'!$B294,ผลิต2!S:S)+SUMIF(เส้นแต่งหน้าขนมเค้ก!$C:$C,'รับ-จ่าย ประจำวัน'!$B294,เส้นแต่งหน้าขนมเค้ก!S:S)+SUMIF(แพ็ค!$C:$C,'รับ-จ่าย ประจำวัน'!$B294,แพ็ค!S:S)+SUMIF(ธุรการ!$C:$C,'รับ-จ่าย ประจำวัน'!$B294,ธุรการ!S:S)+SUMIF(เส้นแต่งหน้าขนมปัง!$C:$C,'รับ-จ่าย ประจำวัน'!$B294,เส้นแต่งหน้าขนมปัง!S:S)+SUMIF('วางแผนBC,CJ'!$C:$C,'รับ-จ่าย ประจำวัน'!$B294,'วางแผนBC,CJ'!S:S)+SUMIF(RD!$C:$C,'รับ-จ่าย ประจำวัน'!$B294,RD!S:S)+SUMIF('FG,ออนไล,คัดแยก'!$C:$C,'รับ-จ่าย ประจำวัน'!$B294,'FG,ออนไล,คัดแยก'!S:S)</f>
        <v>0</v>
      </c>
      <c r="BA294" s="16">
        <f>SUMIF(เตรียมส่วนผสม!$C:$C,'รับ-จ่าย ประจำวัน'!$B294,เตรียมส่วนผสม!T:T)+SUMIF(กวนไส้!$C:$C,'รับ-จ่าย ประจำวัน'!$B294,กวนไส้!T:T)+SUMIF(ผลิต1!$C:$C,'รับ-จ่าย ประจำวัน'!$B294,ผลิต1!T:T)+SUMIF(ผลิต2!$C:$C,'รับ-จ่าย ประจำวัน'!$B294,ผลิต2!T:T)+SUMIF(เส้นแต่งหน้าขนมเค้ก!$C:$C,'รับ-จ่าย ประจำวัน'!$B294,เส้นแต่งหน้าขนมเค้ก!T:T)+SUMIF(แพ็ค!$C:$C,'รับ-จ่าย ประจำวัน'!$B294,แพ็ค!T:T)+SUMIF(ธุรการ!$C:$C,'รับ-จ่าย ประจำวัน'!$B294,ธุรการ!T:T)+SUMIF(เส้นแต่งหน้าขนมปัง!$C:$C,'รับ-จ่าย ประจำวัน'!$B294,เส้นแต่งหน้าขนมปัง!T:T)+SUMIF('วางแผนBC,CJ'!$C:$C,'รับ-จ่าย ประจำวัน'!$B294,'วางแผนBC,CJ'!T:T)+SUMIF(RD!$C:$C,'รับ-จ่าย ประจำวัน'!$B294,RD!T:T)+SUMIF('FG,ออนไล,คัดแยก'!$C:$C,'รับ-จ่าย ประจำวัน'!$B294,'FG,ออนไล,คัดแยก'!T:T)</f>
        <v>0</v>
      </c>
      <c r="BB294" s="16">
        <f>SUMIF(เตรียมส่วนผสม!$C:$C,'รับ-จ่าย ประจำวัน'!$B294,เตรียมส่วนผสม!U:U)+SUMIF(กวนไส้!$C:$C,'รับ-จ่าย ประจำวัน'!$B294,กวนไส้!U:U)+SUMIF(ผลิต1!$C:$C,'รับ-จ่าย ประจำวัน'!$B294,ผลิต1!U:U)+SUMIF(ผลิต2!$C:$C,'รับ-จ่าย ประจำวัน'!$B294,ผลิต2!U:U)+SUMIF(เส้นแต่งหน้าขนมเค้ก!$C:$C,'รับ-จ่าย ประจำวัน'!$B294,เส้นแต่งหน้าขนมเค้ก!U:U)+SUMIF(แพ็ค!$C:$C,'รับ-จ่าย ประจำวัน'!$B294,แพ็ค!U:U)+SUMIF(ธุรการ!$C:$C,'รับ-จ่าย ประจำวัน'!$B294,ธุรการ!U:U)+SUMIF(เส้นแต่งหน้าขนมปัง!$C:$C,'รับ-จ่าย ประจำวัน'!$B294,เส้นแต่งหน้าขนมปัง!U:U)+SUMIF('วางแผนBC,CJ'!$C:$C,'รับ-จ่าย ประจำวัน'!$B294,'วางแผนBC,CJ'!U:U)+SUMIF(RD!$C:$C,'รับ-จ่าย ประจำวัน'!$B294,RD!U:U)+SUMIF('FG,ออนไล,คัดแยก'!$C:$C,'รับ-จ่าย ประจำวัน'!$B294,'FG,ออนไล,คัดแยก'!U:U)</f>
        <v>0</v>
      </c>
      <c r="BC294" s="16">
        <f>SUMIF(เตรียมส่วนผสม!$C:$C,'รับ-จ่าย ประจำวัน'!$B294,เตรียมส่วนผสม!V:V)+SUMIF(กวนไส้!$C:$C,'รับ-จ่าย ประจำวัน'!$B294,กวนไส้!V:V)+SUMIF(ผลิต1!$C:$C,'รับ-จ่าย ประจำวัน'!$B294,ผลิต1!V:V)+SUMIF(ผลิต2!$C:$C,'รับ-จ่าย ประจำวัน'!$B294,ผลิต2!V:V)+SUMIF(เส้นแต่งหน้าขนมเค้ก!$C:$C,'รับ-จ่าย ประจำวัน'!$B294,เส้นแต่งหน้าขนมเค้ก!V:V)+SUMIF(แพ็ค!$C:$C,'รับ-จ่าย ประจำวัน'!$B294,แพ็ค!V:V)+SUMIF(ธุรการ!$C:$C,'รับ-จ่าย ประจำวัน'!$B294,ธุรการ!V:V)+SUMIF(เส้นแต่งหน้าขนมปัง!$C:$C,'รับ-จ่าย ประจำวัน'!$B294,เส้นแต่งหน้าขนมปัง!V:V)+SUMIF('วางแผนBC,CJ'!$C:$C,'รับ-จ่าย ประจำวัน'!$B294,'วางแผนBC,CJ'!V:V)+SUMIF(RD!$C:$C,'รับ-จ่าย ประจำวัน'!$B294,RD!V:V)+SUMIF('FG,ออนไล,คัดแยก'!$C:$C,'รับ-จ่าย ประจำวัน'!$B294,'FG,ออนไล,คัดแยก'!V:V)</f>
        <v>0</v>
      </c>
      <c r="BD294" s="16">
        <f>SUMIF(เตรียมส่วนผสม!$C:$C,'รับ-จ่าย ประจำวัน'!$B294,เตรียมส่วนผสม!W:W)+SUMIF(กวนไส้!$C:$C,'รับ-จ่าย ประจำวัน'!$B294,กวนไส้!W:W)+SUMIF(ผลิต1!$C:$C,'รับ-จ่าย ประจำวัน'!$B294,ผลิต1!W:W)+SUMIF(ผลิต2!$C:$C,'รับ-จ่าย ประจำวัน'!$B294,ผลิต2!W:W)+SUMIF(เส้นแต่งหน้าขนมเค้ก!$C:$C,'รับ-จ่าย ประจำวัน'!$B294,เส้นแต่งหน้าขนมเค้ก!W:W)+SUMIF(แพ็ค!$C:$C,'รับ-จ่าย ประจำวัน'!$B294,แพ็ค!W:W)+SUMIF(ธุรการ!$C:$C,'รับ-จ่าย ประจำวัน'!$B294,ธุรการ!W:W)+SUMIF(เส้นแต่งหน้าขนมปัง!$C:$C,'รับ-จ่าย ประจำวัน'!$B294,เส้นแต่งหน้าขนมปัง!W:W)+SUMIF('วางแผนBC,CJ'!$C:$C,'รับ-จ่าย ประจำวัน'!$B294,'วางแผนBC,CJ'!W:W)+SUMIF(RD!$C:$C,'รับ-จ่าย ประจำวัน'!$B294,RD!W:W)+SUMIF('FG,ออนไล,คัดแยก'!$C:$C,'รับ-จ่าย ประจำวัน'!$B294,'FG,ออนไล,คัดแยก'!W:W)</f>
        <v>0</v>
      </c>
      <c r="BE294" s="16">
        <f>SUMIF(เตรียมส่วนผสม!$C:$C,'รับ-จ่าย ประจำวัน'!$B294,เตรียมส่วนผสม!X:X)+SUMIF(กวนไส้!$C:$C,'รับ-จ่าย ประจำวัน'!$B294,กวนไส้!X:X)+SUMIF(ผลิต1!$C:$C,'รับ-จ่าย ประจำวัน'!$B294,ผลิต1!X:X)+SUMIF(ผลิต2!$C:$C,'รับ-จ่าย ประจำวัน'!$B294,ผลิต2!X:X)+SUMIF(เส้นแต่งหน้าขนมเค้ก!$C:$C,'รับ-จ่าย ประจำวัน'!$B294,เส้นแต่งหน้าขนมเค้ก!X:X)+SUMIF(แพ็ค!$C:$C,'รับ-จ่าย ประจำวัน'!$B294,แพ็ค!X:X)+SUMIF(ธุรการ!$C:$C,'รับ-จ่าย ประจำวัน'!$B294,ธุรการ!X:X)+SUMIF(เส้นแต่งหน้าขนมปัง!$C:$C,'รับ-จ่าย ประจำวัน'!$B294,เส้นแต่งหน้าขนมปัง!X:X)+SUMIF('วางแผนBC,CJ'!$C:$C,'รับ-จ่าย ประจำวัน'!$B294,'วางแผนBC,CJ'!X:X)+SUMIF(RD!$C:$C,'รับ-จ่าย ประจำวัน'!$B294,RD!X:X)+SUMIF('FG,ออนไล,คัดแยก'!$C:$C,'รับ-จ่าย ประจำวัน'!$B294,'FG,ออนไล,คัดแยก'!X:X)</f>
        <v>0</v>
      </c>
      <c r="BF294" s="16">
        <f>SUMIF(เตรียมส่วนผสม!$C:$C,'รับ-จ่าย ประจำวัน'!$B294,เตรียมส่วนผสม!Y:Y)+SUMIF(กวนไส้!$C:$C,'รับ-จ่าย ประจำวัน'!$B294,กวนไส้!Y:Y)+SUMIF(ผลิต1!$C:$C,'รับ-จ่าย ประจำวัน'!$B294,ผลิต1!Y:Y)+SUMIF(ผลิต2!$C:$C,'รับ-จ่าย ประจำวัน'!$B294,ผลิต2!Y:Y)+SUMIF(เส้นแต่งหน้าขนมเค้ก!$C:$C,'รับ-จ่าย ประจำวัน'!$B294,เส้นแต่งหน้าขนมเค้ก!Y:Y)+SUMIF(แพ็ค!$C:$C,'รับ-จ่าย ประจำวัน'!$B294,แพ็ค!Y:Y)+SUMIF(ธุรการ!$C:$C,'รับ-จ่าย ประจำวัน'!$B294,ธุรการ!Y:Y)+SUMIF(เส้นแต่งหน้าขนมปัง!$C:$C,'รับ-จ่าย ประจำวัน'!$B294,เส้นแต่งหน้าขนมปัง!Y:Y)+SUMIF('วางแผนBC,CJ'!$C:$C,'รับ-จ่าย ประจำวัน'!$B294,'วางแผนBC,CJ'!Y:Y)+SUMIF(RD!$C:$C,'รับ-จ่าย ประจำวัน'!$B294,RD!Y:Y)+SUMIF('FG,ออนไล,คัดแยก'!$C:$C,'รับ-จ่าย ประจำวัน'!$B294,'FG,ออนไล,คัดแยก'!Y:Y)</f>
        <v>0</v>
      </c>
      <c r="BG294" s="16">
        <f>SUMIF(เตรียมส่วนผสม!$C:$C,'รับ-จ่าย ประจำวัน'!$B294,เตรียมส่วนผสม!Z:Z)+SUMIF(กวนไส้!$C:$C,'รับ-จ่าย ประจำวัน'!$B294,กวนไส้!Z:Z)+SUMIF(ผลิต1!$C:$C,'รับ-จ่าย ประจำวัน'!$B294,ผลิต1!Z:Z)+SUMIF(ผลิต2!$C:$C,'รับ-จ่าย ประจำวัน'!$B294,ผลิต2!Z:Z)+SUMIF(เส้นแต่งหน้าขนมเค้ก!$C:$C,'รับ-จ่าย ประจำวัน'!$B294,เส้นแต่งหน้าขนมเค้ก!Z:Z)+SUMIF(แพ็ค!$C:$C,'รับ-จ่าย ประจำวัน'!$B294,แพ็ค!Z:Z)+SUMIF(ธุรการ!$C:$C,'รับ-จ่าย ประจำวัน'!$B294,ธุรการ!Z:Z)+SUMIF(เส้นแต่งหน้าขนมปัง!$C:$C,'รับ-จ่าย ประจำวัน'!$B294,เส้นแต่งหน้าขนมปัง!Z:Z)+SUMIF('วางแผนBC,CJ'!$C:$C,'รับ-จ่าย ประจำวัน'!$B294,'วางแผนBC,CJ'!Z:Z)+SUMIF(RD!$C:$C,'รับ-จ่าย ประจำวัน'!$B294,RD!Z:Z)+SUMIF('FG,ออนไล,คัดแยก'!$C:$C,'รับ-จ่าย ประจำวัน'!$B294,'FG,ออนไล,คัดแยก'!Z:Z)</f>
        <v>0</v>
      </c>
      <c r="BH294" s="16">
        <f>SUMIF(เตรียมส่วนผสม!$C:$C,'รับ-จ่าย ประจำวัน'!$B294,เตรียมส่วนผสม!AA:AA)+SUMIF(กวนไส้!$C:$C,'รับ-จ่าย ประจำวัน'!$B294,กวนไส้!AA:AA)+SUMIF(ผลิต1!$C:$C,'รับ-จ่าย ประจำวัน'!$B294,ผลิต1!AA:AA)+SUMIF(ผลิต2!$C:$C,'รับ-จ่าย ประจำวัน'!$B294,ผลิต2!AA:AA)+SUMIF(เส้นแต่งหน้าขนมเค้ก!$C:$C,'รับ-จ่าย ประจำวัน'!$B294,เส้นแต่งหน้าขนมเค้ก!AA:AA)+SUMIF(แพ็ค!$C:$C,'รับ-จ่าย ประจำวัน'!$B294,แพ็ค!AA:AA)+SUMIF(ธุรการ!$C:$C,'รับ-จ่าย ประจำวัน'!$B294,ธุรการ!AA:AA)+SUMIF(เส้นแต่งหน้าขนมปัง!$C:$C,'รับ-จ่าย ประจำวัน'!$B294,เส้นแต่งหน้าขนมปัง!AA:AA)+SUMIF('วางแผนBC,CJ'!$C:$C,'รับ-จ่าย ประจำวัน'!$B294,'วางแผนBC,CJ'!AA:AA)+SUMIF(RD!$C:$C,'รับ-จ่าย ประจำวัน'!$B294,RD!AA:AA)+SUMIF('FG,ออนไล,คัดแยก'!$C:$C,'รับ-จ่าย ประจำวัน'!$B294,'FG,ออนไล,คัดแยก'!AA:AA)</f>
        <v>0</v>
      </c>
      <c r="BI294" s="16">
        <f>SUMIF(เตรียมส่วนผสม!$C:$C,'รับ-จ่าย ประจำวัน'!$B294,เตรียมส่วนผสม!AB:AB)+SUMIF(กวนไส้!$C:$C,'รับ-จ่าย ประจำวัน'!$B294,กวนไส้!AB:AB)+SUMIF(ผลิต1!$C:$C,'รับ-จ่าย ประจำวัน'!$B294,ผลิต1!AB:AB)+SUMIF(ผลิต2!$C:$C,'รับ-จ่าย ประจำวัน'!$B294,ผลิต2!AB:AB)+SUMIF(เส้นแต่งหน้าขนมเค้ก!$C:$C,'รับ-จ่าย ประจำวัน'!$B294,เส้นแต่งหน้าขนมเค้ก!AB:AB)+SUMIF(แพ็ค!$C:$C,'รับ-จ่าย ประจำวัน'!$B294,แพ็ค!AB:AB)+SUMIF(ธุรการ!$C:$C,'รับ-จ่าย ประจำวัน'!$B294,ธุรการ!AB:AB)+SUMIF(เส้นแต่งหน้าขนมปัง!$C:$C,'รับ-จ่าย ประจำวัน'!$B294,เส้นแต่งหน้าขนมปัง!AB:AB)+SUMIF('วางแผนBC,CJ'!$C:$C,'รับ-จ่าย ประจำวัน'!$B294,'วางแผนBC,CJ'!AB:AB)+SUMIF(RD!$C:$C,'รับ-จ่าย ประจำวัน'!$B294,RD!AB:AB)+SUMIF('FG,ออนไล,คัดแยก'!$C:$C,'รับ-จ่าย ประจำวัน'!$B294,'FG,ออนไล,คัดแยก'!AB:AB)</f>
        <v>0</v>
      </c>
      <c r="BJ294" s="16">
        <f>SUMIF(เตรียมส่วนผสม!$C:$C,'รับ-จ่าย ประจำวัน'!$B294,เตรียมส่วนผสม!AC:AC)+SUMIF(กวนไส้!$C:$C,'รับ-จ่าย ประจำวัน'!$B294,กวนไส้!AC:AC)+SUMIF(ผลิต1!$C:$C,'รับ-จ่าย ประจำวัน'!$B294,ผลิต1!AC:AC)+SUMIF(ผลิต2!$C:$C,'รับ-จ่าย ประจำวัน'!$B294,ผลิต2!AC:AC)+SUMIF(เส้นแต่งหน้าขนมเค้ก!$C:$C,'รับ-จ่าย ประจำวัน'!$B294,เส้นแต่งหน้าขนมเค้ก!AC:AC)+SUMIF(แพ็ค!$C:$C,'รับ-จ่าย ประจำวัน'!$B294,แพ็ค!AC:AC)+SUMIF(ธุรการ!$C:$C,'รับ-จ่าย ประจำวัน'!$B294,ธุรการ!AC:AC)+SUMIF(เส้นแต่งหน้าขนมปัง!$C:$C,'รับ-จ่าย ประจำวัน'!$B294,เส้นแต่งหน้าขนมปัง!AC:AC)+SUMIF('วางแผนBC,CJ'!$C:$C,'รับ-จ่าย ประจำวัน'!$B294,'วางแผนBC,CJ'!AC:AC)+SUMIF(RD!$C:$C,'รับ-จ่าย ประจำวัน'!$B294,RD!AC:AC)+SUMIF('FG,ออนไล,คัดแยก'!$C:$C,'รับ-จ่าย ประจำวัน'!$B294,'FG,ออนไล,คัดแยก'!AC:AC)</f>
        <v>0</v>
      </c>
      <c r="BK294" s="16">
        <f>SUMIF(เตรียมส่วนผสม!$C:$C,'รับ-จ่าย ประจำวัน'!$B294,เตรียมส่วนผสม!AD:AD)+SUMIF(กวนไส้!$C:$C,'รับ-จ่าย ประจำวัน'!$B294,กวนไส้!AD:AD)+SUMIF(ผลิต1!$C:$C,'รับ-จ่าย ประจำวัน'!$B294,ผลิต1!AD:AD)+SUMIF(ผลิต2!$C:$C,'รับ-จ่าย ประจำวัน'!$B294,ผลิต2!AD:AD)+SUMIF(เส้นแต่งหน้าขนมเค้ก!$C:$C,'รับ-จ่าย ประจำวัน'!$B294,เส้นแต่งหน้าขนมเค้ก!AD:AD)+SUMIF(แพ็ค!$C:$C,'รับ-จ่าย ประจำวัน'!$B294,แพ็ค!AD:AD)+SUMIF(ธุรการ!$C:$C,'รับ-จ่าย ประจำวัน'!$B294,ธุรการ!AD:AD)+SUMIF(เส้นแต่งหน้าขนมปัง!$C:$C,'รับ-จ่าย ประจำวัน'!$B294,เส้นแต่งหน้าขนมปัง!AD:AD)+SUMIF('วางแผนBC,CJ'!$C:$C,'รับ-จ่าย ประจำวัน'!$B294,'วางแผนBC,CJ'!AD:AD)+SUMIF(RD!$C:$C,'รับ-จ่าย ประจำวัน'!$B294,RD!AD:AD)+SUMIF('FG,ออนไล,คัดแยก'!$C:$C,'รับ-จ่าย ประจำวัน'!$B294,'FG,ออนไล,คัดแยก'!AD:AD)</f>
        <v>0</v>
      </c>
      <c r="BL294" s="16">
        <f>SUMIF(เตรียมส่วนผสม!$C:$C,'รับ-จ่าย ประจำวัน'!$B294,เตรียมส่วนผสม!AE:AE)+SUMIF(กวนไส้!$C:$C,'รับ-จ่าย ประจำวัน'!$B294,กวนไส้!AE:AE)+SUMIF(ผลิต1!$C:$C,'รับ-จ่าย ประจำวัน'!$B294,ผลิต1!AE:AE)+SUMIF(ผลิต2!$C:$C,'รับ-จ่าย ประจำวัน'!$B294,ผลิต2!AE:AE)+SUMIF(เส้นแต่งหน้าขนมเค้ก!$C:$C,'รับ-จ่าย ประจำวัน'!$B294,เส้นแต่งหน้าขนมเค้ก!AE:AE)+SUMIF(แพ็ค!$C:$C,'รับ-จ่าย ประจำวัน'!$B294,แพ็ค!AE:AE)+SUMIF(ธุรการ!$C:$C,'รับ-จ่าย ประจำวัน'!$B294,ธุรการ!AE:AE)+SUMIF(เส้นแต่งหน้าขนมปัง!$C:$C,'รับ-จ่าย ประจำวัน'!$B294,เส้นแต่งหน้าขนมปัง!AE:AE)+SUMIF('วางแผนBC,CJ'!$C:$C,'รับ-จ่าย ประจำวัน'!$B294,'วางแผนBC,CJ'!AE:AE)+SUMIF(RD!$C:$C,'รับ-จ่าย ประจำวัน'!$B294,RD!AE:AE)+SUMIF('FG,ออนไล,คัดแยก'!$C:$C,'รับ-จ่าย ประจำวัน'!$B294,'FG,ออนไล,คัดแยก'!AE:AE)</f>
        <v>0</v>
      </c>
      <c r="BM294" s="16">
        <f>SUMIF(เตรียมส่วนผสม!$C:$C,'รับ-จ่าย ประจำวัน'!$B294,เตรียมส่วนผสม!AF:AF)+SUMIF(กวนไส้!$C:$C,'รับ-จ่าย ประจำวัน'!$B294,กวนไส้!AF:AF)+SUMIF(ผลิต1!$C:$C,'รับ-จ่าย ประจำวัน'!$B294,ผลิต1!AF:AF)+SUMIF(ผลิต2!$C:$C,'รับ-จ่าย ประจำวัน'!$B294,ผลิต2!AF:AF)+SUMIF(เส้นแต่งหน้าขนมเค้ก!$C:$C,'รับ-จ่าย ประจำวัน'!$B294,เส้นแต่งหน้าขนมเค้ก!AF:AF)+SUMIF(แพ็ค!$C:$C,'รับ-จ่าย ประจำวัน'!$B294,แพ็ค!AF:AF)+SUMIF(ธุรการ!$C:$C,'รับ-จ่าย ประจำวัน'!$B294,ธุรการ!AF:AF)+SUMIF(เส้นแต่งหน้าขนมปัง!$C:$C,'รับ-จ่าย ประจำวัน'!$B294,เส้นแต่งหน้าขนมปัง!AF:AF)+SUMIF('วางแผนBC,CJ'!$C:$C,'รับ-จ่าย ประจำวัน'!$B294,'วางแผนBC,CJ'!AF:AF)+SUMIF(RD!$C:$C,'รับ-จ่าย ประจำวัน'!$B294,RD!AF:AF)+SUMIF('FG,ออนไล,คัดแยก'!$C:$C,'รับ-จ่าย ประจำวัน'!$B294,'FG,ออนไล,คัดแยก'!AF:AF)</f>
        <v>0</v>
      </c>
      <c r="BN294" s="16">
        <f>SUMIF(เตรียมส่วนผสม!$C:$C,'รับ-จ่าย ประจำวัน'!$B294,เตรียมส่วนผสม!AG:AG)+SUMIF(กวนไส้!$C:$C,'รับ-จ่าย ประจำวัน'!$B294,กวนไส้!AG:AG)+SUMIF(ผลิต1!$C:$C,'รับ-จ่าย ประจำวัน'!$B294,ผลิต1!AG:AG)+SUMIF(ผลิต2!$C:$C,'รับ-จ่าย ประจำวัน'!$B294,ผลิต2!AG:AG)+SUMIF(เส้นแต่งหน้าขนมเค้ก!$C:$C,'รับ-จ่าย ประจำวัน'!$B294,เส้นแต่งหน้าขนมเค้ก!AG:AG)+SUMIF(แพ็ค!$C:$C,'รับ-จ่าย ประจำวัน'!$B294,แพ็ค!AG:AG)+SUMIF(ธุรการ!$C:$C,'รับ-จ่าย ประจำวัน'!$B294,ธุรการ!AG:AG)+SUMIF(เส้นแต่งหน้าขนมปัง!$C:$C,'รับ-จ่าย ประจำวัน'!$B294,เส้นแต่งหน้าขนมปัง!AG:AG)+SUMIF('วางแผนBC,CJ'!$C:$C,'รับ-จ่าย ประจำวัน'!$B294,'วางแผนBC,CJ'!AG:AG)+SUMIF(RD!$C:$C,'รับ-จ่าย ประจำวัน'!$B294,RD!AG:AG)+SUMIF('FG,ออนไล,คัดแยก'!$C:$C,'รับ-จ่าย ประจำวัน'!$B294,'FG,ออนไล,คัดแยก'!AG:AG)</f>
        <v>0</v>
      </c>
      <c r="BO294" s="16">
        <f>SUMIF(เตรียมส่วนผสม!$C:$C,'รับ-จ่าย ประจำวัน'!$B294,เตรียมส่วนผสม!AH:AH)+SUMIF(กวนไส้!$C:$C,'รับ-จ่าย ประจำวัน'!$B294,กวนไส้!AH:AH)+SUMIF(ผลิต1!$C:$C,'รับ-จ่าย ประจำวัน'!$B294,ผลิต1!AH:AH)+SUMIF(ผลิต2!$C:$C,'รับ-จ่าย ประจำวัน'!$B294,ผลิต2!AH:AH)+SUMIF(เส้นแต่งหน้าขนมเค้ก!$C:$C,'รับ-จ่าย ประจำวัน'!$B294,เส้นแต่งหน้าขนมเค้ก!AH:AH)+SUMIF(แพ็ค!$C:$C,'รับ-จ่าย ประจำวัน'!$B294,แพ็ค!AH:AH)+SUMIF(ธุรการ!$C:$C,'รับ-จ่าย ประจำวัน'!$B294,ธุรการ!AH:AH)+SUMIF(เส้นแต่งหน้าขนมปัง!$C:$C,'รับ-จ่าย ประจำวัน'!$B294,เส้นแต่งหน้าขนมปัง!AH:AH)+SUMIF('วางแผนBC,CJ'!$C:$C,'รับ-จ่าย ประจำวัน'!$B294,'วางแผนBC,CJ'!AH:AH)+SUMIF(RD!$C:$C,'รับ-จ่าย ประจำวัน'!$B294,RD!AH:AH)+SUMIF('FG,ออนไล,คัดแยก'!$C:$C,'รับ-จ่าย ประจำวัน'!$B294,'FG,ออนไล,คัดแยก'!AH:AH)</f>
        <v>0</v>
      </c>
      <c r="BP294" s="16">
        <f>SUMIF(เตรียมส่วนผสม!$C:$C,'รับ-จ่าย ประจำวัน'!$B294,เตรียมส่วนผสม!AI:AI)+SUMIF(กวนไส้!$C:$C,'รับ-จ่าย ประจำวัน'!$B294,กวนไส้!AI:AI)+SUMIF(ผลิต1!$C:$C,'รับ-จ่าย ประจำวัน'!$B294,ผลิต1!AI:AI)+SUMIF(ผลิต2!$C:$C,'รับ-จ่าย ประจำวัน'!$B294,ผลิต2!AI:AI)+SUMIF(เส้นแต่งหน้าขนมเค้ก!$C:$C,'รับ-จ่าย ประจำวัน'!$B294,เส้นแต่งหน้าขนมเค้ก!AI:AI)+SUMIF(แพ็ค!$C:$C,'รับ-จ่าย ประจำวัน'!$B294,แพ็ค!AI:AI)+SUMIF(ธุรการ!$C:$C,'รับ-จ่าย ประจำวัน'!$B294,ธุรการ!AI:AI)+SUMIF(เส้นแต่งหน้าขนมปัง!$C:$C,'รับ-จ่าย ประจำวัน'!$B294,เส้นแต่งหน้าขนมปัง!AI:AI)+SUMIF('วางแผนBC,CJ'!$C:$C,'รับ-จ่าย ประจำวัน'!$B294,'วางแผนBC,CJ'!AI:AI)+SUMIF(RD!$C:$C,'รับ-จ่าย ประจำวัน'!$B294,RD!AI:AI)+SUMIF('FG,ออนไล,คัดแยก'!$C:$C,'รับ-จ่าย ประจำวัน'!$B294,'FG,ออนไล,คัดแยก'!AI:AI)</f>
        <v>0</v>
      </c>
      <c r="BQ294" s="16">
        <f>SUMIF(เตรียมส่วนผสม!$C:$C,'รับ-จ่าย ประจำวัน'!$B294,เตรียมส่วนผสม!AJ:AJ)+SUMIF(กวนไส้!$C:$C,'รับ-จ่าย ประจำวัน'!$B294,กวนไส้!AJ:AJ)+SUMIF(ผลิต1!$C:$C,'รับ-จ่าย ประจำวัน'!$B294,ผลิต1!AJ:AJ)+SUMIF(ผลิต2!$C:$C,'รับ-จ่าย ประจำวัน'!$B294,ผลิต2!AJ:AJ)+SUMIF(เส้นแต่งหน้าขนมเค้ก!$C:$C,'รับ-จ่าย ประจำวัน'!$B294,เส้นแต่งหน้าขนมเค้ก!AJ:AJ)+SUMIF(แพ็ค!$C:$C,'รับ-จ่าย ประจำวัน'!$B294,แพ็ค!AJ:AJ)+SUMIF(ธุรการ!$C:$C,'รับ-จ่าย ประจำวัน'!$B294,ธุรการ!AJ:AJ)+SUMIF(เส้นแต่งหน้าขนมปัง!$C:$C,'รับ-จ่าย ประจำวัน'!$B294,เส้นแต่งหน้าขนมปัง!AJ:AJ)+SUMIF('วางแผนBC,CJ'!$C:$C,'รับ-จ่าย ประจำวัน'!$B294,'วางแผนBC,CJ'!AJ:AJ)+SUMIF(RD!$C:$C,'รับ-จ่าย ประจำวัน'!$B294,RD!AJ:AJ)+SUMIF('FG,ออนไล,คัดแยก'!$C:$C,'รับ-จ่าย ประจำวัน'!$B294,'FG,ออนไล,คัดแยก'!AJ:AJ)</f>
        <v>0</v>
      </c>
      <c r="BR294" s="16">
        <f>SUMIF(เตรียมส่วนผสม!$C:$C,'รับ-จ่าย ประจำวัน'!$B294,เตรียมส่วนผสม!AK:AK)+SUMIF(กวนไส้!$C:$C,'รับ-จ่าย ประจำวัน'!$B294,กวนไส้!AK:AK)+SUMIF(ผลิต1!$C:$C,'รับ-จ่าย ประจำวัน'!$B294,ผลิต1!AK:AK)+SUMIF(ผลิต2!$C:$C,'รับ-จ่าย ประจำวัน'!$B294,ผลิต2!AK:AK)+SUMIF(เส้นแต่งหน้าขนมเค้ก!$C:$C,'รับ-จ่าย ประจำวัน'!$B294,เส้นแต่งหน้าขนมเค้ก!AK:AK)+SUMIF(แพ็ค!$C:$C,'รับ-จ่าย ประจำวัน'!$B294,แพ็ค!AK:AK)+SUMIF(ธุรการ!$C:$C,'รับ-จ่าย ประจำวัน'!$B294,ธุรการ!AK:AK)+SUMIF(เส้นแต่งหน้าขนมปัง!$C:$C,'รับ-จ่าย ประจำวัน'!$B294,เส้นแต่งหน้าขนมปัง!AK:AK)+SUMIF('วางแผนBC,CJ'!$C:$C,'รับ-จ่าย ประจำวัน'!$B294,'วางแผนBC,CJ'!AK:AK)+SUMIF(RD!$C:$C,'รับ-จ่าย ประจำวัน'!$B294,RD!AK:AK)+SUMIF('FG,ออนไล,คัดแยก'!$C:$C,'รับ-จ่าย ประจำวัน'!$B294,'FG,ออนไล,คัดแยก'!AK:AK)</f>
        <v>0</v>
      </c>
      <c r="BS294" s="16">
        <f>SUMIF(เตรียมส่วนผสม!$C:$C,'รับ-จ่าย ประจำวัน'!$B294,เตรียมส่วนผสม!AL:AL)+SUMIF(กวนไส้!$C:$C,'รับ-จ่าย ประจำวัน'!$B294,กวนไส้!AL:AL)+SUMIF(ผลิต1!$C:$C,'รับ-จ่าย ประจำวัน'!$B294,ผลิต1!AL:AL)+SUMIF(ผลิต2!$C:$C,'รับ-จ่าย ประจำวัน'!$B294,ผลิต2!AL:AL)+SUMIF(เส้นแต่งหน้าขนมเค้ก!$C:$C,'รับ-จ่าย ประจำวัน'!$B294,เส้นแต่งหน้าขนมเค้ก!AL:AL)+SUMIF(แพ็ค!$C:$C,'รับ-จ่าย ประจำวัน'!$B294,แพ็ค!AL:AL)+SUMIF(ธุรการ!$C:$C,'รับ-จ่าย ประจำวัน'!$B294,ธุรการ!AL:AL)+SUMIF(เส้นแต่งหน้าขนมปัง!$C:$C,'รับ-จ่าย ประจำวัน'!$B294,เส้นแต่งหน้าขนมปัง!AL:AL)+SUMIF('วางแผนBC,CJ'!$C:$C,'รับ-จ่าย ประจำวัน'!$B294,'วางแผนBC,CJ'!AL:AL)+SUMIF(RD!$C:$C,'รับ-จ่าย ประจำวัน'!$B294,RD!AL:AL)+SUMIF('FG,ออนไล,คัดแยก'!$C:$C,'รับ-จ่าย ประจำวัน'!$B294,'FG,ออนไล,คัดแยก'!AL:AL)</f>
        <v>0</v>
      </c>
      <c r="BT294" s="18">
        <f t="shared" si="60"/>
        <v>0</v>
      </c>
      <c r="BU294" s="116"/>
      <c r="BV294" s="146">
        <f t="shared" si="61"/>
        <v>36000</v>
      </c>
      <c r="BW294" s="183">
        <v>30</v>
      </c>
      <c r="BX294" s="172">
        <f t="shared" si="65"/>
        <v>0</v>
      </c>
      <c r="BY294" s="188" t="e">
        <f t="shared" si="63"/>
        <v>#DIV/0!</v>
      </c>
      <c r="BZ294" s="180" t="e">
        <f t="shared" ca="1" si="62"/>
        <v>#DIV/0!</v>
      </c>
      <c r="CA294" s="93"/>
      <c r="CB294" s="93"/>
      <c r="CC294" s="93"/>
      <c r="CD294" s="93"/>
      <c r="CE294" s="93"/>
      <c r="CF294" s="93"/>
      <c r="CG294" s="93"/>
      <c r="CH294" s="93"/>
      <c r="CI294" s="93"/>
      <c r="CJ294" s="94"/>
      <c r="CK294" s="9">
        <f t="shared" si="64"/>
        <v>36000</v>
      </c>
    </row>
    <row r="295" spans="1:89" hidden="1" x14ac:dyDescent="0.5">
      <c r="A295" s="149" t="s">
        <v>913</v>
      </c>
      <c r="B295" s="34">
        <v>1023101029</v>
      </c>
      <c r="C295" s="10" t="s">
        <v>2090</v>
      </c>
      <c r="D295" s="135" t="s">
        <v>91</v>
      </c>
      <c r="E295" s="11">
        <v>0</v>
      </c>
      <c r="F295" s="75"/>
      <c r="G295" s="11"/>
      <c r="H295" s="12">
        <v>5000</v>
      </c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3"/>
      <c r="AF295" s="13"/>
      <c r="AG295" s="13"/>
      <c r="AH295" s="13"/>
      <c r="AI295" s="14"/>
      <c r="AJ295" s="14"/>
      <c r="AK295" s="14"/>
      <c r="AL295" s="14"/>
      <c r="AM295" s="14"/>
      <c r="AN295" s="15">
        <f t="shared" si="59"/>
        <v>0</v>
      </c>
      <c r="AO295" s="16">
        <f>SUMIF(เตรียมส่วนผสม!$C:$C,'รับ-จ่าย ประจำวัน'!$B295,เตรียมส่วนผสม!H:H)+SUMIF(กวนไส้!$C:$C,'รับ-จ่าย ประจำวัน'!$B295,กวนไส้!H:H)+SUMIF(ผลิต1!$C:$C,'รับ-จ่าย ประจำวัน'!$B295,ผลิต1!H:H)+SUMIF(ผลิต2!$C:$C,'รับ-จ่าย ประจำวัน'!$B295,ผลิต2!H:H)+SUMIF(เส้นแต่งหน้าขนมเค้ก!$C:$C,'รับ-จ่าย ประจำวัน'!$B295,เส้นแต่งหน้าขนมเค้ก!H:H)+SUMIF(แพ็ค!$C:$C,'รับ-จ่าย ประจำวัน'!$B295,แพ็ค!H:H)+SUMIF(ธุรการ!$C:$C,'รับ-จ่าย ประจำวัน'!$B295,ธุรการ!H:H)+SUMIF(เส้นแต่งหน้าขนมปัง!$C:$C,'รับ-จ่าย ประจำวัน'!$B295,เส้นแต่งหน้าขนมปัง!H:H)+SUMIF('วางแผนBC,CJ'!$C:$C,'รับ-จ่าย ประจำวัน'!$B295,'วางแผนBC,CJ'!H:H)+SUMIF(RD!$C:$C,'รับ-จ่าย ประจำวัน'!$B295,RD!H:H)+SUMIF('FG,ออนไล,คัดแยก'!$C:$C,'รับ-จ่าย ประจำวัน'!$B295,'FG,ออนไล,คัดแยก'!H:H)</f>
        <v>0</v>
      </c>
      <c r="AP295" s="16">
        <f>SUMIF(เตรียมส่วนผสม!$C:$C,'รับ-จ่าย ประจำวัน'!$B295,เตรียมส่วนผสม!I:I)+SUMIF(กวนไส้!$C:$C,'รับ-จ่าย ประจำวัน'!$B295,กวนไส้!I:I)+SUMIF(ผลิต1!$C:$C,'รับ-จ่าย ประจำวัน'!$B295,ผลิต1!I:I)+SUMIF(ผลิต2!$C:$C,'รับ-จ่าย ประจำวัน'!$B295,ผลิต2!I:I)+SUMIF(เส้นแต่งหน้าขนมเค้ก!$C:$C,'รับ-จ่าย ประจำวัน'!$B295,เส้นแต่งหน้าขนมเค้ก!I:I)+SUMIF(แพ็ค!$C:$C,'รับ-จ่าย ประจำวัน'!$B295,แพ็ค!I:I)+SUMIF(ธุรการ!$C:$C,'รับ-จ่าย ประจำวัน'!$B295,ธุรการ!I:I)+SUMIF(เส้นแต่งหน้าขนมปัง!$C:$C,'รับ-จ่าย ประจำวัน'!$B295,เส้นแต่งหน้าขนมปัง!I:I)+SUMIF('วางแผนBC,CJ'!$C:$C,'รับ-จ่าย ประจำวัน'!$B295,'วางแผนBC,CJ'!I:I)+SUMIF(RD!$C:$C,'รับ-จ่าย ประจำวัน'!$B295,RD!I:I)+SUMIF('FG,ออนไล,คัดแยก'!$C:$C,'รับ-จ่าย ประจำวัน'!$B295,'FG,ออนไล,คัดแยก'!I:I)</f>
        <v>0</v>
      </c>
      <c r="AQ295" s="16">
        <f>SUMIF(เตรียมส่วนผสม!$C:$C,'รับ-จ่าย ประจำวัน'!$B295,เตรียมส่วนผสม!J:J)+SUMIF(กวนไส้!$C:$C,'รับ-จ่าย ประจำวัน'!$B295,กวนไส้!J:J)+SUMIF(ผลิต1!$C:$C,'รับ-จ่าย ประจำวัน'!$B295,ผลิต1!J:J)+SUMIF(ผลิต2!$C:$C,'รับ-จ่าย ประจำวัน'!$B295,ผลิต2!J:J)+SUMIF(เส้นแต่งหน้าขนมเค้ก!$C:$C,'รับ-จ่าย ประจำวัน'!$B295,เส้นแต่งหน้าขนมเค้ก!J:J)+SUMIF(แพ็ค!$C:$C,'รับ-จ่าย ประจำวัน'!$B295,แพ็ค!J:J)+SUMIF(ธุรการ!$C:$C,'รับ-จ่าย ประจำวัน'!$B295,ธุรการ!J:J)+SUMIF(เส้นแต่งหน้าขนมปัง!$C:$C,'รับ-จ่าย ประจำวัน'!$B295,เส้นแต่งหน้าขนมปัง!J:J)+SUMIF('วางแผนBC,CJ'!$C:$C,'รับ-จ่าย ประจำวัน'!$B295,'วางแผนBC,CJ'!J:J)+SUMIF(RD!$C:$C,'รับ-จ่าย ประจำวัน'!$B295,RD!J:J)+SUMIF('FG,ออนไล,คัดแยก'!$C:$C,'รับ-จ่าย ประจำวัน'!$B295,'FG,ออนไล,คัดแยก'!J:J)</f>
        <v>0</v>
      </c>
      <c r="AR295" s="16">
        <f>SUMIF(เตรียมส่วนผสม!$C:$C,'รับ-จ่าย ประจำวัน'!$B295,เตรียมส่วนผสม!K:K)+SUMIF(กวนไส้!$C:$C,'รับ-จ่าย ประจำวัน'!$B295,กวนไส้!K:K)+SUMIF(ผลิต1!$C:$C,'รับ-จ่าย ประจำวัน'!$B295,ผลิต1!K:K)+SUMIF(ผลิต2!$C:$C,'รับ-จ่าย ประจำวัน'!$B295,ผลิต2!K:K)+SUMIF(เส้นแต่งหน้าขนมเค้ก!$C:$C,'รับ-จ่าย ประจำวัน'!$B295,เส้นแต่งหน้าขนมเค้ก!K:K)+SUMIF(แพ็ค!$C:$C,'รับ-จ่าย ประจำวัน'!$B295,แพ็ค!K:K)+SUMIF(ธุรการ!$C:$C,'รับ-จ่าย ประจำวัน'!$B295,ธุรการ!K:K)+SUMIF(เส้นแต่งหน้าขนมปัง!$C:$C,'รับ-จ่าย ประจำวัน'!$B295,เส้นแต่งหน้าขนมปัง!K:K)+SUMIF('วางแผนBC,CJ'!$C:$C,'รับ-จ่าย ประจำวัน'!$B295,'วางแผนBC,CJ'!K:K)+SUMIF(RD!$C:$C,'รับ-จ่าย ประจำวัน'!$B295,RD!K:K)+SUMIF('FG,ออนไล,คัดแยก'!$C:$C,'รับ-จ่าย ประจำวัน'!$B295,'FG,ออนไล,คัดแยก'!K:K)</f>
        <v>0</v>
      </c>
      <c r="AS295" s="16">
        <f>SUMIF(เตรียมส่วนผสม!$C:$C,'รับ-จ่าย ประจำวัน'!$B295,เตรียมส่วนผสม!L:L)+SUMIF(กวนไส้!$C:$C,'รับ-จ่าย ประจำวัน'!$B295,กวนไส้!L:L)+SUMIF(ผลิต1!$C:$C,'รับ-จ่าย ประจำวัน'!$B295,ผลิต1!L:L)+SUMIF(ผลิต2!$C:$C,'รับ-จ่าย ประจำวัน'!$B295,ผลิต2!L:L)+SUMIF(เส้นแต่งหน้าขนมเค้ก!$C:$C,'รับ-จ่าย ประจำวัน'!$B295,เส้นแต่งหน้าขนมเค้ก!L:L)+SUMIF(แพ็ค!$C:$C,'รับ-จ่าย ประจำวัน'!$B295,แพ็ค!L:L)+SUMIF(ธุรการ!$C:$C,'รับ-จ่าย ประจำวัน'!$B295,ธุรการ!L:L)+SUMIF(เส้นแต่งหน้าขนมปัง!$C:$C,'รับ-จ่าย ประจำวัน'!$B295,เส้นแต่งหน้าขนมปัง!L:L)+SUMIF('วางแผนBC,CJ'!$C:$C,'รับ-จ่าย ประจำวัน'!$B295,'วางแผนBC,CJ'!L:L)+SUMIF(RD!$C:$C,'รับ-จ่าย ประจำวัน'!$B295,RD!L:L)+SUMIF('FG,ออนไล,คัดแยก'!$C:$C,'รับ-จ่าย ประจำวัน'!$B295,'FG,ออนไล,คัดแยก'!L:L)</f>
        <v>0</v>
      </c>
      <c r="AT295" s="16">
        <f>SUMIF(เตรียมส่วนผสม!$C:$C,'รับ-จ่าย ประจำวัน'!$B295,เตรียมส่วนผสม!M:M)+SUMIF(กวนไส้!$C:$C,'รับ-จ่าย ประจำวัน'!$B295,กวนไส้!M:M)+SUMIF(ผลิต1!$C:$C,'รับ-จ่าย ประจำวัน'!$B295,ผลิต1!M:M)+SUMIF(ผลิต2!$C:$C,'รับ-จ่าย ประจำวัน'!$B295,ผลิต2!M:M)+SUMIF(เส้นแต่งหน้าขนมเค้ก!$C:$C,'รับ-จ่าย ประจำวัน'!$B295,เส้นแต่งหน้าขนมเค้ก!M:M)+SUMIF(แพ็ค!$C:$C,'รับ-จ่าย ประจำวัน'!$B295,แพ็ค!M:M)+SUMIF(ธุรการ!$C:$C,'รับ-จ่าย ประจำวัน'!$B295,ธุรการ!M:M)+SUMIF(เส้นแต่งหน้าขนมปัง!$C:$C,'รับ-จ่าย ประจำวัน'!$B295,เส้นแต่งหน้าขนมปัง!M:M)+SUMIF('วางแผนBC,CJ'!$C:$C,'รับ-จ่าย ประจำวัน'!$B295,'วางแผนBC,CJ'!M:M)+SUMIF(RD!$C:$C,'รับ-จ่าย ประจำวัน'!$B295,RD!M:M)+SUMIF('FG,ออนไล,คัดแยก'!$C:$C,'รับ-จ่าย ประจำวัน'!$B295,'FG,ออนไล,คัดแยก'!M:M)</f>
        <v>0</v>
      </c>
      <c r="AU295" s="16">
        <f>SUMIF(เตรียมส่วนผสม!$C:$C,'รับ-จ่าย ประจำวัน'!$B295,เตรียมส่วนผสม!N:N)+SUMIF(กวนไส้!$C:$C,'รับ-จ่าย ประจำวัน'!$B295,กวนไส้!N:N)+SUMIF(ผลิต1!$C:$C,'รับ-จ่าย ประจำวัน'!$B295,ผลิต1!N:N)+SUMIF(ผลิต2!$C:$C,'รับ-จ่าย ประจำวัน'!$B295,ผลิต2!N:N)+SUMIF(เส้นแต่งหน้าขนมเค้ก!$C:$C,'รับ-จ่าย ประจำวัน'!$B295,เส้นแต่งหน้าขนมเค้ก!N:N)+SUMIF(แพ็ค!$C:$C,'รับ-จ่าย ประจำวัน'!$B295,แพ็ค!N:N)+SUMIF(ธุรการ!$C:$C,'รับ-จ่าย ประจำวัน'!$B295,ธุรการ!N:N)+SUMIF(เส้นแต่งหน้าขนมปัง!$C:$C,'รับ-จ่าย ประจำวัน'!$B295,เส้นแต่งหน้าขนมปัง!N:N)+SUMIF('วางแผนBC,CJ'!$C:$C,'รับ-จ่าย ประจำวัน'!$B295,'วางแผนBC,CJ'!N:N)+SUMIF(RD!$C:$C,'รับ-จ่าย ประจำวัน'!$B295,RD!N:N)+SUMIF('FG,ออนไล,คัดแยก'!$C:$C,'รับ-จ่าย ประจำวัน'!$B295,'FG,ออนไล,คัดแยก'!N:N)</f>
        <v>0</v>
      </c>
      <c r="AV295" s="16">
        <f>SUMIF(เตรียมส่วนผสม!$C:$C,'รับ-จ่าย ประจำวัน'!$B295,เตรียมส่วนผสม!O:O)+SUMIF(กวนไส้!$C:$C,'รับ-จ่าย ประจำวัน'!$B295,กวนไส้!O:O)+SUMIF(ผลิต1!$C:$C,'รับ-จ่าย ประจำวัน'!$B295,ผลิต1!O:O)+SUMIF(ผลิต2!$C:$C,'รับ-จ่าย ประจำวัน'!$B295,ผลิต2!O:O)+SUMIF(เส้นแต่งหน้าขนมเค้ก!$C:$C,'รับ-จ่าย ประจำวัน'!$B295,เส้นแต่งหน้าขนมเค้ก!O:O)+SUMIF(แพ็ค!$C:$C,'รับ-จ่าย ประจำวัน'!$B295,แพ็ค!O:O)+SUMIF(ธุรการ!$C:$C,'รับ-จ่าย ประจำวัน'!$B295,ธุรการ!O:O)+SUMIF(เส้นแต่งหน้าขนมปัง!$C:$C,'รับ-จ่าย ประจำวัน'!$B295,เส้นแต่งหน้าขนมปัง!O:O)+SUMIF('วางแผนBC,CJ'!$C:$C,'รับ-จ่าย ประจำวัน'!$B295,'วางแผนBC,CJ'!O:O)+SUMIF(RD!$C:$C,'รับ-จ่าย ประจำวัน'!$B295,RD!O:O)+SUMIF('FG,ออนไล,คัดแยก'!$C:$C,'รับ-จ่าย ประจำวัน'!$B295,'FG,ออนไล,คัดแยก'!O:O)</f>
        <v>0</v>
      </c>
      <c r="AW295" s="16">
        <f>SUMIF(เตรียมส่วนผสม!$C:$C,'รับ-จ่าย ประจำวัน'!$B295,เตรียมส่วนผสม!P:P)+SUMIF(กวนไส้!$C:$C,'รับ-จ่าย ประจำวัน'!$B295,กวนไส้!P:P)+SUMIF(ผลิต1!$C:$C,'รับ-จ่าย ประจำวัน'!$B295,ผลิต1!P:P)+SUMIF(ผลิต2!$C:$C,'รับ-จ่าย ประจำวัน'!$B295,ผลิต2!P:P)+SUMIF(เส้นแต่งหน้าขนมเค้ก!$C:$C,'รับ-จ่าย ประจำวัน'!$B295,เส้นแต่งหน้าขนมเค้ก!P:P)+SUMIF(แพ็ค!$C:$C,'รับ-จ่าย ประจำวัน'!$B295,แพ็ค!P:P)+SUMIF(ธุรการ!$C:$C,'รับ-จ่าย ประจำวัน'!$B295,ธุรการ!P:P)+SUMIF(เส้นแต่งหน้าขนมปัง!$C:$C,'รับ-จ่าย ประจำวัน'!$B295,เส้นแต่งหน้าขนมปัง!P:P)+SUMIF('วางแผนBC,CJ'!$C:$C,'รับ-จ่าย ประจำวัน'!$B295,'วางแผนBC,CJ'!P:P)+SUMIF(RD!$C:$C,'รับ-จ่าย ประจำวัน'!$B295,RD!P:P)+SUMIF('FG,ออนไล,คัดแยก'!$C:$C,'รับ-จ่าย ประจำวัน'!$B295,'FG,ออนไล,คัดแยก'!P:P)</f>
        <v>0</v>
      </c>
      <c r="AX295" s="16">
        <f>SUMIF(เตรียมส่วนผสม!$C:$C,'รับ-จ่าย ประจำวัน'!$B295,เตรียมส่วนผสม!Q:Q)+SUMIF(กวนไส้!$C:$C,'รับ-จ่าย ประจำวัน'!$B295,กวนไส้!Q:Q)+SUMIF(ผลิต1!$C:$C,'รับ-จ่าย ประจำวัน'!$B295,ผลิต1!Q:Q)+SUMIF(ผลิต2!$C:$C,'รับ-จ่าย ประจำวัน'!$B295,ผลิต2!Q:Q)+SUMIF(เส้นแต่งหน้าขนมเค้ก!$C:$C,'รับ-จ่าย ประจำวัน'!$B295,เส้นแต่งหน้าขนมเค้ก!Q:Q)+SUMIF(แพ็ค!$C:$C,'รับ-จ่าย ประจำวัน'!$B295,แพ็ค!Q:Q)+SUMIF(ธุรการ!$C:$C,'รับ-จ่าย ประจำวัน'!$B295,ธุรการ!Q:Q)+SUMIF(เส้นแต่งหน้าขนมปัง!$C:$C,'รับ-จ่าย ประจำวัน'!$B295,เส้นแต่งหน้าขนมปัง!Q:Q)+SUMIF('วางแผนBC,CJ'!$C:$C,'รับ-จ่าย ประจำวัน'!$B295,'วางแผนBC,CJ'!Q:Q)+SUMIF(RD!$C:$C,'รับ-จ่าย ประจำวัน'!$B295,RD!Q:Q)+SUMIF('FG,ออนไล,คัดแยก'!$C:$C,'รับ-จ่าย ประจำวัน'!$B295,'FG,ออนไล,คัดแยก'!Q:Q)</f>
        <v>0</v>
      </c>
      <c r="AY295" s="16">
        <f>SUMIF(เตรียมส่วนผสม!$C:$C,'รับ-จ่าย ประจำวัน'!$B295,เตรียมส่วนผสม!R:R)+SUMIF(กวนไส้!$C:$C,'รับ-จ่าย ประจำวัน'!$B295,กวนไส้!R:R)+SUMIF(ผลิต1!$C:$C,'รับ-จ่าย ประจำวัน'!$B295,ผลิต1!R:R)+SUMIF(ผลิต2!$C:$C,'รับ-จ่าย ประจำวัน'!$B295,ผลิต2!R:R)+SUMIF(เส้นแต่งหน้าขนมเค้ก!$C:$C,'รับ-จ่าย ประจำวัน'!$B295,เส้นแต่งหน้าขนมเค้ก!R:R)+SUMIF(แพ็ค!$C:$C,'รับ-จ่าย ประจำวัน'!$B295,แพ็ค!R:R)+SUMIF(ธุรการ!$C:$C,'รับ-จ่าย ประจำวัน'!$B295,ธุรการ!R:R)+SUMIF(เส้นแต่งหน้าขนมปัง!$C:$C,'รับ-จ่าย ประจำวัน'!$B295,เส้นแต่งหน้าขนมปัง!R:R)+SUMIF('วางแผนBC,CJ'!$C:$C,'รับ-จ่าย ประจำวัน'!$B295,'วางแผนBC,CJ'!R:R)+SUMIF(RD!$C:$C,'รับ-จ่าย ประจำวัน'!$B295,RD!R:R)+SUMIF('FG,ออนไล,คัดแยก'!$C:$C,'รับ-จ่าย ประจำวัน'!$B295,'FG,ออนไล,คัดแยก'!R:R)</f>
        <v>0</v>
      </c>
      <c r="AZ295" s="16">
        <f>SUMIF(เตรียมส่วนผสม!$C:$C,'รับ-จ่าย ประจำวัน'!$B295,เตรียมส่วนผสม!S:S)+SUMIF(กวนไส้!$C:$C,'รับ-จ่าย ประจำวัน'!$B295,กวนไส้!S:S)+SUMIF(ผลิต1!$C:$C,'รับ-จ่าย ประจำวัน'!$B295,ผลิต1!S:S)+SUMIF(ผลิต2!$C:$C,'รับ-จ่าย ประจำวัน'!$B295,ผลิต2!S:S)+SUMIF(เส้นแต่งหน้าขนมเค้ก!$C:$C,'รับ-จ่าย ประจำวัน'!$B295,เส้นแต่งหน้าขนมเค้ก!S:S)+SUMIF(แพ็ค!$C:$C,'รับ-จ่าย ประจำวัน'!$B295,แพ็ค!S:S)+SUMIF(ธุรการ!$C:$C,'รับ-จ่าย ประจำวัน'!$B295,ธุรการ!S:S)+SUMIF(เส้นแต่งหน้าขนมปัง!$C:$C,'รับ-จ่าย ประจำวัน'!$B295,เส้นแต่งหน้าขนมปัง!S:S)+SUMIF('วางแผนBC,CJ'!$C:$C,'รับ-จ่าย ประจำวัน'!$B295,'วางแผนBC,CJ'!S:S)+SUMIF(RD!$C:$C,'รับ-จ่าย ประจำวัน'!$B295,RD!S:S)+SUMIF('FG,ออนไล,คัดแยก'!$C:$C,'รับ-จ่าย ประจำวัน'!$B295,'FG,ออนไล,คัดแยก'!S:S)</f>
        <v>0</v>
      </c>
      <c r="BA295" s="16">
        <f>SUMIF(เตรียมส่วนผสม!$C:$C,'รับ-จ่าย ประจำวัน'!$B295,เตรียมส่วนผสม!T:T)+SUMIF(กวนไส้!$C:$C,'รับ-จ่าย ประจำวัน'!$B295,กวนไส้!T:T)+SUMIF(ผลิต1!$C:$C,'รับ-จ่าย ประจำวัน'!$B295,ผลิต1!T:T)+SUMIF(ผลิต2!$C:$C,'รับ-จ่าย ประจำวัน'!$B295,ผลิต2!T:T)+SUMIF(เส้นแต่งหน้าขนมเค้ก!$C:$C,'รับ-จ่าย ประจำวัน'!$B295,เส้นแต่งหน้าขนมเค้ก!T:T)+SUMIF(แพ็ค!$C:$C,'รับ-จ่าย ประจำวัน'!$B295,แพ็ค!T:T)+SUMIF(ธุรการ!$C:$C,'รับ-จ่าย ประจำวัน'!$B295,ธุรการ!T:T)+SUMIF(เส้นแต่งหน้าขนมปัง!$C:$C,'รับ-จ่าย ประจำวัน'!$B295,เส้นแต่งหน้าขนมปัง!T:T)+SUMIF('วางแผนBC,CJ'!$C:$C,'รับ-จ่าย ประจำวัน'!$B295,'วางแผนBC,CJ'!T:T)+SUMIF(RD!$C:$C,'รับ-จ่าย ประจำวัน'!$B295,RD!T:T)+SUMIF('FG,ออนไล,คัดแยก'!$C:$C,'รับ-จ่าย ประจำวัน'!$B295,'FG,ออนไล,คัดแยก'!T:T)</f>
        <v>0</v>
      </c>
      <c r="BB295" s="16">
        <f>SUMIF(เตรียมส่วนผสม!$C:$C,'รับ-จ่าย ประจำวัน'!$B295,เตรียมส่วนผสม!U:U)+SUMIF(กวนไส้!$C:$C,'รับ-จ่าย ประจำวัน'!$B295,กวนไส้!U:U)+SUMIF(ผลิต1!$C:$C,'รับ-จ่าย ประจำวัน'!$B295,ผลิต1!U:U)+SUMIF(ผลิต2!$C:$C,'รับ-จ่าย ประจำวัน'!$B295,ผลิต2!U:U)+SUMIF(เส้นแต่งหน้าขนมเค้ก!$C:$C,'รับ-จ่าย ประจำวัน'!$B295,เส้นแต่งหน้าขนมเค้ก!U:U)+SUMIF(แพ็ค!$C:$C,'รับ-จ่าย ประจำวัน'!$B295,แพ็ค!U:U)+SUMIF(ธุรการ!$C:$C,'รับ-จ่าย ประจำวัน'!$B295,ธุรการ!U:U)+SUMIF(เส้นแต่งหน้าขนมปัง!$C:$C,'รับ-จ่าย ประจำวัน'!$B295,เส้นแต่งหน้าขนมปัง!U:U)+SUMIF('วางแผนBC,CJ'!$C:$C,'รับ-จ่าย ประจำวัน'!$B295,'วางแผนBC,CJ'!U:U)+SUMIF(RD!$C:$C,'รับ-จ่าย ประจำวัน'!$B295,RD!U:U)+SUMIF('FG,ออนไล,คัดแยก'!$C:$C,'รับ-จ่าย ประจำวัน'!$B295,'FG,ออนไล,คัดแยก'!U:U)</f>
        <v>0</v>
      </c>
      <c r="BC295" s="16">
        <f>SUMIF(เตรียมส่วนผสม!$C:$C,'รับ-จ่าย ประจำวัน'!$B295,เตรียมส่วนผสม!V:V)+SUMIF(กวนไส้!$C:$C,'รับ-จ่าย ประจำวัน'!$B295,กวนไส้!V:V)+SUMIF(ผลิต1!$C:$C,'รับ-จ่าย ประจำวัน'!$B295,ผลิต1!V:V)+SUMIF(ผลิต2!$C:$C,'รับ-จ่าย ประจำวัน'!$B295,ผลิต2!V:V)+SUMIF(เส้นแต่งหน้าขนมเค้ก!$C:$C,'รับ-จ่าย ประจำวัน'!$B295,เส้นแต่งหน้าขนมเค้ก!V:V)+SUMIF(แพ็ค!$C:$C,'รับ-จ่าย ประจำวัน'!$B295,แพ็ค!V:V)+SUMIF(ธุรการ!$C:$C,'รับ-จ่าย ประจำวัน'!$B295,ธุรการ!V:V)+SUMIF(เส้นแต่งหน้าขนมปัง!$C:$C,'รับ-จ่าย ประจำวัน'!$B295,เส้นแต่งหน้าขนมปัง!V:V)+SUMIF('วางแผนBC,CJ'!$C:$C,'รับ-จ่าย ประจำวัน'!$B295,'วางแผนBC,CJ'!V:V)+SUMIF(RD!$C:$C,'รับ-จ่าย ประจำวัน'!$B295,RD!V:V)+SUMIF('FG,ออนไล,คัดแยก'!$C:$C,'รับ-จ่าย ประจำวัน'!$B295,'FG,ออนไล,คัดแยก'!V:V)</f>
        <v>0</v>
      </c>
      <c r="BD295" s="16">
        <f>SUMIF(เตรียมส่วนผสม!$C:$C,'รับ-จ่าย ประจำวัน'!$B295,เตรียมส่วนผสม!W:W)+SUMIF(กวนไส้!$C:$C,'รับ-จ่าย ประจำวัน'!$B295,กวนไส้!W:W)+SUMIF(ผลิต1!$C:$C,'รับ-จ่าย ประจำวัน'!$B295,ผลิต1!W:W)+SUMIF(ผลิต2!$C:$C,'รับ-จ่าย ประจำวัน'!$B295,ผลิต2!W:W)+SUMIF(เส้นแต่งหน้าขนมเค้ก!$C:$C,'รับ-จ่าย ประจำวัน'!$B295,เส้นแต่งหน้าขนมเค้ก!W:W)+SUMIF(แพ็ค!$C:$C,'รับ-จ่าย ประจำวัน'!$B295,แพ็ค!W:W)+SUMIF(ธุรการ!$C:$C,'รับ-จ่าย ประจำวัน'!$B295,ธุรการ!W:W)+SUMIF(เส้นแต่งหน้าขนมปัง!$C:$C,'รับ-จ่าย ประจำวัน'!$B295,เส้นแต่งหน้าขนมปัง!W:W)+SUMIF('วางแผนBC,CJ'!$C:$C,'รับ-จ่าย ประจำวัน'!$B295,'วางแผนBC,CJ'!W:W)+SUMIF(RD!$C:$C,'รับ-จ่าย ประจำวัน'!$B295,RD!W:W)+SUMIF('FG,ออนไล,คัดแยก'!$C:$C,'รับ-จ่าย ประจำวัน'!$B295,'FG,ออนไล,คัดแยก'!W:W)</f>
        <v>0</v>
      </c>
      <c r="BE295" s="16">
        <f>SUMIF(เตรียมส่วนผสม!$C:$C,'รับ-จ่าย ประจำวัน'!$B295,เตรียมส่วนผสม!X:X)+SUMIF(กวนไส้!$C:$C,'รับ-จ่าย ประจำวัน'!$B295,กวนไส้!X:X)+SUMIF(ผลิต1!$C:$C,'รับ-จ่าย ประจำวัน'!$B295,ผลิต1!X:X)+SUMIF(ผลิต2!$C:$C,'รับ-จ่าย ประจำวัน'!$B295,ผลิต2!X:X)+SUMIF(เส้นแต่งหน้าขนมเค้ก!$C:$C,'รับ-จ่าย ประจำวัน'!$B295,เส้นแต่งหน้าขนมเค้ก!X:X)+SUMIF(แพ็ค!$C:$C,'รับ-จ่าย ประจำวัน'!$B295,แพ็ค!X:X)+SUMIF(ธุรการ!$C:$C,'รับ-จ่าย ประจำวัน'!$B295,ธุรการ!X:X)+SUMIF(เส้นแต่งหน้าขนมปัง!$C:$C,'รับ-จ่าย ประจำวัน'!$B295,เส้นแต่งหน้าขนมปัง!X:X)+SUMIF('วางแผนBC,CJ'!$C:$C,'รับ-จ่าย ประจำวัน'!$B295,'วางแผนBC,CJ'!X:X)+SUMIF(RD!$C:$C,'รับ-จ่าย ประจำวัน'!$B295,RD!X:X)+SUMIF('FG,ออนไล,คัดแยก'!$C:$C,'รับ-จ่าย ประจำวัน'!$B295,'FG,ออนไล,คัดแยก'!X:X)</f>
        <v>0</v>
      </c>
      <c r="BF295" s="16">
        <f>SUMIF(เตรียมส่วนผสม!$C:$C,'รับ-จ่าย ประจำวัน'!$B295,เตรียมส่วนผสม!Y:Y)+SUMIF(กวนไส้!$C:$C,'รับ-จ่าย ประจำวัน'!$B295,กวนไส้!Y:Y)+SUMIF(ผลิต1!$C:$C,'รับ-จ่าย ประจำวัน'!$B295,ผลิต1!Y:Y)+SUMIF(ผลิต2!$C:$C,'รับ-จ่าย ประจำวัน'!$B295,ผลิต2!Y:Y)+SUMIF(เส้นแต่งหน้าขนมเค้ก!$C:$C,'รับ-จ่าย ประจำวัน'!$B295,เส้นแต่งหน้าขนมเค้ก!Y:Y)+SUMIF(แพ็ค!$C:$C,'รับ-จ่าย ประจำวัน'!$B295,แพ็ค!Y:Y)+SUMIF(ธุรการ!$C:$C,'รับ-จ่าย ประจำวัน'!$B295,ธุรการ!Y:Y)+SUMIF(เส้นแต่งหน้าขนมปัง!$C:$C,'รับ-จ่าย ประจำวัน'!$B295,เส้นแต่งหน้าขนมปัง!Y:Y)+SUMIF('วางแผนBC,CJ'!$C:$C,'รับ-จ่าย ประจำวัน'!$B295,'วางแผนBC,CJ'!Y:Y)+SUMIF(RD!$C:$C,'รับ-จ่าย ประจำวัน'!$B295,RD!Y:Y)+SUMIF('FG,ออนไล,คัดแยก'!$C:$C,'รับ-จ่าย ประจำวัน'!$B295,'FG,ออนไล,คัดแยก'!Y:Y)</f>
        <v>0</v>
      </c>
      <c r="BG295" s="16">
        <f>SUMIF(เตรียมส่วนผสม!$C:$C,'รับ-จ่าย ประจำวัน'!$B295,เตรียมส่วนผสม!Z:Z)+SUMIF(กวนไส้!$C:$C,'รับ-จ่าย ประจำวัน'!$B295,กวนไส้!Z:Z)+SUMIF(ผลิต1!$C:$C,'รับ-จ่าย ประจำวัน'!$B295,ผลิต1!Z:Z)+SUMIF(ผลิต2!$C:$C,'รับ-จ่าย ประจำวัน'!$B295,ผลิต2!Z:Z)+SUMIF(เส้นแต่งหน้าขนมเค้ก!$C:$C,'รับ-จ่าย ประจำวัน'!$B295,เส้นแต่งหน้าขนมเค้ก!Z:Z)+SUMIF(แพ็ค!$C:$C,'รับ-จ่าย ประจำวัน'!$B295,แพ็ค!Z:Z)+SUMIF(ธุรการ!$C:$C,'รับ-จ่าย ประจำวัน'!$B295,ธุรการ!Z:Z)+SUMIF(เส้นแต่งหน้าขนมปัง!$C:$C,'รับ-จ่าย ประจำวัน'!$B295,เส้นแต่งหน้าขนมปัง!Z:Z)+SUMIF('วางแผนBC,CJ'!$C:$C,'รับ-จ่าย ประจำวัน'!$B295,'วางแผนBC,CJ'!Z:Z)+SUMIF(RD!$C:$C,'รับ-จ่าย ประจำวัน'!$B295,RD!Z:Z)+SUMIF('FG,ออนไล,คัดแยก'!$C:$C,'รับ-จ่าย ประจำวัน'!$B295,'FG,ออนไล,คัดแยก'!Z:Z)</f>
        <v>0</v>
      </c>
      <c r="BH295" s="16">
        <f>SUMIF(เตรียมส่วนผสม!$C:$C,'รับ-จ่าย ประจำวัน'!$B295,เตรียมส่วนผสม!AA:AA)+SUMIF(กวนไส้!$C:$C,'รับ-จ่าย ประจำวัน'!$B295,กวนไส้!AA:AA)+SUMIF(ผลิต1!$C:$C,'รับ-จ่าย ประจำวัน'!$B295,ผลิต1!AA:AA)+SUMIF(ผลิต2!$C:$C,'รับ-จ่าย ประจำวัน'!$B295,ผลิต2!AA:AA)+SUMIF(เส้นแต่งหน้าขนมเค้ก!$C:$C,'รับ-จ่าย ประจำวัน'!$B295,เส้นแต่งหน้าขนมเค้ก!AA:AA)+SUMIF(แพ็ค!$C:$C,'รับ-จ่าย ประจำวัน'!$B295,แพ็ค!AA:AA)+SUMIF(ธุรการ!$C:$C,'รับ-จ่าย ประจำวัน'!$B295,ธุรการ!AA:AA)+SUMIF(เส้นแต่งหน้าขนมปัง!$C:$C,'รับ-จ่าย ประจำวัน'!$B295,เส้นแต่งหน้าขนมปัง!AA:AA)+SUMIF('วางแผนBC,CJ'!$C:$C,'รับ-จ่าย ประจำวัน'!$B295,'วางแผนBC,CJ'!AA:AA)+SUMIF(RD!$C:$C,'รับ-จ่าย ประจำวัน'!$B295,RD!AA:AA)+SUMIF('FG,ออนไล,คัดแยก'!$C:$C,'รับ-จ่าย ประจำวัน'!$B295,'FG,ออนไล,คัดแยก'!AA:AA)</f>
        <v>0</v>
      </c>
      <c r="BI295" s="16">
        <f>SUMIF(เตรียมส่วนผสม!$C:$C,'รับ-จ่าย ประจำวัน'!$B295,เตรียมส่วนผสม!AB:AB)+SUMIF(กวนไส้!$C:$C,'รับ-จ่าย ประจำวัน'!$B295,กวนไส้!AB:AB)+SUMIF(ผลิต1!$C:$C,'รับ-จ่าย ประจำวัน'!$B295,ผลิต1!AB:AB)+SUMIF(ผลิต2!$C:$C,'รับ-จ่าย ประจำวัน'!$B295,ผลิต2!AB:AB)+SUMIF(เส้นแต่งหน้าขนมเค้ก!$C:$C,'รับ-จ่าย ประจำวัน'!$B295,เส้นแต่งหน้าขนมเค้ก!AB:AB)+SUMIF(แพ็ค!$C:$C,'รับ-จ่าย ประจำวัน'!$B295,แพ็ค!AB:AB)+SUMIF(ธุรการ!$C:$C,'รับ-จ่าย ประจำวัน'!$B295,ธุรการ!AB:AB)+SUMIF(เส้นแต่งหน้าขนมปัง!$C:$C,'รับ-จ่าย ประจำวัน'!$B295,เส้นแต่งหน้าขนมปัง!AB:AB)+SUMIF('วางแผนBC,CJ'!$C:$C,'รับ-จ่าย ประจำวัน'!$B295,'วางแผนBC,CJ'!AB:AB)+SUMIF(RD!$C:$C,'รับ-จ่าย ประจำวัน'!$B295,RD!AB:AB)+SUMIF('FG,ออนไล,คัดแยก'!$C:$C,'รับ-จ่าย ประจำวัน'!$B295,'FG,ออนไล,คัดแยก'!AB:AB)</f>
        <v>0</v>
      </c>
      <c r="BJ295" s="16">
        <f>SUMIF(เตรียมส่วนผสม!$C:$C,'รับ-จ่าย ประจำวัน'!$B295,เตรียมส่วนผสม!AC:AC)+SUMIF(กวนไส้!$C:$C,'รับ-จ่าย ประจำวัน'!$B295,กวนไส้!AC:AC)+SUMIF(ผลิต1!$C:$C,'รับ-จ่าย ประจำวัน'!$B295,ผลิต1!AC:AC)+SUMIF(ผลิต2!$C:$C,'รับ-จ่าย ประจำวัน'!$B295,ผลิต2!AC:AC)+SUMIF(เส้นแต่งหน้าขนมเค้ก!$C:$C,'รับ-จ่าย ประจำวัน'!$B295,เส้นแต่งหน้าขนมเค้ก!AC:AC)+SUMIF(แพ็ค!$C:$C,'รับ-จ่าย ประจำวัน'!$B295,แพ็ค!AC:AC)+SUMIF(ธุรการ!$C:$C,'รับ-จ่าย ประจำวัน'!$B295,ธุรการ!AC:AC)+SUMIF(เส้นแต่งหน้าขนมปัง!$C:$C,'รับ-จ่าย ประจำวัน'!$B295,เส้นแต่งหน้าขนมปัง!AC:AC)+SUMIF('วางแผนBC,CJ'!$C:$C,'รับ-จ่าย ประจำวัน'!$B295,'วางแผนBC,CJ'!AC:AC)+SUMIF(RD!$C:$C,'รับ-จ่าย ประจำวัน'!$B295,RD!AC:AC)+SUMIF('FG,ออนไล,คัดแยก'!$C:$C,'รับ-จ่าย ประจำวัน'!$B295,'FG,ออนไล,คัดแยก'!AC:AC)</f>
        <v>0</v>
      </c>
      <c r="BK295" s="16">
        <f>SUMIF(เตรียมส่วนผสม!$C:$C,'รับ-จ่าย ประจำวัน'!$B295,เตรียมส่วนผสม!AD:AD)+SUMIF(กวนไส้!$C:$C,'รับ-จ่าย ประจำวัน'!$B295,กวนไส้!AD:AD)+SUMIF(ผลิต1!$C:$C,'รับ-จ่าย ประจำวัน'!$B295,ผลิต1!AD:AD)+SUMIF(ผลิต2!$C:$C,'รับ-จ่าย ประจำวัน'!$B295,ผลิต2!AD:AD)+SUMIF(เส้นแต่งหน้าขนมเค้ก!$C:$C,'รับ-จ่าย ประจำวัน'!$B295,เส้นแต่งหน้าขนมเค้ก!AD:AD)+SUMIF(แพ็ค!$C:$C,'รับ-จ่าย ประจำวัน'!$B295,แพ็ค!AD:AD)+SUMIF(ธุรการ!$C:$C,'รับ-จ่าย ประจำวัน'!$B295,ธุรการ!AD:AD)+SUMIF(เส้นแต่งหน้าขนมปัง!$C:$C,'รับ-จ่าย ประจำวัน'!$B295,เส้นแต่งหน้าขนมปัง!AD:AD)+SUMIF('วางแผนBC,CJ'!$C:$C,'รับ-จ่าย ประจำวัน'!$B295,'วางแผนBC,CJ'!AD:AD)+SUMIF(RD!$C:$C,'รับ-จ่าย ประจำวัน'!$B295,RD!AD:AD)+SUMIF('FG,ออนไล,คัดแยก'!$C:$C,'รับ-จ่าย ประจำวัน'!$B295,'FG,ออนไล,คัดแยก'!AD:AD)</f>
        <v>0</v>
      </c>
      <c r="BL295" s="16">
        <f>SUMIF(เตรียมส่วนผสม!$C:$C,'รับ-จ่าย ประจำวัน'!$B295,เตรียมส่วนผสม!AE:AE)+SUMIF(กวนไส้!$C:$C,'รับ-จ่าย ประจำวัน'!$B295,กวนไส้!AE:AE)+SUMIF(ผลิต1!$C:$C,'รับ-จ่าย ประจำวัน'!$B295,ผลิต1!AE:AE)+SUMIF(ผลิต2!$C:$C,'รับ-จ่าย ประจำวัน'!$B295,ผลิต2!AE:AE)+SUMIF(เส้นแต่งหน้าขนมเค้ก!$C:$C,'รับ-จ่าย ประจำวัน'!$B295,เส้นแต่งหน้าขนมเค้ก!AE:AE)+SUMIF(แพ็ค!$C:$C,'รับ-จ่าย ประจำวัน'!$B295,แพ็ค!AE:AE)+SUMIF(ธุรการ!$C:$C,'รับ-จ่าย ประจำวัน'!$B295,ธุรการ!AE:AE)+SUMIF(เส้นแต่งหน้าขนมปัง!$C:$C,'รับ-จ่าย ประจำวัน'!$B295,เส้นแต่งหน้าขนมปัง!AE:AE)+SUMIF('วางแผนBC,CJ'!$C:$C,'รับ-จ่าย ประจำวัน'!$B295,'วางแผนBC,CJ'!AE:AE)+SUMIF(RD!$C:$C,'รับ-จ่าย ประจำวัน'!$B295,RD!AE:AE)+SUMIF('FG,ออนไล,คัดแยก'!$C:$C,'รับ-จ่าย ประจำวัน'!$B295,'FG,ออนไล,คัดแยก'!AE:AE)</f>
        <v>0</v>
      </c>
      <c r="BM295" s="16">
        <f>SUMIF(เตรียมส่วนผสม!$C:$C,'รับ-จ่าย ประจำวัน'!$B295,เตรียมส่วนผสม!AF:AF)+SUMIF(กวนไส้!$C:$C,'รับ-จ่าย ประจำวัน'!$B295,กวนไส้!AF:AF)+SUMIF(ผลิต1!$C:$C,'รับ-จ่าย ประจำวัน'!$B295,ผลิต1!AF:AF)+SUMIF(ผลิต2!$C:$C,'รับ-จ่าย ประจำวัน'!$B295,ผลิต2!AF:AF)+SUMIF(เส้นแต่งหน้าขนมเค้ก!$C:$C,'รับ-จ่าย ประจำวัน'!$B295,เส้นแต่งหน้าขนมเค้ก!AF:AF)+SUMIF(แพ็ค!$C:$C,'รับ-จ่าย ประจำวัน'!$B295,แพ็ค!AF:AF)+SUMIF(ธุรการ!$C:$C,'รับ-จ่าย ประจำวัน'!$B295,ธุรการ!AF:AF)+SUMIF(เส้นแต่งหน้าขนมปัง!$C:$C,'รับ-จ่าย ประจำวัน'!$B295,เส้นแต่งหน้าขนมปัง!AF:AF)+SUMIF('วางแผนBC,CJ'!$C:$C,'รับ-จ่าย ประจำวัน'!$B295,'วางแผนBC,CJ'!AF:AF)+SUMIF(RD!$C:$C,'รับ-จ่าย ประจำวัน'!$B295,RD!AF:AF)+SUMIF('FG,ออนไล,คัดแยก'!$C:$C,'รับ-จ่าย ประจำวัน'!$B295,'FG,ออนไล,คัดแยก'!AF:AF)</f>
        <v>0</v>
      </c>
      <c r="BN295" s="16">
        <f>SUMIF(เตรียมส่วนผสม!$C:$C,'รับ-จ่าย ประจำวัน'!$B295,เตรียมส่วนผสม!AG:AG)+SUMIF(กวนไส้!$C:$C,'รับ-จ่าย ประจำวัน'!$B295,กวนไส้!AG:AG)+SUMIF(ผลิต1!$C:$C,'รับ-จ่าย ประจำวัน'!$B295,ผลิต1!AG:AG)+SUMIF(ผลิต2!$C:$C,'รับ-จ่าย ประจำวัน'!$B295,ผลิต2!AG:AG)+SUMIF(เส้นแต่งหน้าขนมเค้ก!$C:$C,'รับ-จ่าย ประจำวัน'!$B295,เส้นแต่งหน้าขนมเค้ก!AG:AG)+SUMIF(แพ็ค!$C:$C,'รับ-จ่าย ประจำวัน'!$B295,แพ็ค!AG:AG)+SUMIF(ธุรการ!$C:$C,'รับ-จ่าย ประจำวัน'!$B295,ธุรการ!AG:AG)+SUMIF(เส้นแต่งหน้าขนมปัง!$C:$C,'รับ-จ่าย ประจำวัน'!$B295,เส้นแต่งหน้าขนมปัง!AG:AG)+SUMIF('วางแผนBC,CJ'!$C:$C,'รับ-จ่าย ประจำวัน'!$B295,'วางแผนBC,CJ'!AG:AG)+SUMIF(RD!$C:$C,'รับ-จ่าย ประจำวัน'!$B295,RD!AG:AG)+SUMIF('FG,ออนไล,คัดแยก'!$C:$C,'รับ-จ่าย ประจำวัน'!$B295,'FG,ออนไล,คัดแยก'!AG:AG)</f>
        <v>0</v>
      </c>
      <c r="BO295" s="16">
        <f>SUMIF(เตรียมส่วนผสม!$C:$C,'รับ-จ่าย ประจำวัน'!$B295,เตรียมส่วนผสม!AH:AH)+SUMIF(กวนไส้!$C:$C,'รับ-จ่าย ประจำวัน'!$B295,กวนไส้!AH:AH)+SUMIF(ผลิต1!$C:$C,'รับ-จ่าย ประจำวัน'!$B295,ผลิต1!AH:AH)+SUMIF(ผลิต2!$C:$C,'รับ-จ่าย ประจำวัน'!$B295,ผลิต2!AH:AH)+SUMIF(เส้นแต่งหน้าขนมเค้ก!$C:$C,'รับ-จ่าย ประจำวัน'!$B295,เส้นแต่งหน้าขนมเค้ก!AH:AH)+SUMIF(แพ็ค!$C:$C,'รับ-จ่าย ประจำวัน'!$B295,แพ็ค!AH:AH)+SUMIF(ธุรการ!$C:$C,'รับ-จ่าย ประจำวัน'!$B295,ธุรการ!AH:AH)+SUMIF(เส้นแต่งหน้าขนมปัง!$C:$C,'รับ-จ่าย ประจำวัน'!$B295,เส้นแต่งหน้าขนมปัง!AH:AH)+SUMIF('วางแผนBC,CJ'!$C:$C,'รับ-จ่าย ประจำวัน'!$B295,'วางแผนBC,CJ'!AH:AH)+SUMIF(RD!$C:$C,'รับ-จ่าย ประจำวัน'!$B295,RD!AH:AH)+SUMIF('FG,ออนไล,คัดแยก'!$C:$C,'รับ-จ่าย ประจำวัน'!$B295,'FG,ออนไล,คัดแยก'!AH:AH)</f>
        <v>0</v>
      </c>
      <c r="BP295" s="16">
        <f>SUMIF(เตรียมส่วนผสม!$C:$C,'รับ-จ่าย ประจำวัน'!$B295,เตรียมส่วนผสม!AI:AI)+SUMIF(กวนไส้!$C:$C,'รับ-จ่าย ประจำวัน'!$B295,กวนไส้!AI:AI)+SUMIF(ผลิต1!$C:$C,'รับ-จ่าย ประจำวัน'!$B295,ผลิต1!AI:AI)+SUMIF(ผลิต2!$C:$C,'รับ-จ่าย ประจำวัน'!$B295,ผลิต2!AI:AI)+SUMIF(เส้นแต่งหน้าขนมเค้ก!$C:$C,'รับ-จ่าย ประจำวัน'!$B295,เส้นแต่งหน้าขนมเค้ก!AI:AI)+SUMIF(แพ็ค!$C:$C,'รับ-จ่าย ประจำวัน'!$B295,แพ็ค!AI:AI)+SUMIF(ธุรการ!$C:$C,'รับ-จ่าย ประจำวัน'!$B295,ธุรการ!AI:AI)+SUMIF(เส้นแต่งหน้าขนมปัง!$C:$C,'รับ-จ่าย ประจำวัน'!$B295,เส้นแต่งหน้าขนมปัง!AI:AI)+SUMIF('วางแผนBC,CJ'!$C:$C,'รับ-จ่าย ประจำวัน'!$B295,'วางแผนBC,CJ'!AI:AI)+SUMIF(RD!$C:$C,'รับ-จ่าย ประจำวัน'!$B295,RD!AI:AI)+SUMIF('FG,ออนไล,คัดแยก'!$C:$C,'รับ-จ่าย ประจำวัน'!$B295,'FG,ออนไล,คัดแยก'!AI:AI)</f>
        <v>0</v>
      </c>
      <c r="BQ295" s="16">
        <f>SUMIF(เตรียมส่วนผสม!$C:$C,'รับ-จ่าย ประจำวัน'!$B295,เตรียมส่วนผสม!AJ:AJ)+SUMIF(กวนไส้!$C:$C,'รับ-จ่าย ประจำวัน'!$B295,กวนไส้!AJ:AJ)+SUMIF(ผลิต1!$C:$C,'รับ-จ่าย ประจำวัน'!$B295,ผลิต1!AJ:AJ)+SUMIF(ผลิต2!$C:$C,'รับ-จ่าย ประจำวัน'!$B295,ผลิต2!AJ:AJ)+SUMIF(เส้นแต่งหน้าขนมเค้ก!$C:$C,'รับ-จ่าย ประจำวัน'!$B295,เส้นแต่งหน้าขนมเค้ก!AJ:AJ)+SUMIF(แพ็ค!$C:$C,'รับ-จ่าย ประจำวัน'!$B295,แพ็ค!AJ:AJ)+SUMIF(ธุรการ!$C:$C,'รับ-จ่าย ประจำวัน'!$B295,ธุรการ!AJ:AJ)+SUMIF(เส้นแต่งหน้าขนมปัง!$C:$C,'รับ-จ่าย ประจำวัน'!$B295,เส้นแต่งหน้าขนมปัง!AJ:AJ)+SUMIF('วางแผนBC,CJ'!$C:$C,'รับ-จ่าย ประจำวัน'!$B295,'วางแผนBC,CJ'!AJ:AJ)+SUMIF(RD!$C:$C,'รับ-จ่าย ประจำวัน'!$B295,RD!AJ:AJ)+SUMIF('FG,ออนไล,คัดแยก'!$C:$C,'รับ-จ่าย ประจำวัน'!$B295,'FG,ออนไล,คัดแยก'!AJ:AJ)</f>
        <v>0</v>
      </c>
      <c r="BR295" s="16">
        <f>SUMIF(เตรียมส่วนผสม!$C:$C,'รับ-จ่าย ประจำวัน'!$B295,เตรียมส่วนผสม!AK:AK)+SUMIF(กวนไส้!$C:$C,'รับ-จ่าย ประจำวัน'!$B295,กวนไส้!AK:AK)+SUMIF(ผลิต1!$C:$C,'รับ-จ่าย ประจำวัน'!$B295,ผลิต1!AK:AK)+SUMIF(ผลิต2!$C:$C,'รับ-จ่าย ประจำวัน'!$B295,ผลิต2!AK:AK)+SUMIF(เส้นแต่งหน้าขนมเค้ก!$C:$C,'รับ-จ่าย ประจำวัน'!$B295,เส้นแต่งหน้าขนมเค้ก!AK:AK)+SUMIF(แพ็ค!$C:$C,'รับ-จ่าย ประจำวัน'!$B295,แพ็ค!AK:AK)+SUMIF(ธุรการ!$C:$C,'รับ-จ่าย ประจำวัน'!$B295,ธุรการ!AK:AK)+SUMIF(เส้นแต่งหน้าขนมปัง!$C:$C,'รับ-จ่าย ประจำวัน'!$B295,เส้นแต่งหน้าขนมปัง!AK:AK)+SUMIF('วางแผนBC,CJ'!$C:$C,'รับ-จ่าย ประจำวัน'!$B295,'วางแผนBC,CJ'!AK:AK)+SUMIF(RD!$C:$C,'รับ-จ่าย ประจำวัน'!$B295,RD!AK:AK)+SUMIF('FG,ออนไล,คัดแยก'!$C:$C,'รับ-จ่าย ประจำวัน'!$B295,'FG,ออนไล,คัดแยก'!AK:AK)</f>
        <v>0</v>
      </c>
      <c r="BS295" s="16">
        <f>SUMIF(เตรียมส่วนผสม!$C:$C,'รับ-จ่าย ประจำวัน'!$B295,เตรียมส่วนผสม!AL:AL)+SUMIF(กวนไส้!$C:$C,'รับ-จ่าย ประจำวัน'!$B295,กวนไส้!AL:AL)+SUMIF(ผลิต1!$C:$C,'รับ-จ่าย ประจำวัน'!$B295,ผลิต1!AL:AL)+SUMIF(ผลิต2!$C:$C,'รับ-จ่าย ประจำวัน'!$B295,ผลิต2!AL:AL)+SUMIF(เส้นแต่งหน้าขนมเค้ก!$C:$C,'รับ-จ่าย ประจำวัน'!$B295,เส้นแต่งหน้าขนมเค้ก!AL:AL)+SUMIF(แพ็ค!$C:$C,'รับ-จ่าย ประจำวัน'!$B295,แพ็ค!AL:AL)+SUMIF(ธุรการ!$C:$C,'รับ-จ่าย ประจำวัน'!$B295,ธุรการ!AL:AL)+SUMIF(เส้นแต่งหน้าขนมปัง!$C:$C,'รับ-จ่าย ประจำวัน'!$B295,เส้นแต่งหน้าขนมปัง!AL:AL)+SUMIF('วางแผนBC,CJ'!$C:$C,'รับ-จ่าย ประจำวัน'!$B295,'วางแผนBC,CJ'!AL:AL)+SUMIF(RD!$C:$C,'รับ-จ่าย ประจำวัน'!$B295,RD!AL:AL)+SUMIF('FG,ออนไล,คัดแยก'!$C:$C,'รับ-จ่าย ประจำวัน'!$B295,'FG,ออนไล,คัดแยก'!AL:AL)</f>
        <v>0</v>
      </c>
      <c r="BT295" s="18">
        <f t="shared" si="60"/>
        <v>0</v>
      </c>
      <c r="BU295" s="116">
        <v>4000</v>
      </c>
      <c r="BV295" s="146">
        <f t="shared" si="61"/>
        <v>5000</v>
      </c>
      <c r="BW295" s="183">
        <v>30</v>
      </c>
      <c r="BX295" s="172">
        <f t="shared" si="65"/>
        <v>0</v>
      </c>
      <c r="BY295" s="188" t="e">
        <f t="shared" si="63"/>
        <v>#DIV/0!</v>
      </c>
      <c r="BZ295" s="180" t="e">
        <f t="shared" ca="1" si="62"/>
        <v>#DIV/0!</v>
      </c>
      <c r="CA295" s="93"/>
      <c r="CB295" s="93"/>
      <c r="CC295" s="93"/>
      <c r="CD295" s="93"/>
      <c r="CE295" s="93"/>
      <c r="CF295" s="93"/>
      <c r="CG295" s="93"/>
      <c r="CH295" s="93"/>
      <c r="CI295" s="93"/>
      <c r="CJ295" s="94"/>
      <c r="CK295" s="9">
        <f t="shared" si="64"/>
        <v>1000</v>
      </c>
    </row>
    <row r="296" spans="1:89" hidden="1" x14ac:dyDescent="0.5">
      <c r="A296" s="149" t="s">
        <v>914</v>
      </c>
      <c r="B296" s="34">
        <v>1023101030</v>
      </c>
      <c r="C296" s="10" t="s">
        <v>2079</v>
      </c>
      <c r="D296" s="135" t="s">
        <v>91</v>
      </c>
      <c r="E296" s="11">
        <v>0</v>
      </c>
      <c r="F296" s="75"/>
      <c r="G296" s="11"/>
      <c r="H296" s="12">
        <v>39000</v>
      </c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3"/>
      <c r="AF296" s="13"/>
      <c r="AG296" s="13"/>
      <c r="AH296" s="13"/>
      <c r="AI296" s="14"/>
      <c r="AJ296" s="14"/>
      <c r="AK296" s="14"/>
      <c r="AL296" s="14"/>
      <c r="AM296" s="14"/>
      <c r="AN296" s="15">
        <f t="shared" si="59"/>
        <v>0</v>
      </c>
      <c r="AO296" s="16">
        <f>SUMIF(เตรียมส่วนผสม!$C:$C,'รับ-จ่าย ประจำวัน'!$B296,เตรียมส่วนผสม!H:H)+SUMIF(กวนไส้!$C:$C,'รับ-จ่าย ประจำวัน'!$B296,กวนไส้!H:H)+SUMIF(ผลิต1!$C:$C,'รับ-จ่าย ประจำวัน'!$B296,ผลิต1!H:H)+SUMIF(ผลิต2!$C:$C,'รับ-จ่าย ประจำวัน'!$B296,ผลิต2!H:H)+SUMIF(เส้นแต่งหน้าขนมเค้ก!$C:$C,'รับ-จ่าย ประจำวัน'!$B296,เส้นแต่งหน้าขนมเค้ก!H:H)+SUMIF(แพ็ค!$C:$C,'รับ-จ่าย ประจำวัน'!$B296,แพ็ค!H:H)+SUMIF(ธุรการ!$C:$C,'รับ-จ่าย ประจำวัน'!$B296,ธุรการ!H:H)+SUMIF(เส้นแต่งหน้าขนมปัง!$C:$C,'รับ-จ่าย ประจำวัน'!$B296,เส้นแต่งหน้าขนมปัง!H:H)+SUMIF('วางแผนBC,CJ'!$C:$C,'รับ-จ่าย ประจำวัน'!$B296,'วางแผนBC,CJ'!H:H)+SUMIF(RD!$C:$C,'รับ-จ่าย ประจำวัน'!$B296,RD!H:H)+SUMIF('FG,ออนไล,คัดแยก'!$C:$C,'รับ-จ่าย ประจำวัน'!$B296,'FG,ออนไล,คัดแยก'!H:H)</f>
        <v>0</v>
      </c>
      <c r="AP296" s="16">
        <f>SUMIF(เตรียมส่วนผสม!$C:$C,'รับ-จ่าย ประจำวัน'!$B296,เตรียมส่วนผสม!I:I)+SUMIF(กวนไส้!$C:$C,'รับ-จ่าย ประจำวัน'!$B296,กวนไส้!I:I)+SUMIF(ผลิต1!$C:$C,'รับ-จ่าย ประจำวัน'!$B296,ผลิต1!I:I)+SUMIF(ผลิต2!$C:$C,'รับ-จ่าย ประจำวัน'!$B296,ผลิต2!I:I)+SUMIF(เส้นแต่งหน้าขนมเค้ก!$C:$C,'รับ-จ่าย ประจำวัน'!$B296,เส้นแต่งหน้าขนมเค้ก!I:I)+SUMIF(แพ็ค!$C:$C,'รับ-จ่าย ประจำวัน'!$B296,แพ็ค!I:I)+SUMIF(ธุรการ!$C:$C,'รับ-จ่าย ประจำวัน'!$B296,ธุรการ!I:I)+SUMIF(เส้นแต่งหน้าขนมปัง!$C:$C,'รับ-จ่าย ประจำวัน'!$B296,เส้นแต่งหน้าขนมปัง!I:I)+SUMIF('วางแผนBC,CJ'!$C:$C,'รับ-จ่าย ประจำวัน'!$B296,'วางแผนBC,CJ'!I:I)+SUMIF(RD!$C:$C,'รับ-จ่าย ประจำวัน'!$B296,RD!I:I)+SUMIF('FG,ออนไล,คัดแยก'!$C:$C,'รับ-จ่าย ประจำวัน'!$B296,'FG,ออนไล,คัดแยก'!I:I)</f>
        <v>0</v>
      </c>
      <c r="AQ296" s="16">
        <f>SUMIF(เตรียมส่วนผสม!$C:$C,'รับ-จ่าย ประจำวัน'!$B296,เตรียมส่วนผสม!J:J)+SUMIF(กวนไส้!$C:$C,'รับ-จ่าย ประจำวัน'!$B296,กวนไส้!J:J)+SUMIF(ผลิต1!$C:$C,'รับ-จ่าย ประจำวัน'!$B296,ผลิต1!J:J)+SUMIF(ผลิต2!$C:$C,'รับ-จ่าย ประจำวัน'!$B296,ผลิต2!J:J)+SUMIF(เส้นแต่งหน้าขนมเค้ก!$C:$C,'รับ-จ่าย ประจำวัน'!$B296,เส้นแต่งหน้าขนมเค้ก!J:J)+SUMIF(แพ็ค!$C:$C,'รับ-จ่าย ประจำวัน'!$B296,แพ็ค!J:J)+SUMIF(ธุรการ!$C:$C,'รับ-จ่าย ประจำวัน'!$B296,ธุรการ!J:J)+SUMIF(เส้นแต่งหน้าขนมปัง!$C:$C,'รับ-จ่าย ประจำวัน'!$B296,เส้นแต่งหน้าขนมปัง!J:J)+SUMIF('วางแผนBC,CJ'!$C:$C,'รับ-จ่าย ประจำวัน'!$B296,'วางแผนBC,CJ'!J:J)+SUMIF(RD!$C:$C,'รับ-จ่าย ประจำวัน'!$B296,RD!J:J)+SUMIF('FG,ออนไล,คัดแยก'!$C:$C,'รับ-จ่าย ประจำวัน'!$B296,'FG,ออนไล,คัดแยก'!J:J)</f>
        <v>0</v>
      </c>
      <c r="AR296" s="16">
        <f>SUMIF(เตรียมส่วนผสม!$C:$C,'รับ-จ่าย ประจำวัน'!$B296,เตรียมส่วนผสม!K:K)+SUMIF(กวนไส้!$C:$C,'รับ-จ่าย ประจำวัน'!$B296,กวนไส้!K:K)+SUMIF(ผลิต1!$C:$C,'รับ-จ่าย ประจำวัน'!$B296,ผลิต1!K:K)+SUMIF(ผลิต2!$C:$C,'รับ-จ่าย ประจำวัน'!$B296,ผลิต2!K:K)+SUMIF(เส้นแต่งหน้าขนมเค้ก!$C:$C,'รับ-จ่าย ประจำวัน'!$B296,เส้นแต่งหน้าขนมเค้ก!K:K)+SUMIF(แพ็ค!$C:$C,'รับ-จ่าย ประจำวัน'!$B296,แพ็ค!K:K)+SUMIF(ธุรการ!$C:$C,'รับ-จ่าย ประจำวัน'!$B296,ธุรการ!K:K)+SUMIF(เส้นแต่งหน้าขนมปัง!$C:$C,'รับ-จ่าย ประจำวัน'!$B296,เส้นแต่งหน้าขนมปัง!K:K)+SUMIF('วางแผนBC,CJ'!$C:$C,'รับ-จ่าย ประจำวัน'!$B296,'วางแผนBC,CJ'!K:K)+SUMIF(RD!$C:$C,'รับ-จ่าย ประจำวัน'!$B296,RD!K:K)+SUMIF('FG,ออนไล,คัดแยก'!$C:$C,'รับ-จ่าย ประจำวัน'!$B296,'FG,ออนไล,คัดแยก'!K:K)</f>
        <v>0</v>
      </c>
      <c r="AS296" s="16">
        <f>SUMIF(เตรียมส่วนผสม!$C:$C,'รับ-จ่าย ประจำวัน'!$B296,เตรียมส่วนผสม!L:L)+SUMIF(กวนไส้!$C:$C,'รับ-จ่าย ประจำวัน'!$B296,กวนไส้!L:L)+SUMIF(ผลิต1!$C:$C,'รับ-จ่าย ประจำวัน'!$B296,ผลิต1!L:L)+SUMIF(ผลิต2!$C:$C,'รับ-จ่าย ประจำวัน'!$B296,ผลิต2!L:L)+SUMIF(เส้นแต่งหน้าขนมเค้ก!$C:$C,'รับ-จ่าย ประจำวัน'!$B296,เส้นแต่งหน้าขนมเค้ก!L:L)+SUMIF(แพ็ค!$C:$C,'รับ-จ่าย ประจำวัน'!$B296,แพ็ค!L:L)+SUMIF(ธุรการ!$C:$C,'รับ-จ่าย ประจำวัน'!$B296,ธุรการ!L:L)+SUMIF(เส้นแต่งหน้าขนมปัง!$C:$C,'รับ-จ่าย ประจำวัน'!$B296,เส้นแต่งหน้าขนมปัง!L:L)+SUMIF('วางแผนBC,CJ'!$C:$C,'รับ-จ่าย ประจำวัน'!$B296,'วางแผนBC,CJ'!L:L)+SUMIF(RD!$C:$C,'รับ-จ่าย ประจำวัน'!$B296,RD!L:L)+SUMIF('FG,ออนไล,คัดแยก'!$C:$C,'รับ-จ่าย ประจำวัน'!$B296,'FG,ออนไล,คัดแยก'!L:L)</f>
        <v>0</v>
      </c>
      <c r="AT296" s="16">
        <f>SUMIF(เตรียมส่วนผสม!$C:$C,'รับ-จ่าย ประจำวัน'!$B296,เตรียมส่วนผสม!M:M)+SUMIF(กวนไส้!$C:$C,'รับ-จ่าย ประจำวัน'!$B296,กวนไส้!M:M)+SUMIF(ผลิต1!$C:$C,'รับ-จ่าย ประจำวัน'!$B296,ผลิต1!M:M)+SUMIF(ผลิต2!$C:$C,'รับ-จ่าย ประจำวัน'!$B296,ผลิต2!M:M)+SUMIF(เส้นแต่งหน้าขนมเค้ก!$C:$C,'รับ-จ่าย ประจำวัน'!$B296,เส้นแต่งหน้าขนมเค้ก!M:M)+SUMIF(แพ็ค!$C:$C,'รับ-จ่าย ประจำวัน'!$B296,แพ็ค!M:M)+SUMIF(ธุรการ!$C:$C,'รับ-จ่าย ประจำวัน'!$B296,ธุรการ!M:M)+SUMIF(เส้นแต่งหน้าขนมปัง!$C:$C,'รับ-จ่าย ประจำวัน'!$B296,เส้นแต่งหน้าขนมปัง!M:M)+SUMIF('วางแผนBC,CJ'!$C:$C,'รับ-จ่าย ประจำวัน'!$B296,'วางแผนBC,CJ'!M:M)+SUMIF(RD!$C:$C,'รับ-จ่าย ประจำวัน'!$B296,RD!M:M)+SUMIF('FG,ออนไล,คัดแยก'!$C:$C,'รับ-จ่าย ประจำวัน'!$B296,'FG,ออนไล,คัดแยก'!M:M)</f>
        <v>0</v>
      </c>
      <c r="AU296" s="16">
        <f>SUMIF(เตรียมส่วนผสม!$C:$C,'รับ-จ่าย ประจำวัน'!$B296,เตรียมส่วนผสม!N:N)+SUMIF(กวนไส้!$C:$C,'รับ-จ่าย ประจำวัน'!$B296,กวนไส้!N:N)+SUMIF(ผลิต1!$C:$C,'รับ-จ่าย ประจำวัน'!$B296,ผลิต1!N:N)+SUMIF(ผลิต2!$C:$C,'รับ-จ่าย ประจำวัน'!$B296,ผลิต2!N:N)+SUMIF(เส้นแต่งหน้าขนมเค้ก!$C:$C,'รับ-จ่าย ประจำวัน'!$B296,เส้นแต่งหน้าขนมเค้ก!N:N)+SUMIF(แพ็ค!$C:$C,'รับ-จ่าย ประจำวัน'!$B296,แพ็ค!N:N)+SUMIF(ธุรการ!$C:$C,'รับ-จ่าย ประจำวัน'!$B296,ธุรการ!N:N)+SUMIF(เส้นแต่งหน้าขนมปัง!$C:$C,'รับ-จ่าย ประจำวัน'!$B296,เส้นแต่งหน้าขนมปัง!N:N)+SUMIF('วางแผนBC,CJ'!$C:$C,'รับ-จ่าย ประจำวัน'!$B296,'วางแผนBC,CJ'!N:N)+SUMIF(RD!$C:$C,'รับ-จ่าย ประจำวัน'!$B296,RD!N:N)+SUMIF('FG,ออนไล,คัดแยก'!$C:$C,'รับ-จ่าย ประจำวัน'!$B296,'FG,ออนไล,คัดแยก'!N:N)</f>
        <v>0</v>
      </c>
      <c r="AV296" s="16">
        <f>SUMIF(เตรียมส่วนผสม!$C:$C,'รับ-จ่าย ประจำวัน'!$B296,เตรียมส่วนผสม!O:O)+SUMIF(กวนไส้!$C:$C,'รับ-จ่าย ประจำวัน'!$B296,กวนไส้!O:O)+SUMIF(ผลิต1!$C:$C,'รับ-จ่าย ประจำวัน'!$B296,ผลิต1!O:O)+SUMIF(ผลิต2!$C:$C,'รับ-จ่าย ประจำวัน'!$B296,ผลิต2!O:O)+SUMIF(เส้นแต่งหน้าขนมเค้ก!$C:$C,'รับ-จ่าย ประจำวัน'!$B296,เส้นแต่งหน้าขนมเค้ก!O:O)+SUMIF(แพ็ค!$C:$C,'รับ-จ่าย ประจำวัน'!$B296,แพ็ค!O:O)+SUMIF(ธุรการ!$C:$C,'รับ-จ่าย ประจำวัน'!$B296,ธุรการ!O:O)+SUMIF(เส้นแต่งหน้าขนมปัง!$C:$C,'รับ-จ่าย ประจำวัน'!$B296,เส้นแต่งหน้าขนมปัง!O:O)+SUMIF('วางแผนBC,CJ'!$C:$C,'รับ-จ่าย ประจำวัน'!$B296,'วางแผนBC,CJ'!O:O)+SUMIF(RD!$C:$C,'รับ-จ่าย ประจำวัน'!$B296,RD!O:O)+SUMIF('FG,ออนไล,คัดแยก'!$C:$C,'รับ-จ่าย ประจำวัน'!$B296,'FG,ออนไล,คัดแยก'!O:O)</f>
        <v>0</v>
      </c>
      <c r="AW296" s="16">
        <f>SUMIF(เตรียมส่วนผสม!$C:$C,'รับ-จ่าย ประจำวัน'!$B296,เตรียมส่วนผสม!P:P)+SUMIF(กวนไส้!$C:$C,'รับ-จ่าย ประจำวัน'!$B296,กวนไส้!P:P)+SUMIF(ผลิต1!$C:$C,'รับ-จ่าย ประจำวัน'!$B296,ผลิต1!P:P)+SUMIF(ผลิต2!$C:$C,'รับ-จ่าย ประจำวัน'!$B296,ผลิต2!P:P)+SUMIF(เส้นแต่งหน้าขนมเค้ก!$C:$C,'รับ-จ่าย ประจำวัน'!$B296,เส้นแต่งหน้าขนมเค้ก!P:P)+SUMIF(แพ็ค!$C:$C,'รับ-จ่าย ประจำวัน'!$B296,แพ็ค!P:P)+SUMIF(ธุรการ!$C:$C,'รับ-จ่าย ประจำวัน'!$B296,ธุรการ!P:P)+SUMIF(เส้นแต่งหน้าขนมปัง!$C:$C,'รับ-จ่าย ประจำวัน'!$B296,เส้นแต่งหน้าขนมปัง!P:P)+SUMIF('วางแผนBC,CJ'!$C:$C,'รับ-จ่าย ประจำวัน'!$B296,'วางแผนBC,CJ'!P:P)+SUMIF(RD!$C:$C,'รับ-จ่าย ประจำวัน'!$B296,RD!P:P)+SUMIF('FG,ออนไล,คัดแยก'!$C:$C,'รับ-จ่าย ประจำวัน'!$B296,'FG,ออนไล,คัดแยก'!P:P)</f>
        <v>0</v>
      </c>
      <c r="AX296" s="16">
        <f>SUMIF(เตรียมส่วนผสม!$C:$C,'รับ-จ่าย ประจำวัน'!$B296,เตรียมส่วนผสม!Q:Q)+SUMIF(กวนไส้!$C:$C,'รับ-จ่าย ประจำวัน'!$B296,กวนไส้!Q:Q)+SUMIF(ผลิต1!$C:$C,'รับ-จ่าย ประจำวัน'!$B296,ผลิต1!Q:Q)+SUMIF(ผลิต2!$C:$C,'รับ-จ่าย ประจำวัน'!$B296,ผลิต2!Q:Q)+SUMIF(เส้นแต่งหน้าขนมเค้ก!$C:$C,'รับ-จ่าย ประจำวัน'!$B296,เส้นแต่งหน้าขนมเค้ก!Q:Q)+SUMIF(แพ็ค!$C:$C,'รับ-จ่าย ประจำวัน'!$B296,แพ็ค!Q:Q)+SUMIF(ธุรการ!$C:$C,'รับ-จ่าย ประจำวัน'!$B296,ธุรการ!Q:Q)+SUMIF(เส้นแต่งหน้าขนมปัง!$C:$C,'รับ-จ่าย ประจำวัน'!$B296,เส้นแต่งหน้าขนมปัง!Q:Q)+SUMIF('วางแผนBC,CJ'!$C:$C,'รับ-จ่าย ประจำวัน'!$B296,'วางแผนBC,CJ'!Q:Q)+SUMIF(RD!$C:$C,'รับ-จ่าย ประจำวัน'!$B296,RD!Q:Q)+SUMIF('FG,ออนไล,คัดแยก'!$C:$C,'รับ-จ่าย ประจำวัน'!$B296,'FG,ออนไล,คัดแยก'!Q:Q)</f>
        <v>0</v>
      </c>
      <c r="AY296" s="16">
        <f>SUMIF(เตรียมส่วนผสม!$C:$C,'รับ-จ่าย ประจำวัน'!$B296,เตรียมส่วนผสม!R:R)+SUMIF(กวนไส้!$C:$C,'รับ-จ่าย ประจำวัน'!$B296,กวนไส้!R:R)+SUMIF(ผลิต1!$C:$C,'รับ-จ่าย ประจำวัน'!$B296,ผลิต1!R:R)+SUMIF(ผลิต2!$C:$C,'รับ-จ่าย ประจำวัน'!$B296,ผลิต2!R:R)+SUMIF(เส้นแต่งหน้าขนมเค้ก!$C:$C,'รับ-จ่าย ประจำวัน'!$B296,เส้นแต่งหน้าขนมเค้ก!R:R)+SUMIF(แพ็ค!$C:$C,'รับ-จ่าย ประจำวัน'!$B296,แพ็ค!R:R)+SUMIF(ธุรการ!$C:$C,'รับ-จ่าย ประจำวัน'!$B296,ธุรการ!R:R)+SUMIF(เส้นแต่งหน้าขนมปัง!$C:$C,'รับ-จ่าย ประจำวัน'!$B296,เส้นแต่งหน้าขนมปัง!R:R)+SUMIF('วางแผนBC,CJ'!$C:$C,'รับ-จ่าย ประจำวัน'!$B296,'วางแผนBC,CJ'!R:R)+SUMIF(RD!$C:$C,'รับ-จ่าย ประจำวัน'!$B296,RD!R:R)+SUMIF('FG,ออนไล,คัดแยก'!$C:$C,'รับ-จ่าย ประจำวัน'!$B296,'FG,ออนไล,คัดแยก'!R:R)</f>
        <v>0</v>
      </c>
      <c r="AZ296" s="16">
        <f>SUMIF(เตรียมส่วนผสม!$C:$C,'รับ-จ่าย ประจำวัน'!$B296,เตรียมส่วนผสม!S:S)+SUMIF(กวนไส้!$C:$C,'รับ-จ่าย ประจำวัน'!$B296,กวนไส้!S:S)+SUMIF(ผลิต1!$C:$C,'รับ-จ่าย ประจำวัน'!$B296,ผลิต1!S:S)+SUMIF(ผลิต2!$C:$C,'รับ-จ่าย ประจำวัน'!$B296,ผลิต2!S:S)+SUMIF(เส้นแต่งหน้าขนมเค้ก!$C:$C,'รับ-จ่าย ประจำวัน'!$B296,เส้นแต่งหน้าขนมเค้ก!S:S)+SUMIF(แพ็ค!$C:$C,'รับ-จ่าย ประจำวัน'!$B296,แพ็ค!S:S)+SUMIF(ธุรการ!$C:$C,'รับ-จ่าย ประจำวัน'!$B296,ธุรการ!S:S)+SUMIF(เส้นแต่งหน้าขนมปัง!$C:$C,'รับ-จ่าย ประจำวัน'!$B296,เส้นแต่งหน้าขนมปัง!S:S)+SUMIF('วางแผนBC,CJ'!$C:$C,'รับ-จ่าย ประจำวัน'!$B296,'วางแผนBC,CJ'!S:S)+SUMIF(RD!$C:$C,'รับ-จ่าย ประจำวัน'!$B296,RD!S:S)+SUMIF('FG,ออนไล,คัดแยก'!$C:$C,'รับ-จ่าย ประจำวัน'!$B296,'FG,ออนไล,คัดแยก'!S:S)</f>
        <v>0</v>
      </c>
      <c r="BA296" s="16">
        <f>SUMIF(เตรียมส่วนผสม!$C:$C,'รับ-จ่าย ประจำวัน'!$B296,เตรียมส่วนผสม!T:T)+SUMIF(กวนไส้!$C:$C,'รับ-จ่าย ประจำวัน'!$B296,กวนไส้!T:T)+SUMIF(ผลิต1!$C:$C,'รับ-จ่าย ประจำวัน'!$B296,ผลิต1!T:T)+SUMIF(ผลิต2!$C:$C,'รับ-จ่าย ประจำวัน'!$B296,ผลิต2!T:T)+SUMIF(เส้นแต่งหน้าขนมเค้ก!$C:$C,'รับ-จ่าย ประจำวัน'!$B296,เส้นแต่งหน้าขนมเค้ก!T:T)+SUMIF(แพ็ค!$C:$C,'รับ-จ่าย ประจำวัน'!$B296,แพ็ค!T:T)+SUMIF(ธุรการ!$C:$C,'รับ-จ่าย ประจำวัน'!$B296,ธุรการ!T:T)+SUMIF(เส้นแต่งหน้าขนมปัง!$C:$C,'รับ-จ่าย ประจำวัน'!$B296,เส้นแต่งหน้าขนมปัง!T:T)+SUMIF('วางแผนBC,CJ'!$C:$C,'รับ-จ่าย ประจำวัน'!$B296,'วางแผนBC,CJ'!T:T)+SUMIF(RD!$C:$C,'รับ-จ่าย ประจำวัน'!$B296,RD!T:T)+SUMIF('FG,ออนไล,คัดแยก'!$C:$C,'รับ-จ่าย ประจำวัน'!$B296,'FG,ออนไล,คัดแยก'!T:T)</f>
        <v>0</v>
      </c>
      <c r="BB296" s="16">
        <f>SUMIF(เตรียมส่วนผสม!$C:$C,'รับ-จ่าย ประจำวัน'!$B296,เตรียมส่วนผสม!U:U)+SUMIF(กวนไส้!$C:$C,'รับ-จ่าย ประจำวัน'!$B296,กวนไส้!U:U)+SUMIF(ผลิต1!$C:$C,'รับ-จ่าย ประจำวัน'!$B296,ผลิต1!U:U)+SUMIF(ผลิต2!$C:$C,'รับ-จ่าย ประจำวัน'!$B296,ผลิต2!U:U)+SUMIF(เส้นแต่งหน้าขนมเค้ก!$C:$C,'รับ-จ่าย ประจำวัน'!$B296,เส้นแต่งหน้าขนมเค้ก!U:U)+SUMIF(แพ็ค!$C:$C,'รับ-จ่าย ประจำวัน'!$B296,แพ็ค!U:U)+SUMIF(ธุรการ!$C:$C,'รับ-จ่าย ประจำวัน'!$B296,ธุรการ!U:U)+SUMIF(เส้นแต่งหน้าขนมปัง!$C:$C,'รับ-จ่าย ประจำวัน'!$B296,เส้นแต่งหน้าขนมปัง!U:U)+SUMIF('วางแผนBC,CJ'!$C:$C,'รับ-จ่าย ประจำวัน'!$B296,'วางแผนBC,CJ'!U:U)+SUMIF(RD!$C:$C,'รับ-จ่าย ประจำวัน'!$B296,RD!U:U)+SUMIF('FG,ออนไล,คัดแยก'!$C:$C,'รับ-จ่าย ประจำวัน'!$B296,'FG,ออนไล,คัดแยก'!U:U)</f>
        <v>0</v>
      </c>
      <c r="BC296" s="16">
        <f>SUMIF(เตรียมส่วนผสม!$C:$C,'รับ-จ่าย ประจำวัน'!$B296,เตรียมส่วนผสม!V:V)+SUMIF(กวนไส้!$C:$C,'รับ-จ่าย ประจำวัน'!$B296,กวนไส้!V:V)+SUMIF(ผลิต1!$C:$C,'รับ-จ่าย ประจำวัน'!$B296,ผลิต1!V:V)+SUMIF(ผลิต2!$C:$C,'รับ-จ่าย ประจำวัน'!$B296,ผลิต2!V:V)+SUMIF(เส้นแต่งหน้าขนมเค้ก!$C:$C,'รับ-จ่าย ประจำวัน'!$B296,เส้นแต่งหน้าขนมเค้ก!V:V)+SUMIF(แพ็ค!$C:$C,'รับ-จ่าย ประจำวัน'!$B296,แพ็ค!V:V)+SUMIF(ธุรการ!$C:$C,'รับ-จ่าย ประจำวัน'!$B296,ธุรการ!V:V)+SUMIF(เส้นแต่งหน้าขนมปัง!$C:$C,'รับ-จ่าย ประจำวัน'!$B296,เส้นแต่งหน้าขนมปัง!V:V)+SUMIF('วางแผนBC,CJ'!$C:$C,'รับ-จ่าย ประจำวัน'!$B296,'วางแผนBC,CJ'!V:V)+SUMIF(RD!$C:$C,'รับ-จ่าย ประจำวัน'!$B296,RD!V:V)+SUMIF('FG,ออนไล,คัดแยก'!$C:$C,'รับ-จ่าย ประจำวัน'!$B296,'FG,ออนไล,คัดแยก'!V:V)</f>
        <v>0</v>
      </c>
      <c r="BD296" s="16">
        <f>SUMIF(เตรียมส่วนผสม!$C:$C,'รับ-จ่าย ประจำวัน'!$B296,เตรียมส่วนผสม!W:W)+SUMIF(กวนไส้!$C:$C,'รับ-จ่าย ประจำวัน'!$B296,กวนไส้!W:W)+SUMIF(ผลิต1!$C:$C,'รับ-จ่าย ประจำวัน'!$B296,ผลิต1!W:W)+SUMIF(ผลิต2!$C:$C,'รับ-จ่าย ประจำวัน'!$B296,ผลิต2!W:W)+SUMIF(เส้นแต่งหน้าขนมเค้ก!$C:$C,'รับ-จ่าย ประจำวัน'!$B296,เส้นแต่งหน้าขนมเค้ก!W:W)+SUMIF(แพ็ค!$C:$C,'รับ-จ่าย ประจำวัน'!$B296,แพ็ค!W:W)+SUMIF(ธุรการ!$C:$C,'รับ-จ่าย ประจำวัน'!$B296,ธุรการ!W:W)+SUMIF(เส้นแต่งหน้าขนมปัง!$C:$C,'รับ-จ่าย ประจำวัน'!$B296,เส้นแต่งหน้าขนมปัง!W:W)+SUMIF('วางแผนBC,CJ'!$C:$C,'รับ-จ่าย ประจำวัน'!$B296,'วางแผนBC,CJ'!W:W)+SUMIF(RD!$C:$C,'รับ-จ่าย ประจำวัน'!$B296,RD!W:W)+SUMIF('FG,ออนไล,คัดแยก'!$C:$C,'รับ-จ่าย ประจำวัน'!$B296,'FG,ออนไล,คัดแยก'!W:W)</f>
        <v>0</v>
      </c>
      <c r="BE296" s="16">
        <f>SUMIF(เตรียมส่วนผสม!$C:$C,'รับ-จ่าย ประจำวัน'!$B296,เตรียมส่วนผสม!X:X)+SUMIF(กวนไส้!$C:$C,'รับ-จ่าย ประจำวัน'!$B296,กวนไส้!X:X)+SUMIF(ผลิต1!$C:$C,'รับ-จ่าย ประจำวัน'!$B296,ผลิต1!X:X)+SUMIF(ผลิต2!$C:$C,'รับ-จ่าย ประจำวัน'!$B296,ผลิต2!X:X)+SUMIF(เส้นแต่งหน้าขนมเค้ก!$C:$C,'รับ-จ่าย ประจำวัน'!$B296,เส้นแต่งหน้าขนมเค้ก!X:X)+SUMIF(แพ็ค!$C:$C,'รับ-จ่าย ประจำวัน'!$B296,แพ็ค!X:X)+SUMIF(ธุรการ!$C:$C,'รับ-จ่าย ประจำวัน'!$B296,ธุรการ!X:X)+SUMIF(เส้นแต่งหน้าขนมปัง!$C:$C,'รับ-จ่าย ประจำวัน'!$B296,เส้นแต่งหน้าขนมปัง!X:X)+SUMIF('วางแผนBC,CJ'!$C:$C,'รับ-จ่าย ประจำวัน'!$B296,'วางแผนBC,CJ'!X:X)+SUMIF(RD!$C:$C,'รับ-จ่าย ประจำวัน'!$B296,RD!X:X)+SUMIF('FG,ออนไล,คัดแยก'!$C:$C,'รับ-จ่าย ประจำวัน'!$B296,'FG,ออนไล,คัดแยก'!X:X)</f>
        <v>0</v>
      </c>
      <c r="BF296" s="16">
        <f>SUMIF(เตรียมส่วนผสม!$C:$C,'รับ-จ่าย ประจำวัน'!$B296,เตรียมส่วนผสม!Y:Y)+SUMIF(กวนไส้!$C:$C,'รับ-จ่าย ประจำวัน'!$B296,กวนไส้!Y:Y)+SUMIF(ผลิต1!$C:$C,'รับ-จ่าย ประจำวัน'!$B296,ผลิต1!Y:Y)+SUMIF(ผลิต2!$C:$C,'รับ-จ่าย ประจำวัน'!$B296,ผลิต2!Y:Y)+SUMIF(เส้นแต่งหน้าขนมเค้ก!$C:$C,'รับ-จ่าย ประจำวัน'!$B296,เส้นแต่งหน้าขนมเค้ก!Y:Y)+SUMIF(แพ็ค!$C:$C,'รับ-จ่าย ประจำวัน'!$B296,แพ็ค!Y:Y)+SUMIF(ธุรการ!$C:$C,'รับ-จ่าย ประจำวัน'!$B296,ธุรการ!Y:Y)+SUMIF(เส้นแต่งหน้าขนมปัง!$C:$C,'รับ-จ่าย ประจำวัน'!$B296,เส้นแต่งหน้าขนมปัง!Y:Y)+SUMIF('วางแผนBC,CJ'!$C:$C,'รับ-จ่าย ประจำวัน'!$B296,'วางแผนBC,CJ'!Y:Y)+SUMIF(RD!$C:$C,'รับ-จ่าย ประจำวัน'!$B296,RD!Y:Y)+SUMIF('FG,ออนไล,คัดแยก'!$C:$C,'รับ-จ่าย ประจำวัน'!$B296,'FG,ออนไล,คัดแยก'!Y:Y)</f>
        <v>0</v>
      </c>
      <c r="BG296" s="16">
        <f>SUMIF(เตรียมส่วนผสม!$C:$C,'รับ-จ่าย ประจำวัน'!$B296,เตรียมส่วนผสม!Z:Z)+SUMIF(กวนไส้!$C:$C,'รับ-จ่าย ประจำวัน'!$B296,กวนไส้!Z:Z)+SUMIF(ผลิต1!$C:$C,'รับ-จ่าย ประจำวัน'!$B296,ผลิต1!Z:Z)+SUMIF(ผลิต2!$C:$C,'รับ-จ่าย ประจำวัน'!$B296,ผลิต2!Z:Z)+SUMIF(เส้นแต่งหน้าขนมเค้ก!$C:$C,'รับ-จ่าย ประจำวัน'!$B296,เส้นแต่งหน้าขนมเค้ก!Z:Z)+SUMIF(แพ็ค!$C:$C,'รับ-จ่าย ประจำวัน'!$B296,แพ็ค!Z:Z)+SUMIF(ธุรการ!$C:$C,'รับ-จ่าย ประจำวัน'!$B296,ธุรการ!Z:Z)+SUMIF(เส้นแต่งหน้าขนมปัง!$C:$C,'รับ-จ่าย ประจำวัน'!$B296,เส้นแต่งหน้าขนมปัง!Z:Z)+SUMIF('วางแผนBC,CJ'!$C:$C,'รับ-จ่าย ประจำวัน'!$B296,'วางแผนBC,CJ'!Z:Z)+SUMIF(RD!$C:$C,'รับ-จ่าย ประจำวัน'!$B296,RD!Z:Z)+SUMIF('FG,ออนไล,คัดแยก'!$C:$C,'รับ-จ่าย ประจำวัน'!$B296,'FG,ออนไล,คัดแยก'!Z:Z)</f>
        <v>0</v>
      </c>
      <c r="BH296" s="16">
        <f>SUMIF(เตรียมส่วนผสม!$C:$C,'รับ-จ่าย ประจำวัน'!$B296,เตรียมส่วนผสม!AA:AA)+SUMIF(กวนไส้!$C:$C,'รับ-จ่าย ประจำวัน'!$B296,กวนไส้!AA:AA)+SUMIF(ผลิต1!$C:$C,'รับ-จ่าย ประจำวัน'!$B296,ผลิต1!AA:AA)+SUMIF(ผลิต2!$C:$C,'รับ-จ่าย ประจำวัน'!$B296,ผลิต2!AA:AA)+SUMIF(เส้นแต่งหน้าขนมเค้ก!$C:$C,'รับ-จ่าย ประจำวัน'!$B296,เส้นแต่งหน้าขนมเค้ก!AA:AA)+SUMIF(แพ็ค!$C:$C,'รับ-จ่าย ประจำวัน'!$B296,แพ็ค!AA:AA)+SUMIF(ธุรการ!$C:$C,'รับ-จ่าย ประจำวัน'!$B296,ธุรการ!AA:AA)+SUMIF(เส้นแต่งหน้าขนมปัง!$C:$C,'รับ-จ่าย ประจำวัน'!$B296,เส้นแต่งหน้าขนมปัง!AA:AA)+SUMIF('วางแผนBC,CJ'!$C:$C,'รับ-จ่าย ประจำวัน'!$B296,'วางแผนBC,CJ'!AA:AA)+SUMIF(RD!$C:$C,'รับ-จ่าย ประจำวัน'!$B296,RD!AA:AA)+SUMIF('FG,ออนไล,คัดแยก'!$C:$C,'รับ-จ่าย ประจำวัน'!$B296,'FG,ออนไล,คัดแยก'!AA:AA)</f>
        <v>0</v>
      </c>
      <c r="BI296" s="16">
        <f>SUMIF(เตรียมส่วนผสม!$C:$C,'รับ-จ่าย ประจำวัน'!$B296,เตรียมส่วนผสม!AB:AB)+SUMIF(กวนไส้!$C:$C,'รับ-จ่าย ประจำวัน'!$B296,กวนไส้!AB:AB)+SUMIF(ผลิต1!$C:$C,'รับ-จ่าย ประจำวัน'!$B296,ผลิต1!AB:AB)+SUMIF(ผลิต2!$C:$C,'รับ-จ่าย ประจำวัน'!$B296,ผลิต2!AB:AB)+SUMIF(เส้นแต่งหน้าขนมเค้ก!$C:$C,'รับ-จ่าย ประจำวัน'!$B296,เส้นแต่งหน้าขนมเค้ก!AB:AB)+SUMIF(แพ็ค!$C:$C,'รับ-จ่าย ประจำวัน'!$B296,แพ็ค!AB:AB)+SUMIF(ธุรการ!$C:$C,'รับ-จ่าย ประจำวัน'!$B296,ธุรการ!AB:AB)+SUMIF(เส้นแต่งหน้าขนมปัง!$C:$C,'รับ-จ่าย ประจำวัน'!$B296,เส้นแต่งหน้าขนมปัง!AB:AB)+SUMIF('วางแผนBC,CJ'!$C:$C,'รับ-จ่าย ประจำวัน'!$B296,'วางแผนBC,CJ'!AB:AB)+SUMIF(RD!$C:$C,'รับ-จ่าย ประจำวัน'!$B296,RD!AB:AB)+SUMIF('FG,ออนไล,คัดแยก'!$C:$C,'รับ-จ่าย ประจำวัน'!$B296,'FG,ออนไล,คัดแยก'!AB:AB)</f>
        <v>0</v>
      </c>
      <c r="BJ296" s="16">
        <f>SUMIF(เตรียมส่วนผสม!$C:$C,'รับ-จ่าย ประจำวัน'!$B296,เตรียมส่วนผสม!AC:AC)+SUMIF(กวนไส้!$C:$C,'รับ-จ่าย ประจำวัน'!$B296,กวนไส้!AC:AC)+SUMIF(ผลิต1!$C:$C,'รับ-จ่าย ประจำวัน'!$B296,ผลิต1!AC:AC)+SUMIF(ผลิต2!$C:$C,'รับ-จ่าย ประจำวัน'!$B296,ผลิต2!AC:AC)+SUMIF(เส้นแต่งหน้าขนมเค้ก!$C:$C,'รับ-จ่าย ประจำวัน'!$B296,เส้นแต่งหน้าขนมเค้ก!AC:AC)+SUMIF(แพ็ค!$C:$C,'รับ-จ่าย ประจำวัน'!$B296,แพ็ค!AC:AC)+SUMIF(ธุรการ!$C:$C,'รับ-จ่าย ประจำวัน'!$B296,ธุรการ!AC:AC)+SUMIF(เส้นแต่งหน้าขนมปัง!$C:$C,'รับ-จ่าย ประจำวัน'!$B296,เส้นแต่งหน้าขนมปัง!AC:AC)+SUMIF('วางแผนBC,CJ'!$C:$C,'รับ-จ่าย ประจำวัน'!$B296,'วางแผนBC,CJ'!AC:AC)+SUMIF(RD!$C:$C,'รับ-จ่าย ประจำวัน'!$B296,RD!AC:AC)+SUMIF('FG,ออนไล,คัดแยก'!$C:$C,'รับ-จ่าย ประจำวัน'!$B296,'FG,ออนไล,คัดแยก'!AC:AC)</f>
        <v>0</v>
      </c>
      <c r="BK296" s="16">
        <f>SUMIF(เตรียมส่วนผสม!$C:$C,'รับ-จ่าย ประจำวัน'!$B296,เตรียมส่วนผสม!AD:AD)+SUMIF(กวนไส้!$C:$C,'รับ-จ่าย ประจำวัน'!$B296,กวนไส้!AD:AD)+SUMIF(ผลิต1!$C:$C,'รับ-จ่าย ประจำวัน'!$B296,ผลิต1!AD:AD)+SUMIF(ผลิต2!$C:$C,'รับ-จ่าย ประจำวัน'!$B296,ผลิต2!AD:AD)+SUMIF(เส้นแต่งหน้าขนมเค้ก!$C:$C,'รับ-จ่าย ประจำวัน'!$B296,เส้นแต่งหน้าขนมเค้ก!AD:AD)+SUMIF(แพ็ค!$C:$C,'รับ-จ่าย ประจำวัน'!$B296,แพ็ค!AD:AD)+SUMIF(ธุรการ!$C:$C,'รับ-จ่าย ประจำวัน'!$B296,ธุรการ!AD:AD)+SUMIF(เส้นแต่งหน้าขนมปัง!$C:$C,'รับ-จ่าย ประจำวัน'!$B296,เส้นแต่งหน้าขนมปัง!AD:AD)+SUMIF('วางแผนBC,CJ'!$C:$C,'รับ-จ่าย ประจำวัน'!$B296,'วางแผนBC,CJ'!AD:AD)+SUMIF(RD!$C:$C,'รับ-จ่าย ประจำวัน'!$B296,RD!AD:AD)+SUMIF('FG,ออนไล,คัดแยก'!$C:$C,'รับ-จ่าย ประจำวัน'!$B296,'FG,ออนไล,คัดแยก'!AD:AD)</f>
        <v>0</v>
      </c>
      <c r="BL296" s="16">
        <f>SUMIF(เตรียมส่วนผสม!$C:$C,'รับ-จ่าย ประจำวัน'!$B296,เตรียมส่วนผสม!AE:AE)+SUMIF(กวนไส้!$C:$C,'รับ-จ่าย ประจำวัน'!$B296,กวนไส้!AE:AE)+SUMIF(ผลิต1!$C:$C,'รับ-จ่าย ประจำวัน'!$B296,ผลิต1!AE:AE)+SUMIF(ผลิต2!$C:$C,'รับ-จ่าย ประจำวัน'!$B296,ผลิต2!AE:AE)+SUMIF(เส้นแต่งหน้าขนมเค้ก!$C:$C,'รับ-จ่าย ประจำวัน'!$B296,เส้นแต่งหน้าขนมเค้ก!AE:AE)+SUMIF(แพ็ค!$C:$C,'รับ-จ่าย ประจำวัน'!$B296,แพ็ค!AE:AE)+SUMIF(ธุรการ!$C:$C,'รับ-จ่าย ประจำวัน'!$B296,ธุรการ!AE:AE)+SUMIF(เส้นแต่งหน้าขนมปัง!$C:$C,'รับ-จ่าย ประจำวัน'!$B296,เส้นแต่งหน้าขนมปัง!AE:AE)+SUMIF('วางแผนBC,CJ'!$C:$C,'รับ-จ่าย ประจำวัน'!$B296,'วางแผนBC,CJ'!AE:AE)+SUMIF(RD!$C:$C,'รับ-จ่าย ประจำวัน'!$B296,RD!AE:AE)+SUMIF('FG,ออนไล,คัดแยก'!$C:$C,'รับ-จ่าย ประจำวัน'!$B296,'FG,ออนไล,คัดแยก'!AE:AE)</f>
        <v>0</v>
      </c>
      <c r="BM296" s="16">
        <f>SUMIF(เตรียมส่วนผสม!$C:$C,'รับ-จ่าย ประจำวัน'!$B296,เตรียมส่วนผสม!AF:AF)+SUMIF(กวนไส้!$C:$C,'รับ-จ่าย ประจำวัน'!$B296,กวนไส้!AF:AF)+SUMIF(ผลิต1!$C:$C,'รับ-จ่าย ประจำวัน'!$B296,ผลิต1!AF:AF)+SUMIF(ผลิต2!$C:$C,'รับ-จ่าย ประจำวัน'!$B296,ผลิต2!AF:AF)+SUMIF(เส้นแต่งหน้าขนมเค้ก!$C:$C,'รับ-จ่าย ประจำวัน'!$B296,เส้นแต่งหน้าขนมเค้ก!AF:AF)+SUMIF(แพ็ค!$C:$C,'รับ-จ่าย ประจำวัน'!$B296,แพ็ค!AF:AF)+SUMIF(ธุรการ!$C:$C,'รับ-จ่าย ประจำวัน'!$B296,ธุรการ!AF:AF)+SUMIF(เส้นแต่งหน้าขนมปัง!$C:$C,'รับ-จ่าย ประจำวัน'!$B296,เส้นแต่งหน้าขนมปัง!AF:AF)+SUMIF('วางแผนBC,CJ'!$C:$C,'รับ-จ่าย ประจำวัน'!$B296,'วางแผนBC,CJ'!AF:AF)+SUMIF(RD!$C:$C,'รับ-จ่าย ประจำวัน'!$B296,RD!AF:AF)+SUMIF('FG,ออนไล,คัดแยก'!$C:$C,'รับ-จ่าย ประจำวัน'!$B296,'FG,ออนไล,คัดแยก'!AF:AF)</f>
        <v>0</v>
      </c>
      <c r="BN296" s="16">
        <f>SUMIF(เตรียมส่วนผสม!$C:$C,'รับ-จ่าย ประจำวัน'!$B296,เตรียมส่วนผสม!AG:AG)+SUMIF(กวนไส้!$C:$C,'รับ-จ่าย ประจำวัน'!$B296,กวนไส้!AG:AG)+SUMIF(ผลิต1!$C:$C,'รับ-จ่าย ประจำวัน'!$B296,ผลิต1!AG:AG)+SUMIF(ผลิต2!$C:$C,'รับ-จ่าย ประจำวัน'!$B296,ผลิต2!AG:AG)+SUMIF(เส้นแต่งหน้าขนมเค้ก!$C:$C,'รับ-จ่าย ประจำวัน'!$B296,เส้นแต่งหน้าขนมเค้ก!AG:AG)+SUMIF(แพ็ค!$C:$C,'รับ-จ่าย ประจำวัน'!$B296,แพ็ค!AG:AG)+SUMIF(ธุรการ!$C:$C,'รับ-จ่าย ประจำวัน'!$B296,ธุรการ!AG:AG)+SUMIF(เส้นแต่งหน้าขนมปัง!$C:$C,'รับ-จ่าย ประจำวัน'!$B296,เส้นแต่งหน้าขนมปัง!AG:AG)+SUMIF('วางแผนBC,CJ'!$C:$C,'รับ-จ่าย ประจำวัน'!$B296,'วางแผนBC,CJ'!AG:AG)+SUMIF(RD!$C:$C,'รับ-จ่าย ประจำวัน'!$B296,RD!AG:AG)+SUMIF('FG,ออนไล,คัดแยก'!$C:$C,'รับ-จ่าย ประจำวัน'!$B296,'FG,ออนไล,คัดแยก'!AG:AG)</f>
        <v>0</v>
      </c>
      <c r="BO296" s="16">
        <f>SUMIF(เตรียมส่วนผสม!$C:$C,'รับ-จ่าย ประจำวัน'!$B296,เตรียมส่วนผสม!AH:AH)+SUMIF(กวนไส้!$C:$C,'รับ-จ่าย ประจำวัน'!$B296,กวนไส้!AH:AH)+SUMIF(ผลิต1!$C:$C,'รับ-จ่าย ประจำวัน'!$B296,ผลิต1!AH:AH)+SUMIF(ผลิต2!$C:$C,'รับ-จ่าย ประจำวัน'!$B296,ผลิต2!AH:AH)+SUMIF(เส้นแต่งหน้าขนมเค้ก!$C:$C,'รับ-จ่าย ประจำวัน'!$B296,เส้นแต่งหน้าขนมเค้ก!AH:AH)+SUMIF(แพ็ค!$C:$C,'รับ-จ่าย ประจำวัน'!$B296,แพ็ค!AH:AH)+SUMIF(ธุรการ!$C:$C,'รับ-จ่าย ประจำวัน'!$B296,ธุรการ!AH:AH)+SUMIF(เส้นแต่งหน้าขนมปัง!$C:$C,'รับ-จ่าย ประจำวัน'!$B296,เส้นแต่งหน้าขนมปัง!AH:AH)+SUMIF('วางแผนBC,CJ'!$C:$C,'รับ-จ่าย ประจำวัน'!$B296,'วางแผนBC,CJ'!AH:AH)+SUMIF(RD!$C:$C,'รับ-จ่าย ประจำวัน'!$B296,RD!AH:AH)+SUMIF('FG,ออนไล,คัดแยก'!$C:$C,'รับ-จ่าย ประจำวัน'!$B296,'FG,ออนไล,คัดแยก'!AH:AH)</f>
        <v>0</v>
      </c>
      <c r="BP296" s="16">
        <f>SUMIF(เตรียมส่วนผสม!$C:$C,'รับ-จ่าย ประจำวัน'!$B296,เตรียมส่วนผสม!AI:AI)+SUMIF(กวนไส้!$C:$C,'รับ-จ่าย ประจำวัน'!$B296,กวนไส้!AI:AI)+SUMIF(ผลิต1!$C:$C,'รับ-จ่าย ประจำวัน'!$B296,ผลิต1!AI:AI)+SUMIF(ผลิต2!$C:$C,'รับ-จ่าย ประจำวัน'!$B296,ผลิต2!AI:AI)+SUMIF(เส้นแต่งหน้าขนมเค้ก!$C:$C,'รับ-จ่าย ประจำวัน'!$B296,เส้นแต่งหน้าขนมเค้ก!AI:AI)+SUMIF(แพ็ค!$C:$C,'รับ-จ่าย ประจำวัน'!$B296,แพ็ค!AI:AI)+SUMIF(ธุรการ!$C:$C,'รับ-จ่าย ประจำวัน'!$B296,ธุรการ!AI:AI)+SUMIF(เส้นแต่งหน้าขนมปัง!$C:$C,'รับ-จ่าย ประจำวัน'!$B296,เส้นแต่งหน้าขนมปัง!AI:AI)+SUMIF('วางแผนBC,CJ'!$C:$C,'รับ-จ่าย ประจำวัน'!$B296,'วางแผนBC,CJ'!AI:AI)+SUMIF(RD!$C:$C,'รับ-จ่าย ประจำวัน'!$B296,RD!AI:AI)+SUMIF('FG,ออนไล,คัดแยก'!$C:$C,'รับ-จ่าย ประจำวัน'!$B296,'FG,ออนไล,คัดแยก'!AI:AI)</f>
        <v>0</v>
      </c>
      <c r="BQ296" s="16">
        <f>SUMIF(เตรียมส่วนผสม!$C:$C,'รับ-จ่าย ประจำวัน'!$B296,เตรียมส่วนผสม!AJ:AJ)+SUMIF(กวนไส้!$C:$C,'รับ-จ่าย ประจำวัน'!$B296,กวนไส้!AJ:AJ)+SUMIF(ผลิต1!$C:$C,'รับ-จ่าย ประจำวัน'!$B296,ผลิต1!AJ:AJ)+SUMIF(ผลิต2!$C:$C,'รับ-จ่าย ประจำวัน'!$B296,ผลิต2!AJ:AJ)+SUMIF(เส้นแต่งหน้าขนมเค้ก!$C:$C,'รับ-จ่าย ประจำวัน'!$B296,เส้นแต่งหน้าขนมเค้ก!AJ:AJ)+SUMIF(แพ็ค!$C:$C,'รับ-จ่าย ประจำวัน'!$B296,แพ็ค!AJ:AJ)+SUMIF(ธุรการ!$C:$C,'รับ-จ่าย ประจำวัน'!$B296,ธุรการ!AJ:AJ)+SUMIF(เส้นแต่งหน้าขนมปัง!$C:$C,'รับ-จ่าย ประจำวัน'!$B296,เส้นแต่งหน้าขนมปัง!AJ:AJ)+SUMIF('วางแผนBC,CJ'!$C:$C,'รับ-จ่าย ประจำวัน'!$B296,'วางแผนBC,CJ'!AJ:AJ)+SUMIF(RD!$C:$C,'รับ-จ่าย ประจำวัน'!$B296,RD!AJ:AJ)+SUMIF('FG,ออนไล,คัดแยก'!$C:$C,'รับ-จ่าย ประจำวัน'!$B296,'FG,ออนไล,คัดแยก'!AJ:AJ)</f>
        <v>0</v>
      </c>
      <c r="BR296" s="16">
        <f>SUMIF(เตรียมส่วนผสม!$C:$C,'รับ-จ่าย ประจำวัน'!$B296,เตรียมส่วนผสม!AK:AK)+SUMIF(กวนไส้!$C:$C,'รับ-จ่าย ประจำวัน'!$B296,กวนไส้!AK:AK)+SUMIF(ผลิต1!$C:$C,'รับ-จ่าย ประจำวัน'!$B296,ผลิต1!AK:AK)+SUMIF(ผลิต2!$C:$C,'รับ-จ่าย ประจำวัน'!$B296,ผลิต2!AK:AK)+SUMIF(เส้นแต่งหน้าขนมเค้ก!$C:$C,'รับ-จ่าย ประจำวัน'!$B296,เส้นแต่งหน้าขนมเค้ก!AK:AK)+SUMIF(แพ็ค!$C:$C,'รับ-จ่าย ประจำวัน'!$B296,แพ็ค!AK:AK)+SUMIF(ธุรการ!$C:$C,'รับ-จ่าย ประจำวัน'!$B296,ธุรการ!AK:AK)+SUMIF(เส้นแต่งหน้าขนมปัง!$C:$C,'รับ-จ่าย ประจำวัน'!$B296,เส้นแต่งหน้าขนมปัง!AK:AK)+SUMIF('วางแผนBC,CJ'!$C:$C,'รับ-จ่าย ประจำวัน'!$B296,'วางแผนBC,CJ'!AK:AK)+SUMIF(RD!$C:$C,'รับ-จ่าย ประจำวัน'!$B296,RD!AK:AK)+SUMIF('FG,ออนไล,คัดแยก'!$C:$C,'รับ-จ่าย ประจำวัน'!$B296,'FG,ออนไล,คัดแยก'!AK:AK)</f>
        <v>0</v>
      </c>
      <c r="BS296" s="16">
        <f>SUMIF(เตรียมส่วนผสม!$C:$C,'รับ-จ่าย ประจำวัน'!$B296,เตรียมส่วนผสม!AL:AL)+SUMIF(กวนไส้!$C:$C,'รับ-จ่าย ประจำวัน'!$B296,กวนไส้!AL:AL)+SUMIF(ผลิต1!$C:$C,'รับ-จ่าย ประจำวัน'!$B296,ผลิต1!AL:AL)+SUMIF(ผลิต2!$C:$C,'รับ-จ่าย ประจำวัน'!$B296,ผลิต2!AL:AL)+SUMIF(เส้นแต่งหน้าขนมเค้ก!$C:$C,'รับ-จ่าย ประจำวัน'!$B296,เส้นแต่งหน้าขนมเค้ก!AL:AL)+SUMIF(แพ็ค!$C:$C,'รับ-จ่าย ประจำวัน'!$B296,แพ็ค!AL:AL)+SUMIF(ธุรการ!$C:$C,'รับ-จ่าย ประจำวัน'!$B296,ธุรการ!AL:AL)+SUMIF(เส้นแต่งหน้าขนมปัง!$C:$C,'รับ-จ่าย ประจำวัน'!$B296,เส้นแต่งหน้าขนมปัง!AL:AL)+SUMIF('วางแผนBC,CJ'!$C:$C,'รับ-จ่าย ประจำวัน'!$B296,'วางแผนBC,CJ'!AL:AL)+SUMIF(RD!$C:$C,'รับ-จ่าย ประจำวัน'!$B296,RD!AL:AL)+SUMIF('FG,ออนไล,คัดแยก'!$C:$C,'รับ-จ่าย ประจำวัน'!$B296,'FG,ออนไล,คัดแยก'!AL:AL)</f>
        <v>0</v>
      </c>
      <c r="BT296" s="18">
        <f t="shared" si="60"/>
        <v>0</v>
      </c>
      <c r="BU296" s="116">
        <v>9000</v>
      </c>
      <c r="BV296" s="146">
        <f t="shared" si="61"/>
        <v>39000</v>
      </c>
      <c r="BW296" s="183">
        <v>30</v>
      </c>
      <c r="BX296" s="172">
        <f t="shared" si="65"/>
        <v>0</v>
      </c>
      <c r="BY296" s="188" t="e">
        <f t="shared" si="63"/>
        <v>#DIV/0!</v>
      </c>
      <c r="BZ296" s="180" t="e">
        <f t="shared" ca="1" si="62"/>
        <v>#DIV/0!</v>
      </c>
      <c r="CA296" s="152"/>
      <c r="CB296" s="93"/>
      <c r="CC296" s="93"/>
      <c r="CD296" s="93"/>
      <c r="CE296" s="93"/>
      <c r="CF296" s="93"/>
      <c r="CG296" s="93"/>
      <c r="CH296" s="93"/>
      <c r="CI296" s="93"/>
      <c r="CJ296" s="94"/>
      <c r="CK296" s="9">
        <f t="shared" si="64"/>
        <v>30000</v>
      </c>
    </row>
    <row r="297" spans="1:89" hidden="1" x14ac:dyDescent="0.5">
      <c r="A297" s="149" t="s">
        <v>915</v>
      </c>
      <c r="B297" s="34">
        <v>1023101031</v>
      </c>
      <c r="C297" s="10" t="s">
        <v>2080</v>
      </c>
      <c r="D297" s="135" t="s">
        <v>91</v>
      </c>
      <c r="E297" s="11">
        <v>0</v>
      </c>
      <c r="F297" s="75"/>
      <c r="G297" s="11"/>
      <c r="H297" s="12">
        <v>27403</v>
      </c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3"/>
      <c r="AF297" s="13"/>
      <c r="AG297" s="13"/>
      <c r="AH297" s="13"/>
      <c r="AI297" s="14"/>
      <c r="AJ297" s="14"/>
      <c r="AK297" s="14"/>
      <c r="AL297" s="14"/>
      <c r="AM297" s="14"/>
      <c r="AN297" s="15">
        <f t="shared" si="59"/>
        <v>0</v>
      </c>
      <c r="AO297" s="16">
        <f>SUMIF(เตรียมส่วนผสม!$C:$C,'รับ-จ่าย ประจำวัน'!$B297,เตรียมส่วนผสม!H:H)+SUMIF(กวนไส้!$C:$C,'รับ-จ่าย ประจำวัน'!$B297,กวนไส้!H:H)+SUMIF(ผลิต1!$C:$C,'รับ-จ่าย ประจำวัน'!$B297,ผลิต1!H:H)+SUMIF(ผลิต2!$C:$C,'รับ-จ่าย ประจำวัน'!$B297,ผลิต2!H:H)+SUMIF(เส้นแต่งหน้าขนมเค้ก!$C:$C,'รับ-จ่าย ประจำวัน'!$B297,เส้นแต่งหน้าขนมเค้ก!H:H)+SUMIF(แพ็ค!$C:$C,'รับ-จ่าย ประจำวัน'!$B297,แพ็ค!H:H)+SUMIF(ธุรการ!$C:$C,'รับ-จ่าย ประจำวัน'!$B297,ธุรการ!H:H)+SUMIF(เส้นแต่งหน้าขนมปัง!$C:$C,'รับ-จ่าย ประจำวัน'!$B297,เส้นแต่งหน้าขนมปัง!H:H)+SUMIF('วางแผนBC,CJ'!$C:$C,'รับ-จ่าย ประจำวัน'!$B297,'วางแผนBC,CJ'!H:H)+SUMIF(RD!$C:$C,'รับ-จ่าย ประจำวัน'!$B297,RD!H:H)+SUMIF('FG,ออนไล,คัดแยก'!$C:$C,'รับ-จ่าย ประจำวัน'!$B297,'FG,ออนไล,คัดแยก'!H:H)</f>
        <v>0</v>
      </c>
      <c r="AP297" s="16">
        <f>SUMIF(เตรียมส่วนผสม!$C:$C,'รับ-จ่าย ประจำวัน'!$B297,เตรียมส่วนผสม!I:I)+SUMIF(กวนไส้!$C:$C,'รับ-จ่าย ประจำวัน'!$B297,กวนไส้!I:I)+SUMIF(ผลิต1!$C:$C,'รับ-จ่าย ประจำวัน'!$B297,ผลิต1!I:I)+SUMIF(ผลิต2!$C:$C,'รับ-จ่าย ประจำวัน'!$B297,ผลิต2!I:I)+SUMIF(เส้นแต่งหน้าขนมเค้ก!$C:$C,'รับ-จ่าย ประจำวัน'!$B297,เส้นแต่งหน้าขนมเค้ก!I:I)+SUMIF(แพ็ค!$C:$C,'รับ-จ่าย ประจำวัน'!$B297,แพ็ค!I:I)+SUMIF(ธุรการ!$C:$C,'รับ-จ่าย ประจำวัน'!$B297,ธุรการ!I:I)+SUMIF(เส้นแต่งหน้าขนมปัง!$C:$C,'รับ-จ่าย ประจำวัน'!$B297,เส้นแต่งหน้าขนมปัง!I:I)+SUMIF('วางแผนBC,CJ'!$C:$C,'รับ-จ่าย ประจำวัน'!$B297,'วางแผนBC,CJ'!I:I)+SUMIF(RD!$C:$C,'รับ-จ่าย ประจำวัน'!$B297,RD!I:I)+SUMIF('FG,ออนไล,คัดแยก'!$C:$C,'รับ-จ่าย ประจำวัน'!$B297,'FG,ออนไล,คัดแยก'!I:I)</f>
        <v>0</v>
      </c>
      <c r="AQ297" s="16">
        <f>SUMIF(เตรียมส่วนผสม!$C:$C,'รับ-จ่าย ประจำวัน'!$B297,เตรียมส่วนผสม!J:J)+SUMIF(กวนไส้!$C:$C,'รับ-จ่าย ประจำวัน'!$B297,กวนไส้!J:J)+SUMIF(ผลิต1!$C:$C,'รับ-จ่าย ประจำวัน'!$B297,ผลิต1!J:J)+SUMIF(ผลิต2!$C:$C,'รับ-จ่าย ประจำวัน'!$B297,ผลิต2!J:J)+SUMIF(เส้นแต่งหน้าขนมเค้ก!$C:$C,'รับ-จ่าย ประจำวัน'!$B297,เส้นแต่งหน้าขนมเค้ก!J:J)+SUMIF(แพ็ค!$C:$C,'รับ-จ่าย ประจำวัน'!$B297,แพ็ค!J:J)+SUMIF(ธุรการ!$C:$C,'รับ-จ่าย ประจำวัน'!$B297,ธุรการ!J:J)+SUMIF(เส้นแต่งหน้าขนมปัง!$C:$C,'รับ-จ่าย ประจำวัน'!$B297,เส้นแต่งหน้าขนมปัง!J:J)+SUMIF('วางแผนBC,CJ'!$C:$C,'รับ-จ่าย ประจำวัน'!$B297,'วางแผนBC,CJ'!J:J)+SUMIF(RD!$C:$C,'รับ-จ่าย ประจำวัน'!$B297,RD!J:J)+SUMIF('FG,ออนไล,คัดแยก'!$C:$C,'รับ-จ่าย ประจำวัน'!$B297,'FG,ออนไล,คัดแยก'!J:J)</f>
        <v>0</v>
      </c>
      <c r="AR297" s="16">
        <f>SUMIF(เตรียมส่วนผสม!$C:$C,'รับ-จ่าย ประจำวัน'!$B297,เตรียมส่วนผสม!K:K)+SUMIF(กวนไส้!$C:$C,'รับ-จ่าย ประจำวัน'!$B297,กวนไส้!K:K)+SUMIF(ผลิต1!$C:$C,'รับ-จ่าย ประจำวัน'!$B297,ผลิต1!K:K)+SUMIF(ผลิต2!$C:$C,'รับ-จ่าย ประจำวัน'!$B297,ผลิต2!K:K)+SUMIF(เส้นแต่งหน้าขนมเค้ก!$C:$C,'รับ-จ่าย ประจำวัน'!$B297,เส้นแต่งหน้าขนมเค้ก!K:K)+SUMIF(แพ็ค!$C:$C,'รับ-จ่าย ประจำวัน'!$B297,แพ็ค!K:K)+SUMIF(ธุรการ!$C:$C,'รับ-จ่าย ประจำวัน'!$B297,ธุรการ!K:K)+SUMIF(เส้นแต่งหน้าขนมปัง!$C:$C,'รับ-จ่าย ประจำวัน'!$B297,เส้นแต่งหน้าขนมปัง!K:K)+SUMIF('วางแผนBC,CJ'!$C:$C,'รับ-จ่าย ประจำวัน'!$B297,'วางแผนBC,CJ'!K:K)+SUMIF(RD!$C:$C,'รับ-จ่าย ประจำวัน'!$B297,RD!K:K)+SUMIF('FG,ออนไล,คัดแยก'!$C:$C,'รับ-จ่าย ประจำวัน'!$B297,'FG,ออนไล,คัดแยก'!K:K)</f>
        <v>0</v>
      </c>
      <c r="AS297" s="16">
        <f>SUMIF(เตรียมส่วนผสม!$C:$C,'รับ-จ่าย ประจำวัน'!$B297,เตรียมส่วนผสม!L:L)+SUMIF(กวนไส้!$C:$C,'รับ-จ่าย ประจำวัน'!$B297,กวนไส้!L:L)+SUMIF(ผลิต1!$C:$C,'รับ-จ่าย ประจำวัน'!$B297,ผลิต1!L:L)+SUMIF(ผลิต2!$C:$C,'รับ-จ่าย ประจำวัน'!$B297,ผลิต2!L:L)+SUMIF(เส้นแต่งหน้าขนมเค้ก!$C:$C,'รับ-จ่าย ประจำวัน'!$B297,เส้นแต่งหน้าขนมเค้ก!L:L)+SUMIF(แพ็ค!$C:$C,'รับ-จ่าย ประจำวัน'!$B297,แพ็ค!L:L)+SUMIF(ธุรการ!$C:$C,'รับ-จ่าย ประจำวัน'!$B297,ธุรการ!L:L)+SUMIF(เส้นแต่งหน้าขนมปัง!$C:$C,'รับ-จ่าย ประจำวัน'!$B297,เส้นแต่งหน้าขนมปัง!L:L)+SUMIF('วางแผนBC,CJ'!$C:$C,'รับ-จ่าย ประจำวัน'!$B297,'วางแผนBC,CJ'!L:L)+SUMIF(RD!$C:$C,'รับ-จ่าย ประจำวัน'!$B297,RD!L:L)+SUMIF('FG,ออนไล,คัดแยก'!$C:$C,'รับ-จ่าย ประจำวัน'!$B297,'FG,ออนไล,คัดแยก'!L:L)</f>
        <v>0</v>
      </c>
      <c r="AT297" s="16">
        <f>SUMIF(เตรียมส่วนผสม!$C:$C,'รับ-จ่าย ประจำวัน'!$B297,เตรียมส่วนผสม!M:M)+SUMIF(กวนไส้!$C:$C,'รับ-จ่าย ประจำวัน'!$B297,กวนไส้!M:M)+SUMIF(ผลิต1!$C:$C,'รับ-จ่าย ประจำวัน'!$B297,ผลิต1!M:M)+SUMIF(ผลิต2!$C:$C,'รับ-จ่าย ประจำวัน'!$B297,ผลิต2!M:M)+SUMIF(เส้นแต่งหน้าขนมเค้ก!$C:$C,'รับ-จ่าย ประจำวัน'!$B297,เส้นแต่งหน้าขนมเค้ก!M:M)+SUMIF(แพ็ค!$C:$C,'รับ-จ่าย ประจำวัน'!$B297,แพ็ค!M:M)+SUMIF(ธุรการ!$C:$C,'รับ-จ่าย ประจำวัน'!$B297,ธุรการ!M:M)+SUMIF(เส้นแต่งหน้าขนมปัง!$C:$C,'รับ-จ่าย ประจำวัน'!$B297,เส้นแต่งหน้าขนมปัง!M:M)+SUMIF('วางแผนBC,CJ'!$C:$C,'รับ-จ่าย ประจำวัน'!$B297,'วางแผนBC,CJ'!M:M)+SUMIF(RD!$C:$C,'รับ-จ่าย ประจำวัน'!$B297,RD!M:M)+SUMIF('FG,ออนไล,คัดแยก'!$C:$C,'รับ-จ่าย ประจำวัน'!$B297,'FG,ออนไล,คัดแยก'!M:M)</f>
        <v>0</v>
      </c>
      <c r="AU297" s="16">
        <f>SUMIF(เตรียมส่วนผสม!$C:$C,'รับ-จ่าย ประจำวัน'!$B297,เตรียมส่วนผสม!N:N)+SUMIF(กวนไส้!$C:$C,'รับ-จ่าย ประจำวัน'!$B297,กวนไส้!N:N)+SUMIF(ผลิต1!$C:$C,'รับ-จ่าย ประจำวัน'!$B297,ผลิต1!N:N)+SUMIF(ผลิต2!$C:$C,'รับ-จ่าย ประจำวัน'!$B297,ผลิต2!N:N)+SUMIF(เส้นแต่งหน้าขนมเค้ก!$C:$C,'รับ-จ่าย ประจำวัน'!$B297,เส้นแต่งหน้าขนมเค้ก!N:N)+SUMIF(แพ็ค!$C:$C,'รับ-จ่าย ประจำวัน'!$B297,แพ็ค!N:N)+SUMIF(ธุรการ!$C:$C,'รับ-จ่าย ประจำวัน'!$B297,ธุรการ!N:N)+SUMIF(เส้นแต่งหน้าขนมปัง!$C:$C,'รับ-จ่าย ประจำวัน'!$B297,เส้นแต่งหน้าขนมปัง!N:N)+SUMIF('วางแผนBC,CJ'!$C:$C,'รับ-จ่าย ประจำวัน'!$B297,'วางแผนBC,CJ'!N:N)+SUMIF(RD!$C:$C,'รับ-จ่าย ประจำวัน'!$B297,RD!N:N)+SUMIF('FG,ออนไล,คัดแยก'!$C:$C,'รับ-จ่าย ประจำวัน'!$B297,'FG,ออนไล,คัดแยก'!N:N)</f>
        <v>0</v>
      </c>
      <c r="AV297" s="16">
        <f>SUMIF(เตรียมส่วนผสม!$C:$C,'รับ-จ่าย ประจำวัน'!$B297,เตรียมส่วนผสม!O:O)+SUMIF(กวนไส้!$C:$C,'รับ-จ่าย ประจำวัน'!$B297,กวนไส้!O:O)+SUMIF(ผลิต1!$C:$C,'รับ-จ่าย ประจำวัน'!$B297,ผลิต1!O:O)+SUMIF(ผลิต2!$C:$C,'รับ-จ่าย ประจำวัน'!$B297,ผลิต2!O:O)+SUMIF(เส้นแต่งหน้าขนมเค้ก!$C:$C,'รับ-จ่าย ประจำวัน'!$B297,เส้นแต่งหน้าขนมเค้ก!O:O)+SUMIF(แพ็ค!$C:$C,'รับ-จ่าย ประจำวัน'!$B297,แพ็ค!O:O)+SUMIF(ธุรการ!$C:$C,'รับ-จ่าย ประจำวัน'!$B297,ธุรการ!O:O)+SUMIF(เส้นแต่งหน้าขนมปัง!$C:$C,'รับ-จ่าย ประจำวัน'!$B297,เส้นแต่งหน้าขนมปัง!O:O)+SUMIF('วางแผนBC,CJ'!$C:$C,'รับ-จ่าย ประจำวัน'!$B297,'วางแผนBC,CJ'!O:O)+SUMIF(RD!$C:$C,'รับ-จ่าย ประจำวัน'!$B297,RD!O:O)+SUMIF('FG,ออนไล,คัดแยก'!$C:$C,'รับ-จ่าย ประจำวัน'!$B297,'FG,ออนไล,คัดแยก'!O:O)</f>
        <v>0</v>
      </c>
      <c r="AW297" s="16">
        <f>SUMIF(เตรียมส่วนผสม!$C:$C,'รับ-จ่าย ประจำวัน'!$B297,เตรียมส่วนผสม!P:P)+SUMIF(กวนไส้!$C:$C,'รับ-จ่าย ประจำวัน'!$B297,กวนไส้!P:P)+SUMIF(ผลิต1!$C:$C,'รับ-จ่าย ประจำวัน'!$B297,ผลิต1!P:P)+SUMIF(ผลิต2!$C:$C,'รับ-จ่าย ประจำวัน'!$B297,ผลิต2!P:P)+SUMIF(เส้นแต่งหน้าขนมเค้ก!$C:$C,'รับ-จ่าย ประจำวัน'!$B297,เส้นแต่งหน้าขนมเค้ก!P:P)+SUMIF(แพ็ค!$C:$C,'รับ-จ่าย ประจำวัน'!$B297,แพ็ค!P:P)+SUMIF(ธุรการ!$C:$C,'รับ-จ่าย ประจำวัน'!$B297,ธุรการ!P:P)+SUMIF(เส้นแต่งหน้าขนมปัง!$C:$C,'รับ-จ่าย ประจำวัน'!$B297,เส้นแต่งหน้าขนมปัง!P:P)+SUMIF('วางแผนBC,CJ'!$C:$C,'รับ-จ่าย ประจำวัน'!$B297,'วางแผนBC,CJ'!P:P)+SUMIF(RD!$C:$C,'รับ-จ่าย ประจำวัน'!$B297,RD!P:P)+SUMIF('FG,ออนไล,คัดแยก'!$C:$C,'รับ-จ่าย ประจำวัน'!$B297,'FG,ออนไล,คัดแยก'!P:P)</f>
        <v>0</v>
      </c>
      <c r="AX297" s="16">
        <f>SUMIF(เตรียมส่วนผสม!$C:$C,'รับ-จ่าย ประจำวัน'!$B297,เตรียมส่วนผสม!Q:Q)+SUMIF(กวนไส้!$C:$C,'รับ-จ่าย ประจำวัน'!$B297,กวนไส้!Q:Q)+SUMIF(ผลิต1!$C:$C,'รับ-จ่าย ประจำวัน'!$B297,ผลิต1!Q:Q)+SUMIF(ผลิต2!$C:$C,'รับ-จ่าย ประจำวัน'!$B297,ผลิต2!Q:Q)+SUMIF(เส้นแต่งหน้าขนมเค้ก!$C:$C,'รับ-จ่าย ประจำวัน'!$B297,เส้นแต่งหน้าขนมเค้ก!Q:Q)+SUMIF(แพ็ค!$C:$C,'รับ-จ่าย ประจำวัน'!$B297,แพ็ค!Q:Q)+SUMIF(ธุรการ!$C:$C,'รับ-จ่าย ประจำวัน'!$B297,ธุรการ!Q:Q)+SUMIF(เส้นแต่งหน้าขนมปัง!$C:$C,'รับ-จ่าย ประจำวัน'!$B297,เส้นแต่งหน้าขนมปัง!Q:Q)+SUMIF('วางแผนBC,CJ'!$C:$C,'รับ-จ่าย ประจำวัน'!$B297,'วางแผนBC,CJ'!Q:Q)+SUMIF(RD!$C:$C,'รับ-จ่าย ประจำวัน'!$B297,RD!Q:Q)+SUMIF('FG,ออนไล,คัดแยก'!$C:$C,'รับ-จ่าย ประจำวัน'!$B297,'FG,ออนไล,คัดแยก'!Q:Q)</f>
        <v>0</v>
      </c>
      <c r="AY297" s="16">
        <f>SUMIF(เตรียมส่วนผสม!$C:$C,'รับ-จ่าย ประจำวัน'!$B297,เตรียมส่วนผสม!R:R)+SUMIF(กวนไส้!$C:$C,'รับ-จ่าย ประจำวัน'!$B297,กวนไส้!R:R)+SUMIF(ผลิต1!$C:$C,'รับ-จ่าย ประจำวัน'!$B297,ผลิต1!R:R)+SUMIF(ผลิต2!$C:$C,'รับ-จ่าย ประจำวัน'!$B297,ผลิต2!R:R)+SUMIF(เส้นแต่งหน้าขนมเค้ก!$C:$C,'รับ-จ่าย ประจำวัน'!$B297,เส้นแต่งหน้าขนมเค้ก!R:R)+SUMIF(แพ็ค!$C:$C,'รับ-จ่าย ประจำวัน'!$B297,แพ็ค!R:R)+SUMIF(ธุรการ!$C:$C,'รับ-จ่าย ประจำวัน'!$B297,ธุรการ!R:R)+SUMIF(เส้นแต่งหน้าขนมปัง!$C:$C,'รับ-จ่าย ประจำวัน'!$B297,เส้นแต่งหน้าขนมปัง!R:R)+SUMIF('วางแผนBC,CJ'!$C:$C,'รับ-จ่าย ประจำวัน'!$B297,'วางแผนBC,CJ'!R:R)+SUMIF(RD!$C:$C,'รับ-จ่าย ประจำวัน'!$B297,RD!R:R)+SUMIF('FG,ออนไล,คัดแยก'!$C:$C,'รับ-จ่าย ประจำวัน'!$B297,'FG,ออนไล,คัดแยก'!R:R)</f>
        <v>0</v>
      </c>
      <c r="AZ297" s="16">
        <f>SUMIF(เตรียมส่วนผสม!$C:$C,'รับ-จ่าย ประจำวัน'!$B297,เตรียมส่วนผสม!S:S)+SUMIF(กวนไส้!$C:$C,'รับ-จ่าย ประจำวัน'!$B297,กวนไส้!S:S)+SUMIF(ผลิต1!$C:$C,'รับ-จ่าย ประจำวัน'!$B297,ผลิต1!S:S)+SUMIF(ผลิต2!$C:$C,'รับ-จ่าย ประจำวัน'!$B297,ผลิต2!S:S)+SUMIF(เส้นแต่งหน้าขนมเค้ก!$C:$C,'รับ-จ่าย ประจำวัน'!$B297,เส้นแต่งหน้าขนมเค้ก!S:S)+SUMIF(แพ็ค!$C:$C,'รับ-จ่าย ประจำวัน'!$B297,แพ็ค!S:S)+SUMIF(ธุรการ!$C:$C,'รับ-จ่าย ประจำวัน'!$B297,ธุรการ!S:S)+SUMIF(เส้นแต่งหน้าขนมปัง!$C:$C,'รับ-จ่าย ประจำวัน'!$B297,เส้นแต่งหน้าขนมปัง!S:S)+SUMIF('วางแผนBC,CJ'!$C:$C,'รับ-จ่าย ประจำวัน'!$B297,'วางแผนBC,CJ'!S:S)+SUMIF(RD!$C:$C,'รับ-จ่าย ประจำวัน'!$B297,RD!S:S)+SUMIF('FG,ออนไล,คัดแยก'!$C:$C,'รับ-จ่าย ประจำวัน'!$B297,'FG,ออนไล,คัดแยก'!S:S)</f>
        <v>0</v>
      </c>
      <c r="BA297" s="16">
        <f>SUMIF(เตรียมส่วนผสม!$C:$C,'รับ-จ่าย ประจำวัน'!$B297,เตรียมส่วนผสม!T:T)+SUMIF(กวนไส้!$C:$C,'รับ-จ่าย ประจำวัน'!$B297,กวนไส้!T:T)+SUMIF(ผลิต1!$C:$C,'รับ-จ่าย ประจำวัน'!$B297,ผลิต1!T:T)+SUMIF(ผลิต2!$C:$C,'รับ-จ่าย ประจำวัน'!$B297,ผลิต2!T:T)+SUMIF(เส้นแต่งหน้าขนมเค้ก!$C:$C,'รับ-จ่าย ประจำวัน'!$B297,เส้นแต่งหน้าขนมเค้ก!T:T)+SUMIF(แพ็ค!$C:$C,'รับ-จ่าย ประจำวัน'!$B297,แพ็ค!T:T)+SUMIF(ธุรการ!$C:$C,'รับ-จ่าย ประจำวัน'!$B297,ธุรการ!T:T)+SUMIF(เส้นแต่งหน้าขนมปัง!$C:$C,'รับ-จ่าย ประจำวัน'!$B297,เส้นแต่งหน้าขนมปัง!T:T)+SUMIF('วางแผนBC,CJ'!$C:$C,'รับ-จ่าย ประจำวัน'!$B297,'วางแผนBC,CJ'!T:T)+SUMIF(RD!$C:$C,'รับ-จ่าย ประจำวัน'!$B297,RD!T:T)+SUMIF('FG,ออนไล,คัดแยก'!$C:$C,'รับ-จ่าย ประจำวัน'!$B297,'FG,ออนไล,คัดแยก'!T:T)</f>
        <v>0</v>
      </c>
      <c r="BB297" s="16">
        <f>SUMIF(เตรียมส่วนผสม!$C:$C,'รับ-จ่าย ประจำวัน'!$B297,เตรียมส่วนผสม!U:U)+SUMIF(กวนไส้!$C:$C,'รับ-จ่าย ประจำวัน'!$B297,กวนไส้!U:U)+SUMIF(ผลิต1!$C:$C,'รับ-จ่าย ประจำวัน'!$B297,ผลิต1!U:U)+SUMIF(ผลิต2!$C:$C,'รับ-จ่าย ประจำวัน'!$B297,ผลิต2!U:U)+SUMIF(เส้นแต่งหน้าขนมเค้ก!$C:$C,'รับ-จ่าย ประจำวัน'!$B297,เส้นแต่งหน้าขนมเค้ก!U:U)+SUMIF(แพ็ค!$C:$C,'รับ-จ่าย ประจำวัน'!$B297,แพ็ค!U:U)+SUMIF(ธุรการ!$C:$C,'รับ-จ่าย ประจำวัน'!$B297,ธุรการ!U:U)+SUMIF(เส้นแต่งหน้าขนมปัง!$C:$C,'รับ-จ่าย ประจำวัน'!$B297,เส้นแต่งหน้าขนมปัง!U:U)+SUMIF('วางแผนBC,CJ'!$C:$C,'รับ-จ่าย ประจำวัน'!$B297,'วางแผนBC,CJ'!U:U)+SUMIF(RD!$C:$C,'รับ-จ่าย ประจำวัน'!$B297,RD!U:U)+SUMIF('FG,ออนไล,คัดแยก'!$C:$C,'รับ-จ่าย ประจำวัน'!$B297,'FG,ออนไล,คัดแยก'!U:U)</f>
        <v>0</v>
      </c>
      <c r="BC297" s="16">
        <f>SUMIF(เตรียมส่วนผสม!$C:$C,'รับ-จ่าย ประจำวัน'!$B297,เตรียมส่วนผสม!V:V)+SUMIF(กวนไส้!$C:$C,'รับ-จ่าย ประจำวัน'!$B297,กวนไส้!V:V)+SUMIF(ผลิต1!$C:$C,'รับ-จ่าย ประจำวัน'!$B297,ผลิต1!V:V)+SUMIF(ผลิต2!$C:$C,'รับ-จ่าย ประจำวัน'!$B297,ผลิต2!V:V)+SUMIF(เส้นแต่งหน้าขนมเค้ก!$C:$C,'รับ-จ่าย ประจำวัน'!$B297,เส้นแต่งหน้าขนมเค้ก!V:V)+SUMIF(แพ็ค!$C:$C,'รับ-จ่าย ประจำวัน'!$B297,แพ็ค!V:V)+SUMIF(ธุรการ!$C:$C,'รับ-จ่าย ประจำวัน'!$B297,ธุรการ!V:V)+SUMIF(เส้นแต่งหน้าขนมปัง!$C:$C,'รับ-จ่าย ประจำวัน'!$B297,เส้นแต่งหน้าขนมปัง!V:V)+SUMIF('วางแผนBC,CJ'!$C:$C,'รับ-จ่าย ประจำวัน'!$B297,'วางแผนBC,CJ'!V:V)+SUMIF(RD!$C:$C,'รับ-จ่าย ประจำวัน'!$B297,RD!V:V)+SUMIF('FG,ออนไล,คัดแยก'!$C:$C,'รับ-จ่าย ประจำวัน'!$B297,'FG,ออนไล,คัดแยก'!V:V)</f>
        <v>0</v>
      </c>
      <c r="BD297" s="16">
        <f>SUMIF(เตรียมส่วนผสม!$C:$C,'รับ-จ่าย ประจำวัน'!$B297,เตรียมส่วนผสม!W:W)+SUMIF(กวนไส้!$C:$C,'รับ-จ่าย ประจำวัน'!$B297,กวนไส้!W:W)+SUMIF(ผลิต1!$C:$C,'รับ-จ่าย ประจำวัน'!$B297,ผลิต1!W:W)+SUMIF(ผลิต2!$C:$C,'รับ-จ่าย ประจำวัน'!$B297,ผลิต2!W:W)+SUMIF(เส้นแต่งหน้าขนมเค้ก!$C:$C,'รับ-จ่าย ประจำวัน'!$B297,เส้นแต่งหน้าขนมเค้ก!W:W)+SUMIF(แพ็ค!$C:$C,'รับ-จ่าย ประจำวัน'!$B297,แพ็ค!W:W)+SUMIF(ธุรการ!$C:$C,'รับ-จ่าย ประจำวัน'!$B297,ธุรการ!W:W)+SUMIF(เส้นแต่งหน้าขนมปัง!$C:$C,'รับ-จ่าย ประจำวัน'!$B297,เส้นแต่งหน้าขนมปัง!W:W)+SUMIF('วางแผนBC,CJ'!$C:$C,'รับ-จ่าย ประจำวัน'!$B297,'วางแผนBC,CJ'!W:W)+SUMIF(RD!$C:$C,'รับ-จ่าย ประจำวัน'!$B297,RD!W:W)+SUMIF('FG,ออนไล,คัดแยก'!$C:$C,'รับ-จ่าย ประจำวัน'!$B297,'FG,ออนไล,คัดแยก'!W:W)</f>
        <v>0</v>
      </c>
      <c r="BE297" s="16">
        <f>SUMIF(เตรียมส่วนผสม!$C:$C,'รับ-จ่าย ประจำวัน'!$B297,เตรียมส่วนผสม!X:X)+SUMIF(กวนไส้!$C:$C,'รับ-จ่าย ประจำวัน'!$B297,กวนไส้!X:X)+SUMIF(ผลิต1!$C:$C,'รับ-จ่าย ประจำวัน'!$B297,ผลิต1!X:X)+SUMIF(ผลิต2!$C:$C,'รับ-จ่าย ประจำวัน'!$B297,ผลิต2!X:X)+SUMIF(เส้นแต่งหน้าขนมเค้ก!$C:$C,'รับ-จ่าย ประจำวัน'!$B297,เส้นแต่งหน้าขนมเค้ก!X:X)+SUMIF(แพ็ค!$C:$C,'รับ-จ่าย ประจำวัน'!$B297,แพ็ค!X:X)+SUMIF(ธุรการ!$C:$C,'รับ-จ่าย ประจำวัน'!$B297,ธุรการ!X:X)+SUMIF(เส้นแต่งหน้าขนมปัง!$C:$C,'รับ-จ่าย ประจำวัน'!$B297,เส้นแต่งหน้าขนมปัง!X:X)+SUMIF('วางแผนBC,CJ'!$C:$C,'รับ-จ่าย ประจำวัน'!$B297,'วางแผนBC,CJ'!X:X)+SUMIF(RD!$C:$C,'รับ-จ่าย ประจำวัน'!$B297,RD!X:X)+SUMIF('FG,ออนไล,คัดแยก'!$C:$C,'รับ-จ่าย ประจำวัน'!$B297,'FG,ออนไล,คัดแยก'!X:X)</f>
        <v>0</v>
      </c>
      <c r="BF297" s="16">
        <f>SUMIF(เตรียมส่วนผสม!$C:$C,'รับ-จ่าย ประจำวัน'!$B297,เตรียมส่วนผสม!Y:Y)+SUMIF(กวนไส้!$C:$C,'รับ-จ่าย ประจำวัน'!$B297,กวนไส้!Y:Y)+SUMIF(ผลิต1!$C:$C,'รับ-จ่าย ประจำวัน'!$B297,ผลิต1!Y:Y)+SUMIF(ผลิต2!$C:$C,'รับ-จ่าย ประจำวัน'!$B297,ผลิต2!Y:Y)+SUMIF(เส้นแต่งหน้าขนมเค้ก!$C:$C,'รับ-จ่าย ประจำวัน'!$B297,เส้นแต่งหน้าขนมเค้ก!Y:Y)+SUMIF(แพ็ค!$C:$C,'รับ-จ่าย ประจำวัน'!$B297,แพ็ค!Y:Y)+SUMIF(ธุรการ!$C:$C,'รับ-จ่าย ประจำวัน'!$B297,ธุรการ!Y:Y)+SUMIF(เส้นแต่งหน้าขนมปัง!$C:$C,'รับ-จ่าย ประจำวัน'!$B297,เส้นแต่งหน้าขนมปัง!Y:Y)+SUMIF('วางแผนBC,CJ'!$C:$C,'รับ-จ่าย ประจำวัน'!$B297,'วางแผนBC,CJ'!Y:Y)+SUMIF(RD!$C:$C,'รับ-จ่าย ประจำวัน'!$B297,RD!Y:Y)+SUMIF('FG,ออนไล,คัดแยก'!$C:$C,'รับ-จ่าย ประจำวัน'!$B297,'FG,ออนไล,คัดแยก'!Y:Y)</f>
        <v>0</v>
      </c>
      <c r="BG297" s="16">
        <f>SUMIF(เตรียมส่วนผสม!$C:$C,'รับ-จ่าย ประจำวัน'!$B297,เตรียมส่วนผสม!Z:Z)+SUMIF(กวนไส้!$C:$C,'รับ-จ่าย ประจำวัน'!$B297,กวนไส้!Z:Z)+SUMIF(ผลิต1!$C:$C,'รับ-จ่าย ประจำวัน'!$B297,ผลิต1!Z:Z)+SUMIF(ผลิต2!$C:$C,'รับ-จ่าย ประจำวัน'!$B297,ผลิต2!Z:Z)+SUMIF(เส้นแต่งหน้าขนมเค้ก!$C:$C,'รับ-จ่าย ประจำวัน'!$B297,เส้นแต่งหน้าขนมเค้ก!Z:Z)+SUMIF(แพ็ค!$C:$C,'รับ-จ่าย ประจำวัน'!$B297,แพ็ค!Z:Z)+SUMIF(ธุรการ!$C:$C,'รับ-จ่าย ประจำวัน'!$B297,ธุรการ!Z:Z)+SUMIF(เส้นแต่งหน้าขนมปัง!$C:$C,'รับ-จ่าย ประจำวัน'!$B297,เส้นแต่งหน้าขนมปัง!Z:Z)+SUMIF('วางแผนBC,CJ'!$C:$C,'รับ-จ่าย ประจำวัน'!$B297,'วางแผนBC,CJ'!Z:Z)+SUMIF(RD!$C:$C,'รับ-จ่าย ประจำวัน'!$B297,RD!Z:Z)+SUMIF('FG,ออนไล,คัดแยก'!$C:$C,'รับ-จ่าย ประจำวัน'!$B297,'FG,ออนไล,คัดแยก'!Z:Z)</f>
        <v>0</v>
      </c>
      <c r="BH297" s="16">
        <f>SUMIF(เตรียมส่วนผสม!$C:$C,'รับ-จ่าย ประจำวัน'!$B297,เตรียมส่วนผสม!AA:AA)+SUMIF(กวนไส้!$C:$C,'รับ-จ่าย ประจำวัน'!$B297,กวนไส้!AA:AA)+SUMIF(ผลิต1!$C:$C,'รับ-จ่าย ประจำวัน'!$B297,ผลิต1!AA:AA)+SUMIF(ผลิต2!$C:$C,'รับ-จ่าย ประจำวัน'!$B297,ผลิต2!AA:AA)+SUMIF(เส้นแต่งหน้าขนมเค้ก!$C:$C,'รับ-จ่าย ประจำวัน'!$B297,เส้นแต่งหน้าขนมเค้ก!AA:AA)+SUMIF(แพ็ค!$C:$C,'รับ-จ่าย ประจำวัน'!$B297,แพ็ค!AA:AA)+SUMIF(ธุรการ!$C:$C,'รับ-จ่าย ประจำวัน'!$B297,ธุรการ!AA:AA)+SUMIF(เส้นแต่งหน้าขนมปัง!$C:$C,'รับ-จ่าย ประจำวัน'!$B297,เส้นแต่งหน้าขนมปัง!AA:AA)+SUMIF('วางแผนBC,CJ'!$C:$C,'รับ-จ่าย ประจำวัน'!$B297,'วางแผนBC,CJ'!AA:AA)+SUMIF(RD!$C:$C,'รับ-จ่าย ประจำวัน'!$B297,RD!AA:AA)+SUMIF('FG,ออนไล,คัดแยก'!$C:$C,'รับ-จ่าย ประจำวัน'!$B297,'FG,ออนไล,คัดแยก'!AA:AA)</f>
        <v>0</v>
      </c>
      <c r="BI297" s="16">
        <f>SUMIF(เตรียมส่วนผสม!$C:$C,'รับ-จ่าย ประจำวัน'!$B297,เตรียมส่วนผสม!AB:AB)+SUMIF(กวนไส้!$C:$C,'รับ-จ่าย ประจำวัน'!$B297,กวนไส้!AB:AB)+SUMIF(ผลิต1!$C:$C,'รับ-จ่าย ประจำวัน'!$B297,ผลิต1!AB:AB)+SUMIF(ผลิต2!$C:$C,'รับ-จ่าย ประจำวัน'!$B297,ผลิต2!AB:AB)+SUMIF(เส้นแต่งหน้าขนมเค้ก!$C:$C,'รับ-จ่าย ประจำวัน'!$B297,เส้นแต่งหน้าขนมเค้ก!AB:AB)+SUMIF(แพ็ค!$C:$C,'รับ-จ่าย ประจำวัน'!$B297,แพ็ค!AB:AB)+SUMIF(ธุรการ!$C:$C,'รับ-จ่าย ประจำวัน'!$B297,ธุรการ!AB:AB)+SUMIF(เส้นแต่งหน้าขนมปัง!$C:$C,'รับ-จ่าย ประจำวัน'!$B297,เส้นแต่งหน้าขนมปัง!AB:AB)+SUMIF('วางแผนBC,CJ'!$C:$C,'รับ-จ่าย ประจำวัน'!$B297,'วางแผนBC,CJ'!AB:AB)+SUMIF(RD!$C:$C,'รับ-จ่าย ประจำวัน'!$B297,RD!AB:AB)+SUMIF('FG,ออนไล,คัดแยก'!$C:$C,'รับ-จ่าย ประจำวัน'!$B297,'FG,ออนไล,คัดแยก'!AB:AB)</f>
        <v>0</v>
      </c>
      <c r="BJ297" s="16">
        <f>SUMIF(เตรียมส่วนผสม!$C:$C,'รับ-จ่าย ประจำวัน'!$B297,เตรียมส่วนผสม!AC:AC)+SUMIF(กวนไส้!$C:$C,'รับ-จ่าย ประจำวัน'!$B297,กวนไส้!AC:AC)+SUMIF(ผลิต1!$C:$C,'รับ-จ่าย ประจำวัน'!$B297,ผลิต1!AC:AC)+SUMIF(ผลิต2!$C:$C,'รับ-จ่าย ประจำวัน'!$B297,ผลิต2!AC:AC)+SUMIF(เส้นแต่งหน้าขนมเค้ก!$C:$C,'รับ-จ่าย ประจำวัน'!$B297,เส้นแต่งหน้าขนมเค้ก!AC:AC)+SUMIF(แพ็ค!$C:$C,'รับ-จ่าย ประจำวัน'!$B297,แพ็ค!AC:AC)+SUMIF(ธุรการ!$C:$C,'รับ-จ่าย ประจำวัน'!$B297,ธุรการ!AC:AC)+SUMIF(เส้นแต่งหน้าขนมปัง!$C:$C,'รับ-จ่าย ประจำวัน'!$B297,เส้นแต่งหน้าขนมปัง!AC:AC)+SUMIF('วางแผนBC,CJ'!$C:$C,'รับ-จ่าย ประจำวัน'!$B297,'วางแผนBC,CJ'!AC:AC)+SUMIF(RD!$C:$C,'รับ-จ่าย ประจำวัน'!$B297,RD!AC:AC)+SUMIF('FG,ออนไล,คัดแยก'!$C:$C,'รับ-จ่าย ประจำวัน'!$B297,'FG,ออนไล,คัดแยก'!AC:AC)</f>
        <v>0</v>
      </c>
      <c r="BK297" s="16">
        <f>SUMIF(เตรียมส่วนผสม!$C:$C,'รับ-จ่าย ประจำวัน'!$B297,เตรียมส่วนผสม!AD:AD)+SUMIF(กวนไส้!$C:$C,'รับ-จ่าย ประจำวัน'!$B297,กวนไส้!AD:AD)+SUMIF(ผลิต1!$C:$C,'รับ-จ่าย ประจำวัน'!$B297,ผลิต1!AD:AD)+SUMIF(ผลิต2!$C:$C,'รับ-จ่าย ประจำวัน'!$B297,ผลิต2!AD:AD)+SUMIF(เส้นแต่งหน้าขนมเค้ก!$C:$C,'รับ-จ่าย ประจำวัน'!$B297,เส้นแต่งหน้าขนมเค้ก!AD:AD)+SUMIF(แพ็ค!$C:$C,'รับ-จ่าย ประจำวัน'!$B297,แพ็ค!AD:AD)+SUMIF(ธุรการ!$C:$C,'รับ-จ่าย ประจำวัน'!$B297,ธุรการ!AD:AD)+SUMIF(เส้นแต่งหน้าขนมปัง!$C:$C,'รับ-จ่าย ประจำวัน'!$B297,เส้นแต่งหน้าขนมปัง!AD:AD)+SUMIF('วางแผนBC,CJ'!$C:$C,'รับ-จ่าย ประจำวัน'!$B297,'วางแผนBC,CJ'!AD:AD)+SUMIF(RD!$C:$C,'รับ-จ่าย ประจำวัน'!$B297,RD!AD:AD)+SUMIF('FG,ออนไล,คัดแยก'!$C:$C,'รับ-จ่าย ประจำวัน'!$B297,'FG,ออนไล,คัดแยก'!AD:AD)</f>
        <v>0</v>
      </c>
      <c r="BL297" s="16">
        <f>SUMIF(เตรียมส่วนผสม!$C:$C,'รับ-จ่าย ประจำวัน'!$B297,เตรียมส่วนผสม!AE:AE)+SUMIF(กวนไส้!$C:$C,'รับ-จ่าย ประจำวัน'!$B297,กวนไส้!AE:AE)+SUMIF(ผลิต1!$C:$C,'รับ-จ่าย ประจำวัน'!$B297,ผลิต1!AE:AE)+SUMIF(ผลิต2!$C:$C,'รับ-จ่าย ประจำวัน'!$B297,ผลิต2!AE:AE)+SUMIF(เส้นแต่งหน้าขนมเค้ก!$C:$C,'รับ-จ่าย ประจำวัน'!$B297,เส้นแต่งหน้าขนมเค้ก!AE:AE)+SUMIF(แพ็ค!$C:$C,'รับ-จ่าย ประจำวัน'!$B297,แพ็ค!AE:AE)+SUMIF(ธุรการ!$C:$C,'รับ-จ่าย ประจำวัน'!$B297,ธุรการ!AE:AE)+SUMIF(เส้นแต่งหน้าขนมปัง!$C:$C,'รับ-จ่าย ประจำวัน'!$B297,เส้นแต่งหน้าขนมปัง!AE:AE)+SUMIF('วางแผนBC,CJ'!$C:$C,'รับ-จ่าย ประจำวัน'!$B297,'วางแผนBC,CJ'!AE:AE)+SUMIF(RD!$C:$C,'รับ-จ่าย ประจำวัน'!$B297,RD!AE:AE)+SUMIF('FG,ออนไล,คัดแยก'!$C:$C,'รับ-จ่าย ประจำวัน'!$B297,'FG,ออนไล,คัดแยก'!AE:AE)</f>
        <v>0</v>
      </c>
      <c r="BM297" s="16">
        <f>SUMIF(เตรียมส่วนผสม!$C:$C,'รับ-จ่าย ประจำวัน'!$B297,เตรียมส่วนผสม!AF:AF)+SUMIF(กวนไส้!$C:$C,'รับ-จ่าย ประจำวัน'!$B297,กวนไส้!AF:AF)+SUMIF(ผลิต1!$C:$C,'รับ-จ่าย ประจำวัน'!$B297,ผลิต1!AF:AF)+SUMIF(ผลิต2!$C:$C,'รับ-จ่าย ประจำวัน'!$B297,ผลิต2!AF:AF)+SUMIF(เส้นแต่งหน้าขนมเค้ก!$C:$C,'รับ-จ่าย ประจำวัน'!$B297,เส้นแต่งหน้าขนมเค้ก!AF:AF)+SUMIF(แพ็ค!$C:$C,'รับ-จ่าย ประจำวัน'!$B297,แพ็ค!AF:AF)+SUMIF(ธุรการ!$C:$C,'รับ-จ่าย ประจำวัน'!$B297,ธุรการ!AF:AF)+SUMIF(เส้นแต่งหน้าขนมปัง!$C:$C,'รับ-จ่าย ประจำวัน'!$B297,เส้นแต่งหน้าขนมปัง!AF:AF)+SUMIF('วางแผนBC,CJ'!$C:$C,'รับ-จ่าย ประจำวัน'!$B297,'วางแผนBC,CJ'!AF:AF)+SUMIF(RD!$C:$C,'รับ-จ่าย ประจำวัน'!$B297,RD!AF:AF)+SUMIF('FG,ออนไล,คัดแยก'!$C:$C,'รับ-จ่าย ประจำวัน'!$B297,'FG,ออนไล,คัดแยก'!AF:AF)</f>
        <v>0</v>
      </c>
      <c r="BN297" s="16">
        <f>SUMIF(เตรียมส่วนผสม!$C:$C,'รับ-จ่าย ประจำวัน'!$B297,เตรียมส่วนผสม!AG:AG)+SUMIF(กวนไส้!$C:$C,'รับ-จ่าย ประจำวัน'!$B297,กวนไส้!AG:AG)+SUMIF(ผลิต1!$C:$C,'รับ-จ่าย ประจำวัน'!$B297,ผลิต1!AG:AG)+SUMIF(ผลิต2!$C:$C,'รับ-จ่าย ประจำวัน'!$B297,ผลิต2!AG:AG)+SUMIF(เส้นแต่งหน้าขนมเค้ก!$C:$C,'รับ-จ่าย ประจำวัน'!$B297,เส้นแต่งหน้าขนมเค้ก!AG:AG)+SUMIF(แพ็ค!$C:$C,'รับ-จ่าย ประจำวัน'!$B297,แพ็ค!AG:AG)+SUMIF(ธุรการ!$C:$C,'รับ-จ่าย ประจำวัน'!$B297,ธุรการ!AG:AG)+SUMIF(เส้นแต่งหน้าขนมปัง!$C:$C,'รับ-จ่าย ประจำวัน'!$B297,เส้นแต่งหน้าขนมปัง!AG:AG)+SUMIF('วางแผนBC,CJ'!$C:$C,'รับ-จ่าย ประจำวัน'!$B297,'วางแผนBC,CJ'!AG:AG)+SUMIF(RD!$C:$C,'รับ-จ่าย ประจำวัน'!$B297,RD!AG:AG)+SUMIF('FG,ออนไล,คัดแยก'!$C:$C,'รับ-จ่าย ประจำวัน'!$B297,'FG,ออนไล,คัดแยก'!AG:AG)</f>
        <v>0</v>
      </c>
      <c r="BO297" s="16">
        <f>SUMIF(เตรียมส่วนผสม!$C:$C,'รับ-จ่าย ประจำวัน'!$B297,เตรียมส่วนผสม!AH:AH)+SUMIF(กวนไส้!$C:$C,'รับ-จ่าย ประจำวัน'!$B297,กวนไส้!AH:AH)+SUMIF(ผลิต1!$C:$C,'รับ-จ่าย ประจำวัน'!$B297,ผลิต1!AH:AH)+SUMIF(ผลิต2!$C:$C,'รับ-จ่าย ประจำวัน'!$B297,ผลิต2!AH:AH)+SUMIF(เส้นแต่งหน้าขนมเค้ก!$C:$C,'รับ-จ่าย ประจำวัน'!$B297,เส้นแต่งหน้าขนมเค้ก!AH:AH)+SUMIF(แพ็ค!$C:$C,'รับ-จ่าย ประจำวัน'!$B297,แพ็ค!AH:AH)+SUMIF(ธุรการ!$C:$C,'รับ-จ่าย ประจำวัน'!$B297,ธุรการ!AH:AH)+SUMIF(เส้นแต่งหน้าขนมปัง!$C:$C,'รับ-จ่าย ประจำวัน'!$B297,เส้นแต่งหน้าขนมปัง!AH:AH)+SUMIF('วางแผนBC,CJ'!$C:$C,'รับ-จ่าย ประจำวัน'!$B297,'วางแผนBC,CJ'!AH:AH)+SUMIF(RD!$C:$C,'รับ-จ่าย ประจำวัน'!$B297,RD!AH:AH)+SUMIF('FG,ออนไล,คัดแยก'!$C:$C,'รับ-จ่าย ประจำวัน'!$B297,'FG,ออนไล,คัดแยก'!AH:AH)</f>
        <v>0</v>
      </c>
      <c r="BP297" s="16">
        <f>SUMIF(เตรียมส่วนผสม!$C:$C,'รับ-จ่าย ประจำวัน'!$B297,เตรียมส่วนผสม!AI:AI)+SUMIF(กวนไส้!$C:$C,'รับ-จ่าย ประจำวัน'!$B297,กวนไส้!AI:AI)+SUMIF(ผลิต1!$C:$C,'รับ-จ่าย ประจำวัน'!$B297,ผลิต1!AI:AI)+SUMIF(ผลิต2!$C:$C,'รับ-จ่าย ประจำวัน'!$B297,ผลิต2!AI:AI)+SUMIF(เส้นแต่งหน้าขนมเค้ก!$C:$C,'รับ-จ่าย ประจำวัน'!$B297,เส้นแต่งหน้าขนมเค้ก!AI:AI)+SUMIF(แพ็ค!$C:$C,'รับ-จ่าย ประจำวัน'!$B297,แพ็ค!AI:AI)+SUMIF(ธุรการ!$C:$C,'รับ-จ่าย ประจำวัน'!$B297,ธุรการ!AI:AI)+SUMIF(เส้นแต่งหน้าขนมปัง!$C:$C,'รับ-จ่าย ประจำวัน'!$B297,เส้นแต่งหน้าขนมปัง!AI:AI)+SUMIF('วางแผนBC,CJ'!$C:$C,'รับ-จ่าย ประจำวัน'!$B297,'วางแผนBC,CJ'!AI:AI)+SUMIF(RD!$C:$C,'รับ-จ่าย ประจำวัน'!$B297,RD!AI:AI)+SUMIF('FG,ออนไล,คัดแยก'!$C:$C,'รับ-จ่าย ประจำวัน'!$B297,'FG,ออนไล,คัดแยก'!AI:AI)</f>
        <v>0</v>
      </c>
      <c r="BQ297" s="16">
        <f>SUMIF(เตรียมส่วนผสม!$C:$C,'รับ-จ่าย ประจำวัน'!$B297,เตรียมส่วนผสม!AJ:AJ)+SUMIF(กวนไส้!$C:$C,'รับ-จ่าย ประจำวัน'!$B297,กวนไส้!AJ:AJ)+SUMIF(ผลิต1!$C:$C,'รับ-จ่าย ประจำวัน'!$B297,ผลิต1!AJ:AJ)+SUMIF(ผลิต2!$C:$C,'รับ-จ่าย ประจำวัน'!$B297,ผลิต2!AJ:AJ)+SUMIF(เส้นแต่งหน้าขนมเค้ก!$C:$C,'รับ-จ่าย ประจำวัน'!$B297,เส้นแต่งหน้าขนมเค้ก!AJ:AJ)+SUMIF(แพ็ค!$C:$C,'รับ-จ่าย ประจำวัน'!$B297,แพ็ค!AJ:AJ)+SUMIF(ธุรการ!$C:$C,'รับ-จ่าย ประจำวัน'!$B297,ธุรการ!AJ:AJ)+SUMIF(เส้นแต่งหน้าขนมปัง!$C:$C,'รับ-จ่าย ประจำวัน'!$B297,เส้นแต่งหน้าขนมปัง!AJ:AJ)+SUMIF('วางแผนBC,CJ'!$C:$C,'รับ-จ่าย ประจำวัน'!$B297,'วางแผนBC,CJ'!AJ:AJ)+SUMIF(RD!$C:$C,'รับ-จ่าย ประจำวัน'!$B297,RD!AJ:AJ)+SUMIF('FG,ออนไล,คัดแยก'!$C:$C,'รับ-จ่าย ประจำวัน'!$B297,'FG,ออนไล,คัดแยก'!AJ:AJ)</f>
        <v>0</v>
      </c>
      <c r="BR297" s="16">
        <f>SUMIF(เตรียมส่วนผสม!$C:$C,'รับ-จ่าย ประจำวัน'!$B297,เตรียมส่วนผสม!AK:AK)+SUMIF(กวนไส้!$C:$C,'รับ-จ่าย ประจำวัน'!$B297,กวนไส้!AK:AK)+SUMIF(ผลิต1!$C:$C,'รับ-จ่าย ประจำวัน'!$B297,ผลิต1!AK:AK)+SUMIF(ผลิต2!$C:$C,'รับ-จ่าย ประจำวัน'!$B297,ผลิต2!AK:AK)+SUMIF(เส้นแต่งหน้าขนมเค้ก!$C:$C,'รับ-จ่าย ประจำวัน'!$B297,เส้นแต่งหน้าขนมเค้ก!AK:AK)+SUMIF(แพ็ค!$C:$C,'รับ-จ่าย ประจำวัน'!$B297,แพ็ค!AK:AK)+SUMIF(ธุรการ!$C:$C,'รับ-จ่าย ประจำวัน'!$B297,ธุรการ!AK:AK)+SUMIF(เส้นแต่งหน้าขนมปัง!$C:$C,'รับ-จ่าย ประจำวัน'!$B297,เส้นแต่งหน้าขนมปัง!AK:AK)+SUMIF('วางแผนBC,CJ'!$C:$C,'รับ-จ่าย ประจำวัน'!$B297,'วางแผนBC,CJ'!AK:AK)+SUMIF(RD!$C:$C,'รับ-จ่าย ประจำวัน'!$B297,RD!AK:AK)+SUMIF('FG,ออนไล,คัดแยก'!$C:$C,'รับ-จ่าย ประจำวัน'!$B297,'FG,ออนไล,คัดแยก'!AK:AK)</f>
        <v>0</v>
      </c>
      <c r="BS297" s="16">
        <f>SUMIF(เตรียมส่วนผสม!$C:$C,'รับ-จ่าย ประจำวัน'!$B297,เตรียมส่วนผสม!AL:AL)+SUMIF(กวนไส้!$C:$C,'รับ-จ่าย ประจำวัน'!$B297,กวนไส้!AL:AL)+SUMIF(ผลิต1!$C:$C,'รับ-จ่าย ประจำวัน'!$B297,ผลิต1!AL:AL)+SUMIF(ผลิต2!$C:$C,'รับ-จ่าย ประจำวัน'!$B297,ผลิต2!AL:AL)+SUMIF(เส้นแต่งหน้าขนมเค้ก!$C:$C,'รับ-จ่าย ประจำวัน'!$B297,เส้นแต่งหน้าขนมเค้ก!AL:AL)+SUMIF(แพ็ค!$C:$C,'รับ-จ่าย ประจำวัน'!$B297,แพ็ค!AL:AL)+SUMIF(ธุรการ!$C:$C,'รับ-จ่าย ประจำวัน'!$B297,ธุรการ!AL:AL)+SUMIF(เส้นแต่งหน้าขนมปัง!$C:$C,'รับ-จ่าย ประจำวัน'!$B297,เส้นแต่งหน้าขนมปัง!AL:AL)+SUMIF('วางแผนBC,CJ'!$C:$C,'รับ-จ่าย ประจำวัน'!$B297,'วางแผนBC,CJ'!AL:AL)+SUMIF(RD!$C:$C,'รับ-จ่าย ประจำวัน'!$B297,RD!AL:AL)+SUMIF('FG,ออนไล,คัดแยก'!$C:$C,'รับ-จ่าย ประจำวัน'!$B297,'FG,ออนไล,คัดแยก'!AL:AL)</f>
        <v>0</v>
      </c>
      <c r="BT297" s="18">
        <f t="shared" si="60"/>
        <v>0</v>
      </c>
      <c r="BU297" s="116">
        <v>19000</v>
      </c>
      <c r="BV297" s="146">
        <f t="shared" si="61"/>
        <v>27403</v>
      </c>
      <c r="BW297" s="183">
        <v>30</v>
      </c>
      <c r="BX297" s="172">
        <f t="shared" si="65"/>
        <v>0</v>
      </c>
      <c r="BY297" s="188" t="e">
        <f t="shared" si="63"/>
        <v>#DIV/0!</v>
      </c>
      <c r="BZ297" s="180" t="e">
        <f t="shared" ca="1" si="62"/>
        <v>#DIV/0!</v>
      </c>
      <c r="CA297" s="152"/>
      <c r="CB297" s="93"/>
      <c r="CC297" s="93"/>
      <c r="CD297" s="93"/>
      <c r="CE297" s="93"/>
      <c r="CF297" s="93"/>
      <c r="CG297" s="93"/>
      <c r="CH297" s="93"/>
      <c r="CI297" s="93"/>
      <c r="CJ297" s="94"/>
      <c r="CK297" s="9">
        <f t="shared" si="64"/>
        <v>8403</v>
      </c>
    </row>
    <row r="298" spans="1:89" x14ac:dyDescent="0.5">
      <c r="A298" s="149" t="s">
        <v>916</v>
      </c>
      <c r="B298" s="34">
        <v>1023101032</v>
      </c>
      <c r="C298" s="10" t="s">
        <v>2081</v>
      </c>
      <c r="D298" s="135" t="s">
        <v>91</v>
      </c>
      <c r="E298" s="11">
        <v>0</v>
      </c>
      <c r="F298" s="129"/>
      <c r="G298" s="11" t="s">
        <v>917</v>
      </c>
      <c r="H298" s="12">
        <v>18000</v>
      </c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3"/>
      <c r="AF298" s="13"/>
      <c r="AG298" s="13"/>
      <c r="AH298" s="13"/>
      <c r="AI298" s="14"/>
      <c r="AJ298" s="14"/>
      <c r="AK298" s="14"/>
      <c r="AL298" s="14"/>
      <c r="AM298" s="14"/>
      <c r="AN298" s="15">
        <f t="shared" si="59"/>
        <v>0</v>
      </c>
      <c r="AO298" s="16">
        <f>SUMIF(เตรียมส่วนผสม!$C:$C,'รับ-จ่าย ประจำวัน'!$B298,เตรียมส่วนผสม!H:H)+SUMIF(กวนไส้!$C:$C,'รับ-จ่าย ประจำวัน'!$B298,กวนไส้!H:H)+SUMIF(ผลิต1!$C:$C,'รับ-จ่าย ประจำวัน'!$B298,ผลิต1!H:H)+SUMIF(ผลิต2!$C:$C,'รับ-จ่าย ประจำวัน'!$B298,ผลิต2!H:H)+SUMIF(เส้นแต่งหน้าขนมเค้ก!$C:$C,'รับ-จ่าย ประจำวัน'!$B298,เส้นแต่งหน้าขนมเค้ก!H:H)+SUMIF(แพ็ค!$C:$C,'รับ-จ่าย ประจำวัน'!$B298,แพ็ค!H:H)+SUMIF(ธุรการ!$C:$C,'รับ-จ่าย ประจำวัน'!$B298,ธุรการ!H:H)+SUMIF(เส้นแต่งหน้าขนมปัง!$C:$C,'รับ-จ่าย ประจำวัน'!$B298,เส้นแต่งหน้าขนมปัง!H:H)+SUMIF('วางแผนBC,CJ'!$C:$C,'รับ-จ่าย ประจำวัน'!$B298,'วางแผนBC,CJ'!H:H)+SUMIF(RD!$C:$C,'รับ-จ่าย ประจำวัน'!$B298,RD!H:H)+SUMIF('FG,ออนไล,คัดแยก'!$C:$C,'รับ-จ่าย ประจำวัน'!$B298,'FG,ออนไล,คัดแยก'!H:H)</f>
        <v>0</v>
      </c>
      <c r="AP298" s="16">
        <f>SUMIF(เตรียมส่วนผสม!$C:$C,'รับ-จ่าย ประจำวัน'!$B298,เตรียมส่วนผสม!I:I)+SUMIF(กวนไส้!$C:$C,'รับ-จ่าย ประจำวัน'!$B298,กวนไส้!I:I)+SUMIF(ผลิต1!$C:$C,'รับ-จ่าย ประจำวัน'!$B298,ผลิต1!I:I)+SUMIF(ผลิต2!$C:$C,'รับ-จ่าย ประจำวัน'!$B298,ผลิต2!I:I)+SUMIF(เส้นแต่งหน้าขนมเค้ก!$C:$C,'รับ-จ่าย ประจำวัน'!$B298,เส้นแต่งหน้าขนมเค้ก!I:I)+SUMIF(แพ็ค!$C:$C,'รับ-จ่าย ประจำวัน'!$B298,แพ็ค!I:I)+SUMIF(ธุรการ!$C:$C,'รับ-จ่าย ประจำวัน'!$B298,ธุรการ!I:I)+SUMIF(เส้นแต่งหน้าขนมปัง!$C:$C,'รับ-จ่าย ประจำวัน'!$B298,เส้นแต่งหน้าขนมปัง!I:I)+SUMIF('วางแผนBC,CJ'!$C:$C,'รับ-จ่าย ประจำวัน'!$B298,'วางแผนBC,CJ'!I:I)+SUMIF(RD!$C:$C,'รับ-จ่าย ประจำวัน'!$B298,RD!I:I)+SUMIF('FG,ออนไล,คัดแยก'!$C:$C,'รับ-จ่าย ประจำวัน'!$B298,'FG,ออนไล,คัดแยก'!I:I)</f>
        <v>1000</v>
      </c>
      <c r="AQ298" s="16">
        <f>SUMIF(เตรียมส่วนผสม!$C:$C,'รับ-จ่าย ประจำวัน'!$B298,เตรียมส่วนผสม!J:J)+SUMIF(กวนไส้!$C:$C,'รับ-จ่าย ประจำวัน'!$B298,กวนไส้!J:J)+SUMIF(ผลิต1!$C:$C,'รับ-จ่าย ประจำวัน'!$B298,ผลิต1!J:J)+SUMIF(ผลิต2!$C:$C,'รับ-จ่าย ประจำวัน'!$B298,ผลิต2!J:J)+SUMIF(เส้นแต่งหน้าขนมเค้ก!$C:$C,'รับ-จ่าย ประจำวัน'!$B298,เส้นแต่งหน้าขนมเค้ก!J:J)+SUMIF(แพ็ค!$C:$C,'รับ-จ่าย ประจำวัน'!$B298,แพ็ค!J:J)+SUMIF(ธุรการ!$C:$C,'รับ-จ่าย ประจำวัน'!$B298,ธุรการ!J:J)+SUMIF(เส้นแต่งหน้าขนมปัง!$C:$C,'รับ-จ่าย ประจำวัน'!$B298,เส้นแต่งหน้าขนมปัง!J:J)+SUMIF('วางแผนBC,CJ'!$C:$C,'รับ-จ่าย ประจำวัน'!$B298,'วางแผนBC,CJ'!J:J)+SUMIF(RD!$C:$C,'รับ-จ่าย ประจำวัน'!$B298,RD!J:J)+SUMIF('FG,ออนไล,คัดแยก'!$C:$C,'รับ-จ่าย ประจำวัน'!$B298,'FG,ออนไล,คัดแยก'!J:J)</f>
        <v>0</v>
      </c>
      <c r="AR298" s="16">
        <f>SUMIF(เตรียมส่วนผสม!$C:$C,'รับ-จ่าย ประจำวัน'!$B298,เตรียมส่วนผสม!K:K)+SUMIF(กวนไส้!$C:$C,'รับ-จ่าย ประจำวัน'!$B298,กวนไส้!K:K)+SUMIF(ผลิต1!$C:$C,'รับ-จ่าย ประจำวัน'!$B298,ผลิต1!K:K)+SUMIF(ผลิต2!$C:$C,'รับ-จ่าย ประจำวัน'!$B298,ผลิต2!K:K)+SUMIF(เส้นแต่งหน้าขนมเค้ก!$C:$C,'รับ-จ่าย ประจำวัน'!$B298,เส้นแต่งหน้าขนมเค้ก!K:K)+SUMIF(แพ็ค!$C:$C,'รับ-จ่าย ประจำวัน'!$B298,แพ็ค!K:K)+SUMIF(ธุรการ!$C:$C,'รับ-จ่าย ประจำวัน'!$B298,ธุรการ!K:K)+SUMIF(เส้นแต่งหน้าขนมปัง!$C:$C,'รับ-จ่าย ประจำวัน'!$B298,เส้นแต่งหน้าขนมปัง!K:K)+SUMIF('วางแผนBC,CJ'!$C:$C,'รับ-จ่าย ประจำวัน'!$B298,'วางแผนBC,CJ'!K:K)+SUMIF(RD!$C:$C,'รับ-จ่าย ประจำวัน'!$B298,RD!K:K)+SUMIF('FG,ออนไล,คัดแยก'!$C:$C,'รับ-จ่าย ประจำวัน'!$B298,'FG,ออนไล,คัดแยก'!K:K)</f>
        <v>0</v>
      </c>
      <c r="AS298" s="16">
        <f>SUMIF(เตรียมส่วนผสม!$C:$C,'รับ-จ่าย ประจำวัน'!$B298,เตรียมส่วนผสม!L:L)+SUMIF(กวนไส้!$C:$C,'รับ-จ่าย ประจำวัน'!$B298,กวนไส้!L:L)+SUMIF(ผลิต1!$C:$C,'รับ-จ่าย ประจำวัน'!$B298,ผลิต1!L:L)+SUMIF(ผลิต2!$C:$C,'รับ-จ่าย ประจำวัน'!$B298,ผลิต2!L:L)+SUMIF(เส้นแต่งหน้าขนมเค้ก!$C:$C,'รับ-จ่าย ประจำวัน'!$B298,เส้นแต่งหน้าขนมเค้ก!L:L)+SUMIF(แพ็ค!$C:$C,'รับ-จ่าย ประจำวัน'!$B298,แพ็ค!L:L)+SUMIF(ธุรการ!$C:$C,'รับ-จ่าย ประจำวัน'!$B298,ธุรการ!L:L)+SUMIF(เส้นแต่งหน้าขนมปัง!$C:$C,'รับ-จ่าย ประจำวัน'!$B298,เส้นแต่งหน้าขนมปัง!L:L)+SUMIF('วางแผนBC,CJ'!$C:$C,'รับ-จ่าย ประจำวัน'!$B298,'วางแผนBC,CJ'!L:L)+SUMIF(RD!$C:$C,'รับ-จ่าย ประจำวัน'!$B298,RD!L:L)+SUMIF('FG,ออนไล,คัดแยก'!$C:$C,'รับ-จ่าย ประจำวัน'!$B298,'FG,ออนไล,คัดแยก'!L:L)</f>
        <v>1000</v>
      </c>
      <c r="AT298" s="16">
        <f>SUMIF(เตรียมส่วนผสม!$C:$C,'รับ-จ่าย ประจำวัน'!$B298,เตรียมส่วนผสม!M:M)+SUMIF(กวนไส้!$C:$C,'รับ-จ่าย ประจำวัน'!$B298,กวนไส้!M:M)+SUMIF(ผลิต1!$C:$C,'รับ-จ่าย ประจำวัน'!$B298,ผลิต1!M:M)+SUMIF(ผลิต2!$C:$C,'รับ-จ่าย ประจำวัน'!$B298,ผลิต2!M:M)+SUMIF(เส้นแต่งหน้าขนมเค้ก!$C:$C,'รับ-จ่าย ประจำวัน'!$B298,เส้นแต่งหน้าขนมเค้ก!M:M)+SUMIF(แพ็ค!$C:$C,'รับ-จ่าย ประจำวัน'!$B298,แพ็ค!M:M)+SUMIF(ธุรการ!$C:$C,'รับ-จ่าย ประจำวัน'!$B298,ธุรการ!M:M)+SUMIF(เส้นแต่งหน้าขนมปัง!$C:$C,'รับ-จ่าย ประจำวัน'!$B298,เส้นแต่งหน้าขนมปัง!M:M)+SUMIF('วางแผนBC,CJ'!$C:$C,'รับ-จ่าย ประจำวัน'!$B298,'วางแผนBC,CJ'!M:M)+SUMIF(RD!$C:$C,'รับ-จ่าย ประจำวัน'!$B298,RD!M:M)+SUMIF('FG,ออนไล,คัดแยก'!$C:$C,'รับ-จ่าย ประจำวัน'!$B298,'FG,ออนไล,คัดแยก'!M:M)</f>
        <v>0</v>
      </c>
      <c r="AU298" s="16">
        <f>SUMIF(เตรียมส่วนผสม!$C:$C,'รับ-จ่าย ประจำวัน'!$B298,เตรียมส่วนผสม!N:N)+SUMIF(กวนไส้!$C:$C,'รับ-จ่าย ประจำวัน'!$B298,กวนไส้!N:N)+SUMIF(ผลิต1!$C:$C,'รับ-จ่าย ประจำวัน'!$B298,ผลิต1!N:N)+SUMIF(ผลิต2!$C:$C,'รับ-จ่าย ประจำวัน'!$B298,ผลิต2!N:N)+SUMIF(เส้นแต่งหน้าขนมเค้ก!$C:$C,'รับ-จ่าย ประจำวัน'!$B298,เส้นแต่งหน้าขนมเค้ก!N:N)+SUMIF(แพ็ค!$C:$C,'รับ-จ่าย ประจำวัน'!$B298,แพ็ค!N:N)+SUMIF(ธุรการ!$C:$C,'รับ-จ่าย ประจำวัน'!$B298,ธุรการ!N:N)+SUMIF(เส้นแต่งหน้าขนมปัง!$C:$C,'รับ-จ่าย ประจำวัน'!$B298,เส้นแต่งหน้าขนมปัง!N:N)+SUMIF('วางแผนBC,CJ'!$C:$C,'รับ-จ่าย ประจำวัน'!$B298,'วางแผนBC,CJ'!N:N)+SUMIF(RD!$C:$C,'รับ-จ่าย ประจำวัน'!$B298,RD!N:N)+SUMIF('FG,ออนไล,คัดแยก'!$C:$C,'รับ-จ่าย ประจำวัน'!$B298,'FG,ออนไล,คัดแยก'!N:N)</f>
        <v>0</v>
      </c>
      <c r="AV298" s="16">
        <f>SUMIF(เตรียมส่วนผสม!$C:$C,'รับ-จ่าย ประจำวัน'!$B298,เตรียมส่วนผสม!O:O)+SUMIF(กวนไส้!$C:$C,'รับ-จ่าย ประจำวัน'!$B298,กวนไส้!O:O)+SUMIF(ผลิต1!$C:$C,'รับ-จ่าย ประจำวัน'!$B298,ผลิต1!O:O)+SUMIF(ผลิต2!$C:$C,'รับ-จ่าย ประจำวัน'!$B298,ผลิต2!O:O)+SUMIF(เส้นแต่งหน้าขนมเค้ก!$C:$C,'รับ-จ่าย ประจำวัน'!$B298,เส้นแต่งหน้าขนมเค้ก!O:O)+SUMIF(แพ็ค!$C:$C,'รับ-จ่าย ประจำวัน'!$B298,แพ็ค!O:O)+SUMIF(ธุรการ!$C:$C,'รับ-จ่าย ประจำวัน'!$B298,ธุรการ!O:O)+SUMIF(เส้นแต่งหน้าขนมปัง!$C:$C,'รับ-จ่าย ประจำวัน'!$B298,เส้นแต่งหน้าขนมปัง!O:O)+SUMIF('วางแผนBC,CJ'!$C:$C,'รับ-จ่าย ประจำวัน'!$B298,'วางแผนBC,CJ'!O:O)+SUMIF(RD!$C:$C,'รับ-จ่าย ประจำวัน'!$B298,RD!O:O)+SUMIF('FG,ออนไล,คัดแยก'!$C:$C,'รับ-จ่าย ประจำวัน'!$B298,'FG,ออนไล,คัดแยก'!O:O)</f>
        <v>0</v>
      </c>
      <c r="AW298" s="16">
        <f>SUMIF(เตรียมส่วนผสม!$C:$C,'รับ-จ่าย ประจำวัน'!$B298,เตรียมส่วนผสม!P:P)+SUMIF(กวนไส้!$C:$C,'รับ-จ่าย ประจำวัน'!$B298,กวนไส้!P:P)+SUMIF(ผลิต1!$C:$C,'รับ-จ่าย ประจำวัน'!$B298,ผลิต1!P:P)+SUMIF(ผลิต2!$C:$C,'รับ-จ่าย ประจำวัน'!$B298,ผลิต2!P:P)+SUMIF(เส้นแต่งหน้าขนมเค้ก!$C:$C,'รับ-จ่าย ประจำวัน'!$B298,เส้นแต่งหน้าขนมเค้ก!P:P)+SUMIF(แพ็ค!$C:$C,'รับ-จ่าย ประจำวัน'!$B298,แพ็ค!P:P)+SUMIF(ธุรการ!$C:$C,'รับ-จ่าย ประจำวัน'!$B298,ธุรการ!P:P)+SUMIF(เส้นแต่งหน้าขนมปัง!$C:$C,'รับ-จ่าย ประจำวัน'!$B298,เส้นแต่งหน้าขนมปัง!P:P)+SUMIF('วางแผนBC,CJ'!$C:$C,'รับ-จ่าย ประจำวัน'!$B298,'วางแผนBC,CJ'!P:P)+SUMIF(RD!$C:$C,'รับ-จ่าย ประจำวัน'!$B298,RD!P:P)+SUMIF('FG,ออนไล,คัดแยก'!$C:$C,'รับ-จ่าย ประจำวัน'!$B298,'FG,ออนไล,คัดแยก'!P:P)</f>
        <v>0</v>
      </c>
      <c r="AX298" s="16">
        <f>SUMIF(เตรียมส่วนผสม!$C:$C,'รับ-จ่าย ประจำวัน'!$B298,เตรียมส่วนผสม!Q:Q)+SUMIF(กวนไส้!$C:$C,'รับ-จ่าย ประจำวัน'!$B298,กวนไส้!Q:Q)+SUMIF(ผลิต1!$C:$C,'รับ-จ่าย ประจำวัน'!$B298,ผลิต1!Q:Q)+SUMIF(ผลิต2!$C:$C,'รับ-จ่าย ประจำวัน'!$B298,ผลิต2!Q:Q)+SUMIF(เส้นแต่งหน้าขนมเค้ก!$C:$C,'รับ-จ่าย ประจำวัน'!$B298,เส้นแต่งหน้าขนมเค้ก!Q:Q)+SUMIF(แพ็ค!$C:$C,'รับ-จ่าย ประจำวัน'!$B298,แพ็ค!Q:Q)+SUMIF(ธุรการ!$C:$C,'รับ-จ่าย ประจำวัน'!$B298,ธุรการ!Q:Q)+SUMIF(เส้นแต่งหน้าขนมปัง!$C:$C,'รับ-จ่าย ประจำวัน'!$B298,เส้นแต่งหน้าขนมปัง!Q:Q)+SUMIF('วางแผนBC,CJ'!$C:$C,'รับ-จ่าย ประจำวัน'!$B298,'วางแผนBC,CJ'!Q:Q)+SUMIF(RD!$C:$C,'รับ-จ่าย ประจำวัน'!$B298,RD!Q:Q)+SUMIF('FG,ออนไล,คัดแยก'!$C:$C,'รับ-จ่าย ประจำวัน'!$B298,'FG,ออนไล,คัดแยก'!Q:Q)</f>
        <v>0</v>
      </c>
      <c r="AY298" s="16">
        <f>SUMIF(เตรียมส่วนผสม!$C:$C,'รับ-จ่าย ประจำวัน'!$B298,เตรียมส่วนผสม!R:R)+SUMIF(กวนไส้!$C:$C,'รับ-จ่าย ประจำวัน'!$B298,กวนไส้!R:R)+SUMIF(ผลิต1!$C:$C,'รับ-จ่าย ประจำวัน'!$B298,ผลิต1!R:R)+SUMIF(ผลิต2!$C:$C,'รับ-จ่าย ประจำวัน'!$B298,ผลิต2!R:R)+SUMIF(เส้นแต่งหน้าขนมเค้ก!$C:$C,'รับ-จ่าย ประจำวัน'!$B298,เส้นแต่งหน้าขนมเค้ก!R:R)+SUMIF(แพ็ค!$C:$C,'รับ-จ่าย ประจำวัน'!$B298,แพ็ค!R:R)+SUMIF(ธุรการ!$C:$C,'รับ-จ่าย ประจำวัน'!$B298,ธุรการ!R:R)+SUMIF(เส้นแต่งหน้าขนมปัง!$C:$C,'รับ-จ่าย ประจำวัน'!$B298,เส้นแต่งหน้าขนมปัง!R:R)+SUMIF('วางแผนBC,CJ'!$C:$C,'รับ-จ่าย ประจำวัน'!$B298,'วางแผนBC,CJ'!R:R)+SUMIF(RD!$C:$C,'รับ-จ่าย ประจำวัน'!$B298,RD!R:R)+SUMIF('FG,ออนไล,คัดแยก'!$C:$C,'รับ-จ่าย ประจำวัน'!$B298,'FG,ออนไล,คัดแยก'!R:R)</f>
        <v>0</v>
      </c>
      <c r="AZ298" s="16">
        <f>SUMIF(เตรียมส่วนผสม!$C:$C,'รับ-จ่าย ประจำวัน'!$B298,เตรียมส่วนผสม!S:S)+SUMIF(กวนไส้!$C:$C,'รับ-จ่าย ประจำวัน'!$B298,กวนไส้!S:S)+SUMIF(ผลิต1!$C:$C,'รับ-จ่าย ประจำวัน'!$B298,ผลิต1!S:S)+SUMIF(ผลิต2!$C:$C,'รับ-จ่าย ประจำวัน'!$B298,ผลิต2!S:S)+SUMIF(เส้นแต่งหน้าขนมเค้ก!$C:$C,'รับ-จ่าย ประจำวัน'!$B298,เส้นแต่งหน้าขนมเค้ก!S:S)+SUMIF(แพ็ค!$C:$C,'รับ-จ่าย ประจำวัน'!$B298,แพ็ค!S:S)+SUMIF(ธุรการ!$C:$C,'รับ-จ่าย ประจำวัน'!$B298,ธุรการ!S:S)+SUMIF(เส้นแต่งหน้าขนมปัง!$C:$C,'รับ-จ่าย ประจำวัน'!$B298,เส้นแต่งหน้าขนมปัง!S:S)+SUMIF('วางแผนBC,CJ'!$C:$C,'รับ-จ่าย ประจำวัน'!$B298,'วางแผนBC,CJ'!S:S)+SUMIF(RD!$C:$C,'รับ-จ่าย ประจำวัน'!$B298,RD!S:S)+SUMIF('FG,ออนไล,คัดแยก'!$C:$C,'รับ-จ่าย ประจำวัน'!$B298,'FG,ออนไล,คัดแยก'!S:S)</f>
        <v>0</v>
      </c>
      <c r="BA298" s="16">
        <f>SUMIF(เตรียมส่วนผสม!$C:$C,'รับ-จ่าย ประจำวัน'!$B298,เตรียมส่วนผสม!T:T)+SUMIF(กวนไส้!$C:$C,'รับ-จ่าย ประจำวัน'!$B298,กวนไส้!T:T)+SUMIF(ผลิต1!$C:$C,'รับ-จ่าย ประจำวัน'!$B298,ผลิต1!T:T)+SUMIF(ผลิต2!$C:$C,'รับ-จ่าย ประจำวัน'!$B298,ผลิต2!T:T)+SUMIF(เส้นแต่งหน้าขนมเค้ก!$C:$C,'รับ-จ่าย ประจำวัน'!$B298,เส้นแต่งหน้าขนมเค้ก!T:T)+SUMIF(แพ็ค!$C:$C,'รับ-จ่าย ประจำวัน'!$B298,แพ็ค!T:T)+SUMIF(ธุรการ!$C:$C,'รับ-จ่าย ประจำวัน'!$B298,ธุรการ!T:T)+SUMIF(เส้นแต่งหน้าขนมปัง!$C:$C,'รับ-จ่าย ประจำวัน'!$B298,เส้นแต่งหน้าขนมปัง!T:T)+SUMIF('วางแผนBC,CJ'!$C:$C,'รับ-จ่าย ประจำวัน'!$B298,'วางแผนBC,CJ'!T:T)+SUMIF(RD!$C:$C,'รับ-จ่าย ประจำวัน'!$B298,RD!T:T)+SUMIF('FG,ออนไล,คัดแยก'!$C:$C,'รับ-จ่าย ประจำวัน'!$B298,'FG,ออนไล,คัดแยก'!T:T)</f>
        <v>0</v>
      </c>
      <c r="BB298" s="16">
        <f>SUMIF(เตรียมส่วนผสม!$C:$C,'รับ-จ่าย ประจำวัน'!$B298,เตรียมส่วนผสม!U:U)+SUMIF(กวนไส้!$C:$C,'รับ-จ่าย ประจำวัน'!$B298,กวนไส้!U:U)+SUMIF(ผลิต1!$C:$C,'รับ-จ่าย ประจำวัน'!$B298,ผลิต1!U:U)+SUMIF(ผลิต2!$C:$C,'รับ-จ่าย ประจำวัน'!$B298,ผลิต2!U:U)+SUMIF(เส้นแต่งหน้าขนมเค้ก!$C:$C,'รับ-จ่าย ประจำวัน'!$B298,เส้นแต่งหน้าขนมเค้ก!U:U)+SUMIF(แพ็ค!$C:$C,'รับ-จ่าย ประจำวัน'!$B298,แพ็ค!U:U)+SUMIF(ธุรการ!$C:$C,'รับ-จ่าย ประจำวัน'!$B298,ธุรการ!U:U)+SUMIF(เส้นแต่งหน้าขนมปัง!$C:$C,'รับ-จ่าย ประจำวัน'!$B298,เส้นแต่งหน้าขนมปัง!U:U)+SUMIF('วางแผนBC,CJ'!$C:$C,'รับ-จ่าย ประจำวัน'!$B298,'วางแผนBC,CJ'!U:U)+SUMIF(RD!$C:$C,'รับ-จ่าย ประจำวัน'!$B298,RD!U:U)+SUMIF('FG,ออนไล,คัดแยก'!$C:$C,'รับ-จ่าย ประจำวัน'!$B298,'FG,ออนไล,คัดแยก'!U:U)</f>
        <v>0</v>
      </c>
      <c r="BC298" s="16">
        <f>SUMIF(เตรียมส่วนผสม!$C:$C,'รับ-จ่าย ประจำวัน'!$B298,เตรียมส่วนผสม!V:V)+SUMIF(กวนไส้!$C:$C,'รับ-จ่าย ประจำวัน'!$B298,กวนไส้!V:V)+SUMIF(ผลิต1!$C:$C,'รับ-จ่าย ประจำวัน'!$B298,ผลิต1!V:V)+SUMIF(ผลิต2!$C:$C,'รับ-จ่าย ประจำวัน'!$B298,ผลิต2!V:V)+SUMIF(เส้นแต่งหน้าขนมเค้ก!$C:$C,'รับ-จ่าย ประจำวัน'!$B298,เส้นแต่งหน้าขนมเค้ก!V:V)+SUMIF(แพ็ค!$C:$C,'รับ-จ่าย ประจำวัน'!$B298,แพ็ค!V:V)+SUMIF(ธุรการ!$C:$C,'รับ-จ่าย ประจำวัน'!$B298,ธุรการ!V:V)+SUMIF(เส้นแต่งหน้าขนมปัง!$C:$C,'รับ-จ่าย ประจำวัน'!$B298,เส้นแต่งหน้าขนมปัง!V:V)+SUMIF('วางแผนBC,CJ'!$C:$C,'รับ-จ่าย ประจำวัน'!$B298,'วางแผนBC,CJ'!V:V)+SUMIF(RD!$C:$C,'รับ-จ่าย ประจำวัน'!$B298,RD!V:V)+SUMIF('FG,ออนไล,คัดแยก'!$C:$C,'รับ-จ่าย ประจำวัน'!$B298,'FG,ออนไล,คัดแยก'!V:V)</f>
        <v>0</v>
      </c>
      <c r="BD298" s="16">
        <f>SUMIF(เตรียมส่วนผสม!$C:$C,'รับ-จ่าย ประจำวัน'!$B298,เตรียมส่วนผสม!W:W)+SUMIF(กวนไส้!$C:$C,'รับ-จ่าย ประจำวัน'!$B298,กวนไส้!W:W)+SUMIF(ผลิต1!$C:$C,'รับ-จ่าย ประจำวัน'!$B298,ผลิต1!W:W)+SUMIF(ผลิต2!$C:$C,'รับ-จ่าย ประจำวัน'!$B298,ผลิต2!W:W)+SUMIF(เส้นแต่งหน้าขนมเค้ก!$C:$C,'รับ-จ่าย ประจำวัน'!$B298,เส้นแต่งหน้าขนมเค้ก!W:W)+SUMIF(แพ็ค!$C:$C,'รับ-จ่าย ประจำวัน'!$B298,แพ็ค!W:W)+SUMIF(ธุรการ!$C:$C,'รับ-จ่าย ประจำวัน'!$B298,ธุรการ!W:W)+SUMIF(เส้นแต่งหน้าขนมปัง!$C:$C,'รับ-จ่าย ประจำวัน'!$B298,เส้นแต่งหน้าขนมปัง!W:W)+SUMIF('วางแผนBC,CJ'!$C:$C,'รับ-จ่าย ประจำวัน'!$B298,'วางแผนBC,CJ'!W:W)+SUMIF(RD!$C:$C,'รับ-จ่าย ประจำวัน'!$B298,RD!W:W)+SUMIF('FG,ออนไล,คัดแยก'!$C:$C,'รับ-จ่าย ประจำวัน'!$B298,'FG,ออนไล,คัดแยก'!W:W)</f>
        <v>0</v>
      </c>
      <c r="BE298" s="16">
        <f>SUMIF(เตรียมส่วนผสม!$C:$C,'รับ-จ่าย ประจำวัน'!$B298,เตรียมส่วนผสม!X:X)+SUMIF(กวนไส้!$C:$C,'รับ-จ่าย ประจำวัน'!$B298,กวนไส้!X:X)+SUMIF(ผลิต1!$C:$C,'รับ-จ่าย ประจำวัน'!$B298,ผลิต1!X:X)+SUMIF(ผลิต2!$C:$C,'รับ-จ่าย ประจำวัน'!$B298,ผลิต2!X:X)+SUMIF(เส้นแต่งหน้าขนมเค้ก!$C:$C,'รับ-จ่าย ประจำวัน'!$B298,เส้นแต่งหน้าขนมเค้ก!X:X)+SUMIF(แพ็ค!$C:$C,'รับ-จ่าย ประจำวัน'!$B298,แพ็ค!X:X)+SUMIF(ธุรการ!$C:$C,'รับ-จ่าย ประจำวัน'!$B298,ธุรการ!X:X)+SUMIF(เส้นแต่งหน้าขนมปัง!$C:$C,'รับ-จ่าย ประจำวัน'!$B298,เส้นแต่งหน้าขนมปัง!X:X)+SUMIF('วางแผนBC,CJ'!$C:$C,'รับ-จ่าย ประจำวัน'!$B298,'วางแผนBC,CJ'!X:X)+SUMIF(RD!$C:$C,'รับ-จ่าย ประจำวัน'!$B298,RD!X:X)+SUMIF('FG,ออนไล,คัดแยก'!$C:$C,'รับ-จ่าย ประจำวัน'!$B298,'FG,ออนไล,คัดแยก'!X:X)</f>
        <v>0</v>
      </c>
      <c r="BF298" s="16">
        <f>SUMIF(เตรียมส่วนผสม!$C:$C,'รับ-จ่าย ประจำวัน'!$B298,เตรียมส่วนผสม!Y:Y)+SUMIF(กวนไส้!$C:$C,'รับ-จ่าย ประจำวัน'!$B298,กวนไส้!Y:Y)+SUMIF(ผลิต1!$C:$C,'รับ-จ่าย ประจำวัน'!$B298,ผลิต1!Y:Y)+SUMIF(ผลิต2!$C:$C,'รับ-จ่าย ประจำวัน'!$B298,ผลิต2!Y:Y)+SUMIF(เส้นแต่งหน้าขนมเค้ก!$C:$C,'รับ-จ่าย ประจำวัน'!$B298,เส้นแต่งหน้าขนมเค้ก!Y:Y)+SUMIF(แพ็ค!$C:$C,'รับ-จ่าย ประจำวัน'!$B298,แพ็ค!Y:Y)+SUMIF(ธุรการ!$C:$C,'รับ-จ่าย ประจำวัน'!$B298,ธุรการ!Y:Y)+SUMIF(เส้นแต่งหน้าขนมปัง!$C:$C,'รับ-จ่าย ประจำวัน'!$B298,เส้นแต่งหน้าขนมปัง!Y:Y)+SUMIF('วางแผนBC,CJ'!$C:$C,'รับ-จ่าย ประจำวัน'!$B298,'วางแผนBC,CJ'!Y:Y)+SUMIF(RD!$C:$C,'รับ-จ่าย ประจำวัน'!$B298,RD!Y:Y)+SUMIF('FG,ออนไล,คัดแยก'!$C:$C,'รับ-จ่าย ประจำวัน'!$B298,'FG,ออนไล,คัดแยก'!Y:Y)</f>
        <v>0</v>
      </c>
      <c r="BG298" s="16">
        <f>SUMIF(เตรียมส่วนผสม!$C:$C,'รับ-จ่าย ประจำวัน'!$B298,เตรียมส่วนผสม!Z:Z)+SUMIF(กวนไส้!$C:$C,'รับ-จ่าย ประจำวัน'!$B298,กวนไส้!Z:Z)+SUMIF(ผลิต1!$C:$C,'รับ-จ่าย ประจำวัน'!$B298,ผลิต1!Z:Z)+SUMIF(ผลิต2!$C:$C,'รับ-จ่าย ประจำวัน'!$B298,ผลิต2!Z:Z)+SUMIF(เส้นแต่งหน้าขนมเค้ก!$C:$C,'รับ-จ่าย ประจำวัน'!$B298,เส้นแต่งหน้าขนมเค้ก!Z:Z)+SUMIF(แพ็ค!$C:$C,'รับ-จ่าย ประจำวัน'!$B298,แพ็ค!Z:Z)+SUMIF(ธุรการ!$C:$C,'รับ-จ่าย ประจำวัน'!$B298,ธุรการ!Z:Z)+SUMIF(เส้นแต่งหน้าขนมปัง!$C:$C,'รับ-จ่าย ประจำวัน'!$B298,เส้นแต่งหน้าขนมปัง!Z:Z)+SUMIF('วางแผนBC,CJ'!$C:$C,'รับ-จ่าย ประจำวัน'!$B298,'วางแผนBC,CJ'!Z:Z)+SUMIF(RD!$C:$C,'รับ-จ่าย ประจำวัน'!$B298,RD!Z:Z)+SUMIF('FG,ออนไล,คัดแยก'!$C:$C,'รับ-จ่าย ประจำวัน'!$B298,'FG,ออนไล,คัดแยก'!Z:Z)</f>
        <v>0</v>
      </c>
      <c r="BH298" s="16">
        <f>SUMIF(เตรียมส่วนผสม!$C:$C,'รับ-จ่าย ประจำวัน'!$B298,เตรียมส่วนผสม!AA:AA)+SUMIF(กวนไส้!$C:$C,'รับ-จ่าย ประจำวัน'!$B298,กวนไส้!AA:AA)+SUMIF(ผลิต1!$C:$C,'รับ-จ่าย ประจำวัน'!$B298,ผลิต1!AA:AA)+SUMIF(ผลิต2!$C:$C,'รับ-จ่าย ประจำวัน'!$B298,ผลิต2!AA:AA)+SUMIF(เส้นแต่งหน้าขนมเค้ก!$C:$C,'รับ-จ่าย ประจำวัน'!$B298,เส้นแต่งหน้าขนมเค้ก!AA:AA)+SUMIF(แพ็ค!$C:$C,'รับ-จ่าย ประจำวัน'!$B298,แพ็ค!AA:AA)+SUMIF(ธุรการ!$C:$C,'รับ-จ่าย ประจำวัน'!$B298,ธุรการ!AA:AA)+SUMIF(เส้นแต่งหน้าขนมปัง!$C:$C,'รับ-จ่าย ประจำวัน'!$B298,เส้นแต่งหน้าขนมปัง!AA:AA)+SUMIF('วางแผนBC,CJ'!$C:$C,'รับ-จ่าย ประจำวัน'!$B298,'วางแผนBC,CJ'!AA:AA)+SUMIF(RD!$C:$C,'รับ-จ่าย ประจำวัน'!$B298,RD!AA:AA)+SUMIF('FG,ออนไล,คัดแยก'!$C:$C,'รับ-จ่าย ประจำวัน'!$B298,'FG,ออนไล,คัดแยก'!AA:AA)</f>
        <v>0</v>
      </c>
      <c r="BI298" s="16">
        <f>SUMIF(เตรียมส่วนผสม!$C:$C,'รับ-จ่าย ประจำวัน'!$B298,เตรียมส่วนผสม!AB:AB)+SUMIF(กวนไส้!$C:$C,'รับ-จ่าย ประจำวัน'!$B298,กวนไส้!AB:AB)+SUMIF(ผลิต1!$C:$C,'รับ-จ่าย ประจำวัน'!$B298,ผลิต1!AB:AB)+SUMIF(ผลิต2!$C:$C,'รับ-จ่าย ประจำวัน'!$B298,ผลิต2!AB:AB)+SUMIF(เส้นแต่งหน้าขนมเค้ก!$C:$C,'รับ-จ่าย ประจำวัน'!$B298,เส้นแต่งหน้าขนมเค้ก!AB:AB)+SUMIF(แพ็ค!$C:$C,'รับ-จ่าย ประจำวัน'!$B298,แพ็ค!AB:AB)+SUMIF(ธุรการ!$C:$C,'รับ-จ่าย ประจำวัน'!$B298,ธุรการ!AB:AB)+SUMIF(เส้นแต่งหน้าขนมปัง!$C:$C,'รับ-จ่าย ประจำวัน'!$B298,เส้นแต่งหน้าขนมปัง!AB:AB)+SUMIF('วางแผนBC,CJ'!$C:$C,'รับ-จ่าย ประจำวัน'!$B298,'วางแผนBC,CJ'!AB:AB)+SUMIF(RD!$C:$C,'รับ-จ่าย ประจำวัน'!$B298,RD!AB:AB)+SUMIF('FG,ออนไล,คัดแยก'!$C:$C,'รับ-จ่าย ประจำวัน'!$B298,'FG,ออนไล,คัดแยก'!AB:AB)</f>
        <v>0</v>
      </c>
      <c r="BJ298" s="16">
        <f>SUMIF(เตรียมส่วนผสม!$C:$C,'รับ-จ่าย ประจำวัน'!$B298,เตรียมส่วนผสม!AC:AC)+SUMIF(กวนไส้!$C:$C,'รับ-จ่าย ประจำวัน'!$B298,กวนไส้!AC:AC)+SUMIF(ผลิต1!$C:$C,'รับ-จ่าย ประจำวัน'!$B298,ผลิต1!AC:AC)+SUMIF(ผลิต2!$C:$C,'รับ-จ่าย ประจำวัน'!$B298,ผลิต2!AC:AC)+SUMIF(เส้นแต่งหน้าขนมเค้ก!$C:$C,'รับ-จ่าย ประจำวัน'!$B298,เส้นแต่งหน้าขนมเค้ก!AC:AC)+SUMIF(แพ็ค!$C:$C,'รับ-จ่าย ประจำวัน'!$B298,แพ็ค!AC:AC)+SUMIF(ธุรการ!$C:$C,'รับ-จ่าย ประจำวัน'!$B298,ธุรการ!AC:AC)+SUMIF(เส้นแต่งหน้าขนมปัง!$C:$C,'รับ-จ่าย ประจำวัน'!$B298,เส้นแต่งหน้าขนมปัง!AC:AC)+SUMIF('วางแผนBC,CJ'!$C:$C,'รับ-จ่าย ประจำวัน'!$B298,'วางแผนBC,CJ'!AC:AC)+SUMIF(RD!$C:$C,'รับ-จ่าย ประจำวัน'!$B298,RD!AC:AC)+SUMIF('FG,ออนไล,คัดแยก'!$C:$C,'รับ-จ่าย ประจำวัน'!$B298,'FG,ออนไล,คัดแยก'!AC:AC)</f>
        <v>0</v>
      </c>
      <c r="BK298" s="16">
        <f>SUMIF(เตรียมส่วนผสม!$C:$C,'รับ-จ่าย ประจำวัน'!$B298,เตรียมส่วนผสม!AD:AD)+SUMIF(กวนไส้!$C:$C,'รับ-จ่าย ประจำวัน'!$B298,กวนไส้!AD:AD)+SUMIF(ผลิต1!$C:$C,'รับ-จ่าย ประจำวัน'!$B298,ผลิต1!AD:AD)+SUMIF(ผลิต2!$C:$C,'รับ-จ่าย ประจำวัน'!$B298,ผลิต2!AD:AD)+SUMIF(เส้นแต่งหน้าขนมเค้ก!$C:$C,'รับ-จ่าย ประจำวัน'!$B298,เส้นแต่งหน้าขนมเค้ก!AD:AD)+SUMIF(แพ็ค!$C:$C,'รับ-จ่าย ประจำวัน'!$B298,แพ็ค!AD:AD)+SUMIF(ธุรการ!$C:$C,'รับ-จ่าย ประจำวัน'!$B298,ธุรการ!AD:AD)+SUMIF(เส้นแต่งหน้าขนมปัง!$C:$C,'รับ-จ่าย ประจำวัน'!$B298,เส้นแต่งหน้าขนมปัง!AD:AD)+SUMIF('วางแผนBC,CJ'!$C:$C,'รับ-จ่าย ประจำวัน'!$B298,'วางแผนBC,CJ'!AD:AD)+SUMIF(RD!$C:$C,'รับ-จ่าย ประจำวัน'!$B298,RD!AD:AD)+SUMIF('FG,ออนไล,คัดแยก'!$C:$C,'รับ-จ่าย ประจำวัน'!$B298,'FG,ออนไล,คัดแยก'!AD:AD)</f>
        <v>0</v>
      </c>
      <c r="BL298" s="16">
        <f>SUMIF(เตรียมส่วนผสม!$C:$C,'รับ-จ่าย ประจำวัน'!$B298,เตรียมส่วนผสม!AE:AE)+SUMIF(กวนไส้!$C:$C,'รับ-จ่าย ประจำวัน'!$B298,กวนไส้!AE:AE)+SUMIF(ผลิต1!$C:$C,'รับ-จ่าย ประจำวัน'!$B298,ผลิต1!AE:AE)+SUMIF(ผลิต2!$C:$C,'รับ-จ่าย ประจำวัน'!$B298,ผลิต2!AE:AE)+SUMIF(เส้นแต่งหน้าขนมเค้ก!$C:$C,'รับ-จ่าย ประจำวัน'!$B298,เส้นแต่งหน้าขนมเค้ก!AE:AE)+SUMIF(แพ็ค!$C:$C,'รับ-จ่าย ประจำวัน'!$B298,แพ็ค!AE:AE)+SUMIF(ธุรการ!$C:$C,'รับ-จ่าย ประจำวัน'!$B298,ธุรการ!AE:AE)+SUMIF(เส้นแต่งหน้าขนมปัง!$C:$C,'รับ-จ่าย ประจำวัน'!$B298,เส้นแต่งหน้าขนมปัง!AE:AE)+SUMIF('วางแผนBC,CJ'!$C:$C,'รับ-จ่าย ประจำวัน'!$B298,'วางแผนBC,CJ'!AE:AE)+SUMIF(RD!$C:$C,'รับ-จ่าย ประจำวัน'!$B298,RD!AE:AE)+SUMIF('FG,ออนไล,คัดแยก'!$C:$C,'รับ-จ่าย ประจำวัน'!$B298,'FG,ออนไล,คัดแยก'!AE:AE)</f>
        <v>0</v>
      </c>
      <c r="BM298" s="16">
        <f>SUMIF(เตรียมส่วนผสม!$C:$C,'รับ-จ่าย ประจำวัน'!$B298,เตรียมส่วนผสม!AF:AF)+SUMIF(กวนไส้!$C:$C,'รับ-จ่าย ประจำวัน'!$B298,กวนไส้!AF:AF)+SUMIF(ผลิต1!$C:$C,'รับ-จ่าย ประจำวัน'!$B298,ผลิต1!AF:AF)+SUMIF(ผลิต2!$C:$C,'รับ-จ่าย ประจำวัน'!$B298,ผลิต2!AF:AF)+SUMIF(เส้นแต่งหน้าขนมเค้ก!$C:$C,'รับ-จ่าย ประจำวัน'!$B298,เส้นแต่งหน้าขนมเค้ก!AF:AF)+SUMIF(แพ็ค!$C:$C,'รับ-จ่าย ประจำวัน'!$B298,แพ็ค!AF:AF)+SUMIF(ธุรการ!$C:$C,'รับ-จ่าย ประจำวัน'!$B298,ธุรการ!AF:AF)+SUMIF(เส้นแต่งหน้าขนมปัง!$C:$C,'รับ-จ่าย ประจำวัน'!$B298,เส้นแต่งหน้าขนมปัง!AF:AF)+SUMIF('วางแผนBC,CJ'!$C:$C,'รับ-จ่าย ประจำวัน'!$B298,'วางแผนBC,CJ'!AF:AF)+SUMIF(RD!$C:$C,'รับ-จ่าย ประจำวัน'!$B298,RD!AF:AF)+SUMIF('FG,ออนไล,คัดแยก'!$C:$C,'รับ-จ่าย ประจำวัน'!$B298,'FG,ออนไล,คัดแยก'!AF:AF)</f>
        <v>0</v>
      </c>
      <c r="BN298" s="16">
        <f>SUMIF(เตรียมส่วนผสม!$C:$C,'รับ-จ่าย ประจำวัน'!$B298,เตรียมส่วนผสม!AG:AG)+SUMIF(กวนไส้!$C:$C,'รับ-จ่าย ประจำวัน'!$B298,กวนไส้!AG:AG)+SUMIF(ผลิต1!$C:$C,'รับ-จ่าย ประจำวัน'!$B298,ผลิต1!AG:AG)+SUMIF(ผลิต2!$C:$C,'รับ-จ่าย ประจำวัน'!$B298,ผลิต2!AG:AG)+SUMIF(เส้นแต่งหน้าขนมเค้ก!$C:$C,'รับ-จ่าย ประจำวัน'!$B298,เส้นแต่งหน้าขนมเค้ก!AG:AG)+SUMIF(แพ็ค!$C:$C,'รับ-จ่าย ประจำวัน'!$B298,แพ็ค!AG:AG)+SUMIF(ธุรการ!$C:$C,'รับ-จ่าย ประจำวัน'!$B298,ธุรการ!AG:AG)+SUMIF(เส้นแต่งหน้าขนมปัง!$C:$C,'รับ-จ่าย ประจำวัน'!$B298,เส้นแต่งหน้าขนมปัง!AG:AG)+SUMIF('วางแผนBC,CJ'!$C:$C,'รับ-จ่าย ประจำวัน'!$B298,'วางแผนBC,CJ'!AG:AG)+SUMIF(RD!$C:$C,'รับ-จ่าย ประจำวัน'!$B298,RD!AG:AG)+SUMIF('FG,ออนไล,คัดแยก'!$C:$C,'รับ-จ่าย ประจำวัน'!$B298,'FG,ออนไล,คัดแยก'!AG:AG)</f>
        <v>0</v>
      </c>
      <c r="BO298" s="16">
        <f>SUMIF(เตรียมส่วนผสม!$C:$C,'รับ-จ่าย ประจำวัน'!$B298,เตรียมส่วนผสม!AH:AH)+SUMIF(กวนไส้!$C:$C,'รับ-จ่าย ประจำวัน'!$B298,กวนไส้!AH:AH)+SUMIF(ผลิต1!$C:$C,'รับ-จ่าย ประจำวัน'!$B298,ผลิต1!AH:AH)+SUMIF(ผลิต2!$C:$C,'รับ-จ่าย ประจำวัน'!$B298,ผลิต2!AH:AH)+SUMIF(เส้นแต่งหน้าขนมเค้ก!$C:$C,'รับ-จ่าย ประจำวัน'!$B298,เส้นแต่งหน้าขนมเค้ก!AH:AH)+SUMIF(แพ็ค!$C:$C,'รับ-จ่าย ประจำวัน'!$B298,แพ็ค!AH:AH)+SUMIF(ธุรการ!$C:$C,'รับ-จ่าย ประจำวัน'!$B298,ธุรการ!AH:AH)+SUMIF(เส้นแต่งหน้าขนมปัง!$C:$C,'รับ-จ่าย ประจำวัน'!$B298,เส้นแต่งหน้าขนมปัง!AH:AH)+SUMIF('วางแผนBC,CJ'!$C:$C,'รับ-จ่าย ประจำวัน'!$B298,'วางแผนBC,CJ'!AH:AH)+SUMIF(RD!$C:$C,'รับ-จ่าย ประจำวัน'!$B298,RD!AH:AH)+SUMIF('FG,ออนไล,คัดแยก'!$C:$C,'รับ-จ่าย ประจำวัน'!$B298,'FG,ออนไล,คัดแยก'!AH:AH)</f>
        <v>0</v>
      </c>
      <c r="BP298" s="16">
        <f>SUMIF(เตรียมส่วนผสม!$C:$C,'รับ-จ่าย ประจำวัน'!$B298,เตรียมส่วนผสม!AI:AI)+SUMIF(กวนไส้!$C:$C,'รับ-จ่าย ประจำวัน'!$B298,กวนไส้!AI:AI)+SUMIF(ผลิต1!$C:$C,'รับ-จ่าย ประจำวัน'!$B298,ผลิต1!AI:AI)+SUMIF(ผลิต2!$C:$C,'รับ-จ่าย ประจำวัน'!$B298,ผลิต2!AI:AI)+SUMIF(เส้นแต่งหน้าขนมเค้ก!$C:$C,'รับ-จ่าย ประจำวัน'!$B298,เส้นแต่งหน้าขนมเค้ก!AI:AI)+SUMIF(แพ็ค!$C:$C,'รับ-จ่าย ประจำวัน'!$B298,แพ็ค!AI:AI)+SUMIF(ธุรการ!$C:$C,'รับ-จ่าย ประจำวัน'!$B298,ธุรการ!AI:AI)+SUMIF(เส้นแต่งหน้าขนมปัง!$C:$C,'รับ-จ่าย ประจำวัน'!$B298,เส้นแต่งหน้าขนมปัง!AI:AI)+SUMIF('วางแผนBC,CJ'!$C:$C,'รับ-จ่าย ประจำวัน'!$B298,'วางแผนBC,CJ'!AI:AI)+SUMIF(RD!$C:$C,'รับ-จ่าย ประจำวัน'!$B298,RD!AI:AI)+SUMIF('FG,ออนไล,คัดแยก'!$C:$C,'รับ-จ่าย ประจำวัน'!$B298,'FG,ออนไล,คัดแยก'!AI:AI)</f>
        <v>0</v>
      </c>
      <c r="BQ298" s="16">
        <f>SUMIF(เตรียมส่วนผสม!$C:$C,'รับ-จ่าย ประจำวัน'!$B298,เตรียมส่วนผสม!AJ:AJ)+SUMIF(กวนไส้!$C:$C,'รับ-จ่าย ประจำวัน'!$B298,กวนไส้!AJ:AJ)+SUMIF(ผลิต1!$C:$C,'รับ-จ่าย ประจำวัน'!$B298,ผลิต1!AJ:AJ)+SUMIF(ผลิต2!$C:$C,'รับ-จ่าย ประจำวัน'!$B298,ผลิต2!AJ:AJ)+SUMIF(เส้นแต่งหน้าขนมเค้ก!$C:$C,'รับ-จ่าย ประจำวัน'!$B298,เส้นแต่งหน้าขนมเค้ก!AJ:AJ)+SUMIF(แพ็ค!$C:$C,'รับ-จ่าย ประจำวัน'!$B298,แพ็ค!AJ:AJ)+SUMIF(ธุรการ!$C:$C,'รับ-จ่าย ประจำวัน'!$B298,ธุรการ!AJ:AJ)+SUMIF(เส้นแต่งหน้าขนมปัง!$C:$C,'รับ-จ่าย ประจำวัน'!$B298,เส้นแต่งหน้าขนมปัง!AJ:AJ)+SUMIF('วางแผนBC,CJ'!$C:$C,'รับ-จ่าย ประจำวัน'!$B298,'วางแผนBC,CJ'!AJ:AJ)+SUMIF(RD!$C:$C,'รับ-จ่าย ประจำวัน'!$B298,RD!AJ:AJ)+SUMIF('FG,ออนไล,คัดแยก'!$C:$C,'รับ-จ่าย ประจำวัน'!$B298,'FG,ออนไล,คัดแยก'!AJ:AJ)</f>
        <v>0</v>
      </c>
      <c r="BR298" s="16">
        <f>SUMIF(เตรียมส่วนผสม!$C:$C,'รับ-จ่าย ประจำวัน'!$B298,เตรียมส่วนผสม!AK:AK)+SUMIF(กวนไส้!$C:$C,'รับ-จ่าย ประจำวัน'!$B298,กวนไส้!AK:AK)+SUMIF(ผลิต1!$C:$C,'รับ-จ่าย ประจำวัน'!$B298,ผลิต1!AK:AK)+SUMIF(ผลิต2!$C:$C,'รับ-จ่าย ประจำวัน'!$B298,ผลิต2!AK:AK)+SUMIF(เส้นแต่งหน้าขนมเค้ก!$C:$C,'รับ-จ่าย ประจำวัน'!$B298,เส้นแต่งหน้าขนมเค้ก!AK:AK)+SUMIF(แพ็ค!$C:$C,'รับ-จ่าย ประจำวัน'!$B298,แพ็ค!AK:AK)+SUMIF(ธุรการ!$C:$C,'รับ-จ่าย ประจำวัน'!$B298,ธุรการ!AK:AK)+SUMIF(เส้นแต่งหน้าขนมปัง!$C:$C,'รับ-จ่าย ประจำวัน'!$B298,เส้นแต่งหน้าขนมปัง!AK:AK)+SUMIF('วางแผนBC,CJ'!$C:$C,'รับ-จ่าย ประจำวัน'!$B298,'วางแผนBC,CJ'!AK:AK)+SUMIF(RD!$C:$C,'รับ-จ่าย ประจำวัน'!$B298,RD!AK:AK)+SUMIF('FG,ออนไล,คัดแยก'!$C:$C,'รับ-จ่าย ประจำวัน'!$B298,'FG,ออนไล,คัดแยก'!AK:AK)</f>
        <v>0</v>
      </c>
      <c r="BS298" s="16">
        <f>SUMIF(เตรียมส่วนผสม!$C:$C,'รับ-จ่าย ประจำวัน'!$B298,เตรียมส่วนผสม!AL:AL)+SUMIF(กวนไส้!$C:$C,'รับ-จ่าย ประจำวัน'!$B298,กวนไส้!AL:AL)+SUMIF(ผลิต1!$C:$C,'รับ-จ่าย ประจำวัน'!$B298,ผลิต1!AL:AL)+SUMIF(ผลิต2!$C:$C,'รับ-จ่าย ประจำวัน'!$B298,ผลิต2!AL:AL)+SUMIF(เส้นแต่งหน้าขนมเค้ก!$C:$C,'รับ-จ่าย ประจำวัน'!$B298,เส้นแต่งหน้าขนมเค้ก!AL:AL)+SUMIF(แพ็ค!$C:$C,'รับ-จ่าย ประจำวัน'!$B298,แพ็ค!AL:AL)+SUMIF(ธุรการ!$C:$C,'รับ-จ่าย ประจำวัน'!$B298,ธุรการ!AL:AL)+SUMIF(เส้นแต่งหน้าขนมปัง!$C:$C,'รับ-จ่าย ประจำวัน'!$B298,เส้นแต่งหน้าขนมปัง!AL:AL)+SUMIF('วางแผนBC,CJ'!$C:$C,'รับ-จ่าย ประจำวัน'!$B298,'วางแผนBC,CJ'!AL:AL)+SUMIF(RD!$C:$C,'รับ-จ่าย ประจำวัน'!$B298,RD!AL:AL)+SUMIF('FG,ออนไล,คัดแยก'!$C:$C,'รับ-จ่าย ประจำวัน'!$B298,'FG,ออนไล,คัดแยก'!AL:AL)</f>
        <v>0</v>
      </c>
      <c r="BT298" s="18">
        <f t="shared" si="60"/>
        <v>2000</v>
      </c>
      <c r="BU298" s="116">
        <v>8400</v>
      </c>
      <c r="BV298" s="146">
        <f t="shared" si="61"/>
        <v>16000</v>
      </c>
      <c r="BW298" s="183">
        <v>30</v>
      </c>
      <c r="BX298" s="172">
        <f t="shared" ref="BX298:BX302" si="67">BT298/30</f>
        <v>66.666666666666671</v>
      </c>
      <c r="BY298" s="188">
        <f t="shared" si="63"/>
        <v>239.99999999999997</v>
      </c>
      <c r="BZ298" s="180">
        <f t="shared" ca="1" si="62"/>
        <v>46443</v>
      </c>
      <c r="CA298" s="93"/>
      <c r="CB298" s="93"/>
      <c r="CC298" s="93"/>
      <c r="CD298" s="93"/>
      <c r="CE298" s="93"/>
      <c r="CF298" s="93"/>
      <c r="CG298" s="93"/>
      <c r="CH298" s="93"/>
      <c r="CI298" s="93"/>
      <c r="CJ298" s="94"/>
      <c r="CK298" s="9">
        <f t="shared" si="64"/>
        <v>7600</v>
      </c>
    </row>
    <row r="299" spans="1:89" x14ac:dyDescent="0.5">
      <c r="A299" s="149" t="s">
        <v>918</v>
      </c>
      <c r="B299" s="34">
        <v>1023101033</v>
      </c>
      <c r="C299" s="21" t="s">
        <v>2082</v>
      </c>
      <c r="D299" s="135" t="s">
        <v>91</v>
      </c>
      <c r="E299" s="25"/>
      <c r="F299" s="132"/>
      <c r="G299" s="25"/>
      <c r="H299" s="12">
        <v>44000</v>
      </c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11"/>
      <c r="AF299" s="11"/>
      <c r="AG299" s="11"/>
      <c r="AH299" s="11"/>
      <c r="AI299" s="25"/>
      <c r="AJ299" s="25"/>
      <c r="AK299" s="25">
        <v>30000</v>
      </c>
      <c r="AL299" s="25"/>
      <c r="AM299" s="25"/>
      <c r="AN299" s="15">
        <f t="shared" si="59"/>
        <v>30000</v>
      </c>
      <c r="AO299" s="16">
        <f>SUMIF(เตรียมส่วนผสม!$C:$C,'รับ-จ่าย ประจำวัน'!$B299,เตรียมส่วนผสม!H:H)+SUMIF(กวนไส้!$C:$C,'รับ-จ่าย ประจำวัน'!$B299,กวนไส้!H:H)+SUMIF(ผลิต1!$C:$C,'รับ-จ่าย ประจำวัน'!$B299,ผลิต1!H:H)+SUMIF(ผลิต2!$C:$C,'รับ-จ่าย ประจำวัน'!$B299,ผลิต2!H:H)+SUMIF(เส้นแต่งหน้าขนมเค้ก!$C:$C,'รับ-จ่าย ประจำวัน'!$B299,เส้นแต่งหน้าขนมเค้ก!H:H)+SUMIF(แพ็ค!$C:$C,'รับ-จ่าย ประจำวัน'!$B299,แพ็ค!H:H)+SUMIF(ธุรการ!$C:$C,'รับ-จ่าย ประจำวัน'!$B299,ธุรการ!H:H)+SUMIF(เส้นแต่งหน้าขนมปัง!$C:$C,'รับ-จ่าย ประจำวัน'!$B299,เส้นแต่งหน้าขนมปัง!H:H)+SUMIF('วางแผนBC,CJ'!$C:$C,'รับ-จ่าย ประจำวัน'!$B299,'วางแผนBC,CJ'!H:H)+SUMIF(RD!$C:$C,'รับ-จ่าย ประจำวัน'!$B299,RD!H:H)+SUMIF('FG,ออนไล,คัดแยก'!$C:$C,'รับ-จ่าย ประจำวัน'!$B299,'FG,ออนไล,คัดแยก'!H:H)</f>
        <v>1000</v>
      </c>
      <c r="AP299" s="16">
        <f>SUMIF(เตรียมส่วนผสม!$C:$C,'รับ-จ่าย ประจำวัน'!$B299,เตรียมส่วนผสม!I:I)+SUMIF(กวนไส้!$C:$C,'รับ-จ่าย ประจำวัน'!$B299,กวนไส้!I:I)+SUMIF(ผลิต1!$C:$C,'รับ-จ่าย ประจำวัน'!$B299,ผลิต1!I:I)+SUMIF(ผลิต2!$C:$C,'รับ-จ่าย ประจำวัน'!$B299,ผลิต2!I:I)+SUMIF(เส้นแต่งหน้าขนมเค้ก!$C:$C,'รับ-จ่าย ประจำวัน'!$B299,เส้นแต่งหน้าขนมเค้ก!I:I)+SUMIF(แพ็ค!$C:$C,'รับ-จ่าย ประจำวัน'!$B299,แพ็ค!I:I)+SUMIF(ธุรการ!$C:$C,'รับ-จ่าย ประจำวัน'!$B299,ธุรการ!I:I)+SUMIF(เส้นแต่งหน้าขนมปัง!$C:$C,'รับ-จ่าย ประจำวัน'!$B299,เส้นแต่งหน้าขนมปัง!I:I)+SUMIF('วางแผนBC,CJ'!$C:$C,'รับ-จ่าย ประจำวัน'!$B299,'วางแผนBC,CJ'!I:I)+SUMIF(RD!$C:$C,'รับ-จ่าย ประจำวัน'!$B299,RD!I:I)+SUMIF('FG,ออนไล,คัดแยก'!$C:$C,'รับ-จ่าย ประจำวัน'!$B299,'FG,ออนไล,คัดแยก'!I:I)</f>
        <v>1000</v>
      </c>
      <c r="AQ299" s="16">
        <f>SUMIF(เตรียมส่วนผสม!$C:$C,'รับ-จ่าย ประจำวัน'!$B299,เตรียมส่วนผสม!J:J)+SUMIF(กวนไส้!$C:$C,'รับ-จ่าย ประจำวัน'!$B299,กวนไส้!J:J)+SUMIF(ผลิต1!$C:$C,'รับ-จ่าย ประจำวัน'!$B299,ผลิต1!J:J)+SUMIF(ผลิต2!$C:$C,'รับ-จ่าย ประจำวัน'!$B299,ผลิต2!J:J)+SUMIF(เส้นแต่งหน้าขนมเค้ก!$C:$C,'รับ-จ่าย ประจำวัน'!$B299,เส้นแต่งหน้าขนมเค้ก!J:J)+SUMIF(แพ็ค!$C:$C,'รับ-จ่าย ประจำวัน'!$B299,แพ็ค!J:J)+SUMIF(ธุรการ!$C:$C,'รับ-จ่าย ประจำวัน'!$B299,ธุรการ!J:J)+SUMIF(เส้นแต่งหน้าขนมปัง!$C:$C,'รับ-จ่าย ประจำวัน'!$B299,เส้นแต่งหน้าขนมปัง!J:J)+SUMIF('วางแผนBC,CJ'!$C:$C,'รับ-จ่าย ประจำวัน'!$B299,'วางแผนBC,CJ'!J:J)+SUMIF(RD!$C:$C,'รับ-จ่าย ประจำวัน'!$B299,RD!J:J)+SUMIF('FG,ออนไล,คัดแยก'!$C:$C,'รับ-จ่าย ประจำวัน'!$B299,'FG,ออนไล,คัดแยก'!J:J)</f>
        <v>0</v>
      </c>
      <c r="AR299" s="16">
        <f>SUMIF(เตรียมส่วนผสม!$C:$C,'รับ-จ่าย ประจำวัน'!$B299,เตรียมส่วนผสม!K:K)+SUMIF(กวนไส้!$C:$C,'รับ-จ่าย ประจำวัน'!$B299,กวนไส้!K:K)+SUMIF(ผลิต1!$C:$C,'รับ-จ่าย ประจำวัน'!$B299,ผลิต1!K:K)+SUMIF(ผลิต2!$C:$C,'รับ-จ่าย ประจำวัน'!$B299,ผลิต2!K:K)+SUMIF(เส้นแต่งหน้าขนมเค้ก!$C:$C,'รับ-จ่าย ประจำวัน'!$B299,เส้นแต่งหน้าขนมเค้ก!K:K)+SUMIF(แพ็ค!$C:$C,'รับ-จ่าย ประจำวัน'!$B299,แพ็ค!K:K)+SUMIF(ธุรการ!$C:$C,'รับ-จ่าย ประจำวัน'!$B299,ธุรการ!K:K)+SUMIF(เส้นแต่งหน้าขนมปัง!$C:$C,'รับ-จ่าย ประจำวัน'!$B299,เส้นแต่งหน้าขนมปัง!K:K)+SUMIF('วางแผนBC,CJ'!$C:$C,'รับ-จ่าย ประจำวัน'!$B299,'วางแผนBC,CJ'!K:K)+SUMIF(RD!$C:$C,'รับ-จ่าย ประจำวัน'!$B299,RD!K:K)+SUMIF('FG,ออนไล,คัดแยก'!$C:$C,'รับ-จ่าย ประจำวัน'!$B299,'FG,ออนไล,คัดแยก'!K:K)</f>
        <v>1000</v>
      </c>
      <c r="AS299" s="16">
        <f>SUMIF(เตรียมส่วนผสม!$C:$C,'รับ-จ่าย ประจำวัน'!$B299,เตรียมส่วนผสม!L:L)+SUMIF(กวนไส้!$C:$C,'รับ-จ่าย ประจำวัน'!$B299,กวนไส้!L:L)+SUMIF(ผลิต1!$C:$C,'รับ-จ่าย ประจำวัน'!$B299,ผลิต1!L:L)+SUMIF(ผลิต2!$C:$C,'รับ-จ่าย ประจำวัน'!$B299,ผลิต2!L:L)+SUMIF(เส้นแต่งหน้าขนมเค้ก!$C:$C,'รับ-จ่าย ประจำวัน'!$B299,เส้นแต่งหน้าขนมเค้ก!L:L)+SUMIF(แพ็ค!$C:$C,'รับ-จ่าย ประจำวัน'!$B299,แพ็ค!L:L)+SUMIF(ธุรการ!$C:$C,'รับ-จ่าย ประจำวัน'!$B299,ธุรการ!L:L)+SUMIF(เส้นแต่งหน้าขนมปัง!$C:$C,'รับ-จ่าย ประจำวัน'!$B299,เส้นแต่งหน้าขนมปัง!L:L)+SUMIF('วางแผนBC,CJ'!$C:$C,'รับ-จ่าย ประจำวัน'!$B299,'วางแผนBC,CJ'!L:L)+SUMIF(RD!$C:$C,'รับ-จ่าย ประจำวัน'!$B299,RD!L:L)+SUMIF('FG,ออนไล,คัดแยก'!$C:$C,'รับ-จ่าย ประจำวัน'!$B299,'FG,ออนไล,คัดแยก'!L:L)</f>
        <v>1000</v>
      </c>
      <c r="AT299" s="16">
        <f>SUMIF(เตรียมส่วนผสม!$C:$C,'รับ-จ่าย ประจำวัน'!$B299,เตรียมส่วนผสม!M:M)+SUMIF(กวนไส้!$C:$C,'รับ-จ่าย ประจำวัน'!$B299,กวนไส้!M:M)+SUMIF(ผลิต1!$C:$C,'รับ-จ่าย ประจำวัน'!$B299,ผลิต1!M:M)+SUMIF(ผลิต2!$C:$C,'รับ-จ่าย ประจำวัน'!$B299,ผลิต2!M:M)+SUMIF(เส้นแต่งหน้าขนมเค้ก!$C:$C,'รับ-จ่าย ประจำวัน'!$B299,เส้นแต่งหน้าขนมเค้ก!M:M)+SUMIF(แพ็ค!$C:$C,'รับ-จ่าย ประจำวัน'!$B299,แพ็ค!M:M)+SUMIF(ธุรการ!$C:$C,'รับ-จ่าย ประจำวัน'!$B299,ธุรการ!M:M)+SUMIF(เส้นแต่งหน้าขนมปัง!$C:$C,'รับ-จ่าย ประจำวัน'!$B299,เส้นแต่งหน้าขนมปัง!M:M)+SUMIF('วางแผนBC,CJ'!$C:$C,'รับ-จ่าย ประจำวัน'!$B299,'วางแผนBC,CJ'!M:M)+SUMIF(RD!$C:$C,'รับ-จ่าย ประจำวัน'!$B299,RD!M:M)+SUMIF('FG,ออนไล,คัดแยก'!$C:$C,'รับ-จ่าย ประจำวัน'!$B299,'FG,ออนไล,คัดแยก'!M:M)</f>
        <v>0</v>
      </c>
      <c r="AU299" s="16">
        <f>SUMIF(เตรียมส่วนผสม!$C:$C,'รับ-จ่าย ประจำวัน'!$B299,เตรียมส่วนผสม!N:N)+SUMIF(กวนไส้!$C:$C,'รับ-จ่าย ประจำวัน'!$B299,กวนไส้!N:N)+SUMIF(ผลิต1!$C:$C,'รับ-จ่าย ประจำวัน'!$B299,ผลิต1!N:N)+SUMIF(ผลิต2!$C:$C,'รับ-จ่าย ประจำวัน'!$B299,ผลิต2!N:N)+SUMIF(เส้นแต่งหน้าขนมเค้ก!$C:$C,'รับ-จ่าย ประจำวัน'!$B299,เส้นแต่งหน้าขนมเค้ก!N:N)+SUMIF(แพ็ค!$C:$C,'รับ-จ่าย ประจำวัน'!$B299,แพ็ค!N:N)+SUMIF(ธุรการ!$C:$C,'รับ-จ่าย ประจำวัน'!$B299,ธุรการ!N:N)+SUMIF(เส้นแต่งหน้าขนมปัง!$C:$C,'รับ-จ่าย ประจำวัน'!$B299,เส้นแต่งหน้าขนมปัง!N:N)+SUMIF('วางแผนBC,CJ'!$C:$C,'รับ-จ่าย ประจำวัน'!$B299,'วางแผนBC,CJ'!N:N)+SUMIF(RD!$C:$C,'รับ-จ่าย ประจำวัน'!$B299,RD!N:N)+SUMIF('FG,ออนไล,คัดแยก'!$C:$C,'รับ-จ่าย ประจำวัน'!$B299,'FG,ออนไล,คัดแยก'!N:N)</f>
        <v>1000</v>
      </c>
      <c r="AV299" s="16">
        <f>SUMIF(เตรียมส่วนผสม!$C:$C,'รับ-จ่าย ประจำวัน'!$B299,เตรียมส่วนผสม!O:O)+SUMIF(กวนไส้!$C:$C,'รับ-จ่าย ประจำวัน'!$B299,กวนไส้!O:O)+SUMIF(ผลิต1!$C:$C,'รับ-จ่าย ประจำวัน'!$B299,ผลิต1!O:O)+SUMIF(ผลิต2!$C:$C,'รับ-จ่าย ประจำวัน'!$B299,ผลิต2!O:O)+SUMIF(เส้นแต่งหน้าขนมเค้ก!$C:$C,'รับ-จ่าย ประจำวัน'!$B299,เส้นแต่งหน้าขนมเค้ก!O:O)+SUMIF(แพ็ค!$C:$C,'รับ-จ่าย ประจำวัน'!$B299,แพ็ค!O:O)+SUMIF(ธุรการ!$C:$C,'รับ-จ่าย ประจำวัน'!$B299,ธุรการ!O:O)+SUMIF(เส้นแต่งหน้าขนมปัง!$C:$C,'รับ-จ่าย ประจำวัน'!$B299,เส้นแต่งหน้าขนมปัง!O:O)+SUMIF('วางแผนBC,CJ'!$C:$C,'รับ-จ่าย ประจำวัน'!$B299,'วางแผนBC,CJ'!O:O)+SUMIF(RD!$C:$C,'รับ-จ่าย ประจำวัน'!$B299,RD!O:O)+SUMIF('FG,ออนไล,คัดแยก'!$C:$C,'รับ-จ่าย ประจำวัน'!$B299,'FG,ออนไล,คัดแยก'!O:O)</f>
        <v>0</v>
      </c>
      <c r="AW299" s="16">
        <f>SUMIF(เตรียมส่วนผสม!$C:$C,'รับ-จ่าย ประจำวัน'!$B299,เตรียมส่วนผสม!P:P)+SUMIF(กวนไส้!$C:$C,'รับ-จ่าย ประจำวัน'!$B299,กวนไส้!P:P)+SUMIF(ผลิต1!$C:$C,'รับ-จ่าย ประจำวัน'!$B299,ผลิต1!P:P)+SUMIF(ผลิต2!$C:$C,'รับ-จ่าย ประจำวัน'!$B299,ผลิต2!P:P)+SUMIF(เส้นแต่งหน้าขนมเค้ก!$C:$C,'รับ-จ่าย ประจำวัน'!$B299,เส้นแต่งหน้าขนมเค้ก!P:P)+SUMIF(แพ็ค!$C:$C,'รับ-จ่าย ประจำวัน'!$B299,แพ็ค!P:P)+SUMIF(ธุรการ!$C:$C,'รับ-จ่าย ประจำวัน'!$B299,ธุรการ!P:P)+SUMIF(เส้นแต่งหน้าขนมปัง!$C:$C,'รับ-จ่าย ประจำวัน'!$B299,เส้นแต่งหน้าขนมปัง!P:P)+SUMIF('วางแผนBC,CJ'!$C:$C,'รับ-จ่าย ประจำวัน'!$B299,'วางแผนBC,CJ'!P:P)+SUMIF(RD!$C:$C,'รับ-จ่าย ประจำวัน'!$B299,RD!P:P)+SUMIF('FG,ออนไล,คัดแยก'!$C:$C,'รับ-จ่าย ประจำวัน'!$B299,'FG,ออนไล,คัดแยก'!P:P)</f>
        <v>1000</v>
      </c>
      <c r="AX299" s="16">
        <f>SUMIF(เตรียมส่วนผสม!$C:$C,'รับ-จ่าย ประจำวัน'!$B299,เตรียมส่วนผสม!Q:Q)+SUMIF(กวนไส้!$C:$C,'รับ-จ่าย ประจำวัน'!$B299,กวนไส้!Q:Q)+SUMIF(ผลิต1!$C:$C,'รับ-จ่าย ประจำวัน'!$B299,ผลิต1!Q:Q)+SUMIF(ผลิต2!$C:$C,'รับ-จ่าย ประจำวัน'!$B299,ผลิต2!Q:Q)+SUMIF(เส้นแต่งหน้าขนมเค้ก!$C:$C,'รับ-จ่าย ประจำวัน'!$B299,เส้นแต่งหน้าขนมเค้ก!Q:Q)+SUMIF(แพ็ค!$C:$C,'รับ-จ่าย ประจำวัน'!$B299,แพ็ค!Q:Q)+SUMIF(ธุรการ!$C:$C,'รับ-จ่าย ประจำวัน'!$B299,ธุรการ!Q:Q)+SUMIF(เส้นแต่งหน้าขนมปัง!$C:$C,'รับ-จ่าย ประจำวัน'!$B299,เส้นแต่งหน้าขนมปัง!Q:Q)+SUMIF('วางแผนBC,CJ'!$C:$C,'รับ-จ่าย ประจำวัน'!$B299,'วางแผนBC,CJ'!Q:Q)+SUMIF(RD!$C:$C,'รับ-จ่าย ประจำวัน'!$B299,RD!Q:Q)+SUMIF('FG,ออนไล,คัดแยก'!$C:$C,'รับ-จ่าย ประจำวัน'!$B299,'FG,ออนไล,คัดแยก'!Q:Q)</f>
        <v>1000</v>
      </c>
      <c r="AY299" s="16">
        <f>SUMIF(เตรียมส่วนผสม!$C:$C,'รับ-จ่าย ประจำวัน'!$B299,เตรียมส่วนผสม!R:R)+SUMIF(กวนไส้!$C:$C,'รับ-จ่าย ประจำวัน'!$B299,กวนไส้!R:R)+SUMIF(ผลิต1!$C:$C,'รับ-จ่าย ประจำวัน'!$B299,ผลิต1!R:R)+SUMIF(ผลิต2!$C:$C,'รับ-จ่าย ประจำวัน'!$B299,ผลิต2!R:R)+SUMIF(เส้นแต่งหน้าขนมเค้ก!$C:$C,'รับ-จ่าย ประจำวัน'!$B299,เส้นแต่งหน้าขนมเค้ก!R:R)+SUMIF(แพ็ค!$C:$C,'รับ-จ่าย ประจำวัน'!$B299,แพ็ค!R:R)+SUMIF(ธุรการ!$C:$C,'รับ-จ่าย ประจำวัน'!$B299,ธุรการ!R:R)+SUMIF(เส้นแต่งหน้าขนมปัง!$C:$C,'รับ-จ่าย ประจำวัน'!$B299,เส้นแต่งหน้าขนมปัง!R:R)+SUMIF('วางแผนBC,CJ'!$C:$C,'รับ-จ่าย ประจำวัน'!$B299,'วางแผนBC,CJ'!R:R)+SUMIF(RD!$C:$C,'รับ-จ่าย ประจำวัน'!$B299,RD!R:R)+SUMIF('FG,ออนไล,คัดแยก'!$C:$C,'รับ-จ่าย ประจำวัน'!$B299,'FG,ออนไล,คัดแยก'!R:R)</f>
        <v>2000</v>
      </c>
      <c r="AZ299" s="16">
        <f>SUMIF(เตรียมส่วนผสม!$C:$C,'รับ-จ่าย ประจำวัน'!$B299,เตรียมส่วนผสม!S:S)+SUMIF(กวนไส้!$C:$C,'รับ-จ่าย ประจำวัน'!$B299,กวนไส้!S:S)+SUMIF(ผลิต1!$C:$C,'รับ-จ่าย ประจำวัน'!$B299,ผลิต1!S:S)+SUMIF(ผลิต2!$C:$C,'รับ-จ่าย ประจำวัน'!$B299,ผลิต2!S:S)+SUMIF(เส้นแต่งหน้าขนมเค้ก!$C:$C,'รับ-จ่าย ประจำวัน'!$B299,เส้นแต่งหน้าขนมเค้ก!S:S)+SUMIF(แพ็ค!$C:$C,'รับ-จ่าย ประจำวัน'!$B299,แพ็ค!S:S)+SUMIF(ธุรการ!$C:$C,'รับ-จ่าย ประจำวัน'!$B299,ธุรการ!S:S)+SUMIF(เส้นแต่งหน้าขนมปัง!$C:$C,'รับ-จ่าย ประจำวัน'!$B299,เส้นแต่งหน้าขนมปัง!S:S)+SUMIF('วางแผนBC,CJ'!$C:$C,'รับ-จ่าย ประจำวัน'!$B299,'วางแผนBC,CJ'!S:S)+SUMIF(RD!$C:$C,'รับ-จ่าย ประจำวัน'!$B299,RD!S:S)+SUMIF('FG,ออนไล,คัดแยก'!$C:$C,'รับ-จ่าย ประจำวัน'!$B299,'FG,ออนไล,คัดแยก'!S:S)</f>
        <v>1000</v>
      </c>
      <c r="BA299" s="16">
        <f>SUMIF(เตรียมส่วนผสม!$C:$C,'รับ-จ่าย ประจำวัน'!$B299,เตรียมส่วนผสม!T:T)+SUMIF(กวนไส้!$C:$C,'รับ-จ่าย ประจำวัน'!$B299,กวนไส้!T:T)+SUMIF(ผลิต1!$C:$C,'รับ-จ่าย ประจำวัน'!$B299,ผลิต1!T:T)+SUMIF(ผลิต2!$C:$C,'รับ-จ่าย ประจำวัน'!$B299,ผลิต2!T:T)+SUMIF(เส้นแต่งหน้าขนมเค้ก!$C:$C,'รับ-จ่าย ประจำวัน'!$B299,เส้นแต่งหน้าขนมเค้ก!T:T)+SUMIF(แพ็ค!$C:$C,'รับ-จ่าย ประจำวัน'!$B299,แพ็ค!T:T)+SUMIF(ธุรการ!$C:$C,'รับ-จ่าย ประจำวัน'!$B299,ธุรการ!T:T)+SUMIF(เส้นแต่งหน้าขนมปัง!$C:$C,'รับ-จ่าย ประจำวัน'!$B299,เส้นแต่งหน้าขนมปัง!T:T)+SUMIF('วางแผนBC,CJ'!$C:$C,'รับ-จ่าย ประจำวัน'!$B299,'วางแผนBC,CJ'!T:T)+SUMIF(RD!$C:$C,'รับ-จ่าย ประจำวัน'!$B299,RD!T:T)+SUMIF('FG,ออนไล,คัดแยก'!$C:$C,'รับ-จ่าย ประจำวัน'!$B299,'FG,ออนไล,คัดแยก'!T:T)</f>
        <v>0</v>
      </c>
      <c r="BB299" s="16">
        <f>SUMIF(เตรียมส่วนผสม!$C:$C,'รับ-จ่าย ประจำวัน'!$B299,เตรียมส่วนผสม!U:U)+SUMIF(กวนไส้!$C:$C,'รับ-จ่าย ประจำวัน'!$B299,กวนไส้!U:U)+SUMIF(ผลิต1!$C:$C,'รับ-จ่าย ประจำวัน'!$B299,ผลิต1!U:U)+SUMIF(ผลิต2!$C:$C,'รับ-จ่าย ประจำวัน'!$B299,ผลิต2!U:U)+SUMIF(เส้นแต่งหน้าขนมเค้ก!$C:$C,'รับ-จ่าย ประจำวัน'!$B299,เส้นแต่งหน้าขนมเค้ก!U:U)+SUMIF(แพ็ค!$C:$C,'รับ-จ่าย ประจำวัน'!$B299,แพ็ค!U:U)+SUMIF(ธุรการ!$C:$C,'รับ-จ่าย ประจำวัน'!$B299,ธุรการ!U:U)+SUMIF(เส้นแต่งหน้าขนมปัง!$C:$C,'รับ-จ่าย ประจำวัน'!$B299,เส้นแต่งหน้าขนมปัง!U:U)+SUMIF('วางแผนBC,CJ'!$C:$C,'รับ-จ่าย ประจำวัน'!$B299,'วางแผนBC,CJ'!U:U)+SUMIF(RD!$C:$C,'รับ-จ่าย ประจำวัน'!$B299,RD!U:U)+SUMIF('FG,ออนไล,คัดแยก'!$C:$C,'รับ-จ่าย ประจำวัน'!$B299,'FG,ออนไล,คัดแยก'!U:U)</f>
        <v>1000</v>
      </c>
      <c r="BC299" s="16">
        <f>SUMIF(เตรียมส่วนผสม!$C:$C,'รับ-จ่าย ประจำวัน'!$B299,เตรียมส่วนผสม!V:V)+SUMIF(กวนไส้!$C:$C,'รับ-จ่าย ประจำวัน'!$B299,กวนไส้!V:V)+SUMIF(ผลิต1!$C:$C,'รับ-จ่าย ประจำวัน'!$B299,ผลิต1!V:V)+SUMIF(ผลิต2!$C:$C,'รับ-จ่าย ประจำวัน'!$B299,ผลิต2!V:V)+SUMIF(เส้นแต่งหน้าขนมเค้ก!$C:$C,'รับ-จ่าย ประจำวัน'!$B299,เส้นแต่งหน้าขนมเค้ก!V:V)+SUMIF(แพ็ค!$C:$C,'รับ-จ่าย ประจำวัน'!$B299,แพ็ค!V:V)+SUMIF(ธุรการ!$C:$C,'รับ-จ่าย ประจำวัน'!$B299,ธุรการ!V:V)+SUMIF(เส้นแต่งหน้าขนมปัง!$C:$C,'รับ-จ่าย ประจำวัน'!$B299,เส้นแต่งหน้าขนมปัง!V:V)+SUMIF('วางแผนBC,CJ'!$C:$C,'รับ-จ่าย ประจำวัน'!$B299,'วางแผนBC,CJ'!V:V)+SUMIF(RD!$C:$C,'รับ-จ่าย ประจำวัน'!$B299,RD!V:V)+SUMIF('FG,ออนไล,คัดแยก'!$C:$C,'รับ-จ่าย ประจำวัน'!$B299,'FG,ออนไล,คัดแยก'!V:V)</f>
        <v>1000</v>
      </c>
      <c r="BD299" s="16">
        <f>SUMIF(เตรียมส่วนผสม!$C:$C,'รับ-จ่าย ประจำวัน'!$B299,เตรียมส่วนผสม!W:W)+SUMIF(กวนไส้!$C:$C,'รับ-จ่าย ประจำวัน'!$B299,กวนไส้!W:W)+SUMIF(ผลิต1!$C:$C,'รับ-จ่าย ประจำวัน'!$B299,ผลิต1!W:W)+SUMIF(ผลิต2!$C:$C,'รับ-จ่าย ประจำวัน'!$B299,ผลิต2!W:W)+SUMIF(เส้นแต่งหน้าขนมเค้ก!$C:$C,'รับ-จ่าย ประจำวัน'!$B299,เส้นแต่งหน้าขนมเค้ก!W:W)+SUMIF(แพ็ค!$C:$C,'รับ-จ่าย ประจำวัน'!$B299,แพ็ค!W:W)+SUMIF(ธุรการ!$C:$C,'รับ-จ่าย ประจำวัน'!$B299,ธุรการ!W:W)+SUMIF(เส้นแต่งหน้าขนมปัง!$C:$C,'รับ-จ่าย ประจำวัน'!$B299,เส้นแต่งหน้าขนมปัง!W:W)+SUMIF('วางแผนBC,CJ'!$C:$C,'รับ-จ่าย ประจำวัน'!$B299,'วางแผนBC,CJ'!W:W)+SUMIF(RD!$C:$C,'รับ-จ่าย ประจำวัน'!$B299,RD!W:W)+SUMIF('FG,ออนไล,คัดแยก'!$C:$C,'รับ-จ่าย ประจำวัน'!$B299,'FG,ออนไล,คัดแยก'!W:W)</f>
        <v>1000</v>
      </c>
      <c r="BE299" s="16">
        <f>SUMIF(เตรียมส่วนผสม!$C:$C,'รับ-จ่าย ประจำวัน'!$B299,เตรียมส่วนผสม!X:X)+SUMIF(กวนไส้!$C:$C,'รับ-จ่าย ประจำวัน'!$B299,กวนไส้!X:X)+SUMIF(ผลิต1!$C:$C,'รับ-จ่าย ประจำวัน'!$B299,ผลิต1!X:X)+SUMIF(ผลิต2!$C:$C,'รับ-จ่าย ประจำวัน'!$B299,ผลิต2!X:X)+SUMIF(เส้นแต่งหน้าขนมเค้ก!$C:$C,'รับ-จ่าย ประจำวัน'!$B299,เส้นแต่งหน้าขนมเค้ก!X:X)+SUMIF(แพ็ค!$C:$C,'รับ-จ่าย ประจำวัน'!$B299,แพ็ค!X:X)+SUMIF(ธุรการ!$C:$C,'รับ-จ่าย ประจำวัน'!$B299,ธุรการ!X:X)+SUMIF(เส้นแต่งหน้าขนมปัง!$C:$C,'รับ-จ่าย ประจำวัน'!$B299,เส้นแต่งหน้าขนมปัง!X:X)+SUMIF('วางแผนBC,CJ'!$C:$C,'รับ-จ่าย ประจำวัน'!$B299,'วางแผนBC,CJ'!X:X)+SUMIF(RD!$C:$C,'รับ-จ่าย ประจำวัน'!$B299,RD!X:X)+SUMIF('FG,ออนไล,คัดแยก'!$C:$C,'รับ-จ่าย ประจำวัน'!$B299,'FG,ออนไล,คัดแยก'!X:X)</f>
        <v>0</v>
      </c>
      <c r="BF299" s="16">
        <f>SUMIF(เตรียมส่วนผสม!$C:$C,'รับ-จ่าย ประจำวัน'!$B299,เตรียมส่วนผสม!Y:Y)+SUMIF(กวนไส้!$C:$C,'รับ-จ่าย ประจำวัน'!$B299,กวนไส้!Y:Y)+SUMIF(ผลิต1!$C:$C,'รับ-จ่าย ประจำวัน'!$B299,ผลิต1!Y:Y)+SUMIF(ผลิต2!$C:$C,'รับ-จ่าย ประจำวัน'!$B299,ผลิต2!Y:Y)+SUMIF(เส้นแต่งหน้าขนมเค้ก!$C:$C,'รับ-จ่าย ประจำวัน'!$B299,เส้นแต่งหน้าขนมเค้ก!Y:Y)+SUMIF(แพ็ค!$C:$C,'รับ-จ่าย ประจำวัน'!$B299,แพ็ค!Y:Y)+SUMIF(ธุรการ!$C:$C,'รับ-จ่าย ประจำวัน'!$B299,ธุรการ!Y:Y)+SUMIF(เส้นแต่งหน้าขนมปัง!$C:$C,'รับ-จ่าย ประจำวัน'!$B299,เส้นแต่งหน้าขนมปัง!Y:Y)+SUMIF('วางแผนBC,CJ'!$C:$C,'รับ-จ่าย ประจำวัน'!$B299,'วางแผนBC,CJ'!Y:Y)+SUMIF(RD!$C:$C,'รับ-จ่าย ประจำวัน'!$B299,RD!Y:Y)+SUMIF('FG,ออนไล,คัดแยก'!$C:$C,'รับ-จ่าย ประจำวัน'!$B299,'FG,ออนไล,คัดแยก'!Y:Y)</f>
        <v>1000</v>
      </c>
      <c r="BG299" s="16">
        <f>SUMIF(เตรียมส่วนผสม!$C:$C,'รับ-จ่าย ประจำวัน'!$B299,เตรียมส่วนผสม!Z:Z)+SUMIF(กวนไส้!$C:$C,'รับ-จ่าย ประจำวัน'!$B299,กวนไส้!Z:Z)+SUMIF(ผลิต1!$C:$C,'รับ-จ่าย ประจำวัน'!$B299,ผลิต1!Z:Z)+SUMIF(ผลิต2!$C:$C,'รับ-จ่าย ประจำวัน'!$B299,ผลิต2!Z:Z)+SUMIF(เส้นแต่งหน้าขนมเค้ก!$C:$C,'รับ-จ่าย ประจำวัน'!$B299,เส้นแต่งหน้าขนมเค้ก!Z:Z)+SUMIF(แพ็ค!$C:$C,'รับ-จ่าย ประจำวัน'!$B299,แพ็ค!Z:Z)+SUMIF(ธุรการ!$C:$C,'รับ-จ่าย ประจำวัน'!$B299,ธุรการ!Z:Z)+SUMIF(เส้นแต่งหน้าขนมปัง!$C:$C,'รับ-จ่าย ประจำวัน'!$B299,เส้นแต่งหน้าขนมปัง!Z:Z)+SUMIF('วางแผนBC,CJ'!$C:$C,'รับ-จ่าย ประจำวัน'!$B299,'วางแผนBC,CJ'!Z:Z)+SUMIF(RD!$C:$C,'รับ-จ่าย ประจำวัน'!$B299,RD!Z:Z)+SUMIF('FG,ออนไล,คัดแยก'!$C:$C,'รับ-จ่าย ประจำวัน'!$B299,'FG,ออนไล,คัดแยก'!Z:Z)</f>
        <v>3000</v>
      </c>
      <c r="BH299" s="16">
        <f>SUMIF(เตรียมส่วนผสม!$C:$C,'รับ-จ่าย ประจำวัน'!$B299,เตรียมส่วนผสม!AA:AA)+SUMIF(กวนไส้!$C:$C,'รับ-จ่าย ประจำวัน'!$B299,กวนไส้!AA:AA)+SUMIF(ผลิต1!$C:$C,'รับ-จ่าย ประจำวัน'!$B299,ผลิต1!AA:AA)+SUMIF(ผลิต2!$C:$C,'รับ-จ่าย ประจำวัน'!$B299,ผลิต2!AA:AA)+SUMIF(เส้นแต่งหน้าขนมเค้ก!$C:$C,'รับ-จ่าย ประจำวัน'!$B299,เส้นแต่งหน้าขนมเค้ก!AA:AA)+SUMIF(แพ็ค!$C:$C,'รับ-จ่าย ประจำวัน'!$B299,แพ็ค!AA:AA)+SUMIF(ธุรการ!$C:$C,'รับ-จ่าย ประจำวัน'!$B299,ธุรการ!AA:AA)+SUMIF(เส้นแต่งหน้าขนมปัง!$C:$C,'รับ-จ่าย ประจำวัน'!$B299,เส้นแต่งหน้าขนมปัง!AA:AA)+SUMIF('วางแผนBC,CJ'!$C:$C,'รับ-จ่าย ประจำวัน'!$B299,'วางแผนBC,CJ'!AA:AA)+SUMIF(RD!$C:$C,'รับ-จ่าย ประจำวัน'!$B299,RD!AA:AA)+SUMIF('FG,ออนไล,คัดแยก'!$C:$C,'รับ-จ่าย ประจำวัน'!$B299,'FG,ออนไล,คัดแยก'!AA:AA)</f>
        <v>0</v>
      </c>
      <c r="BI299" s="16">
        <f>SUMIF(เตรียมส่วนผสม!$C:$C,'รับ-จ่าย ประจำวัน'!$B299,เตรียมส่วนผสม!AB:AB)+SUMIF(กวนไส้!$C:$C,'รับ-จ่าย ประจำวัน'!$B299,กวนไส้!AB:AB)+SUMIF(ผลิต1!$C:$C,'รับ-จ่าย ประจำวัน'!$B299,ผลิต1!AB:AB)+SUMIF(ผลิต2!$C:$C,'รับ-จ่าย ประจำวัน'!$B299,ผลิต2!AB:AB)+SUMIF(เส้นแต่งหน้าขนมเค้ก!$C:$C,'รับ-จ่าย ประจำวัน'!$B299,เส้นแต่งหน้าขนมเค้ก!AB:AB)+SUMIF(แพ็ค!$C:$C,'รับ-จ่าย ประจำวัน'!$B299,แพ็ค!AB:AB)+SUMIF(ธุรการ!$C:$C,'รับ-จ่าย ประจำวัน'!$B299,ธุรการ!AB:AB)+SUMIF(เส้นแต่งหน้าขนมปัง!$C:$C,'รับ-จ่าย ประจำวัน'!$B299,เส้นแต่งหน้าขนมปัง!AB:AB)+SUMIF('วางแผนBC,CJ'!$C:$C,'รับ-จ่าย ประจำวัน'!$B299,'วางแผนBC,CJ'!AB:AB)+SUMIF(RD!$C:$C,'รับ-จ่าย ประจำวัน'!$B299,RD!AB:AB)+SUMIF('FG,ออนไล,คัดแยก'!$C:$C,'รับ-จ่าย ประจำวัน'!$B299,'FG,ออนไล,คัดแยก'!AB:AB)</f>
        <v>0</v>
      </c>
      <c r="BJ299" s="16">
        <f>SUMIF(เตรียมส่วนผสม!$C:$C,'รับ-จ่าย ประจำวัน'!$B299,เตรียมส่วนผสม!AC:AC)+SUMIF(กวนไส้!$C:$C,'รับ-จ่าย ประจำวัน'!$B299,กวนไส้!AC:AC)+SUMIF(ผลิต1!$C:$C,'รับ-จ่าย ประจำวัน'!$B299,ผลิต1!AC:AC)+SUMIF(ผลิต2!$C:$C,'รับ-จ่าย ประจำวัน'!$B299,ผลิต2!AC:AC)+SUMIF(เส้นแต่งหน้าขนมเค้ก!$C:$C,'รับ-จ่าย ประจำวัน'!$B299,เส้นแต่งหน้าขนมเค้ก!AC:AC)+SUMIF(แพ็ค!$C:$C,'รับ-จ่าย ประจำวัน'!$B299,แพ็ค!AC:AC)+SUMIF(ธุรการ!$C:$C,'รับ-จ่าย ประจำวัน'!$B299,ธุรการ!AC:AC)+SUMIF(เส้นแต่งหน้าขนมปัง!$C:$C,'รับ-จ่าย ประจำวัน'!$B299,เส้นแต่งหน้าขนมปัง!AC:AC)+SUMIF('วางแผนBC,CJ'!$C:$C,'รับ-จ่าย ประจำวัน'!$B299,'วางแผนBC,CJ'!AC:AC)+SUMIF(RD!$C:$C,'รับ-จ่าย ประจำวัน'!$B299,RD!AC:AC)+SUMIF('FG,ออนไล,คัดแยก'!$C:$C,'รับ-จ่าย ประจำวัน'!$B299,'FG,ออนไล,คัดแยก'!AC:AC)</f>
        <v>1000</v>
      </c>
      <c r="BK299" s="16">
        <f>SUMIF(เตรียมส่วนผสม!$C:$C,'รับ-จ่าย ประจำวัน'!$B299,เตรียมส่วนผสม!AD:AD)+SUMIF(กวนไส้!$C:$C,'รับ-จ่าย ประจำวัน'!$B299,กวนไส้!AD:AD)+SUMIF(ผลิต1!$C:$C,'รับ-จ่าย ประจำวัน'!$B299,ผลิต1!AD:AD)+SUMIF(ผลิต2!$C:$C,'รับ-จ่าย ประจำวัน'!$B299,ผลิต2!AD:AD)+SUMIF(เส้นแต่งหน้าขนมเค้ก!$C:$C,'รับ-จ่าย ประจำวัน'!$B299,เส้นแต่งหน้าขนมเค้ก!AD:AD)+SUMIF(แพ็ค!$C:$C,'รับ-จ่าย ประจำวัน'!$B299,แพ็ค!AD:AD)+SUMIF(ธุรการ!$C:$C,'รับ-จ่าย ประจำวัน'!$B299,ธุรการ!AD:AD)+SUMIF(เส้นแต่งหน้าขนมปัง!$C:$C,'รับ-จ่าย ประจำวัน'!$B299,เส้นแต่งหน้าขนมปัง!AD:AD)+SUMIF('วางแผนBC,CJ'!$C:$C,'รับ-จ่าย ประจำวัน'!$B299,'วางแผนBC,CJ'!AD:AD)+SUMIF(RD!$C:$C,'รับ-จ่าย ประจำวัน'!$B299,RD!AD:AD)+SUMIF('FG,ออนไล,คัดแยก'!$C:$C,'รับ-จ่าย ประจำวัน'!$B299,'FG,ออนไล,คัดแยก'!AD:AD)</f>
        <v>0</v>
      </c>
      <c r="BL299" s="16">
        <f>SUMIF(เตรียมส่วนผสม!$C:$C,'รับ-จ่าย ประจำวัน'!$B299,เตรียมส่วนผสม!AE:AE)+SUMIF(กวนไส้!$C:$C,'รับ-จ่าย ประจำวัน'!$B299,กวนไส้!AE:AE)+SUMIF(ผลิต1!$C:$C,'รับ-จ่าย ประจำวัน'!$B299,ผลิต1!AE:AE)+SUMIF(ผลิต2!$C:$C,'รับ-จ่าย ประจำวัน'!$B299,ผลิต2!AE:AE)+SUMIF(เส้นแต่งหน้าขนมเค้ก!$C:$C,'รับ-จ่าย ประจำวัน'!$B299,เส้นแต่งหน้าขนมเค้ก!AE:AE)+SUMIF(แพ็ค!$C:$C,'รับ-จ่าย ประจำวัน'!$B299,แพ็ค!AE:AE)+SUMIF(ธุรการ!$C:$C,'รับ-จ่าย ประจำวัน'!$B299,ธุรการ!AE:AE)+SUMIF(เส้นแต่งหน้าขนมปัง!$C:$C,'รับ-จ่าย ประจำวัน'!$B299,เส้นแต่งหน้าขนมปัง!AE:AE)+SUMIF('วางแผนBC,CJ'!$C:$C,'รับ-จ่าย ประจำวัน'!$B299,'วางแผนBC,CJ'!AE:AE)+SUMIF(RD!$C:$C,'รับ-จ่าย ประจำวัน'!$B299,RD!AE:AE)+SUMIF('FG,ออนไล,คัดแยก'!$C:$C,'รับ-จ่าย ประจำวัน'!$B299,'FG,ออนไล,คัดแยก'!AE:AE)</f>
        <v>1000</v>
      </c>
      <c r="BM299" s="16">
        <f>SUMIF(เตรียมส่วนผสม!$C:$C,'รับ-จ่าย ประจำวัน'!$B299,เตรียมส่วนผสม!AF:AF)+SUMIF(กวนไส้!$C:$C,'รับ-จ่าย ประจำวัน'!$B299,กวนไส้!AF:AF)+SUMIF(ผลิต1!$C:$C,'รับ-จ่าย ประจำวัน'!$B299,ผลิต1!AF:AF)+SUMIF(ผลิต2!$C:$C,'รับ-จ่าย ประจำวัน'!$B299,ผลิต2!AF:AF)+SUMIF(เส้นแต่งหน้าขนมเค้ก!$C:$C,'รับ-จ่าย ประจำวัน'!$B299,เส้นแต่งหน้าขนมเค้ก!AF:AF)+SUMIF(แพ็ค!$C:$C,'รับ-จ่าย ประจำวัน'!$B299,แพ็ค!AF:AF)+SUMIF(ธุรการ!$C:$C,'รับ-จ่าย ประจำวัน'!$B299,ธุรการ!AF:AF)+SUMIF(เส้นแต่งหน้าขนมปัง!$C:$C,'รับ-จ่าย ประจำวัน'!$B299,เส้นแต่งหน้าขนมปัง!AF:AF)+SUMIF('วางแผนBC,CJ'!$C:$C,'รับ-จ่าย ประจำวัน'!$B299,'วางแผนBC,CJ'!AF:AF)+SUMIF(RD!$C:$C,'รับ-จ่าย ประจำวัน'!$B299,RD!AF:AF)+SUMIF('FG,ออนไล,คัดแยก'!$C:$C,'รับ-จ่าย ประจำวัน'!$B299,'FG,ออนไล,คัดแยก'!AF:AF)</f>
        <v>3000</v>
      </c>
      <c r="BN299" s="16">
        <f>SUMIF(เตรียมส่วนผสม!$C:$C,'รับ-จ่าย ประจำวัน'!$B299,เตรียมส่วนผสม!AG:AG)+SUMIF(กวนไส้!$C:$C,'รับ-จ่าย ประจำวัน'!$B299,กวนไส้!AG:AG)+SUMIF(ผลิต1!$C:$C,'รับ-จ่าย ประจำวัน'!$B299,ผลิต1!AG:AG)+SUMIF(ผลิต2!$C:$C,'รับ-จ่าย ประจำวัน'!$B299,ผลิต2!AG:AG)+SUMIF(เส้นแต่งหน้าขนมเค้ก!$C:$C,'รับ-จ่าย ประจำวัน'!$B299,เส้นแต่งหน้าขนมเค้ก!AG:AG)+SUMIF(แพ็ค!$C:$C,'รับ-จ่าย ประจำวัน'!$B299,แพ็ค!AG:AG)+SUMIF(ธุรการ!$C:$C,'รับ-จ่าย ประจำวัน'!$B299,ธุรการ!AG:AG)+SUMIF(เส้นแต่งหน้าขนมปัง!$C:$C,'รับ-จ่าย ประจำวัน'!$B299,เส้นแต่งหน้าขนมปัง!AG:AG)+SUMIF('วางแผนBC,CJ'!$C:$C,'รับ-จ่าย ประจำวัน'!$B299,'วางแผนBC,CJ'!AG:AG)+SUMIF(RD!$C:$C,'รับ-จ่าย ประจำวัน'!$B299,RD!AG:AG)+SUMIF('FG,ออนไล,คัดแยก'!$C:$C,'รับ-จ่าย ประจำวัน'!$B299,'FG,ออนไล,คัดแยก'!AG:AG)</f>
        <v>0</v>
      </c>
      <c r="BO299" s="16">
        <f>SUMIF(เตรียมส่วนผสม!$C:$C,'รับ-จ่าย ประจำวัน'!$B299,เตรียมส่วนผสม!AH:AH)+SUMIF(กวนไส้!$C:$C,'รับ-จ่าย ประจำวัน'!$B299,กวนไส้!AH:AH)+SUMIF(ผลิต1!$C:$C,'รับ-จ่าย ประจำวัน'!$B299,ผลิต1!AH:AH)+SUMIF(ผลิต2!$C:$C,'รับ-จ่าย ประจำวัน'!$B299,ผลิต2!AH:AH)+SUMIF(เส้นแต่งหน้าขนมเค้ก!$C:$C,'รับ-จ่าย ประจำวัน'!$B299,เส้นแต่งหน้าขนมเค้ก!AH:AH)+SUMIF(แพ็ค!$C:$C,'รับ-จ่าย ประจำวัน'!$B299,แพ็ค!AH:AH)+SUMIF(ธุรการ!$C:$C,'รับ-จ่าย ประจำวัน'!$B299,ธุรการ!AH:AH)+SUMIF(เส้นแต่งหน้าขนมปัง!$C:$C,'รับ-จ่าย ประจำวัน'!$B299,เส้นแต่งหน้าขนมปัง!AH:AH)+SUMIF('วางแผนBC,CJ'!$C:$C,'รับ-จ่าย ประจำวัน'!$B299,'วางแผนBC,CJ'!AH:AH)+SUMIF(RD!$C:$C,'รับ-จ่าย ประจำวัน'!$B299,RD!AH:AH)+SUMIF('FG,ออนไล,คัดแยก'!$C:$C,'รับ-จ่าย ประจำวัน'!$B299,'FG,ออนไล,คัดแยก'!AH:AH)</f>
        <v>0</v>
      </c>
      <c r="BP299" s="16">
        <f>SUMIF(เตรียมส่วนผสม!$C:$C,'รับ-จ่าย ประจำวัน'!$B299,เตรียมส่วนผสม!AI:AI)+SUMIF(กวนไส้!$C:$C,'รับ-จ่าย ประจำวัน'!$B299,กวนไส้!AI:AI)+SUMIF(ผลิต1!$C:$C,'รับ-จ่าย ประจำวัน'!$B299,ผลิต1!AI:AI)+SUMIF(ผลิต2!$C:$C,'รับ-จ่าย ประจำวัน'!$B299,ผลิต2!AI:AI)+SUMIF(เส้นแต่งหน้าขนมเค้ก!$C:$C,'รับ-จ่าย ประจำวัน'!$B299,เส้นแต่งหน้าขนมเค้ก!AI:AI)+SUMIF(แพ็ค!$C:$C,'รับ-จ่าย ประจำวัน'!$B299,แพ็ค!AI:AI)+SUMIF(ธุรการ!$C:$C,'รับ-จ่าย ประจำวัน'!$B299,ธุรการ!AI:AI)+SUMIF(เส้นแต่งหน้าขนมปัง!$C:$C,'รับ-จ่าย ประจำวัน'!$B299,เส้นแต่งหน้าขนมปัง!AI:AI)+SUMIF('วางแผนBC,CJ'!$C:$C,'รับ-จ่าย ประจำวัน'!$B299,'วางแผนBC,CJ'!AI:AI)+SUMIF(RD!$C:$C,'รับ-จ่าย ประจำวัน'!$B299,RD!AI:AI)+SUMIF('FG,ออนไล,คัดแยก'!$C:$C,'รับ-จ่าย ประจำวัน'!$B299,'FG,ออนไล,คัดแยก'!AI:AI)</f>
        <v>2000</v>
      </c>
      <c r="BQ299" s="16">
        <f>SUMIF(เตรียมส่วนผสม!$C:$C,'รับ-จ่าย ประจำวัน'!$B299,เตรียมส่วนผสม!AJ:AJ)+SUMIF(กวนไส้!$C:$C,'รับ-จ่าย ประจำวัน'!$B299,กวนไส้!AJ:AJ)+SUMIF(ผลิต1!$C:$C,'รับ-จ่าย ประจำวัน'!$B299,ผลิต1!AJ:AJ)+SUMIF(ผลิต2!$C:$C,'รับ-จ่าย ประจำวัน'!$B299,ผลิต2!AJ:AJ)+SUMIF(เส้นแต่งหน้าขนมเค้ก!$C:$C,'รับ-จ่าย ประจำวัน'!$B299,เส้นแต่งหน้าขนมเค้ก!AJ:AJ)+SUMIF(แพ็ค!$C:$C,'รับ-จ่าย ประจำวัน'!$B299,แพ็ค!AJ:AJ)+SUMIF(ธุรการ!$C:$C,'รับ-จ่าย ประจำวัน'!$B299,ธุรการ!AJ:AJ)+SUMIF(เส้นแต่งหน้าขนมปัง!$C:$C,'รับ-จ่าย ประจำวัน'!$B299,เส้นแต่งหน้าขนมปัง!AJ:AJ)+SUMIF('วางแผนBC,CJ'!$C:$C,'รับ-จ่าย ประจำวัน'!$B299,'วางแผนBC,CJ'!AJ:AJ)+SUMIF(RD!$C:$C,'รับ-จ่าย ประจำวัน'!$B299,RD!AJ:AJ)+SUMIF('FG,ออนไล,คัดแยก'!$C:$C,'รับ-จ่าย ประจำวัน'!$B299,'FG,ออนไล,คัดแยก'!AJ:AJ)</f>
        <v>0</v>
      </c>
      <c r="BR299" s="16">
        <f>SUMIF(เตรียมส่วนผสม!$C:$C,'รับ-จ่าย ประจำวัน'!$B299,เตรียมส่วนผสม!AK:AK)+SUMIF(กวนไส้!$C:$C,'รับ-จ่าย ประจำวัน'!$B299,กวนไส้!AK:AK)+SUMIF(ผลิต1!$C:$C,'รับ-จ่าย ประจำวัน'!$B299,ผลิต1!AK:AK)+SUMIF(ผลิต2!$C:$C,'รับ-จ่าย ประจำวัน'!$B299,ผลิต2!AK:AK)+SUMIF(เส้นแต่งหน้าขนมเค้ก!$C:$C,'รับ-จ่าย ประจำวัน'!$B299,เส้นแต่งหน้าขนมเค้ก!AK:AK)+SUMIF(แพ็ค!$C:$C,'รับ-จ่าย ประจำวัน'!$B299,แพ็ค!AK:AK)+SUMIF(ธุรการ!$C:$C,'รับ-จ่าย ประจำวัน'!$B299,ธุรการ!AK:AK)+SUMIF(เส้นแต่งหน้าขนมปัง!$C:$C,'รับ-จ่าย ประจำวัน'!$B299,เส้นแต่งหน้าขนมปัง!AK:AK)+SUMIF('วางแผนBC,CJ'!$C:$C,'รับ-จ่าย ประจำวัน'!$B299,'วางแผนBC,CJ'!AK:AK)+SUMIF(RD!$C:$C,'รับ-จ่าย ประจำวัน'!$B299,RD!AK:AK)+SUMIF('FG,ออนไล,คัดแยก'!$C:$C,'รับ-จ่าย ประจำวัน'!$B299,'FG,ออนไล,คัดแยก'!AK:AK)</f>
        <v>1000</v>
      </c>
      <c r="BS299" s="16">
        <f>SUMIF(เตรียมส่วนผสม!$C:$C,'รับ-จ่าย ประจำวัน'!$B299,เตรียมส่วนผสม!AL:AL)+SUMIF(กวนไส้!$C:$C,'รับ-จ่าย ประจำวัน'!$B299,กวนไส้!AL:AL)+SUMIF(ผลิต1!$C:$C,'รับ-จ่าย ประจำวัน'!$B299,ผลิต1!AL:AL)+SUMIF(ผลิต2!$C:$C,'รับ-จ่าย ประจำวัน'!$B299,ผลิต2!AL:AL)+SUMIF(เส้นแต่งหน้าขนมเค้ก!$C:$C,'รับ-จ่าย ประจำวัน'!$B299,เส้นแต่งหน้าขนมเค้ก!AL:AL)+SUMIF(แพ็ค!$C:$C,'รับ-จ่าย ประจำวัน'!$B299,แพ็ค!AL:AL)+SUMIF(ธุรการ!$C:$C,'รับ-จ่าย ประจำวัน'!$B299,ธุรการ!AL:AL)+SUMIF(เส้นแต่งหน้าขนมปัง!$C:$C,'รับ-จ่าย ประจำวัน'!$B299,เส้นแต่งหน้าขนมปัง!AL:AL)+SUMIF('วางแผนBC,CJ'!$C:$C,'รับ-จ่าย ประจำวัน'!$B299,'วางแผนBC,CJ'!AL:AL)+SUMIF(RD!$C:$C,'รับ-จ่าย ประจำวัน'!$B299,RD!AL:AL)+SUMIF('FG,ออนไล,คัดแยก'!$C:$C,'รับ-จ่าย ประจำวัน'!$B299,'FG,ออนไล,คัดแยก'!AL:AL)</f>
        <v>0</v>
      </c>
      <c r="BT299" s="18">
        <f t="shared" si="60"/>
        <v>25000</v>
      </c>
      <c r="BU299" s="116"/>
      <c r="BV299" s="146">
        <f t="shared" si="61"/>
        <v>49000</v>
      </c>
      <c r="BW299" s="183">
        <v>30</v>
      </c>
      <c r="BX299" s="172">
        <f t="shared" si="67"/>
        <v>833.33333333333337</v>
      </c>
      <c r="BY299" s="188">
        <f t="shared" si="63"/>
        <v>58.8</v>
      </c>
      <c r="BZ299" s="180">
        <f t="shared" ca="1" si="62"/>
        <v>46261.8</v>
      </c>
      <c r="CA299" s="93"/>
      <c r="CB299" s="93"/>
      <c r="CC299" s="93"/>
      <c r="CD299" s="93"/>
      <c r="CE299" s="93"/>
      <c r="CF299" s="93"/>
      <c r="CG299" s="93"/>
      <c r="CH299" s="93"/>
      <c r="CI299" s="93"/>
      <c r="CJ299" s="97"/>
      <c r="CK299" s="9">
        <f t="shared" si="64"/>
        <v>49000</v>
      </c>
    </row>
    <row r="300" spans="1:89" x14ac:dyDescent="0.5">
      <c r="A300" s="149" t="s">
        <v>940</v>
      </c>
      <c r="B300" s="34">
        <v>1023101034</v>
      </c>
      <c r="C300" s="154" t="s">
        <v>2083</v>
      </c>
      <c r="D300" s="135" t="s">
        <v>91</v>
      </c>
      <c r="E300" s="25"/>
      <c r="F300" s="132"/>
      <c r="G300" s="25"/>
      <c r="H300" s="12">
        <v>32000</v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25"/>
      <c r="T300" s="25"/>
      <c r="U300" s="25"/>
      <c r="V300" s="25"/>
      <c r="W300" s="25"/>
      <c r="X300" s="25"/>
      <c r="Y300" s="25"/>
      <c r="Z300" s="25">
        <v>30000</v>
      </c>
      <c r="AA300" s="25"/>
      <c r="AB300" s="25"/>
      <c r="AC300" s="25"/>
      <c r="AD300" s="25"/>
      <c r="AE300" s="11"/>
      <c r="AF300" s="11"/>
      <c r="AG300" s="11"/>
      <c r="AH300" s="11"/>
      <c r="AI300" s="25"/>
      <c r="AJ300" s="25"/>
      <c r="AK300" s="25"/>
      <c r="AL300" s="25"/>
      <c r="AM300" s="25"/>
      <c r="AN300" s="15">
        <f t="shared" si="59"/>
        <v>30000</v>
      </c>
      <c r="AO300" s="16">
        <f>SUMIF(เตรียมส่วนผสม!$C:$C,'รับ-จ่าย ประจำวัน'!$B300,เตรียมส่วนผสม!H:H)+SUMIF(กวนไส้!$C:$C,'รับ-จ่าย ประจำวัน'!$B300,กวนไส้!H:H)+SUMIF(ผลิต1!$C:$C,'รับ-จ่าย ประจำวัน'!$B300,ผลิต1!H:H)+SUMIF(ผลิต2!$C:$C,'รับ-จ่าย ประจำวัน'!$B300,ผลิต2!H:H)+SUMIF(เส้นแต่งหน้าขนมเค้ก!$C:$C,'รับ-จ่าย ประจำวัน'!$B300,เส้นแต่งหน้าขนมเค้ก!H:H)+SUMIF(แพ็ค!$C:$C,'รับ-จ่าย ประจำวัน'!$B300,แพ็ค!H:H)+SUMIF(ธุรการ!$C:$C,'รับ-จ่าย ประจำวัน'!$B300,ธุรการ!H:H)+SUMIF(เส้นแต่งหน้าขนมปัง!$C:$C,'รับ-จ่าย ประจำวัน'!$B300,เส้นแต่งหน้าขนมปัง!H:H)+SUMIF('วางแผนBC,CJ'!$C:$C,'รับ-จ่าย ประจำวัน'!$B300,'วางแผนBC,CJ'!H:H)+SUMIF(RD!$C:$C,'รับ-จ่าย ประจำวัน'!$B300,RD!H:H)+SUMIF('FG,ออนไล,คัดแยก'!$C:$C,'รับ-จ่าย ประจำวัน'!$B300,'FG,ออนไล,คัดแยก'!H:H)</f>
        <v>1000</v>
      </c>
      <c r="AP300" s="16">
        <f>SUMIF(เตรียมส่วนผสม!$C:$C,'รับ-จ่าย ประจำวัน'!$B300,เตรียมส่วนผสม!I:I)+SUMIF(กวนไส้!$C:$C,'รับ-จ่าย ประจำวัน'!$B300,กวนไส้!I:I)+SUMIF(ผลิต1!$C:$C,'รับ-จ่าย ประจำวัน'!$B300,ผลิต1!I:I)+SUMIF(ผลิต2!$C:$C,'รับ-จ่าย ประจำวัน'!$B300,ผลิต2!I:I)+SUMIF(เส้นแต่งหน้าขนมเค้ก!$C:$C,'รับ-จ่าย ประจำวัน'!$B300,เส้นแต่งหน้าขนมเค้ก!I:I)+SUMIF(แพ็ค!$C:$C,'รับ-จ่าย ประจำวัน'!$B300,แพ็ค!I:I)+SUMIF(ธุรการ!$C:$C,'รับ-จ่าย ประจำวัน'!$B300,ธุรการ!I:I)+SUMIF(เส้นแต่งหน้าขนมปัง!$C:$C,'รับ-จ่าย ประจำวัน'!$B300,เส้นแต่งหน้าขนมปัง!I:I)+SUMIF('วางแผนBC,CJ'!$C:$C,'รับ-จ่าย ประจำวัน'!$B300,'วางแผนBC,CJ'!I:I)+SUMIF(RD!$C:$C,'รับ-จ่าย ประจำวัน'!$B300,RD!I:I)+SUMIF('FG,ออนไล,คัดแยก'!$C:$C,'รับ-จ่าย ประจำวัน'!$B300,'FG,ออนไล,คัดแยก'!I:I)</f>
        <v>1000</v>
      </c>
      <c r="AQ300" s="16">
        <f>SUMIF(เตรียมส่วนผสม!$C:$C,'รับ-จ่าย ประจำวัน'!$B300,เตรียมส่วนผสม!J:J)+SUMIF(กวนไส้!$C:$C,'รับ-จ่าย ประจำวัน'!$B300,กวนไส้!J:J)+SUMIF(ผลิต1!$C:$C,'รับ-จ่าย ประจำวัน'!$B300,ผลิต1!J:J)+SUMIF(ผลิต2!$C:$C,'รับ-จ่าย ประจำวัน'!$B300,ผลิต2!J:J)+SUMIF(เส้นแต่งหน้าขนมเค้ก!$C:$C,'รับ-จ่าย ประจำวัน'!$B300,เส้นแต่งหน้าขนมเค้ก!J:J)+SUMIF(แพ็ค!$C:$C,'รับ-จ่าย ประจำวัน'!$B300,แพ็ค!J:J)+SUMIF(ธุรการ!$C:$C,'รับ-จ่าย ประจำวัน'!$B300,ธุรการ!J:J)+SUMIF(เส้นแต่งหน้าขนมปัง!$C:$C,'รับ-จ่าย ประจำวัน'!$B300,เส้นแต่งหน้าขนมปัง!J:J)+SUMIF('วางแผนBC,CJ'!$C:$C,'รับ-จ่าย ประจำวัน'!$B300,'วางแผนBC,CJ'!J:J)+SUMIF(RD!$C:$C,'รับ-จ่าย ประจำวัน'!$B300,RD!J:J)+SUMIF('FG,ออนไล,คัดแยก'!$C:$C,'รับ-จ่าย ประจำวัน'!$B300,'FG,ออนไล,คัดแยก'!J:J)</f>
        <v>0</v>
      </c>
      <c r="AR300" s="16">
        <f>SUMIF(เตรียมส่วนผสม!$C:$C,'รับ-จ่าย ประจำวัน'!$B300,เตรียมส่วนผสม!K:K)+SUMIF(กวนไส้!$C:$C,'รับ-จ่าย ประจำวัน'!$B300,กวนไส้!K:K)+SUMIF(ผลิต1!$C:$C,'รับ-จ่าย ประจำวัน'!$B300,ผลิต1!K:K)+SUMIF(ผลิต2!$C:$C,'รับ-จ่าย ประจำวัน'!$B300,ผลิต2!K:K)+SUMIF(เส้นแต่งหน้าขนมเค้ก!$C:$C,'รับ-จ่าย ประจำวัน'!$B300,เส้นแต่งหน้าขนมเค้ก!K:K)+SUMIF(แพ็ค!$C:$C,'รับ-จ่าย ประจำวัน'!$B300,แพ็ค!K:K)+SUMIF(ธุรการ!$C:$C,'รับ-จ่าย ประจำวัน'!$B300,ธุรการ!K:K)+SUMIF(เส้นแต่งหน้าขนมปัง!$C:$C,'รับ-จ่าย ประจำวัน'!$B300,เส้นแต่งหน้าขนมปัง!K:K)+SUMIF('วางแผนBC,CJ'!$C:$C,'รับ-จ่าย ประจำวัน'!$B300,'วางแผนBC,CJ'!K:K)+SUMIF(RD!$C:$C,'รับ-จ่าย ประจำวัน'!$B300,RD!K:K)+SUMIF('FG,ออนไล,คัดแยก'!$C:$C,'รับ-จ่าย ประจำวัน'!$B300,'FG,ออนไล,คัดแยก'!K:K)</f>
        <v>1000</v>
      </c>
      <c r="AS300" s="16">
        <f>SUMIF(เตรียมส่วนผสม!$C:$C,'รับ-จ่าย ประจำวัน'!$B300,เตรียมส่วนผสม!L:L)+SUMIF(กวนไส้!$C:$C,'รับ-จ่าย ประจำวัน'!$B300,กวนไส้!L:L)+SUMIF(ผลิต1!$C:$C,'รับ-จ่าย ประจำวัน'!$B300,ผลิต1!L:L)+SUMIF(ผลิต2!$C:$C,'รับ-จ่าย ประจำวัน'!$B300,ผลิต2!L:L)+SUMIF(เส้นแต่งหน้าขนมเค้ก!$C:$C,'รับ-จ่าย ประจำวัน'!$B300,เส้นแต่งหน้าขนมเค้ก!L:L)+SUMIF(แพ็ค!$C:$C,'รับ-จ่าย ประจำวัน'!$B300,แพ็ค!L:L)+SUMIF(ธุรการ!$C:$C,'รับ-จ่าย ประจำวัน'!$B300,ธุรการ!L:L)+SUMIF(เส้นแต่งหน้าขนมปัง!$C:$C,'รับ-จ่าย ประจำวัน'!$B300,เส้นแต่งหน้าขนมปัง!L:L)+SUMIF('วางแผนBC,CJ'!$C:$C,'รับ-จ่าย ประจำวัน'!$B300,'วางแผนBC,CJ'!L:L)+SUMIF(RD!$C:$C,'รับ-จ่าย ประจำวัน'!$B300,RD!L:L)+SUMIF('FG,ออนไล,คัดแยก'!$C:$C,'รับ-จ่าย ประจำวัน'!$B300,'FG,ออนไล,คัดแยก'!L:L)</f>
        <v>1000</v>
      </c>
      <c r="AT300" s="16">
        <f>SUMIF(เตรียมส่วนผสม!$C:$C,'รับ-จ่าย ประจำวัน'!$B300,เตรียมส่วนผสม!M:M)+SUMIF(กวนไส้!$C:$C,'รับ-จ่าย ประจำวัน'!$B300,กวนไส้!M:M)+SUMIF(ผลิต1!$C:$C,'รับ-จ่าย ประจำวัน'!$B300,ผลิต1!M:M)+SUMIF(ผลิต2!$C:$C,'รับ-จ่าย ประจำวัน'!$B300,ผลิต2!M:M)+SUMIF(เส้นแต่งหน้าขนมเค้ก!$C:$C,'รับ-จ่าย ประจำวัน'!$B300,เส้นแต่งหน้าขนมเค้ก!M:M)+SUMIF(แพ็ค!$C:$C,'รับ-จ่าย ประจำวัน'!$B300,แพ็ค!M:M)+SUMIF(ธุรการ!$C:$C,'รับ-จ่าย ประจำวัน'!$B300,ธุรการ!M:M)+SUMIF(เส้นแต่งหน้าขนมปัง!$C:$C,'รับ-จ่าย ประจำวัน'!$B300,เส้นแต่งหน้าขนมปัง!M:M)+SUMIF('วางแผนBC,CJ'!$C:$C,'รับ-จ่าย ประจำวัน'!$B300,'วางแผนBC,CJ'!M:M)+SUMIF(RD!$C:$C,'รับ-จ่าย ประจำวัน'!$B300,RD!M:M)+SUMIF('FG,ออนไล,คัดแยก'!$C:$C,'รับ-จ่าย ประจำวัน'!$B300,'FG,ออนไล,คัดแยก'!M:M)</f>
        <v>0</v>
      </c>
      <c r="AU300" s="16">
        <f>SUMIF(เตรียมส่วนผสม!$C:$C,'รับ-จ่าย ประจำวัน'!$B300,เตรียมส่วนผสม!N:N)+SUMIF(กวนไส้!$C:$C,'รับ-จ่าย ประจำวัน'!$B300,กวนไส้!N:N)+SUMIF(ผลิต1!$C:$C,'รับ-จ่าย ประจำวัน'!$B300,ผลิต1!N:N)+SUMIF(ผลิต2!$C:$C,'รับ-จ่าย ประจำวัน'!$B300,ผลิต2!N:N)+SUMIF(เส้นแต่งหน้าขนมเค้ก!$C:$C,'รับ-จ่าย ประจำวัน'!$B300,เส้นแต่งหน้าขนมเค้ก!N:N)+SUMIF(แพ็ค!$C:$C,'รับ-จ่าย ประจำวัน'!$B300,แพ็ค!N:N)+SUMIF(ธุรการ!$C:$C,'รับ-จ่าย ประจำวัน'!$B300,ธุรการ!N:N)+SUMIF(เส้นแต่งหน้าขนมปัง!$C:$C,'รับ-จ่าย ประจำวัน'!$B300,เส้นแต่งหน้าขนมปัง!N:N)+SUMIF('วางแผนBC,CJ'!$C:$C,'รับ-จ่าย ประจำวัน'!$B300,'วางแผนBC,CJ'!N:N)+SUMIF(RD!$C:$C,'รับ-จ่าย ประจำวัน'!$B300,RD!N:N)+SUMIF('FG,ออนไล,คัดแยก'!$C:$C,'รับ-จ่าย ประจำวัน'!$B300,'FG,ออนไล,คัดแยก'!N:N)</f>
        <v>1000</v>
      </c>
      <c r="AV300" s="16">
        <f>SUMIF(เตรียมส่วนผสม!$C:$C,'รับ-จ่าย ประจำวัน'!$B300,เตรียมส่วนผสม!O:O)+SUMIF(กวนไส้!$C:$C,'รับ-จ่าย ประจำวัน'!$B300,กวนไส้!O:O)+SUMIF(ผลิต1!$C:$C,'รับ-จ่าย ประจำวัน'!$B300,ผลิต1!O:O)+SUMIF(ผลิต2!$C:$C,'รับ-จ่าย ประจำวัน'!$B300,ผลิต2!O:O)+SUMIF(เส้นแต่งหน้าขนมเค้ก!$C:$C,'รับ-จ่าย ประจำวัน'!$B300,เส้นแต่งหน้าขนมเค้ก!O:O)+SUMIF(แพ็ค!$C:$C,'รับ-จ่าย ประจำวัน'!$B300,แพ็ค!O:O)+SUMIF(ธุรการ!$C:$C,'รับ-จ่าย ประจำวัน'!$B300,ธุรการ!O:O)+SUMIF(เส้นแต่งหน้าขนมปัง!$C:$C,'รับ-จ่าย ประจำวัน'!$B300,เส้นแต่งหน้าขนมปัง!O:O)+SUMIF('วางแผนBC,CJ'!$C:$C,'รับ-จ่าย ประจำวัน'!$B300,'วางแผนBC,CJ'!O:O)+SUMIF(RD!$C:$C,'รับ-จ่าย ประจำวัน'!$B300,RD!O:O)+SUMIF('FG,ออนไล,คัดแยก'!$C:$C,'รับ-จ่าย ประจำวัน'!$B300,'FG,ออนไล,คัดแยก'!O:O)</f>
        <v>1000</v>
      </c>
      <c r="AW300" s="16">
        <f>SUMIF(เตรียมส่วนผสม!$C:$C,'รับ-จ่าย ประจำวัน'!$B300,เตรียมส่วนผสม!P:P)+SUMIF(กวนไส้!$C:$C,'รับ-จ่าย ประจำวัน'!$B300,กวนไส้!P:P)+SUMIF(ผลิต1!$C:$C,'รับ-จ่าย ประจำวัน'!$B300,ผลิต1!P:P)+SUMIF(ผลิต2!$C:$C,'รับ-จ่าย ประจำวัน'!$B300,ผลิต2!P:P)+SUMIF(เส้นแต่งหน้าขนมเค้ก!$C:$C,'รับ-จ่าย ประจำวัน'!$B300,เส้นแต่งหน้าขนมเค้ก!P:P)+SUMIF(แพ็ค!$C:$C,'รับ-จ่าย ประจำวัน'!$B300,แพ็ค!P:P)+SUMIF(ธุรการ!$C:$C,'รับ-จ่าย ประจำวัน'!$B300,ธุรการ!P:P)+SUMIF(เส้นแต่งหน้าขนมปัง!$C:$C,'รับ-จ่าย ประจำวัน'!$B300,เส้นแต่งหน้าขนมปัง!P:P)+SUMIF('วางแผนBC,CJ'!$C:$C,'รับ-จ่าย ประจำวัน'!$B300,'วางแผนBC,CJ'!P:P)+SUMIF(RD!$C:$C,'รับ-จ่าย ประจำวัน'!$B300,RD!P:P)+SUMIF('FG,ออนไล,คัดแยก'!$C:$C,'รับ-จ่าย ประจำวัน'!$B300,'FG,ออนไล,คัดแยก'!P:P)</f>
        <v>1000</v>
      </c>
      <c r="AX300" s="16">
        <f>SUMIF(เตรียมส่วนผสม!$C:$C,'รับ-จ่าย ประจำวัน'!$B300,เตรียมส่วนผสม!Q:Q)+SUMIF(กวนไส้!$C:$C,'รับ-จ่าย ประจำวัน'!$B300,กวนไส้!Q:Q)+SUMIF(ผลิต1!$C:$C,'รับ-จ่าย ประจำวัน'!$B300,ผลิต1!Q:Q)+SUMIF(ผลิต2!$C:$C,'รับ-จ่าย ประจำวัน'!$B300,ผลิต2!Q:Q)+SUMIF(เส้นแต่งหน้าขนมเค้ก!$C:$C,'รับ-จ่าย ประจำวัน'!$B300,เส้นแต่งหน้าขนมเค้ก!Q:Q)+SUMIF(แพ็ค!$C:$C,'รับ-จ่าย ประจำวัน'!$B300,แพ็ค!Q:Q)+SUMIF(ธุรการ!$C:$C,'รับ-จ่าย ประจำวัน'!$B300,ธุรการ!Q:Q)+SUMIF(เส้นแต่งหน้าขนมปัง!$C:$C,'รับ-จ่าย ประจำวัน'!$B300,เส้นแต่งหน้าขนมปัง!Q:Q)+SUMIF('วางแผนBC,CJ'!$C:$C,'รับ-จ่าย ประจำวัน'!$B300,'วางแผนBC,CJ'!Q:Q)+SUMIF(RD!$C:$C,'รับ-จ่าย ประจำวัน'!$B300,RD!Q:Q)+SUMIF('FG,ออนไล,คัดแยก'!$C:$C,'รับ-จ่าย ประจำวัน'!$B300,'FG,ออนไล,คัดแยก'!Q:Q)</f>
        <v>1000</v>
      </c>
      <c r="AY300" s="16">
        <f>SUMIF(เตรียมส่วนผสม!$C:$C,'รับ-จ่าย ประจำวัน'!$B300,เตรียมส่วนผสม!R:R)+SUMIF(กวนไส้!$C:$C,'รับ-จ่าย ประจำวัน'!$B300,กวนไส้!R:R)+SUMIF(ผลิต1!$C:$C,'รับ-จ่าย ประจำวัน'!$B300,ผลิต1!R:R)+SUMIF(ผลิต2!$C:$C,'รับ-จ่าย ประจำวัน'!$B300,ผลิต2!R:R)+SUMIF(เส้นแต่งหน้าขนมเค้ก!$C:$C,'รับ-จ่าย ประจำวัน'!$B300,เส้นแต่งหน้าขนมเค้ก!R:R)+SUMIF(แพ็ค!$C:$C,'รับ-จ่าย ประจำวัน'!$B300,แพ็ค!R:R)+SUMIF(ธุรการ!$C:$C,'รับ-จ่าย ประจำวัน'!$B300,ธุรการ!R:R)+SUMIF(เส้นแต่งหน้าขนมปัง!$C:$C,'รับ-จ่าย ประจำวัน'!$B300,เส้นแต่งหน้าขนมปัง!R:R)+SUMIF('วางแผนBC,CJ'!$C:$C,'รับ-จ่าย ประจำวัน'!$B300,'วางแผนBC,CJ'!R:R)+SUMIF(RD!$C:$C,'รับ-จ่าย ประจำวัน'!$B300,RD!R:R)+SUMIF('FG,ออนไล,คัดแยก'!$C:$C,'รับ-จ่าย ประจำวัน'!$B300,'FG,ออนไล,คัดแยก'!R:R)</f>
        <v>3000</v>
      </c>
      <c r="AZ300" s="16">
        <f>SUMIF(เตรียมส่วนผสม!$C:$C,'รับ-จ่าย ประจำวัน'!$B300,เตรียมส่วนผสม!S:S)+SUMIF(กวนไส้!$C:$C,'รับ-จ่าย ประจำวัน'!$B300,กวนไส้!S:S)+SUMIF(ผลิต1!$C:$C,'รับ-จ่าย ประจำวัน'!$B300,ผลิต1!S:S)+SUMIF(ผลิต2!$C:$C,'รับ-จ่าย ประจำวัน'!$B300,ผลิต2!S:S)+SUMIF(เส้นแต่งหน้าขนมเค้ก!$C:$C,'รับ-จ่าย ประจำวัน'!$B300,เส้นแต่งหน้าขนมเค้ก!S:S)+SUMIF(แพ็ค!$C:$C,'รับ-จ่าย ประจำวัน'!$B300,แพ็ค!S:S)+SUMIF(ธุรการ!$C:$C,'รับ-จ่าย ประจำวัน'!$B300,ธุรการ!S:S)+SUMIF(เส้นแต่งหน้าขนมปัง!$C:$C,'รับ-จ่าย ประจำวัน'!$B300,เส้นแต่งหน้าขนมปัง!S:S)+SUMIF('วางแผนBC,CJ'!$C:$C,'รับ-จ่าย ประจำวัน'!$B300,'วางแผนBC,CJ'!S:S)+SUMIF(RD!$C:$C,'รับ-จ่าย ประจำวัน'!$B300,RD!S:S)+SUMIF('FG,ออนไล,คัดแยก'!$C:$C,'รับ-จ่าย ประจำวัน'!$B300,'FG,ออนไล,คัดแยก'!S:S)</f>
        <v>1000</v>
      </c>
      <c r="BA300" s="16">
        <f>SUMIF(เตรียมส่วนผสม!$C:$C,'รับ-จ่าย ประจำวัน'!$B300,เตรียมส่วนผสม!T:T)+SUMIF(กวนไส้!$C:$C,'รับ-จ่าย ประจำวัน'!$B300,กวนไส้!T:T)+SUMIF(ผลิต1!$C:$C,'รับ-จ่าย ประจำวัน'!$B300,ผลิต1!T:T)+SUMIF(ผลิต2!$C:$C,'รับ-จ่าย ประจำวัน'!$B300,ผลิต2!T:T)+SUMIF(เส้นแต่งหน้าขนมเค้ก!$C:$C,'รับ-จ่าย ประจำวัน'!$B300,เส้นแต่งหน้าขนมเค้ก!T:T)+SUMIF(แพ็ค!$C:$C,'รับ-จ่าย ประจำวัน'!$B300,แพ็ค!T:T)+SUMIF(ธุรการ!$C:$C,'รับ-จ่าย ประจำวัน'!$B300,ธุรการ!T:T)+SUMIF(เส้นแต่งหน้าขนมปัง!$C:$C,'รับ-จ่าย ประจำวัน'!$B300,เส้นแต่งหน้าขนมปัง!T:T)+SUMIF('วางแผนBC,CJ'!$C:$C,'รับ-จ่าย ประจำวัน'!$B300,'วางแผนBC,CJ'!T:T)+SUMIF(RD!$C:$C,'รับ-จ่าย ประจำวัน'!$B300,RD!T:T)+SUMIF('FG,ออนไล,คัดแยก'!$C:$C,'รับ-จ่าย ประจำวัน'!$B300,'FG,ออนไล,คัดแยก'!T:T)</f>
        <v>0</v>
      </c>
      <c r="BB300" s="16">
        <f>SUMIF(เตรียมส่วนผสม!$C:$C,'รับ-จ่าย ประจำวัน'!$B300,เตรียมส่วนผสม!U:U)+SUMIF(กวนไส้!$C:$C,'รับ-จ่าย ประจำวัน'!$B300,กวนไส้!U:U)+SUMIF(ผลิต1!$C:$C,'รับ-จ่าย ประจำวัน'!$B300,ผลิต1!U:U)+SUMIF(ผลิต2!$C:$C,'รับ-จ่าย ประจำวัน'!$B300,ผลิต2!U:U)+SUMIF(เส้นแต่งหน้าขนมเค้ก!$C:$C,'รับ-จ่าย ประจำวัน'!$B300,เส้นแต่งหน้าขนมเค้ก!U:U)+SUMIF(แพ็ค!$C:$C,'รับ-จ่าย ประจำวัน'!$B300,แพ็ค!U:U)+SUMIF(ธุรการ!$C:$C,'รับ-จ่าย ประจำวัน'!$B300,ธุรการ!U:U)+SUMIF(เส้นแต่งหน้าขนมปัง!$C:$C,'รับ-จ่าย ประจำวัน'!$B300,เส้นแต่งหน้าขนมปัง!U:U)+SUMIF('วางแผนBC,CJ'!$C:$C,'รับ-จ่าย ประจำวัน'!$B300,'วางแผนBC,CJ'!U:U)+SUMIF(RD!$C:$C,'รับ-จ่าย ประจำวัน'!$B300,RD!U:U)+SUMIF('FG,ออนไล,คัดแยก'!$C:$C,'รับ-จ่าย ประจำวัน'!$B300,'FG,ออนไล,คัดแยก'!U:U)</f>
        <v>2000</v>
      </c>
      <c r="BC300" s="16">
        <f>SUMIF(เตรียมส่วนผสม!$C:$C,'รับ-จ่าย ประจำวัน'!$B300,เตรียมส่วนผสม!V:V)+SUMIF(กวนไส้!$C:$C,'รับ-จ่าย ประจำวัน'!$B300,กวนไส้!V:V)+SUMIF(ผลิต1!$C:$C,'รับ-จ่าย ประจำวัน'!$B300,ผลิต1!V:V)+SUMIF(ผลิต2!$C:$C,'รับ-จ่าย ประจำวัน'!$B300,ผลิต2!V:V)+SUMIF(เส้นแต่งหน้าขนมเค้ก!$C:$C,'รับ-จ่าย ประจำวัน'!$B300,เส้นแต่งหน้าขนมเค้ก!V:V)+SUMIF(แพ็ค!$C:$C,'รับ-จ่าย ประจำวัน'!$B300,แพ็ค!V:V)+SUMIF(ธุรการ!$C:$C,'รับ-จ่าย ประจำวัน'!$B300,ธุรการ!V:V)+SUMIF(เส้นแต่งหน้าขนมปัง!$C:$C,'รับ-จ่าย ประจำวัน'!$B300,เส้นแต่งหน้าขนมปัง!V:V)+SUMIF('วางแผนBC,CJ'!$C:$C,'รับ-จ่าย ประจำวัน'!$B300,'วางแผนBC,CJ'!V:V)+SUMIF(RD!$C:$C,'รับ-จ่าย ประจำวัน'!$B300,RD!V:V)+SUMIF('FG,ออนไล,คัดแยก'!$C:$C,'รับ-จ่าย ประจำวัน'!$B300,'FG,ออนไล,คัดแยก'!V:V)</f>
        <v>1000</v>
      </c>
      <c r="BD300" s="16">
        <f>SUMIF(เตรียมส่วนผสม!$C:$C,'รับ-จ่าย ประจำวัน'!$B300,เตรียมส่วนผสม!W:W)+SUMIF(กวนไส้!$C:$C,'รับ-จ่าย ประจำวัน'!$B300,กวนไส้!W:W)+SUMIF(ผลิต1!$C:$C,'รับ-จ่าย ประจำวัน'!$B300,ผลิต1!W:W)+SUMIF(ผลิต2!$C:$C,'รับ-จ่าย ประจำวัน'!$B300,ผลิต2!W:W)+SUMIF(เส้นแต่งหน้าขนมเค้ก!$C:$C,'รับ-จ่าย ประจำวัน'!$B300,เส้นแต่งหน้าขนมเค้ก!W:W)+SUMIF(แพ็ค!$C:$C,'รับ-จ่าย ประจำวัน'!$B300,แพ็ค!W:W)+SUMIF(ธุรการ!$C:$C,'รับ-จ่าย ประจำวัน'!$B300,ธุรการ!W:W)+SUMIF(เส้นแต่งหน้าขนมปัง!$C:$C,'รับ-จ่าย ประจำวัน'!$B300,เส้นแต่งหน้าขนมปัง!W:W)+SUMIF('วางแผนBC,CJ'!$C:$C,'รับ-จ่าย ประจำวัน'!$B300,'วางแผนBC,CJ'!W:W)+SUMIF(RD!$C:$C,'รับ-จ่าย ประจำวัน'!$B300,RD!W:W)+SUMIF('FG,ออนไล,คัดแยก'!$C:$C,'รับ-จ่าย ประจำวัน'!$B300,'FG,ออนไล,คัดแยก'!W:W)</f>
        <v>2000</v>
      </c>
      <c r="BE300" s="16">
        <f>SUMIF(เตรียมส่วนผสม!$C:$C,'รับ-จ่าย ประจำวัน'!$B300,เตรียมส่วนผสม!X:X)+SUMIF(กวนไส้!$C:$C,'รับ-จ่าย ประจำวัน'!$B300,กวนไส้!X:X)+SUMIF(ผลิต1!$C:$C,'รับ-จ่าย ประจำวัน'!$B300,ผลิต1!X:X)+SUMIF(ผลิต2!$C:$C,'รับ-จ่าย ประจำวัน'!$B300,ผลิต2!X:X)+SUMIF(เส้นแต่งหน้าขนมเค้ก!$C:$C,'รับ-จ่าย ประจำวัน'!$B300,เส้นแต่งหน้าขนมเค้ก!X:X)+SUMIF(แพ็ค!$C:$C,'รับ-จ่าย ประจำวัน'!$B300,แพ็ค!X:X)+SUMIF(ธุรการ!$C:$C,'รับ-จ่าย ประจำวัน'!$B300,ธุรการ!X:X)+SUMIF(เส้นแต่งหน้าขนมปัง!$C:$C,'รับ-จ่าย ประจำวัน'!$B300,เส้นแต่งหน้าขนมปัง!X:X)+SUMIF('วางแผนBC,CJ'!$C:$C,'รับ-จ่าย ประจำวัน'!$B300,'วางแผนBC,CJ'!X:X)+SUMIF(RD!$C:$C,'รับ-จ่าย ประจำวัน'!$B300,RD!X:X)+SUMIF('FG,ออนไล,คัดแยก'!$C:$C,'รับ-จ่าย ประจำวัน'!$B300,'FG,ออนไล,คัดแยก'!X:X)</f>
        <v>0</v>
      </c>
      <c r="BF300" s="16">
        <f>SUMIF(เตรียมส่วนผสม!$C:$C,'รับ-จ่าย ประจำวัน'!$B300,เตรียมส่วนผสม!Y:Y)+SUMIF(กวนไส้!$C:$C,'รับ-จ่าย ประจำวัน'!$B300,กวนไส้!Y:Y)+SUMIF(ผลิต1!$C:$C,'รับ-จ่าย ประจำวัน'!$B300,ผลิต1!Y:Y)+SUMIF(ผลิต2!$C:$C,'รับ-จ่าย ประจำวัน'!$B300,ผลิต2!Y:Y)+SUMIF(เส้นแต่งหน้าขนมเค้ก!$C:$C,'รับ-จ่าย ประจำวัน'!$B300,เส้นแต่งหน้าขนมเค้ก!Y:Y)+SUMIF(แพ็ค!$C:$C,'รับ-จ่าย ประจำวัน'!$B300,แพ็ค!Y:Y)+SUMIF(ธุรการ!$C:$C,'รับ-จ่าย ประจำวัน'!$B300,ธุรการ!Y:Y)+SUMIF(เส้นแต่งหน้าขนมปัง!$C:$C,'รับ-จ่าย ประจำวัน'!$B300,เส้นแต่งหน้าขนมปัง!Y:Y)+SUMIF('วางแผนBC,CJ'!$C:$C,'รับ-จ่าย ประจำวัน'!$B300,'วางแผนBC,CJ'!Y:Y)+SUMIF(RD!$C:$C,'รับ-จ่าย ประจำวัน'!$B300,RD!Y:Y)+SUMIF('FG,ออนไล,คัดแยก'!$C:$C,'รับ-จ่าย ประจำวัน'!$B300,'FG,ออนไล,คัดแยก'!Y:Y)</f>
        <v>0</v>
      </c>
      <c r="BG300" s="16">
        <f>SUMIF(เตรียมส่วนผสม!$C:$C,'รับ-จ่าย ประจำวัน'!$B300,เตรียมส่วนผสม!Z:Z)+SUMIF(กวนไส้!$C:$C,'รับ-จ่าย ประจำวัน'!$B300,กวนไส้!Z:Z)+SUMIF(ผลิต1!$C:$C,'รับ-จ่าย ประจำวัน'!$B300,ผลิต1!Z:Z)+SUMIF(ผลิต2!$C:$C,'รับ-จ่าย ประจำวัน'!$B300,ผลิต2!Z:Z)+SUMIF(เส้นแต่งหน้าขนมเค้ก!$C:$C,'รับ-จ่าย ประจำวัน'!$B300,เส้นแต่งหน้าขนมเค้ก!Z:Z)+SUMIF(แพ็ค!$C:$C,'รับ-จ่าย ประจำวัน'!$B300,แพ็ค!Z:Z)+SUMIF(ธุรการ!$C:$C,'รับ-จ่าย ประจำวัน'!$B300,ธุรการ!Z:Z)+SUMIF(เส้นแต่งหน้าขนมปัง!$C:$C,'รับ-จ่าย ประจำวัน'!$B300,เส้นแต่งหน้าขนมปัง!Z:Z)+SUMIF('วางแผนBC,CJ'!$C:$C,'รับ-จ่าย ประจำวัน'!$B300,'วางแผนBC,CJ'!Z:Z)+SUMIF(RD!$C:$C,'รับ-จ่าย ประจำวัน'!$B300,RD!Z:Z)+SUMIF('FG,ออนไล,คัดแยก'!$C:$C,'รับ-จ่าย ประจำวัน'!$B300,'FG,ออนไล,คัดแยก'!Z:Z)</f>
        <v>1000</v>
      </c>
      <c r="BH300" s="16">
        <f>SUMIF(เตรียมส่วนผสม!$C:$C,'รับ-จ่าย ประจำวัน'!$B300,เตรียมส่วนผสม!AA:AA)+SUMIF(กวนไส้!$C:$C,'รับ-จ่าย ประจำวัน'!$B300,กวนไส้!AA:AA)+SUMIF(ผลิต1!$C:$C,'รับ-จ่าย ประจำวัน'!$B300,ผลิต1!AA:AA)+SUMIF(ผลิต2!$C:$C,'รับ-จ่าย ประจำวัน'!$B300,ผลิต2!AA:AA)+SUMIF(เส้นแต่งหน้าขนมเค้ก!$C:$C,'รับ-จ่าย ประจำวัน'!$B300,เส้นแต่งหน้าขนมเค้ก!AA:AA)+SUMIF(แพ็ค!$C:$C,'รับ-จ่าย ประจำวัน'!$B300,แพ็ค!AA:AA)+SUMIF(ธุรการ!$C:$C,'รับ-จ่าย ประจำวัน'!$B300,ธุรการ!AA:AA)+SUMIF(เส้นแต่งหน้าขนมปัง!$C:$C,'รับ-จ่าย ประจำวัน'!$B300,เส้นแต่งหน้าขนมปัง!AA:AA)+SUMIF('วางแผนBC,CJ'!$C:$C,'รับ-จ่าย ประจำวัน'!$B300,'วางแผนBC,CJ'!AA:AA)+SUMIF(RD!$C:$C,'รับ-จ่าย ประจำวัน'!$B300,RD!AA:AA)+SUMIF('FG,ออนไล,คัดแยก'!$C:$C,'รับ-จ่าย ประจำวัน'!$B300,'FG,ออนไล,คัดแยก'!AA:AA)</f>
        <v>0</v>
      </c>
      <c r="BI300" s="16">
        <f>SUMIF(เตรียมส่วนผสม!$C:$C,'รับ-จ่าย ประจำวัน'!$B300,เตรียมส่วนผสม!AB:AB)+SUMIF(กวนไส้!$C:$C,'รับ-จ่าย ประจำวัน'!$B300,กวนไส้!AB:AB)+SUMIF(ผลิต1!$C:$C,'รับ-จ่าย ประจำวัน'!$B300,ผลิต1!AB:AB)+SUMIF(ผลิต2!$C:$C,'รับ-จ่าย ประจำวัน'!$B300,ผลิต2!AB:AB)+SUMIF(เส้นแต่งหน้าขนมเค้ก!$C:$C,'รับ-จ่าย ประจำวัน'!$B300,เส้นแต่งหน้าขนมเค้ก!AB:AB)+SUMIF(แพ็ค!$C:$C,'รับ-จ่าย ประจำวัน'!$B300,แพ็ค!AB:AB)+SUMIF(ธุรการ!$C:$C,'รับ-จ่าย ประจำวัน'!$B300,ธุรการ!AB:AB)+SUMIF(เส้นแต่งหน้าขนมปัง!$C:$C,'รับ-จ่าย ประจำวัน'!$B300,เส้นแต่งหน้าขนมปัง!AB:AB)+SUMIF('วางแผนBC,CJ'!$C:$C,'รับ-จ่าย ประจำวัน'!$B300,'วางแผนBC,CJ'!AB:AB)+SUMIF(RD!$C:$C,'รับ-จ่าย ประจำวัน'!$B300,RD!AB:AB)+SUMIF('FG,ออนไล,คัดแยก'!$C:$C,'รับ-จ่าย ประจำวัน'!$B300,'FG,ออนไล,คัดแยก'!AB:AB)</f>
        <v>0</v>
      </c>
      <c r="BJ300" s="16">
        <f>SUMIF(เตรียมส่วนผสม!$C:$C,'รับ-จ่าย ประจำวัน'!$B300,เตรียมส่วนผสม!AC:AC)+SUMIF(กวนไส้!$C:$C,'รับ-จ่าย ประจำวัน'!$B300,กวนไส้!AC:AC)+SUMIF(ผลิต1!$C:$C,'รับ-จ่าย ประจำวัน'!$B300,ผลิต1!AC:AC)+SUMIF(ผลิต2!$C:$C,'รับ-จ่าย ประจำวัน'!$B300,ผลิต2!AC:AC)+SUMIF(เส้นแต่งหน้าขนมเค้ก!$C:$C,'รับ-จ่าย ประจำวัน'!$B300,เส้นแต่งหน้าขนมเค้ก!AC:AC)+SUMIF(แพ็ค!$C:$C,'รับ-จ่าย ประจำวัน'!$B300,แพ็ค!AC:AC)+SUMIF(ธุรการ!$C:$C,'รับ-จ่าย ประจำวัน'!$B300,ธุรการ!AC:AC)+SUMIF(เส้นแต่งหน้าขนมปัง!$C:$C,'รับ-จ่าย ประจำวัน'!$B300,เส้นแต่งหน้าขนมปัง!AC:AC)+SUMIF('วางแผนBC,CJ'!$C:$C,'รับ-จ่าย ประจำวัน'!$B300,'วางแผนBC,CJ'!AC:AC)+SUMIF(RD!$C:$C,'รับ-จ่าย ประจำวัน'!$B300,RD!AC:AC)+SUMIF('FG,ออนไล,คัดแยก'!$C:$C,'รับ-จ่าย ประจำวัน'!$B300,'FG,ออนไล,คัดแยก'!AC:AC)</f>
        <v>0</v>
      </c>
      <c r="BK300" s="16">
        <f>SUMIF(เตรียมส่วนผสม!$C:$C,'รับ-จ่าย ประจำวัน'!$B300,เตรียมส่วนผสม!AD:AD)+SUMIF(กวนไส้!$C:$C,'รับ-จ่าย ประจำวัน'!$B300,กวนไส้!AD:AD)+SUMIF(ผลิต1!$C:$C,'รับ-จ่าย ประจำวัน'!$B300,ผลิต1!AD:AD)+SUMIF(ผลิต2!$C:$C,'รับ-จ่าย ประจำวัน'!$B300,ผลิต2!AD:AD)+SUMIF(เส้นแต่งหน้าขนมเค้ก!$C:$C,'รับ-จ่าย ประจำวัน'!$B300,เส้นแต่งหน้าขนมเค้ก!AD:AD)+SUMIF(แพ็ค!$C:$C,'รับ-จ่าย ประจำวัน'!$B300,แพ็ค!AD:AD)+SUMIF(ธุรการ!$C:$C,'รับ-จ่าย ประจำวัน'!$B300,ธุรการ!AD:AD)+SUMIF(เส้นแต่งหน้าขนมปัง!$C:$C,'รับ-จ่าย ประจำวัน'!$B300,เส้นแต่งหน้าขนมปัง!AD:AD)+SUMIF('วางแผนBC,CJ'!$C:$C,'รับ-จ่าย ประจำวัน'!$B300,'วางแผนBC,CJ'!AD:AD)+SUMIF(RD!$C:$C,'รับ-จ่าย ประจำวัน'!$B300,RD!AD:AD)+SUMIF('FG,ออนไล,คัดแยก'!$C:$C,'รับ-จ่าย ประจำวัน'!$B300,'FG,ออนไล,คัดแยก'!AD:AD)</f>
        <v>4000</v>
      </c>
      <c r="BL300" s="16">
        <f>SUMIF(เตรียมส่วนผสม!$C:$C,'รับ-จ่าย ประจำวัน'!$B300,เตรียมส่วนผสม!AE:AE)+SUMIF(กวนไส้!$C:$C,'รับ-จ่าย ประจำวัน'!$B300,กวนไส้!AE:AE)+SUMIF(ผลิต1!$C:$C,'รับ-จ่าย ประจำวัน'!$B300,ผลิต1!AE:AE)+SUMIF(ผลิต2!$C:$C,'รับ-จ่าย ประจำวัน'!$B300,ผลิต2!AE:AE)+SUMIF(เส้นแต่งหน้าขนมเค้ก!$C:$C,'รับ-จ่าย ประจำวัน'!$B300,เส้นแต่งหน้าขนมเค้ก!AE:AE)+SUMIF(แพ็ค!$C:$C,'รับ-จ่าย ประจำวัน'!$B300,แพ็ค!AE:AE)+SUMIF(ธุรการ!$C:$C,'รับ-จ่าย ประจำวัน'!$B300,ธุรการ!AE:AE)+SUMIF(เส้นแต่งหน้าขนมปัง!$C:$C,'รับ-จ่าย ประจำวัน'!$B300,เส้นแต่งหน้าขนมปัง!AE:AE)+SUMIF('วางแผนBC,CJ'!$C:$C,'รับ-จ่าย ประจำวัน'!$B300,'วางแผนBC,CJ'!AE:AE)+SUMIF(RD!$C:$C,'รับ-จ่าย ประจำวัน'!$B300,RD!AE:AE)+SUMIF('FG,ออนไล,คัดแยก'!$C:$C,'รับ-จ่าย ประจำวัน'!$B300,'FG,ออนไล,คัดแยก'!AE:AE)</f>
        <v>0</v>
      </c>
      <c r="BM300" s="16">
        <f>SUMIF(เตรียมส่วนผสม!$C:$C,'รับ-จ่าย ประจำวัน'!$B300,เตรียมส่วนผสม!AF:AF)+SUMIF(กวนไส้!$C:$C,'รับ-จ่าย ประจำวัน'!$B300,กวนไส้!AF:AF)+SUMIF(ผลิต1!$C:$C,'รับ-จ่าย ประจำวัน'!$B300,ผลิต1!AF:AF)+SUMIF(ผลิต2!$C:$C,'รับ-จ่าย ประจำวัน'!$B300,ผลิต2!AF:AF)+SUMIF(เส้นแต่งหน้าขนมเค้ก!$C:$C,'รับ-จ่าย ประจำวัน'!$B300,เส้นแต่งหน้าขนมเค้ก!AF:AF)+SUMIF(แพ็ค!$C:$C,'รับ-จ่าย ประจำวัน'!$B300,แพ็ค!AF:AF)+SUMIF(ธุรการ!$C:$C,'รับ-จ่าย ประจำวัน'!$B300,ธุรการ!AF:AF)+SUMIF(เส้นแต่งหน้าขนมปัง!$C:$C,'รับ-จ่าย ประจำวัน'!$B300,เส้นแต่งหน้าขนมปัง!AF:AF)+SUMIF('วางแผนBC,CJ'!$C:$C,'รับ-จ่าย ประจำวัน'!$B300,'วางแผนBC,CJ'!AF:AF)+SUMIF(RD!$C:$C,'รับ-จ่าย ประจำวัน'!$B300,RD!AF:AF)+SUMIF('FG,ออนไล,คัดแยก'!$C:$C,'รับ-จ่าย ประจำวัน'!$B300,'FG,ออนไล,คัดแยก'!AF:AF)</f>
        <v>2000</v>
      </c>
      <c r="BN300" s="16">
        <f>SUMIF(เตรียมส่วนผสม!$C:$C,'รับ-จ่าย ประจำวัน'!$B300,เตรียมส่วนผสม!AG:AG)+SUMIF(กวนไส้!$C:$C,'รับ-จ่าย ประจำวัน'!$B300,กวนไส้!AG:AG)+SUMIF(ผลิต1!$C:$C,'รับ-จ่าย ประจำวัน'!$B300,ผลิต1!AG:AG)+SUMIF(ผลิต2!$C:$C,'รับ-จ่าย ประจำวัน'!$B300,ผลิต2!AG:AG)+SUMIF(เส้นแต่งหน้าขนมเค้ก!$C:$C,'รับ-จ่าย ประจำวัน'!$B300,เส้นแต่งหน้าขนมเค้ก!AG:AG)+SUMIF(แพ็ค!$C:$C,'รับ-จ่าย ประจำวัน'!$B300,แพ็ค!AG:AG)+SUMIF(ธุรการ!$C:$C,'รับ-จ่าย ประจำวัน'!$B300,ธุรการ!AG:AG)+SUMIF(เส้นแต่งหน้าขนมปัง!$C:$C,'รับ-จ่าย ประจำวัน'!$B300,เส้นแต่งหน้าขนมปัง!AG:AG)+SUMIF('วางแผนBC,CJ'!$C:$C,'รับ-จ่าย ประจำวัน'!$B300,'วางแผนBC,CJ'!AG:AG)+SUMIF(RD!$C:$C,'รับ-จ่าย ประจำวัน'!$B300,RD!AG:AG)+SUMIF('FG,ออนไล,คัดแยก'!$C:$C,'รับ-จ่าย ประจำวัน'!$B300,'FG,ออนไล,คัดแยก'!AG:AG)</f>
        <v>1000</v>
      </c>
      <c r="BO300" s="16">
        <f>SUMIF(เตรียมส่วนผสม!$C:$C,'รับ-จ่าย ประจำวัน'!$B300,เตรียมส่วนผสม!AH:AH)+SUMIF(กวนไส้!$C:$C,'รับ-จ่าย ประจำวัน'!$B300,กวนไส้!AH:AH)+SUMIF(ผลิต1!$C:$C,'รับ-จ่าย ประจำวัน'!$B300,ผลิต1!AH:AH)+SUMIF(ผลิต2!$C:$C,'รับ-จ่าย ประจำวัน'!$B300,ผลิต2!AH:AH)+SUMIF(เส้นแต่งหน้าขนมเค้ก!$C:$C,'รับ-จ่าย ประจำวัน'!$B300,เส้นแต่งหน้าขนมเค้ก!AH:AH)+SUMIF(แพ็ค!$C:$C,'รับ-จ่าย ประจำวัน'!$B300,แพ็ค!AH:AH)+SUMIF(ธุรการ!$C:$C,'รับ-จ่าย ประจำวัน'!$B300,ธุรการ!AH:AH)+SUMIF(เส้นแต่งหน้าขนมปัง!$C:$C,'รับ-จ่าย ประจำวัน'!$B300,เส้นแต่งหน้าขนมปัง!AH:AH)+SUMIF('วางแผนBC,CJ'!$C:$C,'รับ-จ่าย ประจำวัน'!$B300,'วางแผนBC,CJ'!AH:AH)+SUMIF(RD!$C:$C,'รับ-จ่าย ประจำวัน'!$B300,RD!AH:AH)+SUMIF('FG,ออนไล,คัดแยก'!$C:$C,'รับ-จ่าย ประจำวัน'!$B300,'FG,ออนไล,คัดแยก'!AH:AH)</f>
        <v>0</v>
      </c>
      <c r="BP300" s="16">
        <f>SUMIF(เตรียมส่วนผสม!$C:$C,'รับ-จ่าย ประจำวัน'!$B300,เตรียมส่วนผสม!AI:AI)+SUMIF(กวนไส้!$C:$C,'รับ-จ่าย ประจำวัน'!$B300,กวนไส้!AI:AI)+SUMIF(ผลิต1!$C:$C,'รับ-จ่าย ประจำวัน'!$B300,ผลิต1!AI:AI)+SUMIF(ผลิต2!$C:$C,'รับ-จ่าย ประจำวัน'!$B300,ผลิต2!AI:AI)+SUMIF(เส้นแต่งหน้าขนมเค้ก!$C:$C,'รับ-จ่าย ประจำวัน'!$B300,เส้นแต่งหน้าขนมเค้ก!AI:AI)+SUMIF(แพ็ค!$C:$C,'รับ-จ่าย ประจำวัน'!$B300,แพ็ค!AI:AI)+SUMIF(ธุรการ!$C:$C,'รับ-จ่าย ประจำวัน'!$B300,ธุรการ!AI:AI)+SUMIF(เส้นแต่งหน้าขนมปัง!$C:$C,'รับ-จ่าย ประจำวัน'!$B300,เส้นแต่งหน้าขนมปัง!AI:AI)+SUMIF('วางแผนBC,CJ'!$C:$C,'รับ-จ่าย ประจำวัน'!$B300,'วางแผนBC,CJ'!AI:AI)+SUMIF(RD!$C:$C,'รับ-จ่าย ประจำวัน'!$B300,RD!AI:AI)+SUMIF('FG,ออนไล,คัดแยก'!$C:$C,'รับ-จ่าย ประจำวัน'!$B300,'FG,ออนไล,คัดแยก'!AI:AI)</f>
        <v>1000</v>
      </c>
      <c r="BQ300" s="16">
        <f>SUMIF(เตรียมส่วนผสม!$C:$C,'รับ-จ่าย ประจำวัน'!$B300,เตรียมส่วนผสม!AJ:AJ)+SUMIF(กวนไส้!$C:$C,'รับ-จ่าย ประจำวัน'!$B300,กวนไส้!AJ:AJ)+SUMIF(ผลิต1!$C:$C,'รับ-จ่าย ประจำวัน'!$B300,ผลิต1!AJ:AJ)+SUMIF(ผลิต2!$C:$C,'รับ-จ่าย ประจำวัน'!$B300,ผลิต2!AJ:AJ)+SUMIF(เส้นแต่งหน้าขนมเค้ก!$C:$C,'รับ-จ่าย ประจำวัน'!$B300,เส้นแต่งหน้าขนมเค้ก!AJ:AJ)+SUMIF(แพ็ค!$C:$C,'รับ-จ่าย ประจำวัน'!$B300,แพ็ค!AJ:AJ)+SUMIF(ธุรการ!$C:$C,'รับ-จ่าย ประจำวัน'!$B300,ธุรการ!AJ:AJ)+SUMIF(เส้นแต่งหน้าขนมปัง!$C:$C,'รับ-จ่าย ประจำวัน'!$B300,เส้นแต่งหน้าขนมปัง!AJ:AJ)+SUMIF('วางแผนBC,CJ'!$C:$C,'รับ-จ่าย ประจำวัน'!$B300,'วางแผนBC,CJ'!AJ:AJ)+SUMIF(RD!$C:$C,'รับ-จ่าย ประจำวัน'!$B300,RD!AJ:AJ)+SUMIF('FG,ออนไล,คัดแยก'!$C:$C,'รับ-จ่าย ประจำวัน'!$B300,'FG,ออนไล,คัดแยก'!AJ:AJ)</f>
        <v>0</v>
      </c>
      <c r="BR300" s="16">
        <f>SUMIF(เตรียมส่วนผสม!$C:$C,'รับ-จ่าย ประจำวัน'!$B300,เตรียมส่วนผสม!AK:AK)+SUMIF(กวนไส้!$C:$C,'รับ-จ่าย ประจำวัน'!$B300,กวนไส้!AK:AK)+SUMIF(ผลิต1!$C:$C,'รับ-จ่าย ประจำวัน'!$B300,ผลิต1!AK:AK)+SUMIF(ผลิต2!$C:$C,'รับ-จ่าย ประจำวัน'!$B300,ผลิต2!AK:AK)+SUMIF(เส้นแต่งหน้าขนมเค้ก!$C:$C,'รับ-จ่าย ประจำวัน'!$B300,เส้นแต่งหน้าขนมเค้ก!AK:AK)+SUMIF(แพ็ค!$C:$C,'รับ-จ่าย ประจำวัน'!$B300,แพ็ค!AK:AK)+SUMIF(ธุรการ!$C:$C,'รับ-จ่าย ประจำวัน'!$B300,ธุรการ!AK:AK)+SUMIF(เส้นแต่งหน้าขนมปัง!$C:$C,'รับ-จ่าย ประจำวัน'!$B300,เส้นแต่งหน้าขนมปัง!AK:AK)+SUMIF('วางแผนBC,CJ'!$C:$C,'รับ-จ่าย ประจำวัน'!$B300,'วางแผนBC,CJ'!AK:AK)+SUMIF(RD!$C:$C,'รับ-จ่าย ประจำวัน'!$B300,RD!AK:AK)+SUMIF('FG,ออนไล,คัดแยก'!$C:$C,'รับ-จ่าย ประจำวัน'!$B300,'FG,ออนไล,คัดแยก'!AK:AK)</f>
        <v>2000</v>
      </c>
      <c r="BS300" s="16">
        <f>SUMIF(เตรียมส่วนผสม!$C:$C,'รับ-จ่าย ประจำวัน'!$B300,เตรียมส่วนผสม!AL:AL)+SUMIF(กวนไส้!$C:$C,'รับ-จ่าย ประจำวัน'!$B300,กวนไส้!AL:AL)+SUMIF(ผลิต1!$C:$C,'รับ-จ่าย ประจำวัน'!$B300,ผลิต1!AL:AL)+SUMIF(ผลิต2!$C:$C,'รับ-จ่าย ประจำวัน'!$B300,ผลิต2!AL:AL)+SUMIF(เส้นแต่งหน้าขนมเค้ก!$C:$C,'รับ-จ่าย ประจำวัน'!$B300,เส้นแต่งหน้าขนมเค้ก!AL:AL)+SUMIF(แพ็ค!$C:$C,'รับ-จ่าย ประจำวัน'!$B300,แพ็ค!AL:AL)+SUMIF(ธุรการ!$C:$C,'รับ-จ่าย ประจำวัน'!$B300,ธุรการ!AL:AL)+SUMIF(เส้นแต่งหน้าขนมปัง!$C:$C,'รับ-จ่าย ประจำวัน'!$B300,เส้นแต่งหน้าขนมปัง!AL:AL)+SUMIF('วางแผนBC,CJ'!$C:$C,'รับ-จ่าย ประจำวัน'!$B300,'วางแผนBC,CJ'!AL:AL)+SUMIF(RD!$C:$C,'รับ-จ่าย ประจำวัน'!$B300,RD!AL:AL)+SUMIF('FG,ออนไล,คัดแยก'!$C:$C,'รับ-จ่าย ประจำวัน'!$B300,'FG,ออนไล,คัดแยก'!AL:AL)</f>
        <v>0</v>
      </c>
      <c r="BT300" s="18">
        <f t="shared" si="60"/>
        <v>28000</v>
      </c>
      <c r="BU300" s="116"/>
      <c r="BV300" s="146">
        <f t="shared" si="61"/>
        <v>34000</v>
      </c>
      <c r="BW300" s="183">
        <v>30</v>
      </c>
      <c r="BX300" s="172">
        <f t="shared" si="67"/>
        <v>933.33333333333337</v>
      </c>
      <c r="BY300" s="188">
        <f t="shared" si="63"/>
        <v>36.428571428571431</v>
      </c>
      <c r="BZ300" s="180">
        <f t="shared" ca="1" si="62"/>
        <v>46239.428571428572</v>
      </c>
      <c r="CA300" s="93"/>
      <c r="CB300" s="93"/>
      <c r="CC300" s="93"/>
      <c r="CD300" s="93"/>
      <c r="CE300" s="93"/>
      <c r="CF300" s="93"/>
      <c r="CG300" s="93"/>
      <c r="CH300" s="93"/>
      <c r="CI300" s="93"/>
      <c r="CJ300" s="97"/>
      <c r="CK300" s="9">
        <f t="shared" si="64"/>
        <v>34000</v>
      </c>
    </row>
    <row r="301" spans="1:89" x14ac:dyDescent="0.5">
      <c r="A301" s="149" t="s">
        <v>947</v>
      </c>
      <c r="B301" s="34">
        <v>1023301007</v>
      </c>
      <c r="C301" s="21" t="s">
        <v>2064</v>
      </c>
      <c r="D301" s="135" t="s">
        <v>91</v>
      </c>
      <c r="E301" s="25"/>
      <c r="F301" s="132"/>
      <c r="G301" s="25"/>
      <c r="H301" s="12">
        <v>27000</v>
      </c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25"/>
      <c r="T301" s="25"/>
      <c r="U301" s="25"/>
      <c r="V301" s="25"/>
      <c r="W301" s="25"/>
      <c r="X301" s="25"/>
      <c r="Y301" s="25"/>
      <c r="Z301" s="25">
        <v>30000</v>
      </c>
      <c r="AA301" s="25"/>
      <c r="AB301" s="25"/>
      <c r="AC301" s="25"/>
      <c r="AD301" s="25"/>
      <c r="AE301" s="11"/>
      <c r="AF301" s="11"/>
      <c r="AG301" s="11"/>
      <c r="AH301" s="11"/>
      <c r="AI301" s="25"/>
      <c r="AJ301" s="25"/>
      <c r="AK301" s="25"/>
      <c r="AL301" s="25"/>
      <c r="AM301" s="25"/>
      <c r="AN301" s="15">
        <f t="shared" si="59"/>
        <v>30000</v>
      </c>
      <c r="AO301" s="16">
        <f>SUMIF(เตรียมส่วนผสม!$C:$C,'รับ-จ่าย ประจำวัน'!$B301,เตรียมส่วนผสม!H:H)+SUMIF(กวนไส้!$C:$C,'รับ-จ่าย ประจำวัน'!$B301,กวนไส้!H:H)+SUMIF(ผลิต1!$C:$C,'รับ-จ่าย ประจำวัน'!$B301,ผลิต1!H:H)+SUMIF(ผลิต2!$C:$C,'รับ-จ่าย ประจำวัน'!$B301,ผลิต2!H:H)+SUMIF(เส้นแต่งหน้าขนมเค้ก!$C:$C,'รับ-จ่าย ประจำวัน'!$B301,เส้นแต่งหน้าขนมเค้ก!H:H)+SUMIF(แพ็ค!$C:$C,'รับ-จ่าย ประจำวัน'!$B301,แพ็ค!H:H)+SUMIF(ธุรการ!$C:$C,'รับ-จ่าย ประจำวัน'!$B301,ธุรการ!H:H)+SUMIF(เส้นแต่งหน้าขนมปัง!$C:$C,'รับ-จ่าย ประจำวัน'!$B301,เส้นแต่งหน้าขนมปัง!H:H)+SUMIF('วางแผนBC,CJ'!$C:$C,'รับ-จ่าย ประจำวัน'!$B301,'วางแผนBC,CJ'!H:H)+SUMIF(RD!$C:$C,'รับ-จ่าย ประจำวัน'!$B301,RD!H:H)+SUMIF('FG,ออนไล,คัดแยก'!$C:$C,'รับ-จ่าย ประจำวัน'!$B301,'FG,ออนไล,คัดแยก'!H:H)</f>
        <v>1000</v>
      </c>
      <c r="AP301" s="16">
        <f>SUMIF(เตรียมส่วนผสม!$C:$C,'รับ-จ่าย ประจำวัน'!$B301,เตรียมส่วนผสม!I:I)+SUMIF(กวนไส้!$C:$C,'รับ-จ่าย ประจำวัน'!$B301,กวนไส้!I:I)+SUMIF(ผลิต1!$C:$C,'รับ-จ่าย ประจำวัน'!$B301,ผลิต1!I:I)+SUMIF(ผลิต2!$C:$C,'รับ-จ่าย ประจำวัน'!$B301,ผลิต2!I:I)+SUMIF(เส้นแต่งหน้าขนมเค้ก!$C:$C,'รับ-จ่าย ประจำวัน'!$B301,เส้นแต่งหน้าขนมเค้ก!I:I)+SUMIF(แพ็ค!$C:$C,'รับ-จ่าย ประจำวัน'!$B301,แพ็ค!I:I)+SUMIF(ธุรการ!$C:$C,'รับ-จ่าย ประจำวัน'!$B301,ธุรการ!I:I)+SUMIF(เส้นแต่งหน้าขนมปัง!$C:$C,'รับ-จ่าย ประจำวัน'!$B301,เส้นแต่งหน้าขนมปัง!I:I)+SUMIF('วางแผนBC,CJ'!$C:$C,'รับ-จ่าย ประจำวัน'!$B301,'วางแผนBC,CJ'!I:I)+SUMIF(RD!$C:$C,'รับ-จ่าย ประจำวัน'!$B301,RD!I:I)+SUMIF('FG,ออนไล,คัดแยก'!$C:$C,'รับ-จ่าย ประจำวัน'!$B301,'FG,ออนไล,คัดแยก'!I:I)</f>
        <v>1000</v>
      </c>
      <c r="AQ301" s="16">
        <f>SUMIF(เตรียมส่วนผสม!$C:$C,'รับ-จ่าย ประจำวัน'!$B301,เตรียมส่วนผสม!J:J)+SUMIF(กวนไส้!$C:$C,'รับ-จ่าย ประจำวัน'!$B301,กวนไส้!J:J)+SUMIF(ผลิต1!$C:$C,'รับ-จ่าย ประจำวัน'!$B301,ผลิต1!J:J)+SUMIF(ผลิต2!$C:$C,'รับ-จ่าย ประจำวัน'!$B301,ผลิต2!J:J)+SUMIF(เส้นแต่งหน้าขนมเค้ก!$C:$C,'รับ-จ่าย ประจำวัน'!$B301,เส้นแต่งหน้าขนมเค้ก!J:J)+SUMIF(แพ็ค!$C:$C,'รับ-จ่าย ประจำวัน'!$B301,แพ็ค!J:J)+SUMIF(ธุรการ!$C:$C,'รับ-จ่าย ประจำวัน'!$B301,ธุรการ!J:J)+SUMIF(เส้นแต่งหน้าขนมปัง!$C:$C,'รับ-จ่าย ประจำวัน'!$B301,เส้นแต่งหน้าขนมปัง!J:J)+SUMIF('วางแผนBC,CJ'!$C:$C,'รับ-จ่าย ประจำวัน'!$B301,'วางแผนBC,CJ'!J:J)+SUMIF(RD!$C:$C,'รับ-จ่าย ประจำวัน'!$B301,RD!J:J)+SUMIF('FG,ออนไล,คัดแยก'!$C:$C,'รับ-จ่าย ประจำวัน'!$B301,'FG,ออนไล,คัดแยก'!J:J)</f>
        <v>0</v>
      </c>
      <c r="AR301" s="16">
        <f>SUMIF(เตรียมส่วนผสม!$C:$C,'รับ-จ่าย ประจำวัน'!$B301,เตรียมส่วนผสม!K:K)+SUMIF(กวนไส้!$C:$C,'รับ-จ่าย ประจำวัน'!$B301,กวนไส้!K:K)+SUMIF(ผลิต1!$C:$C,'รับ-จ่าย ประจำวัน'!$B301,ผลิต1!K:K)+SUMIF(ผลิต2!$C:$C,'รับ-จ่าย ประจำวัน'!$B301,ผลิต2!K:K)+SUMIF(เส้นแต่งหน้าขนมเค้ก!$C:$C,'รับ-จ่าย ประจำวัน'!$B301,เส้นแต่งหน้าขนมเค้ก!K:K)+SUMIF(แพ็ค!$C:$C,'รับ-จ่าย ประจำวัน'!$B301,แพ็ค!K:K)+SUMIF(ธุรการ!$C:$C,'รับ-จ่าย ประจำวัน'!$B301,ธุรการ!K:K)+SUMIF(เส้นแต่งหน้าขนมปัง!$C:$C,'รับ-จ่าย ประจำวัน'!$B301,เส้นแต่งหน้าขนมปัง!K:K)+SUMIF('วางแผนBC,CJ'!$C:$C,'รับ-จ่าย ประจำวัน'!$B301,'วางแผนBC,CJ'!K:K)+SUMIF(RD!$C:$C,'รับ-จ่าย ประจำวัน'!$B301,RD!K:K)+SUMIF('FG,ออนไล,คัดแยก'!$C:$C,'รับ-จ่าย ประจำวัน'!$B301,'FG,ออนไล,คัดแยก'!K:K)</f>
        <v>2000</v>
      </c>
      <c r="AS301" s="16">
        <f>SUMIF(เตรียมส่วนผสม!$C:$C,'รับ-จ่าย ประจำวัน'!$B301,เตรียมส่วนผสม!L:L)+SUMIF(กวนไส้!$C:$C,'รับ-จ่าย ประจำวัน'!$B301,กวนไส้!L:L)+SUMIF(ผลิต1!$C:$C,'รับ-จ่าย ประจำวัน'!$B301,ผลิต1!L:L)+SUMIF(ผลิต2!$C:$C,'รับ-จ่าย ประจำวัน'!$B301,ผลิต2!L:L)+SUMIF(เส้นแต่งหน้าขนมเค้ก!$C:$C,'รับ-จ่าย ประจำวัน'!$B301,เส้นแต่งหน้าขนมเค้ก!L:L)+SUMIF(แพ็ค!$C:$C,'รับ-จ่าย ประจำวัน'!$B301,แพ็ค!L:L)+SUMIF(ธุรการ!$C:$C,'รับ-จ่าย ประจำวัน'!$B301,ธุรการ!L:L)+SUMIF(เส้นแต่งหน้าขนมปัง!$C:$C,'รับ-จ่าย ประจำวัน'!$B301,เส้นแต่งหน้าขนมปัง!L:L)+SUMIF('วางแผนBC,CJ'!$C:$C,'รับ-จ่าย ประจำวัน'!$B301,'วางแผนBC,CJ'!L:L)+SUMIF(RD!$C:$C,'รับ-จ่าย ประจำวัน'!$B301,RD!L:L)+SUMIF('FG,ออนไล,คัดแยก'!$C:$C,'รับ-จ่าย ประจำวัน'!$B301,'FG,ออนไล,คัดแยก'!L:L)</f>
        <v>1000</v>
      </c>
      <c r="AT301" s="16">
        <f>SUMIF(เตรียมส่วนผสม!$C:$C,'รับ-จ่าย ประจำวัน'!$B301,เตรียมส่วนผสม!M:M)+SUMIF(กวนไส้!$C:$C,'รับ-จ่าย ประจำวัน'!$B301,กวนไส้!M:M)+SUMIF(ผลิต1!$C:$C,'รับ-จ่าย ประจำวัน'!$B301,ผลิต1!M:M)+SUMIF(ผลิต2!$C:$C,'รับ-จ่าย ประจำวัน'!$B301,ผลิต2!M:M)+SUMIF(เส้นแต่งหน้าขนมเค้ก!$C:$C,'รับ-จ่าย ประจำวัน'!$B301,เส้นแต่งหน้าขนมเค้ก!M:M)+SUMIF(แพ็ค!$C:$C,'รับ-จ่าย ประจำวัน'!$B301,แพ็ค!M:M)+SUMIF(ธุรการ!$C:$C,'รับ-จ่าย ประจำวัน'!$B301,ธุรการ!M:M)+SUMIF(เส้นแต่งหน้าขนมปัง!$C:$C,'รับ-จ่าย ประจำวัน'!$B301,เส้นแต่งหน้าขนมปัง!M:M)+SUMIF('วางแผนBC,CJ'!$C:$C,'รับ-จ่าย ประจำวัน'!$B301,'วางแผนBC,CJ'!M:M)+SUMIF(RD!$C:$C,'รับ-จ่าย ประจำวัน'!$B301,RD!M:M)+SUMIF('FG,ออนไล,คัดแยก'!$C:$C,'รับ-จ่าย ประจำวัน'!$B301,'FG,ออนไล,คัดแยก'!M:M)</f>
        <v>0</v>
      </c>
      <c r="AU301" s="16">
        <f>SUMIF(เตรียมส่วนผสม!$C:$C,'รับ-จ่าย ประจำวัน'!$B301,เตรียมส่วนผสม!N:N)+SUMIF(กวนไส้!$C:$C,'รับ-จ่าย ประจำวัน'!$B301,กวนไส้!N:N)+SUMIF(ผลิต1!$C:$C,'รับ-จ่าย ประจำวัน'!$B301,ผลิต1!N:N)+SUMIF(ผลิต2!$C:$C,'รับ-จ่าย ประจำวัน'!$B301,ผลิต2!N:N)+SUMIF(เส้นแต่งหน้าขนมเค้ก!$C:$C,'รับ-จ่าย ประจำวัน'!$B301,เส้นแต่งหน้าขนมเค้ก!N:N)+SUMIF(แพ็ค!$C:$C,'รับ-จ่าย ประจำวัน'!$B301,แพ็ค!N:N)+SUMIF(ธุรการ!$C:$C,'รับ-จ่าย ประจำวัน'!$B301,ธุรการ!N:N)+SUMIF(เส้นแต่งหน้าขนมปัง!$C:$C,'รับ-จ่าย ประจำวัน'!$B301,เส้นแต่งหน้าขนมปัง!N:N)+SUMIF('วางแผนBC,CJ'!$C:$C,'รับ-จ่าย ประจำวัน'!$B301,'วางแผนBC,CJ'!N:N)+SUMIF(RD!$C:$C,'รับ-จ่าย ประจำวัน'!$B301,RD!N:N)+SUMIF('FG,ออนไล,คัดแยก'!$C:$C,'รับ-จ่าย ประจำวัน'!$B301,'FG,ออนไล,คัดแยก'!N:N)</f>
        <v>1000</v>
      </c>
      <c r="AV301" s="16">
        <f>SUMIF(เตรียมส่วนผสม!$C:$C,'รับ-จ่าย ประจำวัน'!$B301,เตรียมส่วนผสม!O:O)+SUMIF(กวนไส้!$C:$C,'รับ-จ่าย ประจำวัน'!$B301,กวนไส้!O:O)+SUMIF(ผลิต1!$C:$C,'รับ-จ่าย ประจำวัน'!$B301,ผลิต1!O:O)+SUMIF(ผลิต2!$C:$C,'รับ-จ่าย ประจำวัน'!$B301,ผลิต2!O:O)+SUMIF(เส้นแต่งหน้าขนมเค้ก!$C:$C,'รับ-จ่าย ประจำวัน'!$B301,เส้นแต่งหน้าขนมเค้ก!O:O)+SUMIF(แพ็ค!$C:$C,'รับ-จ่าย ประจำวัน'!$B301,แพ็ค!O:O)+SUMIF(ธุรการ!$C:$C,'รับ-จ่าย ประจำวัน'!$B301,ธุรการ!O:O)+SUMIF(เส้นแต่งหน้าขนมปัง!$C:$C,'รับ-จ่าย ประจำวัน'!$B301,เส้นแต่งหน้าขนมปัง!O:O)+SUMIF('วางแผนBC,CJ'!$C:$C,'รับ-จ่าย ประจำวัน'!$B301,'วางแผนBC,CJ'!O:O)+SUMIF(RD!$C:$C,'รับ-จ่าย ประจำวัน'!$B301,RD!O:O)+SUMIF('FG,ออนไล,คัดแยก'!$C:$C,'รับ-จ่าย ประจำวัน'!$B301,'FG,ออนไล,คัดแยก'!O:O)</f>
        <v>1000</v>
      </c>
      <c r="AW301" s="16">
        <f>SUMIF(เตรียมส่วนผสม!$C:$C,'รับ-จ่าย ประจำวัน'!$B301,เตรียมส่วนผสม!P:P)+SUMIF(กวนไส้!$C:$C,'รับ-จ่าย ประจำวัน'!$B301,กวนไส้!P:P)+SUMIF(ผลิต1!$C:$C,'รับ-จ่าย ประจำวัน'!$B301,ผลิต1!P:P)+SUMIF(ผลิต2!$C:$C,'รับ-จ่าย ประจำวัน'!$B301,ผลิต2!P:P)+SUMIF(เส้นแต่งหน้าขนมเค้ก!$C:$C,'รับ-จ่าย ประจำวัน'!$B301,เส้นแต่งหน้าขนมเค้ก!P:P)+SUMIF(แพ็ค!$C:$C,'รับ-จ่าย ประจำวัน'!$B301,แพ็ค!P:P)+SUMIF(ธุรการ!$C:$C,'รับ-จ่าย ประจำวัน'!$B301,ธุรการ!P:P)+SUMIF(เส้นแต่งหน้าขนมปัง!$C:$C,'รับ-จ่าย ประจำวัน'!$B301,เส้นแต่งหน้าขนมปัง!P:P)+SUMIF('วางแผนBC,CJ'!$C:$C,'รับ-จ่าย ประจำวัน'!$B301,'วางแผนBC,CJ'!P:P)+SUMIF(RD!$C:$C,'รับ-จ่าย ประจำวัน'!$B301,RD!P:P)+SUMIF('FG,ออนไล,คัดแยก'!$C:$C,'รับ-จ่าย ประจำวัน'!$B301,'FG,ออนไล,คัดแยก'!P:P)</f>
        <v>1000</v>
      </c>
      <c r="AX301" s="16">
        <f>SUMIF(เตรียมส่วนผสม!$C:$C,'รับ-จ่าย ประจำวัน'!$B301,เตรียมส่วนผสม!Q:Q)+SUMIF(กวนไส้!$C:$C,'รับ-จ่าย ประจำวัน'!$B301,กวนไส้!Q:Q)+SUMIF(ผลิต1!$C:$C,'รับ-จ่าย ประจำวัน'!$B301,ผลิต1!Q:Q)+SUMIF(ผลิต2!$C:$C,'รับ-จ่าย ประจำวัน'!$B301,ผลิต2!Q:Q)+SUMIF(เส้นแต่งหน้าขนมเค้ก!$C:$C,'รับ-จ่าย ประจำวัน'!$B301,เส้นแต่งหน้าขนมเค้ก!Q:Q)+SUMIF(แพ็ค!$C:$C,'รับ-จ่าย ประจำวัน'!$B301,แพ็ค!Q:Q)+SUMIF(ธุรการ!$C:$C,'รับ-จ่าย ประจำวัน'!$B301,ธุรการ!Q:Q)+SUMIF(เส้นแต่งหน้าขนมปัง!$C:$C,'รับ-จ่าย ประจำวัน'!$B301,เส้นแต่งหน้าขนมปัง!Q:Q)+SUMIF('วางแผนBC,CJ'!$C:$C,'รับ-จ่าย ประจำวัน'!$B301,'วางแผนBC,CJ'!Q:Q)+SUMIF(RD!$C:$C,'รับ-จ่าย ประจำวัน'!$B301,RD!Q:Q)+SUMIF('FG,ออนไล,คัดแยก'!$C:$C,'รับ-จ่าย ประจำวัน'!$B301,'FG,ออนไล,คัดแยก'!Q:Q)</f>
        <v>1000</v>
      </c>
      <c r="AY301" s="16">
        <f>SUMIF(เตรียมส่วนผสม!$C:$C,'รับ-จ่าย ประจำวัน'!$B301,เตรียมส่วนผสม!R:R)+SUMIF(กวนไส้!$C:$C,'รับ-จ่าย ประจำวัน'!$B301,กวนไส้!R:R)+SUMIF(ผลิต1!$C:$C,'รับ-จ่าย ประจำวัน'!$B301,ผลิต1!R:R)+SUMIF(ผลิต2!$C:$C,'รับ-จ่าย ประจำวัน'!$B301,ผลิต2!R:R)+SUMIF(เส้นแต่งหน้าขนมเค้ก!$C:$C,'รับ-จ่าย ประจำวัน'!$B301,เส้นแต่งหน้าขนมเค้ก!R:R)+SUMIF(แพ็ค!$C:$C,'รับ-จ่าย ประจำวัน'!$B301,แพ็ค!R:R)+SUMIF(ธุรการ!$C:$C,'รับ-จ่าย ประจำวัน'!$B301,ธุรการ!R:R)+SUMIF(เส้นแต่งหน้าขนมปัง!$C:$C,'รับ-จ่าย ประจำวัน'!$B301,เส้นแต่งหน้าขนมปัง!R:R)+SUMIF('วางแผนBC,CJ'!$C:$C,'รับ-จ่าย ประจำวัน'!$B301,'วางแผนBC,CJ'!R:R)+SUMIF(RD!$C:$C,'รับ-จ่าย ประจำวัน'!$B301,RD!R:R)+SUMIF('FG,ออนไล,คัดแยก'!$C:$C,'รับ-จ่าย ประจำวัน'!$B301,'FG,ออนไล,คัดแยก'!R:R)</f>
        <v>1000</v>
      </c>
      <c r="AZ301" s="16">
        <f>SUMIF(เตรียมส่วนผสม!$C:$C,'รับ-จ่าย ประจำวัน'!$B301,เตรียมส่วนผสม!S:S)+SUMIF(กวนไส้!$C:$C,'รับ-จ่าย ประจำวัน'!$B301,กวนไส้!S:S)+SUMIF(ผลิต1!$C:$C,'รับ-จ่าย ประจำวัน'!$B301,ผลิต1!S:S)+SUMIF(ผลิต2!$C:$C,'รับ-จ่าย ประจำวัน'!$B301,ผลิต2!S:S)+SUMIF(เส้นแต่งหน้าขนมเค้ก!$C:$C,'รับ-จ่าย ประจำวัน'!$B301,เส้นแต่งหน้าขนมเค้ก!S:S)+SUMIF(แพ็ค!$C:$C,'รับ-จ่าย ประจำวัน'!$B301,แพ็ค!S:S)+SUMIF(ธุรการ!$C:$C,'รับ-จ่าย ประจำวัน'!$B301,ธุรการ!S:S)+SUMIF(เส้นแต่งหน้าขนมปัง!$C:$C,'รับ-จ่าย ประจำวัน'!$B301,เส้นแต่งหน้าขนมปัง!S:S)+SUMIF('วางแผนBC,CJ'!$C:$C,'รับ-จ่าย ประจำวัน'!$B301,'วางแผนBC,CJ'!S:S)+SUMIF(RD!$C:$C,'รับ-จ่าย ประจำวัน'!$B301,RD!S:S)+SUMIF('FG,ออนไล,คัดแยก'!$C:$C,'รับ-จ่าย ประจำวัน'!$B301,'FG,ออนไล,คัดแยก'!S:S)</f>
        <v>0</v>
      </c>
      <c r="BA301" s="16">
        <f>SUMIF(เตรียมส่วนผสม!$C:$C,'รับ-จ่าย ประจำวัน'!$B301,เตรียมส่วนผสม!T:T)+SUMIF(กวนไส้!$C:$C,'รับ-จ่าย ประจำวัน'!$B301,กวนไส้!T:T)+SUMIF(ผลิต1!$C:$C,'รับ-จ่าย ประจำวัน'!$B301,ผลิต1!T:T)+SUMIF(ผลิต2!$C:$C,'รับ-จ่าย ประจำวัน'!$B301,ผลิต2!T:T)+SUMIF(เส้นแต่งหน้าขนมเค้ก!$C:$C,'รับ-จ่าย ประจำวัน'!$B301,เส้นแต่งหน้าขนมเค้ก!T:T)+SUMIF(แพ็ค!$C:$C,'รับ-จ่าย ประจำวัน'!$B301,แพ็ค!T:T)+SUMIF(ธุรการ!$C:$C,'รับ-จ่าย ประจำวัน'!$B301,ธุรการ!T:T)+SUMIF(เส้นแต่งหน้าขนมปัง!$C:$C,'รับ-จ่าย ประจำวัน'!$B301,เส้นแต่งหน้าขนมปัง!T:T)+SUMIF('วางแผนBC,CJ'!$C:$C,'รับ-จ่าย ประจำวัน'!$B301,'วางแผนBC,CJ'!T:T)+SUMIF(RD!$C:$C,'รับ-จ่าย ประจำวัน'!$B301,RD!T:T)+SUMIF('FG,ออนไล,คัดแยก'!$C:$C,'รับ-จ่าย ประจำวัน'!$B301,'FG,ออนไล,คัดแยก'!T:T)</f>
        <v>0</v>
      </c>
      <c r="BB301" s="16">
        <f>SUMIF(เตรียมส่วนผสม!$C:$C,'รับ-จ่าย ประจำวัน'!$B301,เตรียมส่วนผสม!U:U)+SUMIF(กวนไส้!$C:$C,'รับ-จ่าย ประจำวัน'!$B301,กวนไส้!U:U)+SUMIF(ผลิต1!$C:$C,'รับ-จ่าย ประจำวัน'!$B301,ผลิต1!U:U)+SUMIF(ผลิต2!$C:$C,'รับ-จ่าย ประจำวัน'!$B301,ผลิต2!U:U)+SUMIF(เส้นแต่งหน้าขนมเค้ก!$C:$C,'รับ-จ่าย ประจำวัน'!$B301,เส้นแต่งหน้าขนมเค้ก!U:U)+SUMIF(แพ็ค!$C:$C,'รับ-จ่าย ประจำวัน'!$B301,แพ็ค!U:U)+SUMIF(ธุรการ!$C:$C,'รับ-จ่าย ประจำวัน'!$B301,ธุรการ!U:U)+SUMIF(เส้นแต่งหน้าขนมปัง!$C:$C,'รับ-จ่าย ประจำวัน'!$B301,เส้นแต่งหน้าขนมปัง!U:U)+SUMIF('วางแผนBC,CJ'!$C:$C,'รับ-จ่าย ประจำวัน'!$B301,'วางแผนBC,CJ'!U:U)+SUMIF(RD!$C:$C,'รับ-จ่าย ประจำวัน'!$B301,RD!U:U)+SUMIF('FG,ออนไล,คัดแยก'!$C:$C,'รับ-จ่าย ประจำวัน'!$B301,'FG,ออนไล,คัดแยก'!U:U)</f>
        <v>3000</v>
      </c>
      <c r="BC301" s="16">
        <f>SUMIF(เตรียมส่วนผสม!$C:$C,'รับ-จ่าย ประจำวัน'!$B301,เตรียมส่วนผสม!V:V)+SUMIF(กวนไส้!$C:$C,'รับ-จ่าย ประจำวัน'!$B301,กวนไส้!V:V)+SUMIF(ผลิต1!$C:$C,'รับ-จ่าย ประจำวัน'!$B301,ผลิต1!V:V)+SUMIF(ผลิต2!$C:$C,'รับ-จ่าย ประจำวัน'!$B301,ผลิต2!V:V)+SUMIF(เส้นแต่งหน้าขนมเค้ก!$C:$C,'รับ-จ่าย ประจำวัน'!$B301,เส้นแต่งหน้าขนมเค้ก!V:V)+SUMIF(แพ็ค!$C:$C,'รับ-จ่าย ประจำวัน'!$B301,แพ็ค!V:V)+SUMIF(ธุรการ!$C:$C,'รับ-จ่าย ประจำวัน'!$B301,ธุรการ!V:V)+SUMIF(เส้นแต่งหน้าขนมปัง!$C:$C,'รับ-จ่าย ประจำวัน'!$B301,เส้นแต่งหน้าขนมปัง!V:V)+SUMIF('วางแผนBC,CJ'!$C:$C,'รับ-จ่าย ประจำวัน'!$B301,'วางแผนBC,CJ'!V:V)+SUMIF(RD!$C:$C,'รับ-จ่าย ประจำวัน'!$B301,RD!V:V)+SUMIF('FG,ออนไล,คัดแยก'!$C:$C,'รับ-จ่าย ประจำวัน'!$B301,'FG,ออนไล,คัดแยก'!V:V)</f>
        <v>1000</v>
      </c>
      <c r="BD301" s="16">
        <f>SUMIF(เตรียมส่วนผสม!$C:$C,'รับ-จ่าย ประจำวัน'!$B301,เตรียมส่วนผสม!W:W)+SUMIF(กวนไส้!$C:$C,'รับ-จ่าย ประจำวัน'!$B301,กวนไส้!W:W)+SUMIF(ผลิต1!$C:$C,'รับ-จ่าย ประจำวัน'!$B301,ผลิต1!W:W)+SUMIF(ผลิต2!$C:$C,'รับ-จ่าย ประจำวัน'!$B301,ผลิต2!W:W)+SUMIF(เส้นแต่งหน้าขนมเค้ก!$C:$C,'รับ-จ่าย ประจำวัน'!$B301,เส้นแต่งหน้าขนมเค้ก!W:W)+SUMIF(แพ็ค!$C:$C,'รับ-จ่าย ประจำวัน'!$B301,แพ็ค!W:W)+SUMIF(ธุรการ!$C:$C,'รับ-จ่าย ประจำวัน'!$B301,ธุรการ!W:W)+SUMIF(เส้นแต่งหน้าขนมปัง!$C:$C,'รับ-จ่าย ประจำวัน'!$B301,เส้นแต่งหน้าขนมปัง!W:W)+SUMIF('วางแผนBC,CJ'!$C:$C,'รับ-จ่าย ประจำวัน'!$B301,'วางแผนBC,CJ'!W:W)+SUMIF(RD!$C:$C,'รับ-จ่าย ประจำวัน'!$B301,RD!W:W)+SUMIF('FG,ออนไล,คัดแยก'!$C:$C,'รับ-จ่าย ประจำวัน'!$B301,'FG,ออนไล,คัดแยก'!W:W)</f>
        <v>0</v>
      </c>
      <c r="BE301" s="16">
        <f>SUMIF(เตรียมส่วนผสม!$C:$C,'รับ-จ่าย ประจำวัน'!$B301,เตรียมส่วนผสม!X:X)+SUMIF(กวนไส้!$C:$C,'รับ-จ่าย ประจำวัน'!$B301,กวนไส้!X:X)+SUMIF(ผลิต1!$C:$C,'รับ-จ่าย ประจำวัน'!$B301,ผลิต1!X:X)+SUMIF(ผลิต2!$C:$C,'รับ-จ่าย ประจำวัน'!$B301,ผลิต2!X:X)+SUMIF(เส้นแต่งหน้าขนมเค้ก!$C:$C,'รับ-จ่าย ประจำวัน'!$B301,เส้นแต่งหน้าขนมเค้ก!X:X)+SUMIF(แพ็ค!$C:$C,'รับ-จ่าย ประจำวัน'!$B301,แพ็ค!X:X)+SUMIF(ธุรการ!$C:$C,'รับ-จ่าย ประจำวัน'!$B301,ธุรการ!X:X)+SUMIF(เส้นแต่งหน้าขนมปัง!$C:$C,'รับ-จ่าย ประจำวัน'!$B301,เส้นแต่งหน้าขนมปัง!X:X)+SUMIF('วางแผนBC,CJ'!$C:$C,'รับ-จ่าย ประจำวัน'!$B301,'วางแผนBC,CJ'!X:X)+SUMIF(RD!$C:$C,'รับ-จ่าย ประจำวัน'!$B301,RD!X:X)+SUMIF('FG,ออนไล,คัดแยก'!$C:$C,'รับ-จ่าย ประจำวัน'!$B301,'FG,ออนไล,คัดแยก'!X:X)</f>
        <v>0</v>
      </c>
      <c r="BF301" s="16">
        <f>SUMIF(เตรียมส่วนผสม!$C:$C,'รับ-จ่าย ประจำวัน'!$B301,เตรียมส่วนผสม!Y:Y)+SUMIF(กวนไส้!$C:$C,'รับ-จ่าย ประจำวัน'!$B301,กวนไส้!Y:Y)+SUMIF(ผลิต1!$C:$C,'รับ-จ่าย ประจำวัน'!$B301,ผลิต1!Y:Y)+SUMIF(ผลิต2!$C:$C,'รับ-จ่าย ประจำวัน'!$B301,ผลิต2!Y:Y)+SUMIF(เส้นแต่งหน้าขนมเค้ก!$C:$C,'รับ-จ่าย ประจำวัน'!$B301,เส้นแต่งหน้าขนมเค้ก!Y:Y)+SUMIF(แพ็ค!$C:$C,'รับ-จ่าย ประจำวัน'!$B301,แพ็ค!Y:Y)+SUMIF(ธุรการ!$C:$C,'รับ-จ่าย ประจำวัน'!$B301,ธุรการ!Y:Y)+SUMIF(เส้นแต่งหน้าขนมปัง!$C:$C,'รับ-จ่าย ประจำวัน'!$B301,เส้นแต่งหน้าขนมปัง!Y:Y)+SUMIF('วางแผนBC,CJ'!$C:$C,'รับ-จ่าย ประจำวัน'!$B301,'วางแผนBC,CJ'!Y:Y)+SUMIF(RD!$C:$C,'รับ-จ่าย ประจำวัน'!$B301,RD!Y:Y)+SUMIF('FG,ออนไล,คัดแยก'!$C:$C,'รับ-จ่าย ประจำวัน'!$B301,'FG,ออนไล,คัดแยก'!Y:Y)</f>
        <v>2000</v>
      </c>
      <c r="BG301" s="16">
        <f>SUMIF(เตรียมส่วนผสม!$C:$C,'รับ-จ่าย ประจำวัน'!$B301,เตรียมส่วนผสม!Z:Z)+SUMIF(กวนไส้!$C:$C,'รับ-จ่าย ประจำวัน'!$B301,กวนไส้!Z:Z)+SUMIF(ผลิต1!$C:$C,'รับ-จ่าย ประจำวัน'!$B301,ผลิต1!Z:Z)+SUMIF(ผลิต2!$C:$C,'รับ-จ่าย ประจำวัน'!$B301,ผลิต2!Z:Z)+SUMIF(เส้นแต่งหน้าขนมเค้ก!$C:$C,'รับ-จ่าย ประจำวัน'!$B301,เส้นแต่งหน้าขนมเค้ก!Z:Z)+SUMIF(แพ็ค!$C:$C,'รับ-จ่าย ประจำวัน'!$B301,แพ็ค!Z:Z)+SUMIF(ธุรการ!$C:$C,'รับ-จ่าย ประจำวัน'!$B301,ธุรการ!Z:Z)+SUMIF(เส้นแต่งหน้าขนมปัง!$C:$C,'รับ-จ่าย ประจำวัน'!$B301,เส้นแต่งหน้าขนมปัง!Z:Z)+SUMIF('วางแผนBC,CJ'!$C:$C,'รับ-จ่าย ประจำวัน'!$B301,'วางแผนBC,CJ'!Z:Z)+SUMIF(RD!$C:$C,'รับ-จ่าย ประจำวัน'!$B301,RD!Z:Z)+SUMIF('FG,ออนไล,คัดแยก'!$C:$C,'รับ-จ่าย ประจำวัน'!$B301,'FG,ออนไล,คัดแยก'!Z:Z)</f>
        <v>2000</v>
      </c>
      <c r="BH301" s="16">
        <f>SUMIF(เตรียมส่วนผสม!$C:$C,'รับ-จ่าย ประจำวัน'!$B301,เตรียมส่วนผสม!AA:AA)+SUMIF(กวนไส้!$C:$C,'รับ-จ่าย ประจำวัน'!$B301,กวนไส้!AA:AA)+SUMIF(ผลิต1!$C:$C,'รับ-จ่าย ประจำวัน'!$B301,ผลิต1!AA:AA)+SUMIF(ผลิต2!$C:$C,'รับ-จ่าย ประจำวัน'!$B301,ผลิต2!AA:AA)+SUMIF(เส้นแต่งหน้าขนมเค้ก!$C:$C,'รับ-จ่าย ประจำวัน'!$B301,เส้นแต่งหน้าขนมเค้ก!AA:AA)+SUMIF(แพ็ค!$C:$C,'รับ-จ่าย ประจำวัน'!$B301,แพ็ค!AA:AA)+SUMIF(ธุรการ!$C:$C,'รับ-จ่าย ประจำวัน'!$B301,ธุรการ!AA:AA)+SUMIF(เส้นแต่งหน้าขนมปัง!$C:$C,'รับ-จ่าย ประจำวัน'!$B301,เส้นแต่งหน้าขนมปัง!AA:AA)+SUMIF('วางแผนBC,CJ'!$C:$C,'รับ-จ่าย ประจำวัน'!$B301,'วางแผนBC,CJ'!AA:AA)+SUMIF(RD!$C:$C,'รับ-จ่าย ประจำวัน'!$B301,RD!AA:AA)+SUMIF('FG,ออนไล,คัดแยก'!$C:$C,'รับ-จ่าย ประจำวัน'!$B301,'FG,ออนไล,คัดแยก'!AA:AA)</f>
        <v>0</v>
      </c>
      <c r="BI301" s="16">
        <f>SUMIF(เตรียมส่วนผสม!$C:$C,'รับ-จ่าย ประจำวัน'!$B301,เตรียมส่วนผสม!AB:AB)+SUMIF(กวนไส้!$C:$C,'รับ-จ่าย ประจำวัน'!$B301,กวนไส้!AB:AB)+SUMIF(ผลิต1!$C:$C,'รับ-จ่าย ประจำวัน'!$B301,ผลิต1!AB:AB)+SUMIF(ผลิต2!$C:$C,'รับ-จ่าย ประจำวัน'!$B301,ผลิต2!AB:AB)+SUMIF(เส้นแต่งหน้าขนมเค้ก!$C:$C,'รับ-จ่าย ประจำวัน'!$B301,เส้นแต่งหน้าขนมเค้ก!AB:AB)+SUMIF(แพ็ค!$C:$C,'รับ-จ่าย ประจำวัน'!$B301,แพ็ค!AB:AB)+SUMIF(ธุรการ!$C:$C,'รับ-จ่าย ประจำวัน'!$B301,ธุรการ!AB:AB)+SUMIF(เส้นแต่งหน้าขนมปัง!$C:$C,'รับ-จ่าย ประจำวัน'!$B301,เส้นแต่งหน้าขนมปัง!AB:AB)+SUMIF('วางแผนBC,CJ'!$C:$C,'รับ-จ่าย ประจำวัน'!$B301,'วางแผนBC,CJ'!AB:AB)+SUMIF(RD!$C:$C,'รับ-จ่าย ประจำวัน'!$B301,RD!AB:AB)+SUMIF('FG,ออนไล,คัดแยก'!$C:$C,'รับ-จ่าย ประจำวัน'!$B301,'FG,ออนไล,คัดแยก'!AB:AB)</f>
        <v>1000</v>
      </c>
      <c r="BJ301" s="16">
        <f>SUMIF(เตรียมส่วนผสม!$C:$C,'รับ-จ่าย ประจำวัน'!$B301,เตรียมส่วนผสม!AC:AC)+SUMIF(กวนไส้!$C:$C,'รับ-จ่าย ประจำวัน'!$B301,กวนไส้!AC:AC)+SUMIF(ผลิต1!$C:$C,'รับ-จ่าย ประจำวัน'!$B301,ผลิต1!AC:AC)+SUMIF(ผลิต2!$C:$C,'รับ-จ่าย ประจำวัน'!$B301,ผลิต2!AC:AC)+SUMIF(เส้นแต่งหน้าขนมเค้ก!$C:$C,'รับ-จ่าย ประจำวัน'!$B301,เส้นแต่งหน้าขนมเค้ก!AC:AC)+SUMIF(แพ็ค!$C:$C,'รับ-จ่าย ประจำวัน'!$B301,แพ็ค!AC:AC)+SUMIF(ธุรการ!$C:$C,'รับ-จ่าย ประจำวัน'!$B301,ธุรการ!AC:AC)+SUMIF(เส้นแต่งหน้าขนมปัง!$C:$C,'รับ-จ่าย ประจำวัน'!$B301,เส้นแต่งหน้าขนมปัง!AC:AC)+SUMIF('วางแผนBC,CJ'!$C:$C,'รับ-จ่าย ประจำวัน'!$B301,'วางแผนBC,CJ'!AC:AC)+SUMIF(RD!$C:$C,'รับ-จ่าย ประจำวัน'!$B301,RD!AC:AC)+SUMIF('FG,ออนไล,คัดแยก'!$C:$C,'รับ-จ่าย ประจำวัน'!$B301,'FG,ออนไล,คัดแยก'!AC:AC)</f>
        <v>1000</v>
      </c>
      <c r="BK301" s="16">
        <f>SUMIF(เตรียมส่วนผสม!$C:$C,'รับ-จ่าย ประจำวัน'!$B301,เตรียมส่วนผสม!AD:AD)+SUMIF(กวนไส้!$C:$C,'รับ-จ่าย ประจำวัน'!$B301,กวนไส้!AD:AD)+SUMIF(ผลิต1!$C:$C,'รับ-จ่าย ประจำวัน'!$B301,ผลิต1!AD:AD)+SUMIF(ผลิต2!$C:$C,'รับ-จ่าย ประจำวัน'!$B301,ผลิต2!AD:AD)+SUMIF(เส้นแต่งหน้าขนมเค้ก!$C:$C,'รับ-จ่าย ประจำวัน'!$B301,เส้นแต่งหน้าขนมเค้ก!AD:AD)+SUMIF(แพ็ค!$C:$C,'รับ-จ่าย ประจำวัน'!$B301,แพ็ค!AD:AD)+SUMIF(ธุรการ!$C:$C,'รับ-จ่าย ประจำวัน'!$B301,ธุรการ!AD:AD)+SUMIF(เส้นแต่งหน้าขนมปัง!$C:$C,'รับ-จ่าย ประจำวัน'!$B301,เส้นแต่งหน้าขนมปัง!AD:AD)+SUMIF('วางแผนBC,CJ'!$C:$C,'รับ-จ่าย ประจำวัน'!$B301,'วางแผนBC,CJ'!AD:AD)+SUMIF(RD!$C:$C,'รับ-จ่าย ประจำวัน'!$B301,RD!AD:AD)+SUMIF('FG,ออนไล,คัดแยก'!$C:$C,'รับ-จ่าย ประจำวัน'!$B301,'FG,ออนไล,คัดแยก'!AD:AD)</f>
        <v>0</v>
      </c>
      <c r="BL301" s="16">
        <f>SUMIF(เตรียมส่วนผสม!$C:$C,'รับ-จ่าย ประจำวัน'!$B301,เตรียมส่วนผสม!AE:AE)+SUMIF(กวนไส้!$C:$C,'รับ-จ่าย ประจำวัน'!$B301,กวนไส้!AE:AE)+SUMIF(ผลิต1!$C:$C,'รับ-จ่าย ประจำวัน'!$B301,ผลิต1!AE:AE)+SUMIF(ผลิต2!$C:$C,'รับ-จ่าย ประจำวัน'!$B301,ผลิต2!AE:AE)+SUMIF(เส้นแต่งหน้าขนมเค้ก!$C:$C,'รับ-จ่าย ประจำวัน'!$B301,เส้นแต่งหน้าขนมเค้ก!AE:AE)+SUMIF(แพ็ค!$C:$C,'รับ-จ่าย ประจำวัน'!$B301,แพ็ค!AE:AE)+SUMIF(ธุรการ!$C:$C,'รับ-จ่าย ประจำวัน'!$B301,ธุรการ!AE:AE)+SUMIF(เส้นแต่งหน้าขนมปัง!$C:$C,'รับ-จ่าย ประจำวัน'!$B301,เส้นแต่งหน้าขนมปัง!AE:AE)+SUMIF('วางแผนBC,CJ'!$C:$C,'รับ-จ่าย ประจำวัน'!$B301,'วางแผนBC,CJ'!AE:AE)+SUMIF(RD!$C:$C,'รับ-จ่าย ประจำวัน'!$B301,RD!AE:AE)+SUMIF('FG,ออนไล,คัดแยก'!$C:$C,'รับ-จ่าย ประจำวัน'!$B301,'FG,ออนไล,คัดแยก'!AE:AE)</f>
        <v>0</v>
      </c>
      <c r="BM301" s="16">
        <f>SUMIF(เตรียมส่วนผสม!$C:$C,'รับ-จ่าย ประจำวัน'!$B301,เตรียมส่วนผสม!AF:AF)+SUMIF(กวนไส้!$C:$C,'รับ-จ่าย ประจำวัน'!$B301,กวนไส้!AF:AF)+SUMIF(ผลิต1!$C:$C,'รับ-จ่าย ประจำวัน'!$B301,ผลิต1!AF:AF)+SUMIF(ผลิต2!$C:$C,'รับ-จ่าย ประจำวัน'!$B301,ผลิต2!AF:AF)+SUMIF(เส้นแต่งหน้าขนมเค้ก!$C:$C,'รับ-จ่าย ประจำวัน'!$B301,เส้นแต่งหน้าขนมเค้ก!AF:AF)+SUMIF(แพ็ค!$C:$C,'รับ-จ่าย ประจำวัน'!$B301,แพ็ค!AF:AF)+SUMIF(ธุรการ!$C:$C,'รับ-จ่าย ประจำวัน'!$B301,ธุรการ!AF:AF)+SUMIF(เส้นแต่งหน้าขนมปัง!$C:$C,'รับ-จ่าย ประจำวัน'!$B301,เส้นแต่งหน้าขนมปัง!AF:AF)+SUMIF('วางแผนBC,CJ'!$C:$C,'รับ-จ่าย ประจำวัน'!$B301,'วางแผนBC,CJ'!AF:AF)+SUMIF(RD!$C:$C,'รับ-จ่าย ประจำวัน'!$B301,RD!AF:AF)+SUMIF('FG,ออนไล,คัดแยก'!$C:$C,'รับ-จ่าย ประจำวัน'!$B301,'FG,ออนไล,คัดแยก'!AF:AF)</f>
        <v>0</v>
      </c>
      <c r="BN301" s="16">
        <f>SUMIF(เตรียมส่วนผสม!$C:$C,'รับ-จ่าย ประจำวัน'!$B301,เตรียมส่วนผสม!AG:AG)+SUMIF(กวนไส้!$C:$C,'รับ-จ่าย ประจำวัน'!$B301,กวนไส้!AG:AG)+SUMIF(ผลิต1!$C:$C,'รับ-จ่าย ประจำวัน'!$B301,ผลิต1!AG:AG)+SUMIF(ผลิต2!$C:$C,'รับ-จ่าย ประจำวัน'!$B301,ผลิต2!AG:AG)+SUMIF(เส้นแต่งหน้าขนมเค้ก!$C:$C,'รับ-จ่าย ประจำวัน'!$B301,เส้นแต่งหน้าขนมเค้ก!AG:AG)+SUMIF(แพ็ค!$C:$C,'รับ-จ่าย ประจำวัน'!$B301,แพ็ค!AG:AG)+SUMIF(ธุรการ!$C:$C,'รับ-จ่าย ประจำวัน'!$B301,ธุรการ!AG:AG)+SUMIF(เส้นแต่งหน้าขนมปัง!$C:$C,'รับ-จ่าย ประจำวัน'!$B301,เส้นแต่งหน้าขนมปัง!AG:AG)+SUMIF('วางแผนBC,CJ'!$C:$C,'รับ-จ่าย ประจำวัน'!$B301,'วางแผนBC,CJ'!AG:AG)+SUMIF(RD!$C:$C,'รับ-จ่าย ประจำวัน'!$B301,RD!AG:AG)+SUMIF('FG,ออนไล,คัดแยก'!$C:$C,'รับ-จ่าย ประจำวัน'!$B301,'FG,ออนไล,คัดแยก'!AG:AG)</f>
        <v>4000</v>
      </c>
      <c r="BO301" s="16">
        <f>SUMIF(เตรียมส่วนผสม!$C:$C,'รับ-จ่าย ประจำวัน'!$B301,เตรียมส่วนผสม!AH:AH)+SUMIF(กวนไส้!$C:$C,'รับ-จ่าย ประจำวัน'!$B301,กวนไส้!AH:AH)+SUMIF(ผลิต1!$C:$C,'รับ-จ่าย ประจำวัน'!$B301,ผลิต1!AH:AH)+SUMIF(ผลิต2!$C:$C,'รับ-จ่าย ประจำวัน'!$B301,ผลิต2!AH:AH)+SUMIF(เส้นแต่งหน้าขนมเค้ก!$C:$C,'รับ-จ่าย ประจำวัน'!$B301,เส้นแต่งหน้าขนมเค้ก!AH:AH)+SUMIF(แพ็ค!$C:$C,'รับ-จ่าย ประจำวัน'!$B301,แพ็ค!AH:AH)+SUMIF(ธุรการ!$C:$C,'รับ-จ่าย ประจำวัน'!$B301,ธุรการ!AH:AH)+SUMIF(เส้นแต่งหน้าขนมปัง!$C:$C,'รับ-จ่าย ประจำวัน'!$B301,เส้นแต่งหน้าขนมปัง!AH:AH)+SUMIF('วางแผนBC,CJ'!$C:$C,'รับ-จ่าย ประจำวัน'!$B301,'วางแผนBC,CJ'!AH:AH)+SUMIF(RD!$C:$C,'รับ-จ่าย ประจำวัน'!$B301,RD!AH:AH)+SUMIF('FG,ออนไล,คัดแยก'!$C:$C,'รับ-จ่าย ประจำวัน'!$B301,'FG,ออนไล,คัดแยก'!AH:AH)</f>
        <v>0</v>
      </c>
      <c r="BP301" s="16">
        <f>SUMIF(เตรียมส่วนผสม!$C:$C,'รับ-จ่าย ประจำวัน'!$B301,เตรียมส่วนผสม!AI:AI)+SUMIF(กวนไส้!$C:$C,'รับ-จ่าย ประจำวัน'!$B301,กวนไส้!AI:AI)+SUMIF(ผลิต1!$C:$C,'รับ-จ่าย ประจำวัน'!$B301,ผลิต1!AI:AI)+SUMIF(ผลิต2!$C:$C,'รับ-จ่าย ประจำวัน'!$B301,ผลิต2!AI:AI)+SUMIF(เส้นแต่งหน้าขนมเค้ก!$C:$C,'รับ-จ่าย ประจำวัน'!$B301,เส้นแต่งหน้าขนมเค้ก!AI:AI)+SUMIF(แพ็ค!$C:$C,'รับ-จ่าย ประจำวัน'!$B301,แพ็ค!AI:AI)+SUMIF(ธุรการ!$C:$C,'รับ-จ่าย ประจำวัน'!$B301,ธุรการ!AI:AI)+SUMIF(เส้นแต่งหน้าขนมปัง!$C:$C,'รับ-จ่าย ประจำวัน'!$B301,เส้นแต่งหน้าขนมปัง!AI:AI)+SUMIF('วางแผนBC,CJ'!$C:$C,'รับ-จ่าย ประจำวัน'!$B301,'วางแผนBC,CJ'!AI:AI)+SUMIF(RD!$C:$C,'รับ-จ่าย ประจำวัน'!$B301,RD!AI:AI)+SUMIF('FG,ออนไล,คัดแยก'!$C:$C,'รับ-จ่าย ประจำวัน'!$B301,'FG,ออนไล,คัดแยก'!AI:AI)</f>
        <v>0</v>
      </c>
      <c r="BQ301" s="16">
        <f>SUMIF(เตรียมส่วนผสม!$C:$C,'รับ-จ่าย ประจำวัน'!$B301,เตรียมส่วนผสม!AJ:AJ)+SUMIF(กวนไส้!$C:$C,'รับ-จ่าย ประจำวัน'!$B301,กวนไส้!AJ:AJ)+SUMIF(ผลิต1!$C:$C,'รับ-จ่าย ประจำวัน'!$B301,ผลิต1!AJ:AJ)+SUMIF(ผลิต2!$C:$C,'รับ-จ่าย ประจำวัน'!$B301,ผลิต2!AJ:AJ)+SUMIF(เส้นแต่งหน้าขนมเค้ก!$C:$C,'รับ-จ่าย ประจำวัน'!$B301,เส้นแต่งหน้าขนมเค้ก!AJ:AJ)+SUMIF(แพ็ค!$C:$C,'รับ-จ่าย ประจำวัน'!$B301,แพ็ค!AJ:AJ)+SUMIF(ธุรการ!$C:$C,'รับ-จ่าย ประจำวัน'!$B301,ธุรการ!AJ:AJ)+SUMIF(เส้นแต่งหน้าขนมปัง!$C:$C,'รับ-จ่าย ประจำวัน'!$B301,เส้นแต่งหน้าขนมปัง!AJ:AJ)+SUMIF('วางแผนBC,CJ'!$C:$C,'รับ-จ่าย ประจำวัน'!$B301,'วางแผนBC,CJ'!AJ:AJ)+SUMIF(RD!$C:$C,'รับ-จ่าย ประจำวัน'!$B301,RD!AJ:AJ)+SUMIF('FG,ออนไล,คัดแยก'!$C:$C,'รับ-จ่าย ประจำวัน'!$B301,'FG,ออนไล,คัดแยก'!AJ:AJ)</f>
        <v>0</v>
      </c>
      <c r="BR301" s="16">
        <f>SUMIF(เตรียมส่วนผสม!$C:$C,'รับ-จ่าย ประจำวัน'!$B301,เตรียมส่วนผสม!AK:AK)+SUMIF(กวนไส้!$C:$C,'รับ-จ่าย ประจำวัน'!$B301,กวนไส้!AK:AK)+SUMIF(ผลิต1!$C:$C,'รับ-จ่าย ประจำวัน'!$B301,ผลิต1!AK:AK)+SUMIF(ผลิต2!$C:$C,'รับ-จ่าย ประจำวัน'!$B301,ผลิต2!AK:AK)+SUMIF(เส้นแต่งหน้าขนมเค้ก!$C:$C,'รับ-จ่าย ประจำวัน'!$B301,เส้นแต่งหน้าขนมเค้ก!AK:AK)+SUMIF(แพ็ค!$C:$C,'รับ-จ่าย ประจำวัน'!$B301,แพ็ค!AK:AK)+SUMIF(ธุรการ!$C:$C,'รับ-จ่าย ประจำวัน'!$B301,ธุรการ!AK:AK)+SUMIF(เส้นแต่งหน้าขนมปัง!$C:$C,'รับ-จ่าย ประจำวัน'!$B301,เส้นแต่งหน้าขนมปัง!AK:AK)+SUMIF('วางแผนBC,CJ'!$C:$C,'รับ-จ่าย ประจำวัน'!$B301,'วางแผนBC,CJ'!AK:AK)+SUMIF(RD!$C:$C,'รับ-จ่าย ประจำวัน'!$B301,RD!AK:AK)+SUMIF('FG,ออนไล,คัดแยก'!$C:$C,'รับ-จ่าย ประจำวัน'!$B301,'FG,ออนไล,คัดแยก'!AK:AK)</f>
        <v>0</v>
      </c>
      <c r="BS301" s="16">
        <f>SUMIF(เตรียมส่วนผสม!$C:$C,'รับ-จ่าย ประจำวัน'!$B301,เตรียมส่วนผสม!AL:AL)+SUMIF(กวนไส้!$C:$C,'รับ-จ่าย ประจำวัน'!$B301,กวนไส้!AL:AL)+SUMIF(ผลิต1!$C:$C,'รับ-จ่าย ประจำวัน'!$B301,ผลิต1!AL:AL)+SUMIF(ผลิต2!$C:$C,'รับ-จ่าย ประจำวัน'!$B301,ผลิต2!AL:AL)+SUMIF(เส้นแต่งหน้าขนมเค้ก!$C:$C,'รับ-จ่าย ประจำวัน'!$B301,เส้นแต่งหน้าขนมเค้ก!AL:AL)+SUMIF(แพ็ค!$C:$C,'รับ-จ่าย ประจำวัน'!$B301,แพ็ค!AL:AL)+SUMIF(ธุรการ!$C:$C,'รับ-จ่าย ประจำวัน'!$B301,ธุรการ!AL:AL)+SUMIF(เส้นแต่งหน้าขนมปัง!$C:$C,'รับ-จ่าย ประจำวัน'!$B301,เส้นแต่งหน้าขนมปัง!AL:AL)+SUMIF('วางแผนBC,CJ'!$C:$C,'รับ-จ่าย ประจำวัน'!$B301,'วางแผนBC,CJ'!AL:AL)+SUMIF(RD!$C:$C,'รับ-จ่าย ประจำวัน'!$B301,RD!AL:AL)+SUMIF('FG,ออนไล,คัดแยก'!$C:$C,'รับ-จ่าย ประจำวัน'!$B301,'FG,ออนไล,คัดแยก'!AL:AL)</f>
        <v>0</v>
      </c>
      <c r="BT301" s="18">
        <f t="shared" si="60"/>
        <v>24000</v>
      </c>
      <c r="BU301" s="116"/>
      <c r="BV301" s="146">
        <f t="shared" si="61"/>
        <v>33000</v>
      </c>
      <c r="BW301" s="183">
        <v>30</v>
      </c>
      <c r="BX301" s="172">
        <f t="shared" si="67"/>
        <v>800</v>
      </c>
      <c r="BY301" s="188">
        <f t="shared" si="63"/>
        <v>41.25</v>
      </c>
      <c r="BZ301" s="180">
        <f t="shared" ca="1" si="62"/>
        <v>46244.25</v>
      </c>
      <c r="CA301" s="93"/>
      <c r="CB301" s="93"/>
      <c r="CC301" s="93"/>
      <c r="CD301" s="93"/>
      <c r="CE301" s="93"/>
      <c r="CF301" s="93"/>
      <c r="CG301" s="93"/>
      <c r="CH301" s="93"/>
      <c r="CI301" s="93"/>
      <c r="CJ301" s="97"/>
      <c r="CK301" s="9">
        <f t="shared" si="64"/>
        <v>33000</v>
      </c>
    </row>
    <row r="302" spans="1:89" x14ac:dyDescent="0.5">
      <c r="A302" s="149" t="s">
        <v>950</v>
      </c>
      <c r="B302" s="34">
        <v>1023301008</v>
      </c>
      <c r="C302" s="21" t="s">
        <v>2065</v>
      </c>
      <c r="D302" s="135" t="s">
        <v>91</v>
      </c>
      <c r="E302" s="25"/>
      <c r="F302" s="132"/>
      <c r="G302" s="25"/>
      <c r="H302" s="12">
        <v>2714</v>
      </c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>
        <v>3500</v>
      </c>
      <c r="AE302" s="11"/>
      <c r="AF302" s="11"/>
      <c r="AG302" s="11"/>
      <c r="AH302" s="11"/>
      <c r="AI302" s="25"/>
      <c r="AJ302" s="25"/>
      <c r="AK302" s="25"/>
      <c r="AL302" s="25"/>
      <c r="AM302" s="25"/>
      <c r="AN302" s="15">
        <f t="shared" si="59"/>
        <v>3500</v>
      </c>
      <c r="AO302" s="16">
        <f>SUMIF(เตรียมส่วนผสม!$C:$C,'รับ-จ่าย ประจำวัน'!$B302,เตรียมส่วนผสม!H:H)+SUMIF(กวนไส้!$C:$C,'รับ-จ่าย ประจำวัน'!$B302,กวนไส้!H:H)+SUMIF(ผลิต1!$C:$C,'รับ-จ่าย ประจำวัน'!$B302,ผลิต1!H:H)+SUMIF(ผลิต2!$C:$C,'รับ-จ่าย ประจำวัน'!$B302,ผลิต2!H:H)+SUMIF(เส้นแต่งหน้าขนมเค้ก!$C:$C,'รับ-จ่าย ประจำวัน'!$B302,เส้นแต่งหน้าขนมเค้ก!H:H)+SUMIF(แพ็ค!$C:$C,'รับ-จ่าย ประจำวัน'!$B302,แพ็ค!H:H)+SUMIF(ธุรการ!$C:$C,'รับ-จ่าย ประจำวัน'!$B302,ธุรการ!H:H)+SUMIF(เส้นแต่งหน้าขนมปัง!$C:$C,'รับ-จ่าย ประจำวัน'!$B302,เส้นแต่งหน้าขนมปัง!H:H)+SUMIF('วางแผนBC,CJ'!$C:$C,'รับ-จ่าย ประจำวัน'!$B302,'วางแผนBC,CJ'!H:H)+SUMIF(RD!$C:$C,'รับ-จ่าย ประจำวัน'!$B302,RD!H:H)+SUMIF('FG,ออนไล,คัดแยก'!$C:$C,'รับ-จ่าย ประจำวัน'!$B302,'FG,ออนไล,คัดแยก'!H:H)</f>
        <v>164</v>
      </c>
      <c r="AP302" s="16">
        <f>SUMIF(เตรียมส่วนผสม!$C:$C,'รับ-จ่าย ประจำวัน'!$B302,เตรียมส่วนผสม!I:I)+SUMIF(กวนไส้!$C:$C,'รับ-จ่าย ประจำวัน'!$B302,กวนไส้!I:I)+SUMIF(ผลิต1!$C:$C,'รับ-จ่าย ประจำวัน'!$B302,ผลิต1!I:I)+SUMIF(ผลิต2!$C:$C,'รับ-จ่าย ประจำวัน'!$B302,ผลิต2!I:I)+SUMIF(เส้นแต่งหน้าขนมเค้ก!$C:$C,'รับ-จ่าย ประจำวัน'!$B302,เส้นแต่งหน้าขนมเค้ก!I:I)+SUMIF(แพ็ค!$C:$C,'รับ-จ่าย ประจำวัน'!$B302,แพ็ค!I:I)+SUMIF(ธุรการ!$C:$C,'รับ-จ่าย ประจำวัน'!$B302,ธุรการ!I:I)+SUMIF(เส้นแต่งหน้าขนมปัง!$C:$C,'รับ-จ่าย ประจำวัน'!$B302,เส้นแต่งหน้าขนมปัง!I:I)+SUMIF('วางแผนBC,CJ'!$C:$C,'รับ-จ่าย ประจำวัน'!$B302,'วางแผนBC,CJ'!I:I)+SUMIF(RD!$C:$C,'รับ-จ่าย ประจำวัน'!$B302,RD!I:I)+SUMIF('FG,ออนไล,คัดแยก'!$C:$C,'รับ-จ่าย ประจำวัน'!$B302,'FG,ออนไล,คัดแยก'!I:I)</f>
        <v>72</v>
      </c>
      <c r="AQ302" s="16">
        <f>SUMIF(เตรียมส่วนผสม!$C:$C,'รับ-จ่าย ประจำวัน'!$B302,เตรียมส่วนผสม!J:J)+SUMIF(กวนไส้!$C:$C,'รับ-จ่าย ประจำวัน'!$B302,กวนไส้!J:J)+SUMIF(ผลิต1!$C:$C,'รับ-จ่าย ประจำวัน'!$B302,ผลิต1!J:J)+SUMIF(ผลิต2!$C:$C,'รับ-จ่าย ประจำวัน'!$B302,ผลิต2!J:J)+SUMIF(เส้นแต่งหน้าขนมเค้ก!$C:$C,'รับ-จ่าย ประจำวัน'!$B302,เส้นแต่งหน้าขนมเค้ก!J:J)+SUMIF(แพ็ค!$C:$C,'รับ-จ่าย ประจำวัน'!$B302,แพ็ค!J:J)+SUMIF(ธุรการ!$C:$C,'รับ-จ่าย ประจำวัน'!$B302,ธุรการ!J:J)+SUMIF(เส้นแต่งหน้าขนมปัง!$C:$C,'รับ-จ่าย ประจำวัน'!$B302,เส้นแต่งหน้าขนมปัง!J:J)+SUMIF('วางแผนBC,CJ'!$C:$C,'รับ-จ่าย ประจำวัน'!$B302,'วางแผนBC,CJ'!J:J)+SUMIF(RD!$C:$C,'รับ-จ่าย ประจำวัน'!$B302,RD!J:J)+SUMIF('FG,ออนไล,คัดแยก'!$C:$C,'รับ-จ่าย ประจำวัน'!$B302,'FG,ออนไล,คัดแยก'!J:J)</f>
        <v>0</v>
      </c>
      <c r="AR302" s="16">
        <f>SUMIF(เตรียมส่วนผสม!$C:$C,'รับ-จ่าย ประจำวัน'!$B302,เตรียมส่วนผสม!K:K)+SUMIF(กวนไส้!$C:$C,'รับ-จ่าย ประจำวัน'!$B302,กวนไส้!K:K)+SUMIF(ผลิต1!$C:$C,'รับ-จ่าย ประจำวัน'!$B302,ผลิต1!K:K)+SUMIF(ผลิต2!$C:$C,'รับ-จ่าย ประจำวัน'!$B302,ผลิต2!K:K)+SUMIF(เส้นแต่งหน้าขนมเค้ก!$C:$C,'รับ-จ่าย ประจำวัน'!$B302,เส้นแต่งหน้าขนมเค้ก!K:K)+SUMIF(แพ็ค!$C:$C,'รับ-จ่าย ประจำวัน'!$B302,แพ็ค!K:K)+SUMIF(ธุรการ!$C:$C,'รับ-จ่าย ประจำวัน'!$B302,ธุรการ!K:K)+SUMIF(เส้นแต่งหน้าขนมปัง!$C:$C,'รับ-จ่าย ประจำวัน'!$B302,เส้นแต่งหน้าขนมปัง!K:K)+SUMIF('วางแผนBC,CJ'!$C:$C,'รับ-จ่าย ประจำวัน'!$B302,'วางแผนBC,CJ'!K:K)+SUMIF(RD!$C:$C,'รับ-จ่าย ประจำวัน'!$B302,RD!K:K)+SUMIF('FG,ออนไล,คัดแยก'!$C:$C,'รับ-จ่าย ประจำวัน'!$B302,'FG,ออนไล,คัดแยก'!K:K)</f>
        <v>280</v>
      </c>
      <c r="AS302" s="16">
        <f>SUMIF(เตรียมส่วนผสม!$C:$C,'รับ-จ่าย ประจำวัน'!$B302,เตรียมส่วนผสม!L:L)+SUMIF(กวนไส้!$C:$C,'รับ-จ่าย ประจำวัน'!$B302,กวนไส้!L:L)+SUMIF(ผลิต1!$C:$C,'รับ-จ่าย ประจำวัน'!$B302,ผลิต1!L:L)+SUMIF(ผลิต2!$C:$C,'รับ-จ่าย ประจำวัน'!$B302,ผลิต2!L:L)+SUMIF(เส้นแต่งหน้าขนมเค้ก!$C:$C,'รับ-จ่าย ประจำวัน'!$B302,เส้นแต่งหน้าขนมเค้ก!L:L)+SUMIF(แพ็ค!$C:$C,'รับ-จ่าย ประจำวัน'!$B302,แพ็ค!L:L)+SUMIF(ธุรการ!$C:$C,'รับ-จ่าย ประจำวัน'!$B302,ธุรการ!L:L)+SUMIF(เส้นแต่งหน้าขนมปัง!$C:$C,'รับ-จ่าย ประจำวัน'!$B302,เส้นแต่งหน้าขนมปัง!L:L)+SUMIF('วางแผนBC,CJ'!$C:$C,'รับ-จ่าย ประจำวัน'!$B302,'วางแผนBC,CJ'!L:L)+SUMIF(RD!$C:$C,'รับ-จ่าย ประจำวัน'!$B302,RD!L:L)+SUMIF('FG,ออนไล,คัดแยก'!$C:$C,'รับ-จ่าย ประจำวัน'!$B302,'FG,ออนไล,คัดแยก'!L:L)</f>
        <v>200</v>
      </c>
      <c r="AT302" s="16">
        <f>SUMIF(เตรียมส่วนผสม!$C:$C,'รับ-จ่าย ประจำวัน'!$B302,เตรียมส่วนผสม!M:M)+SUMIF(กวนไส้!$C:$C,'รับ-จ่าย ประจำวัน'!$B302,กวนไส้!M:M)+SUMIF(ผลิต1!$C:$C,'รับ-จ่าย ประจำวัน'!$B302,ผลิต1!M:M)+SUMIF(ผลิต2!$C:$C,'รับ-จ่าย ประจำวัน'!$B302,ผลิต2!M:M)+SUMIF(เส้นแต่งหน้าขนมเค้ก!$C:$C,'รับ-จ่าย ประจำวัน'!$B302,เส้นแต่งหน้าขนมเค้ก!M:M)+SUMIF(แพ็ค!$C:$C,'รับ-จ่าย ประจำวัน'!$B302,แพ็ค!M:M)+SUMIF(ธุรการ!$C:$C,'รับ-จ่าย ประจำวัน'!$B302,ธุรการ!M:M)+SUMIF(เส้นแต่งหน้าขนมปัง!$C:$C,'รับ-จ่าย ประจำวัน'!$B302,เส้นแต่งหน้าขนมปัง!M:M)+SUMIF('วางแผนBC,CJ'!$C:$C,'รับ-จ่าย ประจำวัน'!$B302,'วางแผนBC,CJ'!M:M)+SUMIF(RD!$C:$C,'รับ-จ่าย ประจำวัน'!$B302,RD!M:M)+SUMIF('FG,ออนไล,คัดแยก'!$C:$C,'รับ-จ่าย ประจำวัน'!$B302,'FG,ออนไล,คัดแยก'!M:M)</f>
        <v>0</v>
      </c>
      <c r="AU302" s="16">
        <f>SUMIF(เตรียมส่วนผสม!$C:$C,'รับ-จ่าย ประจำวัน'!$B302,เตรียมส่วนผสม!N:N)+SUMIF(กวนไส้!$C:$C,'รับ-จ่าย ประจำวัน'!$B302,กวนไส้!N:N)+SUMIF(ผลิต1!$C:$C,'รับ-จ่าย ประจำวัน'!$B302,ผลิต1!N:N)+SUMIF(ผลิต2!$C:$C,'รับ-จ่าย ประจำวัน'!$B302,ผลิต2!N:N)+SUMIF(เส้นแต่งหน้าขนมเค้ก!$C:$C,'รับ-จ่าย ประจำวัน'!$B302,เส้นแต่งหน้าขนมเค้ก!N:N)+SUMIF(แพ็ค!$C:$C,'รับ-จ่าย ประจำวัน'!$B302,แพ็ค!N:N)+SUMIF(ธุรการ!$C:$C,'รับ-จ่าย ประจำวัน'!$B302,ธุรการ!N:N)+SUMIF(เส้นแต่งหน้าขนมปัง!$C:$C,'รับ-จ่าย ประจำวัน'!$B302,เส้นแต่งหน้าขนมปัง!N:N)+SUMIF('วางแผนBC,CJ'!$C:$C,'รับ-จ่าย ประจำวัน'!$B302,'วางแผนBC,CJ'!N:N)+SUMIF(RD!$C:$C,'รับ-จ่าย ประจำวัน'!$B302,RD!N:N)+SUMIF('FG,ออนไล,คัดแยก'!$C:$C,'รับ-จ่าย ประจำวัน'!$B302,'FG,ออนไล,คัดแยก'!N:N)</f>
        <v>100</v>
      </c>
      <c r="AV302" s="16">
        <f>SUMIF(เตรียมส่วนผสม!$C:$C,'รับ-จ่าย ประจำวัน'!$B302,เตรียมส่วนผสม!O:O)+SUMIF(กวนไส้!$C:$C,'รับ-จ่าย ประจำวัน'!$B302,กวนไส้!O:O)+SUMIF(ผลิต1!$C:$C,'รับ-จ่าย ประจำวัน'!$B302,ผลิต1!O:O)+SUMIF(ผลิต2!$C:$C,'รับ-จ่าย ประจำวัน'!$B302,ผลิต2!O:O)+SUMIF(เส้นแต่งหน้าขนมเค้ก!$C:$C,'รับ-จ่าย ประจำวัน'!$B302,เส้นแต่งหน้าขนมเค้ก!O:O)+SUMIF(แพ็ค!$C:$C,'รับ-จ่าย ประจำวัน'!$B302,แพ็ค!O:O)+SUMIF(ธุรการ!$C:$C,'รับ-จ่าย ประจำวัน'!$B302,ธุรการ!O:O)+SUMIF(เส้นแต่งหน้าขนมปัง!$C:$C,'รับ-จ่าย ประจำวัน'!$B302,เส้นแต่งหน้าขนมปัง!O:O)+SUMIF('วางแผนBC,CJ'!$C:$C,'รับ-จ่าย ประจำวัน'!$B302,'วางแผนBC,CJ'!O:O)+SUMIF(RD!$C:$C,'รับ-จ่าย ประจำวัน'!$B302,RD!O:O)+SUMIF('FG,ออนไล,คัดแยก'!$C:$C,'รับ-จ่าย ประจำวัน'!$B302,'FG,ออนไล,คัดแยก'!O:O)</f>
        <v>0</v>
      </c>
      <c r="AW302" s="16">
        <f>SUMIF(เตรียมส่วนผสม!$C:$C,'รับ-จ่าย ประจำวัน'!$B302,เตรียมส่วนผสม!P:P)+SUMIF(กวนไส้!$C:$C,'รับ-จ่าย ประจำวัน'!$B302,กวนไส้!P:P)+SUMIF(ผลิต1!$C:$C,'รับ-จ่าย ประจำวัน'!$B302,ผลิต1!P:P)+SUMIF(ผลิต2!$C:$C,'รับ-จ่าย ประจำวัน'!$B302,ผลิต2!P:P)+SUMIF(เส้นแต่งหน้าขนมเค้ก!$C:$C,'รับ-จ่าย ประจำวัน'!$B302,เส้นแต่งหน้าขนมเค้ก!P:P)+SUMIF(แพ็ค!$C:$C,'รับ-จ่าย ประจำวัน'!$B302,แพ็ค!P:P)+SUMIF(ธุรการ!$C:$C,'รับ-จ่าย ประจำวัน'!$B302,ธุรการ!P:P)+SUMIF(เส้นแต่งหน้าขนมปัง!$C:$C,'รับ-จ่าย ประจำวัน'!$B302,เส้นแต่งหน้าขนมปัง!P:P)+SUMIF('วางแผนBC,CJ'!$C:$C,'รับ-จ่าย ประจำวัน'!$B302,'วางแผนBC,CJ'!P:P)+SUMIF(RD!$C:$C,'รับ-จ่าย ประจำวัน'!$B302,RD!P:P)+SUMIF('FG,ออนไล,คัดแยก'!$C:$C,'รับ-จ่าย ประจำวัน'!$B302,'FG,ออนไล,คัดแยก'!P:P)</f>
        <v>140</v>
      </c>
      <c r="AX302" s="16">
        <f>SUMIF(เตรียมส่วนผสม!$C:$C,'รับ-จ่าย ประจำวัน'!$B302,เตรียมส่วนผสม!Q:Q)+SUMIF(กวนไส้!$C:$C,'รับ-จ่าย ประจำวัน'!$B302,กวนไส้!Q:Q)+SUMIF(ผลิต1!$C:$C,'รับ-จ่าย ประจำวัน'!$B302,ผลิต1!Q:Q)+SUMIF(ผลิต2!$C:$C,'รับ-จ่าย ประจำวัน'!$B302,ผลิต2!Q:Q)+SUMIF(เส้นแต่งหน้าขนมเค้ก!$C:$C,'รับ-จ่าย ประจำวัน'!$B302,เส้นแต่งหน้าขนมเค้ก!Q:Q)+SUMIF(แพ็ค!$C:$C,'รับ-จ่าย ประจำวัน'!$B302,แพ็ค!Q:Q)+SUMIF(ธุรการ!$C:$C,'รับ-จ่าย ประจำวัน'!$B302,ธุรการ!Q:Q)+SUMIF(เส้นแต่งหน้าขนมปัง!$C:$C,'รับ-จ่าย ประจำวัน'!$B302,เส้นแต่งหน้าขนมปัง!Q:Q)+SUMIF('วางแผนBC,CJ'!$C:$C,'รับ-จ่าย ประจำวัน'!$B302,'วางแผนBC,CJ'!Q:Q)+SUMIF(RD!$C:$C,'รับ-จ่าย ประจำวัน'!$B302,RD!Q:Q)+SUMIF('FG,ออนไล,คัดแยก'!$C:$C,'รับ-จ่าย ประจำวัน'!$B302,'FG,ออนไล,คัดแยก'!Q:Q)</f>
        <v>160</v>
      </c>
      <c r="AY302" s="16">
        <f>SUMIF(เตรียมส่วนผสม!$C:$C,'รับ-จ่าย ประจำวัน'!$B302,เตรียมส่วนผสม!R:R)+SUMIF(กวนไส้!$C:$C,'รับ-จ่าย ประจำวัน'!$B302,กวนไส้!R:R)+SUMIF(ผลิต1!$C:$C,'รับ-จ่าย ประจำวัน'!$B302,ผลิต1!R:R)+SUMIF(ผลิต2!$C:$C,'รับ-จ่าย ประจำวัน'!$B302,ผลิต2!R:R)+SUMIF(เส้นแต่งหน้าขนมเค้ก!$C:$C,'รับ-จ่าย ประจำวัน'!$B302,เส้นแต่งหน้าขนมเค้ก!R:R)+SUMIF(แพ็ค!$C:$C,'รับ-จ่าย ประจำวัน'!$B302,แพ็ค!R:R)+SUMIF(ธุรการ!$C:$C,'รับ-จ่าย ประจำวัน'!$B302,ธุรการ!R:R)+SUMIF(เส้นแต่งหน้าขนมปัง!$C:$C,'รับ-จ่าย ประจำวัน'!$B302,เส้นแต่งหน้าขนมปัง!R:R)+SUMIF('วางแผนBC,CJ'!$C:$C,'รับ-จ่าย ประจำวัน'!$B302,'วางแผนBC,CJ'!R:R)+SUMIF(RD!$C:$C,'รับ-จ่าย ประจำวัน'!$B302,RD!R:R)+SUMIF('FG,ออนไล,คัดแยก'!$C:$C,'รับ-จ่าย ประจำวัน'!$B302,'FG,ออนไล,คัดแยก'!R:R)</f>
        <v>90</v>
      </c>
      <c r="AZ302" s="16">
        <f>SUMIF(เตรียมส่วนผสม!$C:$C,'รับ-จ่าย ประจำวัน'!$B302,เตรียมส่วนผสม!S:S)+SUMIF(กวนไส้!$C:$C,'รับ-จ่าย ประจำวัน'!$B302,กวนไส้!S:S)+SUMIF(ผลิต1!$C:$C,'รับ-จ่าย ประจำวัน'!$B302,ผลิต1!S:S)+SUMIF(ผลิต2!$C:$C,'รับ-จ่าย ประจำวัน'!$B302,ผลิต2!S:S)+SUMIF(เส้นแต่งหน้าขนมเค้ก!$C:$C,'รับ-จ่าย ประจำวัน'!$B302,เส้นแต่งหน้าขนมเค้ก!S:S)+SUMIF(แพ็ค!$C:$C,'รับ-จ่าย ประจำวัน'!$B302,แพ็ค!S:S)+SUMIF(ธุรการ!$C:$C,'รับ-จ่าย ประจำวัน'!$B302,ธุรการ!S:S)+SUMIF(เส้นแต่งหน้าขนมปัง!$C:$C,'รับ-จ่าย ประจำวัน'!$B302,เส้นแต่งหน้าขนมปัง!S:S)+SUMIF('วางแผนBC,CJ'!$C:$C,'รับ-จ่าย ประจำวัน'!$B302,'วางแผนBC,CJ'!S:S)+SUMIF(RD!$C:$C,'รับ-จ่าย ประจำวัน'!$B302,RD!S:S)+SUMIF('FG,ออนไล,คัดแยก'!$C:$C,'รับ-จ่าย ประจำวัน'!$B302,'FG,ออนไล,คัดแยก'!S:S)</f>
        <v>204</v>
      </c>
      <c r="BA302" s="16">
        <f>SUMIF(เตรียมส่วนผสม!$C:$C,'รับ-จ่าย ประจำวัน'!$B302,เตรียมส่วนผสม!T:T)+SUMIF(กวนไส้!$C:$C,'รับ-จ่าย ประจำวัน'!$B302,กวนไส้!T:T)+SUMIF(ผลิต1!$C:$C,'รับ-จ่าย ประจำวัน'!$B302,ผลิต1!T:T)+SUMIF(ผลิต2!$C:$C,'รับ-จ่าย ประจำวัน'!$B302,ผลิต2!T:T)+SUMIF(เส้นแต่งหน้าขนมเค้ก!$C:$C,'รับ-จ่าย ประจำวัน'!$B302,เส้นแต่งหน้าขนมเค้ก!T:T)+SUMIF(แพ็ค!$C:$C,'รับ-จ่าย ประจำวัน'!$B302,แพ็ค!T:T)+SUMIF(ธุรการ!$C:$C,'รับ-จ่าย ประจำวัน'!$B302,ธุรการ!T:T)+SUMIF(เส้นแต่งหน้าขนมปัง!$C:$C,'รับ-จ่าย ประจำวัน'!$B302,เส้นแต่งหน้าขนมปัง!T:T)+SUMIF('วางแผนBC,CJ'!$C:$C,'รับ-จ่าย ประจำวัน'!$B302,'วางแผนBC,CJ'!T:T)+SUMIF(RD!$C:$C,'รับ-จ่าย ประจำวัน'!$B302,RD!T:T)+SUMIF('FG,ออนไล,คัดแยก'!$C:$C,'รับ-จ่าย ประจำวัน'!$B302,'FG,ออนไล,คัดแยก'!T:T)</f>
        <v>0</v>
      </c>
      <c r="BB302" s="16">
        <f>SUMIF(เตรียมส่วนผสม!$C:$C,'รับ-จ่าย ประจำวัน'!$B302,เตรียมส่วนผสม!U:U)+SUMIF(กวนไส้!$C:$C,'รับ-จ่าย ประจำวัน'!$B302,กวนไส้!U:U)+SUMIF(ผลิต1!$C:$C,'รับ-จ่าย ประจำวัน'!$B302,ผลิต1!U:U)+SUMIF(ผลิต2!$C:$C,'รับ-จ่าย ประจำวัน'!$B302,ผลิต2!U:U)+SUMIF(เส้นแต่งหน้าขนมเค้ก!$C:$C,'รับ-จ่าย ประจำวัน'!$B302,เส้นแต่งหน้าขนมเค้ก!U:U)+SUMIF(แพ็ค!$C:$C,'รับ-จ่าย ประจำวัน'!$B302,แพ็ค!U:U)+SUMIF(ธุรการ!$C:$C,'รับ-จ่าย ประจำวัน'!$B302,ธุรการ!U:U)+SUMIF(เส้นแต่งหน้าขนมปัง!$C:$C,'รับ-จ่าย ประจำวัน'!$B302,เส้นแต่งหน้าขนมปัง!U:U)+SUMIF('วางแผนBC,CJ'!$C:$C,'รับ-จ่าย ประจำวัน'!$B302,'วางแผนBC,CJ'!U:U)+SUMIF(RD!$C:$C,'รับ-จ่าย ประจำวัน'!$B302,RD!U:U)+SUMIF('FG,ออนไล,คัดแยก'!$C:$C,'รับ-จ่าย ประจำวัน'!$B302,'FG,ออนไล,คัดแยก'!U:U)</f>
        <v>200</v>
      </c>
      <c r="BC302" s="16">
        <f>SUMIF(เตรียมส่วนผสม!$C:$C,'รับ-จ่าย ประจำวัน'!$B302,เตรียมส่วนผสม!V:V)+SUMIF(กวนไส้!$C:$C,'รับ-จ่าย ประจำวัน'!$B302,กวนไส้!V:V)+SUMIF(ผลิต1!$C:$C,'รับ-จ่าย ประจำวัน'!$B302,ผลิต1!V:V)+SUMIF(ผลิต2!$C:$C,'รับ-จ่าย ประจำวัน'!$B302,ผลิต2!V:V)+SUMIF(เส้นแต่งหน้าขนมเค้ก!$C:$C,'รับ-จ่าย ประจำวัน'!$B302,เส้นแต่งหน้าขนมเค้ก!V:V)+SUMIF(แพ็ค!$C:$C,'รับ-จ่าย ประจำวัน'!$B302,แพ็ค!V:V)+SUMIF(ธุรการ!$C:$C,'รับ-จ่าย ประจำวัน'!$B302,ธุรการ!V:V)+SUMIF(เส้นแต่งหน้าขนมปัง!$C:$C,'รับ-จ่าย ประจำวัน'!$B302,เส้นแต่งหน้าขนมปัง!V:V)+SUMIF('วางแผนBC,CJ'!$C:$C,'รับ-จ่าย ประจำวัน'!$B302,'วางแผนBC,CJ'!V:V)+SUMIF(RD!$C:$C,'รับ-จ่าย ประจำวัน'!$B302,RD!V:V)+SUMIF('FG,ออนไล,คัดแยก'!$C:$C,'รับ-จ่าย ประจำวัน'!$B302,'FG,ออนไล,คัดแยก'!V:V)</f>
        <v>0</v>
      </c>
      <c r="BD302" s="16">
        <f>SUMIF(เตรียมส่วนผสม!$C:$C,'รับ-จ่าย ประจำวัน'!$B302,เตรียมส่วนผสม!W:W)+SUMIF(กวนไส้!$C:$C,'รับ-จ่าย ประจำวัน'!$B302,กวนไส้!W:W)+SUMIF(ผลิต1!$C:$C,'รับ-จ่าย ประจำวัน'!$B302,ผลิต1!W:W)+SUMIF(ผลิต2!$C:$C,'รับ-จ่าย ประจำวัน'!$B302,ผลิต2!W:W)+SUMIF(เส้นแต่งหน้าขนมเค้ก!$C:$C,'รับ-จ่าย ประจำวัน'!$B302,เส้นแต่งหน้าขนมเค้ก!W:W)+SUMIF(แพ็ค!$C:$C,'รับ-จ่าย ประจำวัน'!$B302,แพ็ค!W:W)+SUMIF(ธุรการ!$C:$C,'รับ-จ่าย ประจำวัน'!$B302,ธุรการ!W:W)+SUMIF(เส้นแต่งหน้าขนมปัง!$C:$C,'รับ-จ่าย ประจำวัน'!$B302,เส้นแต่งหน้าขนมปัง!W:W)+SUMIF('วางแผนBC,CJ'!$C:$C,'รับ-จ่าย ประจำวัน'!$B302,'วางแผนBC,CJ'!W:W)+SUMIF(RD!$C:$C,'รับ-จ่าย ประจำวัน'!$B302,RD!W:W)+SUMIF('FG,ออนไล,คัดแยก'!$C:$C,'รับ-จ่าย ประจำวัน'!$B302,'FG,ออนไล,คัดแยก'!W:W)</f>
        <v>200</v>
      </c>
      <c r="BE302" s="16">
        <f>SUMIF(เตรียมส่วนผสม!$C:$C,'รับ-จ่าย ประจำวัน'!$B302,เตรียมส่วนผสม!X:X)+SUMIF(กวนไส้!$C:$C,'รับ-จ่าย ประจำวัน'!$B302,กวนไส้!X:X)+SUMIF(ผลิต1!$C:$C,'รับ-จ่าย ประจำวัน'!$B302,ผลิต1!X:X)+SUMIF(ผลิต2!$C:$C,'รับ-จ่าย ประจำวัน'!$B302,ผลิต2!X:X)+SUMIF(เส้นแต่งหน้าขนมเค้ก!$C:$C,'รับ-จ่าย ประจำวัน'!$B302,เส้นแต่งหน้าขนมเค้ก!X:X)+SUMIF(แพ็ค!$C:$C,'รับ-จ่าย ประจำวัน'!$B302,แพ็ค!X:X)+SUMIF(ธุรการ!$C:$C,'รับ-จ่าย ประจำวัน'!$B302,ธุรการ!X:X)+SUMIF(เส้นแต่งหน้าขนมปัง!$C:$C,'รับ-จ่าย ประจำวัน'!$B302,เส้นแต่งหน้าขนมปัง!X:X)+SUMIF('วางแผนBC,CJ'!$C:$C,'รับ-จ่าย ประจำวัน'!$B302,'วางแผนBC,CJ'!X:X)+SUMIF(RD!$C:$C,'รับ-จ่าย ประจำวัน'!$B302,RD!X:X)+SUMIF('FG,ออนไล,คัดแยก'!$C:$C,'รับ-จ่าย ประจำวัน'!$B302,'FG,ออนไล,คัดแยก'!X:X)</f>
        <v>0</v>
      </c>
      <c r="BF302" s="16">
        <f>SUMIF(เตรียมส่วนผสม!$C:$C,'รับ-จ่าย ประจำวัน'!$B302,เตรียมส่วนผสม!Y:Y)+SUMIF(กวนไส้!$C:$C,'รับ-จ่าย ประจำวัน'!$B302,กวนไส้!Y:Y)+SUMIF(ผลิต1!$C:$C,'รับ-จ่าย ประจำวัน'!$B302,ผลิต1!Y:Y)+SUMIF(ผลิต2!$C:$C,'รับ-จ่าย ประจำวัน'!$B302,ผลิต2!Y:Y)+SUMIF(เส้นแต่งหน้าขนมเค้ก!$C:$C,'รับ-จ่าย ประจำวัน'!$B302,เส้นแต่งหน้าขนมเค้ก!Y:Y)+SUMIF(แพ็ค!$C:$C,'รับ-จ่าย ประจำวัน'!$B302,แพ็ค!Y:Y)+SUMIF(ธุรการ!$C:$C,'รับ-จ่าย ประจำวัน'!$B302,ธุรการ!Y:Y)+SUMIF(เส้นแต่งหน้าขนมปัง!$C:$C,'รับ-จ่าย ประจำวัน'!$B302,เส้นแต่งหน้าขนมปัง!Y:Y)+SUMIF('วางแผนBC,CJ'!$C:$C,'รับ-จ่าย ประจำวัน'!$B302,'วางแผนBC,CJ'!Y:Y)+SUMIF(RD!$C:$C,'รับ-จ่าย ประจำวัน'!$B302,RD!Y:Y)+SUMIF('FG,ออนไล,คัดแยก'!$C:$C,'รับ-จ่าย ประจำวัน'!$B302,'FG,ออนไล,คัดแยก'!Y:Y)</f>
        <v>322</v>
      </c>
      <c r="BG302" s="16">
        <f>SUMIF(เตรียมส่วนผสม!$C:$C,'รับ-จ่าย ประจำวัน'!$B302,เตรียมส่วนผสม!Z:Z)+SUMIF(กวนไส้!$C:$C,'รับ-จ่าย ประจำวัน'!$B302,กวนไส้!Z:Z)+SUMIF(ผลิต1!$C:$C,'รับ-จ่าย ประจำวัน'!$B302,ผลิต1!Z:Z)+SUMIF(ผลิต2!$C:$C,'รับ-จ่าย ประจำวัน'!$B302,ผลิต2!Z:Z)+SUMIF(เส้นแต่งหน้าขนมเค้ก!$C:$C,'รับ-จ่าย ประจำวัน'!$B302,เส้นแต่งหน้าขนมเค้ก!Z:Z)+SUMIF(แพ็ค!$C:$C,'รับ-จ่าย ประจำวัน'!$B302,แพ็ค!Z:Z)+SUMIF(ธุรการ!$C:$C,'รับ-จ่าย ประจำวัน'!$B302,ธุรการ!Z:Z)+SUMIF(เส้นแต่งหน้าขนมปัง!$C:$C,'รับ-จ่าย ประจำวัน'!$B302,เส้นแต่งหน้าขนมปัง!Z:Z)+SUMIF('วางแผนBC,CJ'!$C:$C,'รับ-จ่าย ประจำวัน'!$B302,'วางแผนBC,CJ'!Z:Z)+SUMIF(RD!$C:$C,'รับ-จ่าย ประจำวัน'!$B302,RD!Z:Z)+SUMIF('FG,ออนไล,คัดแยก'!$C:$C,'รับ-จ่าย ประจำวัน'!$B302,'FG,ออนไล,คัดแยก'!Z:Z)</f>
        <v>200</v>
      </c>
      <c r="BH302" s="16">
        <f>SUMIF(เตรียมส่วนผสม!$C:$C,'รับ-จ่าย ประจำวัน'!$B302,เตรียมส่วนผสม!AA:AA)+SUMIF(กวนไส้!$C:$C,'รับ-จ่าย ประจำวัน'!$B302,กวนไส้!AA:AA)+SUMIF(ผลิต1!$C:$C,'รับ-จ่าย ประจำวัน'!$B302,ผลิต1!AA:AA)+SUMIF(ผลิต2!$C:$C,'รับ-จ่าย ประจำวัน'!$B302,ผลิต2!AA:AA)+SUMIF(เส้นแต่งหน้าขนมเค้ก!$C:$C,'รับ-จ่าย ประจำวัน'!$B302,เส้นแต่งหน้าขนมเค้ก!AA:AA)+SUMIF(แพ็ค!$C:$C,'รับ-จ่าย ประจำวัน'!$B302,แพ็ค!AA:AA)+SUMIF(ธุรการ!$C:$C,'รับ-จ่าย ประจำวัน'!$B302,ธุรการ!AA:AA)+SUMIF(เส้นแต่งหน้าขนมปัง!$C:$C,'รับ-จ่าย ประจำวัน'!$B302,เส้นแต่งหน้าขนมปัง!AA:AA)+SUMIF('วางแผนBC,CJ'!$C:$C,'รับ-จ่าย ประจำวัน'!$B302,'วางแผนBC,CJ'!AA:AA)+SUMIF(RD!$C:$C,'รับ-จ่าย ประจำวัน'!$B302,RD!AA:AA)+SUMIF('FG,ออนไล,คัดแยก'!$C:$C,'รับ-จ่าย ประจำวัน'!$B302,'FG,ออนไล,คัดแยก'!AA:AA)</f>
        <v>0</v>
      </c>
      <c r="BI302" s="16">
        <f>SUMIF(เตรียมส่วนผสม!$C:$C,'รับ-จ่าย ประจำวัน'!$B302,เตรียมส่วนผสม!AB:AB)+SUMIF(กวนไส้!$C:$C,'รับ-จ่าย ประจำวัน'!$B302,กวนไส้!AB:AB)+SUMIF(ผลิต1!$C:$C,'รับ-จ่าย ประจำวัน'!$B302,ผลิต1!AB:AB)+SUMIF(ผลิต2!$C:$C,'รับ-จ่าย ประจำวัน'!$B302,ผลิต2!AB:AB)+SUMIF(เส้นแต่งหน้าขนมเค้ก!$C:$C,'รับ-จ่าย ประจำวัน'!$B302,เส้นแต่งหน้าขนมเค้ก!AB:AB)+SUMIF(แพ็ค!$C:$C,'รับ-จ่าย ประจำวัน'!$B302,แพ็ค!AB:AB)+SUMIF(ธุรการ!$C:$C,'รับ-จ่าย ประจำวัน'!$B302,ธุรการ!AB:AB)+SUMIF(เส้นแต่งหน้าขนมปัง!$C:$C,'รับ-จ่าย ประจำวัน'!$B302,เส้นแต่งหน้าขนมปัง!AB:AB)+SUMIF('วางแผนBC,CJ'!$C:$C,'รับ-จ่าย ประจำวัน'!$B302,'วางแผนBC,CJ'!AB:AB)+SUMIF(RD!$C:$C,'รับ-จ่าย ประจำวัน'!$B302,RD!AB:AB)+SUMIF('FG,ออนไล,คัดแยก'!$C:$C,'รับ-จ่าย ประจำวัน'!$B302,'FG,ออนไล,คัดแยก'!AB:AB)</f>
        <v>0</v>
      </c>
      <c r="BJ302" s="16">
        <f>SUMIF(เตรียมส่วนผสม!$C:$C,'รับ-จ่าย ประจำวัน'!$B302,เตรียมส่วนผสม!AC:AC)+SUMIF(กวนไส้!$C:$C,'รับ-จ่าย ประจำวัน'!$B302,กวนไส้!AC:AC)+SUMIF(ผลิต1!$C:$C,'รับ-จ่าย ประจำวัน'!$B302,ผลิต1!AC:AC)+SUMIF(ผลิต2!$C:$C,'รับ-จ่าย ประจำวัน'!$B302,ผลิต2!AC:AC)+SUMIF(เส้นแต่งหน้าขนมเค้ก!$C:$C,'รับ-จ่าย ประจำวัน'!$B302,เส้นแต่งหน้าขนมเค้ก!AC:AC)+SUMIF(แพ็ค!$C:$C,'รับ-จ่าย ประจำวัน'!$B302,แพ็ค!AC:AC)+SUMIF(ธุรการ!$C:$C,'รับ-จ่าย ประจำวัน'!$B302,ธุรการ!AC:AC)+SUMIF(เส้นแต่งหน้าขนมปัง!$C:$C,'รับ-จ่าย ประจำวัน'!$B302,เส้นแต่งหน้าขนมปัง!AC:AC)+SUMIF('วางแผนBC,CJ'!$C:$C,'รับ-จ่าย ประจำวัน'!$B302,'วางแผนBC,CJ'!AC:AC)+SUMIF(RD!$C:$C,'รับ-จ่าย ประจำวัน'!$B302,RD!AC:AC)+SUMIF('FG,ออนไล,คัดแยก'!$C:$C,'รับ-จ่าย ประจำวัน'!$B302,'FG,ออนไล,คัดแยก'!AC:AC)</f>
        <v>200</v>
      </c>
      <c r="BK302" s="16">
        <f>SUMIF(เตรียมส่วนผสม!$C:$C,'รับ-จ่าย ประจำวัน'!$B302,เตรียมส่วนผสม!AD:AD)+SUMIF(กวนไส้!$C:$C,'รับ-จ่าย ประจำวัน'!$B302,กวนไส้!AD:AD)+SUMIF(ผลิต1!$C:$C,'รับ-จ่าย ประจำวัน'!$B302,ผลิต1!AD:AD)+SUMIF(ผลิต2!$C:$C,'รับ-จ่าย ประจำวัน'!$B302,ผลิต2!AD:AD)+SUMIF(เส้นแต่งหน้าขนมเค้ก!$C:$C,'รับ-จ่าย ประจำวัน'!$B302,เส้นแต่งหน้าขนมเค้ก!AD:AD)+SUMIF(แพ็ค!$C:$C,'รับ-จ่าย ประจำวัน'!$B302,แพ็ค!AD:AD)+SUMIF(ธุรการ!$C:$C,'รับ-จ่าย ประจำวัน'!$B302,ธุรการ!AD:AD)+SUMIF(เส้นแต่งหน้าขนมปัง!$C:$C,'รับ-จ่าย ประจำวัน'!$B302,เส้นแต่งหน้าขนมปัง!AD:AD)+SUMIF('วางแผนBC,CJ'!$C:$C,'รับ-จ่าย ประจำวัน'!$B302,'วางแผนBC,CJ'!AD:AD)+SUMIF(RD!$C:$C,'รับ-จ่าย ประจำวัน'!$B302,RD!AD:AD)+SUMIF('FG,ออนไล,คัดแยก'!$C:$C,'รับ-จ่าย ประจำวัน'!$B302,'FG,ออนไล,คัดแยก'!AD:AD)</f>
        <v>40</v>
      </c>
      <c r="BL302" s="16">
        <f>SUMIF(เตรียมส่วนผสม!$C:$C,'รับ-จ่าย ประจำวัน'!$B302,เตรียมส่วนผสม!AE:AE)+SUMIF(กวนไส้!$C:$C,'รับ-จ่าย ประจำวัน'!$B302,กวนไส้!AE:AE)+SUMIF(ผลิต1!$C:$C,'รับ-จ่าย ประจำวัน'!$B302,ผลิต1!AE:AE)+SUMIF(ผลิต2!$C:$C,'รับ-จ่าย ประจำวัน'!$B302,ผลิต2!AE:AE)+SUMIF(เส้นแต่งหน้าขนมเค้ก!$C:$C,'รับ-จ่าย ประจำวัน'!$B302,เส้นแต่งหน้าขนมเค้ก!AE:AE)+SUMIF(แพ็ค!$C:$C,'รับ-จ่าย ประจำวัน'!$B302,แพ็ค!AE:AE)+SUMIF(ธุรการ!$C:$C,'รับ-จ่าย ประจำวัน'!$B302,ธุรการ!AE:AE)+SUMIF(เส้นแต่งหน้าขนมปัง!$C:$C,'รับ-จ่าย ประจำวัน'!$B302,เส้นแต่งหน้าขนมปัง!AE:AE)+SUMIF('วางแผนBC,CJ'!$C:$C,'รับ-จ่าย ประจำวัน'!$B302,'วางแผนBC,CJ'!AE:AE)+SUMIF(RD!$C:$C,'รับ-จ่าย ประจำวัน'!$B302,RD!AE:AE)+SUMIF('FG,ออนไล,คัดแยก'!$C:$C,'รับ-จ่าย ประจำวัน'!$B302,'FG,ออนไล,คัดแยก'!AE:AE)</f>
        <v>0</v>
      </c>
      <c r="BM302" s="16">
        <f>SUMIF(เตรียมส่วนผสม!$C:$C,'รับ-จ่าย ประจำวัน'!$B302,เตรียมส่วนผสม!AF:AF)+SUMIF(กวนไส้!$C:$C,'รับ-จ่าย ประจำวัน'!$B302,กวนไส้!AF:AF)+SUMIF(ผลิต1!$C:$C,'รับ-จ่าย ประจำวัน'!$B302,ผลิต1!AF:AF)+SUMIF(ผลิต2!$C:$C,'รับ-จ่าย ประจำวัน'!$B302,ผลิต2!AF:AF)+SUMIF(เส้นแต่งหน้าขนมเค้ก!$C:$C,'รับ-จ่าย ประจำวัน'!$B302,เส้นแต่งหน้าขนมเค้ก!AF:AF)+SUMIF(แพ็ค!$C:$C,'รับ-จ่าย ประจำวัน'!$B302,แพ็ค!AF:AF)+SUMIF(ธุรการ!$C:$C,'รับ-จ่าย ประจำวัน'!$B302,ธุรการ!AF:AF)+SUMIF(เส้นแต่งหน้าขนมปัง!$C:$C,'รับ-จ่าย ประจำวัน'!$B302,เส้นแต่งหน้าขนมปัง!AF:AF)+SUMIF('วางแผนBC,CJ'!$C:$C,'รับ-จ่าย ประจำวัน'!$B302,'วางแผนBC,CJ'!AF:AF)+SUMIF(RD!$C:$C,'รับ-จ่าย ประจำวัน'!$B302,RD!AF:AF)+SUMIF('FG,ออนไล,คัดแยก'!$C:$C,'รับ-จ่าย ประจำวัน'!$B302,'FG,ออนไล,คัดแยก'!AF:AF)</f>
        <v>3642</v>
      </c>
      <c r="BN302" s="16">
        <f>SUMIF(เตรียมส่วนผสม!$C:$C,'รับ-จ่าย ประจำวัน'!$B302,เตรียมส่วนผสม!AG:AG)+SUMIF(กวนไส้!$C:$C,'รับ-จ่าย ประจำวัน'!$B302,กวนไส้!AG:AG)+SUMIF(ผลิต1!$C:$C,'รับ-จ่าย ประจำวัน'!$B302,ผลิต1!AG:AG)+SUMIF(ผลิต2!$C:$C,'รับ-จ่าย ประจำวัน'!$B302,ผลิต2!AG:AG)+SUMIF(เส้นแต่งหน้าขนมเค้ก!$C:$C,'รับ-จ่าย ประจำวัน'!$B302,เส้นแต่งหน้าขนมเค้ก!AG:AG)+SUMIF(แพ็ค!$C:$C,'รับ-จ่าย ประจำวัน'!$B302,แพ็ค!AG:AG)+SUMIF(ธุรการ!$C:$C,'รับ-จ่าย ประจำวัน'!$B302,ธุรการ!AG:AG)+SUMIF(เส้นแต่งหน้าขนมปัง!$C:$C,'รับ-จ่าย ประจำวัน'!$B302,เส้นแต่งหน้าขนมปัง!AG:AG)+SUMIF('วางแผนBC,CJ'!$C:$C,'รับ-จ่าย ประจำวัน'!$B302,'วางแผนBC,CJ'!AG:AG)+SUMIF(RD!$C:$C,'รับ-จ่าย ประจำวัน'!$B302,RD!AG:AG)+SUMIF('FG,ออนไล,คัดแยก'!$C:$C,'รับ-จ่าย ประจำวัน'!$B302,'FG,ออนไล,คัดแยก'!AG:AG)</f>
        <v>0</v>
      </c>
      <c r="BO302" s="16">
        <f>SUMIF(เตรียมส่วนผสม!$C:$C,'รับ-จ่าย ประจำวัน'!$B302,เตรียมส่วนผสม!AH:AH)+SUMIF(กวนไส้!$C:$C,'รับ-จ่าย ประจำวัน'!$B302,กวนไส้!AH:AH)+SUMIF(ผลิต1!$C:$C,'รับ-จ่าย ประจำวัน'!$B302,ผลิต1!AH:AH)+SUMIF(ผลิต2!$C:$C,'รับ-จ่าย ประจำวัน'!$B302,ผลิต2!AH:AH)+SUMIF(เส้นแต่งหน้าขนมเค้ก!$C:$C,'รับ-จ่าย ประจำวัน'!$B302,เส้นแต่งหน้าขนมเค้ก!AH:AH)+SUMIF(แพ็ค!$C:$C,'รับ-จ่าย ประจำวัน'!$B302,แพ็ค!AH:AH)+SUMIF(ธุรการ!$C:$C,'รับ-จ่าย ประจำวัน'!$B302,ธุรการ!AH:AH)+SUMIF(เส้นแต่งหน้าขนมปัง!$C:$C,'รับ-จ่าย ประจำวัน'!$B302,เส้นแต่งหน้าขนมปัง!AH:AH)+SUMIF('วางแผนBC,CJ'!$C:$C,'รับ-จ่าย ประจำวัน'!$B302,'วางแผนBC,CJ'!AH:AH)+SUMIF(RD!$C:$C,'รับ-จ่าย ประจำวัน'!$B302,RD!AH:AH)+SUMIF('FG,ออนไล,คัดแยก'!$C:$C,'รับ-จ่าย ประจำวัน'!$B302,'FG,ออนไล,คัดแยก'!AH:AH)</f>
        <v>0</v>
      </c>
      <c r="BP302" s="16">
        <f>SUMIF(เตรียมส่วนผสม!$C:$C,'รับ-จ่าย ประจำวัน'!$B302,เตรียมส่วนผสม!AI:AI)+SUMIF(กวนไส้!$C:$C,'รับ-จ่าย ประจำวัน'!$B302,กวนไส้!AI:AI)+SUMIF(ผลิต1!$C:$C,'รับ-จ่าย ประจำวัน'!$B302,ผลิต1!AI:AI)+SUMIF(ผลิต2!$C:$C,'รับ-จ่าย ประจำวัน'!$B302,ผลิต2!AI:AI)+SUMIF(เส้นแต่งหน้าขนมเค้ก!$C:$C,'รับ-จ่าย ประจำวัน'!$B302,เส้นแต่งหน้าขนมเค้ก!AI:AI)+SUMIF(แพ็ค!$C:$C,'รับ-จ่าย ประจำวัน'!$B302,แพ็ค!AI:AI)+SUMIF(ธุรการ!$C:$C,'รับ-จ่าย ประจำวัน'!$B302,ธุรการ!AI:AI)+SUMIF(เส้นแต่งหน้าขนมปัง!$C:$C,'รับ-จ่าย ประจำวัน'!$B302,เส้นแต่งหน้าขนมปัง!AI:AI)+SUMIF('วางแผนBC,CJ'!$C:$C,'รับ-จ่าย ประจำวัน'!$B302,'วางแผนBC,CJ'!AI:AI)+SUMIF(RD!$C:$C,'รับ-จ่าย ประจำวัน'!$B302,RD!AI:AI)+SUMIF('FG,ออนไล,คัดแยก'!$C:$C,'รับ-จ่าย ประจำวัน'!$B302,'FG,ออนไล,คัดแยก'!AI:AI)</f>
        <v>0</v>
      </c>
      <c r="BQ302" s="16">
        <f>SUMIF(เตรียมส่วนผสม!$C:$C,'รับ-จ่าย ประจำวัน'!$B302,เตรียมส่วนผสม!AJ:AJ)+SUMIF(กวนไส้!$C:$C,'รับ-จ่าย ประจำวัน'!$B302,กวนไส้!AJ:AJ)+SUMIF(ผลิต1!$C:$C,'รับ-จ่าย ประจำวัน'!$B302,ผลิต1!AJ:AJ)+SUMIF(ผลิต2!$C:$C,'รับ-จ่าย ประจำวัน'!$B302,ผลิต2!AJ:AJ)+SUMIF(เส้นแต่งหน้าขนมเค้ก!$C:$C,'รับ-จ่าย ประจำวัน'!$B302,เส้นแต่งหน้าขนมเค้ก!AJ:AJ)+SUMIF(แพ็ค!$C:$C,'รับ-จ่าย ประจำวัน'!$B302,แพ็ค!AJ:AJ)+SUMIF(ธุรการ!$C:$C,'รับ-จ่าย ประจำวัน'!$B302,ธุรการ!AJ:AJ)+SUMIF(เส้นแต่งหน้าขนมปัง!$C:$C,'รับ-จ่าย ประจำวัน'!$B302,เส้นแต่งหน้าขนมปัง!AJ:AJ)+SUMIF('วางแผนBC,CJ'!$C:$C,'รับ-จ่าย ประจำวัน'!$B302,'วางแผนBC,CJ'!AJ:AJ)+SUMIF(RD!$C:$C,'รับ-จ่าย ประจำวัน'!$B302,RD!AJ:AJ)+SUMIF('FG,ออนไล,คัดแยก'!$C:$C,'รับ-จ่าย ประจำวัน'!$B302,'FG,ออนไล,คัดแยก'!AJ:AJ)</f>
        <v>0</v>
      </c>
      <c r="BR302" s="16">
        <f>SUMIF(เตรียมส่วนผสม!$C:$C,'รับ-จ่าย ประจำวัน'!$B302,เตรียมส่วนผสม!AK:AK)+SUMIF(กวนไส้!$C:$C,'รับ-จ่าย ประจำวัน'!$B302,กวนไส้!AK:AK)+SUMIF(ผลิต1!$C:$C,'รับ-จ่าย ประจำวัน'!$B302,ผลิต1!AK:AK)+SUMIF(ผลิต2!$C:$C,'รับ-จ่าย ประจำวัน'!$B302,ผลิต2!AK:AK)+SUMIF(เส้นแต่งหน้าขนมเค้ก!$C:$C,'รับ-จ่าย ประจำวัน'!$B302,เส้นแต่งหน้าขนมเค้ก!AK:AK)+SUMIF(แพ็ค!$C:$C,'รับ-จ่าย ประจำวัน'!$B302,แพ็ค!AK:AK)+SUMIF(ธุรการ!$C:$C,'รับ-จ่าย ประจำวัน'!$B302,ธุรการ!AK:AK)+SUMIF(เส้นแต่งหน้าขนมปัง!$C:$C,'รับ-จ่าย ประจำวัน'!$B302,เส้นแต่งหน้าขนมปัง!AK:AK)+SUMIF('วางแผนBC,CJ'!$C:$C,'รับ-จ่าย ประจำวัน'!$B302,'วางแผนBC,CJ'!AK:AK)+SUMIF(RD!$C:$C,'รับ-จ่าย ประจำวัน'!$B302,RD!AK:AK)+SUMIF('FG,ออนไล,คัดแยก'!$C:$C,'รับ-จ่าย ประจำวัน'!$B302,'FG,ออนไล,คัดแยก'!AK:AK)</f>
        <v>0</v>
      </c>
      <c r="BS302" s="16">
        <f>SUMIF(เตรียมส่วนผสม!$C:$C,'รับ-จ่าย ประจำวัน'!$B302,เตรียมส่วนผสม!AL:AL)+SUMIF(กวนไส้!$C:$C,'รับ-จ่าย ประจำวัน'!$B302,กวนไส้!AL:AL)+SUMIF(ผลิต1!$C:$C,'รับ-จ่าย ประจำวัน'!$B302,ผลิต1!AL:AL)+SUMIF(ผลิต2!$C:$C,'รับ-จ่าย ประจำวัน'!$B302,ผลิต2!AL:AL)+SUMIF(เส้นแต่งหน้าขนมเค้ก!$C:$C,'รับ-จ่าย ประจำวัน'!$B302,เส้นแต่งหน้าขนมเค้ก!AL:AL)+SUMIF(แพ็ค!$C:$C,'รับ-จ่าย ประจำวัน'!$B302,แพ็ค!AL:AL)+SUMIF(ธุรการ!$C:$C,'รับ-จ่าย ประจำวัน'!$B302,ธุรการ!AL:AL)+SUMIF(เส้นแต่งหน้าขนมปัง!$C:$C,'รับ-จ่าย ประจำวัน'!$B302,เส้นแต่งหน้าขนมปัง!AL:AL)+SUMIF('วางแผนBC,CJ'!$C:$C,'รับ-จ่าย ประจำวัน'!$B302,'วางแผนBC,CJ'!AL:AL)+SUMIF(RD!$C:$C,'รับ-จ่าย ประจำวัน'!$B302,RD!AL:AL)+SUMIF('FG,ออนไล,คัดแยก'!$C:$C,'รับ-จ่าย ประจำวัน'!$B302,'FG,ออนไล,คัดแยก'!AL:AL)</f>
        <v>0</v>
      </c>
      <c r="BT302" s="18">
        <f t="shared" si="60"/>
        <v>6214</v>
      </c>
      <c r="BU302" s="116"/>
      <c r="BV302" s="146">
        <f t="shared" si="61"/>
        <v>0</v>
      </c>
      <c r="BW302" s="183">
        <v>30</v>
      </c>
      <c r="BX302" s="172">
        <f t="shared" si="67"/>
        <v>207.13333333333333</v>
      </c>
      <c r="BY302" s="188">
        <f t="shared" si="63"/>
        <v>0</v>
      </c>
      <c r="BZ302" s="180">
        <f t="shared" ca="1" si="62"/>
        <v>46203</v>
      </c>
      <c r="CA302" s="93">
        <v>4000</v>
      </c>
      <c r="CB302" s="93"/>
      <c r="CC302" s="93"/>
      <c r="CD302" s="93"/>
      <c r="CE302" s="93"/>
      <c r="CF302" s="93"/>
      <c r="CG302" s="93"/>
      <c r="CH302" s="93"/>
      <c r="CI302" s="93"/>
      <c r="CJ302" s="97"/>
      <c r="CK302" s="9">
        <f t="shared" si="64"/>
        <v>0</v>
      </c>
    </row>
    <row r="303" spans="1:89" hidden="1" x14ac:dyDescent="0.5">
      <c r="A303" s="149"/>
      <c r="B303" s="34" t="s">
        <v>952</v>
      </c>
      <c r="C303" s="33" t="s">
        <v>2073</v>
      </c>
      <c r="D303" s="135" t="s">
        <v>91</v>
      </c>
      <c r="E303" s="25"/>
      <c r="F303" s="132"/>
      <c r="G303" s="25"/>
      <c r="H303" s="12">
        <v>5000</v>
      </c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11"/>
      <c r="AF303" s="11"/>
      <c r="AG303" s="11"/>
      <c r="AH303" s="11"/>
      <c r="AI303" s="25"/>
      <c r="AJ303" s="25"/>
      <c r="AK303" s="25"/>
      <c r="AL303" s="25"/>
      <c r="AM303" s="25"/>
      <c r="AN303" s="15">
        <f t="shared" si="59"/>
        <v>0</v>
      </c>
      <c r="AO303" s="16">
        <f>SUMIF(เตรียมส่วนผสม!$C:$C,'รับ-จ่าย ประจำวัน'!$B303,เตรียมส่วนผสม!H:H)+SUMIF(กวนไส้!$C:$C,'รับ-จ่าย ประจำวัน'!$B303,กวนไส้!H:H)+SUMIF(ผลิต1!$C:$C,'รับ-จ่าย ประจำวัน'!$B303,ผลิต1!H:H)+SUMIF(ผลิต2!$C:$C,'รับ-จ่าย ประจำวัน'!$B303,ผลิต2!H:H)+SUMIF(เส้นแต่งหน้าขนมเค้ก!$C:$C,'รับ-จ่าย ประจำวัน'!$B303,เส้นแต่งหน้าขนมเค้ก!H:H)+SUMIF(แพ็ค!$C:$C,'รับ-จ่าย ประจำวัน'!$B303,แพ็ค!H:H)+SUMIF(ธุรการ!$C:$C,'รับ-จ่าย ประจำวัน'!$B303,ธุรการ!H:H)+SUMIF(เส้นแต่งหน้าขนมปัง!$C:$C,'รับ-จ่าย ประจำวัน'!$B303,เส้นแต่งหน้าขนมปัง!H:H)+SUMIF('วางแผนBC,CJ'!$C:$C,'รับ-จ่าย ประจำวัน'!$B303,'วางแผนBC,CJ'!H:H)+SUMIF(RD!$C:$C,'รับ-จ่าย ประจำวัน'!$B303,RD!H:H)+SUMIF('FG,ออนไล,คัดแยก'!$C:$C,'รับ-จ่าย ประจำวัน'!$B303,'FG,ออนไล,คัดแยก'!H:H)</f>
        <v>0</v>
      </c>
      <c r="AP303" s="16">
        <f>SUMIF(เตรียมส่วนผสม!$C:$C,'รับ-จ่าย ประจำวัน'!$B303,เตรียมส่วนผสม!I:I)+SUMIF(กวนไส้!$C:$C,'รับ-จ่าย ประจำวัน'!$B303,กวนไส้!I:I)+SUMIF(ผลิต1!$C:$C,'รับ-จ่าย ประจำวัน'!$B303,ผลิต1!I:I)+SUMIF(ผลิต2!$C:$C,'รับ-จ่าย ประจำวัน'!$B303,ผลิต2!I:I)+SUMIF(เส้นแต่งหน้าขนมเค้ก!$C:$C,'รับ-จ่าย ประจำวัน'!$B303,เส้นแต่งหน้าขนมเค้ก!I:I)+SUMIF(แพ็ค!$C:$C,'รับ-จ่าย ประจำวัน'!$B303,แพ็ค!I:I)+SUMIF(ธุรการ!$C:$C,'รับ-จ่าย ประจำวัน'!$B303,ธุรการ!I:I)+SUMIF(เส้นแต่งหน้าขนมปัง!$C:$C,'รับ-จ่าย ประจำวัน'!$B303,เส้นแต่งหน้าขนมปัง!I:I)+SUMIF('วางแผนBC,CJ'!$C:$C,'รับ-จ่าย ประจำวัน'!$B303,'วางแผนBC,CJ'!I:I)+SUMIF(RD!$C:$C,'รับ-จ่าย ประจำวัน'!$B303,RD!I:I)+SUMIF('FG,ออนไล,คัดแยก'!$C:$C,'รับ-จ่าย ประจำวัน'!$B303,'FG,ออนไล,คัดแยก'!I:I)</f>
        <v>0</v>
      </c>
      <c r="AQ303" s="16">
        <f>SUMIF(เตรียมส่วนผสม!$C:$C,'รับ-จ่าย ประจำวัน'!$B303,เตรียมส่วนผสม!J:J)+SUMIF(กวนไส้!$C:$C,'รับ-จ่าย ประจำวัน'!$B303,กวนไส้!J:J)+SUMIF(ผลิต1!$C:$C,'รับ-จ่าย ประจำวัน'!$B303,ผลิต1!J:J)+SUMIF(ผลิต2!$C:$C,'รับ-จ่าย ประจำวัน'!$B303,ผลิต2!J:J)+SUMIF(เส้นแต่งหน้าขนมเค้ก!$C:$C,'รับ-จ่าย ประจำวัน'!$B303,เส้นแต่งหน้าขนมเค้ก!J:J)+SUMIF(แพ็ค!$C:$C,'รับ-จ่าย ประจำวัน'!$B303,แพ็ค!J:J)+SUMIF(ธุรการ!$C:$C,'รับ-จ่าย ประจำวัน'!$B303,ธุรการ!J:J)+SUMIF(เส้นแต่งหน้าขนมปัง!$C:$C,'รับ-จ่าย ประจำวัน'!$B303,เส้นแต่งหน้าขนมปัง!J:J)+SUMIF('วางแผนBC,CJ'!$C:$C,'รับ-จ่าย ประจำวัน'!$B303,'วางแผนBC,CJ'!J:J)+SUMIF(RD!$C:$C,'รับ-จ่าย ประจำวัน'!$B303,RD!J:J)+SUMIF('FG,ออนไล,คัดแยก'!$C:$C,'รับ-จ่าย ประจำวัน'!$B303,'FG,ออนไล,คัดแยก'!J:J)</f>
        <v>0</v>
      </c>
      <c r="AR303" s="16">
        <f>SUMIF(เตรียมส่วนผสม!$C:$C,'รับ-จ่าย ประจำวัน'!$B303,เตรียมส่วนผสม!K:K)+SUMIF(กวนไส้!$C:$C,'รับ-จ่าย ประจำวัน'!$B303,กวนไส้!K:K)+SUMIF(ผลิต1!$C:$C,'รับ-จ่าย ประจำวัน'!$B303,ผลิต1!K:K)+SUMIF(ผลิต2!$C:$C,'รับ-จ่าย ประจำวัน'!$B303,ผลิต2!K:K)+SUMIF(เส้นแต่งหน้าขนมเค้ก!$C:$C,'รับ-จ่าย ประจำวัน'!$B303,เส้นแต่งหน้าขนมเค้ก!K:K)+SUMIF(แพ็ค!$C:$C,'รับ-จ่าย ประจำวัน'!$B303,แพ็ค!K:K)+SUMIF(ธุรการ!$C:$C,'รับ-จ่าย ประจำวัน'!$B303,ธุรการ!K:K)+SUMIF(เส้นแต่งหน้าขนมปัง!$C:$C,'รับ-จ่าย ประจำวัน'!$B303,เส้นแต่งหน้าขนมปัง!K:K)+SUMIF('วางแผนBC,CJ'!$C:$C,'รับ-จ่าย ประจำวัน'!$B303,'วางแผนBC,CJ'!K:K)+SUMIF(RD!$C:$C,'รับ-จ่าย ประจำวัน'!$B303,RD!K:K)+SUMIF('FG,ออนไล,คัดแยก'!$C:$C,'รับ-จ่าย ประจำวัน'!$B303,'FG,ออนไล,คัดแยก'!K:K)</f>
        <v>0</v>
      </c>
      <c r="AS303" s="16">
        <f>SUMIF(เตรียมส่วนผสม!$C:$C,'รับ-จ่าย ประจำวัน'!$B303,เตรียมส่วนผสม!L:L)+SUMIF(กวนไส้!$C:$C,'รับ-จ่าย ประจำวัน'!$B303,กวนไส้!L:L)+SUMIF(ผลิต1!$C:$C,'รับ-จ่าย ประจำวัน'!$B303,ผลิต1!L:L)+SUMIF(ผลิต2!$C:$C,'รับ-จ่าย ประจำวัน'!$B303,ผลิต2!L:L)+SUMIF(เส้นแต่งหน้าขนมเค้ก!$C:$C,'รับ-จ่าย ประจำวัน'!$B303,เส้นแต่งหน้าขนมเค้ก!L:L)+SUMIF(แพ็ค!$C:$C,'รับ-จ่าย ประจำวัน'!$B303,แพ็ค!L:L)+SUMIF(ธุรการ!$C:$C,'รับ-จ่าย ประจำวัน'!$B303,ธุรการ!L:L)+SUMIF(เส้นแต่งหน้าขนมปัง!$C:$C,'รับ-จ่าย ประจำวัน'!$B303,เส้นแต่งหน้าขนมปัง!L:L)+SUMIF('วางแผนBC,CJ'!$C:$C,'รับ-จ่าย ประจำวัน'!$B303,'วางแผนBC,CJ'!L:L)+SUMIF(RD!$C:$C,'รับ-จ่าย ประจำวัน'!$B303,RD!L:L)+SUMIF('FG,ออนไล,คัดแยก'!$C:$C,'รับ-จ่าย ประจำวัน'!$B303,'FG,ออนไล,คัดแยก'!L:L)</f>
        <v>0</v>
      </c>
      <c r="AT303" s="16">
        <f>SUMIF(เตรียมส่วนผสม!$C:$C,'รับ-จ่าย ประจำวัน'!$B303,เตรียมส่วนผสม!M:M)+SUMIF(กวนไส้!$C:$C,'รับ-จ่าย ประจำวัน'!$B303,กวนไส้!M:M)+SUMIF(ผลิต1!$C:$C,'รับ-จ่าย ประจำวัน'!$B303,ผลิต1!M:M)+SUMIF(ผลิต2!$C:$C,'รับ-จ่าย ประจำวัน'!$B303,ผลิต2!M:M)+SUMIF(เส้นแต่งหน้าขนมเค้ก!$C:$C,'รับ-จ่าย ประจำวัน'!$B303,เส้นแต่งหน้าขนมเค้ก!M:M)+SUMIF(แพ็ค!$C:$C,'รับ-จ่าย ประจำวัน'!$B303,แพ็ค!M:M)+SUMIF(ธุรการ!$C:$C,'รับ-จ่าย ประจำวัน'!$B303,ธุรการ!M:M)+SUMIF(เส้นแต่งหน้าขนมปัง!$C:$C,'รับ-จ่าย ประจำวัน'!$B303,เส้นแต่งหน้าขนมปัง!M:M)+SUMIF('วางแผนBC,CJ'!$C:$C,'รับ-จ่าย ประจำวัน'!$B303,'วางแผนBC,CJ'!M:M)+SUMIF(RD!$C:$C,'รับ-จ่าย ประจำวัน'!$B303,RD!M:M)+SUMIF('FG,ออนไล,คัดแยก'!$C:$C,'รับ-จ่าย ประจำวัน'!$B303,'FG,ออนไล,คัดแยก'!M:M)</f>
        <v>0</v>
      </c>
      <c r="AU303" s="16">
        <f>SUMIF(เตรียมส่วนผสม!$C:$C,'รับ-จ่าย ประจำวัน'!$B303,เตรียมส่วนผสม!N:N)+SUMIF(กวนไส้!$C:$C,'รับ-จ่าย ประจำวัน'!$B303,กวนไส้!N:N)+SUMIF(ผลิต1!$C:$C,'รับ-จ่าย ประจำวัน'!$B303,ผลิต1!N:N)+SUMIF(ผลิต2!$C:$C,'รับ-จ่าย ประจำวัน'!$B303,ผลิต2!N:N)+SUMIF(เส้นแต่งหน้าขนมเค้ก!$C:$C,'รับ-จ่าย ประจำวัน'!$B303,เส้นแต่งหน้าขนมเค้ก!N:N)+SUMIF(แพ็ค!$C:$C,'รับ-จ่าย ประจำวัน'!$B303,แพ็ค!N:N)+SUMIF(ธุรการ!$C:$C,'รับ-จ่าย ประจำวัน'!$B303,ธุรการ!N:N)+SUMIF(เส้นแต่งหน้าขนมปัง!$C:$C,'รับ-จ่าย ประจำวัน'!$B303,เส้นแต่งหน้าขนมปัง!N:N)+SUMIF('วางแผนBC,CJ'!$C:$C,'รับ-จ่าย ประจำวัน'!$B303,'วางแผนBC,CJ'!N:N)+SUMIF(RD!$C:$C,'รับ-จ่าย ประจำวัน'!$B303,RD!N:N)+SUMIF('FG,ออนไล,คัดแยก'!$C:$C,'รับ-จ่าย ประจำวัน'!$B303,'FG,ออนไล,คัดแยก'!N:N)</f>
        <v>0</v>
      </c>
      <c r="AV303" s="16">
        <f>SUMIF(เตรียมส่วนผสม!$C:$C,'รับ-จ่าย ประจำวัน'!$B303,เตรียมส่วนผสม!O:O)+SUMIF(กวนไส้!$C:$C,'รับ-จ่าย ประจำวัน'!$B303,กวนไส้!O:O)+SUMIF(ผลิต1!$C:$C,'รับ-จ่าย ประจำวัน'!$B303,ผลิต1!O:O)+SUMIF(ผลิต2!$C:$C,'รับ-จ่าย ประจำวัน'!$B303,ผลิต2!O:O)+SUMIF(เส้นแต่งหน้าขนมเค้ก!$C:$C,'รับ-จ่าย ประจำวัน'!$B303,เส้นแต่งหน้าขนมเค้ก!O:O)+SUMIF(แพ็ค!$C:$C,'รับ-จ่าย ประจำวัน'!$B303,แพ็ค!O:O)+SUMIF(ธุรการ!$C:$C,'รับ-จ่าย ประจำวัน'!$B303,ธุรการ!O:O)+SUMIF(เส้นแต่งหน้าขนมปัง!$C:$C,'รับ-จ่าย ประจำวัน'!$B303,เส้นแต่งหน้าขนมปัง!O:O)+SUMIF('วางแผนBC,CJ'!$C:$C,'รับ-จ่าย ประจำวัน'!$B303,'วางแผนBC,CJ'!O:O)+SUMIF(RD!$C:$C,'รับ-จ่าย ประจำวัน'!$B303,RD!O:O)+SUMIF('FG,ออนไล,คัดแยก'!$C:$C,'รับ-จ่าย ประจำวัน'!$B303,'FG,ออนไล,คัดแยก'!O:O)</f>
        <v>0</v>
      </c>
      <c r="AW303" s="16">
        <f>SUMIF(เตรียมส่วนผสม!$C:$C,'รับ-จ่าย ประจำวัน'!$B303,เตรียมส่วนผสม!P:P)+SUMIF(กวนไส้!$C:$C,'รับ-จ่าย ประจำวัน'!$B303,กวนไส้!P:P)+SUMIF(ผลิต1!$C:$C,'รับ-จ่าย ประจำวัน'!$B303,ผลิต1!P:P)+SUMIF(ผลิต2!$C:$C,'รับ-จ่าย ประจำวัน'!$B303,ผลิต2!P:P)+SUMIF(เส้นแต่งหน้าขนมเค้ก!$C:$C,'รับ-จ่าย ประจำวัน'!$B303,เส้นแต่งหน้าขนมเค้ก!P:P)+SUMIF(แพ็ค!$C:$C,'รับ-จ่าย ประจำวัน'!$B303,แพ็ค!P:P)+SUMIF(ธุรการ!$C:$C,'รับ-จ่าย ประจำวัน'!$B303,ธุรการ!P:P)+SUMIF(เส้นแต่งหน้าขนมปัง!$C:$C,'รับ-จ่าย ประจำวัน'!$B303,เส้นแต่งหน้าขนมปัง!P:P)+SUMIF('วางแผนBC,CJ'!$C:$C,'รับ-จ่าย ประจำวัน'!$B303,'วางแผนBC,CJ'!P:P)+SUMIF(RD!$C:$C,'รับ-จ่าย ประจำวัน'!$B303,RD!P:P)+SUMIF('FG,ออนไล,คัดแยก'!$C:$C,'รับ-จ่าย ประจำวัน'!$B303,'FG,ออนไล,คัดแยก'!P:P)</f>
        <v>0</v>
      </c>
      <c r="AX303" s="16">
        <f>SUMIF(เตรียมส่วนผสม!$C:$C,'รับ-จ่าย ประจำวัน'!$B303,เตรียมส่วนผสม!Q:Q)+SUMIF(กวนไส้!$C:$C,'รับ-จ่าย ประจำวัน'!$B303,กวนไส้!Q:Q)+SUMIF(ผลิต1!$C:$C,'รับ-จ่าย ประจำวัน'!$B303,ผลิต1!Q:Q)+SUMIF(ผลิต2!$C:$C,'รับ-จ่าย ประจำวัน'!$B303,ผลิต2!Q:Q)+SUMIF(เส้นแต่งหน้าขนมเค้ก!$C:$C,'รับ-จ่าย ประจำวัน'!$B303,เส้นแต่งหน้าขนมเค้ก!Q:Q)+SUMIF(แพ็ค!$C:$C,'รับ-จ่าย ประจำวัน'!$B303,แพ็ค!Q:Q)+SUMIF(ธุรการ!$C:$C,'รับ-จ่าย ประจำวัน'!$B303,ธุรการ!Q:Q)+SUMIF(เส้นแต่งหน้าขนมปัง!$C:$C,'รับ-จ่าย ประจำวัน'!$B303,เส้นแต่งหน้าขนมปัง!Q:Q)+SUMIF('วางแผนBC,CJ'!$C:$C,'รับ-จ่าย ประจำวัน'!$B303,'วางแผนBC,CJ'!Q:Q)+SUMIF(RD!$C:$C,'รับ-จ่าย ประจำวัน'!$B303,RD!Q:Q)+SUMIF('FG,ออนไล,คัดแยก'!$C:$C,'รับ-จ่าย ประจำวัน'!$B303,'FG,ออนไล,คัดแยก'!Q:Q)</f>
        <v>0</v>
      </c>
      <c r="AY303" s="16">
        <f>SUMIF(เตรียมส่วนผสม!$C:$C,'รับ-จ่าย ประจำวัน'!$B303,เตรียมส่วนผสม!R:R)+SUMIF(กวนไส้!$C:$C,'รับ-จ่าย ประจำวัน'!$B303,กวนไส้!R:R)+SUMIF(ผลิต1!$C:$C,'รับ-จ่าย ประจำวัน'!$B303,ผลิต1!R:R)+SUMIF(ผลิต2!$C:$C,'รับ-จ่าย ประจำวัน'!$B303,ผลิต2!R:R)+SUMIF(เส้นแต่งหน้าขนมเค้ก!$C:$C,'รับ-จ่าย ประจำวัน'!$B303,เส้นแต่งหน้าขนมเค้ก!R:R)+SUMIF(แพ็ค!$C:$C,'รับ-จ่าย ประจำวัน'!$B303,แพ็ค!R:R)+SUMIF(ธุรการ!$C:$C,'รับ-จ่าย ประจำวัน'!$B303,ธุรการ!R:R)+SUMIF(เส้นแต่งหน้าขนมปัง!$C:$C,'รับ-จ่าย ประจำวัน'!$B303,เส้นแต่งหน้าขนมปัง!R:R)+SUMIF('วางแผนBC,CJ'!$C:$C,'รับ-จ่าย ประจำวัน'!$B303,'วางแผนBC,CJ'!R:R)+SUMIF(RD!$C:$C,'รับ-จ่าย ประจำวัน'!$B303,RD!R:R)+SUMIF('FG,ออนไล,คัดแยก'!$C:$C,'รับ-จ่าย ประจำวัน'!$B303,'FG,ออนไล,คัดแยก'!R:R)</f>
        <v>0</v>
      </c>
      <c r="AZ303" s="16">
        <f>SUMIF(เตรียมส่วนผสม!$C:$C,'รับ-จ่าย ประจำวัน'!$B303,เตรียมส่วนผสม!S:S)+SUMIF(กวนไส้!$C:$C,'รับ-จ่าย ประจำวัน'!$B303,กวนไส้!S:S)+SUMIF(ผลิต1!$C:$C,'รับ-จ่าย ประจำวัน'!$B303,ผลิต1!S:S)+SUMIF(ผลิต2!$C:$C,'รับ-จ่าย ประจำวัน'!$B303,ผลิต2!S:S)+SUMIF(เส้นแต่งหน้าขนมเค้ก!$C:$C,'รับ-จ่าย ประจำวัน'!$B303,เส้นแต่งหน้าขนมเค้ก!S:S)+SUMIF(แพ็ค!$C:$C,'รับ-จ่าย ประจำวัน'!$B303,แพ็ค!S:S)+SUMIF(ธุรการ!$C:$C,'รับ-จ่าย ประจำวัน'!$B303,ธุรการ!S:S)+SUMIF(เส้นแต่งหน้าขนมปัง!$C:$C,'รับ-จ่าย ประจำวัน'!$B303,เส้นแต่งหน้าขนมปัง!S:S)+SUMIF('วางแผนBC,CJ'!$C:$C,'รับ-จ่าย ประจำวัน'!$B303,'วางแผนBC,CJ'!S:S)+SUMIF(RD!$C:$C,'รับ-จ่าย ประจำวัน'!$B303,RD!S:S)+SUMIF('FG,ออนไล,คัดแยก'!$C:$C,'รับ-จ่าย ประจำวัน'!$B303,'FG,ออนไล,คัดแยก'!S:S)</f>
        <v>0</v>
      </c>
      <c r="BA303" s="16">
        <f>SUMIF(เตรียมส่วนผสม!$C:$C,'รับ-จ่าย ประจำวัน'!$B303,เตรียมส่วนผสม!T:T)+SUMIF(กวนไส้!$C:$C,'รับ-จ่าย ประจำวัน'!$B303,กวนไส้!T:T)+SUMIF(ผลิต1!$C:$C,'รับ-จ่าย ประจำวัน'!$B303,ผลิต1!T:T)+SUMIF(ผลิต2!$C:$C,'รับ-จ่าย ประจำวัน'!$B303,ผลิต2!T:T)+SUMIF(เส้นแต่งหน้าขนมเค้ก!$C:$C,'รับ-จ่าย ประจำวัน'!$B303,เส้นแต่งหน้าขนมเค้ก!T:T)+SUMIF(แพ็ค!$C:$C,'รับ-จ่าย ประจำวัน'!$B303,แพ็ค!T:T)+SUMIF(ธุรการ!$C:$C,'รับ-จ่าย ประจำวัน'!$B303,ธุรการ!T:T)+SUMIF(เส้นแต่งหน้าขนมปัง!$C:$C,'รับ-จ่าย ประจำวัน'!$B303,เส้นแต่งหน้าขนมปัง!T:T)+SUMIF('วางแผนBC,CJ'!$C:$C,'รับ-จ่าย ประจำวัน'!$B303,'วางแผนBC,CJ'!T:T)+SUMIF(RD!$C:$C,'รับ-จ่าย ประจำวัน'!$B303,RD!T:T)+SUMIF('FG,ออนไล,คัดแยก'!$C:$C,'รับ-จ่าย ประจำวัน'!$B303,'FG,ออนไล,คัดแยก'!T:T)</f>
        <v>0</v>
      </c>
      <c r="BB303" s="16">
        <f>SUMIF(เตรียมส่วนผสม!$C:$C,'รับ-จ่าย ประจำวัน'!$B303,เตรียมส่วนผสม!U:U)+SUMIF(กวนไส้!$C:$C,'รับ-จ่าย ประจำวัน'!$B303,กวนไส้!U:U)+SUMIF(ผลิต1!$C:$C,'รับ-จ่าย ประจำวัน'!$B303,ผลิต1!U:U)+SUMIF(ผลิต2!$C:$C,'รับ-จ่าย ประจำวัน'!$B303,ผลิต2!U:U)+SUMIF(เส้นแต่งหน้าขนมเค้ก!$C:$C,'รับ-จ่าย ประจำวัน'!$B303,เส้นแต่งหน้าขนมเค้ก!U:U)+SUMIF(แพ็ค!$C:$C,'รับ-จ่าย ประจำวัน'!$B303,แพ็ค!U:U)+SUMIF(ธุรการ!$C:$C,'รับ-จ่าย ประจำวัน'!$B303,ธุรการ!U:U)+SUMIF(เส้นแต่งหน้าขนมปัง!$C:$C,'รับ-จ่าย ประจำวัน'!$B303,เส้นแต่งหน้าขนมปัง!U:U)+SUMIF('วางแผนBC,CJ'!$C:$C,'รับ-จ่าย ประจำวัน'!$B303,'วางแผนBC,CJ'!U:U)+SUMIF(RD!$C:$C,'รับ-จ่าย ประจำวัน'!$B303,RD!U:U)+SUMIF('FG,ออนไล,คัดแยก'!$C:$C,'รับ-จ่าย ประจำวัน'!$B303,'FG,ออนไล,คัดแยก'!U:U)</f>
        <v>0</v>
      </c>
      <c r="BC303" s="16">
        <f>SUMIF(เตรียมส่วนผสม!$C:$C,'รับ-จ่าย ประจำวัน'!$B303,เตรียมส่วนผสม!V:V)+SUMIF(กวนไส้!$C:$C,'รับ-จ่าย ประจำวัน'!$B303,กวนไส้!V:V)+SUMIF(ผลิต1!$C:$C,'รับ-จ่าย ประจำวัน'!$B303,ผลิต1!V:V)+SUMIF(ผลิต2!$C:$C,'รับ-จ่าย ประจำวัน'!$B303,ผลิต2!V:V)+SUMIF(เส้นแต่งหน้าขนมเค้ก!$C:$C,'รับ-จ่าย ประจำวัน'!$B303,เส้นแต่งหน้าขนมเค้ก!V:V)+SUMIF(แพ็ค!$C:$C,'รับ-จ่าย ประจำวัน'!$B303,แพ็ค!V:V)+SUMIF(ธุรการ!$C:$C,'รับ-จ่าย ประจำวัน'!$B303,ธุรการ!V:V)+SUMIF(เส้นแต่งหน้าขนมปัง!$C:$C,'รับ-จ่าย ประจำวัน'!$B303,เส้นแต่งหน้าขนมปัง!V:V)+SUMIF('วางแผนBC,CJ'!$C:$C,'รับ-จ่าย ประจำวัน'!$B303,'วางแผนBC,CJ'!V:V)+SUMIF(RD!$C:$C,'รับ-จ่าย ประจำวัน'!$B303,RD!V:V)+SUMIF('FG,ออนไล,คัดแยก'!$C:$C,'รับ-จ่าย ประจำวัน'!$B303,'FG,ออนไล,คัดแยก'!V:V)</f>
        <v>0</v>
      </c>
      <c r="BD303" s="16">
        <f>SUMIF(เตรียมส่วนผสม!$C:$C,'รับ-จ่าย ประจำวัน'!$B303,เตรียมส่วนผสม!W:W)+SUMIF(กวนไส้!$C:$C,'รับ-จ่าย ประจำวัน'!$B303,กวนไส้!W:W)+SUMIF(ผลิต1!$C:$C,'รับ-จ่าย ประจำวัน'!$B303,ผลิต1!W:W)+SUMIF(ผลิต2!$C:$C,'รับ-จ่าย ประจำวัน'!$B303,ผลิต2!W:W)+SUMIF(เส้นแต่งหน้าขนมเค้ก!$C:$C,'รับ-จ่าย ประจำวัน'!$B303,เส้นแต่งหน้าขนมเค้ก!W:W)+SUMIF(แพ็ค!$C:$C,'รับ-จ่าย ประจำวัน'!$B303,แพ็ค!W:W)+SUMIF(ธุรการ!$C:$C,'รับ-จ่าย ประจำวัน'!$B303,ธุรการ!W:W)+SUMIF(เส้นแต่งหน้าขนมปัง!$C:$C,'รับ-จ่าย ประจำวัน'!$B303,เส้นแต่งหน้าขนมปัง!W:W)+SUMIF('วางแผนBC,CJ'!$C:$C,'รับ-จ่าย ประจำวัน'!$B303,'วางแผนBC,CJ'!W:W)+SUMIF(RD!$C:$C,'รับ-จ่าย ประจำวัน'!$B303,RD!W:W)+SUMIF('FG,ออนไล,คัดแยก'!$C:$C,'รับ-จ่าย ประจำวัน'!$B303,'FG,ออนไล,คัดแยก'!W:W)</f>
        <v>0</v>
      </c>
      <c r="BE303" s="16">
        <f>SUMIF(เตรียมส่วนผสม!$C:$C,'รับ-จ่าย ประจำวัน'!$B303,เตรียมส่วนผสม!X:X)+SUMIF(กวนไส้!$C:$C,'รับ-จ่าย ประจำวัน'!$B303,กวนไส้!X:X)+SUMIF(ผลิต1!$C:$C,'รับ-จ่าย ประจำวัน'!$B303,ผลิต1!X:X)+SUMIF(ผลิต2!$C:$C,'รับ-จ่าย ประจำวัน'!$B303,ผลิต2!X:X)+SUMIF(เส้นแต่งหน้าขนมเค้ก!$C:$C,'รับ-จ่าย ประจำวัน'!$B303,เส้นแต่งหน้าขนมเค้ก!X:X)+SUMIF(แพ็ค!$C:$C,'รับ-จ่าย ประจำวัน'!$B303,แพ็ค!X:X)+SUMIF(ธุรการ!$C:$C,'รับ-จ่าย ประจำวัน'!$B303,ธุรการ!X:X)+SUMIF(เส้นแต่งหน้าขนมปัง!$C:$C,'รับ-จ่าย ประจำวัน'!$B303,เส้นแต่งหน้าขนมปัง!X:X)+SUMIF('วางแผนBC,CJ'!$C:$C,'รับ-จ่าย ประจำวัน'!$B303,'วางแผนBC,CJ'!X:X)+SUMIF(RD!$C:$C,'รับ-จ่าย ประจำวัน'!$B303,RD!X:X)+SUMIF('FG,ออนไล,คัดแยก'!$C:$C,'รับ-จ่าย ประจำวัน'!$B303,'FG,ออนไล,คัดแยก'!X:X)</f>
        <v>0</v>
      </c>
      <c r="BF303" s="16">
        <f>SUMIF(เตรียมส่วนผสม!$C:$C,'รับ-จ่าย ประจำวัน'!$B303,เตรียมส่วนผสม!Y:Y)+SUMIF(กวนไส้!$C:$C,'รับ-จ่าย ประจำวัน'!$B303,กวนไส้!Y:Y)+SUMIF(ผลิต1!$C:$C,'รับ-จ่าย ประจำวัน'!$B303,ผลิต1!Y:Y)+SUMIF(ผลิต2!$C:$C,'รับ-จ่าย ประจำวัน'!$B303,ผลิต2!Y:Y)+SUMIF(เส้นแต่งหน้าขนมเค้ก!$C:$C,'รับ-จ่าย ประจำวัน'!$B303,เส้นแต่งหน้าขนมเค้ก!Y:Y)+SUMIF(แพ็ค!$C:$C,'รับ-จ่าย ประจำวัน'!$B303,แพ็ค!Y:Y)+SUMIF(ธุรการ!$C:$C,'รับ-จ่าย ประจำวัน'!$B303,ธุรการ!Y:Y)+SUMIF(เส้นแต่งหน้าขนมปัง!$C:$C,'รับ-จ่าย ประจำวัน'!$B303,เส้นแต่งหน้าขนมปัง!Y:Y)+SUMIF('วางแผนBC,CJ'!$C:$C,'รับ-จ่าย ประจำวัน'!$B303,'วางแผนBC,CJ'!Y:Y)+SUMIF(RD!$C:$C,'รับ-จ่าย ประจำวัน'!$B303,RD!Y:Y)+SUMIF('FG,ออนไล,คัดแยก'!$C:$C,'รับ-จ่าย ประจำวัน'!$B303,'FG,ออนไล,คัดแยก'!Y:Y)</f>
        <v>0</v>
      </c>
      <c r="BG303" s="16">
        <f>SUMIF(เตรียมส่วนผสม!$C:$C,'รับ-จ่าย ประจำวัน'!$B303,เตรียมส่วนผสม!Z:Z)+SUMIF(กวนไส้!$C:$C,'รับ-จ่าย ประจำวัน'!$B303,กวนไส้!Z:Z)+SUMIF(ผลิต1!$C:$C,'รับ-จ่าย ประจำวัน'!$B303,ผลิต1!Z:Z)+SUMIF(ผลิต2!$C:$C,'รับ-จ่าย ประจำวัน'!$B303,ผลิต2!Z:Z)+SUMIF(เส้นแต่งหน้าขนมเค้ก!$C:$C,'รับ-จ่าย ประจำวัน'!$B303,เส้นแต่งหน้าขนมเค้ก!Z:Z)+SUMIF(แพ็ค!$C:$C,'รับ-จ่าย ประจำวัน'!$B303,แพ็ค!Z:Z)+SUMIF(ธุรการ!$C:$C,'รับ-จ่าย ประจำวัน'!$B303,ธุรการ!Z:Z)+SUMIF(เส้นแต่งหน้าขนมปัง!$C:$C,'รับ-จ่าย ประจำวัน'!$B303,เส้นแต่งหน้าขนมปัง!Z:Z)+SUMIF('วางแผนBC,CJ'!$C:$C,'รับ-จ่าย ประจำวัน'!$B303,'วางแผนBC,CJ'!Z:Z)+SUMIF(RD!$C:$C,'รับ-จ่าย ประจำวัน'!$B303,RD!Z:Z)+SUMIF('FG,ออนไล,คัดแยก'!$C:$C,'รับ-จ่าย ประจำวัน'!$B303,'FG,ออนไล,คัดแยก'!Z:Z)</f>
        <v>0</v>
      </c>
      <c r="BH303" s="16">
        <f>SUMIF(เตรียมส่วนผสม!$C:$C,'รับ-จ่าย ประจำวัน'!$B303,เตรียมส่วนผสม!AA:AA)+SUMIF(กวนไส้!$C:$C,'รับ-จ่าย ประจำวัน'!$B303,กวนไส้!AA:AA)+SUMIF(ผลิต1!$C:$C,'รับ-จ่าย ประจำวัน'!$B303,ผลิต1!AA:AA)+SUMIF(ผลิต2!$C:$C,'รับ-จ่าย ประจำวัน'!$B303,ผลิต2!AA:AA)+SUMIF(เส้นแต่งหน้าขนมเค้ก!$C:$C,'รับ-จ่าย ประจำวัน'!$B303,เส้นแต่งหน้าขนมเค้ก!AA:AA)+SUMIF(แพ็ค!$C:$C,'รับ-จ่าย ประจำวัน'!$B303,แพ็ค!AA:AA)+SUMIF(ธุรการ!$C:$C,'รับ-จ่าย ประจำวัน'!$B303,ธุรการ!AA:AA)+SUMIF(เส้นแต่งหน้าขนมปัง!$C:$C,'รับ-จ่าย ประจำวัน'!$B303,เส้นแต่งหน้าขนมปัง!AA:AA)+SUMIF('วางแผนBC,CJ'!$C:$C,'รับ-จ่าย ประจำวัน'!$B303,'วางแผนBC,CJ'!AA:AA)+SUMIF(RD!$C:$C,'รับ-จ่าย ประจำวัน'!$B303,RD!AA:AA)+SUMIF('FG,ออนไล,คัดแยก'!$C:$C,'รับ-จ่าย ประจำวัน'!$B303,'FG,ออนไล,คัดแยก'!AA:AA)</f>
        <v>0</v>
      </c>
      <c r="BI303" s="16">
        <f>SUMIF(เตรียมส่วนผสม!$C:$C,'รับ-จ่าย ประจำวัน'!$B303,เตรียมส่วนผสม!AB:AB)+SUMIF(กวนไส้!$C:$C,'รับ-จ่าย ประจำวัน'!$B303,กวนไส้!AB:AB)+SUMIF(ผลิต1!$C:$C,'รับ-จ่าย ประจำวัน'!$B303,ผลิต1!AB:AB)+SUMIF(ผลิต2!$C:$C,'รับ-จ่าย ประจำวัน'!$B303,ผลิต2!AB:AB)+SUMIF(เส้นแต่งหน้าขนมเค้ก!$C:$C,'รับ-จ่าย ประจำวัน'!$B303,เส้นแต่งหน้าขนมเค้ก!AB:AB)+SUMIF(แพ็ค!$C:$C,'รับ-จ่าย ประจำวัน'!$B303,แพ็ค!AB:AB)+SUMIF(ธุรการ!$C:$C,'รับ-จ่าย ประจำวัน'!$B303,ธุรการ!AB:AB)+SUMIF(เส้นแต่งหน้าขนมปัง!$C:$C,'รับ-จ่าย ประจำวัน'!$B303,เส้นแต่งหน้าขนมปัง!AB:AB)+SUMIF('วางแผนBC,CJ'!$C:$C,'รับ-จ่าย ประจำวัน'!$B303,'วางแผนBC,CJ'!AB:AB)+SUMIF(RD!$C:$C,'รับ-จ่าย ประจำวัน'!$B303,RD!AB:AB)+SUMIF('FG,ออนไล,คัดแยก'!$C:$C,'รับ-จ่าย ประจำวัน'!$B303,'FG,ออนไล,คัดแยก'!AB:AB)</f>
        <v>0</v>
      </c>
      <c r="BJ303" s="16">
        <f>SUMIF(เตรียมส่วนผสม!$C:$C,'รับ-จ่าย ประจำวัน'!$B303,เตรียมส่วนผสม!AC:AC)+SUMIF(กวนไส้!$C:$C,'รับ-จ่าย ประจำวัน'!$B303,กวนไส้!AC:AC)+SUMIF(ผลิต1!$C:$C,'รับ-จ่าย ประจำวัน'!$B303,ผลิต1!AC:AC)+SUMIF(ผลิต2!$C:$C,'รับ-จ่าย ประจำวัน'!$B303,ผลิต2!AC:AC)+SUMIF(เส้นแต่งหน้าขนมเค้ก!$C:$C,'รับ-จ่าย ประจำวัน'!$B303,เส้นแต่งหน้าขนมเค้ก!AC:AC)+SUMIF(แพ็ค!$C:$C,'รับ-จ่าย ประจำวัน'!$B303,แพ็ค!AC:AC)+SUMIF(ธุรการ!$C:$C,'รับ-จ่าย ประจำวัน'!$B303,ธุรการ!AC:AC)+SUMIF(เส้นแต่งหน้าขนมปัง!$C:$C,'รับ-จ่าย ประจำวัน'!$B303,เส้นแต่งหน้าขนมปัง!AC:AC)+SUMIF('วางแผนBC,CJ'!$C:$C,'รับ-จ่าย ประจำวัน'!$B303,'วางแผนBC,CJ'!AC:AC)+SUMIF(RD!$C:$C,'รับ-จ่าย ประจำวัน'!$B303,RD!AC:AC)+SUMIF('FG,ออนไล,คัดแยก'!$C:$C,'รับ-จ่าย ประจำวัน'!$B303,'FG,ออนไล,คัดแยก'!AC:AC)</f>
        <v>0</v>
      </c>
      <c r="BK303" s="16">
        <f>SUMIF(เตรียมส่วนผสม!$C:$C,'รับ-จ่าย ประจำวัน'!$B303,เตรียมส่วนผสม!AD:AD)+SUMIF(กวนไส้!$C:$C,'รับ-จ่าย ประจำวัน'!$B303,กวนไส้!AD:AD)+SUMIF(ผลิต1!$C:$C,'รับ-จ่าย ประจำวัน'!$B303,ผลิต1!AD:AD)+SUMIF(ผลิต2!$C:$C,'รับ-จ่าย ประจำวัน'!$B303,ผลิต2!AD:AD)+SUMIF(เส้นแต่งหน้าขนมเค้ก!$C:$C,'รับ-จ่าย ประจำวัน'!$B303,เส้นแต่งหน้าขนมเค้ก!AD:AD)+SUMIF(แพ็ค!$C:$C,'รับ-จ่าย ประจำวัน'!$B303,แพ็ค!AD:AD)+SUMIF(ธุรการ!$C:$C,'รับ-จ่าย ประจำวัน'!$B303,ธุรการ!AD:AD)+SUMIF(เส้นแต่งหน้าขนมปัง!$C:$C,'รับ-จ่าย ประจำวัน'!$B303,เส้นแต่งหน้าขนมปัง!AD:AD)+SUMIF('วางแผนBC,CJ'!$C:$C,'รับ-จ่าย ประจำวัน'!$B303,'วางแผนBC,CJ'!AD:AD)+SUMIF(RD!$C:$C,'รับ-จ่าย ประจำวัน'!$B303,RD!AD:AD)+SUMIF('FG,ออนไล,คัดแยก'!$C:$C,'รับ-จ่าย ประจำวัน'!$B303,'FG,ออนไล,คัดแยก'!AD:AD)</f>
        <v>0</v>
      </c>
      <c r="BL303" s="16">
        <f>SUMIF(เตรียมส่วนผสม!$C:$C,'รับ-จ่าย ประจำวัน'!$B303,เตรียมส่วนผสม!AE:AE)+SUMIF(กวนไส้!$C:$C,'รับ-จ่าย ประจำวัน'!$B303,กวนไส้!AE:AE)+SUMIF(ผลิต1!$C:$C,'รับ-จ่าย ประจำวัน'!$B303,ผลิต1!AE:AE)+SUMIF(ผลิต2!$C:$C,'รับ-จ่าย ประจำวัน'!$B303,ผลิต2!AE:AE)+SUMIF(เส้นแต่งหน้าขนมเค้ก!$C:$C,'รับ-จ่าย ประจำวัน'!$B303,เส้นแต่งหน้าขนมเค้ก!AE:AE)+SUMIF(แพ็ค!$C:$C,'รับ-จ่าย ประจำวัน'!$B303,แพ็ค!AE:AE)+SUMIF(ธุรการ!$C:$C,'รับ-จ่าย ประจำวัน'!$B303,ธุรการ!AE:AE)+SUMIF(เส้นแต่งหน้าขนมปัง!$C:$C,'รับ-จ่าย ประจำวัน'!$B303,เส้นแต่งหน้าขนมปัง!AE:AE)+SUMIF('วางแผนBC,CJ'!$C:$C,'รับ-จ่าย ประจำวัน'!$B303,'วางแผนBC,CJ'!AE:AE)+SUMIF(RD!$C:$C,'รับ-จ่าย ประจำวัน'!$B303,RD!AE:AE)+SUMIF('FG,ออนไล,คัดแยก'!$C:$C,'รับ-จ่าย ประจำวัน'!$B303,'FG,ออนไล,คัดแยก'!AE:AE)</f>
        <v>0</v>
      </c>
      <c r="BM303" s="16">
        <f>SUMIF(เตรียมส่วนผสม!$C:$C,'รับ-จ่าย ประจำวัน'!$B303,เตรียมส่วนผสม!AF:AF)+SUMIF(กวนไส้!$C:$C,'รับ-จ่าย ประจำวัน'!$B303,กวนไส้!AF:AF)+SUMIF(ผลิต1!$C:$C,'รับ-จ่าย ประจำวัน'!$B303,ผลิต1!AF:AF)+SUMIF(ผลิต2!$C:$C,'รับ-จ่าย ประจำวัน'!$B303,ผลิต2!AF:AF)+SUMIF(เส้นแต่งหน้าขนมเค้ก!$C:$C,'รับ-จ่าย ประจำวัน'!$B303,เส้นแต่งหน้าขนมเค้ก!AF:AF)+SUMIF(แพ็ค!$C:$C,'รับ-จ่าย ประจำวัน'!$B303,แพ็ค!AF:AF)+SUMIF(ธุรการ!$C:$C,'รับ-จ่าย ประจำวัน'!$B303,ธุรการ!AF:AF)+SUMIF(เส้นแต่งหน้าขนมปัง!$C:$C,'รับ-จ่าย ประจำวัน'!$B303,เส้นแต่งหน้าขนมปัง!AF:AF)+SUMIF('วางแผนBC,CJ'!$C:$C,'รับ-จ่าย ประจำวัน'!$B303,'วางแผนBC,CJ'!AF:AF)+SUMIF(RD!$C:$C,'รับ-จ่าย ประจำวัน'!$B303,RD!AF:AF)+SUMIF('FG,ออนไล,คัดแยก'!$C:$C,'รับ-จ่าย ประจำวัน'!$B303,'FG,ออนไล,คัดแยก'!AF:AF)</f>
        <v>0</v>
      </c>
      <c r="BN303" s="16">
        <f>SUMIF(เตรียมส่วนผสม!$C:$C,'รับ-จ่าย ประจำวัน'!$B303,เตรียมส่วนผสม!AG:AG)+SUMIF(กวนไส้!$C:$C,'รับ-จ่าย ประจำวัน'!$B303,กวนไส้!AG:AG)+SUMIF(ผลิต1!$C:$C,'รับ-จ่าย ประจำวัน'!$B303,ผลิต1!AG:AG)+SUMIF(ผลิต2!$C:$C,'รับ-จ่าย ประจำวัน'!$B303,ผลิต2!AG:AG)+SUMIF(เส้นแต่งหน้าขนมเค้ก!$C:$C,'รับ-จ่าย ประจำวัน'!$B303,เส้นแต่งหน้าขนมเค้ก!AG:AG)+SUMIF(แพ็ค!$C:$C,'รับ-จ่าย ประจำวัน'!$B303,แพ็ค!AG:AG)+SUMIF(ธุรการ!$C:$C,'รับ-จ่าย ประจำวัน'!$B303,ธุรการ!AG:AG)+SUMIF(เส้นแต่งหน้าขนมปัง!$C:$C,'รับ-จ่าย ประจำวัน'!$B303,เส้นแต่งหน้าขนมปัง!AG:AG)+SUMIF('วางแผนBC,CJ'!$C:$C,'รับ-จ่าย ประจำวัน'!$B303,'วางแผนBC,CJ'!AG:AG)+SUMIF(RD!$C:$C,'รับ-จ่าย ประจำวัน'!$B303,RD!AG:AG)+SUMIF('FG,ออนไล,คัดแยก'!$C:$C,'รับ-จ่าย ประจำวัน'!$B303,'FG,ออนไล,คัดแยก'!AG:AG)</f>
        <v>0</v>
      </c>
      <c r="BO303" s="16">
        <f>SUMIF(เตรียมส่วนผสม!$C:$C,'รับ-จ่าย ประจำวัน'!$B303,เตรียมส่วนผสม!AH:AH)+SUMIF(กวนไส้!$C:$C,'รับ-จ่าย ประจำวัน'!$B303,กวนไส้!AH:AH)+SUMIF(ผลิต1!$C:$C,'รับ-จ่าย ประจำวัน'!$B303,ผลิต1!AH:AH)+SUMIF(ผลิต2!$C:$C,'รับ-จ่าย ประจำวัน'!$B303,ผลิต2!AH:AH)+SUMIF(เส้นแต่งหน้าขนมเค้ก!$C:$C,'รับ-จ่าย ประจำวัน'!$B303,เส้นแต่งหน้าขนมเค้ก!AH:AH)+SUMIF(แพ็ค!$C:$C,'รับ-จ่าย ประจำวัน'!$B303,แพ็ค!AH:AH)+SUMIF(ธุรการ!$C:$C,'รับ-จ่าย ประจำวัน'!$B303,ธุรการ!AH:AH)+SUMIF(เส้นแต่งหน้าขนมปัง!$C:$C,'รับ-จ่าย ประจำวัน'!$B303,เส้นแต่งหน้าขนมปัง!AH:AH)+SUMIF('วางแผนBC,CJ'!$C:$C,'รับ-จ่าย ประจำวัน'!$B303,'วางแผนBC,CJ'!AH:AH)+SUMIF(RD!$C:$C,'รับ-จ่าย ประจำวัน'!$B303,RD!AH:AH)+SUMIF('FG,ออนไล,คัดแยก'!$C:$C,'รับ-จ่าย ประจำวัน'!$B303,'FG,ออนไล,คัดแยก'!AH:AH)</f>
        <v>0</v>
      </c>
      <c r="BP303" s="16">
        <f>SUMIF(เตรียมส่วนผสม!$C:$C,'รับ-จ่าย ประจำวัน'!$B303,เตรียมส่วนผสม!AI:AI)+SUMIF(กวนไส้!$C:$C,'รับ-จ่าย ประจำวัน'!$B303,กวนไส้!AI:AI)+SUMIF(ผลิต1!$C:$C,'รับ-จ่าย ประจำวัน'!$B303,ผลิต1!AI:AI)+SUMIF(ผลิต2!$C:$C,'รับ-จ่าย ประจำวัน'!$B303,ผลิต2!AI:AI)+SUMIF(เส้นแต่งหน้าขนมเค้ก!$C:$C,'รับ-จ่าย ประจำวัน'!$B303,เส้นแต่งหน้าขนมเค้ก!AI:AI)+SUMIF(แพ็ค!$C:$C,'รับ-จ่าย ประจำวัน'!$B303,แพ็ค!AI:AI)+SUMIF(ธุรการ!$C:$C,'รับ-จ่าย ประจำวัน'!$B303,ธุรการ!AI:AI)+SUMIF(เส้นแต่งหน้าขนมปัง!$C:$C,'รับ-จ่าย ประจำวัน'!$B303,เส้นแต่งหน้าขนมปัง!AI:AI)+SUMIF('วางแผนBC,CJ'!$C:$C,'รับ-จ่าย ประจำวัน'!$B303,'วางแผนBC,CJ'!AI:AI)+SUMIF(RD!$C:$C,'รับ-จ่าย ประจำวัน'!$B303,RD!AI:AI)+SUMIF('FG,ออนไล,คัดแยก'!$C:$C,'รับ-จ่าย ประจำวัน'!$B303,'FG,ออนไล,คัดแยก'!AI:AI)</f>
        <v>0</v>
      </c>
      <c r="BQ303" s="16">
        <f>SUMIF(เตรียมส่วนผสม!$C:$C,'รับ-จ่าย ประจำวัน'!$B303,เตรียมส่วนผสม!AJ:AJ)+SUMIF(กวนไส้!$C:$C,'รับ-จ่าย ประจำวัน'!$B303,กวนไส้!AJ:AJ)+SUMIF(ผลิต1!$C:$C,'รับ-จ่าย ประจำวัน'!$B303,ผลิต1!AJ:AJ)+SUMIF(ผลิต2!$C:$C,'รับ-จ่าย ประจำวัน'!$B303,ผลิต2!AJ:AJ)+SUMIF(เส้นแต่งหน้าขนมเค้ก!$C:$C,'รับ-จ่าย ประจำวัน'!$B303,เส้นแต่งหน้าขนมเค้ก!AJ:AJ)+SUMIF(แพ็ค!$C:$C,'รับ-จ่าย ประจำวัน'!$B303,แพ็ค!AJ:AJ)+SUMIF(ธุรการ!$C:$C,'รับ-จ่าย ประจำวัน'!$B303,ธุรการ!AJ:AJ)+SUMIF(เส้นแต่งหน้าขนมปัง!$C:$C,'รับ-จ่าย ประจำวัน'!$B303,เส้นแต่งหน้าขนมปัง!AJ:AJ)+SUMIF('วางแผนBC,CJ'!$C:$C,'รับ-จ่าย ประจำวัน'!$B303,'วางแผนBC,CJ'!AJ:AJ)+SUMIF(RD!$C:$C,'รับ-จ่าย ประจำวัน'!$B303,RD!AJ:AJ)+SUMIF('FG,ออนไล,คัดแยก'!$C:$C,'รับ-จ่าย ประจำวัน'!$B303,'FG,ออนไล,คัดแยก'!AJ:AJ)</f>
        <v>0</v>
      </c>
      <c r="BR303" s="16">
        <f>SUMIF(เตรียมส่วนผสม!$C:$C,'รับ-จ่าย ประจำวัน'!$B303,เตรียมส่วนผสม!AK:AK)+SUMIF(กวนไส้!$C:$C,'รับ-จ่าย ประจำวัน'!$B303,กวนไส้!AK:AK)+SUMIF(ผลิต1!$C:$C,'รับ-จ่าย ประจำวัน'!$B303,ผลิต1!AK:AK)+SUMIF(ผลิต2!$C:$C,'รับ-จ่าย ประจำวัน'!$B303,ผลิต2!AK:AK)+SUMIF(เส้นแต่งหน้าขนมเค้ก!$C:$C,'รับ-จ่าย ประจำวัน'!$B303,เส้นแต่งหน้าขนมเค้ก!AK:AK)+SUMIF(แพ็ค!$C:$C,'รับ-จ่าย ประจำวัน'!$B303,แพ็ค!AK:AK)+SUMIF(ธุรการ!$C:$C,'รับ-จ่าย ประจำวัน'!$B303,ธุรการ!AK:AK)+SUMIF(เส้นแต่งหน้าขนมปัง!$C:$C,'รับ-จ่าย ประจำวัน'!$B303,เส้นแต่งหน้าขนมปัง!AK:AK)+SUMIF('วางแผนBC,CJ'!$C:$C,'รับ-จ่าย ประจำวัน'!$B303,'วางแผนBC,CJ'!AK:AK)+SUMIF(RD!$C:$C,'รับ-จ่าย ประจำวัน'!$B303,RD!AK:AK)+SUMIF('FG,ออนไล,คัดแยก'!$C:$C,'รับ-จ่าย ประจำวัน'!$B303,'FG,ออนไล,คัดแยก'!AK:AK)</f>
        <v>0</v>
      </c>
      <c r="BS303" s="16">
        <f>SUMIF(เตรียมส่วนผสม!$C:$C,'รับ-จ่าย ประจำวัน'!$B303,เตรียมส่วนผสม!AL:AL)+SUMIF(กวนไส้!$C:$C,'รับ-จ่าย ประจำวัน'!$B303,กวนไส้!AL:AL)+SUMIF(ผลิต1!$C:$C,'รับ-จ่าย ประจำวัน'!$B303,ผลิต1!AL:AL)+SUMIF(ผลิต2!$C:$C,'รับ-จ่าย ประจำวัน'!$B303,ผลิต2!AL:AL)+SUMIF(เส้นแต่งหน้าขนมเค้ก!$C:$C,'รับ-จ่าย ประจำวัน'!$B303,เส้นแต่งหน้าขนมเค้ก!AL:AL)+SUMIF(แพ็ค!$C:$C,'รับ-จ่าย ประจำวัน'!$B303,แพ็ค!AL:AL)+SUMIF(ธุรการ!$C:$C,'รับ-จ่าย ประจำวัน'!$B303,ธุรการ!AL:AL)+SUMIF(เส้นแต่งหน้าขนมปัง!$C:$C,'รับ-จ่าย ประจำวัน'!$B303,เส้นแต่งหน้าขนมปัง!AL:AL)+SUMIF('วางแผนBC,CJ'!$C:$C,'รับ-จ่าย ประจำวัน'!$B303,'วางแผนBC,CJ'!AL:AL)+SUMIF(RD!$C:$C,'รับ-จ่าย ประจำวัน'!$B303,RD!AL:AL)+SUMIF('FG,ออนไล,คัดแยก'!$C:$C,'รับ-จ่าย ประจำวัน'!$B303,'FG,ออนไล,คัดแยก'!AL:AL)</f>
        <v>0</v>
      </c>
      <c r="BT303" s="18">
        <f t="shared" si="60"/>
        <v>0</v>
      </c>
      <c r="BU303" s="116"/>
      <c r="BV303" s="146">
        <f t="shared" si="61"/>
        <v>5000</v>
      </c>
      <c r="BW303" s="183">
        <v>30</v>
      </c>
      <c r="BX303" s="172">
        <f t="shared" si="65"/>
        <v>0</v>
      </c>
      <c r="BY303" s="188" t="e">
        <f t="shared" si="63"/>
        <v>#DIV/0!</v>
      </c>
      <c r="BZ303" s="180" t="e">
        <f t="shared" ca="1" si="62"/>
        <v>#DIV/0!</v>
      </c>
      <c r="CA303" s="93"/>
      <c r="CB303" s="93"/>
      <c r="CC303" s="93"/>
      <c r="CD303" s="93"/>
      <c r="CE303" s="93"/>
      <c r="CF303" s="93"/>
      <c r="CG303" s="93"/>
      <c r="CH303" s="93"/>
      <c r="CI303" s="93"/>
      <c r="CJ303" s="94"/>
      <c r="CK303" s="9">
        <f t="shared" si="64"/>
        <v>5000</v>
      </c>
    </row>
    <row r="304" spans="1:89" hidden="1" x14ac:dyDescent="0.5">
      <c r="A304" s="149" t="s">
        <v>954</v>
      </c>
      <c r="B304" s="34">
        <v>1023301009</v>
      </c>
      <c r="C304" s="10" t="s">
        <v>955</v>
      </c>
      <c r="D304" s="135" t="s">
        <v>91</v>
      </c>
      <c r="E304" s="11">
        <v>0</v>
      </c>
      <c r="F304" s="75"/>
      <c r="G304" s="11"/>
      <c r="H304" s="12">
        <v>3812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3"/>
      <c r="AF304" s="13"/>
      <c r="AG304" s="13"/>
      <c r="AH304" s="13"/>
      <c r="AI304" s="14"/>
      <c r="AJ304" s="14"/>
      <c r="AK304" s="14"/>
      <c r="AL304" s="14"/>
      <c r="AM304" s="14"/>
      <c r="AN304" s="15">
        <f t="shared" si="59"/>
        <v>0</v>
      </c>
      <c r="AO304" s="16">
        <f>SUMIF(เตรียมส่วนผสม!$C:$C,'รับ-จ่าย ประจำวัน'!$B304,เตรียมส่วนผสม!H:H)+SUMIF(กวนไส้!$C:$C,'รับ-จ่าย ประจำวัน'!$B304,กวนไส้!H:H)+SUMIF(ผลิต1!$C:$C,'รับ-จ่าย ประจำวัน'!$B304,ผลิต1!H:H)+SUMIF(ผลิต2!$C:$C,'รับ-จ่าย ประจำวัน'!$B304,ผลิต2!H:H)+SUMIF(เส้นแต่งหน้าขนมเค้ก!$C:$C,'รับ-จ่าย ประจำวัน'!$B304,เส้นแต่งหน้าขนมเค้ก!H:H)+SUMIF(แพ็ค!$C:$C,'รับ-จ่าย ประจำวัน'!$B304,แพ็ค!H:H)+SUMIF(ธุรการ!$C:$C,'รับ-จ่าย ประจำวัน'!$B304,ธุรการ!H:H)+SUMIF(เส้นแต่งหน้าขนมปัง!$C:$C,'รับ-จ่าย ประจำวัน'!$B304,เส้นแต่งหน้าขนมปัง!H:H)+SUMIF('วางแผนBC,CJ'!$C:$C,'รับ-จ่าย ประจำวัน'!$B304,'วางแผนBC,CJ'!H:H)+SUMIF(RD!$C:$C,'รับ-จ่าย ประจำวัน'!$B304,RD!H:H)+SUMIF('FG,ออนไล,คัดแยก'!$C:$C,'รับ-จ่าย ประจำวัน'!$B304,'FG,ออนไล,คัดแยก'!H:H)</f>
        <v>0</v>
      </c>
      <c r="AP304" s="16">
        <f>SUMIF(เตรียมส่วนผสม!$C:$C,'รับ-จ่าย ประจำวัน'!$B304,เตรียมส่วนผสม!I:I)+SUMIF(กวนไส้!$C:$C,'รับ-จ่าย ประจำวัน'!$B304,กวนไส้!I:I)+SUMIF(ผลิต1!$C:$C,'รับ-จ่าย ประจำวัน'!$B304,ผลิต1!I:I)+SUMIF(ผลิต2!$C:$C,'รับ-จ่าย ประจำวัน'!$B304,ผลิต2!I:I)+SUMIF(เส้นแต่งหน้าขนมเค้ก!$C:$C,'รับ-จ่าย ประจำวัน'!$B304,เส้นแต่งหน้าขนมเค้ก!I:I)+SUMIF(แพ็ค!$C:$C,'รับ-จ่าย ประจำวัน'!$B304,แพ็ค!I:I)+SUMIF(ธุรการ!$C:$C,'รับ-จ่าย ประจำวัน'!$B304,ธุรการ!I:I)+SUMIF(เส้นแต่งหน้าขนมปัง!$C:$C,'รับ-จ่าย ประจำวัน'!$B304,เส้นแต่งหน้าขนมปัง!I:I)+SUMIF('วางแผนBC,CJ'!$C:$C,'รับ-จ่าย ประจำวัน'!$B304,'วางแผนBC,CJ'!I:I)+SUMIF(RD!$C:$C,'รับ-จ่าย ประจำวัน'!$B304,RD!I:I)+SUMIF('FG,ออนไล,คัดแยก'!$C:$C,'รับ-จ่าย ประจำวัน'!$B304,'FG,ออนไล,คัดแยก'!I:I)</f>
        <v>0</v>
      </c>
      <c r="AQ304" s="16">
        <f>SUMIF(เตรียมส่วนผสม!$C:$C,'รับ-จ่าย ประจำวัน'!$B304,เตรียมส่วนผสม!J:J)+SUMIF(กวนไส้!$C:$C,'รับ-จ่าย ประจำวัน'!$B304,กวนไส้!J:J)+SUMIF(ผลิต1!$C:$C,'รับ-จ่าย ประจำวัน'!$B304,ผลิต1!J:J)+SUMIF(ผลิต2!$C:$C,'รับ-จ่าย ประจำวัน'!$B304,ผลิต2!J:J)+SUMIF(เส้นแต่งหน้าขนมเค้ก!$C:$C,'รับ-จ่าย ประจำวัน'!$B304,เส้นแต่งหน้าขนมเค้ก!J:J)+SUMIF(แพ็ค!$C:$C,'รับ-จ่าย ประจำวัน'!$B304,แพ็ค!J:J)+SUMIF(ธุรการ!$C:$C,'รับ-จ่าย ประจำวัน'!$B304,ธุรการ!J:J)+SUMIF(เส้นแต่งหน้าขนมปัง!$C:$C,'รับ-จ่าย ประจำวัน'!$B304,เส้นแต่งหน้าขนมปัง!J:J)+SUMIF('วางแผนBC,CJ'!$C:$C,'รับ-จ่าย ประจำวัน'!$B304,'วางแผนBC,CJ'!J:J)+SUMIF(RD!$C:$C,'รับ-จ่าย ประจำวัน'!$B304,RD!J:J)+SUMIF('FG,ออนไล,คัดแยก'!$C:$C,'รับ-จ่าย ประจำวัน'!$B304,'FG,ออนไล,คัดแยก'!J:J)</f>
        <v>0</v>
      </c>
      <c r="AR304" s="16">
        <f>SUMIF(เตรียมส่วนผสม!$C:$C,'รับ-จ่าย ประจำวัน'!$B304,เตรียมส่วนผสม!K:K)+SUMIF(กวนไส้!$C:$C,'รับ-จ่าย ประจำวัน'!$B304,กวนไส้!K:K)+SUMIF(ผลิต1!$C:$C,'รับ-จ่าย ประจำวัน'!$B304,ผลิต1!K:K)+SUMIF(ผลิต2!$C:$C,'รับ-จ่าย ประจำวัน'!$B304,ผลิต2!K:K)+SUMIF(เส้นแต่งหน้าขนมเค้ก!$C:$C,'รับ-จ่าย ประจำวัน'!$B304,เส้นแต่งหน้าขนมเค้ก!K:K)+SUMIF(แพ็ค!$C:$C,'รับ-จ่าย ประจำวัน'!$B304,แพ็ค!K:K)+SUMIF(ธุรการ!$C:$C,'รับ-จ่าย ประจำวัน'!$B304,ธุรการ!K:K)+SUMIF(เส้นแต่งหน้าขนมปัง!$C:$C,'รับ-จ่าย ประจำวัน'!$B304,เส้นแต่งหน้าขนมปัง!K:K)+SUMIF('วางแผนBC,CJ'!$C:$C,'รับ-จ่าย ประจำวัน'!$B304,'วางแผนBC,CJ'!K:K)+SUMIF(RD!$C:$C,'รับ-จ่าย ประจำวัน'!$B304,RD!K:K)+SUMIF('FG,ออนไล,คัดแยก'!$C:$C,'รับ-จ่าย ประจำวัน'!$B304,'FG,ออนไล,คัดแยก'!K:K)</f>
        <v>0</v>
      </c>
      <c r="AS304" s="16">
        <f>SUMIF(เตรียมส่วนผสม!$C:$C,'รับ-จ่าย ประจำวัน'!$B304,เตรียมส่วนผสม!L:L)+SUMIF(กวนไส้!$C:$C,'รับ-จ่าย ประจำวัน'!$B304,กวนไส้!L:L)+SUMIF(ผลิต1!$C:$C,'รับ-จ่าย ประจำวัน'!$B304,ผลิต1!L:L)+SUMIF(ผลิต2!$C:$C,'รับ-จ่าย ประจำวัน'!$B304,ผลิต2!L:L)+SUMIF(เส้นแต่งหน้าขนมเค้ก!$C:$C,'รับ-จ่าย ประจำวัน'!$B304,เส้นแต่งหน้าขนมเค้ก!L:L)+SUMIF(แพ็ค!$C:$C,'รับ-จ่าย ประจำวัน'!$B304,แพ็ค!L:L)+SUMIF(ธุรการ!$C:$C,'รับ-จ่าย ประจำวัน'!$B304,ธุรการ!L:L)+SUMIF(เส้นแต่งหน้าขนมปัง!$C:$C,'รับ-จ่าย ประจำวัน'!$B304,เส้นแต่งหน้าขนมปัง!L:L)+SUMIF('วางแผนBC,CJ'!$C:$C,'รับ-จ่าย ประจำวัน'!$B304,'วางแผนBC,CJ'!L:L)+SUMIF(RD!$C:$C,'รับ-จ่าย ประจำวัน'!$B304,RD!L:L)+SUMIF('FG,ออนไล,คัดแยก'!$C:$C,'รับ-จ่าย ประจำวัน'!$B304,'FG,ออนไล,คัดแยก'!L:L)</f>
        <v>0</v>
      </c>
      <c r="AT304" s="16">
        <f>SUMIF(เตรียมส่วนผสม!$C:$C,'รับ-จ่าย ประจำวัน'!$B304,เตรียมส่วนผสม!M:M)+SUMIF(กวนไส้!$C:$C,'รับ-จ่าย ประจำวัน'!$B304,กวนไส้!M:M)+SUMIF(ผลิต1!$C:$C,'รับ-จ่าย ประจำวัน'!$B304,ผลิต1!M:M)+SUMIF(ผลิต2!$C:$C,'รับ-จ่าย ประจำวัน'!$B304,ผลิต2!M:M)+SUMIF(เส้นแต่งหน้าขนมเค้ก!$C:$C,'รับ-จ่าย ประจำวัน'!$B304,เส้นแต่งหน้าขนมเค้ก!M:M)+SUMIF(แพ็ค!$C:$C,'รับ-จ่าย ประจำวัน'!$B304,แพ็ค!M:M)+SUMIF(ธุรการ!$C:$C,'รับ-จ่าย ประจำวัน'!$B304,ธุรการ!M:M)+SUMIF(เส้นแต่งหน้าขนมปัง!$C:$C,'รับ-จ่าย ประจำวัน'!$B304,เส้นแต่งหน้าขนมปัง!M:M)+SUMIF('วางแผนBC,CJ'!$C:$C,'รับ-จ่าย ประจำวัน'!$B304,'วางแผนBC,CJ'!M:M)+SUMIF(RD!$C:$C,'รับ-จ่าย ประจำวัน'!$B304,RD!M:M)+SUMIF('FG,ออนไล,คัดแยก'!$C:$C,'รับ-จ่าย ประจำวัน'!$B304,'FG,ออนไล,คัดแยก'!M:M)</f>
        <v>0</v>
      </c>
      <c r="AU304" s="16">
        <f>SUMIF(เตรียมส่วนผสม!$C:$C,'รับ-จ่าย ประจำวัน'!$B304,เตรียมส่วนผสม!N:N)+SUMIF(กวนไส้!$C:$C,'รับ-จ่าย ประจำวัน'!$B304,กวนไส้!N:N)+SUMIF(ผลิต1!$C:$C,'รับ-จ่าย ประจำวัน'!$B304,ผลิต1!N:N)+SUMIF(ผลิต2!$C:$C,'รับ-จ่าย ประจำวัน'!$B304,ผลิต2!N:N)+SUMIF(เส้นแต่งหน้าขนมเค้ก!$C:$C,'รับ-จ่าย ประจำวัน'!$B304,เส้นแต่งหน้าขนมเค้ก!N:N)+SUMIF(แพ็ค!$C:$C,'รับ-จ่าย ประจำวัน'!$B304,แพ็ค!N:N)+SUMIF(ธุรการ!$C:$C,'รับ-จ่าย ประจำวัน'!$B304,ธุรการ!N:N)+SUMIF(เส้นแต่งหน้าขนมปัง!$C:$C,'รับ-จ่าย ประจำวัน'!$B304,เส้นแต่งหน้าขนมปัง!N:N)+SUMIF('วางแผนBC,CJ'!$C:$C,'รับ-จ่าย ประจำวัน'!$B304,'วางแผนBC,CJ'!N:N)+SUMIF(RD!$C:$C,'รับ-จ่าย ประจำวัน'!$B304,RD!N:N)+SUMIF('FG,ออนไล,คัดแยก'!$C:$C,'รับ-จ่าย ประจำวัน'!$B304,'FG,ออนไล,คัดแยก'!N:N)</f>
        <v>0</v>
      </c>
      <c r="AV304" s="16">
        <f>SUMIF(เตรียมส่วนผสม!$C:$C,'รับ-จ่าย ประจำวัน'!$B304,เตรียมส่วนผสม!O:O)+SUMIF(กวนไส้!$C:$C,'รับ-จ่าย ประจำวัน'!$B304,กวนไส้!O:O)+SUMIF(ผลิต1!$C:$C,'รับ-จ่าย ประจำวัน'!$B304,ผลิต1!O:O)+SUMIF(ผลิต2!$C:$C,'รับ-จ่าย ประจำวัน'!$B304,ผลิต2!O:O)+SUMIF(เส้นแต่งหน้าขนมเค้ก!$C:$C,'รับ-จ่าย ประจำวัน'!$B304,เส้นแต่งหน้าขนมเค้ก!O:O)+SUMIF(แพ็ค!$C:$C,'รับ-จ่าย ประจำวัน'!$B304,แพ็ค!O:O)+SUMIF(ธุรการ!$C:$C,'รับ-จ่าย ประจำวัน'!$B304,ธุรการ!O:O)+SUMIF(เส้นแต่งหน้าขนมปัง!$C:$C,'รับ-จ่าย ประจำวัน'!$B304,เส้นแต่งหน้าขนมปัง!O:O)+SUMIF('วางแผนBC,CJ'!$C:$C,'รับ-จ่าย ประจำวัน'!$B304,'วางแผนBC,CJ'!O:O)+SUMIF(RD!$C:$C,'รับ-จ่าย ประจำวัน'!$B304,RD!O:O)+SUMIF('FG,ออนไล,คัดแยก'!$C:$C,'รับ-จ่าย ประจำวัน'!$B304,'FG,ออนไล,คัดแยก'!O:O)</f>
        <v>0</v>
      </c>
      <c r="AW304" s="16">
        <f>SUMIF(เตรียมส่วนผสม!$C:$C,'รับ-จ่าย ประจำวัน'!$B304,เตรียมส่วนผสม!P:P)+SUMIF(กวนไส้!$C:$C,'รับ-จ่าย ประจำวัน'!$B304,กวนไส้!P:P)+SUMIF(ผลิต1!$C:$C,'รับ-จ่าย ประจำวัน'!$B304,ผลิต1!P:P)+SUMIF(ผลิต2!$C:$C,'รับ-จ่าย ประจำวัน'!$B304,ผลิต2!P:P)+SUMIF(เส้นแต่งหน้าขนมเค้ก!$C:$C,'รับ-จ่าย ประจำวัน'!$B304,เส้นแต่งหน้าขนมเค้ก!P:P)+SUMIF(แพ็ค!$C:$C,'รับ-จ่าย ประจำวัน'!$B304,แพ็ค!P:P)+SUMIF(ธุรการ!$C:$C,'รับ-จ่าย ประจำวัน'!$B304,ธุรการ!P:P)+SUMIF(เส้นแต่งหน้าขนมปัง!$C:$C,'รับ-จ่าย ประจำวัน'!$B304,เส้นแต่งหน้าขนมปัง!P:P)+SUMIF('วางแผนBC,CJ'!$C:$C,'รับ-จ่าย ประจำวัน'!$B304,'วางแผนBC,CJ'!P:P)+SUMIF(RD!$C:$C,'รับ-จ่าย ประจำวัน'!$B304,RD!P:P)+SUMIF('FG,ออนไล,คัดแยก'!$C:$C,'รับ-จ่าย ประจำวัน'!$B304,'FG,ออนไล,คัดแยก'!P:P)</f>
        <v>0</v>
      </c>
      <c r="AX304" s="16">
        <f>SUMIF(เตรียมส่วนผสม!$C:$C,'รับ-จ่าย ประจำวัน'!$B304,เตรียมส่วนผสม!Q:Q)+SUMIF(กวนไส้!$C:$C,'รับ-จ่าย ประจำวัน'!$B304,กวนไส้!Q:Q)+SUMIF(ผลิต1!$C:$C,'รับ-จ่าย ประจำวัน'!$B304,ผลิต1!Q:Q)+SUMIF(ผลิต2!$C:$C,'รับ-จ่าย ประจำวัน'!$B304,ผลิต2!Q:Q)+SUMIF(เส้นแต่งหน้าขนมเค้ก!$C:$C,'รับ-จ่าย ประจำวัน'!$B304,เส้นแต่งหน้าขนมเค้ก!Q:Q)+SUMIF(แพ็ค!$C:$C,'รับ-จ่าย ประจำวัน'!$B304,แพ็ค!Q:Q)+SUMIF(ธุรการ!$C:$C,'รับ-จ่าย ประจำวัน'!$B304,ธุรการ!Q:Q)+SUMIF(เส้นแต่งหน้าขนมปัง!$C:$C,'รับ-จ่าย ประจำวัน'!$B304,เส้นแต่งหน้าขนมปัง!Q:Q)+SUMIF('วางแผนBC,CJ'!$C:$C,'รับ-จ่าย ประจำวัน'!$B304,'วางแผนBC,CJ'!Q:Q)+SUMIF(RD!$C:$C,'รับ-จ่าย ประจำวัน'!$B304,RD!Q:Q)+SUMIF('FG,ออนไล,คัดแยก'!$C:$C,'รับ-จ่าย ประจำวัน'!$B304,'FG,ออนไล,คัดแยก'!Q:Q)</f>
        <v>0</v>
      </c>
      <c r="AY304" s="16">
        <f>SUMIF(เตรียมส่วนผสม!$C:$C,'รับ-จ่าย ประจำวัน'!$B304,เตรียมส่วนผสม!R:R)+SUMIF(กวนไส้!$C:$C,'รับ-จ่าย ประจำวัน'!$B304,กวนไส้!R:R)+SUMIF(ผลิต1!$C:$C,'รับ-จ่าย ประจำวัน'!$B304,ผลิต1!R:R)+SUMIF(ผลิต2!$C:$C,'รับ-จ่าย ประจำวัน'!$B304,ผลิต2!R:R)+SUMIF(เส้นแต่งหน้าขนมเค้ก!$C:$C,'รับ-จ่าย ประจำวัน'!$B304,เส้นแต่งหน้าขนมเค้ก!R:R)+SUMIF(แพ็ค!$C:$C,'รับ-จ่าย ประจำวัน'!$B304,แพ็ค!R:R)+SUMIF(ธุรการ!$C:$C,'รับ-จ่าย ประจำวัน'!$B304,ธุรการ!R:R)+SUMIF(เส้นแต่งหน้าขนมปัง!$C:$C,'รับ-จ่าย ประจำวัน'!$B304,เส้นแต่งหน้าขนมปัง!R:R)+SUMIF('วางแผนBC,CJ'!$C:$C,'รับ-จ่าย ประจำวัน'!$B304,'วางแผนBC,CJ'!R:R)+SUMIF(RD!$C:$C,'รับ-จ่าย ประจำวัน'!$B304,RD!R:R)+SUMIF('FG,ออนไล,คัดแยก'!$C:$C,'รับ-จ่าย ประจำวัน'!$B304,'FG,ออนไล,คัดแยก'!R:R)</f>
        <v>0</v>
      </c>
      <c r="AZ304" s="16">
        <f>SUMIF(เตรียมส่วนผสม!$C:$C,'รับ-จ่าย ประจำวัน'!$B304,เตรียมส่วนผสม!S:S)+SUMIF(กวนไส้!$C:$C,'รับ-จ่าย ประจำวัน'!$B304,กวนไส้!S:S)+SUMIF(ผลิต1!$C:$C,'รับ-จ่าย ประจำวัน'!$B304,ผลิต1!S:S)+SUMIF(ผลิต2!$C:$C,'รับ-จ่าย ประจำวัน'!$B304,ผลิต2!S:S)+SUMIF(เส้นแต่งหน้าขนมเค้ก!$C:$C,'รับ-จ่าย ประจำวัน'!$B304,เส้นแต่งหน้าขนมเค้ก!S:S)+SUMIF(แพ็ค!$C:$C,'รับ-จ่าย ประจำวัน'!$B304,แพ็ค!S:S)+SUMIF(ธุรการ!$C:$C,'รับ-จ่าย ประจำวัน'!$B304,ธุรการ!S:S)+SUMIF(เส้นแต่งหน้าขนมปัง!$C:$C,'รับ-จ่าย ประจำวัน'!$B304,เส้นแต่งหน้าขนมปัง!S:S)+SUMIF('วางแผนBC,CJ'!$C:$C,'รับ-จ่าย ประจำวัน'!$B304,'วางแผนBC,CJ'!S:S)+SUMIF(RD!$C:$C,'รับ-จ่าย ประจำวัน'!$B304,RD!S:S)+SUMIF('FG,ออนไล,คัดแยก'!$C:$C,'รับ-จ่าย ประจำวัน'!$B304,'FG,ออนไล,คัดแยก'!S:S)</f>
        <v>0</v>
      </c>
      <c r="BA304" s="16">
        <f>SUMIF(เตรียมส่วนผสม!$C:$C,'รับ-จ่าย ประจำวัน'!$B304,เตรียมส่วนผสม!T:T)+SUMIF(กวนไส้!$C:$C,'รับ-จ่าย ประจำวัน'!$B304,กวนไส้!T:T)+SUMIF(ผลิต1!$C:$C,'รับ-จ่าย ประจำวัน'!$B304,ผลิต1!T:T)+SUMIF(ผลิต2!$C:$C,'รับ-จ่าย ประจำวัน'!$B304,ผลิต2!T:T)+SUMIF(เส้นแต่งหน้าขนมเค้ก!$C:$C,'รับ-จ่าย ประจำวัน'!$B304,เส้นแต่งหน้าขนมเค้ก!T:T)+SUMIF(แพ็ค!$C:$C,'รับ-จ่าย ประจำวัน'!$B304,แพ็ค!T:T)+SUMIF(ธุรการ!$C:$C,'รับ-จ่าย ประจำวัน'!$B304,ธุรการ!T:T)+SUMIF(เส้นแต่งหน้าขนมปัง!$C:$C,'รับ-จ่าย ประจำวัน'!$B304,เส้นแต่งหน้าขนมปัง!T:T)+SUMIF('วางแผนBC,CJ'!$C:$C,'รับ-จ่าย ประจำวัน'!$B304,'วางแผนBC,CJ'!T:T)+SUMIF(RD!$C:$C,'รับ-จ่าย ประจำวัน'!$B304,RD!T:T)+SUMIF('FG,ออนไล,คัดแยก'!$C:$C,'รับ-จ่าย ประจำวัน'!$B304,'FG,ออนไล,คัดแยก'!T:T)</f>
        <v>0</v>
      </c>
      <c r="BB304" s="16">
        <f>SUMIF(เตรียมส่วนผสม!$C:$C,'รับ-จ่าย ประจำวัน'!$B304,เตรียมส่วนผสม!U:U)+SUMIF(กวนไส้!$C:$C,'รับ-จ่าย ประจำวัน'!$B304,กวนไส้!U:U)+SUMIF(ผลิต1!$C:$C,'รับ-จ่าย ประจำวัน'!$B304,ผลิต1!U:U)+SUMIF(ผลิต2!$C:$C,'รับ-จ่าย ประจำวัน'!$B304,ผลิต2!U:U)+SUMIF(เส้นแต่งหน้าขนมเค้ก!$C:$C,'รับ-จ่าย ประจำวัน'!$B304,เส้นแต่งหน้าขนมเค้ก!U:U)+SUMIF(แพ็ค!$C:$C,'รับ-จ่าย ประจำวัน'!$B304,แพ็ค!U:U)+SUMIF(ธุรการ!$C:$C,'รับ-จ่าย ประจำวัน'!$B304,ธุรการ!U:U)+SUMIF(เส้นแต่งหน้าขนมปัง!$C:$C,'รับ-จ่าย ประจำวัน'!$B304,เส้นแต่งหน้าขนมปัง!U:U)+SUMIF('วางแผนBC,CJ'!$C:$C,'รับ-จ่าย ประจำวัน'!$B304,'วางแผนBC,CJ'!U:U)+SUMIF(RD!$C:$C,'รับ-จ่าย ประจำวัน'!$B304,RD!U:U)+SUMIF('FG,ออนไล,คัดแยก'!$C:$C,'รับ-จ่าย ประจำวัน'!$B304,'FG,ออนไล,คัดแยก'!U:U)</f>
        <v>0</v>
      </c>
      <c r="BC304" s="16">
        <f>SUMIF(เตรียมส่วนผสม!$C:$C,'รับ-จ่าย ประจำวัน'!$B304,เตรียมส่วนผสม!V:V)+SUMIF(กวนไส้!$C:$C,'รับ-จ่าย ประจำวัน'!$B304,กวนไส้!V:V)+SUMIF(ผลิต1!$C:$C,'รับ-จ่าย ประจำวัน'!$B304,ผลิต1!V:V)+SUMIF(ผลิต2!$C:$C,'รับ-จ่าย ประจำวัน'!$B304,ผลิต2!V:V)+SUMIF(เส้นแต่งหน้าขนมเค้ก!$C:$C,'รับ-จ่าย ประจำวัน'!$B304,เส้นแต่งหน้าขนมเค้ก!V:V)+SUMIF(แพ็ค!$C:$C,'รับ-จ่าย ประจำวัน'!$B304,แพ็ค!V:V)+SUMIF(ธุรการ!$C:$C,'รับ-จ่าย ประจำวัน'!$B304,ธุรการ!V:V)+SUMIF(เส้นแต่งหน้าขนมปัง!$C:$C,'รับ-จ่าย ประจำวัน'!$B304,เส้นแต่งหน้าขนมปัง!V:V)+SUMIF('วางแผนBC,CJ'!$C:$C,'รับ-จ่าย ประจำวัน'!$B304,'วางแผนBC,CJ'!V:V)+SUMIF(RD!$C:$C,'รับ-จ่าย ประจำวัน'!$B304,RD!V:V)+SUMIF('FG,ออนไล,คัดแยก'!$C:$C,'รับ-จ่าย ประจำวัน'!$B304,'FG,ออนไล,คัดแยก'!V:V)</f>
        <v>0</v>
      </c>
      <c r="BD304" s="16">
        <f>SUMIF(เตรียมส่วนผสม!$C:$C,'รับ-จ่าย ประจำวัน'!$B304,เตรียมส่วนผสม!W:W)+SUMIF(กวนไส้!$C:$C,'รับ-จ่าย ประจำวัน'!$B304,กวนไส้!W:W)+SUMIF(ผลิต1!$C:$C,'รับ-จ่าย ประจำวัน'!$B304,ผลิต1!W:W)+SUMIF(ผลิต2!$C:$C,'รับ-จ่าย ประจำวัน'!$B304,ผลิต2!W:W)+SUMIF(เส้นแต่งหน้าขนมเค้ก!$C:$C,'รับ-จ่าย ประจำวัน'!$B304,เส้นแต่งหน้าขนมเค้ก!W:W)+SUMIF(แพ็ค!$C:$C,'รับ-จ่าย ประจำวัน'!$B304,แพ็ค!W:W)+SUMIF(ธุรการ!$C:$C,'รับ-จ่าย ประจำวัน'!$B304,ธุรการ!W:W)+SUMIF(เส้นแต่งหน้าขนมปัง!$C:$C,'รับ-จ่าย ประจำวัน'!$B304,เส้นแต่งหน้าขนมปัง!W:W)+SUMIF('วางแผนBC,CJ'!$C:$C,'รับ-จ่าย ประจำวัน'!$B304,'วางแผนBC,CJ'!W:W)+SUMIF(RD!$C:$C,'รับ-จ่าย ประจำวัน'!$B304,RD!W:W)+SUMIF('FG,ออนไล,คัดแยก'!$C:$C,'รับ-จ่าย ประจำวัน'!$B304,'FG,ออนไล,คัดแยก'!W:W)</f>
        <v>0</v>
      </c>
      <c r="BE304" s="16">
        <f>SUMIF(เตรียมส่วนผสม!$C:$C,'รับ-จ่าย ประจำวัน'!$B304,เตรียมส่วนผสม!X:X)+SUMIF(กวนไส้!$C:$C,'รับ-จ่าย ประจำวัน'!$B304,กวนไส้!X:X)+SUMIF(ผลิต1!$C:$C,'รับ-จ่าย ประจำวัน'!$B304,ผลิต1!X:X)+SUMIF(ผลิต2!$C:$C,'รับ-จ่าย ประจำวัน'!$B304,ผลิต2!X:X)+SUMIF(เส้นแต่งหน้าขนมเค้ก!$C:$C,'รับ-จ่าย ประจำวัน'!$B304,เส้นแต่งหน้าขนมเค้ก!X:X)+SUMIF(แพ็ค!$C:$C,'รับ-จ่าย ประจำวัน'!$B304,แพ็ค!X:X)+SUMIF(ธุรการ!$C:$C,'รับ-จ่าย ประจำวัน'!$B304,ธุรการ!X:X)+SUMIF(เส้นแต่งหน้าขนมปัง!$C:$C,'รับ-จ่าย ประจำวัน'!$B304,เส้นแต่งหน้าขนมปัง!X:X)+SUMIF('วางแผนBC,CJ'!$C:$C,'รับ-จ่าย ประจำวัน'!$B304,'วางแผนBC,CJ'!X:X)+SUMIF(RD!$C:$C,'รับ-จ่าย ประจำวัน'!$B304,RD!X:X)+SUMIF('FG,ออนไล,คัดแยก'!$C:$C,'รับ-จ่าย ประจำวัน'!$B304,'FG,ออนไล,คัดแยก'!X:X)</f>
        <v>0</v>
      </c>
      <c r="BF304" s="16">
        <f>SUMIF(เตรียมส่วนผสม!$C:$C,'รับ-จ่าย ประจำวัน'!$B304,เตรียมส่วนผสม!Y:Y)+SUMIF(กวนไส้!$C:$C,'รับ-จ่าย ประจำวัน'!$B304,กวนไส้!Y:Y)+SUMIF(ผลิต1!$C:$C,'รับ-จ่าย ประจำวัน'!$B304,ผลิต1!Y:Y)+SUMIF(ผลิต2!$C:$C,'รับ-จ่าย ประจำวัน'!$B304,ผลิต2!Y:Y)+SUMIF(เส้นแต่งหน้าขนมเค้ก!$C:$C,'รับ-จ่าย ประจำวัน'!$B304,เส้นแต่งหน้าขนมเค้ก!Y:Y)+SUMIF(แพ็ค!$C:$C,'รับ-จ่าย ประจำวัน'!$B304,แพ็ค!Y:Y)+SUMIF(ธุรการ!$C:$C,'รับ-จ่าย ประจำวัน'!$B304,ธุรการ!Y:Y)+SUMIF(เส้นแต่งหน้าขนมปัง!$C:$C,'รับ-จ่าย ประจำวัน'!$B304,เส้นแต่งหน้าขนมปัง!Y:Y)+SUMIF('วางแผนBC,CJ'!$C:$C,'รับ-จ่าย ประจำวัน'!$B304,'วางแผนBC,CJ'!Y:Y)+SUMIF(RD!$C:$C,'รับ-จ่าย ประจำวัน'!$B304,RD!Y:Y)+SUMIF('FG,ออนไล,คัดแยก'!$C:$C,'รับ-จ่าย ประจำวัน'!$B304,'FG,ออนไล,คัดแยก'!Y:Y)</f>
        <v>0</v>
      </c>
      <c r="BG304" s="16">
        <f>SUMIF(เตรียมส่วนผสม!$C:$C,'รับ-จ่าย ประจำวัน'!$B304,เตรียมส่วนผสม!Z:Z)+SUMIF(กวนไส้!$C:$C,'รับ-จ่าย ประจำวัน'!$B304,กวนไส้!Z:Z)+SUMIF(ผลิต1!$C:$C,'รับ-จ่าย ประจำวัน'!$B304,ผลิต1!Z:Z)+SUMIF(ผลิต2!$C:$C,'รับ-จ่าย ประจำวัน'!$B304,ผลิต2!Z:Z)+SUMIF(เส้นแต่งหน้าขนมเค้ก!$C:$C,'รับ-จ่าย ประจำวัน'!$B304,เส้นแต่งหน้าขนมเค้ก!Z:Z)+SUMIF(แพ็ค!$C:$C,'รับ-จ่าย ประจำวัน'!$B304,แพ็ค!Z:Z)+SUMIF(ธุรการ!$C:$C,'รับ-จ่าย ประจำวัน'!$B304,ธุรการ!Z:Z)+SUMIF(เส้นแต่งหน้าขนมปัง!$C:$C,'รับ-จ่าย ประจำวัน'!$B304,เส้นแต่งหน้าขนมปัง!Z:Z)+SUMIF('วางแผนBC,CJ'!$C:$C,'รับ-จ่าย ประจำวัน'!$B304,'วางแผนBC,CJ'!Z:Z)+SUMIF(RD!$C:$C,'รับ-จ่าย ประจำวัน'!$B304,RD!Z:Z)+SUMIF('FG,ออนไล,คัดแยก'!$C:$C,'รับ-จ่าย ประจำวัน'!$B304,'FG,ออนไล,คัดแยก'!Z:Z)</f>
        <v>0</v>
      </c>
      <c r="BH304" s="16">
        <f>SUMIF(เตรียมส่วนผสม!$C:$C,'รับ-จ่าย ประจำวัน'!$B304,เตรียมส่วนผสม!AA:AA)+SUMIF(กวนไส้!$C:$C,'รับ-จ่าย ประจำวัน'!$B304,กวนไส้!AA:AA)+SUMIF(ผลิต1!$C:$C,'รับ-จ่าย ประจำวัน'!$B304,ผลิต1!AA:AA)+SUMIF(ผลิต2!$C:$C,'รับ-จ่าย ประจำวัน'!$B304,ผลิต2!AA:AA)+SUMIF(เส้นแต่งหน้าขนมเค้ก!$C:$C,'รับ-จ่าย ประจำวัน'!$B304,เส้นแต่งหน้าขนมเค้ก!AA:AA)+SUMIF(แพ็ค!$C:$C,'รับ-จ่าย ประจำวัน'!$B304,แพ็ค!AA:AA)+SUMIF(ธุรการ!$C:$C,'รับ-จ่าย ประจำวัน'!$B304,ธุรการ!AA:AA)+SUMIF(เส้นแต่งหน้าขนมปัง!$C:$C,'รับ-จ่าย ประจำวัน'!$B304,เส้นแต่งหน้าขนมปัง!AA:AA)+SUMIF('วางแผนBC,CJ'!$C:$C,'รับ-จ่าย ประจำวัน'!$B304,'วางแผนBC,CJ'!AA:AA)+SUMIF(RD!$C:$C,'รับ-จ่าย ประจำวัน'!$B304,RD!AA:AA)+SUMIF('FG,ออนไล,คัดแยก'!$C:$C,'รับ-จ่าย ประจำวัน'!$B304,'FG,ออนไล,คัดแยก'!AA:AA)</f>
        <v>0</v>
      </c>
      <c r="BI304" s="16">
        <f>SUMIF(เตรียมส่วนผสม!$C:$C,'รับ-จ่าย ประจำวัน'!$B304,เตรียมส่วนผสม!AB:AB)+SUMIF(กวนไส้!$C:$C,'รับ-จ่าย ประจำวัน'!$B304,กวนไส้!AB:AB)+SUMIF(ผลิต1!$C:$C,'รับ-จ่าย ประจำวัน'!$B304,ผลิต1!AB:AB)+SUMIF(ผลิต2!$C:$C,'รับ-จ่าย ประจำวัน'!$B304,ผลิต2!AB:AB)+SUMIF(เส้นแต่งหน้าขนมเค้ก!$C:$C,'รับ-จ่าย ประจำวัน'!$B304,เส้นแต่งหน้าขนมเค้ก!AB:AB)+SUMIF(แพ็ค!$C:$C,'รับ-จ่าย ประจำวัน'!$B304,แพ็ค!AB:AB)+SUMIF(ธุรการ!$C:$C,'รับ-จ่าย ประจำวัน'!$B304,ธุรการ!AB:AB)+SUMIF(เส้นแต่งหน้าขนมปัง!$C:$C,'รับ-จ่าย ประจำวัน'!$B304,เส้นแต่งหน้าขนมปัง!AB:AB)+SUMIF('วางแผนBC,CJ'!$C:$C,'รับ-จ่าย ประจำวัน'!$B304,'วางแผนBC,CJ'!AB:AB)+SUMIF(RD!$C:$C,'รับ-จ่าย ประจำวัน'!$B304,RD!AB:AB)+SUMIF('FG,ออนไล,คัดแยก'!$C:$C,'รับ-จ่าย ประจำวัน'!$B304,'FG,ออนไล,คัดแยก'!AB:AB)</f>
        <v>0</v>
      </c>
      <c r="BJ304" s="16">
        <f>SUMIF(เตรียมส่วนผสม!$C:$C,'รับ-จ่าย ประจำวัน'!$B304,เตรียมส่วนผสม!AC:AC)+SUMIF(กวนไส้!$C:$C,'รับ-จ่าย ประจำวัน'!$B304,กวนไส้!AC:AC)+SUMIF(ผลิต1!$C:$C,'รับ-จ่าย ประจำวัน'!$B304,ผลิต1!AC:AC)+SUMIF(ผลิต2!$C:$C,'รับ-จ่าย ประจำวัน'!$B304,ผลิต2!AC:AC)+SUMIF(เส้นแต่งหน้าขนมเค้ก!$C:$C,'รับ-จ่าย ประจำวัน'!$B304,เส้นแต่งหน้าขนมเค้ก!AC:AC)+SUMIF(แพ็ค!$C:$C,'รับ-จ่าย ประจำวัน'!$B304,แพ็ค!AC:AC)+SUMIF(ธุรการ!$C:$C,'รับ-จ่าย ประจำวัน'!$B304,ธุรการ!AC:AC)+SUMIF(เส้นแต่งหน้าขนมปัง!$C:$C,'รับ-จ่าย ประจำวัน'!$B304,เส้นแต่งหน้าขนมปัง!AC:AC)+SUMIF('วางแผนBC,CJ'!$C:$C,'รับ-จ่าย ประจำวัน'!$B304,'วางแผนBC,CJ'!AC:AC)+SUMIF(RD!$C:$C,'รับ-จ่าย ประจำวัน'!$B304,RD!AC:AC)+SUMIF('FG,ออนไล,คัดแยก'!$C:$C,'รับ-จ่าย ประจำวัน'!$B304,'FG,ออนไล,คัดแยก'!AC:AC)</f>
        <v>0</v>
      </c>
      <c r="BK304" s="16">
        <f>SUMIF(เตรียมส่วนผสม!$C:$C,'รับ-จ่าย ประจำวัน'!$B304,เตรียมส่วนผสม!AD:AD)+SUMIF(กวนไส้!$C:$C,'รับ-จ่าย ประจำวัน'!$B304,กวนไส้!AD:AD)+SUMIF(ผลิต1!$C:$C,'รับ-จ่าย ประจำวัน'!$B304,ผลิต1!AD:AD)+SUMIF(ผลิต2!$C:$C,'รับ-จ่าย ประจำวัน'!$B304,ผลิต2!AD:AD)+SUMIF(เส้นแต่งหน้าขนมเค้ก!$C:$C,'รับ-จ่าย ประจำวัน'!$B304,เส้นแต่งหน้าขนมเค้ก!AD:AD)+SUMIF(แพ็ค!$C:$C,'รับ-จ่าย ประจำวัน'!$B304,แพ็ค!AD:AD)+SUMIF(ธุรการ!$C:$C,'รับ-จ่าย ประจำวัน'!$B304,ธุรการ!AD:AD)+SUMIF(เส้นแต่งหน้าขนมปัง!$C:$C,'รับ-จ่าย ประจำวัน'!$B304,เส้นแต่งหน้าขนมปัง!AD:AD)+SUMIF('วางแผนBC,CJ'!$C:$C,'รับ-จ่าย ประจำวัน'!$B304,'วางแผนBC,CJ'!AD:AD)+SUMIF(RD!$C:$C,'รับ-จ่าย ประจำวัน'!$B304,RD!AD:AD)+SUMIF('FG,ออนไล,คัดแยก'!$C:$C,'รับ-จ่าย ประจำวัน'!$B304,'FG,ออนไล,คัดแยก'!AD:AD)</f>
        <v>0</v>
      </c>
      <c r="BL304" s="16">
        <f>SUMIF(เตรียมส่วนผสม!$C:$C,'รับ-จ่าย ประจำวัน'!$B304,เตรียมส่วนผสม!AE:AE)+SUMIF(กวนไส้!$C:$C,'รับ-จ่าย ประจำวัน'!$B304,กวนไส้!AE:AE)+SUMIF(ผลิต1!$C:$C,'รับ-จ่าย ประจำวัน'!$B304,ผลิต1!AE:AE)+SUMIF(ผลิต2!$C:$C,'รับ-จ่าย ประจำวัน'!$B304,ผลิต2!AE:AE)+SUMIF(เส้นแต่งหน้าขนมเค้ก!$C:$C,'รับ-จ่าย ประจำวัน'!$B304,เส้นแต่งหน้าขนมเค้ก!AE:AE)+SUMIF(แพ็ค!$C:$C,'รับ-จ่าย ประจำวัน'!$B304,แพ็ค!AE:AE)+SUMIF(ธุรการ!$C:$C,'รับ-จ่าย ประจำวัน'!$B304,ธุรการ!AE:AE)+SUMIF(เส้นแต่งหน้าขนมปัง!$C:$C,'รับ-จ่าย ประจำวัน'!$B304,เส้นแต่งหน้าขนมปัง!AE:AE)+SUMIF('วางแผนBC,CJ'!$C:$C,'รับ-จ่าย ประจำวัน'!$B304,'วางแผนBC,CJ'!AE:AE)+SUMIF(RD!$C:$C,'รับ-จ่าย ประจำวัน'!$B304,RD!AE:AE)+SUMIF('FG,ออนไล,คัดแยก'!$C:$C,'รับ-จ่าย ประจำวัน'!$B304,'FG,ออนไล,คัดแยก'!AE:AE)</f>
        <v>0</v>
      </c>
      <c r="BM304" s="16">
        <f>SUMIF(เตรียมส่วนผสม!$C:$C,'รับ-จ่าย ประจำวัน'!$B304,เตรียมส่วนผสม!AF:AF)+SUMIF(กวนไส้!$C:$C,'รับ-จ่าย ประจำวัน'!$B304,กวนไส้!AF:AF)+SUMIF(ผลิต1!$C:$C,'รับ-จ่าย ประจำวัน'!$B304,ผลิต1!AF:AF)+SUMIF(ผลิต2!$C:$C,'รับ-จ่าย ประจำวัน'!$B304,ผลิต2!AF:AF)+SUMIF(เส้นแต่งหน้าขนมเค้ก!$C:$C,'รับ-จ่าย ประจำวัน'!$B304,เส้นแต่งหน้าขนมเค้ก!AF:AF)+SUMIF(แพ็ค!$C:$C,'รับ-จ่าย ประจำวัน'!$B304,แพ็ค!AF:AF)+SUMIF(ธุรการ!$C:$C,'รับ-จ่าย ประจำวัน'!$B304,ธุรการ!AF:AF)+SUMIF(เส้นแต่งหน้าขนมปัง!$C:$C,'รับ-จ่าย ประจำวัน'!$B304,เส้นแต่งหน้าขนมปัง!AF:AF)+SUMIF('วางแผนBC,CJ'!$C:$C,'รับ-จ่าย ประจำวัน'!$B304,'วางแผนBC,CJ'!AF:AF)+SUMIF(RD!$C:$C,'รับ-จ่าย ประจำวัน'!$B304,RD!AF:AF)+SUMIF('FG,ออนไล,คัดแยก'!$C:$C,'รับ-จ่าย ประจำวัน'!$B304,'FG,ออนไล,คัดแยก'!AF:AF)</f>
        <v>0</v>
      </c>
      <c r="BN304" s="16">
        <f>SUMIF(เตรียมส่วนผสม!$C:$C,'รับ-จ่าย ประจำวัน'!$B304,เตรียมส่วนผสม!AG:AG)+SUMIF(กวนไส้!$C:$C,'รับ-จ่าย ประจำวัน'!$B304,กวนไส้!AG:AG)+SUMIF(ผลิต1!$C:$C,'รับ-จ่าย ประจำวัน'!$B304,ผลิต1!AG:AG)+SUMIF(ผลิต2!$C:$C,'รับ-จ่าย ประจำวัน'!$B304,ผลิต2!AG:AG)+SUMIF(เส้นแต่งหน้าขนมเค้ก!$C:$C,'รับ-จ่าย ประจำวัน'!$B304,เส้นแต่งหน้าขนมเค้ก!AG:AG)+SUMIF(แพ็ค!$C:$C,'รับ-จ่าย ประจำวัน'!$B304,แพ็ค!AG:AG)+SUMIF(ธุรการ!$C:$C,'รับ-จ่าย ประจำวัน'!$B304,ธุรการ!AG:AG)+SUMIF(เส้นแต่งหน้าขนมปัง!$C:$C,'รับ-จ่าย ประจำวัน'!$B304,เส้นแต่งหน้าขนมปัง!AG:AG)+SUMIF('วางแผนBC,CJ'!$C:$C,'รับ-จ่าย ประจำวัน'!$B304,'วางแผนBC,CJ'!AG:AG)+SUMIF(RD!$C:$C,'รับ-จ่าย ประจำวัน'!$B304,RD!AG:AG)+SUMIF('FG,ออนไล,คัดแยก'!$C:$C,'รับ-จ่าย ประจำวัน'!$B304,'FG,ออนไล,คัดแยก'!AG:AG)</f>
        <v>0</v>
      </c>
      <c r="BO304" s="16">
        <f>SUMIF(เตรียมส่วนผสม!$C:$C,'รับ-จ่าย ประจำวัน'!$B304,เตรียมส่วนผสม!AH:AH)+SUMIF(กวนไส้!$C:$C,'รับ-จ่าย ประจำวัน'!$B304,กวนไส้!AH:AH)+SUMIF(ผลิต1!$C:$C,'รับ-จ่าย ประจำวัน'!$B304,ผลิต1!AH:AH)+SUMIF(ผลิต2!$C:$C,'รับ-จ่าย ประจำวัน'!$B304,ผลิต2!AH:AH)+SUMIF(เส้นแต่งหน้าขนมเค้ก!$C:$C,'รับ-จ่าย ประจำวัน'!$B304,เส้นแต่งหน้าขนมเค้ก!AH:AH)+SUMIF(แพ็ค!$C:$C,'รับ-จ่าย ประจำวัน'!$B304,แพ็ค!AH:AH)+SUMIF(ธุรการ!$C:$C,'รับ-จ่าย ประจำวัน'!$B304,ธุรการ!AH:AH)+SUMIF(เส้นแต่งหน้าขนมปัง!$C:$C,'รับ-จ่าย ประจำวัน'!$B304,เส้นแต่งหน้าขนมปัง!AH:AH)+SUMIF('วางแผนBC,CJ'!$C:$C,'รับ-จ่าย ประจำวัน'!$B304,'วางแผนBC,CJ'!AH:AH)+SUMIF(RD!$C:$C,'รับ-จ่าย ประจำวัน'!$B304,RD!AH:AH)+SUMIF('FG,ออนไล,คัดแยก'!$C:$C,'รับ-จ่าย ประจำวัน'!$B304,'FG,ออนไล,คัดแยก'!AH:AH)</f>
        <v>0</v>
      </c>
      <c r="BP304" s="16">
        <f>SUMIF(เตรียมส่วนผสม!$C:$C,'รับ-จ่าย ประจำวัน'!$B304,เตรียมส่วนผสม!AI:AI)+SUMIF(กวนไส้!$C:$C,'รับ-จ่าย ประจำวัน'!$B304,กวนไส้!AI:AI)+SUMIF(ผลิต1!$C:$C,'รับ-จ่าย ประจำวัน'!$B304,ผลิต1!AI:AI)+SUMIF(ผลิต2!$C:$C,'รับ-จ่าย ประจำวัน'!$B304,ผลิต2!AI:AI)+SUMIF(เส้นแต่งหน้าขนมเค้ก!$C:$C,'รับ-จ่าย ประจำวัน'!$B304,เส้นแต่งหน้าขนมเค้ก!AI:AI)+SUMIF(แพ็ค!$C:$C,'รับ-จ่าย ประจำวัน'!$B304,แพ็ค!AI:AI)+SUMIF(ธุรการ!$C:$C,'รับ-จ่าย ประจำวัน'!$B304,ธุรการ!AI:AI)+SUMIF(เส้นแต่งหน้าขนมปัง!$C:$C,'รับ-จ่าย ประจำวัน'!$B304,เส้นแต่งหน้าขนมปัง!AI:AI)+SUMIF('วางแผนBC,CJ'!$C:$C,'รับ-จ่าย ประจำวัน'!$B304,'วางแผนBC,CJ'!AI:AI)+SUMIF(RD!$C:$C,'รับ-จ่าย ประจำวัน'!$B304,RD!AI:AI)+SUMIF('FG,ออนไล,คัดแยก'!$C:$C,'รับ-จ่าย ประจำวัน'!$B304,'FG,ออนไล,คัดแยก'!AI:AI)</f>
        <v>0</v>
      </c>
      <c r="BQ304" s="16">
        <f>SUMIF(เตรียมส่วนผสม!$C:$C,'รับ-จ่าย ประจำวัน'!$B304,เตรียมส่วนผสม!AJ:AJ)+SUMIF(กวนไส้!$C:$C,'รับ-จ่าย ประจำวัน'!$B304,กวนไส้!AJ:AJ)+SUMIF(ผลิต1!$C:$C,'รับ-จ่าย ประจำวัน'!$B304,ผลิต1!AJ:AJ)+SUMIF(ผลิต2!$C:$C,'รับ-จ่าย ประจำวัน'!$B304,ผลิต2!AJ:AJ)+SUMIF(เส้นแต่งหน้าขนมเค้ก!$C:$C,'รับ-จ่าย ประจำวัน'!$B304,เส้นแต่งหน้าขนมเค้ก!AJ:AJ)+SUMIF(แพ็ค!$C:$C,'รับ-จ่าย ประจำวัน'!$B304,แพ็ค!AJ:AJ)+SUMIF(ธุรการ!$C:$C,'รับ-จ่าย ประจำวัน'!$B304,ธุรการ!AJ:AJ)+SUMIF(เส้นแต่งหน้าขนมปัง!$C:$C,'รับ-จ่าย ประจำวัน'!$B304,เส้นแต่งหน้าขนมปัง!AJ:AJ)+SUMIF('วางแผนBC,CJ'!$C:$C,'รับ-จ่าย ประจำวัน'!$B304,'วางแผนBC,CJ'!AJ:AJ)+SUMIF(RD!$C:$C,'รับ-จ่าย ประจำวัน'!$B304,RD!AJ:AJ)+SUMIF('FG,ออนไล,คัดแยก'!$C:$C,'รับ-จ่าย ประจำวัน'!$B304,'FG,ออนไล,คัดแยก'!AJ:AJ)</f>
        <v>0</v>
      </c>
      <c r="BR304" s="16">
        <f>SUMIF(เตรียมส่วนผสม!$C:$C,'รับ-จ่าย ประจำวัน'!$B304,เตรียมส่วนผสม!AK:AK)+SUMIF(กวนไส้!$C:$C,'รับ-จ่าย ประจำวัน'!$B304,กวนไส้!AK:AK)+SUMIF(ผลิต1!$C:$C,'รับ-จ่าย ประจำวัน'!$B304,ผลิต1!AK:AK)+SUMIF(ผลิต2!$C:$C,'รับ-จ่าย ประจำวัน'!$B304,ผลิต2!AK:AK)+SUMIF(เส้นแต่งหน้าขนมเค้ก!$C:$C,'รับ-จ่าย ประจำวัน'!$B304,เส้นแต่งหน้าขนมเค้ก!AK:AK)+SUMIF(แพ็ค!$C:$C,'รับ-จ่าย ประจำวัน'!$B304,แพ็ค!AK:AK)+SUMIF(ธุรการ!$C:$C,'รับ-จ่าย ประจำวัน'!$B304,ธุรการ!AK:AK)+SUMIF(เส้นแต่งหน้าขนมปัง!$C:$C,'รับ-จ่าย ประจำวัน'!$B304,เส้นแต่งหน้าขนมปัง!AK:AK)+SUMIF('วางแผนBC,CJ'!$C:$C,'รับ-จ่าย ประจำวัน'!$B304,'วางแผนBC,CJ'!AK:AK)+SUMIF(RD!$C:$C,'รับ-จ่าย ประจำวัน'!$B304,RD!AK:AK)+SUMIF('FG,ออนไล,คัดแยก'!$C:$C,'รับ-จ่าย ประจำวัน'!$B304,'FG,ออนไล,คัดแยก'!AK:AK)</f>
        <v>0</v>
      </c>
      <c r="BS304" s="16">
        <f>SUMIF(เตรียมส่วนผสม!$C:$C,'รับ-จ่าย ประจำวัน'!$B304,เตรียมส่วนผสม!AL:AL)+SUMIF(กวนไส้!$C:$C,'รับ-จ่าย ประจำวัน'!$B304,กวนไส้!AL:AL)+SUMIF(ผลิต1!$C:$C,'รับ-จ่าย ประจำวัน'!$B304,ผลิต1!AL:AL)+SUMIF(ผลิต2!$C:$C,'รับ-จ่าย ประจำวัน'!$B304,ผลิต2!AL:AL)+SUMIF(เส้นแต่งหน้าขนมเค้ก!$C:$C,'รับ-จ่าย ประจำวัน'!$B304,เส้นแต่งหน้าขนมเค้ก!AL:AL)+SUMIF(แพ็ค!$C:$C,'รับ-จ่าย ประจำวัน'!$B304,แพ็ค!AL:AL)+SUMIF(ธุรการ!$C:$C,'รับ-จ่าย ประจำวัน'!$B304,ธุรการ!AL:AL)+SUMIF(เส้นแต่งหน้าขนมปัง!$C:$C,'รับ-จ่าย ประจำวัน'!$B304,เส้นแต่งหน้าขนมปัง!AL:AL)+SUMIF('วางแผนBC,CJ'!$C:$C,'รับ-จ่าย ประจำวัน'!$B304,'วางแผนBC,CJ'!AL:AL)+SUMIF(RD!$C:$C,'รับ-จ่าย ประจำวัน'!$B304,RD!AL:AL)+SUMIF('FG,ออนไล,คัดแยก'!$C:$C,'รับ-จ่าย ประจำวัน'!$B304,'FG,ออนไล,คัดแยก'!AL:AL)</f>
        <v>0</v>
      </c>
      <c r="BT304" s="18">
        <f t="shared" si="60"/>
        <v>0</v>
      </c>
      <c r="BU304" s="116">
        <f>6000+402</f>
        <v>6402</v>
      </c>
      <c r="BV304" s="146">
        <f t="shared" si="61"/>
        <v>3812</v>
      </c>
      <c r="BW304" s="183">
        <v>30</v>
      </c>
      <c r="BX304" s="172">
        <f t="shared" si="65"/>
        <v>0</v>
      </c>
      <c r="BY304" s="188" t="e">
        <f t="shared" si="63"/>
        <v>#DIV/0!</v>
      </c>
      <c r="BZ304" s="180" t="e">
        <f t="shared" ca="1" si="62"/>
        <v>#DIV/0!</v>
      </c>
      <c r="CA304" s="93"/>
      <c r="CB304" s="93"/>
      <c r="CC304" s="93"/>
      <c r="CD304" s="93"/>
      <c r="CE304" s="93"/>
      <c r="CF304" s="93"/>
      <c r="CG304" s="93"/>
      <c r="CH304" s="93"/>
      <c r="CI304" s="93"/>
      <c r="CJ304" s="94"/>
      <c r="CK304" s="9">
        <f t="shared" si="64"/>
        <v>-2590</v>
      </c>
    </row>
    <row r="305" spans="1:89" x14ac:dyDescent="0.5">
      <c r="A305" s="149" t="s">
        <v>956</v>
      </c>
      <c r="B305" s="34">
        <v>1024301029</v>
      </c>
      <c r="C305" s="10" t="s">
        <v>2074</v>
      </c>
      <c r="D305" s="135" t="s">
        <v>91</v>
      </c>
      <c r="E305" s="11">
        <v>0</v>
      </c>
      <c r="F305" s="129"/>
      <c r="G305" s="11" t="s">
        <v>957</v>
      </c>
      <c r="H305" s="12">
        <v>6400</v>
      </c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3"/>
      <c r="AF305" s="13"/>
      <c r="AG305" s="13"/>
      <c r="AH305" s="13"/>
      <c r="AI305" s="14"/>
      <c r="AJ305" s="14"/>
      <c r="AK305" s="14"/>
      <c r="AL305" s="14"/>
      <c r="AM305" s="14"/>
      <c r="AN305" s="15">
        <f t="shared" si="59"/>
        <v>0</v>
      </c>
      <c r="AO305" s="16">
        <f>SUMIF(เตรียมส่วนผสม!$C:$C,'รับ-จ่าย ประจำวัน'!$B305,เตรียมส่วนผสม!H:H)+SUMIF(กวนไส้!$C:$C,'รับ-จ่าย ประจำวัน'!$B305,กวนไส้!H:H)+SUMIF(ผลิต1!$C:$C,'รับ-จ่าย ประจำวัน'!$B305,ผลิต1!H:H)+SUMIF(ผลิต2!$C:$C,'รับ-จ่าย ประจำวัน'!$B305,ผลิต2!H:H)+SUMIF(เส้นแต่งหน้าขนมเค้ก!$C:$C,'รับ-จ่าย ประจำวัน'!$B305,เส้นแต่งหน้าขนมเค้ก!H:H)+SUMIF(แพ็ค!$C:$C,'รับ-จ่าย ประจำวัน'!$B305,แพ็ค!H:H)+SUMIF(ธุรการ!$C:$C,'รับ-จ่าย ประจำวัน'!$B305,ธุรการ!H:H)+SUMIF(เส้นแต่งหน้าขนมปัง!$C:$C,'รับ-จ่าย ประจำวัน'!$B305,เส้นแต่งหน้าขนมปัง!H:H)+SUMIF('วางแผนBC,CJ'!$C:$C,'รับ-จ่าย ประจำวัน'!$B305,'วางแผนBC,CJ'!H:H)+SUMIF(RD!$C:$C,'รับ-จ่าย ประจำวัน'!$B305,RD!H:H)+SUMIF('FG,ออนไล,คัดแยก'!$C:$C,'รับ-จ่าย ประจำวัน'!$B305,'FG,ออนไล,คัดแยก'!H:H)</f>
        <v>0</v>
      </c>
      <c r="AP305" s="16">
        <f>SUMIF(เตรียมส่วนผสม!$C:$C,'รับ-จ่าย ประจำวัน'!$B305,เตรียมส่วนผสม!I:I)+SUMIF(กวนไส้!$C:$C,'รับ-จ่าย ประจำวัน'!$B305,กวนไส้!I:I)+SUMIF(ผลิต1!$C:$C,'รับ-จ่าย ประจำวัน'!$B305,ผลิต1!I:I)+SUMIF(ผลิต2!$C:$C,'รับ-จ่าย ประจำวัน'!$B305,ผลิต2!I:I)+SUMIF(เส้นแต่งหน้าขนมเค้ก!$C:$C,'รับ-จ่าย ประจำวัน'!$B305,เส้นแต่งหน้าขนมเค้ก!I:I)+SUMIF(แพ็ค!$C:$C,'รับ-จ่าย ประจำวัน'!$B305,แพ็ค!I:I)+SUMIF(ธุรการ!$C:$C,'รับ-จ่าย ประจำวัน'!$B305,ธุรการ!I:I)+SUMIF(เส้นแต่งหน้าขนมปัง!$C:$C,'รับ-จ่าย ประจำวัน'!$B305,เส้นแต่งหน้าขนมปัง!I:I)+SUMIF('วางแผนBC,CJ'!$C:$C,'รับ-จ่าย ประจำวัน'!$B305,'วางแผนBC,CJ'!I:I)+SUMIF(RD!$C:$C,'รับ-จ่าย ประจำวัน'!$B305,RD!I:I)+SUMIF('FG,ออนไล,คัดแยก'!$C:$C,'รับ-จ่าย ประจำวัน'!$B305,'FG,ออนไล,คัดแยก'!I:I)</f>
        <v>0</v>
      </c>
      <c r="AQ305" s="16">
        <f>SUMIF(เตรียมส่วนผสม!$C:$C,'รับ-จ่าย ประจำวัน'!$B305,เตรียมส่วนผสม!J:J)+SUMIF(กวนไส้!$C:$C,'รับ-จ่าย ประจำวัน'!$B305,กวนไส้!J:J)+SUMIF(ผลิต1!$C:$C,'รับ-จ่าย ประจำวัน'!$B305,ผลิต1!J:J)+SUMIF(ผลิต2!$C:$C,'รับ-จ่าย ประจำวัน'!$B305,ผลิต2!J:J)+SUMIF(เส้นแต่งหน้าขนมเค้ก!$C:$C,'รับ-จ่าย ประจำวัน'!$B305,เส้นแต่งหน้าขนมเค้ก!J:J)+SUMIF(แพ็ค!$C:$C,'รับ-จ่าย ประจำวัน'!$B305,แพ็ค!J:J)+SUMIF(ธุรการ!$C:$C,'รับ-จ่าย ประจำวัน'!$B305,ธุรการ!J:J)+SUMIF(เส้นแต่งหน้าขนมปัง!$C:$C,'รับ-จ่าย ประจำวัน'!$B305,เส้นแต่งหน้าขนมปัง!J:J)+SUMIF('วางแผนBC,CJ'!$C:$C,'รับ-จ่าย ประจำวัน'!$B305,'วางแผนBC,CJ'!J:J)+SUMIF(RD!$C:$C,'รับ-จ่าย ประจำวัน'!$B305,RD!J:J)+SUMIF('FG,ออนไล,คัดแยก'!$C:$C,'รับ-จ่าย ประจำวัน'!$B305,'FG,ออนไล,คัดแยก'!J:J)</f>
        <v>0</v>
      </c>
      <c r="AR305" s="16">
        <f>SUMIF(เตรียมส่วนผสม!$C:$C,'รับ-จ่าย ประจำวัน'!$B305,เตรียมส่วนผสม!K:K)+SUMIF(กวนไส้!$C:$C,'รับ-จ่าย ประจำวัน'!$B305,กวนไส้!K:K)+SUMIF(ผลิต1!$C:$C,'รับ-จ่าย ประจำวัน'!$B305,ผลิต1!K:K)+SUMIF(ผลิต2!$C:$C,'รับ-จ่าย ประจำวัน'!$B305,ผลิต2!K:K)+SUMIF(เส้นแต่งหน้าขนมเค้ก!$C:$C,'รับ-จ่าย ประจำวัน'!$B305,เส้นแต่งหน้าขนมเค้ก!K:K)+SUMIF(แพ็ค!$C:$C,'รับ-จ่าย ประจำวัน'!$B305,แพ็ค!K:K)+SUMIF(ธุรการ!$C:$C,'รับ-จ่าย ประจำวัน'!$B305,ธุรการ!K:K)+SUMIF(เส้นแต่งหน้าขนมปัง!$C:$C,'รับ-จ่าย ประจำวัน'!$B305,เส้นแต่งหน้าขนมปัง!K:K)+SUMIF('วางแผนBC,CJ'!$C:$C,'รับ-จ่าย ประจำวัน'!$B305,'วางแผนBC,CJ'!K:K)+SUMIF(RD!$C:$C,'รับ-จ่าย ประจำวัน'!$B305,RD!K:K)+SUMIF('FG,ออนไล,คัดแยก'!$C:$C,'รับ-จ่าย ประจำวัน'!$B305,'FG,ออนไล,คัดแยก'!K:K)</f>
        <v>400</v>
      </c>
      <c r="AS305" s="16">
        <f>SUMIF(เตรียมส่วนผสม!$C:$C,'รับ-จ่าย ประจำวัน'!$B305,เตรียมส่วนผสม!L:L)+SUMIF(กวนไส้!$C:$C,'รับ-จ่าย ประจำวัน'!$B305,กวนไส้!L:L)+SUMIF(ผลิต1!$C:$C,'รับ-จ่าย ประจำวัน'!$B305,ผลิต1!L:L)+SUMIF(ผลิต2!$C:$C,'รับ-จ่าย ประจำวัน'!$B305,ผลิต2!L:L)+SUMIF(เส้นแต่งหน้าขนมเค้ก!$C:$C,'รับ-จ่าย ประจำวัน'!$B305,เส้นแต่งหน้าขนมเค้ก!L:L)+SUMIF(แพ็ค!$C:$C,'รับ-จ่าย ประจำวัน'!$B305,แพ็ค!L:L)+SUMIF(ธุรการ!$C:$C,'รับ-จ่าย ประจำวัน'!$B305,ธุรการ!L:L)+SUMIF(เส้นแต่งหน้าขนมปัง!$C:$C,'รับ-จ่าย ประจำวัน'!$B305,เส้นแต่งหน้าขนมปัง!L:L)+SUMIF('วางแผนBC,CJ'!$C:$C,'รับ-จ่าย ประจำวัน'!$B305,'วางแผนBC,CJ'!L:L)+SUMIF(RD!$C:$C,'รับ-จ่าย ประจำวัน'!$B305,RD!L:L)+SUMIF('FG,ออนไล,คัดแยก'!$C:$C,'รับ-จ่าย ประจำวัน'!$B305,'FG,ออนไล,คัดแยก'!L:L)</f>
        <v>0</v>
      </c>
      <c r="AT305" s="16">
        <f>SUMIF(เตรียมส่วนผสม!$C:$C,'รับ-จ่าย ประจำวัน'!$B305,เตรียมส่วนผสม!M:M)+SUMIF(กวนไส้!$C:$C,'รับ-จ่าย ประจำวัน'!$B305,กวนไส้!M:M)+SUMIF(ผลิต1!$C:$C,'รับ-จ่าย ประจำวัน'!$B305,ผลิต1!M:M)+SUMIF(ผลิต2!$C:$C,'รับ-จ่าย ประจำวัน'!$B305,ผลิต2!M:M)+SUMIF(เส้นแต่งหน้าขนมเค้ก!$C:$C,'รับ-จ่าย ประจำวัน'!$B305,เส้นแต่งหน้าขนมเค้ก!M:M)+SUMIF(แพ็ค!$C:$C,'รับ-จ่าย ประจำวัน'!$B305,แพ็ค!M:M)+SUMIF(ธุรการ!$C:$C,'รับ-จ่าย ประจำวัน'!$B305,ธุรการ!M:M)+SUMIF(เส้นแต่งหน้าขนมปัง!$C:$C,'รับ-จ่าย ประจำวัน'!$B305,เส้นแต่งหน้าขนมปัง!M:M)+SUMIF('วางแผนBC,CJ'!$C:$C,'รับ-จ่าย ประจำวัน'!$B305,'วางแผนBC,CJ'!M:M)+SUMIF(RD!$C:$C,'รับ-จ่าย ประจำวัน'!$B305,RD!M:M)+SUMIF('FG,ออนไล,คัดแยก'!$C:$C,'รับ-จ่าย ประจำวัน'!$B305,'FG,ออนไล,คัดแยก'!M:M)</f>
        <v>0</v>
      </c>
      <c r="AU305" s="16">
        <f>SUMIF(เตรียมส่วนผสม!$C:$C,'รับ-จ่าย ประจำวัน'!$B305,เตรียมส่วนผสม!N:N)+SUMIF(กวนไส้!$C:$C,'รับ-จ่าย ประจำวัน'!$B305,กวนไส้!N:N)+SUMIF(ผลิต1!$C:$C,'รับ-จ่าย ประจำวัน'!$B305,ผลิต1!N:N)+SUMIF(ผลิต2!$C:$C,'รับ-จ่าย ประจำวัน'!$B305,ผลิต2!N:N)+SUMIF(เส้นแต่งหน้าขนมเค้ก!$C:$C,'รับ-จ่าย ประจำวัน'!$B305,เส้นแต่งหน้าขนมเค้ก!N:N)+SUMIF(แพ็ค!$C:$C,'รับ-จ่าย ประจำวัน'!$B305,แพ็ค!N:N)+SUMIF(ธุรการ!$C:$C,'รับ-จ่าย ประจำวัน'!$B305,ธุรการ!N:N)+SUMIF(เส้นแต่งหน้าขนมปัง!$C:$C,'รับ-จ่าย ประจำวัน'!$B305,เส้นแต่งหน้าขนมปัง!N:N)+SUMIF('วางแผนBC,CJ'!$C:$C,'รับ-จ่าย ประจำวัน'!$B305,'วางแผนBC,CJ'!N:N)+SUMIF(RD!$C:$C,'รับ-จ่าย ประจำวัน'!$B305,RD!N:N)+SUMIF('FG,ออนไล,คัดแยก'!$C:$C,'รับ-จ่าย ประจำวัน'!$B305,'FG,ออนไล,คัดแยก'!N:N)</f>
        <v>0</v>
      </c>
      <c r="AV305" s="16">
        <f>SUMIF(เตรียมส่วนผสม!$C:$C,'รับ-จ่าย ประจำวัน'!$B305,เตรียมส่วนผสม!O:O)+SUMIF(กวนไส้!$C:$C,'รับ-จ่าย ประจำวัน'!$B305,กวนไส้!O:O)+SUMIF(ผลิต1!$C:$C,'รับ-จ่าย ประจำวัน'!$B305,ผลิต1!O:O)+SUMIF(ผลิต2!$C:$C,'รับ-จ่าย ประจำวัน'!$B305,ผลิต2!O:O)+SUMIF(เส้นแต่งหน้าขนมเค้ก!$C:$C,'รับ-จ่าย ประจำวัน'!$B305,เส้นแต่งหน้าขนมเค้ก!O:O)+SUMIF(แพ็ค!$C:$C,'รับ-จ่าย ประจำวัน'!$B305,แพ็ค!O:O)+SUMIF(ธุรการ!$C:$C,'รับ-จ่าย ประจำวัน'!$B305,ธุรการ!O:O)+SUMIF(เส้นแต่งหน้าขนมปัง!$C:$C,'รับ-จ่าย ประจำวัน'!$B305,เส้นแต่งหน้าขนมปัง!O:O)+SUMIF('วางแผนBC,CJ'!$C:$C,'รับ-จ่าย ประจำวัน'!$B305,'วางแผนBC,CJ'!O:O)+SUMIF(RD!$C:$C,'รับ-จ่าย ประจำวัน'!$B305,RD!O:O)+SUMIF('FG,ออนไล,คัดแยก'!$C:$C,'รับ-จ่าย ประจำวัน'!$B305,'FG,ออนไล,คัดแยก'!O:O)</f>
        <v>0</v>
      </c>
      <c r="AW305" s="16">
        <f>SUMIF(เตรียมส่วนผสม!$C:$C,'รับ-จ่าย ประจำวัน'!$B305,เตรียมส่วนผสม!P:P)+SUMIF(กวนไส้!$C:$C,'รับ-จ่าย ประจำวัน'!$B305,กวนไส้!P:P)+SUMIF(ผลิต1!$C:$C,'รับ-จ่าย ประจำวัน'!$B305,ผลิต1!P:P)+SUMIF(ผลิต2!$C:$C,'รับ-จ่าย ประจำวัน'!$B305,ผลิต2!P:P)+SUMIF(เส้นแต่งหน้าขนมเค้ก!$C:$C,'รับ-จ่าย ประจำวัน'!$B305,เส้นแต่งหน้าขนมเค้ก!P:P)+SUMIF(แพ็ค!$C:$C,'รับ-จ่าย ประจำวัน'!$B305,แพ็ค!P:P)+SUMIF(ธุรการ!$C:$C,'รับ-จ่าย ประจำวัน'!$B305,ธุรการ!P:P)+SUMIF(เส้นแต่งหน้าขนมปัง!$C:$C,'รับ-จ่าย ประจำวัน'!$B305,เส้นแต่งหน้าขนมปัง!P:P)+SUMIF('วางแผนBC,CJ'!$C:$C,'รับ-จ่าย ประจำวัน'!$B305,'วางแผนBC,CJ'!P:P)+SUMIF(RD!$C:$C,'รับ-จ่าย ประจำวัน'!$B305,RD!P:P)+SUMIF('FG,ออนไล,คัดแยก'!$C:$C,'รับ-จ่าย ประจำวัน'!$B305,'FG,ออนไล,คัดแยก'!P:P)</f>
        <v>0</v>
      </c>
      <c r="AX305" s="16">
        <f>SUMIF(เตรียมส่วนผสม!$C:$C,'รับ-จ่าย ประจำวัน'!$B305,เตรียมส่วนผสม!Q:Q)+SUMIF(กวนไส้!$C:$C,'รับ-จ่าย ประจำวัน'!$B305,กวนไส้!Q:Q)+SUMIF(ผลิต1!$C:$C,'รับ-จ่าย ประจำวัน'!$B305,ผลิต1!Q:Q)+SUMIF(ผลิต2!$C:$C,'รับ-จ่าย ประจำวัน'!$B305,ผลิต2!Q:Q)+SUMIF(เส้นแต่งหน้าขนมเค้ก!$C:$C,'รับ-จ่าย ประจำวัน'!$B305,เส้นแต่งหน้าขนมเค้ก!Q:Q)+SUMIF(แพ็ค!$C:$C,'รับ-จ่าย ประจำวัน'!$B305,แพ็ค!Q:Q)+SUMIF(ธุรการ!$C:$C,'รับ-จ่าย ประจำวัน'!$B305,ธุรการ!Q:Q)+SUMIF(เส้นแต่งหน้าขนมปัง!$C:$C,'รับ-จ่าย ประจำวัน'!$B305,เส้นแต่งหน้าขนมปัง!Q:Q)+SUMIF('วางแผนBC,CJ'!$C:$C,'รับ-จ่าย ประจำวัน'!$B305,'วางแผนBC,CJ'!Q:Q)+SUMIF(RD!$C:$C,'รับ-จ่าย ประจำวัน'!$B305,RD!Q:Q)+SUMIF('FG,ออนไล,คัดแยก'!$C:$C,'รับ-จ่าย ประจำวัน'!$B305,'FG,ออนไล,คัดแยก'!Q:Q)</f>
        <v>0</v>
      </c>
      <c r="AY305" s="16">
        <f>SUMIF(เตรียมส่วนผสม!$C:$C,'รับ-จ่าย ประจำวัน'!$B305,เตรียมส่วนผสม!R:R)+SUMIF(กวนไส้!$C:$C,'รับ-จ่าย ประจำวัน'!$B305,กวนไส้!R:R)+SUMIF(ผลิต1!$C:$C,'รับ-จ่าย ประจำวัน'!$B305,ผลิต1!R:R)+SUMIF(ผลิต2!$C:$C,'รับ-จ่าย ประจำวัน'!$B305,ผลิต2!R:R)+SUMIF(เส้นแต่งหน้าขนมเค้ก!$C:$C,'รับ-จ่าย ประจำวัน'!$B305,เส้นแต่งหน้าขนมเค้ก!R:R)+SUMIF(แพ็ค!$C:$C,'รับ-จ่าย ประจำวัน'!$B305,แพ็ค!R:R)+SUMIF(ธุรการ!$C:$C,'รับ-จ่าย ประจำวัน'!$B305,ธุรการ!R:R)+SUMIF(เส้นแต่งหน้าขนมปัง!$C:$C,'รับ-จ่าย ประจำวัน'!$B305,เส้นแต่งหน้าขนมปัง!R:R)+SUMIF('วางแผนBC,CJ'!$C:$C,'รับ-จ่าย ประจำวัน'!$B305,'วางแผนBC,CJ'!R:R)+SUMIF(RD!$C:$C,'รับ-จ่าย ประจำวัน'!$B305,RD!R:R)+SUMIF('FG,ออนไล,คัดแยก'!$C:$C,'รับ-จ่าย ประจำวัน'!$B305,'FG,ออนไล,คัดแยก'!R:R)</f>
        <v>0</v>
      </c>
      <c r="AZ305" s="16">
        <f>SUMIF(เตรียมส่วนผสม!$C:$C,'รับ-จ่าย ประจำวัน'!$B305,เตรียมส่วนผสม!S:S)+SUMIF(กวนไส้!$C:$C,'รับ-จ่าย ประจำวัน'!$B305,กวนไส้!S:S)+SUMIF(ผลิต1!$C:$C,'รับ-จ่าย ประจำวัน'!$B305,ผลิต1!S:S)+SUMIF(ผลิต2!$C:$C,'รับ-จ่าย ประจำวัน'!$B305,ผลิต2!S:S)+SUMIF(เส้นแต่งหน้าขนมเค้ก!$C:$C,'รับ-จ่าย ประจำวัน'!$B305,เส้นแต่งหน้าขนมเค้ก!S:S)+SUMIF(แพ็ค!$C:$C,'รับ-จ่าย ประจำวัน'!$B305,แพ็ค!S:S)+SUMIF(ธุรการ!$C:$C,'รับ-จ่าย ประจำวัน'!$B305,ธุรการ!S:S)+SUMIF(เส้นแต่งหน้าขนมปัง!$C:$C,'รับ-จ่าย ประจำวัน'!$B305,เส้นแต่งหน้าขนมปัง!S:S)+SUMIF('วางแผนBC,CJ'!$C:$C,'รับ-จ่าย ประจำวัน'!$B305,'วางแผนBC,CJ'!S:S)+SUMIF(RD!$C:$C,'รับ-จ่าย ประจำวัน'!$B305,RD!S:S)+SUMIF('FG,ออนไล,คัดแยก'!$C:$C,'รับ-จ่าย ประจำวัน'!$B305,'FG,ออนไล,คัดแยก'!S:S)</f>
        <v>0</v>
      </c>
      <c r="BA305" s="16">
        <f>SUMIF(เตรียมส่วนผสม!$C:$C,'รับ-จ่าย ประจำวัน'!$B305,เตรียมส่วนผสม!T:T)+SUMIF(กวนไส้!$C:$C,'รับ-จ่าย ประจำวัน'!$B305,กวนไส้!T:T)+SUMIF(ผลิต1!$C:$C,'รับ-จ่าย ประจำวัน'!$B305,ผลิต1!T:T)+SUMIF(ผลิต2!$C:$C,'รับ-จ่าย ประจำวัน'!$B305,ผลิต2!T:T)+SUMIF(เส้นแต่งหน้าขนมเค้ก!$C:$C,'รับ-จ่าย ประจำวัน'!$B305,เส้นแต่งหน้าขนมเค้ก!T:T)+SUMIF(แพ็ค!$C:$C,'รับ-จ่าย ประจำวัน'!$B305,แพ็ค!T:T)+SUMIF(ธุรการ!$C:$C,'รับ-จ่าย ประจำวัน'!$B305,ธุรการ!T:T)+SUMIF(เส้นแต่งหน้าขนมปัง!$C:$C,'รับ-จ่าย ประจำวัน'!$B305,เส้นแต่งหน้าขนมปัง!T:T)+SUMIF('วางแผนBC,CJ'!$C:$C,'รับ-จ่าย ประจำวัน'!$B305,'วางแผนBC,CJ'!T:T)+SUMIF(RD!$C:$C,'รับ-จ่าย ประจำวัน'!$B305,RD!T:T)+SUMIF('FG,ออนไล,คัดแยก'!$C:$C,'รับ-จ่าย ประจำวัน'!$B305,'FG,ออนไล,คัดแยก'!T:T)</f>
        <v>0</v>
      </c>
      <c r="BB305" s="16">
        <f>SUMIF(เตรียมส่วนผสม!$C:$C,'รับ-จ่าย ประจำวัน'!$B305,เตรียมส่วนผสม!U:U)+SUMIF(กวนไส้!$C:$C,'รับ-จ่าย ประจำวัน'!$B305,กวนไส้!U:U)+SUMIF(ผลิต1!$C:$C,'รับ-จ่าย ประจำวัน'!$B305,ผลิต1!U:U)+SUMIF(ผลิต2!$C:$C,'รับ-จ่าย ประจำวัน'!$B305,ผลิต2!U:U)+SUMIF(เส้นแต่งหน้าขนมเค้ก!$C:$C,'รับ-จ่าย ประจำวัน'!$B305,เส้นแต่งหน้าขนมเค้ก!U:U)+SUMIF(แพ็ค!$C:$C,'รับ-จ่าย ประจำวัน'!$B305,แพ็ค!U:U)+SUMIF(ธุรการ!$C:$C,'รับ-จ่าย ประจำวัน'!$B305,ธุรการ!U:U)+SUMIF(เส้นแต่งหน้าขนมปัง!$C:$C,'รับ-จ่าย ประจำวัน'!$B305,เส้นแต่งหน้าขนมปัง!U:U)+SUMIF('วางแผนBC,CJ'!$C:$C,'รับ-จ่าย ประจำวัน'!$B305,'วางแผนBC,CJ'!U:U)+SUMIF(RD!$C:$C,'รับ-จ่าย ประจำวัน'!$B305,RD!U:U)+SUMIF('FG,ออนไล,คัดแยก'!$C:$C,'รับ-จ่าย ประจำวัน'!$B305,'FG,ออนไล,คัดแยก'!U:U)</f>
        <v>0</v>
      </c>
      <c r="BC305" s="16">
        <f>SUMIF(เตรียมส่วนผสม!$C:$C,'รับ-จ่าย ประจำวัน'!$B305,เตรียมส่วนผสม!V:V)+SUMIF(กวนไส้!$C:$C,'รับ-จ่าย ประจำวัน'!$B305,กวนไส้!V:V)+SUMIF(ผลิต1!$C:$C,'รับ-จ่าย ประจำวัน'!$B305,ผลิต1!V:V)+SUMIF(ผลิต2!$C:$C,'รับ-จ่าย ประจำวัน'!$B305,ผลิต2!V:V)+SUMIF(เส้นแต่งหน้าขนมเค้ก!$C:$C,'รับ-จ่าย ประจำวัน'!$B305,เส้นแต่งหน้าขนมเค้ก!V:V)+SUMIF(แพ็ค!$C:$C,'รับ-จ่าย ประจำวัน'!$B305,แพ็ค!V:V)+SUMIF(ธุรการ!$C:$C,'รับ-จ่าย ประจำวัน'!$B305,ธุรการ!V:V)+SUMIF(เส้นแต่งหน้าขนมปัง!$C:$C,'รับ-จ่าย ประจำวัน'!$B305,เส้นแต่งหน้าขนมปัง!V:V)+SUMIF('วางแผนBC,CJ'!$C:$C,'รับ-จ่าย ประจำวัน'!$B305,'วางแผนBC,CJ'!V:V)+SUMIF(RD!$C:$C,'รับ-จ่าย ประจำวัน'!$B305,RD!V:V)+SUMIF('FG,ออนไล,คัดแยก'!$C:$C,'รับ-จ่าย ประจำวัน'!$B305,'FG,ออนไล,คัดแยก'!V:V)</f>
        <v>0</v>
      </c>
      <c r="BD305" s="16">
        <f>SUMIF(เตรียมส่วนผสม!$C:$C,'รับ-จ่าย ประจำวัน'!$B305,เตรียมส่วนผสม!W:W)+SUMIF(กวนไส้!$C:$C,'รับ-จ่าย ประจำวัน'!$B305,กวนไส้!W:W)+SUMIF(ผลิต1!$C:$C,'รับ-จ่าย ประจำวัน'!$B305,ผลิต1!W:W)+SUMIF(ผลิต2!$C:$C,'รับ-จ่าย ประจำวัน'!$B305,ผลิต2!W:W)+SUMIF(เส้นแต่งหน้าขนมเค้ก!$C:$C,'รับ-จ่าย ประจำวัน'!$B305,เส้นแต่งหน้าขนมเค้ก!W:W)+SUMIF(แพ็ค!$C:$C,'รับ-จ่าย ประจำวัน'!$B305,แพ็ค!W:W)+SUMIF(ธุรการ!$C:$C,'รับ-จ่าย ประจำวัน'!$B305,ธุรการ!W:W)+SUMIF(เส้นแต่งหน้าขนมปัง!$C:$C,'รับ-จ่าย ประจำวัน'!$B305,เส้นแต่งหน้าขนมปัง!W:W)+SUMIF('วางแผนBC,CJ'!$C:$C,'รับ-จ่าย ประจำวัน'!$B305,'วางแผนBC,CJ'!W:W)+SUMIF(RD!$C:$C,'รับ-จ่าย ประจำวัน'!$B305,RD!W:W)+SUMIF('FG,ออนไล,คัดแยก'!$C:$C,'รับ-จ่าย ประจำวัน'!$B305,'FG,ออนไล,คัดแยก'!W:W)</f>
        <v>0</v>
      </c>
      <c r="BE305" s="16">
        <f>SUMIF(เตรียมส่วนผสม!$C:$C,'รับ-จ่าย ประจำวัน'!$B305,เตรียมส่วนผสม!X:X)+SUMIF(กวนไส้!$C:$C,'รับ-จ่าย ประจำวัน'!$B305,กวนไส้!X:X)+SUMIF(ผลิต1!$C:$C,'รับ-จ่าย ประจำวัน'!$B305,ผลิต1!X:X)+SUMIF(ผลิต2!$C:$C,'รับ-จ่าย ประจำวัน'!$B305,ผลิต2!X:X)+SUMIF(เส้นแต่งหน้าขนมเค้ก!$C:$C,'รับ-จ่าย ประจำวัน'!$B305,เส้นแต่งหน้าขนมเค้ก!X:X)+SUMIF(แพ็ค!$C:$C,'รับ-จ่าย ประจำวัน'!$B305,แพ็ค!X:X)+SUMIF(ธุรการ!$C:$C,'รับ-จ่าย ประจำวัน'!$B305,ธุรการ!X:X)+SUMIF(เส้นแต่งหน้าขนมปัง!$C:$C,'รับ-จ่าย ประจำวัน'!$B305,เส้นแต่งหน้าขนมปัง!X:X)+SUMIF('วางแผนBC,CJ'!$C:$C,'รับ-จ่าย ประจำวัน'!$B305,'วางแผนBC,CJ'!X:X)+SUMIF(RD!$C:$C,'รับ-จ่าย ประจำวัน'!$B305,RD!X:X)+SUMIF('FG,ออนไล,คัดแยก'!$C:$C,'รับ-จ่าย ประจำวัน'!$B305,'FG,ออนไล,คัดแยก'!X:X)</f>
        <v>0</v>
      </c>
      <c r="BF305" s="16">
        <f>SUMIF(เตรียมส่วนผสม!$C:$C,'รับ-จ่าย ประจำวัน'!$B305,เตรียมส่วนผสม!Y:Y)+SUMIF(กวนไส้!$C:$C,'รับ-จ่าย ประจำวัน'!$B305,กวนไส้!Y:Y)+SUMIF(ผลิต1!$C:$C,'รับ-จ่าย ประจำวัน'!$B305,ผลิต1!Y:Y)+SUMIF(ผลิต2!$C:$C,'รับ-จ่าย ประจำวัน'!$B305,ผลิต2!Y:Y)+SUMIF(เส้นแต่งหน้าขนมเค้ก!$C:$C,'รับ-จ่าย ประจำวัน'!$B305,เส้นแต่งหน้าขนมเค้ก!Y:Y)+SUMIF(แพ็ค!$C:$C,'รับ-จ่าย ประจำวัน'!$B305,แพ็ค!Y:Y)+SUMIF(ธุรการ!$C:$C,'รับ-จ่าย ประจำวัน'!$B305,ธุรการ!Y:Y)+SUMIF(เส้นแต่งหน้าขนมปัง!$C:$C,'รับ-จ่าย ประจำวัน'!$B305,เส้นแต่งหน้าขนมปัง!Y:Y)+SUMIF('วางแผนBC,CJ'!$C:$C,'รับ-จ่าย ประจำวัน'!$B305,'วางแผนBC,CJ'!Y:Y)+SUMIF(RD!$C:$C,'รับ-จ่าย ประจำวัน'!$B305,RD!Y:Y)+SUMIF('FG,ออนไล,คัดแยก'!$C:$C,'รับ-จ่าย ประจำวัน'!$B305,'FG,ออนไล,คัดแยก'!Y:Y)</f>
        <v>0</v>
      </c>
      <c r="BG305" s="16">
        <f>SUMIF(เตรียมส่วนผสม!$C:$C,'รับ-จ่าย ประจำวัน'!$B305,เตรียมส่วนผสม!Z:Z)+SUMIF(กวนไส้!$C:$C,'รับ-จ่าย ประจำวัน'!$B305,กวนไส้!Z:Z)+SUMIF(ผลิต1!$C:$C,'รับ-จ่าย ประจำวัน'!$B305,ผลิต1!Z:Z)+SUMIF(ผลิต2!$C:$C,'รับ-จ่าย ประจำวัน'!$B305,ผลิต2!Z:Z)+SUMIF(เส้นแต่งหน้าขนมเค้ก!$C:$C,'รับ-จ่าย ประจำวัน'!$B305,เส้นแต่งหน้าขนมเค้ก!Z:Z)+SUMIF(แพ็ค!$C:$C,'รับ-จ่าย ประจำวัน'!$B305,แพ็ค!Z:Z)+SUMIF(ธุรการ!$C:$C,'รับ-จ่าย ประจำวัน'!$B305,ธุรการ!Z:Z)+SUMIF(เส้นแต่งหน้าขนมปัง!$C:$C,'รับ-จ่าย ประจำวัน'!$B305,เส้นแต่งหน้าขนมปัง!Z:Z)+SUMIF('วางแผนBC,CJ'!$C:$C,'รับ-จ่าย ประจำวัน'!$B305,'วางแผนBC,CJ'!Z:Z)+SUMIF(RD!$C:$C,'รับ-จ่าย ประจำวัน'!$B305,RD!Z:Z)+SUMIF('FG,ออนไล,คัดแยก'!$C:$C,'รับ-จ่าย ประจำวัน'!$B305,'FG,ออนไล,คัดแยก'!Z:Z)</f>
        <v>0</v>
      </c>
      <c r="BH305" s="16">
        <f>SUMIF(เตรียมส่วนผสม!$C:$C,'รับ-จ่าย ประจำวัน'!$B305,เตรียมส่วนผสม!AA:AA)+SUMIF(กวนไส้!$C:$C,'รับ-จ่าย ประจำวัน'!$B305,กวนไส้!AA:AA)+SUMIF(ผลิต1!$C:$C,'รับ-จ่าย ประจำวัน'!$B305,ผลิต1!AA:AA)+SUMIF(ผลิต2!$C:$C,'รับ-จ่าย ประจำวัน'!$B305,ผลิต2!AA:AA)+SUMIF(เส้นแต่งหน้าขนมเค้ก!$C:$C,'รับ-จ่าย ประจำวัน'!$B305,เส้นแต่งหน้าขนมเค้ก!AA:AA)+SUMIF(แพ็ค!$C:$C,'รับ-จ่าย ประจำวัน'!$B305,แพ็ค!AA:AA)+SUMIF(ธุรการ!$C:$C,'รับ-จ่าย ประจำวัน'!$B305,ธุรการ!AA:AA)+SUMIF(เส้นแต่งหน้าขนมปัง!$C:$C,'รับ-จ่าย ประจำวัน'!$B305,เส้นแต่งหน้าขนมปัง!AA:AA)+SUMIF('วางแผนBC,CJ'!$C:$C,'รับ-จ่าย ประจำวัน'!$B305,'วางแผนBC,CJ'!AA:AA)+SUMIF(RD!$C:$C,'รับ-จ่าย ประจำวัน'!$B305,RD!AA:AA)+SUMIF('FG,ออนไล,คัดแยก'!$C:$C,'รับ-จ่าย ประจำวัน'!$B305,'FG,ออนไล,คัดแยก'!AA:AA)</f>
        <v>0</v>
      </c>
      <c r="BI305" s="16">
        <f>SUMIF(เตรียมส่วนผสม!$C:$C,'รับ-จ่าย ประจำวัน'!$B305,เตรียมส่วนผสม!AB:AB)+SUMIF(กวนไส้!$C:$C,'รับ-จ่าย ประจำวัน'!$B305,กวนไส้!AB:AB)+SUMIF(ผลิต1!$C:$C,'รับ-จ่าย ประจำวัน'!$B305,ผลิต1!AB:AB)+SUMIF(ผลิต2!$C:$C,'รับ-จ่าย ประจำวัน'!$B305,ผลิต2!AB:AB)+SUMIF(เส้นแต่งหน้าขนมเค้ก!$C:$C,'รับ-จ่าย ประจำวัน'!$B305,เส้นแต่งหน้าขนมเค้ก!AB:AB)+SUMIF(แพ็ค!$C:$C,'รับ-จ่าย ประจำวัน'!$B305,แพ็ค!AB:AB)+SUMIF(ธุรการ!$C:$C,'รับ-จ่าย ประจำวัน'!$B305,ธุรการ!AB:AB)+SUMIF(เส้นแต่งหน้าขนมปัง!$C:$C,'รับ-จ่าย ประจำวัน'!$B305,เส้นแต่งหน้าขนมปัง!AB:AB)+SUMIF('วางแผนBC,CJ'!$C:$C,'รับ-จ่าย ประจำวัน'!$B305,'วางแผนBC,CJ'!AB:AB)+SUMIF(RD!$C:$C,'รับ-จ่าย ประจำวัน'!$B305,RD!AB:AB)+SUMIF('FG,ออนไล,คัดแยก'!$C:$C,'รับ-จ่าย ประจำวัน'!$B305,'FG,ออนไล,คัดแยก'!AB:AB)</f>
        <v>0</v>
      </c>
      <c r="BJ305" s="16">
        <f>SUMIF(เตรียมส่วนผสม!$C:$C,'รับ-จ่าย ประจำวัน'!$B305,เตรียมส่วนผสม!AC:AC)+SUMIF(กวนไส้!$C:$C,'รับ-จ่าย ประจำวัน'!$B305,กวนไส้!AC:AC)+SUMIF(ผลิต1!$C:$C,'รับ-จ่าย ประจำวัน'!$B305,ผลิต1!AC:AC)+SUMIF(ผลิต2!$C:$C,'รับ-จ่าย ประจำวัน'!$B305,ผลิต2!AC:AC)+SUMIF(เส้นแต่งหน้าขนมเค้ก!$C:$C,'รับ-จ่าย ประจำวัน'!$B305,เส้นแต่งหน้าขนมเค้ก!AC:AC)+SUMIF(แพ็ค!$C:$C,'รับ-จ่าย ประจำวัน'!$B305,แพ็ค!AC:AC)+SUMIF(ธุรการ!$C:$C,'รับ-จ่าย ประจำวัน'!$B305,ธุรการ!AC:AC)+SUMIF(เส้นแต่งหน้าขนมปัง!$C:$C,'รับ-จ่าย ประจำวัน'!$B305,เส้นแต่งหน้าขนมปัง!AC:AC)+SUMIF('วางแผนBC,CJ'!$C:$C,'รับ-จ่าย ประจำวัน'!$B305,'วางแผนBC,CJ'!AC:AC)+SUMIF(RD!$C:$C,'รับ-จ่าย ประจำวัน'!$B305,RD!AC:AC)+SUMIF('FG,ออนไล,คัดแยก'!$C:$C,'รับ-จ่าย ประจำวัน'!$B305,'FG,ออนไล,คัดแยก'!AC:AC)</f>
        <v>0</v>
      </c>
      <c r="BK305" s="16">
        <f>SUMIF(เตรียมส่วนผสม!$C:$C,'รับ-จ่าย ประจำวัน'!$B305,เตรียมส่วนผสม!AD:AD)+SUMIF(กวนไส้!$C:$C,'รับ-จ่าย ประจำวัน'!$B305,กวนไส้!AD:AD)+SUMIF(ผลิต1!$C:$C,'รับ-จ่าย ประจำวัน'!$B305,ผลิต1!AD:AD)+SUMIF(ผลิต2!$C:$C,'รับ-จ่าย ประจำวัน'!$B305,ผลิต2!AD:AD)+SUMIF(เส้นแต่งหน้าขนมเค้ก!$C:$C,'รับ-จ่าย ประจำวัน'!$B305,เส้นแต่งหน้าขนมเค้ก!AD:AD)+SUMIF(แพ็ค!$C:$C,'รับ-จ่าย ประจำวัน'!$B305,แพ็ค!AD:AD)+SUMIF(ธุรการ!$C:$C,'รับ-จ่าย ประจำวัน'!$B305,ธุรการ!AD:AD)+SUMIF(เส้นแต่งหน้าขนมปัง!$C:$C,'รับ-จ่าย ประจำวัน'!$B305,เส้นแต่งหน้าขนมปัง!AD:AD)+SUMIF('วางแผนBC,CJ'!$C:$C,'รับ-จ่าย ประจำวัน'!$B305,'วางแผนBC,CJ'!AD:AD)+SUMIF(RD!$C:$C,'รับ-จ่าย ประจำวัน'!$B305,RD!AD:AD)+SUMIF('FG,ออนไล,คัดแยก'!$C:$C,'รับ-จ่าย ประจำวัน'!$B305,'FG,ออนไล,คัดแยก'!AD:AD)</f>
        <v>0</v>
      </c>
      <c r="BL305" s="16">
        <f>SUMIF(เตรียมส่วนผสม!$C:$C,'รับ-จ่าย ประจำวัน'!$B305,เตรียมส่วนผสม!AE:AE)+SUMIF(กวนไส้!$C:$C,'รับ-จ่าย ประจำวัน'!$B305,กวนไส้!AE:AE)+SUMIF(ผลิต1!$C:$C,'รับ-จ่าย ประจำวัน'!$B305,ผลิต1!AE:AE)+SUMIF(ผลิต2!$C:$C,'รับ-จ่าย ประจำวัน'!$B305,ผลิต2!AE:AE)+SUMIF(เส้นแต่งหน้าขนมเค้ก!$C:$C,'รับ-จ่าย ประจำวัน'!$B305,เส้นแต่งหน้าขนมเค้ก!AE:AE)+SUMIF(แพ็ค!$C:$C,'รับ-จ่าย ประจำวัน'!$B305,แพ็ค!AE:AE)+SUMIF(ธุรการ!$C:$C,'รับ-จ่าย ประจำวัน'!$B305,ธุรการ!AE:AE)+SUMIF(เส้นแต่งหน้าขนมปัง!$C:$C,'รับ-จ่าย ประจำวัน'!$B305,เส้นแต่งหน้าขนมปัง!AE:AE)+SUMIF('วางแผนBC,CJ'!$C:$C,'รับ-จ่าย ประจำวัน'!$B305,'วางแผนBC,CJ'!AE:AE)+SUMIF(RD!$C:$C,'รับ-จ่าย ประจำวัน'!$B305,RD!AE:AE)+SUMIF('FG,ออนไล,คัดแยก'!$C:$C,'รับ-จ่าย ประจำวัน'!$B305,'FG,ออนไล,คัดแยก'!AE:AE)</f>
        <v>0</v>
      </c>
      <c r="BM305" s="16">
        <f>SUMIF(เตรียมส่วนผสม!$C:$C,'รับ-จ่าย ประจำวัน'!$B305,เตรียมส่วนผสม!AF:AF)+SUMIF(กวนไส้!$C:$C,'รับ-จ่าย ประจำวัน'!$B305,กวนไส้!AF:AF)+SUMIF(ผลิต1!$C:$C,'รับ-จ่าย ประจำวัน'!$B305,ผลิต1!AF:AF)+SUMIF(ผลิต2!$C:$C,'รับ-จ่าย ประจำวัน'!$B305,ผลิต2!AF:AF)+SUMIF(เส้นแต่งหน้าขนมเค้ก!$C:$C,'รับ-จ่าย ประจำวัน'!$B305,เส้นแต่งหน้าขนมเค้ก!AF:AF)+SUMIF(แพ็ค!$C:$C,'รับ-จ่าย ประจำวัน'!$B305,แพ็ค!AF:AF)+SUMIF(ธุรการ!$C:$C,'รับ-จ่าย ประจำวัน'!$B305,ธุรการ!AF:AF)+SUMIF(เส้นแต่งหน้าขนมปัง!$C:$C,'รับ-จ่าย ประจำวัน'!$B305,เส้นแต่งหน้าขนมปัง!AF:AF)+SUMIF('วางแผนBC,CJ'!$C:$C,'รับ-จ่าย ประจำวัน'!$B305,'วางแผนBC,CJ'!AF:AF)+SUMIF(RD!$C:$C,'รับ-จ่าย ประจำวัน'!$B305,RD!AF:AF)+SUMIF('FG,ออนไล,คัดแยก'!$C:$C,'รับ-จ่าย ประจำวัน'!$B305,'FG,ออนไล,คัดแยก'!AF:AF)</f>
        <v>0</v>
      </c>
      <c r="BN305" s="16">
        <f>SUMIF(เตรียมส่วนผสม!$C:$C,'รับ-จ่าย ประจำวัน'!$B305,เตรียมส่วนผสม!AG:AG)+SUMIF(กวนไส้!$C:$C,'รับ-จ่าย ประจำวัน'!$B305,กวนไส้!AG:AG)+SUMIF(ผลิต1!$C:$C,'รับ-จ่าย ประจำวัน'!$B305,ผลิต1!AG:AG)+SUMIF(ผลิต2!$C:$C,'รับ-จ่าย ประจำวัน'!$B305,ผลิต2!AG:AG)+SUMIF(เส้นแต่งหน้าขนมเค้ก!$C:$C,'รับ-จ่าย ประจำวัน'!$B305,เส้นแต่งหน้าขนมเค้ก!AG:AG)+SUMIF(แพ็ค!$C:$C,'รับ-จ่าย ประจำวัน'!$B305,แพ็ค!AG:AG)+SUMIF(ธุรการ!$C:$C,'รับ-จ่าย ประจำวัน'!$B305,ธุรการ!AG:AG)+SUMIF(เส้นแต่งหน้าขนมปัง!$C:$C,'รับ-จ่าย ประจำวัน'!$B305,เส้นแต่งหน้าขนมปัง!AG:AG)+SUMIF('วางแผนBC,CJ'!$C:$C,'รับ-จ่าย ประจำวัน'!$B305,'วางแผนBC,CJ'!AG:AG)+SUMIF(RD!$C:$C,'รับ-จ่าย ประจำวัน'!$B305,RD!AG:AG)+SUMIF('FG,ออนไล,คัดแยก'!$C:$C,'รับ-จ่าย ประจำวัน'!$B305,'FG,ออนไล,คัดแยก'!AG:AG)</f>
        <v>0</v>
      </c>
      <c r="BO305" s="16">
        <f>SUMIF(เตรียมส่วนผสม!$C:$C,'รับ-จ่าย ประจำวัน'!$B305,เตรียมส่วนผสม!AH:AH)+SUMIF(กวนไส้!$C:$C,'รับ-จ่าย ประจำวัน'!$B305,กวนไส้!AH:AH)+SUMIF(ผลิต1!$C:$C,'รับ-จ่าย ประจำวัน'!$B305,ผลิต1!AH:AH)+SUMIF(ผลิต2!$C:$C,'รับ-จ่าย ประจำวัน'!$B305,ผลิต2!AH:AH)+SUMIF(เส้นแต่งหน้าขนมเค้ก!$C:$C,'รับ-จ่าย ประจำวัน'!$B305,เส้นแต่งหน้าขนมเค้ก!AH:AH)+SUMIF(แพ็ค!$C:$C,'รับ-จ่าย ประจำวัน'!$B305,แพ็ค!AH:AH)+SUMIF(ธุรการ!$C:$C,'รับ-จ่าย ประจำวัน'!$B305,ธุรการ!AH:AH)+SUMIF(เส้นแต่งหน้าขนมปัง!$C:$C,'รับ-จ่าย ประจำวัน'!$B305,เส้นแต่งหน้าขนมปัง!AH:AH)+SUMIF('วางแผนBC,CJ'!$C:$C,'รับ-จ่าย ประจำวัน'!$B305,'วางแผนBC,CJ'!AH:AH)+SUMIF(RD!$C:$C,'รับ-จ่าย ประจำวัน'!$B305,RD!AH:AH)+SUMIF('FG,ออนไล,คัดแยก'!$C:$C,'รับ-จ่าย ประจำวัน'!$B305,'FG,ออนไล,คัดแยก'!AH:AH)</f>
        <v>0</v>
      </c>
      <c r="BP305" s="16">
        <f>SUMIF(เตรียมส่วนผสม!$C:$C,'รับ-จ่าย ประจำวัน'!$B305,เตรียมส่วนผสม!AI:AI)+SUMIF(กวนไส้!$C:$C,'รับ-จ่าย ประจำวัน'!$B305,กวนไส้!AI:AI)+SUMIF(ผลิต1!$C:$C,'รับ-จ่าย ประจำวัน'!$B305,ผลิต1!AI:AI)+SUMIF(ผลิต2!$C:$C,'รับ-จ่าย ประจำวัน'!$B305,ผลิต2!AI:AI)+SUMIF(เส้นแต่งหน้าขนมเค้ก!$C:$C,'รับ-จ่าย ประจำวัน'!$B305,เส้นแต่งหน้าขนมเค้ก!AI:AI)+SUMIF(แพ็ค!$C:$C,'รับ-จ่าย ประจำวัน'!$B305,แพ็ค!AI:AI)+SUMIF(ธุรการ!$C:$C,'รับ-จ่าย ประจำวัน'!$B305,ธุรการ!AI:AI)+SUMIF(เส้นแต่งหน้าขนมปัง!$C:$C,'รับ-จ่าย ประจำวัน'!$B305,เส้นแต่งหน้าขนมปัง!AI:AI)+SUMIF('วางแผนBC,CJ'!$C:$C,'รับ-จ่าย ประจำวัน'!$B305,'วางแผนBC,CJ'!AI:AI)+SUMIF(RD!$C:$C,'รับ-จ่าย ประจำวัน'!$B305,RD!AI:AI)+SUMIF('FG,ออนไล,คัดแยก'!$C:$C,'รับ-จ่าย ประจำวัน'!$B305,'FG,ออนไล,คัดแยก'!AI:AI)</f>
        <v>0</v>
      </c>
      <c r="BQ305" s="16">
        <f>SUMIF(เตรียมส่วนผสม!$C:$C,'รับ-จ่าย ประจำวัน'!$B305,เตรียมส่วนผสม!AJ:AJ)+SUMIF(กวนไส้!$C:$C,'รับ-จ่าย ประจำวัน'!$B305,กวนไส้!AJ:AJ)+SUMIF(ผลิต1!$C:$C,'รับ-จ่าย ประจำวัน'!$B305,ผลิต1!AJ:AJ)+SUMIF(ผลิต2!$C:$C,'รับ-จ่าย ประจำวัน'!$B305,ผลิต2!AJ:AJ)+SUMIF(เส้นแต่งหน้าขนมเค้ก!$C:$C,'รับ-จ่าย ประจำวัน'!$B305,เส้นแต่งหน้าขนมเค้ก!AJ:AJ)+SUMIF(แพ็ค!$C:$C,'รับ-จ่าย ประจำวัน'!$B305,แพ็ค!AJ:AJ)+SUMIF(ธุรการ!$C:$C,'รับ-จ่าย ประจำวัน'!$B305,ธุรการ!AJ:AJ)+SUMIF(เส้นแต่งหน้าขนมปัง!$C:$C,'รับ-จ่าย ประจำวัน'!$B305,เส้นแต่งหน้าขนมปัง!AJ:AJ)+SUMIF('วางแผนBC,CJ'!$C:$C,'รับ-จ่าย ประจำวัน'!$B305,'วางแผนBC,CJ'!AJ:AJ)+SUMIF(RD!$C:$C,'รับ-จ่าย ประจำวัน'!$B305,RD!AJ:AJ)+SUMIF('FG,ออนไล,คัดแยก'!$C:$C,'รับ-จ่าย ประจำวัน'!$B305,'FG,ออนไล,คัดแยก'!AJ:AJ)</f>
        <v>0</v>
      </c>
      <c r="BR305" s="16">
        <f>SUMIF(เตรียมส่วนผสม!$C:$C,'รับ-จ่าย ประจำวัน'!$B305,เตรียมส่วนผสม!AK:AK)+SUMIF(กวนไส้!$C:$C,'รับ-จ่าย ประจำวัน'!$B305,กวนไส้!AK:AK)+SUMIF(ผลิต1!$C:$C,'รับ-จ่าย ประจำวัน'!$B305,ผลิต1!AK:AK)+SUMIF(ผลิต2!$C:$C,'รับ-จ่าย ประจำวัน'!$B305,ผลิต2!AK:AK)+SUMIF(เส้นแต่งหน้าขนมเค้ก!$C:$C,'รับ-จ่าย ประจำวัน'!$B305,เส้นแต่งหน้าขนมเค้ก!AK:AK)+SUMIF(แพ็ค!$C:$C,'รับ-จ่าย ประจำวัน'!$B305,แพ็ค!AK:AK)+SUMIF(ธุรการ!$C:$C,'รับ-จ่าย ประจำวัน'!$B305,ธุรการ!AK:AK)+SUMIF(เส้นแต่งหน้าขนมปัง!$C:$C,'รับ-จ่าย ประจำวัน'!$B305,เส้นแต่งหน้าขนมปัง!AK:AK)+SUMIF('วางแผนBC,CJ'!$C:$C,'รับ-จ่าย ประจำวัน'!$B305,'วางแผนBC,CJ'!AK:AK)+SUMIF(RD!$C:$C,'รับ-จ่าย ประจำวัน'!$B305,RD!AK:AK)+SUMIF('FG,ออนไล,คัดแยก'!$C:$C,'รับ-จ่าย ประจำวัน'!$B305,'FG,ออนไล,คัดแยก'!AK:AK)</f>
        <v>0</v>
      </c>
      <c r="BS305" s="16">
        <f>SUMIF(เตรียมส่วนผสม!$C:$C,'รับ-จ่าย ประจำวัน'!$B305,เตรียมส่วนผสม!AL:AL)+SUMIF(กวนไส้!$C:$C,'รับ-จ่าย ประจำวัน'!$B305,กวนไส้!AL:AL)+SUMIF(ผลิต1!$C:$C,'รับ-จ่าย ประจำวัน'!$B305,ผลิต1!AL:AL)+SUMIF(ผลิต2!$C:$C,'รับ-จ่าย ประจำวัน'!$B305,ผลิต2!AL:AL)+SUMIF(เส้นแต่งหน้าขนมเค้ก!$C:$C,'รับ-จ่าย ประจำวัน'!$B305,เส้นแต่งหน้าขนมเค้ก!AL:AL)+SUMIF(แพ็ค!$C:$C,'รับ-จ่าย ประจำวัน'!$B305,แพ็ค!AL:AL)+SUMIF(ธุรการ!$C:$C,'รับ-จ่าย ประจำวัน'!$B305,ธุรการ!AL:AL)+SUMIF(เส้นแต่งหน้าขนมปัง!$C:$C,'รับ-จ่าย ประจำวัน'!$B305,เส้นแต่งหน้าขนมปัง!AL:AL)+SUMIF('วางแผนBC,CJ'!$C:$C,'รับ-จ่าย ประจำวัน'!$B305,'วางแผนBC,CJ'!AL:AL)+SUMIF(RD!$C:$C,'รับ-จ่าย ประจำวัน'!$B305,RD!AL:AL)+SUMIF('FG,ออนไล,คัดแยก'!$C:$C,'รับ-จ่าย ประจำวัน'!$B305,'FG,ออนไล,คัดแยก'!AL:AL)</f>
        <v>0</v>
      </c>
      <c r="BT305" s="18">
        <f t="shared" si="60"/>
        <v>400</v>
      </c>
      <c r="BU305" s="116">
        <f>8800+334</f>
        <v>9134</v>
      </c>
      <c r="BV305" s="146">
        <f t="shared" si="61"/>
        <v>6000</v>
      </c>
      <c r="BW305" s="183">
        <v>30</v>
      </c>
      <c r="BX305" s="172">
        <f>BT305/30</f>
        <v>13.333333333333334</v>
      </c>
      <c r="BY305" s="188">
        <f t="shared" si="63"/>
        <v>450</v>
      </c>
      <c r="BZ305" s="180">
        <f t="shared" ca="1" si="62"/>
        <v>46653</v>
      </c>
      <c r="CA305" s="93"/>
      <c r="CB305" s="93"/>
      <c r="CC305" s="93"/>
      <c r="CD305" s="93"/>
      <c r="CE305" s="93"/>
      <c r="CF305" s="93"/>
      <c r="CG305" s="93"/>
      <c r="CH305" s="93"/>
      <c r="CI305" s="93"/>
      <c r="CJ305" s="94"/>
      <c r="CK305" s="9">
        <f t="shared" si="64"/>
        <v>-3134</v>
      </c>
    </row>
    <row r="306" spans="1:89" hidden="1" x14ac:dyDescent="0.5">
      <c r="A306" s="149"/>
      <c r="B306" s="34" t="s">
        <v>958</v>
      </c>
      <c r="C306" s="10" t="s">
        <v>959</v>
      </c>
      <c r="D306" s="135" t="s">
        <v>91</v>
      </c>
      <c r="E306" s="11">
        <v>0</v>
      </c>
      <c r="F306" s="161" t="s">
        <v>1605</v>
      </c>
      <c r="G306" s="11" t="s">
        <v>960</v>
      </c>
      <c r="H306" s="12">
        <v>34400</v>
      </c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3"/>
      <c r="AF306" s="13"/>
      <c r="AG306" s="13"/>
      <c r="AH306" s="13"/>
      <c r="AI306" s="14"/>
      <c r="AJ306" s="14"/>
      <c r="AK306" s="14"/>
      <c r="AL306" s="14"/>
      <c r="AM306" s="14"/>
      <c r="AN306" s="15">
        <f t="shared" si="59"/>
        <v>0</v>
      </c>
      <c r="AO306" s="16">
        <f>SUMIF(เตรียมส่วนผสม!$C:$C,'รับ-จ่าย ประจำวัน'!$B306,เตรียมส่วนผสม!H:H)+SUMIF(กวนไส้!$C:$C,'รับ-จ่าย ประจำวัน'!$B306,กวนไส้!H:H)+SUMIF(ผลิต1!$C:$C,'รับ-จ่าย ประจำวัน'!$B306,ผลิต1!H:H)+SUMIF(ผลิต2!$C:$C,'รับ-จ่าย ประจำวัน'!$B306,ผลิต2!H:H)+SUMIF(เส้นแต่งหน้าขนมเค้ก!$C:$C,'รับ-จ่าย ประจำวัน'!$B306,เส้นแต่งหน้าขนมเค้ก!H:H)+SUMIF(แพ็ค!$C:$C,'รับ-จ่าย ประจำวัน'!$B306,แพ็ค!H:H)+SUMIF(ธุรการ!$C:$C,'รับ-จ่าย ประจำวัน'!$B306,ธุรการ!H:H)+SUMIF(เส้นแต่งหน้าขนมปัง!$C:$C,'รับ-จ่าย ประจำวัน'!$B306,เส้นแต่งหน้าขนมปัง!H:H)+SUMIF('วางแผนBC,CJ'!$C:$C,'รับ-จ่าย ประจำวัน'!$B306,'วางแผนBC,CJ'!H:H)+SUMIF(RD!$C:$C,'รับ-จ่าย ประจำวัน'!$B306,RD!H:H)+SUMIF('FG,ออนไล,คัดแยก'!$C:$C,'รับ-จ่าย ประจำวัน'!$B306,'FG,ออนไล,คัดแยก'!H:H)</f>
        <v>0</v>
      </c>
      <c r="AP306" s="16">
        <f>SUMIF(เตรียมส่วนผสม!$C:$C,'รับ-จ่าย ประจำวัน'!$B306,เตรียมส่วนผสม!I:I)+SUMIF(กวนไส้!$C:$C,'รับ-จ่าย ประจำวัน'!$B306,กวนไส้!I:I)+SUMIF(ผลิต1!$C:$C,'รับ-จ่าย ประจำวัน'!$B306,ผลิต1!I:I)+SUMIF(ผลิต2!$C:$C,'รับ-จ่าย ประจำวัน'!$B306,ผลิต2!I:I)+SUMIF(เส้นแต่งหน้าขนมเค้ก!$C:$C,'รับ-จ่าย ประจำวัน'!$B306,เส้นแต่งหน้าขนมเค้ก!I:I)+SUMIF(แพ็ค!$C:$C,'รับ-จ่าย ประจำวัน'!$B306,แพ็ค!I:I)+SUMIF(ธุรการ!$C:$C,'รับ-จ่าย ประจำวัน'!$B306,ธุรการ!I:I)+SUMIF(เส้นแต่งหน้าขนมปัง!$C:$C,'รับ-จ่าย ประจำวัน'!$B306,เส้นแต่งหน้าขนมปัง!I:I)+SUMIF('วางแผนBC,CJ'!$C:$C,'รับ-จ่าย ประจำวัน'!$B306,'วางแผนBC,CJ'!I:I)+SUMIF(RD!$C:$C,'รับ-จ่าย ประจำวัน'!$B306,RD!I:I)+SUMIF('FG,ออนไล,คัดแยก'!$C:$C,'รับ-จ่าย ประจำวัน'!$B306,'FG,ออนไล,คัดแยก'!I:I)</f>
        <v>0</v>
      </c>
      <c r="AQ306" s="16">
        <f>SUMIF(เตรียมส่วนผสม!$C:$C,'รับ-จ่าย ประจำวัน'!$B306,เตรียมส่วนผสม!J:J)+SUMIF(กวนไส้!$C:$C,'รับ-จ่าย ประจำวัน'!$B306,กวนไส้!J:J)+SUMIF(ผลิต1!$C:$C,'รับ-จ่าย ประจำวัน'!$B306,ผลิต1!J:J)+SUMIF(ผลิต2!$C:$C,'รับ-จ่าย ประจำวัน'!$B306,ผลิต2!J:J)+SUMIF(เส้นแต่งหน้าขนมเค้ก!$C:$C,'รับ-จ่าย ประจำวัน'!$B306,เส้นแต่งหน้าขนมเค้ก!J:J)+SUMIF(แพ็ค!$C:$C,'รับ-จ่าย ประจำวัน'!$B306,แพ็ค!J:J)+SUMIF(ธุรการ!$C:$C,'รับ-จ่าย ประจำวัน'!$B306,ธุรการ!J:J)+SUMIF(เส้นแต่งหน้าขนมปัง!$C:$C,'รับ-จ่าย ประจำวัน'!$B306,เส้นแต่งหน้าขนมปัง!J:J)+SUMIF('วางแผนBC,CJ'!$C:$C,'รับ-จ่าย ประจำวัน'!$B306,'วางแผนBC,CJ'!J:J)+SUMIF(RD!$C:$C,'รับ-จ่าย ประจำวัน'!$B306,RD!J:J)+SUMIF('FG,ออนไล,คัดแยก'!$C:$C,'รับ-จ่าย ประจำวัน'!$B306,'FG,ออนไล,คัดแยก'!J:J)</f>
        <v>0</v>
      </c>
      <c r="AR306" s="16">
        <f>SUMIF(เตรียมส่วนผสม!$C:$C,'รับ-จ่าย ประจำวัน'!$B306,เตรียมส่วนผสม!K:K)+SUMIF(กวนไส้!$C:$C,'รับ-จ่าย ประจำวัน'!$B306,กวนไส้!K:K)+SUMIF(ผลิต1!$C:$C,'รับ-จ่าย ประจำวัน'!$B306,ผลิต1!K:K)+SUMIF(ผลิต2!$C:$C,'รับ-จ่าย ประจำวัน'!$B306,ผลิต2!K:K)+SUMIF(เส้นแต่งหน้าขนมเค้ก!$C:$C,'รับ-จ่าย ประจำวัน'!$B306,เส้นแต่งหน้าขนมเค้ก!K:K)+SUMIF(แพ็ค!$C:$C,'รับ-จ่าย ประจำวัน'!$B306,แพ็ค!K:K)+SUMIF(ธุรการ!$C:$C,'รับ-จ่าย ประจำวัน'!$B306,ธุรการ!K:K)+SUMIF(เส้นแต่งหน้าขนมปัง!$C:$C,'รับ-จ่าย ประจำวัน'!$B306,เส้นแต่งหน้าขนมปัง!K:K)+SUMIF('วางแผนBC,CJ'!$C:$C,'รับ-จ่าย ประจำวัน'!$B306,'วางแผนBC,CJ'!K:K)+SUMIF(RD!$C:$C,'รับ-จ่าย ประจำวัน'!$B306,RD!K:K)+SUMIF('FG,ออนไล,คัดแยก'!$C:$C,'รับ-จ่าย ประจำวัน'!$B306,'FG,ออนไล,คัดแยก'!K:K)</f>
        <v>0</v>
      </c>
      <c r="AS306" s="16">
        <f>SUMIF(เตรียมส่วนผสม!$C:$C,'รับ-จ่าย ประจำวัน'!$B306,เตรียมส่วนผสม!L:L)+SUMIF(กวนไส้!$C:$C,'รับ-จ่าย ประจำวัน'!$B306,กวนไส้!L:L)+SUMIF(ผลิต1!$C:$C,'รับ-จ่าย ประจำวัน'!$B306,ผลิต1!L:L)+SUMIF(ผลิต2!$C:$C,'รับ-จ่าย ประจำวัน'!$B306,ผลิต2!L:L)+SUMIF(เส้นแต่งหน้าขนมเค้ก!$C:$C,'รับ-จ่าย ประจำวัน'!$B306,เส้นแต่งหน้าขนมเค้ก!L:L)+SUMIF(แพ็ค!$C:$C,'รับ-จ่าย ประจำวัน'!$B306,แพ็ค!L:L)+SUMIF(ธุรการ!$C:$C,'รับ-จ่าย ประจำวัน'!$B306,ธุรการ!L:L)+SUMIF(เส้นแต่งหน้าขนมปัง!$C:$C,'รับ-จ่าย ประจำวัน'!$B306,เส้นแต่งหน้าขนมปัง!L:L)+SUMIF('วางแผนBC,CJ'!$C:$C,'รับ-จ่าย ประจำวัน'!$B306,'วางแผนBC,CJ'!L:L)+SUMIF(RD!$C:$C,'รับ-จ่าย ประจำวัน'!$B306,RD!L:L)+SUMIF('FG,ออนไล,คัดแยก'!$C:$C,'รับ-จ่าย ประจำวัน'!$B306,'FG,ออนไล,คัดแยก'!L:L)</f>
        <v>0</v>
      </c>
      <c r="AT306" s="16">
        <f>SUMIF(เตรียมส่วนผสม!$C:$C,'รับ-จ่าย ประจำวัน'!$B306,เตรียมส่วนผสม!M:M)+SUMIF(กวนไส้!$C:$C,'รับ-จ่าย ประจำวัน'!$B306,กวนไส้!M:M)+SUMIF(ผลิต1!$C:$C,'รับ-จ่าย ประจำวัน'!$B306,ผลิต1!M:M)+SUMIF(ผลิต2!$C:$C,'รับ-จ่าย ประจำวัน'!$B306,ผลิต2!M:M)+SUMIF(เส้นแต่งหน้าขนมเค้ก!$C:$C,'รับ-จ่าย ประจำวัน'!$B306,เส้นแต่งหน้าขนมเค้ก!M:M)+SUMIF(แพ็ค!$C:$C,'รับ-จ่าย ประจำวัน'!$B306,แพ็ค!M:M)+SUMIF(ธุรการ!$C:$C,'รับ-จ่าย ประจำวัน'!$B306,ธุรการ!M:M)+SUMIF(เส้นแต่งหน้าขนมปัง!$C:$C,'รับ-จ่าย ประจำวัน'!$B306,เส้นแต่งหน้าขนมปัง!M:M)+SUMIF('วางแผนBC,CJ'!$C:$C,'รับ-จ่าย ประจำวัน'!$B306,'วางแผนBC,CJ'!M:M)+SUMIF(RD!$C:$C,'รับ-จ่าย ประจำวัน'!$B306,RD!M:M)+SUMIF('FG,ออนไล,คัดแยก'!$C:$C,'รับ-จ่าย ประจำวัน'!$B306,'FG,ออนไล,คัดแยก'!M:M)</f>
        <v>0</v>
      </c>
      <c r="AU306" s="16">
        <f>SUMIF(เตรียมส่วนผสม!$C:$C,'รับ-จ่าย ประจำวัน'!$B306,เตรียมส่วนผสม!N:N)+SUMIF(กวนไส้!$C:$C,'รับ-จ่าย ประจำวัน'!$B306,กวนไส้!N:N)+SUMIF(ผลิต1!$C:$C,'รับ-จ่าย ประจำวัน'!$B306,ผลิต1!N:N)+SUMIF(ผลิต2!$C:$C,'รับ-จ่าย ประจำวัน'!$B306,ผลิต2!N:N)+SUMIF(เส้นแต่งหน้าขนมเค้ก!$C:$C,'รับ-จ่าย ประจำวัน'!$B306,เส้นแต่งหน้าขนมเค้ก!N:N)+SUMIF(แพ็ค!$C:$C,'รับ-จ่าย ประจำวัน'!$B306,แพ็ค!N:N)+SUMIF(ธุรการ!$C:$C,'รับ-จ่าย ประจำวัน'!$B306,ธุรการ!N:N)+SUMIF(เส้นแต่งหน้าขนมปัง!$C:$C,'รับ-จ่าย ประจำวัน'!$B306,เส้นแต่งหน้าขนมปัง!N:N)+SUMIF('วางแผนBC,CJ'!$C:$C,'รับ-จ่าย ประจำวัน'!$B306,'วางแผนBC,CJ'!N:N)+SUMIF(RD!$C:$C,'รับ-จ่าย ประจำวัน'!$B306,RD!N:N)+SUMIF('FG,ออนไล,คัดแยก'!$C:$C,'รับ-จ่าย ประจำวัน'!$B306,'FG,ออนไล,คัดแยก'!N:N)</f>
        <v>0</v>
      </c>
      <c r="AV306" s="16">
        <f>SUMIF(เตรียมส่วนผสม!$C:$C,'รับ-จ่าย ประจำวัน'!$B306,เตรียมส่วนผสม!O:O)+SUMIF(กวนไส้!$C:$C,'รับ-จ่าย ประจำวัน'!$B306,กวนไส้!O:O)+SUMIF(ผลิต1!$C:$C,'รับ-จ่าย ประจำวัน'!$B306,ผลิต1!O:O)+SUMIF(ผลิต2!$C:$C,'รับ-จ่าย ประจำวัน'!$B306,ผลิต2!O:O)+SUMIF(เส้นแต่งหน้าขนมเค้ก!$C:$C,'รับ-จ่าย ประจำวัน'!$B306,เส้นแต่งหน้าขนมเค้ก!O:O)+SUMIF(แพ็ค!$C:$C,'รับ-จ่าย ประจำวัน'!$B306,แพ็ค!O:O)+SUMIF(ธุรการ!$C:$C,'รับ-จ่าย ประจำวัน'!$B306,ธุรการ!O:O)+SUMIF(เส้นแต่งหน้าขนมปัง!$C:$C,'รับ-จ่าย ประจำวัน'!$B306,เส้นแต่งหน้าขนมปัง!O:O)+SUMIF('วางแผนBC,CJ'!$C:$C,'รับ-จ่าย ประจำวัน'!$B306,'วางแผนBC,CJ'!O:O)+SUMIF(RD!$C:$C,'รับ-จ่าย ประจำวัน'!$B306,RD!O:O)+SUMIF('FG,ออนไล,คัดแยก'!$C:$C,'รับ-จ่าย ประจำวัน'!$B306,'FG,ออนไล,คัดแยก'!O:O)</f>
        <v>0</v>
      </c>
      <c r="AW306" s="16">
        <f>SUMIF(เตรียมส่วนผสม!$C:$C,'รับ-จ่าย ประจำวัน'!$B306,เตรียมส่วนผสม!P:P)+SUMIF(กวนไส้!$C:$C,'รับ-จ่าย ประจำวัน'!$B306,กวนไส้!P:P)+SUMIF(ผลิต1!$C:$C,'รับ-จ่าย ประจำวัน'!$B306,ผลิต1!P:P)+SUMIF(ผลิต2!$C:$C,'รับ-จ่าย ประจำวัน'!$B306,ผลิต2!P:P)+SUMIF(เส้นแต่งหน้าขนมเค้ก!$C:$C,'รับ-จ่าย ประจำวัน'!$B306,เส้นแต่งหน้าขนมเค้ก!P:P)+SUMIF(แพ็ค!$C:$C,'รับ-จ่าย ประจำวัน'!$B306,แพ็ค!P:P)+SUMIF(ธุรการ!$C:$C,'รับ-จ่าย ประจำวัน'!$B306,ธุรการ!P:P)+SUMIF(เส้นแต่งหน้าขนมปัง!$C:$C,'รับ-จ่าย ประจำวัน'!$B306,เส้นแต่งหน้าขนมปัง!P:P)+SUMIF('วางแผนBC,CJ'!$C:$C,'รับ-จ่าย ประจำวัน'!$B306,'วางแผนBC,CJ'!P:P)+SUMIF(RD!$C:$C,'รับ-จ่าย ประจำวัน'!$B306,RD!P:P)+SUMIF('FG,ออนไล,คัดแยก'!$C:$C,'รับ-จ่าย ประจำวัน'!$B306,'FG,ออนไล,คัดแยก'!P:P)</f>
        <v>0</v>
      </c>
      <c r="AX306" s="16">
        <f>SUMIF(เตรียมส่วนผสม!$C:$C,'รับ-จ่าย ประจำวัน'!$B306,เตรียมส่วนผสม!Q:Q)+SUMIF(กวนไส้!$C:$C,'รับ-จ่าย ประจำวัน'!$B306,กวนไส้!Q:Q)+SUMIF(ผลิต1!$C:$C,'รับ-จ่าย ประจำวัน'!$B306,ผลิต1!Q:Q)+SUMIF(ผลิต2!$C:$C,'รับ-จ่าย ประจำวัน'!$B306,ผลิต2!Q:Q)+SUMIF(เส้นแต่งหน้าขนมเค้ก!$C:$C,'รับ-จ่าย ประจำวัน'!$B306,เส้นแต่งหน้าขนมเค้ก!Q:Q)+SUMIF(แพ็ค!$C:$C,'รับ-จ่าย ประจำวัน'!$B306,แพ็ค!Q:Q)+SUMIF(ธุรการ!$C:$C,'รับ-จ่าย ประจำวัน'!$B306,ธุรการ!Q:Q)+SUMIF(เส้นแต่งหน้าขนมปัง!$C:$C,'รับ-จ่าย ประจำวัน'!$B306,เส้นแต่งหน้าขนมปัง!Q:Q)+SUMIF('วางแผนBC,CJ'!$C:$C,'รับ-จ่าย ประจำวัน'!$B306,'วางแผนBC,CJ'!Q:Q)+SUMIF(RD!$C:$C,'รับ-จ่าย ประจำวัน'!$B306,RD!Q:Q)+SUMIF('FG,ออนไล,คัดแยก'!$C:$C,'รับ-จ่าย ประจำวัน'!$B306,'FG,ออนไล,คัดแยก'!Q:Q)</f>
        <v>0</v>
      </c>
      <c r="AY306" s="16">
        <f>SUMIF(เตรียมส่วนผสม!$C:$C,'รับ-จ่าย ประจำวัน'!$B306,เตรียมส่วนผสม!R:R)+SUMIF(กวนไส้!$C:$C,'รับ-จ่าย ประจำวัน'!$B306,กวนไส้!R:R)+SUMIF(ผลิต1!$C:$C,'รับ-จ่าย ประจำวัน'!$B306,ผลิต1!R:R)+SUMIF(ผลิต2!$C:$C,'รับ-จ่าย ประจำวัน'!$B306,ผลิต2!R:R)+SUMIF(เส้นแต่งหน้าขนมเค้ก!$C:$C,'รับ-จ่าย ประจำวัน'!$B306,เส้นแต่งหน้าขนมเค้ก!R:R)+SUMIF(แพ็ค!$C:$C,'รับ-จ่าย ประจำวัน'!$B306,แพ็ค!R:R)+SUMIF(ธุรการ!$C:$C,'รับ-จ่าย ประจำวัน'!$B306,ธุรการ!R:R)+SUMIF(เส้นแต่งหน้าขนมปัง!$C:$C,'รับ-จ่าย ประจำวัน'!$B306,เส้นแต่งหน้าขนมปัง!R:R)+SUMIF('วางแผนBC,CJ'!$C:$C,'รับ-จ่าย ประจำวัน'!$B306,'วางแผนBC,CJ'!R:R)+SUMIF(RD!$C:$C,'รับ-จ่าย ประจำวัน'!$B306,RD!R:R)+SUMIF('FG,ออนไล,คัดแยก'!$C:$C,'รับ-จ่าย ประจำวัน'!$B306,'FG,ออนไล,คัดแยก'!R:R)</f>
        <v>0</v>
      </c>
      <c r="AZ306" s="16">
        <f>SUMIF(เตรียมส่วนผสม!$C:$C,'รับ-จ่าย ประจำวัน'!$B306,เตรียมส่วนผสม!S:S)+SUMIF(กวนไส้!$C:$C,'รับ-จ่าย ประจำวัน'!$B306,กวนไส้!S:S)+SUMIF(ผลิต1!$C:$C,'รับ-จ่าย ประจำวัน'!$B306,ผลิต1!S:S)+SUMIF(ผลิต2!$C:$C,'รับ-จ่าย ประจำวัน'!$B306,ผลิต2!S:S)+SUMIF(เส้นแต่งหน้าขนมเค้ก!$C:$C,'รับ-จ่าย ประจำวัน'!$B306,เส้นแต่งหน้าขนมเค้ก!S:S)+SUMIF(แพ็ค!$C:$C,'รับ-จ่าย ประจำวัน'!$B306,แพ็ค!S:S)+SUMIF(ธุรการ!$C:$C,'รับ-จ่าย ประจำวัน'!$B306,ธุรการ!S:S)+SUMIF(เส้นแต่งหน้าขนมปัง!$C:$C,'รับ-จ่าย ประจำวัน'!$B306,เส้นแต่งหน้าขนมปัง!S:S)+SUMIF('วางแผนBC,CJ'!$C:$C,'รับ-จ่าย ประจำวัน'!$B306,'วางแผนBC,CJ'!S:S)+SUMIF(RD!$C:$C,'รับ-จ่าย ประจำวัน'!$B306,RD!S:S)+SUMIF('FG,ออนไล,คัดแยก'!$C:$C,'รับ-จ่าย ประจำวัน'!$B306,'FG,ออนไล,คัดแยก'!S:S)</f>
        <v>0</v>
      </c>
      <c r="BA306" s="16">
        <f>SUMIF(เตรียมส่วนผสม!$C:$C,'รับ-จ่าย ประจำวัน'!$B306,เตรียมส่วนผสม!T:T)+SUMIF(กวนไส้!$C:$C,'รับ-จ่าย ประจำวัน'!$B306,กวนไส้!T:T)+SUMIF(ผลิต1!$C:$C,'รับ-จ่าย ประจำวัน'!$B306,ผลิต1!T:T)+SUMIF(ผลิต2!$C:$C,'รับ-จ่าย ประจำวัน'!$B306,ผลิต2!T:T)+SUMIF(เส้นแต่งหน้าขนมเค้ก!$C:$C,'รับ-จ่าย ประจำวัน'!$B306,เส้นแต่งหน้าขนมเค้ก!T:T)+SUMIF(แพ็ค!$C:$C,'รับ-จ่าย ประจำวัน'!$B306,แพ็ค!T:T)+SUMIF(ธุรการ!$C:$C,'รับ-จ่าย ประจำวัน'!$B306,ธุรการ!T:T)+SUMIF(เส้นแต่งหน้าขนมปัง!$C:$C,'รับ-จ่าย ประจำวัน'!$B306,เส้นแต่งหน้าขนมปัง!T:T)+SUMIF('วางแผนBC,CJ'!$C:$C,'รับ-จ่าย ประจำวัน'!$B306,'วางแผนBC,CJ'!T:T)+SUMIF(RD!$C:$C,'รับ-จ่าย ประจำวัน'!$B306,RD!T:T)+SUMIF('FG,ออนไล,คัดแยก'!$C:$C,'รับ-จ่าย ประจำวัน'!$B306,'FG,ออนไล,คัดแยก'!T:T)</f>
        <v>0</v>
      </c>
      <c r="BB306" s="16">
        <f>SUMIF(เตรียมส่วนผสม!$C:$C,'รับ-จ่าย ประจำวัน'!$B306,เตรียมส่วนผสม!U:U)+SUMIF(กวนไส้!$C:$C,'รับ-จ่าย ประจำวัน'!$B306,กวนไส้!U:U)+SUMIF(ผลิต1!$C:$C,'รับ-จ่าย ประจำวัน'!$B306,ผลิต1!U:U)+SUMIF(ผลิต2!$C:$C,'รับ-จ่าย ประจำวัน'!$B306,ผลิต2!U:U)+SUMIF(เส้นแต่งหน้าขนมเค้ก!$C:$C,'รับ-จ่าย ประจำวัน'!$B306,เส้นแต่งหน้าขนมเค้ก!U:U)+SUMIF(แพ็ค!$C:$C,'รับ-จ่าย ประจำวัน'!$B306,แพ็ค!U:U)+SUMIF(ธุรการ!$C:$C,'รับ-จ่าย ประจำวัน'!$B306,ธุรการ!U:U)+SUMIF(เส้นแต่งหน้าขนมปัง!$C:$C,'รับ-จ่าย ประจำวัน'!$B306,เส้นแต่งหน้าขนมปัง!U:U)+SUMIF('วางแผนBC,CJ'!$C:$C,'รับ-จ่าย ประจำวัน'!$B306,'วางแผนBC,CJ'!U:U)+SUMIF(RD!$C:$C,'รับ-จ่าย ประจำวัน'!$B306,RD!U:U)+SUMIF('FG,ออนไล,คัดแยก'!$C:$C,'รับ-จ่าย ประจำวัน'!$B306,'FG,ออนไล,คัดแยก'!U:U)</f>
        <v>0</v>
      </c>
      <c r="BC306" s="16">
        <f>SUMIF(เตรียมส่วนผสม!$C:$C,'รับ-จ่าย ประจำวัน'!$B306,เตรียมส่วนผสม!V:V)+SUMIF(กวนไส้!$C:$C,'รับ-จ่าย ประจำวัน'!$B306,กวนไส้!V:V)+SUMIF(ผลิต1!$C:$C,'รับ-จ่าย ประจำวัน'!$B306,ผลิต1!V:V)+SUMIF(ผลิต2!$C:$C,'รับ-จ่าย ประจำวัน'!$B306,ผลิต2!V:V)+SUMIF(เส้นแต่งหน้าขนมเค้ก!$C:$C,'รับ-จ่าย ประจำวัน'!$B306,เส้นแต่งหน้าขนมเค้ก!V:V)+SUMIF(แพ็ค!$C:$C,'รับ-จ่าย ประจำวัน'!$B306,แพ็ค!V:V)+SUMIF(ธุรการ!$C:$C,'รับ-จ่าย ประจำวัน'!$B306,ธุรการ!V:V)+SUMIF(เส้นแต่งหน้าขนมปัง!$C:$C,'รับ-จ่าย ประจำวัน'!$B306,เส้นแต่งหน้าขนมปัง!V:V)+SUMIF('วางแผนBC,CJ'!$C:$C,'รับ-จ่าย ประจำวัน'!$B306,'วางแผนBC,CJ'!V:V)+SUMIF(RD!$C:$C,'รับ-จ่าย ประจำวัน'!$B306,RD!V:V)+SUMIF('FG,ออนไล,คัดแยก'!$C:$C,'รับ-จ่าย ประจำวัน'!$B306,'FG,ออนไล,คัดแยก'!V:V)</f>
        <v>0</v>
      </c>
      <c r="BD306" s="16">
        <f>SUMIF(เตรียมส่วนผสม!$C:$C,'รับ-จ่าย ประจำวัน'!$B306,เตรียมส่วนผสม!W:W)+SUMIF(กวนไส้!$C:$C,'รับ-จ่าย ประจำวัน'!$B306,กวนไส้!W:W)+SUMIF(ผลิต1!$C:$C,'รับ-จ่าย ประจำวัน'!$B306,ผลิต1!W:W)+SUMIF(ผลิต2!$C:$C,'รับ-จ่าย ประจำวัน'!$B306,ผลิต2!W:W)+SUMIF(เส้นแต่งหน้าขนมเค้ก!$C:$C,'รับ-จ่าย ประจำวัน'!$B306,เส้นแต่งหน้าขนมเค้ก!W:W)+SUMIF(แพ็ค!$C:$C,'รับ-จ่าย ประจำวัน'!$B306,แพ็ค!W:W)+SUMIF(ธุรการ!$C:$C,'รับ-จ่าย ประจำวัน'!$B306,ธุรการ!W:W)+SUMIF(เส้นแต่งหน้าขนมปัง!$C:$C,'รับ-จ่าย ประจำวัน'!$B306,เส้นแต่งหน้าขนมปัง!W:W)+SUMIF('วางแผนBC,CJ'!$C:$C,'รับ-จ่าย ประจำวัน'!$B306,'วางแผนBC,CJ'!W:W)+SUMIF(RD!$C:$C,'รับ-จ่าย ประจำวัน'!$B306,RD!W:W)+SUMIF('FG,ออนไล,คัดแยก'!$C:$C,'รับ-จ่าย ประจำวัน'!$B306,'FG,ออนไล,คัดแยก'!W:W)</f>
        <v>0</v>
      </c>
      <c r="BE306" s="16">
        <f>SUMIF(เตรียมส่วนผสม!$C:$C,'รับ-จ่าย ประจำวัน'!$B306,เตรียมส่วนผสม!X:X)+SUMIF(กวนไส้!$C:$C,'รับ-จ่าย ประจำวัน'!$B306,กวนไส้!X:X)+SUMIF(ผลิต1!$C:$C,'รับ-จ่าย ประจำวัน'!$B306,ผลิต1!X:X)+SUMIF(ผลิต2!$C:$C,'รับ-จ่าย ประจำวัน'!$B306,ผลิต2!X:X)+SUMIF(เส้นแต่งหน้าขนมเค้ก!$C:$C,'รับ-จ่าย ประจำวัน'!$B306,เส้นแต่งหน้าขนมเค้ก!X:X)+SUMIF(แพ็ค!$C:$C,'รับ-จ่าย ประจำวัน'!$B306,แพ็ค!X:X)+SUMIF(ธุรการ!$C:$C,'รับ-จ่าย ประจำวัน'!$B306,ธุรการ!X:X)+SUMIF(เส้นแต่งหน้าขนมปัง!$C:$C,'รับ-จ่าย ประจำวัน'!$B306,เส้นแต่งหน้าขนมปัง!X:X)+SUMIF('วางแผนBC,CJ'!$C:$C,'รับ-จ่าย ประจำวัน'!$B306,'วางแผนBC,CJ'!X:X)+SUMIF(RD!$C:$C,'รับ-จ่าย ประจำวัน'!$B306,RD!X:X)+SUMIF('FG,ออนไล,คัดแยก'!$C:$C,'รับ-จ่าย ประจำวัน'!$B306,'FG,ออนไล,คัดแยก'!X:X)</f>
        <v>0</v>
      </c>
      <c r="BF306" s="16">
        <f>SUMIF(เตรียมส่วนผสม!$C:$C,'รับ-จ่าย ประจำวัน'!$B306,เตรียมส่วนผสม!Y:Y)+SUMIF(กวนไส้!$C:$C,'รับ-จ่าย ประจำวัน'!$B306,กวนไส้!Y:Y)+SUMIF(ผลิต1!$C:$C,'รับ-จ่าย ประจำวัน'!$B306,ผลิต1!Y:Y)+SUMIF(ผลิต2!$C:$C,'รับ-จ่าย ประจำวัน'!$B306,ผลิต2!Y:Y)+SUMIF(เส้นแต่งหน้าขนมเค้ก!$C:$C,'รับ-จ่าย ประจำวัน'!$B306,เส้นแต่งหน้าขนมเค้ก!Y:Y)+SUMIF(แพ็ค!$C:$C,'รับ-จ่าย ประจำวัน'!$B306,แพ็ค!Y:Y)+SUMIF(ธุรการ!$C:$C,'รับ-จ่าย ประจำวัน'!$B306,ธุรการ!Y:Y)+SUMIF(เส้นแต่งหน้าขนมปัง!$C:$C,'รับ-จ่าย ประจำวัน'!$B306,เส้นแต่งหน้าขนมปัง!Y:Y)+SUMIF('วางแผนBC,CJ'!$C:$C,'รับ-จ่าย ประจำวัน'!$B306,'วางแผนBC,CJ'!Y:Y)+SUMIF(RD!$C:$C,'รับ-จ่าย ประจำวัน'!$B306,RD!Y:Y)+SUMIF('FG,ออนไล,คัดแยก'!$C:$C,'รับ-จ่าย ประจำวัน'!$B306,'FG,ออนไล,คัดแยก'!Y:Y)</f>
        <v>0</v>
      </c>
      <c r="BG306" s="16">
        <f>SUMIF(เตรียมส่วนผสม!$C:$C,'รับ-จ่าย ประจำวัน'!$B306,เตรียมส่วนผสม!Z:Z)+SUMIF(กวนไส้!$C:$C,'รับ-จ่าย ประจำวัน'!$B306,กวนไส้!Z:Z)+SUMIF(ผลิต1!$C:$C,'รับ-จ่าย ประจำวัน'!$B306,ผลิต1!Z:Z)+SUMIF(ผลิต2!$C:$C,'รับ-จ่าย ประจำวัน'!$B306,ผลิต2!Z:Z)+SUMIF(เส้นแต่งหน้าขนมเค้ก!$C:$C,'รับ-จ่าย ประจำวัน'!$B306,เส้นแต่งหน้าขนมเค้ก!Z:Z)+SUMIF(แพ็ค!$C:$C,'รับ-จ่าย ประจำวัน'!$B306,แพ็ค!Z:Z)+SUMIF(ธุรการ!$C:$C,'รับ-จ่าย ประจำวัน'!$B306,ธุรการ!Z:Z)+SUMIF(เส้นแต่งหน้าขนมปัง!$C:$C,'รับ-จ่าย ประจำวัน'!$B306,เส้นแต่งหน้าขนมปัง!Z:Z)+SUMIF('วางแผนBC,CJ'!$C:$C,'รับ-จ่าย ประจำวัน'!$B306,'วางแผนBC,CJ'!Z:Z)+SUMIF(RD!$C:$C,'รับ-จ่าย ประจำวัน'!$B306,RD!Z:Z)+SUMIF('FG,ออนไล,คัดแยก'!$C:$C,'รับ-จ่าย ประจำวัน'!$B306,'FG,ออนไล,คัดแยก'!Z:Z)</f>
        <v>0</v>
      </c>
      <c r="BH306" s="16">
        <f>SUMIF(เตรียมส่วนผสม!$C:$C,'รับ-จ่าย ประจำวัน'!$B306,เตรียมส่วนผสม!AA:AA)+SUMIF(กวนไส้!$C:$C,'รับ-จ่าย ประจำวัน'!$B306,กวนไส้!AA:AA)+SUMIF(ผลิต1!$C:$C,'รับ-จ่าย ประจำวัน'!$B306,ผลิต1!AA:AA)+SUMIF(ผลิต2!$C:$C,'รับ-จ่าย ประจำวัน'!$B306,ผลิต2!AA:AA)+SUMIF(เส้นแต่งหน้าขนมเค้ก!$C:$C,'รับ-จ่าย ประจำวัน'!$B306,เส้นแต่งหน้าขนมเค้ก!AA:AA)+SUMIF(แพ็ค!$C:$C,'รับ-จ่าย ประจำวัน'!$B306,แพ็ค!AA:AA)+SUMIF(ธุรการ!$C:$C,'รับ-จ่าย ประจำวัน'!$B306,ธุรการ!AA:AA)+SUMIF(เส้นแต่งหน้าขนมปัง!$C:$C,'รับ-จ่าย ประจำวัน'!$B306,เส้นแต่งหน้าขนมปัง!AA:AA)+SUMIF('วางแผนBC,CJ'!$C:$C,'รับ-จ่าย ประจำวัน'!$B306,'วางแผนBC,CJ'!AA:AA)+SUMIF(RD!$C:$C,'รับ-จ่าย ประจำวัน'!$B306,RD!AA:AA)+SUMIF('FG,ออนไล,คัดแยก'!$C:$C,'รับ-จ่าย ประจำวัน'!$B306,'FG,ออนไล,คัดแยก'!AA:AA)</f>
        <v>0</v>
      </c>
      <c r="BI306" s="16">
        <f>SUMIF(เตรียมส่วนผสม!$C:$C,'รับ-จ่าย ประจำวัน'!$B306,เตรียมส่วนผสม!AB:AB)+SUMIF(กวนไส้!$C:$C,'รับ-จ่าย ประจำวัน'!$B306,กวนไส้!AB:AB)+SUMIF(ผลิต1!$C:$C,'รับ-จ่าย ประจำวัน'!$B306,ผลิต1!AB:AB)+SUMIF(ผลิต2!$C:$C,'รับ-จ่าย ประจำวัน'!$B306,ผลิต2!AB:AB)+SUMIF(เส้นแต่งหน้าขนมเค้ก!$C:$C,'รับ-จ่าย ประจำวัน'!$B306,เส้นแต่งหน้าขนมเค้ก!AB:AB)+SUMIF(แพ็ค!$C:$C,'รับ-จ่าย ประจำวัน'!$B306,แพ็ค!AB:AB)+SUMIF(ธุรการ!$C:$C,'รับ-จ่าย ประจำวัน'!$B306,ธุรการ!AB:AB)+SUMIF(เส้นแต่งหน้าขนมปัง!$C:$C,'รับ-จ่าย ประจำวัน'!$B306,เส้นแต่งหน้าขนมปัง!AB:AB)+SUMIF('วางแผนBC,CJ'!$C:$C,'รับ-จ่าย ประจำวัน'!$B306,'วางแผนBC,CJ'!AB:AB)+SUMIF(RD!$C:$C,'รับ-จ่าย ประจำวัน'!$B306,RD!AB:AB)+SUMIF('FG,ออนไล,คัดแยก'!$C:$C,'รับ-จ่าย ประจำวัน'!$B306,'FG,ออนไล,คัดแยก'!AB:AB)</f>
        <v>0</v>
      </c>
      <c r="BJ306" s="16">
        <f>SUMIF(เตรียมส่วนผสม!$C:$C,'รับ-จ่าย ประจำวัน'!$B306,เตรียมส่วนผสม!AC:AC)+SUMIF(กวนไส้!$C:$C,'รับ-จ่าย ประจำวัน'!$B306,กวนไส้!AC:AC)+SUMIF(ผลิต1!$C:$C,'รับ-จ่าย ประจำวัน'!$B306,ผลิต1!AC:AC)+SUMIF(ผลิต2!$C:$C,'รับ-จ่าย ประจำวัน'!$B306,ผลิต2!AC:AC)+SUMIF(เส้นแต่งหน้าขนมเค้ก!$C:$C,'รับ-จ่าย ประจำวัน'!$B306,เส้นแต่งหน้าขนมเค้ก!AC:AC)+SUMIF(แพ็ค!$C:$C,'รับ-จ่าย ประจำวัน'!$B306,แพ็ค!AC:AC)+SUMIF(ธุรการ!$C:$C,'รับ-จ่าย ประจำวัน'!$B306,ธุรการ!AC:AC)+SUMIF(เส้นแต่งหน้าขนมปัง!$C:$C,'รับ-จ่าย ประจำวัน'!$B306,เส้นแต่งหน้าขนมปัง!AC:AC)+SUMIF('วางแผนBC,CJ'!$C:$C,'รับ-จ่าย ประจำวัน'!$B306,'วางแผนBC,CJ'!AC:AC)+SUMIF(RD!$C:$C,'รับ-จ่าย ประจำวัน'!$B306,RD!AC:AC)+SUMIF('FG,ออนไล,คัดแยก'!$C:$C,'รับ-จ่าย ประจำวัน'!$B306,'FG,ออนไล,คัดแยก'!AC:AC)</f>
        <v>0</v>
      </c>
      <c r="BK306" s="16">
        <f>SUMIF(เตรียมส่วนผสม!$C:$C,'รับ-จ่าย ประจำวัน'!$B306,เตรียมส่วนผสม!AD:AD)+SUMIF(กวนไส้!$C:$C,'รับ-จ่าย ประจำวัน'!$B306,กวนไส้!AD:AD)+SUMIF(ผลิต1!$C:$C,'รับ-จ่าย ประจำวัน'!$B306,ผลิต1!AD:AD)+SUMIF(ผลิต2!$C:$C,'รับ-จ่าย ประจำวัน'!$B306,ผลิต2!AD:AD)+SUMIF(เส้นแต่งหน้าขนมเค้ก!$C:$C,'รับ-จ่าย ประจำวัน'!$B306,เส้นแต่งหน้าขนมเค้ก!AD:AD)+SUMIF(แพ็ค!$C:$C,'รับ-จ่าย ประจำวัน'!$B306,แพ็ค!AD:AD)+SUMIF(ธุรการ!$C:$C,'รับ-จ่าย ประจำวัน'!$B306,ธุรการ!AD:AD)+SUMIF(เส้นแต่งหน้าขนมปัง!$C:$C,'รับ-จ่าย ประจำวัน'!$B306,เส้นแต่งหน้าขนมปัง!AD:AD)+SUMIF('วางแผนBC,CJ'!$C:$C,'รับ-จ่าย ประจำวัน'!$B306,'วางแผนBC,CJ'!AD:AD)+SUMIF(RD!$C:$C,'รับ-จ่าย ประจำวัน'!$B306,RD!AD:AD)+SUMIF('FG,ออนไล,คัดแยก'!$C:$C,'รับ-จ่าย ประจำวัน'!$B306,'FG,ออนไล,คัดแยก'!AD:AD)</f>
        <v>0</v>
      </c>
      <c r="BL306" s="16">
        <f>SUMIF(เตรียมส่วนผสม!$C:$C,'รับ-จ่าย ประจำวัน'!$B306,เตรียมส่วนผสม!AE:AE)+SUMIF(กวนไส้!$C:$C,'รับ-จ่าย ประจำวัน'!$B306,กวนไส้!AE:AE)+SUMIF(ผลิต1!$C:$C,'รับ-จ่าย ประจำวัน'!$B306,ผลิต1!AE:AE)+SUMIF(ผลิต2!$C:$C,'รับ-จ่าย ประจำวัน'!$B306,ผลิต2!AE:AE)+SUMIF(เส้นแต่งหน้าขนมเค้ก!$C:$C,'รับ-จ่าย ประจำวัน'!$B306,เส้นแต่งหน้าขนมเค้ก!AE:AE)+SUMIF(แพ็ค!$C:$C,'รับ-จ่าย ประจำวัน'!$B306,แพ็ค!AE:AE)+SUMIF(ธุรการ!$C:$C,'รับ-จ่าย ประจำวัน'!$B306,ธุรการ!AE:AE)+SUMIF(เส้นแต่งหน้าขนมปัง!$C:$C,'รับ-จ่าย ประจำวัน'!$B306,เส้นแต่งหน้าขนมปัง!AE:AE)+SUMIF('วางแผนBC,CJ'!$C:$C,'รับ-จ่าย ประจำวัน'!$B306,'วางแผนBC,CJ'!AE:AE)+SUMIF(RD!$C:$C,'รับ-จ่าย ประจำวัน'!$B306,RD!AE:AE)+SUMIF('FG,ออนไล,คัดแยก'!$C:$C,'รับ-จ่าย ประจำวัน'!$B306,'FG,ออนไล,คัดแยก'!AE:AE)</f>
        <v>0</v>
      </c>
      <c r="BM306" s="16">
        <f>SUMIF(เตรียมส่วนผสม!$C:$C,'รับ-จ่าย ประจำวัน'!$B306,เตรียมส่วนผสม!AF:AF)+SUMIF(กวนไส้!$C:$C,'รับ-จ่าย ประจำวัน'!$B306,กวนไส้!AF:AF)+SUMIF(ผลิต1!$C:$C,'รับ-จ่าย ประจำวัน'!$B306,ผลิต1!AF:AF)+SUMIF(ผลิต2!$C:$C,'รับ-จ่าย ประจำวัน'!$B306,ผลิต2!AF:AF)+SUMIF(เส้นแต่งหน้าขนมเค้ก!$C:$C,'รับ-จ่าย ประจำวัน'!$B306,เส้นแต่งหน้าขนมเค้ก!AF:AF)+SUMIF(แพ็ค!$C:$C,'รับ-จ่าย ประจำวัน'!$B306,แพ็ค!AF:AF)+SUMIF(ธุรการ!$C:$C,'รับ-จ่าย ประจำวัน'!$B306,ธุรการ!AF:AF)+SUMIF(เส้นแต่งหน้าขนมปัง!$C:$C,'รับ-จ่าย ประจำวัน'!$B306,เส้นแต่งหน้าขนมปัง!AF:AF)+SUMIF('วางแผนBC,CJ'!$C:$C,'รับ-จ่าย ประจำวัน'!$B306,'วางแผนBC,CJ'!AF:AF)+SUMIF(RD!$C:$C,'รับ-จ่าย ประจำวัน'!$B306,RD!AF:AF)+SUMIF('FG,ออนไล,คัดแยก'!$C:$C,'รับ-จ่าย ประจำวัน'!$B306,'FG,ออนไล,คัดแยก'!AF:AF)</f>
        <v>0</v>
      </c>
      <c r="BN306" s="16">
        <f>SUMIF(เตรียมส่วนผสม!$C:$C,'รับ-จ่าย ประจำวัน'!$B306,เตรียมส่วนผสม!AG:AG)+SUMIF(กวนไส้!$C:$C,'รับ-จ่าย ประจำวัน'!$B306,กวนไส้!AG:AG)+SUMIF(ผลิต1!$C:$C,'รับ-จ่าย ประจำวัน'!$B306,ผลิต1!AG:AG)+SUMIF(ผลิต2!$C:$C,'รับ-จ่าย ประจำวัน'!$B306,ผลิต2!AG:AG)+SUMIF(เส้นแต่งหน้าขนมเค้ก!$C:$C,'รับ-จ่าย ประจำวัน'!$B306,เส้นแต่งหน้าขนมเค้ก!AG:AG)+SUMIF(แพ็ค!$C:$C,'รับ-จ่าย ประจำวัน'!$B306,แพ็ค!AG:AG)+SUMIF(ธุรการ!$C:$C,'รับ-จ่าย ประจำวัน'!$B306,ธุรการ!AG:AG)+SUMIF(เส้นแต่งหน้าขนมปัง!$C:$C,'รับ-จ่าย ประจำวัน'!$B306,เส้นแต่งหน้าขนมปัง!AG:AG)+SUMIF('วางแผนBC,CJ'!$C:$C,'รับ-จ่าย ประจำวัน'!$B306,'วางแผนBC,CJ'!AG:AG)+SUMIF(RD!$C:$C,'รับ-จ่าย ประจำวัน'!$B306,RD!AG:AG)+SUMIF('FG,ออนไล,คัดแยก'!$C:$C,'รับ-จ่าย ประจำวัน'!$B306,'FG,ออนไล,คัดแยก'!AG:AG)</f>
        <v>0</v>
      </c>
      <c r="BO306" s="16">
        <f>SUMIF(เตรียมส่วนผสม!$C:$C,'รับ-จ่าย ประจำวัน'!$B306,เตรียมส่วนผสม!AH:AH)+SUMIF(กวนไส้!$C:$C,'รับ-จ่าย ประจำวัน'!$B306,กวนไส้!AH:AH)+SUMIF(ผลิต1!$C:$C,'รับ-จ่าย ประจำวัน'!$B306,ผลิต1!AH:AH)+SUMIF(ผลิต2!$C:$C,'รับ-จ่าย ประจำวัน'!$B306,ผลิต2!AH:AH)+SUMIF(เส้นแต่งหน้าขนมเค้ก!$C:$C,'รับ-จ่าย ประจำวัน'!$B306,เส้นแต่งหน้าขนมเค้ก!AH:AH)+SUMIF(แพ็ค!$C:$C,'รับ-จ่าย ประจำวัน'!$B306,แพ็ค!AH:AH)+SUMIF(ธุรการ!$C:$C,'รับ-จ่าย ประจำวัน'!$B306,ธุรการ!AH:AH)+SUMIF(เส้นแต่งหน้าขนมปัง!$C:$C,'รับ-จ่าย ประจำวัน'!$B306,เส้นแต่งหน้าขนมปัง!AH:AH)+SUMIF('วางแผนBC,CJ'!$C:$C,'รับ-จ่าย ประจำวัน'!$B306,'วางแผนBC,CJ'!AH:AH)+SUMIF(RD!$C:$C,'รับ-จ่าย ประจำวัน'!$B306,RD!AH:AH)+SUMIF('FG,ออนไล,คัดแยก'!$C:$C,'รับ-จ่าย ประจำวัน'!$B306,'FG,ออนไล,คัดแยก'!AH:AH)</f>
        <v>0</v>
      </c>
      <c r="BP306" s="16">
        <f>SUMIF(เตรียมส่วนผสม!$C:$C,'รับ-จ่าย ประจำวัน'!$B306,เตรียมส่วนผสม!AI:AI)+SUMIF(กวนไส้!$C:$C,'รับ-จ่าย ประจำวัน'!$B306,กวนไส้!AI:AI)+SUMIF(ผลิต1!$C:$C,'รับ-จ่าย ประจำวัน'!$B306,ผลิต1!AI:AI)+SUMIF(ผลิต2!$C:$C,'รับ-จ่าย ประจำวัน'!$B306,ผลิต2!AI:AI)+SUMIF(เส้นแต่งหน้าขนมเค้ก!$C:$C,'รับ-จ่าย ประจำวัน'!$B306,เส้นแต่งหน้าขนมเค้ก!AI:AI)+SUMIF(แพ็ค!$C:$C,'รับ-จ่าย ประจำวัน'!$B306,แพ็ค!AI:AI)+SUMIF(ธุรการ!$C:$C,'รับ-จ่าย ประจำวัน'!$B306,ธุรการ!AI:AI)+SUMIF(เส้นแต่งหน้าขนมปัง!$C:$C,'รับ-จ่าย ประจำวัน'!$B306,เส้นแต่งหน้าขนมปัง!AI:AI)+SUMIF('วางแผนBC,CJ'!$C:$C,'รับ-จ่าย ประจำวัน'!$B306,'วางแผนBC,CJ'!AI:AI)+SUMIF(RD!$C:$C,'รับ-จ่าย ประจำวัน'!$B306,RD!AI:AI)+SUMIF('FG,ออนไล,คัดแยก'!$C:$C,'รับ-จ่าย ประจำวัน'!$B306,'FG,ออนไล,คัดแยก'!AI:AI)</f>
        <v>0</v>
      </c>
      <c r="BQ306" s="16">
        <f>SUMIF(เตรียมส่วนผสม!$C:$C,'รับ-จ่าย ประจำวัน'!$B306,เตรียมส่วนผสม!AJ:AJ)+SUMIF(กวนไส้!$C:$C,'รับ-จ่าย ประจำวัน'!$B306,กวนไส้!AJ:AJ)+SUMIF(ผลิต1!$C:$C,'รับ-จ่าย ประจำวัน'!$B306,ผลิต1!AJ:AJ)+SUMIF(ผลิต2!$C:$C,'รับ-จ่าย ประจำวัน'!$B306,ผลิต2!AJ:AJ)+SUMIF(เส้นแต่งหน้าขนมเค้ก!$C:$C,'รับ-จ่าย ประจำวัน'!$B306,เส้นแต่งหน้าขนมเค้ก!AJ:AJ)+SUMIF(แพ็ค!$C:$C,'รับ-จ่าย ประจำวัน'!$B306,แพ็ค!AJ:AJ)+SUMIF(ธุรการ!$C:$C,'รับ-จ่าย ประจำวัน'!$B306,ธุรการ!AJ:AJ)+SUMIF(เส้นแต่งหน้าขนมปัง!$C:$C,'รับ-จ่าย ประจำวัน'!$B306,เส้นแต่งหน้าขนมปัง!AJ:AJ)+SUMIF('วางแผนBC,CJ'!$C:$C,'รับ-จ่าย ประจำวัน'!$B306,'วางแผนBC,CJ'!AJ:AJ)+SUMIF(RD!$C:$C,'รับ-จ่าย ประจำวัน'!$B306,RD!AJ:AJ)+SUMIF('FG,ออนไล,คัดแยก'!$C:$C,'รับ-จ่าย ประจำวัน'!$B306,'FG,ออนไล,คัดแยก'!AJ:AJ)</f>
        <v>0</v>
      </c>
      <c r="BR306" s="16">
        <f>SUMIF(เตรียมส่วนผสม!$C:$C,'รับ-จ่าย ประจำวัน'!$B306,เตรียมส่วนผสม!AK:AK)+SUMIF(กวนไส้!$C:$C,'รับ-จ่าย ประจำวัน'!$B306,กวนไส้!AK:AK)+SUMIF(ผลิต1!$C:$C,'รับ-จ่าย ประจำวัน'!$B306,ผลิต1!AK:AK)+SUMIF(ผลิต2!$C:$C,'รับ-จ่าย ประจำวัน'!$B306,ผลิต2!AK:AK)+SUMIF(เส้นแต่งหน้าขนมเค้ก!$C:$C,'รับ-จ่าย ประจำวัน'!$B306,เส้นแต่งหน้าขนมเค้ก!AK:AK)+SUMIF(แพ็ค!$C:$C,'รับ-จ่าย ประจำวัน'!$B306,แพ็ค!AK:AK)+SUMIF(ธุรการ!$C:$C,'รับ-จ่าย ประจำวัน'!$B306,ธุรการ!AK:AK)+SUMIF(เส้นแต่งหน้าขนมปัง!$C:$C,'รับ-จ่าย ประจำวัน'!$B306,เส้นแต่งหน้าขนมปัง!AK:AK)+SUMIF('วางแผนBC,CJ'!$C:$C,'รับ-จ่าย ประจำวัน'!$B306,'วางแผนBC,CJ'!AK:AK)+SUMIF(RD!$C:$C,'รับ-จ่าย ประจำวัน'!$B306,RD!AK:AK)+SUMIF('FG,ออนไล,คัดแยก'!$C:$C,'รับ-จ่าย ประจำวัน'!$B306,'FG,ออนไล,คัดแยก'!AK:AK)</f>
        <v>0</v>
      </c>
      <c r="BS306" s="16">
        <f>SUMIF(เตรียมส่วนผสม!$C:$C,'รับ-จ่าย ประจำวัน'!$B306,เตรียมส่วนผสม!AL:AL)+SUMIF(กวนไส้!$C:$C,'รับ-จ่าย ประจำวัน'!$B306,กวนไส้!AL:AL)+SUMIF(ผลิต1!$C:$C,'รับ-จ่าย ประจำวัน'!$B306,ผลิต1!AL:AL)+SUMIF(ผลิต2!$C:$C,'รับ-จ่าย ประจำวัน'!$B306,ผลิต2!AL:AL)+SUMIF(เส้นแต่งหน้าขนมเค้ก!$C:$C,'รับ-จ่าย ประจำวัน'!$B306,เส้นแต่งหน้าขนมเค้ก!AL:AL)+SUMIF(แพ็ค!$C:$C,'รับ-จ่าย ประจำวัน'!$B306,แพ็ค!AL:AL)+SUMIF(ธุรการ!$C:$C,'รับ-จ่าย ประจำวัน'!$B306,ธุรการ!AL:AL)+SUMIF(เส้นแต่งหน้าขนมปัง!$C:$C,'รับ-จ่าย ประจำวัน'!$B306,เส้นแต่งหน้าขนมปัง!AL:AL)+SUMIF('วางแผนBC,CJ'!$C:$C,'รับ-จ่าย ประจำวัน'!$B306,'วางแผนBC,CJ'!AL:AL)+SUMIF(RD!$C:$C,'รับ-จ่าย ประจำวัน'!$B306,RD!AL:AL)+SUMIF('FG,ออนไล,คัดแยก'!$C:$C,'รับ-จ่าย ประจำวัน'!$B306,'FG,ออนไล,คัดแยก'!AL:AL)</f>
        <v>0</v>
      </c>
      <c r="BT306" s="18">
        <f t="shared" si="60"/>
        <v>0</v>
      </c>
      <c r="BU306" s="116">
        <v>34400</v>
      </c>
      <c r="BV306" s="146">
        <f t="shared" si="61"/>
        <v>34400</v>
      </c>
      <c r="BW306" s="183">
        <v>30</v>
      </c>
      <c r="BX306" s="172">
        <f t="shared" si="65"/>
        <v>0</v>
      </c>
      <c r="BY306" s="188" t="e">
        <f t="shared" si="63"/>
        <v>#DIV/0!</v>
      </c>
      <c r="BZ306" s="180" t="e">
        <f t="shared" ca="1" si="62"/>
        <v>#DIV/0!</v>
      </c>
      <c r="CA306" s="93"/>
      <c r="CB306" s="93"/>
      <c r="CC306" s="93"/>
      <c r="CD306" s="93"/>
      <c r="CE306" s="93"/>
      <c r="CF306" s="93"/>
      <c r="CG306" s="93"/>
      <c r="CH306" s="93"/>
      <c r="CI306" s="93"/>
      <c r="CJ306" s="94"/>
      <c r="CK306" s="9">
        <f t="shared" si="64"/>
        <v>0</v>
      </c>
    </row>
    <row r="307" spans="1:89" x14ac:dyDescent="0.5">
      <c r="A307" s="149" t="s">
        <v>963</v>
      </c>
      <c r="B307" s="34">
        <v>1023301010</v>
      </c>
      <c r="C307" s="21" t="s">
        <v>2075</v>
      </c>
      <c r="D307" s="135" t="s">
        <v>91</v>
      </c>
      <c r="E307" s="11">
        <v>0</v>
      </c>
      <c r="F307" s="129"/>
      <c r="G307" s="11"/>
      <c r="H307" s="12">
        <v>40000</v>
      </c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3"/>
      <c r="AF307" s="13"/>
      <c r="AG307" s="13"/>
      <c r="AH307" s="13">
        <v>30000</v>
      </c>
      <c r="AI307" s="14"/>
      <c r="AJ307" s="14"/>
      <c r="AK307" s="14"/>
      <c r="AL307" s="14"/>
      <c r="AM307" s="14"/>
      <c r="AN307" s="15">
        <f t="shared" si="59"/>
        <v>30000</v>
      </c>
      <c r="AO307" s="16">
        <f>SUMIF(เตรียมส่วนผสม!$C:$C,'รับ-จ่าย ประจำวัน'!$B307,เตรียมส่วนผสม!H:H)+SUMIF(กวนไส้!$C:$C,'รับ-จ่าย ประจำวัน'!$B307,กวนไส้!H:H)+SUMIF(ผลิต1!$C:$C,'รับ-จ่าย ประจำวัน'!$B307,ผลิต1!H:H)+SUMIF(ผลิต2!$C:$C,'รับ-จ่าย ประจำวัน'!$B307,ผลิต2!H:H)+SUMIF(เส้นแต่งหน้าขนมเค้ก!$C:$C,'รับ-จ่าย ประจำวัน'!$B307,เส้นแต่งหน้าขนมเค้ก!H:H)+SUMIF(แพ็ค!$C:$C,'รับ-จ่าย ประจำวัน'!$B307,แพ็ค!H:H)+SUMIF(ธุรการ!$C:$C,'รับ-จ่าย ประจำวัน'!$B307,ธุรการ!H:H)+SUMIF(เส้นแต่งหน้าขนมปัง!$C:$C,'รับ-จ่าย ประจำวัน'!$B307,เส้นแต่งหน้าขนมปัง!H:H)+SUMIF('วางแผนBC,CJ'!$C:$C,'รับ-จ่าย ประจำวัน'!$B307,'วางแผนBC,CJ'!H:H)+SUMIF(RD!$C:$C,'รับ-จ่าย ประจำวัน'!$B307,RD!H:H)+SUMIF('FG,ออนไล,คัดแยก'!$C:$C,'รับ-จ่าย ประจำวัน'!$B307,'FG,ออนไล,คัดแยก'!H:H)</f>
        <v>1000</v>
      </c>
      <c r="AP307" s="16">
        <f>SUMIF(เตรียมส่วนผสม!$C:$C,'รับ-จ่าย ประจำวัน'!$B307,เตรียมส่วนผสม!I:I)+SUMIF(กวนไส้!$C:$C,'รับ-จ่าย ประจำวัน'!$B307,กวนไส้!I:I)+SUMIF(ผลิต1!$C:$C,'รับ-จ่าย ประจำวัน'!$B307,ผลิต1!I:I)+SUMIF(ผลิต2!$C:$C,'รับ-จ่าย ประจำวัน'!$B307,ผลิต2!I:I)+SUMIF(เส้นแต่งหน้าขนมเค้ก!$C:$C,'รับ-จ่าย ประจำวัน'!$B307,เส้นแต่งหน้าขนมเค้ก!I:I)+SUMIF(แพ็ค!$C:$C,'รับ-จ่าย ประจำวัน'!$B307,แพ็ค!I:I)+SUMIF(ธุรการ!$C:$C,'รับ-จ่าย ประจำวัน'!$B307,ธุรการ!I:I)+SUMIF(เส้นแต่งหน้าขนมปัง!$C:$C,'รับ-จ่าย ประจำวัน'!$B307,เส้นแต่งหน้าขนมปัง!I:I)+SUMIF('วางแผนBC,CJ'!$C:$C,'รับ-จ่าย ประจำวัน'!$B307,'วางแผนBC,CJ'!I:I)+SUMIF(RD!$C:$C,'รับ-จ่าย ประจำวัน'!$B307,RD!I:I)+SUMIF('FG,ออนไล,คัดแยก'!$C:$C,'รับ-จ่าย ประจำวัน'!$B307,'FG,ออนไล,คัดแยก'!I:I)</f>
        <v>1000</v>
      </c>
      <c r="AQ307" s="16">
        <f>SUMIF(เตรียมส่วนผสม!$C:$C,'รับ-จ่าย ประจำวัน'!$B307,เตรียมส่วนผสม!J:J)+SUMIF(กวนไส้!$C:$C,'รับ-จ่าย ประจำวัน'!$B307,กวนไส้!J:J)+SUMIF(ผลิต1!$C:$C,'รับ-จ่าย ประจำวัน'!$B307,ผลิต1!J:J)+SUMIF(ผลิต2!$C:$C,'รับ-จ่าย ประจำวัน'!$B307,ผลิต2!J:J)+SUMIF(เส้นแต่งหน้าขนมเค้ก!$C:$C,'รับ-จ่าย ประจำวัน'!$B307,เส้นแต่งหน้าขนมเค้ก!J:J)+SUMIF(แพ็ค!$C:$C,'รับ-จ่าย ประจำวัน'!$B307,แพ็ค!J:J)+SUMIF(ธุรการ!$C:$C,'รับ-จ่าย ประจำวัน'!$B307,ธุรการ!J:J)+SUMIF(เส้นแต่งหน้าขนมปัง!$C:$C,'รับ-จ่าย ประจำวัน'!$B307,เส้นแต่งหน้าขนมปัง!J:J)+SUMIF('วางแผนBC,CJ'!$C:$C,'รับ-จ่าย ประจำวัน'!$B307,'วางแผนBC,CJ'!J:J)+SUMIF(RD!$C:$C,'รับ-จ่าย ประจำวัน'!$B307,RD!J:J)+SUMIF('FG,ออนไล,คัดแยก'!$C:$C,'รับ-จ่าย ประจำวัน'!$B307,'FG,ออนไล,คัดแยก'!J:J)</f>
        <v>0</v>
      </c>
      <c r="AR307" s="16">
        <f>SUMIF(เตรียมส่วนผสม!$C:$C,'รับ-จ่าย ประจำวัน'!$B307,เตรียมส่วนผสม!K:K)+SUMIF(กวนไส้!$C:$C,'รับ-จ่าย ประจำวัน'!$B307,กวนไส้!K:K)+SUMIF(ผลิต1!$C:$C,'รับ-จ่าย ประจำวัน'!$B307,ผลิต1!K:K)+SUMIF(ผลิต2!$C:$C,'รับ-จ่าย ประจำวัน'!$B307,ผลิต2!K:K)+SUMIF(เส้นแต่งหน้าขนมเค้ก!$C:$C,'รับ-จ่าย ประจำวัน'!$B307,เส้นแต่งหน้าขนมเค้ก!K:K)+SUMIF(แพ็ค!$C:$C,'รับ-จ่าย ประจำวัน'!$B307,แพ็ค!K:K)+SUMIF(ธุรการ!$C:$C,'รับ-จ่าย ประจำวัน'!$B307,ธุรการ!K:K)+SUMIF(เส้นแต่งหน้าขนมปัง!$C:$C,'รับ-จ่าย ประจำวัน'!$B307,เส้นแต่งหน้าขนมปัง!K:K)+SUMIF('วางแผนBC,CJ'!$C:$C,'รับ-จ่าย ประจำวัน'!$B307,'วางแผนBC,CJ'!K:K)+SUMIF(RD!$C:$C,'รับ-จ่าย ประจำวัน'!$B307,RD!K:K)+SUMIF('FG,ออนไล,คัดแยก'!$C:$C,'รับ-จ่าย ประจำวัน'!$B307,'FG,ออนไล,คัดแยก'!K:K)</f>
        <v>1000</v>
      </c>
      <c r="AS307" s="16">
        <f>SUMIF(เตรียมส่วนผสม!$C:$C,'รับ-จ่าย ประจำวัน'!$B307,เตรียมส่วนผสม!L:L)+SUMIF(กวนไส้!$C:$C,'รับ-จ่าย ประจำวัน'!$B307,กวนไส้!L:L)+SUMIF(ผลิต1!$C:$C,'รับ-จ่าย ประจำวัน'!$B307,ผลิต1!L:L)+SUMIF(ผลิต2!$C:$C,'รับ-จ่าย ประจำวัน'!$B307,ผลิต2!L:L)+SUMIF(เส้นแต่งหน้าขนมเค้ก!$C:$C,'รับ-จ่าย ประจำวัน'!$B307,เส้นแต่งหน้าขนมเค้ก!L:L)+SUMIF(แพ็ค!$C:$C,'รับ-จ่าย ประจำวัน'!$B307,แพ็ค!L:L)+SUMIF(ธุรการ!$C:$C,'รับ-จ่าย ประจำวัน'!$B307,ธุรการ!L:L)+SUMIF(เส้นแต่งหน้าขนมปัง!$C:$C,'รับ-จ่าย ประจำวัน'!$B307,เส้นแต่งหน้าขนมปัง!L:L)+SUMIF('วางแผนBC,CJ'!$C:$C,'รับ-จ่าย ประจำวัน'!$B307,'วางแผนBC,CJ'!L:L)+SUMIF(RD!$C:$C,'รับ-จ่าย ประจำวัน'!$B307,RD!L:L)+SUMIF('FG,ออนไล,คัดแยก'!$C:$C,'รับ-จ่าย ประจำวัน'!$B307,'FG,ออนไล,คัดแยก'!L:L)</f>
        <v>2000</v>
      </c>
      <c r="AT307" s="16">
        <f>SUMIF(เตรียมส่วนผสม!$C:$C,'รับ-จ่าย ประจำวัน'!$B307,เตรียมส่วนผสม!M:M)+SUMIF(กวนไส้!$C:$C,'รับ-จ่าย ประจำวัน'!$B307,กวนไส้!M:M)+SUMIF(ผลิต1!$C:$C,'รับ-จ่าย ประจำวัน'!$B307,ผลิต1!M:M)+SUMIF(ผลิต2!$C:$C,'รับ-จ่าย ประจำวัน'!$B307,ผลิต2!M:M)+SUMIF(เส้นแต่งหน้าขนมเค้ก!$C:$C,'รับ-จ่าย ประจำวัน'!$B307,เส้นแต่งหน้าขนมเค้ก!M:M)+SUMIF(แพ็ค!$C:$C,'รับ-จ่าย ประจำวัน'!$B307,แพ็ค!M:M)+SUMIF(ธุรการ!$C:$C,'รับ-จ่าย ประจำวัน'!$B307,ธุรการ!M:M)+SUMIF(เส้นแต่งหน้าขนมปัง!$C:$C,'รับ-จ่าย ประจำวัน'!$B307,เส้นแต่งหน้าขนมปัง!M:M)+SUMIF('วางแผนBC,CJ'!$C:$C,'รับ-จ่าย ประจำวัน'!$B307,'วางแผนBC,CJ'!M:M)+SUMIF(RD!$C:$C,'รับ-จ่าย ประจำวัน'!$B307,RD!M:M)+SUMIF('FG,ออนไล,คัดแยก'!$C:$C,'รับ-จ่าย ประจำวัน'!$B307,'FG,ออนไล,คัดแยก'!M:M)</f>
        <v>0</v>
      </c>
      <c r="AU307" s="16">
        <f>SUMIF(เตรียมส่วนผสม!$C:$C,'รับ-จ่าย ประจำวัน'!$B307,เตรียมส่วนผสม!N:N)+SUMIF(กวนไส้!$C:$C,'รับ-จ่าย ประจำวัน'!$B307,กวนไส้!N:N)+SUMIF(ผลิต1!$C:$C,'รับ-จ่าย ประจำวัน'!$B307,ผลิต1!N:N)+SUMIF(ผลิต2!$C:$C,'รับ-จ่าย ประจำวัน'!$B307,ผลิต2!N:N)+SUMIF(เส้นแต่งหน้าขนมเค้ก!$C:$C,'รับ-จ่าย ประจำวัน'!$B307,เส้นแต่งหน้าขนมเค้ก!N:N)+SUMIF(แพ็ค!$C:$C,'รับ-จ่าย ประจำวัน'!$B307,แพ็ค!N:N)+SUMIF(ธุรการ!$C:$C,'รับ-จ่าย ประจำวัน'!$B307,ธุรการ!N:N)+SUMIF(เส้นแต่งหน้าขนมปัง!$C:$C,'รับ-จ่าย ประจำวัน'!$B307,เส้นแต่งหน้าขนมปัง!N:N)+SUMIF('วางแผนBC,CJ'!$C:$C,'รับ-จ่าย ประจำวัน'!$B307,'วางแผนBC,CJ'!N:N)+SUMIF(RD!$C:$C,'รับ-จ่าย ประจำวัน'!$B307,RD!N:N)+SUMIF('FG,ออนไล,คัดแยก'!$C:$C,'รับ-จ่าย ประจำวัน'!$B307,'FG,ออนไล,คัดแยก'!N:N)</f>
        <v>1000</v>
      </c>
      <c r="AV307" s="16">
        <f>SUMIF(เตรียมส่วนผสม!$C:$C,'รับ-จ่าย ประจำวัน'!$B307,เตรียมส่วนผสม!O:O)+SUMIF(กวนไส้!$C:$C,'รับ-จ่าย ประจำวัน'!$B307,กวนไส้!O:O)+SUMIF(ผลิต1!$C:$C,'รับ-จ่าย ประจำวัน'!$B307,ผลิต1!O:O)+SUMIF(ผลิต2!$C:$C,'รับ-จ่าย ประจำวัน'!$B307,ผลิต2!O:O)+SUMIF(เส้นแต่งหน้าขนมเค้ก!$C:$C,'รับ-จ่าย ประจำวัน'!$B307,เส้นแต่งหน้าขนมเค้ก!O:O)+SUMIF(แพ็ค!$C:$C,'รับ-จ่าย ประจำวัน'!$B307,แพ็ค!O:O)+SUMIF(ธุรการ!$C:$C,'รับ-จ่าย ประจำวัน'!$B307,ธุรการ!O:O)+SUMIF(เส้นแต่งหน้าขนมปัง!$C:$C,'รับ-จ่าย ประจำวัน'!$B307,เส้นแต่งหน้าขนมปัง!O:O)+SUMIF('วางแผนBC,CJ'!$C:$C,'รับ-จ่าย ประจำวัน'!$B307,'วางแผนBC,CJ'!O:O)+SUMIF(RD!$C:$C,'รับ-จ่าย ประจำวัน'!$B307,RD!O:O)+SUMIF('FG,ออนไล,คัดแยก'!$C:$C,'รับ-จ่าย ประจำวัน'!$B307,'FG,ออนไล,คัดแยก'!O:O)</f>
        <v>1000</v>
      </c>
      <c r="AW307" s="16">
        <f>SUMIF(เตรียมส่วนผสม!$C:$C,'รับ-จ่าย ประจำวัน'!$B307,เตรียมส่วนผสม!P:P)+SUMIF(กวนไส้!$C:$C,'รับ-จ่าย ประจำวัน'!$B307,กวนไส้!P:P)+SUMIF(ผลิต1!$C:$C,'รับ-จ่าย ประจำวัน'!$B307,ผลิต1!P:P)+SUMIF(ผลิต2!$C:$C,'รับ-จ่าย ประจำวัน'!$B307,ผลิต2!P:P)+SUMIF(เส้นแต่งหน้าขนมเค้ก!$C:$C,'รับ-จ่าย ประจำวัน'!$B307,เส้นแต่งหน้าขนมเค้ก!P:P)+SUMIF(แพ็ค!$C:$C,'รับ-จ่าย ประจำวัน'!$B307,แพ็ค!P:P)+SUMIF(ธุรการ!$C:$C,'รับ-จ่าย ประจำวัน'!$B307,ธุรการ!P:P)+SUMIF(เส้นแต่งหน้าขนมปัง!$C:$C,'รับ-จ่าย ประจำวัน'!$B307,เส้นแต่งหน้าขนมปัง!P:P)+SUMIF('วางแผนBC,CJ'!$C:$C,'รับ-จ่าย ประจำวัน'!$B307,'วางแผนBC,CJ'!P:P)+SUMIF(RD!$C:$C,'รับ-จ่าย ประจำวัน'!$B307,RD!P:P)+SUMIF('FG,ออนไล,คัดแยก'!$C:$C,'รับ-จ่าย ประจำวัน'!$B307,'FG,ออนไล,คัดแยก'!P:P)</f>
        <v>1000</v>
      </c>
      <c r="AX307" s="16">
        <f>SUMIF(เตรียมส่วนผสม!$C:$C,'รับ-จ่าย ประจำวัน'!$B307,เตรียมส่วนผสม!Q:Q)+SUMIF(กวนไส้!$C:$C,'รับ-จ่าย ประจำวัน'!$B307,กวนไส้!Q:Q)+SUMIF(ผลิต1!$C:$C,'รับ-จ่าย ประจำวัน'!$B307,ผลิต1!Q:Q)+SUMIF(ผลิต2!$C:$C,'รับ-จ่าย ประจำวัน'!$B307,ผลิต2!Q:Q)+SUMIF(เส้นแต่งหน้าขนมเค้ก!$C:$C,'รับ-จ่าย ประจำวัน'!$B307,เส้นแต่งหน้าขนมเค้ก!Q:Q)+SUMIF(แพ็ค!$C:$C,'รับ-จ่าย ประจำวัน'!$B307,แพ็ค!Q:Q)+SUMIF(ธุรการ!$C:$C,'รับ-จ่าย ประจำวัน'!$B307,ธุรการ!Q:Q)+SUMIF(เส้นแต่งหน้าขนมปัง!$C:$C,'รับ-จ่าย ประจำวัน'!$B307,เส้นแต่งหน้าขนมปัง!Q:Q)+SUMIF('วางแผนBC,CJ'!$C:$C,'รับ-จ่าย ประจำวัน'!$B307,'วางแผนBC,CJ'!Q:Q)+SUMIF(RD!$C:$C,'รับ-จ่าย ประจำวัน'!$B307,RD!Q:Q)+SUMIF('FG,ออนไล,คัดแยก'!$C:$C,'รับ-จ่าย ประจำวัน'!$B307,'FG,ออนไล,คัดแยก'!Q:Q)</f>
        <v>1000</v>
      </c>
      <c r="AY307" s="16">
        <f>SUMIF(เตรียมส่วนผสม!$C:$C,'รับ-จ่าย ประจำวัน'!$B307,เตรียมส่วนผสม!R:R)+SUMIF(กวนไส้!$C:$C,'รับ-จ่าย ประจำวัน'!$B307,กวนไส้!R:R)+SUMIF(ผลิต1!$C:$C,'รับ-จ่าย ประจำวัน'!$B307,ผลิต1!R:R)+SUMIF(ผลิต2!$C:$C,'รับ-จ่าย ประจำวัน'!$B307,ผลิต2!R:R)+SUMIF(เส้นแต่งหน้าขนมเค้ก!$C:$C,'รับ-จ่าย ประจำวัน'!$B307,เส้นแต่งหน้าขนมเค้ก!R:R)+SUMIF(แพ็ค!$C:$C,'รับ-จ่าย ประจำวัน'!$B307,แพ็ค!R:R)+SUMIF(ธุรการ!$C:$C,'รับ-จ่าย ประจำวัน'!$B307,ธุรการ!R:R)+SUMIF(เส้นแต่งหน้าขนมปัง!$C:$C,'รับ-จ่าย ประจำวัน'!$B307,เส้นแต่งหน้าขนมปัง!R:R)+SUMIF('วางแผนBC,CJ'!$C:$C,'รับ-จ่าย ประจำวัน'!$B307,'วางแผนBC,CJ'!R:R)+SUMIF(RD!$C:$C,'รับ-จ่าย ประจำวัน'!$B307,RD!R:R)+SUMIF('FG,ออนไล,คัดแยก'!$C:$C,'รับ-จ่าย ประจำวัน'!$B307,'FG,ออนไล,คัดแยก'!R:R)</f>
        <v>2000</v>
      </c>
      <c r="AZ307" s="16">
        <f>SUMIF(เตรียมส่วนผสม!$C:$C,'รับ-จ่าย ประจำวัน'!$B307,เตรียมส่วนผสม!S:S)+SUMIF(กวนไส้!$C:$C,'รับ-จ่าย ประจำวัน'!$B307,กวนไส้!S:S)+SUMIF(ผลิต1!$C:$C,'รับ-จ่าย ประจำวัน'!$B307,ผลิต1!S:S)+SUMIF(ผลิต2!$C:$C,'รับ-จ่าย ประจำวัน'!$B307,ผลิต2!S:S)+SUMIF(เส้นแต่งหน้าขนมเค้ก!$C:$C,'รับ-จ่าย ประจำวัน'!$B307,เส้นแต่งหน้าขนมเค้ก!S:S)+SUMIF(แพ็ค!$C:$C,'รับ-จ่าย ประจำวัน'!$B307,แพ็ค!S:S)+SUMIF(ธุรการ!$C:$C,'รับ-จ่าย ประจำวัน'!$B307,ธุรการ!S:S)+SUMIF(เส้นแต่งหน้าขนมปัง!$C:$C,'รับ-จ่าย ประจำวัน'!$B307,เส้นแต่งหน้าขนมปัง!S:S)+SUMIF('วางแผนBC,CJ'!$C:$C,'รับ-จ่าย ประจำวัน'!$B307,'วางแผนBC,CJ'!S:S)+SUMIF(RD!$C:$C,'รับ-จ่าย ประจำวัน'!$B307,RD!S:S)+SUMIF('FG,ออนไล,คัดแยก'!$C:$C,'รับ-จ่าย ประจำวัน'!$B307,'FG,ออนไล,คัดแยก'!S:S)</f>
        <v>0</v>
      </c>
      <c r="BA307" s="16">
        <f>SUMIF(เตรียมส่วนผสม!$C:$C,'รับ-จ่าย ประจำวัน'!$B307,เตรียมส่วนผสม!T:T)+SUMIF(กวนไส้!$C:$C,'รับ-จ่าย ประจำวัน'!$B307,กวนไส้!T:T)+SUMIF(ผลิต1!$C:$C,'รับ-จ่าย ประจำวัน'!$B307,ผลิต1!T:T)+SUMIF(ผลิต2!$C:$C,'รับ-จ่าย ประจำวัน'!$B307,ผลิต2!T:T)+SUMIF(เส้นแต่งหน้าขนมเค้ก!$C:$C,'รับ-จ่าย ประจำวัน'!$B307,เส้นแต่งหน้าขนมเค้ก!T:T)+SUMIF(แพ็ค!$C:$C,'รับ-จ่าย ประจำวัน'!$B307,แพ็ค!T:T)+SUMIF(ธุรการ!$C:$C,'รับ-จ่าย ประจำวัน'!$B307,ธุรการ!T:T)+SUMIF(เส้นแต่งหน้าขนมปัง!$C:$C,'รับ-จ่าย ประจำวัน'!$B307,เส้นแต่งหน้าขนมปัง!T:T)+SUMIF('วางแผนBC,CJ'!$C:$C,'รับ-จ่าย ประจำวัน'!$B307,'วางแผนBC,CJ'!T:T)+SUMIF(RD!$C:$C,'รับ-จ่าย ประจำวัน'!$B307,RD!T:T)+SUMIF('FG,ออนไล,คัดแยก'!$C:$C,'รับ-จ่าย ประจำวัน'!$B307,'FG,ออนไล,คัดแยก'!T:T)</f>
        <v>0</v>
      </c>
      <c r="BB307" s="16">
        <f>SUMIF(เตรียมส่วนผสม!$C:$C,'รับ-จ่าย ประจำวัน'!$B307,เตรียมส่วนผสม!U:U)+SUMIF(กวนไส้!$C:$C,'รับ-จ่าย ประจำวัน'!$B307,กวนไส้!U:U)+SUMIF(ผลิต1!$C:$C,'รับ-จ่าย ประจำวัน'!$B307,ผลิต1!U:U)+SUMIF(ผลิต2!$C:$C,'รับ-จ่าย ประจำวัน'!$B307,ผลิต2!U:U)+SUMIF(เส้นแต่งหน้าขนมเค้ก!$C:$C,'รับ-จ่าย ประจำวัน'!$B307,เส้นแต่งหน้าขนมเค้ก!U:U)+SUMIF(แพ็ค!$C:$C,'รับ-จ่าย ประจำวัน'!$B307,แพ็ค!U:U)+SUMIF(ธุรการ!$C:$C,'รับ-จ่าย ประจำวัน'!$B307,ธุรการ!U:U)+SUMIF(เส้นแต่งหน้าขนมปัง!$C:$C,'รับ-จ่าย ประจำวัน'!$B307,เส้นแต่งหน้าขนมปัง!U:U)+SUMIF('วางแผนBC,CJ'!$C:$C,'รับ-จ่าย ประจำวัน'!$B307,'วางแผนBC,CJ'!U:U)+SUMIF(RD!$C:$C,'รับ-จ่าย ประจำวัน'!$B307,RD!U:U)+SUMIF('FG,ออนไล,คัดแยก'!$C:$C,'รับ-จ่าย ประจำวัน'!$B307,'FG,ออนไล,คัดแยก'!U:U)</f>
        <v>2000</v>
      </c>
      <c r="BC307" s="16">
        <f>SUMIF(เตรียมส่วนผสม!$C:$C,'รับ-จ่าย ประจำวัน'!$B307,เตรียมส่วนผสม!V:V)+SUMIF(กวนไส้!$C:$C,'รับ-จ่าย ประจำวัน'!$B307,กวนไส้!V:V)+SUMIF(ผลิต1!$C:$C,'รับ-จ่าย ประจำวัน'!$B307,ผลิต1!V:V)+SUMIF(ผลิต2!$C:$C,'รับ-จ่าย ประจำวัน'!$B307,ผลิต2!V:V)+SUMIF(เส้นแต่งหน้าขนมเค้ก!$C:$C,'รับ-จ่าย ประจำวัน'!$B307,เส้นแต่งหน้าขนมเค้ก!V:V)+SUMIF(แพ็ค!$C:$C,'รับ-จ่าย ประจำวัน'!$B307,แพ็ค!V:V)+SUMIF(ธุรการ!$C:$C,'รับ-จ่าย ประจำวัน'!$B307,ธุรการ!V:V)+SUMIF(เส้นแต่งหน้าขนมปัง!$C:$C,'รับ-จ่าย ประจำวัน'!$B307,เส้นแต่งหน้าขนมปัง!V:V)+SUMIF('วางแผนBC,CJ'!$C:$C,'รับ-จ่าย ประจำวัน'!$B307,'วางแผนBC,CJ'!V:V)+SUMIF(RD!$C:$C,'รับ-จ่าย ประจำวัน'!$B307,RD!V:V)+SUMIF('FG,ออนไล,คัดแยก'!$C:$C,'รับ-จ่าย ประจำวัน'!$B307,'FG,ออนไล,คัดแยก'!V:V)</f>
        <v>1000</v>
      </c>
      <c r="BD307" s="16">
        <f>SUMIF(เตรียมส่วนผสม!$C:$C,'รับ-จ่าย ประจำวัน'!$B307,เตรียมส่วนผสม!W:W)+SUMIF(กวนไส้!$C:$C,'รับ-จ่าย ประจำวัน'!$B307,กวนไส้!W:W)+SUMIF(ผลิต1!$C:$C,'รับ-จ่าย ประจำวัน'!$B307,ผลิต1!W:W)+SUMIF(ผลิต2!$C:$C,'รับ-จ่าย ประจำวัน'!$B307,ผลิต2!W:W)+SUMIF(เส้นแต่งหน้าขนมเค้ก!$C:$C,'รับ-จ่าย ประจำวัน'!$B307,เส้นแต่งหน้าขนมเค้ก!W:W)+SUMIF(แพ็ค!$C:$C,'รับ-จ่าย ประจำวัน'!$B307,แพ็ค!W:W)+SUMIF(ธุรการ!$C:$C,'รับ-จ่าย ประจำวัน'!$B307,ธุรการ!W:W)+SUMIF(เส้นแต่งหน้าขนมปัง!$C:$C,'รับ-จ่าย ประจำวัน'!$B307,เส้นแต่งหน้าขนมปัง!W:W)+SUMIF('วางแผนBC,CJ'!$C:$C,'รับ-จ่าย ประจำวัน'!$B307,'วางแผนBC,CJ'!W:W)+SUMIF(RD!$C:$C,'รับ-จ่าย ประจำวัน'!$B307,RD!W:W)+SUMIF('FG,ออนไล,คัดแยก'!$C:$C,'รับ-จ่าย ประจำวัน'!$B307,'FG,ออนไล,คัดแยก'!W:W)</f>
        <v>2000</v>
      </c>
      <c r="BE307" s="16">
        <f>SUMIF(เตรียมส่วนผสม!$C:$C,'รับ-จ่าย ประจำวัน'!$B307,เตรียมส่วนผสม!X:X)+SUMIF(กวนไส้!$C:$C,'รับ-จ่าย ประจำวัน'!$B307,กวนไส้!X:X)+SUMIF(ผลิต1!$C:$C,'รับ-จ่าย ประจำวัน'!$B307,ผลิต1!X:X)+SUMIF(ผลิต2!$C:$C,'รับ-จ่าย ประจำวัน'!$B307,ผลิต2!X:X)+SUMIF(เส้นแต่งหน้าขนมเค้ก!$C:$C,'รับ-จ่าย ประจำวัน'!$B307,เส้นแต่งหน้าขนมเค้ก!X:X)+SUMIF(แพ็ค!$C:$C,'รับ-จ่าย ประจำวัน'!$B307,แพ็ค!X:X)+SUMIF(ธุรการ!$C:$C,'รับ-จ่าย ประจำวัน'!$B307,ธุรการ!X:X)+SUMIF(เส้นแต่งหน้าขนมปัง!$C:$C,'รับ-จ่าย ประจำวัน'!$B307,เส้นแต่งหน้าขนมปัง!X:X)+SUMIF('วางแผนBC,CJ'!$C:$C,'รับ-จ่าย ประจำวัน'!$B307,'วางแผนBC,CJ'!X:X)+SUMIF(RD!$C:$C,'รับ-จ่าย ประจำวัน'!$B307,RD!X:X)+SUMIF('FG,ออนไล,คัดแยก'!$C:$C,'รับ-จ่าย ประจำวัน'!$B307,'FG,ออนไล,คัดแยก'!X:X)</f>
        <v>0</v>
      </c>
      <c r="BF307" s="16">
        <f>SUMIF(เตรียมส่วนผสม!$C:$C,'รับ-จ่าย ประจำวัน'!$B307,เตรียมส่วนผสม!Y:Y)+SUMIF(กวนไส้!$C:$C,'รับ-จ่าย ประจำวัน'!$B307,กวนไส้!Y:Y)+SUMIF(ผลิต1!$C:$C,'รับ-จ่าย ประจำวัน'!$B307,ผลิต1!Y:Y)+SUMIF(ผลิต2!$C:$C,'รับ-จ่าย ประจำวัน'!$B307,ผลิต2!Y:Y)+SUMIF(เส้นแต่งหน้าขนมเค้ก!$C:$C,'รับ-จ่าย ประจำวัน'!$B307,เส้นแต่งหน้าขนมเค้ก!Y:Y)+SUMIF(แพ็ค!$C:$C,'รับ-จ่าย ประจำวัน'!$B307,แพ็ค!Y:Y)+SUMIF(ธุรการ!$C:$C,'รับ-จ่าย ประจำวัน'!$B307,ธุรการ!Y:Y)+SUMIF(เส้นแต่งหน้าขนมปัง!$C:$C,'รับ-จ่าย ประจำวัน'!$B307,เส้นแต่งหน้าขนมปัง!Y:Y)+SUMIF('วางแผนBC,CJ'!$C:$C,'รับ-จ่าย ประจำวัน'!$B307,'วางแผนBC,CJ'!Y:Y)+SUMIF(RD!$C:$C,'รับ-จ่าย ประจำวัน'!$B307,RD!Y:Y)+SUMIF('FG,ออนไล,คัดแยก'!$C:$C,'รับ-จ่าย ประจำวัน'!$B307,'FG,ออนไล,คัดแยก'!Y:Y)</f>
        <v>0</v>
      </c>
      <c r="BG307" s="16">
        <f>SUMIF(เตรียมส่วนผสม!$C:$C,'รับ-จ่าย ประจำวัน'!$B307,เตรียมส่วนผสม!Z:Z)+SUMIF(กวนไส้!$C:$C,'รับ-จ่าย ประจำวัน'!$B307,กวนไส้!Z:Z)+SUMIF(ผลิต1!$C:$C,'รับ-จ่าย ประจำวัน'!$B307,ผลิต1!Z:Z)+SUMIF(ผลิต2!$C:$C,'รับ-จ่าย ประจำวัน'!$B307,ผลิต2!Z:Z)+SUMIF(เส้นแต่งหน้าขนมเค้ก!$C:$C,'รับ-จ่าย ประจำวัน'!$B307,เส้นแต่งหน้าขนมเค้ก!Z:Z)+SUMIF(แพ็ค!$C:$C,'รับ-จ่าย ประจำวัน'!$B307,แพ็ค!Z:Z)+SUMIF(ธุรการ!$C:$C,'รับ-จ่าย ประจำวัน'!$B307,ธุรการ!Z:Z)+SUMIF(เส้นแต่งหน้าขนมปัง!$C:$C,'รับ-จ่าย ประจำวัน'!$B307,เส้นแต่งหน้าขนมปัง!Z:Z)+SUMIF('วางแผนBC,CJ'!$C:$C,'รับ-จ่าย ประจำวัน'!$B307,'วางแผนBC,CJ'!Z:Z)+SUMIF(RD!$C:$C,'รับ-จ่าย ประจำวัน'!$B307,RD!Z:Z)+SUMIF('FG,ออนไล,คัดแยก'!$C:$C,'รับ-จ่าย ประจำวัน'!$B307,'FG,ออนไล,คัดแยก'!Z:Z)</f>
        <v>2000</v>
      </c>
      <c r="BH307" s="16">
        <f>SUMIF(เตรียมส่วนผสม!$C:$C,'รับ-จ่าย ประจำวัน'!$B307,เตรียมส่วนผสม!AA:AA)+SUMIF(กวนไส้!$C:$C,'รับ-จ่าย ประจำวัน'!$B307,กวนไส้!AA:AA)+SUMIF(ผลิต1!$C:$C,'รับ-จ่าย ประจำวัน'!$B307,ผลิต1!AA:AA)+SUMIF(ผลิต2!$C:$C,'รับ-จ่าย ประจำวัน'!$B307,ผลิต2!AA:AA)+SUMIF(เส้นแต่งหน้าขนมเค้ก!$C:$C,'รับ-จ่าย ประจำวัน'!$B307,เส้นแต่งหน้าขนมเค้ก!AA:AA)+SUMIF(แพ็ค!$C:$C,'รับ-จ่าย ประจำวัน'!$B307,แพ็ค!AA:AA)+SUMIF(ธุรการ!$C:$C,'รับ-จ่าย ประจำวัน'!$B307,ธุรการ!AA:AA)+SUMIF(เส้นแต่งหน้าขนมปัง!$C:$C,'รับ-จ่าย ประจำวัน'!$B307,เส้นแต่งหน้าขนมปัง!AA:AA)+SUMIF('วางแผนBC,CJ'!$C:$C,'รับ-จ่าย ประจำวัน'!$B307,'วางแผนBC,CJ'!AA:AA)+SUMIF(RD!$C:$C,'รับ-จ่าย ประจำวัน'!$B307,RD!AA:AA)+SUMIF('FG,ออนไล,คัดแยก'!$C:$C,'รับ-จ่าย ประจำวัน'!$B307,'FG,ออนไล,คัดแยก'!AA:AA)</f>
        <v>0</v>
      </c>
      <c r="BI307" s="16">
        <f>SUMIF(เตรียมส่วนผสม!$C:$C,'รับ-จ่าย ประจำวัน'!$B307,เตรียมส่วนผสม!AB:AB)+SUMIF(กวนไส้!$C:$C,'รับ-จ่าย ประจำวัน'!$B307,กวนไส้!AB:AB)+SUMIF(ผลิต1!$C:$C,'รับ-จ่าย ประจำวัน'!$B307,ผลิต1!AB:AB)+SUMIF(ผลิต2!$C:$C,'รับ-จ่าย ประจำวัน'!$B307,ผลิต2!AB:AB)+SUMIF(เส้นแต่งหน้าขนมเค้ก!$C:$C,'รับ-จ่าย ประจำวัน'!$B307,เส้นแต่งหน้าขนมเค้ก!AB:AB)+SUMIF(แพ็ค!$C:$C,'รับ-จ่าย ประจำวัน'!$B307,แพ็ค!AB:AB)+SUMIF(ธุรการ!$C:$C,'รับ-จ่าย ประจำวัน'!$B307,ธุรการ!AB:AB)+SUMIF(เส้นแต่งหน้าขนมปัง!$C:$C,'รับ-จ่าย ประจำวัน'!$B307,เส้นแต่งหน้าขนมปัง!AB:AB)+SUMIF('วางแผนBC,CJ'!$C:$C,'รับ-จ่าย ประจำวัน'!$B307,'วางแผนBC,CJ'!AB:AB)+SUMIF(RD!$C:$C,'รับ-จ่าย ประจำวัน'!$B307,RD!AB:AB)+SUMIF('FG,ออนไล,คัดแยก'!$C:$C,'รับ-จ่าย ประจำวัน'!$B307,'FG,ออนไล,คัดแยก'!AB:AB)</f>
        <v>2000</v>
      </c>
      <c r="BJ307" s="16">
        <f>SUMIF(เตรียมส่วนผสม!$C:$C,'รับ-จ่าย ประจำวัน'!$B307,เตรียมส่วนผสม!AC:AC)+SUMIF(กวนไส้!$C:$C,'รับ-จ่าย ประจำวัน'!$B307,กวนไส้!AC:AC)+SUMIF(ผลิต1!$C:$C,'รับ-จ่าย ประจำวัน'!$B307,ผลิต1!AC:AC)+SUMIF(ผลิต2!$C:$C,'รับ-จ่าย ประจำวัน'!$B307,ผลิต2!AC:AC)+SUMIF(เส้นแต่งหน้าขนมเค้ก!$C:$C,'รับ-จ่าย ประจำวัน'!$B307,เส้นแต่งหน้าขนมเค้ก!AC:AC)+SUMIF(แพ็ค!$C:$C,'รับ-จ่าย ประจำวัน'!$B307,แพ็ค!AC:AC)+SUMIF(ธุรการ!$C:$C,'รับ-จ่าย ประจำวัน'!$B307,ธุรการ!AC:AC)+SUMIF(เส้นแต่งหน้าขนมปัง!$C:$C,'รับ-จ่าย ประจำวัน'!$B307,เส้นแต่งหน้าขนมปัง!AC:AC)+SUMIF('วางแผนBC,CJ'!$C:$C,'รับ-จ่าย ประจำวัน'!$B307,'วางแผนBC,CJ'!AC:AC)+SUMIF(RD!$C:$C,'รับ-จ่าย ประจำวัน'!$B307,RD!AC:AC)+SUMIF('FG,ออนไล,คัดแยก'!$C:$C,'รับ-จ่าย ประจำวัน'!$B307,'FG,ออนไล,คัดแยก'!AC:AC)</f>
        <v>1000</v>
      </c>
      <c r="BK307" s="16">
        <f>SUMIF(เตรียมส่วนผสม!$C:$C,'รับ-จ่าย ประจำวัน'!$B307,เตรียมส่วนผสม!AD:AD)+SUMIF(กวนไส้!$C:$C,'รับ-จ่าย ประจำวัน'!$B307,กวนไส้!AD:AD)+SUMIF(ผลิต1!$C:$C,'รับ-จ่าย ประจำวัน'!$B307,ผลิต1!AD:AD)+SUMIF(ผลิต2!$C:$C,'รับ-จ่าย ประจำวัน'!$B307,ผลิต2!AD:AD)+SUMIF(เส้นแต่งหน้าขนมเค้ก!$C:$C,'รับ-จ่าย ประจำวัน'!$B307,เส้นแต่งหน้าขนมเค้ก!AD:AD)+SUMIF(แพ็ค!$C:$C,'รับ-จ่าย ประจำวัน'!$B307,แพ็ค!AD:AD)+SUMIF(ธุรการ!$C:$C,'รับ-จ่าย ประจำวัน'!$B307,ธุรการ!AD:AD)+SUMIF(เส้นแต่งหน้าขนมปัง!$C:$C,'รับ-จ่าย ประจำวัน'!$B307,เส้นแต่งหน้าขนมปัง!AD:AD)+SUMIF('วางแผนBC,CJ'!$C:$C,'รับ-จ่าย ประจำวัน'!$B307,'วางแผนBC,CJ'!AD:AD)+SUMIF(RD!$C:$C,'รับ-จ่าย ประจำวัน'!$B307,RD!AD:AD)+SUMIF('FG,ออนไล,คัดแยก'!$C:$C,'รับ-จ่าย ประจำวัน'!$B307,'FG,ออนไล,คัดแยก'!AD:AD)</f>
        <v>1000</v>
      </c>
      <c r="BL307" s="16">
        <f>SUMIF(เตรียมส่วนผสม!$C:$C,'รับ-จ่าย ประจำวัน'!$B307,เตรียมส่วนผสม!AE:AE)+SUMIF(กวนไส้!$C:$C,'รับ-จ่าย ประจำวัน'!$B307,กวนไส้!AE:AE)+SUMIF(ผลิต1!$C:$C,'รับ-จ่าย ประจำวัน'!$B307,ผลิต1!AE:AE)+SUMIF(ผลิต2!$C:$C,'รับ-จ่าย ประจำวัน'!$B307,ผลิต2!AE:AE)+SUMIF(เส้นแต่งหน้าขนมเค้ก!$C:$C,'รับ-จ่าย ประจำวัน'!$B307,เส้นแต่งหน้าขนมเค้ก!AE:AE)+SUMIF(แพ็ค!$C:$C,'รับ-จ่าย ประจำวัน'!$B307,แพ็ค!AE:AE)+SUMIF(ธุรการ!$C:$C,'รับ-จ่าย ประจำวัน'!$B307,ธุรการ!AE:AE)+SUMIF(เส้นแต่งหน้าขนมปัง!$C:$C,'รับ-จ่าย ประจำวัน'!$B307,เส้นแต่งหน้าขนมปัง!AE:AE)+SUMIF('วางแผนBC,CJ'!$C:$C,'รับ-จ่าย ประจำวัน'!$B307,'วางแผนBC,CJ'!AE:AE)+SUMIF(RD!$C:$C,'รับ-จ่าย ประจำวัน'!$B307,RD!AE:AE)+SUMIF('FG,ออนไล,คัดแยก'!$C:$C,'รับ-จ่าย ประจำวัน'!$B307,'FG,ออนไล,คัดแยก'!AE:AE)</f>
        <v>1000</v>
      </c>
      <c r="BM307" s="16">
        <f>SUMIF(เตรียมส่วนผสม!$C:$C,'รับ-จ่าย ประจำวัน'!$B307,เตรียมส่วนผสม!AF:AF)+SUMIF(กวนไส้!$C:$C,'รับ-จ่าย ประจำวัน'!$B307,กวนไส้!AF:AF)+SUMIF(ผลิต1!$C:$C,'รับ-จ่าย ประจำวัน'!$B307,ผลิต1!AF:AF)+SUMIF(ผลิต2!$C:$C,'รับ-จ่าย ประจำวัน'!$B307,ผลิต2!AF:AF)+SUMIF(เส้นแต่งหน้าขนมเค้ก!$C:$C,'รับ-จ่าย ประจำวัน'!$B307,เส้นแต่งหน้าขนมเค้ก!AF:AF)+SUMIF(แพ็ค!$C:$C,'รับ-จ่าย ประจำวัน'!$B307,แพ็ค!AF:AF)+SUMIF(ธุรการ!$C:$C,'รับ-จ่าย ประจำวัน'!$B307,ธุรการ!AF:AF)+SUMIF(เส้นแต่งหน้าขนมปัง!$C:$C,'รับ-จ่าย ประจำวัน'!$B307,เส้นแต่งหน้าขนมปัง!AF:AF)+SUMIF('วางแผนBC,CJ'!$C:$C,'รับ-จ่าย ประจำวัน'!$B307,'วางแผนBC,CJ'!AF:AF)+SUMIF(RD!$C:$C,'รับ-จ่าย ประจำวัน'!$B307,RD!AF:AF)+SUMIF('FG,ออนไล,คัดแยก'!$C:$C,'รับ-จ่าย ประจำวัน'!$B307,'FG,ออนไล,คัดแยก'!AF:AF)</f>
        <v>1000</v>
      </c>
      <c r="BN307" s="16">
        <f>SUMIF(เตรียมส่วนผสม!$C:$C,'รับ-จ่าย ประจำวัน'!$B307,เตรียมส่วนผสม!AG:AG)+SUMIF(กวนไส้!$C:$C,'รับ-จ่าย ประจำวัน'!$B307,กวนไส้!AG:AG)+SUMIF(ผลิต1!$C:$C,'รับ-จ่าย ประจำวัน'!$B307,ผลิต1!AG:AG)+SUMIF(ผลิต2!$C:$C,'รับ-จ่าย ประจำวัน'!$B307,ผลิต2!AG:AG)+SUMIF(เส้นแต่งหน้าขนมเค้ก!$C:$C,'รับ-จ่าย ประจำวัน'!$B307,เส้นแต่งหน้าขนมเค้ก!AG:AG)+SUMIF(แพ็ค!$C:$C,'รับ-จ่าย ประจำวัน'!$B307,แพ็ค!AG:AG)+SUMIF(ธุรการ!$C:$C,'รับ-จ่าย ประจำวัน'!$B307,ธุรการ!AG:AG)+SUMIF(เส้นแต่งหน้าขนมปัง!$C:$C,'รับ-จ่าย ประจำวัน'!$B307,เส้นแต่งหน้าขนมปัง!AG:AG)+SUMIF('วางแผนBC,CJ'!$C:$C,'รับ-จ่าย ประจำวัน'!$B307,'วางแผนBC,CJ'!AG:AG)+SUMIF(RD!$C:$C,'รับ-จ่าย ประจำวัน'!$B307,RD!AG:AG)+SUMIF('FG,ออนไล,คัดแยก'!$C:$C,'รับ-จ่าย ประจำวัน'!$B307,'FG,ออนไล,คัดแยก'!AG:AG)</f>
        <v>2000</v>
      </c>
      <c r="BO307" s="16">
        <f>SUMIF(เตรียมส่วนผสม!$C:$C,'รับ-จ่าย ประจำวัน'!$B307,เตรียมส่วนผสม!AH:AH)+SUMIF(กวนไส้!$C:$C,'รับ-จ่าย ประจำวัน'!$B307,กวนไส้!AH:AH)+SUMIF(ผลิต1!$C:$C,'รับ-จ่าย ประจำวัน'!$B307,ผลิต1!AH:AH)+SUMIF(ผลิต2!$C:$C,'รับ-จ่าย ประจำวัน'!$B307,ผลิต2!AH:AH)+SUMIF(เส้นแต่งหน้าขนมเค้ก!$C:$C,'รับ-จ่าย ประจำวัน'!$B307,เส้นแต่งหน้าขนมเค้ก!AH:AH)+SUMIF(แพ็ค!$C:$C,'รับ-จ่าย ประจำวัน'!$B307,แพ็ค!AH:AH)+SUMIF(ธุรการ!$C:$C,'รับ-จ่าย ประจำวัน'!$B307,ธุรการ!AH:AH)+SUMIF(เส้นแต่งหน้าขนมปัง!$C:$C,'รับ-จ่าย ประจำวัน'!$B307,เส้นแต่งหน้าขนมปัง!AH:AH)+SUMIF('วางแผนBC,CJ'!$C:$C,'รับ-จ่าย ประจำวัน'!$B307,'วางแผนBC,CJ'!AH:AH)+SUMIF(RD!$C:$C,'รับ-จ่าย ประจำวัน'!$B307,RD!AH:AH)+SUMIF('FG,ออนไล,คัดแยก'!$C:$C,'รับ-จ่าย ประจำวัน'!$B307,'FG,ออนไล,คัดแยก'!AH:AH)</f>
        <v>0</v>
      </c>
      <c r="BP307" s="16">
        <f>SUMIF(เตรียมส่วนผสม!$C:$C,'รับ-จ่าย ประจำวัน'!$B307,เตรียมส่วนผสม!AI:AI)+SUMIF(กวนไส้!$C:$C,'รับ-จ่าย ประจำวัน'!$B307,กวนไส้!AI:AI)+SUMIF(ผลิต1!$C:$C,'รับ-จ่าย ประจำวัน'!$B307,ผลิต1!AI:AI)+SUMIF(ผลิต2!$C:$C,'รับ-จ่าย ประจำวัน'!$B307,ผลิต2!AI:AI)+SUMIF(เส้นแต่งหน้าขนมเค้ก!$C:$C,'รับ-จ่าย ประจำวัน'!$B307,เส้นแต่งหน้าขนมเค้ก!AI:AI)+SUMIF(แพ็ค!$C:$C,'รับ-จ่าย ประจำวัน'!$B307,แพ็ค!AI:AI)+SUMIF(ธุรการ!$C:$C,'รับ-จ่าย ประจำวัน'!$B307,ธุรการ!AI:AI)+SUMIF(เส้นแต่งหน้าขนมปัง!$C:$C,'รับ-จ่าย ประจำวัน'!$B307,เส้นแต่งหน้าขนมปัง!AI:AI)+SUMIF('วางแผนBC,CJ'!$C:$C,'รับ-จ่าย ประจำวัน'!$B307,'วางแผนBC,CJ'!AI:AI)+SUMIF(RD!$C:$C,'รับ-จ่าย ประจำวัน'!$B307,RD!AI:AI)+SUMIF('FG,ออนไล,คัดแยก'!$C:$C,'รับ-จ่าย ประจำวัน'!$B307,'FG,ออนไล,คัดแยก'!AI:AI)</f>
        <v>1000</v>
      </c>
      <c r="BQ307" s="16">
        <f>SUMIF(เตรียมส่วนผสม!$C:$C,'รับ-จ่าย ประจำวัน'!$B307,เตรียมส่วนผสม!AJ:AJ)+SUMIF(กวนไส้!$C:$C,'รับ-จ่าย ประจำวัน'!$B307,กวนไส้!AJ:AJ)+SUMIF(ผลิต1!$C:$C,'รับ-จ่าย ประจำวัน'!$B307,ผลิต1!AJ:AJ)+SUMIF(ผลิต2!$C:$C,'รับ-จ่าย ประจำวัน'!$B307,ผลิต2!AJ:AJ)+SUMIF(เส้นแต่งหน้าขนมเค้ก!$C:$C,'รับ-จ่าย ประจำวัน'!$B307,เส้นแต่งหน้าขนมเค้ก!AJ:AJ)+SUMIF(แพ็ค!$C:$C,'รับ-จ่าย ประจำวัน'!$B307,แพ็ค!AJ:AJ)+SUMIF(ธุรการ!$C:$C,'รับ-จ่าย ประจำวัน'!$B307,ธุรการ!AJ:AJ)+SUMIF(เส้นแต่งหน้าขนมปัง!$C:$C,'รับ-จ่าย ประจำวัน'!$B307,เส้นแต่งหน้าขนมปัง!AJ:AJ)+SUMIF('วางแผนBC,CJ'!$C:$C,'รับ-จ่าย ประจำวัน'!$B307,'วางแผนBC,CJ'!AJ:AJ)+SUMIF(RD!$C:$C,'รับ-จ่าย ประจำวัน'!$B307,RD!AJ:AJ)+SUMIF('FG,ออนไล,คัดแยก'!$C:$C,'รับ-จ่าย ประจำวัน'!$B307,'FG,ออนไล,คัดแยก'!AJ:AJ)</f>
        <v>1000</v>
      </c>
      <c r="BR307" s="16">
        <f>SUMIF(เตรียมส่วนผสม!$C:$C,'รับ-จ่าย ประจำวัน'!$B307,เตรียมส่วนผสม!AK:AK)+SUMIF(กวนไส้!$C:$C,'รับ-จ่าย ประจำวัน'!$B307,กวนไส้!AK:AK)+SUMIF(ผลิต1!$C:$C,'รับ-จ่าย ประจำวัน'!$B307,ผลิต1!AK:AK)+SUMIF(ผลิต2!$C:$C,'รับ-จ่าย ประจำวัน'!$B307,ผลิต2!AK:AK)+SUMIF(เส้นแต่งหน้าขนมเค้ก!$C:$C,'รับ-จ่าย ประจำวัน'!$B307,เส้นแต่งหน้าขนมเค้ก!AK:AK)+SUMIF(แพ็ค!$C:$C,'รับ-จ่าย ประจำวัน'!$B307,แพ็ค!AK:AK)+SUMIF(ธุรการ!$C:$C,'รับ-จ่าย ประจำวัน'!$B307,ธุรการ!AK:AK)+SUMIF(เส้นแต่งหน้าขนมปัง!$C:$C,'รับ-จ่าย ประจำวัน'!$B307,เส้นแต่งหน้าขนมปัง!AK:AK)+SUMIF('วางแผนBC,CJ'!$C:$C,'รับ-จ่าย ประจำวัน'!$B307,'วางแผนBC,CJ'!AK:AK)+SUMIF(RD!$C:$C,'รับ-จ่าย ประจำวัน'!$B307,RD!AK:AK)+SUMIF('FG,ออนไล,คัดแยก'!$C:$C,'รับ-จ่าย ประจำวัน'!$B307,'FG,ออนไล,คัดแยก'!AK:AK)</f>
        <v>1000</v>
      </c>
      <c r="BS307" s="16">
        <f>SUMIF(เตรียมส่วนผสม!$C:$C,'รับ-จ่าย ประจำวัน'!$B307,เตรียมส่วนผสม!AL:AL)+SUMIF(กวนไส้!$C:$C,'รับ-จ่าย ประจำวัน'!$B307,กวนไส้!AL:AL)+SUMIF(ผลิต1!$C:$C,'รับ-จ่าย ประจำวัน'!$B307,ผลิต1!AL:AL)+SUMIF(ผลิต2!$C:$C,'รับ-จ่าย ประจำวัน'!$B307,ผลิต2!AL:AL)+SUMIF(เส้นแต่งหน้าขนมเค้ก!$C:$C,'รับ-จ่าย ประจำวัน'!$B307,เส้นแต่งหน้าขนมเค้ก!AL:AL)+SUMIF(แพ็ค!$C:$C,'รับ-จ่าย ประจำวัน'!$B307,แพ็ค!AL:AL)+SUMIF(ธุรการ!$C:$C,'รับ-จ่าย ประจำวัน'!$B307,ธุรการ!AL:AL)+SUMIF(เส้นแต่งหน้าขนมปัง!$C:$C,'รับ-จ่าย ประจำวัน'!$B307,เส้นแต่งหน้าขนมปัง!AL:AL)+SUMIF('วางแผนBC,CJ'!$C:$C,'รับ-จ่าย ประจำวัน'!$B307,'วางแผนBC,CJ'!AL:AL)+SUMIF(RD!$C:$C,'รับ-จ่าย ประจำวัน'!$B307,RD!AL:AL)+SUMIF('FG,ออนไล,คัดแยก'!$C:$C,'รับ-จ่าย ประจำวัน'!$B307,'FG,ออนไล,คัดแยก'!AL:AL)</f>
        <v>0</v>
      </c>
      <c r="BT307" s="18">
        <f t="shared" si="60"/>
        <v>29000</v>
      </c>
      <c r="BU307" s="116">
        <f>10000+8000+439</f>
        <v>18439</v>
      </c>
      <c r="BV307" s="146">
        <f t="shared" si="61"/>
        <v>41000</v>
      </c>
      <c r="BW307" s="183">
        <v>30</v>
      </c>
      <c r="BX307" s="172">
        <f>BT307/30</f>
        <v>966.66666666666663</v>
      </c>
      <c r="BY307" s="188">
        <f t="shared" si="63"/>
        <v>42.413793103448278</v>
      </c>
      <c r="BZ307" s="180">
        <f t="shared" ca="1" si="62"/>
        <v>46245.413793103449</v>
      </c>
      <c r="CA307" s="145"/>
      <c r="CB307" s="150"/>
      <c r="CC307" s="93"/>
      <c r="CD307" s="93"/>
      <c r="CE307" s="93"/>
      <c r="CF307" s="93"/>
      <c r="CG307" s="93"/>
      <c r="CH307" s="93"/>
      <c r="CI307" s="93"/>
      <c r="CJ307" s="94"/>
      <c r="CK307" s="9">
        <f t="shared" si="64"/>
        <v>22561</v>
      </c>
    </row>
    <row r="308" spans="1:89" hidden="1" x14ac:dyDescent="0.5">
      <c r="A308" s="149"/>
      <c r="B308" s="34" t="s">
        <v>971</v>
      </c>
      <c r="C308" s="10" t="s">
        <v>972</v>
      </c>
      <c r="D308" s="135" t="s">
        <v>91</v>
      </c>
      <c r="E308" s="11">
        <v>0</v>
      </c>
      <c r="F308" s="159" t="s">
        <v>1605</v>
      </c>
      <c r="G308" s="11"/>
      <c r="H308" s="12">
        <v>5456</v>
      </c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3"/>
      <c r="AF308" s="13"/>
      <c r="AG308" s="13"/>
      <c r="AH308" s="13"/>
      <c r="AI308" s="14"/>
      <c r="AJ308" s="14"/>
      <c r="AK308" s="14"/>
      <c r="AL308" s="14"/>
      <c r="AM308" s="14"/>
      <c r="AN308" s="15">
        <f t="shared" si="59"/>
        <v>0</v>
      </c>
      <c r="AO308" s="16">
        <f>SUMIF(เตรียมส่วนผสม!$C:$C,'รับ-จ่าย ประจำวัน'!$B308,เตรียมส่วนผสม!H:H)+SUMIF(กวนไส้!$C:$C,'รับ-จ่าย ประจำวัน'!$B308,กวนไส้!H:H)+SUMIF(ผลิต1!$C:$C,'รับ-จ่าย ประจำวัน'!$B308,ผลิต1!H:H)+SUMIF(ผลิต2!$C:$C,'รับ-จ่าย ประจำวัน'!$B308,ผลิต2!H:H)+SUMIF(เส้นแต่งหน้าขนมเค้ก!$C:$C,'รับ-จ่าย ประจำวัน'!$B308,เส้นแต่งหน้าขนมเค้ก!H:H)+SUMIF(แพ็ค!$C:$C,'รับ-จ่าย ประจำวัน'!$B308,แพ็ค!H:H)+SUMIF(ธุรการ!$C:$C,'รับ-จ่าย ประจำวัน'!$B308,ธุรการ!H:H)+SUMIF(เส้นแต่งหน้าขนมปัง!$C:$C,'รับ-จ่าย ประจำวัน'!$B308,เส้นแต่งหน้าขนมปัง!H:H)+SUMIF('วางแผนBC,CJ'!$C:$C,'รับ-จ่าย ประจำวัน'!$B308,'วางแผนBC,CJ'!H:H)+SUMIF(RD!$C:$C,'รับ-จ่าย ประจำวัน'!$B308,RD!H:H)+SUMIF('FG,ออนไล,คัดแยก'!$C:$C,'รับ-จ่าย ประจำวัน'!$B308,'FG,ออนไล,คัดแยก'!H:H)</f>
        <v>0</v>
      </c>
      <c r="AP308" s="16">
        <f>SUMIF(เตรียมส่วนผสม!$C:$C,'รับ-จ่าย ประจำวัน'!$B308,เตรียมส่วนผสม!I:I)+SUMIF(กวนไส้!$C:$C,'รับ-จ่าย ประจำวัน'!$B308,กวนไส้!I:I)+SUMIF(ผลิต1!$C:$C,'รับ-จ่าย ประจำวัน'!$B308,ผลิต1!I:I)+SUMIF(ผลิต2!$C:$C,'รับ-จ่าย ประจำวัน'!$B308,ผลิต2!I:I)+SUMIF(เส้นแต่งหน้าขนมเค้ก!$C:$C,'รับ-จ่าย ประจำวัน'!$B308,เส้นแต่งหน้าขนมเค้ก!I:I)+SUMIF(แพ็ค!$C:$C,'รับ-จ่าย ประจำวัน'!$B308,แพ็ค!I:I)+SUMIF(ธุรการ!$C:$C,'รับ-จ่าย ประจำวัน'!$B308,ธุรการ!I:I)+SUMIF(เส้นแต่งหน้าขนมปัง!$C:$C,'รับ-จ่าย ประจำวัน'!$B308,เส้นแต่งหน้าขนมปัง!I:I)+SUMIF('วางแผนBC,CJ'!$C:$C,'รับ-จ่าย ประจำวัน'!$B308,'วางแผนBC,CJ'!I:I)+SUMIF(RD!$C:$C,'รับ-จ่าย ประจำวัน'!$B308,RD!I:I)+SUMIF('FG,ออนไล,คัดแยก'!$C:$C,'รับ-จ่าย ประจำวัน'!$B308,'FG,ออนไล,คัดแยก'!I:I)</f>
        <v>0</v>
      </c>
      <c r="AQ308" s="16">
        <f>SUMIF(เตรียมส่วนผสม!$C:$C,'รับ-จ่าย ประจำวัน'!$B308,เตรียมส่วนผสม!J:J)+SUMIF(กวนไส้!$C:$C,'รับ-จ่าย ประจำวัน'!$B308,กวนไส้!J:J)+SUMIF(ผลิต1!$C:$C,'รับ-จ่าย ประจำวัน'!$B308,ผลิต1!J:J)+SUMIF(ผลิต2!$C:$C,'รับ-จ่าย ประจำวัน'!$B308,ผลิต2!J:J)+SUMIF(เส้นแต่งหน้าขนมเค้ก!$C:$C,'รับ-จ่าย ประจำวัน'!$B308,เส้นแต่งหน้าขนมเค้ก!J:J)+SUMIF(แพ็ค!$C:$C,'รับ-จ่าย ประจำวัน'!$B308,แพ็ค!J:J)+SUMIF(ธุรการ!$C:$C,'รับ-จ่าย ประจำวัน'!$B308,ธุรการ!J:J)+SUMIF(เส้นแต่งหน้าขนมปัง!$C:$C,'รับ-จ่าย ประจำวัน'!$B308,เส้นแต่งหน้าขนมปัง!J:J)+SUMIF('วางแผนBC,CJ'!$C:$C,'รับ-จ่าย ประจำวัน'!$B308,'วางแผนBC,CJ'!J:J)+SUMIF(RD!$C:$C,'รับ-จ่าย ประจำวัน'!$B308,RD!J:J)+SUMIF('FG,ออนไล,คัดแยก'!$C:$C,'รับ-จ่าย ประจำวัน'!$B308,'FG,ออนไล,คัดแยก'!J:J)</f>
        <v>0</v>
      </c>
      <c r="AR308" s="16">
        <f>SUMIF(เตรียมส่วนผสม!$C:$C,'รับ-จ่าย ประจำวัน'!$B308,เตรียมส่วนผสม!K:K)+SUMIF(กวนไส้!$C:$C,'รับ-จ่าย ประจำวัน'!$B308,กวนไส้!K:K)+SUMIF(ผลิต1!$C:$C,'รับ-จ่าย ประจำวัน'!$B308,ผลิต1!K:K)+SUMIF(ผลิต2!$C:$C,'รับ-จ่าย ประจำวัน'!$B308,ผลิต2!K:K)+SUMIF(เส้นแต่งหน้าขนมเค้ก!$C:$C,'รับ-จ่าย ประจำวัน'!$B308,เส้นแต่งหน้าขนมเค้ก!K:K)+SUMIF(แพ็ค!$C:$C,'รับ-จ่าย ประจำวัน'!$B308,แพ็ค!K:K)+SUMIF(ธุรการ!$C:$C,'รับ-จ่าย ประจำวัน'!$B308,ธุรการ!K:K)+SUMIF(เส้นแต่งหน้าขนมปัง!$C:$C,'รับ-จ่าย ประจำวัน'!$B308,เส้นแต่งหน้าขนมปัง!K:K)+SUMIF('วางแผนBC,CJ'!$C:$C,'รับ-จ่าย ประจำวัน'!$B308,'วางแผนBC,CJ'!K:K)+SUMIF(RD!$C:$C,'รับ-จ่าย ประจำวัน'!$B308,RD!K:K)+SUMIF('FG,ออนไล,คัดแยก'!$C:$C,'รับ-จ่าย ประจำวัน'!$B308,'FG,ออนไล,คัดแยก'!K:K)</f>
        <v>0</v>
      </c>
      <c r="AS308" s="16">
        <f>SUMIF(เตรียมส่วนผสม!$C:$C,'รับ-จ่าย ประจำวัน'!$B308,เตรียมส่วนผสม!L:L)+SUMIF(กวนไส้!$C:$C,'รับ-จ่าย ประจำวัน'!$B308,กวนไส้!L:L)+SUMIF(ผลิต1!$C:$C,'รับ-จ่าย ประจำวัน'!$B308,ผลิต1!L:L)+SUMIF(ผลิต2!$C:$C,'รับ-จ่าย ประจำวัน'!$B308,ผลิต2!L:L)+SUMIF(เส้นแต่งหน้าขนมเค้ก!$C:$C,'รับ-จ่าย ประจำวัน'!$B308,เส้นแต่งหน้าขนมเค้ก!L:L)+SUMIF(แพ็ค!$C:$C,'รับ-จ่าย ประจำวัน'!$B308,แพ็ค!L:L)+SUMIF(ธุรการ!$C:$C,'รับ-จ่าย ประจำวัน'!$B308,ธุรการ!L:L)+SUMIF(เส้นแต่งหน้าขนมปัง!$C:$C,'รับ-จ่าย ประจำวัน'!$B308,เส้นแต่งหน้าขนมปัง!L:L)+SUMIF('วางแผนBC,CJ'!$C:$C,'รับ-จ่าย ประจำวัน'!$B308,'วางแผนBC,CJ'!L:L)+SUMIF(RD!$C:$C,'รับ-จ่าย ประจำวัน'!$B308,RD!L:L)+SUMIF('FG,ออนไล,คัดแยก'!$C:$C,'รับ-จ่าย ประจำวัน'!$B308,'FG,ออนไล,คัดแยก'!L:L)</f>
        <v>0</v>
      </c>
      <c r="AT308" s="16">
        <f>SUMIF(เตรียมส่วนผสม!$C:$C,'รับ-จ่าย ประจำวัน'!$B308,เตรียมส่วนผสม!M:M)+SUMIF(กวนไส้!$C:$C,'รับ-จ่าย ประจำวัน'!$B308,กวนไส้!M:M)+SUMIF(ผลิต1!$C:$C,'รับ-จ่าย ประจำวัน'!$B308,ผลิต1!M:M)+SUMIF(ผลิต2!$C:$C,'รับ-จ่าย ประจำวัน'!$B308,ผลิต2!M:M)+SUMIF(เส้นแต่งหน้าขนมเค้ก!$C:$C,'รับ-จ่าย ประจำวัน'!$B308,เส้นแต่งหน้าขนมเค้ก!M:M)+SUMIF(แพ็ค!$C:$C,'รับ-จ่าย ประจำวัน'!$B308,แพ็ค!M:M)+SUMIF(ธุรการ!$C:$C,'รับ-จ่าย ประจำวัน'!$B308,ธุรการ!M:M)+SUMIF(เส้นแต่งหน้าขนมปัง!$C:$C,'รับ-จ่าย ประจำวัน'!$B308,เส้นแต่งหน้าขนมปัง!M:M)+SUMIF('วางแผนBC,CJ'!$C:$C,'รับ-จ่าย ประจำวัน'!$B308,'วางแผนBC,CJ'!M:M)+SUMIF(RD!$C:$C,'รับ-จ่าย ประจำวัน'!$B308,RD!M:M)+SUMIF('FG,ออนไล,คัดแยก'!$C:$C,'รับ-จ่าย ประจำวัน'!$B308,'FG,ออนไล,คัดแยก'!M:M)</f>
        <v>0</v>
      </c>
      <c r="AU308" s="16">
        <f>SUMIF(เตรียมส่วนผสม!$C:$C,'รับ-จ่าย ประจำวัน'!$B308,เตรียมส่วนผสม!N:N)+SUMIF(กวนไส้!$C:$C,'รับ-จ่าย ประจำวัน'!$B308,กวนไส้!N:N)+SUMIF(ผลิต1!$C:$C,'รับ-จ่าย ประจำวัน'!$B308,ผลิต1!N:N)+SUMIF(ผลิต2!$C:$C,'รับ-จ่าย ประจำวัน'!$B308,ผลิต2!N:N)+SUMIF(เส้นแต่งหน้าขนมเค้ก!$C:$C,'รับ-จ่าย ประจำวัน'!$B308,เส้นแต่งหน้าขนมเค้ก!N:N)+SUMIF(แพ็ค!$C:$C,'รับ-จ่าย ประจำวัน'!$B308,แพ็ค!N:N)+SUMIF(ธุรการ!$C:$C,'รับ-จ่าย ประจำวัน'!$B308,ธุรการ!N:N)+SUMIF(เส้นแต่งหน้าขนมปัง!$C:$C,'รับ-จ่าย ประจำวัน'!$B308,เส้นแต่งหน้าขนมปัง!N:N)+SUMIF('วางแผนBC,CJ'!$C:$C,'รับ-จ่าย ประจำวัน'!$B308,'วางแผนBC,CJ'!N:N)+SUMIF(RD!$C:$C,'รับ-จ่าย ประจำวัน'!$B308,RD!N:N)+SUMIF('FG,ออนไล,คัดแยก'!$C:$C,'รับ-จ่าย ประจำวัน'!$B308,'FG,ออนไล,คัดแยก'!N:N)</f>
        <v>0</v>
      </c>
      <c r="AV308" s="16">
        <f>SUMIF(เตรียมส่วนผสม!$C:$C,'รับ-จ่าย ประจำวัน'!$B308,เตรียมส่วนผสม!O:O)+SUMIF(กวนไส้!$C:$C,'รับ-จ่าย ประจำวัน'!$B308,กวนไส้!O:O)+SUMIF(ผลิต1!$C:$C,'รับ-จ่าย ประจำวัน'!$B308,ผลิต1!O:O)+SUMIF(ผลิต2!$C:$C,'รับ-จ่าย ประจำวัน'!$B308,ผลิต2!O:O)+SUMIF(เส้นแต่งหน้าขนมเค้ก!$C:$C,'รับ-จ่าย ประจำวัน'!$B308,เส้นแต่งหน้าขนมเค้ก!O:O)+SUMIF(แพ็ค!$C:$C,'รับ-จ่าย ประจำวัน'!$B308,แพ็ค!O:O)+SUMIF(ธุรการ!$C:$C,'รับ-จ่าย ประจำวัน'!$B308,ธุรการ!O:O)+SUMIF(เส้นแต่งหน้าขนมปัง!$C:$C,'รับ-จ่าย ประจำวัน'!$B308,เส้นแต่งหน้าขนมปัง!O:O)+SUMIF('วางแผนBC,CJ'!$C:$C,'รับ-จ่าย ประจำวัน'!$B308,'วางแผนBC,CJ'!O:O)+SUMIF(RD!$C:$C,'รับ-จ่าย ประจำวัน'!$B308,RD!O:O)+SUMIF('FG,ออนไล,คัดแยก'!$C:$C,'รับ-จ่าย ประจำวัน'!$B308,'FG,ออนไล,คัดแยก'!O:O)</f>
        <v>0</v>
      </c>
      <c r="AW308" s="16">
        <f>SUMIF(เตรียมส่วนผสม!$C:$C,'รับ-จ่าย ประจำวัน'!$B308,เตรียมส่วนผสม!P:P)+SUMIF(กวนไส้!$C:$C,'รับ-จ่าย ประจำวัน'!$B308,กวนไส้!P:P)+SUMIF(ผลิต1!$C:$C,'รับ-จ่าย ประจำวัน'!$B308,ผลิต1!P:P)+SUMIF(ผลิต2!$C:$C,'รับ-จ่าย ประจำวัน'!$B308,ผลิต2!P:P)+SUMIF(เส้นแต่งหน้าขนมเค้ก!$C:$C,'รับ-จ่าย ประจำวัน'!$B308,เส้นแต่งหน้าขนมเค้ก!P:P)+SUMIF(แพ็ค!$C:$C,'รับ-จ่าย ประจำวัน'!$B308,แพ็ค!P:P)+SUMIF(ธุรการ!$C:$C,'รับ-จ่าย ประจำวัน'!$B308,ธุรการ!P:P)+SUMIF(เส้นแต่งหน้าขนมปัง!$C:$C,'รับ-จ่าย ประจำวัน'!$B308,เส้นแต่งหน้าขนมปัง!P:P)+SUMIF('วางแผนBC,CJ'!$C:$C,'รับ-จ่าย ประจำวัน'!$B308,'วางแผนBC,CJ'!P:P)+SUMIF(RD!$C:$C,'รับ-จ่าย ประจำวัน'!$B308,RD!P:P)+SUMIF('FG,ออนไล,คัดแยก'!$C:$C,'รับ-จ่าย ประจำวัน'!$B308,'FG,ออนไล,คัดแยก'!P:P)</f>
        <v>0</v>
      </c>
      <c r="AX308" s="16">
        <f>SUMIF(เตรียมส่วนผสม!$C:$C,'รับ-จ่าย ประจำวัน'!$B308,เตรียมส่วนผสม!Q:Q)+SUMIF(กวนไส้!$C:$C,'รับ-จ่าย ประจำวัน'!$B308,กวนไส้!Q:Q)+SUMIF(ผลิต1!$C:$C,'รับ-จ่าย ประจำวัน'!$B308,ผลิต1!Q:Q)+SUMIF(ผลิต2!$C:$C,'รับ-จ่าย ประจำวัน'!$B308,ผลิต2!Q:Q)+SUMIF(เส้นแต่งหน้าขนมเค้ก!$C:$C,'รับ-จ่าย ประจำวัน'!$B308,เส้นแต่งหน้าขนมเค้ก!Q:Q)+SUMIF(แพ็ค!$C:$C,'รับ-จ่าย ประจำวัน'!$B308,แพ็ค!Q:Q)+SUMIF(ธุรการ!$C:$C,'รับ-จ่าย ประจำวัน'!$B308,ธุรการ!Q:Q)+SUMIF(เส้นแต่งหน้าขนมปัง!$C:$C,'รับ-จ่าย ประจำวัน'!$B308,เส้นแต่งหน้าขนมปัง!Q:Q)+SUMIF('วางแผนBC,CJ'!$C:$C,'รับ-จ่าย ประจำวัน'!$B308,'วางแผนBC,CJ'!Q:Q)+SUMIF(RD!$C:$C,'รับ-จ่าย ประจำวัน'!$B308,RD!Q:Q)+SUMIF('FG,ออนไล,คัดแยก'!$C:$C,'รับ-จ่าย ประจำวัน'!$B308,'FG,ออนไล,คัดแยก'!Q:Q)</f>
        <v>0</v>
      </c>
      <c r="AY308" s="16">
        <f>SUMIF(เตรียมส่วนผสม!$C:$C,'รับ-จ่าย ประจำวัน'!$B308,เตรียมส่วนผสม!R:R)+SUMIF(กวนไส้!$C:$C,'รับ-จ่าย ประจำวัน'!$B308,กวนไส้!R:R)+SUMIF(ผลิต1!$C:$C,'รับ-จ่าย ประจำวัน'!$B308,ผลิต1!R:R)+SUMIF(ผลิต2!$C:$C,'รับ-จ่าย ประจำวัน'!$B308,ผลิต2!R:R)+SUMIF(เส้นแต่งหน้าขนมเค้ก!$C:$C,'รับ-จ่าย ประจำวัน'!$B308,เส้นแต่งหน้าขนมเค้ก!R:R)+SUMIF(แพ็ค!$C:$C,'รับ-จ่าย ประจำวัน'!$B308,แพ็ค!R:R)+SUMIF(ธุรการ!$C:$C,'รับ-จ่าย ประจำวัน'!$B308,ธุรการ!R:R)+SUMIF(เส้นแต่งหน้าขนมปัง!$C:$C,'รับ-จ่าย ประจำวัน'!$B308,เส้นแต่งหน้าขนมปัง!R:R)+SUMIF('วางแผนBC,CJ'!$C:$C,'รับ-จ่าย ประจำวัน'!$B308,'วางแผนBC,CJ'!R:R)+SUMIF(RD!$C:$C,'รับ-จ่าย ประจำวัน'!$B308,RD!R:R)+SUMIF('FG,ออนไล,คัดแยก'!$C:$C,'รับ-จ่าย ประจำวัน'!$B308,'FG,ออนไล,คัดแยก'!R:R)</f>
        <v>0</v>
      </c>
      <c r="AZ308" s="16">
        <f>SUMIF(เตรียมส่วนผสม!$C:$C,'รับ-จ่าย ประจำวัน'!$B308,เตรียมส่วนผสม!S:S)+SUMIF(กวนไส้!$C:$C,'รับ-จ่าย ประจำวัน'!$B308,กวนไส้!S:S)+SUMIF(ผลิต1!$C:$C,'รับ-จ่าย ประจำวัน'!$B308,ผลิต1!S:S)+SUMIF(ผลิต2!$C:$C,'รับ-จ่าย ประจำวัน'!$B308,ผลิต2!S:S)+SUMIF(เส้นแต่งหน้าขนมเค้ก!$C:$C,'รับ-จ่าย ประจำวัน'!$B308,เส้นแต่งหน้าขนมเค้ก!S:S)+SUMIF(แพ็ค!$C:$C,'รับ-จ่าย ประจำวัน'!$B308,แพ็ค!S:S)+SUMIF(ธุรการ!$C:$C,'รับ-จ่าย ประจำวัน'!$B308,ธุรการ!S:S)+SUMIF(เส้นแต่งหน้าขนมปัง!$C:$C,'รับ-จ่าย ประจำวัน'!$B308,เส้นแต่งหน้าขนมปัง!S:S)+SUMIF('วางแผนBC,CJ'!$C:$C,'รับ-จ่าย ประจำวัน'!$B308,'วางแผนBC,CJ'!S:S)+SUMIF(RD!$C:$C,'รับ-จ่าย ประจำวัน'!$B308,RD!S:S)+SUMIF('FG,ออนไล,คัดแยก'!$C:$C,'รับ-จ่าย ประจำวัน'!$B308,'FG,ออนไล,คัดแยก'!S:S)</f>
        <v>0</v>
      </c>
      <c r="BA308" s="16">
        <f>SUMIF(เตรียมส่วนผสม!$C:$C,'รับ-จ่าย ประจำวัน'!$B308,เตรียมส่วนผสม!T:T)+SUMIF(กวนไส้!$C:$C,'รับ-จ่าย ประจำวัน'!$B308,กวนไส้!T:T)+SUMIF(ผลิต1!$C:$C,'รับ-จ่าย ประจำวัน'!$B308,ผลิต1!T:T)+SUMIF(ผลิต2!$C:$C,'รับ-จ่าย ประจำวัน'!$B308,ผลิต2!T:T)+SUMIF(เส้นแต่งหน้าขนมเค้ก!$C:$C,'รับ-จ่าย ประจำวัน'!$B308,เส้นแต่งหน้าขนมเค้ก!T:T)+SUMIF(แพ็ค!$C:$C,'รับ-จ่าย ประจำวัน'!$B308,แพ็ค!T:T)+SUMIF(ธุรการ!$C:$C,'รับ-จ่าย ประจำวัน'!$B308,ธุรการ!T:T)+SUMIF(เส้นแต่งหน้าขนมปัง!$C:$C,'รับ-จ่าย ประจำวัน'!$B308,เส้นแต่งหน้าขนมปัง!T:T)+SUMIF('วางแผนBC,CJ'!$C:$C,'รับ-จ่าย ประจำวัน'!$B308,'วางแผนBC,CJ'!T:T)+SUMIF(RD!$C:$C,'รับ-จ่าย ประจำวัน'!$B308,RD!T:T)+SUMIF('FG,ออนไล,คัดแยก'!$C:$C,'รับ-จ่าย ประจำวัน'!$B308,'FG,ออนไล,คัดแยก'!T:T)</f>
        <v>0</v>
      </c>
      <c r="BB308" s="16">
        <f>SUMIF(เตรียมส่วนผสม!$C:$C,'รับ-จ่าย ประจำวัน'!$B308,เตรียมส่วนผสม!U:U)+SUMIF(กวนไส้!$C:$C,'รับ-จ่าย ประจำวัน'!$B308,กวนไส้!U:U)+SUMIF(ผลิต1!$C:$C,'รับ-จ่าย ประจำวัน'!$B308,ผลิต1!U:U)+SUMIF(ผลิต2!$C:$C,'รับ-จ่าย ประจำวัน'!$B308,ผลิต2!U:U)+SUMIF(เส้นแต่งหน้าขนมเค้ก!$C:$C,'รับ-จ่าย ประจำวัน'!$B308,เส้นแต่งหน้าขนมเค้ก!U:U)+SUMIF(แพ็ค!$C:$C,'รับ-จ่าย ประจำวัน'!$B308,แพ็ค!U:U)+SUMIF(ธุรการ!$C:$C,'รับ-จ่าย ประจำวัน'!$B308,ธุรการ!U:U)+SUMIF(เส้นแต่งหน้าขนมปัง!$C:$C,'รับ-จ่าย ประจำวัน'!$B308,เส้นแต่งหน้าขนมปัง!U:U)+SUMIF('วางแผนBC,CJ'!$C:$C,'รับ-จ่าย ประจำวัน'!$B308,'วางแผนBC,CJ'!U:U)+SUMIF(RD!$C:$C,'รับ-จ่าย ประจำวัน'!$B308,RD!U:U)+SUMIF('FG,ออนไล,คัดแยก'!$C:$C,'รับ-จ่าย ประจำวัน'!$B308,'FG,ออนไล,คัดแยก'!U:U)</f>
        <v>0</v>
      </c>
      <c r="BC308" s="16">
        <f>SUMIF(เตรียมส่วนผสม!$C:$C,'รับ-จ่าย ประจำวัน'!$B308,เตรียมส่วนผสม!V:V)+SUMIF(กวนไส้!$C:$C,'รับ-จ่าย ประจำวัน'!$B308,กวนไส้!V:V)+SUMIF(ผลิต1!$C:$C,'รับ-จ่าย ประจำวัน'!$B308,ผลิต1!V:V)+SUMIF(ผลิต2!$C:$C,'รับ-จ่าย ประจำวัน'!$B308,ผลิต2!V:V)+SUMIF(เส้นแต่งหน้าขนมเค้ก!$C:$C,'รับ-จ่าย ประจำวัน'!$B308,เส้นแต่งหน้าขนมเค้ก!V:V)+SUMIF(แพ็ค!$C:$C,'รับ-จ่าย ประจำวัน'!$B308,แพ็ค!V:V)+SUMIF(ธุรการ!$C:$C,'รับ-จ่าย ประจำวัน'!$B308,ธุรการ!V:V)+SUMIF(เส้นแต่งหน้าขนมปัง!$C:$C,'รับ-จ่าย ประจำวัน'!$B308,เส้นแต่งหน้าขนมปัง!V:V)+SUMIF('วางแผนBC,CJ'!$C:$C,'รับ-จ่าย ประจำวัน'!$B308,'วางแผนBC,CJ'!V:V)+SUMIF(RD!$C:$C,'รับ-จ่าย ประจำวัน'!$B308,RD!V:V)+SUMIF('FG,ออนไล,คัดแยก'!$C:$C,'รับ-จ่าย ประจำวัน'!$B308,'FG,ออนไล,คัดแยก'!V:V)</f>
        <v>0</v>
      </c>
      <c r="BD308" s="16">
        <f>SUMIF(เตรียมส่วนผสม!$C:$C,'รับ-จ่าย ประจำวัน'!$B308,เตรียมส่วนผสม!W:W)+SUMIF(กวนไส้!$C:$C,'รับ-จ่าย ประจำวัน'!$B308,กวนไส้!W:W)+SUMIF(ผลิต1!$C:$C,'รับ-จ่าย ประจำวัน'!$B308,ผลิต1!W:W)+SUMIF(ผลิต2!$C:$C,'รับ-จ่าย ประจำวัน'!$B308,ผลิต2!W:W)+SUMIF(เส้นแต่งหน้าขนมเค้ก!$C:$C,'รับ-จ่าย ประจำวัน'!$B308,เส้นแต่งหน้าขนมเค้ก!W:W)+SUMIF(แพ็ค!$C:$C,'รับ-จ่าย ประจำวัน'!$B308,แพ็ค!W:W)+SUMIF(ธุรการ!$C:$C,'รับ-จ่าย ประจำวัน'!$B308,ธุรการ!W:W)+SUMIF(เส้นแต่งหน้าขนมปัง!$C:$C,'รับ-จ่าย ประจำวัน'!$B308,เส้นแต่งหน้าขนมปัง!W:W)+SUMIF('วางแผนBC,CJ'!$C:$C,'รับ-จ่าย ประจำวัน'!$B308,'วางแผนBC,CJ'!W:W)+SUMIF(RD!$C:$C,'รับ-จ่าย ประจำวัน'!$B308,RD!W:W)+SUMIF('FG,ออนไล,คัดแยก'!$C:$C,'รับ-จ่าย ประจำวัน'!$B308,'FG,ออนไล,คัดแยก'!W:W)</f>
        <v>0</v>
      </c>
      <c r="BE308" s="16">
        <f>SUMIF(เตรียมส่วนผสม!$C:$C,'รับ-จ่าย ประจำวัน'!$B308,เตรียมส่วนผสม!X:X)+SUMIF(กวนไส้!$C:$C,'รับ-จ่าย ประจำวัน'!$B308,กวนไส้!X:X)+SUMIF(ผลิต1!$C:$C,'รับ-จ่าย ประจำวัน'!$B308,ผลิต1!X:X)+SUMIF(ผลิต2!$C:$C,'รับ-จ่าย ประจำวัน'!$B308,ผลิต2!X:X)+SUMIF(เส้นแต่งหน้าขนมเค้ก!$C:$C,'รับ-จ่าย ประจำวัน'!$B308,เส้นแต่งหน้าขนมเค้ก!X:X)+SUMIF(แพ็ค!$C:$C,'รับ-จ่าย ประจำวัน'!$B308,แพ็ค!X:X)+SUMIF(ธุรการ!$C:$C,'รับ-จ่าย ประจำวัน'!$B308,ธุรการ!X:X)+SUMIF(เส้นแต่งหน้าขนมปัง!$C:$C,'รับ-จ่าย ประจำวัน'!$B308,เส้นแต่งหน้าขนมปัง!X:X)+SUMIF('วางแผนBC,CJ'!$C:$C,'รับ-จ่าย ประจำวัน'!$B308,'วางแผนBC,CJ'!X:X)+SUMIF(RD!$C:$C,'รับ-จ่าย ประจำวัน'!$B308,RD!X:X)+SUMIF('FG,ออนไล,คัดแยก'!$C:$C,'รับ-จ่าย ประจำวัน'!$B308,'FG,ออนไล,คัดแยก'!X:X)</f>
        <v>0</v>
      </c>
      <c r="BF308" s="16">
        <f>SUMIF(เตรียมส่วนผสม!$C:$C,'รับ-จ่าย ประจำวัน'!$B308,เตรียมส่วนผสม!Y:Y)+SUMIF(กวนไส้!$C:$C,'รับ-จ่าย ประจำวัน'!$B308,กวนไส้!Y:Y)+SUMIF(ผลิต1!$C:$C,'รับ-จ่าย ประจำวัน'!$B308,ผลิต1!Y:Y)+SUMIF(ผลิต2!$C:$C,'รับ-จ่าย ประจำวัน'!$B308,ผลิต2!Y:Y)+SUMIF(เส้นแต่งหน้าขนมเค้ก!$C:$C,'รับ-จ่าย ประจำวัน'!$B308,เส้นแต่งหน้าขนมเค้ก!Y:Y)+SUMIF(แพ็ค!$C:$C,'รับ-จ่าย ประจำวัน'!$B308,แพ็ค!Y:Y)+SUMIF(ธุรการ!$C:$C,'รับ-จ่าย ประจำวัน'!$B308,ธุรการ!Y:Y)+SUMIF(เส้นแต่งหน้าขนมปัง!$C:$C,'รับ-จ่าย ประจำวัน'!$B308,เส้นแต่งหน้าขนมปัง!Y:Y)+SUMIF('วางแผนBC,CJ'!$C:$C,'รับ-จ่าย ประจำวัน'!$B308,'วางแผนBC,CJ'!Y:Y)+SUMIF(RD!$C:$C,'รับ-จ่าย ประจำวัน'!$B308,RD!Y:Y)+SUMIF('FG,ออนไล,คัดแยก'!$C:$C,'รับ-จ่าย ประจำวัน'!$B308,'FG,ออนไล,คัดแยก'!Y:Y)</f>
        <v>0</v>
      </c>
      <c r="BG308" s="16">
        <f>SUMIF(เตรียมส่วนผสม!$C:$C,'รับ-จ่าย ประจำวัน'!$B308,เตรียมส่วนผสม!Z:Z)+SUMIF(กวนไส้!$C:$C,'รับ-จ่าย ประจำวัน'!$B308,กวนไส้!Z:Z)+SUMIF(ผลิต1!$C:$C,'รับ-จ่าย ประจำวัน'!$B308,ผลิต1!Z:Z)+SUMIF(ผลิต2!$C:$C,'รับ-จ่าย ประจำวัน'!$B308,ผลิต2!Z:Z)+SUMIF(เส้นแต่งหน้าขนมเค้ก!$C:$C,'รับ-จ่าย ประจำวัน'!$B308,เส้นแต่งหน้าขนมเค้ก!Z:Z)+SUMIF(แพ็ค!$C:$C,'รับ-จ่าย ประจำวัน'!$B308,แพ็ค!Z:Z)+SUMIF(ธุรการ!$C:$C,'รับ-จ่าย ประจำวัน'!$B308,ธุรการ!Z:Z)+SUMIF(เส้นแต่งหน้าขนมปัง!$C:$C,'รับ-จ่าย ประจำวัน'!$B308,เส้นแต่งหน้าขนมปัง!Z:Z)+SUMIF('วางแผนBC,CJ'!$C:$C,'รับ-จ่าย ประจำวัน'!$B308,'วางแผนBC,CJ'!Z:Z)+SUMIF(RD!$C:$C,'รับ-จ่าย ประจำวัน'!$B308,RD!Z:Z)+SUMIF('FG,ออนไล,คัดแยก'!$C:$C,'รับ-จ่าย ประจำวัน'!$B308,'FG,ออนไล,คัดแยก'!Z:Z)</f>
        <v>0</v>
      </c>
      <c r="BH308" s="16">
        <f>SUMIF(เตรียมส่วนผสม!$C:$C,'รับ-จ่าย ประจำวัน'!$B308,เตรียมส่วนผสม!AA:AA)+SUMIF(กวนไส้!$C:$C,'รับ-จ่าย ประจำวัน'!$B308,กวนไส้!AA:AA)+SUMIF(ผลิต1!$C:$C,'รับ-จ่าย ประจำวัน'!$B308,ผลิต1!AA:AA)+SUMIF(ผลิต2!$C:$C,'รับ-จ่าย ประจำวัน'!$B308,ผลิต2!AA:AA)+SUMIF(เส้นแต่งหน้าขนมเค้ก!$C:$C,'รับ-จ่าย ประจำวัน'!$B308,เส้นแต่งหน้าขนมเค้ก!AA:AA)+SUMIF(แพ็ค!$C:$C,'รับ-จ่าย ประจำวัน'!$B308,แพ็ค!AA:AA)+SUMIF(ธุรการ!$C:$C,'รับ-จ่าย ประจำวัน'!$B308,ธุรการ!AA:AA)+SUMIF(เส้นแต่งหน้าขนมปัง!$C:$C,'รับ-จ่าย ประจำวัน'!$B308,เส้นแต่งหน้าขนมปัง!AA:AA)+SUMIF('วางแผนBC,CJ'!$C:$C,'รับ-จ่าย ประจำวัน'!$B308,'วางแผนBC,CJ'!AA:AA)+SUMIF(RD!$C:$C,'รับ-จ่าย ประจำวัน'!$B308,RD!AA:AA)+SUMIF('FG,ออนไล,คัดแยก'!$C:$C,'รับ-จ่าย ประจำวัน'!$B308,'FG,ออนไล,คัดแยก'!AA:AA)</f>
        <v>0</v>
      </c>
      <c r="BI308" s="16">
        <f>SUMIF(เตรียมส่วนผสม!$C:$C,'รับ-จ่าย ประจำวัน'!$B308,เตรียมส่วนผสม!AB:AB)+SUMIF(กวนไส้!$C:$C,'รับ-จ่าย ประจำวัน'!$B308,กวนไส้!AB:AB)+SUMIF(ผลิต1!$C:$C,'รับ-จ่าย ประจำวัน'!$B308,ผลิต1!AB:AB)+SUMIF(ผลิต2!$C:$C,'รับ-จ่าย ประจำวัน'!$B308,ผลิต2!AB:AB)+SUMIF(เส้นแต่งหน้าขนมเค้ก!$C:$C,'รับ-จ่าย ประจำวัน'!$B308,เส้นแต่งหน้าขนมเค้ก!AB:AB)+SUMIF(แพ็ค!$C:$C,'รับ-จ่าย ประจำวัน'!$B308,แพ็ค!AB:AB)+SUMIF(ธุรการ!$C:$C,'รับ-จ่าย ประจำวัน'!$B308,ธุรการ!AB:AB)+SUMIF(เส้นแต่งหน้าขนมปัง!$C:$C,'รับ-จ่าย ประจำวัน'!$B308,เส้นแต่งหน้าขนมปัง!AB:AB)+SUMIF('วางแผนBC,CJ'!$C:$C,'รับ-จ่าย ประจำวัน'!$B308,'วางแผนBC,CJ'!AB:AB)+SUMIF(RD!$C:$C,'รับ-จ่าย ประจำวัน'!$B308,RD!AB:AB)+SUMIF('FG,ออนไล,คัดแยก'!$C:$C,'รับ-จ่าย ประจำวัน'!$B308,'FG,ออนไล,คัดแยก'!AB:AB)</f>
        <v>0</v>
      </c>
      <c r="BJ308" s="16">
        <f>SUMIF(เตรียมส่วนผสม!$C:$C,'รับ-จ่าย ประจำวัน'!$B308,เตรียมส่วนผสม!AC:AC)+SUMIF(กวนไส้!$C:$C,'รับ-จ่าย ประจำวัน'!$B308,กวนไส้!AC:AC)+SUMIF(ผลิต1!$C:$C,'รับ-จ่าย ประจำวัน'!$B308,ผลิต1!AC:AC)+SUMIF(ผลิต2!$C:$C,'รับ-จ่าย ประจำวัน'!$B308,ผลิต2!AC:AC)+SUMIF(เส้นแต่งหน้าขนมเค้ก!$C:$C,'รับ-จ่าย ประจำวัน'!$B308,เส้นแต่งหน้าขนมเค้ก!AC:AC)+SUMIF(แพ็ค!$C:$C,'รับ-จ่าย ประจำวัน'!$B308,แพ็ค!AC:AC)+SUMIF(ธุรการ!$C:$C,'รับ-จ่าย ประจำวัน'!$B308,ธุรการ!AC:AC)+SUMIF(เส้นแต่งหน้าขนมปัง!$C:$C,'รับ-จ่าย ประจำวัน'!$B308,เส้นแต่งหน้าขนมปัง!AC:AC)+SUMIF('วางแผนBC,CJ'!$C:$C,'รับ-จ่าย ประจำวัน'!$B308,'วางแผนBC,CJ'!AC:AC)+SUMIF(RD!$C:$C,'รับ-จ่าย ประจำวัน'!$B308,RD!AC:AC)+SUMIF('FG,ออนไล,คัดแยก'!$C:$C,'รับ-จ่าย ประจำวัน'!$B308,'FG,ออนไล,คัดแยก'!AC:AC)</f>
        <v>0</v>
      </c>
      <c r="BK308" s="16">
        <f>SUMIF(เตรียมส่วนผสม!$C:$C,'รับ-จ่าย ประจำวัน'!$B308,เตรียมส่วนผสม!AD:AD)+SUMIF(กวนไส้!$C:$C,'รับ-จ่าย ประจำวัน'!$B308,กวนไส้!AD:AD)+SUMIF(ผลิต1!$C:$C,'รับ-จ่าย ประจำวัน'!$B308,ผลิต1!AD:AD)+SUMIF(ผลิต2!$C:$C,'รับ-จ่าย ประจำวัน'!$B308,ผลิต2!AD:AD)+SUMIF(เส้นแต่งหน้าขนมเค้ก!$C:$C,'รับ-จ่าย ประจำวัน'!$B308,เส้นแต่งหน้าขนมเค้ก!AD:AD)+SUMIF(แพ็ค!$C:$C,'รับ-จ่าย ประจำวัน'!$B308,แพ็ค!AD:AD)+SUMIF(ธุรการ!$C:$C,'รับ-จ่าย ประจำวัน'!$B308,ธุรการ!AD:AD)+SUMIF(เส้นแต่งหน้าขนมปัง!$C:$C,'รับ-จ่าย ประจำวัน'!$B308,เส้นแต่งหน้าขนมปัง!AD:AD)+SUMIF('วางแผนBC,CJ'!$C:$C,'รับ-จ่าย ประจำวัน'!$B308,'วางแผนBC,CJ'!AD:AD)+SUMIF(RD!$C:$C,'รับ-จ่าย ประจำวัน'!$B308,RD!AD:AD)+SUMIF('FG,ออนไล,คัดแยก'!$C:$C,'รับ-จ่าย ประจำวัน'!$B308,'FG,ออนไล,คัดแยก'!AD:AD)</f>
        <v>0</v>
      </c>
      <c r="BL308" s="16">
        <f>SUMIF(เตรียมส่วนผสม!$C:$C,'รับ-จ่าย ประจำวัน'!$B308,เตรียมส่วนผสม!AE:AE)+SUMIF(กวนไส้!$C:$C,'รับ-จ่าย ประจำวัน'!$B308,กวนไส้!AE:AE)+SUMIF(ผลิต1!$C:$C,'รับ-จ่าย ประจำวัน'!$B308,ผลิต1!AE:AE)+SUMIF(ผลิต2!$C:$C,'รับ-จ่าย ประจำวัน'!$B308,ผลิต2!AE:AE)+SUMIF(เส้นแต่งหน้าขนมเค้ก!$C:$C,'รับ-จ่าย ประจำวัน'!$B308,เส้นแต่งหน้าขนมเค้ก!AE:AE)+SUMIF(แพ็ค!$C:$C,'รับ-จ่าย ประจำวัน'!$B308,แพ็ค!AE:AE)+SUMIF(ธุรการ!$C:$C,'รับ-จ่าย ประจำวัน'!$B308,ธุรการ!AE:AE)+SUMIF(เส้นแต่งหน้าขนมปัง!$C:$C,'รับ-จ่าย ประจำวัน'!$B308,เส้นแต่งหน้าขนมปัง!AE:AE)+SUMIF('วางแผนBC,CJ'!$C:$C,'รับ-จ่าย ประจำวัน'!$B308,'วางแผนBC,CJ'!AE:AE)+SUMIF(RD!$C:$C,'รับ-จ่าย ประจำวัน'!$B308,RD!AE:AE)+SUMIF('FG,ออนไล,คัดแยก'!$C:$C,'รับ-จ่าย ประจำวัน'!$B308,'FG,ออนไล,คัดแยก'!AE:AE)</f>
        <v>0</v>
      </c>
      <c r="BM308" s="16">
        <f>SUMIF(เตรียมส่วนผสม!$C:$C,'รับ-จ่าย ประจำวัน'!$B308,เตรียมส่วนผสม!AF:AF)+SUMIF(กวนไส้!$C:$C,'รับ-จ่าย ประจำวัน'!$B308,กวนไส้!AF:AF)+SUMIF(ผลิต1!$C:$C,'รับ-จ่าย ประจำวัน'!$B308,ผลิต1!AF:AF)+SUMIF(ผลิต2!$C:$C,'รับ-จ่าย ประจำวัน'!$B308,ผลิต2!AF:AF)+SUMIF(เส้นแต่งหน้าขนมเค้ก!$C:$C,'รับ-จ่าย ประจำวัน'!$B308,เส้นแต่งหน้าขนมเค้ก!AF:AF)+SUMIF(แพ็ค!$C:$C,'รับ-จ่าย ประจำวัน'!$B308,แพ็ค!AF:AF)+SUMIF(ธุรการ!$C:$C,'รับ-จ่าย ประจำวัน'!$B308,ธุรการ!AF:AF)+SUMIF(เส้นแต่งหน้าขนมปัง!$C:$C,'รับ-จ่าย ประจำวัน'!$B308,เส้นแต่งหน้าขนมปัง!AF:AF)+SUMIF('วางแผนBC,CJ'!$C:$C,'รับ-จ่าย ประจำวัน'!$B308,'วางแผนBC,CJ'!AF:AF)+SUMIF(RD!$C:$C,'รับ-จ่าย ประจำวัน'!$B308,RD!AF:AF)+SUMIF('FG,ออนไล,คัดแยก'!$C:$C,'รับ-จ่าย ประจำวัน'!$B308,'FG,ออนไล,คัดแยก'!AF:AF)</f>
        <v>0</v>
      </c>
      <c r="BN308" s="16">
        <f>SUMIF(เตรียมส่วนผสม!$C:$C,'รับ-จ่าย ประจำวัน'!$B308,เตรียมส่วนผสม!AG:AG)+SUMIF(กวนไส้!$C:$C,'รับ-จ่าย ประจำวัน'!$B308,กวนไส้!AG:AG)+SUMIF(ผลิต1!$C:$C,'รับ-จ่าย ประจำวัน'!$B308,ผลิต1!AG:AG)+SUMIF(ผลิต2!$C:$C,'รับ-จ่าย ประจำวัน'!$B308,ผลิต2!AG:AG)+SUMIF(เส้นแต่งหน้าขนมเค้ก!$C:$C,'รับ-จ่าย ประจำวัน'!$B308,เส้นแต่งหน้าขนมเค้ก!AG:AG)+SUMIF(แพ็ค!$C:$C,'รับ-จ่าย ประจำวัน'!$B308,แพ็ค!AG:AG)+SUMIF(ธุรการ!$C:$C,'รับ-จ่าย ประจำวัน'!$B308,ธุรการ!AG:AG)+SUMIF(เส้นแต่งหน้าขนมปัง!$C:$C,'รับ-จ่าย ประจำวัน'!$B308,เส้นแต่งหน้าขนมปัง!AG:AG)+SUMIF('วางแผนBC,CJ'!$C:$C,'รับ-จ่าย ประจำวัน'!$B308,'วางแผนBC,CJ'!AG:AG)+SUMIF(RD!$C:$C,'รับ-จ่าย ประจำวัน'!$B308,RD!AG:AG)+SUMIF('FG,ออนไล,คัดแยก'!$C:$C,'รับ-จ่าย ประจำวัน'!$B308,'FG,ออนไล,คัดแยก'!AG:AG)</f>
        <v>0</v>
      </c>
      <c r="BO308" s="16">
        <f>SUMIF(เตรียมส่วนผสม!$C:$C,'รับ-จ่าย ประจำวัน'!$B308,เตรียมส่วนผสม!AH:AH)+SUMIF(กวนไส้!$C:$C,'รับ-จ่าย ประจำวัน'!$B308,กวนไส้!AH:AH)+SUMIF(ผลิต1!$C:$C,'รับ-จ่าย ประจำวัน'!$B308,ผลิต1!AH:AH)+SUMIF(ผลิต2!$C:$C,'รับ-จ่าย ประจำวัน'!$B308,ผลิต2!AH:AH)+SUMIF(เส้นแต่งหน้าขนมเค้ก!$C:$C,'รับ-จ่าย ประจำวัน'!$B308,เส้นแต่งหน้าขนมเค้ก!AH:AH)+SUMIF(แพ็ค!$C:$C,'รับ-จ่าย ประจำวัน'!$B308,แพ็ค!AH:AH)+SUMIF(ธุรการ!$C:$C,'รับ-จ่าย ประจำวัน'!$B308,ธุรการ!AH:AH)+SUMIF(เส้นแต่งหน้าขนมปัง!$C:$C,'รับ-จ่าย ประจำวัน'!$B308,เส้นแต่งหน้าขนมปัง!AH:AH)+SUMIF('วางแผนBC,CJ'!$C:$C,'รับ-จ่าย ประจำวัน'!$B308,'วางแผนBC,CJ'!AH:AH)+SUMIF(RD!$C:$C,'รับ-จ่าย ประจำวัน'!$B308,RD!AH:AH)+SUMIF('FG,ออนไล,คัดแยก'!$C:$C,'รับ-จ่าย ประจำวัน'!$B308,'FG,ออนไล,คัดแยก'!AH:AH)</f>
        <v>0</v>
      </c>
      <c r="BP308" s="16">
        <f>SUMIF(เตรียมส่วนผสม!$C:$C,'รับ-จ่าย ประจำวัน'!$B308,เตรียมส่วนผสม!AI:AI)+SUMIF(กวนไส้!$C:$C,'รับ-จ่าย ประจำวัน'!$B308,กวนไส้!AI:AI)+SUMIF(ผลิต1!$C:$C,'รับ-จ่าย ประจำวัน'!$B308,ผลิต1!AI:AI)+SUMIF(ผลิต2!$C:$C,'รับ-จ่าย ประจำวัน'!$B308,ผลิต2!AI:AI)+SUMIF(เส้นแต่งหน้าขนมเค้ก!$C:$C,'รับ-จ่าย ประจำวัน'!$B308,เส้นแต่งหน้าขนมเค้ก!AI:AI)+SUMIF(แพ็ค!$C:$C,'รับ-จ่าย ประจำวัน'!$B308,แพ็ค!AI:AI)+SUMIF(ธุรการ!$C:$C,'รับ-จ่าย ประจำวัน'!$B308,ธุรการ!AI:AI)+SUMIF(เส้นแต่งหน้าขนมปัง!$C:$C,'รับ-จ่าย ประจำวัน'!$B308,เส้นแต่งหน้าขนมปัง!AI:AI)+SUMIF('วางแผนBC,CJ'!$C:$C,'รับ-จ่าย ประจำวัน'!$B308,'วางแผนBC,CJ'!AI:AI)+SUMIF(RD!$C:$C,'รับ-จ่าย ประจำวัน'!$B308,RD!AI:AI)+SUMIF('FG,ออนไล,คัดแยก'!$C:$C,'รับ-จ่าย ประจำวัน'!$B308,'FG,ออนไล,คัดแยก'!AI:AI)</f>
        <v>0</v>
      </c>
      <c r="BQ308" s="16">
        <f>SUMIF(เตรียมส่วนผสม!$C:$C,'รับ-จ่าย ประจำวัน'!$B308,เตรียมส่วนผสม!AJ:AJ)+SUMIF(กวนไส้!$C:$C,'รับ-จ่าย ประจำวัน'!$B308,กวนไส้!AJ:AJ)+SUMIF(ผลิต1!$C:$C,'รับ-จ่าย ประจำวัน'!$B308,ผลิต1!AJ:AJ)+SUMIF(ผลิต2!$C:$C,'รับ-จ่าย ประจำวัน'!$B308,ผลิต2!AJ:AJ)+SUMIF(เส้นแต่งหน้าขนมเค้ก!$C:$C,'รับ-จ่าย ประจำวัน'!$B308,เส้นแต่งหน้าขนมเค้ก!AJ:AJ)+SUMIF(แพ็ค!$C:$C,'รับ-จ่าย ประจำวัน'!$B308,แพ็ค!AJ:AJ)+SUMIF(ธุรการ!$C:$C,'รับ-จ่าย ประจำวัน'!$B308,ธุรการ!AJ:AJ)+SUMIF(เส้นแต่งหน้าขนมปัง!$C:$C,'รับ-จ่าย ประจำวัน'!$B308,เส้นแต่งหน้าขนมปัง!AJ:AJ)+SUMIF('วางแผนBC,CJ'!$C:$C,'รับ-จ่าย ประจำวัน'!$B308,'วางแผนBC,CJ'!AJ:AJ)+SUMIF(RD!$C:$C,'รับ-จ่าย ประจำวัน'!$B308,RD!AJ:AJ)+SUMIF('FG,ออนไล,คัดแยก'!$C:$C,'รับ-จ่าย ประจำวัน'!$B308,'FG,ออนไล,คัดแยก'!AJ:AJ)</f>
        <v>0</v>
      </c>
      <c r="BR308" s="16">
        <f>SUMIF(เตรียมส่วนผสม!$C:$C,'รับ-จ่าย ประจำวัน'!$B308,เตรียมส่วนผสม!AK:AK)+SUMIF(กวนไส้!$C:$C,'รับ-จ่าย ประจำวัน'!$B308,กวนไส้!AK:AK)+SUMIF(ผลิต1!$C:$C,'รับ-จ่าย ประจำวัน'!$B308,ผลิต1!AK:AK)+SUMIF(ผลิต2!$C:$C,'รับ-จ่าย ประจำวัน'!$B308,ผลิต2!AK:AK)+SUMIF(เส้นแต่งหน้าขนมเค้ก!$C:$C,'รับ-จ่าย ประจำวัน'!$B308,เส้นแต่งหน้าขนมเค้ก!AK:AK)+SUMIF(แพ็ค!$C:$C,'รับ-จ่าย ประจำวัน'!$B308,แพ็ค!AK:AK)+SUMIF(ธุรการ!$C:$C,'รับ-จ่าย ประจำวัน'!$B308,ธุรการ!AK:AK)+SUMIF(เส้นแต่งหน้าขนมปัง!$C:$C,'รับ-จ่าย ประจำวัน'!$B308,เส้นแต่งหน้าขนมปัง!AK:AK)+SUMIF('วางแผนBC,CJ'!$C:$C,'รับ-จ่าย ประจำวัน'!$B308,'วางแผนBC,CJ'!AK:AK)+SUMIF(RD!$C:$C,'รับ-จ่าย ประจำวัน'!$B308,RD!AK:AK)+SUMIF('FG,ออนไล,คัดแยก'!$C:$C,'รับ-จ่าย ประจำวัน'!$B308,'FG,ออนไล,คัดแยก'!AK:AK)</f>
        <v>0</v>
      </c>
      <c r="BS308" s="16">
        <f>SUMIF(เตรียมส่วนผสม!$C:$C,'รับ-จ่าย ประจำวัน'!$B308,เตรียมส่วนผสม!AL:AL)+SUMIF(กวนไส้!$C:$C,'รับ-จ่าย ประจำวัน'!$B308,กวนไส้!AL:AL)+SUMIF(ผลิต1!$C:$C,'รับ-จ่าย ประจำวัน'!$B308,ผลิต1!AL:AL)+SUMIF(ผลิต2!$C:$C,'รับ-จ่าย ประจำวัน'!$B308,ผลิต2!AL:AL)+SUMIF(เส้นแต่งหน้าขนมเค้ก!$C:$C,'รับ-จ่าย ประจำวัน'!$B308,เส้นแต่งหน้าขนมเค้ก!AL:AL)+SUMIF(แพ็ค!$C:$C,'รับ-จ่าย ประจำวัน'!$B308,แพ็ค!AL:AL)+SUMIF(ธุรการ!$C:$C,'รับ-จ่าย ประจำวัน'!$B308,ธุรการ!AL:AL)+SUMIF(เส้นแต่งหน้าขนมปัง!$C:$C,'รับ-จ่าย ประจำวัน'!$B308,เส้นแต่งหน้าขนมปัง!AL:AL)+SUMIF('วางแผนBC,CJ'!$C:$C,'รับ-จ่าย ประจำวัน'!$B308,'วางแผนBC,CJ'!AL:AL)+SUMIF(RD!$C:$C,'รับ-จ่าย ประจำวัน'!$B308,RD!AL:AL)+SUMIF('FG,ออนไล,คัดแยก'!$C:$C,'รับ-จ่าย ประจำวัน'!$B308,'FG,ออนไล,คัดแยก'!AL:AL)</f>
        <v>0</v>
      </c>
      <c r="BT308" s="18">
        <f t="shared" si="60"/>
        <v>0</v>
      </c>
      <c r="BU308" s="116"/>
      <c r="BV308" s="146">
        <f t="shared" si="61"/>
        <v>5456</v>
      </c>
      <c r="BW308" s="183">
        <v>30</v>
      </c>
      <c r="BX308" s="172">
        <f t="shared" si="65"/>
        <v>0</v>
      </c>
      <c r="BY308" s="188" t="e">
        <f t="shared" si="63"/>
        <v>#DIV/0!</v>
      </c>
      <c r="BZ308" s="180" t="e">
        <f t="shared" ca="1" si="62"/>
        <v>#DIV/0!</v>
      </c>
      <c r="CA308" s="93"/>
      <c r="CB308" s="93"/>
      <c r="CC308" s="93"/>
      <c r="CD308" s="93"/>
      <c r="CE308" s="93"/>
      <c r="CF308" s="93"/>
      <c r="CG308" s="93"/>
      <c r="CH308" s="93"/>
      <c r="CI308" s="93"/>
      <c r="CJ308" s="94"/>
      <c r="CK308" s="9">
        <f t="shared" si="64"/>
        <v>5456</v>
      </c>
    </row>
    <row r="309" spans="1:89" hidden="1" x14ac:dyDescent="0.5">
      <c r="A309" s="149"/>
      <c r="B309" s="34" t="s">
        <v>973</v>
      </c>
      <c r="C309" s="10" t="s">
        <v>974</v>
      </c>
      <c r="D309" s="135" t="s">
        <v>91</v>
      </c>
      <c r="E309" s="11">
        <v>0</v>
      </c>
      <c r="F309" s="75"/>
      <c r="G309" s="11"/>
      <c r="H309" s="12">
        <v>6000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3"/>
      <c r="AF309" s="13"/>
      <c r="AG309" s="13"/>
      <c r="AH309" s="13"/>
      <c r="AI309" s="14"/>
      <c r="AJ309" s="14"/>
      <c r="AK309" s="14"/>
      <c r="AL309" s="14"/>
      <c r="AM309" s="14"/>
      <c r="AN309" s="15">
        <f t="shared" si="59"/>
        <v>0</v>
      </c>
      <c r="AO309" s="16">
        <f>SUMIF(เตรียมส่วนผสม!$C:$C,'รับ-จ่าย ประจำวัน'!$B309,เตรียมส่วนผสม!H:H)+SUMIF(กวนไส้!$C:$C,'รับ-จ่าย ประจำวัน'!$B309,กวนไส้!H:H)+SUMIF(ผลิต1!$C:$C,'รับ-จ่าย ประจำวัน'!$B309,ผลิต1!H:H)+SUMIF(ผลิต2!$C:$C,'รับ-จ่าย ประจำวัน'!$B309,ผลิต2!H:H)+SUMIF(เส้นแต่งหน้าขนมเค้ก!$C:$C,'รับ-จ่าย ประจำวัน'!$B309,เส้นแต่งหน้าขนมเค้ก!H:H)+SUMIF(แพ็ค!$C:$C,'รับ-จ่าย ประจำวัน'!$B309,แพ็ค!H:H)+SUMIF(ธุรการ!$C:$C,'รับ-จ่าย ประจำวัน'!$B309,ธุรการ!H:H)+SUMIF(เส้นแต่งหน้าขนมปัง!$C:$C,'รับ-จ่าย ประจำวัน'!$B309,เส้นแต่งหน้าขนมปัง!H:H)+SUMIF('วางแผนBC,CJ'!$C:$C,'รับ-จ่าย ประจำวัน'!$B309,'วางแผนBC,CJ'!H:H)+SUMIF(RD!$C:$C,'รับ-จ่าย ประจำวัน'!$B309,RD!H:H)+SUMIF('FG,ออนไล,คัดแยก'!$C:$C,'รับ-จ่าย ประจำวัน'!$B309,'FG,ออนไล,คัดแยก'!H:H)</f>
        <v>0</v>
      </c>
      <c r="AP309" s="16">
        <f>SUMIF(เตรียมส่วนผสม!$C:$C,'รับ-จ่าย ประจำวัน'!$B309,เตรียมส่วนผสม!I:I)+SUMIF(กวนไส้!$C:$C,'รับ-จ่าย ประจำวัน'!$B309,กวนไส้!I:I)+SUMIF(ผลิต1!$C:$C,'รับ-จ่าย ประจำวัน'!$B309,ผลิต1!I:I)+SUMIF(ผลิต2!$C:$C,'รับ-จ่าย ประจำวัน'!$B309,ผลิต2!I:I)+SUMIF(เส้นแต่งหน้าขนมเค้ก!$C:$C,'รับ-จ่าย ประจำวัน'!$B309,เส้นแต่งหน้าขนมเค้ก!I:I)+SUMIF(แพ็ค!$C:$C,'รับ-จ่าย ประจำวัน'!$B309,แพ็ค!I:I)+SUMIF(ธุรการ!$C:$C,'รับ-จ่าย ประจำวัน'!$B309,ธุรการ!I:I)+SUMIF(เส้นแต่งหน้าขนมปัง!$C:$C,'รับ-จ่าย ประจำวัน'!$B309,เส้นแต่งหน้าขนมปัง!I:I)+SUMIF('วางแผนBC,CJ'!$C:$C,'รับ-จ่าย ประจำวัน'!$B309,'วางแผนBC,CJ'!I:I)+SUMIF(RD!$C:$C,'รับ-จ่าย ประจำวัน'!$B309,RD!I:I)+SUMIF('FG,ออนไล,คัดแยก'!$C:$C,'รับ-จ่าย ประจำวัน'!$B309,'FG,ออนไล,คัดแยก'!I:I)</f>
        <v>0</v>
      </c>
      <c r="AQ309" s="16">
        <f>SUMIF(เตรียมส่วนผสม!$C:$C,'รับ-จ่าย ประจำวัน'!$B309,เตรียมส่วนผสม!J:J)+SUMIF(กวนไส้!$C:$C,'รับ-จ่าย ประจำวัน'!$B309,กวนไส้!J:J)+SUMIF(ผลิต1!$C:$C,'รับ-จ่าย ประจำวัน'!$B309,ผลิต1!J:J)+SUMIF(ผลิต2!$C:$C,'รับ-จ่าย ประจำวัน'!$B309,ผลิต2!J:J)+SUMIF(เส้นแต่งหน้าขนมเค้ก!$C:$C,'รับ-จ่าย ประจำวัน'!$B309,เส้นแต่งหน้าขนมเค้ก!J:J)+SUMIF(แพ็ค!$C:$C,'รับ-จ่าย ประจำวัน'!$B309,แพ็ค!J:J)+SUMIF(ธุรการ!$C:$C,'รับ-จ่าย ประจำวัน'!$B309,ธุรการ!J:J)+SUMIF(เส้นแต่งหน้าขนมปัง!$C:$C,'รับ-จ่าย ประจำวัน'!$B309,เส้นแต่งหน้าขนมปัง!J:J)+SUMIF('วางแผนBC,CJ'!$C:$C,'รับ-จ่าย ประจำวัน'!$B309,'วางแผนBC,CJ'!J:J)+SUMIF(RD!$C:$C,'รับ-จ่าย ประจำวัน'!$B309,RD!J:J)+SUMIF('FG,ออนไล,คัดแยก'!$C:$C,'รับ-จ่าย ประจำวัน'!$B309,'FG,ออนไล,คัดแยก'!J:J)</f>
        <v>0</v>
      </c>
      <c r="AR309" s="16">
        <f>SUMIF(เตรียมส่วนผสม!$C:$C,'รับ-จ่าย ประจำวัน'!$B309,เตรียมส่วนผสม!K:K)+SUMIF(กวนไส้!$C:$C,'รับ-จ่าย ประจำวัน'!$B309,กวนไส้!K:K)+SUMIF(ผลิต1!$C:$C,'รับ-จ่าย ประจำวัน'!$B309,ผลิต1!K:K)+SUMIF(ผลิต2!$C:$C,'รับ-จ่าย ประจำวัน'!$B309,ผลิต2!K:K)+SUMIF(เส้นแต่งหน้าขนมเค้ก!$C:$C,'รับ-จ่าย ประจำวัน'!$B309,เส้นแต่งหน้าขนมเค้ก!K:K)+SUMIF(แพ็ค!$C:$C,'รับ-จ่าย ประจำวัน'!$B309,แพ็ค!K:K)+SUMIF(ธุรการ!$C:$C,'รับ-จ่าย ประจำวัน'!$B309,ธุรการ!K:K)+SUMIF(เส้นแต่งหน้าขนมปัง!$C:$C,'รับ-จ่าย ประจำวัน'!$B309,เส้นแต่งหน้าขนมปัง!K:K)+SUMIF('วางแผนBC,CJ'!$C:$C,'รับ-จ่าย ประจำวัน'!$B309,'วางแผนBC,CJ'!K:K)+SUMIF(RD!$C:$C,'รับ-จ่าย ประจำวัน'!$B309,RD!K:K)+SUMIF('FG,ออนไล,คัดแยก'!$C:$C,'รับ-จ่าย ประจำวัน'!$B309,'FG,ออนไล,คัดแยก'!K:K)</f>
        <v>0</v>
      </c>
      <c r="AS309" s="16">
        <f>SUMIF(เตรียมส่วนผสม!$C:$C,'รับ-จ่าย ประจำวัน'!$B309,เตรียมส่วนผสม!L:L)+SUMIF(กวนไส้!$C:$C,'รับ-จ่าย ประจำวัน'!$B309,กวนไส้!L:L)+SUMIF(ผลิต1!$C:$C,'รับ-จ่าย ประจำวัน'!$B309,ผลิต1!L:L)+SUMIF(ผลิต2!$C:$C,'รับ-จ่าย ประจำวัน'!$B309,ผลิต2!L:L)+SUMIF(เส้นแต่งหน้าขนมเค้ก!$C:$C,'รับ-จ่าย ประจำวัน'!$B309,เส้นแต่งหน้าขนมเค้ก!L:L)+SUMIF(แพ็ค!$C:$C,'รับ-จ่าย ประจำวัน'!$B309,แพ็ค!L:L)+SUMIF(ธุรการ!$C:$C,'รับ-จ่าย ประจำวัน'!$B309,ธุรการ!L:L)+SUMIF(เส้นแต่งหน้าขนมปัง!$C:$C,'รับ-จ่าย ประจำวัน'!$B309,เส้นแต่งหน้าขนมปัง!L:L)+SUMIF('วางแผนBC,CJ'!$C:$C,'รับ-จ่าย ประจำวัน'!$B309,'วางแผนBC,CJ'!L:L)+SUMIF(RD!$C:$C,'รับ-จ่าย ประจำวัน'!$B309,RD!L:L)+SUMIF('FG,ออนไล,คัดแยก'!$C:$C,'รับ-จ่าย ประจำวัน'!$B309,'FG,ออนไล,คัดแยก'!L:L)</f>
        <v>0</v>
      </c>
      <c r="AT309" s="16">
        <f>SUMIF(เตรียมส่วนผสม!$C:$C,'รับ-จ่าย ประจำวัน'!$B309,เตรียมส่วนผสม!M:M)+SUMIF(กวนไส้!$C:$C,'รับ-จ่าย ประจำวัน'!$B309,กวนไส้!M:M)+SUMIF(ผลิต1!$C:$C,'รับ-จ่าย ประจำวัน'!$B309,ผลิต1!M:M)+SUMIF(ผลิต2!$C:$C,'รับ-จ่าย ประจำวัน'!$B309,ผลิต2!M:M)+SUMIF(เส้นแต่งหน้าขนมเค้ก!$C:$C,'รับ-จ่าย ประจำวัน'!$B309,เส้นแต่งหน้าขนมเค้ก!M:M)+SUMIF(แพ็ค!$C:$C,'รับ-จ่าย ประจำวัน'!$B309,แพ็ค!M:M)+SUMIF(ธุรการ!$C:$C,'รับ-จ่าย ประจำวัน'!$B309,ธุรการ!M:M)+SUMIF(เส้นแต่งหน้าขนมปัง!$C:$C,'รับ-จ่าย ประจำวัน'!$B309,เส้นแต่งหน้าขนมปัง!M:M)+SUMIF('วางแผนBC,CJ'!$C:$C,'รับ-จ่าย ประจำวัน'!$B309,'วางแผนBC,CJ'!M:M)+SUMIF(RD!$C:$C,'รับ-จ่าย ประจำวัน'!$B309,RD!M:M)+SUMIF('FG,ออนไล,คัดแยก'!$C:$C,'รับ-จ่าย ประจำวัน'!$B309,'FG,ออนไล,คัดแยก'!M:M)</f>
        <v>0</v>
      </c>
      <c r="AU309" s="16">
        <f>SUMIF(เตรียมส่วนผสม!$C:$C,'รับ-จ่าย ประจำวัน'!$B309,เตรียมส่วนผสม!N:N)+SUMIF(กวนไส้!$C:$C,'รับ-จ่าย ประจำวัน'!$B309,กวนไส้!N:N)+SUMIF(ผลิต1!$C:$C,'รับ-จ่าย ประจำวัน'!$B309,ผลิต1!N:N)+SUMIF(ผลิต2!$C:$C,'รับ-จ่าย ประจำวัน'!$B309,ผลิต2!N:N)+SUMIF(เส้นแต่งหน้าขนมเค้ก!$C:$C,'รับ-จ่าย ประจำวัน'!$B309,เส้นแต่งหน้าขนมเค้ก!N:N)+SUMIF(แพ็ค!$C:$C,'รับ-จ่าย ประจำวัน'!$B309,แพ็ค!N:N)+SUMIF(ธุรการ!$C:$C,'รับ-จ่าย ประจำวัน'!$B309,ธุรการ!N:N)+SUMIF(เส้นแต่งหน้าขนมปัง!$C:$C,'รับ-จ่าย ประจำวัน'!$B309,เส้นแต่งหน้าขนมปัง!N:N)+SUMIF('วางแผนBC,CJ'!$C:$C,'รับ-จ่าย ประจำวัน'!$B309,'วางแผนBC,CJ'!N:N)+SUMIF(RD!$C:$C,'รับ-จ่าย ประจำวัน'!$B309,RD!N:N)+SUMIF('FG,ออนไล,คัดแยก'!$C:$C,'รับ-จ่าย ประจำวัน'!$B309,'FG,ออนไล,คัดแยก'!N:N)</f>
        <v>0</v>
      </c>
      <c r="AV309" s="16">
        <f>SUMIF(เตรียมส่วนผสม!$C:$C,'รับ-จ่าย ประจำวัน'!$B309,เตรียมส่วนผสม!O:O)+SUMIF(กวนไส้!$C:$C,'รับ-จ่าย ประจำวัน'!$B309,กวนไส้!O:O)+SUMIF(ผลิต1!$C:$C,'รับ-จ่าย ประจำวัน'!$B309,ผลิต1!O:O)+SUMIF(ผลิต2!$C:$C,'รับ-จ่าย ประจำวัน'!$B309,ผลิต2!O:O)+SUMIF(เส้นแต่งหน้าขนมเค้ก!$C:$C,'รับ-จ่าย ประจำวัน'!$B309,เส้นแต่งหน้าขนมเค้ก!O:O)+SUMIF(แพ็ค!$C:$C,'รับ-จ่าย ประจำวัน'!$B309,แพ็ค!O:O)+SUMIF(ธุรการ!$C:$C,'รับ-จ่าย ประจำวัน'!$B309,ธุรการ!O:O)+SUMIF(เส้นแต่งหน้าขนมปัง!$C:$C,'รับ-จ่าย ประจำวัน'!$B309,เส้นแต่งหน้าขนมปัง!O:O)+SUMIF('วางแผนBC,CJ'!$C:$C,'รับ-จ่าย ประจำวัน'!$B309,'วางแผนBC,CJ'!O:O)+SUMIF(RD!$C:$C,'รับ-จ่าย ประจำวัน'!$B309,RD!O:O)+SUMIF('FG,ออนไล,คัดแยก'!$C:$C,'รับ-จ่าย ประจำวัน'!$B309,'FG,ออนไล,คัดแยก'!O:O)</f>
        <v>0</v>
      </c>
      <c r="AW309" s="16">
        <f>SUMIF(เตรียมส่วนผสม!$C:$C,'รับ-จ่าย ประจำวัน'!$B309,เตรียมส่วนผสม!P:P)+SUMIF(กวนไส้!$C:$C,'รับ-จ่าย ประจำวัน'!$B309,กวนไส้!P:P)+SUMIF(ผลิต1!$C:$C,'รับ-จ่าย ประจำวัน'!$B309,ผลิต1!P:P)+SUMIF(ผลิต2!$C:$C,'รับ-จ่าย ประจำวัน'!$B309,ผลิต2!P:P)+SUMIF(เส้นแต่งหน้าขนมเค้ก!$C:$C,'รับ-จ่าย ประจำวัน'!$B309,เส้นแต่งหน้าขนมเค้ก!P:P)+SUMIF(แพ็ค!$C:$C,'รับ-จ่าย ประจำวัน'!$B309,แพ็ค!P:P)+SUMIF(ธุรการ!$C:$C,'รับ-จ่าย ประจำวัน'!$B309,ธุรการ!P:P)+SUMIF(เส้นแต่งหน้าขนมปัง!$C:$C,'รับ-จ่าย ประจำวัน'!$B309,เส้นแต่งหน้าขนมปัง!P:P)+SUMIF('วางแผนBC,CJ'!$C:$C,'รับ-จ่าย ประจำวัน'!$B309,'วางแผนBC,CJ'!P:P)+SUMIF(RD!$C:$C,'รับ-จ่าย ประจำวัน'!$B309,RD!P:P)+SUMIF('FG,ออนไล,คัดแยก'!$C:$C,'รับ-จ่าย ประจำวัน'!$B309,'FG,ออนไล,คัดแยก'!P:P)</f>
        <v>0</v>
      </c>
      <c r="AX309" s="16">
        <f>SUMIF(เตรียมส่วนผสม!$C:$C,'รับ-จ่าย ประจำวัน'!$B309,เตรียมส่วนผสม!Q:Q)+SUMIF(กวนไส้!$C:$C,'รับ-จ่าย ประจำวัน'!$B309,กวนไส้!Q:Q)+SUMIF(ผลิต1!$C:$C,'รับ-จ่าย ประจำวัน'!$B309,ผลิต1!Q:Q)+SUMIF(ผลิต2!$C:$C,'รับ-จ่าย ประจำวัน'!$B309,ผลิต2!Q:Q)+SUMIF(เส้นแต่งหน้าขนมเค้ก!$C:$C,'รับ-จ่าย ประจำวัน'!$B309,เส้นแต่งหน้าขนมเค้ก!Q:Q)+SUMIF(แพ็ค!$C:$C,'รับ-จ่าย ประจำวัน'!$B309,แพ็ค!Q:Q)+SUMIF(ธุรการ!$C:$C,'รับ-จ่าย ประจำวัน'!$B309,ธุรการ!Q:Q)+SUMIF(เส้นแต่งหน้าขนมปัง!$C:$C,'รับ-จ่าย ประจำวัน'!$B309,เส้นแต่งหน้าขนมปัง!Q:Q)+SUMIF('วางแผนBC,CJ'!$C:$C,'รับ-จ่าย ประจำวัน'!$B309,'วางแผนBC,CJ'!Q:Q)+SUMIF(RD!$C:$C,'รับ-จ่าย ประจำวัน'!$B309,RD!Q:Q)+SUMIF('FG,ออนไล,คัดแยก'!$C:$C,'รับ-จ่าย ประจำวัน'!$B309,'FG,ออนไล,คัดแยก'!Q:Q)</f>
        <v>0</v>
      </c>
      <c r="AY309" s="16">
        <f>SUMIF(เตรียมส่วนผสม!$C:$C,'รับ-จ่าย ประจำวัน'!$B309,เตรียมส่วนผสม!R:R)+SUMIF(กวนไส้!$C:$C,'รับ-จ่าย ประจำวัน'!$B309,กวนไส้!R:R)+SUMIF(ผลิต1!$C:$C,'รับ-จ่าย ประจำวัน'!$B309,ผลิต1!R:R)+SUMIF(ผลิต2!$C:$C,'รับ-จ่าย ประจำวัน'!$B309,ผลิต2!R:R)+SUMIF(เส้นแต่งหน้าขนมเค้ก!$C:$C,'รับ-จ่าย ประจำวัน'!$B309,เส้นแต่งหน้าขนมเค้ก!R:R)+SUMIF(แพ็ค!$C:$C,'รับ-จ่าย ประจำวัน'!$B309,แพ็ค!R:R)+SUMIF(ธุรการ!$C:$C,'รับ-จ่าย ประจำวัน'!$B309,ธุรการ!R:R)+SUMIF(เส้นแต่งหน้าขนมปัง!$C:$C,'รับ-จ่าย ประจำวัน'!$B309,เส้นแต่งหน้าขนมปัง!R:R)+SUMIF('วางแผนBC,CJ'!$C:$C,'รับ-จ่าย ประจำวัน'!$B309,'วางแผนBC,CJ'!R:R)+SUMIF(RD!$C:$C,'รับ-จ่าย ประจำวัน'!$B309,RD!R:R)+SUMIF('FG,ออนไล,คัดแยก'!$C:$C,'รับ-จ่าย ประจำวัน'!$B309,'FG,ออนไล,คัดแยก'!R:R)</f>
        <v>0</v>
      </c>
      <c r="AZ309" s="16">
        <f>SUMIF(เตรียมส่วนผสม!$C:$C,'รับ-จ่าย ประจำวัน'!$B309,เตรียมส่วนผสม!S:S)+SUMIF(กวนไส้!$C:$C,'รับ-จ่าย ประจำวัน'!$B309,กวนไส้!S:S)+SUMIF(ผลิต1!$C:$C,'รับ-จ่าย ประจำวัน'!$B309,ผลิต1!S:S)+SUMIF(ผลิต2!$C:$C,'รับ-จ่าย ประจำวัน'!$B309,ผลิต2!S:S)+SUMIF(เส้นแต่งหน้าขนมเค้ก!$C:$C,'รับ-จ่าย ประจำวัน'!$B309,เส้นแต่งหน้าขนมเค้ก!S:S)+SUMIF(แพ็ค!$C:$C,'รับ-จ่าย ประจำวัน'!$B309,แพ็ค!S:S)+SUMIF(ธุรการ!$C:$C,'รับ-จ่าย ประจำวัน'!$B309,ธุรการ!S:S)+SUMIF(เส้นแต่งหน้าขนมปัง!$C:$C,'รับ-จ่าย ประจำวัน'!$B309,เส้นแต่งหน้าขนมปัง!S:S)+SUMIF('วางแผนBC,CJ'!$C:$C,'รับ-จ่าย ประจำวัน'!$B309,'วางแผนBC,CJ'!S:S)+SUMIF(RD!$C:$C,'รับ-จ่าย ประจำวัน'!$B309,RD!S:S)+SUMIF('FG,ออนไล,คัดแยก'!$C:$C,'รับ-จ่าย ประจำวัน'!$B309,'FG,ออนไล,คัดแยก'!S:S)</f>
        <v>0</v>
      </c>
      <c r="BA309" s="16">
        <f>SUMIF(เตรียมส่วนผสม!$C:$C,'รับ-จ่าย ประจำวัน'!$B309,เตรียมส่วนผสม!T:T)+SUMIF(กวนไส้!$C:$C,'รับ-จ่าย ประจำวัน'!$B309,กวนไส้!T:T)+SUMIF(ผลิต1!$C:$C,'รับ-จ่าย ประจำวัน'!$B309,ผลิต1!T:T)+SUMIF(ผลิต2!$C:$C,'รับ-จ่าย ประจำวัน'!$B309,ผลิต2!T:T)+SUMIF(เส้นแต่งหน้าขนมเค้ก!$C:$C,'รับ-จ่าย ประจำวัน'!$B309,เส้นแต่งหน้าขนมเค้ก!T:T)+SUMIF(แพ็ค!$C:$C,'รับ-จ่าย ประจำวัน'!$B309,แพ็ค!T:T)+SUMIF(ธุรการ!$C:$C,'รับ-จ่าย ประจำวัน'!$B309,ธุรการ!T:T)+SUMIF(เส้นแต่งหน้าขนมปัง!$C:$C,'รับ-จ่าย ประจำวัน'!$B309,เส้นแต่งหน้าขนมปัง!T:T)+SUMIF('วางแผนBC,CJ'!$C:$C,'รับ-จ่าย ประจำวัน'!$B309,'วางแผนBC,CJ'!T:T)+SUMIF(RD!$C:$C,'รับ-จ่าย ประจำวัน'!$B309,RD!T:T)+SUMIF('FG,ออนไล,คัดแยก'!$C:$C,'รับ-จ่าย ประจำวัน'!$B309,'FG,ออนไล,คัดแยก'!T:T)</f>
        <v>0</v>
      </c>
      <c r="BB309" s="16">
        <f>SUMIF(เตรียมส่วนผสม!$C:$C,'รับ-จ่าย ประจำวัน'!$B309,เตรียมส่วนผสม!U:U)+SUMIF(กวนไส้!$C:$C,'รับ-จ่าย ประจำวัน'!$B309,กวนไส้!U:U)+SUMIF(ผลิต1!$C:$C,'รับ-จ่าย ประจำวัน'!$B309,ผลิต1!U:U)+SUMIF(ผลิต2!$C:$C,'รับ-จ่าย ประจำวัน'!$B309,ผลิต2!U:U)+SUMIF(เส้นแต่งหน้าขนมเค้ก!$C:$C,'รับ-จ่าย ประจำวัน'!$B309,เส้นแต่งหน้าขนมเค้ก!U:U)+SUMIF(แพ็ค!$C:$C,'รับ-จ่าย ประจำวัน'!$B309,แพ็ค!U:U)+SUMIF(ธุรการ!$C:$C,'รับ-จ่าย ประจำวัน'!$B309,ธุรการ!U:U)+SUMIF(เส้นแต่งหน้าขนมปัง!$C:$C,'รับ-จ่าย ประจำวัน'!$B309,เส้นแต่งหน้าขนมปัง!U:U)+SUMIF('วางแผนBC,CJ'!$C:$C,'รับ-จ่าย ประจำวัน'!$B309,'วางแผนBC,CJ'!U:U)+SUMIF(RD!$C:$C,'รับ-จ่าย ประจำวัน'!$B309,RD!U:U)+SUMIF('FG,ออนไล,คัดแยก'!$C:$C,'รับ-จ่าย ประจำวัน'!$B309,'FG,ออนไล,คัดแยก'!U:U)</f>
        <v>0</v>
      </c>
      <c r="BC309" s="16">
        <f>SUMIF(เตรียมส่วนผสม!$C:$C,'รับ-จ่าย ประจำวัน'!$B309,เตรียมส่วนผสม!V:V)+SUMIF(กวนไส้!$C:$C,'รับ-จ่าย ประจำวัน'!$B309,กวนไส้!V:V)+SUMIF(ผลิต1!$C:$C,'รับ-จ่าย ประจำวัน'!$B309,ผลิต1!V:V)+SUMIF(ผลิต2!$C:$C,'รับ-จ่าย ประจำวัน'!$B309,ผลิต2!V:V)+SUMIF(เส้นแต่งหน้าขนมเค้ก!$C:$C,'รับ-จ่าย ประจำวัน'!$B309,เส้นแต่งหน้าขนมเค้ก!V:V)+SUMIF(แพ็ค!$C:$C,'รับ-จ่าย ประจำวัน'!$B309,แพ็ค!V:V)+SUMIF(ธุรการ!$C:$C,'รับ-จ่าย ประจำวัน'!$B309,ธุรการ!V:V)+SUMIF(เส้นแต่งหน้าขนมปัง!$C:$C,'รับ-จ่าย ประจำวัน'!$B309,เส้นแต่งหน้าขนมปัง!V:V)+SUMIF('วางแผนBC,CJ'!$C:$C,'รับ-จ่าย ประจำวัน'!$B309,'วางแผนBC,CJ'!V:V)+SUMIF(RD!$C:$C,'รับ-จ่าย ประจำวัน'!$B309,RD!V:V)+SUMIF('FG,ออนไล,คัดแยก'!$C:$C,'รับ-จ่าย ประจำวัน'!$B309,'FG,ออนไล,คัดแยก'!V:V)</f>
        <v>0</v>
      </c>
      <c r="BD309" s="16">
        <f>SUMIF(เตรียมส่วนผสม!$C:$C,'รับ-จ่าย ประจำวัน'!$B309,เตรียมส่วนผสม!W:W)+SUMIF(กวนไส้!$C:$C,'รับ-จ่าย ประจำวัน'!$B309,กวนไส้!W:W)+SUMIF(ผลิต1!$C:$C,'รับ-จ่าย ประจำวัน'!$B309,ผลิต1!W:W)+SUMIF(ผลิต2!$C:$C,'รับ-จ่าย ประจำวัน'!$B309,ผลิต2!W:W)+SUMIF(เส้นแต่งหน้าขนมเค้ก!$C:$C,'รับ-จ่าย ประจำวัน'!$B309,เส้นแต่งหน้าขนมเค้ก!W:W)+SUMIF(แพ็ค!$C:$C,'รับ-จ่าย ประจำวัน'!$B309,แพ็ค!W:W)+SUMIF(ธุรการ!$C:$C,'รับ-จ่าย ประจำวัน'!$B309,ธุรการ!W:W)+SUMIF(เส้นแต่งหน้าขนมปัง!$C:$C,'รับ-จ่าย ประจำวัน'!$B309,เส้นแต่งหน้าขนมปัง!W:W)+SUMIF('วางแผนBC,CJ'!$C:$C,'รับ-จ่าย ประจำวัน'!$B309,'วางแผนBC,CJ'!W:W)+SUMIF(RD!$C:$C,'รับ-จ่าย ประจำวัน'!$B309,RD!W:W)+SUMIF('FG,ออนไล,คัดแยก'!$C:$C,'รับ-จ่าย ประจำวัน'!$B309,'FG,ออนไล,คัดแยก'!W:W)</f>
        <v>0</v>
      </c>
      <c r="BE309" s="16">
        <f>SUMIF(เตรียมส่วนผสม!$C:$C,'รับ-จ่าย ประจำวัน'!$B309,เตรียมส่วนผสม!X:X)+SUMIF(กวนไส้!$C:$C,'รับ-จ่าย ประจำวัน'!$B309,กวนไส้!X:X)+SUMIF(ผลิต1!$C:$C,'รับ-จ่าย ประจำวัน'!$B309,ผลิต1!X:X)+SUMIF(ผลิต2!$C:$C,'รับ-จ่าย ประจำวัน'!$B309,ผลิต2!X:X)+SUMIF(เส้นแต่งหน้าขนมเค้ก!$C:$C,'รับ-จ่าย ประจำวัน'!$B309,เส้นแต่งหน้าขนมเค้ก!X:X)+SUMIF(แพ็ค!$C:$C,'รับ-จ่าย ประจำวัน'!$B309,แพ็ค!X:X)+SUMIF(ธุรการ!$C:$C,'รับ-จ่าย ประจำวัน'!$B309,ธุรการ!X:X)+SUMIF(เส้นแต่งหน้าขนมปัง!$C:$C,'รับ-จ่าย ประจำวัน'!$B309,เส้นแต่งหน้าขนมปัง!X:X)+SUMIF('วางแผนBC,CJ'!$C:$C,'รับ-จ่าย ประจำวัน'!$B309,'วางแผนBC,CJ'!X:X)+SUMIF(RD!$C:$C,'รับ-จ่าย ประจำวัน'!$B309,RD!X:X)+SUMIF('FG,ออนไล,คัดแยก'!$C:$C,'รับ-จ่าย ประจำวัน'!$B309,'FG,ออนไล,คัดแยก'!X:X)</f>
        <v>0</v>
      </c>
      <c r="BF309" s="16">
        <f>SUMIF(เตรียมส่วนผสม!$C:$C,'รับ-จ่าย ประจำวัน'!$B309,เตรียมส่วนผสม!Y:Y)+SUMIF(กวนไส้!$C:$C,'รับ-จ่าย ประจำวัน'!$B309,กวนไส้!Y:Y)+SUMIF(ผลิต1!$C:$C,'รับ-จ่าย ประจำวัน'!$B309,ผลิต1!Y:Y)+SUMIF(ผลิต2!$C:$C,'รับ-จ่าย ประจำวัน'!$B309,ผลิต2!Y:Y)+SUMIF(เส้นแต่งหน้าขนมเค้ก!$C:$C,'รับ-จ่าย ประจำวัน'!$B309,เส้นแต่งหน้าขนมเค้ก!Y:Y)+SUMIF(แพ็ค!$C:$C,'รับ-จ่าย ประจำวัน'!$B309,แพ็ค!Y:Y)+SUMIF(ธุรการ!$C:$C,'รับ-จ่าย ประจำวัน'!$B309,ธุรการ!Y:Y)+SUMIF(เส้นแต่งหน้าขนมปัง!$C:$C,'รับ-จ่าย ประจำวัน'!$B309,เส้นแต่งหน้าขนมปัง!Y:Y)+SUMIF('วางแผนBC,CJ'!$C:$C,'รับ-จ่าย ประจำวัน'!$B309,'วางแผนBC,CJ'!Y:Y)+SUMIF(RD!$C:$C,'รับ-จ่าย ประจำวัน'!$B309,RD!Y:Y)+SUMIF('FG,ออนไล,คัดแยก'!$C:$C,'รับ-จ่าย ประจำวัน'!$B309,'FG,ออนไล,คัดแยก'!Y:Y)</f>
        <v>0</v>
      </c>
      <c r="BG309" s="16">
        <f>SUMIF(เตรียมส่วนผสม!$C:$C,'รับ-จ่าย ประจำวัน'!$B309,เตรียมส่วนผสม!Z:Z)+SUMIF(กวนไส้!$C:$C,'รับ-จ่าย ประจำวัน'!$B309,กวนไส้!Z:Z)+SUMIF(ผลิต1!$C:$C,'รับ-จ่าย ประจำวัน'!$B309,ผลิต1!Z:Z)+SUMIF(ผลิต2!$C:$C,'รับ-จ่าย ประจำวัน'!$B309,ผลิต2!Z:Z)+SUMIF(เส้นแต่งหน้าขนมเค้ก!$C:$C,'รับ-จ่าย ประจำวัน'!$B309,เส้นแต่งหน้าขนมเค้ก!Z:Z)+SUMIF(แพ็ค!$C:$C,'รับ-จ่าย ประจำวัน'!$B309,แพ็ค!Z:Z)+SUMIF(ธุรการ!$C:$C,'รับ-จ่าย ประจำวัน'!$B309,ธุรการ!Z:Z)+SUMIF(เส้นแต่งหน้าขนมปัง!$C:$C,'รับ-จ่าย ประจำวัน'!$B309,เส้นแต่งหน้าขนมปัง!Z:Z)+SUMIF('วางแผนBC,CJ'!$C:$C,'รับ-จ่าย ประจำวัน'!$B309,'วางแผนBC,CJ'!Z:Z)+SUMIF(RD!$C:$C,'รับ-จ่าย ประจำวัน'!$B309,RD!Z:Z)+SUMIF('FG,ออนไล,คัดแยก'!$C:$C,'รับ-จ่าย ประจำวัน'!$B309,'FG,ออนไล,คัดแยก'!Z:Z)</f>
        <v>0</v>
      </c>
      <c r="BH309" s="16">
        <f>SUMIF(เตรียมส่วนผสม!$C:$C,'รับ-จ่าย ประจำวัน'!$B309,เตรียมส่วนผสม!AA:AA)+SUMIF(กวนไส้!$C:$C,'รับ-จ่าย ประจำวัน'!$B309,กวนไส้!AA:AA)+SUMIF(ผลิต1!$C:$C,'รับ-จ่าย ประจำวัน'!$B309,ผลิต1!AA:AA)+SUMIF(ผลิต2!$C:$C,'รับ-จ่าย ประจำวัน'!$B309,ผลิต2!AA:AA)+SUMIF(เส้นแต่งหน้าขนมเค้ก!$C:$C,'รับ-จ่าย ประจำวัน'!$B309,เส้นแต่งหน้าขนมเค้ก!AA:AA)+SUMIF(แพ็ค!$C:$C,'รับ-จ่าย ประจำวัน'!$B309,แพ็ค!AA:AA)+SUMIF(ธุรการ!$C:$C,'รับ-จ่าย ประจำวัน'!$B309,ธุรการ!AA:AA)+SUMIF(เส้นแต่งหน้าขนมปัง!$C:$C,'รับ-จ่าย ประจำวัน'!$B309,เส้นแต่งหน้าขนมปัง!AA:AA)+SUMIF('วางแผนBC,CJ'!$C:$C,'รับ-จ่าย ประจำวัน'!$B309,'วางแผนBC,CJ'!AA:AA)+SUMIF(RD!$C:$C,'รับ-จ่าย ประจำวัน'!$B309,RD!AA:AA)+SUMIF('FG,ออนไล,คัดแยก'!$C:$C,'รับ-จ่าย ประจำวัน'!$B309,'FG,ออนไล,คัดแยก'!AA:AA)</f>
        <v>0</v>
      </c>
      <c r="BI309" s="16">
        <f>SUMIF(เตรียมส่วนผสม!$C:$C,'รับ-จ่าย ประจำวัน'!$B309,เตรียมส่วนผสม!AB:AB)+SUMIF(กวนไส้!$C:$C,'รับ-จ่าย ประจำวัน'!$B309,กวนไส้!AB:AB)+SUMIF(ผลิต1!$C:$C,'รับ-จ่าย ประจำวัน'!$B309,ผลิต1!AB:AB)+SUMIF(ผลิต2!$C:$C,'รับ-จ่าย ประจำวัน'!$B309,ผลิต2!AB:AB)+SUMIF(เส้นแต่งหน้าขนมเค้ก!$C:$C,'รับ-จ่าย ประจำวัน'!$B309,เส้นแต่งหน้าขนมเค้ก!AB:AB)+SUMIF(แพ็ค!$C:$C,'รับ-จ่าย ประจำวัน'!$B309,แพ็ค!AB:AB)+SUMIF(ธุรการ!$C:$C,'รับ-จ่าย ประจำวัน'!$B309,ธุรการ!AB:AB)+SUMIF(เส้นแต่งหน้าขนมปัง!$C:$C,'รับ-จ่าย ประจำวัน'!$B309,เส้นแต่งหน้าขนมปัง!AB:AB)+SUMIF('วางแผนBC,CJ'!$C:$C,'รับ-จ่าย ประจำวัน'!$B309,'วางแผนBC,CJ'!AB:AB)+SUMIF(RD!$C:$C,'รับ-จ่าย ประจำวัน'!$B309,RD!AB:AB)+SUMIF('FG,ออนไล,คัดแยก'!$C:$C,'รับ-จ่าย ประจำวัน'!$B309,'FG,ออนไล,คัดแยก'!AB:AB)</f>
        <v>0</v>
      </c>
      <c r="BJ309" s="16">
        <f>SUMIF(เตรียมส่วนผสม!$C:$C,'รับ-จ่าย ประจำวัน'!$B309,เตรียมส่วนผสม!AC:AC)+SUMIF(กวนไส้!$C:$C,'รับ-จ่าย ประจำวัน'!$B309,กวนไส้!AC:AC)+SUMIF(ผลิต1!$C:$C,'รับ-จ่าย ประจำวัน'!$B309,ผลิต1!AC:AC)+SUMIF(ผลิต2!$C:$C,'รับ-จ่าย ประจำวัน'!$B309,ผลิต2!AC:AC)+SUMIF(เส้นแต่งหน้าขนมเค้ก!$C:$C,'รับ-จ่าย ประจำวัน'!$B309,เส้นแต่งหน้าขนมเค้ก!AC:AC)+SUMIF(แพ็ค!$C:$C,'รับ-จ่าย ประจำวัน'!$B309,แพ็ค!AC:AC)+SUMIF(ธุรการ!$C:$C,'รับ-จ่าย ประจำวัน'!$B309,ธุรการ!AC:AC)+SUMIF(เส้นแต่งหน้าขนมปัง!$C:$C,'รับ-จ่าย ประจำวัน'!$B309,เส้นแต่งหน้าขนมปัง!AC:AC)+SUMIF('วางแผนBC,CJ'!$C:$C,'รับ-จ่าย ประจำวัน'!$B309,'วางแผนBC,CJ'!AC:AC)+SUMIF(RD!$C:$C,'รับ-จ่าย ประจำวัน'!$B309,RD!AC:AC)+SUMIF('FG,ออนไล,คัดแยก'!$C:$C,'รับ-จ่าย ประจำวัน'!$B309,'FG,ออนไล,คัดแยก'!AC:AC)</f>
        <v>0</v>
      </c>
      <c r="BK309" s="16">
        <f>SUMIF(เตรียมส่วนผสม!$C:$C,'รับ-จ่าย ประจำวัน'!$B309,เตรียมส่วนผสม!AD:AD)+SUMIF(กวนไส้!$C:$C,'รับ-จ่าย ประจำวัน'!$B309,กวนไส้!AD:AD)+SUMIF(ผลิต1!$C:$C,'รับ-จ่าย ประจำวัน'!$B309,ผลิต1!AD:AD)+SUMIF(ผลิต2!$C:$C,'รับ-จ่าย ประจำวัน'!$B309,ผลิต2!AD:AD)+SUMIF(เส้นแต่งหน้าขนมเค้ก!$C:$C,'รับ-จ่าย ประจำวัน'!$B309,เส้นแต่งหน้าขนมเค้ก!AD:AD)+SUMIF(แพ็ค!$C:$C,'รับ-จ่าย ประจำวัน'!$B309,แพ็ค!AD:AD)+SUMIF(ธุรการ!$C:$C,'รับ-จ่าย ประจำวัน'!$B309,ธุรการ!AD:AD)+SUMIF(เส้นแต่งหน้าขนมปัง!$C:$C,'รับ-จ่าย ประจำวัน'!$B309,เส้นแต่งหน้าขนมปัง!AD:AD)+SUMIF('วางแผนBC,CJ'!$C:$C,'รับ-จ่าย ประจำวัน'!$B309,'วางแผนBC,CJ'!AD:AD)+SUMIF(RD!$C:$C,'รับ-จ่าย ประจำวัน'!$B309,RD!AD:AD)+SUMIF('FG,ออนไล,คัดแยก'!$C:$C,'รับ-จ่าย ประจำวัน'!$B309,'FG,ออนไล,คัดแยก'!AD:AD)</f>
        <v>0</v>
      </c>
      <c r="BL309" s="16">
        <f>SUMIF(เตรียมส่วนผสม!$C:$C,'รับ-จ่าย ประจำวัน'!$B309,เตรียมส่วนผสม!AE:AE)+SUMIF(กวนไส้!$C:$C,'รับ-จ่าย ประจำวัน'!$B309,กวนไส้!AE:AE)+SUMIF(ผลิต1!$C:$C,'รับ-จ่าย ประจำวัน'!$B309,ผลิต1!AE:AE)+SUMIF(ผลิต2!$C:$C,'รับ-จ่าย ประจำวัน'!$B309,ผลิต2!AE:AE)+SUMIF(เส้นแต่งหน้าขนมเค้ก!$C:$C,'รับ-จ่าย ประจำวัน'!$B309,เส้นแต่งหน้าขนมเค้ก!AE:AE)+SUMIF(แพ็ค!$C:$C,'รับ-จ่าย ประจำวัน'!$B309,แพ็ค!AE:AE)+SUMIF(ธุรการ!$C:$C,'รับ-จ่าย ประจำวัน'!$B309,ธุรการ!AE:AE)+SUMIF(เส้นแต่งหน้าขนมปัง!$C:$C,'รับ-จ่าย ประจำวัน'!$B309,เส้นแต่งหน้าขนมปัง!AE:AE)+SUMIF('วางแผนBC,CJ'!$C:$C,'รับ-จ่าย ประจำวัน'!$B309,'วางแผนBC,CJ'!AE:AE)+SUMIF(RD!$C:$C,'รับ-จ่าย ประจำวัน'!$B309,RD!AE:AE)+SUMIF('FG,ออนไล,คัดแยก'!$C:$C,'รับ-จ่าย ประจำวัน'!$B309,'FG,ออนไล,คัดแยก'!AE:AE)</f>
        <v>0</v>
      </c>
      <c r="BM309" s="16">
        <f>SUMIF(เตรียมส่วนผสม!$C:$C,'รับ-จ่าย ประจำวัน'!$B309,เตรียมส่วนผสม!AF:AF)+SUMIF(กวนไส้!$C:$C,'รับ-จ่าย ประจำวัน'!$B309,กวนไส้!AF:AF)+SUMIF(ผลิต1!$C:$C,'รับ-จ่าย ประจำวัน'!$B309,ผลิต1!AF:AF)+SUMIF(ผลิต2!$C:$C,'รับ-จ่าย ประจำวัน'!$B309,ผลิต2!AF:AF)+SUMIF(เส้นแต่งหน้าขนมเค้ก!$C:$C,'รับ-จ่าย ประจำวัน'!$B309,เส้นแต่งหน้าขนมเค้ก!AF:AF)+SUMIF(แพ็ค!$C:$C,'รับ-จ่าย ประจำวัน'!$B309,แพ็ค!AF:AF)+SUMIF(ธุรการ!$C:$C,'รับ-จ่าย ประจำวัน'!$B309,ธุรการ!AF:AF)+SUMIF(เส้นแต่งหน้าขนมปัง!$C:$C,'รับ-จ่าย ประจำวัน'!$B309,เส้นแต่งหน้าขนมปัง!AF:AF)+SUMIF('วางแผนBC,CJ'!$C:$C,'รับ-จ่าย ประจำวัน'!$B309,'วางแผนBC,CJ'!AF:AF)+SUMIF(RD!$C:$C,'รับ-จ่าย ประจำวัน'!$B309,RD!AF:AF)+SUMIF('FG,ออนไล,คัดแยก'!$C:$C,'รับ-จ่าย ประจำวัน'!$B309,'FG,ออนไล,คัดแยก'!AF:AF)</f>
        <v>0</v>
      </c>
      <c r="BN309" s="16">
        <f>SUMIF(เตรียมส่วนผสม!$C:$C,'รับ-จ่าย ประจำวัน'!$B309,เตรียมส่วนผสม!AG:AG)+SUMIF(กวนไส้!$C:$C,'รับ-จ่าย ประจำวัน'!$B309,กวนไส้!AG:AG)+SUMIF(ผลิต1!$C:$C,'รับ-จ่าย ประจำวัน'!$B309,ผลิต1!AG:AG)+SUMIF(ผลิต2!$C:$C,'รับ-จ่าย ประจำวัน'!$B309,ผลิต2!AG:AG)+SUMIF(เส้นแต่งหน้าขนมเค้ก!$C:$C,'รับ-จ่าย ประจำวัน'!$B309,เส้นแต่งหน้าขนมเค้ก!AG:AG)+SUMIF(แพ็ค!$C:$C,'รับ-จ่าย ประจำวัน'!$B309,แพ็ค!AG:AG)+SUMIF(ธุรการ!$C:$C,'รับ-จ่าย ประจำวัน'!$B309,ธุรการ!AG:AG)+SUMIF(เส้นแต่งหน้าขนมปัง!$C:$C,'รับ-จ่าย ประจำวัน'!$B309,เส้นแต่งหน้าขนมปัง!AG:AG)+SUMIF('วางแผนBC,CJ'!$C:$C,'รับ-จ่าย ประจำวัน'!$B309,'วางแผนBC,CJ'!AG:AG)+SUMIF(RD!$C:$C,'รับ-จ่าย ประจำวัน'!$B309,RD!AG:AG)+SUMIF('FG,ออนไล,คัดแยก'!$C:$C,'รับ-จ่าย ประจำวัน'!$B309,'FG,ออนไล,คัดแยก'!AG:AG)</f>
        <v>0</v>
      </c>
      <c r="BO309" s="16">
        <f>SUMIF(เตรียมส่วนผสม!$C:$C,'รับ-จ่าย ประจำวัน'!$B309,เตรียมส่วนผสม!AH:AH)+SUMIF(กวนไส้!$C:$C,'รับ-จ่าย ประจำวัน'!$B309,กวนไส้!AH:AH)+SUMIF(ผลิต1!$C:$C,'รับ-จ่าย ประจำวัน'!$B309,ผลิต1!AH:AH)+SUMIF(ผลิต2!$C:$C,'รับ-จ่าย ประจำวัน'!$B309,ผลิต2!AH:AH)+SUMIF(เส้นแต่งหน้าขนมเค้ก!$C:$C,'รับ-จ่าย ประจำวัน'!$B309,เส้นแต่งหน้าขนมเค้ก!AH:AH)+SUMIF(แพ็ค!$C:$C,'รับ-จ่าย ประจำวัน'!$B309,แพ็ค!AH:AH)+SUMIF(ธุรการ!$C:$C,'รับ-จ่าย ประจำวัน'!$B309,ธุรการ!AH:AH)+SUMIF(เส้นแต่งหน้าขนมปัง!$C:$C,'รับ-จ่าย ประจำวัน'!$B309,เส้นแต่งหน้าขนมปัง!AH:AH)+SUMIF('วางแผนBC,CJ'!$C:$C,'รับ-จ่าย ประจำวัน'!$B309,'วางแผนBC,CJ'!AH:AH)+SUMIF(RD!$C:$C,'รับ-จ่าย ประจำวัน'!$B309,RD!AH:AH)+SUMIF('FG,ออนไล,คัดแยก'!$C:$C,'รับ-จ่าย ประจำวัน'!$B309,'FG,ออนไล,คัดแยก'!AH:AH)</f>
        <v>0</v>
      </c>
      <c r="BP309" s="16">
        <f>SUMIF(เตรียมส่วนผสม!$C:$C,'รับ-จ่าย ประจำวัน'!$B309,เตรียมส่วนผสม!AI:AI)+SUMIF(กวนไส้!$C:$C,'รับ-จ่าย ประจำวัน'!$B309,กวนไส้!AI:AI)+SUMIF(ผลิต1!$C:$C,'รับ-จ่าย ประจำวัน'!$B309,ผลิต1!AI:AI)+SUMIF(ผลิต2!$C:$C,'รับ-จ่าย ประจำวัน'!$B309,ผลิต2!AI:AI)+SUMIF(เส้นแต่งหน้าขนมเค้ก!$C:$C,'รับ-จ่าย ประจำวัน'!$B309,เส้นแต่งหน้าขนมเค้ก!AI:AI)+SUMIF(แพ็ค!$C:$C,'รับ-จ่าย ประจำวัน'!$B309,แพ็ค!AI:AI)+SUMIF(ธุรการ!$C:$C,'รับ-จ่าย ประจำวัน'!$B309,ธุรการ!AI:AI)+SUMIF(เส้นแต่งหน้าขนมปัง!$C:$C,'รับ-จ่าย ประจำวัน'!$B309,เส้นแต่งหน้าขนมปัง!AI:AI)+SUMIF('วางแผนBC,CJ'!$C:$C,'รับ-จ่าย ประจำวัน'!$B309,'วางแผนBC,CJ'!AI:AI)+SUMIF(RD!$C:$C,'รับ-จ่าย ประจำวัน'!$B309,RD!AI:AI)+SUMIF('FG,ออนไล,คัดแยก'!$C:$C,'รับ-จ่าย ประจำวัน'!$B309,'FG,ออนไล,คัดแยก'!AI:AI)</f>
        <v>0</v>
      </c>
      <c r="BQ309" s="16">
        <f>SUMIF(เตรียมส่วนผสม!$C:$C,'รับ-จ่าย ประจำวัน'!$B309,เตรียมส่วนผสม!AJ:AJ)+SUMIF(กวนไส้!$C:$C,'รับ-จ่าย ประจำวัน'!$B309,กวนไส้!AJ:AJ)+SUMIF(ผลิต1!$C:$C,'รับ-จ่าย ประจำวัน'!$B309,ผลิต1!AJ:AJ)+SUMIF(ผลิต2!$C:$C,'รับ-จ่าย ประจำวัน'!$B309,ผลิต2!AJ:AJ)+SUMIF(เส้นแต่งหน้าขนมเค้ก!$C:$C,'รับ-จ่าย ประจำวัน'!$B309,เส้นแต่งหน้าขนมเค้ก!AJ:AJ)+SUMIF(แพ็ค!$C:$C,'รับ-จ่าย ประจำวัน'!$B309,แพ็ค!AJ:AJ)+SUMIF(ธุรการ!$C:$C,'รับ-จ่าย ประจำวัน'!$B309,ธุรการ!AJ:AJ)+SUMIF(เส้นแต่งหน้าขนมปัง!$C:$C,'รับ-จ่าย ประจำวัน'!$B309,เส้นแต่งหน้าขนมปัง!AJ:AJ)+SUMIF('วางแผนBC,CJ'!$C:$C,'รับ-จ่าย ประจำวัน'!$B309,'วางแผนBC,CJ'!AJ:AJ)+SUMIF(RD!$C:$C,'รับ-จ่าย ประจำวัน'!$B309,RD!AJ:AJ)+SUMIF('FG,ออนไล,คัดแยก'!$C:$C,'รับ-จ่าย ประจำวัน'!$B309,'FG,ออนไล,คัดแยก'!AJ:AJ)</f>
        <v>0</v>
      </c>
      <c r="BR309" s="16">
        <f>SUMIF(เตรียมส่วนผสม!$C:$C,'รับ-จ่าย ประจำวัน'!$B309,เตรียมส่วนผสม!AK:AK)+SUMIF(กวนไส้!$C:$C,'รับ-จ่าย ประจำวัน'!$B309,กวนไส้!AK:AK)+SUMIF(ผลิต1!$C:$C,'รับ-จ่าย ประจำวัน'!$B309,ผลิต1!AK:AK)+SUMIF(ผลิต2!$C:$C,'รับ-จ่าย ประจำวัน'!$B309,ผลิต2!AK:AK)+SUMIF(เส้นแต่งหน้าขนมเค้ก!$C:$C,'รับ-จ่าย ประจำวัน'!$B309,เส้นแต่งหน้าขนมเค้ก!AK:AK)+SUMIF(แพ็ค!$C:$C,'รับ-จ่าย ประจำวัน'!$B309,แพ็ค!AK:AK)+SUMIF(ธุรการ!$C:$C,'รับ-จ่าย ประจำวัน'!$B309,ธุรการ!AK:AK)+SUMIF(เส้นแต่งหน้าขนมปัง!$C:$C,'รับ-จ่าย ประจำวัน'!$B309,เส้นแต่งหน้าขนมปัง!AK:AK)+SUMIF('วางแผนBC,CJ'!$C:$C,'รับ-จ่าย ประจำวัน'!$B309,'วางแผนBC,CJ'!AK:AK)+SUMIF(RD!$C:$C,'รับ-จ่าย ประจำวัน'!$B309,RD!AK:AK)+SUMIF('FG,ออนไล,คัดแยก'!$C:$C,'รับ-จ่าย ประจำวัน'!$B309,'FG,ออนไล,คัดแยก'!AK:AK)</f>
        <v>0</v>
      </c>
      <c r="BS309" s="16">
        <f>SUMIF(เตรียมส่วนผสม!$C:$C,'รับ-จ่าย ประจำวัน'!$B309,เตรียมส่วนผสม!AL:AL)+SUMIF(กวนไส้!$C:$C,'รับ-จ่าย ประจำวัน'!$B309,กวนไส้!AL:AL)+SUMIF(ผลิต1!$C:$C,'รับ-จ่าย ประจำวัน'!$B309,ผลิต1!AL:AL)+SUMIF(ผลิต2!$C:$C,'รับ-จ่าย ประจำวัน'!$B309,ผลิต2!AL:AL)+SUMIF(เส้นแต่งหน้าขนมเค้ก!$C:$C,'รับ-จ่าย ประจำวัน'!$B309,เส้นแต่งหน้าขนมเค้ก!AL:AL)+SUMIF(แพ็ค!$C:$C,'รับ-จ่าย ประจำวัน'!$B309,แพ็ค!AL:AL)+SUMIF(ธุรการ!$C:$C,'รับ-จ่าย ประจำวัน'!$B309,ธุรการ!AL:AL)+SUMIF(เส้นแต่งหน้าขนมปัง!$C:$C,'รับ-จ่าย ประจำวัน'!$B309,เส้นแต่งหน้าขนมปัง!AL:AL)+SUMIF('วางแผนBC,CJ'!$C:$C,'รับ-จ่าย ประจำวัน'!$B309,'วางแผนBC,CJ'!AL:AL)+SUMIF(RD!$C:$C,'รับ-จ่าย ประจำวัน'!$B309,RD!AL:AL)+SUMIF('FG,ออนไล,คัดแยก'!$C:$C,'รับ-จ่าย ประจำวัน'!$B309,'FG,ออนไล,คัดแยก'!AL:AL)</f>
        <v>0</v>
      </c>
      <c r="BT309" s="18">
        <f t="shared" si="60"/>
        <v>0</v>
      </c>
      <c r="BU309" s="116">
        <v>3000</v>
      </c>
      <c r="BV309" s="146">
        <f t="shared" si="61"/>
        <v>6000</v>
      </c>
      <c r="BW309" s="183">
        <v>30</v>
      </c>
      <c r="BX309" s="172">
        <f t="shared" si="65"/>
        <v>0</v>
      </c>
      <c r="BY309" s="188" t="e">
        <f t="shared" si="63"/>
        <v>#DIV/0!</v>
      </c>
      <c r="BZ309" s="180" t="e">
        <f t="shared" ca="1" si="62"/>
        <v>#DIV/0!</v>
      </c>
      <c r="CA309" s="93"/>
      <c r="CB309" s="93"/>
      <c r="CC309" s="93"/>
      <c r="CD309" s="93"/>
      <c r="CE309" s="93"/>
      <c r="CF309" s="93"/>
      <c r="CG309" s="93"/>
      <c r="CH309" s="93"/>
      <c r="CI309" s="93"/>
      <c r="CJ309" s="94"/>
      <c r="CK309" s="9">
        <f t="shared" si="64"/>
        <v>3000</v>
      </c>
    </row>
    <row r="310" spans="1:89" hidden="1" x14ac:dyDescent="0.5">
      <c r="A310" s="149" t="s">
        <v>977</v>
      </c>
      <c r="B310" s="34">
        <v>1023101035</v>
      </c>
      <c r="C310" s="10" t="s">
        <v>978</v>
      </c>
      <c r="D310" s="135" t="s">
        <v>91</v>
      </c>
      <c r="E310" s="11">
        <v>0</v>
      </c>
      <c r="F310" s="75"/>
      <c r="G310" s="11"/>
      <c r="H310" s="12">
        <v>6000</v>
      </c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3"/>
      <c r="AF310" s="13"/>
      <c r="AG310" s="13"/>
      <c r="AH310" s="13"/>
      <c r="AI310" s="14"/>
      <c r="AJ310" s="14"/>
      <c r="AK310" s="14"/>
      <c r="AL310" s="14"/>
      <c r="AM310" s="14"/>
      <c r="AN310" s="15">
        <f t="shared" si="59"/>
        <v>0</v>
      </c>
      <c r="AO310" s="16">
        <f>SUMIF(เตรียมส่วนผสม!$C:$C,'รับ-จ่าย ประจำวัน'!$B310,เตรียมส่วนผสม!H:H)+SUMIF(กวนไส้!$C:$C,'รับ-จ่าย ประจำวัน'!$B310,กวนไส้!H:H)+SUMIF(ผลิต1!$C:$C,'รับ-จ่าย ประจำวัน'!$B310,ผลิต1!H:H)+SUMIF(ผลิต2!$C:$C,'รับ-จ่าย ประจำวัน'!$B310,ผลิต2!H:H)+SUMIF(เส้นแต่งหน้าขนมเค้ก!$C:$C,'รับ-จ่าย ประจำวัน'!$B310,เส้นแต่งหน้าขนมเค้ก!H:H)+SUMIF(แพ็ค!$C:$C,'รับ-จ่าย ประจำวัน'!$B310,แพ็ค!H:H)+SUMIF(ธุรการ!$C:$C,'รับ-จ่าย ประจำวัน'!$B310,ธุรการ!H:H)+SUMIF(เส้นแต่งหน้าขนมปัง!$C:$C,'รับ-จ่าย ประจำวัน'!$B310,เส้นแต่งหน้าขนมปัง!H:H)+SUMIF('วางแผนBC,CJ'!$C:$C,'รับ-จ่าย ประจำวัน'!$B310,'วางแผนBC,CJ'!H:H)+SUMIF(RD!$C:$C,'รับ-จ่าย ประจำวัน'!$B310,RD!H:H)+SUMIF('FG,ออนไล,คัดแยก'!$C:$C,'รับ-จ่าย ประจำวัน'!$B310,'FG,ออนไล,คัดแยก'!H:H)</f>
        <v>0</v>
      </c>
      <c r="AP310" s="16">
        <f>SUMIF(เตรียมส่วนผสม!$C:$C,'รับ-จ่าย ประจำวัน'!$B310,เตรียมส่วนผสม!I:I)+SUMIF(กวนไส้!$C:$C,'รับ-จ่าย ประจำวัน'!$B310,กวนไส้!I:I)+SUMIF(ผลิต1!$C:$C,'รับ-จ่าย ประจำวัน'!$B310,ผลิต1!I:I)+SUMIF(ผลิต2!$C:$C,'รับ-จ่าย ประจำวัน'!$B310,ผลิต2!I:I)+SUMIF(เส้นแต่งหน้าขนมเค้ก!$C:$C,'รับ-จ่าย ประจำวัน'!$B310,เส้นแต่งหน้าขนมเค้ก!I:I)+SUMIF(แพ็ค!$C:$C,'รับ-จ่าย ประจำวัน'!$B310,แพ็ค!I:I)+SUMIF(ธุรการ!$C:$C,'รับ-จ่าย ประจำวัน'!$B310,ธุรการ!I:I)+SUMIF(เส้นแต่งหน้าขนมปัง!$C:$C,'รับ-จ่าย ประจำวัน'!$B310,เส้นแต่งหน้าขนมปัง!I:I)+SUMIF('วางแผนBC,CJ'!$C:$C,'รับ-จ่าย ประจำวัน'!$B310,'วางแผนBC,CJ'!I:I)+SUMIF(RD!$C:$C,'รับ-จ่าย ประจำวัน'!$B310,RD!I:I)+SUMIF('FG,ออนไล,คัดแยก'!$C:$C,'รับ-จ่าย ประจำวัน'!$B310,'FG,ออนไล,คัดแยก'!I:I)</f>
        <v>0</v>
      </c>
      <c r="AQ310" s="16">
        <f>SUMIF(เตรียมส่วนผสม!$C:$C,'รับ-จ่าย ประจำวัน'!$B310,เตรียมส่วนผสม!J:J)+SUMIF(กวนไส้!$C:$C,'รับ-จ่าย ประจำวัน'!$B310,กวนไส้!J:J)+SUMIF(ผลิต1!$C:$C,'รับ-จ่าย ประจำวัน'!$B310,ผลิต1!J:J)+SUMIF(ผลิต2!$C:$C,'รับ-จ่าย ประจำวัน'!$B310,ผลิต2!J:J)+SUMIF(เส้นแต่งหน้าขนมเค้ก!$C:$C,'รับ-จ่าย ประจำวัน'!$B310,เส้นแต่งหน้าขนมเค้ก!J:J)+SUMIF(แพ็ค!$C:$C,'รับ-จ่าย ประจำวัน'!$B310,แพ็ค!J:J)+SUMIF(ธุรการ!$C:$C,'รับ-จ่าย ประจำวัน'!$B310,ธุรการ!J:J)+SUMIF(เส้นแต่งหน้าขนมปัง!$C:$C,'รับ-จ่าย ประจำวัน'!$B310,เส้นแต่งหน้าขนมปัง!J:J)+SUMIF('วางแผนBC,CJ'!$C:$C,'รับ-จ่าย ประจำวัน'!$B310,'วางแผนBC,CJ'!J:J)+SUMIF(RD!$C:$C,'รับ-จ่าย ประจำวัน'!$B310,RD!J:J)+SUMIF('FG,ออนไล,คัดแยก'!$C:$C,'รับ-จ่าย ประจำวัน'!$B310,'FG,ออนไล,คัดแยก'!J:J)</f>
        <v>0</v>
      </c>
      <c r="AR310" s="16">
        <f>SUMIF(เตรียมส่วนผสม!$C:$C,'รับ-จ่าย ประจำวัน'!$B310,เตรียมส่วนผสม!K:K)+SUMIF(กวนไส้!$C:$C,'รับ-จ่าย ประจำวัน'!$B310,กวนไส้!K:K)+SUMIF(ผลิต1!$C:$C,'รับ-จ่าย ประจำวัน'!$B310,ผลิต1!K:K)+SUMIF(ผลิต2!$C:$C,'รับ-จ่าย ประจำวัน'!$B310,ผลิต2!K:K)+SUMIF(เส้นแต่งหน้าขนมเค้ก!$C:$C,'รับ-จ่าย ประจำวัน'!$B310,เส้นแต่งหน้าขนมเค้ก!K:K)+SUMIF(แพ็ค!$C:$C,'รับ-จ่าย ประจำวัน'!$B310,แพ็ค!K:K)+SUMIF(ธุรการ!$C:$C,'รับ-จ่าย ประจำวัน'!$B310,ธุรการ!K:K)+SUMIF(เส้นแต่งหน้าขนมปัง!$C:$C,'รับ-จ่าย ประจำวัน'!$B310,เส้นแต่งหน้าขนมปัง!K:K)+SUMIF('วางแผนBC,CJ'!$C:$C,'รับ-จ่าย ประจำวัน'!$B310,'วางแผนBC,CJ'!K:K)+SUMIF(RD!$C:$C,'รับ-จ่าย ประจำวัน'!$B310,RD!K:K)+SUMIF('FG,ออนไล,คัดแยก'!$C:$C,'รับ-จ่าย ประจำวัน'!$B310,'FG,ออนไล,คัดแยก'!K:K)</f>
        <v>0</v>
      </c>
      <c r="AS310" s="16">
        <f>SUMIF(เตรียมส่วนผสม!$C:$C,'รับ-จ่าย ประจำวัน'!$B310,เตรียมส่วนผสม!L:L)+SUMIF(กวนไส้!$C:$C,'รับ-จ่าย ประจำวัน'!$B310,กวนไส้!L:L)+SUMIF(ผลิต1!$C:$C,'รับ-จ่าย ประจำวัน'!$B310,ผลิต1!L:L)+SUMIF(ผลิต2!$C:$C,'รับ-จ่าย ประจำวัน'!$B310,ผลิต2!L:L)+SUMIF(เส้นแต่งหน้าขนมเค้ก!$C:$C,'รับ-จ่าย ประจำวัน'!$B310,เส้นแต่งหน้าขนมเค้ก!L:L)+SUMIF(แพ็ค!$C:$C,'รับ-จ่าย ประจำวัน'!$B310,แพ็ค!L:L)+SUMIF(ธุรการ!$C:$C,'รับ-จ่าย ประจำวัน'!$B310,ธุรการ!L:L)+SUMIF(เส้นแต่งหน้าขนมปัง!$C:$C,'รับ-จ่าย ประจำวัน'!$B310,เส้นแต่งหน้าขนมปัง!L:L)+SUMIF('วางแผนBC,CJ'!$C:$C,'รับ-จ่าย ประจำวัน'!$B310,'วางแผนBC,CJ'!L:L)+SUMIF(RD!$C:$C,'รับ-จ่าย ประจำวัน'!$B310,RD!L:L)+SUMIF('FG,ออนไล,คัดแยก'!$C:$C,'รับ-จ่าย ประจำวัน'!$B310,'FG,ออนไล,คัดแยก'!L:L)</f>
        <v>0</v>
      </c>
      <c r="AT310" s="16">
        <f>SUMIF(เตรียมส่วนผสม!$C:$C,'รับ-จ่าย ประจำวัน'!$B310,เตรียมส่วนผสม!M:M)+SUMIF(กวนไส้!$C:$C,'รับ-จ่าย ประจำวัน'!$B310,กวนไส้!M:M)+SUMIF(ผลิต1!$C:$C,'รับ-จ่าย ประจำวัน'!$B310,ผลิต1!M:M)+SUMIF(ผลิต2!$C:$C,'รับ-จ่าย ประจำวัน'!$B310,ผลิต2!M:M)+SUMIF(เส้นแต่งหน้าขนมเค้ก!$C:$C,'รับ-จ่าย ประจำวัน'!$B310,เส้นแต่งหน้าขนมเค้ก!M:M)+SUMIF(แพ็ค!$C:$C,'รับ-จ่าย ประจำวัน'!$B310,แพ็ค!M:M)+SUMIF(ธุรการ!$C:$C,'รับ-จ่าย ประจำวัน'!$B310,ธุรการ!M:M)+SUMIF(เส้นแต่งหน้าขนมปัง!$C:$C,'รับ-จ่าย ประจำวัน'!$B310,เส้นแต่งหน้าขนมปัง!M:M)+SUMIF('วางแผนBC,CJ'!$C:$C,'รับ-จ่าย ประจำวัน'!$B310,'วางแผนBC,CJ'!M:M)+SUMIF(RD!$C:$C,'รับ-จ่าย ประจำวัน'!$B310,RD!M:M)+SUMIF('FG,ออนไล,คัดแยก'!$C:$C,'รับ-จ่าย ประจำวัน'!$B310,'FG,ออนไล,คัดแยก'!M:M)</f>
        <v>0</v>
      </c>
      <c r="AU310" s="16">
        <f>SUMIF(เตรียมส่วนผสม!$C:$C,'รับ-จ่าย ประจำวัน'!$B310,เตรียมส่วนผสม!N:N)+SUMIF(กวนไส้!$C:$C,'รับ-จ่าย ประจำวัน'!$B310,กวนไส้!N:N)+SUMIF(ผลิต1!$C:$C,'รับ-จ่าย ประจำวัน'!$B310,ผลิต1!N:N)+SUMIF(ผลิต2!$C:$C,'รับ-จ่าย ประจำวัน'!$B310,ผลิต2!N:N)+SUMIF(เส้นแต่งหน้าขนมเค้ก!$C:$C,'รับ-จ่าย ประจำวัน'!$B310,เส้นแต่งหน้าขนมเค้ก!N:N)+SUMIF(แพ็ค!$C:$C,'รับ-จ่าย ประจำวัน'!$B310,แพ็ค!N:N)+SUMIF(ธุรการ!$C:$C,'รับ-จ่าย ประจำวัน'!$B310,ธุรการ!N:N)+SUMIF(เส้นแต่งหน้าขนมปัง!$C:$C,'รับ-จ่าย ประจำวัน'!$B310,เส้นแต่งหน้าขนมปัง!N:N)+SUMIF('วางแผนBC,CJ'!$C:$C,'รับ-จ่าย ประจำวัน'!$B310,'วางแผนBC,CJ'!N:N)+SUMIF(RD!$C:$C,'รับ-จ่าย ประจำวัน'!$B310,RD!N:N)+SUMIF('FG,ออนไล,คัดแยก'!$C:$C,'รับ-จ่าย ประจำวัน'!$B310,'FG,ออนไล,คัดแยก'!N:N)</f>
        <v>0</v>
      </c>
      <c r="AV310" s="16">
        <f>SUMIF(เตรียมส่วนผสม!$C:$C,'รับ-จ่าย ประจำวัน'!$B310,เตรียมส่วนผสม!O:O)+SUMIF(กวนไส้!$C:$C,'รับ-จ่าย ประจำวัน'!$B310,กวนไส้!O:O)+SUMIF(ผลิต1!$C:$C,'รับ-จ่าย ประจำวัน'!$B310,ผลิต1!O:O)+SUMIF(ผลิต2!$C:$C,'รับ-จ่าย ประจำวัน'!$B310,ผลิต2!O:O)+SUMIF(เส้นแต่งหน้าขนมเค้ก!$C:$C,'รับ-จ่าย ประจำวัน'!$B310,เส้นแต่งหน้าขนมเค้ก!O:O)+SUMIF(แพ็ค!$C:$C,'รับ-จ่าย ประจำวัน'!$B310,แพ็ค!O:O)+SUMIF(ธุรการ!$C:$C,'รับ-จ่าย ประจำวัน'!$B310,ธุรการ!O:O)+SUMIF(เส้นแต่งหน้าขนมปัง!$C:$C,'รับ-จ่าย ประจำวัน'!$B310,เส้นแต่งหน้าขนมปัง!O:O)+SUMIF('วางแผนBC,CJ'!$C:$C,'รับ-จ่าย ประจำวัน'!$B310,'วางแผนBC,CJ'!O:O)+SUMIF(RD!$C:$C,'รับ-จ่าย ประจำวัน'!$B310,RD!O:O)+SUMIF('FG,ออนไล,คัดแยก'!$C:$C,'รับ-จ่าย ประจำวัน'!$B310,'FG,ออนไล,คัดแยก'!O:O)</f>
        <v>0</v>
      </c>
      <c r="AW310" s="16">
        <f>SUMIF(เตรียมส่วนผสม!$C:$C,'รับ-จ่าย ประจำวัน'!$B310,เตรียมส่วนผสม!P:P)+SUMIF(กวนไส้!$C:$C,'รับ-จ่าย ประจำวัน'!$B310,กวนไส้!P:P)+SUMIF(ผลิต1!$C:$C,'รับ-จ่าย ประจำวัน'!$B310,ผลิต1!P:P)+SUMIF(ผลิต2!$C:$C,'รับ-จ่าย ประจำวัน'!$B310,ผลิต2!P:P)+SUMIF(เส้นแต่งหน้าขนมเค้ก!$C:$C,'รับ-จ่าย ประจำวัน'!$B310,เส้นแต่งหน้าขนมเค้ก!P:P)+SUMIF(แพ็ค!$C:$C,'รับ-จ่าย ประจำวัน'!$B310,แพ็ค!P:P)+SUMIF(ธุรการ!$C:$C,'รับ-จ่าย ประจำวัน'!$B310,ธุรการ!P:P)+SUMIF(เส้นแต่งหน้าขนมปัง!$C:$C,'รับ-จ่าย ประจำวัน'!$B310,เส้นแต่งหน้าขนมปัง!P:P)+SUMIF('วางแผนBC,CJ'!$C:$C,'รับ-จ่าย ประจำวัน'!$B310,'วางแผนBC,CJ'!P:P)+SUMIF(RD!$C:$C,'รับ-จ่าย ประจำวัน'!$B310,RD!P:P)+SUMIF('FG,ออนไล,คัดแยก'!$C:$C,'รับ-จ่าย ประจำวัน'!$B310,'FG,ออนไล,คัดแยก'!P:P)</f>
        <v>0</v>
      </c>
      <c r="AX310" s="16">
        <f>SUMIF(เตรียมส่วนผสม!$C:$C,'รับ-จ่าย ประจำวัน'!$B310,เตรียมส่วนผสม!Q:Q)+SUMIF(กวนไส้!$C:$C,'รับ-จ่าย ประจำวัน'!$B310,กวนไส้!Q:Q)+SUMIF(ผลิต1!$C:$C,'รับ-จ่าย ประจำวัน'!$B310,ผลิต1!Q:Q)+SUMIF(ผลิต2!$C:$C,'รับ-จ่าย ประจำวัน'!$B310,ผลิต2!Q:Q)+SUMIF(เส้นแต่งหน้าขนมเค้ก!$C:$C,'รับ-จ่าย ประจำวัน'!$B310,เส้นแต่งหน้าขนมเค้ก!Q:Q)+SUMIF(แพ็ค!$C:$C,'รับ-จ่าย ประจำวัน'!$B310,แพ็ค!Q:Q)+SUMIF(ธุรการ!$C:$C,'รับ-จ่าย ประจำวัน'!$B310,ธุรการ!Q:Q)+SUMIF(เส้นแต่งหน้าขนมปัง!$C:$C,'รับ-จ่าย ประจำวัน'!$B310,เส้นแต่งหน้าขนมปัง!Q:Q)+SUMIF('วางแผนBC,CJ'!$C:$C,'รับ-จ่าย ประจำวัน'!$B310,'วางแผนBC,CJ'!Q:Q)+SUMIF(RD!$C:$C,'รับ-จ่าย ประจำวัน'!$B310,RD!Q:Q)+SUMIF('FG,ออนไล,คัดแยก'!$C:$C,'รับ-จ่าย ประจำวัน'!$B310,'FG,ออนไล,คัดแยก'!Q:Q)</f>
        <v>0</v>
      </c>
      <c r="AY310" s="16">
        <f>SUMIF(เตรียมส่วนผสม!$C:$C,'รับ-จ่าย ประจำวัน'!$B310,เตรียมส่วนผสม!R:R)+SUMIF(กวนไส้!$C:$C,'รับ-จ่าย ประจำวัน'!$B310,กวนไส้!R:R)+SUMIF(ผลิต1!$C:$C,'รับ-จ่าย ประจำวัน'!$B310,ผลิต1!R:R)+SUMIF(ผลิต2!$C:$C,'รับ-จ่าย ประจำวัน'!$B310,ผลิต2!R:R)+SUMIF(เส้นแต่งหน้าขนมเค้ก!$C:$C,'รับ-จ่าย ประจำวัน'!$B310,เส้นแต่งหน้าขนมเค้ก!R:R)+SUMIF(แพ็ค!$C:$C,'รับ-จ่าย ประจำวัน'!$B310,แพ็ค!R:R)+SUMIF(ธุรการ!$C:$C,'รับ-จ่าย ประจำวัน'!$B310,ธุรการ!R:R)+SUMIF(เส้นแต่งหน้าขนมปัง!$C:$C,'รับ-จ่าย ประจำวัน'!$B310,เส้นแต่งหน้าขนมปัง!R:R)+SUMIF('วางแผนBC,CJ'!$C:$C,'รับ-จ่าย ประจำวัน'!$B310,'วางแผนBC,CJ'!R:R)+SUMIF(RD!$C:$C,'รับ-จ่าย ประจำวัน'!$B310,RD!R:R)+SUMIF('FG,ออนไล,คัดแยก'!$C:$C,'รับ-จ่าย ประจำวัน'!$B310,'FG,ออนไล,คัดแยก'!R:R)</f>
        <v>0</v>
      </c>
      <c r="AZ310" s="16">
        <f>SUMIF(เตรียมส่วนผสม!$C:$C,'รับ-จ่าย ประจำวัน'!$B310,เตรียมส่วนผสม!S:S)+SUMIF(กวนไส้!$C:$C,'รับ-จ่าย ประจำวัน'!$B310,กวนไส้!S:S)+SUMIF(ผลิต1!$C:$C,'รับ-จ่าย ประจำวัน'!$B310,ผลิต1!S:S)+SUMIF(ผลิต2!$C:$C,'รับ-จ่าย ประจำวัน'!$B310,ผลิต2!S:S)+SUMIF(เส้นแต่งหน้าขนมเค้ก!$C:$C,'รับ-จ่าย ประจำวัน'!$B310,เส้นแต่งหน้าขนมเค้ก!S:S)+SUMIF(แพ็ค!$C:$C,'รับ-จ่าย ประจำวัน'!$B310,แพ็ค!S:S)+SUMIF(ธุรการ!$C:$C,'รับ-จ่าย ประจำวัน'!$B310,ธุรการ!S:S)+SUMIF(เส้นแต่งหน้าขนมปัง!$C:$C,'รับ-จ่าย ประจำวัน'!$B310,เส้นแต่งหน้าขนมปัง!S:S)+SUMIF('วางแผนBC,CJ'!$C:$C,'รับ-จ่าย ประจำวัน'!$B310,'วางแผนBC,CJ'!S:S)+SUMIF(RD!$C:$C,'รับ-จ่าย ประจำวัน'!$B310,RD!S:S)+SUMIF('FG,ออนไล,คัดแยก'!$C:$C,'รับ-จ่าย ประจำวัน'!$B310,'FG,ออนไล,คัดแยก'!S:S)</f>
        <v>0</v>
      </c>
      <c r="BA310" s="16">
        <f>SUMIF(เตรียมส่วนผสม!$C:$C,'รับ-จ่าย ประจำวัน'!$B310,เตรียมส่วนผสม!T:T)+SUMIF(กวนไส้!$C:$C,'รับ-จ่าย ประจำวัน'!$B310,กวนไส้!T:T)+SUMIF(ผลิต1!$C:$C,'รับ-จ่าย ประจำวัน'!$B310,ผลิต1!T:T)+SUMIF(ผลิต2!$C:$C,'รับ-จ่าย ประจำวัน'!$B310,ผลิต2!T:T)+SUMIF(เส้นแต่งหน้าขนมเค้ก!$C:$C,'รับ-จ่าย ประจำวัน'!$B310,เส้นแต่งหน้าขนมเค้ก!T:T)+SUMIF(แพ็ค!$C:$C,'รับ-จ่าย ประจำวัน'!$B310,แพ็ค!T:T)+SUMIF(ธุรการ!$C:$C,'รับ-จ่าย ประจำวัน'!$B310,ธุรการ!T:T)+SUMIF(เส้นแต่งหน้าขนมปัง!$C:$C,'รับ-จ่าย ประจำวัน'!$B310,เส้นแต่งหน้าขนมปัง!T:T)+SUMIF('วางแผนBC,CJ'!$C:$C,'รับ-จ่าย ประจำวัน'!$B310,'วางแผนBC,CJ'!T:T)+SUMIF(RD!$C:$C,'รับ-จ่าย ประจำวัน'!$B310,RD!T:T)+SUMIF('FG,ออนไล,คัดแยก'!$C:$C,'รับ-จ่าย ประจำวัน'!$B310,'FG,ออนไล,คัดแยก'!T:T)</f>
        <v>0</v>
      </c>
      <c r="BB310" s="16">
        <f>SUMIF(เตรียมส่วนผสม!$C:$C,'รับ-จ่าย ประจำวัน'!$B310,เตรียมส่วนผสม!U:U)+SUMIF(กวนไส้!$C:$C,'รับ-จ่าย ประจำวัน'!$B310,กวนไส้!U:U)+SUMIF(ผลิต1!$C:$C,'รับ-จ่าย ประจำวัน'!$B310,ผลิต1!U:U)+SUMIF(ผลิต2!$C:$C,'รับ-จ่าย ประจำวัน'!$B310,ผลิต2!U:U)+SUMIF(เส้นแต่งหน้าขนมเค้ก!$C:$C,'รับ-จ่าย ประจำวัน'!$B310,เส้นแต่งหน้าขนมเค้ก!U:U)+SUMIF(แพ็ค!$C:$C,'รับ-จ่าย ประจำวัน'!$B310,แพ็ค!U:U)+SUMIF(ธุรการ!$C:$C,'รับ-จ่าย ประจำวัน'!$B310,ธุรการ!U:U)+SUMIF(เส้นแต่งหน้าขนมปัง!$C:$C,'รับ-จ่าย ประจำวัน'!$B310,เส้นแต่งหน้าขนมปัง!U:U)+SUMIF('วางแผนBC,CJ'!$C:$C,'รับ-จ่าย ประจำวัน'!$B310,'วางแผนBC,CJ'!U:U)+SUMIF(RD!$C:$C,'รับ-จ่าย ประจำวัน'!$B310,RD!U:U)+SUMIF('FG,ออนไล,คัดแยก'!$C:$C,'รับ-จ่าย ประจำวัน'!$B310,'FG,ออนไล,คัดแยก'!U:U)</f>
        <v>0</v>
      </c>
      <c r="BC310" s="16">
        <f>SUMIF(เตรียมส่วนผสม!$C:$C,'รับ-จ่าย ประจำวัน'!$B310,เตรียมส่วนผสม!V:V)+SUMIF(กวนไส้!$C:$C,'รับ-จ่าย ประจำวัน'!$B310,กวนไส้!V:V)+SUMIF(ผลิต1!$C:$C,'รับ-จ่าย ประจำวัน'!$B310,ผลิต1!V:V)+SUMIF(ผลิต2!$C:$C,'รับ-จ่าย ประจำวัน'!$B310,ผลิต2!V:V)+SUMIF(เส้นแต่งหน้าขนมเค้ก!$C:$C,'รับ-จ่าย ประจำวัน'!$B310,เส้นแต่งหน้าขนมเค้ก!V:V)+SUMIF(แพ็ค!$C:$C,'รับ-จ่าย ประจำวัน'!$B310,แพ็ค!V:V)+SUMIF(ธุรการ!$C:$C,'รับ-จ่าย ประจำวัน'!$B310,ธุรการ!V:V)+SUMIF(เส้นแต่งหน้าขนมปัง!$C:$C,'รับ-จ่าย ประจำวัน'!$B310,เส้นแต่งหน้าขนมปัง!V:V)+SUMIF('วางแผนBC,CJ'!$C:$C,'รับ-จ่าย ประจำวัน'!$B310,'วางแผนBC,CJ'!V:V)+SUMIF(RD!$C:$C,'รับ-จ่าย ประจำวัน'!$B310,RD!V:V)+SUMIF('FG,ออนไล,คัดแยก'!$C:$C,'รับ-จ่าย ประจำวัน'!$B310,'FG,ออนไล,คัดแยก'!V:V)</f>
        <v>0</v>
      </c>
      <c r="BD310" s="16">
        <f>SUMIF(เตรียมส่วนผสม!$C:$C,'รับ-จ่าย ประจำวัน'!$B310,เตรียมส่วนผสม!W:W)+SUMIF(กวนไส้!$C:$C,'รับ-จ่าย ประจำวัน'!$B310,กวนไส้!W:W)+SUMIF(ผลิต1!$C:$C,'รับ-จ่าย ประจำวัน'!$B310,ผลิต1!W:W)+SUMIF(ผลิต2!$C:$C,'รับ-จ่าย ประจำวัน'!$B310,ผลิต2!W:W)+SUMIF(เส้นแต่งหน้าขนมเค้ก!$C:$C,'รับ-จ่าย ประจำวัน'!$B310,เส้นแต่งหน้าขนมเค้ก!W:W)+SUMIF(แพ็ค!$C:$C,'รับ-จ่าย ประจำวัน'!$B310,แพ็ค!W:W)+SUMIF(ธุรการ!$C:$C,'รับ-จ่าย ประจำวัน'!$B310,ธุรการ!W:W)+SUMIF(เส้นแต่งหน้าขนมปัง!$C:$C,'รับ-จ่าย ประจำวัน'!$B310,เส้นแต่งหน้าขนมปัง!W:W)+SUMIF('วางแผนBC,CJ'!$C:$C,'รับ-จ่าย ประจำวัน'!$B310,'วางแผนBC,CJ'!W:W)+SUMIF(RD!$C:$C,'รับ-จ่าย ประจำวัน'!$B310,RD!W:W)+SUMIF('FG,ออนไล,คัดแยก'!$C:$C,'รับ-จ่าย ประจำวัน'!$B310,'FG,ออนไล,คัดแยก'!W:W)</f>
        <v>0</v>
      </c>
      <c r="BE310" s="16">
        <f>SUMIF(เตรียมส่วนผสม!$C:$C,'รับ-จ่าย ประจำวัน'!$B310,เตรียมส่วนผสม!X:X)+SUMIF(กวนไส้!$C:$C,'รับ-จ่าย ประจำวัน'!$B310,กวนไส้!X:X)+SUMIF(ผลิต1!$C:$C,'รับ-จ่าย ประจำวัน'!$B310,ผลิต1!X:X)+SUMIF(ผลิต2!$C:$C,'รับ-จ่าย ประจำวัน'!$B310,ผลิต2!X:X)+SUMIF(เส้นแต่งหน้าขนมเค้ก!$C:$C,'รับ-จ่าย ประจำวัน'!$B310,เส้นแต่งหน้าขนมเค้ก!X:X)+SUMIF(แพ็ค!$C:$C,'รับ-จ่าย ประจำวัน'!$B310,แพ็ค!X:X)+SUMIF(ธุรการ!$C:$C,'รับ-จ่าย ประจำวัน'!$B310,ธุรการ!X:X)+SUMIF(เส้นแต่งหน้าขนมปัง!$C:$C,'รับ-จ่าย ประจำวัน'!$B310,เส้นแต่งหน้าขนมปัง!X:X)+SUMIF('วางแผนBC,CJ'!$C:$C,'รับ-จ่าย ประจำวัน'!$B310,'วางแผนBC,CJ'!X:X)+SUMIF(RD!$C:$C,'รับ-จ่าย ประจำวัน'!$B310,RD!X:X)+SUMIF('FG,ออนไล,คัดแยก'!$C:$C,'รับ-จ่าย ประจำวัน'!$B310,'FG,ออนไล,คัดแยก'!X:X)</f>
        <v>0</v>
      </c>
      <c r="BF310" s="16">
        <f>SUMIF(เตรียมส่วนผสม!$C:$C,'รับ-จ่าย ประจำวัน'!$B310,เตรียมส่วนผสม!Y:Y)+SUMIF(กวนไส้!$C:$C,'รับ-จ่าย ประจำวัน'!$B310,กวนไส้!Y:Y)+SUMIF(ผลิต1!$C:$C,'รับ-จ่าย ประจำวัน'!$B310,ผลิต1!Y:Y)+SUMIF(ผลิต2!$C:$C,'รับ-จ่าย ประจำวัน'!$B310,ผลิต2!Y:Y)+SUMIF(เส้นแต่งหน้าขนมเค้ก!$C:$C,'รับ-จ่าย ประจำวัน'!$B310,เส้นแต่งหน้าขนมเค้ก!Y:Y)+SUMIF(แพ็ค!$C:$C,'รับ-จ่าย ประจำวัน'!$B310,แพ็ค!Y:Y)+SUMIF(ธุรการ!$C:$C,'รับ-จ่าย ประจำวัน'!$B310,ธุรการ!Y:Y)+SUMIF(เส้นแต่งหน้าขนมปัง!$C:$C,'รับ-จ่าย ประจำวัน'!$B310,เส้นแต่งหน้าขนมปัง!Y:Y)+SUMIF('วางแผนBC,CJ'!$C:$C,'รับ-จ่าย ประจำวัน'!$B310,'วางแผนBC,CJ'!Y:Y)+SUMIF(RD!$C:$C,'รับ-จ่าย ประจำวัน'!$B310,RD!Y:Y)+SUMIF('FG,ออนไล,คัดแยก'!$C:$C,'รับ-จ่าย ประจำวัน'!$B310,'FG,ออนไล,คัดแยก'!Y:Y)</f>
        <v>0</v>
      </c>
      <c r="BG310" s="16">
        <f>SUMIF(เตรียมส่วนผสม!$C:$C,'รับ-จ่าย ประจำวัน'!$B310,เตรียมส่วนผสม!Z:Z)+SUMIF(กวนไส้!$C:$C,'รับ-จ่าย ประจำวัน'!$B310,กวนไส้!Z:Z)+SUMIF(ผลิต1!$C:$C,'รับ-จ่าย ประจำวัน'!$B310,ผลิต1!Z:Z)+SUMIF(ผลิต2!$C:$C,'รับ-จ่าย ประจำวัน'!$B310,ผลิต2!Z:Z)+SUMIF(เส้นแต่งหน้าขนมเค้ก!$C:$C,'รับ-จ่าย ประจำวัน'!$B310,เส้นแต่งหน้าขนมเค้ก!Z:Z)+SUMIF(แพ็ค!$C:$C,'รับ-จ่าย ประจำวัน'!$B310,แพ็ค!Z:Z)+SUMIF(ธุรการ!$C:$C,'รับ-จ่าย ประจำวัน'!$B310,ธุรการ!Z:Z)+SUMIF(เส้นแต่งหน้าขนมปัง!$C:$C,'รับ-จ่าย ประจำวัน'!$B310,เส้นแต่งหน้าขนมปัง!Z:Z)+SUMIF('วางแผนBC,CJ'!$C:$C,'รับ-จ่าย ประจำวัน'!$B310,'วางแผนBC,CJ'!Z:Z)+SUMIF(RD!$C:$C,'รับ-จ่าย ประจำวัน'!$B310,RD!Z:Z)+SUMIF('FG,ออนไล,คัดแยก'!$C:$C,'รับ-จ่าย ประจำวัน'!$B310,'FG,ออนไล,คัดแยก'!Z:Z)</f>
        <v>0</v>
      </c>
      <c r="BH310" s="16">
        <f>SUMIF(เตรียมส่วนผสม!$C:$C,'รับ-จ่าย ประจำวัน'!$B310,เตรียมส่วนผสม!AA:AA)+SUMIF(กวนไส้!$C:$C,'รับ-จ่าย ประจำวัน'!$B310,กวนไส้!AA:AA)+SUMIF(ผลิต1!$C:$C,'รับ-จ่าย ประจำวัน'!$B310,ผลิต1!AA:AA)+SUMIF(ผลิต2!$C:$C,'รับ-จ่าย ประจำวัน'!$B310,ผลิต2!AA:AA)+SUMIF(เส้นแต่งหน้าขนมเค้ก!$C:$C,'รับ-จ่าย ประจำวัน'!$B310,เส้นแต่งหน้าขนมเค้ก!AA:AA)+SUMIF(แพ็ค!$C:$C,'รับ-จ่าย ประจำวัน'!$B310,แพ็ค!AA:AA)+SUMIF(ธุรการ!$C:$C,'รับ-จ่าย ประจำวัน'!$B310,ธุรการ!AA:AA)+SUMIF(เส้นแต่งหน้าขนมปัง!$C:$C,'รับ-จ่าย ประจำวัน'!$B310,เส้นแต่งหน้าขนมปัง!AA:AA)+SUMIF('วางแผนBC,CJ'!$C:$C,'รับ-จ่าย ประจำวัน'!$B310,'วางแผนBC,CJ'!AA:AA)+SUMIF(RD!$C:$C,'รับ-จ่าย ประจำวัน'!$B310,RD!AA:AA)+SUMIF('FG,ออนไล,คัดแยก'!$C:$C,'รับ-จ่าย ประจำวัน'!$B310,'FG,ออนไล,คัดแยก'!AA:AA)</f>
        <v>0</v>
      </c>
      <c r="BI310" s="16">
        <f>SUMIF(เตรียมส่วนผสม!$C:$C,'รับ-จ่าย ประจำวัน'!$B310,เตรียมส่วนผสม!AB:AB)+SUMIF(กวนไส้!$C:$C,'รับ-จ่าย ประจำวัน'!$B310,กวนไส้!AB:AB)+SUMIF(ผลิต1!$C:$C,'รับ-จ่าย ประจำวัน'!$B310,ผลิต1!AB:AB)+SUMIF(ผลิต2!$C:$C,'รับ-จ่าย ประจำวัน'!$B310,ผลิต2!AB:AB)+SUMIF(เส้นแต่งหน้าขนมเค้ก!$C:$C,'รับ-จ่าย ประจำวัน'!$B310,เส้นแต่งหน้าขนมเค้ก!AB:AB)+SUMIF(แพ็ค!$C:$C,'รับ-จ่าย ประจำวัน'!$B310,แพ็ค!AB:AB)+SUMIF(ธุรการ!$C:$C,'รับ-จ่าย ประจำวัน'!$B310,ธุรการ!AB:AB)+SUMIF(เส้นแต่งหน้าขนมปัง!$C:$C,'รับ-จ่าย ประจำวัน'!$B310,เส้นแต่งหน้าขนมปัง!AB:AB)+SUMIF('วางแผนBC,CJ'!$C:$C,'รับ-จ่าย ประจำวัน'!$B310,'วางแผนBC,CJ'!AB:AB)+SUMIF(RD!$C:$C,'รับ-จ่าย ประจำวัน'!$B310,RD!AB:AB)+SUMIF('FG,ออนไล,คัดแยก'!$C:$C,'รับ-จ่าย ประจำวัน'!$B310,'FG,ออนไล,คัดแยก'!AB:AB)</f>
        <v>0</v>
      </c>
      <c r="BJ310" s="16">
        <f>SUMIF(เตรียมส่วนผสม!$C:$C,'รับ-จ่าย ประจำวัน'!$B310,เตรียมส่วนผสม!AC:AC)+SUMIF(กวนไส้!$C:$C,'รับ-จ่าย ประจำวัน'!$B310,กวนไส้!AC:AC)+SUMIF(ผลิต1!$C:$C,'รับ-จ่าย ประจำวัน'!$B310,ผลิต1!AC:AC)+SUMIF(ผลิต2!$C:$C,'รับ-จ่าย ประจำวัน'!$B310,ผลิต2!AC:AC)+SUMIF(เส้นแต่งหน้าขนมเค้ก!$C:$C,'รับ-จ่าย ประจำวัน'!$B310,เส้นแต่งหน้าขนมเค้ก!AC:AC)+SUMIF(แพ็ค!$C:$C,'รับ-จ่าย ประจำวัน'!$B310,แพ็ค!AC:AC)+SUMIF(ธุรการ!$C:$C,'รับ-จ่าย ประจำวัน'!$B310,ธุรการ!AC:AC)+SUMIF(เส้นแต่งหน้าขนมปัง!$C:$C,'รับ-จ่าย ประจำวัน'!$B310,เส้นแต่งหน้าขนมปัง!AC:AC)+SUMIF('วางแผนBC,CJ'!$C:$C,'รับ-จ่าย ประจำวัน'!$B310,'วางแผนBC,CJ'!AC:AC)+SUMIF(RD!$C:$C,'รับ-จ่าย ประจำวัน'!$B310,RD!AC:AC)+SUMIF('FG,ออนไล,คัดแยก'!$C:$C,'รับ-จ่าย ประจำวัน'!$B310,'FG,ออนไล,คัดแยก'!AC:AC)</f>
        <v>0</v>
      </c>
      <c r="BK310" s="16">
        <f>SUMIF(เตรียมส่วนผสม!$C:$C,'รับ-จ่าย ประจำวัน'!$B310,เตรียมส่วนผสม!AD:AD)+SUMIF(กวนไส้!$C:$C,'รับ-จ่าย ประจำวัน'!$B310,กวนไส้!AD:AD)+SUMIF(ผลิต1!$C:$C,'รับ-จ่าย ประจำวัน'!$B310,ผลิต1!AD:AD)+SUMIF(ผลิต2!$C:$C,'รับ-จ่าย ประจำวัน'!$B310,ผลิต2!AD:AD)+SUMIF(เส้นแต่งหน้าขนมเค้ก!$C:$C,'รับ-จ่าย ประจำวัน'!$B310,เส้นแต่งหน้าขนมเค้ก!AD:AD)+SUMIF(แพ็ค!$C:$C,'รับ-จ่าย ประจำวัน'!$B310,แพ็ค!AD:AD)+SUMIF(ธุรการ!$C:$C,'รับ-จ่าย ประจำวัน'!$B310,ธุรการ!AD:AD)+SUMIF(เส้นแต่งหน้าขนมปัง!$C:$C,'รับ-จ่าย ประจำวัน'!$B310,เส้นแต่งหน้าขนมปัง!AD:AD)+SUMIF('วางแผนBC,CJ'!$C:$C,'รับ-จ่าย ประจำวัน'!$B310,'วางแผนBC,CJ'!AD:AD)+SUMIF(RD!$C:$C,'รับ-จ่าย ประจำวัน'!$B310,RD!AD:AD)+SUMIF('FG,ออนไล,คัดแยก'!$C:$C,'รับ-จ่าย ประจำวัน'!$B310,'FG,ออนไล,คัดแยก'!AD:AD)</f>
        <v>0</v>
      </c>
      <c r="BL310" s="16">
        <f>SUMIF(เตรียมส่วนผสม!$C:$C,'รับ-จ่าย ประจำวัน'!$B310,เตรียมส่วนผสม!AE:AE)+SUMIF(กวนไส้!$C:$C,'รับ-จ่าย ประจำวัน'!$B310,กวนไส้!AE:AE)+SUMIF(ผลิต1!$C:$C,'รับ-จ่าย ประจำวัน'!$B310,ผลิต1!AE:AE)+SUMIF(ผลิต2!$C:$C,'รับ-จ่าย ประจำวัน'!$B310,ผลิต2!AE:AE)+SUMIF(เส้นแต่งหน้าขนมเค้ก!$C:$C,'รับ-จ่าย ประจำวัน'!$B310,เส้นแต่งหน้าขนมเค้ก!AE:AE)+SUMIF(แพ็ค!$C:$C,'รับ-จ่าย ประจำวัน'!$B310,แพ็ค!AE:AE)+SUMIF(ธุรการ!$C:$C,'รับ-จ่าย ประจำวัน'!$B310,ธุรการ!AE:AE)+SUMIF(เส้นแต่งหน้าขนมปัง!$C:$C,'รับ-จ่าย ประจำวัน'!$B310,เส้นแต่งหน้าขนมปัง!AE:AE)+SUMIF('วางแผนBC,CJ'!$C:$C,'รับ-จ่าย ประจำวัน'!$B310,'วางแผนBC,CJ'!AE:AE)+SUMIF(RD!$C:$C,'รับ-จ่าย ประจำวัน'!$B310,RD!AE:AE)+SUMIF('FG,ออนไล,คัดแยก'!$C:$C,'รับ-จ่าย ประจำวัน'!$B310,'FG,ออนไล,คัดแยก'!AE:AE)</f>
        <v>0</v>
      </c>
      <c r="BM310" s="16">
        <f>SUMIF(เตรียมส่วนผสม!$C:$C,'รับ-จ่าย ประจำวัน'!$B310,เตรียมส่วนผสม!AF:AF)+SUMIF(กวนไส้!$C:$C,'รับ-จ่าย ประจำวัน'!$B310,กวนไส้!AF:AF)+SUMIF(ผลิต1!$C:$C,'รับ-จ่าย ประจำวัน'!$B310,ผลิต1!AF:AF)+SUMIF(ผลิต2!$C:$C,'รับ-จ่าย ประจำวัน'!$B310,ผลิต2!AF:AF)+SUMIF(เส้นแต่งหน้าขนมเค้ก!$C:$C,'รับ-จ่าย ประจำวัน'!$B310,เส้นแต่งหน้าขนมเค้ก!AF:AF)+SUMIF(แพ็ค!$C:$C,'รับ-จ่าย ประจำวัน'!$B310,แพ็ค!AF:AF)+SUMIF(ธุรการ!$C:$C,'รับ-จ่าย ประจำวัน'!$B310,ธุรการ!AF:AF)+SUMIF(เส้นแต่งหน้าขนมปัง!$C:$C,'รับ-จ่าย ประจำวัน'!$B310,เส้นแต่งหน้าขนมปัง!AF:AF)+SUMIF('วางแผนBC,CJ'!$C:$C,'รับ-จ่าย ประจำวัน'!$B310,'วางแผนBC,CJ'!AF:AF)+SUMIF(RD!$C:$C,'รับ-จ่าย ประจำวัน'!$B310,RD!AF:AF)+SUMIF('FG,ออนไล,คัดแยก'!$C:$C,'รับ-จ่าย ประจำวัน'!$B310,'FG,ออนไล,คัดแยก'!AF:AF)</f>
        <v>0</v>
      </c>
      <c r="BN310" s="16">
        <f>SUMIF(เตรียมส่วนผสม!$C:$C,'รับ-จ่าย ประจำวัน'!$B310,เตรียมส่วนผสม!AG:AG)+SUMIF(กวนไส้!$C:$C,'รับ-จ่าย ประจำวัน'!$B310,กวนไส้!AG:AG)+SUMIF(ผลิต1!$C:$C,'รับ-จ่าย ประจำวัน'!$B310,ผลิต1!AG:AG)+SUMIF(ผลิต2!$C:$C,'รับ-จ่าย ประจำวัน'!$B310,ผลิต2!AG:AG)+SUMIF(เส้นแต่งหน้าขนมเค้ก!$C:$C,'รับ-จ่าย ประจำวัน'!$B310,เส้นแต่งหน้าขนมเค้ก!AG:AG)+SUMIF(แพ็ค!$C:$C,'รับ-จ่าย ประจำวัน'!$B310,แพ็ค!AG:AG)+SUMIF(ธุรการ!$C:$C,'รับ-จ่าย ประจำวัน'!$B310,ธุรการ!AG:AG)+SUMIF(เส้นแต่งหน้าขนมปัง!$C:$C,'รับ-จ่าย ประจำวัน'!$B310,เส้นแต่งหน้าขนมปัง!AG:AG)+SUMIF('วางแผนBC,CJ'!$C:$C,'รับ-จ่าย ประจำวัน'!$B310,'วางแผนBC,CJ'!AG:AG)+SUMIF(RD!$C:$C,'รับ-จ่าย ประจำวัน'!$B310,RD!AG:AG)+SUMIF('FG,ออนไล,คัดแยก'!$C:$C,'รับ-จ่าย ประจำวัน'!$B310,'FG,ออนไล,คัดแยก'!AG:AG)</f>
        <v>0</v>
      </c>
      <c r="BO310" s="16">
        <f>SUMIF(เตรียมส่วนผสม!$C:$C,'รับ-จ่าย ประจำวัน'!$B310,เตรียมส่วนผสม!AH:AH)+SUMIF(กวนไส้!$C:$C,'รับ-จ่าย ประจำวัน'!$B310,กวนไส้!AH:AH)+SUMIF(ผลิต1!$C:$C,'รับ-จ่าย ประจำวัน'!$B310,ผลิต1!AH:AH)+SUMIF(ผลิต2!$C:$C,'รับ-จ่าย ประจำวัน'!$B310,ผลิต2!AH:AH)+SUMIF(เส้นแต่งหน้าขนมเค้ก!$C:$C,'รับ-จ่าย ประจำวัน'!$B310,เส้นแต่งหน้าขนมเค้ก!AH:AH)+SUMIF(แพ็ค!$C:$C,'รับ-จ่าย ประจำวัน'!$B310,แพ็ค!AH:AH)+SUMIF(ธุรการ!$C:$C,'รับ-จ่าย ประจำวัน'!$B310,ธุรการ!AH:AH)+SUMIF(เส้นแต่งหน้าขนมปัง!$C:$C,'รับ-จ่าย ประจำวัน'!$B310,เส้นแต่งหน้าขนมปัง!AH:AH)+SUMIF('วางแผนBC,CJ'!$C:$C,'รับ-จ่าย ประจำวัน'!$B310,'วางแผนBC,CJ'!AH:AH)+SUMIF(RD!$C:$C,'รับ-จ่าย ประจำวัน'!$B310,RD!AH:AH)+SUMIF('FG,ออนไล,คัดแยก'!$C:$C,'รับ-จ่าย ประจำวัน'!$B310,'FG,ออนไล,คัดแยก'!AH:AH)</f>
        <v>0</v>
      </c>
      <c r="BP310" s="16">
        <f>SUMIF(เตรียมส่วนผสม!$C:$C,'รับ-จ่าย ประจำวัน'!$B310,เตรียมส่วนผสม!AI:AI)+SUMIF(กวนไส้!$C:$C,'รับ-จ่าย ประจำวัน'!$B310,กวนไส้!AI:AI)+SUMIF(ผลิต1!$C:$C,'รับ-จ่าย ประจำวัน'!$B310,ผลิต1!AI:AI)+SUMIF(ผลิต2!$C:$C,'รับ-จ่าย ประจำวัน'!$B310,ผลิต2!AI:AI)+SUMIF(เส้นแต่งหน้าขนมเค้ก!$C:$C,'รับ-จ่าย ประจำวัน'!$B310,เส้นแต่งหน้าขนมเค้ก!AI:AI)+SUMIF(แพ็ค!$C:$C,'รับ-จ่าย ประจำวัน'!$B310,แพ็ค!AI:AI)+SUMIF(ธุรการ!$C:$C,'รับ-จ่าย ประจำวัน'!$B310,ธุรการ!AI:AI)+SUMIF(เส้นแต่งหน้าขนมปัง!$C:$C,'รับ-จ่าย ประจำวัน'!$B310,เส้นแต่งหน้าขนมปัง!AI:AI)+SUMIF('วางแผนBC,CJ'!$C:$C,'รับ-จ่าย ประจำวัน'!$B310,'วางแผนBC,CJ'!AI:AI)+SUMIF(RD!$C:$C,'รับ-จ่าย ประจำวัน'!$B310,RD!AI:AI)+SUMIF('FG,ออนไล,คัดแยก'!$C:$C,'รับ-จ่าย ประจำวัน'!$B310,'FG,ออนไล,คัดแยก'!AI:AI)</f>
        <v>0</v>
      </c>
      <c r="BQ310" s="16">
        <f>SUMIF(เตรียมส่วนผสม!$C:$C,'รับ-จ่าย ประจำวัน'!$B310,เตรียมส่วนผสม!AJ:AJ)+SUMIF(กวนไส้!$C:$C,'รับ-จ่าย ประจำวัน'!$B310,กวนไส้!AJ:AJ)+SUMIF(ผลิต1!$C:$C,'รับ-จ่าย ประจำวัน'!$B310,ผลิต1!AJ:AJ)+SUMIF(ผลิต2!$C:$C,'รับ-จ่าย ประจำวัน'!$B310,ผลิต2!AJ:AJ)+SUMIF(เส้นแต่งหน้าขนมเค้ก!$C:$C,'รับ-จ่าย ประจำวัน'!$B310,เส้นแต่งหน้าขนมเค้ก!AJ:AJ)+SUMIF(แพ็ค!$C:$C,'รับ-จ่าย ประจำวัน'!$B310,แพ็ค!AJ:AJ)+SUMIF(ธุรการ!$C:$C,'รับ-จ่าย ประจำวัน'!$B310,ธุรการ!AJ:AJ)+SUMIF(เส้นแต่งหน้าขนมปัง!$C:$C,'รับ-จ่าย ประจำวัน'!$B310,เส้นแต่งหน้าขนมปัง!AJ:AJ)+SUMIF('วางแผนBC,CJ'!$C:$C,'รับ-จ่าย ประจำวัน'!$B310,'วางแผนBC,CJ'!AJ:AJ)+SUMIF(RD!$C:$C,'รับ-จ่าย ประจำวัน'!$B310,RD!AJ:AJ)+SUMIF('FG,ออนไล,คัดแยก'!$C:$C,'รับ-จ่าย ประจำวัน'!$B310,'FG,ออนไล,คัดแยก'!AJ:AJ)</f>
        <v>0</v>
      </c>
      <c r="BR310" s="16">
        <f>SUMIF(เตรียมส่วนผสม!$C:$C,'รับ-จ่าย ประจำวัน'!$B310,เตรียมส่วนผสม!AK:AK)+SUMIF(กวนไส้!$C:$C,'รับ-จ่าย ประจำวัน'!$B310,กวนไส้!AK:AK)+SUMIF(ผลิต1!$C:$C,'รับ-จ่าย ประจำวัน'!$B310,ผลิต1!AK:AK)+SUMIF(ผลิต2!$C:$C,'รับ-จ่าย ประจำวัน'!$B310,ผลิต2!AK:AK)+SUMIF(เส้นแต่งหน้าขนมเค้ก!$C:$C,'รับ-จ่าย ประจำวัน'!$B310,เส้นแต่งหน้าขนมเค้ก!AK:AK)+SUMIF(แพ็ค!$C:$C,'รับ-จ่าย ประจำวัน'!$B310,แพ็ค!AK:AK)+SUMIF(ธุรการ!$C:$C,'รับ-จ่าย ประจำวัน'!$B310,ธุรการ!AK:AK)+SUMIF(เส้นแต่งหน้าขนมปัง!$C:$C,'รับ-จ่าย ประจำวัน'!$B310,เส้นแต่งหน้าขนมปัง!AK:AK)+SUMIF('วางแผนBC,CJ'!$C:$C,'รับ-จ่าย ประจำวัน'!$B310,'วางแผนBC,CJ'!AK:AK)+SUMIF(RD!$C:$C,'รับ-จ่าย ประจำวัน'!$B310,RD!AK:AK)+SUMIF('FG,ออนไล,คัดแยก'!$C:$C,'รับ-จ่าย ประจำวัน'!$B310,'FG,ออนไล,คัดแยก'!AK:AK)</f>
        <v>0</v>
      </c>
      <c r="BS310" s="16">
        <f>SUMIF(เตรียมส่วนผสม!$C:$C,'รับ-จ่าย ประจำวัน'!$B310,เตรียมส่วนผสม!AL:AL)+SUMIF(กวนไส้!$C:$C,'รับ-จ่าย ประจำวัน'!$B310,กวนไส้!AL:AL)+SUMIF(ผลิต1!$C:$C,'รับ-จ่าย ประจำวัน'!$B310,ผลิต1!AL:AL)+SUMIF(ผลิต2!$C:$C,'รับ-จ่าย ประจำวัน'!$B310,ผลิต2!AL:AL)+SUMIF(เส้นแต่งหน้าขนมเค้ก!$C:$C,'รับ-จ่าย ประจำวัน'!$B310,เส้นแต่งหน้าขนมเค้ก!AL:AL)+SUMIF(แพ็ค!$C:$C,'รับ-จ่าย ประจำวัน'!$B310,แพ็ค!AL:AL)+SUMIF(ธุรการ!$C:$C,'รับ-จ่าย ประจำวัน'!$B310,ธุรการ!AL:AL)+SUMIF(เส้นแต่งหน้าขนมปัง!$C:$C,'รับ-จ่าย ประจำวัน'!$B310,เส้นแต่งหน้าขนมปัง!AL:AL)+SUMIF('วางแผนBC,CJ'!$C:$C,'รับ-จ่าย ประจำวัน'!$B310,'วางแผนBC,CJ'!AL:AL)+SUMIF(RD!$C:$C,'รับ-จ่าย ประจำวัน'!$B310,RD!AL:AL)+SUMIF('FG,ออนไล,คัดแยก'!$C:$C,'รับ-จ่าย ประจำวัน'!$B310,'FG,ออนไล,คัดแยก'!AL:AL)</f>
        <v>0</v>
      </c>
      <c r="BT310" s="18">
        <f t="shared" si="60"/>
        <v>0</v>
      </c>
      <c r="BU310" s="116">
        <v>2000</v>
      </c>
      <c r="BV310" s="146">
        <f t="shared" si="61"/>
        <v>6000</v>
      </c>
      <c r="BW310" s="183">
        <v>30</v>
      </c>
      <c r="BX310" s="172">
        <f t="shared" si="65"/>
        <v>0</v>
      </c>
      <c r="BY310" s="188" t="e">
        <f t="shared" si="63"/>
        <v>#DIV/0!</v>
      </c>
      <c r="BZ310" s="180" t="e">
        <f t="shared" ca="1" si="62"/>
        <v>#DIV/0!</v>
      </c>
      <c r="CA310" s="93"/>
      <c r="CB310" s="93"/>
      <c r="CC310" s="93"/>
      <c r="CD310" s="93"/>
      <c r="CE310" s="93"/>
      <c r="CF310" s="93"/>
      <c r="CG310" s="93"/>
      <c r="CH310" s="93"/>
      <c r="CI310" s="93"/>
      <c r="CJ310" s="94"/>
      <c r="CK310" s="9">
        <f t="shared" si="64"/>
        <v>4000</v>
      </c>
    </row>
    <row r="311" spans="1:89" hidden="1" x14ac:dyDescent="0.5">
      <c r="A311" s="149"/>
      <c r="B311" s="34" t="s">
        <v>979</v>
      </c>
      <c r="C311" s="10" t="s">
        <v>980</v>
      </c>
      <c r="D311" s="135" t="s">
        <v>91</v>
      </c>
      <c r="E311" s="11">
        <v>0</v>
      </c>
      <c r="F311" s="159" t="s">
        <v>1605</v>
      </c>
      <c r="G311" s="11" t="s">
        <v>62</v>
      </c>
      <c r="H311" s="12">
        <v>1771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3"/>
      <c r="AF311" s="13"/>
      <c r="AG311" s="13"/>
      <c r="AH311" s="13"/>
      <c r="AI311" s="14"/>
      <c r="AJ311" s="14"/>
      <c r="AK311" s="14"/>
      <c r="AL311" s="14"/>
      <c r="AM311" s="14"/>
      <c r="AN311" s="15">
        <f t="shared" si="59"/>
        <v>0</v>
      </c>
      <c r="AO311" s="16">
        <f>SUMIF(เตรียมส่วนผสม!$C:$C,'รับ-จ่าย ประจำวัน'!$B311,เตรียมส่วนผสม!H:H)+SUMIF(กวนไส้!$C:$C,'รับ-จ่าย ประจำวัน'!$B311,กวนไส้!H:H)+SUMIF(ผลิต1!$C:$C,'รับ-จ่าย ประจำวัน'!$B311,ผลิต1!H:H)+SUMIF(ผลิต2!$C:$C,'รับ-จ่าย ประจำวัน'!$B311,ผลิต2!H:H)+SUMIF(เส้นแต่งหน้าขนมเค้ก!$C:$C,'รับ-จ่าย ประจำวัน'!$B311,เส้นแต่งหน้าขนมเค้ก!H:H)+SUMIF(แพ็ค!$C:$C,'รับ-จ่าย ประจำวัน'!$B311,แพ็ค!H:H)+SUMIF(ธุรการ!$C:$C,'รับ-จ่าย ประจำวัน'!$B311,ธุรการ!H:H)+SUMIF(เส้นแต่งหน้าขนมปัง!$C:$C,'รับ-จ่าย ประจำวัน'!$B311,เส้นแต่งหน้าขนมปัง!H:H)+SUMIF('วางแผนBC,CJ'!$C:$C,'รับ-จ่าย ประจำวัน'!$B311,'วางแผนBC,CJ'!H:H)+SUMIF(RD!$C:$C,'รับ-จ่าย ประจำวัน'!$B311,RD!H:H)+SUMIF('FG,ออนไล,คัดแยก'!$C:$C,'รับ-จ่าย ประจำวัน'!$B311,'FG,ออนไล,คัดแยก'!H:H)</f>
        <v>0</v>
      </c>
      <c r="AP311" s="16">
        <f>SUMIF(เตรียมส่วนผสม!$C:$C,'รับ-จ่าย ประจำวัน'!$B311,เตรียมส่วนผสม!I:I)+SUMIF(กวนไส้!$C:$C,'รับ-จ่าย ประจำวัน'!$B311,กวนไส้!I:I)+SUMIF(ผลิต1!$C:$C,'รับ-จ่าย ประจำวัน'!$B311,ผลิต1!I:I)+SUMIF(ผลิต2!$C:$C,'รับ-จ่าย ประจำวัน'!$B311,ผลิต2!I:I)+SUMIF(เส้นแต่งหน้าขนมเค้ก!$C:$C,'รับ-จ่าย ประจำวัน'!$B311,เส้นแต่งหน้าขนมเค้ก!I:I)+SUMIF(แพ็ค!$C:$C,'รับ-จ่าย ประจำวัน'!$B311,แพ็ค!I:I)+SUMIF(ธุรการ!$C:$C,'รับ-จ่าย ประจำวัน'!$B311,ธุรการ!I:I)+SUMIF(เส้นแต่งหน้าขนมปัง!$C:$C,'รับ-จ่าย ประจำวัน'!$B311,เส้นแต่งหน้าขนมปัง!I:I)+SUMIF('วางแผนBC,CJ'!$C:$C,'รับ-จ่าย ประจำวัน'!$B311,'วางแผนBC,CJ'!I:I)+SUMIF(RD!$C:$C,'รับ-จ่าย ประจำวัน'!$B311,RD!I:I)+SUMIF('FG,ออนไล,คัดแยก'!$C:$C,'รับ-จ่าย ประจำวัน'!$B311,'FG,ออนไล,คัดแยก'!I:I)</f>
        <v>0</v>
      </c>
      <c r="AQ311" s="16">
        <f>SUMIF(เตรียมส่วนผสม!$C:$C,'รับ-จ่าย ประจำวัน'!$B311,เตรียมส่วนผสม!J:J)+SUMIF(กวนไส้!$C:$C,'รับ-จ่าย ประจำวัน'!$B311,กวนไส้!J:J)+SUMIF(ผลิต1!$C:$C,'รับ-จ่าย ประจำวัน'!$B311,ผลิต1!J:J)+SUMIF(ผลิต2!$C:$C,'รับ-จ่าย ประจำวัน'!$B311,ผลิต2!J:J)+SUMIF(เส้นแต่งหน้าขนมเค้ก!$C:$C,'รับ-จ่าย ประจำวัน'!$B311,เส้นแต่งหน้าขนมเค้ก!J:J)+SUMIF(แพ็ค!$C:$C,'รับ-จ่าย ประจำวัน'!$B311,แพ็ค!J:J)+SUMIF(ธุรการ!$C:$C,'รับ-จ่าย ประจำวัน'!$B311,ธุรการ!J:J)+SUMIF(เส้นแต่งหน้าขนมปัง!$C:$C,'รับ-จ่าย ประจำวัน'!$B311,เส้นแต่งหน้าขนมปัง!J:J)+SUMIF('วางแผนBC,CJ'!$C:$C,'รับ-จ่าย ประจำวัน'!$B311,'วางแผนBC,CJ'!J:J)+SUMIF(RD!$C:$C,'รับ-จ่าย ประจำวัน'!$B311,RD!J:J)+SUMIF('FG,ออนไล,คัดแยก'!$C:$C,'รับ-จ่าย ประจำวัน'!$B311,'FG,ออนไล,คัดแยก'!J:J)</f>
        <v>0</v>
      </c>
      <c r="AR311" s="16">
        <f>SUMIF(เตรียมส่วนผสม!$C:$C,'รับ-จ่าย ประจำวัน'!$B311,เตรียมส่วนผสม!K:K)+SUMIF(กวนไส้!$C:$C,'รับ-จ่าย ประจำวัน'!$B311,กวนไส้!K:K)+SUMIF(ผลิต1!$C:$C,'รับ-จ่าย ประจำวัน'!$B311,ผลิต1!K:K)+SUMIF(ผลิต2!$C:$C,'รับ-จ่าย ประจำวัน'!$B311,ผลิต2!K:K)+SUMIF(เส้นแต่งหน้าขนมเค้ก!$C:$C,'รับ-จ่าย ประจำวัน'!$B311,เส้นแต่งหน้าขนมเค้ก!K:K)+SUMIF(แพ็ค!$C:$C,'รับ-จ่าย ประจำวัน'!$B311,แพ็ค!K:K)+SUMIF(ธุรการ!$C:$C,'รับ-จ่าย ประจำวัน'!$B311,ธุรการ!K:K)+SUMIF(เส้นแต่งหน้าขนมปัง!$C:$C,'รับ-จ่าย ประจำวัน'!$B311,เส้นแต่งหน้าขนมปัง!K:K)+SUMIF('วางแผนBC,CJ'!$C:$C,'รับ-จ่าย ประจำวัน'!$B311,'วางแผนBC,CJ'!K:K)+SUMIF(RD!$C:$C,'รับ-จ่าย ประจำวัน'!$B311,RD!K:K)+SUMIF('FG,ออนไล,คัดแยก'!$C:$C,'รับ-จ่าย ประจำวัน'!$B311,'FG,ออนไล,คัดแยก'!K:K)</f>
        <v>0</v>
      </c>
      <c r="AS311" s="16">
        <f>SUMIF(เตรียมส่วนผสม!$C:$C,'รับ-จ่าย ประจำวัน'!$B311,เตรียมส่วนผสม!L:L)+SUMIF(กวนไส้!$C:$C,'รับ-จ่าย ประจำวัน'!$B311,กวนไส้!L:L)+SUMIF(ผลิต1!$C:$C,'รับ-จ่าย ประจำวัน'!$B311,ผลิต1!L:L)+SUMIF(ผลิต2!$C:$C,'รับ-จ่าย ประจำวัน'!$B311,ผลิต2!L:L)+SUMIF(เส้นแต่งหน้าขนมเค้ก!$C:$C,'รับ-จ่าย ประจำวัน'!$B311,เส้นแต่งหน้าขนมเค้ก!L:L)+SUMIF(แพ็ค!$C:$C,'รับ-จ่าย ประจำวัน'!$B311,แพ็ค!L:L)+SUMIF(ธุรการ!$C:$C,'รับ-จ่าย ประจำวัน'!$B311,ธุรการ!L:L)+SUMIF(เส้นแต่งหน้าขนมปัง!$C:$C,'รับ-จ่าย ประจำวัน'!$B311,เส้นแต่งหน้าขนมปัง!L:L)+SUMIF('วางแผนBC,CJ'!$C:$C,'รับ-จ่าย ประจำวัน'!$B311,'วางแผนBC,CJ'!L:L)+SUMIF(RD!$C:$C,'รับ-จ่าย ประจำวัน'!$B311,RD!L:L)+SUMIF('FG,ออนไล,คัดแยก'!$C:$C,'รับ-จ่าย ประจำวัน'!$B311,'FG,ออนไล,คัดแยก'!L:L)</f>
        <v>0</v>
      </c>
      <c r="AT311" s="16">
        <f>SUMIF(เตรียมส่วนผสม!$C:$C,'รับ-จ่าย ประจำวัน'!$B311,เตรียมส่วนผสม!M:M)+SUMIF(กวนไส้!$C:$C,'รับ-จ่าย ประจำวัน'!$B311,กวนไส้!M:M)+SUMIF(ผลิต1!$C:$C,'รับ-จ่าย ประจำวัน'!$B311,ผลิต1!M:M)+SUMIF(ผลิต2!$C:$C,'รับ-จ่าย ประจำวัน'!$B311,ผลิต2!M:M)+SUMIF(เส้นแต่งหน้าขนมเค้ก!$C:$C,'รับ-จ่าย ประจำวัน'!$B311,เส้นแต่งหน้าขนมเค้ก!M:M)+SUMIF(แพ็ค!$C:$C,'รับ-จ่าย ประจำวัน'!$B311,แพ็ค!M:M)+SUMIF(ธุรการ!$C:$C,'รับ-จ่าย ประจำวัน'!$B311,ธุรการ!M:M)+SUMIF(เส้นแต่งหน้าขนมปัง!$C:$C,'รับ-จ่าย ประจำวัน'!$B311,เส้นแต่งหน้าขนมปัง!M:M)+SUMIF('วางแผนBC,CJ'!$C:$C,'รับ-จ่าย ประจำวัน'!$B311,'วางแผนBC,CJ'!M:M)+SUMIF(RD!$C:$C,'รับ-จ่าย ประจำวัน'!$B311,RD!M:M)+SUMIF('FG,ออนไล,คัดแยก'!$C:$C,'รับ-จ่าย ประจำวัน'!$B311,'FG,ออนไล,คัดแยก'!M:M)</f>
        <v>0</v>
      </c>
      <c r="AU311" s="16">
        <f>SUMIF(เตรียมส่วนผสม!$C:$C,'รับ-จ่าย ประจำวัน'!$B311,เตรียมส่วนผสม!N:N)+SUMIF(กวนไส้!$C:$C,'รับ-จ่าย ประจำวัน'!$B311,กวนไส้!N:N)+SUMIF(ผลิต1!$C:$C,'รับ-จ่าย ประจำวัน'!$B311,ผลิต1!N:N)+SUMIF(ผลิต2!$C:$C,'รับ-จ่าย ประจำวัน'!$B311,ผลิต2!N:N)+SUMIF(เส้นแต่งหน้าขนมเค้ก!$C:$C,'รับ-จ่าย ประจำวัน'!$B311,เส้นแต่งหน้าขนมเค้ก!N:N)+SUMIF(แพ็ค!$C:$C,'รับ-จ่าย ประจำวัน'!$B311,แพ็ค!N:N)+SUMIF(ธุรการ!$C:$C,'รับ-จ่าย ประจำวัน'!$B311,ธุรการ!N:N)+SUMIF(เส้นแต่งหน้าขนมปัง!$C:$C,'รับ-จ่าย ประจำวัน'!$B311,เส้นแต่งหน้าขนมปัง!N:N)+SUMIF('วางแผนBC,CJ'!$C:$C,'รับ-จ่าย ประจำวัน'!$B311,'วางแผนBC,CJ'!N:N)+SUMIF(RD!$C:$C,'รับ-จ่าย ประจำวัน'!$B311,RD!N:N)+SUMIF('FG,ออนไล,คัดแยก'!$C:$C,'รับ-จ่าย ประจำวัน'!$B311,'FG,ออนไล,คัดแยก'!N:N)</f>
        <v>0</v>
      </c>
      <c r="AV311" s="16">
        <f>SUMIF(เตรียมส่วนผสม!$C:$C,'รับ-จ่าย ประจำวัน'!$B311,เตรียมส่วนผสม!O:O)+SUMIF(กวนไส้!$C:$C,'รับ-จ่าย ประจำวัน'!$B311,กวนไส้!O:O)+SUMIF(ผลิต1!$C:$C,'รับ-จ่าย ประจำวัน'!$B311,ผลิต1!O:O)+SUMIF(ผลิต2!$C:$C,'รับ-จ่าย ประจำวัน'!$B311,ผลิต2!O:O)+SUMIF(เส้นแต่งหน้าขนมเค้ก!$C:$C,'รับ-จ่าย ประจำวัน'!$B311,เส้นแต่งหน้าขนมเค้ก!O:O)+SUMIF(แพ็ค!$C:$C,'รับ-จ่าย ประจำวัน'!$B311,แพ็ค!O:O)+SUMIF(ธุรการ!$C:$C,'รับ-จ่าย ประจำวัน'!$B311,ธุรการ!O:O)+SUMIF(เส้นแต่งหน้าขนมปัง!$C:$C,'รับ-จ่าย ประจำวัน'!$B311,เส้นแต่งหน้าขนมปัง!O:O)+SUMIF('วางแผนBC,CJ'!$C:$C,'รับ-จ่าย ประจำวัน'!$B311,'วางแผนBC,CJ'!O:O)+SUMIF(RD!$C:$C,'รับ-จ่าย ประจำวัน'!$B311,RD!O:O)+SUMIF('FG,ออนไล,คัดแยก'!$C:$C,'รับ-จ่าย ประจำวัน'!$B311,'FG,ออนไล,คัดแยก'!O:O)</f>
        <v>0</v>
      </c>
      <c r="AW311" s="16">
        <f>SUMIF(เตรียมส่วนผสม!$C:$C,'รับ-จ่าย ประจำวัน'!$B311,เตรียมส่วนผสม!P:P)+SUMIF(กวนไส้!$C:$C,'รับ-จ่าย ประจำวัน'!$B311,กวนไส้!P:P)+SUMIF(ผลิต1!$C:$C,'รับ-จ่าย ประจำวัน'!$B311,ผลิต1!P:P)+SUMIF(ผลิต2!$C:$C,'รับ-จ่าย ประจำวัน'!$B311,ผลิต2!P:P)+SUMIF(เส้นแต่งหน้าขนมเค้ก!$C:$C,'รับ-จ่าย ประจำวัน'!$B311,เส้นแต่งหน้าขนมเค้ก!P:P)+SUMIF(แพ็ค!$C:$C,'รับ-จ่าย ประจำวัน'!$B311,แพ็ค!P:P)+SUMIF(ธุรการ!$C:$C,'รับ-จ่าย ประจำวัน'!$B311,ธุรการ!P:P)+SUMIF(เส้นแต่งหน้าขนมปัง!$C:$C,'รับ-จ่าย ประจำวัน'!$B311,เส้นแต่งหน้าขนมปัง!P:P)+SUMIF('วางแผนBC,CJ'!$C:$C,'รับ-จ่าย ประจำวัน'!$B311,'วางแผนBC,CJ'!P:P)+SUMIF(RD!$C:$C,'รับ-จ่าย ประจำวัน'!$B311,RD!P:P)+SUMIF('FG,ออนไล,คัดแยก'!$C:$C,'รับ-จ่าย ประจำวัน'!$B311,'FG,ออนไล,คัดแยก'!P:P)</f>
        <v>0</v>
      </c>
      <c r="AX311" s="16">
        <f>SUMIF(เตรียมส่วนผสม!$C:$C,'รับ-จ่าย ประจำวัน'!$B311,เตรียมส่วนผสม!Q:Q)+SUMIF(กวนไส้!$C:$C,'รับ-จ่าย ประจำวัน'!$B311,กวนไส้!Q:Q)+SUMIF(ผลิต1!$C:$C,'รับ-จ่าย ประจำวัน'!$B311,ผลิต1!Q:Q)+SUMIF(ผลิต2!$C:$C,'รับ-จ่าย ประจำวัน'!$B311,ผลิต2!Q:Q)+SUMIF(เส้นแต่งหน้าขนมเค้ก!$C:$C,'รับ-จ่าย ประจำวัน'!$B311,เส้นแต่งหน้าขนมเค้ก!Q:Q)+SUMIF(แพ็ค!$C:$C,'รับ-จ่าย ประจำวัน'!$B311,แพ็ค!Q:Q)+SUMIF(ธุรการ!$C:$C,'รับ-จ่าย ประจำวัน'!$B311,ธุรการ!Q:Q)+SUMIF(เส้นแต่งหน้าขนมปัง!$C:$C,'รับ-จ่าย ประจำวัน'!$B311,เส้นแต่งหน้าขนมปัง!Q:Q)+SUMIF('วางแผนBC,CJ'!$C:$C,'รับ-จ่าย ประจำวัน'!$B311,'วางแผนBC,CJ'!Q:Q)+SUMIF(RD!$C:$C,'รับ-จ่าย ประจำวัน'!$B311,RD!Q:Q)+SUMIF('FG,ออนไล,คัดแยก'!$C:$C,'รับ-จ่าย ประจำวัน'!$B311,'FG,ออนไล,คัดแยก'!Q:Q)</f>
        <v>0</v>
      </c>
      <c r="AY311" s="16">
        <f>SUMIF(เตรียมส่วนผสม!$C:$C,'รับ-จ่าย ประจำวัน'!$B311,เตรียมส่วนผสม!R:R)+SUMIF(กวนไส้!$C:$C,'รับ-จ่าย ประจำวัน'!$B311,กวนไส้!R:R)+SUMIF(ผลิต1!$C:$C,'รับ-จ่าย ประจำวัน'!$B311,ผลิต1!R:R)+SUMIF(ผลิต2!$C:$C,'รับ-จ่าย ประจำวัน'!$B311,ผลิต2!R:R)+SUMIF(เส้นแต่งหน้าขนมเค้ก!$C:$C,'รับ-จ่าย ประจำวัน'!$B311,เส้นแต่งหน้าขนมเค้ก!R:R)+SUMIF(แพ็ค!$C:$C,'รับ-จ่าย ประจำวัน'!$B311,แพ็ค!R:R)+SUMIF(ธุรการ!$C:$C,'รับ-จ่าย ประจำวัน'!$B311,ธุรการ!R:R)+SUMIF(เส้นแต่งหน้าขนมปัง!$C:$C,'รับ-จ่าย ประจำวัน'!$B311,เส้นแต่งหน้าขนมปัง!R:R)+SUMIF('วางแผนBC,CJ'!$C:$C,'รับ-จ่าย ประจำวัน'!$B311,'วางแผนBC,CJ'!R:R)+SUMIF(RD!$C:$C,'รับ-จ่าย ประจำวัน'!$B311,RD!R:R)+SUMIF('FG,ออนไล,คัดแยก'!$C:$C,'รับ-จ่าย ประจำวัน'!$B311,'FG,ออนไล,คัดแยก'!R:R)</f>
        <v>0</v>
      </c>
      <c r="AZ311" s="16">
        <f>SUMIF(เตรียมส่วนผสม!$C:$C,'รับ-จ่าย ประจำวัน'!$B311,เตรียมส่วนผสม!S:S)+SUMIF(กวนไส้!$C:$C,'รับ-จ่าย ประจำวัน'!$B311,กวนไส้!S:S)+SUMIF(ผลิต1!$C:$C,'รับ-จ่าย ประจำวัน'!$B311,ผลิต1!S:S)+SUMIF(ผลิต2!$C:$C,'รับ-จ่าย ประจำวัน'!$B311,ผลิต2!S:S)+SUMIF(เส้นแต่งหน้าขนมเค้ก!$C:$C,'รับ-จ่าย ประจำวัน'!$B311,เส้นแต่งหน้าขนมเค้ก!S:S)+SUMIF(แพ็ค!$C:$C,'รับ-จ่าย ประจำวัน'!$B311,แพ็ค!S:S)+SUMIF(ธุรการ!$C:$C,'รับ-จ่าย ประจำวัน'!$B311,ธุรการ!S:S)+SUMIF(เส้นแต่งหน้าขนมปัง!$C:$C,'รับ-จ่าย ประจำวัน'!$B311,เส้นแต่งหน้าขนมปัง!S:S)+SUMIF('วางแผนBC,CJ'!$C:$C,'รับ-จ่าย ประจำวัน'!$B311,'วางแผนBC,CJ'!S:S)+SUMIF(RD!$C:$C,'รับ-จ่าย ประจำวัน'!$B311,RD!S:S)+SUMIF('FG,ออนไล,คัดแยก'!$C:$C,'รับ-จ่าย ประจำวัน'!$B311,'FG,ออนไล,คัดแยก'!S:S)</f>
        <v>0</v>
      </c>
      <c r="BA311" s="16">
        <f>SUMIF(เตรียมส่วนผสม!$C:$C,'รับ-จ่าย ประจำวัน'!$B311,เตรียมส่วนผสม!T:T)+SUMIF(กวนไส้!$C:$C,'รับ-จ่าย ประจำวัน'!$B311,กวนไส้!T:T)+SUMIF(ผลิต1!$C:$C,'รับ-จ่าย ประจำวัน'!$B311,ผลิต1!T:T)+SUMIF(ผลิต2!$C:$C,'รับ-จ่าย ประจำวัน'!$B311,ผลิต2!T:T)+SUMIF(เส้นแต่งหน้าขนมเค้ก!$C:$C,'รับ-จ่าย ประจำวัน'!$B311,เส้นแต่งหน้าขนมเค้ก!T:T)+SUMIF(แพ็ค!$C:$C,'รับ-จ่าย ประจำวัน'!$B311,แพ็ค!T:T)+SUMIF(ธุรการ!$C:$C,'รับ-จ่าย ประจำวัน'!$B311,ธุรการ!T:T)+SUMIF(เส้นแต่งหน้าขนมปัง!$C:$C,'รับ-จ่าย ประจำวัน'!$B311,เส้นแต่งหน้าขนมปัง!T:T)+SUMIF('วางแผนBC,CJ'!$C:$C,'รับ-จ่าย ประจำวัน'!$B311,'วางแผนBC,CJ'!T:T)+SUMIF(RD!$C:$C,'รับ-จ่าย ประจำวัน'!$B311,RD!T:T)+SUMIF('FG,ออนไล,คัดแยก'!$C:$C,'รับ-จ่าย ประจำวัน'!$B311,'FG,ออนไล,คัดแยก'!T:T)</f>
        <v>0</v>
      </c>
      <c r="BB311" s="16">
        <f>SUMIF(เตรียมส่วนผสม!$C:$C,'รับ-จ่าย ประจำวัน'!$B311,เตรียมส่วนผสม!U:U)+SUMIF(กวนไส้!$C:$C,'รับ-จ่าย ประจำวัน'!$B311,กวนไส้!U:U)+SUMIF(ผลิต1!$C:$C,'รับ-จ่าย ประจำวัน'!$B311,ผลิต1!U:U)+SUMIF(ผลิต2!$C:$C,'รับ-จ่าย ประจำวัน'!$B311,ผลิต2!U:U)+SUMIF(เส้นแต่งหน้าขนมเค้ก!$C:$C,'รับ-จ่าย ประจำวัน'!$B311,เส้นแต่งหน้าขนมเค้ก!U:U)+SUMIF(แพ็ค!$C:$C,'รับ-จ่าย ประจำวัน'!$B311,แพ็ค!U:U)+SUMIF(ธุรการ!$C:$C,'รับ-จ่าย ประจำวัน'!$B311,ธุรการ!U:U)+SUMIF(เส้นแต่งหน้าขนมปัง!$C:$C,'รับ-จ่าย ประจำวัน'!$B311,เส้นแต่งหน้าขนมปัง!U:U)+SUMIF('วางแผนBC,CJ'!$C:$C,'รับ-จ่าย ประจำวัน'!$B311,'วางแผนBC,CJ'!U:U)+SUMIF(RD!$C:$C,'รับ-จ่าย ประจำวัน'!$B311,RD!U:U)+SUMIF('FG,ออนไล,คัดแยก'!$C:$C,'รับ-จ่าย ประจำวัน'!$B311,'FG,ออนไล,คัดแยก'!U:U)</f>
        <v>0</v>
      </c>
      <c r="BC311" s="16">
        <f>SUMIF(เตรียมส่วนผสม!$C:$C,'รับ-จ่าย ประจำวัน'!$B311,เตรียมส่วนผสม!V:V)+SUMIF(กวนไส้!$C:$C,'รับ-จ่าย ประจำวัน'!$B311,กวนไส้!V:V)+SUMIF(ผลิต1!$C:$C,'รับ-จ่าย ประจำวัน'!$B311,ผลิต1!V:V)+SUMIF(ผลิต2!$C:$C,'รับ-จ่าย ประจำวัน'!$B311,ผลิต2!V:V)+SUMIF(เส้นแต่งหน้าขนมเค้ก!$C:$C,'รับ-จ่าย ประจำวัน'!$B311,เส้นแต่งหน้าขนมเค้ก!V:V)+SUMIF(แพ็ค!$C:$C,'รับ-จ่าย ประจำวัน'!$B311,แพ็ค!V:V)+SUMIF(ธุรการ!$C:$C,'รับ-จ่าย ประจำวัน'!$B311,ธุรการ!V:V)+SUMIF(เส้นแต่งหน้าขนมปัง!$C:$C,'รับ-จ่าย ประจำวัน'!$B311,เส้นแต่งหน้าขนมปัง!V:V)+SUMIF('วางแผนBC,CJ'!$C:$C,'รับ-จ่าย ประจำวัน'!$B311,'วางแผนBC,CJ'!V:V)+SUMIF(RD!$C:$C,'รับ-จ่าย ประจำวัน'!$B311,RD!V:V)+SUMIF('FG,ออนไล,คัดแยก'!$C:$C,'รับ-จ่าย ประจำวัน'!$B311,'FG,ออนไล,คัดแยก'!V:V)</f>
        <v>0</v>
      </c>
      <c r="BD311" s="16">
        <f>SUMIF(เตรียมส่วนผสม!$C:$C,'รับ-จ่าย ประจำวัน'!$B311,เตรียมส่วนผสม!W:W)+SUMIF(กวนไส้!$C:$C,'รับ-จ่าย ประจำวัน'!$B311,กวนไส้!W:W)+SUMIF(ผลิต1!$C:$C,'รับ-จ่าย ประจำวัน'!$B311,ผลิต1!W:W)+SUMIF(ผลิต2!$C:$C,'รับ-จ่าย ประจำวัน'!$B311,ผลิต2!W:W)+SUMIF(เส้นแต่งหน้าขนมเค้ก!$C:$C,'รับ-จ่าย ประจำวัน'!$B311,เส้นแต่งหน้าขนมเค้ก!W:W)+SUMIF(แพ็ค!$C:$C,'รับ-จ่าย ประจำวัน'!$B311,แพ็ค!W:W)+SUMIF(ธุรการ!$C:$C,'รับ-จ่าย ประจำวัน'!$B311,ธุรการ!W:W)+SUMIF(เส้นแต่งหน้าขนมปัง!$C:$C,'รับ-จ่าย ประจำวัน'!$B311,เส้นแต่งหน้าขนมปัง!W:W)+SUMIF('วางแผนBC,CJ'!$C:$C,'รับ-จ่าย ประจำวัน'!$B311,'วางแผนBC,CJ'!W:W)+SUMIF(RD!$C:$C,'รับ-จ่าย ประจำวัน'!$B311,RD!W:W)+SUMIF('FG,ออนไล,คัดแยก'!$C:$C,'รับ-จ่าย ประจำวัน'!$B311,'FG,ออนไล,คัดแยก'!W:W)</f>
        <v>0</v>
      </c>
      <c r="BE311" s="16">
        <f>SUMIF(เตรียมส่วนผสม!$C:$C,'รับ-จ่าย ประจำวัน'!$B311,เตรียมส่วนผสม!X:X)+SUMIF(กวนไส้!$C:$C,'รับ-จ่าย ประจำวัน'!$B311,กวนไส้!X:X)+SUMIF(ผลิต1!$C:$C,'รับ-จ่าย ประจำวัน'!$B311,ผลิต1!X:X)+SUMIF(ผลิต2!$C:$C,'รับ-จ่าย ประจำวัน'!$B311,ผลิต2!X:X)+SUMIF(เส้นแต่งหน้าขนมเค้ก!$C:$C,'รับ-จ่าย ประจำวัน'!$B311,เส้นแต่งหน้าขนมเค้ก!X:X)+SUMIF(แพ็ค!$C:$C,'รับ-จ่าย ประจำวัน'!$B311,แพ็ค!X:X)+SUMIF(ธุรการ!$C:$C,'รับ-จ่าย ประจำวัน'!$B311,ธุรการ!X:X)+SUMIF(เส้นแต่งหน้าขนมปัง!$C:$C,'รับ-จ่าย ประจำวัน'!$B311,เส้นแต่งหน้าขนมปัง!X:X)+SUMIF('วางแผนBC,CJ'!$C:$C,'รับ-จ่าย ประจำวัน'!$B311,'วางแผนBC,CJ'!X:X)+SUMIF(RD!$C:$C,'รับ-จ่าย ประจำวัน'!$B311,RD!X:X)+SUMIF('FG,ออนไล,คัดแยก'!$C:$C,'รับ-จ่าย ประจำวัน'!$B311,'FG,ออนไล,คัดแยก'!X:X)</f>
        <v>0</v>
      </c>
      <c r="BF311" s="16">
        <f>SUMIF(เตรียมส่วนผสม!$C:$C,'รับ-จ่าย ประจำวัน'!$B311,เตรียมส่วนผสม!Y:Y)+SUMIF(กวนไส้!$C:$C,'รับ-จ่าย ประจำวัน'!$B311,กวนไส้!Y:Y)+SUMIF(ผลิต1!$C:$C,'รับ-จ่าย ประจำวัน'!$B311,ผลิต1!Y:Y)+SUMIF(ผลิต2!$C:$C,'รับ-จ่าย ประจำวัน'!$B311,ผลิต2!Y:Y)+SUMIF(เส้นแต่งหน้าขนมเค้ก!$C:$C,'รับ-จ่าย ประจำวัน'!$B311,เส้นแต่งหน้าขนมเค้ก!Y:Y)+SUMIF(แพ็ค!$C:$C,'รับ-จ่าย ประจำวัน'!$B311,แพ็ค!Y:Y)+SUMIF(ธุรการ!$C:$C,'รับ-จ่าย ประจำวัน'!$B311,ธุรการ!Y:Y)+SUMIF(เส้นแต่งหน้าขนมปัง!$C:$C,'รับ-จ่าย ประจำวัน'!$B311,เส้นแต่งหน้าขนมปัง!Y:Y)+SUMIF('วางแผนBC,CJ'!$C:$C,'รับ-จ่าย ประจำวัน'!$B311,'วางแผนBC,CJ'!Y:Y)+SUMIF(RD!$C:$C,'รับ-จ่าย ประจำวัน'!$B311,RD!Y:Y)+SUMIF('FG,ออนไล,คัดแยก'!$C:$C,'รับ-จ่าย ประจำวัน'!$B311,'FG,ออนไล,คัดแยก'!Y:Y)</f>
        <v>0</v>
      </c>
      <c r="BG311" s="16">
        <f>SUMIF(เตรียมส่วนผสม!$C:$C,'รับ-จ่าย ประจำวัน'!$B311,เตรียมส่วนผสม!Z:Z)+SUMIF(กวนไส้!$C:$C,'รับ-จ่าย ประจำวัน'!$B311,กวนไส้!Z:Z)+SUMIF(ผลิต1!$C:$C,'รับ-จ่าย ประจำวัน'!$B311,ผลิต1!Z:Z)+SUMIF(ผลิต2!$C:$C,'รับ-จ่าย ประจำวัน'!$B311,ผลิต2!Z:Z)+SUMIF(เส้นแต่งหน้าขนมเค้ก!$C:$C,'รับ-จ่าย ประจำวัน'!$B311,เส้นแต่งหน้าขนมเค้ก!Z:Z)+SUMIF(แพ็ค!$C:$C,'รับ-จ่าย ประจำวัน'!$B311,แพ็ค!Z:Z)+SUMIF(ธุรการ!$C:$C,'รับ-จ่าย ประจำวัน'!$B311,ธุรการ!Z:Z)+SUMIF(เส้นแต่งหน้าขนมปัง!$C:$C,'รับ-จ่าย ประจำวัน'!$B311,เส้นแต่งหน้าขนมปัง!Z:Z)+SUMIF('วางแผนBC,CJ'!$C:$C,'รับ-จ่าย ประจำวัน'!$B311,'วางแผนBC,CJ'!Z:Z)+SUMIF(RD!$C:$C,'รับ-จ่าย ประจำวัน'!$B311,RD!Z:Z)+SUMIF('FG,ออนไล,คัดแยก'!$C:$C,'รับ-จ่าย ประจำวัน'!$B311,'FG,ออนไล,คัดแยก'!Z:Z)</f>
        <v>0</v>
      </c>
      <c r="BH311" s="16">
        <f>SUMIF(เตรียมส่วนผสม!$C:$C,'รับ-จ่าย ประจำวัน'!$B311,เตรียมส่วนผสม!AA:AA)+SUMIF(กวนไส้!$C:$C,'รับ-จ่าย ประจำวัน'!$B311,กวนไส้!AA:AA)+SUMIF(ผลิต1!$C:$C,'รับ-จ่าย ประจำวัน'!$B311,ผลิต1!AA:AA)+SUMIF(ผลิต2!$C:$C,'รับ-จ่าย ประจำวัน'!$B311,ผลิต2!AA:AA)+SUMIF(เส้นแต่งหน้าขนมเค้ก!$C:$C,'รับ-จ่าย ประจำวัน'!$B311,เส้นแต่งหน้าขนมเค้ก!AA:AA)+SUMIF(แพ็ค!$C:$C,'รับ-จ่าย ประจำวัน'!$B311,แพ็ค!AA:AA)+SUMIF(ธุรการ!$C:$C,'รับ-จ่าย ประจำวัน'!$B311,ธุรการ!AA:AA)+SUMIF(เส้นแต่งหน้าขนมปัง!$C:$C,'รับ-จ่าย ประจำวัน'!$B311,เส้นแต่งหน้าขนมปัง!AA:AA)+SUMIF('วางแผนBC,CJ'!$C:$C,'รับ-จ่าย ประจำวัน'!$B311,'วางแผนBC,CJ'!AA:AA)+SUMIF(RD!$C:$C,'รับ-จ่าย ประจำวัน'!$B311,RD!AA:AA)+SUMIF('FG,ออนไล,คัดแยก'!$C:$C,'รับ-จ่าย ประจำวัน'!$B311,'FG,ออนไล,คัดแยก'!AA:AA)</f>
        <v>0</v>
      </c>
      <c r="BI311" s="16">
        <f>SUMIF(เตรียมส่วนผสม!$C:$C,'รับ-จ่าย ประจำวัน'!$B311,เตรียมส่วนผสม!AB:AB)+SUMIF(กวนไส้!$C:$C,'รับ-จ่าย ประจำวัน'!$B311,กวนไส้!AB:AB)+SUMIF(ผลิต1!$C:$C,'รับ-จ่าย ประจำวัน'!$B311,ผลิต1!AB:AB)+SUMIF(ผลิต2!$C:$C,'รับ-จ่าย ประจำวัน'!$B311,ผลิต2!AB:AB)+SUMIF(เส้นแต่งหน้าขนมเค้ก!$C:$C,'รับ-จ่าย ประจำวัน'!$B311,เส้นแต่งหน้าขนมเค้ก!AB:AB)+SUMIF(แพ็ค!$C:$C,'รับ-จ่าย ประจำวัน'!$B311,แพ็ค!AB:AB)+SUMIF(ธุรการ!$C:$C,'รับ-จ่าย ประจำวัน'!$B311,ธุรการ!AB:AB)+SUMIF(เส้นแต่งหน้าขนมปัง!$C:$C,'รับ-จ่าย ประจำวัน'!$B311,เส้นแต่งหน้าขนมปัง!AB:AB)+SUMIF('วางแผนBC,CJ'!$C:$C,'รับ-จ่าย ประจำวัน'!$B311,'วางแผนBC,CJ'!AB:AB)+SUMIF(RD!$C:$C,'รับ-จ่าย ประจำวัน'!$B311,RD!AB:AB)+SUMIF('FG,ออนไล,คัดแยก'!$C:$C,'รับ-จ่าย ประจำวัน'!$B311,'FG,ออนไล,คัดแยก'!AB:AB)</f>
        <v>0</v>
      </c>
      <c r="BJ311" s="16">
        <f>SUMIF(เตรียมส่วนผสม!$C:$C,'รับ-จ่าย ประจำวัน'!$B311,เตรียมส่วนผสม!AC:AC)+SUMIF(กวนไส้!$C:$C,'รับ-จ่าย ประจำวัน'!$B311,กวนไส้!AC:AC)+SUMIF(ผลิต1!$C:$C,'รับ-จ่าย ประจำวัน'!$B311,ผลิต1!AC:AC)+SUMIF(ผลิต2!$C:$C,'รับ-จ่าย ประจำวัน'!$B311,ผลิต2!AC:AC)+SUMIF(เส้นแต่งหน้าขนมเค้ก!$C:$C,'รับ-จ่าย ประจำวัน'!$B311,เส้นแต่งหน้าขนมเค้ก!AC:AC)+SUMIF(แพ็ค!$C:$C,'รับ-จ่าย ประจำวัน'!$B311,แพ็ค!AC:AC)+SUMIF(ธุรการ!$C:$C,'รับ-จ่าย ประจำวัน'!$B311,ธุรการ!AC:AC)+SUMIF(เส้นแต่งหน้าขนมปัง!$C:$C,'รับ-จ่าย ประจำวัน'!$B311,เส้นแต่งหน้าขนมปัง!AC:AC)+SUMIF('วางแผนBC,CJ'!$C:$C,'รับ-จ่าย ประจำวัน'!$B311,'วางแผนBC,CJ'!AC:AC)+SUMIF(RD!$C:$C,'รับ-จ่าย ประจำวัน'!$B311,RD!AC:AC)+SUMIF('FG,ออนไล,คัดแยก'!$C:$C,'รับ-จ่าย ประจำวัน'!$B311,'FG,ออนไล,คัดแยก'!AC:AC)</f>
        <v>0</v>
      </c>
      <c r="BK311" s="16">
        <f>SUMIF(เตรียมส่วนผสม!$C:$C,'รับ-จ่าย ประจำวัน'!$B311,เตรียมส่วนผสม!AD:AD)+SUMIF(กวนไส้!$C:$C,'รับ-จ่าย ประจำวัน'!$B311,กวนไส้!AD:AD)+SUMIF(ผลิต1!$C:$C,'รับ-จ่าย ประจำวัน'!$B311,ผลิต1!AD:AD)+SUMIF(ผลิต2!$C:$C,'รับ-จ่าย ประจำวัน'!$B311,ผลิต2!AD:AD)+SUMIF(เส้นแต่งหน้าขนมเค้ก!$C:$C,'รับ-จ่าย ประจำวัน'!$B311,เส้นแต่งหน้าขนมเค้ก!AD:AD)+SUMIF(แพ็ค!$C:$C,'รับ-จ่าย ประจำวัน'!$B311,แพ็ค!AD:AD)+SUMIF(ธุรการ!$C:$C,'รับ-จ่าย ประจำวัน'!$B311,ธุรการ!AD:AD)+SUMIF(เส้นแต่งหน้าขนมปัง!$C:$C,'รับ-จ่าย ประจำวัน'!$B311,เส้นแต่งหน้าขนมปัง!AD:AD)+SUMIF('วางแผนBC,CJ'!$C:$C,'รับ-จ่าย ประจำวัน'!$B311,'วางแผนBC,CJ'!AD:AD)+SUMIF(RD!$C:$C,'รับ-จ่าย ประจำวัน'!$B311,RD!AD:AD)+SUMIF('FG,ออนไล,คัดแยก'!$C:$C,'รับ-จ่าย ประจำวัน'!$B311,'FG,ออนไล,คัดแยก'!AD:AD)</f>
        <v>0</v>
      </c>
      <c r="BL311" s="16">
        <f>SUMIF(เตรียมส่วนผสม!$C:$C,'รับ-จ่าย ประจำวัน'!$B311,เตรียมส่วนผสม!AE:AE)+SUMIF(กวนไส้!$C:$C,'รับ-จ่าย ประจำวัน'!$B311,กวนไส้!AE:AE)+SUMIF(ผลิต1!$C:$C,'รับ-จ่าย ประจำวัน'!$B311,ผลิต1!AE:AE)+SUMIF(ผลิต2!$C:$C,'รับ-จ่าย ประจำวัน'!$B311,ผลิต2!AE:AE)+SUMIF(เส้นแต่งหน้าขนมเค้ก!$C:$C,'รับ-จ่าย ประจำวัน'!$B311,เส้นแต่งหน้าขนมเค้ก!AE:AE)+SUMIF(แพ็ค!$C:$C,'รับ-จ่าย ประจำวัน'!$B311,แพ็ค!AE:AE)+SUMIF(ธุรการ!$C:$C,'รับ-จ่าย ประจำวัน'!$B311,ธุรการ!AE:AE)+SUMIF(เส้นแต่งหน้าขนมปัง!$C:$C,'รับ-จ่าย ประจำวัน'!$B311,เส้นแต่งหน้าขนมปัง!AE:AE)+SUMIF('วางแผนBC,CJ'!$C:$C,'รับ-จ่าย ประจำวัน'!$B311,'วางแผนBC,CJ'!AE:AE)+SUMIF(RD!$C:$C,'รับ-จ่าย ประจำวัน'!$B311,RD!AE:AE)+SUMIF('FG,ออนไล,คัดแยก'!$C:$C,'รับ-จ่าย ประจำวัน'!$B311,'FG,ออนไล,คัดแยก'!AE:AE)</f>
        <v>0</v>
      </c>
      <c r="BM311" s="16">
        <f>SUMIF(เตรียมส่วนผสม!$C:$C,'รับ-จ่าย ประจำวัน'!$B311,เตรียมส่วนผสม!AF:AF)+SUMIF(กวนไส้!$C:$C,'รับ-จ่าย ประจำวัน'!$B311,กวนไส้!AF:AF)+SUMIF(ผลิต1!$C:$C,'รับ-จ่าย ประจำวัน'!$B311,ผลิต1!AF:AF)+SUMIF(ผลิต2!$C:$C,'รับ-จ่าย ประจำวัน'!$B311,ผลิต2!AF:AF)+SUMIF(เส้นแต่งหน้าขนมเค้ก!$C:$C,'รับ-จ่าย ประจำวัน'!$B311,เส้นแต่งหน้าขนมเค้ก!AF:AF)+SUMIF(แพ็ค!$C:$C,'รับ-จ่าย ประจำวัน'!$B311,แพ็ค!AF:AF)+SUMIF(ธุรการ!$C:$C,'รับ-จ่าย ประจำวัน'!$B311,ธุรการ!AF:AF)+SUMIF(เส้นแต่งหน้าขนมปัง!$C:$C,'รับ-จ่าย ประจำวัน'!$B311,เส้นแต่งหน้าขนมปัง!AF:AF)+SUMIF('วางแผนBC,CJ'!$C:$C,'รับ-จ่าย ประจำวัน'!$B311,'วางแผนBC,CJ'!AF:AF)+SUMIF(RD!$C:$C,'รับ-จ่าย ประจำวัน'!$B311,RD!AF:AF)+SUMIF('FG,ออนไล,คัดแยก'!$C:$C,'รับ-จ่าย ประจำวัน'!$B311,'FG,ออนไล,คัดแยก'!AF:AF)</f>
        <v>0</v>
      </c>
      <c r="BN311" s="16">
        <f>SUMIF(เตรียมส่วนผสม!$C:$C,'รับ-จ่าย ประจำวัน'!$B311,เตรียมส่วนผสม!AG:AG)+SUMIF(กวนไส้!$C:$C,'รับ-จ่าย ประจำวัน'!$B311,กวนไส้!AG:AG)+SUMIF(ผลิต1!$C:$C,'รับ-จ่าย ประจำวัน'!$B311,ผลิต1!AG:AG)+SUMIF(ผลิต2!$C:$C,'รับ-จ่าย ประจำวัน'!$B311,ผลิต2!AG:AG)+SUMIF(เส้นแต่งหน้าขนมเค้ก!$C:$C,'รับ-จ่าย ประจำวัน'!$B311,เส้นแต่งหน้าขนมเค้ก!AG:AG)+SUMIF(แพ็ค!$C:$C,'รับ-จ่าย ประจำวัน'!$B311,แพ็ค!AG:AG)+SUMIF(ธุรการ!$C:$C,'รับ-จ่าย ประจำวัน'!$B311,ธุรการ!AG:AG)+SUMIF(เส้นแต่งหน้าขนมปัง!$C:$C,'รับ-จ่าย ประจำวัน'!$B311,เส้นแต่งหน้าขนมปัง!AG:AG)+SUMIF('วางแผนBC,CJ'!$C:$C,'รับ-จ่าย ประจำวัน'!$B311,'วางแผนBC,CJ'!AG:AG)+SUMIF(RD!$C:$C,'รับ-จ่าย ประจำวัน'!$B311,RD!AG:AG)+SUMIF('FG,ออนไล,คัดแยก'!$C:$C,'รับ-จ่าย ประจำวัน'!$B311,'FG,ออนไล,คัดแยก'!AG:AG)</f>
        <v>0</v>
      </c>
      <c r="BO311" s="16">
        <f>SUMIF(เตรียมส่วนผสม!$C:$C,'รับ-จ่าย ประจำวัน'!$B311,เตรียมส่วนผสม!AH:AH)+SUMIF(กวนไส้!$C:$C,'รับ-จ่าย ประจำวัน'!$B311,กวนไส้!AH:AH)+SUMIF(ผลิต1!$C:$C,'รับ-จ่าย ประจำวัน'!$B311,ผลิต1!AH:AH)+SUMIF(ผลิต2!$C:$C,'รับ-จ่าย ประจำวัน'!$B311,ผลิต2!AH:AH)+SUMIF(เส้นแต่งหน้าขนมเค้ก!$C:$C,'รับ-จ่าย ประจำวัน'!$B311,เส้นแต่งหน้าขนมเค้ก!AH:AH)+SUMIF(แพ็ค!$C:$C,'รับ-จ่าย ประจำวัน'!$B311,แพ็ค!AH:AH)+SUMIF(ธุรการ!$C:$C,'รับ-จ่าย ประจำวัน'!$B311,ธุรการ!AH:AH)+SUMIF(เส้นแต่งหน้าขนมปัง!$C:$C,'รับ-จ่าย ประจำวัน'!$B311,เส้นแต่งหน้าขนมปัง!AH:AH)+SUMIF('วางแผนBC,CJ'!$C:$C,'รับ-จ่าย ประจำวัน'!$B311,'วางแผนBC,CJ'!AH:AH)+SUMIF(RD!$C:$C,'รับ-จ่าย ประจำวัน'!$B311,RD!AH:AH)+SUMIF('FG,ออนไล,คัดแยก'!$C:$C,'รับ-จ่าย ประจำวัน'!$B311,'FG,ออนไล,คัดแยก'!AH:AH)</f>
        <v>0</v>
      </c>
      <c r="BP311" s="16">
        <f>SUMIF(เตรียมส่วนผสม!$C:$C,'รับ-จ่าย ประจำวัน'!$B311,เตรียมส่วนผสม!AI:AI)+SUMIF(กวนไส้!$C:$C,'รับ-จ่าย ประจำวัน'!$B311,กวนไส้!AI:AI)+SUMIF(ผลิต1!$C:$C,'รับ-จ่าย ประจำวัน'!$B311,ผลิต1!AI:AI)+SUMIF(ผลิต2!$C:$C,'รับ-จ่าย ประจำวัน'!$B311,ผลิต2!AI:AI)+SUMIF(เส้นแต่งหน้าขนมเค้ก!$C:$C,'รับ-จ่าย ประจำวัน'!$B311,เส้นแต่งหน้าขนมเค้ก!AI:AI)+SUMIF(แพ็ค!$C:$C,'รับ-จ่าย ประจำวัน'!$B311,แพ็ค!AI:AI)+SUMIF(ธุรการ!$C:$C,'รับ-จ่าย ประจำวัน'!$B311,ธุรการ!AI:AI)+SUMIF(เส้นแต่งหน้าขนมปัง!$C:$C,'รับ-จ่าย ประจำวัน'!$B311,เส้นแต่งหน้าขนมปัง!AI:AI)+SUMIF('วางแผนBC,CJ'!$C:$C,'รับ-จ่าย ประจำวัน'!$B311,'วางแผนBC,CJ'!AI:AI)+SUMIF(RD!$C:$C,'รับ-จ่าย ประจำวัน'!$B311,RD!AI:AI)+SUMIF('FG,ออนไล,คัดแยก'!$C:$C,'รับ-จ่าย ประจำวัน'!$B311,'FG,ออนไล,คัดแยก'!AI:AI)</f>
        <v>0</v>
      </c>
      <c r="BQ311" s="16">
        <f>SUMIF(เตรียมส่วนผสม!$C:$C,'รับ-จ่าย ประจำวัน'!$B311,เตรียมส่วนผสม!AJ:AJ)+SUMIF(กวนไส้!$C:$C,'รับ-จ่าย ประจำวัน'!$B311,กวนไส้!AJ:AJ)+SUMIF(ผลิต1!$C:$C,'รับ-จ่าย ประจำวัน'!$B311,ผลิต1!AJ:AJ)+SUMIF(ผลิต2!$C:$C,'รับ-จ่าย ประจำวัน'!$B311,ผลิต2!AJ:AJ)+SUMIF(เส้นแต่งหน้าขนมเค้ก!$C:$C,'รับ-จ่าย ประจำวัน'!$B311,เส้นแต่งหน้าขนมเค้ก!AJ:AJ)+SUMIF(แพ็ค!$C:$C,'รับ-จ่าย ประจำวัน'!$B311,แพ็ค!AJ:AJ)+SUMIF(ธุรการ!$C:$C,'รับ-จ่าย ประจำวัน'!$B311,ธุรการ!AJ:AJ)+SUMIF(เส้นแต่งหน้าขนมปัง!$C:$C,'รับ-จ่าย ประจำวัน'!$B311,เส้นแต่งหน้าขนมปัง!AJ:AJ)+SUMIF('วางแผนBC,CJ'!$C:$C,'รับ-จ่าย ประจำวัน'!$B311,'วางแผนBC,CJ'!AJ:AJ)+SUMIF(RD!$C:$C,'รับ-จ่าย ประจำวัน'!$B311,RD!AJ:AJ)+SUMIF('FG,ออนไล,คัดแยก'!$C:$C,'รับ-จ่าย ประจำวัน'!$B311,'FG,ออนไล,คัดแยก'!AJ:AJ)</f>
        <v>0</v>
      </c>
      <c r="BR311" s="16">
        <f>SUMIF(เตรียมส่วนผสม!$C:$C,'รับ-จ่าย ประจำวัน'!$B311,เตรียมส่วนผสม!AK:AK)+SUMIF(กวนไส้!$C:$C,'รับ-จ่าย ประจำวัน'!$B311,กวนไส้!AK:AK)+SUMIF(ผลิต1!$C:$C,'รับ-จ่าย ประจำวัน'!$B311,ผลิต1!AK:AK)+SUMIF(ผลิต2!$C:$C,'รับ-จ่าย ประจำวัน'!$B311,ผลิต2!AK:AK)+SUMIF(เส้นแต่งหน้าขนมเค้ก!$C:$C,'รับ-จ่าย ประจำวัน'!$B311,เส้นแต่งหน้าขนมเค้ก!AK:AK)+SUMIF(แพ็ค!$C:$C,'รับ-จ่าย ประจำวัน'!$B311,แพ็ค!AK:AK)+SUMIF(ธุรการ!$C:$C,'รับ-จ่าย ประจำวัน'!$B311,ธุรการ!AK:AK)+SUMIF(เส้นแต่งหน้าขนมปัง!$C:$C,'รับ-จ่าย ประจำวัน'!$B311,เส้นแต่งหน้าขนมปัง!AK:AK)+SUMIF('วางแผนBC,CJ'!$C:$C,'รับ-จ่าย ประจำวัน'!$B311,'วางแผนBC,CJ'!AK:AK)+SUMIF(RD!$C:$C,'รับ-จ่าย ประจำวัน'!$B311,RD!AK:AK)+SUMIF('FG,ออนไล,คัดแยก'!$C:$C,'รับ-จ่าย ประจำวัน'!$B311,'FG,ออนไล,คัดแยก'!AK:AK)</f>
        <v>0</v>
      </c>
      <c r="BS311" s="16">
        <f>SUMIF(เตรียมส่วนผสม!$C:$C,'รับ-จ่าย ประจำวัน'!$B311,เตรียมส่วนผสม!AL:AL)+SUMIF(กวนไส้!$C:$C,'รับ-จ่าย ประจำวัน'!$B311,กวนไส้!AL:AL)+SUMIF(ผลิต1!$C:$C,'รับ-จ่าย ประจำวัน'!$B311,ผลิต1!AL:AL)+SUMIF(ผลิต2!$C:$C,'รับ-จ่าย ประจำวัน'!$B311,ผลิต2!AL:AL)+SUMIF(เส้นแต่งหน้าขนมเค้ก!$C:$C,'รับ-จ่าย ประจำวัน'!$B311,เส้นแต่งหน้าขนมเค้ก!AL:AL)+SUMIF(แพ็ค!$C:$C,'รับ-จ่าย ประจำวัน'!$B311,แพ็ค!AL:AL)+SUMIF(ธุรการ!$C:$C,'รับ-จ่าย ประจำวัน'!$B311,ธุรการ!AL:AL)+SUMIF(เส้นแต่งหน้าขนมปัง!$C:$C,'รับ-จ่าย ประจำวัน'!$B311,เส้นแต่งหน้าขนมปัง!AL:AL)+SUMIF('วางแผนBC,CJ'!$C:$C,'รับ-จ่าย ประจำวัน'!$B311,'วางแผนBC,CJ'!AL:AL)+SUMIF(RD!$C:$C,'รับ-จ่าย ประจำวัน'!$B311,RD!AL:AL)+SUMIF('FG,ออนไล,คัดแยก'!$C:$C,'รับ-จ่าย ประจำวัน'!$B311,'FG,ออนไล,คัดแยก'!AL:AL)</f>
        <v>0</v>
      </c>
      <c r="BT311" s="18">
        <f t="shared" si="60"/>
        <v>0</v>
      </c>
      <c r="BU311" s="116"/>
      <c r="BV311" s="146">
        <f t="shared" si="61"/>
        <v>1771</v>
      </c>
      <c r="BW311" s="183">
        <v>30</v>
      </c>
      <c r="BX311" s="172">
        <f t="shared" si="65"/>
        <v>0</v>
      </c>
      <c r="BY311" s="188" t="e">
        <f t="shared" si="63"/>
        <v>#DIV/0!</v>
      </c>
      <c r="BZ311" s="180" t="e">
        <f t="shared" ca="1" si="62"/>
        <v>#DIV/0!</v>
      </c>
      <c r="CA311" s="93"/>
      <c r="CB311" s="93"/>
      <c r="CC311" s="93"/>
      <c r="CD311" s="93"/>
      <c r="CE311" s="93"/>
      <c r="CF311" s="93"/>
      <c r="CG311" s="93"/>
      <c r="CH311" s="93"/>
      <c r="CI311" s="93"/>
      <c r="CJ311" s="94"/>
      <c r="CK311" s="9">
        <f t="shared" si="64"/>
        <v>1771</v>
      </c>
    </row>
    <row r="312" spans="1:89" hidden="1" x14ac:dyDescent="0.5">
      <c r="A312" s="149"/>
      <c r="B312" s="34" t="s">
        <v>1368</v>
      </c>
      <c r="C312" s="10" t="s">
        <v>1364</v>
      </c>
      <c r="D312" s="135" t="s">
        <v>91</v>
      </c>
      <c r="E312" s="11">
        <v>0</v>
      </c>
      <c r="F312" s="159" t="s">
        <v>1605</v>
      </c>
      <c r="G312" s="11" t="s">
        <v>62</v>
      </c>
      <c r="H312" s="12">
        <v>75</v>
      </c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3"/>
      <c r="AF312" s="13"/>
      <c r="AG312" s="13"/>
      <c r="AH312" s="13"/>
      <c r="AI312" s="14"/>
      <c r="AJ312" s="14"/>
      <c r="AK312" s="14"/>
      <c r="AL312" s="14"/>
      <c r="AM312" s="14"/>
      <c r="AN312" s="15">
        <f t="shared" si="59"/>
        <v>0</v>
      </c>
      <c r="AO312" s="16">
        <f>SUMIF(เตรียมส่วนผสม!$C:$C,'รับ-จ่าย ประจำวัน'!$B312,เตรียมส่วนผสม!H:H)+SUMIF(กวนไส้!$C:$C,'รับ-จ่าย ประจำวัน'!$B312,กวนไส้!H:H)+SUMIF(ผลิต1!$C:$C,'รับ-จ่าย ประจำวัน'!$B312,ผลิต1!H:H)+SUMIF(ผลิต2!$C:$C,'รับ-จ่าย ประจำวัน'!$B312,ผลิต2!H:H)+SUMIF(เส้นแต่งหน้าขนมเค้ก!$C:$C,'รับ-จ่าย ประจำวัน'!$B312,เส้นแต่งหน้าขนมเค้ก!H:H)+SUMIF(แพ็ค!$C:$C,'รับ-จ่าย ประจำวัน'!$B312,แพ็ค!H:H)+SUMIF(ธุรการ!$C:$C,'รับ-จ่าย ประจำวัน'!$B312,ธุรการ!H:H)+SUMIF(เส้นแต่งหน้าขนมปัง!$C:$C,'รับ-จ่าย ประจำวัน'!$B312,เส้นแต่งหน้าขนมปัง!H:H)+SUMIF('วางแผนBC,CJ'!$C:$C,'รับ-จ่าย ประจำวัน'!$B312,'วางแผนBC,CJ'!H:H)+SUMIF(RD!$C:$C,'รับ-จ่าย ประจำวัน'!$B312,RD!H:H)+SUMIF('FG,ออนไล,คัดแยก'!$C:$C,'รับ-จ่าย ประจำวัน'!$B312,'FG,ออนไล,คัดแยก'!H:H)</f>
        <v>0</v>
      </c>
      <c r="AP312" s="16">
        <f>SUMIF(เตรียมส่วนผสม!$C:$C,'รับ-จ่าย ประจำวัน'!$B312,เตรียมส่วนผสม!I:I)+SUMIF(กวนไส้!$C:$C,'รับ-จ่าย ประจำวัน'!$B312,กวนไส้!I:I)+SUMIF(ผลิต1!$C:$C,'รับ-จ่าย ประจำวัน'!$B312,ผลิต1!I:I)+SUMIF(ผลิต2!$C:$C,'รับ-จ่าย ประจำวัน'!$B312,ผลิต2!I:I)+SUMIF(เส้นแต่งหน้าขนมเค้ก!$C:$C,'รับ-จ่าย ประจำวัน'!$B312,เส้นแต่งหน้าขนมเค้ก!I:I)+SUMIF(แพ็ค!$C:$C,'รับ-จ่าย ประจำวัน'!$B312,แพ็ค!I:I)+SUMIF(ธุรการ!$C:$C,'รับ-จ่าย ประจำวัน'!$B312,ธุรการ!I:I)+SUMIF(เส้นแต่งหน้าขนมปัง!$C:$C,'รับ-จ่าย ประจำวัน'!$B312,เส้นแต่งหน้าขนมปัง!I:I)+SUMIF('วางแผนBC,CJ'!$C:$C,'รับ-จ่าย ประจำวัน'!$B312,'วางแผนBC,CJ'!I:I)+SUMIF(RD!$C:$C,'รับ-จ่าย ประจำวัน'!$B312,RD!I:I)+SUMIF('FG,ออนไล,คัดแยก'!$C:$C,'รับ-จ่าย ประจำวัน'!$B312,'FG,ออนไล,คัดแยก'!I:I)</f>
        <v>0</v>
      </c>
      <c r="AQ312" s="16">
        <f>SUMIF(เตรียมส่วนผสม!$C:$C,'รับ-จ่าย ประจำวัน'!$B312,เตรียมส่วนผสม!J:J)+SUMIF(กวนไส้!$C:$C,'รับ-จ่าย ประจำวัน'!$B312,กวนไส้!J:J)+SUMIF(ผลิต1!$C:$C,'รับ-จ่าย ประจำวัน'!$B312,ผลิต1!J:J)+SUMIF(ผลิต2!$C:$C,'รับ-จ่าย ประจำวัน'!$B312,ผลิต2!J:J)+SUMIF(เส้นแต่งหน้าขนมเค้ก!$C:$C,'รับ-จ่าย ประจำวัน'!$B312,เส้นแต่งหน้าขนมเค้ก!J:J)+SUMIF(แพ็ค!$C:$C,'รับ-จ่าย ประจำวัน'!$B312,แพ็ค!J:J)+SUMIF(ธุรการ!$C:$C,'รับ-จ่าย ประจำวัน'!$B312,ธุรการ!J:J)+SUMIF(เส้นแต่งหน้าขนมปัง!$C:$C,'รับ-จ่าย ประจำวัน'!$B312,เส้นแต่งหน้าขนมปัง!J:J)+SUMIF('วางแผนBC,CJ'!$C:$C,'รับ-จ่าย ประจำวัน'!$B312,'วางแผนBC,CJ'!J:J)+SUMIF(RD!$C:$C,'รับ-จ่าย ประจำวัน'!$B312,RD!J:J)+SUMIF('FG,ออนไล,คัดแยก'!$C:$C,'รับ-จ่าย ประจำวัน'!$B312,'FG,ออนไล,คัดแยก'!J:J)</f>
        <v>0</v>
      </c>
      <c r="AR312" s="16">
        <f>SUMIF(เตรียมส่วนผสม!$C:$C,'รับ-จ่าย ประจำวัน'!$B312,เตรียมส่วนผสม!K:K)+SUMIF(กวนไส้!$C:$C,'รับ-จ่าย ประจำวัน'!$B312,กวนไส้!K:K)+SUMIF(ผลิต1!$C:$C,'รับ-จ่าย ประจำวัน'!$B312,ผลิต1!K:K)+SUMIF(ผลิต2!$C:$C,'รับ-จ่าย ประจำวัน'!$B312,ผลิต2!K:K)+SUMIF(เส้นแต่งหน้าขนมเค้ก!$C:$C,'รับ-จ่าย ประจำวัน'!$B312,เส้นแต่งหน้าขนมเค้ก!K:K)+SUMIF(แพ็ค!$C:$C,'รับ-จ่าย ประจำวัน'!$B312,แพ็ค!K:K)+SUMIF(ธุรการ!$C:$C,'รับ-จ่าย ประจำวัน'!$B312,ธุรการ!K:K)+SUMIF(เส้นแต่งหน้าขนมปัง!$C:$C,'รับ-จ่าย ประจำวัน'!$B312,เส้นแต่งหน้าขนมปัง!K:K)+SUMIF('วางแผนBC,CJ'!$C:$C,'รับ-จ่าย ประจำวัน'!$B312,'วางแผนBC,CJ'!K:K)+SUMIF(RD!$C:$C,'รับ-จ่าย ประจำวัน'!$B312,RD!K:K)+SUMIF('FG,ออนไล,คัดแยก'!$C:$C,'รับ-จ่าย ประจำวัน'!$B312,'FG,ออนไล,คัดแยก'!K:K)</f>
        <v>0</v>
      </c>
      <c r="AS312" s="16">
        <f>SUMIF(เตรียมส่วนผสม!$C:$C,'รับ-จ่าย ประจำวัน'!$B312,เตรียมส่วนผสม!L:L)+SUMIF(กวนไส้!$C:$C,'รับ-จ่าย ประจำวัน'!$B312,กวนไส้!L:L)+SUMIF(ผลิต1!$C:$C,'รับ-จ่าย ประจำวัน'!$B312,ผลิต1!L:L)+SUMIF(ผลิต2!$C:$C,'รับ-จ่าย ประจำวัน'!$B312,ผลิต2!L:L)+SUMIF(เส้นแต่งหน้าขนมเค้ก!$C:$C,'รับ-จ่าย ประจำวัน'!$B312,เส้นแต่งหน้าขนมเค้ก!L:L)+SUMIF(แพ็ค!$C:$C,'รับ-จ่าย ประจำวัน'!$B312,แพ็ค!L:L)+SUMIF(ธุรการ!$C:$C,'รับ-จ่าย ประจำวัน'!$B312,ธุรการ!L:L)+SUMIF(เส้นแต่งหน้าขนมปัง!$C:$C,'รับ-จ่าย ประจำวัน'!$B312,เส้นแต่งหน้าขนมปัง!L:L)+SUMIF('วางแผนBC,CJ'!$C:$C,'รับ-จ่าย ประจำวัน'!$B312,'วางแผนBC,CJ'!L:L)+SUMIF(RD!$C:$C,'รับ-จ่าย ประจำวัน'!$B312,RD!L:L)+SUMIF('FG,ออนไล,คัดแยก'!$C:$C,'รับ-จ่าย ประจำวัน'!$B312,'FG,ออนไล,คัดแยก'!L:L)</f>
        <v>0</v>
      </c>
      <c r="AT312" s="16">
        <f>SUMIF(เตรียมส่วนผสม!$C:$C,'รับ-จ่าย ประจำวัน'!$B312,เตรียมส่วนผสม!M:M)+SUMIF(กวนไส้!$C:$C,'รับ-จ่าย ประจำวัน'!$B312,กวนไส้!M:M)+SUMIF(ผลิต1!$C:$C,'รับ-จ่าย ประจำวัน'!$B312,ผลิต1!M:M)+SUMIF(ผลิต2!$C:$C,'รับ-จ่าย ประจำวัน'!$B312,ผลิต2!M:M)+SUMIF(เส้นแต่งหน้าขนมเค้ก!$C:$C,'รับ-จ่าย ประจำวัน'!$B312,เส้นแต่งหน้าขนมเค้ก!M:M)+SUMIF(แพ็ค!$C:$C,'รับ-จ่าย ประจำวัน'!$B312,แพ็ค!M:M)+SUMIF(ธุรการ!$C:$C,'รับ-จ่าย ประจำวัน'!$B312,ธุรการ!M:M)+SUMIF(เส้นแต่งหน้าขนมปัง!$C:$C,'รับ-จ่าย ประจำวัน'!$B312,เส้นแต่งหน้าขนมปัง!M:M)+SUMIF('วางแผนBC,CJ'!$C:$C,'รับ-จ่าย ประจำวัน'!$B312,'วางแผนBC,CJ'!M:M)+SUMIF(RD!$C:$C,'รับ-จ่าย ประจำวัน'!$B312,RD!M:M)+SUMIF('FG,ออนไล,คัดแยก'!$C:$C,'รับ-จ่าย ประจำวัน'!$B312,'FG,ออนไล,คัดแยก'!M:M)</f>
        <v>0</v>
      </c>
      <c r="AU312" s="16">
        <f>SUMIF(เตรียมส่วนผสม!$C:$C,'รับ-จ่าย ประจำวัน'!$B312,เตรียมส่วนผสม!N:N)+SUMIF(กวนไส้!$C:$C,'รับ-จ่าย ประจำวัน'!$B312,กวนไส้!N:N)+SUMIF(ผลิต1!$C:$C,'รับ-จ่าย ประจำวัน'!$B312,ผลิต1!N:N)+SUMIF(ผลิต2!$C:$C,'รับ-จ่าย ประจำวัน'!$B312,ผลิต2!N:N)+SUMIF(เส้นแต่งหน้าขนมเค้ก!$C:$C,'รับ-จ่าย ประจำวัน'!$B312,เส้นแต่งหน้าขนมเค้ก!N:N)+SUMIF(แพ็ค!$C:$C,'รับ-จ่าย ประจำวัน'!$B312,แพ็ค!N:N)+SUMIF(ธุรการ!$C:$C,'รับ-จ่าย ประจำวัน'!$B312,ธุรการ!N:N)+SUMIF(เส้นแต่งหน้าขนมปัง!$C:$C,'รับ-จ่าย ประจำวัน'!$B312,เส้นแต่งหน้าขนมปัง!N:N)+SUMIF('วางแผนBC,CJ'!$C:$C,'รับ-จ่าย ประจำวัน'!$B312,'วางแผนBC,CJ'!N:N)+SUMIF(RD!$C:$C,'รับ-จ่าย ประจำวัน'!$B312,RD!N:N)+SUMIF('FG,ออนไล,คัดแยก'!$C:$C,'รับ-จ่าย ประจำวัน'!$B312,'FG,ออนไล,คัดแยก'!N:N)</f>
        <v>0</v>
      </c>
      <c r="AV312" s="16">
        <f>SUMIF(เตรียมส่วนผสม!$C:$C,'รับ-จ่าย ประจำวัน'!$B312,เตรียมส่วนผสม!O:O)+SUMIF(กวนไส้!$C:$C,'รับ-จ่าย ประจำวัน'!$B312,กวนไส้!O:O)+SUMIF(ผลิต1!$C:$C,'รับ-จ่าย ประจำวัน'!$B312,ผลิต1!O:O)+SUMIF(ผลิต2!$C:$C,'รับ-จ่าย ประจำวัน'!$B312,ผลิต2!O:O)+SUMIF(เส้นแต่งหน้าขนมเค้ก!$C:$C,'รับ-จ่าย ประจำวัน'!$B312,เส้นแต่งหน้าขนมเค้ก!O:O)+SUMIF(แพ็ค!$C:$C,'รับ-จ่าย ประจำวัน'!$B312,แพ็ค!O:O)+SUMIF(ธุรการ!$C:$C,'รับ-จ่าย ประจำวัน'!$B312,ธุรการ!O:O)+SUMIF(เส้นแต่งหน้าขนมปัง!$C:$C,'รับ-จ่าย ประจำวัน'!$B312,เส้นแต่งหน้าขนมปัง!O:O)+SUMIF('วางแผนBC,CJ'!$C:$C,'รับ-จ่าย ประจำวัน'!$B312,'วางแผนBC,CJ'!O:O)+SUMIF(RD!$C:$C,'รับ-จ่าย ประจำวัน'!$B312,RD!O:O)+SUMIF('FG,ออนไล,คัดแยก'!$C:$C,'รับ-จ่าย ประจำวัน'!$B312,'FG,ออนไล,คัดแยก'!O:O)</f>
        <v>0</v>
      </c>
      <c r="AW312" s="16">
        <f>SUMIF(เตรียมส่วนผสม!$C:$C,'รับ-จ่าย ประจำวัน'!$B312,เตรียมส่วนผสม!P:P)+SUMIF(กวนไส้!$C:$C,'รับ-จ่าย ประจำวัน'!$B312,กวนไส้!P:P)+SUMIF(ผลิต1!$C:$C,'รับ-จ่าย ประจำวัน'!$B312,ผลิต1!P:P)+SUMIF(ผลิต2!$C:$C,'รับ-จ่าย ประจำวัน'!$B312,ผลิต2!P:P)+SUMIF(เส้นแต่งหน้าขนมเค้ก!$C:$C,'รับ-จ่าย ประจำวัน'!$B312,เส้นแต่งหน้าขนมเค้ก!P:P)+SUMIF(แพ็ค!$C:$C,'รับ-จ่าย ประจำวัน'!$B312,แพ็ค!P:P)+SUMIF(ธุรการ!$C:$C,'รับ-จ่าย ประจำวัน'!$B312,ธุรการ!P:P)+SUMIF(เส้นแต่งหน้าขนมปัง!$C:$C,'รับ-จ่าย ประจำวัน'!$B312,เส้นแต่งหน้าขนมปัง!P:P)+SUMIF('วางแผนBC,CJ'!$C:$C,'รับ-จ่าย ประจำวัน'!$B312,'วางแผนBC,CJ'!P:P)+SUMIF(RD!$C:$C,'รับ-จ่าย ประจำวัน'!$B312,RD!P:P)+SUMIF('FG,ออนไล,คัดแยก'!$C:$C,'รับ-จ่าย ประจำวัน'!$B312,'FG,ออนไล,คัดแยก'!P:P)</f>
        <v>0</v>
      </c>
      <c r="AX312" s="16">
        <f>SUMIF(เตรียมส่วนผสม!$C:$C,'รับ-จ่าย ประจำวัน'!$B312,เตรียมส่วนผสม!Q:Q)+SUMIF(กวนไส้!$C:$C,'รับ-จ่าย ประจำวัน'!$B312,กวนไส้!Q:Q)+SUMIF(ผลิต1!$C:$C,'รับ-จ่าย ประจำวัน'!$B312,ผลิต1!Q:Q)+SUMIF(ผลิต2!$C:$C,'รับ-จ่าย ประจำวัน'!$B312,ผลิต2!Q:Q)+SUMIF(เส้นแต่งหน้าขนมเค้ก!$C:$C,'รับ-จ่าย ประจำวัน'!$B312,เส้นแต่งหน้าขนมเค้ก!Q:Q)+SUMIF(แพ็ค!$C:$C,'รับ-จ่าย ประจำวัน'!$B312,แพ็ค!Q:Q)+SUMIF(ธุรการ!$C:$C,'รับ-จ่าย ประจำวัน'!$B312,ธุรการ!Q:Q)+SUMIF(เส้นแต่งหน้าขนมปัง!$C:$C,'รับ-จ่าย ประจำวัน'!$B312,เส้นแต่งหน้าขนมปัง!Q:Q)+SUMIF('วางแผนBC,CJ'!$C:$C,'รับ-จ่าย ประจำวัน'!$B312,'วางแผนBC,CJ'!Q:Q)+SUMIF(RD!$C:$C,'รับ-จ่าย ประจำวัน'!$B312,RD!Q:Q)+SUMIF('FG,ออนไล,คัดแยก'!$C:$C,'รับ-จ่าย ประจำวัน'!$B312,'FG,ออนไล,คัดแยก'!Q:Q)</f>
        <v>0</v>
      </c>
      <c r="AY312" s="16">
        <f>SUMIF(เตรียมส่วนผสม!$C:$C,'รับ-จ่าย ประจำวัน'!$B312,เตรียมส่วนผสม!R:R)+SUMIF(กวนไส้!$C:$C,'รับ-จ่าย ประจำวัน'!$B312,กวนไส้!R:R)+SUMIF(ผลิต1!$C:$C,'รับ-จ่าย ประจำวัน'!$B312,ผลิต1!R:R)+SUMIF(ผลิต2!$C:$C,'รับ-จ่าย ประจำวัน'!$B312,ผลิต2!R:R)+SUMIF(เส้นแต่งหน้าขนมเค้ก!$C:$C,'รับ-จ่าย ประจำวัน'!$B312,เส้นแต่งหน้าขนมเค้ก!R:R)+SUMIF(แพ็ค!$C:$C,'รับ-จ่าย ประจำวัน'!$B312,แพ็ค!R:R)+SUMIF(ธุรการ!$C:$C,'รับ-จ่าย ประจำวัน'!$B312,ธุรการ!R:R)+SUMIF(เส้นแต่งหน้าขนมปัง!$C:$C,'รับ-จ่าย ประจำวัน'!$B312,เส้นแต่งหน้าขนมปัง!R:R)+SUMIF('วางแผนBC,CJ'!$C:$C,'รับ-จ่าย ประจำวัน'!$B312,'วางแผนBC,CJ'!R:R)+SUMIF(RD!$C:$C,'รับ-จ่าย ประจำวัน'!$B312,RD!R:R)+SUMIF('FG,ออนไล,คัดแยก'!$C:$C,'รับ-จ่าย ประจำวัน'!$B312,'FG,ออนไล,คัดแยก'!R:R)</f>
        <v>0</v>
      </c>
      <c r="AZ312" s="16">
        <f>SUMIF(เตรียมส่วนผสม!$C:$C,'รับ-จ่าย ประจำวัน'!$B312,เตรียมส่วนผสม!S:S)+SUMIF(กวนไส้!$C:$C,'รับ-จ่าย ประจำวัน'!$B312,กวนไส้!S:S)+SUMIF(ผลิต1!$C:$C,'รับ-จ่าย ประจำวัน'!$B312,ผลิต1!S:S)+SUMIF(ผลิต2!$C:$C,'รับ-จ่าย ประจำวัน'!$B312,ผลิต2!S:S)+SUMIF(เส้นแต่งหน้าขนมเค้ก!$C:$C,'รับ-จ่าย ประจำวัน'!$B312,เส้นแต่งหน้าขนมเค้ก!S:S)+SUMIF(แพ็ค!$C:$C,'รับ-จ่าย ประจำวัน'!$B312,แพ็ค!S:S)+SUMIF(ธุรการ!$C:$C,'รับ-จ่าย ประจำวัน'!$B312,ธุรการ!S:S)+SUMIF(เส้นแต่งหน้าขนมปัง!$C:$C,'รับ-จ่าย ประจำวัน'!$B312,เส้นแต่งหน้าขนมปัง!S:S)+SUMIF('วางแผนBC,CJ'!$C:$C,'รับ-จ่าย ประจำวัน'!$B312,'วางแผนBC,CJ'!S:S)+SUMIF(RD!$C:$C,'รับ-จ่าย ประจำวัน'!$B312,RD!S:S)+SUMIF('FG,ออนไล,คัดแยก'!$C:$C,'รับ-จ่าย ประจำวัน'!$B312,'FG,ออนไล,คัดแยก'!S:S)</f>
        <v>0</v>
      </c>
      <c r="BA312" s="16">
        <f>SUMIF(เตรียมส่วนผสม!$C:$C,'รับ-จ่าย ประจำวัน'!$B312,เตรียมส่วนผสม!T:T)+SUMIF(กวนไส้!$C:$C,'รับ-จ่าย ประจำวัน'!$B312,กวนไส้!T:T)+SUMIF(ผลิต1!$C:$C,'รับ-จ่าย ประจำวัน'!$B312,ผลิต1!T:T)+SUMIF(ผลิต2!$C:$C,'รับ-จ่าย ประจำวัน'!$B312,ผลิต2!T:T)+SUMIF(เส้นแต่งหน้าขนมเค้ก!$C:$C,'รับ-จ่าย ประจำวัน'!$B312,เส้นแต่งหน้าขนมเค้ก!T:T)+SUMIF(แพ็ค!$C:$C,'รับ-จ่าย ประจำวัน'!$B312,แพ็ค!T:T)+SUMIF(ธุรการ!$C:$C,'รับ-จ่าย ประจำวัน'!$B312,ธุรการ!T:T)+SUMIF(เส้นแต่งหน้าขนมปัง!$C:$C,'รับ-จ่าย ประจำวัน'!$B312,เส้นแต่งหน้าขนมปัง!T:T)+SUMIF('วางแผนBC,CJ'!$C:$C,'รับ-จ่าย ประจำวัน'!$B312,'วางแผนBC,CJ'!T:T)+SUMIF(RD!$C:$C,'รับ-จ่าย ประจำวัน'!$B312,RD!T:T)+SUMIF('FG,ออนไล,คัดแยก'!$C:$C,'รับ-จ่าย ประจำวัน'!$B312,'FG,ออนไล,คัดแยก'!T:T)</f>
        <v>0</v>
      </c>
      <c r="BB312" s="16">
        <f>SUMIF(เตรียมส่วนผสม!$C:$C,'รับ-จ่าย ประจำวัน'!$B312,เตรียมส่วนผสม!U:U)+SUMIF(กวนไส้!$C:$C,'รับ-จ่าย ประจำวัน'!$B312,กวนไส้!U:U)+SUMIF(ผลิต1!$C:$C,'รับ-จ่าย ประจำวัน'!$B312,ผลิต1!U:U)+SUMIF(ผลิต2!$C:$C,'รับ-จ่าย ประจำวัน'!$B312,ผลิต2!U:U)+SUMIF(เส้นแต่งหน้าขนมเค้ก!$C:$C,'รับ-จ่าย ประจำวัน'!$B312,เส้นแต่งหน้าขนมเค้ก!U:U)+SUMIF(แพ็ค!$C:$C,'รับ-จ่าย ประจำวัน'!$B312,แพ็ค!U:U)+SUMIF(ธุรการ!$C:$C,'รับ-จ่าย ประจำวัน'!$B312,ธุรการ!U:U)+SUMIF(เส้นแต่งหน้าขนมปัง!$C:$C,'รับ-จ่าย ประจำวัน'!$B312,เส้นแต่งหน้าขนมปัง!U:U)+SUMIF('วางแผนBC,CJ'!$C:$C,'รับ-จ่าย ประจำวัน'!$B312,'วางแผนBC,CJ'!U:U)+SUMIF(RD!$C:$C,'รับ-จ่าย ประจำวัน'!$B312,RD!U:U)+SUMIF('FG,ออนไล,คัดแยก'!$C:$C,'รับ-จ่าย ประจำวัน'!$B312,'FG,ออนไล,คัดแยก'!U:U)</f>
        <v>0</v>
      </c>
      <c r="BC312" s="16">
        <f>SUMIF(เตรียมส่วนผสม!$C:$C,'รับ-จ่าย ประจำวัน'!$B312,เตรียมส่วนผสม!V:V)+SUMIF(กวนไส้!$C:$C,'รับ-จ่าย ประจำวัน'!$B312,กวนไส้!V:V)+SUMIF(ผลิต1!$C:$C,'รับ-จ่าย ประจำวัน'!$B312,ผลิต1!V:V)+SUMIF(ผลิต2!$C:$C,'รับ-จ่าย ประจำวัน'!$B312,ผลิต2!V:V)+SUMIF(เส้นแต่งหน้าขนมเค้ก!$C:$C,'รับ-จ่าย ประจำวัน'!$B312,เส้นแต่งหน้าขนมเค้ก!V:V)+SUMIF(แพ็ค!$C:$C,'รับ-จ่าย ประจำวัน'!$B312,แพ็ค!V:V)+SUMIF(ธุรการ!$C:$C,'รับ-จ่าย ประจำวัน'!$B312,ธุรการ!V:V)+SUMIF(เส้นแต่งหน้าขนมปัง!$C:$C,'รับ-จ่าย ประจำวัน'!$B312,เส้นแต่งหน้าขนมปัง!V:V)+SUMIF('วางแผนBC,CJ'!$C:$C,'รับ-จ่าย ประจำวัน'!$B312,'วางแผนBC,CJ'!V:V)+SUMIF(RD!$C:$C,'รับ-จ่าย ประจำวัน'!$B312,RD!V:V)+SUMIF('FG,ออนไล,คัดแยก'!$C:$C,'รับ-จ่าย ประจำวัน'!$B312,'FG,ออนไล,คัดแยก'!V:V)</f>
        <v>0</v>
      </c>
      <c r="BD312" s="16">
        <f>SUMIF(เตรียมส่วนผสม!$C:$C,'รับ-จ่าย ประจำวัน'!$B312,เตรียมส่วนผสม!W:W)+SUMIF(กวนไส้!$C:$C,'รับ-จ่าย ประจำวัน'!$B312,กวนไส้!W:W)+SUMIF(ผลิต1!$C:$C,'รับ-จ่าย ประจำวัน'!$B312,ผลิต1!W:W)+SUMIF(ผลิต2!$C:$C,'รับ-จ่าย ประจำวัน'!$B312,ผลิต2!W:W)+SUMIF(เส้นแต่งหน้าขนมเค้ก!$C:$C,'รับ-จ่าย ประจำวัน'!$B312,เส้นแต่งหน้าขนมเค้ก!W:W)+SUMIF(แพ็ค!$C:$C,'รับ-จ่าย ประจำวัน'!$B312,แพ็ค!W:W)+SUMIF(ธุรการ!$C:$C,'รับ-จ่าย ประจำวัน'!$B312,ธุรการ!W:W)+SUMIF(เส้นแต่งหน้าขนมปัง!$C:$C,'รับ-จ่าย ประจำวัน'!$B312,เส้นแต่งหน้าขนมปัง!W:W)+SUMIF('วางแผนBC,CJ'!$C:$C,'รับ-จ่าย ประจำวัน'!$B312,'วางแผนBC,CJ'!W:W)+SUMIF(RD!$C:$C,'รับ-จ่าย ประจำวัน'!$B312,RD!W:W)+SUMIF('FG,ออนไล,คัดแยก'!$C:$C,'รับ-จ่าย ประจำวัน'!$B312,'FG,ออนไล,คัดแยก'!W:W)</f>
        <v>0</v>
      </c>
      <c r="BE312" s="16">
        <f>SUMIF(เตรียมส่วนผสม!$C:$C,'รับ-จ่าย ประจำวัน'!$B312,เตรียมส่วนผสม!X:X)+SUMIF(กวนไส้!$C:$C,'รับ-จ่าย ประจำวัน'!$B312,กวนไส้!X:X)+SUMIF(ผลิต1!$C:$C,'รับ-จ่าย ประจำวัน'!$B312,ผลิต1!X:X)+SUMIF(ผลิต2!$C:$C,'รับ-จ่าย ประจำวัน'!$B312,ผลิต2!X:X)+SUMIF(เส้นแต่งหน้าขนมเค้ก!$C:$C,'รับ-จ่าย ประจำวัน'!$B312,เส้นแต่งหน้าขนมเค้ก!X:X)+SUMIF(แพ็ค!$C:$C,'รับ-จ่าย ประจำวัน'!$B312,แพ็ค!X:X)+SUMIF(ธุรการ!$C:$C,'รับ-จ่าย ประจำวัน'!$B312,ธุรการ!X:X)+SUMIF(เส้นแต่งหน้าขนมปัง!$C:$C,'รับ-จ่าย ประจำวัน'!$B312,เส้นแต่งหน้าขนมปัง!X:X)+SUMIF('วางแผนBC,CJ'!$C:$C,'รับ-จ่าย ประจำวัน'!$B312,'วางแผนBC,CJ'!X:X)+SUMIF(RD!$C:$C,'รับ-จ่าย ประจำวัน'!$B312,RD!X:X)+SUMIF('FG,ออนไล,คัดแยก'!$C:$C,'รับ-จ่าย ประจำวัน'!$B312,'FG,ออนไล,คัดแยก'!X:X)</f>
        <v>0</v>
      </c>
      <c r="BF312" s="16">
        <f>SUMIF(เตรียมส่วนผสม!$C:$C,'รับ-จ่าย ประจำวัน'!$B312,เตรียมส่วนผสม!Y:Y)+SUMIF(กวนไส้!$C:$C,'รับ-จ่าย ประจำวัน'!$B312,กวนไส้!Y:Y)+SUMIF(ผลิต1!$C:$C,'รับ-จ่าย ประจำวัน'!$B312,ผลิต1!Y:Y)+SUMIF(ผลิต2!$C:$C,'รับ-จ่าย ประจำวัน'!$B312,ผลิต2!Y:Y)+SUMIF(เส้นแต่งหน้าขนมเค้ก!$C:$C,'รับ-จ่าย ประจำวัน'!$B312,เส้นแต่งหน้าขนมเค้ก!Y:Y)+SUMIF(แพ็ค!$C:$C,'รับ-จ่าย ประจำวัน'!$B312,แพ็ค!Y:Y)+SUMIF(ธุรการ!$C:$C,'รับ-จ่าย ประจำวัน'!$B312,ธุรการ!Y:Y)+SUMIF(เส้นแต่งหน้าขนมปัง!$C:$C,'รับ-จ่าย ประจำวัน'!$B312,เส้นแต่งหน้าขนมปัง!Y:Y)+SUMIF('วางแผนBC,CJ'!$C:$C,'รับ-จ่าย ประจำวัน'!$B312,'วางแผนBC,CJ'!Y:Y)+SUMIF(RD!$C:$C,'รับ-จ่าย ประจำวัน'!$B312,RD!Y:Y)+SUMIF('FG,ออนไล,คัดแยก'!$C:$C,'รับ-จ่าย ประจำวัน'!$B312,'FG,ออนไล,คัดแยก'!Y:Y)</f>
        <v>0</v>
      </c>
      <c r="BG312" s="16">
        <f>SUMIF(เตรียมส่วนผสม!$C:$C,'รับ-จ่าย ประจำวัน'!$B312,เตรียมส่วนผสม!Z:Z)+SUMIF(กวนไส้!$C:$C,'รับ-จ่าย ประจำวัน'!$B312,กวนไส้!Z:Z)+SUMIF(ผลิต1!$C:$C,'รับ-จ่าย ประจำวัน'!$B312,ผลิต1!Z:Z)+SUMIF(ผลิต2!$C:$C,'รับ-จ่าย ประจำวัน'!$B312,ผลิต2!Z:Z)+SUMIF(เส้นแต่งหน้าขนมเค้ก!$C:$C,'รับ-จ่าย ประจำวัน'!$B312,เส้นแต่งหน้าขนมเค้ก!Z:Z)+SUMIF(แพ็ค!$C:$C,'รับ-จ่าย ประจำวัน'!$B312,แพ็ค!Z:Z)+SUMIF(ธุรการ!$C:$C,'รับ-จ่าย ประจำวัน'!$B312,ธุรการ!Z:Z)+SUMIF(เส้นแต่งหน้าขนมปัง!$C:$C,'รับ-จ่าย ประจำวัน'!$B312,เส้นแต่งหน้าขนมปัง!Z:Z)+SUMIF('วางแผนBC,CJ'!$C:$C,'รับ-จ่าย ประจำวัน'!$B312,'วางแผนBC,CJ'!Z:Z)+SUMIF(RD!$C:$C,'รับ-จ่าย ประจำวัน'!$B312,RD!Z:Z)+SUMIF('FG,ออนไล,คัดแยก'!$C:$C,'รับ-จ่าย ประจำวัน'!$B312,'FG,ออนไล,คัดแยก'!Z:Z)</f>
        <v>0</v>
      </c>
      <c r="BH312" s="16">
        <f>SUMIF(เตรียมส่วนผสม!$C:$C,'รับ-จ่าย ประจำวัน'!$B312,เตรียมส่วนผสม!AA:AA)+SUMIF(กวนไส้!$C:$C,'รับ-จ่าย ประจำวัน'!$B312,กวนไส้!AA:AA)+SUMIF(ผลิต1!$C:$C,'รับ-จ่าย ประจำวัน'!$B312,ผลิต1!AA:AA)+SUMIF(ผลิต2!$C:$C,'รับ-จ่าย ประจำวัน'!$B312,ผลิต2!AA:AA)+SUMIF(เส้นแต่งหน้าขนมเค้ก!$C:$C,'รับ-จ่าย ประจำวัน'!$B312,เส้นแต่งหน้าขนมเค้ก!AA:AA)+SUMIF(แพ็ค!$C:$C,'รับ-จ่าย ประจำวัน'!$B312,แพ็ค!AA:AA)+SUMIF(ธุรการ!$C:$C,'รับ-จ่าย ประจำวัน'!$B312,ธุรการ!AA:AA)+SUMIF(เส้นแต่งหน้าขนมปัง!$C:$C,'รับ-จ่าย ประจำวัน'!$B312,เส้นแต่งหน้าขนมปัง!AA:AA)+SUMIF('วางแผนBC,CJ'!$C:$C,'รับ-จ่าย ประจำวัน'!$B312,'วางแผนBC,CJ'!AA:AA)+SUMIF(RD!$C:$C,'รับ-จ่าย ประจำวัน'!$B312,RD!AA:AA)+SUMIF('FG,ออนไล,คัดแยก'!$C:$C,'รับ-จ่าย ประจำวัน'!$B312,'FG,ออนไล,คัดแยก'!AA:AA)</f>
        <v>0</v>
      </c>
      <c r="BI312" s="16">
        <f>SUMIF(เตรียมส่วนผสม!$C:$C,'รับ-จ่าย ประจำวัน'!$B312,เตรียมส่วนผสม!AB:AB)+SUMIF(กวนไส้!$C:$C,'รับ-จ่าย ประจำวัน'!$B312,กวนไส้!AB:AB)+SUMIF(ผลิต1!$C:$C,'รับ-จ่าย ประจำวัน'!$B312,ผลิต1!AB:AB)+SUMIF(ผลิต2!$C:$C,'รับ-จ่าย ประจำวัน'!$B312,ผลิต2!AB:AB)+SUMIF(เส้นแต่งหน้าขนมเค้ก!$C:$C,'รับ-จ่าย ประจำวัน'!$B312,เส้นแต่งหน้าขนมเค้ก!AB:AB)+SUMIF(แพ็ค!$C:$C,'รับ-จ่าย ประจำวัน'!$B312,แพ็ค!AB:AB)+SUMIF(ธุรการ!$C:$C,'รับ-จ่าย ประจำวัน'!$B312,ธุรการ!AB:AB)+SUMIF(เส้นแต่งหน้าขนมปัง!$C:$C,'รับ-จ่าย ประจำวัน'!$B312,เส้นแต่งหน้าขนมปัง!AB:AB)+SUMIF('วางแผนBC,CJ'!$C:$C,'รับ-จ่าย ประจำวัน'!$B312,'วางแผนBC,CJ'!AB:AB)+SUMIF(RD!$C:$C,'รับ-จ่าย ประจำวัน'!$B312,RD!AB:AB)+SUMIF('FG,ออนไล,คัดแยก'!$C:$C,'รับ-จ่าย ประจำวัน'!$B312,'FG,ออนไล,คัดแยก'!AB:AB)</f>
        <v>0</v>
      </c>
      <c r="BJ312" s="16">
        <f>SUMIF(เตรียมส่วนผสม!$C:$C,'รับ-จ่าย ประจำวัน'!$B312,เตรียมส่วนผสม!AC:AC)+SUMIF(กวนไส้!$C:$C,'รับ-จ่าย ประจำวัน'!$B312,กวนไส้!AC:AC)+SUMIF(ผลิต1!$C:$C,'รับ-จ่าย ประจำวัน'!$B312,ผลิต1!AC:AC)+SUMIF(ผลิต2!$C:$C,'รับ-จ่าย ประจำวัน'!$B312,ผลิต2!AC:AC)+SUMIF(เส้นแต่งหน้าขนมเค้ก!$C:$C,'รับ-จ่าย ประจำวัน'!$B312,เส้นแต่งหน้าขนมเค้ก!AC:AC)+SUMIF(แพ็ค!$C:$C,'รับ-จ่าย ประจำวัน'!$B312,แพ็ค!AC:AC)+SUMIF(ธุรการ!$C:$C,'รับ-จ่าย ประจำวัน'!$B312,ธุรการ!AC:AC)+SUMIF(เส้นแต่งหน้าขนมปัง!$C:$C,'รับ-จ่าย ประจำวัน'!$B312,เส้นแต่งหน้าขนมปัง!AC:AC)+SUMIF('วางแผนBC,CJ'!$C:$C,'รับ-จ่าย ประจำวัน'!$B312,'วางแผนBC,CJ'!AC:AC)+SUMIF(RD!$C:$C,'รับ-จ่าย ประจำวัน'!$B312,RD!AC:AC)+SUMIF('FG,ออนไล,คัดแยก'!$C:$C,'รับ-จ่าย ประจำวัน'!$B312,'FG,ออนไล,คัดแยก'!AC:AC)</f>
        <v>0</v>
      </c>
      <c r="BK312" s="16">
        <f>SUMIF(เตรียมส่วนผสม!$C:$C,'รับ-จ่าย ประจำวัน'!$B312,เตรียมส่วนผสม!AD:AD)+SUMIF(กวนไส้!$C:$C,'รับ-จ่าย ประจำวัน'!$B312,กวนไส้!AD:AD)+SUMIF(ผลิต1!$C:$C,'รับ-จ่าย ประจำวัน'!$B312,ผลิต1!AD:AD)+SUMIF(ผลิต2!$C:$C,'รับ-จ่าย ประจำวัน'!$B312,ผลิต2!AD:AD)+SUMIF(เส้นแต่งหน้าขนมเค้ก!$C:$C,'รับ-จ่าย ประจำวัน'!$B312,เส้นแต่งหน้าขนมเค้ก!AD:AD)+SUMIF(แพ็ค!$C:$C,'รับ-จ่าย ประจำวัน'!$B312,แพ็ค!AD:AD)+SUMIF(ธุรการ!$C:$C,'รับ-จ่าย ประจำวัน'!$B312,ธุรการ!AD:AD)+SUMIF(เส้นแต่งหน้าขนมปัง!$C:$C,'รับ-จ่าย ประจำวัน'!$B312,เส้นแต่งหน้าขนมปัง!AD:AD)+SUMIF('วางแผนBC,CJ'!$C:$C,'รับ-จ่าย ประจำวัน'!$B312,'วางแผนBC,CJ'!AD:AD)+SUMIF(RD!$C:$C,'รับ-จ่าย ประจำวัน'!$B312,RD!AD:AD)+SUMIF('FG,ออนไล,คัดแยก'!$C:$C,'รับ-จ่าย ประจำวัน'!$B312,'FG,ออนไล,คัดแยก'!AD:AD)</f>
        <v>0</v>
      </c>
      <c r="BL312" s="16">
        <f>SUMIF(เตรียมส่วนผสม!$C:$C,'รับ-จ่าย ประจำวัน'!$B312,เตรียมส่วนผสม!AE:AE)+SUMIF(กวนไส้!$C:$C,'รับ-จ่าย ประจำวัน'!$B312,กวนไส้!AE:AE)+SUMIF(ผลิต1!$C:$C,'รับ-จ่าย ประจำวัน'!$B312,ผลิต1!AE:AE)+SUMIF(ผลิต2!$C:$C,'รับ-จ่าย ประจำวัน'!$B312,ผลิต2!AE:AE)+SUMIF(เส้นแต่งหน้าขนมเค้ก!$C:$C,'รับ-จ่าย ประจำวัน'!$B312,เส้นแต่งหน้าขนมเค้ก!AE:AE)+SUMIF(แพ็ค!$C:$C,'รับ-จ่าย ประจำวัน'!$B312,แพ็ค!AE:AE)+SUMIF(ธุรการ!$C:$C,'รับ-จ่าย ประจำวัน'!$B312,ธุรการ!AE:AE)+SUMIF(เส้นแต่งหน้าขนมปัง!$C:$C,'รับ-จ่าย ประจำวัน'!$B312,เส้นแต่งหน้าขนมปัง!AE:AE)+SUMIF('วางแผนBC,CJ'!$C:$C,'รับ-จ่าย ประจำวัน'!$B312,'วางแผนBC,CJ'!AE:AE)+SUMIF(RD!$C:$C,'รับ-จ่าย ประจำวัน'!$B312,RD!AE:AE)+SUMIF('FG,ออนไล,คัดแยก'!$C:$C,'รับ-จ่าย ประจำวัน'!$B312,'FG,ออนไล,คัดแยก'!AE:AE)</f>
        <v>0</v>
      </c>
      <c r="BM312" s="16">
        <f>SUMIF(เตรียมส่วนผสม!$C:$C,'รับ-จ่าย ประจำวัน'!$B312,เตรียมส่วนผสม!AF:AF)+SUMIF(กวนไส้!$C:$C,'รับ-จ่าย ประจำวัน'!$B312,กวนไส้!AF:AF)+SUMIF(ผลิต1!$C:$C,'รับ-จ่าย ประจำวัน'!$B312,ผลิต1!AF:AF)+SUMIF(ผลิต2!$C:$C,'รับ-จ่าย ประจำวัน'!$B312,ผลิต2!AF:AF)+SUMIF(เส้นแต่งหน้าขนมเค้ก!$C:$C,'รับ-จ่าย ประจำวัน'!$B312,เส้นแต่งหน้าขนมเค้ก!AF:AF)+SUMIF(แพ็ค!$C:$C,'รับ-จ่าย ประจำวัน'!$B312,แพ็ค!AF:AF)+SUMIF(ธุรการ!$C:$C,'รับ-จ่าย ประจำวัน'!$B312,ธุรการ!AF:AF)+SUMIF(เส้นแต่งหน้าขนมปัง!$C:$C,'รับ-จ่าย ประจำวัน'!$B312,เส้นแต่งหน้าขนมปัง!AF:AF)+SUMIF('วางแผนBC,CJ'!$C:$C,'รับ-จ่าย ประจำวัน'!$B312,'วางแผนBC,CJ'!AF:AF)+SUMIF(RD!$C:$C,'รับ-จ่าย ประจำวัน'!$B312,RD!AF:AF)+SUMIF('FG,ออนไล,คัดแยก'!$C:$C,'รับ-จ่าย ประจำวัน'!$B312,'FG,ออนไล,คัดแยก'!AF:AF)</f>
        <v>0</v>
      </c>
      <c r="BN312" s="16">
        <f>SUMIF(เตรียมส่วนผสม!$C:$C,'รับ-จ่าย ประจำวัน'!$B312,เตรียมส่วนผสม!AG:AG)+SUMIF(กวนไส้!$C:$C,'รับ-จ่าย ประจำวัน'!$B312,กวนไส้!AG:AG)+SUMIF(ผลิต1!$C:$C,'รับ-จ่าย ประจำวัน'!$B312,ผลิต1!AG:AG)+SUMIF(ผลิต2!$C:$C,'รับ-จ่าย ประจำวัน'!$B312,ผลิต2!AG:AG)+SUMIF(เส้นแต่งหน้าขนมเค้ก!$C:$C,'รับ-จ่าย ประจำวัน'!$B312,เส้นแต่งหน้าขนมเค้ก!AG:AG)+SUMIF(แพ็ค!$C:$C,'รับ-จ่าย ประจำวัน'!$B312,แพ็ค!AG:AG)+SUMIF(ธุรการ!$C:$C,'รับ-จ่าย ประจำวัน'!$B312,ธุรการ!AG:AG)+SUMIF(เส้นแต่งหน้าขนมปัง!$C:$C,'รับ-จ่าย ประจำวัน'!$B312,เส้นแต่งหน้าขนมปัง!AG:AG)+SUMIF('วางแผนBC,CJ'!$C:$C,'รับ-จ่าย ประจำวัน'!$B312,'วางแผนBC,CJ'!AG:AG)+SUMIF(RD!$C:$C,'รับ-จ่าย ประจำวัน'!$B312,RD!AG:AG)+SUMIF('FG,ออนไล,คัดแยก'!$C:$C,'รับ-จ่าย ประจำวัน'!$B312,'FG,ออนไล,คัดแยก'!AG:AG)</f>
        <v>0</v>
      </c>
      <c r="BO312" s="16">
        <f>SUMIF(เตรียมส่วนผสม!$C:$C,'รับ-จ่าย ประจำวัน'!$B312,เตรียมส่วนผสม!AH:AH)+SUMIF(กวนไส้!$C:$C,'รับ-จ่าย ประจำวัน'!$B312,กวนไส้!AH:AH)+SUMIF(ผลิต1!$C:$C,'รับ-จ่าย ประจำวัน'!$B312,ผลิต1!AH:AH)+SUMIF(ผลิต2!$C:$C,'รับ-จ่าย ประจำวัน'!$B312,ผลิต2!AH:AH)+SUMIF(เส้นแต่งหน้าขนมเค้ก!$C:$C,'รับ-จ่าย ประจำวัน'!$B312,เส้นแต่งหน้าขนมเค้ก!AH:AH)+SUMIF(แพ็ค!$C:$C,'รับ-จ่าย ประจำวัน'!$B312,แพ็ค!AH:AH)+SUMIF(ธุรการ!$C:$C,'รับ-จ่าย ประจำวัน'!$B312,ธุรการ!AH:AH)+SUMIF(เส้นแต่งหน้าขนมปัง!$C:$C,'รับ-จ่าย ประจำวัน'!$B312,เส้นแต่งหน้าขนมปัง!AH:AH)+SUMIF('วางแผนBC,CJ'!$C:$C,'รับ-จ่าย ประจำวัน'!$B312,'วางแผนBC,CJ'!AH:AH)+SUMIF(RD!$C:$C,'รับ-จ่าย ประจำวัน'!$B312,RD!AH:AH)+SUMIF('FG,ออนไล,คัดแยก'!$C:$C,'รับ-จ่าย ประจำวัน'!$B312,'FG,ออนไล,คัดแยก'!AH:AH)</f>
        <v>0</v>
      </c>
      <c r="BP312" s="16">
        <f>SUMIF(เตรียมส่วนผสม!$C:$C,'รับ-จ่าย ประจำวัน'!$B312,เตรียมส่วนผสม!AI:AI)+SUMIF(กวนไส้!$C:$C,'รับ-จ่าย ประจำวัน'!$B312,กวนไส้!AI:AI)+SUMIF(ผลิต1!$C:$C,'รับ-จ่าย ประจำวัน'!$B312,ผลิต1!AI:AI)+SUMIF(ผลิต2!$C:$C,'รับ-จ่าย ประจำวัน'!$B312,ผลิต2!AI:AI)+SUMIF(เส้นแต่งหน้าขนมเค้ก!$C:$C,'รับ-จ่าย ประจำวัน'!$B312,เส้นแต่งหน้าขนมเค้ก!AI:AI)+SUMIF(แพ็ค!$C:$C,'รับ-จ่าย ประจำวัน'!$B312,แพ็ค!AI:AI)+SUMIF(ธุรการ!$C:$C,'รับ-จ่าย ประจำวัน'!$B312,ธุรการ!AI:AI)+SUMIF(เส้นแต่งหน้าขนมปัง!$C:$C,'รับ-จ่าย ประจำวัน'!$B312,เส้นแต่งหน้าขนมปัง!AI:AI)+SUMIF('วางแผนBC,CJ'!$C:$C,'รับ-จ่าย ประจำวัน'!$B312,'วางแผนBC,CJ'!AI:AI)+SUMIF(RD!$C:$C,'รับ-จ่าย ประจำวัน'!$B312,RD!AI:AI)+SUMIF('FG,ออนไล,คัดแยก'!$C:$C,'รับ-จ่าย ประจำวัน'!$B312,'FG,ออนไล,คัดแยก'!AI:AI)</f>
        <v>0</v>
      </c>
      <c r="BQ312" s="16">
        <f>SUMIF(เตรียมส่วนผสม!$C:$C,'รับ-จ่าย ประจำวัน'!$B312,เตรียมส่วนผสม!AJ:AJ)+SUMIF(กวนไส้!$C:$C,'รับ-จ่าย ประจำวัน'!$B312,กวนไส้!AJ:AJ)+SUMIF(ผลิต1!$C:$C,'รับ-จ่าย ประจำวัน'!$B312,ผลิต1!AJ:AJ)+SUMIF(ผลิต2!$C:$C,'รับ-จ่าย ประจำวัน'!$B312,ผลิต2!AJ:AJ)+SUMIF(เส้นแต่งหน้าขนมเค้ก!$C:$C,'รับ-จ่าย ประจำวัน'!$B312,เส้นแต่งหน้าขนมเค้ก!AJ:AJ)+SUMIF(แพ็ค!$C:$C,'รับ-จ่าย ประจำวัน'!$B312,แพ็ค!AJ:AJ)+SUMIF(ธุรการ!$C:$C,'รับ-จ่าย ประจำวัน'!$B312,ธุรการ!AJ:AJ)+SUMIF(เส้นแต่งหน้าขนมปัง!$C:$C,'รับ-จ่าย ประจำวัน'!$B312,เส้นแต่งหน้าขนมปัง!AJ:AJ)+SUMIF('วางแผนBC,CJ'!$C:$C,'รับ-จ่าย ประจำวัน'!$B312,'วางแผนBC,CJ'!AJ:AJ)+SUMIF(RD!$C:$C,'รับ-จ่าย ประจำวัน'!$B312,RD!AJ:AJ)+SUMIF('FG,ออนไล,คัดแยก'!$C:$C,'รับ-จ่าย ประจำวัน'!$B312,'FG,ออนไล,คัดแยก'!AJ:AJ)</f>
        <v>0</v>
      </c>
      <c r="BR312" s="16">
        <f>SUMIF(เตรียมส่วนผสม!$C:$C,'รับ-จ่าย ประจำวัน'!$B312,เตรียมส่วนผสม!AK:AK)+SUMIF(กวนไส้!$C:$C,'รับ-จ่าย ประจำวัน'!$B312,กวนไส้!AK:AK)+SUMIF(ผลิต1!$C:$C,'รับ-จ่าย ประจำวัน'!$B312,ผลิต1!AK:AK)+SUMIF(ผลิต2!$C:$C,'รับ-จ่าย ประจำวัน'!$B312,ผลิต2!AK:AK)+SUMIF(เส้นแต่งหน้าขนมเค้ก!$C:$C,'รับ-จ่าย ประจำวัน'!$B312,เส้นแต่งหน้าขนมเค้ก!AK:AK)+SUMIF(แพ็ค!$C:$C,'รับ-จ่าย ประจำวัน'!$B312,แพ็ค!AK:AK)+SUMIF(ธุรการ!$C:$C,'รับ-จ่าย ประจำวัน'!$B312,ธุรการ!AK:AK)+SUMIF(เส้นแต่งหน้าขนมปัง!$C:$C,'รับ-จ่าย ประจำวัน'!$B312,เส้นแต่งหน้าขนมปัง!AK:AK)+SUMIF('วางแผนBC,CJ'!$C:$C,'รับ-จ่าย ประจำวัน'!$B312,'วางแผนBC,CJ'!AK:AK)+SUMIF(RD!$C:$C,'รับ-จ่าย ประจำวัน'!$B312,RD!AK:AK)+SUMIF('FG,ออนไล,คัดแยก'!$C:$C,'รับ-จ่าย ประจำวัน'!$B312,'FG,ออนไล,คัดแยก'!AK:AK)</f>
        <v>0</v>
      </c>
      <c r="BS312" s="16">
        <f>SUMIF(เตรียมส่วนผสม!$C:$C,'รับ-จ่าย ประจำวัน'!$B312,เตรียมส่วนผสม!AL:AL)+SUMIF(กวนไส้!$C:$C,'รับ-จ่าย ประจำวัน'!$B312,กวนไส้!AL:AL)+SUMIF(ผลิต1!$C:$C,'รับ-จ่าย ประจำวัน'!$B312,ผลิต1!AL:AL)+SUMIF(ผลิต2!$C:$C,'รับ-จ่าย ประจำวัน'!$B312,ผลิต2!AL:AL)+SUMIF(เส้นแต่งหน้าขนมเค้ก!$C:$C,'รับ-จ่าย ประจำวัน'!$B312,เส้นแต่งหน้าขนมเค้ก!AL:AL)+SUMIF(แพ็ค!$C:$C,'รับ-จ่าย ประจำวัน'!$B312,แพ็ค!AL:AL)+SUMIF(ธุรการ!$C:$C,'รับ-จ่าย ประจำวัน'!$B312,ธุรการ!AL:AL)+SUMIF(เส้นแต่งหน้าขนมปัง!$C:$C,'รับ-จ่าย ประจำวัน'!$B312,เส้นแต่งหน้าขนมปัง!AL:AL)+SUMIF('วางแผนBC,CJ'!$C:$C,'รับ-จ่าย ประจำวัน'!$B312,'วางแผนBC,CJ'!AL:AL)+SUMIF(RD!$C:$C,'รับ-จ่าย ประจำวัน'!$B312,RD!AL:AL)+SUMIF('FG,ออนไล,คัดแยก'!$C:$C,'รับ-จ่าย ประจำวัน'!$B312,'FG,ออนไล,คัดแยก'!AL:AL)</f>
        <v>0</v>
      </c>
      <c r="BT312" s="18">
        <f t="shared" si="60"/>
        <v>0</v>
      </c>
      <c r="BU312" s="116"/>
      <c r="BV312" s="146">
        <f t="shared" si="61"/>
        <v>75</v>
      </c>
      <c r="BW312" s="183">
        <v>30</v>
      </c>
      <c r="BX312" s="172">
        <f t="shared" si="65"/>
        <v>0</v>
      </c>
      <c r="BY312" s="188" t="e">
        <f t="shared" si="63"/>
        <v>#DIV/0!</v>
      </c>
      <c r="BZ312" s="180" t="e">
        <f t="shared" ca="1" si="62"/>
        <v>#DIV/0!</v>
      </c>
      <c r="CA312" s="93"/>
      <c r="CB312" s="93"/>
      <c r="CC312" s="93"/>
      <c r="CD312" s="93"/>
      <c r="CE312" s="93"/>
      <c r="CF312" s="93"/>
      <c r="CG312" s="93"/>
      <c r="CH312" s="93"/>
      <c r="CI312" s="93"/>
      <c r="CJ312" s="94"/>
      <c r="CK312" s="9">
        <f t="shared" si="64"/>
        <v>75</v>
      </c>
    </row>
    <row r="313" spans="1:89" hidden="1" x14ac:dyDescent="0.5">
      <c r="A313" s="149"/>
      <c r="B313" s="34" t="s">
        <v>1369</v>
      </c>
      <c r="C313" s="10" t="s">
        <v>1365</v>
      </c>
      <c r="D313" s="135" t="s">
        <v>91</v>
      </c>
      <c r="E313" s="11">
        <v>0</v>
      </c>
      <c r="F313" s="159" t="s">
        <v>1605</v>
      </c>
      <c r="G313" s="11" t="s">
        <v>62</v>
      </c>
      <c r="H313" s="12">
        <v>150</v>
      </c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3"/>
      <c r="AF313" s="13"/>
      <c r="AG313" s="13"/>
      <c r="AH313" s="13"/>
      <c r="AI313" s="14"/>
      <c r="AJ313" s="14"/>
      <c r="AK313" s="14"/>
      <c r="AL313" s="14"/>
      <c r="AM313" s="14"/>
      <c r="AN313" s="15">
        <f t="shared" si="59"/>
        <v>0</v>
      </c>
      <c r="AO313" s="16">
        <f>SUMIF(เตรียมส่วนผสม!$C:$C,'รับ-จ่าย ประจำวัน'!$B313,เตรียมส่วนผสม!H:H)+SUMIF(กวนไส้!$C:$C,'รับ-จ่าย ประจำวัน'!$B313,กวนไส้!H:H)+SUMIF(ผลิต1!$C:$C,'รับ-จ่าย ประจำวัน'!$B313,ผลิต1!H:H)+SUMIF(ผลิต2!$C:$C,'รับ-จ่าย ประจำวัน'!$B313,ผลิต2!H:H)+SUMIF(เส้นแต่งหน้าขนมเค้ก!$C:$C,'รับ-จ่าย ประจำวัน'!$B313,เส้นแต่งหน้าขนมเค้ก!H:H)+SUMIF(แพ็ค!$C:$C,'รับ-จ่าย ประจำวัน'!$B313,แพ็ค!H:H)+SUMIF(ธุรการ!$C:$C,'รับ-จ่าย ประจำวัน'!$B313,ธุรการ!H:H)+SUMIF(เส้นแต่งหน้าขนมปัง!$C:$C,'รับ-จ่าย ประจำวัน'!$B313,เส้นแต่งหน้าขนมปัง!H:H)+SUMIF('วางแผนBC,CJ'!$C:$C,'รับ-จ่าย ประจำวัน'!$B313,'วางแผนBC,CJ'!H:H)+SUMIF(RD!$C:$C,'รับ-จ่าย ประจำวัน'!$B313,RD!H:H)+SUMIF('FG,ออนไล,คัดแยก'!$C:$C,'รับ-จ่าย ประจำวัน'!$B313,'FG,ออนไล,คัดแยก'!H:H)</f>
        <v>0</v>
      </c>
      <c r="AP313" s="16">
        <f>SUMIF(เตรียมส่วนผสม!$C:$C,'รับ-จ่าย ประจำวัน'!$B313,เตรียมส่วนผสม!I:I)+SUMIF(กวนไส้!$C:$C,'รับ-จ่าย ประจำวัน'!$B313,กวนไส้!I:I)+SUMIF(ผลิต1!$C:$C,'รับ-จ่าย ประจำวัน'!$B313,ผลิต1!I:I)+SUMIF(ผลิต2!$C:$C,'รับ-จ่าย ประจำวัน'!$B313,ผลิต2!I:I)+SUMIF(เส้นแต่งหน้าขนมเค้ก!$C:$C,'รับ-จ่าย ประจำวัน'!$B313,เส้นแต่งหน้าขนมเค้ก!I:I)+SUMIF(แพ็ค!$C:$C,'รับ-จ่าย ประจำวัน'!$B313,แพ็ค!I:I)+SUMIF(ธุรการ!$C:$C,'รับ-จ่าย ประจำวัน'!$B313,ธุรการ!I:I)+SUMIF(เส้นแต่งหน้าขนมปัง!$C:$C,'รับ-จ่าย ประจำวัน'!$B313,เส้นแต่งหน้าขนมปัง!I:I)+SUMIF('วางแผนBC,CJ'!$C:$C,'รับ-จ่าย ประจำวัน'!$B313,'วางแผนBC,CJ'!I:I)+SUMIF(RD!$C:$C,'รับ-จ่าย ประจำวัน'!$B313,RD!I:I)+SUMIF('FG,ออนไล,คัดแยก'!$C:$C,'รับ-จ่าย ประจำวัน'!$B313,'FG,ออนไล,คัดแยก'!I:I)</f>
        <v>0</v>
      </c>
      <c r="AQ313" s="16">
        <f>SUMIF(เตรียมส่วนผสม!$C:$C,'รับ-จ่าย ประจำวัน'!$B313,เตรียมส่วนผสม!J:J)+SUMIF(กวนไส้!$C:$C,'รับ-จ่าย ประจำวัน'!$B313,กวนไส้!J:J)+SUMIF(ผลิต1!$C:$C,'รับ-จ่าย ประจำวัน'!$B313,ผลิต1!J:J)+SUMIF(ผลิต2!$C:$C,'รับ-จ่าย ประจำวัน'!$B313,ผลิต2!J:J)+SUMIF(เส้นแต่งหน้าขนมเค้ก!$C:$C,'รับ-จ่าย ประจำวัน'!$B313,เส้นแต่งหน้าขนมเค้ก!J:J)+SUMIF(แพ็ค!$C:$C,'รับ-จ่าย ประจำวัน'!$B313,แพ็ค!J:J)+SUMIF(ธุรการ!$C:$C,'รับ-จ่าย ประจำวัน'!$B313,ธุรการ!J:J)+SUMIF(เส้นแต่งหน้าขนมปัง!$C:$C,'รับ-จ่าย ประจำวัน'!$B313,เส้นแต่งหน้าขนมปัง!J:J)+SUMIF('วางแผนBC,CJ'!$C:$C,'รับ-จ่าย ประจำวัน'!$B313,'วางแผนBC,CJ'!J:J)+SUMIF(RD!$C:$C,'รับ-จ่าย ประจำวัน'!$B313,RD!J:J)+SUMIF('FG,ออนไล,คัดแยก'!$C:$C,'รับ-จ่าย ประจำวัน'!$B313,'FG,ออนไล,คัดแยก'!J:J)</f>
        <v>0</v>
      </c>
      <c r="AR313" s="16">
        <f>SUMIF(เตรียมส่วนผสม!$C:$C,'รับ-จ่าย ประจำวัน'!$B313,เตรียมส่วนผสม!K:K)+SUMIF(กวนไส้!$C:$C,'รับ-จ่าย ประจำวัน'!$B313,กวนไส้!K:K)+SUMIF(ผลิต1!$C:$C,'รับ-จ่าย ประจำวัน'!$B313,ผลิต1!K:K)+SUMIF(ผลิต2!$C:$C,'รับ-จ่าย ประจำวัน'!$B313,ผลิต2!K:K)+SUMIF(เส้นแต่งหน้าขนมเค้ก!$C:$C,'รับ-จ่าย ประจำวัน'!$B313,เส้นแต่งหน้าขนมเค้ก!K:K)+SUMIF(แพ็ค!$C:$C,'รับ-จ่าย ประจำวัน'!$B313,แพ็ค!K:K)+SUMIF(ธุรการ!$C:$C,'รับ-จ่าย ประจำวัน'!$B313,ธุรการ!K:K)+SUMIF(เส้นแต่งหน้าขนมปัง!$C:$C,'รับ-จ่าย ประจำวัน'!$B313,เส้นแต่งหน้าขนมปัง!K:K)+SUMIF('วางแผนBC,CJ'!$C:$C,'รับ-จ่าย ประจำวัน'!$B313,'วางแผนBC,CJ'!K:K)+SUMIF(RD!$C:$C,'รับ-จ่าย ประจำวัน'!$B313,RD!K:K)+SUMIF('FG,ออนไล,คัดแยก'!$C:$C,'รับ-จ่าย ประจำวัน'!$B313,'FG,ออนไล,คัดแยก'!K:K)</f>
        <v>0</v>
      </c>
      <c r="AS313" s="16">
        <f>SUMIF(เตรียมส่วนผสม!$C:$C,'รับ-จ่าย ประจำวัน'!$B313,เตรียมส่วนผสม!L:L)+SUMIF(กวนไส้!$C:$C,'รับ-จ่าย ประจำวัน'!$B313,กวนไส้!L:L)+SUMIF(ผลิต1!$C:$C,'รับ-จ่าย ประจำวัน'!$B313,ผลิต1!L:L)+SUMIF(ผลิต2!$C:$C,'รับ-จ่าย ประจำวัน'!$B313,ผลิต2!L:L)+SUMIF(เส้นแต่งหน้าขนมเค้ก!$C:$C,'รับ-จ่าย ประจำวัน'!$B313,เส้นแต่งหน้าขนมเค้ก!L:L)+SUMIF(แพ็ค!$C:$C,'รับ-จ่าย ประจำวัน'!$B313,แพ็ค!L:L)+SUMIF(ธุรการ!$C:$C,'รับ-จ่าย ประจำวัน'!$B313,ธุรการ!L:L)+SUMIF(เส้นแต่งหน้าขนมปัง!$C:$C,'รับ-จ่าย ประจำวัน'!$B313,เส้นแต่งหน้าขนมปัง!L:L)+SUMIF('วางแผนBC,CJ'!$C:$C,'รับ-จ่าย ประจำวัน'!$B313,'วางแผนBC,CJ'!L:L)+SUMIF(RD!$C:$C,'รับ-จ่าย ประจำวัน'!$B313,RD!L:L)+SUMIF('FG,ออนไล,คัดแยก'!$C:$C,'รับ-จ่าย ประจำวัน'!$B313,'FG,ออนไล,คัดแยก'!L:L)</f>
        <v>0</v>
      </c>
      <c r="AT313" s="16">
        <f>SUMIF(เตรียมส่วนผสม!$C:$C,'รับ-จ่าย ประจำวัน'!$B313,เตรียมส่วนผสม!M:M)+SUMIF(กวนไส้!$C:$C,'รับ-จ่าย ประจำวัน'!$B313,กวนไส้!M:M)+SUMIF(ผลิต1!$C:$C,'รับ-จ่าย ประจำวัน'!$B313,ผลิต1!M:M)+SUMIF(ผลิต2!$C:$C,'รับ-จ่าย ประจำวัน'!$B313,ผลิต2!M:M)+SUMIF(เส้นแต่งหน้าขนมเค้ก!$C:$C,'รับ-จ่าย ประจำวัน'!$B313,เส้นแต่งหน้าขนมเค้ก!M:M)+SUMIF(แพ็ค!$C:$C,'รับ-จ่าย ประจำวัน'!$B313,แพ็ค!M:M)+SUMIF(ธุรการ!$C:$C,'รับ-จ่าย ประจำวัน'!$B313,ธุรการ!M:M)+SUMIF(เส้นแต่งหน้าขนมปัง!$C:$C,'รับ-จ่าย ประจำวัน'!$B313,เส้นแต่งหน้าขนมปัง!M:M)+SUMIF('วางแผนBC,CJ'!$C:$C,'รับ-จ่าย ประจำวัน'!$B313,'วางแผนBC,CJ'!M:M)+SUMIF(RD!$C:$C,'รับ-จ่าย ประจำวัน'!$B313,RD!M:M)+SUMIF('FG,ออนไล,คัดแยก'!$C:$C,'รับ-จ่าย ประจำวัน'!$B313,'FG,ออนไล,คัดแยก'!M:M)</f>
        <v>0</v>
      </c>
      <c r="AU313" s="16">
        <f>SUMIF(เตรียมส่วนผสม!$C:$C,'รับ-จ่าย ประจำวัน'!$B313,เตรียมส่วนผสม!N:N)+SUMIF(กวนไส้!$C:$C,'รับ-จ่าย ประจำวัน'!$B313,กวนไส้!N:N)+SUMIF(ผลิต1!$C:$C,'รับ-จ่าย ประจำวัน'!$B313,ผลิต1!N:N)+SUMIF(ผลิต2!$C:$C,'รับ-จ่าย ประจำวัน'!$B313,ผลิต2!N:N)+SUMIF(เส้นแต่งหน้าขนมเค้ก!$C:$C,'รับ-จ่าย ประจำวัน'!$B313,เส้นแต่งหน้าขนมเค้ก!N:N)+SUMIF(แพ็ค!$C:$C,'รับ-จ่าย ประจำวัน'!$B313,แพ็ค!N:N)+SUMIF(ธุรการ!$C:$C,'รับ-จ่าย ประจำวัน'!$B313,ธุรการ!N:N)+SUMIF(เส้นแต่งหน้าขนมปัง!$C:$C,'รับ-จ่าย ประจำวัน'!$B313,เส้นแต่งหน้าขนมปัง!N:N)+SUMIF('วางแผนBC,CJ'!$C:$C,'รับ-จ่าย ประจำวัน'!$B313,'วางแผนBC,CJ'!N:N)+SUMIF(RD!$C:$C,'รับ-จ่าย ประจำวัน'!$B313,RD!N:N)+SUMIF('FG,ออนไล,คัดแยก'!$C:$C,'รับ-จ่าย ประจำวัน'!$B313,'FG,ออนไล,คัดแยก'!N:N)</f>
        <v>0</v>
      </c>
      <c r="AV313" s="16">
        <f>SUMIF(เตรียมส่วนผสม!$C:$C,'รับ-จ่าย ประจำวัน'!$B313,เตรียมส่วนผสม!O:O)+SUMIF(กวนไส้!$C:$C,'รับ-จ่าย ประจำวัน'!$B313,กวนไส้!O:O)+SUMIF(ผลิต1!$C:$C,'รับ-จ่าย ประจำวัน'!$B313,ผลิต1!O:O)+SUMIF(ผลิต2!$C:$C,'รับ-จ่าย ประจำวัน'!$B313,ผลิต2!O:O)+SUMIF(เส้นแต่งหน้าขนมเค้ก!$C:$C,'รับ-จ่าย ประจำวัน'!$B313,เส้นแต่งหน้าขนมเค้ก!O:O)+SUMIF(แพ็ค!$C:$C,'รับ-จ่าย ประจำวัน'!$B313,แพ็ค!O:O)+SUMIF(ธุรการ!$C:$C,'รับ-จ่าย ประจำวัน'!$B313,ธุรการ!O:O)+SUMIF(เส้นแต่งหน้าขนมปัง!$C:$C,'รับ-จ่าย ประจำวัน'!$B313,เส้นแต่งหน้าขนมปัง!O:O)+SUMIF('วางแผนBC,CJ'!$C:$C,'รับ-จ่าย ประจำวัน'!$B313,'วางแผนBC,CJ'!O:O)+SUMIF(RD!$C:$C,'รับ-จ่าย ประจำวัน'!$B313,RD!O:O)+SUMIF('FG,ออนไล,คัดแยก'!$C:$C,'รับ-จ่าย ประจำวัน'!$B313,'FG,ออนไล,คัดแยก'!O:O)</f>
        <v>0</v>
      </c>
      <c r="AW313" s="16">
        <f>SUMIF(เตรียมส่วนผสม!$C:$C,'รับ-จ่าย ประจำวัน'!$B313,เตรียมส่วนผสม!P:P)+SUMIF(กวนไส้!$C:$C,'รับ-จ่าย ประจำวัน'!$B313,กวนไส้!P:P)+SUMIF(ผลิต1!$C:$C,'รับ-จ่าย ประจำวัน'!$B313,ผลิต1!P:P)+SUMIF(ผลิต2!$C:$C,'รับ-จ่าย ประจำวัน'!$B313,ผลิต2!P:P)+SUMIF(เส้นแต่งหน้าขนมเค้ก!$C:$C,'รับ-จ่าย ประจำวัน'!$B313,เส้นแต่งหน้าขนมเค้ก!P:P)+SUMIF(แพ็ค!$C:$C,'รับ-จ่าย ประจำวัน'!$B313,แพ็ค!P:P)+SUMIF(ธุรการ!$C:$C,'รับ-จ่าย ประจำวัน'!$B313,ธุรการ!P:P)+SUMIF(เส้นแต่งหน้าขนมปัง!$C:$C,'รับ-จ่าย ประจำวัน'!$B313,เส้นแต่งหน้าขนมปัง!P:P)+SUMIF('วางแผนBC,CJ'!$C:$C,'รับ-จ่าย ประจำวัน'!$B313,'วางแผนBC,CJ'!P:P)+SUMIF(RD!$C:$C,'รับ-จ่าย ประจำวัน'!$B313,RD!P:P)+SUMIF('FG,ออนไล,คัดแยก'!$C:$C,'รับ-จ่าย ประจำวัน'!$B313,'FG,ออนไล,คัดแยก'!P:P)</f>
        <v>0</v>
      </c>
      <c r="AX313" s="16">
        <f>SUMIF(เตรียมส่วนผสม!$C:$C,'รับ-จ่าย ประจำวัน'!$B313,เตรียมส่วนผสม!Q:Q)+SUMIF(กวนไส้!$C:$C,'รับ-จ่าย ประจำวัน'!$B313,กวนไส้!Q:Q)+SUMIF(ผลิต1!$C:$C,'รับ-จ่าย ประจำวัน'!$B313,ผลิต1!Q:Q)+SUMIF(ผลิต2!$C:$C,'รับ-จ่าย ประจำวัน'!$B313,ผลิต2!Q:Q)+SUMIF(เส้นแต่งหน้าขนมเค้ก!$C:$C,'รับ-จ่าย ประจำวัน'!$B313,เส้นแต่งหน้าขนมเค้ก!Q:Q)+SUMIF(แพ็ค!$C:$C,'รับ-จ่าย ประจำวัน'!$B313,แพ็ค!Q:Q)+SUMIF(ธุรการ!$C:$C,'รับ-จ่าย ประจำวัน'!$B313,ธุรการ!Q:Q)+SUMIF(เส้นแต่งหน้าขนมปัง!$C:$C,'รับ-จ่าย ประจำวัน'!$B313,เส้นแต่งหน้าขนมปัง!Q:Q)+SUMIF('วางแผนBC,CJ'!$C:$C,'รับ-จ่าย ประจำวัน'!$B313,'วางแผนBC,CJ'!Q:Q)+SUMIF(RD!$C:$C,'รับ-จ่าย ประจำวัน'!$B313,RD!Q:Q)+SUMIF('FG,ออนไล,คัดแยก'!$C:$C,'รับ-จ่าย ประจำวัน'!$B313,'FG,ออนไล,คัดแยก'!Q:Q)</f>
        <v>0</v>
      </c>
      <c r="AY313" s="16">
        <f>SUMIF(เตรียมส่วนผสม!$C:$C,'รับ-จ่าย ประจำวัน'!$B313,เตรียมส่วนผสม!R:R)+SUMIF(กวนไส้!$C:$C,'รับ-จ่าย ประจำวัน'!$B313,กวนไส้!R:R)+SUMIF(ผลิต1!$C:$C,'รับ-จ่าย ประจำวัน'!$B313,ผลิต1!R:R)+SUMIF(ผลิต2!$C:$C,'รับ-จ่าย ประจำวัน'!$B313,ผลิต2!R:R)+SUMIF(เส้นแต่งหน้าขนมเค้ก!$C:$C,'รับ-จ่าย ประจำวัน'!$B313,เส้นแต่งหน้าขนมเค้ก!R:R)+SUMIF(แพ็ค!$C:$C,'รับ-จ่าย ประจำวัน'!$B313,แพ็ค!R:R)+SUMIF(ธุรการ!$C:$C,'รับ-จ่าย ประจำวัน'!$B313,ธุรการ!R:R)+SUMIF(เส้นแต่งหน้าขนมปัง!$C:$C,'รับ-จ่าย ประจำวัน'!$B313,เส้นแต่งหน้าขนมปัง!R:R)+SUMIF('วางแผนBC,CJ'!$C:$C,'รับ-จ่าย ประจำวัน'!$B313,'วางแผนBC,CJ'!R:R)+SUMIF(RD!$C:$C,'รับ-จ่าย ประจำวัน'!$B313,RD!R:R)+SUMIF('FG,ออนไล,คัดแยก'!$C:$C,'รับ-จ่าย ประจำวัน'!$B313,'FG,ออนไล,คัดแยก'!R:R)</f>
        <v>0</v>
      </c>
      <c r="AZ313" s="16">
        <f>SUMIF(เตรียมส่วนผสม!$C:$C,'รับ-จ่าย ประจำวัน'!$B313,เตรียมส่วนผสม!S:S)+SUMIF(กวนไส้!$C:$C,'รับ-จ่าย ประจำวัน'!$B313,กวนไส้!S:S)+SUMIF(ผลิต1!$C:$C,'รับ-จ่าย ประจำวัน'!$B313,ผลิต1!S:S)+SUMIF(ผลิต2!$C:$C,'รับ-จ่าย ประจำวัน'!$B313,ผลิต2!S:S)+SUMIF(เส้นแต่งหน้าขนมเค้ก!$C:$C,'รับ-จ่าย ประจำวัน'!$B313,เส้นแต่งหน้าขนมเค้ก!S:S)+SUMIF(แพ็ค!$C:$C,'รับ-จ่าย ประจำวัน'!$B313,แพ็ค!S:S)+SUMIF(ธุรการ!$C:$C,'รับ-จ่าย ประจำวัน'!$B313,ธุรการ!S:S)+SUMIF(เส้นแต่งหน้าขนมปัง!$C:$C,'รับ-จ่าย ประจำวัน'!$B313,เส้นแต่งหน้าขนมปัง!S:S)+SUMIF('วางแผนBC,CJ'!$C:$C,'รับ-จ่าย ประจำวัน'!$B313,'วางแผนBC,CJ'!S:S)+SUMIF(RD!$C:$C,'รับ-จ่าย ประจำวัน'!$B313,RD!S:S)+SUMIF('FG,ออนไล,คัดแยก'!$C:$C,'รับ-จ่าย ประจำวัน'!$B313,'FG,ออนไล,คัดแยก'!S:S)</f>
        <v>0</v>
      </c>
      <c r="BA313" s="16">
        <f>SUMIF(เตรียมส่วนผสม!$C:$C,'รับ-จ่าย ประจำวัน'!$B313,เตรียมส่วนผสม!T:T)+SUMIF(กวนไส้!$C:$C,'รับ-จ่าย ประจำวัน'!$B313,กวนไส้!T:T)+SUMIF(ผลิต1!$C:$C,'รับ-จ่าย ประจำวัน'!$B313,ผลิต1!T:T)+SUMIF(ผลิต2!$C:$C,'รับ-จ่าย ประจำวัน'!$B313,ผลิต2!T:T)+SUMIF(เส้นแต่งหน้าขนมเค้ก!$C:$C,'รับ-จ่าย ประจำวัน'!$B313,เส้นแต่งหน้าขนมเค้ก!T:T)+SUMIF(แพ็ค!$C:$C,'รับ-จ่าย ประจำวัน'!$B313,แพ็ค!T:T)+SUMIF(ธุรการ!$C:$C,'รับ-จ่าย ประจำวัน'!$B313,ธุรการ!T:T)+SUMIF(เส้นแต่งหน้าขนมปัง!$C:$C,'รับ-จ่าย ประจำวัน'!$B313,เส้นแต่งหน้าขนมปัง!T:T)+SUMIF('วางแผนBC,CJ'!$C:$C,'รับ-จ่าย ประจำวัน'!$B313,'วางแผนBC,CJ'!T:T)+SUMIF(RD!$C:$C,'รับ-จ่าย ประจำวัน'!$B313,RD!T:T)+SUMIF('FG,ออนไล,คัดแยก'!$C:$C,'รับ-จ่าย ประจำวัน'!$B313,'FG,ออนไล,คัดแยก'!T:T)</f>
        <v>0</v>
      </c>
      <c r="BB313" s="16">
        <f>SUMIF(เตรียมส่วนผสม!$C:$C,'รับ-จ่าย ประจำวัน'!$B313,เตรียมส่วนผสม!U:U)+SUMIF(กวนไส้!$C:$C,'รับ-จ่าย ประจำวัน'!$B313,กวนไส้!U:U)+SUMIF(ผลิต1!$C:$C,'รับ-จ่าย ประจำวัน'!$B313,ผลิต1!U:U)+SUMIF(ผลิต2!$C:$C,'รับ-จ่าย ประจำวัน'!$B313,ผลิต2!U:U)+SUMIF(เส้นแต่งหน้าขนมเค้ก!$C:$C,'รับ-จ่าย ประจำวัน'!$B313,เส้นแต่งหน้าขนมเค้ก!U:U)+SUMIF(แพ็ค!$C:$C,'รับ-จ่าย ประจำวัน'!$B313,แพ็ค!U:U)+SUMIF(ธุรการ!$C:$C,'รับ-จ่าย ประจำวัน'!$B313,ธุรการ!U:U)+SUMIF(เส้นแต่งหน้าขนมปัง!$C:$C,'รับ-จ่าย ประจำวัน'!$B313,เส้นแต่งหน้าขนมปัง!U:U)+SUMIF('วางแผนBC,CJ'!$C:$C,'รับ-จ่าย ประจำวัน'!$B313,'วางแผนBC,CJ'!U:U)+SUMIF(RD!$C:$C,'รับ-จ่าย ประจำวัน'!$B313,RD!U:U)+SUMIF('FG,ออนไล,คัดแยก'!$C:$C,'รับ-จ่าย ประจำวัน'!$B313,'FG,ออนไล,คัดแยก'!U:U)</f>
        <v>0</v>
      </c>
      <c r="BC313" s="16">
        <f>SUMIF(เตรียมส่วนผสม!$C:$C,'รับ-จ่าย ประจำวัน'!$B313,เตรียมส่วนผสม!V:V)+SUMIF(กวนไส้!$C:$C,'รับ-จ่าย ประจำวัน'!$B313,กวนไส้!V:V)+SUMIF(ผลิต1!$C:$C,'รับ-จ่าย ประจำวัน'!$B313,ผลิต1!V:V)+SUMIF(ผลิต2!$C:$C,'รับ-จ่าย ประจำวัน'!$B313,ผลิต2!V:V)+SUMIF(เส้นแต่งหน้าขนมเค้ก!$C:$C,'รับ-จ่าย ประจำวัน'!$B313,เส้นแต่งหน้าขนมเค้ก!V:V)+SUMIF(แพ็ค!$C:$C,'รับ-จ่าย ประจำวัน'!$B313,แพ็ค!V:V)+SUMIF(ธุรการ!$C:$C,'รับ-จ่าย ประจำวัน'!$B313,ธุรการ!V:V)+SUMIF(เส้นแต่งหน้าขนมปัง!$C:$C,'รับ-จ่าย ประจำวัน'!$B313,เส้นแต่งหน้าขนมปัง!V:V)+SUMIF('วางแผนBC,CJ'!$C:$C,'รับ-จ่าย ประจำวัน'!$B313,'วางแผนBC,CJ'!V:V)+SUMIF(RD!$C:$C,'รับ-จ่าย ประจำวัน'!$B313,RD!V:V)+SUMIF('FG,ออนไล,คัดแยก'!$C:$C,'รับ-จ่าย ประจำวัน'!$B313,'FG,ออนไล,คัดแยก'!V:V)</f>
        <v>0</v>
      </c>
      <c r="BD313" s="16">
        <f>SUMIF(เตรียมส่วนผสม!$C:$C,'รับ-จ่าย ประจำวัน'!$B313,เตรียมส่วนผสม!W:W)+SUMIF(กวนไส้!$C:$C,'รับ-จ่าย ประจำวัน'!$B313,กวนไส้!W:W)+SUMIF(ผลิต1!$C:$C,'รับ-จ่าย ประจำวัน'!$B313,ผลิต1!W:W)+SUMIF(ผลิต2!$C:$C,'รับ-จ่าย ประจำวัน'!$B313,ผลิต2!W:W)+SUMIF(เส้นแต่งหน้าขนมเค้ก!$C:$C,'รับ-จ่าย ประจำวัน'!$B313,เส้นแต่งหน้าขนมเค้ก!W:W)+SUMIF(แพ็ค!$C:$C,'รับ-จ่าย ประจำวัน'!$B313,แพ็ค!W:W)+SUMIF(ธุรการ!$C:$C,'รับ-จ่าย ประจำวัน'!$B313,ธุรการ!W:W)+SUMIF(เส้นแต่งหน้าขนมปัง!$C:$C,'รับ-จ่าย ประจำวัน'!$B313,เส้นแต่งหน้าขนมปัง!W:W)+SUMIF('วางแผนBC,CJ'!$C:$C,'รับ-จ่าย ประจำวัน'!$B313,'วางแผนBC,CJ'!W:W)+SUMIF(RD!$C:$C,'รับ-จ่าย ประจำวัน'!$B313,RD!W:W)+SUMIF('FG,ออนไล,คัดแยก'!$C:$C,'รับ-จ่าย ประจำวัน'!$B313,'FG,ออนไล,คัดแยก'!W:W)</f>
        <v>0</v>
      </c>
      <c r="BE313" s="16">
        <f>SUMIF(เตรียมส่วนผสม!$C:$C,'รับ-จ่าย ประจำวัน'!$B313,เตรียมส่วนผสม!X:X)+SUMIF(กวนไส้!$C:$C,'รับ-จ่าย ประจำวัน'!$B313,กวนไส้!X:X)+SUMIF(ผลิต1!$C:$C,'รับ-จ่าย ประจำวัน'!$B313,ผลิต1!X:X)+SUMIF(ผลิต2!$C:$C,'รับ-จ่าย ประจำวัน'!$B313,ผลิต2!X:X)+SUMIF(เส้นแต่งหน้าขนมเค้ก!$C:$C,'รับ-จ่าย ประจำวัน'!$B313,เส้นแต่งหน้าขนมเค้ก!X:X)+SUMIF(แพ็ค!$C:$C,'รับ-จ่าย ประจำวัน'!$B313,แพ็ค!X:X)+SUMIF(ธุรการ!$C:$C,'รับ-จ่าย ประจำวัน'!$B313,ธุรการ!X:X)+SUMIF(เส้นแต่งหน้าขนมปัง!$C:$C,'รับ-จ่าย ประจำวัน'!$B313,เส้นแต่งหน้าขนมปัง!X:X)+SUMIF('วางแผนBC,CJ'!$C:$C,'รับ-จ่าย ประจำวัน'!$B313,'วางแผนBC,CJ'!X:X)+SUMIF(RD!$C:$C,'รับ-จ่าย ประจำวัน'!$B313,RD!X:X)+SUMIF('FG,ออนไล,คัดแยก'!$C:$C,'รับ-จ่าย ประจำวัน'!$B313,'FG,ออนไล,คัดแยก'!X:X)</f>
        <v>0</v>
      </c>
      <c r="BF313" s="16">
        <f>SUMIF(เตรียมส่วนผสม!$C:$C,'รับ-จ่าย ประจำวัน'!$B313,เตรียมส่วนผสม!Y:Y)+SUMIF(กวนไส้!$C:$C,'รับ-จ่าย ประจำวัน'!$B313,กวนไส้!Y:Y)+SUMIF(ผลิต1!$C:$C,'รับ-จ่าย ประจำวัน'!$B313,ผลิต1!Y:Y)+SUMIF(ผลิต2!$C:$C,'รับ-จ่าย ประจำวัน'!$B313,ผลิต2!Y:Y)+SUMIF(เส้นแต่งหน้าขนมเค้ก!$C:$C,'รับ-จ่าย ประจำวัน'!$B313,เส้นแต่งหน้าขนมเค้ก!Y:Y)+SUMIF(แพ็ค!$C:$C,'รับ-จ่าย ประจำวัน'!$B313,แพ็ค!Y:Y)+SUMIF(ธุรการ!$C:$C,'รับ-จ่าย ประจำวัน'!$B313,ธุรการ!Y:Y)+SUMIF(เส้นแต่งหน้าขนมปัง!$C:$C,'รับ-จ่าย ประจำวัน'!$B313,เส้นแต่งหน้าขนมปัง!Y:Y)+SUMIF('วางแผนBC,CJ'!$C:$C,'รับ-จ่าย ประจำวัน'!$B313,'วางแผนBC,CJ'!Y:Y)+SUMIF(RD!$C:$C,'รับ-จ่าย ประจำวัน'!$B313,RD!Y:Y)+SUMIF('FG,ออนไล,คัดแยก'!$C:$C,'รับ-จ่าย ประจำวัน'!$B313,'FG,ออนไล,คัดแยก'!Y:Y)</f>
        <v>0</v>
      </c>
      <c r="BG313" s="16">
        <f>SUMIF(เตรียมส่วนผสม!$C:$C,'รับ-จ่าย ประจำวัน'!$B313,เตรียมส่วนผสม!Z:Z)+SUMIF(กวนไส้!$C:$C,'รับ-จ่าย ประจำวัน'!$B313,กวนไส้!Z:Z)+SUMIF(ผลิต1!$C:$C,'รับ-จ่าย ประจำวัน'!$B313,ผลิต1!Z:Z)+SUMIF(ผลิต2!$C:$C,'รับ-จ่าย ประจำวัน'!$B313,ผลิต2!Z:Z)+SUMIF(เส้นแต่งหน้าขนมเค้ก!$C:$C,'รับ-จ่าย ประจำวัน'!$B313,เส้นแต่งหน้าขนมเค้ก!Z:Z)+SUMIF(แพ็ค!$C:$C,'รับ-จ่าย ประจำวัน'!$B313,แพ็ค!Z:Z)+SUMIF(ธุรการ!$C:$C,'รับ-จ่าย ประจำวัน'!$B313,ธุรการ!Z:Z)+SUMIF(เส้นแต่งหน้าขนมปัง!$C:$C,'รับ-จ่าย ประจำวัน'!$B313,เส้นแต่งหน้าขนมปัง!Z:Z)+SUMIF('วางแผนBC,CJ'!$C:$C,'รับ-จ่าย ประจำวัน'!$B313,'วางแผนBC,CJ'!Z:Z)+SUMIF(RD!$C:$C,'รับ-จ่าย ประจำวัน'!$B313,RD!Z:Z)+SUMIF('FG,ออนไล,คัดแยก'!$C:$C,'รับ-จ่าย ประจำวัน'!$B313,'FG,ออนไล,คัดแยก'!Z:Z)</f>
        <v>0</v>
      </c>
      <c r="BH313" s="16">
        <f>SUMIF(เตรียมส่วนผสม!$C:$C,'รับ-จ่าย ประจำวัน'!$B313,เตรียมส่วนผสม!AA:AA)+SUMIF(กวนไส้!$C:$C,'รับ-จ่าย ประจำวัน'!$B313,กวนไส้!AA:AA)+SUMIF(ผลิต1!$C:$C,'รับ-จ่าย ประจำวัน'!$B313,ผลิต1!AA:AA)+SUMIF(ผลิต2!$C:$C,'รับ-จ่าย ประจำวัน'!$B313,ผลิต2!AA:AA)+SUMIF(เส้นแต่งหน้าขนมเค้ก!$C:$C,'รับ-จ่าย ประจำวัน'!$B313,เส้นแต่งหน้าขนมเค้ก!AA:AA)+SUMIF(แพ็ค!$C:$C,'รับ-จ่าย ประจำวัน'!$B313,แพ็ค!AA:AA)+SUMIF(ธุรการ!$C:$C,'รับ-จ่าย ประจำวัน'!$B313,ธุรการ!AA:AA)+SUMIF(เส้นแต่งหน้าขนมปัง!$C:$C,'รับ-จ่าย ประจำวัน'!$B313,เส้นแต่งหน้าขนมปัง!AA:AA)+SUMIF('วางแผนBC,CJ'!$C:$C,'รับ-จ่าย ประจำวัน'!$B313,'วางแผนBC,CJ'!AA:AA)+SUMIF(RD!$C:$C,'รับ-จ่าย ประจำวัน'!$B313,RD!AA:AA)+SUMIF('FG,ออนไล,คัดแยก'!$C:$C,'รับ-จ่าย ประจำวัน'!$B313,'FG,ออนไล,คัดแยก'!AA:AA)</f>
        <v>0</v>
      </c>
      <c r="BI313" s="16">
        <f>SUMIF(เตรียมส่วนผสม!$C:$C,'รับ-จ่าย ประจำวัน'!$B313,เตรียมส่วนผสม!AB:AB)+SUMIF(กวนไส้!$C:$C,'รับ-จ่าย ประจำวัน'!$B313,กวนไส้!AB:AB)+SUMIF(ผลิต1!$C:$C,'รับ-จ่าย ประจำวัน'!$B313,ผลิต1!AB:AB)+SUMIF(ผลิต2!$C:$C,'รับ-จ่าย ประจำวัน'!$B313,ผลิต2!AB:AB)+SUMIF(เส้นแต่งหน้าขนมเค้ก!$C:$C,'รับ-จ่าย ประจำวัน'!$B313,เส้นแต่งหน้าขนมเค้ก!AB:AB)+SUMIF(แพ็ค!$C:$C,'รับ-จ่าย ประจำวัน'!$B313,แพ็ค!AB:AB)+SUMIF(ธุรการ!$C:$C,'รับ-จ่าย ประจำวัน'!$B313,ธุรการ!AB:AB)+SUMIF(เส้นแต่งหน้าขนมปัง!$C:$C,'รับ-จ่าย ประจำวัน'!$B313,เส้นแต่งหน้าขนมปัง!AB:AB)+SUMIF('วางแผนBC,CJ'!$C:$C,'รับ-จ่าย ประจำวัน'!$B313,'วางแผนBC,CJ'!AB:AB)+SUMIF(RD!$C:$C,'รับ-จ่าย ประจำวัน'!$B313,RD!AB:AB)+SUMIF('FG,ออนไล,คัดแยก'!$C:$C,'รับ-จ่าย ประจำวัน'!$B313,'FG,ออนไล,คัดแยก'!AB:AB)</f>
        <v>0</v>
      </c>
      <c r="BJ313" s="16">
        <f>SUMIF(เตรียมส่วนผสม!$C:$C,'รับ-จ่าย ประจำวัน'!$B313,เตรียมส่วนผสม!AC:AC)+SUMIF(กวนไส้!$C:$C,'รับ-จ่าย ประจำวัน'!$B313,กวนไส้!AC:AC)+SUMIF(ผลิต1!$C:$C,'รับ-จ่าย ประจำวัน'!$B313,ผลิต1!AC:AC)+SUMIF(ผลิต2!$C:$C,'รับ-จ่าย ประจำวัน'!$B313,ผลิต2!AC:AC)+SUMIF(เส้นแต่งหน้าขนมเค้ก!$C:$C,'รับ-จ่าย ประจำวัน'!$B313,เส้นแต่งหน้าขนมเค้ก!AC:AC)+SUMIF(แพ็ค!$C:$C,'รับ-จ่าย ประจำวัน'!$B313,แพ็ค!AC:AC)+SUMIF(ธุรการ!$C:$C,'รับ-จ่าย ประจำวัน'!$B313,ธุรการ!AC:AC)+SUMIF(เส้นแต่งหน้าขนมปัง!$C:$C,'รับ-จ่าย ประจำวัน'!$B313,เส้นแต่งหน้าขนมปัง!AC:AC)+SUMIF('วางแผนBC,CJ'!$C:$C,'รับ-จ่าย ประจำวัน'!$B313,'วางแผนBC,CJ'!AC:AC)+SUMIF(RD!$C:$C,'รับ-จ่าย ประจำวัน'!$B313,RD!AC:AC)+SUMIF('FG,ออนไล,คัดแยก'!$C:$C,'รับ-จ่าย ประจำวัน'!$B313,'FG,ออนไล,คัดแยก'!AC:AC)</f>
        <v>0</v>
      </c>
      <c r="BK313" s="16">
        <f>SUMIF(เตรียมส่วนผสม!$C:$C,'รับ-จ่าย ประจำวัน'!$B313,เตรียมส่วนผสม!AD:AD)+SUMIF(กวนไส้!$C:$C,'รับ-จ่าย ประจำวัน'!$B313,กวนไส้!AD:AD)+SUMIF(ผลิต1!$C:$C,'รับ-จ่าย ประจำวัน'!$B313,ผลิต1!AD:AD)+SUMIF(ผลิต2!$C:$C,'รับ-จ่าย ประจำวัน'!$B313,ผลิต2!AD:AD)+SUMIF(เส้นแต่งหน้าขนมเค้ก!$C:$C,'รับ-จ่าย ประจำวัน'!$B313,เส้นแต่งหน้าขนมเค้ก!AD:AD)+SUMIF(แพ็ค!$C:$C,'รับ-จ่าย ประจำวัน'!$B313,แพ็ค!AD:AD)+SUMIF(ธุรการ!$C:$C,'รับ-จ่าย ประจำวัน'!$B313,ธุรการ!AD:AD)+SUMIF(เส้นแต่งหน้าขนมปัง!$C:$C,'รับ-จ่าย ประจำวัน'!$B313,เส้นแต่งหน้าขนมปัง!AD:AD)+SUMIF('วางแผนBC,CJ'!$C:$C,'รับ-จ่าย ประจำวัน'!$B313,'วางแผนBC,CJ'!AD:AD)+SUMIF(RD!$C:$C,'รับ-จ่าย ประจำวัน'!$B313,RD!AD:AD)+SUMIF('FG,ออนไล,คัดแยก'!$C:$C,'รับ-จ่าย ประจำวัน'!$B313,'FG,ออนไล,คัดแยก'!AD:AD)</f>
        <v>0</v>
      </c>
      <c r="BL313" s="16">
        <f>SUMIF(เตรียมส่วนผสม!$C:$C,'รับ-จ่าย ประจำวัน'!$B313,เตรียมส่วนผสม!AE:AE)+SUMIF(กวนไส้!$C:$C,'รับ-จ่าย ประจำวัน'!$B313,กวนไส้!AE:AE)+SUMIF(ผลิต1!$C:$C,'รับ-จ่าย ประจำวัน'!$B313,ผลิต1!AE:AE)+SUMIF(ผลิต2!$C:$C,'รับ-จ่าย ประจำวัน'!$B313,ผลิต2!AE:AE)+SUMIF(เส้นแต่งหน้าขนมเค้ก!$C:$C,'รับ-จ่าย ประจำวัน'!$B313,เส้นแต่งหน้าขนมเค้ก!AE:AE)+SUMIF(แพ็ค!$C:$C,'รับ-จ่าย ประจำวัน'!$B313,แพ็ค!AE:AE)+SUMIF(ธุรการ!$C:$C,'รับ-จ่าย ประจำวัน'!$B313,ธุรการ!AE:AE)+SUMIF(เส้นแต่งหน้าขนมปัง!$C:$C,'รับ-จ่าย ประจำวัน'!$B313,เส้นแต่งหน้าขนมปัง!AE:AE)+SUMIF('วางแผนBC,CJ'!$C:$C,'รับ-จ่าย ประจำวัน'!$B313,'วางแผนBC,CJ'!AE:AE)+SUMIF(RD!$C:$C,'รับ-จ่าย ประจำวัน'!$B313,RD!AE:AE)+SUMIF('FG,ออนไล,คัดแยก'!$C:$C,'รับ-จ่าย ประจำวัน'!$B313,'FG,ออนไล,คัดแยก'!AE:AE)</f>
        <v>0</v>
      </c>
      <c r="BM313" s="16">
        <f>SUMIF(เตรียมส่วนผสม!$C:$C,'รับ-จ่าย ประจำวัน'!$B313,เตรียมส่วนผสม!AF:AF)+SUMIF(กวนไส้!$C:$C,'รับ-จ่าย ประจำวัน'!$B313,กวนไส้!AF:AF)+SUMIF(ผลิต1!$C:$C,'รับ-จ่าย ประจำวัน'!$B313,ผลิต1!AF:AF)+SUMIF(ผลิต2!$C:$C,'รับ-จ่าย ประจำวัน'!$B313,ผลิต2!AF:AF)+SUMIF(เส้นแต่งหน้าขนมเค้ก!$C:$C,'รับ-จ่าย ประจำวัน'!$B313,เส้นแต่งหน้าขนมเค้ก!AF:AF)+SUMIF(แพ็ค!$C:$C,'รับ-จ่าย ประจำวัน'!$B313,แพ็ค!AF:AF)+SUMIF(ธุรการ!$C:$C,'รับ-จ่าย ประจำวัน'!$B313,ธุรการ!AF:AF)+SUMIF(เส้นแต่งหน้าขนมปัง!$C:$C,'รับ-จ่าย ประจำวัน'!$B313,เส้นแต่งหน้าขนมปัง!AF:AF)+SUMIF('วางแผนBC,CJ'!$C:$C,'รับ-จ่าย ประจำวัน'!$B313,'วางแผนBC,CJ'!AF:AF)+SUMIF(RD!$C:$C,'รับ-จ่าย ประจำวัน'!$B313,RD!AF:AF)+SUMIF('FG,ออนไล,คัดแยก'!$C:$C,'รับ-จ่าย ประจำวัน'!$B313,'FG,ออนไล,คัดแยก'!AF:AF)</f>
        <v>0</v>
      </c>
      <c r="BN313" s="16">
        <f>SUMIF(เตรียมส่วนผสม!$C:$C,'รับ-จ่าย ประจำวัน'!$B313,เตรียมส่วนผสม!AG:AG)+SUMIF(กวนไส้!$C:$C,'รับ-จ่าย ประจำวัน'!$B313,กวนไส้!AG:AG)+SUMIF(ผลิต1!$C:$C,'รับ-จ่าย ประจำวัน'!$B313,ผลิต1!AG:AG)+SUMIF(ผลิต2!$C:$C,'รับ-จ่าย ประจำวัน'!$B313,ผลิต2!AG:AG)+SUMIF(เส้นแต่งหน้าขนมเค้ก!$C:$C,'รับ-จ่าย ประจำวัน'!$B313,เส้นแต่งหน้าขนมเค้ก!AG:AG)+SUMIF(แพ็ค!$C:$C,'รับ-จ่าย ประจำวัน'!$B313,แพ็ค!AG:AG)+SUMIF(ธุรการ!$C:$C,'รับ-จ่าย ประจำวัน'!$B313,ธุรการ!AG:AG)+SUMIF(เส้นแต่งหน้าขนมปัง!$C:$C,'รับ-จ่าย ประจำวัน'!$B313,เส้นแต่งหน้าขนมปัง!AG:AG)+SUMIF('วางแผนBC,CJ'!$C:$C,'รับ-จ่าย ประจำวัน'!$B313,'วางแผนBC,CJ'!AG:AG)+SUMIF(RD!$C:$C,'รับ-จ่าย ประจำวัน'!$B313,RD!AG:AG)+SUMIF('FG,ออนไล,คัดแยก'!$C:$C,'รับ-จ่าย ประจำวัน'!$B313,'FG,ออนไล,คัดแยก'!AG:AG)</f>
        <v>0</v>
      </c>
      <c r="BO313" s="16">
        <f>SUMIF(เตรียมส่วนผสม!$C:$C,'รับ-จ่าย ประจำวัน'!$B313,เตรียมส่วนผสม!AH:AH)+SUMIF(กวนไส้!$C:$C,'รับ-จ่าย ประจำวัน'!$B313,กวนไส้!AH:AH)+SUMIF(ผลิต1!$C:$C,'รับ-จ่าย ประจำวัน'!$B313,ผลิต1!AH:AH)+SUMIF(ผลิต2!$C:$C,'รับ-จ่าย ประจำวัน'!$B313,ผลิต2!AH:AH)+SUMIF(เส้นแต่งหน้าขนมเค้ก!$C:$C,'รับ-จ่าย ประจำวัน'!$B313,เส้นแต่งหน้าขนมเค้ก!AH:AH)+SUMIF(แพ็ค!$C:$C,'รับ-จ่าย ประจำวัน'!$B313,แพ็ค!AH:AH)+SUMIF(ธุรการ!$C:$C,'รับ-จ่าย ประจำวัน'!$B313,ธุรการ!AH:AH)+SUMIF(เส้นแต่งหน้าขนมปัง!$C:$C,'รับ-จ่าย ประจำวัน'!$B313,เส้นแต่งหน้าขนมปัง!AH:AH)+SUMIF('วางแผนBC,CJ'!$C:$C,'รับ-จ่าย ประจำวัน'!$B313,'วางแผนBC,CJ'!AH:AH)+SUMIF(RD!$C:$C,'รับ-จ่าย ประจำวัน'!$B313,RD!AH:AH)+SUMIF('FG,ออนไล,คัดแยก'!$C:$C,'รับ-จ่าย ประจำวัน'!$B313,'FG,ออนไล,คัดแยก'!AH:AH)</f>
        <v>0</v>
      </c>
      <c r="BP313" s="16">
        <f>SUMIF(เตรียมส่วนผสม!$C:$C,'รับ-จ่าย ประจำวัน'!$B313,เตรียมส่วนผสม!AI:AI)+SUMIF(กวนไส้!$C:$C,'รับ-จ่าย ประจำวัน'!$B313,กวนไส้!AI:AI)+SUMIF(ผลิต1!$C:$C,'รับ-จ่าย ประจำวัน'!$B313,ผลิต1!AI:AI)+SUMIF(ผลิต2!$C:$C,'รับ-จ่าย ประจำวัน'!$B313,ผลิต2!AI:AI)+SUMIF(เส้นแต่งหน้าขนมเค้ก!$C:$C,'รับ-จ่าย ประจำวัน'!$B313,เส้นแต่งหน้าขนมเค้ก!AI:AI)+SUMIF(แพ็ค!$C:$C,'รับ-จ่าย ประจำวัน'!$B313,แพ็ค!AI:AI)+SUMIF(ธุรการ!$C:$C,'รับ-จ่าย ประจำวัน'!$B313,ธุรการ!AI:AI)+SUMIF(เส้นแต่งหน้าขนมปัง!$C:$C,'รับ-จ่าย ประจำวัน'!$B313,เส้นแต่งหน้าขนมปัง!AI:AI)+SUMIF('วางแผนBC,CJ'!$C:$C,'รับ-จ่าย ประจำวัน'!$B313,'วางแผนBC,CJ'!AI:AI)+SUMIF(RD!$C:$C,'รับ-จ่าย ประจำวัน'!$B313,RD!AI:AI)+SUMIF('FG,ออนไล,คัดแยก'!$C:$C,'รับ-จ่าย ประจำวัน'!$B313,'FG,ออนไล,คัดแยก'!AI:AI)</f>
        <v>0</v>
      </c>
      <c r="BQ313" s="16">
        <f>SUMIF(เตรียมส่วนผสม!$C:$C,'รับ-จ่าย ประจำวัน'!$B313,เตรียมส่วนผสม!AJ:AJ)+SUMIF(กวนไส้!$C:$C,'รับ-จ่าย ประจำวัน'!$B313,กวนไส้!AJ:AJ)+SUMIF(ผลิต1!$C:$C,'รับ-จ่าย ประจำวัน'!$B313,ผลิต1!AJ:AJ)+SUMIF(ผลิต2!$C:$C,'รับ-จ่าย ประจำวัน'!$B313,ผลิต2!AJ:AJ)+SUMIF(เส้นแต่งหน้าขนมเค้ก!$C:$C,'รับ-จ่าย ประจำวัน'!$B313,เส้นแต่งหน้าขนมเค้ก!AJ:AJ)+SUMIF(แพ็ค!$C:$C,'รับ-จ่าย ประจำวัน'!$B313,แพ็ค!AJ:AJ)+SUMIF(ธุรการ!$C:$C,'รับ-จ่าย ประจำวัน'!$B313,ธุรการ!AJ:AJ)+SUMIF(เส้นแต่งหน้าขนมปัง!$C:$C,'รับ-จ่าย ประจำวัน'!$B313,เส้นแต่งหน้าขนมปัง!AJ:AJ)+SUMIF('วางแผนBC,CJ'!$C:$C,'รับ-จ่าย ประจำวัน'!$B313,'วางแผนBC,CJ'!AJ:AJ)+SUMIF(RD!$C:$C,'รับ-จ่าย ประจำวัน'!$B313,RD!AJ:AJ)+SUMIF('FG,ออนไล,คัดแยก'!$C:$C,'รับ-จ่าย ประจำวัน'!$B313,'FG,ออนไล,คัดแยก'!AJ:AJ)</f>
        <v>0</v>
      </c>
      <c r="BR313" s="16">
        <f>SUMIF(เตรียมส่วนผสม!$C:$C,'รับ-จ่าย ประจำวัน'!$B313,เตรียมส่วนผสม!AK:AK)+SUMIF(กวนไส้!$C:$C,'รับ-จ่าย ประจำวัน'!$B313,กวนไส้!AK:AK)+SUMIF(ผลิต1!$C:$C,'รับ-จ่าย ประจำวัน'!$B313,ผลิต1!AK:AK)+SUMIF(ผลิต2!$C:$C,'รับ-จ่าย ประจำวัน'!$B313,ผลิต2!AK:AK)+SUMIF(เส้นแต่งหน้าขนมเค้ก!$C:$C,'รับ-จ่าย ประจำวัน'!$B313,เส้นแต่งหน้าขนมเค้ก!AK:AK)+SUMIF(แพ็ค!$C:$C,'รับ-จ่าย ประจำวัน'!$B313,แพ็ค!AK:AK)+SUMIF(ธุรการ!$C:$C,'รับ-จ่าย ประจำวัน'!$B313,ธุรการ!AK:AK)+SUMIF(เส้นแต่งหน้าขนมปัง!$C:$C,'รับ-จ่าย ประจำวัน'!$B313,เส้นแต่งหน้าขนมปัง!AK:AK)+SUMIF('วางแผนBC,CJ'!$C:$C,'รับ-จ่าย ประจำวัน'!$B313,'วางแผนBC,CJ'!AK:AK)+SUMIF(RD!$C:$C,'รับ-จ่าย ประจำวัน'!$B313,RD!AK:AK)+SUMIF('FG,ออนไล,คัดแยก'!$C:$C,'รับ-จ่าย ประจำวัน'!$B313,'FG,ออนไล,คัดแยก'!AK:AK)</f>
        <v>0</v>
      </c>
      <c r="BS313" s="16">
        <f>SUMIF(เตรียมส่วนผสม!$C:$C,'รับ-จ่าย ประจำวัน'!$B313,เตรียมส่วนผสม!AL:AL)+SUMIF(กวนไส้!$C:$C,'รับ-จ่าย ประจำวัน'!$B313,กวนไส้!AL:AL)+SUMIF(ผลิต1!$C:$C,'รับ-จ่าย ประจำวัน'!$B313,ผลิต1!AL:AL)+SUMIF(ผลิต2!$C:$C,'รับ-จ่าย ประจำวัน'!$B313,ผลิต2!AL:AL)+SUMIF(เส้นแต่งหน้าขนมเค้ก!$C:$C,'รับ-จ่าย ประจำวัน'!$B313,เส้นแต่งหน้าขนมเค้ก!AL:AL)+SUMIF(แพ็ค!$C:$C,'รับ-จ่าย ประจำวัน'!$B313,แพ็ค!AL:AL)+SUMIF(ธุรการ!$C:$C,'รับ-จ่าย ประจำวัน'!$B313,ธุรการ!AL:AL)+SUMIF(เส้นแต่งหน้าขนมปัง!$C:$C,'รับ-จ่าย ประจำวัน'!$B313,เส้นแต่งหน้าขนมปัง!AL:AL)+SUMIF('วางแผนBC,CJ'!$C:$C,'รับ-จ่าย ประจำวัน'!$B313,'วางแผนBC,CJ'!AL:AL)+SUMIF(RD!$C:$C,'รับ-จ่าย ประจำวัน'!$B313,RD!AL:AL)+SUMIF('FG,ออนไล,คัดแยก'!$C:$C,'รับ-จ่าย ประจำวัน'!$B313,'FG,ออนไล,คัดแยก'!AL:AL)</f>
        <v>0</v>
      </c>
      <c r="BT313" s="18">
        <f t="shared" si="60"/>
        <v>0</v>
      </c>
      <c r="BU313" s="116"/>
      <c r="BV313" s="146">
        <f t="shared" si="61"/>
        <v>150</v>
      </c>
      <c r="BW313" s="183">
        <v>30</v>
      </c>
      <c r="BX313" s="172">
        <f t="shared" si="65"/>
        <v>0</v>
      </c>
      <c r="BY313" s="188" t="e">
        <f t="shared" si="63"/>
        <v>#DIV/0!</v>
      </c>
      <c r="BZ313" s="180" t="e">
        <f t="shared" ca="1" si="62"/>
        <v>#DIV/0!</v>
      </c>
      <c r="CA313" s="93"/>
      <c r="CB313" s="93"/>
      <c r="CC313" s="93"/>
      <c r="CD313" s="93"/>
      <c r="CE313" s="93"/>
      <c r="CF313" s="93"/>
      <c r="CG313" s="93"/>
      <c r="CH313" s="93"/>
      <c r="CI313" s="93"/>
      <c r="CJ313" s="94"/>
      <c r="CK313" s="9">
        <f t="shared" si="64"/>
        <v>150</v>
      </c>
    </row>
    <row r="314" spans="1:89" hidden="1" x14ac:dyDescent="0.5">
      <c r="A314" s="149"/>
      <c r="B314" s="34" t="s">
        <v>1370</v>
      </c>
      <c r="C314" s="10" t="s">
        <v>1366</v>
      </c>
      <c r="D314" s="135" t="s">
        <v>91</v>
      </c>
      <c r="E314" s="11">
        <v>0</v>
      </c>
      <c r="F314" s="159" t="s">
        <v>1605</v>
      </c>
      <c r="G314" s="11" t="s">
        <v>62</v>
      </c>
      <c r="H314" s="12">
        <v>205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3"/>
      <c r="AF314" s="13"/>
      <c r="AG314" s="13"/>
      <c r="AH314" s="13"/>
      <c r="AI314" s="14"/>
      <c r="AJ314" s="14"/>
      <c r="AK314" s="14"/>
      <c r="AL314" s="14"/>
      <c r="AM314" s="14"/>
      <c r="AN314" s="15">
        <f t="shared" si="59"/>
        <v>0</v>
      </c>
      <c r="AO314" s="16">
        <f>SUMIF(เตรียมส่วนผสม!$C:$C,'รับ-จ่าย ประจำวัน'!$B314,เตรียมส่วนผสม!H:H)+SUMIF(กวนไส้!$C:$C,'รับ-จ่าย ประจำวัน'!$B314,กวนไส้!H:H)+SUMIF(ผลิต1!$C:$C,'รับ-จ่าย ประจำวัน'!$B314,ผลิต1!H:H)+SUMIF(ผลิต2!$C:$C,'รับ-จ่าย ประจำวัน'!$B314,ผลิต2!H:H)+SUMIF(เส้นแต่งหน้าขนมเค้ก!$C:$C,'รับ-จ่าย ประจำวัน'!$B314,เส้นแต่งหน้าขนมเค้ก!H:H)+SUMIF(แพ็ค!$C:$C,'รับ-จ่าย ประจำวัน'!$B314,แพ็ค!H:H)+SUMIF(ธุรการ!$C:$C,'รับ-จ่าย ประจำวัน'!$B314,ธุรการ!H:H)+SUMIF(เส้นแต่งหน้าขนมปัง!$C:$C,'รับ-จ่าย ประจำวัน'!$B314,เส้นแต่งหน้าขนมปัง!H:H)+SUMIF('วางแผนBC,CJ'!$C:$C,'รับ-จ่าย ประจำวัน'!$B314,'วางแผนBC,CJ'!H:H)+SUMIF(RD!$C:$C,'รับ-จ่าย ประจำวัน'!$B314,RD!H:H)+SUMIF('FG,ออนไล,คัดแยก'!$C:$C,'รับ-จ่าย ประจำวัน'!$B314,'FG,ออนไล,คัดแยก'!H:H)</f>
        <v>0</v>
      </c>
      <c r="AP314" s="16">
        <f>SUMIF(เตรียมส่วนผสม!$C:$C,'รับ-จ่าย ประจำวัน'!$B314,เตรียมส่วนผสม!I:I)+SUMIF(กวนไส้!$C:$C,'รับ-จ่าย ประจำวัน'!$B314,กวนไส้!I:I)+SUMIF(ผลิต1!$C:$C,'รับ-จ่าย ประจำวัน'!$B314,ผลิต1!I:I)+SUMIF(ผลิต2!$C:$C,'รับ-จ่าย ประจำวัน'!$B314,ผลิต2!I:I)+SUMIF(เส้นแต่งหน้าขนมเค้ก!$C:$C,'รับ-จ่าย ประจำวัน'!$B314,เส้นแต่งหน้าขนมเค้ก!I:I)+SUMIF(แพ็ค!$C:$C,'รับ-จ่าย ประจำวัน'!$B314,แพ็ค!I:I)+SUMIF(ธุรการ!$C:$C,'รับ-จ่าย ประจำวัน'!$B314,ธุรการ!I:I)+SUMIF(เส้นแต่งหน้าขนมปัง!$C:$C,'รับ-จ่าย ประจำวัน'!$B314,เส้นแต่งหน้าขนมปัง!I:I)+SUMIF('วางแผนBC,CJ'!$C:$C,'รับ-จ่าย ประจำวัน'!$B314,'วางแผนBC,CJ'!I:I)+SUMIF(RD!$C:$C,'รับ-จ่าย ประจำวัน'!$B314,RD!I:I)+SUMIF('FG,ออนไล,คัดแยก'!$C:$C,'รับ-จ่าย ประจำวัน'!$B314,'FG,ออนไล,คัดแยก'!I:I)</f>
        <v>0</v>
      </c>
      <c r="AQ314" s="16">
        <f>SUMIF(เตรียมส่วนผสม!$C:$C,'รับ-จ่าย ประจำวัน'!$B314,เตรียมส่วนผสม!J:J)+SUMIF(กวนไส้!$C:$C,'รับ-จ่าย ประจำวัน'!$B314,กวนไส้!J:J)+SUMIF(ผลิต1!$C:$C,'รับ-จ่าย ประจำวัน'!$B314,ผลิต1!J:J)+SUMIF(ผลิต2!$C:$C,'รับ-จ่าย ประจำวัน'!$B314,ผลิต2!J:J)+SUMIF(เส้นแต่งหน้าขนมเค้ก!$C:$C,'รับ-จ่าย ประจำวัน'!$B314,เส้นแต่งหน้าขนมเค้ก!J:J)+SUMIF(แพ็ค!$C:$C,'รับ-จ่าย ประจำวัน'!$B314,แพ็ค!J:J)+SUMIF(ธุรการ!$C:$C,'รับ-จ่าย ประจำวัน'!$B314,ธุรการ!J:J)+SUMIF(เส้นแต่งหน้าขนมปัง!$C:$C,'รับ-จ่าย ประจำวัน'!$B314,เส้นแต่งหน้าขนมปัง!J:J)+SUMIF('วางแผนBC,CJ'!$C:$C,'รับ-จ่าย ประจำวัน'!$B314,'วางแผนBC,CJ'!J:J)+SUMIF(RD!$C:$C,'รับ-จ่าย ประจำวัน'!$B314,RD!J:J)+SUMIF('FG,ออนไล,คัดแยก'!$C:$C,'รับ-จ่าย ประจำวัน'!$B314,'FG,ออนไล,คัดแยก'!J:J)</f>
        <v>0</v>
      </c>
      <c r="AR314" s="16">
        <f>SUMIF(เตรียมส่วนผสม!$C:$C,'รับ-จ่าย ประจำวัน'!$B314,เตรียมส่วนผสม!K:K)+SUMIF(กวนไส้!$C:$C,'รับ-จ่าย ประจำวัน'!$B314,กวนไส้!K:K)+SUMIF(ผลิต1!$C:$C,'รับ-จ่าย ประจำวัน'!$B314,ผลิต1!K:K)+SUMIF(ผลิต2!$C:$C,'รับ-จ่าย ประจำวัน'!$B314,ผลิต2!K:K)+SUMIF(เส้นแต่งหน้าขนมเค้ก!$C:$C,'รับ-จ่าย ประจำวัน'!$B314,เส้นแต่งหน้าขนมเค้ก!K:K)+SUMIF(แพ็ค!$C:$C,'รับ-จ่าย ประจำวัน'!$B314,แพ็ค!K:K)+SUMIF(ธุรการ!$C:$C,'รับ-จ่าย ประจำวัน'!$B314,ธุรการ!K:K)+SUMIF(เส้นแต่งหน้าขนมปัง!$C:$C,'รับ-จ่าย ประจำวัน'!$B314,เส้นแต่งหน้าขนมปัง!K:K)+SUMIF('วางแผนBC,CJ'!$C:$C,'รับ-จ่าย ประจำวัน'!$B314,'วางแผนBC,CJ'!K:K)+SUMIF(RD!$C:$C,'รับ-จ่าย ประจำวัน'!$B314,RD!K:K)+SUMIF('FG,ออนไล,คัดแยก'!$C:$C,'รับ-จ่าย ประจำวัน'!$B314,'FG,ออนไล,คัดแยก'!K:K)</f>
        <v>0</v>
      </c>
      <c r="AS314" s="16">
        <f>SUMIF(เตรียมส่วนผสม!$C:$C,'รับ-จ่าย ประจำวัน'!$B314,เตรียมส่วนผสม!L:L)+SUMIF(กวนไส้!$C:$C,'รับ-จ่าย ประจำวัน'!$B314,กวนไส้!L:L)+SUMIF(ผลิต1!$C:$C,'รับ-จ่าย ประจำวัน'!$B314,ผลิต1!L:L)+SUMIF(ผลิต2!$C:$C,'รับ-จ่าย ประจำวัน'!$B314,ผลิต2!L:L)+SUMIF(เส้นแต่งหน้าขนมเค้ก!$C:$C,'รับ-จ่าย ประจำวัน'!$B314,เส้นแต่งหน้าขนมเค้ก!L:L)+SUMIF(แพ็ค!$C:$C,'รับ-จ่าย ประจำวัน'!$B314,แพ็ค!L:L)+SUMIF(ธุรการ!$C:$C,'รับ-จ่าย ประจำวัน'!$B314,ธุรการ!L:L)+SUMIF(เส้นแต่งหน้าขนมปัง!$C:$C,'รับ-จ่าย ประจำวัน'!$B314,เส้นแต่งหน้าขนมปัง!L:L)+SUMIF('วางแผนBC,CJ'!$C:$C,'รับ-จ่าย ประจำวัน'!$B314,'วางแผนBC,CJ'!L:L)+SUMIF(RD!$C:$C,'รับ-จ่าย ประจำวัน'!$B314,RD!L:L)+SUMIF('FG,ออนไล,คัดแยก'!$C:$C,'รับ-จ่าย ประจำวัน'!$B314,'FG,ออนไล,คัดแยก'!L:L)</f>
        <v>0</v>
      </c>
      <c r="AT314" s="16">
        <f>SUMIF(เตรียมส่วนผสม!$C:$C,'รับ-จ่าย ประจำวัน'!$B314,เตรียมส่วนผสม!M:M)+SUMIF(กวนไส้!$C:$C,'รับ-จ่าย ประจำวัน'!$B314,กวนไส้!M:M)+SUMIF(ผลิต1!$C:$C,'รับ-จ่าย ประจำวัน'!$B314,ผลิต1!M:M)+SUMIF(ผลิต2!$C:$C,'รับ-จ่าย ประจำวัน'!$B314,ผลิต2!M:M)+SUMIF(เส้นแต่งหน้าขนมเค้ก!$C:$C,'รับ-จ่าย ประจำวัน'!$B314,เส้นแต่งหน้าขนมเค้ก!M:M)+SUMIF(แพ็ค!$C:$C,'รับ-จ่าย ประจำวัน'!$B314,แพ็ค!M:M)+SUMIF(ธุรการ!$C:$C,'รับ-จ่าย ประจำวัน'!$B314,ธุรการ!M:M)+SUMIF(เส้นแต่งหน้าขนมปัง!$C:$C,'รับ-จ่าย ประจำวัน'!$B314,เส้นแต่งหน้าขนมปัง!M:M)+SUMIF('วางแผนBC,CJ'!$C:$C,'รับ-จ่าย ประจำวัน'!$B314,'วางแผนBC,CJ'!M:M)+SUMIF(RD!$C:$C,'รับ-จ่าย ประจำวัน'!$B314,RD!M:M)+SUMIF('FG,ออนไล,คัดแยก'!$C:$C,'รับ-จ่าย ประจำวัน'!$B314,'FG,ออนไล,คัดแยก'!M:M)</f>
        <v>0</v>
      </c>
      <c r="AU314" s="16">
        <f>SUMIF(เตรียมส่วนผสม!$C:$C,'รับ-จ่าย ประจำวัน'!$B314,เตรียมส่วนผสม!N:N)+SUMIF(กวนไส้!$C:$C,'รับ-จ่าย ประจำวัน'!$B314,กวนไส้!N:N)+SUMIF(ผลิต1!$C:$C,'รับ-จ่าย ประจำวัน'!$B314,ผลิต1!N:N)+SUMIF(ผลิต2!$C:$C,'รับ-จ่าย ประจำวัน'!$B314,ผลิต2!N:N)+SUMIF(เส้นแต่งหน้าขนมเค้ก!$C:$C,'รับ-จ่าย ประจำวัน'!$B314,เส้นแต่งหน้าขนมเค้ก!N:N)+SUMIF(แพ็ค!$C:$C,'รับ-จ่าย ประจำวัน'!$B314,แพ็ค!N:N)+SUMIF(ธุรการ!$C:$C,'รับ-จ่าย ประจำวัน'!$B314,ธุรการ!N:N)+SUMIF(เส้นแต่งหน้าขนมปัง!$C:$C,'รับ-จ่าย ประจำวัน'!$B314,เส้นแต่งหน้าขนมปัง!N:N)+SUMIF('วางแผนBC,CJ'!$C:$C,'รับ-จ่าย ประจำวัน'!$B314,'วางแผนBC,CJ'!N:N)+SUMIF(RD!$C:$C,'รับ-จ่าย ประจำวัน'!$B314,RD!N:N)+SUMIF('FG,ออนไล,คัดแยก'!$C:$C,'รับ-จ่าย ประจำวัน'!$B314,'FG,ออนไล,คัดแยก'!N:N)</f>
        <v>0</v>
      </c>
      <c r="AV314" s="16">
        <f>SUMIF(เตรียมส่วนผสม!$C:$C,'รับ-จ่าย ประจำวัน'!$B314,เตรียมส่วนผสม!O:O)+SUMIF(กวนไส้!$C:$C,'รับ-จ่าย ประจำวัน'!$B314,กวนไส้!O:O)+SUMIF(ผลิต1!$C:$C,'รับ-จ่าย ประจำวัน'!$B314,ผลิต1!O:O)+SUMIF(ผลิต2!$C:$C,'รับ-จ่าย ประจำวัน'!$B314,ผลิต2!O:O)+SUMIF(เส้นแต่งหน้าขนมเค้ก!$C:$C,'รับ-จ่าย ประจำวัน'!$B314,เส้นแต่งหน้าขนมเค้ก!O:O)+SUMIF(แพ็ค!$C:$C,'รับ-จ่าย ประจำวัน'!$B314,แพ็ค!O:O)+SUMIF(ธุรการ!$C:$C,'รับ-จ่าย ประจำวัน'!$B314,ธุรการ!O:O)+SUMIF(เส้นแต่งหน้าขนมปัง!$C:$C,'รับ-จ่าย ประจำวัน'!$B314,เส้นแต่งหน้าขนมปัง!O:O)+SUMIF('วางแผนBC,CJ'!$C:$C,'รับ-จ่าย ประจำวัน'!$B314,'วางแผนBC,CJ'!O:O)+SUMIF(RD!$C:$C,'รับ-จ่าย ประจำวัน'!$B314,RD!O:O)+SUMIF('FG,ออนไล,คัดแยก'!$C:$C,'รับ-จ่าย ประจำวัน'!$B314,'FG,ออนไล,คัดแยก'!O:O)</f>
        <v>0</v>
      </c>
      <c r="AW314" s="16">
        <f>SUMIF(เตรียมส่วนผสม!$C:$C,'รับ-จ่าย ประจำวัน'!$B314,เตรียมส่วนผสม!P:P)+SUMIF(กวนไส้!$C:$C,'รับ-จ่าย ประจำวัน'!$B314,กวนไส้!P:P)+SUMIF(ผลิต1!$C:$C,'รับ-จ่าย ประจำวัน'!$B314,ผลิต1!P:P)+SUMIF(ผลิต2!$C:$C,'รับ-จ่าย ประจำวัน'!$B314,ผลิต2!P:P)+SUMIF(เส้นแต่งหน้าขนมเค้ก!$C:$C,'รับ-จ่าย ประจำวัน'!$B314,เส้นแต่งหน้าขนมเค้ก!P:P)+SUMIF(แพ็ค!$C:$C,'รับ-จ่าย ประจำวัน'!$B314,แพ็ค!P:P)+SUMIF(ธุรการ!$C:$C,'รับ-จ่าย ประจำวัน'!$B314,ธุรการ!P:P)+SUMIF(เส้นแต่งหน้าขนมปัง!$C:$C,'รับ-จ่าย ประจำวัน'!$B314,เส้นแต่งหน้าขนมปัง!P:P)+SUMIF('วางแผนBC,CJ'!$C:$C,'รับ-จ่าย ประจำวัน'!$B314,'วางแผนBC,CJ'!P:P)+SUMIF(RD!$C:$C,'รับ-จ่าย ประจำวัน'!$B314,RD!P:P)+SUMIF('FG,ออนไล,คัดแยก'!$C:$C,'รับ-จ่าย ประจำวัน'!$B314,'FG,ออนไล,คัดแยก'!P:P)</f>
        <v>0</v>
      </c>
      <c r="AX314" s="16">
        <f>SUMIF(เตรียมส่วนผสม!$C:$C,'รับ-จ่าย ประจำวัน'!$B314,เตรียมส่วนผสม!Q:Q)+SUMIF(กวนไส้!$C:$C,'รับ-จ่าย ประจำวัน'!$B314,กวนไส้!Q:Q)+SUMIF(ผลิต1!$C:$C,'รับ-จ่าย ประจำวัน'!$B314,ผลิต1!Q:Q)+SUMIF(ผลิต2!$C:$C,'รับ-จ่าย ประจำวัน'!$B314,ผลิต2!Q:Q)+SUMIF(เส้นแต่งหน้าขนมเค้ก!$C:$C,'รับ-จ่าย ประจำวัน'!$B314,เส้นแต่งหน้าขนมเค้ก!Q:Q)+SUMIF(แพ็ค!$C:$C,'รับ-จ่าย ประจำวัน'!$B314,แพ็ค!Q:Q)+SUMIF(ธุรการ!$C:$C,'รับ-จ่าย ประจำวัน'!$B314,ธุรการ!Q:Q)+SUMIF(เส้นแต่งหน้าขนมปัง!$C:$C,'รับ-จ่าย ประจำวัน'!$B314,เส้นแต่งหน้าขนมปัง!Q:Q)+SUMIF('วางแผนBC,CJ'!$C:$C,'รับ-จ่าย ประจำวัน'!$B314,'วางแผนBC,CJ'!Q:Q)+SUMIF(RD!$C:$C,'รับ-จ่าย ประจำวัน'!$B314,RD!Q:Q)+SUMIF('FG,ออนไล,คัดแยก'!$C:$C,'รับ-จ่าย ประจำวัน'!$B314,'FG,ออนไล,คัดแยก'!Q:Q)</f>
        <v>0</v>
      </c>
      <c r="AY314" s="16">
        <f>SUMIF(เตรียมส่วนผสม!$C:$C,'รับ-จ่าย ประจำวัน'!$B314,เตรียมส่วนผสม!R:R)+SUMIF(กวนไส้!$C:$C,'รับ-จ่าย ประจำวัน'!$B314,กวนไส้!R:R)+SUMIF(ผลิต1!$C:$C,'รับ-จ่าย ประจำวัน'!$B314,ผลิต1!R:R)+SUMIF(ผลิต2!$C:$C,'รับ-จ่าย ประจำวัน'!$B314,ผลิต2!R:R)+SUMIF(เส้นแต่งหน้าขนมเค้ก!$C:$C,'รับ-จ่าย ประจำวัน'!$B314,เส้นแต่งหน้าขนมเค้ก!R:R)+SUMIF(แพ็ค!$C:$C,'รับ-จ่าย ประจำวัน'!$B314,แพ็ค!R:R)+SUMIF(ธุรการ!$C:$C,'รับ-จ่าย ประจำวัน'!$B314,ธุรการ!R:R)+SUMIF(เส้นแต่งหน้าขนมปัง!$C:$C,'รับ-จ่าย ประจำวัน'!$B314,เส้นแต่งหน้าขนมปัง!R:R)+SUMIF('วางแผนBC,CJ'!$C:$C,'รับ-จ่าย ประจำวัน'!$B314,'วางแผนBC,CJ'!R:R)+SUMIF(RD!$C:$C,'รับ-จ่าย ประจำวัน'!$B314,RD!R:R)+SUMIF('FG,ออนไล,คัดแยก'!$C:$C,'รับ-จ่าย ประจำวัน'!$B314,'FG,ออนไล,คัดแยก'!R:R)</f>
        <v>0</v>
      </c>
      <c r="AZ314" s="16">
        <f>SUMIF(เตรียมส่วนผสม!$C:$C,'รับ-จ่าย ประจำวัน'!$B314,เตรียมส่วนผสม!S:S)+SUMIF(กวนไส้!$C:$C,'รับ-จ่าย ประจำวัน'!$B314,กวนไส้!S:S)+SUMIF(ผลิต1!$C:$C,'รับ-จ่าย ประจำวัน'!$B314,ผลิต1!S:S)+SUMIF(ผลิต2!$C:$C,'รับ-จ่าย ประจำวัน'!$B314,ผลิต2!S:S)+SUMIF(เส้นแต่งหน้าขนมเค้ก!$C:$C,'รับ-จ่าย ประจำวัน'!$B314,เส้นแต่งหน้าขนมเค้ก!S:S)+SUMIF(แพ็ค!$C:$C,'รับ-จ่าย ประจำวัน'!$B314,แพ็ค!S:S)+SUMIF(ธุรการ!$C:$C,'รับ-จ่าย ประจำวัน'!$B314,ธุรการ!S:S)+SUMIF(เส้นแต่งหน้าขนมปัง!$C:$C,'รับ-จ่าย ประจำวัน'!$B314,เส้นแต่งหน้าขนมปัง!S:S)+SUMIF('วางแผนBC,CJ'!$C:$C,'รับ-จ่าย ประจำวัน'!$B314,'วางแผนBC,CJ'!S:S)+SUMIF(RD!$C:$C,'รับ-จ่าย ประจำวัน'!$B314,RD!S:S)+SUMIF('FG,ออนไล,คัดแยก'!$C:$C,'รับ-จ่าย ประจำวัน'!$B314,'FG,ออนไล,คัดแยก'!S:S)</f>
        <v>0</v>
      </c>
      <c r="BA314" s="16">
        <f>SUMIF(เตรียมส่วนผสม!$C:$C,'รับ-จ่าย ประจำวัน'!$B314,เตรียมส่วนผสม!T:T)+SUMIF(กวนไส้!$C:$C,'รับ-จ่าย ประจำวัน'!$B314,กวนไส้!T:T)+SUMIF(ผลิต1!$C:$C,'รับ-จ่าย ประจำวัน'!$B314,ผลิต1!T:T)+SUMIF(ผลิต2!$C:$C,'รับ-จ่าย ประจำวัน'!$B314,ผลิต2!T:T)+SUMIF(เส้นแต่งหน้าขนมเค้ก!$C:$C,'รับ-จ่าย ประจำวัน'!$B314,เส้นแต่งหน้าขนมเค้ก!T:T)+SUMIF(แพ็ค!$C:$C,'รับ-จ่าย ประจำวัน'!$B314,แพ็ค!T:T)+SUMIF(ธุรการ!$C:$C,'รับ-จ่าย ประจำวัน'!$B314,ธุรการ!T:T)+SUMIF(เส้นแต่งหน้าขนมปัง!$C:$C,'รับ-จ่าย ประจำวัน'!$B314,เส้นแต่งหน้าขนมปัง!T:T)+SUMIF('วางแผนBC,CJ'!$C:$C,'รับ-จ่าย ประจำวัน'!$B314,'วางแผนBC,CJ'!T:T)+SUMIF(RD!$C:$C,'รับ-จ่าย ประจำวัน'!$B314,RD!T:T)+SUMIF('FG,ออนไล,คัดแยก'!$C:$C,'รับ-จ่าย ประจำวัน'!$B314,'FG,ออนไล,คัดแยก'!T:T)</f>
        <v>0</v>
      </c>
      <c r="BB314" s="16">
        <f>SUMIF(เตรียมส่วนผสม!$C:$C,'รับ-จ่าย ประจำวัน'!$B314,เตรียมส่วนผสม!U:U)+SUMIF(กวนไส้!$C:$C,'รับ-จ่าย ประจำวัน'!$B314,กวนไส้!U:U)+SUMIF(ผลิต1!$C:$C,'รับ-จ่าย ประจำวัน'!$B314,ผลิต1!U:U)+SUMIF(ผลิต2!$C:$C,'รับ-จ่าย ประจำวัน'!$B314,ผลิต2!U:U)+SUMIF(เส้นแต่งหน้าขนมเค้ก!$C:$C,'รับ-จ่าย ประจำวัน'!$B314,เส้นแต่งหน้าขนมเค้ก!U:U)+SUMIF(แพ็ค!$C:$C,'รับ-จ่าย ประจำวัน'!$B314,แพ็ค!U:U)+SUMIF(ธุรการ!$C:$C,'รับ-จ่าย ประจำวัน'!$B314,ธุรการ!U:U)+SUMIF(เส้นแต่งหน้าขนมปัง!$C:$C,'รับ-จ่าย ประจำวัน'!$B314,เส้นแต่งหน้าขนมปัง!U:U)+SUMIF('วางแผนBC,CJ'!$C:$C,'รับ-จ่าย ประจำวัน'!$B314,'วางแผนBC,CJ'!U:U)+SUMIF(RD!$C:$C,'รับ-จ่าย ประจำวัน'!$B314,RD!U:U)+SUMIF('FG,ออนไล,คัดแยก'!$C:$C,'รับ-จ่าย ประจำวัน'!$B314,'FG,ออนไล,คัดแยก'!U:U)</f>
        <v>0</v>
      </c>
      <c r="BC314" s="16">
        <f>SUMIF(เตรียมส่วนผสม!$C:$C,'รับ-จ่าย ประจำวัน'!$B314,เตรียมส่วนผสม!V:V)+SUMIF(กวนไส้!$C:$C,'รับ-จ่าย ประจำวัน'!$B314,กวนไส้!V:V)+SUMIF(ผลิต1!$C:$C,'รับ-จ่าย ประจำวัน'!$B314,ผลิต1!V:V)+SUMIF(ผลิต2!$C:$C,'รับ-จ่าย ประจำวัน'!$B314,ผลิต2!V:V)+SUMIF(เส้นแต่งหน้าขนมเค้ก!$C:$C,'รับ-จ่าย ประจำวัน'!$B314,เส้นแต่งหน้าขนมเค้ก!V:V)+SUMIF(แพ็ค!$C:$C,'รับ-จ่าย ประจำวัน'!$B314,แพ็ค!V:V)+SUMIF(ธุรการ!$C:$C,'รับ-จ่าย ประจำวัน'!$B314,ธุรการ!V:V)+SUMIF(เส้นแต่งหน้าขนมปัง!$C:$C,'รับ-จ่าย ประจำวัน'!$B314,เส้นแต่งหน้าขนมปัง!V:V)+SUMIF('วางแผนBC,CJ'!$C:$C,'รับ-จ่าย ประจำวัน'!$B314,'วางแผนBC,CJ'!V:V)+SUMIF(RD!$C:$C,'รับ-จ่าย ประจำวัน'!$B314,RD!V:V)+SUMIF('FG,ออนไล,คัดแยก'!$C:$C,'รับ-จ่าย ประจำวัน'!$B314,'FG,ออนไล,คัดแยก'!V:V)</f>
        <v>0</v>
      </c>
      <c r="BD314" s="16">
        <f>SUMIF(เตรียมส่วนผสม!$C:$C,'รับ-จ่าย ประจำวัน'!$B314,เตรียมส่วนผสม!W:W)+SUMIF(กวนไส้!$C:$C,'รับ-จ่าย ประจำวัน'!$B314,กวนไส้!W:W)+SUMIF(ผลิต1!$C:$C,'รับ-จ่าย ประจำวัน'!$B314,ผลิต1!W:W)+SUMIF(ผลิต2!$C:$C,'รับ-จ่าย ประจำวัน'!$B314,ผลิต2!W:W)+SUMIF(เส้นแต่งหน้าขนมเค้ก!$C:$C,'รับ-จ่าย ประจำวัน'!$B314,เส้นแต่งหน้าขนมเค้ก!W:W)+SUMIF(แพ็ค!$C:$C,'รับ-จ่าย ประจำวัน'!$B314,แพ็ค!W:W)+SUMIF(ธุรการ!$C:$C,'รับ-จ่าย ประจำวัน'!$B314,ธุรการ!W:W)+SUMIF(เส้นแต่งหน้าขนมปัง!$C:$C,'รับ-จ่าย ประจำวัน'!$B314,เส้นแต่งหน้าขนมปัง!W:W)+SUMIF('วางแผนBC,CJ'!$C:$C,'รับ-จ่าย ประจำวัน'!$B314,'วางแผนBC,CJ'!W:W)+SUMIF(RD!$C:$C,'รับ-จ่าย ประจำวัน'!$B314,RD!W:W)+SUMIF('FG,ออนไล,คัดแยก'!$C:$C,'รับ-จ่าย ประจำวัน'!$B314,'FG,ออนไล,คัดแยก'!W:W)</f>
        <v>0</v>
      </c>
      <c r="BE314" s="16">
        <f>SUMIF(เตรียมส่วนผสม!$C:$C,'รับ-จ่าย ประจำวัน'!$B314,เตรียมส่วนผสม!X:X)+SUMIF(กวนไส้!$C:$C,'รับ-จ่าย ประจำวัน'!$B314,กวนไส้!X:X)+SUMIF(ผลิต1!$C:$C,'รับ-จ่าย ประจำวัน'!$B314,ผลิต1!X:X)+SUMIF(ผลิต2!$C:$C,'รับ-จ่าย ประจำวัน'!$B314,ผลิต2!X:X)+SUMIF(เส้นแต่งหน้าขนมเค้ก!$C:$C,'รับ-จ่าย ประจำวัน'!$B314,เส้นแต่งหน้าขนมเค้ก!X:X)+SUMIF(แพ็ค!$C:$C,'รับ-จ่าย ประจำวัน'!$B314,แพ็ค!X:X)+SUMIF(ธุรการ!$C:$C,'รับ-จ่าย ประจำวัน'!$B314,ธุรการ!X:X)+SUMIF(เส้นแต่งหน้าขนมปัง!$C:$C,'รับ-จ่าย ประจำวัน'!$B314,เส้นแต่งหน้าขนมปัง!X:X)+SUMIF('วางแผนBC,CJ'!$C:$C,'รับ-จ่าย ประจำวัน'!$B314,'วางแผนBC,CJ'!X:X)+SUMIF(RD!$C:$C,'รับ-จ่าย ประจำวัน'!$B314,RD!X:X)+SUMIF('FG,ออนไล,คัดแยก'!$C:$C,'รับ-จ่าย ประจำวัน'!$B314,'FG,ออนไล,คัดแยก'!X:X)</f>
        <v>0</v>
      </c>
      <c r="BF314" s="16">
        <f>SUMIF(เตรียมส่วนผสม!$C:$C,'รับ-จ่าย ประจำวัน'!$B314,เตรียมส่วนผสม!Y:Y)+SUMIF(กวนไส้!$C:$C,'รับ-จ่าย ประจำวัน'!$B314,กวนไส้!Y:Y)+SUMIF(ผลิต1!$C:$C,'รับ-จ่าย ประจำวัน'!$B314,ผลิต1!Y:Y)+SUMIF(ผลิต2!$C:$C,'รับ-จ่าย ประจำวัน'!$B314,ผลิต2!Y:Y)+SUMIF(เส้นแต่งหน้าขนมเค้ก!$C:$C,'รับ-จ่าย ประจำวัน'!$B314,เส้นแต่งหน้าขนมเค้ก!Y:Y)+SUMIF(แพ็ค!$C:$C,'รับ-จ่าย ประจำวัน'!$B314,แพ็ค!Y:Y)+SUMIF(ธุรการ!$C:$C,'รับ-จ่าย ประจำวัน'!$B314,ธุรการ!Y:Y)+SUMIF(เส้นแต่งหน้าขนมปัง!$C:$C,'รับ-จ่าย ประจำวัน'!$B314,เส้นแต่งหน้าขนมปัง!Y:Y)+SUMIF('วางแผนBC,CJ'!$C:$C,'รับ-จ่าย ประจำวัน'!$B314,'วางแผนBC,CJ'!Y:Y)+SUMIF(RD!$C:$C,'รับ-จ่าย ประจำวัน'!$B314,RD!Y:Y)+SUMIF('FG,ออนไล,คัดแยก'!$C:$C,'รับ-จ่าย ประจำวัน'!$B314,'FG,ออนไล,คัดแยก'!Y:Y)</f>
        <v>0</v>
      </c>
      <c r="BG314" s="16">
        <f>SUMIF(เตรียมส่วนผสม!$C:$C,'รับ-จ่าย ประจำวัน'!$B314,เตรียมส่วนผสม!Z:Z)+SUMIF(กวนไส้!$C:$C,'รับ-จ่าย ประจำวัน'!$B314,กวนไส้!Z:Z)+SUMIF(ผลิต1!$C:$C,'รับ-จ่าย ประจำวัน'!$B314,ผลิต1!Z:Z)+SUMIF(ผลิต2!$C:$C,'รับ-จ่าย ประจำวัน'!$B314,ผลิต2!Z:Z)+SUMIF(เส้นแต่งหน้าขนมเค้ก!$C:$C,'รับ-จ่าย ประจำวัน'!$B314,เส้นแต่งหน้าขนมเค้ก!Z:Z)+SUMIF(แพ็ค!$C:$C,'รับ-จ่าย ประจำวัน'!$B314,แพ็ค!Z:Z)+SUMIF(ธุรการ!$C:$C,'รับ-จ่าย ประจำวัน'!$B314,ธุรการ!Z:Z)+SUMIF(เส้นแต่งหน้าขนมปัง!$C:$C,'รับ-จ่าย ประจำวัน'!$B314,เส้นแต่งหน้าขนมปัง!Z:Z)+SUMIF('วางแผนBC,CJ'!$C:$C,'รับ-จ่าย ประจำวัน'!$B314,'วางแผนBC,CJ'!Z:Z)+SUMIF(RD!$C:$C,'รับ-จ่าย ประจำวัน'!$B314,RD!Z:Z)+SUMIF('FG,ออนไล,คัดแยก'!$C:$C,'รับ-จ่าย ประจำวัน'!$B314,'FG,ออนไล,คัดแยก'!Z:Z)</f>
        <v>0</v>
      </c>
      <c r="BH314" s="16">
        <f>SUMIF(เตรียมส่วนผสม!$C:$C,'รับ-จ่าย ประจำวัน'!$B314,เตรียมส่วนผสม!AA:AA)+SUMIF(กวนไส้!$C:$C,'รับ-จ่าย ประจำวัน'!$B314,กวนไส้!AA:AA)+SUMIF(ผลิต1!$C:$C,'รับ-จ่าย ประจำวัน'!$B314,ผลิต1!AA:AA)+SUMIF(ผลิต2!$C:$C,'รับ-จ่าย ประจำวัน'!$B314,ผลิต2!AA:AA)+SUMIF(เส้นแต่งหน้าขนมเค้ก!$C:$C,'รับ-จ่าย ประจำวัน'!$B314,เส้นแต่งหน้าขนมเค้ก!AA:AA)+SUMIF(แพ็ค!$C:$C,'รับ-จ่าย ประจำวัน'!$B314,แพ็ค!AA:AA)+SUMIF(ธุรการ!$C:$C,'รับ-จ่าย ประจำวัน'!$B314,ธุรการ!AA:AA)+SUMIF(เส้นแต่งหน้าขนมปัง!$C:$C,'รับ-จ่าย ประจำวัน'!$B314,เส้นแต่งหน้าขนมปัง!AA:AA)+SUMIF('วางแผนBC,CJ'!$C:$C,'รับ-จ่าย ประจำวัน'!$B314,'วางแผนBC,CJ'!AA:AA)+SUMIF(RD!$C:$C,'รับ-จ่าย ประจำวัน'!$B314,RD!AA:AA)+SUMIF('FG,ออนไล,คัดแยก'!$C:$C,'รับ-จ่าย ประจำวัน'!$B314,'FG,ออนไล,คัดแยก'!AA:AA)</f>
        <v>0</v>
      </c>
      <c r="BI314" s="16">
        <f>SUMIF(เตรียมส่วนผสม!$C:$C,'รับ-จ่าย ประจำวัน'!$B314,เตรียมส่วนผสม!AB:AB)+SUMIF(กวนไส้!$C:$C,'รับ-จ่าย ประจำวัน'!$B314,กวนไส้!AB:AB)+SUMIF(ผลิต1!$C:$C,'รับ-จ่าย ประจำวัน'!$B314,ผลิต1!AB:AB)+SUMIF(ผลิต2!$C:$C,'รับ-จ่าย ประจำวัน'!$B314,ผลิต2!AB:AB)+SUMIF(เส้นแต่งหน้าขนมเค้ก!$C:$C,'รับ-จ่าย ประจำวัน'!$B314,เส้นแต่งหน้าขนมเค้ก!AB:AB)+SUMIF(แพ็ค!$C:$C,'รับ-จ่าย ประจำวัน'!$B314,แพ็ค!AB:AB)+SUMIF(ธุรการ!$C:$C,'รับ-จ่าย ประจำวัน'!$B314,ธุรการ!AB:AB)+SUMIF(เส้นแต่งหน้าขนมปัง!$C:$C,'รับ-จ่าย ประจำวัน'!$B314,เส้นแต่งหน้าขนมปัง!AB:AB)+SUMIF('วางแผนBC,CJ'!$C:$C,'รับ-จ่าย ประจำวัน'!$B314,'วางแผนBC,CJ'!AB:AB)+SUMIF(RD!$C:$C,'รับ-จ่าย ประจำวัน'!$B314,RD!AB:AB)+SUMIF('FG,ออนไล,คัดแยก'!$C:$C,'รับ-จ่าย ประจำวัน'!$B314,'FG,ออนไล,คัดแยก'!AB:AB)</f>
        <v>0</v>
      </c>
      <c r="BJ314" s="16">
        <f>SUMIF(เตรียมส่วนผสม!$C:$C,'รับ-จ่าย ประจำวัน'!$B314,เตรียมส่วนผสม!AC:AC)+SUMIF(กวนไส้!$C:$C,'รับ-จ่าย ประจำวัน'!$B314,กวนไส้!AC:AC)+SUMIF(ผลิต1!$C:$C,'รับ-จ่าย ประจำวัน'!$B314,ผลิต1!AC:AC)+SUMIF(ผลิต2!$C:$C,'รับ-จ่าย ประจำวัน'!$B314,ผลิต2!AC:AC)+SUMIF(เส้นแต่งหน้าขนมเค้ก!$C:$C,'รับ-จ่าย ประจำวัน'!$B314,เส้นแต่งหน้าขนมเค้ก!AC:AC)+SUMIF(แพ็ค!$C:$C,'รับ-จ่าย ประจำวัน'!$B314,แพ็ค!AC:AC)+SUMIF(ธุรการ!$C:$C,'รับ-จ่าย ประจำวัน'!$B314,ธุรการ!AC:AC)+SUMIF(เส้นแต่งหน้าขนมปัง!$C:$C,'รับ-จ่าย ประจำวัน'!$B314,เส้นแต่งหน้าขนมปัง!AC:AC)+SUMIF('วางแผนBC,CJ'!$C:$C,'รับ-จ่าย ประจำวัน'!$B314,'วางแผนBC,CJ'!AC:AC)+SUMIF(RD!$C:$C,'รับ-จ่าย ประจำวัน'!$B314,RD!AC:AC)+SUMIF('FG,ออนไล,คัดแยก'!$C:$C,'รับ-จ่าย ประจำวัน'!$B314,'FG,ออนไล,คัดแยก'!AC:AC)</f>
        <v>0</v>
      </c>
      <c r="BK314" s="16">
        <f>SUMIF(เตรียมส่วนผสม!$C:$C,'รับ-จ่าย ประจำวัน'!$B314,เตรียมส่วนผสม!AD:AD)+SUMIF(กวนไส้!$C:$C,'รับ-จ่าย ประจำวัน'!$B314,กวนไส้!AD:AD)+SUMIF(ผลิต1!$C:$C,'รับ-จ่าย ประจำวัน'!$B314,ผลิต1!AD:AD)+SUMIF(ผลิต2!$C:$C,'รับ-จ่าย ประจำวัน'!$B314,ผลิต2!AD:AD)+SUMIF(เส้นแต่งหน้าขนมเค้ก!$C:$C,'รับ-จ่าย ประจำวัน'!$B314,เส้นแต่งหน้าขนมเค้ก!AD:AD)+SUMIF(แพ็ค!$C:$C,'รับ-จ่าย ประจำวัน'!$B314,แพ็ค!AD:AD)+SUMIF(ธุรการ!$C:$C,'รับ-จ่าย ประจำวัน'!$B314,ธุรการ!AD:AD)+SUMIF(เส้นแต่งหน้าขนมปัง!$C:$C,'รับ-จ่าย ประจำวัน'!$B314,เส้นแต่งหน้าขนมปัง!AD:AD)+SUMIF('วางแผนBC,CJ'!$C:$C,'รับ-จ่าย ประจำวัน'!$B314,'วางแผนBC,CJ'!AD:AD)+SUMIF(RD!$C:$C,'รับ-จ่าย ประจำวัน'!$B314,RD!AD:AD)+SUMIF('FG,ออนไล,คัดแยก'!$C:$C,'รับ-จ่าย ประจำวัน'!$B314,'FG,ออนไล,คัดแยก'!AD:AD)</f>
        <v>0</v>
      </c>
      <c r="BL314" s="16">
        <f>SUMIF(เตรียมส่วนผสม!$C:$C,'รับ-จ่าย ประจำวัน'!$B314,เตรียมส่วนผสม!AE:AE)+SUMIF(กวนไส้!$C:$C,'รับ-จ่าย ประจำวัน'!$B314,กวนไส้!AE:AE)+SUMIF(ผลิต1!$C:$C,'รับ-จ่าย ประจำวัน'!$B314,ผลิต1!AE:AE)+SUMIF(ผลิต2!$C:$C,'รับ-จ่าย ประจำวัน'!$B314,ผลิต2!AE:AE)+SUMIF(เส้นแต่งหน้าขนมเค้ก!$C:$C,'รับ-จ่าย ประจำวัน'!$B314,เส้นแต่งหน้าขนมเค้ก!AE:AE)+SUMIF(แพ็ค!$C:$C,'รับ-จ่าย ประจำวัน'!$B314,แพ็ค!AE:AE)+SUMIF(ธุรการ!$C:$C,'รับ-จ่าย ประจำวัน'!$B314,ธุรการ!AE:AE)+SUMIF(เส้นแต่งหน้าขนมปัง!$C:$C,'รับ-จ่าย ประจำวัน'!$B314,เส้นแต่งหน้าขนมปัง!AE:AE)+SUMIF('วางแผนBC,CJ'!$C:$C,'รับ-จ่าย ประจำวัน'!$B314,'วางแผนBC,CJ'!AE:AE)+SUMIF(RD!$C:$C,'รับ-จ่าย ประจำวัน'!$B314,RD!AE:AE)+SUMIF('FG,ออนไล,คัดแยก'!$C:$C,'รับ-จ่าย ประจำวัน'!$B314,'FG,ออนไล,คัดแยก'!AE:AE)</f>
        <v>0</v>
      </c>
      <c r="BM314" s="16">
        <f>SUMIF(เตรียมส่วนผสม!$C:$C,'รับ-จ่าย ประจำวัน'!$B314,เตรียมส่วนผสม!AF:AF)+SUMIF(กวนไส้!$C:$C,'รับ-จ่าย ประจำวัน'!$B314,กวนไส้!AF:AF)+SUMIF(ผลิต1!$C:$C,'รับ-จ่าย ประจำวัน'!$B314,ผลิต1!AF:AF)+SUMIF(ผลิต2!$C:$C,'รับ-จ่าย ประจำวัน'!$B314,ผลิต2!AF:AF)+SUMIF(เส้นแต่งหน้าขนมเค้ก!$C:$C,'รับ-จ่าย ประจำวัน'!$B314,เส้นแต่งหน้าขนมเค้ก!AF:AF)+SUMIF(แพ็ค!$C:$C,'รับ-จ่าย ประจำวัน'!$B314,แพ็ค!AF:AF)+SUMIF(ธุรการ!$C:$C,'รับ-จ่าย ประจำวัน'!$B314,ธุรการ!AF:AF)+SUMIF(เส้นแต่งหน้าขนมปัง!$C:$C,'รับ-จ่าย ประจำวัน'!$B314,เส้นแต่งหน้าขนมปัง!AF:AF)+SUMIF('วางแผนBC,CJ'!$C:$C,'รับ-จ่าย ประจำวัน'!$B314,'วางแผนBC,CJ'!AF:AF)+SUMIF(RD!$C:$C,'รับ-จ่าย ประจำวัน'!$B314,RD!AF:AF)+SUMIF('FG,ออนไล,คัดแยก'!$C:$C,'รับ-จ่าย ประจำวัน'!$B314,'FG,ออนไล,คัดแยก'!AF:AF)</f>
        <v>0</v>
      </c>
      <c r="BN314" s="16">
        <f>SUMIF(เตรียมส่วนผสม!$C:$C,'รับ-จ่าย ประจำวัน'!$B314,เตรียมส่วนผสม!AG:AG)+SUMIF(กวนไส้!$C:$C,'รับ-จ่าย ประจำวัน'!$B314,กวนไส้!AG:AG)+SUMIF(ผลิต1!$C:$C,'รับ-จ่าย ประจำวัน'!$B314,ผลิต1!AG:AG)+SUMIF(ผลิต2!$C:$C,'รับ-จ่าย ประจำวัน'!$B314,ผลิต2!AG:AG)+SUMIF(เส้นแต่งหน้าขนมเค้ก!$C:$C,'รับ-จ่าย ประจำวัน'!$B314,เส้นแต่งหน้าขนมเค้ก!AG:AG)+SUMIF(แพ็ค!$C:$C,'รับ-จ่าย ประจำวัน'!$B314,แพ็ค!AG:AG)+SUMIF(ธุรการ!$C:$C,'รับ-จ่าย ประจำวัน'!$B314,ธุรการ!AG:AG)+SUMIF(เส้นแต่งหน้าขนมปัง!$C:$C,'รับ-จ่าย ประจำวัน'!$B314,เส้นแต่งหน้าขนมปัง!AG:AG)+SUMIF('วางแผนBC,CJ'!$C:$C,'รับ-จ่าย ประจำวัน'!$B314,'วางแผนBC,CJ'!AG:AG)+SUMIF(RD!$C:$C,'รับ-จ่าย ประจำวัน'!$B314,RD!AG:AG)+SUMIF('FG,ออนไล,คัดแยก'!$C:$C,'รับ-จ่าย ประจำวัน'!$B314,'FG,ออนไล,คัดแยก'!AG:AG)</f>
        <v>0</v>
      </c>
      <c r="BO314" s="16">
        <f>SUMIF(เตรียมส่วนผสม!$C:$C,'รับ-จ่าย ประจำวัน'!$B314,เตรียมส่วนผสม!AH:AH)+SUMIF(กวนไส้!$C:$C,'รับ-จ่าย ประจำวัน'!$B314,กวนไส้!AH:AH)+SUMIF(ผลิต1!$C:$C,'รับ-จ่าย ประจำวัน'!$B314,ผลิต1!AH:AH)+SUMIF(ผลิต2!$C:$C,'รับ-จ่าย ประจำวัน'!$B314,ผลิต2!AH:AH)+SUMIF(เส้นแต่งหน้าขนมเค้ก!$C:$C,'รับ-จ่าย ประจำวัน'!$B314,เส้นแต่งหน้าขนมเค้ก!AH:AH)+SUMIF(แพ็ค!$C:$C,'รับ-จ่าย ประจำวัน'!$B314,แพ็ค!AH:AH)+SUMIF(ธุรการ!$C:$C,'รับ-จ่าย ประจำวัน'!$B314,ธุรการ!AH:AH)+SUMIF(เส้นแต่งหน้าขนมปัง!$C:$C,'รับ-จ่าย ประจำวัน'!$B314,เส้นแต่งหน้าขนมปัง!AH:AH)+SUMIF('วางแผนBC,CJ'!$C:$C,'รับ-จ่าย ประจำวัน'!$B314,'วางแผนBC,CJ'!AH:AH)+SUMIF(RD!$C:$C,'รับ-จ่าย ประจำวัน'!$B314,RD!AH:AH)+SUMIF('FG,ออนไล,คัดแยก'!$C:$C,'รับ-จ่าย ประจำวัน'!$B314,'FG,ออนไล,คัดแยก'!AH:AH)</f>
        <v>0</v>
      </c>
      <c r="BP314" s="16">
        <f>SUMIF(เตรียมส่วนผสม!$C:$C,'รับ-จ่าย ประจำวัน'!$B314,เตรียมส่วนผสม!AI:AI)+SUMIF(กวนไส้!$C:$C,'รับ-จ่าย ประจำวัน'!$B314,กวนไส้!AI:AI)+SUMIF(ผลิต1!$C:$C,'รับ-จ่าย ประจำวัน'!$B314,ผลิต1!AI:AI)+SUMIF(ผลิต2!$C:$C,'รับ-จ่าย ประจำวัน'!$B314,ผลิต2!AI:AI)+SUMIF(เส้นแต่งหน้าขนมเค้ก!$C:$C,'รับ-จ่าย ประจำวัน'!$B314,เส้นแต่งหน้าขนมเค้ก!AI:AI)+SUMIF(แพ็ค!$C:$C,'รับ-จ่าย ประจำวัน'!$B314,แพ็ค!AI:AI)+SUMIF(ธุรการ!$C:$C,'รับ-จ่าย ประจำวัน'!$B314,ธุรการ!AI:AI)+SUMIF(เส้นแต่งหน้าขนมปัง!$C:$C,'รับ-จ่าย ประจำวัน'!$B314,เส้นแต่งหน้าขนมปัง!AI:AI)+SUMIF('วางแผนBC,CJ'!$C:$C,'รับ-จ่าย ประจำวัน'!$B314,'วางแผนBC,CJ'!AI:AI)+SUMIF(RD!$C:$C,'รับ-จ่าย ประจำวัน'!$B314,RD!AI:AI)+SUMIF('FG,ออนไล,คัดแยก'!$C:$C,'รับ-จ่าย ประจำวัน'!$B314,'FG,ออนไล,คัดแยก'!AI:AI)</f>
        <v>0</v>
      </c>
      <c r="BQ314" s="16">
        <f>SUMIF(เตรียมส่วนผสม!$C:$C,'รับ-จ่าย ประจำวัน'!$B314,เตรียมส่วนผสม!AJ:AJ)+SUMIF(กวนไส้!$C:$C,'รับ-จ่าย ประจำวัน'!$B314,กวนไส้!AJ:AJ)+SUMIF(ผลิต1!$C:$C,'รับ-จ่าย ประจำวัน'!$B314,ผลิต1!AJ:AJ)+SUMIF(ผลิต2!$C:$C,'รับ-จ่าย ประจำวัน'!$B314,ผลิต2!AJ:AJ)+SUMIF(เส้นแต่งหน้าขนมเค้ก!$C:$C,'รับ-จ่าย ประจำวัน'!$B314,เส้นแต่งหน้าขนมเค้ก!AJ:AJ)+SUMIF(แพ็ค!$C:$C,'รับ-จ่าย ประจำวัน'!$B314,แพ็ค!AJ:AJ)+SUMIF(ธุรการ!$C:$C,'รับ-จ่าย ประจำวัน'!$B314,ธุรการ!AJ:AJ)+SUMIF(เส้นแต่งหน้าขนมปัง!$C:$C,'รับ-จ่าย ประจำวัน'!$B314,เส้นแต่งหน้าขนมปัง!AJ:AJ)+SUMIF('วางแผนBC,CJ'!$C:$C,'รับ-จ่าย ประจำวัน'!$B314,'วางแผนBC,CJ'!AJ:AJ)+SUMIF(RD!$C:$C,'รับ-จ่าย ประจำวัน'!$B314,RD!AJ:AJ)+SUMIF('FG,ออนไล,คัดแยก'!$C:$C,'รับ-จ่าย ประจำวัน'!$B314,'FG,ออนไล,คัดแยก'!AJ:AJ)</f>
        <v>0</v>
      </c>
      <c r="BR314" s="16">
        <f>SUMIF(เตรียมส่วนผสม!$C:$C,'รับ-จ่าย ประจำวัน'!$B314,เตรียมส่วนผสม!AK:AK)+SUMIF(กวนไส้!$C:$C,'รับ-จ่าย ประจำวัน'!$B314,กวนไส้!AK:AK)+SUMIF(ผลิต1!$C:$C,'รับ-จ่าย ประจำวัน'!$B314,ผลิต1!AK:AK)+SUMIF(ผลิต2!$C:$C,'รับ-จ่าย ประจำวัน'!$B314,ผลิต2!AK:AK)+SUMIF(เส้นแต่งหน้าขนมเค้ก!$C:$C,'รับ-จ่าย ประจำวัน'!$B314,เส้นแต่งหน้าขนมเค้ก!AK:AK)+SUMIF(แพ็ค!$C:$C,'รับ-จ่าย ประจำวัน'!$B314,แพ็ค!AK:AK)+SUMIF(ธุรการ!$C:$C,'รับ-จ่าย ประจำวัน'!$B314,ธุรการ!AK:AK)+SUMIF(เส้นแต่งหน้าขนมปัง!$C:$C,'รับ-จ่าย ประจำวัน'!$B314,เส้นแต่งหน้าขนมปัง!AK:AK)+SUMIF('วางแผนBC,CJ'!$C:$C,'รับ-จ่าย ประจำวัน'!$B314,'วางแผนBC,CJ'!AK:AK)+SUMIF(RD!$C:$C,'รับ-จ่าย ประจำวัน'!$B314,RD!AK:AK)+SUMIF('FG,ออนไล,คัดแยก'!$C:$C,'รับ-จ่าย ประจำวัน'!$B314,'FG,ออนไล,คัดแยก'!AK:AK)</f>
        <v>0</v>
      </c>
      <c r="BS314" s="16">
        <f>SUMIF(เตรียมส่วนผสม!$C:$C,'รับ-จ่าย ประจำวัน'!$B314,เตรียมส่วนผสม!AL:AL)+SUMIF(กวนไส้!$C:$C,'รับ-จ่าย ประจำวัน'!$B314,กวนไส้!AL:AL)+SUMIF(ผลิต1!$C:$C,'รับ-จ่าย ประจำวัน'!$B314,ผลิต1!AL:AL)+SUMIF(ผลิต2!$C:$C,'รับ-จ่าย ประจำวัน'!$B314,ผลิต2!AL:AL)+SUMIF(เส้นแต่งหน้าขนมเค้ก!$C:$C,'รับ-จ่าย ประจำวัน'!$B314,เส้นแต่งหน้าขนมเค้ก!AL:AL)+SUMIF(แพ็ค!$C:$C,'รับ-จ่าย ประจำวัน'!$B314,แพ็ค!AL:AL)+SUMIF(ธุรการ!$C:$C,'รับ-จ่าย ประจำวัน'!$B314,ธุรการ!AL:AL)+SUMIF(เส้นแต่งหน้าขนมปัง!$C:$C,'รับ-จ่าย ประจำวัน'!$B314,เส้นแต่งหน้าขนมปัง!AL:AL)+SUMIF('วางแผนBC,CJ'!$C:$C,'รับ-จ่าย ประจำวัน'!$B314,'วางแผนBC,CJ'!AL:AL)+SUMIF(RD!$C:$C,'รับ-จ่าย ประจำวัน'!$B314,RD!AL:AL)+SUMIF('FG,ออนไล,คัดแยก'!$C:$C,'รับ-จ่าย ประจำวัน'!$B314,'FG,ออนไล,คัดแยก'!AL:AL)</f>
        <v>0</v>
      </c>
      <c r="BT314" s="18">
        <f t="shared" si="60"/>
        <v>0</v>
      </c>
      <c r="BU314" s="116"/>
      <c r="BV314" s="146">
        <f t="shared" si="61"/>
        <v>205</v>
      </c>
      <c r="BW314" s="183">
        <v>30</v>
      </c>
      <c r="BX314" s="172">
        <f t="shared" si="65"/>
        <v>0</v>
      </c>
      <c r="BY314" s="188" t="e">
        <f t="shared" si="63"/>
        <v>#DIV/0!</v>
      </c>
      <c r="BZ314" s="180" t="e">
        <f t="shared" ca="1" si="62"/>
        <v>#DIV/0!</v>
      </c>
      <c r="CA314" s="93"/>
      <c r="CB314" s="93"/>
      <c r="CC314" s="93"/>
      <c r="CD314" s="93"/>
      <c r="CE314" s="93"/>
      <c r="CF314" s="93"/>
      <c r="CG314" s="93"/>
      <c r="CH314" s="93"/>
      <c r="CI314" s="93"/>
      <c r="CJ314" s="94"/>
      <c r="CK314" s="9">
        <f t="shared" si="64"/>
        <v>205</v>
      </c>
    </row>
    <row r="315" spans="1:89" hidden="1" x14ac:dyDescent="0.5">
      <c r="A315" s="149"/>
      <c r="B315" s="34" t="s">
        <v>1371</v>
      </c>
      <c r="C315" s="10" t="s">
        <v>1367</v>
      </c>
      <c r="D315" s="135" t="s">
        <v>91</v>
      </c>
      <c r="E315" s="11">
        <v>0</v>
      </c>
      <c r="F315" s="159" t="s">
        <v>1605</v>
      </c>
      <c r="G315" s="11" t="s">
        <v>62</v>
      </c>
      <c r="H315" s="12">
        <v>1150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3"/>
      <c r="AF315" s="13"/>
      <c r="AG315" s="13"/>
      <c r="AH315" s="13"/>
      <c r="AI315" s="14"/>
      <c r="AJ315" s="14"/>
      <c r="AK315" s="14"/>
      <c r="AL315" s="14"/>
      <c r="AM315" s="14"/>
      <c r="AN315" s="15">
        <f t="shared" si="59"/>
        <v>0</v>
      </c>
      <c r="AO315" s="16">
        <f>SUMIF(เตรียมส่วนผสม!$C:$C,'รับ-จ่าย ประจำวัน'!$B315,เตรียมส่วนผสม!H:H)+SUMIF(กวนไส้!$C:$C,'รับ-จ่าย ประจำวัน'!$B315,กวนไส้!H:H)+SUMIF(ผลิต1!$C:$C,'รับ-จ่าย ประจำวัน'!$B315,ผลิต1!H:H)+SUMIF(ผลิต2!$C:$C,'รับ-จ่าย ประจำวัน'!$B315,ผลิต2!H:H)+SUMIF(เส้นแต่งหน้าขนมเค้ก!$C:$C,'รับ-จ่าย ประจำวัน'!$B315,เส้นแต่งหน้าขนมเค้ก!H:H)+SUMIF(แพ็ค!$C:$C,'รับ-จ่าย ประจำวัน'!$B315,แพ็ค!H:H)+SUMIF(ธุรการ!$C:$C,'รับ-จ่าย ประจำวัน'!$B315,ธุรการ!H:H)+SUMIF(เส้นแต่งหน้าขนมปัง!$C:$C,'รับ-จ่าย ประจำวัน'!$B315,เส้นแต่งหน้าขนมปัง!H:H)+SUMIF('วางแผนBC,CJ'!$C:$C,'รับ-จ่าย ประจำวัน'!$B315,'วางแผนBC,CJ'!H:H)+SUMIF(RD!$C:$C,'รับ-จ่าย ประจำวัน'!$B315,RD!H:H)+SUMIF('FG,ออนไล,คัดแยก'!$C:$C,'รับ-จ่าย ประจำวัน'!$B315,'FG,ออนไล,คัดแยก'!H:H)</f>
        <v>0</v>
      </c>
      <c r="AP315" s="16">
        <f>SUMIF(เตรียมส่วนผสม!$C:$C,'รับ-จ่าย ประจำวัน'!$B315,เตรียมส่วนผสม!I:I)+SUMIF(กวนไส้!$C:$C,'รับ-จ่าย ประจำวัน'!$B315,กวนไส้!I:I)+SUMIF(ผลิต1!$C:$C,'รับ-จ่าย ประจำวัน'!$B315,ผลิต1!I:I)+SUMIF(ผลิต2!$C:$C,'รับ-จ่าย ประจำวัน'!$B315,ผลิต2!I:I)+SUMIF(เส้นแต่งหน้าขนมเค้ก!$C:$C,'รับ-จ่าย ประจำวัน'!$B315,เส้นแต่งหน้าขนมเค้ก!I:I)+SUMIF(แพ็ค!$C:$C,'รับ-จ่าย ประจำวัน'!$B315,แพ็ค!I:I)+SUMIF(ธุรการ!$C:$C,'รับ-จ่าย ประจำวัน'!$B315,ธุรการ!I:I)+SUMIF(เส้นแต่งหน้าขนมปัง!$C:$C,'รับ-จ่าย ประจำวัน'!$B315,เส้นแต่งหน้าขนมปัง!I:I)+SUMIF('วางแผนBC,CJ'!$C:$C,'รับ-จ่าย ประจำวัน'!$B315,'วางแผนBC,CJ'!I:I)+SUMIF(RD!$C:$C,'รับ-จ่าย ประจำวัน'!$B315,RD!I:I)+SUMIF('FG,ออนไล,คัดแยก'!$C:$C,'รับ-จ่าย ประจำวัน'!$B315,'FG,ออนไล,คัดแยก'!I:I)</f>
        <v>0</v>
      </c>
      <c r="AQ315" s="16">
        <f>SUMIF(เตรียมส่วนผสม!$C:$C,'รับ-จ่าย ประจำวัน'!$B315,เตรียมส่วนผสม!J:J)+SUMIF(กวนไส้!$C:$C,'รับ-จ่าย ประจำวัน'!$B315,กวนไส้!J:J)+SUMIF(ผลิต1!$C:$C,'รับ-จ่าย ประจำวัน'!$B315,ผลิต1!J:J)+SUMIF(ผลิต2!$C:$C,'รับ-จ่าย ประจำวัน'!$B315,ผลิต2!J:J)+SUMIF(เส้นแต่งหน้าขนมเค้ก!$C:$C,'รับ-จ่าย ประจำวัน'!$B315,เส้นแต่งหน้าขนมเค้ก!J:J)+SUMIF(แพ็ค!$C:$C,'รับ-จ่าย ประจำวัน'!$B315,แพ็ค!J:J)+SUMIF(ธุรการ!$C:$C,'รับ-จ่าย ประจำวัน'!$B315,ธุรการ!J:J)+SUMIF(เส้นแต่งหน้าขนมปัง!$C:$C,'รับ-จ่าย ประจำวัน'!$B315,เส้นแต่งหน้าขนมปัง!J:J)+SUMIF('วางแผนBC,CJ'!$C:$C,'รับ-จ่าย ประจำวัน'!$B315,'วางแผนBC,CJ'!J:J)+SUMIF(RD!$C:$C,'รับ-จ่าย ประจำวัน'!$B315,RD!J:J)+SUMIF('FG,ออนไล,คัดแยก'!$C:$C,'รับ-จ่าย ประจำวัน'!$B315,'FG,ออนไล,คัดแยก'!J:J)</f>
        <v>0</v>
      </c>
      <c r="AR315" s="16">
        <f>SUMIF(เตรียมส่วนผสม!$C:$C,'รับ-จ่าย ประจำวัน'!$B315,เตรียมส่วนผสม!K:K)+SUMIF(กวนไส้!$C:$C,'รับ-จ่าย ประจำวัน'!$B315,กวนไส้!K:K)+SUMIF(ผลิต1!$C:$C,'รับ-จ่าย ประจำวัน'!$B315,ผลิต1!K:K)+SUMIF(ผลิต2!$C:$C,'รับ-จ่าย ประจำวัน'!$B315,ผลิต2!K:K)+SUMIF(เส้นแต่งหน้าขนมเค้ก!$C:$C,'รับ-จ่าย ประจำวัน'!$B315,เส้นแต่งหน้าขนมเค้ก!K:K)+SUMIF(แพ็ค!$C:$C,'รับ-จ่าย ประจำวัน'!$B315,แพ็ค!K:K)+SUMIF(ธุรการ!$C:$C,'รับ-จ่าย ประจำวัน'!$B315,ธุรการ!K:K)+SUMIF(เส้นแต่งหน้าขนมปัง!$C:$C,'รับ-จ่าย ประจำวัน'!$B315,เส้นแต่งหน้าขนมปัง!K:K)+SUMIF('วางแผนBC,CJ'!$C:$C,'รับ-จ่าย ประจำวัน'!$B315,'วางแผนBC,CJ'!K:K)+SUMIF(RD!$C:$C,'รับ-จ่าย ประจำวัน'!$B315,RD!K:K)+SUMIF('FG,ออนไล,คัดแยก'!$C:$C,'รับ-จ่าย ประจำวัน'!$B315,'FG,ออนไล,คัดแยก'!K:K)</f>
        <v>0</v>
      </c>
      <c r="AS315" s="16">
        <f>SUMIF(เตรียมส่วนผสม!$C:$C,'รับ-จ่าย ประจำวัน'!$B315,เตรียมส่วนผสม!L:L)+SUMIF(กวนไส้!$C:$C,'รับ-จ่าย ประจำวัน'!$B315,กวนไส้!L:L)+SUMIF(ผลิต1!$C:$C,'รับ-จ่าย ประจำวัน'!$B315,ผลิต1!L:L)+SUMIF(ผลิต2!$C:$C,'รับ-จ่าย ประจำวัน'!$B315,ผลิต2!L:L)+SUMIF(เส้นแต่งหน้าขนมเค้ก!$C:$C,'รับ-จ่าย ประจำวัน'!$B315,เส้นแต่งหน้าขนมเค้ก!L:L)+SUMIF(แพ็ค!$C:$C,'รับ-จ่าย ประจำวัน'!$B315,แพ็ค!L:L)+SUMIF(ธุรการ!$C:$C,'รับ-จ่าย ประจำวัน'!$B315,ธุรการ!L:L)+SUMIF(เส้นแต่งหน้าขนมปัง!$C:$C,'รับ-จ่าย ประจำวัน'!$B315,เส้นแต่งหน้าขนมปัง!L:L)+SUMIF('วางแผนBC,CJ'!$C:$C,'รับ-จ่าย ประจำวัน'!$B315,'วางแผนBC,CJ'!L:L)+SUMIF(RD!$C:$C,'รับ-จ่าย ประจำวัน'!$B315,RD!L:L)+SUMIF('FG,ออนไล,คัดแยก'!$C:$C,'รับ-จ่าย ประจำวัน'!$B315,'FG,ออนไล,คัดแยก'!L:L)</f>
        <v>0</v>
      </c>
      <c r="AT315" s="16">
        <f>SUMIF(เตรียมส่วนผสม!$C:$C,'รับ-จ่าย ประจำวัน'!$B315,เตรียมส่วนผสม!M:M)+SUMIF(กวนไส้!$C:$C,'รับ-จ่าย ประจำวัน'!$B315,กวนไส้!M:M)+SUMIF(ผลิต1!$C:$C,'รับ-จ่าย ประจำวัน'!$B315,ผลิต1!M:M)+SUMIF(ผลิต2!$C:$C,'รับ-จ่าย ประจำวัน'!$B315,ผลิต2!M:M)+SUMIF(เส้นแต่งหน้าขนมเค้ก!$C:$C,'รับ-จ่าย ประจำวัน'!$B315,เส้นแต่งหน้าขนมเค้ก!M:M)+SUMIF(แพ็ค!$C:$C,'รับ-จ่าย ประจำวัน'!$B315,แพ็ค!M:M)+SUMIF(ธุรการ!$C:$C,'รับ-จ่าย ประจำวัน'!$B315,ธุรการ!M:M)+SUMIF(เส้นแต่งหน้าขนมปัง!$C:$C,'รับ-จ่าย ประจำวัน'!$B315,เส้นแต่งหน้าขนมปัง!M:M)+SUMIF('วางแผนBC,CJ'!$C:$C,'รับ-จ่าย ประจำวัน'!$B315,'วางแผนBC,CJ'!M:M)+SUMIF(RD!$C:$C,'รับ-จ่าย ประจำวัน'!$B315,RD!M:M)+SUMIF('FG,ออนไล,คัดแยก'!$C:$C,'รับ-จ่าย ประจำวัน'!$B315,'FG,ออนไล,คัดแยก'!M:M)</f>
        <v>0</v>
      </c>
      <c r="AU315" s="16">
        <f>SUMIF(เตรียมส่วนผสม!$C:$C,'รับ-จ่าย ประจำวัน'!$B315,เตรียมส่วนผสม!N:N)+SUMIF(กวนไส้!$C:$C,'รับ-จ่าย ประจำวัน'!$B315,กวนไส้!N:N)+SUMIF(ผลิต1!$C:$C,'รับ-จ่าย ประจำวัน'!$B315,ผลิต1!N:N)+SUMIF(ผลิต2!$C:$C,'รับ-จ่าย ประจำวัน'!$B315,ผลิต2!N:N)+SUMIF(เส้นแต่งหน้าขนมเค้ก!$C:$C,'รับ-จ่าย ประจำวัน'!$B315,เส้นแต่งหน้าขนมเค้ก!N:N)+SUMIF(แพ็ค!$C:$C,'รับ-จ่าย ประจำวัน'!$B315,แพ็ค!N:N)+SUMIF(ธุรการ!$C:$C,'รับ-จ่าย ประจำวัน'!$B315,ธุรการ!N:N)+SUMIF(เส้นแต่งหน้าขนมปัง!$C:$C,'รับ-จ่าย ประจำวัน'!$B315,เส้นแต่งหน้าขนมปัง!N:N)+SUMIF('วางแผนBC,CJ'!$C:$C,'รับ-จ่าย ประจำวัน'!$B315,'วางแผนBC,CJ'!N:N)+SUMIF(RD!$C:$C,'รับ-จ่าย ประจำวัน'!$B315,RD!N:N)+SUMIF('FG,ออนไล,คัดแยก'!$C:$C,'รับ-จ่าย ประจำวัน'!$B315,'FG,ออนไล,คัดแยก'!N:N)</f>
        <v>0</v>
      </c>
      <c r="AV315" s="16">
        <f>SUMIF(เตรียมส่วนผสม!$C:$C,'รับ-จ่าย ประจำวัน'!$B315,เตรียมส่วนผสม!O:O)+SUMIF(กวนไส้!$C:$C,'รับ-จ่าย ประจำวัน'!$B315,กวนไส้!O:O)+SUMIF(ผลิต1!$C:$C,'รับ-จ่าย ประจำวัน'!$B315,ผลิต1!O:O)+SUMIF(ผลิต2!$C:$C,'รับ-จ่าย ประจำวัน'!$B315,ผลิต2!O:O)+SUMIF(เส้นแต่งหน้าขนมเค้ก!$C:$C,'รับ-จ่าย ประจำวัน'!$B315,เส้นแต่งหน้าขนมเค้ก!O:O)+SUMIF(แพ็ค!$C:$C,'รับ-จ่าย ประจำวัน'!$B315,แพ็ค!O:O)+SUMIF(ธุรการ!$C:$C,'รับ-จ่าย ประจำวัน'!$B315,ธุรการ!O:O)+SUMIF(เส้นแต่งหน้าขนมปัง!$C:$C,'รับ-จ่าย ประจำวัน'!$B315,เส้นแต่งหน้าขนมปัง!O:O)+SUMIF('วางแผนBC,CJ'!$C:$C,'รับ-จ่าย ประจำวัน'!$B315,'วางแผนBC,CJ'!O:O)+SUMIF(RD!$C:$C,'รับ-จ่าย ประจำวัน'!$B315,RD!O:O)+SUMIF('FG,ออนไล,คัดแยก'!$C:$C,'รับ-จ่าย ประจำวัน'!$B315,'FG,ออนไล,คัดแยก'!O:O)</f>
        <v>0</v>
      </c>
      <c r="AW315" s="16">
        <f>SUMIF(เตรียมส่วนผสม!$C:$C,'รับ-จ่าย ประจำวัน'!$B315,เตรียมส่วนผสม!P:P)+SUMIF(กวนไส้!$C:$C,'รับ-จ่าย ประจำวัน'!$B315,กวนไส้!P:P)+SUMIF(ผลิต1!$C:$C,'รับ-จ่าย ประจำวัน'!$B315,ผลิต1!P:P)+SUMIF(ผลิต2!$C:$C,'รับ-จ่าย ประจำวัน'!$B315,ผลิต2!P:P)+SUMIF(เส้นแต่งหน้าขนมเค้ก!$C:$C,'รับ-จ่าย ประจำวัน'!$B315,เส้นแต่งหน้าขนมเค้ก!P:P)+SUMIF(แพ็ค!$C:$C,'รับ-จ่าย ประจำวัน'!$B315,แพ็ค!P:P)+SUMIF(ธุรการ!$C:$C,'รับ-จ่าย ประจำวัน'!$B315,ธุรการ!P:P)+SUMIF(เส้นแต่งหน้าขนมปัง!$C:$C,'รับ-จ่าย ประจำวัน'!$B315,เส้นแต่งหน้าขนมปัง!P:P)+SUMIF('วางแผนBC,CJ'!$C:$C,'รับ-จ่าย ประจำวัน'!$B315,'วางแผนBC,CJ'!P:P)+SUMIF(RD!$C:$C,'รับ-จ่าย ประจำวัน'!$B315,RD!P:P)+SUMIF('FG,ออนไล,คัดแยก'!$C:$C,'รับ-จ่าย ประจำวัน'!$B315,'FG,ออนไล,คัดแยก'!P:P)</f>
        <v>0</v>
      </c>
      <c r="AX315" s="16">
        <f>SUMIF(เตรียมส่วนผสม!$C:$C,'รับ-จ่าย ประจำวัน'!$B315,เตรียมส่วนผสม!Q:Q)+SUMIF(กวนไส้!$C:$C,'รับ-จ่าย ประจำวัน'!$B315,กวนไส้!Q:Q)+SUMIF(ผลิต1!$C:$C,'รับ-จ่าย ประจำวัน'!$B315,ผลิต1!Q:Q)+SUMIF(ผลิต2!$C:$C,'รับ-จ่าย ประจำวัน'!$B315,ผลิต2!Q:Q)+SUMIF(เส้นแต่งหน้าขนมเค้ก!$C:$C,'รับ-จ่าย ประจำวัน'!$B315,เส้นแต่งหน้าขนมเค้ก!Q:Q)+SUMIF(แพ็ค!$C:$C,'รับ-จ่าย ประจำวัน'!$B315,แพ็ค!Q:Q)+SUMIF(ธุรการ!$C:$C,'รับ-จ่าย ประจำวัน'!$B315,ธุรการ!Q:Q)+SUMIF(เส้นแต่งหน้าขนมปัง!$C:$C,'รับ-จ่าย ประจำวัน'!$B315,เส้นแต่งหน้าขนมปัง!Q:Q)+SUMIF('วางแผนBC,CJ'!$C:$C,'รับ-จ่าย ประจำวัน'!$B315,'วางแผนBC,CJ'!Q:Q)+SUMIF(RD!$C:$C,'รับ-จ่าย ประจำวัน'!$B315,RD!Q:Q)+SUMIF('FG,ออนไล,คัดแยก'!$C:$C,'รับ-จ่าย ประจำวัน'!$B315,'FG,ออนไล,คัดแยก'!Q:Q)</f>
        <v>0</v>
      </c>
      <c r="AY315" s="16">
        <f>SUMIF(เตรียมส่วนผสม!$C:$C,'รับ-จ่าย ประจำวัน'!$B315,เตรียมส่วนผสม!R:R)+SUMIF(กวนไส้!$C:$C,'รับ-จ่าย ประจำวัน'!$B315,กวนไส้!R:R)+SUMIF(ผลิต1!$C:$C,'รับ-จ่าย ประจำวัน'!$B315,ผลิต1!R:R)+SUMIF(ผลิต2!$C:$C,'รับ-จ่าย ประจำวัน'!$B315,ผลิต2!R:R)+SUMIF(เส้นแต่งหน้าขนมเค้ก!$C:$C,'รับ-จ่าย ประจำวัน'!$B315,เส้นแต่งหน้าขนมเค้ก!R:R)+SUMIF(แพ็ค!$C:$C,'รับ-จ่าย ประจำวัน'!$B315,แพ็ค!R:R)+SUMIF(ธุรการ!$C:$C,'รับ-จ่าย ประจำวัน'!$B315,ธุรการ!R:R)+SUMIF(เส้นแต่งหน้าขนมปัง!$C:$C,'รับ-จ่าย ประจำวัน'!$B315,เส้นแต่งหน้าขนมปัง!R:R)+SUMIF('วางแผนBC,CJ'!$C:$C,'รับ-จ่าย ประจำวัน'!$B315,'วางแผนBC,CJ'!R:R)+SUMIF(RD!$C:$C,'รับ-จ่าย ประจำวัน'!$B315,RD!R:R)+SUMIF('FG,ออนไล,คัดแยก'!$C:$C,'รับ-จ่าย ประจำวัน'!$B315,'FG,ออนไล,คัดแยก'!R:R)</f>
        <v>0</v>
      </c>
      <c r="AZ315" s="16">
        <f>SUMIF(เตรียมส่วนผสม!$C:$C,'รับ-จ่าย ประจำวัน'!$B315,เตรียมส่วนผสม!S:S)+SUMIF(กวนไส้!$C:$C,'รับ-จ่าย ประจำวัน'!$B315,กวนไส้!S:S)+SUMIF(ผลิต1!$C:$C,'รับ-จ่าย ประจำวัน'!$B315,ผลิต1!S:S)+SUMIF(ผลิต2!$C:$C,'รับ-จ่าย ประจำวัน'!$B315,ผลิต2!S:S)+SUMIF(เส้นแต่งหน้าขนมเค้ก!$C:$C,'รับ-จ่าย ประจำวัน'!$B315,เส้นแต่งหน้าขนมเค้ก!S:S)+SUMIF(แพ็ค!$C:$C,'รับ-จ่าย ประจำวัน'!$B315,แพ็ค!S:S)+SUMIF(ธุรการ!$C:$C,'รับ-จ่าย ประจำวัน'!$B315,ธุรการ!S:S)+SUMIF(เส้นแต่งหน้าขนมปัง!$C:$C,'รับ-จ่าย ประจำวัน'!$B315,เส้นแต่งหน้าขนมปัง!S:S)+SUMIF('วางแผนBC,CJ'!$C:$C,'รับ-จ่าย ประจำวัน'!$B315,'วางแผนBC,CJ'!S:S)+SUMIF(RD!$C:$C,'รับ-จ่าย ประจำวัน'!$B315,RD!S:S)+SUMIF('FG,ออนไล,คัดแยก'!$C:$C,'รับ-จ่าย ประจำวัน'!$B315,'FG,ออนไล,คัดแยก'!S:S)</f>
        <v>0</v>
      </c>
      <c r="BA315" s="16">
        <f>SUMIF(เตรียมส่วนผสม!$C:$C,'รับ-จ่าย ประจำวัน'!$B315,เตรียมส่วนผสม!T:T)+SUMIF(กวนไส้!$C:$C,'รับ-จ่าย ประจำวัน'!$B315,กวนไส้!T:T)+SUMIF(ผลิต1!$C:$C,'รับ-จ่าย ประจำวัน'!$B315,ผลิต1!T:T)+SUMIF(ผลิต2!$C:$C,'รับ-จ่าย ประจำวัน'!$B315,ผลิต2!T:T)+SUMIF(เส้นแต่งหน้าขนมเค้ก!$C:$C,'รับ-จ่าย ประจำวัน'!$B315,เส้นแต่งหน้าขนมเค้ก!T:T)+SUMIF(แพ็ค!$C:$C,'รับ-จ่าย ประจำวัน'!$B315,แพ็ค!T:T)+SUMIF(ธุรการ!$C:$C,'รับ-จ่าย ประจำวัน'!$B315,ธุรการ!T:T)+SUMIF(เส้นแต่งหน้าขนมปัง!$C:$C,'รับ-จ่าย ประจำวัน'!$B315,เส้นแต่งหน้าขนมปัง!T:T)+SUMIF('วางแผนBC,CJ'!$C:$C,'รับ-จ่าย ประจำวัน'!$B315,'วางแผนBC,CJ'!T:T)+SUMIF(RD!$C:$C,'รับ-จ่าย ประจำวัน'!$B315,RD!T:T)+SUMIF('FG,ออนไล,คัดแยก'!$C:$C,'รับ-จ่าย ประจำวัน'!$B315,'FG,ออนไล,คัดแยก'!T:T)</f>
        <v>0</v>
      </c>
      <c r="BB315" s="16">
        <f>SUMIF(เตรียมส่วนผสม!$C:$C,'รับ-จ่าย ประจำวัน'!$B315,เตรียมส่วนผสม!U:U)+SUMIF(กวนไส้!$C:$C,'รับ-จ่าย ประจำวัน'!$B315,กวนไส้!U:U)+SUMIF(ผลิต1!$C:$C,'รับ-จ่าย ประจำวัน'!$B315,ผลิต1!U:U)+SUMIF(ผลิต2!$C:$C,'รับ-จ่าย ประจำวัน'!$B315,ผลิต2!U:U)+SUMIF(เส้นแต่งหน้าขนมเค้ก!$C:$C,'รับ-จ่าย ประจำวัน'!$B315,เส้นแต่งหน้าขนมเค้ก!U:U)+SUMIF(แพ็ค!$C:$C,'รับ-จ่าย ประจำวัน'!$B315,แพ็ค!U:U)+SUMIF(ธุรการ!$C:$C,'รับ-จ่าย ประจำวัน'!$B315,ธุรการ!U:U)+SUMIF(เส้นแต่งหน้าขนมปัง!$C:$C,'รับ-จ่าย ประจำวัน'!$B315,เส้นแต่งหน้าขนมปัง!U:U)+SUMIF('วางแผนBC,CJ'!$C:$C,'รับ-จ่าย ประจำวัน'!$B315,'วางแผนBC,CJ'!U:U)+SUMIF(RD!$C:$C,'รับ-จ่าย ประจำวัน'!$B315,RD!U:U)+SUMIF('FG,ออนไล,คัดแยก'!$C:$C,'รับ-จ่าย ประจำวัน'!$B315,'FG,ออนไล,คัดแยก'!U:U)</f>
        <v>0</v>
      </c>
      <c r="BC315" s="16">
        <f>SUMIF(เตรียมส่วนผสม!$C:$C,'รับ-จ่าย ประจำวัน'!$B315,เตรียมส่วนผสม!V:V)+SUMIF(กวนไส้!$C:$C,'รับ-จ่าย ประจำวัน'!$B315,กวนไส้!V:V)+SUMIF(ผลิต1!$C:$C,'รับ-จ่าย ประจำวัน'!$B315,ผลิต1!V:V)+SUMIF(ผลิต2!$C:$C,'รับ-จ่าย ประจำวัน'!$B315,ผลิต2!V:V)+SUMIF(เส้นแต่งหน้าขนมเค้ก!$C:$C,'รับ-จ่าย ประจำวัน'!$B315,เส้นแต่งหน้าขนมเค้ก!V:V)+SUMIF(แพ็ค!$C:$C,'รับ-จ่าย ประจำวัน'!$B315,แพ็ค!V:V)+SUMIF(ธุรการ!$C:$C,'รับ-จ่าย ประจำวัน'!$B315,ธุรการ!V:V)+SUMIF(เส้นแต่งหน้าขนมปัง!$C:$C,'รับ-จ่าย ประจำวัน'!$B315,เส้นแต่งหน้าขนมปัง!V:V)+SUMIF('วางแผนBC,CJ'!$C:$C,'รับ-จ่าย ประจำวัน'!$B315,'วางแผนBC,CJ'!V:V)+SUMIF(RD!$C:$C,'รับ-จ่าย ประจำวัน'!$B315,RD!V:V)+SUMIF('FG,ออนไล,คัดแยก'!$C:$C,'รับ-จ่าย ประจำวัน'!$B315,'FG,ออนไล,คัดแยก'!V:V)</f>
        <v>0</v>
      </c>
      <c r="BD315" s="16">
        <f>SUMIF(เตรียมส่วนผสม!$C:$C,'รับ-จ่าย ประจำวัน'!$B315,เตรียมส่วนผสม!W:W)+SUMIF(กวนไส้!$C:$C,'รับ-จ่าย ประจำวัน'!$B315,กวนไส้!W:W)+SUMIF(ผลิต1!$C:$C,'รับ-จ่าย ประจำวัน'!$B315,ผลิต1!W:W)+SUMIF(ผลิต2!$C:$C,'รับ-จ่าย ประจำวัน'!$B315,ผลิต2!W:W)+SUMIF(เส้นแต่งหน้าขนมเค้ก!$C:$C,'รับ-จ่าย ประจำวัน'!$B315,เส้นแต่งหน้าขนมเค้ก!W:W)+SUMIF(แพ็ค!$C:$C,'รับ-จ่าย ประจำวัน'!$B315,แพ็ค!W:W)+SUMIF(ธุรการ!$C:$C,'รับ-จ่าย ประจำวัน'!$B315,ธุรการ!W:W)+SUMIF(เส้นแต่งหน้าขนมปัง!$C:$C,'รับ-จ่าย ประจำวัน'!$B315,เส้นแต่งหน้าขนมปัง!W:W)+SUMIF('วางแผนBC,CJ'!$C:$C,'รับ-จ่าย ประจำวัน'!$B315,'วางแผนBC,CJ'!W:W)+SUMIF(RD!$C:$C,'รับ-จ่าย ประจำวัน'!$B315,RD!W:W)+SUMIF('FG,ออนไล,คัดแยก'!$C:$C,'รับ-จ่าย ประจำวัน'!$B315,'FG,ออนไล,คัดแยก'!W:W)</f>
        <v>0</v>
      </c>
      <c r="BE315" s="16">
        <f>SUMIF(เตรียมส่วนผสม!$C:$C,'รับ-จ่าย ประจำวัน'!$B315,เตรียมส่วนผสม!X:X)+SUMIF(กวนไส้!$C:$C,'รับ-จ่าย ประจำวัน'!$B315,กวนไส้!X:X)+SUMIF(ผลิต1!$C:$C,'รับ-จ่าย ประจำวัน'!$B315,ผลิต1!X:X)+SUMIF(ผลิต2!$C:$C,'รับ-จ่าย ประจำวัน'!$B315,ผลิต2!X:X)+SUMIF(เส้นแต่งหน้าขนมเค้ก!$C:$C,'รับ-จ่าย ประจำวัน'!$B315,เส้นแต่งหน้าขนมเค้ก!X:X)+SUMIF(แพ็ค!$C:$C,'รับ-จ่าย ประจำวัน'!$B315,แพ็ค!X:X)+SUMIF(ธุรการ!$C:$C,'รับ-จ่าย ประจำวัน'!$B315,ธุรการ!X:X)+SUMIF(เส้นแต่งหน้าขนมปัง!$C:$C,'รับ-จ่าย ประจำวัน'!$B315,เส้นแต่งหน้าขนมปัง!X:X)+SUMIF('วางแผนBC,CJ'!$C:$C,'รับ-จ่าย ประจำวัน'!$B315,'วางแผนBC,CJ'!X:X)+SUMIF(RD!$C:$C,'รับ-จ่าย ประจำวัน'!$B315,RD!X:X)+SUMIF('FG,ออนไล,คัดแยก'!$C:$C,'รับ-จ่าย ประจำวัน'!$B315,'FG,ออนไล,คัดแยก'!X:X)</f>
        <v>0</v>
      </c>
      <c r="BF315" s="16">
        <f>SUMIF(เตรียมส่วนผสม!$C:$C,'รับ-จ่าย ประจำวัน'!$B315,เตรียมส่วนผสม!Y:Y)+SUMIF(กวนไส้!$C:$C,'รับ-จ่าย ประจำวัน'!$B315,กวนไส้!Y:Y)+SUMIF(ผลิต1!$C:$C,'รับ-จ่าย ประจำวัน'!$B315,ผลิต1!Y:Y)+SUMIF(ผลิต2!$C:$C,'รับ-จ่าย ประจำวัน'!$B315,ผลิต2!Y:Y)+SUMIF(เส้นแต่งหน้าขนมเค้ก!$C:$C,'รับ-จ่าย ประจำวัน'!$B315,เส้นแต่งหน้าขนมเค้ก!Y:Y)+SUMIF(แพ็ค!$C:$C,'รับ-จ่าย ประจำวัน'!$B315,แพ็ค!Y:Y)+SUMIF(ธุรการ!$C:$C,'รับ-จ่าย ประจำวัน'!$B315,ธุรการ!Y:Y)+SUMIF(เส้นแต่งหน้าขนมปัง!$C:$C,'รับ-จ่าย ประจำวัน'!$B315,เส้นแต่งหน้าขนมปัง!Y:Y)+SUMIF('วางแผนBC,CJ'!$C:$C,'รับ-จ่าย ประจำวัน'!$B315,'วางแผนBC,CJ'!Y:Y)+SUMIF(RD!$C:$C,'รับ-จ่าย ประจำวัน'!$B315,RD!Y:Y)+SUMIF('FG,ออนไล,คัดแยก'!$C:$C,'รับ-จ่าย ประจำวัน'!$B315,'FG,ออนไล,คัดแยก'!Y:Y)</f>
        <v>0</v>
      </c>
      <c r="BG315" s="16">
        <f>SUMIF(เตรียมส่วนผสม!$C:$C,'รับ-จ่าย ประจำวัน'!$B315,เตรียมส่วนผสม!Z:Z)+SUMIF(กวนไส้!$C:$C,'รับ-จ่าย ประจำวัน'!$B315,กวนไส้!Z:Z)+SUMIF(ผลิต1!$C:$C,'รับ-จ่าย ประจำวัน'!$B315,ผลิต1!Z:Z)+SUMIF(ผลิต2!$C:$C,'รับ-จ่าย ประจำวัน'!$B315,ผลิต2!Z:Z)+SUMIF(เส้นแต่งหน้าขนมเค้ก!$C:$C,'รับ-จ่าย ประจำวัน'!$B315,เส้นแต่งหน้าขนมเค้ก!Z:Z)+SUMIF(แพ็ค!$C:$C,'รับ-จ่าย ประจำวัน'!$B315,แพ็ค!Z:Z)+SUMIF(ธุรการ!$C:$C,'รับ-จ่าย ประจำวัน'!$B315,ธุรการ!Z:Z)+SUMIF(เส้นแต่งหน้าขนมปัง!$C:$C,'รับ-จ่าย ประจำวัน'!$B315,เส้นแต่งหน้าขนมปัง!Z:Z)+SUMIF('วางแผนBC,CJ'!$C:$C,'รับ-จ่าย ประจำวัน'!$B315,'วางแผนBC,CJ'!Z:Z)+SUMIF(RD!$C:$C,'รับ-จ่าย ประจำวัน'!$B315,RD!Z:Z)+SUMIF('FG,ออนไล,คัดแยก'!$C:$C,'รับ-จ่าย ประจำวัน'!$B315,'FG,ออนไล,คัดแยก'!Z:Z)</f>
        <v>0</v>
      </c>
      <c r="BH315" s="16">
        <f>SUMIF(เตรียมส่วนผสม!$C:$C,'รับ-จ่าย ประจำวัน'!$B315,เตรียมส่วนผสม!AA:AA)+SUMIF(กวนไส้!$C:$C,'รับ-จ่าย ประจำวัน'!$B315,กวนไส้!AA:AA)+SUMIF(ผลิต1!$C:$C,'รับ-จ่าย ประจำวัน'!$B315,ผลิต1!AA:AA)+SUMIF(ผลิต2!$C:$C,'รับ-จ่าย ประจำวัน'!$B315,ผลิต2!AA:AA)+SUMIF(เส้นแต่งหน้าขนมเค้ก!$C:$C,'รับ-จ่าย ประจำวัน'!$B315,เส้นแต่งหน้าขนมเค้ก!AA:AA)+SUMIF(แพ็ค!$C:$C,'รับ-จ่าย ประจำวัน'!$B315,แพ็ค!AA:AA)+SUMIF(ธุรการ!$C:$C,'รับ-จ่าย ประจำวัน'!$B315,ธุรการ!AA:AA)+SUMIF(เส้นแต่งหน้าขนมปัง!$C:$C,'รับ-จ่าย ประจำวัน'!$B315,เส้นแต่งหน้าขนมปัง!AA:AA)+SUMIF('วางแผนBC,CJ'!$C:$C,'รับ-จ่าย ประจำวัน'!$B315,'วางแผนBC,CJ'!AA:AA)+SUMIF(RD!$C:$C,'รับ-จ่าย ประจำวัน'!$B315,RD!AA:AA)+SUMIF('FG,ออนไล,คัดแยก'!$C:$C,'รับ-จ่าย ประจำวัน'!$B315,'FG,ออนไล,คัดแยก'!AA:AA)</f>
        <v>0</v>
      </c>
      <c r="BI315" s="16">
        <f>SUMIF(เตรียมส่วนผสม!$C:$C,'รับ-จ่าย ประจำวัน'!$B315,เตรียมส่วนผสม!AB:AB)+SUMIF(กวนไส้!$C:$C,'รับ-จ่าย ประจำวัน'!$B315,กวนไส้!AB:AB)+SUMIF(ผลิต1!$C:$C,'รับ-จ่าย ประจำวัน'!$B315,ผลิต1!AB:AB)+SUMIF(ผลิต2!$C:$C,'รับ-จ่าย ประจำวัน'!$B315,ผลิต2!AB:AB)+SUMIF(เส้นแต่งหน้าขนมเค้ก!$C:$C,'รับ-จ่าย ประจำวัน'!$B315,เส้นแต่งหน้าขนมเค้ก!AB:AB)+SUMIF(แพ็ค!$C:$C,'รับ-จ่าย ประจำวัน'!$B315,แพ็ค!AB:AB)+SUMIF(ธุรการ!$C:$C,'รับ-จ่าย ประจำวัน'!$B315,ธุรการ!AB:AB)+SUMIF(เส้นแต่งหน้าขนมปัง!$C:$C,'รับ-จ่าย ประจำวัน'!$B315,เส้นแต่งหน้าขนมปัง!AB:AB)+SUMIF('วางแผนBC,CJ'!$C:$C,'รับ-จ่าย ประจำวัน'!$B315,'วางแผนBC,CJ'!AB:AB)+SUMIF(RD!$C:$C,'รับ-จ่าย ประจำวัน'!$B315,RD!AB:AB)+SUMIF('FG,ออนไล,คัดแยก'!$C:$C,'รับ-จ่าย ประจำวัน'!$B315,'FG,ออนไล,คัดแยก'!AB:AB)</f>
        <v>0</v>
      </c>
      <c r="BJ315" s="16">
        <f>SUMIF(เตรียมส่วนผสม!$C:$C,'รับ-จ่าย ประจำวัน'!$B315,เตรียมส่วนผสม!AC:AC)+SUMIF(กวนไส้!$C:$C,'รับ-จ่าย ประจำวัน'!$B315,กวนไส้!AC:AC)+SUMIF(ผลิต1!$C:$C,'รับ-จ่าย ประจำวัน'!$B315,ผลิต1!AC:AC)+SUMIF(ผลิต2!$C:$C,'รับ-จ่าย ประจำวัน'!$B315,ผลิต2!AC:AC)+SUMIF(เส้นแต่งหน้าขนมเค้ก!$C:$C,'รับ-จ่าย ประจำวัน'!$B315,เส้นแต่งหน้าขนมเค้ก!AC:AC)+SUMIF(แพ็ค!$C:$C,'รับ-จ่าย ประจำวัน'!$B315,แพ็ค!AC:AC)+SUMIF(ธุรการ!$C:$C,'รับ-จ่าย ประจำวัน'!$B315,ธุรการ!AC:AC)+SUMIF(เส้นแต่งหน้าขนมปัง!$C:$C,'รับ-จ่าย ประจำวัน'!$B315,เส้นแต่งหน้าขนมปัง!AC:AC)+SUMIF('วางแผนBC,CJ'!$C:$C,'รับ-จ่าย ประจำวัน'!$B315,'วางแผนBC,CJ'!AC:AC)+SUMIF(RD!$C:$C,'รับ-จ่าย ประจำวัน'!$B315,RD!AC:AC)+SUMIF('FG,ออนไล,คัดแยก'!$C:$C,'รับ-จ่าย ประจำวัน'!$B315,'FG,ออนไล,คัดแยก'!AC:AC)</f>
        <v>0</v>
      </c>
      <c r="BK315" s="16">
        <f>SUMIF(เตรียมส่วนผสม!$C:$C,'รับ-จ่าย ประจำวัน'!$B315,เตรียมส่วนผสม!AD:AD)+SUMIF(กวนไส้!$C:$C,'รับ-จ่าย ประจำวัน'!$B315,กวนไส้!AD:AD)+SUMIF(ผลิต1!$C:$C,'รับ-จ่าย ประจำวัน'!$B315,ผลิต1!AD:AD)+SUMIF(ผลิต2!$C:$C,'รับ-จ่าย ประจำวัน'!$B315,ผลิต2!AD:AD)+SUMIF(เส้นแต่งหน้าขนมเค้ก!$C:$C,'รับ-จ่าย ประจำวัน'!$B315,เส้นแต่งหน้าขนมเค้ก!AD:AD)+SUMIF(แพ็ค!$C:$C,'รับ-จ่าย ประจำวัน'!$B315,แพ็ค!AD:AD)+SUMIF(ธุรการ!$C:$C,'รับ-จ่าย ประจำวัน'!$B315,ธุรการ!AD:AD)+SUMIF(เส้นแต่งหน้าขนมปัง!$C:$C,'รับ-จ่าย ประจำวัน'!$B315,เส้นแต่งหน้าขนมปัง!AD:AD)+SUMIF('วางแผนBC,CJ'!$C:$C,'รับ-จ่าย ประจำวัน'!$B315,'วางแผนBC,CJ'!AD:AD)+SUMIF(RD!$C:$C,'รับ-จ่าย ประจำวัน'!$B315,RD!AD:AD)+SUMIF('FG,ออนไล,คัดแยก'!$C:$C,'รับ-จ่าย ประจำวัน'!$B315,'FG,ออนไล,คัดแยก'!AD:AD)</f>
        <v>0</v>
      </c>
      <c r="BL315" s="16">
        <f>SUMIF(เตรียมส่วนผสม!$C:$C,'รับ-จ่าย ประจำวัน'!$B315,เตรียมส่วนผสม!AE:AE)+SUMIF(กวนไส้!$C:$C,'รับ-จ่าย ประจำวัน'!$B315,กวนไส้!AE:AE)+SUMIF(ผลิต1!$C:$C,'รับ-จ่าย ประจำวัน'!$B315,ผลิต1!AE:AE)+SUMIF(ผลิต2!$C:$C,'รับ-จ่าย ประจำวัน'!$B315,ผลิต2!AE:AE)+SUMIF(เส้นแต่งหน้าขนมเค้ก!$C:$C,'รับ-จ่าย ประจำวัน'!$B315,เส้นแต่งหน้าขนมเค้ก!AE:AE)+SUMIF(แพ็ค!$C:$C,'รับ-จ่าย ประจำวัน'!$B315,แพ็ค!AE:AE)+SUMIF(ธุรการ!$C:$C,'รับ-จ่าย ประจำวัน'!$B315,ธุรการ!AE:AE)+SUMIF(เส้นแต่งหน้าขนมปัง!$C:$C,'รับ-จ่าย ประจำวัน'!$B315,เส้นแต่งหน้าขนมปัง!AE:AE)+SUMIF('วางแผนBC,CJ'!$C:$C,'รับ-จ่าย ประจำวัน'!$B315,'วางแผนBC,CJ'!AE:AE)+SUMIF(RD!$C:$C,'รับ-จ่าย ประจำวัน'!$B315,RD!AE:AE)+SUMIF('FG,ออนไล,คัดแยก'!$C:$C,'รับ-จ่าย ประจำวัน'!$B315,'FG,ออนไล,คัดแยก'!AE:AE)</f>
        <v>0</v>
      </c>
      <c r="BM315" s="16">
        <f>SUMIF(เตรียมส่วนผสม!$C:$C,'รับ-จ่าย ประจำวัน'!$B315,เตรียมส่วนผสม!AF:AF)+SUMIF(กวนไส้!$C:$C,'รับ-จ่าย ประจำวัน'!$B315,กวนไส้!AF:AF)+SUMIF(ผลิต1!$C:$C,'รับ-จ่าย ประจำวัน'!$B315,ผลิต1!AF:AF)+SUMIF(ผลิต2!$C:$C,'รับ-จ่าย ประจำวัน'!$B315,ผลิต2!AF:AF)+SUMIF(เส้นแต่งหน้าขนมเค้ก!$C:$C,'รับ-จ่าย ประจำวัน'!$B315,เส้นแต่งหน้าขนมเค้ก!AF:AF)+SUMIF(แพ็ค!$C:$C,'รับ-จ่าย ประจำวัน'!$B315,แพ็ค!AF:AF)+SUMIF(ธุรการ!$C:$C,'รับ-จ่าย ประจำวัน'!$B315,ธุรการ!AF:AF)+SUMIF(เส้นแต่งหน้าขนมปัง!$C:$C,'รับ-จ่าย ประจำวัน'!$B315,เส้นแต่งหน้าขนมปัง!AF:AF)+SUMIF('วางแผนBC,CJ'!$C:$C,'รับ-จ่าย ประจำวัน'!$B315,'วางแผนBC,CJ'!AF:AF)+SUMIF(RD!$C:$C,'รับ-จ่าย ประจำวัน'!$B315,RD!AF:AF)+SUMIF('FG,ออนไล,คัดแยก'!$C:$C,'รับ-จ่าย ประจำวัน'!$B315,'FG,ออนไล,คัดแยก'!AF:AF)</f>
        <v>0</v>
      </c>
      <c r="BN315" s="16">
        <f>SUMIF(เตรียมส่วนผสม!$C:$C,'รับ-จ่าย ประจำวัน'!$B315,เตรียมส่วนผสม!AG:AG)+SUMIF(กวนไส้!$C:$C,'รับ-จ่าย ประจำวัน'!$B315,กวนไส้!AG:AG)+SUMIF(ผลิต1!$C:$C,'รับ-จ่าย ประจำวัน'!$B315,ผลิต1!AG:AG)+SUMIF(ผลิต2!$C:$C,'รับ-จ่าย ประจำวัน'!$B315,ผลิต2!AG:AG)+SUMIF(เส้นแต่งหน้าขนมเค้ก!$C:$C,'รับ-จ่าย ประจำวัน'!$B315,เส้นแต่งหน้าขนมเค้ก!AG:AG)+SUMIF(แพ็ค!$C:$C,'รับ-จ่าย ประจำวัน'!$B315,แพ็ค!AG:AG)+SUMIF(ธุรการ!$C:$C,'รับ-จ่าย ประจำวัน'!$B315,ธุรการ!AG:AG)+SUMIF(เส้นแต่งหน้าขนมปัง!$C:$C,'รับ-จ่าย ประจำวัน'!$B315,เส้นแต่งหน้าขนมปัง!AG:AG)+SUMIF('วางแผนBC,CJ'!$C:$C,'รับ-จ่าย ประจำวัน'!$B315,'วางแผนBC,CJ'!AG:AG)+SUMIF(RD!$C:$C,'รับ-จ่าย ประจำวัน'!$B315,RD!AG:AG)+SUMIF('FG,ออนไล,คัดแยก'!$C:$C,'รับ-จ่าย ประจำวัน'!$B315,'FG,ออนไล,คัดแยก'!AG:AG)</f>
        <v>0</v>
      </c>
      <c r="BO315" s="16">
        <f>SUMIF(เตรียมส่วนผสม!$C:$C,'รับ-จ่าย ประจำวัน'!$B315,เตรียมส่วนผสม!AH:AH)+SUMIF(กวนไส้!$C:$C,'รับ-จ่าย ประจำวัน'!$B315,กวนไส้!AH:AH)+SUMIF(ผลิต1!$C:$C,'รับ-จ่าย ประจำวัน'!$B315,ผลิต1!AH:AH)+SUMIF(ผลิต2!$C:$C,'รับ-จ่าย ประจำวัน'!$B315,ผลิต2!AH:AH)+SUMIF(เส้นแต่งหน้าขนมเค้ก!$C:$C,'รับ-จ่าย ประจำวัน'!$B315,เส้นแต่งหน้าขนมเค้ก!AH:AH)+SUMIF(แพ็ค!$C:$C,'รับ-จ่าย ประจำวัน'!$B315,แพ็ค!AH:AH)+SUMIF(ธุรการ!$C:$C,'รับ-จ่าย ประจำวัน'!$B315,ธุรการ!AH:AH)+SUMIF(เส้นแต่งหน้าขนมปัง!$C:$C,'รับ-จ่าย ประจำวัน'!$B315,เส้นแต่งหน้าขนมปัง!AH:AH)+SUMIF('วางแผนBC,CJ'!$C:$C,'รับ-จ่าย ประจำวัน'!$B315,'วางแผนBC,CJ'!AH:AH)+SUMIF(RD!$C:$C,'รับ-จ่าย ประจำวัน'!$B315,RD!AH:AH)+SUMIF('FG,ออนไล,คัดแยก'!$C:$C,'รับ-จ่าย ประจำวัน'!$B315,'FG,ออนไล,คัดแยก'!AH:AH)</f>
        <v>0</v>
      </c>
      <c r="BP315" s="16">
        <f>SUMIF(เตรียมส่วนผสม!$C:$C,'รับ-จ่าย ประจำวัน'!$B315,เตรียมส่วนผสม!AI:AI)+SUMIF(กวนไส้!$C:$C,'รับ-จ่าย ประจำวัน'!$B315,กวนไส้!AI:AI)+SUMIF(ผลิต1!$C:$C,'รับ-จ่าย ประจำวัน'!$B315,ผลิต1!AI:AI)+SUMIF(ผลิต2!$C:$C,'รับ-จ่าย ประจำวัน'!$B315,ผลิต2!AI:AI)+SUMIF(เส้นแต่งหน้าขนมเค้ก!$C:$C,'รับ-จ่าย ประจำวัน'!$B315,เส้นแต่งหน้าขนมเค้ก!AI:AI)+SUMIF(แพ็ค!$C:$C,'รับ-จ่าย ประจำวัน'!$B315,แพ็ค!AI:AI)+SUMIF(ธุรการ!$C:$C,'รับ-จ่าย ประจำวัน'!$B315,ธุรการ!AI:AI)+SUMIF(เส้นแต่งหน้าขนมปัง!$C:$C,'รับ-จ่าย ประจำวัน'!$B315,เส้นแต่งหน้าขนมปัง!AI:AI)+SUMIF('วางแผนBC,CJ'!$C:$C,'รับ-จ่าย ประจำวัน'!$B315,'วางแผนBC,CJ'!AI:AI)+SUMIF(RD!$C:$C,'รับ-จ่าย ประจำวัน'!$B315,RD!AI:AI)+SUMIF('FG,ออนไล,คัดแยก'!$C:$C,'รับ-จ่าย ประจำวัน'!$B315,'FG,ออนไล,คัดแยก'!AI:AI)</f>
        <v>0</v>
      </c>
      <c r="BQ315" s="16">
        <f>SUMIF(เตรียมส่วนผสม!$C:$C,'รับ-จ่าย ประจำวัน'!$B315,เตรียมส่วนผสม!AJ:AJ)+SUMIF(กวนไส้!$C:$C,'รับ-จ่าย ประจำวัน'!$B315,กวนไส้!AJ:AJ)+SUMIF(ผลิต1!$C:$C,'รับ-จ่าย ประจำวัน'!$B315,ผลิต1!AJ:AJ)+SUMIF(ผลิต2!$C:$C,'รับ-จ่าย ประจำวัน'!$B315,ผลิต2!AJ:AJ)+SUMIF(เส้นแต่งหน้าขนมเค้ก!$C:$C,'รับ-จ่าย ประจำวัน'!$B315,เส้นแต่งหน้าขนมเค้ก!AJ:AJ)+SUMIF(แพ็ค!$C:$C,'รับ-จ่าย ประจำวัน'!$B315,แพ็ค!AJ:AJ)+SUMIF(ธุรการ!$C:$C,'รับ-จ่าย ประจำวัน'!$B315,ธุรการ!AJ:AJ)+SUMIF(เส้นแต่งหน้าขนมปัง!$C:$C,'รับ-จ่าย ประจำวัน'!$B315,เส้นแต่งหน้าขนมปัง!AJ:AJ)+SUMIF('วางแผนBC,CJ'!$C:$C,'รับ-จ่าย ประจำวัน'!$B315,'วางแผนBC,CJ'!AJ:AJ)+SUMIF(RD!$C:$C,'รับ-จ่าย ประจำวัน'!$B315,RD!AJ:AJ)+SUMIF('FG,ออนไล,คัดแยก'!$C:$C,'รับ-จ่าย ประจำวัน'!$B315,'FG,ออนไล,คัดแยก'!AJ:AJ)</f>
        <v>0</v>
      </c>
      <c r="BR315" s="16">
        <f>SUMIF(เตรียมส่วนผสม!$C:$C,'รับ-จ่าย ประจำวัน'!$B315,เตรียมส่วนผสม!AK:AK)+SUMIF(กวนไส้!$C:$C,'รับ-จ่าย ประจำวัน'!$B315,กวนไส้!AK:AK)+SUMIF(ผลิต1!$C:$C,'รับ-จ่าย ประจำวัน'!$B315,ผลิต1!AK:AK)+SUMIF(ผลิต2!$C:$C,'รับ-จ่าย ประจำวัน'!$B315,ผลิต2!AK:AK)+SUMIF(เส้นแต่งหน้าขนมเค้ก!$C:$C,'รับ-จ่าย ประจำวัน'!$B315,เส้นแต่งหน้าขนมเค้ก!AK:AK)+SUMIF(แพ็ค!$C:$C,'รับ-จ่าย ประจำวัน'!$B315,แพ็ค!AK:AK)+SUMIF(ธุรการ!$C:$C,'รับ-จ่าย ประจำวัน'!$B315,ธุรการ!AK:AK)+SUMIF(เส้นแต่งหน้าขนมปัง!$C:$C,'รับ-จ่าย ประจำวัน'!$B315,เส้นแต่งหน้าขนมปัง!AK:AK)+SUMIF('วางแผนBC,CJ'!$C:$C,'รับ-จ่าย ประจำวัน'!$B315,'วางแผนBC,CJ'!AK:AK)+SUMIF(RD!$C:$C,'รับ-จ่าย ประจำวัน'!$B315,RD!AK:AK)+SUMIF('FG,ออนไล,คัดแยก'!$C:$C,'รับ-จ่าย ประจำวัน'!$B315,'FG,ออนไล,คัดแยก'!AK:AK)</f>
        <v>0</v>
      </c>
      <c r="BS315" s="16">
        <f>SUMIF(เตรียมส่วนผสม!$C:$C,'รับ-จ่าย ประจำวัน'!$B315,เตรียมส่วนผสม!AL:AL)+SUMIF(กวนไส้!$C:$C,'รับ-จ่าย ประจำวัน'!$B315,กวนไส้!AL:AL)+SUMIF(ผลิต1!$C:$C,'รับ-จ่าย ประจำวัน'!$B315,ผลิต1!AL:AL)+SUMIF(ผลิต2!$C:$C,'รับ-จ่าย ประจำวัน'!$B315,ผลิต2!AL:AL)+SUMIF(เส้นแต่งหน้าขนมเค้ก!$C:$C,'รับ-จ่าย ประจำวัน'!$B315,เส้นแต่งหน้าขนมเค้ก!AL:AL)+SUMIF(แพ็ค!$C:$C,'รับ-จ่าย ประจำวัน'!$B315,แพ็ค!AL:AL)+SUMIF(ธุรการ!$C:$C,'รับ-จ่าย ประจำวัน'!$B315,ธุรการ!AL:AL)+SUMIF(เส้นแต่งหน้าขนมปัง!$C:$C,'รับ-จ่าย ประจำวัน'!$B315,เส้นแต่งหน้าขนมปัง!AL:AL)+SUMIF('วางแผนBC,CJ'!$C:$C,'รับ-จ่าย ประจำวัน'!$B315,'วางแผนBC,CJ'!AL:AL)+SUMIF(RD!$C:$C,'รับ-จ่าย ประจำวัน'!$B315,RD!AL:AL)+SUMIF('FG,ออนไล,คัดแยก'!$C:$C,'รับ-จ่าย ประจำวัน'!$B315,'FG,ออนไล,คัดแยก'!AL:AL)</f>
        <v>0</v>
      </c>
      <c r="BT315" s="18">
        <f t="shared" si="60"/>
        <v>0</v>
      </c>
      <c r="BU315" s="116"/>
      <c r="BV315" s="146">
        <f t="shared" si="61"/>
        <v>1150</v>
      </c>
      <c r="BW315" s="183">
        <v>30</v>
      </c>
      <c r="BX315" s="172">
        <f t="shared" si="65"/>
        <v>0</v>
      </c>
      <c r="BY315" s="188" t="e">
        <f t="shared" si="63"/>
        <v>#DIV/0!</v>
      </c>
      <c r="BZ315" s="180" t="e">
        <f t="shared" ca="1" si="62"/>
        <v>#DIV/0!</v>
      </c>
      <c r="CA315" s="93"/>
      <c r="CB315" s="93"/>
      <c r="CC315" s="93"/>
      <c r="CD315" s="93"/>
      <c r="CE315" s="93"/>
      <c r="CF315" s="93"/>
      <c r="CG315" s="93"/>
      <c r="CH315" s="93"/>
      <c r="CI315" s="93"/>
      <c r="CJ315" s="94"/>
      <c r="CK315" s="9">
        <f t="shared" si="64"/>
        <v>1150</v>
      </c>
    </row>
    <row r="316" spans="1:89" x14ac:dyDescent="0.5">
      <c r="A316" s="149" t="s">
        <v>995</v>
      </c>
      <c r="B316" s="34">
        <v>1023701002</v>
      </c>
      <c r="C316" s="10" t="s">
        <v>1932</v>
      </c>
      <c r="D316" s="135" t="s">
        <v>71</v>
      </c>
      <c r="E316" s="25"/>
      <c r="F316" s="132"/>
      <c r="G316" s="25"/>
      <c r="H316" s="12">
        <v>1062000</v>
      </c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11"/>
      <c r="AF316" s="11"/>
      <c r="AG316" s="11"/>
      <c r="AH316" s="11"/>
      <c r="AI316" s="25"/>
      <c r="AJ316" s="25"/>
      <c r="AK316" s="25"/>
      <c r="AL316" s="25"/>
      <c r="AM316" s="25"/>
      <c r="AN316" s="15">
        <f t="shared" si="59"/>
        <v>0</v>
      </c>
      <c r="AO316" s="16">
        <f>SUMIF(เตรียมส่วนผสม!$C:$C,'รับ-จ่าย ประจำวัน'!$B316,เตรียมส่วนผสม!H:H)+SUMIF(กวนไส้!$C:$C,'รับ-จ่าย ประจำวัน'!$B316,กวนไส้!H:H)+SUMIF(ผลิต1!$C:$C,'รับ-จ่าย ประจำวัน'!$B316,ผลิต1!H:H)+SUMIF(ผลิต2!$C:$C,'รับ-จ่าย ประจำวัน'!$B316,ผลิต2!H:H)+SUMIF(เส้นแต่งหน้าขนมเค้ก!$C:$C,'รับ-จ่าย ประจำวัน'!$B316,เส้นแต่งหน้าขนมเค้ก!H:H)+SUMIF(แพ็ค!$C:$C,'รับ-จ่าย ประจำวัน'!$B316,แพ็ค!H:H)+SUMIF(ธุรการ!$C:$C,'รับ-จ่าย ประจำวัน'!$B316,ธุรการ!H:H)+SUMIF(เส้นแต่งหน้าขนมปัง!$C:$C,'รับ-จ่าย ประจำวัน'!$B316,เส้นแต่งหน้าขนมปัง!H:H)+SUMIF('วางแผนBC,CJ'!$C:$C,'รับ-จ่าย ประจำวัน'!$B316,'วางแผนBC,CJ'!H:H)+SUMIF(RD!$C:$C,'รับ-จ่าย ประจำวัน'!$B316,RD!H:H)+SUMIF('FG,ออนไล,คัดแยก'!$C:$C,'รับ-จ่าย ประจำวัน'!$B316,'FG,ออนไล,คัดแยก'!H:H)</f>
        <v>0</v>
      </c>
      <c r="AP316" s="16">
        <f>SUMIF(เตรียมส่วนผสม!$C:$C,'รับ-จ่าย ประจำวัน'!$B316,เตรียมส่วนผสม!I:I)+SUMIF(กวนไส้!$C:$C,'รับ-จ่าย ประจำวัน'!$B316,กวนไส้!I:I)+SUMIF(ผลิต1!$C:$C,'รับ-จ่าย ประจำวัน'!$B316,ผลิต1!I:I)+SUMIF(ผลิต2!$C:$C,'รับ-จ่าย ประจำวัน'!$B316,ผลิต2!I:I)+SUMIF(เส้นแต่งหน้าขนมเค้ก!$C:$C,'รับ-จ่าย ประจำวัน'!$B316,เส้นแต่งหน้าขนมเค้ก!I:I)+SUMIF(แพ็ค!$C:$C,'รับ-จ่าย ประจำวัน'!$B316,แพ็ค!I:I)+SUMIF(ธุรการ!$C:$C,'รับ-จ่าย ประจำวัน'!$B316,ธุรการ!I:I)+SUMIF(เส้นแต่งหน้าขนมปัง!$C:$C,'รับ-จ่าย ประจำวัน'!$B316,เส้นแต่งหน้าขนมปัง!I:I)+SUMIF('วางแผนBC,CJ'!$C:$C,'รับ-จ่าย ประจำวัน'!$B316,'วางแผนBC,CJ'!I:I)+SUMIF(RD!$C:$C,'รับ-จ่าย ประจำวัน'!$B316,RD!I:I)+SUMIF('FG,ออนไล,คัดแยก'!$C:$C,'รับ-จ่าย ประจำวัน'!$B316,'FG,ออนไล,คัดแยก'!I:I)</f>
        <v>18000</v>
      </c>
      <c r="AQ316" s="16">
        <f>SUMIF(เตรียมส่วนผสม!$C:$C,'รับ-จ่าย ประจำวัน'!$B316,เตรียมส่วนผสม!J:J)+SUMIF(กวนไส้!$C:$C,'รับ-จ่าย ประจำวัน'!$B316,กวนไส้!J:J)+SUMIF(ผลิต1!$C:$C,'รับ-จ่าย ประจำวัน'!$B316,ผลิต1!J:J)+SUMIF(ผลิต2!$C:$C,'รับ-จ่าย ประจำวัน'!$B316,ผลิต2!J:J)+SUMIF(เส้นแต่งหน้าขนมเค้ก!$C:$C,'รับ-จ่าย ประจำวัน'!$B316,เส้นแต่งหน้าขนมเค้ก!J:J)+SUMIF(แพ็ค!$C:$C,'รับ-จ่าย ประจำวัน'!$B316,แพ็ค!J:J)+SUMIF(ธุรการ!$C:$C,'รับ-จ่าย ประจำวัน'!$B316,ธุรการ!J:J)+SUMIF(เส้นแต่งหน้าขนมปัง!$C:$C,'รับ-จ่าย ประจำวัน'!$B316,เส้นแต่งหน้าขนมปัง!J:J)+SUMIF('วางแผนBC,CJ'!$C:$C,'รับ-จ่าย ประจำวัน'!$B316,'วางแผนBC,CJ'!J:J)+SUMIF(RD!$C:$C,'รับ-จ่าย ประจำวัน'!$B316,RD!J:J)+SUMIF('FG,ออนไล,คัดแยก'!$C:$C,'รับ-จ่าย ประจำวัน'!$B316,'FG,ออนไล,คัดแยก'!J:J)</f>
        <v>0</v>
      </c>
      <c r="AR316" s="16">
        <f>SUMIF(เตรียมส่วนผสม!$C:$C,'รับ-จ่าย ประจำวัน'!$B316,เตรียมส่วนผสม!K:K)+SUMIF(กวนไส้!$C:$C,'รับ-จ่าย ประจำวัน'!$B316,กวนไส้!K:K)+SUMIF(ผลิต1!$C:$C,'รับ-จ่าย ประจำวัน'!$B316,ผลิต1!K:K)+SUMIF(ผลิต2!$C:$C,'รับ-จ่าย ประจำวัน'!$B316,ผลิต2!K:K)+SUMIF(เส้นแต่งหน้าขนมเค้ก!$C:$C,'รับ-จ่าย ประจำวัน'!$B316,เส้นแต่งหน้าขนมเค้ก!K:K)+SUMIF(แพ็ค!$C:$C,'รับ-จ่าย ประจำวัน'!$B316,แพ็ค!K:K)+SUMIF(ธุรการ!$C:$C,'รับ-จ่าย ประจำวัน'!$B316,ธุรการ!K:K)+SUMIF(เส้นแต่งหน้าขนมปัง!$C:$C,'รับ-จ่าย ประจำวัน'!$B316,เส้นแต่งหน้าขนมปัง!K:K)+SUMIF('วางแผนBC,CJ'!$C:$C,'รับ-จ่าย ประจำวัน'!$B316,'วางแผนBC,CJ'!K:K)+SUMIF(RD!$C:$C,'รับ-จ่าย ประจำวัน'!$B316,RD!K:K)+SUMIF('FG,ออนไล,คัดแยก'!$C:$C,'รับ-จ่าย ประจำวัน'!$B316,'FG,ออนไล,คัดแยก'!K:K)</f>
        <v>9000</v>
      </c>
      <c r="AS316" s="16">
        <f>SUMIF(เตรียมส่วนผสม!$C:$C,'รับ-จ่าย ประจำวัน'!$B316,เตรียมส่วนผสม!L:L)+SUMIF(กวนไส้!$C:$C,'รับ-จ่าย ประจำวัน'!$B316,กวนไส้!L:L)+SUMIF(ผลิต1!$C:$C,'รับ-จ่าย ประจำวัน'!$B316,ผลิต1!L:L)+SUMIF(ผลิต2!$C:$C,'รับ-จ่าย ประจำวัน'!$B316,ผลิต2!L:L)+SUMIF(เส้นแต่งหน้าขนมเค้ก!$C:$C,'รับ-จ่าย ประจำวัน'!$B316,เส้นแต่งหน้าขนมเค้ก!L:L)+SUMIF(แพ็ค!$C:$C,'รับ-จ่าย ประจำวัน'!$B316,แพ็ค!L:L)+SUMIF(ธุรการ!$C:$C,'รับ-จ่าย ประจำวัน'!$B316,ธุรการ!L:L)+SUMIF(เส้นแต่งหน้าขนมปัง!$C:$C,'รับ-จ่าย ประจำวัน'!$B316,เส้นแต่งหน้าขนมปัง!L:L)+SUMIF('วางแผนBC,CJ'!$C:$C,'รับ-จ่าย ประจำวัน'!$B316,'วางแผนBC,CJ'!L:L)+SUMIF(RD!$C:$C,'รับ-จ่าย ประจำวัน'!$B316,RD!L:L)+SUMIF('FG,ออนไล,คัดแยก'!$C:$C,'รับ-จ่าย ประจำวัน'!$B316,'FG,ออนไล,คัดแยก'!L:L)</f>
        <v>9000</v>
      </c>
      <c r="AT316" s="16">
        <f>SUMIF(เตรียมส่วนผสม!$C:$C,'รับ-จ่าย ประจำวัน'!$B316,เตรียมส่วนผสม!M:M)+SUMIF(กวนไส้!$C:$C,'รับ-จ่าย ประจำวัน'!$B316,กวนไส้!M:M)+SUMIF(ผลิต1!$C:$C,'รับ-จ่าย ประจำวัน'!$B316,ผลิต1!M:M)+SUMIF(ผลิต2!$C:$C,'รับ-จ่าย ประจำวัน'!$B316,ผลิต2!M:M)+SUMIF(เส้นแต่งหน้าขนมเค้ก!$C:$C,'รับ-จ่าย ประจำวัน'!$B316,เส้นแต่งหน้าขนมเค้ก!M:M)+SUMIF(แพ็ค!$C:$C,'รับ-จ่าย ประจำวัน'!$B316,แพ็ค!M:M)+SUMIF(ธุรการ!$C:$C,'รับ-จ่าย ประจำวัน'!$B316,ธุรการ!M:M)+SUMIF(เส้นแต่งหน้าขนมปัง!$C:$C,'รับ-จ่าย ประจำวัน'!$B316,เส้นแต่งหน้าขนมปัง!M:M)+SUMIF('วางแผนBC,CJ'!$C:$C,'รับ-จ่าย ประจำวัน'!$B316,'วางแผนBC,CJ'!M:M)+SUMIF(RD!$C:$C,'รับ-จ่าย ประจำวัน'!$B316,RD!M:M)+SUMIF('FG,ออนไล,คัดแยก'!$C:$C,'รับ-จ่าย ประจำวัน'!$B316,'FG,ออนไล,คัดแยก'!M:M)</f>
        <v>0</v>
      </c>
      <c r="AU316" s="16">
        <f>SUMIF(เตรียมส่วนผสม!$C:$C,'รับ-จ่าย ประจำวัน'!$B316,เตรียมส่วนผสม!N:N)+SUMIF(กวนไส้!$C:$C,'รับ-จ่าย ประจำวัน'!$B316,กวนไส้!N:N)+SUMIF(ผลิต1!$C:$C,'รับ-จ่าย ประจำวัน'!$B316,ผลิต1!N:N)+SUMIF(ผลิต2!$C:$C,'รับ-จ่าย ประจำวัน'!$B316,ผลิต2!N:N)+SUMIF(เส้นแต่งหน้าขนมเค้ก!$C:$C,'รับ-จ่าย ประจำวัน'!$B316,เส้นแต่งหน้าขนมเค้ก!N:N)+SUMIF(แพ็ค!$C:$C,'รับ-จ่าย ประจำวัน'!$B316,แพ็ค!N:N)+SUMIF(ธุรการ!$C:$C,'รับ-จ่าย ประจำวัน'!$B316,ธุรการ!N:N)+SUMIF(เส้นแต่งหน้าขนมปัง!$C:$C,'รับ-จ่าย ประจำวัน'!$B316,เส้นแต่งหน้าขนมปัง!N:N)+SUMIF('วางแผนBC,CJ'!$C:$C,'รับ-จ่าย ประจำวัน'!$B316,'วางแผนBC,CJ'!N:N)+SUMIF(RD!$C:$C,'รับ-จ่าย ประจำวัน'!$B316,RD!N:N)+SUMIF('FG,ออนไล,คัดแยก'!$C:$C,'รับ-จ่าย ประจำวัน'!$B316,'FG,ออนไล,คัดแยก'!N:N)</f>
        <v>9000</v>
      </c>
      <c r="AV316" s="16">
        <f>SUMIF(เตรียมส่วนผสม!$C:$C,'รับ-จ่าย ประจำวัน'!$B316,เตรียมส่วนผสม!O:O)+SUMIF(กวนไส้!$C:$C,'รับ-จ่าย ประจำวัน'!$B316,กวนไส้!O:O)+SUMIF(ผลิต1!$C:$C,'รับ-จ่าย ประจำวัน'!$B316,ผลิต1!O:O)+SUMIF(ผลิต2!$C:$C,'รับ-จ่าย ประจำวัน'!$B316,ผลิต2!O:O)+SUMIF(เส้นแต่งหน้าขนมเค้ก!$C:$C,'รับ-จ่าย ประจำวัน'!$B316,เส้นแต่งหน้าขนมเค้ก!O:O)+SUMIF(แพ็ค!$C:$C,'รับ-จ่าย ประจำวัน'!$B316,แพ็ค!O:O)+SUMIF(ธุรการ!$C:$C,'รับ-จ่าย ประจำวัน'!$B316,ธุรการ!O:O)+SUMIF(เส้นแต่งหน้าขนมปัง!$C:$C,'รับ-จ่าย ประจำวัน'!$B316,เส้นแต่งหน้าขนมปัง!O:O)+SUMIF('วางแผนBC,CJ'!$C:$C,'รับ-จ่าย ประจำวัน'!$B316,'วางแผนBC,CJ'!O:O)+SUMIF(RD!$C:$C,'รับ-จ่าย ประจำวัน'!$B316,RD!O:O)+SUMIF('FG,ออนไล,คัดแยก'!$C:$C,'รับ-จ่าย ประจำวัน'!$B316,'FG,ออนไล,คัดแยก'!O:O)</f>
        <v>0</v>
      </c>
      <c r="AW316" s="16">
        <f>SUMIF(เตรียมส่วนผสม!$C:$C,'รับ-จ่าย ประจำวัน'!$B316,เตรียมส่วนผสม!P:P)+SUMIF(กวนไส้!$C:$C,'รับ-จ่าย ประจำวัน'!$B316,กวนไส้!P:P)+SUMIF(ผลิต1!$C:$C,'รับ-จ่าย ประจำวัน'!$B316,ผลิต1!P:P)+SUMIF(ผลิต2!$C:$C,'รับ-จ่าย ประจำวัน'!$B316,ผลิต2!P:P)+SUMIF(เส้นแต่งหน้าขนมเค้ก!$C:$C,'รับ-จ่าย ประจำวัน'!$B316,เส้นแต่งหน้าขนมเค้ก!P:P)+SUMIF(แพ็ค!$C:$C,'รับ-จ่าย ประจำวัน'!$B316,แพ็ค!P:P)+SUMIF(ธุรการ!$C:$C,'รับ-จ่าย ประจำวัน'!$B316,ธุรการ!P:P)+SUMIF(เส้นแต่งหน้าขนมปัง!$C:$C,'รับ-จ่าย ประจำวัน'!$B316,เส้นแต่งหน้าขนมปัง!P:P)+SUMIF('วางแผนBC,CJ'!$C:$C,'รับ-จ่าย ประจำวัน'!$B316,'วางแผนBC,CJ'!P:P)+SUMIF(RD!$C:$C,'รับ-จ่าย ประจำวัน'!$B316,RD!P:P)+SUMIF('FG,ออนไล,คัดแยก'!$C:$C,'รับ-จ่าย ประจำวัน'!$B316,'FG,ออนไล,คัดแยก'!P:P)</f>
        <v>0</v>
      </c>
      <c r="AX316" s="16">
        <f>SUMIF(เตรียมส่วนผสม!$C:$C,'รับ-จ่าย ประจำวัน'!$B316,เตรียมส่วนผสม!Q:Q)+SUMIF(กวนไส้!$C:$C,'รับ-จ่าย ประจำวัน'!$B316,กวนไส้!Q:Q)+SUMIF(ผลิต1!$C:$C,'รับ-จ่าย ประจำวัน'!$B316,ผลิต1!Q:Q)+SUMIF(ผลิต2!$C:$C,'รับ-จ่าย ประจำวัน'!$B316,ผลิต2!Q:Q)+SUMIF(เส้นแต่งหน้าขนมเค้ก!$C:$C,'รับ-จ่าย ประจำวัน'!$B316,เส้นแต่งหน้าขนมเค้ก!Q:Q)+SUMIF(แพ็ค!$C:$C,'รับ-จ่าย ประจำวัน'!$B316,แพ็ค!Q:Q)+SUMIF(ธุรการ!$C:$C,'รับ-จ่าย ประจำวัน'!$B316,ธุรการ!Q:Q)+SUMIF(เส้นแต่งหน้าขนมปัง!$C:$C,'รับ-จ่าย ประจำวัน'!$B316,เส้นแต่งหน้าขนมปัง!Q:Q)+SUMIF('วางแผนBC,CJ'!$C:$C,'รับ-จ่าย ประจำวัน'!$B316,'วางแผนBC,CJ'!Q:Q)+SUMIF(RD!$C:$C,'รับ-จ่าย ประจำวัน'!$B316,RD!Q:Q)+SUMIF('FG,ออนไล,คัดแยก'!$C:$C,'รับ-จ่าย ประจำวัน'!$B316,'FG,ออนไล,คัดแยก'!Q:Q)</f>
        <v>9000</v>
      </c>
      <c r="AY316" s="16">
        <f>SUMIF(เตรียมส่วนผสม!$C:$C,'รับ-จ่าย ประจำวัน'!$B316,เตรียมส่วนผสม!R:R)+SUMIF(กวนไส้!$C:$C,'รับ-จ่าย ประจำวัน'!$B316,กวนไส้!R:R)+SUMIF(ผลิต1!$C:$C,'รับ-จ่าย ประจำวัน'!$B316,ผลิต1!R:R)+SUMIF(ผลิต2!$C:$C,'รับ-จ่าย ประจำวัน'!$B316,ผลิต2!R:R)+SUMIF(เส้นแต่งหน้าขนมเค้ก!$C:$C,'รับ-จ่าย ประจำวัน'!$B316,เส้นแต่งหน้าขนมเค้ก!R:R)+SUMIF(แพ็ค!$C:$C,'รับ-จ่าย ประจำวัน'!$B316,แพ็ค!R:R)+SUMIF(ธุรการ!$C:$C,'รับ-จ่าย ประจำวัน'!$B316,ธุรการ!R:R)+SUMIF(เส้นแต่งหน้าขนมปัง!$C:$C,'รับ-จ่าย ประจำวัน'!$B316,เส้นแต่งหน้าขนมปัง!R:R)+SUMIF('วางแผนBC,CJ'!$C:$C,'รับ-จ่าย ประจำวัน'!$B316,'วางแผนBC,CJ'!R:R)+SUMIF(RD!$C:$C,'รับ-จ่าย ประจำวัน'!$B316,RD!R:R)+SUMIF('FG,ออนไล,คัดแยก'!$C:$C,'รับ-จ่าย ประจำวัน'!$B316,'FG,ออนไล,คัดแยก'!R:R)</f>
        <v>9000</v>
      </c>
      <c r="AZ316" s="16">
        <f>SUMIF(เตรียมส่วนผสม!$C:$C,'รับ-จ่าย ประจำวัน'!$B316,เตรียมส่วนผสม!S:S)+SUMIF(กวนไส้!$C:$C,'รับ-จ่าย ประจำวัน'!$B316,กวนไส้!S:S)+SUMIF(ผลิต1!$C:$C,'รับ-จ่าย ประจำวัน'!$B316,ผลิต1!S:S)+SUMIF(ผลิต2!$C:$C,'รับ-จ่าย ประจำวัน'!$B316,ผลิต2!S:S)+SUMIF(เส้นแต่งหน้าขนมเค้ก!$C:$C,'รับ-จ่าย ประจำวัน'!$B316,เส้นแต่งหน้าขนมเค้ก!S:S)+SUMIF(แพ็ค!$C:$C,'รับ-จ่าย ประจำวัน'!$B316,แพ็ค!S:S)+SUMIF(ธุรการ!$C:$C,'รับ-จ่าย ประจำวัน'!$B316,ธุรการ!S:S)+SUMIF(เส้นแต่งหน้าขนมปัง!$C:$C,'รับ-จ่าย ประจำวัน'!$B316,เส้นแต่งหน้าขนมปัง!S:S)+SUMIF('วางแผนBC,CJ'!$C:$C,'รับ-จ่าย ประจำวัน'!$B316,'วางแผนBC,CJ'!S:S)+SUMIF(RD!$C:$C,'รับ-จ่าย ประจำวัน'!$B316,RD!S:S)+SUMIF('FG,ออนไล,คัดแยก'!$C:$C,'รับ-จ่าย ประจำวัน'!$B316,'FG,ออนไล,คัดแยก'!S:S)</f>
        <v>9000</v>
      </c>
      <c r="BA316" s="16">
        <f>SUMIF(เตรียมส่วนผสม!$C:$C,'รับ-จ่าย ประจำวัน'!$B316,เตรียมส่วนผสม!T:T)+SUMIF(กวนไส้!$C:$C,'รับ-จ่าย ประจำวัน'!$B316,กวนไส้!T:T)+SUMIF(ผลิต1!$C:$C,'รับ-จ่าย ประจำวัน'!$B316,ผลิต1!T:T)+SUMIF(ผลิต2!$C:$C,'รับ-จ่าย ประจำวัน'!$B316,ผลิต2!T:T)+SUMIF(เส้นแต่งหน้าขนมเค้ก!$C:$C,'รับ-จ่าย ประจำวัน'!$B316,เส้นแต่งหน้าขนมเค้ก!T:T)+SUMIF(แพ็ค!$C:$C,'รับ-จ่าย ประจำวัน'!$B316,แพ็ค!T:T)+SUMIF(ธุรการ!$C:$C,'รับ-จ่าย ประจำวัน'!$B316,ธุรการ!T:T)+SUMIF(เส้นแต่งหน้าขนมปัง!$C:$C,'รับ-จ่าย ประจำวัน'!$B316,เส้นแต่งหน้าขนมปัง!T:T)+SUMIF('วางแผนBC,CJ'!$C:$C,'รับ-จ่าย ประจำวัน'!$B316,'วางแผนBC,CJ'!T:T)+SUMIF(RD!$C:$C,'รับ-จ่าย ประจำวัน'!$B316,RD!T:T)+SUMIF('FG,ออนไล,คัดแยก'!$C:$C,'รับ-จ่าย ประจำวัน'!$B316,'FG,ออนไล,คัดแยก'!T:T)</f>
        <v>0</v>
      </c>
      <c r="BB316" s="16">
        <f>SUMIF(เตรียมส่วนผสม!$C:$C,'รับ-จ่าย ประจำวัน'!$B316,เตรียมส่วนผสม!U:U)+SUMIF(กวนไส้!$C:$C,'รับ-จ่าย ประจำวัน'!$B316,กวนไส้!U:U)+SUMIF(ผลิต1!$C:$C,'รับ-จ่าย ประจำวัน'!$B316,ผลิต1!U:U)+SUMIF(ผลิต2!$C:$C,'รับ-จ่าย ประจำวัน'!$B316,ผลิต2!U:U)+SUMIF(เส้นแต่งหน้าขนมเค้ก!$C:$C,'รับ-จ่าย ประจำวัน'!$B316,เส้นแต่งหน้าขนมเค้ก!U:U)+SUMIF(แพ็ค!$C:$C,'รับ-จ่าย ประจำวัน'!$B316,แพ็ค!U:U)+SUMIF(ธุรการ!$C:$C,'รับ-จ่าย ประจำวัน'!$B316,ธุรการ!U:U)+SUMIF(เส้นแต่งหน้าขนมปัง!$C:$C,'รับ-จ่าย ประจำวัน'!$B316,เส้นแต่งหน้าขนมปัง!U:U)+SUMIF('วางแผนBC,CJ'!$C:$C,'รับ-จ่าย ประจำวัน'!$B316,'วางแผนBC,CJ'!U:U)+SUMIF(RD!$C:$C,'รับ-จ่าย ประจำวัน'!$B316,RD!U:U)+SUMIF('FG,ออนไล,คัดแยก'!$C:$C,'รับ-จ่าย ประจำวัน'!$B316,'FG,ออนไล,คัดแยก'!U:U)</f>
        <v>9000</v>
      </c>
      <c r="BC316" s="16">
        <f>SUMIF(เตรียมส่วนผสม!$C:$C,'รับ-จ่าย ประจำวัน'!$B316,เตรียมส่วนผสม!V:V)+SUMIF(กวนไส้!$C:$C,'รับ-จ่าย ประจำวัน'!$B316,กวนไส้!V:V)+SUMIF(ผลิต1!$C:$C,'รับ-จ่าย ประจำวัน'!$B316,ผลิต1!V:V)+SUMIF(ผลิต2!$C:$C,'รับ-จ่าย ประจำวัน'!$B316,ผลิต2!V:V)+SUMIF(เส้นแต่งหน้าขนมเค้ก!$C:$C,'รับ-จ่าย ประจำวัน'!$B316,เส้นแต่งหน้าขนมเค้ก!V:V)+SUMIF(แพ็ค!$C:$C,'รับ-จ่าย ประจำวัน'!$B316,แพ็ค!V:V)+SUMIF(ธุรการ!$C:$C,'รับ-จ่าย ประจำวัน'!$B316,ธุรการ!V:V)+SUMIF(เส้นแต่งหน้าขนมปัง!$C:$C,'รับ-จ่าย ประจำวัน'!$B316,เส้นแต่งหน้าขนมปัง!V:V)+SUMIF('วางแผนBC,CJ'!$C:$C,'รับ-จ่าย ประจำวัน'!$B316,'วางแผนBC,CJ'!V:V)+SUMIF(RD!$C:$C,'รับ-จ่าย ประจำวัน'!$B316,RD!V:V)+SUMIF('FG,ออนไล,คัดแยก'!$C:$C,'รับ-จ่าย ประจำวัน'!$B316,'FG,ออนไล,คัดแยก'!V:V)</f>
        <v>9000</v>
      </c>
      <c r="BD316" s="16">
        <f>SUMIF(เตรียมส่วนผสม!$C:$C,'รับ-จ่าย ประจำวัน'!$B316,เตรียมส่วนผสม!W:W)+SUMIF(กวนไส้!$C:$C,'รับ-จ่าย ประจำวัน'!$B316,กวนไส้!W:W)+SUMIF(ผลิต1!$C:$C,'รับ-จ่าย ประจำวัน'!$B316,ผลิต1!W:W)+SUMIF(ผลิต2!$C:$C,'รับ-จ่าย ประจำวัน'!$B316,ผลิต2!W:W)+SUMIF(เส้นแต่งหน้าขนมเค้ก!$C:$C,'รับ-จ่าย ประจำวัน'!$B316,เส้นแต่งหน้าขนมเค้ก!W:W)+SUMIF(แพ็ค!$C:$C,'รับ-จ่าย ประจำวัน'!$B316,แพ็ค!W:W)+SUMIF(ธุรการ!$C:$C,'รับ-จ่าย ประจำวัน'!$B316,ธุรการ!W:W)+SUMIF(เส้นแต่งหน้าขนมปัง!$C:$C,'รับ-จ่าย ประจำวัน'!$B316,เส้นแต่งหน้าขนมปัง!W:W)+SUMIF('วางแผนBC,CJ'!$C:$C,'รับ-จ่าย ประจำวัน'!$B316,'วางแผนBC,CJ'!W:W)+SUMIF(RD!$C:$C,'รับ-จ่าย ประจำวัน'!$B316,RD!W:W)+SUMIF('FG,ออนไล,คัดแยก'!$C:$C,'รับ-จ่าย ประจำวัน'!$B316,'FG,ออนไล,คัดแยก'!W:W)</f>
        <v>18000</v>
      </c>
      <c r="BE316" s="16">
        <f>SUMIF(เตรียมส่วนผสม!$C:$C,'รับ-จ่าย ประจำวัน'!$B316,เตรียมส่วนผสม!X:X)+SUMIF(กวนไส้!$C:$C,'รับ-จ่าย ประจำวัน'!$B316,กวนไส้!X:X)+SUMIF(ผลิต1!$C:$C,'รับ-จ่าย ประจำวัน'!$B316,ผลิต1!X:X)+SUMIF(ผลิต2!$C:$C,'รับ-จ่าย ประจำวัน'!$B316,ผลิต2!X:X)+SUMIF(เส้นแต่งหน้าขนมเค้ก!$C:$C,'รับ-จ่าย ประจำวัน'!$B316,เส้นแต่งหน้าขนมเค้ก!X:X)+SUMIF(แพ็ค!$C:$C,'รับ-จ่าย ประจำวัน'!$B316,แพ็ค!X:X)+SUMIF(ธุรการ!$C:$C,'รับ-จ่าย ประจำวัน'!$B316,ธุรการ!X:X)+SUMIF(เส้นแต่งหน้าขนมปัง!$C:$C,'รับ-จ่าย ประจำวัน'!$B316,เส้นแต่งหน้าขนมปัง!X:X)+SUMIF('วางแผนBC,CJ'!$C:$C,'รับ-จ่าย ประจำวัน'!$B316,'วางแผนBC,CJ'!X:X)+SUMIF(RD!$C:$C,'รับ-จ่าย ประจำวัน'!$B316,RD!X:X)+SUMIF('FG,ออนไล,คัดแยก'!$C:$C,'รับ-จ่าย ประจำวัน'!$B316,'FG,ออนไล,คัดแยก'!X:X)</f>
        <v>0</v>
      </c>
      <c r="BF316" s="16">
        <f>SUMIF(เตรียมส่วนผสม!$C:$C,'รับ-จ่าย ประจำวัน'!$B316,เตรียมส่วนผสม!Y:Y)+SUMIF(กวนไส้!$C:$C,'รับ-จ่าย ประจำวัน'!$B316,กวนไส้!Y:Y)+SUMIF(ผลิต1!$C:$C,'รับ-จ่าย ประจำวัน'!$B316,ผลิต1!Y:Y)+SUMIF(ผลิต2!$C:$C,'รับ-จ่าย ประจำวัน'!$B316,ผลิต2!Y:Y)+SUMIF(เส้นแต่งหน้าขนมเค้ก!$C:$C,'รับ-จ่าย ประจำวัน'!$B316,เส้นแต่งหน้าขนมเค้ก!Y:Y)+SUMIF(แพ็ค!$C:$C,'รับ-จ่าย ประจำวัน'!$B316,แพ็ค!Y:Y)+SUMIF(ธุรการ!$C:$C,'รับ-จ่าย ประจำวัน'!$B316,ธุรการ!Y:Y)+SUMIF(เส้นแต่งหน้าขนมปัง!$C:$C,'รับ-จ่าย ประจำวัน'!$B316,เส้นแต่งหน้าขนมปัง!Y:Y)+SUMIF('วางแผนBC,CJ'!$C:$C,'รับ-จ่าย ประจำวัน'!$B316,'วางแผนBC,CJ'!Y:Y)+SUMIF(RD!$C:$C,'รับ-จ่าย ประจำวัน'!$B316,RD!Y:Y)+SUMIF('FG,ออนไล,คัดแยก'!$C:$C,'รับ-จ่าย ประจำวัน'!$B316,'FG,ออนไล,คัดแยก'!Y:Y)</f>
        <v>9000</v>
      </c>
      <c r="BG316" s="16">
        <f>SUMIF(เตรียมส่วนผสม!$C:$C,'รับ-จ่าย ประจำวัน'!$B316,เตรียมส่วนผสม!Z:Z)+SUMIF(กวนไส้!$C:$C,'รับ-จ่าย ประจำวัน'!$B316,กวนไส้!Z:Z)+SUMIF(ผลิต1!$C:$C,'รับ-จ่าย ประจำวัน'!$B316,ผลิต1!Z:Z)+SUMIF(ผลิต2!$C:$C,'รับ-จ่าย ประจำวัน'!$B316,ผลิต2!Z:Z)+SUMIF(เส้นแต่งหน้าขนมเค้ก!$C:$C,'รับ-จ่าย ประจำวัน'!$B316,เส้นแต่งหน้าขนมเค้ก!Z:Z)+SUMIF(แพ็ค!$C:$C,'รับ-จ่าย ประจำวัน'!$B316,แพ็ค!Z:Z)+SUMIF(ธุรการ!$C:$C,'รับ-จ่าย ประจำวัน'!$B316,ธุรการ!Z:Z)+SUMIF(เส้นแต่งหน้าขนมปัง!$C:$C,'รับ-จ่าย ประจำวัน'!$B316,เส้นแต่งหน้าขนมปัง!Z:Z)+SUMIF('วางแผนBC,CJ'!$C:$C,'รับ-จ่าย ประจำวัน'!$B316,'วางแผนBC,CJ'!Z:Z)+SUMIF(RD!$C:$C,'รับ-จ่าย ประจำวัน'!$B316,RD!Z:Z)+SUMIF('FG,ออนไล,คัดแยก'!$C:$C,'รับ-จ่าย ประจำวัน'!$B316,'FG,ออนไล,คัดแยก'!Z:Z)</f>
        <v>18000</v>
      </c>
      <c r="BH316" s="16">
        <f>SUMIF(เตรียมส่วนผสม!$C:$C,'รับ-จ่าย ประจำวัน'!$B316,เตรียมส่วนผสม!AA:AA)+SUMIF(กวนไส้!$C:$C,'รับ-จ่าย ประจำวัน'!$B316,กวนไส้!AA:AA)+SUMIF(ผลิต1!$C:$C,'รับ-จ่าย ประจำวัน'!$B316,ผลิต1!AA:AA)+SUMIF(ผลิต2!$C:$C,'รับ-จ่าย ประจำวัน'!$B316,ผลิต2!AA:AA)+SUMIF(เส้นแต่งหน้าขนมเค้ก!$C:$C,'รับ-จ่าย ประจำวัน'!$B316,เส้นแต่งหน้าขนมเค้ก!AA:AA)+SUMIF(แพ็ค!$C:$C,'รับ-จ่าย ประจำวัน'!$B316,แพ็ค!AA:AA)+SUMIF(ธุรการ!$C:$C,'รับ-จ่าย ประจำวัน'!$B316,ธุรการ!AA:AA)+SUMIF(เส้นแต่งหน้าขนมปัง!$C:$C,'รับ-จ่าย ประจำวัน'!$B316,เส้นแต่งหน้าขนมปัง!AA:AA)+SUMIF('วางแผนBC,CJ'!$C:$C,'รับ-จ่าย ประจำวัน'!$B316,'วางแผนBC,CJ'!AA:AA)+SUMIF(RD!$C:$C,'รับ-จ่าย ประจำวัน'!$B316,RD!AA:AA)+SUMIF('FG,ออนไล,คัดแยก'!$C:$C,'รับ-จ่าย ประจำวัน'!$B316,'FG,ออนไล,คัดแยก'!AA:AA)</f>
        <v>0</v>
      </c>
      <c r="BI316" s="16">
        <f>SUMIF(เตรียมส่วนผสม!$C:$C,'รับ-จ่าย ประจำวัน'!$B316,เตรียมส่วนผสม!AB:AB)+SUMIF(กวนไส้!$C:$C,'รับ-จ่าย ประจำวัน'!$B316,กวนไส้!AB:AB)+SUMIF(ผลิต1!$C:$C,'รับ-จ่าย ประจำวัน'!$B316,ผลิต1!AB:AB)+SUMIF(ผลิต2!$C:$C,'รับ-จ่าย ประจำวัน'!$B316,ผลิต2!AB:AB)+SUMIF(เส้นแต่งหน้าขนมเค้ก!$C:$C,'รับ-จ่าย ประจำวัน'!$B316,เส้นแต่งหน้าขนมเค้ก!AB:AB)+SUMIF(แพ็ค!$C:$C,'รับ-จ่าย ประจำวัน'!$B316,แพ็ค!AB:AB)+SUMIF(ธุรการ!$C:$C,'รับ-จ่าย ประจำวัน'!$B316,ธุรการ!AB:AB)+SUMIF(เส้นแต่งหน้าขนมปัง!$C:$C,'รับ-จ่าย ประจำวัน'!$B316,เส้นแต่งหน้าขนมปัง!AB:AB)+SUMIF('วางแผนBC,CJ'!$C:$C,'รับ-จ่าย ประจำวัน'!$B316,'วางแผนBC,CJ'!AB:AB)+SUMIF(RD!$C:$C,'รับ-จ่าย ประจำวัน'!$B316,RD!AB:AB)+SUMIF('FG,ออนไล,คัดแยก'!$C:$C,'รับ-จ่าย ประจำวัน'!$B316,'FG,ออนไล,คัดแยก'!AB:AB)</f>
        <v>18000</v>
      </c>
      <c r="BJ316" s="16">
        <f>SUMIF(เตรียมส่วนผสม!$C:$C,'รับ-จ่าย ประจำวัน'!$B316,เตรียมส่วนผสม!AC:AC)+SUMIF(กวนไส้!$C:$C,'รับ-จ่าย ประจำวัน'!$B316,กวนไส้!AC:AC)+SUMIF(ผลิต1!$C:$C,'รับ-จ่าย ประจำวัน'!$B316,ผลิต1!AC:AC)+SUMIF(ผลิต2!$C:$C,'รับ-จ่าย ประจำวัน'!$B316,ผลิต2!AC:AC)+SUMIF(เส้นแต่งหน้าขนมเค้ก!$C:$C,'รับ-จ่าย ประจำวัน'!$B316,เส้นแต่งหน้าขนมเค้ก!AC:AC)+SUMIF(แพ็ค!$C:$C,'รับ-จ่าย ประจำวัน'!$B316,แพ็ค!AC:AC)+SUMIF(ธุรการ!$C:$C,'รับ-จ่าย ประจำวัน'!$B316,ธุรการ!AC:AC)+SUMIF(เส้นแต่งหน้าขนมปัง!$C:$C,'รับ-จ่าย ประจำวัน'!$B316,เส้นแต่งหน้าขนมปัง!AC:AC)+SUMIF('วางแผนBC,CJ'!$C:$C,'รับ-จ่าย ประจำวัน'!$B316,'วางแผนBC,CJ'!AC:AC)+SUMIF(RD!$C:$C,'รับ-จ่าย ประจำวัน'!$B316,RD!AC:AC)+SUMIF('FG,ออนไล,คัดแยก'!$C:$C,'รับ-จ่าย ประจำวัน'!$B316,'FG,ออนไล,คัดแยก'!AC:AC)</f>
        <v>0</v>
      </c>
      <c r="BK316" s="16">
        <f>SUMIF(เตรียมส่วนผสม!$C:$C,'รับ-จ่าย ประจำวัน'!$B316,เตรียมส่วนผสม!AD:AD)+SUMIF(กวนไส้!$C:$C,'รับ-จ่าย ประจำวัน'!$B316,กวนไส้!AD:AD)+SUMIF(ผลิต1!$C:$C,'รับ-จ่าย ประจำวัน'!$B316,ผลิต1!AD:AD)+SUMIF(ผลิต2!$C:$C,'รับ-จ่าย ประจำวัน'!$B316,ผลิต2!AD:AD)+SUMIF(เส้นแต่งหน้าขนมเค้ก!$C:$C,'รับ-จ่าย ประจำวัน'!$B316,เส้นแต่งหน้าขนมเค้ก!AD:AD)+SUMIF(แพ็ค!$C:$C,'รับ-จ่าย ประจำวัน'!$B316,แพ็ค!AD:AD)+SUMIF(ธุรการ!$C:$C,'รับ-จ่าย ประจำวัน'!$B316,ธุรการ!AD:AD)+SUMIF(เส้นแต่งหน้าขนมปัง!$C:$C,'รับ-จ่าย ประจำวัน'!$B316,เส้นแต่งหน้าขนมปัง!AD:AD)+SUMIF('วางแผนBC,CJ'!$C:$C,'รับ-จ่าย ประจำวัน'!$B316,'วางแผนBC,CJ'!AD:AD)+SUMIF(RD!$C:$C,'รับ-จ่าย ประจำวัน'!$B316,RD!AD:AD)+SUMIF('FG,ออนไล,คัดแยก'!$C:$C,'รับ-จ่าย ประจำวัน'!$B316,'FG,ออนไล,คัดแยก'!AD:AD)</f>
        <v>0</v>
      </c>
      <c r="BL316" s="16">
        <f>SUMIF(เตรียมส่วนผสม!$C:$C,'รับ-จ่าย ประจำวัน'!$B316,เตรียมส่วนผสม!AE:AE)+SUMIF(กวนไส้!$C:$C,'รับ-จ่าย ประจำวัน'!$B316,กวนไส้!AE:AE)+SUMIF(ผลิต1!$C:$C,'รับ-จ่าย ประจำวัน'!$B316,ผลิต1!AE:AE)+SUMIF(ผลิต2!$C:$C,'รับ-จ่าย ประจำวัน'!$B316,ผลิต2!AE:AE)+SUMIF(เส้นแต่งหน้าขนมเค้ก!$C:$C,'รับ-จ่าย ประจำวัน'!$B316,เส้นแต่งหน้าขนมเค้ก!AE:AE)+SUMIF(แพ็ค!$C:$C,'รับ-จ่าย ประจำวัน'!$B316,แพ็ค!AE:AE)+SUMIF(ธุรการ!$C:$C,'รับ-จ่าย ประจำวัน'!$B316,ธุรการ!AE:AE)+SUMIF(เส้นแต่งหน้าขนมปัง!$C:$C,'รับ-จ่าย ประจำวัน'!$B316,เส้นแต่งหน้าขนมปัง!AE:AE)+SUMIF('วางแผนBC,CJ'!$C:$C,'รับ-จ่าย ประจำวัน'!$B316,'วางแผนBC,CJ'!AE:AE)+SUMIF(RD!$C:$C,'รับ-จ่าย ประจำวัน'!$B316,RD!AE:AE)+SUMIF('FG,ออนไล,คัดแยก'!$C:$C,'รับ-จ่าย ประจำวัน'!$B316,'FG,ออนไล,คัดแยก'!AE:AE)</f>
        <v>27000</v>
      </c>
      <c r="BM316" s="16">
        <f>SUMIF(เตรียมส่วนผสม!$C:$C,'รับ-จ่าย ประจำวัน'!$B316,เตรียมส่วนผสม!AF:AF)+SUMIF(กวนไส้!$C:$C,'รับ-จ่าย ประจำวัน'!$B316,กวนไส้!AF:AF)+SUMIF(ผลิต1!$C:$C,'รับ-จ่าย ประจำวัน'!$B316,ผลิต1!AF:AF)+SUMIF(ผลิต2!$C:$C,'รับ-จ่าย ประจำวัน'!$B316,ผลิต2!AF:AF)+SUMIF(เส้นแต่งหน้าขนมเค้ก!$C:$C,'รับ-จ่าย ประจำวัน'!$B316,เส้นแต่งหน้าขนมเค้ก!AF:AF)+SUMIF(แพ็ค!$C:$C,'รับ-จ่าย ประจำวัน'!$B316,แพ็ค!AF:AF)+SUMIF(ธุรการ!$C:$C,'รับ-จ่าย ประจำวัน'!$B316,ธุรการ!AF:AF)+SUMIF(เส้นแต่งหน้าขนมปัง!$C:$C,'รับ-จ่าย ประจำวัน'!$B316,เส้นแต่งหน้าขนมปัง!AF:AF)+SUMIF('วางแผนBC,CJ'!$C:$C,'รับ-จ่าย ประจำวัน'!$B316,'วางแผนBC,CJ'!AF:AF)+SUMIF(RD!$C:$C,'รับ-จ่าย ประจำวัน'!$B316,RD!AF:AF)+SUMIF('FG,ออนไล,คัดแยก'!$C:$C,'รับ-จ่าย ประจำวัน'!$B316,'FG,ออนไล,คัดแยก'!AF:AF)</f>
        <v>9000</v>
      </c>
      <c r="BN316" s="16">
        <f>SUMIF(เตรียมส่วนผสม!$C:$C,'รับ-จ่าย ประจำวัน'!$B316,เตรียมส่วนผสม!AG:AG)+SUMIF(กวนไส้!$C:$C,'รับ-จ่าย ประจำวัน'!$B316,กวนไส้!AG:AG)+SUMIF(ผลิต1!$C:$C,'รับ-จ่าย ประจำวัน'!$B316,ผลิต1!AG:AG)+SUMIF(ผลิต2!$C:$C,'รับ-จ่าย ประจำวัน'!$B316,ผลิต2!AG:AG)+SUMIF(เส้นแต่งหน้าขนมเค้ก!$C:$C,'รับ-จ่าย ประจำวัน'!$B316,เส้นแต่งหน้าขนมเค้ก!AG:AG)+SUMIF(แพ็ค!$C:$C,'รับ-จ่าย ประจำวัน'!$B316,แพ็ค!AG:AG)+SUMIF(ธุรการ!$C:$C,'รับ-จ่าย ประจำวัน'!$B316,ธุรการ!AG:AG)+SUMIF(เส้นแต่งหน้าขนมปัง!$C:$C,'รับ-จ่าย ประจำวัน'!$B316,เส้นแต่งหน้าขนมปัง!AG:AG)+SUMIF('วางแผนBC,CJ'!$C:$C,'รับ-จ่าย ประจำวัน'!$B316,'วางแผนBC,CJ'!AG:AG)+SUMIF(RD!$C:$C,'รับ-จ่าย ประจำวัน'!$B316,RD!AG:AG)+SUMIF('FG,ออนไล,คัดแยก'!$C:$C,'รับ-จ่าย ประจำวัน'!$B316,'FG,ออนไล,คัดแยก'!AG:AG)</f>
        <v>9000</v>
      </c>
      <c r="BO316" s="16">
        <f>SUMIF(เตรียมส่วนผสม!$C:$C,'รับ-จ่าย ประจำวัน'!$B316,เตรียมส่วนผสม!AH:AH)+SUMIF(กวนไส้!$C:$C,'รับ-จ่าย ประจำวัน'!$B316,กวนไส้!AH:AH)+SUMIF(ผลิต1!$C:$C,'รับ-จ่าย ประจำวัน'!$B316,ผลิต1!AH:AH)+SUMIF(ผลิต2!$C:$C,'รับ-จ่าย ประจำวัน'!$B316,ผลิต2!AH:AH)+SUMIF(เส้นแต่งหน้าขนมเค้ก!$C:$C,'รับ-จ่าย ประจำวัน'!$B316,เส้นแต่งหน้าขนมเค้ก!AH:AH)+SUMIF(แพ็ค!$C:$C,'รับ-จ่าย ประจำวัน'!$B316,แพ็ค!AH:AH)+SUMIF(ธุรการ!$C:$C,'รับ-จ่าย ประจำวัน'!$B316,ธุรการ!AH:AH)+SUMIF(เส้นแต่งหน้าขนมปัง!$C:$C,'รับ-จ่าย ประจำวัน'!$B316,เส้นแต่งหน้าขนมปัง!AH:AH)+SUMIF('วางแผนBC,CJ'!$C:$C,'รับ-จ่าย ประจำวัน'!$B316,'วางแผนBC,CJ'!AH:AH)+SUMIF(RD!$C:$C,'รับ-จ่าย ประจำวัน'!$B316,RD!AH:AH)+SUMIF('FG,ออนไล,คัดแยก'!$C:$C,'รับ-จ่าย ประจำวัน'!$B316,'FG,ออนไล,คัดแยก'!AH:AH)</f>
        <v>0</v>
      </c>
      <c r="BP316" s="16">
        <f>SUMIF(เตรียมส่วนผสม!$C:$C,'รับ-จ่าย ประจำวัน'!$B316,เตรียมส่วนผสม!AI:AI)+SUMIF(กวนไส้!$C:$C,'รับ-จ่าย ประจำวัน'!$B316,กวนไส้!AI:AI)+SUMIF(ผลิต1!$C:$C,'รับ-จ่าย ประจำวัน'!$B316,ผลิต1!AI:AI)+SUMIF(ผลิต2!$C:$C,'รับ-จ่าย ประจำวัน'!$B316,ผลิต2!AI:AI)+SUMIF(เส้นแต่งหน้าขนมเค้ก!$C:$C,'รับ-จ่าย ประจำวัน'!$B316,เส้นแต่งหน้าขนมเค้ก!AI:AI)+SUMIF(แพ็ค!$C:$C,'รับ-จ่าย ประจำวัน'!$B316,แพ็ค!AI:AI)+SUMIF(ธุรการ!$C:$C,'รับ-จ่าย ประจำวัน'!$B316,ธุรการ!AI:AI)+SUMIF(เส้นแต่งหน้าขนมปัง!$C:$C,'รับ-จ่าย ประจำวัน'!$B316,เส้นแต่งหน้าขนมปัง!AI:AI)+SUMIF('วางแผนBC,CJ'!$C:$C,'รับ-จ่าย ประจำวัน'!$B316,'วางแผนBC,CJ'!AI:AI)+SUMIF(RD!$C:$C,'รับ-จ่าย ประจำวัน'!$B316,RD!AI:AI)+SUMIF('FG,ออนไล,คัดแยก'!$C:$C,'รับ-จ่าย ประจำวัน'!$B316,'FG,ออนไล,คัดแยก'!AI:AI)</f>
        <v>9000</v>
      </c>
      <c r="BQ316" s="16">
        <f>SUMIF(เตรียมส่วนผสม!$C:$C,'รับ-จ่าย ประจำวัน'!$B316,เตรียมส่วนผสม!AJ:AJ)+SUMIF(กวนไส้!$C:$C,'รับ-จ่าย ประจำวัน'!$B316,กวนไส้!AJ:AJ)+SUMIF(ผลิต1!$C:$C,'รับ-จ่าย ประจำวัน'!$B316,ผลิต1!AJ:AJ)+SUMIF(ผลิต2!$C:$C,'รับ-จ่าย ประจำวัน'!$B316,ผลิต2!AJ:AJ)+SUMIF(เส้นแต่งหน้าขนมเค้ก!$C:$C,'รับ-จ่าย ประจำวัน'!$B316,เส้นแต่งหน้าขนมเค้ก!AJ:AJ)+SUMIF(แพ็ค!$C:$C,'รับ-จ่าย ประจำวัน'!$B316,แพ็ค!AJ:AJ)+SUMIF(ธุรการ!$C:$C,'รับ-จ่าย ประจำวัน'!$B316,ธุรการ!AJ:AJ)+SUMIF(เส้นแต่งหน้าขนมปัง!$C:$C,'รับ-จ่าย ประจำวัน'!$B316,เส้นแต่งหน้าขนมปัง!AJ:AJ)+SUMIF('วางแผนBC,CJ'!$C:$C,'รับ-จ่าย ประจำวัน'!$B316,'วางแผนBC,CJ'!AJ:AJ)+SUMIF(RD!$C:$C,'รับ-จ่าย ประจำวัน'!$B316,RD!AJ:AJ)+SUMIF('FG,ออนไล,คัดแยก'!$C:$C,'รับ-จ่าย ประจำวัน'!$B316,'FG,ออนไล,คัดแยก'!AJ:AJ)</f>
        <v>0</v>
      </c>
      <c r="BR316" s="16">
        <f>SUMIF(เตรียมส่วนผสม!$C:$C,'รับ-จ่าย ประจำวัน'!$B316,เตรียมส่วนผสม!AK:AK)+SUMIF(กวนไส้!$C:$C,'รับ-จ่าย ประจำวัน'!$B316,กวนไส้!AK:AK)+SUMIF(ผลิต1!$C:$C,'รับ-จ่าย ประจำวัน'!$B316,ผลิต1!AK:AK)+SUMIF(ผลิต2!$C:$C,'รับ-จ่าย ประจำวัน'!$B316,ผลิต2!AK:AK)+SUMIF(เส้นแต่งหน้าขนมเค้ก!$C:$C,'รับ-จ่าย ประจำวัน'!$B316,เส้นแต่งหน้าขนมเค้ก!AK:AK)+SUMIF(แพ็ค!$C:$C,'รับ-จ่าย ประจำวัน'!$B316,แพ็ค!AK:AK)+SUMIF(ธุรการ!$C:$C,'รับ-จ่าย ประจำวัน'!$B316,ธุรการ!AK:AK)+SUMIF(เส้นแต่งหน้าขนมปัง!$C:$C,'รับ-จ่าย ประจำวัน'!$B316,เส้นแต่งหน้าขนมปัง!AK:AK)+SUMIF('วางแผนBC,CJ'!$C:$C,'รับ-จ่าย ประจำวัน'!$B316,'วางแผนBC,CJ'!AK:AK)+SUMIF(RD!$C:$C,'รับ-จ่าย ประจำวัน'!$B316,RD!AK:AK)+SUMIF('FG,ออนไล,คัดแยก'!$C:$C,'รับ-จ่าย ประจำวัน'!$B316,'FG,ออนไล,คัดแยก'!AK:AK)</f>
        <v>9000</v>
      </c>
      <c r="BS316" s="16">
        <f>SUMIF(เตรียมส่วนผสม!$C:$C,'รับ-จ่าย ประจำวัน'!$B316,เตรียมส่วนผสม!AL:AL)+SUMIF(กวนไส้!$C:$C,'รับ-จ่าย ประจำวัน'!$B316,กวนไส้!AL:AL)+SUMIF(ผลิต1!$C:$C,'รับ-จ่าย ประจำวัน'!$B316,ผลิต1!AL:AL)+SUMIF(ผลิต2!$C:$C,'รับ-จ่าย ประจำวัน'!$B316,ผลิต2!AL:AL)+SUMIF(เส้นแต่งหน้าขนมเค้ก!$C:$C,'รับ-จ่าย ประจำวัน'!$B316,เส้นแต่งหน้าขนมเค้ก!AL:AL)+SUMIF(แพ็ค!$C:$C,'รับ-จ่าย ประจำวัน'!$B316,แพ็ค!AL:AL)+SUMIF(ธุรการ!$C:$C,'รับ-จ่าย ประจำวัน'!$B316,ธุรการ!AL:AL)+SUMIF(เส้นแต่งหน้าขนมปัง!$C:$C,'รับ-จ่าย ประจำวัน'!$B316,เส้นแต่งหน้าขนมปัง!AL:AL)+SUMIF('วางแผนBC,CJ'!$C:$C,'รับ-จ่าย ประจำวัน'!$B316,'วางแผนBC,CJ'!AL:AL)+SUMIF(RD!$C:$C,'รับ-จ่าย ประจำวัน'!$B316,RD!AL:AL)+SUMIF('FG,ออนไล,คัดแยก'!$C:$C,'รับ-จ่าย ประจำวัน'!$B316,'FG,ออนไล,คัดแยก'!AL:AL)</f>
        <v>0</v>
      </c>
      <c r="BT316" s="18">
        <f t="shared" si="60"/>
        <v>216000</v>
      </c>
      <c r="BU316" s="116"/>
      <c r="BV316" s="146">
        <f t="shared" si="61"/>
        <v>846000</v>
      </c>
      <c r="BW316" s="183">
        <v>45</v>
      </c>
      <c r="BX316" s="172">
        <f t="shared" ref="BX316:BX318" si="68">BT316/30</f>
        <v>7200</v>
      </c>
      <c r="BY316" s="188">
        <f t="shared" si="63"/>
        <v>117.5</v>
      </c>
      <c r="BZ316" s="180">
        <f t="shared" ca="1" si="62"/>
        <v>46320.5</v>
      </c>
      <c r="CA316" s="93"/>
      <c r="CB316" s="93"/>
      <c r="CC316" s="93"/>
      <c r="CD316" s="93"/>
      <c r="CE316" s="93"/>
      <c r="CF316" s="93"/>
      <c r="CG316" s="93"/>
      <c r="CH316" s="93"/>
      <c r="CI316" s="93"/>
      <c r="CJ316" s="97"/>
      <c r="CK316" s="9">
        <f t="shared" si="64"/>
        <v>846000</v>
      </c>
    </row>
    <row r="317" spans="1:89" x14ac:dyDescent="0.5">
      <c r="A317" s="149" t="s">
        <v>999</v>
      </c>
      <c r="B317" s="34">
        <v>1024301030</v>
      </c>
      <c r="C317" s="10" t="s">
        <v>1771</v>
      </c>
      <c r="D317" s="135" t="s">
        <v>71</v>
      </c>
      <c r="E317" s="11">
        <v>0</v>
      </c>
      <c r="F317" s="75"/>
      <c r="G317" s="11"/>
      <c r="H317" s="12">
        <v>15200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3"/>
      <c r="AF317" s="13"/>
      <c r="AG317" s="13"/>
      <c r="AH317" s="13"/>
      <c r="AI317" s="14"/>
      <c r="AJ317" s="14"/>
      <c r="AK317" s="14"/>
      <c r="AL317" s="14"/>
      <c r="AM317" s="14"/>
      <c r="AN317" s="15">
        <f t="shared" si="59"/>
        <v>0</v>
      </c>
      <c r="AO317" s="16">
        <f>SUMIF(เตรียมส่วนผสม!$C:$C,'รับ-จ่าย ประจำวัน'!$B317,เตรียมส่วนผสม!H:H)+SUMIF(กวนไส้!$C:$C,'รับ-จ่าย ประจำวัน'!$B317,กวนไส้!H:H)+SUMIF(ผลิต1!$C:$C,'รับ-จ่าย ประจำวัน'!$B317,ผลิต1!H:H)+SUMIF(ผลิต2!$C:$C,'รับ-จ่าย ประจำวัน'!$B317,ผลิต2!H:H)+SUMIF(เส้นแต่งหน้าขนมเค้ก!$C:$C,'รับ-จ่าย ประจำวัน'!$B317,เส้นแต่งหน้าขนมเค้ก!H:H)+SUMIF(แพ็ค!$C:$C,'รับ-จ่าย ประจำวัน'!$B317,แพ็ค!H:H)+SUMIF(ธุรการ!$C:$C,'รับ-จ่าย ประจำวัน'!$B317,ธุรการ!H:H)+SUMIF(เส้นแต่งหน้าขนมปัง!$C:$C,'รับ-จ่าย ประจำวัน'!$B317,เส้นแต่งหน้าขนมปัง!H:H)+SUMIF('วางแผนBC,CJ'!$C:$C,'รับ-จ่าย ประจำวัน'!$B317,'วางแผนBC,CJ'!H:H)+SUMIF(RD!$C:$C,'รับ-จ่าย ประจำวัน'!$B317,RD!H:H)+SUMIF('FG,ออนไล,คัดแยก'!$C:$C,'รับ-จ่าย ประจำวัน'!$B317,'FG,ออนไล,คัดแยก'!H:H)</f>
        <v>0</v>
      </c>
      <c r="AP317" s="16">
        <f>SUMIF(เตรียมส่วนผสม!$C:$C,'รับ-จ่าย ประจำวัน'!$B317,เตรียมส่วนผสม!I:I)+SUMIF(กวนไส้!$C:$C,'รับ-จ่าย ประจำวัน'!$B317,กวนไส้!I:I)+SUMIF(ผลิต1!$C:$C,'รับ-จ่าย ประจำวัน'!$B317,ผลิต1!I:I)+SUMIF(ผลิต2!$C:$C,'รับ-จ่าย ประจำวัน'!$B317,ผลิต2!I:I)+SUMIF(เส้นแต่งหน้าขนมเค้ก!$C:$C,'รับ-จ่าย ประจำวัน'!$B317,เส้นแต่งหน้าขนมเค้ก!I:I)+SUMIF(แพ็ค!$C:$C,'รับ-จ่าย ประจำวัน'!$B317,แพ็ค!I:I)+SUMIF(ธุรการ!$C:$C,'รับ-จ่าย ประจำวัน'!$B317,ธุรการ!I:I)+SUMIF(เส้นแต่งหน้าขนมปัง!$C:$C,'รับ-จ่าย ประจำวัน'!$B317,เส้นแต่งหน้าขนมปัง!I:I)+SUMIF('วางแผนBC,CJ'!$C:$C,'รับ-จ่าย ประจำวัน'!$B317,'วางแผนBC,CJ'!I:I)+SUMIF(RD!$C:$C,'รับ-จ่าย ประจำวัน'!$B317,RD!I:I)+SUMIF('FG,ออนไล,คัดแยก'!$C:$C,'รับ-จ่าย ประจำวัน'!$B317,'FG,ออนไล,คัดแยก'!I:I)</f>
        <v>0</v>
      </c>
      <c r="AQ317" s="16">
        <f>SUMIF(เตรียมส่วนผสม!$C:$C,'รับ-จ่าย ประจำวัน'!$B317,เตรียมส่วนผสม!J:J)+SUMIF(กวนไส้!$C:$C,'รับ-จ่าย ประจำวัน'!$B317,กวนไส้!J:J)+SUMIF(ผลิต1!$C:$C,'รับ-จ่าย ประจำวัน'!$B317,ผลิต1!J:J)+SUMIF(ผลิต2!$C:$C,'รับ-จ่าย ประจำวัน'!$B317,ผลิต2!J:J)+SUMIF(เส้นแต่งหน้าขนมเค้ก!$C:$C,'รับ-จ่าย ประจำวัน'!$B317,เส้นแต่งหน้าขนมเค้ก!J:J)+SUMIF(แพ็ค!$C:$C,'รับ-จ่าย ประจำวัน'!$B317,แพ็ค!J:J)+SUMIF(ธุรการ!$C:$C,'รับ-จ่าย ประจำวัน'!$B317,ธุรการ!J:J)+SUMIF(เส้นแต่งหน้าขนมปัง!$C:$C,'รับ-จ่าย ประจำวัน'!$B317,เส้นแต่งหน้าขนมปัง!J:J)+SUMIF('วางแผนBC,CJ'!$C:$C,'รับ-จ่าย ประจำวัน'!$B317,'วางแผนBC,CJ'!J:J)+SUMIF(RD!$C:$C,'รับ-จ่าย ประจำวัน'!$B317,RD!J:J)+SUMIF('FG,ออนไล,คัดแยก'!$C:$C,'รับ-จ่าย ประจำวัน'!$B317,'FG,ออนไล,คัดแยก'!J:J)</f>
        <v>0</v>
      </c>
      <c r="AR317" s="16">
        <f>SUMIF(เตรียมส่วนผสม!$C:$C,'รับ-จ่าย ประจำวัน'!$B317,เตรียมส่วนผสม!K:K)+SUMIF(กวนไส้!$C:$C,'รับ-จ่าย ประจำวัน'!$B317,กวนไส้!K:K)+SUMIF(ผลิต1!$C:$C,'รับ-จ่าย ประจำวัน'!$B317,ผลิต1!K:K)+SUMIF(ผลิต2!$C:$C,'รับ-จ่าย ประจำวัน'!$B317,ผลิต2!K:K)+SUMIF(เส้นแต่งหน้าขนมเค้ก!$C:$C,'รับ-จ่าย ประจำวัน'!$B317,เส้นแต่งหน้าขนมเค้ก!K:K)+SUMIF(แพ็ค!$C:$C,'รับ-จ่าย ประจำวัน'!$B317,แพ็ค!K:K)+SUMIF(ธุรการ!$C:$C,'รับ-จ่าย ประจำวัน'!$B317,ธุรการ!K:K)+SUMIF(เส้นแต่งหน้าขนมปัง!$C:$C,'รับ-จ่าย ประจำวัน'!$B317,เส้นแต่งหน้าขนมปัง!K:K)+SUMIF('วางแผนBC,CJ'!$C:$C,'รับ-จ่าย ประจำวัน'!$B317,'วางแผนBC,CJ'!K:K)+SUMIF(RD!$C:$C,'รับ-จ่าย ประจำวัน'!$B317,RD!K:K)+SUMIF('FG,ออนไล,คัดแยก'!$C:$C,'รับ-จ่าย ประจำวัน'!$B317,'FG,ออนไล,คัดแยก'!K:K)</f>
        <v>0</v>
      </c>
      <c r="AS317" s="16">
        <f>SUMIF(เตรียมส่วนผสม!$C:$C,'รับ-จ่าย ประจำวัน'!$B317,เตรียมส่วนผสม!L:L)+SUMIF(กวนไส้!$C:$C,'รับ-จ่าย ประจำวัน'!$B317,กวนไส้!L:L)+SUMIF(ผลิต1!$C:$C,'รับ-จ่าย ประจำวัน'!$B317,ผลิต1!L:L)+SUMIF(ผลิต2!$C:$C,'รับ-จ่าย ประจำวัน'!$B317,ผลิต2!L:L)+SUMIF(เส้นแต่งหน้าขนมเค้ก!$C:$C,'รับ-จ่าย ประจำวัน'!$B317,เส้นแต่งหน้าขนมเค้ก!L:L)+SUMIF(แพ็ค!$C:$C,'รับ-จ่าย ประจำวัน'!$B317,แพ็ค!L:L)+SUMIF(ธุรการ!$C:$C,'รับ-จ่าย ประจำวัน'!$B317,ธุรการ!L:L)+SUMIF(เส้นแต่งหน้าขนมปัง!$C:$C,'รับ-จ่าย ประจำวัน'!$B317,เส้นแต่งหน้าขนมปัง!L:L)+SUMIF('วางแผนBC,CJ'!$C:$C,'รับ-จ่าย ประจำวัน'!$B317,'วางแผนBC,CJ'!L:L)+SUMIF(RD!$C:$C,'รับ-จ่าย ประจำวัน'!$B317,RD!L:L)+SUMIF('FG,ออนไล,คัดแยก'!$C:$C,'รับ-จ่าย ประจำวัน'!$B317,'FG,ออนไล,คัดแยก'!L:L)</f>
        <v>0</v>
      </c>
      <c r="AT317" s="16">
        <f>SUMIF(เตรียมส่วนผสม!$C:$C,'รับ-จ่าย ประจำวัน'!$B317,เตรียมส่วนผสม!M:M)+SUMIF(กวนไส้!$C:$C,'รับ-จ่าย ประจำวัน'!$B317,กวนไส้!M:M)+SUMIF(ผลิต1!$C:$C,'รับ-จ่าย ประจำวัน'!$B317,ผลิต1!M:M)+SUMIF(ผลิต2!$C:$C,'รับ-จ่าย ประจำวัน'!$B317,ผลิต2!M:M)+SUMIF(เส้นแต่งหน้าขนมเค้ก!$C:$C,'รับ-จ่าย ประจำวัน'!$B317,เส้นแต่งหน้าขนมเค้ก!M:M)+SUMIF(แพ็ค!$C:$C,'รับ-จ่าย ประจำวัน'!$B317,แพ็ค!M:M)+SUMIF(ธุรการ!$C:$C,'รับ-จ่าย ประจำวัน'!$B317,ธุรการ!M:M)+SUMIF(เส้นแต่งหน้าขนมปัง!$C:$C,'รับ-จ่าย ประจำวัน'!$B317,เส้นแต่งหน้าขนมปัง!M:M)+SUMIF('วางแผนBC,CJ'!$C:$C,'รับ-จ่าย ประจำวัน'!$B317,'วางแผนBC,CJ'!M:M)+SUMIF(RD!$C:$C,'รับ-จ่าย ประจำวัน'!$B317,RD!M:M)+SUMIF('FG,ออนไล,คัดแยก'!$C:$C,'รับ-จ่าย ประจำวัน'!$B317,'FG,ออนไล,คัดแยก'!M:M)</f>
        <v>0</v>
      </c>
      <c r="AU317" s="16">
        <f>SUMIF(เตรียมส่วนผสม!$C:$C,'รับ-จ่าย ประจำวัน'!$B317,เตรียมส่วนผสม!N:N)+SUMIF(กวนไส้!$C:$C,'รับ-จ่าย ประจำวัน'!$B317,กวนไส้!N:N)+SUMIF(ผลิต1!$C:$C,'รับ-จ่าย ประจำวัน'!$B317,ผลิต1!N:N)+SUMIF(ผลิต2!$C:$C,'รับ-จ่าย ประจำวัน'!$B317,ผลิต2!N:N)+SUMIF(เส้นแต่งหน้าขนมเค้ก!$C:$C,'รับ-จ่าย ประจำวัน'!$B317,เส้นแต่งหน้าขนมเค้ก!N:N)+SUMIF(แพ็ค!$C:$C,'รับ-จ่าย ประจำวัน'!$B317,แพ็ค!N:N)+SUMIF(ธุรการ!$C:$C,'รับ-จ่าย ประจำวัน'!$B317,ธุรการ!N:N)+SUMIF(เส้นแต่งหน้าขนมปัง!$C:$C,'รับ-จ่าย ประจำวัน'!$B317,เส้นแต่งหน้าขนมปัง!N:N)+SUMIF('วางแผนBC,CJ'!$C:$C,'รับ-จ่าย ประจำวัน'!$B317,'วางแผนBC,CJ'!N:N)+SUMIF(RD!$C:$C,'รับ-จ่าย ประจำวัน'!$B317,RD!N:N)+SUMIF('FG,ออนไล,คัดแยก'!$C:$C,'รับ-จ่าย ประจำวัน'!$B317,'FG,ออนไล,คัดแยก'!N:N)</f>
        <v>0</v>
      </c>
      <c r="AV317" s="16">
        <f>SUMIF(เตรียมส่วนผสม!$C:$C,'รับ-จ่าย ประจำวัน'!$B317,เตรียมส่วนผสม!O:O)+SUMIF(กวนไส้!$C:$C,'รับ-จ่าย ประจำวัน'!$B317,กวนไส้!O:O)+SUMIF(ผลิต1!$C:$C,'รับ-จ่าย ประจำวัน'!$B317,ผลิต1!O:O)+SUMIF(ผลิต2!$C:$C,'รับ-จ่าย ประจำวัน'!$B317,ผลิต2!O:O)+SUMIF(เส้นแต่งหน้าขนมเค้ก!$C:$C,'รับ-จ่าย ประจำวัน'!$B317,เส้นแต่งหน้าขนมเค้ก!O:O)+SUMIF(แพ็ค!$C:$C,'รับ-จ่าย ประจำวัน'!$B317,แพ็ค!O:O)+SUMIF(ธุรการ!$C:$C,'รับ-จ่าย ประจำวัน'!$B317,ธุรการ!O:O)+SUMIF(เส้นแต่งหน้าขนมปัง!$C:$C,'รับ-จ่าย ประจำวัน'!$B317,เส้นแต่งหน้าขนมปัง!O:O)+SUMIF('วางแผนBC,CJ'!$C:$C,'รับ-จ่าย ประจำวัน'!$B317,'วางแผนBC,CJ'!O:O)+SUMIF(RD!$C:$C,'รับ-จ่าย ประจำวัน'!$B317,RD!O:O)+SUMIF('FG,ออนไล,คัดแยก'!$C:$C,'รับ-จ่าย ประจำวัน'!$B317,'FG,ออนไล,คัดแยก'!O:O)</f>
        <v>0</v>
      </c>
      <c r="AW317" s="16">
        <f>SUMIF(เตรียมส่วนผสม!$C:$C,'รับ-จ่าย ประจำวัน'!$B317,เตรียมส่วนผสม!P:P)+SUMIF(กวนไส้!$C:$C,'รับ-จ่าย ประจำวัน'!$B317,กวนไส้!P:P)+SUMIF(ผลิต1!$C:$C,'รับ-จ่าย ประจำวัน'!$B317,ผลิต1!P:P)+SUMIF(ผลิต2!$C:$C,'รับ-จ่าย ประจำวัน'!$B317,ผลิต2!P:P)+SUMIF(เส้นแต่งหน้าขนมเค้ก!$C:$C,'รับ-จ่าย ประจำวัน'!$B317,เส้นแต่งหน้าขนมเค้ก!P:P)+SUMIF(แพ็ค!$C:$C,'รับ-จ่าย ประจำวัน'!$B317,แพ็ค!P:P)+SUMIF(ธุรการ!$C:$C,'รับ-จ่าย ประจำวัน'!$B317,ธุรการ!P:P)+SUMIF(เส้นแต่งหน้าขนมปัง!$C:$C,'รับ-จ่าย ประจำวัน'!$B317,เส้นแต่งหน้าขนมปัง!P:P)+SUMIF('วางแผนBC,CJ'!$C:$C,'รับ-จ่าย ประจำวัน'!$B317,'วางแผนBC,CJ'!P:P)+SUMIF(RD!$C:$C,'รับ-จ่าย ประจำวัน'!$B317,RD!P:P)+SUMIF('FG,ออนไล,คัดแยก'!$C:$C,'รับ-จ่าย ประจำวัน'!$B317,'FG,ออนไล,คัดแยก'!P:P)</f>
        <v>0</v>
      </c>
      <c r="AX317" s="16">
        <f>SUMIF(เตรียมส่วนผสม!$C:$C,'รับ-จ่าย ประจำวัน'!$B317,เตรียมส่วนผสม!Q:Q)+SUMIF(กวนไส้!$C:$C,'รับ-จ่าย ประจำวัน'!$B317,กวนไส้!Q:Q)+SUMIF(ผลิต1!$C:$C,'รับ-จ่าย ประจำวัน'!$B317,ผลิต1!Q:Q)+SUMIF(ผลิต2!$C:$C,'รับ-จ่าย ประจำวัน'!$B317,ผลิต2!Q:Q)+SUMIF(เส้นแต่งหน้าขนมเค้ก!$C:$C,'รับ-จ่าย ประจำวัน'!$B317,เส้นแต่งหน้าขนมเค้ก!Q:Q)+SUMIF(แพ็ค!$C:$C,'รับ-จ่าย ประจำวัน'!$B317,แพ็ค!Q:Q)+SUMIF(ธุรการ!$C:$C,'รับ-จ่าย ประจำวัน'!$B317,ธุรการ!Q:Q)+SUMIF(เส้นแต่งหน้าขนมปัง!$C:$C,'รับ-จ่าย ประจำวัน'!$B317,เส้นแต่งหน้าขนมปัง!Q:Q)+SUMIF('วางแผนBC,CJ'!$C:$C,'รับ-จ่าย ประจำวัน'!$B317,'วางแผนBC,CJ'!Q:Q)+SUMIF(RD!$C:$C,'รับ-จ่าย ประจำวัน'!$B317,RD!Q:Q)+SUMIF('FG,ออนไล,คัดแยก'!$C:$C,'รับ-จ่าย ประจำวัน'!$B317,'FG,ออนไล,คัดแยก'!Q:Q)</f>
        <v>0</v>
      </c>
      <c r="AY317" s="16">
        <f>SUMIF(เตรียมส่วนผสม!$C:$C,'รับ-จ่าย ประจำวัน'!$B317,เตรียมส่วนผสม!R:R)+SUMIF(กวนไส้!$C:$C,'รับ-จ่าย ประจำวัน'!$B317,กวนไส้!R:R)+SUMIF(ผลิต1!$C:$C,'รับ-จ่าย ประจำวัน'!$B317,ผลิต1!R:R)+SUMIF(ผลิต2!$C:$C,'รับ-จ่าย ประจำวัน'!$B317,ผลิต2!R:R)+SUMIF(เส้นแต่งหน้าขนมเค้ก!$C:$C,'รับ-จ่าย ประจำวัน'!$B317,เส้นแต่งหน้าขนมเค้ก!R:R)+SUMIF(แพ็ค!$C:$C,'รับ-จ่าย ประจำวัน'!$B317,แพ็ค!R:R)+SUMIF(ธุรการ!$C:$C,'รับ-จ่าย ประจำวัน'!$B317,ธุรการ!R:R)+SUMIF(เส้นแต่งหน้าขนมปัง!$C:$C,'รับ-จ่าย ประจำวัน'!$B317,เส้นแต่งหน้าขนมปัง!R:R)+SUMIF('วางแผนBC,CJ'!$C:$C,'รับ-จ่าย ประจำวัน'!$B317,'วางแผนBC,CJ'!R:R)+SUMIF(RD!$C:$C,'รับ-จ่าย ประจำวัน'!$B317,RD!R:R)+SUMIF('FG,ออนไล,คัดแยก'!$C:$C,'รับ-จ่าย ประจำวัน'!$B317,'FG,ออนไล,คัดแยก'!R:R)</f>
        <v>0</v>
      </c>
      <c r="AZ317" s="16">
        <f>SUMIF(เตรียมส่วนผสม!$C:$C,'รับ-จ่าย ประจำวัน'!$B317,เตรียมส่วนผสม!S:S)+SUMIF(กวนไส้!$C:$C,'รับ-จ่าย ประจำวัน'!$B317,กวนไส้!S:S)+SUMIF(ผลิต1!$C:$C,'รับ-จ่าย ประจำวัน'!$B317,ผลิต1!S:S)+SUMIF(ผลิต2!$C:$C,'รับ-จ่าย ประจำวัน'!$B317,ผลิต2!S:S)+SUMIF(เส้นแต่งหน้าขนมเค้ก!$C:$C,'รับ-จ่าย ประจำวัน'!$B317,เส้นแต่งหน้าขนมเค้ก!S:S)+SUMIF(แพ็ค!$C:$C,'รับ-จ่าย ประจำวัน'!$B317,แพ็ค!S:S)+SUMIF(ธุรการ!$C:$C,'รับ-จ่าย ประจำวัน'!$B317,ธุรการ!S:S)+SUMIF(เส้นแต่งหน้าขนมปัง!$C:$C,'รับ-จ่าย ประจำวัน'!$B317,เส้นแต่งหน้าขนมปัง!S:S)+SUMIF('วางแผนBC,CJ'!$C:$C,'รับ-จ่าย ประจำวัน'!$B317,'วางแผนBC,CJ'!S:S)+SUMIF(RD!$C:$C,'รับ-จ่าย ประจำวัน'!$B317,RD!S:S)+SUMIF('FG,ออนไล,คัดแยก'!$C:$C,'รับ-จ่าย ประจำวัน'!$B317,'FG,ออนไล,คัดแยก'!S:S)</f>
        <v>0</v>
      </c>
      <c r="BA317" s="16">
        <f>SUMIF(เตรียมส่วนผสม!$C:$C,'รับ-จ่าย ประจำวัน'!$B317,เตรียมส่วนผสม!T:T)+SUMIF(กวนไส้!$C:$C,'รับ-จ่าย ประจำวัน'!$B317,กวนไส้!T:T)+SUMIF(ผลิต1!$C:$C,'รับ-จ่าย ประจำวัน'!$B317,ผลิต1!T:T)+SUMIF(ผลิต2!$C:$C,'รับ-จ่าย ประจำวัน'!$B317,ผลิต2!T:T)+SUMIF(เส้นแต่งหน้าขนมเค้ก!$C:$C,'รับ-จ่าย ประจำวัน'!$B317,เส้นแต่งหน้าขนมเค้ก!T:T)+SUMIF(แพ็ค!$C:$C,'รับ-จ่าย ประจำวัน'!$B317,แพ็ค!T:T)+SUMIF(ธุรการ!$C:$C,'รับ-จ่าย ประจำวัน'!$B317,ธุรการ!T:T)+SUMIF(เส้นแต่งหน้าขนมปัง!$C:$C,'รับ-จ่าย ประจำวัน'!$B317,เส้นแต่งหน้าขนมปัง!T:T)+SUMIF('วางแผนBC,CJ'!$C:$C,'รับ-จ่าย ประจำวัน'!$B317,'วางแผนBC,CJ'!T:T)+SUMIF(RD!$C:$C,'รับ-จ่าย ประจำวัน'!$B317,RD!T:T)+SUMIF('FG,ออนไล,คัดแยก'!$C:$C,'รับ-จ่าย ประจำวัน'!$B317,'FG,ออนไล,คัดแยก'!T:T)</f>
        <v>0</v>
      </c>
      <c r="BB317" s="16">
        <f>SUMIF(เตรียมส่วนผสม!$C:$C,'รับ-จ่าย ประจำวัน'!$B317,เตรียมส่วนผสม!U:U)+SUMIF(กวนไส้!$C:$C,'รับ-จ่าย ประจำวัน'!$B317,กวนไส้!U:U)+SUMIF(ผลิต1!$C:$C,'รับ-จ่าย ประจำวัน'!$B317,ผลิต1!U:U)+SUMIF(ผลิต2!$C:$C,'รับ-จ่าย ประจำวัน'!$B317,ผลิต2!U:U)+SUMIF(เส้นแต่งหน้าขนมเค้ก!$C:$C,'รับ-จ่าย ประจำวัน'!$B317,เส้นแต่งหน้าขนมเค้ก!U:U)+SUMIF(แพ็ค!$C:$C,'รับ-จ่าย ประจำวัน'!$B317,แพ็ค!U:U)+SUMIF(ธุรการ!$C:$C,'รับ-จ่าย ประจำวัน'!$B317,ธุรการ!U:U)+SUMIF(เส้นแต่งหน้าขนมปัง!$C:$C,'รับ-จ่าย ประจำวัน'!$B317,เส้นแต่งหน้าขนมปัง!U:U)+SUMIF('วางแผนBC,CJ'!$C:$C,'รับ-จ่าย ประจำวัน'!$B317,'วางแผนBC,CJ'!U:U)+SUMIF(RD!$C:$C,'รับ-จ่าย ประจำวัน'!$B317,RD!U:U)+SUMIF('FG,ออนไล,คัดแยก'!$C:$C,'รับ-จ่าย ประจำวัน'!$B317,'FG,ออนไล,คัดแยก'!U:U)</f>
        <v>0</v>
      </c>
      <c r="BC317" s="16">
        <f>SUMIF(เตรียมส่วนผสม!$C:$C,'รับ-จ่าย ประจำวัน'!$B317,เตรียมส่วนผสม!V:V)+SUMIF(กวนไส้!$C:$C,'รับ-จ่าย ประจำวัน'!$B317,กวนไส้!V:V)+SUMIF(ผลิต1!$C:$C,'รับ-จ่าย ประจำวัน'!$B317,ผลิต1!V:V)+SUMIF(ผลิต2!$C:$C,'รับ-จ่าย ประจำวัน'!$B317,ผลิต2!V:V)+SUMIF(เส้นแต่งหน้าขนมเค้ก!$C:$C,'รับ-จ่าย ประจำวัน'!$B317,เส้นแต่งหน้าขนมเค้ก!V:V)+SUMIF(แพ็ค!$C:$C,'รับ-จ่าย ประจำวัน'!$B317,แพ็ค!V:V)+SUMIF(ธุรการ!$C:$C,'รับ-จ่าย ประจำวัน'!$B317,ธุรการ!V:V)+SUMIF(เส้นแต่งหน้าขนมปัง!$C:$C,'รับ-จ่าย ประจำวัน'!$B317,เส้นแต่งหน้าขนมปัง!V:V)+SUMIF('วางแผนBC,CJ'!$C:$C,'รับ-จ่าย ประจำวัน'!$B317,'วางแผนBC,CJ'!V:V)+SUMIF(RD!$C:$C,'รับ-จ่าย ประจำวัน'!$B317,RD!V:V)+SUMIF('FG,ออนไล,คัดแยก'!$C:$C,'รับ-จ่าย ประจำวัน'!$B317,'FG,ออนไล,คัดแยก'!V:V)</f>
        <v>0</v>
      </c>
      <c r="BD317" s="16">
        <f>SUMIF(เตรียมส่วนผสม!$C:$C,'รับ-จ่าย ประจำวัน'!$B317,เตรียมส่วนผสม!W:W)+SUMIF(กวนไส้!$C:$C,'รับ-จ่าย ประจำวัน'!$B317,กวนไส้!W:W)+SUMIF(ผลิต1!$C:$C,'รับ-จ่าย ประจำวัน'!$B317,ผลิต1!W:W)+SUMIF(ผลิต2!$C:$C,'รับ-จ่าย ประจำวัน'!$B317,ผลิต2!W:W)+SUMIF(เส้นแต่งหน้าขนมเค้ก!$C:$C,'รับ-จ่าย ประจำวัน'!$B317,เส้นแต่งหน้าขนมเค้ก!W:W)+SUMIF(แพ็ค!$C:$C,'รับ-จ่าย ประจำวัน'!$B317,แพ็ค!W:W)+SUMIF(ธุรการ!$C:$C,'รับ-จ่าย ประจำวัน'!$B317,ธุรการ!W:W)+SUMIF(เส้นแต่งหน้าขนมปัง!$C:$C,'รับ-จ่าย ประจำวัน'!$B317,เส้นแต่งหน้าขนมปัง!W:W)+SUMIF('วางแผนBC,CJ'!$C:$C,'รับ-จ่าย ประจำวัน'!$B317,'วางแผนBC,CJ'!W:W)+SUMIF(RD!$C:$C,'รับ-จ่าย ประจำวัน'!$B317,RD!W:W)+SUMIF('FG,ออนไล,คัดแยก'!$C:$C,'รับ-จ่าย ประจำวัน'!$B317,'FG,ออนไล,คัดแยก'!W:W)</f>
        <v>0</v>
      </c>
      <c r="BE317" s="16">
        <f>SUMIF(เตรียมส่วนผสม!$C:$C,'รับ-จ่าย ประจำวัน'!$B317,เตรียมส่วนผสม!X:X)+SUMIF(กวนไส้!$C:$C,'รับ-จ่าย ประจำวัน'!$B317,กวนไส้!X:X)+SUMIF(ผลิต1!$C:$C,'รับ-จ่าย ประจำวัน'!$B317,ผลิต1!X:X)+SUMIF(ผลิต2!$C:$C,'รับ-จ่าย ประจำวัน'!$B317,ผลิต2!X:X)+SUMIF(เส้นแต่งหน้าขนมเค้ก!$C:$C,'รับ-จ่าย ประจำวัน'!$B317,เส้นแต่งหน้าขนมเค้ก!X:X)+SUMIF(แพ็ค!$C:$C,'รับ-จ่าย ประจำวัน'!$B317,แพ็ค!X:X)+SUMIF(ธุรการ!$C:$C,'รับ-จ่าย ประจำวัน'!$B317,ธุรการ!X:X)+SUMIF(เส้นแต่งหน้าขนมปัง!$C:$C,'รับ-จ่าย ประจำวัน'!$B317,เส้นแต่งหน้าขนมปัง!X:X)+SUMIF('วางแผนBC,CJ'!$C:$C,'รับ-จ่าย ประจำวัน'!$B317,'วางแผนBC,CJ'!X:X)+SUMIF(RD!$C:$C,'รับ-จ่าย ประจำวัน'!$B317,RD!X:X)+SUMIF('FG,ออนไล,คัดแยก'!$C:$C,'รับ-จ่าย ประจำวัน'!$B317,'FG,ออนไล,คัดแยก'!X:X)</f>
        <v>0</v>
      </c>
      <c r="BF317" s="16">
        <f>SUMIF(เตรียมส่วนผสม!$C:$C,'รับ-จ่าย ประจำวัน'!$B317,เตรียมส่วนผสม!Y:Y)+SUMIF(กวนไส้!$C:$C,'รับ-จ่าย ประจำวัน'!$B317,กวนไส้!Y:Y)+SUMIF(ผลิต1!$C:$C,'รับ-จ่าย ประจำวัน'!$B317,ผลิต1!Y:Y)+SUMIF(ผลิต2!$C:$C,'รับ-จ่าย ประจำวัน'!$B317,ผลิต2!Y:Y)+SUMIF(เส้นแต่งหน้าขนมเค้ก!$C:$C,'รับ-จ่าย ประจำวัน'!$B317,เส้นแต่งหน้าขนมเค้ก!Y:Y)+SUMIF(แพ็ค!$C:$C,'รับ-จ่าย ประจำวัน'!$B317,แพ็ค!Y:Y)+SUMIF(ธุรการ!$C:$C,'รับ-จ่าย ประจำวัน'!$B317,ธุรการ!Y:Y)+SUMIF(เส้นแต่งหน้าขนมปัง!$C:$C,'รับ-จ่าย ประจำวัน'!$B317,เส้นแต่งหน้าขนมปัง!Y:Y)+SUMIF('วางแผนBC,CJ'!$C:$C,'รับ-จ่าย ประจำวัน'!$B317,'วางแผนBC,CJ'!Y:Y)+SUMIF(RD!$C:$C,'รับ-จ่าย ประจำวัน'!$B317,RD!Y:Y)+SUMIF('FG,ออนไล,คัดแยก'!$C:$C,'รับ-จ่าย ประจำวัน'!$B317,'FG,ออนไล,คัดแยก'!Y:Y)</f>
        <v>0</v>
      </c>
      <c r="BG317" s="16">
        <f>SUMIF(เตรียมส่วนผสม!$C:$C,'รับ-จ่าย ประจำวัน'!$B317,เตรียมส่วนผสม!Z:Z)+SUMIF(กวนไส้!$C:$C,'รับ-จ่าย ประจำวัน'!$B317,กวนไส้!Z:Z)+SUMIF(ผลิต1!$C:$C,'รับ-จ่าย ประจำวัน'!$B317,ผลิต1!Z:Z)+SUMIF(ผลิต2!$C:$C,'รับ-จ่าย ประจำวัน'!$B317,ผลิต2!Z:Z)+SUMIF(เส้นแต่งหน้าขนมเค้ก!$C:$C,'รับ-จ่าย ประจำวัน'!$B317,เส้นแต่งหน้าขนมเค้ก!Z:Z)+SUMIF(แพ็ค!$C:$C,'รับ-จ่าย ประจำวัน'!$B317,แพ็ค!Z:Z)+SUMIF(ธุรการ!$C:$C,'รับ-จ่าย ประจำวัน'!$B317,ธุรการ!Z:Z)+SUMIF(เส้นแต่งหน้าขนมปัง!$C:$C,'รับ-จ่าย ประจำวัน'!$B317,เส้นแต่งหน้าขนมปัง!Z:Z)+SUMIF('วางแผนBC,CJ'!$C:$C,'รับ-จ่าย ประจำวัน'!$B317,'วางแผนBC,CJ'!Z:Z)+SUMIF(RD!$C:$C,'รับ-จ่าย ประจำวัน'!$B317,RD!Z:Z)+SUMIF('FG,ออนไล,คัดแยก'!$C:$C,'รับ-จ่าย ประจำวัน'!$B317,'FG,ออนไล,คัดแยก'!Z:Z)</f>
        <v>0</v>
      </c>
      <c r="BH317" s="16">
        <f>SUMIF(เตรียมส่วนผสม!$C:$C,'รับ-จ่าย ประจำวัน'!$B317,เตรียมส่วนผสม!AA:AA)+SUMIF(กวนไส้!$C:$C,'รับ-จ่าย ประจำวัน'!$B317,กวนไส้!AA:AA)+SUMIF(ผลิต1!$C:$C,'รับ-จ่าย ประจำวัน'!$B317,ผลิต1!AA:AA)+SUMIF(ผลิต2!$C:$C,'รับ-จ่าย ประจำวัน'!$B317,ผลิต2!AA:AA)+SUMIF(เส้นแต่งหน้าขนมเค้ก!$C:$C,'รับ-จ่าย ประจำวัน'!$B317,เส้นแต่งหน้าขนมเค้ก!AA:AA)+SUMIF(แพ็ค!$C:$C,'รับ-จ่าย ประจำวัน'!$B317,แพ็ค!AA:AA)+SUMIF(ธุรการ!$C:$C,'รับ-จ่าย ประจำวัน'!$B317,ธุรการ!AA:AA)+SUMIF(เส้นแต่งหน้าขนมปัง!$C:$C,'รับ-จ่าย ประจำวัน'!$B317,เส้นแต่งหน้าขนมปัง!AA:AA)+SUMIF('วางแผนBC,CJ'!$C:$C,'รับ-จ่าย ประจำวัน'!$B317,'วางแผนBC,CJ'!AA:AA)+SUMIF(RD!$C:$C,'รับ-จ่าย ประจำวัน'!$B317,RD!AA:AA)+SUMIF('FG,ออนไล,คัดแยก'!$C:$C,'รับ-จ่าย ประจำวัน'!$B317,'FG,ออนไล,คัดแยก'!AA:AA)</f>
        <v>0</v>
      </c>
      <c r="BI317" s="16">
        <f>SUMIF(เตรียมส่วนผสม!$C:$C,'รับ-จ่าย ประจำวัน'!$B317,เตรียมส่วนผสม!AB:AB)+SUMIF(กวนไส้!$C:$C,'รับ-จ่าย ประจำวัน'!$B317,กวนไส้!AB:AB)+SUMIF(ผลิต1!$C:$C,'รับ-จ่าย ประจำวัน'!$B317,ผลิต1!AB:AB)+SUMIF(ผลิต2!$C:$C,'รับ-จ่าย ประจำวัน'!$B317,ผลิต2!AB:AB)+SUMIF(เส้นแต่งหน้าขนมเค้ก!$C:$C,'รับ-จ่าย ประจำวัน'!$B317,เส้นแต่งหน้าขนมเค้ก!AB:AB)+SUMIF(แพ็ค!$C:$C,'รับ-จ่าย ประจำวัน'!$B317,แพ็ค!AB:AB)+SUMIF(ธุรการ!$C:$C,'รับ-จ่าย ประจำวัน'!$B317,ธุรการ!AB:AB)+SUMIF(เส้นแต่งหน้าขนมปัง!$C:$C,'รับ-จ่าย ประจำวัน'!$B317,เส้นแต่งหน้าขนมปัง!AB:AB)+SUMIF('วางแผนBC,CJ'!$C:$C,'รับ-จ่าย ประจำวัน'!$B317,'วางแผนBC,CJ'!AB:AB)+SUMIF(RD!$C:$C,'รับ-จ่าย ประจำวัน'!$B317,RD!AB:AB)+SUMIF('FG,ออนไล,คัดแยก'!$C:$C,'รับ-จ่าย ประจำวัน'!$B317,'FG,ออนไล,คัดแยก'!AB:AB)</f>
        <v>0</v>
      </c>
      <c r="BJ317" s="16">
        <f>SUMIF(เตรียมส่วนผสม!$C:$C,'รับ-จ่าย ประจำวัน'!$B317,เตรียมส่วนผสม!AC:AC)+SUMIF(กวนไส้!$C:$C,'รับ-จ่าย ประจำวัน'!$B317,กวนไส้!AC:AC)+SUMIF(ผลิต1!$C:$C,'รับ-จ่าย ประจำวัน'!$B317,ผลิต1!AC:AC)+SUMIF(ผลิต2!$C:$C,'รับ-จ่าย ประจำวัน'!$B317,ผลิต2!AC:AC)+SUMIF(เส้นแต่งหน้าขนมเค้ก!$C:$C,'รับ-จ่าย ประจำวัน'!$B317,เส้นแต่งหน้าขนมเค้ก!AC:AC)+SUMIF(แพ็ค!$C:$C,'รับ-จ่าย ประจำวัน'!$B317,แพ็ค!AC:AC)+SUMIF(ธุรการ!$C:$C,'รับ-จ่าย ประจำวัน'!$B317,ธุรการ!AC:AC)+SUMIF(เส้นแต่งหน้าขนมปัง!$C:$C,'รับ-จ่าย ประจำวัน'!$B317,เส้นแต่งหน้าขนมปัง!AC:AC)+SUMIF('วางแผนBC,CJ'!$C:$C,'รับ-จ่าย ประจำวัน'!$B317,'วางแผนBC,CJ'!AC:AC)+SUMIF(RD!$C:$C,'รับ-จ่าย ประจำวัน'!$B317,RD!AC:AC)+SUMIF('FG,ออนไล,คัดแยก'!$C:$C,'รับ-จ่าย ประจำวัน'!$B317,'FG,ออนไล,คัดแยก'!AC:AC)</f>
        <v>0</v>
      </c>
      <c r="BK317" s="16">
        <f>SUMIF(เตรียมส่วนผสม!$C:$C,'รับ-จ่าย ประจำวัน'!$B317,เตรียมส่วนผสม!AD:AD)+SUMIF(กวนไส้!$C:$C,'รับ-จ่าย ประจำวัน'!$B317,กวนไส้!AD:AD)+SUMIF(ผลิต1!$C:$C,'รับ-จ่าย ประจำวัน'!$B317,ผลิต1!AD:AD)+SUMIF(ผลิต2!$C:$C,'รับ-จ่าย ประจำวัน'!$B317,ผลิต2!AD:AD)+SUMIF(เส้นแต่งหน้าขนมเค้ก!$C:$C,'รับ-จ่าย ประจำวัน'!$B317,เส้นแต่งหน้าขนมเค้ก!AD:AD)+SUMIF(แพ็ค!$C:$C,'รับ-จ่าย ประจำวัน'!$B317,แพ็ค!AD:AD)+SUMIF(ธุรการ!$C:$C,'รับ-จ่าย ประจำวัน'!$B317,ธุรการ!AD:AD)+SUMIF(เส้นแต่งหน้าขนมปัง!$C:$C,'รับ-จ่าย ประจำวัน'!$B317,เส้นแต่งหน้าขนมปัง!AD:AD)+SUMIF('วางแผนBC,CJ'!$C:$C,'รับ-จ่าย ประจำวัน'!$B317,'วางแผนBC,CJ'!AD:AD)+SUMIF(RD!$C:$C,'รับ-จ่าย ประจำวัน'!$B317,RD!AD:AD)+SUMIF('FG,ออนไล,คัดแยก'!$C:$C,'รับ-จ่าย ประจำวัน'!$B317,'FG,ออนไล,คัดแยก'!AD:AD)</f>
        <v>300</v>
      </c>
      <c r="BL317" s="16">
        <f>SUMIF(เตรียมส่วนผสม!$C:$C,'รับ-จ่าย ประจำวัน'!$B317,เตรียมส่วนผสม!AE:AE)+SUMIF(กวนไส้!$C:$C,'รับ-จ่าย ประจำวัน'!$B317,กวนไส้!AE:AE)+SUMIF(ผลิต1!$C:$C,'รับ-จ่าย ประจำวัน'!$B317,ผลิต1!AE:AE)+SUMIF(ผลิต2!$C:$C,'รับ-จ่าย ประจำวัน'!$B317,ผลิต2!AE:AE)+SUMIF(เส้นแต่งหน้าขนมเค้ก!$C:$C,'รับ-จ่าย ประจำวัน'!$B317,เส้นแต่งหน้าขนมเค้ก!AE:AE)+SUMIF(แพ็ค!$C:$C,'รับ-จ่าย ประจำวัน'!$B317,แพ็ค!AE:AE)+SUMIF(ธุรการ!$C:$C,'รับ-จ่าย ประจำวัน'!$B317,ธุรการ!AE:AE)+SUMIF(เส้นแต่งหน้าขนมปัง!$C:$C,'รับ-จ่าย ประจำวัน'!$B317,เส้นแต่งหน้าขนมปัง!AE:AE)+SUMIF('วางแผนBC,CJ'!$C:$C,'รับ-จ่าย ประจำวัน'!$B317,'วางแผนBC,CJ'!AE:AE)+SUMIF(RD!$C:$C,'รับ-จ่าย ประจำวัน'!$B317,RD!AE:AE)+SUMIF('FG,ออนไล,คัดแยก'!$C:$C,'รับ-จ่าย ประจำวัน'!$B317,'FG,ออนไล,คัดแยก'!AE:AE)</f>
        <v>0</v>
      </c>
      <c r="BM317" s="16">
        <f>SUMIF(เตรียมส่วนผสม!$C:$C,'รับ-จ่าย ประจำวัน'!$B317,เตรียมส่วนผสม!AF:AF)+SUMIF(กวนไส้!$C:$C,'รับ-จ่าย ประจำวัน'!$B317,กวนไส้!AF:AF)+SUMIF(ผลิต1!$C:$C,'รับ-จ่าย ประจำวัน'!$B317,ผลิต1!AF:AF)+SUMIF(ผลิต2!$C:$C,'รับ-จ่าย ประจำวัน'!$B317,ผลิต2!AF:AF)+SUMIF(เส้นแต่งหน้าขนมเค้ก!$C:$C,'รับ-จ่าย ประจำวัน'!$B317,เส้นแต่งหน้าขนมเค้ก!AF:AF)+SUMIF(แพ็ค!$C:$C,'รับ-จ่าย ประจำวัน'!$B317,แพ็ค!AF:AF)+SUMIF(ธุรการ!$C:$C,'รับ-จ่าย ประจำวัน'!$B317,ธุรการ!AF:AF)+SUMIF(เส้นแต่งหน้าขนมปัง!$C:$C,'รับ-จ่าย ประจำวัน'!$B317,เส้นแต่งหน้าขนมปัง!AF:AF)+SUMIF('วางแผนBC,CJ'!$C:$C,'รับ-จ่าย ประจำวัน'!$B317,'วางแผนBC,CJ'!AF:AF)+SUMIF(RD!$C:$C,'รับ-จ่าย ประจำวัน'!$B317,RD!AF:AF)+SUMIF('FG,ออนไล,คัดแยก'!$C:$C,'รับ-จ่าย ประจำวัน'!$B317,'FG,ออนไล,คัดแยก'!AF:AF)</f>
        <v>0</v>
      </c>
      <c r="BN317" s="16">
        <f>SUMIF(เตรียมส่วนผสม!$C:$C,'รับ-จ่าย ประจำวัน'!$B317,เตรียมส่วนผสม!AG:AG)+SUMIF(กวนไส้!$C:$C,'รับ-จ่าย ประจำวัน'!$B317,กวนไส้!AG:AG)+SUMIF(ผลิต1!$C:$C,'รับ-จ่าย ประจำวัน'!$B317,ผลิต1!AG:AG)+SUMIF(ผลิต2!$C:$C,'รับ-จ่าย ประจำวัน'!$B317,ผลิต2!AG:AG)+SUMIF(เส้นแต่งหน้าขนมเค้ก!$C:$C,'รับ-จ่าย ประจำวัน'!$B317,เส้นแต่งหน้าขนมเค้ก!AG:AG)+SUMIF(แพ็ค!$C:$C,'รับ-จ่าย ประจำวัน'!$B317,แพ็ค!AG:AG)+SUMIF(ธุรการ!$C:$C,'รับ-จ่าย ประจำวัน'!$B317,ธุรการ!AG:AG)+SUMIF(เส้นแต่งหน้าขนมปัง!$C:$C,'รับ-จ่าย ประจำวัน'!$B317,เส้นแต่งหน้าขนมปัง!AG:AG)+SUMIF('วางแผนBC,CJ'!$C:$C,'รับ-จ่าย ประจำวัน'!$B317,'วางแผนBC,CJ'!AG:AG)+SUMIF(RD!$C:$C,'รับ-จ่าย ประจำวัน'!$B317,RD!AG:AG)+SUMIF('FG,ออนไล,คัดแยก'!$C:$C,'รับ-จ่าย ประจำวัน'!$B317,'FG,ออนไล,คัดแยก'!AG:AG)</f>
        <v>0</v>
      </c>
      <c r="BO317" s="16">
        <f>SUMIF(เตรียมส่วนผสม!$C:$C,'รับ-จ่าย ประจำวัน'!$B317,เตรียมส่วนผสม!AH:AH)+SUMIF(กวนไส้!$C:$C,'รับ-จ่าย ประจำวัน'!$B317,กวนไส้!AH:AH)+SUMIF(ผลิต1!$C:$C,'รับ-จ่าย ประจำวัน'!$B317,ผลิต1!AH:AH)+SUMIF(ผลิต2!$C:$C,'รับ-จ่าย ประจำวัน'!$B317,ผลิต2!AH:AH)+SUMIF(เส้นแต่งหน้าขนมเค้ก!$C:$C,'รับ-จ่าย ประจำวัน'!$B317,เส้นแต่งหน้าขนมเค้ก!AH:AH)+SUMIF(แพ็ค!$C:$C,'รับ-จ่าย ประจำวัน'!$B317,แพ็ค!AH:AH)+SUMIF(ธุรการ!$C:$C,'รับ-จ่าย ประจำวัน'!$B317,ธุรการ!AH:AH)+SUMIF(เส้นแต่งหน้าขนมปัง!$C:$C,'รับ-จ่าย ประจำวัน'!$B317,เส้นแต่งหน้าขนมปัง!AH:AH)+SUMIF('วางแผนBC,CJ'!$C:$C,'รับ-จ่าย ประจำวัน'!$B317,'วางแผนBC,CJ'!AH:AH)+SUMIF(RD!$C:$C,'รับ-จ่าย ประจำวัน'!$B317,RD!AH:AH)+SUMIF('FG,ออนไล,คัดแยก'!$C:$C,'รับ-จ่าย ประจำวัน'!$B317,'FG,ออนไล,คัดแยก'!AH:AH)</f>
        <v>0</v>
      </c>
      <c r="BP317" s="16">
        <f>SUMIF(เตรียมส่วนผสม!$C:$C,'รับ-จ่าย ประจำวัน'!$B317,เตรียมส่วนผสม!AI:AI)+SUMIF(กวนไส้!$C:$C,'รับ-จ่าย ประจำวัน'!$B317,กวนไส้!AI:AI)+SUMIF(ผลิต1!$C:$C,'รับ-จ่าย ประจำวัน'!$B317,ผลิต1!AI:AI)+SUMIF(ผลิต2!$C:$C,'รับ-จ่าย ประจำวัน'!$B317,ผลิต2!AI:AI)+SUMIF(เส้นแต่งหน้าขนมเค้ก!$C:$C,'รับ-จ่าย ประจำวัน'!$B317,เส้นแต่งหน้าขนมเค้ก!AI:AI)+SUMIF(แพ็ค!$C:$C,'รับ-จ่าย ประจำวัน'!$B317,แพ็ค!AI:AI)+SUMIF(ธุรการ!$C:$C,'รับ-จ่าย ประจำวัน'!$B317,ธุรการ!AI:AI)+SUMIF(เส้นแต่งหน้าขนมปัง!$C:$C,'รับ-จ่าย ประจำวัน'!$B317,เส้นแต่งหน้าขนมปัง!AI:AI)+SUMIF('วางแผนBC,CJ'!$C:$C,'รับ-จ่าย ประจำวัน'!$B317,'วางแผนBC,CJ'!AI:AI)+SUMIF(RD!$C:$C,'รับ-จ่าย ประจำวัน'!$B317,RD!AI:AI)+SUMIF('FG,ออนไล,คัดแยก'!$C:$C,'รับ-จ่าย ประจำวัน'!$B317,'FG,ออนไล,คัดแยก'!AI:AI)</f>
        <v>200</v>
      </c>
      <c r="BQ317" s="16">
        <f>SUMIF(เตรียมส่วนผสม!$C:$C,'รับ-จ่าย ประจำวัน'!$B317,เตรียมส่วนผสม!AJ:AJ)+SUMIF(กวนไส้!$C:$C,'รับ-จ่าย ประจำวัน'!$B317,กวนไส้!AJ:AJ)+SUMIF(ผลิต1!$C:$C,'รับ-จ่าย ประจำวัน'!$B317,ผลิต1!AJ:AJ)+SUMIF(ผลิต2!$C:$C,'รับ-จ่าย ประจำวัน'!$B317,ผลิต2!AJ:AJ)+SUMIF(เส้นแต่งหน้าขนมเค้ก!$C:$C,'รับ-จ่าย ประจำวัน'!$B317,เส้นแต่งหน้าขนมเค้ก!AJ:AJ)+SUMIF(แพ็ค!$C:$C,'รับ-จ่าย ประจำวัน'!$B317,แพ็ค!AJ:AJ)+SUMIF(ธุรการ!$C:$C,'รับ-จ่าย ประจำวัน'!$B317,ธุรการ!AJ:AJ)+SUMIF(เส้นแต่งหน้าขนมปัง!$C:$C,'รับ-จ่าย ประจำวัน'!$B317,เส้นแต่งหน้าขนมปัง!AJ:AJ)+SUMIF('วางแผนBC,CJ'!$C:$C,'รับ-จ่าย ประจำวัน'!$B317,'วางแผนBC,CJ'!AJ:AJ)+SUMIF(RD!$C:$C,'รับ-จ่าย ประจำวัน'!$B317,RD!AJ:AJ)+SUMIF('FG,ออนไล,คัดแยก'!$C:$C,'รับ-จ่าย ประจำวัน'!$B317,'FG,ออนไล,คัดแยก'!AJ:AJ)</f>
        <v>0</v>
      </c>
      <c r="BR317" s="16">
        <f>SUMIF(เตรียมส่วนผสม!$C:$C,'รับ-จ่าย ประจำวัน'!$B317,เตรียมส่วนผสม!AK:AK)+SUMIF(กวนไส้!$C:$C,'รับ-จ่าย ประจำวัน'!$B317,กวนไส้!AK:AK)+SUMIF(ผลิต1!$C:$C,'รับ-จ่าย ประจำวัน'!$B317,ผลิต1!AK:AK)+SUMIF(ผลิต2!$C:$C,'รับ-จ่าย ประจำวัน'!$B317,ผลิต2!AK:AK)+SUMIF(เส้นแต่งหน้าขนมเค้ก!$C:$C,'รับ-จ่าย ประจำวัน'!$B317,เส้นแต่งหน้าขนมเค้ก!AK:AK)+SUMIF(แพ็ค!$C:$C,'รับ-จ่าย ประจำวัน'!$B317,แพ็ค!AK:AK)+SUMIF(ธุรการ!$C:$C,'รับ-จ่าย ประจำวัน'!$B317,ธุรการ!AK:AK)+SUMIF(เส้นแต่งหน้าขนมปัง!$C:$C,'รับ-จ่าย ประจำวัน'!$B317,เส้นแต่งหน้าขนมปัง!AK:AK)+SUMIF('วางแผนBC,CJ'!$C:$C,'รับ-จ่าย ประจำวัน'!$B317,'วางแผนBC,CJ'!AK:AK)+SUMIF(RD!$C:$C,'รับ-จ่าย ประจำวัน'!$B317,RD!AK:AK)+SUMIF('FG,ออนไล,คัดแยก'!$C:$C,'รับ-จ่าย ประจำวัน'!$B317,'FG,ออนไล,คัดแยก'!AK:AK)</f>
        <v>0</v>
      </c>
      <c r="BS317" s="16">
        <f>SUMIF(เตรียมส่วนผสม!$C:$C,'รับ-จ่าย ประจำวัน'!$B317,เตรียมส่วนผสม!AL:AL)+SUMIF(กวนไส้!$C:$C,'รับ-จ่าย ประจำวัน'!$B317,กวนไส้!AL:AL)+SUMIF(ผลิต1!$C:$C,'รับ-จ่าย ประจำวัน'!$B317,ผลิต1!AL:AL)+SUMIF(ผลิต2!$C:$C,'รับ-จ่าย ประจำวัน'!$B317,ผลิต2!AL:AL)+SUMIF(เส้นแต่งหน้าขนมเค้ก!$C:$C,'รับ-จ่าย ประจำวัน'!$B317,เส้นแต่งหน้าขนมเค้ก!AL:AL)+SUMIF(แพ็ค!$C:$C,'รับ-จ่าย ประจำวัน'!$B317,แพ็ค!AL:AL)+SUMIF(ธุรการ!$C:$C,'รับ-จ่าย ประจำวัน'!$B317,ธุรการ!AL:AL)+SUMIF(เส้นแต่งหน้าขนมปัง!$C:$C,'รับ-จ่าย ประจำวัน'!$B317,เส้นแต่งหน้าขนมปัง!AL:AL)+SUMIF('วางแผนBC,CJ'!$C:$C,'รับ-จ่าย ประจำวัน'!$B317,'วางแผนBC,CJ'!AL:AL)+SUMIF(RD!$C:$C,'รับ-จ่าย ประจำวัน'!$B317,RD!AL:AL)+SUMIF('FG,ออนไล,คัดแยก'!$C:$C,'รับ-จ่าย ประจำวัน'!$B317,'FG,ออนไล,คัดแยก'!AL:AL)</f>
        <v>0</v>
      </c>
      <c r="BT317" s="18">
        <f t="shared" si="60"/>
        <v>500</v>
      </c>
      <c r="BU317" s="116">
        <v>4000</v>
      </c>
      <c r="BV317" s="146">
        <f t="shared" si="61"/>
        <v>14700</v>
      </c>
      <c r="BW317" s="183">
        <v>45</v>
      </c>
      <c r="BX317" s="172">
        <f t="shared" si="68"/>
        <v>16.666666666666668</v>
      </c>
      <c r="BY317" s="188">
        <f t="shared" si="63"/>
        <v>881.99999999999989</v>
      </c>
      <c r="BZ317" s="180">
        <f t="shared" ca="1" si="62"/>
        <v>47085</v>
      </c>
      <c r="CA317" s="152"/>
      <c r="CB317" s="93"/>
      <c r="CC317" s="93"/>
      <c r="CD317" s="93"/>
      <c r="CE317" s="93"/>
      <c r="CF317" s="93"/>
      <c r="CG317" s="93"/>
      <c r="CH317" s="93"/>
      <c r="CI317" s="93"/>
      <c r="CJ317" s="94"/>
      <c r="CK317" s="9">
        <f t="shared" si="64"/>
        <v>10700</v>
      </c>
    </row>
    <row r="318" spans="1:89" x14ac:dyDescent="0.5">
      <c r="A318" s="149" t="s">
        <v>1000</v>
      </c>
      <c r="B318" s="34">
        <v>1023701003</v>
      </c>
      <c r="C318" s="10" t="s">
        <v>2128</v>
      </c>
      <c r="D318" s="135" t="s">
        <v>71</v>
      </c>
      <c r="E318" s="25"/>
      <c r="F318" s="132"/>
      <c r="G318" s="25"/>
      <c r="H318" s="12">
        <v>84500</v>
      </c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11"/>
      <c r="AF318" s="11"/>
      <c r="AG318" s="11"/>
      <c r="AH318" s="11"/>
      <c r="AI318" s="25"/>
      <c r="AJ318" s="25"/>
      <c r="AK318" s="25"/>
      <c r="AL318" s="25"/>
      <c r="AM318" s="25"/>
      <c r="AN318" s="15">
        <f t="shared" si="59"/>
        <v>0</v>
      </c>
      <c r="AO318" s="16">
        <f>SUMIF(เตรียมส่วนผสม!$C:$C,'รับ-จ่าย ประจำวัน'!$B318,เตรียมส่วนผสม!H:H)+SUMIF(กวนไส้!$C:$C,'รับ-จ่าย ประจำวัน'!$B318,กวนไส้!H:H)+SUMIF(ผลิต1!$C:$C,'รับ-จ่าย ประจำวัน'!$B318,ผลิต1!H:H)+SUMIF(ผลิต2!$C:$C,'รับ-จ่าย ประจำวัน'!$B318,ผลิต2!H:H)+SUMIF(เส้นแต่งหน้าขนมเค้ก!$C:$C,'รับ-จ่าย ประจำวัน'!$B318,เส้นแต่งหน้าขนมเค้ก!H:H)+SUMIF(แพ็ค!$C:$C,'รับ-จ่าย ประจำวัน'!$B318,แพ็ค!H:H)+SUMIF(ธุรการ!$C:$C,'รับ-จ่าย ประจำวัน'!$B318,ธุรการ!H:H)+SUMIF(เส้นแต่งหน้าขนมปัง!$C:$C,'รับ-จ่าย ประจำวัน'!$B318,เส้นแต่งหน้าขนมปัง!H:H)+SUMIF('วางแผนBC,CJ'!$C:$C,'รับ-จ่าย ประจำวัน'!$B318,'วางแผนBC,CJ'!H:H)+SUMIF(RD!$C:$C,'รับ-จ่าย ประจำวัน'!$B318,RD!H:H)+SUMIF('FG,ออนไล,คัดแยก'!$C:$C,'รับ-จ่าย ประจำวัน'!$B318,'FG,ออนไล,คัดแยก'!H:H)</f>
        <v>1500</v>
      </c>
      <c r="AP318" s="16">
        <f>SUMIF(เตรียมส่วนผสม!$C:$C,'รับ-จ่าย ประจำวัน'!$B318,เตรียมส่วนผสม!I:I)+SUMIF(กวนไส้!$C:$C,'รับ-จ่าย ประจำวัน'!$B318,กวนไส้!I:I)+SUMIF(ผลิต1!$C:$C,'รับ-จ่าย ประจำวัน'!$B318,ผลิต1!I:I)+SUMIF(ผลิต2!$C:$C,'รับ-จ่าย ประจำวัน'!$B318,ผลิต2!I:I)+SUMIF(เส้นแต่งหน้าขนมเค้ก!$C:$C,'รับ-จ่าย ประจำวัน'!$B318,เส้นแต่งหน้าขนมเค้ก!I:I)+SUMIF(แพ็ค!$C:$C,'รับ-จ่าย ประจำวัน'!$B318,แพ็ค!I:I)+SUMIF(ธุรการ!$C:$C,'รับ-จ่าย ประจำวัน'!$B318,ธุรการ!I:I)+SUMIF(เส้นแต่งหน้าขนมปัง!$C:$C,'รับ-จ่าย ประจำวัน'!$B318,เส้นแต่งหน้าขนมปัง!I:I)+SUMIF('วางแผนBC,CJ'!$C:$C,'รับ-จ่าย ประจำวัน'!$B318,'วางแผนBC,CJ'!I:I)+SUMIF(RD!$C:$C,'รับ-จ่าย ประจำวัน'!$B318,RD!I:I)+SUMIF('FG,ออนไล,คัดแยก'!$C:$C,'รับ-จ่าย ประจำวัน'!$B318,'FG,ออนไล,คัดแยก'!I:I)</f>
        <v>1500</v>
      </c>
      <c r="AQ318" s="16">
        <f>SUMIF(เตรียมส่วนผสม!$C:$C,'รับ-จ่าย ประจำวัน'!$B318,เตรียมส่วนผสม!J:J)+SUMIF(กวนไส้!$C:$C,'รับ-จ่าย ประจำวัน'!$B318,กวนไส้!J:J)+SUMIF(ผลิต1!$C:$C,'รับ-จ่าย ประจำวัน'!$B318,ผลิต1!J:J)+SUMIF(ผลิต2!$C:$C,'รับ-จ่าย ประจำวัน'!$B318,ผลิต2!J:J)+SUMIF(เส้นแต่งหน้าขนมเค้ก!$C:$C,'รับ-จ่าย ประจำวัน'!$B318,เส้นแต่งหน้าขนมเค้ก!J:J)+SUMIF(แพ็ค!$C:$C,'รับ-จ่าย ประจำวัน'!$B318,แพ็ค!J:J)+SUMIF(ธุรการ!$C:$C,'รับ-จ่าย ประจำวัน'!$B318,ธุรการ!J:J)+SUMIF(เส้นแต่งหน้าขนมปัง!$C:$C,'รับ-จ่าย ประจำวัน'!$B318,เส้นแต่งหน้าขนมปัง!J:J)+SUMIF('วางแผนBC,CJ'!$C:$C,'รับ-จ่าย ประจำวัน'!$B318,'วางแผนBC,CJ'!J:J)+SUMIF(RD!$C:$C,'รับ-จ่าย ประจำวัน'!$B318,RD!J:J)+SUMIF('FG,ออนไล,คัดแยก'!$C:$C,'รับ-จ่าย ประจำวัน'!$B318,'FG,ออนไล,คัดแยก'!J:J)</f>
        <v>0</v>
      </c>
      <c r="AR318" s="16">
        <f>SUMIF(เตรียมส่วนผสม!$C:$C,'รับ-จ่าย ประจำวัน'!$B318,เตรียมส่วนผสม!K:K)+SUMIF(กวนไส้!$C:$C,'รับ-จ่าย ประจำวัน'!$B318,กวนไส้!K:K)+SUMIF(ผลิต1!$C:$C,'รับ-จ่าย ประจำวัน'!$B318,ผลิต1!K:K)+SUMIF(ผลิต2!$C:$C,'รับ-จ่าย ประจำวัน'!$B318,ผลิต2!K:K)+SUMIF(เส้นแต่งหน้าขนมเค้ก!$C:$C,'รับ-จ่าย ประจำวัน'!$B318,เส้นแต่งหน้าขนมเค้ก!K:K)+SUMIF(แพ็ค!$C:$C,'รับ-จ่าย ประจำวัน'!$B318,แพ็ค!K:K)+SUMIF(ธุรการ!$C:$C,'รับ-จ่าย ประจำวัน'!$B318,ธุรการ!K:K)+SUMIF(เส้นแต่งหน้าขนมปัง!$C:$C,'รับ-จ่าย ประจำวัน'!$B318,เส้นแต่งหน้าขนมปัง!K:K)+SUMIF('วางแผนBC,CJ'!$C:$C,'รับ-จ่าย ประจำวัน'!$B318,'วางแผนBC,CJ'!K:K)+SUMIF(RD!$C:$C,'รับ-จ่าย ประจำวัน'!$B318,RD!K:K)+SUMIF('FG,ออนไล,คัดแยก'!$C:$C,'รับ-จ่าย ประจำวัน'!$B318,'FG,ออนไล,คัดแยก'!K:K)</f>
        <v>1500</v>
      </c>
      <c r="AS318" s="16">
        <f>SUMIF(เตรียมส่วนผสม!$C:$C,'รับ-จ่าย ประจำวัน'!$B318,เตรียมส่วนผสม!L:L)+SUMIF(กวนไส้!$C:$C,'รับ-จ่าย ประจำวัน'!$B318,กวนไส้!L:L)+SUMIF(ผลิต1!$C:$C,'รับ-จ่าย ประจำวัน'!$B318,ผลิต1!L:L)+SUMIF(ผลิต2!$C:$C,'รับ-จ่าย ประจำวัน'!$B318,ผลิต2!L:L)+SUMIF(เส้นแต่งหน้าขนมเค้ก!$C:$C,'รับ-จ่าย ประจำวัน'!$B318,เส้นแต่งหน้าขนมเค้ก!L:L)+SUMIF(แพ็ค!$C:$C,'รับ-จ่าย ประจำวัน'!$B318,แพ็ค!L:L)+SUMIF(ธุรการ!$C:$C,'รับ-จ่าย ประจำวัน'!$B318,ธุรการ!L:L)+SUMIF(เส้นแต่งหน้าขนมปัง!$C:$C,'รับ-จ่าย ประจำวัน'!$B318,เส้นแต่งหน้าขนมปัง!L:L)+SUMIF('วางแผนBC,CJ'!$C:$C,'รับ-จ่าย ประจำวัน'!$B318,'วางแผนBC,CJ'!L:L)+SUMIF(RD!$C:$C,'รับ-จ่าย ประจำวัน'!$B318,RD!L:L)+SUMIF('FG,ออนไล,คัดแยก'!$C:$C,'รับ-จ่าย ประจำวัน'!$B318,'FG,ออนไล,คัดแยก'!L:L)</f>
        <v>2000</v>
      </c>
      <c r="AT318" s="16">
        <f>SUMIF(เตรียมส่วนผสม!$C:$C,'รับ-จ่าย ประจำวัน'!$B318,เตรียมส่วนผสม!M:M)+SUMIF(กวนไส้!$C:$C,'รับ-จ่าย ประจำวัน'!$B318,กวนไส้!M:M)+SUMIF(ผลิต1!$C:$C,'รับ-จ่าย ประจำวัน'!$B318,ผลิต1!M:M)+SUMIF(ผลิต2!$C:$C,'รับ-จ่าย ประจำวัน'!$B318,ผลิต2!M:M)+SUMIF(เส้นแต่งหน้าขนมเค้ก!$C:$C,'รับ-จ่าย ประจำวัน'!$B318,เส้นแต่งหน้าขนมเค้ก!M:M)+SUMIF(แพ็ค!$C:$C,'รับ-จ่าย ประจำวัน'!$B318,แพ็ค!M:M)+SUMIF(ธุรการ!$C:$C,'รับ-จ่าย ประจำวัน'!$B318,ธุรการ!M:M)+SUMIF(เส้นแต่งหน้าขนมปัง!$C:$C,'รับ-จ่าย ประจำวัน'!$B318,เส้นแต่งหน้าขนมปัง!M:M)+SUMIF('วางแผนBC,CJ'!$C:$C,'รับ-จ่าย ประจำวัน'!$B318,'วางแผนBC,CJ'!M:M)+SUMIF(RD!$C:$C,'รับ-จ่าย ประจำวัน'!$B318,RD!M:M)+SUMIF('FG,ออนไล,คัดแยก'!$C:$C,'รับ-จ่าย ประจำวัน'!$B318,'FG,ออนไล,คัดแยก'!M:M)</f>
        <v>0</v>
      </c>
      <c r="AU318" s="16">
        <f>SUMIF(เตรียมส่วนผสม!$C:$C,'รับ-จ่าย ประจำวัน'!$B318,เตรียมส่วนผสม!N:N)+SUMIF(กวนไส้!$C:$C,'รับ-จ่าย ประจำวัน'!$B318,กวนไส้!N:N)+SUMIF(ผลิต1!$C:$C,'รับ-จ่าย ประจำวัน'!$B318,ผลิต1!N:N)+SUMIF(ผลิต2!$C:$C,'รับ-จ่าย ประจำวัน'!$B318,ผลิต2!N:N)+SUMIF(เส้นแต่งหน้าขนมเค้ก!$C:$C,'รับ-จ่าย ประจำวัน'!$B318,เส้นแต่งหน้าขนมเค้ก!N:N)+SUMIF(แพ็ค!$C:$C,'รับ-จ่าย ประจำวัน'!$B318,แพ็ค!N:N)+SUMIF(ธุรการ!$C:$C,'รับ-จ่าย ประจำวัน'!$B318,ธุรการ!N:N)+SUMIF(เส้นแต่งหน้าขนมปัง!$C:$C,'รับ-จ่าย ประจำวัน'!$B318,เส้นแต่งหน้าขนมปัง!N:N)+SUMIF('วางแผนBC,CJ'!$C:$C,'รับ-จ่าย ประจำวัน'!$B318,'วางแผนBC,CJ'!N:N)+SUMIF(RD!$C:$C,'รับ-จ่าย ประจำวัน'!$B318,RD!N:N)+SUMIF('FG,ออนไล,คัดแยก'!$C:$C,'รับ-จ่าย ประจำวัน'!$B318,'FG,ออนไล,คัดแยก'!N:N)</f>
        <v>0</v>
      </c>
      <c r="AV318" s="16">
        <f>SUMIF(เตรียมส่วนผสม!$C:$C,'รับ-จ่าย ประจำวัน'!$B318,เตรียมส่วนผสม!O:O)+SUMIF(กวนไส้!$C:$C,'รับ-จ่าย ประจำวัน'!$B318,กวนไส้!O:O)+SUMIF(ผลิต1!$C:$C,'รับ-จ่าย ประจำวัน'!$B318,ผลิต1!O:O)+SUMIF(ผลิต2!$C:$C,'รับ-จ่าย ประจำวัน'!$B318,ผลิต2!O:O)+SUMIF(เส้นแต่งหน้าขนมเค้ก!$C:$C,'รับ-จ่าย ประจำวัน'!$B318,เส้นแต่งหน้าขนมเค้ก!O:O)+SUMIF(แพ็ค!$C:$C,'รับ-จ่าย ประจำวัน'!$B318,แพ็ค!O:O)+SUMIF(ธุรการ!$C:$C,'รับ-จ่าย ประจำวัน'!$B318,ธุรการ!O:O)+SUMIF(เส้นแต่งหน้าขนมปัง!$C:$C,'รับ-จ่าย ประจำวัน'!$B318,เส้นแต่งหน้าขนมปัง!O:O)+SUMIF('วางแผนBC,CJ'!$C:$C,'รับ-จ่าย ประจำวัน'!$B318,'วางแผนBC,CJ'!O:O)+SUMIF(RD!$C:$C,'รับ-จ่าย ประจำวัน'!$B318,RD!O:O)+SUMIF('FG,ออนไล,คัดแยก'!$C:$C,'รับ-จ่าย ประจำวัน'!$B318,'FG,ออนไล,คัดแยก'!O:O)</f>
        <v>3000</v>
      </c>
      <c r="AW318" s="16">
        <f>SUMIF(เตรียมส่วนผสม!$C:$C,'รับ-จ่าย ประจำวัน'!$B318,เตรียมส่วนผสม!P:P)+SUMIF(กวนไส้!$C:$C,'รับ-จ่าย ประจำวัน'!$B318,กวนไส้!P:P)+SUMIF(ผลิต1!$C:$C,'รับ-จ่าย ประจำวัน'!$B318,ผลิต1!P:P)+SUMIF(ผลิต2!$C:$C,'รับ-จ่าย ประจำวัน'!$B318,ผลิต2!P:P)+SUMIF(เส้นแต่งหน้าขนมเค้ก!$C:$C,'รับ-จ่าย ประจำวัน'!$B318,เส้นแต่งหน้าขนมเค้ก!P:P)+SUMIF(แพ็ค!$C:$C,'รับ-จ่าย ประจำวัน'!$B318,แพ็ค!P:P)+SUMIF(ธุรการ!$C:$C,'รับ-จ่าย ประจำวัน'!$B318,ธุรการ!P:P)+SUMIF(เส้นแต่งหน้าขนมปัง!$C:$C,'รับ-จ่าย ประจำวัน'!$B318,เส้นแต่งหน้าขนมปัง!P:P)+SUMIF('วางแผนBC,CJ'!$C:$C,'รับ-จ่าย ประจำวัน'!$B318,'วางแผนBC,CJ'!P:P)+SUMIF(RD!$C:$C,'รับ-จ่าย ประจำวัน'!$B318,RD!P:P)+SUMIF('FG,ออนไล,คัดแยก'!$C:$C,'รับ-จ่าย ประจำวัน'!$B318,'FG,ออนไล,คัดแยก'!P:P)</f>
        <v>3000</v>
      </c>
      <c r="AX318" s="16">
        <f>SUMIF(เตรียมส่วนผสม!$C:$C,'รับ-จ่าย ประจำวัน'!$B318,เตรียมส่วนผสม!Q:Q)+SUMIF(กวนไส้!$C:$C,'รับ-จ่าย ประจำวัน'!$B318,กวนไส้!Q:Q)+SUMIF(ผลิต1!$C:$C,'รับ-จ่าย ประจำวัน'!$B318,ผลิต1!Q:Q)+SUMIF(ผลิต2!$C:$C,'รับ-จ่าย ประจำวัน'!$B318,ผลิต2!Q:Q)+SUMIF(เส้นแต่งหน้าขนมเค้ก!$C:$C,'รับ-จ่าย ประจำวัน'!$B318,เส้นแต่งหน้าขนมเค้ก!Q:Q)+SUMIF(แพ็ค!$C:$C,'รับ-จ่าย ประจำวัน'!$B318,แพ็ค!Q:Q)+SUMIF(ธุรการ!$C:$C,'รับ-จ่าย ประจำวัน'!$B318,ธุรการ!Q:Q)+SUMIF(เส้นแต่งหน้าขนมปัง!$C:$C,'รับ-จ่าย ประจำวัน'!$B318,เส้นแต่งหน้าขนมปัง!Q:Q)+SUMIF('วางแผนBC,CJ'!$C:$C,'รับ-จ่าย ประจำวัน'!$B318,'วางแผนBC,CJ'!Q:Q)+SUMIF(RD!$C:$C,'รับ-จ่าย ประจำวัน'!$B318,RD!Q:Q)+SUMIF('FG,ออนไล,คัดแยก'!$C:$C,'รับ-จ่าย ประจำวัน'!$B318,'FG,ออนไล,คัดแยก'!Q:Q)</f>
        <v>0</v>
      </c>
      <c r="AY318" s="16">
        <f>SUMIF(เตรียมส่วนผสม!$C:$C,'รับ-จ่าย ประจำวัน'!$B318,เตรียมส่วนผสม!R:R)+SUMIF(กวนไส้!$C:$C,'รับ-จ่าย ประจำวัน'!$B318,กวนไส้!R:R)+SUMIF(ผลิต1!$C:$C,'รับ-จ่าย ประจำวัน'!$B318,ผลิต1!R:R)+SUMIF(ผลิต2!$C:$C,'รับ-จ่าย ประจำวัน'!$B318,ผลิต2!R:R)+SUMIF(เส้นแต่งหน้าขนมเค้ก!$C:$C,'รับ-จ่าย ประจำวัน'!$B318,เส้นแต่งหน้าขนมเค้ก!R:R)+SUMIF(แพ็ค!$C:$C,'รับ-จ่าย ประจำวัน'!$B318,แพ็ค!R:R)+SUMIF(ธุรการ!$C:$C,'รับ-จ่าย ประจำวัน'!$B318,ธุรการ!R:R)+SUMIF(เส้นแต่งหน้าขนมปัง!$C:$C,'รับ-จ่าย ประจำวัน'!$B318,เส้นแต่งหน้าขนมปัง!R:R)+SUMIF('วางแผนBC,CJ'!$C:$C,'รับ-จ่าย ประจำวัน'!$B318,'วางแผนBC,CJ'!R:R)+SUMIF(RD!$C:$C,'รับ-จ่าย ประจำวัน'!$B318,RD!R:R)+SUMIF('FG,ออนไล,คัดแยก'!$C:$C,'รับ-จ่าย ประจำวัน'!$B318,'FG,ออนไล,คัดแยก'!R:R)</f>
        <v>0</v>
      </c>
      <c r="AZ318" s="16">
        <f>SUMIF(เตรียมส่วนผสม!$C:$C,'รับ-จ่าย ประจำวัน'!$B318,เตรียมส่วนผสม!S:S)+SUMIF(กวนไส้!$C:$C,'รับ-จ่าย ประจำวัน'!$B318,กวนไส้!S:S)+SUMIF(ผลิต1!$C:$C,'รับ-จ่าย ประจำวัน'!$B318,ผลิต1!S:S)+SUMIF(ผลิต2!$C:$C,'รับ-จ่าย ประจำวัน'!$B318,ผลิต2!S:S)+SUMIF(เส้นแต่งหน้าขนมเค้ก!$C:$C,'รับ-จ่าย ประจำวัน'!$B318,เส้นแต่งหน้าขนมเค้ก!S:S)+SUMIF(แพ็ค!$C:$C,'รับ-จ่าย ประจำวัน'!$B318,แพ็ค!S:S)+SUMIF(ธุรการ!$C:$C,'รับ-จ่าย ประจำวัน'!$B318,ธุรการ!S:S)+SUMIF(เส้นแต่งหน้าขนมปัง!$C:$C,'รับ-จ่าย ประจำวัน'!$B318,เส้นแต่งหน้าขนมปัง!S:S)+SUMIF('วางแผนBC,CJ'!$C:$C,'รับ-จ่าย ประจำวัน'!$B318,'วางแผนBC,CJ'!S:S)+SUMIF(RD!$C:$C,'รับ-จ่าย ประจำวัน'!$B318,RD!S:S)+SUMIF('FG,ออนไล,คัดแยก'!$C:$C,'รับ-จ่าย ประจำวัน'!$B318,'FG,ออนไล,คัดแยก'!S:S)</f>
        <v>0</v>
      </c>
      <c r="BA318" s="16">
        <f>SUMIF(เตรียมส่วนผสม!$C:$C,'รับ-จ่าย ประจำวัน'!$B318,เตรียมส่วนผสม!T:T)+SUMIF(กวนไส้!$C:$C,'รับ-จ่าย ประจำวัน'!$B318,กวนไส้!T:T)+SUMIF(ผลิต1!$C:$C,'รับ-จ่าย ประจำวัน'!$B318,ผลิต1!T:T)+SUMIF(ผลิต2!$C:$C,'รับ-จ่าย ประจำวัน'!$B318,ผลิต2!T:T)+SUMIF(เส้นแต่งหน้าขนมเค้ก!$C:$C,'รับ-จ่าย ประจำวัน'!$B318,เส้นแต่งหน้าขนมเค้ก!T:T)+SUMIF(แพ็ค!$C:$C,'รับ-จ่าย ประจำวัน'!$B318,แพ็ค!T:T)+SUMIF(ธุรการ!$C:$C,'รับ-จ่าย ประจำวัน'!$B318,ธุรการ!T:T)+SUMIF(เส้นแต่งหน้าขนมปัง!$C:$C,'รับ-จ่าย ประจำวัน'!$B318,เส้นแต่งหน้าขนมปัง!T:T)+SUMIF('วางแผนBC,CJ'!$C:$C,'รับ-จ่าย ประจำวัน'!$B318,'วางแผนBC,CJ'!T:T)+SUMIF(RD!$C:$C,'รับ-จ่าย ประจำวัน'!$B318,RD!T:T)+SUMIF('FG,ออนไล,คัดแยก'!$C:$C,'รับ-จ่าย ประจำวัน'!$B318,'FG,ออนไล,คัดแยก'!T:T)</f>
        <v>0</v>
      </c>
      <c r="BB318" s="16">
        <f>SUMIF(เตรียมส่วนผสม!$C:$C,'รับ-จ่าย ประจำวัน'!$B318,เตรียมส่วนผสม!U:U)+SUMIF(กวนไส้!$C:$C,'รับ-จ่าย ประจำวัน'!$B318,กวนไส้!U:U)+SUMIF(ผลิต1!$C:$C,'รับ-จ่าย ประจำวัน'!$B318,ผลิต1!U:U)+SUMIF(ผลิต2!$C:$C,'รับ-จ่าย ประจำวัน'!$B318,ผลิต2!U:U)+SUMIF(เส้นแต่งหน้าขนมเค้ก!$C:$C,'รับ-จ่าย ประจำวัน'!$B318,เส้นแต่งหน้าขนมเค้ก!U:U)+SUMIF(แพ็ค!$C:$C,'รับ-จ่าย ประจำวัน'!$B318,แพ็ค!U:U)+SUMIF(ธุรการ!$C:$C,'รับ-จ่าย ประจำวัน'!$B318,ธุรการ!U:U)+SUMIF(เส้นแต่งหน้าขนมปัง!$C:$C,'รับ-จ่าย ประจำวัน'!$B318,เส้นแต่งหน้าขนมปัง!U:U)+SUMIF('วางแผนBC,CJ'!$C:$C,'รับ-จ่าย ประจำวัน'!$B318,'วางแผนBC,CJ'!U:U)+SUMIF(RD!$C:$C,'รับ-จ่าย ประจำวัน'!$B318,RD!U:U)+SUMIF('FG,ออนไล,คัดแยก'!$C:$C,'รับ-จ่าย ประจำวัน'!$B318,'FG,ออนไล,คัดแยก'!U:U)</f>
        <v>0</v>
      </c>
      <c r="BC318" s="16">
        <f>SUMIF(เตรียมส่วนผสม!$C:$C,'รับ-จ่าย ประจำวัน'!$B318,เตรียมส่วนผสม!V:V)+SUMIF(กวนไส้!$C:$C,'รับ-จ่าย ประจำวัน'!$B318,กวนไส้!V:V)+SUMIF(ผลิต1!$C:$C,'รับ-จ่าย ประจำวัน'!$B318,ผลิต1!V:V)+SUMIF(ผลิต2!$C:$C,'รับ-จ่าย ประจำวัน'!$B318,ผลิต2!V:V)+SUMIF(เส้นแต่งหน้าขนมเค้ก!$C:$C,'รับ-จ่าย ประจำวัน'!$B318,เส้นแต่งหน้าขนมเค้ก!V:V)+SUMIF(แพ็ค!$C:$C,'รับ-จ่าย ประจำวัน'!$B318,แพ็ค!V:V)+SUMIF(ธุรการ!$C:$C,'รับ-จ่าย ประจำวัน'!$B318,ธุรการ!V:V)+SUMIF(เส้นแต่งหน้าขนมปัง!$C:$C,'รับ-จ่าย ประจำวัน'!$B318,เส้นแต่งหน้าขนมปัง!V:V)+SUMIF('วางแผนBC,CJ'!$C:$C,'รับ-จ่าย ประจำวัน'!$B318,'วางแผนBC,CJ'!V:V)+SUMIF(RD!$C:$C,'รับ-จ่าย ประจำวัน'!$B318,RD!V:V)+SUMIF('FG,ออนไล,คัดแยก'!$C:$C,'รับ-จ่าย ประจำวัน'!$B318,'FG,ออนไล,คัดแยก'!V:V)</f>
        <v>0</v>
      </c>
      <c r="BD318" s="16">
        <f>SUMIF(เตรียมส่วนผสม!$C:$C,'รับ-จ่าย ประจำวัน'!$B318,เตรียมส่วนผสม!W:W)+SUMIF(กวนไส้!$C:$C,'รับ-จ่าย ประจำวัน'!$B318,กวนไส้!W:W)+SUMIF(ผลิต1!$C:$C,'รับ-จ่าย ประจำวัน'!$B318,ผลิต1!W:W)+SUMIF(ผลิต2!$C:$C,'รับ-จ่าย ประจำวัน'!$B318,ผลิต2!W:W)+SUMIF(เส้นแต่งหน้าขนมเค้ก!$C:$C,'รับ-จ่าย ประจำวัน'!$B318,เส้นแต่งหน้าขนมเค้ก!W:W)+SUMIF(แพ็ค!$C:$C,'รับ-จ่าย ประจำวัน'!$B318,แพ็ค!W:W)+SUMIF(ธุรการ!$C:$C,'รับ-จ่าย ประจำวัน'!$B318,ธุรการ!W:W)+SUMIF(เส้นแต่งหน้าขนมปัง!$C:$C,'รับ-จ่าย ประจำวัน'!$B318,เส้นแต่งหน้าขนมปัง!W:W)+SUMIF('วางแผนBC,CJ'!$C:$C,'รับ-จ่าย ประจำวัน'!$B318,'วางแผนBC,CJ'!W:W)+SUMIF(RD!$C:$C,'รับ-จ่าย ประจำวัน'!$B318,RD!W:W)+SUMIF('FG,ออนไล,คัดแยก'!$C:$C,'รับ-จ่าย ประจำวัน'!$B318,'FG,ออนไล,คัดแยก'!W:W)</f>
        <v>3000</v>
      </c>
      <c r="BE318" s="16">
        <f>SUMIF(เตรียมส่วนผสม!$C:$C,'รับ-จ่าย ประจำวัน'!$B318,เตรียมส่วนผสม!X:X)+SUMIF(กวนไส้!$C:$C,'รับ-จ่าย ประจำวัน'!$B318,กวนไส้!X:X)+SUMIF(ผลิต1!$C:$C,'รับ-จ่าย ประจำวัน'!$B318,ผลิต1!X:X)+SUMIF(ผลิต2!$C:$C,'รับ-จ่าย ประจำวัน'!$B318,ผลิต2!X:X)+SUMIF(เส้นแต่งหน้าขนมเค้ก!$C:$C,'รับ-จ่าย ประจำวัน'!$B318,เส้นแต่งหน้าขนมเค้ก!X:X)+SUMIF(แพ็ค!$C:$C,'รับ-จ่าย ประจำวัน'!$B318,แพ็ค!X:X)+SUMIF(ธุรการ!$C:$C,'รับ-จ่าย ประจำวัน'!$B318,ธุรการ!X:X)+SUMIF(เส้นแต่งหน้าขนมปัง!$C:$C,'รับ-จ่าย ประจำวัน'!$B318,เส้นแต่งหน้าขนมปัง!X:X)+SUMIF('วางแผนBC,CJ'!$C:$C,'รับ-จ่าย ประจำวัน'!$B318,'วางแผนBC,CJ'!X:X)+SUMIF(RD!$C:$C,'รับ-จ่าย ประจำวัน'!$B318,RD!X:X)+SUMIF('FG,ออนไล,คัดแยก'!$C:$C,'รับ-จ่าย ประจำวัน'!$B318,'FG,ออนไล,คัดแยก'!X:X)</f>
        <v>0</v>
      </c>
      <c r="BF318" s="16">
        <f>SUMIF(เตรียมส่วนผสม!$C:$C,'รับ-จ่าย ประจำวัน'!$B318,เตรียมส่วนผสม!Y:Y)+SUMIF(กวนไส้!$C:$C,'รับ-จ่าย ประจำวัน'!$B318,กวนไส้!Y:Y)+SUMIF(ผลิต1!$C:$C,'รับ-จ่าย ประจำวัน'!$B318,ผลิต1!Y:Y)+SUMIF(ผลิต2!$C:$C,'รับ-จ่าย ประจำวัน'!$B318,ผลิต2!Y:Y)+SUMIF(เส้นแต่งหน้าขนมเค้ก!$C:$C,'รับ-จ่าย ประจำวัน'!$B318,เส้นแต่งหน้าขนมเค้ก!Y:Y)+SUMIF(แพ็ค!$C:$C,'รับ-จ่าย ประจำวัน'!$B318,แพ็ค!Y:Y)+SUMIF(ธุรการ!$C:$C,'รับ-จ่าย ประจำวัน'!$B318,ธุรการ!Y:Y)+SUMIF(เส้นแต่งหน้าขนมปัง!$C:$C,'รับ-จ่าย ประจำวัน'!$B318,เส้นแต่งหน้าขนมปัง!Y:Y)+SUMIF('วางแผนBC,CJ'!$C:$C,'รับ-จ่าย ประจำวัน'!$B318,'วางแผนBC,CJ'!Y:Y)+SUMIF(RD!$C:$C,'รับ-จ่าย ประจำวัน'!$B318,RD!Y:Y)+SUMIF('FG,ออนไล,คัดแยก'!$C:$C,'รับ-จ่าย ประจำวัน'!$B318,'FG,ออนไล,คัดแยก'!Y:Y)</f>
        <v>0</v>
      </c>
      <c r="BG318" s="16">
        <f>SUMIF(เตรียมส่วนผสม!$C:$C,'รับ-จ่าย ประจำวัน'!$B318,เตรียมส่วนผสม!Z:Z)+SUMIF(กวนไส้!$C:$C,'รับ-จ่าย ประจำวัน'!$B318,กวนไส้!Z:Z)+SUMIF(ผลิต1!$C:$C,'รับ-จ่าย ประจำวัน'!$B318,ผลิต1!Z:Z)+SUMIF(ผลิต2!$C:$C,'รับ-จ่าย ประจำวัน'!$B318,ผลิต2!Z:Z)+SUMIF(เส้นแต่งหน้าขนมเค้ก!$C:$C,'รับ-จ่าย ประจำวัน'!$B318,เส้นแต่งหน้าขนมเค้ก!Z:Z)+SUMIF(แพ็ค!$C:$C,'รับ-จ่าย ประจำวัน'!$B318,แพ็ค!Z:Z)+SUMIF(ธุรการ!$C:$C,'รับ-จ่าย ประจำวัน'!$B318,ธุรการ!Z:Z)+SUMIF(เส้นแต่งหน้าขนมปัง!$C:$C,'รับ-จ่าย ประจำวัน'!$B318,เส้นแต่งหน้าขนมปัง!Z:Z)+SUMIF('วางแผนBC,CJ'!$C:$C,'รับ-จ่าย ประจำวัน'!$B318,'วางแผนBC,CJ'!Z:Z)+SUMIF(RD!$C:$C,'รับ-จ่าย ประจำวัน'!$B318,RD!Z:Z)+SUMIF('FG,ออนไล,คัดแยก'!$C:$C,'รับ-จ่าย ประจำวัน'!$B318,'FG,ออนไล,คัดแยก'!Z:Z)</f>
        <v>0</v>
      </c>
      <c r="BH318" s="16">
        <f>SUMIF(เตรียมส่วนผสม!$C:$C,'รับ-จ่าย ประจำวัน'!$B318,เตรียมส่วนผสม!AA:AA)+SUMIF(กวนไส้!$C:$C,'รับ-จ่าย ประจำวัน'!$B318,กวนไส้!AA:AA)+SUMIF(ผลิต1!$C:$C,'รับ-จ่าย ประจำวัน'!$B318,ผลิต1!AA:AA)+SUMIF(ผลิต2!$C:$C,'รับ-จ่าย ประจำวัน'!$B318,ผลิต2!AA:AA)+SUMIF(เส้นแต่งหน้าขนมเค้ก!$C:$C,'รับ-จ่าย ประจำวัน'!$B318,เส้นแต่งหน้าขนมเค้ก!AA:AA)+SUMIF(แพ็ค!$C:$C,'รับ-จ่าย ประจำวัน'!$B318,แพ็ค!AA:AA)+SUMIF(ธุรการ!$C:$C,'รับ-จ่าย ประจำวัน'!$B318,ธุรการ!AA:AA)+SUMIF(เส้นแต่งหน้าขนมปัง!$C:$C,'รับ-จ่าย ประจำวัน'!$B318,เส้นแต่งหน้าขนมปัง!AA:AA)+SUMIF('วางแผนBC,CJ'!$C:$C,'รับ-จ่าย ประจำวัน'!$B318,'วางแผนBC,CJ'!AA:AA)+SUMIF(RD!$C:$C,'รับ-จ่าย ประจำวัน'!$B318,RD!AA:AA)+SUMIF('FG,ออนไล,คัดแยก'!$C:$C,'รับ-จ่าย ประจำวัน'!$B318,'FG,ออนไล,คัดแยก'!AA:AA)</f>
        <v>0</v>
      </c>
      <c r="BI318" s="16">
        <f>SUMIF(เตรียมส่วนผสม!$C:$C,'รับ-จ่าย ประจำวัน'!$B318,เตรียมส่วนผสม!AB:AB)+SUMIF(กวนไส้!$C:$C,'รับ-จ่าย ประจำวัน'!$B318,กวนไส้!AB:AB)+SUMIF(ผลิต1!$C:$C,'รับ-จ่าย ประจำวัน'!$B318,ผลิต1!AB:AB)+SUMIF(ผลิต2!$C:$C,'รับ-จ่าย ประจำวัน'!$B318,ผลิต2!AB:AB)+SUMIF(เส้นแต่งหน้าขนมเค้ก!$C:$C,'รับ-จ่าย ประจำวัน'!$B318,เส้นแต่งหน้าขนมเค้ก!AB:AB)+SUMIF(แพ็ค!$C:$C,'รับ-จ่าย ประจำวัน'!$B318,แพ็ค!AB:AB)+SUMIF(ธุรการ!$C:$C,'รับ-จ่าย ประจำวัน'!$B318,ธุรการ!AB:AB)+SUMIF(เส้นแต่งหน้าขนมปัง!$C:$C,'รับ-จ่าย ประจำวัน'!$B318,เส้นแต่งหน้าขนมปัง!AB:AB)+SUMIF('วางแผนBC,CJ'!$C:$C,'รับ-จ่าย ประจำวัน'!$B318,'วางแผนBC,CJ'!AB:AB)+SUMIF(RD!$C:$C,'รับ-จ่าย ประจำวัน'!$B318,RD!AB:AB)+SUMIF('FG,ออนไล,คัดแยก'!$C:$C,'รับ-จ่าย ประจำวัน'!$B318,'FG,ออนไล,คัดแยก'!AB:AB)</f>
        <v>0</v>
      </c>
      <c r="BJ318" s="16">
        <f>SUMIF(เตรียมส่วนผสม!$C:$C,'รับ-จ่าย ประจำวัน'!$B318,เตรียมส่วนผสม!AC:AC)+SUMIF(กวนไส้!$C:$C,'รับ-จ่าย ประจำวัน'!$B318,กวนไส้!AC:AC)+SUMIF(ผลิต1!$C:$C,'รับ-จ่าย ประจำวัน'!$B318,ผลิต1!AC:AC)+SUMIF(ผลิต2!$C:$C,'รับ-จ่าย ประจำวัน'!$B318,ผลิต2!AC:AC)+SUMIF(เส้นแต่งหน้าขนมเค้ก!$C:$C,'รับ-จ่าย ประจำวัน'!$B318,เส้นแต่งหน้าขนมเค้ก!AC:AC)+SUMIF(แพ็ค!$C:$C,'รับ-จ่าย ประจำวัน'!$B318,แพ็ค!AC:AC)+SUMIF(ธุรการ!$C:$C,'รับ-จ่าย ประจำวัน'!$B318,ธุรการ!AC:AC)+SUMIF(เส้นแต่งหน้าขนมปัง!$C:$C,'รับ-จ่าย ประจำวัน'!$B318,เส้นแต่งหน้าขนมปัง!AC:AC)+SUMIF('วางแผนBC,CJ'!$C:$C,'รับ-จ่าย ประจำวัน'!$B318,'วางแผนBC,CJ'!AC:AC)+SUMIF(RD!$C:$C,'รับ-จ่าย ประจำวัน'!$B318,RD!AC:AC)+SUMIF('FG,ออนไล,คัดแยก'!$C:$C,'รับ-จ่าย ประจำวัน'!$B318,'FG,ออนไล,คัดแยก'!AC:AC)</f>
        <v>3000</v>
      </c>
      <c r="BK318" s="16">
        <f>SUMIF(เตรียมส่วนผสม!$C:$C,'รับ-จ่าย ประจำวัน'!$B318,เตรียมส่วนผสม!AD:AD)+SUMIF(กวนไส้!$C:$C,'รับ-จ่าย ประจำวัน'!$B318,กวนไส้!AD:AD)+SUMIF(ผลิต1!$C:$C,'รับ-จ่าย ประจำวัน'!$B318,ผลิต1!AD:AD)+SUMIF(ผลิต2!$C:$C,'รับ-จ่าย ประจำวัน'!$B318,ผลิต2!AD:AD)+SUMIF(เส้นแต่งหน้าขนมเค้ก!$C:$C,'รับ-จ่าย ประจำวัน'!$B318,เส้นแต่งหน้าขนมเค้ก!AD:AD)+SUMIF(แพ็ค!$C:$C,'รับ-จ่าย ประจำวัน'!$B318,แพ็ค!AD:AD)+SUMIF(ธุรการ!$C:$C,'รับ-จ่าย ประจำวัน'!$B318,ธุรการ!AD:AD)+SUMIF(เส้นแต่งหน้าขนมปัง!$C:$C,'รับ-จ่าย ประจำวัน'!$B318,เส้นแต่งหน้าขนมปัง!AD:AD)+SUMIF('วางแผนBC,CJ'!$C:$C,'รับ-จ่าย ประจำวัน'!$B318,'วางแผนBC,CJ'!AD:AD)+SUMIF(RD!$C:$C,'รับ-จ่าย ประจำวัน'!$B318,RD!AD:AD)+SUMIF('FG,ออนไล,คัดแยก'!$C:$C,'รับ-จ่าย ประจำวัน'!$B318,'FG,ออนไล,คัดแยก'!AD:AD)</f>
        <v>0</v>
      </c>
      <c r="BL318" s="16">
        <f>SUMIF(เตรียมส่วนผสม!$C:$C,'รับ-จ่าย ประจำวัน'!$B318,เตรียมส่วนผสม!AE:AE)+SUMIF(กวนไส้!$C:$C,'รับ-จ่าย ประจำวัน'!$B318,กวนไส้!AE:AE)+SUMIF(ผลิต1!$C:$C,'รับ-จ่าย ประจำวัน'!$B318,ผลิต1!AE:AE)+SUMIF(ผลิต2!$C:$C,'รับ-จ่าย ประจำวัน'!$B318,ผลิต2!AE:AE)+SUMIF(เส้นแต่งหน้าขนมเค้ก!$C:$C,'รับ-จ่าย ประจำวัน'!$B318,เส้นแต่งหน้าขนมเค้ก!AE:AE)+SUMIF(แพ็ค!$C:$C,'รับ-จ่าย ประจำวัน'!$B318,แพ็ค!AE:AE)+SUMIF(ธุรการ!$C:$C,'รับ-จ่าย ประจำวัน'!$B318,ธุรการ!AE:AE)+SUMIF(เส้นแต่งหน้าขนมปัง!$C:$C,'รับ-จ่าย ประจำวัน'!$B318,เส้นแต่งหน้าขนมปัง!AE:AE)+SUMIF('วางแผนBC,CJ'!$C:$C,'รับ-จ่าย ประจำวัน'!$B318,'วางแผนBC,CJ'!AE:AE)+SUMIF(RD!$C:$C,'รับ-จ่าย ประจำวัน'!$B318,RD!AE:AE)+SUMIF('FG,ออนไล,คัดแยก'!$C:$C,'รับ-จ่าย ประจำวัน'!$B318,'FG,ออนไล,คัดแยก'!AE:AE)</f>
        <v>0</v>
      </c>
      <c r="BM318" s="16">
        <f>SUMIF(เตรียมส่วนผสม!$C:$C,'รับ-จ่าย ประจำวัน'!$B318,เตรียมส่วนผสม!AF:AF)+SUMIF(กวนไส้!$C:$C,'รับ-จ่าย ประจำวัน'!$B318,กวนไส้!AF:AF)+SUMIF(ผลิต1!$C:$C,'รับ-จ่าย ประจำวัน'!$B318,ผลิต1!AF:AF)+SUMIF(ผลิต2!$C:$C,'รับ-จ่าย ประจำวัน'!$B318,ผลิต2!AF:AF)+SUMIF(เส้นแต่งหน้าขนมเค้ก!$C:$C,'รับ-จ่าย ประจำวัน'!$B318,เส้นแต่งหน้าขนมเค้ก!AF:AF)+SUMIF(แพ็ค!$C:$C,'รับ-จ่าย ประจำวัน'!$B318,แพ็ค!AF:AF)+SUMIF(ธุรการ!$C:$C,'รับ-จ่าย ประจำวัน'!$B318,ธุรการ!AF:AF)+SUMIF(เส้นแต่งหน้าขนมปัง!$C:$C,'รับ-จ่าย ประจำวัน'!$B318,เส้นแต่งหน้าขนมปัง!AF:AF)+SUMIF('วางแผนBC,CJ'!$C:$C,'รับ-จ่าย ประจำวัน'!$B318,'วางแผนBC,CJ'!AF:AF)+SUMIF(RD!$C:$C,'รับ-จ่าย ประจำวัน'!$B318,RD!AF:AF)+SUMIF('FG,ออนไล,คัดแยก'!$C:$C,'รับ-จ่าย ประจำวัน'!$B318,'FG,ออนไล,คัดแยก'!AF:AF)</f>
        <v>0</v>
      </c>
      <c r="BN318" s="16">
        <f>SUMIF(เตรียมส่วนผสม!$C:$C,'รับ-จ่าย ประจำวัน'!$B318,เตรียมส่วนผสม!AG:AG)+SUMIF(กวนไส้!$C:$C,'รับ-จ่าย ประจำวัน'!$B318,กวนไส้!AG:AG)+SUMIF(ผลิต1!$C:$C,'รับ-จ่าย ประจำวัน'!$B318,ผลิต1!AG:AG)+SUMIF(ผลิต2!$C:$C,'รับ-จ่าย ประจำวัน'!$B318,ผลิต2!AG:AG)+SUMIF(เส้นแต่งหน้าขนมเค้ก!$C:$C,'รับ-จ่าย ประจำวัน'!$B318,เส้นแต่งหน้าขนมเค้ก!AG:AG)+SUMIF(แพ็ค!$C:$C,'รับ-จ่าย ประจำวัน'!$B318,แพ็ค!AG:AG)+SUMIF(ธุรการ!$C:$C,'รับ-จ่าย ประจำวัน'!$B318,ธุรการ!AG:AG)+SUMIF(เส้นแต่งหน้าขนมปัง!$C:$C,'รับ-จ่าย ประจำวัน'!$B318,เส้นแต่งหน้าขนมปัง!AG:AG)+SUMIF('วางแผนBC,CJ'!$C:$C,'รับ-จ่าย ประจำวัน'!$B318,'วางแผนBC,CJ'!AG:AG)+SUMIF(RD!$C:$C,'รับ-จ่าย ประจำวัน'!$B318,RD!AG:AG)+SUMIF('FG,ออนไล,คัดแยก'!$C:$C,'รับ-จ่าย ประจำวัน'!$B318,'FG,ออนไล,คัดแยก'!AG:AG)</f>
        <v>0</v>
      </c>
      <c r="BO318" s="16">
        <f>SUMIF(เตรียมส่วนผสม!$C:$C,'รับ-จ่าย ประจำวัน'!$B318,เตรียมส่วนผสม!AH:AH)+SUMIF(กวนไส้!$C:$C,'รับ-จ่าย ประจำวัน'!$B318,กวนไส้!AH:AH)+SUMIF(ผลิต1!$C:$C,'รับ-จ่าย ประจำวัน'!$B318,ผลิต1!AH:AH)+SUMIF(ผลิต2!$C:$C,'รับ-จ่าย ประจำวัน'!$B318,ผลิต2!AH:AH)+SUMIF(เส้นแต่งหน้าขนมเค้ก!$C:$C,'รับ-จ่าย ประจำวัน'!$B318,เส้นแต่งหน้าขนมเค้ก!AH:AH)+SUMIF(แพ็ค!$C:$C,'รับ-จ่าย ประจำวัน'!$B318,แพ็ค!AH:AH)+SUMIF(ธุรการ!$C:$C,'รับ-จ่าย ประจำวัน'!$B318,ธุรการ!AH:AH)+SUMIF(เส้นแต่งหน้าขนมปัง!$C:$C,'รับ-จ่าย ประจำวัน'!$B318,เส้นแต่งหน้าขนมปัง!AH:AH)+SUMIF('วางแผนBC,CJ'!$C:$C,'รับ-จ่าย ประจำวัน'!$B318,'วางแผนBC,CJ'!AH:AH)+SUMIF(RD!$C:$C,'รับ-จ่าย ประจำวัน'!$B318,RD!AH:AH)+SUMIF('FG,ออนไล,คัดแยก'!$C:$C,'รับ-จ่าย ประจำวัน'!$B318,'FG,ออนไล,คัดแยก'!AH:AH)</f>
        <v>0</v>
      </c>
      <c r="BP318" s="16">
        <f>SUMIF(เตรียมส่วนผสม!$C:$C,'รับ-จ่าย ประจำวัน'!$B318,เตรียมส่วนผสม!AI:AI)+SUMIF(กวนไส้!$C:$C,'รับ-จ่าย ประจำวัน'!$B318,กวนไส้!AI:AI)+SUMIF(ผลิต1!$C:$C,'รับ-จ่าย ประจำวัน'!$B318,ผลิต1!AI:AI)+SUMIF(ผลิต2!$C:$C,'รับ-จ่าย ประจำวัน'!$B318,ผลิต2!AI:AI)+SUMIF(เส้นแต่งหน้าขนมเค้ก!$C:$C,'รับ-จ่าย ประจำวัน'!$B318,เส้นแต่งหน้าขนมเค้ก!AI:AI)+SUMIF(แพ็ค!$C:$C,'รับ-จ่าย ประจำวัน'!$B318,แพ็ค!AI:AI)+SUMIF(ธุรการ!$C:$C,'รับ-จ่าย ประจำวัน'!$B318,ธุรการ!AI:AI)+SUMIF(เส้นแต่งหน้าขนมปัง!$C:$C,'รับ-จ่าย ประจำวัน'!$B318,เส้นแต่งหน้าขนมปัง!AI:AI)+SUMIF('วางแผนBC,CJ'!$C:$C,'รับ-จ่าย ประจำวัน'!$B318,'วางแผนBC,CJ'!AI:AI)+SUMIF(RD!$C:$C,'รับ-จ่าย ประจำวัน'!$B318,RD!AI:AI)+SUMIF('FG,ออนไล,คัดแยก'!$C:$C,'รับ-จ่าย ประจำวัน'!$B318,'FG,ออนไล,คัดแยก'!AI:AI)</f>
        <v>0</v>
      </c>
      <c r="BQ318" s="16">
        <f>SUMIF(เตรียมส่วนผสม!$C:$C,'รับ-จ่าย ประจำวัน'!$B318,เตรียมส่วนผสม!AJ:AJ)+SUMIF(กวนไส้!$C:$C,'รับ-จ่าย ประจำวัน'!$B318,กวนไส้!AJ:AJ)+SUMIF(ผลิต1!$C:$C,'รับ-จ่าย ประจำวัน'!$B318,ผลิต1!AJ:AJ)+SUMIF(ผลิต2!$C:$C,'รับ-จ่าย ประจำวัน'!$B318,ผลิต2!AJ:AJ)+SUMIF(เส้นแต่งหน้าขนมเค้ก!$C:$C,'รับ-จ่าย ประจำวัน'!$B318,เส้นแต่งหน้าขนมเค้ก!AJ:AJ)+SUMIF(แพ็ค!$C:$C,'รับ-จ่าย ประจำวัน'!$B318,แพ็ค!AJ:AJ)+SUMIF(ธุรการ!$C:$C,'รับ-จ่าย ประจำวัน'!$B318,ธุรการ!AJ:AJ)+SUMIF(เส้นแต่งหน้าขนมปัง!$C:$C,'รับ-จ่าย ประจำวัน'!$B318,เส้นแต่งหน้าขนมปัง!AJ:AJ)+SUMIF('วางแผนBC,CJ'!$C:$C,'รับ-จ่าย ประจำวัน'!$B318,'วางแผนBC,CJ'!AJ:AJ)+SUMIF(RD!$C:$C,'รับ-จ่าย ประจำวัน'!$B318,RD!AJ:AJ)+SUMIF('FG,ออนไล,คัดแยก'!$C:$C,'รับ-จ่าย ประจำวัน'!$B318,'FG,ออนไล,คัดแยก'!AJ:AJ)</f>
        <v>0</v>
      </c>
      <c r="BR318" s="16">
        <f>SUMIF(เตรียมส่วนผสม!$C:$C,'รับ-จ่าย ประจำวัน'!$B318,เตรียมส่วนผสม!AK:AK)+SUMIF(กวนไส้!$C:$C,'รับ-จ่าย ประจำวัน'!$B318,กวนไส้!AK:AK)+SUMIF(ผลิต1!$C:$C,'รับ-จ่าย ประจำวัน'!$B318,ผลิต1!AK:AK)+SUMIF(ผลิต2!$C:$C,'รับ-จ่าย ประจำวัน'!$B318,ผลิต2!AK:AK)+SUMIF(เส้นแต่งหน้าขนมเค้ก!$C:$C,'รับ-จ่าย ประจำวัน'!$B318,เส้นแต่งหน้าขนมเค้ก!AK:AK)+SUMIF(แพ็ค!$C:$C,'รับ-จ่าย ประจำวัน'!$B318,แพ็ค!AK:AK)+SUMIF(ธุรการ!$C:$C,'รับ-จ่าย ประจำวัน'!$B318,ธุรการ!AK:AK)+SUMIF(เส้นแต่งหน้าขนมปัง!$C:$C,'รับ-จ่าย ประจำวัน'!$B318,เส้นแต่งหน้าขนมปัง!AK:AK)+SUMIF('วางแผนBC,CJ'!$C:$C,'รับ-จ่าย ประจำวัน'!$B318,'วางแผนBC,CJ'!AK:AK)+SUMIF(RD!$C:$C,'รับ-จ่าย ประจำวัน'!$B318,RD!AK:AK)+SUMIF('FG,ออนไล,คัดแยก'!$C:$C,'รับ-จ่าย ประจำวัน'!$B318,'FG,ออนไล,คัดแยก'!AK:AK)</f>
        <v>0</v>
      </c>
      <c r="BS318" s="16">
        <f>SUMIF(เตรียมส่วนผสม!$C:$C,'รับ-จ่าย ประจำวัน'!$B318,เตรียมส่วนผสม!AL:AL)+SUMIF(กวนไส้!$C:$C,'รับ-จ่าย ประจำวัน'!$B318,กวนไส้!AL:AL)+SUMIF(ผลิต1!$C:$C,'รับ-จ่าย ประจำวัน'!$B318,ผลิต1!AL:AL)+SUMIF(ผลิต2!$C:$C,'รับ-จ่าย ประจำวัน'!$B318,ผลิต2!AL:AL)+SUMIF(เส้นแต่งหน้าขนมเค้ก!$C:$C,'รับ-จ่าย ประจำวัน'!$B318,เส้นแต่งหน้าขนมเค้ก!AL:AL)+SUMIF(แพ็ค!$C:$C,'รับ-จ่าย ประจำวัน'!$B318,แพ็ค!AL:AL)+SUMIF(ธุรการ!$C:$C,'รับ-จ่าย ประจำวัน'!$B318,ธุรการ!AL:AL)+SUMIF(เส้นแต่งหน้าขนมปัง!$C:$C,'รับ-จ่าย ประจำวัน'!$B318,เส้นแต่งหน้าขนมปัง!AL:AL)+SUMIF('วางแผนBC,CJ'!$C:$C,'รับ-จ่าย ประจำวัน'!$B318,'วางแผนBC,CJ'!AL:AL)+SUMIF(RD!$C:$C,'รับ-จ่าย ประจำวัน'!$B318,RD!AL:AL)+SUMIF('FG,ออนไล,คัดแยก'!$C:$C,'รับ-จ่าย ประจำวัน'!$B318,'FG,ออนไล,คัดแยก'!AL:AL)</f>
        <v>0</v>
      </c>
      <c r="BT318" s="18">
        <f t="shared" si="60"/>
        <v>18500</v>
      </c>
      <c r="BU318" s="116"/>
      <c r="BV318" s="146">
        <f t="shared" si="61"/>
        <v>66000</v>
      </c>
      <c r="BW318" s="183">
        <v>45</v>
      </c>
      <c r="BX318" s="172">
        <f t="shared" si="68"/>
        <v>616.66666666666663</v>
      </c>
      <c r="BY318" s="188">
        <f t="shared" si="63"/>
        <v>107.02702702702703</v>
      </c>
      <c r="BZ318" s="180">
        <f t="shared" ca="1" si="62"/>
        <v>46310.027027027027</v>
      </c>
      <c r="CA318" s="93"/>
      <c r="CB318" s="93"/>
      <c r="CC318" s="93"/>
      <c r="CD318" s="93"/>
      <c r="CE318" s="93"/>
      <c r="CF318" s="93"/>
      <c r="CG318" s="93"/>
      <c r="CH318" s="93"/>
      <c r="CI318" s="93"/>
      <c r="CJ318" s="97"/>
      <c r="CK318" s="9">
        <f t="shared" si="64"/>
        <v>66000</v>
      </c>
    </row>
    <row r="319" spans="1:89" hidden="1" x14ac:dyDescent="0.5">
      <c r="A319" s="149"/>
      <c r="B319" s="34" t="s">
        <v>1002</v>
      </c>
      <c r="C319" s="10" t="s">
        <v>1779</v>
      </c>
      <c r="D319" s="135" t="s">
        <v>71</v>
      </c>
      <c r="E319" s="11">
        <v>0</v>
      </c>
      <c r="F319" s="75"/>
      <c r="G319" s="11" t="s">
        <v>62</v>
      </c>
      <c r="H319" s="12">
        <v>0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3"/>
      <c r="AF319" s="13"/>
      <c r="AG319" s="13"/>
      <c r="AH319" s="13"/>
      <c r="AI319" s="14"/>
      <c r="AJ319" s="14"/>
      <c r="AK319" s="14"/>
      <c r="AL319" s="14"/>
      <c r="AM319" s="14"/>
      <c r="AN319" s="15">
        <f t="shared" si="59"/>
        <v>0</v>
      </c>
      <c r="AO319" s="16">
        <f>SUMIF(เตรียมส่วนผสม!$C:$C,'รับ-จ่าย ประจำวัน'!$B319,เตรียมส่วนผสม!H:H)+SUMIF(กวนไส้!$C:$C,'รับ-จ่าย ประจำวัน'!$B319,กวนไส้!H:H)+SUMIF(ผลิต1!$C:$C,'รับ-จ่าย ประจำวัน'!$B319,ผลิต1!H:H)+SUMIF(ผลิต2!$C:$C,'รับ-จ่าย ประจำวัน'!$B319,ผลิต2!H:H)+SUMIF(เส้นแต่งหน้าขนมเค้ก!$C:$C,'รับ-จ่าย ประจำวัน'!$B319,เส้นแต่งหน้าขนมเค้ก!H:H)+SUMIF(แพ็ค!$C:$C,'รับ-จ่าย ประจำวัน'!$B319,แพ็ค!H:H)+SUMIF(ธุรการ!$C:$C,'รับ-จ่าย ประจำวัน'!$B319,ธุรการ!H:H)+SUMIF(เส้นแต่งหน้าขนมปัง!$C:$C,'รับ-จ่าย ประจำวัน'!$B319,เส้นแต่งหน้าขนมปัง!H:H)+SUMIF('วางแผนBC,CJ'!$C:$C,'รับ-จ่าย ประจำวัน'!$B319,'วางแผนBC,CJ'!H:H)+SUMIF(RD!$C:$C,'รับ-จ่าย ประจำวัน'!$B319,RD!H:H)+SUMIF('FG,ออนไล,คัดแยก'!$C:$C,'รับ-จ่าย ประจำวัน'!$B319,'FG,ออนไล,คัดแยก'!H:H)</f>
        <v>0</v>
      </c>
      <c r="AP319" s="16">
        <f>SUMIF(เตรียมส่วนผสม!$C:$C,'รับ-จ่าย ประจำวัน'!$B319,เตรียมส่วนผสม!I:I)+SUMIF(กวนไส้!$C:$C,'รับ-จ่าย ประจำวัน'!$B319,กวนไส้!I:I)+SUMIF(ผลิต1!$C:$C,'รับ-จ่าย ประจำวัน'!$B319,ผลิต1!I:I)+SUMIF(ผลิต2!$C:$C,'รับ-จ่าย ประจำวัน'!$B319,ผลิต2!I:I)+SUMIF(เส้นแต่งหน้าขนมเค้ก!$C:$C,'รับ-จ่าย ประจำวัน'!$B319,เส้นแต่งหน้าขนมเค้ก!I:I)+SUMIF(แพ็ค!$C:$C,'รับ-จ่าย ประจำวัน'!$B319,แพ็ค!I:I)+SUMIF(ธุรการ!$C:$C,'รับ-จ่าย ประจำวัน'!$B319,ธุรการ!I:I)+SUMIF(เส้นแต่งหน้าขนมปัง!$C:$C,'รับ-จ่าย ประจำวัน'!$B319,เส้นแต่งหน้าขนมปัง!I:I)+SUMIF('วางแผนBC,CJ'!$C:$C,'รับ-จ่าย ประจำวัน'!$B319,'วางแผนBC,CJ'!I:I)+SUMIF(RD!$C:$C,'รับ-จ่าย ประจำวัน'!$B319,RD!I:I)+SUMIF('FG,ออนไล,คัดแยก'!$C:$C,'รับ-จ่าย ประจำวัน'!$B319,'FG,ออนไล,คัดแยก'!I:I)</f>
        <v>0</v>
      </c>
      <c r="AQ319" s="16">
        <f>SUMIF(เตรียมส่วนผสม!$C:$C,'รับ-จ่าย ประจำวัน'!$B319,เตรียมส่วนผสม!J:J)+SUMIF(กวนไส้!$C:$C,'รับ-จ่าย ประจำวัน'!$B319,กวนไส้!J:J)+SUMIF(ผลิต1!$C:$C,'รับ-จ่าย ประจำวัน'!$B319,ผลิต1!J:J)+SUMIF(ผลิต2!$C:$C,'รับ-จ่าย ประจำวัน'!$B319,ผลิต2!J:J)+SUMIF(เส้นแต่งหน้าขนมเค้ก!$C:$C,'รับ-จ่าย ประจำวัน'!$B319,เส้นแต่งหน้าขนมเค้ก!J:J)+SUMIF(แพ็ค!$C:$C,'รับ-จ่าย ประจำวัน'!$B319,แพ็ค!J:J)+SUMIF(ธุรการ!$C:$C,'รับ-จ่าย ประจำวัน'!$B319,ธุรการ!J:J)+SUMIF(เส้นแต่งหน้าขนมปัง!$C:$C,'รับ-จ่าย ประจำวัน'!$B319,เส้นแต่งหน้าขนมปัง!J:J)+SUMIF('วางแผนBC,CJ'!$C:$C,'รับ-จ่าย ประจำวัน'!$B319,'วางแผนBC,CJ'!J:J)+SUMIF(RD!$C:$C,'รับ-จ่าย ประจำวัน'!$B319,RD!J:J)+SUMIF('FG,ออนไล,คัดแยก'!$C:$C,'รับ-จ่าย ประจำวัน'!$B319,'FG,ออนไล,คัดแยก'!J:J)</f>
        <v>0</v>
      </c>
      <c r="AR319" s="16">
        <f>SUMIF(เตรียมส่วนผสม!$C:$C,'รับ-จ่าย ประจำวัน'!$B319,เตรียมส่วนผสม!K:K)+SUMIF(กวนไส้!$C:$C,'รับ-จ่าย ประจำวัน'!$B319,กวนไส้!K:K)+SUMIF(ผลิต1!$C:$C,'รับ-จ่าย ประจำวัน'!$B319,ผลิต1!K:K)+SUMIF(ผลิต2!$C:$C,'รับ-จ่าย ประจำวัน'!$B319,ผลิต2!K:K)+SUMIF(เส้นแต่งหน้าขนมเค้ก!$C:$C,'รับ-จ่าย ประจำวัน'!$B319,เส้นแต่งหน้าขนมเค้ก!K:K)+SUMIF(แพ็ค!$C:$C,'รับ-จ่าย ประจำวัน'!$B319,แพ็ค!K:K)+SUMIF(ธุรการ!$C:$C,'รับ-จ่าย ประจำวัน'!$B319,ธุรการ!K:K)+SUMIF(เส้นแต่งหน้าขนมปัง!$C:$C,'รับ-จ่าย ประจำวัน'!$B319,เส้นแต่งหน้าขนมปัง!K:K)+SUMIF('วางแผนBC,CJ'!$C:$C,'รับ-จ่าย ประจำวัน'!$B319,'วางแผนBC,CJ'!K:K)+SUMIF(RD!$C:$C,'รับ-จ่าย ประจำวัน'!$B319,RD!K:K)+SUMIF('FG,ออนไล,คัดแยก'!$C:$C,'รับ-จ่าย ประจำวัน'!$B319,'FG,ออนไล,คัดแยก'!K:K)</f>
        <v>0</v>
      </c>
      <c r="AS319" s="16">
        <f>SUMIF(เตรียมส่วนผสม!$C:$C,'รับ-จ่าย ประจำวัน'!$B319,เตรียมส่วนผสม!L:L)+SUMIF(กวนไส้!$C:$C,'รับ-จ่าย ประจำวัน'!$B319,กวนไส้!L:L)+SUMIF(ผลิต1!$C:$C,'รับ-จ่าย ประจำวัน'!$B319,ผลิต1!L:L)+SUMIF(ผลิต2!$C:$C,'รับ-จ่าย ประจำวัน'!$B319,ผลิต2!L:L)+SUMIF(เส้นแต่งหน้าขนมเค้ก!$C:$C,'รับ-จ่าย ประจำวัน'!$B319,เส้นแต่งหน้าขนมเค้ก!L:L)+SUMIF(แพ็ค!$C:$C,'รับ-จ่าย ประจำวัน'!$B319,แพ็ค!L:L)+SUMIF(ธุรการ!$C:$C,'รับ-จ่าย ประจำวัน'!$B319,ธุรการ!L:L)+SUMIF(เส้นแต่งหน้าขนมปัง!$C:$C,'รับ-จ่าย ประจำวัน'!$B319,เส้นแต่งหน้าขนมปัง!L:L)+SUMIF('วางแผนBC,CJ'!$C:$C,'รับ-จ่าย ประจำวัน'!$B319,'วางแผนBC,CJ'!L:L)+SUMIF(RD!$C:$C,'รับ-จ่าย ประจำวัน'!$B319,RD!L:L)+SUMIF('FG,ออนไล,คัดแยก'!$C:$C,'รับ-จ่าย ประจำวัน'!$B319,'FG,ออนไล,คัดแยก'!L:L)</f>
        <v>0</v>
      </c>
      <c r="AT319" s="16">
        <f>SUMIF(เตรียมส่วนผสม!$C:$C,'รับ-จ่าย ประจำวัน'!$B319,เตรียมส่วนผสม!M:M)+SUMIF(กวนไส้!$C:$C,'รับ-จ่าย ประจำวัน'!$B319,กวนไส้!M:M)+SUMIF(ผลิต1!$C:$C,'รับ-จ่าย ประจำวัน'!$B319,ผลิต1!M:M)+SUMIF(ผลิต2!$C:$C,'รับ-จ่าย ประจำวัน'!$B319,ผลิต2!M:M)+SUMIF(เส้นแต่งหน้าขนมเค้ก!$C:$C,'รับ-จ่าย ประจำวัน'!$B319,เส้นแต่งหน้าขนมเค้ก!M:M)+SUMIF(แพ็ค!$C:$C,'รับ-จ่าย ประจำวัน'!$B319,แพ็ค!M:M)+SUMIF(ธุรการ!$C:$C,'รับ-จ่าย ประจำวัน'!$B319,ธุรการ!M:M)+SUMIF(เส้นแต่งหน้าขนมปัง!$C:$C,'รับ-จ่าย ประจำวัน'!$B319,เส้นแต่งหน้าขนมปัง!M:M)+SUMIF('วางแผนBC,CJ'!$C:$C,'รับ-จ่าย ประจำวัน'!$B319,'วางแผนBC,CJ'!M:M)+SUMIF(RD!$C:$C,'รับ-จ่าย ประจำวัน'!$B319,RD!M:M)+SUMIF('FG,ออนไล,คัดแยก'!$C:$C,'รับ-จ่าย ประจำวัน'!$B319,'FG,ออนไล,คัดแยก'!M:M)</f>
        <v>0</v>
      </c>
      <c r="AU319" s="16">
        <f>SUMIF(เตรียมส่วนผสม!$C:$C,'รับ-จ่าย ประจำวัน'!$B319,เตรียมส่วนผสม!N:N)+SUMIF(กวนไส้!$C:$C,'รับ-จ่าย ประจำวัน'!$B319,กวนไส้!N:N)+SUMIF(ผลิต1!$C:$C,'รับ-จ่าย ประจำวัน'!$B319,ผลิต1!N:N)+SUMIF(ผลิต2!$C:$C,'รับ-จ่าย ประจำวัน'!$B319,ผลิต2!N:N)+SUMIF(เส้นแต่งหน้าขนมเค้ก!$C:$C,'รับ-จ่าย ประจำวัน'!$B319,เส้นแต่งหน้าขนมเค้ก!N:N)+SUMIF(แพ็ค!$C:$C,'รับ-จ่าย ประจำวัน'!$B319,แพ็ค!N:N)+SUMIF(ธุรการ!$C:$C,'รับ-จ่าย ประจำวัน'!$B319,ธุรการ!N:N)+SUMIF(เส้นแต่งหน้าขนมปัง!$C:$C,'รับ-จ่าย ประจำวัน'!$B319,เส้นแต่งหน้าขนมปัง!N:N)+SUMIF('วางแผนBC,CJ'!$C:$C,'รับ-จ่าย ประจำวัน'!$B319,'วางแผนBC,CJ'!N:N)+SUMIF(RD!$C:$C,'รับ-จ่าย ประจำวัน'!$B319,RD!N:N)+SUMIF('FG,ออนไล,คัดแยก'!$C:$C,'รับ-จ่าย ประจำวัน'!$B319,'FG,ออนไล,คัดแยก'!N:N)</f>
        <v>0</v>
      </c>
      <c r="AV319" s="16">
        <f>SUMIF(เตรียมส่วนผสม!$C:$C,'รับ-จ่าย ประจำวัน'!$B319,เตรียมส่วนผสม!O:O)+SUMIF(กวนไส้!$C:$C,'รับ-จ่าย ประจำวัน'!$B319,กวนไส้!O:O)+SUMIF(ผลิต1!$C:$C,'รับ-จ่าย ประจำวัน'!$B319,ผลิต1!O:O)+SUMIF(ผลิต2!$C:$C,'รับ-จ่าย ประจำวัน'!$B319,ผลิต2!O:O)+SUMIF(เส้นแต่งหน้าขนมเค้ก!$C:$C,'รับ-จ่าย ประจำวัน'!$B319,เส้นแต่งหน้าขนมเค้ก!O:O)+SUMIF(แพ็ค!$C:$C,'รับ-จ่าย ประจำวัน'!$B319,แพ็ค!O:O)+SUMIF(ธุรการ!$C:$C,'รับ-จ่าย ประจำวัน'!$B319,ธุรการ!O:O)+SUMIF(เส้นแต่งหน้าขนมปัง!$C:$C,'รับ-จ่าย ประจำวัน'!$B319,เส้นแต่งหน้าขนมปัง!O:O)+SUMIF('วางแผนBC,CJ'!$C:$C,'รับ-จ่าย ประจำวัน'!$B319,'วางแผนBC,CJ'!O:O)+SUMIF(RD!$C:$C,'รับ-จ่าย ประจำวัน'!$B319,RD!O:O)+SUMIF('FG,ออนไล,คัดแยก'!$C:$C,'รับ-จ่าย ประจำวัน'!$B319,'FG,ออนไล,คัดแยก'!O:O)</f>
        <v>0</v>
      </c>
      <c r="AW319" s="16">
        <f>SUMIF(เตรียมส่วนผสม!$C:$C,'รับ-จ่าย ประจำวัน'!$B319,เตรียมส่วนผสม!P:P)+SUMIF(กวนไส้!$C:$C,'รับ-จ่าย ประจำวัน'!$B319,กวนไส้!P:P)+SUMIF(ผลิต1!$C:$C,'รับ-จ่าย ประจำวัน'!$B319,ผลิต1!P:P)+SUMIF(ผลิต2!$C:$C,'รับ-จ่าย ประจำวัน'!$B319,ผลิต2!P:P)+SUMIF(เส้นแต่งหน้าขนมเค้ก!$C:$C,'รับ-จ่าย ประจำวัน'!$B319,เส้นแต่งหน้าขนมเค้ก!P:P)+SUMIF(แพ็ค!$C:$C,'รับ-จ่าย ประจำวัน'!$B319,แพ็ค!P:P)+SUMIF(ธุรการ!$C:$C,'รับ-จ่าย ประจำวัน'!$B319,ธุรการ!P:P)+SUMIF(เส้นแต่งหน้าขนมปัง!$C:$C,'รับ-จ่าย ประจำวัน'!$B319,เส้นแต่งหน้าขนมปัง!P:P)+SUMIF('วางแผนBC,CJ'!$C:$C,'รับ-จ่าย ประจำวัน'!$B319,'วางแผนBC,CJ'!P:P)+SUMIF(RD!$C:$C,'รับ-จ่าย ประจำวัน'!$B319,RD!P:P)+SUMIF('FG,ออนไล,คัดแยก'!$C:$C,'รับ-จ่าย ประจำวัน'!$B319,'FG,ออนไล,คัดแยก'!P:P)</f>
        <v>0</v>
      </c>
      <c r="AX319" s="16">
        <f>SUMIF(เตรียมส่วนผสม!$C:$C,'รับ-จ่าย ประจำวัน'!$B319,เตรียมส่วนผสม!Q:Q)+SUMIF(กวนไส้!$C:$C,'รับ-จ่าย ประจำวัน'!$B319,กวนไส้!Q:Q)+SUMIF(ผลิต1!$C:$C,'รับ-จ่าย ประจำวัน'!$B319,ผลิต1!Q:Q)+SUMIF(ผลิต2!$C:$C,'รับ-จ่าย ประจำวัน'!$B319,ผลิต2!Q:Q)+SUMIF(เส้นแต่งหน้าขนมเค้ก!$C:$C,'รับ-จ่าย ประจำวัน'!$B319,เส้นแต่งหน้าขนมเค้ก!Q:Q)+SUMIF(แพ็ค!$C:$C,'รับ-จ่าย ประจำวัน'!$B319,แพ็ค!Q:Q)+SUMIF(ธุรการ!$C:$C,'รับ-จ่าย ประจำวัน'!$B319,ธุรการ!Q:Q)+SUMIF(เส้นแต่งหน้าขนมปัง!$C:$C,'รับ-จ่าย ประจำวัน'!$B319,เส้นแต่งหน้าขนมปัง!Q:Q)+SUMIF('วางแผนBC,CJ'!$C:$C,'รับ-จ่าย ประจำวัน'!$B319,'วางแผนBC,CJ'!Q:Q)+SUMIF(RD!$C:$C,'รับ-จ่าย ประจำวัน'!$B319,RD!Q:Q)+SUMIF('FG,ออนไล,คัดแยก'!$C:$C,'รับ-จ่าย ประจำวัน'!$B319,'FG,ออนไล,คัดแยก'!Q:Q)</f>
        <v>0</v>
      </c>
      <c r="AY319" s="16">
        <f>SUMIF(เตรียมส่วนผสม!$C:$C,'รับ-จ่าย ประจำวัน'!$B319,เตรียมส่วนผสม!R:R)+SUMIF(กวนไส้!$C:$C,'รับ-จ่าย ประจำวัน'!$B319,กวนไส้!R:R)+SUMIF(ผลิต1!$C:$C,'รับ-จ่าย ประจำวัน'!$B319,ผลิต1!R:R)+SUMIF(ผลิต2!$C:$C,'รับ-จ่าย ประจำวัน'!$B319,ผลิต2!R:R)+SUMIF(เส้นแต่งหน้าขนมเค้ก!$C:$C,'รับ-จ่าย ประจำวัน'!$B319,เส้นแต่งหน้าขนมเค้ก!R:R)+SUMIF(แพ็ค!$C:$C,'รับ-จ่าย ประจำวัน'!$B319,แพ็ค!R:R)+SUMIF(ธุรการ!$C:$C,'รับ-จ่าย ประจำวัน'!$B319,ธุรการ!R:R)+SUMIF(เส้นแต่งหน้าขนมปัง!$C:$C,'รับ-จ่าย ประจำวัน'!$B319,เส้นแต่งหน้าขนมปัง!R:R)+SUMIF('วางแผนBC,CJ'!$C:$C,'รับ-จ่าย ประจำวัน'!$B319,'วางแผนBC,CJ'!R:R)+SUMIF(RD!$C:$C,'รับ-จ่าย ประจำวัน'!$B319,RD!R:R)+SUMIF('FG,ออนไล,คัดแยก'!$C:$C,'รับ-จ่าย ประจำวัน'!$B319,'FG,ออนไล,คัดแยก'!R:R)</f>
        <v>0</v>
      </c>
      <c r="AZ319" s="16">
        <f>SUMIF(เตรียมส่วนผสม!$C:$C,'รับ-จ่าย ประจำวัน'!$B319,เตรียมส่วนผสม!S:S)+SUMIF(กวนไส้!$C:$C,'รับ-จ่าย ประจำวัน'!$B319,กวนไส้!S:S)+SUMIF(ผลิต1!$C:$C,'รับ-จ่าย ประจำวัน'!$B319,ผลิต1!S:S)+SUMIF(ผลิต2!$C:$C,'รับ-จ่าย ประจำวัน'!$B319,ผลิต2!S:S)+SUMIF(เส้นแต่งหน้าขนมเค้ก!$C:$C,'รับ-จ่าย ประจำวัน'!$B319,เส้นแต่งหน้าขนมเค้ก!S:S)+SUMIF(แพ็ค!$C:$C,'รับ-จ่าย ประจำวัน'!$B319,แพ็ค!S:S)+SUMIF(ธุรการ!$C:$C,'รับ-จ่าย ประจำวัน'!$B319,ธุรการ!S:S)+SUMIF(เส้นแต่งหน้าขนมปัง!$C:$C,'รับ-จ่าย ประจำวัน'!$B319,เส้นแต่งหน้าขนมปัง!S:S)+SUMIF('วางแผนBC,CJ'!$C:$C,'รับ-จ่าย ประจำวัน'!$B319,'วางแผนBC,CJ'!S:S)+SUMIF(RD!$C:$C,'รับ-จ่าย ประจำวัน'!$B319,RD!S:S)+SUMIF('FG,ออนไล,คัดแยก'!$C:$C,'รับ-จ่าย ประจำวัน'!$B319,'FG,ออนไล,คัดแยก'!S:S)</f>
        <v>0</v>
      </c>
      <c r="BA319" s="16">
        <f>SUMIF(เตรียมส่วนผสม!$C:$C,'รับ-จ่าย ประจำวัน'!$B319,เตรียมส่วนผสม!T:T)+SUMIF(กวนไส้!$C:$C,'รับ-จ่าย ประจำวัน'!$B319,กวนไส้!T:T)+SUMIF(ผลิต1!$C:$C,'รับ-จ่าย ประจำวัน'!$B319,ผลิต1!T:T)+SUMIF(ผลิต2!$C:$C,'รับ-จ่าย ประจำวัน'!$B319,ผลิต2!T:T)+SUMIF(เส้นแต่งหน้าขนมเค้ก!$C:$C,'รับ-จ่าย ประจำวัน'!$B319,เส้นแต่งหน้าขนมเค้ก!T:T)+SUMIF(แพ็ค!$C:$C,'รับ-จ่าย ประจำวัน'!$B319,แพ็ค!T:T)+SUMIF(ธุรการ!$C:$C,'รับ-จ่าย ประจำวัน'!$B319,ธุรการ!T:T)+SUMIF(เส้นแต่งหน้าขนมปัง!$C:$C,'รับ-จ่าย ประจำวัน'!$B319,เส้นแต่งหน้าขนมปัง!T:T)+SUMIF('วางแผนBC,CJ'!$C:$C,'รับ-จ่าย ประจำวัน'!$B319,'วางแผนBC,CJ'!T:T)+SUMIF(RD!$C:$C,'รับ-จ่าย ประจำวัน'!$B319,RD!T:T)+SUMIF('FG,ออนไล,คัดแยก'!$C:$C,'รับ-จ่าย ประจำวัน'!$B319,'FG,ออนไล,คัดแยก'!T:T)</f>
        <v>0</v>
      </c>
      <c r="BB319" s="16">
        <f>SUMIF(เตรียมส่วนผสม!$C:$C,'รับ-จ่าย ประจำวัน'!$B319,เตรียมส่วนผสม!U:U)+SUMIF(กวนไส้!$C:$C,'รับ-จ่าย ประจำวัน'!$B319,กวนไส้!U:U)+SUMIF(ผลิต1!$C:$C,'รับ-จ่าย ประจำวัน'!$B319,ผลิต1!U:U)+SUMIF(ผลิต2!$C:$C,'รับ-จ่าย ประจำวัน'!$B319,ผลิต2!U:U)+SUMIF(เส้นแต่งหน้าขนมเค้ก!$C:$C,'รับ-จ่าย ประจำวัน'!$B319,เส้นแต่งหน้าขนมเค้ก!U:U)+SUMIF(แพ็ค!$C:$C,'รับ-จ่าย ประจำวัน'!$B319,แพ็ค!U:U)+SUMIF(ธุรการ!$C:$C,'รับ-จ่าย ประจำวัน'!$B319,ธุรการ!U:U)+SUMIF(เส้นแต่งหน้าขนมปัง!$C:$C,'รับ-จ่าย ประจำวัน'!$B319,เส้นแต่งหน้าขนมปัง!U:U)+SUMIF('วางแผนBC,CJ'!$C:$C,'รับ-จ่าย ประจำวัน'!$B319,'วางแผนBC,CJ'!U:U)+SUMIF(RD!$C:$C,'รับ-จ่าย ประจำวัน'!$B319,RD!U:U)+SUMIF('FG,ออนไล,คัดแยก'!$C:$C,'รับ-จ่าย ประจำวัน'!$B319,'FG,ออนไล,คัดแยก'!U:U)</f>
        <v>0</v>
      </c>
      <c r="BC319" s="16">
        <f>SUMIF(เตรียมส่วนผสม!$C:$C,'รับ-จ่าย ประจำวัน'!$B319,เตรียมส่วนผสม!V:V)+SUMIF(กวนไส้!$C:$C,'รับ-จ่าย ประจำวัน'!$B319,กวนไส้!V:V)+SUMIF(ผลิต1!$C:$C,'รับ-จ่าย ประจำวัน'!$B319,ผลิต1!V:V)+SUMIF(ผลิต2!$C:$C,'รับ-จ่าย ประจำวัน'!$B319,ผลิต2!V:V)+SUMIF(เส้นแต่งหน้าขนมเค้ก!$C:$C,'รับ-จ่าย ประจำวัน'!$B319,เส้นแต่งหน้าขนมเค้ก!V:V)+SUMIF(แพ็ค!$C:$C,'รับ-จ่าย ประจำวัน'!$B319,แพ็ค!V:V)+SUMIF(ธุรการ!$C:$C,'รับ-จ่าย ประจำวัน'!$B319,ธุรการ!V:V)+SUMIF(เส้นแต่งหน้าขนมปัง!$C:$C,'รับ-จ่าย ประจำวัน'!$B319,เส้นแต่งหน้าขนมปัง!V:V)+SUMIF('วางแผนBC,CJ'!$C:$C,'รับ-จ่าย ประจำวัน'!$B319,'วางแผนBC,CJ'!V:V)+SUMIF(RD!$C:$C,'รับ-จ่าย ประจำวัน'!$B319,RD!V:V)+SUMIF('FG,ออนไล,คัดแยก'!$C:$C,'รับ-จ่าย ประจำวัน'!$B319,'FG,ออนไล,คัดแยก'!V:V)</f>
        <v>0</v>
      </c>
      <c r="BD319" s="16">
        <f>SUMIF(เตรียมส่วนผสม!$C:$C,'รับ-จ่าย ประจำวัน'!$B319,เตรียมส่วนผสม!W:W)+SUMIF(กวนไส้!$C:$C,'รับ-จ่าย ประจำวัน'!$B319,กวนไส้!W:W)+SUMIF(ผลิต1!$C:$C,'รับ-จ่าย ประจำวัน'!$B319,ผลิต1!W:W)+SUMIF(ผลิต2!$C:$C,'รับ-จ่าย ประจำวัน'!$B319,ผลิต2!W:W)+SUMIF(เส้นแต่งหน้าขนมเค้ก!$C:$C,'รับ-จ่าย ประจำวัน'!$B319,เส้นแต่งหน้าขนมเค้ก!W:W)+SUMIF(แพ็ค!$C:$C,'รับ-จ่าย ประจำวัน'!$B319,แพ็ค!W:W)+SUMIF(ธุรการ!$C:$C,'รับ-จ่าย ประจำวัน'!$B319,ธุรการ!W:W)+SUMIF(เส้นแต่งหน้าขนมปัง!$C:$C,'รับ-จ่าย ประจำวัน'!$B319,เส้นแต่งหน้าขนมปัง!W:W)+SUMIF('วางแผนBC,CJ'!$C:$C,'รับ-จ่าย ประจำวัน'!$B319,'วางแผนBC,CJ'!W:W)+SUMIF(RD!$C:$C,'รับ-จ่าย ประจำวัน'!$B319,RD!W:W)+SUMIF('FG,ออนไล,คัดแยก'!$C:$C,'รับ-จ่าย ประจำวัน'!$B319,'FG,ออนไล,คัดแยก'!W:W)</f>
        <v>0</v>
      </c>
      <c r="BE319" s="16">
        <f>SUMIF(เตรียมส่วนผสม!$C:$C,'รับ-จ่าย ประจำวัน'!$B319,เตรียมส่วนผสม!X:X)+SUMIF(กวนไส้!$C:$C,'รับ-จ่าย ประจำวัน'!$B319,กวนไส้!X:X)+SUMIF(ผลิต1!$C:$C,'รับ-จ่าย ประจำวัน'!$B319,ผลิต1!X:X)+SUMIF(ผลิต2!$C:$C,'รับ-จ่าย ประจำวัน'!$B319,ผลิต2!X:X)+SUMIF(เส้นแต่งหน้าขนมเค้ก!$C:$C,'รับ-จ่าย ประจำวัน'!$B319,เส้นแต่งหน้าขนมเค้ก!X:X)+SUMIF(แพ็ค!$C:$C,'รับ-จ่าย ประจำวัน'!$B319,แพ็ค!X:X)+SUMIF(ธุรการ!$C:$C,'รับ-จ่าย ประจำวัน'!$B319,ธุรการ!X:X)+SUMIF(เส้นแต่งหน้าขนมปัง!$C:$C,'รับ-จ่าย ประจำวัน'!$B319,เส้นแต่งหน้าขนมปัง!X:X)+SUMIF('วางแผนBC,CJ'!$C:$C,'รับ-จ่าย ประจำวัน'!$B319,'วางแผนBC,CJ'!X:X)+SUMIF(RD!$C:$C,'รับ-จ่าย ประจำวัน'!$B319,RD!X:X)+SUMIF('FG,ออนไล,คัดแยก'!$C:$C,'รับ-จ่าย ประจำวัน'!$B319,'FG,ออนไล,คัดแยก'!X:X)</f>
        <v>0</v>
      </c>
      <c r="BF319" s="16">
        <f>SUMIF(เตรียมส่วนผสม!$C:$C,'รับ-จ่าย ประจำวัน'!$B319,เตรียมส่วนผสม!Y:Y)+SUMIF(กวนไส้!$C:$C,'รับ-จ่าย ประจำวัน'!$B319,กวนไส้!Y:Y)+SUMIF(ผลิต1!$C:$C,'รับ-จ่าย ประจำวัน'!$B319,ผลิต1!Y:Y)+SUMIF(ผลิต2!$C:$C,'รับ-จ่าย ประจำวัน'!$B319,ผลิต2!Y:Y)+SUMIF(เส้นแต่งหน้าขนมเค้ก!$C:$C,'รับ-จ่าย ประจำวัน'!$B319,เส้นแต่งหน้าขนมเค้ก!Y:Y)+SUMIF(แพ็ค!$C:$C,'รับ-จ่าย ประจำวัน'!$B319,แพ็ค!Y:Y)+SUMIF(ธุรการ!$C:$C,'รับ-จ่าย ประจำวัน'!$B319,ธุรการ!Y:Y)+SUMIF(เส้นแต่งหน้าขนมปัง!$C:$C,'รับ-จ่าย ประจำวัน'!$B319,เส้นแต่งหน้าขนมปัง!Y:Y)+SUMIF('วางแผนBC,CJ'!$C:$C,'รับ-จ่าย ประจำวัน'!$B319,'วางแผนBC,CJ'!Y:Y)+SUMIF(RD!$C:$C,'รับ-จ่าย ประจำวัน'!$B319,RD!Y:Y)+SUMIF('FG,ออนไล,คัดแยก'!$C:$C,'รับ-จ่าย ประจำวัน'!$B319,'FG,ออนไล,คัดแยก'!Y:Y)</f>
        <v>0</v>
      </c>
      <c r="BG319" s="16">
        <f>SUMIF(เตรียมส่วนผสม!$C:$C,'รับ-จ่าย ประจำวัน'!$B319,เตรียมส่วนผสม!Z:Z)+SUMIF(กวนไส้!$C:$C,'รับ-จ่าย ประจำวัน'!$B319,กวนไส้!Z:Z)+SUMIF(ผลิต1!$C:$C,'รับ-จ่าย ประจำวัน'!$B319,ผลิต1!Z:Z)+SUMIF(ผลิต2!$C:$C,'รับ-จ่าย ประจำวัน'!$B319,ผลิต2!Z:Z)+SUMIF(เส้นแต่งหน้าขนมเค้ก!$C:$C,'รับ-จ่าย ประจำวัน'!$B319,เส้นแต่งหน้าขนมเค้ก!Z:Z)+SUMIF(แพ็ค!$C:$C,'รับ-จ่าย ประจำวัน'!$B319,แพ็ค!Z:Z)+SUMIF(ธุรการ!$C:$C,'รับ-จ่าย ประจำวัน'!$B319,ธุรการ!Z:Z)+SUMIF(เส้นแต่งหน้าขนมปัง!$C:$C,'รับ-จ่าย ประจำวัน'!$B319,เส้นแต่งหน้าขนมปัง!Z:Z)+SUMIF('วางแผนBC,CJ'!$C:$C,'รับ-จ่าย ประจำวัน'!$B319,'วางแผนBC,CJ'!Z:Z)+SUMIF(RD!$C:$C,'รับ-จ่าย ประจำวัน'!$B319,RD!Z:Z)+SUMIF('FG,ออนไล,คัดแยก'!$C:$C,'รับ-จ่าย ประจำวัน'!$B319,'FG,ออนไล,คัดแยก'!Z:Z)</f>
        <v>0</v>
      </c>
      <c r="BH319" s="16">
        <f>SUMIF(เตรียมส่วนผสม!$C:$C,'รับ-จ่าย ประจำวัน'!$B319,เตรียมส่วนผสม!AA:AA)+SUMIF(กวนไส้!$C:$C,'รับ-จ่าย ประจำวัน'!$B319,กวนไส้!AA:AA)+SUMIF(ผลิต1!$C:$C,'รับ-จ่าย ประจำวัน'!$B319,ผลิต1!AA:AA)+SUMIF(ผลิต2!$C:$C,'รับ-จ่าย ประจำวัน'!$B319,ผลิต2!AA:AA)+SUMIF(เส้นแต่งหน้าขนมเค้ก!$C:$C,'รับ-จ่าย ประจำวัน'!$B319,เส้นแต่งหน้าขนมเค้ก!AA:AA)+SUMIF(แพ็ค!$C:$C,'รับ-จ่าย ประจำวัน'!$B319,แพ็ค!AA:AA)+SUMIF(ธุรการ!$C:$C,'รับ-จ่าย ประจำวัน'!$B319,ธุรการ!AA:AA)+SUMIF(เส้นแต่งหน้าขนมปัง!$C:$C,'รับ-จ่าย ประจำวัน'!$B319,เส้นแต่งหน้าขนมปัง!AA:AA)+SUMIF('วางแผนBC,CJ'!$C:$C,'รับ-จ่าย ประจำวัน'!$B319,'วางแผนBC,CJ'!AA:AA)+SUMIF(RD!$C:$C,'รับ-จ่าย ประจำวัน'!$B319,RD!AA:AA)+SUMIF('FG,ออนไล,คัดแยก'!$C:$C,'รับ-จ่าย ประจำวัน'!$B319,'FG,ออนไล,คัดแยก'!AA:AA)</f>
        <v>0</v>
      </c>
      <c r="BI319" s="16">
        <f>SUMIF(เตรียมส่วนผสม!$C:$C,'รับ-จ่าย ประจำวัน'!$B319,เตรียมส่วนผสม!AB:AB)+SUMIF(กวนไส้!$C:$C,'รับ-จ่าย ประจำวัน'!$B319,กวนไส้!AB:AB)+SUMIF(ผลิต1!$C:$C,'รับ-จ่าย ประจำวัน'!$B319,ผลิต1!AB:AB)+SUMIF(ผลิต2!$C:$C,'รับ-จ่าย ประจำวัน'!$B319,ผลิต2!AB:AB)+SUMIF(เส้นแต่งหน้าขนมเค้ก!$C:$C,'รับ-จ่าย ประจำวัน'!$B319,เส้นแต่งหน้าขนมเค้ก!AB:AB)+SUMIF(แพ็ค!$C:$C,'รับ-จ่าย ประจำวัน'!$B319,แพ็ค!AB:AB)+SUMIF(ธุรการ!$C:$C,'รับ-จ่าย ประจำวัน'!$B319,ธุรการ!AB:AB)+SUMIF(เส้นแต่งหน้าขนมปัง!$C:$C,'รับ-จ่าย ประจำวัน'!$B319,เส้นแต่งหน้าขนมปัง!AB:AB)+SUMIF('วางแผนBC,CJ'!$C:$C,'รับ-จ่าย ประจำวัน'!$B319,'วางแผนBC,CJ'!AB:AB)+SUMIF(RD!$C:$C,'รับ-จ่าย ประจำวัน'!$B319,RD!AB:AB)+SUMIF('FG,ออนไล,คัดแยก'!$C:$C,'รับ-จ่าย ประจำวัน'!$B319,'FG,ออนไล,คัดแยก'!AB:AB)</f>
        <v>0</v>
      </c>
      <c r="BJ319" s="16">
        <f>SUMIF(เตรียมส่วนผสม!$C:$C,'รับ-จ่าย ประจำวัน'!$B319,เตรียมส่วนผสม!AC:AC)+SUMIF(กวนไส้!$C:$C,'รับ-จ่าย ประจำวัน'!$B319,กวนไส้!AC:AC)+SUMIF(ผลิต1!$C:$C,'รับ-จ่าย ประจำวัน'!$B319,ผลิต1!AC:AC)+SUMIF(ผลิต2!$C:$C,'รับ-จ่าย ประจำวัน'!$B319,ผลิต2!AC:AC)+SUMIF(เส้นแต่งหน้าขนมเค้ก!$C:$C,'รับ-จ่าย ประจำวัน'!$B319,เส้นแต่งหน้าขนมเค้ก!AC:AC)+SUMIF(แพ็ค!$C:$C,'รับ-จ่าย ประจำวัน'!$B319,แพ็ค!AC:AC)+SUMIF(ธุรการ!$C:$C,'รับ-จ่าย ประจำวัน'!$B319,ธุรการ!AC:AC)+SUMIF(เส้นแต่งหน้าขนมปัง!$C:$C,'รับ-จ่าย ประจำวัน'!$B319,เส้นแต่งหน้าขนมปัง!AC:AC)+SUMIF('วางแผนBC,CJ'!$C:$C,'รับ-จ่าย ประจำวัน'!$B319,'วางแผนBC,CJ'!AC:AC)+SUMIF(RD!$C:$C,'รับ-จ่าย ประจำวัน'!$B319,RD!AC:AC)+SUMIF('FG,ออนไล,คัดแยก'!$C:$C,'รับ-จ่าย ประจำวัน'!$B319,'FG,ออนไล,คัดแยก'!AC:AC)</f>
        <v>0</v>
      </c>
      <c r="BK319" s="16">
        <f>SUMIF(เตรียมส่วนผสม!$C:$C,'รับ-จ่าย ประจำวัน'!$B319,เตรียมส่วนผสม!AD:AD)+SUMIF(กวนไส้!$C:$C,'รับ-จ่าย ประจำวัน'!$B319,กวนไส้!AD:AD)+SUMIF(ผลิต1!$C:$C,'รับ-จ่าย ประจำวัน'!$B319,ผลิต1!AD:AD)+SUMIF(ผลิต2!$C:$C,'รับ-จ่าย ประจำวัน'!$B319,ผลิต2!AD:AD)+SUMIF(เส้นแต่งหน้าขนมเค้ก!$C:$C,'รับ-จ่าย ประจำวัน'!$B319,เส้นแต่งหน้าขนมเค้ก!AD:AD)+SUMIF(แพ็ค!$C:$C,'รับ-จ่าย ประจำวัน'!$B319,แพ็ค!AD:AD)+SUMIF(ธุรการ!$C:$C,'รับ-จ่าย ประจำวัน'!$B319,ธุรการ!AD:AD)+SUMIF(เส้นแต่งหน้าขนมปัง!$C:$C,'รับ-จ่าย ประจำวัน'!$B319,เส้นแต่งหน้าขนมปัง!AD:AD)+SUMIF('วางแผนBC,CJ'!$C:$C,'รับ-จ่าย ประจำวัน'!$B319,'วางแผนBC,CJ'!AD:AD)+SUMIF(RD!$C:$C,'รับ-จ่าย ประจำวัน'!$B319,RD!AD:AD)+SUMIF('FG,ออนไล,คัดแยก'!$C:$C,'รับ-จ่าย ประจำวัน'!$B319,'FG,ออนไล,คัดแยก'!AD:AD)</f>
        <v>0</v>
      </c>
      <c r="BL319" s="16">
        <f>SUMIF(เตรียมส่วนผสม!$C:$C,'รับ-จ่าย ประจำวัน'!$B319,เตรียมส่วนผสม!AE:AE)+SUMIF(กวนไส้!$C:$C,'รับ-จ่าย ประจำวัน'!$B319,กวนไส้!AE:AE)+SUMIF(ผลิต1!$C:$C,'รับ-จ่าย ประจำวัน'!$B319,ผลิต1!AE:AE)+SUMIF(ผลิต2!$C:$C,'รับ-จ่าย ประจำวัน'!$B319,ผลิต2!AE:AE)+SUMIF(เส้นแต่งหน้าขนมเค้ก!$C:$C,'รับ-จ่าย ประจำวัน'!$B319,เส้นแต่งหน้าขนมเค้ก!AE:AE)+SUMIF(แพ็ค!$C:$C,'รับ-จ่าย ประจำวัน'!$B319,แพ็ค!AE:AE)+SUMIF(ธุรการ!$C:$C,'รับ-จ่าย ประจำวัน'!$B319,ธุรการ!AE:AE)+SUMIF(เส้นแต่งหน้าขนมปัง!$C:$C,'รับ-จ่าย ประจำวัน'!$B319,เส้นแต่งหน้าขนมปัง!AE:AE)+SUMIF('วางแผนBC,CJ'!$C:$C,'รับ-จ่าย ประจำวัน'!$B319,'วางแผนBC,CJ'!AE:AE)+SUMIF(RD!$C:$C,'รับ-จ่าย ประจำวัน'!$B319,RD!AE:AE)+SUMIF('FG,ออนไล,คัดแยก'!$C:$C,'รับ-จ่าย ประจำวัน'!$B319,'FG,ออนไล,คัดแยก'!AE:AE)</f>
        <v>0</v>
      </c>
      <c r="BM319" s="16">
        <f>SUMIF(เตรียมส่วนผสม!$C:$C,'รับ-จ่าย ประจำวัน'!$B319,เตรียมส่วนผสม!AF:AF)+SUMIF(กวนไส้!$C:$C,'รับ-จ่าย ประจำวัน'!$B319,กวนไส้!AF:AF)+SUMIF(ผลิต1!$C:$C,'รับ-จ่าย ประจำวัน'!$B319,ผลิต1!AF:AF)+SUMIF(ผลิต2!$C:$C,'รับ-จ่าย ประจำวัน'!$B319,ผลิต2!AF:AF)+SUMIF(เส้นแต่งหน้าขนมเค้ก!$C:$C,'รับ-จ่าย ประจำวัน'!$B319,เส้นแต่งหน้าขนมเค้ก!AF:AF)+SUMIF(แพ็ค!$C:$C,'รับ-จ่าย ประจำวัน'!$B319,แพ็ค!AF:AF)+SUMIF(ธุรการ!$C:$C,'รับ-จ่าย ประจำวัน'!$B319,ธุรการ!AF:AF)+SUMIF(เส้นแต่งหน้าขนมปัง!$C:$C,'รับ-จ่าย ประจำวัน'!$B319,เส้นแต่งหน้าขนมปัง!AF:AF)+SUMIF('วางแผนBC,CJ'!$C:$C,'รับ-จ่าย ประจำวัน'!$B319,'วางแผนBC,CJ'!AF:AF)+SUMIF(RD!$C:$C,'รับ-จ่าย ประจำวัน'!$B319,RD!AF:AF)+SUMIF('FG,ออนไล,คัดแยก'!$C:$C,'รับ-จ่าย ประจำวัน'!$B319,'FG,ออนไล,คัดแยก'!AF:AF)</f>
        <v>0</v>
      </c>
      <c r="BN319" s="16">
        <f>SUMIF(เตรียมส่วนผสม!$C:$C,'รับ-จ่าย ประจำวัน'!$B319,เตรียมส่วนผสม!AG:AG)+SUMIF(กวนไส้!$C:$C,'รับ-จ่าย ประจำวัน'!$B319,กวนไส้!AG:AG)+SUMIF(ผลิต1!$C:$C,'รับ-จ่าย ประจำวัน'!$B319,ผลิต1!AG:AG)+SUMIF(ผลิต2!$C:$C,'รับ-จ่าย ประจำวัน'!$B319,ผลิต2!AG:AG)+SUMIF(เส้นแต่งหน้าขนมเค้ก!$C:$C,'รับ-จ่าย ประจำวัน'!$B319,เส้นแต่งหน้าขนมเค้ก!AG:AG)+SUMIF(แพ็ค!$C:$C,'รับ-จ่าย ประจำวัน'!$B319,แพ็ค!AG:AG)+SUMIF(ธุรการ!$C:$C,'รับ-จ่าย ประจำวัน'!$B319,ธุรการ!AG:AG)+SUMIF(เส้นแต่งหน้าขนมปัง!$C:$C,'รับ-จ่าย ประจำวัน'!$B319,เส้นแต่งหน้าขนมปัง!AG:AG)+SUMIF('วางแผนBC,CJ'!$C:$C,'รับ-จ่าย ประจำวัน'!$B319,'วางแผนBC,CJ'!AG:AG)+SUMIF(RD!$C:$C,'รับ-จ่าย ประจำวัน'!$B319,RD!AG:AG)+SUMIF('FG,ออนไล,คัดแยก'!$C:$C,'รับ-จ่าย ประจำวัน'!$B319,'FG,ออนไล,คัดแยก'!AG:AG)</f>
        <v>0</v>
      </c>
      <c r="BO319" s="16">
        <f>SUMIF(เตรียมส่วนผสม!$C:$C,'รับ-จ่าย ประจำวัน'!$B319,เตรียมส่วนผสม!AH:AH)+SUMIF(กวนไส้!$C:$C,'รับ-จ่าย ประจำวัน'!$B319,กวนไส้!AH:AH)+SUMIF(ผลิต1!$C:$C,'รับ-จ่าย ประจำวัน'!$B319,ผลิต1!AH:AH)+SUMIF(ผลิต2!$C:$C,'รับ-จ่าย ประจำวัน'!$B319,ผลิต2!AH:AH)+SUMIF(เส้นแต่งหน้าขนมเค้ก!$C:$C,'รับ-จ่าย ประจำวัน'!$B319,เส้นแต่งหน้าขนมเค้ก!AH:AH)+SUMIF(แพ็ค!$C:$C,'รับ-จ่าย ประจำวัน'!$B319,แพ็ค!AH:AH)+SUMIF(ธุรการ!$C:$C,'รับ-จ่าย ประจำวัน'!$B319,ธุรการ!AH:AH)+SUMIF(เส้นแต่งหน้าขนมปัง!$C:$C,'รับ-จ่าย ประจำวัน'!$B319,เส้นแต่งหน้าขนมปัง!AH:AH)+SUMIF('วางแผนBC,CJ'!$C:$C,'รับ-จ่าย ประจำวัน'!$B319,'วางแผนBC,CJ'!AH:AH)+SUMIF(RD!$C:$C,'รับ-จ่าย ประจำวัน'!$B319,RD!AH:AH)+SUMIF('FG,ออนไล,คัดแยก'!$C:$C,'รับ-จ่าย ประจำวัน'!$B319,'FG,ออนไล,คัดแยก'!AH:AH)</f>
        <v>0</v>
      </c>
      <c r="BP319" s="16">
        <f>SUMIF(เตรียมส่วนผสม!$C:$C,'รับ-จ่าย ประจำวัน'!$B319,เตรียมส่วนผสม!AI:AI)+SUMIF(กวนไส้!$C:$C,'รับ-จ่าย ประจำวัน'!$B319,กวนไส้!AI:AI)+SUMIF(ผลิต1!$C:$C,'รับ-จ่าย ประจำวัน'!$B319,ผลิต1!AI:AI)+SUMIF(ผลิต2!$C:$C,'รับ-จ่าย ประจำวัน'!$B319,ผลิต2!AI:AI)+SUMIF(เส้นแต่งหน้าขนมเค้ก!$C:$C,'รับ-จ่าย ประจำวัน'!$B319,เส้นแต่งหน้าขนมเค้ก!AI:AI)+SUMIF(แพ็ค!$C:$C,'รับ-จ่าย ประจำวัน'!$B319,แพ็ค!AI:AI)+SUMIF(ธุรการ!$C:$C,'รับ-จ่าย ประจำวัน'!$B319,ธุรการ!AI:AI)+SUMIF(เส้นแต่งหน้าขนมปัง!$C:$C,'รับ-จ่าย ประจำวัน'!$B319,เส้นแต่งหน้าขนมปัง!AI:AI)+SUMIF('วางแผนBC,CJ'!$C:$C,'รับ-จ่าย ประจำวัน'!$B319,'วางแผนBC,CJ'!AI:AI)+SUMIF(RD!$C:$C,'รับ-จ่าย ประจำวัน'!$B319,RD!AI:AI)+SUMIF('FG,ออนไล,คัดแยก'!$C:$C,'รับ-จ่าย ประจำวัน'!$B319,'FG,ออนไล,คัดแยก'!AI:AI)</f>
        <v>0</v>
      </c>
      <c r="BQ319" s="16">
        <f>SUMIF(เตรียมส่วนผสม!$C:$C,'รับ-จ่าย ประจำวัน'!$B319,เตรียมส่วนผสม!AJ:AJ)+SUMIF(กวนไส้!$C:$C,'รับ-จ่าย ประจำวัน'!$B319,กวนไส้!AJ:AJ)+SUMIF(ผลิต1!$C:$C,'รับ-จ่าย ประจำวัน'!$B319,ผลิต1!AJ:AJ)+SUMIF(ผลิต2!$C:$C,'รับ-จ่าย ประจำวัน'!$B319,ผลิต2!AJ:AJ)+SUMIF(เส้นแต่งหน้าขนมเค้ก!$C:$C,'รับ-จ่าย ประจำวัน'!$B319,เส้นแต่งหน้าขนมเค้ก!AJ:AJ)+SUMIF(แพ็ค!$C:$C,'รับ-จ่าย ประจำวัน'!$B319,แพ็ค!AJ:AJ)+SUMIF(ธุรการ!$C:$C,'รับ-จ่าย ประจำวัน'!$B319,ธุรการ!AJ:AJ)+SUMIF(เส้นแต่งหน้าขนมปัง!$C:$C,'รับ-จ่าย ประจำวัน'!$B319,เส้นแต่งหน้าขนมปัง!AJ:AJ)+SUMIF('วางแผนBC,CJ'!$C:$C,'รับ-จ่าย ประจำวัน'!$B319,'วางแผนBC,CJ'!AJ:AJ)+SUMIF(RD!$C:$C,'รับ-จ่าย ประจำวัน'!$B319,RD!AJ:AJ)+SUMIF('FG,ออนไล,คัดแยก'!$C:$C,'รับ-จ่าย ประจำวัน'!$B319,'FG,ออนไล,คัดแยก'!AJ:AJ)</f>
        <v>0</v>
      </c>
      <c r="BR319" s="16">
        <f>SUMIF(เตรียมส่วนผสม!$C:$C,'รับ-จ่าย ประจำวัน'!$B319,เตรียมส่วนผสม!AK:AK)+SUMIF(กวนไส้!$C:$C,'รับ-จ่าย ประจำวัน'!$B319,กวนไส้!AK:AK)+SUMIF(ผลิต1!$C:$C,'รับ-จ่าย ประจำวัน'!$B319,ผลิต1!AK:AK)+SUMIF(ผลิต2!$C:$C,'รับ-จ่าย ประจำวัน'!$B319,ผลิต2!AK:AK)+SUMIF(เส้นแต่งหน้าขนมเค้ก!$C:$C,'รับ-จ่าย ประจำวัน'!$B319,เส้นแต่งหน้าขนมเค้ก!AK:AK)+SUMIF(แพ็ค!$C:$C,'รับ-จ่าย ประจำวัน'!$B319,แพ็ค!AK:AK)+SUMIF(ธุรการ!$C:$C,'รับ-จ่าย ประจำวัน'!$B319,ธุรการ!AK:AK)+SUMIF(เส้นแต่งหน้าขนมปัง!$C:$C,'รับ-จ่าย ประจำวัน'!$B319,เส้นแต่งหน้าขนมปัง!AK:AK)+SUMIF('วางแผนBC,CJ'!$C:$C,'รับ-จ่าย ประจำวัน'!$B319,'วางแผนBC,CJ'!AK:AK)+SUMIF(RD!$C:$C,'รับ-จ่าย ประจำวัน'!$B319,RD!AK:AK)+SUMIF('FG,ออนไล,คัดแยก'!$C:$C,'รับ-จ่าย ประจำวัน'!$B319,'FG,ออนไล,คัดแยก'!AK:AK)</f>
        <v>0</v>
      </c>
      <c r="BS319" s="16">
        <f>SUMIF(เตรียมส่วนผสม!$C:$C,'รับ-จ่าย ประจำวัน'!$B319,เตรียมส่วนผสม!AL:AL)+SUMIF(กวนไส้!$C:$C,'รับ-จ่าย ประจำวัน'!$B319,กวนไส้!AL:AL)+SUMIF(ผลิต1!$C:$C,'รับ-จ่าย ประจำวัน'!$B319,ผลิต1!AL:AL)+SUMIF(ผลิต2!$C:$C,'รับ-จ่าย ประจำวัน'!$B319,ผลิต2!AL:AL)+SUMIF(เส้นแต่งหน้าขนมเค้ก!$C:$C,'รับ-จ่าย ประจำวัน'!$B319,เส้นแต่งหน้าขนมเค้ก!AL:AL)+SUMIF(แพ็ค!$C:$C,'รับ-จ่าย ประจำวัน'!$B319,แพ็ค!AL:AL)+SUMIF(ธุรการ!$C:$C,'รับ-จ่าย ประจำวัน'!$B319,ธุรการ!AL:AL)+SUMIF(เส้นแต่งหน้าขนมปัง!$C:$C,'รับ-จ่าย ประจำวัน'!$B319,เส้นแต่งหน้าขนมปัง!AL:AL)+SUMIF('วางแผนBC,CJ'!$C:$C,'รับ-จ่าย ประจำวัน'!$B319,'วางแผนBC,CJ'!AL:AL)+SUMIF(RD!$C:$C,'รับ-จ่าย ประจำวัน'!$B319,RD!AL:AL)+SUMIF('FG,ออนไล,คัดแยก'!$C:$C,'รับ-จ่าย ประจำวัน'!$B319,'FG,ออนไล,คัดแยก'!AL:AL)</f>
        <v>0</v>
      </c>
      <c r="BT319" s="18">
        <f t="shared" si="60"/>
        <v>0</v>
      </c>
      <c r="BU319" s="116">
        <v>8000</v>
      </c>
      <c r="BV319" s="146">
        <f t="shared" si="61"/>
        <v>0</v>
      </c>
      <c r="BW319" s="183">
        <v>45</v>
      </c>
      <c r="BX319" s="172">
        <f t="shared" si="65"/>
        <v>0</v>
      </c>
      <c r="BY319" s="188" t="e">
        <f t="shared" si="63"/>
        <v>#DIV/0!</v>
      </c>
      <c r="BZ319" s="180" t="e">
        <f t="shared" ca="1" si="62"/>
        <v>#DIV/0!</v>
      </c>
      <c r="CA319" s="93"/>
      <c r="CB319" s="93"/>
      <c r="CC319" s="93"/>
      <c r="CD319" s="93"/>
      <c r="CE319" s="93"/>
      <c r="CF319" s="93"/>
      <c r="CG319" s="93"/>
      <c r="CH319" s="93"/>
      <c r="CI319" s="93"/>
      <c r="CJ319" s="94"/>
      <c r="CK319" s="9">
        <f t="shared" si="64"/>
        <v>-8000</v>
      </c>
    </row>
    <row r="320" spans="1:89" hidden="1" x14ac:dyDescent="0.5">
      <c r="A320" s="149"/>
      <c r="B320" s="34" t="s">
        <v>1780</v>
      </c>
      <c r="C320" s="33" t="s">
        <v>1781</v>
      </c>
      <c r="D320" s="135" t="s">
        <v>71</v>
      </c>
      <c r="E320" s="25"/>
      <c r="F320" s="132"/>
      <c r="G320" s="25"/>
      <c r="H320" s="12">
        <v>14600</v>
      </c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11"/>
      <c r="AF320" s="11"/>
      <c r="AG320" s="11"/>
      <c r="AH320" s="11"/>
      <c r="AI320" s="25"/>
      <c r="AJ320" s="25"/>
      <c r="AK320" s="25"/>
      <c r="AL320" s="25"/>
      <c r="AM320" s="25"/>
      <c r="AN320" s="15">
        <f t="shared" si="59"/>
        <v>0</v>
      </c>
      <c r="AO320" s="16">
        <f>SUMIF(เตรียมส่วนผสม!$C:$C,'รับ-จ่าย ประจำวัน'!$B320,เตรียมส่วนผสม!H:H)+SUMIF(กวนไส้!$C:$C,'รับ-จ่าย ประจำวัน'!$B320,กวนไส้!H:H)+SUMIF(ผลิต1!$C:$C,'รับ-จ่าย ประจำวัน'!$B320,ผลิต1!H:H)+SUMIF(ผลิต2!$C:$C,'รับ-จ่าย ประจำวัน'!$B320,ผลิต2!H:H)+SUMIF(เส้นแต่งหน้าขนมเค้ก!$C:$C,'รับ-จ่าย ประจำวัน'!$B320,เส้นแต่งหน้าขนมเค้ก!H:H)+SUMIF(แพ็ค!$C:$C,'รับ-จ่าย ประจำวัน'!$B320,แพ็ค!H:H)+SUMIF(ธุรการ!$C:$C,'รับ-จ่าย ประจำวัน'!$B320,ธุรการ!H:H)+SUMIF(เส้นแต่งหน้าขนมปัง!$C:$C,'รับ-จ่าย ประจำวัน'!$B320,เส้นแต่งหน้าขนมปัง!H:H)+SUMIF('วางแผนBC,CJ'!$C:$C,'รับ-จ่าย ประจำวัน'!$B320,'วางแผนBC,CJ'!H:H)+SUMIF(RD!$C:$C,'รับ-จ่าย ประจำวัน'!$B320,RD!H:H)+SUMIF('FG,ออนไล,คัดแยก'!$C:$C,'รับ-จ่าย ประจำวัน'!$B320,'FG,ออนไล,คัดแยก'!H:H)</f>
        <v>0</v>
      </c>
      <c r="AP320" s="16">
        <f>SUMIF(เตรียมส่วนผสม!$C:$C,'รับ-จ่าย ประจำวัน'!$B320,เตรียมส่วนผสม!I:I)+SUMIF(กวนไส้!$C:$C,'รับ-จ่าย ประจำวัน'!$B320,กวนไส้!I:I)+SUMIF(ผลิต1!$C:$C,'รับ-จ่าย ประจำวัน'!$B320,ผลิต1!I:I)+SUMIF(ผลิต2!$C:$C,'รับ-จ่าย ประจำวัน'!$B320,ผลิต2!I:I)+SUMIF(เส้นแต่งหน้าขนมเค้ก!$C:$C,'รับ-จ่าย ประจำวัน'!$B320,เส้นแต่งหน้าขนมเค้ก!I:I)+SUMIF(แพ็ค!$C:$C,'รับ-จ่าย ประจำวัน'!$B320,แพ็ค!I:I)+SUMIF(ธุรการ!$C:$C,'รับ-จ่าย ประจำวัน'!$B320,ธุรการ!I:I)+SUMIF(เส้นแต่งหน้าขนมปัง!$C:$C,'รับ-จ่าย ประจำวัน'!$B320,เส้นแต่งหน้าขนมปัง!I:I)+SUMIF('วางแผนBC,CJ'!$C:$C,'รับ-จ่าย ประจำวัน'!$B320,'วางแผนBC,CJ'!I:I)+SUMIF(RD!$C:$C,'รับ-จ่าย ประจำวัน'!$B320,RD!I:I)+SUMIF('FG,ออนไล,คัดแยก'!$C:$C,'รับ-จ่าย ประจำวัน'!$B320,'FG,ออนไล,คัดแยก'!I:I)</f>
        <v>0</v>
      </c>
      <c r="AQ320" s="16">
        <f>SUMIF(เตรียมส่วนผสม!$C:$C,'รับ-จ่าย ประจำวัน'!$B320,เตรียมส่วนผสม!J:J)+SUMIF(กวนไส้!$C:$C,'รับ-จ่าย ประจำวัน'!$B320,กวนไส้!J:J)+SUMIF(ผลิต1!$C:$C,'รับ-จ่าย ประจำวัน'!$B320,ผลิต1!J:J)+SUMIF(ผลิต2!$C:$C,'รับ-จ่าย ประจำวัน'!$B320,ผลิต2!J:J)+SUMIF(เส้นแต่งหน้าขนมเค้ก!$C:$C,'รับ-จ่าย ประจำวัน'!$B320,เส้นแต่งหน้าขนมเค้ก!J:J)+SUMIF(แพ็ค!$C:$C,'รับ-จ่าย ประจำวัน'!$B320,แพ็ค!J:J)+SUMIF(ธุรการ!$C:$C,'รับ-จ่าย ประจำวัน'!$B320,ธุรการ!J:J)+SUMIF(เส้นแต่งหน้าขนมปัง!$C:$C,'รับ-จ่าย ประจำวัน'!$B320,เส้นแต่งหน้าขนมปัง!J:J)+SUMIF('วางแผนBC,CJ'!$C:$C,'รับ-จ่าย ประจำวัน'!$B320,'วางแผนBC,CJ'!J:J)+SUMIF(RD!$C:$C,'รับ-จ่าย ประจำวัน'!$B320,RD!J:J)+SUMIF('FG,ออนไล,คัดแยก'!$C:$C,'รับ-จ่าย ประจำวัน'!$B320,'FG,ออนไล,คัดแยก'!J:J)</f>
        <v>0</v>
      </c>
      <c r="AR320" s="16">
        <f>SUMIF(เตรียมส่วนผสม!$C:$C,'รับ-จ่าย ประจำวัน'!$B320,เตรียมส่วนผสม!K:K)+SUMIF(กวนไส้!$C:$C,'รับ-จ่าย ประจำวัน'!$B320,กวนไส้!K:K)+SUMIF(ผลิต1!$C:$C,'รับ-จ่าย ประจำวัน'!$B320,ผลิต1!K:K)+SUMIF(ผลิต2!$C:$C,'รับ-จ่าย ประจำวัน'!$B320,ผลิต2!K:K)+SUMIF(เส้นแต่งหน้าขนมเค้ก!$C:$C,'รับ-จ่าย ประจำวัน'!$B320,เส้นแต่งหน้าขนมเค้ก!K:K)+SUMIF(แพ็ค!$C:$C,'รับ-จ่าย ประจำวัน'!$B320,แพ็ค!K:K)+SUMIF(ธุรการ!$C:$C,'รับ-จ่าย ประจำวัน'!$B320,ธุรการ!K:K)+SUMIF(เส้นแต่งหน้าขนมปัง!$C:$C,'รับ-จ่าย ประจำวัน'!$B320,เส้นแต่งหน้าขนมปัง!K:K)+SUMIF('วางแผนBC,CJ'!$C:$C,'รับ-จ่าย ประจำวัน'!$B320,'วางแผนBC,CJ'!K:K)+SUMIF(RD!$C:$C,'รับ-จ่าย ประจำวัน'!$B320,RD!K:K)+SUMIF('FG,ออนไล,คัดแยก'!$C:$C,'รับ-จ่าย ประจำวัน'!$B320,'FG,ออนไล,คัดแยก'!K:K)</f>
        <v>0</v>
      </c>
      <c r="AS320" s="16">
        <f>SUMIF(เตรียมส่วนผสม!$C:$C,'รับ-จ่าย ประจำวัน'!$B320,เตรียมส่วนผสม!L:L)+SUMIF(กวนไส้!$C:$C,'รับ-จ่าย ประจำวัน'!$B320,กวนไส้!L:L)+SUMIF(ผลิต1!$C:$C,'รับ-จ่าย ประจำวัน'!$B320,ผลิต1!L:L)+SUMIF(ผลิต2!$C:$C,'รับ-จ่าย ประจำวัน'!$B320,ผลิต2!L:L)+SUMIF(เส้นแต่งหน้าขนมเค้ก!$C:$C,'รับ-จ่าย ประจำวัน'!$B320,เส้นแต่งหน้าขนมเค้ก!L:L)+SUMIF(แพ็ค!$C:$C,'รับ-จ่าย ประจำวัน'!$B320,แพ็ค!L:L)+SUMIF(ธุรการ!$C:$C,'รับ-จ่าย ประจำวัน'!$B320,ธุรการ!L:L)+SUMIF(เส้นแต่งหน้าขนมปัง!$C:$C,'รับ-จ่าย ประจำวัน'!$B320,เส้นแต่งหน้าขนมปัง!L:L)+SUMIF('วางแผนBC,CJ'!$C:$C,'รับ-จ่าย ประจำวัน'!$B320,'วางแผนBC,CJ'!L:L)+SUMIF(RD!$C:$C,'รับ-จ่าย ประจำวัน'!$B320,RD!L:L)+SUMIF('FG,ออนไล,คัดแยก'!$C:$C,'รับ-จ่าย ประจำวัน'!$B320,'FG,ออนไล,คัดแยก'!L:L)</f>
        <v>0</v>
      </c>
      <c r="AT320" s="16">
        <f>SUMIF(เตรียมส่วนผสม!$C:$C,'รับ-จ่าย ประจำวัน'!$B320,เตรียมส่วนผสม!M:M)+SUMIF(กวนไส้!$C:$C,'รับ-จ่าย ประจำวัน'!$B320,กวนไส้!M:M)+SUMIF(ผลิต1!$C:$C,'รับ-จ่าย ประจำวัน'!$B320,ผลิต1!M:M)+SUMIF(ผลิต2!$C:$C,'รับ-จ่าย ประจำวัน'!$B320,ผลิต2!M:M)+SUMIF(เส้นแต่งหน้าขนมเค้ก!$C:$C,'รับ-จ่าย ประจำวัน'!$B320,เส้นแต่งหน้าขนมเค้ก!M:M)+SUMIF(แพ็ค!$C:$C,'รับ-จ่าย ประจำวัน'!$B320,แพ็ค!M:M)+SUMIF(ธุรการ!$C:$C,'รับ-จ่าย ประจำวัน'!$B320,ธุรการ!M:M)+SUMIF(เส้นแต่งหน้าขนมปัง!$C:$C,'รับ-จ่าย ประจำวัน'!$B320,เส้นแต่งหน้าขนมปัง!M:M)+SUMIF('วางแผนBC,CJ'!$C:$C,'รับ-จ่าย ประจำวัน'!$B320,'วางแผนBC,CJ'!M:M)+SUMIF(RD!$C:$C,'รับ-จ่าย ประจำวัน'!$B320,RD!M:M)+SUMIF('FG,ออนไล,คัดแยก'!$C:$C,'รับ-จ่าย ประจำวัน'!$B320,'FG,ออนไล,คัดแยก'!M:M)</f>
        <v>0</v>
      </c>
      <c r="AU320" s="16">
        <f>SUMIF(เตรียมส่วนผสม!$C:$C,'รับ-จ่าย ประจำวัน'!$B320,เตรียมส่วนผสม!N:N)+SUMIF(กวนไส้!$C:$C,'รับ-จ่าย ประจำวัน'!$B320,กวนไส้!N:N)+SUMIF(ผลิต1!$C:$C,'รับ-จ่าย ประจำวัน'!$B320,ผลิต1!N:N)+SUMIF(ผลิต2!$C:$C,'รับ-จ่าย ประจำวัน'!$B320,ผลิต2!N:N)+SUMIF(เส้นแต่งหน้าขนมเค้ก!$C:$C,'รับ-จ่าย ประจำวัน'!$B320,เส้นแต่งหน้าขนมเค้ก!N:N)+SUMIF(แพ็ค!$C:$C,'รับ-จ่าย ประจำวัน'!$B320,แพ็ค!N:N)+SUMIF(ธุรการ!$C:$C,'รับ-จ่าย ประจำวัน'!$B320,ธุรการ!N:N)+SUMIF(เส้นแต่งหน้าขนมปัง!$C:$C,'รับ-จ่าย ประจำวัน'!$B320,เส้นแต่งหน้าขนมปัง!N:N)+SUMIF('วางแผนBC,CJ'!$C:$C,'รับ-จ่าย ประจำวัน'!$B320,'วางแผนBC,CJ'!N:N)+SUMIF(RD!$C:$C,'รับ-จ่าย ประจำวัน'!$B320,RD!N:N)+SUMIF('FG,ออนไล,คัดแยก'!$C:$C,'รับ-จ่าย ประจำวัน'!$B320,'FG,ออนไล,คัดแยก'!N:N)</f>
        <v>0</v>
      </c>
      <c r="AV320" s="16">
        <f>SUMIF(เตรียมส่วนผสม!$C:$C,'รับ-จ่าย ประจำวัน'!$B320,เตรียมส่วนผสม!O:O)+SUMIF(กวนไส้!$C:$C,'รับ-จ่าย ประจำวัน'!$B320,กวนไส้!O:O)+SUMIF(ผลิต1!$C:$C,'รับ-จ่าย ประจำวัน'!$B320,ผลิต1!O:O)+SUMIF(ผลิต2!$C:$C,'รับ-จ่าย ประจำวัน'!$B320,ผลิต2!O:O)+SUMIF(เส้นแต่งหน้าขนมเค้ก!$C:$C,'รับ-จ่าย ประจำวัน'!$B320,เส้นแต่งหน้าขนมเค้ก!O:O)+SUMIF(แพ็ค!$C:$C,'รับ-จ่าย ประจำวัน'!$B320,แพ็ค!O:O)+SUMIF(ธุรการ!$C:$C,'รับ-จ่าย ประจำวัน'!$B320,ธุรการ!O:O)+SUMIF(เส้นแต่งหน้าขนมปัง!$C:$C,'รับ-จ่าย ประจำวัน'!$B320,เส้นแต่งหน้าขนมปัง!O:O)+SUMIF('วางแผนBC,CJ'!$C:$C,'รับ-จ่าย ประจำวัน'!$B320,'วางแผนBC,CJ'!O:O)+SUMIF(RD!$C:$C,'รับ-จ่าย ประจำวัน'!$B320,RD!O:O)+SUMIF('FG,ออนไล,คัดแยก'!$C:$C,'รับ-จ่าย ประจำวัน'!$B320,'FG,ออนไล,คัดแยก'!O:O)</f>
        <v>0</v>
      </c>
      <c r="AW320" s="16">
        <f>SUMIF(เตรียมส่วนผสม!$C:$C,'รับ-จ่าย ประจำวัน'!$B320,เตรียมส่วนผสม!P:P)+SUMIF(กวนไส้!$C:$C,'รับ-จ่าย ประจำวัน'!$B320,กวนไส้!P:P)+SUMIF(ผลิต1!$C:$C,'รับ-จ่าย ประจำวัน'!$B320,ผลิต1!P:P)+SUMIF(ผลิต2!$C:$C,'รับ-จ่าย ประจำวัน'!$B320,ผลิต2!P:P)+SUMIF(เส้นแต่งหน้าขนมเค้ก!$C:$C,'รับ-จ่าย ประจำวัน'!$B320,เส้นแต่งหน้าขนมเค้ก!P:P)+SUMIF(แพ็ค!$C:$C,'รับ-จ่าย ประจำวัน'!$B320,แพ็ค!P:P)+SUMIF(ธุรการ!$C:$C,'รับ-จ่าย ประจำวัน'!$B320,ธุรการ!P:P)+SUMIF(เส้นแต่งหน้าขนมปัง!$C:$C,'รับ-จ่าย ประจำวัน'!$B320,เส้นแต่งหน้าขนมปัง!P:P)+SUMIF('วางแผนBC,CJ'!$C:$C,'รับ-จ่าย ประจำวัน'!$B320,'วางแผนBC,CJ'!P:P)+SUMIF(RD!$C:$C,'รับ-จ่าย ประจำวัน'!$B320,RD!P:P)+SUMIF('FG,ออนไล,คัดแยก'!$C:$C,'รับ-จ่าย ประจำวัน'!$B320,'FG,ออนไล,คัดแยก'!P:P)</f>
        <v>0</v>
      </c>
      <c r="AX320" s="16">
        <f>SUMIF(เตรียมส่วนผสม!$C:$C,'รับ-จ่าย ประจำวัน'!$B320,เตรียมส่วนผสม!Q:Q)+SUMIF(กวนไส้!$C:$C,'รับ-จ่าย ประจำวัน'!$B320,กวนไส้!Q:Q)+SUMIF(ผลิต1!$C:$C,'รับ-จ่าย ประจำวัน'!$B320,ผลิต1!Q:Q)+SUMIF(ผลิต2!$C:$C,'รับ-จ่าย ประจำวัน'!$B320,ผลิต2!Q:Q)+SUMIF(เส้นแต่งหน้าขนมเค้ก!$C:$C,'รับ-จ่าย ประจำวัน'!$B320,เส้นแต่งหน้าขนมเค้ก!Q:Q)+SUMIF(แพ็ค!$C:$C,'รับ-จ่าย ประจำวัน'!$B320,แพ็ค!Q:Q)+SUMIF(ธุรการ!$C:$C,'รับ-จ่าย ประจำวัน'!$B320,ธุรการ!Q:Q)+SUMIF(เส้นแต่งหน้าขนมปัง!$C:$C,'รับ-จ่าย ประจำวัน'!$B320,เส้นแต่งหน้าขนมปัง!Q:Q)+SUMIF('วางแผนBC,CJ'!$C:$C,'รับ-จ่าย ประจำวัน'!$B320,'วางแผนBC,CJ'!Q:Q)+SUMIF(RD!$C:$C,'รับ-จ่าย ประจำวัน'!$B320,RD!Q:Q)+SUMIF('FG,ออนไล,คัดแยก'!$C:$C,'รับ-จ่าย ประจำวัน'!$B320,'FG,ออนไล,คัดแยก'!Q:Q)</f>
        <v>0</v>
      </c>
      <c r="AY320" s="16">
        <f>SUMIF(เตรียมส่วนผสม!$C:$C,'รับ-จ่าย ประจำวัน'!$B320,เตรียมส่วนผสม!R:R)+SUMIF(กวนไส้!$C:$C,'รับ-จ่าย ประจำวัน'!$B320,กวนไส้!R:R)+SUMIF(ผลิต1!$C:$C,'รับ-จ่าย ประจำวัน'!$B320,ผลิต1!R:R)+SUMIF(ผลิต2!$C:$C,'รับ-จ่าย ประจำวัน'!$B320,ผลิต2!R:R)+SUMIF(เส้นแต่งหน้าขนมเค้ก!$C:$C,'รับ-จ่าย ประจำวัน'!$B320,เส้นแต่งหน้าขนมเค้ก!R:R)+SUMIF(แพ็ค!$C:$C,'รับ-จ่าย ประจำวัน'!$B320,แพ็ค!R:R)+SUMIF(ธุรการ!$C:$C,'รับ-จ่าย ประจำวัน'!$B320,ธุรการ!R:R)+SUMIF(เส้นแต่งหน้าขนมปัง!$C:$C,'รับ-จ่าย ประจำวัน'!$B320,เส้นแต่งหน้าขนมปัง!R:R)+SUMIF('วางแผนBC,CJ'!$C:$C,'รับ-จ่าย ประจำวัน'!$B320,'วางแผนBC,CJ'!R:R)+SUMIF(RD!$C:$C,'รับ-จ่าย ประจำวัน'!$B320,RD!R:R)+SUMIF('FG,ออนไล,คัดแยก'!$C:$C,'รับ-จ่าย ประจำวัน'!$B320,'FG,ออนไล,คัดแยก'!R:R)</f>
        <v>0</v>
      </c>
      <c r="AZ320" s="16">
        <f>SUMIF(เตรียมส่วนผสม!$C:$C,'รับ-จ่าย ประจำวัน'!$B320,เตรียมส่วนผสม!S:S)+SUMIF(กวนไส้!$C:$C,'รับ-จ่าย ประจำวัน'!$B320,กวนไส้!S:S)+SUMIF(ผลิต1!$C:$C,'รับ-จ่าย ประจำวัน'!$B320,ผลิต1!S:S)+SUMIF(ผลิต2!$C:$C,'รับ-จ่าย ประจำวัน'!$B320,ผลิต2!S:S)+SUMIF(เส้นแต่งหน้าขนมเค้ก!$C:$C,'รับ-จ่าย ประจำวัน'!$B320,เส้นแต่งหน้าขนมเค้ก!S:S)+SUMIF(แพ็ค!$C:$C,'รับ-จ่าย ประจำวัน'!$B320,แพ็ค!S:S)+SUMIF(ธุรการ!$C:$C,'รับ-จ่าย ประจำวัน'!$B320,ธุรการ!S:S)+SUMIF(เส้นแต่งหน้าขนมปัง!$C:$C,'รับ-จ่าย ประจำวัน'!$B320,เส้นแต่งหน้าขนมปัง!S:S)+SUMIF('วางแผนBC,CJ'!$C:$C,'รับ-จ่าย ประจำวัน'!$B320,'วางแผนBC,CJ'!S:S)+SUMIF(RD!$C:$C,'รับ-จ่าย ประจำวัน'!$B320,RD!S:S)+SUMIF('FG,ออนไล,คัดแยก'!$C:$C,'รับ-จ่าย ประจำวัน'!$B320,'FG,ออนไล,คัดแยก'!S:S)</f>
        <v>0</v>
      </c>
      <c r="BA320" s="16">
        <f>SUMIF(เตรียมส่วนผสม!$C:$C,'รับ-จ่าย ประจำวัน'!$B320,เตรียมส่วนผสม!T:T)+SUMIF(กวนไส้!$C:$C,'รับ-จ่าย ประจำวัน'!$B320,กวนไส้!T:T)+SUMIF(ผลิต1!$C:$C,'รับ-จ่าย ประจำวัน'!$B320,ผลิต1!T:T)+SUMIF(ผลิต2!$C:$C,'รับ-จ่าย ประจำวัน'!$B320,ผลิต2!T:T)+SUMIF(เส้นแต่งหน้าขนมเค้ก!$C:$C,'รับ-จ่าย ประจำวัน'!$B320,เส้นแต่งหน้าขนมเค้ก!T:T)+SUMIF(แพ็ค!$C:$C,'รับ-จ่าย ประจำวัน'!$B320,แพ็ค!T:T)+SUMIF(ธุรการ!$C:$C,'รับ-จ่าย ประจำวัน'!$B320,ธุรการ!T:T)+SUMIF(เส้นแต่งหน้าขนมปัง!$C:$C,'รับ-จ่าย ประจำวัน'!$B320,เส้นแต่งหน้าขนมปัง!T:T)+SUMIF('วางแผนBC,CJ'!$C:$C,'รับ-จ่าย ประจำวัน'!$B320,'วางแผนBC,CJ'!T:T)+SUMIF(RD!$C:$C,'รับ-จ่าย ประจำวัน'!$B320,RD!T:T)+SUMIF('FG,ออนไล,คัดแยก'!$C:$C,'รับ-จ่าย ประจำวัน'!$B320,'FG,ออนไล,คัดแยก'!T:T)</f>
        <v>0</v>
      </c>
      <c r="BB320" s="16">
        <f>SUMIF(เตรียมส่วนผสม!$C:$C,'รับ-จ่าย ประจำวัน'!$B320,เตรียมส่วนผสม!U:U)+SUMIF(กวนไส้!$C:$C,'รับ-จ่าย ประจำวัน'!$B320,กวนไส้!U:U)+SUMIF(ผลิต1!$C:$C,'รับ-จ่าย ประจำวัน'!$B320,ผลิต1!U:U)+SUMIF(ผลิต2!$C:$C,'รับ-จ่าย ประจำวัน'!$B320,ผลิต2!U:U)+SUMIF(เส้นแต่งหน้าขนมเค้ก!$C:$C,'รับ-จ่าย ประจำวัน'!$B320,เส้นแต่งหน้าขนมเค้ก!U:U)+SUMIF(แพ็ค!$C:$C,'รับ-จ่าย ประจำวัน'!$B320,แพ็ค!U:U)+SUMIF(ธุรการ!$C:$C,'รับ-จ่าย ประจำวัน'!$B320,ธุรการ!U:U)+SUMIF(เส้นแต่งหน้าขนมปัง!$C:$C,'รับ-จ่าย ประจำวัน'!$B320,เส้นแต่งหน้าขนมปัง!U:U)+SUMIF('วางแผนBC,CJ'!$C:$C,'รับ-จ่าย ประจำวัน'!$B320,'วางแผนBC,CJ'!U:U)+SUMIF(RD!$C:$C,'รับ-จ่าย ประจำวัน'!$B320,RD!U:U)+SUMIF('FG,ออนไล,คัดแยก'!$C:$C,'รับ-จ่าย ประจำวัน'!$B320,'FG,ออนไล,คัดแยก'!U:U)</f>
        <v>0</v>
      </c>
      <c r="BC320" s="16">
        <f>SUMIF(เตรียมส่วนผสม!$C:$C,'รับ-จ่าย ประจำวัน'!$B320,เตรียมส่วนผสม!V:V)+SUMIF(กวนไส้!$C:$C,'รับ-จ่าย ประจำวัน'!$B320,กวนไส้!V:V)+SUMIF(ผลิต1!$C:$C,'รับ-จ่าย ประจำวัน'!$B320,ผลิต1!V:V)+SUMIF(ผลิต2!$C:$C,'รับ-จ่าย ประจำวัน'!$B320,ผลิต2!V:V)+SUMIF(เส้นแต่งหน้าขนมเค้ก!$C:$C,'รับ-จ่าย ประจำวัน'!$B320,เส้นแต่งหน้าขนมเค้ก!V:V)+SUMIF(แพ็ค!$C:$C,'รับ-จ่าย ประจำวัน'!$B320,แพ็ค!V:V)+SUMIF(ธุรการ!$C:$C,'รับ-จ่าย ประจำวัน'!$B320,ธุรการ!V:V)+SUMIF(เส้นแต่งหน้าขนมปัง!$C:$C,'รับ-จ่าย ประจำวัน'!$B320,เส้นแต่งหน้าขนมปัง!V:V)+SUMIF('วางแผนBC,CJ'!$C:$C,'รับ-จ่าย ประจำวัน'!$B320,'วางแผนBC,CJ'!V:V)+SUMIF(RD!$C:$C,'รับ-จ่าย ประจำวัน'!$B320,RD!V:V)+SUMIF('FG,ออนไล,คัดแยก'!$C:$C,'รับ-จ่าย ประจำวัน'!$B320,'FG,ออนไล,คัดแยก'!V:V)</f>
        <v>0</v>
      </c>
      <c r="BD320" s="16">
        <f>SUMIF(เตรียมส่วนผสม!$C:$C,'รับ-จ่าย ประจำวัน'!$B320,เตรียมส่วนผสม!W:W)+SUMIF(กวนไส้!$C:$C,'รับ-จ่าย ประจำวัน'!$B320,กวนไส้!W:W)+SUMIF(ผลิต1!$C:$C,'รับ-จ่าย ประจำวัน'!$B320,ผลิต1!W:W)+SUMIF(ผลิต2!$C:$C,'รับ-จ่าย ประจำวัน'!$B320,ผลิต2!W:W)+SUMIF(เส้นแต่งหน้าขนมเค้ก!$C:$C,'รับ-จ่าย ประจำวัน'!$B320,เส้นแต่งหน้าขนมเค้ก!W:W)+SUMIF(แพ็ค!$C:$C,'รับ-จ่าย ประจำวัน'!$B320,แพ็ค!W:W)+SUMIF(ธุรการ!$C:$C,'รับ-จ่าย ประจำวัน'!$B320,ธุรการ!W:W)+SUMIF(เส้นแต่งหน้าขนมปัง!$C:$C,'รับ-จ่าย ประจำวัน'!$B320,เส้นแต่งหน้าขนมปัง!W:W)+SUMIF('วางแผนBC,CJ'!$C:$C,'รับ-จ่าย ประจำวัน'!$B320,'วางแผนBC,CJ'!W:W)+SUMIF(RD!$C:$C,'รับ-จ่าย ประจำวัน'!$B320,RD!W:W)+SUMIF('FG,ออนไล,คัดแยก'!$C:$C,'รับ-จ่าย ประจำวัน'!$B320,'FG,ออนไล,คัดแยก'!W:W)</f>
        <v>0</v>
      </c>
      <c r="BE320" s="16">
        <f>SUMIF(เตรียมส่วนผสม!$C:$C,'รับ-จ่าย ประจำวัน'!$B320,เตรียมส่วนผสม!X:X)+SUMIF(กวนไส้!$C:$C,'รับ-จ่าย ประจำวัน'!$B320,กวนไส้!X:X)+SUMIF(ผลิต1!$C:$C,'รับ-จ่าย ประจำวัน'!$B320,ผลิต1!X:X)+SUMIF(ผลิต2!$C:$C,'รับ-จ่าย ประจำวัน'!$B320,ผลิต2!X:X)+SUMIF(เส้นแต่งหน้าขนมเค้ก!$C:$C,'รับ-จ่าย ประจำวัน'!$B320,เส้นแต่งหน้าขนมเค้ก!X:X)+SUMIF(แพ็ค!$C:$C,'รับ-จ่าย ประจำวัน'!$B320,แพ็ค!X:X)+SUMIF(ธุรการ!$C:$C,'รับ-จ่าย ประจำวัน'!$B320,ธุรการ!X:X)+SUMIF(เส้นแต่งหน้าขนมปัง!$C:$C,'รับ-จ่าย ประจำวัน'!$B320,เส้นแต่งหน้าขนมปัง!X:X)+SUMIF('วางแผนBC,CJ'!$C:$C,'รับ-จ่าย ประจำวัน'!$B320,'วางแผนBC,CJ'!X:X)+SUMIF(RD!$C:$C,'รับ-จ่าย ประจำวัน'!$B320,RD!X:X)+SUMIF('FG,ออนไล,คัดแยก'!$C:$C,'รับ-จ่าย ประจำวัน'!$B320,'FG,ออนไล,คัดแยก'!X:X)</f>
        <v>0</v>
      </c>
      <c r="BF320" s="16">
        <f>SUMIF(เตรียมส่วนผสม!$C:$C,'รับ-จ่าย ประจำวัน'!$B320,เตรียมส่วนผสม!Y:Y)+SUMIF(กวนไส้!$C:$C,'รับ-จ่าย ประจำวัน'!$B320,กวนไส้!Y:Y)+SUMIF(ผลิต1!$C:$C,'รับ-จ่าย ประจำวัน'!$B320,ผลิต1!Y:Y)+SUMIF(ผลิต2!$C:$C,'รับ-จ่าย ประจำวัน'!$B320,ผลิต2!Y:Y)+SUMIF(เส้นแต่งหน้าขนมเค้ก!$C:$C,'รับ-จ่าย ประจำวัน'!$B320,เส้นแต่งหน้าขนมเค้ก!Y:Y)+SUMIF(แพ็ค!$C:$C,'รับ-จ่าย ประจำวัน'!$B320,แพ็ค!Y:Y)+SUMIF(ธุรการ!$C:$C,'รับ-จ่าย ประจำวัน'!$B320,ธุรการ!Y:Y)+SUMIF(เส้นแต่งหน้าขนมปัง!$C:$C,'รับ-จ่าย ประจำวัน'!$B320,เส้นแต่งหน้าขนมปัง!Y:Y)+SUMIF('วางแผนBC,CJ'!$C:$C,'รับ-จ่าย ประจำวัน'!$B320,'วางแผนBC,CJ'!Y:Y)+SUMIF(RD!$C:$C,'รับ-จ่าย ประจำวัน'!$B320,RD!Y:Y)+SUMIF('FG,ออนไล,คัดแยก'!$C:$C,'รับ-จ่าย ประจำวัน'!$B320,'FG,ออนไล,คัดแยก'!Y:Y)</f>
        <v>0</v>
      </c>
      <c r="BG320" s="16">
        <f>SUMIF(เตรียมส่วนผสม!$C:$C,'รับ-จ่าย ประจำวัน'!$B320,เตรียมส่วนผสม!Z:Z)+SUMIF(กวนไส้!$C:$C,'รับ-จ่าย ประจำวัน'!$B320,กวนไส้!Z:Z)+SUMIF(ผลิต1!$C:$C,'รับ-จ่าย ประจำวัน'!$B320,ผลิต1!Z:Z)+SUMIF(ผลิต2!$C:$C,'รับ-จ่าย ประจำวัน'!$B320,ผลิต2!Z:Z)+SUMIF(เส้นแต่งหน้าขนมเค้ก!$C:$C,'รับ-จ่าย ประจำวัน'!$B320,เส้นแต่งหน้าขนมเค้ก!Z:Z)+SUMIF(แพ็ค!$C:$C,'รับ-จ่าย ประจำวัน'!$B320,แพ็ค!Z:Z)+SUMIF(ธุรการ!$C:$C,'รับ-จ่าย ประจำวัน'!$B320,ธุรการ!Z:Z)+SUMIF(เส้นแต่งหน้าขนมปัง!$C:$C,'รับ-จ่าย ประจำวัน'!$B320,เส้นแต่งหน้าขนมปัง!Z:Z)+SUMIF('วางแผนBC,CJ'!$C:$C,'รับ-จ่าย ประจำวัน'!$B320,'วางแผนBC,CJ'!Z:Z)+SUMIF(RD!$C:$C,'รับ-จ่าย ประจำวัน'!$B320,RD!Z:Z)+SUMIF('FG,ออนไล,คัดแยก'!$C:$C,'รับ-จ่าย ประจำวัน'!$B320,'FG,ออนไล,คัดแยก'!Z:Z)</f>
        <v>0</v>
      </c>
      <c r="BH320" s="16">
        <f>SUMIF(เตรียมส่วนผสม!$C:$C,'รับ-จ่าย ประจำวัน'!$B320,เตรียมส่วนผสม!AA:AA)+SUMIF(กวนไส้!$C:$C,'รับ-จ่าย ประจำวัน'!$B320,กวนไส้!AA:AA)+SUMIF(ผลิต1!$C:$C,'รับ-จ่าย ประจำวัน'!$B320,ผลิต1!AA:AA)+SUMIF(ผลิต2!$C:$C,'รับ-จ่าย ประจำวัน'!$B320,ผลิต2!AA:AA)+SUMIF(เส้นแต่งหน้าขนมเค้ก!$C:$C,'รับ-จ่าย ประจำวัน'!$B320,เส้นแต่งหน้าขนมเค้ก!AA:AA)+SUMIF(แพ็ค!$C:$C,'รับ-จ่าย ประจำวัน'!$B320,แพ็ค!AA:AA)+SUMIF(ธุรการ!$C:$C,'รับ-จ่าย ประจำวัน'!$B320,ธุรการ!AA:AA)+SUMIF(เส้นแต่งหน้าขนมปัง!$C:$C,'รับ-จ่าย ประจำวัน'!$B320,เส้นแต่งหน้าขนมปัง!AA:AA)+SUMIF('วางแผนBC,CJ'!$C:$C,'รับ-จ่าย ประจำวัน'!$B320,'วางแผนBC,CJ'!AA:AA)+SUMIF(RD!$C:$C,'รับ-จ่าย ประจำวัน'!$B320,RD!AA:AA)+SUMIF('FG,ออนไล,คัดแยก'!$C:$C,'รับ-จ่าย ประจำวัน'!$B320,'FG,ออนไล,คัดแยก'!AA:AA)</f>
        <v>0</v>
      </c>
      <c r="BI320" s="16">
        <f>SUMIF(เตรียมส่วนผสม!$C:$C,'รับ-จ่าย ประจำวัน'!$B320,เตรียมส่วนผสม!AB:AB)+SUMIF(กวนไส้!$C:$C,'รับ-จ่าย ประจำวัน'!$B320,กวนไส้!AB:AB)+SUMIF(ผลิต1!$C:$C,'รับ-จ่าย ประจำวัน'!$B320,ผลิต1!AB:AB)+SUMIF(ผลิต2!$C:$C,'รับ-จ่าย ประจำวัน'!$B320,ผลิต2!AB:AB)+SUMIF(เส้นแต่งหน้าขนมเค้ก!$C:$C,'รับ-จ่าย ประจำวัน'!$B320,เส้นแต่งหน้าขนมเค้ก!AB:AB)+SUMIF(แพ็ค!$C:$C,'รับ-จ่าย ประจำวัน'!$B320,แพ็ค!AB:AB)+SUMIF(ธุรการ!$C:$C,'รับ-จ่าย ประจำวัน'!$B320,ธุรการ!AB:AB)+SUMIF(เส้นแต่งหน้าขนมปัง!$C:$C,'รับ-จ่าย ประจำวัน'!$B320,เส้นแต่งหน้าขนมปัง!AB:AB)+SUMIF('วางแผนBC,CJ'!$C:$C,'รับ-จ่าย ประจำวัน'!$B320,'วางแผนBC,CJ'!AB:AB)+SUMIF(RD!$C:$C,'รับ-จ่าย ประจำวัน'!$B320,RD!AB:AB)+SUMIF('FG,ออนไล,คัดแยก'!$C:$C,'รับ-จ่าย ประจำวัน'!$B320,'FG,ออนไล,คัดแยก'!AB:AB)</f>
        <v>0</v>
      </c>
      <c r="BJ320" s="16">
        <f>SUMIF(เตรียมส่วนผสม!$C:$C,'รับ-จ่าย ประจำวัน'!$B320,เตรียมส่วนผสม!AC:AC)+SUMIF(กวนไส้!$C:$C,'รับ-จ่าย ประจำวัน'!$B320,กวนไส้!AC:AC)+SUMIF(ผลิต1!$C:$C,'รับ-จ่าย ประจำวัน'!$B320,ผลิต1!AC:AC)+SUMIF(ผลิต2!$C:$C,'รับ-จ่าย ประจำวัน'!$B320,ผลิต2!AC:AC)+SUMIF(เส้นแต่งหน้าขนมเค้ก!$C:$C,'รับ-จ่าย ประจำวัน'!$B320,เส้นแต่งหน้าขนมเค้ก!AC:AC)+SUMIF(แพ็ค!$C:$C,'รับ-จ่าย ประจำวัน'!$B320,แพ็ค!AC:AC)+SUMIF(ธุรการ!$C:$C,'รับ-จ่าย ประจำวัน'!$B320,ธุรการ!AC:AC)+SUMIF(เส้นแต่งหน้าขนมปัง!$C:$C,'รับ-จ่าย ประจำวัน'!$B320,เส้นแต่งหน้าขนมปัง!AC:AC)+SUMIF('วางแผนBC,CJ'!$C:$C,'รับ-จ่าย ประจำวัน'!$B320,'วางแผนBC,CJ'!AC:AC)+SUMIF(RD!$C:$C,'รับ-จ่าย ประจำวัน'!$B320,RD!AC:AC)+SUMIF('FG,ออนไล,คัดแยก'!$C:$C,'รับ-จ่าย ประจำวัน'!$B320,'FG,ออนไล,คัดแยก'!AC:AC)</f>
        <v>0</v>
      </c>
      <c r="BK320" s="16">
        <f>SUMIF(เตรียมส่วนผสม!$C:$C,'รับ-จ่าย ประจำวัน'!$B320,เตรียมส่วนผสม!AD:AD)+SUMIF(กวนไส้!$C:$C,'รับ-จ่าย ประจำวัน'!$B320,กวนไส้!AD:AD)+SUMIF(ผลิต1!$C:$C,'รับ-จ่าย ประจำวัน'!$B320,ผลิต1!AD:AD)+SUMIF(ผลิต2!$C:$C,'รับ-จ่าย ประจำวัน'!$B320,ผลิต2!AD:AD)+SUMIF(เส้นแต่งหน้าขนมเค้ก!$C:$C,'รับ-จ่าย ประจำวัน'!$B320,เส้นแต่งหน้าขนมเค้ก!AD:AD)+SUMIF(แพ็ค!$C:$C,'รับ-จ่าย ประจำวัน'!$B320,แพ็ค!AD:AD)+SUMIF(ธุรการ!$C:$C,'รับ-จ่าย ประจำวัน'!$B320,ธุรการ!AD:AD)+SUMIF(เส้นแต่งหน้าขนมปัง!$C:$C,'รับ-จ่าย ประจำวัน'!$B320,เส้นแต่งหน้าขนมปัง!AD:AD)+SUMIF('วางแผนBC,CJ'!$C:$C,'รับ-จ่าย ประจำวัน'!$B320,'วางแผนBC,CJ'!AD:AD)+SUMIF(RD!$C:$C,'รับ-จ่าย ประจำวัน'!$B320,RD!AD:AD)+SUMIF('FG,ออนไล,คัดแยก'!$C:$C,'รับ-จ่าย ประจำวัน'!$B320,'FG,ออนไล,คัดแยก'!AD:AD)</f>
        <v>0</v>
      </c>
      <c r="BL320" s="16">
        <f>SUMIF(เตรียมส่วนผสม!$C:$C,'รับ-จ่าย ประจำวัน'!$B320,เตรียมส่วนผสม!AE:AE)+SUMIF(กวนไส้!$C:$C,'รับ-จ่าย ประจำวัน'!$B320,กวนไส้!AE:AE)+SUMIF(ผลิต1!$C:$C,'รับ-จ่าย ประจำวัน'!$B320,ผลิต1!AE:AE)+SUMIF(ผลิต2!$C:$C,'รับ-จ่าย ประจำวัน'!$B320,ผลิต2!AE:AE)+SUMIF(เส้นแต่งหน้าขนมเค้ก!$C:$C,'รับ-จ่าย ประจำวัน'!$B320,เส้นแต่งหน้าขนมเค้ก!AE:AE)+SUMIF(แพ็ค!$C:$C,'รับ-จ่าย ประจำวัน'!$B320,แพ็ค!AE:AE)+SUMIF(ธุรการ!$C:$C,'รับ-จ่าย ประจำวัน'!$B320,ธุรการ!AE:AE)+SUMIF(เส้นแต่งหน้าขนมปัง!$C:$C,'รับ-จ่าย ประจำวัน'!$B320,เส้นแต่งหน้าขนมปัง!AE:AE)+SUMIF('วางแผนBC,CJ'!$C:$C,'รับ-จ่าย ประจำวัน'!$B320,'วางแผนBC,CJ'!AE:AE)+SUMIF(RD!$C:$C,'รับ-จ่าย ประจำวัน'!$B320,RD!AE:AE)+SUMIF('FG,ออนไล,คัดแยก'!$C:$C,'รับ-จ่าย ประจำวัน'!$B320,'FG,ออนไล,คัดแยก'!AE:AE)</f>
        <v>0</v>
      </c>
      <c r="BM320" s="16">
        <f>SUMIF(เตรียมส่วนผสม!$C:$C,'รับ-จ่าย ประจำวัน'!$B320,เตรียมส่วนผสม!AF:AF)+SUMIF(กวนไส้!$C:$C,'รับ-จ่าย ประจำวัน'!$B320,กวนไส้!AF:AF)+SUMIF(ผลิต1!$C:$C,'รับ-จ่าย ประจำวัน'!$B320,ผลิต1!AF:AF)+SUMIF(ผลิต2!$C:$C,'รับ-จ่าย ประจำวัน'!$B320,ผลิต2!AF:AF)+SUMIF(เส้นแต่งหน้าขนมเค้ก!$C:$C,'รับ-จ่าย ประจำวัน'!$B320,เส้นแต่งหน้าขนมเค้ก!AF:AF)+SUMIF(แพ็ค!$C:$C,'รับ-จ่าย ประจำวัน'!$B320,แพ็ค!AF:AF)+SUMIF(ธุรการ!$C:$C,'รับ-จ่าย ประจำวัน'!$B320,ธุรการ!AF:AF)+SUMIF(เส้นแต่งหน้าขนมปัง!$C:$C,'รับ-จ่าย ประจำวัน'!$B320,เส้นแต่งหน้าขนมปัง!AF:AF)+SUMIF('วางแผนBC,CJ'!$C:$C,'รับ-จ่าย ประจำวัน'!$B320,'วางแผนBC,CJ'!AF:AF)+SUMIF(RD!$C:$C,'รับ-จ่าย ประจำวัน'!$B320,RD!AF:AF)+SUMIF('FG,ออนไล,คัดแยก'!$C:$C,'รับ-จ่าย ประจำวัน'!$B320,'FG,ออนไล,คัดแยก'!AF:AF)</f>
        <v>0</v>
      </c>
      <c r="BN320" s="16">
        <f>SUMIF(เตรียมส่วนผสม!$C:$C,'รับ-จ่าย ประจำวัน'!$B320,เตรียมส่วนผสม!AG:AG)+SUMIF(กวนไส้!$C:$C,'รับ-จ่าย ประจำวัน'!$B320,กวนไส้!AG:AG)+SUMIF(ผลิต1!$C:$C,'รับ-จ่าย ประจำวัน'!$B320,ผลิต1!AG:AG)+SUMIF(ผลิต2!$C:$C,'รับ-จ่าย ประจำวัน'!$B320,ผลิต2!AG:AG)+SUMIF(เส้นแต่งหน้าขนมเค้ก!$C:$C,'รับ-จ่าย ประจำวัน'!$B320,เส้นแต่งหน้าขนมเค้ก!AG:AG)+SUMIF(แพ็ค!$C:$C,'รับ-จ่าย ประจำวัน'!$B320,แพ็ค!AG:AG)+SUMIF(ธุรการ!$C:$C,'รับ-จ่าย ประจำวัน'!$B320,ธุรการ!AG:AG)+SUMIF(เส้นแต่งหน้าขนมปัง!$C:$C,'รับ-จ่าย ประจำวัน'!$B320,เส้นแต่งหน้าขนมปัง!AG:AG)+SUMIF('วางแผนBC,CJ'!$C:$C,'รับ-จ่าย ประจำวัน'!$B320,'วางแผนBC,CJ'!AG:AG)+SUMIF(RD!$C:$C,'รับ-จ่าย ประจำวัน'!$B320,RD!AG:AG)+SUMIF('FG,ออนไล,คัดแยก'!$C:$C,'รับ-จ่าย ประจำวัน'!$B320,'FG,ออนไล,คัดแยก'!AG:AG)</f>
        <v>0</v>
      </c>
      <c r="BO320" s="16">
        <f>SUMIF(เตรียมส่วนผสม!$C:$C,'รับ-จ่าย ประจำวัน'!$B320,เตรียมส่วนผสม!AH:AH)+SUMIF(กวนไส้!$C:$C,'รับ-จ่าย ประจำวัน'!$B320,กวนไส้!AH:AH)+SUMIF(ผลิต1!$C:$C,'รับ-จ่าย ประจำวัน'!$B320,ผลิต1!AH:AH)+SUMIF(ผลิต2!$C:$C,'รับ-จ่าย ประจำวัน'!$B320,ผลิต2!AH:AH)+SUMIF(เส้นแต่งหน้าขนมเค้ก!$C:$C,'รับ-จ่าย ประจำวัน'!$B320,เส้นแต่งหน้าขนมเค้ก!AH:AH)+SUMIF(แพ็ค!$C:$C,'รับ-จ่าย ประจำวัน'!$B320,แพ็ค!AH:AH)+SUMIF(ธุรการ!$C:$C,'รับ-จ่าย ประจำวัน'!$B320,ธุรการ!AH:AH)+SUMIF(เส้นแต่งหน้าขนมปัง!$C:$C,'รับ-จ่าย ประจำวัน'!$B320,เส้นแต่งหน้าขนมปัง!AH:AH)+SUMIF('วางแผนBC,CJ'!$C:$C,'รับ-จ่าย ประจำวัน'!$B320,'วางแผนBC,CJ'!AH:AH)+SUMIF(RD!$C:$C,'รับ-จ่าย ประจำวัน'!$B320,RD!AH:AH)+SUMIF('FG,ออนไล,คัดแยก'!$C:$C,'รับ-จ่าย ประจำวัน'!$B320,'FG,ออนไล,คัดแยก'!AH:AH)</f>
        <v>0</v>
      </c>
      <c r="BP320" s="16">
        <f>SUMIF(เตรียมส่วนผสม!$C:$C,'รับ-จ่าย ประจำวัน'!$B320,เตรียมส่วนผสม!AI:AI)+SUMIF(กวนไส้!$C:$C,'รับ-จ่าย ประจำวัน'!$B320,กวนไส้!AI:AI)+SUMIF(ผลิต1!$C:$C,'รับ-จ่าย ประจำวัน'!$B320,ผลิต1!AI:AI)+SUMIF(ผลิต2!$C:$C,'รับ-จ่าย ประจำวัน'!$B320,ผลิต2!AI:AI)+SUMIF(เส้นแต่งหน้าขนมเค้ก!$C:$C,'รับ-จ่าย ประจำวัน'!$B320,เส้นแต่งหน้าขนมเค้ก!AI:AI)+SUMIF(แพ็ค!$C:$C,'รับ-จ่าย ประจำวัน'!$B320,แพ็ค!AI:AI)+SUMIF(ธุรการ!$C:$C,'รับ-จ่าย ประจำวัน'!$B320,ธุรการ!AI:AI)+SUMIF(เส้นแต่งหน้าขนมปัง!$C:$C,'รับ-จ่าย ประจำวัน'!$B320,เส้นแต่งหน้าขนมปัง!AI:AI)+SUMIF('วางแผนBC,CJ'!$C:$C,'รับ-จ่าย ประจำวัน'!$B320,'วางแผนBC,CJ'!AI:AI)+SUMIF(RD!$C:$C,'รับ-จ่าย ประจำวัน'!$B320,RD!AI:AI)+SUMIF('FG,ออนไล,คัดแยก'!$C:$C,'รับ-จ่าย ประจำวัน'!$B320,'FG,ออนไล,คัดแยก'!AI:AI)</f>
        <v>0</v>
      </c>
      <c r="BQ320" s="16">
        <f>SUMIF(เตรียมส่วนผสม!$C:$C,'รับ-จ่าย ประจำวัน'!$B320,เตรียมส่วนผสม!AJ:AJ)+SUMIF(กวนไส้!$C:$C,'รับ-จ่าย ประจำวัน'!$B320,กวนไส้!AJ:AJ)+SUMIF(ผลิต1!$C:$C,'รับ-จ่าย ประจำวัน'!$B320,ผลิต1!AJ:AJ)+SUMIF(ผลิต2!$C:$C,'รับ-จ่าย ประจำวัน'!$B320,ผลิต2!AJ:AJ)+SUMIF(เส้นแต่งหน้าขนมเค้ก!$C:$C,'รับ-จ่าย ประจำวัน'!$B320,เส้นแต่งหน้าขนมเค้ก!AJ:AJ)+SUMIF(แพ็ค!$C:$C,'รับ-จ่าย ประจำวัน'!$B320,แพ็ค!AJ:AJ)+SUMIF(ธุรการ!$C:$C,'รับ-จ่าย ประจำวัน'!$B320,ธุรการ!AJ:AJ)+SUMIF(เส้นแต่งหน้าขนมปัง!$C:$C,'รับ-จ่าย ประจำวัน'!$B320,เส้นแต่งหน้าขนมปัง!AJ:AJ)+SUMIF('วางแผนBC,CJ'!$C:$C,'รับ-จ่าย ประจำวัน'!$B320,'วางแผนBC,CJ'!AJ:AJ)+SUMIF(RD!$C:$C,'รับ-จ่าย ประจำวัน'!$B320,RD!AJ:AJ)+SUMIF('FG,ออนไล,คัดแยก'!$C:$C,'รับ-จ่าย ประจำวัน'!$B320,'FG,ออนไล,คัดแยก'!AJ:AJ)</f>
        <v>0</v>
      </c>
      <c r="BR320" s="16">
        <f>SUMIF(เตรียมส่วนผสม!$C:$C,'รับ-จ่าย ประจำวัน'!$B320,เตรียมส่วนผสม!AK:AK)+SUMIF(กวนไส้!$C:$C,'รับ-จ่าย ประจำวัน'!$B320,กวนไส้!AK:AK)+SUMIF(ผลิต1!$C:$C,'รับ-จ่าย ประจำวัน'!$B320,ผลิต1!AK:AK)+SUMIF(ผลิต2!$C:$C,'รับ-จ่าย ประจำวัน'!$B320,ผลิต2!AK:AK)+SUMIF(เส้นแต่งหน้าขนมเค้ก!$C:$C,'รับ-จ่าย ประจำวัน'!$B320,เส้นแต่งหน้าขนมเค้ก!AK:AK)+SUMIF(แพ็ค!$C:$C,'รับ-จ่าย ประจำวัน'!$B320,แพ็ค!AK:AK)+SUMIF(ธุรการ!$C:$C,'รับ-จ่าย ประจำวัน'!$B320,ธุรการ!AK:AK)+SUMIF(เส้นแต่งหน้าขนมปัง!$C:$C,'รับ-จ่าย ประจำวัน'!$B320,เส้นแต่งหน้าขนมปัง!AK:AK)+SUMIF('วางแผนBC,CJ'!$C:$C,'รับ-จ่าย ประจำวัน'!$B320,'วางแผนBC,CJ'!AK:AK)+SUMIF(RD!$C:$C,'รับ-จ่าย ประจำวัน'!$B320,RD!AK:AK)+SUMIF('FG,ออนไล,คัดแยก'!$C:$C,'รับ-จ่าย ประจำวัน'!$B320,'FG,ออนไล,คัดแยก'!AK:AK)</f>
        <v>0</v>
      </c>
      <c r="BS320" s="16">
        <f>SUMIF(เตรียมส่วนผสม!$C:$C,'รับ-จ่าย ประจำวัน'!$B320,เตรียมส่วนผสม!AL:AL)+SUMIF(กวนไส้!$C:$C,'รับ-จ่าย ประจำวัน'!$B320,กวนไส้!AL:AL)+SUMIF(ผลิต1!$C:$C,'รับ-จ่าย ประจำวัน'!$B320,ผลิต1!AL:AL)+SUMIF(ผลิต2!$C:$C,'รับ-จ่าย ประจำวัน'!$B320,ผลิต2!AL:AL)+SUMIF(เส้นแต่งหน้าขนมเค้ก!$C:$C,'รับ-จ่าย ประจำวัน'!$B320,เส้นแต่งหน้าขนมเค้ก!AL:AL)+SUMIF(แพ็ค!$C:$C,'รับ-จ่าย ประจำวัน'!$B320,แพ็ค!AL:AL)+SUMIF(ธุรการ!$C:$C,'รับ-จ่าย ประจำวัน'!$B320,ธุรการ!AL:AL)+SUMIF(เส้นแต่งหน้าขนมปัง!$C:$C,'รับ-จ่าย ประจำวัน'!$B320,เส้นแต่งหน้าขนมปัง!AL:AL)+SUMIF('วางแผนBC,CJ'!$C:$C,'รับ-จ่าย ประจำวัน'!$B320,'วางแผนBC,CJ'!AL:AL)+SUMIF(RD!$C:$C,'รับ-จ่าย ประจำวัน'!$B320,RD!AL:AL)+SUMIF('FG,ออนไล,คัดแยก'!$C:$C,'รับ-จ่าย ประจำวัน'!$B320,'FG,ออนไล,คัดแยก'!AL:AL)</f>
        <v>0</v>
      </c>
      <c r="BT320" s="18">
        <f t="shared" si="60"/>
        <v>0</v>
      </c>
      <c r="BU320" s="116"/>
      <c r="BV320" s="146">
        <f t="shared" si="61"/>
        <v>14600</v>
      </c>
      <c r="BW320" s="183">
        <v>45</v>
      </c>
      <c r="BX320" s="172">
        <f t="shared" si="65"/>
        <v>0</v>
      </c>
      <c r="BY320" s="188" t="e">
        <f t="shared" si="63"/>
        <v>#DIV/0!</v>
      </c>
      <c r="BZ320" s="180" t="e">
        <f t="shared" ca="1" si="62"/>
        <v>#DIV/0!</v>
      </c>
      <c r="CA320" s="93"/>
      <c r="CB320" s="93"/>
      <c r="CC320" s="93"/>
      <c r="CD320" s="93"/>
      <c r="CE320" s="93"/>
      <c r="CF320" s="93"/>
      <c r="CG320" s="93"/>
      <c r="CH320" s="93"/>
      <c r="CI320" s="93"/>
      <c r="CJ320" s="94"/>
      <c r="CK320" s="9">
        <f t="shared" si="64"/>
        <v>14600</v>
      </c>
    </row>
    <row r="321" spans="1:89" x14ac:dyDescent="0.5">
      <c r="A321" s="149" t="s">
        <v>1004</v>
      </c>
      <c r="B321" s="34">
        <v>1023701004</v>
      </c>
      <c r="C321" s="10" t="s">
        <v>1284</v>
      </c>
      <c r="D321" s="135" t="s">
        <v>71</v>
      </c>
      <c r="E321" s="11">
        <v>0</v>
      </c>
      <c r="F321" s="75"/>
      <c r="G321" s="11" t="s">
        <v>62</v>
      </c>
      <c r="H321" s="12">
        <v>1555200</v>
      </c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3"/>
      <c r="AF321" s="13"/>
      <c r="AG321" s="13"/>
      <c r="AH321" s="13"/>
      <c r="AI321" s="14"/>
      <c r="AJ321" s="14"/>
      <c r="AK321" s="14"/>
      <c r="AL321" s="14"/>
      <c r="AM321" s="14"/>
      <c r="AN321" s="15">
        <f t="shared" ref="AN321:AN387" si="69">I321+J321+K321+L321+M321+N321+O321+P321+Q321+R321+S321+T321+U321+V321+W321+X321+Y321+Z321+AA321+AB321+AC321+AD321+AE321+AF321+AG321+AH321+AI321+AJ321+AK321+AL321+AM321</f>
        <v>0</v>
      </c>
      <c r="AO321" s="16">
        <f>SUMIF(เตรียมส่วนผสม!$C:$C,'รับ-จ่าย ประจำวัน'!$B321,เตรียมส่วนผสม!H:H)+SUMIF(กวนไส้!$C:$C,'รับ-จ่าย ประจำวัน'!$B321,กวนไส้!H:H)+SUMIF(ผลิต1!$C:$C,'รับ-จ่าย ประจำวัน'!$B321,ผลิต1!H:H)+SUMIF(ผลิต2!$C:$C,'รับ-จ่าย ประจำวัน'!$B321,ผลิต2!H:H)+SUMIF(เส้นแต่งหน้าขนมเค้ก!$C:$C,'รับ-จ่าย ประจำวัน'!$B321,เส้นแต่งหน้าขนมเค้ก!H:H)+SUMIF(แพ็ค!$C:$C,'รับ-จ่าย ประจำวัน'!$B321,แพ็ค!H:H)+SUMIF(ธุรการ!$C:$C,'รับ-จ่าย ประจำวัน'!$B321,ธุรการ!H:H)+SUMIF(เส้นแต่งหน้าขนมปัง!$C:$C,'รับ-จ่าย ประจำวัน'!$B321,เส้นแต่งหน้าขนมปัง!H:H)+SUMIF('วางแผนBC,CJ'!$C:$C,'รับ-จ่าย ประจำวัน'!$B321,'วางแผนBC,CJ'!H:H)+SUMIF(RD!$C:$C,'รับ-จ่าย ประจำวัน'!$B321,RD!H:H)+SUMIF('FG,ออนไล,คัดแยก'!$C:$C,'รับ-จ่าย ประจำวัน'!$B321,'FG,ออนไล,คัดแยก'!H:H)</f>
        <v>28800</v>
      </c>
      <c r="AP321" s="16">
        <f>SUMIF(เตรียมส่วนผสม!$C:$C,'รับ-จ่าย ประจำวัน'!$B321,เตรียมส่วนผสม!I:I)+SUMIF(กวนไส้!$C:$C,'รับ-จ่าย ประจำวัน'!$B321,กวนไส้!I:I)+SUMIF(ผลิต1!$C:$C,'รับ-จ่าย ประจำวัน'!$B321,ผลิต1!I:I)+SUMIF(ผลิต2!$C:$C,'รับ-จ่าย ประจำวัน'!$B321,ผลิต2!I:I)+SUMIF(เส้นแต่งหน้าขนมเค้ก!$C:$C,'รับ-จ่าย ประจำวัน'!$B321,เส้นแต่งหน้าขนมเค้ก!I:I)+SUMIF(แพ็ค!$C:$C,'รับ-จ่าย ประจำวัน'!$B321,แพ็ค!I:I)+SUMIF(ธุรการ!$C:$C,'รับ-จ่าย ประจำวัน'!$B321,ธุรการ!I:I)+SUMIF(เส้นแต่งหน้าขนมปัง!$C:$C,'รับ-จ่าย ประจำวัน'!$B321,เส้นแต่งหน้าขนมปัง!I:I)+SUMIF('วางแผนBC,CJ'!$C:$C,'รับ-จ่าย ประจำวัน'!$B321,'วางแผนBC,CJ'!I:I)+SUMIF(RD!$C:$C,'รับ-จ่าย ประจำวัน'!$B321,RD!I:I)+SUMIF('FG,ออนไล,คัดแยก'!$C:$C,'รับ-จ่าย ประจำวัน'!$B321,'FG,ออนไล,คัดแยก'!I:I)</f>
        <v>48000</v>
      </c>
      <c r="AQ321" s="16">
        <f>SUMIF(เตรียมส่วนผสม!$C:$C,'รับ-จ่าย ประจำวัน'!$B321,เตรียมส่วนผสม!J:J)+SUMIF(กวนไส้!$C:$C,'รับ-จ่าย ประจำวัน'!$B321,กวนไส้!J:J)+SUMIF(ผลิต1!$C:$C,'รับ-จ่าย ประจำวัน'!$B321,ผลิต1!J:J)+SUMIF(ผลิต2!$C:$C,'รับ-จ่าย ประจำวัน'!$B321,ผลิต2!J:J)+SUMIF(เส้นแต่งหน้าขนมเค้ก!$C:$C,'รับ-จ่าย ประจำวัน'!$B321,เส้นแต่งหน้าขนมเค้ก!J:J)+SUMIF(แพ็ค!$C:$C,'รับ-จ่าย ประจำวัน'!$B321,แพ็ค!J:J)+SUMIF(ธุรการ!$C:$C,'รับ-จ่าย ประจำวัน'!$B321,ธุรการ!J:J)+SUMIF(เส้นแต่งหน้าขนมปัง!$C:$C,'รับ-จ่าย ประจำวัน'!$B321,เส้นแต่งหน้าขนมปัง!J:J)+SUMIF('วางแผนBC,CJ'!$C:$C,'รับ-จ่าย ประจำวัน'!$B321,'วางแผนBC,CJ'!J:J)+SUMIF(RD!$C:$C,'รับ-จ่าย ประจำวัน'!$B321,RD!J:J)+SUMIF('FG,ออนไล,คัดแยก'!$C:$C,'รับ-จ่าย ประจำวัน'!$B321,'FG,ออนไล,คัดแยก'!J:J)</f>
        <v>0</v>
      </c>
      <c r="AR321" s="16">
        <f>SUMIF(เตรียมส่วนผสม!$C:$C,'รับ-จ่าย ประจำวัน'!$B321,เตรียมส่วนผสม!K:K)+SUMIF(กวนไส้!$C:$C,'รับ-จ่าย ประจำวัน'!$B321,กวนไส้!K:K)+SUMIF(ผลิต1!$C:$C,'รับ-จ่าย ประจำวัน'!$B321,ผลิต1!K:K)+SUMIF(ผลิต2!$C:$C,'รับ-จ่าย ประจำวัน'!$B321,ผลิต2!K:K)+SUMIF(เส้นแต่งหน้าขนมเค้ก!$C:$C,'รับ-จ่าย ประจำวัน'!$B321,เส้นแต่งหน้าขนมเค้ก!K:K)+SUMIF(แพ็ค!$C:$C,'รับ-จ่าย ประจำวัน'!$B321,แพ็ค!K:K)+SUMIF(ธุรการ!$C:$C,'รับ-จ่าย ประจำวัน'!$B321,ธุรการ!K:K)+SUMIF(เส้นแต่งหน้าขนมปัง!$C:$C,'รับ-จ่าย ประจำวัน'!$B321,เส้นแต่งหน้าขนมปัง!K:K)+SUMIF('วางแผนBC,CJ'!$C:$C,'รับ-จ่าย ประจำวัน'!$B321,'วางแผนBC,CJ'!K:K)+SUMIF(RD!$C:$C,'รับ-จ่าย ประจำวัน'!$B321,RD!K:K)+SUMIF('FG,ออนไล,คัดแยก'!$C:$C,'รับ-จ่าย ประจำวัน'!$B321,'FG,ออนไล,คัดแยก'!K:K)</f>
        <v>105600</v>
      </c>
      <c r="AS321" s="16">
        <f>SUMIF(เตรียมส่วนผสม!$C:$C,'รับ-จ่าย ประจำวัน'!$B321,เตรียมส่วนผสม!L:L)+SUMIF(กวนไส้!$C:$C,'รับ-จ่าย ประจำวัน'!$B321,กวนไส้!L:L)+SUMIF(ผลิต1!$C:$C,'รับ-จ่าย ประจำวัน'!$B321,ผลิต1!L:L)+SUMIF(ผลิต2!$C:$C,'รับ-จ่าย ประจำวัน'!$B321,ผลิต2!L:L)+SUMIF(เส้นแต่งหน้าขนมเค้ก!$C:$C,'รับ-จ่าย ประจำวัน'!$B321,เส้นแต่งหน้าขนมเค้ก!L:L)+SUMIF(แพ็ค!$C:$C,'รับ-จ่าย ประจำวัน'!$B321,แพ็ค!L:L)+SUMIF(ธุรการ!$C:$C,'รับ-จ่าย ประจำวัน'!$B321,ธุรการ!L:L)+SUMIF(เส้นแต่งหน้าขนมปัง!$C:$C,'รับ-จ่าย ประจำวัน'!$B321,เส้นแต่งหน้าขนมปัง!L:L)+SUMIF('วางแผนBC,CJ'!$C:$C,'รับ-จ่าย ประจำวัน'!$B321,'วางแผนBC,CJ'!L:L)+SUMIF(RD!$C:$C,'รับ-จ่าย ประจำวัน'!$B321,RD!L:L)+SUMIF('FG,ออนไล,คัดแยก'!$C:$C,'รับ-จ่าย ประจำวัน'!$B321,'FG,ออนไล,คัดแยก'!L:L)</f>
        <v>19200</v>
      </c>
      <c r="AT321" s="16">
        <f>SUMIF(เตรียมส่วนผสม!$C:$C,'รับ-จ่าย ประจำวัน'!$B321,เตรียมส่วนผสม!M:M)+SUMIF(กวนไส้!$C:$C,'รับ-จ่าย ประจำวัน'!$B321,กวนไส้!M:M)+SUMIF(ผลิต1!$C:$C,'รับ-จ่าย ประจำวัน'!$B321,ผลิต1!M:M)+SUMIF(ผลิต2!$C:$C,'รับ-จ่าย ประจำวัน'!$B321,ผลิต2!M:M)+SUMIF(เส้นแต่งหน้าขนมเค้ก!$C:$C,'รับ-จ่าย ประจำวัน'!$B321,เส้นแต่งหน้าขนมเค้ก!M:M)+SUMIF(แพ็ค!$C:$C,'รับ-จ่าย ประจำวัน'!$B321,แพ็ค!M:M)+SUMIF(ธุรการ!$C:$C,'รับ-จ่าย ประจำวัน'!$B321,ธุรการ!M:M)+SUMIF(เส้นแต่งหน้าขนมปัง!$C:$C,'รับ-จ่าย ประจำวัน'!$B321,เส้นแต่งหน้าขนมปัง!M:M)+SUMIF('วางแผนBC,CJ'!$C:$C,'รับ-จ่าย ประจำวัน'!$B321,'วางแผนBC,CJ'!M:M)+SUMIF(RD!$C:$C,'รับ-จ่าย ประจำวัน'!$B321,RD!M:M)+SUMIF('FG,ออนไล,คัดแยก'!$C:$C,'รับ-จ่าย ประจำวัน'!$B321,'FG,ออนไล,คัดแยก'!M:M)</f>
        <v>0</v>
      </c>
      <c r="AU321" s="16">
        <f>SUMIF(เตรียมส่วนผสม!$C:$C,'รับ-จ่าย ประจำวัน'!$B321,เตรียมส่วนผสม!N:N)+SUMIF(กวนไส้!$C:$C,'รับ-จ่าย ประจำวัน'!$B321,กวนไส้!N:N)+SUMIF(ผลิต1!$C:$C,'รับ-จ่าย ประจำวัน'!$B321,ผลิต1!N:N)+SUMIF(ผลิต2!$C:$C,'รับ-จ่าย ประจำวัน'!$B321,ผลิต2!N:N)+SUMIF(เส้นแต่งหน้าขนมเค้ก!$C:$C,'รับ-จ่าย ประจำวัน'!$B321,เส้นแต่งหน้าขนมเค้ก!N:N)+SUMIF(แพ็ค!$C:$C,'รับ-จ่าย ประจำวัน'!$B321,แพ็ค!N:N)+SUMIF(ธุรการ!$C:$C,'รับ-จ่าย ประจำวัน'!$B321,ธุรการ!N:N)+SUMIF(เส้นแต่งหน้าขนมปัง!$C:$C,'รับ-จ่าย ประจำวัน'!$B321,เส้นแต่งหน้าขนมปัง!N:N)+SUMIF('วางแผนBC,CJ'!$C:$C,'รับ-จ่าย ประจำวัน'!$B321,'วางแผนBC,CJ'!N:N)+SUMIF(RD!$C:$C,'รับ-จ่าย ประจำวัน'!$B321,RD!N:N)+SUMIF('FG,ออนไล,คัดแยก'!$C:$C,'รับ-จ่าย ประจำวัน'!$B321,'FG,ออนไล,คัดแยก'!N:N)</f>
        <v>67200</v>
      </c>
      <c r="AV321" s="16">
        <f>SUMIF(เตรียมส่วนผสม!$C:$C,'รับ-จ่าย ประจำวัน'!$B321,เตรียมส่วนผสม!O:O)+SUMIF(กวนไส้!$C:$C,'รับ-จ่าย ประจำวัน'!$B321,กวนไส้!O:O)+SUMIF(ผลิต1!$C:$C,'รับ-จ่าย ประจำวัน'!$B321,ผลิต1!O:O)+SUMIF(ผลิต2!$C:$C,'รับ-จ่าย ประจำวัน'!$B321,ผลิต2!O:O)+SUMIF(เส้นแต่งหน้าขนมเค้ก!$C:$C,'รับ-จ่าย ประจำวัน'!$B321,เส้นแต่งหน้าขนมเค้ก!O:O)+SUMIF(แพ็ค!$C:$C,'รับ-จ่าย ประจำวัน'!$B321,แพ็ค!O:O)+SUMIF(ธุรการ!$C:$C,'รับ-จ่าย ประจำวัน'!$B321,ธุรการ!O:O)+SUMIF(เส้นแต่งหน้าขนมปัง!$C:$C,'รับ-จ่าย ประจำวัน'!$B321,เส้นแต่งหน้าขนมปัง!O:O)+SUMIF('วางแผนBC,CJ'!$C:$C,'รับ-จ่าย ประจำวัน'!$B321,'วางแผนBC,CJ'!O:O)+SUMIF(RD!$C:$C,'รับ-จ่าย ประจำวัน'!$B321,RD!O:O)+SUMIF('FG,ออนไล,คัดแยก'!$C:$C,'รับ-จ่าย ประจำวัน'!$B321,'FG,ออนไล,คัดแยก'!O:O)</f>
        <v>0</v>
      </c>
      <c r="AW321" s="16">
        <f>SUMIF(เตรียมส่วนผสม!$C:$C,'รับ-จ่าย ประจำวัน'!$B321,เตรียมส่วนผสม!P:P)+SUMIF(กวนไส้!$C:$C,'รับ-จ่าย ประจำวัน'!$B321,กวนไส้!P:P)+SUMIF(ผลิต1!$C:$C,'รับ-จ่าย ประจำวัน'!$B321,ผลิต1!P:P)+SUMIF(ผลิต2!$C:$C,'รับ-จ่าย ประจำวัน'!$B321,ผลิต2!P:P)+SUMIF(เส้นแต่งหน้าขนมเค้ก!$C:$C,'รับ-จ่าย ประจำวัน'!$B321,เส้นแต่งหน้าขนมเค้ก!P:P)+SUMIF(แพ็ค!$C:$C,'รับ-จ่าย ประจำวัน'!$B321,แพ็ค!P:P)+SUMIF(ธุรการ!$C:$C,'รับ-จ่าย ประจำวัน'!$B321,ธุรการ!P:P)+SUMIF(เส้นแต่งหน้าขนมปัง!$C:$C,'รับ-จ่าย ประจำวัน'!$B321,เส้นแต่งหน้าขนมปัง!P:P)+SUMIF('วางแผนBC,CJ'!$C:$C,'รับ-จ่าย ประจำวัน'!$B321,'วางแผนBC,CJ'!P:P)+SUMIF(RD!$C:$C,'รับ-จ่าย ประจำวัน'!$B321,RD!P:P)+SUMIF('FG,ออนไล,คัดแยก'!$C:$C,'รับ-จ่าย ประจำวัน'!$B321,'FG,ออนไล,คัดแยก'!P:P)</f>
        <v>48000</v>
      </c>
      <c r="AX321" s="16">
        <f>SUMIF(เตรียมส่วนผสม!$C:$C,'รับ-จ่าย ประจำวัน'!$B321,เตรียมส่วนผสม!Q:Q)+SUMIF(กวนไส้!$C:$C,'รับ-จ่าย ประจำวัน'!$B321,กวนไส้!Q:Q)+SUMIF(ผลิต1!$C:$C,'รับ-จ่าย ประจำวัน'!$B321,ผลิต1!Q:Q)+SUMIF(ผลิต2!$C:$C,'รับ-จ่าย ประจำวัน'!$B321,ผลิต2!Q:Q)+SUMIF(เส้นแต่งหน้าขนมเค้ก!$C:$C,'รับ-จ่าย ประจำวัน'!$B321,เส้นแต่งหน้าขนมเค้ก!Q:Q)+SUMIF(แพ็ค!$C:$C,'รับ-จ่าย ประจำวัน'!$B321,แพ็ค!Q:Q)+SUMIF(ธุรการ!$C:$C,'รับ-จ่าย ประจำวัน'!$B321,ธุรการ!Q:Q)+SUMIF(เส้นแต่งหน้าขนมปัง!$C:$C,'รับ-จ่าย ประจำวัน'!$B321,เส้นแต่งหน้าขนมปัง!Q:Q)+SUMIF('วางแผนBC,CJ'!$C:$C,'รับ-จ่าย ประจำวัน'!$B321,'วางแผนBC,CJ'!Q:Q)+SUMIF(RD!$C:$C,'รับ-จ่าย ประจำวัน'!$B321,RD!Q:Q)+SUMIF('FG,ออนไล,คัดแยก'!$C:$C,'รับ-จ่าย ประจำวัน'!$B321,'FG,ออนไล,คัดแยก'!Q:Q)</f>
        <v>96000</v>
      </c>
      <c r="AY321" s="16">
        <f>SUMIF(เตรียมส่วนผสม!$C:$C,'รับ-จ่าย ประจำวัน'!$B321,เตรียมส่วนผสม!R:R)+SUMIF(กวนไส้!$C:$C,'รับ-จ่าย ประจำวัน'!$B321,กวนไส้!R:R)+SUMIF(ผลิต1!$C:$C,'รับ-จ่าย ประจำวัน'!$B321,ผลิต1!R:R)+SUMIF(ผลิต2!$C:$C,'รับ-จ่าย ประจำวัน'!$B321,ผลิต2!R:R)+SUMIF(เส้นแต่งหน้าขนมเค้ก!$C:$C,'รับ-จ่าย ประจำวัน'!$B321,เส้นแต่งหน้าขนมเค้ก!R:R)+SUMIF(แพ็ค!$C:$C,'รับ-จ่าย ประจำวัน'!$B321,แพ็ค!R:R)+SUMIF(ธุรการ!$C:$C,'รับ-จ่าย ประจำวัน'!$B321,ธุรการ!R:R)+SUMIF(เส้นแต่งหน้าขนมปัง!$C:$C,'รับ-จ่าย ประจำวัน'!$B321,เส้นแต่งหน้าขนมปัง!R:R)+SUMIF('วางแผนBC,CJ'!$C:$C,'รับ-จ่าย ประจำวัน'!$B321,'วางแผนBC,CJ'!R:R)+SUMIF(RD!$C:$C,'รับ-จ่าย ประจำวัน'!$B321,RD!R:R)+SUMIF('FG,ออนไล,คัดแยก'!$C:$C,'รับ-จ่าย ประจำวัน'!$B321,'FG,ออนไล,คัดแยก'!R:R)</f>
        <v>0</v>
      </c>
      <c r="AZ321" s="16">
        <f>SUMIF(เตรียมส่วนผสม!$C:$C,'รับ-จ่าย ประจำวัน'!$B321,เตรียมส่วนผสม!S:S)+SUMIF(กวนไส้!$C:$C,'รับ-จ่าย ประจำวัน'!$B321,กวนไส้!S:S)+SUMIF(ผลิต1!$C:$C,'รับ-จ่าย ประจำวัน'!$B321,ผลิต1!S:S)+SUMIF(ผลิต2!$C:$C,'รับ-จ่าย ประจำวัน'!$B321,ผลิต2!S:S)+SUMIF(เส้นแต่งหน้าขนมเค้ก!$C:$C,'รับ-จ่าย ประจำวัน'!$B321,เส้นแต่งหน้าขนมเค้ก!S:S)+SUMIF(แพ็ค!$C:$C,'รับ-จ่าย ประจำวัน'!$B321,แพ็ค!S:S)+SUMIF(ธุรการ!$C:$C,'รับ-จ่าย ประจำวัน'!$B321,ธุรการ!S:S)+SUMIF(เส้นแต่งหน้าขนมปัง!$C:$C,'รับ-จ่าย ประจำวัน'!$B321,เส้นแต่งหน้าขนมปัง!S:S)+SUMIF('วางแผนBC,CJ'!$C:$C,'รับ-จ่าย ประจำวัน'!$B321,'วางแผนBC,CJ'!S:S)+SUMIF(RD!$C:$C,'รับ-จ่าย ประจำวัน'!$B321,RD!S:S)+SUMIF('FG,ออนไล,คัดแยก'!$C:$C,'รับ-จ่าย ประจำวัน'!$B321,'FG,ออนไล,คัดแยก'!S:S)</f>
        <v>38400</v>
      </c>
      <c r="BA321" s="16">
        <f>SUMIF(เตรียมส่วนผสม!$C:$C,'รับ-จ่าย ประจำวัน'!$B321,เตรียมส่วนผสม!T:T)+SUMIF(กวนไส้!$C:$C,'รับ-จ่าย ประจำวัน'!$B321,กวนไส้!T:T)+SUMIF(ผลิต1!$C:$C,'รับ-จ่าย ประจำวัน'!$B321,ผลิต1!T:T)+SUMIF(ผลิต2!$C:$C,'รับ-จ่าย ประจำวัน'!$B321,ผลิต2!T:T)+SUMIF(เส้นแต่งหน้าขนมเค้ก!$C:$C,'รับ-จ่าย ประจำวัน'!$B321,เส้นแต่งหน้าขนมเค้ก!T:T)+SUMIF(แพ็ค!$C:$C,'รับ-จ่าย ประจำวัน'!$B321,แพ็ค!T:T)+SUMIF(ธุรการ!$C:$C,'รับ-จ่าย ประจำวัน'!$B321,ธุรการ!T:T)+SUMIF(เส้นแต่งหน้าขนมปัง!$C:$C,'รับ-จ่าย ประจำวัน'!$B321,เส้นแต่งหน้าขนมปัง!T:T)+SUMIF('วางแผนBC,CJ'!$C:$C,'รับ-จ่าย ประจำวัน'!$B321,'วางแผนBC,CJ'!T:T)+SUMIF(RD!$C:$C,'รับ-จ่าย ประจำวัน'!$B321,RD!T:T)+SUMIF('FG,ออนไล,คัดแยก'!$C:$C,'รับ-จ่าย ประจำวัน'!$B321,'FG,ออนไล,คัดแยก'!T:T)</f>
        <v>0</v>
      </c>
      <c r="BB321" s="16">
        <f>SUMIF(เตรียมส่วนผสม!$C:$C,'รับ-จ่าย ประจำวัน'!$B321,เตรียมส่วนผสม!U:U)+SUMIF(กวนไส้!$C:$C,'รับ-จ่าย ประจำวัน'!$B321,กวนไส้!U:U)+SUMIF(ผลิต1!$C:$C,'รับ-จ่าย ประจำวัน'!$B321,ผลิต1!U:U)+SUMIF(ผลิต2!$C:$C,'รับ-จ่าย ประจำวัน'!$B321,ผลิต2!U:U)+SUMIF(เส้นแต่งหน้าขนมเค้ก!$C:$C,'รับ-จ่าย ประจำวัน'!$B321,เส้นแต่งหน้าขนมเค้ก!U:U)+SUMIF(แพ็ค!$C:$C,'รับ-จ่าย ประจำวัน'!$B321,แพ็ค!U:U)+SUMIF(ธุรการ!$C:$C,'รับ-จ่าย ประจำวัน'!$B321,ธุรการ!U:U)+SUMIF(เส้นแต่งหน้าขนมปัง!$C:$C,'รับ-จ่าย ประจำวัน'!$B321,เส้นแต่งหน้าขนมปัง!U:U)+SUMIF('วางแผนBC,CJ'!$C:$C,'รับ-จ่าย ประจำวัน'!$B321,'วางแผนBC,CJ'!U:U)+SUMIF(RD!$C:$C,'รับ-จ่าย ประจำวัน'!$B321,RD!U:U)+SUMIF('FG,ออนไล,คัดแยก'!$C:$C,'รับ-จ่าย ประจำวัน'!$B321,'FG,ออนไล,คัดแยก'!U:U)</f>
        <v>0</v>
      </c>
      <c r="BC321" s="16">
        <f>SUMIF(เตรียมส่วนผสม!$C:$C,'รับ-จ่าย ประจำวัน'!$B321,เตรียมส่วนผสม!V:V)+SUMIF(กวนไส้!$C:$C,'รับ-จ่าย ประจำวัน'!$B321,กวนไส้!V:V)+SUMIF(ผลิต1!$C:$C,'รับ-จ่าย ประจำวัน'!$B321,ผลิต1!V:V)+SUMIF(ผลิต2!$C:$C,'รับ-จ่าย ประจำวัน'!$B321,ผลิต2!V:V)+SUMIF(เส้นแต่งหน้าขนมเค้ก!$C:$C,'รับ-จ่าย ประจำวัน'!$B321,เส้นแต่งหน้าขนมเค้ก!V:V)+SUMIF(แพ็ค!$C:$C,'รับ-จ่าย ประจำวัน'!$B321,แพ็ค!V:V)+SUMIF(ธุรการ!$C:$C,'รับ-จ่าย ประจำวัน'!$B321,ธุรการ!V:V)+SUMIF(เส้นแต่งหน้าขนมปัง!$C:$C,'รับ-จ่าย ประจำวัน'!$B321,เส้นแต่งหน้าขนมปัง!V:V)+SUMIF('วางแผนBC,CJ'!$C:$C,'รับ-จ่าย ประจำวัน'!$B321,'วางแผนBC,CJ'!V:V)+SUMIF(RD!$C:$C,'รับ-จ่าย ประจำวัน'!$B321,RD!V:V)+SUMIF('FG,ออนไล,คัดแยก'!$C:$C,'รับ-จ่าย ประจำวัน'!$B321,'FG,ออนไล,คัดแยก'!V:V)</f>
        <v>28800</v>
      </c>
      <c r="BD321" s="16">
        <f>SUMIF(เตรียมส่วนผสม!$C:$C,'รับ-จ่าย ประจำวัน'!$B321,เตรียมส่วนผสม!W:W)+SUMIF(กวนไส้!$C:$C,'รับ-จ่าย ประจำวัน'!$B321,กวนไส้!W:W)+SUMIF(ผลิต1!$C:$C,'รับ-จ่าย ประจำวัน'!$B321,ผลิต1!W:W)+SUMIF(ผลิต2!$C:$C,'รับ-จ่าย ประจำวัน'!$B321,ผลิต2!W:W)+SUMIF(เส้นแต่งหน้าขนมเค้ก!$C:$C,'รับ-จ่าย ประจำวัน'!$B321,เส้นแต่งหน้าขนมเค้ก!W:W)+SUMIF(แพ็ค!$C:$C,'รับ-จ่าย ประจำวัน'!$B321,แพ็ค!W:W)+SUMIF(ธุรการ!$C:$C,'รับ-จ่าย ประจำวัน'!$B321,ธุรการ!W:W)+SUMIF(เส้นแต่งหน้าขนมปัง!$C:$C,'รับ-จ่าย ประจำวัน'!$B321,เส้นแต่งหน้าขนมปัง!W:W)+SUMIF('วางแผนBC,CJ'!$C:$C,'รับ-จ่าย ประจำวัน'!$B321,'วางแผนBC,CJ'!W:W)+SUMIF(RD!$C:$C,'รับ-จ่าย ประจำวัน'!$B321,RD!W:W)+SUMIF('FG,ออนไล,คัดแยก'!$C:$C,'รับ-จ่าย ประจำวัน'!$B321,'FG,ออนไล,คัดแยก'!W:W)</f>
        <v>48000</v>
      </c>
      <c r="BE321" s="16">
        <f>SUMIF(เตรียมส่วนผสม!$C:$C,'รับ-จ่าย ประจำวัน'!$B321,เตรียมส่วนผสม!X:X)+SUMIF(กวนไส้!$C:$C,'รับ-จ่าย ประจำวัน'!$B321,กวนไส้!X:X)+SUMIF(ผลิต1!$C:$C,'รับ-จ่าย ประจำวัน'!$B321,ผลิต1!X:X)+SUMIF(ผลิต2!$C:$C,'รับ-จ่าย ประจำวัน'!$B321,ผลิต2!X:X)+SUMIF(เส้นแต่งหน้าขนมเค้ก!$C:$C,'รับ-จ่าย ประจำวัน'!$B321,เส้นแต่งหน้าขนมเค้ก!X:X)+SUMIF(แพ็ค!$C:$C,'รับ-จ่าย ประจำวัน'!$B321,แพ็ค!X:X)+SUMIF(ธุรการ!$C:$C,'รับ-จ่าย ประจำวัน'!$B321,ธุรการ!X:X)+SUMIF(เส้นแต่งหน้าขนมปัง!$C:$C,'รับ-จ่าย ประจำวัน'!$B321,เส้นแต่งหน้าขนมปัง!X:X)+SUMIF('วางแผนBC,CJ'!$C:$C,'รับ-จ่าย ประจำวัน'!$B321,'วางแผนBC,CJ'!X:X)+SUMIF(RD!$C:$C,'รับ-จ่าย ประจำวัน'!$B321,RD!X:X)+SUMIF('FG,ออนไล,คัดแยก'!$C:$C,'รับ-จ่าย ประจำวัน'!$B321,'FG,ออนไล,คัดแยก'!X:X)</f>
        <v>0</v>
      </c>
      <c r="BF321" s="16">
        <f>SUMIF(เตรียมส่วนผสม!$C:$C,'รับ-จ่าย ประจำวัน'!$B321,เตรียมส่วนผสม!Y:Y)+SUMIF(กวนไส้!$C:$C,'รับ-จ่าย ประจำวัน'!$B321,กวนไส้!Y:Y)+SUMIF(ผลิต1!$C:$C,'รับ-จ่าย ประจำวัน'!$B321,ผลิต1!Y:Y)+SUMIF(ผลิต2!$C:$C,'รับ-จ่าย ประจำวัน'!$B321,ผลิต2!Y:Y)+SUMIF(เส้นแต่งหน้าขนมเค้ก!$C:$C,'รับ-จ่าย ประจำวัน'!$B321,เส้นแต่งหน้าขนมเค้ก!Y:Y)+SUMIF(แพ็ค!$C:$C,'รับ-จ่าย ประจำวัน'!$B321,แพ็ค!Y:Y)+SUMIF(ธุรการ!$C:$C,'รับ-จ่าย ประจำวัน'!$B321,ธุรการ!Y:Y)+SUMIF(เส้นแต่งหน้าขนมปัง!$C:$C,'รับ-จ่าย ประจำวัน'!$B321,เส้นแต่งหน้าขนมปัง!Y:Y)+SUMIF('วางแผนBC,CJ'!$C:$C,'รับ-จ่าย ประจำวัน'!$B321,'วางแผนBC,CJ'!Y:Y)+SUMIF(RD!$C:$C,'รับ-จ่าย ประจำวัน'!$B321,RD!Y:Y)+SUMIF('FG,ออนไล,คัดแยก'!$C:$C,'รับ-จ่าย ประจำวัน'!$B321,'FG,ออนไล,คัดแยก'!Y:Y)</f>
        <v>28800</v>
      </c>
      <c r="BG321" s="16">
        <f>SUMIF(เตรียมส่วนผสม!$C:$C,'รับ-จ่าย ประจำวัน'!$B321,เตรียมส่วนผสม!Z:Z)+SUMIF(กวนไส้!$C:$C,'รับ-จ่าย ประจำวัน'!$B321,กวนไส้!Z:Z)+SUMIF(ผลิต1!$C:$C,'รับ-จ่าย ประจำวัน'!$B321,ผลิต1!Z:Z)+SUMIF(ผลิต2!$C:$C,'รับ-จ่าย ประจำวัน'!$B321,ผลิต2!Z:Z)+SUMIF(เส้นแต่งหน้าขนมเค้ก!$C:$C,'รับ-จ่าย ประจำวัน'!$B321,เส้นแต่งหน้าขนมเค้ก!Z:Z)+SUMIF(แพ็ค!$C:$C,'รับ-จ่าย ประจำวัน'!$B321,แพ็ค!Z:Z)+SUMIF(ธุรการ!$C:$C,'รับ-จ่าย ประจำวัน'!$B321,ธุรการ!Z:Z)+SUMIF(เส้นแต่งหน้าขนมปัง!$C:$C,'รับ-จ่าย ประจำวัน'!$B321,เส้นแต่งหน้าขนมปัง!Z:Z)+SUMIF('วางแผนBC,CJ'!$C:$C,'รับ-จ่าย ประจำวัน'!$B321,'วางแผนBC,CJ'!Z:Z)+SUMIF(RD!$C:$C,'รับ-จ่าย ประจำวัน'!$B321,RD!Z:Z)+SUMIF('FG,ออนไล,คัดแยก'!$C:$C,'รับ-จ่าย ประจำวัน'!$B321,'FG,ออนไล,คัดแยก'!Z:Z)</f>
        <v>115200</v>
      </c>
      <c r="BH321" s="16">
        <f>SUMIF(เตรียมส่วนผสม!$C:$C,'รับ-จ่าย ประจำวัน'!$B321,เตรียมส่วนผสม!AA:AA)+SUMIF(กวนไส้!$C:$C,'รับ-จ่าย ประจำวัน'!$B321,กวนไส้!AA:AA)+SUMIF(ผลิต1!$C:$C,'รับ-จ่าย ประจำวัน'!$B321,ผลิต1!AA:AA)+SUMIF(ผลิต2!$C:$C,'รับ-จ่าย ประจำวัน'!$B321,ผลิต2!AA:AA)+SUMIF(เส้นแต่งหน้าขนมเค้ก!$C:$C,'รับ-จ่าย ประจำวัน'!$B321,เส้นแต่งหน้าขนมเค้ก!AA:AA)+SUMIF(แพ็ค!$C:$C,'รับ-จ่าย ประจำวัน'!$B321,แพ็ค!AA:AA)+SUMIF(ธุรการ!$C:$C,'รับ-จ่าย ประจำวัน'!$B321,ธุรการ!AA:AA)+SUMIF(เส้นแต่งหน้าขนมปัง!$C:$C,'รับ-จ่าย ประจำวัน'!$B321,เส้นแต่งหน้าขนมปัง!AA:AA)+SUMIF('วางแผนBC,CJ'!$C:$C,'รับ-จ่าย ประจำวัน'!$B321,'วางแผนBC,CJ'!AA:AA)+SUMIF(RD!$C:$C,'รับ-จ่าย ประจำวัน'!$B321,RD!AA:AA)+SUMIF('FG,ออนไล,คัดแยก'!$C:$C,'รับ-จ่าย ประจำวัน'!$B321,'FG,ออนไล,คัดแยก'!AA:AA)</f>
        <v>0</v>
      </c>
      <c r="BI321" s="16">
        <f>SUMIF(เตรียมส่วนผสม!$C:$C,'รับ-จ่าย ประจำวัน'!$B321,เตรียมส่วนผสม!AB:AB)+SUMIF(กวนไส้!$C:$C,'รับ-จ่าย ประจำวัน'!$B321,กวนไส้!AB:AB)+SUMIF(ผลิต1!$C:$C,'รับ-จ่าย ประจำวัน'!$B321,ผลิต1!AB:AB)+SUMIF(ผลิต2!$C:$C,'รับ-จ่าย ประจำวัน'!$B321,ผลิต2!AB:AB)+SUMIF(เส้นแต่งหน้าขนมเค้ก!$C:$C,'รับ-จ่าย ประจำวัน'!$B321,เส้นแต่งหน้าขนมเค้ก!AB:AB)+SUMIF(แพ็ค!$C:$C,'รับ-จ่าย ประจำวัน'!$B321,แพ็ค!AB:AB)+SUMIF(ธุรการ!$C:$C,'รับ-จ่าย ประจำวัน'!$B321,ธุรการ!AB:AB)+SUMIF(เส้นแต่งหน้าขนมปัง!$C:$C,'รับ-จ่าย ประจำวัน'!$B321,เส้นแต่งหน้าขนมปัง!AB:AB)+SUMIF('วางแผนBC,CJ'!$C:$C,'รับ-จ่าย ประจำวัน'!$B321,'วางแผนBC,CJ'!AB:AB)+SUMIF(RD!$C:$C,'รับ-จ่าย ประจำวัน'!$B321,RD!AB:AB)+SUMIF('FG,ออนไล,คัดแยก'!$C:$C,'รับ-จ่าย ประจำวัน'!$B321,'FG,ออนไล,คัดแยก'!AB:AB)</f>
        <v>0</v>
      </c>
      <c r="BJ321" s="16">
        <f>SUMIF(เตรียมส่วนผสม!$C:$C,'รับ-จ่าย ประจำวัน'!$B321,เตรียมส่วนผสม!AC:AC)+SUMIF(กวนไส้!$C:$C,'รับ-จ่าย ประจำวัน'!$B321,กวนไส้!AC:AC)+SUMIF(ผลิต1!$C:$C,'รับ-จ่าย ประจำวัน'!$B321,ผลิต1!AC:AC)+SUMIF(ผลิต2!$C:$C,'รับ-จ่าย ประจำวัน'!$B321,ผลิต2!AC:AC)+SUMIF(เส้นแต่งหน้าขนมเค้ก!$C:$C,'รับ-จ่าย ประจำวัน'!$B321,เส้นแต่งหน้าขนมเค้ก!AC:AC)+SUMIF(แพ็ค!$C:$C,'รับ-จ่าย ประจำวัน'!$B321,แพ็ค!AC:AC)+SUMIF(ธุรการ!$C:$C,'รับ-จ่าย ประจำวัน'!$B321,ธุรการ!AC:AC)+SUMIF(เส้นแต่งหน้าขนมปัง!$C:$C,'รับ-จ่าย ประจำวัน'!$B321,เส้นแต่งหน้าขนมปัง!AC:AC)+SUMIF('วางแผนBC,CJ'!$C:$C,'รับ-จ่าย ประจำวัน'!$B321,'วางแผนBC,CJ'!AC:AC)+SUMIF(RD!$C:$C,'รับ-จ่าย ประจำวัน'!$B321,RD!AC:AC)+SUMIF('FG,ออนไล,คัดแยก'!$C:$C,'รับ-จ่าย ประจำวัน'!$B321,'FG,ออนไล,คัดแยก'!AC:AC)</f>
        <v>28800</v>
      </c>
      <c r="BK321" s="16">
        <f>SUMIF(เตรียมส่วนผสม!$C:$C,'รับ-จ่าย ประจำวัน'!$B321,เตรียมส่วนผสม!AD:AD)+SUMIF(กวนไส้!$C:$C,'รับ-จ่าย ประจำวัน'!$B321,กวนไส้!AD:AD)+SUMIF(ผลิต1!$C:$C,'รับ-จ่าย ประจำวัน'!$B321,ผลิต1!AD:AD)+SUMIF(ผลิต2!$C:$C,'รับ-จ่าย ประจำวัน'!$B321,ผลิต2!AD:AD)+SUMIF(เส้นแต่งหน้าขนมเค้ก!$C:$C,'รับ-จ่าย ประจำวัน'!$B321,เส้นแต่งหน้าขนมเค้ก!AD:AD)+SUMIF(แพ็ค!$C:$C,'รับ-จ่าย ประจำวัน'!$B321,แพ็ค!AD:AD)+SUMIF(ธุรการ!$C:$C,'รับ-จ่าย ประจำวัน'!$B321,ธุรการ!AD:AD)+SUMIF(เส้นแต่งหน้าขนมปัง!$C:$C,'รับ-จ่าย ประจำวัน'!$B321,เส้นแต่งหน้าขนมปัง!AD:AD)+SUMIF('วางแผนBC,CJ'!$C:$C,'รับ-จ่าย ประจำวัน'!$B321,'วางแผนBC,CJ'!AD:AD)+SUMIF(RD!$C:$C,'รับ-จ่าย ประจำวัน'!$B321,RD!AD:AD)+SUMIF('FG,ออนไล,คัดแยก'!$C:$C,'รับ-จ่าย ประจำวัน'!$B321,'FG,ออนไล,คัดแยก'!AD:AD)</f>
        <v>48000</v>
      </c>
      <c r="BL321" s="16">
        <f>SUMIF(เตรียมส่วนผสม!$C:$C,'รับ-จ่าย ประจำวัน'!$B321,เตรียมส่วนผสม!AE:AE)+SUMIF(กวนไส้!$C:$C,'รับ-จ่าย ประจำวัน'!$B321,กวนไส้!AE:AE)+SUMIF(ผลิต1!$C:$C,'รับ-จ่าย ประจำวัน'!$B321,ผลิต1!AE:AE)+SUMIF(ผลิต2!$C:$C,'รับ-จ่าย ประจำวัน'!$B321,ผลิต2!AE:AE)+SUMIF(เส้นแต่งหน้าขนมเค้ก!$C:$C,'รับ-จ่าย ประจำวัน'!$B321,เส้นแต่งหน้าขนมเค้ก!AE:AE)+SUMIF(แพ็ค!$C:$C,'รับ-จ่าย ประจำวัน'!$B321,แพ็ค!AE:AE)+SUMIF(ธุรการ!$C:$C,'รับ-จ่าย ประจำวัน'!$B321,ธุรการ!AE:AE)+SUMIF(เส้นแต่งหน้าขนมปัง!$C:$C,'รับ-จ่าย ประจำวัน'!$B321,เส้นแต่งหน้าขนมปัง!AE:AE)+SUMIF('วางแผนBC,CJ'!$C:$C,'รับ-จ่าย ประจำวัน'!$B321,'วางแผนBC,CJ'!AE:AE)+SUMIF(RD!$C:$C,'รับ-จ่าย ประจำวัน'!$B321,RD!AE:AE)+SUMIF('FG,ออนไล,คัดแยก'!$C:$C,'รับ-จ่าย ประจำวัน'!$B321,'FG,ออนไล,คัดแยก'!AE:AE)</f>
        <v>48000</v>
      </c>
      <c r="BM321" s="16">
        <f>SUMIF(เตรียมส่วนผสม!$C:$C,'รับ-จ่าย ประจำวัน'!$B321,เตรียมส่วนผสม!AF:AF)+SUMIF(กวนไส้!$C:$C,'รับ-จ่าย ประจำวัน'!$B321,กวนไส้!AF:AF)+SUMIF(ผลิต1!$C:$C,'รับ-จ่าย ประจำวัน'!$B321,ผลิต1!AF:AF)+SUMIF(ผลิต2!$C:$C,'รับ-จ่าย ประจำวัน'!$B321,ผลิต2!AF:AF)+SUMIF(เส้นแต่งหน้าขนมเค้ก!$C:$C,'รับ-จ่าย ประจำวัน'!$B321,เส้นแต่งหน้าขนมเค้ก!AF:AF)+SUMIF(แพ็ค!$C:$C,'รับ-จ่าย ประจำวัน'!$B321,แพ็ค!AF:AF)+SUMIF(ธุรการ!$C:$C,'รับ-จ่าย ประจำวัน'!$B321,ธุรการ!AF:AF)+SUMIF(เส้นแต่งหน้าขนมปัง!$C:$C,'รับ-จ่าย ประจำวัน'!$B321,เส้นแต่งหน้าขนมปัง!AF:AF)+SUMIF('วางแผนBC,CJ'!$C:$C,'รับ-จ่าย ประจำวัน'!$B321,'วางแผนBC,CJ'!AF:AF)+SUMIF(RD!$C:$C,'รับ-จ่าย ประจำวัน'!$B321,RD!AF:AF)+SUMIF('FG,ออนไล,คัดแยก'!$C:$C,'รับ-จ่าย ประจำวัน'!$B321,'FG,ออนไล,คัดแยก'!AF:AF)</f>
        <v>19200</v>
      </c>
      <c r="BN321" s="16">
        <f>SUMIF(เตรียมส่วนผสม!$C:$C,'รับ-จ่าย ประจำวัน'!$B321,เตรียมส่วนผสม!AG:AG)+SUMIF(กวนไส้!$C:$C,'รับ-จ่าย ประจำวัน'!$B321,กวนไส้!AG:AG)+SUMIF(ผลิต1!$C:$C,'รับ-จ่าย ประจำวัน'!$B321,ผลิต1!AG:AG)+SUMIF(ผลิต2!$C:$C,'รับ-จ่าย ประจำวัน'!$B321,ผลิต2!AG:AG)+SUMIF(เส้นแต่งหน้าขนมเค้ก!$C:$C,'รับ-จ่าย ประจำวัน'!$B321,เส้นแต่งหน้าขนมเค้ก!AG:AG)+SUMIF(แพ็ค!$C:$C,'รับ-จ่าย ประจำวัน'!$B321,แพ็ค!AG:AG)+SUMIF(ธุรการ!$C:$C,'รับ-จ่าย ประจำวัน'!$B321,ธุรการ!AG:AG)+SUMIF(เส้นแต่งหน้าขนมปัง!$C:$C,'รับ-จ่าย ประจำวัน'!$B321,เส้นแต่งหน้าขนมปัง!AG:AG)+SUMIF('วางแผนBC,CJ'!$C:$C,'รับ-จ่าย ประจำวัน'!$B321,'วางแผนBC,CJ'!AG:AG)+SUMIF(RD!$C:$C,'รับ-จ่าย ประจำวัน'!$B321,RD!AG:AG)+SUMIF('FG,ออนไล,คัดแยก'!$C:$C,'รับ-จ่าย ประจำวัน'!$B321,'FG,ออนไล,คัดแยก'!AG:AG)</f>
        <v>9600</v>
      </c>
      <c r="BO321" s="16">
        <f>SUMIF(เตรียมส่วนผสม!$C:$C,'รับ-จ่าย ประจำวัน'!$B321,เตรียมส่วนผสม!AH:AH)+SUMIF(กวนไส้!$C:$C,'รับ-จ่าย ประจำวัน'!$B321,กวนไส้!AH:AH)+SUMIF(ผลิต1!$C:$C,'รับ-จ่าย ประจำวัน'!$B321,ผลิต1!AH:AH)+SUMIF(ผลิต2!$C:$C,'รับ-จ่าย ประจำวัน'!$B321,ผลิต2!AH:AH)+SUMIF(เส้นแต่งหน้าขนมเค้ก!$C:$C,'รับ-จ่าย ประจำวัน'!$B321,เส้นแต่งหน้าขนมเค้ก!AH:AH)+SUMIF(แพ็ค!$C:$C,'รับ-จ่าย ประจำวัน'!$B321,แพ็ค!AH:AH)+SUMIF(ธุรการ!$C:$C,'รับ-จ่าย ประจำวัน'!$B321,ธุรการ!AH:AH)+SUMIF(เส้นแต่งหน้าขนมปัง!$C:$C,'รับ-จ่าย ประจำวัน'!$B321,เส้นแต่งหน้าขนมปัง!AH:AH)+SUMIF('วางแผนBC,CJ'!$C:$C,'รับ-จ่าย ประจำวัน'!$B321,'วางแผนBC,CJ'!AH:AH)+SUMIF(RD!$C:$C,'รับ-จ่าย ประจำวัน'!$B321,RD!AH:AH)+SUMIF('FG,ออนไล,คัดแยก'!$C:$C,'รับ-จ่าย ประจำวัน'!$B321,'FG,ออนไล,คัดแยก'!AH:AH)</f>
        <v>0</v>
      </c>
      <c r="BP321" s="16">
        <f>SUMIF(เตรียมส่วนผสม!$C:$C,'รับ-จ่าย ประจำวัน'!$B321,เตรียมส่วนผสม!AI:AI)+SUMIF(กวนไส้!$C:$C,'รับ-จ่าย ประจำวัน'!$B321,กวนไส้!AI:AI)+SUMIF(ผลิต1!$C:$C,'รับ-จ่าย ประจำวัน'!$B321,ผลิต1!AI:AI)+SUMIF(ผลิต2!$C:$C,'รับ-จ่าย ประจำวัน'!$B321,ผลิต2!AI:AI)+SUMIF(เส้นแต่งหน้าขนมเค้ก!$C:$C,'รับ-จ่าย ประจำวัน'!$B321,เส้นแต่งหน้าขนมเค้ก!AI:AI)+SUMIF(แพ็ค!$C:$C,'รับ-จ่าย ประจำวัน'!$B321,แพ็ค!AI:AI)+SUMIF(ธุรการ!$C:$C,'รับ-จ่าย ประจำวัน'!$B321,ธุรการ!AI:AI)+SUMIF(เส้นแต่งหน้าขนมปัง!$C:$C,'รับ-จ่าย ประจำวัน'!$B321,เส้นแต่งหน้าขนมปัง!AI:AI)+SUMIF('วางแผนBC,CJ'!$C:$C,'รับ-จ่าย ประจำวัน'!$B321,'วางแผนBC,CJ'!AI:AI)+SUMIF(RD!$C:$C,'รับ-จ่าย ประจำวัน'!$B321,RD!AI:AI)+SUMIF('FG,ออนไล,คัดแยก'!$C:$C,'รับ-จ่าย ประจำวัน'!$B321,'FG,ออนไล,คัดแยก'!AI:AI)</f>
        <v>96000</v>
      </c>
      <c r="BQ321" s="16">
        <f>SUMIF(เตรียมส่วนผสม!$C:$C,'รับ-จ่าย ประจำวัน'!$B321,เตรียมส่วนผสม!AJ:AJ)+SUMIF(กวนไส้!$C:$C,'รับ-จ่าย ประจำวัน'!$B321,กวนไส้!AJ:AJ)+SUMIF(ผลิต1!$C:$C,'รับ-จ่าย ประจำวัน'!$B321,ผลิต1!AJ:AJ)+SUMIF(ผลิต2!$C:$C,'รับ-จ่าย ประจำวัน'!$B321,ผลิต2!AJ:AJ)+SUMIF(เส้นแต่งหน้าขนมเค้ก!$C:$C,'รับ-จ่าย ประจำวัน'!$B321,เส้นแต่งหน้าขนมเค้ก!AJ:AJ)+SUMIF(แพ็ค!$C:$C,'รับ-จ่าย ประจำวัน'!$B321,แพ็ค!AJ:AJ)+SUMIF(ธุรการ!$C:$C,'รับ-จ่าย ประจำวัน'!$B321,ธุรการ!AJ:AJ)+SUMIF(เส้นแต่งหน้าขนมปัง!$C:$C,'รับ-จ่าย ประจำวัน'!$B321,เส้นแต่งหน้าขนมปัง!AJ:AJ)+SUMIF('วางแผนBC,CJ'!$C:$C,'รับ-จ่าย ประจำวัน'!$B321,'วางแผนBC,CJ'!AJ:AJ)+SUMIF(RD!$C:$C,'รับ-จ่าย ประจำวัน'!$B321,RD!AJ:AJ)+SUMIF('FG,ออนไล,คัดแยก'!$C:$C,'รับ-จ่าย ประจำวัน'!$B321,'FG,ออนไล,คัดแยก'!AJ:AJ)</f>
        <v>67520</v>
      </c>
      <c r="BR321" s="16">
        <f>SUMIF(เตรียมส่วนผสม!$C:$C,'รับ-จ่าย ประจำวัน'!$B321,เตรียมส่วนผสม!AK:AK)+SUMIF(กวนไส้!$C:$C,'รับ-จ่าย ประจำวัน'!$B321,กวนไส้!AK:AK)+SUMIF(ผลิต1!$C:$C,'รับ-จ่าย ประจำวัน'!$B321,ผลิต1!AK:AK)+SUMIF(ผลิต2!$C:$C,'รับ-จ่าย ประจำวัน'!$B321,ผลิต2!AK:AK)+SUMIF(เส้นแต่งหน้าขนมเค้ก!$C:$C,'รับ-จ่าย ประจำวัน'!$B321,เส้นแต่งหน้าขนมเค้ก!AK:AK)+SUMIF(แพ็ค!$C:$C,'รับ-จ่าย ประจำวัน'!$B321,แพ็ค!AK:AK)+SUMIF(ธุรการ!$C:$C,'รับ-จ่าย ประจำวัน'!$B321,ธุรการ!AK:AK)+SUMIF(เส้นแต่งหน้าขนมปัง!$C:$C,'รับ-จ่าย ประจำวัน'!$B321,เส้นแต่งหน้าขนมปัง!AK:AK)+SUMIF('วางแผนBC,CJ'!$C:$C,'รับ-จ่าย ประจำวัน'!$B321,'วางแผนBC,CJ'!AK:AK)+SUMIF(RD!$C:$C,'รับ-จ่าย ประจำวัน'!$B321,RD!AK:AK)+SUMIF('FG,ออนไล,คัดแยก'!$C:$C,'รับ-จ่าย ประจำวัน'!$B321,'FG,ออนไล,คัดแยก'!AK:AK)</f>
        <v>52960</v>
      </c>
      <c r="BS321" s="16">
        <f>SUMIF(เตรียมส่วนผสม!$C:$C,'รับ-จ่าย ประจำวัน'!$B321,เตรียมส่วนผสม!AL:AL)+SUMIF(กวนไส้!$C:$C,'รับ-จ่าย ประจำวัน'!$B321,กวนไส้!AL:AL)+SUMIF(ผลิต1!$C:$C,'รับ-จ่าย ประจำวัน'!$B321,ผลิต1!AL:AL)+SUMIF(ผลิต2!$C:$C,'รับ-จ่าย ประจำวัน'!$B321,ผลิต2!AL:AL)+SUMIF(เส้นแต่งหน้าขนมเค้ก!$C:$C,'รับ-จ่าย ประจำวัน'!$B321,เส้นแต่งหน้าขนมเค้ก!AL:AL)+SUMIF(แพ็ค!$C:$C,'รับ-จ่าย ประจำวัน'!$B321,แพ็ค!AL:AL)+SUMIF(ธุรการ!$C:$C,'รับ-จ่าย ประจำวัน'!$B321,ธุรการ!AL:AL)+SUMIF(เส้นแต่งหน้าขนมปัง!$C:$C,'รับ-จ่าย ประจำวัน'!$B321,เส้นแต่งหน้าขนมปัง!AL:AL)+SUMIF('วางแผนBC,CJ'!$C:$C,'รับ-จ่าย ประจำวัน'!$B321,'วางแผนBC,CJ'!AL:AL)+SUMIF(RD!$C:$C,'รับ-จ่าย ประจำวัน'!$B321,RD!AL:AL)+SUMIF('FG,ออนไล,คัดแยก'!$C:$C,'รับ-จ่าย ประจำวัน'!$B321,'FG,ออนไล,คัดแยก'!AL:AL)</f>
        <v>0</v>
      </c>
      <c r="BT321" s="18">
        <f t="shared" ref="BT321:BT387" si="70">AO321+AP321+AQ321+AR321+AS321+AT321+AU321+AV321+AW321+AX321+AY321+AZ321+BA321+BB321+BC321+BD321+BE321+BF321+BG321+BH321+BI321+BJ321+BK321+BL321+BM321+BN321+BO321+BP321+BQ321+BR321+BS321</f>
        <v>1042080</v>
      </c>
      <c r="BU321" s="116">
        <v>537600</v>
      </c>
      <c r="BV321" s="146">
        <f t="shared" ref="BV321:BV387" si="71">H321+AN321-BT321</f>
        <v>513120</v>
      </c>
      <c r="BW321" s="183">
        <v>45</v>
      </c>
      <c r="BX321" s="172">
        <f t="shared" ref="BX321:BX322" si="72">BT321/30</f>
        <v>34736</v>
      </c>
      <c r="BY321" s="188">
        <f t="shared" si="63"/>
        <v>14.771994472593274</v>
      </c>
      <c r="BZ321" s="180">
        <f t="shared" ref="BZ321:BZ387" ca="1" si="73">+TODAY()+BY321</f>
        <v>46217.77199447259</v>
      </c>
      <c r="CA321" s="152">
        <v>960000</v>
      </c>
      <c r="CB321" s="93"/>
      <c r="CC321" s="93"/>
      <c r="CD321" s="93"/>
      <c r="CE321" s="93"/>
      <c r="CF321" s="93"/>
      <c r="CG321" s="93"/>
      <c r="CH321" s="93"/>
      <c r="CI321" s="93"/>
      <c r="CJ321" s="94"/>
      <c r="CK321" s="9">
        <f t="shared" si="64"/>
        <v>-24480</v>
      </c>
    </row>
    <row r="322" spans="1:89" x14ac:dyDescent="0.5">
      <c r="A322" s="149" t="s">
        <v>1005</v>
      </c>
      <c r="B322" s="34">
        <v>1023701005</v>
      </c>
      <c r="C322" s="10" t="s">
        <v>2141</v>
      </c>
      <c r="D322" s="135" t="s">
        <v>71</v>
      </c>
      <c r="E322" s="11">
        <v>0</v>
      </c>
      <c r="F322" s="129"/>
      <c r="G322" s="11" t="s">
        <v>1006</v>
      </c>
      <c r="H322" s="12">
        <v>3750</v>
      </c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3"/>
      <c r="AF322" s="13"/>
      <c r="AG322" s="13"/>
      <c r="AH322" s="13"/>
      <c r="AI322" s="14"/>
      <c r="AJ322" s="14"/>
      <c r="AK322" s="14"/>
      <c r="AL322" s="14"/>
      <c r="AM322" s="14"/>
      <c r="AN322" s="15">
        <f t="shared" si="69"/>
        <v>0</v>
      </c>
      <c r="AO322" s="16">
        <f>SUMIF(เตรียมส่วนผสม!$C:$C,'รับ-จ่าย ประจำวัน'!$B322,เตรียมส่วนผสม!H:H)+SUMIF(กวนไส้!$C:$C,'รับ-จ่าย ประจำวัน'!$B322,กวนไส้!H:H)+SUMIF(ผลิต1!$C:$C,'รับ-จ่าย ประจำวัน'!$B322,ผลิต1!H:H)+SUMIF(ผลิต2!$C:$C,'รับ-จ่าย ประจำวัน'!$B322,ผลิต2!H:H)+SUMIF(เส้นแต่งหน้าขนมเค้ก!$C:$C,'รับ-จ่าย ประจำวัน'!$B322,เส้นแต่งหน้าขนมเค้ก!H:H)+SUMIF(แพ็ค!$C:$C,'รับ-จ่าย ประจำวัน'!$B322,แพ็ค!H:H)+SUMIF(ธุรการ!$C:$C,'รับ-จ่าย ประจำวัน'!$B322,ธุรการ!H:H)+SUMIF(เส้นแต่งหน้าขนมปัง!$C:$C,'รับ-จ่าย ประจำวัน'!$B322,เส้นแต่งหน้าขนมปัง!H:H)+SUMIF('วางแผนBC,CJ'!$C:$C,'รับ-จ่าย ประจำวัน'!$B322,'วางแผนBC,CJ'!H:H)+SUMIF(RD!$C:$C,'รับ-จ่าย ประจำวัน'!$B322,RD!H:H)+SUMIF('FG,ออนไล,คัดแยก'!$C:$C,'รับ-จ่าย ประจำวัน'!$B322,'FG,ออนไล,คัดแยก'!H:H)</f>
        <v>0</v>
      </c>
      <c r="AP322" s="16">
        <f>SUMIF(เตรียมส่วนผสม!$C:$C,'รับ-จ่าย ประจำวัน'!$B322,เตรียมส่วนผสม!I:I)+SUMIF(กวนไส้!$C:$C,'รับ-จ่าย ประจำวัน'!$B322,กวนไส้!I:I)+SUMIF(ผลิต1!$C:$C,'รับ-จ่าย ประจำวัน'!$B322,ผลิต1!I:I)+SUMIF(ผลิต2!$C:$C,'รับ-จ่าย ประจำวัน'!$B322,ผลิต2!I:I)+SUMIF(เส้นแต่งหน้าขนมเค้ก!$C:$C,'รับ-จ่าย ประจำวัน'!$B322,เส้นแต่งหน้าขนมเค้ก!I:I)+SUMIF(แพ็ค!$C:$C,'รับ-จ่าย ประจำวัน'!$B322,แพ็ค!I:I)+SUMIF(ธุรการ!$C:$C,'รับ-จ่าย ประจำวัน'!$B322,ธุรการ!I:I)+SUMIF(เส้นแต่งหน้าขนมปัง!$C:$C,'รับ-จ่าย ประจำวัน'!$B322,เส้นแต่งหน้าขนมปัง!I:I)+SUMIF('วางแผนBC,CJ'!$C:$C,'รับ-จ่าย ประจำวัน'!$B322,'วางแผนBC,CJ'!I:I)+SUMIF(RD!$C:$C,'รับ-จ่าย ประจำวัน'!$B322,RD!I:I)+SUMIF('FG,ออนไล,คัดแยก'!$C:$C,'รับ-จ่าย ประจำวัน'!$B322,'FG,ออนไล,คัดแยก'!I:I)</f>
        <v>0</v>
      </c>
      <c r="AQ322" s="16">
        <f>SUMIF(เตรียมส่วนผสม!$C:$C,'รับ-จ่าย ประจำวัน'!$B322,เตรียมส่วนผสม!J:J)+SUMIF(กวนไส้!$C:$C,'รับ-จ่าย ประจำวัน'!$B322,กวนไส้!J:J)+SUMIF(ผลิต1!$C:$C,'รับ-จ่าย ประจำวัน'!$B322,ผลิต1!J:J)+SUMIF(ผลิต2!$C:$C,'รับ-จ่าย ประจำวัน'!$B322,ผลิต2!J:J)+SUMIF(เส้นแต่งหน้าขนมเค้ก!$C:$C,'รับ-จ่าย ประจำวัน'!$B322,เส้นแต่งหน้าขนมเค้ก!J:J)+SUMIF(แพ็ค!$C:$C,'รับ-จ่าย ประจำวัน'!$B322,แพ็ค!J:J)+SUMIF(ธุรการ!$C:$C,'รับ-จ่าย ประจำวัน'!$B322,ธุรการ!J:J)+SUMIF(เส้นแต่งหน้าขนมปัง!$C:$C,'รับ-จ่าย ประจำวัน'!$B322,เส้นแต่งหน้าขนมปัง!J:J)+SUMIF('วางแผนBC,CJ'!$C:$C,'รับ-จ่าย ประจำวัน'!$B322,'วางแผนBC,CJ'!J:J)+SUMIF(RD!$C:$C,'รับ-จ่าย ประจำวัน'!$B322,RD!J:J)+SUMIF('FG,ออนไล,คัดแยก'!$C:$C,'รับ-จ่าย ประจำวัน'!$B322,'FG,ออนไล,คัดแยก'!J:J)</f>
        <v>0</v>
      </c>
      <c r="AR322" s="16">
        <f>SUMIF(เตรียมส่วนผสม!$C:$C,'รับ-จ่าย ประจำวัน'!$B322,เตรียมส่วนผสม!K:K)+SUMIF(กวนไส้!$C:$C,'รับ-จ่าย ประจำวัน'!$B322,กวนไส้!K:K)+SUMIF(ผลิต1!$C:$C,'รับ-จ่าย ประจำวัน'!$B322,ผลิต1!K:K)+SUMIF(ผลิต2!$C:$C,'รับ-จ่าย ประจำวัน'!$B322,ผลิต2!K:K)+SUMIF(เส้นแต่งหน้าขนมเค้ก!$C:$C,'รับ-จ่าย ประจำวัน'!$B322,เส้นแต่งหน้าขนมเค้ก!K:K)+SUMIF(แพ็ค!$C:$C,'รับ-จ่าย ประจำวัน'!$B322,แพ็ค!K:K)+SUMIF(ธุรการ!$C:$C,'รับ-จ่าย ประจำวัน'!$B322,ธุรการ!K:K)+SUMIF(เส้นแต่งหน้าขนมปัง!$C:$C,'รับ-จ่าย ประจำวัน'!$B322,เส้นแต่งหน้าขนมปัง!K:K)+SUMIF('วางแผนBC,CJ'!$C:$C,'รับ-จ่าย ประจำวัน'!$B322,'วางแผนBC,CJ'!K:K)+SUMIF(RD!$C:$C,'รับ-จ่าย ประจำวัน'!$B322,RD!K:K)+SUMIF('FG,ออนไล,คัดแยก'!$C:$C,'รับ-จ่าย ประจำวัน'!$B322,'FG,ออนไล,คัดแยก'!K:K)</f>
        <v>0</v>
      </c>
      <c r="AS322" s="16">
        <f>SUMIF(เตรียมส่วนผสม!$C:$C,'รับ-จ่าย ประจำวัน'!$B322,เตรียมส่วนผสม!L:L)+SUMIF(กวนไส้!$C:$C,'รับ-จ่าย ประจำวัน'!$B322,กวนไส้!L:L)+SUMIF(ผลิต1!$C:$C,'รับ-จ่าย ประจำวัน'!$B322,ผลิต1!L:L)+SUMIF(ผลิต2!$C:$C,'รับ-จ่าย ประจำวัน'!$B322,ผลิต2!L:L)+SUMIF(เส้นแต่งหน้าขนมเค้ก!$C:$C,'รับ-จ่าย ประจำวัน'!$B322,เส้นแต่งหน้าขนมเค้ก!L:L)+SUMIF(แพ็ค!$C:$C,'รับ-จ่าย ประจำวัน'!$B322,แพ็ค!L:L)+SUMIF(ธุรการ!$C:$C,'รับ-จ่าย ประจำวัน'!$B322,ธุรการ!L:L)+SUMIF(เส้นแต่งหน้าขนมปัง!$C:$C,'รับ-จ่าย ประจำวัน'!$B322,เส้นแต่งหน้าขนมปัง!L:L)+SUMIF('วางแผนBC,CJ'!$C:$C,'รับ-จ่าย ประจำวัน'!$B322,'วางแผนBC,CJ'!L:L)+SUMIF(RD!$C:$C,'รับ-จ่าย ประจำวัน'!$B322,RD!L:L)+SUMIF('FG,ออนไล,คัดแยก'!$C:$C,'รับ-จ่าย ประจำวัน'!$B322,'FG,ออนไล,คัดแยก'!L:L)</f>
        <v>0</v>
      </c>
      <c r="AT322" s="16">
        <f>SUMIF(เตรียมส่วนผสม!$C:$C,'รับ-จ่าย ประจำวัน'!$B322,เตรียมส่วนผสม!M:M)+SUMIF(กวนไส้!$C:$C,'รับ-จ่าย ประจำวัน'!$B322,กวนไส้!M:M)+SUMIF(ผลิต1!$C:$C,'รับ-จ่าย ประจำวัน'!$B322,ผลิต1!M:M)+SUMIF(ผลิต2!$C:$C,'รับ-จ่าย ประจำวัน'!$B322,ผลิต2!M:M)+SUMIF(เส้นแต่งหน้าขนมเค้ก!$C:$C,'รับ-จ่าย ประจำวัน'!$B322,เส้นแต่งหน้าขนมเค้ก!M:M)+SUMIF(แพ็ค!$C:$C,'รับ-จ่าย ประจำวัน'!$B322,แพ็ค!M:M)+SUMIF(ธุรการ!$C:$C,'รับ-จ่าย ประจำวัน'!$B322,ธุรการ!M:M)+SUMIF(เส้นแต่งหน้าขนมปัง!$C:$C,'รับ-จ่าย ประจำวัน'!$B322,เส้นแต่งหน้าขนมปัง!M:M)+SUMIF('วางแผนBC,CJ'!$C:$C,'รับ-จ่าย ประจำวัน'!$B322,'วางแผนBC,CJ'!M:M)+SUMIF(RD!$C:$C,'รับ-จ่าย ประจำวัน'!$B322,RD!M:M)+SUMIF('FG,ออนไล,คัดแยก'!$C:$C,'รับ-จ่าย ประจำวัน'!$B322,'FG,ออนไล,คัดแยก'!M:M)</f>
        <v>0</v>
      </c>
      <c r="AU322" s="16">
        <f>SUMIF(เตรียมส่วนผสม!$C:$C,'รับ-จ่าย ประจำวัน'!$B322,เตรียมส่วนผสม!N:N)+SUMIF(กวนไส้!$C:$C,'รับ-จ่าย ประจำวัน'!$B322,กวนไส้!N:N)+SUMIF(ผลิต1!$C:$C,'รับ-จ่าย ประจำวัน'!$B322,ผลิต1!N:N)+SUMIF(ผลิต2!$C:$C,'รับ-จ่าย ประจำวัน'!$B322,ผลิต2!N:N)+SUMIF(เส้นแต่งหน้าขนมเค้ก!$C:$C,'รับ-จ่าย ประจำวัน'!$B322,เส้นแต่งหน้าขนมเค้ก!N:N)+SUMIF(แพ็ค!$C:$C,'รับ-จ่าย ประจำวัน'!$B322,แพ็ค!N:N)+SUMIF(ธุรการ!$C:$C,'รับ-จ่าย ประจำวัน'!$B322,ธุรการ!N:N)+SUMIF(เส้นแต่งหน้าขนมปัง!$C:$C,'รับ-จ่าย ประจำวัน'!$B322,เส้นแต่งหน้าขนมปัง!N:N)+SUMIF('วางแผนBC,CJ'!$C:$C,'รับ-จ่าย ประจำวัน'!$B322,'วางแผนBC,CJ'!N:N)+SUMIF(RD!$C:$C,'รับ-จ่าย ประจำวัน'!$B322,RD!N:N)+SUMIF('FG,ออนไล,คัดแยก'!$C:$C,'รับ-จ่าย ประจำวัน'!$B322,'FG,ออนไล,คัดแยก'!N:N)</f>
        <v>0</v>
      </c>
      <c r="AV322" s="16">
        <f>SUMIF(เตรียมส่วนผสม!$C:$C,'รับ-จ่าย ประจำวัน'!$B322,เตรียมส่วนผสม!O:O)+SUMIF(กวนไส้!$C:$C,'รับ-จ่าย ประจำวัน'!$B322,กวนไส้!O:O)+SUMIF(ผลิต1!$C:$C,'รับ-จ่าย ประจำวัน'!$B322,ผลิต1!O:O)+SUMIF(ผลิต2!$C:$C,'รับ-จ่าย ประจำวัน'!$B322,ผลิต2!O:O)+SUMIF(เส้นแต่งหน้าขนมเค้ก!$C:$C,'รับ-จ่าย ประจำวัน'!$B322,เส้นแต่งหน้าขนมเค้ก!O:O)+SUMIF(แพ็ค!$C:$C,'รับ-จ่าย ประจำวัน'!$B322,แพ็ค!O:O)+SUMIF(ธุรการ!$C:$C,'รับ-จ่าย ประจำวัน'!$B322,ธุรการ!O:O)+SUMIF(เส้นแต่งหน้าขนมปัง!$C:$C,'รับ-จ่าย ประจำวัน'!$B322,เส้นแต่งหน้าขนมปัง!O:O)+SUMIF('วางแผนBC,CJ'!$C:$C,'รับ-จ่าย ประจำวัน'!$B322,'วางแผนBC,CJ'!O:O)+SUMIF(RD!$C:$C,'รับ-จ่าย ประจำวัน'!$B322,RD!O:O)+SUMIF('FG,ออนไล,คัดแยก'!$C:$C,'รับ-จ่าย ประจำวัน'!$B322,'FG,ออนไล,คัดแยก'!O:O)</f>
        <v>0</v>
      </c>
      <c r="AW322" s="16">
        <f>SUMIF(เตรียมส่วนผสม!$C:$C,'รับ-จ่าย ประจำวัน'!$B322,เตรียมส่วนผสม!P:P)+SUMIF(กวนไส้!$C:$C,'รับ-จ่าย ประจำวัน'!$B322,กวนไส้!P:P)+SUMIF(ผลิต1!$C:$C,'รับ-จ่าย ประจำวัน'!$B322,ผลิต1!P:P)+SUMIF(ผลิต2!$C:$C,'รับ-จ่าย ประจำวัน'!$B322,ผลิต2!P:P)+SUMIF(เส้นแต่งหน้าขนมเค้ก!$C:$C,'รับ-จ่าย ประจำวัน'!$B322,เส้นแต่งหน้าขนมเค้ก!P:P)+SUMIF(แพ็ค!$C:$C,'รับ-จ่าย ประจำวัน'!$B322,แพ็ค!P:P)+SUMIF(ธุรการ!$C:$C,'รับ-จ่าย ประจำวัน'!$B322,ธุรการ!P:P)+SUMIF(เส้นแต่งหน้าขนมปัง!$C:$C,'รับ-จ่าย ประจำวัน'!$B322,เส้นแต่งหน้าขนมปัง!P:P)+SUMIF('วางแผนBC,CJ'!$C:$C,'รับ-จ่าย ประจำวัน'!$B322,'วางแผนBC,CJ'!P:P)+SUMIF(RD!$C:$C,'รับ-จ่าย ประจำวัน'!$B322,RD!P:P)+SUMIF('FG,ออนไล,คัดแยก'!$C:$C,'รับ-จ่าย ประจำวัน'!$B322,'FG,ออนไล,คัดแยก'!P:P)</f>
        <v>1000</v>
      </c>
      <c r="AX322" s="16">
        <f>SUMIF(เตรียมส่วนผสม!$C:$C,'รับ-จ่าย ประจำวัน'!$B322,เตรียมส่วนผสม!Q:Q)+SUMIF(กวนไส้!$C:$C,'รับ-จ่าย ประจำวัน'!$B322,กวนไส้!Q:Q)+SUMIF(ผลิต1!$C:$C,'รับ-จ่าย ประจำวัน'!$B322,ผลิต1!Q:Q)+SUMIF(ผลิต2!$C:$C,'รับ-จ่าย ประจำวัน'!$B322,ผลิต2!Q:Q)+SUMIF(เส้นแต่งหน้าขนมเค้ก!$C:$C,'รับ-จ่าย ประจำวัน'!$B322,เส้นแต่งหน้าขนมเค้ก!Q:Q)+SUMIF(แพ็ค!$C:$C,'รับ-จ่าย ประจำวัน'!$B322,แพ็ค!Q:Q)+SUMIF(ธุรการ!$C:$C,'รับ-จ่าย ประจำวัน'!$B322,ธุรการ!Q:Q)+SUMIF(เส้นแต่งหน้าขนมปัง!$C:$C,'รับ-จ่าย ประจำวัน'!$B322,เส้นแต่งหน้าขนมปัง!Q:Q)+SUMIF('วางแผนBC,CJ'!$C:$C,'รับ-จ่าย ประจำวัน'!$B322,'วางแผนBC,CJ'!Q:Q)+SUMIF(RD!$C:$C,'รับ-จ่าย ประจำวัน'!$B322,RD!Q:Q)+SUMIF('FG,ออนไล,คัดแยก'!$C:$C,'รับ-จ่าย ประจำวัน'!$B322,'FG,ออนไล,คัดแยก'!Q:Q)</f>
        <v>0</v>
      </c>
      <c r="AY322" s="16">
        <f>SUMIF(เตรียมส่วนผสม!$C:$C,'รับ-จ่าย ประจำวัน'!$B322,เตรียมส่วนผสม!R:R)+SUMIF(กวนไส้!$C:$C,'รับ-จ่าย ประจำวัน'!$B322,กวนไส้!R:R)+SUMIF(ผลิต1!$C:$C,'รับ-จ่าย ประจำวัน'!$B322,ผลิต1!R:R)+SUMIF(ผลิต2!$C:$C,'รับ-จ่าย ประจำวัน'!$B322,ผลิต2!R:R)+SUMIF(เส้นแต่งหน้าขนมเค้ก!$C:$C,'รับ-จ่าย ประจำวัน'!$B322,เส้นแต่งหน้าขนมเค้ก!R:R)+SUMIF(แพ็ค!$C:$C,'รับ-จ่าย ประจำวัน'!$B322,แพ็ค!R:R)+SUMIF(ธุรการ!$C:$C,'รับ-จ่าย ประจำวัน'!$B322,ธุรการ!R:R)+SUMIF(เส้นแต่งหน้าขนมปัง!$C:$C,'รับ-จ่าย ประจำวัน'!$B322,เส้นแต่งหน้าขนมปัง!R:R)+SUMIF('วางแผนBC,CJ'!$C:$C,'รับ-จ่าย ประจำวัน'!$B322,'วางแผนBC,CJ'!R:R)+SUMIF(RD!$C:$C,'รับ-จ่าย ประจำวัน'!$B322,RD!R:R)+SUMIF('FG,ออนไล,คัดแยก'!$C:$C,'รับ-จ่าย ประจำวัน'!$B322,'FG,ออนไล,คัดแยก'!R:R)</f>
        <v>0</v>
      </c>
      <c r="AZ322" s="16">
        <f>SUMIF(เตรียมส่วนผสม!$C:$C,'รับ-จ่าย ประจำวัน'!$B322,เตรียมส่วนผสม!S:S)+SUMIF(กวนไส้!$C:$C,'รับ-จ่าย ประจำวัน'!$B322,กวนไส้!S:S)+SUMIF(ผลิต1!$C:$C,'รับ-จ่าย ประจำวัน'!$B322,ผลิต1!S:S)+SUMIF(ผลิต2!$C:$C,'รับ-จ่าย ประจำวัน'!$B322,ผลิต2!S:S)+SUMIF(เส้นแต่งหน้าขนมเค้ก!$C:$C,'รับ-จ่าย ประจำวัน'!$B322,เส้นแต่งหน้าขนมเค้ก!S:S)+SUMIF(แพ็ค!$C:$C,'รับ-จ่าย ประจำวัน'!$B322,แพ็ค!S:S)+SUMIF(ธุรการ!$C:$C,'รับ-จ่าย ประจำวัน'!$B322,ธุรการ!S:S)+SUMIF(เส้นแต่งหน้าขนมปัง!$C:$C,'รับ-จ่าย ประจำวัน'!$B322,เส้นแต่งหน้าขนมปัง!S:S)+SUMIF('วางแผนBC,CJ'!$C:$C,'รับ-จ่าย ประจำวัน'!$B322,'วางแผนBC,CJ'!S:S)+SUMIF(RD!$C:$C,'รับ-จ่าย ประจำวัน'!$B322,RD!S:S)+SUMIF('FG,ออนไล,คัดแยก'!$C:$C,'รับ-จ่าย ประจำวัน'!$B322,'FG,ออนไล,คัดแยก'!S:S)</f>
        <v>0</v>
      </c>
      <c r="BA322" s="16">
        <f>SUMIF(เตรียมส่วนผสม!$C:$C,'รับ-จ่าย ประจำวัน'!$B322,เตรียมส่วนผสม!T:T)+SUMIF(กวนไส้!$C:$C,'รับ-จ่าย ประจำวัน'!$B322,กวนไส้!T:T)+SUMIF(ผลิต1!$C:$C,'รับ-จ่าย ประจำวัน'!$B322,ผลิต1!T:T)+SUMIF(ผลิต2!$C:$C,'รับ-จ่าย ประจำวัน'!$B322,ผลิต2!T:T)+SUMIF(เส้นแต่งหน้าขนมเค้ก!$C:$C,'รับ-จ่าย ประจำวัน'!$B322,เส้นแต่งหน้าขนมเค้ก!T:T)+SUMIF(แพ็ค!$C:$C,'รับ-จ่าย ประจำวัน'!$B322,แพ็ค!T:T)+SUMIF(ธุรการ!$C:$C,'รับ-จ่าย ประจำวัน'!$B322,ธุรการ!T:T)+SUMIF(เส้นแต่งหน้าขนมปัง!$C:$C,'รับ-จ่าย ประจำวัน'!$B322,เส้นแต่งหน้าขนมปัง!T:T)+SUMIF('วางแผนBC,CJ'!$C:$C,'รับ-จ่าย ประจำวัน'!$B322,'วางแผนBC,CJ'!T:T)+SUMIF(RD!$C:$C,'รับ-จ่าย ประจำวัน'!$B322,RD!T:T)+SUMIF('FG,ออนไล,คัดแยก'!$C:$C,'รับ-จ่าย ประจำวัน'!$B322,'FG,ออนไล,คัดแยก'!T:T)</f>
        <v>0</v>
      </c>
      <c r="BB322" s="16">
        <f>SUMIF(เตรียมส่วนผสม!$C:$C,'รับ-จ่าย ประจำวัน'!$B322,เตรียมส่วนผสม!U:U)+SUMIF(กวนไส้!$C:$C,'รับ-จ่าย ประจำวัน'!$B322,กวนไส้!U:U)+SUMIF(ผลิต1!$C:$C,'รับ-จ่าย ประจำวัน'!$B322,ผลิต1!U:U)+SUMIF(ผลิต2!$C:$C,'รับ-จ่าย ประจำวัน'!$B322,ผลิต2!U:U)+SUMIF(เส้นแต่งหน้าขนมเค้ก!$C:$C,'รับ-จ่าย ประจำวัน'!$B322,เส้นแต่งหน้าขนมเค้ก!U:U)+SUMIF(แพ็ค!$C:$C,'รับ-จ่าย ประจำวัน'!$B322,แพ็ค!U:U)+SUMIF(ธุรการ!$C:$C,'รับ-จ่าย ประจำวัน'!$B322,ธุรการ!U:U)+SUMIF(เส้นแต่งหน้าขนมปัง!$C:$C,'รับ-จ่าย ประจำวัน'!$B322,เส้นแต่งหน้าขนมปัง!U:U)+SUMIF('วางแผนBC,CJ'!$C:$C,'รับ-จ่าย ประจำวัน'!$B322,'วางแผนBC,CJ'!U:U)+SUMIF(RD!$C:$C,'รับ-จ่าย ประจำวัน'!$B322,RD!U:U)+SUMIF('FG,ออนไล,คัดแยก'!$C:$C,'รับ-จ่าย ประจำวัน'!$B322,'FG,ออนไล,คัดแยก'!U:U)</f>
        <v>1000</v>
      </c>
      <c r="BC322" s="16">
        <f>SUMIF(เตรียมส่วนผสม!$C:$C,'รับ-จ่าย ประจำวัน'!$B322,เตรียมส่วนผสม!V:V)+SUMIF(กวนไส้!$C:$C,'รับ-จ่าย ประจำวัน'!$B322,กวนไส้!V:V)+SUMIF(ผลิต1!$C:$C,'รับ-จ่าย ประจำวัน'!$B322,ผลิต1!V:V)+SUMIF(ผลิต2!$C:$C,'รับ-จ่าย ประจำวัน'!$B322,ผลิต2!V:V)+SUMIF(เส้นแต่งหน้าขนมเค้ก!$C:$C,'รับ-จ่าย ประจำวัน'!$B322,เส้นแต่งหน้าขนมเค้ก!V:V)+SUMIF(แพ็ค!$C:$C,'รับ-จ่าย ประจำวัน'!$B322,แพ็ค!V:V)+SUMIF(ธุรการ!$C:$C,'รับ-จ่าย ประจำวัน'!$B322,ธุรการ!V:V)+SUMIF(เส้นแต่งหน้าขนมปัง!$C:$C,'รับ-จ่าย ประจำวัน'!$B322,เส้นแต่งหน้าขนมปัง!V:V)+SUMIF('วางแผนBC,CJ'!$C:$C,'รับ-จ่าย ประจำวัน'!$B322,'วางแผนBC,CJ'!V:V)+SUMIF(RD!$C:$C,'รับ-จ่าย ประจำวัน'!$B322,RD!V:V)+SUMIF('FG,ออนไล,คัดแยก'!$C:$C,'รับ-จ่าย ประจำวัน'!$B322,'FG,ออนไล,คัดแยก'!V:V)</f>
        <v>0</v>
      </c>
      <c r="BD322" s="16">
        <f>SUMIF(เตรียมส่วนผสม!$C:$C,'รับ-จ่าย ประจำวัน'!$B322,เตรียมส่วนผสม!W:W)+SUMIF(กวนไส้!$C:$C,'รับ-จ่าย ประจำวัน'!$B322,กวนไส้!W:W)+SUMIF(ผลิต1!$C:$C,'รับ-จ่าย ประจำวัน'!$B322,ผลิต1!W:W)+SUMIF(ผลิต2!$C:$C,'รับ-จ่าย ประจำวัน'!$B322,ผลิต2!W:W)+SUMIF(เส้นแต่งหน้าขนมเค้ก!$C:$C,'รับ-จ่าย ประจำวัน'!$B322,เส้นแต่งหน้าขนมเค้ก!W:W)+SUMIF(แพ็ค!$C:$C,'รับ-จ่าย ประจำวัน'!$B322,แพ็ค!W:W)+SUMIF(ธุรการ!$C:$C,'รับ-จ่าย ประจำวัน'!$B322,ธุรการ!W:W)+SUMIF(เส้นแต่งหน้าขนมปัง!$C:$C,'รับ-จ่าย ประจำวัน'!$B322,เส้นแต่งหน้าขนมปัง!W:W)+SUMIF('วางแผนBC,CJ'!$C:$C,'รับ-จ่าย ประจำวัน'!$B322,'วางแผนBC,CJ'!W:W)+SUMIF(RD!$C:$C,'รับ-จ่าย ประจำวัน'!$B322,RD!W:W)+SUMIF('FG,ออนไล,คัดแยก'!$C:$C,'รับ-จ่าย ประจำวัน'!$B322,'FG,ออนไล,คัดแยก'!W:W)</f>
        <v>0</v>
      </c>
      <c r="BE322" s="16">
        <f>SUMIF(เตรียมส่วนผสม!$C:$C,'รับ-จ่าย ประจำวัน'!$B322,เตรียมส่วนผสม!X:X)+SUMIF(กวนไส้!$C:$C,'รับ-จ่าย ประจำวัน'!$B322,กวนไส้!X:X)+SUMIF(ผลิต1!$C:$C,'รับ-จ่าย ประจำวัน'!$B322,ผลิต1!X:X)+SUMIF(ผลิต2!$C:$C,'รับ-จ่าย ประจำวัน'!$B322,ผลิต2!X:X)+SUMIF(เส้นแต่งหน้าขนมเค้ก!$C:$C,'รับ-จ่าย ประจำวัน'!$B322,เส้นแต่งหน้าขนมเค้ก!X:X)+SUMIF(แพ็ค!$C:$C,'รับ-จ่าย ประจำวัน'!$B322,แพ็ค!X:X)+SUMIF(ธุรการ!$C:$C,'รับ-จ่าย ประจำวัน'!$B322,ธุรการ!X:X)+SUMIF(เส้นแต่งหน้าขนมปัง!$C:$C,'รับ-จ่าย ประจำวัน'!$B322,เส้นแต่งหน้าขนมปัง!X:X)+SUMIF('วางแผนBC,CJ'!$C:$C,'รับ-จ่าย ประจำวัน'!$B322,'วางแผนBC,CJ'!X:X)+SUMIF(RD!$C:$C,'รับ-จ่าย ประจำวัน'!$B322,RD!X:X)+SUMIF('FG,ออนไล,คัดแยก'!$C:$C,'รับ-จ่าย ประจำวัน'!$B322,'FG,ออนไล,คัดแยก'!X:X)</f>
        <v>0</v>
      </c>
      <c r="BF322" s="16">
        <f>SUMIF(เตรียมส่วนผสม!$C:$C,'รับ-จ่าย ประจำวัน'!$B322,เตรียมส่วนผสม!Y:Y)+SUMIF(กวนไส้!$C:$C,'รับ-จ่าย ประจำวัน'!$B322,กวนไส้!Y:Y)+SUMIF(ผลิต1!$C:$C,'รับ-จ่าย ประจำวัน'!$B322,ผลิต1!Y:Y)+SUMIF(ผลิต2!$C:$C,'รับ-จ่าย ประจำวัน'!$B322,ผลิต2!Y:Y)+SUMIF(เส้นแต่งหน้าขนมเค้ก!$C:$C,'รับ-จ่าย ประจำวัน'!$B322,เส้นแต่งหน้าขนมเค้ก!Y:Y)+SUMIF(แพ็ค!$C:$C,'รับ-จ่าย ประจำวัน'!$B322,แพ็ค!Y:Y)+SUMIF(ธุรการ!$C:$C,'รับ-จ่าย ประจำวัน'!$B322,ธุรการ!Y:Y)+SUMIF(เส้นแต่งหน้าขนมปัง!$C:$C,'รับ-จ่าย ประจำวัน'!$B322,เส้นแต่งหน้าขนมปัง!Y:Y)+SUMIF('วางแผนBC,CJ'!$C:$C,'รับ-จ่าย ประจำวัน'!$B322,'วางแผนBC,CJ'!Y:Y)+SUMIF(RD!$C:$C,'รับ-จ่าย ประจำวัน'!$B322,RD!Y:Y)+SUMIF('FG,ออนไล,คัดแยก'!$C:$C,'รับ-จ่าย ประจำวัน'!$B322,'FG,ออนไล,คัดแยก'!Y:Y)</f>
        <v>0</v>
      </c>
      <c r="BG322" s="16">
        <f>SUMIF(เตรียมส่วนผสม!$C:$C,'รับ-จ่าย ประจำวัน'!$B322,เตรียมส่วนผสม!Z:Z)+SUMIF(กวนไส้!$C:$C,'รับ-จ่าย ประจำวัน'!$B322,กวนไส้!Z:Z)+SUMIF(ผลิต1!$C:$C,'รับ-จ่าย ประจำวัน'!$B322,ผลิต1!Z:Z)+SUMIF(ผลิต2!$C:$C,'รับ-จ่าย ประจำวัน'!$B322,ผลิต2!Z:Z)+SUMIF(เส้นแต่งหน้าขนมเค้ก!$C:$C,'รับ-จ่าย ประจำวัน'!$B322,เส้นแต่งหน้าขนมเค้ก!Z:Z)+SUMIF(แพ็ค!$C:$C,'รับ-จ่าย ประจำวัน'!$B322,แพ็ค!Z:Z)+SUMIF(ธุรการ!$C:$C,'รับ-จ่าย ประจำวัน'!$B322,ธุรการ!Z:Z)+SUMIF(เส้นแต่งหน้าขนมปัง!$C:$C,'รับ-จ่าย ประจำวัน'!$B322,เส้นแต่งหน้าขนมปัง!Z:Z)+SUMIF('วางแผนBC,CJ'!$C:$C,'รับ-จ่าย ประจำวัน'!$B322,'วางแผนBC,CJ'!Z:Z)+SUMIF(RD!$C:$C,'รับ-จ่าย ประจำวัน'!$B322,RD!Z:Z)+SUMIF('FG,ออนไล,คัดแยก'!$C:$C,'รับ-จ่าย ประจำวัน'!$B322,'FG,ออนไล,คัดแยก'!Z:Z)</f>
        <v>0</v>
      </c>
      <c r="BH322" s="16">
        <f>SUMIF(เตรียมส่วนผสม!$C:$C,'รับ-จ่าย ประจำวัน'!$B322,เตรียมส่วนผสม!AA:AA)+SUMIF(กวนไส้!$C:$C,'รับ-จ่าย ประจำวัน'!$B322,กวนไส้!AA:AA)+SUMIF(ผลิต1!$C:$C,'รับ-จ่าย ประจำวัน'!$B322,ผลิต1!AA:AA)+SUMIF(ผลิต2!$C:$C,'รับ-จ่าย ประจำวัน'!$B322,ผลิต2!AA:AA)+SUMIF(เส้นแต่งหน้าขนมเค้ก!$C:$C,'รับ-จ่าย ประจำวัน'!$B322,เส้นแต่งหน้าขนมเค้ก!AA:AA)+SUMIF(แพ็ค!$C:$C,'รับ-จ่าย ประจำวัน'!$B322,แพ็ค!AA:AA)+SUMIF(ธุรการ!$C:$C,'รับ-จ่าย ประจำวัน'!$B322,ธุรการ!AA:AA)+SUMIF(เส้นแต่งหน้าขนมปัง!$C:$C,'รับ-จ่าย ประจำวัน'!$B322,เส้นแต่งหน้าขนมปัง!AA:AA)+SUMIF('วางแผนBC,CJ'!$C:$C,'รับ-จ่าย ประจำวัน'!$B322,'วางแผนBC,CJ'!AA:AA)+SUMIF(RD!$C:$C,'รับ-จ่าย ประจำวัน'!$B322,RD!AA:AA)+SUMIF('FG,ออนไล,คัดแยก'!$C:$C,'รับ-จ่าย ประจำวัน'!$B322,'FG,ออนไล,คัดแยก'!AA:AA)</f>
        <v>0</v>
      </c>
      <c r="BI322" s="16">
        <f>SUMIF(เตรียมส่วนผสม!$C:$C,'รับ-จ่าย ประจำวัน'!$B322,เตรียมส่วนผสม!AB:AB)+SUMIF(กวนไส้!$C:$C,'รับ-จ่าย ประจำวัน'!$B322,กวนไส้!AB:AB)+SUMIF(ผลิต1!$C:$C,'รับ-จ่าย ประจำวัน'!$B322,ผลิต1!AB:AB)+SUMIF(ผลิต2!$C:$C,'รับ-จ่าย ประจำวัน'!$B322,ผลิต2!AB:AB)+SUMIF(เส้นแต่งหน้าขนมเค้ก!$C:$C,'รับ-จ่าย ประจำวัน'!$B322,เส้นแต่งหน้าขนมเค้ก!AB:AB)+SUMIF(แพ็ค!$C:$C,'รับ-จ่าย ประจำวัน'!$B322,แพ็ค!AB:AB)+SUMIF(ธุรการ!$C:$C,'รับ-จ่าย ประจำวัน'!$B322,ธุรการ!AB:AB)+SUMIF(เส้นแต่งหน้าขนมปัง!$C:$C,'รับ-จ่าย ประจำวัน'!$B322,เส้นแต่งหน้าขนมปัง!AB:AB)+SUMIF('วางแผนBC,CJ'!$C:$C,'รับ-จ่าย ประจำวัน'!$B322,'วางแผนBC,CJ'!AB:AB)+SUMIF(RD!$C:$C,'รับ-จ่าย ประจำวัน'!$B322,RD!AB:AB)+SUMIF('FG,ออนไล,คัดแยก'!$C:$C,'รับ-จ่าย ประจำวัน'!$B322,'FG,ออนไล,คัดแยก'!AB:AB)</f>
        <v>750</v>
      </c>
      <c r="BJ322" s="16">
        <f>SUMIF(เตรียมส่วนผสม!$C:$C,'รับ-จ่าย ประจำวัน'!$B322,เตรียมส่วนผสม!AC:AC)+SUMIF(กวนไส้!$C:$C,'รับ-จ่าย ประจำวัน'!$B322,กวนไส้!AC:AC)+SUMIF(ผลิต1!$C:$C,'รับ-จ่าย ประจำวัน'!$B322,ผลิต1!AC:AC)+SUMIF(ผลิต2!$C:$C,'รับ-จ่าย ประจำวัน'!$B322,ผลิต2!AC:AC)+SUMIF(เส้นแต่งหน้าขนมเค้ก!$C:$C,'รับ-จ่าย ประจำวัน'!$B322,เส้นแต่งหน้าขนมเค้ก!AC:AC)+SUMIF(แพ็ค!$C:$C,'รับ-จ่าย ประจำวัน'!$B322,แพ็ค!AC:AC)+SUMIF(ธุรการ!$C:$C,'รับ-จ่าย ประจำวัน'!$B322,ธุรการ!AC:AC)+SUMIF(เส้นแต่งหน้าขนมปัง!$C:$C,'รับ-จ่าย ประจำวัน'!$B322,เส้นแต่งหน้าขนมปัง!AC:AC)+SUMIF('วางแผนBC,CJ'!$C:$C,'รับ-จ่าย ประจำวัน'!$B322,'วางแผนBC,CJ'!AC:AC)+SUMIF(RD!$C:$C,'รับ-จ่าย ประจำวัน'!$B322,RD!AC:AC)+SUMIF('FG,ออนไล,คัดแยก'!$C:$C,'รับ-จ่าย ประจำวัน'!$B322,'FG,ออนไล,คัดแยก'!AC:AC)</f>
        <v>0</v>
      </c>
      <c r="BK322" s="16">
        <f>SUMIF(เตรียมส่วนผสม!$C:$C,'รับ-จ่าย ประจำวัน'!$B322,เตรียมส่วนผสม!AD:AD)+SUMIF(กวนไส้!$C:$C,'รับ-จ่าย ประจำวัน'!$B322,กวนไส้!AD:AD)+SUMIF(ผลิต1!$C:$C,'รับ-จ่าย ประจำวัน'!$B322,ผลิต1!AD:AD)+SUMIF(ผลิต2!$C:$C,'รับ-จ่าย ประจำวัน'!$B322,ผลิต2!AD:AD)+SUMIF(เส้นแต่งหน้าขนมเค้ก!$C:$C,'รับ-จ่าย ประจำวัน'!$B322,เส้นแต่งหน้าขนมเค้ก!AD:AD)+SUMIF(แพ็ค!$C:$C,'รับ-จ่าย ประจำวัน'!$B322,แพ็ค!AD:AD)+SUMIF(ธุรการ!$C:$C,'รับ-จ่าย ประจำวัน'!$B322,ธุรการ!AD:AD)+SUMIF(เส้นแต่งหน้าขนมปัง!$C:$C,'รับ-จ่าย ประจำวัน'!$B322,เส้นแต่งหน้าขนมปัง!AD:AD)+SUMIF('วางแผนBC,CJ'!$C:$C,'รับ-จ่าย ประจำวัน'!$B322,'วางแผนBC,CJ'!AD:AD)+SUMIF(RD!$C:$C,'รับ-จ่าย ประจำวัน'!$B322,RD!AD:AD)+SUMIF('FG,ออนไล,คัดแยก'!$C:$C,'รับ-จ่าย ประจำวัน'!$B322,'FG,ออนไล,คัดแยก'!AD:AD)</f>
        <v>0</v>
      </c>
      <c r="BL322" s="16">
        <f>SUMIF(เตรียมส่วนผสม!$C:$C,'รับ-จ่าย ประจำวัน'!$B322,เตรียมส่วนผสม!AE:AE)+SUMIF(กวนไส้!$C:$C,'รับ-จ่าย ประจำวัน'!$B322,กวนไส้!AE:AE)+SUMIF(ผลิต1!$C:$C,'รับ-จ่าย ประจำวัน'!$B322,ผลิต1!AE:AE)+SUMIF(ผลิต2!$C:$C,'รับ-จ่าย ประจำวัน'!$B322,ผลิต2!AE:AE)+SUMIF(เส้นแต่งหน้าขนมเค้ก!$C:$C,'รับ-จ่าย ประจำวัน'!$B322,เส้นแต่งหน้าขนมเค้ก!AE:AE)+SUMIF(แพ็ค!$C:$C,'รับ-จ่าย ประจำวัน'!$B322,แพ็ค!AE:AE)+SUMIF(ธุรการ!$C:$C,'รับ-จ่าย ประจำวัน'!$B322,ธุรการ!AE:AE)+SUMIF(เส้นแต่งหน้าขนมปัง!$C:$C,'รับ-จ่าย ประจำวัน'!$B322,เส้นแต่งหน้าขนมปัง!AE:AE)+SUMIF('วางแผนBC,CJ'!$C:$C,'รับ-จ่าย ประจำวัน'!$B322,'วางแผนBC,CJ'!AE:AE)+SUMIF(RD!$C:$C,'รับ-จ่าย ประจำวัน'!$B322,RD!AE:AE)+SUMIF('FG,ออนไล,คัดแยก'!$C:$C,'รับ-จ่าย ประจำวัน'!$B322,'FG,ออนไล,คัดแยก'!AE:AE)</f>
        <v>0</v>
      </c>
      <c r="BM322" s="16">
        <f>SUMIF(เตรียมส่วนผสม!$C:$C,'รับ-จ่าย ประจำวัน'!$B322,เตรียมส่วนผสม!AF:AF)+SUMIF(กวนไส้!$C:$C,'รับ-จ่าย ประจำวัน'!$B322,กวนไส้!AF:AF)+SUMIF(ผลิต1!$C:$C,'รับ-จ่าย ประจำวัน'!$B322,ผลิต1!AF:AF)+SUMIF(ผลิต2!$C:$C,'รับ-จ่าย ประจำวัน'!$B322,ผลิต2!AF:AF)+SUMIF(เส้นแต่งหน้าขนมเค้ก!$C:$C,'รับ-จ่าย ประจำวัน'!$B322,เส้นแต่งหน้าขนมเค้ก!AF:AF)+SUMIF(แพ็ค!$C:$C,'รับ-จ่าย ประจำวัน'!$B322,แพ็ค!AF:AF)+SUMIF(ธุรการ!$C:$C,'รับ-จ่าย ประจำวัน'!$B322,ธุรการ!AF:AF)+SUMIF(เส้นแต่งหน้าขนมปัง!$C:$C,'รับ-จ่าย ประจำวัน'!$B322,เส้นแต่งหน้าขนมปัง!AF:AF)+SUMIF('วางแผนBC,CJ'!$C:$C,'รับ-จ่าย ประจำวัน'!$B322,'วางแผนBC,CJ'!AF:AF)+SUMIF(RD!$C:$C,'รับ-จ่าย ประจำวัน'!$B322,RD!AF:AF)+SUMIF('FG,ออนไล,คัดแยก'!$C:$C,'รับ-จ่าย ประจำวัน'!$B322,'FG,ออนไล,คัดแยก'!AF:AF)</f>
        <v>0</v>
      </c>
      <c r="BN322" s="16">
        <f>SUMIF(เตรียมส่วนผสม!$C:$C,'รับ-จ่าย ประจำวัน'!$B322,เตรียมส่วนผสม!AG:AG)+SUMIF(กวนไส้!$C:$C,'รับ-จ่าย ประจำวัน'!$B322,กวนไส้!AG:AG)+SUMIF(ผลิต1!$C:$C,'รับ-จ่าย ประจำวัน'!$B322,ผลิต1!AG:AG)+SUMIF(ผลิต2!$C:$C,'รับ-จ่าย ประจำวัน'!$B322,ผลิต2!AG:AG)+SUMIF(เส้นแต่งหน้าขนมเค้ก!$C:$C,'รับ-จ่าย ประจำวัน'!$B322,เส้นแต่งหน้าขนมเค้ก!AG:AG)+SUMIF(แพ็ค!$C:$C,'รับ-จ่าย ประจำวัน'!$B322,แพ็ค!AG:AG)+SUMIF(ธุรการ!$C:$C,'รับ-จ่าย ประจำวัน'!$B322,ธุรการ!AG:AG)+SUMIF(เส้นแต่งหน้าขนมปัง!$C:$C,'รับ-จ่าย ประจำวัน'!$B322,เส้นแต่งหน้าขนมปัง!AG:AG)+SUMIF('วางแผนBC,CJ'!$C:$C,'รับ-จ่าย ประจำวัน'!$B322,'วางแผนBC,CJ'!AG:AG)+SUMIF(RD!$C:$C,'รับ-จ่าย ประจำวัน'!$B322,RD!AG:AG)+SUMIF('FG,ออนไล,คัดแยก'!$C:$C,'รับ-จ่าย ประจำวัน'!$B322,'FG,ออนไล,คัดแยก'!AG:AG)</f>
        <v>0</v>
      </c>
      <c r="BO322" s="16">
        <f>SUMIF(เตรียมส่วนผสม!$C:$C,'รับ-จ่าย ประจำวัน'!$B322,เตรียมส่วนผสม!AH:AH)+SUMIF(กวนไส้!$C:$C,'รับ-จ่าย ประจำวัน'!$B322,กวนไส้!AH:AH)+SUMIF(ผลิต1!$C:$C,'รับ-จ่าย ประจำวัน'!$B322,ผลิต1!AH:AH)+SUMIF(ผลิต2!$C:$C,'รับ-จ่าย ประจำวัน'!$B322,ผลิต2!AH:AH)+SUMIF(เส้นแต่งหน้าขนมเค้ก!$C:$C,'รับ-จ่าย ประจำวัน'!$B322,เส้นแต่งหน้าขนมเค้ก!AH:AH)+SUMIF(แพ็ค!$C:$C,'รับ-จ่าย ประจำวัน'!$B322,แพ็ค!AH:AH)+SUMIF(ธุรการ!$C:$C,'รับ-จ่าย ประจำวัน'!$B322,ธุรการ!AH:AH)+SUMIF(เส้นแต่งหน้าขนมปัง!$C:$C,'รับ-จ่าย ประจำวัน'!$B322,เส้นแต่งหน้าขนมปัง!AH:AH)+SUMIF('วางแผนBC,CJ'!$C:$C,'รับ-จ่าย ประจำวัน'!$B322,'วางแผนBC,CJ'!AH:AH)+SUMIF(RD!$C:$C,'รับ-จ่าย ประจำวัน'!$B322,RD!AH:AH)+SUMIF('FG,ออนไล,คัดแยก'!$C:$C,'รับ-จ่าย ประจำวัน'!$B322,'FG,ออนไล,คัดแยก'!AH:AH)</f>
        <v>0</v>
      </c>
      <c r="BP322" s="16">
        <f>SUMIF(เตรียมส่วนผสม!$C:$C,'รับ-จ่าย ประจำวัน'!$B322,เตรียมส่วนผสม!AI:AI)+SUMIF(กวนไส้!$C:$C,'รับ-จ่าย ประจำวัน'!$B322,กวนไส้!AI:AI)+SUMIF(ผลิต1!$C:$C,'รับ-จ่าย ประจำวัน'!$B322,ผลิต1!AI:AI)+SUMIF(ผลิต2!$C:$C,'รับ-จ่าย ประจำวัน'!$B322,ผลิต2!AI:AI)+SUMIF(เส้นแต่งหน้าขนมเค้ก!$C:$C,'รับ-จ่าย ประจำวัน'!$B322,เส้นแต่งหน้าขนมเค้ก!AI:AI)+SUMIF(แพ็ค!$C:$C,'รับ-จ่าย ประจำวัน'!$B322,แพ็ค!AI:AI)+SUMIF(ธุรการ!$C:$C,'รับ-จ่าย ประจำวัน'!$B322,ธุรการ!AI:AI)+SUMIF(เส้นแต่งหน้าขนมปัง!$C:$C,'รับ-จ่าย ประจำวัน'!$B322,เส้นแต่งหน้าขนมปัง!AI:AI)+SUMIF('วางแผนBC,CJ'!$C:$C,'รับ-จ่าย ประจำวัน'!$B322,'วางแผนBC,CJ'!AI:AI)+SUMIF(RD!$C:$C,'รับ-จ่าย ประจำวัน'!$B322,RD!AI:AI)+SUMIF('FG,ออนไล,คัดแยก'!$C:$C,'รับ-จ่าย ประจำวัน'!$B322,'FG,ออนไล,คัดแยก'!AI:AI)</f>
        <v>0</v>
      </c>
      <c r="BQ322" s="16">
        <f>SUMIF(เตรียมส่วนผสม!$C:$C,'รับ-จ่าย ประจำวัน'!$B322,เตรียมส่วนผสม!AJ:AJ)+SUMIF(กวนไส้!$C:$C,'รับ-จ่าย ประจำวัน'!$B322,กวนไส้!AJ:AJ)+SUMIF(ผลิต1!$C:$C,'รับ-จ่าย ประจำวัน'!$B322,ผลิต1!AJ:AJ)+SUMIF(ผลิต2!$C:$C,'รับ-จ่าย ประจำวัน'!$B322,ผลิต2!AJ:AJ)+SUMIF(เส้นแต่งหน้าขนมเค้ก!$C:$C,'รับ-จ่าย ประจำวัน'!$B322,เส้นแต่งหน้าขนมเค้ก!AJ:AJ)+SUMIF(แพ็ค!$C:$C,'รับ-จ่าย ประจำวัน'!$B322,แพ็ค!AJ:AJ)+SUMIF(ธุรการ!$C:$C,'รับ-จ่าย ประจำวัน'!$B322,ธุรการ!AJ:AJ)+SUMIF(เส้นแต่งหน้าขนมปัง!$C:$C,'รับ-จ่าย ประจำวัน'!$B322,เส้นแต่งหน้าขนมปัง!AJ:AJ)+SUMIF('วางแผนBC,CJ'!$C:$C,'รับ-จ่าย ประจำวัน'!$B322,'วางแผนBC,CJ'!AJ:AJ)+SUMIF(RD!$C:$C,'รับ-จ่าย ประจำวัน'!$B322,RD!AJ:AJ)+SUMIF('FG,ออนไล,คัดแยก'!$C:$C,'รับ-จ่าย ประจำวัน'!$B322,'FG,ออนไล,คัดแยก'!AJ:AJ)</f>
        <v>200</v>
      </c>
      <c r="BR322" s="16">
        <f>SUMIF(เตรียมส่วนผสม!$C:$C,'รับ-จ่าย ประจำวัน'!$B322,เตรียมส่วนผสม!AK:AK)+SUMIF(กวนไส้!$C:$C,'รับ-จ่าย ประจำวัน'!$B322,กวนไส้!AK:AK)+SUMIF(ผลิต1!$C:$C,'รับ-จ่าย ประจำวัน'!$B322,ผลิต1!AK:AK)+SUMIF(ผลิต2!$C:$C,'รับ-จ่าย ประจำวัน'!$B322,ผลิต2!AK:AK)+SUMIF(เส้นแต่งหน้าขนมเค้ก!$C:$C,'รับ-จ่าย ประจำวัน'!$B322,เส้นแต่งหน้าขนมเค้ก!AK:AK)+SUMIF(แพ็ค!$C:$C,'รับ-จ่าย ประจำวัน'!$B322,แพ็ค!AK:AK)+SUMIF(ธุรการ!$C:$C,'รับ-จ่าย ประจำวัน'!$B322,ธุรการ!AK:AK)+SUMIF(เส้นแต่งหน้าขนมปัง!$C:$C,'รับ-จ่าย ประจำวัน'!$B322,เส้นแต่งหน้าขนมปัง!AK:AK)+SUMIF('วางแผนBC,CJ'!$C:$C,'รับ-จ่าย ประจำวัน'!$B322,'วางแผนBC,CJ'!AK:AK)+SUMIF(RD!$C:$C,'รับ-จ่าย ประจำวัน'!$B322,RD!AK:AK)+SUMIF('FG,ออนไล,คัดแยก'!$C:$C,'รับ-จ่าย ประจำวัน'!$B322,'FG,ออนไล,คัดแยก'!AK:AK)</f>
        <v>0</v>
      </c>
      <c r="BS322" s="16">
        <f>SUMIF(เตรียมส่วนผสม!$C:$C,'รับ-จ่าย ประจำวัน'!$B322,เตรียมส่วนผสม!AL:AL)+SUMIF(กวนไส้!$C:$C,'รับ-จ่าย ประจำวัน'!$B322,กวนไส้!AL:AL)+SUMIF(ผลิต1!$C:$C,'รับ-จ่าย ประจำวัน'!$B322,ผลิต1!AL:AL)+SUMIF(ผลิต2!$C:$C,'รับ-จ่าย ประจำวัน'!$B322,ผลิต2!AL:AL)+SUMIF(เส้นแต่งหน้าขนมเค้ก!$C:$C,'รับ-จ่าย ประจำวัน'!$B322,เส้นแต่งหน้าขนมเค้ก!AL:AL)+SUMIF(แพ็ค!$C:$C,'รับ-จ่าย ประจำวัน'!$B322,แพ็ค!AL:AL)+SUMIF(ธุรการ!$C:$C,'รับ-จ่าย ประจำวัน'!$B322,ธุรการ!AL:AL)+SUMIF(เส้นแต่งหน้าขนมปัง!$C:$C,'รับ-จ่าย ประจำวัน'!$B322,เส้นแต่งหน้าขนมปัง!AL:AL)+SUMIF('วางแผนBC,CJ'!$C:$C,'รับ-จ่าย ประจำวัน'!$B322,'วางแผนBC,CJ'!AL:AL)+SUMIF(RD!$C:$C,'รับ-จ่าย ประจำวัน'!$B322,RD!AL:AL)+SUMIF('FG,ออนไล,คัดแยก'!$C:$C,'รับ-จ่าย ประจำวัน'!$B322,'FG,ออนไล,คัดแยก'!AL:AL)</f>
        <v>0</v>
      </c>
      <c r="BT322" s="18">
        <f t="shared" si="70"/>
        <v>2950</v>
      </c>
      <c r="BU322" s="116">
        <v>11840</v>
      </c>
      <c r="BV322" s="146">
        <f t="shared" si="71"/>
        <v>800</v>
      </c>
      <c r="BW322" s="183">
        <v>45</v>
      </c>
      <c r="BX322" s="172">
        <f t="shared" si="72"/>
        <v>98.333333333333329</v>
      </c>
      <c r="BY322" s="188">
        <f t="shared" ref="BY322:BY386" si="74">BV322/BX322</f>
        <v>8.1355932203389827</v>
      </c>
      <c r="BZ322" s="180">
        <f t="shared" ca="1" si="73"/>
        <v>46211.135593220337</v>
      </c>
      <c r="CA322" s="93">
        <v>10000</v>
      </c>
      <c r="CB322" s="93"/>
      <c r="CC322" s="93"/>
      <c r="CD322" s="93"/>
      <c r="CE322" s="93"/>
      <c r="CF322" s="93"/>
      <c r="CG322" s="93"/>
      <c r="CH322" s="93"/>
      <c r="CI322" s="93"/>
      <c r="CJ322" s="94"/>
      <c r="CK322" s="9">
        <f t="shared" ref="CK322:CK386" si="75">+BV322-BU322</f>
        <v>-11040</v>
      </c>
    </row>
    <row r="323" spans="1:89" hidden="1" x14ac:dyDescent="0.5">
      <c r="A323" s="149" t="s">
        <v>1007</v>
      </c>
      <c r="B323" s="34">
        <v>1023701006</v>
      </c>
      <c r="C323" s="10" t="s">
        <v>1313</v>
      </c>
      <c r="D323" s="135" t="s">
        <v>71</v>
      </c>
      <c r="E323" s="11">
        <v>0</v>
      </c>
      <c r="F323" s="159"/>
      <c r="G323" s="11"/>
      <c r="H323" s="12">
        <v>21600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3"/>
      <c r="AF323" s="13"/>
      <c r="AG323" s="13"/>
      <c r="AH323" s="13"/>
      <c r="AI323" s="14"/>
      <c r="AJ323" s="14"/>
      <c r="AK323" s="14"/>
      <c r="AL323" s="14"/>
      <c r="AM323" s="14"/>
      <c r="AN323" s="15">
        <f t="shared" si="69"/>
        <v>0</v>
      </c>
      <c r="AO323" s="16">
        <f>SUMIF(เตรียมส่วนผสม!$C:$C,'รับ-จ่าย ประจำวัน'!$B323,เตรียมส่วนผสม!H:H)+SUMIF(กวนไส้!$C:$C,'รับ-จ่าย ประจำวัน'!$B323,กวนไส้!H:H)+SUMIF(ผลิต1!$C:$C,'รับ-จ่าย ประจำวัน'!$B323,ผลิต1!H:H)+SUMIF(ผลิต2!$C:$C,'รับ-จ่าย ประจำวัน'!$B323,ผลิต2!H:H)+SUMIF(เส้นแต่งหน้าขนมเค้ก!$C:$C,'รับ-จ่าย ประจำวัน'!$B323,เส้นแต่งหน้าขนมเค้ก!H:H)+SUMIF(แพ็ค!$C:$C,'รับ-จ่าย ประจำวัน'!$B323,แพ็ค!H:H)+SUMIF(ธุรการ!$C:$C,'รับ-จ่าย ประจำวัน'!$B323,ธุรการ!H:H)+SUMIF(เส้นแต่งหน้าขนมปัง!$C:$C,'รับ-จ่าย ประจำวัน'!$B323,เส้นแต่งหน้าขนมปัง!H:H)+SUMIF('วางแผนBC,CJ'!$C:$C,'รับ-จ่าย ประจำวัน'!$B323,'วางแผนBC,CJ'!H:H)+SUMIF(RD!$C:$C,'รับ-จ่าย ประจำวัน'!$B323,RD!H:H)+SUMIF('FG,ออนไล,คัดแยก'!$C:$C,'รับ-จ่าย ประจำวัน'!$B323,'FG,ออนไล,คัดแยก'!H:H)</f>
        <v>0</v>
      </c>
      <c r="AP323" s="16">
        <f>SUMIF(เตรียมส่วนผสม!$C:$C,'รับ-จ่าย ประจำวัน'!$B323,เตรียมส่วนผสม!I:I)+SUMIF(กวนไส้!$C:$C,'รับ-จ่าย ประจำวัน'!$B323,กวนไส้!I:I)+SUMIF(ผลิต1!$C:$C,'รับ-จ่าย ประจำวัน'!$B323,ผลิต1!I:I)+SUMIF(ผลิต2!$C:$C,'รับ-จ่าย ประจำวัน'!$B323,ผลิต2!I:I)+SUMIF(เส้นแต่งหน้าขนมเค้ก!$C:$C,'รับ-จ่าย ประจำวัน'!$B323,เส้นแต่งหน้าขนมเค้ก!I:I)+SUMIF(แพ็ค!$C:$C,'รับ-จ่าย ประจำวัน'!$B323,แพ็ค!I:I)+SUMIF(ธุรการ!$C:$C,'รับ-จ่าย ประจำวัน'!$B323,ธุรการ!I:I)+SUMIF(เส้นแต่งหน้าขนมปัง!$C:$C,'รับ-จ่าย ประจำวัน'!$B323,เส้นแต่งหน้าขนมปัง!I:I)+SUMIF('วางแผนBC,CJ'!$C:$C,'รับ-จ่าย ประจำวัน'!$B323,'วางแผนBC,CJ'!I:I)+SUMIF(RD!$C:$C,'รับ-จ่าย ประจำวัน'!$B323,RD!I:I)+SUMIF('FG,ออนไล,คัดแยก'!$C:$C,'รับ-จ่าย ประจำวัน'!$B323,'FG,ออนไล,คัดแยก'!I:I)</f>
        <v>0</v>
      </c>
      <c r="AQ323" s="16">
        <f>SUMIF(เตรียมส่วนผสม!$C:$C,'รับ-จ่าย ประจำวัน'!$B323,เตรียมส่วนผสม!J:J)+SUMIF(กวนไส้!$C:$C,'รับ-จ่าย ประจำวัน'!$B323,กวนไส้!J:J)+SUMIF(ผลิต1!$C:$C,'รับ-จ่าย ประจำวัน'!$B323,ผลิต1!J:J)+SUMIF(ผลิต2!$C:$C,'รับ-จ่าย ประจำวัน'!$B323,ผลิต2!J:J)+SUMIF(เส้นแต่งหน้าขนมเค้ก!$C:$C,'รับ-จ่าย ประจำวัน'!$B323,เส้นแต่งหน้าขนมเค้ก!J:J)+SUMIF(แพ็ค!$C:$C,'รับ-จ่าย ประจำวัน'!$B323,แพ็ค!J:J)+SUMIF(ธุรการ!$C:$C,'รับ-จ่าย ประจำวัน'!$B323,ธุรการ!J:J)+SUMIF(เส้นแต่งหน้าขนมปัง!$C:$C,'รับ-จ่าย ประจำวัน'!$B323,เส้นแต่งหน้าขนมปัง!J:J)+SUMIF('วางแผนBC,CJ'!$C:$C,'รับ-จ่าย ประจำวัน'!$B323,'วางแผนBC,CJ'!J:J)+SUMIF(RD!$C:$C,'รับ-จ่าย ประจำวัน'!$B323,RD!J:J)+SUMIF('FG,ออนไล,คัดแยก'!$C:$C,'รับ-จ่าย ประจำวัน'!$B323,'FG,ออนไล,คัดแยก'!J:J)</f>
        <v>0</v>
      </c>
      <c r="AR323" s="16">
        <f>SUMIF(เตรียมส่วนผสม!$C:$C,'รับ-จ่าย ประจำวัน'!$B323,เตรียมส่วนผสม!K:K)+SUMIF(กวนไส้!$C:$C,'รับ-จ่าย ประจำวัน'!$B323,กวนไส้!K:K)+SUMIF(ผลิต1!$C:$C,'รับ-จ่าย ประจำวัน'!$B323,ผลิต1!K:K)+SUMIF(ผลิต2!$C:$C,'รับ-จ่าย ประจำวัน'!$B323,ผลิต2!K:K)+SUMIF(เส้นแต่งหน้าขนมเค้ก!$C:$C,'รับ-จ่าย ประจำวัน'!$B323,เส้นแต่งหน้าขนมเค้ก!K:K)+SUMIF(แพ็ค!$C:$C,'รับ-จ่าย ประจำวัน'!$B323,แพ็ค!K:K)+SUMIF(ธุรการ!$C:$C,'รับ-จ่าย ประจำวัน'!$B323,ธุรการ!K:K)+SUMIF(เส้นแต่งหน้าขนมปัง!$C:$C,'รับ-จ่าย ประจำวัน'!$B323,เส้นแต่งหน้าขนมปัง!K:K)+SUMIF('วางแผนBC,CJ'!$C:$C,'รับ-จ่าย ประจำวัน'!$B323,'วางแผนBC,CJ'!K:K)+SUMIF(RD!$C:$C,'รับ-จ่าย ประจำวัน'!$B323,RD!K:K)+SUMIF('FG,ออนไล,คัดแยก'!$C:$C,'รับ-จ่าย ประจำวัน'!$B323,'FG,ออนไล,คัดแยก'!K:K)</f>
        <v>0</v>
      </c>
      <c r="AS323" s="16">
        <f>SUMIF(เตรียมส่วนผสม!$C:$C,'รับ-จ่าย ประจำวัน'!$B323,เตรียมส่วนผสม!L:L)+SUMIF(กวนไส้!$C:$C,'รับ-จ่าย ประจำวัน'!$B323,กวนไส้!L:L)+SUMIF(ผลิต1!$C:$C,'รับ-จ่าย ประจำวัน'!$B323,ผลิต1!L:L)+SUMIF(ผลิต2!$C:$C,'รับ-จ่าย ประจำวัน'!$B323,ผลิต2!L:L)+SUMIF(เส้นแต่งหน้าขนมเค้ก!$C:$C,'รับ-จ่าย ประจำวัน'!$B323,เส้นแต่งหน้าขนมเค้ก!L:L)+SUMIF(แพ็ค!$C:$C,'รับ-จ่าย ประจำวัน'!$B323,แพ็ค!L:L)+SUMIF(ธุรการ!$C:$C,'รับ-จ่าย ประจำวัน'!$B323,ธุรการ!L:L)+SUMIF(เส้นแต่งหน้าขนมปัง!$C:$C,'รับ-จ่าย ประจำวัน'!$B323,เส้นแต่งหน้าขนมปัง!L:L)+SUMIF('วางแผนBC,CJ'!$C:$C,'รับ-จ่าย ประจำวัน'!$B323,'วางแผนBC,CJ'!L:L)+SUMIF(RD!$C:$C,'รับ-จ่าย ประจำวัน'!$B323,RD!L:L)+SUMIF('FG,ออนไล,คัดแยก'!$C:$C,'รับ-จ่าย ประจำวัน'!$B323,'FG,ออนไล,คัดแยก'!L:L)</f>
        <v>0</v>
      </c>
      <c r="AT323" s="16">
        <f>SUMIF(เตรียมส่วนผสม!$C:$C,'รับ-จ่าย ประจำวัน'!$B323,เตรียมส่วนผสม!M:M)+SUMIF(กวนไส้!$C:$C,'รับ-จ่าย ประจำวัน'!$B323,กวนไส้!M:M)+SUMIF(ผลิต1!$C:$C,'รับ-จ่าย ประจำวัน'!$B323,ผลิต1!M:M)+SUMIF(ผลิต2!$C:$C,'รับ-จ่าย ประจำวัน'!$B323,ผลิต2!M:M)+SUMIF(เส้นแต่งหน้าขนมเค้ก!$C:$C,'รับ-จ่าย ประจำวัน'!$B323,เส้นแต่งหน้าขนมเค้ก!M:M)+SUMIF(แพ็ค!$C:$C,'รับ-จ่าย ประจำวัน'!$B323,แพ็ค!M:M)+SUMIF(ธุรการ!$C:$C,'รับ-จ่าย ประจำวัน'!$B323,ธุรการ!M:M)+SUMIF(เส้นแต่งหน้าขนมปัง!$C:$C,'รับ-จ่าย ประจำวัน'!$B323,เส้นแต่งหน้าขนมปัง!M:M)+SUMIF('วางแผนBC,CJ'!$C:$C,'รับ-จ่าย ประจำวัน'!$B323,'วางแผนBC,CJ'!M:M)+SUMIF(RD!$C:$C,'รับ-จ่าย ประจำวัน'!$B323,RD!M:M)+SUMIF('FG,ออนไล,คัดแยก'!$C:$C,'รับ-จ่าย ประจำวัน'!$B323,'FG,ออนไล,คัดแยก'!M:M)</f>
        <v>0</v>
      </c>
      <c r="AU323" s="16">
        <f>SUMIF(เตรียมส่วนผสม!$C:$C,'รับ-จ่าย ประจำวัน'!$B323,เตรียมส่วนผสม!N:N)+SUMIF(กวนไส้!$C:$C,'รับ-จ่าย ประจำวัน'!$B323,กวนไส้!N:N)+SUMIF(ผลิต1!$C:$C,'รับ-จ่าย ประจำวัน'!$B323,ผลิต1!N:N)+SUMIF(ผลิต2!$C:$C,'รับ-จ่าย ประจำวัน'!$B323,ผลิต2!N:N)+SUMIF(เส้นแต่งหน้าขนมเค้ก!$C:$C,'รับ-จ่าย ประจำวัน'!$B323,เส้นแต่งหน้าขนมเค้ก!N:N)+SUMIF(แพ็ค!$C:$C,'รับ-จ่าย ประจำวัน'!$B323,แพ็ค!N:N)+SUMIF(ธุรการ!$C:$C,'รับ-จ่าย ประจำวัน'!$B323,ธุรการ!N:N)+SUMIF(เส้นแต่งหน้าขนมปัง!$C:$C,'รับ-จ่าย ประจำวัน'!$B323,เส้นแต่งหน้าขนมปัง!N:N)+SUMIF('วางแผนBC,CJ'!$C:$C,'รับ-จ่าย ประจำวัน'!$B323,'วางแผนBC,CJ'!N:N)+SUMIF(RD!$C:$C,'รับ-จ่าย ประจำวัน'!$B323,RD!N:N)+SUMIF('FG,ออนไล,คัดแยก'!$C:$C,'รับ-จ่าย ประจำวัน'!$B323,'FG,ออนไล,คัดแยก'!N:N)</f>
        <v>0</v>
      </c>
      <c r="AV323" s="16">
        <f>SUMIF(เตรียมส่วนผสม!$C:$C,'รับ-จ่าย ประจำวัน'!$B323,เตรียมส่วนผสม!O:O)+SUMIF(กวนไส้!$C:$C,'รับ-จ่าย ประจำวัน'!$B323,กวนไส้!O:O)+SUMIF(ผลิต1!$C:$C,'รับ-จ่าย ประจำวัน'!$B323,ผลิต1!O:O)+SUMIF(ผลิต2!$C:$C,'รับ-จ่าย ประจำวัน'!$B323,ผลิต2!O:O)+SUMIF(เส้นแต่งหน้าขนมเค้ก!$C:$C,'รับ-จ่าย ประจำวัน'!$B323,เส้นแต่งหน้าขนมเค้ก!O:O)+SUMIF(แพ็ค!$C:$C,'รับ-จ่าย ประจำวัน'!$B323,แพ็ค!O:O)+SUMIF(ธุรการ!$C:$C,'รับ-จ่าย ประจำวัน'!$B323,ธุรการ!O:O)+SUMIF(เส้นแต่งหน้าขนมปัง!$C:$C,'รับ-จ่าย ประจำวัน'!$B323,เส้นแต่งหน้าขนมปัง!O:O)+SUMIF('วางแผนBC,CJ'!$C:$C,'รับ-จ่าย ประจำวัน'!$B323,'วางแผนBC,CJ'!O:O)+SUMIF(RD!$C:$C,'รับ-จ่าย ประจำวัน'!$B323,RD!O:O)+SUMIF('FG,ออนไล,คัดแยก'!$C:$C,'รับ-จ่าย ประจำวัน'!$B323,'FG,ออนไล,คัดแยก'!O:O)</f>
        <v>0</v>
      </c>
      <c r="AW323" s="16">
        <f>SUMIF(เตรียมส่วนผสม!$C:$C,'รับ-จ่าย ประจำวัน'!$B323,เตรียมส่วนผสม!P:P)+SUMIF(กวนไส้!$C:$C,'รับ-จ่าย ประจำวัน'!$B323,กวนไส้!P:P)+SUMIF(ผลิต1!$C:$C,'รับ-จ่าย ประจำวัน'!$B323,ผลิต1!P:P)+SUMIF(ผลิต2!$C:$C,'รับ-จ่าย ประจำวัน'!$B323,ผลิต2!P:P)+SUMIF(เส้นแต่งหน้าขนมเค้ก!$C:$C,'รับ-จ่าย ประจำวัน'!$B323,เส้นแต่งหน้าขนมเค้ก!P:P)+SUMIF(แพ็ค!$C:$C,'รับ-จ่าย ประจำวัน'!$B323,แพ็ค!P:P)+SUMIF(ธุรการ!$C:$C,'รับ-จ่าย ประจำวัน'!$B323,ธุรการ!P:P)+SUMIF(เส้นแต่งหน้าขนมปัง!$C:$C,'รับ-จ่าย ประจำวัน'!$B323,เส้นแต่งหน้าขนมปัง!P:P)+SUMIF('วางแผนBC,CJ'!$C:$C,'รับ-จ่าย ประจำวัน'!$B323,'วางแผนBC,CJ'!P:P)+SUMIF(RD!$C:$C,'รับ-จ่าย ประจำวัน'!$B323,RD!P:P)+SUMIF('FG,ออนไล,คัดแยก'!$C:$C,'รับ-จ่าย ประจำวัน'!$B323,'FG,ออนไล,คัดแยก'!P:P)</f>
        <v>0</v>
      </c>
      <c r="AX323" s="16">
        <f>SUMIF(เตรียมส่วนผสม!$C:$C,'รับ-จ่าย ประจำวัน'!$B323,เตรียมส่วนผสม!Q:Q)+SUMIF(กวนไส้!$C:$C,'รับ-จ่าย ประจำวัน'!$B323,กวนไส้!Q:Q)+SUMIF(ผลิต1!$C:$C,'รับ-จ่าย ประจำวัน'!$B323,ผลิต1!Q:Q)+SUMIF(ผลิต2!$C:$C,'รับ-จ่าย ประจำวัน'!$B323,ผลิต2!Q:Q)+SUMIF(เส้นแต่งหน้าขนมเค้ก!$C:$C,'รับ-จ่าย ประจำวัน'!$B323,เส้นแต่งหน้าขนมเค้ก!Q:Q)+SUMIF(แพ็ค!$C:$C,'รับ-จ่าย ประจำวัน'!$B323,แพ็ค!Q:Q)+SUMIF(ธุรการ!$C:$C,'รับ-จ่าย ประจำวัน'!$B323,ธุรการ!Q:Q)+SUMIF(เส้นแต่งหน้าขนมปัง!$C:$C,'รับ-จ่าย ประจำวัน'!$B323,เส้นแต่งหน้าขนมปัง!Q:Q)+SUMIF('วางแผนBC,CJ'!$C:$C,'รับ-จ่าย ประจำวัน'!$B323,'วางแผนBC,CJ'!Q:Q)+SUMIF(RD!$C:$C,'รับ-จ่าย ประจำวัน'!$B323,RD!Q:Q)+SUMIF('FG,ออนไล,คัดแยก'!$C:$C,'รับ-จ่าย ประจำวัน'!$B323,'FG,ออนไล,คัดแยก'!Q:Q)</f>
        <v>0</v>
      </c>
      <c r="AY323" s="16">
        <f>SUMIF(เตรียมส่วนผสม!$C:$C,'รับ-จ่าย ประจำวัน'!$B323,เตรียมส่วนผสม!R:R)+SUMIF(กวนไส้!$C:$C,'รับ-จ่าย ประจำวัน'!$B323,กวนไส้!R:R)+SUMIF(ผลิต1!$C:$C,'รับ-จ่าย ประจำวัน'!$B323,ผลิต1!R:R)+SUMIF(ผลิต2!$C:$C,'รับ-จ่าย ประจำวัน'!$B323,ผลิต2!R:R)+SUMIF(เส้นแต่งหน้าขนมเค้ก!$C:$C,'รับ-จ่าย ประจำวัน'!$B323,เส้นแต่งหน้าขนมเค้ก!R:R)+SUMIF(แพ็ค!$C:$C,'รับ-จ่าย ประจำวัน'!$B323,แพ็ค!R:R)+SUMIF(ธุรการ!$C:$C,'รับ-จ่าย ประจำวัน'!$B323,ธุรการ!R:R)+SUMIF(เส้นแต่งหน้าขนมปัง!$C:$C,'รับ-จ่าย ประจำวัน'!$B323,เส้นแต่งหน้าขนมปัง!R:R)+SUMIF('วางแผนBC,CJ'!$C:$C,'รับ-จ่าย ประจำวัน'!$B323,'วางแผนBC,CJ'!R:R)+SUMIF(RD!$C:$C,'รับ-จ่าย ประจำวัน'!$B323,RD!R:R)+SUMIF('FG,ออนไล,คัดแยก'!$C:$C,'รับ-จ่าย ประจำวัน'!$B323,'FG,ออนไล,คัดแยก'!R:R)</f>
        <v>0</v>
      </c>
      <c r="AZ323" s="16">
        <f>SUMIF(เตรียมส่วนผสม!$C:$C,'รับ-จ่าย ประจำวัน'!$B323,เตรียมส่วนผสม!S:S)+SUMIF(กวนไส้!$C:$C,'รับ-จ่าย ประจำวัน'!$B323,กวนไส้!S:S)+SUMIF(ผลิต1!$C:$C,'รับ-จ่าย ประจำวัน'!$B323,ผลิต1!S:S)+SUMIF(ผลิต2!$C:$C,'รับ-จ่าย ประจำวัน'!$B323,ผลิต2!S:S)+SUMIF(เส้นแต่งหน้าขนมเค้ก!$C:$C,'รับ-จ่าย ประจำวัน'!$B323,เส้นแต่งหน้าขนมเค้ก!S:S)+SUMIF(แพ็ค!$C:$C,'รับ-จ่าย ประจำวัน'!$B323,แพ็ค!S:S)+SUMIF(ธุรการ!$C:$C,'รับ-จ่าย ประจำวัน'!$B323,ธุรการ!S:S)+SUMIF(เส้นแต่งหน้าขนมปัง!$C:$C,'รับ-จ่าย ประจำวัน'!$B323,เส้นแต่งหน้าขนมปัง!S:S)+SUMIF('วางแผนBC,CJ'!$C:$C,'รับ-จ่าย ประจำวัน'!$B323,'วางแผนBC,CJ'!S:S)+SUMIF(RD!$C:$C,'รับ-จ่าย ประจำวัน'!$B323,RD!S:S)+SUMIF('FG,ออนไล,คัดแยก'!$C:$C,'รับ-จ่าย ประจำวัน'!$B323,'FG,ออนไล,คัดแยก'!S:S)</f>
        <v>0</v>
      </c>
      <c r="BA323" s="16">
        <f>SUMIF(เตรียมส่วนผสม!$C:$C,'รับ-จ่าย ประจำวัน'!$B323,เตรียมส่วนผสม!T:T)+SUMIF(กวนไส้!$C:$C,'รับ-จ่าย ประจำวัน'!$B323,กวนไส้!T:T)+SUMIF(ผลิต1!$C:$C,'รับ-จ่าย ประจำวัน'!$B323,ผลิต1!T:T)+SUMIF(ผลิต2!$C:$C,'รับ-จ่าย ประจำวัน'!$B323,ผลิต2!T:T)+SUMIF(เส้นแต่งหน้าขนมเค้ก!$C:$C,'รับ-จ่าย ประจำวัน'!$B323,เส้นแต่งหน้าขนมเค้ก!T:T)+SUMIF(แพ็ค!$C:$C,'รับ-จ่าย ประจำวัน'!$B323,แพ็ค!T:T)+SUMIF(ธุรการ!$C:$C,'รับ-จ่าย ประจำวัน'!$B323,ธุรการ!T:T)+SUMIF(เส้นแต่งหน้าขนมปัง!$C:$C,'รับ-จ่าย ประจำวัน'!$B323,เส้นแต่งหน้าขนมปัง!T:T)+SUMIF('วางแผนBC,CJ'!$C:$C,'รับ-จ่าย ประจำวัน'!$B323,'วางแผนBC,CJ'!T:T)+SUMIF(RD!$C:$C,'รับ-จ่าย ประจำวัน'!$B323,RD!T:T)+SUMIF('FG,ออนไล,คัดแยก'!$C:$C,'รับ-จ่าย ประจำวัน'!$B323,'FG,ออนไล,คัดแยก'!T:T)</f>
        <v>0</v>
      </c>
      <c r="BB323" s="16">
        <f>SUMIF(เตรียมส่วนผสม!$C:$C,'รับ-จ่าย ประจำวัน'!$B323,เตรียมส่วนผสม!U:U)+SUMIF(กวนไส้!$C:$C,'รับ-จ่าย ประจำวัน'!$B323,กวนไส้!U:U)+SUMIF(ผลิต1!$C:$C,'รับ-จ่าย ประจำวัน'!$B323,ผลิต1!U:U)+SUMIF(ผลิต2!$C:$C,'รับ-จ่าย ประจำวัน'!$B323,ผลิต2!U:U)+SUMIF(เส้นแต่งหน้าขนมเค้ก!$C:$C,'รับ-จ่าย ประจำวัน'!$B323,เส้นแต่งหน้าขนมเค้ก!U:U)+SUMIF(แพ็ค!$C:$C,'รับ-จ่าย ประจำวัน'!$B323,แพ็ค!U:U)+SUMIF(ธุรการ!$C:$C,'รับ-จ่าย ประจำวัน'!$B323,ธุรการ!U:U)+SUMIF(เส้นแต่งหน้าขนมปัง!$C:$C,'รับ-จ่าย ประจำวัน'!$B323,เส้นแต่งหน้าขนมปัง!U:U)+SUMIF('วางแผนBC,CJ'!$C:$C,'รับ-จ่าย ประจำวัน'!$B323,'วางแผนBC,CJ'!U:U)+SUMIF(RD!$C:$C,'รับ-จ่าย ประจำวัน'!$B323,RD!U:U)+SUMIF('FG,ออนไล,คัดแยก'!$C:$C,'รับ-จ่าย ประจำวัน'!$B323,'FG,ออนไล,คัดแยก'!U:U)</f>
        <v>0</v>
      </c>
      <c r="BC323" s="16">
        <f>SUMIF(เตรียมส่วนผสม!$C:$C,'รับ-จ่าย ประจำวัน'!$B323,เตรียมส่วนผสม!V:V)+SUMIF(กวนไส้!$C:$C,'รับ-จ่าย ประจำวัน'!$B323,กวนไส้!V:V)+SUMIF(ผลิต1!$C:$C,'รับ-จ่าย ประจำวัน'!$B323,ผลิต1!V:V)+SUMIF(ผลิต2!$C:$C,'รับ-จ่าย ประจำวัน'!$B323,ผลิต2!V:V)+SUMIF(เส้นแต่งหน้าขนมเค้ก!$C:$C,'รับ-จ่าย ประจำวัน'!$B323,เส้นแต่งหน้าขนมเค้ก!V:V)+SUMIF(แพ็ค!$C:$C,'รับ-จ่าย ประจำวัน'!$B323,แพ็ค!V:V)+SUMIF(ธุรการ!$C:$C,'รับ-จ่าย ประจำวัน'!$B323,ธุรการ!V:V)+SUMIF(เส้นแต่งหน้าขนมปัง!$C:$C,'รับ-จ่าย ประจำวัน'!$B323,เส้นแต่งหน้าขนมปัง!V:V)+SUMIF('วางแผนBC,CJ'!$C:$C,'รับ-จ่าย ประจำวัน'!$B323,'วางแผนBC,CJ'!V:V)+SUMIF(RD!$C:$C,'รับ-จ่าย ประจำวัน'!$B323,RD!V:V)+SUMIF('FG,ออนไล,คัดแยก'!$C:$C,'รับ-จ่าย ประจำวัน'!$B323,'FG,ออนไล,คัดแยก'!V:V)</f>
        <v>0</v>
      </c>
      <c r="BD323" s="16">
        <f>SUMIF(เตรียมส่วนผสม!$C:$C,'รับ-จ่าย ประจำวัน'!$B323,เตรียมส่วนผสม!W:W)+SUMIF(กวนไส้!$C:$C,'รับ-จ่าย ประจำวัน'!$B323,กวนไส้!W:W)+SUMIF(ผลิต1!$C:$C,'รับ-จ่าย ประจำวัน'!$B323,ผลิต1!W:W)+SUMIF(ผลิต2!$C:$C,'รับ-จ่าย ประจำวัน'!$B323,ผลิต2!W:W)+SUMIF(เส้นแต่งหน้าขนมเค้ก!$C:$C,'รับ-จ่าย ประจำวัน'!$B323,เส้นแต่งหน้าขนมเค้ก!W:W)+SUMIF(แพ็ค!$C:$C,'รับ-จ่าย ประจำวัน'!$B323,แพ็ค!W:W)+SUMIF(ธุรการ!$C:$C,'รับ-จ่าย ประจำวัน'!$B323,ธุรการ!W:W)+SUMIF(เส้นแต่งหน้าขนมปัง!$C:$C,'รับ-จ่าย ประจำวัน'!$B323,เส้นแต่งหน้าขนมปัง!W:W)+SUMIF('วางแผนBC,CJ'!$C:$C,'รับ-จ่าย ประจำวัน'!$B323,'วางแผนBC,CJ'!W:W)+SUMIF(RD!$C:$C,'รับ-จ่าย ประจำวัน'!$B323,RD!W:W)+SUMIF('FG,ออนไล,คัดแยก'!$C:$C,'รับ-จ่าย ประจำวัน'!$B323,'FG,ออนไล,คัดแยก'!W:W)</f>
        <v>0</v>
      </c>
      <c r="BE323" s="16">
        <f>SUMIF(เตรียมส่วนผสม!$C:$C,'รับ-จ่าย ประจำวัน'!$B323,เตรียมส่วนผสม!X:X)+SUMIF(กวนไส้!$C:$C,'รับ-จ่าย ประจำวัน'!$B323,กวนไส้!X:X)+SUMIF(ผลิต1!$C:$C,'รับ-จ่าย ประจำวัน'!$B323,ผลิต1!X:X)+SUMIF(ผลิต2!$C:$C,'รับ-จ่าย ประจำวัน'!$B323,ผลิต2!X:X)+SUMIF(เส้นแต่งหน้าขนมเค้ก!$C:$C,'รับ-จ่าย ประจำวัน'!$B323,เส้นแต่งหน้าขนมเค้ก!X:X)+SUMIF(แพ็ค!$C:$C,'รับ-จ่าย ประจำวัน'!$B323,แพ็ค!X:X)+SUMIF(ธุรการ!$C:$C,'รับ-จ่าย ประจำวัน'!$B323,ธุรการ!X:X)+SUMIF(เส้นแต่งหน้าขนมปัง!$C:$C,'รับ-จ่าย ประจำวัน'!$B323,เส้นแต่งหน้าขนมปัง!X:X)+SUMIF('วางแผนBC,CJ'!$C:$C,'รับ-จ่าย ประจำวัน'!$B323,'วางแผนBC,CJ'!X:X)+SUMIF(RD!$C:$C,'รับ-จ่าย ประจำวัน'!$B323,RD!X:X)+SUMIF('FG,ออนไล,คัดแยก'!$C:$C,'รับ-จ่าย ประจำวัน'!$B323,'FG,ออนไล,คัดแยก'!X:X)</f>
        <v>0</v>
      </c>
      <c r="BF323" s="16">
        <f>SUMIF(เตรียมส่วนผสม!$C:$C,'รับ-จ่าย ประจำวัน'!$B323,เตรียมส่วนผสม!Y:Y)+SUMIF(กวนไส้!$C:$C,'รับ-จ่าย ประจำวัน'!$B323,กวนไส้!Y:Y)+SUMIF(ผลิต1!$C:$C,'รับ-จ่าย ประจำวัน'!$B323,ผลิต1!Y:Y)+SUMIF(ผลิต2!$C:$C,'รับ-จ่าย ประจำวัน'!$B323,ผลิต2!Y:Y)+SUMIF(เส้นแต่งหน้าขนมเค้ก!$C:$C,'รับ-จ่าย ประจำวัน'!$B323,เส้นแต่งหน้าขนมเค้ก!Y:Y)+SUMIF(แพ็ค!$C:$C,'รับ-จ่าย ประจำวัน'!$B323,แพ็ค!Y:Y)+SUMIF(ธุรการ!$C:$C,'รับ-จ่าย ประจำวัน'!$B323,ธุรการ!Y:Y)+SUMIF(เส้นแต่งหน้าขนมปัง!$C:$C,'รับ-จ่าย ประจำวัน'!$B323,เส้นแต่งหน้าขนมปัง!Y:Y)+SUMIF('วางแผนBC,CJ'!$C:$C,'รับ-จ่าย ประจำวัน'!$B323,'วางแผนBC,CJ'!Y:Y)+SUMIF(RD!$C:$C,'รับ-จ่าย ประจำวัน'!$B323,RD!Y:Y)+SUMIF('FG,ออนไล,คัดแยก'!$C:$C,'รับ-จ่าย ประจำวัน'!$B323,'FG,ออนไล,คัดแยก'!Y:Y)</f>
        <v>0</v>
      </c>
      <c r="BG323" s="16">
        <f>SUMIF(เตรียมส่วนผสม!$C:$C,'รับ-จ่าย ประจำวัน'!$B323,เตรียมส่วนผสม!Z:Z)+SUMIF(กวนไส้!$C:$C,'รับ-จ่าย ประจำวัน'!$B323,กวนไส้!Z:Z)+SUMIF(ผลิต1!$C:$C,'รับ-จ่าย ประจำวัน'!$B323,ผลิต1!Z:Z)+SUMIF(ผลิต2!$C:$C,'รับ-จ่าย ประจำวัน'!$B323,ผลิต2!Z:Z)+SUMIF(เส้นแต่งหน้าขนมเค้ก!$C:$C,'รับ-จ่าย ประจำวัน'!$B323,เส้นแต่งหน้าขนมเค้ก!Z:Z)+SUMIF(แพ็ค!$C:$C,'รับ-จ่าย ประจำวัน'!$B323,แพ็ค!Z:Z)+SUMIF(ธุรการ!$C:$C,'รับ-จ่าย ประจำวัน'!$B323,ธุรการ!Z:Z)+SUMIF(เส้นแต่งหน้าขนมปัง!$C:$C,'รับ-จ่าย ประจำวัน'!$B323,เส้นแต่งหน้าขนมปัง!Z:Z)+SUMIF('วางแผนBC,CJ'!$C:$C,'รับ-จ่าย ประจำวัน'!$B323,'วางแผนBC,CJ'!Z:Z)+SUMIF(RD!$C:$C,'รับ-จ่าย ประจำวัน'!$B323,RD!Z:Z)+SUMIF('FG,ออนไล,คัดแยก'!$C:$C,'รับ-จ่าย ประจำวัน'!$B323,'FG,ออนไล,คัดแยก'!Z:Z)</f>
        <v>0</v>
      </c>
      <c r="BH323" s="16">
        <f>SUMIF(เตรียมส่วนผสม!$C:$C,'รับ-จ่าย ประจำวัน'!$B323,เตรียมส่วนผสม!AA:AA)+SUMIF(กวนไส้!$C:$C,'รับ-จ่าย ประจำวัน'!$B323,กวนไส้!AA:AA)+SUMIF(ผลิต1!$C:$C,'รับ-จ่าย ประจำวัน'!$B323,ผลิต1!AA:AA)+SUMIF(ผลิต2!$C:$C,'รับ-จ่าย ประจำวัน'!$B323,ผลิต2!AA:AA)+SUMIF(เส้นแต่งหน้าขนมเค้ก!$C:$C,'รับ-จ่าย ประจำวัน'!$B323,เส้นแต่งหน้าขนมเค้ก!AA:AA)+SUMIF(แพ็ค!$C:$C,'รับ-จ่าย ประจำวัน'!$B323,แพ็ค!AA:AA)+SUMIF(ธุรการ!$C:$C,'รับ-จ่าย ประจำวัน'!$B323,ธุรการ!AA:AA)+SUMIF(เส้นแต่งหน้าขนมปัง!$C:$C,'รับ-จ่าย ประจำวัน'!$B323,เส้นแต่งหน้าขนมปัง!AA:AA)+SUMIF('วางแผนBC,CJ'!$C:$C,'รับ-จ่าย ประจำวัน'!$B323,'วางแผนBC,CJ'!AA:AA)+SUMIF(RD!$C:$C,'รับ-จ่าย ประจำวัน'!$B323,RD!AA:AA)+SUMIF('FG,ออนไล,คัดแยก'!$C:$C,'รับ-จ่าย ประจำวัน'!$B323,'FG,ออนไล,คัดแยก'!AA:AA)</f>
        <v>0</v>
      </c>
      <c r="BI323" s="16">
        <f>SUMIF(เตรียมส่วนผสม!$C:$C,'รับ-จ่าย ประจำวัน'!$B323,เตรียมส่วนผสม!AB:AB)+SUMIF(กวนไส้!$C:$C,'รับ-จ่าย ประจำวัน'!$B323,กวนไส้!AB:AB)+SUMIF(ผลิต1!$C:$C,'รับ-จ่าย ประจำวัน'!$B323,ผลิต1!AB:AB)+SUMIF(ผลิต2!$C:$C,'รับ-จ่าย ประจำวัน'!$B323,ผลิต2!AB:AB)+SUMIF(เส้นแต่งหน้าขนมเค้ก!$C:$C,'รับ-จ่าย ประจำวัน'!$B323,เส้นแต่งหน้าขนมเค้ก!AB:AB)+SUMIF(แพ็ค!$C:$C,'รับ-จ่าย ประจำวัน'!$B323,แพ็ค!AB:AB)+SUMIF(ธุรการ!$C:$C,'รับ-จ่าย ประจำวัน'!$B323,ธุรการ!AB:AB)+SUMIF(เส้นแต่งหน้าขนมปัง!$C:$C,'รับ-จ่าย ประจำวัน'!$B323,เส้นแต่งหน้าขนมปัง!AB:AB)+SUMIF('วางแผนBC,CJ'!$C:$C,'รับ-จ่าย ประจำวัน'!$B323,'วางแผนBC,CJ'!AB:AB)+SUMIF(RD!$C:$C,'รับ-จ่าย ประจำวัน'!$B323,RD!AB:AB)+SUMIF('FG,ออนไล,คัดแยก'!$C:$C,'รับ-จ่าย ประจำวัน'!$B323,'FG,ออนไล,คัดแยก'!AB:AB)</f>
        <v>0</v>
      </c>
      <c r="BJ323" s="16">
        <f>SUMIF(เตรียมส่วนผสม!$C:$C,'รับ-จ่าย ประจำวัน'!$B323,เตรียมส่วนผสม!AC:AC)+SUMIF(กวนไส้!$C:$C,'รับ-จ่าย ประจำวัน'!$B323,กวนไส้!AC:AC)+SUMIF(ผลิต1!$C:$C,'รับ-จ่าย ประจำวัน'!$B323,ผลิต1!AC:AC)+SUMIF(ผลิต2!$C:$C,'รับ-จ่าย ประจำวัน'!$B323,ผลิต2!AC:AC)+SUMIF(เส้นแต่งหน้าขนมเค้ก!$C:$C,'รับ-จ่าย ประจำวัน'!$B323,เส้นแต่งหน้าขนมเค้ก!AC:AC)+SUMIF(แพ็ค!$C:$C,'รับ-จ่าย ประจำวัน'!$B323,แพ็ค!AC:AC)+SUMIF(ธุรการ!$C:$C,'รับ-จ่าย ประจำวัน'!$B323,ธุรการ!AC:AC)+SUMIF(เส้นแต่งหน้าขนมปัง!$C:$C,'รับ-จ่าย ประจำวัน'!$B323,เส้นแต่งหน้าขนมปัง!AC:AC)+SUMIF('วางแผนBC,CJ'!$C:$C,'รับ-จ่าย ประจำวัน'!$B323,'วางแผนBC,CJ'!AC:AC)+SUMIF(RD!$C:$C,'รับ-จ่าย ประจำวัน'!$B323,RD!AC:AC)+SUMIF('FG,ออนไล,คัดแยก'!$C:$C,'รับ-จ่าย ประจำวัน'!$B323,'FG,ออนไล,คัดแยก'!AC:AC)</f>
        <v>0</v>
      </c>
      <c r="BK323" s="16">
        <f>SUMIF(เตรียมส่วนผสม!$C:$C,'รับ-จ่าย ประจำวัน'!$B323,เตรียมส่วนผสม!AD:AD)+SUMIF(กวนไส้!$C:$C,'รับ-จ่าย ประจำวัน'!$B323,กวนไส้!AD:AD)+SUMIF(ผลิต1!$C:$C,'รับ-จ่าย ประจำวัน'!$B323,ผลิต1!AD:AD)+SUMIF(ผลิต2!$C:$C,'รับ-จ่าย ประจำวัน'!$B323,ผลิต2!AD:AD)+SUMIF(เส้นแต่งหน้าขนมเค้ก!$C:$C,'รับ-จ่าย ประจำวัน'!$B323,เส้นแต่งหน้าขนมเค้ก!AD:AD)+SUMIF(แพ็ค!$C:$C,'รับ-จ่าย ประจำวัน'!$B323,แพ็ค!AD:AD)+SUMIF(ธุรการ!$C:$C,'รับ-จ่าย ประจำวัน'!$B323,ธุรการ!AD:AD)+SUMIF(เส้นแต่งหน้าขนมปัง!$C:$C,'รับ-จ่าย ประจำวัน'!$B323,เส้นแต่งหน้าขนมปัง!AD:AD)+SUMIF('วางแผนBC,CJ'!$C:$C,'รับ-จ่าย ประจำวัน'!$B323,'วางแผนBC,CJ'!AD:AD)+SUMIF(RD!$C:$C,'รับ-จ่าย ประจำวัน'!$B323,RD!AD:AD)+SUMIF('FG,ออนไล,คัดแยก'!$C:$C,'รับ-จ่าย ประจำวัน'!$B323,'FG,ออนไล,คัดแยก'!AD:AD)</f>
        <v>0</v>
      </c>
      <c r="BL323" s="16">
        <f>SUMIF(เตรียมส่วนผสม!$C:$C,'รับ-จ่าย ประจำวัน'!$B323,เตรียมส่วนผสม!AE:AE)+SUMIF(กวนไส้!$C:$C,'รับ-จ่าย ประจำวัน'!$B323,กวนไส้!AE:AE)+SUMIF(ผลิต1!$C:$C,'รับ-จ่าย ประจำวัน'!$B323,ผลิต1!AE:AE)+SUMIF(ผลิต2!$C:$C,'รับ-จ่าย ประจำวัน'!$B323,ผลิต2!AE:AE)+SUMIF(เส้นแต่งหน้าขนมเค้ก!$C:$C,'รับ-จ่าย ประจำวัน'!$B323,เส้นแต่งหน้าขนมเค้ก!AE:AE)+SUMIF(แพ็ค!$C:$C,'รับ-จ่าย ประจำวัน'!$B323,แพ็ค!AE:AE)+SUMIF(ธุรการ!$C:$C,'รับ-จ่าย ประจำวัน'!$B323,ธุรการ!AE:AE)+SUMIF(เส้นแต่งหน้าขนมปัง!$C:$C,'รับ-จ่าย ประจำวัน'!$B323,เส้นแต่งหน้าขนมปัง!AE:AE)+SUMIF('วางแผนBC,CJ'!$C:$C,'รับ-จ่าย ประจำวัน'!$B323,'วางแผนBC,CJ'!AE:AE)+SUMIF(RD!$C:$C,'รับ-จ่าย ประจำวัน'!$B323,RD!AE:AE)+SUMIF('FG,ออนไล,คัดแยก'!$C:$C,'รับ-จ่าย ประจำวัน'!$B323,'FG,ออนไล,คัดแยก'!AE:AE)</f>
        <v>0</v>
      </c>
      <c r="BM323" s="16">
        <f>SUMIF(เตรียมส่วนผสม!$C:$C,'รับ-จ่าย ประจำวัน'!$B323,เตรียมส่วนผสม!AF:AF)+SUMIF(กวนไส้!$C:$C,'รับ-จ่าย ประจำวัน'!$B323,กวนไส้!AF:AF)+SUMIF(ผลิต1!$C:$C,'รับ-จ่าย ประจำวัน'!$B323,ผลิต1!AF:AF)+SUMIF(ผลิต2!$C:$C,'รับ-จ่าย ประจำวัน'!$B323,ผลิต2!AF:AF)+SUMIF(เส้นแต่งหน้าขนมเค้ก!$C:$C,'รับ-จ่าย ประจำวัน'!$B323,เส้นแต่งหน้าขนมเค้ก!AF:AF)+SUMIF(แพ็ค!$C:$C,'รับ-จ่าย ประจำวัน'!$B323,แพ็ค!AF:AF)+SUMIF(ธุรการ!$C:$C,'รับ-จ่าย ประจำวัน'!$B323,ธุรการ!AF:AF)+SUMIF(เส้นแต่งหน้าขนมปัง!$C:$C,'รับ-จ่าย ประจำวัน'!$B323,เส้นแต่งหน้าขนมปัง!AF:AF)+SUMIF('วางแผนBC,CJ'!$C:$C,'รับ-จ่าย ประจำวัน'!$B323,'วางแผนBC,CJ'!AF:AF)+SUMIF(RD!$C:$C,'รับ-จ่าย ประจำวัน'!$B323,RD!AF:AF)+SUMIF('FG,ออนไล,คัดแยก'!$C:$C,'รับ-จ่าย ประจำวัน'!$B323,'FG,ออนไล,คัดแยก'!AF:AF)</f>
        <v>0</v>
      </c>
      <c r="BN323" s="16">
        <f>SUMIF(เตรียมส่วนผสม!$C:$C,'รับ-จ่าย ประจำวัน'!$B323,เตรียมส่วนผสม!AG:AG)+SUMIF(กวนไส้!$C:$C,'รับ-จ่าย ประจำวัน'!$B323,กวนไส้!AG:AG)+SUMIF(ผลิต1!$C:$C,'รับ-จ่าย ประจำวัน'!$B323,ผลิต1!AG:AG)+SUMIF(ผลิต2!$C:$C,'รับ-จ่าย ประจำวัน'!$B323,ผลิต2!AG:AG)+SUMIF(เส้นแต่งหน้าขนมเค้ก!$C:$C,'รับ-จ่าย ประจำวัน'!$B323,เส้นแต่งหน้าขนมเค้ก!AG:AG)+SUMIF(แพ็ค!$C:$C,'รับ-จ่าย ประจำวัน'!$B323,แพ็ค!AG:AG)+SUMIF(ธุรการ!$C:$C,'รับ-จ่าย ประจำวัน'!$B323,ธุรการ!AG:AG)+SUMIF(เส้นแต่งหน้าขนมปัง!$C:$C,'รับ-จ่าย ประจำวัน'!$B323,เส้นแต่งหน้าขนมปัง!AG:AG)+SUMIF('วางแผนBC,CJ'!$C:$C,'รับ-จ่าย ประจำวัน'!$B323,'วางแผนBC,CJ'!AG:AG)+SUMIF(RD!$C:$C,'รับ-จ่าย ประจำวัน'!$B323,RD!AG:AG)+SUMIF('FG,ออนไล,คัดแยก'!$C:$C,'รับ-จ่าย ประจำวัน'!$B323,'FG,ออนไล,คัดแยก'!AG:AG)</f>
        <v>0</v>
      </c>
      <c r="BO323" s="16">
        <f>SUMIF(เตรียมส่วนผสม!$C:$C,'รับ-จ่าย ประจำวัน'!$B323,เตรียมส่วนผสม!AH:AH)+SUMIF(กวนไส้!$C:$C,'รับ-จ่าย ประจำวัน'!$B323,กวนไส้!AH:AH)+SUMIF(ผลิต1!$C:$C,'รับ-จ่าย ประจำวัน'!$B323,ผลิต1!AH:AH)+SUMIF(ผลิต2!$C:$C,'รับ-จ่าย ประจำวัน'!$B323,ผลิต2!AH:AH)+SUMIF(เส้นแต่งหน้าขนมเค้ก!$C:$C,'รับ-จ่าย ประจำวัน'!$B323,เส้นแต่งหน้าขนมเค้ก!AH:AH)+SUMIF(แพ็ค!$C:$C,'รับ-จ่าย ประจำวัน'!$B323,แพ็ค!AH:AH)+SUMIF(ธุรการ!$C:$C,'รับ-จ่าย ประจำวัน'!$B323,ธุรการ!AH:AH)+SUMIF(เส้นแต่งหน้าขนมปัง!$C:$C,'รับ-จ่าย ประจำวัน'!$B323,เส้นแต่งหน้าขนมปัง!AH:AH)+SUMIF('วางแผนBC,CJ'!$C:$C,'รับ-จ่าย ประจำวัน'!$B323,'วางแผนBC,CJ'!AH:AH)+SUMIF(RD!$C:$C,'รับ-จ่าย ประจำวัน'!$B323,RD!AH:AH)+SUMIF('FG,ออนไล,คัดแยก'!$C:$C,'รับ-จ่าย ประจำวัน'!$B323,'FG,ออนไล,คัดแยก'!AH:AH)</f>
        <v>0</v>
      </c>
      <c r="BP323" s="16">
        <f>SUMIF(เตรียมส่วนผสม!$C:$C,'รับ-จ่าย ประจำวัน'!$B323,เตรียมส่วนผสม!AI:AI)+SUMIF(กวนไส้!$C:$C,'รับ-จ่าย ประจำวัน'!$B323,กวนไส้!AI:AI)+SUMIF(ผลิต1!$C:$C,'รับ-จ่าย ประจำวัน'!$B323,ผลิต1!AI:AI)+SUMIF(ผลิต2!$C:$C,'รับ-จ่าย ประจำวัน'!$B323,ผลิต2!AI:AI)+SUMIF(เส้นแต่งหน้าขนมเค้ก!$C:$C,'รับ-จ่าย ประจำวัน'!$B323,เส้นแต่งหน้าขนมเค้ก!AI:AI)+SUMIF(แพ็ค!$C:$C,'รับ-จ่าย ประจำวัน'!$B323,แพ็ค!AI:AI)+SUMIF(ธุรการ!$C:$C,'รับ-จ่าย ประจำวัน'!$B323,ธุรการ!AI:AI)+SUMIF(เส้นแต่งหน้าขนมปัง!$C:$C,'รับ-จ่าย ประจำวัน'!$B323,เส้นแต่งหน้าขนมปัง!AI:AI)+SUMIF('วางแผนBC,CJ'!$C:$C,'รับ-จ่าย ประจำวัน'!$B323,'วางแผนBC,CJ'!AI:AI)+SUMIF(RD!$C:$C,'รับ-จ่าย ประจำวัน'!$B323,RD!AI:AI)+SUMIF('FG,ออนไล,คัดแยก'!$C:$C,'รับ-จ่าย ประจำวัน'!$B323,'FG,ออนไล,คัดแยก'!AI:AI)</f>
        <v>0</v>
      </c>
      <c r="BQ323" s="16">
        <f>SUMIF(เตรียมส่วนผสม!$C:$C,'รับ-จ่าย ประจำวัน'!$B323,เตรียมส่วนผสม!AJ:AJ)+SUMIF(กวนไส้!$C:$C,'รับ-จ่าย ประจำวัน'!$B323,กวนไส้!AJ:AJ)+SUMIF(ผลิต1!$C:$C,'รับ-จ่าย ประจำวัน'!$B323,ผลิต1!AJ:AJ)+SUMIF(ผลิต2!$C:$C,'รับ-จ่าย ประจำวัน'!$B323,ผลิต2!AJ:AJ)+SUMIF(เส้นแต่งหน้าขนมเค้ก!$C:$C,'รับ-จ่าย ประจำวัน'!$B323,เส้นแต่งหน้าขนมเค้ก!AJ:AJ)+SUMIF(แพ็ค!$C:$C,'รับ-จ่าย ประจำวัน'!$B323,แพ็ค!AJ:AJ)+SUMIF(ธุรการ!$C:$C,'รับ-จ่าย ประจำวัน'!$B323,ธุรการ!AJ:AJ)+SUMIF(เส้นแต่งหน้าขนมปัง!$C:$C,'รับ-จ่าย ประจำวัน'!$B323,เส้นแต่งหน้าขนมปัง!AJ:AJ)+SUMIF('วางแผนBC,CJ'!$C:$C,'รับ-จ่าย ประจำวัน'!$B323,'วางแผนBC,CJ'!AJ:AJ)+SUMIF(RD!$C:$C,'รับ-จ่าย ประจำวัน'!$B323,RD!AJ:AJ)+SUMIF('FG,ออนไล,คัดแยก'!$C:$C,'รับ-จ่าย ประจำวัน'!$B323,'FG,ออนไล,คัดแยก'!AJ:AJ)</f>
        <v>0</v>
      </c>
      <c r="BR323" s="16">
        <f>SUMIF(เตรียมส่วนผสม!$C:$C,'รับ-จ่าย ประจำวัน'!$B323,เตรียมส่วนผสม!AK:AK)+SUMIF(กวนไส้!$C:$C,'รับ-จ่าย ประจำวัน'!$B323,กวนไส้!AK:AK)+SUMIF(ผลิต1!$C:$C,'รับ-จ่าย ประจำวัน'!$B323,ผลิต1!AK:AK)+SUMIF(ผลิต2!$C:$C,'รับ-จ่าย ประจำวัน'!$B323,ผลิต2!AK:AK)+SUMIF(เส้นแต่งหน้าขนมเค้ก!$C:$C,'รับ-จ่าย ประจำวัน'!$B323,เส้นแต่งหน้าขนมเค้ก!AK:AK)+SUMIF(แพ็ค!$C:$C,'รับ-จ่าย ประจำวัน'!$B323,แพ็ค!AK:AK)+SUMIF(ธุรการ!$C:$C,'รับ-จ่าย ประจำวัน'!$B323,ธุรการ!AK:AK)+SUMIF(เส้นแต่งหน้าขนมปัง!$C:$C,'รับ-จ่าย ประจำวัน'!$B323,เส้นแต่งหน้าขนมปัง!AK:AK)+SUMIF('วางแผนBC,CJ'!$C:$C,'รับ-จ่าย ประจำวัน'!$B323,'วางแผนBC,CJ'!AK:AK)+SUMIF(RD!$C:$C,'รับ-จ่าย ประจำวัน'!$B323,RD!AK:AK)+SUMIF('FG,ออนไล,คัดแยก'!$C:$C,'รับ-จ่าย ประจำวัน'!$B323,'FG,ออนไล,คัดแยก'!AK:AK)</f>
        <v>0</v>
      </c>
      <c r="BS323" s="16">
        <f>SUMIF(เตรียมส่วนผสม!$C:$C,'รับ-จ่าย ประจำวัน'!$B323,เตรียมส่วนผสม!AL:AL)+SUMIF(กวนไส้!$C:$C,'รับ-จ่าย ประจำวัน'!$B323,กวนไส้!AL:AL)+SUMIF(ผลิต1!$C:$C,'รับ-จ่าย ประจำวัน'!$B323,ผลิต1!AL:AL)+SUMIF(ผลิต2!$C:$C,'รับ-จ่าย ประจำวัน'!$B323,ผลิต2!AL:AL)+SUMIF(เส้นแต่งหน้าขนมเค้ก!$C:$C,'รับ-จ่าย ประจำวัน'!$B323,เส้นแต่งหน้าขนมเค้ก!AL:AL)+SUMIF(แพ็ค!$C:$C,'รับ-จ่าย ประจำวัน'!$B323,แพ็ค!AL:AL)+SUMIF(ธุรการ!$C:$C,'รับ-จ่าย ประจำวัน'!$B323,ธุรการ!AL:AL)+SUMIF(เส้นแต่งหน้าขนมปัง!$C:$C,'รับ-จ่าย ประจำวัน'!$B323,เส้นแต่งหน้าขนมปัง!AL:AL)+SUMIF('วางแผนBC,CJ'!$C:$C,'รับ-จ่าย ประจำวัน'!$B323,'วางแผนBC,CJ'!AL:AL)+SUMIF(RD!$C:$C,'รับ-จ่าย ประจำวัน'!$B323,RD!AL:AL)+SUMIF('FG,ออนไล,คัดแยก'!$C:$C,'รับ-จ่าย ประจำวัน'!$B323,'FG,ออนไล,คัดแยก'!AL:AL)</f>
        <v>0</v>
      </c>
      <c r="BT323" s="18">
        <f t="shared" si="70"/>
        <v>0</v>
      </c>
      <c r="BU323" s="116">
        <v>35900</v>
      </c>
      <c r="BV323" s="146">
        <f t="shared" si="71"/>
        <v>21600</v>
      </c>
      <c r="BW323" s="183">
        <v>45</v>
      </c>
      <c r="BX323" s="172">
        <f t="shared" ref="BX323:BX386" si="76">BT323/24</f>
        <v>0</v>
      </c>
      <c r="BY323" s="188" t="e">
        <f t="shared" si="74"/>
        <v>#DIV/0!</v>
      </c>
      <c r="BZ323" s="180" t="e">
        <f t="shared" ca="1" si="73"/>
        <v>#DIV/0!</v>
      </c>
      <c r="CA323" s="93"/>
      <c r="CB323" s="93"/>
      <c r="CC323" s="93"/>
      <c r="CD323" s="93"/>
      <c r="CE323" s="93"/>
      <c r="CF323" s="93"/>
      <c r="CG323" s="93"/>
      <c r="CH323" s="93"/>
      <c r="CI323" s="93"/>
      <c r="CJ323" s="94"/>
      <c r="CK323" s="9">
        <f t="shared" si="75"/>
        <v>-14300</v>
      </c>
    </row>
    <row r="324" spans="1:89" x14ac:dyDescent="0.5">
      <c r="A324" s="149" t="s">
        <v>1008</v>
      </c>
      <c r="B324" s="34">
        <v>1060201001</v>
      </c>
      <c r="C324" s="10" t="s">
        <v>1915</v>
      </c>
      <c r="D324" s="135" t="s">
        <v>1010</v>
      </c>
      <c r="E324" s="11">
        <v>34</v>
      </c>
      <c r="F324" s="75"/>
      <c r="G324" s="11" t="s">
        <v>62</v>
      </c>
      <c r="H324" s="12">
        <v>1058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3"/>
      <c r="AF324" s="13"/>
      <c r="AG324" s="13"/>
      <c r="AH324" s="13"/>
      <c r="AI324" s="14"/>
      <c r="AJ324" s="14"/>
      <c r="AK324" s="14"/>
      <c r="AL324" s="14"/>
      <c r="AM324" s="14"/>
      <c r="AN324" s="15">
        <f t="shared" si="69"/>
        <v>0</v>
      </c>
      <c r="AO324" s="16">
        <f>SUMIF(เตรียมส่วนผสม!$C:$C,'รับ-จ่าย ประจำวัน'!$B324,เตรียมส่วนผสม!H:H)+SUMIF(กวนไส้!$C:$C,'รับ-จ่าย ประจำวัน'!$B324,กวนไส้!H:H)+SUMIF(ผลิต1!$C:$C,'รับ-จ่าย ประจำวัน'!$B324,ผลิต1!H:H)+SUMIF(ผลิต2!$C:$C,'รับ-จ่าย ประจำวัน'!$B324,ผลิต2!H:H)+SUMIF(เส้นแต่งหน้าขนมเค้ก!$C:$C,'รับ-จ่าย ประจำวัน'!$B324,เส้นแต่งหน้าขนมเค้ก!H:H)+SUMIF(แพ็ค!$C:$C,'รับ-จ่าย ประจำวัน'!$B324,แพ็ค!H:H)+SUMIF(ธุรการ!$C:$C,'รับ-จ่าย ประจำวัน'!$B324,ธุรการ!H:H)+SUMIF(เส้นแต่งหน้าขนมปัง!$C:$C,'รับ-จ่าย ประจำวัน'!$B324,เส้นแต่งหน้าขนมปัง!H:H)+SUMIF('วางแผนBC,CJ'!$C:$C,'รับ-จ่าย ประจำวัน'!$B324,'วางแผนBC,CJ'!H:H)+SUMIF(RD!$C:$C,'รับ-จ่าย ประจำวัน'!$B324,RD!H:H)+SUMIF('FG,ออนไล,คัดแยก'!$C:$C,'รับ-จ่าย ประจำวัน'!$B324,'FG,ออนไล,คัดแยก'!H:H)</f>
        <v>0</v>
      </c>
      <c r="AP324" s="16">
        <f>SUMIF(เตรียมส่วนผสม!$C:$C,'รับ-จ่าย ประจำวัน'!$B324,เตรียมส่วนผสม!I:I)+SUMIF(กวนไส้!$C:$C,'รับ-จ่าย ประจำวัน'!$B324,กวนไส้!I:I)+SUMIF(ผลิต1!$C:$C,'รับ-จ่าย ประจำวัน'!$B324,ผลิต1!I:I)+SUMIF(ผลิต2!$C:$C,'รับ-จ่าย ประจำวัน'!$B324,ผลิต2!I:I)+SUMIF(เส้นแต่งหน้าขนมเค้ก!$C:$C,'รับ-จ่าย ประจำวัน'!$B324,เส้นแต่งหน้าขนมเค้ก!I:I)+SUMIF(แพ็ค!$C:$C,'รับ-จ่าย ประจำวัน'!$B324,แพ็ค!I:I)+SUMIF(ธุรการ!$C:$C,'รับ-จ่าย ประจำวัน'!$B324,ธุรการ!I:I)+SUMIF(เส้นแต่งหน้าขนมปัง!$C:$C,'รับ-จ่าย ประจำวัน'!$B324,เส้นแต่งหน้าขนมปัง!I:I)+SUMIF('วางแผนBC,CJ'!$C:$C,'รับ-จ่าย ประจำวัน'!$B324,'วางแผนBC,CJ'!I:I)+SUMIF(RD!$C:$C,'รับ-จ่าย ประจำวัน'!$B324,RD!I:I)+SUMIF('FG,ออนไล,คัดแยก'!$C:$C,'รับ-จ่าย ประจำวัน'!$B324,'FG,ออนไล,คัดแยก'!I:I)</f>
        <v>24</v>
      </c>
      <c r="AQ324" s="16">
        <f>SUMIF(เตรียมส่วนผสม!$C:$C,'รับ-จ่าย ประจำวัน'!$B324,เตรียมส่วนผสม!J:J)+SUMIF(กวนไส้!$C:$C,'รับ-จ่าย ประจำวัน'!$B324,กวนไส้!J:J)+SUMIF(ผลิต1!$C:$C,'รับ-จ่าย ประจำวัน'!$B324,ผลิต1!J:J)+SUMIF(ผลิต2!$C:$C,'รับ-จ่าย ประจำวัน'!$B324,ผลิต2!J:J)+SUMIF(เส้นแต่งหน้าขนมเค้ก!$C:$C,'รับ-จ่าย ประจำวัน'!$B324,เส้นแต่งหน้าขนมเค้ก!J:J)+SUMIF(แพ็ค!$C:$C,'รับ-จ่าย ประจำวัน'!$B324,แพ็ค!J:J)+SUMIF(ธุรการ!$C:$C,'รับ-จ่าย ประจำวัน'!$B324,ธุรการ!J:J)+SUMIF(เส้นแต่งหน้าขนมปัง!$C:$C,'รับ-จ่าย ประจำวัน'!$B324,เส้นแต่งหน้าขนมปัง!J:J)+SUMIF('วางแผนBC,CJ'!$C:$C,'รับ-จ่าย ประจำวัน'!$B324,'วางแผนBC,CJ'!J:J)+SUMIF(RD!$C:$C,'รับ-จ่าย ประจำวัน'!$B324,RD!J:J)+SUMIF('FG,ออนไล,คัดแยก'!$C:$C,'รับ-จ่าย ประจำวัน'!$B324,'FG,ออนไล,คัดแยก'!J:J)</f>
        <v>0</v>
      </c>
      <c r="AR324" s="16">
        <f>SUMIF(เตรียมส่วนผสม!$C:$C,'รับ-จ่าย ประจำวัน'!$B324,เตรียมส่วนผสม!K:K)+SUMIF(กวนไส้!$C:$C,'รับ-จ่าย ประจำวัน'!$B324,กวนไส้!K:K)+SUMIF(ผลิต1!$C:$C,'รับ-จ่าย ประจำวัน'!$B324,ผลิต1!K:K)+SUMIF(ผลิต2!$C:$C,'รับ-จ่าย ประจำวัน'!$B324,ผลิต2!K:K)+SUMIF(เส้นแต่งหน้าขนมเค้ก!$C:$C,'รับ-จ่าย ประจำวัน'!$B324,เส้นแต่งหน้าขนมเค้ก!K:K)+SUMIF(แพ็ค!$C:$C,'รับ-จ่าย ประจำวัน'!$B324,แพ็ค!K:K)+SUMIF(ธุรการ!$C:$C,'รับ-จ่าย ประจำวัน'!$B324,ธุรการ!K:K)+SUMIF(เส้นแต่งหน้าขนมปัง!$C:$C,'รับ-จ่าย ประจำวัน'!$B324,เส้นแต่งหน้าขนมปัง!K:K)+SUMIF('วางแผนBC,CJ'!$C:$C,'รับ-จ่าย ประจำวัน'!$B324,'วางแผนBC,CJ'!K:K)+SUMIF(RD!$C:$C,'รับ-จ่าย ประจำวัน'!$B324,RD!K:K)+SUMIF('FG,ออนไล,คัดแยก'!$C:$C,'รับ-จ่าย ประจำวัน'!$B324,'FG,ออนไล,คัดแยก'!K:K)</f>
        <v>16</v>
      </c>
      <c r="AS324" s="16">
        <f>SUMIF(เตรียมส่วนผสม!$C:$C,'รับ-จ่าย ประจำวัน'!$B324,เตรียมส่วนผสม!L:L)+SUMIF(กวนไส้!$C:$C,'รับ-จ่าย ประจำวัน'!$B324,กวนไส้!L:L)+SUMIF(ผลิต1!$C:$C,'รับ-จ่าย ประจำวัน'!$B324,ผลิต1!L:L)+SUMIF(ผลิต2!$C:$C,'รับ-จ่าย ประจำวัน'!$B324,ผลิต2!L:L)+SUMIF(เส้นแต่งหน้าขนมเค้ก!$C:$C,'รับ-จ่าย ประจำวัน'!$B324,เส้นแต่งหน้าขนมเค้ก!L:L)+SUMIF(แพ็ค!$C:$C,'รับ-จ่าย ประจำวัน'!$B324,แพ็ค!L:L)+SUMIF(ธุรการ!$C:$C,'รับ-จ่าย ประจำวัน'!$B324,ธุรการ!L:L)+SUMIF(เส้นแต่งหน้าขนมปัง!$C:$C,'รับ-จ่าย ประจำวัน'!$B324,เส้นแต่งหน้าขนมปัง!L:L)+SUMIF('วางแผนBC,CJ'!$C:$C,'รับ-จ่าย ประจำวัน'!$B324,'วางแผนBC,CJ'!L:L)+SUMIF(RD!$C:$C,'รับ-จ่าย ประจำวัน'!$B324,RD!L:L)+SUMIF('FG,ออนไล,คัดแยก'!$C:$C,'รับ-จ่าย ประจำวัน'!$B324,'FG,ออนไล,คัดแยก'!L:L)</f>
        <v>8</v>
      </c>
      <c r="AT324" s="16">
        <f>SUMIF(เตรียมส่วนผสม!$C:$C,'รับ-จ่าย ประจำวัน'!$B324,เตรียมส่วนผสม!M:M)+SUMIF(กวนไส้!$C:$C,'รับ-จ่าย ประจำวัน'!$B324,กวนไส้!M:M)+SUMIF(ผลิต1!$C:$C,'รับ-จ่าย ประจำวัน'!$B324,ผลิต1!M:M)+SUMIF(ผลิต2!$C:$C,'รับ-จ่าย ประจำวัน'!$B324,ผลิต2!M:M)+SUMIF(เส้นแต่งหน้าขนมเค้ก!$C:$C,'รับ-จ่าย ประจำวัน'!$B324,เส้นแต่งหน้าขนมเค้ก!M:M)+SUMIF(แพ็ค!$C:$C,'รับ-จ่าย ประจำวัน'!$B324,แพ็ค!M:M)+SUMIF(ธุรการ!$C:$C,'รับ-จ่าย ประจำวัน'!$B324,ธุรการ!M:M)+SUMIF(เส้นแต่งหน้าขนมปัง!$C:$C,'รับ-จ่าย ประจำวัน'!$B324,เส้นแต่งหน้าขนมปัง!M:M)+SUMIF('วางแผนBC,CJ'!$C:$C,'รับ-จ่าย ประจำวัน'!$B324,'วางแผนBC,CJ'!M:M)+SUMIF(RD!$C:$C,'รับ-จ่าย ประจำวัน'!$B324,RD!M:M)+SUMIF('FG,ออนไล,คัดแยก'!$C:$C,'รับ-จ่าย ประจำวัน'!$B324,'FG,ออนไล,คัดแยก'!M:M)</f>
        <v>0</v>
      </c>
      <c r="AU324" s="16">
        <f>SUMIF(เตรียมส่วนผสม!$C:$C,'รับ-จ่าย ประจำวัน'!$B324,เตรียมส่วนผสม!N:N)+SUMIF(กวนไส้!$C:$C,'รับ-จ่าย ประจำวัน'!$B324,กวนไส้!N:N)+SUMIF(ผลิต1!$C:$C,'รับ-จ่าย ประจำวัน'!$B324,ผลิต1!N:N)+SUMIF(ผลิต2!$C:$C,'รับ-จ่าย ประจำวัน'!$B324,ผลิต2!N:N)+SUMIF(เส้นแต่งหน้าขนมเค้ก!$C:$C,'รับ-จ่าย ประจำวัน'!$B324,เส้นแต่งหน้าขนมเค้ก!N:N)+SUMIF(แพ็ค!$C:$C,'รับ-จ่าย ประจำวัน'!$B324,แพ็ค!N:N)+SUMIF(ธุรการ!$C:$C,'รับ-จ่าย ประจำวัน'!$B324,ธุรการ!N:N)+SUMIF(เส้นแต่งหน้าขนมปัง!$C:$C,'รับ-จ่าย ประจำวัน'!$B324,เส้นแต่งหน้าขนมปัง!N:N)+SUMIF('วางแผนBC,CJ'!$C:$C,'รับ-จ่าย ประจำวัน'!$B324,'วางแผนBC,CJ'!N:N)+SUMIF(RD!$C:$C,'รับ-จ่าย ประจำวัน'!$B324,RD!N:N)+SUMIF('FG,ออนไล,คัดแยก'!$C:$C,'รับ-จ่าย ประจำวัน'!$B324,'FG,ออนไล,คัดแยก'!N:N)</f>
        <v>24</v>
      </c>
      <c r="AV324" s="16">
        <f>SUMIF(เตรียมส่วนผสม!$C:$C,'รับ-จ่าย ประจำวัน'!$B324,เตรียมส่วนผสม!O:O)+SUMIF(กวนไส้!$C:$C,'รับ-จ่าย ประจำวัน'!$B324,กวนไส้!O:O)+SUMIF(ผลิต1!$C:$C,'รับ-จ่าย ประจำวัน'!$B324,ผลิต1!O:O)+SUMIF(ผลิต2!$C:$C,'รับ-จ่าย ประจำวัน'!$B324,ผลิต2!O:O)+SUMIF(เส้นแต่งหน้าขนมเค้ก!$C:$C,'รับ-จ่าย ประจำวัน'!$B324,เส้นแต่งหน้าขนมเค้ก!O:O)+SUMIF(แพ็ค!$C:$C,'รับ-จ่าย ประจำวัน'!$B324,แพ็ค!O:O)+SUMIF(ธุรการ!$C:$C,'รับ-จ่าย ประจำวัน'!$B324,ธุรการ!O:O)+SUMIF(เส้นแต่งหน้าขนมปัง!$C:$C,'รับ-จ่าย ประจำวัน'!$B324,เส้นแต่งหน้าขนมปัง!O:O)+SUMIF('วางแผนBC,CJ'!$C:$C,'รับ-จ่าย ประจำวัน'!$B324,'วางแผนBC,CJ'!O:O)+SUMIF(RD!$C:$C,'รับ-จ่าย ประจำวัน'!$B324,RD!O:O)+SUMIF('FG,ออนไล,คัดแยก'!$C:$C,'รับ-จ่าย ประจำวัน'!$B324,'FG,ออนไล,คัดแยก'!O:O)</f>
        <v>0</v>
      </c>
      <c r="AW324" s="16">
        <f>SUMIF(เตรียมส่วนผสม!$C:$C,'รับ-จ่าย ประจำวัน'!$B324,เตรียมส่วนผสม!P:P)+SUMIF(กวนไส้!$C:$C,'รับ-จ่าย ประจำวัน'!$B324,กวนไส้!P:P)+SUMIF(ผลิต1!$C:$C,'รับ-จ่าย ประจำวัน'!$B324,ผลิต1!P:P)+SUMIF(ผลิต2!$C:$C,'รับ-จ่าย ประจำวัน'!$B324,ผลิต2!P:P)+SUMIF(เส้นแต่งหน้าขนมเค้ก!$C:$C,'รับ-จ่าย ประจำวัน'!$B324,เส้นแต่งหน้าขนมเค้ก!P:P)+SUMIF(แพ็ค!$C:$C,'รับ-จ่าย ประจำวัน'!$B324,แพ็ค!P:P)+SUMIF(ธุรการ!$C:$C,'รับ-จ่าย ประจำวัน'!$B324,ธุรการ!P:P)+SUMIF(เส้นแต่งหน้าขนมปัง!$C:$C,'รับ-จ่าย ประจำวัน'!$B324,เส้นแต่งหน้าขนมปัง!P:P)+SUMIF('วางแผนBC,CJ'!$C:$C,'รับ-จ่าย ประจำวัน'!$B324,'วางแผนBC,CJ'!P:P)+SUMIF(RD!$C:$C,'รับ-จ่าย ประจำวัน'!$B324,RD!P:P)+SUMIF('FG,ออนไล,คัดแยก'!$C:$C,'รับ-จ่าย ประจำวัน'!$B324,'FG,ออนไล,คัดแยก'!P:P)</f>
        <v>24</v>
      </c>
      <c r="AX324" s="16">
        <f>SUMIF(เตรียมส่วนผสม!$C:$C,'รับ-จ่าย ประจำวัน'!$B324,เตรียมส่วนผสม!Q:Q)+SUMIF(กวนไส้!$C:$C,'รับ-จ่าย ประจำวัน'!$B324,กวนไส้!Q:Q)+SUMIF(ผลิต1!$C:$C,'รับ-จ่าย ประจำวัน'!$B324,ผลิต1!Q:Q)+SUMIF(ผลิต2!$C:$C,'รับ-จ่าย ประจำวัน'!$B324,ผลิต2!Q:Q)+SUMIF(เส้นแต่งหน้าขนมเค้ก!$C:$C,'รับ-จ่าย ประจำวัน'!$B324,เส้นแต่งหน้าขนมเค้ก!Q:Q)+SUMIF(แพ็ค!$C:$C,'รับ-จ่าย ประจำวัน'!$B324,แพ็ค!Q:Q)+SUMIF(ธุรการ!$C:$C,'รับ-จ่าย ประจำวัน'!$B324,ธุรการ!Q:Q)+SUMIF(เส้นแต่งหน้าขนมปัง!$C:$C,'รับ-จ่าย ประจำวัน'!$B324,เส้นแต่งหน้าขนมปัง!Q:Q)+SUMIF('วางแผนBC,CJ'!$C:$C,'รับ-จ่าย ประจำวัน'!$B324,'วางแผนBC,CJ'!Q:Q)+SUMIF(RD!$C:$C,'รับ-จ่าย ประจำวัน'!$B324,RD!Q:Q)+SUMIF('FG,ออนไล,คัดแยก'!$C:$C,'รับ-จ่าย ประจำวัน'!$B324,'FG,ออนไล,คัดแยก'!Q:Q)</f>
        <v>24</v>
      </c>
      <c r="AY324" s="16">
        <f>SUMIF(เตรียมส่วนผสม!$C:$C,'รับ-จ่าย ประจำวัน'!$B324,เตรียมส่วนผสม!R:R)+SUMIF(กวนไส้!$C:$C,'รับ-จ่าย ประจำวัน'!$B324,กวนไส้!R:R)+SUMIF(ผลิต1!$C:$C,'รับ-จ่าย ประจำวัน'!$B324,ผลิต1!R:R)+SUMIF(ผลิต2!$C:$C,'รับ-จ่าย ประจำวัน'!$B324,ผลิต2!R:R)+SUMIF(เส้นแต่งหน้าขนมเค้ก!$C:$C,'รับ-จ่าย ประจำวัน'!$B324,เส้นแต่งหน้าขนมเค้ก!R:R)+SUMIF(แพ็ค!$C:$C,'รับ-จ่าย ประจำวัน'!$B324,แพ็ค!R:R)+SUMIF(ธุรการ!$C:$C,'รับ-จ่าย ประจำวัน'!$B324,ธุรการ!R:R)+SUMIF(เส้นแต่งหน้าขนมปัง!$C:$C,'รับ-จ่าย ประจำวัน'!$B324,เส้นแต่งหน้าขนมปัง!R:R)+SUMIF('วางแผนBC,CJ'!$C:$C,'รับ-จ่าย ประจำวัน'!$B324,'วางแผนBC,CJ'!R:R)+SUMIF(RD!$C:$C,'รับ-จ่าย ประจำวัน'!$B324,RD!R:R)+SUMIF('FG,ออนไล,คัดแยก'!$C:$C,'รับ-จ่าย ประจำวัน'!$B324,'FG,ออนไล,คัดแยก'!R:R)</f>
        <v>16</v>
      </c>
      <c r="AZ324" s="16">
        <f>SUMIF(เตรียมส่วนผสม!$C:$C,'รับ-จ่าย ประจำวัน'!$B324,เตรียมส่วนผสม!S:S)+SUMIF(กวนไส้!$C:$C,'รับ-จ่าย ประจำวัน'!$B324,กวนไส้!S:S)+SUMIF(ผลิต1!$C:$C,'รับ-จ่าย ประจำวัน'!$B324,ผลิต1!S:S)+SUMIF(ผลิต2!$C:$C,'รับ-จ่าย ประจำวัน'!$B324,ผลิต2!S:S)+SUMIF(เส้นแต่งหน้าขนมเค้ก!$C:$C,'รับ-จ่าย ประจำวัน'!$B324,เส้นแต่งหน้าขนมเค้ก!S:S)+SUMIF(แพ็ค!$C:$C,'รับ-จ่าย ประจำวัน'!$B324,แพ็ค!S:S)+SUMIF(ธุรการ!$C:$C,'รับ-จ่าย ประจำวัน'!$B324,ธุรการ!S:S)+SUMIF(เส้นแต่งหน้าขนมปัง!$C:$C,'รับ-จ่าย ประจำวัน'!$B324,เส้นแต่งหน้าขนมปัง!S:S)+SUMIF('วางแผนBC,CJ'!$C:$C,'รับ-จ่าย ประจำวัน'!$B324,'วางแผนBC,CJ'!S:S)+SUMIF(RD!$C:$C,'รับ-จ่าย ประจำวัน'!$B324,RD!S:S)+SUMIF('FG,ออนไล,คัดแยก'!$C:$C,'รับ-จ่าย ประจำวัน'!$B324,'FG,ออนไล,คัดแยก'!S:S)</f>
        <v>16</v>
      </c>
      <c r="BA324" s="16">
        <f>SUMIF(เตรียมส่วนผสม!$C:$C,'รับ-จ่าย ประจำวัน'!$B324,เตรียมส่วนผสม!T:T)+SUMIF(กวนไส้!$C:$C,'รับ-จ่าย ประจำวัน'!$B324,กวนไส้!T:T)+SUMIF(ผลิต1!$C:$C,'รับ-จ่าย ประจำวัน'!$B324,ผลิต1!T:T)+SUMIF(ผลิต2!$C:$C,'รับ-จ่าย ประจำวัน'!$B324,ผลิต2!T:T)+SUMIF(เส้นแต่งหน้าขนมเค้ก!$C:$C,'รับ-จ่าย ประจำวัน'!$B324,เส้นแต่งหน้าขนมเค้ก!T:T)+SUMIF(แพ็ค!$C:$C,'รับ-จ่าย ประจำวัน'!$B324,แพ็ค!T:T)+SUMIF(ธุรการ!$C:$C,'รับ-จ่าย ประจำวัน'!$B324,ธุรการ!T:T)+SUMIF(เส้นแต่งหน้าขนมปัง!$C:$C,'รับ-จ่าย ประจำวัน'!$B324,เส้นแต่งหน้าขนมปัง!T:T)+SUMIF('วางแผนBC,CJ'!$C:$C,'รับ-จ่าย ประจำวัน'!$B324,'วางแผนBC,CJ'!T:T)+SUMIF(RD!$C:$C,'รับ-จ่าย ประจำวัน'!$B324,RD!T:T)+SUMIF('FG,ออนไล,คัดแยก'!$C:$C,'รับ-จ่าย ประจำวัน'!$B324,'FG,ออนไล,คัดแยก'!T:T)</f>
        <v>0</v>
      </c>
      <c r="BB324" s="16">
        <f>SUMIF(เตรียมส่วนผสม!$C:$C,'รับ-จ่าย ประจำวัน'!$B324,เตรียมส่วนผสม!U:U)+SUMIF(กวนไส้!$C:$C,'รับ-จ่าย ประจำวัน'!$B324,กวนไส้!U:U)+SUMIF(ผลิต1!$C:$C,'รับ-จ่าย ประจำวัน'!$B324,ผลิต1!U:U)+SUMIF(ผลิต2!$C:$C,'รับ-จ่าย ประจำวัน'!$B324,ผลิต2!U:U)+SUMIF(เส้นแต่งหน้าขนมเค้ก!$C:$C,'รับ-จ่าย ประจำวัน'!$B324,เส้นแต่งหน้าขนมเค้ก!U:U)+SUMIF(แพ็ค!$C:$C,'รับ-จ่าย ประจำวัน'!$B324,แพ็ค!U:U)+SUMIF(ธุรการ!$C:$C,'รับ-จ่าย ประจำวัน'!$B324,ธุรการ!U:U)+SUMIF(เส้นแต่งหน้าขนมปัง!$C:$C,'รับ-จ่าย ประจำวัน'!$B324,เส้นแต่งหน้าขนมปัง!U:U)+SUMIF('วางแผนBC,CJ'!$C:$C,'รับ-จ่าย ประจำวัน'!$B324,'วางแผนBC,CJ'!U:U)+SUMIF(RD!$C:$C,'รับ-จ่าย ประจำวัน'!$B324,RD!U:U)+SUMIF('FG,ออนไล,คัดแยก'!$C:$C,'รับ-จ่าย ประจำวัน'!$B324,'FG,ออนไล,คัดแยก'!U:U)</f>
        <v>0</v>
      </c>
      <c r="BC324" s="16">
        <f>SUMIF(เตรียมส่วนผสม!$C:$C,'รับ-จ่าย ประจำวัน'!$B324,เตรียมส่วนผสม!V:V)+SUMIF(กวนไส้!$C:$C,'รับ-จ่าย ประจำวัน'!$B324,กวนไส้!V:V)+SUMIF(ผลิต1!$C:$C,'รับ-จ่าย ประจำวัน'!$B324,ผลิต1!V:V)+SUMIF(ผลิต2!$C:$C,'รับ-จ่าย ประจำวัน'!$B324,ผลิต2!V:V)+SUMIF(เส้นแต่งหน้าขนมเค้ก!$C:$C,'รับ-จ่าย ประจำวัน'!$B324,เส้นแต่งหน้าขนมเค้ก!V:V)+SUMIF(แพ็ค!$C:$C,'รับ-จ่าย ประจำวัน'!$B324,แพ็ค!V:V)+SUMIF(ธุรการ!$C:$C,'รับ-จ่าย ประจำวัน'!$B324,ธุรการ!V:V)+SUMIF(เส้นแต่งหน้าขนมปัง!$C:$C,'รับ-จ่าย ประจำวัน'!$B324,เส้นแต่งหน้าขนมปัง!V:V)+SUMIF('วางแผนBC,CJ'!$C:$C,'รับ-จ่าย ประจำวัน'!$B324,'วางแผนBC,CJ'!V:V)+SUMIF(RD!$C:$C,'รับ-จ่าย ประจำวัน'!$B324,RD!V:V)+SUMIF('FG,ออนไล,คัดแยก'!$C:$C,'รับ-จ่าย ประจำวัน'!$B324,'FG,ออนไล,คัดแยก'!V:V)</f>
        <v>40</v>
      </c>
      <c r="BD324" s="16">
        <f>SUMIF(เตรียมส่วนผสม!$C:$C,'รับ-จ่าย ประจำวัน'!$B324,เตรียมส่วนผสม!W:W)+SUMIF(กวนไส้!$C:$C,'รับ-จ่าย ประจำวัน'!$B324,กวนไส้!W:W)+SUMIF(ผลิต1!$C:$C,'รับ-จ่าย ประจำวัน'!$B324,ผลิต1!W:W)+SUMIF(ผลิต2!$C:$C,'รับ-จ่าย ประจำวัน'!$B324,ผลิต2!W:W)+SUMIF(เส้นแต่งหน้าขนมเค้ก!$C:$C,'รับ-จ่าย ประจำวัน'!$B324,เส้นแต่งหน้าขนมเค้ก!W:W)+SUMIF(แพ็ค!$C:$C,'รับ-จ่าย ประจำวัน'!$B324,แพ็ค!W:W)+SUMIF(ธุรการ!$C:$C,'รับ-จ่าย ประจำวัน'!$B324,ธุรการ!W:W)+SUMIF(เส้นแต่งหน้าขนมปัง!$C:$C,'รับ-จ่าย ประจำวัน'!$B324,เส้นแต่งหน้าขนมปัง!W:W)+SUMIF('วางแผนBC,CJ'!$C:$C,'รับ-จ่าย ประจำวัน'!$B324,'วางแผนBC,CJ'!W:W)+SUMIF(RD!$C:$C,'รับ-จ่าย ประจำวัน'!$B324,RD!W:W)+SUMIF('FG,ออนไล,คัดแยก'!$C:$C,'รับ-จ่าย ประจำวัน'!$B324,'FG,ออนไล,คัดแยก'!W:W)</f>
        <v>16</v>
      </c>
      <c r="BE324" s="16">
        <f>SUMIF(เตรียมส่วนผสม!$C:$C,'รับ-จ่าย ประจำวัน'!$B324,เตรียมส่วนผสม!X:X)+SUMIF(กวนไส้!$C:$C,'รับ-จ่าย ประจำวัน'!$B324,กวนไส้!X:X)+SUMIF(ผลิต1!$C:$C,'รับ-จ่าย ประจำวัน'!$B324,ผลิต1!X:X)+SUMIF(ผลิต2!$C:$C,'รับ-จ่าย ประจำวัน'!$B324,ผลิต2!X:X)+SUMIF(เส้นแต่งหน้าขนมเค้ก!$C:$C,'รับ-จ่าย ประจำวัน'!$B324,เส้นแต่งหน้าขนมเค้ก!X:X)+SUMIF(แพ็ค!$C:$C,'รับ-จ่าย ประจำวัน'!$B324,แพ็ค!X:X)+SUMIF(ธุรการ!$C:$C,'รับ-จ่าย ประจำวัน'!$B324,ธุรการ!X:X)+SUMIF(เส้นแต่งหน้าขนมปัง!$C:$C,'รับ-จ่าย ประจำวัน'!$B324,เส้นแต่งหน้าขนมปัง!X:X)+SUMIF('วางแผนBC,CJ'!$C:$C,'รับ-จ่าย ประจำวัน'!$B324,'วางแผนBC,CJ'!X:X)+SUMIF(RD!$C:$C,'รับ-จ่าย ประจำวัน'!$B324,RD!X:X)+SUMIF('FG,ออนไล,คัดแยก'!$C:$C,'รับ-จ่าย ประจำวัน'!$B324,'FG,ออนไล,คัดแยก'!X:X)</f>
        <v>0</v>
      </c>
      <c r="BF324" s="16">
        <f>SUMIF(เตรียมส่วนผสม!$C:$C,'รับ-จ่าย ประจำวัน'!$B324,เตรียมส่วนผสม!Y:Y)+SUMIF(กวนไส้!$C:$C,'รับ-จ่าย ประจำวัน'!$B324,กวนไส้!Y:Y)+SUMIF(ผลิต1!$C:$C,'รับ-จ่าย ประจำวัน'!$B324,ผลิต1!Y:Y)+SUMIF(ผลิต2!$C:$C,'รับ-จ่าย ประจำวัน'!$B324,ผลิต2!Y:Y)+SUMIF(เส้นแต่งหน้าขนมเค้ก!$C:$C,'รับ-จ่าย ประจำวัน'!$B324,เส้นแต่งหน้าขนมเค้ก!Y:Y)+SUMIF(แพ็ค!$C:$C,'รับ-จ่าย ประจำวัน'!$B324,แพ็ค!Y:Y)+SUMIF(ธุรการ!$C:$C,'รับ-จ่าย ประจำวัน'!$B324,ธุรการ!Y:Y)+SUMIF(เส้นแต่งหน้าขนมปัง!$C:$C,'รับ-จ่าย ประจำวัน'!$B324,เส้นแต่งหน้าขนมปัง!Y:Y)+SUMIF('วางแผนBC,CJ'!$C:$C,'รับ-จ่าย ประจำวัน'!$B324,'วางแผนBC,CJ'!Y:Y)+SUMIF(RD!$C:$C,'รับ-จ่าย ประจำวัน'!$B324,RD!Y:Y)+SUMIF('FG,ออนไล,คัดแยก'!$C:$C,'รับ-จ่าย ประจำวัน'!$B324,'FG,ออนไล,คัดแยก'!Y:Y)</f>
        <v>0</v>
      </c>
      <c r="BG324" s="16">
        <f>SUMIF(เตรียมส่วนผสม!$C:$C,'รับ-จ่าย ประจำวัน'!$B324,เตรียมส่วนผสม!Z:Z)+SUMIF(กวนไส้!$C:$C,'รับ-จ่าย ประจำวัน'!$B324,กวนไส้!Z:Z)+SUMIF(ผลิต1!$C:$C,'รับ-จ่าย ประจำวัน'!$B324,ผลิต1!Z:Z)+SUMIF(ผลิต2!$C:$C,'รับ-จ่าย ประจำวัน'!$B324,ผลิต2!Z:Z)+SUMIF(เส้นแต่งหน้าขนมเค้ก!$C:$C,'รับ-จ่าย ประจำวัน'!$B324,เส้นแต่งหน้าขนมเค้ก!Z:Z)+SUMIF(แพ็ค!$C:$C,'รับ-จ่าย ประจำวัน'!$B324,แพ็ค!Z:Z)+SUMIF(ธุรการ!$C:$C,'รับ-จ่าย ประจำวัน'!$B324,ธุรการ!Z:Z)+SUMIF(เส้นแต่งหน้าขนมปัง!$C:$C,'รับ-จ่าย ประจำวัน'!$B324,เส้นแต่งหน้าขนมปัง!Z:Z)+SUMIF('วางแผนBC,CJ'!$C:$C,'รับ-จ่าย ประจำวัน'!$B324,'วางแผนBC,CJ'!Z:Z)+SUMIF(RD!$C:$C,'รับ-จ่าย ประจำวัน'!$B324,RD!Z:Z)+SUMIF('FG,ออนไล,คัดแยก'!$C:$C,'รับ-จ่าย ประจำวัน'!$B324,'FG,ออนไล,คัดแยก'!Z:Z)</f>
        <v>16</v>
      </c>
      <c r="BH324" s="16">
        <f>SUMIF(เตรียมส่วนผสม!$C:$C,'รับ-จ่าย ประจำวัน'!$B324,เตรียมส่วนผสม!AA:AA)+SUMIF(กวนไส้!$C:$C,'รับ-จ่าย ประจำวัน'!$B324,กวนไส้!AA:AA)+SUMIF(ผลิต1!$C:$C,'รับ-จ่าย ประจำวัน'!$B324,ผลิต1!AA:AA)+SUMIF(ผลิต2!$C:$C,'รับ-จ่าย ประจำวัน'!$B324,ผลิต2!AA:AA)+SUMIF(เส้นแต่งหน้าขนมเค้ก!$C:$C,'รับ-จ่าย ประจำวัน'!$B324,เส้นแต่งหน้าขนมเค้ก!AA:AA)+SUMIF(แพ็ค!$C:$C,'รับ-จ่าย ประจำวัน'!$B324,แพ็ค!AA:AA)+SUMIF(ธุรการ!$C:$C,'รับ-จ่าย ประจำวัน'!$B324,ธุรการ!AA:AA)+SUMIF(เส้นแต่งหน้าขนมปัง!$C:$C,'รับ-จ่าย ประจำวัน'!$B324,เส้นแต่งหน้าขนมปัง!AA:AA)+SUMIF('วางแผนBC,CJ'!$C:$C,'รับ-จ่าย ประจำวัน'!$B324,'วางแผนBC,CJ'!AA:AA)+SUMIF(RD!$C:$C,'รับ-จ่าย ประจำวัน'!$B324,RD!AA:AA)+SUMIF('FG,ออนไล,คัดแยก'!$C:$C,'รับ-จ่าย ประจำวัน'!$B324,'FG,ออนไล,คัดแยก'!AA:AA)</f>
        <v>0</v>
      </c>
      <c r="BI324" s="16">
        <f>SUMIF(เตรียมส่วนผสม!$C:$C,'รับ-จ่าย ประจำวัน'!$B324,เตรียมส่วนผสม!AB:AB)+SUMIF(กวนไส้!$C:$C,'รับ-จ่าย ประจำวัน'!$B324,กวนไส้!AB:AB)+SUMIF(ผลิต1!$C:$C,'รับ-จ่าย ประจำวัน'!$B324,ผลิต1!AB:AB)+SUMIF(ผลิต2!$C:$C,'รับ-จ่าย ประจำวัน'!$B324,ผลิต2!AB:AB)+SUMIF(เส้นแต่งหน้าขนมเค้ก!$C:$C,'รับ-จ่าย ประจำวัน'!$B324,เส้นแต่งหน้าขนมเค้ก!AB:AB)+SUMIF(แพ็ค!$C:$C,'รับ-จ่าย ประจำวัน'!$B324,แพ็ค!AB:AB)+SUMIF(ธุรการ!$C:$C,'รับ-จ่าย ประจำวัน'!$B324,ธุรการ!AB:AB)+SUMIF(เส้นแต่งหน้าขนมปัง!$C:$C,'รับ-จ่าย ประจำวัน'!$B324,เส้นแต่งหน้าขนมปัง!AB:AB)+SUMIF('วางแผนBC,CJ'!$C:$C,'รับ-จ่าย ประจำวัน'!$B324,'วางแผนBC,CJ'!AB:AB)+SUMIF(RD!$C:$C,'รับ-จ่าย ประจำวัน'!$B324,RD!AB:AB)+SUMIF('FG,ออนไล,คัดแยก'!$C:$C,'รับ-จ่าย ประจำวัน'!$B324,'FG,ออนไล,คัดแยก'!AB:AB)</f>
        <v>16</v>
      </c>
      <c r="BJ324" s="16">
        <f>SUMIF(เตรียมส่วนผสม!$C:$C,'รับ-จ่าย ประจำวัน'!$B324,เตรียมส่วนผสม!AC:AC)+SUMIF(กวนไส้!$C:$C,'รับ-จ่าย ประจำวัน'!$B324,กวนไส้!AC:AC)+SUMIF(ผลิต1!$C:$C,'รับ-จ่าย ประจำวัน'!$B324,ผลิต1!AC:AC)+SUMIF(ผลิต2!$C:$C,'รับ-จ่าย ประจำวัน'!$B324,ผลิต2!AC:AC)+SUMIF(เส้นแต่งหน้าขนมเค้ก!$C:$C,'รับ-จ่าย ประจำวัน'!$B324,เส้นแต่งหน้าขนมเค้ก!AC:AC)+SUMIF(แพ็ค!$C:$C,'รับ-จ่าย ประจำวัน'!$B324,แพ็ค!AC:AC)+SUMIF(ธุรการ!$C:$C,'รับ-จ่าย ประจำวัน'!$B324,ธุรการ!AC:AC)+SUMIF(เส้นแต่งหน้าขนมปัง!$C:$C,'รับ-จ่าย ประจำวัน'!$B324,เส้นแต่งหน้าขนมปัง!AC:AC)+SUMIF('วางแผนBC,CJ'!$C:$C,'รับ-จ่าย ประจำวัน'!$B324,'วางแผนBC,CJ'!AC:AC)+SUMIF(RD!$C:$C,'รับ-จ่าย ประจำวัน'!$B324,RD!AC:AC)+SUMIF('FG,ออนไล,คัดแยก'!$C:$C,'รับ-จ่าย ประจำวัน'!$B324,'FG,ออนไล,คัดแยก'!AC:AC)</f>
        <v>16</v>
      </c>
      <c r="BK324" s="16">
        <f>SUMIF(เตรียมส่วนผสม!$C:$C,'รับ-จ่าย ประจำวัน'!$B324,เตรียมส่วนผสม!AD:AD)+SUMIF(กวนไส้!$C:$C,'รับ-จ่าย ประจำวัน'!$B324,กวนไส้!AD:AD)+SUMIF(ผลิต1!$C:$C,'รับ-จ่าย ประจำวัน'!$B324,ผลิต1!AD:AD)+SUMIF(ผลิต2!$C:$C,'รับ-จ่าย ประจำวัน'!$B324,ผลิต2!AD:AD)+SUMIF(เส้นแต่งหน้าขนมเค้ก!$C:$C,'รับ-จ่าย ประจำวัน'!$B324,เส้นแต่งหน้าขนมเค้ก!AD:AD)+SUMIF(แพ็ค!$C:$C,'รับ-จ่าย ประจำวัน'!$B324,แพ็ค!AD:AD)+SUMIF(ธุรการ!$C:$C,'รับ-จ่าย ประจำวัน'!$B324,ธุรการ!AD:AD)+SUMIF(เส้นแต่งหน้าขนมปัง!$C:$C,'รับ-จ่าย ประจำวัน'!$B324,เส้นแต่งหน้าขนมปัง!AD:AD)+SUMIF('วางแผนBC,CJ'!$C:$C,'รับ-จ่าย ประจำวัน'!$B324,'วางแผนBC,CJ'!AD:AD)+SUMIF(RD!$C:$C,'รับ-จ่าย ประจำวัน'!$B324,RD!AD:AD)+SUMIF('FG,ออนไล,คัดแยก'!$C:$C,'รับ-จ่าย ประจำวัน'!$B324,'FG,ออนไล,คัดแยก'!AD:AD)</f>
        <v>0</v>
      </c>
      <c r="BL324" s="16">
        <f>SUMIF(เตรียมส่วนผสม!$C:$C,'รับ-จ่าย ประจำวัน'!$B324,เตรียมส่วนผสม!AE:AE)+SUMIF(กวนไส้!$C:$C,'รับ-จ่าย ประจำวัน'!$B324,กวนไส้!AE:AE)+SUMIF(ผลิต1!$C:$C,'รับ-จ่าย ประจำวัน'!$B324,ผลิต1!AE:AE)+SUMIF(ผลิต2!$C:$C,'รับ-จ่าย ประจำวัน'!$B324,ผลิต2!AE:AE)+SUMIF(เส้นแต่งหน้าขนมเค้ก!$C:$C,'รับ-จ่าย ประจำวัน'!$B324,เส้นแต่งหน้าขนมเค้ก!AE:AE)+SUMIF(แพ็ค!$C:$C,'รับ-จ่าย ประจำวัน'!$B324,แพ็ค!AE:AE)+SUMIF(ธุรการ!$C:$C,'รับ-จ่าย ประจำวัน'!$B324,ธุรการ!AE:AE)+SUMIF(เส้นแต่งหน้าขนมปัง!$C:$C,'รับ-จ่าย ประจำวัน'!$B324,เส้นแต่งหน้าขนมปัง!AE:AE)+SUMIF('วางแผนBC,CJ'!$C:$C,'รับ-จ่าย ประจำวัน'!$B324,'วางแผนBC,CJ'!AE:AE)+SUMIF(RD!$C:$C,'รับ-จ่าย ประจำวัน'!$B324,RD!AE:AE)+SUMIF('FG,ออนไล,คัดแยก'!$C:$C,'รับ-จ่าย ประจำวัน'!$B324,'FG,ออนไล,คัดแยก'!AE:AE)</f>
        <v>32</v>
      </c>
      <c r="BM324" s="16">
        <f>SUMIF(เตรียมส่วนผสม!$C:$C,'รับ-จ่าย ประจำวัน'!$B324,เตรียมส่วนผสม!AF:AF)+SUMIF(กวนไส้!$C:$C,'รับ-จ่าย ประจำวัน'!$B324,กวนไส้!AF:AF)+SUMIF(ผลิต1!$C:$C,'รับ-จ่าย ประจำวัน'!$B324,ผลิต1!AF:AF)+SUMIF(ผลิต2!$C:$C,'รับ-จ่าย ประจำวัน'!$B324,ผลิต2!AF:AF)+SUMIF(เส้นแต่งหน้าขนมเค้ก!$C:$C,'รับ-จ่าย ประจำวัน'!$B324,เส้นแต่งหน้าขนมเค้ก!AF:AF)+SUMIF(แพ็ค!$C:$C,'รับ-จ่าย ประจำวัน'!$B324,แพ็ค!AF:AF)+SUMIF(ธุรการ!$C:$C,'รับ-จ่าย ประจำวัน'!$B324,ธุรการ!AF:AF)+SUMIF(เส้นแต่งหน้าขนมปัง!$C:$C,'รับ-จ่าย ประจำวัน'!$B324,เส้นแต่งหน้าขนมปัง!AF:AF)+SUMIF('วางแผนBC,CJ'!$C:$C,'รับ-จ่าย ประจำวัน'!$B324,'วางแผนBC,CJ'!AF:AF)+SUMIF(RD!$C:$C,'รับ-จ่าย ประจำวัน'!$B324,RD!AF:AF)+SUMIF('FG,ออนไล,คัดแยก'!$C:$C,'รับ-จ่าย ประจำวัน'!$B324,'FG,ออนไล,คัดแยก'!AF:AF)</f>
        <v>24</v>
      </c>
      <c r="BN324" s="16">
        <f>SUMIF(เตรียมส่วนผสม!$C:$C,'รับ-จ่าย ประจำวัน'!$B324,เตรียมส่วนผสม!AG:AG)+SUMIF(กวนไส้!$C:$C,'รับ-จ่าย ประจำวัน'!$B324,กวนไส้!AG:AG)+SUMIF(ผลิต1!$C:$C,'รับ-จ่าย ประจำวัน'!$B324,ผลิต1!AG:AG)+SUMIF(ผลิต2!$C:$C,'รับ-จ่าย ประจำวัน'!$B324,ผลิต2!AG:AG)+SUMIF(เส้นแต่งหน้าขนมเค้ก!$C:$C,'รับ-จ่าย ประจำวัน'!$B324,เส้นแต่งหน้าขนมเค้ก!AG:AG)+SUMIF(แพ็ค!$C:$C,'รับ-จ่าย ประจำวัน'!$B324,แพ็ค!AG:AG)+SUMIF(ธุรการ!$C:$C,'รับ-จ่าย ประจำวัน'!$B324,ธุรการ!AG:AG)+SUMIF(เส้นแต่งหน้าขนมปัง!$C:$C,'รับ-จ่าย ประจำวัน'!$B324,เส้นแต่งหน้าขนมปัง!AG:AG)+SUMIF('วางแผนBC,CJ'!$C:$C,'รับ-จ่าย ประจำวัน'!$B324,'วางแผนBC,CJ'!AG:AG)+SUMIF(RD!$C:$C,'รับ-จ่าย ประจำวัน'!$B324,RD!AG:AG)+SUMIF('FG,ออนไล,คัดแยก'!$C:$C,'รับ-จ่าย ประจำวัน'!$B324,'FG,ออนไล,คัดแยก'!AG:AG)</f>
        <v>16</v>
      </c>
      <c r="BO324" s="16">
        <f>SUMIF(เตรียมส่วนผสม!$C:$C,'รับ-จ่าย ประจำวัน'!$B324,เตรียมส่วนผสม!AH:AH)+SUMIF(กวนไส้!$C:$C,'รับ-จ่าย ประจำวัน'!$B324,กวนไส้!AH:AH)+SUMIF(ผลิต1!$C:$C,'รับ-จ่าย ประจำวัน'!$B324,ผลิต1!AH:AH)+SUMIF(ผลิต2!$C:$C,'รับ-จ่าย ประจำวัน'!$B324,ผลิต2!AH:AH)+SUMIF(เส้นแต่งหน้าขนมเค้ก!$C:$C,'รับ-จ่าย ประจำวัน'!$B324,เส้นแต่งหน้าขนมเค้ก!AH:AH)+SUMIF(แพ็ค!$C:$C,'รับ-จ่าย ประจำวัน'!$B324,แพ็ค!AH:AH)+SUMIF(ธุรการ!$C:$C,'รับ-จ่าย ประจำวัน'!$B324,ธุรการ!AH:AH)+SUMIF(เส้นแต่งหน้าขนมปัง!$C:$C,'รับ-จ่าย ประจำวัน'!$B324,เส้นแต่งหน้าขนมปัง!AH:AH)+SUMIF('วางแผนBC,CJ'!$C:$C,'รับ-จ่าย ประจำวัน'!$B324,'วางแผนBC,CJ'!AH:AH)+SUMIF(RD!$C:$C,'รับ-จ่าย ประจำวัน'!$B324,RD!AH:AH)+SUMIF('FG,ออนไล,คัดแยก'!$C:$C,'รับ-จ่าย ประจำวัน'!$B324,'FG,ออนไล,คัดแยก'!AH:AH)</f>
        <v>0</v>
      </c>
      <c r="BP324" s="16">
        <f>SUMIF(เตรียมส่วนผสม!$C:$C,'รับ-จ่าย ประจำวัน'!$B324,เตรียมส่วนผสม!AI:AI)+SUMIF(กวนไส้!$C:$C,'รับ-จ่าย ประจำวัน'!$B324,กวนไส้!AI:AI)+SUMIF(ผลิต1!$C:$C,'รับ-จ่าย ประจำวัน'!$B324,ผลิต1!AI:AI)+SUMIF(ผลิต2!$C:$C,'รับ-จ่าย ประจำวัน'!$B324,ผลิต2!AI:AI)+SUMIF(เส้นแต่งหน้าขนมเค้ก!$C:$C,'รับ-จ่าย ประจำวัน'!$B324,เส้นแต่งหน้าขนมเค้ก!AI:AI)+SUMIF(แพ็ค!$C:$C,'รับ-จ่าย ประจำวัน'!$B324,แพ็ค!AI:AI)+SUMIF(ธุรการ!$C:$C,'รับ-จ่าย ประจำวัน'!$B324,ธุรการ!AI:AI)+SUMIF(เส้นแต่งหน้าขนมปัง!$C:$C,'รับ-จ่าย ประจำวัน'!$B324,เส้นแต่งหน้าขนมปัง!AI:AI)+SUMIF('วางแผนBC,CJ'!$C:$C,'รับ-จ่าย ประจำวัน'!$B324,'วางแผนBC,CJ'!AI:AI)+SUMIF(RD!$C:$C,'รับ-จ่าย ประจำวัน'!$B324,RD!AI:AI)+SUMIF('FG,ออนไล,คัดแยก'!$C:$C,'รับ-จ่าย ประจำวัน'!$B324,'FG,ออนไล,คัดแยก'!AI:AI)</f>
        <v>24</v>
      </c>
      <c r="BQ324" s="16">
        <f>SUMIF(เตรียมส่วนผสม!$C:$C,'รับ-จ่าย ประจำวัน'!$B324,เตรียมส่วนผสม!AJ:AJ)+SUMIF(กวนไส้!$C:$C,'รับ-จ่าย ประจำวัน'!$B324,กวนไส้!AJ:AJ)+SUMIF(ผลิต1!$C:$C,'รับ-จ่าย ประจำวัน'!$B324,ผลิต1!AJ:AJ)+SUMIF(ผลิต2!$C:$C,'รับ-จ่าย ประจำวัน'!$B324,ผลิต2!AJ:AJ)+SUMIF(เส้นแต่งหน้าขนมเค้ก!$C:$C,'รับ-จ่าย ประจำวัน'!$B324,เส้นแต่งหน้าขนมเค้ก!AJ:AJ)+SUMIF(แพ็ค!$C:$C,'รับ-จ่าย ประจำวัน'!$B324,แพ็ค!AJ:AJ)+SUMIF(ธุรการ!$C:$C,'รับ-จ่าย ประจำวัน'!$B324,ธุรการ!AJ:AJ)+SUMIF(เส้นแต่งหน้าขนมปัง!$C:$C,'รับ-จ่าย ประจำวัน'!$B324,เส้นแต่งหน้าขนมปัง!AJ:AJ)+SUMIF('วางแผนBC,CJ'!$C:$C,'รับ-จ่าย ประจำวัน'!$B324,'วางแผนBC,CJ'!AJ:AJ)+SUMIF(RD!$C:$C,'รับ-จ่าย ประจำวัน'!$B324,RD!AJ:AJ)+SUMIF('FG,ออนไล,คัดแยก'!$C:$C,'รับ-จ่าย ประจำวัน'!$B324,'FG,ออนไล,คัดแยก'!AJ:AJ)</f>
        <v>0</v>
      </c>
      <c r="BR324" s="16">
        <f>SUMIF(เตรียมส่วนผสม!$C:$C,'รับ-จ่าย ประจำวัน'!$B324,เตรียมส่วนผสม!AK:AK)+SUMIF(กวนไส้!$C:$C,'รับ-จ่าย ประจำวัน'!$B324,กวนไส้!AK:AK)+SUMIF(ผลิต1!$C:$C,'รับ-จ่าย ประจำวัน'!$B324,ผลิต1!AK:AK)+SUMIF(ผลิต2!$C:$C,'รับ-จ่าย ประจำวัน'!$B324,ผลิต2!AK:AK)+SUMIF(เส้นแต่งหน้าขนมเค้ก!$C:$C,'รับ-จ่าย ประจำวัน'!$B324,เส้นแต่งหน้าขนมเค้ก!AK:AK)+SUMIF(แพ็ค!$C:$C,'รับ-จ่าย ประจำวัน'!$B324,แพ็ค!AK:AK)+SUMIF(ธุรการ!$C:$C,'รับ-จ่าย ประจำวัน'!$B324,ธุรการ!AK:AK)+SUMIF(เส้นแต่งหน้าขนมปัง!$C:$C,'รับ-จ่าย ประจำวัน'!$B324,เส้นแต่งหน้าขนมปัง!AK:AK)+SUMIF('วางแผนBC,CJ'!$C:$C,'รับ-จ่าย ประจำวัน'!$B324,'วางแผนBC,CJ'!AK:AK)+SUMIF(RD!$C:$C,'รับ-จ่าย ประจำวัน'!$B324,RD!AK:AK)+SUMIF('FG,ออนไล,คัดแยก'!$C:$C,'รับ-จ่าย ประจำวัน'!$B324,'FG,ออนไล,คัดแยก'!AK:AK)</f>
        <v>16</v>
      </c>
      <c r="BS324" s="16">
        <f>SUMIF(เตรียมส่วนผสม!$C:$C,'รับ-จ่าย ประจำวัน'!$B324,เตรียมส่วนผสม!AL:AL)+SUMIF(กวนไส้!$C:$C,'รับ-จ่าย ประจำวัน'!$B324,กวนไส้!AL:AL)+SUMIF(ผลิต1!$C:$C,'รับ-จ่าย ประจำวัน'!$B324,ผลิต1!AL:AL)+SUMIF(ผลิต2!$C:$C,'รับ-จ่าย ประจำวัน'!$B324,ผลิต2!AL:AL)+SUMIF(เส้นแต่งหน้าขนมเค้ก!$C:$C,'รับ-จ่าย ประจำวัน'!$B324,เส้นแต่งหน้าขนมเค้ก!AL:AL)+SUMIF(แพ็ค!$C:$C,'รับ-จ่าย ประจำวัน'!$B324,แพ็ค!AL:AL)+SUMIF(ธุรการ!$C:$C,'รับ-จ่าย ประจำวัน'!$B324,ธุรการ!AL:AL)+SUMIF(เส้นแต่งหน้าขนมปัง!$C:$C,'รับ-จ่าย ประจำวัน'!$B324,เส้นแต่งหน้าขนมปัง!AL:AL)+SUMIF('วางแผนBC,CJ'!$C:$C,'รับ-จ่าย ประจำวัน'!$B324,'วางแผนBC,CJ'!AL:AL)+SUMIF(RD!$C:$C,'รับ-จ่าย ประจำวัน'!$B324,RD!AL:AL)+SUMIF('FG,ออนไล,คัดแยก'!$C:$C,'รับ-จ่าย ประจำวัน'!$B324,'FG,ออนไล,คัดแยก'!AL:AL)</f>
        <v>0</v>
      </c>
      <c r="BT324" s="18">
        <f t="shared" si="70"/>
        <v>368</v>
      </c>
      <c r="BU324" s="116">
        <v>11</v>
      </c>
      <c r="BV324" s="146">
        <f t="shared" si="71"/>
        <v>690</v>
      </c>
      <c r="BW324" s="183">
        <v>15</v>
      </c>
      <c r="BX324" s="172">
        <f t="shared" ref="BX324:BX326" si="77">BT324/30</f>
        <v>12.266666666666667</v>
      </c>
      <c r="BY324" s="188">
        <f t="shared" si="74"/>
        <v>56.249999999999993</v>
      </c>
      <c r="BZ324" s="180">
        <f t="shared" ca="1" si="73"/>
        <v>46259.25</v>
      </c>
      <c r="CA324" s="93"/>
      <c r="CB324" s="93"/>
      <c r="CC324" s="93"/>
      <c r="CD324" s="93"/>
      <c r="CE324" s="93"/>
      <c r="CF324" s="93"/>
      <c r="CG324" s="93"/>
      <c r="CH324" s="93"/>
      <c r="CI324" s="93"/>
      <c r="CJ324" s="94"/>
      <c r="CK324" s="9">
        <f t="shared" si="75"/>
        <v>679</v>
      </c>
    </row>
    <row r="325" spans="1:89" x14ac:dyDescent="0.5">
      <c r="A325" s="149" t="s">
        <v>1011</v>
      </c>
      <c r="B325" s="34">
        <v>1060201002</v>
      </c>
      <c r="C325" s="33" t="s">
        <v>1884</v>
      </c>
      <c r="D325" s="141" t="s">
        <v>1010</v>
      </c>
      <c r="E325" s="25"/>
      <c r="F325" s="132"/>
      <c r="G325" s="25"/>
      <c r="H325" s="12">
        <v>1223</v>
      </c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11"/>
      <c r="AF325" s="11"/>
      <c r="AG325" s="11"/>
      <c r="AH325" s="11"/>
      <c r="AI325" s="25"/>
      <c r="AJ325" s="25"/>
      <c r="AK325" s="25"/>
      <c r="AL325" s="25"/>
      <c r="AM325" s="25"/>
      <c r="AN325" s="15">
        <f t="shared" si="69"/>
        <v>0</v>
      </c>
      <c r="AO325" s="16">
        <f>SUMIF(เตรียมส่วนผสม!$C:$C,'รับ-จ่าย ประจำวัน'!$B325,เตรียมส่วนผสม!H:H)+SUMIF(กวนไส้!$C:$C,'รับ-จ่าย ประจำวัน'!$B325,กวนไส้!H:H)+SUMIF(ผลิต1!$C:$C,'รับ-จ่าย ประจำวัน'!$B325,ผลิต1!H:H)+SUMIF(ผลิต2!$C:$C,'รับ-จ่าย ประจำวัน'!$B325,ผลิต2!H:H)+SUMIF(เส้นแต่งหน้าขนมเค้ก!$C:$C,'รับ-จ่าย ประจำวัน'!$B325,เส้นแต่งหน้าขนมเค้ก!H:H)+SUMIF(แพ็ค!$C:$C,'รับ-จ่าย ประจำวัน'!$B325,แพ็ค!H:H)+SUMIF(ธุรการ!$C:$C,'รับ-จ่าย ประจำวัน'!$B325,ธุรการ!H:H)+SUMIF(เส้นแต่งหน้าขนมปัง!$C:$C,'รับ-จ่าย ประจำวัน'!$B325,เส้นแต่งหน้าขนมปัง!H:H)+SUMIF('วางแผนBC,CJ'!$C:$C,'รับ-จ่าย ประจำวัน'!$B325,'วางแผนBC,CJ'!H:H)+SUMIF(RD!$C:$C,'รับ-จ่าย ประจำวัน'!$B325,RD!H:H)+SUMIF('FG,ออนไล,คัดแยก'!$C:$C,'รับ-จ่าย ประจำวัน'!$B325,'FG,ออนไล,คัดแยก'!H:H)</f>
        <v>0</v>
      </c>
      <c r="AP325" s="16">
        <f>SUMIF(เตรียมส่วนผสม!$C:$C,'รับ-จ่าย ประจำวัน'!$B325,เตรียมส่วนผสม!I:I)+SUMIF(กวนไส้!$C:$C,'รับ-จ่าย ประจำวัน'!$B325,กวนไส้!I:I)+SUMIF(ผลิต1!$C:$C,'รับ-จ่าย ประจำวัน'!$B325,ผลิต1!I:I)+SUMIF(ผลิต2!$C:$C,'รับ-จ่าย ประจำวัน'!$B325,ผลิต2!I:I)+SUMIF(เส้นแต่งหน้าขนมเค้ก!$C:$C,'รับ-จ่าย ประจำวัน'!$B325,เส้นแต่งหน้าขนมเค้ก!I:I)+SUMIF(แพ็ค!$C:$C,'รับ-จ่าย ประจำวัน'!$B325,แพ็ค!I:I)+SUMIF(ธุรการ!$C:$C,'รับ-จ่าย ประจำวัน'!$B325,ธุรการ!I:I)+SUMIF(เส้นแต่งหน้าขนมปัง!$C:$C,'รับ-จ่าย ประจำวัน'!$B325,เส้นแต่งหน้าขนมปัง!I:I)+SUMIF('วางแผนBC,CJ'!$C:$C,'รับ-จ่าย ประจำวัน'!$B325,'วางแผนBC,CJ'!I:I)+SUMIF(RD!$C:$C,'รับ-จ่าย ประจำวัน'!$B325,RD!I:I)+SUMIF('FG,ออนไล,คัดแยก'!$C:$C,'รับ-จ่าย ประจำวัน'!$B325,'FG,ออนไล,คัดแยก'!I:I)</f>
        <v>0</v>
      </c>
      <c r="AQ325" s="16">
        <f>SUMIF(เตรียมส่วนผสม!$C:$C,'รับ-จ่าย ประจำวัน'!$B325,เตรียมส่วนผสม!J:J)+SUMIF(กวนไส้!$C:$C,'รับ-จ่าย ประจำวัน'!$B325,กวนไส้!J:J)+SUMIF(ผลิต1!$C:$C,'รับ-จ่าย ประจำวัน'!$B325,ผลิต1!J:J)+SUMIF(ผลิต2!$C:$C,'รับ-จ่าย ประจำวัน'!$B325,ผลิต2!J:J)+SUMIF(เส้นแต่งหน้าขนมเค้ก!$C:$C,'รับ-จ่าย ประจำวัน'!$B325,เส้นแต่งหน้าขนมเค้ก!J:J)+SUMIF(แพ็ค!$C:$C,'รับ-จ่าย ประจำวัน'!$B325,แพ็ค!J:J)+SUMIF(ธุรการ!$C:$C,'รับ-จ่าย ประจำวัน'!$B325,ธุรการ!J:J)+SUMIF(เส้นแต่งหน้าขนมปัง!$C:$C,'รับ-จ่าย ประจำวัน'!$B325,เส้นแต่งหน้าขนมปัง!J:J)+SUMIF('วางแผนBC,CJ'!$C:$C,'รับ-จ่าย ประจำวัน'!$B325,'วางแผนBC,CJ'!J:J)+SUMIF(RD!$C:$C,'รับ-จ่าย ประจำวัน'!$B325,RD!J:J)+SUMIF('FG,ออนไล,คัดแยก'!$C:$C,'รับ-จ่าย ประจำวัน'!$B325,'FG,ออนไล,คัดแยก'!J:J)</f>
        <v>0</v>
      </c>
      <c r="AR325" s="16">
        <f>SUMIF(เตรียมส่วนผสม!$C:$C,'รับ-จ่าย ประจำวัน'!$B325,เตรียมส่วนผสม!K:K)+SUMIF(กวนไส้!$C:$C,'รับ-จ่าย ประจำวัน'!$B325,กวนไส้!K:K)+SUMIF(ผลิต1!$C:$C,'รับ-จ่าย ประจำวัน'!$B325,ผลิต1!K:K)+SUMIF(ผลิต2!$C:$C,'รับ-จ่าย ประจำวัน'!$B325,ผลิต2!K:K)+SUMIF(เส้นแต่งหน้าขนมเค้ก!$C:$C,'รับ-จ่าย ประจำวัน'!$B325,เส้นแต่งหน้าขนมเค้ก!K:K)+SUMIF(แพ็ค!$C:$C,'รับ-จ่าย ประจำวัน'!$B325,แพ็ค!K:K)+SUMIF(ธุรการ!$C:$C,'รับ-จ่าย ประจำวัน'!$B325,ธุรการ!K:K)+SUMIF(เส้นแต่งหน้าขนมปัง!$C:$C,'รับ-จ่าย ประจำวัน'!$B325,เส้นแต่งหน้าขนมปัง!K:K)+SUMIF('วางแผนBC,CJ'!$C:$C,'รับ-จ่าย ประจำวัน'!$B325,'วางแผนBC,CJ'!K:K)+SUMIF(RD!$C:$C,'รับ-จ่าย ประจำวัน'!$B325,RD!K:K)+SUMIF('FG,ออนไล,คัดแยก'!$C:$C,'รับ-จ่าย ประจำวัน'!$B325,'FG,ออนไล,คัดแยก'!K:K)</f>
        <v>0</v>
      </c>
      <c r="AS325" s="16">
        <f>SUMIF(เตรียมส่วนผสม!$C:$C,'รับ-จ่าย ประจำวัน'!$B325,เตรียมส่วนผสม!L:L)+SUMIF(กวนไส้!$C:$C,'รับ-จ่าย ประจำวัน'!$B325,กวนไส้!L:L)+SUMIF(ผลิต1!$C:$C,'รับ-จ่าย ประจำวัน'!$B325,ผลิต1!L:L)+SUMIF(ผลิต2!$C:$C,'รับ-จ่าย ประจำวัน'!$B325,ผลิต2!L:L)+SUMIF(เส้นแต่งหน้าขนมเค้ก!$C:$C,'รับ-จ่าย ประจำวัน'!$B325,เส้นแต่งหน้าขนมเค้ก!L:L)+SUMIF(แพ็ค!$C:$C,'รับ-จ่าย ประจำวัน'!$B325,แพ็ค!L:L)+SUMIF(ธุรการ!$C:$C,'รับ-จ่าย ประจำวัน'!$B325,ธุรการ!L:L)+SUMIF(เส้นแต่งหน้าขนมปัง!$C:$C,'รับ-จ่าย ประจำวัน'!$B325,เส้นแต่งหน้าขนมปัง!L:L)+SUMIF('วางแผนBC,CJ'!$C:$C,'รับ-จ่าย ประจำวัน'!$B325,'วางแผนBC,CJ'!L:L)+SUMIF(RD!$C:$C,'รับ-จ่าย ประจำวัน'!$B325,RD!L:L)+SUMIF('FG,ออนไล,คัดแยก'!$C:$C,'รับ-จ่าย ประจำวัน'!$B325,'FG,ออนไล,คัดแยก'!L:L)</f>
        <v>72</v>
      </c>
      <c r="AT325" s="16">
        <f>SUMIF(เตรียมส่วนผสม!$C:$C,'รับ-จ่าย ประจำวัน'!$B325,เตรียมส่วนผสม!M:M)+SUMIF(กวนไส้!$C:$C,'รับ-จ่าย ประจำวัน'!$B325,กวนไส้!M:M)+SUMIF(ผลิต1!$C:$C,'รับ-จ่าย ประจำวัน'!$B325,ผลิต1!M:M)+SUMIF(ผลิต2!$C:$C,'รับ-จ่าย ประจำวัน'!$B325,ผลิต2!M:M)+SUMIF(เส้นแต่งหน้าขนมเค้ก!$C:$C,'รับ-จ่าย ประจำวัน'!$B325,เส้นแต่งหน้าขนมเค้ก!M:M)+SUMIF(แพ็ค!$C:$C,'รับ-จ่าย ประจำวัน'!$B325,แพ็ค!M:M)+SUMIF(ธุรการ!$C:$C,'รับ-จ่าย ประจำวัน'!$B325,ธุรการ!M:M)+SUMIF(เส้นแต่งหน้าขนมปัง!$C:$C,'รับ-จ่าย ประจำวัน'!$B325,เส้นแต่งหน้าขนมปัง!M:M)+SUMIF('วางแผนBC,CJ'!$C:$C,'รับ-จ่าย ประจำวัน'!$B325,'วางแผนBC,CJ'!M:M)+SUMIF(RD!$C:$C,'รับ-จ่าย ประจำวัน'!$B325,RD!M:M)+SUMIF('FG,ออนไล,คัดแยก'!$C:$C,'รับ-จ่าย ประจำวัน'!$B325,'FG,ออนไล,คัดแยก'!M:M)</f>
        <v>0</v>
      </c>
      <c r="AU325" s="16">
        <f>SUMIF(เตรียมส่วนผสม!$C:$C,'รับ-จ่าย ประจำวัน'!$B325,เตรียมส่วนผสม!N:N)+SUMIF(กวนไส้!$C:$C,'รับ-จ่าย ประจำวัน'!$B325,กวนไส้!N:N)+SUMIF(ผลิต1!$C:$C,'รับ-จ่าย ประจำวัน'!$B325,ผลิต1!N:N)+SUMIF(ผลิต2!$C:$C,'รับ-จ่าย ประจำวัน'!$B325,ผลิต2!N:N)+SUMIF(เส้นแต่งหน้าขนมเค้ก!$C:$C,'รับ-จ่าย ประจำวัน'!$B325,เส้นแต่งหน้าขนมเค้ก!N:N)+SUMIF(แพ็ค!$C:$C,'รับ-จ่าย ประจำวัน'!$B325,แพ็ค!N:N)+SUMIF(ธุรการ!$C:$C,'รับ-จ่าย ประจำวัน'!$B325,ธุรการ!N:N)+SUMIF(เส้นแต่งหน้าขนมปัง!$C:$C,'รับ-จ่าย ประจำวัน'!$B325,เส้นแต่งหน้าขนมปัง!N:N)+SUMIF('วางแผนBC,CJ'!$C:$C,'รับ-จ่าย ประจำวัน'!$B325,'วางแผนBC,CJ'!N:N)+SUMIF(RD!$C:$C,'รับ-จ่าย ประจำวัน'!$B325,RD!N:N)+SUMIF('FG,ออนไล,คัดแยก'!$C:$C,'รับ-จ่าย ประจำวัน'!$B325,'FG,ออนไล,คัดแยก'!N:N)</f>
        <v>6</v>
      </c>
      <c r="AV325" s="16">
        <f>SUMIF(เตรียมส่วนผสม!$C:$C,'รับ-จ่าย ประจำวัน'!$B325,เตรียมส่วนผสม!O:O)+SUMIF(กวนไส้!$C:$C,'รับ-จ่าย ประจำวัน'!$B325,กวนไส้!O:O)+SUMIF(ผลิต1!$C:$C,'รับ-จ่าย ประจำวัน'!$B325,ผลิต1!O:O)+SUMIF(ผลิต2!$C:$C,'รับ-จ่าย ประจำวัน'!$B325,ผลิต2!O:O)+SUMIF(เส้นแต่งหน้าขนมเค้ก!$C:$C,'รับ-จ่าย ประจำวัน'!$B325,เส้นแต่งหน้าขนมเค้ก!O:O)+SUMIF(แพ็ค!$C:$C,'รับ-จ่าย ประจำวัน'!$B325,แพ็ค!O:O)+SUMIF(ธุรการ!$C:$C,'รับ-จ่าย ประจำวัน'!$B325,ธุรการ!O:O)+SUMIF(เส้นแต่งหน้าขนมปัง!$C:$C,'รับ-จ่าย ประจำวัน'!$B325,เส้นแต่งหน้าขนมปัง!O:O)+SUMIF('วางแผนBC,CJ'!$C:$C,'รับ-จ่าย ประจำวัน'!$B325,'วางแผนBC,CJ'!O:O)+SUMIF(RD!$C:$C,'รับ-จ่าย ประจำวัน'!$B325,RD!O:O)+SUMIF('FG,ออนไล,คัดแยก'!$C:$C,'รับ-จ่าย ประจำวัน'!$B325,'FG,ออนไล,คัดแยก'!O:O)</f>
        <v>72</v>
      </c>
      <c r="AW325" s="16">
        <f>SUMIF(เตรียมส่วนผสม!$C:$C,'รับ-จ่าย ประจำวัน'!$B325,เตรียมส่วนผสม!P:P)+SUMIF(กวนไส้!$C:$C,'รับ-จ่าย ประจำวัน'!$B325,กวนไส้!P:P)+SUMIF(ผลิต1!$C:$C,'รับ-จ่าย ประจำวัน'!$B325,ผลิต1!P:P)+SUMIF(ผลิต2!$C:$C,'รับ-จ่าย ประจำวัน'!$B325,ผลิต2!P:P)+SUMIF(เส้นแต่งหน้าขนมเค้ก!$C:$C,'รับ-จ่าย ประจำวัน'!$B325,เส้นแต่งหน้าขนมเค้ก!P:P)+SUMIF(แพ็ค!$C:$C,'รับ-จ่าย ประจำวัน'!$B325,แพ็ค!P:P)+SUMIF(ธุรการ!$C:$C,'รับ-จ่าย ประจำวัน'!$B325,ธุรการ!P:P)+SUMIF(เส้นแต่งหน้าขนมปัง!$C:$C,'รับ-จ่าย ประจำวัน'!$B325,เส้นแต่งหน้าขนมปัง!P:P)+SUMIF('วางแผนBC,CJ'!$C:$C,'รับ-จ่าย ประจำวัน'!$B325,'วางแผนBC,CJ'!P:P)+SUMIF(RD!$C:$C,'รับ-จ่าย ประจำวัน'!$B325,RD!P:P)+SUMIF('FG,ออนไล,คัดแยก'!$C:$C,'รับ-จ่าย ประจำวัน'!$B325,'FG,ออนไล,คัดแยก'!P:P)</f>
        <v>0</v>
      </c>
      <c r="AX325" s="16">
        <f>SUMIF(เตรียมส่วนผสม!$C:$C,'รับ-จ่าย ประจำวัน'!$B325,เตรียมส่วนผสม!Q:Q)+SUMIF(กวนไส้!$C:$C,'รับ-จ่าย ประจำวัน'!$B325,กวนไส้!Q:Q)+SUMIF(ผลิต1!$C:$C,'รับ-จ่าย ประจำวัน'!$B325,ผลิต1!Q:Q)+SUMIF(ผลิต2!$C:$C,'รับ-จ่าย ประจำวัน'!$B325,ผลิต2!Q:Q)+SUMIF(เส้นแต่งหน้าขนมเค้ก!$C:$C,'รับ-จ่าย ประจำวัน'!$B325,เส้นแต่งหน้าขนมเค้ก!Q:Q)+SUMIF(แพ็ค!$C:$C,'รับ-จ่าย ประจำวัน'!$B325,แพ็ค!Q:Q)+SUMIF(ธุรการ!$C:$C,'รับ-จ่าย ประจำวัน'!$B325,ธุรการ!Q:Q)+SUMIF(เส้นแต่งหน้าขนมปัง!$C:$C,'รับ-จ่าย ประจำวัน'!$B325,เส้นแต่งหน้าขนมปัง!Q:Q)+SUMIF('วางแผนBC,CJ'!$C:$C,'รับ-จ่าย ประจำวัน'!$B325,'วางแผนBC,CJ'!Q:Q)+SUMIF(RD!$C:$C,'รับ-จ่าย ประจำวัน'!$B325,RD!Q:Q)+SUMIF('FG,ออนไล,คัดแยก'!$C:$C,'รับ-จ่าย ประจำวัน'!$B325,'FG,ออนไล,คัดแยก'!Q:Q)</f>
        <v>0</v>
      </c>
      <c r="AY325" s="16">
        <f>SUMIF(เตรียมส่วนผสม!$C:$C,'รับ-จ่าย ประจำวัน'!$B325,เตรียมส่วนผสม!R:R)+SUMIF(กวนไส้!$C:$C,'รับ-จ่าย ประจำวัน'!$B325,กวนไส้!R:R)+SUMIF(ผลิต1!$C:$C,'รับ-จ่าย ประจำวัน'!$B325,ผลิต1!R:R)+SUMIF(ผลิต2!$C:$C,'รับ-จ่าย ประจำวัน'!$B325,ผลิต2!R:R)+SUMIF(เส้นแต่งหน้าขนมเค้ก!$C:$C,'รับ-จ่าย ประจำวัน'!$B325,เส้นแต่งหน้าขนมเค้ก!R:R)+SUMIF(แพ็ค!$C:$C,'รับ-จ่าย ประจำวัน'!$B325,แพ็ค!R:R)+SUMIF(ธุรการ!$C:$C,'รับ-จ่าย ประจำวัน'!$B325,ธุรการ!R:R)+SUMIF(เส้นแต่งหน้าขนมปัง!$C:$C,'รับ-จ่าย ประจำวัน'!$B325,เส้นแต่งหน้าขนมปัง!R:R)+SUMIF('วางแผนBC,CJ'!$C:$C,'รับ-จ่าย ประจำวัน'!$B325,'วางแผนBC,CJ'!R:R)+SUMIF(RD!$C:$C,'รับ-จ่าย ประจำวัน'!$B325,RD!R:R)+SUMIF('FG,ออนไล,คัดแยก'!$C:$C,'รับ-จ่าย ประจำวัน'!$B325,'FG,ออนไล,คัดแยก'!R:R)</f>
        <v>0</v>
      </c>
      <c r="AZ325" s="16">
        <f>SUMIF(เตรียมส่วนผสม!$C:$C,'รับ-จ่าย ประจำวัน'!$B325,เตรียมส่วนผสม!S:S)+SUMIF(กวนไส้!$C:$C,'รับ-จ่าย ประจำวัน'!$B325,กวนไส้!S:S)+SUMIF(ผลิต1!$C:$C,'รับ-จ่าย ประจำวัน'!$B325,ผลิต1!S:S)+SUMIF(ผลิต2!$C:$C,'รับ-จ่าย ประจำวัน'!$B325,ผลิต2!S:S)+SUMIF(เส้นแต่งหน้าขนมเค้ก!$C:$C,'รับ-จ่าย ประจำวัน'!$B325,เส้นแต่งหน้าขนมเค้ก!S:S)+SUMIF(แพ็ค!$C:$C,'รับ-จ่าย ประจำวัน'!$B325,แพ็ค!S:S)+SUMIF(ธุรการ!$C:$C,'รับ-จ่าย ประจำวัน'!$B325,ธุรการ!S:S)+SUMIF(เส้นแต่งหน้าขนมปัง!$C:$C,'รับ-จ่าย ประจำวัน'!$B325,เส้นแต่งหน้าขนมปัง!S:S)+SUMIF('วางแผนBC,CJ'!$C:$C,'รับ-จ่าย ประจำวัน'!$B325,'วางแผนBC,CJ'!S:S)+SUMIF(RD!$C:$C,'รับ-จ่าย ประจำวัน'!$B325,RD!S:S)+SUMIF('FG,ออนไล,คัดแยก'!$C:$C,'รับ-จ่าย ประจำวัน'!$B325,'FG,ออนไล,คัดแยก'!S:S)</f>
        <v>0</v>
      </c>
      <c r="BA325" s="16">
        <f>SUMIF(เตรียมส่วนผสม!$C:$C,'รับ-จ่าย ประจำวัน'!$B325,เตรียมส่วนผสม!T:T)+SUMIF(กวนไส้!$C:$C,'รับ-จ่าย ประจำวัน'!$B325,กวนไส้!T:T)+SUMIF(ผลิต1!$C:$C,'รับ-จ่าย ประจำวัน'!$B325,ผลิต1!T:T)+SUMIF(ผลิต2!$C:$C,'รับ-จ่าย ประจำวัน'!$B325,ผลิต2!T:T)+SUMIF(เส้นแต่งหน้าขนมเค้ก!$C:$C,'รับ-จ่าย ประจำวัน'!$B325,เส้นแต่งหน้าขนมเค้ก!T:T)+SUMIF(แพ็ค!$C:$C,'รับ-จ่าย ประจำวัน'!$B325,แพ็ค!T:T)+SUMIF(ธุรการ!$C:$C,'รับ-จ่าย ประจำวัน'!$B325,ธุรการ!T:T)+SUMIF(เส้นแต่งหน้าขนมปัง!$C:$C,'รับ-จ่าย ประจำวัน'!$B325,เส้นแต่งหน้าขนมปัง!T:T)+SUMIF('วางแผนBC,CJ'!$C:$C,'รับ-จ่าย ประจำวัน'!$B325,'วางแผนBC,CJ'!T:T)+SUMIF(RD!$C:$C,'รับ-จ่าย ประจำวัน'!$B325,RD!T:T)+SUMIF('FG,ออนไล,คัดแยก'!$C:$C,'รับ-จ่าย ประจำวัน'!$B325,'FG,ออนไล,คัดแยก'!T:T)</f>
        <v>0</v>
      </c>
      <c r="BB325" s="16">
        <f>SUMIF(เตรียมส่วนผสม!$C:$C,'รับ-จ่าย ประจำวัน'!$B325,เตรียมส่วนผสม!U:U)+SUMIF(กวนไส้!$C:$C,'รับ-จ่าย ประจำวัน'!$B325,กวนไส้!U:U)+SUMIF(ผลิต1!$C:$C,'รับ-จ่าย ประจำวัน'!$B325,ผลิต1!U:U)+SUMIF(ผลิต2!$C:$C,'รับ-จ่าย ประจำวัน'!$B325,ผลิต2!U:U)+SUMIF(เส้นแต่งหน้าขนมเค้ก!$C:$C,'รับ-จ่าย ประจำวัน'!$B325,เส้นแต่งหน้าขนมเค้ก!U:U)+SUMIF(แพ็ค!$C:$C,'รับ-จ่าย ประจำวัน'!$B325,แพ็ค!U:U)+SUMIF(ธุรการ!$C:$C,'รับ-จ่าย ประจำวัน'!$B325,ธุรการ!U:U)+SUMIF(เส้นแต่งหน้าขนมปัง!$C:$C,'รับ-จ่าย ประจำวัน'!$B325,เส้นแต่งหน้าขนมปัง!U:U)+SUMIF('วางแผนBC,CJ'!$C:$C,'รับ-จ่าย ประจำวัน'!$B325,'วางแผนBC,CJ'!U:U)+SUMIF(RD!$C:$C,'รับ-จ่าย ประจำวัน'!$B325,RD!U:U)+SUMIF('FG,ออนไล,คัดแยก'!$C:$C,'รับ-จ่าย ประจำวัน'!$B325,'FG,ออนไล,คัดแยก'!U:U)</f>
        <v>0</v>
      </c>
      <c r="BC325" s="16">
        <f>SUMIF(เตรียมส่วนผสม!$C:$C,'รับ-จ่าย ประจำวัน'!$B325,เตรียมส่วนผสม!V:V)+SUMIF(กวนไส้!$C:$C,'รับ-จ่าย ประจำวัน'!$B325,กวนไส้!V:V)+SUMIF(ผลิต1!$C:$C,'รับ-จ่าย ประจำวัน'!$B325,ผลิต1!V:V)+SUMIF(ผลิต2!$C:$C,'รับ-จ่าย ประจำวัน'!$B325,ผลิต2!V:V)+SUMIF(เส้นแต่งหน้าขนมเค้ก!$C:$C,'รับ-จ่าย ประจำวัน'!$B325,เส้นแต่งหน้าขนมเค้ก!V:V)+SUMIF(แพ็ค!$C:$C,'รับ-จ่าย ประจำวัน'!$B325,แพ็ค!V:V)+SUMIF(ธุรการ!$C:$C,'รับ-จ่าย ประจำวัน'!$B325,ธุรการ!V:V)+SUMIF(เส้นแต่งหน้าขนมปัง!$C:$C,'รับ-จ่าย ประจำวัน'!$B325,เส้นแต่งหน้าขนมปัง!V:V)+SUMIF('วางแผนBC,CJ'!$C:$C,'รับ-จ่าย ประจำวัน'!$B325,'วางแผนBC,CJ'!V:V)+SUMIF(RD!$C:$C,'รับ-จ่าย ประจำวัน'!$B325,RD!V:V)+SUMIF('FG,ออนไล,คัดแยก'!$C:$C,'รับ-จ่าย ประจำวัน'!$B325,'FG,ออนไล,คัดแยก'!V:V)</f>
        <v>0</v>
      </c>
      <c r="BD325" s="16">
        <f>SUMIF(เตรียมส่วนผสม!$C:$C,'รับ-จ่าย ประจำวัน'!$B325,เตรียมส่วนผสม!W:W)+SUMIF(กวนไส้!$C:$C,'รับ-จ่าย ประจำวัน'!$B325,กวนไส้!W:W)+SUMIF(ผลิต1!$C:$C,'รับ-จ่าย ประจำวัน'!$B325,ผลิต1!W:W)+SUMIF(ผลิต2!$C:$C,'รับ-จ่าย ประจำวัน'!$B325,ผลิต2!W:W)+SUMIF(เส้นแต่งหน้าขนมเค้ก!$C:$C,'รับ-จ่าย ประจำวัน'!$B325,เส้นแต่งหน้าขนมเค้ก!W:W)+SUMIF(แพ็ค!$C:$C,'รับ-จ่าย ประจำวัน'!$B325,แพ็ค!W:W)+SUMIF(ธุรการ!$C:$C,'รับ-จ่าย ประจำวัน'!$B325,ธุรการ!W:W)+SUMIF(เส้นแต่งหน้าขนมปัง!$C:$C,'รับ-จ่าย ประจำวัน'!$B325,เส้นแต่งหน้าขนมปัง!W:W)+SUMIF('วางแผนBC,CJ'!$C:$C,'รับ-จ่าย ประจำวัน'!$B325,'วางแผนBC,CJ'!W:W)+SUMIF(RD!$C:$C,'รับ-จ่าย ประจำวัน'!$B325,RD!W:W)+SUMIF('FG,ออนไล,คัดแยก'!$C:$C,'รับ-จ่าย ประจำวัน'!$B325,'FG,ออนไล,คัดแยก'!W:W)</f>
        <v>72</v>
      </c>
      <c r="BE325" s="16">
        <f>SUMIF(เตรียมส่วนผสม!$C:$C,'รับ-จ่าย ประจำวัน'!$B325,เตรียมส่วนผสม!X:X)+SUMIF(กวนไส้!$C:$C,'รับ-จ่าย ประจำวัน'!$B325,กวนไส้!X:X)+SUMIF(ผลิต1!$C:$C,'รับ-จ่าย ประจำวัน'!$B325,ผลิต1!X:X)+SUMIF(ผลิต2!$C:$C,'รับ-จ่าย ประจำวัน'!$B325,ผลิต2!X:X)+SUMIF(เส้นแต่งหน้าขนมเค้ก!$C:$C,'รับ-จ่าย ประจำวัน'!$B325,เส้นแต่งหน้าขนมเค้ก!X:X)+SUMIF(แพ็ค!$C:$C,'รับ-จ่าย ประจำวัน'!$B325,แพ็ค!X:X)+SUMIF(ธุรการ!$C:$C,'รับ-จ่าย ประจำวัน'!$B325,ธุรการ!X:X)+SUMIF(เส้นแต่งหน้าขนมปัง!$C:$C,'รับ-จ่าย ประจำวัน'!$B325,เส้นแต่งหน้าขนมปัง!X:X)+SUMIF('วางแผนBC,CJ'!$C:$C,'รับ-จ่าย ประจำวัน'!$B325,'วางแผนBC,CJ'!X:X)+SUMIF(RD!$C:$C,'รับ-จ่าย ประจำวัน'!$B325,RD!X:X)+SUMIF('FG,ออนไล,คัดแยก'!$C:$C,'รับ-จ่าย ประจำวัน'!$B325,'FG,ออนไล,คัดแยก'!X:X)</f>
        <v>0</v>
      </c>
      <c r="BF325" s="16">
        <f>SUMIF(เตรียมส่วนผสม!$C:$C,'รับ-จ่าย ประจำวัน'!$B325,เตรียมส่วนผสม!Y:Y)+SUMIF(กวนไส้!$C:$C,'รับ-จ่าย ประจำวัน'!$B325,กวนไส้!Y:Y)+SUMIF(ผลิต1!$C:$C,'รับ-จ่าย ประจำวัน'!$B325,ผลิต1!Y:Y)+SUMIF(ผลิต2!$C:$C,'รับ-จ่าย ประจำวัน'!$B325,ผลิต2!Y:Y)+SUMIF(เส้นแต่งหน้าขนมเค้ก!$C:$C,'รับ-จ่าย ประจำวัน'!$B325,เส้นแต่งหน้าขนมเค้ก!Y:Y)+SUMIF(แพ็ค!$C:$C,'รับ-จ่าย ประจำวัน'!$B325,แพ็ค!Y:Y)+SUMIF(ธุรการ!$C:$C,'รับ-จ่าย ประจำวัน'!$B325,ธุรการ!Y:Y)+SUMIF(เส้นแต่งหน้าขนมปัง!$C:$C,'รับ-จ่าย ประจำวัน'!$B325,เส้นแต่งหน้าขนมปัง!Y:Y)+SUMIF('วางแผนBC,CJ'!$C:$C,'รับ-จ่าย ประจำวัน'!$B325,'วางแผนBC,CJ'!Y:Y)+SUMIF(RD!$C:$C,'รับ-จ่าย ประจำวัน'!$B325,RD!Y:Y)+SUMIF('FG,ออนไล,คัดแยก'!$C:$C,'รับ-จ่าย ประจำวัน'!$B325,'FG,ออนไล,คัดแยก'!Y:Y)</f>
        <v>0</v>
      </c>
      <c r="BG325" s="16">
        <f>SUMIF(เตรียมส่วนผสม!$C:$C,'รับ-จ่าย ประจำวัน'!$B325,เตรียมส่วนผสม!Z:Z)+SUMIF(กวนไส้!$C:$C,'รับ-จ่าย ประจำวัน'!$B325,กวนไส้!Z:Z)+SUMIF(ผลิต1!$C:$C,'รับ-จ่าย ประจำวัน'!$B325,ผลิต1!Z:Z)+SUMIF(ผลิต2!$C:$C,'รับ-จ่าย ประจำวัน'!$B325,ผลิต2!Z:Z)+SUMIF(เส้นแต่งหน้าขนมเค้ก!$C:$C,'รับ-จ่าย ประจำวัน'!$B325,เส้นแต่งหน้าขนมเค้ก!Z:Z)+SUMIF(แพ็ค!$C:$C,'รับ-จ่าย ประจำวัน'!$B325,แพ็ค!Z:Z)+SUMIF(ธุรการ!$C:$C,'รับ-จ่าย ประจำวัน'!$B325,ธุรการ!Z:Z)+SUMIF(เส้นแต่งหน้าขนมปัง!$C:$C,'รับ-จ่าย ประจำวัน'!$B325,เส้นแต่งหน้าขนมปัง!Z:Z)+SUMIF('วางแผนBC,CJ'!$C:$C,'รับ-จ่าย ประจำวัน'!$B325,'วางแผนBC,CJ'!Z:Z)+SUMIF(RD!$C:$C,'รับ-จ่าย ประจำวัน'!$B325,RD!Z:Z)+SUMIF('FG,ออนไล,คัดแยก'!$C:$C,'รับ-จ่าย ประจำวัน'!$B325,'FG,ออนไล,คัดแยก'!Z:Z)</f>
        <v>0</v>
      </c>
      <c r="BH325" s="16">
        <f>SUMIF(เตรียมส่วนผสม!$C:$C,'รับ-จ่าย ประจำวัน'!$B325,เตรียมส่วนผสม!AA:AA)+SUMIF(กวนไส้!$C:$C,'รับ-จ่าย ประจำวัน'!$B325,กวนไส้!AA:AA)+SUMIF(ผลิต1!$C:$C,'รับ-จ่าย ประจำวัน'!$B325,ผลิต1!AA:AA)+SUMIF(ผลิต2!$C:$C,'รับ-จ่าย ประจำวัน'!$B325,ผลิต2!AA:AA)+SUMIF(เส้นแต่งหน้าขนมเค้ก!$C:$C,'รับ-จ่าย ประจำวัน'!$B325,เส้นแต่งหน้าขนมเค้ก!AA:AA)+SUMIF(แพ็ค!$C:$C,'รับ-จ่าย ประจำวัน'!$B325,แพ็ค!AA:AA)+SUMIF(ธุรการ!$C:$C,'รับ-จ่าย ประจำวัน'!$B325,ธุรการ!AA:AA)+SUMIF(เส้นแต่งหน้าขนมปัง!$C:$C,'รับ-จ่าย ประจำวัน'!$B325,เส้นแต่งหน้าขนมปัง!AA:AA)+SUMIF('วางแผนBC,CJ'!$C:$C,'รับ-จ่าย ประจำวัน'!$B325,'วางแผนBC,CJ'!AA:AA)+SUMIF(RD!$C:$C,'รับ-จ่าย ประจำวัน'!$B325,RD!AA:AA)+SUMIF('FG,ออนไล,คัดแยก'!$C:$C,'รับ-จ่าย ประจำวัน'!$B325,'FG,ออนไล,คัดแยก'!AA:AA)</f>
        <v>0</v>
      </c>
      <c r="BI325" s="16">
        <f>SUMIF(เตรียมส่วนผสม!$C:$C,'รับ-จ่าย ประจำวัน'!$B325,เตรียมส่วนผสม!AB:AB)+SUMIF(กวนไส้!$C:$C,'รับ-จ่าย ประจำวัน'!$B325,กวนไส้!AB:AB)+SUMIF(ผลิต1!$C:$C,'รับ-จ่าย ประจำวัน'!$B325,ผลิต1!AB:AB)+SUMIF(ผลิต2!$C:$C,'รับ-จ่าย ประจำวัน'!$B325,ผลิต2!AB:AB)+SUMIF(เส้นแต่งหน้าขนมเค้ก!$C:$C,'รับ-จ่าย ประจำวัน'!$B325,เส้นแต่งหน้าขนมเค้ก!AB:AB)+SUMIF(แพ็ค!$C:$C,'รับ-จ่าย ประจำวัน'!$B325,แพ็ค!AB:AB)+SUMIF(ธุรการ!$C:$C,'รับ-จ่าย ประจำวัน'!$B325,ธุรการ!AB:AB)+SUMIF(เส้นแต่งหน้าขนมปัง!$C:$C,'รับ-จ่าย ประจำวัน'!$B325,เส้นแต่งหน้าขนมปัง!AB:AB)+SUMIF('วางแผนBC,CJ'!$C:$C,'รับ-จ่าย ประจำวัน'!$B325,'วางแผนBC,CJ'!AB:AB)+SUMIF(RD!$C:$C,'รับ-จ่าย ประจำวัน'!$B325,RD!AB:AB)+SUMIF('FG,ออนไล,คัดแยก'!$C:$C,'รับ-จ่าย ประจำวัน'!$B325,'FG,ออนไล,คัดแยก'!AB:AB)</f>
        <v>0</v>
      </c>
      <c r="BJ325" s="16">
        <f>SUMIF(เตรียมส่วนผสม!$C:$C,'รับ-จ่าย ประจำวัน'!$B325,เตรียมส่วนผสม!AC:AC)+SUMIF(กวนไส้!$C:$C,'รับ-จ่าย ประจำวัน'!$B325,กวนไส้!AC:AC)+SUMIF(ผลิต1!$C:$C,'รับ-จ่าย ประจำวัน'!$B325,ผลิต1!AC:AC)+SUMIF(ผลิต2!$C:$C,'รับ-จ่าย ประจำวัน'!$B325,ผลิต2!AC:AC)+SUMIF(เส้นแต่งหน้าขนมเค้ก!$C:$C,'รับ-จ่าย ประจำวัน'!$B325,เส้นแต่งหน้าขนมเค้ก!AC:AC)+SUMIF(แพ็ค!$C:$C,'รับ-จ่าย ประจำวัน'!$B325,แพ็ค!AC:AC)+SUMIF(ธุรการ!$C:$C,'รับ-จ่าย ประจำวัน'!$B325,ธุรการ!AC:AC)+SUMIF(เส้นแต่งหน้าขนมปัง!$C:$C,'รับ-จ่าย ประจำวัน'!$B325,เส้นแต่งหน้าขนมปัง!AC:AC)+SUMIF('วางแผนBC,CJ'!$C:$C,'รับ-จ่าย ประจำวัน'!$B325,'วางแผนBC,CJ'!AC:AC)+SUMIF(RD!$C:$C,'รับ-จ่าย ประจำวัน'!$B325,RD!AC:AC)+SUMIF('FG,ออนไล,คัดแยก'!$C:$C,'รับ-จ่าย ประจำวัน'!$B325,'FG,ออนไล,คัดแยก'!AC:AC)</f>
        <v>0</v>
      </c>
      <c r="BK325" s="16">
        <f>SUMIF(เตรียมส่วนผสม!$C:$C,'รับ-จ่าย ประจำวัน'!$B325,เตรียมส่วนผสม!AD:AD)+SUMIF(กวนไส้!$C:$C,'รับ-จ่าย ประจำวัน'!$B325,กวนไส้!AD:AD)+SUMIF(ผลิต1!$C:$C,'รับ-จ่าย ประจำวัน'!$B325,ผลิต1!AD:AD)+SUMIF(ผลิต2!$C:$C,'รับ-จ่าย ประจำวัน'!$B325,ผลิต2!AD:AD)+SUMIF(เส้นแต่งหน้าขนมเค้ก!$C:$C,'รับ-จ่าย ประจำวัน'!$B325,เส้นแต่งหน้าขนมเค้ก!AD:AD)+SUMIF(แพ็ค!$C:$C,'รับ-จ่าย ประจำวัน'!$B325,แพ็ค!AD:AD)+SUMIF(ธุรการ!$C:$C,'รับ-จ่าย ประจำวัน'!$B325,ธุรการ!AD:AD)+SUMIF(เส้นแต่งหน้าขนมปัง!$C:$C,'รับ-จ่าย ประจำวัน'!$B325,เส้นแต่งหน้าขนมปัง!AD:AD)+SUMIF('วางแผนBC,CJ'!$C:$C,'รับ-จ่าย ประจำวัน'!$B325,'วางแผนBC,CJ'!AD:AD)+SUMIF(RD!$C:$C,'รับ-จ่าย ประจำวัน'!$B325,RD!AD:AD)+SUMIF('FG,ออนไล,คัดแยก'!$C:$C,'รับ-จ่าย ประจำวัน'!$B325,'FG,ออนไล,คัดแยก'!AD:AD)</f>
        <v>0</v>
      </c>
      <c r="BL325" s="16">
        <f>SUMIF(เตรียมส่วนผสม!$C:$C,'รับ-จ่าย ประจำวัน'!$B325,เตรียมส่วนผสม!AE:AE)+SUMIF(กวนไส้!$C:$C,'รับ-จ่าย ประจำวัน'!$B325,กวนไส้!AE:AE)+SUMIF(ผลิต1!$C:$C,'รับ-จ่าย ประจำวัน'!$B325,ผลิต1!AE:AE)+SUMIF(ผลิต2!$C:$C,'รับ-จ่าย ประจำวัน'!$B325,ผลิต2!AE:AE)+SUMIF(เส้นแต่งหน้าขนมเค้ก!$C:$C,'รับ-จ่าย ประจำวัน'!$B325,เส้นแต่งหน้าขนมเค้ก!AE:AE)+SUMIF(แพ็ค!$C:$C,'รับ-จ่าย ประจำวัน'!$B325,แพ็ค!AE:AE)+SUMIF(ธุรการ!$C:$C,'รับ-จ่าย ประจำวัน'!$B325,ธุรการ!AE:AE)+SUMIF(เส้นแต่งหน้าขนมปัง!$C:$C,'รับ-จ่าย ประจำวัน'!$B325,เส้นแต่งหน้าขนมปัง!AE:AE)+SUMIF('วางแผนBC,CJ'!$C:$C,'รับ-จ่าย ประจำวัน'!$B325,'วางแผนBC,CJ'!AE:AE)+SUMIF(RD!$C:$C,'รับ-จ่าย ประจำวัน'!$B325,RD!AE:AE)+SUMIF('FG,ออนไล,คัดแยก'!$C:$C,'รับ-จ่าย ประจำวัน'!$B325,'FG,ออนไล,คัดแยก'!AE:AE)</f>
        <v>0</v>
      </c>
      <c r="BM325" s="16">
        <f>SUMIF(เตรียมส่วนผสม!$C:$C,'รับ-จ่าย ประจำวัน'!$B325,เตรียมส่วนผสม!AF:AF)+SUMIF(กวนไส้!$C:$C,'รับ-จ่าย ประจำวัน'!$B325,กวนไส้!AF:AF)+SUMIF(ผลิต1!$C:$C,'รับ-จ่าย ประจำวัน'!$B325,ผลิต1!AF:AF)+SUMIF(ผลิต2!$C:$C,'รับ-จ่าย ประจำวัน'!$B325,ผลิต2!AF:AF)+SUMIF(เส้นแต่งหน้าขนมเค้ก!$C:$C,'รับ-จ่าย ประจำวัน'!$B325,เส้นแต่งหน้าขนมเค้ก!AF:AF)+SUMIF(แพ็ค!$C:$C,'รับ-จ่าย ประจำวัน'!$B325,แพ็ค!AF:AF)+SUMIF(ธุรการ!$C:$C,'รับ-จ่าย ประจำวัน'!$B325,ธุรการ!AF:AF)+SUMIF(เส้นแต่งหน้าขนมปัง!$C:$C,'รับ-จ่าย ประจำวัน'!$B325,เส้นแต่งหน้าขนมปัง!AF:AF)+SUMIF('วางแผนBC,CJ'!$C:$C,'รับ-จ่าย ประจำวัน'!$B325,'วางแผนBC,CJ'!AF:AF)+SUMIF(RD!$C:$C,'รับ-จ่าย ประจำวัน'!$B325,RD!AF:AF)+SUMIF('FG,ออนไล,คัดแยก'!$C:$C,'รับ-จ่าย ประจำวัน'!$B325,'FG,ออนไล,คัดแยก'!AF:AF)</f>
        <v>0</v>
      </c>
      <c r="BN325" s="16">
        <f>SUMIF(เตรียมส่วนผสม!$C:$C,'รับ-จ่าย ประจำวัน'!$B325,เตรียมส่วนผสม!AG:AG)+SUMIF(กวนไส้!$C:$C,'รับ-จ่าย ประจำวัน'!$B325,กวนไส้!AG:AG)+SUMIF(ผลิต1!$C:$C,'รับ-จ่าย ประจำวัน'!$B325,ผลิต1!AG:AG)+SUMIF(ผลิต2!$C:$C,'รับ-จ่าย ประจำวัน'!$B325,ผลิต2!AG:AG)+SUMIF(เส้นแต่งหน้าขนมเค้ก!$C:$C,'รับ-จ่าย ประจำวัน'!$B325,เส้นแต่งหน้าขนมเค้ก!AG:AG)+SUMIF(แพ็ค!$C:$C,'รับ-จ่าย ประจำวัน'!$B325,แพ็ค!AG:AG)+SUMIF(ธุรการ!$C:$C,'รับ-จ่าย ประจำวัน'!$B325,ธุรการ!AG:AG)+SUMIF(เส้นแต่งหน้าขนมปัง!$C:$C,'รับ-จ่าย ประจำวัน'!$B325,เส้นแต่งหน้าขนมปัง!AG:AG)+SUMIF('วางแผนBC,CJ'!$C:$C,'รับ-จ่าย ประจำวัน'!$B325,'วางแผนBC,CJ'!AG:AG)+SUMIF(RD!$C:$C,'รับ-จ่าย ประจำวัน'!$B325,RD!AG:AG)+SUMIF('FG,ออนไล,คัดแยก'!$C:$C,'รับ-จ่าย ประจำวัน'!$B325,'FG,ออนไล,คัดแยก'!AG:AG)</f>
        <v>0</v>
      </c>
      <c r="BO325" s="16">
        <f>SUMIF(เตรียมส่วนผสม!$C:$C,'รับ-จ่าย ประจำวัน'!$B325,เตรียมส่วนผสม!AH:AH)+SUMIF(กวนไส้!$C:$C,'รับ-จ่าย ประจำวัน'!$B325,กวนไส้!AH:AH)+SUMIF(ผลิต1!$C:$C,'รับ-จ่าย ประจำวัน'!$B325,ผลิต1!AH:AH)+SUMIF(ผลิต2!$C:$C,'รับ-จ่าย ประจำวัน'!$B325,ผลิต2!AH:AH)+SUMIF(เส้นแต่งหน้าขนมเค้ก!$C:$C,'รับ-จ่าย ประจำวัน'!$B325,เส้นแต่งหน้าขนมเค้ก!AH:AH)+SUMIF(แพ็ค!$C:$C,'รับ-จ่าย ประจำวัน'!$B325,แพ็ค!AH:AH)+SUMIF(ธุรการ!$C:$C,'รับ-จ่าย ประจำวัน'!$B325,ธุรการ!AH:AH)+SUMIF(เส้นแต่งหน้าขนมปัง!$C:$C,'รับ-จ่าย ประจำวัน'!$B325,เส้นแต่งหน้าขนมปัง!AH:AH)+SUMIF('วางแผนBC,CJ'!$C:$C,'รับ-จ่าย ประจำวัน'!$B325,'วางแผนBC,CJ'!AH:AH)+SUMIF(RD!$C:$C,'รับ-จ่าย ประจำวัน'!$B325,RD!AH:AH)+SUMIF('FG,ออนไล,คัดแยก'!$C:$C,'รับ-จ่าย ประจำวัน'!$B325,'FG,ออนไล,คัดแยก'!AH:AH)</f>
        <v>0</v>
      </c>
      <c r="BP325" s="16">
        <f>SUMIF(เตรียมส่วนผสม!$C:$C,'รับ-จ่าย ประจำวัน'!$B325,เตรียมส่วนผสม!AI:AI)+SUMIF(กวนไส้!$C:$C,'รับ-จ่าย ประจำวัน'!$B325,กวนไส้!AI:AI)+SUMIF(ผลิต1!$C:$C,'รับ-จ่าย ประจำวัน'!$B325,ผลิต1!AI:AI)+SUMIF(ผลิต2!$C:$C,'รับ-จ่าย ประจำวัน'!$B325,ผลิต2!AI:AI)+SUMIF(เส้นแต่งหน้าขนมเค้ก!$C:$C,'รับ-จ่าย ประจำวัน'!$B325,เส้นแต่งหน้าขนมเค้ก!AI:AI)+SUMIF(แพ็ค!$C:$C,'รับ-จ่าย ประจำวัน'!$B325,แพ็ค!AI:AI)+SUMIF(ธุรการ!$C:$C,'รับ-จ่าย ประจำวัน'!$B325,ธุรการ!AI:AI)+SUMIF(เส้นแต่งหน้าขนมปัง!$C:$C,'รับ-จ่าย ประจำวัน'!$B325,เส้นแต่งหน้าขนมปัง!AI:AI)+SUMIF('วางแผนBC,CJ'!$C:$C,'รับ-จ่าย ประจำวัน'!$B325,'วางแผนBC,CJ'!AI:AI)+SUMIF(RD!$C:$C,'รับ-จ่าย ประจำวัน'!$B325,RD!AI:AI)+SUMIF('FG,ออนไล,คัดแยก'!$C:$C,'รับ-จ่าย ประจำวัน'!$B325,'FG,ออนไล,คัดแยก'!AI:AI)</f>
        <v>78</v>
      </c>
      <c r="BQ325" s="16">
        <f>SUMIF(เตรียมส่วนผสม!$C:$C,'รับ-จ่าย ประจำวัน'!$B325,เตรียมส่วนผสม!AJ:AJ)+SUMIF(กวนไส้!$C:$C,'รับ-จ่าย ประจำวัน'!$B325,กวนไส้!AJ:AJ)+SUMIF(ผลิต1!$C:$C,'รับ-จ่าย ประจำวัน'!$B325,ผลิต1!AJ:AJ)+SUMIF(ผลิต2!$C:$C,'รับ-จ่าย ประจำวัน'!$B325,ผลิต2!AJ:AJ)+SUMIF(เส้นแต่งหน้าขนมเค้ก!$C:$C,'รับ-จ่าย ประจำวัน'!$B325,เส้นแต่งหน้าขนมเค้ก!AJ:AJ)+SUMIF(แพ็ค!$C:$C,'รับ-จ่าย ประจำวัน'!$B325,แพ็ค!AJ:AJ)+SUMIF(ธุรการ!$C:$C,'รับ-จ่าย ประจำวัน'!$B325,ธุรการ!AJ:AJ)+SUMIF(เส้นแต่งหน้าขนมปัง!$C:$C,'รับ-จ่าย ประจำวัน'!$B325,เส้นแต่งหน้าขนมปัง!AJ:AJ)+SUMIF('วางแผนBC,CJ'!$C:$C,'รับ-จ่าย ประจำวัน'!$B325,'วางแผนBC,CJ'!AJ:AJ)+SUMIF(RD!$C:$C,'รับ-จ่าย ประจำวัน'!$B325,RD!AJ:AJ)+SUMIF('FG,ออนไล,คัดแยก'!$C:$C,'รับ-จ่าย ประจำวัน'!$B325,'FG,ออนไล,คัดแยก'!AJ:AJ)</f>
        <v>0</v>
      </c>
      <c r="BR325" s="16">
        <f>SUMIF(เตรียมส่วนผสม!$C:$C,'รับ-จ่าย ประจำวัน'!$B325,เตรียมส่วนผสม!AK:AK)+SUMIF(กวนไส้!$C:$C,'รับ-จ่าย ประจำวัน'!$B325,กวนไส้!AK:AK)+SUMIF(ผลิต1!$C:$C,'รับ-จ่าย ประจำวัน'!$B325,ผลิต1!AK:AK)+SUMIF(ผลิต2!$C:$C,'รับ-จ่าย ประจำวัน'!$B325,ผลิต2!AK:AK)+SUMIF(เส้นแต่งหน้าขนมเค้ก!$C:$C,'รับ-จ่าย ประจำวัน'!$B325,เส้นแต่งหน้าขนมเค้ก!AK:AK)+SUMIF(แพ็ค!$C:$C,'รับ-จ่าย ประจำวัน'!$B325,แพ็ค!AK:AK)+SUMIF(ธุรการ!$C:$C,'รับ-จ่าย ประจำวัน'!$B325,ธุรการ!AK:AK)+SUMIF(เส้นแต่งหน้าขนมปัง!$C:$C,'รับ-จ่าย ประจำวัน'!$B325,เส้นแต่งหน้าขนมปัง!AK:AK)+SUMIF('วางแผนBC,CJ'!$C:$C,'รับ-จ่าย ประจำวัน'!$B325,'วางแผนBC,CJ'!AK:AK)+SUMIF(RD!$C:$C,'รับ-จ่าย ประจำวัน'!$B325,RD!AK:AK)+SUMIF('FG,ออนไล,คัดแยก'!$C:$C,'รับ-จ่าย ประจำวัน'!$B325,'FG,ออนไล,คัดแยก'!AK:AK)</f>
        <v>0</v>
      </c>
      <c r="BS325" s="16">
        <f>SUMIF(เตรียมส่วนผสม!$C:$C,'รับ-จ่าย ประจำวัน'!$B325,เตรียมส่วนผสม!AL:AL)+SUMIF(กวนไส้!$C:$C,'รับ-จ่าย ประจำวัน'!$B325,กวนไส้!AL:AL)+SUMIF(ผลิต1!$C:$C,'รับ-จ่าย ประจำวัน'!$B325,ผลิต1!AL:AL)+SUMIF(ผลิต2!$C:$C,'รับ-จ่าย ประจำวัน'!$B325,ผลิต2!AL:AL)+SUMIF(เส้นแต่งหน้าขนมเค้ก!$C:$C,'รับ-จ่าย ประจำวัน'!$B325,เส้นแต่งหน้าขนมเค้ก!AL:AL)+SUMIF(แพ็ค!$C:$C,'รับ-จ่าย ประจำวัน'!$B325,แพ็ค!AL:AL)+SUMIF(ธุรการ!$C:$C,'รับ-จ่าย ประจำวัน'!$B325,ธุรการ!AL:AL)+SUMIF(เส้นแต่งหน้าขนมปัง!$C:$C,'รับ-จ่าย ประจำวัน'!$B325,เส้นแต่งหน้าขนมปัง!AL:AL)+SUMIF('วางแผนBC,CJ'!$C:$C,'รับ-จ่าย ประจำวัน'!$B325,'วางแผนBC,CJ'!AL:AL)+SUMIF(RD!$C:$C,'รับ-จ่าย ประจำวัน'!$B325,RD!AL:AL)+SUMIF('FG,ออนไล,คัดแยก'!$C:$C,'รับ-จ่าย ประจำวัน'!$B325,'FG,ออนไล,คัดแยก'!AL:AL)</f>
        <v>0</v>
      </c>
      <c r="BT325" s="18">
        <f t="shared" si="70"/>
        <v>300</v>
      </c>
      <c r="BU325" s="116"/>
      <c r="BV325" s="146">
        <f t="shared" si="71"/>
        <v>923</v>
      </c>
      <c r="BW325" s="183">
        <v>15</v>
      </c>
      <c r="BX325" s="172">
        <f t="shared" si="77"/>
        <v>10</v>
      </c>
      <c r="BY325" s="188">
        <f t="shared" si="74"/>
        <v>92.3</v>
      </c>
      <c r="BZ325" s="180">
        <f t="shared" ca="1" si="73"/>
        <v>46295.3</v>
      </c>
      <c r="CA325" s="93"/>
      <c r="CB325" s="93"/>
      <c r="CC325" s="93"/>
      <c r="CD325" s="93"/>
      <c r="CE325" s="93"/>
      <c r="CF325" s="93"/>
      <c r="CG325" s="93"/>
      <c r="CH325" s="93"/>
      <c r="CI325" s="93"/>
      <c r="CJ325" s="97"/>
      <c r="CK325" s="9">
        <f t="shared" si="75"/>
        <v>923</v>
      </c>
    </row>
    <row r="326" spans="1:89" x14ac:dyDescent="0.5">
      <c r="A326" s="149" t="s">
        <v>1081</v>
      </c>
      <c r="B326" s="34">
        <v>1060201003</v>
      </c>
      <c r="C326" s="10" t="s">
        <v>1591</v>
      </c>
      <c r="D326" s="135" t="s">
        <v>1010</v>
      </c>
      <c r="E326" s="11">
        <v>0</v>
      </c>
      <c r="F326" s="75"/>
      <c r="G326" s="11" t="s">
        <v>62</v>
      </c>
      <c r="H326" s="12">
        <v>120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4"/>
      <c r="T326" s="14"/>
      <c r="U326" s="14"/>
      <c r="V326" s="14"/>
      <c r="W326" s="14">
        <v>288</v>
      </c>
      <c r="X326" s="14"/>
      <c r="Y326" s="14"/>
      <c r="Z326" s="14"/>
      <c r="AA326" s="14"/>
      <c r="AB326" s="14"/>
      <c r="AC326" s="14"/>
      <c r="AD326" s="14"/>
      <c r="AE326" s="13"/>
      <c r="AF326" s="13"/>
      <c r="AG326" s="13"/>
      <c r="AH326" s="13"/>
      <c r="AI326" s="14"/>
      <c r="AJ326" s="14"/>
      <c r="AK326" s="14"/>
      <c r="AL326" s="14"/>
      <c r="AM326" s="14"/>
      <c r="AN326" s="15">
        <f t="shared" si="69"/>
        <v>288</v>
      </c>
      <c r="AO326" s="16">
        <f>SUMIF(เตรียมส่วนผสม!$C:$C,'รับ-จ่าย ประจำวัน'!$B326,เตรียมส่วนผสม!H:H)+SUMIF(กวนไส้!$C:$C,'รับ-จ่าย ประจำวัน'!$B326,กวนไส้!H:H)+SUMIF(ผลิต1!$C:$C,'รับ-จ่าย ประจำวัน'!$B326,ผลิต1!H:H)+SUMIF(ผลิต2!$C:$C,'รับ-จ่าย ประจำวัน'!$B326,ผลิต2!H:H)+SUMIF(เส้นแต่งหน้าขนมเค้ก!$C:$C,'รับ-จ่าย ประจำวัน'!$B326,เส้นแต่งหน้าขนมเค้ก!H:H)+SUMIF(แพ็ค!$C:$C,'รับ-จ่าย ประจำวัน'!$B326,แพ็ค!H:H)+SUMIF(ธุรการ!$C:$C,'รับ-จ่าย ประจำวัน'!$B326,ธุรการ!H:H)+SUMIF(เส้นแต่งหน้าขนมปัง!$C:$C,'รับ-จ่าย ประจำวัน'!$B326,เส้นแต่งหน้าขนมปัง!H:H)+SUMIF('วางแผนBC,CJ'!$C:$C,'รับ-จ่าย ประจำวัน'!$B326,'วางแผนBC,CJ'!H:H)+SUMIF(RD!$C:$C,'รับ-จ่าย ประจำวัน'!$B326,RD!H:H)+SUMIF('FG,ออนไล,คัดแยก'!$C:$C,'รับ-จ่าย ประจำวัน'!$B326,'FG,ออนไล,คัดแยก'!H:H)</f>
        <v>0</v>
      </c>
      <c r="AP326" s="16">
        <f>SUMIF(เตรียมส่วนผสม!$C:$C,'รับ-จ่าย ประจำวัน'!$B326,เตรียมส่วนผสม!I:I)+SUMIF(กวนไส้!$C:$C,'รับ-จ่าย ประจำวัน'!$B326,กวนไส้!I:I)+SUMIF(ผลิต1!$C:$C,'รับ-จ่าย ประจำวัน'!$B326,ผลิต1!I:I)+SUMIF(ผลิต2!$C:$C,'รับ-จ่าย ประจำวัน'!$B326,ผลิต2!I:I)+SUMIF(เส้นแต่งหน้าขนมเค้ก!$C:$C,'รับ-จ่าย ประจำวัน'!$B326,เส้นแต่งหน้าขนมเค้ก!I:I)+SUMIF(แพ็ค!$C:$C,'รับ-จ่าย ประจำวัน'!$B326,แพ็ค!I:I)+SUMIF(ธุรการ!$C:$C,'รับ-จ่าย ประจำวัน'!$B326,ธุรการ!I:I)+SUMIF(เส้นแต่งหน้าขนมปัง!$C:$C,'รับ-จ่าย ประจำวัน'!$B326,เส้นแต่งหน้าขนมปัง!I:I)+SUMIF('วางแผนBC,CJ'!$C:$C,'รับ-จ่าย ประจำวัน'!$B326,'วางแผนBC,CJ'!I:I)+SUMIF(RD!$C:$C,'รับ-จ่าย ประจำวัน'!$B326,RD!I:I)+SUMIF('FG,ออนไล,คัดแยก'!$C:$C,'รับ-จ่าย ประจำวัน'!$B326,'FG,ออนไล,คัดแยก'!I:I)</f>
        <v>0</v>
      </c>
      <c r="AQ326" s="16">
        <f>SUMIF(เตรียมส่วนผสม!$C:$C,'รับ-จ่าย ประจำวัน'!$B326,เตรียมส่วนผสม!J:J)+SUMIF(กวนไส้!$C:$C,'รับ-จ่าย ประจำวัน'!$B326,กวนไส้!J:J)+SUMIF(ผลิต1!$C:$C,'รับ-จ่าย ประจำวัน'!$B326,ผลิต1!J:J)+SUMIF(ผลิต2!$C:$C,'รับ-จ่าย ประจำวัน'!$B326,ผลิต2!J:J)+SUMIF(เส้นแต่งหน้าขนมเค้ก!$C:$C,'รับ-จ่าย ประจำวัน'!$B326,เส้นแต่งหน้าขนมเค้ก!J:J)+SUMIF(แพ็ค!$C:$C,'รับ-จ่าย ประจำวัน'!$B326,แพ็ค!J:J)+SUMIF(ธุรการ!$C:$C,'รับ-จ่าย ประจำวัน'!$B326,ธุรการ!J:J)+SUMIF(เส้นแต่งหน้าขนมปัง!$C:$C,'รับ-จ่าย ประจำวัน'!$B326,เส้นแต่งหน้าขนมปัง!J:J)+SUMIF('วางแผนBC,CJ'!$C:$C,'รับ-จ่าย ประจำวัน'!$B326,'วางแผนBC,CJ'!J:J)+SUMIF(RD!$C:$C,'รับ-จ่าย ประจำวัน'!$B326,RD!J:J)+SUMIF('FG,ออนไล,คัดแยก'!$C:$C,'รับ-จ่าย ประจำวัน'!$B326,'FG,ออนไล,คัดแยก'!J:J)</f>
        <v>0</v>
      </c>
      <c r="AR326" s="16">
        <f>SUMIF(เตรียมส่วนผสม!$C:$C,'รับ-จ่าย ประจำวัน'!$B326,เตรียมส่วนผสม!K:K)+SUMIF(กวนไส้!$C:$C,'รับ-จ่าย ประจำวัน'!$B326,กวนไส้!K:K)+SUMIF(ผลิต1!$C:$C,'รับ-จ่าย ประจำวัน'!$B326,ผลิต1!K:K)+SUMIF(ผลิต2!$C:$C,'รับ-จ่าย ประจำวัน'!$B326,ผลิต2!K:K)+SUMIF(เส้นแต่งหน้าขนมเค้ก!$C:$C,'รับ-จ่าย ประจำวัน'!$B326,เส้นแต่งหน้าขนมเค้ก!K:K)+SUMIF(แพ็ค!$C:$C,'รับ-จ่าย ประจำวัน'!$B326,แพ็ค!K:K)+SUMIF(ธุรการ!$C:$C,'รับ-จ่าย ประจำวัน'!$B326,ธุรการ!K:K)+SUMIF(เส้นแต่งหน้าขนมปัง!$C:$C,'รับ-จ่าย ประจำวัน'!$B326,เส้นแต่งหน้าขนมปัง!K:K)+SUMIF('วางแผนBC,CJ'!$C:$C,'รับ-จ่าย ประจำวัน'!$B326,'วางแผนBC,CJ'!K:K)+SUMIF(RD!$C:$C,'รับ-จ่าย ประจำวัน'!$B326,RD!K:K)+SUMIF('FG,ออนไล,คัดแยก'!$C:$C,'รับ-จ่าย ประจำวัน'!$B326,'FG,ออนไล,คัดแยก'!K:K)</f>
        <v>12</v>
      </c>
      <c r="AS326" s="16">
        <f>SUMIF(เตรียมส่วนผสม!$C:$C,'รับ-จ่าย ประจำวัน'!$B326,เตรียมส่วนผสม!L:L)+SUMIF(กวนไส้!$C:$C,'รับ-จ่าย ประจำวัน'!$B326,กวนไส้!L:L)+SUMIF(ผลิต1!$C:$C,'รับ-จ่าย ประจำวัน'!$B326,ผลิต1!L:L)+SUMIF(ผลิต2!$C:$C,'รับ-จ่าย ประจำวัน'!$B326,ผลิต2!L:L)+SUMIF(เส้นแต่งหน้าขนมเค้ก!$C:$C,'รับ-จ่าย ประจำวัน'!$B326,เส้นแต่งหน้าขนมเค้ก!L:L)+SUMIF(แพ็ค!$C:$C,'รับ-จ่าย ประจำวัน'!$B326,แพ็ค!L:L)+SUMIF(ธุรการ!$C:$C,'รับ-จ่าย ประจำวัน'!$B326,ธุรการ!L:L)+SUMIF(เส้นแต่งหน้าขนมปัง!$C:$C,'รับ-จ่าย ประจำวัน'!$B326,เส้นแต่งหน้าขนมปัง!L:L)+SUMIF('วางแผนBC,CJ'!$C:$C,'รับ-จ่าย ประจำวัน'!$B326,'วางแผนBC,CJ'!L:L)+SUMIF(RD!$C:$C,'รับ-จ่าย ประจำวัน'!$B326,RD!L:L)+SUMIF('FG,ออนไล,คัดแยก'!$C:$C,'รับ-จ่าย ประจำวัน'!$B326,'FG,ออนไล,คัดแยก'!L:L)</f>
        <v>12</v>
      </c>
      <c r="AT326" s="16">
        <f>SUMIF(เตรียมส่วนผสม!$C:$C,'รับ-จ่าย ประจำวัน'!$B326,เตรียมส่วนผสม!M:M)+SUMIF(กวนไส้!$C:$C,'รับ-จ่าย ประจำวัน'!$B326,กวนไส้!M:M)+SUMIF(ผลิต1!$C:$C,'รับ-จ่าย ประจำวัน'!$B326,ผลิต1!M:M)+SUMIF(ผลิต2!$C:$C,'รับ-จ่าย ประจำวัน'!$B326,ผลิต2!M:M)+SUMIF(เส้นแต่งหน้าขนมเค้ก!$C:$C,'รับ-จ่าย ประจำวัน'!$B326,เส้นแต่งหน้าขนมเค้ก!M:M)+SUMIF(แพ็ค!$C:$C,'รับ-จ่าย ประจำวัน'!$B326,แพ็ค!M:M)+SUMIF(ธุรการ!$C:$C,'รับ-จ่าย ประจำวัน'!$B326,ธุรการ!M:M)+SUMIF(เส้นแต่งหน้าขนมปัง!$C:$C,'รับ-จ่าย ประจำวัน'!$B326,เส้นแต่งหน้าขนมปัง!M:M)+SUMIF('วางแผนBC,CJ'!$C:$C,'รับ-จ่าย ประจำวัน'!$B326,'วางแผนBC,CJ'!M:M)+SUMIF(RD!$C:$C,'รับ-จ่าย ประจำวัน'!$B326,RD!M:M)+SUMIF('FG,ออนไล,คัดแยก'!$C:$C,'รับ-จ่าย ประจำวัน'!$B326,'FG,ออนไล,คัดแยก'!M:M)</f>
        <v>0</v>
      </c>
      <c r="AU326" s="16">
        <f>SUMIF(เตรียมส่วนผสม!$C:$C,'รับ-จ่าย ประจำวัน'!$B326,เตรียมส่วนผสม!N:N)+SUMIF(กวนไส้!$C:$C,'รับ-จ่าย ประจำวัน'!$B326,กวนไส้!N:N)+SUMIF(ผลิต1!$C:$C,'รับ-จ่าย ประจำวัน'!$B326,ผลิต1!N:N)+SUMIF(ผลิต2!$C:$C,'รับ-จ่าย ประจำวัน'!$B326,ผลิต2!N:N)+SUMIF(เส้นแต่งหน้าขนมเค้ก!$C:$C,'รับ-จ่าย ประจำวัน'!$B326,เส้นแต่งหน้าขนมเค้ก!N:N)+SUMIF(แพ็ค!$C:$C,'รับ-จ่าย ประจำวัน'!$B326,แพ็ค!N:N)+SUMIF(ธุรการ!$C:$C,'รับ-จ่าย ประจำวัน'!$B326,ธุรการ!N:N)+SUMIF(เส้นแต่งหน้าขนมปัง!$C:$C,'รับ-จ่าย ประจำวัน'!$B326,เส้นแต่งหน้าขนมปัง!N:N)+SUMIF('วางแผนBC,CJ'!$C:$C,'รับ-จ่าย ประจำวัน'!$B326,'วางแผนBC,CJ'!N:N)+SUMIF(RD!$C:$C,'รับ-จ่าย ประจำวัน'!$B326,RD!N:N)+SUMIF('FG,ออนไล,คัดแยก'!$C:$C,'รับ-จ่าย ประจำวัน'!$B326,'FG,ออนไล,คัดแยก'!N:N)</f>
        <v>0</v>
      </c>
      <c r="AV326" s="16">
        <f>SUMIF(เตรียมส่วนผสม!$C:$C,'รับ-จ่าย ประจำวัน'!$B326,เตรียมส่วนผสม!O:O)+SUMIF(กวนไส้!$C:$C,'รับ-จ่าย ประจำวัน'!$B326,กวนไส้!O:O)+SUMIF(ผลิต1!$C:$C,'รับ-จ่าย ประจำวัน'!$B326,ผลิต1!O:O)+SUMIF(ผลิต2!$C:$C,'รับ-จ่าย ประจำวัน'!$B326,ผลิต2!O:O)+SUMIF(เส้นแต่งหน้าขนมเค้ก!$C:$C,'รับ-จ่าย ประจำวัน'!$B326,เส้นแต่งหน้าขนมเค้ก!O:O)+SUMIF(แพ็ค!$C:$C,'รับ-จ่าย ประจำวัน'!$B326,แพ็ค!O:O)+SUMIF(ธุรการ!$C:$C,'รับ-จ่าย ประจำวัน'!$B326,ธุรการ!O:O)+SUMIF(เส้นแต่งหน้าขนมปัง!$C:$C,'รับ-จ่าย ประจำวัน'!$B326,เส้นแต่งหน้าขนมปัง!O:O)+SUMIF('วางแผนBC,CJ'!$C:$C,'รับ-จ่าย ประจำวัน'!$B326,'วางแผนBC,CJ'!O:O)+SUMIF(RD!$C:$C,'รับ-จ่าย ประจำวัน'!$B326,RD!O:O)+SUMIF('FG,ออนไล,คัดแยก'!$C:$C,'รับ-จ่าย ประจำวัน'!$B326,'FG,ออนไล,คัดแยก'!O:O)</f>
        <v>36</v>
      </c>
      <c r="AW326" s="16">
        <f>SUMIF(เตรียมส่วนผสม!$C:$C,'รับ-จ่าย ประจำวัน'!$B326,เตรียมส่วนผสม!P:P)+SUMIF(กวนไส้!$C:$C,'รับ-จ่าย ประจำวัน'!$B326,กวนไส้!P:P)+SUMIF(ผลิต1!$C:$C,'รับ-จ่าย ประจำวัน'!$B326,ผลิต1!P:P)+SUMIF(ผลิต2!$C:$C,'รับ-จ่าย ประจำวัน'!$B326,ผลิต2!P:P)+SUMIF(เส้นแต่งหน้าขนมเค้ก!$C:$C,'รับ-จ่าย ประจำวัน'!$B326,เส้นแต่งหน้าขนมเค้ก!P:P)+SUMIF(แพ็ค!$C:$C,'รับ-จ่าย ประจำวัน'!$B326,แพ็ค!P:P)+SUMIF(ธุรการ!$C:$C,'รับ-จ่าย ประจำวัน'!$B326,ธุรการ!P:P)+SUMIF(เส้นแต่งหน้าขนมปัง!$C:$C,'รับ-จ่าย ประจำวัน'!$B326,เส้นแต่งหน้าขนมปัง!P:P)+SUMIF('วางแผนBC,CJ'!$C:$C,'รับ-จ่าย ประจำวัน'!$B326,'วางแผนBC,CJ'!P:P)+SUMIF(RD!$C:$C,'รับ-จ่าย ประจำวัน'!$B326,RD!P:P)+SUMIF('FG,ออนไล,คัดแยก'!$C:$C,'รับ-จ่าย ประจำวัน'!$B326,'FG,ออนไล,คัดแยก'!P:P)</f>
        <v>0</v>
      </c>
      <c r="AX326" s="16">
        <f>SUMIF(เตรียมส่วนผสม!$C:$C,'รับ-จ่าย ประจำวัน'!$B326,เตรียมส่วนผสม!Q:Q)+SUMIF(กวนไส้!$C:$C,'รับ-จ่าย ประจำวัน'!$B326,กวนไส้!Q:Q)+SUMIF(ผลิต1!$C:$C,'รับ-จ่าย ประจำวัน'!$B326,ผลิต1!Q:Q)+SUMIF(ผลิต2!$C:$C,'รับ-จ่าย ประจำวัน'!$B326,ผลิต2!Q:Q)+SUMIF(เส้นแต่งหน้าขนมเค้ก!$C:$C,'รับ-จ่าย ประจำวัน'!$B326,เส้นแต่งหน้าขนมเค้ก!Q:Q)+SUMIF(แพ็ค!$C:$C,'รับ-จ่าย ประจำวัน'!$B326,แพ็ค!Q:Q)+SUMIF(ธุรการ!$C:$C,'รับ-จ่าย ประจำวัน'!$B326,ธุรการ!Q:Q)+SUMIF(เส้นแต่งหน้าขนมปัง!$C:$C,'รับ-จ่าย ประจำวัน'!$B326,เส้นแต่งหน้าขนมปัง!Q:Q)+SUMIF('วางแผนBC,CJ'!$C:$C,'รับ-จ่าย ประจำวัน'!$B326,'วางแผนBC,CJ'!Q:Q)+SUMIF(RD!$C:$C,'รับ-จ่าย ประจำวัน'!$B326,RD!Q:Q)+SUMIF('FG,ออนไล,คัดแยก'!$C:$C,'รับ-จ่าย ประจำวัน'!$B326,'FG,ออนไล,คัดแยก'!Q:Q)</f>
        <v>0</v>
      </c>
      <c r="AY326" s="16">
        <f>SUMIF(เตรียมส่วนผสม!$C:$C,'รับ-จ่าย ประจำวัน'!$B326,เตรียมส่วนผสม!R:R)+SUMIF(กวนไส้!$C:$C,'รับ-จ่าย ประจำวัน'!$B326,กวนไส้!R:R)+SUMIF(ผลิต1!$C:$C,'รับ-จ่าย ประจำวัน'!$B326,ผลิต1!R:R)+SUMIF(ผลิต2!$C:$C,'รับ-จ่าย ประจำวัน'!$B326,ผลิต2!R:R)+SUMIF(เส้นแต่งหน้าขนมเค้ก!$C:$C,'รับ-จ่าย ประจำวัน'!$B326,เส้นแต่งหน้าขนมเค้ก!R:R)+SUMIF(แพ็ค!$C:$C,'รับ-จ่าย ประจำวัน'!$B326,แพ็ค!R:R)+SUMIF(ธุรการ!$C:$C,'รับ-จ่าย ประจำวัน'!$B326,ธุรการ!R:R)+SUMIF(เส้นแต่งหน้าขนมปัง!$C:$C,'รับ-จ่าย ประจำวัน'!$B326,เส้นแต่งหน้าขนมปัง!R:R)+SUMIF('วางแผนBC,CJ'!$C:$C,'รับ-จ่าย ประจำวัน'!$B326,'วางแผนBC,CJ'!R:R)+SUMIF(RD!$C:$C,'รับ-จ่าย ประจำวัน'!$B326,RD!R:R)+SUMIF('FG,ออนไล,คัดแยก'!$C:$C,'รับ-จ่าย ประจำวัน'!$B326,'FG,ออนไล,คัดแยก'!R:R)</f>
        <v>0</v>
      </c>
      <c r="AZ326" s="16">
        <f>SUMIF(เตรียมส่วนผสม!$C:$C,'รับ-จ่าย ประจำวัน'!$B326,เตรียมส่วนผสม!S:S)+SUMIF(กวนไส้!$C:$C,'รับ-จ่าย ประจำวัน'!$B326,กวนไส้!S:S)+SUMIF(ผลิต1!$C:$C,'รับ-จ่าย ประจำวัน'!$B326,ผลิต1!S:S)+SUMIF(ผลิต2!$C:$C,'รับ-จ่าย ประจำวัน'!$B326,ผลิต2!S:S)+SUMIF(เส้นแต่งหน้าขนมเค้ก!$C:$C,'รับ-จ่าย ประจำวัน'!$B326,เส้นแต่งหน้าขนมเค้ก!S:S)+SUMIF(แพ็ค!$C:$C,'รับ-จ่าย ประจำวัน'!$B326,แพ็ค!S:S)+SUMIF(ธุรการ!$C:$C,'รับ-จ่าย ประจำวัน'!$B326,ธุรการ!S:S)+SUMIF(เส้นแต่งหน้าขนมปัง!$C:$C,'รับ-จ่าย ประจำวัน'!$B326,เส้นแต่งหน้าขนมปัง!S:S)+SUMIF('วางแผนBC,CJ'!$C:$C,'รับ-จ่าย ประจำวัน'!$B326,'วางแผนBC,CJ'!S:S)+SUMIF(RD!$C:$C,'รับ-จ่าย ประจำวัน'!$B326,RD!S:S)+SUMIF('FG,ออนไล,คัดแยก'!$C:$C,'รับ-จ่าย ประจำวัน'!$B326,'FG,ออนไล,คัดแยก'!S:S)</f>
        <v>0</v>
      </c>
      <c r="BA326" s="16">
        <f>SUMIF(เตรียมส่วนผสม!$C:$C,'รับ-จ่าย ประจำวัน'!$B326,เตรียมส่วนผสม!T:T)+SUMIF(กวนไส้!$C:$C,'รับ-จ่าย ประจำวัน'!$B326,กวนไส้!T:T)+SUMIF(ผลิต1!$C:$C,'รับ-จ่าย ประจำวัน'!$B326,ผลิต1!T:T)+SUMIF(ผลิต2!$C:$C,'รับ-จ่าย ประจำวัน'!$B326,ผลิต2!T:T)+SUMIF(เส้นแต่งหน้าขนมเค้ก!$C:$C,'รับ-จ่าย ประจำวัน'!$B326,เส้นแต่งหน้าขนมเค้ก!T:T)+SUMIF(แพ็ค!$C:$C,'รับ-จ่าย ประจำวัน'!$B326,แพ็ค!T:T)+SUMIF(ธุรการ!$C:$C,'รับ-จ่าย ประจำวัน'!$B326,ธุรการ!T:T)+SUMIF(เส้นแต่งหน้าขนมปัง!$C:$C,'รับ-จ่าย ประจำวัน'!$B326,เส้นแต่งหน้าขนมปัง!T:T)+SUMIF('วางแผนBC,CJ'!$C:$C,'รับ-จ่าย ประจำวัน'!$B326,'วางแผนBC,CJ'!T:T)+SUMIF(RD!$C:$C,'รับ-จ่าย ประจำวัน'!$B326,RD!T:T)+SUMIF('FG,ออนไล,คัดแยก'!$C:$C,'รับ-จ่าย ประจำวัน'!$B326,'FG,ออนไล,คัดแยก'!T:T)</f>
        <v>0</v>
      </c>
      <c r="BB326" s="16">
        <f>SUMIF(เตรียมส่วนผสม!$C:$C,'รับ-จ่าย ประจำวัน'!$B326,เตรียมส่วนผสม!U:U)+SUMIF(กวนไส้!$C:$C,'รับ-จ่าย ประจำวัน'!$B326,กวนไส้!U:U)+SUMIF(ผลิต1!$C:$C,'รับ-จ่าย ประจำวัน'!$B326,ผลิต1!U:U)+SUMIF(ผลิต2!$C:$C,'รับ-จ่าย ประจำวัน'!$B326,ผลิต2!U:U)+SUMIF(เส้นแต่งหน้าขนมเค้ก!$C:$C,'รับ-จ่าย ประจำวัน'!$B326,เส้นแต่งหน้าขนมเค้ก!U:U)+SUMIF(แพ็ค!$C:$C,'รับ-จ่าย ประจำวัน'!$B326,แพ็ค!U:U)+SUMIF(ธุรการ!$C:$C,'รับ-จ่าย ประจำวัน'!$B326,ธุรการ!U:U)+SUMIF(เส้นแต่งหน้าขนมปัง!$C:$C,'รับ-จ่าย ประจำวัน'!$B326,เส้นแต่งหน้าขนมปัง!U:U)+SUMIF('วางแผนBC,CJ'!$C:$C,'รับ-จ่าย ประจำวัน'!$B326,'วางแผนBC,CJ'!U:U)+SUMIF(RD!$C:$C,'รับ-จ่าย ประจำวัน'!$B326,RD!U:U)+SUMIF('FG,ออนไล,คัดแยก'!$C:$C,'รับ-จ่าย ประจำวัน'!$B326,'FG,ออนไล,คัดแยก'!U:U)</f>
        <v>12</v>
      </c>
      <c r="BC326" s="16">
        <f>SUMIF(เตรียมส่วนผสม!$C:$C,'รับ-จ่าย ประจำวัน'!$B326,เตรียมส่วนผสม!V:V)+SUMIF(กวนไส้!$C:$C,'รับ-จ่าย ประจำวัน'!$B326,กวนไส้!V:V)+SUMIF(ผลิต1!$C:$C,'รับ-จ่าย ประจำวัน'!$B326,ผลิต1!V:V)+SUMIF(ผลิต2!$C:$C,'รับ-จ่าย ประจำวัน'!$B326,ผลิต2!V:V)+SUMIF(เส้นแต่งหน้าขนมเค้ก!$C:$C,'รับ-จ่าย ประจำวัน'!$B326,เส้นแต่งหน้าขนมเค้ก!V:V)+SUMIF(แพ็ค!$C:$C,'รับ-จ่าย ประจำวัน'!$B326,แพ็ค!V:V)+SUMIF(ธุรการ!$C:$C,'รับ-จ่าย ประจำวัน'!$B326,ธุรการ!V:V)+SUMIF(เส้นแต่งหน้าขนมปัง!$C:$C,'รับ-จ่าย ประจำวัน'!$B326,เส้นแต่งหน้าขนมปัง!V:V)+SUMIF('วางแผนBC,CJ'!$C:$C,'รับ-จ่าย ประจำวัน'!$B326,'วางแผนBC,CJ'!V:V)+SUMIF(RD!$C:$C,'รับ-จ่าย ประจำวัน'!$B326,RD!V:V)+SUMIF('FG,ออนไล,คัดแยก'!$C:$C,'รับ-จ่าย ประจำวัน'!$B326,'FG,ออนไล,คัดแยก'!V:V)</f>
        <v>36</v>
      </c>
      <c r="BD326" s="16">
        <f>SUMIF(เตรียมส่วนผสม!$C:$C,'รับ-จ่าย ประจำวัน'!$B326,เตรียมส่วนผสม!W:W)+SUMIF(กวนไส้!$C:$C,'รับ-จ่าย ประจำวัน'!$B326,กวนไส้!W:W)+SUMIF(ผลิต1!$C:$C,'รับ-จ่าย ประจำวัน'!$B326,ผลิต1!W:W)+SUMIF(ผลิต2!$C:$C,'รับ-จ่าย ประจำวัน'!$B326,ผลิต2!W:W)+SUMIF(เส้นแต่งหน้าขนมเค้ก!$C:$C,'รับ-จ่าย ประจำวัน'!$B326,เส้นแต่งหน้าขนมเค้ก!W:W)+SUMIF(แพ็ค!$C:$C,'รับ-จ่าย ประจำวัน'!$B326,แพ็ค!W:W)+SUMIF(ธุรการ!$C:$C,'รับ-จ่าย ประจำวัน'!$B326,ธุรการ!W:W)+SUMIF(เส้นแต่งหน้าขนมปัง!$C:$C,'รับ-จ่าย ประจำวัน'!$B326,เส้นแต่งหน้าขนมปัง!W:W)+SUMIF('วางแผนBC,CJ'!$C:$C,'รับ-จ่าย ประจำวัน'!$B326,'วางแผนBC,CJ'!W:W)+SUMIF(RD!$C:$C,'รับ-จ่าย ประจำวัน'!$B326,RD!W:W)+SUMIF('FG,ออนไล,คัดแยก'!$C:$C,'รับ-จ่าย ประจำวัน'!$B326,'FG,ออนไล,คัดแยก'!W:W)</f>
        <v>0</v>
      </c>
      <c r="BE326" s="16">
        <f>SUMIF(เตรียมส่วนผสม!$C:$C,'รับ-จ่าย ประจำวัน'!$B326,เตรียมส่วนผสม!X:X)+SUMIF(กวนไส้!$C:$C,'รับ-จ่าย ประจำวัน'!$B326,กวนไส้!X:X)+SUMIF(ผลิต1!$C:$C,'รับ-จ่าย ประจำวัน'!$B326,ผลิต1!X:X)+SUMIF(ผลิต2!$C:$C,'รับ-จ่าย ประจำวัน'!$B326,ผลิต2!X:X)+SUMIF(เส้นแต่งหน้าขนมเค้ก!$C:$C,'รับ-จ่าย ประจำวัน'!$B326,เส้นแต่งหน้าขนมเค้ก!X:X)+SUMIF(แพ็ค!$C:$C,'รับ-จ่าย ประจำวัน'!$B326,แพ็ค!X:X)+SUMIF(ธุรการ!$C:$C,'รับ-จ่าย ประจำวัน'!$B326,ธุรการ!X:X)+SUMIF(เส้นแต่งหน้าขนมปัง!$C:$C,'รับ-จ่าย ประจำวัน'!$B326,เส้นแต่งหน้าขนมปัง!X:X)+SUMIF('วางแผนBC,CJ'!$C:$C,'รับ-จ่าย ประจำวัน'!$B326,'วางแผนBC,CJ'!X:X)+SUMIF(RD!$C:$C,'รับ-จ่าย ประจำวัน'!$B326,RD!X:X)+SUMIF('FG,ออนไล,คัดแยก'!$C:$C,'รับ-จ่าย ประจำวัน'!$B326,'FG,ออนไล,คัดแยก'!X:X)</f>
        <v>0</v>
      </c>
      <c r="BF326" s="16">
        <f>SUMIF(เตรียมส่วนผสม!$C:$C,'รับ-จ่าย ประจำวัน'!$B326,เตรียมส่วนผสม!Y:Y)+SUMIF(กวนไส้!$C:$C,'รับ-จ่าย ประจำวัน'!$B326,กวนไส้!Y:Y)+SUMIF(ผลิต1!$C:$C,'รับ-จ่าย ประจำวัน'!$B326,ผลิต1!Y:Y)+SUMIF(ผลิต2!$C:$C,'รับ-จ่าย ประจำวัน'!$B326,ผลิต2!Y:Y)+SUMIF(เส้นแต่งหน้าขนมเค้ก!$C:$C,'รับ-จ่าย ประจำวัน'!$B326,เส้นแต่งหน้าขนมเค้ก!Y:Y)+SUMIF(แพ็ค!$C:$C,'รับ-จ่าย ประจำวัน'!$B326,แพ็ค!Y:Y)+SUMIF(ธุรการ!$C:$C,'รับ-จ่าย ประจำวัน'!$B326,ธุรการ!Y:Y)+SUMIF(เส้นแต่งหน้าขนมปัง!$C:$C,'รับ-จ่าย ประจำวัน'!$B326,เส้นแต่งหน้าขนมปัง!Y:Y)+SUMIF('วางแผนBC,CJ'!$C:$C,'รับ-จ่าย ประจำวัน'!$B326,'วางแผนBC,CJ'!Y:Y)+SUMIF(RD!$C:$C,'รับ-จ่าย ประจำวัน'!$B326,RD!Y:Y)+SUMIF('FG,ออนไล,คัดแยก'!$C:$C,'รับ-จ่าย ประจำวัน'!$B326,'FG,ออนไล,คัดแยก'!Y:Y)</f>
        <v>0</v>
      </c>
      <c r="BG326" s="16">
        <f>SUMIF(เตรียมส่วนผสม!$C:$C,'รับ-จ่าย ประจำวัน'!$B326,เตรียมส่วนผสม!Z:Z)+SUMIF(กวนไส้!$C:$C,'รับ-จ่าย ประจำวัน'!$B326,กวนไส้!Z:Z)+SUMIF(ผลิต1!$C:$C,'รับ-จ่าย ประจำวัน'!$B326,ผลิต1!Z:Z)+SUMIF(ผลิต2!$C:$C,'รับ-จ่าย ประจำวัน'!$B326,ผลิต2!Z:Z)+SUMIF(เส้นแต่งหน้าขนมเค้ก!$C:$C,'รับ-จ่าย ประจำวัน'!$B326,เส้นแต่งหน้าขนมเค้ก!Z:Z)+SUMIF(แพ็ค!$C:$C,'รับ-จ่าย ประจำวัน'!$B326,แพ็ค!Z:Z)+SUMIF(ธุรการ!$C:$C,'รับ-จ่าย ประจำวัน'!$B326,ธุรการ!Z:Z)+SUMIF(เส้นแต่งหน้าขนมปัง!$C:$C,'รับ-จ่าย ประจำวัน'!$B326,เส้นแต่งหน้าขนมปัง!Z:Z)+SUMIF('วางแผนBC,CJ'!$C:$C,'รับ-จ่าย ประจำวัน'!$B326,'วางแผนBC,CJ'!Z:Z)+SUMIF(RD!$C:$C,'รับ-จ่าย ประจำวัน'!$B326,RD!Z:Z)+SUMIF('FG,ออนไล,คัดแยก'!$C:$C,'รับ-จ่าย ประจำวัน'!$B326,'FG,ออนไล,คัดแยก'!Z:Z)</f>
        <v>0</v>
      </c>
      <c r="BH326" s="16">
        <f>SUMIF(เตรียมส่วนผสม!$C:$C,'รับ-จ่าย ประจำวัน'!$B326,เตรียมส่วนผสม!AA:AA)+SUMIF(กวนไส้!$C:$C,'รับ-จ่าย ประจำวัน'!$B326,กวนไส้!AA:AA)+SUMIF(ผลิต1!$C:$C,'รับ-จ่าย ประจำวัน'!$B326,ผลิต1!AA:AA)+SUMIF(ผลิต2!$C:$C,'รับ-จ่าย ประจำวัน'!$B326,ผลิต2!AA:AA)+SUMIF(เส้นแต่งหน้าขนมเค้ก!$C:$C,'รับ-จ่าย ประจำวัน'!$B326,เส้นแต่งหน้าขนมเค้ก!AA:AA)+SUMIF(แพ็ค!$C:$C,'รับ-จ่าย ประจำวัน'!$B326,แพ็ค!AA:AA)+SUMIF(ธุรการ!$C:$C,'รับ-จ่าย ประจำวัน'!$B326,ธุรการ!AA:AA)+SUMIF(เส้นแต่งหน้าขนมปัง!$C:$C,'รับ-จ่าย ประจำวัน'!$B326,เส้นแต่งหน้าขนมปัง!AA:AA)+SUMIF('วางแผนBC,CJ'!$C:$C,'รับ-จ่าย ประจำวัน'!$B326,'วางแผนBC,CJ'!AA:AA)+SUMIF(RD!$C:$C,'รับ-จ่าย ประจำวัน'!$B326,RD!AA:AA)+SUMIF('FG,ออนไล,คัดแยก'!$C:$C,'รับ-จ่าย ประจำวัน'!$B326,'FG,ออนไล,คัดแยก'!AA:AA)</f>
        <v>0</v>
      </c>
      <c r="BI326" s="16">
        <f>SUMIF(เตรียมส่วนผสม!$C:$C,'รับ-จ่าย ประจำวัน'!$B326,เตรียมส่วนผสม!AB:AB)+SUMIF(กวนไส้!$C:$C,'รับ-จ่าย ประจำวัน'!$B326,กวนไส้!AB:AB)+SUMIF(ผลิต1!$C:$C,'รับ-จ่าย ประจำวัน'!$B326,ผลิต1!AB:AB)+SUMIF(ผลิต2!$C:$C,'รับ-จ่าย ประจำวัน'!$B326,ผลิต2!AB:AB)+SUMIF(เส้นแต่งหน้าขนมเค้ก!$C:$C,'รับ-จ่าย ประจำวัน'!$B326,เส้นแต่งหน้าขนมเค้ก!AB:AB)+SUMIF(แพ็ค!$C:$C,'รับ-จ่าย ประจำวัน'!$B326,แพ็ค!AB:AB)+SUMIF(ธุรการ!$C:$C,'รับ-จ่าย ประจำวัน'!$B326,ธุรการ!AB:AB)+SUMIF(เส้นแต่งหน้าขนมปัง!$C:$C,'รับ-จ่าย ประจำวัน'!$B326,เส้นแต่งหน้าขนมปัง!AB:AB)+SUMIF('วางแผนBC,CJ'!$C:$C,'รับ-จ่าย ประจำวัน'!$B326,'วางแผนBC,CJ'!AB:AB)+SUMIF(RD!$C:$C,'รับ-จ่าย ประจำวัน'!$B326,RD!AB:AB)+SUMIF('FG,ออนไล,คัดแยก'!$C:$C,'รับ-จ่าย ประจำวัน'!$B326,'FG,ออนไล,คัดแยก'!AB:AB)</f>
        <v>0</v>
      </c>
      <c r="BJ326" s="16">
        <f>SUMIF(เตรียมส่วนผสม!$C:$C,'รับ-จ่าย ประจำวัน'!$B326,เตรียมส่วนผสม!AC:AC)+SUMIF(กวนไส้!$C:$C,'รับ-จ่าย ประจำวัน'!$B326,กวนไส้!AC:AC)+SUMIF(ผลิต1!$C:$C,'รับ-จ่าย ประจำวัน'!$B326,ผลิต1!AC:AC)+SUMIF(ผลิต2!$C:$C,'รับ-จ่าย ประจำวัน'!$B326,ผลิต2!AC:AC)+SUMIF(เส้นแต่งหน้าขนมเค้ก!$C:$C,'รับ-จ่าย ประจำวัน'!$B326,เส้นแต่งหน้าขนมเค้ก!AC:AC)+SUMIF(แพ็ค!$C:$C,'รับ-จ่าย ประจำวัน'!$B326,แพ็ค!AC:AC)+SUMIF(ธุรการ!$C:$C,'รับ-จ่าย ประจำวัน'!$B326,ธุรการ!AC:AC)+SUMIF(เส้นแต่งหน้าขนมปัง!$C:$C,'รับ-จ่าย ประจำวัน'!$B326,เส้นแต่งหน้าขนมปัง!AC:AC)+SUMIF('วางแผนBC,CJ'!$C:$C,'รับ-จ่าย ประจำวัน'!$B326,'วางแผนBC,CJ'!AC:AC)+SUMIF(RD!$C:$C,'รับ-จ่าย ประจำวัน'!$B326,RD!AC:AC)+SUMIF('FG,ออนไล,คัดแยก'!$C:$C,'รับ-จ่าย ประจำวัน'!$B326,'FG,ออนไล,คัดแยก'!AC:AC)</f>
        <v>0</v>
      </c>
      <c r="BK326" s="16">
        <f>SUMIF(เตรียมส่วนผสม!$C:$C,'รับ-จ่าย ประจำวัน'!$B326,เตรียมส่วนผสม!AD:AD)+SUMIF(กวนไส้!$C:$C,'รับ-จ่าย ประจำวัน'!$B326,กวนไส้!AD:AD)+SUMIF(ผลิต1!$C:$C,'รับ-จ่าย ประจำวัน'!$B326,ผลิต1!AD:AD)+SUMIF(ผลิต2!$C:$C,'รับ-จ่าย ประจำวัน'!$B326,ผลิต2!AD:AD)+SUMIF(เส้นแต่งหน้าขนมเค้ก!$C:$C,'รับ-จ่าย ประจำวัน'!$B326,เส้นแต่งหน้าขนมเค้ก!AD:AD)+SUMIF(แพ็ค!$C:$C,'รับ-จ่าย ประจำวัน'!$B326,แพ็ค!AD:AD)+SUMIF(ธุรการ!$C:$C,'รับ-จ่าย ประจำวัน'!$B326,ธุรการ!AD:AD)+SUMIF(เส้นแต่งหน้าขนมปัง!$C:$C,'รับ-จ่าย ประจำวัน'!$B326,เส้นแต่งหน้าขนมปัง!AD:AD)+SUMIF('วางแผนBC,CJ'!$C:$C,'รับ-จ่าย ประจำวัน'!$B326,'วางแผนBC,CJ'!AD:AD)+SUMIF(RD!$C:$C,'รับ-จ่าย ประจำวัน'!$B326,RD!AD:AD)+SUMIF('FG,ออนไล,คัดแยก'!$C:$C,'รับ-จ่าย ประจำวัน'!$B326,'FG,ออนไล,คัดแยก'!AD:AD)</f>
        <v>0</v>
      </c>
      <c r="BL326" s="16">
        <f>SUMIF(เตรียมส่วนผสม!$C:$C,'รับ-จ่าย ประจำวัน'!$B326,เตรียมส่วนผสม!AE:AE)+SUMIF(กวนไส้!$C:$C,'รับ-จ่าย ประจำวัน'!$B326,กวนไส้!AE:AE)+SUMIF(ผลิต1!$C:$C,'รับ-จ่าย ประจำวัน'!$B326,ผลิต1!AE:AE)+SUMIF(ผลิต2!$C:$C,'รับ-จ่าย ประจำวัน'!$B326,ผลิต2!AE:AE)+SUMIF(เส้นแต่งหน้าขนมเค้ก!$C:$C,'รับ-จ่าย ประจำวัน'!$B326,เส้นแต่งหน้าขนมเค้ก!AE:AE)+SUMIF(แพ็ค!$C:$C,'รับ-จ่าย ประจำวัน'!$B326,แพ็ค!AE:AE)+SUMIF(ธุรการ!$C:$C,'รับ-จ่าย ประจำวัน'!$B326,ธุรการ!AE:AE)+SUMIF(เส้นแต่งหน้าขนมปัง!$C:$C,'รับ-จ่าย ประจำวัน'!$B326,เส้นแต่งหน้าขนมปัง!AE:AE)+SUMIF('วางแผนBC,CJ'!$C:$C,'รับ-จ่าย ประจำวัน'!$B326,'วางแผนBC,CJ'!AE:AE)+SUMIF(RD!$C:$C,'รับ-จ่าย ประจำวัน'!$B326,RD!AE:AE)+SUMIF('FG,ออนไล,คัดแยก'!$C:$C,'รับ-จ่าย ประจำวัน'!$B326,'FG,ออนไล,คัดแยก'!AE:AE)</f>
        <v>24</v>
      </c>
      <c r="BM326" s="16">
        <f>SUMIF(เตรียมส่วนผสม!$C:$C,'รับ-จ่าย ประจำวัน'!$B326,เตรียมส่วนผสม!AF:AF)+SUMIF(กวนไส้!$C:$C,'รับ-จ่าย ประจำวัน'!$B326,กวนไส้!AF:AF)+SUMIF(ผลิต1!$C:$C,'รับ-จ่าย ประจำวัน'!$B326,ผลิต1!AF:AF)+SUMIF(ผลิต2!$C:$C,'รับ-จ่าย ประจำวัน'!$B326,ผลิต2!AF:AF)+SUMIF(เส้นแต่งหน้าขนมเค้ก!$C:$C,'รับ-จ่าย ประจำวัน'!$B326,เส้นแต่งหน้าขนมเค้ก!AF:AF)+SUMIF(แพ็ค!$C:$C,'รับ-จ่าย ประจำวัน'!$B326,แพ็ค!AF:AF)+SUMIF(ธุรการ!$C:$C,'รับ-จ่าย ประจำวัน'!$B326,ธุรการ!AF:AF)+SUMIF(เส้นแต่งหน้าขนมปัง!$C:$C,'รับ-จ่าย ประจำวัน'!$B326,เส้นแต่งหน้าขนมปัง!AF:AF)+SUMIF('วางแผนBC,CJ'!$C:$C,'รับ-จ่าย ประจำวัน'!$B326,'วางแผนBC,CJ'!AF:AF)+SUMIF(RD!$C:$C,'รับ-จ่าย ประจำวัน'!$B326,RD!AF:AF)+SUMIF('FG,ออนไล,คัดแยก'!$C:$C,'รับ-จ่าย ประจำวัน'!$B326,'FG,ออนไล,คัดแยก'!AF:AF)</f>
        <v>0</v>
      </c>
      <c r="BN326" s="16">
        <f>SUMIF(เตรียมส่วนผสม!$C:$C,'รับ-จ่าย ประจำวัน'!$B326,เตรียมส่วนผสม!AG:AG)+SUMIF(กวนไส้!$C:$C,'รับ-จ่าย ประจำวัน'!$B326,กวนไส้!AG:AG)+SUMIF(ผลิต1!$C:$C,'รับ-จ่าย ประจำวัน'!$B326,ผลิต1!AG:AG)+SUMIF(ผลิต2!$C:$C,'รับ-จ่าย ประจำวัน'!$B326,ผลิต2!AG:AG)+SUMIF(เส้นแต่งหน้าขนมเค้ก!$C:$C,'รับ-จ่าย ประจำวัน'!$B326,เส้นแต่งหน้าขนมเค้ก!AG:AG)+SUMIF(แพ็ค!$C:$C,'รับ-จ่าย ประจำวัน'!$B326,แพ็ค!AG:AG)+SUMIF(ธุรการ!$C:$C,'รับ-จ่าย ประจำวัน'!$B326,ธุรการ!AG:AG)+SUMIF(เส้นแต่งหน้าขนมปัง!$C:$C,'รับ-จ่าย ประจำวัน'!$B326,เส้นแต่งหน้าขนมปัง!AG:AG)+SUMIF('วางแผนBC,CJ'!$C:$C,'รับ-จ่าย ประจำวัน'!$B326,'วางแผนBC,CJ'!AG:AG)+SUMIF(RD!$C:$C,'รับ-จ่าย ประจำวัน'!$B326,RD!AG:AG)+SUMIF('FG,ออนไล,คัดแยก'!$C:$C,'รับ-จ่าย ประจำวัน'!$B326,'FG,ออนไล,คัดแยก'!AG:AG)</f>
        <v>0</v>
      </c>
      <c r="BO326" s="16">
        <f>SUMIF(เตรียมส่วนผสม!$C:$C,'รับ-จ่าย ประจำวัน'!$B326,เตรียมส่วนผสม!AH:AH)+SUMIF(กวนไส้!$C:$C,'รับ-จ่าย ประจำวัน'!$B326,กวนไส้!AH:AH)+SUMIF(ผลิต1!$C:$C,'รับ-จ่าย ประจำวัน'!$B326,ผลิต1!AH:AH)+SUMIF(ผลิต2!$C:$C,'รับ-จ่าย ประจำวัน'!$B326,ผลิต2!AH:AH)+SUMIF(เส้นแต่งหน้าขนมเค้ก!$C:$C,'รับ-จ่าย ประจำวัน'!$B326,เส้นแต่งหน้าขนมเค้ก!AH:AH)+SUMIF(แพ็ค!$C:$C,'รับ-จ่าย ประจำวัน'!$B326,แพ็ค!AH:AH)+SUMIF(ธุรการ!$C:$C,'รับ-จ่าย ประจำวัน'!$B326,ธุรการ!AH:AH)+SUMIF(เส้นแต่งหน้าขนมปัง!$C:$C,'รับ-จ่าย ประจำวัน'!$B326,เส้นแต่งหน้าขนมปัง!AH:AH)+SUMIF('วางแผนBC,CJ'!$C:$C,'รับ-จ่าย ประจำวัน'!$B326,'วางแผนBC,CJ'!AH:AH)+SUMIF(RD!$C:$C,'รับ-จ่าย ประจำวัน'!$B326,RD!AH:AH)+SUMIF('FG,ออนไล,คัดแยก'!$C:$C,'รับ-จ่าย ประจำวัน'!$B326,'FG,ออนไล,คัดแยก'!AH:AH)</f>
        <v>0</v>
      </c>
      <c r="BP326" s="16">
        <f>SUMIF(เตรียมส่วนผสม!$C:$C,'รับ-จ่าย ประจำวัน'!$B326,เตรียมส่วนผสม!AI:AI)+SUMIF(กวนไส้!$C:$C,'รับ-จ่าย ประจำวัน'!$B326,กวนไส้!AI:AI)+SUMIF(ผลิต1!$C:$C,'รับ-จ่าย ประจำวัน'!$B326,ผลิต1!AI:AI)+SUMIF(ผลิต2!$C:$C,'รับ-จ่าย ประจำวัน'!$B326,ผลิต2!AI:AI)+SUMIF(เส้นแต่งหน้าขนมเค้ก!$C:$C,'รับ-จ่าย ประจำวัน'!$B326,เส้นแต่งหน้าขนมเค้ก!AI:AI)+SUMIF(แพ็ค!$C:$C,'รับ-จ่าย ประจำวัน'!$B326,แพ็ค!AI:AI)+SUMIF(ธุรการ!$C:$C,'รับ-จ่าย ประจำวัน'!$B326,ธุรการ!AI:AI)+SUMIF(เส้นแต่งหน้าขนมปัง!$C:$C,'รับ-จ่าย ประจำวัน'!$B326,เส้นแต่งหน้าขนมปัง!AI:AI)+SUMIF('วางแผนBC,CJ'!$C:$C,'รับ-จ่าย ประจำวัน'!$B326,'วางแผนBC,CJ'!AI:AI)+SUMIF(RD!$C:$C,'รับ-จ่าย ประจำวัน'!$B326,RD!AI:AI)+SUMIF('FG,ออนไล,คัดแยก'!$C:$C,'รับ-จ่าย ประจำวัน'!$B326,'FG,ออนไล,คัดแยก'!AI:AI)</f>
        <v>0</v>
      </c>
      <c r="BQ326" s="16">
        <f>SUMIF(เตรียมส่วนผสม!$C:$C,'รับ-จ่าย ประจำวัน'!$B326,เตรียมส่วนผสม!AJ:AJ)+SUMIF(กวนไส้!$C:$C,'รับ-จ่าย ประจำวัน'!$B326,กวนไส้!AJ:AJ)+SUMIF(ผลิต1!$C:$C,'รับ-จ่าย ประจำวัน'!$B326,ผลิต1!AJ:AJ)+SUMIF(ผลิต2!$C:$C,'รับ-จ่าย ประจำวัน'!$B326,ผลิต2!AJ:AJ)+SUMIF(เส้นแต่งหน้าขนมเค้ก!$C:$C,'รับ-จ่าย ประจำวัน'!$B326,เส้นแต่งหน้าขนมเค้ก!AJ:AJ)+SUMIF(แพ็ค!$C:$C,'รับ-จ่าย ประจำวัน'!$B326,แพ็ค!AJ:AJ)+SUMIF(ธุรการ!$C:$C,'รับ-จ่าย ประจำวัน'!$B326,ธุรการ!AJ:AJ)+SUMIF(เส้นแต่งหน้าขนมปัง!$C:$C,'รับ-จ่าย ประจำวัน'!$B326,เส้นแต่งหน้าขนมปัง!AJ:AJ)+SUMIF('วางแผนBC,CJ'!$C:$C,'รับ-จ่าย ประจำวัน'!$B326,'วางแผนBC,CJ'!AJ:AJ)+SUMIF(RD!$C:$C,'รับ-จ่าย ประจำวัน'!$B326,RD!AJ:AJ)+SUMIF('FG,ออนไล,คัดแยก'!$C:$C,'รับ-จ่าย ประจำวัน'!$B326,'FG,ออนไล,คัดแยก'!AJ:AJ)</f>
        <v>0</v>
      </c>
      <c r="BR326" s="16">
        <f>SUMIF(เตรียมส่วนผสม!$C:$C,'รับ-จ่าย ประจำวัน'!$B326,เตรียมส่วนผสม!AK:AK)+SUMIF(กวนไส้!$C:$C,'รับ-จ่าย ประจำวัน'!$B326,กวนไส้!AK:AK)+SUMIF(ผลิต1!$C:$C,'รับ-จ่าย ประจำวัน'!$B326,ผลิต1!AK:AK)+SUMIF(ผลิต2!$C:$C,'รับ-จ่าย ประจำวัน'!$B326,ผลิต2!AK:AK)+SUMIF(เส้นแต่งหน้าขนมเค้ก!$C:$C,'รับ-จ่าย ประจำวัน'!$B326,เส้นแต่งหน้าขนมเค้ก!AK:AK)+SUMIF(แพ็ค!$C:$C,'รับ-จ่าย ประจำวัน'!$B326,แพ็ค!AK:AK)+SUMIF(ธุรการ!$C:$C,'รับ-จ่าย ประจำวัน'!$B326,ธุรการ!AK:AK)+SUMIF(เส้นแต่งหน้าขนมปัง!$C:$C,'รับ-จ่าย ประจำวัน'!$B326,เส้นแต่งหน้าขนมปัง!AK:AK)+SUMIF('วางแผนBC,CJ'!$C:$C,'รับ-จ่าย ประจำวัน'!$B326,'วางแผนBC,CJ'!AK:AK)+SUMIF(RD!$C:$C,'รับ-จ่าย ประจำวัน'!$B326,RD!AK:AK)+SUMIF('FG,ออนไล,คัดแยก'!$C:$C,'รับ-จ่าย ประจำวัน'!$B326,'FG,ออนไล,คัดแยก'!AK:AK)</f>
        <v>0</v>
      </c>
      <c r="BS326" s="16">
        <f>SUMIF(เตรียมส่วนผสม!$C:$C,'รับ-จ่าย ประจำวัน'!$B326,เตรียมส่วนผสม!AL:AL)+SUMIF(กวนไส้!$C:$C,'รับ-จ่าย ประจำวัน'!$B326,กวนไส้!AL:AL)+SUMIF(ผลิต1!$C:$C,'รับ-จ่าย ประจำวัน'!$B326,ผลิต1!AL:AL)+SUMIF(ผลิต2!$C:$C,'รับ-จ่าย ประจำวัน'!$B326,ผลิต2!AL:AL)+SUMIF(เส้นแต่งหน้าขนมเค้ก!$C:$C,'รับ-จ่าย ประจำวัน'!$B326,เส้นแต่งหน้าขนมเค้ก!AL:AL)+SUMIF(แพ็ค!$C:$C,'รับ-จ่าย ประจำวัน'!$B326,แพ็ค!AL:AL)+SUMIF(ธุรการ!$C:$C,'รับ-จ่าย ประจำวัน'!$B326,ธุรการ!AL:AL)+SUMIF(เส้นแต่งหน้าขนมปัง!$C:$C,'รับ-จ่าย ประจำวัน'!$B326,เส้นแต่งหน้าขนมปัง!AL:AL)+SUMIF('วางแผนBC,CJ'!$C:$C,'รับ-จ่าย ประจำวัน'!$B326,'วางแผนBC,CJ'!AL:AL)+SUMIF(RD!$C:$C,'รับ-จ่าย ประจำวัน'!$B326,RD!AL:AL)+SUMIF('FG,ออนไล,คัดแยก'!$C:$C,'รับ-จ่าย ประจำวัน'!$B326,'FG,ออนไล,คัดแยก'!AL:AL)</f>
        <v>0</v>
      </c>
      <c r="BT326" s="18">
        <f t="shared" si="70"/>
        <v>132</v>
      </c>
      <c r="BU326" s="116"/>
      <c r="BV326" s="146">
        <f t="shared" si="71"/>
        <v>276</v>
      </c>
      <c r="BW326" s="183">
        <v>15</v>
      </c>
      <c r="BX326" s="172">
        <f t="shared" si="77"/>
        <v>4.4000000000000004</v>
      </c>
      <c r="BY326" s="188">
        <f t="shared" si="74"/>
        <v>62.72727272727272</v>
      </c>
      <c r="BZ326" s="180">
        <f t="shared" ca="1" si="73"/>
        <v>46265.727272727272</v>
      </c>
      <c r="CA326" s="152">
        <v>288</v>
      </c>
      <c r="CB326" s="93"/>
      <c r="CC326" s="93"/>
      <c r="CD326" s="93"/>
      <c r="CE326" s="93"/>
      <c r="CF326" s="93"/>
      <c r="CG326" s="93"/>
      <c r="CH326" s="93"/>
      <c r="CI326" s="93"/>
      <c r="CJ326" s="94"/>
      <c r="CK326" s="9">
        <f t="shared" si="75"/>
        <v>276</v>
      </c>
    </row>
    <row r="327" spans="1:89" hidden="1" x14ac:dyDescent="0.5">
      <c r="A327" s="149"/>
      <c r="B327" s="34" t="s">
        <v>1013</v>
      </c>
      <c r="C327" s="10" t="s">
        <v>1675</v>
      </c>
      <c r="D327" s="135" t="s">
        <v>1010</v>
      </c>
      <c r="E327" s="11">
        <v>0</v>
      </c>
      <c r="F327" s="75"/>
      <c r="G327" s="11" t="s">
        <v>62</v>
      </c>
      <c r="H327" s="12">
        <v>24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3"/>
      <c r="AF327" s="13"/>
      <c r="AG327" s="13"/>
      <c r="AH327" s="13"/>
      <c r="AI327" s="14"/>
      <c r="AJ327" s="14"/>
      <c r="AK327" s="14"/>
      <c r="AL327" s="14"/>
      <c r="AM327" s="14"/>
      <c r="AN327" s="15">
        <f t="shared" si="69"/>
        <v>0</v>
      </c>
      <c r="AO327" s="16">
        <f>SUMIF(เตรียมส่วนผสม!$C:$C,'รับ-จ่าย ประจำวัน'!$B327,เตรียมส่วนผสม!H:H)+SUMIF(กวนไส้!$C:$C,'รับ-จ่าย ประจำวัน'!$B327,กวนไส้!H:H)+SUMIF(ผลิต1!$C:$C,'รับ-จ่าย ประจำวัน'!$B327,ผลิต1!H:H)+SUMIF(ผลิต2!$C:$C,'รับ-จ่าย ประจำวัน'!$B327,ผลิต2!H:H)+SUMIF(เส้นแต่งหน้าขนมเค้ก!$C:$C,'รับ-จ่าย ประจำวัน'!$B327,เส้นแต่งหน้าขนมเค้ก!H:H)+SUMIF(แพ็ค!$C:$C,'รับ-จ่าย ประจำวัน'!$B327,แพ็ค!H:H)+SUMIF(ธุรการ!$C:$C,'รับ-จ่าย ประจำวัน'!$B327,ธุรการ!H:H)+SUMIF(เส้นแต่งหน้าขนมปัง!$C:$C,'รับ-จ่าย ประจำวัน'!$B327,เส้นแต่งหน้าขนมปัง!H:H)+SUMIF('วางแผนBC,CJ'!$C:$C,'รับ-จ่าย ประจำวัน'!$B327,'วางแผนBC,CJ'!H:H)+SUMIF(RD!$C:$C,'รับ-จ่าย ประจำวัน'!$B327,RD!H:H)+SUMIF('FG,ออนไล,คัดแยก'!$C:$C,'รับ-จ่าย ประจำวัน'!$B327,'FG,ออนไล,คัดแยก'!H:H)</f>
        <v>0</v>
      </c>
      <c r="AP327" s="16">
        <f>SUMIF(เตรียมส่วนผสม!$C:$C,'รับ-จ่าย ประจำวัน'!$B327,เตรียมส่วนผสม!I:I)+SUMIF(กวนไส้!$C:$C,'รับ-จ่าย ประจำวัน'!$B327,กวนไส้!I:I)+SUMIF(ผลิต1!$C:$C,'รับ-จ่าย ประจำวัน'!$B327,ผลิต1!I:I)+SUMIF(ผลิต2!$C:$C,'รับ-จ่าย ประจำวัน'!$B327,ผลิต2!I:I)+SUMIF(เส้นแต่งหน้าขนมเค้ก!$C:$C,'รับ-จ่าย ประจำวัน'!$B327,เส้นแต่งหน้าขนมเค้ก!I:I)+SUMIF(แพ็ค!$C:$C,'รับ-จ่าย ประจำวัน'!$B327,แพ็ค!I:I)+SUMIF(ธุรการ!$C:$C,'รับ-จ่าย ประจำวัน'!$B327,ธุรการ!I:I)+SUMIF(เส้นแต่งหน้าขนมปัง!$C:$C,'รับ-จ่าย ประจำวัน'!$B327,เส้นแต่งหน้าขนมปัง!I:I)+SUMIF('วางแผนBC,CJ'!$C:$C,'รับ-จ่าย ประจำวัน'!$B327,'วางแผนBC,CJ'!I:I)+SUMIF(RD!$C:$C,'รับ-จ่าย ประจำวัน'!$B327,RD!I:I)+SUMIF('FG,ออนไล,คัดแยก'!$C:$C,'รับ-จ่าย ประจำวัน'!$B327,'FG,ออนไล,คัดแยก'!I:I)</f>
        <v>0</v>
      </c>
      <c r="AQ327" s="16">
        <f>SUMIF(เตรียมส่วนผสม!$C:$C,'รับ-จ่าย ประจำวัน'!$B327,เตรียมส่วนผสม!J:J)+SUMIF(กวนไส้!$C:$C,'รับ-จ่าย ประจำวัน'!$B327,กวนไส้!J:J)+SUMIF(ผลิต1!$C:$C,'รับ-จ่าย ประจำวัน'!$B327,ผลิต1!J:J)+SUMIF(ผลิต2!$C:$C,'รับ-จ่าย ประจำวัน'!$B327,ผลิต2!J:J)+SUMIF(เส้นแต่งหน้าขนมเค้ก!$C:$C,'รับ-จ่าย ประจำวัน'!$B327,เส้นแต่งหน้าขนมเค้ก!J:J)+SUMIF(แพ็ค!$C:$C,'รับ-จ่าย ประจำวัน'!$B327,แพ็ค!J:J)+SUMIF(ธุรการ!$C:$C,'รับ-จ่าย ประจำวัน'!$B327,ธุรการ!J:J)+SUMIF(เส้นแต่งหน้าขนมปัง!$C:$C,'รับ-จ่าย ประจำวัน'!$B327,เส้นแต่งหน้าขนมปัง!J:J)+SUMIF('วางแผนBC,CJ'!$C:$C,'รับ-จ่าย ประจำวัน'!$B327,'วางแผนBC,CJ'!J:J)+SUMIF(RD!$C:$C,'รับ-จ่าย ประจำวัน'!$B327,RD!J:J)+SUMIF('FG,ออนไล,คัดแยก'!$C:$C,'รับ-จ่าย ประจำวัน'!$B327,'FG,ออนไล,คัดแยก'!J:J)</f>
        <v>0</v>
      </c>
      <c r="AR327" s="16">
        <f>SUMIF(เตรียมส่วนผสม!$C:$C,'รับ-จ่าย ประจำวัน'!$B327,เตรียมส่วนผสม!K:K)+SUMIF(กวนไส้!$C:$C,'รับ-จ่าย ประจำวัน'!$B327,กวนไส้!K:K)+SUMIF(ผลิต1!$C:$C,'รับ-จ่าย ประจำวัน'!$B327,ผลิต1!K:K)+SUMIF(ผลิต2!$C:$C,'รับ-จ่าย ประจำวัน'!$B327,ผลิต2!K:K)+SUMIF(เส้นแต่งหน้าขนมเค้ก!$C:$C,'รับ-จ่าย ประจำวัน'!$B327,เส้นแต่งหน้าขนมเค้ก!K:K)+SUMIF(แพ็ค!$C:$C,'รับ-จ่าย ประจำวัน'!$B327,แพ็ค!K:K)+SUMIF(ธุรการ!$C:$C,'รับ-จ่าย ประจำวัน'!$B327,ธุรการ!K:K)+SUMIF(เส้นแต่งหน้าขนมปัง!$C:$C,'รับ-จ่าย ประจำวัน'!$B327,เส้นแต่งหน้าขนมปัง!K:K)+SUMIF('วางแผนBC,CJ'!$C:$C,'รับ-จ่าย ประจำวัน'!$B327,'วางแผนBC,CJ'!K:K)+SUMIF(RD!$C:$C,'รับ-จ่าย ประจำวัน'!$B327,RD!K:K)+SUMIF('FG,ออนไล,คัดแยก'!$C:$C,'รับ-จ่าย ประจำวัน'!$B327,'FG,ออนไล,คัดแยก'!K:K)</f>
        <v>0</v>
      </c>
      <c r="AS327" s="16">
        <f>SUMIF(เตรียมส่วนผสม!$C:$C,'รับ-จ่าย ประจำวัน'!$B327,เตรียมส่วนผสม!L:L)+SUMIF(กวนไส้!$C:$C,'รับ-จ่าย ประจำวัน'!$B327,กวนไส้!L:L)+SUMIF(ผลิต1!$C:$C,'รับ-จ่าย ประจำวัน'!$B327,ผลิต1!L:L)+SUMIF(ผลิต2!$C:$C,'รับ-จ่าย ประจำวัน'!$B327,ผลิต2!L:L)+SUMIF(เส้นแต่งหน้าขนมเค้ก!$C:$C,'รับ-จ่าย ประจำวัน'!$B327,เส้นแต่งหน้าขนมเค้ก!L:L)+SUMIF(แพ็ค!$C:$C,'รับ-จ่าย ประจำวัน'!$B327,แพ็ค!L:L)+SUMIF(ธุรการ!$C:$C,'รับ-จ่าย ประจำวัน'!$B327,ธุรการ!L:L)+SUMIF(เส้นแต่งหน้าขนมปัง!$C:$C,'รับ-จ่าย ประจำวัน'!$B327,เส้นแต่งหน้าขนมปัง!L:L)+SUMIF('วางแผนBC,CJ'!$C:$C,'รับ-จ่าย ประจำวัน'!$B327,'วางแผนBC,CJ'!L:L)+SUMIF(RD!$C:$C,'รับ-จ่าย ประจำวัน'!$B327,RD!L:L)+SUMIF('FG,ออนไล,คัดแยก'!$C:$C,'รับ-จ่าย ประจำวัน'!$B327,'FG,ออนไล,คัดแยก'!L:L)</f>
        <v>0</v>
      </c>
      <c r="AT327" s="16">
        <f>SUMIF(เตรียมส่วนผสม!$C:$C,'รับ-จ่าย ประจำวัน'!$B327,เตรียมส่วนผสม!M:M)+SUMIF(กวนไส้!$C:$C,'รับ-จ่าย ประจำวัน'!$B327,กวนไส้!M:M)+SUMIF(ผลิต1!$C:$C,'รับ-จ่าย ประจำวัน'!$B327,ผลิต1!M:M)+SUMIF(ผลิต2!$C:$C,'รับ-จ่าย ประจำวัน'!$B327,ผลิต2!M:M)+SUMIF(เส้นแต่งหน้าขนมเค้ก!$C:$C,'รับ-จ่าย ประจำวัน'!$B327,เส้นแต่งหน้าขนมเค้ก!M:M)+SUMIF(แพ็ค!$C:$C,'รับ-จ่าย ประจำวัน'!$B327,แพ็ค!M:M)+SUMIF(ธุรการ!$C:$C,'รับ-จ่าย ประจำวัน'!$B327,ธุรการ!M:M)+SUMIF(เส้นแต่งหน้าขนมปัง!$C:$C,'รับ-จ่าย ประจำวัน'!$B327,เส้นแต่งหน้าขนมปัง!M:M)+SUMIF('วางแผนBC,CJ'!$C:$C,'รับ-จ่าย ประจำวัน'!$B327,'วางแผนBC,CJ'!M:M)+SUMIF(RD!$C:$C,'รับ-จ่าย ประจำวัน'!$B327,RD!M:M)+SUMIF('FG,ออนไล,คัดแยก'!$C:$C,'รับ-จ่าย ประจำวัน'!$B327,'FG,ออนไล,คัดแยก'!M:M)</f>
        <v>0</v>
      </c>
      <c r="AU327" s="16">
        <f>SUMIF(เตรียมส่วนผสม!$C:$C,'รับ-จ่าย ประจำวัน'!$B327,เตรียมส่วนผสม!N:N)+SUMIF(กวนไส้!$C:$C,'รับ-จ่าย ประจำวัน'!$B327,กวนไส้!N:N)+SUMIF(ผลิต1!$C:$C,'รับ-จ่าย ประจำวัน'!$B327,ผลิต1!N:N)+SUMIF(ผลิต2!$C:$C,'รับ-จ่าย ประจำวัน'!$B327,ผลิต2!N:N)+SUMIF(เส้นแต่งหน้าขนมเค้ก!$C:$C,'รับ-จ่าย ประจำวัน'!$B327,เส้นแต่งหน้าขนมเค้ก!N:N)+SUMIF(แพ็ค!$C:$C,'รับ-จ่าย ประจำวัน'!$B327,แพ็ค!N:N)+SUMIF(ธุรการ!$C:$C,'รับ-จ่าย ประจำวัน'!$B327,ธุรการ!N:N)+SUMIF(เส้นแต่งหน้าขนมปัง!$C:$C,'รับ-จ่าย ประจำวัน'!$B327,เส้นแต่งหน้าขนมปัง!N:N)+SUMIF('วางแผนBC,CJ'!$C:$C,'รับ-จ่าย ประจำวัน'!$B327,'วางแผนBC,CJ'!N:N)+SUMIF(RD!$C:$C,'รับ-จ่าย ประจำวัน'!$B327,RD!N:N)+SUMIF('FG,ออนไล,คัดแยก'!$C:$C,'รับ-จ่าย ประจำวัน'!$B327,'FG,ออนไล,คัดแยก'!N:N)</f>
        <v>0</v>
      </c>
      <c r="AV327" s="16">
        <f>SUMIF(เตรียมส่วนผสม!$C:$C,'รับ-จ่าย ประจำวัน'!$B327,เตรียมส่วนผสม!O:O)+SUMIF(กวนไส้!$C:$C,'รับ-จ่าย ประจำวัน'!$B327,กวนไส้!O:O)+SUMIF(ผลิต1!$C:$C,'รับ-จ่าย ประจำวัน'!$B327,ผลิต1!O:O)+SUMIF(ผลิต2!$C:$C,'รับ-จ่าย ประจำวัน'!$B327,ผลิต2!O:O)+SUMIF(เส้นแต่งหน้าขนมเค้ก!$C:$C,'รับ-จ่าย ประจำวัน'!$B327,เส้นแต่งหน้าขนมเค้ก!O:O)+SUMIF(แพ็ค!$C:$C,'รับ-จ่าย ประจำวัน'!$B327,แพ็ค!O:O)+SUMIF(ธุรการ!$C:$C,'รับ-จ่าย ประจำวัน'!$B327,ธุรการ!O:O)+SUMIF(เส้นแต่งหน้าขนมปัง!$C:$C,'รับ-จ่าย ประจำวัน'!$B327,เส้นแต่งหน้าขนมปัง!O:O)+SUMIF('วางแผนBC,CJ'!$C:$C,'รับ-จ่าย ประจำวัน'!$B327,'วางแผนBC,CJ'!O:O)+SUMIF(RD!$C:$C,'รับ-จ่าย ประจำวัน'!$B327,RD!O:O)+SUMIF('FG,ออนไล,คัดแยก'!$C:$C,'รับ-จ่าย ประจำวัน'!$B327,'FG,ออนไล,คัดแยก'!O:O)</f>
        <v>0</v>
      </c>
      <c r="AW327" s="16">
        <f>SUMIF(เตรียมส่วนผสม!$C:$C,'รับ-จ่าย ประจำวัน'!$B327,เตรียมส่วนผสม!P:P)+SUMIF(กวนไส้!$C:$C,'รับ-จ่าย ประจำวัน'!$B327,กวนไส้!P:P)+SUMIF(ผลิต1!$C:$C,'รับ-จ่าย ประจำวัน'!$B327,ผลิต1!P:P)+SUMIF(ผลิต2!$C:$C,'รับ-จ่าย ประจำวัน'!$B327,ผลิต2!P:P)+SUMIF(เส้นแต่งหน้าขนมเค้ก!$C:$C,'รับ-จ่าย ประจำวัน'!$B327,เส้นแต่งหน้าขนมเค้ก!P:P)+SUMIF(แพ็ค!$C:$C,'รับ-จ่าย ประจำวัน'!$B327,แพ็ค!P:P)+SUMIF(ธุรการ!$C:$C,'รับ-จ่าย ประจำวัน'!$B327,ธุรการ!P:P)+SUMIF(เส้นแต่งหน้าขนมปัง!$C:$C,'รับ-จ่าย ประจำวัน'!$B327,เส้นแต่งหน้าขนมปัง!P:P)+SUMIF('วางแผนBC,CJ'!$C:$C,'รับ-จ่าย ประจำวัน'!$B327,'วางแผนBC,CJ'!P:P)+SUMIF(RD!$C:$C,'รับ-จ่าย ประจำวัน'!$B327,RD!P:P)+SUMIF('FG,ออนไล,คัดแยก'!$C:$C,'รับ-จ่าย ประจำวัน'!$B327,'FG,ออนไล,คัดแยก'!P:P)</f>
        <v>0</v>
      </c>
      <c r="AX327" s="16">
        <f>SUMIF(เตรียมส่วนผสม!$C:$C,'รับ-จ่าย ประจำวัน'!$B327,เตรียมส่วนผสม!Q:Q)+SUMIF(กวนไส้!$C:$C,'รับ-จ่าย ประจำวัน'!$B327,กวนไส้!Q:Q)+SUMIF(ผลิต1!$C:$C,'รับ-จ่าย ประจำวัน'!$B327,ผลิต1!Q:Q)+SUMIF(ผลิต2!$C:$C,'รับ-จ่าย ประจำวัน'!$B327,ผลิต2!Q:Q)+SUMIF(เส้นแต่งหน้าขนมเค้ก!$C:$C,'รับ-จ่าย ประจำวัน'!$B327,เส้นแต่งหน้าขนมเค้ก!Q:Q)+SUMIF(แพ็ค!$C:$C,'รับ-จ่าย ประจำวัน'!$B327,แพ็ค!Q:Q)+SUMIF(ธุรการ!$C:$C,'รับ-จ่าย ประจำวัน'!$B327,ธุรการ!Q:Q)+SUMIF(เส้นแต่งหน้าขนมปัง!$C:$C,'รับ-จ่าย ประจำวัน'!$B327,เส้นแต่งหน้าขนมปัง!Q:Q)+SUMIF('วางแผนBC,CJ'!$C:$C,'รับ-จ่าย ประจำวัน'!$B327,'วางแผนBC,CJ'!Q:Q)+SUMIF(RD!$C:$C,'รับ-จ่าย ประจำวัน'!$B327,RD!Q:Q)+SUMIF('FG,ออนไล,คัดแยก'!$C:$C,'รับ-จ่าย ประจำวัน'!$B327,'FG,ออนไล,คัดแยก'!Q:Q)</f>
        <v>0</v>
      </c>
      <c r="AY327" s="16">
        <f>SUMIF(เตรียมส่วนผสม!$C:$C,'รับ-จ่าย ประจำวัน'!$B327,เตรียมส่วนผสม!R:R)+SUMIF(กวนไส้!$C:$C,'รับ-จ่าย ประจำวัน'!$B327,กวนไส้!R:R)+SUMIF(ผลิต1!$C:$C,'รับ-จ่าย ประจำวัน'!$B327,ผลิต1!R:R)+SUMIF(ผลิต2!$C:$C,'รับ-จ่าย ประจำวัน'!$B327,ผลิต2!R:R)+SUMIF(เส้นแต่งหน้าขนมเค้ก!$C:$C,'รับ-จ่าย ประจำวัน'!$B327,เส้นแต่งหน้าขนมเค้ก!R:R)+SUMIF(แพ็ค!$C:$C,'รับ-จ่าย ประจำวัน'!$B327,แพ็ค!R:R)+SUMIF(ธุรการ!$C:$C,'รับ-จ่าย ประจำวัน'!$B327,ธุรการ!R:R)+SUMIF(เส้นแต่งหน้าขนมปัง!$C:$C,'รับ-จ่าย ประจำวัน'!$B327,เส้นแต่งหน้าขนมปัง!R:R)+SUMIF('วางแผนBC,CJ'!$C:$C,'รับ-จ่าย ประจำวัน'!$B327,'วางแผนBC,CJ'!R:R)+SUMIF(RD!$C:$C,'รับ-จ่าย ประจำวัน'!$B327,RD!R:R)+SUMIF('FG,ออนไล,คัดแยก'!$C:$C,'รับ-จ่าย ประจำวัน'!$B327,'FG,ออนไล,คัดแยก'!R:R)</f>
        <v>0</v>
      </c>
      <c r="AZ327" s="16">
        <f>SUMIF(เตรียมส่วนผสม!$C:$C,'รับ-จ่าย ประจำวัน'!$B327,เตรียมส่วนผสม!S:S)+SUMIF(กวนไส้!$C:$C,'รับ-จ่าย ประจำวัน'!$B327,กวนไส้!S:S)+SUMIF(ผลิต1!$C:$C,'รับ-จ่าย ประจำวัน'!$B327,ผลิต1!S:S)+SUMIF(ผลิต2!$C:$C,'รับ-จ่าย ประจำวัน'!$B327,ผลิต2!S:S)+SUMIF(เส้นแต่งหน้าขนมเค้ก!$C:$C,'รับ-จ่าย ประจำวัน'!$B327,เส้นแต่งหน้าขนมเค้ก!S:S)+SUMIF(แพ็ค!$C:$C,'รับ-จ่าย ประจำวัน'!$B327,แพ็ค!S:S)+SUMIF(ธุรการ!$C:$C,'รับ-จ่าย ประจำวัน'!$B327,ธุรการ!S:S)+SUMIF(เส้นแต่งหน้าขนมปัง!$C:$C,'รับ-จ่าย ประจำวัน'!$B327,เส้นแต่งหน้าขนมปัง!S:S)+SUMIF('วางแผนBC,CJ'!$C:$C,'รับ-จ่าย ประจำวัน'!$B327,'วางแผนBC,CJ'!S:S)+SUMIF(RD!$C:$C,'รับ-จ่าย ประจำวัน'!$B327,RD!S:S)+SUMIF('FG,ออนไล,คัดแยก'!$C:$C,'รับ-จ่าย ประจำวัน'!$B327,'FG,ออนไล,คัดแยก'!S:S)</f>
        <v>0</v>
      </c>
      <c r="BA327" s="16">
        <f>SUMIF(เตรียมส่วนผสม!$C:$C,'รับ-จ่าย ประจำวัน'!$B327,เตรียมส่วนผสม!T:T)+SUMIF(กวนไส้!$C:$C,'รับ-จ่าย ประจำวัน'!$B327,กวนไส้!T:T)+SUMIF(ผลิต1!$C:$C,'รับ-จ่าย ประจำวัน'!$B327,ผลิต1!T:T)+SUMIF(ผลิต2!$C:$C,'รับ-จ่าย ประจำวัน'!$B327,ผลิต2!T:T)+SUMIF(เส้นแต่งหน้าขนมเค้ก!$C:$C,'รับ-จ่าย ประจำวัน'!$B327,เส้นแต่งหน้าขนมเค้ก!T:T)+SUMIF(แพ็ค!$C:$C,'รับ-จ่าย ประจำวัน'!$B327,แพ็ค!T:T)+SUMIF(ธุรการ!$C:$C,'รับ-จ่าย ประจำวัน'!$B327,ธุรการ!T:T)+SUMIF(เส้นแต่งหน้าขนมปัง!$C:$C,'รับ-จ่าย ประจำวัน'!$B327,เส้นแต่งหน้าขนมปัง!T:T)+SUMIF('วางแผนBC,CJ'!$C:$C,'รับ-จ่าย ประจำวัน'!$B327,'วางแผนBC,CJ'!T:T)+SUMIF(RD!$C:$C,'รับ-จ่าย ประจำวัน'!$B327,RD!T:T)+SUMIF('FG,ออนไล,คัดแยก'!$C:$C,'รับ-จ่าย ประจำวัน'!$B327,'FG,ออนไล,คัดแยก'!T:T)</f>
        <v>0</v>
      </c>
      <c r="BB327" s="16">
        <f>SUMIF(เตรียมส่วนผสม!$C:$C,'รับ-จ่าย ประจำวัน'!$B327,เตรียมส่วนผสม!U:U)+SUMIF(กวนไส้!$C:$C,'รับ-จ่าย ประจำวัน'!$B327,กวนไส้!U:U)+SUMIF(ผลิต1!$C:$C,'รับ-จ่าย ประจำวัน'!$B327,ผลิต1!U:U)+SUMIF(ผลิต2!$C:$C,'รับ-จ่าย ประจำวัน'!$B327,ผลิต2!U:U)+SUMIF(เส้นแต่งหน้าขนมเค้ก!$C:$C,'รับ-จ่าย ประจำวัน'!$B327,เส้นแต่งหน้าขนมเค้ก!U:U)+SUMIF(แพ็ค!$C:$C,'รับ-จ่าย ประจำวัน'!$B327,แพ็ค!U:U)+SUMIF(ธุรการ!$C:$C,'รับ-จ่าย ประจำวัน'!$B327,ธุรการ!U:U)+SUMIF(เส้นแต่งหน้าขนมปัง!$C:$C,'รับ-จ่าย ประจำวัน'!$B327,เส้นแต่งหน้าขนมปัง!U:U)+SUMIF('วางแผนBC,CJ'!$C:$C,'รับ-จ่าย ประจำวัน'!$B327,'วางแผนBC,CJ'!U:U)+SUMIF(RD!$C:$C,'รับ-จ่าย ประจำวัน'!$B327,RD!U:U)+SUMIF('FG,ออนไล,คัดแยก'!$C:$C,'รับ-จ่าย ประจำวัน'!$B327,'FG,ออนไล,คัดแยก'!U:U)</f>
        <v>0</v>
      </c>
      <c r="BC327" s="16">
        <f>SUMIF(เตรียมส่วนผสม!$C:$C,'รับ-จ่าย ประจำวัน'!$B327,เตรียมส่วนผสม!V:V)+SUMIF(กวนไส้!$C:$C,'รับ-จ่าย ประจำวัน'!$B327,กวนไส้!V:V)+SUMIF(ผลิต1!$C:$C,'รับ-จ่าย ประจำวัน'!$B327,ผลิต1!V:V)+SUMIF(ผลิต2!$C:$C,'รับ-จ่าย ประจำวัน'!$B327,ผลิต2!V:V)+SUMIF(เส้นแต่งหน้าขนมเค้ก!$C:$C,'รับ-จ่าย ประจำวัน'!$B327,เส้นแต่งหน้าขนมเค้ก!V:V)+SUMIF(แพ็ค!$C:$C,'รับ-จ่าย ประจำวัน'!$B327,แพ็ค!V:V)+SUMIF(ธุรการ!$C:$C,'รับ-จ่าย ประจำวัน'!$B327,ธุรการ!V:V)+SUMIF(เส้นแต่งหน้าขนมปัง!$C:$C,'รับ-จ่าย ประจำวัน'!$B327,เส้นแต่งหน้าขนมปัง!V:V)+SUMIF('วางแผนBC,CJ'!$C:$C,'รับ-จ่าย ประจำวัน'!$B327,'วางแผนBC,CJ'!V:V)+SUMIF(RD!$C:$C,'รับ-จ่าย ประจำวัน'!$B327,RD!V:V)+SUMIF('FG,ออนไล,คัดแยก'!$C:$C,'รับ-จ่าย ประจำวัน'!$B327,'FG,ออนไล,คัดแยก'!V:V)</f>
        <v>0</v>
      </c>
      <c r="BD327" s="16">
        <f>SUMIF(เตรียมส่วนผสม!$C:$C,'รับ-จ่าย ประจำวัน'!$B327,เตรียมส่วนผสม!W:W)+SUMIF(กวนไส้!$C:$C,'รับ-จ่าย ประจำวัน'!$B327,กวนไส้!W:W)+SUMIF(ผลิต1!$C:$C,'รับ-จ่าย ประจำวัน'!$B327,ผลิต1!W:W)+SUMIF(ผลิต2!$C:$C,'รับ-จ่าย ประจำวัน'!$B327,ผลิต2!W:W)+SUMIF(เส้นแต่งหน้าขนมเค้ก!$C:$C,'รับ-จ่าย ประจำวัน'!$B327,เส้นแต่งหน้าขนมเค้ก!W:W)+SUMIF(แพ็ค!$C:$C,'รับ-จ่าย ประจำวัน'!$B327,แพ็ค!W:W)+SUMIF(ธุรการ!$C:$C,'รับ-จ่าย ประจำวัน'!$B327,ธุรการ!W:W)+SUMIF(เส้นแต่งหน้าขนมปัง!$C:$C,'รับ-จ่าย ประจำวัน'!$B327,เส้นแต่งหน้าขนมปัง!W:W)+SUMIF('วางแผนBC,CJ'!$C:$C,'รับ-จ่าย ประจำวัน'!$B327,'วางแผนBC,CJ'!W:W)+SUMIF(RD!$C:$C,'รับ-จ่าย ประจำวัน'!$B327,RD!W:W)+SUMIF('FG,ออนไล,คัดแยก'!$C:$C,'รับ-จ่าย ประจำวัน'!$B327,'FG,ออนไล,คัดแยก'!W:W)</f>
        <v>0</v>
      </c>
      <c r="BE327" s="16">
        <f>SUMIF(เตรียมส่วนผสม!$C:$C,'รับ-จ่าย ประจำวัน'!$B327,เตรียมส่วนผสม!X:X)+SUMIF(กวนไส้!$C:$C,'รับ-จ่าย ประจำวัน'!$B327,กวนไส้!X:X)+SUMIF(ผลิต1!$C:$C,'รับ-จ่าย ประจำวัน'!$B327,ผลิต1!X:X)+SUMIF(ผลิต2!$C:$C,'รับ-จ่าย ประจำวัน'!$B327,ผลิต2!X:X)+SUMIF(เส้นแต่งหน้าขนมเค้ก!$C:$C,'รับ-จ่าย ประจำวัน'!$B327,เส้นแต่งหน้าขนมเค้ก!X:X)+SUMIF(แพ็ค!$C:$C,'รับ-จ่าย ประจำวัน'!$B327,แพ็ค!X:X)+SUMIF(ธุรการ!$C:$C,'รับ-จ่าย ประจำวัน'!$B327,ธุรการ!X:X)+SUMIF(เส้นแต่งหน้าขนมปัง!$C:$C,'รับ-จ่าย ประจำวัน'!$B327,เส้นแต่งหน้าขนมปัง!X:X)+SUMIF('วางแผนBC,CJ'!$C:$C,'รับ-จ่าย ประจำวัน'!$B327,'วางแผนBC,CJ'!X:X)+SUMIF(RD!$C:$C,'รับ-จ่าย ประจำวัน'!$B327,RD!X:X)+SUMIF('FG,ออนไล,คัดแยก'!$C:$C,'รับ-จ่าย ประจำวัน'!$B327,'FG,ออนไล,คัดแยก'!X:X)</f>
        <v>0</v>
      </c>
      <c r="BF327" s="16">
        <f>SUMIF(เตรียมส่วนผสม!$C:$C,'รับ-จ่าย ประจำวัน'!$B327,เตรียมส่วนผสม!Y:Y)+SUMIF(กวนไส้!$C:$C,'รับ-จ่าย ประจำวัน'!$B327,กวนไส้!Y:Y)+SUMIF(ผลิต1!$C:$C,'รับ-จ่าย ประจำวัน'!$B327,ผลิต1!Y:Y)+SUMIF(ผลิต2!$C:$C,'รับ-จ่าย ประจำวัน'!$B327,ผลิต2!Y:Y)+SUMIF(เส้นแต่งหน้าขนมเค้ก!$C:$C,'รับ-จ่าย ประจำวัน'!$B327,เส้นแต่งหน้าขนมเค้ก!Y:Y)+SUMIF(แพ็ค!$C:$C,'รับ-จ่าย ประจำวัน'!$B327,แพ็ค!Y:Y)+SUMIF(ธุรการ!$C:$C,'รับ-จ่าย ประจำวัน'!$B327,ธุรการ!Y:Y)+SUMIF(เส้นแต่งหน้าขนมปัง!$C:$C,'รับ-จ่าย ประจำวัน'!$B327,เส้นแต่งหน้าขนมปัง!Y:Y)+SUMIF('วางแผนBC,CJ'!$C:$C,'รับ-จ่าย ประจำวัน'!$B327,'วางแผนBC,CJ'!Y:Y)+SUMIF(RD!$C:$C,'รับ-จ่าย ประจำวัน'!$B327,RD!Y:Y)+SUMIF('FG,ออนไล,คัดแยก'!$C:$C,'รับ-จ่าย ประจำวัน'!$B327,'FG,ออนไล,คัดแยก'!Y:Y)</f>
        <v>0</v>
      </c>
      <c r="BG327" s="16">
        <f>SUMIF(เตรียมส่วนผสม!$C:$C,'รับ-จ่าย ประจำวัน'!$B327,เตรียมส่วนผสม!Z:Z)+SUMIF(กวนไส้!$C:$C,'รับ-จ่าย ประจำวัน'!$B327,กวนไส้!Z:Z)+SUMIF(ผลิต1!$C:$C,'รับ-จ่าย ประจำวัน'!$B327,ผลิต1!Z:Z)+SUMIF(ผลิต2!$C:$C,'รับ-จ่าย ประจำวัน'!$B327,ผลิต2!Z:Z)+SUMIF(เส้นแต่งหน้าขนมเค้ก!$C:$C,'รับ-จ่าย ประจำวัน'!$B327,เส้นแต่งหน้าขนมเค้ก!Z:Z)+SUMIF(แพ็ค!$C:$C,'รับ-จ่าย ประจำวัน'!$B327,แพ็ค!Z:Z)+SUMIF(ธุรการ!$C:$C,'รับ-จ่าย ประจำวัน'!$B327,ธุรการ!Z:Z)+SUMIF(เส้นแต่งหน้าขนมปัง!$C:$C,'รับ-จ่าย ประจำวัน'!$B327,เส้นแต่งหน้าขนมปัง!Z:Z)+SUMIF('วางแผนBC,CJ'!$C:$C,'รับ-จ่าย ประจำวัน'!$B327,'วางแผนBC,CJ'!Z:Z)+SUMIF(RD!$C:$C,'รับ-จ่าย ประจำวัน'!$B327,RD!Z:Z)+SUMIF('FG,ออนไล,คัดแยก'!$C:$C,'รับ-จ่าย ประจำวัน'!$B327,'FG,ออนไล,คัดแยก'!Z:Z)</f>
        <v>0</v>
      </c>
      <c r="BH327" s="16">
        <f>SUMIF(เตรียมส่วนผสม!$C:$C,'รับ-จ่าย ประจำวัน'!$B327,เตรียมส่วนผสม!AA:AA)+SUMIF(กวนไส้!$C:$C,'รับ-จ่าย ประจำวัน'!$B327,กวนไส้!AA:AA)+SUMIF(ผลิต1!$C:$C,'รับ-จ่าย ประจำวัน'!$B327,ผลิต1!AA:AA)+SUMIF(ผลิต2!$C:$C,'รับ-จ่าย ประจำวัน'!$B327,ผลิต2!AA:AA)+SUMIF(เส้นแต่งหน้าขนมเค้ก!$C:$C,'รับ-จ่าย ประจำวัน'!$B327,เส้นแต่งหน้าขนมเค้ก!AA:AA)+SUMIF(แพ็ค!$C:$C,'รับ-จ่าย ประจำวัน'!$B327,แพ็ค!AA:AA)+SUMIF(ธุรการ!$C:$C,'รับ-จ่าย ประจำวัน'!$B327,ธุรการ!AA:AA)+SUMIF(เส้นแต่งหน้าขนมปัง!$C:$C,'รับ-จ่าย ประจำวัน'!$B327,เส้นแต่งหน้าขนมปัง!AA:AA)+SUMIF('วางแผนBC,CJ'!$C:$C,'รับ-จ่าย ประจำวัน'!$B327,'วางแผนBC,CJ'!AA:AA)+SUMIF(RD!$C:$C,'รับ-จ่าย ประจำวัน'!$B327,RD!AA:AA)+SUMIF('FG,ออนไล,คัดแยก'!$C:$C,'รับ-จ่าย ประจำวัน'!$B327,'FG,ออนไล,คัดแยก'!AA:AA)</f>
        <v>0</v>
      </c>
      <c r="BI327" s="16">
        <f>SUMIF(เตรียมส่วนผสม!$C:$C,'รับ-จ่าย ประจำวัน'!$B327,เตรียมส่วนผสม!AB:AB)+SUMIF(กวนไส้!$C:$C,'รับ-จ่าย ประจำวัน'!$B327,กวนไส้!AB:AB)+SUMIF(ผลิต1!$C:$C,'รับ-จ่าย ประจำวัน'!$B327,ผลิต1!AB:AB)+SUMIF(ผลิต2!$C:$C,'รับ-จ่าย ประจำวัน'!$B327,ผลิต2!AB:AB)+SUMIF(เส้นแต่งหน้าขนมเค้ก!$C:$C,'รับ-จ่าย ประจำวัน'!$B327,เส้นแต่งหน้าขนมเค้ก!AB:AB)+SUMIF(แพ็ค!$C:$C,'รับ-จ่าย ประจำวัน'!$B327,แพ็ค!AB:AB)+SUMIF(ธุรการ!$C:$C,'รับ-จ่าย ประจำวัน'!$B327,ธุรการ!AB:AB)+SUMIF(เส้นแต่งหน้าขนมปัง!$C:$C,'รับ-จ่าย ประจำวัน'!$B327,เส้นแต่งหน้าขนมปัง!AB:AB)+SUMIF('วางแผนBC,CJ'!$C:$C,'รับ-จ่าย ประจำวัน'!$B327,'วางแผนBC,CJ'!AB:AB)+SUMIF(RD!$C:$C,'รับ-จ่าย ประจำวัน'!$B327,RD!AB:AB)+SUMIF('FG,ออนไล,คัดแยก'!$C:$C,'รับ-จ่าย ประจำวัน'!$B327,'FG,ออนไล,คัดแยก'!AB:AB)</f>
        <v>0</v>
      </c>
      <c r="BJ327" s="16">
        <f>SUMIF(เตรียมส่วนผสม!$C:$C,'รับ-จ่าย ประจำวัน'!$B327,เตรียมส่วนผสม!AC:AC)+SUMIF(กวนไส้!$C:$C,'รับ-จ่าย ประจำวัน'!$B327,กวนไส้!AC:AC)+SUMIF(ผลิต1!$C:$C,'รับ-จ่าย ประจำวัน'!$B327,ผลิต1!AC:AC)+SUMIF(ผลิต2!$C:$C,'รับ-จ่าย ประจำวัน'!$B327,ผลิต2!AC:AC)+SUMIF(เส้นแต่งหน้าขนมเค้ก!$C:$C,'รับ-จ่าย ประจำวัน'!$B327,เส้นแต่งหน้าขนมเค้ก!AC:AC)+SUMIF(แพ็ค!$C:$C,'รับ-จ่าย ประจำวัน'!$B327,แพ็ค!AC:AC)+SUMIF(ธุรการ!$C:$C,'รับ-จ่าย ประจำวัน'!$B327,ธุรการ!AC:AC)+SUMIF(เส้นแต่งหน้าขนมปัง!$C:$C,'รับ-จ่าย ประจำวัน'!$B327,เส้นแต่งหน้าขนมปัง!AC:AC)+SUMIF('วางแผนBC,CJ'!$C:$C,'รับ-จ่าย ประจำวัน'!$B327,'วางแผนBC,CJ'!AC:AC)+SUMIF(RD!$C:$C,'รับ-จ่าย ประจำวัน'!$B327,RD!AC:AC)+SUMIF('FG,ออนไล,คัดแยก'!$C:$C,'รับ-จ่าย ประจำวัน'!$B327,'FG,ออนไล,คัดแยก'!AC:AC)</f>
        <v>0</v>
      </c>
      <c r="BK327" s="16">
        <f>SUMIF(เตรียมส่วนผสม!$C:$C,'รับ-จ่าย ประจำวัน'!$B327,เตรียมส่วนผสม!AD:AD)+SUMIF(กวนไส้!$C:$C,'รับ-จ่าย ประจำวัน'!$B327,กวนไส้!AD:AD)+SUMIF(ผลิต1!$C:$C,'รับ-จ่าย ประจำวัน'!$B327,ผลิต1!AD:AD)+SUMIF(ผลิต2!$C:$C,'รับ-จ่าย ประจำวัน'!$B327,ผลิต2!AD:AD)+SUMIF(เส้นแต่งหน้าขนมเค้ก!$C:$C,'รับ-จ่าย ประจำวัน'!$B327,เส้นแต่งหน้าขนมเค้ก!AD:AD)+SUMIF(แพ็ค!$C:$C,'รับ-จ่าย ประจำวัน'!$B327,แพ็ค!AD:AD)+SUMIF(ธุรการ!$C:$C,'รับ-จ่าย ประจำวัน'!$B327,ธุรการ!AD:AD)+SUMIF(เส้นแต่งหน้าขนมปัง!$C:$C,'รับ-จ่าย ประจำวัน'!$B327,เส้นแต่งหน้าขนมปัง!AD:AD)+SUMIF('วางแผนBC,CJ'!$C:$C,'รับ-จ่าย ประจำวัน'!$B327,'วางแผนBC,CJ'!AD:AD)+SUMIF(RD!$C:$C,'รับ-จ่าย ประจำวัน'!$B327,RD!AD:AD)+SUMIF('FG,ออนไล,คัดแยก'!$C:$C,'รับ-จ่าย ประจำวัน'!$B327,'FG,ออนไล,คัดแยก'!AD:AD)</f>
        <v>0</v>
      </c>
      <c r="BL327" s="16">
        <f>SUMIF(เตรียมส่วนผสม!$C:$C,'รับ-จ่าย ประจำวัน'!$B327,เตรียมส่วนผสม!AE:AE)+SUMIF(กวนไส้!$C:$C,'รับ-จ่าย ประจำวัน'!$B327,กวนไส้!AE:AE)+SUMIF(ผลิต1!$C:$C,'รับ-จ่าย ประจำวัน'!$B327,ผลิต1!AE:AE)+SUMIF(ผลิต2!$C:$C,'รับ-จ่าย ประจำวัน'!$B327,ผลิต2!AE:AE)+SUMIF(เส้นแต่งหน้าขนมเค้ก!$C:$C,'รับ-จ่าย ประจำวัน'!$B327,เส้นแต่งหน้าขนมเค้ก!AE:AE)+SUMIF(แพ็ค!$C:$C,'รับ-จ่าย ประจำวัน'!$B327,แพ็ค!AE:AE)+SUMIF(ธุรการ!$C:$C,'รับ-จ่าย ประจำวัน'!$B327,ธุรการ!AE:AE)+SUMIF(เส้นแต่งหน้าขนมปัง!$C:$C,'รับ-จ่าย ประจำวัน'!$B327,เส้นแต่งหน้าขนมปัง!AE:AE)+SUMIF('วางแผนBC,CJ'!$C:$C,'รับ-จ่าย ประจำวัน'!$B327,'วางแผนBC,CJ'!AE:AE)+SUMIF(RD!$C:$C,'รับ-จ่าย ประจำวัน'!$B327,RD!AE:AE)+SUMIF('FG,ออนไล,คัดแยก'!$C:$C,'รับ-จ่าย ประจำวัน'!$B327,'FG,ออนไล,คัดแยก'!AE:AE)</f>
        <v>0</v>
      </c>
      <c r="BM327" s="16">
        <f>SUMIF(เตรียมส่วนผสม!$C:$C,'รับ-จ่าย ประจำวัน'!$B327,เตรียมส่วนผสม!AF:AF)+SUMIF(กวนไส้!$C:$C,'รับ-จ่าย ประจำวัน'!$B327,กวนไส้!AF:AF)+SUMIF(ผลิต1!$C:$C,'รับ-จ่าย ประจำวัน'!$B327,ผลิต1!AF:AF)+SUMIF(ผลิต2!$C:$C,'รับ-จ่าย ประจำวัน'!$B327,ผลิต2!AF:AF)+SUMIF(เส้นแต่งหน้าขนมเค้ก!$C:$C,'รับ-จ่าย ประจำวัน'!$B327,เส้นแต่งหน้าขนมเค้ก!AF:AF)+SUMIF(แพ็ค!$C:$C,'รับ-จ่าย ประจำวัน'!$B327,แพ็ค!AF:AF)+SUMIF(ธุรการ!$C:$C,'รับ-จ่าย ประจำวัน'!$B327,ธุรการ!AF:AF)+SUMIF(เส้นแต่งหน้าขนมปัง!$C:$C,'รับ-จ่าย ประจำวัน'!$B327,เส้นแต่งหน้าขนมปัง!AF:AF)+SUMIF('วางแผนBC,CJ'!$C:$C,'รับ-จ่าย ประจำวัน'!$B327,'วางแผนBC,CJ'!AF:AF)+SUMIF(RD!$C:$C,'รับ-จ่าย ประจำวัน'!$B327,RD!AF:AF)+SUMIF('FG,ออนไล,คัดแยก'!$C:$C,'รับ-จ่าย ประจำวัน'!$B327,'FG,ออนไล,คัดแยก'!AF:AF)</f>
        <v>0</v>
      </c>
      <c r="BN327" s="16">
        <f>SUMIF(เตรียมส่วนผสม!$C:$C,'รับ-จ่าย ประจำวัน'!$B327,เตรียมส่วนผสม!AG:AG)+SUMIF(กวนไส้!$C:$C,'รับ-จ่าย ประจำวัน'!$B327,กวนไส้!AG:AG)+SUMIF(ผลิต1!$C:$C,'รับ-จ่าย ประจำวัน'!$B327,ผลิต1!AG:AG)+SUMIF(ผลิต2!$C:$C,'รับ-จ่าย ประจำวัน'!$B327,ผลิต2!AG:AG)+SUMIF(เส้นแต่งหน้าขนมเค้ก!$C:$C,'รับ-จ่าย ประจำวัน'!$B327,เส้นแต่งหน้าขนมเค้ก!AG:AG)+SUMIF(แพ็ค!$C:$C,'รับ-จ่าย ประจำวัน'!$B327,แพ็ค!AG:AG)+SUMIF(ธุรการ!$C:$C,'รับ-จ่าย ประจำวัน'!$B327,ธุรการ!AG:AG)+SUMIF(เส้นแต่งหน้าขนมปัง!$C:$C,'รับ-จ่าย ประจำวัน'!$B327,เส้นแต่งหน้าขนมปัง!AG:AG)+SUMIF('วางแผนBC,CJ'!$C:$C,'รับ-จ่าย ประจำวัน'!$B327,'วางแผนBC,CJ'!AG:AG)+SUMIF(RD!$C:$C,'รับ-จ่าย ประจำวัน'!$B327,RD!AG:AG)+SUMIF('FG,ออนไล,คัดแยก'!$C:$C,'รับ-จ่าย ประจำวัน'!$B327,'FG,ออนไล,คัดแยก'!AG:AG)</f>
        <v>0</v>
      </c>
      <c r="BO327" s="16">
        <f>SUMIF(เตรียมส่วนผสม!$C:$C,'รับ-จ่าย ประจำวัน'!$B327,เตรียมส่วนผสม!AH:AH)+SUMIF(กวนไส้!$C:$C,'รับ-จ่าย ประจำวัน'!$B327,กวนไส้!AH:AH)+SUMIF(ผลิต1!$C:$C,'รับ-จ่าย ประจำวัน'!$B327,ผลิต1!AH:AH)+SUMIF(ผลิต2!$C:$C,'รับ-จ่าย ประจำวัน'!$B327,ผลิต2!AH:AH)+SUMIF(เส้นแต่งหน้าขนมเค้ก!$C:$C,'รับ-จ่าย ประจำวัน'!$B327,เส้นแต่งหน้าขนมเค้ก!AH:AH)+SUMIF(แพ็ค!$C:$C,'รับ-จ่าย ประจำวัน'!$B327,แพ็ค!AH:AH)+SUMIF(ธุรการ!$C:$C,'รับ-จ่าย ประจำวัน'!$B327,ธุรการ!AH:AH)+SUMIF(เส้นแต่งหน้าขนมปัง!$C:$C,'รับ-จ่าย ประจำวัน'!$B327,เส้นแต่งหน้าขนมปัง!AH:AH)+SUMIF('วางแผนBC,CJ'!$C:$C,'รับ-จ่าย ประจำวัน'!$B327,'วางแผนBC,CJ'!AH:AH)+SUMIF(RD!$C:$C,'รับ-จ่าย ประจำวัน'!$B327,RD!AH:AH)+SUMIF('FG,ออนไล,คัดแยก'!$C:$C,'รับ-จ่าย ประจำวัน'!$B327,'FG,ออนไล,คัดแยก'!AH:AH)</f>
        <v>0</v>
      </c>
      <c r="BP327" s="16">
        <f>SUMIF(เตรียมส่วนผสม!$C:$C,'รับ-จ่าย ประจำวัน'!$B327,เตรียมส่วนผสม!AI:AI)+SUMIF(กวนไส้!$C:$C,'รับ-จ่าย ประจำวัน'!$B327,กวนไส้!AI:AI)+SUMIF(ผลิต1!$C:$C,'รับ-จ่าย ประจำวัน'!$B327,ผลิต1!AI:AI)+SUMIF(ผลิต2!$C:$C,'รับ-จ่าย ประจำวัน'!$B327,ผลิต2!AI:AI)+SUMIF(เส้นแต่งหน้าขนมเค้ก!$C:$C,'รับ-จ่าย ประจำวัน'!$B327,เส้นแต่งหน้าขนมเค้ก!AI:AI)+SUMIF(แพ็ค!$C:$C,'รับ-จ่าย ประจำวัน'!$B327,แพ็ค!AI:AI)+SUMIF(ธุรการ!$C:$C,'รับ-จ่าย ประจำวัน'!$B327,ธุรการ!AI:AI)+SUMIF(เส้นแต่งหน้าขนมปัง!$C:$C,'รับ-จ่าย ประจำวัน'!$B327,เส้นแต่งหน้าขนมปัง!AI:AI)+SUMIF('วางแผนBC,CJ'!$C:$C,'รับ-จ่าย ประจำวัน'!$B327,'วางแผนBC,CJ'!AI:AI)+SUMIF(RD!$C:$C,'รับ-จ่าย ประจำวัน'!$B327,RD!AI:AI)+SUMIF('FG,ออนไล,คัดแยก'!$C:$C,'รับ-จ่าย ประจำวัน'!$B327,'FG,ออนไล,คัดแยก'!AI:AI)</f>
        <v>0</v>
      </c>
      <c r="BQ327" s="16">
        <f>SUMIF(เตรียมส่วนผสม!$C:$C,'รับ-จ่าย ประจำวัน'!$B327,เตรียมส่วนผสม!AJ:AJ)+SUMIF(กวนไส้!$C:$C,'รับ-จ่าย ประจำวัน'!$B327,กวนไส้!AJ:AJ)+SUMIF(ผลิต1!$C:$C,'รับ-จ่าย ประจำวัน'!$B327,ผลิต1!AJ:AJ)+SUMIF(ผลิต2!$C:$C,'รับ-จ่าย ประจำวัน'!$B327,ผลิต2!AJ:AJ)+SUMIF(เส้นแต่งหน้าขนมเค้ก!$C:$C,'รับ-จ่าย ประจำวัน'!$B327,เส้นแต่งหน้าขนมเค้ก!AJ:AJ)+SUMIF(แพ็ค!$C:$C,'รับ-จ่าย ประจำวัน'!$B327,แพ็ค!AJ:AJ)+SUMIF(ธุรการ!$C:$C,'รับ-จ่าย ประจำวัน'!$B327,ธุรการ!AJ:AJ)+SUMIF(เส้นแต่งหน้าขนมปัง!$C:$C,'รับ-จ่าย ประจำวัน'!$B327,เส้นแต่งหน้าขนมปัง!AJ:AJ)+SUMIF('วางแผนBC,CJ'!$C:$C,'รับ-จ่าย ประจำวัน'!$B327,'วางแผนBC,CJ'!AJ:AJ)+SUMIF(RD!$C:$C,'รับ-จ่าย ประจำวัน'!$B327,RD!AJ:AJ)+SUMIF('FG,ออนไล,คัดแยก'!$C:$C,'รับ-จ่าย ประจำวัน'!$B327,'FG,ออนไล,คัดแยก'!AJ:AJ)</f>
        <v>0</v>
      </c>
      <c r="BR327" s="16">
        <f>SUMIF(เตรียมส่วนผสม!$C:$C,'รับ-จ่าย ประจำวัน'!$B327,เตรียมส่วนผสม!AK:AK)+SUMIF(กวนไส้!$C:$C,'รับ-จ่าย ประจำวัน'!$B327,กวนไส้!AK:AK)+SUMIF(ผลิต1!$C:$C,'รับ-จ่าย ประจำวัน'!$B327,ผลิต1!AK:AK)+SUMIF(ผลิต2!$C:$C,'รับ-จ่าย ประจำวัน'!$B327,ผลิต2!AK:AK)+SUMIF(เส้นแต่งหน้าขนมเค้ก!$C:$C,'รับ-จ่าย ประจำวัน'!$B327,เส้นแต่งหน้าขนมเค้ก!AK:AK)+SUMIF(แพ็ค!$C:$C,'รับ-จ่าย ประจำวัน'!$B327,แพ็ค!AK:AK)+SUMIF(ธุรการ!$C:$C,'รับ-จ่าย ประจำวัน'!$B327,ธุรการ!AK:AK)+SUMIF(เส้นแต่งหน้าขนมปัง!$C:$C,'รับ-จ่าย ประจำวัน'!$B327,เส้นแต่งหน้าขนมปัง!AK:AK)+SUMIF('วางแผนBC,CJ'!$C:$C,'รับ-จ่าย ประจำวัน'!$B327,'วางแผนBC,CJ'!AK:AK)+SUMIF(RD!$C:$C,'รับ-จ่าย ประจำวัน'!$B327,RD!AK:AK)+SUMIF('FG,ออนไล,คัดแยก'!$C:$C,'รับ-จ่าย ประจำวัน'!$B327,'FG,ออนไล,คัดแยก'!AK:AK)</f>
        <v>0</v>
      </c>
      <c r="BS327" s="16">
        <f>SUMIF(เตรียมส่วนผสม!$C:$C,'รับ-จ่าย ประจำวัน'!$B327,เตรียมส่วนผสม!AL:AL)+SUMIF(กวนไส้!$C:$C,'รับ-จ่าย ประจำวัน'!$B327,กวนไส้!AL:AL)+SUMIF(ผลิต1!$C:$C,'รับ-จ่าย ประจำวัน'!$B327,ผลิต1!AL:AL)+SUMIF(ผลิต2!$C:$C,'รับ-จ่าย ประจำวัน'!$B327,ผลิต2!AL:AL)+SUMIF(เส้นแต่งหน้าขนมเค้ก!$C:$C,'รับ-จ่าย ประจำวัน'!$B327,เส้นแต่งหน้าขนมเค้ก!AL:AL)+SUMIF(แพ็ค!$C:$C,'รับ-จ่าย ประจำวัน'!$B327,แพ็ค!AL:AL)+SUMIF(ธุรการ!$C:$C,'รับ-จ่าย ประจำวัน'!$B327,ธุรการ!AL:AL)+SUMIF(เส้นแต่งหน้าขนมปัง!$C:$C,'รับ-จ่าย ประจำวัน'!$B327,เส้นแต่งหน้าขนมปัง!AL:AL)+SUMIF('วางแผนBC,CJ'!$C:$C,'รับ-จ่าย ประจำวัน'!$B327,'วางแผนBC,CJ'!AL:AL)+SUMIF(RD!$C:$C,'รับ-จ่าย ประจำวัน'!$B327,RD!AL:AL)+SUMIF('FG,ออนไล,คัดแยก'!$C:$C,'รับ-จ่าย ประจำวัน'!$B327,'FG,ออนไล,คัดแยก'!AL:AL)</f>
        <v>0</v>
      </c>
      <c r="BT327" s="18">
        <f t="shared" si="70"/>
        <v>0</v>
      </c>
      <c r="BU327" s="116">
        <v>54</v>
      </c>
      <c r="BV327" s="146">
        <f t="shared" si="71"/>
        <v>24</v>
      </c>
      <c r="BW327" s="183">
        <v>15</v>
      </c>
      <c r="BX327" s="172">
        <f t="shared" si="76"/>
        <v>0</v>
      </c>
      <c r="BY327" s="188" t="e">
        <f t="shared" si="74"/>
        <v>#DIV/0!</v>
      </c>
      <c r="BZ327" s="180" t="e">
        <f t="shared" ca="1" si="73"/>
        <v>#DIV/0!</v>
      </c>
      <c r="CA327" s="93"/>
      <c r="CB327" s="93"/>
      <c r="CC327" s="93"/>
      <c r="CD327" s="93"/>
      <c r="CE327" s="93"/>
      <c r="CF327" s="93"/>
      <c r="CG327" s="93"/>
      <c r="CH327" s="93"/>
      <c r="CI327" s="93"/>
      <c r="CJ327" s="94"/>
      <c r="CK327" s="9">
        <f t="shared" si="75"/>
        <v>-30</v>
      </c>
    </row>
    <row r="328" spans="1:89" x14ac:dyDescent="0.5">
      <c r="A328" s="149" t="s">
        <v>1015</v>
      </c>
      <c r="B328" s="122" t="s">
        <v>1015</v>
      </c>
      <c r="C328" s="30" t="s">
        <v>1016</v>
      </c>
      <c r="D328" s="135" t="s">
        <v>307</v>
      </c>
      <c r="E328" s="11">
        <v>0</v>
      </c>
      <c r="F328" s="75"/>
      <c r="G328" s="11"/>
      <c r="H328" s="12">
        <v>61</v>
      </c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3"/>
      <c r="AF328" s="13"/>
      <c r="AG328" s="13"/>
      <c r="AH328" s="13"/>
      <c r="AI328" s="14"/>
      <c r="AJ328" s="14"/>
      <c r="AK328" s="14"/>
      <c r="AL328" s="14"/>
      <c r="AM328" s="14"/>
      <c r="AN328" s="15">
        <f t="shared" si="69"/>
        <v>0</v>
      </c>
      <c r="AO328" s="16">
        <f>SUMIF(เตรียมส่วนผสม!$C:$C,'รับ-จ่าย ประจำวัน'!$B328,เตรียมส่วนผสม!H:H)+SUMIF(กวนไส้!$C:$C,'รับ-จ่าย ประจำวัน'!$B328,กวนไส้!H:H)+SUMIF(ผลิต1!$C:$C,'รับ-จ่าย ประจำวัน'!$B328,ผลิต1!H:H)+SUMIF(ผลิต2!$C:$C,'รับ-จ่าย ประจำวัน'!$B328,ผลิต2!H:H)+SUMIF(เส้นแต่งหน้าขนมเค้ก!$C:$C,'รับ-จ่าย ประจำวัน'!$B328,เส้นแต่งหน้าขนมเค้ก!H:H)+SUMIF(แพ็ค!$C:$C,'รับ-จ่าย ประจำวัน'!$B328,แพ็ค!H:H)+SUMIF(ธุรการ!$C:$C,'รับ-จ่าย ประจำวัน'!$B328,ธุรการ!H:H)+SUMIF(เส้นแต่งหน้าขนมปัง!$C:$C,'รับ-จ่าย ประจำวัน'!$B328,เส้นแต่งหน้าขนมปัง!H:H)+SUMIF('วางแผนBC,CJ'!$C:$C,'รับ-จ่าย ประจำวัน'!$B328,'วางแผนBC,CJ'!H:H)+SUMIF(RD!$C:$C,'รับ-จ่าย ประจำวัน'!$B328,RD!H:H)+SUMIF('FG,ออนไล,คัดแยก'!$C:$C,'รับ-จ่าย ประจำวัน'!$B328,'FG,ออนไล,คัดแยก'!H:H)</f>
        <v>1</v>
      </c>
      <c r="AP328" s="16">
        <f>SUMIF(เตรียมส่วนผสม!$C:$C,'รับ-จ่าย ประจำวัน'!$B328,เตรียมส่วนผสม!I:I)+SUMIF(กวนไส้!$C:$C,'รับ-จ่าย ประจำวัน'!$B328,กวนไส้!I:I)+SUMIF(ผลิต1!$C:$C,'รับ-จ่าย ประจำวัน'!$B328,ผลิต1!I:I)+SUMIF(ผลิต2!$C:$C,'รับ-จ่าย ประจำวัน'!$B328,ผลิต2!I:I)+SUMIF(เส้นแต่งหน้าขนมเค้ก!$C:$C,'รับ-จ่าย ประจำวัน'!$B328,เส้นแต่งหน้าขนมเค้ก!I:I)+SUMIF(แพ็ค!$C:$C,'รับ-จ่าย ประจำวัน'!$B328,แพ็ค!I:I)+SUMIF(ธุรการ!$C:$C,'รับ-จ่าย ประจำวัน'!$B328,ธุรการ!I:I)+SUMIF(เส้นแต่งหน้าขนมปัง!$C:$C,'รับ-จ่าย ประจำวัน'!$B328,เส้นแต่งหน้าขนมปัง!I:I)+SUMIF('วางแผนBC,CJ'!$C:$C,'รับ-จ่าย ประจำวัน'!$B328,'วางแผนBC,CJ'!I:I)+SUMIF(RD!$C:$C,'รับ-จ่าย ประจำวัน'!$B328,RD!I:I)+SUMIF('FG,ออนไล,คัดแยก'!$C:$C,'รับ-จ่าย ประจำวัน'!$B328,'FG,ออนไล,คัดแยก'!I:I)</f>
        <v>0</v>
      </c>
      <c r="AQ328" s="16">
        <f>SUMIF(เตรียมส่วนผสม!$C:$C,'รับ-จ่าย ประจำวัน'!$B328,เตรียมส่วนผสม!J:J)+SUMIF(กวนไส้!$C:$C,'รับ-จ่าย ประจำวัน'!$B328,กวนไส้!J:J)+SUMIF(ผลิต1!$C:$C,'รับ-จ่าย ประจำวัน'!$B328,ผลิต1!J:J)+SUMIF(ผลิต2!$C:$C,'รับ-จ่าย ประจำวัน'!$B328,ผลิต2!J:J)+SUMIF(เส้นแต่งหน้าขนมเค้ก!$C:$C,'รับ-จ่าย ประจำวัน'!$B328,เส้นแต่งหน้าขนมเค้ก!J:J)+SUMIF(แพ็ค!$C:$C,'รับ-จ่าย ประจำวัน'!$B328,แพ็ค!J:J)+SUMIF(ธุรการ!$C:$C,'รับ-จ่าย ประจำวัน'!$B328,ธุรการ!J:J)+SUMIF(เส้นแต่งหน้าขนมปัง!$C:$C,'รับ-จ่าย ประจำวัน'!$B328,เส้นแต่งหน้าขนมปัง!J:J)+SUMIF('วางแผนBC,CJ'!$C:$C,'รับ-จ่าย ประจำวัน'!$B328,'วางแผนBC,CJ'!J:J)+SUMIF(RD!$C:$C,'รับ-จ่าย ประจำวัน'!$B328,RD!J:J)+SUMIF('FG,ออนไล,คัดแยก'!$C:$C,'รับ-จ่าย ประจำวัน'!$B328,'FG,ออนไล,คัดแยก'!J:J)</f>
        <v>0</v>
      </c>
      <c r="AR328" s="16">
        <f>SUMIF(เตรียมส่วนผสม!$C:$C,'รับ-จ่าย ประจำวัน'!$B328,เตรียมส่วนผสม!K:K)+SUMIF(กวนไส้!$C:$C,'รับ-จ่าย ประจำวัน'!$B328,กวนไส้!K:K)+SUMIF(ผลิต1!$C:$C,'รับ-จ่าย ประจำวัน'!$B328,ผลิต1!K:K)+SUMIF(ผลิต2!$C:$C,'รับ-จ่าย ประจำวัน'!$B328,ผลิต2!K:K)+SUMIF(เส้นแต่งหน้าขนมเค้ก!$C:$C,'รับ-จ่าย ประจำวัน'!$B328,เส้นแต่งหน้าขนมเค้ก!K:K)+SUMIF(แพ็ค!$C:$C,'รับ-จ่าย ประจำวัน'!$B328,แพ็ค!K:K)+SUMIF(ธุรการ!$C:$C,'รับ-จ่าย ประจำวัน'!$B328,ธุรการ!K:K)+SUMIF(เส้นแต่งหน้าขนมปัง!$C:$C,'รับ-จ่าย ประจำวัน'!$B328,เส้นแต่งหน้าขนมปัง!K:K)+SUMIF('วางแผนBC,CJ'!$C:$C,'รับ-จ่าย ประจำวัน'!$B328,'วางแผนBC,CJ'!K:K)+SUMIF(RD!$C:$C,'รับ-จ่าย ประจำวัน'!$B328,RD!K:K)+SUMIF('FG,ออนไล,คัดแยก'!$C:$C,'รับ-จ่าย ประจำวัน'!$B328,'FG,ออนไล,คัดแยก'!K:K)</f>
        <v>0</v>
      </c>
      <c r="AS328" s="16">
        <f>SUMIF(เตรียมส่วนผสม!$C:$C,'รับ-จ่าย ประจำวัน'!$B328,เตรียมส่วนผสม!L:L)+SUMIF(กวนไส้!$C:$C,'รับ-จ่าย ประจำวัน'!$B328,กวนไส้!L:L)+SUMIF(ผลิต1!$C:$C,'รับ-จ่าย ประจำวัน'!$B328,ผลิต1!L:L)+SUMIF(ผลิต2!$C:$C,'รับ-จ่าย ประจำวัน'!$B328,ผลิต2!L:L)+SUMIF(เส้นแต่งหน้าขนมเค้ก!$C:$C,'รับ-จ่าย ประจำวัน'!$B328,เส้นแต่งหน้าขนมเค้ก!L:L)+SUMIF(แพ็ค!$C:$C,'รับ-จ่าย ประจำวัน'!$B328,แพ็ค!L:L)+SUMIF(ธุรการ!$C:$C,'รับ-จ่าย ประจำวัน'!$B328,ธุรการ!L:L)+SUMIF(เส้นแต่งหน้าขนมปัง!$C:$C,'รับ-จ่าย ประจำวัน'!$B328,เส้นแต่งหน้าขนมปัง!L:L)+SUMIF('วางแผนBC,CJ'!$C:$C,'รับ-จ่าย ประจำวัน'!$B328,'วางแผนBC,CJ'!L:L)+SUMIF(RD!$C:$C,'รับ-จ่าย ประจำวัน'!$B328,RD!L:L)+SUMIF('FG,ออนไล,คัดแยก'!$C:$C,'รับ-จ่าย ประจำวัน'!$B328,'FG,ออนไล,คัดแยก'!L:L)</f>
        <v>1</v>
      </c>
      <c r="AT328" s="16">
        <f>SUMIF(เตรียมส่วนผสม!$C:$C,'รับ-จ่าย ประจำวัน'!$B328,เตรียมส่วนผสม!M:M)+SUMIF(กวนไส้!$C:$C,'รับ-จ่าย ประจำวัน'!$B328,กวนไส้!M:M)+SUMIF(ผลิต1!$C:$C,'รับ-จ่าย ประจำวัน'!$B328,ผลิต1!M:M)+SUMIF(ผลิต2!$C:$C,'รับ-จ่าย ประจำวัน'!$B328,ผลิต2!M:M)+SUMIF(เส้นแต่งหน้าขนมเค้ก!$C:$C,'รับ-จ่าย ประจำวัน'!$B328,เส้นแต่งหน้าขนมเค้ก!M:M)+SUMIF(แพ็ค!$C:$C,'รับ-จ่าย ประจำวัน'!$B328,แพ็ค!M:M)+SUMIF(ธุรการ!$C:$C,'รับ-จ่าย ประจำวัน'!$B328,ธุรการ!M:M)+SUMIF(เส้นแต่งหน้าขนมปัง!$C:$C,'รับ-จ่าย ประจำวัน'!$B328,เส้นแต่งหน้าขนมปัง!M:M)+SUMIF('วางแผนBC,CJ'!$C:$C,'รับ-จ่าย ประจำวัน'!$B328,'วางแผนBC,CJ'!M:M)+SUMIF(RD!$C:$C,'รับ-จ่าย ประจำวัน'!$B328,RD!M:M)+SUMIF('FG,ออนไล,คัดแยก'!$C:$C,'รับ-จ่าย ประจำวัน'!$B328,'FG,ออนไล,คัดแยก'!M:M)</f>
        <v>0</v>
      </c>
      <c r="AU328" s="16">
        <f>SUMIF(เตรียมส่วนผสม!$C:$C,'รับ-จ่าย ประจำวัน'!$B328,เตรียมส่วนผสม!N:N)+SUMIF(กวนไส้!$C:$C,'รับ-จ่าย ประจำวัน'!$B328,กวนไส้!N:N)+SUMIF(ผลิต1!$C:$C,'รับ-จ่าย ประจำวัน'!$B328,ผลิต1!N:N)+SUMIF(ผลิต2!$C:$C,'รับ-จ่าย ประจำวัน'!$B328,ผลิต2!N:N)+SUMIF(เส้นแต่งหน้าขนมเค้ก!$C:$C,'รับ-จ่าย ประจำวัน'!$B328,เส้นแต่งหน้าขนมเค้ก!N:N)+SUMIF(แพ็ค!$C:$C,'รับ-จ่าย ประจำวัน'!$B328,แพ็ค!N:N)+SUMIF(ธุรการ!$C:$C,'รับ-จ่าย ประจำวัน'!$B328,ธุรการ!N:N)+SUMIF(เส้นแต่งหน้าขนมปัง!$C:$C,'รับ-จ่าย ประจำวัน'!$B328,เส้นแต่งหน้าขนมปัง!N:N)+SUMIF('วางแผนBC,CJ'!$C:$C,'รับ-จ่าย ประจำวัน'!$B328,'วางแผนBC,CJ'!N:N)+SUMIF(RD!$C:$C,'รับ-จ่าย ประจำวัน'!$B328,RD!N:N)+SUMIF('FG,ออนไล,คัดแยก'!$C:$C,'รับ-จ่าย ประจำวัน'!$B328,'FG,ออนไล,คัดแยก'!N:N)</f>
        <v>0</v>
      </c>
      <c r="AV328" s="16">
        <f>SUMIF(เตรียมส่วนผสม!$C:$C,'รับ-จ่าย ประจำวัน'!$B328,เตรียมส่วนผสม!O:O)+SUMIF(กวนไส้!$C:$C,'รับ-จ่าย ประจำวัน'!$B328,กวนไส้!O:O)+SUMIF(ผลิต1!$C:$C,'รับ-จ่าย ประจำวัน'!$B328,ผลิต1!O:O)+SUMIF(ผลิต2!$C:$C,'รับ-จ่าย ประจำวัน'!$B328,ผลิต2!O:O)+SUMIF(เส้นแต่งหน้าขนมเค้ก!$C:$C,'รับ-จ่าย ประจำวัน'!$B328,เส้นแต่งหน้าขนมเค้ก!O:O)+SUMIF(แพ็ค!$C:$C,'รับ-จ่าย ประจำวัน'!$B328,แพ็ค!O:O)+SUMIF(ธุรการ!$C:$C,'รับ-จ่าย ประจำวัน'!$B328,ธุรการ!O:O)+SUMIF(เส้นแต่งหน้าขนมปัง!$C:$C,'รับ-จ่าย ประจำวัน'!$B328,เส้นแต่งหน้าขนมปัง!O:O)+SUMIF('วางแผนBC,CJ'!$C:$C,'รับ-จ่าย ประจำวัน'!$B328,'วางแผนBC,CJ'!O:O)+SUMIF(RD!$C:$C,'รับ-จ่าย ประจำวัน'!$B328,RD!O:O)+SUMIF('FG,ออนไล,คัดแยก'!$C:$C,'รับ-จ่าย ประจำวัน'!$B328,'FG,ออนไล,คัดแยก'!O:O)</f>
        <v>0</v>
      </c>
      <c r="AW328" s="16">
        <f>SUMIF(เตรียมส่วนผสม!$C:$C,'รับ-จ่าย ประจำวัน'!$B328,เตรียมส่วนผสม!P:P)+SUMIF(กวนไส้!$C:$C,'รับ-จ่าย ประจำวัน'!$B328,กวนไส้!P:P)+SUMIF(ผลิต1!$C:$C,'รับ-จ่าย ประจำวัน'!$B328,ผลิต1!P:P)+SUMIF(ผลิต2!$C:$C,'รับ-จ่าย ประจำวัน'!$B328,ผลิต2!P:P)+SUMIF(เส้นแต่งหน้าขนมเค้ก!$C:$C,'รับ-จ่าย ประจำวัน'!$B328,เส้นแต่งหน้าขนมเค้ก!P:P)+SUMIF(แพ็ค!$C:$C,'รับ-จ่าย ประจำวัน'!$B328,แพ็ค!P:P)+SUMIF(ธุรการ!$C:$C,'รับ-จ่าย ประจำวัน'!$B328,ธุรการ!P:P)+SUMIF(เส้นแต่งหน้าขนมปัง!$C:$C,'รับ-จ่าย ประจำวัน'!$B328,เส้นแต่งหน้าขนมปัง!P:P)+SUMIF('วางแผนBC,CJ'!$C:$C,'รับ-จ่าย ประจำวัน'!$B328,'วางแผนBC,CJ'!P:P)+SUMIF(RD!$C:$C,'รับ-จ่าย ประจำวัน'!$B328,RD!P:P)+SUMIF('FG,ออนไล,คัดแยก'!$C:$C,'รับ-จ่าย ประจำวัน'!$B328,'FG,ออนไล,คัดแยก'!P:P)</f>
        <v>0</v>
      </c>
      <c r="AX328" s="16">
        <f>SUMIF(เตรียมส่วนผสม!$C:$C,'รับ-จ่าย ประจำวัน'!$B328,เตรียมส่วนผสม!Q:Q)+SUMIF(กวนไส้!$C:$C,'รับ-จ่าย ประจำวัน'!$B328,กวนไส้!Q:Q)+SUMIF(ผลิต1!$C:$C,'รับ-จ่าย ประจำวัน'!$B328,ผลิต1!Q:Q)+SUMIF(ผลิต2!$C:$C,'รับ-จ่าย ประจำวัน'!$B328,ผลิต2!Q:Q)+SUMIF(เส้นแต่งหน้าขนมเค้ก!$C:$C,'รับ-จ่าย ประจำวัน'!$B328,เส้นแต่งหน้าขนมเค้ก!Q:Q)+SUMIF(แพ็ค!$C:$C,'รับ-จ่าย ประจำวัน'!$B328,แพ็ค!Q:Q)+SUMIF(ธุรการ!$C:$C,'รับ-จ่าย ประจำวัน'!$B328,ธุรการ!Q:Q)+SUMIF(เส้นแต่งหน้าขนมปัง!$C:$C,'รับ-จ่าย ประจำวัน'!$B328,เส้นแต่งหน้าขนมปัง!Q:Q)+SUMIF('วางแผนBC,CJ'!$C:$C,'รับ-จ่าย ประจำวัน'!$B328,'วางแผนBC,CJ'!Q:Q)+SUMIF(RD!$C:$C,'รับ-จ่าย ประจำวัน'!$B328,RD!Q:Q)+SUMIF('FG,ออนไล,คัดแยก'!$C:$C,'รับ-จ่าย ประจำวัน'!$B328,'FG,ออนไล,คัดแยก'!Q:Q)</f>
        <v>0</v>
      </c>
      <c r="AY328" s="16">
        <f>SUMIF(เตรียมส่วนผสม!$C:$C,'รับ-จ่าย ประจำวัน'!$B328,เตรียมส่วนผสม!R:R)+SUMIF(กวนไส้!$C:$C,'รับ-จ่าย ประจำวัน'!$B328,กวนไส้!R:R)+SUMIF(ผลิต1!$C:$C,'รับ-จ่าย ประจำวัน'!$B328,ผลิต1!R:R)+SUMIF(ผลิต2!$C:$C,'รับ-จ่าย ประจำวัน'!$B328,ผลิต2!R:R)+SUMIF(เส้นแต่งหน้าขนมเค้ก!$C:$C,'รับ-จ่าย ประจำวัน'!$B328,เส้นแต่งหน้าขนมเค้ก!R:R)+SUMIF(แพ็ค!$C:$C,'รับ-จ่าย ประจำวัน'!$B328,แพ็ค!R:R)+SUMIF(ธุรการ!$C:$C,'รับ-จ่าย ประจำวัน'!$B328,ธุรการ!R:R)+SUMIF(เส้นแต่งหน้าขนมปัง!$C:$C,'รับ-จ่าย ประจำวัน'!$B328,เส้นแต่งหน้าขนมปัง!R:R)+SUMIF('วางแผนBC,CJ'!$C:$C,'รับ-จ่าย ประจำวัน'!$B328,'วางแผนBC,CJ'!R:R)+SUMIF(RD!$C:$C,'รับ-จ่าย ประจำวัน'!$B328,RD!R:R)+SUMIF('FG,ออนไล,คัดแยก'!$C:$C,'รับ-จ่าย ประจำวัน'!$B328,'FG,ออนไล,คัดแยก'!R:R)</f>
        <v>0</v>
      </c>
      <c r="AZ328" s="16">
        <f>SUMIF(เตรียมส่วนผสม!$C:$C,'รับ-จ่าย ประจำวัน'!$B328,เตรียมส่วนผสม!S:S)+SUMIF(กวนไส้!$C:$C,'รับ-จ่าย ประจำวัน'!$B328,กวนไส้!S:S)+SUMIF(ผลิต1!$C:$C,'รับ-จ่าย ประจำวัน'!$B328,ผลิต1!S:S)+SUMIF(ผลิต2!$C:$C,'รับ-จ่าย ประจำวัน'!$B328,ผลิต2!S:S)+SUMIF(เส้นแต่งหน้าขนมเค้ก!$C:$C,'รับ-จ่าย ประจำวัน'!$B328,เส้นแต่งหน้าขนมเค้ก!S:S)+SUMIF(แพ็ค!$C:$C,'รับ-จ่าย ประจำวัน'!$B328,แพ็ค!S:S)+SUMIF(ธุรการ!$C:$C,'รับ-จ่าย ประจำวัน'!$B328,ธุรการ!S:S)+SUMIF(เส้นแต่งหน้าขนมปัง!$C:$C,'รับ-จ่าย ประจำวัน'!$B328,เส้นแต่งหน้าขนมปัง!S:S)+SUMIF('วางแผนBC,CJ'!$C:$C,'รับ-จ่าย ประจำวัน'!$B328,'วางแผนBC,CJ'!S:S)+SUMIF(RD!$C:$C,'รับ-จ่าย ประจำวัน'!$B328,RD!S:S)+SUMIF('FG,ออนไล,คัดแยก'!$C:$C,'รับ-จ่าย ประจำวัน'!$B328,'FG,ออนไล,คัดแยก'!S:S)</f>
        <v>0</v>
      </c>
      <c r="BA328" s="16">
        <f>SUMIF(เตรียมส่วนผสม!$C:$C,'รับ-จ่าย ประจำวัน'!$B328,เตรียมส่วนผสม!T:T)+SUMIF(กวนไส้!$C:$C,'รับ-จ่าย ประจำวัน'!$B328,กวนไส้!T:T)+SUMIF(ผลิต1!$C:$C,'รับ-จ่าย ประจำวัน'!$B328,ผลิต1!T:T)+SUMIF(ผลิต2!$C:$C,'รับ-จ่าย ประจำวัน'!$B328,ผลิต2!T:T)+SUMIF(เส้นแต่งหน้าขนมเค้ก!$C:$C,'รับ-จ่าย ประจำวัน'!$B328,เส้นแต่งหน้าขนมเค้ก!T:T)+SUMIF(แพ็ค!$C:$C,'รับ-จ่าย ประจำวัน'!$B328,แพ็ค!T:T)+SUMIF(ธุรการ!$C:$C,'รับ-จ่าย ประจำวัน'!$B328,ธุรการ!T:T)+SUMIF(เส้นแต่งหน้าขนมปัง!$C:$C,'รับ-จ่าย ประจำวัน'!$B328,เส้นแต่งหน้าขนมปัง!T:T)+SUMIF('วางแผนBC,CJ'!$C:$C,'รับ-จ่าย ประจำวัน'!$B328,'วางแผนBC,CJ'!T:T)+SUMIF(RD!$C:$C,'รับ-จ่าย ประจำวัน'!$B328,RD!T:T)+SUMIF('FG,ออนไล,คัดแยก'!$C:$C,'รับ-จ่าย ประจำวัน'!$B328,'FG,ออนไล,คัดแยก'!T:T)</f>
        <v>0</v>
      </c>
      <c r="BB328" s="16">
        <f>SUMIF(เตรียมส่วนผสม!$C:$C,'รับ-จ่าย ประจำวัน'!$B328,เตรียมส่วนผสม!U:U)+SUMIF(กวนไส้!$C:$C,'รับ-จ่าย ประจำวัน'!$B328,กวนไส้!U:U)+SUMIF(ผลิต1!$C:$C,'รับ-จ่าย ประจำวัน'!$B328,ผลิต1!U:U)+SUMIF(ผลิต2!$C:$C,'รับ-จ่าย ประจำวัน'!$B328,ผลิต2!U:U)+SUMIF(เส้นแต่งหน้าขนมเค้ก!$C:$C,'รับ-จ่าย ประจำวัน'!$B328,เส้นแต่งหน้าขนมเค้ก!U:U)+SUMIF(แพ็ค!$C:$C,'รับ-จ่าย ประจำวัน'!$B328,แพ็ค!U:U)+SUMIF(ธุรการ!$C:$C,'รับ-จ่าย ประจำวัน'!$B328,ธุรการ!U:U)+SUMIF(เส้นแต่งหน้าขนมปัง!$C:$C,'รับ-จ่าย ประจำวัน'!$B328,เส้นแต่งหน้าขนมปัง!U:U)+SUMIF('วางแผนBC,CJ'!$C:$C,'รับ-จ่าย ประจำวัน'!$B328,'วางแผนBC,CJ'!U:U)+SUMIF(RD!$C:$C,'รับ-จ่าย ประจำวัน'!$B328,RD!U:U)+SUMIF('FG,ออนไล,คัดแยก'!$C:$C,'รับ-จ่าย ประจำวัน'!$B328,'FG,ออนไล,คัดแยก'!U:U)</f>
        <v>0</v>
      </c>
      <c r="BC328" s="16">
        <f>SUMIF(เตรียมส่วนผสม!$C:$C,'รับ-จ่าย ประจำวัน'!$B328,เตรียมส่วนผสม!V:V)+SUMIF(กวนไส้!$C:$C,'รับ-จ่าย ประจำวัน'!$B328,กวนไส้!V:V)+SUMIF(ผลิต1!$C:$C,'รับ-จ่าย ประจำวัน'!$B328,ผลิต1!V:V)+SUMIF(ผลิต2!$C:$C,'รับ-จ่าย ประจำวัน'!$B328,ผลิต2!V:V)+SUMIF(เส้นแต่งหน้าขนมเค้ก!$C:$C,'รับ-จ่าย ประจำวัน'!$B328,เส้นแต่งหน้าขนมเค้ก!V:V)+SUMIF(แพ็ค!$C:$C,'รับ-จ่าย ประจำวัน'!$B328,แพ็ค!V:V)+SUMIF(ธุรการ!$C:$C,'รับ-จ่าย ประจำวัน'!$B328,ธุรการ!V:V)+SUMIF(เส้นแต่งหน้าขนมปัง!$C:$C,'รับ-จ่าย ประจำวัน'!$B328,เส้นแต่งหน้าขนมปัง!V:V)+SUMIF('วางแผนBC,CJ'!$C:$C,'รับ-จ่าย ประจำวัน'!$B328,'วางแผนBC,CJ'!V:V)+SUMIF(RD!$C:$C,'รับ-จ่าย ประจำวัน'!$B328,RD!V:V)+SUMIF('FG,ออนไล,คัดแยก'!$C:$C,'รับ-จ่าย ประจำวัน'!$B328,'FG,ออนไล,คัดแยก'!V:V)</f>
        <v>0</v>
      </c>
      <c r="BD328" s="16">
        <f>SUMIF(เตรียมส่วนผสม!$C:$C,'รับ-จ่าย ประจำวัน'!$B328,เตรียมส่วนผสม!W:W)+SUMIF(กวนไส้!$C:$C,'รับ-จ่าย ประจำวัน'!$B328,กวนไส้!W:W)+SUMIF(ผลิต1!$C:$C,'รับ-จ่าย ประจำวัน'!$B328,ผลิต1!W:W)+SUMIF(ผลิต2!$C:$C,'รับ-จ่าย ประจำวัน'!$B328,ผลิต2!W:W)+SUMIF(เส้นแต่งหน้าขนมเค้ก!$C:$C,'รับ-จ่าย ประจำวัน'!$B328,เส้นแต่งหน้าขนมเค้ก!W:W)+SUMIF(แพ็ค!$C:$C,'รับ-จ่าย ประจำวัน'!$B328,แพ็ค!W:W)+SUMIF(ธุรการ!$C:$C,'รับ-จ่าย ประจำวัน'!$B328,ธุรการ!W:W)+SUMIF(เส้นแต่งหน้าขนมปัง!$C:$C,'รับ-จ่าย ประจำวัน'!$B328,เส้นแต่งหน้าขนมปัง!W:W)+SUMIF('วางแผนBC,CJ'!$C:$C,'รับ-จ่าย ประจำวัน'!$B328,'วางแผนBC,CJ'!W:W)+SUMIF(RD!$C:$C,'รับ-จ่าย ประจำวัน'!$B328,RD!W:W)+SUMIF('FG,ออนไล,คัดแยก'!$C:$C,'รับ-จ่าย ประจำวัน'!$B328,'FG,ออนไล,คัดแยก'!W:W)</f>
        <v>0</v>
      </c>
      <c r="BE328" s="16">
        <f>SUMIF(เตรียมส่วนผสม!$C:$C,'รับ-จ่าย ประจำวัน'!$B328,เตรียมส่วนผสม!X:X)+SUMIF(กวนไส้!$C:$C,'รับ-จ่าย ประจำวัน'!$B328,กวนไส้!X:X)+SUMIF(ผลิต1!$C:$C,'รับ-จ่าย ประจำวัน'!$B328,ผลิต1!X:X)+SUMIF(ผลิต2!$C:$C,'รับ-จ่าย ประจำวัน'!$B328,ผลิต2!X:X)+SUMIF(เส้นแต่งหน้าขนมเค้ก!$C:$C,'รับ-จ่าย ประจำวัน'!$B328,เส้นแต่งหน้าขนมเค้ก!X:X)+SUMIF(แพ็ค!$C:$C,'รับ-จ่าย ประจำวัน'!$B328,แพ็ค!X:X)+SUMIF(ธุรการ!$C:$C,'รับ-จ่าย ประจำวัน'!$B328,ธุรการ!X:X)+SUMIF(เส้นแต่งหน้าขนมปัง!$C:$C,'รับ-จ่าย ประจำวัน'!$B328,เส้นแต่งหน้าขนมปัง!X:X)+SUMIF('วางแผนBC,CJ'!$C:$C,'รับ-จ่าย ประจำวัน'!$B328,'วางแผนBC,CJ'!X:X)+SUMIF(RD!$C:$C,'รับ-จ่าย ประจำวัน'!$B328,RD!X:X)+SUMIF('FG,ออนไล,คัดแยก'!$C:$C,'รับ-จ่าย ประจำวัน'!$B328,'FG,ออนไล,คัดแยก'!X:X)</f>
        <v>0</v>
      </c>
      <c r="BF328" s="16">
        <f>SUMIF(เตรียมส่วนผสม!$C:$C,'รับ-จ่าย ประจำวัน'!$B328,เตรียมส่วนผสม!Y:Y)+SUMIF(กวนไส้!$C:$C,'รับ-จ่าย ประจำวัน'!$B328,กวนไส้!Y:Y)+SUMIF(ผลิต1!$C:$C,'รับ-จ่าย ประจำวัน'!$B328,ผลิต1!Y:Y)+SUMIF(ผลิต2!$C:$C,'รับ-จ่าย ประจำวัน'!$B328,ผลิต2!Y:Y)+SUMIF(เส้นแต่งหน้าขนมเค้ก!$C:$C,'รับ-จ่าย ประจำวัน'!$B328,เส้นแต่งหน้าขนมเค้ก!Y:Y)+SUMIF(แพ็ค!$C:$C,'รับ-จ่าย ประจำวัน'!$B328,แพ็ค!Y:Y)+SUMIF(ธุรการ!$C:$C,'รับ-จ่าย ประจำวัน'!$B328,ธุรการ!Y:Y)+SUMIF(เส้นแต่งหน้าขนมปัง!$C:$C,'รับ-จ่าย ประจำวัน'!$B328,เส้นแต่งหน้าขนมปัง!Y:Y)+SUMIF('วางแผนBC,CJ'!$C:$C,'รับ-จ่าย ประจำวัน'!$B328,'วางแผนBC,CJ'!Y:Y)+SUMIF(RD!$C:$C,'รับ-จ่าย ประจำวัน'!$B328,RD!Y:Y)+SUMIF('FG,ออนไล,คัดแยก'!$C:$C,'รับ-จ่าย ประจำวัน'!$B328,'FG,ออนไล,คัดแยก'!Y:Y)</f>
        <v>0</v>
      </c>
      <c r="BG328" s="16">
        <f>SUMIF(เตรียมส่วนผสม!$C:$C,'รับ-จ่าย ประจำวัน'!$B328,เตรียมส่วนผสม!Z:Z)+SUMIF(กวนไส้!$C:$C,'รับ-จ่าย ประจำวัน'!$B328,กวนไส้!Z:Z)+SUMIF(ผลิต1!$C:$C,'รับ-จ่าย ประจำวัน'!$B328,ผลิต1!Z:Z)+SUMIF(ผลิต2!$C:$C,'รับ-จ่าย ประจำวัน'!$B328,ผลิต2!Z:Z)+SUMIF(เส้นแต่งหน้าขนมเค้ก!$C:$C,'รับ-จ่าย ประจำวัน'!$B328,เส้นแต่งหน้าขนมเค้ก!Z:Z)+SUMIF(แพ็ค!$C:$C,'รับ-จ่าย ประจำวัน'!$B328,แพ็ค!Z:Z)+SUMIF(ธุรการ!$C:$C,'รับ-จ่าย ประจำวัน'!$B328,ธุรการ!Z:Z)+SUMIF(เส้นแต่งหน้าขนมปัง!$C:$C,'รับ-จ่าย ประจำวัน'!$B328,เส้นแต่งหน้าขนมปัง!Z:Z)+SUMIF('วางแผนBC,CJ'!$C:$C,'รับ-จ่าย ประจำวัน'!$B328,'วางแผนBC,CJ'!Z:Z)+SUMIF(RD!$C:$C,'รับ-จ่าย ประจำวัน'!$B328,RD!Z:Z)+SUMIF('FG,ออนไล,คัดแยก'!$C:$C,'รับ-จ่าย ประจำวัน'!$B328,'FG,ออนไล,คัดแยก'!Z:Z)</f>
        <v>0</v>
      </c>
      <c r="BH328" s="16">
        <f>SUMIF(เตรียมส่วนผสม!$C:$C,'รับ-จ่าย ประจำวัน'!$B328,เตรียมส่วนผสม!AA:AA)+SUMIF(กวนไส้!$C:$C,'รับ-จ่าย ประจำวัน'!$B328,กวนไส้!AA:AA)+SUMIF(ผลิต1!$C:$C,'รับ-จ่าย ประจำวัน'!$B328,ผลิต1!AA:AA)+SUMIF(ผลิต2!$C:$C,'รับ-จ่าย ประจำวัน'!$B328,ผลิต2!AA:AA)+SUMIF(เส้นแต่งหน้าขนมเค้ก!$C:$C,'รับ-จ่าย ประจำวัน'!$B328,เส้นแต่งหน้าขนมเค้ก!AA:AA)+SUMIF(แพ็ค!$C:$C,'รับ-จ่าย ประจำวัน'!$B328,แพ็ค!AA:AA)+SUMIF(ธุรการ!$C:$C,'รับ-จ่าย ประจำวัน'!$B328,ธุรการ!AA:AA)+SUMIF(เส้นแต่งหน้าขนมปัง!$C:$C,'รับ-จ่าย ประจำวัน'!$B328,เส้นแต่งหน้าขนมปัง!AA:AA)+SUMIF('วางแผนBC,CJ'!$C:$C,'รับ-จ่าย ประจำวัน'!$B328,'วางแผนBC,CJ'!AA:AA)+SUMIF(RD!$C:$C,'รับ-จ่าย ประจำวัน'!$B328,RD!AA:AA)+SUMIF('FG,ออนไล,คัดแยก'!$C:$C,'รับ-จ่าย ประจำวัน'!$B328,'FG,ออนไล,คัดแยก'!AA:AA)</f>
        <v>0</v>
      </c>
      <c r="BI328" s="16">
        <f>SUMIF(เตรียมส่วนผสม!$C:$C,'รับ-จ่าย ประจำวัน'!$B328,เตรียมส่วนผสม!AB:AB)+SUMIF(กวนไส้!$C:$C,'รับ-จ่าย ประจำวัน'!$B328,กวนไส้!AB:AB)+SUMIF(ผลิต1!$C:$C,'รับ-จ่าย ประจำวัน'!$B328,ผลิต1!AB:AB)+SUMIF(ผลิต2!$C:$C,'รับ-จ่าย ประจำวัน'!$B328,ผลิต2!AB:AB)+SUMIF(เส้นแต่งหน้าขนมเค้ก!$C:$C,'รับ-จ่าย ประจำวัน'!$B328,เส้นแต่งหน้าขนมเค้ก!AB:AB)+SUMIF(แพ็ค!$C:$C,'รับ-จ่าย ประจำวัน'!$B328,แพ็ค!AB:AB)+SUMIF(ธุรการ!$C:$C,'รับ-จ่าย ประจำวัน'!$B328,ธุรการ!AB:AB)+SUMIF(เส้นแต่งหน้าขนมปัง!$C:$C,'รับ-จ่าย ประจำวัน'!$B328,เส้นแต่งหน้าขนมปัง!AB:AB)+SUMIF('วางแผนBC,CJ'!$C:$C,'รับ-จ่าย ประจำวัน'!$B328,'วางแผนBC,CJ'!AB:AB)+SUMIF(RD!$C:$C,'รับ-จ่าย ประจำวัน'!$B328,RD!AB:AB)+SUMIF('FG,ออนไล,คัดแยก'!$C:$C,'รับ-จ่าย ประจำวัน'!$B328,'FG,ออนไล,คัดแยก'!AB:AB)</f>
        <v>0</v>
      </c>
      <c r="BJ328" s="16">
        <f>SUMIF(เตรียมส่วนผสม!$C:$C,'รับ-จ่าย ประจำวัน'!$B328,เตรียมส่วนผสม!AC:AC)+SUMIF(กวนไส้!$C:$C,'รับ-จ่าย ประจำวัน'!$B328,กวนไส้!AC:AC)+SUMIF(ผลิต1!$C:$C,'รับ-จ่าย ประจำวัน'!$B328,ผลิต1!AC:AC)+SUMIF(ผลิต2!$C:$C,'รับ-จ่าย ประจำวัน'!$B328,ผลิต2!AC:AC)+SUMIF(เส้นแต่งหน้าขนมเค้ก!$C:$C,'รับ-จ่าย ประจำวัน'!$B328,เส้นแต่งหน้าขนมเค้ก!AC:AC)+SUMIF(แพ็ค!$C:$C,'รับ-จ่าย ประจำวัน'!$B328,แพ็ค!AC:AC)+SUMIF(ธุรการ!$C:$C,'รับ-จ่าย ประจำวัน'!$B328,ธุรการ!AC:AC)+SUMIF(เส้นแต่งหน้าขนมปัง!$C:$C,'รับ-จ่าย ประจำวัน'!$B328,เส้นแต่งหน้าขนมปัง!AC:AC)+SUMIF('วางแผนBC,CJ'!$C:$C,'รับ-จ่าย ประจำวัน'!$B328,'วางแผนBC,CJ'!AC:AC)+SUMIF(RD!$C:$C,'รับ-จ่าย ประจำวัน'!$B328,RD!AC:AC)+SUMIF('FG,ออนไล,คัดแยก'!$C:$C,'รับ-จ่าย ประจำวัน'!$B328,'FG,ออนไล,คัดแยก'!AC:AC)</f>
        <v>0</v>
      </c>
      <c r="BK328" s="16">
        <f>SUMIF(เตรียมส่วนผสม!$C:$C,'รับ-จ่าย ประจำวัน'!$B328,เตรียมส่วนผสม!AD:AD)+SUMIF(กวนไส้!$C:$C,'รับ-จ่าย ประจำวัน'!$B328,กวนไส้!AD:AD)+SUMIF(ผลิต1!$C:$C,'รับ-จ่าย ประจำวัน'!$B328,ผลิต1!AD:AD)+SUMIF(ผลิต2!$C:$C,'รับ-จ่าย ประจำวัน'!$B328,ผลิต2!AD:AD)+SUMIF(เส้นแต่งหน้าขนมเค้ก!$C:$C,'รับ-จ่าย ประจำวัน'!$B328,เส้นแต่งหน้าขนมเค้ก!AD:AD)+SUMIF(แพ็ค!$C:$C,'รับ-จ่าย ประจำวัน'!$B328,แพ็ค!AD:AD)+SUMIF(ธุรการ!$C:$C,'รับ-จ่าย ประจำวัน'!$B328,ธุรการ!AD:AD)+SUMIF(เส้นแต่งหน้าขนมปัง!$C:$C,'รับ-จ่าย ประจำวัน'!$B328,เส้นแต่งหน้าขนมปัง!AD:AD)+SUMIF('วางแผนBC,CJ'!$C:$C,'รับ-จ่าย ประจำวัน'!$B328,'วางแผนBC,CJ'!AD:AD)+SUMIF(RD!$C:$C,'รับ-จ่าย ประจำวัน'!$B328,RD!AD:AD)+SUMIF('FG,ออนไล,คัดแยก'!$C:$C,'รับ-จ่าย ประจำวัน'!$B328,'FG,ออนไล,คัดแยก'!AD:AD)</f>
        <v>0</v>
      </c>
      <c r="BL328" s="16">
        <f>SUMIF(เตรียมส่วนผสม!$C:$C,'รับ-จ่าย ประจำวัน'!$B328,เตรียมส่วนผสม!AE:AE)+SUMIF(กวนไส้!$C:$C,'รับ-จ่าย ประจำวัน'!$B328,กวนไส้!AE:AE)+SUMIF(ผลิต1!$C:$C,'รับ-จ่าย ประจำวัน'!$B328,ผลิต1!AE:AE)+SUMIF(ผลิต2!$C:$C,'รับ-จ่าย ประจำวัน'!$B328,ผลิต2!AE:AE)+SUMIF(เส้นแต่งหน้าขนมเค้ก!$C:$C,'รับ-จ่าย ประจำวัน'!$B328,เส้นแต่งหน้าขนมเค้ก!AE:AE)+SUMIF(แพ็ค!$C:$C,'รับ-จ่าย ประจำวัน'!$B328,แพ็ค!AE:AE)+SUMIF(ธุรการ!$C:$C,'รับ-จ่าย ประจำวัน'!$B328,ธุรการ!AE:AE)+SUMIF(เส้นแต่งหน้าขนมปัง!$C:$C,'รับ-จ่าย ประจำวัน'!$B328,เส้นแต่งหน้าขนมปัง!AE:AE)+SUMIF('วางแผนBC,CJ'!$C:$C,'รับ-จ่าย ประจำวัน'!$B328,'วางแผนBC,CJ'!AE:AE)+SUMIF(RD!$C:$C,'รับ-จ่าย ประจำวัน'!$B328,RD!AE:AE)+SUMIF('FG,ออนไล,คัดแยก'!$C:$C,'รับ-จ่าย ประจำวัน'!$B328,'FG,ออนไล,คัดแยก'!AE:AE)</f>
        <v>0</v>
      </c>
      <c r="BM328" s="16">
        <f>SUMIF(เตรียมส่วนผสม!$C:$C,'รับ-จ่าย ประจำวัน'!$B328,เตรียมส่วนผสม!AF:AF)+SUMIF(กวนไส้!$C:$C,'รับ-จ่าย ประจำวัน'!$B328,กวนไส้!AF:AF)+SUMIF(ผลิต1!$C:$C,'รับ-จ่าย ประจำวัน'!$B328,ผลิต1!AF:AF)+SUMIF(ผลิต2!$C:$C,'รับ-จ่าย ประจำวัน'!$B328,ผลิต2!AF:AF)+SUMIF(เส้นแต่งหน้าขนมเค้ก!$C:$C,'รับ-จ่าย ประจำวัน'!$B328,เส้นแต่งหน้าขนมเค้ก!AF:AF)+SUMIF(แพ็ค!$C:$C,'รับ-จ่าย ประจำวัน'!$B328,แพ็ค!AF:AF)+SUMIF(ธุรการ!$C:$C,'รับ-จ่าย ประจำวัน'!$B328,ธุรการ!AF:AF)+SUMIF(เส้นแต่งหน้าขนมปัง!$C:$C,'รับ-จ่าย ประจำวัน'!$B328,เส้นแต่งหน้าขนมปัง!AF:AF)+SUMIF('วางแผนBC,CJ'!$C:$C,'รับ-จ่าย ประจำวัน'!$B328,'วางแผนBC,CJ'!AF:AF)+SUMIF(RD!$C:$C,'รับ-จ่าย ประจำวัน'!$B328,RD!AF:AF)+SUMIF('FG,ออนไล,คัดแยก'!$C:$C,'รับ-จ่าย ประจำวัน'!$B328,'FG,ออนไล,คัดแยก'!AF:AF)</f>
        <v>0</v>
      </c>
      <c r="BN328" s="16">
        <f>SUMIF(เตรียมส่วนผสม!$C:$C,'รับ-จ่าย ประจำวัน'!$B328,เตรียมส่วนผสม!AG:AG)+SUMIF(กวนไส้!$C:$C,'รับ-จ่าย ประจำวัน'!$B328,กวนไส้!AG:AG)+SUMIF(ผลิต1!$C:$C,'รับ-จ่าย ประจำวัน'!$B328,ผลิต1!AG:AG)+SUMIF(ผลิต2!$C:$C,'รับ-จ่าย ประจำวัน'!$B328,ผลิต2!AG:AG)+SUMIF(เส้นแต่งหน้าขนมเค้ก!$C:$C,'รับ-จ่าย ประจำวัน'!$B328,เส้นแต่งหน้าขนมเค้ก!AG:AG)+SUMIF(แพ็ค!$C:$C,'รับ-จ่าย ประจำวัน'!$B328,แพ็ค!AG:AG)+SUMIF(ธุรการ!$C:$C,'รับ-จ่าย ประจำวัน'!$B328,ธุรการ!AG:AG)+SUMIF(เส้นแต่งหน้าขนมปัง!$C:$C,'รับ-จ่าย ประจำวัน'!$B328,เส้นแต่งหน้าขนมปัง!AG:AG)+SUMIF('วางแผนBC,CJ'!$C:$C,'รับ-จ่าย ประจำวัน'!$B328,'วางแผนBC,CJ'!AG:AG)+SUMIF(RD!$C:$C,'รับ-จ่าย ประจำวัน'!$B328,RD!AG:AG)+SUMIF('FG,ออนไล,คัดแยก'!$C:$C,'รับ-จ่าย ประจำวัน'!$B328,'FG,ออนไล,คัดแยก'!AG:AG)</f>
        <v>0</v>
      </c>
      <c r="BO328" s="16">
        <f>SUMIF(เตรียมส่วนผสม!$C:$C,'รับ-จ่าย ประจำวัน'!$B328,เตรียมส่วนผสม!AH:AH)+SUMIF(กวนไส้!$C:$C,'รับ-จ่าย ประจำวัน'!$B328,กวนไส้!AH:AH)+SUMIF(ผลิต1!$C:$C,'รับ-จ่าย ประจำวัน'!$B328,ผลิต1!AH:AH)+SUMIF(ผลิต2!$C:$C,'รับ-จ่าย ประจำวัน'!$B328,ผลิต2!AH:AH)+SUMIF(เส้นแต่งหน้าขนมเค้ก!$C:$C,'รับ-จ่าย ประจำวัน'!$B328,เส้นแต่งหน้าขนมเค้ก!AH:AH)+SUMIF(แพ็ค!$C:$C,'รับ-จ่าย ประจำวัน'!$B328,แพ็ค!AH:AH)+SUMIF(ธุรการ!$C:$C,'รับ-จ่าย ประจำวัน'!$B328,ธุรการ!AH:AH)+SUMIF(เส้นแต่งหน้าขนมปัง!$C:$C,'รับ-จ่าย ประจำวัน'!$B328,เส้นแต่งหน้าขนมปัง!AH:AH)+SUMIF('วางแผนBC,CJ'!$C:$C,'รับ-จ่าย ประจำวัน'!$B328,'วางแผนBC,CJ'!AH:AH)+SUMIF(RD!$C:$C,'รับ-จ่าย ประจำวัน'!$B328,RD!AH:AH)+SUMIF('FG,ออนไล,คัดแยก'!$C:$C,'รับ-จ่าย ประจำวัน'!$B328,'FG,ออนไล,คัดแยก'!AH:AH)</f>
        <v>0</v>
      </c>
      <c r="BP328" s="16">
        <f>SUMIF(เตรียมส่วนผสม!$C:$C,'รับ-จ่าย ประจำวัน'!$B328,เตรียมส่วนผสม!AI:AI)+SUMIF(กวนไส้!$C:$C,'รับ-จ่าย ประจำวัน'!$B328,กวนไส้!AI:AI)+SUMIF(ผลิต1!$C:$C,'รับ-จ่าย ประจำวัน'!$B328,ผลิต1!AI:AI)+SUMIF(ผลิต2!$C:$C,'รับ-จ่าย ประจำวัน'!$B328,ผลิต2!AI:AI)+SUMIF(เส้นแต่งหน้าขนมเค้ก!$C:$C,'รับ-จ่าย ประจำวัน'!$B328,เส้นแต่งหน้าขนมเค้ก!AI:AI)+SUMIF(แพ็ค!$C:$C,'รับ-จ่าย ประจำวัน'!$B328,แพ็ค!AI:AI)+SUMIF(ธุรการ!$C:$C,'รับ-จ่าย ประจำวัน'!$B328,ธุรการ!AI:AI)+SUMIF(เส้นแต่งหน้าขนมปัง!$C:$C,'รับ-จ่าย ประจำวัน'!$B328,เส้นแต่งหน้าขนมปัง!AI:AI)+SUMIF('วางแผนBC,CJ'!$C:$C,'รับ-จ่าย ประจำวัน'!$B328,'วางแผนBC,CJ'!AI:AI)+SUMIF(RD!$C:$C,'รับ-จ่าย ประจำวัน'!$B328,RD!AI:AI)+SUMIF('FG,ออนไล,คัดแยก'!$C:$C,'รับ-จ่าย ประจำวัน'!$B328,'FG,ออนไล,คัดแยก'!AI:AI)</f>
        <v>0</v>
      </c>
      <c r="BQ328" s="16">
        <f>SUMIF(เตรียมส่วนผสม!$C:$C,'รับ-จ่าย ประจำวัน'!$B328,เตรียมส่วนผสม!AJ:AJ)+SUMIF(กวนไส้!$C:$C,'รับ-จ่าย ประจำวัน'!$B328,กวนไส้!AJ:AJ)+SUMIF(ผลิต1!$C:$C,'รับ-จ่าย ประจำวัน'!$B328,ผลิต1!AJ:AJ)+SUMIF(ผลิต2!$C:$C,'รับ-จ่าย ประจำวัน'!$B328,ผลิต2!AJ:AJ)+SUMIF(เส้นแต่งหน้าขนมเค้ก!$C:$C,'รับ-จ่าย ประจำวัน'!$B328,เส้นแต่งหน้าขนมเค้ก!AJ:AJ)+SUMIF(แพ็ค!$C:$C,'รับ-จ่าย ประจำวัน'!$B328,แพ็ค!AJ:AJ)+SUMIF(ธุรการ!$C:$C,'รับ-จ่าย ประจำวัน'!$B328,ธุรการ!AJ:AJ)+SUMIF(เส้นแต่งหน้าขนมปัง!$C:$C,'รับ-จ่าย ประจำวัน'!$B328,เส้นแต่งหน้าขนมปัง!AJ:AJ)+SUMIF('วางแผนBC,CJ'!$C:$C,'รับ-จ่าย ประจำวัน'!$B328,'วางแผนBC,CJ'!AJ:AJ)+SUMIF(RD!$C:$C,'รับ-จ่าย ประจำวัน'!$B328,RD!AJ:AJ)+SUMIF('FG,ออนไล,คัดแยก'!$C:$C,'รับ-จ่าย ประจำวัน'!$B328,'FG,ออนไล,คัดแยก'!AJ:AJ)</f>
        <v>0</v>
      </c>
      <c r="BR328" s="16">
        <f>SUMIF(เตรียมส่วนผสม!$C:$C,'รับ-จ่าย ประจำวัน'!$B328,เตรียมส่วนผสม!AK:AK)+SUMIF(กวนไส้!$C:$C,'รับ-จ่าย ประจำวัน'!$B328,กวนไส้!AK:AK)+SUMIF(ผลิต1!$C:$C,'รับ-จ่าย ประจำวัน'!$B328,ผลิต1!AK:AK)+SUMIF(ผลิต2!$C:$C,'รับ-จ่าย ประจำวัน'!$B328,ผลิต2!AK:AK)+SUMIF(เส้นแต่งหน้าขนมเค้ก!$C:$C,'รับ-จ่าย ประจำวัน'!$B328,เส้นแต่งหน้าขนมเค้ก!AK:AK)+SUMIF(แพ็ค!$C:$C,'รับ-จ่าย ประจำวัน'!$B328,แพ็ค!AK:AK)+SUMIF(ธุรการ!$C:$C,'รับ-จ่าย ประจำวัน'!$B328,ธุรการ!AK:AK)+SUMIF(เส้นแต่งหน้าขนมปัง!$C:$C,'รับ-จ่าย ประจำวัน'!$B328,เส้นแต่งหน้าขนมปัง!AK:AK)+SUMIF('วางแผนBC,CJ'!$C:$C,'รับ-จ่าย ประจำวัน'!$B328,'วางแผนBC,CJ'!AK:AK)+SUMIF(RD!$C:$C,'รับ-จ่าย ประจำวัน'!$B328,RD!AK:AK)+SUMIF('FG,ออนไล,คัดแยก'!$C:$C,'รับ-จ่าย ประจำวัน'!$B328,'FG,ออนไล,คัดแยก'!AK:AK)</f>
        <v>0</v>
      </c>
      <c r="BS328" s="16">
        <f>SUMIF(เตรียมส่วนผสม!$C:$C,'รับ-จ่าย ประจำวัน'!$B328,เตรียมส่วนผสม!AL:AL)+SUMIF(กวนไส้!$C:$C,'รับ-จ่าย ประจำวัน'!$B328,กวนไส้!AL:AL)+SUMIF(ผลิต1!$C:$C,'รับ-จ่าย ประจำวัน'!$B328,ผลิต1!AL:AL)+SUMIF(ผลิต2!$C:$C,'รับ-จ่าย ประจำวัน'!$B328,ผลิต2!AL:AL)+SUMIF(เส้นแต่งหน้าขนมเค้ก!$C:$C,'รับ-จ่าย ประจำวัน'!$B328,เส้นแต่งหน้าขนมเค้ก!AL:AL)+SUMIF(แพ็ค!$C:$C,'รับ-จ่าย ประจำวัน'!$B328,แพ็ค!AL:AL)+SUMIF(ธุรการ!$C:$C,'รับ-จ่าย ประจำวัน'!$B328,ธุรการ!AL:AL)+SUMIF(เส้นแต่งหน้าขนมปัง!$C:$C,'รับ-จ่าย ประจำวัน'!$B328,เส้นแต่งหน้าขนมปัง!AL:AL)+SUMIF('วางแผนBC,CJ'!$C:$C,'รับ-จ่าย ประจำวัน'!$B328,'วางแผนBC,CJ'!AL:AL)+SUMIF(RD!$C:$C,'รับ-จ่าย ประจำวัน'!$B328,RD!AL:AL)+SUMIF('FG,ออนไล,คัดแยก'!$C:$C,'รับ-จ่าย ประจำวัน'!$B328,'FG,ออนไล,คัดแยก'!AL:AL)</f>
        <v>0</v>
      </c>
      <c r="BT328" s="18">
        <f t="shared" si="70"/>
        <v>2</v>
      </c>
      <c r="BU328" s="116"/>
      <c r="BV328" s="146">
        <f t="shared" si="71"/>
        <v>59</v>
      </c>
      <c r="BW328" s="183">
        <v>15</v>
      </c>
      <c r="BX328" s="172">
        <f t="shared" ref="BX328:BX329" si="78">BT328/30</f>
        <v>6.6666666666666666E-2</v>
      </c>
      <c r="BY328" s="188">
        <f t="shared" si="74"/>
        <v>885</v>
      </c>
      <c r="BZ328" s="180">
        <f t="shared" ca="1" si="73"/>
        <v>47088</v>
      </c>
      <c r="CA328" s="93"/>
      <c r="CB328" s="93"/>
      <c r="CC328" s="93"/>
      <c r="CD328" s="93"/>
      <c r="CE328" s="93"/>
      <c r="CF328" s="93"/>
      <c r="CG328" s="93"/>
      <c r="CH328" s="93"/>
      <c r="CI328" s="93"/>
      <c r="CJ328" s="94"/>
      <c r="CK328" s="9">
        <f t="shared" si="75"/>
        <v>59</v>
      </c>
    </row>
    <row r="329" spans="1:89" x14ac:dyDescent="0.5">
      <c r="A329" s="149"/>
      <c r="B329" s="24" t="s">
        <v>1017</v>
      </c>
      <c r="C329" s="10" t="s">
        <v>1018</v>
      </c>
      <c r="D329" s="135" t="s">
        <v>1019</v>
      </c>
      <c r="E329" s="11">
        <v>0</v>
      </c>
      <c r="F329" s="75"/>
      <c r="G329" s="11"/>
      <c r="H329" s="12">
        <v>23</v>
      </c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3"/>
      <c r="AF329" s="13"/>
      <c r="AG329" s="13"/>
      <c r="AH329" s="13"/>
      <c r="AI329" s="14"/>
      <c r="AJ329" s="14"/>
      <c r="AK329" s="14">
        <v>36</v>
      </c>
      <c r="AL329" s="14"/>
      <c r="AM329" s="14"/>
      <c r="AN329" s="15">
        <f t="shared" si="69"/>
        <v>36</v>
      </c>
      <c r="AO329" s="16">
        <f>SUMIF(เตรียมส่วนผสม!$C:$C,'รับ-จ่าย ประจำวัน'!$B329,เตรียมส่วนผสม!H:H)+SUMIF(กวนไส้!$C:$C,'รับ-จ่าย ประจำวัน'!$B329,กวนไส้!H:H)+SUMIF(ผลิต1!$C:$C,'รับ-จ่าย ประจำวัน'!$B329,ผลิต1!H:H)+SUMIF(ผลิต2!$C:$C,'รับ-จ่าย ประจำวัน'!$B329,ผลิต2!H:H)+SUMIF(เส้นแต่งหน้าขนมเค้ก!$C:$C,'รับ-จ่าย ประจำวัน'!$B329,เส้นแต่งหน้าขนมเค้ก!H:H)+SUMIF(แพ็ค!$C:$C,'รับ-จ่าย ประจำวัน'!$B329,แพ็ค!H:H)+SUMIF(ธุรการ!$C:$C,'รับ-จ่าย ประจำวัน'!$B329,ธุรการ!H:H)+SUMIF(เส้นแต่งหน้าขนมปัง!$C:$C,'รับ-จ่าย ประจำวัน'!$B329,เส้นแต่งหน้าขนมปัง!H:H)+SUMIF('วางแผนBC,CJ'!$C:$C,'รับ-จ่าย ประจำวัน'!$B329,'วางแผนBC,CJ'!H:H)+SUMIF(RD!$C:$C,'รับ-จ่าย ประจำวัน'!$B329,RD!H:H)+SUMIF('FG,ออนไล,คัดแยก'!$C:$C,'รับ-จ่าย ประจำวัน'!$B329,'FG,ออนไล,คัดแยก'!H:H)</f>
        <v>0</v>
      </c>
      <c r="AP329" s="16">
        <f>SUMIF(เตรียมส่วนผสม!$C:$C,'รับ-จ่าย ประจำวัน'!$B329,เตรียมส่วนผสม!I:I)+SUMIF(กวนไส้!$C:$C,'รับ-จ่าย ประจำวัน'!$B329,กวนไส้!I:I)+SUMIF(ผลิต1!$C:$C,'รับ-จ่าย ประจำวัน'!$B329,ผลิต1!I:I)+SUMIF(ผลิต2!$C:$C,'รับ-จ่าย ประจำวัน'!$B329,ผลิต2!I:I)+SUMIF(เส้นแต่งหน้าขนมเค้ก!$C:$C,'รับ-จ่าย ประจำวัน'!$B329,เส้นแต่งหน้าขนมเค้ก!I:I)+SUMIF(แพ็ค!$C:$C,'รับ-จ่าย ประจำวัน'!$B329,แพ็ค!I:I)+SUMIF(ธุรการ!$C:$C,'รับ-จ่าย ประจำวัน'!$B329,ธุรการ!I:I)+SUMIF(เส้นแต่งหน้าขนมปัง!$C:$C,'รับ-จ่าย ประจำวัน'!$B329,เส้นแต่งหน้าขนมปัง!I:I)+SUMIF('วางแผนBC,CJ'!$C:$C,'รับ-จ่าย ประจำวัน'!$B329,'วางแผนBC,CJ'!I:I)+SUMIF(RD!$C:$C,'รับ-จ่าย ประจำวัน'!$B329,RD!I:I)+SUMIF('FG,ออนไล,คัดแยก'!$C:$C,'รับ-จ่าย ประจำวัน'!$B329,'FG,ออนไล,คัดแยก'!I:I)</f>
        <v>0</v>
      </c>
      <c r="AQ329" s="16">
        <f>SUMIF(เตรียมส่วนผสม!$C:$C,'รับ-จ่าย ประจำวัน'!$B329,เตรียมส่วนผสม!J:J)+SUMIF(กวนไส้!$C:$C,'รับ-จ่าย ประจำวัน'!$B329,กวนไส้!J:J)+SUMIF(ผลิต1!$C:$C,'รับ-จ่าย ประจำวัน'!$B329,ผลิต1!J:J)+SUMIF(ผลิต2!$C:$C,'รับ-จ่าย ประจำวัน'!$B329,ผลิต2!J:J)+SUMIF(เส้นแต่งหน้าขนมเค้ก!$C:$C,'รับ-จ่าย ประจำวัน'!$B329,เส้นแต่งหน้าขนมเค้ก!J:J)+SUMIF(แพ็ค!$C:$C,'รับ-จ่าย ประจำวัน'!$B329,แพ็ค!J:J)+SUMIF(ธุรการ!$C:$C,'รับ-จ่าย ประจำวัน'!$B329,ธุรการ!J:J)+SUMIF(เส้นแต่งหน้าขนมปัง!$C:$C,'รับ-จ่าย ประจำวัน'!$B329,เส้นแต่งหน้าขนมปัง!J:J)+SUMIF('วางแผนBC,CJ'!$C:$C,'รับ-จ่าย ประจำวัน'!$B329,'วางแผนBC,CJ'!J:J)+SUMIF(RD!$C:$C,'รับ-จ่าย ประจำวัน'!$B329,RD!J:J)+SUMIF('FG,ออนไล,คัดแยก'!$C:$C,'รับ-จ่าย ประจำวัน'!$B329,'FG,ออนไล,คัดแยก'!J:J)</f>
        <v>0</v>
      </c>
      <c r="AR329" s="16">
        <f>SUMIF(เตรียมส่วนผสม!$C:$C,'รับ-จ่าย ประจำวัน'!$B329,เตรียมส่วนผสม!K:K)+SUMIF(กวนไส้!$C:$C,'รับ-จ่าย ประจำวัน'!$B329,กวนไส้!K:K)+SUMIF(ผลิต1!$C:$C,'รับ-จ่าย ประจำวัน'!$B329,ผลิต1!K:K)+SUMIF(ผลิต2!$C:$C,'รับ-จ่าย ประจำวัน'!$B329,ผลิต2!K:K)+SUMIF(เส้นแต่งหน้าขนมเค้ก!$C:$C,'รับ-จ่าย ประจำวัน'!$B329,เส้นแต่งหน้าขนมเค้ก!K:K)+SUMIF(แพ็ค!$C:$C,'รับ-จ่าย ประจำวัน'!$B329,แพ็ค!K:K)+SUMIF(ธุรการ!$C:$C,'รับ-จ่าย ประจำวัน'!$B329,ธุรการ!K:K)+SUMIF(เส้นแต่งหน้าขนมปัง!$C:$C,'รับ-จ่าย ประจำวัน'!$B329,เส้นแต่งหน้าขนมปัง!K:K)+SUMIF('วางแผนBC,CJ'!$C:$C,'รับ-จ่าย ประจำวัน'!$B329,'วางแผนBC,CJ'!K:K)+SUMIF(RD!$C:$C,'รับ-จ่าย ประจำวัน'!$B329,RD!K:K)+SUMIF('FG,ออนไล,คัดแยก'!$C:$C,'รับ-จ่าย ประจำวัน'!$B329,'FG,ออนไล,คัดแยก'!K:K)</f>
        <v>10</v>
      </c>
      <c r="AS329" s="16">
        <f>SUMIF(เตรียมส่วนผสม!$C:$C,'รับ-จ่าย ประจำวัน'!$B329,เตรียมส่วนผสม!L:L)+SUMIF(กวนไส้!$C:$C,'รับ-จ่าย ประจำวัน'!$B329,กวนไส้!L:L)+SUMIF(ผลิต1!$C:$C,'รับ-จ่าย ประจำวัน'!$B329,ผลิต1!L:L)+SUMIF(ผลิต2!$C:$C,'รับ-จ่าย ประจำวัน'!$B329,ผลิต2!L:L)+SUMIF(เส้นแต่งหน้าขนมเค้ก!$C:$C,'รับ-จ่าย ประจำวัน'!$B329,เส้นแต่งหน้าขนมเค้ก!L:L)+SUMIF(แพ็ค!$C:$C,'รับ-จ่าย ประจำวัน'!$B329,แพ็ค!L:L)+SUMIF(ธุรการ!$C:$C,'รับ-จ่าย ประจำวัน'!$B329,ธุรการ!L:L)+SUMIF(เส้นแต่งหน้าขนมปัง!$C:$C,'รับ-จ่าย ประจำวัน'!$B329,เส้นแต่งหน้าขนมปัง!L:L)+SUMIF('วางแผนBC,CJ'!$C:$C,'รับ-จ่าย ประจำวัน'!$B329,'วางแผนBC,CJ'!L:L)+SUMIF(RD!$C:$C,'รับ-จ่าย ประจำวัน'!$B329,RD!L:L)+SUMIF('FG,ออนไล,คัดแยก'!$C:$C,'รับ-จ่าย ประจำวัน'!$B329,'FG,ออนไล,คัดแยก'!L:L)</f>
        <v>0</v>
      </c>
      <c r="AT329" s="16">
        <f>SUMIF(เตรียมส่วนผสม!$C:$C,'รับ-จ่าย ประจำวัน'!$B329,เตรียมส่วนผสม!M:M)+SUMIF(กวนไส้!$C:$C,'รับ-จ่าย ประจำวัน'!$B329,กวนไส้!M:M)+SUMIF(ผลิต1!$C:$C,'รับ-จ่าย ประจำวัน'!$B329,ผลิต1!M:M)+SUMIF(ผลิต2!$C:$C,'รับ-จ่าย ประจำวัน'!$B329,ผลิต2!M:M)+SUMIF(เส้นแต่งหน้าขนมเค้ก!$C:$C,'รับ-จ่าย ประจำวัน'!$B329,เส้นแต่งหน้าขนมเค้ก!M:M)+SUMIF(แพ็ค!$C:$C,'รับ-จ่าย ประจำวัน'!$B329,แพ็ค!M:M)+SUMIF(ธุรการ!$C:$C,'รับ-จ่าย ประจำวัน'!$B329,ธุรการ!M:M)+SUMIF(เส้นแต่งหน้าขนมปัง!$C:$C,'รับ-จ่าย ประจำวัน'!$B329,เส้นแต่งหน้าขนมปัง!M:M)+SUMIF('วางแผนBC,CJ'!$C:$C,'รับ-จ่าย ประจำวัน'!$B329,'วางแผนBC,CJ'!M:M)+SUMIF(RD!$C:$C,'รับ-จ่าย ประจำวัน'!$B329,RD!M:M)+SUMIF('FG,ออนไล,คัดแยก'!$C:$C,'รับ-จ่าย ประจำวัน'!$B329,'FG,ออนไล,คัดแยก'!M:M)</f>
        <v>0</v>
      </c>
      <c r="AU329" s="16">
        <f>SUMIF(เตรียมส่วนผสม!$C:$C,'รับ-จ่าย ประจำวัน'!$B329,เตรียมส่วนผสม!N:N)+SUMIF(กวนไส้!$C:$C,'รับ-จ่าย ประจำวัน'!$B329,กวนไส้!N:N)+SUMIF(ผลิต1!$C:$C,'รับ-จ่าย ประจำวัน'!$B329,ผลิต1!N:N)+SUMIF(ผลิต2!$C:$C,'รับ-จ่าย ประจำวัน'!$B329,ผลิต2!N:N)+SUMIF(เส้นแต่งหน้าขนมเค้ก!$C:$C,'รับ-จ่าย ประจำวัน'!$B329,เส้นแต่งหน้าขนมเค้ก!N:N)+SUMIF(แพ็ค!$C:$C,'รับ-จ่าย ประจำวัน'!$B329,แพ็ค!N:N)+SUMIF(ธุรการ!$C:$C,'รับ-จ่าย ประจำวัน'!$B329,ธุรการ!N:N)+SUMIF(เส้นแต่งหน้าขนมปัง!$C:$C,'รับ-จ่าย ประจำวัน'!$B329,เส้นแต่งหน้าขนมปัง!N:N)+SUMIF('วางแผนBC,CJ'!$C:$C,'รับ-จ่าย ประจำวัน'!$B329,'วางแผนBC,CJ'!N:N)+SUMIF(RD!$C:$C,'รับ-จ่าย ประจำวัน'!$B329,RD!N:N)+SUMIF('FG,ออนไล,คัดแยก'!$C:$C,'รับ-จ่าย ประจำวัน'!$B329,'FG,ออนไล,คัดแยก'!N:N)</f>
        <v>0</v>
      </c>
      <c r="AV329" s="16">
        <f>SUMIF(เตรียมส่วนผสม!$C:$C,'รับ-จ่าย ประจำวัน'!$B329,เตรียมส่วนผสม!O:O)+SUMIF(กวนไส้!$C:$C,'รับ-จ่าย ประจำวัน'!$B329,กวนไส้!O:O)+SUMIF(ผลิต1!$C:$C,'รับ-จ่าย ประจำวัน'!$B329,ผลิต1!O:O)+SUMIF(ผลิต2!$C:$C,'รับ-จ่าย ประจำวัน'!$B329,ผลิต2!O:O)+SUMIF(เส้นแต่งหน้าขนมเค้ก!$C:$C,'รับ-จ่าย ประจำวัน'!$B329,เส้นแต่งหน้าขนมเค้ก!O:O)+SUMIF(แพ็ค!$C:$C,'รับ-จ่าย ประจำวัน'!$B329,แพ็ค!O:O)+SUMIF(ธุรการ!$C:$C,'รับ-จ่าย ประจำวัน'!$B329,ธุรการ!O:O)+SUMIF(เส้นแต่งหน้าขนมปัง!$C:$C,'รับ-จ่าย ประจำวัน'!$B329,เส้นแต่งหน้าขนมปัง!O:O)+SUMIF('วางแผนBC,CJ'!$C:$C,'รับ-จ่าย ประจำวัน'!$B329,'วางแผนBC,CJ'!O:O)+SUMIF(RD!$C:$C,'รับ-จ่าย ประจำวัน'!$B329,RD!O:O)+SUMIF('FG,ออนไล,คัดแยก'!$C:$C,'รับ-จ่าย ประจำวัน'!$B329,'FG,ออนไล,คัดแยก'!O:O)</f>
        <v>0</v>
      </c>
      <c r="AW329" s="16">
        <f>SUMIF(เตรียมส่วนผสม!$C:$C,'รับ-จ่าย ประจำวัน'!$B329,เตรียมส่วนผสม!P:P)+SUMIF(กวนไส้!$C:$C,'รับ-จ่าย ประจำวัน'!$B329,กวนไส้!P:P)+SUMIF(ผลิต1!$C:$C,'รับ-จ่าย ประจำวัน'!$B329,ผลิต1!P:P)+SUMIF(ผลิต2!$C:$C,'รับ-จ่าย ประจำวัน'!$B329,ผลิต2!P:P)+SUMIF(เส้นแต่งหน้าขนมเค้ก!$C:$C,'รับ-จ่าย ประจำวัน'!$B329,เส้นแต่งหน้าขนมเค้ก!P:P)+SUMIF(แพ็ค!$C:$C,'รับ-จ่าย ประจำวัน'!$B329,แพ็ค!P:P)+SUMIF(ธุรการ!$C:$C,'รับ-จ่าย ประจำวัน'!$B329,ธุรการ!P:P)+SUMIF(เส้นแต่งหน้าขนมปัง!$C:$C,'รับ-จ่าย ประจำวัน'!$B329,เส้นแต่งหน้าขนมปัง!P:P)+SUMIF('วางแผนBC,CJ'!$C:$C,'รับ-จ่าย ประจำวัน'!$B329,'วางแผนBC,CJ'!P:P)+SUMIF(RD!$C:$C,'รับ-จ่าย ประจำวัน'!$B329,RD!P:P)+SUMIF('FG,ออนไล,คัดแยก'!$C:$C,'รับ-จ่าย ประจำวัน'!$B329,'FG,ออนไล,คัดแยก'!P:P)</f>
        <v>0</v>
      </c>
      <c r="AX329" s="16">
        <f>SUMIF(เตรียมส่วนผสม!$C:$C,'รับ-จ่าย ประจำวัน'!$B329,เตรียมส่วนผสม!Q:Q)+SUMIF(กวนไส้!$C:$C,'รับ-จ่าย ประจำวัน'!$B329,กวนไส้!Q:Q)+SUMIF(ผลิต1!$C:$C,'รับ-จ่าย ประจำวัน'!$B329,ผลิต1!Q:Q)+SUMIF(ผลิต2!$C:$C,'รับ-จ่าย ประจำวัน'!$B329,ผลิต2!Q:Q)+SUMIF(เส้นแต่งหน้าขนมเค้ก!$C:$C,'รับ-จ่าย ประจำวัน'!$B329,เส้นแต่งหน้าขนมเค้ก!Q:Q)+SUMIF(แพ็ค!$C:$C,'รับ-จ่าย ประจำวัน'!$B329,แพ็ค!Q:Q)+SUMIF(ธุรการ!$C:$C,'รับ-จ่าย ประจำวัน'!$B329,ธุรการ!Q:Q)+SUMIF(เส้นแต่งหน้าขนมปัง!$C:$C,'รับ-จ่าย ประจำวัน'!$B329,เส้นแต่งหน้าขนมปัง!Q:Q)+SUMIF('วางแผนBC,CJ'!$C:$C,'รับ-จ่าย ประจำวัน'!$B329,'วางแผนBC,CJ'!Q:Q)+SUMIF(RD!$C:$C,'รับ-จ่าย ประจำวัน'!$B329,RD!Q:Q)+SUMIF('FG,ออนไล,คัดแยก'!$C:$C,'รับ-จ่าย ประจำวัน'!$B329,'FG,ออนไล,คัดแยก'!Q:Q)</f>
        <v>0</v>
      </c>
      <c r="AY329" s="16">
        <f>SUMIF(เตรียมส่วนผสม!$C:$C,'รับ-จ่าย ประจำวัน'!$B329,เตรียมส่วนผสม!R:R)+SUMIF(กวนไส้!$C:$C,'รับ-จ่าย ประจำวัน'!$B329,กวนไส้!R:R)+SUMIF(ผลิต1!$C:$C,'รับ-จ่าย ประจำวัน'!$B329,ผลิต1!R:R)+SUMIF(ผลิต2!$C:$C,'รับ-จ่าย ประจำวัน'!$B329,ผลิต2!R:R)+SUMIF(เส้นแต่งหน้าขนมเค้ก!$C:$C,'รับ-จ่าย ประจำวัน'!$B329,เส้นแต่งหน้าขนมเค้ก!R:R)+SUMIF(แพ็ค!$C:$C,'รับ-จ่าย ประจำวัน'!$B329,แพ็ค!R:R)+SUMIF(ธุรการ!$C:$C,'รับ-จ่าย ประจำวัน'!$B329,ธุรการ!R:R)+SUMIF(เส้นแต่งหน้าขนมปัง!$C:$C,'รับ-จ่าย ประจำวัน'!$B329,เส้นแต่งหน้าขนมปัง!R:R)+SUMIF('วางแผนBC,CJ'!$C:$C,'รับ-จ่าย ประจำวัน'!$B329,'วางแผนBC,CJ'!R:R)+SUMIF(RD!$C:$C,'รับ-จ่าย ประจำวัน'!$B329,RD!R:R)+SUMIF('FG,ออนไล,คัดแยก'!$C:$C,'รับ-จ่าย ประจำวัน'!$B329,'FG,ออนไล,คัดแยก'!R:R)</f>
        <v>0</v>
      </c>
      <c r="AZ329" s="16">
        <f>SUMIF(เตรียมส่วนผสม!$C:$C,'รับ-จ่าย ประจำวัน'!$B329,เตรียมส่วนผสม!S:S)+SUMIF(กวนไส้!$C:$C,'รับ-จ่าย ประจำวัน'!$B329,กวนไส้!S:S)+SUMIF(ผลิต1!$C:$C,'รับ-จ่าย ประจำวัน'!$B329,ผลิต1!S:S)+SUMIF(ผลิต2!$C:$C,'รับ-จ่าย ประจำวัน'!$B329,ผลิต2!S:S)+SUMIF(เส้นแต่งหน้าขนมเค้ก!$C:$C,'รับ-จ่าย ประจำวัน'!$B329,เส้นแต่งหน้าขนมเค้ก!S:S)+SUMIF(แพ็ค!$C:$C,'รับ-จ่าย ประจำวัน'!$B329,แพ็ค!S:S)+SUMIF(ธุรการ!$C:$C,'รับ-จ่าย ประจำวัน'!$B329,ธุรการ!S:S)+SUMIF(เส้นแต่งหน้าขนมปัง!$C:$C,'รับ-จ่าย ประจำวัน'!$B329,เส้นแต่งหน้าขนมปัง!S:S)+SUMIF('วางแผนBC,CJ'!$C:$C,'รับ-จ่าย ประจำวัน'!$B329,'วางแผนBC,CJ'!S:S)+SUMIF(RD!$C:$C,'รับ-จ่าย ประจำวัน'!$B329,RD!S:S)+SUMIF('FG,ออนไล,คัดแยก'!$C:$C,'รับ-จ่าย ประจำวัน'!$B329,'FG,ออนไล,คัดแยก'!S:S)</f>
        <v>0</v>
      </c>
      <c r="BA329" s="16">
        <f>SUMIF(เตรียมส่วนผสม!$C:$C,'รับ-จ่าย ประจำวัน'!$B329,เตรียมส่วนผสม!T:T)+SUMIF(กวนไส้!$C:$C,'รับ-จ่าย ประจำวัน'!$B329,กวนไส้!T:T)+SUMIF(ผลิต1!$C:$C,'รับ-จ่าย ประจำวัน'!$B329,ผลิต1!T:T)+SUMIF(ผลิต2!$C:$C,'รับ-จ่าย ประจำวัน'!$B329,ผลิต2!T:T)+SUMIF(เส้นแต่งหน้าขนมเค้ก!$C:$C,'รับ-จ่าย ประจำวัน'!$B329,เส้นแต่งหน้าขนมเค้ก!T:T)+SUMIF(แพ็ค!$C:$C,'รับ-จ่าย ประจำวัน'!$B329,แพ็ค!T:T)+SUMIF(ธุรการ!$C:$C,'รับ-จ่าย ประจำวัน'!$B329,ธุรการ!T:T)+SUMIF(เส้นแต่งหน้าขนมปัง!$C:$C,'รับ-จ่าย ประจำวัน'!$B329,เส้นแต่งหน้าขนมปัง!T:T)+SUMIF('วางแผนBC,CJ'!$C:$C,'รับ-จ่าย ประจำวัน'!$B329,'วางแผนBC,CJ'!T:T)+SUMIF(RD!$C:$C,'รับ-จ่าย ประจำวัน'!$B329,RD!T:T)+SUMIF('FG,ออนไล,คัดแยก'!$C:$C,'รับ-จ่าย ประจำวัน'!$B329,'FG,ออนไล,คัดแยก'!T:T)</f>
        <v>0</v>
      </c>
      <c r="BB329" s="16">
        <f>SUMIF(เตรียมส่วนผสม!$C:$C,'รับ-จ่าย ประจำวัน'!$B329,เตรียมส่วนผสม!U:U)+SUMIF(กวนไส้!$C:$C,'รับ-จ่าย ประจำวัน'!$B329,กวนไส้!U:U)+SUMIF(ผลิต1!$C:$C,'รับ-จ่าย ประจำวัน'!$B329,ผลิต1!U:U)+SUMIF(ผลิต2!$C:$C,'รับ-จ่าย ประจำวัน'!$B329,ผลิต2!U:U)+SUMIF(เส้นแต่งหน้าขนมเค้ก!$C:$C,'รับ-จ่าย ประจำวัน'!$B329,เส้นแต่งหน้าขนมเค้ก!U:U)+SUMIF(แพ็ค!$C:$C,'รับ-จ่าย ประจำวัน'!$B329,แพ็ค!U:U)+SUMIF(ธุรการ!$C:$C,'รับ-จ่าย ประจำวัน'!$B329,ธุรการ!U:U)+SUMIF(เส้นแต่งหน้าขนมปัง!$C:$C,'รับ-จ่าย ประจำวัน'!$B329,เส้นแต่งหน้าขนมปัง!U:U)+SUMIF('วางแผนBC,CJ'!$C:$C,'รับ-จ่าย ประจำวัน'!$B329,'วางแผนBC,CJ'!U:U)+SUMIF(RD!$C:$C,'รับ-จ่าย ประจำวัน'!$B329,RD!U:U)+SUMIF('FG,ออนไล,คัดแยก'!$C:$C,'รับ-จ่าย ประจำวัน'!$B329,'FG,ออนไล,คัดแยก'!U:U)</f>
        <v>0</v>
      </c>
      <c r="BC329" s="16">
        <f>SUMIF(เตรียมส่วนผสม!$C:$C,'รับ-จ่าย ประจำวัน'!$B329,เตรียมส่วนผสม!V:V)+SUMIF(กวนไส้!$C:$C,'รับ-จ่าย ประจำวัน'!$B329,กวนไส้!V:V)+SUMIF(ผลิต1!$C:$C,'รับ-จ่าย ประจำวัน'!$B329,ผลิต1!V:V)+SUMIF(ผลิต2!$C:$C,'รับ-จ่าย ประจำวัน'!$B329,ผลิต2!V:V)+SUMIF(เส้นแต่งหน้าขนมเค้ก!$C:$C,'รับ-จ่าย ประจำวัน'!$B329,เส้นแต่งหน้าขนมเค้ก!V:V)+SUMIF(แพ็ค!$C:$C,'รับ-จ่าย ประจำวัน'!$B329,แพ็ค!V:V)+SUMIF(ธุรการ!$C:$C,'รับ-จ่าย ประจำวัน'!$B329,ธุรการ!V:V)+SUMIF(เส้นแต่งหน้าขนมปัง!$C:$C,'รับ-จ่าย ประจำวัน'!$B329,เส้นแต่งหน้าขนมปัง!V:V)+SUMIF('วางแผนBC,CJ'!$C:$C,'รับ-จ่าย ประจำวัน'!$B329,'วางแผนBC,CJ'!V:V)+SUMIF(RD!$C:$C,'รับ-จ่าย ประจำวัน'!$B329,RD!V:V)+SUMIF('FG,ออนไล,คัดแยก'!$C:$C,'รับ-จ่าย ประจำวัน'!$B329,'FG,ออนไล,คัดแยก'!V:V)</f>
        <v>0</v>
      </c>
      <c r="BD329" s="16">
        <f>SUMIF(เตรียมส่วนผสม!$C:$C,'รับ-จ่าย ประจำวัน'!$B329,เตรียมส่วนผสม!W:W)+SUMIF(กวนไส้!$C:$C,'รับ-จ่าย ประจำวัน'!$B329,กวนไส้!W:W)+SUMIF(ผลิต1!$C:$C,'รับ-จ่าย ประจำวัน'!$B329,ผลิต1!W:W)+SUMIF(ผลิต2!$C:$C,'รับ-จ่าย ประจำวัน'!$B329,ผลิต2!W:W)+SUMIF(เส้นแต่งหน้าขนมเค้ก!$C:$C,'รับ-จ่าย ประจำวัน'!$B329,เส้นแต่งหน้าขนมเค้ก!W:W)+SUMIF(แพ็ค!$C:$C,'รับ-จ่าย ประจำวัน'!$B329,แพ็ค!W:W)+SUMIF(ธุรการ!$C:$C,'รับ-จ่าย ประจำวัน'!$B329,ธุรการ!W:W)+SUMIF(เส้นแต่งหน้าขนมปัง!$C:$C,'รับ-จ่าย ประจำวัน'!$B329,เส้นแต่งหน้าขนมปัง!W:W)+SUMIF('วางแผนBC,CJ'!$C:$C,'รับ-จ่าย ประจำวัน'!$B329,'วางแผนBC,CJ'!W:W)+SUMIF(RD!$C:$C,'รับ-จ่าย ประจำวัน'!$B329,RD!W:W)+SUMIF('FG,ออนไล,คัดแยก'!$C:$C,'รับ-จ่าย ประจำวัน'!$B329,'FG,ออนไล,คัดแยก'!W:W)</f>
        <v>0</v>
      </c>
      <c r="BE329" s="16">
        <f>SUMIF(เตรียมส่วนผสม!$C:$C,'รับ-จ่าย ประจำวัน'!$B329,เตรียมส่วนผสม!X:X)+SUMIF(กวนไส้!$C:$C,'รับ-จ่าย ประจำวัน'!$B329,กวนไส้!X:X)+SUMIF(ผลิต1!$C:$C,'รับ-จ่าย ประจำวัน'!$B329,ผลิต1!X:X)+SUMIF(ผลิต2!$C:$C,'รับ-จ่าย ประจำวัน'!$B329,ผลิต2!X:X)+SUMIF(เส้นแต่งหน้าขนมเค้ก!$C:$C,'รับ-จ่าย ประจำวัน'!$B329,เส้นแต่งหน้าขนมเค้ก!X:X)+SUMIF(แพ็ค!$C:$C,'รับ-จ่าย ประจำวัน'!$B329,แพ็ค!X:X)+SUMIF(ธุรการ!$C:$C,'รับ-จ่าย ประจำวัน'!$B329,ธุรการ!X:X)+SUMIF(เส้นแต่งหน้าขนมปัง!$C:$C,'รับ-จ่าย ประจำวัน'!$B329,เส้นแต่งหน้าขนมปัง!X:X)+SUMIF('วางแผนBC,CJ'!$C:$C,'รับ-จ่าย ประจำวัน'!$B329,'วางแผนBC,CJ'!X:X)+SUMIF(RD!$C:$C,'รับ-จ่าย ประจำวัน'!$B329,RD!X:X)+SUMIF('FG,ออนไล,คัดแยก'!$C:$C,'รับ-จ่าย ประจำวัน'!$B329,'FG,ออนไล,คัดแยก'!X:X)</f>
        <v>0</v>
      </c>
      <c r="BF329" s="16">
        <f>SUMIF(เตรียมส่วนผสม!$C:$C,'รับ-จ่าย ประจำวัน'!$B329,เตรียมส่วนผสม!Y:Y)+SUMIF(กวนไส้!$C:$C,'รับ-จ่าย ประจำวัน'!$B329,กวนไส้!Y:Y)+SUMIF(ผลิต1!$C:$C,'รับ-จ่าย ประจำวัน'!$B329,ผลิต1!Y:Y)+SUMIF(ผลิต2!$C:$C,'รับ-จ่าย ประจำวัน'!$B329,ผลิต2!Y:Y)+SUMIF(เส้นแต่งหน้าขนมเค้ก!$C:$C,'รับ-จ่าย ประจำวัน'!$B329,เส้นแต่งหน้าขนมเค้ก!Y:Y)+SUMIF(แพ็ค!$C:$C,'รับ-จ่าย ประจำวัน'!$B329,แพ็ค!Y:Y)+SUMIF(ธุรการ!$C:$C,'รับ-จ่าย ประจำวัน'!$B329,ธุรการ!Y:Y)+SUMIF(เส้นแต่งหน้าขนมปัง!$C:$C,'รับ-จ่าย ประจำวัน'!$B329,เส้นแต่งหน้าขนมปัง!Y:Y)+SUMIF('วางแผนBC,CJ'!$C:$C,'รับ-จ่าย ประจำวัน'!$B329,'วางแผนBC,CJ'!Y:Y)+SUMIF(RD!$C:$C,'รับ-จ่าย ประจำวัน'!$B329,RD!Y:Y)+SUMIF('FG,ออนไล,คัดแยก'!$C:$C,'รับ-จ่าย ประจำวัน'!$B329,'FG,ออนไล,คัดแยก'!Y:Y)</f>
        <v>0</v>
      </c>
      <c r="BG329" s="16">
        <f>SUMIF(เตรียมส่วนผสม!$C:$C,'รับ-จ่าย ประจำวัน'!$B329,เตรียมส่วนผสม!Z:Z)+SUMIF(กวนไส้!$C:$C,'รับ-จ่าย ประจำวัน'!$B329,กวนไส้!Z:Z)+SUMIF(ผลิต1!$C:$C,'รับ-จ่าย ประจำวัน'!$B329,ผลิต1!Z:Z)+SUMIF(ผลิต2!$C:$C,'รับ-จ่าย ประจำวัน'!$B329,ผลิต2!Z:Z)+SUMIF(เส้นแต่งหน้าขนมเค้ก!$C:$C,'รับ-จ่าย ประจำวัน'!$B329,เส้นแต่งหน้าขนมเค้ก!Z:Z)+SUMIF(แพ็ค!$C:$C,'รับ-จ่าย ประจำวัน'!$B329,แพ็ค!Z:Z)+SUMIF(ธุรการ!$C:$C,'รับ-จ่าย ประจำวัน'!$B329,ธุรการ!Z:Z)+SUMIF(เส้นแต่งหน้าขนมปัง!$C:$C,'รับ-จ่าย ประจำวัน'!$B329,เส้นแต่งหน้าขนมปัง!Z:Z)+SUMIF('วางแผนBC,CJ'!$C:$C,'รับ-จ่าย ประจำวัน'!$B329,'วางแผนBC,CJ'!Z:Z)+SUMIF(RD!$C:$C,'รับ-จ่าย ประจำวัน'!$B329,RD!Z:Z)+SUMIF('FG,ออนไล,คัดแยก'!$C:$C,'รับ-จ่าย ประจำวัน'!$B329,'FG,ออนไล,คัดแยก'!Z:Z)</f>
        <v>0</v>
      </c>
      <c r="BH329" s="16">
        <f>SUMIF(เตรียมส่วนผสม!$C:$C,'รับ-จ่าย ประจำวัน'!$B329,เตรียมส่วนผสม!AA:AA)+SUMIF(กวนไส้!$C:$C,'รับ-จ่าย ประจำวัน'!$B329,กวนไส้!AA:AA)+SUMIF(ผลิต1!$C:$C,'รับ-จ่าย ประจำวัน'!$B329,ผลิต1!AA:AA)+SUMIF(ผลิต2!$C:$C,'รับ-จ่าย ประจำวัน'!$B329,ผลิต2!AA:AA)+SUMIF(เส้นแต่งหน้าขนมเค้ก!$C:$C,'รับ-จ่าย ประจำวัน'!$B329,เส้นแต่งหน้าขนมเค้ก!AA:AA)+SUMIF(แพ็ค!$C:$C,'รับ-จ่าย ประจำวัน'!$B329,แพ็ค!AA:AA)+SUMIF(ธุรการ!$C:$C,'รับ-จ่าย ประจำวัน'!$B329,ธุรการ!AA:AA)+SUMIF(เส้นแต่งหน้าขนมปัง!$C:$C,'รับ-จ่าย ประจำวัน'!$B329,เส้นแต่งหน้าขนมปัง!AA:AA)+SUMIF('วางแผนBC,CJ'!$C:$C,'รับ-จ่าย ประจำวัน'!$B329,'วางแผนBC,CJ'!AA:AA)+SUMIF(RD!$C:$C,'รับ-จ่าย ประจำวัน'!$B329,RD!AA:AA)+SUMIF('FG,ออนไล,คัดแยก'!$C:$C,'รับ-จ่าย ประจำวัน'!$B329,'FG,ออนไล,คัดแยก'!AA:AA)</f>
        <v>0</v>
      </c>
      <c r="BI329" s="16">
        <f>SUMIF(เตรียมส่วนผสม!$C:$C,'รับ-จ่าย ประจำวัน'!$B329,เตรียมส่วนผสม!AB:AB)+SUMIF(กวนไส้!$C:$C,'รับ-จ่าย ประจำวัน'!$B329,กวนไส้!AB:AB)+SUMIF(ผลิต1!$C:$C,'รับ-จ่าย ประจำวัน'!$B329,ผลิต1!AB:AB)+SUMIF(ผลิต2!$C:$C,'รับ-จ่าย ประจำวัน'!$B329,ผลิต2!AB:AB)+SUMIF(เส้นแต่งหน้าขนมเค้ก!$C:$C,'รับ-จ่าย ประจำวัน'!$B329,เส้นแต่งหน้าขนมเค้ก!AB:AB)+SUMIF(แพ็ค!$C:$C,'รับ-จ่าย ประจำวัน'!$B329,แพ็ค!AB:AB)+SUMIF(ธุรการ!$C:$C,'รับ-จ่าย ประจำวัน'!$B329,ธุรการ!AB:AB)+SUMIF(เส้นแต่งหน้าขนมปัง!$C:$C,'รับ-จ่าย ประจำวัน'!$B329,เส้นแต่งหน้าขนมปัง!AB:AB)+SUMIF('วางแผนBC,CJ'!$C:$C,'รับ-จ่าย ประจำวัน'!$B329,'วางแผนBC,CJ'!AB:AB)+SUMIF(RD!$C:$C,'รับ-จ่าย ประจำวัน'!$B329,RD!AB:AB)+SUMIF('FG,ออนไล,คัดแยก'!$C:$C,'รับ-จ่าย ประจำวัน'!$B329,'FG,ออนไล,คัดแยก'!AB:AB)</f>
        <v>0</v>
      </c>
      <c r="BJ329" s="16">
        <f>SUMIF(เตรียมส่วนผสม!$C:$C,'รับ-จ่าย ประจำวัน'!$B329,เตรียมส่วนผสม!AC:AC)+SUMIF(กวนไส้!$C:$C,'รับ-จ่าย ประจำวัน'!$B329,กวนไส้!AC:AC)+SUMIF(ผลิต1!$C:$C,'รับ-จ่าย ประจำวัน'!$B329,ผลิต1!AC:AC)+SUMIF(ผลิต2!$C:$C,'รับ-จ่าย ประจำวัน'!$B329,ผลิต2!AC:AC)+SUMIF(เส้นแต่งหน้าขนมเค้ก!$C:$C,'รับ-จ่าย ประจำวัน'!$B329,เส้นแต่งหน้าขนมเค้ก!AC:AC)+SUMIF(แพ็ค!$C:$C,'รับ-จ่าย ประจำวัน'!$B329,แพ็ค!AC:AC)+SUMIF(ธุรการ!$C:$C,'รับ-จ่าย ประจำวัน'!$B329,ธุรการ!AC:AC)+SUMIF(เส้นแต่งหน้าขนมปัง!$C:$C,'รับ-จ่าย ประจำวัน'!$B329,เส้นแต่งหน้าขนมปัง!AC:AC)+SUMIF('วางแผนBC,CJ'!$C:$C,'รับ-จ่าย ประจำวัน'!$B329,'วางแผนBC,CJ'!AC:AC)+SUMIF(RD!$C:$C,'รับ-จ่าย ประจำวัน'!$B329,RD!AC:AC)+SUMIF('FG,ออนไล,คัดแยก'!$C:$C,'รับ-จ่าย ประจำวัน'!$B329,'FG,ออนไล,คัดแยก'!AC:AC)</f>
        <v>0</v>
      </c>
      <c r="BK329" s="16">
        <f>SUMIF(เตรียมส่วนผสม!$C:$C,'รับ-จ่าย ประจำวัน'!$B329,เตรียมส่วนผสม!AD:AD)+SUMIF(กวนไส้!$C:$C,'รับ-จ่าย ประจำวัน'!$B329,กวนไส้!AD:AD)+SUMIF(ผลิต1!$C:$C,'รับ-จ่าย ประจำวัน'!$B329,ผลิต1!AD:AD)+SUMIF(ผลิต2!$C:$C,'รับ-จ่าย ประจำวัน'!$B329,ผลิต2!AD:AD)+SUMIF(เส้นแต่งหน้าขนมเค้ก!$C:$C,'รับ-จ่าย ประจำวัน'!$B329,เส้นแต่งหน้าขนมเค้ก!AD:AD)+SUMIF(แพ็ค!$C:$C,'รับ-จ่าย ประจำวัน'!$B329,แพ็ค!AD:AD)+SUMIF(ธุรการ!$C:$C,'รับ-จ่าย ประจำวัน'!$B329,ธุรการ!AD:AD)+SUMIF(เส้นแต่งหน้าขนมปัง!$C:$C,'รับ-จ่าย ประจำวัน'!$B329,เส้นแต่งหน้าขนมปัง!AD:AD)+SUMIF('วางแผนBC,CJ'!$C:$C,'รับ-จ่าย ประจำวัน'!$B329,'วางแผนBC,CJ'!AD:AD)+SUMIF(RD!$C:$C,'รับ-จ่าย ประจำวัน'!$B329,RD!AD:AD)+SUMIF('FG,ออนไล,คัดแยก'!$C:$C,'รับ-จ่าย ประจำวัน'!$B329,'FG,ออนไล,คัดแยก'!AD:AD)</f>
        <v>0</v>
      </c>
      <c r="BL329" s="16">
        <f>SUMIF(เตรียมส่วนผสม!$C:$C,'รับ-จ่าย ประจำวัน'!$B329,เตรียมส่วนผสม!AE:AE)+SUMIF(กวนไส้!$C:$C,'รับ-จ่าย ประจำวัน'!$B329,กวนไส้!AE:AE)+SUMIF(ผลิต1!$C:$C,'รับ-จ่าย ประจำวัน'!$B329,ผลิต1!AE:AE)+SUMIF(ผลิต2!$C:$C,'รับ-จ่าย ประจำวัน'!$B329,ผลิต2!AE:AE)+SUMIF(เส้นแต่งหน้าขนมเค้ก!$C:$C,'รับ-จ่าย ประจำวัน'!$B329,เส้นแต่งหน้าขนมเค้ก!AE:AE)+SUMIF(แพ็ค!$C:$C,'รับ-จ่าย ประจำวัน'!$B329,แพ็ค!AE:AE)+SUMIF(ธุรการ!$C:$C,'รับ-จ่าย ประจำวัน'!$B329,ธุรการ!AE:AE)+SUMIF(เส้นแต่งหน้าขนมปัง!$C:$C,'รับ-จ่าย ประจำวัน'!$B329,เส้นแต่งหน้าขนมปัง!AE:AE)+SUMIF('วางแผนBC,CJ'!$C:$C,'รับ-จ่าย ประจำวัน'!$B329,'วางแผนBC,CJ'!AE:AE)+SUMIF(RD!$C:$C,'รับ-จ่าย ประจำวัน'!$B329,RD!AE:AE)+SUMIF('FG,ออนไล,คัดแยก'!$C:$C,'รับ-จ่าย ประจำวัน'!$B329,'FG,ออนไล,คัดแยก'!AE:AE)</f>
        <v>0</v>
      </c>
      <c r="BM329" s="16">
        <f>SUMIF(เตรียมส่วนผสม!$C:$C,'รับ-จ่าย ประจำวัน'!$B329,เตรียมส่วนผสม!AF:AF)+SUMIF(กวนไส้!$C:$C,'รับ-จ่าย ประจำวัน'!$B329,กวนไส้!AF:AF)+SUMIF(ผลิต1!$C:$C,'รับ-จ่าย ประจำวัน'!$B329,ผลิต1!AF:AF)+SUMIF(ผลิต2!$C:$C,'รับ-จ่าย ประจำวัน'!$B329,ผลิต2!AF:AF)+SUMIF(เส้นแต่งหน้าขนมเค้ก!$C:$C,'รับ-จ่าย ประจำวัน'!$B329,เส้นแต่งหน้าขนมเค้ก!AF:AF)+SUMIF(แพ็ค!$C:$C,'รับ-จ่าย ประจำวัน'!$B329,แพ็ค!AF:AF)+SUMIF(ธุรการ!$C:$C,'รับ-จ่าย ประจำวัน'!$B329,ธุรการ!AF:AF)+SUMIF(เส้นแต่งหน้าขนมปัง!$C:$C,'รับ-จ่าย ประจำวัน'!$B329,เส้นแต่งหน้าขนมปัง!AF:AF)+SUMIF('วางแผนBC,CJ'!$C:$C,'รับ-จ่าย ประจำวัน'!$B329,'วางแผนBC,CJ'!AF:AF)+SUMIF(RD!$C:$C,'รับ-จ่าย ประจำวัน'!$B329,RD!AF:AF)+SUMIF('FG,ออนไล,คัดแยก'!$C:$C,'รับ-จ่าย ประจำวัน'!$B329,'FG,ออนไล,คัดแยก'!AF:AF)</f>
        <v>0</v>
      </c>
      <c r="BN329" s="16">
        <f>SUMIF(เตรียมส่วนผสม!$C:$C,'รับ-จ่าย ประจำวัน'!$B329,เตรียมส่วนผสม!AG:AG)+SUMIF(กวนไส้!$C:$C,'รับ-จ่าย ประจำวัน'!$B329,กวนไส้!AG:AG)+SUMIF(ผลิต1!$C:$C,'รับ-จ่าย ประจำวัน'!$B329,ผลิต1!AG:AG)+SUMIF(ผลิต2!$C:$C,'รับ-จ่าย ประจำวัน'!$B329,ผลิต2!AG:AG)+SUMIF(เส้นแต่งหน้าขนมเค้ก!$C:$C,'รับ-จ่าย ประจำวัน'!$B329,เส้นแต่งหน้าขนมเค้ก!AG:AG)+SUMIF(แพ็ค!$C:$C,'รับ-จ่าย ประจำวัน'!$B329,แพ็ค!AG:AG)+SUMIF(ธุรการ!$C:$C,'รับ-จ่าย ประจำวัน'!$B329,ธุรการ!AG:AG)+SUMIF(เส้นแต่งหน้าขนมปัง!$C:$C,'รับ-จ่าย ประจำวัน'!$B329,เส้นแต่งหน้าขนมปัง!AG:AG)+SUMIF('วางแผนBC,CJ'!$C:$C,'รับ-จ่าย ประจำวัน'!$B329,'วางแผนBC,CJ'!AG:AG)+SUMIF(RD!$C:$C,'รับ-จ่าย ประจำวัน'!$B329,RD!AG:AG)+SUMIF('FG,ออนไล,คัดแยก'!$C:$C,'รับ-จ่าย ประจำวัน'!$B329,'FG,ออนไล,คัดแยก'!AG:AG)</f>
        <v>0</v>
      </c>
      <c r="BO329" s="16">
        <f>SUMIF(เตรียมส่วนผสม!$C:$C,'รับ-จ่าย ประจำวัน'!$B329,เตรียมส่วนผสม!AH:AH)+SUMIF(กวนไส้!$C:$C,'รับ-จ่าย ประจำวัน'!$B329,กวนไส้!AH:AH)+SUMIF(ผลิต1!$C:$C,'รับ-จ่าย ประจำวัน'!$B329,ผลิต1!AH:AH)+SUMIF(ผลิต2!$C:$C,'รับ-จ่าย ประจำวัน'!$B329,ผลิต2!AH:AH)+SUMIF(เส้นแต่งหน้าขนมเค้ก!$C:$C,'รับ-จ่าย ประจำวัน'!$B329,เส้นแต่งหน้าขนมเค้ก!AH:AH)+SUMIF(แพ็ค!$C:$C,'รับ-จ่าย ประจำวัน'!$B329,แพ็ค!AH:AH)+SUMIF(ธุรการ!$C:$C,'รับ-จ่าย ประจำวัน'!$B329,ธุรการ!AH:AH)+SUMIF(เส้นแต่งหน้าขนมปัง!$C:$C,'รับ-จ่าย ประจำวัน'!$B329,เส้นแต่งหน้าขนมปัง!AH:AH)+SUMIF('วางแผนBC,CJ'!$C:$C,'รับ-จ่าย ประจำวัน'!$B329,'วางแผนBC,CJ'!AH:AH)+SUMIF(RD!$C:$C,'รับ-จ่าย ประจำวัน'!$B329,RD!AH:AH)+SUMIF('FG,ออนไล,คัดแยก'!$C:$C,'รับ-จ่าย ประจำวัน'!$B329,'FG,ออนไล,คัดแยก'!AH:AH)</f>
        <v>0</v>
      </c>
      <c r="BP329" s="16">
        <f>SUMIF(เตรียมส่วนผสม!$C:$C,'รับ-จ่าย ประจำวัน'!$B329,เตรียมส่วนผสม!AI:AI)+SUMIF(กวนไส้!$C:$C,'รับ-จ่าย ประจำวัน'!$B329,กวนไส้!AI:AI)+SUMIF(ผลิต1!$C:$C,'รับ-จ่าย ประจำวัน'!$B329,ผลิต1!AI:AI)+SUMIF(ผลิต2!$C:$C,'รับ-จ่าย ประจำวัน'!$B329,ผลิต2!AI:AI)+SUMIF(เส้นแต่งหน้าขนมเค้ก!$C:$C,'รับ-จ่าย ประจำวัน'!$B329,เส้นแต่งหน้าขนมเค้ก!AI:AI)+SUMIF(แพ็ค!$C:$C,'รับ-จ่าย ประจำวัน'!$B329,แพ็ค!AI:AI)+SUMIF(ธุรการ!$C:$C,'รับ-จ่าย ประจำวัน'!$B329,ธุรการ!AI:AI)+SUMIF(เส้นแต่งหน้าขนมปัง!$C:$C,'รับ-จ่าย ประจำวัน'!$B329,เส้นแต่งหน้าขนมปัง!AI:AI)+SUMIF('วางแผนBC,CJ'!$C:$C,'รับ-จ่าย ประจำวัน'!$B329,'วางแผนBC,CJ'!AI:AI)+SUMIF(RD!$C:$C,'รับ-จ่าย ประจำวัน'!$B329,RD!AI:AI)+SUMIF('FG,ออนไล,คัดแยก'!$C:$C,'รับ-จ่าย ประจำวัน'!$B329,'FG,ออนไล,คัดแยก'!AI:AI)</f>
        <v>0</v>
      </c>
      <c r="BQ329" s="16">
        <f>SUMIF(เตรียมส่วนผสม!$C:$C,'รับ-จ่าย ประจำวัน'!$B329,เตรียมส่วนผสม!AJ:AJ)+SUMIF(กวนไส้!$C:$C,'รับ-จ่าย ประจำวัน'!$B329,กวนไส้!AJ:AJ)+SUMIF(ผลิต1!$C:$C,'รับ-จ่าย ประจำวัน'!$B329,ผลิต1!AJ:AJ)+SUMIF(ผลิต2!$C:$C,'รับ-จ่าย ประจำวัน'!$B329,ผลิต2!AJ:AJ)+SUMIF(เส้นแต่งหน้าขนมเค้ก!$C:$C,'รับ-จ่าย ประจำวัน'!$B329,เส้นแต่งหน้าขนมเค้ก!AJ:AJ)+SUMIF(แพ็ค!$C:$C,'รับ-จ่าย ประจำวัน'!$B329,แพ็ค!AJ:AJ)+SUMIF(ธุรการ!$C:$C,'รับ-จ่าย ประจำวัน'!$B329,ธุรการ!AJ:AJ)+SUMIF(เส้นแต่งหน้าขนมปัง!$C:$C,'รับ-จ่าย ประจำวัน'!$B329,เส้นแต่งหน้าขนมปัง!AJ:AJ)+SUMIF('วางแผนBC,CJ'!$C:$C,'รับ-จ่าย ประจำวัน'!$B329,'วางแผนBC,CJ'!AJ:AJ)+SUMIF(RD!$C:$C,'รับ-จ่าย ประจำวัน'!$B329,RD!AJ:AJ)+SUMIF('FG,ออนไล,คัดแยก'!$C:$C,'รับ-จ่าย ประจำวัน'!$B329,'FG,ออนไล,คัดแยก'!AJ:AJ)</f>
        <v>0</v>
      </c>
      <c r="BR329" s="16">
        <f>SUMIF(เตรียมส่วนผสม!$C:$C,'รับ-จ่าย ประจำวัน'!$B329,เตรียมส่วนผสม!AK:AK)+SUMIF(กวนไส้!$C:$C,'รับ-จ่าย ประจำวัน'!$B329,กวนไส้!AK:AK)+SUMIF(ผลิต1!$C:$C,'รับ-จ่าย ประจำวัน'!$B329,ผลิต1!AK:AK)+SUMIF(ผลิต2!$C:$C,'รับ-จ่าย ประจำวัน'!$B329,ผลิต2!AK:AK)+SUMIF(เส้นแต่งหน้าขนมเค้ก!$C:$C,'รับ-จ่าย ประจำวัน'!$B329,เส้นแต่งหน้าขนมเค้ก!AK:AK)+SUMIF(แพ็ค!$C:$C,'รับ-จ่าย ประจำวัน'!$B329,แพ็ค!AK:AK)+SUMIF(ธุรการ!$C:$C,'รับ-จ่าย ประจำวัน'!$B329,ธุรการ!AK:AK)+SUMIF(เส้นแต่งหน้าขนมปัง!$C:$C,'รับ-จ่าย ประจำวัน'!$B329,เส้นแต่งหน้าขนมปัง!AK:AK)+SUMIF('วางแผนBC,CJ'!$C:$C,'รับ-จ่าย ประจำวัน'!$B329,'วางแผนBC,CJ'!AK:AK)+SUMIF(RD!$C:$C,'รับ-จ่าย ประจำวัน'!$B329,RD!AK:AK)+SUMIF('FG,ออนไล,คัดแยก'!$C:$C,'รับ-จ่าย ประจำวัน'!$B329,'FG,ออนไล,คัดแยก'!AK:AK)</f>
        <v>2</v>
      </c>
      <c r="BS329" s="16">
        <f>SUMIF(เตรียมส่วนผสม!$C:$C,'รับ-จ่าย ประจำวัน'!$B329,เตรียมส่วนผสม!AL:AL)+SUMIF(กวนไส้!$C:$C,'รับ-จ่าย ประจำวัน'!$B329,กวนไส้!AL:AL)+SUMIF(ผลิต1!$C:$C,'รับ-จ่าย ประจำวัน'!$B329,ผลิต1!AL:AL)+SUMIF(ผลิต2!$C:$C,'รับ-จ่าย ประจำวัน'!$B329,ผลิต2!AL:AL)+SUMIF(เส้นแต่งหน้าขนมเค้ก!$C:$C,'รับ-จ่าย ประจำวัน'!$B329,เส้นแต่งหน้าขนมเค้ก!AL:AL)+SUMIF(แพ็ค!$C:$C,'รับ-จ่าย ประจำวัน'!$B329,แพ็ค!AL:AL)+SUMIF(ธุรการ!$C:$C,'รับ-จ่าย ประจำวัน'!$B329,ธุรการ!AL:AL)+SUMIF(เส้นแต่งหน้าขนมปัง!$C:$C,'รับ-จ่าย ประจำวัน'!$B329,เส้นแต่งหน้าขนมปัง!AL:AL)+SUMIF('วางแผนBC,CJ'!$C:$C,'รับ-จ่าย ประจำวัน'!$B329,'วางแผนBC,CJ'!AL:AL)+SUMIF(RD!$C:$C,'รับ-จ่าย ประจำวัน'!$B329,RD!AL:AL)+SUMIF('FG,ออนไล,คัดแยก'!$C:$C,'รับ-จ่าย ประจำวัน'!$B329,'FG,ออนไล,คัดแยก'!AL:AL)</f>
        <v>0</v>
      </c>
      <c r="BT329" s="18">
        <f t="shared" si="70"/>
        <v>12</v>
      </c>
      <c r="BU329" s="116"/>
      <c r="BV329" s="146">
        <f t="shared" si="71"/>
        <v>47</v>
      </c>
      <c r="BW329" s="183">
        <v>15</v>
      </c>
      <c r="BX329" s="172">
        <f t="shared" si="78"/>
        <v>0.4</v>
      </c>
      <c r="BY329" s="188">
        <f t="shared" si="74"/>
        <v>117.5</v>
      </c>
      <c r="BZ329" s="180">
        <f t="shared" ca="1" si="73"/>
        <v>46320.5</v>
      </c>
      <c r="CA329" s="93">
        <v>14</v>
      </c>
      <c r="CB329" s="93"/>
      <c r="CC329" s="93"/>
      <c r="CD329" s="93"/>
      <c r="CE329" s="93"/>
      <c r="CF329" s="93"/>
      <c r="CG329" s="93"/>
      <c r="CH329" s="93"/>
      <c r="CI329" s="93"/>
      <c r="CJ329" s="94"/>
      <c r="CK329" s="9">
        <f t="shared" si="75"/>
        <v>47</v>
      </c>
    </row>
    <row r="330" spans="1:89" hidden="1" x14ac:dyDescent="0.5">
      <c r="A330" s="149"/>
      <c r="B330" s="34" t="s">
        <v>1439</v>
      </c>
      <c r="C330" s="10" t="s">
        <v>1298</v>
      </c>
      <c r="D330" s="135" t="s">
        <v>1019</v>
      </c>
      <c r="E330" s="11">
        <v>0</v>
      </c>
      <c r="F330" s="75"/>
      <c r="G330" s="11" t="s">
        <v>62</v>
      </c>
      <c r="H330" s="12">
        <v>2000</v>
      </c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3"/>
      <c r="AF330" s="13"/>
      <c r="AG330" s="13"/>
      <c r="AH330" s="13"/>
      <c r="AI330" s="14"/>
      <c r="AJ330" s="14"/>
      <c r="AK330" s="14"/>
      <c r="AL330" s="14"/>
      <c r="AM330" s="14"/>
      <c r="AN330" s="15">
        <f t="shared" si="69"/>
        <v>0</v>
      </c>
      <c r="AO330" s="16">
        <f>SUMIF(เตรียมส่วนผสม!$C:$C,'รับ-จ่าย ประจำวัน'!$B330,เตรียมส่วนผสม!H:H)+SUMIF(กวนไส้!$C:$C,'รับ-จ่าย ประจำวัน'!$B330,กวนไส้!H:H)+SUMIF(ผลิต1!$C:$C,'รับ-จ่าย ประจำวัน'!$B330,ผลิต1!H:H)+SUMIF(ผลิต2!$C:$C,'รับ-จ่าย ประจำวัน'!$B330,ผลิต2!H:H)+SUMIF(เส้นแต่งหน้าขนมเค้ก!$C:$C,'รับ-จ่าย ประจำวัน'!$B330,เส้นแต่งหน้าขนมเค้ก!H:H)+SUMIF(แพ็ค!$C:$C,'รับ-จ่าย ประจำวัน'!$B330,แพ็ค!H:H)+SUMIF(ธุรการ!$C:$C,'รับ-จ่าย ประจำวัน'!$B330,ธุรการ!H:H)+SUMIF(เส้นแต่งหน้าขนมปัง!$C:$C,'รับ-จ่าย ประจำวัน'!$B330,เส้นแต่งหน้าขนมปัง!H:H)+SUMIF('วางแผนBC,CJ'!$C:$C,'รับ-จ่าย ประจำวัน'!$B330,'วางแผนBC,CJ'!H:H)+SUMIF(RD!$C:$C,'รับ-จ่าย ประจำวัน'!$B330,RD!H:H)+SUMIF('FG,ออนไล,คัดแยก'!$C:$C,'รับ-จ่าย ประจำวัน'!$B330,'FG,ออนไล,คัดแยก'!H:H)</f>
        <v>0</v>
      </c>
      <c r="AP330" s="16">
        <f>SUMIF(เตรียมส่วนผสม!$C:$C,'รับ-จ่าย ประจำวัน'!$B330,เตรียมส่วนผสม!I:I)+SUMIF(กวนไส้!$C:$C,'รับ-จ่าย ประจำวัน'!$B330,กวนไส้!I:I)+SUMIF(ผลิต1!$C:$C,'รับ-จ่าย ประจำวัน'!$B330,ผลิต1!I:I)+SUMIF(ผลิต2!$C:$C,'รับ-จ่าย ประจำวัน'!$B330,ผลิต2!I:I)+SUMIF(เส้นแต่งหน้าขนมเค้ก!$C:$C,'รับ-จ่าย ประจำวัน'!$B330,เส้นแต่งหน้าขนมเค้ก!I:I)+SUMIF(แพ็ค!$C:$C,'รับ-จ่าย ประจำวัน'!$B330,แพ็ค!I:I)+SUMIF(ธุรการ!$C:$C,'รับ-จ่าย ประจำวัน'!$B330,ธุรการ!I:I)+SUMIF(เส้นแต่งหน้าขนมปัง!$C:$C,'รับ-จ่าย ประจำวัน'!$B330,เส้นแต่งหน้าขนมปัง!I:I)+SUMIF('วางแผนBC,CJ'!$C:$C,'รับ-จ่าย ประจำวัน'!$B330,'วางแผนBC,CJ'!I:I)+SUMIF(RD!$C:$C,'รับ-จ่าย ประจำวัน'!$B330,RD!I:I)+SUMIF('FG,ออนไล,คัดแยก'!$C:$C,'รับ-จ่าย ประจำวัน'!$B330,'FG,ออนไล,คัดแยก'!I:I)</f>
        <v>0</v>
      </c>
      <c r="AQ330" s="16">
        <f>SUMIF(เตรียมส่วนผสม!$C:$C,'รับ-จ่าย ประจำวัน'!$B330,เตรียมส่วนผสม!J:J)+SUMIF(กวนไส้!$C:$C,'รับ-จ่าย ประจำวัน'!$B330,กวนไส้!J:J)+SUMIF(ผลิต1!$C:$C,'รับ-จ่าย ประจำวัน'!$B330,ผลิต1!J:J)+SUMIF(ผลิต2!$C:$C,'รับ-จ่าย ประจำวัน'!$B330,ผลิต2!J:J)+SUMIF(เส้นแต่งหน้าขนมเค้ก!$C:$C,'รับ-จ่าย ประจำวัน'!$B330,เส้นแต่งหน้าขนมเค้ก!J:J)+SUMIF(แพ็ค!$C:$C,'รับ-จ่าย ประจำวัน'!$B330,แพ็ค!J:J)+SUMIF(ธุรการ!$C:$C,'รับ-จ่าย ประจำวัน'!$B330,ธุรการ!J:J)+SUMIF(เส้นแต่งหน้าขนมปัง!$C:$C,'รับ-จ่าย ประจำวัน'!$B330,เส้นแต่งหน้าขนมปัง!J:J)+SUMIF('วางแผนBC,CJ'!$C:$C,'รับ-จ่าย ประจำวัน'!$B330,'วางแผนBC,CJ'!J:J)+SUMIF(RD!$C:$C,'รับ-จ่าย ประจำวัน'!$B330,RD!J:J)+SUMIF('FG,ออนไล,คัดแยก'!$C:$C,'รับ-จ่าย ประจำวัน'!$B330,'FG,ออนไล,คัดแยก'!J:J)</f>
        <v>0</v>
      </c>
      <c r="AR330" s="16">
        <f>SUMIF(เตรียมส่วนผสม!$C:$C,'รับ-จ่าย ประจำวัน'!$B330,เตรียมส่วนผสม!K:K)+SUMIF(กวนไส้!$C:$C,'รับ-จ่าย ประจำวัน'!$B330,กวนไส้!K:K)+SUMIF(ผลิต1!$C:$C,'รับ-จ่าย ประจำวัน'!$B330,ผลิต1!K:K)+SUMIF(ผลิต2!$C:$C,'รับ-จ่าย ประจำวัน'!$B330,ผลิต2!K:K)+SUMIF(เส้นแต่งหน้าขนมเค้ก!$C:$C,'รับ-จ่าย ประจำวัน'!$B330,เส้นแต่งหน้าขนมเค้ก!K:K)+SUMIF(แพ็ค!$C:$C,'รับ-จ่าย ประจำวัน'!$B330,แพ็ค!K:K)+SUMIF(ธุรการ!$C:$C,'รับ-จ่าย ประจำวัน'!$B330,ธุรการ!K:K)+SUMIF(เส้นแต่งหน้าขนมปัง!$C:$C,'รับ-จ่าย ประจำวัน'!$B330,เส้นแต่งหน้าขนมปัง!K:K)+SUMIF('วางแผนBC,CJ'!$C:$C,'รับ-จ่าย ประจำวัน'!$B330,'วางแผนBC,CJ'!K:K)+SUMIF(RD!$C:$C,'รับ-จ่าย ประจำวัน'!$B330,RD!K:K)+SUMIF('FG,ออนไล,คัดแยก'!$C:$C,'รับ-จ่าย ประจำวัน'!$B330,'FG,ออนไล,คัดแยก'!K:K)</f>
        <v>0</v>
      </c>
      <c r="AS330" s="16">
        <f>SUMIF(เตรียมส่วนผสม!$C:$C,'รับ-จ่าย ประจำวัน'!$B330,เตรียมส่วนผสม!L:L)+SUMIF(กวนไส้!$C:$C,'รับ-จ่าย ประจำวัน'!$B330,กวนไส้!L:L)+SUMIF(ผลิต1!$C:$C,'รับ-จ่าย ประจำวัน'!$B330,ผลิต1!L:L)+SUMIF(ผลิต2!$C:$C,'รับ-จ่าย ประจำวัน'!$B330,ผลิต2!L:L)+SUMIF(เส้นแต่งหน้าขนมเค้ก!$C:$C,'รับ-จ่าย ประจำวัน'!$B330,เส้นแต่งหน้าขนมเค้ก!L:L)+SUMIF(แพ็ค!$C:$C,'รับ-จ่าย ประจำวัน'!$B330,แพ็ค!L:L)+SUMIF(ธุรการ!$C:$C,'รับ-จ่าย ประจำวัน'!$B330,ธุรการ!L:L)+SUMIF(เส้นแต่งหน้าขนมปัง!$C:$C,'รับ-จ่าย ประจำวัน'!$B330,เส้นแต่งหน้าขนมปัง!L:L)+SUMIF('วางแผนBC,CJ'!$C:$C,'รับ-จ่าย ประจำวัน'!$B330,'วางแผนBC,CJ'!L:L)+SUMIF(RD!$C:$C,'รับ-จ่าย ประจำวัน'!$B330,RD!L:L)+SUMIF('FG,ออนไล,คัดแยก'!$C:$C,'รับ-จ่าย ประจำวัน'!$B330,'FG,ออนไล,คัดแยก'!L:L)</f>
        <v>0</v>
      </c>
      <c r="AT330" s="16">
        <f>SUMIF(เตรียมส่วนผสม!$C:$C,'รับ-จ่าย ประจำวัน'!$B330,เตรียมส่วนผสม!M:M)+SUMIF(กวนไส้!$C:$C,'รับ-จ่าย ประจำวัน'!$B330,กวนไส้!M:M)+SUMIF(ผลิต1!$C:$C,'รับ-จ่าย ประจำวัน'!$B330,ผลิต1!M:M)+SUMIF(ผลิต2!$C:$C,'รับ-จ่าย ประจำวัน'!$B330,ผลิต2!M:M)+SUMIF(เส้นแต่งหน้าขนมเค้ก!$C:$C,'รับ-จ่าย ประจำวัน'!$B330,เส้นแต่งหน้าขนมเค้ก!M:M)+SUMIF(แพ็ค!$C:$C,'รับ-จ่าย ประจำวัน'!$B330,แพ็ค!M:M)+SUMIF(ธุรการ!$C:$C,'รับ-จ่าย ประจำวัน'!$B330,ธุรการ!M:M)+SUMIF(เส้นแต่งหน้าขนมปัง!$C:$C,'รับ-จ่าย ประจำวัน'!$B330,เส้นแต่งหน้าขนมปัง!M:M)+SUMIF('วางแผนBC,CJ'!$C:$C,'รับ-จ่าย ประจำวัน'!$B330,'วางแผนBC,CJ'!M:M)+SUMIF(RD!$C:$C,'รับ-จ่าย ประจำวัน'!$B330,RD!M:M)+SUMIF('FG,ออนไล,คัดแยก'!$C:$C,'รับ-จ่าย ประจำวัน'!$B330,'FG,ออนไล,คัดแยก'!M:M)</f>
        <v>0</v>
      </c>
      <c r="AU330" s="16">
        <f>SUMIF(เตรียมส่วนผสม!$C:$C,'รับ-จ่าย ประจำวัน'!$B330,เตรียมส่วนผสม!N:N)+SUMIF(กวนไส้!$C:$C,'รับ-จ่าย ประจำวัน'!$B330,กวนไส้!N:N)+SUMIF(ผลิต1!$C:$C,'รับ-จ่าย ประจำวัน'!$B330,ผลิต1!N:N)+SUMIF(ผลิต2!$C:$C,'รับ-จ่าย ประจำวัน'!$B330,ผลิต2!N:N)+SUMIF(เส้นแต่งหน้าขนมเค้ก!$C:$C,'รับ-จ่าย ประจำวัน'!$B330,เส้นแต่งหน้าขนมเค้ก!N:N)+SUMIF(แพ็ค!$C:$C,'รับ-จ่าย ประจำวัน'!$B330,แพ็ค!N:N)+SUMIF(ธุรการ!$C:$C,'รับ-จ่าย ประจำวัน'!$B330,ธุรการ!N:N)+SUMIF(เส้นแต่งหน้าขนมปัง!$C:$C,'รับ-จ่าย ประจำวัน'!$B330,เส้นแต่งหน้าขนมปัง!N:N)+SUMIF('วางแผนBC,CJ'!$C:$C,'รับ-จ่าย ประจำวัน'!$B330,'วางแผนBC,CJ'!N:N)+SUMIF(RD!$C:$C,'รับ-จ่าย ประจำวัน'!$B330,RD!N:N)+SUMIF('FG,ออนไล,คัดแยก'!$C:$C,'รับ-จ่าย ประจำวัน'!$B330,'FG,ออนไล,คัดแยก'!N:N)</f>
        <v>0</v>
      </c>
      <c r="AV330" s="16">
        <f>SUMIF(เตรียมส่วนผสม!$C:$C,'รับ-จ่าย ประจำวัน'!$B330,เตรียมส่วนผสม!O:O)+SUMIF(กวนไส้!$C:$C,'รับ-จ่าย ประจำวัน'!$B330,กวนไส้!O:O)+SUMIF(ผลิต1!$C:$C,'รับ-จ่าย ประจำวัน'!$B330,ผลิต1!O:O)+SUMIF(ผลิต2!$C:$C,'รับ-จ่าย ประจำวัน'!$B330,ผลิต2!O:O)+SUMIF(เส้นแต่งหน้าขนมเค้ก!$C:$C,'รับ-จ่าย ประจำวัน'!$B330,เส้นแต่งหน้าขนมเค้ก!O:O)+SUMIF(แพ็ค!$C:$C,'รับ-จ่าย ประจำวัน'!$B330,แพ็ค!O:O)+SUMIF(ธุรการ!$C:$C,'รับ-จ่าย ประจำวัน'!$B330,ธุรการ!O:O)+SUMIF(เส้นแต่งหน้าขนมปัง!$C:$C,'รับ-จ่าย ประจำวัน'!$B330,เส้นแต่งหน้าขนมปัง!O:O)+SUMIF('วางแผนBC,CJ'!$C:$C,'รับ-จ่าย ประจำวัน'!$B330,'วางแผนBC,CJ'!O:O)+SUMIF(RD!$C:$C,'รับ-จ่าย ประจำวัน'!$B330,RD!O:O)+SUMIF('FG,ออนไล,คัดแยก'!$C:$C,'รับ-จ่าย ประจำวัน'!$B330,'FG,ออนไล,คัดแยก'!O:O)</f>
        <v>0</v>
      </c>
      <c r="AW330" s="16">
        <f>SUMIF(เตรียมส่วนผสม!$C:$C,'รับ-จ่าย ประจำวัน'!$B330,เตรียมส่วนผสม!P:P)+SUMIF(กวนไส้!$C:$C,'รับ-จ่าย ประจำวัน'!$B330,กวนไส้!P:P)+SUMIF(ผลิต1!$C:$C,'รับ-จ่าย ประจำวัน'!$B330,ผลิต1!P:P)+SUMIF(ผลิต2!$C:$C,'รับ-จ่าย ประจำวัน'!$B330,ผลิต2!P:P)+SUMIF(เส้นแต่งหน้าขนมเค้ก!$C:$C,'รับ-จ่าย ประจำวัน'!$B330,เส้นแต่งหน้าขนมเค้ก!P:P)+SUMIF(แพ็ค!$C:$C,'รับ-จ่าย ประจำวัน'!$B330,แพ็ค!P:P)+SUMIF(ธุรการ!$C:$C,'รับ-จ่าย ประจำวัน'!$B330,ธุรการ!P:P)+SUMIF(เส้นแต่งหน้าขนมปัง!$C:$C,'รับ-จ่าย ประจำวัน'!$B330,เส้นแต่งหน้าขนมปัง!P:P)+SUMIF('วางแผนBC,CJ'!$C:$C,'รับ-จ่าย ประจำวัน'!$B330,'วางแผนBC,CJ'!P:P)+SUMIF(RD!$C:$C,'รับ-จ่าย ประจำวัน'!$B330,RD!P:P)+SUMIF('FG,ออนไล,คัดแยก'!$C:$C,'รับ-จ่าย ประจำวัน'!$B330,'FG,ออนไล,คัดแยก'!P:P)</f>
        <v>0</v>
      </c>
      <c r="AX330" s="16">
        <f>SUMIF(เตรียมส่วนผสม!$C:$C,'รับ-จ่าย ประจำวัน'!$B330,เตรียมส่วนผสม!Q:Q)+SUMIF(กวนไส้!$C:$C,'รับ-จ่าย ประจำวัน'!$B330,กวนไส้!Q:Q)+SUMIF(ผลิต1!$C:$C,'รับ-จ่าย ประจำวัน'!$B330,ผลิต1!Q:Q)+SUMIF(ผลิต2!$C:$C,'รับ-จ่าย ประจำวัน'!$B330,ผลิต2!Q:Q)+SUMIF(เส้นแต่งหน้าขนมเค้ก!$C:$C,'รับ-จ่าย ประจำวัน'!$B330,เส้นแต่งหน้าขนมเค้ก!Q:Q)+SUMIF(แพ็ค!$C:$C,'รับ-จ่าย ประจำวัน'!$B330,แพ็ค!Q:Q)+SUMIF(ธุรการ!$C:$C,'รับ-จ่าย ประจำวัน'!$B330,ธุรการ!Q:Q)+SUMIF(เส้นแต่งหน้าขนมปัง!$C:$C,'รับ-จ่าย ประจำวัน'!$B330,เส้นแต่งหน้าขนมปัง!Q:Q)+SUMIF('วางแผนBC,CJ'!$C:$C,'รับ-จ่าย ประจำวัน'!$B330,'วางแผนBC,CJ'!Q:Q)+SUMIF(RD!$C:$C,'รับ-จ่าย ประจำวัน'!$B330,RD!Q:Q)+SUMIF('FG,ออนไล,คัดแยก'!$C:$C,'รับ-จ่าย ประจำวัน'!$B330,'FG,ออนไล,คัดแยก'!Q:Q)</f>
        <v>0</v>
      </c>
      <c r="AY330" s="16">
        <f>SUMIF(เตรียมส่วนผสม!$C:$C,'รับ-จ่าย ประจำวัน'!$B330,เตรียมส่วนผสม!R:R)+SUMIF(กวนไส้!$C:$C,'รับ-จ่าย ประจำวัน'!$B330,กวนไส้!R:R)+SUMIF(ผลิต1!$C:$C,'รับ-จ่าย ประจำวัน'!$B330,ผลิต1!R:R)+SUMIF(ผลิต2!$C:$C,'รับ-จ่าย ประจำวัน'!$B330,ผลิต2!R:R)+SUMIF(เส้นแต่งหน้าขนมเค้ก!$C:$C,'รับ-จ่าย ประจำวัน'!$B330,เส้นแต่งหน้าขนมเค้ก!R:R)+SUMIF(แพ็ค!$C:$C,'รับ-จ่าย ประจำวัน'!$B330,แพ็ค!R:R)+SUMIF(ธุรการ!$C:$C,'รับ-จ่าย ประจำวัน'!$B330,ธุรการ!R:R)+SUMIF(เส้นแต่งหน้าขนมปัง!$C:$C,'รับ-จ่าย ประจำวัน'!$B330,เส้นแต่งหน้าขนมปัง!R:R)+SUMIF('วางแผนBC,CJ'!$C:$C,'รับ-จ่าย ประจำวัน'!$B330,'วางแผนBC,CJ'!R:R)+SUMIF(RD!$C:$C,'รับ-จ่าย ประจำวัน'!$B330,RD!R:R)+SUMIF('FG,ออนไล,คัดแยก'!$C:$C,'รับ-จ่าย ประจำวัน'!$B330,'FG,ออนไล,คัดแยก'!R:R)</f>
        <v>0</v>
      </c>
      <c r="AZ330" s="16">
        <f>SUMIF(เตรียมส่วนผสม!$C:$C,'รับ-จ่าย ประจำวัน'!$B330,เตรียมส่วนผสม!S:S)+SUMIF(กวนไส้!$C:$C,'รับ-จ่าย ประจำวัน'!$B330,กวนไส้!S:S)+SUMIF(ผลิต1!$C:$C,'รับ-จ่าย ประจำวัน'!$B330,ผลิต1!S:S)+SUMIF(ผลิต2!$C:$C,'รับ-จ่าย ประจำวัน'!$B330,ผลิต2!S:S)+SUMIF(เส้นแต่งหน้าขนมเค้ก!$C:$C,'รับ-จ่าย ประจำวัน'!$B330,เส้นแต่งหน้าขนมเค้ก!S:S)+SUMIF(แพ็ค!$C:$C,'รับ-จ่าย ประจำวัน'!$B330,แพ็ค!S:S)+SUMIF(ธุรการ!$C:$C,'รับ-จ่าย ประจำวัน'!$B330,ธุรการ!S:S)+SUMIF(เส้นแต่งหน้าขนมปัง!$C:$C,'รับ-จ่าย ประจำวัน'!$B330,เส้นแต่งหน้าขนมปัง!S:S)+SUMIF('วางแผนBC,CJ'!$C:$C,'รับ-จ่าย ประจำวัน'!$B330,'วางแผนBC,CJ'!S:S)+SUMIF(RD!$C:$C,'รับ-จ่าย ประจำวัน'!$B330,RD!S:S)+SUMIF('FG,ออนไล,คัดแยก'!$C:$C,'รับ-จ่าย ประจำวัน'!$B330,'FG,ออนไล,คัดแยก'!S:S)</f>
        <v>0</v>
      </c>
      <c r="BA330" s="16">
        <f>SUMIF(เตรียมส่วนผสม!$C:$C,'รับ-จ่าย ประจำวัน'!$B330,เตรียมส่วนผสม!T:T)+SUMIF(กวนไส้!$C:$C,'รับ-จ่าย ประจำวัน'!$B330,กวนไส้!T:T)+SUMIF(ผลิต1!$C:$C,'รับ-จ่าย ประจำวัน'!$B330,ผลิต1!T:T)+SUMIF(ผลิต2!$C:$C,'รับ-จ่าย ประจำวัน'!$B330,ผลิต2!T:T)+SUMIF(เส้นแต่งหน้าขนมเค้ก!$C:$C,'รับ-จ่าย ประจำวัน'!$B330,เส้นแต่งหน้าขนมเค้ก!T:T)+SUMIF(แพ็ค!$C:$C,'รับ-จ่าย ประจำวัน'!$B330,แพ็ค!T:T)+SUMIF(ธุรการ!$C:$C,'รับ-จ่าย ประจำวัน'!$B330,ธุรการ!T:T)+SUMIF(เส้นแต่งหน้าขนมปัง!$C:$C,'รับ-จ่าย ประจำวัน'!$B330,เส้นแต่งหน้าขนมปัง!T:T)+SUMIF('วางแผนBC,CJ'!$C:$C,'รับ-จ่าย ประจำวัน'!$B330,'วางแผนBC,CJ'!T:T)+SUMIF(RD!$C:$C,'รับ-จ่าย ประจำวัน'!$B330,RD!T:T)+SUMIF('FG,ออนไล,คัดแยก'!$C:$C,'รับ-จ่าย ประจำวัน'!$B330,'FG,ออนไล,คัดแยก'!T:T)</f>
        <v>0</v>
      </c>
      <c r="BB330" s="16">
        <f>SUMIF(เตรียมส่วนผสม!$C:$C,'รับ-จ่าย ประจำวัน'!$B330,เตรียมส่วนผสม!U:U)+SUMIF(กวนไส้!$C:$C,'รับ-จ่าย ประจำวัน'!$B330,กวนไส้!U:U)+SUMIF(ผลิต1!$C:$C,'รับ-จ่าย ประจำวัน'!$B330,ผลิต1!U:U)+SUMIF(ผลิต2!$C:$C,'รับ-จ่าย ประจำวัน'!$B330,ผลิต2!U:U)+SUMIF(เส้นแต่งหน้าขนมเค้ก!$C:$C,'รับ-จ่าย ประจำวัน'!$B330,เส้นแต่งหน้าขนมเค้ก!U:U)+SUMIF(แพ็ค!$C:$C,'รับ-จ่าย ประจำวัน'!$B330,แพ็ค!U:U)+SUMIF(ธุรการ!$C:$C,'รับ-จ่าย ประจำวัน'!$B330,ธุรการ!U:U)+SUMIF(เส้นแต่งหน้าขนมปัง!$C:$C,'รับ-จ่าย ประจำวัน'!$B330,เส้นแต่งหน้าขนมปัง!U:U)+SUMIF('วางแผนBC,CJ'!$C:$C,'รับ-จ่าย ประจำวัน'!$B330,'วางแผนBC,CJ'!U:U)+SUMIF(RD!$C:$C,'รับ-จ่าย ประจำวัน'!$B330,RD!U:U)+SUMIF('FG,ออนไล,คัดแยก'!$C:$C,'รับ-จ่าย ประจำวัน'!$B330,'FG,ออนไล,คัดแยก'!U:U)</f>
        <v>0</v>
      </c>
      <c r="BC330" s="16">
        <f>SUMIF(เตรียมส่วนผสม!$C:$C,'รับ-จ่าย ประจำวัน'!$B330,เตรียมส่วนผสม!V:V)+SUMIF(กวนไส้!$C:$C,'รับ-จ่าย ประจำวัน'!$B330,กวนไส้!V:V)+SUMIF(ผลิต1!$C:$C,'รับ-จ่าย ประจำวัน'!$B330,ผลิต1!V:V)+SUMIF(ผลิต2!$C:$C,'รับ-จ่าย ประจำวัน'!$B330,ผลิต2!V:V)+SUMIF(เส้นแต่งหน้าขนมเค้ก!$C:$C,'รับ-จ่าย ประจำวัน'!$B330,เส้นแต่งหน้าขนมเค้ก!V:V)+SUMIF(แพ็ค!$C:$C,'รับ-จ่าย ประจำวัน'!$B330,แพ็ค!V:V)+SUMIF(ธุรการ!$C:$C,'รับ-จ่าย ประจำวัน'!$B330,ธุรการ!V:V)+SUMIF(เส้นแต่งหน้าขนมปัง!$C:$C,'รับ-จ่าย ประจำวัน'!$B330,เส้นแต่งหน้าขนมปัง!V:V)+SUMIF('วางแผนBC,CJ'!$C:$C,'รับ-จ่าย ประจำวัน'!$B330,'วางแผนBC,CJ'!V:V)+SUMIF(RD!$C:$C,'รับ-จ่าย ประจำวัน'!$B330,RD!V:V)+SUMIF('FG,ออนไล,คัดแยก'!$C:$C,'รับ-จ่าย ประจำวัน'!$B330,'FG,ออนไล,คัดแยก'!V:V)</f>
        <v>0</v>
      </c>
      <c r="BD330" s="16">
        <f>SUMIF(เตรียมส่วนผสม!$C:$C,'รับ-จ่าย ประจำวัน'!$B330,เตรียมส่วนผสม!W:W)+SUMIF(กวนไส้!$C:$C,'รับ-จ่าย ประจำวัน'!$B330,กวนไส้!W:W)+SUMIF(ผลิต1!$C:$C,'รับ-จ่าย ประจำวัน'!$B330,ผลิต1!W:W)+SUMIF(ผลิต2!$C:$C,'รับ-จ่าย ประจำวัน'!$B330,ผลิต2!W:W)+SUMIF(เส้นแต่งหน้าขนมเค้ก!$C:$C,'รับ-จ่าย ประจำวัน'!$B330,เส้นแต่งหน้าขนมเค้ก!W:W)+SUMIF(แพ็ค!$C:$C,'รับ-จ่าย ประจำวัน'!$B330,แพ็ค!W:W)+SUMIF(ธุรการ!$C:$C,'รับ-จ่าย ประจำวัน'!$B330,ธุรการ!W:W)+SUMIF(เส้นแต่งหน้าขนมปัง!$C:$C,'รับ-จ่าย ประจำวัน'!$B330,เส้นแต่งหน้าขนมปัง!W:W)+SUMIF('วางแผนBC,CJ'!$C:$C,'รับ-จ่าย ประจำวัน'!$B330,'วางแผนBC,CJ'!W:W)+SUMIF(RD!$C:$C,'รับ-จ่าย ประจำวัน'!$B330,RD!W:W)+SUMIF('FG,ออนไล,คัดแยก'!$C:$C,'รับ-จ่าย ประจำวัน'!$B330,'FG,ออนไล,คัดแยก'!W:W)</f>
        <v>0</v>
      </c>
      <c r="BE330" s="16">
        <f>SUMIF(เตรียมส่วนผสม!$C:$C,'รับ-จ่าย ประจำวัน'!$B330,เตรียมส่วนผสม!X:X)+SUMIF(กวนไส้!$C:$C,'รับ-จ่าย ประจำวัน'!$B330,กวนไส้!X:X)+SUMIF(ผลิต1!$C:$C,'รับ-จ่าย ประจำวัน'!$B330,ผลิต1!X:X)+SUMIF(ผลิต2!$C:$C,'รับ-จ่าย ประจำวัน'!$B330,ผลิต2!X:X)+SUMIF(เส้นแต่งหน้าขนมเค้ก!$C:$C,'รับ-จ่าย ประจำวัน'!$B330,เส้นแต่งหน้าขนมเค้ก!X:X)+SUMIF(แพ็ค!$C:$C,'รับ-จ่าย ประจำวัน'!$B330,แพ็ค!X:X)+SUMIF(ธุรการ!$C:$C,'รับ-จ่าย ประจำวัน'!$B330,ธุรการ!X:X)+SUMIF(เส้นแต่งหน้าขนมปัง!$C:$C,'รับ-จ่าย ประจำวัน'!$B330,เส้นแต่งหน้าขนมปัง!X:X)+SUMIF('วางแผนBC,CJ'!$C:$C,'รับ-จ่าย ประจำวัน'!$B330,'วางแผนBC,CJ'!X:X)+SUMIF(RD!$C:$C,'รับ-จ่าย ประจำวัน'!$B330,RD!X:X)+SUMIF('FG,ออนไล,คัดแยก'!$C:$C,'รับ-จ่าย ประจำวัน'!$B330,'FG,ออนไล,คัดแยก'!X:X)</f>
        <v>0</v>
      </c>
      <c r="BF330" s="16">
        <f>SUMIF(เตรียมส่วนผสม!$C:$C,'รับ-จ่าย ประจำวัน'!$B330,เตรียมส่วนผสม!Y:Y)+SUMIF(กวนไส้!$C:$C,'รับ-จ่าย ประจำวัน'!$B330,กวนไส้!Y:Y)+SUMIF(ผลิต1!$C:$C,'รับ-จ่าย ประจำวัน'!$B330,ผลิต1!Y:Y)+SUMIF(ผลิต2!$C:$C,'รับ-จ่าย ประจำวัน'!$B330,ผลิต2!Y:Y)+SUMIF(เส้นแต่งหน้าขนมเค้ก!$C:$C,'รับ-จ่าย ประจำวัน'!$B330,เส้นแต่งหน้าขนมเค้ก!Y:Y)+SUMIF(แพ็ค!$C:$C,'รับ-จ่าย ประจำวัน'!$B330,แพ็ค!Y:Y)+SUMIF(ธุรการ!$C:$C,'รับ-จ่าย ประจำวัน'!$B330,ธุรการ!Y:Y)+SUMIF(เส้นแต่งหน้าขนมปัง!$C:$C,'รับ-จ่าย ประจำวัน'!$B330,เส้นแต่งหน้าขนมปัง!Y:Y)+SUMIF('วางแผนBC,CJ'!$C:$C,'รับ-จ่าย ประจำวัน'!$B330,'วางแผนBC,CJ'!Y:Y)+SUMIF(RD!$C:$C,'รับ-จ่าย ประจำวัน'!$B330,RD!Y:Y)+SUMIF('FG,ออนไล,คัดแยก'!$C:$C,'รับ-จ่าย ประจำวัน'!$B330,'FG,ออนไล,คัดแยก'!Y:Y)</f>
        <v>0</v>
      </c>
      <c r="BG330" s="16">
        <f>SUMIF(เตรียมส่วนผสม!$C:$C,'รับ-จ่าย ประจำวัน'!$B330,เตรียมส่วนผสม!Z:Z)+SUMIF(กวนไส้!$C:$C,'รับ-จ่าย ประจำวัน'!$B330,กวนไส้!Z:Z)+SUMIF(ผลิต1!$C:$C,'รับ-จ่าย ประจำวัน'!$B330,ผลิต1!Z:Z)+SUMIF(ผลิต2!$C:$C,'รับ-จ่าย ประจำวัน'!$B330,ผลิต2!Z:Z)+SUMIF(เส้นแต่งหน้าขนมเค้ก!$C:$C,'รับ-จ่าย ประจำวัน'!$B330,เส้นแต่งหน้าขนมเค้ก!Z:Z)+SUMIF(แพ็ค!$C:$C,'รับ-จ่าย ประจำวัน'!$B330,แพ็ค!Z:Z)+SUMIF(ธุรการ!$C:$C,'รับ-จ่าย ประจำวัน'!$B330,ธุรการ!Z:Z)+SUMIF(เส้นแต่งหน้าขนมปัง!$C:$C,'รับ-จ่าย ประจำวัน'!$B330,เส้นแต่งหน้าขนมปัง!Z:Z)+SUMIF('วางแผนBC,CJ'!$C:$C,'รับ-จ่าย ประจำวัน'!$B330,'วางแผนBC,CJ'!Z:Z)+SUMIF(RD!$C:$C,'รับ-จ่าย ประจำวัน'!$B330,RD!Z:Z)+SUMIF('FG,ออนไล,คัดแยก'!$C:$C,'รับ-จ่าย ประจำวัน'!$B330,'FG,ออนไล,คัดแยก'!Z:Z)</f>
        <v>0</v>
      </c>
      <c r="BH330" s="16">
        <f>SUMIF(เตรียมส่วนผสม!$C:$C,'รับ-จ่าย ประจำวัน'!$B330,เตรียมส่วนผสม!AA:AA)+SUMIF(กวนไส้!$C:$C,'รับ-จ่าย ประจำวัน'!$B330,กวนไส้!AA:AA)+SUMIF(ผลิต1!$C:$C,'รับ-จ่าย ประจำวัน'!$B330,ผลิต1!AA:AA)+SUMIF(ผลิต2!$C:$C,'รับ-จ่าย ประจำวัน'!$B330,ผลิต2!AA:AA)+SUMIF(เส้นแต่งหน้าขนมเค้ก!$C:$C,'รับ-จ่าย ประจำวัน'!$B330,เส้นแต่งหน้าขนมเค้ก!AA:AA)+SUMIF(แพ็ค!$C:$C,'รับ-จ่าย ประจำวัน'!$B330,แพ็ค!AA:AA)+SUMIF(ธุรการ!$C:$C,'รับ-จ่าย ประจำวัน'!$B330,ธุรการ!AA:AA)+SUMIF(เส้นแต่งหน้าขนมปัง!$C:$C,'รับ-จ่าย ประจำวัน'!$B330,เส้นแต่งหน้าขนมปัง!AA:AA)+SUMIF('วางแผนBC,CJ'!$C:$C,'รับ-จ่าย ประจำวัน'!$B330,'วางแผนBC,CJ'!AA:AA)+SUMIF(RD!$C:$C,'รับ-จ่าย ประจำวัน'!$B330,RD!AA:AA)+SUMIF('FG,ออนไล,คัดแยก'!$C:$C,'รับ-จ่าย ประจำวัน'!$B330,'FG,ออนไล,คัดแยก'!AA:AA)</f>
        <v>0</v>
      </c>
      <c r="BI330" s="16">
        <f>SUMIF(เตรียมส่วนผสม!$C:$C,'รับ-จ่าย ประจำวัน'!$B330,เตรียมส่วนผสม!AB:AB)+SUMIF(กวนไส้!$C:$C,'รับ-จ่าย ประจำวัน'!$B330,กวนไส้!AB:AB)+SUMIF(ผลิต1!$C:$C,'รับ-จ่าย ประจำวัน'!$B330,ผลิต1!AB:AB)+SUMIF(ผลิต2!$C:$C,'รับ-จ่าย ประจำวัน'!$B330,ผลิต2!AB:AB)+SUMIF(เส้นแต่งหน้าขนมเค้ก!$C:$C,'รับ-จ่าย ประจำวัน'!$B330,เส้นแต่งหน้าขนมเค้ก!AB:AB)+SUMIF(แพ็ค!$C:$C,'รับ-จ่าย ประจำวัน'!$B330,แพ็ค!AB:AB)+SUMIF(ธุรการ!$C:$C,'รับ-จ่าย ประจำวัน'!$B330,ธุรการ!AB:AB)+SUMIF(เส้นแต่งหน้าขนมปัง!$C:$C,'รับ-จ่าย ประจำวัน'!$B330,เส้นแต่งหน้าขนมปัง!AB:AB)+SUMIF('วางแผนBC,CJ'!$C:$C,'รับ-จ่าย ประจำวัน'!$B330,'วางแผนBC,CJ'!AB:AB)+SUMIF(RD!$C:$C,'รับ-จ่าย ประจำวัน'!$B330,RD!AB:AB)+SUMIF('FG,ออนไล,คัดแยก'!$C:$C,'รับ-จ่าย ประจำวัน'!$B330,'FG,ออนไล,คัดแยก'!AB:AB)</f>
        <v>0</v>
      </c>
      <c r="BJ330" s="16">
        <f>SUMIF(เตรียมส่วนผสม!$C:$C,'รับ-จ่าย ประจำวัน'!$B330,เตรียมส่วนผสม!AC:AC)+SUMIF(กวนไส้!$C:$C,'รับ-จ่าย ประจำวัน'!$B330,กวนไส้!AC:AC)+SUMIF(ผลิต1!$C:$C,'รับ-จ่าย ประจำวัน'!$B330,ผลิต1!AC:AC)+SUMIF(ผลิต2!$C:$C,'รับ-จ่าย ประจำวัน'!$B330,ผลิต2!AC:AC)+SUMIF(เส้นแต่งหน้าขนมเค้ก!$C:$C,'รับ-จ่าย ประจำวัน'!$B330,เส้นแต่งหน้าขนมเค้ก!AC:AC)+SUMIF(แพ็ค!$C:$C,'รับ-จ่าย ประจำวัน'!$B330,แพ็ค!AC:AC)+SUMIF(ธุรการ!$C:$C,'รับ-จ่าย ประจำวัน'!$B330,ธุรการ!AC:AC)+SUMIF(เส้นแต่งหน้าขนมปัง!$C:$C,'รับ-จ่าย ประจำวัน'!$B330,เส้นแต่งหน้าขนมปัง!AC:AC)+SUMIF('วางแผนBC,CJ'!$C:$C,'รับ-จ่าย ประจำวัน'!$B330,'วางแผนBC,CJ'!AC:AC)+SUMIF(RD!$C:$C,'รับ-จ่าย ประจำวัน'!$B330,RD!AC:AC)+SUMIF('FG,ออนไล,คัดแยก'!$C:$C,'รับ-จ่าย ประจำวัน'!$B330,'FG,ออนไล,คัดแยก'!AC:AC)</f>
        <v>0</v>
      </c>
      <c r="BK330" s="16">
        <f>SUMIF(เตรียมส่วนผสม!$C:$C,'รับ-จ่าย ประจำวัน'!$B330,เตรียมส่วนผสม!AD:AD)+SUMIF(กวนไส้!$C:$C,'รับ-จ่าย ประจำวัน'!$B330,กวนไส้!AD:AD)+SUMIF(ผลิต1!$C:$C,'รับ-จ่าย ประจำวัน'!$B330,ผลิต1!AD:AD)+SUMIF(ผลิต2!$C:$C,'รับ-จ่าย ประจำวัน'!$B330,ผลิต2!AD:AD)+SUMIF(เส้นแต่งหน้าขนมเค้ก!$C:$C,'รับ-จ่าย ประจำวัน'!$B330,เส้นแต่งหน้าขนมเค้ก!AD:AD)+SUMIF(แพ็ค!$C:$C,'รับ-จ่าย ประจำวัน'!$B330,แพ็ค!AD:AD)+SUMIF(ธุรการ!$C:$C,'รับ-จ่าย ประจำวัน'!$B330,ธุรการ!AD:AD)+SUMIF(เส้นแต่งหน้าขนมปัง!$C:$C,'รับ-จ่าย ประจำวัน'!$B330,เส้นแต่งหน้าขนมปัง!AD:AD)+SUMIF('วางแผนBC,CJ'!$C:$C,'รับ-จ่าย ประจำวัน'!$B330,'วางแผนBC,CJ'!AD:AD)+SUMIF(RD!$C:$C,'รับ-จ่าย ประจำวัน'!$B330,RD!AD:AD)+SUMIF('FG,ออนไล,คัดแยก'!$C:$C,'รับ-จ่าย ประจำวัน'!$B330,'FG,ออนไล,คัดแยก'!AD:AD)</f>
        <v>0</v>
      </c>
      <c r="BL330" s="16">
        <f>SUMIF(เตรียมส่วนผสม!$C:$C,'รับ-จ่าย ประจำวัน'!$B330,เตรียมส่วนผสม!AE:AE)+SUMIF(กวนไส้!$C:$C,'รับ-จ่าย ประจำวัน'!$B330,กวนไส้!AE:AE)+SUMIF(ผลิต1!$C:$C,'รับ-จ่าย ประจำวัน'!$B330,ผลิต1!AE:AE)+SUMIF(ผลิต2!$C:$C,'รับ-จ่าย ประจำวัน'!$B330,ผลิต2!AE:AE)+SUMIF(เส้นแต่งหน้าขนมเค้ก!$C:$C,'รับ-จ่าย ประจำวัน'!$B330,เส้นแต่งหน้าขนมเค้ก!AE:AE)+SUMIF(แพ็ค!$C:$C,'รับ-จ่าย ประจำวัน'!$B330,แพ็ค!AE:AE)+SUMIF(ธุรการ!$C:$C,'รับ-จ่าย ประจำวัน'!$B330,ธุรการ!AE:AE)+SUMIF(เส้นแต่งหน้าขนมปัง!$C:$C,'รับ-จ่าย ประจำวัน'!$B330,เส้นแต่งหน้าขนมปัง!AE:AE)+SUMIF('วางแผนBC,CJ'!$C:$C,'รับ-จ่าย ประจำวัน'!$B330,'วางแผนBC,CJ'!AE:AE)+SUMIF(RD!$C:$C,'รับ-จ่าย ประจำวัน'!$B330,RD!AE:AE)+SUMIF('FG,ออนไล,คัดแยก'!$C:$C,'รับ-จ่าย ประจำวัน'!$B330,'FG,ออนไล,คัดแยก'!AE:AE)</f>
        <v>0</v>
      </c>
      <c r="BM330" s="16">
        <f>SUMIF(เตรียมส่วนผสม!$C:$C,'รับ-จ่าย ประจำวัน'!$B330,เตรียมส่วนผสม!AF:AF)+SUMIF(กวนไส้!$C:$C,'รับ-จ่าย ประจำวัน'!$B330,กวนไส้!AF:AF)+SUMIF(ผลิต1!$C:$C,'รับ-จ่าย ประจำวัน'!$B330,ผลิต1!AF:AF)+SUMIF(ผลิต2!$C:$C,'รับ-จ่าย ประจำวัน'!$B330,ผลิต2!AF:AF)+SUMIF(เส้นแต่งหน้าขนมเค้ก!$C:$C,'รับ-จ่าย ประจำวัน'!$B330,เส้นแต่งหน้าขนมเค้ก!AF:AF)+SUMIF(แพ็ค!$C:$C,'รับ-จ่าย ประจำวัน'!$B330,แพ็ค!AF:AF)+SUMIF(ธุรการ!$C:$C,'รับ-จ่าย ประจำวัน'!$B330,ธุรการ!AF:AF)+SUMIF(เส้นแต่งหน้าขนมปัง!$C:$C,'รับ-จ่าย ประจำวัน'!$B330,เส้นแต่งหน้าขนมปัง!AF:AF)+SUMIF('วางแผนBC,CJ'!$C:$C,'รับ-จ่าย ประจำวัน'!$B330,'วางแผนBC,CJ'!AF:AF)+SUMIF(RD!$C:$C,'รับ-จ่าย ประจำวัน'!$B330,RD!AF:AF)+SUMIF('FG,ออนไล,คัดแยก'!$C:$C,'รับ-จ่าย ประจำวัน'!$B330,'FG,ออนไล,คัดแยก'!AF:AF)</f>
        <v>0</v>
      </c>
      <c r="BN330" s="16">
        <f>SUMIF(เตรียมส่วนผสม!$C:$C,'รับ-จ่าย ประจำวัน'!$B330,เตรียมส่วนผสม!AG:AG)+SUMIF(กวนไส้!$C:$C,'รับ-จ่าย ประจำวัน'!$B330,กวนไส้!AG:AG)+SUMIF(ผลิต1!$C:$C,'รับ-จ่าย ประจำวัน'!$B330,ผลิต1!AG:AG)+SUMIF(ผลิต2!$C:$C,'รับ-จ่าย ประจำวัน'!$B330,ผลิต2!AG:AG)+SUMIF(เส้นแต่งหน้าขนมเค้ก!$C:$C,'รับ-จ่าย ประจำวัน'!$B330,เส้นแต่งหน้าขนมเค้ก!AG:AG)+SUMIF(แพ็ค!$C:$C,'รับ-จ่าย ประจำวัน'!$B330,แพ็ค!AG:AG)+SUMIF(ธุรการ!$C:$C,'รับ-จ่าย ประจำวัน'!$B330,ธุรการ!AG:AG)+SUMIF(เส้นแต่งหน้าขนมปัง!$C:$C,'รับ-จ่าย ประจำวัน'!$B330,เส้นแต่งหน้าขนมปัง!AG:AG)+SUMIF('วางแผนBC,CJ'!$C:$C,'รับ-จ่าย ประจำวัน'!$B330,'วางแผนBC,CJ'!AG:AG)+SUMIF(RD!$C:$C,'รับ-จ่าย ประจำวัน'!$B330,RD!AG:AG)+SUMIF('FG,ออนไล,คัดแยก'!$C:$C,'รับ-จ่าย ประจำวัน'!$B330,'FG,ออนไล,คัดแยก'!AG:AG)</f>
        <v>0</v>
      </c>
      <c r="BO330" s="16">
        <f>SUMIF(เตรียมส่วนผสม!$C:$C,'รับ-จ่าย ประจำวัน'!$B330,เตรียมส่วนผสม!AH:AH)+SUMIF(กวนไส้!$C:$C,'รับ-จ่าย ประจำวัน'!$B330,กวนไส้!AH:AH)+SUMIF(ผลิต1!$C:$C,'รับ-จ่าย ประจำวัน'!$B330,ผลิต1!AH:AH)+SUMIF(ผลิต2!$C:$C,'รับ-จ่าย ประจำวัน'!$B330,ผลิต2!AH:AH)+SUMIF(เส้นแต่งหน้าขนมเค้ก!$C:$C,'รับ-จ่าย ประจำวัน'!$B330,เส้นแต่งหน้าขนมเค้ก!AH:AH)+SUMIF(แพ็ค!$C:$C,'รับ-จ่าย ประจำวัน'!$B330,แพ็ค!AH:AH)+SUMIF(ธุรการ!$C:$C,'รับ-จ่าย ประจำวัน'!$B330,ธุรการ!AH:AH)+SUMIF(เส้นแต่งหน้าขนมปัง!$C:$C,'รับ-จ่าย ประจำวัน'!$B330,เส้นแต่งหน้าขนมปัง!AH:AH)+SUMIF('วางแผนBC,CJ'!$C:$C,'รับ-จ่าย ประจำวัน'!$B330,'วางแผนBC,CJ'!AH:AH)+SUMIF(RD!$C:$C,'รับ-จ่าย ประจำวัน'!$B330,RD!AH:AH)+SUMIF('FG,ออนไล,คัดแยก'!$C:$C,'รับ-จ่าย ประจำวัน'!$B330,'FG,ออนไล,คัดแยก'!AH:AH)</f>
        <v>0</v>
      </c>
      <c r="BP330" s="16">
        <f>SUMIF(เตรียมส่วนผสม!$C:$C,'รับ-จ่าย ประจำวัน'!$B330,เตรียมส่วนผสม!AI:AI)+SUMIF(กวนไส้!$C:$C,'รับ-จ่าย ประจำวัน'!$B330,กวนไส้!AI:AI)+SUMIF(ผลิต1!$C:$C,'รับ-จ่าย ประจำวัน'!$B330,ผลิต1!AI:AI)+SUMIF(ผลิต2!$C:$C,'รับ-จ่าย ประจำวัน'!$B330,ผลิต2!AI:AI)+SUMIF(เส้นแต่งหน้าขนมเค้ก!$C:$C,'รับ-จ่าย ประจำวัน'!$B330,เส้นแต่งหน้าขนมเค้ก!AI:AI)+SUMIF(แพ็ค!$C:$C,'รับ-จ่าย ประจำวัน'!$B330,แพ็ค!AI:AI)+SUMIF(ธุรการ!$C:$C,'รับ-จ่าย ประจำวัน'!$B330,ธุรการ!AI:AI)+SUMIF(เส้นแต่งหน้าขนมปัง!$C:$C,'รับ-จ่าย ประจำวัน'!$B330,เส้นแต่งหน้าขนมปัง!AI:AI)+SUMIF('วางแผนBC,CJ'!$C:$C,'รับ-จ่าย ประจำวัน'!$B330,'วางแผนBC,CJ'!AI:AI)+SUMIF(RD!$C:$C,'รับ-จ่าย ประจำวัน'!$B330,RD!AI:AI)+SUMIF('FG,ออนไล,คัดแยก'!$C:$C,'รับ-จ่าย ประจำวัน'!$B330,'FG,ออนไล,คัดแยก'!AI:AI)</f>
        <v>0</v>
      </c>
      <c r="BQ330" s="16">
        <f>SUMIF(เตรียมส่วนผสม!$C:$C,'รับ-จ่าย ประจำวัน'!$B330,เตรียมส่วนผสม!AJ:AJ)+SUMIF(กวนไส้!$C:$C,'รับ-จ่าย ประจำวัน'!$B330,กวนไส้!AJ:AJ)+SUMIF(ผลิต1!$C:$C,'รับ-จ่าย ประจำวัน'!$B330,ผลิต1!AJ:AJ)+SUMIF(ผลิต2!$C:$C,'รับ-จ่าย ประจำวัน'!$B330,ผลิต2!AJ:AJ)+SUMIF(เส้นแต่งหน้าขนมเค้ก!$C:$C,'รับ-จ่าย ประจำวัน'!$B330,เส้นแต่งหน้าขนมเค้ก!AJ:AJ)+SUMIF(แพ็ค!$C:$C,'รับ-จ่าย ประจำวัน'!$B330,แพ็ค!AJ:AJ)+SUMIF(ธุรการ!$C:$C,'รับ-จ่าย ประจำวัน'!$B330,ธุรการ!AJ:AJ)+SUMIF(เส้นแต่งหน้าขนมปัง!$C:$C,'รับ-จ่าย ประจำวัน'!$B330,เส้นแต่งหน้าขนมปัง!AJ:AJ)+SUMIF('วางแผนBC,CJ'!$C:$C,'รับ-จ่าย ประจำวัน'!$B330,'วางแผนBC,CJ'!AJ:AJ)+SUMIF(RD!$C:$C,'รับ-จ่าย ประจำวัน'!$B330,RD!AJ:AJ)+SUMIF('FG,ออนไล,คัดแยก'!$C:$C,'รับ-จ่าย ประจำวัน'!$B330,'FG,ออนไล,คัดแยก'!AJ:AJ)</f>
        <v>0</v>
      </c>
      <c r="BR330" s="16">
        <f>SUMIF(เตรียมส่วนผสม!$C:$C,'รับ-จ่าย ประจำวัน'!$B330,เตรียมส่วนผสม!AK:AK)+SUMIF(กวนไส้!$C:$C,'รับ-จ่าย ประจำวัน'!$B330,กวนไส้!AK:AK)+SUMIF(ผลิต1!$C:$C,'รับ-จ่าย ประจำวัน'!$B330,ผลิต1!AK:AK)+SUMIF(ผลิต2!$C:$C,'รับ-จ่าย ประจำวัน'!$B330,ผลิต2!AK:AK)+SUMIF(เส้นแต่งหน้าขนมเค้ก!$C:$C,'รับ-จ่าย ประจำวัน'!$B330,เส้นแต่งหน้าขนมเค้ก!AK:AK)+SUMIF(แพ็ค!$C:$C,'รับ-จ่าย ประจำวัน'!$B330,แพ็ค!AK:AK)+SUMIF(ธุรการ!$C:$C,'รับ-จ่าย ประจำวัน'!$B330,ธุรการ!AK:AK)+SUMIF(เส้นแต่งหน้าขนมปัง!$C:$C,'รับ-จ่าย ประจำวัน'!$B330,เส้นแต่งหน้าขนมปัง!AK:AK)+SUMIF('วางแผนBC,CJ'!$C:$C,'รับ-จ่าย ประจำวัน'!$B330,'วางแผนBC,CJ'!AK:AK)+SUMIF(RD!$C:$C,'รับ-จ่าย ประจำวัน'!$B330,RD!AK:AK)+SUMIF('FG,ออนไล,คัดแยก'!$C:$C,'รับ-จ่าย ประจำวัน'!$B330,'FG,ออนไล,คัดแยก'!AK:AK)</f>
        <v>0</v>
      </c>
      <c r="BS330" s="16">
        <f>SUMIF(เตรียมส่วนผสม!$C:$C,'รับ-จ่าย ประจำวัน'!$B330,เตรียมส่วนผสม!AL:AL)+SUMIF(กวนไส้!$C:$C,'รับ-จ่าย ประจำวัน'!$B330,กวนไส้!AL:AL)+SUMIF(ผลิต1!$C:$C,'รับ-จ่าย ประจำวัน'!$B330,ผลิต1!AL:AL)+SUMIF(ผลิต2!$C:$C,'รับ-จ่าย ประจำวัน'!$B330,ผลิต2!AL:AL)+SUMIF(เส้นแต่งหน้าขนมเค้ก!$C:$C,'รับ-จ่าย ประจำวัน'!$B330,เส้นแต่งหน้าขนมเค้ก!AL:AL)+SUMIF(แพ็ค!$C:$C,'รับ-จ่าย ประจำวัน'!$B330,แพ็ค!AL:AL)+SUMIF(ธุรการ!$C:$C,'รับ-จ่าย ประจำวัน'!$B330,ธุรการ!AL:AL)+SUMIF(เส้นแต่งหน้าขนมปัง!$C:$C,'รับ-จ่าย ประจำวัน'!$B330,เส้นแต่งหน้าขนมปัง!AL:AL)+SUMIF('วางแผนBC,CJ'!$C:$C,'รับ-จ่าย ประจำวัน'!$B330,'วางแผนBC,CJ'!AL:AL)+SUMIF(RD!$C:$C,'รับ-จ่าย ประจำวัน'!$B330,RD!AL:AL)+SUMIF('FG,ออนไล,คัดแยก'!$C:$C,'รับ-จ่าย ประจำวัน'!$B330,'FG,ออนไล,คัดแยก'!AL:AL)</f>
        <v>0</v>
      </c>
      <c r="BT330" s="18">
        <f t="shared" si="70"/>
        <v>0</v>
      </c>
      <c r="BU330" s="116"/>
      <c r="BV330" s="146">
        <f t="shared" si="71"/>
        <v>2000</v>
      </c>
      <c r="BW330" s="183">
        <v>20</v>
      </c>
      <c r="BX330" s="172">
        <f t="shared" si="76"/>
        <v>0</v>
      </c>
      <c r="BY330" s="188" t="e">
        <f t="shared" si="74"/>
        <v>#DIV/0!</v>
      </c>
      <c r="BZ330" s="180" t="e">
        <f t="shared" ca="1" si="73"/>
        <v>#DIV/0!</v>
      </c>
      <c r="CA330" s="93"/>
      <c r="CB330" s="93"/>
      <c r="CC330" s="93"/>
      <c r="CD330" s="93"/>
      <c r="CE330" s="93"/>
      <c r="CF330" s="93"/>
      <c r="CG330" s="93"/>
      <c r="CH330" s="93"/>
      <c r="CI330" s="93"/>
      <c r="CJ330" s="94"/>
      <c r="CK330" s="9">
        <f t="shared" si="75"/>
        <v>2000</v>
      </c>
    </row>
    <row r="331" spans="1:89" hidden="1" x14ac:dyDescent="0.5">
      <c r="A331" s="149"/>
      <c r="B331" s="34" t="s">
        <v>1639</v>
      </c>
      <c r="C331" s="33" t="s">
        <v>1640</v>
      </c>
      <c r="D331" s="141" t="s">
        <v>265</v>
      </c>
      <c r="E331" s="25"/>
      <c r="F331" s="132"/>
      <c r="G331" s="25"/>
      <c r="H331" s="12">
        <v>0</v>
      </c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11"/>
      <c r="AF331" s="11"/>
      <c r="AG331" s="11"/>
      <c r="AH331" s="11"/>
      <c r="AI331" s="25"/>
      <c r="AJ331" s="25"/>
      <c r="AK331" s="25"/>
      <c r="AL331" s="25"/>
      <c r="AM331" s="25"/>
      <c r="AN331" s="15">
        <f t="shared" si="69"/>
        <v>0</v>
      </c>
      <c r="AO331" s="16">
        <f>SUMIF(เตรียมส่วนผสม!$C:$C,'รับ-จ่าย ประจำวัน'!$B331,เตรียมส่วนผสม!H:H)+SUMIF(กวนไส้!$C:$C,'รับ-จ่าย ประจำวัน'!$B331,กวนไส้!H:H)+SUMIF(ผลิต1!$C:$C,'รับ-จ่าย ประจำวัน'!$B331,ผลิต1!H:H)+SUMIF(ผลิต2!$C:$C,'รับ-จ่าย ประจำวัน'!$B331,ผลิต2!H:H)+SUMIF(เส้นแต่งหน้าขนมเค้ก!$C:$C,'รับ-จ่าย ประจำวัน'!$B331,เส้นแต่งหน้าขนมเค้ก!H:H)+SUMIF(แพ็ค!$C:$C,'รับ-จ่าย ประจำวัน'!$B331,แพ็ค!H:H)+SUMIF(ธุรการ!$C:$C,'รับ-จ่าย ประจำวัน'!$B331,ธุรการ!H:H)+SUMIF(เส้นแต่งหน้าขนมปัง!$C:$C,'รับ-จ่าย ประจำวัน'!$B331,เส้นแต่งหน้าขนมปัง!H:H)+SUMIF('วางแผนBC,CJ'!$C:$C,'รับ-จ่าย ประจำวัน'!$B331,'วางแผนBC,CJ'!H:H)+SUMIF(RD!$C:$C,'รับ-จ่าย ประจำวัน'!$B331,RD!H:H)+SUMIF('FG,ออนไล,คัดแยก'!$C:$C,'รับ-จ่าย ประจำวัน'!$B331,'FG,ออนไล,คัดแยก'!H:H)</f>
        <v>0</v>
      </c>
      <c r="AP331" s="16">
        <f>SUMIF(เตรียมส่วนผสม!$C:$C,'รับ-จ่าย ประจำวัน'!$B331,เตรียมส่วนผสม!I:I)+SUMIF(กวนไส้!$C:$C,'รับ-จ่าย ประจำวัน'!$B331,กวนไส้!I:I)+SUMIF(ผลิต1!$C:$C,'รับ-จ่าย ประจำวัน'!$B331,ผลิต1!I:I)+SUMIF(ผลิต2!$C:$C,'รับ-จ่าย ประจำวัน'!$B331,ผลิต2!I:I)+SUMIF(เส้นแต่งหน้าขนมเค้ก!$C:$C,'รับ-จ่าย ประจำวัน'!$B331,เส้นแต่งหน้าขนมเค้ก!I:I)+SUMIF(แพ็ค!$C:$C,'รับ-จ่าย ประจำวัน'!$B331,แพ็ค!I:I)+SUMIF(ธุรการ!$C:$C,'รับ-จ่าย ประจำวัน'!$B331,ธุรการ!I:I)+SUMIF(เส้นแต่งหน้าขนมปัง!$C:$C,'รับ-จ่าย ประจำวัน'!$B331,เส้นแต่งหน้าขนมปัง!I:I)+SUMIF('วางแผนBC,CJ'!$C:$C,'รับ-จ่าย ประจำวัน'!$B331,'วางแผนBC,CJ'!I:I)+SUMIF(RD!$C:$C,'รับ-จ่าย ประจำวัน'!$B331,RD!I:I)+SUMIF('FG,ออนไล,คัดแยก'!$C:$C,'รับ-จ่าย ประจำวัน'!$B331,'FG,ออนไล,คัดแยก'!I:I)</f>
        <v>0</v>
      </c>
      <c r="AQ331" s="16">
        <f>SUMIF(เตรียมส่วนผสม!$C:$C,'รับ-จ่าย ประจำวัน'!$B331,เตรียมส่วนผสม!J:J)+SUMIF(กวนไส้!$C:$C,'รับ-จ่าย ประจำวัน'!$B331,กวนไส้!J:J)+SUMIF(ผลิต1!$C:$C,'รับ-จ่าย ประจำวัน'!$B331,ผลิต1!J:J)+SUMIF(ผลิต2!$C:$C,'รับ-จ่าย ประจำวัน'!$B331,ผลิต2!J:J)+SUMIF(เส้นแต่งหน้าขนมเค้ก!$C:$C,'รับ-จ่าย ประจำวัน'!$B331,เส้นแต่งหน้าขนมเค้ก!J:J)+SUMIF(แพ็ค!$C:$C,'รับ-จ่าย ประจำวัน'!$B331,แพ็ค!J:J)+SUMIF(ธุรการ!$C:$C,'รับ-จ่าย ประจำวัน'!$B331,ธุรการ!J:J)+SUMIF(เส้นแต่งหน้าขนมปัง!$C:$C,'รับ-จ่าย ประจำวัน'!$B331,เส้นแต่งหน้าขนมปัง!J:J)+SUMIF('วางแผนBC,CJ'!$C:$C,'รับ-จ่าย ประจำวัน'!$B331,'วางแผนBC,CJ'!J:J)+SUMIF(RD!$C:$C,'รับ-จ่าย ประจำวัน'!$B331,RD!J:J)+SUMIF('FG,ออนไล,คัดแยก'!$C:$C,'รับ-จ่าย ประจำวัน'!$B331,'FG,ออนไล,คัดแยก'!J:J)</f>
        <v>0</v>
      </c>
      <c r="AR331" s="16">
        <f>SUMIF(เตรียมส่วนผสม!$C:$C,'รับ-จ่าย ประจำวัน'!$B331,เตรียมส่วนผสม!K:K)+SUMIF(กวนไส้!$C:$C,'รับ-จ่าย ประจำวัน'!$B331,กวนไส้!K:K)+SUMIF(ผลิต1!$C:$C,'รับ-จ่าย ประจำวัน'!$B331,ผลิต1!K:K)+SUMIF(ผลิต2!$C:$C,'รับ-จ่าย ประจำวัน'!$B331,ผลิต2!K:K)+SUMIF(เส้นแต่งหน้าขนมเค้ก!$C:$C,'รับ-จ่าย ประจำวัน'!$B331,เส้นแต่งหน้าขนมเค้ก!K:K)+SUMIF(แพ็ค!$C:$C,'รับ-จ่าย ประจำวัน'!$B331,แพ็ค!K:K)+SUMIF(ธุรการ!$C:$C,'รับ-จ่าย ประจำวัน'!$B331,ธุรการ!K:K)+SUMIF(เส้นแต่งหน้าขนมปัง!$C:$C,'รับ-จ่าย ประจำวัน'!$B331,เส้นแต่งหน้าขนมปัง!K:K)+SUMIF('วางแผนBC,CJ'!$C:$C,'รับ-จ่าย ประจำวัน'!$B331,'วางแผนBC,CJ'!K:K)+SUMIF(RD!$C:$C,'รับ-จ่าย ประจำวัน'!$B331,RD!K:K)+SUMIF('FG,ออนไล,คัดแยก'!$C:$C,'รับ-จ่าย ประจำวัน'!$B331,'FG,ออนไล,คัดแยก'!K:K)</f>
        <v>0</v>
      </c>
      <c r="AS331" s="16">
        <f>SUMIF(เตรียมส่วนผสม!$C:$C,'รับ-จ่าย ประจำวัน'!$B331,เตรียมส่วนผสม!L:L)+SUMIF(กวนไส้!$C:$C,'รับ-จ่าย ประจำวัน'!$B331,กวนไส้!L:L)+SUMIF(ผลิต1!$C:$C,'รับ-จ่าย ประจำวัน'!$B331,ผลิต1!L:L)+SUMIF(ผลิต2!$C:$C,'รับ-จ่าย ประจำวัน'!$B331,ผลิต2!L:L)+SUMIF(เส้นแต่งหน้าขนมเค้ก!$C:$C,'รับ-จ่าย ประจำวัน'!$B331,เส้นแต่งหน้าขนมเค้ก!L:L)+SUMIF(แพ็ค!$C:$C,'รับ-จ่าย ประจำวัน'!$B331,แพ็ค!L:L)+SUMIF(ธุรการ!$C:$C,'รับ-จ่าย ประจำวัน'!$B331,ธุรการ!L:L)+SUMIF(เส้นแต่งหน้าขนมปัง!$C:$C,'รับ-จ่าย ประจำวัน'!$B331,เส้นแต่งหน้าขนมปัง!L:L)+SUMIF('วางแผนBC,CJ'!$C:$C,'รับ-จ่าย ประจำวัน'!$B331,'วางแผนBC,CJ'!L:L)+SUMIF(RD!$C:$C,'รับ-จ่าย ประจำวัน'!$B331,RD!L:L)+SUMIF('FG,ออนไล,คัดแยก'!$C:$C,'รับ-จ่าย ประจำวัน'!$B331,'FG,ออนไล,คัดแยก'!L:L)</f>
        <v>0</v>
      </c>
      <c r="AT331" s="16">
        <f>SUMIF(เตรียมส่วนผสม!$C:$C,'รับ-จ่าย ประจำวัน'!$B331,เตรียมส่วนผสม!M:M)+SUMIF(กวนไส้!$C:$C,'รับ-จ่าย ประจำวัน'!$B331,กวนไส้!M:M)+SUMIF(ผลิต1!$C:$C,'รับ-จ่าย ประจำวัน'!$B331,ผลิต1!M:M)+SUMIF(ผลิต2!$C:$C,'รับ-จ่าย ประจำวัน'!$B331,ผลิต2!M:M)+SUMIF(เส้นแต่งหน้าขนมเค้ก!$C:$C,'รับ-จ่าย ประจำวัน'!$B331,เส้นแต่งหน้าขนมเค้ก!M:M)+SUMIF(แพ็ค!$C:$C,'รับ-จ่าย ประจำวัน'!$B331,แพ็ค!M:M)+SUMIF(ธุรการ!$C:$C,'รับ-จ่าย ประจำวัน'!$B331,ธุรการ!M:M)+SUMIF(เส้นแต่งหน้าขนมปัง!$C:$C,'รับ-จ่าย ประจำวัน'!$B331,เส้นแต่งหน้าขนมปัง!M:M)+SUMIF('วางแผนBC,CJ'!$C:$C,'รับ-จ่าย ประจำวัน'!$B331,'วางแผนBC,CJ'!M:M)+SUMIF(RD!$C:$C,'รับ-จ่าย ประจำวัน'!$B331,RD!M:M)+SUMIF('FG,ออนไล,คัดแยก'!$C:$C,'รับ-จ่าย ประจำวัน'!$B331,'FG,ออนไล,คัดแยก'!M:M)</f>
        <v>0</v>
      </c>
      <c r="AU331" s="16">
        <f>SUMIF(เตรียมส่วนผสม!$C:$C,'รับ-จ่าย ประจำวัน'!$B331,เตรียมส่วนผสม!N:N)+SUMIF(กวนไส้!$C:$C,'รับ-จ่าย ประจำวัน'!$B331,กวนไส้!N:N)+SUMIF(ผลิต1!$C:$C,'รับ-จ่าย ประจำวัน'!$B331,ผลิต1!N:N)+SUMIF(ผลิต2!$C:$C,'รับ-จ่าย ประจำวัน'!$B331,ผลิต2!N:N)+SUMIF(เส้นแต่งหน้าขนมเค้ก!$C:$C,'รับ-จ่าย ประจำวัน'!$B331,เส้นแต่งหน้าขนมเค้ก!N:N)+SUMIF(แพ็ค!$C:$C,'รับ-จ่าย ประจำวัน'!$B331,แพ็ค!N:N)+SUMIF(ธุรการ!$C:$C,'รับ-จ่าย ประจำวัน'!$B331,ธุรการ!N:N)+SUMIF(เส้นแต่งหน้าขนมปัง!$C:$C,'รับ-จ่าย ประจำวัน'!$B331,เส้นแต่งหน้าขนมปัง!N:N)+SUMIF('วางแผนBC,CJ'!$C:$C,'รับ-จ่าย ประจำวัน'!$B331,'วางแผนBC,CJ'!N:N)+SUMIF(RD!$C:$C,'รับ-จ่าย ประจำวัน'!$B331,RD!N:N)+SUMIF('FG,ออนไล,คัดแยก'!$C:$C,'รับ-จ่าย ประจำวัน'!$B331,'FG,ออนไล,คัดแยก'!N:N)</f>
        <v>0</v>
      </c>
      <c r="AV331" s="16">
        <f>SUMIF(เตรียมส่วนผสม!$C:$C,'รับ-จ่าย ประจำวัน'!$B331,เตรียมส่วนผสม!O:O)+SUMIF(กวนไส้!$C:$C,'รับ-จ่าย ประจำวัน'!$B331,กวนไส้!O:O)+SUMIF(ผลิต1!$C:$C,'รับ-จ่าย ประจำวัน'!$B331,ผลิต1!O:O)+SUMIF(ผลิต2!$C:$C,'รับ-จ่าย ประจำวัน'!$B331,ผลิต2!O:O)+SUMIF(เส้นแต่งหน้าขนมเค้ก!$C:$C,'รับ-จ่าย ประจำวัน'!$B331,เส้นแต่งหน้าขนมเค้ก!O:O)+SUMIF(แพ็ค!$C:$C,'รับ-จ่าย ประจำวัน'!$B331,แพ็ค!O:O)+SUMIF(ธุรการ!$C:$C,'รับ-จ่าย ประจำวัน'!$B331,ธุรการ!O:O)+SUMIF(เส้นแต่งหน้าขนมปัง!$C:$C,'รับ-จ่าย ประจำวัน'!$B331,เส้นแต่งหน้าขนมปัง!O:O)+SUMIF('วางแผนBC,CJ'!$C:$C,'รับ-จ่าย ประจำวัน'!$B331,'วางแผนBC,CJ'!O:O)+SUMIF(RD!$C:$C,'รับ-จ่าย ประจำวัน'!$B331,RD!O:O)+SUMIF('FG,ออนไล,คัดแยก'!$C:$C,'รับ-จ่าย ประจำวัน'!$B331,'FG,ออนไล,คัดแยก'!O:O)</f>
        <v>0</v>
      </c>
      <c r="AW331" s="16">
        <f>SUMIF(เตรียมส่วนผสม!$C:$C,'รับ-จ่าย ประจำวัน'!$B331,เตรียมส่วนผสม!P:P)+SUMIF(กวนไส้!$C:$C,'รับ-จ่าย ประจำวัน'!$B331,กวนไส้!P:P)+SUMIF(ผลิต1!$C:$C,'รับ-จ่าย ประจำวัน'!$B331,ผลิต1!P:P)+SUMIF(ผลิต2!$C:$C,'รับ-จ่าย ประจำวัน'!$B331,ผลิต2!P:P)+SUMIF(เส้นแต่งหน้าขนมเค้ก!$C:$C,'รับ-จ่าย ประจำวัน'!$B331,เส้นแต่งหน้าขนมเค้ก!P:P)+SUMIF(แพ็ค!$C:$C,'รับ-จ่าย ประจำวัน'!$B331,แพ็ค!P:P)+SUMIF(ธุรการ!$C:$C,'รับ-จ่าย ประจำวัน'!$B331,ธุรการ!P:P)+SUMIF(เส้นแต่งหน้าขนมปัง!$C:$C,'รับ-จ่าย ประจำวัน'!$B331,เส้นแต่งหน้าขนมปัง!P:P)+SUMIF('วางแผนBC,CJ'!$C:$C,'รับ-จ่าย ประจำวัน'!$B331,'วางแผนBC,CJ'!P:P)+SUMIF(RD!$C:$C,'รับ-จ่าย ประจำวัน'!$B331,RD!P:P)+SUMIF('FG,ออนไล,คัดแยก'!$C:$C,'รับ-จ่าย ประจำวัน'!$B331,'FG,ออนไล,คัดแยก'!P:P)</f>
        <v>0</v>
      </c>
      <c r="AX331" s="16">
        <f>SUMIF(เตรียมส่วนผสม!$C:$C,'รับ-จ่าย ประจำวัน'!$B331,เตรียมส่วนผสม!Q:Q)+SUMIF(กวนไส้!$C:$C,'รับ-จ่าย ประจำวัน'!$B331,กวนไส้!Q:Q)+SUMIF(ผลิต1!$C:$C,'รับ-จ่าย ประจำวัน'!$B331,ผลิต1!Q:Q)+SUMIF(ผลิต2!$C:$C,'รับ-จ่าย ประจำวัน'!$B331,ผลิต2!Q:Q)+SUMIF(เส้นแต่งหน้าขนมเค้ก!$C:$C,'รับ-จ่าย ประจำวัน'!$B331,เส้นแต่งหน้าขนมเค้ก!Q:Q)+SUMIF(แพ็ค!$C:$C,'รับ-จ่าย ประจำวัน'!$B331,แพ็ค!Q:Q)+SUMIF(ธุรการ!$C:$C,'รับ-จ่าย ประจำวัน'!$B331,ธุรการ!Q:Q)+SUMIF(เส้นแต่งหน้าขนมปัง!$C:$C,'รับ-จ่าย ประจำวัน'!$B331,เส้นแต่งหน้าขนมปัง!Q:Q)+SUMIF('วางแผนBC,CJ'!$C:$C,'รับ-จ่าย ประจำวัน'!$B331,'วางแผนBC,CJ'!Q:Q)+SUMIF(RD!$C:$C,'รับ-จ่าย ประจำวัน'!$B331,RD!Q:Q)+SUMIF('FG,ออนไล,คัดแยก'!$C:$C,'รับ-จ่าย ประจำวัน'!$B331,'FG,ออนไล,คัดแยก'!Q:Q)</f>
        <v>0</v>
      </c>
      <c r="AY331" s="16">
        <f>SUMIF(เตรียมส่วนผสม!$C:$C,'รับ-จ่าย ประจำวัน'!$B331,เตรียมส่วนผสม!R:R)+SUMIF(กวนไส้!$C:$C,'รับ-จ่าย ประจำวัน'!$B331,กวนไส้!R:R)+SUMIF(ผลิต1!$C:$C,'รับ-จ่าย ประจำวัน'!$B331,ผลิต1!R:R)+SUMIF(ผลิต2!$C:$C,'รับ-จ่าย ประจำวัน'!$B331,ผลิต2!R:R)+SUMIF(เส้นแต่งหน้าขนมเค้ก!$C:$C,'รับ-จ่าย ประจำวัน'!$B331,เส้นแต่งหน้าขนมเค้ก!R:R)+SUMIF(แพ็ค!$C:$C,'รับ-จ่าย ประจำวัน'!$B331,แพ็ค!R:R)+SUMIF(ธุรการ!$C:$C,'รับ-จ่าย ประจำวัน'!$B331,ธุรการ!R:R)+SUMIF(เส้นแต่งหน้าขนมปัง!$C:$C,'รับ-จ่าย ประจำวัน'!$B331,เส้นแต่งหน้าขนมปัง!R:R)+SUMIF('วางแผนBC,CJ'!$C:$C,'รับ-จ่าย ประจำวัน'!$B331,'วางแผนBC,CJ'!R:R)+SUMIF(RD!$C:$C,'รับ-จ่าย ประจำวัน'!$B331,RD!R:R)+SUMIF('FG,ออนไล,คัดแยก'!$C:$C,'รับ-จ่าย ประจำวัน'!$B331,'FG,ออนไล,คัดแยก'!R:R)</f>
        <v>0</v>
      </c>
      <c r="AZ331" s="16">
        <f>SUMIF(เตรียมส่วนผสม!$C:$C,'รับ-จ่าย ประจำวัน'!$B331,เตรียมส่วนผสม!S:S)+SUMIF(กวนไส้!$C:$C,'รับ-จ่าย ประจำวัน'!$B331,กวนไส้!S:S)+SUMIF(ผลิต1!$C:$C,'รับ-จ่าย ประจำวัน'!$B331,ผลิต1!S:S)+SUMIF(ผลิต2!$C:$C,'รับ-จ่าย ประจำวัน'!$B331,ผลิต2!S:S)+SUMIF(เส้นแต่งหน้าขนมเค้ก!$C:$C,'รับ-จ่าย ประจำวัน'!$B331,เส้นแต่งหน้าขนมเค้ก!S:S)+SUMIF(แพ็ค!$C:$C,'รับ-จ่าย ประจำวัน'!$B331,แพ็ค!S:S)+SUMIF(ธุรการ!$C:$C,'รับ-จ่าย ประจำวัน'!$B331,ธุรการ!S:S)+SUMIF(เส้นแต่งหน้าขนมปัง!$C:$C,'รับ-จ่าย ประจำวัน'!$B331,เส้นแต่งหน้าขนมปัง!S:S)+SUMIF('วางแผนBC,CJ'!$C:$C,'รับ-จ่าย ประจำวัน'!$B331,'วางแผนBC,CJ'!S:S)+SUMIF(RD!$C:$C,'รับ-จ่าย ประจำวัน'!$B331,RD!S:S)+SUMIF('FG,ออนไล,คัดแยก'!$C:$C,'รับ-จ่าย ประจำวัน'!$B331,'FG,ออนไล,คัดแยก'!S:S)</f>
        <v>0</v>
      </c>
      <c r="BA331" s="16">
        <f>SUMIF(เตรียมส่วนผสม!$C:$C,'รับ-จ่าย ประจำวัน'!$B331,เตรียมส่วนผสม!T:T)+SUMIF(กวนไส้!$C:$C,'รับ-จ่าย ประจำวัน'!$B331,กวนไส้!T:T)+SUMIF(ผลิต1!$C:$C,'รับ-จ่าย ประจำวัน'!$B331,ผลิต1!T:T)+SUMIF(ผลิต2!$C:$C,'รับ-จ่าย ประจำวัน'!$B331,ผลิต2!T:T)+SUMIF(เส้นแต่งหน้าขนมเค้ก!$C:$C,'รับ-จ่าย ประจำวัน'!$B331,เส้นแต่งหน้าขนมเค้ก!T:T)+SUMIF(แพ็ค!$C:$C,'รับ-จ่าย ประจำวัน'!$B331,แพ็ค!T:T)+SUMIF(ธุรการ!$C:$C,'รับ-จ่าย ประจำวัน'!$B331,ธุรการ!T:T)+SUMIF(เส้นแต่งหน้าขนมปัง!$C:$C,'รับ-จ่าย ประจำวัน'!$B331,เส้นแต่งหน้าขนมปัง!T:T)+SUMIF('วางแผนBC,CJ'!$C:$C,'รับ-จ่าย ประจำวัน'!$B331,'วางแผนBC,CJ'!T:T)+SUMIF(RD!$C:$C,'รับ-จ่าย ประจำวัน'!$B331,RD!T:T)+SUMIF('FG,ออนไล,คัดแยก'!$C:$C,'รับ-จ่าย ประจำวัน'!$B331,'FG,ออนไล,คัดแยก'!T:T)</f>
        <v>0</v>
      </c>
      <c r="BB331" s="16">
        <f>SUMIF(เตรียมส่วนผสม!$C:$C,'รับ-จ่าย ประจำวัน'!$B331,เตรียมส่วนผสม!U:U)+SUMIF(กวนไส้!$C:$C,'รับ-จ่าย ประจำวัน'!$B331,กวนไส้!U:U)+SUMIF(ผลิต1!$C:$C,'รับ-จ่าย ประจำวัน'!$B331,ผลิต1!U:U)+SUMIF(ผลิต2!$C:$C,'รับ-จ่าย ประจำวัน'!$B331,ผลิต2!U:U)+SUMIF(เส้นแต่งหน้าขนมเค้ก!$C:$C,'รับ-จ่าย ประจำวัน'!$B331,เส้นแต่งหน้าขนมเค้ก!U:U)+SUMIF(แพ็ค!$C:$C,'รับ-จ่าย ประจำวัน'!$B331,แพ็ค!U:U)+SUMIF(ธุรการ!$C:$C,'รับ-จ่าย ประจำวัน'!$B331,ธุรการ!U:U)+SUMIF(เส้นแต่งหน้าขนมปัง!$C:$C,'รับ-จ่าย ประจำวัน'!$B331,เส้นแต่งหน้าขนมปัง!U:U)+SUMIF('วางแผนBC,CJ'!$C:$C,'รับ-จ่าย ประจำวัน'!$B331,'วางแผนBC,CJ'!U:U)+SUMIF(RD!$C:$C,'รับ-จ่าย ประจำวัน'!$B331,RD!U:U)+SUMIF('FG,ออนไล,คัดแยก'!$C:$C,'รับ-จ่าย ประจำวัน'!$B331,'FG,ออนไล,คัดแยก'!U:U)</f>
        <v>0</v>
      </c>
      <c r="BC331" s="16">
        <f>SUMIF(เตรียมส่วนผสม!$C:$C,'รับ-จ่าย ประจำวัน'!$B331,เตรียมส่วนผสม!V:V)+SUMIF(กวนไส้!$C:$C,'รับ-จ่าย ประจำวัน'!$B331,กวนไส้!V:V)+SUMIF(ผลิต1!$C:$C,'รับ-จ่าย ประจำวัน'!$B331,ผลิต1!V:V)+SUMIF(ผลิต2!$C:$C,'รับ-จ่าย ประจำวัน'!$B331,ผลิต2!V:V)+SUMIF(เส้นแต่งหน้าขนมเค้ก!$C:$C,'รับ-จ่าย ประจำวัน'!$B331,เส้นแต่งหน้าขนมเค้ก!V:V)+SUMIF(แพ็ค!$C:$C,'รับ-จ่าย ประจำวัน'!$B331,แพ็ค!V:V)+SUMIF(ธุรการ!$C:$C,'รับ-จ่าย ประจำวัน'!$B331,ธุรการ!V:V)+SUMIF(เส้นแต่งหน้าขนมปัง!$C:$C,'รับ-จ่าย ประจำวัน'!$B331,เส้นแต่งหน้าขนมปัง!V:V)+SUMIF('วางแผนBC,CJ'!$C:$C,'รับ-จ่าย ประจำวัน'!$B331,'วางแผนBC,CJ'!V:V)+SUMIF(RD!$C:$C,'รับ-จ่าย ประจำวัน'!$B331,RD!V:V)+SUMIF('FG,ออนไล,คัดแยก'!$C:$C,'รับ-จ่าย ประจำวัน'!$B331,'FG,ออนไล,คัดแยก'!V:V)</f>
        <v>0</v>
      </c>
      <c r="BD331" s="16">
        <f>SUMIF(เตรียมส่วนผสม!$C:$C,'รับ-จ่าย ประจำวัน'!$B331,เตรียมส่วนผสม!W:W)+SUMIF(กวนไส้!$C:$C,'รับ-จ่าย ประจำวัน'!$B331,กวนไส้!W:W)+SUMIF(ผลิต1!$C:$C,'รับ-จ่าย ประจำวัน'!$B331,ผลิต1!W:W)+SUMIF(ผลิต2!$C:$C,'รับ-จ่าย ประจำวัน'!$B331,ผลิต2!W:W)+SUMIF(เส้นแต่งหน้าขนมเค้ก!$C:$C,'รับ-จ่าย ประจำวัน'!$B331,เส้นแต่งหน้าขนมเค้ก!W:W)+SUMIF(แพ็ค!$C:$C,'รับ-จ่าย ประจำวัน'!$B331,แพ็ค!W:W)+SUMIF(ธุรการ!$C:$C,'รับ-จ่าย ประจำวัน'!$B331,ธุรการ!W:W)+SUMIF(เส้นแต่งหน้าขนมปัง!$C:$C,'รับ-จ่าย ประจำวัน'!$B331,เส้นแต่งหน้าขนมปัง!W:W)+SUMIF('วางแผนBC,CJ'!$C:$C,'รับ-จ่าย ประจำวัน'!$B331,'วางแผนBC,CJ'!W:W)+SUMIF(RD!$C:$C,'รับ-จ่าย ประจำวัน'!$B331,RD!W:W)+SUMIF('FG,ออนไล,คัดแยก'!$C:$C,'รับ-จ่าย ประจำวัน'!$B331,'FG,ออนไล,คัดแยก'!W:W)</f>
        <v>0</v>
      </c>
      <c r="BE331" s="16">
        <f>SUMIF(เตรียมส่วนผสม!$C:$C,'รับ-จ่าย ประจำวัน'!$B331,เตรียมส่วนผสม!X:X)+SUMIF(กวนไส้!$C:$C,'รับ-จ่าย ประจำวัน'!$B331,กวนไส้!X:X)+SUMIF(ผลิต1!$C:$C,'รับ-จ่าย ประจำวัน'!$B331,ผลิต1!X:X)+SUMIF(ผลิต2!$C:$C,'รับ-จ่าย ประจำวัน'!$B331,ผลิต2!X:X)+SUMIF(เส้นแต่งหน้าขนมเค้ก!$C:$C,'รับ-จ่าย ประจำวัน'!$B331,เส้นแต่งหน้าขนมเค้ก!X:X)+SUMIF(แพ็ค!$C:$C,'รับ-จ่าย ประจำวัน'!$B331,แพ็ค!X:X)+SUMIF(ธุรการ!$C:$C,'รับ-จ่าย ประจำวัน'!$B331,ธุรการ!X:X)+SUMIF(เส้นแต่งหน้าขนมปัง!$C:$C,'รับ-จ่าย ประจำวัน'!$B331,เส้นแต่งหน้าขนมปัง!X:X)+SUMIF('วางแผนBC,CJ'!$C:$C,'รับ-จ่าย ประจำวัน'!$B331,'วางแผนBC,CJ'!X:X)+SUMIF(RD!$C:$C,'รับ-จ่าย ประจำวัน'!$B331,RD!X:X)+SUMIF('FG,ออนไล,คัดแยก'!$C:$C,'รับ-จ่าย ประจำวัน'!$B331,'FG,ออนไล,คัดแยก'!X:X)</f>
        <v>0</v>
      </c>
      <c r="BF331" s="16">
        <f>SUMIF(เตรียมส่วนผสม!$C:$C,'รับ-จ่าย ประจำวัน'!$B331,เตรียมส่วนผสม!Y:Y)+SUMIF(กวนไส้!$C:$C,'รับ-จ่าย ประจำวัน'!$B331,กวนไส้!Y:Y)+SUMIF(ผลิต1!$C:$C,'รับ-จ่าย ประจำวัน'!$B331,ผลิต1!Y:Y)+SUMIF(ผลิต2!$C:$C,'รับ-จ่าย ประจำวัน'!$B331,ผลิต2!Y:Y)+SUMIF(เส้นแต่งหน้าขนมเค้ก!$C:$C,'รับ-จ่าย ประจำวัน'!$B331,เส้นแต่งหน้าขนมเค้ก!Y:Y)+SUMIF(แพ็ค!$C:$C,'รับ-จ่าย ประจำวัน'!$B331,แพ็ค!Y:Y)+SUMIF(ธุรการ!$C:$C,'รับ-จ่าย ประจำวัน'!$B331,ธุรการ!Y:Y)+SUMIF(เส้นแต่งหน้าขนมปัง!$C:$C,'รับ-จ่าย ประจำวัน'!$B331,เส้นแต่งหน้าขนมปัง!Y:Y)+SUMIF('วางแผนBC,CJ'!$C:$C,'รับ-จ่าย ประจำวัน'!$B331,'วางแผนBC,CJ'!Y:Y)+SUMIF(RD!$C:$C,'รับ-จ่าย ประจำวัน'!$B331,RD!Y:Y)+SUMIF('FG,ออนไล,คัดแยก'!$C:$C,'รับ-จ่าย ประจำวัน'!$B331,'FG,ออนไล,คัดแยก'!Y:Y)</f>
        <v>0</v>
      </c>
      <c r="BG331" s="16">
        <f>SUMIF(เตรียมส่วนผสม!$C:$C,'รับ-จ่าย ประจำวัน'!$B331,เตรียมส่วนผสม!Z:Z)+SUMIF(กวนไส้!$C:$C,'รับ-จ่าย ประจำวัน'!$B331,กวนไส้!Z:Z)+SUMIF(ผลิต1!$C:$C,'รับ-จ่าย ประจำวัน'!$B331,ผลิต1!Z:Z)+SUMIF(ผลิต2!$C:$C,'รับ-จ่าย ประจำวัน'!$B331,ผลิต2!Z:Z)+SUMIF(เส้นแต่งหน้าขนมเค้ก!$C:$C,'รับ-จ่าย ประจำวัน'!$B331,เส้นแต่งหน้าขนมเค้ก!Z:Z)+SUMIF(แพ็ค!$C:$C,'รับ-จ่าย ประจำวัน'!$B331,แพ็ค!Z:Z)+SUMIF(ธุรการ!$C:$C,'รับ-จ่าย ประจำวัน'!$B331,ธุรการ!Z:Z)+SUMIF(เส้นแต่งหน้าขนมปัง!$C:$C,'รับ-จ่าย ประจำวัน'!$B331,เส้นแต่งหน้าขนมปัง!Z:Z)+SUMIF('วางแผนBC,CJ'!$C:$C,'รับ-จ่าย ประจำวัน'!$B331,'วางแผนBC,CJ'!Z:Z)+SUMIF(RD!$C:$C,'รับ-จ่าย ประจำวัน'!$B331,RD!Z:Z)+SUMIF('FG,ออนไล,คัดแยก'!$C:$C,'รับ-จ่าย ประจำวัน'!$B331,'FG,ออนไล,คัดแยก'!Z:Z)</f>
        <v>0</v>
      </c>
      <c r="BH331" s="16">
        <f>SUMIF(เตรียมส่วนผสม!$C:$C,'รับ-จ่าย ประจำวัน'!$B331,เตรียมส่วนผสม!AA:AA)+SUMIF(กวนไส้!$C:$C,'รับ-จ่าย ประจำวัน'!$B331,กวนไส้!AA:AA)+SUMIF(ผลิต1!$C:$C,'รับ-จ่าย ประจำวัน'!$B331,ผลิต1!AA:AA)+SUMIF(ผลิต2!$C:$C,'รับ-จ่าย ประจำวัน'!$B331,ผลิต2!AA:AA)+SUMIF(เส้นแต่งหน้าขนมเค้ก!$C:$C,'รับ-จ่าย ประจำวัน'!$B331,เส้นแต่งหน้าขนมเค้ก!AA:AA)+SUMIF(แพ็ค!$C:$C,'รับ-จ่าย ประจำวัน'!$B331,แพ็ค!AA:AA)+SUMIF(ธุรการ!$C:$C,'รับ-จ่าย ประจำวัน'!$B331,ธุรการ!AA:AA)+SUMIF(เส้นแต่งหน้าขนมปัง!$C:$C,'รับ-จ่าย ประจำวัน'!$B331,เส้นแต่งหน้าขนมปัง!AA:AA)+SUMIF('วางแผนBC,CJ'!$C:$C,'รับ-จ่าย ประจำวัน'!$B331,'วางแผนBC,CJ'!AA:AA)+SUMIF(RD!$C:$C,'รับ-จ่าย ประจำวัน'!$B331,RD!AA:AA)+SUMIF('FG,ออนไล,คัดแยก'!$C:$C,'รับ-จ่าย ประจำวัน'!$B331,'FG,ออนไล,คัดแยก'!AA:AA)</f>
        <v>0</v>
      </c>
      <c r="BI331" s="16">
        <f>SUMIF(เตรียมส่วนผสม!$C:$C,'รับ-จ่าย ประจำวัน'!$B331,เตรียมส่วนผสม!AB:AB)+SUMIF(กวนไส้!$C:$C,'รับ-จ่าย ประจำวัน'!$B331,กวนไส้!AB:AB)+SUMIF(ผลิต1!$C:$C,'รับ-จ่าย ประจำวัน'!$B331,ผลิต1!AB:AB)+SUMIF(ผลิต2!$C:$C,'รับ-จ่าย ประจำวัน'!$B331,ผลิต2!AB:AB)+SUMIF(เส้นแต่งหน้าขนมเค้ก!$C:$C,'รับ-จ่าย ประจำวัน'!$B331,เส้นแต่งหน้าขนมเค้ก!AB:AB)+SUMIF(แพ็ค!$C:$C,'รับ-จ่าย ประจำวัน'!$B331,แพ็ค!AB:AB)+SUMIF(ธุรการ!$C:$C,'รับ-จ่าย ประจำวัน'!$B331,ธุรการ!AB:AB)+SUMIF(เส้นแต่งหน้าขนมปัง!$C:$C,'รับ-จ่าย ประจำวัน'!$B331,เส้นแต่งหน้าขนมปัง!AB:AB)+SUMIF('วางแผนBC,CJ'!$C:$C,'รับ-จ่าย ประจำวัน'!$B331,'วางแผนBC,CJ'!AB:AB)+SUMIF(RD!$C:$C,'รับ-จ่าย ประจำวัน'!$B331,RD!AB:AB)+SUMIF('FG,ออนไล,คัดแยก'!$C:$C,'รับ-จ่าย ประจำวัน'!$B331,'FG,ออนไล,คัดแยก'!AB:AB)</f>
        <v>0</v>
      </c>
      <c r="BJ331" s="16">
        <f>SUMIF(เตรียมส่วนผสม!$C:$C,'รับ-จ่าย ประจำวัน'!$B331,เตรียมส่วนผสม!AC:AC)+SUMIF(กวนไส้!$C:$C,'รับ-จ่าย ประจำวัน'!$B331,กวนไส้!AC:AC)+SUMIF(ผลิต1!$C:$C,'รับ-จ่าย ประจำวัน'!$B331,ผลิต1!AC:AC)+SUMIF(ผลิต2!$C:$C,'รับ-จ่าย ประจำวัน'!$B331,ผลิต2!AC:AC)+SUMIF(เส้นแต่งหน้าขนมเค้ก!$C:$C,'รับ-จ่าย ประจำวัน'!$B331,เส้นแต่งหน้าขนมเค้ก!AC:AC)+SUMIF(แพ็ค!$C:$C,'รับ-จ่าย ประจำวัน'!$B331,แพ็ค!AC:AC)+SUMIF(ธุรการ!$C:$C,'รับ-จ่าย ประจำวัน'!$B331,ธุรการ!AC:AC)+SUMIF(เส้นแต่งหน้าขนมปัง!$C:$C,'รับ-จ่าย ประจำวัน'!$B331,เส้นแต่งหน้าขนมปัง!AC:AC)+SUMIF('วางแผนBC,CJ'!$C:$C,'รับ-จ่าย ประจำวัน'!$B331,'วางแผนBC,CJ'!AC:AC)+SUMIF(RD!$C:$C,'รับ-จ่าย ประจำวัน'!$B331,RD!AC:AC)+SUMIF('FG,ออนไล,คัดแยก'!$C:$C,'รับ-จ่าย ประจำวัน'!$B331,'FG,ออนไล,คัดแยก'!AC:AC)</f>
        <v>0</v>
      </c>
      <c r="BK331" s="16">
        <f>SUMIF(เตรียมส่วนผสม!$C:$C,'รับ-จ่าย ประจำวัน'!$B331,เตรียมส่วนผสม!AD:AD)+SUMIF(กวนไส้!$C:$C,'รับ-จ่าย ประจำวัน'!$B331,กวนไส้!AD:AD)+SUMIF(ผลิต1!$C:$C,'รับ-จ่าย ประจำวัน'!$B331,ผลิต1!AD:AD)+SUMIF(ผลิต2!$C:$C,'รับ-จ่าย ประจำวัน'!$B331,ผลิต2!AD:AD)+SUMIF(เส้นแต่งหน้าขนมเค้ก!$C:$C,'รับ-จ่าย ประจำวัน'!$B331,เส้นแต่งหน้าขนมเค้ก!AD:AD)+SUMIF(แพ็ค!$C:$C,'รับ-จ่าย ประจำวัน'!$B331,แพ็ค!AD:AD)+SUMIF(ธุรการ!$C:$C,'รับ-จ่าย ประจำวัน'!$B331,ธุรการ!AD:AD)+SUMIF(เส้นแต่งหน้าขนมปัง!$C:$C,'รับ-จ่าย ประจำวัน'!$B331,เส้นแต่งหน้าขนมปัง!AD:AD)+SUMIF('วางแผนBC,CJ'!$C:$C,'รับ-จ่าย ประจำวัน'!$B331,'วางแผนBC,CJ'!AD:AD)+SUMIF(RD!$C:$C,'รับ-จ่าย ประจำวัน'!$B331,RD!AD:AD)+SUMIF('FG,ออนไล,คัดแยก'!$C:$C,'รับ-จ่าย ประจำวัน'!$B331,'FG,ออนไล,คัดแยก'!AD:AD)</f>
        <v>0</v>
      </c>
      <c r="BL331" s="16">
        <f>SUMIF(เตรียมส่วนผสม!$C:$C,'รับ-จ่าย ประจำวัน'!$B331,เตรียมส่วนผสม!AE:AE)+SUMIF(กวนไส้!$C:$C,'รับ-จ่าย ประจำวัน'!$B331,กวนไส้!AE:AE)+SUMIF(ผลิต1!$C:$C,'รับ-จ่าย ประจำวัน'!$B331,ผลิต1!AE:AE)+SUMIF(ผลิต2!$C:$C,'รับ-จ่าย ประจำวัน'!$B331,ผลิต2!AE:AE)+SUMIF(เส้นแต่งหน้าขนมเค้ก!$C:$C,'รับ-จ่าย ประจำวัน'!$B331,เส้นแต่งหน้าขนมเค้ก!AE:AE)+SUMIF(แพ็ค!$C:$C,'รับ-จ่าย ประจำวัน'!$B331,แพ็ค!AE:AE)+SUMIF(ธุรการ!$C:$C,'รับ-จ่าย ประจำวัน'!$B331,ธุรการ!AE:AE)+SUMIF(เส้นแต่งหน้าขนมปัง!$C:$C,'รับ-จ่าย ประจำวัน'!$B331,เส้นแต่งหน้าขนมปัง!AE:AE)+SUMIF('วางแผนBC,CJ'!$C:$C,'รับ-จ่าย ประจำวัน'!$B331,'วางแผนBC,CJ'!AE:AE)+SUMIF(RD!$C:$C,'รับ-จ่าย ประจำวัน'!$B331,RD!AE:AE)+SUMIF('FG,ออนไล,คัดแยก'!$C:$C,'รับ-จ่าย ประจำวัน'!$B331,'FG,ออนไล,คัดแยก'!AE:AE)</f>
        <v>0</v>
      </c>
      <c r="BM331" s="16">
        <f>SUMIF(เตรียมส่วนผสม!$C:$C,'รับ-จ่าย ประจำวัน'!$B331,เตรียมส่วนผสม!AF:AF)+SUMIF(กวนไส้!$C:$C,'รับ-จ่าย ประจำวัน'!$B331,กวนไส้!AF:AF)+SUMIF(ผลิต1!$C:$C,'รับ-จ่าย ประจำวัน'!$B331,ผลิต1!AF:AF)+SUMIF(ผลิต2!$C:$C,'รับ-จ่าย ประจำวัน'!$B331,ผลิต2!AF:AF)+SUMIF(เส้นแต่งหน้าขนมเค้ก!$C:$C,'รับ-จ่าย ประจำวัน'!$B331,เส้นแต่งหน้าขนมเค้ก!AF:AF)+SUMIF(แพ็ค!$C:$C,'รับ-จ่าย ประจำวัน'!$B331,แพ็ค!AF:AF)+SUMIF(ธุรการ!$C:$C,'รับ-จ่าย ประจำวัน'!$B331,ธุรการ!AF:AF)+SUMIF(เส้นแต่งหน้าขนมปัง!$C:$C,'รับ-จ่าย ประจำวัน'!$B331,เส้นแต่งหน้าขนมปัง!AF:AF)+SUMIF('วางแผนBC,CJ'!$C:$C,'รับ-จ่าย ประจำวัน'!$B331,'วางแผนBC,CJ'!AF:AF)+SUMIF(RD!$C:$C,'รับ-จ่าย ประจำวัน'!$B331,RD!AF:AF)+SUMIF('FG,ออนไล,คัดแยก'!$C:$C,'รับ-จ่าย ประจำวัน'!$B331,'FG,ออนไล,คัดแยก'!AF:AF)</f>
        <v>0</v>
      </c>
      <c r="BN331" s="16">
        <f>SUMIF(เตรียมส่วนผสม!$C:$C,'รับ-จ่าย ประจำวัน'!$B331,เตรียมส่วนผสม!AG:AG)+SUMIF(กวนไส้!$C:$C,'รับ-จ่าย ประจำวัน'!$B331,กวนไส้!AG:AG)+SUMIF(ผลิต1!$C:$C,'รับ-จ่าย ประจำวัน'!$B331,ผลิต1!AG:AG)+SUMIF(ผลิต2!$C:$C,'รับ-จ่าย ประจำวัน'!$B331,ผลิต2!AG:AG)+SUMIF(เส้นแต่งหน้าขนมเค้ก!$C:$C,'รับ-จ่าย ประจำวัน'!$B331,เส้นแต่งหน้าขนมเค้ก!AG:AG)+SUMIF(แพ็ค!$C:$C,'รับ-จ่าย ประจำวัน'!$B331,แพ็ค!AG:AG)+SUMIF(ธุรการ!$C:$C,'รับ-จ่าย ประจำวัน'!$B331,ธุรการ!AG:AG)+SUMIF(เส้นแต่งหน้าขนมปัง!$C:$C,'รับ-จ่าย ประจำวัน'!$B331,เส้นแต่งหน้าขนมปัง!AG:AG)+SUMIF('วางแผนBC,CJ'!$C:$C,'รับ-จ่าย ประจำวัน'!$B331,'วางแผนBC,CJ'!AG:AG)+SUMIF(RD!$C:$C,'รับ-จ่าย ประจำวัน'!$B331,RD!AG:AG)+SUMIF('FG,ออนไล,คัดแยก'!$C:$C,'รับ-จ่าย ประจำวัน'!$B331,'FG,ออนไล,คัดแยก'!AG:AG)</f>
        <v>0</v>
      </c>
      <c r="BO331" s="16">
        <f>SUMIF(เตรียมส่วนผสม!$C:$C,'รับ-จ่าย ประจำวัน'!$B331,เตรียมส่วนผสม!AH:AH)+SUMIF(กวนไส้!$C:$C,'รับ-จ่าย ประจำวัน'!$B331,กวนไส้!AH:AH)+SUMIF(ผลิต1!$C:$C,'รับ-จ่าย ประจำวัน'!$B331,ผลิต1!AH:AH)+SUMIF(ผลิต2!$C:$C,'รับ-จ่าย ประจำวัน'!$B331,ผลิต2!AH:AH)+SUMIF(เส้นแต่งหน้าขนมเค้ก!$C:$C,'รับ-จ่าย ประจำวัน'!$B331,เส้นแต่งหน้าขนมเค้ก!AH:AH)+SUMIF(แพ็ค!$C:$C,'รับ-จ่าย ประจำวัน'!$B331,แพ็ค!AH:AH)+SUMIF(ธุรการ!$C:$C,'รับ-จ่าย ประจำวัน'!$B331,ธุรการ!AH:AH)+SUMIF(เส้นแต่งหน้าขนมปัง!$C:$C,'รับ-จ่าย ประจำวัน'!$B331,เส้นแต่งหน้าขนมปัง!AH:AH)+SUMIF('วางแผนBC,CJ'!$C:$C,'รับ-จ่าย ประจำวัน'!$B331,'วางแผนBC,CJ'!AH:AH)+SUMIF(RD!$C:$C,'รับ-จ่าย ประจำวัน'!$B331,RD!AH:AH)+SUMIF('FG,ออนไล,คัดแยก'!$C:$C,'รับ-จ่าย ประจำวัน'!$B331,'FG,ออนไล,คัดแยก'!AH:AH)</f>
        <v>0</v>
      </c>
      <c r="BP331" s="16">
        <f>SUMIF(เตรียมส่วนผสม!$C:$C,'รับ-จ่าย ประจำวัน'!$B331,เตรียมส่วนผสม!AI:AI)+SUMIF(กวนไส้!$C:$C,'รับ-จ่าย ประจำวัน'!$B331,กวนไส้!AI:AI)+SUMIF(ผลิต1!$C:$C,'รับ-จ่าย ประจำวัน'!$B331,ผลิต1!AI:AI)+SUMIF(ผลิต2!$C:$C,'รับ-จ่าย ประจำวัน'!$B331,ผลิต2!AI:AI)+SUMIF(เส้นแต่งหน้าขนมเค้ก!$C:$C,'รับ-จ่าย ประจำวัน'!$B331,เส้นแต่งหน้าขนมเค้ก!AI:AI)+SUMIF(แพ็ค!$C:$C,'รับ-จ่าย ประจำวัน'!$B331,แพ็ค!AI:AI)+SUMIF(ธุรการ!$C:$C,'รับ-จ่าย ประจำวัน'!$B331,ธุรการ!AI:AI)+SUMIF(เส้นแต่งหน้าขนมปัง!$C:$C,'รับ-จ่าย ประจำวัน'!$B331,เส้นแต่งหน้าขนมปัง!AI:AI)+SUMIF('วางแผนBC,CJ'!$C:$C,'รับ-จ่าย ประจำวัน'!$B331,'วางแผนBC,CJ'!AI:AI)+SUMIF(RD!$C:$C,'รับ-จ่าย ประจำวัน'!$B331,RD!AI:AI)+SUMIF('FG,ออนไล,คัดแยก'!$C:$C,'รับ-จ่าย ประจำวัน'!$B331,'FG,ออนไล,คัดแยก'!AI:AI)</f>
        <v>0</v>
      </c>
      <c r="BQ331" s="16">
        <f>SUMIF(เตรียมส่วนผสม!$C:$C,'รับ-จ่าย ประจำวัน'!$B331,เตรียมส่วนผสม!AJ:AJ)+SUMIF(กวนไส้!$C:$C,'รับ-จ่าย ประจำวัน'!$B331,กวนไส้!AJ:AJ)+SUMIF(ผลิต1!$C:$C,'รับ-จ่าย ประจำวัน'!$B331,ผลิต1!AJ:AJ)+SUMIF(ผลิต2!$C:$C,'รับ-จ่าย ประจำวัน'!$B331,ผลิต2!AJ:AJ)+SUMIF(เส้นแต่งหน้าขนมเค้ก!$C:$C,'รับ-จ่าย ประจำวัน'!$B331,เส้นแต่งหน้าขนมเค้ก!AJ:AJ)+SUMIF(แพ็ค!$C:$C,'รับ-จ่าย ประจำวัน'!$B331,แพ็ค!AJ:AJ)+SUMIF(ธุรการ!$C:$C,'รับ-จ่าย ประจำวัน'!$B331,ธุรการ!AJ:AJ)+SUMIF(เส้นแต่งหน้าขนมปัง!$C:$C,'รับ-จ่าย ประจำวัน'!$B331,เส้นแต่งหน้าขนมปัง!AJ:AJ)+SUMIF('วางแผนBC,CJ'!$C:$C,'รับ-จ่าย ประจำวัน'!$B331,'วางแผนBC,CJ'!AJ:AJ)+SUMIF(RD!$C:$C,'รับ-จ่าย ประจำวัน'!$B331,RD!AJ:AJ)+SUMIF('FG,ออนไล,คัดแยก'!$C:$C,'รับ-จ่าย ประจำวัน'!$B331,'FG,ออนไล,คัดแยก'!AJ:AJ)</f>
        <v>0</v>
      </c>
      <c r="BR331" s="16">
        <f>SUMIF(เตรียมส่วนผสม!$C:$C,'รับ-จ่าย ประจำวัน'!$B331,เตรียมส่วนผสม!AK:AK)+SUMIF(กวนไส้!$C:$C,'รับ-จ่าย ประจำวัน'!$B331,กวนไส้!AK:AK)+SUMIF(ผลิต1!$C:$C,'รับ-จ่าย ประจำวัน'!$B331,ผลิต1!AK:AK)+SUMIF(ผลิต2!$C:$C,'รับ-จ่าย ประจำวัน'!$B331,ผลิต2!AK:AK)+SUMIF(เส้นแต่งหน้าขนมเค้ก!$C:$C,'รับ-จ่าย ประจำวัน'!$B331,เส้นแต่งหน้าขนมเค้ก!AK:AK)+SUMIF(แพ็ค!$C:$C,'รับ-จ่าย ประจำวัน'!$B331,แพ็ค!AK:AK)+SUMIF(ธุรการ!$C:$C,'รับ-จ่าย ประจำวัน'!$B331,ธุรการ!AK:AK)+SUMIF(เส้นแต่งหน้าขนมปัง!$C:$C,'รับ-จ่าย ประจำวัน'!$B331,เส้นแต่งหน้าขนมปัง!AK:AK)+SUMIF('วางแผนBC,CJ'!$C:$C,'รับ-จ่าย ประจำวัน'!$B331,'วางแผนBC,CJ'!AK:AK)+SUMIF(RD!$C:$C,'รับ-จ่าย ประจำวัน'!$B331,RD!AK:AK)+SUMIF('FG,ออนไล,คัดแยก'!$C:$C,'รับ-จ่าย ประจำวัน'!$B331,'FG,ออนไล,คัดแยก'!AK:AK)</f>
        <v>0</v>
      </c>
      <c r="BS331" s="16">
        <f>SUMIF(เตรียมส่วนผสม!$C:$C,'รับ-จ่าย ประจำวัน'!$B331,เตรียมส่วนผสม!AL:AL)+SUMIF(กวนไส้!$C:$C,'รับ-จ่าย ประจำวัน'!$B331,กวนไส้!AL:AL)+SUMIF(ผลิต1!$C:$C,'รับ-จ่าย ประจำวัน'!$B331,ผลิต1!AL:AL)+SUMIF(ผลิต2!$C:$C,'รับ-จ่าย ประจำวัน'!$B331,ผลิต2!AL:AL)+SUMIF(เส้นแต่งหน้าขนมเค้ก!$C:$C,'รับ-จ่าย ประจำวัน'!$B331,เส้นแต่งหน้าขนมเค้ก!AL:AL)+SUMIF(แพ็ค!$C:$C,'รับ-จ่าย ประจำวัน'!$B331,แพ็ค!AL:AL)+SUMIF(ธุรการ!$C:$C,'รับ-จ่าย ประจำวัน'!$B331,ธุรการ!AL:AL)+SUMIF(เส้นแต่งหน้าขนมปัง!$C:$C,'รับ-จ่าย ประจำวัน'!$B331,เส้นแต่งหน้าขนมปัง!AL:AL)+SUMIF('วางแผนBC,CJ'!$C:$C,'รับ-จ่าย ประจำวัน'!$B331,'วางแผนBC,CJ'!AL:AL)+SUMIF(RD!$C:$C,'รับ-จ่าย ประจำวัน'!$B331,RD!AL:AL)+SUMIF('FG,ออนไล,คัดแยก'!$C:$C,'รับ-จ่าย ประจำวัน'!$B331,'FG,ออนไล,คัดแยก'!AL:AL)</f>
        <v>0</v>
      </c>
      <c r="BT331" s="18">
        <f t="shared" si="70"/>
        <v>0</v>
      </c>
      <c r="BU331" s="116"/>
      <c r="BV331" s="146">
        <f t="shared" si="71"/>
        <v>0</v>
      </c>
      <c r="BW331" s="183">
        <v>20</v>
      </c>
      <c r="BX331" s="172">
        <f t="shared" si="76"/>
        <v>0</v>
      </c>
      <c r="BY331" s="188" t="e">
        <f t="shared" si="74"/>
        <v>#DIV/0!</v>
      </c>
      <c r="BZ331" s="180" t="e">
        <f t="shared" ca="1" si="73"/>
        <v>#DIV/0!</v>
      </c>
      <c r="CA331" s="93"/>
      <c r="CB331" s="93"/>
      <c r="CC331" s="93"/>
      <c r="CD331" s="93"/>
      <c r="CE331" s="93"/>
      <c r="CF331" s="93"/>
      <c r="CG331" s="93"/>
      <c r="CH331" s="93"/>
      <c r="CI331" s="93"/>
      <c r="CJ331" s="94"/>
      <c r="CK331" s="9">
        <f t="shared" si="75"/>
        <v>0</v>
      </c>
    </row>
    <row r="332" spans="1:89" hidden="1" x14ac:dyDescent="0.5">
      <c r="A332" s="149" t="s">
        <v>1451</v>
      </c>
      <c r="B332" s="34">
        <v>1023101036</v>
      </c>
      <c r="C332" s="10" t="s">
        <v>1478</v>
      </c>
      <c r="D332" s="135" t="s">
        <v>1010</v>
      </c>
      <c r="E332" s="11">
        <v>15</v>
      </c>
      <c r="F332" s="75"/>
      <c r="G332" s="11" t="s">
        <v>62</v>
      </c>
      <c r="H332" s="12">
        <v>240</v>
      </c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3"/>
      <c r="AF332" s="13"/>
      <c r="AG332" s="13"/>
      <c r="AH332" s="13"/>
      <c r="AI332" s="14"/>
      <c r="AJ332" s="14"/>
      <c r="AK332" s="14"/>
      <c r="AL332" s="14"/>
      <c r="AM332" s="14"/>
      <c r="AN332" s="15">
        <f t="shared" si="69"/>
        <v>0</v>
      </c>
      <c r="AO332" s="16">
        <f>SUMIF(เตรียมส่วนผสม!$C:$C,'รับ-จ่าย ประจำวัน'!$B332,เตรียมส่วนผสม!H:H)+SUMIF(กวนไส้!$C:$C,'รับ-จ่าย ประจำวัน'!$B332,กวนไส้!H:H)+SUMIF(ผลิต1!$C:$C,'รับ-จ่าย ประจำวัน'!$B332,ผลิต1!H:H)+SUMIF(ผลิต2!$C:$C,'รับ-จ่าย ประจำวัน'!$B332,ผลิต2!H:H)+SUMIF(เส้นแต่งหน้าขนมเค้ก!$C:$C,'รับ-จ่าย ประจำวัน'!$B332,เส้นแต่งหน้าขนมเค้ก!H:H)+SUMIF(แพ็ค!$C:$C,'รับ-จ่าย ประจำวัน'!$B332,แพ็ค!H:H)+SUMIF(ธุรการ!$C:$C,'รับ-จ่าย ประจำวัน'!$B332,ธุรการ!H:H)+SUMIF(เส้นแต่งหน้าขนมปัง!$C:$C,'รับ-จ่าย ประจำวัน'!$B332,เส้นแต่งหน้าขนมปัง!H:H)+SUMIF('วางแผนBC,CJ'!$C:$C,'รับ-จ่าย ประจำวัน'!$B332,'วางแผนBC,CJ'!H:H)+SUMIF(RD!$C:$C,'รับ-จ่าย ประจำวัน'!$B332,RD!H:H)+SUMIF('FG,ออนไล,คัดแยก'!$C:$C,'รับ-จ่าย ประจำวัน'!$B332,'FG,ออนไล,คัดแยก'!H:H)</f>
        <v>0</v>
      </c>
      <c r="AP332" s="16">
        <f>SUMIF(เตรียมส่วนผสม!$C:$C,'รับ-จ่าย ประจำวัน'!$B332,เตรียมส่วนผสม!I:I)+SUMIF(กวนไส้!$C:$C,'รับ-จ่าย ประจำวัน'!$B332,กวนไส้!I:I)+SUMIF(ผลิต1!$C:$C,'รับ-จ่าย ประจำวัน'!$B332,ผลิต1!I:I)+SUMIF(ผลิต2!$C:$C,'รับ-จ่าย ประจำวัน'!$B332,ผลิต2!I:I)+SUMIF(เส้นแต่งหน้าขนมเค้ก!$C:$C,'รับ-จ่าย ประจำวัน'!$B332,เส้นแต่งหน้าขนมเค้ก!I:I)+SUMIF(แพ็ค!$C:$C,'รับ-จ่าย ประจำวัน'!$B332,แพ็ค!I:I)+SUMIF(ธุรการ!$C:$C,'รับ-จ่าย ประจำวัน'!$B332,ธุรการ!I:I)+SUMIF(เส้นแต่งหน้าขนมปัง!$C:$C,'รับ-จ่าย ประจำวัน'!$B332,เส้นแต่งหน้าขนมปัง!I:I)+SUMIF('วางแผนBC,CJ'!$C:$C,'รับ-จ่าย ประจำวัน'!$B332,'วางแผนBC,CJ'!I:I)+SUMIF(RD!$C:$C,'รับ-จ่าย ประจำวัน'!$B332,RD!I:I)+SUMIF('FG,ออนไล,คัดแยก'!$C:$C,'รับ-จ่าย ประจำวัน'!$B332,'FG,ออนไล,คัดแยก'!I:I)</f>
        <v>0</v>
      </c>
      <c r="AQ332" s="16">
        <f>SUMIF(เตรียมส่วนผสม!$C:$C,'รับ-จ่าย ประจำวัน'!$B332,เตรียมส่วนผสม!J:J)+SUMIF(กวนไส้!$C:$C,'รับ-จ่าย ประจำวัน'!$B332,กวนไส้!J:J)+SUMIF(ผลิต1!$C:$C,'รับ-จ่าย ประจำวัน'!$B332,ผลิต1!J:J)+SUMIF(ผลิต2!$C:$C,'รับ-จ่าย ประจำวัน'!$B332,ผลิต2!J:J)+SUMIF(เส้นแต่งหน้าขนมเค้ก!$C:$C,'รับ-จ่าย ประจำวัน'!$B332,เส้นแต่งหน้าขนมเค้ก!J:J)+SUMIF(แพ็ค!$C:$C,'รับ-จ่าย ประจำวัน'!$B332,แพ็ค!J:J)+SUMIF(ธุรการ!$C:$C,'รับ-จ่าย ประจำวัน'!$B332,ธุรการ!J:J)+SUMIF(เส้นแต่งหน้าขนมปัง!$C:$C,'รับ-จ่าย ประจำวัน'!$B332,เส้นแต่งหน้าขนมปัง!J:J)+SUMIF('วางแผนBC,CJ'!$C:$C,'รับ-จ่าย ประจำวัน'!$B332,'วางแผนBC,CJ'!J:J)+SUMIF(RD!$C:$C,'รับ-จ่าย ประจำวัน'!$B332,RD!J:J)+SUMIF('FG,ออนไล,คัดแยก'!$C:$C,'รับ-จ่าย ประจำวัน'!$B332,'FG,ออนไล,คัดแยก'!J:J)</f>
        <v>0</v>
      </c>
      <c r="AR332" s="16">
        <f>SUMIF(เตรียมส่วนผสม!$C:$C,'รับ-จ่าย ประจำวัน'!$B332,เตรียมส่วนผสม!K:K)+SUMIF(กวนไส้!$C:$C,'รับ-จ่าย ประจำวัน'!$B332,กวนไส้!K:K)+SUMIF(ผลิต1!$C:$C,'รับ-จ่าย ประจำวัน'!$B332,ผลิต1!K:K)+SUMIF(ผลิต2!$C:$C,'รับ-จ่าย ประจำวัน'!$B332,ผลิต2!K:K)+SUMIF(เส้นแต่งหน้าขนมเค้ก!$C:$C,'รับ-จ่าย ประจำวัน'!$B332,เส้นแต่งหน้าขนมเค้ก!K:K)+SUMIF(แพ็ค!$C:$C,'รับ-จ่าย ประจำวัน'!$B332,แพ็ค!K:K)+SUMIF(ธุรการ!$C:$C,'รับ-จ่าย ประจำวัน'!$B332,ธุรการ!K:K)+SUMIF(เส้นแต่งหน้าขนมปัง!$C:$C,'รับ-จ่าย ประจำวัน'!$B332,เส้นแต่งหน้าขนมปัง!K:K)+SUMIF('วางแผนBC,CJ'!$C:$C,'รับ-จ่าย ประจำวัน'!$B332,'วางแผนBC,CJ'!K:K)+SUMIF(RD!$C:$C,'รับ-จ่าย ประจำวัน'!$B332,RD!K:K)+SUMIF('FG,ออนไล,คัดแยก'!$C:$C,'รับ-จ่าย ประจำวัน'!$B332,'FG,ออนไล,คัดแยก'!K:K)</f>
        <v>0</v>
      </c>
      <c r="AS332" s="16">
        <f>SUMIF(เตรียมส่วนผสม!$C:$C,'รับ-จ่าย ประจำวัน'!$B332,เตรียมส่วนผสม!L:L)+SUMIF(กวนไส้!$C:$C,'รับ-จ่าย ประจำวัน'!$B332,กวนไส้!L:L)+SUMIF(ผลิต1!$C:$C,'รับ-จ่าย ประจำวัน'!$B332,ผลิต1!L:L)+SUMIF(ผลิต2!$C:$C,'รับ-จ่าย ประจำวัน'!$B332,ผลิต2!L:L)+SUMIF(เส้นแต่งหน้าขนมเค้ก!$C:$C,'รับ-จ่าย ประจำวัน'!$B332,เส้นแต่งหน้าขนมเค้ก!L:L)+SUMIF(แพ็ค!$C:$C,'รับ-จ่าย ประจำวัน'!$B332,แพ็ค!L:L)+SUMIF(ธุรการ!$C:$C,'รับ-จ่าย ประจำวัน'!$B332,ธุรการ!L:L)+SUMIF(เส้นแต่งหน้าขนมปัง!$C:$C,'รับ-จ่าย ประจำวัน'!$B332,เส้นแต่งหน้าขนมปัง!L:L)+SUMIF('วางแผนBC,CJ'!$C:$C,'รับ-จ่าย ประจำวัน'!$B332,'วางแผนBC,CJ'!L:L)+SUMIF(RD!$C:$C,'รับ-จ่าย ประจำวัน'!$B332,RD!L:L)+SUMIF('FG,ออนไล,คัดแยก'!$C:$C,'รับ-จ่าย ประจำวัน'!$B332,'FG,ออนไล,คัดแยก'!L:L)</f>
        <v>0</v>
      </c>
      <c r="AT332" s="16">
        <f>SUMIF(เตรียมส่วนผสม!$C:$C,'รับ-จ่าย ประจำวัน'!$B332,เตรียมส่วนผสม!M:M)+SUMIF(กวนไส้!$C:$C,'รับ-จ่าย ประจำวัน'!$B332,กวนไส้!M:M)+SUMIF(ผลิต1!$C:$C,'รับ-จ่าย ประจำวัน'!$B332,ผลิต1!M:M)+SUMIF(ผลิต2!$C:$C,'รับ-จ่าย ประจำวัน'!$B332,ผลิต2!M:M)+SUMIF(เส้นแต่งหน้าขนมเค้ก!$C:$C,'รับ-จ่าย ประจำวัน'!$B332,เส้นแต่งหน้าขนมเค้ก!M:M)+SUMIF(แพ็ค!$C:$C,'รับ-จ่าย ประจำวัน'!$B332,แพ็ค!M:M)+SUMIF(ธุรการ!$C:$C,'รับ-จ่าย ประจำวัน'!$B332,ธุรการ!M:M)+SUMIF(เส้นแต่งหน้าขนมปัง!$C:$C,'รับ-จ่าย ประจำวัน'!$B332,เส้นแต่งหน้าขนมปัง!M:M)+SUMIF('วางแผนBC,CJ'!$C:$C,'รับ-จ่าย ประจำวัน'!$B332,'วางแผนBC,CJ'!M:M)+SUMIF(RD!$C:$C,'รับ-จ่าย ประจำวัน'!$B332,RD!M:M)+SUMIF('FG,ออนไล,คัดแยก'!$C:$C,'รับ-จ่าย ประจำวัน'!$B332,'FG,ออนไล,คัดแยก'!M:M)</f>
        <v>0</v>
      </c>
      <c r="AU332" s="16">
        <f>SUMIF(เตรียมส่วนผสม!$C:$C,'รับ-จ่าย ประจำวัน'!$B332,เตรียมส่วนผสม!N:N)+SUMIF(กวนไส้!$C:$C,'รับ-จ่าย ประจำวัน'!$B332,กวนไส้!N:N)+SUMIF(ผลิต1!$C:$C,'รับ-จ่าย ประจำวัน'!$B332,ผลิต1!N:N)+SUMIF(ผลิต2!$C:$C,'รับ-จ่าย ประจำวัน'!$B332,ผลิต2!N:N)+SUMIF(เส้นแต่งหน้าขนมเค้ก!$C:$C,'รับ-จ่าย ประจำวัน'!$B332,เส้นแต่งหน้าขนมเค้ก!N:N)+SUMIF(แพ็ค!$C:$C,'รับ-จ่าย ประจำวัน'!$B332,แพ็ค!N:N)+SUMIF(ธุรการ!$C:$C,'รับ-จ่าย ประจำวัน'!$B332,ธุรการ!N:N)+SUMIF(เส้นแต่งหน้าขนมปัง!$C:$C,'รับ-จ่าย ประจำวัน'!$B332,เส้นแต่งหน้าขนมปัง!N:N)+SUMIF('วางแผนBC,CJ'!$C:$C,'รับ-จ่าย ประจำวัน'!$B332,'วางแผนBC,CJ'!N:N)+SUMIF(RD!$C:$C,'รับ-จ่าย ประจำวัน'!$B332,RD!N:N)+SUMIF('FG,ออนไล,คัดแยก'!$C:$C,'รับ-จ่าย ประจำวัน'!$B332,'FG,ออนไล,คัดแยก'!N:N)</f>
        <v>0</v>
      </c>
      <c r="AV332" s="16">
        <f>SUMIF(เตรียมส่วนผสม!$C:$C,'รับ-จ่าย ประจำวัน'!$B332,เตรียมส่วนผสม!O:O)+SUMIF(กวนไส้!$C:$C,'รับ-จ่าย ประจำวัน'!$B332,กวนไส้!O:O)+SUMIF(ผลิต1!$C:$C,'รับ-จ่าย ประจำวัน'!$B332,ผลิต1!O:O)+SUMIF(ผลิต2!$C:$C,'รับ-จ่าย ประจำวัน'!$B332,ผลิต2!O:O)+SUMIF(เส้นแต่งหน้าขนมเค้ก!$C:$C,'รับ-จ่าย ประจำวัน'!$B332,เส้นแต่งหน้าขนมเค้ก!O:O)+SUMIF(แพ็ค!$C:$C,'รับ-จ่าย ประจำวัน'!$B332,แพ็ค!O:O)+SUMIF(ธุรการ!$C:$C,'รับ-จ่าย ประจำวัน'!$B332,ธุรการ!O:O)+SUMIF(เส้นแต่งหน้าขนมปัง!$C:$C,'รับ-จ่าย ประจำวัน'!$B332,เส้นแต่งหน้าขนมปัง!O:O)+SUMIF('วางแผนBC,CJ'!$C:$C,'รับ-จ่าย ประจำวัน'!$B332,'วางแผนBC,CJ'!O:O)+SUMIF(RD!$C:$C,'รับ-จ่าย ประจำวัน'!$B332,RD!O:O)+SUMIF('FG,ออนไล,คัดแยก'!$C:$C,'รับ-จ่าย ประจำวัน'!$B332,'FG,ออนไล,คัดแยก'!O:O)</f>
        <v>0</v>
      </c>
      <c r="AW332" s="16">
        <f>SUMIF(เตรียมส่วนผสม!$C:$C,'รับ-จ่าย ประจำวัน'!$B332,เตรียมส่วนผสม!P:P)+SUMIF(กวนไส้!$C:$C,'รับ-จ่าย ประจำวัน'!$B332,กวนไส้!P:P)+SUMIF(ผลิต1!$C:$C,'รับ-จ่าย ประจำวัน'!$B332,ผลิต1!P:P)+SUMIF(ผลิต2!$C:$C,'รับ-จ่าย ประจำวัน'!$B332,ผลิต2!P:P)+SUMIF(เส้นแต่งหน้าขนมเค้ก!$C:$C,'รับ-จ่าย ประจำวัน'!$B332,เส้นแต่งหน้าขนมเค้ก!P:P)+SUMIF(แพ็ค!$C:$C,'รับ-จ่าย ประจำวัน'!$B332,แพ็ค!P:P)+SUMIF(ธุรการ!$C:$C,'รับ-จ่าย ประจำวัน'!$B332,ธุรการ!P:P)+SUMIF(เส้นแต่งหน้าขนมปัง!$C:$C,'รับ-จ่าย ประจำวัน'!$B332,เส้นแต่งหน้าขนมปัง!P:P)+SUMIF('วางแผนBC,CJ'!$C:$C,'รับ-จ่าย ประจำวัน'!$B332,'วางแผนBC,CJ'!P:P)+SUMIF(RD!$C:$C,'รับ-จ่าย ประจำวัน'!$B332,RD!P:P)+SUMIF('FG,ออนไล,คัดแยก'!$C:$C,'รับ-จ่าย ประจำวัน'!$B332,'FG,ออนไล,คัดแยก'!P:P)</f>
        <v>0</v>
      </c>
      <c r="AX332" s="16">
        <f>SUMIF(เตรียมส่วนผสม!$C:$C,'รับ-จ่าย ประจำวัน'!$B332,เตรียมส่วนผสม!Q:Q)+SUMIF(กวนไส้!$C:$C,'รับ-จ่าย ประจำวัน'!$B332,กวนไส้!Q:Q)+SUMIF(ผลิต1!$C:$C,'รับ-จ่าย ประจำวัน'!$B332,ผลิต1!Q:Q)+SUMIF(ผลิต2!$C:$C,'รับ-จ่าย ประจำวัน'!$B332,ผลิต2!Q:Q)+SUMIF(เส้นแต่งหน้าขนมเค้ก!$C:$C,'รับ-จ่าย ประจำวัน'!$B332,เส้นแต่งหน้าขนมเค้ก!Q:Q)+SUMIF(แพ็ค!$C:$C,'รับ-จ่าย ประจำวัน'!$B332,แพ็ค!Q:Q)+SUMIF(ธุรการ!$C:$C,'รับ-จ่าย ประจำวัน'!$B332,ธุรการ!Q:Q)+SUMIF(เส้นแต่งหน้าขนมปัง!$C:$C,'รับ-จ่าย ประจำวัน'!$B332,เส้นแต่งหน้าขนมปัง!Q:Q)+SUMIF('วางแผนBC,CJ'!$C:$C,'รับ-จ่าย ประจำวัน'!$B332,'วางแผนBC,CJ'!Q:Q)+SUMIF(RD!$C:$C,'รับ-จ่าย ประจำวัน'!$B332,RD!Q:Q)+SUMIF('FG,ออนไล,คัดแยก'!$C:$C,'รับ-จ่าย ประจำวัน'!$B332,'FG,ออนไล,คัดแยก'!Q:Q)</f>
        <v>0</v>
      </c>
      <c r="AY332" s="16">
        <f>SUMIF(เตรียมส่วนผสม!$C:$C,'รับ-จ่าย ประจำวัน'!$B332,เตรียมส่วนผสม!R:R)+SUMIF(กวนไส้!$C:$C,'รับ-จ่าย ประจำวัน'!$B332,กวนไส้!R:R)+SUMIF(ผลิต1!$C:$C,'รับ-จ่าย ประจำวัน'!$B332,ผลิต1!R:R)+SUMIF(ผลิต2!$C:$C,'รับ-จ่าย ประจำวัน'!$B332,ผลิต2!R:R)+SUMIF(เส้นแต่งหน้าขนมเค้ก!$C:$C,'รับ-จ่าย ประจำวัน'!$B332,เส้นแต่งหน้าขนมเค้ก!R:R)+SUMIF(แพ็ค!$C:$C,'รับ-จ่าย ประจำวัน'!$B332,แพ็ค!R:R)+SUMIF(ธุรการ!$C:$C,'รับ-จ่าย ประจำวัน'!$B332,ธุรการ!R:R)+SUMIF(เส้นแต่งหน้าขนมปัง!$C:$C,'รับ-จ่าย ประจำวัน'!$B332,เส้นแต่งหน้าขนมปัง!R:R)+SUMIF('วางแผนBC,CJ'!$C:$C,'รับ-จ่าย ประจำวัน'!$B332,'วางแผนBC,CJ'!R:R)+SUMIF(RD!$C:$C,'รับ-จ่าย ประจำวัน'!$B332,RD!R:R)+SUMIF('FG,ออนไล,คัดแยก'!$C:$C,'รับ-จ่าย ประจำวัน'!$B332,'FG,ออนไล,คัดแยก'!R:R)</f>
        <v>0</v>
      </c>
      <c r="AZ332" s="16">
        <f>SUMIF(เตรียมส่วนผสม!$C:$C,'รับ-จ่าย ประจำวัน'!$B332,เตรียมส่วนผสม!S:S)+SUMIF(กวนไส้!$C:$C,'รับ-จ่าย ประจำวัน'!$B332,กวนไส้!S:S)+SUMIF(ผลิต1!$C:$C,'รับ-จ่าย ประจำวัน'!$B332,ผลิต1!S:S)+SUMIF(ผลิต2!$C:$C,'รับ-จ่าย ประจำวัน'!$B332,ผลิต2!S:S)+SUMIF(เส้นแต่งหน้าขนมเค้ก!$C:$C,'รับ-จ่าย ประจำวัน'!$B332,เส้นแต่งหน้าขนมเค้ก!S:S)+SUMIF(แพ็ค!$C:$C,'รับ-จ่าย ประจำวัน'!$B332,แพ็ค!S:S)+SUMIF(ธุรการ!$C:$C,'รับ-จ่าย ประจำวัน'!$B332,ธุรการ!S:S)+SUMIF(เส้นแต่งหน้าขนมปัง!$C:$C,'รับ-จ่าย ประจำวัน'!$B332,เส้นแต่งหน้าขนมปัง!S:S)+SUMIF('วางแผนBC,CJ'!$C:$C,'รับ-จ่าย ประจำวัน'!$B332,'วางแผนBC,CJ'!S:S)+SUMIF(RD!$C:$C,'รับ-จ่าย ประจำวัน'!$B332,RD!S:S)+SUMIF('FG,ออนไล,คัดแยก'!$C:$C,'รับ-จ่าย ประจำวัน'!$B332,'FG,ออนไล,คัดแยก'!S:S)</f>
        <v>0</v>
      </c>
      <c r="BA332" s="16">
        <f>SUMIF(เตรียมส่วนผสม!$C:$C,'รับ-จ่าย ประจำวัน'!$B332,เตรียมส่วนผสม!T:T)+SUMIF(กวนไส้!$C:$C,'รับ-จ่าย ประจำวัน'!$B332,กวนไส้!T:T)+SUMIF(ผลิต1!$C:$C,'รับ-จ่าย ประจำวัน'!$B332,ผลิต1!T:T)+SUMIF(ผลิต2!$C:$C,'รับ-จ่าย ประจำวัน'!$B332,ผลิต2!T:T)+SUMIF(เส้นแต่งหน้าขนมเค้ก!$C:$C,'รับ-จ่าย ประจำวัน'!$B332,เส้นแต่งหน้าขนมเค้ก!T:T)+SUMIF(แพ็ค!$C:$C,'รับ-จ่าย ประจำวัน'!$B332,แพ็ค!T:T)+SUMIF(ธุรการ!$C:$C,'รับ-จ่าย ประจำวัน'!$B332,ธุรการ!T:T)+SUMIF(เส้นแต่งหน้าขนมปัง!$C:$C,'รับ-จ่าย ประจำวัน'!$B332,เส้นแต่งหน้าขนมปัง!T:T)+SUMIF('วางแผนBC,CJ'!$C:$C,'รับ-จ่าย ประจำวัน'!$B332,'วางแผนBC,CJ'!T:T)+SUMIF(RD!$C:$C,'รับ-จ่าย ประจำวัน'!$B332,RD!T:T)+SUMIF('FG,ออนไล,คัดแยก'!$C:$C,'รับ-จ่าย ประจำวัน'!$B332,'FG,ออนไล,คัดแยก'!T:T)</f>
        <v>0</v>
      </c>
      <c r="BB332" s="16">
        <f>SUMIF(เตรียมส่วนผสม!$C:$C,'รับ-จ่าย ประจำวัน'!$B332,เตรียมส่วนผสม!U:U)+SUMIF(กวนไส้!$C:$C,'รับ-จ่าย ประจำวัน'!$B332,กวนไส้!U:U)+SUMIF(ผลิต1!$C:$C,'รับ-จ่าย ประจำวัน'!$B332,ผลิต1!U:U)+SUMIF(ผลิต2!$C:$C,'รับ-จ่าย ประจำวัน'!$B332,ผลิต2!U:U)+SUMIF(เส้นแต่งหน้าขนมเค้ก!$C:$C,'รับ-จ่าย ประจำวัน'!$B332,เส้นแต่งหน้าขนมเค้ก!U:U)+SUMIF(แพ็ค!$C:$C,'รับ-จ่าย ประจำวัน'!$B332,แพ็ค!U:U)+SUMIF(ธุรการ!$C:$C,'รับ-จ่าย ประจำวัน'!$B332,ธุรการ!U:U)+SUMIF(เส้นแต่งหน้าขนมปัง!$C:$C,'รับ-จ่าย ประจำวัน'!$B332,เส้นแต่งหน้าขนมปัง!U:U)+SUMIF('วางแผนBC,CJ'!$C:$C,'รับ-จ่าย ประจำวัน'!$B332,'วางแผนBC,CJ'!U:U)+SUMIF(RD!$C:$C,'รับ-จ่าย ประจำวัน'!$B332,RD!U:U)+SUMIF('FG,ออนไล,คัดแยก'!$C:$C,'รับ-จ่าย ประจำวัน'!$B332,'FG,ออนไล,คัดแยก'!U:U)</f>
        <v>0</v>
      </c>
      <c r="BC332" s="16">
        <f>SUMIF(เตรียมส่วนผสม!$C:$C,'รับ-จ่าย ประจำวัน'!$B332,เตรียมส่วนผสม!V:V)+SUMIF(กวนไส้!$C:$C,'รับ-จ่าย ประจำวัน'!$B332,กวนไส้!V:V)+SUMIF(ผลิต1!$C:$C,'รับ-จ่าย ประจำวัน'!$B332,ผลิต1!V:V)+SUMIF(ผลิต2!$C:$C,'รับ-จ่าย ประจำวัน'!$B332,ผลิต2!V:V)+SUMIF(เส้นแต่งหน้าขนมเค้ก!$C:$C,'รับ-จ่าย ประจำวัน'!$B332,เส้นแต่งหน้าขนมเค้ก!V:V)+SUMIF(แพ็ค!$C:$C,'รับ-จ่าย ประจำวัน'!$B332,แพ็ค!V:V)+SUMIF(ธุรการ!$C:$C,'รับ-จ่าย ประจำวัน'!$B332,ธุรการ!V:V)+SUMIF(เส้นแต่งหน้าขนมปัง!$C:$C,'รับ-จ่าย ประจำวัน'!$B332,เส้นแต่งหน้าขนมปัง!V:V)+SUMIF('วางแผนBC,CJ'!$C:$C,'รับ-จ่าย ประจำวัน'!$B332,'วางแผนBC,CJ'!V:V)+SUMIF(RD!$C:$C,'รับ-จ่าย ประจำวัน'!$B332,RD!V:V)+SUMIF('FG,ออนไล,คัดแยก'!$C:$C,'รับ-จ่าย ประจำวัน'!$B332,'FG,ออนไล,คัดแยก'!V:V)</f>
        <v>0</v>
      </c>
      <c r="BD332" s="16">
        <f>SUMIF(เตรียมส่วนผสม!$C:$C,'รับ-จ่าย ประจำวัน'!$B332,เตรียมส่วนผสม!W:W)+SUMIF(กวนไส้!$C:$C,'รับ-จ่าย ประจำวัน'!$B332,กวนไส้!W:W)+SUMIF(ผลิต1!$C:$C,'รับ-จ่าย ประจำวัน'!$B332,ผลิต1!W:W)+SUMIF(ผลิต2!$C:$C,'รับ-จ่าย ประจำวัน'!$B332,ผลิต2!W:W)+SUMIF(เส้นแต่งหน้าขนมเค้ก!$C:$C,'รับ-จ่าย ประจำวัน'!$B332,เส้นแต่งหน้าขนมเค้ก!W:W)+SUMIF(แพ็ค!$C:$C,'รับ-จ่าย ประจำวัน'!$B332,แพ็ค!W:W)+SUMIF(ธุรการ!$C:$C,'รับ-จ่าย ประจำวัน'!$B332,ธุรการ!W:W)+SUMIF(เส้นแต่งหน้าขนมปัง!$C:$C,'รับ-จ่าย ประจำวัน'!$B332,เส้นแต่งหน้าขนมปัง!W:W)+SUMIF('วางแผนBC,CJ'!$C:$C,'รับ-จ่าย ประจำวัน'!$B332,'วางแผนBC,CJ'!W:W)+SUMIF(RD!$C:$C,'รับ-จ่าย ประจำวัน'!$B332,RD!W:W)+SUMIF('FG,ออนไล,คัดแยก'!$C:$C,'รับ-จ่าย ประจำวัน'!$B332,'FG,ออนไล,คัดแยก'!W:W)</f>
        <v>0</v>
      </c>
      <c r="BE332" s="16">
        <f>SUMIF(เตรียมส่วนผสม!$C:$C,'รับ-จ่าย ประจำวัน'!$B332,เตรียมส่วนผสม!X:X)+SUMIF(กวนไส้!$C:$C,'รับ-จ่าย ประจำวัน'!$B332,กวนไส้!X:X)+SUMIF(ผลิต1!$C:$C,'รับ-จ่าย ประจำวัน'!$B332,ผลิต1!X:X)+SUMIF(ผลิต2!$C:$C,'รับ-จ่าย ประจำวัน'!$B332,ผลิต2!X:X)+SUMIF(เส้นแต่งหน้าขนมเค้ก!$C:$C,'รับ-จ่าย ประจำวัน'!$B332,เส้นแต่งหน้าขนมเค้ก!X:X)+SUMIF(แพ็ค!$C:$C,'รับ-จ่าย ประจำวัน'!$B332,แพ็ค!X:X)+SUMIF(ธุรการ!$C:$C,'รับ-จ่าย ประจำวัน'!$B332,ธุรการ!X:X)+SUMIF(เส้นแต่งหน้าขนมปัง!$C:$C,'รับ-จ่าย ประจำวัน'!$B332,เส้นแต่งหน้าขนมปัง!X:X)+SUMIF('วางแผนBC,CJ'!$C:$C,'รับ-จ่าย ประจำวัน'!$B332,'วางแผนBC,CJ'!X:X)+SUMIF(RD!$C:$C,'รับ-จ่าย ประจำวัน'!$B332,RD!X:X)+SUMIF('FG,ออนไล,คัดแยก'!$C:$C,'รับ-จ่าย ประจำวัน'!$B332,'FG,ออนไล,คัดแยก'!X:X)</f>
        <v>0</v>
      </c>
      <c r="BF332" s="16">
        <f>SUMIF(เตรียมส่วนผสม!$C:$C,'รับ-จ่าย ประจำวัน'!$B332,เตรียมส่วนผสม!Y:Y)+SUMIF(กวนไส้!$C:$C,'รับ-จ่าย ประจำวัน'!$B332,กวนไส้!Y:Y)+SUMIF(ผลิต1!$C:$C,'รับ-จ่าย ประจำวัน'!$B332,ผลิต1!Y:Y)+SUMIF(ผลิต2!$C:$C,'รับ-จ่าย ประจำวัน'!$B332,ผลิต2!Y:Y)+SUMIF(เส้นแต่งหน้าขนมเค้ก!$C:$C,'รับ-จ่าย ประจำวัน'!$B332,เส้นแต่งหน้าขนมเค้ก!Y:Y)+SUMIF(แพ็ค!$C:$C,'รับ-จ่าย ประจำวัน'!$B332,แพ็ค!Y:Y)+SUMIF(ธุรการ!$C:$C,'รับ-จ่าย ประจำวัน'!$B332,ธุรการ!Y:Y)+SUMIF(เส้นแต่งหน้าขนมปัง!$C:$C,'รับ-จ่าย ประจำวัน'!$B332,เส้นแต่งหน้าขนมปัง!Y:Y)+SUMIF('วางแผนBC,CJ'!$C:$C,'รับ-จ่าย ประจำวัน'!$B332,'วางแผนBC,CJ'!Y:Y)+SUMIF(RD!$C:$C,'รับ-จ่าย ประจำวัน'!$B332,RD!Y:Y)+SUMIF('FG,ออนไล,คัดแยก'!$C:$C,'รับ-จ่าย ประจำวัน'!$B332,'FG,ออนไล,คัดแยก'!Y:Y)</f>
        <v>0</v>
      </c>
      <c r="BG332" s="16">
        <f>SUMIF(เตรียมส่วนผสม!$C:$C,'รับ-จ่าย ประจำวัน'!$B332,เตรียมส่วนผสม!Z:Z)+SUMIF(กวนไส้!$C:$C,'รับ-จ่าย ประจำวัน'!$B332,กวนไส้!Z:Z)+SUMIF(ผลิต1!$C:$C,'รับ-จ่าย ประจำวัน'!$B332,ผลิต1!Z:Z)+SUMIF(ผลิต2!$C:$C,'รับ-จ่าย ประจำวัน'!$B332,ผลิต2!Z:Z)+SUMIF(เส้นแต่งหน้าขนมเค้ก!$C:$C,'รับ-จ่าย ประจำวัน'!$B332,เส้นแต่งหน้าขนมเค้ก!Z:Z)+SUMIF(แพ็ค!$C:$C,'รับ-จ่าย ประจำวัน'!$B332,แพ็ค!Z:Z)+SUMIF(ธุรการ!$C:$C,'รับ-จ่าย ประจำวัน'!$B332,ธุรการ!Z:Z)+SUMIF(เส้นแต่งหน้าขนมปัง!$C:$C,'รับ-จ่าย ประจำวัน'!$B332,เส้นแต่งหน้าขนมปัง!Z:Z)+SUMIF('วางแผนBC,CJ'!$C:$C,'รับ-จ่าย ประจำวัน'!$B332,'วางแผนBC,CJ'!Z:Z)+SUMIF(RD!$C:$C,'รับ-จ่าย ประจำวัน'!$B332,RD!Z:Z)+SUMIF('FG,ออนไล,คัดแยก'!$C:$C,'รับ-จ่าย ประจำวัน'!$B332,'FG,ออนไล,คัดแยก'!Z:Z)</f>
        <v>0</v>
      </c>
      <c r="BH332" s="16">
        <f>SUMIF(เตรียมส่วนผสม!$C:$C,'รับ-จ่าย ประจำวัน'!$B332,เตรียมส่วนผสม!AA:AA)+SUMIF(กวนไส้!$C:$C,'รับ-จ่าย ประจำวัน'!$B332,กวนไส้!AA:AA)+SUMIF(ผลิต1!$C:$C,'รับ-จ่าย ประจำวัน'!$B332,ผลิต1!AA:AA)+SUMIF(ผลิต2!$C:$C,'รับ-จ่าย ประจำวัน'!$B332,ผลิต2!AA:AA)+SUMIF(เส้นแต่งหน้าขนมเค้ก!$C:$C,'รับ-จ่าย ประจำวัน'!$B332,เส้นแต่งหน้าขนมเค้ก!AA:AA)+SUMIF(แพ็ค!$C:$C,'รับ-จ่าย ประจำวัน'!$B332,แพ็ค!AA:AA)+SUMIF(ธุรการ!$C:$C,'รับ-จ่าย ประจำวัน'!$B332,ธุรการ!AA:AA)+SUMIF(เส้นแต่งหน้าขนมปัง!$C:$C,'รับ-จ่าย ประจำวัน'!$B332,เส้นแต่งหน้าขนมปัง!AA:AA)+SUMIF('วางแผนBC,CJ'!$C:$C,'รับ-จ่าย ประจำวัน'!$B332,'วางแผนBC,CJ'!AA:AA)+SUMIF(RD!$C:$C,'รับ-จ่าย ประจำวัน'!$B332,RD!AA:AA)+SUMIF('FG,ออนไล,คัดแยก'!$C:$C,'รับ-จ่าย ประจำวัน'!$B332,'FG,ออนไล,คัดแยก'!AA:AA)</f>
        <v>0</v>
      </c>
      <c r="BI332" s="16">
        <f>SUMIF(เตรียมส่วนผสม!$C:$C,'รับ-จ่าย ประจำวัน'!$B332,เตรียมส่วนผสม!AB:AB)+SUMIF(กวนไส้!$C:$C,'รับ-จ่าย ประจำวัน'!$B332,กวนไส้!AB:AB)+SUMIF(ผลิต1!$C:$C,'รับ-จ่าย ประจำวัน'!$B332,ผลิต1!AB:AB)+SUMIF(ผลิต2!$C:$C,'รับ-จ่าย ประจำวัน'!$B332,ผลิต2!AB:AB)+SUMIF(เส้นแต่งหน้าขนมเค้ก!$C:$C,'รับ-จ่าย ประจำวัน'!$B332,เส้นแต่งหน้าขนมเค้ก!AB:AB)+SUMIF(แพ็ค!$C:$C,'รับ-จ่าย ประจำวัน'!$B332,แพ็ค!AB:AB)+SUMIF(ธุรการ!$C:$C,'รับ-จ่าย ประจำวัน'!$B332,ธุรการ!AB:AB)+SUMIF(เส้นแต่งหน้าขนมปัง!$C:$C,'รับ-จ่าย ประจำวัน'!$B332,เส้นแต่งหน้าขนมปัง!AB:AB)+SUMIF('วางแผนBC,CJ'!$C:$C,'รับ-จ่าย ประจำวัน'!$B332,'วางแผนBC,CJ'!AB:AB)+SUMIF(RD!$C:$C,'รับ-จ่าย ประจำวัน'!$B332,RD!AB:AB)+SUMIF('FG,ออนไล,คัดแยก'!$C:$C,'รับ-จ่าย ประจำวัน'!$B332,'FG,ออนไล,คัดแยก'!AB:AB)</f>
        <v>0</v>
      </c>
      <c r="BJ332" s="16">
        <f>SUMIF(เตรียมส่วนผสม!$C:$C,'รับ-จ่าย ประจำวัน'!$B332,เตรียมส่วนผสม!AC:AC)+SUMIF(กวนไส้!$C:$C,'รับ-จ่าย ประจำวัน'!$B332,กวนไส้!AC:AC)+SUMIF(ผลิต1!$C:$C,'รับ-จ่าย ประจำวัน'!$B332,ผลิต1!AC:AC)+SUMIF(ผลิต2!$C:$C,'รับ-จ่าย ประจำวัน'!$B332,ผลิต2!AC:AC)+SUMIF(เส้นแต่งหน้าขนมเค้ก!$C:$C,'รับ-จ่าย ประจำวัน'!$B332,เส้นแต่งหน้าขนมเค้ก!AC:AC)+SUMIF(แพ็ค!$C:$C,'รับ-จ่าย ประจำวัน'!$B332,แพ็ค!AC:AC)+SUMIF(ธุรการ!$C:$C,'รับ-จ่าย ประจำวัน'!$B332,ธุรการ!AC:AC)+SUMIF(เส้นแต่งหน้าขนมปัง!$C:$C,'รับ-จ่าย ประจำวัน'!$B332,เส้นแต่งหน้าขนมปัง!AC:AC)+SUMIF('วางแผนBC,CJ'!$C:$C,'รับ-จ่าย ประจำวัน'!$B332,'วางแผนBC,CJ'!AC:AC)+SUMIF(RD!$C:$C,'รับ-จ่าย ประจำวัน'!$B332,RD!AC:AC)+SUMIF('FG,ออนไล,คัดแยก'!$C:$C,'รับ-จ่าย ประจำวัน'!$B332,'FG,ออนไล,คัดแยก'!AC:AC)</f>
        <v>0</v>
      </c>
      <c r="BK332" s="16">
        <f>SUMIF(เตรียมส่วนผสม!$C:$C,'รับ-จ่าย ประจำวัน'!$B332,เตรียมส่วนผสม!AD:AD)+SUMIF(กวนไส้!$C:$C,'รับ-จ่าย ประจำวัน'!$B332,กวนไส้!AD:AD)+SUMIF(ผลิต1!$C:$C,'รับ-จ่าย ประจำวัน'!$B332,ผลิต1!AD:AD)+SUMIF(ผลิต2!$C:$C,'รับ-จ่าย ประจำวัน'!$B332,ผลิต2!AD:AD)+SUMIF(เส้นแต่งหน้าขนมเค้ก!$C:$C,'รับ-จ่าย ประจำวัน'!$B332,เส้นแต่งหน้าขนมเค้ก!AD:AD)+SUMIF(แพ็ค!$C:$C,'รับ-จ่าย ประจำวัน'!$B332,แพ็ค!AD:AD)+SUMIF(ธุรการ!$C:$C,'รับ-จ่าย ประจำวัน'!$B332,ธุรการ!AD:AD)+SUMIF(เส้นแต่งหน้าขนมปัง!$C:$C,'รับ-จ่าย ประจำวัน'!$B332,เส้นแต่งหน้าขนมปัง!AD:AD)+SUMIF('วางแผนBC,CJ'!$C:$C,'รับ-จ่าย ประจำวัน'!$B332,'วางแผนBC,CJ'!AD:AD)+SUMIF(RD!$C:$C,'รับ-จ่าย ประจำวัน'!$B332,RD!AD:AD)+SUMIF('FG,ออนไล,คัดแยก'!$C:$C,'รับ-จ่าย ประจำวัน'!$B332,'FG,ออนไล,คัดแยก'!AD:AD)</f>
        <v>0</v>
      </c>
      <c r="BL332" s="16">
        <f>SUMIF(เตรียมส่วนผสม!$C:$C,'รับ-จ่าย ประจำวัน'!$B332,เตรียมส่วนผสม!AE:AE)+SUMIF(กวนไส้!$C:$C,'รับ-จ่าย ประจำวัน'!$B332,กวนไส้!AE:AE)+SUMIF(ผลิต1!$C:$C,'รับ-จ่าย ประจำวัน'!$B332,ผลิต1!AE:AE)+SUMIF(ผลิต2!$C:$C,'รับ-จ่าย ประจำวัน'!$B332,ผลิต2!AE:AE)+SUMIF(เส้นแต่งหน้าขนมเค้ก!$C:$C,'รับ-จ่าย ประจำวัน'!$B332,เส้นแต่งหน้าขนมเค้ก!AE:AE)+SUMIF(แพ็ค!$C:$C,'รับ-จ่าย ประจำวัน'!$B332,แพ็ค!AE:AE)+SUMIF(ธุรการ!$C:$C,'รับ-จ่าย ประจำวัน'!$B332,ธุรการ!AE:AE)+SUMIF(เส้นแต่งหน้าขนมปัง!$C:$C,'รับ-จ่าย ประจำวัน'!$B332,เส้นแต่งหน้าขนมปัง!AE:AE)+SUMIF('วางแผนBC,CJ'!$C:$C,'รับ-จ่าย ประจำวัน'!$B332,'วางแผนBC,CJ'!AE:AE)+SUMIF(RD!$C:$C,'รับ-จ่าย ประจำวัน'!$B332,RD!AE:AE)+SUMIF('FG,ออนไล,คัดแยก'!$C:$C,'รับ-จ่าย ประจำวัน'!$B332,'FG,ออนไล,คัดแยก'!AE:AE)</f>
        <v>0</v>
      </c>
      <c r="BM332" s="16">
        <f>SUMIF(เตรียมส่วนผสม!$C:$C,'รับ-จ่าย ประจำวัน'!$B332,เตรียมส่วนผสม!AF:AF)+SUMIF(กวนไส้!$C:$C,'รับ-จ่าย ประจำวัน'!$B332,กวนไส้!AF:AF)+SUMIF(ผลิต1!$C:$C,'รับ-จ่าย ประจำวัน'!$B332,ผลิต1!AF:AF)+SUMIF(ผลิต2!$C:$C,'รับ-จ่าย ประจำวัน'!$B332,ผลิต2!AF:AF)+SUMIF(เส้นแต่งหน้าขนมเค้ก!$C:$C,'รับ-จ่าย ประจำวัน'!$B332,เส้นแต่งหน้าขนมเค้ก!AF:AF)+SUMIF(แพ็ค!$C:$C,'รับ-จ่าย ประจำวัน'!$B332,แพ็ค!AF:AF)+SUMIF(ธุรการ!$C:$C,'รับ-จ่าย ประจำวัน'!$B332,ธุรการ!AF:AF)+SUMIF(เส้นแต่งหน้าขนมปัง!$C:$C,'รับ-จ่าย ประจำวัน'!$B332,เส้นแต่งหน้าขนมปัง!AF:AF)+SUMIF('วางแผนBC,CJ'!$C:$C,'รับ-จ่าย ประจำวัน'!$B332,'วางแผนBC,CJ'!AF:AF)+SUMIF(RD!$C:$C,'รับ-จ่าย ประจำวัน'!$B332,RD!AF:AF)+SUMIF('FG,ออนไล,คัดแยก'!$C:$C,'รับ-จ่าย ประจำวัน'!$B332,'FG,ออนไล,คัดแยก'!AF:AF)</f>
        <v>0</v>
      </c>
      <c r="BN332" s="16">
        <f>SUMIF(เตรียมส่วนผสม!$C:$C,'รับ-จ่าย ประจำวัน'!$B332,เตรียมส่วนผสม!AG:AG)+SUMIF(กวนไส้!$C:$C,'รับ-จ่าย ประจำวัน'!$B332,กวนไส้!AG:AG)+SUMIF(ผลิต1!$C:$C,'รับ-จ่าย ประจำวัน'!$B332,ผลิต1!AG:AG)+SUMIF(ผลิต2!$C:$C,'รับ-จ่าย ประจำวัน'!$B332,ผลิต2!AG:AG)+SUMIF(เส้นแต่งหน้าขนมเค้ก!$C:$C,'รับ-จ่าย ประจำวัน'!$B332,เส้นแต่งหน้าขนมเค้ก!AG:AG)+SUMIF(แพ็ค!$C:$C,'รับ-จ่าย ประจำวัน'!$B332,แพ็ค!AG:AG)+SUMIF(ธุรการ!$C:$C,'รับ-จ่าย ประจำวัน'!$B332,ธุรการ!AG:AG)+SUMIF(เส้นแต่งหน้าขนมปัง!$C:$C,'รับ-จ่าย ประจำวัน'!$B332,เส้นแต่งหน้าขนมปัง!AG:AG)+SUMIF('วางแผนBC,CJ'!$C:$C,'รับ-จ่าย ประจำวัน'!$B332,'วางแผนBC,CJ'!AG:AG)+SUMIF(RD!$C:$C,'รับ-จ่าย ประจำวัน'!$B332,RD!AG:AG)+SUMIF('FG,ออนไล,คัดแยก'!$C:$C,'รับ-จ่าย ประจำวัน'!$B332,'FG,ออนไล,คัดแยก'!AG:AG)</f>
        <v>0</v>
      </c>
      <c r="BO332" s="16">
        <f>SUMIF(เตรียมส่วนผสม!$C:$C,'รับ-จ่าย ประจำวัน'!$B332,เตรียมส่วนผสม!AH:AH)+SUMIF(กวนไส้!$C:$C,'รับ-จ่าย ประจำวัน'!$B332,กวนไส้!AH:AH)+SUMIF(ผลิต1!$C:$C,'รับ-จ่าย ประจำวัน'!$B332,ผลิต1!AH:AH)+SUMIF(ผลิต2!$C:$C,'รับ-จ่าย ประจำวัน'!$B332,ผลิต2!AH:AH)+SUMIF(เส้นแต่งหน้าขนมเค้ก!$C:$C,'รับ-จ่าย ประจำวัน'!$B332,เส้นแต่งหน้าขนมเค้ก!AH:AH)+SUMIF(แพ็ค!$C:$C,'รับ-จ่าย ประจำวัน'!$B332,แพ็ค!AH:AH)+SUMIF(ธุรการ!$C:$C,'รับ-จ่าย ประจำวัน'!$B332,ธุรการ!AH:AH)+SUMIF(เส้นแต่งหน้าขนมปัง!$C:$C,'รับ-จ่าย ประจำวัน'!$B332,เส้นแต่งหน้าขนมปัง!AH:AH)+SUMIF('วางแผนBC,CJ'!$C:$C,'รับ-จ่าย ประจำวัน'!$B332,'วางแผนBC,CJ'!AH:AH)+SUMIF(RD!$C:$C,'รับ-จ่าย ประจำวัน'!$B332,RD!AH:AH)+SUMIF('FG,ออนไล,คัดแยก'!$C:$C,'รับ-จ่าย ประจำวัน'!$B332,'FG,ออนไล,คัดแยก'!AH:AH)</f>
        <v>0</v>
      </c>
      <c r="BP332" s="16">
        <f>SUMIF(เตรียมส่วนผสม!$C:$C,'รับ-จ่าย ประจำวัน'!$B332,เตรียมส่วนผสม!AI:AI)+SUMIF(กวนไส้!$C:$C,'รับ-จ่าย ประจำวัน'!$B332,กวนไส้!AI:AI)+SUMIF(ผลิต1!$C:$C,'รับ-จ่าย ประจำวัน'!$B332,ผลิต1!AI:AI)+SUMIF(ผลิต2!$C:$C,'รับ-จ่าย ประจำวัน'!$B332,ผลิต2!AI:AI)+SUMIF(เส้นแต่งหน้าขนมเค้ก!$C:$C,'รับ-จ่าย ประจำวัน'!$B332,เส้นแต่งหน้าขนมเค้ก!AI:AI)+SUMIF(แพ็ค!$C:$C,'รับ-จ่าย ประจำวัน'!$B332,แพ็ค!AI:AI)+SUMIF(ธุรการ!$C:$C,'รับ-จ่าย ประจำวัน'!$B332,ธุรการ!AI:AI)+SUMIF(เส้นแต่งหน้าขนมปัง!$C:$C,'รับ-จ่าย ประจำวัน'!$B332,เส้นแต่งหน้าขนมปัง!AI:AI)+SUMIF('วางแผนBC,CJ'!$C:$C,'รับ-จ่าย ประจำวัน'!$B332,'วางแผนBC,CJ'!AI:AI)+SUMIF(RD!$C:$C,'รับ-จ่าย ประจำวัน'!$B332,RD!AI:AI)+SUMIF('FG,ออนไล,คัดแยก'!$C:$C,'รับ-จ่าย ประจำวัน'!$B332,'FG,ออนไล,คัดแยก'!AI:AI)</f>
        <v>0</v>
      </c>
      <c r="BQ332" s="16">
        <f>SUMIF(เตรียมส่วนผสม!$C:$C,'รับ-จ่าย ประจำวัน'!$B332,เตรียมส่วนผสม!AJ:AJ)+SUMIF(กวนไส้!$C:$C,'รับ-จ่าย ประจำวัน'!$B332,กวนไส้!AJ:AJ)+SUMIF(ผลิต1!$C:$C,'รับ-จ่าย ประจำวัน'!$B332,ผลิต1!AJ:AJ)+SUMIF(ผลิต2!$C:$C,'รับ-จ่าย ประจำวัน'!$B332,ผลิต2!AJ:AJ)+SUMIF(เส้นแต่งหน้าขนมเค้ก!$C:$C,'รับ-จ่าย ประจำวัน'!$B332,เส้นแต่งหน้าขนมเค้ก!AJ:AJ)+SUMIF(แพ็ค!$C:$C,'รับ-จ่าย ประจำวัน'!$B332,แพ็ค!AJ:AJ)+SUMIF(ธุรการ!$C:$C,'รับ-จ่าย ประจำวัน'!$B332,ธุรการ!AJ:AJ)+SUMIF(เส้นแต่งหน้าขนมปัง!$C:$C,'รับ-จ่าย ประจำวัน'!$B332,เส้นแต่งหน้าขนมปัง!AJ:AJ)+SUMIF('วางแผนBC,CJ'!$C:$C,'รับ-จ่าย ประจำวัน'!$B332,'วางแผนBC,CJ'!AJ:AJ)+SUMIF(RD!$C:$C,'รับ-จ่าย ประจำวัน'!$B332,RD!AJ:AJ)+SUMIF('FG,ออนไล,คัดแยก'!$C:$C,'รับ-จ่าย ประจำวัน'!$B332,'FG,ออนไล,คัดแยก'!AJ:AJ)</f>
        <v>0</v>
      </c>
      <c r="BR332" s="16">
        <f>SUMIF(เตรียมส่วนผสม!$C:$C,'รับ-จ่าย ประจำวัน'!$B332,เตรียมส่วนผสม!AK:AK)+SUMIF(กวนไส้!$C:$C,'รับ-จ่าย ประจำวัน'!$B332,กวนไส้!AK:AK)+SUMIF(ผลิต1!$C:$C,'รับ-จ่าย ประจำวัน'!$B332,ผลิต1!AK:AK)+SUMIF(ผลิต2!$C:$C,'รับ-จ่าย ประจำวัน'!$B332,ผลิต2!AK:AK)+SUMIF(เส้นแต่งหน้าขนมเค้ก!$C:$C,'รับ-จ่าย ประจำวัน'!$B332,เส้นแต่งหน้าขนมเค้ก!AK:AK)+SUMIF(แพ็ค!$C:$C,'รับ-จ่าย ประจำวัน'!$B332,แพ็ค!AK:AK)+SUMIF(ธุรการ!$C:$C,'รับ-จ่าย ประจำวัน'!$B332,ธุรการ!AK:AK)+SUMIF(เส้นแต่งหน้าขนมปัง!$C:$C,'รับ-จ่าย ประจำวัน'!$B332,เส้นแต่งหน้าขนมปัง!AK:AK)+SUMIF('วางแผนBC,CJ'!$C:$C,'รับ-จ่าย ประจำวัน'!$B332,'วางแผนBC,CJ'!AK:AK)+SUMIF(RD!$C:$C,'รับ-จ่าย ประจำวัน'!$B332,RD!AK:AK)+SUMIF('FG,ออนไล,คัดแยก'!$C:$C,'รับ-จ่าย ประจำวัน'!$B332,'FG,ออนไล,คัดแยก'!AK:AK)</f>
        <v>0</v>
      </c>
      <c r="BS332" s="16">
        <f>SUMIF(เตรียมส่วนผสม!$C:$C,'รับ-จ่าย ประจำวัน'!$B332,เตรียมส่วนผสม!AL:AL)+SUMIF(กวนไส้!$C:$C,'รับ-จ่าย ประจำวัน'!$B332,กวนไส้!AL:AL)+SUMIF(ผลิต1!$C:$C,'รับ-จ่าย ประจำวัน'!$B332,ผลิต1!AL:AL)+SUMIF(ผลิต2!$C:$C,'รับ-จ่าย ประจำวัน'!$B332,ผลิต2!AL:AL)+SUMIF(เส้นแต่งหน้าขนมเค้ก!$C:$C,'รับ-จ่าย ประจำวัน'!$B332,เส้นแต่งหน้าขนมเค้ก!AL:AL)+SUMIF(แพ็ค!$C:$C,'รับ-จ่าย ประจำวัน'!$B332,แพ็ค!AL:AL)+SUMIF(ธุรการ!$C:$C,'รับ-จ่าย ประจำวัน'!$B332,ธุรการ!AL:AL)+SUMIF(เส้นแต่งหน้าขนมปัง!$C:$C,'รับ-จ่าย ประจำวัน'!$B332,เส้นแต่งหน้าขนมปัง!AL:AL)+SUMIF('วางแผนBC,CJ'!$C:$C,'รับ-จ่าย ประจำวัน'!$B332,'วางแผนBC,CJ'!AL:AL)+SUMIF(RD!$C:$C,'รับ-จ่าย ประจำวัน'!$B332,RD!AL:AL)+SUMIF('FG,ออนไล,คัดแยก'!$C:$C,'รับ-จ่าย ประจำวัน'!$B332,'FG,ออนไล,คัดแยก'!AL:AL)</f>
        <v>0</v>
      </c>
      <c r="BT332" s="18">
        <f t="shared" si="70"/>
        <v>0</v>
      </c>
      <c r="BU332" s="116"/>
      <c r="BV332" s="146">
        <f t="shared" si="71"/>
        <v>240</v>
      </c>
      <c r="BW332" s="183">
        <v>20</v>
      </c>
      <c r="BX332" s="172">
        <f t="shared" si="76"/>
        <v>0</v>
      </c>
      <c r="BY332" s="188" t="e">
        <f t="shared" si="74"/>
        <v>#DIV/0!</v>
      </c>
      <c r="BZ332" s="180" t="e">
        <f t="shared" ca="1" si="73"/>
        <v>#DIV/0!</v>
      </c>
      <c r="CA332" s="93"/>
      <c r="CB332" s="93"/>
      <c r="CC332" s="93"/>
      <c r="CD332" s="93"/>
      <c r="CE332" s="93"/>
      <c r="CF332" s="93"/>
      <c r="CG332" s="93"/>
      <c r="CH332" s="93"/>
      <c r="CI332" s="93"/>
      <c r="CJ332" s="94"/>
      <c r="CK332" s="9">
        <f t="shared" si="75"/>
        <v>240</v>
      </c>
    </row>
    <row r="333" spans="1:89" x14ac:dyDescent="0.5">
      <c r="A333" s="149" t="s">
        <v>1676</v>
      </c>
      <c r="B333" s="34">
        <v>1060101006</v>
      </c>
      <c r="C333" s="33" t="s">
        <v>2142</v>
      </c>
      <c r="D333" s="135" t="s">
        <v>276</v>
      </c>
      <c r="E333" s="25"/>
      <c r="F333" s="132"/>
      <c r="G333" s="25"/>
      <c r="H333" s="12">
        <v>180</v>
      </c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25">
        <v>300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11"/>
      <c r="AF333" s="11"/>
      <c r="AG333" s="11"/>
      <c r="AH333" s="11"/>
      <c r="AI333" s="25"/>
      <c r="AJ333" s="25"/>
      <c r="AK333" s="25"/>
      <c r="AL333" s="25"/>
      <c r="AM333" s="25"/>
      <c r="AN333" s="15">
        <f t="shared" si="69"/>
        <v>300</v>
      </c>
      <c r="AO333" s="16">
        <f>SUMIF(เตรียมส่วนผสม!$C:$C,'รับ-จ่าย ประจำวัน'!$B333,เตรียมส่วนผสม!H:H)+SUMIF(กวนไส้!$C:$C,'รับ-จ่าย ประจำวัน'!$B333,กวนไส้!H:H)+SUMIF(ผลิต1!$C:$C,'รับ-จ่าย ประจำวัน'!$B333,ผลิต1!H:H)+SUMIF(ผลิต2!$C:$C,'รับ-จ่าย ประจำวัน'!$B333,ผลิต2!H:H)+SUMIF(เส้นแต่งหน้าขนมเค้ก!$C:$C,'รับ-จ่าย ประจำวัน'!$B333,เส้นแต่งหน้าขนมเค้ก!H:H)+SUMIF(แพ็ค!$C:$C,'รับ-จ่าย ประจำวัน'!$B333,แพ็ค!H:H)+SUMIF(ธุรการ!$C:$C,'รับ-จ่าย ประจำวัน'!$B333,ธุรการ!H:H)+SUMIF(เส้นแต่งหน้าขนมปัง!$C:$C,'รับ-จ่าย ประจำวัน'!$B333,เส้นแต่งหน้าขนมปัง!H:H)+SUMIF('วางแผนBC,CJ'!$C:$C,'รับ-จ่าย ประจำวัน'!$B333,'วางแผนBC,CJ'!H:H)+SUMIF(RD!$C:$C,'รับ-จ่าย ประจำวัน'!$B333,RD!H:H)+SUMIF('FG,ออนไล,คัดแยก'!$C:$C,'รับ-จ่าย ประจำวัน'!$B333,'FG,ออนไล,คัดแยก'!H:H)</f>
        <v>0</v>
      </c>
      <c r="AP333" s="16">
        <f>SUMIF(เตรียมส่วนผสม!$C:$C,'รับ-จ่าย ประจำวัน'!$B333,เตรียมส่วนผสม!I:I)+SUMIF(กวนไส้!$C:$C,'รับ-จ่าย ประจำวัน'!$B333,กวนไส้!I:I)+SUMIF(ผลิต1!$C:$C,'รับ-จ่าย ประจำวัน'!$B333,ผลิต1!I:I)+SUMIF(ผลิต2!$C:$C,'รับ-จ่าย ประจำวัน'!$B333,ผลิต2!I:I)+SUMIF(เส้นแต่งหน้าขนมเค้ก!$C:$C,'รับ-จ่าย ประจำวัน'!$B333,เส้นแต่งหน้าขนมเค้ก!I:I)+SUMIF(แพ็ค!$C:$C,'รับ-จ่าย ประจำวัน'!$B333,แพ็ค!I:I)+SUMIF(ธุรการ!$C:$C,'รับ-จ่าย ประจำวัน'!$B333,ธุรการ!I:I)+SUMIF(เส้นแต่งหน้าขนมปัง!$C:$C,'รับ-จ่าย ประจำวัน'!$B333,เส้นแต่งหน้าขนมปัง!I:I)+SUMIF('วางแผนBC,CJ'!$C:$C,'รับ-จ่าย ประจำวัน'!$B333,'วางแผนBC,CJ'!I:I)+SUMIF(RD!$C:$C,'รับ-จ่าย ประจำวัน'!$B333,RD!I:I)+SUMIF('FG,ออนไล,คัดแยก'!$C:$C,'รับ-จ่าย ประจำวัน'!$B333,'FG,ออนไล,คัดแยก'!I:I)</f>
        <v>0</v>
      </c>
      <c r="AQ333" s="16">
        <f>SUMIF(เตรียมส่วนผสม!$C:$C,'รับ-จ่าย ประจำวัน'!$B333,เตรียมส่วนผสม!J:J)+SUMIF(กวนไส้!$C:$C,'รับ-จ่าย ประจำวัน'!$B333,กวนไส้!J:J)+SUMIF(ผลิต1!$C:$C,'รับ-จ่าย ประจำวัน'!$B333,ผลิต1!J:J)+SUMIF(ผลิต2!$C:$C,'รับ-จ่าย ประจำวัน'!$B333,ผลิต2!J:J)+SUMIF(เส้นแต่งหน้าขนมเค้ก!$C:$C,'รับ-จ่าย ประจำวัน'!$B333,เส้นแต่งหน้าขนมเค้ก!J:J)+SUMIF(แพ็ค!$C:$C,'รับ-จ่าย ประจำวัน'!$B333,แพ็ค!J:J)+SUMIF(ธุรการ!$C:$C,'รับ-จ่าย ประจำวัน'!$B333,ธุรการ!J:J)+SUMIF(เส้นแต่งหน้าขนมปัง!$C:$C,'รับ-จ่าย ประจำวัน'!$B333,เส้นแต่งหน้าขนมปัง!J:J)+SUMIF('วางแผนBC,CJ'!$C:$C,'รับ-จ่าย ประจำวัน'!$B333,'วางแผนBC,CJ'!J:J)+SUMIF(RD!$C:$C,'รับ-จ่าย ประจำวัน'!$B333,RD!J:J)+SUMIF('FG,ออนไล,คัดแยก'!$C:$C,'รับ-จ่าย ประจำวัน'!$B333,'FG,ออนไล,คัดแยก'!J:J)</f>
        <v>0</v>
      </c>
      <c r="AR333" s="16">
        <f>SUMIF(เตรียมส่วนผสม!$C:$C,'รับ-จ่าย ประจำวัน'!$B333,เตรียมส่วนผสม!K:K)+SUMIF(กวนไส้!$C:$C,'รับ-จ่าย ประจำวัน'!$B333,กวนไส้!K:K)+SUMIF(ผลิต1!$C:$C,'รับ-จ่าย ประจำวัน'!$B333,ผลิต1!K:K)+SUMIF(ผลิต2!$C:$C,'รับ-จ่าย ประจำวัน'!$B333,ผลิต2!K:K)+SUMIF(เส้นแต่งหน้าขนมเค้ก!$C:$C,'รับ-จ่าย ประจำวัน'!$B333,เส้นแต่งหน้าขนมเค้ก!K:K)+SUMIF(แพ็ค!$C:$C,'รับ-จ่าย ประจำวัน'!$B333,แพ็ค!K:K)+SUMIF(ธุรการ!$C:$C,'รับ-จ่าย ประจำวัน'!$B333,ธุรการ!K:K)+SUMIF(เส้นแต่งหน้าขนมปัง!$C:$C,'รับ-จ่าย ประจำวัน'!$B333,เส้นแต่งหน้าขนมปัง!K:K)+SUMIF('วางแผนBC,CJ'!$C:$C,'รับ-จ่าย ประจำวัน'!$B333,'วางแผนBC,CJ'!K:K)+SUMIF(RD!$C:$C,'รับ-จ่าย ประจำวัน'!$B333,RD!K:K)+SUMIF('FG,ออนไล,คัดแยก'!$C:$C,'รับ-จ่าย ประจำวัน'!$B333,'FG,ออนไล,คัดแยก'!K:K)</f>
        <v>15</v>
      </c>
      <c r="AS333" s="16">
        <f>SUMIF(เตรียมส่วนผสม!$C:$C,'รับ-จ่าย ประจำวัน'!$B333,เตรียมส่วนผสม!L:L)+SUMIF(กวนไส้!$C:$C,'รับ-จ่าย ประจำวัน'!$B333,กวนไส้!L:L)+SUMIF(ผลิต1!$C:$C,'รับ-จ่าย ประจำวัน'!$B333,ผลิต1!L:L)+SUMIF(ผลิต2!$C:$C,'รับ-จ่าย ประจำวัน'!$B333,ผลิต2!L:L)+SUMIF(เส้นแต่งหน้าขนมเค้ก!$C:$C,'รับ-จ่าย ประจำวัน'!$B333,เส้นแต่งหน้าขนมเค้ก!L:L)+SUMIF(แพ็ค!$C:$C,'รับ-จ่าย ประจำวัน'!$B333,แพ็ค!L:L)+SUMIF(ธุรการ!$C:$C,'รับ-จ่าย ประจำวัน'!$B333,ธุรการ!L:L)+SUMIF(เส้นแต่งหน้าขนมปัง!$C:$C,'รับ-จ่าย ประจำวัน'!$B333,เส้นแต่งหน้าขนมปัง!L:L)+SUMIF('วางแผนBC,CJ'!$C:$C,'รับ-จ่าย ประจำวัน'!$B333,'วางแผนBC,CJ'!L:L)+SUMIF(RD!$C:$C,'รับ-จ่าย ประจำวัน'!$B333,RD!L:L)+SUMIF('FG,ออนไล,คัดแยก'!$C:$C,'รับ-จ่าย ประจำวัน'!$B333,'FG,ออนไล,คัดแยก'!L:L)</f>
        <v>0</v>
      </c>
      <c r="AT333" s="16">
        <f>SUMIF(เตรียมส่วนผสม!$C:$C,'รับ-จ่าย ประจำวัน'!$B333,เตรียมส่วนผสม!M:M)+SUMIF(กวนไส้!$C:$C,'รับ-จ่าย ประจำวัน'!$B333,กวนไส้!M:M)+SUMIF(ผลิต1!$C:$C,'รับ-จ่าย ประจำวัน'!$B333,ผลิต1!M:M)+SUMIF(ผลิต2!$C:$C,'รับ-จ่าย ประจำวัน'!$B333,ผลิต2!M:M)+SUMIF(เส้นแต่งหน้าขนมเค้ก!$C:$C,'รับ-จ่าย ประจำวัน'!$B333,เส้นแต่งหน้าขนมเค้ก!M:M)+SUMIF(แพ็ค!$C:$C,'รับ-จ่าย ประจำวัน'!$B333,แพ็ค!M:M)+SUMIF(ธุรการ!$C:$C,'รับ-จ่าย ประจำวัน'!$B333,ธุรการ!M:M)+SUMIF(เส้นแต่งหน้าขนมปัง!$C:$C,'รับ-จ่าย ประจำวัน'!$B333,เส้นแต่งหน้าขนมปัง!M:M)+SUMIF('วางแผนBC,CJ'!$C:$C,'รับ-จ่าย ประจำวัน'!$B333,'วางแผนBC,CJ'!M:M)+SUMIF(RD!$C:$C,'รับ-จ่าย ประจำวัน'!$B333,RD!M:M)+SUMIF('FG,ออนไล,คัดแยก'!$C:$C,'รับ-จ่าย ประจำวัน'!$B333,'FG,ออนไล,คัดแยก'!M:M)</f>
        <v>0</v>
      </c>
      <c r="AU333" s="16">
        <f>SUMIF(เตรียมส่วนผสม!$C:$C,'รับ-จ่าย ประจำวัน'!$B333,เตรียมส่วนผสม!N:N)+SUMIF(กวนไส้!$C:$C,'รับ-จ่าย ประจำวัน'!$B333,กวนไส้!N:N)+SUMIF(ผลิต1!$C:$C,'รับ-จ่าย ประจำวัน'!$B333,ผลิต1!N:N)+SUMIF(ผลิต2!$C:$C,'รับ-จ่าย ประจำวัน'!$B333,ผลิต2!N:N)+SUMIF(เส้นแต่งหน้าขนมเค้ก!$C:$C,'รับ-จ่าย ประจำวัน'!$B333,เส้นแต่งหน้าขนมเค้ก!N:N)+SUMIF(แพ็ค!$C:$C,'รับ-จ่าย ประจำวัน'!$B333,แพ็ค!N:N)+SUMIF(ธุรการ!$C:$C,'รับ-จ่าย ประจำวัน'!$B333,ธุรการ!N:N)+SUMIF(เส้นแต่งหน้าขนมปัง!$C:$C,'รับ-จ่าย ประจำวัน'!$B333,เส้นแต่งหน้าขนมปัง!N:N)+SUMIF('วางแผนBC,CJ'!$C:$C,'รับ-จ่าย ประจำวัน'!$B333,'วางแผนBC,CJ'!N:N)+SUMIF(RD!$C:$C,'รับ-จ่าย ประจำวัน'!$B333,RD!N:N)+SUMIF('FG,ออนไล,คัดแยก'!$C:$C,'รับ-จ่าย ประจำวัน'!$B333,'FG,ออนไล,คัดแยก'!N:N)</f>
        <v>10</v>
      </c>
      <c r="AV333" s="16">
        <f>SUMIF(เตรียมส่วนผสม!$C:$C,'รับ-จ่าย ประจำวัน'!$B333,เตรียมส่วนผสม!O:O)+SUMIF(กวนไส้!$C:$C,'รับ-จ่าย ประจำวัน'!$B333,กวนไส้!O:O)+SUMIF(ผลิต1!$C:$C,'รับ-จ่าย ประจำวัน'!$B333,ผลิต1!O:O)+SUMIF(ผลิต2!$C:$C,'รับ-จ่าย ประจำวัน'!$B333,ผลิต2!O:O)+SUMIF(เส้นแต่งหน้าขนมเค้ก!$C:$C,'รับ-จ่าย ประจำวัน'!$B333,เส้นแต่งหน้าขนมเค้ก!O:O)+SUMIF(แพ็ค!$C:$C,'รับ-จ่าย ประจำวัน'!$B333,แพ็ค!O:O)+SUMIF(ธุรการ!$C:$C,'รับ-จ่าย ประจำวัน'!$B333,ธุรการ!O:O)+SUMIF(เส้นแต่งหน้าขนมปัง!$C:$C,'รับ-จ่าย ประจำวัน'!$B333,เส้นแต่งหน้าขนมปัง!O:O)+SUMIF('วางแผนBC,CJ'!$C:$C,'รับ-จ่าย ประจำวัน'!$B333,'วางแผนBC,CJ'!O:O)+SUMIF(RD!$C:$C,'รับ-จ่าย ประจำวัน'!$B333,RD!O:O)+SUMIF('FG,ออนไล,คัดแยก'!$C:$C,'รับ-จ่าย ประจำวัน'!$B333,'FG,ออนไล,คัดแยก'!O:O)</f>
        <v>0</v>
      </c>
      <c r="AW333" s="16">
        <f>SUMIF(เตรียมส่วนผสม!$C:$C,'รับ-จ่าย ประจำวัน'!$B333,เตรียมส่วนผสม!P:P)+SUMIF(กวนไส้!$C:$C,'รับ-จ่าย ประจำวัน'!$B333,กวนไส้!P:P)+SUMIF(ผลิต1!$C:$C,'รับ-จ่าย ประจำวัน'!$B333,ผลิต1!P:P)+SUMIF(ผลิต2!$C:$C,'รับ-จ่าย ประจำวัน'!$B333,ผลิต2!P:P)+SUMIF(เส้นแต่งหน้าขนมเค้ก!$C:$C,'รับ-จ่าย ประจำวัน'!$B333,เส้นแต่งหน้าขนมเค้ก!P:P)+SUMIF(แพ็ค!$C:$C,'รับ-จ่าย ประจำวัน'!$B333,แพ็ค!P:P)+SUMIF(ธุรการ!$C:$C,'รับ-จ่าย ประจำวัน'!$B333,ธุรการ!P:P)+SUMIF(เส้นแต่งหน้าขนมปัง!$C:$C,'รับ-จ่าย ประจำวัน'!$B333,เส้นแต่งหน้าขนมปัง!P:P)+SUMIF('วางแผนBC,CJ'!$C:$C,'รับ-จ่าย ประจำวัน'!$B333,'วางแผนBC,CJ'!P:P)+SUMIF(RD!$C:$C,'รับ-จ่าย ประจำวัน'!$B333,RD!P:P)+SUMIF('FG,ออนไล,คัดแยก'!$C:$C,'รับ-จ่าย ประจำวัน'!$B333,'FG,ออนไล,คัดแยก'!P:P)</f>
        <v>0</v>
      </c>
      <c r="AX333" s="16">
        <f>SUMIF(เตรียมส่วนผสม!$C:$C,'รับ-จ่าย ประจำวัน'!$B333,เตรียมส่วนผสม!Q:Q)+SUMIF(กวนไส้!$C:$C,'รับ-จ่าย ประจำวัน'!$B333,กวนไส้!Q:Q)+SUMIF(ผลิต1!$C:$C,'รับ-จ่าย ประจำวัน'!$B333,ผลิต1!Q:Q)+SUMIF(ผลิต2!$C:$C,'รับ-จ่าย ประจำวัน'!$B333,ผลิต2!Q:Q)+SUMIF(เส้นแต่งหน้าขนมเค้ก!$C:$C,'รับ-จ่าย ประจำวัน'!$B333,เส้นแต่งหน้าขนมเค้ก!Q:Q)+SUMIF(แพ็ค!$C:$C,'รับ-จ่าย ประจำวัน'!$B333,แพ็ค!Q:Q)+SUMIF(ธุรการ!$C:$C,'รับ-จ่าย ประจำวัน'!$B333,ธุรการ!Q:Q)+SUMIF(เส้นแต่งหน้าขนมปัง!$C:$C,'รับ-จ่าย ประจำวัน'!$B333,เส้นแต่งหน้าขนมปัง!Q:Q)+SUMIF('วางแผนBC,CJ'!$C:$C,'รับ-จ่าย ประจำวัน'!$B333,'วางแผนBC,CJ'!Q:Q)+SUMIF(RD!$C:$C,'รับ-จ่าย ประจำวัน'!$B333,RD!Q:Q)+SUMIF('FG,ออนไล,คัดแยก'!$C:$C,'รับ-จ่าย ประจำวัน'!$B333,'FG,ออนไล,คัดแยก'!Q:Q)</f>
        <v>0</v>
      </c>
      <c r="AY333" s="16">
        <f>SUMIF(เตรียมส่วนผสม!$C:$C,'รับ-จ่าย ประจำวัน'!$B333,เตรียมส่วนผสม!R:R)+SUMIF(กวนไส้!$C:$C,'รับ-จ่าย ประจำวัน'!$B333,กวนไส้!R:R)+SUMIF(ผลิต1!$C:$C,'รับ-จ่าย ประจำวัน'!$B333,ผลิต1!R:R)+SUMIF(ผลิต2!$C:$C,'รับ-จ่าย ประจำวัน'!$B333,ผลิต2!R:R)+SUMIF(เส้นแต่งหน้าขนมเค้ก!$C:$C,'รับ-จ่าย ประจำวัน'!$B333,เส้นแต่งหน้าขนมเค้ก!R:R)+SUMIF(แพ็ค!$C:$C,'รับ-จ่าย ประจำวัน'!$B333,แพ็ค!R:R)+SUMIF(ธุรการ!$C:$C,'รับ-จ่าย ประจำวัน'!$B333,ธุรการ!R:R)+SUMIF(เส้นแต่งหน้าขนมปัง!$C:$C,'รับ-จ่าย ประจำวัน'!$B333,เส้นแต่งหน้าขนมปัง!R:R)+SUMIF('วางแผนBC,CJ'!$C:$C,'รับ-จ่าย ประจำวัน'!$B333,'วางแผนBC,CJ'!R:R)+SUMIF(RD!$C:$C,'รับ-จ่าย ประจำวัน'!$B333,RD!R:R)+SUMIF('FG,ออนไล,คัดแยก'!$C:$C,'รับ-จ่าย ประจำวัน'!$B333,'FG,ออนไล,คัดแยก'!R:R)</f>
        <v>6</v>
      </c>
      <c r="AZ333" s="16">
        <f>SUMIF(เตรียมส่วนผสม!$C:$C,'รับ-จ่าย ประจำวัน'!$B333,เตรียมส่วนผสม!S:S)+SUMIF(กวนไส้!$C:$C,'รับ-จ่าย ประจำวัน'!$B333,กวนไส้!S:S)+SUMIF(ผลิต1!$C:$C,'รับ-จ่าย ประจำวัน'!$B333,ผลิต1!S:S)+SUMIF(ผลิต2!$C:$C,'รับ-จ่าย ประจำวัน'!$B333,ผลิต2!S:S)+SUMIF(เส้นแต่งหน้าขนมเค้ก!$C:$C,'รับ-จ่าย ประจำวัน'!$B333,เส้นแต่งหน้าขนมเค้ก!S:S)+SUMIF(แพ็ค!$C:$C,'รับ-จ่าย ประจำวัน'!$B333,แพ็ค!S:S)+SUMIF(ธุรการ!$C:$C,'รับ-จ่าย ประจำวัน'!$B333,ธุรการ!S:S)+SUMIF(เส้นแต่งหน้าขนมปัง!$C:$C,'รับ-จ่าย ประจำวัน'!$B333,เส้นแต่งหน้าขนมปัง!S:S)+SUMIF('วางแผนBC,CJ'!$C:$C,'รับ-จ่าย ประจำวัน'!$B333,'วางแผนBC,CJ'!S:S)+SUMIF(RD!$C:$C,'รับ-จ่าย ประจำวัน'!$B333,RD!S:S)+SUMIF('FG,ออนไล,คัดแยก'!$C:$C,'รับ-จ่าย ประจำวัน'!$B333,'FG,ออนไล,คัดแยก'!S:S)</f>
        <v>0</v>
      </c>
      <c r="BA333" s="16">
        <f>SUMIF(เตรียมส่วนผสม!$C:$C,'รับ-จ่าย ประจำวัน'!$B333,เตรียมส่วนผสม!T:T)+SUMIF(กวนไส้!$C:$C,'รับ-จ่าย ประจำวัน'!$B333,กวนไส้!T:T)+SUMIF(ผลิต1!$C:$C,'รับ-จ่าย ประจำวัน'!$B333,ผลิต1!T:T)+SUMIF(ผลิต2!$C:$C,'รับ-จ่าย ประจำวัน'!$B333,ผลิต2!T:T)+SUMIF(เส้นแต่งหน้าขนมเค้ก!$C:$C,'รับ-จ่าย ประจำวัน'!$B333,เส้นแต่งหน้าขนมเค้ก!T:T)+SUMIF(แพ็ค!$C:$C,'รับ-จ่าย ประจำวัน'!$B333,แพ็ค!T:T)+SUMIF(ธุรการ!$C:$C,'รับ-จ่าย ประจำวัน'!$B333,ธุรการ!T:T)+SUMIF(เส้นแต่งหน้าขนมปัง!$C:$C,'รับ-จ่าย ประจำวัน'!$B333,เส้นแต่งหน้าขนมปัง!T:T)+SUMIF('วางแผนBC,CJ'!$C:$C,'รับ-จ่าย ประจำวัน'!$B333,'วางแผนBC,CJ'!T:T)+SUMIF(RD!$C:$C,'รับ-จ่าย ประจำวัน'!$B333,RD!T:T)+SUMIF('FG,ออนไล,คัดแยก'!$C:$C,'รับ-จ่าย ประจำวัน'!$B333,'FG,ออนไล,คัดแยก'!T:T)</f>
        <v>0</v>
      </c>
      <c r="BB333" s="16">
        <f>SUMIF(เตรียมส่วนผสม!$C:$C,'รับ-จ่าย ประจำวัน'!$B333,เตรียมส่วนผสม!U:U)+SUMIF(กวนไส้!$C:$C,'รับ-จ่าย ประจำวัน'!$B333,กวนไส้!U:U)+SUMIF(ผลิต1!$C:$C,'รับ-จ่าย ประจำวัน'!$B333,ผลิต1!U:U)+SUMIF(ผลิต2!$C:$C,'รับ-จ่าย ประจำวัน'!$B333,ผลิต2!U:U)+SUMIF(เส้นแต่งหน้าขนมเค้ก!$C:$C,'รับ-จ่าย ประจำวัน'!$B333,เส้นแต่งหน้าขนมเค้ก!U:U)+SUMIF(แพ็ค!$C:$C,'รับ-จ่าย ประจำวัน'!$B333,แพ็ค!U:U)+SUMIF(ธุรการ!$C:$C,'รับ-จ่าย ประจำวัน'!$B333,ธุรการ!U:U)+SUMIF(เส้นแต่งหน้าขนมปัง!$C:$C,'รับ-จ่าย ประจำวัน'!$B333,เส้นแต่งหน้าขนมปัง!U:U)+SUMIF('วางแผนBC,CJ'!$C:$C,'รับ-จ่าย ประจำวัน'!$B333,'วางแผนBC,CJ'!U:U)+SUMIF(RD!$C:$C,'รับ-จ่าย ประจำวัน'!$B333,RD!U:U)+SUMIF('FG,ออนไล,คัดแยก'!$C:$C,'รับ-จ่าย ประจำวัน'!$B333,'FG,ออนไล,คัดแยก'!U:U)</f>
        <v>0</v>
      </c>
      <c r="BC333" s="16">
        <f>SUMIF(เตรียมส่วนผสม!$C:$C,'รับ-จ่าย ประจำวัน'!$B333,เตรียมส่วนผสม!V:V)+SUMIF(กวนไส้!$C:$C,'รับ-จ่าย ประจำวัน'!$B333,กวนไส้!V:V)+SUMIF(ผลิต1!$C:$C,'รับ-จ่าย ประจำวัน'!$B333,ผลิต1!V:V)+SUMIF(ผลิต2!$C:$C,'รับ-จ่าย ประจำวัน'!$B333,ผลิต2!V:V)+SUMIF(เส้นแต่งหน้าขนมเค้ก!$C:$C,'รับ-จ่าย ประจำวัน'!$B333,เส้นแต่งหน้าขนมเค้ก!V:V)+SUMIF(แพ็ค!$C:$C,'รับ-จ่าย ประจำวัน'!$B333,แพ็ค!V:V)+SUMIF(ธุรการ!$C:$C,'รับ-จ่าย ประจำวัน'!$B333,ธุรการ!V:V)+SUMIF(เส้นแต่งหน้าขนมปัง!$C:$C,'รับ-จ่าย ประจำวัน'!$B333,เส้นแต่งหน้าขนมปัง!V:V)+SUMIF('วางแผนBC,CJ'!$C:$C,'รับ-จ่าย ประจำวัน'!$B333,'วางแผนBC,CJ'!V:V)+SUMIF(RD!$C:$C,'รับ-จ่าย ประจำวัน'!$B333,RD!V:V)+SUMIF('FG,ออนไล,คัดแยก'!$C:$C,'รับ-จ่าย ประจำวัน'!$B333,'FG,ออนไล,คัดแยก'!V:V)</f>
        <v>0</v>
      </c>
      <c r="BD333" s="16">
        <f>SUMIF(เตรียมส่วนผสม!$C:$C,'รับ-จ่าย ประจำวัน'!$B333,เตรียมส่วนผสม!W:W)+SUMIF(กวนไส้!$C:$C,'รับ-จ่าย ประจำวัน'!$B333,กวนไส้!W:W)+SUMIF(ผลิต1!$C:$C,'รับ-จ่าย ประจำวัน'!$B333,ผลิต1!W:W)+SUMIF(ผลิต2!$C:$C,'รับ-จ่าย ประจำวัน'!$B333,ผลิต2!W:W)+SUMIF(เส้นแต่งหน้าขนมเค้ก!$C:$C,'รับ-จ่าย ประจำวัน'!$B333,เส้นแต่งหน้าขนมเค้ก!W:W)+SUMIF(แพ็ค!$C:$C,'รับ-จ่าย ประจำวัน'!$B333,แพ็ค!W:W)+SUMIF(ธุรการ!$C:$C,'รับ-จ่าย ประจำวัน'!$B333,ธุรการ!W:W)+SUMIF(เส้นแต่งหน้าขนมปัง!$C:$C,'รับ-จ่าย ประจำวัน'!$B333,เส้นแต่งหน้าขนมปัง!W:W)+SUMIF('วางแผนBC,CJ'!$C:$C,'รับ-จ่าย ประจำวัน'!$B333,'วางแผนBC,CJ'!W:W)+SUMIF(RD!$C:$C,'รับ-จ่าย ประจำวัน'!$B333,RD!W:W)+SUMIF('FG,ออนไล,คัดแยก'!$C:$C,'รับ-จ่าย ประจำวัน'!$B333,'FG,ออนไล,คัดแยก'!W:W)</f>
        <v>0</v>
      </c>
      <c r="BE333" s="16">
        <f>SUMIF(เตรียมส่วนผสม!$C:$C,'รับ-จ่าย ประจำวัน'!$B333,เตรียมส่วนผสม!X:X)+SUMIF(กวนไส้!$C:$C,'รับ-จ่าย ประจำวัน'!$B333,กวนไส้!X:X)+SUMIF(ผลิต1!$C:$C,'รับ-จ่าย ประจำวัน'!$B333,ผลิต1!X:X)+SUMIF(ผลิต2!$C:$C,'รับ-จ่าย ประจำวัน'!$B333,ผลิต2!X:X)+SUMIF(เส้นแต่งหน้าขนมเค้ก!$C:$C,'รับ-จ่าย ประจำวัน'!$B333,เส้นแต่งหน้าขนมเค้ก!X:X)+SUMIF(แพ็ค!$C:$C,'รับ-จ่าย ประจำวัน'!$B333,แพ็ค!X:X)+SUMIF(ธุรการ!$C:$C,'รับ-จ่าย ประจำวัน'!$B333,ธุรการ!X:X)+SUMIF(เส้นแต่งหน้าขนมปัง!$C:$C,'รับ-จ่าย ประจำวัน'!$B333,เส้นแต่งหน้าขนมปัง!X:X)+SUMIF('วางแผนBC,CJ'!$C:$C,'รับ-จ่าย ประจำวัน'!$B333,'วางแผนBC,CJ'!X:X)+SUMIF(RD!$C:$C,'รับ-จ่าย ประจำวัน'!$B333,RD!X:X)+SUMIF('FG,ออนไล,คัดแยก'!$C:$C,'รับ-จ่าย ประจำวัน'!$B333,'FG,ออนไล,คัดแยก'!X:X)</f>
        <v>0</v>
      </c>
      <c r="BF333" s="16">
        <f>SUMIF(เตรียมส่วนผสม!$C:$C,'รับ-จ่าย ประจำวัน'!$B333,เตรียมส่วนผสม!Y:Y)+SUMIF(กวนไส้!$C:$C,'รับ-จ่าย ประจำวัน'!$B333,กวนไส้!Y:Y)+SUMIF(ผลิต1!$C:$C,'รับ-จ่าย ประจำวัน'!$B333,ผลิต1!Y:Y)+SUMIF(ผลิต2!$C:$C,'รับ-จ่าย ประจำวัน'!$B333,ผลิต2!Y:Y)+SUMIF(เส้นแต่งหน้าขนมเค้ก!$C:$C,'รับ-จ่าย ประจำวัน'!$B333,เส้นแต่งหน้าขนมเค้ก!Y:Y)+SUMIF(แพ็ค!$C:$C,'รับ-จ่าย ประจำวัน'!$B333,แพ็ค!Y:Y)+SUMIF(ธุรการ!$C:$C,'รับ-จ่าย ประจำวัน'!$B333,ธุรการ!Y:Y)+SUMIF(เส้นแต่งหน้าขนมปัง!$C:$C,'รับ-จ่าย ประจำวัน'!$B333,เส้นแต่งหน้าขนมปัง!Y:Y)+SUMIF('วางแผนBC,CJ'!$C:$C,'รับ-จ่าย ประจำวัน'!$B333,'วางแผนBC,CJ'!Y:Y)+SUMIF(RD!$C:$C,'รับ-จ่าย ประจำวัน'!$B333,RD!Y:Y)+SUMIF('FG,ออนไล,คัดแยก'!$C:$C,'รับ-จ่าย ประจำวัน'!$B333,'FG,ออนไล,คัดแยก'!Y:Y)</f>
        <v>15</v>
      </c>
      <c r="BG333" s="16">
        <f>SUMIF(เตรียมส่วนผสม!$C:$C,'รับ-จ่าย ประจำวัน'!$B333,เตรียมส่วนผสม!Z:Z)+SUMIF(กวนไส้!$C:$C,'รับ-จ่าย ประจำวัน'!$B333,กวนไส้!Z:Z)+SUMIF(ผลิต1!$C:$C,'รับ-จ่าย ประจำวัน'!$B333,ผลิต1!Z:Z)+SUMIF(ผลิต2!$C:$C,'รับ-จ่าย ประจำวัน'!$B333,ผลิต2!Z:Z)+SUMIF(เส้นแต่งหน้าขนมเค้ก!$C:$C,'รับ-จ่าย ประจำวัน'!$B333,เส้นแต่งหน้าขนมเค้ก!Z:Z)+SUMIF(แพ็ค!$C:$C,'รับ-จ่าย ประจำวัน'!$B333,แพ็ค!Z:Z)+SUMIF(ธุรการ!$C:$C,'รับ-จ่าย ประจำวัน'!$B333,ธุรการ!Z:Z)+SUMIF(เส้นแต่งหน้าขนมปัง!$C:$C,'รับ-จ่าย ประจำวัน'!$B333,เส้นแต่งหน้าขนมปัง!Z:Z)+SUMIF('วางแผนBC,CJ'!$C:$C,'รับ-จ่าย ประจำวัน'!$B333,'วางแผนBC,CJ'!Z:Z)+SUMIF(RD!$C:$C,'รับ-จ่าย ประจำวัน'!$B333,RD!Z:Z)+SUMIF('FG,ออนไล,คัดแยก'!$C:$C,'รับ-จ่าย ประจำวัน'!$B333,'FG,ออนไล,คัดแยก'!Z:Z)</f>
        <v>0</v>
      </c>
      <c r="BH333" s="16">
        <f>SUMIF(เตรียมส่วนผสม!$C:$C,'รับ-จ่าย ประจำวัน'!$B333,เตรียมส่วนผสม!AA:AA)+SUMIF(กวนไส้!$C:$C,'รับ-จ่าย ประจำวัน'!$B333,กวนไส้!AA:AA)+SUMIF(ผลิต1!$C:$C,'รับ-จ่าย ประจำวัน'!$B333,ผลิต1!AA:AA)+SUMIF(ผลิต2!$C:$C,'รับ-จ่าย ประจำวัน'!$B333,ผลิต2!AA:AA)+SUMIF(เส้นแต่งหน้าขนมเค้ก!$C:$C,'รับ-จ่าย ประจำวัน'!$B333,เส้นแต่งหน้าขนมเค้ก!AA:AA)+SUMIF(แพ็ค!$C:$C,'รับ-จ่าย ประจำวัน'!$B333,แพ็ค!AA:AA)+SUMIF(ธุรการ!$C:$C,'รับ-จ่าย ประจำวัน'!$B333,ธุรการ!AA:AA)+SUMIF(เส้นแต่งหน้าขนมปัง!$C:$C,'รับ-จ่าย ประจำวัน'!$B333,เส้นแต่งหน้าขนมปัง!AA:AA)+SUMIF('วางแผนBC,CJ'!$C:$C,'รับ-จ่าย ประจำวัน'!$B333,'วางแผนBC,CJ'!AA:AA)+SUMIF(RD!$C:$C,'รับ-จ่าย ประจำวัน'!$B333,RD!AA:AA)+SUMIF('FG,ออนไล,คัดแยก'!$C:$C,'รับ-จ่าย ประจำวัน'!$B333,'FG,ออนไล,คัดแยก'!AA:AA)</f>
        <v>0</v>
      </c>
      <c r="BI333" s="16">
        <f>SUMIF(เตรียมส่วนผสม!$C:$C,'รับ-จ่าย ประจำวัน'!$B333,เตรียมส่วนผสม!AB:AB)+SUMIF(กวนไส้!$C:$C,'รับ-จ่าย ประจำวัน'!$B333,กวนไส้!AB:AB)+SUMIF(ผลิต1!$C:$C,'รับ-จ่าย ประจำวัน'!$B333,ผลิต1!AB:AB)+SUMIF(ผลิต2!$C:$C,'รับ-จ่าย ประจำวัน'!$B333,ผลิต2!AB:AB)+SUMIF(เส้นแต่งหน้าขนมเค้ก!$C:$C,'รับ-จ่าย ประจำวัน'!$B333,เส้นแต่งหน้าขนมเค้ก!AB:AB)+SUMIF(แพ็ค!$C:$C,'รับ-จ่าย ประจำวัน'!$B333,แพ็ค!AB:AB)+SUMIF(ธุรการ!$C:$C,'รับ-จ่าย ประจำวัน'!$B333,ธุรการ!AB:AB)+SUMIF(เส้นแต่งหน้าขนมปัง!$C:$C,'รับ-จ่าย ประจำวัน'!$B333,เส้นแต่งหน้าขนมปัง!AB:AB)+SUMIF('วางแผนBC,CJ'!$C:$C,'รับ-จ่าย ประจำวัน'!$B333,'วางแผนBC,CJ'!AB:AB)+SUMIF(RD!$C:$C,'รับ-จ่าย ประจำวัน'!$B333,RD!AB:AB)+SUMIF('FG,ออนไล,คัดแยก'!$C:$C,'รับ-จ่าย ประจำวัน'!$B333,'FG,ออนไล,คัดแยก'!AB:AB)</f>
        <v>0</v>
      </c>
      <c r="BJ333" s="16">
        <f>SUMIF(เตรียมส่วนผสม!$C:$C,'รับ-จ่าย ประจำวัน'!$B333,เตรียมส่วนผสม!AC:AC)+SUMIF(กวนไส้!$C:$C,'รับ-จ่าย ประจำวัน'!$B333,กวนไส้!AC:AC)+SUMIF(ผลิต1!$C:$C,'รับ-จ่าย ประจำวัน'!$B333,ผลิต1!AC:AC)+SUMIF(ผลิต2!$C:$C,'รับ-จ่าย ประจำวัน'!$B333,ผลิต2!AC:AC)+SUMIF(เส้นแต่งหน้าขนมเค้ก!$C:$C,'รับ-จ่าย ประจำวัน'!$B333,เส้นแต่งหน้าขนมเค้ก!AC:AC)+SUMIF(แพ็ค!$C:$C,'รับ-จ่าย ประจำวัน'!$B333,แพ็ค!AC:AC)+SUMIF(ธุรการ!$C:$C,'รับ-จ่าย ประจำวัน'!$B333,ธุรการ!AC:AC)+SUMIF(เส้นแต่งหน้าขนมปัง!$C:$C,'รับ-จ่าย ประจำวัน'!$B333,เส้นแต่งหน้าขนมปัง!AC:AC)+SUMIF('วางแผนBC,CJ'!$C:$C,'รับ-จ่าย ประจำวัน'!$B333,'วางแผนBC,CJ'!AC:AC)+SUMIF(RD!$C:$C,'รับ-จ่าย ประจำวัน'!$B333,RD!AC:AC)+SUMIF('FG,ออนไล,คัดแยก'!$C:$C,'รับ-จ่าย ประจำวัน'!$B333,'FG,ออนไล,คัดแยก'!AC:AC)</f>
        <v>10</v>
      </c>
      <c r="BK333" s="16">
        <f>SUMIF(เตรียมส่วนผสม!$C:$C,'รับ-จ่าย ประจำวัน'!$B333,เตรียมส่วนผสม!AD:AD)+SUMIF(กวนไส้!$C:$C,'รับ-จ่าย ประจำวัน'!$B333,กวนไส้!AD:AD)+SUMIF(ผลิต1!$C:$C,'รับ-จ่าย ประจำวัน'!$B333,ผลิต1!AD:AD)+SUMIF(ผลิต2!$C:$C,'รับ-จ่าย ประจำวัน'!$B333,ผลิต2!AD:AD)+SUMIF(เส้นแต่งหน้าขนมเค้ก!$C:$C,'รับ-จ่าย ประจำวัน'!$B333,เส้นแต่งหน้าขนมเค้ก!AD:AD)+SUMIF(แพ็ค!$C:$C,'รับ-จ่าย ประจำวัน'!$B333,แพ็ค!AD:AD)+SUMIF(ธุรการ!$C:$C,'รับ-จ่าย ประจำวัน'!$B333,ธุรการ!AD:AD)+SUMIF(เส้นแต่งหน้าขนมปัง!$C:$C,'รับ-จ่าย ประจำวัน'!$B333,เส้นแต่งหน้าขนมปัง!AD:AD)+SUMIF('วางแผนBC,CJ'!$C:$C,'รับ-จ่าย ประจำวัน'!$B333,'วางแผนBC,CJ'!AD:AD)+SUMIF(RD!$C:$C,'รับ-จ่าย ประจำวัน'!$B333,RD!AD:AD)+SUMIF('FG,ออนไล,คัดแยก'!$C:$C,'รับ-จ่าย ประจำวัน'!$B333,'FG,ออนไล,คัดแยก'!AD:AD)</f>
        <v>0</v>
      </c>
      <c r="BL333" s="16">
        <f>SUMIF(เตรียมส่วนผสม!$C:$C,'รับ-จ่าย ประจำวัน'!$B333,เตรียมส่วนผสม!AE:AE)+SUMIF(กวนไส้!$C:$C,'รับ-จ่าย ประจำวัน'!$B333,กวนไส้!AE:AE)+SUMIF(ผลิต1!$C:$C,'รับ-จ่าย ประจำวัน'!$B333,ผลิต1!AE:AE)+SUMIF(ผลิต2!$C:$C,'รับ-จ่าย ประจำวัน'!$B333,ผลิต2!AE:AE)+SUMIF(เส้นแต่งหน้าขนมเค้ก!$C:$C,'รับ-จ่าย ประจำวัน'!$B333,เส้นแต่งหน้าขนมเค้ก!AE:AE)+SUMIF(แพ็ค!$C:$C,'รับ-จ่าย ประจำวัน'!$B333,แพ็ค!AE:AE)+SUMIF(ธุรการ!$C:$C,'รับ-จ่าย ประจำวัน'!$B333,ธุรการ!AE:AE)+SUMIF(เส้นแต่งหน้าขนมปัง!$C:$C,'รับ-จ่าย ประจำวัน'!$B333,เส้นแต่งหน้าขนมปัง!AE:AE)+SUMIF('วางแผนBC,CJ'!$C:$C,'รับ-จ่าย ประจำวัน'!$B333,'วางแผนBC,CJ'!AE:AE)+SUMIF(RD!$C:$C,'รับ-จ่าย ประจำวัน'!$B333,RD!AE:AE)+SUMIF('FG,ออนไล,คัดแยก'!$C:$C,'รับ-จ่าย ประจำวัน'!$B333,'FG,ออนไล,คัดแยก'!AE:AE)</f>
        <v>0</v>
      </c>
      <c r="BM333" s="16">
        <f>SUMIF(เตรียมส่วนผสม!$C:$C,'รับ-จ่าย ประจำวัน'!$B333,เตรียมส่วนผสม!AF:AF)+SUMIF(กวนไส้!$C:$C,'รับ-จ่าย ประจำวัน'!$B333,กวนไส้!AF:AF)+SUMIF(ผลิต1!$C:$C,'รับ-จ่าย ประจำวัน'!$B333,ผลิต1!AF:AF)+SUMIF(ผลิต2!$C:$C,'รับ-จ่าย ประจำวัน'!$B333,ผลิต2!AF:AF)+SUMIF(เส้นแต่งหน้าขนมเค้ก!$C:$C,'รับ-จ่าย ประจำวัน'!$B333,เส้นแต่งหน้าขนมเค้ก!AF:AF)+SUMIF(แพ็ค!$C:$C,'รับ-จ่าย ประจำวัน'!$B333,แพ็ค!AF:AF)+SUMIF(ธุรการ!$C:$C,'รับ-จ่าย ประจำวัน'!$B333,ธุรการ!AF:AF)+SUMIF(เส้นแต่งหน้าขนมปัง!$C:$C,'รับ-จ่าย ประจำวัน'!$B333,เส้นแต่งหน้าขนมปัง!AF:AF)+SUMIF('วางแผนBC,CJ'!$C:$C,'รับ-จ่าย ประจำวัน'!$B333,'วางแผนBC,CJ'!AF:AF)+SUMIF(RD!$C:$C,'รับ-จ่าย ประจำวัน'!$B333,RD!AF:AF)+SUMIF('FG,ออนไล,คัดแยก'!$C:$C,'รับ-จ่าย ประจำวัน'!$B333,'FG,ออนไล,คัดแยก'!AF:AF)</f>
        <v>0</v>
      </c>
      <c r="BN333" s="16">
        <f>SUMIF(เตรียมส่วนผสม!$C:$C,'รับ-จ่าย ประจำวัน'!$B333,เตรียมส่วนผสม!AG:AG)+SUMIF(กวนไส้!$C:$C,'รับ-จ่าย ประจำวัน'!$B333,กวนไส้!AG:AG)+SUMIF(ผลิต1!$C:$C,'รับ-จ่าย ประจำวัน'!$B333,ผลิต1!AG:AG)+SUMIF(ผลิต2!$C:$C,'รับ-จ่าย ประจำวัน'!$B333,ผลิต2!AG:AG)+SUMIF(เส้นแต่งหน้าขนมเค้ก!$C:$C,'รับ-จ่าย ประจำวัน'!$B333,เส้นแต่งหน้าขนมเค้ก!AG:AG)+SUMIF(แพ็ค!$C:$C,'รับ-จ่าย ประจำวัน'!$B333,แพ็ค!AG:AG)+SUMIF(ธุรการ!$C:$C,'รับ-จ่าย ประจำวัน'!$B333,ธุรการ!AG:AG)+SUMIF(เส้นแต่งหน้าขนมปัง!$C:$C,'รับ-จ่าย ประจำวัน'!$B333,เส้นแต่งหน้าขนมปัง!AG:AG)+SUMIF('วางแผนBC,CJ'!$C:$C,'รับ-จ่าย ประจำวัน'!$B333,'วางแผนBC,CJ'!AG:AG)+SUMIF(RD!$C:$C,'รับ-จ่าย ประจำวัน'!$B333,RD!AG:AG)+SUMIF('FG,ออนไล,คัดแยก'!$C:$C,'รับ-จ่าย ประจำวัน'!$B333,'FG,ออนไล,คัดแยก'!AG:AG)</f>
        <v>10</v>
      </c>
      <c r="BO333" s="16">
        <f>SUMIF(เตรียมส่วนผสม!$C:$C,'รับ-จ่าย ประจำวัน'!$B333,เตรียมส่วนผสม!AH:AH)+SUMIF(กวนไส้!$C:$C,'รับ-จ่าย ประจำวัน'!$B333,กวนไส้!AH:AH)+SUMIF(ผลิต1!$C:$C,'รับ-จ่าย ประจำวัน'!$B333,ผลิต1!AH:AH)+SUMIF(ผลิต2!$C:$C,'รับ-จ่าย ประจำวัน'!$B333,ผลิต2!AH:AH)+SUMIF(เส้นแต่งหน้าขนมเค้ก!$C:$C,'รับ-จ่าย ประจำวัน'!$B333,เส้นแต่งหน้าขนมเค้ก!AH:AH)+SUMIF(แพ็ค!$C:$C,'รับ-จ่าย ประจำวัน'!$B333,แพ็ค!AH:AH)+SUMIF(ธุรการ!$C:$C,'รับ-จ่าย ประจำวัน'!$B333,ธุรการ!AH:AH)+SUMIF(เส้นแต่งหน้าขนมปัง!$C:$C,'รับ-จ่าย ประจำวัน'!$B333,เส้นแต่งหน้าขนมปัง!AH:AH)+SUMIF('วางแผนBC,CJ'!$C:$C,'รับ-จ่าย ประจำวัน'!$B333,'วางแผนBC,CJ'!AH:AH)+SUMIF(RD!$C:$C,'รับ-จ่าย ประจำวัน'!$B333,RD!AH:AH)+SUMIF('FG,ออนไล,คัดแยก'!$C:$C,'รับ-จ่าย ประจำวัน'!$B333,'FG,ออนไล,คัดแยก'!AH:AH)</f>
        <v>0</v>
      </c>
      <c r="BP333" s="16">
        <f>SUMIF(เตรียมส่วนผสม!$C:$C,'รับ-จ่าย ประจำวัน'!$B333,เตรียมส่วนผสม!AI:AI)+SUMIF(กวนไส้!$C:$C,'รับ-จ่าย ประจำวัน'!$B333,กวนไส้!AI:AI)+SUMIF(ผลิต1!$C:$C,'รับ-จ่าย ประจำวัน'!$B333,ผลิต1!AI:AI)+SUMIF(ผลิต2!$C:$C,'รับ-จ่าย ประจำวัน'!$B333,ผลิต2!AI:AI)+SUMIF(เส้นแต่งหน้าขนมเค้ก!$C:$C,'รับ-จ่าย ประจำวัน'!$B333,เส้นแต่งหน้าขนมเค้ก!AI:AI)+SUMIF(แพ็ค!$C:$C,'รับ-จ่าย ประจำวัน'!$B333,แพ็ค!AI:AI)+SUMIF(ธุรการ!$C:$C,'รับ-จ่าย ประจำวัน'!$B333,ธุรการ!AI:AI)+SUMIF(เส้นแต่งหน้าขนมปัง!$C:$C,'รับ-จ่าย ประจำวัน'!$B333,เส้นแต่งหน้าขนมปัง!AI:AI)+SUMIF('วางแผนBC,CJ'!$C:$C,'รับ-จ่าย ประจำวัน'!$B333,'วางแผนBC,CJ'!AI:AI)+SUMIF(RD!$C:$C,'รับ-จ่าย ประจำวัน'!$B333,RD!AI:AI)+SUMIF('FG,ออนไล,คัดแยก'!$C:$C,'รับ-จ่าย ประจำวัน'!$B333,'FG,ออนไล,คัดแยก'!AI:AI)</f>
        <v>0</v>
      </c>
      <c r="BQ333" s="16">
        <f>SUMIF(เตรียมส่วนผสม!$C:$C,'รับ-จ่าย ประจำวัน'!$B333,เตรียมส่วนผสม!AJ:AJ)+SUMIF(กวนไส้!$C:$C,'รับ-จ่าย ประจำวัน'!$B333,กวนไส้!AJ:AJ)+SUMIF(ผลิต1!$C:$C,'รับ-จ่าย ประจำวัน'!$B333,ผลิต1!AJ:AJ)+SUMIF(ผลิต2!$C:$C,'รับ-จ่าย ประจำวัน'!$B333,ผลิต2!AJ:AJ)+SUMIF(เส้นแต่งหน้าขนมเค้ก!$C:$C,'รับ-จ่าย ประจำวัน'!$B333,เส้นแต่งหน้าขนมเค้ก!AJ:AJ)+SUMIF(แพ็ค!$C:$C,'รับ-จ่าย ประจำวัน'!$B333,แพ็ค!AJ:AJ)+SUMIF(ธุรการ!$C:$C,'รับ-จ่าย ประจำวัน'!$B333,ธุรการ!AJ:AJ)+SUMIF(เส้นแต่งหน้าขนมปัง!$C:$C,'รับ-จ่าย ประจำวัน'!$B333,เส้นแต่งหน้าขนมปัง!AJ:AJ)+SUMIF('วางแผนBC,CJ'!$C:$C,'รับ-จ่าย ประจำวัน'!$B333,'วางแผนBC,CJ'!AJ:AJ)+SUMIF(RD!$C:$C,'รับ-จ่าย ประจำวัน'!$B333,RD!AJ:AJ)+SUMIF('FG,ออนไล,คัดแยก'!$C:$C,'รับ-จ่าย ประจำวัน'!$B333,'FG,ออนไล,คัดแยก'!AJ:AJ)</f>
        <v>0</v>
      </c>
      <c r="BR333" s="16">
        <f>SUMIF(เตรียมส่วนผสม!$C:$C,'รับ-จ่าย ประจำวัน'!$B333,เตรียมส่วนผสม!AK:AK)+SUMIF(กวนไส้!$C:$C,'รับ-จ่าย ประจำวัน'!$B333,กวนไส้!AK:AK)+SUMIF(ผลิต1!$C:$C,'รับ-จ่าย ประจำวัน'!$B333,ผลิต1!AK:AK)+SUMIF(ผลิต2!$C:$C,'รับ-จ่าย ประจำวัน'!$B333,ผลิต2!AK:AK)+SUMIF(เส้นแต่งหน้าขนมเค้ก!$C:$C,'รับ-จ่าย ประจำวัน'!$B333,เส้นแต่งหน้าขนมเค้ก!AK:AK)+SUMIF(แพ็ค!$C:$C,'รับ-จ่าย ประจำวัน'!$B333,แพ็ค!AK:AK)+SUMIF(ธุรการ!$C:$C,'รับ-จ่าย ประจำวัน'!$B333,ธุรการ!AK:AK)+SUMIF(เส้นแต่งหน้าขนมปัง!$C:$C,'รับ-จ่าย ประจำวัน'!$B333,เส้นแต่งหน้าขนมปัง!AK:AK)+SUMIF('วางแผนBC,CJ'!$C:$C,'รับ-จ่าย ประจำวัน'!$B333,'วางแผนBC,CJ'!AK:AK)+SUMIF(RD!$C:$C,'รับ-จ่าย ประจำวัน'!$B333,RD!AK:AK)+SUMIF('FG,ออนไล,คัดแยก'!$C:$C,'รับ-จ่าย ประจำวัน'!$B333,'FG,ออนไล,คัดแยก'!AK:AK)</f>
        <v>0</v>
      </c>
      <c r="BS333" s="16">
        <f>SUMIF(เตรียมส่วนผสม!$C:$C,'รับ-จ่าย ประจำวัน'!$B333,เตรียมส่วนผสม!AL:AL)+SUMIF(กวนไส้!$C:$C,'รับ-จ่าย ประจำวัน'!$B333,กวนไส้!AL:AL)+SUMIF(ผลิต1!$C:$C,'รับ-จ่าย ประจำวัน'!$B333,ผลิต1!AL:AL)+SUMIF(ผลิต2!$C:$C,'รับ-จ่าย ประจำวัน'!$B333,ผลิต2!AL:AL)+SUMIF(เส้นแต่งหน้าขนมเค้ก!$C:$C,'รับ-จ่าย ประจำวัน'!$B333,เส้นแต่งหน้าขนมเค้ก!AL:AL)+SUMIF(แพ็ค!$C:$C,'รับ-จ่าย ประจำวัน'!$B333,แพ็ค!AL:AL)+SUMIF(ธุรการ!$C:$C,'รับ-จ่าย ประจำวัน'!$B333,ธุรการ!AL:AL)+SUMIF(เส้นแต่งหน้าขนมปัง!$C:$C,'รับ-จ่าย ประจำวัน'!$B333,เส้นแต่งหน้าขนมปัง!AL:AL)+SUMIF('วางแผนBC,CJ'!$C:$C,'รับ-จ่าย ประจำวัน'!$B333,'วางแผนBC,CJ'!AL:AL)+SUMIF(RD!$C:$C,'รับ-จ่าย ประจำวัน'!$B333,RD!AL:AL)+SUMIF('FG,ออนไล,คัดแยก'!$C:$C,'รับ-จ่าย ประจำวัน'!$B333,'FG,ออนไล,คัดแยก'!AL:AL)</f>
        <v>0</v>
      </c>
      <c r="BT333" s="18">
        <f t="shared" si="70"/>
        <v>66</v>
      </c>
      <c r="BU333" s="116"/>
      <c r="BV333" s="146">
        <f t="shared" si="71"/>
        <v>414</v>
      </c>
      <c r="BW333" s="183">
        <v>15</v>
      </c>
      <c r="BX333" s="172">
        <f t="shared" ref="BX333:BX334" si="79">BT333/30</f>
        <v>2.2000000000000002</v>
      </c>
      <c r="BY333" s="188">
        <f t="shared" si="74"/>
        <v>188.18181818181816</v>
      </c>
      <c r="BZ333" s="180">
        <f t="shared" ca="1" si="73"/>
        <v>46391.181818181816</v>
      </c>
      <c r="CA333" s="93"/>
      <c r="CB333" s="93"/>
      <c r="CC333" s="93"/>
      <c r="CD333" s="93"/>
      <c r="CE333" s="93"/>
      <c r="CF333" s="93"/>
      <c r="CG333" s="93"/>
      <c r="CH333" s="93"/>
      <c r="CI333" s="93"/>
      <c r="CJ333" s="97"/>
      <c r="CK333" s="9">
        <f t="shared" si="75"/>
        <v>414</v>
      </c>
    </row>
    <row r="334" spans="1:89" x14ac:dyDescent="0.5">
      <c r="A334" s="149"/>
      <c r="B334" s="34" t="s">
        <v>1025</v>
      </c>
      <c r="C334" s="10" t="s">
        <v>1492</v>
      </c>
      <c r="D334" s="135" t="s">
        <v>276</v>
      </c>
      <c r="E334" s="11">
        <v>45</v>
      </c>
      <c r="F334" s="75"/>
      <c r="G334" s="11"/>
      <c r="H334" s="12">
        <v>656</v>
      </c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3"/>
      <c r="AF334" s="13"/>
      <c r="AG334" s="13"/>
      <c r="AH334" s="13"/>
      <c r="AI334" s="14"/>
      <c r="AJ334" s="14"/>
      <c r="AK334" s="14"/>
      <c r="AL334" s="14"/>
      <c r="AM334" s="14"/>
      <c r="AN334" s="15">
        <f t="shared" si="69"/>
        <v>0</v>
      </c>
      <c r="AO334" s="16">
        <f>SUMIF(เตรียมส่วนผสม!$C:$C,'รับ-จ่าย ประจำวัน'!$B334,เตรียมส่วนผสม!H:H)+SUMIF(กวนไส้!$C:$C,'รับ-จ่าย ประจำวัน'!$B334,กวนไส้!H:H)+SUMIF(ผลิต1!$C:$C,'รับ-จ่าย ประจำวัน'!$B334,ผลิต1!H:H)+SUMIF(ผลิต2!$C:$C,'รับ-จ่าย ประจำวัน'!$B334,ผลิต2!H:H)+SUMIF(เส้นแต่งหน้าขนมเค้ก!$C:$C,'รับ-จ่าย ประจำวัน'!$B334,เส้นแต่งหน้าขนมเค้ก!H:H)+SUMIF(แพ็ค!$C:$C,'รับ-จ่าย ประจำวัน'!$B334,แพ็ค!H:H)+SUMIF(ธุรการ!$C:$C,'รับ-จ่าย ประจำวัน'!$B334,ธุรการ!H:H)+SUMIF(เส้นแต่งหน้าขนมปัง!$C:$C,'รับ-จ่าย ประจำวัน'!$B334,เส้นแต่งหน้าขนมปัง!H:H)+SUMIF('วางแผนBC,CJ'!$C:$C,'รับ-จ่าย ประจำวัน'!$B334,'วางแผนBC,CJ'!H:H)+SUMIF(RD!$C:$C,'รับ-จ่าย ประจำวัน'!$B334,RD!H:H)+SUMIF('FG,ออนไล,คัดแยก'!$C:$C,'รับ-จ่าย ประจำวัน'!$B334,'FG,ออนไล,คัดแยก'!H:H)</f>
        <v>15</v>
      </c>
      <c r="AP334" s="16">
        <f>SUMIF(เตรียมส่วนผสม!$C:$C,'รับ-จ่าย ประจำวัน'!$B334,เตรียมส่วนผสม!I:I)+SUMIF(กวนไส้!$C:$C,'รับ-จ่าย ประจำวัน'!$B334,กวนไส้!I:I)+SUMIF(ผลิต1!$C:$C,'รับ-จ่าย ประจำวัน'!$B334,ผลิต1!I:I)+SUMIF(ผลิต2!$C:$C,'รับ-จ่าย ประจำวัน'!$B334,ผลิต2!I:I)+SUMIF(เส้นแต่งหน้าขนมเค้ก!$C:$C,'รับ-จ่าย ประจำวัน'!$B334,เส้นแต่งหน้าขนมเค้ก!I:I)+SUMIF(แพ็ค!$C:$C,'รับ-จ่าย ประจำวัน'!$B334,แพ็ค!I:I)+SUMIF(ธุรการ!$C:$C,'รับ-จ่าย ประจำวัน'!$B334,ธุรการ!I:I)+SUMIF(เส้นแต่งหน้าขนมปัง!$C:$C,'รับ-จ่าย ประจำวัน'!$B334,เส้นแต่งหน้าขนมปัง!I:I)+SUMIF('วางแผนBC,CJ'!$C:$C,'รับ-จ่าย ประจำวัน'!$B334,'วางแผนBC,CJ'!I:I)+SUMIF(RD!$C:$C,'รับ-จ่าย ประจำวัน'!$B334,RD!I:I)+SUMIF('FG,ออนไล,คัดแยก'!$C:$C,'รับ-จ่าย ประจำวัน'!$B334,'FG,ออนไล,คัดแยก'!I:I)</f>
        <v>16</v>
      </c>
      <c r="AQ334" s="16">
        <f>SUMIF(เตรียมส่วนผสม!$C:$C,'รับ-จ่าย ประจำวัน'!$B334,เตรียมส่วนผสม!J:J)+SUMIF(กวนไส้!$C:$C,'รับ-จ่าย ประจำวัน'!$B334,กวนไส้!J:J)+SUMIF(ผลิต1!$C:$C,'รับ-จ่าย ประจำวัน'!$B334,ผลิต1!J:J)+SUMIF(ผลิต2!$C:$C,'รับ-จ่าย ประจำวัน'!$B334,ผลิต2!J:J)+SUMIF(เส้นแต่งหน้าขนมเค้ก!$C:$C,'รับ-จ่าย ประจำวัน'!$B334,เส้นแต่งหน้าขนมเค้ก!J:J)+SUMIF(แพ็ค!$C:$C,'รับ-จ่าย ประจำวัน'!$B334,แพ็ค!J:J)+SUMIF(ธุรการ!$C:$C,'รับ-จ่าย ประจำวัน'!$B334,ธุรการ!J:J)+SUMIF(เส้นแต่งหน้าขนมปัง!$C:$C,'รับ-จ่าย ประจำวัน'!$B334,เส้นแต่งหน้าขนมปัง!J:J)+SUMIF('วางแผนBC,CJ'!$C:$C,'รับ-จ่าย ประจำวัน'!$B334,'วางแผนBC,CJ'!J:J)+SUMIF(RD!$C:$C,'รับ-จ่าย ประจำวัน'!$B334,RD!J:J)+SUMIF('FG,ออนไล,คัดแยก'!$C:$C,'รับ-จ่าย ประจำวัน'!$B334,'FG,ออนไล,คัดแยก'!J:J)</f>
        <v>0</v>
      </c>
      <c r="AR334" s="16">
        <f>SUMIF(เตรียมส่วนผสม!$C:$C,'รับ-จ่าย ประจำวัน'!$B334,เตรียมส่วนผสม!K:K)+SUMIF(กวนไส้!$C:$C,'รับ-จ่าย ประจำวัน'!$B334,กวนไส้!K:K)+SUMIF(ผลิต1!$C:$C,'รับ-จ่าย ประจำวัน'!$B334,ผลิต1!K:K)+SUMIF(ผลิต2!$C:$C,'รับ-จ่าย ประจำวัน'!$B334,ผลิต2!K:K)+SUMIF(เส้นแต่งหน้าขนมเค้ก!$C:$C,'รับ-จ่าย ประจำวัน'!$B334,เส้นแต่งหน้าขนมเค้ก!K:K)+SUMIF(แพ็ค!$C:$C,'รับ-จ่าย ประจำวัน'!$B334,แพ็ค!K:K)+SUMIF(ธุรการ!$C:$C,'รับ-จ่าย ประจำวัน'!$B334,ธุรการ!K:K)+SUMIF(เส้นแต่งหน้าขนมปัง!$C:$C,'รับ-จ่าย ประจำวัน'!$B334,เส้นแต่งหน้าขนมปัง!K:K)+SUMIF('วางแผนBC,CJ'!$C:$C,'รับ-จ่าย ประจำวัน'!$B334,'วางแผนBC,CJ'!K:K)+SUMIF(RD!$C:$C,'รับ-จ่าย ประจำวัน'!$B334,RD!K:K)+SUMIF('FG,ออนไล,คัดแยก'!$C:$C,'รับ-จ่าย ประจำวัน'!$B334,'FG,ออนไล,คัดแยก'!K:K)</f>
        <v>15</v>
      </c>
      <c r="AS334" s="16">
        <f>SUMIF(เตรียมส่วนผสม!$C:$C,'รับ-จ่าย ประจำวัน'!$B334,เตรียมส่วนผสม!L:L)+SUMIF(กวนไส้!$C:$C,'รับ-จ่าย ประจำวัน'!$B334,กวนไส้!L:L)+SUMIF(ผลิต1!$C:$C,'รับ-จ่าย ประจำวัน'!$B334,ผลิต1!L:L)+SUMIF(ผลิต2!$C:$C,'รับ-จ่าย ประจำวัน'!$B334,ผลิต2!L:L)+SUMIF(เส้นแต่งหน้าขนมเค้ก!$C:$C,'รับ-จ่าย ประจำวัน'!$B334,เส้นแต่งหน้าขนมเค้ก!L:L)+SUMIF(แพ็ค!$C:$C,'รับ-จ่าย ประจำวัน'!$B334,แพ็ค!L:L)+SUMIF(ธุรการ!$C:$C,'รับ-จ่าย ประจำวัน'!$B334,ธุรการ!L:L)+SUMIF(เส้นแต่งหน้าขนมปัง!$C:$C,'รับ-จ่าย ประจำวัน'!$B334,เส้นแต่งหน้าขนมปัง!L:L)+SUMIF('วางแผนBC,CJ'!$C:$C,'รับ-จ่าย ประจำวัน'!$B334,'วางแผนBC,CJ'!L:L)+SUMIF(RD!$C:$C,'รับ-จ่าย ประจำวัน'!$B334,RD!L:L)+SUMIF('FG,ออนไล,คัดแยก'!$C:$C,'รับ-จ่าย ประจำวัน'!$B334,'FG,ออนไล,คัดแยก'!L:L)</f>
        <v>10</v>
      </c>
      <c r="AT334" s="16">
        <f>SUMIF(เตรียมส่วนผสม!$C:$C,'รับ-จ่าย ประจำวัน'!$B334,เตรียมส่วนผสม!M:M)+SUMIF(กวนไส้!$C:$C,'รับ-จ่าย ประจำวัน'!$B334,กวนไส้!M:M)+SUMIF(ผลิต1!$C:$C,'รับ-จ่าย ประจำวัน'!$B334,ผลิต1!M:M)+SUMIF(ผลิต2!$C:$C,'รับ-จ่าย ประจำวัน'!$B334,ผลิต2!M:M)+SUMIF(เส้นแต่งหน้าขนมเค้ก!$C:$C,'รับ-จ่าย ประจำวัน'!$B334,เส้นแต่งหน้าขนมเค้ก!M:M)+SUMIF(แพ็ค!$C:$C,'รับ-จ่าย ประจำวัน'!$B334,แพ็ค!M:M)+SUMIF(ธุรการ!$C:$C,'รับ-จ่าย ประจำวัน'!$B334,ธุรการ!M:M)+SUMIF(เส้นแต่งหน้าขนมปัง!$C:$C,'รับ-จ่าย ประจำวัน'!$B334,เส้นแต่งหน้าขนมปัง!M:M)+SUMIF('วางแผนBC,CJ'!$C:$C,'รับ-จ่าย ประจำวัน'!$B334,'วางแผนBC,CJ'!M:M)+SUMIF(RD!$C:$C,'รับ-จ่าย ประจำวัน'!$B334,RD!M:M)+SUMIF('FG,ออนไล,คัดแยก'!$C:$C,'รับ-จ่าย ประจำวัน'!$B334,'FG,ออนไล,คัดแยก'!M:M)</f>
        <v>0</v>
      </c>
      <c r="AU334" s="16">
        <f>SUMIF(เตรียมส่วนผสม!$C:$C,'รับ-จ่าย ประจำวัน'!$B334,เตรียมส่วนผสม!N:N)+SUMIF(กวนไส้!$C:$C,'รับ-จ่าย ประจำวัน'!$B334,กวนไส้!N:N)+SUMIF(ผลิต1!$C:$C,'รับ-จ่าย ประจำวัน'!$B334,ผลิต1!N:N)+SUMIF(ผลิต2!$C:$C,'รับ-จ่าย ประจำวัน'!$B334,ผลิต2!N:N)+SUMIF(เส้นแต่งหน้าขนมเค้ก!$C:$C,'รับ-จ่าย ประจำวัน'!$B334,เส้นแต่งหน้าขนมเค้ก!N:N)+SUMIF(แพ็ค!$C:$C,'รับ-จ่าย ประจำวัน'!$B334,แพ็ค!N:N)+SUMIF(ธุรการ!$C:$C,'รับ-จ่าย ประจำวัน'!$B334,ธุรการ!N:N)+SUMIF(เส้นแต่งหน้าขนมปัง!$C:$C,'รับ-จ่าย ประจำวัน'!$B334,เส้นแต่งหน้าขนมปัง!N:N)+SUMIF('วางแผนBC,CJ'!$C:$C,'รับ-จ่าย ประจำวัน'!$B334,'วางแผนBC,CJ'!N:N)+SUMIF(RD!$C:$C,'รับ-จ่าย ประจำวัน'!$B334,RD!N:N)+SUMIF('FG,ออนไล,คัดแยก'!$C:$C,'รับ-จ่าย ประจำวัน'!$B334,'FG,ออนไล,คัดแยก'!N:N)</f>
        <v>40</v>
      </c>
      <c r="AV334" s="16">
        <f>SUMIF(เตรียมส่วนผสม!$C:$C,'รับ-จ่าย ประจำวัน'!$B334,เตรียมส่วนผสม!O:O)+SUMIF(กวนไส้!$C:$C,'รับ-จ่าย ประจำวัน'!$B334,กวนไส้!O:O)+SUMIF(ผลิต1!$C:$C,'รับ-จ่าย ประจำวัน'!$B334,ผลิต1!O:O)+SUMIF(ผลิต2!$C:$C,'รับ-จ่าย ประจำวัน'!$B334,ผลิต2!O:O)+SUMIF(เส้นแต่งหน้าขนมเค้ก!$C:$C,'รับ-จ่าย ประจำวัน'!$B334,เส้นแต่งหน้าขนมเค้ก!O:O)+SUMIF(แพ็ค!$C:$C,'รับ-จ่าย ประจำวัน'!$B334,แพ็ค!O:O)+SUMIF(ธุรการ!$C:$C,'รับ-จ่าย ประจำวัน'!$B334,ธุรการ!O:O)+SUMIF(เส้นแต่งหน้าขนมปัง!$C:$C,'รับ-จ่าย ประจำวัน'!$B334,เส้นแต่งหน้าขนมปัง!O:O)+SUMIF('วางแผนBC,CJ'!$C:$C,'รับ-จ่าย ประจำวัน'!$B334,'วางแผนBC,CJ'!O:O)+SUMIF(RD!$C:$C,'รับ-จ่าย ประจำวัน'!$B334,RD!O:O)+SUMIF('FG,ออนไล,คัดแยก'!$C:$C,'รับ-จ่าย ประจำวัน'!$B334,'FG,ออนไล,คัดแยก'!O:O)</f>
        <v>17</v>
      </c>
      <c r="AW334" s="16">
        <f>SUMIF(เตรียมส่วนผสม!$C:$C,'รับ-จ่าย ประจำวัน'!$B334,เตรียมส่วนผสม!P:P)+SUMIF(กวนไส้!$C:$C,'รับ-จ่าย ประจำวัน'!$B334,กวนไส้!P:P)+SUMIF(ผลิต1!$C:$C,'รับ-จ่าย ประจำวัน'!$B334,ผลิต1!P:P)+SUMIF(ผลิต2!$C:$C,'รับ-จ่าย ประจำวัน'!$B334,ผลิต2!P:P)+SUMIF(เส้นแต่งหน้าขนมเค้ก!$C:$C,'รับ-จ่าย ประจำวัน'!$B334,เส้นแต่งหน้าขนมเค้ก!P:P)+SUMIF(แพ็ค!$C:$C,'รับ-จ่าย ประจำวัน'!$B334,แพ็ค!P:P)+SUMIF(ธุรการ!$C:$C,'รับ-จ่าย ประจำวัน'!$B334,ธุรการ!P:P)+SUMIF(เส้นแต่งหน้าขนมปัง!$C:$C,'รับ-จ่าย ประจำวัน'!$B334,เส้นแต่งหน้าขนมปัง!P:P)+SUMIF('วางแผนBC,CJ'!$C:$C,'รับ-จ่าย ประจำวัน'!$B334,'วางแผนBC,CJ'!P:P)+SUMIF(RD!$C:$C,'รับ-จ่าย ประจำวัน'!$B334,RD!P:P)+SUMIF('FG,ออนไล,คัดแยก'!$C:$C,'รับ-จ่าย ประจำวัน'!$B334,'FG,ออนไล,คัดแยก'!P:P)</f>
        <v>40</v>
      </c>
      <c r="AX334" s="16">
        <f>SUMIF(เตรียมส่วนผสม!$C:$C,'รับ-จ่าย ประจำวัน'!$B334,เตรียมส่วนผสม!Q:Q)+SUMIF(กวนไส้!$C:$C,'รับ-จ่าย ประจำวัน'!$B334,กวนไส้!Q:Q)+SUMIF(ผลิต1!$C:$C,'รับ-จ่าย ประจำวัน'!$B334,ผลิต1!Q:Q)+SUMIF(ผลิต2!$C:$C,'รับ-จ่าย ประจำวัน'!$B334,ผลิต2!Q:Q)+SUMIF(เส้นแต่งหน้าขนมเค้ก!$C:$C,'รับ-จ่าย ประจำวัน'!$B334,เส้นแต่งหน้าขนมเค้ก!Q:Q)+SUMIF(แพ็ค!$C:$C,'รับ-จ่าย ประจำวัน'!$B334,แพ็ค!Q:Q)+SUMIF(ธุรการ!$C:$C,'รับ-จ่าย ประจำวัน'!$B334,ธุรการ!Q:Q)+SUMIF(เส้นแต่งหน้าขนมปัง!$C:$C,'รับ-จ่าย ประจำวัน'!$B334,เส้นแต่งหน้าขนมปัง!Q:Q)+SUMIF('วางแผนBC,CJ'!$C:$C,'รับ-จ่าย ประจำวัน'!$B334,'วางแผนBC,CJ'!Q:Q)+SUMIF(RD!$C:$C,'รับ-จ่าย ประจำวัน'!$B334,RD!Q:Q)+SUMIF('FG,ออนไล,คัดแยก'!$C:$C,'รับ-จ่าย ประจำวัน'!$B334,'FG,ออนไล,คัดแยก'!Q:Q)</f>
        <v>25</v>
      </c>
      <c r="AY334" s="16">
        <f>SUMIF(เตรียมส่วนผสม!$C:$C,'รับ-จ่าย ประจำวัน'!$B334,เตรียมส่วนผสม!R:R)+SUMIF(กวนไส้!$C:$C,'รับ-จ่าย ประจำวัน'!$B334,กวนไส้!R:R)+SUMIF(ผลิต1!$C:$C,'รับ-จ่าย ประจำวัน'!$B334,ผลิต1!R:R)+SUMIF(ผลิต2!$C:$C,'รับ-จ่าย ประจำวัน'!$B334,ผลิต2!R:R)+SUMIF(เส้นแต่งหน้าขนมเค้ก!$C:$C,'รับ-จ่าย ประจำวัน'!$B334,เส้นแต่งหน้าขนมเค้ก!R:R)+SUMIF(แพ็ค!$C:$C,'รับ-จ่าย ประจำวัน'!$B334,แพ็ค!R:R)+SUMIF(ธุรการ!$C:$C,'รับ-จ่าย ประจำวัน'!$B334,ธุรการ!R:R)+SUMIF(เส้นแต่งหน้าขนมปัง!$C:$C,'รับ-จ่าย ประจำวัน'!$B334,เส้นแต่งหน้าขนมปัง!R:R)+SUMIF('วางแผนBC,CJ'!$C:$C,'รับ-จ่าย ประจำวัน'!$B334,'วางแผนBC,CJ'!R:R)+SUMIF(RD!$C:$C,'รับ-จ่าย ประจำวัน'!$B334,RD!R:R)+SUMIF('FG,ออนไล,คัดแยก'!$C:$C,'รับ-จ่าย ประจำวัน'!$B334,'FG,ออนไล,คัดแยก'!R:R)</f>
        <v>15</v>
      </c>
      <c r="AZ334" s="16">
        <f>SUMIF(เตรียมส่วนผสม!$C:$C,'รับ-จ่าย ประจำวัน'!$B334,เตรียมส่วนผสม!S:S)+SUMIF(กวนไส้!$C:$C,'รับ-จ่าย ประจำวัน'!$B334,กวนไส้!S:S)+SUMIF(ผลิต1!$C:$C,'รับ-จ่าย ประจำวัน'!$B334,ผลิต1!S:S)+SUMIF(ผลิต2!$C:$C,'รับ-จ่าย ประจำวัน'!$B334,ผลิต2!S:S)+SUMIF(เส้นแต่งหน้าขนมเค้ก!$C:$C,'รับ-จ่าย ประจำวัน'!$B334,เส้นแต่งหน้าขนมเค้ก!S:S)+SUMIF(แพ็ค!$C:$C,'รับ-จ่าย ประจำวัน'!$B334,แพ็ค!S:S)+SUMIF(ธุรการ!$C:$C,'รับ-จ่าย ประจำวัน'!$B334,ธุรการ!S:S)+SUMIF(เส้นแต่งหน้าขนมปัง!$C:$C,'รับ-จ่าย ประจำวัน'!$B334,เส้นแต่งหน้าขนมปัง!S:S)+SUMIF('วางแผนBC,CJ'!$C:$C,'รับ-จ่าย ประจำวัน'!$B334,'วางแผนBC,CJ'!S:S)+SUMIF(RD!$C:$C,'รับ-จ่าย ประจำวัน'!$B334,RD!S:S)+SUMIF('FG,ออนไล,คัดแยก'!$C:$C,'รับ-จ่าย ประจำวัน'!$B334,'FG,ออนไล,คัดแยก'!S:S)</f>
        <v>45</v>
      </c>
      <c r="BA334" s="16">
        <f>SUMIF(เตรียมส่วนผสม!$C:$C,'รับ-จ่าย ประจำวัน'!$B334,เตรียมส่วนผสม!T:T)+SUMIF(กวนไส้!$C:$C,'รับ-จ่าย ประจำวัน'!$B334,กวนไส้!T:T)+SUMIF(ผลิต1!$C:$C,'รับ-จ่าย ประจำวัน'!$B334,ผลิต1!T:T)+SUMIF(ผลิต2!$C:$C,'รับ-จ่าย ประจำวัน'!$B334,ผลิต2!T:T)+SUMIF(เส้นแต่งหน้าขนมเค้ก!$C:$C,'รับ-จ่าย ประจำวัน'!$B334,เส้นแต่งหน้าขนมเค้ก!T:T)+SUMIF(แพ็ค!$C:$C,'รับ-จ่าย ประจำวัน'!$B334,แพ็ค!T:T)+SUMIF(ธุรการ!$C:$C,'รับ-จ่าย ประจำวัน'!$B334,ธุรการ!T:T)+SUMIF(เส้นแต่งหน้าขนมปัง!$C:$C,'รับ-จ่าย ประจำวัน'!$B334,เส้นแต่งหน้าขนมปัง!T:T)+SUMIF('วางแผนBC,CJ'!$C:$C,'รับ-จ่าย ประจำวัน'!$B334,'วางแผนBC,CJ'!T:T)+SUMIF(RD!$C:$C,'รับ-จ่าย ประจำวัน'!$B334,RD!T:T)+SUMIF('FG,ออนไล,คัดแยก'!$C:$C,'รับ-จ่าย ประจำวัน'!$B334,'FG,ออนไล,คัดแยก'!T:T)</f>
        <v>5</v>
      </c>
      <c r="BB334" s="16">
        <f>SUMIF(เตรียมส่วนผสม!$C:$C,'รับ-จ่าย ประจำวัน'!$B334,เตรียมส่วนผสม!U:U)+SUMIF(กวนไส้!$C:$C,'รับ-จ่าย ประจำวัน'!$B334,กวนไส้!U:U)+SUMIF(ผลิต1!$C:$C,'รับ-จ่าย ประจำวัน'!$B334,ผลิต1!U:U)+SUMIF(ผลิต2!$C:$C,'รับ-จ่าย ประจำวัน'!$B334,ผลิต2!U:U)+SUMIF(เส้นแต่งหน้าขนมเค้ก!$C:$C,'รับ-จ่าย ประจำวัน'!$B334,เส้นแต่งหน้าขนมเค้ก!U:U)+SUMIF(แพ็ค!$C:$C,'รับ-จ่าย ประจำวัน'!$B334,แพ็ค!U:U)+SUMIF(ธุรการ!$C:$C,'รับ-จ่าย ประจำวัน'!$B334,ธุรการ!U:U)+SUMIF(เส้นแต่งหน้าขนมปัง!$C:$C,'รับ-จ่าย ประจำวัน'!$B334,เส้นแต่งหน้าขนมปัง!U:U)+SUMIF('วางแผนBC,CJ'!$C:$C,'รับ-จ่าย ประจำวัน'!$B334,'วางแผนBC,CJ'!U:U)+SUMIF(RD!$C:$C,'รับ-จ่าย ประจำวัน'!$B334,RD!U:U)+SUMIF('FG,ออนไล,คัดแยก'!$C:$C,'รับ-จ่าย ประจำวัน'!$B334,'FG,ออนไล,คัดแยก'!U:U)</f>
        <v>10</v>
      </c>
      <c r="BC334" s="16">
        <f>SUMIF(เตรียมส่วนผสม!$C:$C,'รับ-จ่าย ประจำวัน'!$B334,เตรียมส่วนผสม!V:V)+SUMIF(กวนไส้!$C:$C,'รับ-จ่าย ประจำวัน'!$B334,กวนไส้!V:V)+SUMIF(ผลิต1!$C:$C,'รับ-จ่าย ประจำวัน'!$B334,ผลิต1!V:V)+SUMIF(ผลิต2!$C:$C,'รับ-จ่าย ประจำวัน'!$B334,ผลิต2!V:V)+SUMIF(เส้นแต่งหน้าขนมเค้ก!$C:$C,'รับ-จ่าย ประจำวัน'!$B334,เส้นแต่งหน้าขนมเค้ก!V:V)+SUMIF(แพ็ค!$C:$C,'รับ-จ่าย ประจำวัน'!$B334,แพ็ค!V:V)+SUMIF(ธุรการ!$C:$C,'รับ-จ่าย ประจำวัน'!$B334,ธุรการ!V:V)+SUMIF(เส้นแต่งหน้าขนมปัง!$C:$C,'รับ-จ่าย ประจำวัน'!$B334,เส้นแต่งหน้าขนมปัง!V:V)+SUMIF('วางแผนBC,CJ'!$C:$C,'รับ-จ่าย ประจำวัน'!$B334,'วางแผนBC,CJ'!V:V)+SUMIF(RD!$C:$C,'รับ-จ่าย ประจำวัน'!$B334,RD!V:V)+SUMIF('FG,ออนไล,คัดแยก'!$C:$C,'รับ-จ่าย ประจำวัน'!$B334,'FG,ออนไล,คัดแยก'!V:V)</f>
        <v>35</v>
      </c>
      <c r="BD334" s="16">
        <f>SUMIF(เตรียมส่วนผสม!$C:$C,'รับ-จ่าย ประจำวัน'!$B334,เตรียมส่วนผสม!W:W)+SUMIF(กวนไส้!$C:$C,'รับ-จ่าย ประจำวัน'!$B334,กวนไส้!W:W)+SUMIF(ผลิต1!$C:$C,'รับ-จ่าย ประจำวัน'!$B334,ผลิต1!W:W)+SUMIF(ผลิต2!$C:$C,'รับ-จ่าย ประจำวัน'!$B334,ผลิต2!W:W)+SUMIF(เส้นแต่งหน้าขนมเค้ก!$C:$C,'รับ-จ่าย ประจำวัน'!$B334,เส้นแต่งหน้าขนมเค้ก!W:W)+SUMIF(แพ็ค!$C:$C,'รับ-จ่าย ประจำวัน'!$B334,แพ็ค!W:W)+SUMIF(ธุรการ!$C:$C,'รับ-จ่าย ประจำวัน'!$B334,ธุรการ!W:W)+SUMIF(เส้นแต่งหน้าขนมปัง!$C:$C,'รับ-จ่าย ประจำวัน'!$B334,เส้นแต่งหน้าขนมปัง!W:W)+SUMIF('วางแผนBC,CJ'!$C:$C,'รับ-จ่าย ประจำวัน'!$B334,'วางแผนBC,CJ'!W:W)+SUMIF(RD!$C:$C,'รับ-จ่าย ประจำวัน'!$B334,RD!W:W)+SUMIF('FG,ออนไล,คัดแยก'!$C:$C,'รับ-จ่าย ประจำวัน'!$B334,'FG,ออนไล,คัดแยก'!W:W)</f>
        <v>40</v>
      </c>
      <c r="BE334" s="16">
        <f>SUMIF(เตรียมส่วนผสม!$C:$C,'รับ-จ่าย ประจำวัน'!$B334,เตรียมส่วนผสม!X:X)+SUMIF(กวนไส้!$C:$C,'รับ-จ่าย ประจำวัน'!$B334,กวนไส้!X:X)+SUMIF(ผลิต1!$C:$C,'รับ-จ่าย ประจำวัน'!$B334,ผลิต1!X:X)+SUMIF(ผลิต2!$C:$C,'รับ-จ่าย ประจำวัน'!$B334,ผลิต2!X:X)+SUMIF(เส้นแต่งหน้าขนมเค้ก!$C:$C,'รับ-จ่าย ประจำวัน'!$B334,เส้นแต่งหน้าขนมเค้ก!X:X)+SUMIF(แพ็ค!$C:$C,'รับ-จ่าย ประจำวัน'!$B334,แพ็ค!X:X)+SUMIF(ธุรการ!$C:$C,'รับ-จ่าย ประจำวัน'!$B334,ธุรการ!X:X)+SUMIF(เส้นแต่งหน้าขนมปัง!$C:$C,'รับ-จ่าย ประจำวัน'!$B334,เส้นแต่งหน้าขนมปัง!X:X)+SUMIF('วางแผนBC,CJ'!$C:$C,'รับ-จ่าย ประจำวัน'!$B334,'วางแผนBC,CJ'!X:X)+SUMIF(RD!$C:$C,'รับ-จ่าย ประจำวัน'!$B334,RD!X:X)+SUMIF('FG,ออนไล,คัดแยก'!$C:$C,'รับ-จ่าย ประจำวัน'!$B334,'FG,ออนไล,คัดแยก'!X:X)</f>
        <v>0</v>
      </c>
      <c r="BF334" s="16">
        <f>SUMIF(เตรียมส่วนผสม!$C:$C,'รับ-จ่าย ประจำวัน'!$B334,เตรียมส่วนผสม!Y:Y)+SUMIF(กวนไส้!$C:$C,'รับ-จ่าย ประจำวัน'!$B334,กวนไส้!Y:Y)+SUMIF(ผลิต1!$C:$C,'รับ-จ่าย ประจำวัน'!$B334,ผลิต1!Y:Y)+SUMIF(ผลิต2!$C:$C,'รับ-จ่าย ประจำวัน'!$B334,ผลิต2!Y:Y)+SUMIF(เส้นแต่งหน้าขนมเค้ก!$C:$C,'รับ-จ่าย ประจำวัน'!$B334,เส้นแต่งหน้าขนมเค้ก!Y:Y)+SUMIF(แพ็ค!$C:$C,'รับ-จ่าย ประจำวัน'!$B334,แพ็ค!Y:Y)+SUMIF(ธุรการ!$C:$C,'รับ-จ่าย ประจำวัน'!$B334,ธุรการ!Y:Y)+SUMIF(เส้นแต่งหน้าขนมปัง!$C:$C,'รับ-จ่าย ประจำวัน'!$B334,เส้นแต่งหน้าขนมปัง!Y:Y)+SUMIF('วางแผนBC,CJ'!$C:$C,'รับ-จ่าย ประจำวัน'!$B334,'วางแผนBC,CJ'!Y:Y)+SUMIF(RD!$C:$C,'รับ-จ่าย ประจำวัน'!$B334,RD!Y:Y)+SUMIF('FG,ออนไล,คัดแยก'!$C:$C,'รับ-จ่าย ประจำวัน'!$B334,'FG,ออนไล,คัดแยก'!Y:Y)</f>
        <v>45</v>
      </c>
      <c r="BG334" s="16">
        <f>SUMIF(เตรียมส่วนผสม!$C:$C,'รับ-จ่าย ประจำวัน'!$B334,เตรียมส่วนผสม!Z:Z)+SUMIF(กวนไส้!$C:$C,'รับ-จ่าย ประจำวัน'!$B334,กวนไส้!Z:Z)+SUMIF(ผลิต1!$C:$C,'รับ-จ่าย ประจำวัน'!$B334,ผลิต1!Z:Z)+SUMIF(ผลิต2!$C:$C,'รับ-จ่าย ประจำวัน'!$B334,ผลิต2!Z:Z)+SUMIF(เส้นแต่งหน้าขนมเค้ก!$C:$C,'รับ-จ่าย ประจำวัน'!$B334,เส้นแต่งหน้าขนมเค้ก!Z:Z)+SUMIF(แพ็ค!$C:$C,'รับ-จ่าย ประจำวัน'!$B334,แพ็ค!Z:Z)+SUMIF(ธุรการ!$C:$C,'รับ-จ่าย ประจำวัน'!$B334,ธุรการ!Z:Z)+SUMIF(เส้นแต่งหน้าขนมปัง!$C:$C,'รับ-จ่าย ประจำวัน'!$B334,เส้นแต่งหน้าขนมปัง!Z:Z)+SUMIF('วางแผนBC,CJ'!$C:$C,'รับ-จ่าย ประจำวัน'!$B334,'วางแผนBC,CJ'!Z:Z)+SUMIF(RD!$C:$C,'รับ-จ่าย ประจำวัน'!$B334,RD!Z:Z)+SUMIF('FG,ออนไล,คัดแยก'!$C:$C,'รับ-จ่าย ประจำวัน'!$B334,'FG,ออนไล,คัดแยก'!Z:Z)</f>
        <v>20</v>
      </c>
      <c r="BH334" s="16">
        <f>SUMIF(เตรียมส่วนผสม!$C:$C,'รับ-จ่าย ประจำวัน'!$B334,เตรียมส่วนผสม!AA:AA)+SUMIF(กวนไส้!$C:$C,'รับ-จ่าย ประจำวัน'!$B334,กวนไส้!AA:AA)+SUMIF(ผลิต1!$C:$C,'รับ-จ่าย ประจำวัน'!$B334,ผลิต1!AA:AA)+SUMIF(ผลิต2!$C:$C,'รับ-จ่าย ประจำวัน'!$B334,ผลิต2!AA:AA)+SUMIF(เส้นแต่งหน้าขนมเค้ก!$C:$C,'รับ-จ่าย ประจำวัน'!$B334,เส้นแต่งหน้าขนมเค้ก!AA:AA)+SUMIF(แพ็ค!$C:$C,'รับ-จ่าย ประจำวัน'!$B334,แพ็ค!AA:AA)+SUMIF(ธุรการ!$C:$C,'รับ-จ่าย ประจำวัน'!$B334,ธุรการ!AA:AA)+SUMIF(เส้นแต่งหน้าขนมปัง!$C:$C,'รับ-จ่าย ประจำวัน'!$B334,เส้นแต่งหน้าขนมปัง!AA:AA)+SUMIF('วางแผนBC,CJ'!$C:$C,'รับ-จ่าย ประจำวัน'!$B334,'วางแผนBC,CJ'!AA:AA)+SUMIF(RD!$C:$C,'รับ-จ่าย ประจำวัน'!$B334,RD!AA:AA)+SUMIF('FG,ออนไล,คัดแยก'!$C:$C,'รับ-จ่าย ประจำวัน'!$B334,'FG,ออนไล,คัดแยก'!AA:AA)</f>
        <v>0</v>
      </c>
      <c r="BI334" s="16">
        <f>SUMIF(เตรียมส่วนผสม!$C:$C,'รับ-จ่าย ประจำวัน'!$B334,เตรียมส่วนผสม!AB:AB)+SUMIF(กวนไส้!$C:$C,'รับ-จ่าย ประจำวัน'!$B334,กวนไส้!AB:AB)+SUMIF(ผลิต1!$C:$C,'รับ-จ่าย ประจำวัน'!$B334,ผลิต1!AB:AB)+SUMIF(ผลิต2!$C:$C,'รับ-จ่าย ประจำวัน'!$B334,ผลิต2!AB:AB)+SUMIF(เส้นแต่งหน้าขนมเค้ก!$C:$C,'รับ-จ่าย ประจำวัน'!$B334,เส้นแต่งหน้าขนมเค้ก!AB:AB)+SUMIF(แพ็ค!$C:$C,'รับ-จ่าย ประจำวัน'!$B334,แพ็ค!AB:AB)+SUMIF(ธุรการ!$C:$C,'รับ-จ่าย ประจำวัน'!$B334,ธุรการ!AB:AB)+SUMIF(เส้นแต่งหน้าขนมปัง!$C:$C,'รับ-จ่าย ประจำวัน'!$B334,เส้นแต่งหน้าขนมปัง!AB:AB)+SUMIF('วางแผนBC,CJ'!$C:$C,'รับ-จ่าย ประจำวัน'!$B334,'วางแผนBC,CJ'!AB:AB)+SUMIF(RD!$C:$C,'รับ-จ่าย ประจำวัน'!$B334,RD!AB:AB)+SUMIF('FG,ออนไล,คัดแยก'!$C:$C,'รับ-จ่าย ประจำวัน'!$B334,'FG,ออนไล,คัดแยก'!AB:AB)</f>
        <v>30</v>
      </c>
      <c r="BJ334" s="16">
        <f>SUMIF(เตรียมส่วนผสม!$C:$C,'รับ-จ่าย ประจำวัน'!$B334,เตรียมส่วนผสม!AC:AC)+SUMIF(กวนไส้!$C:$C,'รับ-จ่าย ประจำวัน'!$B334,กวนไส้!AC:AC)+SUMIF(ผลิต1!$C:$C,'รับ-จ่าย ประจำวัน'!$B334,ผลิต1!AC:AC)+SUMIF(ผลิต2!$C:$C,'รับ-จ่าย ประจำวัน'!$B334,ผลิต2!AC:AC)+SUMIF(เส้นแต่งหน้าขนมเค้ก!$C:$C,'รับ-จ่าย ประจำวัน'!$B334,เส้นแต่งหน้าขนมเค้ก!AC:AC)+SUMIF(แพ็ค!$C:$C,'รับ-จ่าย ประจำวัน'!$B334,แพ็ค!AC:AC)+SUMIF(ธุรการ!$C:$C,'รับ-จ่าย ประจำวัน'!$B334,ธุรการ!AC:AC)+SUMIF(เส้นแต่งหน้าขนมปัง!$C:$C,'รับ-จ่าย ประจำวัน'!$B334,เส้นแต่งหน้าขนมปัง!AC:AC)+SUMIF('วางแผนBC,CJ'!$C:$C,'รับ-จ่าย ประจำวัน'!$B334,'วางแผนBC,CJ'!AC:AC)+SUMIF(RD!$C:$C,'รับ-จ่าย ประจำวัน'!$B334,RD!AC:AC)+SUMIF('FG,ออนไล,คัดแยก'!$C:$C,'รับ-จ่าย ประจำวัน'!$B334,'FG,ออนไล,คัดแยก'!AC:AC)</f>
        <v>0</v>
      </c>
      <c r="BK334" s="16">
        <f>SUMIF(เตรียมส่วนผสม!$C:$C,'รับ-จ่าย ประจำวัน'!$B334,เตรียมส่วนผสม!AD:AD)+SUMIF(กวนไส้!$C:$C,'รับ-จ่าย ประจำวัน'!$B334,กวนไส้!AD:AD)+SUMIF(ผลิต1!$C:$C,'รับ-จ่าย ประจำวัน'!$B334,ผลิต1!AD:AD)+SUMIF(ผลิต2!$C:$C,'รับ-จ่าย ประจำวัน'!$B334,ผลิต2!AD:AD)+SUMIF(เส้นแต่งหน้าขนมเค้ก!$C:$C,'รับ-จ่าย ประจำวัน'!$B334,เส้นแต่งหน้าขนมเค้ก!AD:AD)+SUMIF(แพ็ค!$C:$C,'รับ-จ่าย ประจำวัน'!$B334,แพ็ค!AD:AD)+SUMIF(ธุรการ!$C:$C,'รับ-จ่าย ประจำวัน'!$B334,ธุรการ!AD:AD)+SUMIF(เส้นแต่งหน้าขนมปัง!$C:$C,'รับ-จ่าย ประจำวัน'!$B334,เส้นแต่งหน้าขนมปัง!AD:AD)+SUMIF('วางแผนBC,CJ'!$C:$C,'รับ-จ่าย ประจำวัน'!$B334,'วางแผนBC,CJ'!AD:AD)+SUMIF(RD!$C:$C,'รับ-จ่าย ประจำวัน'!$B334,RD!AD:AD)+SUMIF('FG,ออนไล,คัดแยก'!$C:$C,'รับ-จ่าย ประจำวัน'!$B334,'FG,ออนไล,คัดแยก'!AD:AD)</f>
        <v>10</v>
      </c>
      <c r="BL334" s="16">
        <f>SUMIF(เตรียมส่วนผสม!$C:$C,'รับ-จ่าย ประจำวัน'!$B334,เตรียมส่วนผสม!AE:AE)+SUMIF(กวนไส้!$C:$C,'รับ-จ่าย ประจำวัน'!$B334,กวนไส้!AE:AE)+SUMIF(ผลิต1!$C:$C,'รับ-จ่าย ประจำวัน'!$B334,ผลิต1!AE:AE)+SUMIF(ผลิต2!$C:$C,'รับ-จ่าย ประจำวัน'!$B334,ผลิต2!AE:AE)+SUMIF(เส้นแต่งหน้าขนมเค้ก!$C:$C,'รับ-จ่าย ประจำวัน'!$B334,เส้นแต่งหน้าขนมเค้ก!AE:AE)+SUMIF(แพ็ค!$C:$C,'รับ-จ่าย ประจำวัน'!$B334,แพ็ค!AE:AE)+SUMIF(ธุรการ!$C:$C,'รับ-จ่าย ประจำวัน'!$B334,ธุรการ!AE:AE)+SUMIF(เส้นแต่งหน้าขนมปัง!$C:$C,'รับ-จ่าย ประจำวัน'!$B334,เส้นแต่งหน้าขนมปัง!AE:AE)+SUMIF('วางแผนBC,CJ'!$C:$C,'รับ-จ่าย ประจำวัน'!$B334,'วางแผนBC,CJ'!AE:AE)+SUMIF(RD!$C:$C,'รับ-จ่าย ประจำวัน'!$B334,RD!AE:AE)+SUMIF('FG,ออนไล,คัดแยก'!$C:$C,'รับ-จ่าย ประจำวัน'!$B334,'FG,ออนไล,คัดแยก'!AE:AE)</f>
        <v>10</v>
      </c>
      <c r="BM334" s="16">
        <f>SUMIF(เตรียมส่วนผสม!$C:$C,'รับ-จ่าย ประจำวัน'!$B334,เตรียมส่วนผสม!AF:AF)+SUMIF(กวนไส้!$C:$C,'รับ-จ่าย ประจำวัน'!$B334,กวนไส้!AF:AF)+SUMIF(ผลิต1!$C:$C,'รับ-จ่าย ประจำวัน'!$B334,ผลิต1!AF:AF)+SUMIF(ผลิต2!$C:$C,'รับ-จ่าย ประจำวัน'!$B334,ผลิต2!AF:AF)+SUMIF(เส้นแต่งหน้าขนมเค้ก!$C:$C,'รับ-จ่าย ประจำวัน'!$B334,เส้นแต่งหน้าขนมเค้ก!AF:AF)+SUMIF(แพ็ค!$C:$C,'รับ-จ่าย ประจำวัน'!$B334,แพ็ค!AF:AF)+SUMIF(ธุรการ!$C:$C,'รับ-จ่าย ประจำวัน'!$B334,ธุรการ!AF:AF)+SUMIF(เส้นแต่งหน้าขนมปัง!$C:$C,'รับ-จ่าย ประจำวัน'!$B334,เส้นแต่งหน้าขนมปัง!AF:AF)+SUMIF('วางแผนBC,CJ'!$C:$C,'รับ-จ่าย ประจำวัน'!$B334,'วางแผนBC,CJ'!AF:AF)+SUMIF(RD!$C:$C,'รับ-จ่าย ประจำวัน'!$B334,RD!AF:AF)+SUMIF('FG,ออนไล,คัดแยก'!$C:$C,'รับ-จ่าย ประจำวัน'!$B334,'FG,ออนไล,คัดแยก'!AF:AF)</f>
        <v>35</v>
      </c>
      <c r="BN334" s="16">
        <f>SUMIF(เตรียมส่วนผสม!$C:$C,'รับ-จ่าย ประจำวัน'!$B334,เตรียมส่วนผสม!AG:AG)+SUMIF(กวนไส้!$C:$C,'รับ-จ่าย ประจำวัน'!$B334,กวนไส้!AG:AG)+SUMIF(ผลิต1!$C:$C,'รับ-จ่าย ประจำวัน'!$B334,ผลิต1!AG:AG)+SUMIF(ผลิต2!$C:$C,'รับ-จ่าย ประจำวัน'!$B334,ผลิต2!AG:AG)+SUMIF(เส้นแต่งหน้าขนมเค้ก!$C:$C,'รับ-จ่าย ประจำวัน'!$B334,เส้นแต่งหน้าขนมเค้ก!AG:AG)+SUMIF(แพ็ค!$C:$C,'รับ-จ่าย ประจำวัน'!$B334,แพ็ค!AG:AG)+SUMIF(ธุรการ!$C:$C,'รับ-จ่าย ประจำวัน'!$B334,ธุรการ!AG:AG)+SUMIF(เส้นแต่งหน้าขนมปัง!$C:$C,'รับ-จ่าย ประจำวัน'!$B334,เส้นแต่งหน้าขนมปัง!AG:AG)+SUMIF('วางแผนBC,CJ'!$C:$C,'รับ-จ่าย ประจำวัน'!$B334,'วางแผนBC,CJ'!AG:AG)+SUMIF(RD!$C:$C,'รับ-จ่าย ประจำวัน'!$B334,RD!AG:AG)+SUMIF('FG,ออนไล,คัดแยก'!$C:$C,'รับ-จ่าย ประจำวัน'!$B334,'FG,ออนไล,คัดแยก'!AG:AG)</f>
        <v>10</v>
      </c>
      <c r="BO334" s="16">
        <f>SUMIF(เตรียมส่วนผสม!$C:$C,'รับ-จ่าย ประจำวัน'!$B334,เตรียมส่วนผสม!AH:AH)+SUMIF(กวนไส้!$C:$C,'รับ-จ่าย ประจำวัน'!$B334,กวนไส้!AH:AH)+SUMIF(ผลิต1!$C:$C,'รับ-จ่าย ประจำวัน'!$B334,ผลิต1!AH:AH)+SUMIF(ผลิต2!$C:$C,'รับ-จ่าย ประจำวัน'!$B334,ผลิต2!AH:AH)+SUMIF(เส้นแต่งหน้าขนมเค้ก!$C:$C,'รับ-จ่าย ประจำวัน'!$B334,เส้นแต่งหน้าขนมเค้ก!AH:AH)+SUMIF(แพ็ค!$C:$C,'รับ-จ่าย ประจำวัน'!$B334,แพ็ค!AH:AH)+SUMIF(ธุรการ!$C:$C,'รับ-จ่าย ประจำวัน'!$B334,ธุรการ!AH:AH)+SUMIF(เส้นแต่งหน้าขนมปัง!$C:$C,'รับ-จ่าย ประจำวัน'!$B334,เส้นแต่งหน้าขนมปัง!AH:AH)+SUMIF('วางแผนBC,CJ'!$C:$C,'รับ-จ่าย ประจำวัน'!$B334,'วางแผนBC,CJ'!AH:AH)+SUMIF(RD!$C:$C,'รับ-จ่าย ประจำวัน'!$B334,RD!AH:AH)+SUMIF('FG,ออนไล,คัดแยก'!$C:$C,'รับ-จ่าย ประจำวัน'!$B334,'FG,ออนไล,คัดแยก'!AH:AH)</f>
        <v>0</v>
      </c>
      <c r="BP334" s="16">
        <f>SUMIF(เตรียมส่วนผสม!$C:$C,'รับ-จ่าย ประจำวัน'!$B334,เตรียมส่วนผสม!AI:AI)+SUMIF(กวนไส้!$C:$C,'รับ-จ่าย ประจำวัน'!$B334,กวนไส้!AI:AI)+SUMIF(ผลิต1!$C:$C,'รับ-จ่าย ประจำวัน'!$B334,ผลิต1!AI:AI)+SUMIF(ผลิต2!$C:$C,'รับ-จ่าย ประจำวัน'!$B334,ผลิต2!AI:AI)+SUMIF(เส้นแต่งหน้าขนมเค้ก!$C:$C,'รับ-จ่าย ประจำวัน'!$B334,เส้นแต่งหน้าขนมเค้ก!AI:AI)+SUMIF(แพ็ค!$C:$C,'รับ-จ่าย ประจำวัน'!$B334,แพ็ค!AI:AI)+SUMIF(ธุรการ!$C:$C,'รับ-จ่าย ประจำวัน'!$B334,ธุรการ!AI:AI)+SUMIF(เส้นแต่งหน้าขนมปัง!$C:$C,'รับ-จ่าย ประจำวัน'!$B334,เส้นแต่งหน้าขนมปัง!AI:AI)+SUMIF('วางแผนBC,CJ'!$C:$C,'รับ-จ่าย ประจำวัน'!$B334,'วางแผนBC,CJ'!AI:AI)+SUMIF(RD!$C:$C,'รับ-จ่าย ประจำวัน'!$B334,RD!AI:AI)+SUMIF('FG,ออนไล,คัดแยก'!$C:$C,'รับ-จ่าย ประจำวัน'!$B334,'FG,ออนไล,คัดแยก'!AI:AI)</f>
        <v>3</v>
      </c>
      <c r="BQ334" s="16">
        <f>SUMIF(เตรียมส่วนผสม!$C:$C,'รับ-จ่าย ประจำวัน'!$B334,เตรียมส่วนผสม!AJ:AJ)+SUMIF(กวนไส้!$C:$C,'รับ-จ่าย ประจำวัน'!$B334,กวนไส้!AJ:AJ)+SUMIF(ผลิต1!$C:$C,'รับ-จ่าย ประจำวัน'!$B334,ผลิต1!AJ:AJ)+SUMIF(ผลิต2!$C:$C,'รับ-จ่าย ประจำวัน'!$B334,ผลิต2!AJ:AJ)+SUMIF(เส้นแต่งหน้าขนมเค้ก!$C:$C,'รับ-จ่าย ประจำวัน'!$B334,เส้นแต่งหน้าขนมเค้ก!AJ:AJ)+SUMIF(แพ็ค!$C:$C,'รับ-จ่าย ประจำวัน'!$B334,แพ็ค!AJ:AJ)+SUMIF(ธุรการ!$C:$C,'รับ-จ่าย ประจำวัน'!$B334,ธุรการ!AJ:AJ)+SUMIF(เส้นแต่งหน้าขนมปัง!$C:$C,'รับ-จ่าย ประจำวัน'!$B334,เส้นแต่งหน้าขนมปัง!AJ:AJ)+SUMIF('วางแผนBC,CJ'!$C:$C,'รับ-จ่าย ประจำวัน'!$B334,'วางแผนBC,CJ'!AJ:AJ)+SUMIF(RD!$C:$C,'รับ-จ่าย ประจำวัน'!$B334,RD!AJ:AJ)+SUMIF('FG,ออนไล,คัดแยก'!$C:$C,'รับ-จ่าย ประจำวัน'!$B334,'FG,ออนไล,คัดแยก'!AJ:AJ)</f>
        <v>20</v>
      </c>
      <c r="BR334" s="16">
        <f>SUMIF(เตรียมส่วนผสม!$C:$C,'รับ-จ่าย ประจำวัน'!$B334,เตรียมส่วนผสม!AK:AK)+SUMIF(กวนไส้!$C:$C,'รับ-จ่าย ประจำวัน'!$B334,กวนไส้!AK:AK)+SUMIF(ผลิต1!$C:$C,'รับ-จ่าย ประจำวัน'!$B334,ผลิต1!AK:AK)+SUMIF(ผลิต2!$C:$C,'รับ-จ่าย ประจำวัน'!$B334,ผลิต2!AK:AK)+SUMIF(เส้นแต่งหน้าขนมเค้ก!$C:$C,'รับ-จ่าย ประจำวัน'!$B334,เส้นแต่งหน้าขนมเค้ก!AK:AK)+SUMIF(แพ็ค!$C:$C,'รับ-จ่าย ประจำวัน'!$B334,แพ็ค!AK:AK)+SUMIF(ธุรการ!$C:$C,'รับ-จ่าย ประจำวัน'!$B334,ธุรการ!AK:AK)+SUMIF(เส้นแต่งหน้าขนมปัง!$C:$C,'รับ-จ่าย ประจำวัน'!$B334,เส้นแต่งหน้าขนมปัง!AK:AK)+SUMIF('วางแผนBC,CJ'!$C:$C,'รับ-จ่าย ประจำวัน'!$B334,'วางแผนBC,CJ'!AK:AK)+SUMIF(RD!$C:$C,'รับ-จ่าย ประจำวัน'!$B334,RD!AK:AK)+SUMIF('FG,ออนไล,คัดแยก'!$C:$C,'รับ-จ่าย ประจำวัน'!$B334,'FG,ออนไล,คัดแยก'!AK:AK)</f>
        <v>41</v>
      </c>
      <c r="BS334" s="16">
        <f>SUMIF(เตรียมส่วนผสม!$C:$C,'รับ-จ่าย ประจำวัน'!$B334,เตรียมส่วนผสม!AL:AL)+SUMIF(กวนไส้!$C:$C,'รับ-จ่าย ประจำวัน'!$B334,กวนไส้!AL:AL)+SUMIF(ผลิต1!$C:$C,'รับ-จ่าย ประจำวัน'!$B334,ผลิต1!AL:AL)+SUMIF(ผลิต2!$C:$C,'รับ-จ่าย ประจำวัน'!$B334,ผลิต2!AL:AL)+SUMIF(เส้นแต่งหน้าขนมเค้ก!$C:$C,'รับ-จ่าย ประจำวัน'!$B334,เส้นแต่งหน้าขนมเค้ก!AL:AL)+SUMIF(แพ็ค!$C:$C,'รับ-จ่าย ประจำวัน'!$B334,แพ็ค!AL:AL)+SUMIF(ธุรการ!$C:$C,'รับ-จ่าย ประจำวัน'!$B334,ธุรการ!AL:AL)+SUMIF(เส้นแต่งหน้าขนมปัง!$C:$C,'รับ-จ่าย ประจำวัน'!$B334,เส้นแต่งหน้าขนมปัง!AL:AL)+SUMIF('วางแผนBC,CJ'!$C:$C,'รับ-จ่าย ประจำวัน'!$B334,'วางแผนBC,CJ'!AL:AL)+SUMIF(RD!$C:$C,'รับ-จ่าย ประจำวัน'!$B334,RD!AL:AL)+SUMIF('FG,ออนไล,คัดแยก'!$C:$C,'รับ-จ่าย ประจำวัน'!$B334,'FG,ออนไล,คัดแยก'!AL:AL)</f>
        <v>0</v>
      </c>
      <c r="BT334" s="18">
        <f t="shared" si="70"/>
        <v>552</v>
      </c>
      <c r="BU334" s="116">
        <f>450+4+100</f>
        <v>554</v>
      </c>
      <c r="BV334" s="146">
        <f t="shared" si="71"/>
        <v>104</v>
      </c>
      <c r="BW334" s="183">
        <v>15</v>
      </c>
      <c r="BX334" s="172">
        <f t="shared" si="79"/>
        <v>18.399999999999999</v>
      </c>
      <c r="BY334" s="188">
        <f t="shared" si="74"/>
        <v>5.6521739130434785</v>
      </c>
      <c r="BZ334" s="180">
        <f t="shared" ca="1" si="73"/>
        <v>46208.65217391304</v>
      </c>
      <c r="CA334" s="93">
        <v>500</v>
      </c>
      <c r="CB334" s="152"/>
      <c r="CC334" s="152"/>
      <c r="CD334" s="93">
        <v>1000</v>
      </c>
      <c r="CE334" s="93"/>
      <c r="CF334" s="93"/>
      <c r="CG334" s="93"/>
      <c r="CH334" s="93"/>
      <c r="CI334" s="93"/>
      <c r="CJ334" s="94"/>
      <c r="CK334" s="9">
        <f t="shared" si="75"/>
        <v>-450</v>
      </c>
    </row>
    <row r="335" spans="1:89" hidden="1" x14ac:dyDescent="0.5">
      <c r="A335" s="149" t="s">
        <v>1156</v>
      </c>
      <c r="B335" s="34" t="s">
        <v>1156</v>
      </c>
      <c r="C335" s="10" t="s">
        <v>1157</v>
      </c>
      <c r="D335" s="135" t="s">
        <v>1010</v>
      </c>
      <c r="E335" s="11">
        <v>0</v>
      </c>
      <c r="F335" s="75"/>
      <c r="G335" s="11" t="s">
        <v>62</v>
      </c>
      <c r="H335" s="12">
        <v>5</v>
      </c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3"/>
      <c r="AF335" s="13"/>
      <c r="AG335" s="13"/>
      <c r="AH335" s="13"/>
      <c r="AI335" s="14"/>
      <c r="AJ335" s="14"/>
      <c r="AK335" s="14"/>
      <c r="AL335" s="14"/>
      <c r="AM335" s="14"/>
      <c r="AN335" s="15">
        <f t="shared" si="69"/>
        <v>0</v>
      </c>
      <c r="AO335" s="16">
        <f>SUMIF(เตรียมส่วนผสม!$C:$C,'รับ-จ่าย ประจำวัน'!$B335,เตรียมส่วนผสม!H:H)+SUMIF(กวนไส้!$C:$C,'รับ-จ่าย ประจำวัน'!$B335,กวนไส้!H:H)+SUMIF(ผลิต1!$C:$C,'รับ-จ่าย ประจำวัน'!$B335,ผลิต1!H:H)+SUMIF(ผลิต2!$C:$C,'รับ-จ่าย ประจำวัน'!$B335,ผลิต2!H:H)+SUMIF(เส้นแต่งหน้าขนมเค้ก!$C:$C,'รับ-จ่าย ประจำวัน'!$B335,เส้นแต่งหน้าขนมเค้ก!H:H)+SUMIF(แพ็ค!$C:$C,'รับ-จ่าย ประจำวัน'!$B335,แพ็ค!H:H)+SUMIF(ธุรการ!$C:$C,'รับ-จ่าย ประจำวัน'!$B335,ธุรการ!H:H)+SUMIF(เส้นแต่งหน้าขนมปัง!$C:$C,'รับ-จ่าย ประจำวัน'!$B335,เส้นแต่งหน้าขนมปัง!H:H)+SUMIF('วางแผนBC,CJ'!$C:$C,'รับ-จ่าย ประจำวัน'!$B335,'วางแผนBC,CJ'!H:H)+SUMIF(RD!$C:$C,'รับ-จ่าย ประจำวัน'!$B335,RD!H:H)+SUMIF('FG,ออนไล,คัดแยก'!$C:$C,'รับ-จ่าย ประจำวัน'!$B335,'FG,ออนไล,คัดแยก'!H:H)</f>
        <v>0</v>
      </c>
      <c r="AP335" s="16">
        <f>SUMIF(เตรียมส่วนผสม!$C:$C,'รับ-จ่าย ประจำวัน'!$B335,เตรียมส่วนผสม!I:I)+SUMIF(กวนไส้!$C:$C,'รับ-จ่าย ประจำวัน'!$B335,กวนไส้!I:I)+SUMIF(ผลิต1!$C:$C,'รับ-จ่าย ประจำวัน'!$B335,ผลิต1!I:I)+SUMIF(ผลิต2!$C:$C,'รับ-จ่าย ประจำวัน'!$B335,ผลิต2!I:I)+SUMIF(เส้นแต่งหน้าขนมเค้ก!$C:$C,'รับ-จ่าย ประจำวัน'!$B335,เส้นแต่งหน้าขนมเค้ก!I:I)+SUMIF(แพ็ค!$C:$C,'รับ-จ่าย ประจำวัน'!$B335,แพ็ค!I:I)+SUMIF(ธุรการ!$C:$C,'รับ-จ่าย ประจำวัน'!$B335,ธุรการ!I:I)+SUMIF(เส้นแต่งหน้าขนมปัง!$C:$C,'รับ-จ่าย ประจำวัน'!$B335,เส้นแต่งหน้าขนมปัง!I:I)+SUMIF('วางแผนBC,CJ'!$C:$C,'รับ-จ่าย ประจำวัน'!$B335,'วางแผนBC,CJ'!I:I)+SUMIF(RD!$C:$C,'รับ-จ่าย ประจำวัน'!$B335,RD!I:I)+SUMIF('FG,ออนไล,คัดแยก'!$C:$C,'รับ-จ่าย ประจำวัน'!$B335,'FG,ออนไล,คัดแยก'!I:I)</f>
        <v>0</v>
      </c>
      <c r="AQ335" s="16">
        <f>SUMIF(เตรียมส่วนผสม!$C:$C,'รับ-จ่าย ประจำวัน'!$B335,เตรียมส่วนผสม!J:J)+SUMIF(กวนไส้!$C:$C,'รับ-จ่าย ประจำวัน'!$B335,กวนไส้!J:J)+SUMIF(ผลิต1!$C:$C,'รับ-จ่าย ประจำวัน'!$B335,ผลิต1!J:J)+SUMIF(ผลิต2!$C:$C,'รับ-จ่าย ประจำวัน'!$B335,ผลิต2!J:J)+SUMIF(เส้นแต่งหน้าขนมเค้ก!$C:$C,'รับ-จ่าย ประจำวัน'!$B335,เส้นแต่งหน้าขนมเค้ก!J:J)+SUMIF(แพ็ค!$C:$C,'รับ-จ่าย ประจำวัน'!$B335,แพ็ค!J:J)+SUMIF(ธุรการ!$C:$C,'รับ-จ่าย ประจำวัน'!$B335,ธุรการ!J:J)+SUMIF(เส้นแต่งหน้าขนมปัง!$C:$C,'รับ-จ่าย ประจำวัน'!$B335,เส้นแต่งหน้าขนมปัง!J:J)+SUMIF('วางแผนBC,CJ'!$C:$C,'รับ-จ่าย ประจำวัน'!$B335,'วางแผนBC,CJ'!J:J)+SUMIF(RD!$C:$C,'รับ-จ่าย ประจำวัน'!$B335,RD!J:J)+SUMIF('FG,ออนไล,คัดแยก'!$C:$C,'รับ-จ่าย ประจำวัน'!$B335,'FG,ออนไล,คัดแยก'!J:J)</f>
        <v>0</v>
      </c>
      <c r="AR335" s="16">
        <f>SUMIF(เตรียมส่วนผสม!$C:$C,'รับ-จ่าย ประจำวัน'!$B335,เตรียมส่วนผสม!K:K)+SUMIF(กวนไส้!$C:$C,'รับ-จ่าย ประจำวัน'!$B335,กวนไส้!K:K)+SUMIF(ผลิต1!$C:$C,'รับ-จ่าย ประจำวัน'!$B335,ผลิต1!K:K)+SUMIF(ผลิต2!$C:$C,'รับ-จ่าย ประจำวัน'!$B335,ผลิต2!K:K)+SUMIF(เส้นแต่งหน้าขนมเค้ก!$C:$C,'รับ-จ่าย ประจำวัน'!$B335,เส้นแต่งหน้าขนมเค้ก!K:K)+SUMIF(แพ็ค!$C:$C,'รับ-จ่าย ประจำวัน'!$B335,แพ็ค!K:K)+SUMIF(ธุรการ!$C:$C,'รับ-จ่าย ประจำวัน'!$B335,ธุรการ!K:K)+SUMIF(เส้นแต่งหน้าขนมปัง!$C:$C,'รับ-จ่าย ประจำวัน'!$B335,เส้นแต่งหน้าขนมปัง!K:K)+SUMIF('วางแผนBC,CJ'!$C:$C,'รับ-จ่าย ประจำวัน'!$B335,'วางแผนBC,CJ'!K:K)+SUMIF(RD!$C:$C,'รับ-จ่าย ประจำวัน'!$B335,RD!K:K)+SUMIF('FG,ออนไล,คัดแยก'!$C:$C,'รับ-จ่าย ประจำวัน'!$B335,'FG,ออนไล,คัดแยก'!K:K)</f>
        <v>0</v>
      </c>
      <c r="AS335" s="16">
        <f>SUMIF(เตรียมส่วนผสม!$C:$C,'รับ-จ่าย ประจำวัน'!$B335,เตรียมส่วนผสม!L:L)+SUMIF(กวนไส้!$C:$C,'รับ-จ่าย ประจำวัน'!$B335,กวนไส้!L:L)+SUMIF(ผลิต1!$C:$C,'รับ-จ่าย ประจำวัน'!$B335,ผลิต1!L:L)+SUMIF(ผลิต2!$C:$C,'รับ-จ่าย ประจำวัน'!$B335,ผลิต2!L:L)+SUMIF(เส้นแต่งหน้าขนมเค้ก!$C:$C,'รับ-จ่าย ประจำวัน'!$B335,เส้นแต่งหน้าขนมเค้ก!L:L)+SUMIF(แพ็ค!$C:$C,'รับ-จ่าย ประจำวัน'!$B335,แพ็ค!L:L)+SUMIF(ธุรการ!$C:$C,'รับ-จ่าย ประจำวัน'!$B335,ธุรการ!L:L)+SUMIF(เส้นแต่งหน้าขนมปัง!$C:$C,'รับ-จ่าย ประจำวัน'!$B335,เส้นแต่งหน้าขนมปัง!L:L)+SUMIF('วางแผนBC,CJ'!$C:$C,'รับ-จ่าย ประจำวัน'!$B335,'วางแผนBC,CJ'!L:L)+SUMIF(RD!$C:$C,'รับ-จ่าย ประจำวัน'!$B335,RD!L:L)+SUMIF('FG,ออนไล,คัดแยก'!$C:$C,'รับ-จ่าย ประจำวัน'!$B335,'FG,ออนไล,คัดแยก'!L:L)</f>
        <v>0</v>
      </c>
      <c r="AT335" s="16">
        <f>SUMIF(เตรียมส่วนผสม!$C:$C,'รับ-จ่าย ประจำวัน'!$B335,เตรียมส่วนผสม!M:M)+SUMIF(กวนไส้!$C:$C,'รับ-จ่าย ประจำวัน'!$B335,กวนไส้!M:M)+SUMIF(ผลิต1!$C:$C,'รับ-จ่าย ประจำวัน'!$B335,ผลิต1!M:M)+SUMIF(ผลิต2!$C:$C,'รับ-จ่าย ประจำวัน'!$B335,ผลิต2!M:M)+SUMIF(เส้นแต่งหน้าขนมเค้ก!$C:$C,'รับ-จ่าย ประจำวัน'!$B335,เส้นแต่งหน้าขนมเค้ก!M:M)+SUMIF(แพ็ค!$C:$C,'รับ-จ่าย ประจำวัน'!$B335,แพ็ค!M:M)+SUMIF(ธุรการ!$C:$C,'รับ-จ่าย ประจำวัน'!$B335,ธุรการ!M:M)+SUMIF(เส้นแต่งหน้าขนมปัง!$C:$C,'รับ-จ่าย ประจำวัน'!$B335,เส้นแต่งหน้าขนมปัง!M:M)+SUMIF('วางแผนBC,CJ'!$C:$C,'รับ-จ่าย ประจำวัน'!$B335,'วางแผนBC,CJ'!M:M)+SUMIF(RD!$C:$C,'รับ-จ่าย ประจำวัน'!$B335,RD!M:M)+SUMIF('FG,ออนไล,คัดแยก'!$C:$C,'รับ-จ่าย ประจำวัน'!$B335,'FG,ออนไล,คัดแยก'!M:M)</f>
        <v>0</v>
      </c>
      <c r="AU335" s="16">
        <f>SUMIF(เตรียมส่วนผสม!$C:$C,'รับ-จ่าย ประจำวัน'!$B335,เตรียมส่วนผสม!N:N)+SUMIF(กวนไส้!$C:$C,'รับ-จ่าย ประจำวัน'!$B335,กวนไส้!N:N)+SUMIF(ผลิต1!$C:$C,'รับ-จ่าย ประจำวัน'!$B335,ผลิต1!N:N)+SUMIF(ผลิต2!$C:$C,'รับ-จ่าย ประจำวัน'!$B335,ผลิต2!N:N)+SUMIF(เส้นแต่งหน้าขนมเค้ก!$C:$C,'รับ-จ่าย ประจำวัน'!$B335,เส้นแต่งหน้าขนมเค้ก!N:N)+SUMIF(แพ็ค!$C:$C,'รับ-จ่าย ประจำวัน'!$B335,แพ็ค!N:N)+SUMIF(ธุรการ!$C:$C,'รับ-จ่าย ประจำวัน'!$B335,ธุรการ!N:N)+SUMIF(เส้นแต่งหน้าขนมปัง!$C:$C,'รับ-จ่าย ประจำวัน'!$B335,เส้นแต่งหน้าขนมปัง!N:N)+SUMIF('วางแผนBC,CJ'!$C:$C,'รับ-จ่าย ประจำวัน'!$B335,'วางแผนBC,CJ'!N:N)+SUMIF(RD!$C:$C,'รับ-จ่าย ประจำวัน'!$B335,RD!N:N)+SUMIF('FG,ออนไล,คัดแยก'!$C:$C,'รับ-จ่าย ประจำวัน'!$B335,'FG,ออนไล,คัดแยก'!N:N)</f>
        <v>0</v>
      </c>
      <c r="AV335" s="16">
        <f>SUMIF(เตรียมส่วนผสม!$C:$C,'รับ-จ่าย ประจำวัน'!$B335,เตรียมส่วนผสม!O:O)+SUMIF(กวนไส้!$C:$C,'รับ-จ่าย ประจำวัน'!$B335,กวนไส้!O:O)+SUMIF(ผลิต1!$C:$C,'รับ-จ่าย ประจำวัน'!$B335,ผลิต1!O:O)+SUMIF(ผลิต2!$C:$C,'รับ-จ่าย ประจำวัน'!$B335,ผลิต2!O:O)+SUMIF(เส้นแต่งหน้าขนมเค้ก!$C:$C,'รับ-จ่าย ประจำวัน'!$B335,เส้นแต่งหน้าขนมเค้ก!O:O)+SUMIF(แพ็ค!$C:$C,'รับ-จ่าย ประจำวัน'!$B335,แพ็ค!O:O)+SUMIF(ธุรการ!$C:$C,'รับ-จ่าย ประจำวัน'!$B335,ธุรการ!O:O)+SUMIF(เส้นแต่งหน้าขนมปัง!$C:$C,'รับ-จ่าย ประจำวัน'!$B335,เส้นแต่งหน้าขนมปัง!O:O)+SUMIF('วางแผนBC,CJ'!$C:$C,'รับ-จ่าย ประจำวัน'!$B335,'วางแผนBC,CJ'!O:O)+SUMIF(RD!$C:$C,'รับ-จ่าย ประจำวัน'!$B335,RD!O:O)+SUMIF('FG,ออนไล,คัดแยก'!$C:$C,'รับ-จ่าย ประจำวัน'!$B335,'FG,ออนไล,คัดแยก'!O:O)</f>
        <v>0</v>
      </c>
      <c r="AW335" s="16">
        <f>SUMIF(เตรียมส่วนผสม!$C:$C,'รับ-จ่าย ประจำวัน'!$B335,เตรียมส่วนผสม!P:P)+SUMIF(กวนไส้!$C:$C,'รับ-จ่าย ประจำวัน'!$B335,กวนไส้!P:P)+SUMIF(ผลิต1!$C:$C,'รับ-จ่าย ประจำวัน'!$B335,ผลิต1!P:P)+SUMIF(ผลิต2!$C:$C,'รับ-จ่าย ประจำวัน'!$B335,ผลิต2!P:P)+SUMIF(เส้นแต่งหน้าขนมเค้ก!$C:$C,'รับ-จ่าย ประจำวัน'!$B335,เส้นแต่งหน้าขนมเค้ก!P:P)+SUMIF(แพ็ค!$C:$C,'รับ-จ่าย ประจำวัน'!$B335,แพ็ค!P:P)+SUMIF(ธุรการ!$C:$C,'รับ-จ่าย ประจำวัน'!$B335,ธุรการ!P:P)+SUMIF(เส้นแต่งหน้าขนมปัง!$C:$C,'รับ-จ่าย ประจำวัน'!$B335,เส้นแต่งหน้าขนมปัง!P:P)+SUMIF('วางแผนBC,CJ'!$C:$C,'รับ-จ่าย ประจำวัน'!$B335,'วางแผนBC,CJ'!P:P)+SUMIF(RD!$C:$C,'รับ-จ่าย ประจำวัน'!$B335,RD!P:P)+SUMIF('FG,ออนไล,คัดแยก'!$C:$C,'รับ-จ่าย ประจำวัน'!$B335,'FG,ออนไล,คัดแยก'!P:P)</f>
        <v>0</v>
      </c>
      <c r="AX335" s="16">
        <f>SUMIF(เตรียมส่วนผสม!$C:$C,'รับ-จ่าย ประจำวัน'!$B335,เตรียมส่วนผสม!Q:Q)+SUMIF(กวนไส้!$C:$C,'รับ-จ่าย ประจำวัน'!$B335,กวนไส้!Q:Q)+SUMIF(ผลิต1!$C:$C,'รับ-จ่าย ประจำวัน'!$B335,ผลิต1!Q:Q)+SUMIF(ผลิต2!$C:$C,'รับ-จ่าย ประจำวัน'!$B335,ผลิต2!Q:Q)+SUMIF(เส้นแต่งหน้าขนมเค้ก!$C:$C,'รับ-จ่าย ประจำวัน'!$B335,เส้นแต่งหน้าขนมเค้ก!Q:Q)+SUMIF(แพ็ค!$C:$C,'รับ-จ่าย ประจำวัน'!$B335,แพ็ค!Q:Q)+SUMIF(ธุรการ!$C:$C,'รับ-จ่าย ประจำวัน'!$B335,ธุรการ!Q:Q)+SUMIF(เส้นแต่งหน้าขนมปัง!$C:$C,'รับ-จ่าย ประจำวัน'!$B335,เส้นแต่งหน้าขนมปัง!Q:Q)+SUMIF('วางแผนBC,CJ'!$C:$C,'รับ-จ่าย ประจำวัน'!$B335,'วางแผนBC,CJ'!Q:Q)+SUMIF(RD!$C:$C,'รับ-จ่าย ประจำวัน'!$B335,RD!Q:Q)+SUMIF('FG,ออนไล,คัดแยก'!$C:$C,'รับ-จ่าย ประจำวัน'!$B335,'FG,ออนไล,คัดแยก'!Q:Q)</f>
        <v>0</v>
      </c>
      <c r="AY335" s="16">
        <f>SUMIF(เตรียมส่วนผสม!$C:$C,'รับ-จ่าย ประจำวัน'!$B335,เตรียมส่วนผสม!R:R)+SUMIF(กวนไส้!$C:$C,'รับ-จ่าย ประจำวัน'!$B335,กวนไส้!R:R)+SUMIF(ผลิต1!$C:$C,'รับ-จ่าย ประจำวัน'!$B335,ผลิต1!R:R)+SUMIF(ผลิต2!$C:$C,'รับ-จ่าย ประจำวัน'!$B335,ผลิต2!R:R)+SUMIF(เส้นแต่งหน้าขนมเค้ก!$C:$C,'รับ-จ่าย ประจำวัน'!$B335,เส้นแต่งหน้าขนมเค้ก!R:R)+SUMIF(แพ็ค!$C:$C,'รับ-จ่าย ประจำวัน'!$B335,แพ็ค!R:R)+SUMIF(ธุรการ!$C:$C,'รับ-จ่าย ประจำวัน'!$B335,ธุรการ!R:R)+SUMIF(เส้นแต่งหน้าขนมปัง!$C:$C,'รับ-จ่าย ประจำวัน'!$B335,เส้นแต่งหน้าขนมปัง!R:R)+SUMIF('วางแผนBC,CJ'!$C:$C,'รับ-จ่าย ประจำวัน'!$B335,'วางแผนBC,CJ'!R:R)+SUMIF(RD!$C:$C,'รับ-จ่าย ประจำวัน'!$B335,RD!R:R)+SUMIF('FG,ออนไล,คัดแยก'!$C:$C,'รับ-จ่าย ประจำวัน'!$B335,'FG,ออนไล,คัดแยก'!R:R)</f>
        <v>0</v>
      </c>
      <c r="AZ335" s="16">
        <f>SUMIF(เตรียมส่วนผสม!$C:$C,'รับ-จ่าย ประจำวัน'!$B335,เตรียมส่วนผสม!S:S)+SUMIF(กวนไส้!$C:$C,'รับ-จ่าย ประจำวัน'!$B335,กวนไส้!S:S)+SUMIF(ผลิต1!$C:$C,'รับ-จ่าย ประจำวัน'!$B335,ผลิต1!S:S)+SUMIF(ผลิต2!$C:$C,'รับ-จ่าย ประจำวัน'!$B335,ผลิต2!S:S)+SUMIF(เส้นแต่งหน้าขนมเค้ก!$C:$C,'รับ-จ่าย ประจำวัน'!$B335,เส้นแต่งหน้าขนมเค้ก!S:S)+SUMIF(แพ็ค!$C:$C,'รับ-จ่าย ประจำวัน'!$B335,แพ็ค!S:S)+SUMIF(ธุรการ!$C:$C,'รับ-จ่าย ประจำวัน'!$B335,ธุรการ!S:S)+SUMIF(เส้นแต่งหน้าขนมปัง!$C:$C,'รับ-จ่าย ประจำวัน'!$B335,เส้นแต่งหน้าขนมปัง!S:S)+SUMIF('วางแผนBC,CJ'!$C:$C,'รับ-จ่าย ประจำวัน'!$B335,'วางแผนBC,CJ'!S:S)+SUMIF(RD!$C:$C,'รับ-จ่าย ประจำวัน'!$B335,RD!S:S)+SUMIF('FG,ออนไล,คัดแยก'!$C:$C,'รับ-จ่าย ประจำวัน'!$B335,'FG,ออนไล,คัดแยก'!S:S)</f>
        <v>0</v>
      </c>
      <c r="BA335" s="16">
        <f>SUMIF(เตรียมส่วนผสม!$C:$C,'รับ-จ่าย ประจำวัน'!$B335,เตรียมส่วนผสม!T:T)+SUMIF(กวนไส้!$C:$C,'รับ-จ่าย ประจำวัน'!$B335,กวนไส้!T:T)+SUMIF(ผลิต1!$C:$C,'รับ-จ่าย ประจำวัน'!$B335,ผลิต1!T:T)+SUMIF(ผลิต2!$C:$C,'รับ-จ่าย ประจำวัน'!$B335,ผลิต2!T:T)+SUMIF(เส้นแต่งหน้าขนมเค้ก!$C:$C,'รับ-จ่าย ประจำวัน'!$B335,เส้นแต่งหน้าขนมเค้ก!T:T)+SUMIF(แพ็ค!$C:$C,'รับ-จ่าย ประจำวัน'!$B335,แพ็ค!T:T)+SUMIF(ธุรการ!$C:$C,'รับ-จ่าย ประจำวัน'!$B335,ธุรการ!T:T)+SUMIF(เส้นแต่งหน้าขนมปัง!$C:$C,'รับ-จ่าย ประจำวัน'!$B335,เส้นแต่งหน้าขนมปัง!T:T)+SUMIF('วางแผนBC,CJ'!$C:$C,'รับ-จ่าย ประจำวัน'!$B335,'วางแผนBC,CJ'!T:T)+SUMIF(RD!$C:$C,'รับ-จ่าย ประจำวัน'!$B335,RD!T:T)+SUMIF('FG,ออนไล,คัดแยก'!$C:$C,'รับ-จ่าย ประจำวัน'!$B335,'FG,ออนไล,คัดแยก'!T:T)</f>
        <v>0</v>
      </c>
      <c r="BB335" s="16">
        <f>SUMIF(เตรียมส่วนผสม!$C:$C,'รับ-จ่าย ประจำวัน'!$B335,เตรียมส่วนผสม!U:U)+SUMIF(กวนไส้!$C:$C,'รับ-จ่าย ประจำวัน'!$B335,กวนไส้!U:U)+SUMIF(ผลิต1!$C:$C,'รับ-จ่าย ประจำวัน'!$B335,ผลิต1!U:U)+SUMIF(ผลิต2!$C:$C,'รับ-จ่าย ประจำวัน'!$B335,ผลิต2!U:U)+SUMIF(เส้นแต่งหน้าขนมเค้ก!$C:$C,'รับ-จ่าย ประจำวัน'!$B335,เส้นแต่งหน้าขนมเค้ก!U:U)+SUMIF(แพ็ค!$C:$C,'รับ-จ่าย ประจำวัน'!$B335,แพ็ค!U:U)+SUMIF(ธุรการ!$C:$C,'รับ-จ่าย ประจำวัน'!$B335,ธุรการ!U:U)+SUMIF(เส้นแต่งหน้าขนมปัง!$C:$C,'รับ-จ่าย ประจำวัน'!$B335,เส้นแต่งหน้าขนมปัง!U:U)+SUMIF('วางแผนBC,CJ'!$C:$C,'รับ-จ่าย ประจำวัน'!$B335,'วางแผนBC,CJ'!U:U)+SUMIF(RD!$C:$C,'รับ-จ่าย ประจำวัน'!$B335,RD!U:U)+SUMIF('FG,ออนไล,คัดแยก'!$C:$C,'รับ-จ่าย ประจำวัน'!$B335,'FG,ออนไล,คัดแยก'!U:U)</f>
        <v>0</v>
      </c>
      <c r="BC335" s="16">
        <f>SUMIF(เตรียมส่วนผสม!$C:$C,'รับ-จ่าย ประจำวัน'!$B335,เตรียมส่วนผสม!V:V)+SUMIF(กวนไส้!$C:$C,'รับ-จ่าย ประจำวัน'!$B335,กวนไส้!V:V)+SUMIF(ผลิต1!$C:$C,'รับ-จ่าย ประจำวัน'!$B335,ผลิต1!V:V)+SUMIF(ผลิต2!$C:$C,'รับ-จ่าย ประจำวัน'!$B335,ผลิต2!V:V)+SUMIF(เส้นแต่งหน้าขนมเค้ก!$C:$C,'รับ-จ่าย ประจำวัน'!$B335,เส้นแต่งหน้าขนมเค้ก!V:V)+SUMIF(แพ็ค!$C:$C,'รับ-จ่าย ประจำวัน'!$B335,แพ็ค!V:V)+SUMIF(ธุรการ!$C:$C,'รับ-จ่าย ประจำวัน'!$B335,ธุรการ!V:V)+SUMIF(เส้นแต่งหน้าขนมปัง!$C:$C,'รับ-จ่าย ประจำวัน'!$B335,เส้นแต่งหน้าขนมปัง!V:V)+SUMIF('วางแผนBC,CJ'!$C:$C,'รับ-จ่าย ประจำวัน'!$B335,'วางแผนBC,CJ'!V:V)+SUMIF(RD!$C:$C,'รับ-จ่าย ประจำวัน'!$B335,RD!V:V)+SUMIF('FG,ออนไล,คัดแยก'!$C:$C,'รับ-จ่าย ประจำวัน'!$B335,'FG,ออนไล,คัดแยก'!V:V)</f>
        <v>0</v>
      </c>
      <c r="BD335" s="16">
        <f>SUMIF(เตรียมส่วนผสม!$C:$C,'รับ-จ่าย ประจำวัน'!$B335,เตรียมส่วนผสม!W:W)+SUMIF(กวนไส้!$C:$C,'รับ-จ่าย ประจำวัน'!$B335,กวนไส้!W:W)+SUMIF(ผลิต1!$C:$C,'รับ-จ่าย ประจำวัน'!$B335,ผลิต1!W:W)+SUMIF(ผลิต2!$C:$C,'รับ-จ่าย ประจำวัน'!$B335,ผลิต2!W:W)+SUMIF(เส้นแต่งหน้าขนมเค้ก!$C:$C,'รับ-จ่าย ประจำวัน'!$B335,เส้นแต่งหน้าขนมเค้ก!W:W)+SUMIF(แพ็ค!$C:$C,'รับ-จ่าย ประจำวัน'!$B335,แพ็ค!W:W)+SUMIF(ธุรการ!$C:$C,'รับ-จ่าย ประจำวัน'!$B335,ธุรการ!W:W)+SUMIF(เส้นแต่งหน้าขนมปัง!$C:$C,'รับ-จ่าย ประจำวัน'!$B335,เส้นแต่งหน้าขนมปัง!W:W)+SUMIF('วางแผนBC,CJ'!$C:$C,'รับ-จ่าย ประจำวัน'!$B335,'วางแผนBC,CJ'!W:W)+SUMIF(RD!$C:$C,'รับ-จ่าย ประจำวัน'!$B335,RD!W:W)+SUMIF('FG,ออนไล,คัดแยก'!$C:$C,'รับ-จ่าย ประจำวัน'!$B335,'FG,ออนไล,คัดแยก'!W:W)</f>
        <v>0</v>
      </c>
      <c r="BE335" s="16">
        <f>SUMIF(เตรียมส่วนผสม!$C:$C,'รับ-จ่าย ประจำวัน'!$B335,เตรียมส่วนผสม!X:X)+SUMIF(กวนไส้!$C:$C,'รับ-จ่าย ประจำวัน'!$B335,กวนไส้!X:X)+SUMIF(ผลิต1!$C:$C,'รับ-จ่าย ประจำวัน'!$B335,ผลิต1!X:X)+SUMIF(ผลิต2!$C:$C,'รับ-จ่าย ประจำวัน'!$B335,ผลิต2!X:X)+SUMIF(เส้นแต่งหน้าขนมเค้ก!$C:$C,'รับ-จ่าย ประจำวัน'!$B335,เส้นแต่งหน้าขนมเค้ก!X:X)+SUMIF(แพ็ค!$C:$C,'รับ-จ่าย ประจำวัน'!$B335,แพ็ค!X:X)+SUMIF(ธุรการ!$C:$C,'รับ-จ่าย ประจำวัน'!$B335,ธุรการ!X:X)+SUMIF(เส้นแต่งหน้าขนมปัง!$C:$C,'รับ-จ่าย ประจำวัน'!$B335,เส้นแต่งหน้าขนมปัง!X:X)+SUMIF('วางแผนBC,CJ'!$C:$C,'รับ-จ่าย ประจำวัน'!$B335,'วางแผนBC,CJ'!X:X)+SUMIF(RD!$C:$C,'รับ-จ่าย ประจำวัน'!$B335,RD!X:X)+SUMIF('FG,ออนไล,คัดแยก'!$C:$C,'รับ-จ่าย ประจำวัน'!$B335,'FG,ออนไล,คัดแยก'!X:X)</f>
        <v>0</v>
      </c>
      <c r="BF335" s="16">
        <f>SUMIF(เตรียมส่วนผสม!$C:$C,'รับ-จ่าย ประจำวัน'!$B335,เตรียมส่วนผสม!Y:Y)+SUMIF(กวนไส้!$C:$C,'รับ-จ่าย ประจำวัน'!$B335,กวนไส้!Y:Y)+SUMIF(ผลิต1!$C:$C,'รับ-จ่าย ประจำวัน'!$B335,ผลิต1!Y:Y)+SUMIF(ผลิต2!$C:$C,'รับ-จ่าย ประจำวัน'!$B335,ผลิต2!Y:Y)+SUMIF(เส้นแต่งหน้าขนมเค้ก!$C:$C,'รับ-จ่าย ประจำวัน'!$B335,เส้นแต่งหน้าขนมเค้ก!Y:Y)+SUMIF(แพ็ค!$C:$C,'รับ-จ่าย ประจำวัน'!$B335,แพ็ค!Y:Y)+SUMIF(ธุรการ!$C:$C,'รับ-จ่าย ประจำวัน'!$B335,ธุรการ!Y:Y)+SUMIF(เส้นแต่งหน้าขนมปัง!$C:$C,'รับ-จ่าย ประจำวัน'!$B335,เส้นแต่งหน้าขนมปัง!Y:Y)+SUMIF('วางแผนBC,CJ'!$C:$C,'รับ-จ่าย ประจำวัน'!$B335,'วางแผนBC,CJ'!Y:Y)+SUMIF(RD!$C:$C,'รับ-จ่าย ประจำวัน'!$B335,RD!Y:Y)+SUMIF('FG,ออนไล,คัดแยก'!$C:$C,'รับ-จ่าย ประจำวัน'!$B335,'FG,ออนไล,คัดแยก'!Y:Y)</f>
        <v>0</v>
      </c>
      <c r="BG335" s="16">
        <f>SUMIF(เตรียมส่วนผสม!$C:$C,'รับ-จ่าย ประจำวัน'!$B335,เตรียมส่วนผสม!Z:Z)+SUMIF(กวนไส้!$C:$C,'รับ-จ่าย ประจำวัน'!$B335,กวนไส้!Z:Z)+SUMIF(ผลิต1!$C:$C,'รับ-จ่าย ประจำวัน'!$B335,ผลิต1!Z:Z)+SUMIF(ผลิต2!$C:$C,'รับ-จ่าย ประจำวัน'!$B335,ผลิต2!Z:Z)+SUMIF(เส้นแต่งหน้าขนมเค้ก!$C:$C,'รับ-จ่าย ประจำวัน'!$B335,เส้นแต่งหน้าขนมเค้ก!Z:Z)+SUMIF(แพ็ค!$C:$C,'รับ-จ่าย ประจำวัน'!$B335,แพ็ค!Z:Z)+SUMIF(ธุรการ!$C:$C,'รับ-จ่าย ประจำวัน'!$B335,ธุรการ!Z:Z)+SUMIF(เส้นแต่งหน้าขนมปัง!$C:$C,'รับ-จ่าย ประจำวัน'!$B335,เส้นแต่งหน้าขนมปัง!Z:Z)+SUMIF('วางแผนBC,CJ'!$C:$C,'รับ-จ่าย ประจำวัน'!$B335,'วางแผนBC,CJ'!Z:Z)+SUMIF(RD!$C:$C,'รับ-จ่าย ประจำวัน'!$B335,RD!Z:Z)+SUMIF('FG,ออนไล,คัดแยก'!$C:$C,'รับ-จ่าย ประจำวัน'!$B335,'FG,ออนไล,คัดแยก'!Z:Z)</f>
        <v>0</v>
      </c>
      <c r="BH335" s="16">
        <f>SUMIF(เตรียมส่วนผสม!$C:$C,'รับ-จ่าย ประจำวัน'!$B335,เตรียมส่วนผสม!AA:AA)+SUMIF(กวนไส้!$C:$C,'รับ-จ่าย ประจำวัน'!$B335,กวนไส้!AA:AA)+SUMIF(ผลิต1!$C:$C,'รับ-จ่าย ประจำวัน'!$B335,ผลิต1!AA:AA)+SUMIF(ผลิต2!$C:$C,'รับ-จ่าย ประจำวัน'!$B335,ผลิต2!AA:AA)+SUMIF(เส้นแต่งหน้าขนมเค้ก!$C:$C,'รับ-จ่าย ประจำวัน'!$B335,เส้นแต่งหน้าขนมเค้ก!AA:AA)+SUMIF(แพ็ค!$C:$C,'รับ-จ่าย ประจำวัน'!$B335,แพ็ค!AA:AA)+SUMIF(ธุรการ!$C:$C,'รับ-จ่าย ประจำวัน'!$B335,ธุรการ!AA:AA)+SUMIF(เส้นแต่งหน้าขนมปัง!$C:$C,'รับ-จ่าย ประจำวัน'!$B335,เส้นแต่งหน้าขนมปัง!AA:AA)+SUMIF('วางแผนBC,CJ'!$C:$C,'รับ-จ่าย ประจำวัน'!$B335,'วางแผนBC,CJ'!AA:AA)+SUMIF(RD!$C:$C,'รับ-จ่าย ประจำวัน'!$B335,RD!AA:AA)+SUMIF('FG,ออนไล,คัดแยก'!$C:$C,'รับ-จ่าย ประจำวัน'!$B335,'FG,ออนไล,คัดแยก'!AA:AA)</f>
        <v>0</v>
      </c>
      <c r="BI335" s="16">
        <f>SUMIF(เตรียมส่วนผสม!$C:$C,'รับ-จ่าย ประจำวัน'!$B335,เตรียมส่วนผสม!AB:AB)+SUMIF(กวนไส้!$C:$C,'รับ-จ่าย ประจำวัน'!$B335,กวนไส้!AB:AB)+SUMIF(ผลิต1!$C:$C,'รับ-จ่าย ประจำวัน'!$B335,ผลิต1!AB:AB)+SUMIF(ผลิต2!$C:$C,'รับ-จ่าย ประจำวัน'!$B335,ผลิต2!AB:AB)+SUMIF(เส้นแต่งหน้าขนมเค้ก!$C:$C,'รับ-จ่าย ประจำวัน'!$B335,เส้นแต่งหน้าขนมเค้ก!AB:AB)+SUMIF(แพ็ค!$C:$C,'รับ-จ่าย ประจำวัน'!$B335,แพ็ค!AB:AB)+SUMIF(ธุรการ!$C:$C,'รับ-จ่าย ประจำวัน'!$B335,ธุรการ!AB:AB)+SUMIF(เส้นแต่งหน้าขนมปัง!$C:$C,'รับ-จ่าย ประจำวัน'!$B335,เส้นแต่งหน้าขนมปัง!AB:AB)+SUMIF('วางแผนBC,CJ'!$C:$C,'รับ-จ่าย ประจำวัน'!$B335,'วางแผนBC,CJ'!AB:AB)+SUMIF(RD!$C:$C,'รับ-จ่าย ประจำวัน'!$B335,RD!AB:AB)+SUMIF('FG,ออนไล,คัดแยก'!$C:$C,'รับ-จ่าย ประจำวัน'!$B335,'FG,ออนไล,คัดแยก'!AB:AB)</f>
        <v>0</v>
      </c>
      <c r="BJ335" s="16">
        <f>SUMIF(เตรียมส่วนผสม!$C:$C,'รับ-จ่าย ประจำวัน'!$B335,เตรียมส่วนผสม!AC:AC)+SUMIF(กวนไส้!$C:$C,'รับ-จ่าย ประจำวัน'!$B335,กวนไส้!AC:AC)+SUMIF(ผลิต1!$C:$C,'รับ-จ่าย ประจำวัน'!$B335,ผลิต1!AC:AC)+SUMIF(ผลิต2!$C:$C,'รับ-จ่าย ประจำวัน'!$B335,ผลิต2!AC:AC)+SUMIF(เส้นแต่งหน้าขนมเค้ก!$C:$C,'รับ-จ่าย ประจำวัน'!$B335,เส้นแต่งหน้าขนมเค้ก!AC:AC)+SUMIF(แพ็ค!$C:$C,'รับ-จ่าย ประจำวัน'!$B335,แพ็ค!AC:AC)+SUMIF(ธุรการ!$C:$C,'รับ-จ่าย ประจำวัน'!$B335,ธุรการ!AC:AC)+SUMIF(เส้นแต่งหน้าขนมปัง!$C:$C,'รับ-จ่าย ประจำวัน'!$B335,เส้นแต่งหน้าขนมปัง!AC:AC)+SUMIF('วางแผนBC,CJ'!$C:$C,'รับ-จ่าย ประจำวัน'!$B335,'วางแผนBC,CJ'!AC:AC)+SUMIF(RD!$C:$C,'รับ-จ่าย ประจำวัน'!$B335,RD!AC:AC)+SUMIF('FG,ออนไล,คัดแยก'!$C:$C,'รับ-จ่าย ประจำวัน'!$B335,'FG,ออนไล,คัดแยก'!AC:AC)</f>
        <v>0</v>
      </c>
      <c r="BK335" s="16">
        <f>SUMIF(เตรียมส่วนผสม!$C:$C,'รับ-จ่าย ประจำวัน'!$B335,เตรียมส่วนผสม!AD:AD)+SUMIF(กวนไส้!$C:$C,'รับ-จ่าย ประจำวัน'!$B335,กวนไส้!AD:AD)+SUMIF(ผลิต1!$C:$C,'รับ-จ่าย ประจำวัน'!$B335,ผลิต1!AD:AD)+SUMIF(ผลิต2!$C:$C,'รับ-จ่าย ประจำวัน'!$B335,ผลิต2!AD:AD)+SUMIF(เส้นแต่งหน้าขนมเค้ก!$C:$C,'รับ-จ่าย ประจำวัน'!$B335,เส้นแต่งหน้าขนมเค้ก!AD:AD)+SUMIF(แพ็ค!$C:$C,'รับ-จ่าย ประจำวัน'!$B335,แพ็ค!AD:AD)+SUMIF(ธุรการ!$C:$C,'รับ-จ่าย ประจำวัน'!$B335,ธุรการ!AD:AD)+SUMIF(เส้นแต่งหน้าขนมปัง!$C:$C,'รับ-จ่าย ประจำวัน'!$B335,เส้นแต่งหน้าขนมปัง!AD:AD)+SUMIF('วางแผนBC,CJ'!$C:$C,'รับ-จ่าย ประจำวัน'!$B335,'วางแผนBC,CJ'!AD:AD)+SUMIF(RD!$C:$C,'รับ-จ่าย ประจำวัน'!$B335,RD!AD:AD)+SUMIF('FG,ออนไล,คัดแยก'!$C:$C,'รับ-จ่าย ประจำวัน'!$B335,'FG,ออนไล,คัดแยก'!AD:AD)</f>
        <v>0</v>
      </c>
      <c r="BL335" s="16">
        <f>SUMIF(เตรียมส่วนผสม!$C:$C,'รับ-จ่าย ประจำวัน'!$B335,เตรียมส่วนผสม!AE:AE)+SUMIF(กวนไส้!$C:$C,'รับ-จ่าย ประจำวัน'!$B335,กวนไส้!AE:AE)+SUMIF(ผลิต1!$C:$C,'รับ-จ่าย ประจำวัน'!$B335,ผลิต1!AE:AE)+SUMIF(ผลิต2!$C:$C,'รับ-จ่าย ประจำวัน'!$B335,ผลิต2!AE:AE)+SUMIF(เส้นแต่งหน้าขนมเค้ก!$C:$C,'รับ-จ่าย ประจำวัน'!$B335,เส้นแต่งหน้าขนมเค้ก!AE:AE)+SUMIF(แพ็ค!$C:$C,'รับ-จ่าย ประจำวัน'!$B335,แพ็ค!AE:AE)+SUMIF(ธุรการ!$C:$C,'รับ-จ่าย ประจำวัน'!$B335,ธุรการ!AE:AE)+SUMIF(เส้นแต่งหน้าขนมปัง!$C:$C,'รับ-จ่าย ประจำวัน'!$B335,เส้นแต่งหน้าขนมปัง!AE:AE)+SUMIF('วางแผนBC,CJ'!$C:$C,'รับ-จ่าย ประจำวัน'!$B335,'วางแผนBC,CJ'!AE:AE)+SUMIF(RD!$C:$C,'รับ-จ่าย ประจำวัน'!$B335,RD!AE:AE)+SUMIF('FG,ออนไล,คัดแยก'!$C:$C,'รับ-จ่าย ประจำวัน'!$B335,'FG,ออนไล,คัดแยก'!AE:AE)</f>
        <v>0</v>
      </c>
      <c r="BM335" s="16">
        <f>SUMIF(เตรียมส่วนผสม!$C:$C,'รับ-จ่าย ประจำวัน'!$B335,เตรียมส่วนผสม!AF:AF)+SUMIF(กวนไส้!$C:$C,'รับ-จ่าย ประจำวัน'!$B335,กวนไส้!AF:AF)+SUMIF(ผลิต1!$C:$C,'รับ-จ่าย ประจำวัน'!$B335,ผลิต1!AF:AF)+SUMIF(ผลิต2!$C:$C,'รับ-จ่าย ประจำวัน'!$B335,ผลิต2!AF:AF)+SUMIF(เส้นแต่งหน้าขนมเค้ก!$C:$C,'รับ-จ่าย ประจำวัน'!$B335,เส้นแต่งหน้าขนมเค้ก!AF:AF)+SUMIF(แพ็ค!$C:$C,'รับ-จ่าย ประจำวัน'!$B335,แพ็ค!AF:AF)+SUMIF(ธุรการ!$C:$C,'รับ-จ่าย ประจำวัน'!$B335,ธุรการ!AF:AF)+SUMIF(เส้นแต่งหน้าขนมปัง!$C:$C,'รับ-จ่าย ประจำวัน'!$B335,เส้นแต่งหน้าขนมปัง!AF:AF)+SUMIF('วางแผนBC,CJ'!$C:$C,'รับ-จ่าย ประจำวัน'!$B335,'วางแผนBC,CJ'!AF:AF)+SUMIF(RD!$C:$C,'รับ-จ่าย ประจำวัน'!$B335,RD!AF:AF)+SUMIF('FG,ออนไล,คัดแยก'!$C:$C,'รับ-จ่าย ประจำวัน'!$B335,'FG,ออนไล,คัดแยก'!AF:AF)</f>
        <v>0</v>
      </c>
      <c r="BN335" s="16">
        <f>SUMIF(เตรียมส่วนผสม!$C:$C,'รับ-จ่าย ประจำวัน'!$B335,เตรียมส่วนผสม!AG:AG)+SUMIF(กวนไส้!$C:$C,'รับ-จ่าย ประจำวัน'!$B335,กวนไส้!AG:AG)+SUMIF(ผลิต1!$C:$C,'รับ-จ่าย ประจำวัน'!$B335,ผลิต1!AG:AG)+SUMIF(ผลิต2!$C:$C,'รับ-จ่าย ประจำวัน'!$B335,ผลิต2!AG:AG)+SUMIF(เส้นแต่งหน้าขนมเค้ก!$C:$C,'รับ-จ่าย ประจำวัน'!$B335,เส้นแต่งหน้าขนมเค้ก!AG:AG)+SUMIF(แพ็ค!$C:$C,'รับ-จ่าย ประจำวัน'!$B335,แพ็ค!AG:AG)+SUMIF(ธุรการ!$C:$C,'รับ-จ่าย ประจำวัน'!$B335,ธุรการ!AG:AG)+SUMIF(เส้นแต่งหน้าขนมปัง!$C:$C,'รับ-จ่าย ประจำวัน'!$B335,เส้นแต่งหน้าขนมปัง!AG:AG)+SUMIF('วางแผนBC,CJ'!$C:$C,'รับ-จ่าย ประจำวัน'!$B335,'วางแผนBC,CJ'!AG:AG)+SUMIF(RD!$C:$C,'รับ-จ่าย ประจำวัน'!$B335,RD!AG:AG)+SUMIF('FG,ออนไล,คัดแยก'!$C:$C,'รับ-จ่าย ประจำวัน'!$B335,'FG,ออนไล,คัดแยก'!AG:AG)</f>
        <v>0</v>
      </c>
      <c r="BO335" s="16">
        <f>SUMIF(เตรียมส่วนผสม!$C:$C,'รับ-จ่าย ประจำวัน'!$B335,เตรียมส่วนผสม!AH:AH)+SUMIF(กวนไส้!$C:$C,'รับ-จ่าย ประจำวัน'!$B335,กวนไส้!AH:AH)+SUMIF(ผลิต1!$C:$C,'รับ-จ่าย ประจำวัน'!$B335,ผลิต1!AH:AH)+SUMIF(ผลิต2!$C:$C,'รับ-จ่าย ประจำวัน'!$B335,ผลิต2!AH:AH)+SUMIF(เส้นแต่งหน้าขนมเค้ก!$C:$C,'รับ-จ่าย ประจำวัน'!$B335,เส้นแต่งหน้าขนมเค้ก!AH:AH)+SUMIF(แพ็ค!$C:$C,'รับ-จ่าย ประจำวัน'!$B335,แพ็ค!AH:AH)+SUMIF(ธุรการ!$C:$C,'รับ-จ่าย ประจำวัน'!$B335,ธุรการ!AH:AH)+SUMIF(เส้นแต่งหน้าขนมปัง!$C:$C,'รับ-จ่าย ประจำวัน'!$B335,เส้นแต่งหน้าขนมปัง!AH:AH)+SUMIF('วางแผนBC,CJ'!$C:$C,'รับ-จ่าย ประจำวัน'!$B335,'วางแผนBC,CJ'!AH:AH)+SUMIF(RD!$C:$C,'รับ-จ่าย ประจำวัน'!$B335,RD!AH:AH)+SUMIF('FG,ออนไล,คัดแยก'!$C:$C,'รับ-จ่าย ประจำวัน'!$B335,'FG,ออนไล,คัดแยก'!AH:AH)</f>
        <v>0</v>
      </c>
      <c r="BP335" s="16">
        <f>SUMIF(เตรียมส่วนผสม!$C:$C,'รับ-จ่าย ประจำวัน'!$B335,เตรียมส่วนผสม!AI:AI)+SUMIF(กวนไส้!$C:$C,'รับ-จ่าย ประจำวัน'!$B335,กวนไส้!AI:AI)+SUMIF(ผลิต1!$C:$C,'รับ-จ่าย ประจำวัน'!$B335,ผลิต1!AI:AI)+SUMIF(ผลิต2!$C:$C,'รับ-จ่าย ประจำวัน'!$B335,ผลิต2!AI:AI)+SUMIF(เส้นแต่งหน้าขนมเค้ก!$C:$C,'รับ-จ่าย ประจำวัน'!$B335,เส้นแต่งหน้าขนมเค้ก!AI:AI)+SUMIF(แพ็ค!$C:$C,'รับ-จ่าย ประจำวัน'!$B335,แพ็ค!AI:AI)+SUMIF(ธุรการ!$C:$C,'รับ-จ่าย ประจำวัน'!$B335,ธุรการ!AI:AI)+SUMIF(เส้นแต่งหน้าขนมปัง!$C:$C,'รับ-จ่าย ประจำวัน'!$B335,เส้นแต่งหน้าขนมปัง!AI:AI)+SUMIF('วางแผนBC,CJ'!$C:$C,'รับ-จ่าย ประจำวัน'!$B335,'วางแผนBC,CJ'!AI:AI)+SUMIF(RD!$C:$C,'รับ-จ่าย ประจำวัน'!$B335,RD!AI:AI)+SUMIF('FG,ออนไล,คัดแยก'!$C:$C,'รับ-จ่าย ประจำวัน'!$B335,'FG,ออนไล,คัดแยก'!AI:AI)</f>
        <v>0</v>
      </c>
      <c r="BQ335" s="16">
        <f>SUMIF(เตรียมส่วนผสม!$C:$C,'รับ-จ่าย ประจำวัน'!$B335,เตรียมส่วนผสม!AJ:AJ)+SUMIF(กวนไส้!$C:$C,'รับ-จ่าย ประจำวัน'!$B335,กวนไส้!AJ:AJ)+SUMIF(ผลิต1!$C:$C,'รับ-จ่าย ประจำวัน'!$B335,ผลิต1!AJ:AJ)+SUMIF(ผลิต2!$C:$C,'รับ-จ่าย ประจำวัน'!$B335,ผลิต2!AJ:AJ)+SUMIF(เส้นแต่งหน้าขนมเค้ก!$C:$C,'รับ-จ่าย ประจำวัน'!$B335,เส้นแต่งหน้าขนมเค้ก!AJ:AJ)+SUMIF(แพ็ค!$C:$C,'รับ-จ่าย ประจำวัน'!$B335,แพ็ค!AJ:AJ)+SUMIF(ธุรการ!$C:$C,'รับ-จ่าย ประจำวัน'!$B335,ธุรการ!AJ:AJ)+SUMIF(เส้นแต่งหน้าขนมปัง!$C:$C,'รับ-จ่าย ประจำวัน'!$B335,เส้นแต่งหน้าขนมปัง!AJ:AJ)+SUMIF('วางแผนBC,CJ'!$C:$C,'รับ-จ่าย ประจำวัน'!$B335,'วางแผนBC,CJ'!AJ:AJ)+SUMIF(RD!$C:$C,'รับ-จ่าย ประจำวัน'!$B335,RD!AJ:AJ)+SUMIF('FG,ออนไล,คัดแยก'!$C:$C,'รับ-จ่าย ประจำวัน'!$B335,'FG,ออนไล,คัดแยก'!AJ:AJ)</f>
        <v>0</v>
      </c>
      <c r="BR335" s="16">
        <f>SUMIF(เตรียมส่วนผสม!$C:$C,'รับ-จ่าย ประจำวัน'!$B335,เตรียมส่วนผสม!AK:AK)+SUMIF(กวนไส้!$C:$C,'รับ-จ่าย ประจำวัน'!$B335,กวนไส้!AK:AK)+SUMIF(ผลิต1!$C:$C,'รับ-จ่าย ประจำวัน'!$B335,ผลิต1!AK:AK)+SUMIF(ผลิต2!$C:$C,'รับ-จ่าย ประจำวัน'!$B335,ผลิต2!AK:AK)+SUMIF(เส้นแต่งหน้าขนมเค้ก!$C:$C,'รับ-จ่าย ประจำวัน'!$B335,เส้นแต่งหน้าขนมเค้ก!AK:AK)+SUMIF(แพ็ค!$C:$C,'รับ-จ่าย ประจำวัน'!$B335,แพ็ค!AK:AK)+SUMIF(ธุรการ!$C:$C,'รับ-จ่าย ประจำวัน'!$B335,ธุรการ!AK:AK)+SUMIF(เส้นแต่งหน้าขนมปัง!$C:$C,'รับ-จ่าย ประจำวัน'!$B335,เส้นแต่งหน้าขนมปัง!AK:AK)+SUMIF('วางแผนBC,CJ'!$C:$C,'รับ-จ่าย ประจำวัน'!$B335,'วางแผนBC,CJ'!AK:AK)+SUMIF(RD!$C:$C,'รับ-จ่าย ประจำวัน'!$B335,RD!AK:AK)+SUMIF('FG,ออนไล,คัดแยก'!$C:$C,'รับ-จ่าย ประจำวัน'!$B335,'FG,ออนไล,คัดแยก'!AK:AK)</f>
        <v>0</v>
      </c>
      <c r="BS335" s="16">
        <f>SUMIF(เตรียมส่วนผสม!$C:$C,'รับ-จ่าย ประจำวัน'!$B335,เตรียมส่วนผสม!AL:AL)+SUMIF(กวนไส้!$C:$C,'รับ-จ่าย ประจำวัน'!$B335,กวนไส้!AL:AL)+SUMIF(ผลิต1!$C:$C,'รับ-จ่าย ประจำวัน'!$B335,ผลิต1!AL:AL)+SUMIF(ผลิต2!$C:$C,'รับ-จ่าย ประจำวัน'!$B335,ผลิต2!AL:AL)+SUMIF(เส้นแต่งหน้าขนมเค้ก!$C:$C,'รับ-จ่าย ประจำวัน'!$B335,เส้นแต่งหน้าขนมเค้ก!AL:AL)+SUMIF(แพ็ค!$C:$C,'รับ-จ่าย ประจำวัน'!$B335,แพ็ค!AL:AL)+SUMIF(ธุรการ!$C:$C,'รับ-จ่าย ประจำวัน'!$B335,ธุรการ!AL:AL)+SUMIF(เส้นแต่งหน้าขนมปัง!$C:$C,'รับ-จ่าย ประจำวัน'!$B335,เส้นแต่งหน้าขนมปัง!AL:AL)+SUMIF('วางแผนBC,CJ'!$C:$C,'รับ-จ่าย ประจำวัน'!$B335,'วางแผนBC,CJ'!AL:AL)+SUMIF(RD!$C:$C,'รับ-จ่าย ประจำวัน'!$B335,RD!AL:AL)+SUMIF('FG,ออนไล,คัดแยก'!$C:$C,'รับ-จ่าย ประจำวัน'!$B335,'FG,ออนไล,คัดแยก'!AL:AL)</f>
        <v>0</v>
      </c>
      <c r="BT335" s="18">
        <f t="shared" si="70"/>
        <v>0</v>
      </c>
      <c r="BU335" s="116"/>
      <c r="BV335" s="146">
        <f t="shared" si="71"/>
        <v>5</v>
      </c>
      <c r="BW335" s="183">
        <v>30</v>
      </c>
      <c r="BX335" s="172">
        <f t="shared" si="76"/>
        <v>0</v>
      </c>
      <c r="BY335" s="188" t="e">
        <f t="shared" si="74"/>
        <v>#DIV/0!</v>
      </c>
      <c r="BZ335" s="180" t="e">
        <f t="shared" ca="1" si="73"/>
        <v>#DIV/0!</v>
      </c>
      <c r="CA335" s="93"/>
      <c r="CB335" s="93"/>
      <c r="CC335" s="93"/>
      <c r="CD335" s="93"/>
      <c r="CE335" s="93"/>
      <c r="CF335" s="93"/>
      <c r="CG335" s="93"/>
      <c r="CH335" s="93"/>
      <c r="CI335" s="93"/>
      <c r="CJ335" s="94"/>
      <c r="CK335" s="9">
        <f t="shared" si="75"/>
        <v>5</v>
      </c>
    </row>
    <row r="336" spans="1:89" hidden="1" x14ac:dyDescent="0.5">
      <c r="A336" s="149"/>
      <c r="B336" s="34" t="s">
        <v>1582</v>
      </c>
      <c r="C336" s="33" t="s">
        <v>1020</v>
      </c>
      <c r="D336" s="135" t="s">
        <v>1010</v>
      </c>
      <c r="E336" s="25"/>
      <c r="F336" s="132"/>
      <c r="G336" s="25"/>
      <c r="H336" s="12">
        <v>0</v>
      </c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11"/>
      <c r="AF336" s="11"/>
      <c r="AG336" s="11"/>
      <c r="AH336" s="11"/>
      <c r="AI336" s="25"/>
      <c r="AJ336" s="25"/>
      <c r="AK336" s="25"/>
      <c r="AL336" s="25"/>
      <c r="AM336" s="25"/>
      <c r="AN336" s="15">
        <f t="shared" si="69"/>
        <v>0</v>
      </c>
      <c r="AO336" s="16">
        <f>SUMIF(เตรียมส่วนผสม!$C:$C,'รับ-จ่าย ประจำวัน'!$B336,เตรียมส่วนผสม!H:H)+SUMIF(กวนไส้!$C:$C,'รับ-จ่าย ประจำวัน'!$B336,กวนไส้!H:H)+SUMIF(ผลิต1!$C:$C,'รับ-จ่าย ประจำวัน'!$B336,ผลิต1!H:H)+SUMIF(ผลิต2!$C:$C,'รับ-จ่าย ประจำวัน'!$B336,ผลิต2!H:H)+SUMIF(เส้นแต่งหน้าขนมเค้ก!$C:$C,'รับ-จ่าย ประจำวัน'!$B336,เส้นแต่งหน้าขนมเค้ก!H:H)+SUMIF(แพ็ค!$C:$C,'รับ-จ่าย ประจำวัน'!$B336,แพ็ค!H:H)+SUMIF(ธุรการ!$C:$C,'รับ-จ่าย ประจำวัน'!$B336,ธุรการ!H:H)+SUMIF(เส้นแต่งหน้าขนมปัง!$C:$C,'รับ-จ่าย ประจำวัน'!$B336,เส้นแต่งหน้าขนมปัง!H:H)+SUMIF('วางแผนBC,CJ'!$C:$C,'รับ-จ่าย ประจำวัน'!$B336,'วางแผนBC,CJ'!H:H)+SUMIF(RD!$C:$C,'รับ-จ่าย ประจำวัน'!$B336,RD!H:H)+SUMIF('FG,ออนไล,คัดแยก'!$C:$C,'รับ-จ่าย ประจำวัน'!$B336,'FG,ออนไล,คัดแยก'!H:H)</f>
        <v>0</v>
      </c>
      <c r="AP336" s="16">
        <f>SUMIF(เตรียมส่วนผสม!$C:$C,'รับ-จ่าย ประจำวัน'!$B336,เตรียมส่วนผสม!I:I)+SUMIF(กวนไส้!$C:$C,'รับ-จ่าย ประจำวัน'!$B336,กวนไส้!I:I)+SUMIF(ผลิต1!$C:$C,'รับ-จ่าย ประจำวัน'!$B336,ผลิต1!I:I)+SUMIF(ผลิต2!$C:$C,'รับ-จ่าย ประจำวัน'!$B336,ผลิต2!I:I)+SUMIF(เส้นแต่งหน้าขนมเค้ก!$C:$C,'รับ-จ่าย ประจำวัน'!$B336,เส้นแต่งหน้าขนมเค้ก!I:I)+SUMIF(แพ็ค!$C:$C,'รับ-จ่าย ประจำวัน'!$B336,แพ็ค!I:I)+SUMIF(ธุรการ!$C:$C,'รับ-จ่าย ประจำวัน'!$B336,ธุรการ!I:I)+SUMIF(เส้นแต่งหน้าขนมปัง!$C:$C,'รับ-จ่าย ประจำวัน'!$B336,เส้นแต่งหน้าขนมปัง!I:I)+SUMIF('วางแผนBC,CJ'!$C:$C,'รับ-จ่าย ประจำวัน'!$B336,'วางแผนBC,CJ'!I:I)+SUMIF(RD!$C:$C,'รับ-จ่าย ประจำวัน'!$B336,RD!I:I)+SUMIF('FG,ออนไล,คัดแยก'!$C:$C,'รับ-จ่าย ประจำวัน'!$B336,'FG,ออนไล,คัดแยก'!I:I)</f>
        <v>0</v>
      </c>
      <c r="AQ336" s="16">
        <f>SUMIF(เตรียมส่วนผสม!$C:$C,'รับ-จ่าย ประจำวัน'!$B336,เตรียมส่วนผสม!J:J)+SUMIF(กวนไส้!$C:$C,'รับ-จ่าย ประจำวัน'!$B336,กวนไส้!J:J)+SUMIF(ผลิต1!$C:$C,'รับ-จ่าย ประจำวัน'!$B336,ผลิต1!J:J)+SUMIF(ผลิต2!$C:$C,'รับ-จ่าย ประจำวัน'!$B336,ผลิต2!J:J)+SUMIF(เส้นแต่งหน้าขนมเค้ก!$C:$C,'รับ-จ่าย ประจำวัน'!$B336,เส้นแต่งหน้าขนมเค้ก!J:J)+SUMIF(แพ็ค!$C:$C,'รับ-จ่าย ประจำวัน'!$B336,แพ็ค!J:J)+SUMIF(ธุรการ!$C:$C,'รับ-จ่าย ประจำวัน'!$B336,ธุรการ!J:J)+SUMIF(เส้นแต่งหน้าขนมปัง!$C:$C,'รับ-จ่าย ประจำวัน'!$B336,เส้นแต่งหน้าขนมปัง!J:J)+SUMIF('วางแผนBC,CJ'!$C:$C,'รับ-จ่าย ประจำวัน'!$B336,'วางแผนBC,CJ'!J:J)+SUMIF(RD!$C:$C,'รับ-จ่าย ประจำวัน'!$B336,RD!J:J)+SUMIF('FG,ออนไล,คัดแยก'!$C:$C,'รับ-จ่าย ประจำวัน'!$B336,'FG,ออนไล,คัดแยก'!J:J)</f>
        <v>0</v>
      </c>
      <c r="AR336" s="16">
        <f>SUMIF(เตรียมส่วนผสม!$C:$C,'รับ-จ่าย ประจำวัน'!$B336,เตรียมส่วนผสม!K:K)+SUMIF(กวนไส้!$C:$C,'รับ-จ่าย ประจำวัน'!$B336,กวนไส้!K:K)+SUMIF(ผลิต1!$C:$C,'รับ-จ่าย ประจำวัน'!$B336,ผลิต1!K:K)+SUMIF(ผลิต2!$C:$C,'รับ-จ่าย ประจำวัน'!$B336,ผลิต2!K:K)+SUMIF(เส้นแต่งหน้าขนมเค้ก!$C:$C,'รับ-จ่าย ประจำวัน'!$B336,เส้นแต่งหน้าขนมเค้ก!K:K)+SUMIF(แพ็ค!$C:$C,'รับ-จ่าย ประจำวัน'!$B336,แพ็ค!K:K)+SUMIF(ธุรการ!$C:$C,'รับ-จ่าย ประจำวัน'!$B336,ธุรการ!K:K)+SUMIF(เส้นแต่งหน้าขนมปัง!$C:$C,'รับ-จ่าย ประจำวัน'!$B336,เส้นแต่งหน้าขนมปัง!K:K)+SUMIF('วางแผนBC,CJ'!$C:$C,'รับ-จ่าย ประจำวัน'!$B336,'วางแผนBC,CJ'!K:K)+SUMIF(RD!$C:$C,'รับ-จ่าย ประจำวัน'!$B336,RD!K:K)+SUMIF('FG,ออนไล,คัดแยก'!$C:$C,'รับ-จ่าย ประจำวัน'!$B336,'FG,ออนไล,คัดแยก'!K:K)</f>
        <v>0</v>
      </c>
      <c r="AS336" s="16">
        <f>SUMIF(เตรียมส่วนผสม!$C:$C,'รับ-จ่าย ประจำวัน'!$B336,เตรียมส่วนผสม!L:L)+SUMIF(กวนไส้!$C:$C,'รับ-จ่าย ประจำวัน'!$B336,กวนไส้!L:L)+SUMIF(ผลิต1!$C:$C,'รับ-จ่าย ประจำวัน'!$B336,ผลิต1!L:L)+SUMIF(ผลิต2!$C:$C,'รับ-จ่าย ประจำวัน'!$B336,ผลิต2!L:L)+SUMIF(เส้นแต่งหน้าขนมเค้ก!$C:$C,'รับ-จ่าย ประจำวัน'!$B336,เส้นแต่งหน้าขนมเค้ก!L:L)+SUMIF(แพ็ค!$C:$C,'รับ-จ่าย ประจำวัน'!$B336,แพ็ค!L:L)+SUMIF(ธุรการ!$C:$C,'รับ-จ่าย ประจำวัน'!$B336,ธุรการ!L:L)+SUMIF(เส้นแต่งหน้าขนมปัง!$C:$C,'รับ-จ่าย ประจำวัน'!$B336,เส้นแต่งหน้าขนมปัง!L:L)+SUMIF('วางแผนBC,CJ'!$C:$C,'รับ-จ่าย ประจำวัน'!$B336,'วางแผนBC,CJ'!L:L)+SUMIF(RD!$C:$C,'รับ-จ่าย ประจำวัน'!$B336,RD!L:L)+SUMIF('FG,ออนไล,คัดแยก'!$C:$C,'รับ-จ่าย ประจำวัน'!$B336,'FG,ออนไล,คัดแยก'!L:L)</f>
        <v>0</v>
      </c>
      <c r="AT336" s="16">
        <f>SUMIF(เตรียมส่วนผสม!$C:$C,'รับ-จ่าย ประจำวัน'!$B336,เตรียมส่วนผสม!M:M)+SUMIF(กวนไส้!$C:$C,'รับ-จ่าย ประจำวัน'!$B336,กวนไส้!M:M)+SUMIF(ผลิต1!$C:$C,'รับ-จ่าย ประจำวัน'!$B336,ผลิต1!M:M)+SUMIF(ผลิต2!$C:$C,'รับ-จ่าย ประจำวัน'!$B336,ผลิต2!M:M)+SUMIF(เส้นแต่งหน้าขนมเค้ก!$C:$C,'รับ-จ่าย ประจำวัน'!$B336,เส้นแต่งหน้าขนมเค้ก!M:M)+SUMIF(แพ็ค!$C:$C,'รับ-จ่าย ประจำวัน'!$B336,แพ็ค!M:M)+SUMIF(ธุรการ!$C:$C,'รับ-จ่าย ประจำวัน'!$B336,ธุรการ!M:M)+SUMIF(เส้นแต่งหน้าขนมปัง!$C:$C,'รับ-จ่าย ประจำวัน'!$B336,เส้นแต่งหน้าขนมปัง!M:M)+SUMIF('วางแผนBC,CJ'!$C:$C,'รับ-จ่าย ประจำวัน'!$B336,'วางแผนBC,CJ'!M:M)+SUMIF(RD!$C:$C,'รับ-จ่าย ประจำวัน'!$B336,RD!M:M)+SUMIF('FG,ออนไล,คัดแยก'!$C:$C,'รับ-จ่าย ประจำวัน'!$B336,'FG,ออนไล,คัดแยก'!M:M)</f>
        <v>0</v>
      </c>
      <c r="AU336" s="16">
        <f>SUMIF(เตรียมส่วนผสม!$C:$C,'รับ-จ่าย ประจำวัน'!$B336,เตรียมส่วนผสม!N:N)+SUMIF(กวนไส้!$C:$C,'รับ-จ่าย ประจำวัน'!$B336,กวนไส้!N:N)+SUMIF(ผลิต1!$C:$C,'รับ-จ่าย ประจำวัน'!$B336,ผลิต1!N:N)+SUMIF(ผลิต2!$C:$C,'รับ-จ่าย ประจำวัน'!$B336,ผลิต2!N:N)+SUMIF(เส้นแต่งหน้าขนมเค้ก!$C:$C,'รับ-จ่าย ประจำวัน'!$B336,เส้นแต่งหน้าขนมเค้ก!N:N)+SUMIF(แพ็ค!$C:$C,'รับ-จ่าย ประจำวัน'!$B336,แพ็ค!N:N)+SUMIF(ธุรการ!$C:$C,'รับ-จ่าย ประจำวัน'!$B336,ธุรการ!N:N)+SUMIF(เส้นแต่งหน้าขนมปัง!$C:$C,'รับ-จ่าย ประจำวัน'!$B336,เส้นแต่งหน้าขนมปัง!N:N)+SUMIF('วางแผนBC,CJ'!$C:$C,'รับ-จ่าย ประจำวัน'!$B336,'วางแผนBC,CJ'!N:N)+SUMIF(RD!$C:$C,'รับ-จ่าย ประจำวัน'!$B336,RD!N:N)+SUMIF('FG,ออนไล,คัดแยก'!$C:$C,'รับ-จ่าย ประจำวัน'!$B336,'FG,ออนไล,คัดแยก'!N:N)</f>
        <v>0</v>
      </c>
      <c r="AV336" s="16">
        <f>SUMIF(เตรียมส่วนผสม!$C:$C,'รับ-จ่าย ประจำวัน'!$B336,เตรียมส่วนผสม!O:O)+SUMIF(กวนไส้!$C:$C,'รับ-จ่าย ประจำวัน'!$B336,กวนไส้!O:O)+SUMIF(ผลิต1!$C:$C,'รับ-จ่าย ประจำวัน'!$B336,ผลิต1!O:O)+SUMIF(ผลิต2!$C:$C,'รับ-จ่าย ประจำวัน'!$B336,ผลิต2!O:O)+SUMIF(เส้นแต่งหน้าขนมเค้ก!$C:$C,'รับ-จ่าย ประจำวัน'!$B336,เส้นแต่งหน้าขนมเค้ก!O:O)+SUMIF(แพ็ค!$C:$C,'รับ-จ่าย ประจำวัน'!$B336,แพ็ค!O:O)+SUMIF(ธุรการ!$C:$C,'รับ-จ่าย ประจำวัน'!$B336,ธุรการ!O:O)+SUMIF(เส้นแต่งหน้าขนมปัง!$C:$C,'รับ-จ่าย ประจำวัน'!$B336,เส้นแต่งหน้าขนมปัง!O:O)+SUMIF('วางแผนBC,CJ'!$C:$C,'รับ-จ่าย ประจำวัน'!$B336,'วางแผนBC,CJ'!O:O)+SUMIF(RD!$C:$C,'รับ-จ่าย ประจำวัน'!$B336,RD!O:O)+SUMIF('FG,ออนไล,คัดแยก'!$C:$C,'รับ-จ่าย ประจำวัน'!$B336,'FG,ออนไล,คัดแยก'!O:O)</f>
        <v>0</v>
      </c>
      <c r="AW336" s="16">
        <f>SUMIF(เตรียมส่วนผสม!$C:$C,'รับ-จ่าย ประจำวัน'!$B336,เตรียมส่วนผสม!P:P)+SUMIF(กวนไส้!$C:$C,'รับ-จ่าย ประจำวัน'!$B336,กวนไส้!P:P)+SUMIF(ผลิต1!$C:$C,'รับ-จ่าย ประจำวัน'!$B336,ผลิต1!P:P)+SUMIF(ผลิต2!$C:$C,'รับ-จ่าย ประจำวัน'!$B336,ผลิต2!P:P)+SUMIF(เส้นแต่งหน้าขนมเค้ก!$C:$C,'รับ-จ่าย ประจำวัน'!$B336,เส้นแต่งหน้าขนมเค้ก!P:P)+SUMIF(แพ็ค!$C:$C,'รับ-จ่าย ประจำวัน'!$B336,แพ็ค!P:P)+SUMIF(ธุรการ!$C:$C,'รับ-จ่าย ประจำวัน'!$B336,ธุรการ!P:P)+SUMIF(เส้นแต่งหน้าขนมปัง!$C:$C,'รับ-จ่าย ประจำวัน'!$B336,เส้นแต่งหน้าขนมปัง!P:P)+SUMIF('วางแผนBC,CJ'!$C:$C,'รับ-จ่าย ประจำวัน'!$B336,'วางแผนBC,CJ'!P:P)+SUMIF(RD!$C:$C,'รับ-จ่าย ประจำวัน'!$B336,RD!P:P)+SUMIF('FG,ออนไล,คัดแยก'!$C:$C,'รับ-จ่าย ประจำวัน'!$B336,'FG,ออนไล,คัดแยก'!P:P)</f>
        <v>0</v>
      </c>
      <c r="AX336" s="16">
        <f>SUMIF(เตรียมส่วนผสม!$C:$C,'รับ-จ่าย ประจำวัน'!$B336,เตรียมส่วนผสม!Q:Q)+SUMIF(กวนไส้!$C:$C,'รับ-จ่าย ประจำวัน'!$B336,กวนไส้!Q:Q)+SUMIF(ผลิต1!$C:$C,'รับ-จ่าย ประจำวัน'!$B336,ผลิต1!Q:Q)+SUMIF(ผลิต2!$C:$C,'รับ-จ่าย ประจำวัน'!$B336,ผลิต2!Q:Q)+SUMIF(เส้นแต่งหน้าขนมเค้ก!$C:$C,'รับ-จ่าย ประจำวัน'!$B336,เส้นแต่งหน้าขนมเค้ก!Q:Q)+SUMIF(แพ็ค!$C:$C,'รับ-จ่าย ประจำวัน'!$B336,แพ็ค!Q:Q)+SUMIF(ธุรการ!$C:$C,'รับ-จ่าย ประจำวัน'!$B336,ธุรการ!Q:Q)+SUMIF(เส้นแต่งหน้าขนมปัง!$C:$C,'รับ-จ่าย ประจำวัน'!$B336,เส้นแต่งหน้าขนมปัง!Q:Q)+SUMIF('วางแผนBC,CJ'!$C:$C,'รับ-จ่าย ประจำวัน'!$B336,'วางแผนBC,CJ'!Q:Q)+SUMIF(RD!$C:$C,'รับ-จ่าย ประจำวัน'!$B336,RD!Q:Q)+SUMIF('FG,ออนไล,คัดแยก'!$C:$C,'รับ-จ่าย ประจำวัน'!$B336,'FG,ออนไล,คัดแยก'!Q:Q)</f>
        <v>0</v>
      </c>
      <c r="AY336" s="16">
        <f>SUMIF(เตรียมส่วนผสม!$C:$C,'รับ-จ่าย ประจำวัน'!$B336,เตรียมส่วนผสม!R:R)+SUMIF(กวนไส้!$C:$C,'รับ-จ่าย ประจำวัน'!$B336,กวนไส้!R:R)+SUMIF(ผลิต1!$C:$C,'รับ-จ่าย ประจำวัน'!$B336,ผลิต1!R:R)+SUMIF(ผลิต2!$C:$C,'รับ-จ่าย ประจำวัน'!$B336,ผลิต2!R:R)+SUMIF(เส้นแต่งหน้าขนมเค้ก!$C:$C,'รับ-จ่าย ประจำวัน'!$B336,เส้นแต่งหน้าขนมเค้ก!R:R)+SUMIF(แพ็ค!$C:$C,'รับ-จ่าย ประจำวัน'!$B336,แพ็ค!R:R)+SUMIF(ธุรการ!$C:$C,'รับ-จ่าย ประจำวัน'!$B336,ธุรการ!R:R)+SUMIF(เส้นแต่งหน้าขนมปัง!$C:$C,'รับ-จ่าย ประจำวัน'!$B336,เส้นแต่งหน้าขนมปัง!R:R)+SUMIF('วางแผนBC,CJ'!$C:$C,'รับ-จ่าย ประจำวัน'!$B336,'วางแผนBC,CJ'!R:R)+SUMIF(RD!$C:$C,'รับ-จ่าย ประจำวัน'!$B336,RD!R:R)+SUMIF('FG,ออนไล,คัดแยก'!$C:$C,'รับ-จ่าย ประจำวัน'!$B336,'FG,ออนไล,คัดแยก'!R:R)</f>
        <v>0</v>
      </c>
      <c r="AZ336" s="16">
        <f>SUMIF(เตรียมส่วนผสม!$C:$C,'รับ-จ่าย ประจำวัน'!$B336,เตรียมส่วนผสม!S:S)+SUMIF(กวนไส้!$C:$C,'รับ-จ่าย ประจำวัน'!$B336,กวนไส้!S:S)+SUMIF(ผลิต1!$C:$C,'รับ-จ่าย ประจำวัน'!$B336,ผลิต1!S:S)+SUMIF(ผลิต2!$C:$C,'รับ-จ่าย ประจำวัน'!$B336,ผลิต2!S:S)+SUMIF(เส้นแต่งหน้าขนมเค้ก!$C:$C,'รับ-จ่าย ประจำวัน'!$B336,เส้นแต่งหน้าขนมเค้ก!S:S)+SUMIF(แพ็ค!$C:$C,'รับ-จ่าย ประจำวัน'!$B336,แพ็ค!S:S)+SUMIF(ธุรการ!$C:$C,'รับ-จ่าย ประจำวัน'!$B336,ธุรการ!S:S)+SUMIF(เส้นแต่งหน้าขนมปัง!$C:$C,'รับ-จ่าย ประจำวัน'!$B336,เส้นแต่งหน้าขนมปัง!S:S)+SUMIF('วางแผนBC,CJ'!$C:$C,'รับ-จ่าย ประจำวัน'!$B336,'วางแผนBC,CJ'!S:S)+SUMIF(RD!$C:$C,'รับ-จ่าย ประจำวัน'!$B336,RD!S:S)+SUMIF('FG,ออนไล,คัดแยก'!$C:$C,'รับ-จ่าย ประจำวัน'!$B336,'FG,ออนไล,คัดแยก'!S:S)</f>
        <v>0</v>
      </c>
      <c r="BA336" s="16">
        <f>SUMIF(เตรียมส่วนผสม!$C:$C,'รับ-จ่าย ประจำวัน'!$B336,เตรียมส่วนผสม!T:T)+SUMIF(กวนไส้!$C:$C,'รับ-จ่าย ประจำวัน'!$B336,กวนไส้!T:T)+SUMIF(ผลิต1!$C:$C,'รับ-จ่าย ประจำวัน'!$B336,ผลิต1!T:T)+SUMIF(ผลิต2!$C:$C,'รับ-จ่าย ประจำวัน'!$B336,ผลิต2!T:T)+SUMIF(เส้นแต่งหน้าขนมเค้ก!$C:$C,'รับ-จ่าย ประจำวัน'!$B336,เส้นแต่งหน้าขนมเค้ก!T:T)+SUMIF(แพ็ค!$C:$C,'รับ-จ่าย ประจำวัน'!$B336,แพ็ค!T:T)+SUMIF(ธุรการ!$C:$C,'รับ-จ่าย ประจำวัน'!$B336,ธุรการ!T:T)+SUMIF(เส้นแต่งหน้าขนมปัง!$C:$C,'รับ-จ่าย ประจำวัน'!$B336,เส้นแต่งหน้าขนมปัง!T:T)+SUMIF('วางแผนBC,CJ'!$C:$C,'รับ-จ่าย ประจำวัน'!$B336,'วางแผนBC,CJ'!T:T)+SUMIF(RD!$C:$C,'รับ-จ่าย ประจำวัน'!$B336,RD!T:T)+SUMIF('FG,ออนไล,คัดแยก'!$C:$C,'รับ-จ่าย ประจำวัน'!$B336,'FG,ออนไล,คัดแยก'!T:T)</f>
        <v>0</v>
      </c>
      <c r="BB336" s="16">
        <f>SUMIF(เตรียมส่วนผสม!$C:$C,'รับ-จ่าย ประจำวัน'!$B336,เตรียมส่วนผสม!U:U)+SUMIF(กวนไส้!$C:$C,'รับ-จ่าย ประจำวัน'!$B336,กวนไส้!U:U)+SUMIF(ผลิต1!$C:$C,'รับ-จ่าย ประจำวัน'!$B336,ผลิต1!U:U)+SUMIF(ผลิต2!$C:$C,'รับ-จ่าย ประจำวัน'!$B336,ผลิต2!U:U)+SUMIF(เส้นแต่งหน้าขนมเค้ก!$C:$C,'รับ-จ่าย ประจำวัน'!$B336,เส้นแต่งหน้าขนมเค้ก!U:U)+SUMIF(แพ็ค!$C:$C,'รับ-จ่าย ประจำวัน'!$B336,แพ็ค!U:U)+SUMIF(ธุรการ!$C:$C,'รับ-จ่าย ประจำวัน'!$B336,ธุรการ!U:U)+SUMIF(เส้นแต่งหน้าขนมปัง!$C:$C,'รับ-จ่าย ประจำวัน'!$B336,เส้นแต่งหน้าขนมปัง!U:U)+SUMIF('วางแผนBC,CJ'!$C:$C,'รับ-จ่าย ประจำวัน'!$B336,'วางแผนBC,CJ'!U:U)+SUMIF(RD!$C:$C,'รับ-จ่าย ประจำวัน'!$B336,RD!U:U)+SUMIF('FG,ออนไล,คัดแยก'!$C:$C,'รับ-จ่าย ประจำวัน'!$B336,'FG,ออนไล,คัดแยก'!U:U)</f>
        <v>0</v>
      </c>
      <c r="BC336" s="16">
        <f>SUMIF(เตรียมส่วนผสม!$C:$C,'รับ-จ่าย ประจำวัน'!$B336,เตรียมส่วนผสม!V:V)+SUMIF(กวนไส้!$C:$C,'รับ-จ่าย ประจำวัน'!$B336,กวนไส้!V:V)+SUMIF(ผลิต1!$C:$C,'รับ-จ่าย ประจำวัน'!$B336,ผลิต1!V:V)+SUMIF(ผลิต2!$C:$C,'รับ-จ่าย ประจำวัน'!$B336,ผลิต2!V:V)+SUMIF(เส้นแต่งหน้าขนมเค้ก!$C:$C,'รับ-จ่าย ประจำวัน'!$B336,เส้นแต่งหน้าขนมเค้ก!V:V)+SUMIF(แพ็ค!$C:$C,'รับ-จ่าย ประจำวัน'!$B336,แพ็ค!V:V)+SUMIF(ธุรการ!$C:$C,'รับ-จ่าย ประจำวัน'!$B336,ธุรการ!V:V)+SUMIF(เส้นแต่งหน้าขนมปัง!$C:$C,'รับ-จ่าย ประจำวัน'!$B336,เส้นแต่งหน้าขนมปัง!V:V)+SUMIF('วางแผนBC,CJ'!$C:$C,'รับ-จ่าย ประจำวัน'!$B336,'วางแผนBC,CJ'!V:V)+SUMIF(RD!$C:$C,'รับ-จ่าย ประจำวัน'!$B336,RD!V:V)+SUMIF('FG,ออนไล,คัดแยก'!$C:$C,'รับ-จ่าย ประจำวัน'!$B336,'FG,ออนไล,คัดแยก'!V:V)</f>
        <v>0</v>
      </c>
      <c r="BD336" s="16">
        <f>SUMIF(เตรียมส่วนผสม!$C:$C,'รับ-จ่าย ประจำวัน'!$B336,เตรียมส่วนผสม!W:W)+SUMIF(กวนไส้!$C:$C,'รับ-จ่าย ประจำวัน'!$B336,กวนไส้!W:W)+SUMIF(ผลิต1!$C:$C,'รับ-จ่าย ประจำวัน'!$B336,ผลิต1!W:W)+SUMIF(ผลิต2!$C:$C,'รับ-จ่าย ประจำวัน'!$B336,ผลิต2!W:W)+SUMIF(เส้นแต่งหน้าขนมเค้ก!$C:$C,'รับ-จ่าย ประจำวัน'!$B336,เส้นแต่งหน้าขนมเค้ก!W:W)+SUMIF(แพ็ค!$C:$C,'รับ-จ่าย ประจำวัน'!$B336,แพ็ค!W:W)+SUMIF(ธุรการ!$C:$C,'รับ-จ่าย ประจำวัน'!$B336,ธุรการ!W:W)+SUMIF(เส้นแต่งหน้าขนมปัง!$C:$C,'รับ-จ่าย ประจำวัน'!$B336,เส้นแต่งหน้าขนมปัง!W:W)+SUMIF('วางแผนBC,CJ'!$C:$C,'รับ-จ่าย ประจำวัน'!$B336,'วางแผนBC,CJ'!W:W)+SUMIF(RD!$C:$C,'รับ-จ่าย ประจำวัน'!$B336,RD!W:W)+SUMIF('FG,ออนไล,คัดแยก'!$C:$C,'รับ-จ่าย ประจำวัน'!$B336,'FG,ออนไล,คัดแยก'!W:W)</f>
        <v>0</v>
      </c>
      <c r="BE336" s="16">
        <f>SUMIF(เตรียมส่วนผสม!$C:$C,'รับ-จ่าย ประจำวัน'!$B336,เตรียมส่วนผสม!X:X)+SUMIF(กวนไส้!$C:$C,'รับ-จ่าย ประจำวัน'!$B336,กวนไส้!X:X)+SUMIF(ผลิต1!$C:$C,'รับ-จ่าย ประจำวัน'!$B336,ผลิต1!X:X)+SUMIF(ผลิต2!$C:$C,'รับ-จ่าย ประจำวัน'!$B336,ผลิต2!X:X)+SUMIF(เส้นแต่งหน้าขนมเค้ก!$C:$C,'รับ-จ่าย ประจำวัน'!$B336,เส้นแต่งหน้าขนมเค้ก!X:X)+SUMIF(แพ็ค!$C:$C,'รับ-จ่าย ประจำวัน'!$B336,แพ็ค!X:X)+SUMIF(ธุรการ!$C:$C,'รับ-จ่าย ประจำวัน'!$B336,ธุรการ!X:X)+SUMIF(เส้นแต่งหน้าขนมปัง!$C:$C,'รับ-จ่าย ประจำวัน'!$B336,เส้นแต่งหน้าขนมปัง!X:X)+SUMIF('วางแผนBC,CJ'!$C:$C,'รับ-จ่าย ประจำวัน'!$B336,'วางแผนBC,CJ'!X:X)+SUMIF(RD!$C:$C,'รับ-จ่าย ประจำวัน'!$B336,RD!X:X)+SUMIF('FG,ออนไล,คัดแยก'!$C:$C,'รับ-จ่าย ประจำวัน'!$B336,'FG,ออนไล,คัดแยก'!X:X)</f>
        <v>0</v>
      </c>
      <c r="BF336" s="16">
        <f>SUMIF(เตรียมส่วนผสม!$C:$C,'รับ-จ่าย ประจำวัน'!$B336,เตรียมส่วนผสม!Y:Y)+SUMIF(กวนไส้!$C:$C,'รับ-จ่าย ประจำวัน'!$B336,กวนไส้!Y:Y)+SUMIF(ผลิต1!$C:$C,'รับ-จ่าย ประจำวัน'!$B336,ผลิต1!Y:Y)+SUMIF(ผลิต2!$C:$C,'รับ-จ่าย ประจำวัน'!$B336,ผลิต2!Y:Y)+SUMIF(เส้นแต่งหน้าขนมเค้ก!$C:$C,'รับ-จ่าย ประจำวัน'!$B336,เส้นแต่งหน้าขนมเค้ก!Y:Y)+SUMIF(แพ็ค!$C:$C,'รับ-จ่าย ประจำวัน'!$B336,แพ็ค!Y:Y)+SUMIF(ธุรการ!$C:$C,'รับ-จ่าย ประจำวัน'!$B336,ธุรการ!Y:Y)+SUMIF(เส้นแต่งหน้าขนมปัง!$C:$C,'รับ-จ่าย ประจำวัน'!$B336,เส้นแต่งหน้าขนมปัง!Y:Y)+SUMIF('วางแผนBC,CJ'!$C:$C,'รับ-จ่าย ประจำวัน'!$B336,'วางแผนBC,CJ'!Y:Y)+SUMIF(RD!$C:$C,'รับ-จ่าย ประจำวัน'!$B336,RD!Y:Y)+SUMIF('FG,ออนไล,คัดแยก'!$C:$C,'รับ-จ่าย ประจำวัน'!$B336,'FG,ออนไล,คัดแยก'!Y:Y)</f>
        <v>0</v>
      </c>
      <c r="BG336" s="16">
        <f>SUMIF(เตรียมส่วนผสม!$C:$C,'รับ-จ่าย ประจำวัน'!$B336,เตรียมส่วนผสม!Z:Z)+SUMIF(กวนไส้!$C:$C,'รับ-จ่าย ประจำวัน'!$B336,กวนไส้!Z:Z)+SUMIF(ผลิต1!$C:$C,'รับ-จ่าย ประจำวัน'!$B336,ผลิต1!Z:Z)+SUMIF(ผลิต2!$C:$C,'รับ-จ่าย ประจำวัน'!$B336,ผลิต2!Z:Z)+SUMIF(เส้นแต่งหน้าขนมเค้ก!$C:$C,'รับ-จ่าย ประจำวัน'!$B336,เส้นแต่งหน้าขนมเค้ก!Z:Z)+SUMIF(แพ็ค!$C:$C,'รับ-จ่าย ประจำวัน'!$B336,แพ็ค!Z:Z)+SUMIF(ธุรการ!$C:$C,'รับ-จ่าย ประจำวัน'!$B336,ธุรการ!Z:Z)+SUMIF(เส้นแต่งหน้าขนมปัง!$C:$C,'รับ-จ่าย ประจำวัน'!$B336,เส้นแต่งหน้าขนมปัง!Z:Z)+SUMIF('วางแผนBC,CJ'!$C:$C,'รับ-จ่าย ประจำวัน'!$B336,'วางแผนBC,CJ'!Z:Z)+SUMIF(RD!$C:$C,'รับ-จ่าย ประจำวัน'!$B336,RD!Z:Z)+SUMIF('FG,ออนไล,คัดแยก'!$C:$C,'รับ-จ่าย ประจำวัน'!$B336,'FG,ออนไล,คัดแยก'!Z:Z)</f>
        <v>0</v>
      </c>
      <c r="BH336" s="16">
        <f>SUMIF(เตรียมส่วนผสม!$C:$C,'รับ-จ่าย ประจำวัน'!$B336,เตรียมส่วนผสม!AA:AA)+SUMIF(กวนไส้!$C:$C,'รับ-จ่าย ประจำวัน'!$B336,กวนไส้!AA:AA)+SUMIF(ผลิต1!$C:$C,'รับ-จ่าย ประจำวัน'!$B336,ผลิต1!AA:AA)+SUMIF(ผลิต2!$C:$C,'รับ-จ่าย ประจำวัน'!$B336,ผลิต2!AA:AA)+SUMIF(เส้นแต่งหน้าขนมเค้ก!$C:$C,'รับ-จ่าย ประจำวัน'!$B336,เส้นแต่งหน้าขนมเค้ก!AA:AA)+SUMIF(แพ็ค!$C:$C,'รับ-จ่าย ประจำวัน'!$B336,แพ็ค!AA:AA)+SUMIF(ธุรการ!$C:$C,'รับ-จ่าย ประจำวัน'!$B336,ธุรการ!AA:AA)+SUMIF(เส้นแต่งหน้าขนมปัง!$C:$C,'รับ-จ่าย ประจำวัน'!$B336,เส้นแต่งหน้าขนมปัง!AA:AA)+SUMIF('วางแผนBC,CJ'!$C:$C,'รับ-จ่าย ประจำวัน'!$B336,'วางแผนBC,CJ'!AA:AA)+SUMIF(RD!$C:$C,'รับ-จ่าย ประจำวัน'!$B336,RD!AA:AA)+SUMIF('FG,ออนไล,คัดแยก'!$C:$C,'รับ-จ่าย ประจำวัน'!$B336,'FG,ออนไล,คัดแยก'!AA:AA)</f>
        <v>0</v>
      </c>
      <c r="BI336" s="16">
        <f>SUMIF(เตรียมส่วนผสม!$C:$C,'รับ-จ่าย ประจำวัน'!$B336,เตรียมส่วนผสม!AB:AB)+SUMIF(กวนไส้!$C:$C,'รับ-จ่าย ประจำวัน'!$B336,กวนไส้!AB:AB)+SUMIF(ผลิต1!$C:$C,'รับ-จ่าย ประจำวัน'!$B336,ผลิต1!AB:AB)+SUMIF(ผลิต2!$C:$C,'รับ-จ่าย ประจำวัน'!$B336,ผลิต2!AB:AB)+SUMIF(เส้นแต่งหน้าขนมเค้ก!$C:$C,'รับ-จ่าย ประจำวัน'!$B336,เส้นแต่งหน้าขนมเค้ก!AB:AB)+SUMIF(แพ็ค!$C:$C,'รับ-จ่าย ประจำวัน'!$B336,แพ็ค!AB:AB)+SUMIF(ธุรการ!$C:$C,'รับ-จ่าย ประจำวัน'!$B336,ธุรการ!AB:AB)+SUMIF(เส้นแต่งหน้าขนมปัง!$C:$C,'รับ-จ่าย ประจำวัน'!$B336,เส้นแต่งหน้าขนมปัง!AB:AB)+SUMIF('วางแผนBC,CJ'!$C:$C,'รับ-จ่าย ประจำวัน'!$B336,'วางแผนBC,CJ'!AB:AB)+SUMIF(RD!$C:$C,'รับ-จ่าย ประจำวัน'!$B336,RD!AB:AB)+SUMIF('FG,ออนไล,คัดแยก'!$C:$C,'รับ-จ่าย ประจำวัน'!$B336,'FG,ออนไล,คัดแยก'!AB:AB)</f>
        <v>0</v>
      </c>
      <c r="BJ336" s="16">
        <f>SUMIF(เตรียมส่วนผสม!$C:$C,'รับ-จ่าย ประจำวัน'!$B336,เตรียมส่วนผสม!AC:AC)+SUMIF(กวนไส้!$C:$C,'รับ-จ่าย ประจำวัน'!$B336,กวนไส้!AC:AC)+SUMIF(ผลิต1!$C:$C,'รับ-จ่าย ประจำวัน'!$B336,ผลิต1!AC:AC)+SUMIF(ผลิต2!$C:$C,'รับ-จ่าย ประจำวัน'!$B336,ผลิต2!AC:AC)+SUMIF(เส้นแต่งหน้าขนมเค้ก!$C:$C,'รับ-จ่าย ประจำวัน'!$B336,เส้นแต่งหน้าขนมเค้ก!AC:AC)+SUMIF(แพ็ค!$C:$C,'รับ-จ่าย ประจำวัน'!$B336,แพ็ค!AC:AC)+SUMIF(ธุรการ!$C:$C,'รับ-จ่าย ประจำวัน'!$B336,ธุรการ!AC:AC)+SUMIF(เส้นแต่งหน้าขนมปัง!$C:$C,'รับ-จ่าย ประจำวัน'!$B336,เส้นแต่งหน้าขนมปัง!AC:AC)+SUMIF('วางแผนBC,CJ'!$C:$C,'รับ-จ่าย ประจำวัน'!$B336,'วางแผนBC,CJ'!AC:AC)+SUMIF(RD!$C:$C,'รับ-จ่าย ประจำวัน'!$B336,RD!AC:AC)+SUMIF('FG,ออนไล,คัดแยก'!$C:$C,'รับ-จ่าย ประจำวัน'!$B336,'FG,ออนไล,คัดแยก'!AC:AC)</f>
        <v>0</v>
      </c>
      <c r="BK336" s="16">
        <f>SUMIF(เตรียมส่วนผสม!$C:$C,'รับ-จ่าย ประจำวัน'!$B336,เตรียมส่วนผสม!AD:AD)+SUMIF(กวนไส้!$C:$C,'รับ-จ่าย ประจำวัน'!$B336,กวนไส้!AD:AD)+SUMIF(ผลิต1!$C:$C,'รับ-จ่าย ประจำวัน'!$B336,ผลิต1!AD:AD)+SUMIF(ผลิต2!$C:$C,'รับ-จ่าย ประจำวัน'!$B336,ผลิต2!AD:AD)+SUMIF(เส้นแต่งหน้าขนมเค้ก!$C:$C,'รับ-จ่าย ประจำวัน'!$B336,เส้นแต่งหน้าขนมเค้ก!AD:AD)+SUMIF(แพ็ค!$C:$C,'รับ-จ่าย ประจำวัน'!$B336,แพ็ค!AD:AD)+SUMIF(ธุรการ!$C:$C,'รับ-จ่าย ประจำวัน'!$B336,ธุรการ!AD:AD)+SUMIF(เส้นแต่งหน้าขนมปัง!$C:$C,'รับ-จ่าย ประจำวัน'!$B336,เส้นแต่งหน้าขนมปัง!AD:AD)+SUMIF('วางแผนBC,CJ'!$C:$C,'รับ-จ่าย ประจำวัน'!$B336,'วางแผนBC,CJ'!AD:AD)+SUMIF(RD!$C:$C,'รับ-จ่าย ประจำวัน'!$B336,RD!AD:AD)+SUMIF('FG,ออนไล,คัดแยก'!$C:$C,'รับ-จ่าย ประจำวัน'!$B336,'FG,ออนไล,คัดแยก'!AD:AD)</f>
        <v>0</v>
      </c>
      <c r="BL336" s="16">
        <f>SUMIF(เตรียมส่วนผสม!$C:$C,'รับ-จ่าย ประจำวัน'!$B336,เตรียมส่วนผสม!AE:AE)+SUMIF(กวนไส้!$C:$C,'รับ-จ่าย ประจำวัน'!$B336,กวนไส้!AE:AE)+SUMIF(ผลิต1!$C:$C,'รับ-จ่าย ประจำวัน'!$B336,ผลิต1!AE:AE)+SUMIF(ผลิต2!$C:$C,'รับ-จ่าย ประจำวัน'!$B336,ผลิต2!AE:AE)+SUMIF(เส้นแต่งหน้าขนมเค้ก!$C:$C,'รับ-จ่าย ประจำวัน'!$B336,เส้นแต่งหน้าขนมเค้ก!AE:AE)+SUMIF(แพ็ค!$C:$C,'รับ-จ่าย ประจำวัน'!$B336,แพ็ค!AE:AE)+SUMIF(ธุรการ!$C:$C,'รับ-จ่าย ประจำวัน'!$B336,ธุรการ!AE:AE)+SUMIF(เส้นแต่งหน้าขนมปัง!$C:$C,'รับ-จ่าย ประจำวัน'!$B336,เส้นแต่งหน้าขนมปัง!AE:AE)+SUMIF('วางแผนBC,CJ'!$C:$C,'รับ-จ่าย ประจำวัน'!$B336,'วางแผนBC,CJ'!AE:AE)+SUMIF(RD!$C:$C,'รับ-จ่าย ประจำวัน'!$B336,RD!AE:AE)+SUMIF('FG,ออนไล,คัดแยก'!$C:$C,'รับ-จ่าย ประจำวัน'!$B336,'FG,ออนไล,คัดแยก'!AE:AE)</f>
        <v>0</v>
      </c>
      <c r="BM336" s="16">
        <f>SUMIF(เตรียมส่วนผสม!$C:$C,'รับ-จ่าย ประจำวัน'!$B336,เตรียมส่วนผสม!AF:AF)+SUMIF(กวนไส้!$C:$C,'รับ-จ่าย ประจำวัน'!$B336,กวนไส้!AF:AF)+SUMIF(ผลิต1!$C:$C,'รับ-จ่าย ประจำวัน'!$B336,ผลิต1!AF:AF)+SUMIF(ผลิต2!$C:$C,'รับ-จ่าย ประจำวัน'!$B336,ผลิต2!AF:AF)+SUMIF(เส้นแต่งหน้าขนมเค้ก!$C:$C,'รับ-จ่าย ประจำวัน'!$B336,เส้นแต่งหน้าขนมเค้ก!AF:AF)+SUMIF(แพ็ค!$C:$C,'รับ-จ่าย ประจำวัน'!$B336,แพ็ค!AF:AF)+SUMIF(ธุรการ!$C:$C,'รับ-จ่าย ประจำวัน'!$B336,ธุรการ!AF:AF)+SUMIF(เส้นแต่งหน้าขนมปัง!$C:$C,'รับ-จ่าย ประจำวัน'!$B336,เส้นแต่งหน้าขนมปัง!AF:AF)+SUMIF('วางแผนBC,CJ'!$C:$C,'รับ-จ่าย ประจำวัน'!$B336,'วางแผนBC,CJ'!AF:AF)+SUMIF(RD!$C:$C,'รับ-จ่าย ประจำวัน'!$B336,RD!AF:AF)+SUMIF('FG,ออนไล,คัดแยก'!$C:$C,'รับ-จ่าย ประจำวัน'!$B336,'FG,ออนไล,คัดแยก'!AF:AF)</f>
        <v>0</v>
      </c>
      <c r="BN336" s="16">
        <f>SUMIF(เตรียมส่วนผสม!$C:$C,'รับ-จ่าย ประจำวัน'!$B336,เตรียมส่วนผสม!AG:AG)+SUMIF(กวนไส้!$C:$C,'รับ-จ่าย ประจำวัน'!$B336,กวนไส้!AG:AG)+SUMIF(ผลิต1!$C:$C,'รับ-จ่าย ประจำวัน'!$B336,ผลิต1!AG:AG)+SUMIF(ผลิต2!$C:$C,'รับ-จ่าย ประจำวัน'!$B336,ผลิต2!AG:AG)+SUMIF(เส้นแต่งหน้าขนมเค้ก!$C:$C,'รับ-จ่าย ประจำวัน'!$B336,เส้นแต่งหน้าขนมเค้ก!AG:AG)+SUMIF(แพ็ค!$C:$C,'รับ-จ่าย ประจำวัน'!$B336,แพ็ค!AG:AG)+SUMIF(ธุรการ!$C:$C,'รับ-จ่าย ประจำวัน'!$B336,ธุรการ!AG:AG)+SUMIF(เส้นแต่งหน้าขนมปัง!$C:$C,'รับ-จ่าย ประจำวัน'!$B336,เส้นแต่งหน้าขนมปัง!AG:AG)+SUMIF('วางแผนBC,CJ'!$C:$C,'รับ-จ่าย ประจำวัน'!$B336,'วางแผนBC,CJ'!AG:AG)+SUMIF(RD!$C:$C,'รับ-จ่าย ประจำวัน'!$B336,RD!AG:AG)+SUMIF('FG,ออนไล,คัดแยก'!$C:$C,'รับ-จ่าย ประจำวัน'!$B336,'FG,ออนไล,คัดแยก'!AG:AG)</f>
        <v>0</v>
      </c>
      <c r="BO336" s="16">
        <f>SUMIF(เตรียมส่วนผสม!$C:$C,'รับ-จ่าย ประจำวัน'!$B336,เตรียมส่วนผสม!AH:AH)+SUMIF(กวนไส้!$C:$C,'รับ-จ่าย ประจำวัน'!$B336,กวนไส้!AH:AH)+SUMIF(ผลิต1!$C:$C,'รับ-จ่าย ประจำวัน'!$B336,ผลิต1!AH:AH)+SUMIF(ผลิต2!$C:$C,'รับ-จ่าย ประจำวัน'!$B336,ผลิต2!AH:AH)+SUMIF(เส้นแต่งหน้าขนมเค้ก!$C:$C,'รับ-จ่าย ประจำวัน'!$B336,เส้นแต่งหน้าขนมเค้ก!AH:AH)+SUMIF(แพ็ค!$C:$C,'รับ-จ่าย ประจำวัน'!$B336,แพ็ค!AH:AH)+SUMIF(ธุรการ!$C:$C,'รับ-จ่าย ประจำวัน'!$B336,ธุรการ!AH:AH)+SUMIF(เส้นแต่งหน้าขนมปัง!$C:$C,'รับ-จ่าย ประจำวัน'!$B336,เส้นแต่งหน้าขนมปัง!AH:AH)+SUMIF('วางแผนBC,CJ'!$C:$C,'รับ-จ่าย ประจำวัน'!$B336,'วางแผนBC,CJ'!AH:AH)+SUMIF(RD!$C:$C,'รับ-จ่าย ประจำวัน'!$B336,RD!AH:AH)+SUMIF('FG,ออนไล,คัดแยก'!$C:$C,'รับ-จ่าย ประจำวัน'!$B336,'FG,ออนไล,คัดแยก'!AH:AH)</f>
        <v>0</v>
      </c>
      <c r="BP336" s="16">
        <f>SUMIF(เตรียมส่วนผสม!$C:$C,'รับ-จ่าย ประจำวัน'!$B336,เตรียมส่วนผสม!AI:AI)+SUMIF(กวนไส้!$C:$C,'รับ-จ่าย ประจำวัน'!$B336,กวนไส้!AI:AI)+SUMIF(ผลิต1!$C:$C,'รับ-จ่าย ประจำวัน'!$B336,ผลิต1!AI:AI)+SUMIF(ผลิต2!$C:$C,'รับ-จ่าย ประจำวัน'!$B336,ผลิต2!AI:AI)+SUMIF(เส้นแต่งหน้าขนมเค้ก!$C:$C,'รับ-จ่าย ประจำวัน'!$B336,เส้นแต่งหน้าขนมเค้ก!AI:AI)+SUMIF(แพ็ค!$C:$C,'รับ-จ่าย ประจำวัน'!$B336,แพ็ค!AI:AI)+SUMIF(ธุรการ!$C:$C,'รับ-จ่าย ประจำวัน'!$B336,ธุรการ!AI:AI)+SUMIF(เส้นแต่งหน้าขนมปัง!$C:$C,'รับ-จ่าย ประจำวัน'!$B336,เส้นแต่งหน้าขนมปัง!AI:AI)+SUMIF('วางแผนBC,CJ'!$C:$C,'รับ-จ่าย ประจำวัน'!$B336,'วางแผนBC,CJ'!AI:AI)+SUMIF(RD!$C:$C,'รับ-จ่าย ประจำวัน'!$B336,RD!AI:AI)+SUMIF('FG,ออนไล,คัดแยก'!$C:$C,'รับ-จ่าย ประจำวัน'!$B336,'FG,ออนไล,คัดแยก'!AI:AI)</f>
        <v>0</v>
      </c>
      <c r="BQ336" s="16">
        <f>SUMIF(เตรียมส่วนผสม!$C:$C,'รับ-จ่าย ประจำวัน'!$B336,เตรียมส่วนผสม!AJ:AJ)+SUMIF(กวนไส้!$C:$C,'รับ-จ่าย ประจำวัน'!$B336,กวนไส้!AJ:AJ)+SUMIF(ผลิต1!$C:$C,'รับ-จ่าย ประจำวัน'!$B336,ผลิต1!AJ:AJ)+SUMIF(ผลิต2!$C:$C,'รับ-จ่าย ประจำวัน'!$B336,ผลิต2!AJ:AJ)+SUMIF(เส้นแต่งหน้าขนมเค้ก!$C:$C,'รับ-จ่าย ประจำวัน'!$B336,เส้นแต่งหน้าขนมเค้ก!AJ:AJ)+SUMIF(แพ็ค!$C:$C,'รับ-จ่าย ประจำวัน'!$B336,แพ็ค!AJ:AJ)+SUMIF(ธุรการ!$C:$C,'รับ-จ่าย ประจำวัน'!$B336,ธุรการ!AJ:AJ)+SUMIF(เส้นแต่งหน้าขนมปัง!$C:$C,'รับ-จ่าย ประจำวัน'!$B336,เส้นแต่งหน้าขนมปัง!AJ:AJ)+SUMIF('วางแผนBC,CJ'!$C:$C,'รับ-จ่าย ประจำวัน'!$B336,'วางแผนBC,CJ'!AJ:AJ)+SUMIF(RD!$C:$C,'รับ-จ่าย ประจำวัน'!$B336,RD!AJ:AJ)+SUMIF('FG,ออนไล,คัดแยก'!$C:$C,'รับ-จ่าย ประจำวัน'!$B336,'FG,ออนไล,คัดแยก'!AJ:AJ)</f>
        <v>0</v>
      </c>
      <c r="BR336" s="16">
        <f>SUMIF(เตรียมส่วนผสม!$C:$C,'รับ-จ่าย ประจำวัน'!$B336,เตรียมส่วนผสม!AK:AK)+SUMIF(กวนไส้!$C:$C,'รับ-จ่าย ประจำวัน'!$B336,กวนไส้!AK:AK)+SUMIF(ผลิต1!$C:$C,'รับ-จ่าย ประจำวัน'!$B336,ผลิต1!AK:AK)+SUMIF(ผลิต2!$C:$C,'รับ-จ่าย ประจำวัน'!$B336,ผลิต2!AK:AK)+SUMIF(เส้นแต่งหน้าขนมเค้ก!$C:$C,'รับ-จ่าย ประจำวัน'!$B336,เส้นแต่งหน้าขนมเค้ก!AK:AK)+SUMIF(แพ็ค!$C:$C,'รับ-จ่าย ประจำวัน'!$B336,แพ็ค!AK:AK)+SUMIF(ธุรการ!$C:$C,'รับ-จ่าย ประจำวัน'!$B336,ธุรการ!AK:AK)+SUMIF(เส้นแต่งหน้าขนมปัง!$C:$C,'รับ-จ่าย ประจำวัน'!$B336,เส้นแต่งหน้าขนมปัง!AK:AK)+SUMIF('วางแผนBC,CJ'!$C:$C,'รับ-จ่าย ประจำวัน'!$B336,'วางแผนBC,CJ'!AK:AK)+SUMIF(RD!$C:$C,'รับ-จ่าย ประจำวัน'!$B336,RD!AK:AK)+SUMIF('FG,ออนไล,คัดแยก'!$C:$C,'รับ-จ่าย ประจำวัน'!$B336,'FG,ออนไล,คัดแยก'!AK:AK)</f>
        <v>0</v>
      </c>
      <c r="BS336" s="16">
        <f>SUMIF(เตรียมส่วนผสม!$C:$C,'รับ-จ่าย ประจำวัน'!$B336,เตรียมส่วนผสม!AL:AL)+SUMIF(กวนไส้!$C:$C,'รับ-จ่าย ประจำวัน'!$B336,กวนไส้!AL:AL)+SUMIF(ผลิต1!$C:$C,'รับ-จ่าย ประจำวัน'!$B336,ผลิต1!AL:AL)+SUMIF(ผลิต2!$C:$C,'รับ-จ่าย ประจำวัน'!$B336,ผลิต2!AL:AL)+SUMIF(เส้นแต่งหน้าขนมเค้ก!$C:$C,'รับ-จ่าย ประจำวัน'!$B336,เส้นแต่งหน้าขนมเค้ก!AL:AL)+SUMIF(แพ็ค!$C:$C,'รับ-จ่าย ประจำวัน'!$B336,แพ็ค!AL:AL)+SUMIF(ธุรการ!$C:$C,'รับ-จ่าย ประจำวัน'!$B336,ธุรการ!AL:AL)+SUMIF(เส้นแต่งหน้าขนมปัง!$C:$C,'รับ-จ่าย ประจำวัน'!$B336,เส้นแต่งหน้าขนมปัง!AL:AL)+SUMIF('วางแผนBC,CJ'!$C:$C,'รับ-จ่าย ประจำวัน'!$B336,'วางแผนBC,CJ'!AL:AL)+SUMIF(RD!$C:$C,'รับ-จ่าย ประจำวัน'!$B336,RD!AL:AL)+SUMIF('FG,ออนไล,คัดแยก'!$C:$C,'รับ-จ่าย ประจำวัน'!$B336,'FG,ออนไล,คัดแยก'!AL:AL)</f>
        <v>0</v>
      </c>
      <c r="BT336" s="18">
        <f t="shared" si="70"/>
        <v>0</v>
      </c>
      <c r="BU336" s="116"/>
      <c r="BV336" s="146">
        <f t="shared" si="71"/>
        <v>0</v>
      </c>
      <c r="BW336" s="183">
        <v>30</v>
      </c>
      <c r="BX336" s="172">
        <f t="shared" si="76"/>
        <v>0</v>
      </c>
      <c r="BY336" s="188" t="e">
        <f t="shared" si="74"/>
        <v>#DIV/0!</v>
      </c>
      <c r="BZ336" s="180" t="e">
        <f t="shared" ca="1" si="73"/>
        <v>#DIV/0!</v>
      </c>
      <c r="CA336" s="93"/>
      <c r="CB336" s="93"/>
      <c r="CC336" s="93"/>
      <c r="CD336" s="93"/>
      <c r="CE336" s="93"/>
      <c r="CF336" s="93"/>
      <c r="CG336" s="93"/>
      <c r="CH336" s="93"/>
      <c r="CI336" s="93"/>
      <c r="CJ336" s="94"/>
      <c r="CK336" s="9">
        <f t="shared" si="75"/>
        <v>0</v>
      </c>
    </row>
    <row r="337" spans="1:89" x14ac:dyDescent="0.5">
      <c r="A337" s="149"/>
      <c r="B337" s="34" t="s">
        <v>1583</v>
      </c>
      <c r="C337" s="10" t="s">
        <v>1349</v>
      </c>
      <c r="D337" s="135" t="s">
        <v>1010</v>
      </c>
      <c r="E337" s="11">
        <v>0</v>
      </c>
      <c r="F337" s="75"/>
      <c r="G337" s="11" t="s">
        <v>62</v>
      </c>
      <c r="H337" s="12">
        <v>94</v>
      </c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3"/>
      <c r="AF337" s="13"/>
      <c r="AG337" s="13"/>
      <c r="AH337" s="13"/>
      <c r="AI337" s="14"/>
      <c r="AJ337" s="14"/>
      <c r="AK337" s="14"/>
      <c r="AL337" s="14"/>
      <c r="AM337" s="14"/>
      <c r="AN337" s="15">
        <f t="shared" si="69"/>
        <v>0</v>
      </c>
      <c r="AO337" s="16">
        <f>SUMIF(เตรียมส่วนผสม!$C:$C,'รับ-จ่าย ประจำวัน'!$B337,เตรียมส่วนผสม!H:H)+SUMIF(กวนไส้!$C:$C,'รับ-จ่าย ประจำวัน'!$B337,กวนไส้!H:H)+SUMIF(ผลิต1!$C:$C,'รับ-จ่าย ประจำวัน'!$B337,ผลิต1!H:H)+SUMIF(ผลิต2!$C:$C,'รับ-จ่าย ประจำวัน'!$B337,ผลิต2!H:H)+SUMIF(เส้นแต่งหน้าขนมเค้ก!$C:$C,'รับ-จ่าย ประจำวัน'!$B337,เส้นแต่งหน้าขนมเค้ก!H:H)+SUMIF(แพ็ค!$C:$C,'รับ-จ่าย ประจำวัน'!$B337,แพ็ค!H:H)+SUMIF(ธุรการ!$C:$C,'รับ-จ่าย ประจำวัน'!$B337,ธุรการ!H:H)+SUMIF(เส้นแต่งหน้าขนมปัง!$C:$C,'รับ-จ่าย ประจำวัน'!$B337,เส้นแต่งหน้าขนมปัง!H:H)+SUMIF('วางแผนBC,CJ'!$C:$C,'รับ-จ่าย ประจำวัน'!$B337,'วางแผนBC,CJ'!H:H)+SUMIF(RD!$C:$C,'รับ-จ่าย ประจำวัน'!$B337,RD!H:H)+SUMIF('FG,ออนไล,คัดแยก'!$C:$C,'รับ-จ่าย ประจำวัน'!$B337,'FG,ออนไล,คัดแยก'!H:H)</f>
        <v>0</v>
      </c>
      <c r="AP337" s="16">
        <f>SUMIF(เตรียมส่วนผสม!$C:$C,'รับ-จ่าย ประจำวัน'!$B337,เตรียมส่วนผสม!I:I)+SUMIF(กวนไส้!$C:$C,'รับ-จ่าย ประจำวัน'!$B337,กวนไส้!I:I)+SUMIF(ผลิต1!$C:$C,'รับ-จ่าย ประจำวัน'!$B337,ผลิต1!I:I)+SUMIF(ผลิต2!$C:$C,'รับ-จ่าย ประจำวัน'!$B337,ผลิต2!I:I)+SUMIF(เส้นแต่งหน้าขนมเค้ก!$C:$C,'รับ-จ่าย ประจำวัน'!$B337,เส้นแต่งหน้าขนมเค้ก!I:I)+SUMIF(แพ็ค!$C:$C,'รับ-จ่าย ประจำวัน'!$B337,แพ็ค!I:I)+SUMIF(ธุรการ!$C:$C,'รับ-จ่าย ประจำวัน'!$B337,ธุรการ!I:I)+SUMIF(เส้นแต่งหน้าขนมปัง!$C:$C,'รับ-จ่าย ประจำวัน'!$B337,เส้นแต่งหน้าขนมปัง!I:I)+SUMIF('วางแผนBC,CJ'!$C:$C,'รับ-จ่าย ประจำวัน'!$B337,'วางแผนBC,CJ'!I:I)+SUMIF(RD!$C:$C,'รับ-จ่าย ประจำวัน'!$B337,RD!I:I)+SUMIF('FG,ออนไล,คัดแยก'!$C:$C,'รับ-จ่าย ประจำวัน'!$B337,'FG,ออนไล,คัดแยก'!I:I)</f>
        <v>0</v>
      </c>
      <c r="AQ337" s="16">
        <f>SUMIF(เตรียมส่วนผสม!$C:$C,'รับ-จ่าย ประจำวัน'!$B337,เตรียมส่วนผสม!J:J)+SUMIF(กวนไส้!$C:$C,'รับ-จ่าย ประจำวัน'!$B337,กวนไส้!J:J)+SUMIF(ผลิต1!$C:$C,'รับ-จ่าย ประจำวัน'!$B337,ผลิต1!J:J)+SUMIF(ผลิต2!$C:$C,'รับ-จ่าย ประจำวัน'!$B337,ผลิต2!J:J)+SUMIF(เส้นแต่งหน้าขนมเค้ก!$C:$C,'รับ-จ่าย ประจำวัน'!$B337,เส้นแต่งหน้าขนมเค้ก!J:J)+SUMIF(แพ็ค!$C:$C,'รับ-จ่าย ประจำวัน'!$B337,แพ็ค!J:J)+SUMIF(ธุรการ!$C:$C,'รับ-จ่าย ประจำวัน'!$B337,ธุรการ!J:J)+SUMIF(เส้นแต่งหน้าขนมปัง!$C:$C,'รับ-จ่าย ประจำวัน'!$B337,เส้นแต่งหน้าขนมปัง!J:J)+SUMIF('วางแผนBC,CJ'!$C:$C,'รับ-จ่าย ประจำวัน'!$B337,'วางแผนBC,CJ'!J:J)+SUMIF(RD!$C:$C,'รับ-จ่าย ประจำวัน'!$B337,RD!J:J)+SUMIF('FG,ออนไล,คัดแยก'!$C:$C,'รับ-จ่าย ประจำวัน'!$B337,'FG,ออนไล,คัดแยก'!J:J)</f>
        <v>0</v>
      </c>
      <c r="AR337" s="16">
        <f>SUMIF(เตรียมส่วนผสม!$C:$C,'รับ-จ่าย ประจำวัน'!$B337,เตรียมส่วนผสม!K:K)+SUMIF(กวนไส้!$C:$C,'รับ-จ่าย ประจำวัน'!$B337,กวนไส้!K:K)+SUMIF(ผลิต1!$C:$C,'รับ-จ่าย ประจำวัน'!$B337,ผลิต1!K:K)+SUMIF(ผลิต2!$C:$C,'รับ-จ่าย ประจำวัน'!$B337,ผลิต2!K:K)+SUMIF(เส้นแต่งหน้าขนมเค้ก!$C:$C,'รับ-จ่าย ประจำวัน'!$B337,เส้นแต่งหน้าขนมเค้ก!K:K)+SUMIF(แพ็ค!$C:$C,'รับ-จ่าย ประจำวัน'!$B337,แพ็ค!K:K)+SUMIF(ธุรการ!$C:$C,'รับ-จ่าย ประจำวัน'!$B337,ธุรการ!K:K)+SUMIF(เส้นแต่งหน้าขนมปัง!$C:$C,'รับ-จ่าย ประจำวัน'!$B337,เส้นแต่งหน้าขนมปัง!K:K)+SUMIF('วางแผนBC,CJ'!$C:$C,'รับ-จ่าย ประจำวัน'!$B337,'วางแผนBC,CJ'!K:K)+SUMIF(RD!$C:$C,'รับ-จ่าย ประจำวัน'!$B337,RD!K:K)+SUMIF('FG,ออนไล,คัดแยก'!$C:$C,'รับ-จ่าย ประจำวัน'!$B337,'FG,ออนไล,คัดแยก'!K:K)</f>
        <v>0</v>
      </c>
      <c r="AS337" s="16">
        <f>SUMIF(เตรียมส่วนผสม!$C:$C,'รับ-จ่าย ประจำวัน'!$B337,เตรียมส่วนผสม!L:L)+SUMIF(กวนไส้!$C:$C,'รับ-จ่าย ประจำวัน'!$B337,กวนไส้!L:L)+SUMIF(ผลิต1!$C:$C,'รับ-จ่าย ประจำวัน'!$B337,ผลิต1!L:L)+SUMIF(ผลิต2!$C:$C,'รับ-จ่าย ประจำวัน'!$B337,ผลิต2!L:L)+SUMIF(เส้นแต่งหน้าขนมเค้ก!$C:$C,'รับ-จ่าย ประจำวัน'!$B337,เส้นแต่งหน้าขนมเค้ก!L:L)+SUMIF(แพ็ค!$C:$C,'รับ-จ่าย ประจำวัน'!$B337,แพ็ค!L:L)+SUMIF(ธุรการ!$C:$C,'รับ-จ่าย ประจำวัน'!$B337,ธุรการ!L:L)+SUMIF(เส้นแต่งหน้าขนมปัง!$C:$C,'รับ-จ่าย ประจำวัน'!$B337,เส้นแต่งหน้าขนมปัง!L:L)+SUMIF('วางแผนBC,CJ'!$C:$C,'รับ-จ่าย ประจำวัน'!$B337,'วางแผนBC,CJ'!L:L)+SUMIF(RD!$C:$C,'รับ-จ่าย ประจำวัน'!$B337,RD!L:L)+SUMIF('FG,ออนไล,คัดแยก'!$C:$C,'รับ-จ่าย ประจำวัน'!$B337,'FG,ออนไล,คัดแยก'!L:L)</f>
        <v>4</v>
      </c>
      <c r="AT337" s="16">
        <f>SUMIF(เตรียมส่วนผสม!$C:$C,'รับ-จ่าย ประจำวัน'!$B337,เตรียมส่วนผสม!M:M)+SUMIF(กวนไส้!$C:$C,'รับ-จ่าย ประจำวัน'!$B337,กวนไส้!M:M)+SUMIF(ผลิต1!$C:$C,'รับ-จ่าย ประจำวัน'!$B337,ผลิต1!M:M)+SUMIF(ผลิต2!$C:$C,'รับ-จ่าย ประจำวัน'!$B337,ผลิต2!M:M)+SUMIF(เส้นแต่งหน้าขนมเค้ก!$C:$C,'รับ-จ่าย ประจำวัน'!$B337,เส้นแต่งหน้าขนมเค้ก!M:M)+SUMIF(แพ็ค!$C:$C,'รับ-จ่าย ประจำวัน'!$B337,แพ็ค!M:M)+SUMIF(ธุรการ!$C:$C,'รับ-จ่าย ประจำวัน'!$B337,ธุรการ!M:M)+SUMIF(เส้นแต่งหน้าขนมปัง!$C:$C,'รับ-จ่าย ประจำวัน'!$B337,เส้นแต่งหน้าขนมปัง!M:M)+SUMIF('วางแผนBC,CJ'!$C:$C,'รับ-จ่าย ประจำวัน'!$B337,'วางแผนBC,CJ'!M:M)+SUMIF(RD!$C:$C,'รับ-จ่าย ประจำวัน'!$B337,RD!M:M)+SUMIF('FG,ออนไล,คัดแยก'!$C:$C,'รับ-จ่าย ประจำวัน'!$B337,'FG,ออนไล,คัดแยก'!M:M)</f>
        <v>0</v>
      </c>
      <c r="AU337" s="16">
        <f>SUMIF(เตรียมส่วนผสม!$C:$C,'รับ-จ่าย ประจำวัน'!$B337,เตรียมส่วนผสม!N:N)+SUMIF(กวนไส้!$C:$C,'รับ-จ่าย ประจำวัน'!$B337,กวนไส้!N:N)+SUMIF(ผลิต1!$C:$C,'รับ-จ่าย ประจำวัน'!$B337,ผลิต1!N:N)+SUMIF(ผลิต2!$C:$C,'รับ-จ่าย ประจำวัน'!$B337,ผลิต2!N:N)+SUMIF(เส้นแต่งหน้าขนมเค้ก!$C:$C,'รับ-จ่าย ประจำวัน'!$B337,เส้นแต่งหน้าขนมเค้ก!N:N)+SUMIF(แพ็ค!$C:$C,'รับ-จ่าย ประจำวัน'!$B337,แพ็ค!N:N)+SUMIF(ธุรการ!$C:$C,'รับ-จ่าย ประจำวัน'!$B337,ธุรการ!N:N)+SUMIF(เส้นแต่งหน้าขนมปัง!$C:$C,'รับ-จ่าย ประจำวัน'!$B337,เส้นแต่งหน้าขนมปัง!N:N)+SUMIF('วางแผนBC,CJ'!$C:$C,'รับ-จ่าย ประจำวัน'!$B337,'วางแผนBC,CJ'!N:N)+SUMIF(RD!$C:$C,'รับ-จ่าย ประจำวัน'!$B337,RD!N:N)+SUMIF('FG,ออนไล,คัดแยก'!$C:$C,'รับ-จ่าย ประจำวัน'!$B337,'FG,ออนไล,คัดแยก'!N:N)</f>
        <v>0</v>
      </c>
      <c r="AV337" s="16">
        <f>SUMIF(เตรียมส่วนผสม!$C:$C,'รับ-จ่าย ประจำวัน'!$B337,เตรียมส่วนผสม!O:O)+SUMIF(กวนไส้!$C:$C,'รับ-จ่าย ประจำวัน'!$B337,กวนไส้!O:O)+SUMIF(ผลิต1!$C:$C,'รับ-จ่าย ประจำวัน'!$B337,ผลิต1!O:O)+SUMIF(ผลิต2!$C:$C,'รับ-จ่าย ประจำวัน'!$B337,ผลิต2!O:O)+SUMIF(เส้นแต่งหน้าขนมเค้ก!$C:$C,'รับ-จ่าย ประจำวัน'!$B337,เส้นแต่งหน้าขนมเค้ก!O:O)+SUMIF(แพ็ค!$C:$C,'รับ-จ่าย ประจำวัน'!$B337,แพ็ค!O:O)+SUMIF(ธุรการ!$C:$C,'รับ-จ่าย ประจำวัน'!$B337,ธุรการ!O:O)+SUMIF(เส้นแต่งหน้าขนมปัง!$C:$C,'รับ-จ่าย ประจำวัน'!$B337,เส้นแต่งหน้าขนมปัง!O:O)+SUMIF('วางแผนBC,CJ'!$C:$C,'รับ-จ่าย ประจำวัน'!$B337,'วางแผนBC,CJ'!O:O)+SUMIF(RD!$C:$C,'รับ-จ่าย ประจำวัน'!$B337,RD!O:O)+SUMIF('FG,ออนไล,คัดแยก'!$C:$C,'รับ-จ่าย ประจำวัน'!$B337,'FG,ออนไล,คัดแยก'!O:O)</f>
        <v>0</v>
      </c>
      <c r="AW337" s="16">
        <f>SUMIF(เตรียมส่วนผสม!$C:$C,'รับ-จ่าย ประจำวัน'!$B337,เตรียมส่วนผสม!P:P)+SUMIF(กวนไส้!$C:$C,'รับ-จ่าย ประจำวัน'!$B337,กวนไส้!P:P)+SUMIF(ผลิต1!$C:$C,'รับ-จ่าย ประจำวัน'!$B337,ผลิต1!P:P)+SUMIF(ผลิต2!$C:$C,'รับ-จ่าย ประจำวัน'!$B337,ผลิต2!P:P)+SUMIF(เส้นแต่งหน้าขนมเค้ก!$C:$C,'รับ-จ่าย ประจำวัน'!$B337,เส้นแต่งหน้าขนมเค้ก!P:P)+SUMIF(แพ็ค!$C:$C,'รับ-จ่าย ประจำวัน'!$B337,แพ็ค!P:P)+SUMIF(ธุรการ!$C:$C,'รับ-จ่าย ประจำวัน'!$B337,ธุรการ!P:P)+SUMIF(เส้นแต่งหน้าขนมปัง!$C:$C,'รับ-จ่าย ประจำวัน'!$B337,เส้นแต่งหน้าขนมปัง!P:P)+SUMIF('วางแผนBC,CJ'!$C:$C,'รับ-จ่าย ประจำวัน'!$B337,'วางแผนBC,CJ'!P:P)+SUMIF(RD!$C:$C,'รับ-จ่าย ประจำวัน'!$B337,RD!P:P)+SUMIF('FG,ออนไล,คัดแยก'!$C:$C,'รับ-จ่าย ประจำวัน'!$B337,'FG,ออนไล,คัดแยก'!P:P)</f>
        <v>0</v>
      </c>
      <c r="AX337" s="16">
        <f>SUMIF(เตรียมส่วนผสม!$C:$C,'รับ-จ่าย ประจำวัน'!$B337,เตรียมส่วนผสม!Q:Q)+SUMIF(กวนไส้!$C:$C,'รับ-จ่าย ประจำวัน'!$B337,กวนไส้!Q:Q)+SUMIF(ผลิต1!$C:$C,'รับ-จ่าย ประจำวัน'!$B337,ผลิต1!Q:Q)+SUMIF(ผลิต2!$C:$C,'รับ-จ่าย ประจำวัน'!$B337,ผลิต2!Q:Q)+SUMIF(เส้นแต่งหน้าขนมเค้ก!$C:$C,'รับ-จ่าย ประจำวัน'!$B337,เส้นแต่งหน้าขนมเค้ก!Q:Q)+SUMIF(แพ็ค!$C:$C,'รับ-จ่าย ประจำวัน'!$B337,แพ็ค!Q:Q)+SUMIF(ธุรการ!$C:$C,'รับ-จ่าย ประจำวัน'!$B337,ธุรการ!Q:Q)+SUMIF(เส้นแต่งหน้าขนมปัง!$C:$C,'รับ-จ่าย ประจำวัน'!$B337,เส้นแต่งหน้าขนมปัง!Q:Q)+SUMIF('วางแผนBC,CJ'!$C:$C,'รับ-จ่าย ประจำวัน'!$B337,'วางแผนBC,CJ'!Q:Q)+SUMIF(RD!$C:$C,'รับ-จ่าย ประจำวัน'!$B337,RD!Q:Q)+SUMIF('FG,ออนไล,คัดแยก'!$C:$C,'รับ-จ่าย ประจำวัน'!$B337,'FG,ออนไล,คัดแยก'!Q:Q)</f>
        <v>4</v>
      </c>
      <c r="AY337" s="16">
        <f>SUMIF(เตรียมส่วนผสม!$C:$C,'รับ-จ่าย ประจำวัน'!$B337,เตรียมส่วนผสม!R:R)+SUMIF(กวนไส้!$C:$C,'รับ-จ่าย ประจำวัน'!$B337,กวนไส้!R:R)+SUMIF(ผลิต1!$C:$C,'รับ-จ่าย ประจำวัน'!$B337,ผลิต1!R:R)+SUMIF(ผลิต2!$C:$C,'รับ-จ่าย ประจำวัน'!$B337,ผลิต2!R:R)+SUMIF(เส้นแต่งหน้าขนมเค้ก!$C:$C,'รับ-จ่าย ประจำวัน'!$B337,เส้นแต่งหน้าขนมเค้ก!R:R)+SUMIF(แพ็ค!$C:$C,'รับ-จ่าย ประจำวัน'!$B337,แพ็ค!R:R)+SUMIF(ธุรการ!$C:$C,'รับ-จ่าย ประจำวัน'!$B337,ธุรการ!R:R)+SUMIF(เส้นแต่งหน้าขนมปัง!$C:$C,'รับ-จ่าย ประจำวัน'!$B337,เส้นแต่งหน้าขนมปัง!R:R)+SUMIF('วางแผนBC,CJ'!$C:$C,'รับ-จ่าย ประจำวัน'!$B337,'วางแผนBC,CJ'!R:R)+SUMIF(RD!$C:$C,'รับ-จ่าย ประจำวัน'!$B337,RD!R:R)+SUMIF('FG,ออนไล,คัดแยก'!$C:$C,'รับ-จ่าย ประจำวัน'!$B337,'FG,ออนไล,คัดแยก'!R:R)</f>
        <v>0</v>
      </c>
      <c r="AZ337" s="16">
        <f>SUMIF(เตรียมส่วนผสม!$C:$C,'รับ-จ่าย ประจำวัน'!$B337,เตรียมส่วนผสม!S:S)+SUMIF(กวนไส้!$C:$C,'รับ-จ่าย ประจำวัน'!$B337,กวนไส้!S:S)+SUMIF(ผลิต1!$C:$C,'รับ-จ่าย ประจำวัน'!$B337,ผลิต1!S:S)+SUMIF(ผลิต2!$C:$C,'รับ-จ่าย ประจำวัน'!$B337,ผลิต2!S:S)+SUMIF(เส้นแต่งหน้าขนมเค้ก!$C:$C,'รับ-จ่าย ประจำวัน'!$B337,เส้นแต่งหน้าขนมเค้ก!S:S)+SUMIF(แพ็ค!$C:$C,'รับ-จ่าย ประจำวัน'!$B337,แพ็ค!S:S)+SUMIF(ธุรการ!$C:$C,'รับ-จ่าย ประจำวัน'!$B337,ธุรการ!S:S)+SUMIF(เส้นแต่งหน้าขนมปัง!$C:$C,'รับ-จ่าย ประจำวัน'!$B337,เส้นแต่งหน้าขนมปัง!S:S)+SUMIF('วางแผนBC,CJ'!$C:$C,'รับ-จ่าย ประจำวัน'!$B337,'วางแผนBC,CJ'!S:S)+SUMIF(RD!$C:$C,'รับ-จ่าย ประจำวัน'!$B337,RD!S:S)+SUMIF('FG,ออนไล,คัดแยก'!$C:$C,'รับ-จ่าย ประจำวัน'!$B337,'FG,ออนไล,คัดแยก'!S:S)</f>
        <v>0</v>
      </c>
      <c r="BA337" s="16">
        <f>SUMIF(เตรียมส่วนผสม!$C:$C,'รับ-จ่าย ประจำวัน'!$B337,เตรียมส่วนผสม!T:T)+SUMIF(กวนไส้!$C:$C,'รับ-จ่าย ประจำวัน'!$B337,กวนไส้!T:T)+SUMIF(ผลิต1!$C:$C,'รับ-จ่าย ประจำวัน'!$B337,ผลิต1!T:T)+SUMIF(ผลิต2!$C:$C,'รับ-จ่าย ประจำวัน'!$B337,ผลิต2!T:T)+SUMIF(เส้นแต่งหน้าขนมเค้ก!$C:$C,'รับ-จ่าย ประจำวัน'!$B337,เส้นแต่งหน้าขนมเค้ก!T:T)+SUMIF(แพ็ค!$C:$C,'รับ-จ่าย ประจำวัน'!$B337,แพ็ค!T:T)+SUMIF(ธุรการ!$C:$C,'รับ-จ่าย ประจำวัน'!$B337,ธุรการ!T:T)+SUMIF(เส้นแต่งหน้าขนมปัง!$C:$C,'รับ-จ่าย ประจำวัน'!$B337,เส้นแต่งหน้าขนมปัง!T:T)+SUMIF('วางแผนBC,CJ'!$C:$C,'รับ-จ่าย ประจำวัน'!$B337,'วางแผนBC,CJ'!T:T)+SUMIF(RD!$C:$C,'รับ-จ่าย ประจำวัน'!$B337,RD!T:T)+SUMIF('FG,ออนไล,คัดแยก'!$C:$C,'รับ-จ่าย ประจำวัน'!$B337,'FG,ออนไล,คัดแยก'!T:T)</f>
        <v>0</v>
      </c>
      <c r="BB337" s="16">
        <f>SUMIF(เตรียมส่วนผสม!$C:$C,'รับ-จ่าย ประจำวัน'!$B337,เตรียมส่วนผสม!U:U)+SUMIF(กวนไส้!$C:$C,'รับ-จ่าย ประจำวัน'!$B337,กวนไส้!U:U)+SUMIF(ผลิต1!$C:$C,'รับ-จ่าย ประจำวัน'!$B337,ผลิต1!U:U)+SUMIF(ผลิต2!$C:$C,'รับ-จ่าย ประจำวัน'!$B337,ผลิต2!U:U)+SUMIF(เส้นแต่งหน้าขนมเค้ก!$C:$C,'รับ-จ่าย ประจำวัน'!$B337,เส้นแต่งหน้าขนมเค้ก!U:U)+SUMIF(แพ็ค!$C:$C,'รับ-จ่าย ประจำวัน'!$B337,แพ็ค!U:U)+SUMIF(ธุรการ!$C:$C,'รับ-จ่าย ประจำวัน'!$B337,ธุรการ!U:U)+SUMIF(เส้นแต่งหน้าขนมปัง!$C:$C,'รับ-จ่าย ประจำวัน'!$B337,เส้นแต่งหน้าขนมปัง!U:U)+SUMIF('วางแผนBC,CJ'!$C:$C,'รับ-จ่าย ประจำวัน'!$B337,'วางแผนBC,CJ'!U:U)+SUMIF(RD!$C:$C,'รับ-จ่าย ประจำวัน'!$B337,RD!U:U)+SUMIF('FG,ออนไล,คัดแยก'!$C:$C,'รับ-จ่าย ประจำวัน'!$B337,'FG,ออนไล,คัดแยก'!U:U)</f>
        <v>4</v>
      </c>
      <c r="BC337" s="16">
        <f>SUMIF(เตรียมส่วนผสม!$C:$C,'รับ-จ่าย ประจำวัน'!$B337,เตรียมส่วนผสม!V:V)+SUMIF(กวนไส้!$C:$C,'รับ-จ่าย ประจำวัน'!$B337,กวนไส้!V:V)+SUMIF(ผลิต1!$C:$C,'รับ-จ่าย ประจำวัน'!$B337,ผลิต1!V:V)+SUMIF(ผลิต2!$C:$C,'รับ-จ่าย ประจำวัน'!$B337,ผลิต2!V:V)+SUMIF(เส้นแต่งหน้าขนมเค้ก!$C:$C,'รับ-จ่าย ประจำวัน'!$B337,เส้นแต่งหน้าขนมเค้ก!V:V)+SUMIF(แพ็ค!$C:$C,'รับ-จ่าย ประจำวัน'!$B337,แพ็ค!V:V)+SUMIF(ธุรการ!$C:$C,'รับ-จ่าย ประจำวัน'!$B337,ธุรการ!V:V)+SUMIF(เส้นแต่งหน้าขนมปัง!$C:$C,'รับ-จ่าย ประจำวัน'!$B337,เส้นแต่งหน้าขนมปัง!V:V)+SUMIF('วางแผนBC,CJ'!$C:$C,'รับ-จ่าย ประจำวัน'!$B337,'วางแผนBC,CJ'!V:V)+SUMIF(RD!$C:$C,'รับ-จ่าย ประจำวัน'!$B337,RD!V:V)+SUMIF('FG,ออนไล,คัดแยก'!$C:$C,'รับ-จ่าย ประจำวัน'!$B337,'FG,ออนไล,คัดแยก'!V:V)</f>
        <v>0</v>
      </c>
      <c r="BD337" s="16">
        <f>SUMIF(เตรียมส่วนผสม!$C:$C,'รับ-จ่าย ประจำวัน'!$B337,เตรียมส่วนผสม!W:W)+SUMIF(กวนไส้!$C:$C,'รับ-จ่าย ประจำวัน'!$B337,กวนไส้!W:W)+SUMIF(ผลิต1!$C:$C,'รับ-จ่าย ประจำวัน'!$B337,ผลิต1!W:W)+SUMIF(ผลิต2!$C:$C,'รับ-จ่าย ประจำวัน'!$B337,ผลิต2!W:W)+SUMIF(เส้นแต่งหน้าขนมเค้ก!$C:$C,'รับ-จ่าย ประจำวัน'!$B337,เส้นแต่งหน้าขนมเค้ก!W:W)+SUMIF(แพ็ค!$C:$C,'รับ-จ่าย ประจำวัน'!$B337,แพ็ค!W:W)+SUMIF(ธุรการ!$C:$C,'รับ-จ่าย ประจำวัน'!$B337,ธุรการ!W:W)+SUMIF(เส้นแต่งหน้าขนมปัง!$C:$C,'รับ-จ่าย ประจำวัน'!$B337,เส้นแต่งหน้าขนมปัง!W:W)+SUMIF('วางแผนBC,CJ'!$C:$C,'รับ-จ่าย ประจำวัน'!$B337,'วางแผนBC,CJ'!W:W)+SUMIF(RD!$C:$C,'รับ-จ่าย ประจำวัน'!$B337,RD!W:W)+SUMIF('FG,ออนไล,คัดแยก'!$C:$C,'รับ-จ่าย ประจำวัน'!$B337,'FG,ออนไล,คัดแยก'!W:W)</f>
        <v>8</v>
      </c>
      <c r="BE337" s="16">
        <f>SUMIF(เตรียมส่วนผสม!$C:$C,'รับ-จ่าย ประจำวัน'!$B337,เตรียมส่วนผสม!X:X)+SUMIF(กวนไส้!$C:$C,'รับ-จ่าย ประจำวัน'!$B337,กวนไส้!X:X)+SUMIF(ผลิต1!$C:$C,'รับ-จ่าย ประจำวัน'!$B337,ผลิต1!X:X)+SUMIF(ผลิต2!$C:$C,'รับ-จ่าย ประจำวัน'!$B337,ผลิต2!X:X)+SUMIF(เส้นแต่งหน้าขนมเค้ก!$C:$C,'รับ-จ่าย ประจำวัน'!$B337,เส้นแต่งหน้าขนมเค้ก!X:X)+SUMIF(แพ็ค!$C:$C,'รับ-จ่าย ประจำวัน'!$B337,แพ็ค!X:X)+SUMIF(ธุรการ!$C:$C,'รับ-จ่าย ประจำวัน'!$B337,ธุรการ!X:X)+SUMIF(เส้นแต่งหน้าขนมปัง!$C:$C,'รับ-จ่าย ประจำวัน'!$B337,เส้นแต่งหน้าขนมปัง!X:X)+SUMIF('วางแผนBC,CJ'!$C:$C,'รับ-จ่าย ประจำวัน'!$B337,'วางแผนBC,CJ'!X:X)+SUMIF(RD!$C:$C,'รับ-จ่าย ประจำวัน'!$B337,RD!X:X)+SUMIF('FG,ออนไล,คัดแยก'!$C:$C,'รับ-จ่าย ประจำวัน'!$B337,'FG,ออนไล,คัดแยก'!X:X)</f>
        <v>0</v>
      </c>
      <c r="BF337" s="16">
        <f>SUMIF(เตรียมส่วนผสม!$C:$C,'รับ-จ่าย ประจำวัน'!$B337,เตรียมส่วนผสม!Y:Y)+SUMIF(กวนไส้!$C:$C,'รับ-จ่าย ประจำวัน'!$B337,กวนไส้!Y:Y)+SUMIF(ผลิต1!$C:$C,'รับ-จ่าย ประจำวัน'!$B337,ผลิต1!Y:Y)+SUMIF(ผลิต2!$C:$C,'รับ-จ่าย ประจำวัน'!$B337,ผลิต2!Y:Y)+SUMIF(เส้นแต่งหน้าขนมเค้ก!$C:$C,'รับ-จ่าย ประจำวัน'!$B337,เส้นแต่งหน้าขนมเค้ก!Y:Y)+SUMIF(แพ็ค!$C:$C,'รับ-จ่าย ประจำวัน'!$B337,แพ็ค!Y:Y)+SUMIF(ธุรการ!$C:$C,'รับ-จ่าย ประจำวัน'!$B337,ธุรการ!Y:Y)+SUMIF(เส้นแต่งหน้าขนมปัง!$C:$C,'รับ-จ่าย ประจำวัน'!$B337,เส้นแต่งหน้าขนมปัง!Y:Y)+SUMIF('วางแผนBC,CJ'!$C:$C,'รับ-จ่าย ประจำวัน'!$B337,'วางแผนBC,CJ'!Y:Y)+SUMIF(RD!$C:$C,'รับ-จ่าย ประจำวัน'!$B337,RD!Y:Y)+SUMIF('FG,ออนไล,คัดแยก'!$C:$C,'รับ-จ่าย ประจำวัน'!$B337,'FG,ออนไล,คัดแยก'!Y:Y)</f>
        <v>0</v>
      </c>
      <c r="BG337" s="16">
        <f>SUMIF(เตรียมส่วนผสม!$C:$C,'รับ-จ่าย ประจำวัน'!$B337,เตรียมส่วนผสม!Z:Z)+SUMIF(กวนไส้!$C:$C,'รับ-จ่าย ประจำวัน'!$B337,กวนไส้!Z:Z)+SUMIF(ผลิต1!$C:$C,'รับ-จ่าย ประจำวัน'!$B337,ผลิต1!Z:Z)+SUMIF(ผลิต2!$C:$C,'รับ-จ่าย ประจำวัน'!$B337,ผลิต2!Z:Z)+SUMIF(เส้นแต่งหน้าขนมเค้ก!$C:$C,'รับ-จ่าย ประจำวัน'!$B337,เส้นแต่งหน้าขนมเค้ก!Z:Z)+SUMIF(แพ็ค!$C:$C,'รับ-จ่าย ประจำวัน'!$B337,แพ็ค!Z:Z)+SUMIF(ธุรการ!$C:$C,'รับ-จ่าย ประจำวัน'!$B337,ธุรการ!Z:Z)+SUMIF(เส้นแต่งหน้าขนมปัง!$C:$C,'รับ-จ่าย ประจำวัน'!$B337,เส้นแต่งหน้าขนมปัง!Z:Z)+SUMIF('วางแผนBC,CJ'!$C:$C,'รับ-จ่าย ประจำวัน'!$B337,'วางแผนBC,CJ'!Z:Z)+SUMIF(RD!$C:$C,'รับ-จ่าย ประจำวัน'!$B337,RD!Z:Z)+SUMIF('FG,ออนไล,คัดแยก'!$C:$C,'รับ-จ่าย ประจำวัน'!$B337,'FG,ออนไล,คัดแยก'!Z:Z)</f>
        <v>4</v>
      </c>
      <c r="BH337" s="16">
        <f>SUMIF(เตรียมส่วนผสม!$C:$C,'รับ-จ่าย ประจำวัน'!$B337,เตรียมส่วนผสม!AA:AA)+SUMIF(กวนไส้!$C:$C,'รับ-จ่าย ประจำวัน'!$B337,กวนไส้!AA:AA)+SUMIF(ผลิต1!$C:$C,'รับ-จ่าย ประจำวัน'!$B337,ผลิต1!AA:AA)+SUMIF(ผลิต2!$C:$C,'รับ-จ่าย ประจำวัน'!$B337,ผลิต2!AA:AA)+SUMIF(เส้นแต่งหน้าขนมเค้ก!$C:$C,'รับ-จ่าย ประจำวัน'!$B337,เส้นแต่งหน้าขนมเค้ก!AA:AA)+SUMIF(แพ็ค!$C:$C,'รับ-จ่าย ประจำวัน'!$B337,แพ็ค!AA:AA)+SUMIF(ธุรการ!$C:$C,'รับ-จ่าย ประจำวัน'!$B337,ธุรการ!AA:AA)+SUMIF(เส้นแต่งหน้าขนมปัง!$C:$C,'รับ-จ่าย ประจำวัน'!$B337,เส้นแต่งหน้าขนมปัง!AA:AA)+SUMIF('วางแผนBC,CJ'!$C:$C,'รับ-จ่าย ประจำวัน'!$B337,'วางแผนBC,CJ'!AA:AA)+SUMIF(RD!$C:$C,'รับ-จ่าย ประจำวัน'!$B337,RD!AA:AA)+SUMIF('FG,ออนไล,คัดแยก'!$C:$C,'รับ-จ่าย ประจำวัน'!$B337,'FG,ออนไล,คัดแยก'!AA:AA)</f>
        <v>0</v>
      </c>
      <c r="BI337" s="16">
        <f>SUMIF(เตรียมส่วนผสม!$C:$C,'รับ-จ่าย ประจำวัน'!$B337,เตรียมส่วนผสม!AB:AB)+SUMIF(กวนไส้!$C:$C,'รับ-จ่าย ประจำวัน'!$B337,กวนไส้!AB:AB)+SUMIF(ผลิต1!$C:$C,'รับ-จ่าย ประจำวัน'!$B337,ผลิต1!AB:AB)+SUMIF(ผลิต2!$C:$C,'รับ-จ่าย ประจำวัน'!$B337,ผลิต2!AB:AB)+SUMIF(เส้นแต่งหน้าขนมเค้ก!$C:$C,'รับ-จ่าย ประจำวัน'!$B337,เส้นแต่งหน้าขนมเค้ก!AB:AB)+SUMIF(แพ็ค!$C:$C,'รับ-จ่าย ประจำวัน'!$B337,แพ็ค!AB:AB)+SUMIF(ธุรการ!$C:$C,'รับ-จ่าย ประจำวัน'!$B337,ธุรการ!AB:AB)+SUMIF(เส้นแต่งหน้าขนมปัง!$C:$C,'รับ-จ่าย ประจำวัน'!$B337,เส้นแต่งหน้าขนมปัง!AB:AB)+SUMIF('วางแผนBC,CJ'!$C:$C,'รับ-จ่าย ประจำวัน'!$B337,'วางแผนBC,CJ'!AB:AB)+SUMIF(RD!$C:$C,'รับ-จ่าย ประจำวัน'!$B337,RD!AB:AB)+SUMIF('FG,ออนไล,คัดแยก'!$C:$C,'รับ-จ่าย ประจำวัน'!$B337,'FG,ออนไล,คัดแยก'!AB:AB)</f>
        <v>8</v>
      </c>
      <c r="BJ337" s="16">
        <f>SUMIF(เตรียมส่วนผสม!$C:$C,'รับ-จ่าย ประจำวัน'!$B337,เตรียมส่วนผสม!AC:AC)+SUMIF(กวนไส้!$C:$C,'รับ-จ่าย ประจำวัน'!$B337,กวนไส้!AC:AC)+SUMIF(ผลิต1!$C:$C,'รับ-จ่าย ประจำวัน'!$B337,ผลิต1!AC:AC)+SUMIF(ผลิต2!$C:$C,'รับ-จ่าย ประจำวัน'!$B337,ผลิต2!AC:AC)+SUMIF(เส้นแต่งหน้าขนมเค้ก!$C:$C,'รับ-จ่าย ประจำวัน'!$B337,เส้นแต่งหน้าขนมเค้ก!AC:AC)+SUMIF(แพ็ค!$C:$C,'รับ-จ่าย ประจำวัน'!$B337,แพ็ค!AC:AC)+SUMIF(ธุรการ!$C:$C,'รับ-จ่าย ประจำวัน'!$B337,ธุรการ!AC:AC)+SUMIF(เส้นแต่งหน้าขนมปัง!$C:$C,'รับ-จ่าย ประจำวัน'!$B337,เส้นแต่งหน้าขนมปัง!AC:AC)+SUMIF('วางแผนBC,CJ'!$C:$C,'รับ-จ่าย ประจำวัน'!$B337,'วางแผนBC,CJ'!AC:AC)+SUMIF(RD!$C:$C,'รับ-จ่าย ประจำวัน'!$B337,RD!AC:AC)+SUMIF('FG,ออนไล,คัดแยก'!$C:$C,'รับ-จ่าย ประจำวัน'!$B337,'FG,ออนไล,คัดแยก'!AC:AC)</f>
        <v>0</v>
      </c>
      <c r="BK337" s="16">
        <f>SUMIF(เตรียมส่วนผสม!$C:$C,'รับ-จ่าย ประจำวัน'!$B337,เตรียมส่วนผสม!AD:AD)+SUMIF(กวนไส้!$C:$C,'รับ-จ่าย ประจำวัน'!$B337,กวนไส้!AD:AD)+SUMIF(ผลิต1!$C:$C,'รับ-จ่าย ประจำวัน'!$B337,ผลิต1!AD:AD)+SUMIF(ผลิต2!$C:$C,'รับ-จ่าย ประจำวัน'!$B337,ผลิต2!AD:AD)+SUMIF(เส้นแต่งหน้าขนมเค้ก!$C:$C,'รับ-จ่าย ประจำวัน'!$B337,เส้นแต่งหน้าขนมเค้ก!AD:AD)+SUMIF(แพ็ค!$C:$C,'รับ-จ่าย ประจำวัน'!$B337,แพ็ค!AD:AD)+SUMIF(ธุรการ!$C:$C,'รับ-จ่าย ประจำวัน'!$B337,ธุรการ!AD:AD)+SUMIF(เส้นแต่งหน้าขนมปัง!$C:$C,'รับ-จ่าย ประจำวัน'!$B337,เส้นแต่งหน้าขนมปัง!AD:AD)+SUMIF('วางแผนBC,CJ'!$C:$C,'รับ-จ่าย ประจำวัน'!$B337,'วางแผนBC,CJ'!AD:AD)+SUMIF(RD!$C:$C,'รับ-จ่าย ประจำวัน'!$B337,RD!AD:AD)+SUMIF('FG,ออนไล,คัดแยก'!$C:$C,'รับ-จ่าย ประจำวัน'!$B337,'FG,ออนไล,คัดแยก'!AD:AD)</f>
        <v>0</v>
      </c>
      <c r="BL337" s="16">
        <f>SUMIF(เตรียมส่วนผสม!$C:$C,'รับ-จ่าย ประจำวัน'!$B337,เตรียมส่วนผสม!AE:AE)+SUMIF(กวนไส้!$C:$C,'รับ-จ่าย ประจำวัน'!$B337,กวนไส้!AE:AE)+SUMIF(ผลิต1!$C:$C,'รับ-จ่าย ประจำวัน'!$B337,ผลิต1!AE:AE)+SUMIF(ผลิต2!$C:$C,'รับ-จ่าย ประจำวัน'!$B337,ผลิต2!AE:AE)+SUMIF(เส้นแต่งหน้าขนมเค้ก!$C:$C,'รับ-จ่าย ประจำวัน'!$B337,เส้นแต่งหน้าขนมเค้ก!AE:AE)+SUMIF(แพ็ค!$C:$C,'รับ-จ่าย ประจำวัน'!$B337,แพ็ค!AE:AE)+SUMIF(ธุรการ!$C:$C,'รับ-จ่าย ประจำวัน'!$B337,ธุรการ!AE:AE)+SUMIF(เส้นแต่งหน้าขนมปัง!$C:$C,'รับ-จ่าย ประจำวัน'!$B337,เส้นแต่งหน้าขนมปัง!AE:AE)+SUMIF('วางแผนBC,CJ'!$C:$C,'รับ-จ่าย ประจำวัน'!$B337,'วางแผนBC,CJ'!AE:AE)+SUMIF(RD!$C:$C,'รับ-จ่าย ประจำวัน'!$B337,RD!AE:AE)+SUMIF('FG,ออนไล,คัดแยก'!$C:$C,'รับ-จ่าย ประจำวัน'!$B337,'FG,ออนไล,คัดแยก'!AE:AE)</f>
        <v>8</v>
      </c>
      <c r="BM337" s="16">
        <f>SUMIF(เตรียมส่วนผสม!$C:$C,'รับ-จ่าย ประจำวัน'!$B337,เตรียมส่วนผสม!AF:AF)+SUMIF(กวนไส้!$C:$C,'รับ-จ่าย ประจำวัน'!$B337,กวนไส้!AF:AF)+SUMIF(ผลิต1!$C:$C,'รับ-จ่าย ประจำวัน'!$B337,ผลิต1!AF:AF)+SUMIF(ผลิต2!$C:$C,'รับ-จ่าย ประจำวัน'!$B337,ผลิต2!AF:AF)+SUMIF(เส้นแต่งหน้าขนมเค้ก!$C:$C,'รับ-จ่าย ประจำวัน'!$B337,เส้นแต่งหน้าขนมเค้ก!AF:AF)+SUMIF(แพ็ค!$C:$C,'รับ-จ่าย ประจำวัน'!$B337,แพ็ค!AF:AF)+SUMIF(ธุรการ!$C:$C,'รับ-จ่าย ประจำวัน'!$B337,ธุรการ!AF:AF)+SUMIF(เส้นแต่งหน้าขนมปัง!$C:$C,'รับ-จ่าย ประจำวัน'!$B337,เส้นแต่งหน้าขนมปัง!AF:AF)+SUMIF('วางแผนBC,CJ'!$C:$C,'รับ-จ่าย ประจำวัน'!$B337,'วางแผนBC,CJ'!AF:AF)+SUMIF(RD!$C:$C,'รับ-จ่าย ประจำวัน'!$B337,RD!AF:AF)+SUMIF('FG,ออนไล,คัดแยก'!$C:$C,'รับ-จ่าย ประจำวัน'!$B337,'FG,ออนไล,คัดแยก'!AF:AF)</f>
        <v>0</v>
      </c>
      <c r="BN337" s="16">
        <f>SUMIF(เตรียมส่วนผสม!$C:$C,'รับ-จ่าย ประจำวัน'!$B337,เตรียมส่วนผสม!AG:AG)+SUMIF(กวนไส้!$C:$C,'รับ-จ่าย ประจำวัน'!$B337,กวนไส้!AG:AG)+SUMIF(ผลิต1!$C:$C,'รับ-จ่าย ประจำวัน'!$B337,ผลิต1!AG:AG)+SUMIF(ผลิต2!$C:$C,'รับ-จ่าย ประจำวัน'!$B337,ผลิต2!AG:AG)+SUMIF(เส้นแต่งหน้าขนมเค้ก!$C:$C,'รับ-จ่าย ประจำวัน'!$B337,เส้นแต่งหน้าขนมเค้ก!AG:AG)+SUMIF(แพ็ค!$C:$C,'รับ-จ่าย ประจำวัน'!$B337,แพ็ค!AG:AG)+SUMIF(ธุรการ!$C:$C,'รับ-จ่าย ประจำวัน'!$B337,ธุรการ!AG:AG)+SUMIF(เส้นแต่งหน้าขนมปัง!$C:$C,'รับ-จ่าย ประจำวัน'!$B337,เส้นแต่งหน้าขนมปัง!AG:AG)+SUMIF('วางแผนBC,CJ'!$C:$C,'รับ-จ่าย ประจำวัน'!$B337,'วางแผนBC,CJ'!AG:AG)+SUMIF(RD!$C:$C,'รับ-จ่าย ประจำวัน'!$B337,RD!AG:AG)+SUMIF('FG,ออนไล,คัดแยก'!$C:$C,'รับ-จ่าย ประจำวัน'!$B337,'FG,ออนไล,คัดแยก'!AG:AG)</f>
        <v>4</v>
      </c>
      <c r="BO337" s="16">
        <f>SUMIF(เตรียมส่วนผสม!$C:$C,'รับ-จ่าย ประจำวัน'!$B337,เตรียมส่วนผสม!AH:AH)+SUMIF(กวนไส้!$C:$C,'รับ-จ่าย ประจำวัน'!$B337,กวนไส้!AH:AH)+SUMIF(ผลิต1!$C:$C,'รับ-จ่าย ประจำวัน'!$B337,ผลิต1!AH:AH)+SUMIF(ผลิต2!$C:$C,'รับ-จ่าย ประจำวัน'!$B337,ผลิต2!AH:AH)+SUMIF(เส้นแต่งหน้าขนมเค้ก!$C:$C,'รับ-จ่าย ประจำวัน'!$B337,เส้นแต่งหน้าขนมเค้ก!AH:AH)+SUMIF(แพ็ค!$C:$C,'รับ-จ่าย ประจำวัน'!$B337,แพ็ค!AH:AH)+SUMIF(ธุรการ!$C:$C,'รับ-จ่าย ประจำวัน'!$B337,ธุรการ!AH:AH)+SUMIF(เส้นแต่งหน้าขนมปัง!$C:$C,'รับ-จ่าย ประจำวัน'!$B337,เส้นแต่งหน้าขนมปัง!AH:AH)+SUMIF('วางแผนBC,CJ'!$C:$C,'รับ-จ่าย ประจำวัน'!$B337,'วางแผนBC,CJ'!AH:AH)+SUMIF(RD!$C:$C,'รับ-จ่าย ประจำวัน'!$B337,RD!AH:AH)+SUMIF('FG,ออนไล,คัดแยก'!$C:$C,'รับ-จ่าย ประจำวัน'!$B337,'FG,ออนไล,คัดแยก'!AH:AH)</f>
        <v>0</v>
      </c>
      <c r="BP337" s="16">
        <f>SUMIF(เตรียมส่วนผสม!$C:$C,'รับ-จ่าย ประจำวัน'!$B337,เตรียมส่วนผสม!AI:AI)+SUMIF(กวนไส้!$C:$C,'รับ-จ่าย ประจำวัน'!$B337,กวนไส้!AI:AI)+SUMIF(ผลิต1!$C:$C,'รับ-จ่าย ประจำวัน'!$B337,ผลิต1!AI:AI)+SUMIF(ผลิต2!$C:$C,'รับ-จ่าย ประจำวัน'!$B337,ผลิต2!AI:AI)+SUMIF(เส้นแต่งหน้าขนมเค้ก!$C:$C,'รับ-จ่าย ประจำวัน'!$B337,เส้นแต่งหน้าขนมเค้ก!AI:AI)+SUMIF(แพ็ค!$C:$C,'รับ-จ่าย ประจำวัน'!$B337,แพ็ค!AI:AI)+SUMIF(ธุรการ!$C:$C,'รับ-จ่าย ประจำวัน'!$B337,ธุรการ!AI:AI)+SUMIF(เส้นแต่งหน้าขนมปัง!$C:$C,'รับ-จ่าย ประจำวัน'!$B337,เส้นแต่งหน้าขนมปัง!AI:AI)+SUMIF('วางแผนBC,CJ'!$C:$C,'รับ-จ่าย ประจำวัน'!$B337,'วางแผนBC,CJ'!AI:AI)+SUMIF(RD!$C:$C,'รับ-จ่าย ประจำวัน'!$B337,RD!AI:AI)+SUMIF('FG,ออนไล,คัดแยก'!$C:$C,'รับ-จ่าย ประจำวัน'!$B337,'FG,ออนไล,คัดแยก'!AI:AI)</f>
        <v>0</v>
      </c>
      <c r="BQ337" s="16">
        <f>SUMIF(เตรียมส่วนผสม!$C:$C,'รับ-จ่าย ประจำวัน'!$B337,เตรียมส่วนผสม!AJ:AJ)+SUMIF(กวนไส้!$C:$C,'รับ-จ่าย ประจำวัน'!$B337,กวนไส้!AJ:AJ)+SUMIF(ผลิต1!$C:$C,'รับ-จ่าย ประจำวัน'!$B337,ผลิต1!AJ:AJ)+SUMIF(ผลิต2!$C:$C,'รับ-จ่าย ประจำวัน'!$B337,ผลิต2!AJ:AJ)+SUMIF(เส้นแต่งหน้าขนมเค้ก!$C:$C,'รับ-จ่าย ประจำวัน'!$B337,เส้นแต่งหน้าขนมเค้ก!AJ:AJ)+SUMIF(แพ็ค!$C:$C,'รับ-จ่าย ประจำวัน'!$B337,แพ็ค!AJ:AJ)+SUMIF(ธุรการ!$C:$C,'รับ-จ่าย ประจำวัน'!$B337,ธุรการ!AJ:AJ)+SUMIF(เส้นแต่งหน้าขนมปัง!$C:$C,'รับ-จ่าย ประจำวัน'!$B337,เส้นแต่งหน้าขนมปัง!AJ:AJ)+SUMIF('วางแผนBC,CJ'!$C:$C,'รับ-จ่าย ประจำวัน'!$B337,'วางแผนBC,CJ'!AJ:AJ)+SUMIF(RD!$C:$C,'รับ-จ่าย ประจำวัน'!$B337,RD!AJ:AJ)+SUMIF('FG,ออนไล,คัดแยก'!$C:$C,'รับ-จ่าย ประจำวัน'!$B337,'FG,ออนไล,คัดแยก'!AJ:AJ)</f>
        <v>4</v>
      </c>
      <c r="BR337" s="16">
        <f>SUMIF(เตรียมส่วนผสม!$C:$C,'รับ-จ่าย ประจำวัน'!$B337,เตรียมส่วนผสม!AK:AK)+SUMIF(กวนไส้!$C:$C,'รับ-จ่าย ประจำวัน'!$B337,กวนไส้!AK:AK)+SUMIF(ผลิต1!$C:$C,'รับ-จ่าย ประจำวัน'!$B337,ผลิต1!AK:AK)+SUMIF(ผลิต2!$C:$C,'รับ-จ่าย ประจำวัน'!$B337,ผลิต2!AK:AK)+SUMIF(เส้นแต่งหน้าขนมเค้ก!$C:$C,'รับ-จ่าย ประจำวัน'!$B337,เส้นแต่งหน้าขนมเค้ก!AK:AK)+SUMIF(แพ็ค!$C:$C,'รับ-จ่าย ประจำวัน'!$B337,แพ็ค!AK:AK)+SUMIF(ธุรการ!$C:$C,'รับ-จ่าย ประจำวัน'!$B337,ธุรการ!AK:AK)+SUMIF(เส้นแต่งหน้าขนมปัง!$C:$C,'รับ-จ่าย ประจำวัน'!$B337,เส้นแต่งหน้าขนมปัง!AK:AK)+SUMIF('วางแผนBC,CJ'!$C:$C,'รับ-จ่าย ประจำวัน'!$B337,'วางแผนBC,CJ'!AK:AK)+SUMIF(RD!$C:$C,'รับ-จ่าย ประจำวัน'!$B337,RD!AK:AK)+SUMIF('FG,ออนไล,คัดแยก'!$C:$C,'รับ-จ่าย ประจำวัน'!$B337,'FG,ออนไล,คัดแยก'!AK:AK)</f>
        <v>0</v>
      </c>
      <c r="BS337" s="16">
        <f>SUMIF(เตรียมส่วนผสม!$C:$C,'รับ-จ่าย ประจำวัน'!$B337,เตรียมส่วนผสม!AL:AL)+SUMIF(กวนไส้!$C:$C,'รับ-จ่าย ประจำวัน'!$B337,กวนไส้!AL:AL)+SUMIF(ผลิต1!$C:$C,'รับ-จ่าย ประจำวัน'!$B337,ผลิต1!AL:AL)+SUMIF(ผลิต2!$C:$C,'รับ-จ่าย ประจำวัน'!$B337,ผลิต2!AL:AL)+SUMIF(เส้นแต่งหน้าขนมเค้ก!$C:$C,'รับ-จ่าย ประจำวัน'!$B337,เส้นแต่งหน้าขนมเค้ก!AL:AL)+SUMIF(แพ็ค!$C:$C,'รับ-จ่าย ประจำวัน'!$B337,แพ็ค!AL:AL)+SUMIF(ธุรการ!$C:$C,'รับ-จ่าย ประจำวัน'!$B337,ธุรการ!AL:AL)+SUMIF(เส้นแต่งหน้าขนมปัง!$C:$C,'รับ-จ่าย ประจำวัน'!$B337,เส้นแต่งหน้าขนมปัง!AL:AL)+SUMIF('วางแผนBC,CJ'!$C:$C,'รับ-จ่าย ประจำวัน'!$B337,'วางแผนBC,CJ'!AL:AL)+SUMIF(RD!$C:$C,'รับ-จ่าย ประจำวัน'!$B337,RD!AL:AL)+SUMIF('FG,ออนไล,คัดแยก'!$C:$C,'รับ-จ่าย ประจำวัน'!$B337,'FG,ออนไล,คัดแยก'!AL:AL)</f>
        <v>0</v>
      </c>
      <c r="BT337" s="18">
        <f t="shared" si="70"/>
        <v>48</v>
      </c>
      <c r="BU337" s="116"/>
      <c r="BV337" s="146">
        <f t="shared" si="71"/>
        <v>46</v>
      </c>
      <c r="BW337" s="183">
        <v>30</v>
      </c>
      <c r="BX337" s="172">
        <f>BT337/30</f>
        <v>1.6</v>
      </c>
      <c r="BY337" s="188">
        <f t="shared" si="74"/>
        <v>28.75</v>
      </c>
      <c r="BZ337" s="180">
        <f t="shared" ca="1" si="73"/>
        <v>46231.75</v>
      </c>
      <c r="CA337" s="93"/>
      <c r="CB337" s="152"/>
      <c r="CC337" s="152"/>
      <c r="CD337" s="152">
        <v>50</v>
      </c>
      <c r="CE337" s="152">
        <v>50</v>
      </c>
      <c r="CF337" s="93"/>
      <c r="CG337" s="93"/>
      <c r="CH337" s="93"/>
      <c r="CI337" s="93"/>
      <c r="CJ337" s="94"/>
      <c r="CK337" s="9">
        <f t="shared" si="75"/>
        <v>46</v>
      </c>
    </row>
    <row r="338" spans="1:89" hidden="1" x14ac:dyDescent="0.5">
      <c r="A338" s="149"/>
      <c r="B338" s="34">
        <v>1023001021</v>
      </c>
      <c r="C338" s="33" t="s">
        <v>2151</v>
      </c>
      <c r="D338" s="135" t="s">
        <v>1010</v>
      </c>
      <c r="E338" s="25"/>
      <c r="F338" s="132"/>
      <c r="G338" s="25"/>
      <c r="H338" s="12">
        <v>0</v>
      </c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11"/>
      <c r="AF338" s="11"/>
      <c r="AG338" s="11"/>
      <c r="AH338" s="11"/>
      <c r="AI338" s="25"/>
      <c r="AJ338" s="25"/>
      <c r="AK338" s="25"/>
      <c r="AL338" s="25"/>
      <c r="AM338" s="25"/>
      <c r="AN338" s="15">
        <f t="shared" si="69"/>
        <v>0</v>
      </c>
      <c r="AO338" s="16">
        <f>SUMIF(เตรียมส่วนผสม!$C:$C,'รับ-จ่าย ประจำวัน'!$B338,เตรียมส่วนผสม!H:H)+SUMIF(กวนไส้!$C:$C,'รับ-จ่าย ประจำวัน'!$B338,กวนไส้!H:H)+SUMIF(ผลิต1!$C:$C,'รับ-จ่าย ประจำวัน'!$B338,ผลิต1!H:H)+SUMIF(ผลิต2!$C:$C,'รับ-จ่าย ประจำวัน'!$B338,ผลิต2!H:H)+SUMIF(เส้นแต่งหน้าขนมเค้ก!$C:$C,'รับ-จ่าย ประจำวัน'!$B338,เส้นแต่งหน้าขนมเค้ก!H:H)+SUMIF(แพ็ค!$C:$C,'รับ-จ่าย ประจำวัน'!$B338,แพ็ค!H:H)+SUMIF(ธุรการ!$C:$C,'รับ-จ่าย ประจำวัน'!$B338,ธุรการ!H:H)+SUMIF(เส้นแต่งหน้าขนมปัง!$C:$C,'รับ-จ่าย ประจำวัน'!$B338,เส้นแต่งหน้าขนมปัง!H:H)+SUMIF('วางแผนBC,CJ'!$C:$C,'รับ-จ่าย ประจำวัน'!$B338,'วางแผนBC,CJ'!H:H)+SUMIF(RD!$C:$C,'รับ-จ่าย ประจำวัน'!$B338,RD!H:H)+SUMIF('FG,ออนไล,คัดแยก'!$C:$C,'รับ-จ่าย ประจำวัน'!$B338,'FG,ออนไล,คัดแยก'!H:H)</f>
        <v>0</v>
      </c>
      <c r="AP338" s="16">
        <f>SUMIF(เตรียมส่วนผสม!$C:$C,'รับ-จ่าย ประจำวัน'!$B338,เตรียมส่วนผสม!I:I)+SUMIF(กวนไส้!$C:$C,'รับ-จ่าย ประจำวัน'!$B338,กวนไส้!I:I)+SUMIF(ผลิต1!$C:$C,'รับ-จ่าย ประจำวัน'!$B338,ผลิต1!I:I)+SUMIF(ผลิต2!$C:$C,'รับ-จ่าย ประจำวัน'!$B338,ผลิต2!I:I)+SUMIF(เส้นแต่งหน้าขนมเค้ก!$C:$C,'รับ-จ่าย ประจำวัน'!$B338,เส้นแต่งหน้าขนมเค้ก!I:I)+SUMIF(แพ็ค!$C:$C,'รับ-จ่าย ประจำวัน'!$B338,แพ็ค!I:I)+SUMIF(ธุรการ!$C:$C,'รับ-จ่าย ประจำวัน'!$B338,ธุรการ!I:I)+SUMIF(เส้นแต่งหน้าขนมปัง!$C:$C,'รับ-จ่าย ประจำวัน'!$B338,เส้นแต่งหน้าขนมปัง!I:I)+SUMIF('วางแผนBC,CJ'!$C:$C,'รับ-จ่าย ประจำวัน'!$B338,'วางแผนBC,CJ'!I:I)+SUMIF(RD!$C:$C,'รับ-จ่าย ประจำวัน'!$B338,RD!I:I)+SUMIF('FG,ออนไล,คัดแยก'!$C:$C,'รับ-จ่าย ประจำวัน'!$B338,'FG,ออนไล,คัดแยก'!I:I)</f>
        <v>0</v>
      </c>
      <c r="AQ338" s="16">
        <f>SUMIF(เตรียมส่วนผสม!$C:$C,'รับ-จ่าย ประจำวัน'!$B338,เตรียมส่วนผสม!J:J)+SUMIF(กวนไส้!$C:$C,'รับ-จ่าย ประจำวัน'!$B338,กวนไส้!J:J)+SUMIF(ผลิต1!$C:$C,'รับ-จ่าย ประจำวัน'!$B338,ผลิต1!J:J)+SUMIF(ผลิต2!$C:$C,'รับ-จ่าย ประจำวัน'!$B338,ผลิต2!J:J)+SUMIF(เส้นแต่งหน้าขนมเค้ก!$C:$C,'รับ-จ่าย ประจำวัน'!$B338,เส้นแต่งหน้าขนมเค้ก!J:J)+SUMIF(แพ็ค!$C:$C,'รับ-จ่าย ประจำวัน'!$B338,แพ็ค!J:J)+SUMIF(ธุรการ!$C:$C,'รับ-จ่าย ประจำวัน'!$B338,ธุรการ!J:J)+SUMIF(เส้นแต่งหน้าขนมปัง!$C:$C,'รับ-จ่าย ประจำวัน'!$B338,เส้นแต่งหน้าขนมปัง!J:J)+SUMIF('วางแผนBC,CJ'!$C:$C,'รับ-จ่าย ประจำวัน'!$B338,'วางแผนBC,CJ'!J:J)+SUMIF(RD!$C:$C,'รับ-จ่าย ประจำวัน'!$B338,RD!J:J)+SUMIF('FG,ออนไล,คัดแยก'!$C:$C,'รับ-จ่าย ประจำวัน'!$B338,'FG,ออนไล,คัดแยก'!J:J)</f>
        <v>0</v>
      </c>
      <c r="AR338" s="16">
        <f>SUMIF(เตรียมส่วนผสม!$C:$C,'รับ-จ่าย ประจำวัน'!$B338,เตรียมส่วนผสม!K:K)+SUMIF(กวนไส้!$C:$C,'รับ-จ่าย ประจำวัน'!$B338,กวนไส้!K:K)+SUMIF(ผลิต1!$C:$C,'รับ-จ่าย ประจำวัน'!$B338,ผลิต1!K:K)+SUMIF(ผลิต2!$C:$C,'รับ-จ่าย ประจำวัน'!$B338,ผลิต2!K:K)+SUMIF(เส้นแต่งหน้าขนมเค้ก!$C:$C,'รับ-จ่าย ประจำวัน'!$B338,เส้นแต่งหน้าขนมเค้ก!K:K)+SUMIF(แพ็ค!$C:$C,'รับ-จ่าย ประจำวัน'!$B338,แพ็ค!K:K)+SUMIF(ธุรการ!$C:$C,'รับ-จ่าย ประจำวัน'!$B338,ธุรการ!K:K)+SUMIF(เส้นแต่งหน้าขนมปัง!$C:$C,'รับ-จ่าย ประจำวัน'!$B338,เส้นแต่งหน้าขนมปัง!K:K)+SUMIF('วางแผนBC,CJ'!$C:$C,'รับ-จ่าย ประจำวัน'!$B338,'วางแผนBC,CJ'!K:K)+SUMIF(RD!$C:$C,'รับ-จ่าย ประจำวัน'!$B338,RD!K:K)+SUMIF('FG,ออนไล,คัดแยก'!$C:$C,'รับ-จ่าย ประจำวัน'!$B338,'FG,ออนไล,คัดแยก'!K:K)</f>
        <v>0</v>
      </c>
      <c r="AS338" s="16">
        <f>SUMIF(เตรียมส่วนผสม!$C:$C,'รับ-จ่าย ประจำวัน'!$B338,เตรียมส่วนผสม!L:L)+SUMIF(กวนไส้!$C:$C,'รับ-จ่าย ประจำวัน'!$B338,กวนไส้!L:L)+SUMIF(ผลิต1!$C:$C,'รับ-จ่าย ประจำวัน'!$B338,ผลิต1!L:L)+SUMIF(ผลิต2!$C:$C,'รับ-จ่าย ประจำวัน'!$B338,ผลิต2!L:L)+SUMIF(เส้นแต่งหน้าขนมเค้ก!$C:$C,'รับ-จ่าย ประจำวัน'!$B338,เส้นแต่งหน้าขนมเค้ก!L:L)+SUMIF(แพ็ค!$C:$C,'รับ-จ่าย ประจำวัน'!$B338,แพ็ค!L:L)+SUMIF(ธุรการ!$C:$C,'รับ-จ่าย ประจำวัน'!$B338,ธุรการ!L:L)+SUMIF(เส้นแต่งหน้าขนมปัง!$C:$C,'รับ-จ่าย ประจำวัน'!$B338,เส้นแต่งหน้าขนมปัง!L:L)+SUMIF('วางแผนBC,CJ'!$C:$C,'รับ-จ่าย ประจำวัน'!$B338,'วางแผนBC,CJ'!L:L)+SUMIF(RD!$C:$C,'รับ-จ่าย ประจำวัน'!$B338,RD!L:L)+SUMIF('FG,ออนไล,คัดแยก'!$C:$C,'รับ-จ่าย ประจำวัน'!$B338,'FG,ออนไล,คัดแยก'!L:L)</f>
        <v>0</v>
      </c>
      <c r="AT338" s="16">
        <f>SUMIF(เตรียมส่วนผสม!$C:$C,'รับ-จ่าย ประจำวัน'!$B338,เตรียมส่วนผสม!M:M)+SUMIF(กวนไส้!$C:$C,'รับ-จ่าย ประจำวัน'!$B338,กวนไส้!M:M)+SUMIF(ผลิต1!$C:$C,'รับ-จ่าย ประจำวัน'!$B338,ผลิต1!M:M)+SUMIF(ผลิต2!$C:$C,'รับ-จ่าย ประจำวัน'!$B338,ผลิต2!M:M)+SUMIF(เส้นแต่งหน้าขนมเค้ก!$C:$C,'รับ-จ่าย ประจำวัน'!$B338,เส้นแต่งหน้าขนมเค้ก!M:M)+SUMIF(แพ็ค!$C:$C,'รับ-จ่าย ประจำวัน'!$B338,แพ็ค!M:M)+SUMIF(ธุรการ!$C:$C,'รับ-จ่าย ประจำวัน'!$B338,ธุรการ!M:M)+SUMIF(เส้นแต่งหน้าขนมปัง!$C:$C,'รับ-จ่าย ประจำวัน'!$B338,เส้นแต่งหน้าขนมปัง!M:M)+SUMIF('วางแผนBC,CJ'!$C:$C,'รับ-จ่าย ประจำวัน'!$B338,'วางแผนBC,CJ'!M:M)+SUMIF(RD!$C:$C,'รับ-จ่าย ประจำวัน'!$B338,RD!M:M)+SUMIF('FG,ออนไล,คัดแยก'!$C:$C,'รับ-จ่าย ประจำวัน'!$B338,'FG,ออนไล,คัดแยก'!M:M)</f>
        <v>0</v>
      </c>
      <c r="AU338" s="16">
        <f>SUMIF(เตรียมส่วนผสม!$C:$C,'รับ-จ่าย ประจำวัน'!$B338,เตรียมส่วนผสม!N:N)+SUMIF(กวนไส้!$C:$C,'รับ-จ่าย ประจำวัน'!$B338,กวนไส้!N:N)+SUMIF(ผลิต1!$C:$C,'รับ-จ่าย ประจำวัน'!$B338,ผลิต1!N:N)+SUMIF(ผลิต2!$C:$C,'รับ-จ่าย ประจำวัน'!$B338,ผลิต2!N:N)+SUMIF(เส้นแต่งหน้าขนมเค้ก!$C:$C,'รับ-จ่าย ประจำวัน'!$B338,เส้นแต่งหน้าขนมเค้ก!N:N)+SUMIF(แพ็ค!$C:$C,'รับ-จ่าย ประจำวัน'!$B338,แพ็ค!N:N)+SUMIF(ธุรการ!$C:$C,'รับ-จ่าย ประจำวัน'!$B338,ธุรการ!N:N)+SUMIF(เส้นแต่งหน้าขนมปัง!$C:$C,'รับ-จ่าย ประจำวัน'!$B338,เส้นแต่งหน้าขนมปัง!N:N)+SUMIF('วางแผนBC,CJ'!$C:$C,'รับ-จ่าย ประจำวัน'!$B338,'วางแผนBC,CJ'!N:N)+SUMIF(RD!$C:$C,'รับ-จ่าย ประจำวัน'!$B338,RD!N:N)+SUMIF('FG,ออนไล,คัดแยก'!$C:$C,'รับ-จ่าย ประจำวัน'!$B338,'FG,ออนไล,คัดแยก'!N:N)</f>
        <v>0</v>
      </c>
      <c r="AV338" s="16">
        <f>SUMIF(เตรียมส่วนผสม!$C:$C,'รับ-จ่าย ประจำวัน'!$B338,เตรียมส่วนผสม!O:O)+SUMIF(กวนไส้!$C:$C,'รับ-จ่าย ประจำวัน'!$B338,กวนไส้!O:O)+SUMIF(ผลิต1!$C:$C,'รับ-จ่าย ประจำวัน'!$B338,ผลิต1!O:O)+SUMIF(ผลิต2!$C:$C,'รับ-จ่าย ประจำวัน'!$B338,ผลิต2!O:O)+SUMIF(เส้นแต่งหน้าขนมเค้ก!$C:$C,'รับ-จ่าย ประจำวัน'!$B338,เส้นแต่งหน้าขนมเค้ก!O:O)+SUMIF(แพ็ค!$C:$C,'รับ-จ่าย ประจำวัน'!$B338,แพ็ค!O:O)+SUMIF(ธุรการ!$C:$C,'รับ-จ่าย ประจำวัน'!$B338,ธุรการ!O:O)+SUMIF(เส้นแต่งหน้าขนมปัง!$C:$C,'รับ-จ่าย ประจำวัน'!$B338,เส้นแต่งหน้าขนมปัง!O:O)+SUMIF('วางแผนBC,CJ'!$C:$C,'รับ-จ่าย ประจำวัน'!$B338,'วางแผนBC,CJ'!O:O)+SUMIF(RD!$C:$C,'รับ-จ่าย ประจำวัน'!$B338,RD!O:O)+SUMIF('FG,ออนไล,คัดแยก'!$C:$C,'รับ-จ่าย ประจำวัน'!$B338,'FG,ออนไล,คัดแยก'!O:O)</f>
        <v>0</v>
      </c>
      <c r="AW338" s="16">
        <f>SUMIF(เตรียมส่วนผสม!$C:$C,'รับ-จ่าย ประจำวัน'!$B338,เตรียมส่วนผสม!P:P)+SUMIF(กวนไส้!$C:$C,'รับ-จ่าย ประจำวัน'!$B338,กวนไส้!P:P)+SUMIF(ผลิต1!$C:$C,'รับ-จ่าย ประจำวัน'!$B338,ผลิต1!P:P)+SUMIF(ผลิต2!$C:$C,'รับ-จ่าย ประจำวัน'!$B338,ผลิต2!P:P)+SUMIF(เส้นแต่งหน้าขนมเค้ก!$C:$C,'รับ-จ่าย ประจำวัน'!$B338,เส้นแต่งหน้าขนมเค้ก!P:P)+SUMIF(แพ็ค!$C:$C,'รับ-จ่าย ประจำวัน'!$B338,แพ็ค!P:P)+SUMIF(ธุรการ!$C:$C,'รับ-จ่าย ประจำวัน'!$B338,ธุรการ!P:P)+SUMIF(เส้นแต่งหน้าขนมปัง!$C:$C,'รับ-จ่าย ประจำวัน'!$B338,เส้นแต่งหน้าขนมปัง!P:P)+SUMIF('วางแผนBC,CJ'!$C:$C,'รับ-จ่าย ประจำวัน'!$B338,'วางแผนBC,CJ'!P:P)+SUMIF(RD!$C:$C,'รับ-จ่าย ประจำวัน'!$B338,RD!P:P)+SUMIF('FG,ออนไล,คัดแยก'!$C:$C,'รับ-จ่าย ประจำวัน'!$B338,'FG,ออนไล,คัดแยก'!P:P)</f>
        <v>0</v>
      </c>
      <c r="AX338" s="16">
        <f>SUMIF(เตรียมส่วนผสม!$C:$C,'รับ-จ่าย ประจำวัน'!$B338,เตรียมส่วนผสม!Q:Q)+SUMIF(กวนไส้!$C:$C,'รับ-จ่าย ประจำวัน'!$B338,กวนไส้!Q:Q)+SUMIF(ผลิต1!$C:$C,'รับ-จ่าย ประจำวัน'!$B338,ผลิต1!Q:Q)+SUMIF(ผลิต2!$C:$C,'รับ-จ่าย ประจำวัน'!$B338,ผลิต2!Q:Q)+SUMIF(เส้นแต่งหน้าขนมเค้ก!$C:$C,'รับ-จ่าย ประจำวัน'!$B338,เส้นแต่งหน้าขนมเค้ก!Q:Q)+SUMIF(แพ็ค!$C:$C,'รับ-จ่าย ประจำวัน'!$B338,แพ็ค!Q:Q)+SUMIF(ธุรการ!$C:$C,'รับ-จ่าย ประจำวัน'!$B338,ธุรการ!Q:Q)+SUMIF(เส้นแต่งหน้าขนมปัง!$C:$C,'รับ-จ่าย ประจำวัน'!$B338,เส้นแต่งหน้าขนมปัง!Q:Q)+SUMIF('วางแผนBC,CJ'!$C:$C,'รับ-จ่าย ประจำวัน'!$B338,'วางแผนBC,CJ'!Q:Q)+SUMIF(RD!$C:$C,'รับ-จ่าย ประจำวัน'!$B338,RD!Q:Q)+SUMIF('FG,ออนไล,คัดแยก'!$C:$C,'รับ-จ่าย ประจำวัน'!$B338,'FG,ออนไล,คัดแยก'!Q:Q)</f>
        <v>0</v>
      </c>
      <c r="AY338" s="16">
        <f>SUMIF(เตรียมส่วนผสม!$C:$C,'รับ-จ่าย ประจำวัน'!$B338,เตรียมส่วนผสม!R:R)+SUMIF(กวนไส้!$C:$C,'รับ-จ่าย ประจำวัน'!$B338,กวนไส้!R:R)+SUMIF(ผลิต1!$C:$C,'รับ-จ่าย ประจำวัน'!$B338,ผลิต1!R:R)+SUMIF(ผลิต2!$C:$C,'รับ-จ่าย ประจำวัน'!$B338,ผลิต2!R:R)+SUMIF(เส้นแต่งหน้าขนมเค้ก!$C:$C,'รับ-จ่าย ประจำวัน'!$B338,เส้นแต่งหน้าขนมเค้ก!R:R)+SUMIF(แพ็ค!$C:$C,'รับ-จ่าย ประจำวัน'!$B338,แพ็ค!R:R)+SUMIF(ธุรการ!$C:$C,'รับ-จ่าย ประจำวัน'!$B338,ธุรการ!R:R)+SUMIF(เส้นแต่งหน้าขนมปัง!$C:$C,'รับ-จ่าย ประจำวัน'!$B338,เส้นแต่งหน้าขนมปัง!R:R)+SUMIF('วางแผนBC,CJ'!$C:$C,'รับ-จ่าย ประจำวัน'!$B338,'วางแผนBC,CJ'!R:R)+SUMIF(RD!$C:$C,'รับ-จ่าย ประจำวัน'!$B338,RD!R:R)+SUMIF('FG,ออนไล,คัดแยก'!$C:$C,'รับ-จ่าย ประจำวัน'!$B338,'FG,ออนไล,คัดแยก'!R:R)</f>
        <v>0</v>
      </c>
      <c r="AZ338" s="16">
        <f>SUMIF(เตรียมส่วนผสม!$C:$C,'รับ-จ่าย ประจำวัน'!$B338,เตรียมส่วนผสม!S:S)+SUMIF(กวนไส้!$C:$C,'รับ-จ่าย ประจำวัน'!$B338,กวนไส้!S:S)+SUMIF(ผลิต1!$C:$C,'รับ-จ่าย ประจำวัน'!$B338,ผลิต1!S:S)+SUMIF(ผลิต2!$C:$C,'รับ-จ่าย ประจำวัน'!$B338,ผลิต2!S:S)+SUMIF(เส้นแต่งหน้าขนมเค้ก!$C:$C,'รับ-จ่าย ประจำวัน'!$B338,เส้นแต่งหน้าขนมเค้ก!S:S)+SUMIF(แพ็ค!$C:$C,'รับ-จ่าย ประจำวัน'!$B338,แพ็ค!S:S)+SUMIF(ธุรการ!$C:$C,'รับ-จ่าย ประจำวัน'!$B338,ธุรการ!S:S)+SUMIF(เส้นแต่งหน้าขนมปัง!$C:$C,'รับ-จ่าย ประจำวัน'!$B338,เส้นแต่งหน้าขนมปัง!S:S)+SUMIF('วางแผนBC,CJ'!$C:$C,'รับ-จ่าย ประจำวัน'!$B338,'วางแผนBC,CJ'!S:S)+SUMIF(RD!$C:$C,'รับ-จ่าย ประจำวัน'!$B338,RD!S:S)+SUMIF('FG,ออนไล,คัดแยก'!$C:$C,'รับ-จ่าย ประจำวัน'!$B338,'FG,ออนไล,คัดแยก'!S:S)</f>
        <v>0</v>
      </c>
      <c r="BA338" s="16">
        <f>SUMIF(เตรียมส่วนผสม!$C:$C,'รับ-จ่าย ประจำวัน'!$B338,เตรียมส่วนผสม!T:T)+SUMIF(กวนไส้!$C:$C,'รับ-จ่าย ประจำวัน'!$B338,กวนไส้!T:T)+SUMIF(ผลิต1!$C:$C,'รับ-จ่าย ประจำวัน'!$B338,ผลิต1!T:T)+SUMIF(ผลิต2!$C:$C,'รับ-จ่าย ประจำวัน'!$B338,ผลิต2!T:T)+SUMIF(เส้นแต่งหน้าขนมเค้ก!$C:$C,'รับ-จ่าย ประจำวัน'!$B338,เส้นแต่งหน้าขนมเค้ก!T:T)+SUMIF(แพ็ค!$C:$C,'รับ-จ่าย ประจำวัน'!$B338,แพ็ค!T:T)+SUMIF(ธุรการ!$C:$C,'รับ-จ่าย ประจำวัน'!$B338,ธุรการ!T:T)+SUMIF(เส้นแต่งหน้าขนมปัง!$C:$C,'รับ-จ่าย ประจำวัน'!$B338,เส้นแต่งหน้าขนมปัง!T:T)+SUMIF('วางแผนBC,CJ'!$C:$C,'รับ-จ่าย ประจำวัน'!$B338,'วางแผนBC,CJ'!T:T)+SUMIF(RD!$C:$C,'รับ-จ่าย ประจำวัน'!$B338,RD!T:T)+SUMIF('FG,ออนไล,คัดแยก'!$C:$C,'รับ-จ่าย ประจำวัน'!$B338,'FG,ออนไล,คัดแยก'!T:T)</f>
        <v>0</v>
      </c>
      <c r="BB338" s="16">
        <f>SUMIF(เตรียมส่วนผสม!$C:$C,'รับ-จ่าย ประจำวัน'!$B338,เตรียมส่วนผสม!U:U)+SUMIF(กวนไส้!$C:$C,'รับ-จ่าย ประจำวัน'!$B338,กวนไส้!U:U)+SUMIF(ผลิต1!$C:$C,'รับ-จ่าย ประจำวัน'!$B338,ผลิต1!U:U)+SUMIF(ผลิต2!$C:$C,'รับ-จ่าย ประจำวัน'!$B338,ผลิต2!U:U)+SUMIF(เส้นแต่งหน้าขนมเค้ก!$C:$C,'รับ-จ่าย ประจำวัน'!$B338,เส้นแต่งหน้าขนมเค้ก!U:U)+SUMIF(แพ็ค!$C:$C,'รับ-จ่าย ประจำวัน'!$B338,แพ็ค!U:U)+SUMIF(ธุรการ!$C:$C,'รับ-จ่าย ประจำวัน'!$B338,ธุรการ!U:U)+SUMIF(เส้นแต่งหน้าขนมปัง!$C:$C,'รับ-จ่าย ประจำวัน'!$B338,เส้นแต่งหน้าขนมปัง!U:U)+SUMIF('วางแผนBC,CJ'!$C:$C,'รับ-จ่าย ประจำวัน'!$B338,'วางแผนBC,CJ'!U:U)+SUMIF(RD!$C:$C,'รับ-จ่าย ประจำวัน'!$B338,RD!U:U)+SUMIF('FG,ออนไล,คัดแยก'!$C:$C,'รับ-จ่าย ประจำวัน'!$B338,'FG,ออนไล,คัดแยก'!U:U)</f>
        <v>0</v>
      </c>
      <c r="BC338" s="16">
        <f>SUMIF(เตรียมส่วนผสม!$C:$C,'รับ-จ่าย ประจำวัน'!$B338,เตรียมส่วนผสม!V:V)+SUMIF(กวนไส้!$C:$C,'รับ-จ่าย ประจำวัน'!$B338,กวนไส้!V:V)+SUMIF(ผลิต1!$C:$C,'รับ-จ่าย ประจำวัน'!$B338,ผลิต1!V:V)+SUMIF(ผลิต2!$C:$C,'รับ-จ่าย ประจำวัน'!$B338,ผลิต2!V:V)+SUMIF(เส้นแต่งหน้าขนมเค้ก!$C:$C,'รับ-จ่าย ประจำวัน'!$B338,เส้นแต่งหน้าขนมเค้ก!V:V)+SUMIF(แพ็ค!$C:$C,'รับ-จ่าย ประจำวัน'!$B338,แพ็ค!V:V)+SUMIF(ธุรการ!$C:$C,'รับ-จ่าย ประจำวัน'!$B338,ธุรการ!V:V)+SUMIF(เส้นแต่งหน้าขนมปัง!$C:$C,'รับ-จ่าย ประจำวัน'!$B338,เส้นแต่งหน้าขนมปัง!V:V)+SUMIF('วางแผนBC,CJ'!$C:$C,'รับ-จ่าย ประจำวัน'!$B338,'วางแผนBC,CJ'!V:V)+SUMIF(RD!$C:$C,'รับ-จ่าย ประจำวัน'!$B338,RD!V:V)+SUMIF('FG,ออนไล,คัดแยก'!$C:$C,'รับ-จ่าย ประจำวัน'!$B338,'FG,ออนไล,คัดแยก'!V:V)</f>
        <v>0</v>
      </c>
      <c r="BD338" s="16">
        <f>SUMIF(เตรียมส่วนผสม!$C:$C,'รับ-จ่าย ประจำวัน'!$B338,เตรียมส่วนผสม!W:W)+SUMIF(กวนไส้!$C:$C,'รับ-จ่าย ประจำวัน'!$B338,กวนไส้!W:W)+SUMIF(ผลิต1!$C:$C,'รับ-จ่าย ประจำวัน'!$B338,ผลิต1!W:W)+SUMIF(ผลิต2!$C:$C,'รับ-จ่าย ประจำวัน'!$B338,ผลิต2!W:W)+SUMIF(เส้นแต่งหน้าขนมเค้ก!$C:$C,'รับ-จ่าย ประจำวัน'!$B338,เส้นแต่งหน้าขนมเค้ก!W:W)+SUMIF(แพ็ค!$C:$C,'รับ-จ่าย ประจำวัน'!$B338,แพ็ค!W:W)+SUMIF(ธุรการ!$C:$C,'รับ-จ่าย ประจำวัน'!$B338,ธุรการ!W:W)+SUMIF(เส้นแต่งหน้าขนมปัง!$C:$C,'รับ-จ่าย ประจำวัน'!$B338,เส้นแต่งหน้าขนมปัง!W:W)+SUMIF('วางแผนBC,CJ'!$C:$C,'รับ-จ่าย ประจำวัน'!$B338,'วางแผนBC,CJ'!W:W)+SUMIF(RD!$C:$C,'รับ-จ่าย ประจำวัน'!$B338,RD!W:W)+SUMIF('FG,ออนไล,คัดแยก'!$C:$C,'รับ-จ่าย ประจำวัน'!$B338,'FG,ออนไล,คัดแยก'!W:W)</f>
        <v>0</v>
      </c>
      <c r="BE338" s="16">
        <f>SUMIF(เตรียมส่วนผสม!$C:$C,'รับ-จ่าย ประจำวัน'!$B338,เตรียมส่วนผสม!X:X)+SUMIF(กวนไส้!$C:$C,'รับ-จ่าย ประจำวัน'!$B338,กวนไส้!X:X)+SUMIF(ผลิต1!$C:$C,'รับ-จ่าย ประจำวัน'!$B338,ผลิต1!X:X)+SUMIF(ผลิต2!$C:$C,'รับ-จ่าย ประจำวัน'!$B338,ผลิต2!X:X)+SUMIF(เส้นแต่งหน้าขนมเค้ก!$C:$C,'รับ-จ่าย ประจำวัน'!$B338,เส้นแต่งหน้าขนมเค้ก!X:X)+SUMIF(แพ็ค!$C:$C,'รับ-จ่าย ประจำวัน'!$B338,แพ็ค!X:X)+SUMIF(ธุรการ!$C:$C,'รับ-จ่าย ประจำวัน'!$B338,ธุรการ!X:X)+SUMIF(เส้นแต่งหน้าขนมปัง!$C:$C,'รับ-จ่าย ประจำวัน'!$B338,เส้นแต่งหน้าขนมปัง!X:X)+SUMIF('วางแผนBC,CJ'!$C:$C,'รับ-จ่าย ประจำวัน'!$B338,'วางแผนBC,CJ'!X:X)+SUMIF(RD!$C:$C,'รับ-จ่าย ประจำวัน'!$B338,RD!X:X)+SUMIF('FG,ออนไล,คัดแยก'!$C:$C,'รับ-จ่าย ประจำวัน'!$B338,'FG,ออนไล,คัดแยก'!X:X)</f>
        <v>0</v>
      </c>
      <c r="BF338" s="16">
        <f>SUMIF(เตรียมส่วนผสม!$C:$C,'รับ-จ่าย ประจำวัน'!$B338,เตรียมส่วนผสม!Y:Y)+SUMIF(กวนไส้!$C:$C,'รับ-จ่าย ประจำวัน'!$B338,กวนไส้!Y:Y)+SUMIF(ผลิต1!$C:$C,'รับ-จ่าย ประจำวัน'!$B338,ผลิต1!Y:Y)+SUMIF(ผลิต2!$C:$C,'รับ-จ่าย ประจำวัน'!$B338,ผลิต2!Y:Y)+SUMIF(เส้นแต่งหน้าขนมเค้ก!$C:$C,'รับ-จ่าย ประจำวัน'!$B338,เส้นแต่งหน้าขนมเค้ก!Y:Y)+SUMIF(แพ็ค!$C:$C,'รับ-จ่าย ประจำวัน'!$B338,แพ็ค!Y:Y)+SUMIF(ธุรการ!$C:$C,'รับ-จ่าย ประจำวัน'!$B338,ธุรการ!Y:Y)+SUMIF(เส้นแต่งหน้าขนมปัง!$C:$C,'รับ-จ่าย ประจำวัน'!$B338,เส้นแต่งหน้าขนมปัง!Y:Y)+SUMIF('วางแผนBC,CJ'!$C:$C,'รับ-จ่าย ประจำวัน'!$B338,'วางแผนBC,CJ'!Y:Y)+SUMIF(RD!$C:$C,'รับ-จ่าย ประจำวัน'!$B338,RD!Y:Y)+SUMIF('FG,ออนไล,คัดแยก'!$C:$C,'รับ-จ่าย ประจำวัน'!$B338,'FG,ออนไล,คัดแยก'!Y:Y)</f>
        <v>0</v>
      </c>
      <c r="BG338" s="16">
        <f>SUMIF(เตรียมส่วนผสม!$C:$C,'รับ-จ่าย ประจำวัน'!$B338,เตรียมส่วนผสม!Z:Z)+SUMIF(กวนไส้!$C:$C,'รับ-จ่าย ประจำวัน'!$B338,กวนไส้!Z:Z)+SUMIF(ผลิต1!$C:$C,'รับ-จ่าย ประจำวัน'!$B338,ผลิต1!Z:Z)+SUMIF(ผลิต2!$C:$C,'รับ-จ่าย ประจำวัน'!$B338,ผลิต2!Z:Z)+SUMIF(เส้นแต่งหน้าขนมเค้ก!$C:$C,'รับ-จ่าย ประจำวัน'!$B338,เส้นแต่งหน้าขนมเค้ก!Z:Z)+SUMIF(แพ็ค!$C:$C,'รับ-จ่าย ประจำวัน'!$B338,แพ็ค!Z:Z)+SUMIF(ธุรการ!$C:$C,'รับ-จ่าย ประจำวัน'!$B338,ธุรการ!Z:Z)+SUMIF(เส้นแต่งหน้าขนมปัง!$C:$C,'รับ-จ่าย ประจำวัน'!$B338,เส้นแต่งหน้าขนมปัง!Z:Z)+SUMIF('วางแผนBC,CJ'!$C:$C,'รับ-จ่าย ประจำวัน'!$B338,'วางแผนBC,CJ'!Z:Z)+SUMIF(RD!$C:$C,'รับ-จ่าย ประจำวัน'!$B338,RD!Z:Z)+SUMIF('FG,ออนไล,คัดแยก'!$C:$C,'รับ-จ่าย ประจำวัน'!$B338,'FG,ออนไล,คัดแยก'!Z:Z)</f>
        <v>0</v>
      </c>
      <c r="BH338" s="16">
        <f>SUMIF(เตรียมส่วนผสม!$C:$C,'รับ-จ่าย ประจำวัน'!$B338,เตรียมส่วนผสม!AA:AA)+SUMIF(กวนไส้!$C:$C,'รับ-จ่าย ประจำวัน'!$B338,กวนไส้!AA:AA)+SUMIF(ผลิต1!$C:$C,'รับ-จ่าย ประจำวัน'!$B338,ผลิต1!AA:AA)+SUMIF(ผลิต2!$C:$C,'รับ-จ่าย ประจำวัน'!$B338,ผลิต2!AA:AA)+SUMIF(เส้นแต่งหน้าขนมเค้ก!$C:$C,'รับ-จ่าย ประจำวัน'!$B338,เส้นแต่งหน้าขนมเค้ก!AA:AA)+SUMIF(แพ็ค!$C:$C,'รับ-จ่าย ประจำวัน'!$B338,แพ็ค!AA:AA)+SUMIF(ธุรการ!$C:$C,'รับ-จ่าย ประจำวัน'!$B338,ธุรการ!AA:AA)+SUMIF(เส้นแต่งหน้าขนมปัง!$C:$C,'รับ-จ่าย ประจำวัน'!$B338,เส้นแต่งหน้าขนมปัง!AA:AA)+SUMIF('วางแผนBC,CJ'!$C:$C,'รับ-จ่าย ประจำวัน'!$B338,'วางแผนBC,CJ'!AA:AA)+SUMIF(RD!$C:$C,'รับ-จ่าย ประจำวัน'!$B338,RD!AA:AA)+SUMIF('FG,ออนไล,คัดแยก'!$C:$C,'รับ-จ่าย ประจำวัน'!$B338,'FG,ออนไล,คัดแยก'!AA:AA)</f>
        <v>0</v>
      </c>
      <c r="BI338" s="16">
        <f>SUMIF(เตรียมส่วนผสม!$C:$C,'รับ-จ่าย ประจำวัน'!$B338,เตรียมส่วนผสม!AB:AB)+SUMIF(กวนไส้!$C:$C,'รับ-จ่าย ประจำวัน'!$B338,กวนไส้!AB:AB)+SUMIF(ผลิต1!$C:$C,'รับ-จ่าย ประจำวัน'!$B338,ผลิต1!AB:AB)+SUMIF(ผลิต2!$C:$C,'รับ-จ่าย ประจำวัน'!$B338,ผลิต2!AB:AB)+SUMIF(เส้นแต่งหน้าขนมเค้ก!$C:$C,'รับ-จ่าย ประจำวัน'!$B338,เส้นแต่งหน้าขนมเค้ก!AB:AB)+SUMIF(แพ็ค!$C:$C,'รับ-จ่าย ประจำวัน'!$B338,แพ็ค!AB:AB)+SUMIF(ธุรการ!$C:$C,'รับ-จ่าย ประจำวัน'!$B338,ธุรการ!AB:AB)+SUMIF(เส้นแต่งหน้าขนมปัง!$C:$C,'รับ-จ่าย ประจำวัน'!$B338,เส้นแต่งหน้าขนมปัง!AB:AB)+SUMIF('วางแผนBC,CJ'!$C:$C,'รับ-จ่าย ประจำวัน'!$B338,'วางแผนBC,CJ'!AB:AB)+SUMIF(RD!$C:$C,'รับ-จ่าย ประจำวัน'!$B338,RD!AB:AB)+SUMIF('FG,ออนไล,คัดแยก'!$C:$C,'รับ-จ่าย ประจำวัน'!$B338,'FG,ออนไล,คัดแยก'!AB:AB)</f>
        <v>0</v>
      </c>
      <c r="BJ338" s="16">
        <f>SUMIF(เตรียมส่วนผสม!$C:$C,'รับ-จ่าย ประจำวัน'!$B338,เตรียมส่วนผสม!AC:AC)+SUMIF(กวนไส้!$C:$C,'รับ-จ่าย ประจำวัน'!$B338,กวนไส้!AC:AC)+SUMIF(ผลิต1!$C:$C,'รับ-จ่าย ประจำวัน'!$B338,ผลิต1!AC:AC)+SUMIF(ผลิต2!$C:$C,'รับ-จ่าย ประจำวัน'!$B338,ผลิต2!AC:AC)+SUMIF(เส้นแต่งหน้าขนมเค้ก!$C:$C,'รับ-จ่าย ประจำวัน'!$B338,เส้นแต่งหน้าขนมเค้ก!AC:AC)+SUMIF(แพ็ค!$C:$C,'รับ-จ่าย ประจำวัน'!$B338,แพ็ค!AC:AC)+SUMIF(ธุรการ!$C:$C,'รับ-จ่าย ประจำวัน'!$B338,ธุรการ!AC:AC)+SUMIF(เส้นแต่งหน้าขนมปัง!$C:$C,'รับ-จ่าย ประจำวัน'!$B338,เส้นแต่งหน้าขนมปัง!AC:AC)+SUMIF('วางแผนBC,CJ'!$C:$C,'รับ-จ่าย ประจำวัน'!$B338,'วางแผนBC,CJ'!AC:AC)+SUMIF(RD!$C:$C,'รับ-จ่าย ประจำวัน'!$B338,RD!AC:AC)+SUMIF('FG,ออนไล,คัดแยก'!$C:$C,'รับ-จ่าย ประจำวัน'!$B338,'FG,ออนไล,คัดแยก'!AC:AC)</f>
        <v>0</v>
      </c>
      <c r="BK338" s="16">
        <f>SUMIF(เตรียมส่วนผสม!$C:$C,'รับ-จ่าย ประจำวัน'!$B338,เตรียมส่วนผสม!AD:AD)+SUMIF(กวนไส้!$C:$C,'รับ-จ่าย ประจำวัน'!$B338,กวนไส้!AD:AD)+SUMIF(ผลิต1!$C:$C,'รับ-จ่าย ประจำวัน'!$B338,ผลิต1!AD:AD)+SUMIF(ผลิต2!$C:$C,'รับ-จ่าย ประจำวัน'!$B338,ผลิต2!AD:AD)+SUMIF(เส้นแต่งหน้าขนมเค้ก!$C:$C,'รับ-จ่าย ประจำวัน'!$B338,เส้นแต่งหน้าขนมเค้ก!AD:AD)+SUMIF(แพ็ค!$C:$C,'รับ-จ่าย ประจำวัน'!$B338,แพ็ค!AD:AD)+SUMIF(ธุรการ!$C:$C,'รับ-จ่าย ประจำวัน'!$B338,ธุรการ!AD:AD)+SUMIF(เส้นแต่งหน้าขนมปัง!$C:$C,'รับ-จ่าย ประจำวัน'!$B338,เส้นแต่งหน้าขนมปัง!AD:AD)+SUMIF('วางแผนBC,CJ'!$C:$C,'รับ-จ่าย ประจำวัน'!$B338,'วางแผนBC,CJ'!AD:AD)+SUMIF(RD!$C:$C,'รับ-จ่าย ประจำวัน'!$B338,RD!AD:AD)+SUMIF('FG,ออนไล,คัดแยก'!$C:$C,'รับ-จ่าย ประจำวัน'!$B338,'FG,ออนไล,คัดแยก'!AD:AD)</f>
        <v>0</v>
      </c>
      <c r="BL338" s="16">
        <f>SUMIF(เตรียมส่วนผสม!$C:$C,'รับ-จ่าย ประจำวัน'!$B338,เตรียมส่วนผสม!AE:AE)+SUMIF(กวนไส้!$C:$C,'รับ-จ่าย ประจำวัน'!$B338,กวนไส้!AE:AE)+SUMIF(ผลิต1!$C:$C,'รับ-จ่าย ประจำวัน'!$B338,ผลิต1!AE:AE)+SUMIF(ผลิต2!$C:$C,'รับ-จ่าย ประจำวัน'!$B338,ผลิต2!AE:AE)+SUMIF(เส้นแต่งหน้าขนมเค้ก!$C:$C,'รับ-จ่าย ประจำวัน'!$B338,เส้นแต่งหน้าขนมเค้ก!AE:AE)+SUMIF(แพ็ค!$C:$C,'รับ-จ่าย ประจำวัน'!$B338,แพ็ค!AE:AE)+SUMIF(ธุรการ!$C:$C,'รับ-จ่าย ประจำวัน'!$B338,ธุรการ!AE:AE)+SUMIF(เส้นแต่งหน้าขนมปัง!$C:$C,'รับ-จ่าย ประจำวัน'!$B338,เส้นแต่งหน้าขนมปัง!AE:AE)+SUMIF('วางแผนBC,CJ'!$C:$C,'รับ-จ่าย ประจำวัน'!$B338,'วางแผนBC,CJ'!AE:AE)+SUMIF(RD!$C:$C,'รับ-จ่าย ประจำวัน'!$B338,RD!AE:AE)+SUMIF('FG,ออนไล,คัดแยก'!$C:$C,'รับ-จ่าย ประจำวัน'!$B338,'FG,ออนไล,คัดแยก'!AE:AE)</f>
        <v>0</v>
      </c>
      <c r="BM338" s="16">
        <f>SUMIF(เตรียมส่วนผสม!$C:$C,'รับ-จ่าย ประจำวัน'!$B338,เตรียมส่วนผสม!AF:AF)+SUMIF(กวนไส้!$C:$C,'รับ-จ่าย ประจำวัน'!$B338,กวนไส้!AF:AF)+SUMIF(ผลิต1!$C:$C,'รับ-จ่าย ประจำวัน'!$B338,ผลิต1!AF:AF)+SUMIF(ผลิต2!$C:$C,'รับ-จ่าย ประจำวัน'!$B338,ผลิต2!AF:AF)+SUMIF(เส้นแต่งหน้าขนมเค้ก!$C:$C,'รับ-จ่าย ประจำวัน'!$B338,เส้นแต่งหน้าขนมเค้ก!AF:AF)+SUMIF(แพ็ค!$C:$C,'รับ-จ่าย ประจำวัน'!$B338,แพ็ค!AF:AF)+SUMIF(ธุรการ!$C:$C,'รับ-จ่าย ประจำวัน'!$B338,ธุรการ!AF:AF)+SUMIF(เส้นแต่งหน้าขนมปัง!$C:$C,'รับ-จ่าย ประจำวัน'!$B338,เส้นแต่งหน้าขนมปัง!AF:AF)+SUMIF('วางแผนBC,CJ'!$C:$C,'รับ-จ่าย ประจำวัน'!$B338,'วางแผนBC,CJ'!AF:AF)+SUMIF(RD!$C:$C,'รับ-จ่าย ประจำวัน'!$B338,RD!AF:AF)+SUMIF('FG,ออนไล,คัดแยก'!$C:$C,'รับ-จ่าย ประจำวัน'!$B338,'FG,ออนไล,คัดแยก'!AF:AF)</f>
        <v>0</v>
      </c>
      <c r="BN338" s="16">
        <f>SUMIF(เตรียมส่วนผสม!$C:$C,'รับ-จ่าย ประจำวัน'!$B338,เตรียมส่วนผสม!AG:AG)+SUMIF(กวนไส้!$C:$C,'รับ-จ่าย ประจำวัน'!$B338,กวนไส้!AG:AG)+SUMIF(ผลิต1!$C:$C,'รับ-จ่าย ประจำวัน'!$B338,ผลิต1!AG:AG)+SUMIF(ผลิต2!$C:$C,'รับ-จ่าย ประจำวัน'!$B338,ผลิต2!AG:AG)+SUMIF(เส้นแต่งหน้าขนมเค้ก!$C:$C,'รับ-จ่าย ประจำวัน'!$B338,เส้นแต่งหน้าขนมเค้ก!AG:AG)+SUMIF(แพ็ค!$C:$C,'รับ-จ่าย ประจำวัน'!$B338,แพ็ค!AG:AG)+SUMIF(ธุรการ!$C:$C,'รับ-จ่าย ประจำวัน'!$B338,ธุรการ!AG:AG)+SUMIF(เส้นแต่งหน้าขนมปัง!$C:$C,'รับ-จ่าย ประจำวัน'!$B338,เส้นแต่งหน้าขนมปัง!AG:AG)+SUMIF('วางแผนBC,CJ'!$C:$C,'รับ-จ่าย ประจำวัน'!$B338,'วางแผนBC,CJ'!AG:AG)+SUMIF(RD!$C:$C,'รับ-จ่าย ประจำวัน'!$B338,RD!AG:AG)+SUMIF('FG,ออนไล,คัดแยก'!$C:$C,'รับ-จ่าย ประจำวัน'!$B338,'FG,ออนไล,คัดแยก'!AG:AG)</f>
        <v>0</v>
      </c>
      <c r="BO338" s="16">
        <f>SUMIF(เตรียมส่วนผสม!$C:$C,'รับ-จ่าย ประจำวัน'!$B338,เตรียมส่วนผสม!AH:AH)+SUMIF(กวนไส้!$C:$C,'รับ-จ่าย ประจำวัน'!$B338,กวนไส้!AH:AH)+SUMIF(ผลิต1!$C:$C,'รับ-จ่าย ประจำวัน'!$B338,ผลิต1!AH:AH)+SUMIF(ผลิต2!$C:$C,'รับ-จ่าย ประจำวัน'!$B338,ผลิต2!AH:AH)+SUMIF(เส้นแต่งหน้าขนมเค้ก!$C:$C,'รับ-จ่าย ประจำวัน'!$B338,เส้นแต่งหน้าขนมเค้ก!AH:AH)+SUMIF(แพ็ค!$C:$C,'รับ-จ่าย ประจำวัน'!$B338,แพ็ค!AH:AH)+SUMIF(ธุรการ!$C:$C,'รับ-จ่าย ประจำวัน'!$B338,ธุรการ!AH:AH)+SUMIF(เส้นแต่งหน้าขนมปัง!$C:$C,'รับ-จ่าย ประจำวัน'!$B338,เส้นแต่งหน้าขนมปัง!AH:AH)+SUMIF('วางแผนBC,CJ'!$C:$C,'รับ-จ่าย ประจำวัน'!$B338,'วางแผนBC,CJ'!AH:AH)+SUMIF(RD!$C:$C,'รับ-จ่าย ประจำวัน'!$B338,RD!AH:AH)+SUMIF('FG,ออนไล,คัดแยก'!$C:$C,'รับ-จ่าย ประจำวัน'!$B338,'FG,ออนไล,คัดแยก'!AH:AH)</f>
        <v>0</v>
      </c>
      <c r="BP338" s="16">
        <f>SUMIF(เตรียมส่วนผสม!$C:$C,'รับ-จ่าย ประจำวัน'!$B338,เตรียมส่วนผสม!AI:AI)+SUMIF(กวนไส้!$C:$C,'รับ-จ่าย ประจำวัน'!$B338,กวนไส้!AI:AI)+SUMIF(ผลิต1!$C:$C,'รับ-จ่าย ประจำวัน'!$B338,ผลิต1!AI:AI)+SUMIF(ผลิต2!$C:$C,'รับ-จ่าย ประจำวัน'!$B338,ผลิต2!AI:AI)+SUMIF(เส้นแต่งหน้าขนมเค้ก!$C:$C,'รับ-จ่าย ประจำวัน'!$B338,เส้นแต่งหน้าขนมเค้ก!AI:AI)+SUMIF(แพ็ค!$C:$C,'รับ-จ่าย ประจำวัน'!$B338,แพ็ค!AI:AI)+SUMIF(ธุรการ!$C:$C,'รับ-จ่าย ประจำวัน'!$B338,ธุรการ!AI:AI)+SUMIF(เส้นแต่งหน้าขนมปัง!$C:$C,'รับ-จ่าย ประจำวัน'!$B338,เส้นแต่งหน้าขนมปัง!AI:AI)+SUMIF('วางแผนBC,CJ'!$C:$C,'รับ-จ่าย ประจำวัน'!$B338,'วางแผนBC,CJ'!AI:AI)+SUMIF(RD!$C:$C,'รับ-จ่าย ประจำวัน'!$B338,RD!AI:AI)+SUMIF('FG,ออนไล,คัดแยก'!$C:$C,'รับ-จ่าย ประจำวัน'!$B338,'FG,ออนไล,คัดแยก'!AI:AI)</f>
        <v>0</v>
      </c>
      <c r="BQ338" s="16">
        <f>SUMIF(เตรียมส่วนผสม!$C:$C,'รับ-จ่าย ประจำวัน'!$B338,เตรียมส่วนผสม!AJ:AJ)+SUMIF(กวนไส้!$C:$C,'รับ-จ่าย ประจำวัน'!$B338,กวนไส้!AJ:AJ)+SUMIF(ผลิต1!$C:$C,'รับ-จ่าย ประจำวัน'!$B338,ผลิต1!AJ:AJ)+SUMIF(ผลิต2!$C:$C,'รับ-จ่าย ประจำวัน'!$B338,ผลิต2!AJ:AJ)+SUMIF(เส้นแต่งหน้าขนมเค้ก!$C:$C,'รับ-จ่าย ประจำวัน'!$B338,เส้นแต่งหน้าขนมเค้ก!AJ:AJ)+SUMIF(แพ็ค!$C:$C,'รับ-จ่าย ประจำวัน'!$B338,แพ็ค!AJ:AJ)+SUMIF(ธุรการ!$C:$C,'รับ-จ่าย ประจำวัน'!$B338,ธุรการ!AJ:AJ)+SUMIF(เส้นแต่งหน้าขนมปัง!$C:$C,'รับ-จ่าย ประจำวัน'!$B338,เส้นแต่งหน้าขนมปัง!AJ:AJ)+SUMIF('วางแผนBC,CJ'!$C:$C,'รับ-จ่าย ประจำวัน'!$B338,'วางแผนBC,CJ'!AJ:AJ)+SUMIF(RD!$C:$C,'รับ-จ่าย ประจำวัน'!$B338,RD!AJ:AJ)+SUMIF('FG,ออนไล,คัดแยก'!$C:$C,'รับ-จ่าย ประจำวัน'!$B338,'FG,ออนไล,คัดแยก'!AJ:AJ)</f>
        <v>0</v>
      </c>
      <c r="BR338" s="16">
        <f>SUMIF(เตรียมส่วนผสม!$C:$C,'รับ-จ่าย ประจำวัน'!$B338,เตรียมส่วนผสม!AK:AK)+SUMIF(กวนไส้!$C:$C,'รับ-จ่าย ประจำวัน'!$B338,กวนไส้!AK:AK)+SUMIF(ผลิต1!$C:$C,'รับ-จ่าย ประจำวัน'!$B338,ผลิต1!AK:AK)+SUMIF(ผลิต2!$C:$C,'รับ-จ่าย ประจำวัน'!$B338,ผลิต2!AK:AK)+SUMIF(เส้นแต่งหน้าขนมเค้ก!$C:$C,'รับ-จ่าย ประจำวัน'!$B338,เส้นแต่งหน้าขนมเค้ก!AK:AK)+SUMIF(แพ็ค!$C:$C,'รับ-จ่าย ประจำวัน'!$B338,แพ็ค!AK:AK)+SUMIF(ธุรการ!$C:$C,'รับ-จ่าย ประจำวัน'!$B338,ธุรการ!AK:AK)+SUMIF(เส้นแต่งหน้าขนมปัง!$C:$C,'รับ-จ่าย ประจำวัน'!$B338,เส้นแต่งหน้าขนมปัง!AK:AK)+SUMIF('วางแผนBC,CJ'!$C:$C,'รับ-จ่าย ประจำวัน'!$B338,'วางแผนBC,CJ'!AK:AK)+SUMIF(RD!$C:$C,'รับ-จ่าย ประจำวัน'!$B338,RD!AK:AK)+SUMIF('FG,ออนไล,คัดแยก'!$C:$C,'รับ-จ่าย ประจำวัน'!$B338,'FG,ออนไล,คัดแยก'!AK:AK)</f>
        <v>0</v>
      </c>
      <c r="BS338" s="16">
        <f>SUMIF(เตรียมส่วนผสม!$C:$C,'รับ-จ่าย ประจำวัน'!$B338,เตรียมส่วนผสม!AL:AL)+SUMIF(กวนไส้!$C:$C,'รับ-จ่าย ประจำวัน'!$B338,กวนไส้!AL:AL)+SUMIF(ผลิต1!$C:$C,'รับ-จ่าย ประจำวัน'!$B338,ผลิต1!AL:AL)+SUMIF(ผลิต2!$C:$C,'รับ-จ่าย ประจำวัน'!$B338,ผลิต2!AL:AL)+SUMIF(เส้นแต่งหน้าขนมเค้ก!$C:$C,'รับ-จ่าย ประจำวัน'!$B338,เส้นแต่งหน้าขนมเค้ก!AL:AL)+SUMIF(แพ็ค!$C:$C,'รับ-จ่าย ประจำวัน'!$B338,แพ็ค!AL:AL)+SUMIF(ธุรการ!$C:$C,'รับ-จ่าย ประจำวัน'!$B338,ธุรการ!AL:AL)+SUMIF(เส้นแต่งหน้าขนมปัง!$C:$C,'รับ-จ่าย ประจำวัน'!$B338,เส้นแต่งหน้าขนมปัง!AL:AL)+SUMIF('วางแผนBC,CJ'!$C:$C,'รับ-จ่าย ประจำวัน'!$B338,'วางแผนBC,CJ'!AL:AL)+SUMIF(RD!$C:$C,'รับ-จ่าย ประจำวัน'!$B338,RD!AL:AL)+SUMIF('FG,ออนไล,คัดแยก'!$C:$C,'รับ-จ่าย ประจำวัน'!$B338,'FG,ออนไล,คัดแยก'!AL:AL)</f>
        <v>0</v>
      </c>
      <c r="BT338" s="18">
        <f t="shared" si="70"/>
        <v>0</v>
      </c>
      <c r="BU338" s="116"/>
      <c r="BV338" s="146">
        <f t="shared" si="71"/>
        <v>0</v>
      </c>
      <c r="BW338" s="184"/>
      <c r="BX338" s="172">
        <f t="shared" si="76"/>
        <v>0</v>
      </c>
      <c r="BY338" s="188" t="e">
        <f t="shared" si="74"/>
        <v>#DIV/0!</v>
      </c>
      <c r="BZ338" s="180" t="e">
        <f t="shared" ca="1" si="73"/>
        <v>#DIV/0!</v>
      </c>
      <c r="CA338" s="93">
        <v>20</v>
      </c>
      <c r="CB338" s="93"/>
      <c r="CC338" s="93"/>
      <c r="CD338" s="93"/>
      <c r="CE338" s="93"/>
      <c r="CF338" s="93"/>
      <c r="CG338" s="93"/>
      <c r="CH338" s="93"/>
      <c r="CI338" s="93"/>
      <c r="CJ338" s="97"/>
      <c r="CK338" s="9">
        <f t="shared" si="75"/>
        <v>0</v>
      </c>
    </row>
    <row r="339" spans="1:89" x14ac:dyDescent="0.5">
      <c r="A339" s="149" t="s">
        <v>1357</v>
      </c>
      <c r="B339" s="34" t="s">
        <v>2062</v>
      </c>
      <c r="C339" s="10" t="s">
        <v>1359</v>
      </c>
      <c r="D339" s="135" t="s">
        <v>1010</v>
      </c>
      <c r="E339" s="11">
        <v>70</v>
      </c>
      <c r="F339" s="75"/>
      <c r="G339" s="11" t="s">
        <v>62</v>
      </c>
      <c r="H339" s="12">
        <v>0</v>
      </c>
      <c r="I339" s="13"/>
      <c r="J339" s="13"/>
      <c r="K339" s="13"/>
      <c r="L339" s="13"/>
      <c r="M339" s="13">
        <v>120</v>
      </c>
      <c r="N339" s="13"/>
      <c r="O339" s="13"/>
      <c r="P339" s="13"/>
      <c r="Q339" s="13"/>
      <c r="R339" s="13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3"/>
      <c r="AF339" s="13"/>
      <c r="AG339" s="13"/>
      <c r="AH339" s="13"/>
      <c r="AI339" s="14"/>
      <c r="AJ339" s="14"/>
      <c r="AK339" s="14"/>
      <c r="AL339" s="14"/>
      <c r="AM339" s="14"/>
      <c r="AN339" s="15">
        <f t="shared" si="69"/>
        <v>120</v>
      </c>
      <c r="AO339" s="16">
        <f>SUMIF(เตรียมส่วนผสม!$C:$C,'รับ-จ่าย ประจำวัน'!$B339,เตรียมส่วนผสม!H:H)+SUMIF(กวนไส้!$C:$C,'รับ-จ่าย ประจำวัน'!$B339,กวนไส้!H:H)+SUMIF(ผลิต1!$C:$C,'รับ-จ่าย ประจำวัน'!$B339,ผลิต1!H:H)+SUMIF(ผลิต2!$C:$C,'รับ-จ่าย ประจำวัน'!$B339,ผลิต2!H:H)+SUMIF(เส้นแต่งหน้าขนมเค้ก!$C:$C,'รับ-จ่าย ประจำวัน'!$B339,เส้นแต่งหน้าขนมเค้ก!H:H)+SUMIF(แพ็ค!$C:$C,'รับ-จ่าย ประจำวัน'!$B339,แพ็ค!H:H)+SUMIF(ธุรการ!$C:$C,'รับ-จ่าย ประจำวัน'!$B339,ธุรการ!H:H)+SUMIF(เส้นแต่งหน้าขนมปัง!$C:$C,'รับ-จ่าย ประจำวัน'!$B339,เส้นแต่งหน้าขนมปัง!H:H)+SUMIF('วางแผนBC,CJ'!$C:$C,'รับ-จ่าย ประจำวัน'!$B339,'วางแผนBC,CJ'!H:H)+SUMIF(RD!$C:$C,'รับ-จ่าย ประจำวัน'!$B339,RD!H:H)+SUMIF('FG,ออนไล,คัดแยก'!$C:$C,'รับ-จ่าย ประจำวัน'!$B339,'FG,ออนไล,คัดแยก'!H:H)</f>
        <v>0</v>
      </c>
      <c r="AP339" s="16">
        <f>SUMIF(เตรียมส่วนผสม!$C:$C,'รับ-จ่าย ประจำวัน'!$B339,เตรียมส่วนผสม!I:I)+SUMIF(กวนไส้!$C:$C,'รับ-จ่าย ประจำวัน'!$B339,กวนไส้!I:I)+SUMIF(ผลิต1!$C:$C,'รับ-จ่าย ประจำวัน'!$B339,ผลิต1!I:I)+SUMIF(ผลิต2!$C:$C,'รับ-จ่าย ประจำวัน'!$B339,ผลิต2!I:I)+SUMIF(เส้นแต่งหน้าขนมเค้ก!$C:$C,'รับ-จ่าย ประจำวัน'!$B339,เส้นแต่งหน้าขนมเค้ก!I:I)+SUMIF(แพ็ค!$C:$C,'รับ-จ่าย ประจำวัน'!$B339,แพ็ค!I:I)+SUMIF(ธุรการ!$C:$C,'รับ-จ่าย ประจำวัน'!$B339,ธุรการ!I:I)+SUMIF(เส้นแต่งหน้าขนมปัง!$C:$C,'รับ-จ่าย ประจำวัน'!$B339,เส้นแต่งหน้าขนมปัง!I:I)+SUMIF('วางแผนBC,CJ'!$C:$C,'รับ-จ่าย ประจำวัน'!$B339,'วางแผนBC,CJ'!I:I)+SUMIF(RD!$C:$C,'รับ-จ่าย ประจำวัน'!$B339,RD!I:I)+SUMIF('FG,ออนไล,คัดแยก'!$C:$C,'รับ-จ่าย ประจำวัน'!$B339,'FG,ออนไล,คัดแยก'!I:I)</f>
        <v>0</v>
      </c>
      <c r="AQ339" s="16">
        <f>SUMIF(เตรียมส่วนผสม!$C:$C,'รับ-จ่าย ประจำวัน'!$B339,เตรียมส่วนผสม!J:J)+SUMIF(กวนไส้!$C:$C,'รับ-จ่าย ประจำวัน'!$B339,กวนไส้!J:J)+SUMIF(ผลิต1!$C:$C,'รับ-จ่าย ประจำวัน'!$B339,ผลิต1!J:J)+SUMIF(ผลิต2!$C:$C,'รับ-จ่าย ประจำวัน'!$B339,ผลิต2!J:J)+SUMIF(เส้นแต่งหน้าขนมเค้ก!$C:$C,'รับ-จ่าย ประจำวัน'!$B339,เส้นแต่งหน้าขนมเค้ก!J:J)+SUMIF(แพ็ค!$C:$C,'รับ-จ่าย ประจำวัน'!$B339,แพ็ค!J:J)+SUMIF(ธุรการ!$C:$C,'รับ-จ่าย ประจำวัน'!$B339,ธุรการ!J:J)+SUMIF(เส้นแต่งหน้าขนมปัง!$C:$C,'รับ-จ่าย ประจำวัน'!$B339,เส้นแต่งหน้าขนมปัง!J:J)+SUMIF('วางแผนBC,CJ'!$C:$C,'รับ-จ่าย ประจำวัน'!$B339,'วางแผนBC,CJ'!J:J)+SUMIF(RD!$C:$C,'รับ-จ่าย ประจำวัน'!$B339,RD!J:J)+SUMIF('FG,ออนไล,คัดแยก'!$C:$C,'รับ-จ่าย ประจำวัน'!$B339,'FG,ออนไล,คัดแยก'!J:J)</f>
        <v>0</v>
      </c>
      <c r="AR339" s="16">
        <f>SUMIF(เตรียมส่วนผสม!$C:$C,'รับ-จ่าย ประจำวัน'!$B339,เตรียมส่วนผสม!K:K)+SUMIF(กวนไส้!$C:$C,'รับ-จ่าย ประจำวัน'!$B339,กวนไส้!K:K)+SUMIF(ผลิต1!$C:$C,'รับ-จ่าย ประจำวัน'!$B339,ผลิต1!K:K)+SUMIF(ผลิต2!$C:$C,'รับ-จ่าย ประจำวัน'!$B339,ผลิต2!K:K)+SUMIF(เส้นแต่งหน้าขนมเค้ก!$C:$C,'รับ-จ่าย ประจำวัน'!$B339,เส้นแต่งหน้าขนมเค้ก!K:K)+SUMIF(แพ็ค!$C:$C,'รับ-จ่าย ประจำวัน'!$B339,แพ็ค!K:K)+SUMIF(ธุรการ!$C:$C,'รับ-จ่าย ประจำวัน'!$B339,ธุรการ!K:K)+SUMIF(เส้นแต่งหน้าขนมปัง!$C:$C,'รับ-จ่าย ประจำวัน'!$B339,เส้นแต่งหน้าขนมปัง!K:K)+SUMIF('วางแผนBC,CJ'!$C:$C,'รับ-จ่าย ประจำวัน'!$B339,'วางแผนBC,CJ'!K:K)+SUMIF(RD!$C:$C,'รับ-จ่าย ประจำวัน'!$B339,RD!K:K)+SUMIF('FG,ออนไล,คัดแยก'!$C:$C,'รับ-จ่าย ประจำวัน'!$B339,'FG,ออนไล,คัดแยก'!K:K)</f>
        <v>0</v>
      </c>
      <c r="AS339" s="16">
        <f>SUMIF(เตรียมส่วนผสม!$C:$C,'รับ-จ่าย ประจำวัน'!$B339,เตรียมส่วนผสม!L:L)+SUMIF(กวนไส้!$C:$C,'รับ-จ่าย ประจำวัน'!$B339,กวนไส้!L:L)+SUMIF(ผลิต1!$C:$C,'รับ-จ่าย ประจำวัน'!$B339,ผลิต1!L:L)+SUMIF(ผลิต2!$C:$C,'รับ-จ่าย ประจำวัน'!$B339,ผลิต2!L:L)+SUMIF(เส้นแต่งหน้าขนมเค้ก!$C:$C,'รับ-จ่าย ประจำวัน'!$B339,เส้นแต่งหน้าขนมเค้ก!L:L)+SUMIF(แพ็ค!$C:$C,'รับ-จ่าย ประจำวัน'!$B339,แพ็ค!L:L)+SUMIF(ธุรการ!$C:$C,'รับ-จ่าย ประจำวัน'!$B339,ธุรการ!L:L)+SUMIF(เส้นแต่งหน้าขนมปัง!$C:$C,'รับ-จ่าย ประจำวัน'!$B339,เส้นแต่งหน้าขนมปัง!L:L)+SUMIF('วางแผนBC,CJ'!$C:$C,'รับ-จ่าย ประจำวัน'!$B339,'วางแผนBC,CJ'!L:L)+SUMIF(RD!$C:$C,'รับ-จ่าย ประจำวัน'!$B339,RD!L:L)+SUMIF('FG,ออนไล,คัดแยก'!$C:$C,'รับ-จ่าย ประจำวัน'!$B339,'FG,ออนไล,คัดแยก'!L:L)</f>
        <v>0</v>
      </c>
      <c r="AT339" s="16">
        <f>SUMIF(เตรียมส่วนผสม!$C:$C,'รับ-จ่าย ประจำวัน'!$B339,เตรียมส่วนผสม!M:M)+SUMIF(กวนไส้!$C:$C,'รับ-จ่าย ประจำวัน'!$B339,กวนไส้!M:M)+SUMIF(ผลิต1!$C:$C,'รับ-จ่าย ประจำวัน'!$B339,ผลิต1!M:M)+SUMIF(ผลิต2!$C:$C,'รับ-จ่าย ประจำวัน'!$B339,ผลิต2!M:M)+SUMIF(เส้นแต่งหน้าขนมเค้ก!$C:$C,'รับ-จ่าย ประจำวัน'!$B339,เส้นแต่งหน้าขนมเค้ก!M:M)+SUMIF(แพ็ค!$C:$C,'รับ-จ่าย ประจำวัน'!$B339,แพ็ค!M:M)+SUMIF(ธุรการ!$C:$C,'รับ-จ่าย ประจำวัน'!$B339,ธุรการ!M:M)+SUMIF(เส้นแต่งหน้าขนมปัง!$C:$C,'รับ-จ่าย ประจำวัน'!$B339,เส้นแต่งหน้าขนมปัง!M:M)+SUMIF('วางแผนBC,CJ'!$C:$C,'รับ-จ่าย ประจำวัน'!$B339,'วางแผนBC,CJ'!M:M)+SUMIF(RD!$C:$C,'รับ-จ่าย ประจำวัน'!$B339,RD!M:M)+SUMIF('FG,ออนไล,คัดแยก'!$C:$C,'รับ-จ่าย ประจำวัน'!$B339,'FG,ออนไล,คัดแยก'!M:M)</f>
        <v>0</v>
      </c>
      <c r="AU339" s="16">
        <f>SUMIF(เตรียมส่วนผสม!$C:$C,'รับ-จ่าย ประจำวัน'!$B339,เตรียมส่วนผสม!N:N)+SUMIF(กวนไส้!$C:$C,'รับ-จ่าย ประจำวัน'!$B339,กวนไส้!N:N)+SUMIF(ผลิต1!$C:$C,'รับ-จ่าย ประจำวัน'!$B339,ผลิต1!N:N)+SUMIF(ผลิต2!$C:$C,'รับ-จ่าย ประจำวัน'!$B339,ผลิต2!N:N)+SUMIF(เส้นแต่งหน้าขนมเค้ก!$C:$C,'รับ-จ่าย ประจำวัน'!$B339,เส้นแต่งหน้าขนมเค้ก!N:N)+SUMIF(แพ็ค!$C:$C,'รับ-จ่าย ประจำวัน'!$B339,แพ็ค!N:N)+SUMIF(ธุรการ!$C:$C,'รับ-จ่าย ประจำวัน'!$B339,ธุรการ!N:N)+SUMIF(เส้นแต่งหน้าขนมปัง!$C:$C,'รับ-จ่าย ประจำวัน'!$B339,เส้นแต่งหน้าขนมปัง!N:N)+SUMIF('วางแผนBC,CJ'!$C:$C,'รับ-จ่าย ประจำวัน'!$B339,'วางแผนBC,CJ'!N:N)+SUMIF(RD!$C:$C,'รับ-จ่าย ประจำวัน'!$B339,RD!N:N)+SUMIF('FG,ออนไล,คัดแยก'!$C:$C,'รับ-จ่าย ประจำวัน'!$B339,'FG,ออนไล,คัดแยก'!N:N)</f>
        <v>4</v>
      </c>
      <c r="AV339" s="16">
        <f>SUMIF(เตรียมส่วนผสม!$C:$C,'รับ-จ่าย ประจำวัน'!$B339,เตรียมส่วนผสม!O:O)+SUMIF(กวนไส้!$C:$C,'รับ-จ่าย ประจำวัน'!$B339,กวนไส้!O:O)+SUMIF(ผลิต1!$C:$C,'รับ-จ่าย ประจำวัน'!$B339,ผลิต1!O:O)+SUMIF(ผลิต2!$C:$C,'รับ-จ่าย ประจำวัน'!$B339,ผลิต2!O:O)+SUMIF(เส้นแต่งหน้าขนมเค้ก!$C:$C,'รับ-จ่าย ประจำวัน'!$B339,เส้นแต่งหน้าขนมเค้ก!O:O)+SUMIF(แพ็ค!$C:$C,'รับ-จ่าย ประจำวัน'!$B339,แพ็ค!O:O)+SUMIF(ธุรการ!$C:$C,'รับ-จ่าย ประจำวัน'!$B339,ธุรการ!O:O)+SUMIF(เส้นแต่งหน้าขนมปัง!$C:$C,'รับ-จ่าย ประจำวัน'!$B339,เส้นแต่งหน้าขนมปัง!O:O)+SUMIF('วางแผนBC,CJ'!$C:$C,'รับ-จ่าย ประจำวัน'!$B339,'วางแผนBC,CJ'!O:O)+SUMIF(RD!$C:$C,'รับ-จ่าย ประจำวัน'!$B339,RD!O:O)+SUMIF('FG,ออนไล,คัดแยก'!$C:$C,'รับ-จ่าย ประจำวัน'!$B339,'FG,ออนไล,คัดแยก'!O:O)</f>
        <v>0</v>
      </c>
      <c r="AW339" s="16">
        <f>SUMIF(เตรียมส่วนผสม!$C:$C,'รับ-จ่าย ประจำวัน'!$B339,เตรียมส่วนผสม!P:P)+SUMIF(กวนไส้!$C:$C,'รับ-จ่าย ประจำวัน'!$B339,กวนไส้!P:P)+SUMIF(ผลิต1!$C:$C,'รับ-จ่าย ประจำวัน'!$B339,ผลิต1!P:P)+SUMIF(ผลิต2!$C:$C,'รับ-จ่าย ประจำวัน'!$B339,ผลิต2!P:P)+SUMIF(เส้นแต่งหน้าขนมเค้ก!$C:$C,'รับ-จ่าย ประจำวัน'!$B339,เส้นแต่งหน้าขนมเค้ก!P:P)+SUMIF(แพ็ค!$C:$C,'รับ-จ่าย ประจำวัน'!$B339,แพ็ค!P:P)+SUMIF(ธุรการ!$C:$C,'รับ-จ่าย ประจำวัน'!$B339,ธุรการ!P:P)+SUMIF(เส้นแต่งหน้าขนมปัง!$C:$C,'รับ-จ่าย ประจำวัน'!$B339,เส้นแต่งหน้าขนมปัง!P:P)+SUMIF('วางแผนBC,CJ'!$C:$C,'รับ-จ่าย ประจำวัน'!$B339,'วางแผนBC,CJ'!P:P)+SUMIF(RD!$C:$C,'รับ-จ่าย ประจำวัน'!$B339,RD!P:P)+SUMIF('FG,ออนไล,คัดแยก'!$C:$C,'รับ-จ่าย ประจำวัน'!$B339,'FG,ออนไล,คัดแยก'!P:P)</f>
        <v>0</v>
      </c>
      <c r="AX339" s="16">
        <f>SUMIF(เตรียมส่วนผสม!$C:$C,'รับ-จ่าย ประจำวัน'!$B339,เตรียมส่วนผสม!Q:Q)+SUMIF(กวนไส้!$C:$C,'รับ-จ่าย ประจำวัน'!$B339,กวนไส้!Q:Q)+SUMIF(ผลิต1!$C:$C,'รับ-จ่าย ประจำวัน'!$B339,ผลิต1!Q:Q)+SUMIF(ผลิต2!$C:$C,'รับ-จ่าย ประจำวัน'!$B339,ผลิต2!Q:Q)+SUMIF(เส้นแต่งหน้าขนมเค้ก!$C:$C,'รับ-จ่าย ประจำวัน'!$B339,เส้นแต่งหน้าขนมเค้ก!Q:Q)+SUMIF(แพ็ค!$C:$C,'รับ-จ่าย ประจำวัน'!$B339,แพ็ค!Q:Q)+SUMIF(ธุรการ!$C:$C,'รับ-จ่าย ประจำวัน'!$B339,ธุรการ!Q:Q)+SUMIF(เส้นแต่งหน้าขนมปัง!$C:$C,'รับ-จ่าย ประจำวัน'!$B339,เส้นแต่งหน้าขนมปัง!Q:Q)+SUMIF('วางแผนBC,CJ'!$C:$C,'รับ-จ่าย ประจำวัน'!$B339,'วางแผนBC,CJ'!Q:Q)+SUMIF(RD!$C:$C,'รับ-จ่าย ประจำวัน'!$B339,RD!Q:Q)+SUMIF('FG,ออนไล,คัดแยก'!$C:$C,'รับ-จ่าย ประจำวัน'!$B339,'FG,ออนไล,คัดแยก'!Q:Q)</f>
        <v>0</v>
      </c>
      <c r="AY339" s="16">
        <f>SUMIF(เตรียมส่วนผสม!$C:$C,'รับ-จ่าย ประจำวัน'!$B339,เตรียมส่วนผสม!R:R)+SUMIF(กวนไส้!$C:$C,'รับ-จ่าย ประจำวัน'!$B339,กวนไส้!R:R)+SUMIF(ผลิต1!$C:$C,'รับ-จ่าย ประจำวัน'!$B339,ผลิต1!R:R)+SUMIF(ผลิต2!$C:$C,'รับ-จ่าย ประจำวัน'!$B339,ผลิต2!R:R)+SUMIF(เส้นแต่งหน้าขนมเค้ก!$C:$C,'รับ-จ่าย ประจำวัน'!$B339,เส้นแต่งหน้าขนมเค้ก!R:R)+SUMIF(แพ็ค!$C:$C,'รับ-จ่าย ประจำวัน'!$B339,แพ็ค!R:R)+SUMIF(ธุรการ!$C:$C,'รับ-จ่าย ประจำวัน'!$B339,ธุรการ!R:R)+SUMIF(เส้นแต่งหน้าขนมปัง!$C:$C,'รับ-จ่าย ประจำวัน'!$B339,เส้นแต่งหน้าขนมปัง!R:R)+SUMIF('วางแผนBC,CJ'!$C:$C,'รับ-จ่าย ประจำวัน'!$B339,'วางแผนBC,CJ'!R:R)+SUMIF(RD!$C:$C,'รับ-จ่าย ประจำวัน'!$B339,RD!R:R)+SUMIF('FG,ออนไล,คัดแยก'!$C:$C,'รับ-จ่าย ประจำวัน'!$B339,'FG,ออนไล,คัดแยก'!R:R)</f>
        <v>0</v>
      </c>
      <c r="AZ339" s="16">
        <f>SUMIF(เตรียมส่วนผสม!$C:$C,'รับ-จ่าย ประจำวัน'!$B339,เตรียมส่วนผสม!S:S)+SUMIF(กวนไส้!$C:$C,'รับ-จ่าย ประจำวัน'!$B339,กวนไส้!S:S)+SUMIF(ผลิต1!$C:$C,'รับ-จ่าย ประจำวัน'!$B339,ผลิต1!S:S)+SUMIF(ผลิต2!$C:$C,'รับ-จ่าย ประจำวัน'!$B339,ผลิต2!S:S)+SUMIF(เส้นแต่งหน้าขนมเค้ก!$C:$C,'รับ-จ่าย ประจำวัน'!$B339,เส้นแต่งหน้าขนมเค้ก!S:S)+SUMIF(แพ็ค!$C:$C,'รับ-จ่าย ประจำวัน'!$B339,แพ็ค!S:S)+SUMIF(ธุรการ!$C:$C,'รับ-จ่าย ประจำวัน'!$B339,ธุรการ!S:S)+SUMIF(เส้นแต่งหน้าขนมปัง!$C:$C,'รับ-จ่าย ประจำวัน'!$B339,เส้นแต่งหน้าขนมปัง!S:S)+SUMIF('วางแผนBC,CJ'!$C:$C,'รับ-จ่าย ประจำวัน'!$B339,'วางแผนBC,CJ'!S:S)+SUMIF(RD!$C:$C,'รับ-จ่าย ประจำวัน'!$B339,RD!S:S)+SUMIF('FG,ออนไล,คัดแยก'!$C:$C,'รับ-จ่าย ประจำวัน'!$B339,'FG,ออนไล,คัดแยก'!S:S)</f>
        <v>0</v>
      </c>
      <c r="BA339" s="16">
        <f>SUMIF(เตรียมส่วนผสม!$C:$C,'รับ-จ่าย ประจำวัน'!$B339,เตรียมส่วนผสม!T:T)+SUMIF(กวนไส้!$C:$C,'รับ-จ่าย ประจำวัน'!$B339,กวนไส้!T:T)+SUMIF(ผลิต1!$C:$C,'รับ-จ่าย ประจำวัน'!$B339,ผลิต1!T:T)+SUMIF(ผลิต2!$C:$C,'รับ-จ่าย ประจำวัน'!$B339,ผลิต2!T:T)+SUMIF(เส้นแต่งหน้าขนมเค้ก!$C:$C,'รับ-จ่าย ประจำวัน'!$B339,เส้นแต่งหน้าขนมเค้ก!T:T)+SUMIF(แพ็ค!$C:$C,'รับ-จ่าย ประจำวัน'!$B339,แพ็ค!T:T)+SUMIF(ธุรการ!$C:$C,'รับ-จ่าย ประจำวัน'!$B339,ธุรการ!T:T)+SUMIF(เส้นแต่งหน้าขนมปัง!$C:$C,'รับ-จ่าย ประจำวัน'!$B339,เส้นแต่งหน้าขนมปัง!T:T)+SUMIF('วางแผนBC,CJ'!$C:$C,'รับ-จ่าย ประจำวัน'!$B339,'วางแผนBC,CJ'!T:T)+SUMIF(RD!$C:$C,'รับ-จ่าย ประจำวัน'!$B339,RD!T:T)+SUMIF('FG,ออนไล,คัดแยก'!$C:$C,'รับ-จ่าย ประจำวัน'!$B339,'FG,ออนไล,คัดแยก'!T:T)</f>
        <v>0</v>
      </c>
      <c r="BB339" s="16">
        <f>SUMIF(เตรียมส่วนผสม!$C:$C,'รับ-จ่าย ประจำวัน'!$B339,เตรียมส่วนผสม!U:U)+SUMIF(กวนไส้!$C:$C,'รับ-จ่าย ประจำวัน'!$B339,กวนไส้!U:U)+SUMIF(ผลิต1!$C:$C,'รับ-จ่าย ประจำวัน'!$B339,ผลิต1!U:U)+SUMIF(ผลิต2!$C:$C,'รับ-จ่าย ประจำวัน'!$B339,ผลิต2!U:U)+SUMIF(เส้นแต่งหน้าขนมเค้ก!$C:$C,'รับ-จ่าย ประจำวัน'!$B339,เส้นแต่งหน้าขนมเค้ก!U:U)+SUMIF(แพ็ค!$C:$C,'รับ-จ่าย ประจำวัน'!$B339,แพ็ค!U:U)+SUMIF(ธุรการ!$C:$C,'รับ-จ่าย ประจำวัน'!$B339,ธุรการ!U:U)+SUMIF(เส้นแต่งหน้าขนมปัง!$C:$C,'รับ-จ่าย ประจำวัน'!$B339,เส้นแต่งหน้าขนมปัง!U:U)+SUMIF('วางแผนBC,CJ'!$C:$C,'รับ-จ่าย ประจำวัน'!$B339,'วางแผนBC,CJ'!U:U)+SUMIF(RD!$C:$C,'รับ-จ่าย ประจำวัน'!$B339,RD!U:U)+SUMIF('FG,ออนไล,คัดแยก'!$C:$C,'รับ-จ่าย ประจำวัน'!$B339,'FG,ออนไล,คัดแยก'!U:U)</f>
        <v>0</v>
      </c>
      <c r="BC339" s="16">
        <f>SUMIF(เตรียมส่วนผสม!$C:$C,'รับ-จ่าย ประจำวัน'!$B339,เตรียมส่วนผสม!V:V)+SUMIF(กวนไส้!$C:$C,'รับ-จ่าย ประจำวัน'!$B339,กวนไส้!V:V)+SUMIF(ผลิต1!$C:$C,'รับ-จ่าย ประจำวัน'!$B339,ผลิต1!V:V)+SUMIF(ผลิต2!$C:$C,'รับ-จ่าย ประจำวัน'!$B339,ผลิต2!V:V)+SUMIF(เส้นแต่งหน้าขนมเค้ก!$C:$C,'รับ-จ่าย ประจำวัน'!$B339,เส้นแต่งหน้าขนมเค้ก!V:V)+SUMIF(แพ็ค!$C:$C,'รับ-จ่าย ประจำวัน'!$B339,แพ็ค!V:V)+SUMIF(ธุรการ!$C:$C,'รับ-จ่าย ประจำวัน'!$B339,ธุรการ!V:V)+SUMIF(เส้นแต่งหน้าขนมปัง!$C:$C,'รับ-จ่าย ประจำวัน'!$B339,เส้นแต่งหน้าขนมปัง!V:V)+SUMIF('วางแผนBC,CJ'!$C:$C,'รับ-จ่าย ประจำวัน'!$B339,'วางแผนBC,CJ'!V:V)+SUMIF(RD!$C:$C,'รับ-จ่าย ประจำวัน'!$B339,RD!V:V)+SUMIF('FG,ออนไล,คัดแยก'!$C:$C,'รับ-จ่าย ประจำวัน'!$B339,'FG,ออนไล,คัดแยก'!V:V)</f>
        <v>0</v>
      </c>
      <c r="BD339" s="16">
        <f>SUMIF(เตรียมส่วนผสม!$C:$C,'รับ-จ่าย ประจำวัน'!$B339,เตรียมส่วนผสม!W:W)+SUMIF(กวนไส้!$C:$C,'รับ-จ่าย ประจำวัน'!$B339,กวนไส้!W:W)+SUMIF(ผลิต1!$C:$C,'รับ-จ่าย ประจำวัน'!$B339,ผลิต1!W:W)+SUMIF(ผลิต2!$C:$C,'รับ-จ่าย ประจำวัน'!$B339,ผลิต2!W:W)+SUMIF(เส้นแต่งหน้าขนมเค้ก!$C:$C,'รับ-จ่าย ประจำวัน'!$B339,เส้นแต่งหน้าขนมเค้ก!W:W)+SUMIF(แพ็ค!$C:$C,'รับ-จ่าย ประจำวัน'!$B339,แพ็ค!W:W)+SUMIF(ธุรการ!$C:$C,'รับ-จ่าย ประจำวัน'!$B339,ธุรการ!W:W)+SUMIF(เส้นแต่งหน้าขนมปัง!$C:$C,'รับ-จ่าย ประจำวัน'!$B339,เส้นแต่งหน้าขนมปัง!W:W)+SUMIF('วางแผนBC,CJ'!$C:$C,'รับ-จ่าย ประจำวัน'!$B339,'วางแผนBC,CJ'!W:W)+SUMIF(RD!$C:$C,'รับ-จ่าย ประจำวัน'!$B339,RD!W:W)+SUMIF('FG,ออนไล,คัดแยก'!$C:$C,'รับ-จ่าย ประจำวัน'!$B339,'FG,ออนไล,คัดแยก'!W:W)</f>
        <v>0</v>
      </c>
      <c r="BE339" s="16">
        <f>SUMIF(เตรียมส่วนผสม!$C:$C,'รับ-จ่าย ประจำวัน'!$B339,เตรียมส่วนผสม!X:X)+SUMIF(กวนไส้!$C:$C,'รับ-จ่าย ประจำวัน'!$B339,กวนไส้!X:X)+SUMIF(ผลิต1!$C:$C,'รับ-จ่าย ประจำวัน'!$B339,ผลิต1!X:X)+SUMIF(ผลิต2!$C:$C,'รับ-จ่าย ประจำวัน'!$B339,ผลิต2!X:X)+SUMIF(เส้นแต่งหน้าขนมเค้ก!$C:$C,'รับ-จ่าย ประจำวัน'!$B339,เส้นแต่งหน้าขนมเค้ก!X:X)+SUMIF(แพ็ค!$C:$C,'รับ-จ่าย ประจำวัน'!$B339,แพ็ค!X:X)+SUMIF(ธุรการ!$C:$C,'รับ-จ่าย ประจำวัน'!$B339,ธุรการ!X:X)+SUMIF(เส้นแต่งหน้าขนมปัง!$C:$C,'รับ-จ่าย ประจำวัน'!$B339,เส้นแต่งหน้าขนมปัง!X:X)+SUMIF('วางแผนBC,CJ'!$C:$C,'รับ-จ่าย ประจำวัน'!$B339,'วางแผนBC,CJ'!X:X)+SUMIF(RD!$C:$C,'รับ-จ่าย ประจำวัน'!$B339,RD!X:X)+SUMIF('FG,ออนไล,คัดแยก'!$C:$C,'รับ-จ่าย ประจำวัน'!$B339,'FG,ออนไล,คัดแยก'!X:X)</f>
        <v>0</v>
      </c>
      <c r="BF339" s="16">
        <f>SUMIF(เตรียมส่วนผสม!$C:$C,'รับ-จ่าย ประจำวัน'!$B339,เตรียมส่วนผสม!Y:Y)+SUMIF(กวนไส้!$C:$C,'รับ-จ่าย ประจำวัน'!$B339,กวนไส้!Y:Y)+SUMIF(ผลิต1!$C:$C,'รับ-จ่าย ประจำวัน'!$B339,ผลิต1!Y:Y)+SUMIF(ผลิต2!$C:$C,'รับ-จ่าย ประจำวัน'!$B339,ผลิต2!Y:Y)+SUMIF(เส้นแต่งหน้าขนมเค้ก!$C:$C,'รับ-จ่าย ประจำวัน'!$B339,เส้นแต่งหน้าขนมเค้ก!Y:Y)+SUMIF(แพ็ค!$C:$C,'รับ-จ่าย ประจำวัน'!$B339,แพ็ค!Y:Y)+SUMIF(ธุรการ!$C:$C,'รับ-จ่าย ประจำวัน'!$B339,ธุรการ!Y:Y)+SUMIF(เส้นแต่งหน้าขนมปัง!$C:$C,'รับ-จ่าย ประจำวัน'!$B339,เส้นแต่งหน้าขนมปัง!Y:Y)+SUMIF('วางแผนBC,CJ'!$C:$C,'รับ-จ่าย ประจำวัน'!$B339,'วางแผนBC,CJ'!Y:Y)+SUMIF(RD!$C:$C,'รับ-จ่าย ประจำวัน'!$B339,RD!Y:Y)+SUMIF('FG,ออนไล,คัดแยก'!$C:$C,'รับ-จ่าย ประจำวัน'!$B339,'FG,ออนไล,คัดแยก'!Y:Y)</f>
        <v>0</v>
      </c>
      <c r="BG339" s="16">
        <f>SUMIF(เตรียมส่วนผสม!$C:$C,'รับ-จ่าย ประจำวัน'!$B339,เตรียมส่วนผสม!Z:Z)+SUMIF(กวนไส้!$C:$C,'รับ-จ่าย ประจำวัน'!$B339,กวนไส้!Z:Z)+SUMIF(ผลิต1!$C:$C,'รับ-จ่าย ประจำวัน'!$B339,ผลิต1!Z:Z)+SUMIF(ผลิต2!$C:$C,'รับ-จ่าย ประจำวัน'!$B339,ผลิต2!Z:Z)+SUMIF(เส้นแต่งหน้าขนมเค้ก!$C:$C,'รับ-จ่าย ประจำวัน'!$B339,เส้นแต่งหน้าขนมเค้ก!Z:Z)+SUMIF(แพ็ค!$C:$C,'รับ-จ่าย ประจำวัน'!$B339,แพ็ค!Z:Z)+SUMIF(ธุรการ!$C:$C,'รับ-จ่าย ประจำวัน'!$B339,ธุรการ!Z:Z)+SUMIF(เส้นแต่งหน้าขนมปัง!$C:$C,'รับ-จ่าย ประจำวัน'!$B339,เส้นแต่งหน้าขนมปัง!Z:Z)+SUMIF('วางแผนBC,CJ'!$C:$C,'รับ-จ่าย ประจำวัน'!$B339,'วางแผนBC,CJ'!Z:Z)+SUMIF(RD!$C:$C,'รับ-จ่าย ประจำวัน'!$B339,RD!Z:Z)+SUMIF('FG,ออนไล,คัดแยก'!$C:$C,'รับ-จ่าย ประจำวัน'!$B339,'FG,ออนไล,คัดแยก'!Z:Z)</f>
        <v>6</v>
      </c>
      <c r="BH339" s="16">
        <f>SUMIF(เตรียมส่วนผสม!$C:$C,'รับ-จ่าย ประจำวัน'!$B339,เตรียมส่วนผสม!AA:AA)+SUMIF(กวนไส้!$C:$C,'รับ-จ่าย ประจำวัน'!$B339,กวนไส้!AA:AA)+SUMIF(ผลิต1!$C:$C,'รับ-จ่าย ประจำวัน'!$B339,ผลิต1!AA:AA)+SUMIF(ผลิต2!$C:$C,'รับ-จ่าย ประจำวัน'!$B339,ผลิต2!AA:AA)+SUMIF(เส้นแต่งหน้าขนมเค้ก!$C:$C,'รับ-จ่าย ประจำวัน'!$B339,เส้นแต่งหน้าขนมเค้ก!AA:AA)+SUMIF(แพ็ค!$C:$C,'รับ-จ่าย ประจำวัน'!$B339,แพ็ค!AA:AA)+SUMIF(ธุรการ!$C:$C,'รับ-จ่าย ประจำวัน'!$B339,ธุรการ!AA:AA)+SUMIF(เส้นแต่งหน้าขนมปัง!$C:$C,'รับ-จ่าย ประจำวัน'!$B339,เส้นแต่งหน้าขนมปัง!AA:AA)+SUMIF('วางแผนBC,CJ'!$C:$C,'รับ-จ่าย ประจำวัน'!$B339,'วางแผนBC,CJ'!AA:AA)+SUMIF(RD!$C:$C,'รับ-จ่าย ประจำวัน'!$B339,RD!AA:AA)+SUMIF('FG,ออนไล,คัดแยก'!$C:$C,'รับ-จ่าย ประจำวัน'!$B339,'FG,ออนไล,คัดแยก'!AA:AA)</f>
        <v>0</v>
      </c>
      <c r="BI339" s="16">
        <f>SUMIF(เตรียมส่วนผสม!$C:$C,'รับ-จ่าย ประจำวัน'!$B339,เตรียมส่วนผสม!AB:AB)+SUMIF(กวนไส้!$C:$C,'รับ-จ่าย ประจำวัน'!$B339,กวนไส้!AB:AB)+SUMIF(ผลิต1!$C:$C,'รับ-จ่าย ประจำวัน'!$B339,ผลิต1!AB:AB)+SUMIF(ผลิต2!$C:$C,'รับ-จ่าย ประจำวัน'!$B339,ผลิต2!AB:AB)+SUMIF(เส้นแต่งหน้าขนมเค้ก!$C:$C,'รับ-จ่าย ประจำวัน'!$B339,เส้นแต่งหน้าขนมเค้ก!AB:AB)+SUMIF(แพ็ค!$C:$C,'รับ-จ่าย ประจำวัน'!$B339,แพ็ค!AB:AB)+SUMIF(ธุรการ!$C:$C,'รับ-จ่าย ประจำวัน'!$B339,ธุรการ!AB:AB)+SUMIF(เส้นแต่งหน้าขนมปัง!$C:$C,'รับ-จ่าย ประจำวัน'!$B339,เส้นแต่งหน้าขนมปัง!AB:AB)+SUMIF('วางแผนBC,CJ'!$C:$C,'รับ-จ่าย ประจำวัน'!$B339,'วางแผนBC,CJ'!AB:AB)+SUMIF(RD!$C:$C,'รับ-จ่าย ประจำวัน'!$B339,RD!AB:AB)+SUMIF('FG,ออนไล,คัดแยก'!$C:$C,'รับ-จ่าย ประจำวัน'!$B339,'FG,ออนไล,คัดแยก'!AB:AB)</f>
        <v>0</v>
      </c>
      <c r="BJ339" s="16">
        <f>SUMIF(เตรียมส่วนผสม!$C:$C,'รับ-จ่าย ประจำวัน'!$B339,เตรียมส่วนผสม!AC:AC)+SUMIF(กวนไส้!$C:$C,'รับ-จ่าย ประจำวัน'!$B339,กวนไส้!AC:AC)+SUMIF(ผลิต1!$C:$C,'รับ-จ่าย ประจำวัน'!$B339,ผลิต1!AC:AC)+SUMIF(ผลิต2!$C:$C,'รับ-จ่าย ประจำวัน'!$B339,ผลิต2!AC:AC)+SUMIF(เส้นแต่งหน้าขนมเค้ก!$C:$C,'รับ-จ่าย ประจำวัน'!$B339,เส้นแต่งหน้าขนมเค้ก!AC:AC)+SUMIF(แพ็ค!$C:$C,'รับ-จ่าย ประจำวัน'!$B339,แพ็ค!AC:AC)+SUMIF(ธุรการ!$C:$C,'รับ-จ่าย ประจำวัน'!$B339,ธุรการ!AC:AC)+SUMIF(เส้นแต่งหน้าขนมปัง!$C:$C,'รับ-จ่าย ประจำวัน'!$B339,เส้นแต่งหน้าขนมปัง!AC:AC)+SUMIF('วางแผนBC,CJ'!$C:$C,'รับ-จ่าย ประจำวัน'!$B339,'วางแผนBC,CJ'!AC:AC)+SUMIF(RD!$C:$C,'รับ-จ่าย ประจำวัน'!$B339,RD!AC:AC)+SUMIF('FG,ออนไล,คัดแยก'!$C:$C,'รับ-จ่าย ประจำวัน'!$B339,'FG,ออนไล,คัดแยก'!AC:AC)</f>
        <v>0</v>
      </c>
      <c r="BK339" s="16">
        <f>SUMIF(เตรียมส่วนผสม!$C:$C,'รับ-จ่าย ประจำวัน'!$B339,เตรียมส่วนผสม!AD:AD)+SUMIF(กวนไส้!$C:$C,'รับ-จ่าย ประจำวัน'!$B339,กวนไส้!AD:AD)+SUMIF(ผลิต1!$C:$C,'รับ-จ่าย ประจำวัน'!$B339,ผลิต1!AD:AD)+SUMIF(ผลิต2!$C:$C,'รับ-จ่าย ประจำวัน'!$B339,ผลิต2!AD:AD)+SUMIF(เส้นแต่งหน้าขนมเค้ก!$C:$C,'รับ-จ่าย ประจำวัน'!$B339,เส้นแต่งหน้าขนมเค้ก!AD:AD)+SUMIF(แพ็ค!$C:$C,'รับ-จ่าย ประจำวัน'!$B339,แพ็ค!AD:AD)+SUMIF(ธุรการ!$C:$C,'รับ-จ่าย ประจำวัน'!$B339,ธุรการ!AD:AD)+SUMIF(เส้นแต่งหน้าขนมปัง!$C:$C,'รับ-จ่าย ประจำวัน'!$B339,เส้นแต่งหน้าขนมปัง!AD:AD)+SUMIF('วางแผนBC,CJ'!$C:$C,'รับ-จ่าย ประจำวัน'!$B339,'วางแผนBC,CJ'!AD:AD)+SUMIF(RD!$C:$C,'รับ-จ่าย ประจำวัน'!$B339,RD!AD:AD)+SUMIF('FG,ออนไล,คัดแยก'!$C:$C,'รับ-จ่าย ประจำวัน'!$B339,'FG,ออนไล,คัดแยก'!AD:AD)</f>
        <v>0</v>
      </c>
      <c r="BL339" s="16">
        <f>SUMIF(เตรียมส่วนผสม!$C:$C,'รับ-จ่าย ประจำวัน'!$B339,เตรียมส่วนผสม!AE:AE)+SUMIF(กวนไส้!$C:$C,'รับ-จ่าย ประจำวัน'!$B339,กวนไส้!AE:AE)+SUMIF(ผลิต1!$C:$C,'รับ-จ่าย ประจำวัน'!$B339,ผลิต1!AE:AE)+SUMIF(ผลิต2!$C:$C,'รับ-จ่าย ประจำวัน'!$B339,ผลิต2!AE:AE)+SUMIF(เส้นแต่งหน้าขนมเค้ก!$C:$C,'รับ-จ่าย ประจำวัน'!$B339,เส้นแต่งหน้าขนมเค้ก!AE:AE)+SUMIF(แพ็ค!$C:$C,'รับ-จ่าย ประจำวัน'!$B339,แพ็ค!AE:AE)+SUMIF(ธุรการ!$C:$C,'รับ-จ่าย ประจำวัน'!$B339,ธุรการ!AE:AE)+SUMIF(เส้นแต่งหน้าขนมปัง!$C:$C,'รับ-จ่าย ประจำวัน'!$B339,เส้นแต่งหน้าขนมปัง!AE:AE)+SUMIF('วางแผนBC,CJ'!$C:$C,'รับ-จ่าย ประจำวัน'!$B339,'วางแผนBC,CJ'!AE:AE)+SUMIF(RD!$C:$C,'รับ-จ่าย ประจำวัน'!$B339,RD!AE:AE)+SUMIF('FG,ออนไล,คัดแยก'!$C:$C,'รับ-จ่าย ประจำวัน'!$B339,'FG,ออนไล,คัดแยก'!AE:AE)</f>
        <v>0</v>
      </c>
      <c r="BM339" s="16">
        <f>SUMIF(เตรียมส่วนผสม!$C:$C,'รับ-จ่าย ประจำวัน'!$B339,เตรียมส่วนผสม!AF:AF)+SUMIF(กวนไส้!$C:$C,'รับ-จ่าย ประจำวัน'!$B339,กวนไส้!AF:AF)+SUMIF(ผลิต1!$C:$C,'รับ-จ่าย ประจำวัน'!$B339,ผลิต1!AF:AF)+SUMIF(ผลิต2!$C:$C,'รับ-จ่าย ประจำวัน'!$B339,ผลิต2!AF:AF)+SUMIF(เส้นแต่งหน้าขนมเค้ก!$C:$C,'รับ-จ่าย ประจำวัน'!$B339,เส้นแต่งหน้าขนมเค้ก!AF:AF)+SUMIF(แพ็ค!$C:$C,'รับ-จ่าย ประจำวัน'!$B339,แพ็ค!AF:AF)+SUMIF(ธุรการ!$C:$C,'รับ-จ่าย ประจำวัน'!$B339,ธุรการ!AF:AF)+SUMIF(เส้นแต่งหน้าขนมปัง!$C:$C,'รับ-จ่าย ประจำวัน'!$B339,เส้นแต่งหน้าขนมปัง!AF:AF)+SUMIF('วางแผนBC,CJ'!$C:$C,'รับ-จ่าย ประจำวัน'!$B339,'วางแผนBC,CJ'!AF:AF)+SUMIF(RD!$C:$C,'รับ-จ่าย ประจำวัน'!$B339,RD!AF:AF)+SUMIF('FG,ออนไล,คัดแยก'!$C:$C,'รับ-จ่าย ประจำวัน'!$B339,'FG,ออนไล,คัดแยก'!AF:AF)</f>
        <v>0</v>
      </c>
      <c r="BN339" s="16">
        <f>SUMIF(เตรียมส่วนผสม!$C:$C,'รับ-จ่าย ประจำวัน'!$B339,เตรียมส่วนผสม!AG:AG)+SUMIF(กวนไส้!$C:$C,'รับ-จ่าย ประจำวัน'!$B339,กวนไส้!AG:AG)+SUMIF(ผลิต1!$C:$C,'รับ-จ่าย ประจำวัน'!$B339,ผลิต1!AG:AG)+SUMIF(ผลิต2!$C:$C,'รับ-จ่าย ประจำวัน'!$B339,ผลิต2!AG:AG)+SUMIF(เส้นแต่งหน้าขนมเค้ก!$C:$C,'รับ-จ่าย ประจำวัน'!$B339,เส้นแต่งหน้าขนมเค้ก!AG:AG)+SUMIF(แพ็ค!$C:$C,'รับ-จ่าย ประจำวัน'!$B339,แพ็ค!AG:AG)+SUMIF(ธุรการ!$C:$C,'รับ-จ่าย ประจำวัน'!$B339,ธุรการ!AG:AG)+SUMIF(เส้นแต่งหน้าขนมปัง!$C:$C,'รับ-จ่าย ประจำวัน'!$B339,เส้นแต่งหน้าขนมปัง!AG:AG)+SUMIF('วางแผนBC,CJ'!$C:$C,'รับ-จ่าย ประจำวัน'!$B339,'วางแผนBC,CJ'!AG:AG)+SUMIF(RD!$C:$C,'รับ-จ่าย ประจำวัน'!$B339,RD!AG:AG)+SUMIF('FG,ออนไล,คัดแยก'!$C:$C,'รับ-จ่าย ประจำวัน'!$B339,'FG,ออนไล,คัดแยก'!AG:AG)</f>
        <v>3</v>
      </c>
      <c r="BO339" s="16">
        <f>SUMIF(เตรียมส่วนผสม!$C:$C,'รับ-จ่าย ประจำวัน'!$B339,เตรียมส่วนผสม!AH:AH)+SUMIF(กวนไส้!$C:$C,'รับ-จ่าย ประจำวัน'!$B339,กวนไส้!AH:AH)+SUMIF(ผลิต1!$C:$C,'รับ-จ่าย ประจำวัน'!$B339,ผลิต1!AH:AH)+SUMIF(ผลิต2!$C:$C,'รับ-จ่าย ประจำวัน'!$B339,ผลิต2!AH:AH)+SUMIF(เส้นแต่งหน้าขนมเค้ก!$C:$C,'รับ-จ่าย ประจำวัน'!$B339,เส้นแต่งหน้าขนมเค้ก!AH:AH)+SUMIF(แพ็ค!$C:$C,'รับ-จ่าย ประจำวัน'!$B339,แพ็ค!AH:AH)+SUMIF(ธุรการ!$C:$C,'รับ-จ่าย ประจำวัน'!$B339,ธุรการ!AH:AH)+SUMIF(เส้นแต่งหน้าขนมปัง!$C:$C,'รับ-จ่าย ประจำวัน'!$B339,เส้นแต่งหน้าขนมปัง!AH:AH)+SUMIF('วางแผนBC,CJ'!$C:$C,'รับ-จ่าย ประจำวัน'!$B339,'วางแผนBC,CJ'!AH:AH)+SUMIF(RD!$C:$C,'รับ-จ่าย ประจำวัน'!$B339,RD!AH:AH)+SUMIF('FG,ออนไล,คัดแยก'!$C:$C,'รับ-จ่าย ประจำวัน'!$B339,'FG,ออนไล,คัดแยก'!AH:AH)</f>
        <v>0</v>
      </c>
      <c r="BP339" s="16">
        <f>SUMIF(เตรียมส่วนผสม!$C:$C,'รับ-จ่าย ประจำวัน'!$B339,เตรียมส่วนผสม!AI:AI)+SUMIF(กวนไส้!$C:$C,'รับ-จ่าย ประจำวัน'!$B339,กวนไส้!AI:AI)+SUMIF(ผลิต1!$C:$C,'รับ-จ่าย ประจำวัน'!$B339,ผลิต1!AI:AI)+SUMIF(ผลิต2!$C:$C,'รับ-จ่าย ประจำวัน'!$B339,ผลิต2!AI:AI)+SUMIF(เส้นแต่งหน้าขนมเค้ก!$C:$C,'รับ-จ่าย ประจำวัน'!$B339,เส้นแต่งหน้าขนมเค้ก!AI:AI)+SUMIF(แพ็ค!$C:$C,'รับ-จ่าย ประจำวัน'!$B339,แพ็ค!AI:AI)+SUMIF(ธุรการ!$C:$C,'รับ-จ่าย ประจำวัน'!$B339,ธุรการ!AI:AI)+SUMIF(เส้นแต่งหน้าขนมปัง!$C:$C,'รับ-จ่าย ประจำวัน'!$B339,เส้นแต่งหน้าขนมปัง!AI:AI)+SUMIF('วางแผนBC,CJ'!$C:$C,'รับ-จ่าย ประจำวัน'!$B339,'วางแผนBC,CJ'!AI:AI)+SUMIF(RD!$C:$C,'รับ-จ่าย ประจำวัน'!$B339,RD!AI:AI)+SUMIF('FG,ออนไล,คัดแยก'!$C:$C,'รับ-จ่าย ประจำวัน'!$B339,'FG,ออนไล,คัดแยก'!AI:AI)</f>
        <v>0</v>
      </c>
      <c r="BQ339" s="16">
        <f>SUMIF(เตรียมส่วนผสม!$C:$C,'รับ-จ่าย ประจำวัน'!$B339,เตรียมส่วนผสม!AJ:AJ)+SUMIF(กวนไส้!$C:$C,'รับ-จ่าย ประจำวัน'!$B339,กวนไส้!AJ:AJ)+SUMIF(ผลิต1!$C:$C,'รับ-จ่าย ประจำวัน'!$B339,ผลิต1!AJ:AJ)+SUMIF(ผลิต2!$C:$C,'รับ-จ่าย ประจำวัน'!$B339,ผลิต2!AJ:AJ)+SUMIF(เส้นแต่งหน้าขนมเค้ก!$C:$C,'รับ-จ่าย ประจำวัน'!$B339,เส้นแต่งหน้าขนมเค้ก!AJ:AJ)+SUMIF(แพ็ค!$C:$C,'รับ-จ่าย ประจำวัน'!$B339,แพ็ค!AJ:AJ)+SUMIF(ธุรการ!$C:$C,'รับ-จ่าย ประจำวัน'!$B339,ธุรการ!AJ:AJ)+SUMIF(เส้นแต่งหน้าขนมปัง!$C:$C,'รับ-จ่าย ประจำวัน'!$B339,เส้นแต่งหน้าขนมปัง!AJ:AJ)+SUMIF('วางแผนBC,CJ'!$C:$C,'รับ-จ่าย ประจำวัน'!$B339,'วางแผนBC,CJ'!AJ:AJ)+SUMIF(RD!$C:$C,'รับ-จ่าย ประจำวัน'!$B339,RD!AJ:AJ)+SUMIF('FG,ออนไล,คัดแยก'!$C:$C,'รับ-จ่าย ประจำวัน'!$B339,'FG,ออนไล,คัดแยก'!AJ:AJ)</f>
        <v>0</v>
      </c>
      <c r="BR339" s="16">
        <f>SUMIF(เตรียมส่วนผสม!$C:$C,'รับ-จ่าย ประจำวัน'!$B339,เตรียมส่วนผสม!AK:AK)+SUMIF(กวนไส้!$C:$C,'รับ-จ่าย ประจำวัน'!$B339,กวนไส้!AK:AK)+SUMIF(ผลิต1!$C:$C,'รับ-จ่าย ประจำวัน'!$B339,ผลิต1!AK:AK)+SUMIF(ผลิต2!$C:$C,'รับ-จ่าย ประจำวัน'!$B339,ผลิต2!AK:AK)+SUMIF(เส้นแต่งหน้าขนมเค้ก!$C:$C,'รับ-จ่าย ประจำวัน'!$B339,เส้นแต่งหน้าขนมเค้ก!AK:AK)+SUMIF(แพ็ค!$C:$C,'รับ-จ่าย ประจำวัน'!$B339,แพ็ค!AK:AK)+SUMIF(ธุรการ!$C:$C,'รับ-จ่าย ประจำวัน'!$B339,ธุรการ!AK:AK)+SUMIF(เส้นแต่งหน้าขนมปัง!$C:$C,'รับ-จ่าย ประจำวัน'!$B339,เส้นแต่งหน้าขนมปัง!AK:AK)+SUMIF('วางแผนBC,CJ'!$C:$C,'รับ-จ่าย ประจำวัน'!$B339,'วางแผนBC,CJ'!AK:AK)+SUMIF(RD!$C:$C,'รับ-จ่าย ประจำวัน'!$B339,RD!AK:AK)+SUMIF('FG,ออนไล,คัดแยก'!$C:$C,'รับ-จ่าย ประจำวัน'!$B339,'FG,ออนไล,คัดแยก'!AK:AK)</f>
        <v>0</v>
      </c>
      <c r="BS339" s="16">
        <f>SUMIF(เตรียมส่วนผสม!$C:$C,'รับ-จ่าย ประจำวัน'!$B339,เตรียมส่วนผสม!AL:AL)+SUMIF(กวนไส้!$C:$C,'รับ-จ่าย ประจำวัน'!$B339,กวนไส้!AL:AL)+SUMIF(ผลิต1!$C:$C,'รับ-จ่าย ประจำวัน'!$B339,ผลิต1!AL:AL)+SUMIF(ผลิต2!$C:$C,'รับ-จ่าย ประจำวัน'!$B339,ผลิต2!AL:AL)+SUMIF(เส้นแต่งหน้าขนมเค้ก!$C:$C,'รับ-จ่าย ประจำวัน'!$B339,เส้นแต่งหน้าขนมเค้ก!AL:AL)+SUMIF(แพ็ค!$C:$C,'รับ-จ่าย ประจำวัน'!$B339,แพ็ค!AL:AL)+SUMIF(ธุรการ!$C:$C,'รับ-จ่าย ประจำวัน'!$B339,ธุรการ!AL:AL)+SUMIF(เส้นแต่งหน้าขนมปัง!$C:$C,'รับ-จ่าย ประจำวัน'!$B339,เส้นแต่งหน้าขนมปัง!AL:AL)+SUMIF('วางแผนBC,CJ'!$C:$C,'รับ-จ่าย ประจำวัน'!$B339,'วางแผนBC,CJ'!AL:AL)+SUMIF(RD!$C:$C,'รับ-จ่าย ประจำวัน'!$B339,RD!AL:AL)+SUMIF('FG,ออนไล,คัดแยก'!$C:$C,'รับ-จ่าย ประจำวัน'!$B339,'FG,ออนไล,คัดแยก'!AL:AL)</f>
        <v>0</v>
      </c>
      <c r="BT339" s="18">
        <f t="shared" si="70"/>
        <v>13</v>
      </c>
      <c r="BU339" s="116"/>
      <c r="BV339" s="146">
        <f t="shared" si="71"/>
        <v>107</v>
      </c>
      <c r="BW339" s="183">
        <v>30</v>
      </c>
      <c r="BX339" s="172">
        <f t="shared" ref="BX339:BX340" si="80">BT339/30</f>
        <v>0.43333333333333335</v>
      </c>
      <c r="BY339" s="188">
        <f t="shared" si="74"/>
        <v>246.92307692307691</v>
      </c>
      <c r="BZ339" s="180">
        <f t="shared" ca="1" si="73"/>
        <v>46449.923076923078</v>
      </c>
      <c r="CA339" s="93"/>
      <c r="CB339" s="93"/>
      <c r="CC339" s="93"/>
      <c r="CD339" s="93"/>
      <c r="CE339" s="93"/>
      <c r="CF339" s="93"/>
      <c r="CG339" s="93"/>
      <c r="CH339" s="93"/>
      <c r="CI339" s="93"/>
      <c r="CJ339" s="94"/>
      <c r="CK339" s="9">
        <f t="shared" si="75"/>
        <v>107</v>
      </c>
    </row>
    <row r="340" spans="1:89" x14ac:dyDescent="0.5">
      <c r="A340" s="149" t="s">
        <v>1358</v>
      </c>
      <c r="B340" s="34">
        <v>1023101037</v>
      </c>
      <c r="C340" s="10" t="s">
        <v>1360</v>
      </c>
      <c r="D340" s="135" t="s">
        <v>1010</v>
      </c>
      <c r="E340" s="11">
        <v>75</v>
      </c>
      <c r="F340" s="75"/>
      <c r="G340" s="11" t="s">
        <v>62</v>
      </c>
      <c r="H340" s="12">
        <v>169</v>
      </c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3"/>
      <c r="AF340" s="13"/>
      <c r="AG340" s="13"/>
      <c r="AH340" s="13"/>
      <c r="AI340" s="14"/>
      <c r="AJ340" s="14"/>
      <c r="AK340" s="14"/>
      <c r="AL340" s="14"/>
      <c r="AM340" s="14"/>
      <c r="AN340" s="15">
        <f t="shared" si="69"/>
        <v>0</v>
      </c>
      <c r="AO340" s="16">
        <f>SUMIF(เตรียมส่วนผสม!$C:$C,'รับ-จ่าย ประจำวัน'!$B340,เตรียมส่วนผสม!H:H)+SUMIF(กวนไส้!$C:$C,'รับ-จ่าย ประจำวัน'!$B340,กวนไส้!H:H)+SUMIF(ผลิต1!$C:$C,'รับ-จ่าย ประจำวัน'!$B340,ผลิต1!H:H)+SUMIF(ผลิต2!$C:$C,'รับ-จ่าย ประจำวัน'!$B340,ผลิต2!H:H)+SUMIF(เส้นแต่งหน้าขนมเค้ก!$C:$C,'รับ-จ่าย ประจำวัน'!$B340,เส้นแต่งหน้าขนมเค้ก!H:H)+SUMIF(แพ็ค!$C:$C,'รับ-จ่าย ประจำวัน'!$B340,แพ็ค!H:H)+SUMIF(ธุรการ!$C:$C,'รับ-จ่าย ประจำวัน'!$B340,ธุรการ!H:H)+SUMIF(เส้นแต่งหน้าขนมปัง!$C:$C,'รับ-จ่าย ประจำวัน'!$B340,เส้นแต่งหน้าขนมปัง!H:H)+SUMIF('วางแผนBC,CJ'!$C:$C,'รับ-จ่าย ประจำวัน'!$B340,'วางแผนBC,CJ'!H:H)+SUMIF(RD!$C:$C,'รับ-จ่าย ประจำวัน'!$B340,RD!H:H)+SUMIF('FG,ออนไล,คัดแยก'!$C:$C,'รับ-จ่าย ประจำวัน'!$B340,'FG,ออนไล,คัดแยก'!H:H)</f>
        <v>0</v>
      </c>
      <c r="AP340" s="16">
        <f>SUMIF(เตรียมส่วนผสม!$C:$C,'รับ-จ่าย ประจำวัน'!$B340,เตรียมส่วนผสม!I:I)+SUMIF(กวนไส้!$C:$C,'รับ-จ่าย ประจำวัน'!$B340,กวนไส้!I:I)+SUMIF(ผลิต1!$C:$C,'รับ-จ่าย ประจำวัน'!$B340,ผลิต1!I:I)+SUMIF(ผลิต2!$C:$C,'รับ-จ่าย ประจำวัน'!$B340,ผลิต2!I:I)+SUMIF(เส้นแต่งหน้าขนมเค้ก!$C:$C,'รับ-จ่าย ประจำวัน'!$B340,เส้นแต่งหน้าขนมเค้ก!I:I)+SUMIF(แพ็ค!$C:$C,'รับ-จ่าย ประจำวัน'!$B340,แพ็ค!I:I)+SUMIF(ธุรการ!$C:$C,'รับ-จ่าย ประจำวัน'!$B340,ธุรการ!I:I)+SUMIF(เส้นแต่งหน้าขนมปัง!$C:$C,'รับ-จ่าย ประจำวัน'!$B340,เส้นแต่งหน้าขนมปัง!I:I)+SUMIF('วางแผนBC,CJ'!$C:$C,'รับ-จ่าย ประจำวัน'!$B340,'วางแผนBC,CJ'!I:I)+SUMIF(RD!$C:$C,'รับ-จ่าย ประจำวัน'!$B340,RD!I:I)+SUMIF('FG,ออนไล,คัดแยก'!$C:$C,'รับ-จ่าย ประจำวัน'!$B340,'FG,ออนไล,คัดแยก'!I:I)</f>
        <v>0</v>
      </c>
      <c r="AQ340" s="16">
        <f>SUMIF(เตรียมส่วนผสม!$C:$C,'รับ-จ่าย ประจำวัน'!$B340,เตรียมส่วนผสม!J:J)+SUMIF(กวนไส้!$C:$C,'รับ-จ่าย ประจำวัน'!$B340,กวนไส้!J:J)+SUMIF(ผลิต1!$C:$C,'รับ-จ่าย ประจำวัน'!$B340,ผลิต1!J:J)+SUMIF(ผลิต2!$C:$C,'รับ-จ่าย ประจำวัน'!$B340,ผลิต2!J:J)+SUMIF(เส้นแต่งหน้าขนมเค้ก!$C:$C,'รับ-จ่าย ประจำวัน'!$B340,เส้นแต่งหน้าขนมเค้ก!J:J)+SUMIF(แพ็ค!$C:$C,'รับ-จ่าย ประจำวัน'!$B340,แพ็ค!J:J)+SUMIF(ธุรการ!$C:$C,'รับ-จ่าย ประจำวัน'!$B340,ธุรการ!J:J)+SUMIF(เส้นแต่งหน้าขนมปัง!$C:$C,'รับ-จ่าย ประจำวัน'!$B340,เส้นแต่งหน้าขนมปัง!J:J)+SUMIF('วางแผนBC,CJ'!$C:$C,'รับ-จ่าย ประจำวัน'!$B340,'วางแผนBC,CJ'!J:J)+SUMIF(RD!$C:$C,'รับ-จ่าย ประจำวัน'!$B340,RD!J:J)+SUMIF('FG,ออนไล,คัดแยก'!$C:$C,'รับ-จ่าย ประจำวัน'!$B340,'FG,ออนไล,คัดแยก'!J:J)</f>
        <v>0</v>
      </c>
      <c r="AR340" s="16">
        <f>SUMIF(เตรียมส่วนผสม!$C:$C,'รับ-จ่าย ประจำวัน'!$B340,เตรียมส่วนผสม!K:K)+SUMIF(กวนไส้!$C:$C,'รับ-จ่าย ประจำวัน'!$B340,กวนไส้!K:K)+SUMIF(ผลิต1!$C:$C,'รับ-จ่าย ประจำวัน'!$B340,ผลิต1!K:K)+SUMIF(ผลิต2!$C:$C,'รับ-จ่าย ประจำวัน'!$B340,ผลิต2!K:K)+SUMIF(เส้นแต่งหน้าขนมเค้ก!$C:$C,'รับ-จ่าย ประจำวัน'!$B340,เส้นแต่งหน้าขนมเค้ก!K:K)+SUMIF(แพ็ค!$C:$C,'รับ-จ่าย ประจำวัน'!$B340,แพ็ค!K:K)+SUMIF(ธุรการ!$C:$C,'รับ-จ่าย ประจำวัน'!$B340,ธุรการ!K:K)+SUMIF(เส้นแต่งหน้าขนมปัง!$C:$C,'รับ-จ่าย ประจำวัน'!$B340,เส้นแต่งหน้าขนมปัง!K:K)+SUMIF('วางแผนBC,CJ'!$C:$C,'รับ-จ่าย ประจำวัน'!$B340,'วางแผนBC,CJ'!K:K)+SUMIF(RD!$C:$C,'รับ-จ่าย ประจำวัน'!$B340,RD!K:K)+SUMIF('FG,ออนไล,คัดแยก'!$C:$C,'รับ-จ่าย ประจำวัน'!$B340,'FG,ออนไล,คัดแยก'!K:K)</f>
        <v>0</v>
      </c>
      <c r="AS340" s="16">
        <f>SUMIF(เตรียมส่วนผสม!$C:$C,'รับ-จ่าย ประจำวัน'!$B340,เตรียมส่วนผสม!L:L)+SUMIF(กวนไส้!$C:$C,'รับ-จ่าย ประจำวัน'!$B340,กวนไส้!L:L)+SUMIF(ผลิต1!$C:$C,'รับ-จ่าย ประจำวัน'!$B340,ผลิต1!L:L)+SUMIF(ผลิต2!$C:$C,'รับ-จ่าย ประจำวัน'!$B340,ผลิต2!L:L)+SUMIF(เส้นแต่งหน้าขนมเค้ก!$C:$C,'รับ-จ่าย ประจำวัน'!$B340,เส้นแต่งหน้าขนมเค้ก!L:L)+SUMIF(แพ็ค!$C:$C,'รับ-จ่าย ประจำวัน'!$B340,แพ็ค!L:L)+SUMIF(ธุรการ!$C:$C,'รับ-จ่าย ประจำวัน'!$B340,ธุรการ!L:L)+SUMIF(เส้นแต่งหน้าขนมปัง!$C:$C,'รับ-จ่าย ประจำวัน'!$B340,เส้นแต่งหน้าขนมปัง!L:L)+SUMIF('วางแผนBC,CJ'!$C:$C,'รับ-จ่าย ประจำวัน'!$B340,'วางแผนBC,CJ'!L:L)+SUMIF(RD!$C:$C,'รับ-จ่าย ประจำวัน'!$B340,RD!L:L)+SUMIF('FG,ออนไล,คัดแยก'!$C:$C,'รับ-จ่าย ประจำวัน'!$B340,'FG,ออนไล,คัดแยก'!L:L)</f>
        <v>6</v>
      </c>
      <c r="AT340" s="16">
        <f>SUMIF(เตรียมส่วนผสม!$C:$C,'รับ-จ่าย ประจำวัน'!$B340,เตรียมส่วนผสม!M:M)+SUMIF(กวนไส้!$C:$C,'รับ-จ่าย ประจำวัน'!$B340,กวนไส้!M:M)+SUMIF(ผลิต1!$C:$C,'รับ-จ่าย ประจำวัน'!$B340,ผลิต1!M:M)+SUMIF(ผลิต2!$C:$C,'รับ-จ่าย ประจำวัน'!$B340,ผลิต2!M:M)+SUMIF(เส้นแต่งหน้าขนมเค้ก!$C:$C,'รับ-จ่าย ประจำวัน'!$B340,เส้นแต่งหน้าขนมเค้ก!M:M)+SUMIF(แพ็ค!$C:$C,'รับ-จ่าย ประจำวัน'!$B340,แพ็ค!M:M)+SUMIF(ธุรการ!$C:$C,'รับ-จ่าย ประจำวัน'!$B340,ธุรการ!M:M)+SUMIF(เส้นแต่งหน้าขนมปัง!$C:$C,'รับ-จ่าย ประจำวัน'!$B340,เส้นแต่งหน้าขนมปัง!M:M)+SUMIF('วางแผนBC,CJ'!$C:$C,'รับ-จ่าย ประจำวัน'!$B340,'วางแผนBC,CJ'!M:M)+SUMIF(RD!$C:$C,'รับ-จ่าย ประจำวัน'!$B340,RD!M:M)+SUMIF('FG,ออนไล,คัดแยก'!$C:$C,'รับ-จ่าย ประจำวัน'!$B340,'FG,ออนไล,คัดแยก'!M:M)</f>
        <v>0</v>
      </c>
      <c r="AU340" s="16">
        <f>SUMIF(เตรียมส่วนผสม!$C:$C,'รับ-จ่าย ประจำวัน'!$B340,เตรียมส่วนผสม!N:N)+SUMIF(กวนไส้!$C:$C,'รับ-จ่าย ประจำวัน'!$B340,กวนไส้!N:N)+SUMIF(ผลิต1!$C:$C,'รับ-จ่าย ประจำวัน'!$B340,ผลิต1!N:N)+SUMIF(ผลิต2!$C:$C,'รับ-จ่าย ประจำวัน'!$B340,ผลิต2!N:N)+SUMIF(เส้นแต่งหน้าขนมเค้ก!$C:$C,'รับ-จ่าย ประจำวัน'!$B340,เส้นแต่งหน้าขนมเค้ก!N:N)+SUMIF(แพ็ค!$C:$C,'รับ-จ่าย ประจำวัน'!$B340,แพ็ค!N:N)+SUMIF(ธุรการ!$C:$C,'รับ-จ่าย ประจำวัน'!$B340,ธุรการ!N:N)+SUMIF(เส้นแต่งหน้าขนมปัง!$C:$C,'รับ-จ่าย ประจำวัน'!$B340,เส้นแต่งหน้าขนมปัง!N:N)+SUMIF('วางแผนBC,CJ'!$C:$C,'รับ-จ่าย ประจำวัน'!$B340,'วางแผนBC,CJ'!N:N)+SUMIF(RD!$C:$C,'รับ-จ่าย ประจำวัน'!$B340,RD!N:N)+SUMIF('FG,ออนไล,คัดแยก'!$C:$C,'รับ-จ่าย ประจำวัน'!$B340,'FG,ออนไล,คัดแยก'!N:N)</f>
        <v>0</v>
      </c>
      <c r="AV340" s="16">
        <f>SUMIF(เตรียมส่วนผสม!$C:$C,'รับ-จ่าย ประจำวัน'!$B340,เตรียมส่วนผสม!O:O)+SUMIF(กวนไส้!$C:$C,'รับ-จ่าย ประจำวัน'!$B340,กวนไส้!O:O)+SUMIF(ผลิต1!$C:$C,'รับ-จ่าย ประจำวัน'!$B340,ผลิต1!O:O)+SUMIF(ผลิต2!$C:$C,'รับ-จ่าย ประจำวัน'!$B340,ผลิต2!O:O)+SUMIF(เส้นแต่งหน้าขนมเค้ก!$C:$C,'รับ-จ่าย ประจำวัน'!$B340,เส้นแต่งหน้าขนมเค้ก!O:O)+SUMIF(แพ็ค!$C:$C,'รับ-จ่าย ประจำวัน'!$B340,แพ็ค!O:O)+SUMIF(ธุรการ!$C:$C,'รับ-จ่าย ประจำวัน'!$B340,ธุรการ!O:O)+SUMIF(เส้นแต่งหน้าขนมปัง!$C:$C,'รับ-จ่าย ประจำวัน'!$B340,เส้นแต่งหน้าขนมปัง!O:O)+SUMIF('วางแผนBC,CJ'!$C:$C,'รับ-จ่าย ประจำวัน'!$B340,'วางแผนBC,CJ'!O:O)+SUMIF(RD!$C:$C,'รับ-จ่าย ประจำวัน'!$B340,RD!O:O)+SUMIF('FG,ออนไล,คัดแยก'!$C:$C,'รับ-จ่าย ประจำวัน'!$B340,'FG,ออนไล,คัดแยก'!O:O)</f>
        <v>0</v>
      </c>
      <c r="AW340" s="16">
        <f>SUMIF(เตรียมส่วนผสม!$C:$C,'รับ-จ่าย ประจำวัน'!$B340,เตรียมส่วนผสม!P:P)+SUMIF(กวนไส้!$C:$C,'รับ-จ่าย ประจำวัน'!$B340,กวนไส้!P:P)+SUMIF(ผลิต1!$C:$C,'รับ-จ่าย ประจำวัน'!$B340,ผลิต1!P:P)+SUMIF(ผลิต2!$C:$C,'รับ-จ่าย ประจำวัน'!$B340,ผลิต2!P:P)+SUMIF(เส้นแต่งหน้าขนมเค้ก!$C:$C,'รับ-จ่าย ประจำวัน'!$B340,เส้นแต่งหน้าขนมเค้ก!P:P)+SUMIF(แพ็ค!$C:$C,'รับ-จ่าย ประจำวัน'!$B340,แพ็ค!P:P)+SUMIF(ธุรการ!$C:$C,'รับ-จ่าย ประจำวัน'!$B340,ธุรการ!P:P)+SUMIF(เส้นแต่งหน้าขนมปัง!$C:$C,'รับ-จ่าย ประจำวัน'!$B340,เส้นแต่งหน้าขนมปัง!P:P)+SUMIF('วางแผนBC,CJ'!$C:$C,'รับ-จ่าย ประจำวัน'!$B340,'วางแผนBC,CJ'!P:P)+SUMIF(RD!$C:$C,'รับ-จ่าย ประจำวัน'!$B340,RD!P:P)+SUMIF('FG,ออนไล,คัดแยก'!$C:$C,'รับ-จ่าย ประจำวัน'!$B340,'FG,ออนไล,คัดแยก'!P:P)</f>
        <v>0</v>
      </c>
      <c r="AX340" s="16">
        <f>SUMIF(เตรียมส่วนผสม!$C:$C,'รับ-จ่าย ประจำวัน'!$B340,เตรียมส่วนผสม!Q:Q)+SUMIF(กวนไส้!$C:$C,'รับ-จ่าย ประจำวัน'!$B340,กวนไส้!Q:Q)+SUMIF(ผลิต1!$C:$C,'รับ-จ่าย ประจำวัน'!$B340,ผลิต1!Q:Q)+SUMIF(ผลิต2!$C:$C,'รับ-จ่าย ประจำวัน'!$B340,ผลิต2!Q:Q)+SUMIF(เส้นแต่งหน้าขนมเค้ก!$C:$C,'รับ-จ่าย ประจำวัน'!$B340,เส้นแต่งหน้าขนมเค้ก!Q:Q)+SUMIF(แพ็ค!$C:$C,'รับ-จ่าย ประจำวัน'!$B340,แพ็ค!Q:Q)+SUMIF(ธุรการ!$C:$C,'รับ-จ่าย ประจำวัน'!$B340,ธุรการ!Q:Q)+SUMIF(เส้นแต่งหน้าขนมปัง!$C:$C,'รับ-จ่าย ประจำวัน'!$B340,เส้นแต่งหน้าขนมปัง!Q:Q)+SUMIF('วางแผนBC,CJ'!$C:$C,'รับ-จ่าย ประจำวัน'!$B340,'วางแผนBC,CJ'!Q:Q)+SUMIF(RD!$C:$C,'รับ-จ่าย ประจำวัน'!$B340,RD!Q:Q)+SUMIF('FG,ออนไล,คัดแยก'!$C:$C,'รับ-จ่าย ประจำวัน'!$B340,'FG,ออนไล,คัดแยก'!Q:Q)</f>
        <v>0</v>
      </c>
      <c r="AY340" s="16">
        <f>SUMIF(เตรียมส่วนผสม!$C:$C,'รับ-จ่าย ประจำวัน'!$B340,เตรียมส่วนผสม!R:R)+SUMIF(กวนไส้!$C:$C,'รับ-จ่าย ประจำวัน'!$B340,กวนไส้!R:R)+SUMIF(ผลิต1!$C:$C,'รับ-จ่าย ประจำวัน'!$B340,ผลิต1!R:R)+SUMIF(ผลิต2!$C:$C,'รับ-จ่าย ประจำวัน'!$B340,ผลิต2!R:R)+SUMIF(เส้นแต่งหน้าขนมเค้ก!$C:$C,'รับ-จ่าย ประจำวัน'!$B340,เส้นแต่งหน้าขนมเค้ก!R:R)+SUMIF(แพ็ค!$C:$C,'รับ-จ่าย ประจำวัน'!$B340,แพ็ค!R:R)+SUMIF(ธุรการ!$C:$C,'รับ-จ่าย ประจำวัน'!$B340,ธุรการ!R:R)+SUMIF(เส้นแต่งหน้าขนมปัง!$C:$C,'รับ-จ่าย ประจำวัน'!$B340,เส้นแต่งหน้าขนมปัง!R:R)+SUMIF('วางแผนBC,CJ'!$C:$C,'รับ-จ่าย ประจำวัน'!$B340,'วางแผนBC,CJ'!R:R)+SUMIF(RD!$C:$C,'รับ-จ่าย ประจำวัน'!$B340,RD!R:R)+SUMIF('FG,ออนไล,คัดแยก'!$C:$C,'รับ-จ่าย ประจำวัน'!$B340,'FG,ออนไล,คัดแยก'!R:R)</f>
        <v>0</v>
      </c>
      <c r="AZ340" s="16">
        <f>SUMIF(เตรียมส่วนผสม!$C:$C,'รับ-จ่าย ประจำวัน'!$B340,เตรียมส่วนผสม!S:S)+SUMIF(กวนไส้!$C:$C,'รับ-จ่าย ประจำวัน'!$B340,กวนไส้!S:S)+SUMIF(ผลิต1!$C:$C,'รับ-จ่าย ประจำวัน'!$B340,ผลิต1!S:S)+SUMIF(ผลิต2!$C:$C,'รับ-จ่าย ประจำวัน'!$B340,ผลิต2!S:S)+SUMIF(เส้นแต่งหน้าขนมเค้ก!$C:$C,'รับ-จ่าย ประจำวัน'!$B340,เส้นแต่งหน้าขนมเค้ก!S:S)+SUMIF(แพ็ค!$C:$C,'รับ-จ่าย ประจำวัน'!$B340,แพ็ค!S:S)+SUMIF(ธุรการ!$C:$C,'รับ-จ่าย ประจำวัน'!$B340,ธุรการ!S:S)+SUMIF(เส้นแต่งหน้าขนมปัง!$C:$C,'รับ-จ่าย ประจำวัน'!$B340,เส้นแต่งหน้าขนมปัง!S:S)+SUMIF('วางแผนBC,CJ'!$C:$C,'รับ-จ่าย ประจำวัน'!$B340,'วางแผนBC,CJ'!S:S)+SUMIF(RD!$C:$C,'รับ-จ่าย ประจำวัน'!$B340,RD!S:S)+SUMIF('FG,ออนไล,คัดแยก'!$C:$C,'รับ-จ่าย ประจำวัน'!$B340,'FG,ออนไล,คัดแยก'!S:S)</f>
        <v>0</v>
      </c>
      <c r="BA340" s="16">
        <f>SUMIF(เตรียมส่วนผสม!$C:$C,'รับ-จ่าย ประจำวัน'!$B340,เตรียมส่วนผสม!T:T)+SUMIF(กวนไส้!$C:$C,'รับ-จ่าย ประจำวัน'!$B340,กวนไส้!T:T)+SUMIF(ผลิต1!$C:$C,'รับ-จ่าย ประจำวัน'!$B340,ผลิต1!T:T)+SUMIF(ผลิต2!$C:$C,'รับ-จ่าย ประจำวัน'!$B340,ผลิต2!T:T)+SUMIF(เส้นแต่งหน้าขนมเค้ก!$C:$C,'รับ-จ่าย ประจำวัน'!$B340,เส้นแต่งหน้าขนมเค้ก!T:T)+SUMIF(แพ็ค!$C:$C,'รับ-จ่าย ประจำวัน'!$B340,แพ็ค!T:T)+SUMIF(ธุรการ!$C:$C,'รับ-จ่าย ประจำวัน'!$B340,ธุรการ!T:T)+SUMIF(เส้นแต่งหน้าขนมปัง!$C:$C,'รับ-จ่าย ประจำวัน'!$B340,เส้นแต่งหน้าขนมปัง!T:T)+SUMIF('วางแผนBC,CJ'!$C:$C,'รับ-จ่าย ประจำวัน'!$B340,'วางแผนBC,CJ'!T:T)+SUMIF(RD!$C:$C,'รับ-จ่าย ประจำวัน'!$B340,RD!T:T)+SUMIF('FG,ออนไล,คัดแยก'!$C:$C,'รับ-จ่าย ประจำวัน'!$B340,'FG,ออนไล,คัดแยก'!T:T)</f>
        <v>0</v>
      </c>
      <c r="BB340" s="16">
        <f>SUMIF(เตรียมส่วนผสม!$C:$C,'รับ-จ่าย ประจำวัน'!$B340,เตรียมส่วนผสม!U:U)+SUMIF(กวนไส้!$C:$C,'รับ-จ่าย ประจำวัน'!$B340,กวนไส้!U:U)+SUMIF(ผลิต1!$C:$C,'รับ-จ่าย ประจำวัน'!$B340,ผลิต1!U:U)+SUMIF(ผลิต2!$C:$C,'รับ-จ่าย ประจำวัน'!$B340,ผลิต2!U:U)+SUMIF(เส้นแต่งหน้าขนมเค้ก!$C:$C,'รับ-จ่าย ประจำวัน'!$B340,เส้นแต่งหน้าขนมเค้ก!U:U)+SUMIF(แพ็ค!$C:$C,'รับ-จ่าย ประจำวัน'!$B340,แพ็ค!U:U)+SUMIF(ธุรการ!$C:$C,'รับ-จ่าย ประจำวัน'!$B340,ธุรการ!U:U)+SUMIF(เส้นแต่งหน้าขนมปัง!$C:$C,'รับ-จ่าย ประจำวัน'!$B340,เส้นแต่งหน้าขนมปัง!U:U)+SUMIF('วางแผนBC,CJ'!$C:$C,'รับ-จ่าย ประจำวัน'!$B340,'วางแผนBC,CJ'!U:U)+SUMIF(RD!$C:$C,'รับ-จ่าย ประจำวัน'!$B340,RD!U:U)+SUMIF('FG,ออนไล,คัดแยก'!$C:$C,'รับ-จ่าย ประจำวัน'!$B340,'FG,ออนไล,คัดแยก'!U:U)</f>
        <v>5</v>
      </c>
      <c r="BC340" s="16">
        <f>SUMIF(เตรียมส่วนผสม!$C:$C,'รับ-จ่าย ประจำวัน'!$B340,เตรียมส่วนผสม!V:V)+SUMIF(กวนไส้!$C:$C,'รับ-จ่าย ประจำวัน'!$B340,กวนไส้!V:V)+SUMIF(ผลิต1!$C:$C,'รับ-จ่าย ประจำวัน'!$B340,ผลิต1!V:V)+SUMIF(ผลิต2!$C:$C,'รับ-จ่าย ประจำวัน'!$B340,ผลิต2!V:V)+SUMIF(เส้นแต่งหน้าขนมเค้ก!$C:$C,'รับ-จ่าย ประจำวัน'!$B340,เส้นแต่งหน้าขนมเค้ก!V:V)+SUMIF(แพ็ค!$C:$C,'รับ-จ่าย ประจำวัน'!$B340,แพ็ค!V:V)+SUMIF(ธุรการ!$C:$C,'รับ-จ่าย ประจำวัน'!$B340,ธุรการ!V:V)+SUMIF(เส้นแต่งหน้าขนมปัง!$C:$C,'รับ-จ่าย ประจำวัน'!$B340,เส้นแต่งหน้าขนมปัง!V:V)+SUMIF('วางแผนBC,CJ'!$C:$C,'รับ-จ่าย ประจำวัน'!$B340,'วางแผนBC,CJ'!V:V)+SUMIF(RD!$C:$C,'รับ-จ่าย ประจำวัน'!$B340,RD!V:V)+SUMIF('FG,ออนไล,คัดแยก'!$C:$C,'รับ-จ่าย ประจำวัน'!$B340,'FG,ออนไล,คัดแยก'!V:V)</f>
        <v>0</v>
      </c>
      <c r="BD340" s="16">
        <f>SUMIF(เตรียมส่วนผสม!$C:$C,'รับ-จ่าย ประจำวัน'!$B340,เตรียมส่วนผสม!W:W)+SUMIF(กวนไส้!$C:$C,'รับ-จ่าย ประจำวัน'!$B340,กวนไส้!W:W)+SUMIF(ผลิต1!$C:$C,'รับ-จ่าย ประจำวัน'!$B340,ผลิต1!W:W)+SUMIF(ผลิต2!$C:$C,'รับ-จ่าย ประจำวัน'!$B340,ผลิต2!W:W)+SUMIF(เส้นแต่งหน้าขนมเค้ก!$C:$C,'รับ-จ่าย ประจำวัน'!$B340,เส้นแต่งหน้าขนมเค้ก!W:W)+SUMIF(แพ็ค!$C:$C,'รับ-จ่าย ประจำวัน'!$B340,แพ็ค!W:W)+SUMIF(ธุรการ!$C:$C,'รับ-จ่าย ประจำวัน'!$B340,ธุรการ!W:W)+SUMIF(เส้นแต่งหน้าขนมปัง!$C:$C,'รับ-จ่าย ประจำวัน'!$B340,เส้นแต่งหน้าขนมปัง!W:W)+SUMIF('วางแผนBC,CJ'!$C:$C,'รับ-จ่าย ประจำวัน'!$B340,'วางแผนBC,CJ'!W:W)+SUMIF(RD!$C:$C,'รับ-จ่าย ประจำวัน'!$B340,RD!W:W)+SUMIF('FG,ออนไล,คัดแยก'!$C:$C,'รับ-จ่าย ประจำวัน'!$B340,'FG,ออนไล,คัดแยก'!W:W)</f>
        <v>0</v>
      </c>
      <c r="BE340" s="16">
        <f>SUMIF(เตรียมส่วนผสม!$C:$C,'รับ-จ่าย ประจำวัน'!$B340,เตรียมส่วนผสม!X:X)+SUMIF(กวนไส้!$C:$C,'รับ-จ่าย ประจำวัน'!$B340,กวนไส้!X:X)+SUMIF(ผลิต1!$C:$C,'รับ-จ่าย ประจำวัน'!$B340,ผลิต1!X:X)+SUMIF(ผลิต2!$C:$C,'รับ-จ่าย ประจำวัน'!$B340,ผลิต2!X:X)+SUMIF(เส้นแต่งหน้าขนมเค้ก!$C:$C,'รับ-จ่าย ประจำวัน'!$B340,เส้นแต่งหน้าขนมเค้ก!X:X)+SUMIF(แพ็ค!$C:$C,'รับ-จ่าย ประจำวัน'!$B340,แพ็ค!X:X)+SUMIF(ธุรการ!$C:$C,'รับ-จ่าย ประจำวัน'!$B340,ธุรการ!X:X)+SUMIF(เส้นแต่งหน้าขนมปัง!$C:$C,'รับ-จ่าย ประจำวัน'!$B340,เส้นแต่งหน้าขนมปัง!X:X)+SUMIF('วางแผนBC,CJ'!$C:$C,'รับ-จ่าย ประจำวัน'!$B340,'วางแผนBC,CJ'!X:X)+SUMIF(RD!$C:$C,'รับ-จ่าย ประจำวัน'!$B340,RD!X:X)+SUMIF('FG,ออนไล,คัดแยก'!$C:$C,'รับ-จ่าย ประจำวัน'!$B340,'FG,ออนไล,คัดแยก'!X:X)</f>
        <v>0</v>
      </c>
      <c r="BF340" s="16">
        <f>SUMIF(เตรียมส่วนผสม!$C:$C,'รับ-จ่าย ประจำวัน'!$B340,เตรียมส่วนผสม!Y:Y)+SUMIF(กวนไส้!$C:$C,'รับ-จ่าย ประจำวัน'!$B340,กวนไส้!Y:Y)+SUMIF(ผลิต1!$C:$C,'รับ-จ่าย ประจำวัน'!$B340,ผลิต1!Y:Y)+SUMIF(ผลิต2!$C:$C,'รับ-จ่าย ประจำวัน'!$B340,ผลิต2!Y:Y)+SUMIF(เส้นแต่งหน้าขนมเค้ก!$C:$C,'รับ-จ่าย ประจำวัน'!$B340,เส้นแต่งหน้าขนมเค้ก!Y:Y)+SUMIF(แพ็ค!$C:$C,'รับ-จ่าย ประจำวัน'!$B340,แพ็ค!Y:Y)+SUMIF(ธุรการ!$C:$C,'รับ-จ่าย ประจำวัน'!$B340,ธุรการ!Y:Y)+SUMIF(เส้นแต่งหน้าขนมปัง!$C:$C,'รับ-จ่าย ประจำวัน'!$B340,เส้นแต่งหน้าขนมปัง!Y:Y)+SUMIF('วางแผนBC,CJ'!$C:$C,'รับ-จ่าย ประจำวัน'!$B340,'วางแผนBC,CJ'!Y:Y)+SUMIF(RD!$C:$C,'รับ-จ่าย ประจำวัน'!$B340,RD!Y:Y)+SUMIF('FG,ออนไล,คัดแยก'!$C:$C,'รับ-จ่าย ประจำวัน'!$B340,'FG,ออนไล,คัดแยก'!Y:Y)</f>
        <v>0</v>
      </c>
      <c r="BG340" s="16">
        <f>SUMIF(เตรียมส่วนผสม!$C:$C,'รับ-จ่าย ประจำวัน'!$B340,เตรียมส่วนผสม!Z:Z)+SUMIF(กวนไส้!$C:$C,'รับ-จ่าย ประจำวัน'!$B340,กวนไส้!Z:Z)+SUMIF(ผลิต1!$C:$C,'รับ-จ่าย ประจำวัน'!$B340,ผลิต1!Z:Z)+SUMIF(ผลิต2!$C:$C,'รับ-จ่าย ประจำวัน'!$B340,ผลิต2!Z:Z)+SUMIF(เส้นแต่งหน้าขนมเค้ก!$C:$C,'รับ-จ่าย ประจำวัน'!$B340,เส้นแต่งหน้าขนมเค้ก!Z:Z)+SUMIF(แพ็ค!$C:$C,'รับ-จ่าย ประจำวัน'!$B340,แพ็ค!Z:Z)+SUMIF(ธุรการ!$C:$C,'รับ-จ่าย ประจำวัน'!$B340,ธุรการ!Z:Z)+SUMIF(เส้นแต่งหน้าขนมปัง!$C:$C,'รับ-จ่าย ประจำวัน'!$B340,เส้นแต่งหน้าขนมปัง!Z:Z)+SUMIF('วางแผนBC,CJ'!$C:$C,'รับ-จ่าย ประจำวัน'!$B340,'วางแผนBC,CJ'!Z:Z)+SUMIF(RD!$C:$C,'รับ-จ่าย ประจำวัน'!$B340,RD!Z:Z)+SUMIF('FG,ออนไล,คัดแยก'!$C:$C,'รับ-จ่าย ประจำวัน'!$B340,'FG,ออนไล,คัดแยก'!Z:Z)</f>
        <v>0</v>
      </c>
      <c r="BH340" s="16">
        <f>SUMIF(เตรียมส่วนผสม!$C:$C,'รับ-จ่าย ประจำวัน'!$B340,เตรียมส่วนผสม!AA:AA)+SUMIF(กวนไส้!$C:$C,'รับ-จ่าย ประจำวัน'!$B340,กวนไส้!AA:AA)+SUMIF(ผลิต1!$C:$C,'รับ-จ่าย ประจำวัน'!$B340,ผลิต1!AA:AA)+SUMIF(ผลิต2!$C:$C,'รับ-จ่าย ประจำวัน'!$B340,ผลิต2!AA:AA)+SUMIF(เส้นแต่งหน้าขนมเค้ก!$C:$C,'รับ-จ่าย ประจำวัน'!$B340,เส้นแต่งหน้าขนมเค้ก!AA:AA)+SUMIF(แพ็ค!$C:$C,'รับ-จ่าย ประจำวัน'!$B340,แพ็ค!AA:AA)+SUMIF(ธุรการ!$C:$C,'รับ-จ่าย ประจำวัน'!$B340,ธุรการ!AA:AA)+SUMIF(เส้นแต่งหน้าขนมปัง!$C:$C,'รับ-จ่าย ประจำวัน'!$B340,เส้นแต่งหน้าขนมปัง!AA:AA)+SUMIF('วางแผนBC,CJ'!$C:$C,'รับ-จ่าย ประจำวัน'!$B340,'วางแผนBC,CJ'!AA:AA)+SUMIF(RD!$C:$C,'รับ-จ่าย ประจำวัน'!$B340,RD!AA:AA)+SUMIF('FG,ออนไล,คัดแยก'!$C:$C,'รับ-จ่าย ประจำวัน'!$B340,'FG,ออนไล,คัดแยก'!AA:AA)</f>
        <v>0</v>
      </c>
      <c r="BI340" s="16">
        <f>SUMIF(เตรียมส่วนผสม!$C:$C,'รับ-จ่าย ประจำวัน'!$B340,เตรียมส่วนผสม!AB:AB)+SUMIF(กวนไส้!$C:$C,'รับ-จ่าย ประจำวัน'!$B340,กวนไส้!AB:AB)+SUMIF(ผลิต1!$C:$C,'รับ-จ่าย ประจำวัน'!$B340,ผลิต1!AB:AB)+SUMIF(ผลิต2!$C:$C,'รับ-จ่าย ประจำวัน'!$B340,ผลิต2!AB:AB)+SUMIF(เส้นแต่งหน้าขนมเค้ก!$C:$C,'รับ-จ่าย ประจำวัน'!$B340,เส้นแต่งหน้าขนมเค้ก!AB:AB)+SUMIF(แพ็ค!$C:$C,'รับ-จ่าย ประจำวัน'!$B340,แพ็ค!AB:AB)+SUMIF(ธุรการ!$C:$C,'รับ-จ่าย ประจำวัน'!$B340,ธุรการ!AB:AB)+SUMIF(เส้นแต่งหน้าขนมปัง!$C:$C,'รับ-จ่าย ประจำวัน'!$B340,เส้นแต่งหน้าขนมปัง!AB:AB)+SUMIF('วางแผนBC,CJ'!$C:$C,'รับ-จ่าย ประจำวัน'!$B340,'วางแผนBC,CJ'!AB:AB)+SUMIF(RD!$C:$C,'รับ-จ่าย ประจำวัน'!$B340,RD!AB:AB)+SUMIF('FG,ออนไล,คัดแยก'!$C:$C,'รับ-จ่าย ประจำวัน'!$B340,'FG,ออนไล,คัดแยก'!AB:AB)</f>
        <v>0</v>
      </c>
      <c r="BJ340" s="16">
        <f>SUMIF(เตรียมส่วนผสม!$C:$C,'รับ-จ่าย ประจำวัน'!$B340,เตรียมส่วนผสม!AC:AC)+SUMIF(กวนไส้!$C:$C,'รับ-จ่าย ประจำวัน'!$B340,กวนไส้!AC:AC)+SUMIF(ผลิต1!$C:$C,'รับ-จ่าย ประจำวัน'!$B340,ผลิต1!AC:AC)+SUMIF(ผลิต2!$C:$C,'รับ-จ่าย ประจำวัน'!$B340,ผลิต2!AC:AC)+SUMIF(เส้นแต่งหน้าขนมเค้ก!$C:$C,'รับ-จ่าย ประจำวัน'!$B340,เส้นแต่งหน้าขนมเค้ก!AC:AC)+SUMIF(แพ็ค!$C:$C,'รับ-จ่าย ประจำวัน'!$B340,แพ็ค!AC:AC)+SUMIF(ธุรการ!$C:$C,'รับ-จ่าย ประจำวัน'!$B340,ธุรการ!AC:AC)+SUMIF(เส้นแต่งหน้าขนมปัง!$C:$C,'รับ-จ่าย ประจำวัน'!$B340,เส้นแต่งหน้าขนมปัง!AC:AC)+SUMIF('วางแผนBC,CJ'!$C:$C,'รับ-จ่าย ประจำวัน'!$B340,'วางแผนBC,CJ'!AC:AC)+SUMIF(RD!$C:$C,'รับ-จ่าย ประจำวัน'!$B340,RD!AC:AC)+SUMIF('FG,ออนไล,คัดแยก'!$C:$C,'รับ-จ่าย ประจำวัน'!$B340,'FG,ออนไล,คัดแยก'!AC:AC)</f>
        <v>0</v>
      </c>
      <c r="BK340" s="16">
        <f>SUMIF(เตรียมส่วนผสม!$C:$C,'รับ-จ่าย ประจำวัน'!$B340,เตรียมส่วนผสม!AD:AD)+SUMIF(กวนไส้!$C:$C,'รับ-จ่าย ประจำวัน'!$B340,กวนไส้!AD:AD)+SUMIF(ผลิต1!$C:$C,'รับ-จ่าย ประจำวัน'!$B340,ผลิต1!AD:AD)+SUMIF(ผลิต2!$C:$C,'รับ-จ่าย ประจำวัน'!$B340,ผลิต2!AD:AD)+SUMIF(เส้นแต่งหน้าขนมเค้ก!$C:$C,'รับ-จ่าย ประจำวัน'!$B340,เส้นแต่งหน้าขนมเค้ก!AD:AD)+SUMIF(แพ็ค!$C:$C,'รับ-จ่าย ประจำวัน'!$B340,แพ็ค!AD:AD)+SUMIF(ธุรการ!$C:$C,'รับ-จ่าย ประจำวัน'!$B340,ธุรการ!AD:AD)+SUMIF(เส้นแต่งหน้าขนมปัง!$C:$C,'รับ-จ่าย ประจำวัน'!$B340,เส้นแต่งหน้าขนมปัง!AD:AD)+SUMIF('วางแผนBC,CJ'!$C:$C,'รับ-จ่าย ประจำวัน'!$B340,'วางแผนBC,CJ'!AD:AD)+SUMIF(RD!$C:$C,'รับ-จ่าย ประจำวัน'!$B340,RD!AD:AD)+SUMIF('FG,ออนไล,คัดแยก'!$C:$C,'รับ-จ่าย ประจำวัน'!$B340,'FG,ออนไล,คัดแยก'!AD:AD)</f>
        <v>0</v>
      </c>
      <c r="BL340" s="16">
        <f>SUMIF(เตรียมส่วนผสม!$C:$C,'รับ-จ่าย ประจำวัน'!$B340,เตรียมส่วนผสม!AE:AE)+SUMIF(กวนไส้!$C:$C,'รับ-จ่าย ประจำวัน'!$B340,กวนไส้!AE:AE)+SUMIF(ผลิต1!$C:$C,'รับ-จ่าย ประจำวัน'!$B340,ผลิต1!AE:AE)+SUMIF(ผลิต2!$C:$C,'รับ-จ่าย ประจำวัน'!$B340,ผลิต2!AE:AE)+SUMIF(เส้นแต่งหน้าขนมเค้ก!$C:$C,'รับ-จ่าย ประจำวัน'!$B340,เส้นแต่งหน้าขนมเค้ก!AE:AE)+SUMIF(แพ็ค!$C:$C,'รับ-จ่าย ประจำวัน'!$B340,แพ็ค!AE:AE)+SUMIF(ธุรการ!$C:$C,'รับ-จ่าย ประจำวัน'!$B340,ธุรการ!AE:AE)+SUMIF(เส้นแต่งหน้าขนมปัง!$C:$C,'รับ-จ่าย ประจำวัน'!$B340,เส้นแต่งหน้าขนมปัง!AE:AE)+SUMIF('วางแผนBC,CJ'!$C:$C,'รับ-จ่าย ประจำวัน'!$B340,'วางแผนBC,CJ'!AE:AE)+SUMIF(RD!$C:$C,'รับ-จ่าย ประจำวัน'!$B340,RD!AE:AE)+SUMIF('FG,ออนไล,คัดแยก'!$C:$C,'รับ-จ่าย ประจำวัน'!$B340,'FG,ออนไล,คัดแยก'!AE:AE)</f>
        <v>0</v>
      </c>
      <c r="BM340" s="16">
        <f>SUMIF(เตรียมส่วนผสม!$C:$C,'รับ-จ่าย ประจำวัน'!$B340,เตรียมส่วนผสม!AF:AF)+SUMIF(กวนไส้!$C:$C,'รับ-จ่าย ประจำวัน'!$B340,กวนไส้!AF:AF)+SUMIF(ผลิต1!$C:$C,'รับ-จ่าย ประจำวัน'!$B340,ผลิต1!AF:AF)+SUMIF(ผลิต2!$C:$C,'รับ-จ่าย ประจำวัน'!$B340,ผลิต2!AF:AF)+SUMIF(เส้นแต่งหน้าขนมเค้ก!$C:$C,'รับ-จ่าย ประจำวัน'!$B340,เส้นแต่งหน้าขนมเค้ก!AF:AF)+SUMIF(แพ็ค!$C:$C,'รับ-จ่าย ประจำวัน'!$B340,แพ็ค!AF:AF)+SUMIF(ธุรการ!$C:$C,'รับ-จ่าย ประจำวัน'!$B340,ธุรการ!AF:AF)+SUMIF(เส้นแต่งหน้าขนมปัง!$C:$C,'รับ-จ่าย ประจำวัน'!$B340,เส้นแต่งหน้าขนมปัง!AF:AF)+SUMIF('วางแผนBC,CJ'!$C:$C,'รับ-จ่าย ประจำวัน'!$B340,'วางแผนBC,CJ'!AF:AF)+SUMIF(RD!$C:$C,'รับ-จ่าย ประจำวัน'!$B340,RD!AF:AF)+SUMIF('FG,ออนไล,คัดแยก'!$C:$C,'รับ-จ่าย ประจำวัน'!$B340,'FG,ออนไล,คัดแยก'!AF:AF)</f>
        <v>0</v>
      </c>
      <c r="BN340" s="16">
        <f>SUMIF(เตรียมส่วนผสม!$C:$C,'รับ-จ่าย ประจำวัน'!$B340,เตรียมส่วนผสม!AG:AG)+SUMIF(กวนไส้!$C:$C,'รับ-จ่าย ประจำวัน'!$B340,กวนไส้!AG:AG)+SUMIF(ผลิต1!$C:$C,'รับ-จ่าย ประจำวัน'!$B340,ผลิต1!AG:AG)+SUMIF(ผลิต2!$C:$C,'รับ-จ่าย ประจำวัน'!$B340,ผลิต2!AG:AG)+SUMIF(เส้นแต่งหน้าขนมเค้ก!$C:$C,'รับ-จ่าย ประจำวัน'!$B340,เส้นแต่งหน้าขนมเค้ก!AG:AG)+SUMIF(แพ็ค!$C:$C,'รับ-จ่าย ประจำวัน'!$B340,แพ็ค!AG:AG)+SUMIF(ธุรการ!$C:$C,'รับ-จ่าย ประจำวัน'!$B340,ธุรการ!AG:AG)+SUMIF(เส้นแต่งหน้าขนมปัง!$C:$C,'รับ-จ่าย ประจำวัน'!$B340,เส้นแต่งหน้าขนมปัง!AG:AG)+SUMIF('วางแผนBC,CJ'!$C:$C,'รับ-จ่าย ประจำวัน'!$B340,'วางแผนBC,CJ'!AG:AG)+SUMIF(RD!$C:$C,'รับ-จ่าย ประจำวัน'!$B340,RD!AG:AG)+SUMIF('FG,ออนไล,คัดแยก'!$C:$C,'รับ-จ่าย ประจำวัน'!$B340,'FG,ออนไล,คัดแยก'!AG:AG)</f>
        <v>5</v>
      </c>
      <c r="BO340" s="16">
        <f>SUMIF(เตรียมส่วนผสม!$C:$C,'รับ-จ่าย ประจำวัน'!$B340,เตรียมส่วนผสม!AH:AH)+SUMIF(กวนไส้!$C:$C,'รับ-จ่าย ประจำวัน'!$B340,กวนไส้!AH:AH)+SUMIF(ผลิต1!$C:$C,'รับ-จ่าย ประจำวัน'!$B340,ผลิต1!AH:AH)+SUMIF(ผลิต2!$C:$C,'รับ-จ่าย ประจำวัน'!$B340,ผลิต2!AH:AH)+SUMIF(เส้นแต่งหน้าขนมเค้ก!$C:$C,'รับ-จ่าย ประจำวัน'!$B340,เส้นแต่งหน้าขนมเค้ก!AH:AH)+SUMIF(แพ็ค!$C:$C,'รับ-จ่าย ประจำวัน'!$B340,แพ็ค!AH:AH)+SUMIF(ธุรการ!$C:$C,'รับ-จ่าย ประจำวัน'!$B340,ธุรการ!AH:AH)+SUMIF(เส้นแต่งหน้าขนมปัง!$C:$C,'รับ-จ่าย ประจำวัน'!$B340,เส้นแต่งหน้าขนมปัง!AH:AH)+SUMIF('วางแผนBC,CJ'!$C:$C,'รับ-จ่าย ประจำวัน'!$B340,'วางแผนBC,CJ'!AH:AH)+SUMIF(RD!$C:$C,'รับ-จ่าย ประจำวัน'!$B340,RD!AH:AH)+SUMIF('FG,ออนไล,คัดแยก'!$C:$C,'รับ-จ่าย ประจำวัน'!$B340,'FG,ออนไล,คัดแยก'!AH:AH)</f>
        <v>0</v>
      </c>
      <c r="BP340" s="16">
        <f>SUMIF(เตรียมส่วนผสม!$C:$C,'รับ-จ่าย ประจำวัน'!$B340,เตรียมส่วนผสม!AI:AI)+SUMIF(กวนไส้!$C:$C,'รับ-จ่าย ประจำวัน'!$B340,กวนไส้!AI:AI)+SUMIF(ผลิต1!$C:$C,'รับ-จ่าย ประจำวัน'!$B340,ผลิต1!AI:AI)+SUMIF(ผลิต2!$C:$C,'รับ-จ่าย ประจำวัน'!$B340,ผลิต2!AI:AI)+SUMIF(เส้นแต่งหน้าขนมเค้ก!$C:$C,'รับ-จ่าย ประจำวัน'!$B340,เส้นแต่งหน้าขนมเค้ก!AI:AI)+SUMIF(แพ็ค!$C:$C,'รับ-จ่าย ประจำวัน'!$B340,แพ็ค!AI:AI)+SUMIF(ธุรการ!$C:$C,'รับ-จ่าย ประจำวัน'!$B340,ธุรการ!AI:AI)+SUMIF(เส้นแต่งหน้าขนมปัง!$C:$C,'รับ-จ่าย ประจำวัน'!$B340,เส้นแต่งหน้าขนมปัง!AI:AI)+SUMIF('วางแผนBC,CJ'!$C:$C,'รับ-จ่าย ประจำวัน'!$B340,'วางแผนBC,CJ'!AI:AI)+SUMIF(RD!$C:$C,'รับ-จ่าย ประจำวัน'!$B340,RD!AI:AI)+SUMIF('FG,ออนไล,คัดแยก'!$C:$C,'รับ-จ่าย ประจำวัน'!$B340,'FG,ออนไล,คัดแยก'!AI:AI)</f>
        <v>0</v>
      </c>
      <c r="BQ340" s="16">
        <f>SUMIF(เตรียมส่วนผสม!$C:$C,'รับ-จ่าย ประจำวัน'!$B340,เตรียมส่วนผสม!AJ:AJ)+SUMIF(กวนไส้!$C:$C,'รับ-จ่าย ประจำวัน'!$B340,กวนไส้!AJ:AJ)+SUMIF(ผลิต1!$C:$C,'รับ-จ่าย ประจำวัน'!$B340,ผลิต1!AJ:AJ)+SUMIF(ผลิต2!$C:$C,'รับ-จ่าย ประจำวัน'!$B340,ผลิต2!AJ:AJ)+SUMIF(เส้นแต่งหน้าขนมเค้ก!$C:$C,'รับ-จ่าย ประจำวัน'!$B340,เส้นแต่งหน้าขนมเค้ก!AJ:AJ)+SUMIF(แพ็ค!$C:$C,'รับ-จ่าย ประจำวัน'!$B340,แพ็ค!AJ:AJ)+SUMIF(ธุรการ!$C:$C,'รับ-จ่าย ประจำวัน'!$B340,ธุรการ!AJ:AJ)+SUMIF(เส้นแต่งหน้าขนมปัง!$C:$C,'รับ-จ่าย ประจำวัน'!$B340,เส้นแต่งหน้าขนมปัง!AJ:AJ)+SUMIF('วางแผนBC,CJ'!$C:$C,'รับ-จ่าย ประจำวัน'!$B340,'วางแผนBC,CJ'!AJ:AJ)+SUMIF(RD!$C:$C,'รับ-จ่าย ประจำวัน'!$B340,RD!AJ:AJ)+SUMIF('FG,ออนไล,คัดแยก'!$C:$C,'รับ-จ่าย ประจำวัน'!$B340,'FG,ออนไล,คัดแยก'!AJ:AJ)</f>
        <v>0</v>
      </c>
      <c r="BR340" s="16">
        <f>SUMIF(เตรียมส่วนผสม!$C:$C,'รับ-จ่าย ประจำวัน'!$B340,เตรียมส่วนผสม!AK:AK)+SUMIF(กวนไส้!$C:$C,'รับ-จ่าย ประจำวัน'!$B340,กวนไส้!AK:AK)+SUMIF(ผลิต1!$C:$C,'รับ-จ่าย ประจำวัน'!$B340,ผลิต1!AK:AK)+SUMIF(ผลิต2!$C:$C,'รับ-จ่าย ประจำวัน'!$B340,ผลิต2!AK:AK)+SUMIF(เส้นแต่งหน้าขนมเค้ก!$C:$C,'รับ-จ่าย ประจำวัน'!$B340,เส้นแต่งหน้าขนมเค้ก!AK:AK)+SUMIF(แพ็ค!$C:$C,'รับ-จ่าย ประจำวัน'!$B340,แพ็ค!AK:AK)+SUMIF(ธุรการ!$C:$C,'รับ-จ่าย ประจำวัน'!$B340,ธุรการ!AK:AK)+SUMIF(เส้นแต่งหน้าขนมปัง!$C:$C,'รับ-จ่าย ประจำวัน'!$B340,เส้นแต่งหน้าขนมปัง!AK:AK)+SUMIF('วางแผนBC,CJ'!$C:$C,'รับ-จ่าย ประจำวัน'!$B340,'วางแผนBC,CJ'!AK:AK)+SUMIF(RD!$C:$C,'รับ-จ่าย ประจำวัน'!$B340,RD!AK:AK)+SUMIF('FG,ออนไล,คัดแยก'!$C:$C,'รับ-จ่าย ประจำวัน'!$B340,'FG,ออนไล,คัดแยก'!AK:AK)</f>
        <v>0</v>
      </c>
      <c r="BS340" s="16">
        <f>SUMIF(เตรียมส่วนผสม!$C:$C,'รับ-จ่าย ประจำวัน'!$B340,เตรียมส่วนผสม!AL:AL)+SUMIF(กวนไส้!$C:$C,'รับ-จ่าย ประจำวัน'!$B340,กวนไส้!AL:AL)+SUMIF(ผลิต1!$C:$C,'รับ-จ่าย ประจำวัน'!$B340,ผลิต1!AL:AL)+SUMIF(ผลิต2!$C:$C,'รับ-จ่าย ประจำวัน'!$B340,ผลิต2!AL:AL)+SUMIF(เส้นแต่งหน้าขนมเค้ก!$C:$C,'รับ-จ่าย ประจำวัน'!$B340,เส้นแต่งหน้าขนมเค้ก!AL:AL)+SUMIF(แพ็ค!$C:$C,'รับ-จ่าย ประจำวัน'!$B340,แพ็ค!AL:AL)+SUMIF(ธุรการ!$C:$C,'รับ-จ่าย ประจำวัน'!$B340,ธุรการ!AL:AL)+SUMIF(เส้นแต่งหน้าขนมปัง!$C:$C,'รับ-จ่าย ประจำวัน'!$B340,เส้นแต่งหน้าขนมปัง!AL:AL)+SUMIF('วางแผนBC,CJ'!$C:$C,'รับ-จ่าย ประจำวัน'!$B340,'วางแผนBC,CJ'!AL:AL)+SUMIF(RD!$C:$C,'รับ-จ่าย ประจำวัน'!$B340,RD!AL:AL)+SUMIF('FG,ออนไล,คัดแยก'!$C:$C,'รับ-จ่าย ประจำวัน'!$B340,'FG,ออนไล,คัดแยก'!AL:AL)</f>
        <v>0</v>
      </c>
      <c r="BT340" s="18">
        <f t="shared" si="70"/>
        <v>16</v>
      </c>
      <c r="BU340" s="116"/>
      <c r="BV340" s="146">
        <f t="shared" si="71"/>
        <v>153</v>
      </c>
      <c r="BW340" s="183">
        <v>30</v>
      </c>
      <c r="BX340" s="172">
        <f t="shared" si="80"/>
        <v>0.53333333333333333</v>
      </c>
      <c r="BY340" s="188">
        <f t="shared" si="74"/>
        <v>286.875</v>
      </c>
      <c r="BZ340" s="180">
        <f t="shared" ca="1" si="73"/>
        <v>46489.875</v>
      </c>
      <c r="CA340" s="93"/>
      <c r="CB340" s="93"/>
      <c r="CC340" s="93"/>
      <c r="CD340" s="93"/>
      <c r="CE340" s="93"/>
      <c r="CF340" s="93"/>
      <c r="CG340" s="93"/>
      <c r="CH340" s="93"/>
      <c r="CI340" s="93"/>
      <c r="CJ340" s="94"/>
      <c r="CK340" s="9">
        <f t="shared" si="75"/>
        <v>153</v>
      </c>
    </row>
    <row r="341" spans="1:89" hidden="1" x14ac:dyDescent="0.5">
      <c r="A341" s="149" t="s">
        <v>1361</v>
      </c>
      <c r="B341" s="34">
        <v>1023101038</v>
      </c>
      <c r="C341" s="10" t="s">
        <v>1362</v>
      </c>
      <c r="D341" s="135" t="s">
        <v>1010</v>
      </c>
      <c r="E341" s="11">
        <v>0</v>
      </c>
      <c r="F341" s="75"/>
      <c r="G341" s="11" t="s">
        <v>62</v>
      </c>
      <c r="H341" s="12">
        <v>299</v>
      </c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3"/>
      <c r="AF341" s="13"/>
      <c r="AG341" s="13"/>
      <c r="AH341" s="13"/>
      <c r="AI341" s="14"/>
      <c r="AJ341" s="14"/>
      <c r="AK341" s="14"/>
      <c r="AL341" s="14"/>
      <c r="AM341" s="14"/>
      <c r="AN341" s="15">
        <f t="shared" si="69"/>
        <v>0</v>
      </c>
      <c r="AO341" s="16">
        <f>SUMIF(เตรียมส่วนผสม!$C:$C,'รับ-จ่าย ประจำวัน'!$B341,เตรียมส่วนผสม!H:H)+SUMIF(กวนไส้!$C:$C,'รับ-จ่าย ประจำวัน'!$B341,กวนไส้!H:H)+SUMIF(ผลิต1!$C:$C,'รับ-จ่าย ประจำวัน'!$B341,ผลิต1!H:H)+SUMIF(ผลิต2!$C:$C,'รับ-จ่าย ประจำวัน'!$B341,ผลิต2!H:H)+SUMIF(เส้นแต่งหน้าขนมเค้ก!$C:$C,'รับ-จ่าย ประจำวัน'!$B341,เส้นแต่งหน้าขนมเค้ก!H:H)+SUMIF(แพ็ค!$C:$C,'รับ-จ่าย ประจำวัน'!$B341,แพ็ค!H:H)+SUMIF(ธุรการ!$C:$C,'รับ-จ่าย ประจำวัน'!$B341,ธุรการ!H:H)+SUMIF(เส้นแต่งหน้าขนมปัง!$C:$C,'รับ-จ่าย ประจำวัน'!$B341,เส้นแต่งหน้าขนมปัง!H:H)+SUMIF('วางแผนBC,CJ'!$C:$C,'รับ-จ่าย ประจำวัน'!$B341,'วางแผนBC,CJ'!H:H)+SUMIF(RD!$C:$C,'รับ-จ่าย ประจำวัน'!$B341,RD!H:H)+SUMIF('FG,ออนไล,คัดแยก'!$C:$C,'รับ-จ่าย ประจำวัน'!$B341,'FG,ออนไล,คัดแยก'!H:H)</f>
        <v>0</v>
      </c>
      <c r="AP341" s="16">
        <f>SUMIF(เตรียมส่วนผสม!$C:$C,'รับ-จ่าย ประจำวัน'!$B341,เตรียมส่วนผสม!I:I)+SUMIF(กวนไส้!$C:$C,'รับ-จ่าย ประจำวัน'!$B341,กวนไส้!I:I)+SUMIF(ผลิต1!$C:$C,'รับ-จ่าย ประจำวัน'!$B341,ผลิต1!I:I)+SUMIF(ผลิต2!$C:$C,'รับ-จ่าย ประจำวัน'!$B341,ผลิต2!I:I)+SUMIF(เส้นแต่งหน้าขนมเค้ก!$C:$C,'รับ-จ่าย ประจำวัน'!$B341,เส้นแต่งหน้าขนมเค้ก!I:I)+SUMIF(แพ็ค!$C:$C,'รับ-จ่าย ประจำวัน'!$B341,แพ็ค!I:I)+SUMIF(ธุรการ!$C:$C,'รับ-จ่าย ประจำวัน'!$B341,ธุรการ!I:I)+SUMIF(เส้นแต่งหน้าขนมปัง!$C:$C,'รับ-จ่าย ประจำวัน'!$B341,เส้นแต่งหน้าขนมปัง!I:I)+SUMIF('วางแผนBC,CJ'!$C:$C,'รับ-จ่าย ประจำวัน'!$B341,'วางแผนBC,CJ'!I:I)+SUMIF(RD!$C:$C,'รับ-จ่าย ประจำวัน'!$B341,RD!I:I)+SUMIF('FG,ออนไล,คัดแยก'!$C:$C,'รับ-จ่าย ประจำวัน'!$B341,'FG,ออนไล,คัดแยก'!I:I)</f>
        <v>0</v>
      </c>
      <c r="AQ341" s="16">
        <f>SUMIF(เตรียมส่วนผสม!$C:$C,'รับ-จ่าย ประจำวัน'!$B341,เตรียมส่วนผสม!J:J)+SUMIF(กวนไส้!$C:$C,'รับ-จ่าย ประจำวัน'!$B341,กวนไส้!J:J)+SUMIF(ผลิต1!$C:$C,'รับ-จ่าย ประจำวัน'!$B341,ผลิต1!J:J)+SUMIF(ผลิต2!$C:$C,'รับ-จ่าย ประจำวัน'!$B341,ผลิต2!J:J)+SUMIF(เส้นแต่งหน้าขนมเค้ก!$C:$C,'รับ-จ่าย ประจำวัน'!$B341,เส้นแต่งหน้าขนมเค้ก!J:J)+SUMIF(แพ็ค!$C:$C,'รับ-จ่าย ประจำวัน'!$B341,แพ็ค!J:J)+SUMIF(ธุรการ!$C:$C,'รับ-จ่าย ประจำวัน'!$B341,ธุรการ!J:J)+SUMIF(เส้นแต่งหน้าขนมปัง!$C:$C,'รับ-จ่าย ประจำวัน'!$B341,เส้นแต่งหน้าขนมปัง!J:J)+SUMIF('วางแผนBC,CJ'!$C:$C,'รับ-จ่าย ประจำวัน'!$B341,'วางแผนBC,CJ'!J:J)+SUMIF(RD!$C:$C,'รับ-จ่าย ประจำวัน'!$B341,RD!J:J)+SUMIF('FG,ออนไล,คัดแยก'!$C:$C,'รับ-จ่าย ประจำวัน'!$B341,'FG,ออนไล,คัดแยก'!J:J)</f>
        <v>0</v>
      </c>
      <c r="AR341" s="16">
        <f>SUMIF(เตรียมส่วนผสม!$C:$C,'รับ-จ่าย ประจำวัน'!$B341,เตรียมส่วนผสม!K:K)+SUMIF(กวนไส้!$C:$C,'รับ-จ่าย ประจำวัน'!$B341,กวนไส้!K:K)+SUMIF(ผลิต1!$C:$C,'รับ-จ่าย ประจำวัน'!$B341,ผลิต1!K:K)+SUMIF(ผลิต2!$C:$C,'รับ-จ่าย ประจำวัน'!$B341,ผลิต2!K:K)+SUMIF(เส้นแต่งหน้าขนมเค้ก!$C:$C,'รับ-จ่าย ประจำวัน'!$B341,เส้นแต่งหน้าขนมเค้ก!K:K)+SUMIF(แพ็ค!$C:$C,'รับ-จ่าย ประจำวัน'!$B341,แพ็ค!K:K)+SUMIF(ธุรการ!$C:$C,'รับ-จ่าย ประจำวัน'!$B341,ธุรการ!K:K)+SUMIF(เส้นแต่งหน้าขนมปัง!$C:$C,'รับ-จ่าย ประจำวัน'!$B341,เส้นแต่งหน้าขนมปัง!K:K)+SUMIF('วางแผนBC,CJ'!$C:$C,'รับ-จ่าย ประจำวัน'!$B341,'วางแผนBC,CJ'!K:K)+SUMIF(RD!$C:$C,'รับ-จ่าย ประจำวัน'!$B341,RD!K:K)+SUMIF('FG,ออนไล,คัดแยก'!$C:$C,'รับ-จ่าย ประจำวัน'!$B341,'FG,ออนไล,คัดแยก'!K:K)</f>
        <v>0</v>
      </c>
      <c r="AS341" s="16">
        <f>SUMIF(เตรียมส่วนผสม!$C:$C,'รับ-จ่าย ประจำวัน'!$B341,เตรียมส่วนผสม!L:L)+SUMIF(กวนไส้!$C:$C,'รับ-จ่าย ประจำวัน'!$B341,กวนไส้!L:L)+SUMIF(ผลิต1!$C:$C,'รับ-จ่าย ประจำวัน'!$B341,ผลิต1!L:L)+SUMIF(ผลิต2!$C:$C,'รับ-จ่าย ประจำวัน'!$B341,ผลิต2!L:L)+SUMIF(เส้นแต่งหน้าขนมเค้ก!$C:$C,'รับ-จ่าย ประจำวัน'!$B341,เส้นแต่งหน้าขนมเค้ก!L:L)+SUMIF(แพ็ค!$C:$C,'รับ-จ่าย ประจำวัน'!$B341,แพ็ค!L:L)+SUMIF(ธุรการ!$C:$C,'รับ-จ่าย ประจำวัน'!$B341,ธุรการ!L:L)+SUMIF(เส้นแต่งหน้าขนมปัง!$C:$C,'รับ-จ่าย ประจำวัน'!$B341,เส้นแต่งหน้าขนมปัง!L:L)+SUMIF('วางแผนBC,CJ'!$C:$C,'รับ-จ่าย ประจำวัน'!$B341,'วางแผนBC,CJ'!L:L)+SUMIF(RD!$C:$C,'รับ-จ่าย ประจำวัน'!$B341,RD!L:L)+SUMIF('FG,ออนไล,คัดแยก'!$C:$C,'รับ-จ่าย ประจำวัน'!$B341,'FG,ออนไล,คัดแยก'!L:L)</f>
        <v>0</v>
      </c>
      <c r="AT341" s="16">
        <f>SUMIF(เตรียมส่วนผสม!$C:$C,'รับ-จ่าย ประจำวัน'!$B341,เตรียมส่วนผสม!M:M)+SUMIF(กวนไส้!$C:$C,'รับ-จ่าย ประจำวัน'!$B341,กวนไส้!M:M)+SUMIF(ผลิต1!$C:$C,'รับ-จ่าย ประจำวัน'!$B341,ผลิต1!M:M)+SUMIF(ผลิต2!$C:$C,'รับ-จ่าย ประจำวัน'!$B341,ผลิต2!M:M)+SUMIF(เส้นแต่งหน้าขนมเค้ก!$C:$C,'รับ-จ่าย ประจำวัน'!$B341,เส้นแต่งหน้าขนมเค้ก!M:M)+SUMIF(แพ็ค!$C:$C,'รับ-จ่าย ประจำวัน'!$B341,แพ็ค!M:M)+SUMIF(ธุรการ!$C:$C,'รับ-จ่าย ประจำวัน'!$B341,ธุรการ!M:M)+SUMIF(เส้นแต่งหน้าขนมปัง!$C:$C,'รับ-จ่าย ประจำวัน'!$B341,เส้นแต่งหน้าขนมปัง!M:M)+SUMIF('วางแผนBC,CJ'!$C:$C,'รับ-จ่าย ประจำวัน'!$B341,'วางแผนBC,CJ'!M:M)+SUMIF(RD!$C:$C,'รับ-จ่าย ประจำวัน'!$B341,RD!M:M)+SUMIF('FG,ออนไล,คัดแยก'!$C:$C,'รับ-จ่าย ประจำวัน'!$B341,'FG,ออนไล,คัดแยก'!M:M)</f>
        <v>0</v>
      </c>
      <c r="AU341" s="16">
        <f>SUMIF(เตรียมส่วนผสม!$C:$C,'รับ-จ่าย ประจำวัน'!$B341,เตรียมส่วนผสม!N:N)+SUMIF(กวนไส้!$C:$C,'รับ-จ่าย ประจำวัน'!$B341,กวนไส้!N:N)+SUMIF(ผลิต1!$C:$C,'รับ-จ่าย ประจำวัน'!$B341,ผลิต1!N:N)+SUMIF(ผลิต2!$C:$C,'รับ-จ่าย ประจำวัน'!$B341,ผลิต2!N:N)+SUMIF(เส้นแต่งหน้าขนมเค้ก!$C:$C,'รับ-จ่าย ประจำวัน'!$B341,เส้นแต่งหน้าขนมเค้ก!N:N)+SUMIF(แพ็ค!$C:$C,'รับ-จ่าย ประจำวัน'!$B341,แพ็ค!N:N)+SUMIF(ธุรการ!$C:$C,'รับ-จ่าย ประจำวัน'!$B341,ธุรการ!N:N)+SUMIF(เส้นแต่งหน้าขนมปัง!$C:$C,'รับ-จ่าย ประจำวัน'!$B341,เส้นแต่งหน้าขนมปัง!N:N)+SUMIF('วางแผนBC,CJ'!$C:$C,'รับ-จ่าย ประจำวัน'!$B341,'วางแผนBC,CJ'!N:N)+SUMIF(RD!$C:$C,'รับ-จ่าย ประจำวัน'!$B341,RD!N:N)+SUMIF('FG,ออนไล,คัดแยก'!$C:$C,'รับ-จ่าย ประจำวัน'!$B341,'FG,ออนไล,คัดแยก'!N:N)</f>
        <v>0</v>
      </c>
      <c r="AV341" s="16">
        <f>SUMIF(เตรียมส่วนผสม!$C:$C,'รับ-จ่าย ประจำวัน'!$B341,เตรียมส่วนผสม!O:O)+SUMIF(กวนไส้!$C:$C,'รับ-จ่าย ประจำวัน'!$B341,กวนไส้!O:O)+SUMIF(ผลิต1!$C:$C,'รับ-จ่าย ประจำวัน'!$B341,ผลิต1!O:O)+SUMIF(ผลิต2!$C:$C,'รับ-จ่าย ประจำวัน'!$B341,ผลิต2!O:O)+SUMIF(เส้นแต่งหน้าขนมเค้ก!$C:$C,'รับ-จ่าย ประจำวัน'!$B341,เส้นแต่งหน้าขนมเค้ก!O:O)+SUMIF(แพ็ค!$C:$C,'รับ-จ่าย ประจำวัน'!$B341,แพ็ค!O:O)+SUMIF(ธุรการ!$C:$C,'รับ-จ่าย ประจำวัน'!$B341,ธุรการ!O:O)+SUMIF(เส้นแต่งหน้าขนมปัง!$C:$C,'รับ-จ่าย ประจำวัน'!$B341,เส้นแต่งหน้าขนมปัง!O:O)+SUMIF('วางแผนBC,CJ'!$C:$C,'รับ-จ่าย ประจำวัน'!$B341,'วางแผนBC,CJ'!O:O)+SUMIF(RD!$C:$C,'รับ-จ่าย ประจำวัน'!$B341,RD!O:O)+SUMIF('FG,ออนไล,คัดแยก'!$C:$C,'รับ-จ่าย ประจำวัน'!$B341,'FG,ออนไล,คัดแยก'!O:O)</f>
        <v>0</v>
      </c>
      <c r="AW341" s="16">
        <f>SUMIF(เตรียมส่วนผสม!$C:$C,'รับ-จ่าย ประจำวัน'!$B341,เตรียมส่วนผสม!P:P)+SUMIF(กวนไส้!$C:$C,'รับ-จ่าย ประจำวัน'!$B341,กวนไส้!P:P)+SUMIF(ผลิต1!$C:$C,'รับ-จ่าย ประจำวัน'!$B341,ผลิต1!P:P)+SUMIF(ผลิต2!$C:$C,'รับ-จ่าย ประจำวัน'!$B341,ผลิต2!P:P)+SUMIF(เส้นแต่งหน้าขนมเค้ก!$C:$C,'รับ-จ่าย ประจำวัน'!$B341,เส้นแต่งหน้าขนมเค้ก!P:P)+SUMIF(แพ็ค!$C:$C,'รับ-จ่าย ประจำวัน'!$B341,แพ็ค!P:P)+SUMIF(ธุรการ!$C:$C,'รับ-จ่าย ประจำวัน'!$B341,ธุรการ!P:P)+SUMIF(เส้นแต่งหน้าขนมปัง!$C:$C,'รับ-จ่าย ประจำวัน'!$B341,เส้นแต่งหน้าขนมปัง!P:P)+SUMIF('วางแผนBC,CJ'!$C:$C,'รับ-จ่าย ประจำวัน'!$B341,'วางแผนBC,CJ'!P:P)+SUMIF(RD!$C:$C,'รับ-จ่าย ประจำวัน'!$B341,RD!P:P)+SUMIF('FG,ออนไล,คัดแยก'!$C:$C,'รับ-จ่าย ประจำวัน'!$B341,'FG,ออนไล,คัดแยก'!P:P)</f>
        <v>0</v>
      </c>
      <c r="AX341" s="16">
        <f>SUMIF(เตรียมส่วนผสม!$C:$C,'รับ-จ่าย ประจำวัน'!$B341,เตรียมส่วนผสม!Q:Q)+SUMIF(กวนไส้!$C:$C,'รับ-จ่าย ประจำวัน'!$B341,กวนไส้!Q:Q)+SUMIF(ผลิต1!$C:$C,'รับ-จ่าย ประจำวัน'!$B341,ผลิต1!Q:Q)+SUMIF(ผลิต2!$C:$C,'รับ-จ่าย ประจำวัน'!$B341,ผลิต2!Q:Q)+SUMIF(เส้นแต่งหน้าขนมเค้ก!$C:$C,'รับ-จ่าย ประจำวัน'!$B341,เส้นแต่งหน้าขนมเค้ก!Q:Q)+SUMIF(แพ็ค!$C:$C,'รับ-จ่าย ประจำวัน'!$B341,แพ็ค!Q:Q)+SUMIF(ธุรการ!$C:$C,'รับ-จ่าย ประจำวัน'!$B341,ธุรการ!Q:Q)+SUMIF(เส้นแต่งหน้าขนมปัง!$C:$C,'รับ-จ่าย ประจำวัน'!$B341,เส้นแต่งหน้าขนมปัง!Q:Q)+SUMIF('วางแผนBC,CJ'!$C:$C,'รับ-จ่าย ประจำวัน'!$B341,'วางแผนBC,CJ'!Q:Q)+SUMIF(RD!$C:$C,'รับ-จ่าย ประจำวัน'!$B341,RD!Q:Q)+SUMIF('FG,ออนไล,คัดแยก'!$C:$C,'รับ-จ่าย ประจำวัน'!$B341,'FG,ออนไล,คัดแยก'!Q:Q)</f>
        <v>0</v>
      </c>
      <c r="AY341" s="16">
        <f>SUMIF(เตรียมส่วนผสม!$C:$C,'รับ-จ่าย ประจำวัน'!$B341,เตรียมส่วนผสม!R:R)+SUMIF(กวนไส้!$C:$C,'รับ-จ่าย ประจำวัน'!$B341,กวนไส้!R:R)+SUMIF(ผลิต1!$C:$C,'รับ-จ่าย ประจำวัน'!$B341,ผลิต1!R:R)+SUMIF(ผลิต2!$C:$C,'รับ-จ่าย ประจำวัน'!$B341,ผลิต2!R:R)+SUMIF(เส้นแต่งหน้าขนมเค้ก!$C:$C,'รับ-จ่าย ประจำวัน'!$B341,เส้นแต่งหน้าขนมเค้ก!R:R)+SUMIF(แพ็ค!$C:$C,'รับ-จ่าย ประจำวัน'!$B341,แพ็ค!R:R)+SUMIF(ธุรการ!$C:$C,'รับ-จ่าย ประจำวัน'!$B341,ธุรการ!R:R)+SUMIF(เส้นแต่งหน้าขนมปัง!$C:$C,'รับ-จ่าย ประจำวัน'!$B341,เส้นแต่งหน้าขนมปัง!R:R)+SUMIF('วางแผนBC,CJ'!$C:$C,'รับ-จ่าย ประจำวัน'!$B341,'วางแผนBC,CJ'!R:R)+SUMIF(RD!$C:$C,'รับ-จ่าย ประจำวัน'!$B341,RD!R:R)+SUMIF('FG,ออนไล,คัดแยก'!$C:$C,'รับ-จ่าย ประจำวัน'!$B341,'FG,ออนไล,คัดแยก'!R:R)</f>
        <v>0</v>
      </c>
      <c r="AZ341" s="16">
        <f>SUMIF(เตรียมส่วนผสม!$C:$C,'รับ-จ่าย ประจำวัน'!$B341,เตรียมส่วนผสม!S:S)+SUMIF(กวนไส้!$C:$C,'รับ-จ่าย ประจำวัน'!$B341,กวนไส้!S:S)+SUMIF(ผลิต1!$C:$C,'รับ-จ่าย ประจำวัน'!$B341,ผลิต1!S:S)+SUMIF(ผลิต2!$C:$C,'รับ-จ่าย ประจำวัน'!$B341,ผลิต2!S:S)+SUMIF(เส้นแต่งหน้าขนมเค้ก!$C:$C,'รับ-จ่าย ประจำวัน'!$B341,เส้นแต่งหน้าขนมเค้ก!S:S)+SUMIF(แพ็ค!$C:$C,'รับ-จ่าย ประจำวัน'!$B341,แพ็ค!S:S)+SUMIF(ธุรการ!$C:$C,'รับ-จ่าย ประจำวัน'!$B341,ธุรการ!S:S)+SUMIF(เส้นแต่งหน้าขนมปัง!$C:$C,'รับ-จ่าย ประจำวัน'!$B341,เส้นแต่งหน้าขนมปัง!S:S)+SUMIF('วางแผนBC,CJ'!$C:$C,'รับ-จ่าย ประจำวัน'!$B341,'วางแผนBC,CJ'!S:S)+SUMIF(RD!$C:$C,'รับ-จ่าย ประจำวัน'!$B341,RD!S:S)+SUMIF('FG,ออนไล,คัดแยก'!$C:$C,'รับ-จ่าย ประจำวัน'!$B341,'FG,ออนไล,คัดแยก'!S:S)</f>
        <v>0</v>
      </c>
      <c r="BA341" s="16">
        <f>SUMIF(เตรียมส่วนผสม!$C:$C,'รับ-จ่าย ประจำวัน'!$B341,เตรียมส่วนผสม!T:T)+SUMIF(กวนไส้!$C:$C,'รับ-จ่าย ประจำวัน'!$B341,กวนไส้!T:T)+SUMIF(ผลิต1!$C:$C,'รับ-จ่าย ประจำวัน'!$B341,ผลิต1!T:T)+SUMIF(ผลิต2!$C:$C,'รับ-จ่าย ประจำวัน'!$B341,ผลิต2!T:T)+SUMIF(เส้นแต่งหน้าขนมเค้ก!$C:$C,'รับ-จ่าย ประจำวัน'!$B341,เส้นแต่งหน้าขนมเค้ก!T:T)+SUMIF(แพ็ค!$C:$C,'รับ-จ่าย ประจำวัน'!$B341,แพ็ค!T:T)+SUMIF(ธุรการ!$C:$C,'รับ-จ่าย ประจำวัน'!$B341,ธุรการ!T:T)+SUMIF(เส้นแต่งหน้าขนมปัง!$C:$C,'รับ-จ่าย ประจำวัน'!$B341,เส้นแต่งหน้าขนมปัง!T:T)+SUMIF('วางแผนBC,CJ'!$C:$C,'รับ-จ่าย ประจำวัน'!$B341,'วางแผนBC,CJ'!T:T)+SUMIF(RD!$C:$C,'รับ-จ่าย ประจำวัน'!$B341,RD!T:T)+SUMIF('FG,ออนไล,คัดแยก'!$C:$C,'รับ-จ่าย ประจำวัน'!$B341,'FG,ออนไล,คัดแยก'!T:T)</f>
        <v>0</v>
      </c>
      <c r="BB341" s="16">
        <f>SUMIF(เตรียมส่วนผสม!$C:$C,'รับ-จ่าย ประจำวัน'!$B341,เตรียมส่วนผสม!U:U)+SUMIF(กวนไส้!$C:$C,'รับ-จ่าย ประจำวัน'!$B341,กวนไส้!U:U)+SUMIF(ผลิต1!$C:$C,'รับ-จ่าย ประจำวัน'!$B341,ผลิต1!U:U)+SUMIF(ผลิต2!$C:$C,'รับ-จ่าย ประจำวัน'!$B341,ผลิต2!U:U)+SUMIF(เส้นแต่งหน้าขนมเค้ก!$C:$C,'รับ-จ่าย ประจำวัน'!$B341,เส้นแต่งหน้าขนมเค้ก!U:U)+SUMIF(แพ็ค!$C:$C,'รับ-จ่าย ประจำวัน'!$B341,แพ็ค!U:U)+SUMIF(ธุรการ!$C:$C,'รับ-จ่าย ประจำวัน'!$B341,ธุรการ!U:U)+SUMIF(เส้นแต่งหน้าขนมปัง!$C:$C,'รับ-จ่าย ประจำวัน'!$B341,เส้นแต่งหน้าขนมปัง!U:U)+SUMIF('วางแผนBC,CJ'!$C:$C,'รับ-จ่าย ประจำวัน'!$B341,'วางแผนBC,CJ'!U:U)+SUMIF(RD!$C:$C,'รับ-จ่าย ประจำวัน'!$B341,RD!U:U)+SUMIF('FG,ออนไล,คัดแยก'!$C:$C,'รับ-จ่าย ประจำวัน'!$B341,'FG,ออนไล,คัดแยก'!U:U)</f>
        <v>0</v>
      </c>
      <c r="BC341" s="16">
        <f>SUMIF(เตรียมส่วนผสม!$C:$C,'รับ-จ่าย ประจำวัน'!$B341,เตรียมส่วนผสม!V:V)+SUMIF(กวนไส้!$C:$C,'รับ-จ่าย ประจำวัน'!$B341,กวนไส้!V:V)+SUMIF(ผลิต1!$C:$C,'รับ-จ่าย ประจำวัน'!$B341,ผลิต1!V:V)+SUMIF(ผลิต2!$C:$C,'รับ-จ่าย ประจำวัน'!$B341,ผลิต2!V:V)+SUMIF(เส้นแต่งหน้าขนมเค้ก!$C:$C,'รับ-จ่าย ประจำวัน'!$B341,เส้นแต่งหน้าขนมเค้ก!V:V)+SUMIF(แพ็ค!$C:$C,'รับ-จ่าย ประจำวัน'!$B341,แพ็ค!V:V)+SUMIF(ธุรการ!$C:$C,'รับ-จ่าย ประจำวัน'!$B341,ธุรการ!V:V)+SUMIF(เส้นแต่งหน้าขนมปัง!$C:$C,'รับ-จ่าย ประจำวัน'!$B341,เส้นแต่งหน้าขนมปัง!V:V)+SUMIF('วางแผนBC,CJ'!$C:$C,'รับ-จ่าย ประจำวัน'!$B341,'วางแผนBC,CJ'!V:V)+SUMIF(RD!$C:$C,'รับ-จ่าย ประจำวัน'!$B341,RD!V:V)+SUMIF('FG,ออนไล,คัดแยก'!$C:$C,'รับ-จ่าย ประจำวัน'!$B341,'FG,ออนไล,คัดแยก'!V:V)</f>
        <v>0</v>
      </c>
      <c r="BD341" s="16">
        <f>SUMIF(เตรียมส่วนผสม!$C:$C,'รับ-จ่าย ประจำวัน'!$B341,เตรียมส่วนผสม!W:W)+SUMIF(กวนไส้!$C:$C,'รับ-จ่าย ประจำวัน'!$B341,กวนไส้!W:W)+SUMIF(ผลิต1!$C:$C,'รับ-จ่าย ประจำวัน'!$B341,ผลิต1!W:W)+SUMIF(ผลิต2!$C:$C,'รับ-จ่าย ประจำวัน'!$B341,ผลิต2!W:W)+SUMIF(เส้นแต่งหน้าขนมเค้ก!$C:$C,'รับ-จ่าย ประจำวัน'!$B341,เส้นแต่งหน้าขนมเค้ก!W:W)+SUMIF(แพ็ค!$C:$C,'รับ-จ่าย ประจำวัน'!$B341,แพ็ค!W:W)+SUMIF(ธุรการ!$C:$C,'รับ-จ่าย ประจำวัน'!$B341,ธุรการ!W:W)+SUMIF(เส้นแต่งหน้าขนมปัง!$C:$C,'รับ-จ่าย ประจำวัน'!$B341,เส้นแต่งหน้าขนมปัง!W:W)+SUMIF('วางแผนBC,CJ'!$C:$C,'รับ-จ่าย ประจำวัน'!$B341,'วางแผนBC,CJ'!W:W)+SUMIF(RD!$C:$C,'รับ-จ่าย ประจำวัน'!$B341,RD!W:W)+SUMIF('FG,ออนไล,คัดแยก'!$C:$C,'รับ-จ่าย ประจำวัน'!$B341,'FG,ออนไล,คัดแยก'!W:W)</f>
        <v>0</v>
      </c>
      <c r="BE341" s="16">
        <f>SUMIF(เตรียมส่วนผสม!$C:$C,'รับ-จ่าย ประจำวัน'!$B341,เตรียมส่วนผสม!X:X)+SUMIF(กวนไส้!$C:$C,'รับ-จ่าย ประจำวัน'!$B341,กวนไส้!X:X)+SUMIF(ผลิต1!$C:$C,'รับ-จ่าย ประจำวัน'!$B341,ผลิต1!X:X)+SUMIF(ผลิต2!$C:$C,'รับ-จ่าย ประจำวัน'!$B341,ผลิต2!X:X)+SUMIF(เส้นแต่งหน้าขนมเค้ก!$C:$C,'รับ-จ่าย ประจำวัน'!$B341,เส้นแต่งหน้าขนมเค้ก!X:X)+SUMIF(แพ็ค!$C:$C,'รับ-จ่าย ประจำวัน'!$B341,แพ็ค!X:X)+SUMIF(ธุรการ!$C:$C,'รับ-จ่าย ประจำวัน'!$B341,ธุรการ!X:X)+SUMIF(เส้นแต่งหน้าขนมปัง!$C:$C,'รับ-จ่าย ประจำวัน'!$B341,เส้นแต่งหน้าขนมปัง!X:X)+SUMIF('วางแผนBC,CJ'!$C:$C,'รับ-จ่าย ประจำวัน'!$B341,'วางแผนBC,CJ'!X:X)+SUMIF(RD!$C:$C,'รับ-จ่าย ประจำวัน'!$B341,RD!X:X)+SUMIF('FG,ออนไล,คัดแยก'!$C:$C,'รับ-จ่าย ประจำวัน'!$B341,'FG,ออนไล,คัดแยก'!X:X)</f>
        <v>0</v>
      </c>
      <c r="BF341" s="16">
        <f>SUMIF(เตรียมส่วนผสม!$C:$C,'รับ-จ่าย ประจำวัน'!$B341,เตรียมส่วนผสม!Y:Y)+SUMIF(กวนไส้!$C:$C,'รับ-จ่าย ประจำวัน'!$B341,กวนไส้!Y:Y)+SUMIF(ผลิต1!$C:$C,'รับ-จ่าย ประจำวัน'!$B341,ผลิต1!Y:Y)+SUMIF(ผลิต2!$C:$C,'รับ-จ่าย ประจำวัน'!$B341,ผลิต2!Y:Y)+SUMIF(เส้นแต่งหน้าขนมเค้ก!$C:$C,'รับ-จ่าย ประจำวัน'!$B341,เส้นแต่งหน้าขนมเค้ก!Y:Y)+SUMIF(แพ็ค!$C:$C,'รับ-จ่าย ประจำวัน'!$B341,แพ็ค!Y:Y)+SUMIF(ธุรการ!$C:$C,'รับ-จ่าย ประจำวัน'!$B341,ธุรการ!Y:Y)+SUMIF(เส้นแต่งหน้าขนมปัง!$C:$C,'รับ-จ่าย ประจำวัน'!$B341,เส้นแต่งหน้าขนมปัง!Y:Y)+SUMIF('วางแผนBC,CJ'!$C:$C,'รับ-จ่าย ประจำวัน'!$B341,'วางแผนBC,CJ'!Y:Y)+SUMIF(RD!$C:$C,'รับ-จ่าย ประจำวัน'!$B341,RD!Y:Y)+SUMIF('FG,ออนไล,คัดแยก'!$C:$C,'รับ-จ่าย ประจำวัน'!$B341,'FG,ออนไล,คัดแยก'!Y:Y)</f>
        <v>0</v>
      </c>
      <c r="BG341" s="16">
        <f>SUMIF(เตรียมส่วนผสม!$C:$C,'รับ-จ่าย ประจำวัน'!$B341,เตรียมส่วนผสม!Z:Z)+SUMIF(กวนไส้!$C:$C,'รับ-จ่าย ประจำวัน'!$B341,กวนไส้!Z:Z)+SUMIF(ผลิต1!$C:$C,'รับ-จ่าย ประจำวัน'!$B341,ผลิต1!Z:Z)+SUMIF(ผลิต2!$C:$C,'รับ-จ่าย ประจำวัน'!$B341,ผลิต2!Z:Z)+SUMIF(เส้นแต่งหน้าขนมเค้ก!$C:$C,'รับ-จ่าย ประจำวัน'!$B341,เส้นแต่งหน้าขนมเค้ก!Z:Z)+SUMIF(แพ็ค!$C:$C,'รับ-จ่าย ประจำวัน'!$B341,แพ็ค!Z:Z)+SUMIF(ธุรการ!$C:$C,'รับ-จ่าย ประจำวัน'!$B341,ธุรการ!Z:Z)+SUMIF(เส้นแต่งหน้าขนมปัง!$C:$C,'รับ-จ่าย ประจำวัน'!$B341,เส้นแต่งหน้าขนมปัง!Z:Z)+SUMIF('วางแผนBC,CJ'!$C:$C,'รับ-จ่าย ประจำวัน'!$B341,'วางแผนBC,CJ'!Z:Z)+SUMIF(RD!$C:$C,'รับ-จ่าย ประจำวัน'!$B341,RD!Z:Z)+SUMIF('FG,ออนไล,คัดแยก'!$C:$C,'รับ-จ่าย ประจำวัน'!$B341,'FG,ออนไล,คัดแยก'!Z:Z)</f>
        <v>0</v>
      </c>
      <c r="BH341" s="16">
        <f>SUMIF(เตรียมส่วนผสม!$C:$C,'รับ-จ่าย ประจำวัน'!$B341,เตรียมส่วนผสม!AA:AA)+SUMIF(กวนไส้!$C:$C,'รับ-จ่าย ประจำวัน'!$B341,กวนไส้!AA:AA)+SUMIF(ผลิต1!$C:$C,'รับ-จ่าย ประจำวัน'!$B341,ผลิต1!AA:AA)+SUMIF(ผลิต2!$C:$C,'รับ-จ่าย ประจำวัน'!$B341,ผลิต2!AA:AA)+SUMIF(เส้นแต่งหน้าขนมเค้ก!$C:$C,'รับ-จ่าย ประจำวัน'!$B341,เส้นแต่งหน้าขนมเค้ก!AA:AA)+SUMIF(แพ็ค!$C:$C,'รับ-จ่าย ประจำวัน'!$B341,แพ็ค!AA:AA)+SUMIF(ธุรการ!$C:$C,'รับ-จ่าย ประจำวัน'!$B341,ธุรการ!AA:AA)+SUMIF(เส้นแต่งหน้าขนมปัง!$C:$C,'รับ-จ่าย ประจำวัน'!$B341,เส้นแต่งหน้าขนมปัง!AA:AA)+SUMIF('วางแผนBC,CJ'!$C:$C,'รับ-จ่าย ประจำวัน'!$B341,'วางแผนBC,CJ'!AA:AA)+SUMIF(RD!$C:$C,'รับ-จ่าย ประจำวัน'!$B341,RD!AA:AA)+SUMIF('FG,ออนไล,คัดแยก'!$C:$C,'รับ-จ่าย ประจำวัน'!$B341,'FG,ออนไล,คัดแยก'!AA:AA)</f>
        <v>0</v>
      </c>
      <c r="BI341" s="16">
        <f>SUMIF(เตรียมส่วนผสม!$C:$C,'รับ-จ่าย ประจำวัน'!$B341,เตรียมส่วนผสม!AB:AB)+SUMIF(กวนไส้!$C:$C,'รับ-จ่าย ประจำวัน'!$B341,กวนไส้!AB:AB)+SUMIF(ผลิต1!$C:$C,'รับ-จ่าย ประจำวัน'!$B341,ผลิต1!AB:AB)+SUMIF(ผลิต2!$C:$C,'รับ-จ่าย ประจำวัน'!$B341,ผลิต2!AB:AB)+SUMIF(เส้นแต่งหน้าขนมเค้ก!$C:$C,'รับ-จ่าย ประจำวัน'!$B341,เส้นแต่งหน้าขนมเค้ก!AB:AB)+SUMIF(แพ็ค!$C:$C,'รับ-จ่าย ประจำวัน'!$B341,แพ็ค!AB:AB)+SUMIF(ธุรการ!$C:$C,'รับ-จ่าย ประจำวัน'!$B341,ธุรการ!AB:AB)+SUMIF(เส้นแต่งหน้าขนมปัง!$C:$C,'รับ-จ่าย ประจำวัน'!$B341,เส้นแต่งหน้าขนมปัง!AB:AB)+SUMIF('วางแผนBC,CJ'!$C:$C,'รับ-จ่าย ประจำวัน'!$B341,'วางแผนBC,CJ'!AB:AB)+SUMIF(RD!$C:$C,'รับ-จ่าย ประจำวัน'!$B341,RD!AB:AB)+SUMIF('FG,ออนไล,คัดแยก'!$C:$C,'รับ-จ่าย ประจำวัน'!$B341,'FG,ออนไล,คัดแยก'!AB:AB)</f>
        <v>0</v>
      </c>
      <c r="BJ341" s="16">
        <f>SUMIF(เตรียมส่วนผสม!$C:$C,'รับ-จ่าย ประจำวัน'!$B341,เตรียมส่วนผสม!AC:AC)+SUMIF(กวนไส้!$C:$C,'รับ-จ่าย ประจำวัน'!$B341,กวนไส้!AC:AC)+SUMIF(ผลิต1!$C:$C,'รับ-จ่าย ประจำวัน'!$B341,ผลิต1!AC:AC)+SUMIF(ผลิต2!$C:$C,'รับ-จ่าย ประจำวัน'!$B341,ผลิต2!AC:AC)+SUMIF(เส้นแต่งหน้าขนมเค้ก!$C:$C,'รับ-จ่าย ประจำวัน'!$B341,เส้นแต่งหน้าขนมเค้ก!AC:AC)+SUMIF(แพ็ค!$C:$C,'รับ-จ่าย ประจำวัน'!$B341,แพ็ค!AC:AC)+SUMIF(ธุรการ!$C:$C,'รับ-จ่าย ประจำวัน'!$B341,ธุรการ!AC:AC)+SUMIF(เส้นแต่งหน้าขนมปัง!$C:$C,'รับ-จ่าย ประจำวัน'!$B341,เส้นแต่งหน้าขนมปัง!AC:AC)+SUMIF('วางแผนBC,CJ'!$C:$C,'รับ-จ่าย ประจำวัน'!$B341,'วางแผนBC,CJ'!AC:AC)+SUMIF(RD!$C:$C,'รับ-จ่าย ประจำวัน'!$B341,RD!AC:AC)+SUMIF('FG,ออนไล,คัดแยก'!$C:$C,'รับ-จ่าย ประจำวัน'!$B341,'FG,ออนไล,คัดแยก'!AC:AC)</f>
        <v>0</v>
      </c>
      <c r="BK341" s="16">
        <f>SUMIF(เตรียมส่วนผสม!$C:$C,'รับ-จ่าย ประจำวัน'!$B341,เตรียมส่วนผสม!AD:AD)+SUMIF(กวนไส้!$C:$C,'รับ-จ่าย ประจำวัน'!$B341,กวนไส้!AD:AD)+SUMIF(ผลิต1!$C:$C,'รับ-จ่าย ประจำวัน'!$B341,ผลิต1!AD:AD)+SUMIF(ผลิต2!$C:$C,'รับ-จ่าย ประจำวัน'!$B341,ผลิต2!AD:AD)+SUMIF(เส้นแต่งหน้าขนมเค้ก!$C:$C,'รับ-จ่าย ประจำวัน'!$B341,เส้นแต่งหน้าขนมเค้ก!AD:AD)+SUMIF(แพ็ค!$C:$C,'รับ-จ่าย ประจำวัน'!$B341,แพ็ค!AD:AD)+SUMIF(ธุรการ!$C:$C,'รับ-จ่าย ประจำวัน'!$B341,ธุรการ!AD:AD)+SUMIF(เส้นแต่งหน้าขนมปัง!$C:$C,'รับ-จ่าย ประจำวัน'!$B341,เส้นแต่งหน้าขนมปัง!AD:AD)+SUMIF('วางแผนBC,CJ'!$C:$C,'รับ-จ่าย ประจำวัน'!$B341,'วางแผนBC,CJ'!AD:AD)+SUMIF(RD!$C:$C,'รับ-จ่าย ประจำวัน'!$B341,RD!AD:AD)+SUMIF('FG,ออนไล,คัดแยก'!$C:$C,'รับ-จ่าย ประจำวัน'!$B341,'FG,ออนไล,คัดแยก'!AD:AD)</f>
        <v>0</v>
      </c>
      <c r="BL341" s="16">
        <f>SUMIF(เตรียมส่วนผสม!$C:$C,'รับ-จ่าย ประจำวัน'!$B341,เตรียมส่วนผสม!AE:AE)+SUMIF(กวนไส้!$C:$C,'รับ-จ่าย ประจำวัน'!$B341,กวนไส้!AE:AE)+SUMIF(ผลิต1!$C:$C,'รับ-จ่าย ประจำวัน'!$B341,ผลิต1!AE:AE)+SUMIF(ผลิต2!$C:$C,'รับ-จ่าย ประจำวัน'!$B341,ผลิต2!AE:AE)+SUMIF(เส้นแต่งหน้าขนมเค้ก!$C:$C,'รับ-จ่าย ประจำวัน'!$B341,เส้นแต่งหน้าขนมเค้ก!AE:AE)+SUMIF(แพ็ค!$C:$C,'รับ-จ่าย ประจำวัน'!$B341,แพ็ค!AE:AE)+SUMIF(ธุรการ!$C:$C,'รับ-จ่าย ประจำวัน'!$B341,ธุรการ!AE:AE)+SUMIF(เส้นแต่งหน้าขนมปัง!$C:$C,'รับ-จ่าย ประจำวัน'!$B341,เส้นแต่งหน้าขนมปัง!AE:AE)+SUMIF('วางแผนBC,CJ'!$C:$C,'รับ-จ่าย ประจำวัน'!$B341,'วางแผนBC,CJ'!AE:AE)+SUMIF(RD!$C:$C,'รับ-จ่าย ประจำวัน'!$B341,RD!AE:AE)+SUMIF('FG,ออนไล,คัดแยก'!$C:$C,'รับ-จ่าย ประจำวัน'!$B341,'FG,ออนไล,คัดแยก'!AE:AE)</f>
        <v>0</v>
      </c>
      <c r="BM341" s="16">
        <f>SUMIF(เตรียมส่วนผสม!$C:$C,'รับ-จ่าย ประจำวัน'!$B341,เตรียมส่วนผสม!AF:AF)+SUMIF(กวนไส้!$C:$C,'รับ-จ่าย ประจำวัน'!$B341,กวนไส้!AF:AF)+SUMIF(ผลิต1!$C:$C,'รับ-จ่าย ประจำวัน'!$B341,ผลิต1!AF:AF)+SUMIF(ผลิต2!$C:$C,'รับ-จ่าย ประจำวัน'!$B341,ผลิต2!AF:AF)+SUMIF(เส้นแต่งหน้าขนมเค้ก!$C:$C,'รับ-จ่าย ประจำวัน'!$B341,เส้นแต่งหน้าขนมเค้ก!AF:AF)+SUMIF(แพ็ค!$C:$C,'รับ-จ่าย ประจำวัน'!$B341,แพ็ค!AF:AF)+SUMIF(ธุรการ!$C:$C,'รับ-จ่าย ประจำวัน'!$B341,ธุรการ!AF:AF)+SUMIF(เส้นแต่งหน้าขนมปัง!$C:$C,'รับ-จ่าย ประจำวัน'!$B341,เส้นแต่งหน้าขนมปัง!AF:AF)+SUMIF('วางแผนBC,CJ'!$C:$C,'รับ-จ่าย ประจำวัน'!$B341,'วางแผนBC,CJ'!AF:AF)+SUMIF(RD!$C:$C,'รับ-จ่าย ประจำวัน'!$B341,RD!AF:AF)+SUMIF('FG,ออนไล,คัดแยก'!$C:$C,'รับ-จ่าย ประจำวัน'!$B341,'FG,ออนไล,คัดแยก'!AF:AF)</f>
        <v>0</v>
      </c>
      <c r="BN341" s="16">
        <f>SUMIF(เตรียมส่วนผสม!$C:$C,'รับ-จ่าย ประจำวัน'!$B341,เตรียมส่วนผสม!AG:AG)+SUMIF(กวนไส้!$C:$C,'รับ-จ่าย ประจำวัน'!$B341,กวนไส้!AG:AG)+SUMIF(ผลิต1!$C:$C,'รับ-จ่าย ประจำวัน'!$B341,ผลิต1!AG:AG)+SUMIF(ผลิต2!$C:$C,'รับ-จ่าย ประจำวัน'!$B341,ผลิต2!AG:AG)+SUMIF(เส้นแต่งหน้าขนมเค้ก!$C:$C,'รับ-จ่าย ประจำวัน'!$B341,เส้นแต่งหน้าขนมเค้ก!AG:AG)+SUMIF(แพ็ค!$C:$C,'รับ-จ่าย ประจำวัน'!$B341,แพ็ค!AG:AG)+SUMIF(ธุรการ!$C:$C,'รับ-จ่าย ประจำวัน'!$B341,ธุรการ!AG:AG)+SUMIF(เส้นแต่งหน้าขนมปัง!$C:$C,'รับ-จ่าย ประจำวัน'!$B341,เส้นแต่งหน้าขนมปัง!AG:AG)+SUMIF('วางแผนBC,CJ'!$C:$C,'รับ-จ่าย ประจำวัน'!$B341,'วางแผนBC,CJ'!AG:AG)+SUMIF(RD!$C:$C,'รับ-จ่าย ประจำวัน'!$B341,RD!AG:AG)+SUMIF('FG,ออนไล,คัดแยก'!$C:$C,'รับ-จ่าย ประจำวัน'!$B341,'FG,ออนไล,คัดแยก'!AG:AG)</f>
        <v>0</v>
      </c>
      <c r="BO341" s="16">
        <f>SUMIF(เตรียมส่วนผสม!$C:$C,'รับ-จ่าย ประจำวัน'!$B341,เตรียมส่วนผสม!AH:AH)+SUMIF(กวนไส้!$C:$C,'รับ-จ่าย ประจำวัน'!$B341,กวนไส้!AH:AH)+SUMIF(ผลิต1!$C:$C,'รับ-จ่าย ประจำวัน'!$B341,ผลิต1!AH:AH)+SUMIF(ผลิต2!$C:$C,'รับ-จ่าย ประจำวัน'!$B341,ผลิต2!AH:AH)+SUMIF(เส้นแต่งหน้าขนมเค้ก!$C:$C,'รับ-จ่าย ประจำวัน'!$B341,เส้นแต่งหน้าขนมเค้ก!AH:AH)+SUMIF(แพ็ค!$C:$C,'รับ-จ่าย ประจำวัน'!$B341,แพ็ค!AH:AH)+SUMIF(ธุรการ!$C:$C,'รับ-จ่าย ประจำวัน'!$B341,ธุรการ!AH:AH)+SUMIF(เส้นแต่งหน้าขนมปัง!$C:$C,'รับ-จ่าย ประจำวัน'!$B341,เส้นแต่งหน้าขนมปัง!AH:AH)+SUMIF('วางแผนBC,CJ'!$C:$C,'รับ-จ่าย ประจำวัน'!$B341,'วางแผนBC,CJ'!AH:AH)+SUMIF(RD!$C:$C,'รับ-จ่าย ประจำวัน'!$B341,RD!AH:AH)+SUMIF('FG,ออนไล,คัดแยก'!$C:$C,'รับ-จ่าย ประจำวัน'!$B341,'FG,ออนไล,คัดแยก'!AH:AH)</f>
        <v>0</v>
      </c>
      <c r="BP341" s="16">
        <f>SUMIF(เตรียมส่วนผสม!$C:$C,'รับ-จ่าย ประจำวัน'!$B341,เตรียมส่วนผสม!AI:AI)+SUMIF(กวนไส้!$C:$C,'รับ-จ่าย ประจำวัน'!$B341,กวนไส้!AI:AI)+SUMIF(ผลิต1!$C:$C,'รับ-จ่าย ประจำวัน'!$B341,ผลิต1!AI:AI)+SUMIF(ผลิต2!$C:$C,'รับ-จ่าย ประจำวัน'!$B341,ผลิต2!AI:AI)+SUMIF(เส้นแต่งหน้าขนมเค้ก!$C:$C,'รับ-จ่าย ประจำวัน'!$B341,เส้นแต่งหน้าขนมเค้ก!AI:AI)+SUMIF(แพ็ค!$C:$C,'รับ-จ่าย ประจำวัน'!$B341,แพ็ค!AI:AI)+SUMIF(ธุรการ!$C:$C,'รับ-จ่าย ประจำวัน'!$B341,ธุรการ!AI:AI)+SUMIF(เส้นแต่งหน้าขนมปัง!$C:$C,'รับ-จ่าย ประจำวัน'!$B341,เส้นแต่งหน้าขนมปัง!AI:AI)+SUMIF('วางแผนBC,CJ'!$C:$C,'รับ-จ่าย ประจำวัน'!$B341,'วางแผนBC,CJ'!AI:AI)+SUMIF(RD!$C:$C,'รับ-จ่าย ประจำวัน'!$B341,RD!AI:AI)+SUMIF('FG,ออนไล,คัดแยก'!$C:$C,'รับ-จ่าย ประจำวัน'!$B341,'FG,ออนไล,คัดแยก'!AI:AI)</f>
        <v>0</v>
      </c>
      <c r="BQ341" s="16">
        <f>SUMIF(เตรียมส่วนผสม!$C:$C,'รับ-จ่าย ประจำวัน'!$B341,เตรียมส่วนผสม!AJ:AJ)+SUMIF(กวนไส้!$C:$C,'รับ-จ่าย ประจำวัน'!$B341,กวนไส้!AJ:AJ)+SUMIF(ผลิต1!$C:$C,'รับ-จ่าย ประจำวัน'!$B341,ผลิต1!AJ:AJ)+SUMIF(ผลิต2!$C:$C,'รับ-จ่าย ประจำวัน'!$B341,ผลิต2!AJ:AJ)+SUMIF(เส้นแต่งหน้าขนมเค้ก!$C:$C,'รับ-จ่าย ประจำวัน'!$B341,เส้นแต่งหน้าขนมเค้ก!AJ:AJ)+SUMIF(แพ็ค!$C:$C,'รับ-จ่าย ประจำวัน'!$B341,แพ็ค!AJ:AJ)+SUMIF(ธุรการ!$C:$C,'รับ-จ่าย ประจำวัน'!$B341,ธุรการ!AJ:AJ)+SUMIF(เส้นแต่งหน้าขนมปัง!$C:$C,'รับ-จ่าย ประจำวัน'!$B341,เส้นแต่งหน้าขนมปัง!AJ:AJ)+SUMIF('วางแผนBC,CJ'!$C:$C,'รับ-จ่าย ประจำวัน'!$B341,'วางแผนBC,CJ'!AJ:AJ)+SUMIF(RD!$C:$C,'รับ-จ่าย ประจำวัน'!$B341,RD!AJ:AJ)+SUMIF('FG,ออนไล,คัดแยก'!$C:$C,'รับ-จ่าย ประจำวัน'!$B341,'FG,ออนไล,คัดแยก'!AJ:AJ)</f>
        <v>0</v>
      </c>
      <c r="BR341" s="16">
        <f>SUMIF(เตรียมส่วนผสม!$C:$C,'รับ-จ่าย ประจำวัน'!$B341,เตรียมส่วนผสม!AK:AK)+SUMIF(กวนไส้!$C:$C,'รับ-จ่าย ประจำวัน'!$B341,กวนไส้!AK:AK)+SUMIF(ผลิต1!$C:$C,'รับ-จ่าย ประจำวัน'!$B341,ผลิต1!AK:AK)+SUMIF(ผลิต2!$C:$C,'รับ-จ่าย ประจำวัน'!$B341,ผลิต2!AK:AK)+SUMIF(เส้นแต่งหน้าขนมเค้ก!$C:$C,'รับ-จ่าย ประจำวัน'!$B341,เส้นแต่งหน้าขนมเค้ก!AK:AK)+SUMIF(แพ็ค!$C:$C,'รับ-จ่าย ประจำวัน'!$B341,แพ็ค!AK:AK)+SUMIF(ธุรการ!$C:$C,'รับ-จ่าย ประจำวัน'!$B341,ธุรการ!AK:AK)+SUMIF(เส้นแต่งหน้าขนมปัง!$C:$C,'รับ-จ่าย ประจำวัน'!$B341,เส้นแต่งหน้าขนมปัง!AK:AK)+SUMIF('วางแผนBC,CJ'!$C:$C,'รับ-จ่าย ประจำวัน'!$B341,'วางแผนBC,CJ'!AK:AK)+SUMIF(RD!$C:$C,'รับ-จ่าย ประจำวัน'!$B341,RD!AK:AK)+SUMIF('FG,ออนไล,คัดแยก'!$C:$C,'รับ-จ่าย ประจำวัน'!$B341,'FG,ออนไล,คัดแยก'!AK:AK)</f>
        <v>0</v>
      </c>
      <c r="BS341" s="16">
        <f>SUMIF(เตรียมส่วนผสม!$C:$C,'รับ-จ่าย ประจำวัน'!$B341,เตรียมส่วนผสม!AL:AL)+SUMIF(กวนไส้!$C:$C,'รับ-จ่าย ประจำวัน'!$B341,กวนไส้!AL:AL)+SUMIF(ผลิต1!$C:$C,'รับ-จ่าย ประจำวัน'!$B341,ผลิต1!AL:AL)+SUMIF(ผลิต2!$C:$C,'รับ-จ่าย ประจำวัน'!$B341,ผลิต2!AL:AL)+SUMIF(เส้นแต่งหน้าขนมเค้ก!$C:$C,'รับ-จ่าย ประจำวัน'!$B341,เส้นแต่งหน้าขนมเค้ก!AL:AL)+SUMIF(แพ็ค!$C:$C,'รับ-จ่าย ประจำวัน'!$B341,แพ็ค!AL:AL)+SUMIF(ธุรการ!$C:$C,'รับ-จ่าย ประจำวัน'!$B341,ธุรการ!AL:AL)+SUMIF(เส้นแต่งหน้าขนมปัง!$C:$C,'รับ-จ่าย ประจำวัน'!$B341,เส้นแต่งหน้าขนมปัง!AL:AL)+SUMIF('วางแผนBC,CJ'!$C:$C,'รับ-จ่าย ประจำวัน'!$B341,'วางแผนBC,CJ'!AL:AL)+SUMIF(RD!$C:$C,'รับ-จ่าย ประจำวัน'!$B341,RD!AL:AL)+SUMIF('FG,ออนไล,คัดแยก'!$C:$C,'รับ-จ่าย ประจำวัน'!$B341,'FG,ออนไล,คัดแยก'!AL:AL)</f>
        <v>0</v>
      </c>
      <c r="BT341" s="18">
        <f t="shared" si="70"/>
        <v>0</v>
      </c>
      <c r="BU341" s="116"/>
      <c r="BV341" s="146">
        <f t="shared" si="71"/>
        <v>299</v>
      </c>
      <c r="BW341" s="183">
        <v>30</v>
      </c>
      <c r="BX341" s="172">
        <f t="shared" si="76"/>
        <v>0</v>
      </c>
      <c r="BY341" s="188" t="e">
        <f t="shared" si="74"/>
        <v>#DIV/0!</v>
      </c>
      <c r="BZ341" s="180" t="e">
        <f t="shared" ca="1" si="73"/>
        <v>#DIV/0!</v>
      </c>
      <c r="CA341" s="152"/>
      <c r="CB341" s="93"/>
      <c r="CC341" s="93"/>
      <c r="CD341" s="93"/>
      <c r="CE341" s="93"/>
      <c r="CF341" s="93"/>
      <c r="CG341" s="93"/>
      <c r="CH341" s="93"/>
      <c r="CI341" s="93"/>
      <c r="CJ341" s="94"/>
      <c r="CK341" s="9">
        <f t="shared" si="75"/>
        <v>299</v>
      </c>
    </row>
    <row r="342" spans="1:89" x14ac:dyDescent="0.5">
      <c r="A342" s="149"/>
      <c r="B342" s="34">
        <v>1023101040</v>
      </c>
      <c r="C342" s="10" t="s">
        <v>1756</v>
      </c>
      <c r="D342" s="135" t="s">
        <v>1010</v>
      </c>
      <c r="E342" s="25"/>
      <c r="F342" s="132"/>
      <c r="G342" s="25"/>
      <c r="H342" s="12">
        <v>53</v>
      </c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11"/>
      <c r="AF342" s="11"/>
      <c r="AG342" s="11"/>
      <c r="AH342" s="11"/>
      <c r="AI342" s="25"/>
      <c r="AJ342" s="25"/>
      <c r="AK342" s="25"/>
      <c r="AL342" s="25"/>
      <c r="AM342" s="25"/>
      <c r="AN342" s="15">
        <f t="shared" si="69"/>
        <v>0</v>
      </c>
      <c r="AO342" s="16">
        <f>SUMIF(เตรียมส่วนผสม!$C:$C,'รับ-จ่าย ประจำวัน'!$B342,เตรียมส่วนผสม!H:H)+SUMIF(กวนไส้!$C:$C,'รับ-จ่าย ประจำวัน'!$B342,กวนไส้!H:H)+SUMIF(ผลิต1!$C:$C,'รับ-จ่าย ประจำวัน'!$B342,ผลิต1!H:H)+SUMIF(ผลิต2!$C:$C,'รับ-จ่าย ประจำวัน'!$B342,ผลิต2!H:H)+SUMIF(เส้นแต่งหน้าขนมเค้ก!$C:$C,'รับ-จ่าย ประจำวัน'!$B342,เส้นแต่งหน้าขนมเค้ก!H:H)+SUMIF(แพ็ค!$C:$C,'รับ-จ่าย ประจำวัน'!$B342,แพ็ค!H:H)+SUMIF(ธุรการ!$C:$C,'รับ-จ่าย ประจำวัน'!$B342,ธุรการ!H:H)+SUMIF(เส้นแต่งหน้าขนมปัง!$C:$C,'รับ-จ่าย ประจำวัน'!$B342,เส้นแต่งหน้าขนมปัง!H:H)+SUMIF('วางแผนBC,CJ'!$C:$C,'รับ-จ่าย ประจำวัน'!$B342,'วางแผนBC,CJ'!H:H)+SUMIF(RD!$C:$C,'รับ-จ่าย ประจำวัน'!$B342,RD!H:H)+SUMIF('FG,ออนไล,คัดแยก'!$C:$C,'รับ-จ่าย ประจำวัน'!$B342,'FG,ออนไล,คัดแยก'!H:H)</f>
        <v>2</v>
      </c>
      <c r="AP342" s="16">
        <f>SUMIF(เตรียมส่วนผสม!$C:$C,'รับ-จ่าย ประจำวัน'!$B342,เตรียมส่วนผสม!I:I)+SUMIF(กวนไส้!$C:$C,'รับ-จ่าย ประจำวัน'!$B342,กวนไส้!I:I)+SUMIF(ผลิต1!$C:$C,'รับ-จ่าย ประจำวัน'!$B342,ผลิต1!I:I)+SUMIF(ผลิต2!$C:$C,'รับ-จ่าย ประจำวัน'!$B342,ผลิต2!I:I)+SUMIF(เส้นแต่งหน้าขนมเค้ก!$C:$C,'รับ-จ่าย ประจำวัน'!$B342,เส้นแต่งหน้าขนมเค้ก!I:I)+SUMIF(แพ็ค!$C:$C,'รับ-จ่าย ประจำวัน'!$B342,แพ็ค!I:I)+SUMIF(ธุรการ!$C:$C,'รับ-จ่าย ประจำวัน'!$B342,ธุรการ!I:I)+SUMIF(เส้นแต่งหน้าขนมปัง!$C:$C,'รับ-จ่าย ประจำวัน'!$B342,เส้นแต่งหน้าขนมปัง!I:I)+SUMIF('วางแผนBC,CJ'!$C:$C,'รับ-จ่าย ประจำวัน'!$B342,'วางแผนBC,CJ'!I:I)+SUMIF(RD!$C:$C,'รับ-จ่าย ประจำวัน'!$B342,RD!I:I)+SUMIF('FG,ออนไล,คัดแยก'!$C:$C,'รับ-จ่าย ประจำวัน'!$B342,'FG,ออนไล,คัดแยก'!I:I)</f>
        <v>0</v>
      </c>
      <c r="AQ342" s="16">
        <f>SUMIF(เตรียมส่วนผสม!$C:$C,'รับ-จ่าย ประจำวัน'!$B342,เตรียมส่วนผสม!J:J)+SUMIF(กวนไส้!$C:$C,'รับ-จ่าย ประจำวัน'!$B342,กวนไส้!J:J)+SUMIF(ผลิต1!$C:$C,'รับ-จ่าย ประจำวัน'!$B342,ผลิต1!J:J)+SUMIF(ผลิต2!$C:$C,'รับ-จ่าย ประจำวัน'!$B342,ผลิต2!J:J)+SUMIF(เส้นแต่งหน้าขนมเค้ก!$C:$C,'รับ-จ่าย ประจำวัน'!$B342,เส้นแต่งหน้าขนมเค้ก!J:J)+SUMIF(แพ็ค!$C:$C,'รับ-จ่าย ประจำวัน'!$B342,แพ็ค!J:J)+SUMIF(ธุรการ!$C:$C,'รับ-จ่าย ประจำวัน'!$B342,ธุรการ!J:J)+SUMIF(เส้นแต่งหน้าขนมปัง!$C:$C,'รับ-จ่าย ประจำวัน'!$B342,เส้นแต่งหน้าขนมปัง!J:J)+SUMIF('วางแผนBC,CJ'!$C:$C,'รับ-จ่าย ประจำวัน'!$B342,'วางแผนBC,CJ'!J:J)+SUMIF(RD!$C:$C,'รับ-จ่าย ประจำวัน'!$B342,RD!J:J)+SUMIF('FG,ออนไล,คัดแยก'!$C:$C,'รับ-จ่าย ประจำวัน'!$B342,'FG,ออนไล,คัดแยก'!J:J)</f>
        <v>0</v>
      </c>
      <c r="AR342" s="16">
        <f>SUMIF(เตรียมส่วนผสม!$C:$C,'รับ-จ่าย ประจำวัน'!$B342,เตรียมส่วนผสม!K:K)+SUMIF(กวนไส้!$C:$C,'รับ-จ่าย ประจำวัน'!$B342,กวนไส้!K:K)+SUMIF(ผลิต1!$C:$C,'รับ-จ่าย ประจำวัน'!$B342,ผลิต1!K:K)+SUMIF(ผลิต2!$C:$C,'รับ-จ่าย ประจำวัน'!$B342,ผลิต2!K:K)+SUMIF(เส้นแต่งหน้าขนมเค้ก!$C:$C,'รับ-จ่าย ประจำวัน'!$B342,เส้นแต่งหน้าขนมเค้ก!K:K)+SUMIF(แพ็ค!$C:$C,'รับ-จ่าย ประจำวัน'!$B342,แพ็ค!K:K)+SUMIF(ธุรการ!$C:$C,'รับ-จ่าย ประจำวัน'!$B342,ธุรการ!K:K)+SUMIF(เส้นแต่งหน้าขนมปัง!$C:$C,'รับ-จ่าย ประจำวัน'!$B342,เส้นแต่งหน้าขนมปัง!K:K)+SUMIF('วางแผนBC,CJ'!$C:$C,'รับ-จ่าย ประจำวัน'!$B342,'วางแผนBC,CJ'!K:K)+SUMIF(RD!$C:$C,'รับ-จ่าย ประจำวัน'!$B342,RD!K:K)+SUMIF('FG,ออนไล,คัดแยก'!$C:$C,'รับ-จ่าย ประจำวัน'!$B342,'FG,ออนไล,คัดแยก'!K:K)</f>
        <v>3</v>
      </c>
      <c r="AS342" s="16">
        <f>SUMIF(เตรียมส่วนผสม!$C:$C,'รับ-จ่าย ประจำวัน'!$B342,เตรียมส่วนผสม!L:L)+SUMIF(กวนไส้!$C:$C,'รับ-จ่าย ประจำวัน'!$B342,กวนไส้!L:L)+SUMIF(ผลิต1!$C:$C,'รับ-จ่าย ประจำวัน'!$B342,ผลิต1!L:L)+SUMIF(ผลิต2!$C:$C,'รับ-จ่าย ประจำวัน'!$B342,ผลิต2!L:L)+SUMIF(เส้นแต่งหน้าขนมเค้ก!$C:$C,'รับ-จ่าย ประจำวัน'!$B342,เส้นแต่งหน้าขนมเค้ก!L:L)+SUMIF(แพ็ค!$C:$C,'รับ-จ่าย ประจำวัน'!$B342,แพ็ค!L:L)+SUMIF(ธุรการ!$C:$C,'รับ-จ่าย ประจำวัน'!$B342,ธุรการ!L:L)+SUMIF(เส้นแต่งหน้าขนมปัง!$C:$C,'รับ-จ่าย ประจำวัน'!$B342,เส้นแต่งหน้าขนมปัง!L:L)+SUMIF('วางแผนBC,CJ'!$C:$C,'รับ-จ่าย ประจำวัน'!$B342,'วางแผนBC,CJ'!L:L)+SUMIF(RD!$C:$C,'รับ-จ่าย ประจำวัน'!$B342,RD!L:L)+SUMIF('FG,ออนไล,คัดแยก'!$C:$C,'รับ-จ่าย ประจำวัน'!$B342,'FG,ออนไล,คัดแยก'!L:L)</f>
        <v>2</v>
      </c>
      <c r="AT342" s="16">
        <f>SUMIF(เตรียมส่วนผสม!$C:$C,'รับ-จ่าย ประจำวัน'!$B342,เตรียมส่วนผสม!M:M)+SUMIF(กวนไส้!$C:$C,'รับ-จ่าย ประจำวัน'!$B342,กวนไส้!M:M)+SUMIF(ผลิต1!$C:$C,'รับ-จ่าย ประจำวัน'!$B342,ผลิต1!M:M)+SUMIF(ผลิต2!$C:$C,'รับ-จ่าย ประจำวัน'!$B342,ผลิต2!M:M)+SUMIF(เส้นแต่งหน้าขนมเค้ก!$C:$C,'รับ-จ่าย ประจำวัน'!$B342,เส้นแต่งหน้าขนมเค้ก!M:M)+SUMIF(แพ็ค!$C:$C,'รับ-จ่าย ประจำวัน'!$B342,แพ็ค!M:M)+SUMIF(ธุรการ!$C:$C,'รับ-จ่าย ประจำวัน'!$B342,ธุรการ!M:M)+SUMIF(เส้นแต่งหน้าขนมปัง!$C:$C,'รับ-จ่าย ประจำวัน'!$B342,เส้นแต่งหน้าขนมปัง!M:M)+SUMIF('วางแผนBC,CJ'!$C:$C,'รับ-จ่าย ประจำวัน'!$B342,'วางแผนBC,CJ'!M:M)+SUMIF(RD!$C:$C,'รับ-จ่าย ประจำวัน'!$B342,RD!M:M)+SUMIF('FG,ออนไล,คัดแยก'!$C:$C,'รับ-จ่าย ประจำวัน'!$B342,'FG,ออนไล,คัดแยก'!M:M)</f>
        <v>0</v>
      </c>
      <c r="AU342" s="16">
        <f>SUMIF(เตรียมส่วนผสม!$C:$C,'รับ-จ่าย ประจำวัน'!$B342,เตรียมส่วนผสม!N:N)+SUMIF(กวนไส้!$C:$C,'รับ-จ่าย ประจำวัน'!$B342,กวนไส้!N:N)+SUMIF(ผลิต1!$C:$C,'รับ-จ่าย ประจำวัน'!$B342,ผลิต1!N:N)+SUMIF(ผลิต2!$C:$C,'รับ-จ่าย ประจำวัน'!$B342,ผลิต2!N:N)+SUMIF(เส้นแต่งหน้าขนมเค้ก!$C:$C,'รับ-จ่าย ประจำวัน'!$B342,เส้นแต่งหน้าขนมเค้ก!N:N)+SUMIF(แพ็ค!$C:$C,'รับ-จ่าย ประจำวัน'!$B342,แพ็ค!N:N)+SUMIF(ธุรการ!$C:$C,'รับ-จ่าย ประจำวัน'!$B342,ธุรการ!N:N)+SUMIF(เส้นแต่งหน้าขนมปัง!$C:$C,'รับ-จ่าย ประจำวัน'!$B342,เส้นแต่งหน้าขนมปัง!N:N)+SUMIF('วางแผนBC,CJ'!$C:$C,'รับ-จ่าย ประจำวัน'!$B342,'วางแผนBC,CJ'!N:N)+SUMIF(RD!$C:$C,'รับ-จ่าย ประจำวัน'!$B342,RD!N:N)+SUMIF('FG,ออนไล,คัดแยก'!$C:$C,'รับ-จ่าย ประจำวัน'!$B342,'FG,ออนไล,คัดแยก'!N:N)</f>
        <v>2</v>
      </c>
      <c r="AV342" s="16">
        <f>SUMIF(เตรียมส่วนผสม!$C:$C,'รับ-จ่าย ประจำวัน'!$B342,เตรียมส่วนผสม!O:O)+SUMIF(กวนไส้!$C:$C,'รับ-จ่าย ประจำวัน'!$B342,กวนไส้!O:O)+SUMIF(ผลิต1!$C:$C,'รับ-จ่าย ประจำวัน'!$B342,ผลิต1!O:O)+SUMIF(ผลิต2!$C:$C,'รับ-จ่าย ประจำวัน'!$B342,ผลิต2!O:O)+SUMIF(เส้นแต่งหน้าขนมเค้ก!$C:$C,'รับ-จ่าย ประจำวัน'!$B342,เส้นแต่งหน้าขนมเค้ก!O:O)+SUMIF(แพ็ค!$C:$C,'รับ-จ่าย ประจำวัน'!$B342,แพ็ค!O:O)+SUMIF(ธุรการ!$C:$C,'รับ-จ่าย ประจำวัน'!$B342,ธุรการ!O:O)+SUMIF(เส้นแต่งหน้าขนมปัง!$C:$C,'รับ-จ่าย ประจำวัน'!$B342,เส้นแต่งหน้าขนมปัง!O:O)+SUMIF('วางแผนBC,CJ'!$C:$C,'รับ-จ่าย ประจำวัน'!$B342,'วางแผนBC,CJ'!O:O)+SUMIF(RD!$C:$C,'รับ-จ่าย ประจำวัน'!$B342,RD!O:O)+SUMIF('FG,ออนไล,คัดแยก'!$C:$C,'รับ-จ่าย ประจำวัน'!$B342,'FG,ออนไล,คัดแยก'!O:O)</f>
        <v>0</v>
      </c>
      <c r="AW342" s="16">
        <f>SUMIF(เตรียมส่วนผสม!$C:$C,'รับ-จ่าย ประจำวัน'!$B342,เตรียมส่วนผสม!P:P)+SUMIF(กวนไส้!$C:$C,'รับ-จ่าย ประจำวัน'!$B342,กวนไส้!P:P)+SUMIF(ผลิต1!$C:$C,'รับ-จ่าย ประจำวัน'!$B342,ผลิต1!P:P)+SUMIF(ผลิต2!$C:$C,'รับ-จ่าย ประจำวัน'!$B342,ผลิต2!P:P)+SUMIF(เส้นแต่งหน้าขนมเค้ก!$C:$C,'รับ-จ่าย ประจำวัน'!$B342,เส้นแต่งหน้าขนมเค้ก!P:P)+SUMIF(แพ็ค!$C:$C,'รับ-จ่าย ประจำวัน'!$B342,แพ็ค!P:P)+SUMIF(ธุรการ!$C:$C,'รับ-จ่าย ประจำวัน'!$B342,ธุรการ!P:P)+SUMIF(เส้นแต่งหน้าขนมปัง!$C:$C,'รับ-จ่าย ประจำวัน'!$B342,เส้นแต่งหน้าขนมปัง!P:P)+SUMIF('วางแผนBC,CJ'!$C:$C,'รับ-จ่าย ประจำวัน'!$B342,'วางแผนBC,CJ'!P:P)+SUMIF(RD!$C:$C,'รับ-จ่าย ประจำวัน'!$B342,RD!P:P)+SUMIF('FG,ออนไล,คัดแยก'!$C:$C,'รับ-จ่าย ประจำวัน'!$B342,'FG,ออนไล,คัดแยก'!P:P)</f>
        <v>3</v>
      </c>
      <c r="AX342" s="16">
        <f>SUMIF(เตรียมส่วนผสม!$C:$C,'รับ-จ่าย ประจำวัน'!$B342,เตรียมส่วนผสม!Q:Q)+SUMIF(กวนไส้!$C:$C,'รับ-จ่าย ประจำวัน'!$B342,กวนไส้!Q:Q)+SUMIF(ผลิต1!$C:$C,'รับ-จ่าย ประจำวัน'!$B342,ผลิต1!Q:Q)+SUMIF(ผลิต2!$C:$C,'รับ-จ่าย ประจำวัน'!$B342,ผลิต2!Q:Q)+SUMIF(เส้นแต่งหน้าขนมเค้ก!$C:$C,'รับ-จ่าย ประจำวัน'!$B342,เส้นแต่งหน้าขนมเค้ก!Q:Q)+SUMIF(แพ็ค!$C:$C,'รับ-จ่าย ประจำวัน'!$B342,แพ็ค!Q:Q)+SUMIF(ธุรการ!$C:$C,'รับ-จ่าย ประจำวัน'!$B342,ธุรการ!Q:Q)+SUMIF(เส้นแต่งหน้าขนมปัง!$C:$C,'รับ-จ่าย ประจำวัน'!$B342,เส้นแต่งหน้าขนมปัง!Q:Q)+SUMIF('วางแผนBC,CJ'!$C:$C,'รับ-จ่าย ประจำวัน'!$B342,'วางแผนBC,CJ'!Q:Q)+SUMIF(RD!$C:$C,'รับ-จ่าย ประจำวัน'!$B342,RD!Q:Q)+SUMIF('FG,ออนไล,คัดแยก'!$C:$C,'รับ-จ่าย ประจำวัน'!$B342,'FG,ออนไล,คัดแยก'!Q:Q)</f>
        <v>2</v>
      </c>
      <c r="AY342" s="16">
        <f>SUMIF(เตรียมส่วนผสม!$C:$C,'รับ-จ่าย ประจำวัน'!$B342,เตรียมส่วนผสม!R:R)+SUMIF(กวนไส้!$C:$C,'รับ-จ่าย ประจำวัน'!$B342,กวนไส้!R:R)+SUMIF(ผลิต1!$C:$C,'รับ-จ่าย ประจำวัน'!$B342,ผลิต1!R:R)+SUMIF(ผลิต2!$C:$C,'รับ-จ่าย ประจำวัน'!$B342,ผลิต2!R:R)+SUMIF(เส้นแต่งหน้าขนมเค้ก!$C:$C,'รับ-จ่าย ประจำวัน'!$B342,เส้นแต่งหน้าขนมเค้ก!R:R)+SUMIF(แพ็ค!$C:$C,'รับ-จ่าย ประจำวัน'!$B342,แพ็ค!R:R)+SUMIF(ธุรการ!$C:$C,'รับ-จ่าย ประจำวัน'!$B342,ธุรการ!R:R)+SUMIF(เส้นแต่งหน้าขนมปัง!$C:$C,'รับ-จ่าย ประจำวัน'!$B342,เส้นแต่งหน้าขนมปัง!R:R)+SUMIF('วางแผนBC,CJ'!$C:$C,'รับ-จ่าย ประจำวัน'!$B342,'วางแผนBC,CJ'!R:R)+SUMIF(RD!$C:$C,'รับ-จ่าย ประจำวัน'!$B342,RD!R:R)+SUMIF('FG,ออนไล,คัดแยก'!$C:$C,'รับ-จ่าย ประจำวัน'!$B342,'FG,ออนไล,คัดแยก'!R:R)</f>
        <v>0</v>
      </c>
      <c r="AZ342" s="16">
        <f>SUMIF(เตรียมส่วนผสม!$C:$C,'รับ-จ่าย ประจำวัน'!$B342,เตรียมส่วนผสม!S:S)+SUMIF(กวนไส้!$C:$C,'รับ-จ่าย ประจำวัน'!$B342,กวนไส้!S:S)+SUMIF(ผลิต1!$C:$C,'รับ-จ่าย ประจำวัน'!$B342,ผลิต1!S:S)+SUMIF(ผลิต2!$C:$C,'รับ-จ่าย ประจำวัน'!$B342,ผลิต2!S:S)+SUMIF(เส้นแต่งหน้าขนมเค้ก!$C:$C,'รับ-จ่าย ประจำวัน'!$B342,เส้นแต่งหน้าขนมเค้ก!S:S)+SUMIF(แพ็ค!$C:$C,'รับ-จ่าย ประจำวัน'!$B342,แพ็ค!S:S)+SUMIF(ธุรการ!$C:$C,'รับ-จ่าย ประจำวัน'!$B342,ธุรการ!S:S)+SUMIF(เส้นแต่งหน้าขนมปัง!$C:$C,'รับ-จ่าย ประจำวัน'!$B342,เส้นแต่งหน้าขนมปัง!S:S)+SUMIF('วางแผนBC,CJ'!$C:$C,'รับ-จ่าย ประจำวัน'!$B342,'วางแผนBC,CJ'!S:S)+SUMIF(RD!$C:$C,'รับ-จ่าย ประจำวัน'!$B342,RD!S:S)+SUMIF('FG,ออนไล,คัดแยก'!$C:$C,'รับ-จ่าย ประจำวัน'!$B342,'FG,ออนไล,คัดแยก'!S:S)</f>
        <v>3</v>
      </c>
      <c r="BA342" s="16">
        <f>SUMIF(เตรียมส่วนผสม!$C:$C,'รับ-จ่าย ประจำวัน'!$B342,เตรียมส่วนผสม!T:T)+SUMIF(กวนไส้!$C:$C,'รับ-จ่าย ประจำวัน'!$B342,กวนไส้!T:T)+SUMIF(ผลิต1!$C:$C,'รับ-จ่าย ประจำวัน'!$B342,ผลิต1!T:T)+SUMIF(ผลิต2!$C:$C,'รับ-จ่าย ประจำวัน'!$B342,ผลิต2!T:T)+SUMIF(เส้นแต่งหน้าขนมเค้ก!$C:$C,'รับ-จ่าย ประจำวัน'!$B342,เส้นแต่งหน้าขนมเค้ก!T:T)+SUMIF(แพ็ค!$C:$C,'รับ-จ่าย ประจำวัน'!$B342,แพ็ค!T:T)+SUMIF(ธุรการ!$C:$C,'รับ-จ่าย ประจำวัน'!$B342,ธุรการ!T:T)+SUMIF(เส้นแต่งหน้าขนมปัง!$C:$C,'รับ-จ่าย ประจำวัน'!$B342,เส้นแต่งหน้าขนมปัง!T:T)+SUMIF('วางแผนBC,CJ'!$C:$C,'รับ-จ่าย ประจำวัน'!$B342,'วางแผนBC,CJ'!T:T)+SUMIF(RD!$C:$C,'รับ-จ่าย ประจำวัน'!$B342,RD!T:T)+SUMIF('FG,ออนไล,คัดแยก'!$C:$C,'รับ-จ่าย ประจำวัน'!$B342,'FG,ออนไล,คัดแยก'!T:T)</f>
        <v>0</v>
      </c>
      <c r="BB342" s="16">
        <f>SUMIF(เตรียมส่วนผสม!$C:$C,'รับ-จ่าย ประจำวัน'!$B342,เตรียมส่วนผสม!U:U)+SUMIF(กวนไส้!$C:$C,'รับ-จ่าย ประจำวัน'!$B342,กวนไส้!U:U)+SUMIF(ผลิต1!$C:$C,'รับ-จ่าย ประจำวัน'!$B342,ผลิต1!U:U)+SUMIF(ผลิต2!$C:$C,'รับ-จ่าย ประจำวัน'!$B342,ผลิต2!U:U)+SUMIF(เส้นแต่งหน้าขนมเค้ก!$C:$C,'รับ-จ่าย ประจำวัน'!$B342,เส้นแต่งหน้าขนมเค้ก!U:U)+SUMIF(แพ็ค!$C:$C,'รับ-จ่าย ประจำวัน'!$B342,แพ็ค!U:U)+SUMIF(ธุรการ!$C:$C,'รับ-จ่าย ประจำวัน'!$B342,ธุรการ!U:U)+SUMIF(เส้นแต่งหน้าขนมปัง!$C:$C,'รับ-จ่าย ประจำวัน'!$B342,เส้นแต่งหน้าขนมปัง!U:U)+SUMIF('วางแผนBC,CJ'!$C:$C,'รับ-จ่าย ประจำวัน'!$B342,'วางแผนBC,CJ'!U:U)+SUMIF(RD!$C:$C,'รับ-จ่าย ประจำวัน'!$B342,RD!U:U)+SUMIF('FG,ออนไล,คัดแยก'!$C:$C,'รับ-จ่าย ประจำวัน'!$B342,'FG,ออนไล,คัดแยก'!U:U)</f>
        <v>0</v>
      </c>
      <c r="BC342" s="16">
        <f>SUMIF(เตรียมส่วนผสม!$C:$C,'รับ-จ่าย ประจำวัน'!$B342,เตรียมส่วนผสม!V:V)+SUMIF(กวนไส้!$C:$C,'รับ-จ่าย ประจำวัน'!$B342,กวนไส้!V:V)+SUMIF(ผลิต1!$C:$C,'รับ-จ่าย ประจำวัน'!$B342,ผลิต1!V:V)+SUMIF(ผลิต2!$C:$C,'รับ-จ่าย ประจำวัน'!$B342,ผลิต2!V:V)+SUMIF(เส้นแต่งหน้าขนมเค้ก!$C:$C,'รับ-จ่าย ประจำวัน'!$B342,เส้นแต่งหน้าขนมเค้ก!V:V)+SUMIF(แพ็ค!$C:$C,'รับ-จ่าย ประจำวัน'!$B342,แพ็ค!V:V)+SUMIF(ธุรการ!$C:$C,'รับ-จ่าย ประจำวัน'!$B342,ธุรการ!V:V)+SUMIF(เส้นแต่งหน้าขนมปัง!$C:$C,'รับ-จ่าย ประจำวัน'!$B342,เส้นแต่งหน้าขนมปัง!V:V)+SUMIF('วางแผนBC,CJ'!$C:$C,'รับ-จ่าย ประจำวัน'!$B342,'วางแผนBC,CJ'!V:V)+SUMIF(RD!$C:$C,'รับ-จ่าย ประจำวัน'!$B342,RD!V:V)+SUMIF('FG,ออนไล,คัดแยก'!$C:$C,'รับ-จ่าย ประจำวัน'!$B342,'FG,ออนไล,คัดแยก'!V:V)</f>
        <v>0</v>
      </c>
      <c r="BD342" s="16">
        <f>SUMIF(เตรียมส่วนผสม!$C:$C,'รับ-จ่าย ประจำวัน'!$B342,เตรียมส่วนผสม!W:W)+SUMIF(กวนไส้!$C:$C,'รับ-จ่าย ประจำวัน'!$B342,กวนไส้!W:W)+SUMIF(ผลิต1!$C:$C,'รับ-จ่าย ประจำวัน'!$B342,ผลิต1!W:W)+SUMIF(ผลิต2!$C:$C,'รับ-จ่าย ประจำวัน'!$B342,ผลิต2!W:W)+SUMIF(เส้นแต่งหน้าขนมเค้ก!$C:$C,'รับ-จ่าย ประจำวัน'!$B342,เส้นแต่งหน้าขนมเค้ก!W:W)+SUMIF(แพ็ค!$C:$C,'รับ-จ่าย ประจำวัน'!$B342,แพ็ค!W:W)+SUMIF(ธุรการ!$C:$C,'รับ-จ่าย ประจำวัน'!$B342,ธุรการ!W:W)+SUMIF(เส้นแต่งหน้าขนมปัง!$C:$C,'รับ-จ่าย ประจำวัน'!$B342,เส้นแต่งหน้าขนมปัง!W:W)+SUMIF('วางแผนBC,CJ'!$C:$C,'รับ-จ่าย ประจำวัน'!$B342,'วางแผนBC,CJ'!W:W)+SUMIF(RD!$C:$C,'รับ-จ่าย ประจำวัน'!$B342,RD!W:W)+SUMIF('FG,ออนไล,คัดแยก'!$C:$C,'รับ-จ่าย ประจำวัน'!$B342,'FG,ออนไล,คัดแยก'!W:W)</f>
        <v>3</v>
      </c>
      <c r="BE342" s="16">
        <f>SUMIF(เตรียมส่วนผสม!$C:$C,'รับ-จ่าย ประจำวัน'!$B342,เตรียมส่วนผสม!X:X)+SUMIF(กวนไส้!$C:$C,'รับ-จ่าย ประจำวัน'!$B342,กวนไส้!X:X)+SUMIF(ผลิต1!$C:$C,'รับ-จ่าย ประจำวัน'!$B342,ผลิต1!X:X)+SUMIF(ผลิต2!$C:$C,'รับ-จ่าย ประจำวัน'!$B342,ผลิต2!X:X)+SUMIF(เส้นแต่งหน้าขนมเค้ก!$C:$C,'รับ-จ่าย ประจำวัน'!$B342,เส้นแต่งหน้าขนมเค้ก!X:X)+SUMIF(แพ็ค!$C:$C,'รับ-จ่าย ประจำวัน'!$B342,แพ็ค!X:X)+SUMIF(ธุรการ!$C:$C,'รับ-จ่าย ประจำวัน'!$B342,ธุรการ!X:X)+SUMIF(เส้นแต่งหน้าขนมปัง!$C:$C,'รับ-จ่าย ประจำวัน'!$B342,เส้นแต่งหน้าขนมปัง!X:X)+SUMIF('วางแผนBC,CJ'!$C:$C,'รับ-จ่าย ประจำวัน'!$B342,'วางแผนBC,CJ'!X:X)+SUMIF(RD!$C:$C,'รับ-จ่าย ประจำวัน'!$B342,RD!X:X)+SUMIF('FG,ออนไล,คัดแยก'!$C:$C,'รับ-จ่าย ประจำวัน'!$B342,'FG,ออนไล,คัดแยก'!X:X)</f>
        <v>0</v>
      </c>
      <c r="BF342" s="16">
        <f>SUMIF(เตรียมส่วนผสม!$C:$C,'รับ-จ่าย ประจำวัน'!$B342,เตรียมส่วนผสม!Y:Y)+SUMIF(กวนไส้!$C:$C,'รับ-จ่าย ประจำวัน'!$B342,กวนไส้!Y:Y)+SUMIF(ผลิต1!$C:$C,'รับ-จ่าย ประจำวัน'!$B342,ผลิต1!Y:Y)+SUMIF(ผลิต2!$C:$C,'รับ-จ่าย ประจำวัน'!$B342,ผลิต2!Y:Y)+SUMIF(เส้นแต่งหน้าขนมเค้ก!$C:$C,'รับ-จ่าย ประจำวัน'!$B342,เส้นแต่งหน้าขนมเค้ก!Y:Y)+SUMIF(แพ็ค!$C:$C,'รับ-จ่าย ประจำวัน'!$B342,แพ็ค!Y:Y)+SUMIF(ธุรการ!$C:$C,'รับ-จ่าย ประจำวัน'!$B342,ธุรการ!Y:Y)+SUMIF(เส้นแต่งหน้าขนมปัง!$C:$C,'รับ-จ่าย ประจำวัน'!$B342,เส้นแต่งหน้าขนมปัง!Y:Y)+SUMIF('วางแผนBC,CJ'!$C:$C,'รับ-จ่าย ประจำวัน'!$B342,'วางแผนBC,CJ'!Y:Y)+SUMIF(RD!$C:$C,'รับ-จ่าย ประจำวัน'!$B342,RD!Y:Y)+SUMIF('FG,ออนไล,คัดแยก'!$C:$C,'รับ-จ่าย ประจำวัน'!$B342,'FG,ออนไล,คัดแยก'!Y:Y)</f>
        <v>2</v>
      </c>
      <c r="BG342" s="16">
        <f>SUMIF(เตรียมส่วนผสม!$C:$C,'รับ-จ่าย ประจำวัน'!$B342,เตรียมส่วนผสม!Z:Z)+SUMIF(กวนไส้!$C:$C,'รับ-จ่าย ประจำวัน'!$B342,กวนไส้!Z:Z)+SUMIF(ผลิต1!$C:$C,'รับ-จ่าย ประจำวัน'!$B342,ผลิต1!Z:Z)+SUMIF(ผลิต2!$C:$C,'รับ-จ่าย ประจำวัน'!$B342,ผลิต2!Z:Z)+SUMIF(เส้นแต่งหน้าขนมเค้ก!$C:$C,'รับ-จ่าย ประจำวัน'!$B342,เส้นแต่งหน้าขนมเค้ก!Z:Z)+SUMIF(แพ็ค!$C:$C,'รับ-จ่าย ประจำวัน'!$B342,แพ็ค!Z:Z)+SUMIF(ธุรการ!$C:$C,'รับ-จ่าย ประจำวัน'!$B342,ธุรการ!Z:Z)+SUMIF(เส้นแต่งหน้าขนมปัง!$C:$C,'รับ-จ่าย ประจำวัน'!$B342,เส้นแต่งหน้าขนมปัง!Z:Z)+SUMIF('วางแผนBC,CJ'!$C:$C,'รับ-จ่าย ประจำวัน'!$B342,'วางแผนBC,CJ'!Z:Z)+SUMIF(RD!$C:$C,'รับ-จ่าย ประจำวัน'!$B342,RD!Z:Z)+SUMIF('FG,ออนไล,คัดแยก'!$C:$C,'รับ-จ่าย ประจำวัน'!$B342,'FG,ออนไล,คัดแยก'!Z:Z)</f>
        <v>0</v>
      </c>
      <c r="BH342" s="16">
        <f>SUMIF(เตรียมส่วนผสม!$C:$C,'รับ-จ่าย ประจำวัน'!$B342,เตรียมส่วนผสม!AA:AA)+SUMIF(กวนไส้!$C:$C,'รับ-จ่าย ประจำวัน'!$B342,กวนไส้!AA:AA)+SUMIF(ผลิต1!$C:$C,'รับ-จ่าย ประจำวัน'!$B342,ผลิต1!AA:AA)+SUMIF(ผลิต2!$C:$C,'รับ-จ่าย ประจำวัน'!$B342,ผลิต2!AA:AA)+SUMIF(เส้นแต่งหน้าขนมเค้ก!$C:$C,'รับ-จ่าย ประจำวัน'!$B342,เส้นแต่งหน้าขนมเค้ก!AA:AA)+SUMIF(แพ็ค!$C:$C,'รับ-จ่าย ประจำวัน'!$B342,แพ็ค!AA:AA)+SUMIF(ธุรการ!$C:$C,'รับ-จ่าย ประจำวัน'!$B342,ธุรการ!AA:AA)+SUMIF(เส้นแต่งหน้าขนมปัง!$C:$C,'รับ-จ่าย ประจำวัน'!$B342,เส้นแต่งหน้าขนมปัง!AA:AA)+SUMIF('วางแผนBC,CJ'!$C:$C,'รับ-จ่าย ประจำวัน'!$B342,'วางแผนBC,CJ'!AA:AA)+SUMIF(RD!$C:$C,'รับ-จ่าย ประจำวัน'!$B342,RD!AA:AA)+SUMIF('FG,ออนไล,คัดแยก'!$C:$C,'รับ-จ่าย ประจำวัน'!$B342,'FG,ออนไล,คัดแยก'!AA:AA)</f>
        <v>0</v>
      </c>
      <c r="BI342" s="16">
        <f>SUMIF(เตรียมส่วนผสม!$C:$C,'รับ-จ่าย ประจำวัน'!$B342,เตรียมส่วนผสม!AB:AB)+SUMIF(กวนไส้!$C:$C,'รับ-จ่าย ประจำวัน'!$B342,กวนไส้!AB:AB)+SUMIF(ผลิต1!$C:$C,'รับ-จ่าย ประจำวัน'!$B342,ผลิต1!AB:AB)+SUMIF(ผลิต2!$C:$C,'รับ-จ่าย ประจำวัน'!$B342,ผลิต2!AB:AB)+SUMIF(เส้นแต่งหน้าขนมเค้ก!$C:$C,'รับ-จ่าย ประจำวัน'!$B342,เส้นแต่งหน้าขนมเค้ก!AB:AB)+SUMIF(แพ็ค!$C:$C,'รับ-จ่าย ประจำวัน'!$B342,แพ็ค!AB:AB)+SUMIF(ธุรการ!$C:$C,'รับ-จ่าย ประจำวัน'!$B342,ธุรการ!AB:AB)+SUMIF(เส้นแต่งหน้าขนมปัง!$C:$C,'รับ-จ่าย ประจำวัน'!$B342,เส้นแต่งหน้าขนมปัง!AB:AB)+SUMIF('วางแผนBC,CJ'!$C:$C,'รับ-จ่าย ประจำวัน'!$B342,'วางแผนBC,CJ'!AB:AB)+SUMIF(RD!$C:$C,'รับ-จ่าย ประจำวัน'!$B342,RD!AB:AB)+SUMIF('FG,ออนไล,คัดแยก'!$C:$C,'รับ-จ่าย ประจำวัน'!$B342,'FG,ออนไล,คัดแยก'!AB:AB)</f>
        <v>3</v>
      </c>
      <c r="BJ342" s="16">
        <f>SUMIF(เตรียมส่วนผสม!$C:$C,'รับ-จ่าย ประจำวัน'!$B342,เตรียมส่วนผสม!AC:AC)+SUMIF(กวนไส้!$C:$C,'รับ-จ่าย ประจำวัน'!$B342,กวนไส้!AC:AC)+SUMIF(ผลิต1!$C:$C,'รับ-จ่าย ประจำวัน'!$B342,ผลิต1!AC:AC)+SUMIF(ผลิต2!$C:$C,'รับ-จ่าย ประจำวัน'!$B342,ผลิต2!AC:AC)+SUMIF(เส้นแต่งหน้าขนมเค้ก!$C:$C,'รับ-จ่าย ประจำวัน'!$B342,เส้นแต่งหน้าขนมเค้ก!AC:AC)+SUMIF(แพ็ค!$C:$C,'รับ-จ่าย ประจำวัน'!$B342,แพ็ค!AC:AC)+SUMIF(ธุรการ!$C:$C,'รับ-จ่าย ประจำวัน'!$B342,ธุรการ!AC:AC)+SUMIF(เส้นแต่งหน้าขนมปัง!$C:$C,'รับ-จ่าย ประจำวัน'!$B342,เส้นแต่งหน้าขนมปัง!AC:AC)+SUMIF('วางแผนBC,CJ'!$C:$C,'รับ-จ่าย ประจำวัน'!$B342,'วางแผนBC,CJ'!AC:AC)+SUMIF(RD!$C:$C,'รับ-จ่าย ประจำวัน'!$B342,RD!AC:AC)+SUMIF('FG,ออนไล,คัดแยก'!$C:$C,'รับ-จ่าย ประจำวัน'!$B342,'FG,ออนไล,คัดแยก'!AC:AC)</f>
        <v>2</v>
      </c>
      <c r="BK342" s="16">
        <f>SUMIF(เตรียมส่วนผสม!$C:$C,'รับ-จ่าย ประจำวัน'!$B342,เตรียมส่วนผสม!AD:AD)+SUMIF(กวนไส้!$C:$C,'รับ-จ่าย ประจำวัน'!$B342,กวนไส้!AD:AD)+SUMIF(ผลิต1!$C:$C,'รับ-จ่าย ประจำวัน'!$B342,ผลิต1!AD:AD)+SUMIF(ผลิต2!$C:$C,'รับ-จ่าย ประจำวัน'!$B342,ผลิต2!AD:AD)+SUMIF(เส้นแต่งหน้าขนมเค้ก!$C:$C,'รับ-จ่าย ประจำวัน'!$B342,เส้นแต่งหน้าขนมเค้ก!AD:AD)+SUMIF(แพ็ค!$C:$C,'รับ-จ่าย ประจำวัน'!$B342,แพ็ค!AD:AD)+SUMIF(ธุรการ!$C:$C,'รับ-จ่าย ประจำวัน'!$B342,ธุรการ!AD:AD)+SUMIF(เส้นแต่งหน้าขนมปัง!$C:$C,'รับ-จ่าย ประจำวัน'!$B342,เส้นแต่งหน้าขนมปัง!AD:AD)+SUMIF('วางแผนBC,CJ'!$C:$C,'รับ-จ่าย ประจำวัน'!$B342,'วางแผนBC,CJ'!AD:AD)+SUMIF(RD!$C:$C,'รับ-จ่าย ประจำวัน'!$B342,RD!AD:AD)+SUMIF('FG,ออนไล,คัดแยก'!$C:$C,'รับ-จ่าย ประจำวัน'!$B342,'FG,ออนไล,คัดแยก'!AD:AD)</f>
        <v>0</v>
      </c>
      <c r="BL342" s="16">
        <f>SUMIF(เตรียมส่วนผสม!$C:$C,'รับ-จ่าย ประจำวัน'!$B342,เตรียมส่วนผสม!AE:AE)+SUMIF(กวนไส้!$C:$C,'รับ-จ่าย ประจำวัน'!$B342,กวนไส้!AE:AE)+SUMIF(ผลิต1!$C:$C,'รับ-จ่าย ประจำวัน'!$B342,ผลิต1!AE:AE)+SUMIF(ผลิต2!$C:$C,'รับ-จ่าย ประจำวัน'!$B342,ผลิต2!AE:AE)+SUMIF(เส้นแต่งหน้าขนมเค้ก!$C:$C,'รับ-จ่าย ประจำวัน'!$B342,เส้นแต่งหน้าขนมเค้ก!AE:AE)+SUMIF(แพ็ค!$C:$C,'รับ-จ่าย ประจำวัน'!$B342,แพ็ค!AE:AE)+SUMIF(ธุรการ!$C:$C,'รับ-จ่าย ประจำวัน'!$B342,ธุรการ!AE:AE)+SUMIF(เส้นแต่งหน้าขนมปัง!$C:$C,'รับ-จ่าย ประจำวัน'!$B342,เส้นแต่งหน้าขนมปัง!AE:AE)+SUMIF('วางแผนBC,CJ'!$C:$C,'รับ-จ่าย ประจำวัน'!$B342,'วางแผนBC,CJ'!AE:AE)+SUMIF(RD!$C:$C,'รับ-จ่าย ประจำวัน'!$B342,RD!AE:AE)+SUMIF('FG,ออนไล,คัดแยก'!$C:$C,'รับ-จ่าย ประจำวัน'!$B342,'FG,ออนไล,คัดแยก'!AE:AE)</f>
        <v>0</v>
      </c>
      <c r="BM342" s="16">
        <f>SUMIF(เตรียมส่วนผสม!$C:$C,'รับ-จ่าย ประจำวัน'!$B342,เตรียมส่วนผสม!AF:AF)+SUMIF(กวนไส้!$C:$C,'รับ-จ่าย ประจำวัน'!$B342,กวนไส้!AF:AF)+SUMIF(ผลิต1!$C:$C,'รับ-จ่าย ประจำวัน'!$B342,ผลิต1!AF:AF)+SUMIF(ผลิต2!$C:$C,'รับ-จ่าย ประจำวัน'!$B342,ผลิต2!AF:AF)+SUMIF(เส้นแต่งหน้าขนมเค้ก!$C:$C,'รับ-จ่าย ประจำวัน'!$B342,เส้นแต่งหน้าขนมเค้ก!AF:AF)+SUMIF(แพ็ค!$C:$C,'รับ-จ่าย ประจำวัน'!$B342,แพ็ค!AF:AF)+SUMIF(ธุรการ!$C:$C,'รับ-จ่าย ประจำวัน'!$B342,ธุรการ!AF:AF)+SUMIF(เส้นแต่งหน้าขนมปัง!$C:$C,'รับ-จ่าย ประจำวัน'!$B342,เส้นแต่งหน้าขนมปัง!AF:AF)+SUMIF('วางแผนBC,CJ'!$C:$C,'รับ-จ่าย ประจำวัน'!$B342,'วางแผนBC,CJ'!AF:AF)+SUMIF(RD!$C:$C,'รับ-จ่าย ประจำวัน'!$B342,RD!AF:AF)+SUMIF('FG,ออนไล,คัดแยก'!$C:$C,'รับ-จ่าย ประจำวัน'!$B342,'FG,ออนไล,คัดแยก'!AF:AF)</f>
        <v>1</v>
      </c>
      <c r="BN342" s="16">
        <f>SUMIF(เตรียมส่วนผสม!$C:$C,'รับ-จ่าย ประจำวัน'!$B342,เตรียมส่วนผสม!AG:AG)+SUMIF(กวนไส้!$C:$C,'รับ-จ่าย ประจำวัน'!$B342,กวนไส้!AG:AG)+SUMIF(ผลิต1!$C:$C,'รับ-จ่าย ประจำวัน'!$B342,ผลิต1!AG:AG)+SUMIF(ผลิต2!$C:$C,'รับ-จ่าย ประจำวัน'!$B342,ผลิต2!AG:AG)+SUMIF(เส้นแต่งหน้าขนมเค้ก!$C:$C,'รับ-จ่าย ประจำวัน'!$B342,เส้นแต่งหน้าขนมเค้ก!AG:AG)+SUMIF(แพ็ค!$C:$C,'รับ-จ่าย ประจำวัน'!$B342,แพ็ค!AG:AG)+SUMIF(ธุรการ!$C:$C,'รับ-จ่าย ประจำวัน'!$B342,ธุรการ!AG:AG)+SUMIF(เส้นแต่งหน้าขนมปัง!$C:$C,'รับ-จ่าย ประจำวัน'!$B342,เส้นแต่งหน้าขนมปัง!AG:AG)+SUMIF('วางแผนBC,CJ'!$C:$C,'รับ-จ่าย ประจำวัน'!$B342,'วางแผนBC,CJ'!AG:AG)+SUMIF(RD!$C:$C,'รับ-จ่าย ประจำวัน'!$B342,RD!AG:AG)+SUMIF('FG,ออนไล,คัดแยก'!$C:$C,'รับ-จ่าย ประจำวัน'!$B342,'FG,ออนไล,คัดแยก'!AG:AG)</f>
        <v>3</v>
      </c>
      <c r="BO342" s="16">
        <f>SUMIF(เตรียมส่วนผสม!$C:$C,'รับ-จ่าย ประจำวัน'!$B342,เตรียมส่วนผสม!AH:AH)+SUMIF(กวนไส้!$C:$C,'รับ-จ่าย ประจำวัน'!$B342,กวนไส้!AH:AH)+SUMIF(ผลิต1!$C:$C,'รับ-จ่าย ประจำวัน'!$B342,ผลิต1!AH:AH)+SUMIF(ผลิต2!$C:$C,'รับ-จ่าย ประจำวัน'!$B342,ผลิต2!AH:AH)+SUMIF(เส้นแต่งหน้าขนมเค้ก!$C:$C,'รับ-จ่าย ประจำวัน'!$B342,เส้นแต่งหน้าขนมเค้ก!AH:AH)+SUMIF(แพ็ค!$C:$C,'รับ-จ่าย ประจำวัน'!$B342,แพ็ค!AH:AH)+SUMIF(ธุรการ!$C:$C,'รับ-จ่าย ประจำวัน'!$B342,ธุรการ!AH:AH)+SUMIF(เส้นแต่งหน้าขนมปัง!$C:$C,'รับ-จ่าย ประจำวัน'!$B342,เส้นแต่งหน้าขนมปัง!AH:AH)+SUMIF('วางแผนBC,CJ'!$C:$C,'รับ-จ่าย ประจำวัน'!$B342,'วางแผนBC,CJ'!AH:AH)+SUMIF(RD!$C:$C,'รับ-จ่าย ประจำวัน'!$B342,RD!AH:AH)+SUMIF('FG,ออนไล,คัดแยก'!$C:$C,'รับ-จ่าย ประจำวัน'!$B342,'FG,ออนไล,คัดแยก'!AH:AH)</f>
        <v>0</v>
      </c>
      <c r="BP342" s="16">
        <f>SUMIF(เตรียมส่วนผสม!$C:$C,'รับ-จ่าย ประจำวัน'!$B342,เตรียมส่วนผสม!AI:AI)+SUMIF(กวนไส้!$C:$C,'รับ-จ่าย ประจำวัน'!$B342,กวนไส้!AI:AI)+SUMIF(ผลิต1!$C:$C,'รับ-จ่าย ประจำวัน'!$B342,ผลิต1!AI:AI)+SUMIF(ผลิต2!$C:$C,'รับ-จ่าย ประจำวัน'!$B342,ผลิต2!AI:AI)+SUMIF(เส้นแต่งหน้าขนมเค้ก!$C:$C,'รับ-จ่าย ประจำวัน'!$B342,เส้นแต่งหน้าขนมเค้ก!AI:AI)+SUMIF(แพ็ค!$C:$C,'รับ-จ่าย ประจำวัน'!$B342,แพ็ค!AI:AI)+SUMIF(ธุรการ!$C:$C,'รับ-จ่าย ประจำวัน'!$B342,ธุรการ!AI:AI)+SUMIF(เส้นแต่งหน้าขนมปัง!$C:$C,'รับ-จ่าย ประจำวัน'!$B342,เส้นแต่งหน้าขนมปัง!AI:AI)+SUMIF('วางแผนBC,CJ'!$C:$C,'รับ-จ่าย ประจำวัน'!$B342,'วางแผนBC,CJ'!AI:AI)+SUMIF(RD!$C:$C,'รับ-จ่าย ประจำวัน'!$B342,RD!AI:AI)+SUMIF('FG,ออนไล,คัดแยก'!$C:$C,'รับ-จ่าย ประจำวัน'!$B342,'FG,ออนไล,คัดแยก'!AI:AI)</f>
        <v>2</v>
      </c>
      <c r="BQ342" s="16">
        <f>SUMIF(เตรียมส่วนผสม!$C:$C,'รับ-จ่าย ประจำวัน'!$B342,เตรียมส่วนผสม!AJ:AJ)+SUMIF(กวนไส้!$C:$C,'รับ-จ่าย ประจำวัน'!$B342,กวนไส้!AJ:AJ)+SUMIF(ผลิต1!$C:$C,'รับ-จ่าย ประจำวัน'!$B342,ผลิต1!AJ:AJ)+SUMIF(ผลิต2!$C:$C,'รับ-จ่าย ประจำวัน'!$B342,ผลิต2!AJ:AJ)+SUMIF(เส้นแต่งหน้าขนมเค้ก!$C:$C,'รับ-จ่าย ประจำวัน'!$B342,เส้นแต่งหน้าขนมเค้ก!AJ:AJ)+SUMIF(แพ็ค!$C:$C,'รับ-จ่าย ประจำวัน'!$B342,แพ็ค!AJ:AJ)+SUMIF(ธุรการ!$C:$C,'รับ-จ่าย ประจำวัน'!$B342,ธุรการ!AJ:AJ)+SUMIF(เส้นแต่งหน้าขนมปัง!$C:$C,'รับ-จ่าย ประจำวัน'!$B342,เส้นแต่งหน้าขนมปัง!AJ:AJ)+SUMIF('วางแผนBC,CJ'!$C:$C,'รับ-จ่าย ประจำวัน'!$B342,'วางแผนBC,CJ'!AJ:AJ)+SUMIF(RD!$C:$C,'รับ-จ่าย ประจำวัน'!$B342,RD!AJ:AJ)+SUMIF('FG,ออนไล,คัดแยก'!$C:$C,'รับ-จ่าย ประจำวัน'!$B342,'FG,ออนไล,คัดแยก'!AJ:AJ)</f>
        <v>0</v>
      </c>
      <c r="BR342" s="16">
        <f>SUMIF(เตรียมส่วนผสม!$C:$C,'รับ-จ่าย ประจำวัน'!$B342,เตรียมส่วนผสม!AK:AK)+SUMIF(กวนไส้!$C:$C,'รับ-จ่าย ประจำวัน'!$B342,กวนไส้!AK:AK)+SUMIF(ผลิต1!$C:$C,'รับ-จ่าย ประจำวัน'!$B342,ผลิต1!AK:AK)+SUMIF(ผลิต2!$C:$C,'รับ-จ่าย ประจำวัน'!$B342,ผลิต2!AK:AK)+SUMIF(เส้นแต่งหน้าขนมเค้ก!$C:$C,'รับ-จ่าย ประจำวัน'!$B342,เส้นแต่งหน้าขนมเค้ก!AK:AK)+SUMIF(แพ็ค!$C:$C,'รับ-จ่าย ประจำวัน'!$B342,แพ็ค!AK:AK)+SUMIF(ธุรการ!$C:$C,'รับ-จ่าย ประจำวัน'!$B342,ธุรการ!AK:AK)+SUMIF(เส้นแต่งหน้าขนมปัง!$C:$C,'รับ-จ่าย ประจำวัน'!$B342,เส้นแต่งหน้าขนมปัง!AK:AK)+SUMIF('วางแผนBC,CJ'!$C:$C,'รับ-จ่าย ประจำวัน'!$B342,'วางแผนBC,CJ'!AK:AK)+SUMIF(RD!$C:$C,'รับ-จ่าย ประจำวัน'!$B342,RD!AK:AK)+SUMIF('FG,ออนไล,คัดแยก'!$C:$C,'รับ-จ่าย ประจำวัน'!$B342,'FG,ออนไล,คัดแยก'!AK:AK)</f>
        <v>2</v>
      </c>
      <c r="BS342" s="16">
        <f>SUMIF(เตรียมส่วนผสม!$C:$C,'รับ-จ่าย ประจำวัน'!$B342,เตรียมส่วนผสม!AL:AL)+SUMIF(กวนไส้!$C:$C,'รับ-จ่าย ประจำวัน'!$B342,กวนไส้!AL:AL)+SUMIF(ผลิต1!$C:$C,'รับ-จ่าย ประจำวัน'!$B342,ผลิต1!AL:AL)+SUMIF(ผลิต2!$C:$C,'รับ-จ่าย ประจำวัน'!$B342,ผลิต2!AL:AL)+SUMIF(เส้นแต่งหน้าขนมเค้ก!$C:$C,'รับ-จ่าย ประจำวัน'!$B342,เส้นแต่งหน้าขนมเค้ก!AL:AL)+SUMIF(แพ็ค!$C:$C,'รับ-จ่าย ประจำวัน'!$B342,แพ็ค!AL:AL)+SUMIF(ธุรการ!$C:$C,'รับ-จ่าย ประจำวัน'!$B342,ธุรการ!AL:AL)+SUMIF(เส้นแต่งหน้าขนมปัง!$C:$C,'รับ-จ่าย ประจำวัน'!$B342,เส้นแต่งหน้าขนมปัง!AL:AL)+SUMIF('วางแผนBC,CJ'!$C:$C,'รับ-จ่าย ประจำวัน'!$B342,'วางแผนBC,CJ'!AL:AL)+SUMIF(RD!$C:$C,'รับ-จ่าย ประจำวัน'!$B342,RD!AL:AL)+SUMIF('FG,ออนไล,คัดแยก'!$C:$C,'รับ-จ่าย ประจำวัน'!$B342,'FG,ออนไล,คัดแยก'!AL:AL)</f>
        <v>0</v>
      </c>
      <c r="BT342" s="18">
        <f t="shared" si="70"/>
        <v>35</v>
      </c>
      <c r="BU342" s="116"/>
      <c r="BV342" s="146">
        <f t="shared" si="71"/>
        <v>18</v>
      </c>
      <c r="BW342" s="183">
        <v>30</v>
      </c>
      <c r="BX342" s="172">
        <f t="shared" ref="BX342:BX353" si="81">BT342/30</f>
        <v>1.1666666666666667</v>
      </c>
      <c r="BY342" s="188">
        <f t="shared" si="74"/>
        <v>15.428571428571427</v>
      </c>
      <c r="BZ342" s="180">
        <f t="shared" ca="1" si="73"/>
        <v>46218.428571428572</v>
      </c>
      <c r="CA342" s="93">
        <v>100</v>
      </c>
      <c r="CB342" s="93"/>
      <c r="CC342" s="93"/>
      <c r="CD342" s="93"/>
      <c r="CE342" s="93"/>
      <c r="CF342" s="93"/>
      <c r="CG342" s="93"/>
      <c r="CH342" s="93"/>
      <c r="CI342" s="93"/>
      <c r="CJ342" s="97"/>
      <c r="CK342" s="9">
        <f t="shared" si="75"/>
        <v>18</v>
      </c>
    </row>
    <row r="343" spans="1:89" x14ac:dyDescent="0.5">
      <c r="A343" s="149"/>
      <c r="B343" s="34">
        <v>1023101046</v>
      </c>
      <c r="C343" s="10" t="s">
        <v>1795</v>
      </c>
      <c r="D343" s="135" t="s">
        <v>1010</v>
      </c>
      <c r="E343" s="25"/>
      <c r="F343" s="132"/>
      <c r="G343" s="25"/>
      <c r="H343" s="12">
        <v>209</v>
      </c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11"/>
      <c r="AF343" s="11"/>
      <c r="AG343" s="11"/>
      <c r="AH343" s="11"/>
      <c r="AI343" s="25"/>
      <c r="AJ343" s="25"/>
      <c r="AK343" s="25"/>
      <c r="AL343" s="25"/>
      <c r="AM343" s="25"/>
      <c r="AN343" s="15">
        <f t="shared" si="69"/>
        <v>0</v>
      </c>
      <c r="AO343" s="16">
        <f>SUMIF(เตรียมส่วนผสม!$C:$C,'รับ-จ่าย ประจำวัน'!$B343,เตรียมส่วนผสม!H:H)+SUMIF(กวนไส้!$C:$C,'รับ-จ่าย ประจำวัน'!$B343,กวนไส้!H:H)+SUMIF(ผลิต1!$C:$C,'รับ-จ่าย ประจำวัน'!$B343,ผลิต1!H:H)+SUMIF(ผลิต2!$C:$C,'รับ-จ่าย ประจำวัน'!$B343,ผลิต2!H:H)+SUMIF(เส้นแต่งหน้าขนมเค้ก!$C:$C,'รับ-จ่าย ประจำวัน'!$B343,เส้นแต่งหน้าขนมเค้ก!H:H)+SUMIF(แพ็ค!$C:$C,'รับ-จ่าย ประจำวัน'!$B343,แพ็ค!H:H)+SUMIF(ธุรการ!$C:$C,'รับ-จ่าย ประจำวัน'!$B343,ธุรการ!H:H)+SUMIF(เส้นแต่งหน้าขนมปัง!$C:$C,'รับ-จ่าย ประจำวัน'!$B343,เส้นแต่งหน้าขนมปัง!H:H)+SUMIF('วางแผนBC,CJ'!$C:$C,'รับ-จ่าย ประจำวัน'!$B343,'วางแผนBC,CJ'!H:H)+SUMIF(RD!$C:$C,'รับ-จ่าย ประจำวัน'!$B343,RD!H:H)+SUMIF('FG,ออนไล,คัดแยก'!$C:$C,'รับ-จ่าย ประจำวัน'!$B343,'FG,ออนไล,คัดแยก'!H:H)</f>
        <v>1</v>
      </c>
      <c r="AP343" s="16">
        <f>SUMIF(เตรียมส่วนผสม!$C:$C,'รับ-จ่าย ประจำวัน'!$B343,เตรียมส่วนผสม!I:I)+SUMIF(กวนไส้!$C:$C,'รับ-จ่าย ประจำวัน'!$B343,กวนไส้!I:I)+SUMIF(ผลิต1!$C:$C,'รับ-จ่าย ประจำวัน'!$B343,ผลิต1!I:I)+SUMIF(ผลิต2!$C:$C,'รับ-จ่าย ประจำวัน'!$B343,ผลิต2!I:I)+SUMIF(เส้นแต่งหน้าขนมเค้ก!$C:$C,'รับ-จ่าย ประจำวัน'!$B343,เส้นแต่งหน้าขนมเค้ก!I:I)+SUMIF(แพ็ค!$C:$C,'รับ-จ่าย ประจำวัน'!$B343,แพ็ค!I:I)+SUMIF(ธุรการ!$C:$C,'รับ-จ่าย ประจำวัน'!$B343,ธุรการ!I:I)+SUMIF(เส้นแต่งหน้าขนมปัง!$C:$C,'รับ-จ่าย ประจำวัน'!$B343,เส้นแต่งหน้าขนมปัง!I:I)+SUMIF('วางแผนBC,CJ'!$C:$C,'รับ-จ่าย ประจำวัน'!$B343,'วางแผนBC,CJ'!I:I)+SUMIF(RD!$C:$C,'รับ-จ่าย ประจำวัน'!$B343,RD!I:I)+SUMIF('FG,ออนไล,คัดแยก'!$C:$C,'รับ-จ่าย ประจำวัน'!$B343,'FG,ออนไล,คัดแยก'!I:I)</f>
        <v>58</v>
      </c>
      <c r="AQ343" s="16">
        <f>SUMIF(เตรียมส่วนผสม!$C:$C,'รับ-จ่าย ประจำวัน'!$B343,เตรียมส่วนผสม!J:J)+SUMIF(กวนไส้!$C:$C,'รับ-จ่าย ประจำวัน'!$B343,กวนไส้!J:J)+SUMIF(ผลิต1!$C:$C,'รับ-จ่าย ประจำวัน'!$B343,ผลิต1!J:J)+SUMIF(ผลิต2!$C:$C,'รับ-จ่าย ประจำวัน'!$B343,ผลิต2!J:J)+SUMIF(เส้นแต่งหน้าขนมเค้ก!$C:$C,'รับ-จ่าย ประจำวัน'!$B343,เส้นแต่งหน้าขนมเค้ก!J:J)+SUMIF(แพ็ค!$C:$C,'รับ-จ่าย ประจำวัน'!$B343,แพ็ค!J:J)+SUMIF(ธุรการ!$C:$C,'รับ-จ่าย ประจำวัน'!$B343,ธุรการ!J:J)+SUMIF(เส้นแต่งหน้าขนมปัง!$C:$C,'รับ-จ่าย ประจำวัน'!$B343,เส้นแต่งหน้าขนมปัง!J:J)+SUMIF('วางแผนBC,CJ'!$C:$C,'รับ-จ่าย ประจำวัน'!$B343,'วางแผนBC,CJ'!J:J)+SUMIF(RD!$C:$C,'รับ-จ่าย ประจำวัน'!$B343,RD!J:J)+SUMIF('FG,ออนไล,คัดแยก'!$C:$C,'รับ-จ่าย ประจำวัน'!$B343,'FG,ออนไล,คัดแยก'!J:J)</f>
        <v>0</v>
      </c>
      <c r="AR343" s="16">
        <f>SUMIF(เตรียมส่วนผสม!$C:$C,'รับ-จ่าย ประจำวัน'!$B343,เตรียมส่วนผสม!K:K)+SUMIF(กวนไส้!$C:$C,'รับ-จ่าย ประจำวัน'!$B343,กวนไส้!K:K)+SUMIF(ผลิต1!$C:$C,'รับ-จ่าย ประจำวัน'!$B343,ผลิต1!K:K)+SUMIF(ผลิต2!$C:$C,'รับ-จ่าย ประจำวัน'!$B343,ผลิต2!K:K)+SUMIF(เส้นแต่งหน้าขนมเค้ก!$C:$C,'รับ-จ่าย ประจำวัน'!$B343,เส้นแต่งหน้าขนมเค้ก!K:K)+SUMIF(แพ็ค!$C:$C,'รับ-จ่าย ประจำวัน'!$B343,แพ็ค!K:K)+SUMIF(ธุรการ!$C:$C,'รับ-จ่าย ประจำวัน'!$B343,ธุรการ!K:K)+SUMIF(เส้นแต่งหน้าขนมปัง!$C:$C,'รับ-จ่าย ประจำวัน'!$B343,เส้นแต่งหน้าขนมปัง!K:K)+SUMIF('วางแผนBC,CJ'!$C:$C,'รับ-จ่าย ประจำวัน'!$B343,'วางแผนBC,CJ'!K:K)+SUMIF(RD!$C:$C,'รับ-จ่าย ประจำวัน'!$B343,RD!K:K)+SUMIF('FG,ออนไล,คัดแยก'!$C:$C,'รับ-จ่าย ประจำวัน'!$B343,'FG,ออนไล,คัดแยก'!K:K)</f>
        <v>2</v>
      </c>
      <c r="AS343" s="16">
        <f>SUMIF(เตรียมส่วนผสม!$C:$C,'รับ-จ่าย ประจำวัน'!$B343,เตรียมส่วนผสม!L:L)+SUMIF(กวนไส้!$C:$C,'รับ-จ่าย ประจำวัน'!$B343,กวนไส้!L:L)+SUMIF(ผลิต1!$C:$C,'รับ-จ่าย ประจำวัน'!$B343,ผลิต1!L:L)+SUMIF(ผลิต2!$C:$C,'รับ-จ่าย ประจำวัน'!$B343,ผลิต2!L:L)+SUMIF(เส้นแต่งหน้าขนมเค้ก!$C:$C,'รับ-จ่าย ประจำวัน'!$B343,เส้นแต่งหน้าขนมเค้ก!L:L)+SUMIF(แพ็ค!$C:$C,'รับ-จ่าย ประจำวัน'!$B343,แพ็ค!L:L)+SUMIF(ธุรการ!$C:$C,'รับ-จ่าย ประจำวัน'!$B343,ธุรการ!L:L)+SUMIF(เส้นแต่งหน้าขนมปัง!$C:$C,'รับ-จ่าย ประจำวัน'!$B343,เส้นแต่งหน้าขนมปัง!L:L)+SUMIF('วางแผนBC,CJ'!$C:$C,'รับ-จ่าย ประจำวัน'!$B343,'วางแผนBC,CJ'!L:L)+SUMIF(RD!$C:$C,'รับ-จ่าย ประจำวัน'!$B343,RD!L:L)+SUMIF('FG,ออนไล,คัดแยก'!$C:$C,'รับ-จ่าย ประจำวัน'!$B343,'FG,ออนไล,คัดแยก'!L:L)</f>
        <v>2</v>
      </c>
      <c r="AT343" s="16">
        <f>SUMIF(เตรียมส่วนผสม!$C:$C,'รับ-จ่าย ประจำวัน'!$B343,เตรียมส่วนผสม!M:M)+SUMIF(กวนไส้!$C:$C,'รับ-จ่าย ประจำวัน'!$B343,กวนไส้!M:M)+SUMIF(ผลิต1!$C:$C,'รับ-จ่าย ประจำวัน'!$B343,ผลิต1!M:M)+SUMIF(ผลิต2!$C:$C,'รับ-จ่าย ประจำวัน'!$B343,ผลิต2!M:M)+SUMIF(เส้นแต่งหน้าขนมเค้ก!$C:$C,'รับ-จ่าย ประจำวัน'!$B343,เส้นแต่งหน้าขนมเค้ก!M:M)+SUMIF(แพ็ค!$C:$C,'รับ-จ่าย ประจำวัน'!$B343,แพ็ค!M:M)+SUMIF(ธุรการ!$C:$C,'รับ-จ่าย ประจำวัน'!$B343,ธุรการ!M:M)+SUMIF(เส้นแต่งหน้าขนมปัง!$C:$C,'รับ-จ่าย ประจำวัน'!$B343,เส้นแต่งหน้าขนมปัง!M:M)+SUMIF('วางแผนBC,CJ'!$C:$C,'รับ-จ่าย ประจำวัน'!$B343,'วางแผนBC,CJ'!M:M)+SUMIF(RD!$C:$C,'รับ-จ่าย ประจำวัน'!$B343,RD!M:M)+SUMIF('FG,ออนไล,คัดแยก'!$C:$C,'รับ-จ่าย ประจำวัน'!$B343,'FG,ออนไล,คัดแยก'!M:M)</f>
        <v>0</v>
      </c>
      <c r="AU343" s="16">
        <f>SUMIF(เตรียมส่วนผสม!$C:$C,'รับ-จ่าย ประจำวัน'!$B343,เตรียมส่วนผสม!N:N)+SUMIF(กวนไส้!$C:$C,'รับ-จ่าย ประจำวัน'!$B343,กวนไส้!N:N)+SUMIF(ผลิต1!$C:$C,'รับ-จ่าย ประจำวัน'!$B343,ผลิต1!N:N)+SUMIF(ผลิต2!$C:$C,'รับ-จ่าย ประจำวัน'!$B343,ผลิต2!N:N)+SUMIF(เส้นแต่งหน้าขนมเค้ก!$C:$C,'รับ-จ่าย ประจำวัน'!$B343,เส้นแต่งหน้าขนมเค้ก!N:N)+SUMIF(แพ็ค!$C:$C,'รับ-จ่าย ประจำวัน'!$B343,แพ็ค!N:N)+SUMIF(ธุรการ!$C:$C,'รับ-จ่าย ประจำวัน'!$B343,ธุรการ!N:N)+SUMIF(เส้นแต่งหน้าขนมปัง!$C:$C,'รับ-จ่าย ประจำวัน'!$B343,เส้นแต่งหน้าขนมปัง!N:N)+SUMIF('วางแผนBC,CJ'!$C:$C,'รับ-จ่าย ประจำวัน'!$B343,'วางแผนBC,CJ'!N:N)+SUMIF(RD!$C:$C,'รับ-จ่าย ประจำวัน'!$B343,RD!N:N)+SUMIF('FG,ออนไล,คัดแยก'!$C:$C,'รับ-จ่าย ประจำวัน'!$B343,'FG,ออนไล,คัดแยก'!N:N)</f>
        <v>2</v>
      </c>
      <c r="AV343" s="16">
        <f>SUMIF(เตรียมส่วนผสม!$C:$C,'รับ-จ่าย ประจำวัน'!$B343,เตรียมส่วนผสม!O:O)+SUMIF(กวนไส้!$C:$C,'รับ-จ่าย ประจำวัน'!$B343,กวนไส้!O:O)+SUMIF(ผลิต1!$C:$C,'รับ-จ่าย ประจำวัน'!$B343,ผลิต1!O:O)+SUMIF(ผลิต2!$C:$C,'รับ-จ่าย ประจำวัน'!$B343,ผลิต2!O:O)+SUMIF(เส้นแต่งหน้าขนมเค้ก!$C:$C,'รับ-จ่าย ประจำวัน'!$B343,เส้นแต่งหน้าขนมเค้ก!O:O)+SUMIF(แพ็ค!$C:$C,'รับ-จ่าย ประจำวัน'!$B343,แพ็ค!O:O)+SUMIF(ธุรการ!$C:$C,'รับ-จ่าย ประจำวัน'!$B343,ธุรการ!O:O)+SUMIF(เส้นแต่งหน้าขนมปัง!$C:$C,'รับ-จ่าย ประจำวัน'!$B343,เส้นแต่งหน้าขนมปัง!O:O)+SUMIF('วางแผนBC,CJ'!$C:$C,'รับ-จ่าย ประจำวัน'!$B343,'วางแผนBC,CJ'!O:O)+SUMIF(RD!$C:$C,'รับ-จ่าย ประจำวัน'!$B343,RD!O:O)+SUMIF('FG,ออนไล,คัดแยก'!$C:$C,'รับ-จ่าย ประจำวัน'!$B343,'FG,ออนไล,คัดแยก'!O:O)</f>
        <v>2</v>
      </c>
      <c r="AW343" s="16">
        <f>SUMIF(เตรียมส่วนผสม!$C:$C,'รับ-จ่าย ประจำวัน'!$B343,เตรียมส่วนผสม!P:P)+SUMIF(กวนไส้!$C:$C,'รับ-จ่าย ประจำวัน'!$B343,กวนไส้!P:P)+SUMIF(ผลิต1!$C:$C,'รับ-จ่าย ประจำวัน'!$B343,ผลิต1!P:P)+SUMIF(ผลิต2!$C:$C,'รับ-จ่าย ประจำวัน'!$B343,ผลิต2!P:P)+SUMIF(เส้นแต่งหน้าขนมเค้ก!$C:$C,'รับ-จ่าย ประจำวัน'!$B343,เส้นแต่งหน้าขนมเค้ก!P:P)+SUMIF(แพ็ค!$C:$C,'รับ-จ่าย ประจำวัน'!$B343,แพ็ค!P:P)+SUMIF(ธุรการ!$C:$C,'รับ-จ่าย ประจำวัน'!$B343,ธุรการ!P:P)+SUMIF(เส้นแต่งหน้าขนมปัง!$C:$C,'รับ-จ่าย ประจำวัน'!$B343,เส้นแต่งหน้าขนมปัง!P:P)+SUMIF('วางแผนBC,CJ'!$C:$C,'รับ-จ่าย ประจำวัน'!$B343,'วางแผนBC,CJ'!P:P)+SUMIF(RD!$C:$C,'รับ-จ่าย ประจำวัน'!$B343,RD!P:P)+SUMIF('FG,ออนไล,คัดแยก'!$C:$C,'รับ-จ่าย ประจำวัน'!$B343,'FG,ออนไล,คัดแยก'!P:P)</f>
        <v>0</v>
      </c>
      <c r="AX343" s="16">
        <f>SUMIF(เตรียมส่วนผสม!$C:$C,'รับ-จ่าย ประจำวัน'!$B343,เตรียมส่วนผสม!Q:Q)+SUMIF(กวนไส้!$C:$C,'รับ-จ่าย ประจำวัน'!$B343,กวนไส้!Q:Q)+SUMIF(ผลิต1!$C:$C,'รับ-จ่าย ประจำวัน'!$B343,ผลิต1!Q:Q)+SUMIF(ผลิต2!$C:$C,'รับ-จ่าย ประจำวัน'!$B343,ผลิต2!Q:Q)+SUMIF(เส้นแต่งหน้าขนมเค้ก!$C:$C,'รับ-จ่าย ประจำวัน'!$B343,เส้นแต่งหน้าขนมเค้ก!Q:Q)+SUMIF(แพ็ค!$C:$C,'รับ-จ่าย ประจำวัน'!$B343,แพ็ค!Q:Q)+SUMIF(ธุรการ!$C:$C,'รับ-จ่าย ประจำวัน'!$B343,ธุรการ!Q:Q)+SUMIF(เส้นแต่งหน้าขนมปัง!$C:$C,'รับ-จ่าย ประจำวัน'!$B343,เส้นแต่งหน้าขนมปัง!Q:Q)+SUMIF('วางแผนBC,CJ'!$C:$C,'รับ-จ่าย ประจำวัน'!$B343,'วางแผนBC,CJ'!Q:Q)+SUMIF(RD!$C:$C,'รับ-จ่าย ประจำวัน'!$B343,RD!Q:Q)+SUMIF('FG,ออนไล,คัดแยก'!$C:$C,'รับ-จ่าย ประจำวัน'!$B343,'FG,ออนไล,คัดแยก'!Q:Q)</f>
        <v>0</v>
      </c>
      <c r="AY343" s="16">
        <f>SUMIF(เตรียมส่วนผสม!$C:$C,'รับ-จ่าย ประจำวัน'!$B343,เตรียมส่วนผสม!R:R)+SUMIF(กวนไส้!$C:$C,'รับ-จ่าย ประจำวัน'!$B343,กวนไส้!R:R)+SUMIF(ผลิต1!$C:$C,'รับ-จ่าย ประจำวัน'!$B343,ผลิต1!R:R)+SUMIF(ผลิต2!$C:$C,'รับ-จ่าย ประจำวัน'!$B343,ผลิต2!R:R)+SUMIF(เส้นแต่งหน้าขนมเค้ก!$C:$C,'รับ-จ่าย ประจำวัน'!$B343,เส้นแต่งหน้าขนมเค้ก!R:R)+SUMIF(แพ็ค!$C:$C,'รับ-จ่าย ประจำวัน'!$B343,แพ็ค!R:R)+SUMIF(ธุรการ!$C:$C,'รับ-จ่าย ประจำวัน'!$B343,ธุรการ!R:R)+SUMIF(เส้นแต่งหน้าขนมปัง!$C:$C,'รับ-จ่าย ประจำวัน'!$B343,เส้นแต่งหน้าขนมปัง!R:R)+SUMIF('วางแผนBC,CJ'!$C:$C,'รับ-จ่าย ประจำวัน'!$B343,'วางแผนBC,CJ'!R:R)+SUMIF(RD!$C:$C,'รับ-จ่าย ประจำวัน'!$B343,RD!R:R)+SUMIF('FG,ออนไล,คัดแยก'!$C:$C,'รับ-จ่าย ประจำวัน'!$B343,'FG,ออนไล,คัดแยก'!R:R)</f>
        <v>2</v>
      </c>
      <c r="AZ343" s="16">
        <f>SUMIF(เตรียมส่วนผสม!$C:$C,'รับ-จ่าย ประจำวัน'!$B343,เตรียมส่วนผสม!S:S)+SUMIF(กวนไส้!$C:$C,'รับ-จ่าย ประจำวัน'!$B343,กวนไส้!S:S)+SUMIF(ผลิต1!$C:$C,'รับ-จ่าย ประจำวัน'!$B343,ผลิต1!S:S)+SUMIF(ผลิต2!$C:$C,'รับ-จ่าย ประจำวัน'!$B343,ผลิต2!S:S)+SUMIF(เส้นแต่งหน้าขนมเค้ก!$C:$C,'รับ-จ่าย ประจำวัน'!$B343,เส้นแต่งหน้าขนมเค้ก!S:S)+SUMIF(แพ็ค!$C:$C,'รับ-จ่าย ประจำวัน'!$B343,แพ็ค!S:S)+SUMIF(ธุรการ!$C:$C,'รับ-จ่าย ประจำวัน'!$B343,ธุรการ!S:S)+SUMIF(เส้นแต่งหน้าขนมปัง!$C:$C,'รับ-จ่าย ประจำวัน'!$B343,เส้นแต่งหน้าขนมปัง!S:S)+SUMIF('วางแผนBC,CJ'!$C:$C,'รับ-จ่าย ประจำวัน'!$B343,'วางแผนBC,CJ'!S:S)+SUMIF(RD!$C:$C,'รับ-จ่าย ประจำวัน'!$B343,RD!S:S)+SUMIF('FG,ออนไล,คัดแยก'!$C:$C,'รับ-จ่าย ประจำวัน'!$B343,'FG,ออนไล,คัดแยก'!S:S)</f>
        <v>2</v>
      </c>
      <c r="BA343" s="16">
        <f>SUMIF(เตรียมส่วนผสม!$C:$C,'รับ-จ่าย ประจำวัน'!$B343,เตรียมส่วนผสม!T:T)+SUMIF(กวนไส้!$C:$C,'รับ-จ่าย ประจำวัน'!$B343,กวนไส้!T:T)+SUMIF(ผลิต1!$C:$C,'รับ-จ่าย ประจำวัน'!$B343,ผลิต1!T:T)+SUMIF(ผลิต2!$C:$C,'รับ-จ่าย ประจำวัน'!$B343,ผลิต2!T:T)+SUMIF(เส้นแต่งหน้าขนมเค้ก!$C:$C,'รับ-จ่าย ประจำวัน'!$B343,เส้นแต่งหน้าขนมเค้ก!T:T)+SUMIF(แพ็ค!$C:$C,'รับ-จ่าย ประจำวัน'!$B343,แพ็ค!T:T)+SUMIF(ธุรการ!$C:$C,'รับ-จ่าย ประจำวัน'!$B343,ธุรการ!T:T)+SUMIF(เส้นแต่งหน้าขนมปัง!$C:$C,'รับ-จ่าย ประจำวัน'!$B343,เส้นแต่งหน้าขนมปัง!T:T)+SUMIF('วางแผนBC,CJ'!$C:$C,'รับ-จ่าย ประจำวัน'!$B343,'วางแผนBC,CJ'!T:T)+SUMIF(RD!$C:$C,'รับ-จ่าย ประจำวัน'!$B343,RD!T:T)+SUMIF('FG,ออนไล,คัดแยก'!$C:$C,'รับ-จ่าย ประจำวัน'!$B343,'FG,ออนไล,คัดแยก'!T:T)</f>
        <v>2</v>
      </c>
      <c r="BB343" s="16">
        <f>SUMIF(เตรียมส่วนผสม!$C:$C,'รับ-จ่าย ประจำวัน'!$B343,เตรียมส่วนผสม!U:U)+SUMIF(กวนไส้!$C:$C,'รับ-จ่าย ประจำวัน'!$B343,กวนไส้!U:U)+SUMIF(ผลิต1!$C:$C,'รับ-จ่าย ประจำวัน'!$B343,ผลิต1!U:U)+SUMIF(ผลิต2!$C:$C,'รับ-จ่าย ประจำวัน'!$B343,ผลิต2!U:U)+SUMIF(เส้นแต่งหน้าขนมเค้ก!$C:$C,'รับ-จ่าย ประจำวัน'!$B343,เส้นแต่งหน้าขนมเค้ก!U:U)+SUMIF(แพ็ค!$C:$C,'รับ-จ่าย ประจำวัน'!$B343,แพ็ค!U:U)+SUMIF(ธุรการ!$C:$C,'รับ-จ่าย ประจำวัน'!$B343,ธุรการ!U:U)+SUMIF(เส้นแต่งหน้าขนมปัง!$C:$C,'รับ-จ่าย ประจำวัน'!$B343,เส้นแต่งหน้าขนมปัง!U:U)+SUMIF('วางแผนBC,CJ'!$C:$C,'รับ-จ่าย ประจำวัน'!$B343,'วางแผนBC,CJ'!U:U)+SUMIF(RD!$C:$C,'รับ-จ่าย ประจำวัน'!$B343,RD!U:U)+SUMIF('FG,ออนไล,คัดแยก'!$C:$C,'รับ-จ่าย ประจำวัน'!$B343,'FG,ออนไล,คัดแยก'!U:U)</f>
        <v>0</v>
      </c>
      <c r="BC343" s="16">
        <f>SUMIF(เตรียมส่วนผสม!$C:$C,'รับ-จ่าย ประจำวัน'!$B343,เตรียมส่วนผสม!V:V)+SUMIF(กวนไส้!$C:$C,'รับ-จ่าย ประจำวัน'!$B343,กวนไส้!V:V)+SUMIF(ผลิต1!$C:$C,'รับ-จ่าย ประจำวัน'!$B343,ผลิต1!V:V)+SUMIF(ผลิต2!$C:$C,'รับ-จ่าย ประจำวัน'!$B343,ผลิต2!V:V)+SUMIF(เส้นแต่งหน้าขนมเค้ก!$C:$C,'รับ-จ่าย ประจำวัน'!$B343,เส้นแต่งหน้าขนมเค้ก!V:V)+SUMIF(แพ็ค!$C:$C,'รับ-จ่าย ประจำวัน'!$B343,แพ็ค!V:V)+SUMIF(ธุรการ!$C:$C,'รับ-จ่าย ประจำวัน'!$B343,ธุรการ!V:V)+SUMIF(เส้นแต่งหน้าขนมปัง!$C:$C,'รับ-จ่าย ประจำวัน'!$B343,เส้นแต่งหน้าขนมปัง!V:V)+SUMIF('วางแผนBC,CJ'!$C:$C,'รับ-จ่าย ประจำวัน'!$B343,'วางแผนBC,CJ'!V:V)+SUMIF(RD!$C:$C,'รับ-จ่าย ประจำวัน'!$B343,RD!V:V)+SUMIF('FG,ออนไล,คัดแยก'!$C:$C,'รับ-จ่าย ประจำวัน'!$B343,'FG,ออนไล,คัดแยก'!V:V)</f>
        <v>0</v>
      </c>
      <c r="BD343" s="16">
        <f>SUMIF(เตรียมส่วนผสม!$C:$C,'รับ-จ่าย ประจำวัน'!$B343,เตรียมส่วนผสม!W:W)+SUMIF(กวนไส้!$C:$C,'รับ-จ่าย ประจำวัน'!$B343,กวนไส้!W:W)+SUMIF(ผลิต1!$C:$C,'รับ-จ่าย ประจำวัน'!$B343,ผลิต1!W:W)+SUMIF(ผลิต2!$C:$C,'รับ-จ่าย ประจำวัน'!$B343,ผลิต2!W:W)+SUMIF(เส้นแต่งหน้าขนมเค้ก!$C:$C,'รับ-จ่าย ประจำวัน'!$B343,เส้นแต่งหน้าขนมเค้ก!W:W)+SUMIF(แพ็ค!$C:$C,'รับ-จ่าย ประจำวัน'!$B343,แพ็ค!W:W)+SUMIF(ธุรการ!$C:$C,'รับ-จ่าย ประจำวัน'!$B343,ธุรการ!W:W)+SUMIF(เส้นแต่งหน้าขนมปัง!$C:$C,'รับ-จ่าย ประจำวัน'!$B343,เส้นแต่งหน้าขนมปัง!W:W)+SUMIF('วางแผนBC,CJ'!$C:$C,'รับ-จ่าย ประจำวัน'!$B343,'วางแผนBC,CJ'!W:W)+SUMIF(RD!$C:$C,'รับ-จ่าย ประจำวัน'!$B343,RD!W:W)+SUMIF('FG,ออนไล,คัดแยก'!$C:$C,'รับ-จ่าย ประจำวัน'!$B343,'FG,ออนไล,คัดแยก'!W:W)</f>
        <v>0</v>
      </c>
      <c r="BE343" s="16">
        <f>SUMIF(เตรียมส่วนผสม!$C:$C,'รับ-จ่าย ประจำวัน'!$B343,เตรียมส่วนผสม!X:X)+SUMIF(กวนไส้!$C:$C,'รับ-จ่าย ประจำวัน'!$B343,กวนไส้!X:X)+SUMIF(ผลิต1!$C:$C,'รับ-จ่าย ประจำวัน'!$B343,ผลิต1!X:X)+SUMIF(ผลิต2!$C:$C,'รับ-จ่าย ประจำวัน'!$B343,ผลิต2!X:X)+SUMIF(เส้นแต่งหน้าขนมเค้ก!$C:$C,'รับ-จ่าย ประจำวัน'!$B343,เส้นแต่งหน้าขนมเค้ก!X:X)+SUMIF(แพ็ค!$C:$C,'รับ-จ่าย ประจำวัน'!$B343,แพ็ค!X:X)+SUMIF(ธุรการ!$C:$C,'รับ-จ่าย ประจำวัน'!$B343,ธุรการ!X:X)+SUMIF(เส้นแต่งหน้าขนมปัง!$C:$C,'รับ-จ่าย ประจำวัน'!$B343,เส้นแต่งหน้าขนมปัง!X:X)+SUMIF('วางแผนBC,CJ'!$C:$C,'รับ-จ่าย ประจำวัน'!$B343,'วางแผนBC,CJ'!X:X)+SUMIF(RD!$C:$C,'รับ-จ่าย ประจำวัน'!$B343,RD!X:X)+SUMIF('FG,ออนไล,คัดแยก'!$C:$C,'รับ-จ่าย ประจำวัน'!$B343,'FG,ออนไล,คัดแยก'!X:X)</f>
        <v>0</v>
      </c>
      <c r="BF343" s="16">
        <f>SUMIF(เตรียมส่วนผสม!$C:$C,'รับ-จ่าย ประจำวัน'!$B343,เตรียมส่วนผสม!Y:Y)+SUMIF(กวนไส้!$C:$C,'รับ-จ่าย ประจำวัน'!$B343,กวนไส้!Y:Y)+SUMIF(ผลิต1!$C:$C,'รับ-จ่าย ประจำวัน'!$B343,ผลิต1!Y:Y)+SUMIF(ผลิต2!$C:$C,'รับ-จ่าย ประจำวัน'!$B343,ผลิต2!Y:Y)+SUMIF(เส้นแต่งหน้าขนมเค้ก!$C:$C,'รับ-จ่าย ประจำวัน'!$B343,เส้นแต่งหน้าขนมเค้ก!Y:Y)+SUMIF(แพ็ค!$C:$C,'รับ-จ่าย ประจำวัน'!$B343,แพ็ค!Y:Y)+SUMIF(ธุรการ!$C:$C,'รับ-จ่าย ประจำวัน'!$B343,ธุรการ!Y:Y)+SUMIF(เส้นแต่งหน้าขนมปัง!$C:$C,'รับ-จ่าย ประจำวัน'!$B343,เส้นแต่งหน้าขนมปัง!Y:Y)+SUMIF('วางแผนBC,CJ'!$C:$C,'รับ-จ่าย ประจำวัน'!$B343,'วางแผนBC,CJ'!Y:Y)+SUMIF(RD!$C:$C,'รับ-จ่าย ประจำวัน'!$B343,RD!Y:Y)+SUMIF('FG,ออนไล,คัดแยก'!$C:$C,'รับ-จ่าย ประจำวัน'!$B343,'FG,ออนไล,คัดแยก'!Y:Y)</f>
        <v>0</v>
      </c>
      <c r="BG343" s="16">
        <f>SUMIF(เตรียมส่วนผสม!$C:$C,'รับ-จ่าย ประจำวัน'!$B343,เตรียมส่วนผสม!Z:Z)+SUMIF(กวนไส้!$C:$C,'รับ-จ่าย ประจำวัน'!$B343,กวนไส้!Z:Z)+SUMIF(ผลิต1!$C:$C,'รับ-จ่าย ประจำวัน'!$B343,ผลิต1!Z:Z)+SUMIF(ผลิต2!$C:$C,'รับ-จ่าย ประจำวัน'!$B343,ผลิต2!Z:Z)+SUMIF(เส้นแต่งหน้าขนมเค้ก!$C:$C,'รับ-จ่าย ประจำวัน'!$B343,เส้นแต่งหน้าขนมเค้ก!Z:Z)+SUMIF(แพ็ค!$C:$C,'รับ-จ่าย ประจำวัน'!$B343,แพ็ค!Z:Z)+SUMIF(ธุรการ!$C:$C,'รับ-จ่าย ประจำวัน'!$B343,ธุรการ!Z:Z)+SUMIF(เส้นแต่งหน้าขนมปัง!$C:$C,'รับ-จ่าย ประจำวัน'!$B343,เส้นแต่งหน้าขนมปัง!Z:Z)+SUMIF('วางแผนBC,CJ'!$C:$C,'รับ-จ่าย ประจำวัน'!$B343,'วางแผนBC,CJ'!Z:Z)+SUMIF(RD!$C:$C,'รับ-จ่าย ประจำวัน'!$B343,RD!Z:Z)+SUMIF('FG,ออนไล,คัดแยก'!$C:$C,'รับ-จ่าย ประจำวัน'!$B343,'FG,ออนไล,คัดแยก'!Z:Z)</f>
        <v>0</v>
      </c>
      <c r="BH343" s="16">
        <f>SUMIF(เตรียมส่วนผสม!$C:$C,'รับ-จ่าย ประจำวัน'!$B343,เตรียมส่วนผสม!AA:AA)+SUMIF(กวนไส้!$C:$C,'รับ-จ่าย ประจำวัน'!$B343,กวนไส้!AA:AA)+SUMIF(ผลิต1!$C:$C,'รับ-จ่าย ประจำวัน'!$B343,ผลิต1!AA:AA)+SUMIF(ผลิต2!$C:$C,'รับ-จ่าย ประจำวัน'!$B343,ผลิต2!AA:AA)+SUMIF(เส้นแต่งหน้าขนมเค้ก!$C:$C,'รับ-จ่าย ประจำวัน'!$B343,เส้นแต่งหน้าขนมเค้ก!AA:AA)+SUMIF(แพ็ค!$C:$C,'รับ-จ่าย ประจำวัน'!$B343,แพ็ค!AA:AA)+SUMIF(ธุรการ!$C:$C,'รับ-จ่าย ประจำวัน'!$B343,ธุรการ!AA:AA)+SUMIF(เส้นแต่งหน้าขนมปัง!$C:$C,'รับ-จ่าย ประจำวัน'!$B343,เส้นแต่งหน้าขนมปัง!AA:AA)+SUMIF('วางแผนBC,CJ'!$C:$C,'รับ-จ่าย ประจำวัน'!$B343,'วางแผนBC,CJ'!AA:AA)+SUMIF(RD!$C:$C,'รับ-จ่าย ประจำวัน'!$B343,RD!AA:AA)+SUMIF('FG,ออนไล,คัดแยก'!$C:$C,'รับ-จ่าย ประจำวัน'!$B343,'FG,ออนไล,คัดแยก'!AA:AA)</f>
        <v>0</v>
      </c>
      <c r="BI343" s="16">
        <f>SUMIF(เตรียมส่วนผสม!$C:$C,'รับ-จ่าย ประจำวัน'!$B343,เตรียมส่วนผสม!AB:AB)+SUMIF(กวนไส้!$C:$C,'รับ-จ่าย ประจำวัน'!$B343,กวนไส้!AB:AB)+SUMIF(ผลิต1!$C:$C,'รับ-จ่าย ประจำวัน'!$B343,ผลิต1!AB:AB)+SUMIF(ผลิต2!$C:$C,'รับ-จ่าย ประจำวัน'!$B343,ผลิต2!AB:AB)+SUMIF(เส้นแต่งหน้าขนมเค้ก!$C:$C,'รับ-จ่าย ประจำวัน'!$B343,เส้นแต่งหน้าขนมเค้ก!AB:AB)+SUMIF(แพ็ค!$C:$C,'รับ-จ่าย ประจำวัน'!$B343,แพ็ค!AB:AB)+SUMIF(ธุรการ!$C:$C,'รับ-จ่าย ประจำวัน'!$B343,ธุรการ!AB:AB)+SUMIF(เส้นแต่งหน้าขนมปัง!$C:$C,'รับ-จ่าย ประจำวัน'!$B343,เส้นแต่งหน้าขนมปัง!AB:AB)+SUMIF('วางแผนBC,CJ'!$C:$C,'รับ-จ่าย ประจำวัน'!$B343,'วางแผนBC,CJ'!AB:AB)+SUMIF(RD!$C:$C,'รับ-จ่าย ประจำวัน'!$B343,RD!AB:AB)+SUMIF('FG,ออนไล,คัดแยก'!$C:$C,'รับ-จ่าย ประจำวัน'!$B343,'FG,ออนไล,คัดแยก'!AB:AB)</f>
        <v>2</v>
      </c>
      <c r="BJ343" s="16">
        <f>SUMIF(เตรียมส่วนผสม!$C:$C,'รับ-จ่าย ประจำวัน'!$B343,เตรียมส่วนผสม!AC:AC)+SUMIF(กวนไส้!$C:$C,'รับ-จ่าย ประจำวัน'!$B343,กวนไส้!AC:AC)+SUMIF(ผลิต1!$C:$C,'รับ-จ่าย ประจำวัน'!$B343,ผลิต1!AC:AC)+SUMIF(ผลิต2!$C:$C,'รับ-จ่าย ประจำวัน'!$B343,ผลิต2!AC:AC)+SUMIF(เส้นแต่งหน้าขนมเค้ก!$C:$C,'รับ-จ่าย ประจำวัน'!$B343,เส้นแต่งหน้าขนมเค้ก!AC:AC)+SUMIF(แพ็ค!$C:$C,'รับ-จ่าย ประจำวัน'!$B343,แพ็ค!AC:AC)+SUMIF(ธุรการ!$C:$C,'รับ-จ่าย ประจำวัน'!$B343,ธุรการ!AC:AC)+SUMIF(เส้นแต่งหน้าขนมปัง!$C:$C,'รับ-จ่าย ประจำวัน'!$B343,เส้นแต่งหน้าขนมปัง!AC:AC)+SUMIF('วางแผนBC,CJ'!$C:$C,'รับ-จ่าย ประจำวัน'!$B343,'วางแผนBC,CJ'!AC:AC)+SUMIF(RD!$C:$C,'รับ-จ่าย ประจำวัน'!$B343,RD!AC:AC)+SUMIF('FG,ออนไล,คัดแยก'!$C:$C,'รับ-จ่าย ประจำวัน'!$B343,'FG,ออนไล,คัดแยก'!AC:AC)</f>
        <v>2</v>
      </c>
      <c r="BK343" s="16">
        <f>SUMIF(เตรียมส่วนผสม!$C:$C,'รับ-จ่าย ประจำวัน'!$B343,เตรียมส่วนผสม!AD:AD)+SUMIF(กวนไส้!$C:$C,'รับ-จ่าย ประจำวัน'!$B343,กวนไส้!AD:AD)+SUMIF(ผลิต1!$C:$C,'รับ-จ่าย ประจำวัน'!$B343,ผลิต1!AD:AD)+SUMIF(ผลิต2!$C:$C,'รับ-จ่าย ประจำวัน'!$B343,ผลิต2!AD:AD)+SUMIF(เส้นแต่งหน้าขนมเค้ก!$C:$C,'รับ-จ่าย ประจำวัน'!$B343,เส้นแต่งหน้าขนมเค้ก!AD:AD)+SUMIF(แพ็ค!$C:$C,'รับ-จ่าย ประจำวัน'!$B343,แพ็ค!AD:AD)+SUMIF(ธุรการ!$C:$C,'รับ-จ่าย ประจำวัน'!$B343,ธุรการ!AD:AD)+SUMIF(เส้นแต่งหน้าขนมปัง!$C:$C,'รับ-จ่าย ประจำวัน'!$B343,เส้นแต่งหน้าขนมปัง!AD:AD)+SUMIF('วางแผนBC,CJ'!$C:$C,'รับ-จ่าย ประจำวัน'!$B343,'วางแผนBC,CJ'!AD:AD)+SUMIF(RD!$C:$C,'รับ-จ่าย ประจำวัน'!$B343,RD!AD:AD)+SUMIF('FG,ออนไล,คัดแยก'!$C:$C,'รับ-จ่าย ประจำวัน'!$B343,'FG,ออนไล,คัดแยก'!AD:AD)</f>
        <v>0</v>
      </c>
      <c r="BL343" s="16">
        <f>SUMIF(เตรียมส่วนผสม!$C:$C,'รับ-จ่าย ประจำวัน'!$B343,เตรียมส่วนผสม!AE:AE)+SUMIF(กวนไส้!$C:$C,'รับ-จ่าย ประจำวัน'!$B343,กวนไส้!AE:AE)+SUMIF(ผลิต1!$C:$C,'รับ-จ่าย ประจำวัน'!$B343,ผลิต1!AE:AE)+SUMIF(ผลิต2!$C:$C,'รับ-จ่าย ประจำวัน'!$B343,ผลิต2!AE:AE)+SUMIF(เส้นแต่งหน้าขนมเค้ก!$C:$C,'รับ-จ่าย ประจำวัน'!$B343,เส้นแต่งหน้าขนมเค้ก!AE:AE)+SUMIF(แพ็ค!$C:$C,'รับ-จ่าย ประจำวัน'!$B343,แพ็ค!AE:AE)+SUMIF(ธุรการ!$C:$C,'รับ-จ่าย ประจำวัน'!$B343,ธุรการ!AE:AE)+SUMIF(เส้นแต่งหน้าขนมปัง!$C:$C,'รับ-จ่าย ประจำวัน'!$B343,เส้นแต่งหน้าขนมปัง!AE:AE)+SUMIF('วางแผนBC,CJ'!$C:$C,'รับ-จ่าย ประจำวัน'!$B343,'วางแผนBC,CJ'!AE:AE)+SUMIF(RD!$C:$C,'รับ-จ่าย ประจำวัน'!$B343,RD!AE:AE)+SUMIF('FG,ออนไล,คัดแยก'!$C:$C,'รับ-จ่าย ประจำวัน'!$B343,'FG,ออนไล,คัดแยก'!AE:AE)</f>
        <v>0</v>
      </c>
      <c r="BM343" s="16">
        <f>SUMIF(เตรียมส่วนผสม!$C:$C,'รับ-จ่าย ประจำวัน'!$B343,เตรียมส่วนผสม!AF:AF)+SUMIF(กวนไส้!$C:$C,'รับ-จ่าย ประจำวัน'!$B343,กวนไส้!AF:AF)+SUMIF(ผลิต1!$C:$C,'รับ-จ่าย ประจำวัน'!$B343,ผลิต1!AF:AF)+SUMIF(ผลิต2!$C:$C,'รับ-จ่าย ประจำวัน'!$B343,ผลิต2!AF:AF)+SUMIF(เส้นแต่งหน้าขนมเค้ก!$C:$C,'รับ-จ่าย ประจำวัน'!$B343,เส้นแต่งหน้าขนมเค้ก!AF:AF)+SUMIF(แพ็ค!$C:$C,'รับ-จ่าย ประจำวัน'!$B343,แพ็ค!AF:AF)+SUMIF(ธุรการ!$C:$C,'รับ-จ่าย ประจำวัน'!$B343,ธุรการ!AF:AF)+SUMIF(เส้นแต่งหน้าขนมปัง!$C:$C,'รับ-จ่าย ประจำวัน'!$B343,เส้นแต่งหน้าขนมปัง!AF:AF)+SUMIF('วางแผนBC,CJ'!$C:$C,'รับ-จ่าย ประจำวัน'!$B343,'วางแผนBC,CJ'!AF:AF)+SUMIF(RD!$C:$C,'รับ-จ่าย ประจำวัน'!$B343,RD!AF:AF)+SUMIF('FG,ออนไล,คัดแยก'!$C:$C,'รับ-จ่าย ประจำวัน'!$B343,'FG,ออนไล,คัดแยก'!AF:AF)</f>
        <v>2</v>
      </c>
      <c r="BN343" s="16">
        <f>SUMIF(เตรียมส่วนผสม!$C:$C,'รับ-จ่าย ประจำวัน'!$B343,เตรียมส่วนผสม!AG:AG)+SUMIF(กวนไส้!$C:$C,'รับ-จ่าย ประจำวัน'!$B343,กวนไส้!AG:AG)+SUMIF(ผลิต1!$C:$C,'รับ-จ่าย ประจำวัน'!$B343,ผลิต1!AG:AG)+SUMIF(ผลิต2!$C:$C,'รับ-จ่าย ประจำวัน'!$B343,ผลิต2!AG:AG)+SUMIF(เส้นแต่งหน้าขนมเค้ก!$C:$C,'รับ-จ่าย ประจำวัน'!$B343,เส้นแต่งหน้าขนมเค้ก!AG:AG)+SUMIF(แพ็ค!$C:$C,'รับ-จ่าย ประจำวัน'!$B343,แพ็ค!AG:AG)+SUMIF(ธุรการ!$C:$C,'รับ-จ่าย ประจำวัน'!$B343,ธุรการ!AG:AG)+SUMIF(เส้นแต่งหน้าขนมปัง!$C:$C,'รับ-จ่าย ประจำวัน'!$B343,เส้นแต่งหน้าขนมปัง!AG:AG)+SUMIF('วางแผนBC,CJ'!$C:$C,'รับ-จ่าย ประจำวัน'!$B343,'วางแผนBC,CJ'!AG:AG)+SUMIF(RD!$C:$C,'รับ-จ่าย ประจำวัน'!$B343,RD!AG:AG)+SUMIF('FG,ออนไล,คัดแยก'!$C:$C,'รับ-จ่าย ประจำวัน'!$B343,'FG,ออนไล,คัดแยก'!AG:AG)</f>
        <v>2</v>
      </c>
      <c r="BO343" s="16">
        <f>SUMIF(เตรียมส่วนผสม!$C:$C,'รับ-จ่าย ประจำวัน'!$B343,เตรียมส่วนผสม!AH:AH)+SUMIF(กวนไส้!$C:$C,'รับ-จ่าย ประจำวัน'!$B343,กวนไส้!AH:AH)+SUMIF(ผลิต1!$C:$C,'รับ-จ่าย ประจำวัน'!$B343,ผลิต1!AH:AH)+SUMIF(ผลิต2!$C:$C,'รับ-จ่าย ประจำวัน'!$B343,ผลิต2!AH:AH)+SUMIF(เส้นแต่งหน้าขนมเค้ก!$C:$C,'รับ-จ่าย ประจำวัน'!$B343,เส้นแต่งหน้าขนมเค้ก!AH:AH)+SUMIF(แพ็ค!$C:$C,'รับ-จ่าย ประจำวัน'!$B343,แพ็ค!AH:AH)+SUMIF(ธุรการ!$C:$C,'รับ-จ่าย ประจำวัน'!$B343,ธุรการ!AH:AH)+SUMIF(เส้นแต่งหน้าขนมปัง!$C:$C,'รับ-จ่าย ประจำวัน'!$B343,เส้นแต่งหน้าขนมปัง!AH:AH)+SUMIF('วางแผนBC,CJ'!$C:$C,'รับ-จ่าย ประจำวัน'!$B343,'วางแผนBC,CJ'!AH:AH)+SUMIF(RD!$C:$C,'รับ-จ่าย ประจำวัน'!$B343,RD!AH:AH)+SUMIF('FG,ออนไล,คัดแยก'!$C:$C,'รับ-จ่าย ประจำวัน'!$B343,'FG,ออนไล,คัดแยก'!AH:AH)</f>
        <v>0</v>
      </c>
      <c r="BP343" s="16">
        <f>SUMIF(เตรียมส่วนผสม!$C:$C,'รับ-จ่าย ประจำวัน'!$B343,เตรียมส่วนผสม!AI:AI)+SUMIF(กวนไส้!$C:$C,'รับ-จ่าย ประจำวัน'!$B343,กวนไส้!AI:AI)+SUMIF(ผลิต1!$C:$C,'รับ-จ่าย ประจำวัน'!$B343,ผลิต1!AI:AI)+SUMIF(ผลิต2!$C:$C,'รับ-จ่าย ประจำวัน'!$B343,ผลิต2!AI:AI)+SUMIF(เส้นแต่งหน้าขนมเค้ก!$C:$C,'รับ-จ่าย ประจำวัน'!$B343,เส้นแต่งหน้าขนมเค้ก!AI:AI)+SUMIF(แพ็ค!$C:$C,'รับ-จ่าย ประจำวัน'!$B343,แพ็ค!AI:AI)+SUMIF(ธุรการ!$C:$C,'รับ-จ่าย ประจำวัน'!$B343,ธุรการ!AI:AI)+SUMIF(เส้นแต่งหน้าขนมปัง!$C:$C,'รับ-จ่าย ประจำวัน'!$B343,เส้นแต่งหน้าขนมปัง!AI:AI)+SUMIF('วางแผนBC,CJ'!$C:$C,'รับ-จ่าย ประจำวัน'!$B343,'วางแผนBC,CJ'!AI:AI)+SUMIF(RD!$C:$C,'รับ-จ่าย ประจำวัน'!$B343,RD!AI:AI)+SUMIF('FG,ออนไล,คัดแยก'!$C:$C,'รับ-จ่าย ประจำวัน'!$B343,'FG,ออนไล,คัดแยก'!AI:AI)</f>
        <v>2</v>
      </c>
      <c r="BQ343" s="16">
        <f>SUMIF(เตรียมส่วนผสม!$C:$C,'รับ-จ่าย ประจำวัน'!$B343,เตรียมส่วนผสม!AJ:AJ)+SUMIF(กวนไส้!$C:$C,'รับ-จ่าย ประจำวัน'!$B343,กวนไส้!AJ:AJ)+SUMIF(ผลิต1!$C:$C,'รับ-จ่าย ประจำวัน'!$B343,ผลิต1!AJ:AJ)+SUMIF(ผลิต2!$C:$C,'รับ-จ่าย ประจำวัน'!$B343,ผลิต2!AJ:AJ)+SUMIF(เส้นแต่งหน้าขนมเค้ก!$C:$C,'รับ-จ่าย ประจำวัน'!$B343,เส้นแต่งหน้าขนมเค้ก!AJ:AJ)+SUMIF(แพ็ค!$C:$C,'รับ-จ่าย ประจำวัน'!$B343,แพ็ค!AJ:AJ)+SUMIF(ธุรการ!$C:$C,'รับ-จ่าย ประจำวัน'!$B343,ธุรการ!AJ:AJ)+SUMIF(เส้นแต่งหน้าขนมปัง!$C:$C,'รับ-จ่าย ประจำวัน'!$B343,เส้นแต่งหน้าขนมปัง!AJ:AJ)+SUMIF('วางแผนBC,CJ'!$C:$C,'รับ-จ่าย ประจำวัน'!$B343,'วางแผนBC,CJ'!AJ:AJ)+SUMIF(RD!$C:$C,'รับ-จ่าย ประจำวัน'!$B343,RD!AJ:AJ)+SUMIF('FG,ออนไล,คัดแยก'!$C:$C,'รับ-จ่าย ประจำวัน'!$B343,'FG,ออนไล,คัดแยก'!AJ:AJ)</f>
        <v>2</v>
      </c>
      <c r="BR343" s="16">
        <f>SUMIF(เตรียมส่วนผสม!$C:$C,'รับ-จ่าย ประจำวัน'!$B343,เตรียมส่วนผสม!AK:AK)+SUMIF(กวนไส้!$C:$C,'รับ-จ่าย ประจำวัน'!$B343,กวนไส้!AK:AK)+SUMIF(ผลิต1!$C:$C,'รับ-จ่าย ประจำวัน'!$B343,ผลิต1!AK:AK)+SUMIF(ผลิต2!$C:$C,'รับ-จ่าย ประจำวัน'!$B343,ผลิต2!AK:AK)+SUMIF(เส้นแต่งหน้าขนมเค้ก!$C:$C,'รับ-จ่าย ประจำวัน'!$B343,เส้นแต่งหน้าขนมเค้ก!AK:AK)+SUMIF(แพ็ค!$C:$C,'รับ-จ่าย ประจำวัน'!$B343,แพ็ค!AK:AK)+SUMIF(ธุรการ!$C:$C,'รับ-จ่าย ประจำวัน'!$B343,ธุรการ!AK:AK)+SUMIF(เส้นแต่งหน้าขนมปัง!$C:$C,'รับ-จ่าย ประจำวัน'!$B343,เส้นแต่งหน้าขนมปัง!AK:AK)+SUMIF('วางแผนBC,CJ'!$C:$C,'รับ-จ่าย ประจำวัน'!$B343,'วางแผนBC,CJ'!AK:AK)+SUMIF(RD!$C:$C,'รับ-จ่าย ประจำวัน'!$B343,RD!AK:AK)+SUMIF('FG,ออนไล,คัดแยก'!$C:$C,'รับ-จ่าย ประจำวัน'!$B343,'FG,ออนไล,คัดแยก'!AK:AK)</f>
        <v>2</v>
      </c>
      <c r="BS343" s="16">
        <f>SUMIF(เตรียมส่วนผสม!$C:$C,'รับ-จ่าย ประจำวัน'!$B343,เตรียมส่วนผสม!AL:AL)+SUMIF(กวนไส้!$C:$C,'รับ-จ่าย ประจำวัน'!$B343,กวนไส้!AL:AL)+SUMIF(ผลิต1!$C:$C,'รับ-จ่าย ประจำวัน'!$B343,ผลิต1!AL:AL)+SUMIF(ผลิต2!$C:$C,'รับ-จ่าย ประจำวัน'!$B343,ผลิต2!AL:AL)+SUMIF(เส้นแต่งหน้าขนมเค้ก!$C:$C,'รับ-จ่าย ประจำวัน'!$B343,เส้นแต่งหน้าขนมเค้ก!AL:AL)+SUMIF(แพ็ค!$C:$C,'รับ-จ่าย ประจำวัน'!$B343,แพ็ค!AL:AL)+SUMIF(ธุรการ!$C:$C,'รับ-จ่าย ประจำวัน'!$B343,ธุรการ!AL:AL)+SUMIF(เส้นแต่งหน้าขนมปัง!$C:$C,'รับ-จ่าย ประจำวัน'!$B343,เส้นแต่งหน้าขนมปัง!AL:AL)+SUMIF('วางแผนBC,CJ'!$C:$C,'รับ-จ่าย ประจำวัน'!$B343,'วางแผนBC,CJ'!AL:AL)+SUMIF(RD!$C:$C,'รับ-จ่าย ประจำวัน'!$B343,RD!AL:AL)+SUMIF('FG,ออนไล,คัดแยก'!$C:$C,'รับ-จ่าย ประจำวัน'!$B343,'FG,ออนไล,คัดแยก'!AL:AL)</f>
        <v>0</v>
      </c>
      <c r="BT343" s="18">
        <f t="shared" si="70"/>
        <v>87</v>
      </c>
      <c r="BU343" s="116"/>
      <c r="BV343" s="146">
        <f t="shared" si="71"/>
        <v>122</v>
      </c>
      <c r="BW343" s="183">
        <v>30</v>
      </c>
      <c r="BX343" s="172">
        <f t="shared" si="81"/>
        <v>2.9</v>
      </c>
      <c r="BY343" s="188">
        <f t="shared" si="74"/>
        <v>42.068965517241381</v>
      </c>
      <c r="BZ343" s="180">
        <f t="shared" ca="1" si="73"/>
        <v>46245.068965517239</v>
      </c>
      <c r="CA343" s="93">
        <v>150</v>
      </c>
      <c r="CB343" s="93"/>
      <c r="CC343" s="93"/>
      <c r="CD343" s="93"/>
      <c r="CE343" s="93"/>
      <c r="CF343" s="93"/>
      <c r="CG343" s="93"/>
      <c r="CH343" s="93"/>
      <c r="CI343" s="93"/>
      <c r="CJ343" s="97"/>
      <c r="CK343" s="9">
        <f t="shared" si="75"/>
        <v>122</v>
      </c>
    </row>
    <row r="344" spans="1:89" x14ac:dyDescent="0.5">
      <c r="A344" s="149" t="s">
        <v>1027</v>
      </c>
      <c r="B344" s="34" t="s">
        <v>1027</v>
      </c>
      <c r="C344" s="32" t="s">
        <v>1028</v>
      </c>
      <c r="D344" s="177" t="s">
        <v>1029</v>
      </c>
      <c r="E344" s="11">
        <v>0</v>
      </c>
      <c r="F344" s="75"/>
      <c r="G344" s="11"/>
      <c r="H344" s="12">
        <v>137</v>
      </c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3"/>
      <c r="AF344" s="13"/>
      <c r="AG344" s="13"/>
      <c r="AH344" s="13"/>
      <c r="AI344" s="14"/>
      <c r="AJ344" s="14"/>
      <c r="AK344" s="14"/>
      <c r="AL344" s="14"/>
      <c r="AM344" s="14"/>
      <c r="AN344" s="15">
        <f t="shared" si="69"/>
        <v>0</v>
      </c>
      <c r="AO344" s="16">
        <f>SUMIF(เตรียมส่วนผสม!$C:$C,'รับ-จ่าย ประจำวัน'!$B344,เตรียมส่วนผสม!H:H)+SUMIF(กวนไส้!$C:$C,'รับ-จ่าย ประจำวัน'!$B344,กวนไส้!H:H)+SUMIF(ผลิต1!$C:$C,'รับ-จ่าย ประจำวัน'!$B344,ผลิต1!H:H)+SUMIF(ผลิต2!$C:$C,'รับ-จ่าย ประจำวัน'!$B344,ผลิต2!H:H)+SUMIF(เส้นแต่งหน้าขนมเค้ก!$C:$C,'รับ-จ่าย ประจำวัน'!$B344,เส้นแต่งหน้าขนมเค้ก!H:H)+SUMIF(แพ็ค!$C:$C,'รับ-จ่าย ประจำวัน'!$B344,แพ็ค!H:H)+SUMIF(ธุรการ!$C:$C,'รับ-จ่าย ประจำวัน'!$B344,ธุรการ!H:H)+SUMIF(เส้นแต่งหน้าขนมปัง!$C:$C,'รับ-จ่าย ประจำวัน'!$B344,เส้นแต่งหน้าขนมปัง!H:H)+SUMIF('วางแผนBC,CJ'!$C:$C,'รับ-จ่าย ประจำวัน'!$B344,'วางแผนBC,CJ'!H:H)+SUMIF(RD!$C:$C,'รับ-จ่าย ประจำวัน'!$B344,RD!H:H)+SUMIF('FG,ออนไล,คัดแยก'!$C:$C,'รับ-จ่าย ประจำวัน'!$B344,'FG,ออนไล,คัดแยก'!H:H)</f>
        <v>0</v>
      </c>
      <c r="AP344" s="16">
        <f>SUMIF(เตรียมส่วนผสม!$C:$C,'รับ-จ่าย ประจำวัน'!$B344,เตรียมส่วนผสม!I:I)+SUMIF(กวนไส้!$C:$C,'รับ-จ่าย ประจำวัน'!$B344,กวนไส้!I:I)+SUMIF(ผลิต1!$C:$C,'รับ-จ่าย ประจำวัน'!$B344,ผลิต1!I:I)+SUMIF(ผลิต2!$C:$C,'รับ-จ่าย ประจำวัน'!$B344,ผลิต2!I:I)+SUMIF(เส้นแต่งหน้าขนมเค้ก!$C:$C,'รับ-จ่าย ประจำวัน'!$B344,เส้นแต่งหน้าขนมเค้ก!I:I)+SUMIF(แพ็ค!$C:$C,'รับ-จ่าย ประจำวัน'!$B344,แพ็ค!I:I)+SUMIF(ธุรการ!$C:$C,'รับ-จ่าย ประจำวัน'!$B344,ธุรการ!I:I)+SUMIF(เส้นแต่งหน้าขนมปัง!$C:$C,'รับ-จ่าย ประจำวัน'!$B344,เส้นแต่งหน้าขนมปัง!I:I)+SUMIF('วางแผนBC,CJ'!$C:$C,'รับ-จ่าย ประจำวัน'!$B344,'วางแผนBC,CJ'!I:I)+SUMIF(RD!$C:$C,'รับ-จ่าย ประจำวัน'!$B344,RD!I:I)+SUMIF('FG,ออนไล,คัดแยก'!$C:$C,'รับ-จ่าย ประจำวัน'!$B344,'FG,ออนไล,คัดแยก'!I:I)</f>
        <v>5</v>
      </c>
      <c r="AQ344" s="16">
        <f>SUMIF(เตรียมส่วนผสม!$C:$C,'รับ-จ่าย ประจำวัน'!$B344,เตรียมส่วนผสม!J:J)+SUMIF(กวนไส้!$C:$C,'รับ-จ่าย ประจำวัน'!$B344,กวนไส้!J:J)+SUMIF(ผลิต1!$C:$C,'รับ-จ่าย ประจำวัน'!$B344,ผลิต1!J:J)+SUMIF(ผลิต2!$C:$C,'รับ-จ่าย ประจำวัน'!$B344,ผลิต2!J:J)+SUMIF(เส้นแต่งหน้าขนมเค้ก!$C:$C,'รับ-จ่าย ประจำวัน'!$B344,เส้นแต่งหน้าขนมเค้ก!J:J)+SUMIF(แพ็ค!$C:$C,'รับ-จ่าย ประจำวัน'!$B344,แพ็ค!J:J)+SUMIF(ธุรการ!$C:$C,'รับ-จ่าย ประจำวัน'!$B344,ธุรการ!J:J)+SUMIF(เส้นแต่งหน้าขนมปัง!$C:$C,'รับ-จ่าย ประจำวัน'!$B344,เส้นแต่งหน้าขนมปัง!J:J)+SUMIF('วางแผนBC,CJ'!$C:$C,'รับ-จ่าย ประจำวัน'!$B344,'วางแผนBC,CJ'!J:J)+SUMIF(RD!$C:$C,'รับ-จ่าย ประจำวัน'!$B344,RD!J:J)+SUMIF('FG,ออนไล,คัดแยก'!$C:$C,'รับ-จ่าย ประจำวัน'!$B344,'FG,ออนไล,คัดแยก'!J:J)</f>
        <v>0</v>
      </c>
      <c r="AR344" s="16">
        <f>SUMIF(เตรียมส่วนผสม!$C:$C,'รับ-จ่าย ประจำวัน'!$B344,เตรียมส่วนผสม!K:K)+SUMIF(กวนไส้!$C:$C,'รับ-จ่าย ประจำวัน'!$B344,กวนไส้!K:K)+SUMIF(ผลิต1!$C:$C,'รับ-จ่าย ประจำวัน'!$B344,ผลิต1!K:K)+SUMIF(ผลิต2!$C:$C,'รับ-จ่าย ประจำวัน'!$B344,ผลิต2!K:K)+SUMIF(เส้นแต่งหน้าขนมเค้ก!$C:$C,'รับ-จ่าย ประจำวัน'!$B344,เส้นแต่งหน้าขนมเค้ก!K:K)+SUMIF(แพ็ค!$C:$C,'รับ-จ่าย ประจำวัน'!$B344,แพ็ค!K:K)+SUMIF(ธุรการ!$C:$C,'รับ-จ่าย ประจำวัน'!$B344,ธุรการ!K:K)+SUMIF(เส้นแต่งหน้าขนมปัง!$C:$C,'รับ-จ่าย ประจำวัน'!$B344,เส้นแต่งหน้าขนมปัง!K:K)+SUMIF('วางแผนBC,CJ'!$C:$C,'รับ-จ่าย ประจำวัน'!$B344,'วางแผนBC,CJ'!K:K)+SUMIF(RD!$C:$C,'รับ-จ่าย ประจำวัน'!$B344,RD!K:K)+SUMIF('FG,ออนไล,คัดแยก'!$C:$C,'รับ-จ่าย ประจำวัน'!$B344,'FG,ออนไล,คัดแยก'!K:K)</f>
        <v>0</v>
      </c>
      <c r="AS344" s="16">
        <f>SUMIF(เตรียมส่วนผสม!$C:$C,'รับ-จ่าย ประจำวัน'!$B344,เตรียมส่วนผสม!L:L)+SUMIF(กวนไส้!$C:$C,'รับ-จ่าย ประจำวัน'!$B344,กวนไส้!L:L)+SUMIF(ผลิต1!$C:$C,'รับ-จ่าย ประจำวัน'!$B344,ผลิต1!L:L)+SUMIF(ผลิต2!$C:$C,'รับ-จ่าย ประจำวัน'!$B344,ผลิต2!L:L)+SUMIF(เส้นแต่งหน้าขนมเค้ก!$C:$C,'รับ-จ่าย ประจำวัน'!$B344,เส้นแต่งหน้าขนมเค้ก!L:L)+SUMIF(แพ็ค!$C:$C,'รับ-จ่าย ประจำวัน'!$B344,แพ็ค!L:L)+SUMIF(ธุรการ!$C:$C,'รับ-จ่าย ประจำวัน'!$B344,ธุรการ!L:L)+SUMIF(เส้นแต่งหน้าขนมปัง!$C:$C,'รับ-จ่าย ประจำวัน'!$B344,เส้นแต่งหน้าขนมปัง!L:L)+SUMIF('วางแผนBC,CJ'!$C:$C,'รับ-จ่าย ประจำวัน'!$B344,'วางแผนBC,CJ'!L:L)+SUMIF(RD!$C:$C,'รับ-จ่าย ประจำวัน'!$B344,RD!L:L)+SUMIF('FG,ออนไล,คัดแยก'!$C:$C,'รับ-จ่าย ประจำวัน'!$B344,'FG,ออนไล,คัดแยก'!L:L)</f>
        <v>0</v>
      </c>
      <c r="AT344" s="16">
        <f>SUMIF(เตรียมส่วนผสม!$C:$C,'รับ-จ่าย ประจำวัน'!$B344,เตรียมส่วนผสม!M:M)+SUMIF(กวนไส้!$C:$C,'รับ-จ่าย ประจำวัน'!$B344,กวนไส้!M:M)+SUMIF(ผลิต1!$C:$C,'รับ-จ่าย ประจำวัน'!$B344,ผลิต1!M:M)+SUMIF(ผลิต2!$C:$C,'รับ-จ่าย ประจำวัน'!$B344,ผลิต2!M:M)+SUMIF(เส้นแต่งหน้าขนมเค้ก!$C:$C,'รับ-จ่าย ประจำวัน'!$B344,เส้นแต่งหน้าขนมเค้ก!M:M)+SUMIF(แพ็ค!$C:$C,'รับ-จ่าย ประจำวัน'!$B344,แพ็ค!M:M)+SUMIF(ธุรการ!$C:$C,'รับ-จ่าย ประจำวัน'!$B344,ธุรการ!M:M)+SUMIF(เส้นแต่งหน้าขนมปัง!$C:$C,'รับ-จ่าย ประจำวัน'!$B344,เส้นแต่งหน้าขนมปัง!M:M)+SUMIF('วางแผนBC,CJ'!$C:$C,'รับ-จ่าย ประจำวัน'!$B344,'วางแผนBC,CJ'!M:M)+SUMIF(RD!$C:$C,'รับ-จ่าย ประจำวัน'!$B344,RD!M:M)+SUMIF('FG,ออนไล,คัดแยก'!$C:$C,'รับ-จ่าย ประจำวัน'!$B344,'FG,ออนไล,คัดแยก'!M:M)</f>
        <v>0</v>
      </c>
      <c r="AU344" s="16">
        <f>SUMIF(เตรียมส่วนผสม!$C:$C,'รับ-จ่าย ประจำวัน'!$B344,เตรียมส่วนผสม!N:N)+SUMIF(กวนไส้!$C:$C,'รับ-จ่าย ประจำวัน'!$B344,กวนไส้!N:N)+SUMIF(ผลิต1!$C:$C,'รับ-จ่าย ประจำวัน'!$B344,ผลิต1!N:N)+SUMIF(ผลิต2!$C:$C,'รับ-จ่าย ประจำวัน'!$B344,ผลิต2!N:N)+SUMIF(เส้นแต่งหน้าขนมเค้ก!$C:$C,'รับ-จ่าย ประจำวัน'!$B344,เส้นแต่งหน้าขนมเค้ก!N:N)+SUMIF(แพ็ค!$C:$C,'รับ-จ่าย ประจำวัน'!$B344,แพ็ค!N:N)+SUMIF(ธุรการ!$C:$C,'รับ-จ่าย ประจำวัน'!$B344,ธุรการ!N:N)+SUMIF(เส้นแต่งหน้าขนมปัง!$C:$C,'รับ-จ่าย ประจำวัน'!$B344,เส้นแต่งหน้าขนมปัง!N:N)+SUMIF('วางแผนBC,CJ'!$C:$C,'รับ-จ่าย ประจำวัน'!$B344,'วางแผนBC,CJ'!N:N)+SUMIF(RD!$C:$C,'รับ-จ่าย ประจำวัน'!$B344,RD!N:N)+SUMIF('FG,ออนไล,คัดแยก'!$C:$C,'รับ-จ่าย ประจำวัน'!$B344,'FG,ออนไล,คัดแยก'!N:N)</f>
        <v>0</v>
      </c>
      <c r="AV344" s="16">
        <f>SUMIF(เตรียมส่วนผสม!$C:$C,'รับ-จ่าย ประจำวัน'!$B344,เตรียมส่วนผสม!O:O)+SUMIF(กวนไส้!$C:$C,'รับ-จ่าย ประจำวัน'!$B344,กวนไส้!O:O)+SUMIF(ผลิต1!$C:$C,'รับ-จ่าย ประจำวัน'!$B344,ผลิต1!O:O)+SUMIF(ผลิต2!$C:$C,'รับ-จ่าย ประจำวัน'!$B344,ผลิต2!O:O)+SUMIF(เส้นแต่งหน้าขนมเค้ก!$C:$C,'รับ-จ่าย ประจำวัน'!$B344,เส้นแต่งหน้าขนมเค้ก!O:O)+SUMIF(แพ็ค!$C:$C,'รับ-จ่าย ประจำวัน'!$B344,แพ็ค!O:O)+SUMIF(ธุรการ!$C:$C,'รับ-จ่าย ประจำวัน'!$B344,ธุรการ!O:O)+SUMIF(เส้นแต่งหน้าขนมปัง!$C:$C,'รับ-จ่าย ประจำวัน'!$B344,เส้นแต่งหน้าขนมปัง!O:O)+SUMIF('วางแผนBC,CJ'!$C:$C,'รับ-จ่าย ประจำวัน'!$B344,'วางแผนBC,CJ'!O:O)+SUMIF(RD!$C:$C,'รับ-จ่าย ประจำวัน'!$B344,RD!O:O)+SUMIF('FG,ออนไล,คัดแยก'!$C:$C,'รับ-จ่าย ประจำวัน'!$B344,'FG,ออนไล,คัดแยก'!O:O)</f>
        <v>2</v>
      </c>
      <c r="AW344" s="16">
        <f>SUMIF(เตรียมส่วนผสม!$C:$C,'รับ-จ่าย ประจำวัน'!$B344,เตรียมส่วนผสม!P:P)+SUMIF(กวนไส้!$C:$C,'รับ-จ่าย ประจำวัน'!$B344,กวนไส้!P:P)+SUMIF(ผลิต1!$C:$C,'รับ-จ่าย ประจำวัน'!$B344,ผลิต1!P:P)+SUMIF(ผลิต2!$C:$C,'รับ-จ่าย ประจำวัน'!$B344,ผลิต2!P:P)+SUMIF(เส้นแต่งหน้าขนมเค้ก!$C:$C,'รับ-จ่าย ประจำวัน'!$B344,เส้นแต่งหน้าขนมเค้ก!P:P)+SUMIF(แพ็ค!$C:$C,'รับ-จ่าย ประจำวัน'!$B344,แพ็ค!P:P)+SUMIF(ธุรการ!$C:$C,'รับ-จ่าย ประจำวัน'!$B344,ธุรการ!P:P)+SUMIF(เส้นแต่งหน้าขนมปัง!$C:$C,'รับ-จ่าย ประจำวัน'!$B344,เส้นแต่งหน้าขนมปัง!P:P)+SUMIF('วางแผนBC,CJ'!$C:$C,'รับ-จ่าย ประจำวัน'!$B344,'วางแผนBC,CJ'!P:P)+SUMIF(RD!$C:$C,'รับ-จ่าย ประจำวัน'!$B344,RD!P:P)+SUMIF('FG,ออนไล,คัดแยก'!$C:$C,'รับ-จ่าย ประจำวัน'!$B344,'FG,ออนไล,คัดแยก'!P:P)</f>
        <v>0</v>
      </c>
      <c r="AX344" s="16">
        <f>SUMIF(เตรียมส่วนผสม!$C:$C,'รับ-จ่าย ประจำวัน'!$B344,เตรียมส่วนผสม!Q:Q)+SUMIF(กวนไส้!$C:$C,'รับ-จ่าย ประจำวัน'!$B344,กวนไส้!Q:Q)+SUMIF(ผลิต1!$C:$C,'รับ-จ่าย ประจำวัน'!$B344,ผลิต1!Q:Q)+SUMIF(ผลิต2!$C:$C,'รับ-จ่าย ประจำวัน'!$B344,ผลิต2!Q:Q)+SUMIF(เส้นแต่งหน้าขนมเค้ก!$C:$C,'รับ-จ่าย ประจำวัน'!$B344,เส้นแต่งหน้าขนมเค้ก!Q:Q)+SUMIF(แพ็ค!$C:$C,'รับ-จ่าย ประจำวัน'!$B344,แพ็ค!Q:Q)+SUMIF(ธุรการ!$C:$C,'รับ-จ่าย ประจำวัน'!$B344,ธุรการ!Q:Q)+SUMIF(เส้นแต่งหน้าขนมปัง!$C:$C,'รับ-จ่าย ประจำวัน'!$B344,เส้นแต่งหน้าขนมปัง!Q:Q)+SUMIF('วางแผนBC,CJ'!$C:$C,'รับ-จ่าย ประจำวัน'!$B344,'วางแผนBC,CJ'!Q:Q)+SUMIF(RD!$C:$C,'รับ-จ่าย ประจำวัน'!$B344,RD!Q:Q)+SUMIF('FG,ออนไล,คัดแยก'!$C:$C,'รับ-จ่าย ประจำวัน'!$B344,'FG,ออนไล,คัดแยก'!Q:Q)</f>
        <v>0</v>
      </c>
      <c r="AY344" s="16">
        <f>SUMIF(เตรียมส่วนผสม!$C:$C,'รับ-จ่าย ประจำวัน'!$B344,เตรียมส่วนผสม!R:R)+SUMIF(กวนไส้!$C:$C,'รับ-จ่าย ประจำวัน'!$B344,กวนไส้!R:R)+SUMIF(ผลิต1!$C:$C,'รับ-จ่าย ประจำวัน'!$B344,ผลิต1!R:R)+SUMIF(ผลิต2!$C:$C,'รับ-จ่าย ประจำวัน'!$B344,ผลิต2!R:R)+SUMIF(เส้นแต่งหน้าขนมเค้ก!$C:$C,'รับ-จ่าย ประจำวัน'!$B344,เส้นแต่งหน้าขนมเค้ก!R:R)+SUMIF(แพ็ค!$C:$C,'รับ-จ่าย ประจำวัน'!$B344,แพ็ค!R:R)+SUMIF(ธุรการ!$C:$C,'รับ-จ่าย ประจำวัน'!$B344,ธุรการ!R:R)+SUMIF(เส้นแต่งหน้าขนมปัง!$C:$C,'รับ-จ่าย ประจำวัน'!$B344,เส้นแต่งหน้าขนมปัง!R:R)+SUMIF('วางแผนBC,CJ'!$C:$C,'รับ-จ่าย ประจำวัน'!$B344,'วางแผนBC,CJ'!R:R)+SUMIF(RD!$C:$C,'รับ-จ่าย ประจำวัน'!$B344,RD!R:R)+SUMIF('FG,ออนไล,คัดแยก'!$C:$C,'รับ-จ่าย ประจำวัน'!$B344,'FG,ออนไล,คัดแยก'!R:R)</f>
        <v>0</v>
      </c>
      <c r="AZ344" s="16">
        <f>SUMIF(เตรียมส่วนผสม!$C:$C,'รับ-จ่าย ประจำวัน'!$B344,เตรียมส่วนผสม!S:S)+SUMIF(กวนไส้!$C:$C,'รับ-จ่าย ประจำวัน'!$B344,กวนไส้!S:S)+SUMIF(ผลิต1!$C:$C,'รับ-จ่าย ประจำวัน'!$B344,ผลิต1!S:S)+SUMIF(ผลิต2!$C:$C,'รับ-จ่าย ประจำวัน'!$B344,ผลิต2!S:S)+SUMIF(เส้นแต่งหน้าขนมเค้ก!$C:$C,'รับ-จ่าย ประจำวัน'!$B344,เส้นแต่งหน้าขนมเค้ก!S:S)+SUMIF(แพ็ค!$C:$C,'รับ-จ่าย ประจำวัน'!$B344,แพ็ค!S:S)+SUMIF(ธุรการ!$C:$C,'รับ-จ่าย ประจำวัน'!$B344,ธุรการ!S:S)+SUMIF(เส้นแต่งหน้าขนมปัง!$C:$C,'รับ-จ่าย ประจำวัน'!$B344,เส้นแต่งหน้าขนมปัง!S:S)+SUMIF('วางแผนBC,CJ'!$C:$C,'รับ-จ่าย ประจำวัน'!$B344,'วางแผนBC,CJ'!S:S)+SUMIF(RD!$C:$C,'รับ-จ่าย ประจำวัน'!$B344,RD!S:S)+SUMIF('FG,ออนไล,คัดแยก'!$C:$C,'รับ-จ่าย ประจำวัน'!$B344,'FG,ออนไล,คัดแยก'!S:S)</f>
        <v>0</v>
      </c>
      <c r="BA344" s="16">
        <f>SUMIF(เตรียมส่วนผสม!$C:$C,'รับ-จ่าย ประจำวัน'!$B344,เตรียมส่วนผสม!T:T)+SUMIF(กวนไส้!$C:$C,'รับ-จ่าย ประจำวัน'!$B344,กวนไส้!T:T)+SUMIF(ผลิต1!$C:$C,'รับ-จ่าย ประจำวัน'!$B344,ผลิต1!T:T)+SUMIF(ผลิต2!$C:$C,'รับ-จ่าย ประจำวัน'!$B344,ผลิต2!T:T)+SUMIF(เส้นแต่งหน้าขนมเค้ก!$C:$C,'รับ-จ่าย ประจำวัน'!$B344,เส้นแต่งหน้าขนมเค้ก!T:T)+SUMIF(แพ็ค!$C:$C,'รับ-จ่าย ประจำวัน'!$B344,แพ็ค!T:T)+SUMIF(ธุรการ!$C:$C,'รับ-จ่าย ประจำวัน'!$B344,ธุรการ!T:T)+SUMIF(เส้นแต่งหน้าขนมปัง!$C:$C,'รับ-จ่าย ประจำวัน'!$B344,เส้นแต่งหน้าขนมปัง!T:T)+SUMIF('วางแผนBC,CJ'!$C:$C,'รับ-จ่าย ประจำวัน'!$B344,'วางแผนBC,CJ'!T:T)+SUMIF(RD!$C:$C,'รับ-จ่าย ประจำวัน'!$B344,RD!T:T)+SUMIF('FG,ออนไล,คัดแยก'!$C:$C,'รับ-จ่าย ประจำวัน'!$B344,'FG,ออนไล,คัดแยก'!T:T)</f>
        <v>0</v>
      </c>
      <c r="BB344" s="16">
        <f>SUMIF(เตรียมส่วนผสม!$C:$C,'รับ-จ่าย ประจำวัน'!$B344,เตรียมส่วนผสม!U:U)+SUMIF(กวนไส้!$C:$C,'รับ-จ่าย ประจำวัน'!$B344,กวนไส้!U:U)+SUMIF(ผลิต1!$C:$C,'รับ-จ่าย ประจำวัน'!$B344,ผลิต1!U:U)+SUMIF(ผลิต2!$C:$C,'รับ-จ่าย ประจำวัน'!$B344,ผลิต2!U:U)+SUMIF(เส้นแต่งหน้าขนมเค้ก!$C:$C,'รับ-จ่าย ประจำวัน'!$B344,เส้นแต่งหน้าขนมเค้ก!U:U)+SUMIF(แพ็ค!$C:$C,'รับ-จ่าย ประจำวัน'!$B344,แพ็ค!U:U)+SUMIF(ธุรการ!$C:$C,'รับ-จ่าย ประจำวัน'!$B344,ธุรการ!U:U)+SUMIF(เส้นแต่งหน้าขนมปัง!$C:$C,'รับ-จ่าย ประจำวัน'!$B344,เส้นแต่งหน้าขนมปัง!U:U)+SUMIF('วางแผนBC,CJ'!$C:$C,'รับ-จ่าย ประจำวัน'!$B344,'วางแผนBC,CJ'!U:U)+SUMIF(RD!$C:$C,'รับ-จ่าย ประจำวัน'!$B344,RD!U:U)+SUMIF('FG,ออนไล,คัดแยก'!$C:$C,'รับ-จ่าย ประจำวัน'!$B344,'FG,ออนไล,คัดแยก'!U:U)</f>
        <v>0</v>
      </c>
      <c r="BC344" s="16">
        <f>SUMIF(เตรียมส่วนผสม!$C:$C,'รับ-จ่าย ประจำวัน'!$B344,เตรียมส่วนผสม!V:V)+SUMIF(กวนไส้!$C:$C,'รับ-จ่าย ประจำวัน'!$B344,กวนไส้!V:V)+SUMIF(ผลิต1!$C:$C,'รับ-จ่าย ประจำวัน'!$B344,ผลิต1!V:V)+SUMIF(ผลิต2!$C:$C,'รับ-จ่าย ประจำวัน'!$B344,ผลิต2!V:V)+SUMIF(เส้นแต่งหน้าขนมเค้ก!$C:$C,'รับ-จ่าย ประจำวัน'!$B344,เส้นแต่งหน้าขนมเค้ก!V:V)+SUMIF(แพ็ค!$C:$C,'รับ-จ่าย ประจำวัน'!$B344,แพ็ค!V:V)+SUMIF(ธุรการ!$C:$C,'รับ-จ่าย ประจำวัน'!$B344,ธุรการ!V:V)+SUMIF(เส้นแต่งหน้าขนมปัง!$C:$C,'รับ-จ่าย ประจำวัน'!$B344,เส้นแต่งหน้าขนมปัง!V:V)+SUMIF('วางแผนBC,CJ'!$C:$C,'รับ-จ่าย ประจำวัน'!$B344,'วางแผนBC,CJ'!V:V)+SUMIF(RD!$C:$C,'รับ-จ่าย ประจำวัน'!$B344,RD!V:V)+SUMIF('FG,ออนไล,คัดแยก'!$C:$C,'รับ-จ่าย ประจำวัน'!$B344,'FG,ออนไล,คัดแยก'!V:V)</f>
        <v>0</v>
      </c>
      <c r="BD344" s="16">
        <f>SUMIF(เตรียมส่วนผสม!$C:$C,'รับ-จ่าย ประจำวัน'!$B344,เตรียมส่วนผสม!W:W)+SUMIF(กวนไส้!$C:$C,'รับ-จ่าย ประจำวัน'!$B344,กวนไส้!W:W)+SUMIF(ผลิต1!$C:$C,'รับ-จ่าย ประจำวัน'!$B344,ผลิต1!W:W)+SUMIF(ผลิต2!$C:$C,'รับ-จ่าย ประจำวัน'!$B344,ผลิต2!W:W)+SUMIF(เส้นแต่งหน้าขนมเค้ก!$C:$C,'รับ-จ่าย ประจำวัน'!$B344,เส้นแต่งหน้าขนมเค้ก!W:W)+SUMIF(แพ็ค!$C:$C,'รับ-จ่าย ประจำวัน'!$B344,แพ็ค!W:W)+SUMIF(ธุรการ!$C:$C,'รับ-จ่าย ประจำวัน'!$B344,ธุรการ!W:W)+SUMIF(เส้นแต่งหน้าขนมปัง!$C:$C,'รับ-จ่าย ประจำวัน'!$B344,เส้นแต่งหน้าขนมปัง!W:W)+SUMIF('วางแผนBC,CJ'!$C:$C,'รับ-จ่าย ประจำวัน'!$B344,'วางแผนBC,CJ'!W:W)+SUMIF(RD!$C:$C,'รับ-จ่าย ประจำวัน'!$B344,RD!W:W)+SUMIF('FG,ออนไล,คัดแยก'!$C:$C,'รับ-จ่าย ประจำวัน'!$B344,'FG,ออนไล,คัดแยก'!W:W)</f>
        <v>0</v>
      </c>
      <c r="BE344" s="16">
        <f>SUMIF(เตรียมส่วนผสม!$C:$C,'รับ-จ่าย ประจำวัน'!$B344,เตรียมส่วนผสม!X:X)+SUMIF(กวนไส้!$C:$C,'รับ-จ่าย ประจำวัน'!$B344,กวนไส้!X:X)+SUMIF(ผลิต1!$C:$C,'รับ-จ่าย ประจำวัน'!$B344,ผลิต1!X:X)+SUMIF(ผลิต2!$C:$C,'รับ-จ่าย ประจำวัน'!$B344,ผลิต2!X:X)+SUMIF(เส้นแต่งหน้าขนมเค้ก!$C:$C,'รับ-จ่าย ประจำวัน'!$B344,เส้นแต่งหน้าขนมเค้ก!X:X)+SUMIF(แพ็ค!$C:$C,'รับ-จ่าย ประจำวัน'!$B344,แพ็ค!X:X)+SUMIF(ธุรการ!$C:$C,'รับ-จ่าย ประจำวัน'!$B344,ธุรการ!X:X)+SUMIF(เส้นแต่งหน้าขนมปัง!$C:$C,'รับ-จ่าย ประจำวัน'!$B344,เส้นแต่งหน้าขนมปัง!X:X)+SUMIF('วางแผนBC,CJ'!$C:$C,'รับ-จ่าย ประจำวัน'!$B344,'วางแผนBC,CJ'!X:X)+SUMIF(RD!$C:$C,'รับ-จ่าย ประจำวัน'!$B344,RD!X:X)+SUMIF('FG,ออนไล,คัดแยก'!$C:$C,'รับ-จ่าย ประจำวัน'!$B344,'FG,ออนไล,คัดแยก'!X:X)</f>
        <v>0</v>
      </c>
      <c r="BF344" s="16">
        <f>SUMIF(เตรียมส่วนผสม!$C:$C,'รับ-จ่าย ประจำวัน'!$B344,เตรียมส่วนผสม!Y:Y)+SUMIF(กวนไส้!$C:$C,'รับ-จ่าย ประจำวัน'!$B344,กวนไส้!Y:Y)+SUMIF(ผลิต1!$C:$C,'รับ-จ่าย ประจำวัน'!$B344,ผลิต1!Y:Y)+SUMIF(ผลิต2!$C:$C,'รับ-จ่าย ประจำวัน'!$B344,ผลิต2!Y:Y)+SUMIF(เส้นแต่งหน้าขนมเค้ก!$C:$C,'รับ-จ่าย ประจำวัน'!$B344,เส้นแต่งหน้าขนมเค้ก!Y:Y)+SUMIF(แพ็ค!$C:$C,'รับ-จ่าย ประจำวัน'!$B344,แพ็ค!Y:Y)+SUMIF(ธุรการ!$C:$C,'รับ-จ่าย ประจำวัน'!$B344,ธุรการ!Y:Y)+SUMIF(เส้นแต่งหน้าขนมปัง!$C:$C,'รับ-จ่าย ประจำวัน'!$B344,เส้นแต่งหน้าขนมปัง!Y:Y)+SUMIF('วางแผนBC,CJ'!$C:$C,'รับ-จ่าย ประจำวัน'!$B344,'วางแผนBC,CJ'!Y:Y)+SUMIF(RD!$C:$C,'รับ-จ่าย ประจำวัน'!$B344,RD!Y:Y)+SUMIF('FG,ออนไล,คัดแยก'!$C:$C,'รับ-จ่าย ประจำวัน'!$B344,'FG,ออนไล,คัดแยก'!Y:Y)</f>
        <v>0</v>
      </c>
      <c r="BG344" s="16">
        <f>SUMIF(เตรียมส่วนผสม!$C:$C,'รับ-จ่าย ประจำวัน'!$B344,เตรียมส่วนผสม!Z:Z)+SUMIF(กวนไส้!$C:$C,'รับ-จ่าย ประจำวัน'!$B344,กวนไส้!Z:Z)+SUMIF(ผลิต1!$C:$C,'รับ-จ่าย ประจำวัน'!$B344,ผลิต1!Z:Z)+SUMIF(ผลิต2!$C:$C,'รับ-จ่าย ประจำวัน'!$B344,ผลิต2!Z:Z)+SUMIF(เส้นแต่งหน้าขนมเค้ก!$C:$C,'รับ-จ่าย ประจำวัน'!$B344,เส้นแต่งหน้าขนมเค้ก!Z:Z)+SUMIF(แพ็ค!$C:$C,'รับ-จ่าย ประจำวัน'!$B344,แพ็ค!Z:Z)+SUMIF(ธุรการ!$C:$C,'รับ-จ่าย ประจำวัน'!$B344,ธุรการ!Z:Z)+SUMIF(เส้นแต่งหน้าขนมปัง!$C:$C,'รับ-จ่าย ประจำวัน'!$B344,เส้นแต่งหน้าขนมปัง!Z:Z)+SUMIF('วางแผนBC,CJ'!$C:$C,'รับ-จ่าย ประจำวัน'!$B344,'วางแผนBC,CJ'!Z:Z)+SUMIF(RD!$C:$C,'รับ-จ่าย ประจำวัน'!$B344,RD!Z:Z)+SUMIF('FG,ออนไล,คัดแยก'!$C:$C,'รับ-จ่าย ประจำวัน'!$B344,'FG,ออนไล,คัดแยก'!Z:Z)</f>
        <v>0</v>
      </c>
      <c r="BH344" s="16">
        <f>SUMIF(เตรียมส่วนผสม!$C:$C,'รับ-จ่าย ประจำวัน'!$B344,เตรียมส่วนผสม!AA:AA)+SUMIF(กวนไส้!$C:$C,'รับ-จ่าย ประจำวัน'!$B344,กวนไส้!AA:AA)+SUMIF(ผลิต1!$C:$C,'รับ-จ่าย ประจำวัน'!$B344,ผลิต1!AA:AA)+SUMIF(ผลิต2!$C:$C,'รับ-จ่าย ประจำวัน'!$B344,ผลิต2!AA:AA)+SUMIF(เส้นแต่งหน้าขนมเค้ก!$C:$C,'รับ-จ่าย ประจำวัน'!$B344,เส้นแต่งหน้าขนมเค้ก!AA:AA)+SUMIF(แพ็ค!$C:$C,'รับ-จ่าย ประจำวัน'!$B344,แพ็ค!AA:AA)+SUMIF(ธุรการ!$C:$C,'รับ-จ่าย ประจำวัน'!$B344,ธุรการ!AA:AA)+SUMIF(เส้นแต่งหน้าขนมปัง!$C:$C,'รับ-จ่าย ประจำวัน'!$B344,เส้นแต่งหน้าขนมปัง!AA:AA)+SUMIF('วางแผนBC,CJ'!$C:$C,'รับ-จ่าย ประจำวัน'!$B344,'วางแผนBC,CJ'!AA:AA)+SUMIF(RD!$C:$C,'รับ-จ่าย ประจำวัน'!$B344,RD!AA:AA)+SUMIF('FG,ออนไล,คัดแยก'!$C:$C,'รับ-จ่าย ประจำวัน'!$B344,'FG,ออนไล,คัดแยก'!AA:AA)</f>
        <v>0</v>
      </c>
      <c r="BI344" s="16">
        <f>SUMIF(เตรียมส่วนผสม!$C:$C,'รับ-จ่าย ประจำวัน'!$B344,เตรียมส่วนผสม!AB:AB)+SUMIF(กวนไส้!$C:$C,'รับ-จ่าย ประจำวัน'!$B344,กวนไส้!AB:AB)+SUMIF(ผลิต1!$C:$C,'รับ-จ่าย ประจำวัน'!$B344,ผลิต1!AB:AB)+SUMIF(ผลิต2!$C:$C,'รับ-จ่าย ประจำวัน'!$B344,ผลิต2!AB:AB)+SUMIF(เส้นแต่งหน้าขนมเค้ก!$C:$C,'รับ-จ่าย ประจำวัน'!$B344,เส้นแต่งหน้าขนมเค้ก!AB:AB)+SUMIF(แพ็ค!$C:$C,'รับ-จ่าย ประจำวัน'!$B344,แพ็ค!AB:AB)+SUMIF(ธุรการ!$C:$C,'รับ-จ่าย ประจำวัน'!$B344,ธุรการ!AB:AB)+SUMIF(เส้นแต่งหน้าขนมปัง!$C:$C,'รับ-จ่าย ประจำวัน'!$B344,เส้นแต่งหน้าขนมปัง!AB:AB)+SUMIF('วางแผนBC,CJ'!$C:$C,'รับ-จ่าย ประจำวัน'!$B344,'วางแผนBC,CJ'!AB:AB)+SUMIF(RD!$C:$C,'รับ-จ่าย ประจำวัน'!$B344,RD!AB:AB)+SUMIF('FG,ออนไล,คัดแยก'!$C:$C,'รับ-จ่าย ประจำวัน'!$B344,'FG,ออนไล,คัดแยก'!AB:AB)</f>
        <v>0</v>
      </c>
      <c r="BJ344" s="16">
        <f>SUMIF(เตรียมส่วนผสม!$C:$C,'รับ-จ่าย ประจำวัน'!$B344,เตรียมส่วนผสม!AC:AC)+SUMIF(กวนไส้!$C:$C,'รับ-จ่าย ประจำวัน'!$B344,กวนไส้!AC:AC)+SUMIF(ผลิต1!$C:$C,'รับ-จ่าย ประจำวัน'!$B344,ผลิต1!AC:AC)+SUMIF(ผลิต2!$C:$C,'รับ-จ่าย ประจำวัน'!$B344,ผลิต2!AC:AC)+SUMIF(เส้นแต่งหน้าขนมเค้ก!$C:$C,'รับ-จ่าย ประจำวัน'!$B344,เส้นแต่งหน้าขนมเค้ก!AC:AC)+SUMIF(แพ็ค!$C:$C,'รับ-จ่าย ประจำวัน'!$B344,แพ็ค!AC:AC)+SUMIF(ธุรการ!$C:$C,'รับ-จ่าย ประจำวัน'!$B344,ธุรการ!AC:AC)+SUMIF(เส้นแต่งหน้าขนมปัง!$C:$C,'รับ-จ่าย ประจำวัน'!$B344,เส้นแต่งหน้าขนมปัง!AC:AC)+SUMIF('วางแผนBC,CJ'!$C:$C,'รับ-จ่าย ประจำวัน'!$B344,'วางแผนBC,CJ'!AC:AC)+SUMIF(RD!$C:$C,'รับ-จ่าย ประจำวัน'!$B344,RD!AC:AC)+SUMIF('FG,ออนไล,คัดแยก'!$C:$C,'รับ-จ่าย ประจำวัน'!$B344,'FG,ออนไล,คัดแยก'!AC:AC)</f>
        <v>12</v>
      </c>
      <c r="BK344" s="16">
        <f>SUMIF(เตรียมส่วนผสม!$C:$C,'รับ-จ่าย ประจำวัน'!$B344,เตรียมส่วนผสม!AD:AD)+SUMIF(กวนไส้!$C:$C,'รับ-จ่าย ประจำวัน'!$B344,กวนไส้!AD:AD)+SUMIF(ผลิต1!$C:$C,'รับ-จ่าย ประจำวัน'!$B344,ผลิต1!AD:AD)+SUMIF(ผลิต2!$C:$C,'รับ-จ่าย ประจำวัน'!$B344,ผลิต2!AD:AD)+SUMIF(เส้นแต่งหน้าขนมเค้ก!$C:$C,'รับ-จ่าย ประจำวัน'!$B344,เส้นแต่งหน้าขนมเค้ก!AD:AD)+SUMIF(แพ็ค!$C:$C,'รับ-จ่าย ประจำวัน'!$B344,แพ็ค!AD:AD)+SUMIF(ธุรการ!$C:$C,'รับ-จ่าย ประจำวัน'!$B344,ธุรการ!AD:AD)+SUMIF(เส้นแต่งหน้าขนมปัง!$C:$C,'รับ-จ่าย ประจำวัน'!$B344,เส้นแต่งหน้าขนมปัง!AD:AD)+SUMIF('วางแผนBC,CJ'!$C:$C,'รับ-จ่าย ประจำวัน'!$B344,'วางแผนBC,CJ'!AD:AD)+SUMIF(RD!$C:$C,'รับ-จ่าย ประจำวัน'!$B344,RD!AD:AD)+SUMIF('FG,ออนไล,คัดแยก'!$C:$C,'รับ-จ่าย ประจำวัน'!$B344,'FG,ออนไล,คัดแยก'!AD:AD)</f>
        <v>0</v>
      </c>
      <c r="BL344" s="16">
        <f>SUMIF(เตรียมส่วนผสม!$C:$C,'รับ-จ่าย ประจำวัน'!$B344,เตรียมส่วนผสม!AE:AE)+SUMIF(กวนไส้!$C:$C,'รับ-จ่าย ประจำวัน'!$B344,กวนไส้!AE:AE)+SUMIF(ผลิต1!$C:$C,'รับ-จ่าย ประจำวัน'!$B344,ผลิต1!AE:AE)+SUMIF(ผลิต2!$C:$C,'รับ-จ่าย ประจำวัน'!$B344,ผลิต2!AE:AE)+SUMIF(เส้นแต่งหน้าขนมเค้ก!$C:$C,'รับ-จ่าย ประจำวัน'!$B344,เส้นแต่งหน้าขนมเค้ก!AE:AE)+SUMIF(แพ็ค!$C:$C,'รับ-จ่าย ประจำวัน'!$B344,แพ็ค!AE:AE)+SUMIF(ธุรการ!$C:$C,'รับ-จ่าย ประจำวัน'!$B344,ธุรการ!AE:AE)+SUMIF(เส้นแต่งหน้าขนมปัง!$C:$C,'รับ-จ่าย ประจำวัน'!$B344,เส้นแต่งหน้าขนมปัง!AE:AE)+SUMIF('วางแผนBC,CJ'!$C:$C,'รับ-จ่าย ประจำวัน'!$B344,'วางแผนBC,CJ'!AE:AE)+SUMIF(RD!$C:$C,'รับ-จ่าย ประจำวัน'!$B344,RD!AE:AE)+SUMIF('FG,ออนไล,คัดแยก'!$C:$C,'รับ-จ่าย ประจำวัน'!$B344,'FG,ออนไล,คัดแยก'!AE:AE)</f>
        <v>0</v>
      </c>
      <c r="BM344" s="16">
        <f>SUMIF(เตรียมส่วนผสม!$C:$C,'รับ-จ่าย ประจำวัน'!$B344,เตรียมส่วนผสม!AF:AF)+SUMIF(กวนไส้!$C:$C,'รับ-จ่าย ประจำวัน'!$B344,กวนไส้!AF:AF)+SUMIF(ผลิต1!$C:$C,'รับ-จ่าย ประจำวัน'!$B344,ผลิต1!AF:AF)+SUMIF(ผลิต2!$C:$C,'รับ-จ่าย ประจำวัน'!$B344,ผลิต2!AF:AF)+SUMIF(เส้นแต่งหน้าขนมเค้ก!$C:$C,'รับ-จ่าย ประจำวัน'!$B344,เส้นแต่งหน้าขนมเค้ก!AF:AF)+SUMIF(แพ็ค!$C:$C,'รับ-จ่าย ประจำวัน'!$B344,แพ็ค!AF:AF)+SUMIF(ธุรการ!$C:$C,'รับ-จ่าย ประจำวัน'!$B344,ธุรการ!AF:AF)+SUMIF(เส้นแต่งหน้าขนมปัง!$C:$C,'รับ-จ่าย ประจำวัน'!$B344,เส้นแต่งหน้าขนมปัง!AF:AF)+SUMIF('วางแผนBC,CJ'!$C:$C,'รับ-จ่าย ประจำวัน'!$B344,'วางแผนBC,CJ'!AF:AF)+SUMIF(RD!$C:$C,'รับ-จ่าย ประจำวัน'!$B344,RD!AF:AF)+SUMIF('FG,ออนไล,คัดแยก'!$C:$C,'รับ-จ่าย ประจำวัน'!$B344,'FG,ออนไล,คัดแยก'!AF:AF)</f>
        <v>0</v>
      </c>
      <c r="BN344" s="16">
        <f>SUMIF(เตรียมส่วนผสม!$C:$C,'รับ-จ่าย ประจำวัน'!$B344,เตรียมส่วนผสม!AG:AG)+SUMIF(กวนไส้!$C:$C,'รับ-จ่าย ประจำวัน'!$B344,กวนไส้!AG:AG)+SUMIF(ผลิต1!$C:$C,'รับ-จ่าย ประจำวัน'!$B344,ผลิต1!AG:AG)+SUMIF(ผลิต2!$C:$C,'รับ-จ่าย ประจำวัน'!$B344,ผลิต2!AG:AG)+SUMIF(เส้นแต่งหน้าขนมเค้ก!$C:$C,'รับ-จ่าย ประจำวัน'!$B344,เส้นแต่งหน้าขนมเค้ก!AG:AG)+SUMIF(แพ็ค!$C:$C,'รับ-จ่าย ประจำวัน'!$B344,แพ็ค!AG:AG)+SUMIF(ธุรการ!$C:$C,'รับ-จ่าย ประจำวัน'!$B344,ธุรการ!AG:AG)+SUMIF(เส้นแต่งหน้าขนมปัง!$C:$C,'รับ-จ่าย ประจำวัน'!$B344,เส้นแต่งหน้าขนมปัง!AG:AG)+SUMIF('วางแผนBC,CJ'!$C:$C,'รับ-จ่าย ประจำวัน'!$B344,'วางแผนBC,CJ'!AG:AG)+SUMIF(RD!$C:$C,'รับ-จ่าย ประจำวัน'!$B344,RD!AG:AG)+SUMIF('FG,ออนไล,คัดแยก'!$C:$C,'รับ-จ่าย ประจำวัน'!$B344,'FG,ออนไล,คัดแยก'!AG:AG)</f>
        <v>0</v>
      </c>
      <c r="BO344" s="16">
        <f>SUMIF(เตรียมส่วนผสม!$C:$C,'รับ-จ่าย ประจำวัน'!$B344,เตรียมส่วนผสม!AH:AH)+SUMIF(กวนไส้!$C:$C,'รับ-จ่าย ประจำวัน'!$B344,กวนไส้!AH:AH)+SUMIF(ผลิต1!$C:$C,'รับ-จ่าย ประจำวัน'!$B344,ผลิต1!AH:AH)+SUMIF(ผลิต2!$C:$C,'รับ-จ่าย ประจำวัน'!$B344,ผลิต2!AH:AH)+SUMIF(เส้นแต่งหน้าขนมเค้ก!$C:$C,'รับ-จ่าย ประจำวัน'!$B344,เส้นแต่งหน้าขนมเค้ก!AH:AH)+SUMIF(แพ็ค!$C:$C,'รับ-จ่าย ประจำวัน'!$B344,แพ็ค!AH:AH)+SUMIF(ธุรการ!$C:$C,'รับ-จ่าย ประจำวัน'!$B344,ธุรการ!AH:AH)+SUMIF(เส้นแต่งหน้าขนมปัง!$C:$C,'รับ-จ่าย ประจำวัน'!$B344,เส้นแต่งหน้าขนมปัง!AH:AH)+SUMIF('วางแผนBC,CJ'!$C:$C,'รับ-จ่าย ประจำวัน'!$B344,'วางแผนBC,CJ'!AH:AH)+SUMIF(RD!$C:$C,'รับ-จ่าย ประจำวัน'!$B344,RD!AH:AH)+SUMIF('FG,ออนไล,คัดแยก'!$C:$C,'รับ-จ่าย ประจำวัน'!$B344,'FG,ออนไล,คัดแยก'!AH:AH)</f>
        <v>0</v>
      </c>
      <c r="BP344" s="16">
        <f>SUMIF(เตรียมส่วนผสม!$C:$C,'รับ-จ่าย ประจำวัน'!$B344,เตรียมส่วนผสม!AI:AI)+SUMIF(กวนไส้!$C:$C,'รับ-จ่าย ประจำวัน'!$B344,กวนไส้!AI:AI)+SUMIF(ผลิต1!$C:$C,'รับ-จ่าย ประจำวัน'!$B344,ผลิต1!AI:AI)+SUMIF(ผลิต2!$C:$C,'รับ-จ่าย ประจำวัน'!$B344,ผลิต2!AI:AI)+SUMIF(เส้นแต่งหน้าขนมเค้ก!$C:$C,'รับ-จ่าย ประจำวัน'!$B344,เส้นแต่งหน้าขนมเค้ก!AI:AI)+SUMIF(แพ็ค!$C:$C,'รับ-จ่าย ประจำวัน'!$B344,แพ็ค!AI:AI)+SUMIF(ธุรการ!$C:$C,'รับ-จ่าย ประจำวัน'!$B344,ธุรการ!AI:AI)+SUMIF(เส้นแต่งหน้าขนมปัง!$C:$C,'รับ-จ่าย ประจำวัน'!$B344,เส้นแต่งหน้าขนมปัง!AI:AI)+SUMIF('วางแผนBC,CJ'!$C:$C,'รับ-จ่าย ประจำวัน'!$B344,'วางแผนBC,CJ'!AI:AI)+SUMIF(RD!$C:$C,'รับ-จ่าย ประจำวัน'!$B344,RD!AI:AI)+SUMIF('FG,ออนไล,คัดแยก'!$C:$C,'รับ-จ่าย ประจำวัน'!$B344,'FG,ออนไล,คัดแยก'!AI:AI)</f>
        <v>2</v>
      </c>
      <c r="BQ344" s="16">
        <f>SUMIF(เตรียมส่วนผสม!$C:$C,'รับ-จ่าย ประจำวัน'!$B344,เตรียมส่วนผสม!AJ:AJ)+SUMIF(กวนไส้!$C:$C,'รับ-จ่าย ประจำวัน'!$B344,กวนไส้!AJ:AJ)+SUMIF(ผลิต1!$C:$C,'รับ-จ่าย ประจำวัน'!$B344,ผลิต1!AJ:AJ)+SUMIF(ผลิต2!$C:$C,'รับ-จ่าย ประจำวัน'!$B344,ผลิต2!AJ:AJ)+SUMIF(เส้นแต่งหน้าขนมเค้ก!$C:$C,'รับ-จ่าย ประจำวัน'!$B344,เส้นแต่งหน้าขนมเค้ก!AJ:AJ)+SUMIF(แพ็ค!$C:$C,'รับ-จ่าย ประจำวัน'!$B344,แพ็ค!AJ:AJ)+SUMIF(ธุรการ!$C:$C,'รับ-จ่าย ประจำวัน'!$B344,ธุรการ!AJ:AJ)+SUMIF(เส้นแต่งหน้าขนมปัง!$C:$C,'รับ-จ่าย ประจำวัน'!$B344,เส้นแต่งหน้าขนมปัง!AJ:AJ)+SUMIF('วางแผนBC,CJ'!$C:$C,'รับ-จ่าย ประจำวัน'!$B344,'วางแผนBC,CJ'!AJ:AJ)+SUMIF(RD!$C:$C,'รับ-จ่าย ประจำวัน'!$B344,RD!AJ:AJ)+SUMIF('FG,ออนไล,คัดแยก'!$C:$C,'รับ-จ่าย ประจำวัน'!$B344,'FG,ออนไล,คัดแยก'!AJ:AJ)</f>
        <v>0</v>
      </c>
      <c r="BR344" s="16">
        <f>SUMIF(เตรียมส่วนผสม!$C:$C,'รับ-จ่าย ประจำวัน'!$B344,เตรียมส่วนผสม!AK:AK)+SUMIF(กวนไส้!$C:$C,'รับ-จ่าย ประจำวัน'!$B344,กวนไส้!AK:AK)+SUMIF(ผลิต1!$C:$C,'รับ-จ่าย ประจำวัน'!$B344,ผลิต1!AK:AK)+SUMIF(ผลิต2!$C:$C,'รับ-จ่าย ประจำวัน'!$B344,ผลิต2!AK:AK)+SUMIF(เส้นแต่งหน้าขนมเค้ก!$C:$C,'รับ-จ่าย ประจำวัน'!$B344,เส้นแต่งหน้าขนมเค้ก!AK:AK)+SUMIF(แพ็ค!$C:$C,'รับ-จ่าย ประจำวัน'!$B344,แพ็ค!AK:AK)+SUMIF(ธุรการ!$C:$C,'รับ-จ่าย ประจำวัน'!$B344,ธุรการ!AK:AK)+SUMIF(เส้นแต่งหน้าขนมปัง!$C:$C,'รับ-จ่าย ประจำวัน'!$B344,เส้นแต่งหน้าขนมปัง!AK:AK)+SUMIF('วางแผนBC,CJ'!$C:$C,'รับ-จ่าย ประจำวัน'!$B344,'วางแผนBC,CJ'!AK:AK)+SUMIF(RD!$C:$C,'รับ-จ่าย ประจำวัน'!$B344,RD!AK:AK)+SUMIF('FG,ออนไล,คัดแยก'!$C:$C,'รับ-จ่าย ประจำวัน'!$B344,'FG,ออนไล,คัดแยก'!AK:AK)</f>
        <v>0</v>
      </c>
      <c r="BS344" s="16">
        <f>SUMIF(เตรียมส่วนผสม!$C:$C,'รับ-จ่าย ประจำวัน'!$B344,เตรียมส่วนผสม!AL:AL)+SUMIF(กวนไส้!$C:$C,'รับ-จ่าย ประจำวัน'!$B344,กวนไส้!AL:AL)+SUMIF(ผลิต1!$C:$C,'รับ-จ่าย ประจำวัน'!$B344,ผลิต1!AL:AL)+SUMIF(ผลิต2!$C:$C,'รับ-จ่าย ประจำวัน'!$B344,ผลิต2!AL:AL)+SUMIF(เส้นแต่งหน้าขนมเค้ก!$C:$C,'รับ-จ่าย ประจำวัน'!$B344,เส้นแต่งหน้าขนมเค้ก!AL:AL)+SUMIF(แพ็ค!$C:$C,'รับ-จ่าย ประจำวัน'!$B344,แพ็ค!AL:AL)+SUMIF(ธุรการ!$C:$C,'รับ-จ่าย ประจำวัน'!$B344,ธุรการ!AL:AL)+SUMIF(เส้นแต่งหน้าขนมปัง!$C:$C,'รับ-จ่าย ประจำวัน'!$B344,เส้นแต่งหน้าขนมปัง!AL:AL)+SUMIF('วางแผนBC,CJ'!$C:$C,'รับ-จ่าย ประจำวัน'!$B344,'วางแผนBC,CJ'!AL:AL)+SUMIF(RD!$C:$C,'รับ-จ่าย ประจำวัน'!$B344,RD!AL:AL)+SUMIF('FG,ออนไล,คัดแยก'!$C:$C,'รับ-จ่าย ประจำวัน'!$B344,'FG,ออนไล,คัดแยก'!AL:AL)</f>
        <v>0</v>
      </c>
      <c r="BT344" s="18">
        <f t="shared" si="70"/>
        <v>21</v>
      </c>
      <c r="BU344" s="116"/>
      <c r="BV344" s="146">
        <f t="shared" si="71"/>
        <v>116</v>
      </c>
      <c r="BW344" s="183">
        <v>15</v>
      </c>
      <c r="BX344" s="172">
        <f t="shared" si="81"/>
        <v>0.7</v>
      </c>
      <c r="BY344" s="188">
        <f t="shared" si="74"/>
        <v>165.71428571428572</v>
      </c>
      <c r="BZ344" s="180">
        <f t="shared" ca="1" si="73"/>
        <v>46368.714285714283</v>
      </c>
      <c r="CA344" s="152"/>
      <c r="CB344" s="93"/>
      <c r="CC344" s="93"/>
      <c r="CD344" s="93"/>
      <c r="CE344" s="93"/>
      <c r="CF344" s="93"/>
      <c r="CG344" s="93"/>
      <c r="CH344" s="93"/>
      <c r="CI344" s="93"/>
      <c r="CJ344" s="94"/>
      <c r="CK344" s="9">
        <f t="shared" si="75"/>
        <v>116</v>
      </c>
    </row>
    <row r="345" spans="1:89" x14ac:dyDescent="0.5">
      <c r="A345" s="149"/>
      <c r="B345" s="34" t="s">
        <v>1486</v>
      </c>
      <c r="C345" s="10" t="s">
        <v>1933</v>
      </c>
      <c r="D345" s="177" t="s">
        <v>1029</v>
      </c>
      <c r="E345" s="28">
        <v>0</v>
      </c>
      <c r="F345" s="75"/>
      <c r="G345" s="11" t="s">
        <v>62</v>
      </c>
      <c r="H345" s="12">
        <v>539</v>
      </c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3"/>
      <c r="AF345" s="13"/>
      <c r="AG345" s="13"/>
      <c r="AH345" s="13"/>
      <c r="AI345" s="14"/>
      <c r="AJ345" s="14"/>
      <c r="AK345" s="14"/>
      <c r="AL345" s="14"/>
      <c r="AM345" s="14"/>
      <c r="AN345" s="15">
        <f t="shared" si="69"/>
        <v>0</v>
      </c>
      <c r="AO345" s="16">
        <f>SUMIF(เตรียมส่วนผสม!$C:$C,'รับ-จ่าย ประจำวัน'!$B345,เตรียมส่วนผสม!H:H)+SUMIF(กวนไส้!$C:$C,'รับ-จ่าย ประจำวัน'!$B345,กวนไส้!H:H)+SUMIF(ผลิต1!$C:$C,'รับ-จ่าย ประจำวัน'!$B345,ผลิต1!H:H)+SUMIF(ผลิต2!$C:$C,'รับ-จ่าย ประจำวัน'!$B345,ผลิต2!H:H)+SUMIF(เส้นแต่งหน้าขนมเค้ก!$C:$C,'รับ-จ่าย ประจำวัน'!$B345,เส้นแต่งหน้าขนมเค้ก!H:H)+SUMIF(แพ็ค!$C:$C,'รับ-จ่าย ประจำวัน'!$B345,แพ็ค!H:H)+SUMIF(ธุรการ!$C:$C,'รับ-จ่าย ประจำวัน'!$B345,ธุรการ!H:H)+SUMIF(เส้นแต่งหน้าขนมปัง!$C:$C,'รับ-จ่าย ประจำวัน'!$B345,เส้นแต่งหน้าขนมปัง!H:H)+SUMIF('วางแผนBC,CJ'!$C:$C,'รับ-จ่าย ประจำวัน'!$B345,'วางแผนBC,CJ'!H:H)+SUMIF(RD!$C:$C,'รับ-จ่าย ประจำวัน'!$B345,RD!H:H)+SUMIF('FG,ออนไล,คัดแยก'!$C:$C,'รับ-จ่าย ประจำวัน'!$B345,'FG,ออนไล,คัดแยก'!H:H)</f>
        <v>0</v>
      </c>
      <c r="AP345" s="16">
        <f>SUMIF(เตรียมส่วนผสม!$C:$C,'รับ-จ่าย ประจำวัน'!$B345,เตรียมส่วนผสม!I:I)+SUMIF(กวนไส้!$C:$C,'รับ-จ่าย ประจำวัน'!$B345,กวนไส้!I:I)+SUMIF(ผลิต1!$C:$C,'รับ-จ่าย ประจำวัน'!$B345,ผลิต1!I:I)+SUMIF(ผลิต2!$C:$C,'รับ-จ่าย ประจำวัน'!$B345,ผลิต2!I:I)+SUMIF(เส้นแต่งหน้าขนมเค้ก!$C:$C,'รับ-จ่าย ประจำวัน'!$B345,เส้นแต่งหน้าขนมเค้ก!I:I)+SUMIF(แพ็ค!$C:$C,'รับ-จ่าย ประจำวัน'!$B345,แพ็ค!I:I)+SUMIF(ธุรการ!$C:$C,'รับ-จ่าย ประจำวัน'!$B345,ธุรการ!I:I)+SUMIF(เส้นแต่งหน้าขนมปัง!$C:$C,'รับ-จ่าย ประจำวัน'!$B345,เส้นแต่งหน้าขนมปัง!I:I)+SUMIF('วางแผนBC,CJ'!$C:$C,'รับ-จ่าย ประจำวัน'!$B345,'วางแผนBC,CJ'!I:I)+SUMIF(RD!$C:$C,'รับ-จ่าย ประจำวัน'!$B345,RD!I:I)+SUMIF('FG,ออนไล,คัดแยก'!$C:$C,'รับ-จ่าย ประจำวัน'!$B345,'FG,ออนไล,คัดแยก'!I:I)</f>
        <v>60</v>
      </c>
      <c r="AQ345" s="16">
        <f>SUMIF(เตรียมส่วนผสม!$C:$C,'รับ-จ่าย ประจำวัน'!$B345,เตรียมส่วนผสม!J:J)+SUMIF(กวนไส้!$C:$C,'รับ-จ่าย ประจำวัน'!$B345,กวนไส้!J:J)+SUMIF(ผลิต1!$C:$C,'รับ-จ่าย ประจำวัน'!$B345,ผลิต1!J:J)+SUMIF(ผลิต2!$C:$C,'รับ-จ่าย ประจำวัน'!$B345,ผลิต2!J:J)+SUMIF(เส้นแต่งหน้าขนมเค้ก!$C:$C,'รับ-จ่าย ประจำวัน'!$B345,เส้นแต่งหน้าขนมเค้ก!J:J)+SUMIF(แพ็ค!$C:$C,'รับ-จ่าย ประจำวัน'!$B345,แพ็ค!J:J)+SUMIF(ธุรการ!$C:$C,'รับ-จ่าย ประจำวัน'!$B345,ธุรการ!J:J)+SUMIF(เส้นแต่งหน้าขนมปัง!$C:$C,'รับ-จ่าย ประจำวัน'!$B345,เส้นแต่งหน้าขนมปัง!J:J)+SUMIF('วางแผนBC,CJ'!$C:$C,'รับ-จ่าย ประจำวัน'!$B345,'วางแผนBC,CJ'!J:J)+SUMIF(RD!$C:$C,'รับ-จ่าย ประจำวัน'!$B345,RD!J:J)+SUMIF('FG,ออนไล,คัดแยก'!$C:$C,'รับ-จ่าย ประจำวัน'!$B345,'FG,ออนไล,คัดแยก'!J:J)</f>
        <v>0</v>
      </c>
      <c r="AR345" s="16">
        <f>SUMIF(เตรียมส่วนผสม!$C:$C,'รับ-จ่าย ประจำวัน'!$B345,เตรียมส่วนผสม!K:K)+SUMIF(กวนไส้!$C:$C,'รับ-จ่าย ประจำวัน'!$B345,กวนไส้!K:K)+SUMIF(ผลิต1!$C:$C,'รับ-จ่าย ประจำวัน'!$B345,ผลิต1!K:K)+SUMIF(ผลิต2!$C:$C,'รับ-จ่าย ประจำวัน'!$B345,ผลิต2!K:K)+SUMIF(เส้นแต่งหน้าขนมเค้ก!$C:$C,'รับ-จ่าย ประจำวัน'!$B345,เส้นแต่งหน้าขนมเค้ก!K:K)+SUMIF(แพ็ค!$C:$C,'รับ-จ่าย ประจำวัน'!$B345,แพ็ค!K:K)+SUMIF(ธุรการ!$C:$C,'รับ-จ่าย ประจำวัน'!$B345,ธุรการ!K:K)+SUMIF(เส้นแต่งหน้าขนมปัง!$C:$C,'รับ-จ่าย ประจำวัน'!$B345,เส้นแต่งหน้าขนมปัง!K:K)+SUMIF('วางแผนBC,CJ'!$C:$C,'รับ-จ่าย ประจำวัน'!$B345,'วางแผนBC,CJ'!K:K)+SUMIF(RD!$C:$C,'รับ-จ่าย ประจำวัน'!$B345,RD!K:K)+SUMIF('FG,ออนไล,คัดแยก'!$C:$C,'รับ-จ่าย ประจำวัน'!$B345,'FG,ออนไล,คัดแยก'!K:K)</f>
        <v>0</v>
      </c>
      <c r="AS345" s="16">
        <f>SUMIF(เตรียมส่วนผสม!$C:$C,'รับ-จ่าย ประจำวัน'!$B345,เตรียมส่วนผสม!L:L)+SUMIF(กวนไส้!$C:$C,'รับ-จ่าย ประจำวัน'!$B345,กวนไส้!L:L)+SUMIF(ผลิต1!$C:$C,'รับ-จ่าย ประจำวัน'!$B345,ผลิต1!L:L)+SUMIF(ผลิต2!$C:$C,'รับ-จ่าย ประจำวัน'!$B345,ผลิต2!L:L)+SUMIF(เส้นแต่งหน้าขนมเค้ก!$C:$C,'รับ-จ่าย ประจำวัน'!$B345,เส้นแต่งหน้าขนมเค้ก!L:L)+SUMIF(แพ็ค!$C:$C,'รับ-จ่าย ประจำวัน'!$B345,แพ็ค!L:L)+SUMIF(ธุรการ!$C:$C,'รับ-จ่าย ประจำวัน'!$B345,ธุรการ!L:L)+SUMIF(เส้นแต่งหน้าขนมปัง!$C:$C,'รับ-จ่าย ประจำวัน'!$B345,เส้นแต่งหน้าขนมปัง!L:L)+SUMIF('วางแผนBC,CJ'!$C:$C,'รับ-จ่าย ประจำวัน'!$B345,'วางแผนBC,CJ'!L:L)+SUMIF(RD!$C:$C,'รับ-จ่าย ประจำวัน'!$B345,RD!L:L)+SUMIF('FG,ออนไล,คัดแยก'!$C:$C,'รับ-จ่าย ประจำวัน'!$B345,'FG,ออนไล,คัดแยก'!L:L)</f>
        <v>0</v>
      </c>
      <c r="AT345" s="16">
        <f>SUMIF(เตรียมส่วนผสม!$C:$C,'รับ-จ่าย ประจำวัน'!$B345,เตรียมส่วนผสม!M:M)+SUMIF(กวนไส้!$C:$C,'รับ-จ่าย ประจำวัน'!$B345,กวนไส้!M:M)+SUMIF(ผลิต1!$C:$C,'รับ-จ่าย ประจำวัน'!$B345,ผลิต1!M:M)+SUMIF(ผลิต2!$C:$C,'รับ-จ่าย ประจำวัน'!$B345,ผลิต2!M:M)+SUMIF(เส้นแต่งหน้าขนมเค้ก!$C:$C,'รับ-จ่าย ประจำวัน'!$B345,เส้นแต่งหน้าขนมเค้ก!M:M)+SUMIF(แพ็ค!$C:$C,'รับ-จ่าย ประจำวัน'!$B345,แพ็ค!M:M)+SUMIF(ธุรการ!$C:$C,'รับ-จ่าย ประจำวัน'!$B345,ธุรการ!M:M)+SUMIF(เส้นแต่งหน้าขนมปัง!$C:$C,'รับ-จ่าย ประจำวัน'!$B345,เส้นแต่งหน้าขนมปัง!M:M)+SUMIF('วางแผนBC,CJ'!$C:$C,'รับ-จ่าย ประจำวัน'!$B345,'วางแผนBC,CJ'!M:M)+SUMIF(RD!$C:$C,'รับ-จ่าย ประจำวัน'!$B345,RD!M:M)+SUMIF('FG,ออนไล,คัดแยก'!$C:$C,'รับ-จ่าย ประจำวัน'!$B345,'FG,ออนไล,คัดแยก'!M:M)</f>
        <v>0</v>
      </c>
      <c r="AU345" s="16">
        <f>SUMIF(เตรียมส่วนผสม!$C:$C,'รับ-จ่าย ประจำวัน'!$B345,เตรียมส่วนผสม!N:N)+SUMIF(กวนไส้!$C:$C,'รับ-จ่าย ประจำวัน'!$B345,กวนไส้!N:N)+SUMIF(ผลิต1!$C:$C,'รับ-จ่าย ประจำวัน'!$B345,ผลิต1!N:N)+SUMIF(ผลิต2!$C:$C,'รับ-จ่าย ประจำวัน'!$B345,ผลิต2!N:N)+SUMIF(เส้นแต่งหน้าขนมเค้ก!$C:$C,'รับ-จ่าย ประจำวัน'!$B345,เส้นแต่งหน้าขนมเค้ก!N:N)+SUMIF(แพ็ค!$C:$C,'รับ-จ่าย ประจำวัน'!$B345,แพ็ค!N:N)+SUMIF(ธุรการ!$C:$C,'รับ-จ่าย ประจำวัน'!$B345,ธุรการ!N:N)+SUMIF(เส้นแต่งหน้าขนมปัง!$C:$C,'รับ-จ่าย ประจำวัน'!$B345,เส้นแต่งหน้าขนมปัง!N:N)+SUMIF('วางแผนBC,CJ'!$C:$C,'รับ-จ่าย ประจำวัน'!$B345,'วางแผนBC,CJ'!N:N)+SUMIF(RD!$C:$C,'รับ-จ่าย ประจำวัน'!$B345,RD!N:N)+SUMIF('FG,ออนไล,คัดแยก'!$C:$C,'รับ-จ่าย ประจำวัน'!$B345,'FG,ออนไล,คัดแยก'!N:N)</f>
        <v>12</v>
      </c>
      <c r="AV345" s="16">
        <f>SUMIF(เตรียมส่วนผสม!$C:$C,'รับ-จ่าย ประจำวัน'!$B345,เตรียมส่วนผสม!O:O)+SUMIF(กวนไส้!$C:$C,'รับ-จ่าย ประจำวัน'!$B345,กวนไส้!O:O)+SUMIF(ผลิต1!$C:$C,'รับ-จ่าย ประจำวัน'!$B345,ผลิต1!O:O)+SUMIF(ผลิต2!$C:$C,'รับ-จ่าย ประจำวัน'!$B345,ผลิต2!O:O)+SUMIF(เส้นแต่งหน้าขนมเค้ก!$C:$C,'รับ-จ่าย ประจำวัน'!$B345,เส้นแต่งหน้าขนมเค้ก!O:O)+SUMIF(แพ็ค!$C:$C,'รับ-จ่าย ประจำวัน'!$B345,แพ็ค!O:O)+SUMIF(ธุรการ!$C:$C,'รับ-จ่าย ประจำวัน'!$B345,ธุรการ!O:O)+SUMIF(เส้นแต่งหน้าขนมปัง!$C:$C,'รับ-จ่าย ประจำวัน'!$B345,เส้นแต่งหน้าขนมปัง!O:O)+SUMIF('วางแผนBC,CJ'!$C:$C,'รับ-จ่าย ประจำวัน'!$B345,'วางแผนBC,CJ'!O:O)+SUMIF(RD!$C:$C,'รับ-จ่าย ประจำวัน'!$B345,RD!O:O)+SUMIF('FG,ออนไล,คัดแยก'!$C:$C,'รับ-จ่าย ประจำวัน'!$B345,'FG,ออนไล,คัดแยก'!O:O)</f>
        <v>0</v>
      </c>
      <c r="AW345" s="16">
        <f>SUMIF(เตรียมส่วนผสม!$C:$C,'รับ-จ่าย ประจำวัน'!$B345,เตรียมส่วนผสม!P:P)+SUMIF(กวนไส้!$C:$C,'รับ-จ่าย ประจำวัน'!$B345,กวนไส้!P:P)+SUMIF(ผลิต1!$C:$C,'รับ-จ่าย ประจำวัน'!$B345,ผลิต1!P:P)+SUMIF(ผลิต2!$C:$C,'รับ-จ่าย ประจำวัน'!$B345,ผลิต2!P:P)+SUMIF(เส้นแต่งหน้าขนมเค้ก!$C:$C,'รับ-จ่าย ประจำวัน'!$B345,เส้นแต่งหน้าขนมเค้ก!P:P)+SUMIF(แพ็ค!$C:$C,'รับ-จ่าย ประจำวัน'!$B345,แพ็ค!P:P)+SUMIF(ธุรการ!$C:$C,'รับ-จ่าย ประจำวัน'!$B345,ธุรการ!P:P)+SUMIF(เส้นแต่งหน้าขนมปัง!$C:$C,'รับ-จ่าย ประจำวัน'!$B345,เส้นแต่งหน้าขนมปัง!P:P)+SUMIF('วางแผนBC,CJ'!$C:$C,'รับ-จ่าย ประจำวัน'!$B345,'วางแผนBC,CJ'!P:P)+SUMIF(RD!$C:$C,'รับ-จ่าย ประจำวัน'!$B345,RD!P:P)+SUMIF('FG,ออนไล,คัดแยก'!$C:$C,'รับ-จ่าย ประจำวัน'!$B345,'FG,ออนไล,คัดแยก'!P:P)</f>
        <v>0</v>
      </c>
      <c r="AX345" s="16">
        <f>SUMIF(เตรียมส่วนผสม!$C:$C,'รับ-จ่าย ประจำวัน'!$B345,เตรียมส่วนผสม!Q:Q)+SUMIF(กวนไส้!$C:$C,'รับ-จ่าย ประจำวัน'!$B345,กวนไส้!Q:Q)+SUMIF(ผลิต1!$C:$C,'รับ-จ่าย ประจำวัน'!$B345,ผลิต1!Q:Q)+SUMIF(ผลิต2!$C:$C,'รับ-จ่าย ประจำวัน'!$B345,ผลิต2!Q:Q)+SUMIF(เส้นแต่งหน้าขนมเค้ก!$C:$C,'รับ-จ่าย ประจำวัน'!$B345,เส้นแต่งหน้าขนมเค้ก!Q:Q)+SUMIF(แพ็ค!$C:$C,'รับ-จ่าย ประจำวัน'!$B345,แพ็ค!Q:Q)+SUMIF(ธุรการ!$C:$C,'รับ-จ่าย ประจำวัน'!$B345,ธุรการ!Q:Q)+SUMIF(เส้นแต่งหน้าขนมปัง!$C:$C,'รับ-จ่าย ประจำวัน'!$B345,เส้นแต่งหน้าขนมปัง!Q:Q)+SUMIF('วางแผนBC,CJ'!$C:$C,'รับ-จ่าย ประจำวัน'!$B345,'วางแผนBC,CJ'!Q:Q)+SUMIF(RD!$C:$C,'รับ-จ่าย ประจำวัน'!$B345,RD!Q:Q)+SUMIF('FG,ออนไล,คัดแยก'!$C:$C,'รับ-จ่าย ประจำวัน'!$B345,'FG,ออนไล,คัดแยก'!Q:Q)</f>
        <v>0</v>
      </c>
      <c r="AY345" s="16">
        <f>SUMIF(เตรียมส่วนผสม!$C:$C,'รับ-จ่าย ประจำวัน'!$B345,เตรียมส่วนผสม!R:R)+SUMIF(กวนไส้!$C:$C,'รับ-จ่าย ประจำวัน'!$B345,กวนไส้!R:R)+SUMIF(ผลิต1!$C:$C,'รับ-จ่าย ประจำวัน'!$B345,ผลิต1!R:R)+SUMIF(ผลิต2!$C:$C,'รับ-จ่าย ประจำวัน'!$B345,ผลิต2!R:R)+SUMIF(เส้นแต่งหน้าขนมเค้ก!$C:$C,'รับ-จ่าย ประจำวัน'!$B345,เส้นแต่งหน้าขนมเค้ก!R:R)+SUMIF(แพ็ค!$C:$C,'รับ-จ่าย ประจำวัน'!$B345,แพ็ค!R:R)+SUMIF(ธุรการ!$C:$C,'รับ-จ่าย ประจำวัน'!$B345,ธุรการ!R:R)+SUMIF(เส้นแต่งหน้าขนมปัง!$C:$C,'รับ-จ่าย ประจำวัน'!$B345,เส้นแต่งหน้าขนมปัง!R:R)+SUMIF('วางแผนBC,CJ'!$C:$C,'รับ-จ่าย ประจำวัน'!$B345,'วางแผนBC,CJ'!R:R)+SUMIF(RD!$C:$C,'รับ-จ่าย ประจำวัน'!$B345,RD!R:R)+SUMIF('FG,ออนไล,คัดแยก'!$C:$C,'รับ-จ่าย ประจำวัน'!$B345,'FG,ออนไล,คัดแยก'!R:R)</f>
        <v>38</v>
      </c>
      <c r="AZ345" s="16">
        <f>SUMIF(เตรียมส่วนผสม!$C:$C,'รับ-จ่าย ประจำวัน'!$B345,เตรียมส่วนผสม!S:S)+SUMIF(กวนไส้!$C:$C,'รับ-จ่าย ประจำวัน'!$B345,กวนไส้!S:S)+SUMIF(ผลิต1!$C:$C,'รับ-จ่าย ประจำวัน'!$B345,ผลิต1!S:S)+SUMIF(ผลิต2!$C:$C,'รับ-จ่าย ประจำวัน'!$B345,ผลิต2!S:S)+SUMIF(เส้นแต่งหน้าขนมเค้ก!$C:$C,'รับ-จ่าย ประจำวัน'!$B345,เส้นแต่งหน้าขนมเค้ก!S:S)+SUMIF(แพ็ค!$C:$C,'รับ-จ่าย ประจำวัน'!$B345,แพ็ค!S:S)+SUMIF(ธุรการ!$C:$C,'รับ-จ่าย ประจำวัน'!$B345,ธุรการ!S:S)+SUMIF(เส้นแต่งหน้าขนมปัง!$C:$C,'รับ-จ่าย ประจำวัน'!$B345,เส้นแต่งหน้าขนมปัง!S:S)+SUMIF('วางแผนBC,CJ'!$C:$C,'รับ-จ่าย ประจำวัน'!$B345,'วางแผนBC,CJ'!S:S)+SUMIF(RD!$C:$C,'รับ-จ่าย ประจำวัน'!$B345,RD!S:S)+SUMIF('FG,ออนไล,คัดแยก'!$C:$C,'รับ-จ่าย ประจำวัน'!$B345,'FG,ออนไล,คัดแยก'!S:S)</f>
        <v>46</v>
      </c>
      <c r="BA345" s="16">
        <f>SUMIF(เตรียมส่วนผสม!$C:$C,'รับ-จ่าย ประจำวัน'!$B345,เตรียมส่วนผสม!T:T)+SUMIF(กวนไส้!$C:$C,'รับ-จ่าย ประจำวัน'!$B345,กวนไส้!T:T)+SUMIF(ผลิต1!$C:$C,'รับ-จ่าย ประจำวัน'!$B345,ผลิต1!T:T)+SUMIF(ผลิต2!$C:$C,'รับ-จ่าย ประจำวัน'!$B345,ผลิต2!T:T)+SUMIF(เส้นแต่งหน้าขนมเค้ก!$C:$C,'รับ-จ่าย ประจำวัน'!$B345,เส้นแต่งหน้าขนมเค้ก!T:T)+SUMIF(แพ็ค!$C:$C,'รับ-จ่าย ประจำวัน'!$B345,แพ็ค!T:T)+SUMIF(ธุรการ!$C:$C,'รับ-จ่าย ประจำวัน'!$B345,ธุรการ!T:T)+SUMIF(เส้นแต่งหน้าขนมปัง!$C:$C,'รับ-จ่าย ประจำวัน'!$B345,เส้นแต่งหน้าขนมปัง!T:T)+SUMIF('วางแผนBC,CJ'!$C:$C,'รับ-จ่าย ประจำวัน'!$B345,'วางแผนBC,CJ'!T:T)+SUMIF(RD!$C:$C,'รับ-จ่าย ประจำวัน'!$B345,RD!T:T)+SUMIF('FG,ออนไล,คัดแยก'!$C:$C,'รับ-จ่าย ประจำวัน'!$B345,'FG,ออนไล,คัดแยก'!T:T)</f>
        <v>0</v>
      </c>
      <c r="BB345" s="16">
        <f>SUMIF(เตรียมส่วนผสม!$C:$C,'รับ-จ่าย ประจำวัน'!$B345,เตรียมส่วนผสม!U:U)+SUMIF(กวนไส้!$C:$C,'รับ-จ่าย ประจำวัน'!$B345,กวนไส้!U:U)+SUMIF(ผลิต1!$C:$C,'รับ-จ่าย ประจำวัน'!$B345,ผลิต1!U:U)+SUMIF(ผลิต2!$C:$C,'รับ-จ่าย ประจำวัน'!$B345,ผลิต2!U:U)+SUMIF(เส้นแต่งหน้าขนมเค้ก!$C:$C,'รับ-จ่าย ประจำวัน'!$B345,เส้นแต่งหน้าขนมเค้ก!U:U)+SUMIF(แพ็ค!$C:$C,'รับ-จ่าย ประจำวัน'!$B345,แพ็ค!U:U)+SUMIF(ธุรการ!$C:$C,'รับ-จ่าย ประจำวัน'!$B345,ธุรการ!U:U)+SUMIF(เส้นแต่งหน้าขนมปัง!$C:$C,'รับ-จ่าย ประจำวัน'!$B345,เส้นแต่งหน้าขนมปัง!U:U)+SUMIF('วางแผนBC,CJ'!$C:$C,'รับ-จ่าย ประจำวัน'!$B345,'วางแผนBC,CJ'!U:U)+SUMIF(RD!$C:$C,'รับ-จ่าย ประจำวัน'!$B345,RD!U:U)+SUMIF('FG,ออนไล,คัดแยก'!$C:$C,'รับ-จ่าย ประจำวัน'!$B345,'FG,ออนไล,คัดแยก'!U:U)</f>
        <v>0</v>
      </c>
      <c r="BC345" s="16">
        <f>SUMIF(เตรียมส่วนผสม!$C:$C,'รับ-จ่าย ประจำวัน'!$B345,เตรียมส่วนผสม!V:V)+SUMIF(กวนไส้!$C:$C,'รับ-จ่าย ประจำวัน'!$B345,กวนไส้!V:V)+SUMIF(ผลิต1!$C:$C,'รับ-จ่าย ประจำวัน'!$B345,ผลิต1!V:V)+SUMIF(ผลิต2!$C:$C,'รับ-จ่าย ประจำวัน'!$B345,ผลิต2!V:V)+SUMIF(เส้นแต่งหน้าขนมเค้ก!$C:$C,'รับ-จ่าย ประจำวัน'!$B345,เส้นแต่งหน้าขนมเค้ก!V:V)+SUMIF(แพ็ค!$C:$C,'รับ-จ่าย ประจำวัน'!$B345,แพ็ค!V:V)+SUMIF(ธุรการ!$C:$C,'รับ-จ่าย ประจำวัน'!$B345,ธุรการ!V:V)+SUMIF(เส้นแต่งหน้าขนมปัง!$C:$C,'รับ-จ่าย ประจำวัน'!$B345,เส้นแต่งหน้าขนมปัง!V:V)+SUMIF('วางแผนBC,CJ'!$C:$C,'รับ-จ่าย ประจำวัน'!$B345,'วางแผนBC,CJ'!V:V)+SUMIF(RD!$C:$C,'รับ-จ่าย ประจำวัน'!$B345,RD!V:V)+SUMIF('FG,ออนไล,คัดแยก'!$C:$C,'รับ-จ่าย ประจำวัน'!$B345,'FG,ออนไล,คัดแยก'!V:V)</f>
        <v>24</v>
      </c>
      <c r="BD345" s="16">
        <f>SUMIF(เตรียมส่วนผสม!$C:$C,'รับ-จ่าย ประจำวัน'!$B345,เตรียมส่วนผสม!W:W)+SUMIF(กวนไส้!$C:$C,'รับ-จ่าย ประจำวัน'!$B345,กวนไส้!W:W)+SUMIF(ผลิต1!$C:$C,'รับ-จ่าย ประจำวัน'!$B345,ผลิต1!W:W)+SUMIF(ผลิต2!$C:$C,'รับ-จ่าย ประจำวัน'!$B345,ผลิต2!W:W)+SUMIF(เส้นแต่งหน้าขนมเค้ก!$C:$C,'รับ-จ่าย ประจำวัน'!$B345,เส้นแต่งหน้าขนมเค้ก!W:W)+SUMIF(แพ็ค!$C:$C,'รับ-จ่าย ประจำวัน'!$B345,แพ็ค!W:W)+SUMIF(ธุรการ!$C:$C,'รับ-จ่าย ประจำวัน'!$B345,ธุรการ!W:W)+SUMIF(เส้นแต่งหน้าขนมปัง!$C:$C,'รับ-จ่าย ประจำวัน'!$B345,เส้นแต่งหน้าขนมปัง!W:W)+SUMIF('วางแผนBC,CJ'!$C:$C,'รับ-จ่าย ประจำวัน'!$B345,'วางแผนBC,CJ'!W:W)+SUMIF(RD!$C:$C,'รับ-จ่าย ประจำวัน'!$B345,RD!W:W)+SUMIF('FG,ออนไล,คัดแยก'!$C:$C,'รับ-จ่าย ประจำวัน'!$B345,'FG,ออนไล,คัดแยก'!W:W)</f>
        <v>12</v>
      </c>
      <c r="BE345" s="16">
        <f>SUMIF(เตรียมส่วนผสม!$C:$C,'รับ-จ่าย ประจำวัน'!$B345,เตรียมส่วนผสม!X:X)+SUMIF(กวนไส้!$C:$C,'รับ-จ่าย ประจำวัน'!$B345,กวนไส้!X:X)+SUMIF(ผลิต1!$C:$C,'รับ-จ่าย ประจำวัน'!$B345,ผลิต1!X:X)+SUMIF(ผลิต2!$C:$C,'รับ-จ่าย ประจำวัน'!$B345,ผลิต2!X:X)+SUMIF(เส้นแต่งหน้าขนมเค้ก!$C:$C,'รับ-จ่าย ประจำวัน'!$B345,เส้นแต่งหน้าขนมเค้ก!X:X)+SUMIF(แพ็ค!$C:$C,'รับ-จ่าย ประจำวัน'!$B345,แพ็ค!X:X)+SUMIF(ธุรการ!$C:$C,'รับ-จ่าย ประจำวัน'!$B345,ธุรการ!X:X)+SUMIF(เส้นแต่งหน้าขนมปัง!$C:$C,'รับ-จ่าย ประจำวัน'!$B345,เส้นแต่งหน้าขนมปัง!X:X)+SUMIF('วางแผนBC,CJ'!$C:$C,'รับ-จ่าย ประจำวัน'!$B345,'วางแผนBC,CJ'!X:X)+SUMIF(RD!$C:$C,'รับ-จ่าย ประจำวัน'!$B345,RD!X:X)+SUMIF('FG,ออนไล,คัดแยก'!$C:$C,'รับ-จ่าย ประจำวัน'!$B345,'FG,ออนไล,คัดแยก'!X:X)</f>
        <v>0</v>
      </c>
      <c r="BF345" s="16">
        <f>SUMIF(เตรียมส่วนผสม!$C:$C,'รับ-จ่าย ประจำวัน'!$B345,เตรียมส่วนผสม!Y:Y)+SUMIF(กวนไส้!$C:$C,'รับ-จ่าย ประจำวัน'!$B345,กวนไส้!Y:Y)+SUMIF(ผลิต1!$C:$C,'รับ-จ่าย ประจำวัน'!$B345,ผลิต1!Y:Y)+SUMIF(ผลิต2!$C:$C,'รับ-จ่าย ประจำวัน'!$B345,ผลิต2!Y:Y)+SUMIF(เส้นแต่งหน้าขนมเค้ก!$C:$C,'รับ-จ่าย ประจำวัน'!$B345,เส้นแต่งหน้าขนมเค้ก!Y:Y)+SUMIF(แพ็ค!$C:$C,'รับ-จ่าย ประจำวัน'!$B345,แพ็ค!Y:Y)+SUMIF(ธุรการ!$C:$C,'รับ-จ่าย ประจำวัน'!$B345,ธุรการ!Y:Y)+SUMIF(เส้นแต่งหน้าขนมปัง!$C:$C,'รับ-จ่าย ประจำวัน'!$B345,เส้นแต่งหน้าขนมปัง!Y:Y)+SUMIF('วางแผนBC,CJ'!$C:$C,'รับ-จ่าย ประจำวัน'!$B345,'วางแผนBC,CJ'!Y:Y)+SUMIF(RD!$C:$C,'รับ-จ่าย ประจำวัน'!$B345,RD!Y:Y)+SUMIF('FG,ออนไล,คัดแยก'!$C:$C,'รับ-จ่าย ประจำวัน'!$B345,'FG,ออนไล,คัดแยก'!Y:Y)</f>
        <v>24</v>
      </c>
      <c r="BG345" s="16">
        <f>SUMIF(เตรียมส่วนผสม!$C:$C,'รับ-จ่าย ประจำวัน'!$B345,เตรียมส่วนผสม!Z:Z)+SUMIF(กวนไส้!$C:$C,'รับ-จ่าย ประจำวัน'!$B345,กวนไส้!Z:Z)+SUMIF(ผลิต1!$C:$C,'รับ-จ่าย ประจำวัน'!$B345,ผลิต1!Z:Z)+SUMIF(ผลิต2!$C:$C,'รับ-จ่าย ประจำวัน'!$B345,ผลิต2!Z:Z)+SUMIF(เส้นแต่งหน้าขนมเค้ก!$C:$C,'รับ-จ่าย ประจำวัน'!$B345,เส้นแต่งหน้าขนมเค้ก!Z:Z)+SUMIF(แพ็ค!$C:$C,'รับ-จ่าย ประจำวัน'!$B345,แพ็ค!Z:Z)+SUMIF(ธุรการ!$C:$C,'รับ-จ่าย ประจำวัน'!$B345,ธุรการ!Z:Z)+SUMIF(เส้นแต่งหน้าขนมปัง!$C:$C,'รับ-จ่าย ประจำวัน'!$B345,เส้นแต่งหน้าขนมปัง!Z:Z)+SUMIF('วางแผนBC,CJ'!$C:$C,'รับ-จ่าย ประจำวัน'!$B345,'วางแผนBC,CJ'!Z:Z)+SUMIF(RD!$C:$C,'รับ-จ่าย ประจำวัน'!$B345,RD!Z:Z)+SUMIF('FG,ออนไล,คัดแยก'!$C:$C,'รับ-จ่าย ประจำวัน'!$B345,'FG,ออนไล,คัดแยก'!Z:Z)</f>
        <v>20</v>
      </c>
      <c r="BH345" s="16">
        <f>SUMIF(เตรียมส่วนผสม!$C:$C,'รับ-จ่าย ประจำวัน'!$B345,เตรียมส่วนผสม!AA:AA)+SUMIF(กวนไส้!$C:$C,'รับ-จ่าย ประจำวัน'!$B345,กวนไส้!AA:AA)+SUMIF(ผลิต1!$C:$C,'รับ-จ่าย ประจำวัน'!$B345,ผลิต1!AA:AA)+SUMIF(ผลิต2!$C:$C,'รับ-จ่าย ประจำวัน'!$B345,ผลิต2!AA:AA)+SUMIF(เส้นแต่งหน้าขนมเค้ก!$C:$C,'รับ-จ่าย ประจำวัน'!$B345,เส้นแต่งหน้าขนมเค้ก!AA:AA)+SUMIF(แพ็ค!$C:$C,'รับ-จ่าย ประจำวัน'!$B345,แพ็ค!AA:AA)+SUMIF(ธุรการ!$C:$C,'รับ-จ่าย ประจำวัน'!$B345,ธุรการ!AA:AA)+SUMIF(เส้นแต่งหน้าขนมปัง!$C:$C,'รับ-จ่าย ประจำวัน'!$B345,เส้นแต่งหน้าขนมปัง!AA:AA)+SUMIF('วางแผนBC,CJ'!$C:$C,'รับ-จ่าย ประจำวัน'!$B345,'วางแผนBC,CJ'!AA:AA)+SUMIF(RD!$C:$C,'รับ-จ่าย ประจำวัน'!$B345,RD!AA:AA)+SUMIF('FG,ออนไล,คัดแยก'!$C:$C,'รับ-จ่าย ประจำวัน'!$B345,'FG,ออนไล,คัดแยก'!AA:AA)</f>
        <v>0</v>
      </c>
      <c r="BI345" s="16">
        <f>SUMIF(เตรียมส่วนผสม!$C:$C,'รับ-จ่าย ประจำวัน'!$B345,เตรียมส่วนผสม!AB:AB)+SUMIF(กวนไส้!$C:$C,'รับ-จ่าย ประจำวัน'!$B345,กวนไส้!AB:AB)+SUMIF(ผลิต1!$C:$C,'รับ-จ่าย ประจำวัน'!$B345,ผลิต1!AB:AB)+SUMIF(ผลิต2!$C:$C,'รับ-จ่าย ประจำวัน'!$B345,ผลิต2!AB:AB)+SUMIF(เส้นแต่งหน้าขนมเค้ก!$C:$C,'รับ-จ่าย ประจำวัน'!$B345,เส้นแต่งหน้าขนมเค้ก!AB:AB)+SUMIF(แพ็ค!$C:$C,'รับ-จ่าย ประจำวัน'!$B345,แพ็ค!AB:AB)+SUMIF(ธุรการ!$C:$C,'รับ-จ่าย ประจำวัน'!$B345,ธุรการ!AB:AB)+SUMIF(เส้นแต่งหน้าขนมปัง!$C:$C,'รับ-จ่าย ประจำวัน'!$B345,เส้นแต่งหน้าขนมปัง!AB:AB)+SUMIF('วางแผนBC,CJ'!$C:$C,'รับ-จ่าย ประจำวัน'!$B345,'วางแผนBC,CJ'!AB:AB)+SUMIF(RD!$C:$C,'รับ-จ่าย ประจำวัน'!$B345,RD!AB:AB)+SUMIF('FG,ออนไล,คัดแยก'!$C:$C,'รับ-จ่าย ประจำวัน'!$B345,'FG,ออนไล,คัดแยก'!AB:AB)</f>
        <v>0</v>
      </c>
      <c r="BJ345" s="16">
        <f>SUMIF(เตรียมส่วนผสม!$C:$C,'รับ-จ่าย ประจำวัน'!$B345,เตรียมส่วนผสม!AC:AC)+SUMIF(กวนไส้!$C:$C,'รับ-จ่าย ประจำวัน'!$B345,กวนไส้!AC:AC)+SUMIF(ผลิต1!$C:$C,'รับ-จ่าย ประจำวัน'!$B345,ผลิต1!AC:AC)+SUMIF(ผลิต2!$C:$C,'รับ-จ่าย ประจำวัน'!$B345,ผลิต2!AC:AC)+SUMIF(เส้นแต่งหน้าขนมเค้ก!$C:$C,'รับ-จ่าย ประจำวัน'!$B345,เส้นแต่งหน้าขนมเค้ก!AC:AC)+SUMIF(แพ็ค!$C:$C,'รับ-จ่าย ประจำวัน'!$B345,แพ็ค!AC:AC)+SUMIF(ธุรการ!$C:$C,'รับ-จ่าย ประจำวัน'!$B345,ธุรการ!AC:AC)+SUMIF(เส้นแต่งหน้าขนมปัง!$C:$C,'รับ-จ่าย ประจำวัน'!$B345,เส้นแต่งหน้าขนมปัง!AC:AC)+SUMIF('วางแผนBC,CJ'!$C:$C,'รับ-จ่าย ประจำวัน'!$B345,'วางแผนBC,CJ'!AC:AC)+SUMIF(RD!$C:$C,'รับ-จ่าย ประจำวัน'!$B345,RD!AC:AC)+SUMIF('FG,ออนไล,คัดแยก'!$C:$C,'รับ-จ่าย ประจำวัน'!$B345,'FG,ออนไล,คัดแยก'!AC:AC)</f>
        <v>12</v>
      </c>
      <c r="BK345" s="16">
        <f>SUMIF(เตรียมส่วนผสม!$C:$C,'รับ-จ่าย ประจำวัน'!$B345,เตรียมส่วนผสม!AD:AD)+SUMIF(กวนไส้!$C:$C,'รับ-จ่าย ประจำวัน'!$B345,กวนไส้!AD:AD)+SUMIF(ผลิต1!$C:$C,'รับ-จ่าย ประจำวัน'!$B345,ผลิต1!AD:AD)+SUMIF(ผลิต2!$C:$C,'รับ-จ่าย ประจำวัน'!$B345,ผลิต2!AD:AD)+SUMIF(เส้นแต่งหน้าขนมเค้ก!$C:$C,'รับ-จ่าย ประจำวัน'!$B345,เส้นแต่งหน้าขนมเค้ก!AD:AD)+SUMIF(แพ็ค!$C:$C,'รับ-จ่าย ประจำวัน'!$B345,แพ็ค!AD:AD)+SUMIF(ธุรการ!$C:$C,'รับ-จ่าย ประจำวัน'!$B345,ธุรการ!AD:AD)+SUMIF(เส้นแต่งหน้าขนมปัง!$C:$C,'รับ-จ่าย ประจำวัน'!$B345,เส้นแต่งหน้าขนมปัง!AD:AD)+SUMIF('วางแผนBC,CJ'!$C:$C,'รับ-จ่าย ประจำวัน'!$B345,'วางแผนBC,CJ'!AD:AD)+SUMIF(RD!$C:$C,'รับ-จ่าย ประจำวัน'!$B345,RD!AD:AD)+SUMIF('FG,ออนไล,คัดแยก'!$C:$C,'รับ-จ่าย ประจำวัน'!$B345,'FG,ออนไล,คัดแยก'!AD:AD)</f>
        <v>36</v>
      </c>
      <c r="BL345" s="16">
        <f>SUMIF(เตรียมส่วนผสม!$C:$C,'รับ-จ่าย ประจำวัน'!$B345,เตรียมส่วนผสม!AE:AE)+SUMIF(กวนไส้!$C:$C,'รับ-จ่าย ประจำวัน'!$B345,กวนไส้!AE:AE)+SUMIF(ผลิต1!$C:$C,'รับ-จ่าย ประจำวัน'!$B345,ผลิต1!AE:AE)+SUMIF(ผลิต2!$C:$C,'รับ-จ่าย ประจำวัน'!$B345,ผลิต2!AE:AE)+SUMIF(เส้นแต่งหน้าขนมเค้ก!$C:$C,'รับ-จ่าย ประจำวัน'!$B345,เส้นแต่งหน้าขนมเค้ก!AE:AE)+SUMIF(แพ็ค!$C:$C,'รับ-จ่าย ประจำวัน'!$B345,แพ็ค!AE:AE)+SUMIF(ธุรการ!$C:$C,'รับ-จ่าย ประจำวัน'!$B345,ธุรการ!AE:AE)+SUMIF(เส้นแต่งหน้าขนมปัง!$C:$C,'รับ-จ่าย ประจำวัน'!$B345,เส้นแต่งหน้าขนมปัง!AE:AE)+SUMIF('วางแผนBC,CJ'!$C:$C,'รับ-จ่าย ประจำวัน'!$B345,'วางแผนBC,CJ'!AE:AE)+SUMIF(RD!$C:$C,'รับ-จ่าย ประจำวัน'!$B345,RD!AE:AE)+SUMIF('FG,ออนไล,คัดแยก'!$C:$C,'รับ-จ่าย ประจำวัน'!$B345,'FG,ออนไล,คัดแยก'!AE:AE)</f>
        <v>24</v>
      </c>
      <c r="BM345" s="16">
        <f>SUMIF(เตรียมส่วนผสม!$C:$C,'รับ-จ่าย ประจำวัน'!$B345,เตรียมส่วนผสม!AF:AF)+SUMIF(กวนไส้!$C:$C,'รับ-จ่าย ประจำวัน'!$B345,กวนไส้!AF:AF)+SUMIF(ผลิต1!$C:$C,'รับ-จ่าย ประจำวัน'!$B345,ผลิต1!AF:AF)+SUMIF(ผลิต2!$C:$C,'รับ-จ่าย ประจำวัน'!$B345,ผลิต2!AF:AF)+SUMIF(เส้นแต่งหน้าขนมเค้ก!$C:$C,'รับ-จ่าย ประจำวัน'!$B345,เส้นแต่งหน้าขนมเค้ก!AF:AF)+SUMIF(แพ็ค!$C:$C,'รับ-จ่าย ประจำวัน'!$B345,แพ็ค!AF:AF)+SUMIF(ธุรการ!$C:$C,'รับ-จ่าย ประจำวัน'!$B345,ธุรการ!AF:AF)+SUMIF(เส้นแต่งหน้าขนมปัง!$C:$C,'รับ-จ่าย ประจำวัน'!$B345,เส้นแต่งหน้าขนมปัง!AF:AF)+SUMIF('วางแผนBC,CJ'!$C:$C,'รับ-จ่าย ประจำวัน'!$B345,'วางแผนBC,CJ'!AF:AF)+SUMIF(RD!$C:$C,'รับ-จ่าย ประจำวัน'!$B345,RD!AF:AF)+SUMIF('FG,ออนไล,คัดแยก'!$C:$C,'รับ-จ่าย ประจำวัน'!$B345,'FG,ออนไล,คัดแยก'!AF:AF)</f>
        <v>0</v>
      </c>
      <c r="BN345" s="16">
        <f>SUMIF(เตรียมส่วนผสม!$C:$C,'รับ-จ่าย ประจำวัน'!$B345,เตรียมส่วนผสม!AG:AG)+SUMIF(กวนไส้!$C:$C,'รับ-จ่าย ประจำวัน'!$B345,กวนไส้!AG:AG)+SUMIF(ผลิต1!$C:$C,'รับ-จ่าย ประจำวัน'!$B345,ผลิต1!AG:AG)+SUMIF(ผลิต2!$C:$C,'รับ-จ่าย ประจำวัน'!$B345,ผลิต2!AG:AG)+SUMIF(เส้นแต่งหน้าขนมเค้ก!$C:$C,'รับ-จ่าย ประจำวัน'!$B345,เส้นแต่งหน้าขนมเค้ก!AG:AG)+SUMIF(แพ็ค!$C:$C,'รับ-จ่าย ประจำวัน'!$B345,แพ็ค!AG:AG)+SUMIF(ธุรการ!$C:$C,'รับ-จ่าย ประจำวัน'!$B345,ธุรการ!AG:AG)+SUMIF(เส้นแต่งหน้าขนมปัง!$C:$C,'รับ-จ่าย ประจำวัน'!$B345,เส้นแต่งหน้าขนมปัง!AG:AG)+SUMIF('วางแผนBC,CJ'!$C:$C,'รับ-จ่าย ประจำวัน'!$B345,'วางแผนBC,CJ'!AG:AG)+SUMIF(RD!$C:$C,'รับ-จ่าย ประจำวัน'!$B345,RD!AG:AG)+SUMIF('FG,ออนไล,คัดแยก'!$C:$C,'รับ-จ่าย ประจำวัน'!$B345,'FG,ออนไล,คัดแยก'!AG:AG)</f>
        <v>0</v>
      </c>
      <c r="BO345" s="16">
        <f>SUMIF(เตรียมส่วนผสม!$C:$C,'รับ-จ่าย ประจำวัน'!$B345,เตรียมส่วนผสม!AH:AH)+SUMIF(กวนไส้!$C:$C,'รับ-จ่าย ประจำวัน'!$B345,กวนไส้!AH:AH)+SUMIF(ผลิต1!$C:$C,'รับ-จ่าย ประจำวัน'!$B345,ผลิต1!AH:AH)+SUMIF(ผลิต2!$C:$C,'รับ-จ่าย ประจำวัน'!$B345,ผลิต2!AH:AH)+SUMIF(เส้นแต่งหน้าขนมเค้ก!$C:$C,'รับ-จ่าย ประจำวัน'!$B345,เส้นแต่งหน้าขนมเค้ก!AH:AH)+SUMIF(แพ็ค!$C:$C,'รับ-จ่าย ประจำวัน'!$B345,แพ็ค!AH:AH)+SUMIF(ธุรการ!$C:$C,'รับ-จ่าย ประจำวัน'!$B345,ธุรการ!AH:AH)+SUMIF(เส้นแต่งหน้าขนมปัง!$C:$C,'รับ-จ่าย ประจำวัน'!$B345,เส้นแต่งหน้าขนมปัง!AH:AH)+SUMIF('วางแผนBC,CJ'!$C:$C,'รับ-จ่าย ประจำวัน'!$B345,'วางแผนBC,CJ'!AH:AH)+SUMIF(RD!$C:$C,'รับ-จ่าย ประจำวัน'!$B345,RD!AH:AH)+SUMIF('FG,ออนไล,คัดแยก'!$C:$C,'รับ-จ่าย ประจำวัน'!$B345,'FG,ออนไล,คัดแยก'!AH:AH)</f>
        <v>0</v>
      </c>
      <c r="BP345" s="16">
        <f>SUMIF(เตรียมส่วนผสม!$C:$C,'รับ-จ่าย ประจำวัน'!$B345,เตรียมส่วนผสม!AI:AI)+SUMIF(กวนไส้!$C:$C,'รับ-จ่าย ประจำวัน'!$B345,กวนไส้!AI:AI)+SUMIF(ผลิต1!$C:$C,'รับ-จ่าย ประจำวัน'!$B345,ผลิต1!AI:AI)+SUMIF(ผลิต2!$C:$C,'รับ-จ่าย ประจำวัน'!$B345,ผลิต2!AI:AI)+SUMIF(เส้นแต่งหน้าขนมเค้ก!$C:$C,'รับ-จ่าย ประจำวัน'!$B345,เส้นแต่งหน้าขนมเค้ก!AI:AI)+SUMIF(แพ็ค!$C:$C,'รับ-จ่าย ประจำวัน'!$B345,แพ็ค!AI:AI)+SUMIF(ธุรการ!$C:$C,'รับ-จ่าย ประจำวัน'!$B345,ธุรการ!AI:AI)+SUMIF(เส้นแต่งหน้าขนมปัง!$C:$C,'รับ-จ่าย ประจำวัน'!$B345,เส้นแต่งหน้าขนมปัง!AI:AI)+SUMIF('วางแผนBC,CJ'!$C:$C,'รับ-จ่าย ประจำวัน'!$B345,'วางแผนBC,CJ'!AI:AI)+SUMIF(RD!$C:$C,'รับ-จ่าย ประจำวัน'!$B345,RD!AI:AI)+SUMIF('FG,ออนไล,คัดแยก'!$C:$C,'รับ-จ่าย ประจำวัน'!$B345,'FG,ออนไล,คัดแยก'!AI:AI)</f>
        <v>24</v>
      </c>
      <c r="BQ345" s="16">
        <f>SUMIF(เตรียมส่วนผสม!$C:$C,'รับ-จ่าย ประจำวัน'!$B345,เตรียมส่วนผสม!AJ:AJ)+SUMIF(กวนไส้!$C:$C,'รับ-จ่าย ประจำวัน'!$B345,กวนไส้!AJ:AJ)+SUMIF(ผลิต1!$C:$C,'รับ-จ่าย ประจำวัน'!$B345,ผลิต1!AJ:AJ)+SUMIF(ผลิต2!$C:$C,'รับ-จ่าย ประจำวัน'!$B345,ผลิต2!AJ:AJ)+SUMIF(เส้นแต่งหน้าขนมเค้ก!$C:$C,'รับ-จ่าย ประจำวัน'!$B345,เส้นแต่งหน้าขนมเค้ก!AJ:AJ)+SUMIF(แพ็ค!$C:$C,'รับ-จ่าย ประจำวัน'!$B345,แพ็ค!AJ:AJ)+SUMIF(ธุรการ!$C:$C,'รับ-จ่าย ประจำวัน'!$B345,ธุรการ!AJ:AJ)+SUMIF(เส้นแต่งหน้าขนมปัง!$C:$C,'รับ-จ่าย ประจำวัน'!$B345,เส้นแต่งหน้าขนมปัง!AJ:AJ)+SUMIF('วางแผนBC,CJ'!$C:$C,'รับ-จ่าย ประจำวัน'!$B345,'วางแผนBC,CJ'!AJ:AJ)+SUMIF(RD!$C:$C,'รับ-จ่าย ประจำวัน'!$B345,RD!AJ:AJ)+SUMIF('FG,ออนไล,คัดแยก'!$C:$C,'รับ-จ่าย ประจำวัน'!$B345,'FG,ออนไล,คัดแยก'!AJ:AJ)</f>
        <v>12</v>
      </c>
      <c r="BR345" s="16">
        <f>SUMIF(เตรียมส่วนผสม!$C:$C,'รับ-จ่าย ประจำวัน'!$B345,เตรียมส่วนผสม!AK:AK)+SUMIF(กวนไส้!$C:$C,'รับ-จ่าย ประจำวัน'!$B345,กวนไส้!AK:AK)+SUMIF(ผลิต1!$C:$C,'รับ-จ่าย ประจำวัน'!$B345,ผลิต1!AK:AK)+SUMIF(ผลิต2!$C:$C,'รับ-จ่าย ประจำวัน'!$B345,ผลิต2!AK:AK)+SUMIF(เส้นแต่งหน้าขนมเค้ก!$C:$C,'รับ-จ่าย ประจำวัน'!$B345,เส้นแต่งหน้าขนมเค้ก!AK:AK)+SUMIF(แพ็ค!$C:$C,'รับ-จ่าย ประจำวัน'!$B345,แพ็ค!AK:AK)+SUMIF(ธุรการ!$C:$C,'รับ-จ่าย ประจำวัน'!$B345,ธุรการ!AK:AK)+SUMIF(เส้นแต่งหน้าขนมปัง!$C:$C,'รับ-จ่าย ประจำวัน'!$B345,เส้นแต่งหน้าขนมปัง!AK:AK)+SUMIF('วางแผนBC,CJ'!$C:$C,'รับ-จ่าย ประจำวัน'!$B345,'วางแผนBC,CJ'!AK:AK)+SUMIF(RD!$C:$C,'รับ-จ่าย ประจำวัน'!$B345,RD!AK:AK)+SUMIF('FG,ออนไล,คัดแยก'!$C:$C,'รับ-จ่าย ประจำวัน'!$B345,'FG,ออนไล,คัดแยก'!AK:AK)</f>
        <v>0</v>
      </c>
      <c r="BS345" s="16">
        <f>SUMIF(เตรียมส่วนผสม!$C:$C,'รับ-จ่าย ประจำวัน'!$B345,เตรียมส่วนผสม!AL:AL)+SUMIF(กวนไส้!$C:$C,'รับ-จ่าย ประจำวัน'!$B345,กวนไส้!AL:AL)+SUMIF(ผลิต1!$C:$C,'รับ-จ่าย ประจำวัน'!$B345,ผลิต1!AL:AL)+SUMIF(ผลิต2!$C:$C,'รับ-จ่าย ประจำวัน'!$B345,ผลิต2!AL:AL)+SUMIF(เส้นแต่งหน้าขนมเค้ก!$C:$C,'รับ-จ่าย ประจำวัน'!$B345,เส้นแต่งหน้าขนมเค้ก!AL:AL)+SUMIF(แพ็ค!$C:$C,'รับ-จ่าย ประจำวัน'!$B345,แพ็ค!AL:AL)+SUMIF(ธุรการ!$C:$C,'รับ-จ่าย ประจำวัน'!$B345,ธุรการ!AL:AL)+SUMIF(เส้นแต่งหน้าขนมปัง!$C:$C,'รับ-จ่าย ประจำวัน'!$B345,เส้นแต่งหน้าขนมปัง!AL:AL)+SUMIF('วางแผนBC,CJ'!$C:$C,'รับ-จ่าย ประจำวัน'!$B345,'วางแผนBC,CJ'!AL:AL)+SUMIF(RD!$C:$C,'รับ-จ่าย ประจำวัน'!$B345,RD!AL:AL)+SUMIF('FG,ออนไล,คัดแยก'!$C:$C,'รับ-จ่าย ประจำวัน'!$B345,'FG,ออนไล,คัดแยก'!AL:AL)</f>
        <v>0</v>
      </c>
      <c r="BT345" s="18">
        <f t="shared" si="70"/>
        <v>344</v>
      </c>
      <c r="BU345" s="116"/>
      <c r="BV345" s="146">
        <f t="shared" si="71"/>
        <v>195</v>
      </c>
      <c r="BW345" s="183">
        <v>20</v>
      </c>
      <c r="BX345" s="172">
        <f t="shared" si="81"/>
        <v>11.466666666666667</v>
      </c>
      <c r="BY345" s="188">
        <f t="shared" si="74"/>
        <v>17.005813953488371</v>
      </c>
      <c r="BZ345" s="180">
        <f t="shared" ca="1" si="73"/>
        <v>46220.005813953489</v>
      </c>
      <c r="CA345" s="97">
        <v>1200</v>
      </c>
      <c r="CB345" s="95"/>
      <c r="CC345" s="97"/>
      <c r="CD345" s="97"/>
      <c r="CE345" s="97"/>
      <c r="CF345" s="97"/>
      <c r="CG345" s="97"/>
      <c r="CH345" s="97"/>
      <c r="CI345" s="97"/>
      <c r="CJ345" s="94"/>
      <c r="CK345" s="9">
        <f t="shared" si="75"/>
        <v>195</v>
      </c>
    </row>
    <row r="346" spans="1:89" x14ac:dyDescent="0.5">
      <c r="A346" s="149" t="s">
        <v>1035</v>
      </c>
      <c r="B346" s="32" t="s">
        <v>2143</v>
      </c>
      <c r="C346" s="32" t="s">
        <v>2021</v>
      </c>
      <c r="D346" s="135" t="s">
        <v>1832</v>
      </c>
      <c r="E346" s="11">
        <v>70</v>
      </c>
      <c r="F346" s="75"/>
      <c r="G346" s="11" t="s">
        <v>1038</v>
      </c>
      <c r="H346" s="12">
        <v>896</v>
      </c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3"/>
      <c r="AF346" s="13"/>
      <c r="AG346" s="13"/>
      <c r="AH346" s="13"/>
      <c r="AI346" s="14"/>
      <c r="AJ346" s="14"/>
      <c r="AK346" s="14"/>
      <c r="AL346" s="14"/>
      <c r="AM346" s="14"/>
      <c r="AN346" s="15">
        <f t="shared" si="69"/>
        <v>0</v>
      </c>
      <c r="AO346" s="16">
        <f>SUMIF(เตรียมส่วนผสม!$C:$C,'รับ-จ่าย ประจำวัน'!$B346,เตรียมส่วนผสม!H:H)+SUMIF(กวนไส้!$C:$C,'รับ-จ่าย ประจำวัน'!$B346,กวนไส้!H:H)+SUMIF(ผลิต1!$C:$C,'รับ-จ่าย ประจำวัน'!$B346,ผลิต1!H:H)+SUMIF(ผลิต2!$C:$C,'รับ-จ่าย ประจำวัน'!$B346,ผลิต2!H:H)+SUMIF(เส้นแต่งหน้าขนมเค้ก!$C:$C,'รับ-จ่าย ประจำวัน'!$B346,เส้นแต่งหน้าขนมเค้ก!H:H)+SUMIF(แพ็ค!$C:$C,'รับ-จ่าย ประจำวัน'!$B346,แพ็ค!H:H)+SUMIF(ธุรการ!$C:$C,'รับ-จ่าย ประจำวัน'!$B346,ธุรการ!H:H)+SUMIF(เส้นแต่งหน้าขนมปัง!$C:$C,'รับ-จ่าย ประจำวัน'!$B346,เส้นแต่งหน้าขนมปัง!H:H)+SUMIF('วางแผนBC,CJ'!$C:$C,'รับ-จ่าย ประจำวัน'!$B346,'วางแผนBC,CJ'!H:H)+SUMIF(RD!$C:$C,'รับ-จ่าย ประจำวัน'!$B346,RD!H:H)+SUMIF('FG,ออนไล,คัดแยก'!$C:$C,'รับ-จ่าย ประจำวัน'!$B346,'FG,ออนไล,คัดแยก'!H:H)</f>
        <v>2</v>
      </c>
      <c r="AP346" s="16">
        <f>SUMIF(เตรียมส่วนผสม!$C:$C,'รับ-จ่าย ประจำวัน'!$B346,เตรียมส่วนผสม!I:I)+SUMIF(กวนไส้!$C:$C,'รับ-จ่าย ประจำวัน'!$B346,กวนไส้!I:I)+SUMIF(ผลิต1!$C:$C,'รับ-จ่าย ประจำวัน'!$B346,ผลิต1!I:I)+SUMIF(ผลิต2!$C:$C,'รับ-จ่าย ประจำวัน'!$B346,ผลิต2!I:I)+SUMIF(เส้นแต่งหน้าขนมเค้ก!$C:$C,'รับ-จ่าย ประจำวัน'!$B346,เส้นแต่งหน้าขนมเค้ก!I:I)+SUMIF(แพ็ค!$C:$C,'รับ-จ่าย ประจำวัน'!$B346,แพ็ค!I:I)+SUMIF(ธุรการ!$C:$C,'รับ-จ่าย ประจำวัน'!$B346,ธุรการ!I:I)+SUMIF(เส้นแต่งหน้าขนมปัง!$C:$C,'รับ-จ่าย ประจำวัน'!$B346,เส้นแต่งหน้าขนมปัง!I:I)+SUMIF('วางแผนBC,CJ'!$C:$C,'รับ-จ่าย ประจำวัน'!$B346,'วางแผนBC,CJ'!I:I)+SUMIF(RD!$C:$C,'รับ-จ่าย ประจำวัน'!$B346,RD!I:I)+SUMIF('FG,ออนไล,คัดแยก'!$C:$C,'รับ-จ่าย ประจำวัน'!$B346,'FG,ออนไล,คัดแยก'!I:I)</f>
        <v>1</v>
      </c>
      <c r="AQ346" s="16">
        <f>SUMIF(เตรียมส่วนผสม!$C:$C,'รับ-จ่าย ประจำวัน'!$B346,เตรียมส่วนผสม!J:J)+SUMIF(กวนไส้!$C:$C,'รับ-จ่าย ประจำวัน'!$B346,กวนไส้!J:J)+SUMIF(ผลิต1!$C:$C,'รับ-จ่าย ประจำวัน'!$B346,ผลิต1!J:J)+SUMIF(ผลิต2!$C:$C,'รับ-จ่าย ประจำวัน'!$B346,ผลิต2!J:J)+SUMIF(เส้นแต่งหน้าขนมเค้ก!$C:$C,'รับ-จ่าย ประจำวัน'!$B346,เส้นแต่งหน้าขนมเค้ก!J:J)+SUMIF(แพ็ค!$C:$C,'รับ-จ่าย ประจำวัน'!$B346,แพ็ค!J:J)+SUMIF(ธุรการ!$C:$C,'รับ-จ่าย ประจำวัน'!$B346,ธุรการ!J:J)+SUMIF(เส้นแต่งหน้าขนมปัง!$C:$C,'รับ-จ่าย ประจำวัน'!$B346,เส้นแต่งหน้าขนมปัง!J:J)+SUMIF('วางแผนBC,CJ'!$C:$C,'รับ-จ่าย ประจำวัน'!$B346,'วางแผนBC,CJ'!J:J)+SUMIF(RD!$C:$C,'รับ-จ่าย ประจำวัน'!$B346,RD!J:J)+SUMIF('FG,ออนไล,คัดแยก'!$C:$C,'รับ-จ่าย ประจำวัน'!$B346,'FG,ออนไล,คัดแยก'!J:J)</f>
        <v>0</v>
      </c>
      <c r="AR346" s="16">
        <f>SUMIF(เตรียมส่วนผสม!$C:$C,'รับ-จ่าย ประจำวัน'!$B346,เตรียมส่วนผสม!K:K)+SUMIF(กวนไส้!$C:$C,'รับ-จ่าย ประจำวัน'!$B346,กวนไส้!K:K)+SUMIF(ผลิต1!$C:$C,'รับ-จ่าย ประจำวัน'!$B346,ผลิต1!K:K)+SUMIF(ผลิต2!$C:$C,'รับ-จ่าย ประจำวัน'!$B346,ผลิต2!K:K)+SUMIF(เส้นแต่งหน้าขนมเค้ก!$C:$C,'รับ-จ่าย ประจำวัน'!$B346,เส้นแต่งหน้าขนมเค้ก!K:K)+SUMIF(แพ็ค!$C:$C,'รับ-จ่าย ประจำวัน'!$B346,แพ็ค!K:K)+SUMIF(ธุรการ!$C:$C,'รับ-จ่าย ประจำวัน'!$B346,ธุรการ!K:K)+SUMIF(เส้นแต่งหน้าขนมปัง!$C:$C,'รับ-จ่าย ประจำวัน'!$B346,เส้นแต่งหน้าขนมปัง!K:K)+SUMIF('วางแผนBC,CJ'!$C:$C,'รับ-จ่าย ประจำวัน'!$B346,'วางแผนBC,CJ'!K:K)+SUMIF(RD!$C:$C,'รับ-จ่าย ประจำวัน'!$B346,RD!K:K)+SUMIF('FG,ออนไล,คัดแยก'!$C:$C,'รับ-จ่าย ประจำวัน'!$B346,'FG,ออนไล,คัดแยก'!K:K)</f>
        <v>4</v>
      </c>
      <c r="AS346" s="16">
        <f>SUMIF(เตรียมส่วนผสม!$C:$C,'รับ-จ่าย ประจำวัน'!$B346,เตรียมส่วนผสม!L:L)+SUMIF(กวนไส้!$C:$C,'รับ-จ่าย ประจำวัน'!$B346,กวนไส้!L:L)+SUMIF(ผลิต1!$C:$C,'รับ-จ่าย ประจำวัน'!$B346,ผลิต1!L:L)+SUMIF(ผลิต2!$C:$C,'รับ-จ่าย ประจำวัน'!$B346,ผลิต2!L:L)+SUMIF(เส้นแต่งหน้าขนมเค้ก!$C:$C,'รับ-จ่าย ประจำวัน'!$B346,เส้นแต่งหน้าขนมเค้ก!L:L)+SUMIF(แพ็ค!$C:$C,'รับ-จ่าย ประจำวัน'!$B346,แพ็ค!L:L)+SUMIF(ธุรการ!$C:$C,'รับ-จ่าย ประจำวัน'!$B346,ธุรการ!L:L)+SUMIF(เส้นแต่งหน้าขนมปัง!$C:$C,'รับ-จ่าย ประจำวัน'!$B346,เส้นแต่งหน้าขนมปัง!L:L)+SUMIF('วางแผนBC,CJ'!$C:$C,'รับ-จ่าย ประจำวัน'!$B346,'วางแผนBC,CJ'!L:L)+SUMIF(RD!$C:$C,'รับ-จ่าย ประจำวัน'!$B346,RD!L:L)+SUMIF('FG,ออนไล,คัดแยก'!$C:$C,'รับ-จ่าย ประจำวัน'!$B346,'FG,ออนไล,คัดแยก'!L:L)</f>
        <v>2</v>
      </c>
      <c r="AT346" s="16">
        <f>SUMIF(เตรียมส่วนผสม!$C:$C,'รับ-จ่าย ประจำวัน'!$B346,เตรียมส่วนผสม!M:M)+SUMIF(กวนไส้!$C:$C,'รับ-จ่าย ประจำวัน'!$B346,กวนไส้!M:M)+SUMIF(ผลิต1!$C:$C,'รับ-จ่าย ประจำวัน'!$B346,ผลิต1!M:M)+SUMIF(ผลิต2!$C:$C,'รับ-จ่าย ประจำวัน'!$B346,ผลิต2!M:M)+SUMIF(เส้นแต่งหน้าขนมเค้ก!$C:$C,'รับ-จ่าย ประจำวัน'!$B346,เส้นแต่งหน้าขนมเค้ก!M:M)+SUMIF(แพ็ค!$C:$C,'รับ-จ่าย ประจำวัน'!$B346,แพ็ค!M:M)+SUMIF(ธุรการ!$C:$C,'รับ-จ่าย ประจำวัน'!$B346,ธุรการ!M:M)+SUMIF(เส้นแต่งหน้าขนมปัง!$C:$C,'รับ-จ่าย ประจำวัน'!$B346,เส้นแต่งหน้าขนมปัง!M:M)+SUMIF('วางแผนBC,CJ'!$C:$C,'รับ-จ่าย ประจำวัน'!$B346,'วางแผนBC,CJ'!M:M)+SUMIF(RD!$C:$C,'รับ-จ่าย ประจำวัน'!$B346,RD!M:M)+SUMIF('FG,ออนไล,คัดแยก'!$C:$C,'รับ-จ่าย ประจำวัน'!$B346,'FG,ออนไล,คัดแยก'!M:M)</f>
        <v>0</v>
      </c>
      <c r="AU346" s="16">
        <f>SUMIF(เตรียมส่วนผสม!$C:$C,'รับ-จ่าย ประจำวัน'!$B346,เตรียมส่วนผสม!N:N)+SUMIF(กวนไส้!$C:$C,'รับ-จ่าย ประจำวัน'!$B346,กวนไส้!N:N)+SUMIF(ผลิต1!$C:$C,'รับ-จ่าย ประจำวัน'!$B346,ผลิต1!N:N)+SUMIF(ผลิต2!$C:$C,'รับ-จ่าย ประจำวัน'!$B346,ผลิต2!N:N)+SUMIF(เส้นแต่งหน้าขนมเค้ก!$C:$C,'รับ-จ่าย ประจำวัน'!$B346,เส้นแต่งหน้าขนมเค้ก!N:N)+SUMIF(แพ็ค!$C:$C,'รับ-จ่าย ประจำวัน'!$B346,แพ็ค!N:N)+SUMIF(ธุรการ!$C:$C,'รับ-จ่าย ประจำวัน'!$B346,ธุรการ!N:N)+SUMIF(เส้นแต่งหน้าขนมปัง!$C:$C,'รับ-จ่าย ประจำวัน'!$B346,เส้นแต่งหน้าขนมปัง!N:N)+SUMIF('วางแผนBC,CJ'!$C:$C,'รับ-จ่าย ประจำวัน'!$B346,'วางแผนBC,CJ'!N:N)+SUMIF(RD!$C:$C,'รับ-จ่าย ประจำวัน'!$B346,RD!N:N)+SUMIF('FG,ออนไล,คัดแยก'!$C:$C,'รับ-จ่าย ประจำวัน'!$B346,'FG,ออนไล,คัดแยก'!N:N)</f>
        <v>2</v>
      </c>
      <c r="AV346" s="16">
        <f>SUMIF(เตรียมส่วนผสม!$C:$C,'รับ-จ่าย ประจำวัน'!$B346,เตรียมส่วนผสม!O:O)+SUMIF(กวนไส้!$C:$C,'รับ-จ่าย ประจำวัน'!$B346,กวนไส้!O:O)+SUMIF(ผลิต1!$C:$C,'รับ-จ่าย ประจำวัน'!$B346,ผลิต1!O:O)+SUMIF(ผลิต2!$C:$C,'รับ-จ่าย ประจำวัน'!$B346,ผลิต2!O:O)+SUMIF(เส้นแต่งหน้าขนมเค้ก!$C:$C,'รับ-จ่าย ประจำวัน'!$B346,เส้นแต่งหน้าขนมเค้ก!O:O)+SUMIF(แพ็ค!$C:$C,'รับ-จ่าย ประจำวัน'!$B346,แพ็ค!O:O)+SUMIF(ธุรการ!$C:$C,'รับ-จ่าย ประจำวัน'!$B346,ธุรการ!O:O)+SUMIF(เส้นแต่งหน้าขนมปัง!$C:$C,'รับ-จ่าย ประจำวัน'!$B346,เส้นแต่งหน้าขนมปัง!O:O)+SUMIF('วางแผนBC,CJ'!$C:$C,'รับ-จ่าย ประจำวัน'!$B346,'วางแผนBC,CJ'!O:O)+SUMIF(RD!$C:$C,'รับ-จ่าย ประจำวัน'!$B346,RD!O:O)+SUMIF('FG,ออนไล,คัดแยก'!$C:$C,'รับ-จ่าย ประจำวัน'!$B346,'FG,ออนไล,คัดแยก'!O:O)</f>
        <v>0</v>
      </c>
      <c r="AW346" s="16">
        <f>SUMIF(เตรียมส่วนผสม!$C:$C,'รับ-จ่าย ประจำวัน'!$B346,เตรียมส่วนผสม!P:P)+SUMIF(กวนไส้!$C:$C,'รับ-จ่าย ประจำวัน'!$B346,กวนไส้!P:P)+SUMIF(ผลิต1!$C:$C,'รับ-จ่าย ประจำวัน'!$B346,ผลิต1!P:P)+SUMIF(ผลิต2!$C:$C,'รับ-จ่าย ประจำวัน'!$B346,ผลิต2!P:P)+SUMIF(เส้นแต่งหน้าขนมเค้ก!$C:$C,'รับ-จ่าย ประจำวัน'!$B346,เส้นแต่งหน้าขนมเค้ก!P:P)+SUMIF(แพ็ค!$C:$C,'รับ-จ่าย ประจำวัน'!$B346,แพ็ค!P:P)+SUMIF(ธุรการ!$C:$C,'รับ-จ่าย ประจำวัน'!$B346,ธุรการ!P:P)+SUMIF(เส้นแต่งหน้าขนมปัง!$C:$C,'รับ-จ่าย ประจำวัน'!$B346,เส้นแต่งหน้าขนมปัง!P:P)+SUMIF('วางแผนBC,CJ'!$C:$C,'รับ-จ่าย ประจำวัน'!$B346,'วางแผนBC,CJ'!P:P)+SUMIF(RD!$C:$C,'รับ-จ่าย ประจำวัน'!$B346,RD!P:P)+SUMIF('FG,ออนไล,คัดแยก'!$C:$C,'รับ-จ่าย ประจำวัน'!$B346,'FG,ออนไล,คัดแยก'!P:P)</f>
        <v>3</v>
      </c>
      <c r="AX346" s="16">
        <f>SUMIF(เตรียมส่วนผสม!$C:$C,'รับ-จ่าย ประจำวัน'!$B346,เตรียมส่วนผสม!Q:Q)+SUMIF(กวนไส้!$C:$C,'รับ-จ่าย ประจำวัน'!$B346,กวนไส้!Q:Q)+SUMIF(ผลิต1!$C:$C,'รับ-จ่าย ประจำวัน'!$B346,ผลิต1!Q:Q)+SUMIF(ผลิต2!$C:$C,'รับ-จ่าย ประจำวัน'!$B346,ผลิต2!Q:Q)+SUMIF(เส้นแต่งหน้าขนมเค้ก!$C:$C,'รับ-จ่าย ประจำวัน'!$B346,เส้นแต่งหน้าขนมเค้ก!Q:Q)+SUMIF(แพ็ค!$C:$C,'รับ-จ่าย ประจำวัน'!$B346,แพ็ค!Q:Q)+SUMIF(ธุรการ!$C:$C,'รับ-จ่าย ประจำวัน'!$B346,ธุรการ!Q:Q)+SUMIF(เส้นแต่งหน้าขนมปัง!$C:$C,'รับ-จ่าย ประจำวัน'!$B346,เส้นแต่งหน้าขนมปัง!Q:Q)+SUMIF('วางแผนBC,CJ'!$C:$C,'รับ-จ่าย ประจำวัน'!$B346,'วางแผนBC,CJ'!Q:Q)+SUMIF(RD!$C:$C,'รับ-จ่าย ประจำวัน'!$B346,RD!Q:Q)+SUMIF('FG,ออนไล,คัดแยก'!$C:$C,'รับ-จ่าย ประจำวัน'!$B346,'FG,ออนไล,คัดแยก'!Q:Q)</f>
        <v>16</v>
      </c>
      <c r="AY346" s="16">
        <f>SUMIF(เตรียมส่วนผสม!$C:$C,'รับ-จ่าย ประจำวัน'!$B346,เตรียมส่วนผสม!R:R)+SUMIF(กวนไส้!$C:$C,'รับ-จ่าย ประจำวัน'!$B346,กวนไส้!R:R)+SUMIF(ผลิต1!$C:$C,'รับ-จ่าย ประจำวัน'!$B346,ผลิต1!R:R)+SUMIF(ผลิต2!$C:$C,'รับ-จ่าย ประจำวัน'!$B346,ผลิต2!R:R)+SUMIF(เส้นแต่งหน้าขนมเค้ก!$C:$C,'รับ-จ่าย ประจำวัน'!$B346,เส้นแต่งหน้าขนมเค้ก!R:R)+SUMIF(แพ็ค!$C:$C,'รับ-จ่าย ประจำวัน'!$B346,แพ็ค!R:R)+SUMIF(ธุรการ!$C:$C,'รับ-จ่าย ประจำวัน'!$B346,ธุรการ!R:R)+SUMIF(เส้นแต่งหน้าขนมปัง!$C:$C,'รับ-จ่าย ประจำวัน'!$B346,เส้นแต่งหน้าขนมปัง!R:R)+SUMIF('วางแผนBC,CJ'!$C:$C,'รับ-จ่าย ประจำวัน'!$B346,'วางแผนBC,CJ'!R:R)+SUMIF(RD!$C:$C,'รับ-จ่าย ประจำวัน'!$B346,RD!R:R)+SUMIF('FG,ออนไล,คัดแยก'!$C:$C,'รับ-จ่าย ประจำวัน'!$B346,'FG,ออนไล,คัดแยก'!R:R)</f>
        <v>0</v>
      </c>
      <c r="AZ346" s="16">
        <f>SUMIF(เตรียมส่วนผสม!$C:$C,'รับ-จ่าย ประจำวัน'!$B346,เตรียมส่วนผสม!S:S)+SUMIF(กวนไส้!$C:$C,'รับ-จ่าย ประจำวัน'!$B346,กวนไส้!S:S)+SUMIF(ผลิต1!$C:$C,'รับ-จ่าย ประจำวัน'!$B346,ผลิต1!S:S)+SUMIF(ผลิต2!$C:$C,'รับ-จ่าย ประจำวัน'!$B346,ผลิต2!S:S)+SUMIF(เส้นแต่งหน้าขนมเค้ก!$C:$C,'รับ-จ่าย ประจำวัน'!$B346,เส้นแต่งหน้าขนมเค้ก!S:S)+SUMIF(แพ็ค!$C:$C,'รับ-จ่าย ประจำวัน'!$B346,แพ็ค!S:S)+SUMIF(ธุรการ!$C:$C,'รับ-จ่าย ประจำวัน'!$B346,ธุรการ!S:S)+SUMIF(เส้นแต่งหน้าขนมปัง!$C:$C,'รับ-จ่าย ประจำวัน'!$B346,เส้นแต่งหน้าขนมปัง!S:S)+SUMIF('วางแผนBC,CJ'!$C:$C,'รับ-จ่าย ประจำวัน'!$B346,'วางแผนBC,CJ'!S:S)+SUMIF(RD!$C:$C,'รับ-จ่าย ประจำวัน'!$B346,RD!S:S)+SUMIF('FG,ออนไล,คัดแยก'!$C:$C,'รับ-จ่าย ประจำวัน'!$B346,'FG,ออนไล,คัดแยก'!S:S)</f>
        <v>2</v>
      </c>
      <c r="BA346" s="16">
        <f>SUMIF(เตรียมส่วนผสม!$C:$C,'รับ-จ่าย ประจำวัน'!$B346,เตรียมส่วนผสม!T:T)+SUMIF(กวนไส้!$C:$C,'รับ-จ่าย ประจำวัน'!$B346,กวนไส้!T:T)+SUMIF(ผลิต1!$C:$C,'รับ-จ่าย ประจำวัน'!$B346,ผลิต1!T:T)+SUMIF(ผลิต2!$C:$C,'รับ-จ่าย ประจำวัน'!$B346,ผลิต2!T:T)+SUMIF(เส้นแต่งหน้าขนมเค้ก!$C:$C,'รับ-จ่าย ประจำวัน'!$B346,เส้นแต่งหน้าขนมเค้ก!T:T)+SUMIF(แพ็ค!$C:$C,'รับ-จ่าย ประจำวัน'!$B346,แพ็ค!T:T)+SUMIF(ธุรการ!$C:$C,'รับ-จ่าย ประจำวัน'!$B346,ธุรการ!T:T)+SUMIF(เส้นแต่งหน้าขนมปัง!$C:$C,'รับ-จ่าย ประจำวัน'!$B346,เส้นแต่งหน้าขนมปัง!T:T)+SUMIF('วางแผนBC,CJ'!$C:$C,'รับ-จ่าย ประจำวัน'!$B346,'วางแผนBC,CJ'!T:T)+SUMIF(RD!$C:$C,'รับ-จ่าย ประจำวัน'!$B346,RD!T:T)+SUMIF('FG,ออนไล,คัดแยก'!$C:$C,'รับ-จ่าย ประจำวัน'!$B346,'FG,ออนไล,คัดแยก'!T:T)</f>
        <v>0</v>
      </c>
      <c r="BB346" s="16">
        <f>SUMIF(เตรียมส่วนผสม!$C:$C,'รับ-จ่าย ประจำวัน'!$B346,เตรียมส่วนผสม!U:U)+SUMIF(กวนไส้!$C:$C,'รับ-จ่าย ประจำวัน'!$B346,กวนไส้!U:U)+SUMIF(ผลิต1!$C:$C,'รับ-จ่าย ประจำวัน'!$B346,ผลิต1!U:U)+SUMIF(ผลิต2!$C:$C,'รับ-จ่าย ประจำวัน'!$B346,ผลิต2!U:U)+SUMIF(เส้นแต่งหน้าขนมเค้ก!$C:$C,'รับ-จ่าย ประจำวัน'!$B346,เส้นแต่งหน้าขนมเค้ก!U:U)+SUMIF(แพ็ค!$C:$C,'รับ-จ่าย ประจำวัน'!$B346,แพ็ค!U:U)+SUMIF(ธุรการ!$C:$C,'รับ-จ่าย ประจำวัน'!$B346,ธุรการ!U:U)+SUMIF(เส้นแต่งหน้าขนมปัง!$C:$C,'รับ-จ่าย ประจำวัน'!$B346,เส้นแต่งหน้าขนมปัง!U:U)+SUMIF('วางแผนBC,CJ'!$C:$C,'รับ-จ่าย ประจำวัน'!$B346,'วางแผนBC,CJ'!U:U)+SUMIF(RD!$C:$C,'รับ-จ่าย ประจำวัน'!$B346,RD!U:U)+SUMIF('FG,ออนไล,คัดแยก'!$C:$C,'รับ-จ่าย ประจำวัน'!$B346,'FG,ออนไล,คัดแยก'!U:U)</f>
        <v>2</v>
      </c>
      <c r="BC346" s="16">
        <f>SUMIF(เตรียมส่วนผสม!$C:$C,'รับ-จ่าย ประจำวัน'!$B346,เตรียมส่วนผสม!V:V)+SUMIF(กวนไส้!$C:$C,'รับ-จ่าย ประจำวัน'!$B346,กวนไส้!V:V)+SUMIF(ผลิต1!$C:$C,'รับ-จ่าย ประจำวัน'!$B346,ผลิต1!V:V)+SUMIF(ผลิต2!$C:$C,'รับ-จ่าย ประจำวัน'!$B346,ผลิต2!V:V)+SUMIF(เส้นแต่งหน้าขนมเค้ก!$C:$C,'รับ-จ่าย ประจำวัน'!$B346,เส้นแต่งหน้าขนมเค้ก!V:V)+SUMIF(แพ็ค!$C:$C,'รับ-จ่าย ประจำวัน'!$B346,แพ็ค!V:V)+SUMIF(ธุรการ!$C:$C,'รับ-จ่าย ประจำวัน'!$B346,ธุรการ!V:V)+SUMIF(เส้นแต่งหน้าขนมปัง!$C:$C,'รับ-จ่าย ประจำวัน'!$B346,เส้นแต่งหน้าขนมปัง!V:V)+SUMIF('วางแผนBC,CJ'!$C:$C,'รับ-จ่าย ประจำวัน'!$B346,'วางแผนBC,CJ'!V:V)+SUMIF(RD!$C:$C,'รับ-จ่าย ประจำวัน'!$B346,RD!V:V)+SUMIF('FG,ออนไล,คัดแยก'!$C:$C,'รับ-จ่าย ประจำวัน'!$B346,'FG,ออนไล,คัดแยก'!V:V)</f>
        <v>2</v>
      </c>
      <c r="BD346" s="16">
        <f>SUMIF(เตรียมส่วนผสม!$C:$C,'รับ-จ่าย ประจำวัน'!$B346,เตรียมส่วนผสม!W:W)+SUMIF(กวนไส้!$C:$C,'รับ-จ่าย ประจำวัน'!$B346,กวนไส้!W:W)+SUMIF(ผลิต1!$C:$C,'รับ-จ่าย ประจำวัน'!$B346,ผลิต1!W:W)+SUMIF(ผลิต2!$C:$C,'รับ-จ่าย ประจำวัน'!$B346,ผลิต2!W:W)+SUMIF(เส้นแต่งหน้าขนมเค้ก!$C:$C,'รับ-จ่าย ประจำวัน'!$B346,เส้นแต่งหน้าขนมเค้ก!W:W)+SUMIF(แพ็ค!$C:$C,'รับ-จ่าย ประจำวัน'!$B346,แพ็ค!W:W)+SUMIF(ธุรการ!$C:$C,'รับ-จ่าย ประจำวัน'!$B346,ธุรการ!W:W)+SUMIF(เส้นแต่งหน้าขนมปัง!$C:$C,'รับ-จ่าย ประจำวัน'!$B346,เส้นแต่งหน้าขนมปัง!W:W)+SUMIF('วางแผนBC,CJ'!$C:$C,'รับ-จ่าย ประจำวัน'!$B346,'วางแผนBC,CJ'!W:W)+SUMIF(RD!$C:$C,'รับ-จ่าย ประจำวัน'!$B346,RD!W:W)+SUMIF('FG,ออนไล,คัดแยก'!$C:$C,'รับ-จ่าย ประจำวัน'!$B346,'FG,ออนไล,คัดแยก'!W:W)</f>
        <v>0</v>
      </c>
      <c r="BE346" s="16">
        <f>SUMIF(เตรียมส่วนผสม!$C:$C,'รับ-จ่าย ประจำวัน'!$B346,เตรียมส่วนผสม!X:X)+SUMIF(กวนไส้!$C:$C,'รับ-จ่าย ประจำวัน'!$B346,กวนไส้!X:X)+SUMIF(ผลิต1!$C:$C,'รับ-จ่าย ประจำวัน'!$B346,ผลิต1!X:X)+SUMIF(ผลิต2!$C:$C,'รับ-จ่าย ประจำวัน'!$B346,ผลิต2!X:X)+SUMIF(เส้นแต่งหน้าขนมเค้ก!$C:$C,'รับ-จ่าย ประจำวัน'!$B346,เส้นแต่งหน้าขนมเค้ก!X:X)+SUMIF(แพ็ค!$C:$C,'รับ-จ่าย ประจำวัน'!$B346,แพ็ค!X:X)+SUMIF(ธุรการ!$C:$C,'รับ-จ่าย ประจำวัน'!$B346,ธุรการ!X:X)+SUMIF(เส้นแต่งหน้าขนมปัง!$C:$C,'รับ-จ่าย ประจำวัน'!$B346,เส้นแต่งหน้าขนมปัง!X:X)+SUMIF('วางแผนBC,CJ'!$C:$C,'รับ-จ่าย ประจำวัน'!$B346,'วางแผนBC,CJ'!X:X)+SUMIF(RD!$C:$C,'รับ-จ่าย ประจำวัน'!$B346,RD!X:X)+SUMIF('FG,ออนไล,คัดแยก'!$C:$C,'รับ-จ่าย ประจำวัน'!$B346,'FG,ออนไล,คัดแยก'!X:X)</f>
        <v>0</v>
      </c>
      <c r="BF346" s="16">
        <f>SUMIF(เตรียมส่วนผสม!$C:$C,'รับ-จ่าย ประจำวัน'!$B346,เตรียมส่วนผสม!Y:Y)+SUMIF(กวนไส้!$C:$C,'รับ-จ่าย ประจำวัน'!$B346,กวนไส้!Y:Y)+SUMIF(ผลิต1!$C:$C,'รับ-จ่าย ประจำวัน'!$B346,ผลิต1!Y:Y)+SUMIF(ผลิต2!$C:$C,'รับ-จ่าย ประจำวัน'!$B346,ผลิต2!Y:Y)+SUMIF(เส้นแต่งหน้าขนมเค้ก!$C:$C,'รับ-จ่าย ประจำวัน'!$B346,เส้นแต่งหน้าขนมเค้ก!Y:Y)+SUMIF(แพ็ค!$C:$C,'รับ-จ่าย ประจำวัน'!$B346,แพ็ค!Y:Y)+SUMIF(ธุรการ!$C:$C,'รับ-จ่าย ประจำวัน'!$B346,ธุรการ!Y:Y)+SUMIF(เส้นแต่งหน้าขนมปัง!$C:$C,'รับ-จ่าย ประจำวัน'!$B346,เส้นแต่งหน้าขนมปัง!Y:Y)+SUMIF('วางแผนBC,CJ'!$C:$C,'รับ-จ่าย ประจำวัน'!$B346,'วางแผนBC,CJ'!Y:Y)+SUMIF(RD!$C:$C,'รับ-จ่าย ประจำวัน'!$B346,RD!Y:Y)+SUMIF('FG,ออนไล,คัดแยก'!$C:$C,'รับ-จ่าย ประจำวัน'!$B346,'FG,ออนไล,คัดแยก'!Y:Y)</f>
        <v>2</v>
      </c>
      <c r="BG346" s="16">
        <f>SUMIF(เตรียมส่วนผสม!$C:$C,'รับ-จ่าย ประจำวัน'!$B346,เตรียมส่วนผสม!Z:Z)+SUMIF(กวนไส้!$C:$C,'รับ-จ่าย ประจำวัน'!$B346,กวนไส้!Z:Z)+SUMIF(ผลิต1!$C:$C,'รับ-จ่าย ประจำวัน'!$B346,ผลิต1!Z:Z)+SUMIF(ผลิต2!$C:$C,'รับ-จ่าย ประจำวัน'!$B346,ผลิต2!Z:Z)+SUMIF(เส้นแต่งหน้าขนมเค้ก!$C:$C,'รับ-จ่าย ประจำวัน'!$B346,เส้นแต่งหน้าขนมเค้ก!Z:Z)+SUMIF(แพ็ค!$C:$C,'รับ-จ่าย ประจำวัน'!$B346,แพ็ค!Z:Z)+SUMIF(ธุรการ!$C:$C,'รับ-จ่าย ประจำวัน'!$B346,ธุรการ!Z:Z)+SUMIF(เส้นแต่งหน้าขนมปัง!$C:$C,'รับ-จ่าย ประจำวัน'!$B346,เส้นแต่งหน้าขนมปัง!Z:Z)+SUMIF('วางแผนBC,CJ'!$C:$C,'รับ-จ่าย ประจำวัน'!$B346,'วางแผนBC,CJ'!Z:Z)+SUMIF(RD!$C:$C,'รับ-จ่าย ประจำวัน'!$B346,RD!Z:Z)+SUMIF('FG,ออนไล,คัดแยก'!$C:$C,'รับ-จ่าย ประจำวัน'!$B346,'FG,ออนไล,คัดแยก'!Z:Z)</f>
        <v>10</v>
      </c>
      <c r="BH346" s="16">
        <f>SUMIF(เตรียมส่วนผสม!$C:$C,'รับ-จ่าย ประจำวัน'!$B346,เตรียมส่วนผสม!AA:AA)+SUMIF(กวนไส้!$C:$C,'รับ-จ่าย ประจำวัน'!$B346,กวนไส้!AA:AA)+SUMIF(ผลิต1!$C:$C,'รับ-จ่าย ประจำวัน'!$B346,ผลิต1!AA:AA)+SUMIF(ผลิต2!$C:$C,'รับ-จ่าย ประจำวัน'!$B346,ผลิต2!AA:AA)+SUMIF(เส้นแต่งหน้าขนมเค้ก!$C:$C,'รับ-จ่าย ประจำวัน'!$B346,เส้นแต่งหน้าขนมเค้ก!AA:AA)+SUMIF(แพ็ค!$C:$C,'รับ-จ่าย ประจำวัน'!$B346,แพ็ค!AA:AA)+SUMIF(ธุรการ!$C:$C,'รับ-จ่าย ประจำวัน'!$B346,ธุรการ!AA:AA)+SUMIF(เส้นแต่งหน้าขนมปัง!$C:$C,'รับ-จ่าย ประจำวัน'!$B346,เส้นแต่งหน้าขนมปัง!AA:AA)+SUMIF('วางแผนBC,CJ'!$C:$C,'รับ-จ่าย ประจำวัน'!$B346,'วางแผนBC,CJ'!AA:AA)+SUMIF(RD!$C:$C,'รับ-จ่าย ประจำวัน'!$B346,RD!AA:AA)+SUMIF('FG,ออนไล,คัดแยก'!$C:$C,'รับ-จ่าย ประจำวัน'!$B346,'FG,ออนไล,คัดแยก'!AA:AA)</f>
        <v>0</v>
      </c>
      <c r="BI346" s="16">
        <f>SUMIF(เตรียมส่วนผสม!$C:$C,'รับ-จ่าย ประจำวัน'!$B346,เตรียมส่วนผสม!AB:AB)+SUMIF(กวนไส้!$C:$C,'รับ-จ่าย ประจำวัน'!$B346,กวนไส้!AB:AB)+SUMIF(ผลิต1!$C:$C,'รับ-จ่าย ประจำวัน'!$B346,ผลิต1!AB:AB)+SUMIF(ผลิต2!$C:$C,'รับ-จ่าย ประจำวัน'!$B346,ผลิต2!AB:AB)+SUMIF(เส้นแต่งหน้าขนมเค้ก!$C:$C,'รับ-จ่าย ประจำวัน'!$B346,เส้นแต่งหน้าขนมเค้ก!AB:AB)+SUMIF(แพ็ค!$C:$C,'รับ-จ่าย ประจำวัน'!$B346,แพ็ค!AB:AB)+SUMIF(ธุรการ!$C:$C,'รับ-จ่าย ประจำวัน'!$B346,ธุรการ!AB:AB)+SUMIF(เส้นแต่งหน้าขนมปัง!$C:$C,'รับ-จ่าย ประจำวัน'!$B346,เส้นแต่งหน้าขนมปัง!AB:AB)+SUMIF('วางแผนBC,CJ'!$C:$C,'รับ-จ่าย ประจำวัน'!$B346,'วางแผนBC,CJ'!AB:AB)+SUMIF(RD!$C:$C,'รับ-จ่าย ประจำวัน'!$B346,RD!AB:AB)+SUMIF('FG,ออนไล,คัดแยก'!$C:$C,'รับ-จ่าย ประจำวัน'!$B346,'FG,ออนไล,คัดแยก'!AB:AB)</f>
        <v>13</v>
      </c>
      <c r="BJ346" s="16">
        <f>SUMIF(เตรียมส่วนผสม!$C:$C,'รับ-จ่าย ประจำวัน'!$B346,เตรียมส่วนผสม!AC:AC)+SUMIF(กวนไส้!$C:$C,'รับ-จ่าย ประจำวัน'!$B346,กวนไส้!AC:AC)+SUMIF(ผลิต1!$C:$C,'รับ-จ่าย ประจำวัน'!$B346,ผลิต1!AC:AC)+SUMIF(ผลิต2!$C:$C,'รับ-จ่าย ประจำวัน'!$B346,ผลิต2!AC:AC)+SUMIF(เส้นแต่งหน้าขนมเค้ก!$C:$C,'รับ-จ่าย ประจำวัน'!$B346,เส้นแต่งหน้าขนมเค้ก!AC:AC)+SUMIF(แพ็ค!$C:$C,'รับ-จ่าย ประจำวัน'!$B346,แพ็ค!AC:AC)+SUMIF(ธุรการ!$C:$C,'รับ-จ่าย ประจำวัน'!$B346,ธุรการ!AC:AC)+SUMIF(เส้นแต่งหน้าขนมปัง!$C:$C,'รับ-จ่าย ประจำวัน'!$B346,เส้นแต่งหน้าขนมปัง!AC:AC)+SUMIF('วางแผนBC,CJ'!$C:$C,'รับ-จ่าย ประจำวัน'!$B346,'วางแผนBC,CJ'!AC:AC)+SUMIF(RD!$C:$C,'รับ-จ่าย ประจำวัน'!$B346,RD!AC:AC)+SUMIF('FG,ออนไล,คัดแยก'!$C:$C,'รับ-จ่าย ประจำวัน'!$B346,'FG,ออนไล,คัดแยก'!AC:AC)</f>
        <v>12</v>
      </c>
      <c r="BK346" s="16">
        <f>SUMIF(เตรียมส่วนผสม!$C:$C,'รับ-จ่าย ประจำวัน'!$B346,เตรียมส่วนผสม!AD:AD)+SUMIF(กวนไส้!$C:$C,'รับ-จ่าย ประจำวัน'!$B346,กวนไส้!AD:AD)+SUMIF(ผลิต1!$C:$C,'รับ-จ่าย ประจำวัน'!$B346,ผลิต1!AD:AD)+SUMIF(ผลิต2!$C:$C,'รับ-จ่าย ประจำวัน'!$B346,ผลิต2!AD:AD)+SUMIF(เส้นแต่งหน้าขนมเค้ก!$C:$C,'รับ-จ่าย ประจำวัน'!$B346,เส้นแต่งหน้าขนมเค้ก!AD:AD)+SUMIF(แพ็ค!$C:$C,'รับ-จ่าย ประจำวัน'!$B346,แพ็ค!AD:AD)+SUMIF(ธุรการ!$C:$C,'รับ-จ่าย ประจำวัน'!$B346,ธุรการ!AD:AD)+SUMIF(เส้นแต่งหน้าขนมปัง!$C:$C,'รับ-จ่าย ประจำวัน'!$B346,เส้นแต่งหน้าขนมปัง!AD:AD)+SUMIF('วางแผนBC,CJ'!$C:$C,'รับ-จ่าย ประจำวัน'!$B346,'วางแผนBC,CJ'!AD:AD)+SUMIF(RD!$C:$C,'รับ-จ่าย ประจำวัน'!$B346,RD!AD:AD)+SUMIF('FG,ออนไล,คัดแยก'!$C:$C,'รับ-จ่าย ประจำวัน'!$B346,'FG,ออนไล,คัดแยก'!AD:AD)</f>
        <v>0</v>
      </c>
      <c r="BL346" s="16">
        <f>SUMIF(เตรียมส่วนผสม!$C:$C,'รับ-จ่าย ประจำวัน'!$B346,เตรียมส่วนผสม!AE:AE)+SUMIF(กวนไส้!$C:$C,'รับ-จ่าย ประจำวัน'!$B346,กวนไส้!AE:AE)+SUMIF(ผลิต1!$C:$C,'รับ-จ่าย ประจำวัน'!$B346,ผลิต1!AE:AE)+SUMIF(ผลิต2!$C:$C,'รับ-จ่าย ประจำวัน'!$B346,ผลิต2!AE:AE)+SUMIF(เส้นแต่งหน้าขนมเค้ก!$C:$C,'รับ-จ่าย ประจำวัน'!$B346,เส้นแต่งหน้าขนมเค้ก!AE:AE)+SUMIF(แพ็ค!$C:$C,'รับ-จ่าย ประจำวัน'!$B346,แพ็ค!AE:AE)+SUMIF(ธุรการ!$C:$C,'รับ-จ่าย ประจำวัน'!$B346,ธุรการ!AE:AE)+SUMIF(เส้นแต่งหน้าขนมปัง!$C:$C,'รับ-จ่าย ประจำวัน'!$B346,เส้นแต่งหน้าขนมปัง!AE:AE)+SUMIF('วางแผนBC,CJ'!$C:$C,'รับ-จ่าย ประจำวัน'!$B346,'วางแผนBC,CJ'!AE:AE)+SUMIF(RD!$C:$C,'รับ-จ่าย ประจำวัน'!$B346,RD!AE:AE)+SUMIF('FG,ออนไล,คัดแยก'!$C:$C,'รับ-จ่าย ประจำวัน'!$B346,'FG,ออนไล,คัดแยก'!AE:AE)</f>
        <v>29</v>
      </c>
      <c r="BM346" s="16">
        <f>SUMIF(เตรียมส่วนผสม!$C:$C,'รับ-จ่าย ประจำวัน'!$B346,เตรียมส่วนผสม!AF:AF)+SUMIF(กวนไส้!$C:$C,'รับ-จ่าย ประจำวัน'!$B346,กวนไส้!AF:AF)+SUMIF(ผลิต1!$C:$C,'รับ-จ่าย ประจำวัน'!$B346,ผลิต1!AF:AF)+SUMIF(ผลิต2!$C:$C,'รับ-จ่าย ประจำวัน'!$B346,ผลิต2!AF:AF)+SUMIF(เส้นแต่งหน้าขนมเค้ก!$C:$C,'รับ-จ่าย ประจำวัน'!$B346,เส้นแต่งหน้าขนมเค้ก!AF:AF)+SUMIF(แพ็ค!$C:$C,'รับ-จ่าย ประจำวัน'!$B346,แพ็ค!AF:AF)+SUMIF(ธุรการ!$C:$C,'รับ-จ่าย ประจำวัน'!$B346,ธุรการ!AF:AF)+SUMIF(เส้นแต่งหน้าขนมปัง!$C:$C,'รับ-จ่าย ประจำวัน'!$B346,เส้นแต่งหน้าขนมปัง!AF:AF)+SUMIF('วางแผนBC,CJ'!$C:$C,'รับ-จ่าย ประจำวัน'!$B346,'วางแผนBC,CJ'!AF:AF)+SUMIF(RD!$C:$C,'รับ-จ่าย ประจำวัน'!$B346,RD!AF:AF)+SUMIF('FG,ออนไล,คัดแยก'!$C:$C,'รับ-จ่าย ประจำวัน'!$B346,'FG,ออนไล,คัดแยก'!AF:AF)</f>
        <v>12</v>
      </c>
      <c r="BN346" s="16">
        <f>SUMIF(เตรียมส่วนผสม!$C:$C,'รับ-จ่าย ประจำวัน'!$B346,เตรียมส่วนผสม!AG:AG)+SUMIF(กวนไส้!$C:$C,'รับ-จ่าย ประจำวัน'!$B346,กวนไส้!AG:AG)+SUMIF(ผลิต1!$C:$C,'รับ-จ่าย ประจำวัน'!$B346,ผลิต1!AG:AG)+SUMIF(ผลิต2!$C:$C,'รับ-จ่าย ประจำวัน'!$B346,ผลิต2!AG:AG)+SUMIF(เส้นแต่งหน้าขนมเค้ก!$C:$C,'รับ-จ่าย ประจำวัน'!$B346,เส้นแต่งหน้าขนมเค้ก!AG:AG)+SUMIF(แพ็ค!$C:$C,'รับ-จ่าย ประจำวัน'!$B346,แพ็ค!AG:AG)+SUMIF(ธุรการ!$C:$C,'รับ-จ่าย ประจำวัน'!$B346,ธุรการ!AG:AG)+SUMIF(เส้นแต่งหน้าขนมปัง!$C:$C,'รับ-จ่าย ประจำวัน'!$B346,เส้นแต่งหน้าขนมปัง!AG:AG)+SUMIF('วางแผนBC,CJ'!$C:$C,'รับ-จ่าย ประจำวัน'!$B346,'วางแผนBC,CJ'!AG:AG)+SUMIF(RD!$C:$C,'รับ-จ่าย ประจำวัน'!$B346,RD!AG:AG)+SUMIF('FG,ออนไล,คัดแยก'!$C:$C,'รับ-จ่าย ประจำวัน'!$B346,'FG,ออนไล,คัดแยก'!AG:AG)</f>
        <v>13</v>
      </c>
      <c r="BO346" s="16">
        <f>SUMIF(เตรียมส่วนผสม!$C:$C,'รับ-จ่าย ประจำวัน'!$B346,เตรียมส่วนผสม!AH:AH)+SUMIF(กวนไส้!$C:$C,'รับ-จ่าย ประจำวัน'!$B346,กวนไส้!AH:AH)+SUMIF(ผลิต1!$C:$C,'รับ-จ่าย ประจำวัน'!$B346,ผลิต1!AH:AH)+SUMIF(ผลิต2!$C:$C,'รับ-จ่าย ประจำวัน'!$B346,ผลิต2!AH:AH)+SUMIF(เส้นแต่งหน้าขนมเค้ก!$C:$C,'รับ-จ่าย ประจำวัน'!$B346,เส้นแต่งหน้าขนมเค้ก!AH:AH)+SUMIF(แพ็ค!$C:$C,'รับ-จ่าย ประจำวัน'!$B346,แพ็ค!AH:AH)+SUMIF(ธุรการ!$C:$C,'รับ-จ่าย ประจำวัน'!$B346,ธุรการ!AH:AH)+SUMIF(เส้นแต่งหน้าขนมปัง!$C:$C,'รับ-จ่าย ประจำวัน'!$B346,เส้นแต่งหน้าขนมปัง!AH:AH)+SUMIF('วางแผนBC,CJ'!$C:$C,'รับ-จ่าย ประจำวัน'!$B346,'วางแผนBC,CJ'!AH:AH)+SUMIF(RD!$C:$C,'รับ-จ่าย ประจำวัน'!$B346,RD!AH:AH)+SUMIF('FG,ออนไล,คัดแยก'!$C:$C,'รับ-จ่าย ประจำวัน'!$B346,'FG,ออนไล,คัดแยก'!AH:AH)</f>
        <v>0</v>
      </c>
      <c r="BP346" s="16">
        <f>SUMIF(เตรียมส่วนผสม!$C:$C,'รับ-จ่าย ประจำวัน'!$B346,เตรียมส่วนผสม!AI:AI)+SUMIF(กวนไส้!$C:$C,'รับ-จ่าย ประจำวัน'!$B346,กวนไส้!AI:AI)+SUMIF(ผลิต1!$C:$C,'รับ-จ่าย ประจำวัน'!$B346,ผลิต1!AI:AI)+SUMIF(ผลิต2!$C:$C,'รับ-จ่าย ประจำวัน'!$B346,ผลิต2!AI:AI)+SUMIF(เส้นแต่งหน้าขนมเค้ก!$C:$C,'รับ-จ่าย ประจำวัน'!$B346,เส้นแต่งหน้าขนมเค้ก!AI:AI)+SUMIF(แพ็ค!$C:$C,'รับ-จ่าย ประจำวัน'!$B346,แพ็ค!AI:AI)+SUMIF(ธุรการ!$C:$C,'รับ-จ่าย ประจำวัน'!$B346,ธุรการ!AI:AI)+SUMIF(เส้นแต่งหน้าขนมปัง!$C:$C,'รับ-จ่าย ประจำวัน'!$B346,เส้นแต่งหน้าขนมปัง!AI:AI)+SUMIF('วางแผนBC,CJ'!$C:$C,'รับ-จ่าย ประจำวัน'!$B346,'วางแผนBC,CJ'!AI:AI)+SUMIF(RD!$C:$C,'รับ-จ่าย ประจำวัน'!$B346,RD!AI:AI)+SUMIF('FG,ออนไล,คัดแยก'!$C:$C,'รับ-จ่าย ประจำวัน'!$B346,'FG,ออนไล,คัดแยก'!AI:AI)</f>
        <v>13</v>
      </c>
      <c r="BQ346" s="16">
        <f>SUMIF(เตรียมส่วนผสม!$C:$C,'รับ-จ่าย ประจำวัน'!$B346,เตรียมส่วนผสม!AJ:AJ)+SUMIF(กวนไส้!$C:$C,'รับ-จ่าย ประจำวัน'!$B346,กวนไส้!AJ:AJ)+SUMIF(ผลิต1!$C:$C,'รับ-จ่าย ประจำวัน'!$B346,ผลิต1!AJ:AJ)+SUMIF(ผลิต2!$C:$C,'รับ-จ่าย ประจำวัน'!$B346,ผลิต2!AJ:AJ)+SUMIF(เส้นแต่งหน้าขนมเค้ก!$C:$C,'รับ-จ่าย ประจำวัน'!$B346,เส้นแต่งหน้าขนมเค้ก!AJ:AJ)+SUMIF(แพ็ค!$C:$C,'รับ-จ่าย ประจำวัน'!$B346,แพ็ค!AJ:AJ)+SUMIF(ธุรการ!$C:$C,'รับ-จ่าย ประจำวัน'!$B346,ธุรการ!AJ:AJ)+SUMIF(เส้นแต่งหน้าขนมปัง!$C:$C,'รับ-จ่าย ประจำวัน'!$B346,เส้นแต่งหน้าขนมปัง!AJ:AJ)+SUMIF('วางแผนBC,CJ'!$C:$C,'รับ-จ่าย ประจำวัน'!$B346,'วางแผนBC,CJ'!AJ:AJ)+SUMIF(RD!$C:$C,'รับ-จ่าย ประจำวัน'!$B346,RD!AJ:AJ)+SUMIF('FG,ออนไล,คัดแยก'!$C:$C,'รับ-จ่าย ประจำวัน'!$B346,'FG,ออนไล,คัดแยก'!AJ:AJ)</f>
        <v>10</v>
      </c>
      <c r="BR346" s="16">
        <f>SUMIF(เตรียมส่วนผสม!$C:$C,'รับ-จ่าย ประจำวัน'!$B346,เตรียมส่วนผสม!AK:AK)+SUMIF(กวนไส้!$C:$C,'รับ-จ่าย ประจำวัน'!$B346,กวนไส้!AK:AK)+SUMIF(ผลิต1!$C:$C,'รับ-จ่าย ประจำวัน'!$B346,ผลิต1!AK:AK)+SUMIF(ผลิต2!$C:$C,'รับ-จ่าย ประจำวัน'!$B346,ผลิต2!AK:AK)+SUMIF(เส้นแต่งหน้าขนมเค้ก!$C:$C,'รับ-จ่าย ประจำวัน'!$B346,เส้นแต่งหน้าขนมเค้ก!AK:AK)+SUMIF(แพ็ค!$C:$C,'รับ-จ่าย ประจำวัน'!$B346,แพ็ค!AK:AK)+SUMIF(ธุรการ!$C:$C,'รับ-จ่าย ประจำวัน'!$B346,ธุรการ!AK:AK)+SUMIF(เส้นแต่งหน้าขนมปัง!$C:$C,'รับ-จ่าย ประจำวัน'!$B346,เส้นแต่งหน้าขนมปัง!AK:AK)+SUMIF('วางแผนBC,CJ'!$C:$C,'รับ-จ่าย ประจำวัน'!$B346,'วางแผนBC,CJ'!AK:AK)+SUMIF(RD!$C:$C,'รับ-จ่าย ประจำวัน'!$B346,RD!AK:AK)+SUMIF('FG,ออนไล,คัดแยก'!$C:$C,'รับ-จ่าย ประจำวัน'!$B346,'FG,ออนไล,คัดแยก'!AK:AK)</f>
        <v>13</v>
      </c>
      <c r="BS346" s="16">
        <f>SUMIF(เตรียมส่วนผสม!$C:$C,'รับ-จ่าย ประจำวัน'!$B346,เตรียมส่วนผสม!AL:AL)+SUMIF(กวนไส้!$C:$C,'รับ-จ่าย ประจำวัน'!$B346,กวนไส้!AL:AL)+SUMIF(ผลิต1!$C:$C,'รับ-จ่าย ประจำวัน'!$B346,ผลิต1!AL:AL)+SUMIF(ผลิต2!$C:$C,'รับ-จ่าย ประจำวัน'!$B346,ผลิต2!AL:AL)+SUMIF(เส้นแต่งหน้าขนมเค้ก!$C:$C,'รับ-จ่าย ประจำวัน'!$B346,เส้นแต่งหน้าขนมเค้ก!AL:AL)+SUMIF(แพ็ค!$C:$C,'รับ-จ่าย ประจำวัน'!$B346,แพ็ค!AL:AL)+SUMIF(ธุรการ!$C:$C,'รับ-จ่าย ประจำวัน'!$B346,ธุรการ!AL:AL)+SUMIF(เส้นแต่งหน้าขนมปัง!$C:$C,'รับ-จ่าย ประจำวัน'!$B346,เส้นแต่งหน้าขนมปัง!AL:AL)+SUMIF('วางแผนBC,CJ'!$C:$C,'รับ-จ่าย ประจำวัน'!$B346,'วางแผนBC,CJ'!AL:AL)+SUMIF(RD!$C:$C,'รับ-จ่าย ประจำวัน'!$B346,RD!AL:AL)+SUMIF('FG,ออนไล,คัดแยก'!$C:$C,'รับ-จ่าย ประจำวัน'!$B346,'FG,ออนไล,คัดแยก'!AL:AL)</f>
        <v>0</v>
      </c>
      <c r="BT346" s="18">
        <f t="shared" si="70"/>
        <v>163</v>
      </c>
      <c r="BU346" s="116">
        <v>126</v>
      </c>
      <c r="BV346" s="146">
        <f t="shared" si="71"/>
        <v>733</v>
      </c>
      <c r="BW346" s="183">
        <v>20</v>
      </c>
      <c r="BX346" s="172">
        <f t="shared" si="81"/>
        <v>5.4333333333333336</v>
      </c>
      <c r="BY346" s="188">
        <f t="shared" si="74"/>
        <v>134.90797546012269</v>
      </c>
      <c r="BZ346" s="180">
        <f t="shared" ca="1" si="73"/>
        <v>46337.907975460126</v>
      </c>
      <c r="CA346" s="152"/>
      <c r="CB346" s="93"/>
      <c r="CC346" s="93"/>
      <c r="CD346" s="93"/>
      <c r="CE346" s="93"/>
      <c r="CF346" s="93"/>
      <c r="CG346" s="93"/>
      <c r="CH346" s="93"/>
      <c r="CI346" s="93"/>
      <c r="CJ346" s="94"/>
      <c r="CK346" s="9">
        <f t="shared" si="75"/>
        <v>607</v>
      </c>
    </row>
    <row r="347" spans="1:89" x14ac:dyDescent="0.5">
      <c r="A347" s="149" t="s">
        <v>1039</v>
      </c>
      <c r="B347" s="32" t="s">
        <v>2131</v>
      </c>
      <c r="C347" s="32" t="s">
        <v>2022</v>
      </c>
      <c r="D347" s="135" t="s">
        <v>1832</v>
      </c>
      <c r="E347" s="11">
        <v>70</v>
      </c>
      <c r="F347" s="129"/>
      <c r="G347" s="11" t="s">
        <v>1041</v>
      </c>
      <c r="H347" s="12">
        <v>718</v>
      </c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3"/>
      <c r="AF347" s="13"/>
      <c r="AG347" s="13"/>
      <c r="AH347" s="13"/>
      <c r="AI347" s="14"/>
      <c r="AJ347" s="14"/>
      <c r="AK347" s="14"/>
      <c r="AL347" s="14"/>
      <c r="AM347" s="14"/>
      <c r="AN347" s="15">
        <f t="shared" si="69"/>
        <v>0</v>
      </c>
      <c r="AO347" s="16">
        <f>SUMIF(เตรียมส่วนผสม!$C:$C,'รับ-จ่าย ประจำวัน'!$B347,เตรียมส่วนผสม!H:H)+SUMIF(กวนไส้!$C:$C,'รับ-จ่าย ประจำวัน'!$B347,กวนไส้!H:H)+SUMIF(ผลิต1!$C:$C,'รับ-จ่าย ประจำวัน'!$B347,ผลิต1!H:H)+SUMIF(ผลิต2!$C:$C,'รับ-จ่าย ประจำวัน'!$B347,ผลิต2!H:H)+SUMIF(เส้นแต่งหน้าขนมเค้ก!$C:$C,'รับ-จ่าย ประจำวัน'!$B347,เส้นแต่งหน้าขนมเค้ก!H:H)+SUMIF(แพ็ค!$C:$C,'รับ-จ่าย ประจำวัน'!$B347,แพ็ค!H:H)+SUMIF(ธุรการ!$C:$C,'รับ-จ่าย ประจำวัน'!$B347,ธุรการ!H:H)+SUMIF(เส้นแต่งหน้าขนมปัง!$C:$C,'รับ-จ่าย ประจำวัน'!$B347,เส้นแต่งหน้าขนมปัง!H:H)+SUMIF('วางแผนBC,CJ'!$C:$C,'รับ-จ่าย ประจำวัน'!$B347,'วางแผนBC,CJ'!H:H)+SUMIF(RD!$C:$C,'รับ-จ่าย ประจำวัน'!$B347,RD!H:H)+SUMIF('FG,ออนไล,คัดแยก'!$C:$C,'รับ-จ่าย ประจำวัน'!$B347,'FG,ออนไล,คัดแยก'!H:H)</f>
        <v>41</v>
      </c>
      <c r="AP347" s="16">
        <f>SUMIF(เตรียมส่วนผสม!$C:$C,'รับ-จ่าย ประจำวัน'!$B347,เตรียมส่วนผสม!I:I)+SUMIF(กวนไส้!$C:$C,'รับ-จ่าย ประจำวัน'!$B347,กวนไส้!I:I)+SUMIF(ผลิต1!$C:$C,'รับ-จ่าย ประจำวัน'!$B347,ผลิต1!I:I)+SUMIF(ผลิต2!$C:$C,'รับ-จ่าย ประจำวัน'!$B347,ผลิต2!I:I)+SUMIF(เส้นแต่งหน้าขนมเค้ก!$C:$C,'รับ-จ่าย ประจำวัน'!$B347,เส้นแต่งหน้าขนมเค้ก!I:I)+SUMIF(แพ็ค!$C:$C,'รับ-จ่าย ประจำวัน'!$B347,แพ็ค!I:I)+SUMIF(ธุรการ!$C:$C,'รับ-จ่าย ประจำวัน'!$B347,ธุรการ!I:I)+SUMIF(เส้นแต่งหน้าขนมปัง!$C:$C,'รับ-จ่าย ประจำวัน'!$B347,เส้นแต่งหน้าขนมปัง!I:I)+SUMIF('วางแผนBC,CJ'!$C:$C,'รับ-จ่าย ประจำวัน'!$B347,'วางแผนBC,CJ'!I:I)+SUMIF(RD!$C:$C,'รับ-จ่าย ประจำวัน'!$B347,RD!I:I)+SUMIF('FG,ออนไล,คัดแยก'!$C:$C,'รับ-จ่าย ประจำวัน'!$B347,'FG,ออนไล,คัดแยก'!I:I)</f>
        <v>39</v>
      </c>
      <c r="AQ347" s="16">
        <f>SUMIF(เตรียมส่วนผสม!$C:$C,'รับ-จ่าย ประจำวัน'!$B347,เตรียมส่วนผสม!J:J)+SUMIF(กวนไส้!$C:$C,'รับ-จ่าย ประจำวัน'!$B347,กวนไส้!J:J)+SUMIF(ผลิต1!$C:$C,'รับ-จ่าย ประจำวัน'!$B347,ผลิต1!J:J)+SUMIF(ผลิต2!$C:$C,'รับ-จ่าย ประจำวัน'!$B347,ผลิต2!J:J)+SUMIF(เส้นแต่งหน้าขนมเค้ก!$C:$C,'รับ-จ่าย ประจำวัน'!$B347,เส้นแต่งหน้าขนมเค้ก!J:J)+SUMIF(แพ็ค!$C:$C,'รับ-จ่าย ประจำวัน'!$B347,แพ็ค!J:J)+SUMIF(ธุรการ!$C:$C,'รับ-จ่าย ประจำวัน'!$B347,ธุรการ!J:J)+SUMIF(เส้นแต่งหน้าขนมปัง!$C:$C,'รับ-จ่าย ประจำวัน'!$B347,เส้นแต่งหน้าขนมปัง!J:J)+SUMIF('วางแผนBC,CJ'!$C:$C,'รับ-จ่าย ประจำวัน'!$B347,'วางแผนBC,CJ'!J:J)+SUMIF(RD!$C:$C,'รับ-จ่าย ประจำวัน'!$B347,RD!J:J)+SUMIF('FG,ออนไล,คัดแยก'!$C:$C,'รับ-จ่าย ประจำวัน'!$B347,'FG,ออนไล,คัดแยก'!J:J)</f>
        <v>0</v>
      </c>
      <c r="AR347" s="16">
        <f>SUMIF(เตรียมส่วนผสม!$C:$C,'รับ-จ่าย ประจำวัน'!$B347,เตรียมส่วนผสม!K:K)+SUMIF(กวนไส้!$C:$C,'รับ-จ่าย ประจำวัน'!$B347,กวนไส้!K:K)+SUMIF(ผลิต1!$C:$C,'รับ-จ่าย ประจำวัน'!$B347,ผลิต1!K:K)+SUMIF(ผลิต2!$C:$C,'รับ-จ่าย ประจำวัน'!$B347,ผลิต2!K:K)+SUMIF(เส้นแต่งหน้าขนมเค้ก!$C:$C,'รับ-จ่าย ประจำวัน'!$B347,เส้นแต่งหน้าขนมเค้ก!K:K)+SUMIF(แพ็ค!$C:$C,'รับ-จ่าย ประจำวัน'!$B347,แพ็ค!K:K)+SUMIF(ธุรการ!$C:$C,'รับ-จ่าย ประจำวัน'!$B347,ธุรการ!K:K)+SUMIF(เส้นแต่งหน้าขนมปัง!$C:$C,'รับ-จ่าย ประจำวัน'!$B347,เส้นแต่งหน้าขนมปัง!K:K)+SUMIF('วางแผนBC,CJ'!$C:$C,'รับ-จ่าย ประจำวัน'!$B347,'วางแผนBC,CJ'!K:K)+SUMIF(RD!$C:$C,'รับ-จ่าย ประจำวัน'!$B347,RD!K:K)+SUMIF('FG,ออนไล,คัดแยก'!$C:$C,'รับ-จ่าย ประจำวัน'!$B347,'FG,ออนไล,คัดแยก'!K:K)</f>
        <v>44</v>
      </c>
      <c r="AS347" s="16">
        <f>SUMIF(เตรียมส่วนผสม!$C:$C,'รับ-จ่าย ประจำวัน'!$B347,เตรียมส่วนผสม!L:L)+SUMIF(กวนไส้!$C:$C,'รับ-จ่าย ประจำวัน'!$B347,กวนไส้!L:L)+SUMIF(ผลิต1!$C:$C,'รับ-จ่าย ประจำวัน'!$B347,ผลิต1!L:L)+SUMIF(ผลิต2!$C:$C,'รับ-จ่าย ประจำวัน'!$B347,ผลิต2!L:L)+SUMIF(เส้นแต่งหน้าขนมเค้ก!$C:$C,'รับ-จ่าย ประจำวัน'!$B347,เส้นแต่งหน้าขนมเค้ก!L:L)+SUMIF(แพ็ค!$C:$C,'รับ-จ่าย ประจำวัน'!$B347,แพ็ค!L:L)+SUMIF(ธุรการ!$C:$C,'รับ-จ่าย ประจำวัน'!$B347,ธุรการ!L:L)+SUMIF(เส้นแต่งหน้าขนมปัง!$C:$C,'รับ-จ่าย ประจำวัน'!$B347,เส้นแต่งหน้าขนมปัง!L:L)+SUMIF('วางแผนBC,CJ'!$C:$C,'รับ-จ่าย ประจำวัน'!$B347,'วางแผนBC,CJ'!L:L)+SUMIF(RD!$C:$C,'รับ-จ่าย ประจำวัน'!$B347,RD!L:L)+SUMIF('FG,ออนไล,คัดแยก'!$C:$C,'รับ-จ่าย ประจำวัน'!$B347,'FG,ออนไล,คัดแยก'!L:L)</f>
        <v>28</v>
      </c>
      <c r="AT347" s="16">
        <f>SUMIF(เตรียมส่วนผสม!$C:$C,'รับ-จ่าย ประจำวัน'!$B347,เตรียมส่วนผสม!M:M)+SUMIF(กวนไส้!$C:$C,'รับ-จ่าย ประจำวัน'!$B347,กวนไส้!M:M)+SUMIF(ผลิต1!$C:$C,'รับ-จ่าย ประจำวัน'!$B347,ผลิต1!M:M)+SUMIF(ผลิต2!$C:$C,'รับ-จ่าย ประจำวัน'!$B347,ผลิต2!M:M)+SUMIF(เส้นแต่งหน้าขนมเค้ก!$C:$C,'รับ-จ่าย ประจำวัน'!$B347,เส้นแต่งหน้าขนมเค้ก!M:M)+SUMIF(แพ็ค!$C:$C,'รับ-จ่าย ประจำวัน'!$B347,แพ็ค!M:M)+SUMIF(ธุรการ!$C:$C,'รับ-จ่าย ประจำวัน'!$B347,ธุรการ!M:M)+SUMIF(เส้นแต่งหน้าขนมปัง!$C:$C,'รับ-จ่าย ประจำวัน'!$B347,เส้นแต่งหน้าขนมปัง!M:M)+SUMIF('วางแผนBC,CJ'!$C:$C,'รับ-จ่าย ประจำวัน'!$B347,'วางแผนBC,CJ'!M:M)+SUMIF(RD!$C:$C,'รับ-จ่าย ประจำวัน'!$B347,RD!M:M)+SUMIF('FG,ออนไล,คัดแยก'!$C:$C,'รับ-จ่าย ประจำวัน'!$B347,'FG,ออนไล,คัดแยก'!M:M)</f>
        <v>0</v>
      </c>
      <c r="AU347" s="16">
        <f>SUMIF(เตรียมส่วนผสม!$C:$C,'รับ-จ่าย ประจำวัน'!$B347,เตรียมส่วนผสม!N:N)+SUMIF(กวนไส้!$C:$C,'รับ-จ่าย ประจำวัน'!$B347,กวนไส้!N:N)+SUMIF(ผลิต1!$C:$C,'รับ-จ่าย ประจำวัน'!$B347,ผลิต1!N:N)+SUMIF(ผลิต2!$C:$C,'รับ-จ่าย ประจำวัน'!$B347,ผลิต2!N:N)+SUMIF(เส้นแต่งหน้าขนมเค้ก!$C:$C,'รับ-จ่าย ประจำวัน'!$B347,เส้นแต่งหน้าขนมเค้ก!N:N)+SUMIF(แพ็ค!$C:$C,'รับ-จ่าย ประจำวัน'!$B347,แพ็ค!N:N)+SUMIF(ธุรการ!$C:$C,'รับ-จ่าย ประจำวัน'!$B347,ธุรการ!N:N)+SUMIF(เส้นแต่งหน้าขนมปัง!$C:$C,'รับ-จ่าย ประจำวัน'!$B347,เส้นแต่งหน้าขนมปัง!N:N)+SUMIF('วางแผนBC,CJ'!$C:$C,'รับ-จ่าย ประจำวัน'!$B347,'วางแผนBC,CJ'!N:N)+SUMIF(RD!$C:$C,'รับ-จ่าย ประจำวัน'!$B347,RD!N:N)+SUMIF('FG,ออนไล,คัดแยก'!$C:$C,'รับ-จ่าย ประจำวัน'!$B347,'FG,ออนไล,คัดแยก'!N:N)</f>
        <v>35</v>
      </c>
      <c r="AV347" s="16">
        <f>SUMIF(เตรียมส่วนผสม!$C:$C,'รับ-จ่าย ประจำวัน'!$B347,เตรียมส่วนผสม!O:O)+SUMIF(กวนไส้!$C:$C,'รับ-จ่าย ประจำวัน'!$B347,กวนไส้!O:O)+SUMIF(ผลิต1!$C:$C,'รับ-จ่าย ประจำวัน'!$B347,ผลิต1!O:O)+SUMIF(ผลิต2!$C:$C,'รับ-จ่าย ประจำวัน'!$B347,ผลิต2!O:O)+SUMIF(เส้นแต่งหน้าขนมเค้ก!$C:$C,'รับ-จ่าย ประจำวัน'!$B347,เส้นแต่งหน้าขนมเค้ก!O:O)+SUMIF(แพ็ค!$C:$C,'รับ-จ่าย ประจำวัน'!$B347,แพ็ค!O:O)+SUMIF(ธุรการ!$C:$C,'รับ-จ่าย ประจำวัน'!$B347,ธุรการ!O:O)+SUMIF(เส้นแต่งหน้าขนมปัง!$C:$C,'รับ-จ่าย ประจำวัน'!$B347,เส้นแต่งหน้าขนมปัง!O:O)+SUMIF('วางแผนBC,CJ'!$C:$C,'รับ-จ่าย ประจำวัน'!$B347,'วางแผนBC,CJ'!O:O)+SUMIF(RD!$C:$C,'รับ-จ่าย ประจำวัน'!$B347,RD!O:O)+SUMIF('FG,ออนไล,คัดแยก'!$C:$C,'รับ-จ่าย ประจำวัน'!$B347,'FG,ออนไล,คัดแยก'!O:O)</f>
        <v>37</v>
      </c>
      <c r="AW347" s="16">
        <f>SUMIF(เตรียมส่วนผสม!$C:$C,'รับ-จ่าย ประจำวัน'!$B347,เตรียมส่วนผสม!P:P)+SUMIF(กวนไส้!$C:$C,'รับ-จ่าย ประจำวัน'!$B347,กวนไส้!P:P)+SUMIF(ผลิต1!$C:$C,'รับ-จ่าย ประจำวัน'!$B347,ผลิต1!P:P)+SUMIF(ผลิต2!$C:$C,'รับ-จ่าย ประจำวัน'!$B347,ผลิต2!P:P)+SUMIF(เส้นแต่งหน้าขนมเค้ก!$C:$C,'รับ-จ่าย ประจำวัน'!$B347,เส้นแต่งหน้าขนมเค้ก!P:P)+SUMIF(แพ็ค!$C:$C,'รับ-จ่าย ประจำวัน'!$B347,แพ็ค!P:P)+SUMIF(ธุรการ!$C:$C,'รับ-จ่าย ประจำวัน'!$B347,ธุรการ!P:P)+SUMIF(เส้นแต่งหน้าขนมปัง!$C:$C,'รับ-จ่าย ประจำวัน'!$B347,เส้นแต่งหน้าขนมปัง!P:P)+SUMIF('วางแผนBC,CJ'!$C:$C,'รับ-จ่าย ประจำวัน'!$B347,'วางแผนBC,CJ'!P:P)+SUMIF(RD!$C:$C,'รับ-จ่าย ประจำวัน'!$B347,RD!P:P)+SUMIF('FG,ออนไล,คัดแยก'!$C:$C,'รับ-จ่าย ประจำวัน'!$B347,'FG,ออนไล,คัดแยก'!P:P)</f>
        <v>39</v>
      </c>
      <c r="AX347" s="16">
        <f>SUMIF(เตรียมส่วนผสม!$C:$C,'รับ-จ่าย ประจำวัน'!$B347,เตรียมส่วนผสม!Q:Q)+SUMIF(กวนไส้!$C:$C,'รับ-จ่าย ประจำวัน'!$B347,กวนไส้!Q:Q)+SUMIF(ผลิต1!$C:$C,'รับ-จ่าย ประจำวัน'!$B347,ผลิต1!Q:Q)+SUMIF(ผลิต2!$C:$C,'รับ-จ่าย ประจำวัน'!$B347,ผลิต2!Q:Q)+SUMIF(เส้นแต่งหน้าขนมเค้ก!$C:$C,'รับ-จ่าย ประจำวัน'!$B347,เส้นแต่งหน้าขนมเค้ก!Q:Q)+SUMIF(แพ็ค!$C:$C,'รับ-จ่าย ประจำวัน'!$B347,แพ็ค!Q:Q)+SUMIF(ธุรการ!$C:$C,'รับ-จ่าย ประจำวัน'!$B347,ธุรการ!Q:Q)+SUMIF(เส้นแต่งหน้าขนมปัง!$C:$C,'รับ-จ่าย ประจำวัน'!$B347,เส้นแต่งหน้าขนมปัง!Q:Q)+SUMIF('วางแผนBC,CJ'!$C:$C,'รับ-จ่าย ประจำวัน'!$B347,'วางแผนBC,CJ'!Q:Q)+SUMIF(RD!$C:$C,'รับ-จ่าย ประจำวัน'!$B347,RD!Q:Q)+SUMIF('FG,ออนไล,คัดแยก'!$C:$C,'รับ-จ่าย ประจำวัน'!$B347,'FG,ออนไล,คัดแยก'!Q:Q)</f>
        <v>28</v>
      </c>
      <c r="AY347" s="16">
        <f>SUMIF(เตรียมส่วนผสม!$C:$C,'รับ-จ่าย ประจำวัน'!$B347,เตรียมส่วนผสม!R:R)+SUMIF(กวนไส้!$C:$C,'รับ-จ่าย ประจำวัน'!$B347,กวนไส้!R:R)+SUMIF(ผลิต1!$C:$C,'รับ-จ่าย ประจำวัน'!$B347,ผลิต1!R:R)+SUMIF(ผลิต2!$C:$C,'รับ-จ่าย ประจำวัน'!$B347,ผลิต2!R:R)+SUMIF(เส้นแต่งหน้าขนมเค้ก!$C:$C,'รับ-จ่าย ประจำวัน'!$B347,เส้นแต่งหน้าขนมเค้ก!R:R)+SUMIF(แพ็ค!$C:$C,'รับ-จ่าย ประจำวัน'!$B347,แพ็ค!R:R)+SUMIF(ธุรการ!$C:$C,'รับ-จ่าย ประจำวัน'!$B347,ธุรการ!R:R)+SUMIF(เส้นแต่งหน้าขนมปัง!$C:$C,'รับ-จ่าย ประจำวัน'!$B347,เส้นแต่งหน้าขนมปัง!R:R)+SUMIF('วางแผนBC,CJ'!$C:$C,'รับ-จ่าย ประจำวัน'!$B347,'วางแผนBC,CJ'!R:R)+SUMIF(RD!$C:$C,'รับ-จ่าย ประจำวัน'!$B347,RD!R:R)+SUMIF('FG,ออนไล,คัดแยก'!$C:$C,'รับ-จ่าย ประจำวัน'!$B347,'FG,ออนไล,คัดแยก'!R:R)</f>
        <v>29</v>
      </c>
      <c r="AZ347" s="16">
        <f>SUMIF(เตรียมส่วนผสม!$C:$C,'รับ-จ่าย ประจำวัน'!$B347,เตรียมส่วนผสม!S:S)+SUMIF(กวนไส้!$C:$C,'รับ-จ่าย ประจำวัน'!$B347,กวนไส้!S:S)+SUMIF(ผลิต1!$C:$C,'รับ-จ่าย ประจำวัน'!$B347,ผลิต1!S:S)+SUMIF(ผลิต2!$C:$C,'รับ-จ่าย ประจำวัน'!$B347,ผลิต2!S:S)+SUMIF(เส้นแต่งหน้าขนมเค้ก!$C:$C,'รับ-จ่าย ประจำวัน'!$B347,เส้นแต่งหน้าขนมเค้ก!S:S)+SUMIF(แพ็ค!$C:$C,'รับ-จ่าย ประจำวัน'!$B347,แพ็ค!S:S)+SUMIF(ธุรการ!$C:$C,'รับ-จ่าย ประจำวัน'!$B347,ธุรการ!S:S)+SUMIF(เส้นแต่งหน้าขนมปัง!$C:$C,'รับ-จ่าย ประจำวัน'!$B347,เส้นแต่งหน้าขนมปัง!S:S)+SUMIF('วางแผนBC,CJ'!$C:$C,'รับ-จ่าย ประจำวัน'!$B347,'วางแผนBC,CJ'!S:S)+SUMIF(RD!$C:$C,'รับ-จ่าย ประจำวัน'!$B347,RD!S:S)+SUMIF('FG,ออนไล,คัดแยก'!$C:$C,'รับ-จ่าย ประจำวัน'!$B347,'FG,ออนไล,คัดแยก'!S:S)</f>
        <v>48</v>
      </c>
      <c r="BA347" s="16">
        <f>SUMIF(เตรียมส่วนผสม!$C:$C,'รับ-จ่าย ประจำวัน'!$B347,เตรียมส่วนผสม!T:T)+SUMIF(กวนไส้!$C:$C,'รับ-จ่าย ประจำวัน'!$B347,กวนไส้!T:T)+SUMIF(ผลิต1!$C:$C,'รับ-จ่าย ประจำวัน'!$B347,ผลิต1!T:T)+SUMIF(ผลิต2!$C:$C,'รับ-จ่าย ประจำวัน'!$B347,ผลิต2!T:T)+SUMIF(เส้นแต่งหน้าขนมเค้ก!$C:$C,'รับ-จ่าย ประจำวัน'!$B347,เส้นแต่งหน้าขนมเค้ก!T:T)+SUMIF(แพ็ค!$C:$C,'รับ-จ่าย ประจำวัน'!$B347,แพ็ค!T:T)+SUMIF(ธุรการ!$C:$C,'รับ-จ่าย ประจำวัน'!$B347,ธุรการ!T:T)+SUMIF(เส้นแต่งหน้าขนมปัง!$C:$C,'รับ-จ่าย ประจำวัน'!$B347,เส้นแต่งหน้าขนมปัง!T:T)+SUMIF('วางแผนBC,CJ'!$C:$C,'รับ-จ่าย ประจำวัน'!$B347,'วางแผนBC,CJ'!T:T)+SUMIF(RD!$C:$C,'รับ-จ่าย ประจำวัน'!$B347,RD!T:T)+SUMIF('FG,ออนไล,คัดแยก'!$C:$C,'รับ-จ่าย ประจำวัน'!$B347,'FG,ออนไล,คัดแยก'!T:T)</f>
        <v>5</v>
      </c>
      <c r="BB347" s="16">
        <f>SUMIF(เตรียมส่วนผสม!$C:$C,'รับ-จ่าย ประจำวัน'!$B347,เตรียมส่วนผสม!U:U)+SUMIF(กวนไส้!$C:$C,'รับ-จ่าย ประจำวัน'!$B347,กวนไส้!U:U)+SUMIF(ผลิต1!$C:$C,'รับ-จ่าย ประจำวัน'!$B347,ผลิต1!U:U)+SUMIF(ผลิต2!$C:$C,'รับ-จ่าย ประจำวัน'!$B347,ผลิต2!U:U)+SUMIF(เส้นแต่งหน้าขนมเค้ก!$C:$C,'รับ-จ่าย ประจำวัน'!$B347,เส้นแต่งหน้าขนมเค้ก!U:U)+SUMIF(แพ็ค!$C:$C,'รับ-จ่าย ประจำวัน'!$B347,แพ็ค!U:U)+SUMIF(ธุรการ!$C:$C,'รับ-จ่าย ประจำวัน'!$B347,ธุรการ!U:U)+SUMIF(เส้นแต่งหน้าขนมปัง!$C:$C,'รับ-จ่าย ประจำวัน'!$B347,เส้นแต่งหน้าขนมปัง!U:U)+SUMIF('วางแผนBC,CJ'!$C:$C,'รับ-จ่าย ประจำวัน'!$B347,'วางแผนBC,CJ'!U:U)+SUMIF(RD!$C:$C,'รับ-จ่าย ประจำวัน'!$B347,RD!U:U)+SUMIF('FG,ออนไล,คัดแยก'!$C:$C,'รับ-จ่าย ประจำวัน'!$B347,'FG,ออนไล,คัดแยก'!U:U)</f>
        <v>22</v>
      </c>
      <c r="BC347" s="16">
        <f>SUMIF(เตรียมส่วนผสม!$C:$C,'รับ-จ่าย ประจำวัน'!$B347,เตรียมส่วนผสม!V:V)+SUMIF(กวนไส้!$C:$C,'รับ-จ่าย ประจำวัน'!$B347,กวนไส้!V:V)+SUMIF(ผลิต1!$C:$C,'รับ-จ่าย ประจำวัน'!$B347,ผลิต1!V:V)+SUMIF(ผลิต2!$C:$C,'รับ-จ่าย ประจำวัน'!$B347,ผลิต2!V:V)+SUMIF(เส้นแต่งหน้าขนมเค้ก!$C:$C,'รับ-จ่าย ประจำวัน'!$B347,เส้นแต่งหน้าขนมเค้ก!V:V)+SUMIF(แพ็ค!$C:$C,'รับ-จ่าย ประจำวัน'!$B347,แพ็ค!V:V)+SUMIF(ธุรการ!$C:$C,'รับ-จ่าย ประจำวัน'!$B347,ธุรการ!V:V)+SUMIF(เส้นแต่งหน้าขนมปัง!$C:$C,'รับ-จ่าย ประจำวัน'!$B347,เส้นแต่งหน้าขนมปัง!V:V)+SUMIF('วางแผนBC,CJ'!$C:$C,'รับ-จ่าย ประจำวัน'!$B347,'วางแผนBC,CJ'!V:V)+SUMIF(RD!$C:$C,'รับ-จ่าย ประจำวัน'!$B347,RD!V:V)+SUMIF('FG,ออนไล,คัดแยก'!$C:$C,'รับ-จ่าย ประจำวัน'!$B347,'FG,ออนไล,คัดแยก'!V:V)</f>
        <v>28</v>
      </c>
      <c r="BD347" s="16">
        <f>SUMIF(เตรียมส่วนผสม!$C:$C,'รับ-จ่าย ประจำวัน'!$B347,เตรียมส่วนผสม!W:W)+SUMIF(กวนไส้!$C:$C,'รับ-จ่าย ประจำวัน'!$B347,กวนไส้!W:W)+SUMIF(ผลิต1!$C:$C,'รับ-จ่าย ประจำวัน'!$B347,ผลิต1!W:W)+SUMIF(ผลิต2!$C:$C,'รับ-จ่าย ประจำวัน'!$B347,ผลิต2!W:W)+SUMIF(เส้นแต่งหน้าขนมเค้ก!$C:$C,'รับ-จ่าย ประจำวัน'!$B347,เส้นแต่งหน้าขนมเค้ก!W:W)+SUMIF(แพ็ค!$C:$C,'รับ-จ่าย ประจำวัน'!$B347,แพ็ค!W:W)+SUMIF(ธุรการ!$C:$C,'รับ-จ่าย ประจำวัน'!$B347,ธุรการ!W:W)+SUMIF(เส้นแต่งหน้าขนมปัง!$C:$C,'รับ-จ่าย ประจำวัน'!$B347,เส้นแต่งหน้าขนมปัง!W:W)+SUMIF('วางแผนBC,CJ'!$C:$C,'รับ-จ่าย ประจำวัน'!$B347,'วางแผนBC,CJ'!W:W)+SUMIF(RD!$C:$C,'รับ-จ่าย ประจำวัน'!$B347,RD!W:W)+SUMIF('FG,ออนไล,คัดแยก'!$C:$C,'รับ-จ่าย ประจำวัน'!$B347,'FG,ออนไล,คัดแยก'!W:W)</f>
        <v>25</v>
      </c>
      <c r="BE347" s="16">
        <f>SUMIF(เตรียมส่วนผสม!$C:$C,'รับ-จ่าย ประจำวัน'!$B347,เตรียมส่วนผสม!X:X)+SUMIF(กวนไส้!$C:$C,'รับ-จ่าย ประจำวัน'!$B347,กวนไส้!X:X)+SUMIF(ผลิต1!$C:$C,'รับ-จ่าย ประจำวัน'!$B347,ผลิต1!X:X)+SUMIF(ผลิต2!$C:$C,'รับ-จ่าย ประจำวัน'!$B347,ผลิต2!X:X)+SUMIF(เส้นแต่งหน้าขนมเค้ก!$C:$C,'รับ-จ่าย ประจำวัน'!$B347,เส้นแต่งหน้าขนมเค้ก!X:X)+SUMIF(แพ็ค!$C:$C,'รับ-จ่าย ประจำวัน'!$B347,แพ็ค!X:X)+SUMIF(ธุรการ!$C:$C,'รับ-จ่าย ประจำวัน'!$B347,ธุรการ!X:X)+SUMIF(เส้นแต่งหน้าขนมปัง!$C:$C,'รับ-จ่าย ประจำวัน'!$B347,เส้นแต่งหน้าขนมปัง!X:X)+SUMIF('วางแผนBC,CJ'!$C:$C,'รับ-จ่าย ประจำวัน'!$B347,'วางแผนBC,CJ'!X:X)+SUMIF(RD!$C:$C,'รับ-จ่าย ประจำวัน'!$B347,RD!X:X)+SUMIF('FG,ออนไล,คัดแยก'!$C:$C,'รับ-จ่าย ประจำวัน'!$B347,'FG,ออนไล,คัดแยก'!X:X)</f>
        <v>0</v>
      </c>
      <c r="BF347" s="16">
        <f>SUMIF(เตรียมส่วนผสม!$C:$C,'รับ-จ่าย ประจำวัน'!$B347,เตรียมส่วนผสม!Y:Y)+SUMIF(กวนไส้!$C:$C,'รับ-จ่าย ประจำวัน'!$B347,กวนไส้!Y:Y)+SUMIF(ผลิต1!$C:$C,'รับ-จ่าย ประจำวัน'!$B347,ผลิต1!Y:Y)+SUMIF(ผลิต2!$C:$C,'รับ-จ่าย ประจำวัน'!$B347,ผลิต2!Y:Y)+SUMIF(เส้นแต่งหน้าขนมเค้ก!$C:$C,'รับ-จ่าย ประจำวัน'!$B347,เส้นแต่งหน้าขนมเค้ก!Y:Y)+SUMIF(แพ็ค!$C:$C,'รับ-จ่าย ประจำวัน'!$B347,แพ็ค!Y:Y)+SUMIF(ธุรการ!$C:$C,'รับ-จ่าย ประจำวัน'!$B347,ธุรการ!Y:Y)+SUMIF(เส้นแต่งหน้าขนมปัง!$C:$C,'รับ-จ่าย ประจำวัน'!$B347,เส้นแต่งหน้าขนมปัง!Y:Y)+SUMIF('วางแผนBC,CJ'!$C:$C,'รับ-จ่าย ประจำวัน'!$B347,'วางแผนBC,CJ'!Y:Y)+SUMIF(RD!$C:$C,'รับ-จ่าย ประจำวัน'!$B347,RD!Y:Y)+SUMIF('FG,ออนไล,คัดแยก'!$C:$C,'รับ-จ่าย ประจำวัน'!$B347,'FG,ออนไล,คัดแยก'!Y:Y)</f>
        <v>40</v>
      </c>
      <c r="BG347" s="16">
        <f>SUMIF(เตรียมส่วนผสม!$C:$C,'รับ-จ่าย ประจำวัน'!$B347,เตรียมส่วนผสม!Z:Z)+SUMIF(กวนไส้!$C:$C,'รับ-จ่าย ประจำวัน'!$B347,กวนไส้!Z:Z)+SUMIF(ผลิต1!$C:$C,'รับ-จ่าย ประจำวัน'!$B347,ผลิต1!Z:Z)+SUMIF(ผลิต2!$C:$C,'รับ-จ่าย ประจำวัน'!$B347,ผลิต2!Z:Z)+SUMIF(เส้นแต่งหน้าขนมเค้ก!$C:$C,'รับ-จ่าย ประจำวัน'!$B347,เส้นแต่งหน้าขนมเค้ก!Z:Z)+SUMIF(แพ็ค!$C:$C,'รับ-จ่าย ประจำวัน'!$B347,แพ็ค!Z:Z)+SUMIF(ธุรการ!$C:$C,'รับ-จ่าย ประจำวัน'!$B347,ธุรการ!Z:Z)+SUMIF(เส้นแต่งหน้าขนมปัง!$C:$C,'รับ-จ่าย ประจำวัน'!$B347,เส้นแต่งหน้าขนมปัง!Z:Z)+SUMIF('วางแผนBC,CJ'!$C:$C,'รับ-จ่าย ประจำวัน'!$B347,'วางแผนBC,CJ'!Z:Z)+SUMIF(RD!$C:$C,'รับ-จ่าย ประจำวัน'!$B347,RD!Z:Z)+SUMIF('FG,ออนไล,คัดแยก'!$C:$C,'รับ-จ่าย ประจำวัน'!$B347,'FG,ออนไล,คัดแยก'!Z:Z)</f>
        <v>37</v>
      </c>
      <c r="BH347" s="16">
        <f>SUMIF(เตรียมส่วนผสม!$C:$C,'รับ-จ่าย ประจำวัน'!$B347,เตรียมส่วนผสม!AA:AA)+SUMIF(กวนไส้!$C:$C,'รับ-จ่าย ประจำวัน'!$B347,กวนไส้!AA:AA)+SUMIF(ผลิต1!$C:$C,'รับ-จ่าย ประจำวัน'!$B347,ผลิต1!AA:AA)+SUMIF(ผลิต2!$C:$C,'รับ-จ่าย ประจำวัน'!$B347,ผลิต2!AA:AA)+SUMIF(เส้นแต่งหน้าขนมเค้ก!$C:$C,'รับ-จ่าย ประจำวัน'!$B347,เส้นแต่งหน้าขนมเค้ก!AA:AA)+SUMIF(แพ็ค!$C:$C,'รับ-จ่าย ประจำวัน'!$B347,แพ็ค!AA:AA)+SUMIF(ธุรการ!$C:$C,'รับ-จ่าย ประจำวัน'!$B347,ธุรการ!AA:AA)+SUMIF(เส้นแต่งหน้าขนมปัง!$C:$C,'รับ-จ่าย ประจำวัน'!$B347,เส้นแต่งหน้าขนมปัง!AA:AA)+SUMIF('วางแผนBC,CJ'!$C:$C,'รับ-จ่าย ประจำวัน'!$B347,'วางแผนBC,CJ'!AA:AA)+SUMIF(RD!$C:$C,'รับ-จ่าย ประจำวัน'!$B347,RD!AA:AA)+SUMIF('FG,ออนไล,คัดแยก'!$C:$C,'รับ-จ่าย ประจำวัน'!$B347,'FG,ออนไล,คัดแยก'!AA:AA)</f>
        <v>0</v>
      </c>
      <c r="BI347" s="16">
        <f>SUMIF(เตรียมส่วนผสม!$C:$C,'รับ-จ่าย ประจำวัน'!$B347,เตรียมส่วนผสม!AB:AB)+SUMIF(กวนไส้!$C:$C,'รับ-จ่าย ประจำวัน'!$B347,กวนไส้!AB:AB)+SUMIF(ผลิต1!$C:$C,'รับ-จ่าย ประจำวัน'!$B347,ผลิต1!AB:AB)+SUMIF(ผลิต2!$C:$C,'รับ-จ่าย ประจำวัน'!$B347,ผลิต2!AB:AB)+SUMIF(เส้นแต่งหน้าขนมเค้ก!$C:$C,'รับ-จ่าย ประจำวัน'!$B347,เส้นแต่งหน้าขนมเค้ก!AB:AB)+SUMIF(แพ็ค!$C:$C,'รับ-จ่าย ประจำวัน'!$B347,แพ็ค!AB:AB)+SUMIF(ธุรการ!$C:$C,'รับ-จ่าย ประจำวัน'!$B347,ธุรการ!AB:AB)+SUMIF(เส้นแต่งหน้าขนมปัง!$C:$C,'รับ-จ่าย ประจำวัน'!$B347,เส้นแต่งหน้าขนมปัง!AB:AB)+SUMIF('วางแผนBC,CJ'!$C:$C,'รับ-จ่าย ประจำวัน'!$B347,'วางแผนBC,CJ'!AB:AB)+SUMIF(RD!$C:$C,'รับ-จ่าย ประจำวัน'!$B347,RD!AB:AB)+SUMIF('FG,ออนไล,คัดแยก'!$C:$C,'รับ-จ่าย ประจำวัน'!$B347,'FG,ออนไล,คัดแยก'!AB:AB)</f>
        <v>31</v>
      </c>
      <c r="BJ347" s="16">
        <f>SUMIF(เตรียมส่วนผสม!$C:$C,'รับ-จ่าย ประจำวัน'!$B347,เตรียมส่วนผสม!AC:AC)+SUMIF(กวนไส้!$C:$C,'รับ-จ่าย ประจำวัน'!$B347,กวนไส้!AC:AC)+SUMIF(ผลิต1!$C:$C,'รับ-จ่าย ประจำวัน'!$B347,ผลิต1!AC:AC)+SUMIF(ผลิต2!$C:$C,'รับ-จ่าย ประจำวัน'!$B347,ผลิต2!AC:AC)+SUMIF(เส้นแต่งหน้าขนมเค้ก!$C:$C,'รับ-จ่าย ประจำวัน'!$B347,เส้นแต่งหน้าขนมเค้ก!AC:AC)+SUMIF(แพ็ค!$C:$C,'รับ-จ่าย ประจำวัน'!$B347,แพ็ค!AC:AC)+SUMIF(ธุรการ!$C:$C,'รับ-จ่าย ประจำวัน'!$B347,ธุรการ!AC:AC)+SUMIF(เส้นแต่งหน้าขนมปัง!$C:$C,'รับ-จ่าย ประจำวัน'!$B347,เส้นแต่งหน้าขนมปัง!AC:AC)+SUMIF('วางแผนBC,CJ'!$C:$C,'รับ-จ่าย ประจำวัน'!$B347,'วางแผนBC,CJ'!AC:AC)+SUMIF(RD!$C:$C,'รับ-จ่าย ประจำวัน'!$B347,RD!AC:AC)+SUMIF('FG,ออนไล,คัดแยก'!$C:$C,'รับ-จ่าย ประจำวัน'!$B347,'FG,ออนไล,คัดแยก'!AC:AC)</f>
        <v>21</v>
      </c>
      <c r="BK347" s="16">
        <f>SUMIF(เตรียมส่วนผสม!$C:$C,'รับ-จ่าย ประจำวัน'!$B347,เตรียมส่วนผสม!AD:AD)+SUMIF(กวนไส้!$C:$C,'รับ-จ่าย ประจำวัน'!$B347,กวนไส้!AD:AD)+SUMIF(ผลิต1!$C:$C,'รับ-จ่าย ประจำวัน'!$B347,ผลิต1!AD:AD)+SUMIF(ผลิต2!$C:$C,'รับ-จ่าย ประจำวัน'!$B347,ผลิต2!AD:AD)+SUMIF(เส้นแต่งหน้าขนมเค้ก!$C:$C,'รับ-จ่าย ประจำวัน'!$B347,เส้นแต่งหน้าขนมเค้ก!AD:AD)+SUMIF(แพ็ค!$C:$C,'รับ-จ่าย ประจำวัน'!$B347,แพ็ค!AD:AD)+SUMIF(ธุรการ!$C:$C,'รับ-จ่าย ประจำวัน'!$B347,ธุรการ!AD:AD)+SUMIF(เส้นแต่งหน้าขนมปัง!$C:$C,'รับ-จ่าย ประจำวัน'!$B347,เส้นแต่งหน้าขนมปัง!AD:AD)+SUMIF('วางแผนBC,CJ'!$C:$C,'รับ-จ่าย ประจำวัน'!$B347,'วางแผนBC,CJ'!AD:AD)+SUMIF(RD!$C:$C,'รับ-จ่าย ประจำวัน'!$B347,RD!AD:AD)+SUMIF('FG,ออนไล,คัดแยก'!$C:$C,'รับ-จ่าย ประจำวัน'!$B347,'FG,ออนไล,คัดแยก'!AD:AD)</f>
        <v>3</v>
      </c>
      <c r="BL347" s="16">
        <f>SUMIF(เตรียมส่วนผสม!$C:$C,'รับ-จ่าย ประจำวัน'!$B347,เตรียมส่วนผสม!AE:AE)+SUMIF(กวนไส้!$C:$C,'รับ-จ่าย ประจำวัน'!$B347,กวนไส้!AE:AE)+SUMIF(ผลิต1!$C:$C,'รับ-จ่าย ประจำวัน'!$B347,ผลิต1!AE:AE)+SUMIF(ผลิต2!$C:$C,'รับ-จ่าย ประจำวัน'!$B347,ผลิต2!AE:AE)+SUMIF(เส้นแต่งหน้าขนมเค้ก!$C:$C,'รับ-จ่าย ประจำวัน'!$B347,เส้นแต่งหน้าขนมเค้ก!AE:AE)+SUMIF(แพ็ค!$C:$C,'รับ-จ่าย ประจำวัน'!$B347,แพ็ค!AE:AE)+SUMIF(ธุรการ!$C:$C,'รับ-จ่าย ประจำวัน'!$B347,ธุรการ!AE:AE)+SUMIF(เส้นแต่งหน้าขนมปัง!$C:$C,'รับ-จ่าย ประจำวัน'!$B347,เส้นแต่งหน้าขนมปัง!AE:AE)+SUMIF('วางแผนBC,CJ'!$C:$C,'รับ-จ่าย ประจำวัน'!$B347,'วางแผนBC,CJ'!AE:AE)+SUMIF(RD!$C:$C,'รับ-จ่าย ประจำวัน'!$B347,RD!AE:AE)+SUMIF('FG,ออนไล,คัดแยก'!$C:$C,'รับ-จ่าย ประจำวัน'!$B347,'FG,ออนไล,คัดแยก'!AE:AE)</f>
        <v>36</v>
      </c>
      <c r="BM347" s="16">
        <f>SUMIF(เตรียมส่วนผสม!$C:$C,'รับ-จ่าย ประจำวัน'!$B347,เตรียมส่วนผสม!AF:AF)+SUMIF(กวนไส้!$C:$C,'รับ-จ่าย ประจำวัน'!$B347,กวนไส้!AF:AF)+SUMIF(ผลิต1!$C:$C,'รับ-จ่าย ประจำวัน'!$B347,ผลิต1!AF:AF)+SUMIF(ผลิต2!$C:$C,'รับ-จ่าย ประจำวัน'!$B347,ผลิต2!AF:AF)+SUMIF(เส้นแต่งหน้าขนมเค้ก!$C:$C,'รับ-จ่าย ประจำวัน'!$B347,เส้นแต่งหน้าขนมเค้ก!AF:AF)+SUMIF(แพ็ค!$C:$C,'รับ-จ่าย ประจำวัน'!$B347,แพ็ค!AF:AF)+SUMIF(ธุรการ!$C:$C,'รับ-จ่าย ประจำวัน'!$B347,ธุรการ!AF:AF)+SUMIF(เส้นแต่งหน้าขนมปัง!$C:$C,'รับ-จ่าย ประจำวัน'!$B347,เส้นแต่งหน้าขนมปัง!AF:AF)+SUMIF('วางแผนBC,CJ'!$C:$C,'รับ-จ่าย ประจำวัน'!$B347,'วางแผนBC,CJ'!AF:AF)+SUMIF(RD!$C:$C,'รับ-จ่าย ประจำวัน'!$B347,RD!AF:AF)+SUMIF('FG,ออนไล,คัดแยก'!$C:$C,'รับ-จ่าย ประจำวัน'!$B347,'FG,ออนไล,คัดแยก'!AF:AF)</f>
        <v>17</v>
      </c>
      <c r="BN347" s="16">
        <f>SUMIF(เตรียมส่วนผสม!$C:$C,'รับ-จ่าย ประจำวัน'!$B347,เตรียมส่วนผสม!AG:AG)+SUMIF(กวนไส้!$C:$C,'รับ-จ่าย ประจำวัน'!$B347,กวนไส้!AG:AG)+SUMIF(ผลิต1!$C:$C,'รับ-จ่าย ประจำวัน'!$B347,ผลิต1!AG:AG)+SUMIF(ผลิต2!$C:$C,'รับ-จ่าย ประจำวัน'!$B347,ผลิต2!AG:AG)+SUMIF(เส้นแต่งหน้าขนมเค้ก!$C:$C,'รับ-จ่าย ประจำวัน'!$B347,เส้นแต่งหน้าขนมเค้ก!AG:AG)+SUMIF(แพ็ค!$C:$C,'รับ-จ่าย ประจำวัน'!$B347,แพ็ค!AG:AG)+SUMIF(ธุรการ!$C:$C,'รับ-จ่าย ประจำวัน'!$B347,ธุรการ!AG:AG)+SUMIF(เส้นแต่งหน้าขนมปัง!$C:$C,'รับ-จ่าย ประจำวัน'!$B347,เส้นแต่งหน้าขนมปัง!AG:AG)+SUMIF('วางแผนBC,CJ'!$C:$C,'รับ-จ่าย ประจำวัน'!$B347,'วางแผนBC,CJ'!AG:AG)+SUMIF(RD!$C:$C,'รับ-จ่าย ประจำวัน'!$B347,RD!AG:AG)+SUMIF('FG,ออนไล,คัดแยก'!$C:$C,'รับ-จ่าย ประจำวัน'!$B347,'FG,ออนไล,คัดแยก'!AG:AG)</f>
        <v>21</v>
      </c>
      <c r="BO347" s="16">
        <f>SUMIF(เตรียมส่วนผสม!$C:$C,'รับ-จ่าย ประจำวัน'!$B347,เตรียมส่วนผสม!AH:AH)+SUMIF(กวนไส้!$C:$C,'รับ-จ่าย ประจำวัน'!$B347,กวนไส้!AH:AH)+SUMIF(ผลิต1!$C:$C,'รับ-จ่าย ประจำวัน'!$B347,ผลิต1!AH:AH)+SUMIF(ผลิต2!$C:$C,'รับ-จ่าย ประจำวัน'!$B347,ผลิต2!AH:AH)+SUMIF(เส้นแต่งหน้าขนมเค้ก!$C:$C,'รับ-จ่าย ประจำวัน'!$B347,เส้นแต่งหน้าขนมเค้ก!AH:AH)+SUMIF(แพ็ค!$C:$C,'รับ-จ่าย ประจำวัน'!$B347,แพ็ค!AH:AH)+SUMIF(ธุรการ!$C:$C,'รับ-จ่าย ประจำวัน'!$B347,ธุรการ!AH:AH)+SUMIF(เส้นแต่งหน้าขนมปัง!$C:$C,'รับ-จ่าย ประจำวัน'!$B347,เส้นแต่งหน้าขนมปัง!AH:AH)+SUMIF('วางแผนBC,CJ'!$C:$C,'รับ-จ่าย ประจำวัน'!$B347,'วางแผนBC,CJ'!AH:AH)+SUMIF(RD!$C:$C,'รับ-จ่าย ประจำวัน'!$B347,RD!AH:AH)+SUMIF('FG,ออนไล,คัดแยก'!$C:$C,'รับ-จ่าย ประจำวัน'!$B347,'FG,ออนไล,คัดแยก'!AH:AH)</f>
        <v>0</v>
      </c>
      <c r="BP347" s="16">
        <f>SUMIF(เตรียมส่วนผสม!$C:$C,'รับ-จ่าย ประจำวัน'!$B347,เตรียมส่วนผสม!AI:AI)+SUMIF(กวนไส้!$C:$C,'รับ-จ่าย ประจำวัน'!$B347,กวนไส้!AI:AI)+SUMIF(ผลิต1!$C:$C,'รับ-จ่าย ประจำวัน'!$B347,ผลิต1!AI:AI)+SUMIF(ผลิต2!$C:$C,'รับ-จ่าย ประจำวัน'!$B347,ผลิต2!AI:AI)+SUMIF(เส้นแต่งหน้าขนมเค้ก!$C:$C,'รับ-จ่าย ประจำวัน'!$B347,เส้นแต่งหน้าขนมเค้ก!AI:AI)+SUMIF(แพ็ค!$C:$C,'รับ-จ่าย ประจำวัน'!$B347,แพ็ค!AI:AI)+SUMIF(ธุรการ!$C:$C,'รับ-จ่าย ประจำวัน'!$B347,ธุรการ!AI:AI)+SUMIF(เส้นแต่งหน้าขนมปัง!$C:$C,'รับ-จ่าย ประจำวัน'!$B347,เส้นแต่งหน้าขนมปัง!AI:AI)+SUMIF('วางแผนBC,CJ'!$C:$C,'รับ-จ่าย ประจำวัน'!$B347,'วางแผนBC,CJ'!AI:AI)+SUMIF(RD!$C:$C,'รับ-จ่าย ประจำวัน'!$B347,RD!AI:AI)+SUMIF('FG,ออนไล,คัดแยก'!$C:$C,'รับ-จ่าย ประจำวัน'!$B347,'FG,ออนไล,คัดแยก'!AI:AI)</f>
        <v>20</v>
      </c>
      <c r="BQ347" s="16">
        <f>SUMIF(เตรียมส่วนผสม!$C:$C,'รับ-จ่าย ประจำวัน'!$B347,เตรียมส่วนผสม!AJ:AJ)+SUMIF(กวนไส้!$C:$C,'รับ-จ่าย ประจำวัน'!$B347,กวนไส้!AJ:AJ)+SUMIF(ผลิต1!$C:$C,'รับ-จ่าย ประจำวัน'!$B347,ผลิต1!AJ:AJ)+SUMIF(ผลิต2!$C:$C,'รับ-จ่าย ประจำวัน'!$B347,ผลิต2!AJ:AJ)+SUMIF(เส้นแต่งหน้าขนมเค้ก!$C:$C,'รับ-จ่าย ประจำวัน'!$B347,เส้นแต่งหน้าขนมเค้ก!AJ:AJ)+SUMIF(แพ็ค!$C:$C,'รับ-จ่าย ประจำวัน'!$B347,แพ็ค!AJ:AJ)+SUMIF(ธุรการ!$C:$C,'รับ-จ่าย ประจำวัน'!$B347,ธุรการ!AJ:AJ)+SUMIF(เส้นแต่งหน้าขนมปัง!$C:$C,'รับ-จ่าย ประจำวัน'!$B347,เส้นแต่งหน้าขนมปัง!AJ:AJ)+SUMIF('วางแผนBC,CJ'!$C:$C,'รับ-จ่าย ประจำวัน'!$B347,'วางแผนBC,CJ'!AJ:AJ)+SUMIF(RD!$C:$C,'รับ-จ่าย ประจำวัน'!$B347,RD!AJ:AJ)+SUMIF('FG,ออนไล,คัดแยก'!$C:$C,'รับ-จ่าย ประจำวัน'!$B347,'FG,ออนไล,คัดแยก'!AJ:AJ)</f>
        <v>20</v>
      </c>
      <c r="BR347" s="16">
        <f>SUMIF(เตรียมส่วนผสม!$C:$C,'รับ-จ่าย ประจำวัน'!$B347,เตรียมส่วนผสม!AK:AK)+SUMIF(กวนไส้!$C:$C,'รับ-จ่าย ประจำวัน'!$B347,กวนไส้!AK:AK)+SUMIF(ผลิต1!$C:$C,'รับ-จ่าย ประจำวัน'!$B347,ผลิต1!AK:AK)+SUMIF(ผลิต2!$C:$C,'รับ-จ่าย ประจำวัน'!$B347,ผลิต2!AK:AK)+SUMIF(เส้นแต่งหน้าขนมเค้ก!$C:$C,'รับ-จ่าย ประจำวัน'!$B347,เส้นแต่งหน้าขนมเค้ก!AK:AK)+SUMIF(แพ็ค!$C:$C,'รับ-จ่าย ประจำวัน'!$B347,แพ็ค!AK:AK)+SUMIF(ธุรการ!$C:$C,'รับ-จ่าย ประจำวัน'!$B347,ธุรการ!AK:AK)+SUMIF(เส้นแต่งหน้าขนมปัง!$C:$C,'รับ-จ่าย ประจำวัน'!$B347,เส้นแต่งหน้าขนมปัง!AK:AK)+SUMIF('วางแผนBC,CJ'!$C:$C,'รับ-จ่าย ประจำวัน'!$B347,'วางแผนBC,CJ'!AK:AK)+SUMIF(RD!$C:$C,'รับ-จ่าย ประจำวัน'!$B347,RD!AK:AK)+SUMIF('FG,ออนไล,คัดแยก'!$C:$C,'รับ-จ่าย ประจำวัน'!$B347,'FG,ออนไล,คัดแยก'!AK:AK)</f>
        <v>23</v>
      </c>
      <c r="BS347" s="16">
        <f>SUMIF(เตรียมส่วนผสม!$C:$C,'รับ-จ่าย ประจำวัน'!$B347,เตรียมส่วนผสม!AL:AL)+SUMIF(กวนไส้!$C:$C,'รับ-จ่าย ประจำวัน'!$B347,กวนไส้!AL:AL)+SUMIF(ผลิต1!$C:$C,'รับ-จ่าย ประจำวัน'!$B347,ผลิต1!AL:AL)+SUMIF(ผลิต2!$C:$C,'รับ-จ่าย ประจำวัน'!$B347,ผลิต2!AL:AL)+SUMIF(เส้นแต่งหน้าขนมเค้ก!$C:$C,'รับ-จ่าย ประจำวัน'!$B347,เส้นแต่งหน้าขนมเค้ก!AL:AL)+SUMIF(แพ็ค!$C:$C,'รับ-จ่าย ประจำวัน'!$B347,แพ็ค!AL:AL)+SUMIF(ธุรการ!$C:$C,'รับ-จ่าย ประจำวัน'!$B347,ธุรการ!AL:AL)+SUMIF(เส้นแต่งหน้าขนมปัง!$C:$C,'รับ-จ่าย ประจำวัน'!$B347,เส้นแต่งหน้าขนมปัง!AL:AL)+SUMIF('วางแผนBC,CJ'!$C:$C,'รับ-จ่าย ประจำวัน'!$B347,'วางแผนBC,CJ'!AL:AL)+SUMIF(RD!$C:$C,'รับ-จ่าย ประจำวัน'!$B347,RD!AL:AL)+SUMIF('FG,ออนไล,คัดแยก'!$C:$C,'รับ-จ่าย ประจำวัน'!$B347,'FG,ออนไล,คัดแยก'!AL:AL)</f>
        <v>0</v>
      </c>
      <c r="BT347" s="18">
        <f t="shared" si="70"/>
        <v>717</v>
      </c>
      <c r="BU347" s="116">
        <f>292+10</f>
        <v>302</v>
      </c>
      <c r="BV347" s="146">
        <f t="shared" si="71"/>
        <v>1</v>
      </c>
      <c r="BW347" s="183">
        <v>20</v>
      </c>
      <c r="BX347" s="172">
        <f t="shared" si="81"/>
        <v>23.9</v>
      </c>
      <c r="BY347" s="188">
        <f t="shared" si="74"/>
        <v>4.1841004184100423E-2</v>
      </c>
      <c r="BZ347" s="180">
        <f t="shared" ca="1" si="73"/>
        <v>46203.041841004182</v>
      </c>
      <c r="CA347" s="152">
        <v>600</v>
      </c>
      <c r="CB347" s="93"/>
      <c r="CC347" s="93"/>
      <c r="CD347" s="93"/>
      <c r="CE347" s="93"/>
      <c r="CF347" s="93"/>
      <c r="CG347" s="93"/>
      <c r="CH347" s="93"/>
      <c r="CI347" s="93"/>
      <c r="CJ347" s="94"/>
      <c r="CK347" s="9">
        <f t="shared" si="75"/>
        <v>-301</v>
      </c>
    </row>
    <row r="348" spans="1:89" x14ac:dyDescent="0.5">
      <c r="A348" s="149" t="s">
        <v>1042</v>
      </c>
      <c r="B348" s="32" t="s">
        <v>2144</v>
      </c>
      <c r="C348" s="32" t="s">
        <v>2023</v>
      </c>
      <c r="D348" s="135" t="s">
        <v>1832</v>
      </c>
      <c r="E348" s="11">
        <v>70</v>
      </c>
      <c r="F348" s="129"/>
      <c r="G348" s="11" t="s">
        <v>1044</v>
      </c>
      <c r="H348" s="12">
        <v>0</v>
      </c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4"/>
      <c r="T348" s="14"/>
      <c r="U348" s="14"/>
      <c r="V348" s="14"/>
      <c r="W348" s="14"/>
      <c r="X348" s="14"/>
      <c r="Y348" s="14"/>
      <c r="Z348" s="14">
        <v>700</v>
      </c>
      <c r="AA348" s="14"/>
      <c r="AB348" s="14"/>
      <c r="AC348" s="14"/>
      <c r="AD348" s="14"/>
      <c r="AE348" s="13"/>
      <c r="AF348" s="13"/>
      <c r="AG348" s="13"/>
      <c r="AH348" s="13"/>
      <c r="AI348" s="14"/>
      <c r="AJ348" s="14"/>
      <c r="AK348" s="14"/>
      <c r="AL348" s="14"/>
      <c r="AM348" s="14"/>
      <c r="AN348" s="15">
        <f t="shared" si="69"/>
        <v>700</v>
      </c>
      <c r="AO348" s="16">
        <f>SUMIF(เตรียมส่วนผสม!$C:$C,'รับ-จ่าย ประจำวัน'!$B348,เตรียมส่วนผสม!H:H)+SUMIF(กวนไส้!$C:$C,'รับ-จ่าย ประจำวัน'!$B348,กวนไส้!H:H)+SUMIF(ผลิต1!$C:$C,'รับ-จ่าย ประจำวัน'!$B348,ผลิต1!H:H)+SUMIF(ผลิต2!$C:$C,'รับ-จ่าย ประจำวัน'!$B348,ผลิต2!H:H)+SUMIF(เส้นแต่งหน้าขนมเค้ก!$C:$C,'รับ-จ่าย ประจำวัน'!$B348,เส้นแต่งหน้าขนมเค้ก!H:H)+SUMIF(แพ็ค!$C:$C,'รับ-จ่าย ประจำวัน'!$B348,แพ็ค!H:H)+SUMIF(ธุรการ!$C:$C,'รับ-จ่าย ประจำวัน'!$B348,ธุรการ!H:H)+SUMIF(เส้นแต่งหน้าขนมปัง!$C:$C,'รับ-จ่าย ประจำวัน'!$B348,เส้นแต่งหน้าขนมปัง!H:H)+SUMIF('วางแผนBC,CJ'!$C:$C,'รับ-จ่าย ประจำวัน'!$B348,'วางแผนBC,CJ'!H:H)+SUMIF(RD!$C:$C,'รับ-จ่าย ประจำวัน'!$B348,RD!H:H)+SUMIF('FG,ออนไล,คัดแยก'!$C:$C,'รับ-จ่าย ประจำวัน'!$B348,'FG,ออนไล,คัดแยก'!H:H)</f>
        <v>0</v>
      </c>
      <c r="AP348" s="16">
        <f>SUMIF(เตรียมส่วนผสม!$C:$C,'รับ-จ่าย ประจำวัน'!$B348,เตรียมส่วนผสม!I:I)+SUMIF(กวนไส้!$C:$C,'รับ-จ่าย ประจำวัน'!$B348,กวนไส้!I:I)+SUMIF(ผลิต1!$C:$C,'รับ-จ่าย ประจำวัน'!$B348,ผลิต1!I:I)+SUMIF(ผลิต2!$C:$C,'รับ-จ่าย ประจำวัน'!$B348,ผลิต2!I:I)+SUMIF(เส้นแต่งหน้าขนมเค้ก!$C:$C,'รับ-จ่าย ประจำวัน'!$B348,เส้นแต่งหน้าขนมเค้ก!I:I)+SUMIF(แพ็ค!$C:$C,'รับ-จ่าย ประจำวัน'!$B348,แพ็ค!I:I)+SUMIF(ธุรการ!$C:$C,'รับ-จ่าย ประจำวัน'!$B348,ธุรการ!I:I)+SUMIF(เส้นแต่งหน้าขนมปัง!$C:$C,'รับ-จ่าย ประจำวัน'!$B348,เส้นแต่งหน้าขนมปัง!I:I)+SUMIF('วางแผนBC,CJ'!$C:$C,'รับ-จ่าย ประจำวัน'!$B348,'วางแผนBC,CJ'!I:I)+SUMIF(RD!$C:$C,'รับ-จ่าย ประจำวัน'!$B348,RD!I:I)+SUMIF('FG,ออนไล,คัดแยก'!$C:$C,'รับ-จ่าย ประจำวัน'!$B348,'FG,ออนไล,คัดแยก'!I:I)</f>
        <v>0</v>
      </c>
      <c r="AQ348" s="16">
        <f>SUMIF(เตรียมส่วนผสม!$C:$C,'รับ-จ่าย ประจำวัน'!$B348,เตรียมส่วนผสม!J:J)+SUMIF(กวนไส้!$C:$C,'รับ-จ่าย ประจำวัน'!$B348,กวนไส้!J:J)+SUMIF(ผลิต1!$C:$C,'รับ-จ่าย ประจำวัน'!$B348,ผลิต1!J:J)+SUMIF(ผลิต2!$C:$C,'รับ-จ่าย ประจำวัน'!$B348,ผลิต2!J:J)+SUMIF(เส้นแต่งหน้าขนมเค้ก!$C:$C,'รับ-จ่าย ประจำวัน'!$B348,เส้นแต่งหน้าขนมเค้ก!J:J)+SUMIF(แพ็ค!$C:$C,'รับ-จ่าย ประจำวัน'!$B348,แพ็ค!J:J)+SUMIF(ธุรการ!$C:$C,'รับ-จ่าย ประจำวัน'!$B348,ธุรการ!J:J)+SUMIF(เส้นแต่งหน้าขนมปัง!$C:$C,'รับ-จ่าย ประจำวัน'!$B348,เส้นแต่งหน้าขนมปัง!J:J)+SUMIF('วางแผนBC,CJ'!$C:$C,'รับ-จ่าย ประจำวัน'!$B348,'วางแผนBC,CJ'!J:J)+SUMIF(RD!$C:$C,'รับ-จ่าย ประจำวัน'!$B348,RD!J:J)+SUMIF('FG,ออนไล,คัดแยก'!$C:$C,'รับ-จ่าย ประจำวัน'!$B348,'FG,ออนไล,คัดแยก'!J:J)</f>
        <v>0</v>
      </c>
      <c r="AR348" s="16">
        <f>SUMIF(เตรียมส่วนผสม!$C:$C,'รับ-จ่าย ประจำวัน'!$B348,เตรียมส่วนผสม!K:K)+SUMIF(กวนไส้!$C:$C,'รับ-จ่าย ประจำวัน'!$B348,กวนไส้!K:K)+SUMIF(ผลิต1!$C:$C,'รับ-จ่าย ประจำวัน'!$B348,ผลิต1!K:K)+SUMIF(ผลิต2!$C:$C,'รับ-จ่าย ประจำวัน'!$B348,ผลิต2!K:K)+SUMIF(เส้นแต่งหน้าขนมเค้ก!$C:$C,'รับ-จ่าย ประจำวัน'!$B348,เส้นแต่งหน้าขนมเค้ก!K:K)+SUMIF(แพ็ค!$C:$C,'รับ-จ่าย ประจำวัน'!$B348,แพ็ค!K:K)+SUMIF(ธุรการ!$C:$C,'รับ-จ่าย ประจำวัน'!$B348,ธุรการ!K:K)+SUMIF(เส้นแต่งหน้าขนมปัง!$C:$C,'รับ-จ่าย ประจำวัน'!$B348,เส้นแต่งหน้าขนมปัง!K:K)+SUMIF('วางแผนBC,CJ'!$C:$C,'รับ-จ่าย ประจำวัน'!$B348,'วางแผนBC,CJ'!K:K)+SUMIF(RD!$C:$C,'รับ-จ่าย ประจำวัน'!$B348,RD!K:K)+SUMIF('FG,ออนไล,คัดแยก'!$C:$C,'รับ-จ่าย ประจำวัน'!$B348,'FG,ออนไล,คัดแยก'!K:K)</f>
        <v>0</v>
      </c>
      <c r="AS348" s="16">
        <f>SUMIF(เตรียมส่วนผสม!$C:$C,'รับ-จ่าย ประจำวัน'!$B348,เตรียมส่วนผสม!L:L)+SUMIF(กวนไส้!$C:$C,'รับ-จ่าย ประจำวัน'!$B348,กวนไส้!L:L)+SUMIF(ผลิต1!$C:$C,'รับ-จ่าย ประจำวัน'!$B348,ผลิต1!L:L)+SUMIF(ผลิต2!$C:$C,'รับ-จ่าย ประจำวัน'!$B348,ผลิต2!L:L)+SUMIF(เส้นแต่งหน้าขนมเค้ก!$C:$C,'รับ-จ่าย ประจำวัน'!$B348,เส้นแต่งหน้าขนมเค้ก!L:L)+SUMIF(แพ็ค!$C:$C,'รับ-จ่าย ประจำวัน'!$B348,แพ็ค!L:L)+SUMIF(ธุรการ!$C:$C,'รับ-จ่าย ประจำวัน'!$B348,ธุรการ!L:L)+SUMIF(เส้นแต่งหน้าขนมปัง!$C:$C,'รับ-จ่าย ประจำวัน'!$B348,เส้นแต่งหน้าขนมปัง!L:L)+SUMIF('วางแผนBC,CJ'!$C:$C,'รับ-จ่าย ประจำวัน'!$B348,'วางแผนBC,CJ'!L:L)+SUMIF(RD!$C:$C,'รับ-จ่าย ประจำวัน'!$B348,RD!L:L)+SUMIF('FG,ออนไล,คัดแยก'!$C:$C,'รับ-จ่าย ประจำวัน'!$B348,'FG,ออนไล,คัดแยก'!L:L)</f>
        <v>0</v>
      </c>
      <c r="AT348" s="16">
        <f>SUMIF(เตรียมส่วนผสม!$C:$C,'รับ-จ่าย ประจำวัน'!$B348,เตรียมส่วนผสม!M:M)+SUMIF(กวนไส้!$C:$C,'รับ-จ่าย ประจำวัน'!$B348,กวนไส้!M:M)+SUMIF(ผลิต1!$C:$C,'รับ-จ่าย ประจำวัน'!$B348,ผลิต1!M:M)+SUMIF(ผลิต2!$C:$C,'รับ-จ่าย ประจำวัน'!$B348,ผลิต2!M:M)+SUMIF(เส้นแต่งหน้าขนมเค้ก!$C:$C,'รับ-จ่าย ประจำวัน'!$B348,เส้นแต่งหน้าขนมเค้ก!M:M)+SUMIF(แพ็ค!$C:$C,'รับ-จ่าย ประจำวัน'!$B348,แพ็ค!M:M)+SUMIF(ธุรการ!$C:$C,'รับ-จ่าย ประจำวัน'!$B348,ธุรการ!M:M)+SUMIF(เส้นแต่งหน้าขนมปัง!$C:$C,'รับ-จ่าย ประจำวัน'!$B348,เส้นแต่งหน้าขนมปัง!M:M)+SUMIF('วางแผนBC,CJ'!$C:$C,'รับ-จ่าย ประจำวัน'!$B348,'วางแผนBC,CJ'!M:M)+SUMIF(RD!$C:$C,'รับ-จ่าย ประจำวัน'!$B348,RD!M:M)+SUMIF('FG,ออนไล,คัดแยก'!$C:$C,'รับ-จ่าย ประจำวัน'!$B348,'FG,ออนไล,คัดแยก'!M:M)</f>
        <v>0</v>
      </c>
      <c r="AU348" s="16">
        <f>SUMIF(เตรียมส่วนผสม!$C:$C,'รับ-จ่าย ประจำวัน'!$B348,เตรียมส่วนผสม!N:N)+SUMIF(กวนไส้!$C:$C,'รับ-จ่าย ประจำวัน'!$B348,กวนไส้!N:N)+SUMIF(ผลิต1!$C:$C,'รับ-จ่าย ประจำวัน'!$B348,ผลิต1!N:N)+SUMIF(ผลิต2!$C:$C,'รับ-จ่าย ประจำวัน'!$B348,ผลิต2!N:N)+SUMIF(เส้นแต่งหน้าขนมเค้ก!$C:$C,'รับ-จ่าย ประจำวัน'!$B348,เส้นแต่งหน้าขนมเค้ก!N:N)+SUMIF(แพ็ค!$C:$C,'รับ-จ่าย ประจำวัน'!$B348,แพ็ค!N:N)+SUMIF(ธุรการ!$C:$C,'รับ-จ่าย ประจำวัน'!$B348,ธุรการ!N:N)+SUMIF(เส้นแต่งหน้าขนมปัง!$C:$C,'รับ-จ่าย ประจำวัน'!$B348,เส้นแต่งหน้าขนมปัง!N:N)+SUMIF('วางแผนBC,CJ'!$C:$C,'รับ-จ่าย ประจำวัน'!$B348,'วางแผนBC,CJ'!N:N)+SUMIF(RD!$C:$C,'รับ-จ่าย ประจำวัน'!$B348,RD!N:N)+SUMIF('FG,ออนไล,คัดแยก'!$C:$C,'รับ-จ่าย ประจำวัน'!$B348,'FG,ออนไล,คัดแยก'!N:N)</f>
        <v>0</v>
      </c>
      <c r="AV348" s="16">
        <f>SUMIF(เตรียมส่วนผสม!$C:$C,'รับ-จ่าย ประจำวัน'!$B348,เตรียมส่วนผสม!O:O)+SUMIF(กวนไส้!$C:$C,'รับ-จ่าย ประจำวัน'!$B348,กวนไส้!O:O)+SUMIF(ผลิต1!$C:$C,'รับ-จ่าย ประจำวัน'!$B348,ผลิต1!O:O)+SUMIF(ผลิต2!$C:$C,'รับ-จ่าย ประจำวัน'!$B348,ผลิต2!O:O)+SUMIF(เส้นแต่งหน้าขนมเค้ก!$C:$C,'รับ-จ่าย ประจำวัน'!$B348,เส้นแต่งหน้าขนมเค้ก!O:O)+SUMIF(แพ็ค!$C:$C,'รับ-จ่าย ประจำวัน'!$B348,แพ็ค!O:O)+SUMIF(ธุรการ!$C:$C,'รับ-จ่าย ประจำวัน'!$B348,ธุรการ!O:O)+SUMIF(เส้นแต่งหน้าขนมปัง!$C:$C,'รับ-จ่าย ประจำวัน'!$B348,เส้นแต่งหน้าขนมปัง!O:O)+SUMIF('วางแผนBC,CJ'!$C:$C,'รับ-จ่าย ประจำวัน'!$B348,'วางแผนBC,CJ'!O:O)+SUMIF(RD!$C:$C,'รับ-จ่าย ประจำวัน'!$B348,RD!O:O)+SUMIF('FG,ออนไล,คัดแยก'!$C:$C,'รับ-จ่าย ประจำวัน'!$B348,'FG,ออนไล,คัดแยก'!O:O)</f>
        <v>0</v>
      </c>
      <c r="AW348" s="16">
        <f>SUMIF(เตรียมส่วนผสม!$C:$C,'รับ-จ่าย ประจำวัน'!$B348,เตรียมส่วนผสม!P:P)+SUMIF(กวนไส้!$C:$C,'รับ-จ่าย ประจำวัน'!$B348,กวนไส้!P:P)+SUMIF(ผลิต1!$C:$C,'รับ-จ่าย ประจำวัน'!$B348,ผลิต1!P:P)+SUMIF(ผลิต2!$C:$C,'รับ-จ่าย ประจำวัน'!$B348,ผลิต2!P:P)+SUMIF(เส้นแต่งหน้าขนมเค้ก!$C:$C,'รับ-จ่าย ประจำวัน'!$B348,เส้นแต่งหน้าขนมเค้ก!P:P)+SUMIF(แพ็ค!$C:$C,'รับ-จ่าย ประจำวัน'!$B348,แพ็ค!P:P)+SUMIF(ธุรการ!$C:$C,'รับ-จ่าย ประจำวัน'!$B348,ธุรการ!P:P)+SUMIF(เส้นแต่งหน้าขนมปัง!$C:$C,'รับ-จ่าย ประจำวัน'!$B348,เส้นแต่งหน้าขนมปัง!P:P)+SUMIF('วางแผนBC,CJ'!$C:$C,'รับ-จ่าย ประจำวัน'!$B348,'วางแผนBC,CJ'!P:P)+SUMIF(RD!$C:$C,'รับ-จ่าย ประจำวัน'!$B348,RD!P:P)+SUMIF('FG,ออนไล,คัดแยก'!$C:$C,'รับ-จ่าย ประจำวัน'!$B348,'FG,ออนไล,คัดแยก'!P:P)</f>
        <v>0</v>
      </c>
      <c r="AX348" s="16">
        <f>SUMIF(เตรียมส่วนผสม!$C:$C,'รับ-จ่าย ประจำวัน'!$B348,เตรียมส่วนผสม!Q:Q)+SUMIF(กวนไส้!$C:$C,'รับ-จ่าย ประจำวัน'!$B348,กวนไส้!Q:Q)+SUMIF(ผลิต1!$C:$C,'รับ-จ่าย ประจำวัน'!$B348,ผลิต1!Q:Q)+SUMIF(ผลิต2!$C:$C,'รับ-จ่าย ประจำวัน'!$B348,ผลิต2!Q:Q)+SUMIF(เส้นแต่งหน้าขนมเค้ก!$C:$C,'รับ-จ่าย ประจำวัน'!$B348,เส้นแต่งหน้าขนมเค้ก!Q:Q)+SUMIF(แพ็ค!$C:$C,'รับ-จ่าย ประจำวัน'!$B348,แพ็ค!Q:Q)+SUMIF(ธุรการ!$C:$C,'รับ-จ่าย ประจำวัน'!$B348,ธุรการ!Q:Q)+SUMIF(เส้นแต่งหน้าขนมปัง!$C:$C,'รับ-จ่าย ประจำวัน'!$B348,เส้นแต่งหน้าขนมปัง!Q:Q)+SUMIF('วางแผนBC,CJ'!$C:$C,'รับ-จ่าย ประจำวัน'!$B348,'วางแผนBC,CJ'!Q:Q)+SUMIF(RD!$C:$C,'รับ-จ่าย ประจำวัน'!$B348,RD!Q:Q)+SUMIF('FG,ออนไล,คัดแยก'!$C:$C,'รับ-จ่าย ประจำวัน'!$B348,'FG,ออนไล,คัดแยก'!Q:Q)</f>
        <v>0</v>
      </c>
      <c r="AY348" s="16">
        <f>SUMIF(เตรียมส่วนผสม!$C:$C,'รับ-จ่าย ประจำวัน'!$B348,เตรียมส่วนผสม!R:R)+SUMIF(กวนไส้!$C:$C,'รับ-จ่าย ประจำวัน'!$B348,กวนไส้!R:R)+SUMIF(ผลิต1!$C:$C,'รับ-จ่าย ประจำวัน'!$B348,ผลิต1!R:R)+SUMIF(ผลิต2!$C:$C,'รับ-จ่าย ประจำวัน'!$B348,ผลิต2!R:R)+SUMIF(เส้นแต่งหน้าขนมเค้ก!$C:$C,'รับ-จ่าย ประจำวัน'!$B348,เส้นแต่งหน้าขนมเค้ก!R:R)+SUMIF(แพ็ค!$C:$C,'รับ-จ่าย ประจำวัน'!$B348,แพ็ค!R:R)+SUMIF(ธุรการ!$C:$C,'รับ-จ่าย ประจำวัน'!$B348,ธุรการ!R:R)+SUMIF(เส้นแต่งหน้าขนมปัง!$C:$C,'รับ-จ่าย ประจำวัน'!$B348,เส้นแต่งหน้าขนมปัง!R:R)+SUMIF('วางแผนBC,CJ'!$C:$C,'รับ-จ่าย ประจำวัน'!$B348,'วางแผนBC,CJ'!R:R)+SUMIF(RD!$C:$C,'รับ-จ่าย ประจำวัน'!$B348,RD!R:R)+SUMIF('FG,ออนไล,คัดแยก'!$C:$C,'รับ-จ่าย ประจำวัน'!$B348,'FG,ออนไล,คัดแยก'!R:R)</f>
        <v>0</v>
      </c>
      <c r="AZ348" s="16">
        <f>SUMIF(เตรียมส่วนผสม!$C:$C,'รับ-จ่าย ประจำวัน'!$B348,เตรียมส่วนผสม!S:S)+SUMIF(กวนไส้!$C:$C,'รับ-จ่าย ประจำวัน'!$B348,กวนไส้!S:S)+SUMIF(ผลิต1!$C:$C,'รับ-จ่าย ประจำวัน'!$B348,ผลิต1!S:S)+SUMIF(ผลิต2!$C:$C,'รับ-จ่าย ประจำวัน'!$B348,ผลิต2!S:S)+SUMIF(เส้นแต่งหน้าขนมเค้ก!$C:$C,'รับ-จ่าย ประจำวัน'!$B348,เส้นแต่งหน้าขนมเค้ก!S:S)+SUMIF(แพ็ค!$C:$C,'รับ-จ่าย ประจำวัน'!$B348,แพ็ค!S:S)+SUMIF(ธุรการ!$C:$C,'รับ-จ่าย ประจำวัน'!$B348,ธุรการ!S:S)+SUMIF(เส้นแต่งหน้าขนมปัง!$C:$C,'รับ-จ่าย ประจำวัน'!$B348,เส้นแต่งหน้าขนมปัง!S:S)+SUMIF('วางแผนBC,CJ'!$C:$C,'รับ-จ่าย ประจำวัน'!$B348,'วางแผนBC,CJ'!S:S)+SUMIF(RD!$C:$C,'รับ-จ่าย ประจำวัน'!$B348,RD!S:S)+SUMIF('FG,ออนไล,คัดแยก'!$C:$C,'รับ-จ่าย ประจำวัน'!$B348,'FG,ออนไล,คัดแยก'!S:S)</f>
        <v>0</v>
      </c>
      <c r="BA348" s="16">
        <f>SUMIF(เตรียมส่วนผสม!$C:$C,'รับ-จ่าย ประจำวัน'!$B348,เตรียมส่วนผสม!T:T)+SUMIF(กวนไส้!$C:$C,'รับ-จ่าย ประจำวัน'!$B348,กวนไส้!T:T)+SUMIF(ผลิต1!$C:$C,'รับ-จ่าย ประจำวัน'!$B348,ผลิต1!T:T)+SUMIF(ผลิต2!$C:$C,'รับ-จ่าย ประจำวัน'!$B348,ผลิต2!T:T)+SUMIF(เส้นแต่งหน้าขนมเค้ก!$C:$C,'รับ-จ่าย ประจำวัน'!$B348,เส้นแต่งหน้าขนมเค้ก!T:T)+SUMIF(แพ็ค!$C:$C,'รับ-จ่าย ประจำวัน'!$B348,แพ็ค!T:T)+SUMIF(ธุรการ!$C:$C,'รับ-จ่าย ประจำวัน'!$B348,ธุรการ!T:T)+SUMIF(เส้นแต่งหน้าขนมปัง!$C:$C,'รับ-จ่าย ประจำวัน'!$B348,เส้นแต่งหน้าขนมปัง!T:T)+SUMIF('วางแผนBC,CJ'!$C:$C,'รับ-จ่าย ประจำวัน'!$B348,'วางแผนBC,CJ'!T:T)+SUMIF(RD!$C:$C,'รับ-จ่าย ประจำวัน'!$B348,RD!T:T)+SUMIF('FG,ออนไล,คัดแยก'!$C:$C,'รับ-จ่าย ประจำวัน'!$B348,'FG,ออนไล,คัดแยก'!T:T)</f>
        <v>0</v>
      </c>
      <c r="BB348" s="16">
        <f>SUMIF(เตรียมส่วนผสม!$C:$C,'รับ-จ่าย ประจำวัน'!$B348,เตรียมส่วนผสม!U:U)+SUMIF(กวนไส้!$C:$C,'รับ-จ่าย ประจำวัน'!$B348,กวนไส้!U:U)+SUMIF(ผลิต1!$C:$C,'รับ-จ่าย ประจำวัน'!$B348,ผลิต1!U:U)+SUMIF(ผลิต2!$C:$C,'รับ-จ่าย ประจำวัน'!$B348,ผลิต2!U:U)+SUMIF(เส้นแต่งหน้าขนมเค้ก!$C:$C,'รับ-จ่าย ประจำวัน'!$B348,เส้นแต่งหน้าขนมเค้ก!U:U)+SUMIF(แพ็ค!$C:$C,'รับ-จ่าย ประจำวัน'!$B348,แพ็ค!U:U)+SUMIF(ธุรการ!$C:$C,'รับ-จ่าย ประจำวัน'!$B348,ธุรการ!U:U)+SUMIF(เส้นแต่งหน้าขนมปัง!$C:$C,'รับ-จ่าย ประจำวัน'!$B348,เส้นแต่งหน้าขนมปัง!U:U)+SUMIF('วางแผนBC,CJ'!$C:$C,'รับ-จ่าย ประจำวัน'!$B348,'วางแผนBC,CJ'!U:U)+SUMIF(RD!$C:$C,'รับ-จ่าย ประจำวัน'!$B348,RD!U:U)+SUMIF('FG,ออนไล,คัดแยก'!$C:$C,'รับ-จ่าย ประจำวัน'!$B348,'FG,ออนไล,คัดแยก'!U:U)</f>
        <v>0</v>
      </c>
      <c r="BC348" s="16">
        <f>SUMIF(เตรียมส่วนผสม!$C:$C,'รับ-จ่าย ประจำวัน'!$B348,เตรียมส่วนผสม!V:V)+SUMIF(กวนไส้!$C:$C,'รับ-จ่าย ประจำวัน'!$B348,กวนไส้!V:V)+SUMIF(ผลิต1!$C:$C,'รับ-จ่าย ประจำวัน'!$B348,ผลิต1!V:V)+SUMIF(ผลิต2!$C:$C,'รับ-จ่าย ประจำวัน'!$B348,ผลิต2!V:V)+SUMIF(เส้นแต่งหน้าขนมเค้ก!$C:$C,'รับ-จ่าย ประจำวัน'!$B348,เส้นแต่งหน้าขนมเค้ก!V:V)+SUMIF(แพ็ค!$C:$C,'รับ-จ่าย ประจำวัน'!$B348,แพ็ค!V:V)+SUMIF(ธุรการ!$C:$C,'รับ-จ่าย ประจำวัน'!$B348,ธุรการ!V:V)+SUMIF(เส้นแต่งหน้าขนมปัง!$C:$C,'รับ-จ่าย ประจำวัน'!$B348,เส้นแต่งหน้าขนมปัง!V:V)+SUMIF('วางแผนBC,CJ'!$C:$C,'รับ-จ่าย ประจำวัน'!$B348,'วางแผนBC,CJ'!V:V)+SUMIF(RD!$C:$C,'รับ-จ่าย ประจำวัน'!$B348,RD!V:V)+SUMIF('FG,ออนไล,คัดแยก'!$C:$C,'รับ-จ่าย ประจำวัน'!$B348,'FG,ออนไล,คัดแยก'!V:V)</f>
        <v>0</v>
      </c>
      <c r="BD348" s="16">
        <f>SUMIF(เตรียมส่วนผสม!$C:$C,'รับ-จ่าย ประจำวัน'!$B348,เตรียมส่วนผสม!W:W)+SUMIF(กวนไส้!$C:$C,'รับ-จ่าย ประจำวัน'!$B348,กวนไส้!W:W)+SUMIF(ผลิต1!$C:$C,'รับ-จ่าย ประจำวัน'!$B348,ผลิต1!W:W)+SUMIF(ผลิต2!$C:$C,'รับ-จ่าย ประจำวัน'!$B348,ผลิต2!W:W)+SUMIF(เส้นแต่งหน้าขนมเค้ก!$C:$C,'รับ-จ่าย ประจำวัน'!$B348,เส้นแต่งหน้าขนมเค้ก!W:W)+SUMIF(แพ็ค!$C:$C,'รับ-จ่าย ประจำวัน'!$B348,แพ็ค!W:W)+SUMIF(ธุรการ!$C:$C,'รับ-จ่าย ประจำวัน'!$B348,ธุรการ!W:W)+SUMIF(เส้นแต่งหน้าขนมปัง!$C:$C,'รับ-จ่าย ประจำวัน'!$B348,เส้นแต่งหน้าขนมปัง!W:W)+SUMIF('วางแผนBC,CJ'!$C:$C,'รับ-จ่าย ประจำวัน'!$B348,'วางแผนBC,CJ'!W:W)+SUMIF(RD!$C:$C,'รับ-จ่าย ประจำวัน'!$B348,RD!W:W)+SUMIF('FG,ออนไล,คัดแยก'!$C:$C,'รับ-จ่าย ประจำวัน'!$B348,'FG,ออนไล,คัดแยก'!W:W)</f>
        <v>0</v>
      </c>
      <c r="BE348" s="16">
        <f>SUMIF(เตรียมส่วนผสม!$C:$C,'รับ-จ่าย ประจำวัน'!$B348,เตรียมส่วนผสม!X:X)+SUMIF(กวนไส้!$C:$C,'รับ-จ่าย ประจำวัน'!$B348,กวนไส้!X:X)+SUMIF(ผลิต1!$C:$C,'รับ-จ่าย ประจำวัน'!$B348,ผลิต1!X:X)+SUMIF(ผลิต2!$C:$C,'รับ-จ่าย ประจำวัน'!$B348,ผลิต2!X:X)+SUMIF(เส้นแต่งหน้าขนมเค้ก!$C:$C,'รับ-จ่าย ประจำวัน'!$B348,เส้นแต่งหน้าขนมเค้ก!X:X)+SUMIF(แพ็ค!$C:$C,'รับ-จ่าย ประจำวัน'!$B348,แพ็ค!X:X)+SUMIF(ธุรการ!$C:$C,'รับ-จ่าย ประจำวัน'!$B348,ธุรการ!X:X)+SUMIF(เส้นแต่งหน้าขนมปัง!$C:$C,'รับ-จ่าย ประจำวัน'!$B348,เส้นแต่งหน้าขนมปัง!X:X)+SUMIF('วางแผนBC,CJ'!$C:$C,'รับ-จ่าย ประจำวัน'!$B348,'วางแผนBC,CJ'!X:X)+SUMIF(RD!$C:$C,'รับ-จ่าย ประจำวัน'!$B348,RD!X:X)+SUMIF('FG,ออนไล,คัดแยก'!$C:$C,'รับ-จ่าย ประจำวัน'!$B348,'FG,ออนไล,คัดแยก'!X:X)</f>
        <v>0</v>
      </c>
      <c r="BF348" s="16">
        <f>SUMIF(เตรียมส่วนผสม!$C:$C,'รับ-จ่าย ประจำวัน'!$B348,เตรียมส่วนผสม!Y:Y)+SUMIF(กวนไส้!$C:$C,'รับ-จ่าย ประจำวัน'!$B348,กวนไส้!Y:Y)+SUMIF(ผลิต1!$C:$C,'รับ-จ่าย ประจำวัน'!$B348,ผลิต1!Y:Y)+SUMIF(ผลิต2!$C:$C,'รับ-จ่าย ประจำวัน'!$B348,ผลิต2!Y:Y)+SUMIF(เส้นแต่งหน้าขนมเค้ก!$C:$C,'รับ-จ่าย ประจำวัน'!$B348,เส้นแต่งหน้าขนมเค้ก!Y:Y)+SUMIF(แพ็ค!$C:$C,'รับ-จ่าย ประจำวัน'!$B348,แพ็ค!Y:Y)+SUMIF(ธุรการ!$C:$C,'รับ-จ่าย ประจำวัน'!$B348,ธุรการ!Y:Y)+SUMIF(เส้นแต่งหน้าขนมปัง!$C:$C,'รับ-จ่าย ประจำวัน'!$B348,เส้นแต่งหน้าขนมปัง!Y:Y)+SUMIF('วางแผนBC,CJ'!$C:$C,'รับ-จ่าย ประจำวัน'!$B348,'วางแผนBC,CJ'!Y:Y)+SUMIF(RD!$C:$C,'รับ-จ่าย ประจำวัน'!$B348,RD!Y:Y)+SUMIF('FG,ออนไล,คัดแยก'!$C:$C,'รับ-จ่าย ประจำวัน'!$B348,'FG,ออนไล,คัดแยก'!Y:Y)</f>
        <v>0</v>
      </c>
      <c r="BG348" s="16">
        <f>SUMIF(เตรียมส่วนผสม!$C:$C,'รับ-จ่าย ประจำวัน'!$B348,เตรียมส่วนผสม!Z:Z)+SUMIF(กวนไส้!$C:$C,'รับ-จ่าย ประจำวัน'!$B348,กวนไส้!Z:Z)+SUMIF(ผลิต1!$C:$C,'รับ-จ่าย ประจำวัน'!$B348,ผลิต1!Z:Z)+SUMIF(ผลิต2!$C:$C,'รับ-จ่าย ประจำวัน'!$B348,ผลิต2!Z:Z)+SUMIF(เส้นแต่งหน้าขนมเค้ก!$C:$C,'รับ-จ่าย ประจำวัน'!$B348,เส้นแต่งหน้าขนมเค้ก!Z:Z)+SUMIF(แพ็ค!$C:$C,'รับ-จ่าย ประจำวัน'!$B348,แพ็ค!Z:Z)+SUMIF(ธุรการ!$C:$C,'รับ-จ่าย ประจำวัน'!$B348,ธุรการ!Z:Z)+SUMIF(เส้นแต่งหน้าขนมปัง!$C:$C,'รับ-จ่าย ประจำวัน'!$B348,เส้นแต่งหน้าขนมปัง!Z:Z)+SUMIF('วางแผนBC,CJ'!$C:$C,'รับ-จ่าย ประจำวัน'!$B348,'วางแผนBC,CJ'!Z:Z)+SUMIF(RD!$C:$C,'รับ-จ่าย ประจำวัน'!$B348,RD!Z:Z)+SUMIF('FG,ออนไล,คัดแยก'!$C:$C,'รับ-จ่าย ประจำวัน'!$B348,'FG,ออนไล,คัดแยก'!Z:Z)</f>
        <v>9</v>
      </c>
      <c r="BH348" s="16">
        <f>SUMIF(เตรียมส่วนผสม!$C:$C,'รับ-จ่าย ประจำวัน'!$B348,เตรียมส่วนผสม!AA:AA)+SUMIF(กวนไส้!$C:$C,'รับ-จ่าย ประจำวัน'!$B348,กวนไส้!AA:AA)+SUMIF(ผลิต1!$C:$C,'รับ-จ่าย ประจำวัน'!$B348,ผลิต1!AA:AA)+SUMIF(ผลิต2!$C:$C,'รับ-จ่าย ประจำวัน'!$B348,ผลิต2!AA:AA)+SUMIF(เส้นแต่งหน้าขนมเค้ก!$C:$C,'รับ-จ่าย ประจำวัน'!$B348,เส้นแต่งหน้าขนมเค้ก!AA:AA)+SUMIF(แพ็ค!$C:$C,'รับ-จ่าย ประจำวัน'!$B348,แพ็ค!AA:AA)+SUMIF(ธุรการ!$C:$C,'รับ-จ่าย ประจำวัน'!$B348,ธุรการ!AA:AA)+SUMIF(เส้นแต่งหน้าขนมปัง!$C:$C,'รับ-จ่าย ประจำวัน'!$B348,เส้นแต่งหน้าขนมปัง!AA:AA)+SUMIF('วางแผนBC,CJ'!$C:$C,'รับ-จ่าย ประจำวัน'!$B348,'วางแผนBC,CJ'!AA:AA)+SUMIF(RD!$C:$C,'รับ-จ่าย ประจำวัน'!$B348,RD!AA:AA)+SUMIF('FG,ออนไล,คัดแยก'!$C:$C,'รับ-จ่าย ประจำวัน'!$B348,'FG,ออนไล,คัดแยก'!AA:AA)</f>
        <v>0</v>
      </c>
      <c r="BI348" s="16">
        <f>SUMIF(เตรียมส่วนผสม!$C:$C,'รับ-จ่าย ประจำวัน'!$B348,เตรียมส่วนผสม!AB:AB)+SUMIF(กวนไส้!$C:$C,'รับ-จ่าย ประจำวัน'!$B348,กวนไส้!AB:AB)+SUMIF(ผลิต1!$C:$C,'รับ-จ่าย ประจำวัน'!$B348,ผลิต1!AB:AB)+SUMIF(ผลิต2!$C:$C,'รับ-จ่าย ประจำวัน'!$B348,ผลิต2!AB:AB)+SUMIF(เส้นแต่งหน้าขนมเค้ก!$C:$C,'รับ-จ่าย ประจำวัน'!$B348,เส้นแต่งหน้าขนมเค้ก!AB:AB)+SUMIF(แพ็ค!$C:$C,'รับ-จ่าย ประจำวัน'!$B348,แพ็ค!AB:AB)+SUMIF(ธุรการ!$C:$C,'รับ-จ่าย ประจำวัน'!$B348,ธุรการ!AB:AB)+SUMIF(เส้นแต่งหน้าขนมปัง!$C:$C,'รับ-จ่าย ประจำวัน'!$B348,เส้นแต่งหน้าขนมปัง!AB:AB)+SUMIF('วางแผนBC,CJ'!$C:$C,'รับ-จ่าย ประจำวัน'!$B348,'วางแผนBC,CJ'!AB:AB)+SUMIF(RD!$C:$C,'รับ-จ่าย ประจำวัน'!$B348,RD!AB:AB)+SUMIF('FG,ออนไล,คัดแยก'!$C:$C,'รับ-จ่าย ประจำวัน'!$B348,'FG,ออนไล,คัดแยก'!AB:AB)</f>
        <v>0</v>
      </c>
      <c r="BJ348" s="16">
        <f>SUMIF(เตรียมส่วนผสม!$C:$C,'รับ-จ่าย ประจำวัน'!$B348,เตรียมส่วนผสม!AC:AC)+SUMIF(กวนไส้!$C:$C,'รับ-จ่าย ประจำวัน'!$B348,กวนไส้!AC:AC)+SUMIF(ผลิต1!$C:$C,'รับ-จ่าย ประจำวัน'!$B348,ผลิต1!AC:AC)+SUMIF(ผลิต2!$C:$C,'รับ-จ่าย ประจำวัน'!$B348,ผลิต2!AC:AC)+SUMIF(เส้นแต่งหน้าขนมเค้ก!$C:$C,'รับ-จ่าย ประจำวัน'!$B348,เส้นแต่งหน้าขนมเค้ก!AC:AC)+SUMIF(แพ็ค!$C:$C,'รับ-จ่าย ประจำวัน'!$B348,แพ็ค!AC:AC)+SUMIF(ธุรการ!$C:$C,'รับ-จ่าย ประจำวัน'!$B348,ธุรการ!AC:AC)+SUMIF(เส้นแต่งหน้าขนมปัง!$C:$C,'รับ-จ่าย ประจำวัน'!$B348,เส้นแต่งหน้าขนมปัง!AC:AC)+SUMIF('วางแผนBC,CJ'!$C:$C,'รับ-จ่าย ประจำวัน'!$B348,'วางแผนBC,CJ'!AC:AC)+SUMIF(RD!$C:$C,'รับ-จ่าย ประจำวัน'!$B348,RD!AC:AC)+SUMIF('FG,ออนไล,คัดแยก'!$C:$C,'รับ-จ่าย ประจำวัน'!$B348,'FG,ออนไล,คัดแยก'!AC:AC)</f>
        <v>6</v>
      </c>
      <c r="BK348" s="16">
        <f>SUMIF(เตรียมส่วนผสม!$C:$C,'รับ-จ่าย ประจำวัน'!$B348,เตรียมส่วนผสม!AD:AD)+SUMIF(กวนไส้!$C:$C,'รับ-จ่าย ประจำวัน'!$B348,กวนไส้!AD:AD)+SUMIF(ผลิต1!$C:$C,'รับ-จ่าย ประจำวัน'!$B348,ผลิต1!AD:AD)+SUMIF(ผลิต2!$C:$C,'รับ-จ่าย ประจำวัน'!$B348,ผลิต2!AD:AD)+SUMIF(เส้นแต่งหน้าขนมเค้ก!$C:$C,'รับ-จ่าย ประจำวัน'!$B348,เส้นแต่งหน้าขนมเค้ก!AD:AD)+SUMIF(แพ็ค!$C:$C,'รับ-จ่าย ประจำวัน'!$B348,แพ็ค!AD:AD)+SUMIF(ธุรการ!$C:$C,'รับ-จ่าย ประจำวัน'!$B348,ธุรการ!AD:AD)+SUMIF(เส้นแต่งหน้าขนมปัง!$C:$C,'รับ-จ่าย ประจำวัน'!$B348,เส้นแต่งหน้าขนมปัง!AD:AD)+SUMIF('วางแผนBC,CJ'!$C:$C,'รับ-จ่าย ประจำวัน'!$B348,'วางแผนBC,CJ'!AD:AD)+SUMIF(RD!$C:$C,'รับ-จ่าย ประจำวัน'!$B348,RD!AD:AD)+SUMIF('FG,ออนไล,คัดแยก'!$C:$C,'รับ-จ่าย ประจำวัน'!$B348,'FG,ออนไล,คัดแยก'!AD:AD)</f>
        <v>0</v>
      </c>
      <c r="BL348" s="16">
        <f>SUMIF(เตรียมส่วนผสม!$C:$C,'รับ-จ่าย ประจำวัน'!$B348,เตรียมส่วนผสม!AE:AE)+SUMIF(กวนไส้!$C:$C,'รับ-จ่าย ประจำวัน'!$B348,กวนไส้!AE:AE)+SUMIF(ผลิต1!$C:$C,'รับ-จ่าย ประจำวัน'!$B348,ผลิต1!AE:AE)+SUMIF(ผลิต2!$C:$C,'รับ-จ่าย ประจำวัน'!$B348,ผลิต2!AE:AE)+SUMIF(เส้นแต่งหน้าขนมเค้ก!$C:$C,'รับ-จ่าย ประจำวัน'!$B348,เส้นแต่งหน้าขนมเค้ก!AE:AE)+SUMIF(แพ็ค!$C:$C,'รับ-จ่าย ประจำวัน'!$B348,แพ็ค!AE:AE)+SUMIF(ธุรการ!$C:$C,'รับ-จ่าย ประจำวัน'!$B348,ธุรการ!AE:AE)+SUMIF(เส้นแต่งหน้าขนมปัง!$C:$C,'รับ-จ่าย ประจำวัน'!$B348,เส้นแต่งหน้าขนมปัง!AE:AE)+SUMIF('วางแผนBC,CJ'!$C:$C,'รับ-จ่าย ประจำวัน'!$B348,'วางแผนBC,CJ'!AE:AE)+SUMIF(RD!$C:$C,'รับ-จ่าย ประจำวัน'!$B348,RD!AE:AE)+SUMIF('FG,ออนไล,คัดแยก'!$C:$C,'รับ-จ่าย ประจำวัน'!$B348,'FG,ออนไล,คัดแยก'!AE:AE)</f>
        <v>2</v>
      </c>
      <c r="BM348" s="16">
        <f>SUMIF(เตรียมส่วนผสม!$C:$C,'รับ-จ่าย ประจำวัน'!$B348,เตรียมส่วนผสม!AF:AF)+SUMIF(กวนไส้!$C:$C,'รับ-จ่าย ประจำวัน'!$B348,กวนไส้!AF:AF)+SUMIF(ผลิต1!$C:$C,'รับ-จ่าย ประจำวัน'!$B348,ผลิต1!AF:AF)+SUMIF(ผลิต2!$C:$C,'รับ-จ่าย ประจำวัน'!$B348,ผลิต2!AF:AF)+SUMIF(เส้นแต่งหน้าขนมเค้ก!$C:$C,'รับ-จ่าย ประจำวัน'!$B348,เส้นแต่งหน้าขนมเค้ก!AF:AF)+SUMIF(แพ็ค!$C:$C,'รับ-จ่าย ประจำวัน'!$B348,แพ็ค!AF:AF)+SUMIF(ธุรการ!$C:$C,'รับ-จ่าย ประจำวัน'!$B348,ธุรการ!AF:AF)+SUMIF(เส้นแต่งหน้าขนมปัง!$C:$C,'รับ-จ่าย ประจำวัน'!$B348,เส้นแต่งหน้าขนมปัง!AF:AF)+SUMIF('วางแผนBC,CJ'!$C:$C,'รับ-จ่าย ประจำวัน'!$B348,'วางแผนBC,CJ'!AF:AF)+SUMIF(RD!$C:$C,'รับ-จ่าย ประจำวัน'!$B348,RD!AF:AF)+SUMIF('FG,ออนไล,คัดแยก'!$C:$C,'รับ-จ่าย ประจำวัน'!$B348,'FG,ออนไล,คัดแยก'!AF:AF)</f>
        <v>3</v>
      </c>
      <c r="BN348" s="16">
        <f>SUMIF(เตรียมส่วนผสม!$C:$C,'รับ-จ่าย ประจำวัน'!$B348,เตรียมส่วนผสม!AG:AG)+SUMIF(กวนไส้!$C:$C,'รับ-จ่าย ประจำวัน'!$B348,กวนไส้!AG:AG)+SUMIF(ผลิต1!$C:$C,'รับ-จ่าย ประจำวัน'!$B348,ผลิต1!AG:AG)+SUMIF(ผลิต2!$C:$C,'รับ-จ่าย ประจำวัน'!$B348,ผลิต2!AG:AG)+SUMIF(เส้นแต่งหน้าขนมเค้ก!$C:$C,'รับ-จ่าย ประจำวัน'!$B348,เส้นแต่งหน้าขนมเค้ก!AG:AG)+SUMIF(แพ็ค!$C:$C,'รับ-จ่าย ประจำวัน'!$B348,แพ็ค!AG:AG)+SUMIF(ธุรการ!$C:$C,'รับ-จ่าย ประจำวัน'!$B348,ธุรการ!AG:AG)+SUMIF(เส้นแต่งหน้าขนมปัง!$C:$C,'รับ-จ่าย ประจำวัน'!$B348,เส้นแต่งหน้าขนมปัง!AG:AG)+SUMIF('วางแผนBC,CJ'!$C:$C,'รับ-จ่าย ประจำวัน'!$B348,'วางแผนBC,CJ'!AG:AG)+SUMIF(RD!$C:$C,'รับ-จ่าย ประจำวัน'!$B348,RD!AG:AG)+SUMIF('FG,ออนไล,คัดแยก'!$C:$C,'รับ-จ่าย ประจำวัน'!$B348,'FG,ออนไล,คัดแยก'!AG:AG)</f>
        <v>5</v>
      </c>
      <c r="BO348" s="16">
        <f>SUMIF(เตรียมส่วนผสม!$C:$C,'รับ-จ่าย ประจำวัน'!$B348,เตรียมส่วนผสม!AH:AH)+SUMIF(กวนไส้!$C:$C,'รับ-จ่าย ประจำวัน'!$B348,กวนไส้!AH:AH)+SUMIF(ผลิต1!$C:$C,'รับ-จ่าย ประจำวัน'!$B348,ผลิต1!AH:AH)+SUMIF(ผลิต2!$C:$C,'รับ-จ่าย ประจำวัน'!$B348,ผลิต2!AH:AH)+SUMIF(เส้นแต่งหน้าขนมเค้ก!$C:$C,'รับ-จ่าย ประจำวัน'!$B348,เส้นแต่งหน้าขนมเค้ก!AH:AH)+SUMIF(แพ็ค!$C:$C,'รับ-จ่าย ประจำวัน'!$B348,แพ็ค!AH:AH)+SUMIF(ธุรการ!$C:$C,'รับ-จ่าย ประจำวัน'!$B348,ธุรการ!AH:AH)+SUMIF(เส้นแต่งหน้าขนมปัง!$C:$C,'รับ-จ่าย ประจำวัน'!$B348,เส้นแต่งหน้าขนมปัง!AH:AH)+SUMIF('วางแผนBC,CJ'!$C:$C,'รับ-จ่าย ประจำวัน'!$B348,'วางแผนBC,CJ'!AH:AH)+SUMIF(RD!$C:$C,'รับ-จ่าย ประจำวัน'!$B348,RD!AH:AH)+SUMIF('FG,ออนไล,คัดแยก'!$C:$C,'รับ-จ่าย ประจำวัน'!$B348,'FG,ออนไล,คัดแยก'!AH:AH)</f>
        <v>0</v>
      </c>
      <c r="BP348" s="16">
        <f>SUMIF(เตรียมส่วนผสม!$C:$C,'รับ-จ่าย ประจำวัน'!$B348,เตรียมส่วนผสม!AI:AI)+SUMIF(กวนไส้!$C:$C,'รับ-จ่าย ประจำวัน'!$B348,กวนไส้!AI:AI)+SUMIF(ผลิต1!$C:$C,'รับ-จ่าย ประจำวัน'!$B348,ผลิต1!AI:AI)+SUMIF(ผลิต2!$C:$C,'รับ-จ่าย ประจำวัน'!$B348,ผลิต2!AI:AI)+SUMIF(เส้นแต่งหน้าขนมเค้ก!$C:$C,'รับ-จ่าย ประจำวัน'!$B348,เส้นแต่งหน้าขนมเค้ก!AI:AI)+SUMIF(แพ็ค!$C:$C,'รับ-จ่าย ประจำวัน'!$B348,แพ็ค!AI:AI)+SUMIF(ธุรการ!$C:$C,'รับ-จ่าย ประจำวัน'!$B348,ธุรการ!AI:AI)+SUMIF(เส้นแต่งหน้าขนมปัง!$C:$C,'รับ-จ่าย ประจำวัน'!$B348,เส้นแต่งหน้าขนมปัง!AI:AI)+SUMIF('วางแผนBC,CJ'!$C:$C,'รับ-จ่าย ประจำวัน'!$B348,'วางแผนBC,CJ'!AI:AI)+SUMIF(RD!$C:$C,'รับ-จ่าย ประจำวัน'!$B348,RD!AI:AI)+SUMIF('FG,ออนไล,คัดแยก'!$C:$C,'รับ-จ่าย ประจำวัน'!$B348,'FG,ออนไล,คัดแยก'!AI:AI)</f>
        <v>6</v>
      </c>
      <c r="BQ348" s="16">
        <f>SUMIF(เตรียมส่วนผสม!$C:$C,'รับ-จ่าย ประจำวัน'!$B348,เตรียมส่วนผสม!AJ:AJ)+SUMIF(กวนไส้!$C:$C,'รับ-จ่าย ประจำวัน'!$B348,กวนไส้!AJ:AJ)+SUMIF(ผลิต1!$C:$C,'รับ-จ่าย ประจำวัน'!$B348,ผลิต1!AJ:AJ)+SUMIF(ผลิต2!$C:$C,'รับ-จ่าย ประจำวัน'!$B348,ผลิต2!AJ:AJ)+SUMIF(เส้นแต่งหน้าขนมเค้ก!$C:$C,'รับ-จ่าย ประจำวัน'!$B348,เส้นแต่งหน้าขนมเค้ก!AJ:AJ)+SUMIF(แพ็ค!$C:$C,'รับ-จ่าย ประจำวัน'!$B348,แพ็ค!AJ:AJ)+SUMIF(ธุรการ!$C:$C,'รับ-จ่าย ประจำวัน'!$B348,ธุรการ!AJ:AJ)+SUMIF(เส้นแต่งหน้าขนมปัง!$C:$C,'รับ-จ่าย ประจำวัน'!$B348,เส้นแต่งหน้าขนมปัง!AJ:AJ)+SUMIF('วางแผนBC,CJ'!$C:$C,'รับ-จ่าย ประจำวัน'!$B348,'วางแผนBC,CJ'!AJ:AJ)+SUMIF(RD!$C:$C,'รับ-จ่าย ประจำวัน'!$B348,RD!AJ:AJ)+SUMIF('FG,ออนไล,คัดแยก'!$C:$C,'รับ-จ่าย ประจำวัน'!$B348,'FG,ออนไล,คัดแยก'!AJ:AJ)</f>
        <v>6</v>
      </c>
      <c r="BR348" s="16">
        <f>SUMIF(เตรียมส่วนผสม!$C:$C,'รับ-จ่าย ประจำวัน'!$B348,เตรียมส่วนผสม!AK:AK)+SUMIF(กวนไส้!$C:$C,'รับ-จ่าย ประจำวัน'!$B348,กวนไส้!AK:AK)+SUMIF(ผลิต1!$C:$C,'รับ-จ่าย ประจำวัน'!$B348,ผลิต1!AK:AK)+SUMIF(ผลิต2!$C:$C,'รับ-จ่าย ประจำวัน'!$B348,ผลิต2!AK:AK)+SUMIF(เส้นแต่งหน้าขนมเค้ก!$C:$C,'รับ-จ่าย ประจำวัน'!$B348,เส้นแต่งหน้าขนมเค้ก!AK:AK)+SUMIF(แพ็ค!$C:$C,'รับ-จ่าย ประจำวัน'!$B348,แพ็ค!AK:AK)+SUMIF(ธุรการ!$C:$C,'รับ-จ่าย ประจำวัน'!$B348,ธุรการ!AK:AK)+SUMIF(เส้นแต่งหน้าขนมปัง!$C:$C,'รับ-จ่าย ประจำวัน'!$B348,เส้นแต่งหน้าขนมปัง!AK:AK)+SUMIF('วางแผนBC,CJ'!$C:$C,'รับ-จ่าย ประจำวัน'!$B348,'วางแผนBC,CJ'!AK:AK)+SUMIF(RD!$C:$C,'รับ-จ่าย ประจำวัน'!$B348,RD!AK:AK)+SUMIF('FG,ออนไล,คัดแยก'!$C:$C,'รับ-จ่าย ประจำวัน'!$B348,'FG,ออนไล,คัดแยก'!AK:AK)</f>
        <v>7</v>
      </c>
      <c r="BS348" s="16">
        <f>SUMIF(เตรียมส่วนผสม!$C:$C,'รับ-จ่าย ประจำวัน'!$B348,เตรียมส่วนผสม!AL:AL)+SUMIF(กวนไส้!$C:$C,'รับ-จ่าย ประจำวัน'!$B348,กวนไส้!AL:AL)+SUMIF(ผลิต1!$C:$C,'รับ-จ่าย ประจำวัน'!$B348,ผลิต1!AL:AL)+SUMIF(ผลิต2!$C:$C,'รับ-จ่าย ประจำวัน'!$B348,ผลิต2!AL:AL)+SUMIF(เส้นแต่งหน้าขนมเค้ก!$C:$C,'รับ-จ่าย ประจำวัน'!$B348,เส้นแต่งหน้าขนมเค้ก!AL:AL)+SUMIF(แพ็ค!$C:$C,'รับ-จ่าย ประจำวัน'!$B348,แพ็ค!AL:AL)+SUMIF(ธุรการ!$C:$C,'รับ-จ่าย ประจำวัน'!$B348,ธุรการ!AL:AL)+SUMIF(เส้นแต่งหน้าขนมปัง!$C:$C,'รับ-จ่าย ประจำวัน'!$B348,เส้นแต่งหน้าขนมปัง!AL:AL)+SUMIF('วางแผนBC,CJ'!$C:$C,'รับ-จ่าย ประจำวัน'!$B348,'วางแผนBC,CJ'!AL:AL)+SUMIF(RD!$C:$C,'รับ-จ่าย ประจำวัน'!$B348,RD!AL:AL)+SUMIF('FG,ออนไล,คัดแยก'!$C:$C,'รับ-จ่าย ประจำวัน'!$B348,'FG,ออนไล,คัดแยก'!AL:AL)</f>
        <v>0</v>
      </c>
      <c r="BT348" s="18">
        <f t="shared" si="70"/>
        <v>44</v>
      </c>
      <c r="BU348" s="116">
        <v>629</v>
      </c>
      <c r="BV348" s="146">
        <f t="shared" si="71"/>
        <v>656</v>
      </c>
      <c r="BW348" s="183">
        <v>20</v>
      </c>
      <c r="BX348" s="172">
        <f t="shared" si="81"/>
        <v>1.4666666666666666</v>
      </c>
      <c r="BY348" s="188">
        <f t="shared" si="74"/>
        <v>447.27272727272731</v>
      </c>
      <c r="BZ348" s="180">
        <f t="shared" ca="1" si="73"/>
        <v>46650.272727272728</v>
      </c>
      <c r="CA348" s="152"/>
      <c r="CB348" s="93"/>
      <c r="CC348" s="93"/>
      <c r="CD348" s="93"/>
      <c r="CE348" s="93"/>
      <c r="CF348" s="93"/>
      <c r="CG348" s="93"/>
      <c r="CH348" s="93"/>
      <c r="CI348" s="93"/>
      <c r="CJ348" s="94"/>
      <c r="CK348" s="9">
        <f t="shared" si="75"/>
        <v>27</v>
      </c>
    </row>
    <row r="349" spans="1:89" x14ac:dyDescent="0.5">
      <c r="A349" s="149" t="s">
        <v>1045</v>
      </c>
      <c r="B349" s="24">
        <v>1060301010</v>
      </c>
      <c r="C349" s="33" t="s">
        <v>2048</v>
      </c>
      <c r="D349" s="141" t="s">
        <v>71</v>
      </c>
      <c r="E349" s="25">
        <v>125</v>
      </c>
      <c r="F349" s="75"/>
      <c r="G349" s="11"/>
      <c r="H349" s="12">
        <v>296</v>
      </c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3"/>
      <c r="AF349" s="13"/>
      <c r="AG349" s="13"/>
      <c r="AH349" s="13"/>
      <c r="AI349" s="14"/>
      <c r="AJ349" s="14"/>
      <c r="AK349" s="14"/>
      <c r="AL349" s="14"/>
      <c r="AM349" s="14"/>
      <c r="AN349" s="15">
        <f t="shared" si="69"/>
        <v>0</v>
      </c>
      <c r="AO349" s="16">
        <f>SUMIF(เตรียมส่วนผสม!$C:$C,'รับ-จ่าย ประจำวัน'!$B349,เตรียมส่วนผสม!H:H)+SUMIF(กวนไส้!$C:$C,'รับ-จ่าย ประจำวัน'!$B349,กวนไส้!H:H)+SUMIF(ผลิต1!$C:$C,'รับ-จ่าย ประจำวัน'!$B349,ผลิต1!H:H)+SUMIF(ผลิต2!$C:$C,'รับ-จ่าย ประจำวัน'!$B349,ผลิต2!H:H)+SUMIF(เส้นแต่งหน้าขนมเค้ก!$C:$C,'รับ-จ่าย ประจำวัน'!$B349,เส้นแต่งหน้าขนมเค้ก!H:H)+SUMIF(แพ็ค!$C:$C,'รับ-จ่าย ประจำวัน'!$B349,แพ็ค!H:H)+SUMIF(ธุรการ!$C:$C,'รับ-จ่าย ประจำวัน'!$B349,ธุรการ!H:H)+SUMIF(เส้นแต่งหน้าขนมปัง!$C:$C,'รับ-จ่าย ประจำวัน'!$B349,เส้นแต่งหน้าขนมปัง!H:H)+SUMIF('วางแผนBC,CJ'!$C:$C,'รับ-จ่าย ประจำวัน'!$B349,'วางแผนBC,CJ'!H:H)+SUMIF(RD!$C:$C,'รับ-จ่าย ประจำวัน'!$B349,RD!H:H)+SUMIF('FG,ออนไล,คัดแยก'!$C:$C,'รับ-จ่าย ประจำวัน'!$B349,'FG,ออนไล,คัดแยก'!H:H)</f>
        <v>5</v>
      </c>
      <c r="AP349" s="16">
        <f>SUMIF(เตรียมส่วนผสม!$C:$C,'รับ-จ่าย ประจำวัน'!$B349,เตรียมส่วนผสม!I:I)+SUMIF(กวนไส้!$C:$C,'รับ-จ่าย ประจำวัน'!$B349,กวนไส้!I:I)+SUMIF(ผลิต1!$C:$C,'รับ-จ่าย ประจำวัน'!$B349,ผลิต1!I:I)+SUMIF(ผลิต2!$C:$C,'รับ-จ่าย ประจำวัน'!$B349,ผลิต2!I:I)+SUMIF(เส้นแต่งหน้าขนมเค้ก!$C:$C,'รับ-จ่าย ประจำวัน'!$B349,เส้นแต่งหน้าขนมเค้ก!I:I)+SUMIF(แพ็ค!$C:$C,'รับ-จ่าย ประจำวัน'!$B349,แพ็ค!I:I)+SUMIF(ธุรการ!$C:$C,'รับ-จ่าย ประจำวัน'!$B349,ธุรการ!I:I)+SUMIF(เส้นแต่งหน้าขนมปัง!$C:$C,'รับ-จ่าย ประจำวัน'!$B349,เส้นแต่งหน้าขนมปัง!I:I)+SUMIF('วางแผนBC,CJ'!$C:$C,'รับ-จ่าย ประจำวัน'!$B349,'วางแผนBC,CJ'!I:I)+SUMIF(RD!$C:$C,'รับ-จ่าย ประจำวัน'!$B349,RD!I:I)+SUMIF('FG,ออนไล,คัดแยก'!$C:$C,'รับ-จ่าย ประจำวัน'!$B349,'FG,ออนไล,คัดแยก'!I:I)</f>
        <v>0</v>
      </c>
      <c r="AQ349" s="16">
        <f>SUMIF(เตรียมส่วนผสม!$C:$C,'รับ-จ่าย ประจำวัน'!$B349,เตรียมส่วนผสม!J:J)+SUMIF(กวนไส้!$C:$C,'รับ-จ่าย ประจำวัน'!$B349,กวนไส้!J:J)+SUMIF(ผลิต1!$C:$C,'รับ-จ่าย ประจำวัน'!$B349,ผลิต1!J:J)+SUMIF(ผลิต2!$C:$C,'รับ-จ่าย ประจำวัน'!$B349,ผลิต2!J:J)+SUMIF(เส้นแต่งหน้าขนมเค้ก!$C:$C,'รับ-จ่าย ประจำวัน'!$B349,เส้นแต่งหน้าขนมเค้ก!J:J)+SUMIF(แพ็ค!$C:$C,'รับ-จ่าย ประจำวัน'!$B349,แพ็ค!J:J)+SUMIF(ธุรการ!$C:$C,'รับ-จ่าย ประจำวัน'!$B349,ธุรการ!J:J)+SUMIF(เส้นแต่งหน้าขนมปัง!$C:$C,'รับ-จ่าย ประจำวัน'!$B349,เส้นแต่งหน้าขนมปัง!J:J)+SUMIF('วางแผนBC,CJ'!$C:$C,'รับ-จ่าย ประจำวัน'!$B349,'วางแผนBC,CJ'!J:J)+SUMIF(RD!$C:$C,'รับ-จ่าย ประจำวัน'!$B349,RD!J:J)+SUMIF('FG,ออนไล,คัดแยก'!$C:$C,'รับ-จ่าย ประจำวัน'!$B349,'FG,ออนไล,คัดแยก'!J:J)</f>
        <v>0</v>
      </c>
      <c r="AR349" s="16">
        <f>SUMIF(เตรียมส่วนผสม!$C:$C,'รับ-จ่าย ประจำวัน'!$B349,เตรียมส่วนผสม!K:K)+SUMIF(กวนไส้!$C:$C,'รับ-จ่าย ประจำวัน'!$B349,กวนไส้!K:K)+SUMIF(ผลิต1!$C:$C,'รับ-จ่าย ประจำวัน'!$B349,ผลิต1!K:K)+SUMIF(ผลิต2!$C:$C,'รับ-จ่าย ประจำวัน'!$B349,ผลิต2!K:K)+SUMIF(เส้นแต่งหน้าขนมเค้ก!$C:$C,'รับ-จ่าย ประจำวัน'!$B349,เส้นแต่งหน้าขนมเค้ก!K:K)+SUMIF(แพ็ค!$C:$C,'รับ-จ่าย ประจำวัน'!$B349,แพ็ค!K:K)+SUMIF(ธุรการ!$C:$C,'รับ-จ่าย ประจำวัน'!$B349,ธุรการ!K:K)+SUMIF(เส้นแต่งหน้าขนมปัง!$C:$C,'รับ-จ่าย ประจำวัน'!$B349,เส้นแต่งหน้าขนมปัง!K:K)+SUMIF('วางแผนBC,CJ'!$C:$C,'รับ-จ่าย ประจำวัน'!$B349,'วางแผนBC,CJ'!K:K)+SUMIF(RD!$C:$C,'รับ-จ่าย ประจำวัน'!$B349,RD!K:K)+SUMIF('FG,ออนไล,คัดแยก'!$C:$C,'รับ-จ่าย ประจำวัน'!$B349,'FG,ออนไล,คัดแยก'!K:K)</f>
        <v>2</v>
      </c>
      <c r="AS349" s="16">
        <f>SUMIF(เตรียมส่วนผสม!$C:$C,'รับ-จ่าย ประจำวัน'!$B349,เตรียมส่วนผสม!L:L)+SUMIF(กวนไส้!$C:$C,'รับ-จ่าย ประจำวัน'!$B349,กวนไส้!L:L)+SUMIF(ผลิต1!$C:$C,'รับ-จ่าย ประจำวัน'!$B349,ผลิต1!L:L)+SUMIF(ผลิต2!$C:$C,'รับ-จ่าย ประจำวัน'!$B349,ผลิต2!L:L)+SUMIF(เส้นแต่งหน้าขนมเค้ก!$C:$C,'รับ-จ่าย ประจำวัน'!$B349,เส้นแต่งหน้าขนมเค้ก!L:L)+SUMIF(แพ็ค!$C:$C,'รับ-จ่าย ประจำวัน'!$B349,แพ็ค!L:L)+SUMIF(ธุรการ!$C:$C,'รับ-จ่าย ประจำวัน'!$B349,ธุรการ!L:L)+SUMIF(เส้นแต่งหน้าขนมปัง!$C:$C,'รับ-จ่าย ประจำวัน'!$B349,เส้นแต่งหน้าขนมปัง!L:L)+SUMIF('วางแผนBC,CJ'!$C:$C,'รับ-จ่าย ประจำวัน'!$B349,'วางแผนBC,CJ'!L:L)+SUMIF(RD!$C:$C,'รับ-จ่าย ประจำวัน'!$B349,RD!L:L)+SUMIF('FG,ออนไล,คัดแยก'!$C:$C,'รับ-จ่าย ประจำวัน'!$B349,'FG,ออนไล,คัดแยก'!L:L)</f>
        <v>0</v>
      </c>
      <c r="AT349" s="16">
        <f>SUMIF(เตรียมส่วนผสม!$C:$C,'รับ-จ่าย ประจำวัน'!$B349,เตรียมส่วนผสม!M:M)+SUMIF(กวนไส้!$C:$C,'รับ-จ่าย ประจำวัน'!$B349,กวนไส้!M:M)+SUMIF(ผลิต1!$C:$C,'รับ-จ่าย ประจำวัน'!$B349,ผลิต1!M:M)+SUMIF(ผลิต2!$C:$C,'รับ-จ่าย ประจำวัน'!$B349,ผลิต2!M:M)+SUMIF(เส้นแต่งหน้าขนมเค้ก!$C:$C,'รับ-จ่าย ประจำวัน'!$B349,เส้นแต่งหน้าขนมเค้ก!M:M)+SUMIF(แพ็ค!$C:$C,'รับ-จ่าย ประจำวัน'!$B349,แพ็ค!M:M)+SUMIF(ธุรการ!$C:$C,'รับ-จ่าย ประจำวัน'!$B349,ธุรการ!M:M)+SUMIF(เส้นแต่งหน้าขนมปัง!$C:$C,'รับ-จ่าย ประจำวัน'!$B349,เส้นแต่งหน้าขนมปัง!M:M)+SUMIF('วางแผนBC,CJ'!$C:$C,'รับ-จ่าย ประจำวัน'!$B349,'วางแผนBC,CJ'!M:M)+SUMIF(RD!$C:$C,'รับ-จ่าย ประจำวัน'!$B349,RD!M:M)+SUMIF('FG,ออนไล,คัดแยก'!$C:$C,'รับ-จ่าย ประจำวัน'!$B349,'FG,ออนไล,คัดแยก'!M:M)</f>
        <v>0</v>
      </c>
      <c r="AU349" s="16">
        <f>SUMIF(เตรียมส่วนผสม!$C:$C,'รับ-จ่าย ประจำวัน'!$B349,เตรียมส่วนผสม!N:N)+SUMIF(กวนไส้!$C:$C,'รับ-จ่าย ประจำวัน'!$B349,กวนไส้!N:N)+SUMIF(ผลิต1!$C:$C,'รับ-จ่าย ประจำวัน'!$B349,ผลิต1!N:N)+SUMIF(ผลิต2!$C:$C,'รับ-จ่าย ประจำวัน'!$B349,ผลิต2!N:N)+SUMIF(เส้นแต่งหน้าขนมเค้ก!$C:$C,'รับ-จ่าย ประจำวัน'!$B349,เส้นแต่งหน้าขนมเค้ก!N:N)+SUMIF(แพ็ค!$C:$C,'รับ-จ่าย ประจำวัน'!$B349,แพ็ค!N:N)+SUMIF(ธุรการ!$C:$C,'รับ-จ่าย ประจำวัน'!$B349,ธุรการ!N:N)+SUMIF(เส้นแต่งหน้าขนมปัง!$C:$C,'รับ-จ่าย ประจำวัน'!$B349,เส้นแต่งหน้าขนมปัง!N:N)+SUMIF('วางแผนBC,CJ'!$C:$C,'รับ-จ่าย ประจำวัน'!$B349,'วางแผนBC,CJ'!N:N)+SUMIF(RD!$C:$C,'รับ-จ่าย ประจำวัน'!$B349,RD!N:N)+SUMIF('FG,ออนไล,คัดแยก'!$C:$C,'รับ-จ่าย ประจำวัน'!$B349,'FG,ออนไล,คัดแยก'!N:N)</f>
        <v>8</v>
      </c>
      <c r="AV349" s="16">
        <f>SUMIF(เตรียมส่วนผสม!$C:$C,'รับ-จ่าย ประจำวัน'!$B349,เตรียมส่วนผสม!O:O)+SUMIF(กวนไส้!$C:$C,'รับ-จ่าย ประจำวัน'!$B349,กวนไส้!O:O)+SUMIF(ผลิต1!$C:$C,'รับ-จ่าย ประจำวัน'!$B349,ผลิต1!O:O)+SUMIF(ผลิต2!$C:$C,'รับ-จ่าย ประจำวัน'!$B349,ผลิต2!O:O)+SUMIF(เส้นแต่งหน้าขนมเค้ก!$C:$C,'รับ-จ่าย ประจำวัน'!$B349,เส้นแต่งหน้าขนมเค้ก!O:O)+SUMIF(แพ็ค!$C:$C,'รับ-จ่าย ประจำวัน'!$B349,แพ็ค!O:O)+SUMIF(ธุรการ!$C:$C,'รับ-จ่าย ประจำวัน'!$B349,ธุรการ!O:O)+SUMIF(เส้นแต่งหน้าขนมปัง!$C:$C,'รับ-จ่าย ประจำวัน'!$B349,เส้นแต่งหน้าขนมปัง!O:O)+SUMIF('วางแผนBC,CJ'!$C:$C,'รับ-จ่าย ประจำวัน'!$B349,'วางแผนBC,CJ'!O:O)+SUMIF(RD!$C:$C,'รับ-จ่าย ประจำวัน'!$B349,RD!O:O)+SUMIF('FG,ออนไล,คัดแยก'!$C:$C,'รับ-จ่าย ประจำวัน'!$B349,'FG,ออนไล,คัดแยก'!O:O)</f>
        <v>0</v>
      </c>
      <c r="AW349" s="16">
        <f>SUMIF(เตรียมส่วนผสม!$C:$C,'รับ-จ่าย ประจำวัน'!$B349,เตรียมส่วนผสม!P:P)+SUMIF(กวนไส้!$C:$C,'รับ-จ่าย ประจำวัน'!$B349,กวนไส้!P:P)+SUMIF(ผลิต1!$C:$C,'รับ-จ่าย ประจำวัน'!$B349,ผลิต1!P:P)+SUMIF(ผลิต2!$C:$C,'รับ-จ่าย ประจำวัน'!$B349,ผลิต2!P:P)+SUMIF(เส้นแต่งหน้าขนมเค้ก!$C:$C,'รับ-จ่าย ประจำวัน'!$B349,เส้นแต่งหน้าขนมเค้ก!P:P)+SUMIF(แพ็ค!$C:$C,'รับ-จ่าย ประจำวัน'!$B349,แพ็ค!P:P)+SUMIF(ธุรการ!$C:$C,'รับ-จ่าย ประจำวัน'!$B349,ธุรการ!P:P)+SUMIF(เส้นแต่งหน้าขนมปัง!$C:$C,'รับ-จ่าย ประจำวัน'!$B349,เส้นแต่งหน้าขนมปัง!P:P)+SUMIF('วางแผนBC,CJ'!$C:$C,'รับ-จ่าย ประจำวัน'!$B349,'วางแผนBC,CJ'!P:P)+SUMIF(RD!$C:$C,'รับ-จ่าย ประจำวัน'!$B349,RD!P:P)+SUMIF('FG,ออนไล,คัดแยก'!$C:$C,'รับ-จ่าย ประจำวัน'!$B349,'FG,ออนไล,คัดแยก'!P:P)</f>
        <v>2</v>
      </c>
      <c r="AX349" s="16">
        <f>SUMIF(เตรียมส่วนผสม!$C:$C,'รับ-จ่าย ประจำวัน'!$B349,เตรียมส่วนผสม!Q:Q)+SUMIF(กวนไส้!$C:$C,'รับ-จ่าย ประจำวัน'!$B349,กวนไส้!Q:Q)+SUMIF(ผลิต1!$C:$C,'รับ-จ่าย ประจำวัน'!$B349,ผลิต1!Q:Q)+SUMIF(ผลิต2!$C:$C,'รับ-จ่าย ประจำวัน'!$B349,ผลิต2!Q:Q)+SUMIF(เส้นแต่งหน้าขนมเค้ก!$C:$C,'รับ-จ่าย ประจำวัน'!$B349,เส้นแต่งหน้าขนมเค้ก!Q:Q)+SUMIF(แพ็ค!$C:$C,'รับ-จ่าย ประจำวัน'!$B349,แพ็ค!Q:Q)+SUMIF(ธุรการ!$C:$C,'รับ-จ่าย ประจำวัน'!$B349,ธุรการ!Q:Q)+SUMIF(เส้นแต่งหน้าขนมปัง!$C:$C,'รับ-จ่าย ประจำวัน'!$B349,เส้นแต่งหน้าขนมปัง!Q:Q)+SUMIF('วางแผนBC,CJ'!$C:$C,'รับ-จ่าย ประจำวัน'!$B349,'วางแผนBC,CJ'!Q:Q)+SUMIF(RD!$C:$C,'รับ-จ่าย ประจำวัน'!$B349,RD!Q:Q)+SUMIF('FG,ออนไล,คัดแยก'!$C:$C,'รับ-จ่าย ประจำวัน'!$B349,'FG,ออนไล,คัดแยก'!Q:Q)</f>
        <v>4</v>
      </c>
      <c r="AY349" s="16">
        <f>SUMIF(เตรียมส่วนผสม!$C:$C,'รับ-จ่าย ประจำวัน'!$B349,เตรียมส่วนผสม!R:R)+SUMIF(กวนไส้!$C:$C,'รับ-จ่าย ประจำวัน'!$B349,กวนไส้!R:R)+SUMIF(ผลิต1!$C:$C,'รับ-จ่าย ประจำวัน'!$B349,ผลิต1!R:R)+SUMIF(ผลิต2!$C:$C,'รับ-จ่าย ประจำวัน'!$B349,ผลิต2!R:R)+SUMIF(เส้นแต่งหน้าขนมเค้ก!$C:$C,'รับ-จ่าย ประจำวัน'!$B349,เส้นแต่งหน้าขนมเค้ก!R:R)+SUMIF(แพ็ค!$C:$C,'รับ-จ่าย ประจำวัน'!$B349,แพ็ค!R:R)+SUMIF(ธุรการ!$C:$C,'รับ-จ่าย ประจำวัน'!$B349,ธุรการ!R:R)+SUMIF(เส้นแต่งหน้าขนมปัง!$C:$C,'รับ-จ่าย ประจำวัน'!$B349,เส้นแต่งหน้าขนมปัง!R:R)+SUMIF('วางแผนBC,CJ'!$C:$C,'รับ-จ่าย ประจำวัน'!$B349,'วางแผนBC,CJ'!R:R)+SUMIF(RD!$C:$C,'รับ-จ่าย ประจำวัน'!$B349,RD!R:R)+SUMIF('FG,ออนไล,คัดแยก'!$C:$C,'รับ-จ่าย ประจำวัน'!$B349,'FG,ออนไล,คัดแยก'!R:R)</f>
        <v>5</v>
      </c>
      <c r="AZ349" s="16">
        <f>SUMIF(เตรียมส่วนผสม!$C:$C,'รับ-จ่าย ประจำวัน'!$B349,เตรียมส่วนผสม!S:S)+SUMIF(กวนไส้!$C:$C,'รับ-จ่าย ประจำวัน'!$B349,กวนไส้!S:S)+SUMIF(ผลิต1!$C:$C,'รับ-จ่าย ประจำวัน'!$B349,ผลิต1!S:S)+SUMIF(ผลิต2!$C:$C,'รับ-จ่าย ประจำวัน'!$B349,ผลิต2!S:S)+SUMIF(เส้นแต่งหน้าขนมเค้ก!$C:$C,'รับ-จ่าย ประจำวัน'!$B349,เส้นแต่งหน้าขนมเค้ก!S:S)+SUMIF(แพ็ค!$C:$C,'รับ-จ่าย ประจำวัน'!$B349,แพ็ค!S:S)+SUMIF(ธุรการ!$C:$C,'รับ-จ่าย ประจำวัน'!$B349,ธุรการ!S:S)+SUMIF(เส้นแต่งหน้าขนมปัง!$C:$C,'รับ-จ่าย ประจำวัน'!$B349,เส้นแต่งหน้าขนมปัง!S:S)+SUMIF('วางแผนBC,CJ'!$C:$C,'รับ-จ่าย ประจำวัน'!$B349,'วางแผนBC,CJ'!S:S)+SUMIF(RD!$C:$C,'รับ-จ่าย ประจำวัน'!$B349,RD!S:S)+SUMIF('FG,ออนไล,คัดแยก'!$C:$C,'รับ-จ่าย ประจำวัน'!$B349,'FG,ออนไล,คัดแยก'!S:S)</f>
        <v>10</v>
      </c>
      <c r="BA349" s="16">
        <f>SUMIF(เตรียมส่วนผสม!$C:$C,'รับ-จ่าย ประจำวัน'!$B349,เตรียมส่วนผสม!T:T)+SUMIF(กวนไส้!$C:$C,'รับ-จ่าย ประจำวัน'!$B349,กวนไส้!T:T)+SUMIF(ผลิต1!$C:$C,'รับ-จ่าย ประจำวัน'!$B349,ผลิต1!T:T)+SUMIF(ผลิต2!$C:$C,'รับ-จ่าย ประจำวัน'!$B349,ผลิต2!T:T)+SUMIF(เส้นแต่งหน้าขนมเค้ก!$C:$C,'รับ-จ่าย ประจำวัน'!$B349,เส้นแต่งหน้าขนมเค้ก!T:T)+SUMIF(แพ็ค!$C:$C,'รับ-จ่าย ประจำวัน'!$B349,แพ็ค!T:T)+SUMIF(ธุรการ!$C:$C,'รับ-จ่าย ประจำวัน'!$B349,ธุรการ!T:T)+SUMIF(เส้นแต่งหน้าขนมปัง!$C:$C,'รับ-จ่าย ประจำวัน'!$B349,เส้นแต่งหน้าขนมปัง!T:T)+SUMIF('วางแผนBC,CJ'!$C:$C,'รับ-จ่าย ประจำวัน'!$B349,'วางแผนBC,CJ'!T:T)+SUMIF(RD!$C:$C,'รับ-จ่าย ประจำวัน'!$B349,RD!T:T)+SUMIF('FG,ออนไล,คัดแยก'!$C:$C,'รับ-จ่าย ประจำวัน'!$B349,'FG,ออนไล,คัดแยก'!T:T)</f>
        <v>0</v>
      </c>
      <c r="BB349" s="16">
        <f>SUMIF(เตรียมส่วนผสม!$C:$C,'รับ-จ่าย ประจำวัน'!$B349,เตรียมส่วนผสม!U:U)+SUMIF(กวนไส้!$C:$C,'รับ-จ่าย ประจำวัน'!$B349,กวนไส้!U:U)+SUMIF(ผลิต1!$C:$C,'รับ-จ่าย ประจำวัน'!$B349,ผลิต1!U:U)+SUMIF(ผลิต2!$C:$C,'รับ-จ่าย ประจำวัน'!$B349,ผลิต2!U:U)+SUMIF(เส้นแต่งหน้าขนมเค้ก!$C:$C,'รับ-จ่าย ประจำวัน'!$B349,เส้นแต่งหน้าขนมเค้ก!U:U)+SUMIF(แพ็ค!$C:$C,'รับ-จ่าย ประจำวัน'!$B349,แพ็ค!U:U)+SUMIF(ธุรการ!$C:$C,'รับ-จ่าย ประจำวัน'!$B349,ธุรการ!U:U)+SUMIF(เส้นแต่งหน้าขนมปัง!$C:$C,'รับ-จ่าย ประจำวัน'!$B349,เส้นแต่งหน้าขนมปัง!U:U)+SUMIF('วางแผนBC,CJ'!$C:$C,'รับ-จ่าย ประจำวัน'!$B349,'วางแผนBC,CJ'!U:U)+SUMIF(RD!$C:$C,'รับ-จ่าย ประจำวัน'!$B349,RD!U:U)+SUMIF('FG,ออนไล,คัดแยก'!$C:$C,'รับ-จ่าย ประจำวัน'!$B349,'FG,ออนไล,คัดแยก'!U:U)</f>
        <v>5</v>
      </c>
      <c r="BC349" s="16">
        <f>SUMIF(เตรียมส่วนผสม!$C:$C,'รับ-จ่าย ประจำวัน'!$B349,เตรียมส่วนผสม!V:V)+SUMIF(กวนไส้!$C:$C,'รับ-จ่าย ประจำวัน'!$B349,กวนไส้!V:V)+SUMIF(ผลิต1!$C:$C,'รับ-จ่าย ประจำวัน'!$B349,ผลิต1!V:V)+SUMIF(ผลิต2!$C:$C,'รับ-จ่าย ประจำวัน'!$B349,ผลิต2!V:V)+SUMIF(เส้นแต่งหน้าขนมเค้ก!$C:$C,'รับ-จ่าย ประจำวัน'!$B349,เส้นแต่งหน้าขนมเค้ก!V:V)+SUMIF(แพ็ค!$C:$C,'รับ-จ่าย ประจำวัน'!$B349,แพ็ค!V:V)+SUMIF(ธุรการ!$C:$C,'รับ-จ่าย ประจำวัน'!$B349,ธุรการ!V:V)+SUMIF(เส้นแต่งหน้าขนมปัง!$C:$C,'รับ-จ่าย ประจำวัน'!$B349,เส้นแต่งหน้าขนมปัง!V:V)+SUMIF('วางแผนBC,CJ'!$C:$C,'รับ-จ่าย ประจำวัน'!$B349,'วางแผนBC,CJ'!V:V)+SUMIF(RD!$C:$C,'รับ-จ่าย ประจำวัน'!$B349,RD!V:V)+SUMIF('FG,ออนไล,คัดแยก'!$C:$C,'รับ-จ่าย ประจำวัน'!$B349,'FG,ออนไล,คัดแยก'!V:V)</f>
        <v>0</v>
      </c>
      <c r="BD349" s="16">
        <f>SUMIF(เตรียมส่วนผสม!$C:$C,'รับ-จ่าย ประจำวัน'!$B349,เตรียมส่วนผสม!W:W)+SUMIF(กวนไส้!$C:$C,'รับ-จ่าย ประจำวัน'!$B349,กวนไส้!W:W)+SUMIF(ผลิต1!$C:$C,'รับ-จ่าย ประจำวัน'!$B349,ผลิต1!W:W)+SUMIF(ผลิต2!$C:$C,'รับ-จ่าย ประจำวัน'!$B349,ผลิต2!W:W)+SUMIF(เส้นแต่งหน้าขนมเค้ก!$C:$C,'รับ-จ่าย ประจำวัน'!$B349,เส้นแต่งหน้าขนมเค้ก!W:W)+SUMIF(แพ็ค!$C:$C,'รับ-จ่าย ประจำวัน'!$B349,แพ็ค!W:W)+SUMIF(ธุรการ!$C:$C,'รับ-จ่าย ประจำวัน'!$B349,ธุรการ!W:W)+SUMIF(เส้นแต่งหน้าขนมปัง!$C:$C,'รับ-จ่าย ประจำวัน'!$B349,เส้นแต่งหน้าขนมปัง!W:W)+SUMIF('วางแผนBC,CJ'!$C:$C,'รับ-จ่าย ประจำวัน'!$B349,'วางแผนBC,CJ'!W:W)+SUMIF(RD!$C:$C,'รับ-จ่าย ประจำวัน'!$B349,RD!W:W)+SUMIF('FG,ออนไล,คัดแยก'!$C:$C,'รับ-จ่าย ประจำวัน'!$B349,'FG,ออนไล,คัดแยก'!W:W)</f>
        <v>5</v>
      </c>
      <c r="BE349" s="16">
        <f>SUMIF(เตรียมส่วนผสม!$C:$C,'รับ-จ่าย ประจำวัน'!$B349,เตรียมส่วนผสม!X:X)+SUMIF(กวนไส้!$C:$C,'รับ-จ่าย ประจำวัน'!$B349,กวนไส้!X:X)+SUMIF(ผลิต1!$C:$C,'รับ-จ่าย ประจำวัน'!$B349,ผลิต1!X:X)+SUMIF(ผลิต2!$C:$C,'รับ-จ่าย ประจำวัน'!$B349,ผลิต2!X:X)+SUMIF(เส้นแต่งหน้าขนมเค้ก!$C:$C,'รับ-จ่าย ประจำวัน'!$B349,เส้นแต่งหน้าขนมเค้ก!X:X)+SUMIF(แพ็ค!$C:$C,'รับ-จ่าย ประจำวัน'!$B349,แพ็ค!X:X)+SUMIF(ธุรการ!$C:$C,'รับ-จ่าย ประจำวัน'!$B349,ธุรการ!X:X)+SUMIF(เส้นแต่งหน้าขนมปัง!$C:$C,'รับ-จ่าย ประจำวัน'!$B349,เส้นแต่งหน้าขนมปัง!X:X)+SUMIF('วางแผนBC,CJ'!$C:$C,'รับ-จ่าย ประจำวัน'!$B349,'วางแผนBC,CJ'!X:X)+SUMIF(RD!$C:$C,'รับ-จ่าย ประจำวัน'!$B349,RD!X:X)+SUMIF('FG,ออนไล,คัดแยก'!$C:$C,'รับ-จ่าย ประจำวัน'!$B349,'FG,ออนไล,คัดแยก'!X:X)</f>
        <v>0</v>
      </c>
      <c r="BF349" s="16">
        <f>SUMIF(เตรียมส่วนผสม!$C:$C,'รับ-จ่าย ประจำวัน'!$B349,เตรียมส่วนผสม!Y:Y)+SUMIF(กวนไส้!$C:$C,'รับ-จ่าย ประจำวัน'!$B349,กวนไส้!Y:Y)+SUMIF(ผลิต1!$C:$C,'รับ-จ่าย ประจำวัน'!$B349,ผลิต1!Y:Y)+SUMIF(ผลิต2!$C:$C,'รับ-จ่าย ประจำวัน'!$B349,ผลิต2!Y:Y)+SUMIF(เส้นแต่งหน้าขนมเค้ก!$C:$C,'รับ-จ่าย ประจำวัน'!$B349,เส้นแต่งหน้าขนมเค้ก!Y:Y)+SUMIF(แพ็ค!$C:$C,'รับ-จ่าย ประจำวัน'!$B349,แพ็ค!Y:Y)+SUMIF(ธุรการ!$C:$C,'รับ-จ่าย ประจำวัน'!$B349,ธุรการ!Y:Y)+SUMIF(เส้นแต่งหน้าขนมปัง!$C:$C,'รับ-จ่าย ประจำวัน'!$B349,เส้นแต่งหน้าขนมปัง!Y:Y)+SUMIF('วางแผนBC,CJ'!$C:$C,'รับ-จ่าย ประจำวัน'!$B349,'วางแผนBC,CJ'!Y:Y)+SUMIF(RD!$C:$C,'รับ-จ่าย ประจำวัน'!$B349,RD!Y:Y)+SUMIF('FG,ออนไล,คัดแยก'!$C:$C,'รับ-จ่าย ประจำวัน'!$B349,'FG,ออนไล,คัดแยก'!Y:Y)</f>
        <v>6</v>
      </c>
      <c r="BG349" s="16">
        <f>SUMIF(เตรียมส่วนผสม!$C:$C,'รับ-จ่าย ประจำวัน'!$B349,เตรียมส่วนผสม!Z:Z)+SUMIF(กวนไส้!$C:$C,'รับ-จ่าย ประจำวัน'!$B349,กวนไส้!Z:Z)+SUMIF(ผลิต1!$C:$C,'รับ-จ่าย ประจำวัน'!$B349,ผลิต1!Z:Z)+SUMIF(ผลิต2!$C:$C,'รับ-จ่าย ประจำวัน'!$B349,ผลิต2!Z:Z)+SUMIF(เส้นแต่งหน้าขนมเค้ก!$C:$C,'รับ-จ่าย ประจำวัน'!$B349,เส้นแต่งหน้าขนมเค้ก!Z:Z)+SUMIF(แพ็ค!$C:$C,'รับ-จ่าย ประจำวัน'!$B349,แพ็ค!Z:Z)+SUMIF(ธุรการ!$C:$C,'รับ-จ่าย ประจำวัน'!$B349,ธุรการ!Z:Z)+SUMIF(เส้นแต่งหน้าขนมปัง!$C:$C,'รับ-จ่าย ประจำวัน'!$B349,เส้นแต่งหน้าขนมปัง!Z:Z)+SUMIF('วางแผนBC,CJ'!$C:$C,'รับ-จ่าย ประจำวัน'!$B349,'วางแผนBC,CJ'!Z:Z)+SUMIF(RD!$C:$C,'รับ-จ่าย ประจำวัน'!$B349,RD!Z:Z)+SUMIF('FG,ออนไล,คัดแยก'!$C:$C,'รับ-จ่าย ประจำวัน'!$B349,'FG,ออนไล,คัดแยก'!Z:Z)</f>
        <v>5</v>
      </c>
      <c r="BH349" s="16">
        <f>SUMIF(เตรียมส่วนผสม!$C:$C,'รับ-จ่าย ประจำวัน'!$B349,เตรียมส่วนผสม!AA:AA)+SUMIF(กวนไส้!$C:$C,'รับ-จ่าย ประจำวัน'!$B349,กวนไส้!AA:AA)+SUMIF(ผลิต1!$C:$C,'รับ-จ่าย ประจำวัน'!$B349,ผลิต1!AA:AA)+SUMIF(ผลิต2!$C:$C,'รับ-จ่าย ประจำวัน'!$B349,ผลิต2!AA:AA)+SUMIF(เส้นแต่งหน้าขนมเค้ก!$C:$C,'รับ-จ่าย ประจำวัน'!$B349,เส้นแต่งหน้าขนมเค้ก!AA:AA)+SUMIF(แพ็ค!$C:$C,'รับ-จ่าย ประจำวัน'!$B349,แพ็ค!AA:AA)+SUMIF(ธุรการ!$C:$C,'รับ-จ่าย ประจำวัน'!$B349,ธุรการ!AA:AA)+SUMIF(เส้นแต่งหน้าขนมปัง!$C:$C,'รับ-จ่าย ประจำวัน'!$B349,เส้นแต่งหน้าขนมปัง!AA:AA)+SUMIF('วางแผนBC,CJ'!$C:$C,'รับ-จ่าย ประจำวัน'!$B349,'วางแผนBC,CJ'!AA:AA)+SUMIF(RD!$C:$C,'รับ-จ่าย ประจำวัน'!$B349,RD!AA:AA)+SUMIF('FG,ออนไล,คัดแยก'!$C:$C,'รับ-จ่าย ประจำวัน'!$B349,'FG,ออนไล,คัดแยก'!AA:AA)</f>
        <v>0</v>
      </c>
      <c r="BI349" s="16">
        <f>SUMIF(เตรียมส่วนผสม!$C:$C,'รับ-จ่าย ประจำวัน'!$B349,เตรียมส่วนผสม!AB:AB)+SUMIF(กวนไส้!$C:$C,'รับ-จ่าย ประจำวัน'!$B349,กวนไส้!AB:AB)+SUMIF(ผลิต1!$C:$C,'รับ-จ่าย ประจำวัน'!$B349,ผลิต1!AB:AB)+SUMIF(ผลิต2!$C:$C,'รับ-จ่าย ประจำวัน'!$B349,ผลิต2!AB:AB)+SUMIF(เส้นแต่งหน้าขนมเค้ก!$C:$C,'รับ-จ่าย ประจำวัน'!$B349,เส้นแต่งหน้าขนมเค้ก!AB:AB)+SUMIF(แพ็ค!$C:$C,'รับ-จ่าย ประจำวัน'!$B349,แพ็ค!AB:AB)+SUMIF(ธุรการ!$C:$C,'รับ-จ่าย ประจำวัน'!$B349,ธุรการ!AB:AB)+SUMIF(เส้นแต่งหน้าขนมปัง!$C:$C,'รับ-จ่าย ประจำวัน'!$B349,เส้นแต่งหน้าขนมปัง!AB:AB)+SUMIF('วางแผนBC,CJ'!$C:$C,'รับ-จ่าย ประจำวัน'!$B349,'วางแผนBC,CJ'!AB:AB)+SUMIF(RD!$C:$C,'รับ-จ่าย ประจำวัน'!$B349,RD!AB:AB)+SUMIF('FG,ออนไล,คัดแยก'!$C:$C,'รับ-จ่าย ประจำวัน'!$B349,'FG,ออนไล,คัดแยก'!AB:AB)</f>
        <v>20</v>
      </c>
      <c r="BJ349" s="16">
        <f>SUMIF(เตรียมส่วนผสม!$C:$C,'รับ-จ่าย ประจำวัน'!$B349,เตรียมส่วนผสม!AC:AC)+SUMIF(กวนไส้!$C:$C,'รับ-จ่าย ประจำวัน'!$B349,กวนไส้!AC:AC)+SUMIF(ผลิต1!$C:$C,'รับ-จ่าย ประจำวัน'!$B349,ผลิต1!AC:AC)+SUMIF(ผลิต2!$C:$C,'รับ-จ่าย ประจำวัน'!$B349,ผลิต2!AC:AC)+SUMIF(เส้นแต่งหน้าขนมเค้ก!$C:$C,'รับ-จ่าย ประจำวัน'!$B349,เส้นแต่งหน้าขนมเค้ก!AC:AC)+SUMIF(แพ็ค!$C:$C,'รับ-จ่าย ประจำวัน'!$B349,แพ็ค!AC:AC)+SUMIF(ธุรการ!$C:$C,'รับ-จ่าย ประจำวัน'!$B349,ธุรการ!AC:AC)+SUMIF(เส้นแต่งหน้าขนมปัง!$C:$C,'รับ-จ่าย ประจำวัน'!$B349,เส้นแต่งหน้าขนมปัง!AC:AC)+SUMIF('วางแผนBC,CJ'!$C:$C,'รับ-จ่าย ประจำวัน'!$B349,'วางแผนBC,CJ'!AC:AC)+SUMIF(RD!$C:$C,'รับ-จ่าย ประจำวัน'!$B349,RD!AC:AC)+SUMIF('FG,ออนไล,คัดแยก'!$C:$C,'รับ-จ่าย ประจำวัน'!$B349,'FG,ออนไล,คัดแยก'!AC:AC)</f>
        <v>5</v>
      </c>
      <c r="BK349" s="16">
        <f>SUMIF(เตรียมส่วนผสม!$C:$C,'รับ-จ่าย ประจำวัน'!$B349,เตรียมส่วนผสม!AD:AD)+SUMIF(กวนไส้!$C:$C,'รับ-จ่าย ประจำวัน'!$B349,กวนไส้!AD:AD)+SUMIF(ผลิต1!$C:$C,'รับ-จ่าย ประจำวัน'!$B349,ผลิต1!AD:AD)+SUMIF(ผลิต2!$C:$C,'รับ-จ่าย ประจำวัน'!$B349,ผลิต2!AD:AD)+SUMIF(เส้นแต่งหน้าขนมเค้ก!$C:$C,'รับ-จ่าย ประจำวัน'!$B349,เส้นแต่งหน้าขนมเค้ก!AD:AD)+SUMIF(แพ็ค!$C:$C,'รับ-จ่าย ประจำวัน'!$B349,แพ็ค!AD:AD)+SUMIF(ธุรการ!$C:$C,'รับ-จ่าย ประจำวัน'!$B349,ธุรการ!AD:AD)+SUMIF(เส้นแต่งหน้าขนมปัง!$C:$C,'รับ-จ่าย ประจำวัน'!$B349,เส้นแต่งหน้าขนมปัง!AD:AD)+SUMIF('วางแผนBC,CJ'!$C:$C,'รับ-จ่าย ประจำวัน'!$B349,'วางแผนBC,CJ'!AD:AD)+SUMIF(RD!$C:$C,'รับ-จ่าย ประจำวัน'!$B349,RD!AD:AD)+SUMIF('FG,ออนไล,คัดแยก'!$C:$C,'รับ-จ่าย ประจำวัน'!$B349,'FG,ออนไล,คัดแยก'!AD:AD)</f>
        <v>0</v>
      </c>
      <c r="BL349" s="16">
        <f>SUMIF(เตรียมส่วนผสม!$C:$C,'รับ-จ่าย ประจำวัน'!$B349,เตรียมส่วนผสม!AE:AE)+SUMIF(กวนไส้!$C:$C,'รับ-จ่าย ประจำวัน'!$B349,กวนไส้!AE:AE)+SUMIF(ผลิต1!$C:$C,'รับ-จ่าย ประจำวัน'!$B349,ผลิต1!AE:AE)+SUMIF(ผลิต2!$C:$C,'รับ-จ่าย ประจำวัน'!$B349,ผลิต2!AE:AE)+SUMIF(เส้นแต่งหน้าขนมเค้ก!$C:$C,'รับ-จ่าย ประจำวัน'!$B349,เส้นแต่งหน้าขนมเค้ก!AE:AE)+SUMIF(แพ็ค!$C:$C,'รับ-จ่าย ประจำวัน'!$B349,แพ็ค!AE:AE)+SUMIF(ธุรการ!$C:$C,'รับ-จ่าย ประจำวัน'!$B349,ธุรการ!AE:AE)+SUMIF(เส้นแต่งหน้าขนมปัง!$C:$C,'รับ-จ่าย ประจำวัน'!$B349,เส้นแต่งหน้าขนมปัง!AE:AE)+SUMIF('วางแผนBC,CJ'!$C:$C,'รับ-จ่าย ประจำวัน'!$B349,'วางแผนBC,CJ'!AE:AE)+SUMIF(RD!$C:$C,'รับ-จ่าย ประจำวัน'!$B349,RD!AE:AE)+SUMIF('FG,ออนไล,คัดแยก'!$C:$C,'รับ-จ่าย ประจำวัน'!$B349,'FG,ออนไล,คัดแยก'!AE:AE)</f>
        <v>5</v>
      </c>
      <c r="BM349" s="16">
        <f>SUMIF(เตรียมส่วนผสม!$C:$C,'รับ-จ่าย ประจำวัน'!$B349,เตรียมส่วนผสม!AF:AF)+SUMIF(กวนไส้!$C:$C,'รับ-จ่าย ประจำวัน'!$B349,กวนไส้!AF:AF)+SUMIF(ผลิต1!$C:$C,'รับ-จ่าย ประจำวัน'!$B349,ผลิต1!AF:AF)+SUMIF(ผลิต2!$C:$C,'รับ-จ่าย ประจำวัน'!$B349,ผลิต2!AF:AF)+SUMIF(เส้นแต่งหน้าขนมเค้ก!$C:$C,'รับ-จ่าย ประจำวัน'!$B349,เส้นแต่งหน้าขนมเค้ก!AF:AF)+SUMIF(แพ็ค!$C:$C,'รับ-จ่าย ประจำวัน'!$B349,แพ็ค!AF:AF)+SUMIF(ธุรการ!$C:$C,'รับ-จ่าย ประจำวัน'!$B349,ธุรการ!AF:AF)+SUMIF(เส้นแต่งหน้าขนมปัง!$C:$C,'รับ-จ่าย ประจำวัน'!$B349,เส้นแต่งหน้าขนมปัง!AF:AF)+SUMIF('วางแผนBC,CJ'!$C:$C,'รับ-จ่าย ประจำวัน'!$B349,'วางแผนBC,CJ'!AF:AF)+SUMIF(RD!$C:$C,'รับ-จ่าย ประจำวัน'!$B349,RD!AF:AF)+SUMIF('FG,ออนไล,คัดแยก'!$C:$C,'รับ-จ่าย ประจำวัน'!$B349,'FG,ออนไล,คัดแยก'!AF:AF)</f>
        <v>0</v>
      </c>
      <c r="BN349" s="16">
        <f>SUMIF(เตรียมส่วนผสม!$C:$C,'รับ-จ่าย ประจำวัน'!$B349,เตรียมส่วนผสม!AG:AG)+SUMIF(กวนไส้!$C:$C,'รับ-จ่าย ประจำวัน'!$B349,กวนไส้!AG:AG)+SUMIF(ผลิต1!$C:$C,'รับ-จ่าย ประจำวัน'!$B349,ผลิต1!AG:AG)+SUMIF(ผลิต2!$C:$C,'รับ-จ่าย ประจำวัน'!$B349,ผลิต2!AG:AG)+SUMIF(เส้นแต่งหน้าขนมเค้ก!$C:$C,'รับ-จ่าย ประจำวัน'!$B349,เส้นแต่งหน้าขนมเค้ก!AG:AG)+SUMIF(แพ็ค!$C:$C,'รับ-จ่าย ประจำวัน'!$B349,แพ็ค!AG:AG)+SUMIF(ธุรการ!$C:$C,'รับ-จ่าย ประจำวัน'!$B349,ธุรการ!AG:AG)+SUMIF(เส้นแต่งหน้าขนมปัง!$C:$C,'รับ-จ่าย ประจำวัน'!$B349,เส้นแต่งหน้าขนมปัง!AG:AG)+SUMIF('วางแผนBC,CJ'!$C:$C,'รับ-จ่าย ประจำวัน'!$B349,'วางแผนBC,CJ'!AG:AG)+SUMIF(RD!$C:$C,'รับ-จ่าย ประจำวัน'!$B349,RD!AG:AG)+SUMIF('FG,ออนไล,คัดแยก'!$C:$C,'รับ-จ่าย ประจำวัน'!$B349,'FG,ออนไล,คัดแยก'!AG:AG)</f>
        <v>10</v>
      </c>
      <c r="BO349" s="16">
        <f>SUMIF(เตรียมส่วนผสม!$C:$C,'รับ-จ่าย ประจำวัน'!$B349,เตรียมส่วนผสม!AH:AH)+SUMIF(กวนไส้!$C:$C,'รับ-จ่าย ประจำวัน'!$B349,กวนไส้!AH:AH)+SUMIF(ผลิต1!$C:$C,'รับ-จ่าย ประจำวัน'!$B349,ผลิต1!AH:AH)+SUMIF(ผลิต2!$C:$C,'รับ-จ่าย ประจำวัน'!$B349,ผลิต2!AH:AH)+SUMIF(เส้นแต่งหน้าขนมเค้ก!$C:$C,'รับ-จ่าย ประจำวัน'!$B349,เส้นแต่งหน้าขนมเค้ก!AH:AH)+SUMIF(แพ็ค!$C:$C,'รับ-จ่าย ประจำวัน'!$B349,แพ็ค!AH:AH)+SUMIF(ธุรการ!$C:$C,'รับ-จ่าย ประจำวัน'!$B349,ธุรการ!AH:AH)+SUMIF(เส้นแต่งหน้าขนมปัง!$C:$C,'รับ-จ่าย ประจำวัน'!$B349,เส้นแต่งหน้าขนมปัง!AH:AH)+SUMIF('วางแผนBC,CJ'!$C:$C,'รับ-จ่าย ประจำวัน'!$B349,'วางแผนBC,CJ'!AH:AH)+SUMIF(RD!$C:$C,'รับ-จ่าย ประจำวัน'!$B349,RD!AH:AH)+SUMIF('FG,ออนไล,คัดแยก'!$C:$C,'รับ-จ่าย ประจำวัน'!$B349,'FG,ออนไล,คัดแยก'!AH:AH)</f>
        <v>0</v>
      </c>
      <c r="BP349" s="16">
        <f>SUMIF(เตรียมส่วนผสม!$C:$C,'รับ-จ่าย ประจำวัน'!$B349,เตรียมส่วนผสม!AI:AI)+SUMIF(กวนไส้!$C:$C,'รับ-จ่าย ประจำวัน'!$B349,กวนไส้!AI:AI)+SUMIF(ผลิต1!$C:$C,'รับ-จ่าย ประจำวัน'!$B349,ผลิต1!AI:AI)+SUMIF(ผลิต2!$C:$C,'รับ-จ่าย ประจำวัน'!$B349,ผลิต2!AI:AI)+SUMIF(เส้นแต่งหน้าขนมเค้ก!$C:$C,'รับ-จ่าย ประจำวัน'!$B349,เส้นแต่งหน้าขนมเค้ก!AI:AI)+SUMIF(แพ็ค!$C:$C,'รับ-จ่าย ประจำวัน'!$B349,แพ็ค!AI:AI)+SUMIF(ธุรการ!$C:$C,'รับ-จ่าย ประจำวัน'!$B349,ธุรการ!AI:AI)+SUMIF(เส้นแต่งหน้าขนมปัง!$C:$C,'รับ-จ่าย ประจำวัน'!$B349,เส้นแต่งหน้าขนมปัง!AI:AI)+SUMIF('วางแผนBC,CJ'!$C:$C,'รับ-จ่าย ประจำวัน'!$B349,'วางแผนBC,CJ'!AI:AI)+SUMIF(RD!$C:$C,'รับ-จ่าย ประจำวัน'!$B349,RD!AI:AI)+SUMIF('FG,ออนไล,คัดแยก'!$C:$C,'รับ-จ่าย ประจำวัน'!$B349,'FG,ออนไล,คัดแยก'!AI:AI)</f>
        <v>6</v>
      </c>
      <c r="BQ349" s="16">
        <f>SUMIF(เตรียมส่วนผสม!$C:$C,'รับ-จ่าย ประจำวัน'!$B349,เตรียมส่วนผสม!AJ:AJ)+SUMIF(กวนไส้!$C:$C,'รับ-จ่าย ประจำวัน'!$B349,กวนไส้!AJ:AJ)+SUMIF(ผลิต1!$C:$C,'รับ-จ่าย ประจำวัน'!$B349,ผลิต1!AJ:AJ)+SUMIF(ผลิต2!$C:$C,'รับ-จ่าย ประจำวัน'!$B349,ผลิต2!AJ:AJ)+SUMIF(เส้นแต่งหน้าขนมเค้ก!$C:$C,'รับ-จ่าย ประจำวัน'!$B349,เส้นแต่งหน้าขนมเค้ก!AJ:AJ)+SUMIF(แพ็ค!$C:$C,'รับ-จ่าย ประจำวัน'!$B349,แพ็ค!AJ:AJ)+SUMIF(ธุรการ!$C:$C,'รับ-จ่าย ประจำวัน'!$B349,ธุรการ!AJ:AJ)+SUMIF(เส้นแต่งหน้าขนมปัง!$C:$C,'รับ-จ่าย ประจำวัน'!$B349,เส้นแต่งหน้าขนมปัง!AJ:AJ)+SUMIF('วางแผนBC,CJ'!$C:$C,'รับ-จ่าย ประจำวัน'!$B349,'วางแผนBC,CJ'!AJ:AJ)+SUMIF(RD!$C:$C,'รับ-จ่าย ประจำวัน'!$B349,RD!AJ:AJ)+SUMIF('FG,ออนไล,คัดแยก'!$C:$C,'รับ-จ่าย ประจำวัน'!$B349,'FG,ออนไล,คัดแยก'!AJ:AJ)</f>
        <v>0</v>
      </c>
      <c r="BR349" s="16">
        <f>SUMIF(เตรียมส่วนผสม!$C:$C,'รับ-จ่าย ประจำวัน'!$B349,เตรียมส่วนผสม!AK:AK)+SUMIF(กวนไส้!$C:$C,'รับ-จ่าย ประจำวัน'!$B349,กวนไส้!AK:AK)+SUMIF(ผลิต1!$C:$C,'รับ-จ่าย ประจำวัน'!$B349,ผลิต1!AK:AK)+SUMIF(ผลิต2!$C:$C,'รับ-จ่าย ประจำวัน'!$B349,ผลิต2!AK:AK)+SUMIF(เส้นแต่งหน้าขนมเค้ก!$C:$C,'รับ-จ่าย ประจำวัน'!$B349,เส้นแต่งหน้าขนมเค้ก!AK:AK)+SUMIF(แพ็ค!$C:$C,'รับ-จ่าย ประจำวัน'!$B349,แพ็ค!AK:AK)+SUMIF(ธุรการ!$C:$C,'รับ-จ่าย ประจำวัน'!$B349,ธุรการ!AK:AK)+SUMIF(เส้นแต่งหน้าขนมปัง!$C:$C,'รับ-จ่าย ประจำวัน'!$B349,เส้นแต่งหน้าขนมปัง!AK:AK)+SUMIF('วางแผนBC,CJ'!$C:$C,'รับ-จ่าย ประจำวัน'!$B349,'วางแผนBC,CJ'!AK:AK)+SUMIF(RD!$C:$C,'รับ-จ่าย ประจำวัน'!$B349,RD!AK:AK)+SUMIF('FG,ออนไล,คัดแยก'!$C:$C,'รับ-จ่าย ประจำวัน'!$B349,'FG,ออนไล,คัดแยก'!AK:AK)</f>
        <v>11</v>
      </c>
      <c r="BS349" s="16">
        <f>SUMIF(เตรียมส่วนผสม!$C:$C,'รับ-จ่าย ประจำวัน'!$B349,เตรียมส่วนผสม!AL:AL)+SUMIF(กวนไส้!$C:$C,'รับ-จ่าย ประจำวัน'!$B349,กวนไส้!AL:AL)+SUMIF(ผลิต1!$C:$C,'รับ-จ่าย ประจำวัน'!$B349,ผลิต1!AL:AL)+SUMIF(ผลิต2!$C:$C,'รับ-จ่าย ประจำวัน'!$B349,ผลิต2!AL:AL)+SUMIF(เส้นแต่งหน้าขนมเค้ก!$C:$C,'รับ-จ่าย ประจำวัน'!$B349,เส้นแต่งหน้าขนมเค้ก!AL:AL)+SUMIF(แพ็ค!$C:$C,'รับ-จ่าย ประจำวัน'!$B349,แพ็ค!AL:AL)+SUMIF(ธุรการ!$C:$C,'รับ-จ่าย ประจำวัน'!$B349,ธุรการ!AL:AL)+SUMIF(เส้นแต่งหน้าขนมปัง!$C:$C,'รับ-จ่าย ประจำวัน'!$B349,เส้นแต่งหน้าขนมปัง!AL:AL)+SUMIF('วางแผนBC,CJ'!$C:$C,'รับ-จ่าย ประจำวัน'!$B349,'วางแผนBC,CJ'!AL:AL)+SUMIF(RD!$C:$C,'รับ-จ่าย ประจำวัน'!$B349,RD!AL:AL)+SUMIF('FG,ออนไล,คัดแยก'!$C:$C,'รับ-จ่าย ประจำวัน'!$B349,'FG,ออนไล,คัดแยก'!AL:AL)</f>
        <v>0</v>
      </c>
      <c r="BT349" s="18">
        <f t="shared" si="70"/>
        <v>114</v>
      </c>
      <c r="BU349" s="116">
        <v>69</v>
      </c>
      <c r="BV349" s="146">
        <f t="shared" si="71"/>
        <v>182</v>
      </c>
      <c r="BW349" s="183">
        <v>15</v>
      </c>
      <c r="BX349" s="172">
        <f t="shared" si="81"/>
        <v>3.8</v>
      </c>
      <c r="BY349" s="188">
        <f t="shared" si="74"/>
        <v>47.894736842105267</v>
      </c>
      <c r="BZ349" s="180">
        <f t="shared" ca="1" si="73"/>
        <v>46250.894736842107</v>
      </c>
      <c r="CA349" s="93"/>
      <c r="CB349" s="152"/>
      <c r="CC349" s="93"/>
      <c r="CD349" s="93"/>
      <c r="CE349" s="93"/>
      <c r="CF349" s="93"/>
      <c r="CG349" s="93"/>
      <c r="CH349" s="93"/>
      <c r="CI349" s="93"/>
      <c r="CJ349" s="94"/>
      <c r="CK349" s="9">
        <f t="shared" si="75"/>
        <v>113</v>
      </c>
    </row>
    <row r="350" spans="1:89" x14ac:dyDescent="0.5">
      <c r="A350" s="149"/>
      <c r="B350" s="37" t="s">
        <v>1715</v>
      </c>
      <c r="C350" s="26" t="s">
        <v>1773</v>
      </c>
      <c r="D350" s="177" t="s">
        <v>307</v>
      </c>
      <c r="E350" s="28">
        <v>0</v>
      </c>
      <c r="F350" s="75"/>
      <c r="G350" s="11"/>
      <c r="H350" s="12">
        <v>149</v>
      </c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3"/>
      <c r="AF350" s="13"/>
      <c r="AG350" s="13"/>
      <c r="AH350" s="13"/>
      <c r="AI350" s="14"/>
      <c r="AJ350" s="14"/>
      <c r="AK350" s="14"/>
      <c r="AL350" s="14"/>
      <c r="AM350" s="14"/>
      <c r="AN350" s="15">
        <f t="shared" si="69"/>
        <v>0</v>
      </c>
      <c r="AO350" s="16">
        <f>SUMIF(เตรียมส่วนผสม!$C:$C,'รับ-จ่าย ประจำวัน'!$B350,เตรียมส่วนผสม!H:H)+SUMIF(กวนไส้!$C:$C,'รับ-จ่าย ประจำวัน'!$B350,กวนไส้!H:H)+SUMIF(ผลิต1!$C:$C,'รับ-จ่าย ประจำวัน'!$B350,ผลิต1!H:H)+SUMIF(ผลิต2!$C:$C,'รับ-จ่าย ประจำวัน'!$B350,ผลิต2!H:H)+SUMIF(เส้นแต่งหน้าขนมเค้ก!$C:$C,'รับ-จ่าย ประจำวัน'!$B350,เส้นแต่งหน้าขนมเค้ก!H:H)+SUMIF(แพ็ค!$C:$C,'รับ-จ่าย ประจำวัน'!$B350,แพ็ค!H:H)+SUMIF(ธุรการ!$C:$C,'รับ-จ่าย ประจำวัน'!$B350,ธุรการ!H:H)+SUMIF(เส้นแต่งหน้าขนมปัง!$C:$C,'รับ-จ่าย ประจำวัน'!$B350,เส้นแต่งหน้าขนมปัง!H:H)+SUMIF('วางแผนBC,CJ'!$C:$C,'รับ-จ่าย ประจำวัน'!$B350,'วางแผนBC,CJ'!H:H)+SUMIF(RD!$C:$C,'รับ-จ่าย ประจำวัน'!$B350,RD!H:H)+SUMIF('FG,ออนไล,คัดแยก'!$C:$C,'รับ-จ่าย ประจำวัน'!$B350,'FG,ออนไล,คัดแยก'!H:H)</f>
        <v>2</v>
      </c>
      <c r="AP350" s="16">
        <f>SUMIF(เตรียมส่วนผสม!$C:$C,'รับ-จ่าย ประจำวัน'!$B350,เตรียมส่วนผสม!I:I)+SUMIF(กวนไส้!$C:$C,'รับ-จ่าย ประจำวัน'!$B350,กวนไส้!I:I)+SUMIF(ผลิต1!$C:$C,'รับ-จ่าย ประจำวัน'!$B350,ผลิต1!I:I)+SUMIF(ผลิต2!$C:$C,'รับ-จ่าย ประจำวัน'!$B350,ผลิต2!I:I)+SUMIF(เส้นแต่งหน้าขนมเค้ก!$C:$C,'รับ-จ่าย ประจำวัน'!$B350,เส้นแต่งหน้าขนมเค้ก!I:I)+SUMIF(แพ็ค!$C:$C,'รับ-จ่าย ประจำวัน'!$B350,แพ็ค!I:I)+SUMIF(ธุรการ!$C:$C,'รับ-จ่าย ประจำวัน'!$B350,ธุรการ!I:I)+SUMIF(เส้นแต่งหน้าขนมปัง!$C:$C,'รับ-จ่าย ประจำวัน'!$B350,เส้นแต่งหน้าขนมปัง!I:I)+SUMIF('วางแผนBC,CJ'!$C:$C,'รับ-จ่าย ประจำวัน'!$B350,'วางแผนBC,CJ'!I:I)+SUMIF(RD!$C:$C,'รับ-จ่าย ประจำวัน'!$B350,RD!I:I)+SUMIF('FG,ออนไล,คัดแยก'!$C:$C,'รับ-จ่าย ประจำวัน'!$B350,'FG,ออนไล,คัดแยก'!I:I)</f>
        <v>0</v>
      </c>
      <c r="AQ350" s="16">
        <f>SUMIF(เตรียมส่วนผสม!$C:$C,'รับ-จ่าย ประจำวัน'!$B350,เตรียมส่วนผสม!J:J)+SUMIF(กวนไส้!$C:$C,'รับ-จ่าย ประจำวัน'!$B350,กวนไส้!J:J)+SUMIF(ผลิต1!$C:$C,'รับ-จ่าย ประจำวัน'!$B350,ผลิต1!J:J)+SUMIF(ผลิต2!$C:$C,'รับ-จ่าย ประจำวัน'!$B350,ผลิต2!J:J)+SUMIF(เส้นแต่งหน้าขนมเค้ก!$C:$C,'รับ-จ่าย ประจำวัน'!$B350,เส้นแต่งหน้าขนมเค้ก!J:J)+SUMIF(แพ็ค!$C:$C,'รับ-จ่าย ประจำวัน'!$B350,แพ็ค!J:J)+SUMIF(ธุรการ!$C:$C,'รับ-จ่าย ประจำวัน'!$B350,ธุรการ!J:J)+SUMIF(เส้นแต่งหน้าขนมปัง!$C:$C,'รับ-จ่าย ประจำวัน'!$B350,เส้นแต่งหน้าขนมปัง!J:J)+SUMIF('วางแผนBC,CJ'!$C:$C,'รับ-จ่าย ประจำวัน'!$B350,'วางแผนBC,CJ'!J:J)+SUMIF(RD!$C:$C,'รับ-จ่าย ประจำวัน'!$B350,RD!J:J)+SUMIF('FG,ออนไล,คัดแยก'!$C:$C,'รับ-จ่าย ประจำวัน'!$B350,'FG,ออนไล,คัดแยก'!J:J)</f>
        <v>0</v>
      </c>
      <c r="AR350" s="16">
        <f>SUMIF(เตรียมส่วนผสม!$C:$C,'รับ-จ่าย ประจำวัน'!$B350,เตรียมส่วนผสม!K:K)+SUMIF(กวนไส้!$C:$C,'รับ-จ่าย ประจำวัน'!$B350,กวนไส้!K:K)+SUMIF(ผลิต1!$C:$C,'รับ-จ่าย ประจำวัน'!$B350,ผลิต1!K:K)+SUMIF(ผลิต2!$C:$C,'รับ-จ่าย ประจำวัน'!$B350,ผลิต2!K:K)+SUMIF(เส้นแต่งหน้าขนมเค้ก!$C:$C,'รับ-จ่าย ประจำวัน'!$B350,เส้นแต่งหน้าขนมเค้ก!K:K)+SUMIF(แพ็ค!$C:$C,'รับ-จ่าย ประจำวัน'!$B350,แพ็ค!K:K)+SUMIF(ธุรการ!$C:$C,'รับ-จ่าย ประจำวัน'!$B350,ธุรการ!K:K)+SUMIF(เส้นแต่งหน้าขนมปัง!$C:$C,'รับ-จ่าย ประจำวัน'!$B350,เส้นแต่งหน้าขนมปัง!K:K)+SUMIF('วางแผนBC,CJ'!$C:$C,'รับ-จ่าย ประจำวัน'!$B350,'วางแผนBC,CJ'!K:K)+SUMIF(RD!$C:$C,'รับ-จ่าย ประจำวัน'!$B350,RD!K:K)+SUMIF('FG,ออนไล,คัดแยก'!$C:$C,'รับ-จ่าย ประจำวัน'!$B350,'FG,ออนไล,คัดแยก'!K:K)</f>
        <v>0</v>
      </c>
      <c r="AS350" s="16">
        <f>SUMIF(เตรียมส่วนผสม!$C:$C,'รับ-จ่าย ประจำวัน'!$B350,เตรียมส่วนผสม!L:L)+SUMIF(กวนไส้!$C:$C,'รับ-จ่าย ประจำวัน'!$B350,กวนไส้!L:L)+SUMIF(ผลิต1!$C:$C,'รับ-จ่าย ประจำวัน'!$B350,ผลิต1!L:L)+SUMIF(ผลิต2!$C:$C,'รับ-จ่าย ประจำวัน'!$B350,ผลิต2!L:L)+SUMIF(เส้นแต่งหน้าขนมเค้ก!$C:$C,'รับ-จ่าย ประจำวัน'!$B350,เส้นแต่งหน้าขนมเค้ก!L:L)+SUMIF(แพ็ค!$C:$C,'รับ-จ่าย ประจำวัน'!$B350,แพ็ค!L:L)+SUMIF(ธุรการ!$C:$C,'รับ-จ่าย ประจำวัน'!$B350,ธุรการ!L:L)+SUMIF(เส้นแต่งหน้าขนมปัง!$C:$C,'รับ-จ่าย ประจำวัน'!$B350,เส้นแต่งหน้าขนมปัง!L:L)+SUMIF('วางแผนBC,CJ'!$C:$C,'รับ-จ่าย ประจำวัน'!$B350,'วางแผนBC,CJ'!L:L)+SUMIF(RD!$C:$C,'รับ-จ่าย ประจำวัน'!$B350,RD!L:L)+SUMIF('FG,ออนไล,คัดแยก'!$C:$C,'รับ-จ่าย ประจำวัน'!$B350,'FG,ออนไล,คัดแยก'!L:L)</f>
        <v>0</v>
      </c>
      <c r="AT350" s="16">
        <f>SUMIF(เตรียมส่วนผสม!$C:$C,'รับ-จ่าย ประจำวัน'!$B350,เตรียมส่วนผสม!M:M)+SUMIF(กวนไส้!$C:$C,'รับ-จ่าย ประจำวัน'!$B350,กวนไส้!M:M)+SUMIF(ผลิต1!$C:$C,'รับ-จ่าย ประจำวัน'!$B350,ผลิต1!M:M)+SUMIF(ผลิต2!$C:$C,'รับ-จ่าย ประจำวัน'!$B350,ผลิต2!M:M)+SUMIF(เส้นแต่งหน้าขนมเค้ก!$C:$C,'รับ-จ่าย ประจำวัน'!$B350,เส้นแต่งหน้าขนมเค้ก!M:M)+SUMIF(แพ็ค!$C:$C,'รับ-จ่าย ประจำวัน'!$B350,แพ็ค!M:M)+SUMIF(ธุรการ!$C:$C,'รับ-จ่าย ประจำวัน'!$B350,ธุรการ!M:M)+SUMIF(เส้นแต่งหน้าขนมปัง!$C:$C,'รับ-จ่าย ประจำวัน'!$B350,เส้นแต่งหน้าขนมปัง!M:M)+SUMIF('วางแผนBC,CJ'!$C:$C,'รับ-จ่าย ประจำวัน'!$B350,'วางแผนBC,CJ'!M:M)+SUMIF(RD!$C:$C,'รับ-จ่าย ประจำวัน'!$B350,RD!M:M)+SUMIF('FG,ออนไล,คัดแยก'!$C:$C,'รับ-จ่าย ประจำวัน'!$B350,'FG,ออนไล,คัดแยก'!M:M)</f>
        <v>0</v>
      </c>
      <c r="AU350" s="16">
        <f>SUMIF(เตรียมส่วนผสม!$C:$C,'รับ-จ่าย ประจำวัน'!$B350,เตรียมส่วนผสม!N:N)+SUMIF(กวนไส้!$C:$C,'รับ-จ่าย ประจำวัน'!$B350,กวนไส้!N:N)+SUMIF(ผลิต1!$C:$C,'รับ-จ่าย ประจำวัน'!$B350,ผลิต1!N:N)+SUMIF(ผลิต2!$C:$C,'รับ-จ่าย ประจำวัน'!$B350,ผลิต2!N:N)+SUMIF(เส้นแต่งหน้าขนมเค้ก!$C:$C,'รับ-จ่าย ประจำวัน'!$B350,เส้นแต่งหน้าขนมเค้ก!N:N)+SUMIF(แพ็ค!$C:$C,'รับ-จ่าย ประจำวัน'!$B350,แพ็ค!N:N)+SUMIF(ธุรการ!$C:$C,'รับ-จ่าย ประจำวัน'!$B350,ธุรการ!N:N)+SUMIF(เส้นแต่งหน้าขนมปัง!$C:$C,'รับ-จ่าย ประจำวัน'!$B350,เส้นแต่งหน้าขนมปัง!N:N)+SUMIF('วางแผนBC,CJ'!$C:$C,'รับ-จ่าย ประจำวัน'!$B350,'วางแผนBC,CJ'!N:N)+SUMIF(RD!$C:$C,'รับ-จ่าย ประจำวัน'!$B350,RD!N:N)+SUMIF('FG,ออนไล,คัดแยก'!$C:$C,'รับ-จ่าย ประจำวัน'!$B350,'FG,ออนไล,คัดแยก'!N:N)</f>
        <v>0</v>
      </c>
      <c r="AV350" s="16">
        <f>SUMIF(เตรียมส่วนผสม!$C:$C,'รับ-จ่าย ประจำวัน'!$B350,เตรียมส่วนผสม!O:O)+SUMIF(กวนไส้!$C:$C,'รับ-จ่าย ประจำวัน'!$B350,กวนไส้!O:O)+SUMIF(ผลิต1!$C:$C,'รับ-จ่าย ประจำวัน'!$B350,ผลิต1!O:O)+SUMIF(ผลิต2!$C:$C,'รับ-จ่าย ประจำวัน'!$B350,ผลิต2!O:O)+SUMIF(เส้นแต่งหน้าขนมเค้ก!$C:$C,'รับ-จ่าย ประจำวัน'!$B350,เส้นแต่งหน้าขนมเค้ก!O:O)+SUMIF(แพ็ค!$C:$C,'รับ-จ่าย ประจำวัน'!$B350,แพ็ค!O:O)+SUMIF(ธุรการ!$C:$C,'รับ-จ่าย ประจำวัน'!$B350,ธุรการ!O:O)+SUMIF(เส้นแต่งหน้าขนมปัง!$C:$C,'รับ-จ่าย ประจำวัน'!$B350,เส้นแต่งหน้าขนมปัง!O:O)+SUMIF('วางแผนBC,CJ'!$C:$C,'รับ-จ่าย ประจำวัน'!$B350,'วางแผนBC,CJ'!O:O)+SUMIF(RD!$C:$C,'รับ-จ่าย ประจำวัน'!$B350,RD!O:O)+SUMIF('FG,ออนไล,คัดแยก'!$C:$C,'รับ-จ่าย ประจำวัน'!$B350,'FG,ออนไล,คัดแยก'!O:O)</f>
        <v>1</v>
      </c>
      <c r="AW350" s="16">
        <f>SUMIF(เตรียมส่วนผสม!$C:$C,'รับ-จ่าย ประจำวัน'!$B350,เตรียมส่วนผสม!P:P)+SUMIF(กวนไส้!$C:$C,'รับ-จ่าย ประจำวัน'!$B350,กวนไส้!P:P)+SUMIF(ผลิต1!$C:$C,'รับ-จ่าย ประจำวัน'!$B350,ผลิต1!P:P)+SUMIF(ผลิต2!$C:$C,'รับ-จ่าย ประจำวัน'!$B350,ผลิต2!P:P)+SUMIF(เส้นแต่งหน้าขนมเค้ก!$C:$C,'รับ-จ่าย ประจำวัน'!$B350,เส้นแต่งหน้าขนมเค้ก!P:P)+SUMIF(แพ็ค!$C:$C,'รับ-จ่าย ประจำวัน'!$B350,แพ็ค!P:P)+SUMIF(ธุรการ!$C:$C,'รับ-จ่าย ประจำวัน'!$B350,ธุรการ!P:P)+SUMIF(เส้นแต่งหน้าขนมปัง!$C:$C,'รับ-จ่าย ประจำวัน'!$B350,เส้นแต่งหน้าขนมปัง!P:P)+SUMIF('วางแผนBC,CJ'!$C:$C,'รับ-จ่าย ประจำวัน'!$B350,'วางแผนBC,CJ'!P:P)+SUMIF(RD!$C:$C,'รับ-จ่าย ประจำวัน'!$B350,RD!P:P)+SUMIF('FG,ออนไล,คัดแยก'!$C:$C,'รับ-จ่าย ประจำวัน'!$B350,'FG,ออนไล,คัดแยก'!P:P)</f>
        <v>0</v>
      </c>
      <c r="AX350" s="16">
        <f>SUMIF(เตรียมส่วนผสม!$C:$C,'รับ-จ่าย ประจำวัน'!$B350,เตรียมส่วนผสม!Q:Q)+SUMIF(กวนไส้!$C:$C,'รับ-จ่าย ประจำวัน'!$B350,กวนไส้!Q:Q)+SUMIF(ผลิต1!$C:$C,'รับ-จ่าย ประจำวัน'!$B350,ผลิต1!Q:Q)+SUMIF(ผลิต2!$C:$C,'รับ-จ่าย ประจำวัน'!$B350,ผลิต2!Q:Q)+SUMIF(เส้นแต่งหน้าขนมเค้ก!$C:$C,'รับ-จ่าย ประจำวัน'!$B350,เส้นแต่งหน้าขนมเค้ก!Q:Q)+SUMIF(แพ็ค!$C:$C,'รับ-จ่าย ประจำวัน'!$B350,แพ็ค!Q:Q)+SUMIF(ธุรการ!$C:$C,'รับ-จ่าย ประจำวัน'!$B350,ธุรการ!Q:Q)+SUMIF(เส้นแต่งหน้าขนมปัง!$C:$C,'รับ-จ่าย ประจำวัน'!$B350,เส้นแต่งหน้าขนมปัง!Q:Q)+SUMIF('วางแผนBC,CJ'!$C:$C,'รับ-จ่าย ประจำวัน'!$B350,'วางแผนBC,CJ'!Q:Q)+SUMIF(RD!$C:$C,'รับ-จ่าย ประจำวัน'!$B350,RD!Q:Q)+SUMIF('FG,ออนไล,คัดแยก'!$C:$C,'รับ-จ่าย ประจำวัน'!$B350,'FG,ออนไล,คัดแยก'!Q:Q)</f>
        <v>1</v>
      </c>
      <c r="AY350" s="16">
        <f>SUMIF(เตรียมส่วนผสม!$C:$C,'รับ-จ่าย ประจำวัน'!$B350,เตรียมส่วนผสม!R:R)+SUMIF(กวนไส้!$C:$C,'รับ-จ่าย ประจำวัน'!$B350,กวนไส้!R:R)+SUMIF(ผลิต1!$C:$C,'รับ-จ่าย ประจำวัน'!$B350,ผลิต1!R:R)+SUMIF(ผลิต2!$C:$C,'รับ-จ่าย ประจำวัน'!$B350,ผลิต2!R:R)+SUMIF(เส้นแต่งหน้าขนมเค้ก!$C:$C,'รับ-จ่าย ประจำวัน'!$B350,เส้นแต่งหน้าขนมเค้ก!R:R)+SUMIF(แพ็ค!$C:$C,'รับ-จ่าย ประจำวัน'!$B350,แพ็ค!R:R)+SUMIF(ธุรการ!$C:$C,'รับ-จ่าย ประจำวัน'!$B350,ธุรการ!R:R)+SUMIF(เส้นแต่งหน้าขนมปัง!$C:$C,'รับ-จ่าย ประจำวัน'!$B350,เส้นแต่งหน้าขนมปัง!R:R)+SUMIF('วางแผนBC,CJ'!$C:$C,'รับ-จ่าย ประจำวัน'!$B350,'วางแผนBC,CJ'!R:R)+SUMIF(RD!$C:$C,'รับ-จ่าย ประจำวัน'!$B350,RD!R:R)+SUMIF('FG,ออนไล,คัดแยก'!$C:$C,'รับ-จ่าย ประจำวัน'!$B350,'FG,ออนไล,คัดแยก'!R:R)</f>
        <v>1</v>
      </c>
      <c r="AZ350" s="16">
        <f>SUMIF(เตรียมส่วนผสม!$C:$C,'รับ-จ่าย ประจำวัน'!$B350,เตรียมส่วนผสม!S:S)+SUMIF(กวนไส้!$C:$C,'รับ-จ่าย ประจำวัน'!$B350,กวนไส้!S:S)+SUMIF(ผลิต1!$C:$C,'รับ-จ่าย ประจำวัน'!$B350,ผลิต1!S:S)+SUMIF(ผลิต2!$C:$C,'รับ-จ่าย ประจำวัน'!$B350,ผลิต2!S:S)+SUMIF(เส้นแต่งหน้าขนมเค้ก!$C:$C,'รับ-จ่าย ประจำวัน'!$B350,เส้นแต่งหน้าขนมเค้ก!S:S)+SUMIF(แพ็ค!$C:$C,'รับ-จ่าย ประจำวัน'!$B350,แพ็ค!S:S)+SUMIF(ธุรการ!$C:$C,'รับ-จ่าย ประจำวัน'!$B350,ธุรการ!S:S)+SUMIF(เส้นแต่งหน้าขนมปัง!$C:$C,'รับ-จ่าย ประจำวัน'!$B350,เส้นแต่งหน้าขนมปัง!S:S)+SUMIF('วางแผนBC,CJ'!$C:$C,'รับ-จ่าย ประจำวัน'!$B350,'วางแผนBC,CJ'!S:S)+SUMIF(RD!$C:$C,'รับ-จ่าย ประจำวัน'!$B350,RD!S:S)+SUMIF('FG,ออนไล,คัดแยก'!$C:$C,'รับ-จ่าย ประจำวัน'!$B350,'FG,ออนไล,คัดแยก'!S:S)</f>
        <v>1</v>
      </c>
      <c r="BA350" s="16">
        <f>SUMIF(เตรียมส่วนผสม!$C:$C,'รับ-จ่าย ประจำวัน'!$B350,เตรียมส่วนผสม!T:T)+SUMIF(กวนไส้!$C:$C,'รับ-จ่าย ประจำวัน'!$B350,กวนไส้!T:T)+SUMIF(ผลิต1!$C:$C,'รับ-จ่าย ประจำวัน'!$B350,ผลิต1!T:T)+SUMIF(ผลิต2!$C:$C,'รับ-จ่าย ประจำวัน'!$B350,ผลิต2!T:T)+SUMIF(เส้นแต่งหน้าขนมเค้ก!$C:$C,'รับ-จ่าย ประจำวัน'!$B350,เส้นแต่งหน้าขนมเค้ก!T:T)+SUMIF(แพ็ค!$C:$C,'รับ-จ่าย ประจำวัน'!$B350,แพ็ค!T:T)+SUMIF(ธุรการ!$C:$C,'รับ-จ่าย ประจำวัน'!$B350,ธุรการ!T:T)+SUMIF(เส้นแต่งหน้าขนมปัง!$C:$C,'รับ-จ่าย ประจำวัน'!$B350,เส้นแต่งหน้าขนมปัง!T:T)+SUMIF('วางแผนBC,CJ'!$C:$C,'รับ-จ่าย ประจำวัน'!$B350,'วางแผนBC,CJ'!T:T)+SUMIF(RD!$C:$C,'รับ-จ่าย ประจำวัน'!$B350,RD!T:T)+SUMIF('FG,ออนไล,คัดแยก'!$C:$C,'รับ-จ่าย ประจำวัน'!$B350,'FG,ออนไล,คัดแยก'!T:T)</f>
        <v>1</v>
      </c>
      <c r="BB350" s="16">
        <f>SUMIF(เตรียมส่วนผสม!$C:$C,'รับ-จ่าย ประจำวัน'!$B350,เตรียมส่วนผสม!U:U)+SUMIF(กวนไส้!$C:$C,'รับ-จ่าย ประจำวัน'!$B350,กวนไส้!U:U)+SUMIF(ผลิต1!$C:$C,'รับ-จ่าย ประจำวัน'!$B350,ผลิต1!U:U)+SUMIF(ผลิต2!$C:$C,'รับ-จ่าย ประจำวัน'!$B350,ผลิต2!U:U)+SUMIF(เส้นแต่งหน้าขนมเค้ก!$C:$C,'รับ-จ่าย ประจำวัน'!$B350,เส้นแต่งหน้าขนมเค้ก!U:U)+SUMIF(แพ็ค!$C:$C,'รับ-จ่าย ประจำวัน'!$B350,แพ็ค!U:U)+SUMIF(ธุรการ!$C:$C,'รับ-จ่าย ประจำวัน'!$B350,ธุรการ!U:U)+SUMIF(เส้นแต่งหน้าขนมปัง!$C:$C,'รับ-จ่าย ประจำวัน'!$B350,เส้นแต่งหน้าขนมปัง!U:U)+SUMIF('วางแผนBC,CJ'!$C:$C,'รับ-จ่าย ประจำวัน'!$B350,'วางแผนBC,CJ'!U:U)+SUMIF(RD!$C:$C,'รับ-จ่าย ประจำวัน'!$B350,RD!U:U)+SUMIF('FG,ออนไล,คัดแยก'!$C:$C,'รับ-จ่าย ประจำวัน'!$B350,'FG,ออนไล,คัดแยก'!U:U)</f>
        <v>2</v>
      </c>
      <c r="BC350" s="16">
        <f>SUMIF(เตรียมส่วนผสม!$C:$C,'รับ-จ่าย ประจำวัน'!$B350,เตรียมส่วนผสม!V:V)+SUMIF(กวนไส้!$C:$C,'รับ-จ่าย ประจำวัน'!$B350,กวนไส้!V:V)+SUMIF(ผลิต1!$C:$C,'รับ-จ่าย ประจำวัน'!$B350,ผลิต1!V:V)+SUMIF(ผลิต2!$C:$C,'รับ-จ่าย ประจำวัน'!$B350,ผลิต2!V:V)+SUMIF(เส้นแต่งหน้าขนมเค้ก!$C:$C,'รับ-จ่าย ประจำวัน'!$B350,เส้นแต่งหน้าขนมเค้ก!V:V)+SUMIF(แพ็ค!$C:$C,'รับ-จ่าย ประจำวัน'!$B350,แพ็ค!V:V)+SUMIF(ธุรการ!$C:$C,'รับ-จ่าย ประจำวัน'!$B350,ธุรการ!V:V)+SUMIF(เส้นแต่งหน้าขนมปัง!$C:$C,'รับ-จ่าย ประจำวัน'!$B350,เส้นแต่งหน้าขนมปัง!V:V)+SUMIF('วางแผนBC,CJ'!$C:$C,'รับ-จ่าย ประจำวัน'!$B350,'วางแผนBC,CJ'!V:V)+SUMIF(RD!$C:$C,'รับ-จ่าย ประจำวัน'!$B350,RD!V:V)+SUMIF('FG,ออนไล,คัดแยก'!$C:$C,'รับ-จ่าย ประจำวัน'!$B350,'FG,ออนไล,คัดแยก'!V:V)</f>
        <v>1</v>
      </c>
      <c r="BD350" s="16">
        <f>SUMIF(เตรียมส่วนผสม!$C:$C,'รับ-จ่าย ประจำวัน'!$B350,เตรียมส่วนผสม!W:W)+SUMIF(กวนไส้!$C:$C,'รับ-จ่าย ประจำวัน'!$B350,กวนไส้!W:W)+SUMIF(ผลิต1!$C:$C,'รับ-จ่าย ประจำวัน'!$B350,ผลิต1!W:W)+SUMIF(ผลิต2!$C:$C,'รับ-จ่าย ประจำวัน'!$B350,ผลิต2!W:W)+SUMIF(เส้นแต่งหน้าขนมเค้ก!$C:$C,'รับ-จ่าย ประจำวัน'!$B350,เส้นแต่งหน้าขนมเค้ก!W:W)+SUMIF(แพ็ค!$C:$C,'รับ-จ่าย ประจำวัน'!$B350,แพ็ค!W:W)+SUMIF(ธุรการ!$C:$C,'รับ-จ่าย ประจำวัน'!$B350,ธุรการ!W:W)+SUMIF(เส้นแต่งหน้าขนมปัง!$C:$C,'รับ-จ่าย ประจำวัน'!$B350,เส้นแต่งหน้าขนมปัง!W:W)+SUMIF('วางแผนBC,CJ'!$C:$C,'รับ-จ่าย ประจำวัน'!$B350,'วางแผนBC,CJ'!W:W)+SUMIF(RD!$C:$C,'รับ-จ่าย ประจำวัน'!$B350,RD!W:W)+SUMIF('FG,ออนไล,คัดแยก'!$C:$C,'รับ-จ่าย ประจำวัน'!$B350,'FG,ออนไล,คัดแยก'!W:W)</f>
        <v>2</v>
      </c>
      <c r="BE350" s="16">
        <f>SUMIF(เตรียมส่วนผสม!$C:$C,'รับ-จ่าย ประจำวัน'!$B350,เตรียมส่วนผสม!X:X)+SUMIF(กวนไส้!$C:$C,'รับ-จ่าย ประจำวัน'!$B350,กวนไส้!X:X)+SUMIF(ผลิต1!$C:$C,'รับ-จ่าย ประจำวัน'!$B350,ผลิต1!X:X)+SUMIF(ผลิต2!$C:$C,'รับ-จ่าย ประจำวัน'!$B350,ผลิต2!X:X)+SUMIF(เส้นแต่งหน้าขนมเค้ก!$C:$C,'รับ-จ่าย ประจำวัน'!$B350,เส้นแต่งหน้าขนมเค้ก!X:X)+SUMIF(แพ็ค!$C:$C,'รับ-จ่าย ประจำวัน'!$B350,แพ็ค!X:X)+SUMIF(ธุรการ!$C:$C,'รับ-จ่าย ประจำวัน'!$B350,ธุรการ!X:X)+SUMIF(เส้นแต่งหน้าขนมปัง!$C:$C,'รับ-จ่าย ประจำวัน'!$B350,เส้นแต่งหน้าขนมปัง!X:X)+SUMIF('วางแผนBC,CJ'!$C:$C,'รับ-จ่าย ประจำวัน'!$B350,'วางแผนBC,CJ'!X:X)+SUMIF(RD!$C:$C,'รับ-จ่าย ประจำวัน'!$B350,RD!X:X)+SUMIF('FG,ออนไล,คัดแยก'!$C:$C,'รับ-จ่าย ประจำวัน'!$B350,'FG,ออนไล,คัดแยก'!X:X)</f>
        <v>0</v>
      </c>
      <c r="BF350" s="16">
        <f>SUMIF(เตรียมส่วนผสม!$C:$C,'รับ-จ่าย ประจำวัน'!$B350,เตรียมส่วนผสม!Y:Y)+SUMIF(กวนไส้!$C:$C,'รับ-จ่าย ประจำวัน'!$B350,กวนไส้!Y:Y)+SUMIF(ผลิต1!$C:$C,'รับ-จ่าย ประจำวัน'!$B350,ผลิต1!Y:Y)+SUMIF(ผลิต2!$C:$C,'รับ-จ่าย ประจำวัน'!$B350,ผลิต2!Y:Y)+SUMIF(เส้นแต่งหน้าขนมเค้ก!$C:$C,'รับ-จ่าย ประจำวัน'!$B350,เส้นแต่งหน้าขนมเค้ก!Y:Y)+SUMIF(แพ็ค!$C:$C,'รับ-จ่าย ประจำวัน'!$B350,แพ็ค!Y:Y)+SUMIF(ธุรการ!$C:$C,'รับ-จ่าย ประจำวัน'!$B350,ธุรการ!Y:Y)+SUMIF(เส้นแต่งหน้าขนมปัง!$C:$C,'รับ-จ่าย ประจำวัน'!$B350,เส้นแต่งหน้าขนมปัง!Y:Y)+SUMIF('วางแผนBC,CJ'!$C:$C,'รับ-จ่าย ประจำวัน'!$B350,'วางแผนBC,CJ'!Y:Y)+SUMIF(RD!$C:$C,'รับ-จ่าย ประจำวัน'!$B350,RD!Y:Y)+SUMIF('FG,ออนไล,คัดแยก'!$C:$C,'รับ-จ่าย ประจำวัน'!$B350,'FG,ออนไล,คัดแยก'!Y:Y)</f>
        <v>1</v>
      </c>
      <c r="BG350" s="16">
        <f>SUMIF(เตรียมส่วนผสม!$C:$C,'รับ-จ่าย ประจำวัน'!$B350,เตรียมส่วนผสม!Z:Z)+SUMIF(กวนไส้!$C:$C,'รับ-จ่าย ประจำวัน'!$B350,กวนไส้!Z:Z)+SUMIF(ผลิต1!$C:$C,'รับ-จ่าย ประจำวัน'!$B350,ผลิต1!Z:Z)+SUMIF(ผลิต2!$C:$C,'รับ-จ่าย ประจำวัน'!$B350,ผลิต2!Z:Z)+SUMIF(เส้นแต่งหน้าขนมเค้ก!$C:$C,'รับ-จ่าย ประจำวัน'!$B350,เส้นแต่งหน้าขนมเค้ก!Z:Z)+SUMIF(แพ็ค!$C:$C,'รับ-จ่าย ประจำวัน'!$B350,แพ็ค!Z:Z)+SUMIF(ธุรการ!$C:$C,'รับ-จ่าย ประจำวัน'!$B350,ธุรการ!Z:Z)+SUMIF(เส้นแต่งหน้าขนมปัง!$C:$C,'รับ-จ่าย ประจำวัน'!$B350,เส้นแต่งหน้าขนมปัง!Z:Z)+SUMIF('วางแผนBC,CJ'!$C:$C,'รับ-จ่าย ประจำวัน'!$B350,'วางแผนBC,CJ'!Z:Z)+SUMIF(RD!$C:$C,'รับ-จ่าย ประจำวัน'!$B350,RD!Z:Z)+SUMIF('FG,ออนไล,คัดแยก'!$C:$C,'รับ-จ่าย ประจำวัน'!$B350,'FG,ออนไล,คัดแยก'!Z:Z)</f>
        <v>1</v>
      </c>
      <c r="BH350" s="16">
        <f>SUMIF(เตรียมส่วนผสม!$C:$C,'รับ-จ่าย ประจำวัน'!$B350,เตรียมส่วนผสม!AA:AA)+SUMIF(กวนไส้!$C:$C,'รับ-จ่าย ประจำวัน'!$B350,กวนไส้!AA:AA)+SUMIF(ผลิต1!$C:$C,'รับ-จ่าย ประจำวัน'!$B350,ผลิต1!AA:AA)+SUMIF(ผลิต2!$C:$C,'รับ-จ่าย ประจำวัน'!$B350,ผลิต2!AA:AA)+SUMIF(เส้นแต่งหน้าขนมเค้ก!$C:$C,'รับ-จ่าย ประจำวัน'!$B350,เส้นแต่งหน้าขนมเค้ก!AA:AA)+SUMIF(แพ็ค!$C:$C,'รับ-จ่าย ประจำวัน'!$B350,แพ็ค!AA:AA)+SUMIF(ธุรการ!$C:$C,'รับ-จ่าย ประจำวัน'!$B350,ธุรการ!AA:AA)+SUMIF(เส้นแต่งหน้าขนมปัง!$C:$C,'รับ-จ่าย ประจำวัน'!$B350,เส้นแต่งหน้าขนมปัง!AA:AA)+SUMIF('วางแผนBC,CJ'!$C:$C,'รับ-จ่าย ประจำวัน'!$B350,'วางแผนBC,CJ'!AA:AA)+SUMIF(RD!$C:$C,'รับ-จ่าย ประจำวัน'!$B350,RD!AA:AA)+SUMIF('FG,ออนไล,คัดแยก'!$C:$C,'รับ-จ่าย ประจำวัน'!$B350,'FG,ออนไล,คัดแยก'!AA:AA)</f>
        <v>0</v>
      </c>
      <c r="BI350" s="16">
        <f>SUMIF(เตรียมส่วนผสม!$C:$C,'รับ-จ่าย ประจำวัน'!$B350,เตรียมส่วนผสม!AB:AB)+SUMIF(กวนไส้!$C:$C,'รับ-จ่าย ประจำวัน'!$B350,กวนไส้!AB:AB)+SUMIF(ผลิต1!$C:$C,'รับ-จ่าย ประจำวัน'!$B350,ผลิต1!AB:AB)+SUMIF(ผลิต2!$C:$C,'รับ-จ่าย ประจำวัน'!$B350,ผลิต2!AB:AB)+SUMIF(เส้นแต่งหน้าขนมเค้ก!$C:$C,'รับ-จ่าย ประจำวัน'!$B350,เส้นแต่งหน้าขนมเค้ก!AB:AB)+SUMIF(แพ็ค!$C:$C,'รับ-จ่าย ประจำวัน'!$B350,แพ็ค!AB:AB)+SUMIF(ธุรการ!$C:$C,'รับ-จ่าย ประจำวัน'!$B350,ธุรการ!AB:AB)+SUMIF(เส้นแต่งหน้าขนมปัง!$C:$C,'รับ-จ่าย ประจำวัน'!$B350,เส้นแต่งหน้าขนมปัง!AB:AB)+SUMIF('วางแผนBC,CJ'!$C:$C,'รับ-จ่าย ประจำวัน'!$B350,'วางแผนBC,CJ'!AB:AB)+SUMIF(RD!$C:$C,'รับ-จ่าย ประจำวัน'!$B350,RD!AB:AB)+SUMIF('FG,ออนไล,คัดแยก'!$C:$C,'รับ-จ่าย ประจำวัน'!$B350,'FG,ออนไล,คัดแยก'!AB:AB)</f>
        <v>4</v>
      </c>
      <c r="BJ350" s="16">
        <f>SUMIF(เตรียมส่วนผสม!$C:$C,'รับ-จ่าย ประจำวัน'!$B350,เตรียมส่วนผสม!AC:AC)+SUMIF(กวนไส้!$C:$C,'รับ-จ่าย ประจำวัน'!$B350,กวนไส้!AC:AC)+SUMIF(ผลิต1!$C:$C,'รับ-จ่าย ประจำวัน'!$B350,ผลิต1!AC:AC)+SUMIF(ผลิต2!$C:$C,'รับ-จ่าย ประจำวัน'!$B350,ผลิต2!AC:AC)+SUMIF(เส้นแต่งหน้าขนมเค้ก!$C:$C,'รับ-จ่าย ประจำวัน'!$B350,เส้นแต่งหน้าขนมเค้ก!AC:AC)+SUMIF(แพ็ค!$C:$C,'รับ-จ่าย ประจำวัน'!$B350,แพ็ค!AC:AC)+SUMIF(ธุรการ!$C:$C,'รับ-จ่าย ประจำวัน'!$B350,ธุรการ!AC:AC)+SUMIF(เส้นแต่งหน้าขนมปัง!$C:$C,'รับ-จ่าย ประจำวัน'!$B350,เส้นแต่งหน้าขนมปัง!AC:AC)+SUMIF('วางแผนBC,CJ'!$C:$C,'รับ-จ่าย ประจำวัน'!$B350,'วางแผนBC,CJ'!AC:AC)+SUMIF(RD!$C:$C,'รับ-จ่าย ประจำวัน'!$B350,RD!AC:AC)+SUMIF('FG,ออนไล,คัดแยก'!$C:$C,'รับ-จ่าย ประจำวัน'!$B350,'FG,ออนไล,คัดแยก'!AC:AC)</f>
        <v>1</v>
      </c>
      <c r="BK350" s="16">
        <f>SUMIF(เตรียมส่วนผสม!$C:$C,'รับ-จ่าย ประจำวัน'!$B350,เตรียมส่วนผสม!AD:AD)+SUMIF(กวนไส้!$C:$C,'รับ-จ่าย ประจำวัน'!$B350,กวนไส้!AD:AD)+SUMIF(ผลิต1!$C:$C,'รับ-จ่าย ประจำวัน'!$B350,ผลิต1!AD:AD)+SUMIF(ผลิต2!$C:$C,'รับ-จ่าย ประจำวัน'!$B350,ผลิต2!AD:AD)+SUMIF(เส้นแต่งหน้าขนมเค้ก!$C:$C,'รับ-จ่าย ประจำวัน'!$B350,เส้นแต่งหน้าขนมเค้ก!AD:AD)+SUMIF(แพ็ค!$C:$C,'รับ-จ่าย ประจำวัน'!$B350,แพ็ค!AD:AD)+SUMIF(ธุรการ!$C:$C,'รับ-จ่าย ประจำวัน'!$B350,ธุรการ!AD:AD)+SUMIF(เส้นแต่งหน้าขนมปัง!$C:$C,'รับ-จ่าย ประจำวัน'!$B350,เส้นแต่งหน้าขนมปัง!AD:AD)+SUMIF('วางแผนBC,CJ'!$C:$C,'รับ-จ่าย ประจำวัน'!$B350,'วางแผนBC,CJ'!AD:AD)+SUMIF(RD!$C:$C,'รับ-จ่าย ประจำวัน'!$B350,RD!AD:AD)+SUMIF('FG,ออนไล,คัดแยก'!$C:$C,'รับ-จ่าย ประจำวัน'!$B350,'FG,ออนไล,คัดแยก'!AD:AD)</f>
        <v>1</v>
      </c>
      <c r="BL350" s="16">
        <f>SUMIF(เตรียมส่วนผสม!$C:$C,'รับ-จ่าย ประจำวัน'!$B350,เตรียมส่วนผสม!AE:AE)+SUMIF(กวนไส้!$C:$C,'รับ-จ่าย ประจำวัน'!$B350,กวนไส้!AE:AE)+SUMIF(ผลิต1!$C:$C,'รับ-จ่าย ประจำวัน'!$B350,ผลิต1!AE:AE)+SUMIF(ผลิต2!$C:$C,'รับ-จ่าย ประจำวัน'!$B350,ผลิต2!AE:AE)+SUMIF(เส้นแต่งหน้าขนมเค้ก!$C:$C,'รับ-จ่าย ประจำวัน'!$B350,เส้นแต่งหน้าขนมเค้ก!AE:AE)+SUMIF(แพ็ค!$C:$C,'รับ-จ่าย ประจำวัน'!$B350,แพ็ค!AE:AE)+SUMIF(ธุรการ!$C:$C,'รับ-จ่าย ประจำวัน'!$B350,ธุรการ!AE:AE)+SUMIF(เส้นแต่งหน้าขนมปัง!$C:$C,'รับ-จ่าย ประจำวัน'!$B350,เส้นแต่งหน้าขนมปัง!AE:AE)+SUMIF('วางแผนBC,CJ'!$C:$C,'รับ-จ่าย ประจำวัน'!$B350,'วางแผนBC,CJ'!AE:AE)+SUMIF(RD!$C:$C,'รับ-จ่าย ประจำวัน'!$B350,RD!AE:AE)+SUMIF('FG,ออนไล,คัดแยก'!$C:$C,'รับ-จ่าย ประจำวัน'!$B350,'FG,ออนไล,คัดแยก'!AE:AE)</f>
        <v>0</v>
      </c>
      <c r="BM350" s="16">
        <f>SUMIF(เตรียมส่วนผสม!$C:$C,'รับ-จ่าย ประจำวัน'!$B350,เตรียมส่วนผสม!AF:AF)+SUMIF(กวนไส้!$C:$C,'รับ-จ่าย ประจำวัน'!$B350,กวนไส้!AF:AF)+SUMIF(ผลิต1!$C:$C,'รับ-จ่าย ประจำวัน'!$B350,ผลิต1!AF:AF)+SUMIF(ผลิต2!$C:$C,'รับ-จ่าย ประจำวัน'!$B350,ผลิต2!AF:AF)+SUMIF(เส้นแต่งหน้าขนมเค้ก!$C:$C,'รับ-จ่าย ประจำวัน'!$B350,เส้นแต่งหน้าขนมเค้ก!AF:AF)+SUMIF(แพ็ค!$C:$C,'รับ-จ่าย ประจำวัน'!$B350,แพ็ค!AF:AF)+SUMIF(ธุรการ!$C:$C,'รับ-จ่าย ประจำวัน'!$B350,ธุรการ!AF:AF)+SUMIF(เส้นแต่งหน้าขนมปัง!$C:$C,'รับ-จ่าย ประจำวัน'!$B350,เส้นแต่งหน้าขนมปัง!AF:AF)+SUMIF('วางแผนBC,CJ'!$C:$C,'รับ-จ่าย ประจำวัน'!$B350,'วางแผนBC,CJ'!AF:AF)+SUMIF(RD!$C:$C,'รับ-จ่าย ประจำวัน'!$B350,RD!AF:AF)+SUMIF('FG,ออนไล,คัดแยก'!$C:$C,'รับ-จ่าย ประจำวัน'!$B350,'FG,ออนไล,คัดแยก'!AF:AF)</f>
        <v>1</v>
      </c>
      <c r="BN350" s="16">
        <f>SUMIF(เตรียมส่วนผสม!$C:$C,'รับ-จ่าย ประจำวัน'!$B350,เตรียมส่วนผสม!AG:AG)+SUMIF(กวนไส้!$C:$C,'รับ-จ่าย ประจำวัน'!$B350,กวนไส้!AG:AG)+SUMIF(ผลิต1!$C:$C,'รับ-จ่าย ประจำวัน'!$B350,ผลิต1!AG:AG)+SUMIF(ผลิต2!$C:$C,'รับ-จ่าย ประจำวัน'!$B350,ผลิต2!AG:AG)+SUMIF(เส้นแต่งหน้าขนมเค้ก!$C:$C,'รับ-จ่าย ประจำวัน'!$B350,เส้นแต่งหน้าขนมเค้ก!AG:AG)+SUMIF(แพ็ค!$C:$C,'รับ-จ่าย ประจำวัน'!$B350,แพ็ค!AG:AG)+SUMIF(ธุรการ!$C:$C,'รับ-จ่าย ประจำวัน'!$B350,ธุรการ!AG:AG)+SUMIF(เส้นแต่งหน้าขนมปัง!$C:$C,'รับ-จ่าย ประจำวัน'!$B350,เส้นแต่งหน้าขนมปัง!AG:AG)+SUMIF('วางแผนBC,CJ'!$C:$C,'รับ-จ่าย ประจำวัน'!$B350,'วางแผนBC,CJ'!AG:AG)+SUMIF(RD!$C:$C,'รับ-จ่าย ประจำวัน'!$B350,RD!AG:AG)+SUMIF('FG,ออนไล,คัดแยก'!$C:$C,'รับ-จ่าย ประจำวัน'!$B350,'FG,ออนไล,คัดแยก'!AG:AG)</f>
        <v>1</v>
      </c>
      <c r="BO350" s="16">
        <f>SUMIF(เตรียมส่วนผสม!$C:$C,'รับ-จ่าย ประจำวัน'!$B350,เตรียมส่วนผสม!AH:AH)+SUMIF(กวนไส้!$C:$C,'รับ-จ่าย ประจำวัน'!$B350,กวนไส้!AH:AH)+SUMIF(ผลิต1!$C:$C,'รับ-จ่าย ประจำวัน'!$B350,ผลิต1!AH:AH)+SUMIF(ผลิต2!$C:$C,'รับ-จ่าย ประจำวัน'!$B350,ผลิต2!AH:AH)+SUMIF(เส้นแต่งหน้าขนมเค้ก!$C:$C,'รับ-จ่าย ประจำวัน'!$B350,เส้นแต่งหน้าขนมเค้ก!AH:AH)+SUMIF(แพ็ค!$C:$C,'รับ-จ่าย ประจำวัน'!$B350,แพ็ค!AH:AH)+SUMIF(ธุรการ!$C:$C,'รับ-จ่าย ประจำวัน'!$B350,ธุรการ!AH:AH)+SUMIF(เส้นแต่งหน้าขนมปัง!$C:$C,'รับ-จ่าย ประจำวัน'!$B350,เส้นแต่งหน้าขนมปัง!AH:AH)+SUMIF('วางแผนBC,CJ'!$C:$C,'รับ-จ่าย ประจำวัน'!$B350,'วางแผนBC,CJ'!AH:AH)+SUMIF(RD!$C:$C,'รับ-จ่าย ประจำวัน'!$B350,RD!AH:AH)+SUMIF('FG,ออนไล,คัดแยก'!$C:$C,'รับ-จ่าย ประจำวัน'!$B350,'FG,ออนไล,คัดแยก'!AH:AH)</f>
        <v>0</v>
      </c>
      <c r="BP350" s="16">
        <f>SUMIF(เตรียมส่วนผสม!$C:$C,'รับ-จ่าย ประจำวัน'!$B350,เตรียมส่วนผสม!AI:AI)+SUMIF(กวนไส้!$C:$C,'รับ-จ่าย ประจำวัน'!$B350,กวนไส้!AI:AI)+SUMIF(ผลิต1!$C:$C,'รับ-จ่าย ประจำวัน'!$B350,ผลิต1!AI:AI)+SUMIF(ผลิต2!$C:$C,'รับ-จ่าย ประจำวัน'!$B350,ผลิต2!AI:AI)+SUMIF(เส้นแต่งหน้าขนมเค้ก!$C:$C,'รับ-จ่าย ประจำวัน'!$B350,เส้นแต่งหน้าขนมเค้ก!AI:AI)+SUMIF(แพ็ค!$C:$C,'รับ-จ่าย ประจำวัน'!$B350,แพ็ค!AI:AI)+SUMIF(ธุรการ!$C:$C,'รับ-จ่าย ประจำวัน'!$B350,ธุรการ!AI:AI)+SUMIF(เส้นแต่งหน้าขนมปัง!$C:$C,'รับ-จ่าย ประจำวัน'!$B350,เส้นแต่งหน้าขนมปัง!AI:AI)+SUMIF('วางแผนBC,CJ'!$C:$C,'รับ-จ่าย ประจำวัน'!$B350,'วางแผนBC,CJ'!AI:AI)+SUMIF(RD!$C:$C,'รับ-จ่าย ประจำวัน'!$B350,RD!AI:AI)+SUMIF('FG,ออนไล,คัดแยก'!$C:$C,'รับ-จ่าย ประจำวัน'!$B350,'FG,ออนไล,คัดแยก'!AI:AI)</f>
        <v>0</v>
      </c>
      <c r="BQ350" s="16">
        <f>SUMIF(เตรียมส่วนผสม!$C:$C,'รับ-จ่าย ประจำวัน'!$B350,เตรียมส่วนผสม!AJ:AJ)+SUMIF(กวนไส้!$C:$C,'รับ-จ่าย ประจำวัน'!$B350,กวนไส้!AJ:AJ)+SUMIF(ผลิต1!$C:$C,'รับ-จ่าย ประจำวัน'!$B350,ผลิต1!AJ:AJ)+SUMIF(ผลิต2!$C:$C,'รับ-จ่าย ประจำวัน'!$B350,ผลิต2!AJ:AJ)+SUMIF(เส้นแต่งหน้าขนมเค้ก!$C:$C,'รับ-จ่าย ประจำวัน'!$B350,เส้นแต่งหน้าขนมเค้ก!AJ:AJ)+SUMIF(แพ็ค!$C:$C,'รับ-จ่าย ประจำวัน'!$B350,แพ็ค!AJ:AJ)+SUMIF(ธุรการ!$C:$C,'รับ-จ่าย ประจำวัน'!$B350,ธุรการ!AJ:AJ)+SUMIF(เส้นแต่งหน้าขนมปัง!$C:$C,'รับ-จ่าย ประจำวัน'!$B350,เส้นแต่งหน้าขนมปัง!AJ:AJ)+SUMIF('วางแผนBC,CJ'!$C:$C,'รับ-จ่าย ประจำวัน'!$B350,'วางแผนBC,CJ'!AJ:AJ)+SUMIF(RD!$C:$C,'รับ-จ่าย ประจำวัน'!$B350,RD!AJ:AJ)+SUMIF('FG,ออนไล,คัดแยก'!$C:$C,'รับ-จ่าย ประจำวัน'!$B350,'FG,ออนไล,คัดแยก'!AJ:AJ)</f>
        <v>1</v>
      </c>
      <c r="BR350" s="16">
        <f>SUMIF(เตรียมส่วนผสม!$C:$C,'รับ-จ่าย ประจำวัน'!$B350,เตรียมส่วนผสม!AK:AK)+SUMIF(กวนไส้!$C:$C,'รับ-จ่าย ประจำวัน'!$B350,กวนไส้!AK:AK)+SUMIF(ผลิต1!$C:$C,'รับ-จ่าย ประจำวัน'!$B350,ผลิต1!AK:AK)+SUMIF(ผลิต2!$C:$C,'รับ-จ่าย ประจำวัน'!$B350,ผลิต2!AK:AK)+SUMIF(เส้นแต่งหน้าขนมเค้ก!$C:$C,'รับ-จ่าย ประจำวัน'!$B350,เส้นแต่งหน้าขนมเค้ก!AK:AK)+SUMIF(แพ็ค!$C:$C,'รับ-จ่าย ประจำวัน'!$B350,แพ็ค!AK:AK)+SUMIF(ธุรการ!$C:$C,'รับ-จ่าย ประจำวัน'!$B350,ธุรการ!AK:AK)+SUMIF(เส้นแต่งหน้าขนมปัง!$C:$C,'รับ-จ่าย ประจำวัน'!$B350,เส้นแต่งหน้าขนมปัง!AK:AK)+SUMIF('วางแผนBC,CJ'!$C:$C,'รับ-จ่าย ประจำวัน'!$B350,'วางแผนBC,CJ'!AK:AK)+SUMIF(RD!$C:$C,'รับ-จ่าย ประจำวัน'!$B350,RD!AK:AK)+SUMIF('FG,ออนไล,คัดแยก'!$C:$C,'รับ-จ่าย ประจำวัน'!$B350,'FG,ออนไล,คัดแยก'!AK:AK)</f>
        <v>0</v>
      </c>
      <c r="BS350" s="16">
        <f>SUMIF(เตรียมส่วนผสม!$C:$C,'รับ-จ่าย ประจำวัน'!$B350,เตรียมส่วนผสม!AL:AL)+SUMIF(กวนไส้!$C:$C,'รับ-จ่าย ประจำวัน'!$B350,กวนไส้!AL:AL)+SUMIF(ผลิต1!$C:$C,'รับ-จ่าย ประจำวัน'!$B350,ผลิต1!AL:AL)+SUMIF(ผลิต2!$C:$C,'รับ-จ่าย ประจำวัน'!$B350,ผลิต2!AL:AL)+SUMIF(เส้นแต่งหน้าขนมเค้ก!$C:$C,'รับ-จ่าย ประจำวัน'!$B350,เส้นแต่งหน้าขนมเค้ก!AL:AL)+SUMIF(แพ็ค!$C:$C,'รับ-จ่าย ประจำวัน'!$B350,แพ็ค!AL:AL)+SUMIF(ธุรการ!$C:$C,'รับ-จ่าย ประจำวัน'!$B350,ธุรการ!AL:AL)+SUMIF(เส้นแต่งหน้าขนมปัง!$C:$C,'รับ-จ่าย ประจำวัน'!$B350,เส้นแต่งหน้าขนมปัง!AL:AL)+SUMIF('วางแผนBC,CJ'!$C:$C,'รับ-จ่าย ประจำวัน'!$B350,'วางแผนBC,CJ'!AL:AL)+SUMIF(RD!$C:$C,'รับ-จ่าย ประจำวัน'!$B350,RD!AL:AL)+SUMIF('FG,ออนไล,คัดแยก'!$C:$C,'รับ-จ่าย ประจำวัน'!$B350,'FG,ออนไล,คัดแยก'!AL:AL)</f>
        <v>0</v>
      </c>
      <c r="BT350" s="18">
        <f t="shared" si="70"/>
        <v>23</v>
      </c>
      <c r="BU350" s="116"/>
      <c r="BV350" s="146">
        <f t="shared" si="71"/>
        <v>126</v>
      </c>
      <c r="BW350" s="183">
        <v>30</v>
      </c>
      <c r="BX350" s="172">
        <f t="shared" si="81"/>
        <v>0.76666666666666672</v>
      </c>
      <c r="BY350" s="188">
        <f t="shared" si="74"/>
        <v>164.3478260869565</v>
      </c>
      <c r="BZ350" s="180">
        <f t="shared" ca="1" si="73"/>
        <v>46367.34782608696</v>
      </c>
      <c r="CA350" s="93"/>
      <c r="CB350" s="93"/>
      <c r="CC350" s="93"/>
      <c r="CD350" s="93"/>
      <c r="CE350" s="93"/>
      <c r="CF350" s="93"/>
      <c r="CG350" s="93"/>
      <c r="CH350" s="93"/>
      <c r="CI350" s="93"/>
      <c r="CJ350" s="94"/>
      <c r="CK350" s="9">
        <f t="shared" si="75"/>
        <v>126</v>
      </c>
    </row>
    <row r="351" spans="1:89" x14ac:dyDescent="0.5">
      <c r="A351" s="149" t="s">
        <v>1443</v>
      </c>
      <c r="B351" s="24" t="s">
        <v>1443</v>
      </c>
      <c r="C351" s="33" t="s">
        <v>2152</v>
      </c>
      <c r="D351" s="141" t="s">
        <v>1048</v>
      </c>
      <c r="E351" s="25">
        <v>0</v>
      </c>
      <c r="F351" s="75"/>
      <c r="G351" s="11"/>
      <c r="H351" s="12">
        <v>11</v>
      </c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3"/>
      <c r="AF351" s="13"/>
      <c r="AG351" s="13"/>
      <c r="AH351" s="13"/>
      <c r="AI351" s="14"/>
      <c r="AJ351" s="14"/>
      <c r="AK351" s="14"/>
      <c r="AL351" s="14"/>
      <c r="AM351" s="14"/>
      <c r="AN351" s="15">
        <f t="shared" si="69"/>
        <v>0</v>
      </c>
      <c r="AO351" s="16">
        <f>SUMIF(เตรียมส่วนผสม!$C:$C,'รับ-จ่าย ประจำวัน'!$B351,เตรียมส่วนผสม!H:H)+SUMIF(กวนไส้!$C:$C,'รับ-จ่าย ประจำวัน'!$B351,กวนไส้!H:H)+SUMIF(ผลิต1!$C:$C,'รับ-จ่าย ประจำวัน'!$B351,ผลิต1!H:H)+SUMIF(ผลิต2!$C:$C,'รับ-จ่าย ประจำวัน'!$B351,ผลิต2!H:H)+SUMIF(เส้นแต่งหน้าขนมเค้ก!$C:$C,'รับ-จ่าย ประจำวัน'!$B351,เส้นแต่งหน้าขนมเค้ก!H:H)+SUMIF(แพ็ค!$C:$C,'รับ-จ่าย ประจำวัน'!$B351,แพ็ค!H:H)+SUMIF(ธุรการ!$C:$C,'รับ-จ่าย ประจำวัน'!$B351,ธุรการ!H:H)+SUMIF(เส้นแต่งหน้าขนมปัง!$C:$C,'รับ-จ่าย ประจำวัน'!$B351,เส้นแต่งหน้าขนมปัง!H:H)+SUMIF('วางแผนBC,CJ'!$C:$C,'รับ-จ่าย ประจำวัน'!$B351,'วางแผนBC,CJ'!H:H)+SUMIF(RD!$C:$C,'รับ-จ่าย ประจำวัน'!$B351,RD!H:H)+SUMIF('FG,ออนไล,คัดแยก'!$C:$C,'รับ-จ่าย ประจำวัน'!$B351,'FG,ออนไล,คัดแยก'!H:H)</f>
        <v>0</v>
      </c>
      <c r="AP351" s="16">
        <f>SUMIF(เตรียมส่วนผสม!$C:$C,'รับ-จ่าย ประจำวัน'!$B351,เตรียมส่วนผสม!I:I)+SUMIF(กวนไส้!$C:$C,'รับ-จ่าย ประจำวัน'!$B351,กวนไส้!I:I)+SUMIF(ผลิต1!$C:$C,'รับ-จ่าย ประจำวัน'!$B351,ผลิต1!I:I)+SUMIF(ผลิต2!$C:$C,'รับ-จ่าย ประจำวัน'!$B351,ผลิต2!I:I)+SUMIF(เส้นแต่งหน้าขนมเค้ก!$C:$C,'รับ-จ่าย ประจำวัน'!$B351,เส้นแต่งหน้าขนมเค้ก!I:I)+SUMIF(แพ็ค!$C:$C,'รับ-จ่าย ประจำวัน'!$B351,แพ็ค!I:I)+SUMIF(ธุรการ!$C:$C,'รับ-จ่าย ประจำวัน'!$B351,ธุรการ!I:I)+SUMIF(เส้นแต่งหน้าขนมปัง!$C:$C,'รับ-จ่าย ประจำวัน'!$B351,เส้นแต่งหน้าขนมปัง!I:I)+SUMIF('วางแผนBC,CJ'!$C:$C,'รับ-จ่าย ประจำวัน'!$B351,'วางแผนBC,CJ'!I:I)+SUMIF(RD!$C:$C,'รับ-จ่าย ประจำวัน'!$B351,RD!I:I)+SUMIF('FG,ออนไล,คัดแยก'!$C:$C,'รับ-จ่าย ประจำวัน'!$B351,'FG,ออนไล,คัดแยก'!I:I)</f>
        <v>0</v>
      </c>
      <c r="AQ351" s="16">
        <f>SUMIF(เตรียมส่วนผสม!$C:$C,'รับ-จ่าย ประจำวัน'!$B351,เตรียมส่วนผสม!J:J)+SUMIF(กวนไส้!$C:$C,'รับ-จ่าย ประจำวัน'!$B351,กวนไส้!J:J)+SUMIF(ผลิต1!$C:$C,'รับ-จ่าย ประจำวัน'!$B351,ผลิต1!J:J)+SUMIF(ผลิต2!$C:$C,'รับ-จ่าย ประจำวัน'!$B351,ผลิต2!J:J)+SUMIF(เส้นแต่งหน้าขนมเค้ก!$C:$C,'รับ-จ่าย ประจำวัน'!$B351,เส้นแต่งหน้าขนมเค้ก!J:J)+SUMIF(แพ็ค!$C:$C,'รับ-จ่าย ประจำวัน'!$B351,แพ็ค!J:J)+SUMIF(ธุรการ!$C:$C,'รับ-จ่าย ประจำวัน'!$B351,ธุรการ!J:J)+SUMIF(เส้นแต่งหน้าขนมปัง!$C:$C,'รับ-จ่าย ประจำวัน'!$B351,เส้นแต่งหน้าขนมปัง!J:J)+SUMIF('วางแผนBC,CJ'!$C:$C,'รับ-จ่าย ประจำวัน'!$B351,'วางแผนBC,CJ'!J:J)+SUMIF(RD!$C:$C,'รับ-จ่าย ประจำวัน'!$B351,RD!J:J)+SUMIF('FG,ออนไล,คัดแยก'!$C:$C,'รับ-จ่าย ประจำวัน'!$B351,'FG,ออนไล,คัดแยก'!J:J)</f>
        <v>0</v>
      </c>
      <c r="AR351" s="16">
        <f>SUMIF(เตรียมส่วนผสม!$C:$C,'รับ-จ่าย ประจำวัน'!$B351,เตรียมส่วนผสม!K:K)+SUMIF(กวนไส้!$C:$C,'รับ-จ่าย ประจำวัน'!$B351,กวนไส้!K:K)+SUMIF(ผลิต1!$C:$C,'รับ-จ่าย ประจำวัน'!$B351,ผลิต1!K:K)+SUMIF(ผลิต2!$C:$C,'รับ-จ่าย ประจำวัน'!$B351,ผลิต2!K:K)+SUMIF(เส้นแต่งหน้าขนมเค้ก!$C:$C,'รับ-จ่าย ประจำวัน'!$B351,เส้นแต่งหน้าขนมเค้ก!K:K)+SUMIF(แพ็ค!$C:$C,'รับ-จ่าย ประจำวัน'!$B351,แพ็ค!K:K)+SUMIF(ธุรการ!$C:$C,'รับ-จ่าย ประจำวัน'!$B351,ธุรการ!K:K)+SUMIF(เส้นแต่งหน้าขนมปัง!$C:$C,'รับ-จ่าย ประจำวัน'!$B351,เส้นแต่งหน้าขนมปัง!K:K)+SUMIF('วางแผนBC,CJ'!$C:$C,'รับ-จ่าย ประจำวัน'!$B351,'วางแผนBC,CJ'!K:K)+SUMIF(RD!$C:$C,'รับ-จ่าย ประจำวัน'!$B351,RD!K:K)+SUMIF('FG,ออนไล,คัดแยก'!$C:$C,'รับ-จ่าย ประจำวัน'!$B351,'FG,ออนไล,คัดแยก'!K:K)</f>
        <v>0</v>
      </c>
      <c r="AS351" s="16">
        <f>SUMIF(เตรียมส่วนผสม!$C:$C,'รับ-จ่าย ประจำวัน'!$B351,เตรียมส่วนผสม!L:L)+SUMIF(กวนไส้!$C:$C,'รับ-จ่าย ประจำวัน'!$B351,กวนไส้!L:L)+SUMIF(ผลิต1!$C:$C,'รับ-จ่าย ประจำวัน'!$B351,ผลิต1!L:L)+SUMIF(ผลิต2!$C:$C,'รับ-จ่าย ประจำวัน'!$B351,ผลิต2!L:L)+SUMIF(เส้นแต่งหน้าขนมเค้ก!$C:$C,'รับ-จ่าย ประจำวัน'!$B351,เส้นแต่งหน้าขนมเค้ก!L:L)+SUMIF(แพ็ค!$C:$C,'รับ-จ่าย ประจำวัน'!$B351,แพ็ค!L:L)+SUMIF(ธุรการ!$C:$C,'รับ-จ่าย ประจำวัน'!$B351,ธุรการ!L:L)+SUMIF(เส้นแต่งหน้าขนมปัง!$C:$C,'รับ-จ่าย ประจำวัน'!$B351,เส้นแต่งหน้าขนมปัง!L:L)+SUMIF('วางแผนBC,CJ'!$C:$C,'รับ-จ่าย ประจำวัน'!$B351,'วางแผนBC,CJ'!L:L)+SUMIF(RD!$C:$C,'รับ-จ่าย ประจำวัน'!$B351,RD!L:L)+SUMIF('FG,ออนไล,คัดแยก'!$C:$C,'รับ-จ่าย ประจำวัน'!$B351,'FG,ออนไล,คัดแยก'!L:L)</f>
        <v>0</v>
      </c>
      <c r="AT351" s="16">
        <f>SUMIF(เตรียมส่วนผสม!$C:$C,'รับ-จ่าย ประจำวัน'!$B351,เตรียมส่วนผสม!M:M)+SUMIF(กวนไส้!$C:$C,'รับ-จ่าย ประจำวัน'!$B351,กวนไส้!M:M)+SUMIF(ผลิต1!$C:$C,'รับ-จ่าย ประจำวัน'!$B351,ผลิต1!M:M)+SUMIF(ผลิต2!$C:$C,'รับ-จ่าย ประจำวัน'!$B351,ผลิต2!M:M)+SUMIF(เส้นแต่งหน้าขนมเค้ก!$C:$C,'รับ-จ่าย ประจำวัน'!$B351,เส้นแต่งหน้าขนมเค้ก!M:M)+SUMIF(แพ็ค!$C:$C,'รับ-จ่าย ประจำวัน'!$B351,แพ็ค!M:M)+SUMIF(ธุรการ!$C:$C,'รับ-จ่าย ประจำวัน'!$B351,ธุรการ!M:M)+SUMIF(เส้นแต่งหน้าขนมปัง!$C:$C,'รับ-จ่าย ประจำวัน'!$B351,เส้นแต่งหน้าขนมปัง!M:M)+SUMIF('วางแผนBC,CJ'!$C:$C,'รับ-จ่าย ประจำวัน'!$B351,'วางแผนBC,CJ'!M:M)+SUMIF(RD!$C:$C,'รับ-จ่าย ประจำวัน'!$B351,RD!M:M)+SUMIF('FG,ออนไล,คัดแยก'!$C:$C,'รับ-จ่าย ประจำวัน'!$B351,'FG,ออนไล,คัดแยก'!M:M)</f>
        <v>0</v>
      </c>
      <c r="AU351" s="16">
        <f>SUMIF(เตรียมส่วนผสม!$C:$C,'รับ-จ่าย ประจำวัน'!$B351,เตรียมส่วนผสม!N:N)+SUMIF(กวนไส้!$C:$C,'รับ-จ่าย ประจำวัน'!$B351,กวนไส้!N:N)+SUMIF(ผลิต1!$C:$C,'รับ-จ่าย ประจำวัน'!$B351,ผลิต1!N:N)+SUMIF(ผลิต2!$C:$C,'รับ-จ่าย ประจำวัน'!$B351,ผลิต2!N:N)+SUMIF(เส้นแต่งหน้าขนมเค้ก!$C:$C,'รับ-จ่าย ประจำวัน'!$B351,เส้นแต่งหน้าขนมเค้ก!N:N)+SUMIF(แพ็ค!$C:$C,'รับ-จ่าย ประจำวัน'!$B351,แพ็ค!N:N)+SUMIF(ธุรการ!$C:$C,'รับ-จ่าย ประจำวัน'!$B351,ธุรการ!N:N)+SUMIF(เส้นแต่งหน้าขนมปัง!$C:$C,'รับ-จ่าย ประจำวัน'!$B351,เส้นแต่งหน้าขนมปัง!N:N)+SUMIF('วางแผนBC,CJ'!$C:$C,'รับ-จ่าย ประจำวัน'!$B351,'วางแผนBC,CJ'!N:N)+SUMIF(RD!$C:$C,'รับ-จ่าย ประจำวัน'!$B351,RD!N:N)+SUMIF('FG,ออนไล,คัดแยก'!$C:$C,'รับ-จ่าย ประจำวัน'!$B351,'FG,ออนไล,คัดแยก'!N:N)</f>
        <v>0</v>
      </c>
      <c r="AV351" s="16">
        <f>SUMIF(เตรียมส่วนผสม!$C:$C,'รับ-จ่าย ประจำวัน'!$B351,เตรียมส่วนผสม!O:O)+SUMIF(กวนไส้!$C:$C,'รับ-จ่าย ประจำวัน'!$B351,กวนไส้!O:O)+SUMIF(ผลิต1!$C:$C,'รับ-จ่าย ประจำวัน'!$B351,ผลิต1!O:O)+SUMIF(ผลิต2!$C:$C,'รับ-จ่าย ประจำวัน'!$B351,ผลิต2!O:O)+SUMIF(เส้นแต่งหน้าขนมเค้ก!$C:$C,'รับ-จ่าย ประจำวัน'!$B351,เส้นแต่งหน้าขนมเค้ก!O:O)+SUMIF(แพ็ค!$C:$C,'รับ-จ่าย ประจำวัน'!$B351,แพ็ค!O:O)+SUMIF(ธุรการ!$C:$C,'รับ-จ่าย ประจำวัน'!$B351,ธุรการ!O:O)+SUMIF(เส้นแต่งหน้าขนมปัง!$C:$C,'รับ-จ่าย ประจำวัน'!$B351,เส้นแต่งหน้าขนมปัง!O:O)+SUMIF('วางแผนBC,CJ'!$C:$C,'รับ-จ่าย ประจำวัน'!$B351,'วางแผนBC,CJ'!O:O)+SUMIF(RD!$C:$C,'รับ-จ่าย ประจำวัน'!$B351,RD!O:O)+SUMIF('FG,ออนไล,คัดแยก'!$C:$C,'รับ-จ่าย ประจำวัน'!$B351,'FG,ออนไล,คัดแยก'!O:O)</f>
        <v>0</v>
      </c>
      <c r="AW351" s="16">
        <f>SUMIF(เตรียมส่วนผสม!$C:$C,'รับ-จ่าย ประจำวัน'!$B351,เตรียมส่วนผสม!P:P)+SUMIF(กวนไส้!$C:$C,'รับ-จ่าย ประจำวัน'!$B351,กวนไส้!P:P)+SUMIF(ผลิต1!$C:$C,'รับ-จ่าย ประจำวัน'!$B351,ผลิต1!P:P)+SUMIF(ผลิต2!$C:$C,'รับ-จ่าย ประจำวัน'!$B351,ผลิต2!P:P)+SUMIF(เส้นแต่งหน้าขนมเค้ก!$C:$C,'รับ-จ่าย ประจำวัน'!$B351,เส้นแต่งหน้าขนมเค้ก!P:P)+SUMIF(แพ็ค!$C:$C,'รับ-จ่าย ประจำวัน'!$B351,แพ็ค!P:P)+SUMIF(ธุรการ!$C:$C,'รับ-จ่าย ประจำวัน'!$B351,ธุรการ!P:P)+SUMIF(เส้นแต่งหน้าขนมปัง!$C:$C,'รับ-จ่าย ประจำวัน'!$B351,เส้นแต่งหน้าขนมปัง!P:P)+SUMIF('วางแผนBC,CJ'!$C:$C,'รับ-จ่าย ประจำวัน'!$B351,'วางแผนBC,CJ'!P:P)+SUMIF(RD!$C:$C,'รับ-จ่าย ประจำวัน'!$B351,RD!P:P)+SUMIF('FG,ออนไล,คัดแยก'!$C:$C,'รับ-จ่าย ประจำวัน'!$B351,'FG,ออนไล,คัดแยก'!P:P)</f>
        <v>0</v>
      </c>
      <c r="AX351" s="16">
        <f>SUMIF(เตรียมส่วนผสม!$C:$C,'รับ-จ่าย ประจำวัน'!$B351,เตรียมส่วนผสม!Q:Q)+SUMIF(กวนไส้!$C:$C,'รับ-จ่าย ประจำวัน'!$B351,กวนไส้!Q:Q)+SUMIF(ผลิต1!$C:$C,'รับ-จ่าย ประจำวัน'!$B351,ผลิต1!Q:Q)+SUMIF(ผลิต2!$C:$C,'รับ-จ่าย ประจำวัน'!$B351,ผลิต2!Q:Q)+SUMIF(เส้นแต่งหน้าขนมเค้ก!$C:$C,'รับ-จ่าย ประจำวัน'!$B351,เส้นแต่งหน้าขนมเค้ก!Q:Q)+SUMIF(แพ็ค!$C:$C,'รับ-จ่าย ประจำวัน'!$B351,แพ็ค!Q:Q)+SUMIF(ธุรการ!$C:$C,'รับ-จ่าย ประจำวัน'!$B351,ธุรการ!Q:Q)+SUMIF(เส้นแต่งหน้าขนมปัง!$C:$C,'รับ-จ่าย ประจำวัน'!$B351,เส้นแต่งหน้าขนมปัง!Q:Q)+SUMIF('วางแผนBC,CJ'!$C:$C,'รับ-จ่าย ประจำวัน'!$B351,'วางแผนBC,CJ'!Q:Q)+SUMIF(RD!$C:$C,'รับ-จ่าย ประจำวัน'!$B351,RD!Q:Q)+SUMIF('FG,ออนไล,คัดแยก'!$C:$C,'รับ-จ่าย ประจำวัน'!$B351,'FG,ออนไล,คัดแยก'!Q:Q)</f>
        <v>0</v>
      </c>
      <c r="AY351" s="16">
        <f>SUMIF(เตรียมส่วนผสม!$C:$C,'รับ-จ่าย ประจำวัน'!$B351,เตรียมส่วนผสม!R:R)+SUMIF(กวนไส้!$C:$C,'รับ-จ่าย ประจำวัน'!$B351,กวนไส้!R:R)+SUMIF(ผลิต1!$C:$C,'รับ-จ่าย ประจำวัน'!$B351,ผลิต1!R:R)+SUMIF(ผลิต2!$C:$C,'รับ-จ่าย ประจำวัน'!$B351,ผลิต2!R:R)+SUMIF(เส้นแต่งหน้าขนมเค้ก!$C:$C,'รับ-จ่าย ประจำวัน'!$B351,เส้นแต่งหน้าขนมเค้ก!R:R)+SUMIF(แพ็ค!$C:$C,'รับ-จ่าย ประจำวัน'!$B351,แพ็ค!R:R)+SUMIF(ธุรการ!$C:$C,'รับ-จ่าย ประจำวัน'!$B351,ธุรการ!R:R)+SUMIF(เส้นแต่งหน้าขนมปัง!$C:$C,'รับ-จ่าย ประจำวัน'!$B351,เส้นแต่งหน้าขนมปัง!R:R)+SUMIF('วางแผนBC,CJ'!$C:$C,'รับ-จ่าย ประจำวัน'!$B351,'วางแผนBC,CJ'!R:R)+SUMIF(RD!$C:$C,'รับ-จ่าย ประจำวัน'!$B351,RD!R:R)+SUMIF('FG,ออนไล,คัดแยก'!$C:$C,'รับ-จ่าย ประจำวัน'!$B351,'FG,ออนไล,คัดแยก'!R:R)</f>
        <v>0</v>
      </c>
      <c r="AZ351" s="16">
        <f>SUMIF(เตรียมส่วนผสม!$C:$C,'รับ-จ่าย ประจำวัน'!$B351,เตรียมส่วนผสม!S:S)+SUMIF(กวนไส้!$C:$C,'รับ-จ่าย ประจำวัน'!$B351,กวนไส้!S:S)+SUMIF(ผลิต1!$C:$C,'รับ-จ่าย ประจำวัน'!$B351,ผลิต1!S:S)+SUMIF(ผลิต2!$C:$C,'รับ-จ่าย ประจำวัน'!$B351,ผลิต2!S:S)+SUMIF(เส้นแต่งหน้าขนมเค้ก!$C:$C,'รับ-จ่าย ประจำวัน'!$B351,เส้นแต่งหน้าขนมเค้ก!S:S)+SUMIF(แพ็ค!$C:$C,'รับ-จ่าย ประจำวัน'!$B351,แพ็ค!S:S)+SUMIF(ธุรการ!$C:$C,'รับ-จ่าย ประจำวัน'!$B351,ธุรการ!S:S)+SUMIF(เส้นแต่งหน้าขนมปัง!$C:$C,'รับ-จ่าย ประจำวัน'!$B351,เส้นแต่งหน้าขนมปัง!S:S)+SUMIF('วางแผนBC,CJ'!$C:$C,'รับ-จ่าย ประจำวัน'!$B351,'วางแผนBC,CJ'!S:S)+SUMIF(RD!$C:$C,'รับ-จ่าย ประจำวัน'!$B351,RD!S:S)+SUMIF('FG,ออนไล,คัดแยก'!$C:$C,'รับ-จ่าย ประจำวัน'!$B351,'FG,ออนไล,คัดแยก'!S:S)</f>
        <v>0</v>
      </c>
      <c r="BA351" s="16">
        <f>SUMIF(เตรียมส่วนผสม!$C:$C,'รับ-จ่าย ประจำวัน'!$B351,เตรียมส่วนผสม!T:T)+SUMIF(กวนไส้!$C:$C,'รับ-จ่าย ประจำวัน'!$B351,กวนไส้!T:T)+SUMIF(ผลิต1!$C:$C,'รับ-จ่าย ประจำวัน'!$B351,ผลิต1!T:T)+SUMIF(ผลิต2!$C:$C,'รับ-จ่าย ประจำวัน'!$B351,ผลิต2!T:T)+SUMIF(เส้นแต่งหน้าขนมเค้ก!$C:$C,'รับ-จ่าย ประจำวัน'!$B351,เส้นแต่งหน้าขนมเค้ก!T:T)+SUMIF(แพ็ค!$C:$C,'รับ-จ่าย ประจำวัน'!$B351,แพ็ค!T:T)+SUMIF(ธุรการ!$C:$C,'รับ-จ่าย ประจำวัน'!$B351,ธุรการ!T:T)+SUMIF(เส้นแต่งหน้าขนมปัง!$C:$C,'รับ-จ่าย ประจำวัน'!$B351,เส้นแต่งหน้าขนมปัง!T:T)+SUMIF('วางแผนBC,CJ'!$C:$C,'รับ-จ่าย ประจำวัน'!$B351,'วางแผนBC,CJ'!T:T)+SUMIF(RD!$C:$C,'รับ-จ่าย ประจำวัน'!$B351,RD!T:T)+SUMIF('FG,ออนไล,คัดแยก'!$C:$C,'รับ-จ่าย ประจำวัน'!$B351,'FG,ออนไล,คัดแยก'!T:T)</f>
        <v>0</v>
      </c>
      <c r="BB351" s="16">
        <f>SUMIF(เตรียมส่วนผสม!$C:$C,'รับ-จ่าย ประจำวัน'!$B351,เตรียมส่วนผสม!U:U)+SUMIF(กวนไส้!$C:$C,'รับ-จ่าย ประจำวัน'!$B351,กวนไส้!U:U)+SUMIF(ผลิต1!$C:$C,'รับ-จ่าย ประจำวัน'!$B351,ผลิต1!U:U)+SUMIF(ผลิต2!$C:$C,'รับ-จ่าย ประจำวัน'!$B351,ผลิต2!U:U)+SUMIF(เส้นแต่งหน้าขนมเค้ก!$C:$C,'รับ-จ่าย ประจำวัน'!$B351,เส้นแต่งหน้าขนมเค้ก!U:U)+SUMIF(แพ็ค!$C:$C,'รับ-จ่าย ประจำวัน'!$B351,แพ็ค!U:U)+SUMIF(ธุรการ!$C:$C,'รับ-จ่าย ประจำวัน'!$B351,ธุรการ!U:U)+SUMIF(เส้นแต่งหน้าขนมปัง!$C:$C,'รับ-จ่าย ประจำวัน'!$B351,เส้นแต่งหน้าขนมปัง!U:U)+SUMIF('วางแผนBC,CJ'!$C:$C,'รับ-จ่าย ประจำวัน'!$B351,'วางแผนBC,CJ'!U:U)+SUMIF(RD!$C:$C,'รับ-จ่าย ประจำวัน'!$B351,RD!U:U)+SUMIF('FG,ออนไล,คัดแยก'!$C:$C,'รับ-จ่าย ประจำวัน'!$B351,'FG,ออนไล,คัดแยก'!U:U)</f>
        <v>0</v>
      </c>
      <c r="BC351" s="16">
        <f>SUMIF(เตรียมส่วนผสม!$C:$C,'รับ-จ่าย ประจำวัน'!$B351,เตรียมส่วนผสม!V:V)+SUMIF(กวนไส้!$C:$C,'รับ-จ่าย ประจำวัน'!$B351,กวนไส้!V:V)+SUMIF(ผลิต1!$C:$C,'รับ-จ่าย ประจำวัน'!$B351,ผลิต1!V:V)+SUMIF(ผลิต2!$C:$C,'รับ-จ่าย ประจำวัน'!$B351,ผลิต2!V:V)+SUMIF(เส้นแต่งหน้าขนมเค้ก!$C:$C,'รับ-จ่าย ประจำวัน'!$B351,เส้นแต่งหน้าขนมเค้ก!V:V)+SUMIF(แพ็ค!$C:$C,'รับ-จ่าย ประจำวัน'!$B351,แพ็ค!V:V)+SUMIF(ธุรการ!$C:$C,'รับ-จ่าย ประจำวัน'!$B351,ธุรการ!V:V)+SUMIF(เส้นแต่งหน้าขนมปัง!$C:$C,'รับ-จ่าย ประจำวัน'!$B351,เส้นแต่งหน้าขนมปัง!V:V)+SUMIF('วางแผนBC,CJ'!$C:$C,'รับ-จ่าย ประจำวัน'!$B351,'วางแผนBC,CJ'!V:V)+SUMIF(RD!$C:$C,'รับ-จ่าย ประจำวัน'!$B351,RD!V:V)+SUMIF('FG,ออนไล,คัดแยก'!$C:$C,'รับ-จ่าย ประจำวัน'!$B351,'FG,ออนไล,คัดแยก'!V:V)</f>
        <v>0</v>
      </c>
      <c r="BD351" s="16">
        <f>SUMIF(เตรียมส่วนผสม!$C:$C,'รับ-จ่าย ประจำวัน'!$B351,เตรียมส่วนผสม!W:W)+SUMIF(กวนไส้!$C:$C,'รับ-จ่าย ประจำวัน'!$B351,กวนไส้!W:W)+SUMIF(ผลิต1!$C:$C,'รับ-จ่าย ประจำวัน'!$B351,ผลิต1!W:W)+SUMIF(ผลิต2!$C:$C,'รับ-จ่าย ประจำวัน'!$B351,ผลิต2!W:W)+SUMIF(เส้นแต่งหน้าขนมเค้ก!$C:$C,'รับ-จ่าย ประจำวัน'!$B351,เส้นแต่งหน้าขนมเค้ก!W:W)+SUMIF(แพ็ค!$C:$C,'รับ-จ่าย ประจำวัน'!$B351,แพ็ค!W:W)+SUMIF(ธุรการ!$C:$C,'รับ-จ่าย ประจำวัน'!$B351,ธุรการ!W:W)+SUMIF(เส้นแต่งหน้าขนมปัง!$C:$C,'รับ-จ่าย ประจำวัน'!$B351,เส้นแต่งหน้าขนมปัง!W:W)+SUMIF('วางแผนBC,CJ'!$C:$C,'รับ-จ่าย ประจำวัน'!$B351,'วางแผนBC,CJ'!W:W)+SUMIF(RD!$C:$C,'รับ-จ่าย ประจำวัน'!$B351,RD!W:W)+SUMIF('FG,ออนไล,คัดแยก'!$C:$C,'รับ-จ่าย ประจำวัน'!$B351,'FG,ออนไล,คัดแยก'!W:W)</f>
        <v>0</v>
      </c>
      <c r="BE351" s="16">
        <f>SUMIF(เตรียมส่วนผสม!$C:$C,'รับ-จ่าย ประจำวัน'!$B351,เตรียมส่วนผสม!X:X)+SUMIF(กวนไส้!$C:$C,'รับ-จ่าย ประจำวัน'!$B351,กวนไส้!X:X)+SUMIF(ผลิต1!$C:$C,'รับ-จ่าย ประจำวัน'!$B351,ผลิต1!X:X)+SUMIF(ผลิต2!$C:$C,'รับ-จ่าย ประจำวัน'!$B351,ผลิต2!X:X)+SUMIF(เส้นแต่งหน้าขนมเค้ก!$C:$C,'รับ-จ่าย ประจำวัน'!$B351,เส้นแต่งหน้าขนมเค้ก!X:X)+SUMIF(แพ็ค!$C:$C,'รับ-จ่าย ประจำวัน'!$B351,แพ็ค!X:X)+SUMIF(ธุรการ!$C:$C,'รับ-จ่าย ประจำวัน'!$B351,ธุรการ!X:X)+SUMIF(เส้นแต่งหน้าขนมปัง!$C:$C,'รับ-จ่าย ประจำวัน'!$B351,เส้นแต่งหน้าขนมปัง!X:X)+SUMIF('วางแผนBC,CJ'!$C:$C,'รับ-จ่าย ประจำวัน'!$B351,'วางแผนBC,CJ'!X:X)+SUMIF(RD!$C:$C,'รับ-จ่าย ประจำวัน'!$B351,RD!X:X)+SUMIF('FG,ออนไล,คัดแยก'!$C:$C,'รับ-จ่าย ประจำวัน'!$B351,'FG,ออนไล,คัดแยก'!X:X)</f>
        <v>0</v>
      </c>
      <c r="BF351" s="16">
        <f>SUMIF(เตรียมส่วนผสม!$C:$C,'รับ-จ่าย ประจำวัน'!$B351,เตรียมส่วนผสม!Y:Y)+SUMIF(กวนไส้!$C:$C,'รับ-จ่าย ประจำวัน'!$B351,กวนไส้!Y:Y)+SUMIF(ผลิต1!$C:$C,'รับ-จ่าย ประจำวัน'!$B351,ผลิต1!Y:Y)+SUMIF(ผลิต2!$C:$C,'รับ-จ่าย ประจำวัน'!$B351,ผลิต2!Y:Y)+SUMIF(เส้นแต่งหน้าขนมเค้ก!$C:$C,'รับ-จ่าย ประจำวัน'!$B351,เส้นแต่งหน้าขนมเค้ก!Y:Y)+SUMIF(แพ็ค!$C:$C,'รับ-จ่าย ประจำวัน'!$B351,แพ็ค!Y:Y)+SUMIF(ธุรการ!$C:$C,'รับ-จ่าย ประจำวัน'!$B351,ธุรการ!Y:Y)+SUMIF(เส้นแต่งหน้าขนมปัง!$C:$C,'รับ-จ่าย ประจำวัน'!$B351,เส้นแต่งหน้าขนมปัง!Y:Y)+SUMIF('วางแผนBC,CJ'!$C:$C,'รับ-จ่าย ประจำวัน'!$B351,'วางแผนBC,CJ'!Y:Y)+SUMIF(RD!$C:$C,'รับ-จ่าย ประจำวัน'!$B351,RD!Y:Y)+SUMIF('FG,ออนไล,คัดแยก'!$C:$C,'รับ-จ่าย ประจำวัน'!$B351,'FG,ออนไล,คัดแยก'!Y:Y)</f>
        <v>1</v>
      </c>
      <c r="BG351" s="16">
        <f>SUMIF(เตรียมส่วนผสม!$C:$C,'รับ-จ่าย ประจำวัน'!$B351,เตรียมส่วนผสม!Z:Z)+SUMIF(กวนไส้!$C:$C,'รับ-จ่าย ประจำวัน'!$B351,กวนไส้!Z:Z)+SUMIF(ผลิต1!$C:$C,'รับ-จ่าย ประจำวัน'!$B351,ผลิต1!Z:Z)+SUMIF(ผลิต2!$C:$C,'รับ-จ่าย ประจำวัน'!$B351,ผลิต2!Z:Z)+SUMIF(เส้นแต่งหน้าขนมเค้ก!$C:$C,'รับ-จ่าย ประจำวัน'!$B351,เส้นแต่งหน้าขนมเค้ก!Z:Z)+SUMIF(แพ็ค!$C:$C,'รับ-จ่าย ประจำวัน'!$B351,แพ็ค!Z:Z)+SUMIF(ธุรการ!$C:$C,'รับ-จ่าย ประจำวัน'!$B351,ธุรการ!Z:Z)+SUMIF(เส้นแต่งหน้าขนมปัง!$C:$C,'รับ-จ่าย ประจำวัน'!$B351,เส้นแต่งหน้าขนมปัง!Z:Z)+SUMIF('วางแผนBC,CJ'!$C:$C,'รับ-จ่าย ประจำวัน'!$B351,'วางแผนBC,CJ'!Z:Z)+SUMIF(RD!$C:$C,'รับ-จ่าย ประจำวัน'!$B351,RD!Z:Z)+SUMIF('FG,ออนไล,คัดแยก'!$C:$C,'รับ-จ่าย ประจำวัน'!$B351,'FG,ออนไล,คัดแยก'!Z:Z)</f>
        <v>4</v>
      </c>
      <c r="BH351" s="16">
        <f>SUMIF(เตรียมส่วนผสม!$C:$C,'รับ-จ่าย ประจำวัน'!$B351,เตรียมส่วนผสม!AA:AA)+SUMIF(กวนไส้!$C:$C,'รับ-จ่าย ประจำวัน'!$B351,กวนไส้!AA:AA)+SUMIF(ผลิต1!$C:$C,'รับ-จ่าย ประจำวัน'!$B351,ผลิต1!AA:AA)+SUMIF(ผลิต2!$C:$C,'รับ-จ่าย ประจำวัน'!$B351,ผลิต2!AA:AA)+SUMIF(เส้นแต่งหน้าขนมเค้ก!$C:$C,'รับ-จ่าย ประจำวัน'!$B351,เส้นแต่งหน้าขนมเค้ก!AA:AA)+SUMIF(แพ็ค!$C:$C,'รับ-จ่าย ประจำวัน'!$B351,แพ็ค!AA:AA)+SUMIF(ธุรการ!$C:$C,'รับ-จ่าย ประจำวัน'!$B351,ธุรการ!AA:AA)+SUMIF(เส้นแต่งหน้าขนมปัง!$C:$C,'รับ-จ่าย ประจำวัน'!$B351,เส้นแต่งหน้าขนมปัง!AA:AA)+SUMIF('วางแผนBC,CJ'!$C:$C,'รับ-จ่าย ประจำวัน'!$B351,'วางแผนBC,CJ'!AA:AA)+SUMIF(RD!$C:$C,'รับ-จ่าย ประจำวัน'!$B351,RD!AA:AA)+SUMIF('FG,ออนไล,คัดแยก'!$C:$C,'รับ-จ่าย ประจำวัน'!$B351,'FG,ออนไล,คัดแยก'!AA:AA)</f>
        <v>0</v>
      </c>
      <c r="BI351" s="16">
        <f>SUMIF(เตรียมส่วนผสม!$C:$C,'รับ-จ่าย ประจำวัน'!$B351,เตรียมส่วนผสม!AB:AB)+SUMIF(กวนไส้!$C:$C,'รับ-จ่าย ประจำวัน'!$B351,กวนไส้!AB:AB)+SUMIF(ผลิต1!$C:$C,'รับ-จ่าย ประจำวัน'!$B351,ผลิต1!AB:AB)+SUMIF(ผลิต2!$C:$C,'รับ-จ่าย ประจำวัน'!$B351,ผลิต2!AB:AB)+SUMIF(เส้นแต่งหน้าขนมเค้ก!$C:$C,'รับ-จ่าย ประจำวัน'!$B351,เส้นแต่งหน้าขนมเค้ก!AB:AB)+SUMIF(แพ็ค!$C:$C,'รับ-จ่าย ประจำวัน'!$B351,แพ็ค!AB:AB)+SUMIF(ธุรการ!$C:$C,'รับ-จ่าย ประจำวัน'!$B351,ธุรการ!AB:AB)+SUMIF(เส้นแต่งหน้าขนมปัง!$C:$C,'รับ-จ่าย ประจำวัน'!$B351,เส้นแต่งหน้าขนมปัง!AB:AB)+SUMIF('วางแผนBC,CJ'!$C:$C,'รับ-จ่าย ประจำวัน'!$B351,'วางแผนBC,CJ'!AB:AB)+SUMIF(RD!$C:$C,'รับ-จ่าย ประจำวัน'!$B351,RD!AB:AB)+SUMIF('FG,ออนไล,คัดแยก'!$C:$C,'รับ-จ่าย ประจำวัน'!$B351,'FG,ออนไล,คัดแยก'!AB:AB)</f>
        <v>0</v>
      </c>
      <c r="BJ351" s="16">
        <f>SUMIF(เตรียมส่วนผสม!$C:$C,'รับ-จ่าย ประจำวัน'!$B351,เตรียมส่วนผสม!AC:AC)+SUMIF(กวนไส้!$C:$C,'รับ-จ่าย ประจำวัน'!$B351,กวนไส้!AC:AC)+SUMIF(ผลิต1!$C:$C,'รับ-จ่าย ประจำวัน'!$B351,ผลิต1!AC:AC)+SUMIF(ผลิต2!$C:$C,'รับ-จ่าย ประจำวัน'!$B351,ผลิต2!AC:AC)+SUMIF(เส้นแต่งหน้าขนมเค้ก!$C:$C,'รับ-จ่าย ประจำวัน'!$B351,เส้นแต่งหน้าขนมเค้ก!AC:AC)+SUMIF(แพ็ค!$C:$C,'รับ-จ่าย ประจำวัน'!$B351,แพ็ค!AC:AC)+SUMIF(ธุรการ!$C:$C,'รับ-จ่าย ประจำวัน'!$B351,ธุรการ!AC:AC)+SUMIF(เส้นแต่งหน้าขนมปัง!$C:$C,'รับ-จ่าย ประจำวัน'!$B351,เส้นแต่งหน้าขนมปัง!AC:AC)+SUMIF('วางแผนBC,CJ'!$C:$C,'รับ-จ่าย ประจำวัน'!$B351,'วางแผนBC,CJ'!AC:AC)+SUMIF(RD!$C:$C,'รับ-จ่าย ประจำวัน'!$B351,RD!AC:AC)+SUMIF('FG,ออนไล,คัดแยก'!$C:$C,'รับ-จ่าย ประจำวัน'!$B351,'FG,ออนไล,คัดแยก'!AC:AC)</f>
        <v>0</v>
      </c>
      <c r="BK351" s="16">
        <f>SUMIF(เตรียมส่วนผสม!$C:$C,'รับ-จ่าย ประจำวัน'!$B351,เตรียมส่วนผสม!AD:AD)+SUMIF(กวนไส้!$C:$C,'รับ-จ่าย ประจำวัน'!$B351,กวนไส้!AD:AD)+SUMIF(ผลิต1!$C:$C,'รับ-จ่าย ประจำวัน'!$B351,ผลิต1!AD:AD)+SUMIF(ผลิต2!$C:$C,'รับ-จ่าย ประจำวัน'!$B351,ผลิต2!AD:AD)+SUMIF(เส้นแต่งหน้าขนมเค้ก!$C:$C,'รับ-จ่าย ประจำวัน'!$B351,เส้นแต่งหน้าขนมเค้ก!AD:AD)+SUMIF(แพ็ค!$C:$C,'รับ-จ่าย ประจำวัน'!$B351,แพ็ค!AD:AD)+SUMIF(ธุรการ!$C:$C,'รับ-จ่าย ประจำวัน'!$B351,ธุรการ!AD:AD)+SUMIF(เส้นแต่งหน้าขนมปัง!$C:$C,'รับ-จ่าย ประจำวัน'!$B351,เส้นแต่งหน้าขนมปัง!AD:AD)+SUMIF('วางแผนBC,CJ'!$C:$C,'รับ-จ่าย ประจำวัน'!$B351,'วางแผนBC,CJ'!AD:AD)+SUMIF(RD!$C:$C,'รับ-จ่าย ประจำวัน'!$B351,RD!AD:AD)+SUMIF('FG,ออนไล,คัดแยก'!$C:$C,'รับ-จ่าย ประจำวัน'!$B351,'FG,ออนไล,คัดแยก'!AD:AD)</f>
        <v>0</v>
      </c>
      <c r="BL351" s="16">
        <f>SUMIF(เตรียมส่วนผสม!$C:$C,'รับ-จ่าย ประจำวัน'!$B351,เตรียมส่วนผสม!AE:AE)+SUMIF(กวนไส้!$C:$C,'รับ-จ่าย ประจำวัน'!$B351,กวนไส้!AE:AE)+SUMIF(ผลิต1!$C:$C,'รับ-จ่าย ประจำวัน'!$B351,ผลิต1!AE:AE)+SUMIF(ผลิต2!$C:$C,'รับ-จ่าย ประจำวัน'!$B351,ผลิต2!AE:AE)+SUMIF(เส้นแต่งหน้าขนมเค้ก!$C:$C,'รับ-จ่าย ประจำวัน'!$B351,เส้นแต่งหน้าขนมเค้ก!AE:AE)+SUMIF(แพ็ค!$C:$C,'รับ-จ่าย ประจำวัน'!$B351,แพ็ค!AE:AE)+SUMIF(ธุรการ!$C:$C,'รับ-จ่าย ประจำวัน'!$B351,ธุรการ!AE:AE)+SUMIF(เส้นแต่งหน้าขนมปัง!$C:$C,'รับ-จ่าย ประจำวัน'!$B351,เส้นแต่งหน้าขนมปัง!AE:AE)+SUMIF('วางแผนBC,CJ'!$C:$C,'รับ-จ่าย ประจำวัน'!$B351,'วางแผนBC,CJ'!AE:AE)+SUMIF(RD!$C:$C,'รับ-จ่าย ประจำวัน'!$B351,RD!AE:AE)+SUMIF('FG,ออนไล,คัดแยก'!$C:$C,'รับ-จ่าย ประจำวัน'!$B351,'FG,ออนไล,คัดแยก'!AE:AE)</f>
        <v>0</v>
      </c>
      <c r="BM351" s="16">
        <f>SUMIF(เตรียมส่วนผสม!$C:$C,'รับ-จ่าย ประจำวัน'!$B351,เตรียมส่วนผสม!AF:AF)+SUMIF(กวนไส้!$C:$C,'รับ-จ่าย ประจำวัน'!$B351,กวนไส้!AF:AF)+SUMIF(ผลิต1!$C:$C,'รับ-จ่าย ประจำวัน'!$B351,ผลิต1!AF:AF)+SUMIF(ผลิต2!$C:$C,'รับ-จ่าย ประจำวัน'!$B351,ผลิต2!AF:AF)+SUMIF(เส้นแต่งหน้าขนมเค้ก!$C:$C,'รับ-จ่าย ประจำวัน'!$B351,เส้นแต่งหน้าขนมเค้ก!AF:AF)+SUMIF(แพ็ค!$C:$C,'รับ-จ่าย ประจำวัน'!$B351,แพ็ค!AF:AF)+SUMIF(ธุรการ!$C:$C,'รับ-จ่าย ประจำวัน'!$B351,ธุรการ!AF:AF)+SUMIF(เส้นแต่งหน้าขนมปัง!$C:$C,'รับ-จ่าย ประจำวัน'!$B351,เส้นแต่งหน้าขนมปัง!AF:AF)+SUMIF('วางแผนBC,CJ'!$C:$C,'รับ-จ่าย ประจำวัน'!$B351,'วางแผนBC,CJ'!AF:AF)+SUMIF(RD!$C:$C,'รับ-จ่าย ประจำวัน'!$B351,RD!AF:AF)+SUMIF('FG,ออนไล,คัดแยก'!$C:$C,'รับ-จ่าย ประจำวัน'!$B351,'FG,ออนไล,คัดแยก'!AF:AF)</f>
        <v>0</v>
      </c>
      <c r="BN351" s="16">
        <f>SUMIF(เตรียมส่วนผสม!$C:$C,'รับ-จ่าย ประจำวัน'!$B351,เตรียมส่วนผสม!AG:AG)+SUMIF(กวนไส้!$C:$C,'รับ-จ่าย ประจำวัน'!$B351,กวนไส้!AG:AG)+SUMIF(ผลิต1!$C:$C,'รับ-จ่าย ประจำวัน'!$B351,ผลิต1!AG:AG)+SUMIF(ผลิต2!$C:$C,'รับ-จ่าย ประจำวัน'!$B351,ผลิต2!AG:AG)+SUMIF(เส้นแต่งหน้าขนมเค้ก!$C:$C,'รับ-จ่าย ประจำวัน'!$B351,เส้นแต่งหน้าขนมเค้ก!AG:AG)+SUMIF(แพ็ค!$C:$C,'รับ-จ่าย ประจำวัน'!$B351,แพ็ค!AG:AG)+SUMIF(ธุรการ!$C:$C,'รับ-จ่าย ประจำวัน'!$B351,ธุรการ!AG:AG)+SUMIF(เส้นแต่งหน้าขนมปัง!$C:$C,'รับ-จ่าย ประจำวัน'!$B351,เส้นแต่งหน้าขนมปัง!AG:AG)+SUMIF('วางแผนBC,CJ'!$C:$C,'รับ-จ่าย ประจำวัน'!$B351,'วางแผนBC,CJ'!AG:AG)+SUMIF(RD!$C:$C,'รับ-จ่าย ประจำวัน'!$B351,RD!AG:AG)+SUMIF('FG,ออนไล,คัดแยก'!$C:$C,'รับ-จ่าย ประจำวัน'!$B351,'FG,ออนไล,คัดแยก'!AG:AG)</f>
        <v>1</v>
      </c>
      <c r="BO351" s="16">
        <f>SUMIF(เตรียมส่วนผสม!$C:$C,'รับ-จ่าย ประจำวัน'!$B351,เตรียมส่วนผสม!AH:AH)+SUMIF(กวนไส้!$C:$C,'รับ-จ่าย ประจำวัน'!$B351,กวนไส้!AH:AH)+SUMIF(ผลิต1!$C:$C,'รับ-จ่าย ประจำวัน'!$B351,ผลิต1!AH:AH)+SUMIF(ผลิต2!$C:$C,'รับ-จ่าย ประจำวัน'!$B351,ผลิต2!AH:AH)+SUMIF(เส้นแต่งหน้าขนมเค้ก!$C:$C,'รับ-จ่าย ประจำวัน'!$B351,เส้นแต่งหน้าขนมเค้ก!AH:AH)+SUMIF(แพ็ค!$C:$C,'รับ-จ่าย ประจำวัน'!$B351,แพ็ค!AH:AH)+SUMIF(ธุรการ!$C:$C,'รับ-จ่าย ประจำวัน'!$B351,ธุรการ!AH:AH)+SUMIF(เส้นแต่งหน้าขนมปัง!$C:$C,'รับ-จ่าย ประจำวัน'!$B351,เส้นแต่งหน้าขนมปัง!AH:AH)+SUMIF('วางแผนBC,CJ'!$C:$C,'รับ-จ่าย ประจำวัน'!$B351,'วางแผนBC,CJ'!AH:AH)+SUMIF(RD!$C:$C,'รับ-จ่าย ประจำวัน'!$B351,RD!AH:AH)+SUMIF('FG,ออนไล,คัดแยก'!$C:$C,'รับ-จ่าย ประจำวัน'!$B351,'FG,ออนไล,คัดแยก'!AH:AH)</f>
        <v>0</v>
      </c>
      <c r="BP351" s="16">
        <f>SUMIF(เตรียมส่วนผสม!$C:$C,'รับ-จ่าย ประจำวัน'!$B351,เตรียมส่วนผสม!AI:AI)+SUMIF(กวนไส้!$C:$C,'รับ-จ่าย ประจำวัน'!$B351,กวนไส้!AI:AI)+SUMIF(ผลิต1!$C:$C,'รับ-จ่าย ประจำวัน'!$B351,ผลิต1!AI:AI)+SUMIF(ผลิต2!$C:$C,'รับ-จ่าย ประจำวัน'!$B351,ผลิต2!AI:AI)+SUMIF(เส้นแต่งหน้าขนมเค้ก!$C:$C,'รับ-จ่าย ประจำวัน'!$B351,เส้นแต่งหน้าขนมเค้ก!AI:AI)+SUMIF(แพ็ค!$C:$C,'รับ-จ่าย ประจำวัน'!$B351,แพ็ค!AI:AI)+SUMIF(ธุรการ!$C:$C,'รับ-จ่าย ประจำวัน'!$B351,ธุรการ!AI:AI)+SUMIF(เส้นแต่งหน้าขนมปัง!$C:$C,'รับ-จ่าย ประจำวัน'!$B351,เส้นแต่งหน้าขนมปัง!AI:AI)+SUMIF('วางแผนBC,CJ'!$C:$C,'รับ-จ่าย ประจำวัน'!$B351,'วางแผนBC,CJ'!AI:AI)+SUMIF(RD!$C:$C,'รับ-จ่าย ประจำวัน'!$B351,RD!AI:AI)+SUMIF('FG,ออนไล,คัดแยก'!$C:$C,'รับ-จ่าย ประจำวัน'!$B351,'FG,ออนไล,คัดแยก'!AI:AI)</f>
        <v>0</v>
      </c>
      <c r="BQ351" s="16">
        <f>SUMIF(เตรียมส่วนผสม!$C:$C,'รับ-จ่าย ประจำวัน'!$B351,เตรียมส่วนผสม!AJ:AJ)+SUMIF(กวนไส้!$C:$C,'รับ-จ่าย ประจำวัน'!$B351,กวนไส้!AJ:AJ)+SUMIF(ผลิต1!$C:$C,'รับ-จ่าย ประจำวัน'!$B351,ผลิต1!AJ:AJ)+SUMIF(ผลิต2!$C:$C,'รับ-จ่าย ประจำวัน'!$B351,ผลิต2!AJ:AJ)+SUMIF(เส้นแต่งหน้าขนมเค้ก!$C:$C,'รับ-จ่าย ประจำวัน'!$B351,เส้นแต่งหน้าขนมเค้ก!AJ:AJ)+SUMIF(แพ็ค!$C:$C,'รับ-จ่าย ประจำวัน'!$B351,แพ็ค!AJ:AJ)+SUMIF(ธุรการ!$C:$C,'รับ-จ่าย ประจำวัน'!$B351,ธุรการ!AJ:AJ)+SUMIF(เส้นแต่งหน้าขนมปัง!$C:$C,'รับ-จ่าย ประจำวัน'!$B351,เส้นแต่งหน้าขนมปัง!AJ:AJ)+SUMIF('วางแผนBC,CJ'!$C:$C,'รับ-จ่าย ประจำวัน'!$B351,'วางแผนBC,CJ'!AJ:AJ)+SUMIF(RD!$C:$C,'รับ-จ่าย ประจำวัน'!$B351,RD!AJ:AJ)+SUMIF('FG,ออนไล,คัดแยก'!$C:$C,'รับ-จ่าย ประจำวัน'!$B351,'FG,ออนไล,คัดแยก'!AJ:AJ)</f>
        <v>4</v>
      </c>
      <c r="BR351" s="16">
        <f>SUMIF(เตรียมส่วนผสม!$C:$C,'รับ-จ่าย ประจำวัน'!$B351,เตรียมส่วนผสม!AK:AK)+SUMIF(กวนไส้!$C:$C,'รับ-จ่าย ประจำวัน'!$B351,กวนไส้!AK:AK)+SUMIF(ผลิต1!$C:$C,'รับ-จ่าย ประจำวัน'!$B351,ผลิต1!AK:AK)+SUMIF(ผลิต2!$C:$C,'รับ-จ่าย ประจำวัน'!$B351,ผลิต2!AK:AK)+SUMIF(เส้นแต่งหน้าขนมเค้ก!$C:$C,'รับ-จ่าย ประจำวัน'!$B351,เส้นแต่งหน้าขนมเค้ก!AK:AK)+SUMIF(แพ็ค!$C:$C,'รับ-จ่าย ประจำวัน'!$B351,แพ็ค!AK:AK)+SUMIF(ธุรการ!$C:$C,'รับ-จ่าย ประจำวัน'!$B351,ธุรการ!AK:AK)+SUMIF(เส้นแต่งหน้าขนมปัง!$C:$C,'รับ-จ่าย ประจำวัน'!$B351,เส้นแต่งหน้าขนมปัง!AK:AK)+SUMIF('วางแผนBC,CJ'!$C:$C,'รับ-จ่าย ประจำวัน'!$B351,'วางแผนBC,CJ'!AK:AK)+SUMIF(RD!$C:$C,'รับ-จ่าย ประจำวัน'!$B351,RD!AK:AK)+SUMIF('FG,ออนไล,คัดแยก'!$C:$C,'รับ-จ่าย ประจำวัน'!$B351,'FG,ออนไล,คัดแยก'!AK:AK)</f>
        <v>0</v>
      </c>
      <c r="BS351" s="16">
        <f>SUMIF(เตรียมส่วนผสม!$C:$C,'รับ-จ่าย ประจำวัน'!$B351,เตรียมส่วนผสม!AL:AL)+SUMIF(กวนไส้!$C:$C,'รับ-จ่าย ประจำวัน'!$B351,กวนไส้!AL:AL)+SUMIF(ผลิต1!$C:$C,'รับ-จ่าย ประจำวัน'!$B351,ผลิต1!AL:AL)+SUMIF(ผลิต2!$C:$C,'รับ-จ่าย ประจำวัน'!$B351,ผลิต2!AL:AL)+SUMIF(เส้นแต่งหน้าขนมเค้ก!$C:$C,'รับ-จ่าย ประจำวัน'!$B351,เส้นแต่งหน้าขนมเค้ก!AL:AL)+SUMIF(แพ็ค!$C:$C,'รับ-จ่าย ประจำวัน'!$B351,แพ็ค!AL:AL)+SUMIF(ธุรการ!$C:$C,'รับ-จ่าย ประจำวัน'!$B351,ธุรการ!AL:AL)+SUMIF(เส้นแต่งหน้าขนมปัง!$C:$C,'รับ-จ่าย ประจำวัน'!$B351,เส้นแต่งหน้าขนมปัง!AL:AL)+SUMIF('วางแผนBC,CJ'!$C:$C,'รับ-จ่าย ประจำวัน'!$B351,'วางแผนBC,CJ'!AL:AL)+SUMIF(RD!$C:$C,'รับ-จ่าย ประจำวัน'!$B351,RD!AL:AL)+SUMIF('FG,ออนไล,คัดแยก'!$C:$C,'รับ-จ่าย ประจำวัน'!$B351,'FG,ออนไล,คัดแยก'!AL:AL)</f>
        <v>0</v>
      </c>
      <c r="BT351" s="18">
        <f t="shared" si="70"/>
        <v>10</v>
      </c>
      <c r="BU351" s="116">
        <v>28</v>
      </c>
      <c r="BV351" s="146">
        <f t="shared" si="71"/>
        <v>1</v>
      </c>
      <c r="BW351" s="183" t="s">
        <v>72</v>
      </c>
      <c r="BX351" s="172">
        <f t="shared" si="81"/>
        <v>0.33333333333333331</v>
      </c>
      <c r="BY351" s="188">
        <f t="shared" si="74"/>
        <v>3</v>
      </c>
      <c r="BZ351" s="180">
        <f t="shared" ca="1" si="73"/>
        <v>46206</v>
      </c>
      <c r="CA351" s="93">
        <v>40</v>
      </c>
      <c r="CB351" s="93"/>
      <c r="CC351" s="93"/>
      <c r="CD351" s="93"/>
      <c r="CE351" s="93"/>
      <c r="CF351" s="93"/>
      <c r="CG351" s="93"/>
      <c r="CH351" s="93"/>
      <c r="CI351" s="93"/>
      <c r="CJ351" s="94"/>
      <c r="CK351" s="9">
        <f t="shared" si="75"/>
        <v>-27</v>
      </c>
    </row>
    <row r="352" spans="1:89" x14ac:dyDescent="0.5">
      <c r="A352" s="149" t="s">
        <v>1049</v>
      </c>
      <c r="B352" s="34" t="s">
        <v>1049</v>
      </c>
      <c r="C352" s="34" t="s">
        <v>1411</v>
      </c>
      <c r="D352" s="141" t="s">
        <v>1010</v>
      </c>
      <c r="E352" s="25">
        <v>309</v>
      </c>
      <c r="F352" s="129"/>
      <c r="G352" s="11"/>
      <c r="H352" s="12">
        <v>188</v>
      </c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3"/>
      <c r="AF352" s="13"/>
      <c r="AG352" s="13"/>
      <c r="AH352" s="13"/>
      <c r="AI352" s="14"/>
      <c r="AJ352" s="14"/>
      <c r="AK352" s="14"/>
      <c r="AL352" s="14"/>
      <c r="AM352" s="14"/>
      <c r="AN352" s="15">
        <f t="shared" si="69"/>
        <v>0</v>
      </c>
      <c r="AO352" s="16">
        <f>SUMIF(เตรียมส่วนผสม!$C:$C,'รับ-จ่าย ประจำวัน'!$B352,เตรียมส่วนผสม!H:H)+SUMIF(กวนไส้!$C:$C,'รับ-จ่าย ประจำวัน'!$B352,กวนไส้!H:H)+SUMIF(ผลิต1!$C:$C,'รับ-จ่าย ประจำวัน'!$B352,ผลิต1!H:H)+SUMIF(ผลิต2!$C:$C,'รับ-จ่าย ประจำวัน'!$B352,ผลิต2!H:H)+SUMIF(เส้นแต่งหน้าขนมเค้ก!$C:$C,'รับ-จ่าย ประจำวัน'!$B352,เส้นแต่งหน้าขนมเค้ก!H:H)+SUMIF(แพ็ค!$C:$C,'รับ-จ่าย ประจำวัน'!$B352,แพ็ค!H:H)+SUMIF(ธุรการ!$C:$C,'รับ-จ่าย ประจำวัน'!$B352,ธุรการ!H:H)+SUMIF(เส้นแต่งหน้าขนมปัง!$C:$C,'รับ-จ่าย ประจำวัน'!$B352,เส้นแต่งหน้าขนมปัง!H:H)+SUMIF('วางแผนBC,CJ'!$C:$C,'รับ-จ่าย ประจำวัน'!$B352,'วางแผนBC,CJ'!H:H)+SUMIF(RD!$C:$C,'รับ-จ่าย ประจำวัน'!$B352,RD!H:H)+SUMIF('FG,ออนไล,คัดแยก'!$C:$C,'รับ-จ่าย ประจำวัน'!$B352,'FG,ออนไล,คัดแยก'!H:H)</f>
        <v>0</v>
      </c>
      <c r="AP352" s="16">
        <f>SUMIF(เตรียมส่วนผสม!$C:$C,'รับ-จ่าย ประจำวัน'!$B352,เตรียมส่วนผสม!I:I)+SUMIF(กวนไส้!$C:$C,'รับ-จ่าย ประจำวัน'!$B352,กวนไส้!I:I)+SUMIF(ผลิต1!$C:$C,'รับ-จ่าย ประจำวัน'!$B352,ผลิต1!I:I)+SUMIF(ผลิต2!$C:$C,'รับ-จ่าย ประจำวัน'!$B352,ผลิต2!I:I)+SUMIF(เส้นแต่งหน้าขนมเค้ก!$C:$C,'รับ-จ่าย ประจำวัน'!$B352,เส้นแต่งหน้าขนมเค้ก!I:I)+SUMIF(แพ็ค!$C:$C,'รับ-จ่าย ประจำวัน'!$B352,แพ็ค!I:I)+SUMIF(ธุรการ!$C:$C,'รับ-จ่าย ประจำวัน'!$B352,ธุรการ!I:I)+SUMIF(เส้นแต่งหน้าขนมปัง!$C:$C,'รับ-จ่าย ประจำวัน'!$B352,เส้นแต่งหน้าขนมปัง!I:I)+SUMIF('วางแผนBC,CJ'!$C:$C,'รับ-จ่าย ประจำวัน'!$B352,'วางแผนBC,CJ'!I:I)+SUMIF(RD!$C:$C,'รับ-จ่าย ประจำวัน'!$B352,RD!I:I)+SUMIF('FG,ออนไล,คัดแยก'!$C:$C,'รับ-จ่าย ประจำวัน'!$B352,'FG,ออนไล,คัดแยก'!I:I)</f>
        <v>1</v>
      </c>
      <c r="AQ352" s="16">
        <f>SUMIF(เตรียมส่วนผสม!$C:$C,'รับ-จ่าย ประจำวัน'!$B352,เตรียมส่วนผสม!J:J)+SUMIF(กวนไส้!$C:$C,'รับ-จ่าย ประจำวัน'!$B352,กวนไส้!J:J)+SUMIF(ผลิต1!$C:$C,'รับ-จ่าย ประจำวัน'!$B352,ผลิต1!J:J)+SUMIF(ผลิต2!$C:$C,'รับ-จ่าย ประจำวัน'!$B352,ผลิต2!J:J)+SUMIF(เส้นแต่งหน้าขนมเค้ก!$C:$C,'รับ-จ่าย ประจำวัน'!$B352,เส้นแต่งหน้าขนมเค้ก!J:J)+SUMIF(แพ็ค!$C:$C,'รับ-จ่าย ประจำวัน'!$B352,แพ็ค!J:J)+SUMIF(ธุรการ!$C:$C,'รับ-จ่าย ประจำวัน'!$B352,ธุรการ!J:J)+SUMIF(เส้นแต่งหน้าขนมปัง!$C:$C,'รับ-จ่าย ประจำวัน'!$B352,เส้นแต่งหน้าขนมปัง!J:J)+SUMIF('วางแผนBC,CJ'!$C:$C,'รับ-จ่าย ประจำวัน'!$B352,'วางแผนBC,CJ'!J:J)+SUMIF(RD!$C:$C,'รับ-จ่าย ประจำวัน'!$B352,RD!J:J)+SUMIF('FG,ออนไล,คัดแยก'!$C:$C,'รับ-จ่าย ประจำวัน'!$B352,'FG,ออนไล,คัดแยก'!J:J)</f>
        <v>0</v>
      </c>
      <c r="AR352" s="16">
        <f>SUMIF(เตรียมส่วนผสม!$C:$C,'รับ-จ่าย ประจำวัน'!$B352,เตรียมส่วนผสม!K:K)+SUMIF(กวนไส้!$C:$C,'รับ-จ่าย ประจำวัน'!$B352,กวนไส้!K:K)+SUMIF(ผลิต1!$C:$C,'รับ-จ่าย ประจำวัน'!$B352,ผลิต1!K:K)+SUMIF(ผลิต2!$C:$C,'รับ-จ่าย ประจำวัน'!$B352,ผลิต2!K:K)+SUMIF(เส้นแต่งหน้าขนมเค้ก!$C:$C,'รับ-จ่าย ประจำวัน'!$B352,เส้นแต่งหน้าขนมเค้ก!K:K)+SUMIF(แพ็ค!$C:$C,'รับ-จ่าย ประจำวัน'!$B352,แพ็ค!K:K)+SUMIF(ธุรการ!$C:$C,'รับ-จ่าย ประจำวัน'!$B352,ธุรการ!K:K)+SUMIF(เส้นแต่งหน้าขนมปัง!$C:$C,'รับ-จ่าย ประจำวัน'!$B352,เส้นแต่งหน้าขนมปัง!K:K)+SUMIF('วางแผนBC,CJ'!$C:$C,'รับ-จ่าย ประจำวัน'!$B352,'วางแผนBC,CJ'!K:K)+SUMIF(RD!$C:$C,'รับ-จ่าย ประจำวัน'!$B352,RD!K:K)+SUMIF('FG,ออนไล,คัดแยก'!$C:$C,'รับ-จ่าย ประจำวัน'!$B352,'FG,ออนไล,คัดแยก'!K:K)</f>
        <v>0</v>
      </c>
      <c r="AS352" s="16">
        <f>SUMIF(เตรียมส่วนผสม!$C:$C,'รับ-จ่าย ประจำวัน'!$B352,เตรียมส่วนผสม!L:L)+SUMIF(กวนไส้!$C:$C,'รับ-จ่าย ประจำวัน'!$B352,กวนไส้!L:L)+SUMIF(ผลิต1!$C:$C,'รับ-จ่าย ประจำวัน'!$B352,ผลิต1!L:L)+SUMIF(ผลิต2!$C:$C,'รับ-จ่าย ประจำวัน'!$B352,ผลิต2!L:L)+SUMIF(เส้นแต่งหน้าขนมเค้ก!$C:$C,'รับ-จ่าย ประจำวัน'!$B352,เส้นแต่งหน้าขนมเค้ก!L:L)+SUMIF(แพ็ค!$C:$C,'รับ-จ่าย ประจำวัน'!$B352,แพ็ค!L:L)+SUMIF(ธุรการ!$C:$C,'รับ-จ่าย ประจำวัน'!$B352,ธุรการ!L:L)+SUMIF(เส้นแต่งหน้าขนมปัง!$C:$C,'รับ-จ่าย ประจำวัน'!$B352,เส้นแต่งหน้าขนมปัง!L:L)+SUMIF('วางแผนBC,CJ'!$C:$C,'รับ-จ่าย ประจำวัน'!$B352,'วางแผนBC,CJ'!L:L)+SUMIF(RD!$C:$C,'รับ-จ่าย ประจำวัน'!$B352,RD!L:L)+SUMIF('FG,ออนไล,คัดแยก'!$C:$C,'รับ-จ่าย ประจำวัน'!$B352,'FG,ออนไล,คัดแยก'!L:L)</f>
        <v>6</v>
      </c>
      <c r="AT352" s="16">
        <f>SUMIF(เตรียมส่วนผสม!$C:$C,'รับ-จ่าย ประจำวัน'!$B352,เตรียมส่วนผสม!M:M)+SUMIF(กวนไส้!$C:$C,'รับ-จ่าย ประจำวัน'!$B352,กวนไส้!M:M)+SUMIF(ผลิต1!$C:$C,'รับ-จ่าย ประจำวัน'!$B352,ผลิต1!M:M)+SUMIF(ผลิต2!$C:$C,'รับ-จ่าย ประจำวัน'!$B352,ผลิต2!M:M)+SUMIF(เส้นแต่งหน้าขนมเค้ก!$C:$C,'รับ-จ่าย ประจำวัน'!$B352,เส้นแต่งหน้าขนมเค้ก!M:M)+SUMIF(แพ็ค!$C:$C,'รับ-จ่าย ประจำวัน'!$B352,แพ็ค!M:M)+SUMIF(ธุรการ!$C:$C,'รับ-จ่าย ประจำวัน'!$B352,ธุรการ!M:M)+SUMIF(เส้นแต่งหน้าขนมปัง!$C:$C,'รับ-จ่าย ประจำวัน'!$B352,เส้นแต่งหน้าขนมปัง!M:M)+SUMIF('วางแผนBC,CJ'!$C:$C,'รับ-จ่าย ประจำวัน'!$B352,'วางแผนBC,CJ'!M:M)+SUMIF(RD!$C:$C,'รับ-จ่าย ประจำวัน'!$B352,RD!M:M)+SUMIF('FG,ออนไล,คัดแยก'!$C:$C,'รับ-จ่าย ประจำวัน'!$B352,'FG,ออนไล,คัดแยก'!M:M)</f>
        <v>0</v>
      </c>
      <c r="AU352" s="16">
        <f>SUMIF(เตรียมส่วนผสม!$C:$C,'รับ-จ่าย ประจำวัน'!$B352,เตรียมส่วนผสม!N:N)+SUMIF(กวนไส้!$C:$C,'รับ-จ่าย ประจำวัน'!$B352,กวนไส้!N:N)+SUMIF(ผลิต1!$C:$C,'รับ-จ่าย ประจำวัน'!$B352,ผลิต1!N:N)+SUMIF(ผลิต2!$C:$C,'รับ-จ่าย ประจำวัน'!$B352,ผลิต2!N:N)+SUMIF(เส้นแต่งหน้าขนมเค้ก!$C:$C,'รับ-จ่าย ประจำวัน'!$B352,เส้นแต่งหน้าขนมเค้ก!N:N)+SUMIF(แพ็ค!$C:$C,'รับ-จ่าย ประจำวัน'!$B352,แพ็ค!N:N)+SUMIF(ธุรการ!$C:$C,'รับ-จ่าย ประจำวัน'!$B352,ธุรการ!N:N)+SUMIF(เส้นแต่งหน้าขนมปัง!$C:$C,'รับ-จ่าย ประจำวัน'!$B352,เส้นแต่งหน้าขนมปัง!N:N)+SUMIF('วางแผนBC,CJ'!$C:$C,'รับ-จ่าย ประจำวัน'!$B352,'วางแผนBC,CJ'!N:N)+SUMIF(RD!$C:$C,'รับ-จ่าย ประจำวัน'!$B352,RD!N:N)+SUMIF('FG,ออนไล,คัดแยก'!$C:$C,'รับ-จ่าย ประจำวัน'!$B352,'FG,ออนไล,คัดแยก'!N:N)</f>
        <v>0</v>
      </c>
      <c r="AV352" s="16">
        <f>SUMIF(เตรียมส่วนผสม!$C:$C,'รับ-จ่าย ประจำวัน'!$B352,เตรียมส่วนผสม!O:O)+SUMIF(กวนไส้!$C:$C,'รับ-จ่าย ประจำวัน'!$B352,กวนไส้!O:O)+SUMIF(ผลิต1!$C:$C,'รับ-จ่าย ประจำวัน'!$B352,ผลิต1!O:O)+SUMIF(ผลิต2!$C:$C,'รับ-จ่าย ประจำวัน'!$B352,ผลิต2!O:O)+SUMIF(เส้นแต่งหน้าขนมเค้ก!$C:$C,'รับ-จ่าย ประจำวัน'!$B352,เส้นแต่งหน้าขนมเค้ก!O:O)+SUMIF(แพ็ค!$C:$C,'รับ-จ่าย ประจำวัน'!$B352,แพ็ค!O:O)+SUMIF(ธุรการ!$C:$C,'รับ-จ่าย ประจำวัน'!$B352,ธุรการ!O:O)+SUMIF(เส้นแต่งหน้าขนมปัง!$C:$C,'รับ-จ่าย ประจำวัน'!$B352,เส้นแต่งหน้าขนมปัง!O:O)+SUMIF('วางแผนBC,CJ'!$C:$C,'รับ-จ่าย ประจำวัน'!$B352,'วางแผนBC,CJ'!O:O)+SUMIF(RD!$C:$C,'รับ-จ่าย ประจำวัน'!$B352,RD!O:O)+SUMIF('FG,ออนไล,คัดแยก'!$C:$C,'รับ-จ่าย ประจำวัน'!$B352,'FG,ออนไล,คัดแยก'!O:O)</f>
        <v>6</v>
      </c>
      <c r="AW352" s="16">
        <f>SUMIF(เตรียมส่วนผสม!$C:$C,'รับ-จ่าย ประจำวัน'!$B352,เตรียมส่วนผสม!P:P)+SUMIF(กวนไส้!$C:$C,'รับ-จ่าย ประจำวัน'!$B352,กวนไส้!P:P)+SUMIF(ผลิต1!$C:$C,'รับ-จ่าย ประจำวัน'!$B352,ผลิต1!P:P)+SUMIF(ผลิต2!$C:$C,'รับ-จ่าย ประจำวัน'!$B352,ผลิต2!P:P)+SUMIF(เส้นแต่งหน้าขนมเค้ก!$C:$C,'รับ-จ่าย ประจำวัน'!$B352,เส้นแต่งหน้าขนมเค้ก!P:P)+SUMIF(แพ็ค!$C:$C,'รับ-จ่าย ประจำวัน'!$B352,แพ็ค!P:P)+SUMIF(ธุรการ!$C:$C,'รับ-จ่าย ประจำวัน'!$B352,ธุรการ!P:P)+SUMIF(เส้นแต่งหน้าขนมปัง!$C:$C,'รับ-จ่าย ประจำวัน'!$B352,เส้นแต่งหน้าขนมปัง!P:P)+SUMIF('วางแผนBC,CJ'!$C:$C,'รับ-จ่าย ประจำวัน'!$B352,'วางแผนBC,CJ'!P:P)+SUMIF(RD!$C:$C,'รับ-จ่าย ประจำวัน'!$B352,RD!P:P)+SUMIF('FG,ออนไล,คัดแยก'!$C:$C,'รับ-จ่าย ประจำวัน'!$B352,'FG,ออนไล,คัดแยก'!P:P)</f>
        <v>0</v>
      </c>
      <c r="AX352" s="16">
        <f>SUMIF(เตรียมส่วนผสม!$C:$C,'รับ-จ่าย ประจำวัน'!$B352,เตรียมส่วนผสม!Q:Q)+SUMIF(กวนไส้!$C:$C,'รับ-จ่าย ประจำวัน'!$B352,กวนไส้!Q:Q)+SUMIF(ผลิต1!$C:$C,'รับ-จ่าย ประจำวัน'!$B352,ผลิต1!Q:Q)+SUMIF(ผลิต2!$C:$C,'รับ-จ่าย ประจำวัน'!$B352,ผลิต2!Q:Q)+SUMIF(เส้นแต่งหน้าขนมเค้ก!$C:$C,'รับ-จ่าย ประจำวัน'!$B352,เส้นแต่งหน้าขนมเค้ก!Q:Q)+SUMIF(แพ็ค!$C:$C,'รับ-จ่าย ประจำวัน'!$B352,แพ็ค!Q:Q)+SUMIF(ธุรการ!$C:$C,'รับ-จ่าย ประจำวัน'!$B352,ธุรการ!Q:Q)+SUMIF(เส้นแต่งหน้าขนมปัง!$C:$C,'รับ-จ่าย ประจำวัน'!$B352,เส้นแต่งหน้าขนมปัง!Q:Q)+SUMIF('วางแผนBC,CJ'!$C:$C,'รับ-จ่าย ประจำวัน'!$B352,'วางแผนBC,CJ'!Q:Q)+SUMIF(RD!$C:$C,'รับ-จ่าย ประจำวัน'!$B352,RD!Q:Q)+SUMIF('FG,ออนไล,คัดแยก'!$C:$C,'รับ-จ่าย ประจำวัน'!$B352,'FG,ออนไล,คัดแยก'!Q:Q)</f>
        <v>0</v>
      </c>
      <c r="AY352" s="16">
        <f>SUMIF(เตรียมส่วนผสม!$C:$C,'รับ-จ่าย ประจำวัน'!$B352,เตรียมส่วนผสม!R:R)+SUMIF(กวนไส้!$C:$C,'รับ-จ่าย ประจำวัน'!$B352,กวนไส้!R:R)+SUMIF(ผลิต1!$C:$C,'รับ-จ่าย ประจำวัน'!$B352,ผลิต1!R:R)+SUMIF(ผลิต2!$C:$C,'รับ-จ่าย ประจำวัน'!$B352,ผลิต2!R:R)+SUMIF(เส้นแต่งหน้าขนมเค้ก!$C:$C,'รับ-จ่าย ประจำวัน'!$B352,เส้นแต่งหน้าขนมเค้ก!R:R)+SUMIF(แพ็ค!$C:$C,'รับ-จ่าย ประจำวัน'!$B352,แพ็ค!R:R)+SUMIF(ธุรการ!$C:$C,'รับ-จ่าย ประจำวัน'!$B352,ธุรการ!R:R)+SUMIF(เส้นแต่งหน้าขนมปัง!$C:$C,'รับ-จ่าย ประจำวัน'!$B352,เส้นแต่งหน้าขนมปัง!R:R)+SUMIF('วางแผนBC,CJ'!$C:$C,'รับ-จ่าย ประจำวัน'!$B352,'วางแผนBC,CJ'!R:R)+SUMIF(RD!$C:$C,'รับ-จ่าย ประจำวัน'!$B352,RD!R:R)+SUMIF('FG,ออนไล,คัดแยก'!$C:$C,'รับ-จ่าย ประจำวัน'!$B352,'FG,ออนไล,คัดแยก'!R:R)</f>
        <v>7</v>
      </c>
      <c r="AZ352" s="16">
        <f>SUMIF(เตรียมส่วนผสม!$C:$C,'รับ-จ่าย ประจำวัน'!$B352,เตรียมส่วนผสม!S:S)+SUMIF(กวนไส้!$C:$C,'รับ-จ่าย ประจำวัน'!$B352,กวนไส้!S:S)+SUMIF(ผลิต1!$C:$C,'รับ-จ่าย ประจำวัน'!$B352,ผลิต1!S:S)+SUMIF(ผลิต2!$C:$C,'รับ-จ่าย ประจำวัน'!$B352,ผลิต2!S:S)+SUMIF(เส้นแต่งหน้าขนมเค้ก!$C:$C,'รับ-จ่าย ประจำวัน'!$B352,เส้นแต่งหน้าขนมเค้ก!S:S)+SUMIF(แพ็ค!$C:$C,'รับ-จ่าย ประจำวัน'!$B352,แพ็ค!S:S)+SUMIF(ธุรการ!$C:$C,'รับ-จ่าย ประจำวัน'!$B352,ธุรการ!S:S)+SUMIF(เส้นแต่งหน้าขนมปัง!$C:$C,'รับ-จ่าย ประจำวัน'!$B352,เส้นแต่งหน้าขนมปัง!S:S)+SUMIF('วางแผนBC,CJ'!$C:$C,'รับ-จ่าย ประจำวัน'!$B352,'วางแผนBC,CJ'!S:S)+SUMIF(RD!$C:$C,'รับ-จ่าย ประจำวัน'!$B352,RD!S:S)+SUMIF('FG,ออนไล,คัดแยก'!$C:$C,'รับ-จ่าย ประจำวัน'!$B352,'FG,ออนไล,คัดแยก'!S:S)</f>
        <v>1</v>
      </c>
      <c r="BA352" s="16">
        <f>SUMIF(เตรียมส่วนผสม!$C:$C,'รับ-จ่าย ประจำวัน'!$B352,เตรียมส่วนผสม!T:T)+SUMIF(กวนไส้!$C:$C,'รับ-จ่าย ประจำวัน'!$B352,กวนไส้!T:T)+SUMIF(ผลิต1!$C:$C,'รับ-จ่าย ประจำวัน'!$B352,ผลิต1!T:T)+SUMIF(ผลิต2!$C:$C,'รับ-จ่าย ประจำวัน'!$B352,ผลิต2!T:T)+SUMIF(เส้นแต่งหน้าขนมเค้ก!$C:$C,'รับ-จ่าย ประจำวัน'!$B352,เส้นแต่งหน้าขนมเค้ก!T:T)+SUMIF(แพ็ค!$C:$C,'รับ-จ่าย ประจำวัน'!$B352,แพ็ค!T:T)+SUMIF(ธุรการ!$C:$C,'รับ-จ่าย ประจำวัน'!$B352,ธุรการ!T:T)+SUMIF(เส้นแต่งหน้าขนมปัง!$C:$C,'รับ-จ่าย ประจำวัน'!$B352,เส้นแต่งหน้าขนมปัง!T:T)+SUMIF('วางแผนBC,CJ'!$C:$C,'รับ-จ่าย ประจำวัน'!$B352,'วางแผนBC,CJ'!T:T)+SUMIF(RD!$C:$C,'รับ-จ่าย ประจำวัน'!$B352,RD!T:T)+SUMIF('FG,ออนไล,คัดแยก'!$C:$C,'รับ-จ่าย ประจำวัน'!$B352,'FG,ออนไล,คัดแยก'!T:T)</f>
        <v>0</v>
      </c>
      <c r="BB352" s="16">
        <f>SUMIF(เตรียมส่วนผสม!$C:$C,'รับ-จ่าย ประจำวัน'!$B352,เตรียมส่วนผสม!U:U)+SUMIF(กวนไส้!$C:$C,'รับ-จ่าย ประจำวัน'!$B352,กวนไส้!U:U)+SUMIF(ผลิต1!$C:$C,'รับ-จ่าย ประจำวัน'!$B352,ผลิต1!U:U)+SUMIF(ผลิต2!$C:$C,'รับ-จ่าย ประจำวัน'!$B352,ผลิต2!U:U)+SUMIF(เส้นแต่งหน้าขนมเค้ก!$C:$C,'รับ-จ่าย ประจำวัน'!$B352,เส้นแต่งหน้าขนมเค้ก!U:U)+SUMIF(แพ็ค!$C:$C,'รับ-จ่าย ประจำวัน'!$B352,แพ็ค!U:U)+SUMIF(ธุรการ!$C:$C,'รับ-จ่าย ประจำวัน'!$B352,ธุรการ!U:U)+SUMIF(เส้นแต่งหน้าขนมปัง!$C:$C,'รับ-จ่าย ประจำวัน'!$B352,เส้นแต่งหน้าขนมปัง!U:U)+SUMIF('วางแผนBC,CJ'!$C:$C,'รับ-จ่าย ประจำวัน'!$B352,'วางแผนBC,CJ'!U:U)+SUMIF(RD!$C:$C,'รับ-จ่าย ประจำวัน'!$B352,RD!U:U)+SUMIF('FG,ออนไล,คัดแยก'!$C:$C,'รับ-จ่าย ประจำวัน'!$B352,'FG,ออนไล,คัดแยก'!U:U)</f>
        <v>6</v>
      </c>
      <c r="BC352" s="16">
        <f>SUMIF(เตรียมส่วนผสม!$C:$C,'รับ-จ่าย ประจำวัน'!$B352,เตรียมส่วนผสม!V:V)+SUMIF(กวนไส้!$C:$C,'รับ-จ่าย ประจำวัน'!$B352,กวนไส้!V:V)+SUMIF(ผลิต1!$C:$C,'รับ-จ่าย ประจำวัน'!$B352,ผลิต1!V:V)+SUMIF(ผลิต2!$C:$C,'รับ-จ่าย ประจำวัน'!$B352,ผลิต2!V:V)+SUMIF(เส้นแต่งหน้าขนมเค้ก!$C:$C,'รับ-จ่าย ประจำวัน'!$B352,เส้นแต่งหน้าขนมเค้ก!V:V)+SUMIF(แพ็ค!$C:$C,'รับ-จ่าย ประจำวัน'!$B352,แพ็ค!V:V)+SUMIF(ธุรการ!$C:$C,'รับ-จ่าย ประจำวัน'!$B352,ธุรการ!V:V)+SUMIF(เส้นแต่งหน้าขนมปัง!$C:$C,'รับ-จ่าย ประจำวัน'!$B352,เส้นแต่งหน้าขนมปัง!V:V)+SUMIF('วางแผนBC,CJ'!$C:$C,'รับ-จ่าย ประจำวัน'!$B352,'วางแผนBC,CJ'!V:V)+SUMIF(RD!$C:$C,'รับ-จ่าย ประจำวัน'!$B352,RD!V:V)+SUMIF('FG,ออนไล,คัดแยก'!$C:$C,'รับ-จ่าย ประจำวัน'!$B352,'FG,ออนไล,คัดแยก'!V:V)</f>
        <v>7</v>
      </c>
      <c r="BD352" s="16">
        <f>SUMIF(เตรียมส่วนผสม!$C:$C,'รับ-จ่าย ประจำวัน'!$B352,เตรียมส่วนผสม!W:W)+SUMIF(กวนไส้!$C:$C,'รับ-จ่าย ประจำวัน'!$B352,กวนไส้!W:W)+SUMIF(ผลิต1!$C:$C,'รับ-จ่าย ประจำวัน'!$B352,ผลิต1!W:W)+SUMIF(ผลิต2!$C:$C,'รับ-จ่าย ประจำวัน'!$B352,ผลิต2!W:W)+SUMIF(เส้นแต่งหน้าขนมเค้ก!$C:$C,'รับ-จ่าย ประจำวัน'!$B352,เส้นแต่งหน้าขนมเค้ก!W:W)+SUMIF(แพ็ค!$C:$C,'รับ-จ่าย ประจำวัน'!$B352,แพ็ค!W:W)+SUMIF(ธุรการ!$C:$C,'รับ-จ่าย ประจำวัน'!$B352,ธุรการ!W:W)+SUMIF(เส้นแต่งหน้าขนมปัง!$C:$C,'รับ-จ่าย ประจำวัน'!$B352,เส้นแต่งหน้าขนมปัง!W:W)+SUMIF('วางแผนBC,CJ'!$C:$C,'รับ-จ่าย ประจำวัน'!$B352,'วางแผนBC,CJ'!W:W)+SUMIF(RD!$C:$C,'รับ-จ่าย ประจำวัน'!$B352,RD!W:W)+SUMIF('FG,ออนไล,คัดแยก'!$C:$C,'รับ-จ่าย ประจำวัน'!$B352,'FG,ออนไล,คัดแยก'!W:W)</f>
        <v>0</v>
      </c>
      <c r="BE352" s="16">
        <f>SUMIF(เตรียมส่วนผสม!$C:$C,'รับ-จ่าย ประจำวัน'!$B352,เตรียมส่วนผสม!X:X)+SUMIF(กวนไส้!$C:$C,'รับ-จ่าย ประจำวัน'!$B352,กวนไส้!X:X)+SUMIF(ผลิต1!$C:$C,'รับ-จ่าย ประจำวัน'!$B352,ผลิต1!X:X)+SUMIF(ผลิต2!$C:$C,'รับ-จ่าย ประจำวัน'!$B352,ผลิต2!X:X)+SUMIF(เส้นแต่งหน้าขนมเค้ก!$C:$C,'รับ-จ่าย ประจำวัน'!$B352,เส้นแต่งหน้าขนมเค้ก!X:X)+SUMIF(แพ็ค!$C:$C,'รับ-จ่าย ประจำวัน'!$B352,แพ็ค!X:X)+SUMIF(ธุรการ!$C:$C,'รับ-จ่าย ประจำวัน'!$B352,ธุรการ!X:X)+SUMIF(เส้นแต่งหน้าขนมปัง!$C:$C,'รับ-จ่าย ประจำวัน'!$B352,เส้นแต่งหน้าขนมปัง!X:X)+SUMIF('วางแผนBC,CJ'!$C:$C,'รับ-จ่าย ประจำวัน'!$B352,'วางแผนBC,CJ'!X:X)+SUMIF(RD!$C:$C,'รับ-จ่าย ประจำวัน'!$B352,RD!X:X)+SUMIF('FG,ออนไล,คัดแยก'!$C:$C,'รับ-จ่าย ประจำวัน'!$B352,'FG,ออนไล,คัดแยก'!X:X)</f>
        <v>0</v>
      </c>
      <c r="BF352" s="16">
        <f>SUMIF(เตรียมส่วนผสม!$C:$C,'รับ-จ่าย ประจำวัน'!$B352,เตรียมส่วนผสม!Y:Y)+SUMIF(กวนไส้!$C:$C,'รับ-จ่าย ประจำวัน'!$B352,กวนไส้!Y:Y)+SUMIF(ผลิต1!$C:$C,'รับ-จ่าย ประจำวัน'!$B352,ผลิต1!Y:Y)+SUMIF(ผลิต2!$C:$C,'รับ-จ่าย ประจำวัน'!$B352,ผลิต2!Y:Y)+SUMIF(เส้นแต่งหน้าขนมเค้ก!$C:$C,'รับ-จ่าย ประจำวัน'!$B352,เส้นแต่งหน้าขนมเค้ก!Y:Y)+SUMIF(แพ็ค!$C:$C,'รับ-จ่าย ประจำวัน'!$B352,แพ็ค!Y:Y)+SUMIF(ธุรการ!$C:$C,'รับ-จ่าย ประจำวัน'!$B352,ธุรการ!Y:Y)+SUMIF(เส้นแต่งหน้าขนมปัง!$C:$C,'รับ-จ่าย ประจำวัน'!$B352,เส้นแต่งหน้าขนมปัง!Y:Y)+SUMIF('วางแผนBC,CJ'!$C:$C,'รับ-จ่าย ประจำวัน'!$B352,'วางแผนBC,CJ'!Y:Y)+SUMIF(RD!$C:$C,'รับ-จ่าย ประจำวัน'!$B352,RD!Y:Y)+SUMIF('FG,ออนไล,คัดแยก'!$C:$C,'รับ-จ่าย ประจำวัน'!$B352,'FG,ออนไล,คัดแยก'!Y:Y)</f>
        <v>0</v>
      </c>
      <c r="BG352" s="16">
        <f>SUMIF(เตรียมส่วนผสม!$C:$C,'รับ-จ่าย ประจำวัน'!$B352,เตรียมส่วนผสม!Z:Z)+SUMIF(กวนไส้!$C:$C,'รับ-จ่าย ประจำวัน'!$B352,กวนไส้!Z:Z)+SUMIF(ผลิต1!$C:$C,'รับ-จ่าย ประจำวัน'!$B352,ผลิต1!Z:Z)+SUMIF(ผลิต2!$C:$C,'รับ-จ่าย ประจำวัน'!$B352,ผลิต2!Z:Z)+SUMIF(เส้นแต่งหน้าขนมเค้ก!$C:$C,'รับ-จ่าย ประจำวัน'!$B352,เส้นแต่งหน้าขนมเค้ก!Z:Z)+SUMIF(แพ็ค!$C:$C,'รับ-จ่าย ประจำวัน'!$B352,แพ็ค!Z:Z)+SUMIF(ธุรการ!$C:$C,'รับ-จ่าย ประจำวัน'!$B352,ธุรการ!Z:Z)+SUMIF(เส้นแต่งหน้าขนมปัง!$C:$C,'รับ-จ่าย ประจำวัน'!$B352,เส้นแต่งหน้าขนมปัง!Z:Z)+SUMIF('วางแผนBC,CJ'!$C:$C,'รับ-จ่าย ประจำวัน'!$B352,'วางแผนBC,CJ'!Z:Z)+SUMIF(RD!$C:$C,'รับ-จ่าย ประจำวัน'!$B352,RD!Z:Z)+SUMIF('FG,ออนไล,คัดแยก'!$C:$C,'รับ-จ่าย ประจำวัน'!$B352,'FG,ออนไล,คัดแยก'!Z:Z)</f>
        <v>6</v>
      </c>
      <c r="BH352" s="16">
        <f>SUMIF(เตรียมส่วนผสม!$C:$C,'รับ-จ่าย ประจำวัน'!$B352,เตรียมส่วนผสม!AA:AA)+SUMIF(กวนไส้!$C:$C,'รับ-จ่าย ประจำวัน'!$B352,กวนไส้!AA:AA)+SUMIF(ผลิต1!$C:$C,'รับ-จ่าย ประจำวัน'!$B352,ผลิต1!AA:AA)+SUMIF(ผลิต2!$C:$C,'รับ-จ่าย ประจำวัน'!$B352,ผลิต2!AA:AA)+SUMIF(เส้นแต่งหน้าขนมเค้ก!$C:$C,'รับ-จ่าย ประจำวัน'!$B352,เส้นแต่งหน้าขนมเค้ก!AA:AA)+SUMIF(แพ็ค!$C:$C,'รับ-จ่าย ประจำวัน'!$B352,แพ็ค!AA:AA)+SUMIF(ธุรการ!$C:$C,'รับ-จ่าย ประจำวัน'!$B352,ธุรการ!AA:AA)+SUMIF(เส้นแต่งหน้าขนมปัง!$C:$C,'รับ-จ่าย ประจำวัน'!$B352,เส้นแต่งหน้าขนมปัง!AA:AA)+SUMIF('วางแผนBC,CJ'!$C:$C,'รับ-จ่าย ประจำวัน'!$B352,'วางแผนBC,CJ'!AA:AA)+SUMIF(RD!$C:$C,'รับ-จ่าย ประจำวัน'!$B352,RD!AA:AA)+SUMIF('FG,ออนไล,คัดแยก'!$C:$C,'รับ-จ่าย ประจำวัน'!$B352,'FG,ออนไล,คัดแยก'!AA:AA)</f>
        <v>0</v>
      </c>
      <c r="BI352" s="16">
        <f>SUMIF(เตรียมส่วนผสม!$C:$C,'รับ-จ่าย ประจำวัน'!$B352,เตรียมส่วนผสม!AB:AB)+SUMIF(กวนไส้!$C:$C,'รับ-จ่าย ประจำวัน'!$B352,กวนไส้!AB:AB)+SUMIF(ผลิต1!$C:$C,'รับ-จ่าย ประจำวัน'!$B352,ผลิต1!AB:AB)+SUMIF(ผลิต2!$C:$C,'รับ-จ่าย ประจำวัน'!$B352,ผลิต2!AB:AB)+SUMIF(เส้นแต่งหน้าขนมเค้ก!$C:$C,'รับ-จ่าย ประจำวัน'!$B352,เส้นแต่งหน้าขนมเค้ก!AB:AB)+SUMIF(แพ็ค!$C:$C,'รับ-จ่าย ประจำวัน'!$B352,แพ็ค!AB:AB)+SUMIF(ธุรการ!$C:$C,'รับ-จ่าย ประจำวัน'!$B352,ธุรการ!AB:AB)+SUMIF(เส้นแต่งหน้าขนมปัง!$C:$C,'รับ-จ่าย ประจำวัน'!$B352,เส้นแต่งหน้าขนมปัง!AB:AB)+SUMIF('วางแผนBC,CJ'!$C:$C,'รับ-จ่าย ประจำวัน'!$B352,'วางแผนBC,CJ'!AB:AB)+SUMIF(RD!$C:$C,'รับ-จ่าย ประจำวัน'!$B352,RD!AB:AB)+SUMIF('FG,ออนไล,คัดแยก'!$C:$C,'รับ-จ่าย ประจำวัน'!$B352,'FG,ออนไล,คัดแยก'!AB:AB)</f>
        <v>7</v>
      </c>
      <c r="BJ352" s="16">
        <f>SUMIF(เตรียมส่วนผสม!$C:$C,'รับ-จ่าย ประจำวัน'!$B352,เตรียมส่วนผสม!AC:AC)+SUMIF(กวนไส้!$C:$C,'รับ-จ่าย ประจำวัน'!$B352,กวนไส้!AC:AC)+SUMIF(ผลิต1!$C:$C,'รับ-จ่าย ประจำวัน'!$B352,ผลิต1!AC:AC)+SUMIF(ผลิต2!$C:$C,'รับ-จ่าย ประจำวัน'!$B352,ผลิต2!AC:AC)+SUMIF(เส้นแต่งหน้าขนมเค้ก!$C:$C,'รับ-จ่าย ประจำวัน'!$B352,เส้นแต่งหน้าขนมเค้ก!AC:AC)+SUMIF(แพ็ค!$C:$C,'รับ-จ่าย ประจำวัน'!$B352,แพ็ค!AC:AC)+SUMIF(ธุรการ!$C:$C,'รับ-จ่าย ประจำวัน'!$B352,ธุรการ!AC:AC)+SUMIF(เส้นแต่งหน้าขนมปัง!$C:$C,'รับ-จ่าย ประจำวัน'!$B352,เส้นแต่งหน้าขนมปัง!AC:AC)+SUMIF('วางแผนBC,CJ'!$C:$C,'รับ-จ่าย ประจำวัน'!$B352,'วางแผนBC,CJ'!AC:AC)+SUMIF(RD!$C:$C,'รับ-จ่าย ประจำวัน'!$B352,RD!AC:AC)+SUMIF('FG,ออนไล,คัดแยก'!$C:$C,'รับ-จ่าย ประจำวัน'!$B352,'FG,ออนไล,คัดแยก'!AC:AC)</f>
        <v>1</v>
      </c>
      <c r="BK352" s="16">
        <f>SUMIF(เตรียมส่วนผสม!$C:$C,'รับ-จ่าย ประจำวัน'!$B352,เตรียมส่วนผสม!AD:AD)+SUMIF(กวนไส้!$C:$C,'รับ-จ่าย ประจำวัน'!$B352,กวนไส้!AD:AD)+SUMIF(ผลิต1!$C:$C,'รับ-จ่าย ประจำวัน'!$B352,ผลิต1!AD:AD)+SUMIF(ผลิต2!$C:$C,'รับ-จ่าย ประจำวัน'!$B352,ผลิต2!AD:AD)+SUMIF(เส้นแต่งหน้าขนมเค้ก!$C:$C,'รับ-จ่าย ประจำวัน'!$B352,เส้นแต่งหน้าขนมเค้ก!AD:AD)+SUMIF(แพ็ค!$C:$C,'รับ-จ่าย ประจำวัน'!$B352,แพ็ค!AD:AD)+SUMIF(ธุรการ!$C:$C,'รับ-จ่าย ประจำวัน'!$B352,ธุรการ!AD:AD)+SUMIF(เส้นแต่งหน้าขนมปัง!$C:$C,'รับ-จ่าย ประจำวัน'!$B352,เส้นแต่งหน้าขนมปัง!AD:AD)+SUMIF('วางแผนBC,CJ'!$C:$C,'รับ-จ่าย ประจำวัน'!$B352,'วางแผนBC,CJ'!AD:AD)+SUMIF(RD!$C:$C,'รับ-จ่าย ประจำวัน'!$B352,RD!AD:AD)+SUMIF('FG,ออนไล,คัดแยก'!$C:$C,'รับ-จ่าย ประจำวัน'!$B352,'FG,ออนไล,คัดแยก'!AD:AD)</f>
        <v>1</v>
      </c>
      <c r="BL352" s="16">
        <f>SUMIF(เตรียมส่วนผสม!$C:$C,'รับ-จ่าย ประจำวัน'!$B352,เตรียมส่วนผสม!AE:AE)+SUMIF(กวนไส้!$C:$C,'รับ-จ่าย ประจำวัน'!$B352,กวนไส้!AE:AE)+SUMIF(ผลิต1!$C:$C,'รับ-จ่าย ประจำวัน'!$B352,ผลิต1!AE:AE)+SUMIF(ผลิต2!$C:$C,'รับ-จ่าย ประจำวัน'!$B352,ผลิต2!AE:AE)+SUMIF(เส้นแต่งหน้าขนมเค้ก!$C:$C,'รับ-จ่าย ประจำวัน'!$B352,เส้นแต่งหน้าขนมเค้ก!AE:AE)+SUMIF(แพ็ค!$C:$C,'รับ-จ่าย ประจำวัน'!$B352,แพ็ค!AE:AE)+SUMIF(ธุรการ!$C:$C,'รับ-จ่าย ประจำวัน'!$B352,ธุรการ!AE:AE)+SUMIF(เส้นแต่งหน้าขนมปัง!$C:$C,'รับ-จ่าย ประจำวัน'!$B352,เส้นแต่งหน้าขนมปัง!AE:AE)+SUMIF('วางแผนBC,CJ'!$C:$C,'รับ-จ่าย ประจำวัน'!$B352,'วางแผนBC,CJ'!AE:AE)+SUMIF(RD!$C:$C,'รับ-จ่าย ประจำวัน'!$B352,RD!AE:AE)+SUMIF('FG,ออนไล,คัดแยก'!$C:$C,'รับ-จ่าย ประจำวัน'!$B352,'FG,ออนไล,คัดแยก'!AE:AE)</f>
        <v>6</v>
      </c>
      <c r="BM352" s="16">
        <f>SUMIF(เตรียมส่วนผสม!$C:$C,'รับ-จ่าย ประจำวัน'!$B352,เตรียมส่วนผสม!AF:AF)+SUMIF(กวนไส้!$C:$C,'รับ-จ่าย ประจำวัน'!$B352,กวนไส้!AF:AF)+SUMIF(ผลิต1!$C:$C,'รับ-จ่าย ประจำวัน'!$B352,ผลิต1!AF:AF)+SUMIF(ผลิต2!$C:$C,'รับ-จ่าย ประจำวัน'!$B352,ผลิต2!AF:AF)+SUMIF(เส้นแต่งหน้าขนมเค้ก!$C:$C,'รับ-จ่าย ประจำวัน'!$B352,เส้นแต่งหน้าขนมเค้ก!AF:AF)+SUMIF(แพ็ค!$C:$C,'รับ-จ่าย ประจำวัน'!$B352,แพ็ค!AF:AF)+SUMIF(ธุรการ!$C:$C,'รับ-จ่าย ประจำวัน'!$B352,ธุรการ!AF:AF)+SUMIF(เส้นแต่งหน้าขนมปัง!$C:$C,'รับ-จ่าย ประจำวัน'!$B352,เส้นแต่งหน้าขนมปัง!AF:AF)+SUMIF('วางแผนBC,CJ'!$C:$C,'รับ-จ่าย ประจำวัน'!$B352,'วางแผนBC,CJ'!AF:AF)+SUMIF(RD!$C:$C,'รับ-จ่าย ประจำวัน'!$B352,RD!AF:AF)+SUMIF('FG,ออนไล,คัดแยก'!$C:$C,'รับ-จ่าย ประจำวัน'!$B352,'FG,ออนไล,คัดแยก'!AF:AF)</f>
        <v>0</v>
      </c>
      <c r="BN352" s="16">
        <f>SUMIF(เตรียมส่วนผสม!$C:$C,'รับ-จ่าย ประจำวัน'!$B352,เตรียมส่วนผสม!AG:AG)+SUMIF(กวนไส้!$C:$C,'รับ-จ่าย ประจำวัน'!$B352,กวนไส้!AG:AG)+SUMIF(ผลิต1!$C:$C,'รับ-จ่าย ประจำวัน'!$B352,ผลิต1!AG:AG)+SUMIF(ผลิต2!$C:$C,'รับ-จ่าย ประจำวัน'!$B352,ผลิต2!AG:AG)+SUMIF(เส้นแต่งหน้าขนมเค้ก!$C:$C,'รับ-จ่าย ประจำวัน'!$B352,เส้นแต่งหน้าขนมเค้ก!AG:AG)+SUMIF(แพ็ค!$C:$C,'รับ-จ่าย ประจำวัน'!$B352,แพ็ค!AG:AG)+SUMIF(ธุรการ!$C:$C,'รับ-จ่าย ประจำวัน'!$B352,ธุรการ!AG:AG)+SUMIF(เส้นแต่งหน้าขนมปัง!$C:$C,'รับ-จ่าย ประจำวัน'!$B352,เส้นแต่งหน้าขนมปัง!AG:AG)+SUMIF('วางแผนBC,CJ'!$C:$C,'รับ-จ่าย ประจำวัน'!$B352,'วางแผนBC,CJ'!AG:AG)+SUMIF(RD!$C:$C,'รับ-จ่าย ประจำวัน'!$B352,RD!AG:AG)+SUMIF('FG,ออนไล,คัดแยก'!$C:$C,'รับ-จ่าย ประจำวัน'!$B352,'FG,ออนไล,คัดแยก'!AG:AG)</f>
        <v>1</v>
      </c>
      <c r="BO352" s="16">
        <f>SUMIF(เตรียมส่วนผสม!$C:$C,'รับ-จ่าย ประจำวัน'!$B352,เตรียมส่วนผสม!AH:AH)+SUMIF(กวนไส้!$C:$C,'รับ-จ่าย ประจำวัน'!$B352,กวนไส้!AH:AH)+SUMIF(ผลิต1!$C:$C,'รับ-จ่าย ประจำวัน'!$B352,ผลิต1!AH:AH)+SUMIF(ผลิต2!$C:$C,'รับ-จ่าย ประจำวัน'!$B352,ผลิต2!AH:AH)+SUMIF(เส้นแต่งหน้าขนมเค้ก!$C:$C,'รับ-จ่าย ประจำวัน'!$B352,เส้นแต่งหน้าขนมเค้ก!AH:AH)+SUMIF(แพ็ค!$C:$C,'รับ-จ่าย ประจำวัน'!$B352,แพ็ค!AH:AH)+SUMIF(ธุรการ!$C:$C,'รับ-จ่าย ประจำวัน'!$B352,ธุรการ!AH:AH)+SUMIF(เส้นแต่งหน้าขนมปัง!$C:$C,'รับ-จ่าย ประจำวัน'!$B352,เส้นแต่งหน้าขนมปัง!AH:AH)+SUMIF('วางแผนBC,CJ'!$C:$C,'รับ-จ่าย ประจำวัน'!$B352,'วางแผนBC,CJ'!AH:AH)+SUMIF(RD!$C:$C,'รับ-จ่าย ประจำวัน'!$B352,RD!AH:AH)+SUMIF('FG,ออนไล,คัดแยก'!$C:$C,'รับ-จ่าย ประจำวัน'!$B352,'FG,ออนไล,คัดแยก'!AH:AH)</f>
        <v>0</v>
      </c>
      <c r="BP352" s="16">
        <f>SUMIF(เตรียมส่วนผสม!$C:$C,'รับ-จ่าย ประจำวัน'!$B352,เตรียมส่วนผสม!AI:AI)+SUMIF(กวนไส้!$C:$C,'รับ-จ่าย ประจำวัน'!$B352,กวนไส้!AI:AI)+SUMIF(ผลิต1!$C:$C,'รับ-จ่าย ประจำวัน'!$B352,ผลิต1!AI:AI)+SUMIF(ผลิต2!$C:$C,'รับ-จ่าย ประจำวัน'!$B352,ผลิต2!AI:AI)+SUMIF(เส้นแต่งหน้าขนมเค้ก!$C:$C,'รับ-จ่าย ประจำวัน'!$B352,เส้นแต่งหน้าขนมเค้ก!AI:AI)+SUMIF(แพ็ค!$C:$C,'รับ-จ่าย ประจำวัน'!$B352,แพ็ค!AI:AI)+SUMIF(ธุรการ!$C:$C,'รับ-จ่าย ประจำวัน'!$B352,ธุรการ!AI:AI)+SUMIF(เส้นแต่งหน้าขนมปัง!$C:$C,'รับ-จ่าย ประจำวัน'!$B352,เส้นแต่งหน้าขนมปัง!AI:AI)+SUMIF('วางแผนBC,CJ'!$C:$C,'รับ-จ่าย ประจำวัน'!$B352,'วางแผนBC,CJ'!AI:AI)+SUMIF(RD!$C:$C,'รับ-จ่าย ประจำวัน'!$B352,RD!AI:AI)+SUMIF('FG,ออนไล,คัดแยก'!$C:$C,'รับ-จ่าย ประจำวัน'!$B352,'FG,ออนไล,คัดแยก'!AI:AI)</f>
        <v>9</v>
      </c>
      <c r="BQ352" s="16">
        <f>SUMIF(เตรียมส่วนผสม!$C:$C,'รับ-จ่าย ประจำวัน'!$B352,เตรียมส่วนผสม!AJ:AJ)+SUMIF(กวนไส้!$C:$C,'รับ-จ่าย ประจำวัน'!$B352,กวนไส้!AJ:AJ)+SUMIF(ผลิต1!$C:$C,'รับ-จ่าย ประจำวัน'!$B352,ผลิต1!AJ:AJ)+SUMIF(ผลิต2!$C:$C,'รับ-จ่าย ประจำวัน'!$B352,ผลิต2!AJ:AJ)+SUMIF(เส้นแต่งหน้าขนมเค้ก!$C:$C,'รับ-จ่าย ประจำวัน'!$B352,เส้นแต่งหน้าขนมเค้ก!AJ:AJ)+SUMIF(แพ็ค!$C:$C,'รับ-จ่าย ประจำวัน'!$B352,แพ็ค!AJ:AJ)+SUMIF(ธุรการ!$C:$C,'รับ-จ่าย ประจำวัน'!$B352,ธุรการ!AJ:AJ)+SUMIF(เส้นแต่งหน้าขนมปัง!$C:$C,'รับ-จ่าย ประจำวัน'!$B352,เส้นแต่งหน้าขนมปัง!AJ:AJ)+SUMIF('วางแผนBC,CJ'!$C:$C,'รับ-จ่าย ประจำวัน'!$B352,'วางแผนBC,CJ'!AJ:AJ)+SUMIF(RD!$C:$C,'รับ-จ่าย ประจำวัน'!$B352,RD!AJ:AJ)+SUMIF('FG,ออนไล,คัดแยก'!$C:$C,'รับ-จ่าย ประจำวัน'!$B352,'FG,ออนไล,คัดแยก'!AJ:AJ)</f>
        <v>6</v>
      </c>
      <c r="BR352" s="16">
        <f>SUMIF(เตรียมส่วนผสม!$C:$C,'รับ-จ่าย ประจำวัน'!$B352,เตรียมส่วนผสม!AK:AK)+SUMIF(กวนไส้!$C:$C,'รับ-จ่าย ประจำวัน'!$B352,กวนไส้!AK:AK)+SUMIF(ผลิต1!$C:$C,'รับ-จ่าย ประจำวัน'!$B352,ผลิต1!AK:AK)+SUMIF(ผลิต2!$C:$C,'รับ-จ่าย ประจำวัน'!$B352,ผลิต2!AK:AK)+SUMIF(เส้นแต่งหน้าขนมเค้ก!$C:$C,'รับ-จ่าย ประจำวัน'!$B352,เส้นแต่งหน้าขนมเค้ก!AK:AK)+SUMIF(แพ็ค!$C:$C,'รับ-จ่าย ประจำวัน'!$B352,แพ็ค!AK:AK)+SUMIF(ธุรการ!$C:$C,'รับ-จ่าย ประจำวัน'!$B352,ธุรการ!AK:AK)+SUMIF(เส้นแต่งหน้าขนมปัง!$C:$C,'รับ-จ่าย ประจำวัน'!$B352,เส้นแต่งหน้าขนมปัง!AK:AK)+SUMIF('วางแผนBC,CJ'!$C:$C,'รับ-จ่าย ประจำวัน'!$B352,'วางแผนBC,CJ'!AK:AK)+SUMIF(RD!$C:$C,'รับ-จ่าย ประจำวัน'!$B352,RD!AK:AK)+SUMIF('FG,ออนไล,คัดแยก'!$C:$C,'รับ-จ่าย ประจำวัน'!$B352,'FG,ออนไล,คัดแยก'!AK:AK)</f>
        <v>0</v>
      </c>
      <c r="BS352" s="16">
        <f>SUMIF(เตรียมส่วนผสม!$C:$C,'รับ-จ่าย ประจำวัน'!$B352,เตรียมส่วนผสม!AL:AL)+SUMIF(กวนไส้!$C:$C,'รับ-จ่าย ประจำวัน'!$B352,กวนไส้!AL:AL)+SUMIF(ผลิต1!$C:$C,'รับ-จ่าย ประจำวัน'!$B352,ผลิต1!AL:AL)+SUMIF(ผลิต2!$C:$C,'รับ-จ่าย ประจำวัน'!$B352,ผลิต2!AL:AL)+SUMIF(เส้นแต่งหน้าขนมเค้ก!$C:$C,'รับ-จ่าย ประจำวัน'!$B352,เส้นแต่งหน้าขนมเค้ก!AL:AL)+SUMIF(แพ็ค!$C:$C,'รับ-จ่าย ประจำวัน'!$B352,แพ็ค!AL:AL)+SUMIF(ธุรการ!$C:$C,'รับ-จ่าย ประจำวัน'!$B352,ธุรการ!AL:AL)+SUMIF(เส้นแต่งหน้าขนมปัง!$C:$C,'รับ-จ่าย ประจำวัน'!$B352,เส้นแต่งหน้าขนมปัง!AL:AL)+SUMIF('วางแผนBC,CJ'!$C:$C,'รับ-จ่าย ประจำวัน'!$B352,'วางแผนBC,CJ'!AL:AL)+SUMIF(RD!$C:$C,'รับ-จ่าย ประจำวัน'!$B352,RD!AL:AL)+SUMIF('FG,ออนไล,คัดแยก'!$C:$C,'รับ-จ่าย ประจำวัน'!$B352,'FG,ออนไล,คัดแยก'!AL:AL)</f>
        <v>0</v>
      </c>
      <c r="BT352" s="18">
        <f t="shared" si="70"/>
        <v>71</v>
      </c>
      <c r="BU352" s="116">
        <f>126+4</f>
        <v>130</v>
      </c>
      <c r="BV352" s="146">
        <f t="shared" si="71"/>
        <v>117</v>
      </c>
      <c r="BW352" s="183">
        <v>30</v>
      </c>
      <c r="BX352" s="172">
        <f t="shared" si="81"/>
        <v>2.3666666666666667</v>
      </c>
      <c r="BY352" s="188">
        <f t="shared" si="74"/>
        <v>49.436619718309856</v>
      </c>
      <c r="BZ352" s="180">
        <f t="shared" ca="1" si="73"/>
        <v>46252.436619718312</v>
      </c>
      <c r="CA352" s="152"/>
      <c r="CB352" s="93"/>
      <c r="CC352" s="93"/>
      <c r="CD352" s="93"/>
      <c r="CE352" s="93"/>
      <c r="CF352" s="93"/>
      <c r="CG352" s="93"/>
      <c r="CH352" s="93"/>
      <c r="CI352" s="93"/>
      <c r="CJ352" s="94"/>
      <c r="CK352" s="9">
        <f t="shared" si="75"/>
        <v>-13</v>
      </c>
    </row>
    <row r="353" spans="1:89" x14ac:dyDescent="0.5">
      <c r="A353" s="149" t="s">
        <v>1050</v>
      </c>
      <c r="B353" s="24" t="s">
        <v>1050</v>
      </c>
      <c r="C353" s="10" t="s">
        <v>1535</v>
      </c>
      <c r="D353" s="135" t="s">
        <v>71</v>
      </c>
      <c r="E353" s="11">
        <v>25</v>
      </c>
      <c r="F353" s="75"/>
      <c r="G353" s="11"/>
      <c r="H353" s="12">
        <v>1367</v>
      </c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16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3"/>
      <c r="AF353" s="13"/>
      <c r="AG353" s="13"/>
      <c r="AH353" s="13"/>
      <c r="AI353" s="14"/>
      <c r="AJ353" s="14"/>
      <c r="AK353" s="14"/>
      <c r="AL353" s="14"/>
      <c r="AM353" s="14"/>
      <c r="AN353" s="15">
        <f t="shared" si="69"/>
        <v>0</v>
      </c>
      <c r="AO353" s="16">
        <f>SUMIF(เตรียมส่วนผสม!$C:$C,'รับ-จ่าย ประจำวัน'!$B353,เตรียมส่วนผสม!H:H)+SUMIF(กวนไส้!$C:$C,'รับ-จ่าย ประจำวัน'!$B353,กวนไส้!H:H)+SUMIF(ผลิต1!$C:$C,'รับ-จ่าย ประจำวัน'!$B353,ผลิต1!H:H)+SUMIF(ผลิต2!$C:$C,'รับ-จ่าย ประจำวัน'!$B353,ผลิต2!H:H)+SUMIF(เส้นแต่งหน้าขนมเค้ก!$C:$C,'รับ-จ่าย ประจำวัน'!$B353,เส้นแต่งหน้าขนมเค้ก!H:H)+SUMIF(แพ็ค!$C:$C,'รับ-จ่าย ประจำวัน'!$B353,แพ็ค!H:H)+SUMIF(ธุรการ!$C:$C,'รับ-จ่าย ประจำวัน'!$B353,ธุรการ!H:H)+SUMIF(เส้นแต่งหน้าขนมปัง!$C:$C,'รับ-จ่าย ประจำวัน'!$B353,เส้นแต่งหน้าขนมปัง!H:H)+SUMIF('วางแผนBC,CJ'!$C:$C,'รับ-จ่าย ประจำวัน'!$B353,'วางแผนBC,CJ'!H:H)+SUMIF(RD!$C:$C,'รับ-จ่าย ประจำวัน'!$B353,RD!H:H)+SUMIF('FG,ออนไล,คัดแยก'!$C:$C,'รับ-จ่าย ประจำวัน'!$B353,'FG,ออนไล,คัดแยก'!H:H)</f>
        <v>7</v>
      </c>
      <c r="AP353" s="16">
        <f>SUMIF(เตรียมส่วนผสม!$C:$C,'รับ-จ่าย ประจำวัน'!$B353,เตรียมส่วนผสม!I:I)+SUMIF(กวนไส้!$C:$C,'รับ-จ่าย ประจำวัน'!$B353,กวนไส้!I:I)+SUMIF(ผลิต1!$C:$C,'รับ-จ่าย ประจำวัน'!$B353,ผลิต1!I:I)+SUMIF(ผลิต2!$C:$C,'รับ-จ่าย ประจำวัน'!$B353,ผลิต2!I:I)+SUMIF(เส้นแต่งหน้าขนมเค้ก!$C:$C,'รับ-จ่าย ประจำวัน'!$B353,เส้นแต่งหน้าขนมเค้ก!I:I)+SUMIF(แพ็ค!$C:$C,'รับ-จ่าย ประจำวัน'!$B353,แพ็ค!I:I)+SUMIF(ธุรการ!$C:$C,'รับ-จ่าย ประจำวัน'!$B353,ธุรการ!I:I)+SUMIF(เส้นแต่งหน้าขนมปัง!$C:$C,'รับ-จ่าย ประจำวัน'!$B353,เส้นแต่งหน้าขนมปัง!I:I)+SUMIF('วางแผนBC,CJ'!$C:$C,'รับ-จ่าย ประจำวัน'!$B353,'วางแผนBC,CJ'!I:I)+SUMIF(RD!$C:$C,'รับ-จ่าย ประจำวัน'!$B353,RD!I:I)+SUMIF('FG,ออนไล,คัดแยก'!$C:$C,'รับ-จ่าย ประจำวัน'!$B353,'FG,ออนไล,คัดแยก'!I:I)</f>
        <v>5</v>
      </c>
      <c r="AQ353" s="16">
        <f>SUMIF(เตรียมส่วนผสม!$C:$C,'รับ-จ่าย ประจำวัน'!$B353,เตรียมส่วนผสม!J:J)+SUMIF(กวนไส้!$C:$C,'รับ-จ่าย ประจำวัน'!$B353,กวนไส้!J:J)+SUMIF(ผลิต1!$C:$C,'รับ-จ่าย ประจำวัน'!$B353,ผลิต1!J:J)+SUMIF(ผลิต2!$C:$C,'รับ-จ่าย ประจำวัน'!$B353,ผลิต2!J:J)+SUMIF(เส้นแต่งหน้าขนมเค้ก!$C:$C,'รับ-จ่าย ประจำวัน'!$B353,เส้นแต่งหน้าขนมเค้ก!J:J)+SUMIF(แพ็ค!$C:$C,'รับ-จ่าย ประจำวัน'!$B353,แพ็ค!J:J)+SUMIF(ธุรการ!$C:$C,'รับ-จ่าย ประจำวัน'!$B353,ธุรการ!J:J)+SUMIF(เส้นแต่งหน้าขนมปัง!$C:$C,'รับ-จ่าย ประจำวัน'!$B353,เส้นแต่งหน้าขนมปัง!J:J)+SUMIF('วางแผนBC,CJ'!$C:$C,'รับ-จ่าย ประจำวัน'!$B353,'วางแผนBC,CJ'!J:J)+SUMIF(RD!$C:$C,'รับ-จ่าย ประจำวัน'!$B353,RD!J:J)+SUMIF('FG,ออนไล,คัดแยก'!$C:$C,'รับ-จ่าย ประจำวัน'!$B353,'FG,ออนไล,คัดแยก'!J:J)</f>
        <v>0</v>
      </c>
      <c r="AR353" s="16">
        <f>SUMIF(เตรียมส่วนผสม!$C:$C,'รับ-จ่าย ประจำวัน'!$B353,เตรียมส่วนผสม!K:K)+SUMIF(กวนไส้!$C:$C,'รับ-จ่าย ประจำวัน'!$B353,กวนไส้!K:K)+SUMIF(ผลิต1!$C:$C,'รับ-จ่าย ประจำวัน'!$B353,ผลิต1!K:K)+SUMIF(ผลิต2!$C:$C,'รับ-จ่าย ประจำวัน'!$B353,ผลิต2!K:K)+SUMIF(เส้นแต่งหน้าขนมเค้ก!$C:$C,'รับ-จ่าย ประจำวัน'!$B353,เส้นแต่งหน้าขนมเค้ก!K:K)+SUMIF(แพ็ค!$C:$C,'รับ-จ่าย ประจำวัน'!$B353,แพ็ค!K:K)+SUMIF(ธุรการ!$C:$C,'รับ-จ่าย ประจำวัน'!$B353,ธุรการ!K:K)+SUMIF(เส้นแต่งหน้าขนมปัง!$C:$C,'รับ-จ่าย ประจำวัน'!$B353,เส้นแต่งหน้าขนมปัง!K:K)+SUMIF('วางแผนBC,CJ'!$C:$C,'รับ-จ่าย ประจำวัน'!$B353,'วางแผนBC,CJ'!K:K)+SUMIF(RD!$C:$C,'รับ-จ่าย ประจำวัน'!$B353,RD!K:K)+SUMIF('FG,ออนไล,คัดแยก'!$C:$C,'รับ-จ่าย ประจำวัน'!$B353,'FG,ออนไล,คัดแยก'!K:K)</f>
        <v>7</v>
      </c>
      <c r="AS353" s="16">
        <f>SUMIF(เตรียมส่วนผสม!$C:$C,'รับ-จ่าย ประจำวัน'!$B353,เตรียมส่วนผสม!L:L)+SUMIF(กวนไส้!$C:$C,'รับ-จ่าย ประจำวัน'!$B353,กวนไส้!L:L)+SUMIF(ผลิต1!$C:$C,'รับ-จ่าย ประจำวัน'!$B353,ผลิต1!L:L)+SUMIF(ผลิต2!$C:$C,'รับ-จ่าย ประจำวัน'!$B353,ผลิต2!L:L)+SUMIF(เส้นแต่งหน้าขนมเค้ก!$C:$C,'รับ-จ่าย ประจำวัน'!$B353,เส้นแต่งหน้าขนมเค้ก!L:L)+SUMIF(แพ็ค!$C:$C,'รับ-จ่าย ประจำวัน'!$B353,แพ็ค!L:L)+SUMIF(ธุรการ!$C:$C,'รับ-จ่าย ประจำวัน'!$B353,ธุรการ!L:L)+SUMIF(เส้นแต่งหน้าขนมปัง!$C:$C,'รับ-จ่าย ประจำวัน'!$B353,เส้นแต่งหน้าขนมปัง!L:L)+SUMIF('วางแผนBC,CJ'!$C:$C,'รับ-จ่าย ประจำวัน'!$B353,'วางแผนBC,CJ'!L:L)+SUMIF(RD!$C:$C,'รับ-จ่าย ประจำวัน'!$B353,RD!L:L)+SUMIF('FG,ออนไล,คัดแยก'!$C:$C,'รับ-จ่าย ประจำวัน'!$B353,'FG,ออนไล,คัดแยก'!L:L)</f>
        <v>10</v>
      </c>
      <c r="AT353" s="16">
        <f>SUMIF(เตรียมส่วนผสม!$C:$C,'รับ-จ่าย ประจำวัน'!$B353,เตรียมส่วนผสม!M:M)+SUMIF(กวนไส้!$C:$C,'รับ-จ่าย ประจำวัน'!$B353,กวนไส้!M:M)+SUMIF(ผลิต1!$C:$C,'รับ-จ่าย ประจำวัน'!$B353,ผลิต1!M:M)+SUMIF(ผลิต2!$C:$C,'รับ-จ่าย ประจำวัน'!$B353,ผลิต2!M:M)+SUMIF(เส้นแต่งหน้าขนมเค้ก!$C:$C,'รับ-จ่าย ประจำวัน'!$B353,เส้นแต่งหน้าขนมเค้ก!M:M)+SUMIF(แพ็ค!$C:$C,'รับ-จ่าย ประจำวัน'!$B353,แพ็ค!M:M)+SUMIF(ธุรการ!$C:$C,'รับ-จ่าย ประจำวัน'!$B353,ธุรการ!M:M)+SUMIF(เส้นแต่งหน้าขนมปัง!$C:$C,'รับ-จ่าย ประจำวัน'!$B353,เส้นแต่งหน้าขนมปัง!M:M)+SUMIF('วางแผนBC,CJ'!$C:$C,'รับ-จ่าย ประจำวัน'!$B353,'วางแผนBC,CJ'!M:M)+SUMIF(RD!$C:$C,'รับ-จ่าย ประจำวัน'!$B353,RD!M:M)+SUMIF('FG,ออนไล,คัดแยก'!$C:$C,'รับ-จ่าย ประจำวัน'!$B353,'FG,ออนไล,คัดแยก'!M:M)</f>
        <v>0</v>
      </c>
      <c r="AU353" s="16">
        <f>SUMIF(เตรียมส่วนผสม!$C:$C,'รับ-จ่าย ประจำวัน'!$B353,เตรียมส่วนผสม!N:N)+SUMIF(กวนไส้!$C:$C,'รับ-จ่าย ประจำวัน'!$B353,กวนไส้!N:N)+SUMIF(ผลิต1!$C:$C,'รับ-จ่าย ประจำวัน'!$B353,ผลิต1!N:N)+SUMIF(ผลิต2!$C:$C,'รับ-จ่าย ประจำวัน'!$B353,ผลิต2!N:N)+SUMIF(เส้นแต่งหน้าขนมเค้ก!$C:$C,'รับ-จ่าย ประจำวัน'!$B353,เส้นแต่งหน้าขนมเค้ก!N:N)+SUMIF(แพ็ค!$C:$C,'รับ-จ่าย ประจำวัน'!$B353,แพ็ค!N:N)+SUMIF(ธุรการ!$C:$C,'รับ-จ่าย ประจำวัน'!$B353,ธุรการ!N:N)+SUMIF(เส้นแต่งหน้าขนมปัง!$C:$C,'รับ-จ่าย ประจำวัน'!$B353,เส้นแต่งหน้าขนมปัง!N:N)+SUMIF('วางแผนBC,CJ'!$C:$C,'รับ-จ่าย ประจำวัน'!$B353,'วางแผนBC,CJ'!N:N)+SUMIF(RD!$C:$C,'รับ-จ่าย ประจำวัน'!$B353,RD!N:N)+SUMIF('FG,ออนไล,คัดแยก'!$C:$C,'รับ-จ่าย ประจำวัน'!$B353,'FG,ออนไล,คัดแยก'!N:N)</f>
        <v>6</v>
      </c>
      <c r="AV353" s="16">
        <f>SUMIF(เตรียมส่วนผสม!$C:$C,'รับ-จ่าย ประจำวัน'!$B353,เตรียมส่วนผสม!O:O)+SUMIF(กวนไส้!$C:$C,'รับ-จ่าย ประจำวัน'!$B353,กวนไส้!O:O)+SUMIF(ผลิต1!$C:$C,'รับ-จ่าย ประจำวัน'!$B353,ผลิต1!O:O)+SUMIF(ผลิต2!$C:$C,'รับ-จ่าย ประจำวัน'!$B353,ผลิต2!O:O)+SUMIF(เส้นแต่งหน้าขนมเค้ก!$C:$C,'รับ-จ่าย ประจำวัน'!$B353,เส้นแต่งหน้าขนมเค้ก!O:O)+SUMIF(แพ็ค!$C:$C,'รับ-จ่าย ประจำวัน'!$B353,แพ็ค!O:O)+SUMIF(ธุรการ!$C:$C,'รับ-จ่าย ประจำวัน'!$B353,ธุรการ!O:O)+SUMIF(เส้นแต่งหน้าขนมปัง!$C:$C,'รับ-จ่าย ประจำวัน'!$B353,เส้นแต่งหน้าขนมปัง!O:O)+SUMIF('วางแผนBC,CJ'!$C:$C,'รับ-จ่าย ประจำวัน'!$B353,'วางแผนBC,CJ'!O:O)+SUMIF(RD!$C:$C,'รับ-จ่าย ประจำวัน'!$B353,RD!O:O)+SUMIF('FG,ออนไล,คัดแยก'!$C:$C,'รับ-จ่าย ประจำวัน'!$B353,'FG,ออนไล,คัดแยก'!O:O)</f>
        <v>10</v>
      </c>
      <c r="AW353" s="16">
        <f>SUMIF(เตรียมส่วนผสม!$C:$C,'รับ-จ่าย ประจำวัน'!$B353,เตรียมส่วนผสม!P:P)+SUMIF(กวนไส้!$C:$C,'รับ-จ่าย ประจำวัน'!$B353,กวนไส้!P:P)+SUMIF(ผลิต1!$C:$C,'รับ-จ่าย ประจำวัน'!$B353,ผลิต1!P:P)+SUMIF(ผลิต2!$C:$C,'รับ-จ่าย ประจำวัน'!$B353,ผลิต2!P:P)+SUMIF(เส้นแต่งหน้าขนมเค้ก!$C:$C,'รับ-จ่าย ประจำวัน'!$B353,เส้นแต่งหน้าขนมเค้ก!P:P)+SUMIF(แพ็ค!$C:$C,'รับ-จ่าย ประจำวัน'!$B353,แพ็ค!P:P)+SUMIF(ธุรการ!$C:$C,'รับ-จ่าย ประจำวัน'!$B353,ธุรการ!P:P)+SUMIF(เส้นแต่งหน้าขนมปัง!$C:$C,'รับ-จ่าย ประจำวัน'!$B353,เส้นแต่งหน้าขนมปัง!P:P)+SUMIF('วางแผนBC,CJ'!$C:$C,'รับ-จ่าย ประจำวัน'!$B353,'วางแผนBC,CJ'!P:P)+SUMIF(RD!$C:$C,'รับ-จ่าย ประจำวัน'!$B353,RD!P:P)+SUMIF('FG,ออนไล,คัดแยก'!$C:$C,'รับ-จ่าย ประจำวัน'!$B353,'FG,ออนไล,คัดแยก'!P:P)</f>
        <v>5</v>
      </c>
      <c r="AX353" s="16">
        <f>SUMIF(เตรียมส่วนผสม!$C:$C,'รับ-จ่าย ประจำวัน'!$B353,เตรียมส่วนผสม!Q:Q)+SUMIF(กวนไส้!$C:$C,'รับ-จ่าย ประจำวัน'!$B353,กวนไส้!Q:Q)+SUMIF(ผลิต1!$C:$C,'รับ-จ่าย ประจำวัน'!$B353,ผลิต1!Q:Q)+SUMIF(ผลิต2!$C:$C,'รับ-จ่าย ประจำวัน'!$B353,ผลิต2!Q:Q)+SUMIF(เส้นแต่งหน้าขนมเค้ก!$C:$C,'รับ-จ่าย ประจำวัน'!$B353,เส้นแต่งหน้าขนมเค้ก!Q:Q)+SUMIF(แพ็ค!$C:$C,'รับ-จ่าย ประจำวัน'!$B353,แพ็ค!Q:Q)+SUMIF(ธุรการ!$C:$C,'รับ-จ่าย ประจำวัน'!$B353,ธุรการ!Q:Q)+SUMIF(เส้นแต่งหน้าขนมปัง!$C:$C,'รับ-จ่าย ประจำวัน'!$B353,เส้นแต่งหน้าขนมปัง!Q:Q)+SUMIF('วางแผนBC,CJ'!$C:$C,'รับ-จ่าย ประจำวัน'!$B353,'วางแผนBC,CJ'!Q:Q)+SUMIF(RD!$C:$C,'รับ-จ่าย ประจำวัน'!$B353,RD!Q:Q)+SUMIF('FG,ออนไล,คัดแยก'!$C:$C,'รับ-จ่าย ประจำวัน'!$B353,'FG,ออนไล,คัดแยก'!Q:Q)</f>
        <v>20</v>
      </c>
      <c r="AY353" s="16">
        <f>SUMIF(เตรียมส่วนผสม!$C:$C,'รับ-จ่าย ประจำวัน'!$B353,เตรียมส่วนผสม!R:R)+SUMIF(กวนไส้!$C:$C,'รับ-จ่าย ประจำวัน'!$B353,กวนไส้!R:R)+SUMIF(ผลิต1!$C:$C,'รับ-จ่าย ประจำวัน'!$B353,ผลิต1!R:R)+SUMIF(ผลิต2!$C:$C,'รับ-จ่าย ประจำวัน'!$B353,ผลิต2!R:R)+SUMIF(เส้นแต่งหน้าขนมเค้ก!$C:$C,'รับ-จ่าย ประจำวัน'!$B353,เส้นแต่งหน้าขนมเค้ก!R:R)+SUMIF(แพ็ค!$C:$C,'รับ-จ่าย ประจำวัน'!$B353,แพ็ค!R:R)+SUMIF(ธุรการ!$C:$C,'รับ-จ่าย ประจำวัน'!$B353,ธุรการ!R:R)+SUMIF(เส้นแต่งหน้าขนมปัง!$C:$C,'รับ-จ่าย ประจำวัน'!$B353,เส้นแต่งหน้าขนมปัง!R:R)+SUMIF('วางแผนBC,CJ'!$C:$C,'รับ-จ่าย ประจำวัน'!$B353,'วางแผนBC,CJ'!R:R)+SUMIF(RD!$C:$C,'รับ-จ่าย ประจำวัน'!$B353,RD!R:R)+SUMIF('FG,ออนไล,คัดแยก'!$C:$C,'รับ-จ่าย ประจำวัน'!$B353,'FG,ออนไล,คัดแยก'!R:R)</f>
        <v>5</v>
      </c>
      <c r="AZ353" s="16">
        <f>SUMIF(เตรียมส่วนผสม!$C:$C,'รับ-จ่าย ประจำวัน'!$B353,เตรียมส่วนผสม!S:S)+SUMIF(กวนไส้!$C:$C,'รับ-จ่าย ประจำวัน'!$B353,กวนไส้!S:S)+SUMIF(ผลิต1!$C:$C,'รับ-จ่าย ประจำวัน'!$B353,ผลิต1!S:S)+SUMIF(ผลิต2!$C:$C,'รับ-จ่าย ประจำวัน'!$B353,ผลิต2!S:S)+SUMIF(เส้นแต่งหน้าขนมเค้ก!$C:$C,'รับ-จ่าย ประจำวัน'!$B353,เส้นแต่งหน้าขนมเค้ก!S:S)+SUMIF(แพ็ค!$C:$C,'รับ-จ่าย ประจำวัน'!$B353,แพ็ค!S:S)+SUMIF(ธุรการ!$C:$C,'รับ-จ่าย ประจำวัน'!$B353,ธุรการ!S:S)+SUMIF(เส้นแต่งหน้าขนมปัง!$C:$C,'รับ-จ่าย ประจำวัน'!$B353,เส้นแต่งหน้าขนมปัง!S:S)+SUMIF('วางแผนBC,CJ'!$C:$C,'รับ-จ่าย ประจำวัน'!$B353,'วางแผนBC,CJ'!S:S)+SUMIF(RD!$C:$C,'รับ-จ่าย ประจำวัน'!$B353,RD!S:S)+SUMIF('FG,ออนไล,คัดแยก'!$C:$C,'รับ-จ่าย ประจำวัน'!$B353,'FG,ออนไล,คัดแยก'!S:S)</f>
        <v>5</v>
      </c>
      <c r="BA353" s="16">
        <f>SUMIF(เตรียมส่วนผสม!$C:$C,'รับ-จ่าย ประจำวัน'!$B353,เตรียมส่วนผสม!T:T)+SUMIF(กวนไส้!$C:$C,'รับ-จ่าย ประจำวัน'!$B353,กวนไส้!T:T)+SUMIF(ผลิต1!$C:$C,'รับ-จ่าย ประจำวัน'!$B353,ผลิต1!T:T)+SUMIF(ผลิต2!$C:$C,'รับ-จ่าย ประจำวัน'!$B353,ผลิต2!T:T)+SUMIF(เส้นแต่งหน้าขนมเค้ก!$C:$C,'รับ-จ่าย ประจำวัน'!$B353,เส้นแต่งหน้าขนมเค้ก!T:T)+SUMIF(แพ็ค!$C:$C,'รับ-จ่าย ประจำวัน'!$B353,แพ็ค!T:T)+SUMIF(ธุรการ!$C:$C,'รับ-จ่าย ประจำวัน'!$B353,ธุรการ!T:T)+SUMIF(เส้นแต่งหน้าขนมปัง!$C:$C,'รับ-จ่าย ประจำวัน'!$B353,เส้นแต่งหน้าขนมปัง!T:T)+SUMIF('วางแผนBC,CJ'!$C:$C,'รับ-จ่าย ประจำวัน'!$B353,'วางแผนBC,CJ'!T:T)+SUMIF(RD!$C:$C,'รับ-จ่าย ประจำวัน'!$B353,RD!T:T)+SUMIF('FG,ออนไล,คัดแยก'!$C:$C,'รับ-จ่าย ประจำวัน'!$B353,'FG,ออนไล,คัดแยก'!T:T)</f>
        <v>0</v>
      </c>
      <c r="BB353" s="16">
        <f>SUMIF(เตรียมส่วนผสม!$C:$C,'รับ-จ่าย ประจำวัน'!$B353,เตรียมส่วนผสม!U:U)+SUMIF(กวนไส้!$C:$C,'รับ-จ่าย ประจำวัน'!$B353,กวนไส้!U:U)+SUMIF(ผลิต1!$C:$C,'รับ-จ่าย ประจำวัน'!$B353,ผลิต1!U:U)+SUMIF(ผลิต2!$C:$C,'รับ-จ่าย ประจำวัน'!$B353,ผลิต2!U:U)+SUMIF(เส้นแต่งหน้าขนมเค้ก!$C:$C,'รับ-จ่าย ประจำวัน'!$B353,เส้นแต่งหน้าขนมเค้ก!U:U)+SUMIF(แพ็ค!$C:$C,'รับ-จ่าย ประจำวัน'!$B353,แพ็ค!U:U)+SUMIF(ธุรการ!$C:$C,'รับ-จ่าย ประจำวัน'!$B353,ธุรการ!U:U)+SUMIF(เส้นแต่งหน้าขนมปัง!$C:$C,'รับ-จ่าย ประจำวัน'!$B353,เส้นแต่งหน้าขนมปัง!U:U)+SUMIF('วางแผนBC,CJ'!$C:$C,'รับ-จ่าย ประจำวัน'!$B353,'วางแผนBC,CJ'!U:U)+SUMIF(RD!$C:$C,'รับ-จ่าย ประจำวัน'!$B353,RD!U:U)+SUMIF('FG,ออนไล,คัดแยก'!$C:$C,'รับ-จ่าย ประจำวัน'!$B353,'FG,ออนไล,คัดแยก'!U:U)</f>
        <v>10</v>
      </c>
      <c r="BC353" s="16">
        <f>SUMIF(เตรียมส่วนผสม!$C:$C,'รับ-จ่าย ประจำวัน'!$B353,เตรียมส่วนผสม!V:V)+SUMIF(กวนไส้!$C:$C,'รับ-จ่าย ประจำวัน'!$B353,กวนไส้!V:V)+SUMIF(ผลิต1!$C:$C,'รับ-จ่าย ประจำวัน'!$B353,ผลิต1!V:V)+SUMIF(ผลิต2!$C:$C,'รับ-จ่าย ประจำวัน'!$B353,ผลิต2!V:V)+SUMIF(เส้นแต่งหน้าขนมเค้ก!$C:$C,'รับ-จ่าย ประจำวัน'!$B353,เส้นแต่งหน้าขนมเค้ก!V:V)+SUMIF(แพ็ค!$C:$C,'รับ-จ่าย ประจำวัน'!$B353,แพ็ค!V:V)+SUMIF(ธุรการ!$C:$C,'รับ-จ่าย ประจำวัน'!$B353,ธุรการ!V:V)+SUMIF(เส้นแต่งหน้าขนมปัง!$C:$C,'รับ-จ่าย ประจำวัน'!$B353,เส้นแต่งหน้าขนมปัง!V:V)+SUMIF('วางแผนBC,CJ'!$C:$C,'รับ-จ่าย ประจำวัน'!$B353,'วางแผนBC,CJ'!V:V)+SUMIF(RD!$C:$C,'รับ-จ่าย ประจำวัน'!$B353,RD!V:V)+SUMIF('FG,ออนไล,คัดแยก'!$C:$C,'รับ-จ่าย ประจำวัน'!$B353,'FG,ออนไล,คัดแยก'!V:V)</f>
        <v>15</v>
      </c>
      <c r="BD353" s="16">
        <f>SUMIF(เตรียมส่วนผสม!$C:$C,'รับ-จ่าย ประจำวัน'!$B353,เตรียมส่วนผสม!W:W)+SUMIF(กวนไส้!$C:$C,'รับ-จ่าย ประจำวัน'!$B353,กวนไส้!W:W)+SUMIF(ผลิต1!$C:$C,'รับ-จ่าย ประจำวัน'!$B353,ผลิต1!W:W)+SUMIF(ผลิต2!$C:$C,'รับ-จ่าย ประจำวัน'!$B353,ผลิต2!W:W)+SUMIF(เส้นแต่งหน้าขนมเค้ก!$C:$C,'รับ-จ่าย ประจำวัน'!$B353,เส้นแต่งหน้าขนมเค้ก!W:W)+SUMIF(แพ็ค!$C:$C,'รับ-จ่าย ประจำวัน'!$B353,แพ็ค!W:W)+SUMIF(ธุรการ!$C:$C,'รับ-จ่าย ประจำวัน'!$B353,ธุรการ!W:W)+SUMIF(เส้นแต่งหน้าขนมปัง!$C:$C,'รับ-จ่าย ประจำวัน'!$B353,เส้นแต่งหน้าขนมปัง!W:W)+SUMIF('วางแผนBC,CJ'!$C:$C,'รับ-จ่าย ประจำวัน'!$B353,'วางแผนBC,CJ'!W:W)+SUMIF(RD!$C:$C,'รับ-จ่าย ประจำวัน'!$B353,RD!W:W)+SUMIF('FG,ออนไล,คัดแยก'!$C:$C,'รับ-จ่าย ประจำวัน'!$B353,'FG,ออนไล,คัดแยก'!W:W)</f>
        <v>5</v>
      </c>
      <c r="BE353" s="16">
        <f>SUMIF(เตรียมส่วนผสม!$C:$C,'รับ-จ่าย ประจำวัน'!$B353,เตรียมส่วนผสม!X:X)+SUMIF(กวนไส้!$C:$C,'รับ-จ่าย ประจำวัน'!$B353,กวนไส้!X:X)+SUMIF(ผลิต1!$C:$C,'รับ-จ่าย ประจำวัน'!$B353,ผลิต1!X:X)+SUMIF(ผลิต2!$C:$C,'รับ-จ่าย ประจำวัน'!$B353,ผลิต2!X:X)+SUMIF(เส้นแต่งหน้าขนมเค้ก!$C:$C,'รับ-จ่าย ประจำวัน'!$B353,เส้นแต่งหน้าขนมเค้ก!X:X)+SUMIF(แพ็ค!$C:$C,'รับ-จ่าย ประจำวัน'!$B353,แพ็ค!X:X)+SUMIF(ธุรการ!$C:$C,'รับ-จ่าย ประจำวัน'!$B353,ธุรการ!X:X)+SUMIF(เส้นแต่งหน้าขนมปัง!$C:$C,'รับ-จ่าย ประจำวัน'!$B353,เส้นแต่งหน้าขนมปัง!X:X)+SUMIF('วางแผนBC,CJ'!$C:$C,'รับ-จ่าย ประจำวัน'!$B353,'วางแผนBC,CJ'!X:X)+SUMIF(RD!$C:$C,'รับ-จ่าย ประจำวัน'!$B353,RD!X:X)+SUMIF('FG,ออนไล,คัดแยก'!$C:$C,'รับ-จ่าย ประจำวัน'!$B353,'FG,ออนไล,คัดแยก'!X:X)</f>
        <v>0</v>
      </c>
      <c r="BF353" s="16">
        <f>SUMIF(เตรียมส่วนผสม!$C:$C,'รับ-จ่าย ประจำวัน'!$B353,เตรียมส่วนผสม!Y:Y)+SUMIF(กวนไส้!$C:$C,'รับ-จ่าย ประจำวัน'!$B353,กวนไส้!Y:Y)+SUMIF(ผลิต1!$C:$C,'รับ-จ่าย ประจำวัน'!$B353,ผลิต1!Y:Y)+SUMIF(ผลิต2!$C:$C,'รับ-จ่าย ประจำวัน'!$B353,ผลิต2!Y:Y)+SUMIF(เส้นแต่งหน้าขนมเค้ก!$C:$C,'รับ-จ่าย ประจำวัน'!$B353,เส้นแต่งหน้าขนมเค้ก!Y:Y)+SUMIF(แพ็ค!$C:$C,'รับ-จ่าย ประจำวัน'!$B353,แพ็ค!Y:Y)+SUMIF(ธุรการ!$C:$C,'รับ-จ่าย ประจำวัน'!$B353,ธุรการ!Y:Y)+SUMIF(เส้นแต่งหน้าขนมปัง!$C:$C,'รับ-จ่าย ประจำวัน'!$B353,เส้นแต่งหน้าขนมปัง!Y:Y)+SUMIF('วางแผนBC,CJ'!$C:$C,'รับ-จ่าย ประจำวัน'!$B353,'วางแผนBC,CJ'!Y:Y)+SUMIF(RD!$C:$C,'รับ-จ่าย ประจำวัน'!$B353,RD!Y:Y)+SUMIF('FG,ออนไล,คัดแยก'!$C:$C,'รับ-จ่าย ประจำวัน'!$B353,'FG,ออนไล,คัดแยก'!Y:Y)</f>
        <v>5</v>
      </c>
      <c r="BG353" s="16">
        <f>SUMIF(เตรียมส่วนผสม!$C:$C,'รับ-จ่าย ประจำวัน'!$B353,เตรียมส่วนผสม!Z:Z)+SUMIF(กวนไส้!$C:$C,'รับ-จ่าย ประจำวัน'!$B353,กวนไส้!Z:Z)+SUMIF(ผลิต1!$C:$C,'รับ-จ่าย ประจำวัน'!$B353,ผลิต1!Z:Z)+SUMIF(ผลิต2!$C:$C,'รับ-จ่าย ประจำวัน'!$B353,ผลิต2!Z:Z)+SUMIF(เส้นแต่งหน้าขนมเค้ก!$C:$C,'รับ-จ่าย ประจำวัน'!$B353,เส้นแต่งหน้าขนมเค้ก!Z:Z)+SUMIF(แพ็ค!$C:$C,'รับ-จ่าย ประจำวัน'!$B353,แพ็ค!Z:Z)+SUMIF(ธุรการ!$C:$C,'รับ-จ่าย ประจำวัน'!$B353,ธุรการ!Z:Z)+SUMIF(เส้นแต่งหน้าขนมปัง!$C:$C,'รับ-จ่าย ประจำวัน'!$B353,เส้นแต่งหน้าขนมปัง!Z:Z)+SUMIF('วางแผนBC,CJ'!$C:$C,'รับ-จ่าย ประจำวัน'!$B353,'วางแผนBC,CJ'!Z:Z)+SUMIF(RD!$C:$C,'รับ-จ่าย ประจำวัน'!$B353,RD!Z:Z)+SUMIF('FG,ออนไล,คัดแยก'!$C:$C,'รับ-จ่าย ประจำวัน'!$B353,'FG,ออนไล,คัดแยก'!Z:Z)</f>
        <v>30</v>
      </c>
      <c r="BH353" s="16">
        <f>SUMIF(เตรียมส่วนผสม!$C:$C,'รับ-จ่าย ประจำวัน'!$B353,เตรียมส่วนผสม!AA:AA)+SUMIF(กวนไส้!$C:$C,'รับ-จ่าย ประจำวัน'!$B353,กวนไส้!AA:AA)+SUMIF(ผลิต1!$C:$C,'รับ-จ่าย ประจำวัน'!$B353,ผลิต1!AA:AA)+SUMIF(ผลิต2!$C:$C,'รับ-จ่าย ประจำวัน'!$B353,ผลิต2!AA:AA)+SUMIF(เส้นแต่งหน้าขนมเค้ก!$C:$C,'รับ-จ่าย ประจำวัน'!$B353,เส้นแต่งหน้าขนมเค้ก!AA:AA)+SUMIF(แพ็ค!$C:$C,'รับ-จ่าย ประจำวัน'!$B353,แพ็ค!AA:AA)+SUMIF(ธุรการ!$C:$C,'รับ-จ่าย ประจำวัน'!$B353,ธุรการ!AA:AA)+SUMIF(เส้นแต่งหน้าขนมปัง!$C:$C,'รับ-จ่าย ประจำวัน'!$B353,เส้นแต่งหน้าขนมปัง!AA:AA)+SUMIF('วางแผนBC,CJ'!$C:$C,'รับ-จ่าย ประจำวัน'!$B353,'วางแผนBC,CJ'!AA:AA)+SUMIF(RD!$C:$C,'รับ-จ่าย ประจำวัน'!$B353,RD!AA:AA)+SUMIF('FG,ออนไล,คัดแยก'!$C:$C,'รับ-จ่าย ประจำวัน'!$B353,'FG,ออนไล,คัดแยก'!AA:AA)</f>
        <v>0</v>
      </c>
      <c r="BI353" s="16">
        <f>SUMIF(เตรียมส่วนผสม!$C:$C,'รับ-จ่าย ประจำวัน'!$B353,เตรียมส่วนผสม!AB:AB)+SUMIF(กวนไส้!$C:$C,'รับ-จ่าย ประจำวัน'!$B353,กวนไส้!AB:AB)+SUMIF(ผลิต1!$C:$C,'รับ-จ่าย ประจำวัน'!$B353,ผลิต1!AB:AB)+SUMIF(ผลิต2!$C:$C,'รับ-จ่าย ประจำวัน'!$B353,ผลิต2!AB:AB)+SUMIF(เส้นแต่งหน้าขนมเค้ก!$C:$C,'รับ-จ่าย ประจำวัน'!$B353,เส้นแต่งหน้าขนมเค้ก!AB:AB)+SUMIF(แพ็ค!$C:$C,'รับ-จ่าย ประจำวัน'!$B353,แพ็ค!AB:AB)+SUMIF(ธุรการ!$C:$C,'รับ-จ่าย ประจำวัน'!$B353,ธุรการ!AB:AB)+SUMIF(เส้นแต่งหน้าขนมปัง!$C:$C,'รับ-จ่าย ประจำวัน'!$B353,เส้นแต่งหน้าขนมปัง!AB:AB)+SUMIF('วางแผนBC,CJ'!$C:$C,'รับ-จ่าย ประจำวัน'!$B353,'วางแผนBC,CJ'!AB:AB)+SUMIF(RD!$C:$C,'รับ-จ่าย ประจำวัน'!$B353,RD!AB:AB)+SUMIF('FG,ออนไล,คัดแยก'!$C:$C,'รับ-จ่าย ประจำวัน'!$B353,'FG,ออนไล,คัดแยก'!AB:AB)</f>
        <v>7</v>
      </c>
      <c r="BJ353" s="16">
        <f>SUMIF(เตรียมส่วนผสม!$C:$C,'รับ-จ่าย ประจำวัน'!$B353,เตรียมส่วนผสม!AC:AC)+SUMIF(กวนไส้!$C:$C,'รับ-จ่าย ประจำวัน'!$B353,กวนไส้!AC:AC)+SUMIF(ผลิต1!$C:$C,'รับ-จ่าย ประจำวัน'!$B353,ผลิต1!AC:AC)+SUMIF(ผลิต2!$C:$C,'รับ-จ่าย ประจำวัน'!$B353,ผลิต2!AC:AC)+SUMIF(เส้นแต่งหน้าขนมเค้ก!$C:$C,'รับ-จ่าย ประจำวัน'!$B353,เส้นแต่งหน้าขนมเค้ก!AC:AC)+SUMIF(แพ็ค!$C:$C,'รับ-จ่าย ประจำวัน'!$B353,แพ็ค!AC:AC)+SUMIF(ธุรการ!$C:$C,'รับ-จ่าย ประจำวัน'!$B353,ธุรการ!AC:AC)+SUMIF(เส้นแต่งหน้าขนมปัง!$C:$C,'รับ-จ่าย ประจำวัน'!$B353,เส้นแต่งหน้าขนมปัง!AC:AC)+SUMIF('วางแผนBC,CJ'!$C:$C,'รับ-จ่าย ประจำวัน'!$B353,'วางแผนBC,CJ'!AC:AC)+SUMIF(RD!$C:$C,'รับ-จ่าย ประจำวัน'!$B353,RD!AC:AC)+SUMIF('FG,ออนไล,คัดแยก'!$C:$C,'รับ-จ่าย ประจำวัน'!$B353,'FG,ออนไล,คัดแยก'!AC:AC)</f>
        <v>5</v>
      </c>
      <c r="BK353" s="16">
        <f>SUMIF(เตรียมส่วนผสม!$C:$C,'รับ-จ่าย ประจำวัน'!$B353,เตรียมส่วนผสม!AD:AD)+SUMIF(กวนไส้!$C:$C,'รับ-จ่าย ประจำวัน'!$B353,กวนไส้!AD:AD)+SUMIF(ผลิต1!$C:$C,'รับ-จ่าย ประจำวัน'!$B353,ผลิต1!AD:AD)+SUMIF(ผลิต2!$C:$C,'รับ-จ่าย ประจำวัน'!$B353,ผลิต2!AD:AD)+SUMIF(เส้นแต่งหน้าขนมเค้ก!$C:$C,'รับ-จ่าย ประจำวัน'!$B353,เส้นแต่งหน้าขนมเค้ก!AD:AD)+SUMIF(แพ็ค!$C:$C,'รับ-จ่าย ประจำวัน'!$B353,แพ็ค!AD:AD)+SUMIF(ธุรการ!$C:$C,'รับ-จ่าย ประจำวัน'!$B353,ธุรการ!AD:AD)+SUMIF(เส้นแต่งหน้าขนมปัง!$C:$C,'รับ-จ่าย ประจำวัน'!$B353,เส้นแต่งหน้าขนมปัง!AD:AD)+SUMIF('วางแผนBC,CJ'!$C:$C,'รับ-จ่าย ประจำวัน'!$B353,'วางแผนBC,CJ'!AD:AD)+SUMIF(RD!$C:$C,'รับ-จ่าย ประจำวัน'!$B353,RD!AD:AD)+SUMIF('FG,ออนไล,คัดแยก'!$C:$C,'รับ-จ่าย ประจำวัน'!$B353,'FG,ออนไล,คัดแยก'!AD:AD)</f>
        <v>5</v>
      </c>
      <c r="BL353" s="16">
        <f>SUMIF(เตรียมส่วนผสม!$C:$C,'รับ-จ่าย ประจำวัน'!$B353,เตรียมส่วนผสม!AE:AE)+SUMIF(กวนไส้!$C:$C,'รับ-จ่าย ประจำวัน'!$B353,กวนไส้!AE:AE)+SUMIF(ผลิต1!$C:$C,'รับ-จ่าย ประจำวัน'!$B353,ผลิต1!AE:AE)+SUMIF(ผลิต2!$C:$C,'รับ-จ่าย ประจำวัน'!$B353,ผลิต2!AE:AE)+SUMIF(เส้นแต่งหน้าขนมเค้ก!$C:$C,'รับ-จ่าย ประจำวัน'!$B353,เส้นแต่งหน้าขนมเค้ก!AE:AE)+SUMIF(แพ็ค!$C:$C,'รับ-จ่าย ประจำวัน'!$B353,แพ็ค!AE:AE)+SUMIF(ธุรการ!$C:$C,'รับ-จ่าย ประจำวัน'!$B353,ธุรการ!AE:AE)+SUMIF(เส้นแต่งหน้าขนมปัง!$C:$C,'รับ-จ่าย ประจำวัน'!$B353,เส้นแต่งหน้าขนมปัง!AE:AE)+SUMIF('วางแผนBC,CJ'!$C:$C,'รับ-จ่าย ประจำวัน'!$B353,'วางแผนBC,CJ'!AE:AE)+SUMIF(RD!$C:$C,'รับ-จ่าย ประจำวัน'!$B353,RD!AE:AE)+SUMIF('FG,ออนไล,คัดแยก'!$C:$C,'รับ-จ่าย ประจำวัน'!$B353,'FG,ออนไล,คัดแยก'!AE:AE)</f>
        <v>0</v>
      </c>
      <c r="BM353" s="16">
        <f>SUMIF(เตรียมส่วนผสม!$C:$C,'รับ-จ่าย ประจำวัน'!$B353,เตรียมส่วนผสม!AF:AF)+SUMIF(กวนไส้!$C:$C,'รับ-จ่าย ประจำวัน'!$B353,กวนไส้!AF:AF)+SUMIF(ผลิต1!$C:$C,'รับ-จ่าย ประจำวัน'!$B353,ผลิต1!AF:AF)+SUMIF(ผลิต2!$C:$C,'รับ-จ่าย ประจำวัน'!$B353,ผลิต2!AF:AF)+SUMIF(เส้นแต่งหน้าขนมเค้ก!$C:$C,'รับ-จ่าย ประจำวัน'!$B353,เส้นแต่งหน้าขนมเค้ก!AF:AF)+SUMIF(แพ็ค!$C:$C,'รับ-จ่าย ประจำวัน'!$B353,แพ็ค!AF:AF)+SUMIF(ธุรการ!$C:$C,'รับ-จ่าย ประจำวัน'!$B353,ธุรการ!AF:AF)+SUMIF(เส้นแต่งหน้าขนมปัง!$C:$C,'รับ-จ่าย ประจำวัน'!$B353,เส้นแต่งหน้าขนมปัง!AF:AF)+SUMIF('วางแผนBC,CJ'!$C:$C,'รับ-จ่าย ประจำวัน'!$B353,'วางแผนBC,CJ'!AF:AF)+SUMIF(RD!$C:$C,'รับ-จ่าย ประจำวัน'!$B353,RD!AF:AF)+SUMIF('FG,ออนไล,คัดแยก'!$C:$C,'รับ-จ่าย ประจำวัน'!$B353,'FG,ออนไล,คัดแยก'!AF:AF)</f>
        <v>10</v>
      </c>
      <c r="BN353" s="16">
        <f>SUMIF(เตรียมส่วนผสม!$C:$C,'รับ-จ่าย ประจำวัน'!$B353,เตรียมส่วนผสม!AG:AG)+SUMIF(กวนไส้!$C:$C,'รับ-จ่าย ประจำวัน'!$B353,กวนไส้!AG:AG)+SUMIF(ผลิต1!$C:$C,'รับ-จ่าย ประจำวัน'!$B353,ผลิต1!AG:AG)+SUMIF(ผลิต2!$C:$C,'รับ-จ่าย ประจำวัน'!$B353,ผลิต2!AG:AG)+SUMIF(เส้นแต่งหน้าขนมเค้ก!$C:$C,'รับ-จ่าย ประจำวัน'!$B353,เส้นแต่งหน้าขนมเค้ก!AG:AG)+SUMIF(แพ็ค!$C:$C,'รับ-จ่าย ประจำวัน'!$B353,แพ็ค!AG:AG)+SUMIF(ธุรการ!$C:$C,'รับ-จ่าย ประจำวัน'!$B353,ธุรการ!AG:AG)+SUMIF(เส้นแต่งหน้าขนมปัง!$C:$C,'รับ-จ่าย ประจำวัน'!$B353,เส้นแต่งหน้าขนมปัง!AG:AG)+SUMIF('วางแผนBC,CJ'!$C:$C,'รับ-จ่าย ประจำวัน'!$B353,'วางแผนBC,CJ'!AG:AG)+SUMIF(RD!$C:$C,'รับ-จ่าย ประจำวัน'!$B353,RD!AG:AG)+SUMIF('FG,ออนไล,คัดแยก'!$C:$C,'รับ-จ่าย ประจำวัน'!$B353,'FG,ออนไล,คัดแยก'!AG:AG)</f>
        <v>19</v>
      </c>
      <c r="BO353" s="16">
        <f>SUMIF(เตรียมส่วนผสม!$C:$C,'รับ-จ่าย ประจำวัน'!$B353,เตรียมส่วนผสม!AH:AH)+SUMIF(กวนไส้!$C:$C,'รับ-จ่าย ประจำวัน'!$B353,กวนไส้!AH:AH)+SUMIF(ผลิต1!$C:$C,'รับ-จ่าย ประจำวัน'!$B353,ผลิต1!AH:AH)+SUMIF(ผลิต2!$C:$C,'รับ-จ่าย ประจำวัน'!$B353,ผลิต2!AH:AH)+SUMIF(เส้นแต่งหน้าขนมเค้ก!$C:$C,'รับ-จ่าย ประจำวัน'!$B353,เส้นแต่งหน้าขนมเค้ก!AH:AH)+SUMIF(แพ็ค!$C:$C,'รับ-จ่าย ประจำวัน'!$B353,แพ็ค!AH:AH)+SUMIF(ธุรการ!$C:$C,'รับ-จ่าย ประจำวัน'!$B353,ธุรการ!AH:AH)+SUMIF(เส้นแต่งหน้าขนมปัง!$C:$C,'รับ-จ่าย ประจำวัน'!$B353,เส้นแต่งหน้าขนมปัง!AH:AH)+SUMIF('วางแผนBC,CJ'!$C:$C,'รับ-จ่าย ประจำวัน'!$B353,'วางแผนBC,CJ'!AH:AH)+SUMIF(RD!$C:$C,'รับ-จ่าย ประจำวัน'!$B353,RD!AH:AH)+SUMIF('FG,ออนไล,คัดแยก'!$C:$C,'รับ-จ่าย ประจำวัน'!$B353,'FG,ออนไล,คัดแยก'!AH:AH)</f>
        <v>0</v>
      </c>
      <c r="BP353" s="16">
        <f>SUMIF(เตรียมส่วนผสม!$C:$C,'รับ-จ่าย ประจำวัน'!$B353,เตรียมส่วนผสม!AI:AI)+SUMIF(กวนไส้!$C:$C,'รับ-จ่าย ประจำวัน'!$B353,กวนไส้!AI:AI)+SUMIF(ผลิต1!$C:$C,'รับ-จ่าย ประจำวัน'!$B353,ผลิต1!AI:AI)+SUMIF(ผลิต2!$C:$C,'รับ-จ่าย ประจำวัน'!$B353,ผลิต2!AI:AI)+SUMIF(เส้นแต่งหน้าขนมเค้ก!$C:$C,'รับ-จ่าย ประจำวัน'!$B353,เส้นแต่งหน้าขนมเค้ก!AI:AI)+SUMIF(แพ็ค!$C:$C,'รับ-จ่าย ประจำวัน'!$B353,แพ็ค!AI:AI)+SUMIF(ธุรการ!$C:$C,'รับ-จ่าย ประจำวัน'!$B353,ธุรการ!AI:AI)+SUMIF(เส้นแต่งหน้าขนมปัง!$C:$C,'รับ-จ่าย ประจำวัน'!$B353,เส้นแต่งหน้าขนมปัง!AI:AI)+SUMIF('วางแผนBC,CJ'!$C:$C,'รับ-จ่าย ประจำวัน'!$B353,'วางแผนBC,CJ'!AI:AI)+SUMIF(RD!$C:$C,'รับ-จ่าย ประจำวัน'!$B353,RD!AI:AI)+SUMIF('FG,ออนไล,คัดแยก'!$C:$C,'รับ-จ่าย ประจำวัน'!$B353,'FG,ออนไล,คัดแยก'!AI:AI)</f>
        <v>5</v>
      </c>
      <c r="BQ353" s="16">
        <f>SUMIF(เตรียมส่วนผสม!$C:$C,'รับ-จ่าย ประจำวัน'!$B353,เตรียมส่วนผสม!AJ:AJ)+SUMIF(กวนไส้!$C:$C,'รับ-จ่าย ประจำวัน'!$B353,กวนไส้!AJ:AJ)+SUMIF(ผลิต1!$C:$C,'รับ-จ่าย ประจำวัน'!$B353,ผลิต1!AJ:AJ)+SUMIF(ผลิต2!$C:$C,'รับ-จ่าย ประจำวัน'!$B353,ผลิต2!AJ:AJ)+SUMIF(เส้นแต่งหน้าขนมเค้ก!$C:$C,'รับ-จ่าย ประจำวัน'!$B353,เส้นแต่งหน้าขนมเค้ก!AJ:AJ)+SUMIF(แพ็ค!$C:$C,'รับ-จ่าย ประจำวัน'!$B353,แพ็ค!AJ:AJ)+SUMIF(ธุรการ!$C:$C,'รับ-จ่าย ประจำวัน'!$B353,ธุรการ!AJ:AJ)+SUMIF(เส้นแต่งหน้าขนมปัง!$C:$C,'รับ-จ่าย ประจำวัน'!$B353,เส้นแต่งหน้าขนมปัง!AJ:AJ)+SUMIF('วางแผนBC,CJ'!$C:$C,'รับ-จ่าย ประจำวัน'!$B353,'วางแผนBC,CJ'!AJ:AJ)+SUMIF(RD!$C:$C,'รับ-จ่าย ประจำวัน'!$B353,RD!AJ:AJ)+SUMIF('FG,ออนไล,คัดแยก'!$C:$C,'รับ-จ่าย ประจำวัน'!$B353,'FG,ออนไล,คัดแยก'!AJ:AJ)</f>
        <v>15</v>
      </c>
      <c r="BR353" s="16">
        <f>SUMIF(เตรียมส่วนผสม!$C:$C,'รับ-จ่าย ประจำวัน'!$B353,เตรียมส่วนผสม!AK:AK)+SUMIF(กวนไส้!$C:$C,'รับ-จ่าย ประจำวัน'!$B353,กวนไส้!AK:AK)+SUMIF(ผลิต1!$C:$C,'รับ-จ่าย ประจำวัน'!$B353,ผลิต1!AK:AK)+SUMIF(ผลิต2!$C:$C,'รับ-จ่าย ประจำวัน'!$B353,ผลิต2!AK:AK)+SUMIF(เส้นแต่งหน้าขนมเค้ก!$C:$C,'รับ-จ่าย ประจำวัน'!$B353,เส้นแต่งหน้าขนมเค้ก!AK:AK)+SUMIF(แพ็ค!$C:$C,'รับ-จ่าย ประจำวัน'!$B353,แพ็ค!AK:AK)+SUMIF(ธุรการ!$C:$C,'รับ-จ่าย ประจำวัน'!$B353,ธุรการ!AK:AK)+SUMIF(เส้นแต่งหน้าขนมปัง!$C:$C,'รับ-จ่าย ประจำวัน'!$B353,เส้นแต่งหน้าขนมปัง!AK:AK)+SUMIF('วางแผนBC,CJ'!$C:$C,'รับ-จ่าย ประจำวัน'!$B353,'วางแผนBC,CJ'!AK:AK)+SUMIF(RD!$C:$C,'รับ-จ่าย ประจำวัน'!$B353,RD!AK:AK)+SUMIF('FG,ออนไล,คัดแยก'!$C:$C,'รับ-จ่าย ประจำวัน'!$B353,'FG,ออนไล,คัดแยก'!AK:AK)</f>
        <v>10</v>
      </c>
      <c r="BS353" s="16">
        <f>SUMIF(เตรียมส่วนผสม!$C:$C,'รับ-จ่าย ประจำวัน'!$B353,เตรียมส่วนผสม!AL:AL)+SUMIF(กวนไส้!$C:$C,'รับ-จ่าย ประจำวัน'!$B353,กวนไส้!AL:AL)+SUMIF(ผลิต1!$C:$C,'รับ-จ่าย ประจำวัน'!$B353,ผลิต1!AL:AL)+SUMIF(ผลิต2!$C:$C,'รับ-จ่าย ประจำวัน'!$B353,ผลิต2!AL:AL)+SUMIF(เส้นแต่งหน้าขนมเค้ก!$C:$C,'รับ-จ่าย ประจำวัน'!$B353,เส้นแต่งหน้าขนมเค้ก!AL:AL)+SUMIF(แพ็ค!$C:$C,'รับ-จ่าย ประจำวัน'!$B353,แพ็ค!AL:AL)+SUMIF(ธุรการ!$C:$C,'รับ-จ่าย ประจำวัน'!$B353,ธุรการ!AL:AL)+SUMIF(เส้นแต่งหน้าขนมปัง!$C:$C,'รับ-จ่าย ประจำวัน'!$B353,เส้นแต่งหน้าขนมปัง!AL:AL)+SUMIF('วางแผนBC,CJ'!$C:$C,'รับ-จ่าย ประจำวัน'!$B353,'วางแผนBC,CJ'!AL:AL)+SUMIF(RD!$C:$C,'รับ-จ่าย ประจำวัน'!$B353,RD!AL:AL)+SUMIF('FG,ออนไล,คัดแยก'!$C:$C,'รับ-จ่าย ประจำวัน'!$B353,'FG,ออนไล,คัดแยก'!AL:AL)</f>
        <v>0</v>
      </c>
      <c r="BT353" s="18">
        <f t="shared" si="70"/>
        <v>221</v>
      </c>
      <c r="BU353" s="116"/>
      <c r="BV353" s="146">
        <f t="shared" si="71"/>
        <v>1146</v>
      </c>
      <c r="BW353" s="183">
        <v>15</v>
      </c>
      <c r="BX353" s="172">
        <f t="shared" si="81"/>
        <v>7.3666666666666663</v>
      </c>
      <c r="BY353" s="188">
        <f t="shared" si="74"/>
        <v>155.56561085972851</v>
      </c>
      <c r="BZ353" s="180">
        <f t="shared" ca="1" si="73"/>
        <v>46358.565610859725</v>
      </c>
      <c r="CA353" s="93"/>
      <c r="CB353" s="152"/>
      <c r="CC353" s="93"/>
      <c r="CD353" s="93"/>
      <c r="CE353" s="93"/>
      <c r="CF353" s="93"/>
      <c r="CG353" s="93"/>
      <c r="CH353" s="93"/>
      <c r="CI353" s="93"/>
      <c r="CJ353" s="94"/>
      <c r="CK353" s="9">
        <f t="shared" si="75"/>
        <v>1146</v>
      </c>
    </row>
    <row r="354" spans="1:89" hidden="1" x14ac:dyDescent="0.5">
      <c r="A354" s="149"/>
      <c r="B354" s="24" t="s">
        <v>1052</v>
      </c>
      <c r="C354" s="10" t="s">
        <v>1053</v>
      </c>
      <c r="D354" s="135" t="s">
        <v>1054</v>
      </c>
      <c r="E354" s="11">
        <v>0</v>
      </c>
      <c r="F354" s="75"/>
      <c r="G354" s="11"/>
      <c r="H354" s="12">
        <v>3</v>
      </c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3"/>
      <c r="AF354" s="13"/>
      <c r="AG354" s="13"/>
      <c r="AH354" s="13"/>
      <c r="AI354" s="14"/>
      <c r="AJ354" s="14"/>
      <c r="AK354" s="14"/>
      <c r="AL354" s="14"/>
      <c r="AM354" s="14"/>
      <c r="AN354" s="15">
        <f t="shared" si="69"/>
        <v>0</v>
      </c>
      <c r="AO354" s="16">
        <f>SUMIF(เตรียมส่วนผสม!$C:$C,'รับ-จ่าย ประจำวัน'!$B354,เตรียมส่วนผสม!H:H)+SUMIF(กวนไส้!$C:$C,'รับ-จ่าย ประจำวัน'!$B354,กวนไส้!H:H)+SUMIF(ผลิต1!$C:$C,'รับ-จ่าย ประจำวัน'!$B354,ผลิต1!H:H)+SUMIF(ผลิต2!$C:$C,'รับ-จ่าย ประจำวัน'!$B354,ผลิต2!H:H)+SUMIF(เส้นแต่งหน้าขนมเค้ก!$C:$C,'รับ-จ่าย ประจำวัน'!$B354,เส้นแต่งหน้าขนมเค้ก!H:H)+SUMIF(แพ็ค!$C:$C,'รับ-จ่าย ประจำวัน'!$B354,แพ็ค!H:H)+SUMIF(ธุรการ!$C:$C,'รับ-จ่าย ประจำวัน'!$B354,ธุรการ!H:H)+SUMIF(เส้นแต่งหน้าขนมปัง!$C:$C,'รับ-จ่าย ประจำวัน'!$B354,เส้นแต่งหน้าขนมปัง!H:H)+SUMIF('วางแผนBC,CJ'!$C:$C,'รับ-จ่าย ประจำวัน'!$B354,'วางแผนBC,CJ'!H:H)+SUMIF(RD!$C:$C,'รับ-จ่าย ประจำวัน'!$B354,RD!H:H)+SUMIF('FG,ออนไล,คัดแยก'!$C:$C,'รับ-จ่าย ประจำวัน'!$B354,'FG,ออนไล,คัดแยก'!H:H)</f>
        <v>0</v>
      </c>
      <c r="AP354" s="16">
        <f>SUMIF(เตรียมส่วนผสม!$C:$C,'รับ-จ่าย ประจำวัน'!$B354,เตรียมส่วนผสม!I:I)+SUMIF(กวนไส้!$C:$C,'รับ-จ่าย ประจำวัน'!$B354,กวนไส้!I:I)+SUMIF(ผลิต1!$C:$C,'รับ-จ่าย ประจำวัน'!$B354,ผลิต1!I:I)+SUMIF(ผลิต2!$C:$C,'รับ-จ่าย ประจำวัน'!$B354,ผลิต2!I:I)+SUMIF(เส้นแต่งหน้าขนมเค้ก!$C:$C,'รับ-จ่าย ประจำวัน'!$B354,เส้นแต่งหน้าขนมเค้ก!I:I)+SUMIF(แพ็ค!$C:$C,'รับ-จ่าย ประจำวัน'!$B354,แพ็ค!I:I)+SUMIF(ธุรการ!$C:$C,'รับ-จ่าย ประจำวัน'!$B354,ธุรการ!I:I)+SUMIF(เส้นแต่งหน้าขนมปัง!$C:$C,'รับ-จ่าย ประจำวัน'!$B354,เส้นแต่งหน้าขนมปัง!I:I)+SUMIF('วางแผนBC,CJ'!$C:$C,'รับ-จ่าย ประจำวัน'!$B354,'วางแผนBC,CJ'!I:I)+SUMIF(RD!$C:$C,'รับ-จ่าย ประจำวัน'!$B354,RD!I:I)+SUMIF('FG,ออนไล,คัดแยก'!$C:$C,'รับ-จ่าย ประจำวัน'!$B354,'FG,ออนไล,คัดแยก'!I:I)</f>
        <v>0</v>
      </c>
      <c r="AQ354" s="16">
        <f>SUMIF(เตรียมส่วนผสม!$C:$C,'รับ-จ่าย ประจำวัน'!$B354,เตรียมส่วนผสม!J:J)+SUMIF(กวนไส้!$C:$C,'รับ-จ่าย ประจำวัน'!$B354,กวนไส้!J:J)+SUMIF(ผลิต1!$C:$C,'รับ-จ่าย ประจำวัน'!$B354,ผลิต1!J:J)+SUMIF(ผลิต2!$C:$C,'รับ-จ่าย ประจำวัน'!$B354,ผลิต2!J:J)+SUMIF(เส้นแต่งหน้าขนมเค้ก!$C:$C,'รับ-จ่าย ประจำวัน'!$B354,เส้นแต่งหน้าขนมเค้ก!J:J)+SUMIF(แพ็ค!$C:$C,'รับ-จ่าย ประจำวัน'!$B354,แพ็ค!J:J)+SUMIF(ธุรการ!$C:$C,'รับ-จ่าย ประจำวัน'!$B354,ธุรการ!J:J)+SUMIF(เส้นแต่งหน้าขนมปัง!$C:$C,'รับ-จ่าย ประจำวัน'!$B354,เส้นแต่งหน้าขนมปัง!J:J)+SUMIF('วางแผนBC,CJ'!$C:$C,'รับ-จ่าย ประจำวัน'!$B354,'วางแผนBC,CJ'!J:J)+SUMIF(RD!$C:$C,'รับ-จ่าย ประจำวัน'!$B354,RD!J:J)+SUMIF('FG,ออนไล,คัดแยก'!$C:$C,'รับ-จ่าย ประจำวัน'!$B354,'FG,ออนไล,คัดแยก'!J:J)</f>
        <v>0</v>
      </c>
      <c r="AR354" s="16">
        <f>SUMIF(เตรียมส่วนผสม!$C:$C,'รับ-จ่าย ประจำวัน'!$B354,เตรียมส่วนผสม!K:K)+SUMIF(กวนไส้!$C:$C,'รับ-จ่าย ประจำวัน'!$B354,กวนไส้!K:K)+SUMIF(ผลิต1!$C:$C,'รับ-จ่าย ประจำวัน'!$B354,ผลิต1!K:K)+SUMIF(ผลิต2!$C:$C,'รับ-จ่าย ประจำวัน'!$B354,ผลิต2!K:K)+SUMIF(เส้นแต่งหน้าขนมเค้ก!$C:$C,'รับ-จ่าย ประจำวัน'!$B354,เส้นแต่งหน้าขนมเค้ก!K:K)+SUMIF(แพ็ค!$C:$C,'รับ-จ่าย ประจำวัน'!$B354,แพ็ค!K:K)+SUMIF(ธุรการ!$C:$C,'รับ-จ่าย ประจำวัน'!$B354,ธุรการ!K:K)+SUMIF(เส้นแต่งหน้าขนมปัง!$C:$C,'รับ-จ่าย ประจำวัน'!$B354,เส้นแต่งหน้าขนมปัง!K:K)+SUMIF('วางแผนBC,CJ'!$C:$C,'รับ-จ่าย ประจำวัน'!$B354,'วางแผนBC,CJ'!K:K)+SUMIF(RD!$C:$C,'รับ-จ่าย ประจำวัน'!$B354,RD!K:K)+SUMIF('FG,ออนไล,คัดแยก'!$C:$C,'รับ-จ่าย ประจำวัน'!$B354,'FG,ออนไล,คัดแยก'!K:K)</f>
        <v>0</v>
      </c>
      <c r="AS354" s="16">
        <f>SUMIF(เตรียมส่วนผสม!$C:$C,'รับ-จ่าย ประจำวัน'!$B354,เตรียมส่วนผสม!L:L)+SUMIF(กวนไส้!$C:$C,'รับ-จ่าย ประจำวัน'!$B354,กวนไส้!L:L)+SUMIF(ผลิต1!$C:$C,'รับ-จ่าย ประจำวัน'!$B354,ผลิต1!L:L)+SUMIF(ผลิต2!$C:$C,'รับ-จ่าย ประจำวัน'!$B354,ผลิต2!L:L)+SUMIF(เส้นแต่งหน้าขนมเค้ก!$C:$C,'รับ-จ่าย ประจำวัน'!$B354,เส้นแต่งหน้าขนมเค้ก!L:L)+SUMIF(แพ็ค!$C:$C,'รับ-จ่าย ประจำวัน'!$B354,แพ็ค!L:L)+SUMIF(ธุรการ!$C:$C,'รับ-จ่าย ประจำวัน'!$B354,ธุรการ!L:L)+SUMIF(เส้นแต่งหน้าขนมปัง!$C:$C,'รับ-จ่าย ประจำวัน'!$B354,เส้นแต่งหน้าขนมปัง!L:L)+SUMIF('วางแผนBC,CJ'!$C:$C,'รับ-จ่าย ประจำวัน'!$B354,'วางแผนBC,CJ'!L:L)+SUMIF(RD!$C:$C,'รับ-จ่าย ประจำวัน'!$B354,RD!L:L)+SUMIF('FG,ออนไล,คัดแยก'!$C:$C,'รับ-จ่าย ประจำวัน'!$B354,'FG,ออนไล,คัดแยก'!L:L)</f>
        <v>0</v>
      </c>
      <c r="AT354" s="16">
        <f>SUMIF(เตรียมส่วนผสม!$C:$C,'รับ-จ่าย ประจำวัน'!$B354,เตรียมส่วนผสม!M:M)+SUMIF(กวนไส้!$C:$C,'รับ-จ่าย ประจำวัน'!$B354,กวนไส้!M:M)+SUMIF(ผลิต1!$C:$C,'รับ-จ่าย ประจำวัน'!$B354,ผลิต1!M:M)+SUMIF(ผลิต2!$C:$C,'รับ-จ่าย ประจำวัน'!$B354,ผลิต2!M:M)+SUMIF(เส้นแต่งหน้าขนมเค้ก!$C:$C,'รับ-จ่าย ประจำวัน'!$B354,เส้นแต่งหน้าขนมเค้ก!M:M)+SUMIF(แพ็ค!$C:$C,'รับ-จ่าย ประจำวัน'!$B354,แพ็ค!M:M)+SUMIF(ธุรการ!$C:$C,'รับ-จ่าย ประจำวัน'!$B354,ธุรการ!M:M)+SUMIF(เส้นแต่งหน้าขนมปัง!$C:$C,'รับ-จ่าย ประจำวัน'!$B354,เส้นแต่งหน้าขนมปัง!M:M)+SUMIF('วางแผนBC,CJ'!$C:$C,'รับ-จ่าย ประจำวัน'!$B354,'วางแผนBC,CJ'!M:M)+SUMIF(RD!$C:$C,'รับ-จ่าย ประจำวัน'!$B354,RD!M:M)+SUMIF('FG,ออนไล,คัดแยก'!$C:$C,'รับ-จ่าย ประจำวัน'!$B354,'FG,ออนไล,คัดแยก'!M:M)</f>
        <v>0</v>
      </c>
      <c r="AU354" s="16">
        <f>SUMIF(เตรียมส่วนผสม!$C:$C,'รับ-จ่าย ประจำวัน'!$B354,เตรียมส่วนผสม!N:N)+SUMIF(กวนไส้!$C:$C,'รับ-จ่าย ประจำวัน'!$B354,กวนไส้!N:N)+SUMIF(ผลิต1!$C:$C,'รับ-จ่าย ประจำวัน'!$B354,ผลิต1!N:N)+SUMIF(ผลิต2!$C:$C,'รับ-จ่าย ประจำวัน'!$B354,ผลิต2!N:N)+SUMIF(เส้นแต่งหน้าขนมเค้ก!$C:$C,'รับ-จ่าย ประจำวัน'!$B354,เส้นแต่งหน้าขนมเค้ก!N:N)+SUMIF(แพ็ค!$C:$C,'รับ-จ่าย ประจำวัน'!$B354,แพ็ค!N:N)+SUMIF(ธุรการ!$C:$C,'รับ-จ่าย ประจำวัน'!$B354,ธุรการ!N:N)+SUMIF(เส้นแต่งหน้าขนมปัง!$C:$C,'รับ-จ่าย ประจำวัน'!$B354,เส้นแต่งหน้าขนมปัง!N:N)+SUMIF('วางแผนBC,CJ'!$C:$C,'รับ-จ่าย ประจำวัน'!$B354,'วางแผนBC,CJ'!N:N)+SUMIF(RD!$C:$C,'รับ-จ่าย ประจำวัน'!$B354,RD!N:N)+SUMIF('FG,ออนไล,คัดแยก'!$C:$C,'รับ-จ่าย ประจำวัน'!$B354,'FG,ออนไล,คัดแยก'!N:N)</f>
        <v>0</v>
      </c>
      <c r="AV354" s="16">
        <f>SUMIF(เตรียมส่วนผสม!$C:$C,'รับ-จ่าย ประจำวัน'!$B354,เตรียมส่วนผสม!O:O)+SUMIF(กวนไส้!$C:$C,'รับ-จ่าย ประจำวัน'!$B354,กวนไส้!O:O)+SUMIF(ผลิต1!$C:$C,'รับ-จ่าย ประจำวัน'!$B354,ผลิต1!O:O)+SUMIF(ผลิต2!$C:$C,'รับ-จ่าย ประจำวัน'!$B354,ผลิต2!O:O)+SUMIF(เส้นแต่งหน้าขนมเค้ก!$C:$C,'รับ-จ่าย ประจำวัน'!$B354,เส้นแต่งหน้าขนมเค้ก!O:O)+SUMIF(แพ็ค!$C:$C,'รับ-จ่าย ประจำวัน'!$B354,แพ็ค!O:O)+SUMIF(ธุรการ!$C:$C,'รับ-จ่าย ประจำวัน'!$B354,ธุรการ!O:O)+SUMIF(เส้นแต่งหน้าขนมปัง!$C:$C,'รับ-จ่าย ประจำวัน'!$B354,เส้นแต่งหน้าขนมปัง!O:O)+SUMIF('วางแผนBC,CJ'!$C:$C,'รับ-จ่าย ประจำวัน'!$B354,'วางแผนBC,CJ'!O:O)+SUMIF(RD!$C:$C,'รับ-จ่าย ประจำวัน'!$B354,RD!O:O)+SUMIF('FG,ออนไล,คัดแยก'!$C:$C,'รับ-จ่าย ประจำวัน'!$B354,'FG,ออนไล,คัดแยก'!O:O)</f>
        <v>0</v>
      </c>
      <c r="AW354" s="16">
        <f>SUMIF(เตรียมส่วนผสม!$C:$C,'รับ-จ่าย ประจำวัน'!$B354,เตรียมส่วนผสม!P:P)+SUMIF(กวนไส้!$C:$C,'รับ-จ่าย ประจำวัน'!$B354,กวนไส้!P:P)+SUMIF(ผลิต1!$C:$C,'รับ-จ่าย ประจำวัน'!$B354,ผลิต1!P:P)+SUMIF(ผลิต2!$C:$C,'รับ-จ่าย ประจำวัน'!$B354,ผลิต2!P:P)+SUMIF(เส้นแต่งหน้าขนมเค้ก!$C:$C,'รับ-จ่าย ประจำวัน'!$B354,เส้นแต่งหน้าขนมเค้ก!P:P)+SUMIF(แพ็ค!$C:$C,'รับ-จ่าย ประจำวัน'!$B354,แพ็ค!P:P)+SUMIF(ธุรการ!$C:$C,'รับ-จ่าย ประจำวัน'!$B354,ธุรการ!P:P)+SUMIF(เส้นแต่งหน้าขนมปัง!$C:$C,'รับ-จ่าย ประจำวัน'!$B354,เส้นแต่งหน้าขนมปัง!P:P)+SUMIF('วางแผนBC,CJ'!$C:$C,'รับ-จ่าย ประจำวัน'!$B354,'วางแผนBC,CJ'!P:P)+SUMIF(RD!$C:$C,'รับ-จ่าย ประจำวัน'!$B354,RD!P:P)+SUMIF('FG,ออนไล,คัดแยก'!$C:$C,'รับ-จ่าย ประจำวัน'!$B354,'FG,ออนไล,คัดแยก'!P:P)</f>
        <v>0</v>
      </c>
      <c r="AX354" s="16">
        <f>SUMIF(เตรียมส่วนผสม!$C:$C,'รับ-จ่าย ประจำวัน'!$B354,เตรียมส่วนผสม!Q:Q)+SUMIF(กวนไส้!$C:$C,'รับ-จ่าย ประจำวัน'!$B354,กวนไส้!Q:Q)+SUMIF(ผลิต1!$C:$C,'รับ-จ่าย ประจำวัน'!$B354,ผลิต1!Q:Q)+SUMIF(ผลิต2!$C:$C,'รับ-จ่าย ประจำวัน'!$B354,ผลิต2!Q:Q)+SUMIF(เส้นแต่งหน้าขนมเค้ก!$C:$C,'รับ-จ่าย ประจำวัน'!$B354,เส้นแต่งหน้าขนมเค้ก!Q:Q)+SUMIF(แพ็ค!$C:$C,'รับ-จ่าย ประจำวัน'!$B354,แพ็ค!Q:Q)+SUMIF(ธุรการ!$C:$C,'รับ-จ่าย ประจำวัน'!$B354,ธุรการ!Q:Q)+SUMIF(เส้นแต่งหน้าขนมปัง!$C:$C,'รับ-จ่าย ประจำวัน'!$B354,เส้นแต่งหน้าขนมปัง!Q:Q)+SUMIF('วางแผนBC,CJ'!$C:$C,'รับ-จ่าย ประจำวัน'!$B354,'วางแผนBC,CJ'!Q:Q)+SUMIF(RD!$C:$C,'รับ-จ่าย ประจำวัน'!$B354,RD!Q:Q)+SUMIF('FG,ออนไล,คัดแยก'!$C:$C,'รับ-จ่าย ประจำวัน'!$B354,'FG,ออนไล,คัดแยก'!Q:Q)</f>
        <v>0</v>
      </c>
      <c r="AY354" s="16">
        <f>SUMIF(เตรียมส่วนผสม!$C:$C,'รับ-จ่าย ประจำวัน'!$B354,เตรียมส่วนผสม!R:R)+SUMIF(กวนไส้!$C:$C,'รับ-จ่าย ประจำวัน'!$B354,กวนไส้!R:R)+SUMIF(ผลิต1!$C:$C,'รับ-จ่าย ประจำวัน'!$B354,ผลิต1!R:R)+SUMIF(ผลิต2!$C:$C,'รับ-จ่าย ประจำวัน'!$B354,ผลิต2!R:R)+SUMIF(เส้นแต่งหน้าขนมเค้ก!$C:$C,'รับ-จ่าย ประจำวัน'!$B354,เส้นแต่งหน้าขนมเค้ก!R:R)+SUMIF(แพ็ค!$C:$C,'รับ-จ่าย ประจำวัน'!$B354,แพ็ค!R:R)+SUMIF(ธุรการ!$C:$C,'รับ-จ่าย ประจำวัน'!$B354,ธุรการ!R:R)+SUMIF(เส้นแต่งหน้าขนมปัง!$C:$C,'รับ-จ่าย ประจำวัน'!$B354,เส้นแต่งหน้าขนมปัง!R:R)+SUMIF('วางแผนBC,CJ'!$C:$C,'รับ-จ่าย ประจำวัน'!$B354,'วางแผนBC,CJ'!R:R)+SUMIF(RD!$C:$C,'รับ-จ่าย ประจำวัน'!$B354,RD!R:R)+SUMIF('FG,ออนไล,คัดแยก'!$C:$C,'รับ-จ่าย ประจำวัน'!$B354,'FG,ออนไล,คัดแยก'!R:R)</f>
        <v>0</v>
      </c>
      <c r="AZ354" s="16">
        <f>SUMIF(เตรียมส่วนผสม!$C:$C,'รับ-จ่าย ประจำวัน'!$B354,เตรียมส่วนผสม!S:S)+SUMIF(กวนไส้!$C:$C,'รับ-จ่าย ประจำวัน'!$B354,กวนไส้!S:S)+SUMIF(ผลิต1!$C:$C,'รับ-จ่าย ประจำวัน'!$B354,ผลิต1!S:S)+SUMIF(ผลิต2!$C:$C,'รับ-จ่าย ประจำวัน'!$B354,ผลิต2!S:S)+SUMIF(เส้นแต่งหน้าขนมเค้ก!$C:$C,'รับ-จ่าย ประจำวัน'!$B354,เส้นแต่งหน้าขนมเค้ก!S:S)+SUMIF(แพ็ค!$C:$C,'รับ-จ่าย ประจำวัน'!$B354,แพ็ค!S:S)+SUMIF(ธุรการ!$C:$C,'รับ-จ่าย ประจำวัน'!$B354,ธุรการ!S:S)+SUMIF(เส้นแต่งหน้าขนมปัง!$C:$C,'รับ-จ่าย ประจำวัน'!$B354,เส้นแต่งหน้าขนมปัง!S:S)+SUMIF('วางแผนBC,CJ'!$C:$C,'รับ-จ่าย ประจำวัน'!$B354,'วางแผนBC,CJ'!S:S)+SUMIF(RD!$C:$C,'รับ-จ่าย ประจำวัน'!$B354,RD!S:S)+SUMIF('FG,ออนไล,คัดแยก'!$C:$C,'รับ-จ่าย ประจำวัน'!$B354,'FG,ออนไล,คัดแยก'!S:S)</f>
        <v>0</v>
      </c>
      <c r="BA354" s="16">
        <f>SUMIF(เตรียมส่วนผสม!$C:$C,'รับ-จ่าย ประจำวัน'!$B354,เตรียมส่วนผสม!T:T)+SUMIF(กวนไส้!$C:$C,'รับ-จ่าย ประจำวัน'!$B354,กวนไส้!T:T)+SUMIF(ผลิต1!$C:$C,'รับ-จ่าย ประจำวัน'!$B354,ผลิต1!T:T)+SUMIF(ผลิต2!$C:$C,'รับ-จ่าย ประจำวัน'!$B354,ผลิต2!T:T)+SUMIF(เส้นแต่งหน้าขนมเค้ก!$C:$C,'รับ-จ่าย ประจำวัน'!$B354,เส้นแต่งหน้าขนมเค้ก!T:T)+SUMIF(แพ็ค!$C:$C,'รับ-จ่าย ประจำวัน'!$B354,แพ็ค!T:T)+SUMIF(ธุรการ!$C:$C,'รับ-จ่าย ประจำวัน'!$B354,ธุรการ!T:T)+SUMIF(เส้นแต่งหน้าขนมปัง!$C:$C,'รับ-จ่าย ประจำวัน'!$B354,เส้นแต่งหน้าขนมปัง!T:T)+SUMIF('วางแผนBC,CJ'!$C:$C,'รับ-จ่าย ประจำวัน'!$B354,'วางแผนBC,CJ'!T:T)+SUMIF(RD!$C:$C,'รับ-จ่าย ประจำวัน'!$B354,RD!T:T)+SUMIF('FG,ออนไล,คัดแยก'!$C:$C,'รับ-จ่าย ประจำวัน'!$B354,'FG,ออนไล,คัดแยก'!T:T)</f>
        <v>0</v>
      </c>
      <c r="BB354" s="16">
        <f>SUMIF(เตรียมส่วนผสม!$C:$C,'รับ-จ่าย ประจำวัน'!$B354,เตรียมส่วนผสม!U:U)+SUMIF(กวนไส้!$C:$C,'รับ-จ่าย ประจำวัน'!$B354,กวนไส้!U:U)+SUMIF(ผลิต1!$C:$C,'รับ-จ่าย ประจำวัน'!$B354,ผลิต1!U:U)+SUMIF(ผลิต2!$C:$C,'รับ-จ่าย ประจำวัน'!$B354,ผลิต2!U:U)+SUMIF(เส้นแต่งหน้าขนมเค้ก!$C:$C,'รับ-จ่าย ประจำวัน'!$B354,เส้นแต่งหน้าขนมเค้ก!U:U)+SUMIF(แพ็ค!$C:$C,'รับ-จ่าย ประจำวัน'!$B354,แพ็ค!U:U)+SUMIF(ธุรการ!$C:$C,'รับ-จ่าย ประจำวัน'!$B354,ธุรการ!U:U)+SUMIF(เส้นแต่งหน้าขนมปัง!$C:$C,'รับ-จ่าย ประจำวัน'!$B354,เส้นแต่งหน้าขนมปัง!U:U)+SUMIF('วางแผนBC,CJ'!$C:$C,'รับ-จ่าย ประจำวัน'!$B354,'วางแผนBC,CJ'!U:U)+SUMIF(RD!$C:$C,'รับ-จ่าย ประจำวัน'!$B354,RD!U:U)+SUMIF('FG,ออนไล,คัดแยก'!$C:$C,'รับ-จ่าย ประจำวัน'!$B354,'FG,ออนไล,คัดแยก'!U:U)</f>
        <v>0</v>
      </c>
      <c r="BC354" s="16">
        <f>SUMIF(เตรียมส่วนผสม!$C:$C,'รับ-จ่าย ประจำวัน'!$B354,เตรียมส่วนผสม!V:V)+SUMIF(กวนไส้!$C:$C,'รับ-จ่าย ประจำวัน'!$B354,กวนไส้!V:V)+SUMIF(ผลิต1!$C:$C,'รับ-จ่าย ประจำวัน'!$B354,ผลิต1!V:V)+SUMIF(ผลิต2!$C:$C,'รับ-จ่าย ประจำวัน'!$B354,ผลิต2!V:V)+SUMIF(เส้นแต่งหน้าขนมเค้ก!$C:$C,'รับ-จ่าย ประจำวัน'!$B354,เส้นแต่งหน้าขนมเค้ก!V:V)+SUMIF(แพ็ค!$C:$C,'รับ-จ่าย ประจำวัน'!$B354,แพ็ค!V:V)+SUMIF(ธุรการ!$C:$C,'รับ-จ่าย ประจำวัน'!$B354,ธุรการ!V:V)+SUMIF(เส้นแต่งหน้าขนมปัง!$C:$C,'รับ-จ่าย ประจำวัน'!$B354,เส้นแต่งหน้าขนมปัง!V:V)+SUMIF('วางแผนBC,CJ'!$C:$C,'รับ-จ่าย ประจำวัน'!$B354,'วางแผนBC,CJ'!V:V)+SUMIF(RD!$C:$C,'รับ-จ่าย ประจำวัน'!$B354,RD!V:V)+SUMIF('FG,ออนไล,คัดแยก'!$C:$C,'รับ-จ่าย ประจำวัน'!$B354,'FG,ออนไล,คัดแยก'!V:V)</f>
        <v>0</v>
      </c>
      <c r="BD354" s="16">
        <f>SUMIF(เตรียมส่วนผสม!$C:$C,'รับ-จ่าย ประจำวัน'!$B354,เตรียมส่วนผสม!W:W)+SUMIF(กวนไส้!$C:$C,'รับ-จ่าย ประจำวัน'!$B354,กวนไส้!W:W)+SUMIF(ผลิต1!$C:$C,'รับ-จ่าย ประจำวัน'!$B354,ผลิต1!W:W)+SUMIF(ผลิต2!$C:$C,'รับ-จ่าย ประจำวัน'!$B354,ผลิต2!W:W)+SUMIF(เส้นแต่งหน้าขนมเค้ก!$C:$C,'รับ-จ่าย ประจำวัน'!$B354,เส้นแต่งหน้าขนมเค้ก!W:W)+SUMIF(แพ็ค!$C:$C,'รับ-จ่าย ประจำวัน'!$B354,แพ็ค!W:W)+SUMIF(ธุรการ!$C:$C,'รับ-จ่าย ประจำวัน'!$B354,ธุรการ!W:W)+SUMIF(เส้นแต่งหน้าขนมปัง!$C:$C,'รับ-จ่าย ประจำวัน'!$B354,เส้นแต่งหน้าขนมปัง!W:W)+SUMIF('วางแผนBC,CJ'!$C:$C,'รับ-จ่าย ประจำวัน'!$B354,'วางแผนBC,CJ'!W:W)+SUMIF(RD!$C:$C,'รับ-จ่าย ประจำวัน'!$B354,RD!W:W)+SUMIF('FG,ออนไล,คัดแยก'!$C:$C,'รับ-จ่าย ประจำวัน'!$B354,'FG,ออนไล,คัดแยก'!W:W)</f>
        <v>0</v>
      </c>
      <c r="BE354" s="16">
        <f>SUMIF(เตรียมส่วนผสม!$C:$C,'รับ-จ่าย ประจำวัน'!$B354,เตรียมส่วนผสม!X:X)+SUMIF(กวนไส้!$C:$C,'รับ-จ่าย ประจำวัน'!$B354,กวนไส้!X:X)+SUMIF(ผลิต1!$C:$C,'รับ-จ่าย ประจำวัน'!$B354,ผลิต1!X:X)+SUMIF(ผลิต2!$C:$C,'รับ-จ่าย ประจำวัน'!$B354,ผลิต2!X:X)+SUMIF(เส้นแต่งหน้าขนมเค้ก!$C:$C,'รับ-จ่าย ประจำวัน'!$B354,เส้นแต่งหน้าขนมเค้ก!X:X)+SUMIF(แพ็ค!$C:$C,'รับ-จ่าย ประจำวัน'!$B354,แพ็ค!X:X)+SUMIF(ธุรการ!$C:$C,'รับ-จ่าย ประจำวัน'!$B354,ธุรการ!X:X)+SUMIF(เส้นแต่งหน้าขนมปัง!$C:$C,'รับ-จ่าย ประจำวัน'!$B354,เส้นแต่งหน้าขนมปัง!X:X)+SUMIF('วางแผนBC,CJ'!$C:$C,'รับ-จ่าย ประจำวัน'!$B354,'วางแผนBC,CJ'!X:X)+SUMIF(RD!$C:$C,'รับ-จ่าย ประจำวัน'!$B354,RD!X:X)+SUMIF('FG,ออนไล,คัดแยก'!$C:$C,'รับ-จ่าย ประจำวัน'!$B354,'FG,ออนไล,คัดแยก'!X:X)</f>
        <v>0</v>
      </c>
      <c r="BF354" s="16">
        <f>SUMIF(เตรียมส่วนผสม!$C:$C,'รับ-จ่าย ประจำวัน'!$B354,เตรียมส่วนผสม!Y:Y)+SUMIF(กวนไส้!$C:$C,'รับ-จ่าย ประจำวัน'!$B354,กวนไส้!Y:Y)+SUMIF(ผลิต1!$C:$C,'รับ-จ่าย ประจำวัน'!$B354,ผลิต1!Y:Y)+SUMIF(ผลิต2!$C:$C,'รับ-จ่าย ประจำวัน'!$B354,ผลิต2!Y:Y)+SUMIF(เส้นแต่งหน้าขนมเค้ก!$C:$C,'รับ-จ่าย ประจำวัน'!$B354,เส้นแต่งหน้าขนมเค้ก!Y:Y)+SUMIF(แพ็ค!$C:$C,'รับ-จ่าย ประจำวัน'!$B354,แพ็ค!Y:Y)+SUMIF(ธุรการ!$C:$C,'รับ-จ่าย ประจำวัน'!$B354,ธุรการ!Y:Y)+SUMIF(เส้นแต่งหน้าขนมปัง!$C:$C,'รับ-จ่าย ประจำวัน'!$B354,เส้นแต่งหน้าขนมปัง!Y:Y)+SUMIF('วางแผนBC,CJ'!$C:$C,'รับ-จ่าย ประจำวัน'!$B354,'วางแผนBC,CJ'!Y:Y)+SUMIF(RD!$C:$C,'รับ-จ่าย ประจำวัน'!$B354,RD!Y:Y)+SUMIF('FG,ออนไล,คัดแยก'!$C:$C,'รับ-จ่าย ประจำวัน'!$B354,'FG,ออนไล,คัดแยก'!Y:Y)</f>
        <v>0</v>
      </c>
      <c r="BG354" s="16">
        <f>SUMIF(เตรียมส่วนผสม!$C:$C,'รับ-จ่าย ประจำวัน'!$B354,เตรียมส่วนผสม!Z:Z)+SUMIF(กวนไส้!$C:$C,'รับ-จ่าย ประจำวัน'!$B354,กวนไส้!Z:Z)+SUMIF(ผลิต1!$C:$C,'รับ-จ่าย ประจำวัน'!$B354,ผลิต1!Z:Z)+SUMIF(ผลิต2!$C:$C,'รับ-จ่าย ประจำวัน'!$B354,ผลิต2!Z:Z)+SUMIF(เส้นแต่งหน้าขนมเค้ก!$C:$C,'รับ-จ่าย ประจำวัน'!$B354,เส้นแต่งหน้าขนมเค้ก!Z:Z)+SUMIF(แพ็ค!$C:$C,'รับ-จ่าย ประจำวัน'!$B354,แพ็ค!Z:Z)+SUMIF(ธุรการ!$C:$C,'รับ-จ่าย ประจำวัน'!$B354,ธุรการ!Z:Z)+SUMIF(เส้นแต่งหน้าขนมปัง!$C:$C,'รับ-จ่าย ประจำวัน'!$B354,เส้นแต่งหน้าขนมปัง!Z:Z)+SUMIF('วางแผนBC,CJ'!$C:$C,'รับ-จ่าย ประจำวัน'!$B354,'วางแผนBC,CJ'!Z:Z)+SUMIF(RD!$C:$C,'รับ-จ่าย ประจำวัน'!$B354,RD!Z:Z)+SUMIF('FG,ออนไล,คัดแยก'!$C:$C,'รับ-จ่าย ประจำวัน'!$B354,'FG,ออนไล,คัดแยก'!Z:Z)</f>
        <v>0</v>
      </c>
      <c r="BH354" s="16">
        <f>SUMIF(เตรียมส่วนผสม!$C:$C,'รับ-จ่าย ประจำวัน'!$B354,เตรียมส่วนผสม!AA:AA)+SUMIF(กวนไส้!$C:$C,'รับ-จ่าย ประจำวัน'!$B354,กวนไส้!AA:AA)+SUMIF(ผลิต1!$C:$C,'รับ-จ่าย ประจำวัน'!$B354,ผลิต1!AA:AA)+SUMIF(ผลิต2!$C:$C,'รับ-จ่าย ประจำวัน'!$B354,ผลิต2!AA:AA)+SUMIF(เส้นแต่งหน้าขนมเค้ก!$C:$C,'รับ-จ่าย ประจำวัน'!$B354,เส้นแต่งหน้าขนมเค้ก!AA:AA)+SUMIF(แพ็ค!$C:$C,'รับ-จ่าย ประจำวัน'!$B354,แพ็ค!AA:AA)+SUMIF(ธุรการ!$C:$C,'รับ-จ่าย ประจำวัน'!$B354,ธุรการ!AA:AA)+SUMIF(เส้นแต่งหน้าขนมปัง!$C:$C,'รับ-จ่าย ประจำวัน'!$B354,เส้นแต่งหน้าขนมปัง!AA:AA)+SUMIF('วางแผนBC,CJ'!$C:$C,'รับ-จ่าย ประจำวัน'!$B354,'วางแผนBC,CJ'!AA:AA)+SUMIF(RD!$C:$C,'รับ-จ่าย ประจำวัน'!$B354,RD!AA:AA)+SUMIF('FG,ออนไล,คัดแยก'!$C:$C,'รับ-จ่าย ประจำวัน'!$B354,'FG,ออนไล,คัดแยก'!AA:AA)</f>
        <v>0</v>
      </c>
      <c r="BI354" s="16">
        <f>SUMIF(เตรียมส่วนผสม!$C:$C,'รับ-จ่าย ประจำวัน'!$B354,เตรียมส่วนผสม!AB:AB)+SUMIF(กวนไส้!$C:$C,'รับ-จ่าย ประจำวัน'!$B354,กวนไส้!AB:AB)+SUMIF(ผลิต1!$C:$C,'รับ-จ่าย ประจำวัน'!$B354,ผลิต1!AB:AB)+SUMIF(ผลิต2!$C:$C,'รับ-จ่าย ประจำวัน'!$B354,ผลิต2!AB:AB)+SUMIF(เส้นแต่งหน้าขนมเค้ก!$C:$C,'รับ-จ่าย ประจำวัน'!$B354,เส้นแต่งหน้าขนมเค้ก!AB:AB)+SUMIF(แพ็ค!$C:$C,'รับ-จ่าย ประจำวัน'!$B354,แพ็ค!AB:AB)+SUMIF(ธุรการ!$C:$C,'รับ-จ่าย ประจำวัน'!$B354,ธุรการ!AB:AB)+SUMIF(เส้นแต่งหน้าขนมปัง!$C:$C,'รับ-จ่าย ประจำวัน'!$B354,เส้นแต่งหน้าขนมปัง!AB:AB)+SUMIF('วางแผนBC,CJ'!$C:$C,'รับ-จ่าย ประจำวัน'!$B354,'วางแผนBC,CJ'!AB:AB)+SUMIF(RD!$C:$C,'รับ-จ่าย ประจำวัน'!$B354,RD!AB:AB)+SUMIF('FG,ออนไล,คัดแยก'!$C:$C,'รับ-จ่าย ประจำวัน'!$B354,'FG,ออนไล,คัดแยก'!AB:AB)</f>
        <v>0</v>
      </c>
      <c r="BJ354" s="16">
        <f>SUMIF(เตรียมส่วนผสม!$C:$C,'รับ-จ่าย ประจำวัน'!$B354,เตรียมส่วนผสม!AC:AC)+SUMIF(กวนไส้!$C:$C,'รับ-จ่าย ประจำวัน'!$B354,กวนไส้!AC:AC)+SUMIF(ผลิต1!$C:$C,'รับ-จ่าย ประจำวัน'!$B354,ผลิต1!AC:AC)+SUMIF(ผลิต2!$C:$C,'รับ-จ่าย ประจำวัน'!$B354,ผลิต2!AC:AC)+SUMIF(เส้นแต่งหน้าขนมเค้ก!$C:$C,'รับ-จ่าย ประจำวัน'!$B354,เส้นแต่งหน้าขนมเค้ก!AC:AC)+SUMIF(แพ็ค!$C:$C,'รับ-จ่าย ประจำวัน'!$B354,แพ็ค!AC:AC)+SUMIF(ธุรการ!$C:$C,'รับ-จ่าย ประจำวัน'!$B354,ธุรการ!AC:AC)+SUMIF(เส้นแต่งหน้าขนมปัง!$C:$C,'รับ-จ่าย ประจำวัน'!$B354,เส้นแต่งหน้าขนมปัง!AC:AC)+SUMIF('วางแผนBC,CJ'!$C:$C,'รับ-จ่าย ประจำวัน'!$B354,'วางแผนBC,CJ'!AC:AC)+SUMIF(RD!$C:$C,'รับ-จ่าย ประจำวัน'!$B354,RD!AC:AC)+SUMIF('FG,ออนไล,คัดแยก'!$C:$C,'รับ-จ่าย ประจำวัน'!$B354,'FG,ออนไล,คัดแยก'!AC:AC)</f>
        <v>0</v>
      </c>
      <c r="BK354" s="16">
        <f>SUMIF(เตรียมส่วนผสม!$C:$C,'รับ-จ่าย ประจำวัน'!$B354,เตรียมส่วนผสม!AD:AD)+SUMIF(กวนไส้!$C:$C,'รับ-จ่าย ประจำวัน'!$B354,กวนไส้!AD:AD)+SUMIF(ผลิต1!$C:$C,'รับ-จ่าย ประจำวัน'!$B354,ผลิต1!AD:AD)+SUMIF(ผลิต2!$C:$C,'รับ-จ่าย ประจำวัน'!$B354,ผลิต2!AD:AD)+SUMIF(เส้นแต่งหน้าขนมเค้ก!$C:$C,'รับ-จ่าย ประจำวัน'!$B354,เส้นแต่งหน้าขนมเค้ก!AD:AD)+SUMIF(แพ็ค!$C:$C,'รับ-จ่าย ประจำวัน'!$B354,แพ็ค!AD:AD)+SUMIF(ธุรการ!$C:$C,'รับ-จ่าย ประจำวัน'!$B354,ธุรการ!AD:AD)+SUMIF(เส้นแต่งหน้าขนมปัง!$C:$C,'รับ-จ่าย ประจำวัน'!$B354,เส้นแต่งหน้าขนมปัง!AD:AD)+SUMIF('วางแผนBC,CJ'!$C:$C,'รับ-จ่าย ประจำวัน'!$B354,'วางแผนBC,CJ'!AD:AD)+SUMIF(RD!$C:$C,'รับ-จ่าย ประจำวัน'!$B354,RD!AD:AD)+SUMIF('FG,ออนไล,คัดแยก'!$C:$C,'รับ-จ่าย ประจำวัน'!$B354,'FG,ออนไล,คัดแยก'!AD:AD)</f>
        <v>0</v>
      </c>
      <c r="BL354" s="16">
        <f>SUMIF(เตรียมส่วนผสม!$C:$C,'รับ-จ่าย ประจำวัน'!$B354,เตรียมส่วนผสม!AE:AE)+SUMIF(กวนไส้!$C:$C,'รับ-จ่าย ประจำวัน'!$B354,กวนไส้!AE:AE)+SUMIF(ผลิต1!$C:$C,'รับ-จ่าย ประจำวัน'!$B354,ผลิต1!AE:AE)+SUMIF(ผลิต2!$C:$C,'รับ-จ่าย ประจำวัน'!$B354,ผลิต2!AE:AE)+SUMIF(เส้นแต่งหน้าขนมเค้ก!$C:$C,'รับ-จ่าย ประจำวัน'!$B354,เส้นแต่งหน้าขนมเค้ก!AE:AE)+SUMIF(แพ็ค!$C:$C,'รับ-จ่าย ประจำวัน'!$B354,แพ็ค!AE:AE)+SUMIF(ธุรการ!$C:$C,'รับ-จ่าย ประจำวัน'!$B354,ธุรการ!AE:AE)+SUMIF(เส้นแต่งหน้าขนมปัง!$C:$C,'รับ-จ่าย ประจำวัน'!$B354,เส้นแต่งหน้าขนมปัง!AE:AE)+SUMIF('วางแผนBC,CJ'!$C:$C,'รับ-จ่าย ประจำวัน'!$B354,'วางแผนBC,CJ'!AE:AE)+SUMIF(RD!$C:$C,'รับ-จ่าย ประจำวัน'!$B354,RD!AE:AE)+SUMIF('FG,ออนไล,คัดแยก'!$C:$C,'รับ-จ่าย ประจำวัน'!$B354,'FG,ออนไล,คัดแยก'!AE:AE)</f>
        <v>0</v>
      </c>
      <c r="BM354" s="16">
        <f>SUMIF(เตรียมส่วนผสม!$C:$C,'รับ-จ่าย ประจำวัน'!$B354,เตรียมส่วนผสม!AF:AF)+SUMIF(กวนไส้!$C:$C,'รับ-จ่าย ประจำวัน'!$B354,กวนไส้!AF:AF)+SUMIF(ผลิต1!$C:$C,'รับ-จ่าย ประจำวัน'!$B354,ผลิต1!AF:AF)+SUMIF(ผลิต2!$C:$C,'รับ-จ่าย ประจำวัน'!$B354,ผลิต2!AF:AF)+SUMIF(เส้นแต่งหน้าขนมเค้ก!$C:$C,'รับ-จ่าย ประจำวัน'!$B354,เส้นแต่งหน้าขนมเค้ก!AF:AF)+SUMIF(แพ็ค!$C:$C,'รับ-จ่าย ประจำวัน'!$B354,แพ็ค!AF:AF)+SUMIF(ธุรการ!$C:$C,'รับ-จ่าย ประจำวัน'!$B354,ธุรการ!AF:AF)+SUMIF(เส้นแต่งหน้าขนมปัง!$C:$C,'รับ-จ่าย ประจำวัน'!$B354,เส้นแต่งหน้าขนมปัง!AF:AF)+SUMIF('วางแผนBC,CJ'!$C:$C,'รับ-จ่าย ประจำวัน'!$B354,'วางแผนBC,CJ'!AF:AF)+SUMIF(RD!$C:$C,'รับ-จ่าย ประจำวัน'!$B354,RD!AF:AF)+SUMIF('FG,ออนไล,คัดแยก'!$C:$C,'รับ-จ่าย ประจำวัน'!$B354,'FG,ออนไล,คัดแยก'!AF:AF)</f>
        <v>0</v>
      </c>
      <c r="BN354" s="16">
        <f>SUMIF(เตรียมส่วนผสม!$C:$C,'รับ-จ่าย ประจำวัน'!$B354,เตรียมส่วนผสม!AG:AG)+SUMIF(กวนไส้!$C:$C,'รับ-จ่าย ประจำวัน'!$B354,กวนไส้!AG:AG)+SUMIF(ผลิต1!$C:$C,'รับ-จ่าย ประจำวัน'!$B354,ผลิต1!AG:AG)+SUMIF(ผลิต2!$C:$C,'รับ-จ่าย ประจำวัน'!$B354,ผลิต2!AG:AG)+SUMIF(เส้นแต่งหน้าขนมเค้ก!$C:$C,'รับ-จ่าย ประจำวัน'!$B354,เส้นแต่งหน้าขนมเค้ก!AG:AG)+SUMIF(แพ็ค!$C:$C,'รับ-จ่าย ประจำวัน'!$B354,แพ็ค!AG:AG)+SUMIF(ธุรการ!$C:$C,'รับ-จ่าย ประจำวัน'!$B354,ธุรการ!AG:AG)+SUMIF(เส้นแต่งหน้าขนมปัง!$C:$C,'รับ-จ่าย ประจำวัน'!$B354,เส้นแต่งหน้าขนมปัง!AG:AG)+SUMIF('วางแผนBC,CJ'!$C:$C,'รับ-จ่าย ประจำวัน'!$B354,'วางแผนBC,CJ'!AG:AG)+SUMIF(RD!$C:$C,'รับ-จ่าย ประจำวัน'!$B354,RD!AG:AG)+SUMIF('FG,ออนไล,คัดแยก'!$C:$C,'รับ-จ่าย ประจำวัน'!$B354,'FG,ออนไล,คัดแยก'!AG:AG)</f>
        <v>0</v>
      </c>
      <c r="BO354" s="16">
        <f>SUMIF(เตรียมส่วนผสม!$C:$C,'รับ-จ่าย ประจำวัน'!$B354,เตรียมส่วนผสม!AH:AH)+SUMIF(กวนไส้!$C:$C,'รับ-จ่าย ประจำวัน'!$B354,กวนไส้!AH:AH)+SUMIF(ผลิต1!$C:$C,'รับ-จ่าย ประจำวัน'!$B354,ผลิต1!AH:AH)+SUMIF(ผลิต2!$C:$C,'รับ-จ่าย ประจำวัน'!$B354,ผลิต2!AH:AH)+SUMIF(เส้นแต่งหน้าขนมเค้ก!$C:$C,'รับ-จ่าย ประจำวัน'!$B354,เส้นแต่งหน้าขนมเค้ก!AH:AH)+SUMIF(แพ็ค!$C:$C,'รับ-จ่าย ประจำวัน'!$B354,แพ็ค!AH:AH)+SUMIF(ธุรการ!$C:$C,'รับ-จ่าย ประจำวัน'!$B354,ธุรการ!AH:AH)+SUMIF(เส้นแต่งหน้าขนมปัง!$C:$C,'รับ-จ่าย ประจำวัน'!$B354,เส้นแต่งหน้าขนมปัง!AH:AH)+SUMIF('วางแผนBC,CJ'!$C:$C,'รับ-จ่าย ประจำวัน'!$B354,'วางแผนBC,CJ'!AH:AH)+SUMIF(RD!$C:$C,'รับ-จ่าย ประจำวัน'!$B354,RD!AH:AH)+SUMIF('FG,ออนไล,คัดแยก'!$C:$C,'รับ-จ่าย ประจำวัน'!$B354,'FG,ออนไล,คัดแยก'!AH:AH)</f>
        <v>0</v>
      </c>
      <c r="BP354" s="16">
        <f>SUMIF(เตรียมส่วนผสม!$C:$C,'รับ-จ่าย ประจำวัน'!$B354,เตรียมส่วนผสม!AI:AI)+SUMIF(กวนไส้!$C:$C,'รับ-จ่าย ประจำวัน'!$B354,กวนไส้!AI:AI)+SUMIF(ผลิต1!$C:$C,'รับ-จ่าย ประจำวัน'!$B354,ผลิต1!AI:AI)+SUMIF(ผลิต2!$C:$C,'รับ-จ่าย ประจำวัน'!$B354,ผลิต2!AI:AI)+SUMIF(เส้นแต่งหน้าขนมเค้ก!$C:$C,'รับ-จ่าย ประจำวัน'!$B354,เส้นแต่งหน้าขนมเค้ก!AI:AI)+SUMIF(แพ็ค!$C:$C,'รับ-จ่าย ประจำวัน'!$B354,แพ็ค!AI:AI)+SUMIF(ธุรการ!$C:$C,'รับ-จ่าย ประจำวัน'!$B354,ธุรการ!AI:AI)+SUMIF(เส้นแต่งหน้าขนมปัง!$C:$C,'รับ-จ่าย ประจำวัน'!$B354,เส้นแต่งหน้าขนมปัง!AI:AI)+SUMIF('วางแผนBC,CJ'!$C:$C,'รับ-จ่าย ประจำวัน'!$B354,'วางแผนBC,CJ'!AI:AI)+SUMIF(RD!$C:$C,'รับ-จ่าย ประจำวัน'!$B354,RD!AI:AI)+SUMIF('FG,ออนไล,คัดแยก'!$C:$C,'รับ-จ่าย ประจำวัน'!$B354,'FG,ออนไล,คัดแยก'!AI:AI)</f>
        <v>0</v>
      </c>
      <c r="BQ354" s="16">
        <f>SUMIF(เตรียมส่วนผสม!$C:$C,'รับ-จ่าย ประจำวัน'!$B354,เตรียมส่วนผสม!AJ:AJ)+SUMIF(กวนไส้!$C:$C,'รับ-จ่าย ประจำวัน'!$B354,กวนไส้!AJ:AJ)+SUMIF(ผลิต1!$C:$C,'รับ-จ่าย ประจำวัน'!$B354,ผลิต1!AJ:AJ)+SUMIF(ผลิต2!$C:$C,'รับ-จ่าย ประจำวัน'!$B354,ผลิต2!AJ:AJ)+SUMIF(เส้นแต่งหน้าขนมเค้ก!$C:$C,'รับ-จ่าย ประจำวัน'!$B354,เส้นแต่งหน้าขนมเค้ก!AJ:AJ)+SUMIF(แพ็ค!$C:$C,'รับ-จ่าย ประจำวัน'!$B354,แพ็ค!AJ:AJ)+SUMIF(ธุรการ!$C:$C,'รับ-จ่าย ประจำวัน'!$B354,ธุรการ!AJ:AJ)+SUMIF(เส้นแต่งหน้าขนมปัง!$C:$C,'รับ-จ่าย ประจำวัน'!$B354,เส้นแต่งหน้าขนมปัง!AJ:AJ)+SUMIF('วางแผนBC,CJ'!$C:$C,'รับ-จ่าย ประจำวัน'!$B354,'วางแผนBC,CJ'!AJ:AJ)+SUMIF(RD!$C:$C,'รับ-จ่าย ประจำวัน'!$B354,RD!AJ:AJ)+SUMIF('FG,ออนไล,คัดแยก'!$C:$C,'รับ-จ่าย ประจำวัน'!$B354,'FG,ออนไล,คัดแยก'!AJ:AJ)</f>
        <v>0</v>
      </c>
      <c r="BR354" s="16">
        <f>SUMIF(เตรียมส่วนผสม!$C:$C,'รับ-จ่าย ประจำวัน'!$B354,เตรียมส่วนผสม!AK:AK)+SUMIF(กวนไส้!$C:$C,'รับ-จ่าย ประจำวัน'!$B354,กวนไส้!AK:AK)+SUMIF(ผลิต1!$C:$C,'รับ-จ่าย ประจำวัน'!$B354,ผลิต1!AK:AK)+SUMIF(ผลิต2!$C:$C,'รับ-จ่าย ประจำวัน'!$B354,ผลิต2!AK:AK)+SUMIF(เส้นแต่งหน้าขนมเค้ก!$C:$C,'รับ-จ่าย ประจำวัน'!$B354,เส้นแต่งหน้าขนมเค้ก!AK:AK)+SUMIF(แพ็ค!$C:$C,'รับ-จ่าย ประจำวัน'!$B354,แพ็ค!AK:AK)+SUMIF(ธุรการ!$C:$C,'รับ-จ่าย ประจำวัน'!$B354,ธุรการ!AK:AK)+SUMIF(เส้นแต่งหน้าขนมปัง!$C:$C,'รับ-จ่าย ประจำวัน'!$B354,เส้นแต่งหน้าขนมปัง!AK:AK)+SUMIF('วางแผนBC,CJ'!$C:$C,'รับ-จ่าย ประจำวัน'!$B354,'วางแผนBC,CJ'!AK:AK)+SUMIF(RD!$C:$C,'รับ-จ่าย ประจำวัน'!$B354,RD!AK:AK)+SUMIF('FG,ออนไล,คัดแยก'!$C:$C,'รับ-จ่าย ประจำวัน'!$B354,'FG,ออนไล,คัดแยก'!AK:AK)</f>
        <v>0</v>
      </c>
      <c r="BS354" s="16">
        <f>SUMIF(เตรียมส่วนผสม!$C:$C,'รับ-จ่าย ประจำวัน'!$B354,เตรียมส่วนผสม!AL:AL)+SUMIF(กวนไส้!$C:$C,'รับ-จ่าย ประจำวัน'!$B354,กวนไส้!AL:AL)+SUMIF(ผลิต1!$C:$C,'รับ-จ่าย ประจำวัน'!$B354,ผลิต1!AL:AL)+SUMIF(ผลิต2!$C:$C,'รับ-จ่าย ประจำวัน'!$B354,ผลิต2!AL:AL)+SUMIF(เส้นแต่งหน้าขนมเค้ก!$C:$C,'รับ-จ่าย ประจำวัน'!$B354,เส้นแต่งหน้าขนมเค้ก!AL:AL)+SUMIF(แพ็ค!$C:$C,'รับ-จ่าย ประจำวัน'!$B354,แพ็ค!AL:AL)+SUMIF(ธุรการ!$C:$C,'รับ-จ่าย ประจำวัน'!$B354,ธุรการ!AL:AL)+SUMIF(เส้นแต่งหน้าขนมปัง!$C:$C,'รับ-จ่าย ประจำวัน'!$B354,เส้นแต่งหน้าขนมปัง!AL:AL)+SUMIF('วางแผนBC,CJ'!$C:$C,'รับ-จ่าย ประจำวัน'!$B354,'วางแผนBC,CJ'!AL:AL)+SUMIF(RD!$C:$C,'รับ-จ่าย ประจำวัน'!$B354,RD!AL:AL)+SUMIF('FG,ออนไล,คัดแยก'!$C:$C,'รับ-จ่าย ประจำวัน'!$B354,'FG,ออนไล,คัดแยก'!AL:AL)</f>
        <v>0</v>
      </c>
      <c r="BT354" s="18">
        <f t="shared" si="70"/>
        <v>0</v>
      </c>
      <c r="BU354" s="116"/>
      <c r="BV354" s="146">
        <f t="shared" si="71"/>
        <v>3</v>
      </c>
      <c r="BW354" s="183">
        <v>15</v>
      </c>
      <c r="BX354" s="172">
        <f t="shared" si="76"/>
        <v>0</v>
      </c>
      <c r="BY354" s="188" t="e">
        <f t="shared" si="74"/>
        <v>#DIV/0!</v>
      </c>
      <c r="BZ354" s="180" t="e">
        <f t="shared" ca="1" si="73"/>
        <v>#DIV/0!</v>
      </c>
      <c r="CA354" s="93"/>
      <c r="CB354" s="93"/>
      <c r="CC354" s="93"/>
      <c r="CD354" s="93"/>
      <c r="CE354" s="93"/>
      <c r="CF354" s="93"/>
      <c r="CG354" s="93"/>
      <c r="CH354" s="93"/>
      <c r="CI354" s="93"/>
      <c r="CJ354" s="94"/>
      <c r="CK354" s="9">
        <f t="shared" si="75"/>
        <v>3</v>
      </c>
    </row>
    <row r="355" spans="1:89" x14ac:dyDescent="0.5">
      <c r="A355" s="149"/>
      <c r="B355" s="24" t="s">
        <v>1055</v>
      </c>
      <c r="C355" s="35" t="s">
        <v>1056</v>
      </c>
      <c r="D355" s="177" t="s">
        <v>1054</v>
      </c>
      <c r="E355" s="28">
        <v>1550</v>
      </c>
      <c r="F355" s="75"/>
      <c r="G355" s="11"/>
      <c r="H355" s="12">
        <v>25</v>
      </c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3"/>
      <c r="AF355" s="13"/>
      <c r="AG355" s="13"/>
      <c r="AH355" s="13"/>
      <c r="AI355" s="14"/>
      <c r="AJ355" s="14"/>
      <c r="AK355" s="14"/>
      <c r="AL355" s="14"/>
      <c r="AM355" s="14"/>
      <c r="AN355" s="15">
        <f t="shared" si="69"/>
        <v>0</v>
      </c>
      <c r="AO355" s="16">
        <f>SUMIF(เตรียมส่วนผสม!$C:$C,'รับ-จ่าย ประจำวัน'!$B355,เตรียมส่วนผสม!H:H)+SUMIF(กวนไส้!$C:$C,'รับ-จ่าย ประจำวัน'!$B355,กวนไส้!H:H)+SUMIF(ผลิต1!$C:$C,'รับ-จ่าย ประจำวัน'!$B355,ผลิต1!H:H)+SUMIF(ผลิต2!$C:$C,'รับ-จ่าย ประจำวัน'!$B355,ผลิต2!H:H)+SUMIF(เส้นแต่งหน้าขนมเค้ก!$C:$C,'รับ-จ่าย ประจำวัน'!$B355,เส้นแต่งหน้าขนมเค้ก!H:H)+SUMIF(แพ็ค!$C:$C,'รับ-จ่าย ประจำวัน'!$B355,แพ็ค!H:H)+SUMIF(ธุรการ!$C:$C,'รับ-จ่าย ประจำวัน'!$B355,ธุรการ!H:H)+SUMIF(เส้นแต่งหน้าขนมปัง!$C:$C,'รับ-จ่าย ประจำวัน'!$B355,เส้นแต่งหน้าขนมปัง!H:H)+SUMIF('วางแผนBC,CJ'!$C:$C,'รับ-จ่าย ประจำวัน'!$B355,'วางแผนBC,CJ'!H:H)+SUMIF(RD!$C:$C,'รับ-จ่าย ประจำวัน'!$B355,RD!H:H)+SUMIF('FG,ออนไล,คัดแยก'!$C:$C,'รับ-จ่าย ประจำวัน'!$B355,'FG,ออนไล,คัดแยก'!H:H)</f>
        <v>0</v>
      </c>
      <c r="AP355" s="16">
        <f>SUMIF(เตรียมส่วนผสม!$C:$C,'รับ-จ่าย ประจำวัน'!$B355,เตรียมส่วนผสม!I:I)+SUMIF(กวนไส้!$C:$C,'รับ-จ่าย ประจำวัน'!$B355,กวนไส้!I:I)+SUMIF(ผลิต1!$C:$C,'รับ-จ่าย ประจำวัน'!$B355,ผลิต1!I:I)+SUMIF(ผลิต2!$C:$C,'รับ-จ่าย ประจำวัน'!$B355,ผลิต2!I:I)+SUMIF(เส้นแต่งหน้าขนมเค้ก!$C:$C,'รับ-จ่าย ประจำวัน'!$B355,เส้นแต่งหน้าขนมเค้ก!I:I)+SUMIF(แพ็ค!$C:$C,'รับ-จ่าย ประจำวัน'!$B355,แพ็ค!I:I)+SUMIF(ธุรการ!$C:$C,'รับ-จ่าย ประจำวัน'!$B355,ธุรการ!I:I)+SUMIF(เส้นแต่งหน้าขนมปัง!$C:$C,'รับ-จ่าย ประจำวัน'!$B355,เส้นแต่งหน้าขนมปัง!I:I)+SUMIF('วางแผนBC,CJ'!$C:$C,'รับ-จ่าย ประจำวัน'!$B355,'วางแผนBC,CJ'!I:I)+SUMIF(RD!$C:$C,'รับ-จ่าย ประจำวัน'!$B355,RD!I:I)+SUMIF('FG,ออนไล,คัดแยก'!$C:$C,'รับ-จ่าย ประจำวัน'!$B355,'FG,ออนไล,คัดแยก'!I:I)</f>
        <v>0</v>
      </c>
      <c r="AQ355" s="16">
        <f>SUMIF(เตรียมส่วนผสม!$C:$C,'รับ-จ่าย ประจำวัน'!$B355,เตรียมส่วนผสม!J:J)+SUMIF(กวนไส้!$C:$C,'รับ-จ่าย ประจำวัน'!$B355,กวนไส้!J:J)+SUMIF(ผลิต1!$C:$C,'รับ-จ่าย ประจำวัน'!$B355,ผลิต1!J:J)+SUMIF(ผลิต2!$C:$C,'รับ-จ่าย ประจำวัน'!$B355,ผลิต2!J:J)+SUMIF(เส้นแต่งหน้าขนมเค้ก!$C:$C,'รับ-จ่าย ประจำวัน'!$B355,เส้นแต่งหน้าขนมเค้ก!J:J)+SUMIF(แพ็ค!$C:$C,'รับ-จ่าย ประจำวัน'!$B355,แพ็ค!J:J)+SUMIF(ธุรการ!$C:$C,'รับ-จ่าย ประจำวัน'!$B355,ธุรการ!J:J)+SUMIF(เส้นแต่งหน้าขนมปัง!$C:$C,'รับ-จ่าย ประจำวัน'!$B355,เส้นแต่งหน้าขนมปัง!J:J)+SUMIF('วางแผนBC,CJ'!$C:$C,'รับ-จ่าย ประจำวัน'!$B355,'วางแผนBC,CJ'!J:J)+SUMIF(RD!$C:$C,'รับ-จ่าย ประจำวัน'!$B355,RD!J:J)+SUMIF('FG,ออนไล,คัดแยก'!$C:$C,'รับ-จ่าย ประจำวัน'!$B355,'FG,ออนไล,คัดแยก'!J:J)</f>
        <v>0</v>
      </c>
      <c r="AR355" s="16">
        <f>SUMIF(เตรียมส่วนผสม!$C:$C,'รับ-จ่าย ประจำวัน'!$B355,เตรียมส่วนผสม!K:K)+SUMIF(กวนไส้!$C:$C,'รับ-จ่าย ประจำวัน'!$B355,กวนไส้!K:K)+SUMIF(ผลิต1!$C:$C,'รับ-จ่าย ประจำวัน'!$B355,ผลิต1!K:K)+SUMIF(ผลิต2!$C:$C,'รับ-จ่าย ประจำวัน'!$B355,ผลิต2!K:K)+SUMIF(เส้นแต่งหน้าขนมเค้ก!$C:$C,'รับ-จ่าย ประจำวัน'!$B355,เส้นแต่งหน้าขนมเค้ก!K:K)+SUMIF(แพ็ค!$C:$C,'รับ-จ่าย ประจำวัน'!$B355,แพ็ค!K:K)+SUMIF(ธุรการ!$C:$C,'รับ-จ่าย ประจำวัน'!$B355,ธุรการ!K:K)+SUMIF(เส้นแต่งหน้าขนมปัง!$C:$C,'รับ-จ่าย ประจำวัน'!$B355,เส้นแต่งหน้าขนมปัง!K:K)+SUMIF('วางแผนBC,CJ'!$C:$C,'รับ-จ่าย ประจำวัน'!$B355,'วางแผนBC,CJ'!K:K)+SUMIF(RD!$C:$C,'รับ-จ่าย ประจำวัน'!$B355,RD!K:K)+SUMIF('FG,ออนไล,คัดแยก'!$C:$C,'รับ-จ่าย ประจำวัน'!$B355,'FG,ออนไล,คัดแยก'!K:K)</f>
        <v>0</v>
      </c>
      <c r="AS355" s="16">
        <f>SUMIF(เตรียมส่วนผสม!$C:$C,'รับ-จ่าย ประจำวัน'!$B355,เตรียมส่วนผสม!L:L)+SUMIF(กวนไส้!$C:$C,'รับ-จ่าย ประจำวัน'!$B355,กวนไส้!L:L)+SUMIF(ผลิต1!$C:$C,'รับ-จ่าย ประจำวัน'!$B355,ผลิต1!L:L)+SUMIF(ผลิต2!$C:$C,'รับ-จ่าย ประจำวัน'!$B355,ผลิต2!L:L)+SUMIF(เส้นแต่งหน้าขนมเค้ก!$C:$C,'รับ-จ่าย ประจำวัน'!$B355,เส้นแต่งหน้าขนมเค้ก!L:L)+SUMIF(แพ็ค!$C:$C,'รับ-จ่าย ประจำวัน'!$B355,แพ็ค!L:L)+SUMIF(ธุรการ!$C:$C,'รับ-จ่าย ประจำวัน'!$B355,ธุรการ!L:L)+SUMIF(เส้นแต่งหน้าขนมปัง!$C:$C,'รับ-จ่าย ประจำวัน'!$B355,เส้นแต่งหน้าขนมปัง!L:L)+SUMIF('วางแผนBC,CJ'!$C:$C,'รับ-จ่าย ประจำวัน'!$B355,'วางแผนBC,CJ'!L:L)+SUMIF(RD!$C:$C,'รับ-จ่าย ประจำวัน'!$B355,RD!L:L)+SUMIF('FG,ออนไล,คัดแยก'!$C:$C,'รับ-จ่าย ประจำวัน'!$B355,'FG,ออนไล,คัดแยก'!L:L)</f>
        <v>2</v>
      </c>
      <c r="AT355" s="16">
        <f>SUMIF(เตรียมส่วนผสม!$C:$C,'รับ-จ่าย ประจำวัน'!$B355,เตรียมส่วนผสม!M:M)+SUMIF(กวนไส้!$C:$C,'รับ-จ่าย ประจำวัน'!$B355,กวนไส้!M:M)+SUMIF(ผลิต1!$C:$C,'รับ-จ่าย ประจำวัน'!$B355,ผลิต1!M:M)+SUMIF(ผลิต2!$C:$C,'รับ-จ่าย ประจำวัน'!$B355,ผลิต2!M:M)+SUMIF(เส้นแต่งหน้าขนมเค้ก!$C:$C,'รับ-จ่าย ประจำวัน'!$B355,เส้นแต่งหน้าขนมเค้ก!M:M)+SUMIF(แพ็ค!$C:$C,'รับ-จ่าย ประจำวัน'!$B355,แพ็ค!M:M)+SUMIF(ธุรการ!$C:$C,'รับ-จ่าย ประจำวัน'!$B355,ธุรการ!M:M)+SUMIF(เส้นแต่งหน้าขนมปัง!$C:$C,'รับ-จ่าย ประจำวัน'!$B355,เส้นแต่งหน้าขนมปัง!M:M)+SUMIF('วางแผนBC,CJ'!$C:$C,'รับ-จ่าย ประจำวัน'!$B355,'วางแผนBC,CJ'!M:M)+SUMIF(RD!$C:$C,'รับ-จ่าย ประจำวัน'!$B355,RD!M:M)+SUMIF('FG,ออนไล,คัดแยก'!$C:$C,'รับ-จ่าย ประจำวัน'!$B355,'FG,ออนไล,คัดแยก'!M:M)</f>
        <v>0</v>
      </c>
      <c r="AU355" s="16">
        <f>SUMIF(เตรียมส่วนผสม!$C:$C,'รับ-จ่าย ประจำวัน'!$B355,เตรียมส่วนผสม!N:N)+SUMIF(กวนไส้!$C:$C,'รับ-จ่าย ประจำวัน'!$B355,กวนไส้!N:N)+SUMIF(ผลิต1!$C:$C,'รับ-จ่าย ประจำวัน'!$B355,ผลิต1!N:N)+SUMIF(ผลิต2!$C:$C,'รับ-จ่าย ประจำวัน'!$B355,ผลิต2!N:N)+SUMIF(เส้นแต่งหน้าขนมเค้ก!$C:$C,'รับ-จ่าย ประจำวัน'!$B355,เส้นแต่งหน้าขนมเค้ก!N:N)+SUMIF(แพ็ค!$C:$C,'รับ-จ่าย ประจำวัน'!$B355,แพ็ค!N:N)+SUMIF(ธุรการ!$C:$C,'รับ-จ่าย ประจำวัน'!$B355,ธุรการ!N:N)+SUMIF(เส้นแต่งหน้าขนมปัง!$C:$C,'รับ-จ่าย ประจำวัน'!$B355,เส้นแต่งหน้าขนมปัง!N:N)+SUMIF('วางแผนBC,CJ'!$C:$C,'รับ-จ่าย ประจำวัน'!$B355,'วางแผนBC,CJ'!N:N)+SUMIF(RD!$C:$C,'รับ-จ่าย ประจำวัน'!$B355,RD!N:N)+SUMIF('FG,ออนไล,คัดแยก'!$C:$C,'รับ-จ่าย ประจำวัน'!$B355,'FG,ออนไล,คัดแยก'!N:N)</f>
        <v>0</v>
      </c>
      <c r="AV355" s="16">
        <f>SUMIF(เตรียมส่วนผสม!$C:$C,'รับ-จ่าย ประจำวัน'!$B355,เตรียมส่วนผสม!O:O)+SUMIF(กวนไส้!$C:$C,'รับ-จ่าย ประจำวัน'!$B355,กวนไส้!O:O)+SUMIF(ผลิต1!$C:$C,'รับ-จ่าย ประจำวัน'!$B355,ผลิต1!O:O)+SUMIF(ผลิต2!$C:$C,'รับ-จ่าย ประจำวัน'!$B355,ผลิต2!O:O)+SUMIF(เส้นแต่งหน้าขนมเค้ก!$C:$C,'รับ-จ่าย ประจำวัน'!$B355,เส้นแต่งหน้าขนมเค้ก!O:O)+SUMIF(แพ็ค!$C:$C,'รับ-จ่าย ประจำวัน'!$B355,แพ็ค!O:O)+SUMIF(ธุรการ!$C:$C,'รับ-จ่าย ประจำวัน'!$B355,ธุรการ!O:O)+SUMIF(เส้นแต่งหน้าขนมปัง!$C:$C,'รับ-จ่าย ประจำวัน'!$B355,เส้นแต่งหน้าขนมปัง!O:O)+SUMIF('วางแผนBC,CJ'!$C:$C,'รับ-จ่าย ประจำวัน'!$B355,'วางแผนBC,CJ'!O:O)+SUMIF(RD!$C:$C,'รับ-จ่าย ประจำวัน'!$B355,RD!O:O)+SUMIF('FG,ออนไล,คัดแยก'!$C:$C,'รับ-จ่าย ประจำวัน'!$B355,'FG,ออนไล,คัดแยก'!O:O)</f>
        <v>0</v>
      </c>
      <c r="AW355" s="16">
        <f>SUMIF(เตรียมส่วนผสม!$C:$C,'รับ-จ่าย ประจำวัน'!$B355,เตรียมส่วนผสม!P:P)+SUMIF(กวนไส้!$C:$C,'รับ-จ่าย ประจำวัน'!$B355,กวนไส้!P:P)+SUMIF(ผลิต1!$C:$C,'รับ-จ่าย ประจำวัน'!$B355,ผลิต1!P:P)+SUMIF(ผลิต2!$C:$C,'รับ-จ่าย ประจำวัน'!$B355,ผลิต2!P:P)+SUMIF(เส้นแต่งหน้าขนมเค้ก!$C:$C,'รับ-จ่าย ประจำวัน'!$B355,เส้นแต่งหน้าขนมเค้ก!P:P)+SUMIF(แพ็ค!$C:$C,'รับ-จ่าย ประจำวัน'!$B355,แพ็ค!P:P)+SUMIF(ธุรการ!$C:$C,'รับ-จ่าย ประจำวัน'!$B355,ธุรการ!P:P)+SUMIF(เส้นแต่งหน้าขนมปัง!$C:$C,'รับ-จ่าย ประจำวัน'!$B355,เส้นแต่งหน้าขนมปัง!P:P)+SUMIF('วางแผนBC,CJ'!$C:$C,'รับ-จ่าย ประจำวัน'!$B355,'วางแผนBC,CJ'!P:P)+SUMIF(RD!$C:$C,'รับ-จ่าย ประจำวัน'!$B355,RD!P:P)+SUMIF('FG,ออนไล,คัดแยก'!$C:$C,'รับ-จ่าย ประจำวัน'!$B355,'FG,ออนไล,คัดแยก'!P:P)</f>
        <v>0</v>
      </c>
      <c r="AX355" s="16">
        <f>SUMIF(เตรียมส่วนผสม!$C:$C,'รับ-จ่าย ประจำวัน'!$B355,เตรียมส่วนผสม!Q:Q)+SUMIF(กวนไส้!$C:$C,'รับ-จ่าย ประจำวัน'!$B355,กวนไส้!Q:Q)+SUMIF(ผลิต1!$C:$C,'รับ-จ่าย ประจำวัน'!$B355,ผลิต1!Q:Q)+SUMIF(ผลิต2!$C:$C,'รับ-จ่าย ประจำวัน'!$B355,ผลิต2!Q:Q)+SUMIF(เส้นแต่งหน้าขนมเค้ก!$C:$C,'รับ-จ่าย ประจำวัน'!$B355,เส้นแต่งหน้าขนมเค้ก!Q:Q)+SUMIF(แพ็ค!$C:$C,'รับ-จ่าย ประจำวัน'!$B355,แพ็ค!Q:Q)+SUMIF(ธุรการ!$C:$C,'รับ-จ่าย ประจำวัน'!$B355,ธุรการ!Q:Q)+SUMIF(เส้นแต่งหน้าขนมปัง!$C:$C,'รับ-จ่าย ประจำวัน'!$B355,เส้นแต่งหน้าขนมปัง!Q:Q)+SUMIF('วางแผนBC,CJ'!$C:$C,'รับ-จ่าย ประจำวัน'!$B355,'วางแผนBC,CJ'!Q:Q)+SUMIF(RD!$C:$C,'รับ-จ่าย ประจำวัน'!$B355,RD!Q:Q)+SUMIF('FG,ออนไล,คัดแยก'!$C:$C,'รับ-จ่าย ประจำวัน'!$B355,'FG,ออนไล,คัดแยก'!Q:Q)</f>
        <v>0</v>
      </c>
      <c r="AY355" s="16">
        <f>SUMIF(เตรียมส่วนผสม!$C:$C,'รับ-จ่าย ประจำวัน'!$B355,เตรียมส่วนผสม!R:R)+SUMIF(กวนไส้!$C:$C,'รับ-จ่าย ประจำวัน'!$B355,กวนไส้!R:R)+SUMIF(ผลิต1!$C:$C,'รับ-จ่าย ประจำวัน'!$B355,ผลิต1!R:R)+SUMIF(ผลิต2!$C:$C,'รับ-จ่าย ประจำวัน'!$B355,ผลิต2!R:R)+SUMIF(เส้นแต่งหน้าขนมเค้ก!$C:$C,'รับ-จ่าย ประจำวัน'!$B355,เส้นแต่งหน้าขนมเค้ก!R:R)+SUMIF(แพ็ค!$C:$C,'รับ-จ่าย ประจำวัน'!$B355,แพ็ค!R:R)+SUMIF(ธุรการ!$C:$C,'รับ-จ่าย ประจำวัน'!$B355,ธุรการ!R:R)+SUMIF(เส้นแต่งหน้าขนมปัง!$C:$C,'รับ-จ่าย ประจำวัน'!$B355,เส้นแต่งหน้าขนมปัง!R:R)+SUMIF('วางแผนBC,CJ'!$C:$C,'รับ-จ่าย ประจำวัน'!$B355,'วางแผนBC,CJ'!R:R)+SUMIF(RD!$C:$C,'รับ-จ่าย ประจำวัน'!$B355,RD!R:R)+SUMIF('FG,ออนไล,คัดแยก'!$C:$C,'รับ-จ่าย ประจำวัน'!$B355,'FG,ออนไล,คัดแยก'!R:R)</f>
        <v>0</v>
      </c>
      <c r="AZ355" s="16">
        <f>SUMIF(เตรียมส่วนผสม!$C:$C,'รับ-จ่าย ประจำวัน'!$B355,เตรียมส่วนผสม!S:S)+SUMIF(กวนไส้!$C:$C,'รับ-จ่าย ประจำวัน'!$B355,กวนไส้!S:S)+SUMIF(ผลิต1!$C:$C,'รับ-จ่าย ประจำวัน'!$B355,ผลิต1!S:S)+SUMIF(ผลิต2!$C:$C,'รับ-จ่าย ประจำวัน'!$B355,ผลิต2!S:S)+SUMIF(เส้นแต่งหน้าขนมเค้ก!$C:$C,'รับ-จ่าย ประจำวัน'!$B355,เส้นแต่งหน้าขนมเค้ก!S:S)+SUMIF(แพ็ค!$C:$C,'รับ-จ่าย ประจำวัน'!$B355,แพ็ค!S:S)+SUMIF(ธุรการ!$C:$C,'รับ-จ่าย ประจำวัน'!$B355,ธุรการ!S:S)+SUMIF(เส้นแต่งหน้าขนมปัง!$C:$C,'รับ-จ่าย ประจำวัน'!$B355,เส้นแต่งหน้าขนมปัง!S:S)+SUMIF('วางแผนBC,CJ'!$C:$C,'รับ-จ่าย ประจำวัน'!$B355,'วางแผนBC,CJ'!S:S)+SUMIF(RD!$C:$C,'รับ-จ่าย ประจำวัน'!$B355,RD!S:S)+SUMIF('FG,ออนไล,คัดแยก'!$C:$C,'รับ-จ่าย ประจำวัน'!$B355,'FG,ออนไล,คัดแยก'!S:S)</f>
        <v>2</v>
      </c>
      <c r="BA355" s="16">
        <f>SUMIF(เตรียมส่วนผสม!$C:$C,'รับ-จ่าย ประจำวัน'!$B355,เตรียมส่วนผสม!T:T)+SUMIF(กวนไส้!$C:$C,'รับ-จ่าย ประจำวัน'!$B355,กวนไส้!T:T)+SUMIF(ผลิต1!$C:$C,'รับ-จ่าย ประจำวัน'!$B355,ผลิต1!T:T)+SUMIF(ผลิต2!$C:$C,'รับ-จ่าย ประจำวัน'!$B355,ผลิต2!T:T)+SUMIF(เส้นแต่งหน้าขนมเค้ก!$C:$C,'รับ-จ่าย ประจำวัน'!$B355,เส้นแต่งหน้าขนมเค้ก!T:T)+SUMIF(แพ็ค!$C:$C,'รับ-จ่าย ประจำวัน'!$B355,แพ็ค!T:T)+SUMIF(ธุรการ!$C:$C,'รับ-จ่าย ประจำวัน'!$B355,ธุรการ!T:T)+SUMIF(เส้นแต่งหน้าขนมปัง!$C:$C,'รับ-จ่าย ประจำวัน'!$B355,เส้นแต่งหน้าขนมปัง!T:T)+SUMIF('วางแผนBC,CJ'!$C:$C,'รับ-จ่าย ประจำวัน'!$B355,'วางแผนBC,CJ'!T:T)+SUMIF(RD!$C:$C,'รับ-จ่าย ประจำวัน'!$B355,RD!T:T)+SUMIF('FG,ออนไล,คัดแยก'!$C:$C,'รับ-จ่าย ประจำวัน'!$B355,'FG,ออนไล,คัดแยก'!T:T)</f>
        <v>0</v>
      </c>
      <c r="BB355" s="16">
        <f>SUMIF(เตรียมส่วนผสม!$C:$C,'รับ-จ่าย ประจำวัน'!$B355,เตรียมส่วนผสม!U:U)+SUMIF(กวนไส้!$C:$C,'รับ-จ่าย ประจำวัน'!$B355,กวนไส้!U:U)+SUMIF(ผลิต1!$C:$C,'รับ-จ่าย ประจำวัน'!$B355,ผลิต1!U:U)+SUMIF(ผลิต2!$C:$C,'รับ-จ่าย ประจำวัน'!$B355,ผลิต2!U:U)+SUMIF(เส้นแต่งหน้าขนมเค้ก!$C:$C,'รับ-จ่าย ประจำวัน'!$B355,เส้นแต่งหน้าขนมเค้ก!U:U)+SUMIF(แพ็ค!$C:$C,'รับ-จ่าย ประจำวัน'!$B355,แพ็ค!U:U)+SUMIF(ธุรการ!$C:$C,'รับ-จ่าย ประจำวัน'!$B355,ธุรการ!U:U)+SUMIF(เส้นแต่งหน้าขนมปัง!$C:$C,'รับ-จ่าย ประจำวัน'!$B355,เส้นแต่งหน้าขนมปัง!U:U)+SUMIF('วางแผนBC,CJ'!$C:$C,'รับ-จ่าย ประจำวัน'!$B355,'วางแผนBC,CJ'!U:U)+SUMIF(RD!$C:$C,'รับ-จ่าย ประจำวัน'!$B355,RD!U:U)+SUMIF('FG,ออนไล,คัดแยก'!$C:$C,'รับ-จ่าย ประจำวัน'!$B355,'FG,ออนไล,คัดแยก'!U:U)</f>
        <v>0</v>
      </c>
      <c r="BC355" s="16">
        <f>SUMIF(เตรียมส่วนผสม!$C:$C,'รับ-จ่าย ประจำวัน'!$B355,เตรียมส่วนผสม!V:V)+SUMIF(กวนไส้!$C:$C,'รับ-จ่าย ประจำวัน'!$B355,กวนไส้!V:V)+SUMIF(ผลิต1!$C:$C,'รับ-จ่าย ประจำวัน'!$B355,ผลิต1!V:V)+SUMIF(ผลิต2!$C:$C,'รับ-จ่าย ประจำวัน'!$B355,ผลิต2!V:V)+SUMIF(เส้นแต่งหน้าขนมเค้ก!$C:$C,'รับ-จ่าย ประจำวัน'!$B355,เส้นแต่งหน้าขนมเค้ก!V:V)+SUMIF(แพ็ค!$C:$C,'รับ-จ่าย ประจำวัน'!$B355,แพ็ค!V:V)+SUMIF(ธุรการ!$C:$C,'รับ-จ่าย ประจำวัน'!$B355,ธุรการ!V:V)+SUMIF(เส้นแต่งหน้าขนมปัง!$C:$C,'รับ-จ่าย ประจำวัน'!$B355,เส้นแต่งหน้าขนมปัง!V:V)+SUMIF('วางแผนBC,CJ'!$C:$C,'รับ-จ่าย ประจำวัน'!$B355,'วางแผนBC,CJ'!V:V)+SUMIF(RD!$C:$C,'รับ-จ่าย ประจำวัน'!$B355,RD!V:V)+SUMIF('FG,ออนไล,คัดแยก'!$C:$C,'รับ-จ่าย ประจำวัน'!$B355,'FG,ออนไล,คัดแยก'!V:V)</f>
        <v>0</v>
      </c>
      <c r="BD355" s="16">
        <f>SUMIF(เตรียมส่วนผสม!$C:$C,'รับ-จ่าย ประจำวัน'!$B355,เตรียมส่วนผสม!W:W)+SUMIF(กวนไส้!$C:$C,'รับ-จ่าย ประจำวัน'!$B355,กวนไส้!W:W)+SUMIF(ผลิต1!$C:$C,'รับ-จ่าย ประจำวัน'!$B355,ผลิต1!W:W)+SUMIF(ผลิต2!$C:$C,'รับ-จ่าย ประจำวัน'!$B355,ผลิต2!W:W)+SUMIF(เส้นแต่งหน้าขนมเค้ก!$C:$C,'รับ-จ่าย ประจำวัน'!$B355,เส้นแต่งหน้าขนมเค้ก!W:W)+SUMIF(แพ็ค!$C:$C,'รับ-จ่าย ประจำวัน'!$B355,แพ็ค!W:W)+SUMIF(ธุรการ!$C:$C,'รับ-จ่าย ประจำวัน'!$B355,ธุรการ!W:W)+SUMIF(เส้นแต่งหน้าขนมปัง!$C:$C,'รับ-จ่าย ประจำวัน'!$B355,เส้นแต่งหน้าขนมปัง!W:W)+SUMIF('วางแผนBC,CJ'!$C:$C,'รับ-จ่าย ประจำวัน'!$B355,'วางแผนBC,CJ'!W:W)+SUMIF(RD!$C:$C,'รับ-จ่าย ประจำวัน'!$B355,RD!W:W)+SUMIF('FG,ออนไล,คัดแยก'!$C:$C,'รับ-จ่าย ประจำวัน'!$B355,'FG,ออนไล,คัดแยก'!W:W)</f>
        <v>0</v>
      </c>
      <c r="BE355" s="16">
        <f>SUMIF(เตรียมส่วนผสม!$C:$C,'รับ-จ่าย ประจำวัน'!$B355,เตรียมส่วนผสม!X:X)+SUMIF(กวนไส้!$C:$C,'รับ-จ่าย ประจำวัน'!$B355,กวนไส้!X:X)+SUMIF(ผลิต1!$C:$C,'รับ-จ่าย ประจำวัน'!$B355,ผลิต1!X:X)+SUMIF(ผลิต2!$C:$C,'รับ-จ่าย ประจำวัน'!$B355,ผลิต2!X:X)+SUMIF(เส้นแต่งหน้าขนมเค้ก!$C:$C,'รับ-จ่าย ประจำวัน'!$B355,เส้นแต่งหน้าขนมเค้ก!X:X)+SUMIF(แพ็ค!$C:$C,'รับ-จ่าย ประจำวัน'!$B355,แพ็ค!X:X)+SUMIF(ธุรการ!$C:$C,'รับ-จ่าย ประจำวัน'!$B355,ธุรการ!X:X)+SUMIF(เส้นแต่งหน้าขนมปัง!$C:$C,'รับ-จ่าย ประจำวัน'!$B355,เส้นแต่งหน้าขนมปัง!X:X)+SUMIF('วางแผนBC,CJ'!$C:$C,'รับ-จ่าย ประจำวัน'!$B355,'วางแผนBC,CJ'!X:X)+SUMIF(RD!$C:$C,'รับ-จ่าย ประจำวัน'!$B355,RD!X:X)+SUMIF('FG,ออนไล,คัดแยก'!$C:$C,'รับ-จ่าย ประจำวัน'!$B355,'FG,ออนไล,คัดแยก'!X:X)</f>
        <v>0</v>
      </c>
      <c r="BF355" s="16">
        <f>SUMIF(เตรียมส่วนผสม!$C:$C,'รับ-จ่าย ประจำวัน'!$B355,เตรียมส่วนผสม!Y:Y)+SUMIF(กวนไส้!$C:$C,'รับ-จ่าย ประจำวัน'!$B355,กวนไส้!Y:Y)+SUMIF(ผลิต1!$C:$C,'รับ-จ่าย ประจำวัน'!$B355,ผลิต1!Y:Y)+SUMIF(ผลิต2!$C:$C,'รับ-จ่าย ประจำวัน'!$B355,ผลิต2!Y:Y)+SUMIF(เส้นแต่งหน้าขนมเค้ก!$C:$C,'รับ-จ่าย ประจำวัน'!$B355,เส้นแต่งหน้าขนมเค้ก!Y:Y)+SUMIF(แพ็ค!$C:$C,'รับ-จ่าย ประจำวัน'!$B355,แพ็ค!Y:Y)+SUMIF(ธุรการ!$C:$C,'รับ-จ่าย ประจำวัน'!$B355,ธุรการ!Y:Y)+SUMIF(เส้นแต่งหน้าขนมปัง!$C:$C,'รับ-จ่าย ประจำวัน'!$B355,เส้นแต่งหน้าขนมปัง!Y:Y)+SUMIF('วางแผนBC,CJ'!$C:$C,'รับ-จ่าย ประจำวัน'!$B355,'วางแผนBC,CJ'!Y:Y)+SUMIF(RD!$C:$C,'รับ-จ่าย ประจำวัน'!$B355,RD!Y:Y)+SUMIF('FG,ออนไล,คัดแยก'!$C:$C,'รับ-จ่าย ประจำวัน'!$B355,'FG,ออนไล,คัดแยก'!Y:Y)</f>
        <v>0</v>
      </c>
      <c r="BG355" s="16">
        <f>SUMIF(เตรียมส่วนผสม!$C:$C,'รับ-จ่าย ประจำวัน'!$B355,เตรียมส่วนผสม!Z:Z)+SUMIF(กวนไส้!$C:$C,'รับ-จ่าย ประจำวัน'!$B355,กวนไส้!Z:Z)+SUMIF(ผลิต1!$C:$C,'รับ-จ่าย ประจำวัน'!$B355,ผลิต1!Z:Z)+SUMIF(ผลิต2!$C:$C,'รับ-จ่าย ประจำวัน'!$B355,ผลิต2!Z:Z)+SUMIF(เส้นแต่งหน้าขนมเค้ก!$C:$C,'รับ-จ่าย ประจำวัน'!$B355,เส้นแต่งหน้าขนมเค้ก!Z:Z)+SUMIF(แพ็ค!$C:$C,'รับ-จ่าย ประจำวัน'!$B355,แพ็ค!Z:Z)+SUMIF(ธุรการ!$C:$C,'รับ-จ่าย ประจำวัน'!$B355,ธุรการ!Z:Z)+SUMIF(เส้นแต่งหน้าขนมปัง!$C:$C,'รับ-จ่าย ประจำวัน'!$B355,เส้นแต่งหน้าขนมปัง!Z:Z)+SUMIF('วางแผนBC,CJ'!$C:$C,'รับ-จ่าย ประจำวัน'!$B355,'วางแผนBC,CJ'!Z:Z)+SUMIF(RD!$C:$C,'รับ-จ่าย ประจำวัน'!$B355,RD!Z:Z)+SUMIF('FG,ออนไล,คัดแยก'!$C:$C,'รับ-จ่าย ประจำวัน'!$B355,'FG,ออนไล,คัดแยก'!Z:Z)</f>
        <v>0</v>
      </c>
      <c r="BH355" s="16">
        <f>SUMIF(เตรียมส่วนผสม!$C:$C,'รับ-จ่าย ประจำวัน'!$B355,เตรียมส่วนผสม!AA:AA)+SUMIF(กวนไส้!$C:$C,'รับ-จ่าย ประจำวัน'!$B355,กวนไส้!AA:AA)+SUMIF(ผลิต1!$C:$C,'รับ-จ่าย ประจำวัน'!$B355,ผลิต1!AA:AA)+SUMIF(ผลิต2!$C:$C,'รับ-จ่าย ประจำวัน'!$B355,ผลิต2!AA:AA)+SUMIF(เส้นแต่งหน้าขนมเค้ก!$C:$C,'รับ-จ่าย ประจำวัน'!$B355,เส้นแต่งหน้าขนมเค้ก!AA:AA)+SUMIF(แพ็ค!$C:$C,'รับ-จ่าย ประจำวัน'!$B355,แพ็ค!AA:AA)+SUMIF(ธุรการ!$C:$C,'รับ-จ่าย ประจำวัน'!$B355,ธุรการ!AA:AA)+SUMIF(เส้นแต่งหน้าขนมปัง!$C:$C,'รับ-จ่าย ประจำวัน'!$B355,เส้นแต่งหน้าขนมปัง!AA:AA)+SUMIF('วางแผนBC,CJ'!$C:$C,'รับ-จ่าย ประจำวัน'!$B355,'วางแผนBC,CJ'!AA:AA)+SUMIF(RD!$C:$C,'รับ-จ่าย ประจำวัน'!$B355,RD!AA:AA)+SUMIF('FG,ออนไล,คัดแยก'!$C:$C,'รับ-จ่าย ประจำวัน'!$B355,'FG,ออนไล,คัดแยก'!AA:AA)</f>
        <v>0</v>
      </c>
      <c r="BI355" s="16">
        <f>SUMIF(เตรียมส่วนผสม!$C:$C,'รับ-จ่าย ประจำวัน'!$B355,เตรียมส่วนผสม!AB:AB)+SUMIF(กวนไส้!$C:$C,'รับ-จ่าย ประจำวัน'!$B355,กวนไส้!AB:AB)+SUMIF(ผลิต1!$C:$C,'รับ-จ่าย ประจำวัน'!$B355,ผลิต1!AB:AB)+SUMIF(ผลิต2!$C:$C,'รับ-จ่าย ประจำวัน'!$B355,ผลิต2!AB:AB)+SUMIF(เส้นแต่งหน้าขนมเค้ก!$C:$C,'รับ-จ่าย ประจำวัน'!$B355,เส้นแต่งหน้าขนมเค้ก!AB:AB)+SUMIF(แพ็ค!$C:$C,'รับ-จ่าย ประจำวัน'!$B355,แพ็ค!AB:AB)+SUMIF(ธุรการ!$C:$C,'รับ-จ่าย ประจำวัน'!$B355,ธุรการ!AB:AB)+SUMIF(เส้นแต่งหน้าขนมปัง!$C:$C,'รับ-จ่าย ประจำวัน'!$B355,เส้นแต่งหน้าขนมปัง!AB:AB)+SUMIF('วางแผนBC,CJ'!$C:$C,'รับ-จ่าย ประจำวัน'!$B355,'วางแผนBC,CJ'!AB:AB)+SUMIF(RD!$C:$C,'รับ-จ่าย ประจำวัน'!$B355,RD!AB:AB)+SUMIF('FG,ออนไล,คัดแยก'!$C:$C,'รับ-จ่าย ประจำวัน'!$B355,'FG,ออนไล,คัดแยก'!AB:AB)</f>
        <v>2</v>
      </c>
      <c r="BJ355" s="16">
        <f>SUMIF(เตรียมส่วนผสม!$C:$C,'รับ-จ่าย ประจำวัน'!$B355,เตรียมส่วนผสม!AC:AC)+SUMIF(กวนไส้!$C:$C,'รับ-จ่าย ประจำวัน'!$B355,กวนไส้!AC:AC)+SUMIF(ผลิต1!$C:$C,'รับ-จ่าย ประจำวัน'!$B355,ผลิต1!AC:AC)+SUMIF(ผลิต2!$C:$C,'รับ-จ่าย ประจำวัน'!$B355,ผลิต2!AC:AC)+SUMIF(เส้นแต่งหน้าขนมเค้ก!$C:$C,'รับ-จ่าย ประจำวัน'!$B355,เส้นแต่งหน้าขนมเค้ก!AC:AC)+SUMIF(แพ็ค!$C:$C,'รับ-จ่าย ประจำวัน'!$B355,แพ็ค!AC:AC)+SUMIF(ธุรการ!$C:$C,'รับ-จ่าย ประจำวัน'!$B355,ธุรการ!AC:AC)+SUMIF(เส้นแต่งหน้าขนมปัง!$C:$C,'รับ-จ่าย ประจำวัน'!$B355,เส้นแต่งหน้าขนมปัง!AC:AC)+SUMIF('วางแผนBC,CJ'!$C:$C,'รับ-จ่าย ประจำวัน'!$B355,'วางแผนBC,CJ'!AC:AC)+SUMIF(RD!$C:$C,'รับ-จ่าย ประจำวัน'!$B355,RD!AC:AC)+SUMIF('FG,ออนไล,คัดแยก'!$C:$C,'รับ-จ่าย ประจำวัน'!$B355,'FG,ออนไล,คัดแยก'!AC:AC)</f>
        <v>2</v>
      </c>
      <c r="BK355" s="16">
        <f>SUMIF(เตรียมส่วนผสม!$C:$C,'รับ-จ่าย ประจำวัน'!$B355,เตรียมส่วนผสม!AD:AD)+SUMIF(กวนไส้!$C:$C,'รับ-จ่าย ประจำวัน'!$B355,กวนไส้!AD:AD)+SUMIF(ผลิต1!$C:$C,'รับ-จ่าย ประจำวัน'!$B355,ผลิต1!AD:AD)+SUMIF(ผลิต2!$C:$C,'รับ-จ่าย ประจำวัน'!$B355,ผลิต2!AD:AD)+SUMIF(เส้นแต่งหน้าขนมเค้ก!$C:$C,'รับ-จ่าย ประจำวัน'!$B355,เส้นแต่งหน้าขนมเค้ก!AD:AD)+SUMIF(แพ็ค!$C:$C,'รับ-จ่าย ประจำวัน'!$B355,แพ็ค!AD:AD)+SUMIF(ธุรการ!$C:$C,'รับ-จ่าย ประจำวัน'!$B355,ธุรการ!AD:AD)+SUMIF(เส้นแต่งหน้าขนมปัง!$C:$C,'รับ-จ่าย ประจำวัน'!$B355,เส้นแต่งหน้าขนมปัง!AD:AD)+SUMIF('วางแผนBC,CJ'!$C:$C,'รับ-จ่าย ประจำวัน'!$B355,'วางแผนBC,CJ'!AD:AD)+SUMIF(RD!$C:$C,'รับ-จ่าย ประจำวัน'!$B355,RD!AD:AD)+SUMIF('FG,ออนไล,คัดแยก'!$C:$C,'รับ-จ่าย ประจำวัน'!$B355,'FG,ออนไล,คัดแยก'!AD:AD)</f>
        <v>0</v>
      </c>
      <c r="BL355" s="16">
        <f>SUMIF(เตรียมส่วนผสม!$C:$C,'รับ-จ่าย ประจำวัน'!$B355,เตรียมส่วนผสม!AE:AE)+SUMIF(กวนไส้!$C:$C,'รับ-จ่าย ประจำวัน'!$B355,กวนไส้!AE:AE)+SUMIF(ผลิต1!$C:$C,'รับ-จ่าย ประจำวัน'!$B355,ผลิต1!AE:AE)+SUMIF(ผลิต2!$C:$C,'รับ-จ่าย ประจำวัน'!$B355,ผลิต2!AE:AE)+SUMIF(เส้นแต่งหน้าขนมเค้ก!$C:$C,'รับ-จ่าย ประจำวัน'!$B355,เส้นแต่งหน้าขนมเค้ก!AE:AE)+SUMIF(แพ็ค!$C:$C,'รับ-จ่าย ประจำวัน'!$B355,แพ็ค!AE:AE)+SUMIF(ธุรการ!$C:$C,'รับ-จ่าย ประจำวัน'!$B355,ธุรการ!AE:AE)+SUMIF(เส้นแต่งหน้าขนมปัง!$C:$C,'รับ-จ่าย ประจำวัน'!$B355,เส้นแต่งหน้าขนมปัง!AE:AE)+SUMIF('วางแผนBC,CJ'!$C:$C,'รับ-จ่าย ประจำวัน'!$B355,'วางแผนBC,CJ'!AE:AE)+SUMIF(RD!$C:$C,'รับ-จ่าย ประจำวัน'!$B355,RD!AE:AE)+SUMIF('FG,ออนไล,คัดแยก'!$C:$C,'รับ-จ่าย ประจำวัน'!$B355,'FG,ออนไล,คัดแยก'!AE:AE)</f>
        <v>0</v>
      </c>
      <c r="BM355" s="16">
        <f>SUMIF(เตรียมส่วนผสม!$C:$C,'รับ-จ่าย ประจำวัน'!$B355,เตรียมส่วนผสม!AF:AF)+SUMIF(กวนไส้!$C:$C,'รับ-จ่าย ประจำวัน'!$B355,กวนไส้!AF:AF)+SUMIF(ผลิต1!$C:$C,'รับ-จ่าย ประจำวัน'!$B355,ผลิต1!AF:AF)+SUMIF(ผลิต2!$C:$C,'รับ-จ่าย ประจำวัน'!$B355,ผลิต2!AF:AF)+SUMIF(เส้นแต่งหน้าขนมเค้ก!$C:$C,'รับ-จ่าย ประจำวัน'!$B355,เส้นแต่งหน้าขนมเค้ก!AF:AF)+SUMIF(แพ็ค!$C:$C,'รับ-จ่าย ประจำวัน'!$B355,แพ็ค!AF:AF)+SUMIF(ธุรการ!$C:$C,'รับ-จ่าย ประจำวัน'!$B355,ธุรการ!AF:AF)+SUMIF(เส้นแต่งหน้าขนมปัง!$C:$C,'รับ-จ่าย ประจำวัน'!$B355,เส้นแต่งหน้าขนมปัง!AF:AF)+SUMIF('วางแผนBC,CJ'!$C:$C,'รับ-จ่าย ประจำวัน'!$B355,'วางแผนBC,CJ'!AF:AF)+SUMIF(RD!$C:$C,'รับ-จ่าย ประจำวัน'!$B355,RD!AF:AF)+SUMIF('FG,ออนไล,คัดแยก'!$C:$C,'รับ-จ่าย ประจำวัน'!$B355,'FG,ออนไล,คัดแยก'!AF:AF)</f>
        <v>0</v>
      </c>
      <c r="BN355" s="16">
        <f>SUMIF(เตรียมส่วนผสม!$C:$C,'รับ-จ่าย ประจำวัน'!$B355,เตรียมส่วนผสม!AG:AG)+SUMIF(กวนไส้!$C:$C,'รับ-จ่าย ประจำวัน'!$B355,กวนไส้!AG:AG)+SUMIF(ผลิต1!$C:$C,'รับ-จ่าย ประจำวัน'!$B355,ผลิต1!AG:AG)+SUMIF(ผลิต2!$C:$C,'รับ-จ่าย ประจำวัน'!$B355,ผลิต2!AG:AG)+SUMIF(เส้นแต่งหน้าขนมเค้ก!$C:$C,'รับ-จ่าย ประจำวัน'!$B355,เส้นแต่งหน้าขนมเค้ก!AG:AG)+SUMIF(แพ็ค!$C:$C,'รับ-จ่าย ประจำวัน'!$B355,แพ็ค!AG:AG)+SUMIF(ธุรการ!$C:$C,'รับ-จ่าย ประจำวัน'!$B355,ธุรการ!AG:AG)+SUMIF(เส้นแต่งหน้าขนมปัง!$C:$C,'รับ-จ่าย ประจำวัน'!$B355,เส้นแต่งหน้าขนมปัง!AG:AG)+SUMIF('วางแผนBC,CJ'!$C:$C,'รับ-จ่าย ประจำวัน'!$B355,'วางแผนBC,CJ'!AG:AG)+SUMIF(RD!$C:$C,'รับ-จ่าย ประจำวัน'!$B355,RD!AG:AG)+SUMIF('FG,ออนไล,คัดแยก'!$C:$C,'รับ-จ่าย ประจำวัน'!$B355,'FG,ออนไล,คัดแยก'!AG:AG)</f>
        <v>0</v>
      </c>
      <c r="BO355" s="16">
        <f>SUMIF(เตรียมส่วนผสม!$C:$C,'รับ-จ่าย ประจำวัน'!$B355,เตรียมส่วนผสม!AH:AH)+SUMIF(กวนไส้!$C:$C,'รับ-จ่าย ประจำวัน'!$B355,กวนไส้!AH:AH)+SUMIF(ผลิต1!$C:$C,'รับ-จ่าย ประจำวัน'!$B355,ผลิต1!AH:AH)+SUMIF(ผลิต2!$C:$C,'รับ-จ่าย ประจำวัน'!$B355,ผลิต2!AH:AH)+SUMIF(เส้นแต่งหน้าขนมเค้ก!$C:$C,'รับ-จ่าย ประจำวัน'!$B355,เส้นแต่งหน้าขนมเค้ก!AH:AH)+SUMIF(แพ็ค!$C:$C,'รับ-จ่าย ประจำวัน'!$B355,แพ็ค!AH:AH)+SUMIF(ธุรการ!$C:$C,'รับ-จ่าย ประจำวัน'!$B355,ธุรการ!AH:AH)+SUMIF(เส้นแต่งหน้าขนมปัง!$C:$C,'รับ-จ่าย ประจำวัน'!$B355,เส้นแต่งหน้าขนมปัง!AH:AH)+SUMIF('วางแผนBC,CJ'!$C:$C,'รับ-จ่าย ประจำวัน'!$B355,'วางแผนBC,CJ'!AH:AH)+SUMIF(RD!$C:$C,'รับ-จ่าย ประจำวัน'!$B355,RD!AH:AH)+SUMIF('FG,ออนไล,คัดแยก'!$C:$C,'รับ-จ่าย ประจำวัน'!$B355,'FG,ออนไล,คัดแยก'!AH:AH)</f>
        <v>0</v>
      </c>
      <c r="BP355" s="16">
        <f>SUMIF(เตรียมส่วนผสม!$C:$C,'รับ-จ่าย ประจำวัน'!$B355,เตรียมส่วนผสม!AI:AI)+SUMIF(กวนไส้!$C:$C,'รับ-จ่าย ประจำวัน'!$B355,กวนไส้!AI:AI)+SUMIF(ผลิต1!$C:$C,'รับ-จ่าย ประจำวัน'!$B355,ผลิต1!AI:AI)+SUMIF(ผลิต2!$C:$C,'รับ-จ่าย ประจำวัน'!$B355,ผลิต2!AI:AI)+SUMIF(เส้นแต่งหน้าขนมเค้ก!$C:$C,'รับ-จ่าย ประจำวัน'!$B355,เส้นแต่งหน้าขนมเค้ก!AI:AI)+SUMIF(แพ็ค!$C:$C,'รับ-จ่าย ประจำวัน'!$B355,แพ็ค!AI:AI)+SUMIF(ธุรการ!$C:$C,'รับ-จ่าย ประจำวัน'!$B355,ธุรการ!AI:AI)+SUMIF(เส้นแต่งหน้าขนมปัง!$C:$C,'รับ-จ่าย ประจำวัน'!$B355,เส้นแต่งหน้าขนมปัง!AI:AI)+SUMIF('วางแผนBC,CJ'!$C:$C,'รับ-จ่าย ประจำวัน'!$B355,'วางแผนBC,CJ'!AI:AI)+SUMIF(RD!$C:$C,'รับ-จ่าย ประจำวัน'!$B355,RD!AI:AI)+SUMIF('FG,ออนไล,คัดแยก'!$C:$C,'รับ-จ่าย ประจำวัน'!$B355,'FG,ออนไล,คัดแยก'!AI:AI)</f>
        <v>0</v>
      </c>
      <c r="BQ355" s="16">
        <f>SUMIF(เตรียมส่วนผสม!$C:$C,'รับ-จ่าย ประจำวัน'!$B355,เตรียมส่วนผสม!AJ:AJ)+SUMIF(กวนไส้!$C:$C,'รับ-จ่าย ประจำวัน'!$B355,กวนไส้!AJ:AJ)+SUMIF(ผลิต1!$C:$C,'รับ-จ่าย ประจำวัน'!$B355,ผลิต1!AJ:AJ)+SUMIF(ผลิต2!$C:$C,'รับ-จ่าย ประจำวัน'!$B355,ผลิต2!AJ:AJ)+SUMIF(เส้นแต่งหน้าขนมเค้ก!$C:$C,'รับ-จ่าย ประจำวัน'!$B355,เส้นแต่งหน้าขนมเค้ก!AJ:AJ)+SUMIF(แพ็ค!$C:$C,'รับ-จ่าย ประจำวัน'!$B355,แพ็ค!AJ:AJ)+SUMIF(ธุรการ!$C:$C,'รับ-จ่าย ประจำวัน'!$B355,ธุรการ!AJ:AJ)+SUMIF(เส้นแต่งหน้าขนมปัง!$C:$C,'รับ-จ่าย ประจำวัน'!$B355,เส้นแต่งหน้าขนมปัง!AJ:AJ)+SUMIF('วางแผนBC,CJ'!$C:$C,'รับ-จ่าย ประจำวัน'!$B355,'วางแผนBC,CJ'!AJ:AJ)+SUMIF(RD!$C:$C,'รับ-จ่าย ประจำวัน'!$B355,RD!AJ:AJ)+SUMIF('FG,ออนไล,คัดแยก'!$C:$C,'รับ-จ่าย ประจำวัน'!$B355,'FG,ออนไล,คัดแยก'!AJ:AJ)</f>
        <v>0</v>
      </c>
      <c r="BR355" s="16">
        <f>SUMIF(เตรียมส่วนผสม!$C:$C,'รับ-จ่าย ประจำวัน'!$B355,เตรียมส่วนผสม!AK:AK)+SUMIF(กวนไส้!$C:$C,'รับ-จ่าย ประจำวัน'!$B355,กวนไส้!AK:AK)+SUMIF(ผลิต1!$C:$C,'รับ-จ่าย ประจำวัน'!$B355,ผลิต1!AK:AK)+SUMIF(ผลิต2!$C:$C,'รับ-จ่าย ประจำวัน'!$B355,ผลิต2!AK:AK)+SUMIF(เส้นแต่งหน้าขนมเค้ก!$C:$C,'รับ-จ่าย ประจำวัน'!$B355,เส้นแต่งหน้าขนมเค้ก!AK:AK)+SUMIF(แพ็ค!$C:$C,'รับ-จ่าย ประจำวัน'!$B355,แพ็ค!AK:AK)+SUMIF(ธุรการ!$C:$C,'รับ-จ่าย ประจำวัน'!$B355,ธุรการ!AK:AK)+SUMIF(เส้นแต่งหน้าขนมปัง!$C:$C,'รับ-จ่าย ประจำวัน'!$B355,เส้นแต่งหน้าขนมปัง!AK:AK)+SUMIF('วางแผนBC,CJ'!$C:$C,'รับ-จ่าย ประจำวัน'!$B355,'วางแผนBC,CJ'!AK:AK)+SUMIF(RD!$C:$C,'รับ-จ่าย ประจำวัน'!$B355,RD!AK:AK)+SUMIF('FG,ออนไล,คัดแยก'!$C:$C,'รับ-จ่าย ประจำวัน'!$B355,'FG,ออนไล,คัดแยก'!AK:AK)</f>
        <v>0</v>
      </c>
      <c r="BS355" s="16">
        <f>SUMIF(เตรียมส่วนผสม!$C:$C,'รับ-จ่าย ประจำวัน'!$B355,เตรียมส่วนผสม!AL:AL)+SUMIF(กวนไส้!$C:$C,'รับ-จ่าย ประจำวัน'!$B355,กวนไส้!AL:AL)+SUMIF(ผลิต1!$C:$C,'รับ-จ่าย ประจำวัน'!$B355,ผลิต1!AL:AL)+SUMIF(ผลิต2!$C:$C,'รับ-จ่าย ประจำวัน'!$B355,ผลิต2!AL:AL)+SUMIF(เส้นแต่งหน้าขนมเค้ก!$C:$C,'รับ-จ่าย ประจำวัน'!$B355,เส้นแต่งหน้าขนมเค้ก!AL:AL)+SUMIF(แพ็ค!$C:$C,'รับ-จ่าย ประจำวัน'!$B355,แพ็ค!AL:AL)+SUMIF(ธุรการ!$C:$C,'รับ-จ่าย ประจำวัน'!$B355,ธุรการ!AL:AL)+SUMIF(เส้นแต่งหน้าขนมปัง!$C:$C,'รับ-จ่าย ประจำวัน'!$B355,เส้นแต่งหน้าขนมปัง!AL:AL)+SUMIF('วางแผนBC,CJ'!$C:$C,'รับ-จ่าย ประจำวัน'!$B355,'วางแผนBC,CJ'!AL:AL)+SUMIF(RD!$C:$C,'รับ-จ่าย ประจำวัน'!$B355,RD!AL:AL)+SUMIF('FG,ออนไล,คัดแยก'!$C:$C,'รับ-จ่าย ประจำวัน'!$B355,'FG,ออนไล,คัดแยก'!AL:AL)</f>
        <v>0</v>
      </c>
      <c r="BT355" s="18">
        <f t="shared" si="70"/>
        <v>8</v>
      </c>
      <c r="BU355" s="116"/>
      <c r="BV355" s="146">
        <f t="shared" si="71"/>
        <v>17</v>
      </c>
      <c r="BW355" s="183">
        <v>15</v>
      </c>
      <c r="BX355" s="172">
        <f t="shared" ref="BX355:BX357" si="82">BT355/30</f>
        <v>0.26666666666666666</v>
      </c>
      <c r="BY355" s="188">
        <f t="shared" si="74"/>
        <v>63.75</v>
      </c>
      <c r="BZ355" s="180">
        <f t="shared" ca="1" si="73"/>
        <v>46266.75</v>
      </c>
      <c r="CA355" s="152"/>
      <c r="CB355" s="93"/>
      <c r="CC355" s="93"/>
      <c r="CD355" s="93"/>
      <c r="CE355" s="93"/>
      <c r="CF355" s="93"/>
      <c r="CG355" s="93"/>
      <c r="CH355" s="93"/>
      <c r="CI355" s="93"/>
      <c r="CJ355" s="94"/>
      <c r="CK355" s="9">
        <f t="shared" si="75"/>
        <v>17</v>
      </c>
    </row>
    <row r="356" spans="1:89" x14ac:dyDescent="0.5">
      <c r="A356" s="149" t="s">
        <v>1057</v>
      </c>
      <c r="B356" s="24">
        <v>1060501002</v>
      </c>
      <c r="C356" s="36" t="s">
        <v>1058</v>
      </c>
      <c r="D356" s="177" t="s">
        <v>1054</v>
      </c>
      <c r="E356" s="28">
        <v>1400</v>
      </c>
      <c r="F356" s="75"/>
      <c r="G356" s="11" t="s">
        <v>62</v>
      </c>
      <c r="H356" s="12">
        <v>32</v>
      </c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3"/>
      <c r="AF356" s="13"/>
      <c r="AG356" s="13"/>
      <c r="AH356" s="13"/>
      <c r="AI356" s="14"/>
      <c r="AJ356" s="14"/>
      <c r="AK356" s="14"/>
      <c r="AL356" s="14"/>
      <c r="AM356" s="14"/>
      <c r="AN356" s="15">
        <f t="shared" si="69"/>
        <v>0</v>
      </c>
      <c r="AO356" s="16">
        <f>SUMIF(เตรียมส่วนผสม!$C:$C,'รับ-จ่าย ประจำวัน'!$B356,เตรียมส่วนผสม!H:H)+SUMIF(กวนไส้!$C:$C,'รับ-จ่าย ประจำวัน'!$B356,กวนไส้!H:H)+SUMIF(ผลิต1!$C:$C,'รับ-จ่าย ประจำวัน'!$B356,ผลิต1!H:H)+SUMIF(ผลิต2!$C:$C,'รับ-จ่าย ประจำวัน'!$B356,ผลิต2!H:H)+SUMIF(เส้นแต่งหน้าขนมเค้ก!$C:$C,'รับ-จ่าย ประจำวัน'!$B356,เส้นแต่งหน้าขนมเค้ก!H:H)+SUMIF(แพ็ค!$C:$C,'รับ-จ่าย ประจำวัน'!$B356,แพ็ค!H:H)+SUMIF(ธุรการ!$C:$C,'รับ-จ่าย ประจำวัน'!$B356,ธุรการ!H:H)+SUMIF(เส้นแต่งหน้าขนมปัง!$C:$C,'รับ-จ่าย ประจำวัน'!$B356,เส้นแต่งหน้าขนมปัง!H:H)+SUMIF('วางแผนBC,CJ'!$C:$C,'รับ-จ่าย ประจำวัน'!$B356,'วางแผนBC,CJ'!H:H)+SUMIF(RD!$C:$C,'รับ-จ่าย ประจำวัน'!$B356,RD!H:H)+SUMIF('FG,ออนไล,คัดแยก'!$C:$C,'รับ-จ่าย ประจำวัน'!$B356,'FG,ออนไล,คัดแยก'!H:H)</f>
        <v>0</v>
      </c>
      <c r="AP356" s="16">
        <f>SUMIF(เตรียมส่วนผสม!$C:$C,'รับ-จ่าย ประจำวัน'!$B356,เตรียมส่วนผสม!I:I)+SUMIF(กวนไส้!$C:$C,'รับ-จ่าย ประจำวัน'!$B356,กวนไส้!I:I)+SUMIF(ผลิต1!$C:$C,'รับ-จ่าย ประจำวัน'!$B356,ผลิต1!I:I)+SUMIF(ผลิต2!$C:$C,'รับ-จ่าย ประจำวัน'!$B356,ผลิต2!I:I)+SUMIF(เส้นแต่งหน้าขนมเค้ก!$C:$C,'รับ-จ่าย ประจำวัน'!$B356,เส้นแต่งหน้าขนมเค้ก!I:I)+SUMIF(แพ็ค!$C:$C,'รับ-จ่าย ประจำวัน'!$B356,แพ็ค!I:I)+SUMIF(ธุรการ!$C:$C,'รับ-จ่าย ประจำวัน'!$B356,ธุรการ!I:I)+SUMIF(เส้นแต่งหน้าขนมปัง!$C:$C,'รับ-จ่าย ประจำวัน'!$B356,เส้นแต่งหน้าขนมปัง!I:I)+SUMIF('วางแผนBC,CJ'!$C:$C,'รับ-จ่าย ประจำวัน'!$B356,'วางแผนBC,CJ'!I:I)+SUMIF(RD!$C:$C,'รับ-จ่าย ประจำวัน'!$B356,RD!I:I)+SUMIF('FG,ออนไล,คัดแยก'!$C:$C,'รับ-จ่าย ประจำวัน'!$B356,'FG,ออนไล,คัดแยก'!I:I)</f>
        <v>0</v>
      </c>
      <c r="AQ356" s="16">
        <f>SUMIF(เตรียมส่วนผสม!$C:$C,'รับ-จ่าย ประจำวัน'!$B356,เตรียมส่วนผสม!J:J)+SUMIF(กวนไส้!$C:$C,'รับ-จ่าย ประจำวัน'!$B356,กวนไส้!J:J)+SUMIF(ผลิต1!$C:$C,'รับ-จ่าย ประจำวัน'!$B356,ผลิต1!J:J)+SUMIF(ผลิต2!$C:$C,'รับ-จ่าย ประจำวัน'!$B356,ผลิต2!J:J)+SUMIF(เส้นแต่งหน้าขนมเค้ก!$C:$C,'รับ-จ่าย ประจำวัน'!$B356,เส้นแต่งหน้าขนมเค้ก!J:J)+SUMIF(แพ็ค!$C:$C,'รับ-จ่าย ประจำวัน'!$B356,แพ็ค!J:J)+SUMIF(ธุรการ!$C:$C,'รับ-จ่าย ประจำวัน'!$B356,ธุรการ!J:J)+SUMIF(เส้นแต่งหน้าขนมปัง!$C:$C,'รับ-จ่าย ประจำวัน'!$B356,เส้นแต่งหน้าขนมปัง!J:J)+SUMIF('วางแผนBC,CJ'!$C:$C,'รับ-จ่าย ประจำวัน'!$B356,'วางแผนBC,CJ'!J:J)+SUMIF(RD!$C:$C,'รับ-จ่าย ประจำวัน'!$B356,RD!J:J)+SUMIF('FG,ออนไล,คัดแยก'!$C:$C,'รับ-จ่าย ประจำวัน'!$B356,'FG,ออนไล,คัดแยก'!J:J)</f>
        <v>0</v>
      </c>
      <c r="AR356" s="16">
        <f>SUMIF(เตรียมส่วนผสม!$C:$C,'รับ-จ่าย ประจำวัน'!$B356,เตรียมส่วนผสม!K:K)+SUMIF(กวนไส้!$C:$C,'รับ-จ่าย ประจำวัน'!$B356,กวนไส้!K:K)+SUMIF(ผลิต1!$C:$C,'รับ-จ่าย ประจำวัน'!$B356,ผลิต1!K:K)+SUMIF(ผลิต2!$C:$C,'รับ-จ่าย ประจำวัน'!$B356,ผลิต2!K:K)+SUMIF(เส้นแต่งหน้าขนมเค้ก!$C:$C,'รับ-จ่าย ประจำวัน'!$B356,เส้นแต่งหน้าขนมเค้ก!K:K)+SUMIF(แพ็ค!$C:$C,'รับ-จ่าย ประจำวัน'!$B356,แพ็ค!K:K)+SUMIF(ธุรการ!$C:$C,'รับ-จ่าย ประจำวัน'!$B356,ธุรการ!K:K)+SUMIF(เส้นแต่งหน้าขนมปัง!$C:$C,'รับ-จ่าย ประจำวัน'!$B356,เส้นแต่งหน้าขนมปัง!K:K)+SUMIF('วางแผนBC,CJ'!$C:$C,'รับ-จ่าย ประจำวัน'!$B356,'วางแผนBC,CJ'!K:K)+SUMIF(RD!$C:$C,'รับ-จ่าย ประจำวัน'!$B356,RD!K:K)+SUMIF('FG,ออนไล,คัดแยก'!$C:$C,'รับ-จ่าย ประจำวัน'!$B356,'FG,ออนไล,คัดแยก'!K:K)</f>
        <v>0</v>
      </c>
      <c r="AS356" s="16">
        <f>SUMIF(เตรียมส่วนผสม!$C:$C,'รับ-จ่าย ประจำวัน'!$B356,เตรียมส่วนผสม!L:L)+SUMIF(กวนไส้!$C:$C,'รับ-จ่าย ประจำวัน'!$B356,กวนไส้!L:L)+SUMIF(ผลิต1!$C:$C,'รับ-จ่าย ประจำวัน'!$B356,ผลิต1!L:L)+SUMIF(ผลิต2!$C:$C,'รับ-จ่าย ประจำวัน'!$B356,ผลิต2!L:L)+SUMIF(เส้นแต่งหน้าขนมเค้ก!$C:$C,'รับ-จ่าย ประจำวัน'!$B356,เส้นแต่งหน้าขนมเค้ก!L:L)+SUMIF(แพ็ค!$C:$C,'รับ-จ่าย ประจำวัน'!$B356,แพ็ค!L:L)+SUMIF(ธุรการ!$C:$C,'รับ-จ่าย ประจำวัน'!$B356,ธุรการ!L:L)+SUMIF(เส้นแต่งหน้าขนมปัง!$C:$C,'รับ-จ่าย ประจำวัน'!$B356,เส้นแต่งหน้าขนมปัง!L:L)+SUMIF('วางแผนBC,CJ'!$C:$C,'รับ-จ่าย ประจำวัน'!$B356,'วางแผนBC,CJ'!L:L)+SUMIF(RD!$C:$C,'รับ-จ่าย ประจำวัน'!$B356,RD!L:L)+SUMIF('FG,ออนไล,คัดแยก'!$C:$C,'รับ-จ่าย ประจำวัน'!$B356,'FG,ออนไล,คัดแยก'!L:L)</f>
        <v>0</v>
      </c>
      <c r="AT356" s="16">
        <f>SUMIF(เตรียมส่วนผสม!$C:$C,'รับ-จ่าย ประจำวัน'!$B356,เตรียมส่วนผสม!M:M)+SUMIF(กวนไส้!$C:$C,'รับ-จ่าย ประจำวัน'!$B356,กวนไส้!M:M)+SUMIF(ผลิต1!$C:$C,'รับ-จ่าย ประจำวัน'!$B356,ผลิต1!M:M)+SUMIF(ผลิต2!$C:$C,'รับ-จ่าย ประจำวัน'!$B356,ผลิต2!M:M)+SUMIF(เส้นแต่งหน้าขนมเค้ก!$C:$C,'รับ-จ่าย ประจำวัน'!$B356,เส้นแต่งหน้าขนมเค้ก!M:M)+SUMIF(แพ็ค!$C:$C,'รับ-จ่าย ประจำวัน'!$B356,แพ็ค!M:M)+SUMIF(ธุรการ!$C:$C,'รับ-จ่าย ประจำวัน'!$B356,ธุรการ!M:M)+SUMIF(เส้นแต่งหน้าขนมปัง!$C:$C,'รับ-จ่าย ประจำวัน'!$B356,เส้นแต่งหน้าขนมปัง!M:M)+SUMIF('วางแผนBC,CJ'!$C:$C,'รับ-จ่าย ประจำวัน'!$B356,'วางแผนBC,CJ'!M:M)+SUMIF(RD!$C:$C,'รับ-จ่าย ประจำวัน'!$B356,RD!M:M)+SUMIF('FG,ออนไล,คัดแยก'!$C:$C,'รับ-จ่าย ประจำวัน'!$B356,'FG,ออนไล,คัดแยก'!M:M)</f>
        <v>0</v>
      </c>
      <c r="AU356" s="16">
        <f>SUMIF(เตรียมส่วนผสม!$C:$C,'รับ-จ่าย ประจำวัน'!$B356,เตรียมส่วนผสม!N:N)+SUMIF(กวนไส้!$C:$C,'รับ-จ่าย ประจำวัน'!$B356,กวนไส้!N:N)+SUMIF(ผลิต1!$C:$C,'รับ-จ่าย ประจำวัน'!$B356,ผลิต1!N:N)+SUMIF(ผลิต2!$C:$C,'รับ-จ่าย ประจำวัน'!$B356,ผลิต2!N:N)+SUMIF(เส้นแต่งหน้าขนมเค้ก!$C:$C,'รับ-จ่าย ประจำวัน'!$B356,เส้นแต่งหน้าขนมเค้ก!N:N)+SUMIF(แพ็ค!$C:$C,'รับ-จ่าย ประจำวัน'!$B356,แพ็ค!N:N)+SUMIF(ธุรการ!$C:$C,'รับ-จ่าย ประจำวัน'!$B356,ธุรการ!N:N)+SUMIF(เส้นแต่งหน้าขนมปัง!$C:$C,'รับ-จ่าย ประจำวัน'!$B356,เส้นแต่งหน้าขนมปัง!N:N)+SUMIF('วางแผนBC,CJ'!$C:$C,'รับ-จ่าย ประจำวัน'!$B356,'วางแผนBC,CJ'!N:N)+SUMIF(RD!$C:$C,'รับ-จ่าย ประจำวัน'!$B356,RD!N:N)+SUMIF('FG,ออนไล,คัดแยก'!$C:$C,'รับ-จ่าย ประจำวัน'!$B356,'FG,ออนไล,คัดแยก'!N:N)</f>
        <v>2</v>
      </c>
      <c r="AV356" s="16">
        <f>SUMIF(เตรียมส่วนผสม!$C:$C,'รับ-จ่าย ประจำวัน'!$B356,เตรียมส่วนผสม!O:O)+SUMIF(กวนไส้!$C:$C,'รับ-จ่าย ประจำวัน'!$B356,กวนไส้!O:O)+SUMIF(ผลิต1!$C:$C,'รับ-จ่าย ประจำวัน'!$B356,ผลิต1!O:O)+SUMIF(ผลิต2!$C:$C,'รับ-จ่าย ประจำวัน'!$B356,ผลิต2!O:O)+SUMIF(เส้นแต่งหน้าขนมเค้ก!$C:$C,'รับ-จ่าย ประจำวัน'!$B356,เส้นแต่งหน้าขนมเค้ก!O:O)+SUMIF(แพ็ค!$C:$C,'รับ-จ่าย ประจำวัน'!$B356,แพ็ค!O:O)+SUMIF(ธุรการ!$C:$C,'รับ-จ่าย ประจำวัน'!$B356,ธุรการ!O:O)+SUMIF(เส้นแต่งหน้าขนมปัง!$C:$C,'รับ-จ่าย ประจำวัน'!$B356,เส้นแต่งหน้าขนมปัง!O:O)+SUMIF('วางแผนBC,CJ'!$C:$C,'รับ-จ่าย ประจำวัน'!$B356,'วางแผนBC,CJ'!O:O)+SUMIF(RD!$C:$C,'รับ-จ่าย ประจำวัน'!$B356,RD!O:O)+SUMIF('FG,ออนไล,คัดแยก'!$C:$C,'รับ-จ่าย ประจำวัน'!$B356,'FG,ออนไล,คัดแยก'!O:O)</f>
        <v>0</v>
      </c>
      <c r="AW356" s="16">
        <f>SUMIF(เตรียมส่วนผสม!$C:$C,'รับ-จ่าย ประจำวัน'!$B356,เตรียมส่วนผสม!P:P)+SUMIF(กวนไส้!$C:$C,'รับ-จ่าย ประจำวัน'!$B356,กวนไส้!P:P)+SUMIF(ผลิต1!$C:$C,'รับ-จ่าย ประจำวัน'!$B356,ผลิต1!P:P)+SUMIF(ผลิต2!$C:$C,'รับ-จ่าย ประจำวัน'!$B356,ผลิต2!P:P)+SUMIF(เส้นแต่งหน้าขนมเค้ก!$C:$C,'รับ-จ่าย ประจำวัน'!$B356,เส้นแต่งหน้าขนมเค้ก!P:P)+SUMIF(แพ็ค!$C:$C,'รับ-จ่าย ประจำวัน'!$B356,แพ็ค!P:P)+SUMIF(ธุรการ!$C:$C,'รับ-จ่าย ประจำวัน'!$B356,ธุรการ!P:P)+SUMIF(เส้นแต่งหน้าขนมปัง!$C:$C,'รับ-จ่าย ประจำวัน'!$B356,เส้นแต่งหน้าขนมปัง!P:P)+SUMIF('วางแผนBC,CJ'!$C:$C,'รับ-จ่าย ประจำวัน'!$B356,'วางแผนBC,CJ'!P:P)+SUMIF(RD!$C:$C,'รับ-จ่าย ประจำวัน'!$B356,RD!P:P)+SUMIF('FG,ออนไล,คัดแยก'!$C:$C,'รับ-จ่าย ประจำวัน'!$B356,'FG,ออนไล,คัดแยก'!P:P)</f>
        <v>0</v>
      </c>
      <c r="AX356" s="16">
        <f>SUMIF(เตรียมส่วนผสม!$C:$C,'รับ-จ่าย ประจำวัน'!$B356,เตรียมส่วนผสม!Q:Q)+SUMIF(กวนไส้!$C:$C,'รับ-จ่าย ประจำวัน'!$B356,กวนไส้!Q:Q)+SUMIF(ผลิต1!$C:$C,'รับ-จ่าย ประจำวัน'!$B356,ผลิต1!Q:Q)+SUMIF(ผลิต2!$C:$C,'รับ-จ่าย ประจำวัน'!$B356,ผลิต2!Q:Q)+SUMIF(เส้นแต่งหน้าขนมเค้ก!$C:$C,'รับ-จ่าย ประจำวัน'!$B356,เส้นแต่งหน้าขนมเค้ก!Q:Q)+SUMIF(แพ็ค!$C:$C,'รับ-จ่าย ประจำวัน'!$B356,แพ็ค!Q:Q)+SUMIF(ธุรการ!$C:$C,'รับ-จ่าย ประจำวัน'!$B356,ธุรการ!Q:Q)+SUMIF(เส้นแต่งหน้าขนมปัง!$C:$C,'รับ-จ่าย ประจำวัน'!$B356,เส้นแต่งหน้าขนมปัง!Q:Q)+SUMIF('วางแผนBC,CJ'!$C:$C,'รับ-จ่าย ประจำวัน'!$B356,'วางแผนBC,CJ'!Q:Q)+SUMIF(RD!$C:$C,'รับ-จ่าย ประจำวัน'!$B356,RD!Q:Q)+SUMIF('FG,ออนไล,คัดแยก'!$C:$C,'รับ-จ่าย ประจำวัน'!$B356,'FG,ออนไล,คัดแยก'!Q:Q)</f>
        <v>0</v>
      </c>
      <c r="AY356" s="16">
        <f>SUMIF(เตรียมส่วนผสม!$C:$C,'รับ-จ่าย ประจำวัน'!$B356,เตรียมส่วนผสม!R:R)+SUMIF(กวนไส้!$C:$C,'รับ-จ่าย ประจำวัน'!$B356,กวนไส้!R:R)+SUMIF(ผลิต1!$C:$C,'รับ-จ่าย ประจำวัน'!$B356,ผลิต1!R:R)+SUMIF(ผลิต2!$C:$C,'รับ-จ่าย ประจำวัน'!$B356,ผลิต2!R:R)+SUMIF(เส้นแต่งหน้าขนมเค้ก!$C:$C,'รับ-จ่าย ประจำวัน'!$B356,เส้นแต่งหน้าขนมเค้ก!R:R)+SUMIF(แพ็ค!$C:$C,'รับ-จ่าย ประจำวัน'!$B356,แพ็ค!R:R)+SUMIF(ธุรการ!$C:$C,'รับ-จ่าย ประจำวัน'!$B356,ธุรการ!R:R)+SUMIF(เส้นแต่งหน้าขนมปัง!$C:$C,'รับ-จ่าย ประจำวัน'!$B356,เส้นแต่งหน้าขนมปัง!R:R)+SUMIF('วางแผนBC,CJ'!$C:$C,'รับ-จ่าย ประจำวัน'!$B356,'วางแผนBC,CJ'!R:R)+SUMIF(RD!$C:$C,'รับ-จ่าย ประจำวัน'!$B356,RD!R:R)+SUMIF('FG,ออนไล,คัดแยก'!$C:$C,'รับ-จ่าย ประจำวัน'!$B356,'FG,ออนไล,คัดแยก'!R:R)</f>
        <v>0</v>
      </c>
      <c r="AZ356" s="16">
        <f>SUMIF(เตรียมส่วนผสม!$C:$C,'รับ-จ่าย ประจำวัน'!$B356,เตรียมส่วนผสม!S:S)+SUMIF(กวนไส้!$C:$C,'รับ-จ่าย ประจำวัน'!$B356,กวนไส้!S:S)+SUMIF(ผลิต1!$C:$C,'รับ-จ่าย ประจำวัน'!$B356,ผลิต1!S:S)+SUMIF(ผลิต2!$C:$C,'รับ-จ่าย ประจำวัน'!$B356,ผลิต2!S:S)+SUMIF(เส้นแต่งหน้าขนมเค้ก!$C:$C,'รับ-จ่าย ประจำวัน'!$B356,เส้นแต่งหน้าขนมเค้ก!S:S)+SUMIF(แพ็ค!$C:$C,'รับ-จ่าย ประจำวัน'!$B356,แพ็ค!S:S)+SUMIF(ธุรการ!$C:$C,'รับ-จ่าย ประจำวัน'!$B356,ธุรการ!S:S)+SUMIF(เส้นแต่งหน้าขนมปัง!$C:$C,'รับ-จ่าย ประจำวัน'!$B356,เส้นแต่งหน้าขนมปัง!S:S)+SUMIF('วางแผนBC,CJ'!$C:$C,'รับ-จ่าย ประจำวัน'!$B356,'วางแผนBC,CJ'!S:S)+SUMIF(RD!$C:$C,'รับ-จ่าย ประจำวัน'!$B356,RD!S:S)+SUMIF('FG,ออนไล,คัดแยก'!$C:$C,'รับ-จ่าย ประจำวัน'!$B356,'FG,ออนไล,คัดแยก'!S:S)</f>
        <v>0</v>
      </c>
      <c r="BA356" s="16">
        <f>SUMIF(เตรียมส่วนผสม!$C:$C,'รับ-จ่าย ประจำวัน'!$B356,เตรียมส่วนผสม!T:T)+SUMIF(กวนไส้!$C:$C,'รับ-จ่าย ประจำวัน'!$B356,กวนไส้!T:T)+SUMIF(ผลิต1!$C:$C,'รับ-จ่าย ประจำวัน'!$B356,ผลิต1!T:T)+SUMIF(ผลิต2!$C:$C,'รับ-จ่าย ประจำวัน'!$B356,ผลิต2!T:T)+SUMIF(เส้นแต่งหน้าขนมเค้ก!$C:$C,'รับ-จ่าย ประจำวัน'!$B356,เส้นแต่งหน้าขนมเค้ก!T:T)+SUMIF(แพ็ค!$C:$C,'รับ-จ่าย ประจำวัน'!$B356,แพ็ค!T:T)+SUMIF(ธุรการ!$C:$C,'รับ-จ่าย ประจำวัน'!$B356,ธุรการ!T:T)+SUMIF(เส้นแต่งหน้าขนมปัง!$C:$C,'รับ-จ่าย ประจำวัน'!$B356,เส้นแต่งหน้าขนมปัง!T:T)+SUMIF('วางแผนBC,CJ'!$C:$C,'รับ-จ่าย ประจำวัน'!$B356,'วางแผนBC,CJ'!T:T)+SUMIF(RD!$C:$C,'รับ-จ่าย ประจำวัน'!$B356,RD!T:T)+SUMIF('FG,ออนไล,คัดแยก'!$C:$C,'รับ-จ่าย ประจำวัน'!$B356,'FG,ออนไล,คัดแยก'!T:T)</f>
        <v>0</v>
      </c>
      <c r="BB356" s="16">
        <f>SUMIF(เตรียมส่วนผสม!$C:$C,'รับ-จ่าย ประจำวัน'!$B356,เตรียมส่วนผสม!U:U)+SUMIF(กวนไส้!$C:$C,'รับ-จ่าย ประจำวัน'!$B356,กวนไส้!U:U)+SUMIF(ผลิต1!$C:$C,'รับ-จ่าย ประจำวัน'!$B356,ผลิต1!U:U)+SUMIF(ผลิต2!$C:$C,'รับ-จ่าย ประจำวัน'!$B356,ผลิต2!U:U)+SUMIF(เส้นแต่งหน้าขนมเค้ก!$C:$C,'รับ-จ่าย ประจำวัน'!$B356,เส้นแต่งหน้าขนมเค้ก!U:U)+SUMIF(แพ็ค!$C:$C,'รับ-จ่าย ประจำวัน'!$B356,แพ็ค!U:U)+SUMIF(ธุรการ!$C:$C,'รับ-จ่าย ประจำวัน'!$B356,ธุรการ!U:U)+SUMIF(เส้นแต่งหน้าขนมปัง!$C:$C,'รับ-จ่าย ประจำวัน'!$B356,เส้นแต่งหน้าขนมปัง!U:U)+SUMIF('วางแผนBC,CJ'!$C:$C,'รับ-จ่าย ประจำวัน'!$B356,'วางแผนBC,CJ'!U:U)+SUMIF(RD!$C:$C,'รับ-จ่าย ประจำวัน'!$B356,RD!U:U)+SUMIF('FG,ออนไล,คัดแยก'!$C:$C,'รับ-จ่าย ประจำวัน'!$B356,'FG,ออนไล,คัดแยก'!U:U)</f>
        <v>0</v>
      </c>
      <c r="BC356" s="16">
        <f>SUMIF(เตรียมส่วนผสม!$C:$C,'รับ-จ่าย ประจำวัน'!$B356,เตรียมส่วนผสม!V:V)+SUMIF(กวนไส้!$C:$C,'รับ-จ่าย ประจำวัน'!$B356,กวนไส้!V:V)+SUMIF(ผลิต1!$C:$C,'รับ-จ่าย ประจำวัน'!$B356,ผลิต1!V:V)+SUMIF(ผลิต2!$C:$C,'รับ-จ่าย ประจำวัน'!$B356,ผลิต2!V:V)+SUMIF(เส้นแต่งหน้าขนมเค้ก!$C:$C,'รับ-จ่าย ประจำวัน'!$B356,เส้นแต่งหน้าขนมเค้ก!V:V)+SUMIF(แพ็ค!$C:$C,'รับ-จ่าย ประจำวัน'!$B356,แพ็ค!V:V)+SUMIF(ธุรการ!$C:$C,'รับ-จ่าย ประจำวัน'!$B356,ธุรการ!V:V)+SUMIF(เส้นแต่งหน้าขนมปัง!$C:$C,'รับ-จ่าย ประจำวัน'!$B356,เส้นแต่งหน้าขนมปัง!V:V)+SUMIF('วางแผนBC,CJ'!$C:$C,'รับ-จ่าย ประจำวัน'!$B356,'วางแผนBC,CJ'!V:V)+SUMIF(RD!$C:$C,'รับ-จ่าย ประจำวัน'!$B356,RD!V:V)+SUMIF('FG,ออนไล,คัดแยก'!$C:$C,'รับ-จ่าย ประจำวัน'!$B356,'FG,ออนไล,คัดแยก'!V:V)</f>
        <v>0</v>
      </c>
      <c r="BD356" s="16">
        <f>SUMIF(เตรียมส่วนผสม!$C:$C,'รับ-จ่าย ประจำวัน'!$B356,เตรียมส่วนผสม!W:W)+SUMIF(กวนไส้!$C:$C,'รับ-จ่าย ประจำวัน'!$B356,กวนไส้!W:W)+SUMIF(ผลิต1!$C:$C,'รับ-จ่าย ประจำวัน'!$B356,ผลิต1!W:W)+SUMIF(ผลิต2!$C:$C,'รับ-จ่าย ประจำวัน'!$B356,ผลิต2!W:W)+SUMIF(เส้นแต่งหน้าขนมเค้ก!$C:$C,'รับ-จ่าย ประจำวัน'!$B356,เส้นแต่งหน้าขนมเค้ก!W:W)+SUMIF(แพ็ค!$C:$C,'รับ-จ่าย ประจำวัน'!$B356,แพ็ค!W:W)+SUMIF(ธุรการ!$C:$C,'รับ-จ่าย ประจำวัน'!$B356,ธุรการ!W:W)+SUMIF(เส้นแต่งหน้าขนมปัง!$C:$C,'รับ-จ่าย ประจำวัน'!$B356,เส้นแต่งหน้าขนมปัง!W:W)+SUMIF('วางแผนBC,CJ'!$C:$C,'รับ-จ่าย ประจำวัน'!$B356,'วางแผนBC,CJ'!W:W)+SUMIF(RD!$C:$C,'รับ-จ่าย ประจำวัน'!$B356,RD!W:W)+SUMIF('FG,ออนไล,คัดแยก'!$C:$C,'รับ-จ่าย ประจำวัน'!$B356,'FG,ออนไล,คัดแยก'!W:W)</f>
        <v>0</v>
      </c>
      <c r="BE356" s="16">
        <f>SUMIF(เตรียมส่วนผสม!$C:$C,'รับ-จ่าย ประจำวัน'!$B356,เตรียมส่วนผสม!X:X)+SUMIF(กวนไส้!$C:$C,'รับ-จ่าย ประจำวัน'!$B356,กวนไส้!X:X)+SUMIF(ผลิต1!$C:$C,'รับ-จ่าย ประจำวัน'!$B356,ผลิต1!X:X)+SUMIF(ผลิต2!$C:$C,'รับ-จ่าย ประจำวัน'!$B356,ผลิต2!X:X)+SUMIF(เส้นแต่งหน้าขนมเค้ก!$C:$C,'รับ-จ่าย ประจำวัน'!$B356,เส้นแต่งหน้าขนมเค้ก!X:X)+SUMIF(แพ็ค!$C:$C,'รับ-จ่าย ประจำวัน'!$B356,แพ็ค!X:X)+SUMIF(ธุรการ!$C:$C,'รับ-จ่าย ประจำวัน'!$B356,ธุรการ!X:X)+SUMIF(เส้นแต่งหน้าขนมปัง!$C:$C,'รับ-จ่าย ประจำวัน'!$B356,เส้นแต่งหน้าขนมปัง!X:X)+SUMIF('วางแผนBC,CJ'!$C:$C,'รับ-จ่าย ประจำวัน'!$B356,'วางแผนBC,CJ'!X:X)+SUMIF(RD!$C:$C,'รับ-จ่าย ประจำวัน'!$B356,RD!X:X)+SUMIF('FG,ออนไล,คัดแยก'!$C:$C,'รับ-จ่าย ประจำวัน'!$B356,'FG,ออนไล,คัดแยก'!X:X)</f>
        <v>0</v>
      </c>
      <c r="BF356" s="16">
        <f>SUMIF(เตรียมส่วนผสม!$C:$C,'รับ-จ่าย ประจำวัน'!$B356,เตรียมส่วนผสม!Y:Y)+SUMIF(กวนไส้!$C:$C,'รับ-จ่าย ประจำวัน'!$B356,กวนไส้!Y:Y)+SUMIF(ผลิต1!$C:$C,'รับ-จ่าย ประจำวัน'!$B356,ผลิต1!Y:Y)+SUMIF(ผลิต2!$C:$C,'รับ-จ่าย ประจำวัน'!$B356,ผลิต2!Y:Y)+SUMIF(เส้นแต่งหน้าขนมเค้ก!$C:$C,'รับ-จ่าย ประจำวัน'!$B356,เส้นแต่งหน้าขนมเค้ก!Y:Y)+SUMIF(แพ็ค!$C:$C,'รับ-จ่าย ประจำวัน'!$B356,แพ็ค!Y:Y)+SUMIF(ธุรการ!$C:$C,'รับ-จ่าย ประจำวัน'!$B356,ธุรการ!Y:Y)+SUMIF(เส้นแต่งหน้าขนมปัง!$C:$C,'รับ-จ่าย ประจำวัน'!$B356,เส้นแต่งหน้าขนมปัง!Y:Y)+SUMIF('วางแผนBC,CJ'!$C:$C,'รับ-จ่าย ประจำวัน'!$B356,'วางแผนBC,CJ'!Y:Y)+SUMIF(RD!$C:$C,'รับ-จ่าย ประจำวัน'!$B356,RD!Y:Y)+SUMIF('FG,ออนไล,คัดแยก'!$C:$C,'รับ-จ่าย ประจำวัน'!$B356,'FG,ออนไล,คัดแยก'!Y:Y)</f>
        <v>0</v>
      </c>
      <c r="BG356" s="16">
        <f>SUMIF(เตรียมส่วนผสม!$C:$C,'รับ-จ่าย ประจำวัน'!$B356,เตรียมส่วนผสม!Z:Z)+SUMIF(กวนไส้!$C:$C,'รับ-จ่าย ประจำวัน'!$B356,กวนไส้!Z:Z)+SUMIF(ผลิต1!$C:$C,'รับ-จ่าย ประจำวัน'!$B356,ผลิต1!Z:Z)+SUMIF(ผลิต2!$C:$C,'รับ-จ่าย ประจำวัน'!$B356,ผลิต2!Z:Z)+SUMIF(เส้นแต่งหน้าขนมเค้ก!$C:$C,'รับ-จ่าย ประจำวัน'!$B356,เส้นแต่งหน้าขนมเค้ก!Z:Z)+SUMIF(แพ็ค!$C:$C,'รับ-จ่าย ประจำวัน'!$B356,แพ็ค!Z:Z)+SUMIF(ธุรการ!$C:$C,'รับ-จ่าย ประจำวัน'!$B356,ธุรการ!Z:Z)+SUMIF(เส้นแต่งหน้าขนมปัง!$C:$C,'รับ-จ่าย ประจำวัน'!$B356,เส้นแต่งหน้าขนมปัง!Z:Z)+SUMIF('วางแผนBC,CJ'!$C:$C,'รับ-จ่าย ประจำวัน'!$B356,'วางแผนBC,CJ'!Z:Z)+SUMIF(RD!$C:$C,'รับ-จ่าย ประจำวัน'!$B356,RD!Z:Z)+SUMIF('FG,ออนไล,คัดแยก'!$C:$C,'รับ-จ่าย ประจำวัน'!$B356,'FG,ออนไล,คัดแยก'!Z:Z)</f>
        <v>0</v>
      </c>
      <c r="BH356" s="16">
        <f>SUMIF(เตรียมส่วนผสม!$C:$C,'รับ-จ่าย ประจำวัน'!$B356,เตรียมส่วนผสม!AA:AA)+SUMIF(กวนไส้!$C:$C,'รับ-จ่าย ประจำวัน'!$B356,กวนไส้!AA:AA)+SUMIF(ผลิต1!$C:$C,'รับ-จ่าย ประจำวัน'!$B356,ผลิต1!AA:AA)+SUMIF(ผลิต2!$C:$C,'รับ-จ่าย ประจำวัน'!$B356,ผลิต2!AA:AA)+SUMIF(เส้นแต่งหน้าขนมเค้ก!$C:$C,'รับ-จ่าย ประจำวัน'!$B356,เส้นแต่งหน้าขนมเค้ก!AA:AA)+SUMIF(แพ็ค!$C:$C,'รับ-จ่าย ประจำวัน'!$B356,แพ็ค!AA:AA)+SUMIF(ธุรการ!$C:$C,'รับ-จ่าย ประจำวัน'!$B356,ธุรการ!AA:AA)+SUMIF(เส้นแต่งหน้าขนมปัง!$C:$C,'รับ-จ่าย ประจำวัน'!$B356,เส้นแต่งหน้าขนมปัง!AA:AA)+SUMIF('วางแผนBC,CJ'!$C:$C,'รับ-จ่าย ประจำวัน'!$B356,'วางแผนBC,CJ'!AA:AA)+SUMIF(RD!$C:$C,'รับ-จ่าย ประจำวัน'!$B356,RD!AA:AA)+SUMIF('FG,ออนไล,คัดแยก'!$C:$C,'รับ-จ่าย ประจำวัน'!$B356,'FG,ออนไล,คัดแยก'!AA:AA)</f>
        <v>0</v>
      </c>
      <c r="BI356" s="16">
        <f>SUMIF(เตรียมส่วนผสม!$C:$C,'รับ-จ่าย ประจำวัน'!$B356,เตรียมส่วนผสม!AB:AB)+SUMIF(กวนไส้!$C:$C,'รับ-จ่าย ประจำวัน'!$B356,กวนไส้!AB:AB)+SUMIF(ผลิต1!$C:$C,'รับ-จ่าย ประจำวัน'!$B356,ผลิต1!AB:AB)+SUMIF(ผลิต2!$C:$C,'รับ-จ่าย ประจำวัน'!$B356,ผลิต2!AB:AB)+SUMIF(เส้นแต่งหน้าขนมเค้ก!$C:$C,'รับ-จ่าย ประจำวัน'!$B356,เส้นแต่งหน้าขนมเค้ก!AB:AB)+SUMIF(แพ็ค!$C:$C,'รับ-จ่าย ประจำวัน'!$B356,แพ็ค!AB:AB)+SUMIF(ธุรการ!$C:$C,'รับ-จ่าย ประจำวัน'!$B356,ธุรการ!AB:AB)+SUMIF(เส้นแต่งหน้าขนมปัง!$C:$C,'รับ-จ่าย ประจำวัน'!$B356,เส้นแต่งหน้าขนมปัง!AB:AB)+SUMIF('วางแผนBC,CJ'!$C:$C,'รับ-จ่าย ประจำวัน'!$B356,'วางแผนBC,CJ'!AB:AB)+SUMIF(RD!$C:$C,'รับ-จ่าย ประจำวัน'!$B356,RD!AB:AB)+SUMIF('FG,ออนไล,คัดแยก'!$C:$C,'รับ-จ่าย ประจำวัน'!$B356,'FG,ออนไล,คัดแยก'!AB:AB)</f>
        <v>0</v>
      </c>
      <c r="BJ356" s="16">
        <f>SUMIF(เตรียมส่วนผสม!$C:$C,'รับ-จ่าย ประจำวัน'!$B356,เตรียมส่วนผสม!AC:AC)+SUMIF(กวนไส้!$C:$C,'รับ-จ่าย ประจำวัน'!$B356,กวนไส้!AC:AC)+SUMIF(ผลิต1!$C:$C,'รับ-จ่าย ประจำวัน'!$B356,ผลิต1!AC:AC)+SUMIF(ผลิต2!$C:$C,'รับ-จ่าย ประจำวัน'!$B356,ผลิต2!AC:AC)+SUMIF(เส้นแต่งหน้าขนมเค้ก!$C:$C,'รับ-จ่าย ประจำวัน'!$B356,เส้นแต่งหน้าขนมเค้ก!AC:AC)+SUMIF(แพ็ค!$C:$C,'รับ-จ่าย ประจำวัน'!$B356,แพ็ค!AC:AC)+SUMIF(ธุรการ!$C:$C,'รับ-จ่าย ประจำวัน'!$B356,ธุรการ!AC:AC)+SUMIF(เส้นแต่งหน้าขนมปัง!$C:$C,'รับ-จ่าย ประจำวัน'!$B356,เส้นแต่งหน้าขนมปัง!AC:AC)+SUMIF('วางแผนBC,CJ'!$C:$C,'รับ-จ่าย ประจำวัน'!$B356,'วางแผนBC,CJ'!AC:AC)+SUMIF(RD!$C:$C,'รับ-จ่าย ประจำวัน'!$B356,RD!AC:AC)+SUMIF('FG,ออนไล,คัดแยก'!$C:$C,'รับ-จ่าย ประจำวัน'!$B356,'FG,ออนไล,คัดแยก'!AC:AC)</f>
        <v>0</v>
      </c>
      <c r="BK356" s="16">
        <f>SUMIF(เตรียมส่วนผสม!$C:$C,'รับ-จ่าย ประจำวัน'!$B356,เตรียมส่วนผสม!AD:AD)+SUMIF(กวนไส้!$C:$C,'รับ-จ่าย ประจำวัน'!$B356,กวนไส้!AD:AD)+SUMIF(ผลิต1!$C:$C,'รับ-จ่าย ประจำวัน'!$B356,ผลิต1!AD:AD)+SUMIF(ผลิต2!$C:$C,'รับ-จ่าย ประจำวัน'!$B356,ผลิต2!AD:AD)+SUMIF(เส้นแต่งหน้าขนมเค้ก!$C:$C,'รับ-จ่าย ประจำวัน'!$B356,เส้นแต่งหน้าขนมเค้ก!AD:AD)+SUMIF(แพ็ค!$C:$C,'รับ-จ่าย ประจำวัน'!$B356,แพ็ค!AD:AD)+SUMIF(ธุรการ!$C:$C,'รับ-จ่าย ประจำวัน'!$B356,ธุรการ!AD:AD)+SUMIF(เส้นแต่งหน้าขนมปัง!$C:$C,'รับ-จ่าย ประจำวัน'!$B356,เส้นแต่งหน้าขนมปัง!AD:AD)+SUMIF('วางแผนBC,CJ'!$C:$C,'รับ-จ่าย ประจำวัน'!$B356,'วางแผนBC,CJ'!AD:AD)+SUMIF(RD!$C:$C,'รับ-จ่าย ประจำวัน'!$B356,RD!AD:AD)+SUMIF('FG,ออนไล,คัดแยก'!$C:$C,'รับ-จ่าย ประจำวัน'!$B356,'FG,ออนไล,คัดแยก'!AD:AD)</f>
        <v>2</v>
      </c>
      <c r="BL356" s="16">
        <f>SUMIF(เตรียมส่วนผสม!$C:$C,'รับ-จ่าย ประจำวัน'!$B356,เตรียมส่วนผสม!AE:AE)+SUMIF(กวนไส้!$C:$C,'รับ-จ่าย ประจำวัน'!$B356,กวนไส้!AE:AE)+SUMIF(ผลิต1!$C:$C,'รับ-จ่าย ประจำวัน'!$B356,ผลิต1!AE:AE)+SUMIF(ผลิต2!$C:$C,'รับ-จ่าย ประจำวัน'!$B356,ผลิต2!AE:AE)+SUMIF(เส้นแต่งหน้าขนมเค้ก!$C:$C,'รับ-จ่าย ประจำวัน'!$B356,เส้นแต่งหน้าขนมเค้ก!AE:AE)+SUMIF(แพ็ค!$C:$C,'รับ-จ่าย ประจำวัน'!$B356,แพ็ค!AE:AE)+SUMIF(ธุรการ!$C:$C,'รับ-จ่าย ประจำวัน'!$B356,ธุรการ!AE:AE)+SUMIF(เส้นแต่งหน้าขนมปัง!$C:$C,'รับ-จ่าย ประจำวัน'!$B356,เส้นแต่งหน้าขนมปัง!AE:AE)+SUMIF('วางแผนBC,CJ'!$C:$C,'รับ-จ่าย ประจำวัน'!$B356,'วางแผนBC,CJ'!AE:AE)+SUMIF(RD!$C:$C,'รับ-จ่าย ประจำวัน'!$B356,RD!AE:AE)+SUMIF('FG,ออนไล,คัดแยก'!$C:$C,'รับ-จ่าย ประจำวัน'!$B356,'FG,ออนไล,คัดแยก'!AE:AE)</f>
        <v>0</v>
      </c>
      <c r="BM356" s="16">
        <f>SUMIF(เตรียมส่วนผสม!$C:$C,'รับ-จ่าย ประจำวัน'!$B356,เตรียมส่วนผสม!AF:AF)+SUMIF(กวนไส้!$C:$C,'รับ-จ่าย ประจำวัน'!$B356,กวนไส้!AF:AF)+SUMIF(ผลิต1!$C:$C,'รับ-จ่าย ประจำวัน'!$B356,ผลิต1!AF:AF)+SUMIF(ผลิต2!$C:$C,'รับ-จ่าย ประจำวัน'!$B356,ผลิต2!AF:AF)+SUMIF(เส้นแต่งหน้าขนมเค้ก!$C:$C,'รับ-จ่าย ประจำวัน'!$B356,เส้นแต่งหน้าขนมเค้ก!AF:AF)+SUMIF(แพ็ค!$C:$C,'รับ-จ่าย ประจำวัน'!$B356,แพ็ค!AF:AF)+SUMIF(ธุรการ!$C:$C,'รับ-จ่าย ประจำวัน'!$B356,ธุรการ!AF:AF)+SUMIF(เส้นแต่งหน้าขนมปัง!$C:$C,'รับ-จ่าย ประจำวัน'!$B356,เส้นแต่งหน้าขนมปัง!AF:AF)+SUMIF('วางแผนBC,CJ'!$C:$C,'รับ-จ่าย ประจำวัน'!$B356,'วางแผนBC,CJ'!AF:AF)+SUMIF(RD!$C:$C,'รับ-จ่าย ประจำวัน'!$B356,RD!AF:AF)+SUMIF('FG,ออนไล,คัดแยก'!$C:$C,'รับ-จ่าย ประจำวัน'!$B356,'FG,ออนไล,คัดแยก'!AF:AF)</f>
        <v>0</v>
      </c>
      <c r="BN356" s="16">
        <f>SUMIF(เตรียมส่วนผสม!$C:$C,'รับ-จ่าย ประจำวัน'!$B356,เตรียมส่วนผสม!AG:AG)+SUMIF(กวนไส้!$C:$C,'รับ-จ่าย ประจำวัน'!$B356,กวนไส้!AG:AG)+SUMIF(ผลิต1!$C:$C,'รับ-จ่าย ประจำวัน'!$B356,ผลิต1!AG:AG)+SUMIF(ผลิต2!$C:$C,'รับ-จ่าย ประจำวัน'!$B356,ผลิต2!AG:AG)+SUMIF(เส้นแต่งหน้าขนมเค้ก!$C:$C,'รับ-จ่าย ประจำวัน'!$B356,เส้นแต่งหน้าขนมเค้ก!AG:AG)+SUMIF(แพ็ค!$C:$C,'รับ-จ่าย ประจำวัน'!$B356,แพ็ค!AG:AG)+SUMIF(ธุรการ!$C:$C,'รับ-จ่าย ประจำวัน'!$B356,ธุรการ!AG:AG)+SUMIF(เส้นแต่งหน้าขนมปัง!$C:$C,'รับ-จ่าย ประจำวัน'!$B356,เส้นแต่งหน้าขนมปัง!AG:AG)+SUMIF('วางแผนBC,CJ'!$C:$C,'รับ-จ่าย ประจำวัน'!$B356,'วางแผนBC,CJ'!AG:AG)+SUMIF(RD!$C:$C,'รับ-จ่าย ประจำวัน'!$B356,RD!AG:AG)+SUMIF('FG,ออนไล,คัดแยก'!$C:$C,'รับ-จ่าย ประจำวัน'!$B356,'FG,ออนไล,คัดแยก'!AG:AG)</f>
        <v>0</v>
      </c>
      <c r="BO356" s="16">
        <f>SUMIF(เตรียมส่วนผสม!$C:$C,'รับ-จ่าย ประจำวัน'!$B356,เตรียมส่วนผสม!AH:AH)+SUMIF(กวนไส้!$C:$C,'รับ-จ่าย ประจำวัน'!$B356,กวนไส้!AH:AH)+SUMIF(ผลิต1!$C:$C,'รับ-จ่าย ประจำวัน'!$B356,ผลิต1!AH:AH)+SUMIF(ผลิต2!$C:$C,'รับ-จ่าย ประจำวัน'!$B356,ผลิต2!AH:AH)+SUMIF(เส้นแต่งหน้าขนมเค้ก!$C:$C,'รับ-จ่าย ประจำวัน'!$B356,เส้นแต่งหน้าขนมเค้ก!AH:AH)+SUMIF(แพ็ค!$C:$C,'รับ-จ่าย ประจำวัน'!$B356,แพ็ค!AH:AH)+SUMIF(ธุรการ!$C:$C,'รับ-จ่าย ประจำวัน'!$B356,ธุรการ!AH:AH)+SUMIF(เส้นแต่งหน้าขนมปัง!$C:$C,'รับ-จ่าย ประจำวัน'!$B356,เส้นแต่งหน้าขนมปัง!AH:AH)+SUMIF('วางแผนBC,CJ'!$C:$C,'รับ-จ่าย ประจำวัน'!$B356,'วางแผนBC,CJ'!AH:AH)+SUMIF(RD!$C:$C,'รับ-จ่าย ประจำวัน'!$B356,RD!AH:AH)+SUMIF('FG,ออนไล,คัดแยก'!$C:$C,'รับ-จ่าย ประจำวัน'!$B356,'FG,ออนไล,คัดแยก'!AH:AH)</f>
        <v>0</v>
      </c>
      <c r="BP356" s="16">
        <f>SUMIF(เตรียมส่วนผสม!$C:$C,'รับ-จ่าย ประจำวัน'!$B356,เตรียมส่วนผสม!AI:AI)+SUMIF(กวนไส้!$C:$C,'รับ-จ่าย ประจำวัน'!$B356,กวนไส้!AI:AI)+SUMIF(ผลิต1!$C:$C,'รับ-จ่าย ประจำวัน'!$B356,ผลิต1!AI:AI)+SUMIF(ผลิต2!$C:$C,'รับ-จ่าย ประจำวัน'!$B356,ผลิต2!AI:AI)+SUMIF(เส้นแต่งหน้าขนมเค้ก!$C:$C,'รับ-จ่าย ประจำวัน'!$B356,เส้นแต่งหน้าขนมเค้ก!AI:AI)+SUMIF(แพ็ค!$C:$C,'รับ-จ่าย ประจำวัน'!$B356,แพ็ค!AI:AI)+SUMIF(ธุรการ!$C:$C,'รับ-จ่าย ประจำวัน'!$B356,ธุรการ!AI:AI)+SUMIF(เส้นแต่งหน้าขนมปัง!$C:$C,'รับ-จ่าย ประจำวัน'!$B356,เส้นแต่งหน้าขนมปัง!AI:AI)+SUMIF('วางแผนBC,CJ'!$C:$C,'รับ-จ่าย ประจำวัน'!$B356,'วางแผนBC,CJ'!AI:AI)+SUMIF(RD!$C:$C,'รับ-จ่าย ประจำวัน'!$B356,RD!AI:AI)+SUMIF('FG,ออนไล,คัดแยก'!$C:$C,'รับ-จ่าย ประจำวัน'!$B356,'FG,ออนไล,คัดแยก'!AI:AI)</f>
        <v>0</v>
      </c>
      <c r="BQ356" s="16">
        <f>SUMIF(เตรียมส่วนผสม!$C:$C,'รับ-จ่าย ประจำวัน'!$B356,เตรียมส่วนผสม!AJ:AJ)+SUMIF(กวนไส้!$C:$C,'รับ-จ่าย ประจำวัน'!$B356,กวนไส้!AJ:AJ)+SUMIF(ผลิต1!$C:$C,'รับ-จ่าย ประจำวัน'!$B356,ผลิต1!AJ:AJ)+SUMIF(ผลิต2!$C:$C,'รับ-จ่าย ประจำวัน'!$B356,ผลิต2!AJ:AJ)+SUMIF(เส้นแต่งหน้าขนมเค้ก!$C:$C,'รับ-จ่าย ประจำวัน'!$B356,เส้นแต่งหน้าขนมเค้ก!AJ:AJ)+SUMIF(แพ็ค!$C:$C,'รับ-จ่าย ประจำวัน'!$B356,แพ็ค!AJ:AJ)+SUMIF(ธุรการ!$C:$C,'รับ-จ่าย ประจำวัน'!$B356,ธุรการ!AJ:AJ)+SUMIF(เส้นแต่งหน้าขนมปัง!$C:$C,'รับ-จ่าย ประจำวัน'!$B356,เส้นแต่งหน้าขนมปัง!AJ:AJ)+SUMIF('วางแผนBC,CJ'!$C:$C,'รับ-จ่าย ประจำวัน'!$B356,'วางแผนBC,CJ'!AJ:AJ)+SUMIF(RD!$C:$C,'รับ-จ่าย ประจำวัน'!$B356,RD!AJ:AJ)+SUMIF('FG,ออนไล,คัดแยก'!$C:$C,'รับ-จ่าย ประจำวัน'!$B356,'FG,ออนไล,คัดแยก'!AJ:AJ)</f>
        <v>0</v>
      </c>
      <c r="BR356" s="16">
        <f>SUMIF(เตรียมส่วนผสม!$C:$C,'รับ-จ่าย ประจำวัน'!$B356,เตรียมส่วนผสม!AK:AK)+SUMIF(กวนไส้!$C:$C,'รับ-จ่าย ประจำวัน'!$B356,กวนไส้!AK:AK)+SUMIF(ผลิต1!$C:$C,'รับ-จ่าย ประจำวัน'!$B356,ผลิต1!AK:AK)+SUMIF(ผลิต2!$C:$C,'รับ-จ่าย ประจำวัน'!$B356,ผลิต2!AK:AK)+SUMIF(เส้นแต่งหน้าขนมเค้ก!$C:$C,'รับ-จ่าย ประจำวัน'!$B356,เส้นแต่งหน้าขนมเค้ก!AK:AK)+SUMIF(แพ็ค!$C:$C,'รับ-จ่าย ประจำวัน'!$B356,แพ็ค!AK:AK)+SUMIF(ธุรการ!$C:$C,'รับ-จ่าย ประจำวัน'!$B356,ธุรการ!AK:AK)+SUMIF(เส้นแต่งหน้าขนมปัง!$C:$C,'รับ-จ่าย ประจำวัน'!$B356,เส้นแต่งหน้าขนมปัง!AK:AK)+SUMIF('วางแผนBC,CJ'!$C:$C,'รับ-จ่าย ประจำวัน'!$B356,'วางแผนBC,CJ'!AK:AK)+SUMIF(RD!$C:$C,'รับ-จ่าย ประจำวัน'!$B356,RD!AK:AK)+SUMIF('FG,ออนไล,คัดแยก'!$C:$C,'รับ-จ่าย ประจำวัน'!$B356,'FG,ออนไล,คัดแยก'!AK:AK)</f>
        <v>0</v>
      </c>
      <c r="BS356" s="16">
        <f>SUMIF(เตรียมส่วนผสม!$C:$C,'รับ-จ่าย ประจำวัน'!$B356,เตรียมส่วนผสม!AL:AL)+SUMIF(กวนไส้!$C:$C,'รับ-จ่าย ประจำวัน'!$B356,กวนไส้!AL:AL)+SUMIF(ผลิต1!$C:$C,'รับ-จ่าย ประจำวัน'!$B356,ผลิต1!AL:AL)+SUMIF(ผลิต2!$C:$C,'รับ-จ่าย ประจำวัน'!$B356,ผลิต2!AL:AL)+SUMIF(เส้นแต่งหน้าขนมเค้ก!$C:$C,'รับ-จ่าย ประจำวัน'!$B356,เส้นแต่งหน้าขนมเค้ก!AL:AL)+SUMIF(แพ็ค!$C:$C,'รับ-จ่าย ประจำวัน'!$B356,แพ็ค!AL:AL)+SUMIF(ธุรการ!$C:$C,'รับ-จ่าย ประจำวัน'!$B356,ธุรการ!AL:AL)+SUMIF(เส้นแต่งหน้าขนมปัง!$C:$C,'รับ-จ่าย ประจำวัน'!$B356,เส้นแต่งหน้าขนมปัง!AL:AL)+SUMIF('วางแผนBC,CJ'!$C:$C,'รับ-จ่าย ประจำวัน'!$B356,'วางแผนBC,CJ'!AL:AL)+SUMIF(RD!$C:$C,'รับ-จ่าย ประจำวัน'!$B356,RD!AL:AL)+SUMIF('FG,ออนไล,คัดแยก'!$C:$C,'รับ-จ่าย ประจำวัน'!$B356,'FG,ออนไล,คัดแยก'!AL:AL)</f>
        <v>0</v>
      </c>
      <c r="BT356" s="18">
        <f t="shared" si="70"/>
        <v>4</v>
      </c>
      <c r="BU356" s="116"/>
      <c r="BV356" s="146">
        <f t="shared" si="71"/>
        <v>28</v>
      </c>
      <c r="BW356" s="183">
        <v>15</v>
      </c>
      <c r="BX356" s="172">
        <f t="shared" si="82"/>
        <v>0.13333333333333333</v>
      </c>
      <c r="BY356" s="188">
        <f t="shared" si="74"/>
        <v>210</v>
      </c>
      <c r="BZ356" s="180">
        <f t="shared" ca="1" si="73"/>
        <v>46413</v>
      </c>
      <c r="CA356" s="93"/>
      <c r="CB356" s="93"/>
      <c r="CC356" s="93"/>
      <c r="CD356" s="93"/>
      <c r="CE356" s="93"/>
      <c r="CF356" s="93"/>
      <c r="CG356" s="93"/>
      <c r="CH356" s="93"/>
      <c r="CI356" s="93"/>
      <c r="CJ356" s="94"/>
      <c r="CK356" s="9">
        <f t="shared" si="75"/>
        <v>28</v>
      </c>
    </row>
    <row r="357" spans="1:89" x14ac:dyDescent="0.5">
      <c r="A357" s="149" t="s">
        <v>1061</v>
      </c>
      <c r="B357" s="24">
        <v>1060501003</v>
      </c>
      <c r="C357" s="10" t="s">
        <v>1062</v>
      </c>
      <c r="D357" s="135" t="s">
        <v>1063</v>
      </c>
      <c r="E357" s="11">
        <v>1400</v>
      </c>
      <c r="F357" s="75"/>
      <c r="G357" s="11" t="s">
        <v>62</v>
      </c>
      <c r="H357" s="12">
        <v>26</v>
      </c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3"/>
      <c r="AF357" s="13"/>
      <c r="AG357" s="13"/>
      <c r="AH357" s="13"/>
      <c r="AI357" s="14"/>
      <c r="AJ357" s="14"/>
      <c r="AK357" s="14"/>
      <c r="AL357" s="14"/>
      <c r="AM357" s="14"/>
      <c r="AN357" s="15">
        <f t="shared" si="69"/>
        <v>0</v>
      </c>
      <c r="AO357" s="16">
        <f>SUMIF(เตรียมส่วนผสม!$C:$C,'รับ-จ่าย ประจำวัน'!$B357,เตรียมส่วนผสม!H:H)+SUMIF(กวนไส้!$C:$C,'รับ-จ่าย ประจำวัน'!$B357,กวนไส้!H:H)+SUMIF(ผลิต1!$C:$C,'รับ-จ่าย ประจำวัน'!$B357,ผลิต1!H:H)+SUMIF(ผลิต2!$C:$C,'รับ-จ่าย ประจำวัน'!$B357,ผลิต2!H:H)+SUMIF(เส้นแต่งหน้าขนมเค้ก!$C:$C,'รับ-จ่าย ประจำวัน'!$B357,เส้นแต่งหน้าขนมเค้ก!H:H)+SUMIF(แพ็ค!$C:$C,'รับ-จ่าย ประจำวัน'!$B357,แพ็ค!H:H)+SUMIF(ธุรการ!$C:$C,'รับ-จ่าย ประจำวัน'!$B357,ธุรการ!H:H)+SUMIF(เส้นแต่งหน้าขนมปัง!$C:$C,'รับ-จ่าย ประจำวัน'!$B357,เส้นแต่งหน้าขนมปัง!H:H)+SUMIF('วางแผนBC,CJ'!$C:$C,'รับ-จ่าย ประจำวัน'!$B357,'วางแผนBC,CJ'!H:H)+SUMIF(RD!$C:$C,'รับ-จ่าย ประจำวัน'!$B357,RD!H:H)+SUMIF('FG,ออนไล,คัดแยก'!$C:$C,'รับ-จ่าย ประจำวัน'!$B357,'FG,ออนไล,คัดแยก'!H:H)</f>
        <v>0</v>
      </c>
      <c r="AP357" s="16">
        <f>SUMIF(เตรียมส่วนผสม!$C:$C,'รับ-จ่าย ประจำวัน'!$B357,เตรียมส่วนผสม!I:I)+SUMIF(กวนไส้!$C:$C,'รับ-จ่าย ประจำวัน'!$B357,กวนไส้!I:I)+SUMIF(ผลิต1!$C:$C,'รับ-จ่าย ประจำวัน'!$B357,ผลิต1!I:I)+SUMIF(ผลิต2!$C:$C,'รับ-จ่าย ประจำวัน'!$B357,ผลิต2!I:I)+SUMIF(เส้นแต่งหน้าขนมเค้ก!$C:$C,'รับ-จ่าย ประจำวัน'!$B357,เส้นแต่งหน้าขนมเค้ก!I:I)+SUMIF(แพ็ค!$C:$C,'รับ-จ่าย ประจำวัน'!$B357,แพ็ค!I:I)+SUMIF(ธุรการ!$C:$C,'รับ-จ่าย ประจำวัน'!$B357,ธุรการ!I:I)+SUMIF(เส้นแต่งหน้าขนมปัง!$C:$C,'รับ-จ่าย ประจำวัน'!$B357,เส้นแต่งหน้าขนมปัง!I:I)+SUMIF('วางแผนBC,CJ'!$C:$C,'รับ-จ่าย ประจำวัน'!$B357,'วางแผนBC,CJ'!I:I)+SUMIF(RD!$C:$C,'รับ-จ่าย ประจำวัน'!$B357,RD!I:I)+SUMIF('FG,ออนไล,คัดแยก'!$C:$C,'รับ-จ่าย ประจำวัน'!$B357,'FG,ออนไล,คัดแยก'!I:I)</f>
        <v>1</v>
      </c>
      <c r="AQ357" s="16">
        <f>SUMIF(เตรียมส่วนผสม!$C:$C,'รับ-จ่าย ประจำวัน'!$B357,เตรียมส่วนผสม!J:J)+SUMIF(กวนไส้!$C:$C,'รับ-จ่าย ประจำวัน'!$B357,กวนไส้!J:J)+SUMIF(ผลิต1!$C:$C,'รับ-จ่าย ประจำวัน'!$B357,ผลิต1!J:J)+SUMIF(ผลิต2!$C:$C,'รับ-จ่าย ประจำวัน'!$B357,ผลิต2!J:J)+SUMIF(เส้นแต่งหน้าขนมเค้ก!$C:$C,'รับ-จ่าย ประจำวัน'!$B357,เส้นแต่งหน้าขนมเค้ก!J:J)+SUMIF(แพ็ค!$C:$C,'รับ-จ่าย ประจำวัน'!$B357,แพ็ค!J:J)+SUMIF(ธุรการ!$C:$C,'รับ-จ่าย ประจำวัน'!$B357,ธุรการ!J:J)+SUMIF(เส้นแต่งหน้าขนมปัง!$C:$C,'รับ-จ่าย ประจำวัน'!$B357,เส้นแต่งหน้าขนมปัง!J:J)+SUMIF('วางแผนBC,CJ'!$C:$C,'รับ-จ่าย ประจำวัน'!$B357,'วางแผนBC,CJ'!J:J)+SUMIF(RD!$C:$C,'รับ-จ่าย ประจำวัน'!$B357,RD!J:J)+SUMIF('FG,ออนไล,คัดแยก'!$C:$C,'รับ-จ่าย ประจำวัน'!$B357,'FG,ออนไล,คัดแยก'!J:J)</f>
        <v>0</v>
      </c>
      <c r="AR357" s="16">
        <f>SUMIF(เตรียมส่วนผสม!$C:$C,'รับ-จ่าย ประจำวัน'!$B357,เตรียมส่วนผสม!K:K)+SUMIF(กวนไส้!$C:$C,'รับ-จ่าย ประจำวัน'!$B357,กวนไส้!K:K)+SUMIF(ผลิต1!$C:$C,'รับ-จ่าย ประจำวัน'!$B357,ผลิต1!K:K)+SUMIF(ผลิต2!$C:$C,'รับ-จ่าย ประจำวัน'!$B357,ผลิต2!K:K)+SUMIF(เส้นแต่งหน้าขนมเค้ก!$C:$C,'รับ-จ่าย ประจำวัน'!$B357,เส้นแต่งหน้าขนมเค้ก!K:K)+SUMIF(แพ็ค!$C:$C,'รับ-จ่าย ประจำวัน'!$B357,แพ็ค!K:K)+SUMIF(ธุรการ!$C:$C,'รับ-จ่าย ประจำวัน'!$B357,ธุรการ!K:K)+SUMIF(เส้นแต่งหน้าขนมปัง!$C:$C,'รับ-จ่าย ประจำวัน'!$B357,เส้นแต่งหน้าขนมปัง!K:K)+SUMIF('วางแผนBC,CJ'!$C:$C,'รับ-จ่าย ประจำวัน'!$B357,'วางแผนBC,CJ'!K:K)+SUMIF(RD!$C:$C,'รับ-จ่าย ประจำวัน'!$B357,RD!K:K)+SUMIF('FG,ออนไล,คัดแยก'!$C:$C,'รับ-จ่าย ประจำวัน'!$B357,'FG,ออนไล,คัดแยก'!K:K)</f>
        <v>0</v>
      </c>
      <c r="AS357" s="16">
        <f>SUMIF(เตรียมส่วนผสม!$C:$C,'รับ-จ่าย ประจำวัน'!$B357,เตรียมส่วนผสม!L:L)+SUMIF(กวนไส้!$C:$C,'รับ-จ่าย ประจำวัน'!$B357,กวนไส้!L:L)+SUMIF(ผลิต1!$C:$C,'รับ-จ่าย ประจำวัน'!$B357,ผลิต1!L:L)+SUMIF(ผลิต2!$C:$C,'รับ-จ่าย ประจำวัน'!$B357,ผลิต2!L:L)+SUMIF(เส้นแต่งหน้าขนมเค้ก!$C:$C,'รับ-จ่าย ประจำวัน'!$B357,เส้นแต่งหน้าขนมเค้ก!L:L)+SUMIF(แพ็ค!$C:$C,'รับ-จ่าย ประจำวัน'!$B357,แพ็ค!L:L)+SUMIF(ธุรการ!$C:$C,'รับ-จ่าย ประจำวัน'!$B357,ธุรการ!L:L)+SUMIF(เส้นแต่งหน้าขนมปัง!$C:$C,'รับ-จ่าย ประจำวัน'!$B357,เส้นแต่งหน้าขนมปัง!L:L)+SUMIF('วางแผนBC,CJ'!$C:$C,'รับ-จ่าย ประจำวัน'!$B357,'วางแผนBC,CJ'!L:L)+SUMIF(RD!$C:$C,'รับ-จ่าย ประจำวัน'!$B357,RD!L:L)+SUMIF('FG,ออนไล,คัดแยก'!$C:$C,'รับ-จ่าย ประจำวัน'!$B357,'FG,ออนไล,คัดแยก'!L:L)</f>
        <v>0</v>
      </c>
      <c r="AT357" s="16">
        <f>SUMIF(เตรียมส่วนผสม!$C:$C,'รับ-จ่าย ประจำวัน'!$B357,เตรียมส่วนผสม!M:M)+SUMIF(กวนไส้!$C:$C,'รับ-จ่าย ประจำวัน'!$B357,กวนไส้!M:M)+SUMIF(ผลิต1!$C:$C,'รับ-จ่าย ประจำวัน'!$B357,ผลิต1!M:M)+SUMIF(ผลิต2!$C:$C,'รับ-จ่าย ประจำวัน'!$B357,ผลิต2!M:M)+SUMIF(เส้นแต่งหน้าขนมเค้ก!$C:$C,'รับ-จ่าย ประจำวัน'!$B357,เส้นแต่งหน้าขนมเค้ก!M:M)+SUMIF(แพ็ค!$C:$C,'รับ-จ่าย ประจำวัน'!$B357,แพ็ค!M:M)+SUMIF(ธุรการ!$C:$C,'รับ-จ่าย ประจำวัน'!$B357,ธุรการ!M:M)+SUMIF(เส้นแต่งหน้าขนมปัง!$C:$C,'รับ-จ่าย ประจำวัน'!$B357,เส้นแต่งหน้าขนมปัง!M:M)+SUMIF('วางแผนBC,CJ'!$C:$C,'รับ-จ่าย ประจำวัน'!$B357,'วางแผนBC,CJ'!M:M)+SUMIF(RD!$C:$C,'รับ-จ่าย ประจำวัน'!$B357,RD!M:M)+SUMIF('FG,ออนไล,คัดแยก'!$C:$C,'รับ-จ่าย ประจำวัน'!$B357,'FG,ออนไล,คัดแยก'!M:M)</f>
        <v>0</v>
      </c>
      <c r="AU357" s="16">
        <f>SUMIF(เตรียมส่วนผสม!$C:$C,'รับ-จ่าย ประจำวัน'!$B357,เตรียมส่วนผสม!N:N)+SUMIF(กวนไส้!$C:$C,'รับ-จ่าย ประจำวัน'!$B357,กวนไส้!N:N)+SUMIF(ผลิต1!$C:$C,'รับ-จ่าย ประจำวัน'!$B357,ผลิต1!N:N)+SUMIF(ผลิต2!$C:$C,'รับ-จ่าย ประจำวัน'!$B357,ผลิต2!N:N)+SUMIF(เส้นแต่งหน้าขนมเค้ก!$C:$C,'รับ-จ่าย ประจำวัน'!$B357,เส้นแต่งหน้าขนมเค้ก!N:N)+SUMIF(แพ็ค!$C:$C,'รับ-จ่าย ประจำวัน'!$B357,แพ็ค!N:N)+SUMIF(ธุรการ!$C:$C,'รับ-จ่าย ประจำวัน'!$B357,ธุรการ!N:N)+SUMIF(เส้นแต่งหน้าขนมปัง!$C:$C,'รับ-จ่าย ประจำวัน'!$B357,เส้นแต่งหน้าขนมปัง!N:N)+SUMIF('วางแผนBC,CJ'!$C:$C,'รับ-จ่าย ประจำวัน'!$B357,'วางแผนBC,CJ'!N:N)+SUMIF(RD!$C:$C,'รับ-จ่าย ประจำวัน'!$B357,RD!N:N)+SUMIF('FG,ออนไล,คัดแยก'!$C:$C,'รับ-จ่าย ประจำวัน'!$B357,'FG,ออนไล,คัดแยก'!N:N)</f>
        <v>0</v>
      </c>
      <c r="AV357" s="16">
        <f>SUMIF(เตรียมส่วนผสม!$C:$C,'รับ-จ่าย ประจำวัน'!$B357,เตรียมส่วนผสม!O:O)+SUMIF(กวนไส้!$C:$C,'รับ-จ่าย ประจำวัน'!$B357,กวนไส้!O:O)+SUMIF(ผลิต1!$C:$C,'รับ-จ่าย ประจำวัน'!$B357,ผลิต1!O:O)+SUMIF(ผลิต2!$C:$C,'รับ-จ่าย ประจำวัน'!$B357,ผลิต2!O:O)+SUMIF(เส้นแต่งหน้าขนมเค้ก!$C:$C,'รับ-จ่าย ประจำวัน'!$B357,เส้นแต่งหน้าขนมเค้ก!O:O)+SUMIF(แพ็ค!$C:$C,'รับ-จ่าย ประจำวัน'!$B357,แพ็ค!O:O)+SUMIF(ธุรการ!$C:$C,'รับ-จ่าย ประจำวัน'!$B357,ธุรการ!O:O)+SUMIF(เส้นแต่งหน้าขนมปัง!$C:$C,'รับ-จ่าย ประจำวัน'!$B357,เส้นแต่งหน้าขนมปัง!O:O)+SUMIF('วางแผนBC,CJ'!$C:$C,'รับ-จ่าย ประจำวัน'!$B357,'วางแผนBC,CJ'!O:O)+SUMIF(RD!$C:$C,'รับ-จ่าย ประจำวัน'!$B357,RD!O:O)+SUMIF('FG,ออนไล,คัดแยก'!$C:$C,'รับ-จ่าย ประจำวัน'!$B357,'FG,ออนไล,คัดแยก'!O:O)</f>
        <v>1</v>
      </c>
      <c r="AW357" s="16">
        <f>SUMIF(เตรียมส่วนผสม!$C:$C,'รับ-จ่าย ประจำวัน'!$B357,เตรียมส่วนผสม!P:P)+SUMIF(กวนไส้!$C:$C,'รับ-จ่าย ประจำวัน'!$B357,กวนไส้!P:P)+SUMIF(ผลิต1!$C:$C,'รับ-จ่าย ประจำวัน'!$B357,ผลิต1!P:P)+SUMIF(ผลิต2!$C:$C,'รับ-จ่าย ประจำวัน'!$B357,ผลิต2!P:P)+SUMIF(เส้นแต่งหน้าขนมเค้ก!$C:$C,'รับ-จ่าย ประจำวัน'!$B357,เส้นแต่งหน้าขนมเค้ก!P:P)+SUMIF(แพ็ค!$C:$C,'รับ-จ่าย ประจำวัน'!$B357,แพ็ค!P:P)+SUMIF(ธุรการ!$C:$C,'รับ-จ่าย ประจำวัน'!$B357,ธุรการ!P:P)+SUMIF(เส้นแต่งหน้าขนมปัง!$C:$C,'รับ-จ่าย ประจำวัน'!$B357,เส้นแต่งหน้าขนมปัง!P:P)+SUMIF('วางแผนBC,CJ'!$C:$C,'รับ-จ่าย ประจำวัน'!$B357,'วางแผนBC,CJ'!P:P)+SUMIF(RD!$C:$C,'รับ-จ่าย ประจำวัน'!$B357,RD!P:P)+SUMIF('FG,ออนไล,คัดแยก'!$C:$C,'รับ-จ่าย ประจำวัน'!$B357,'FG,ออนไล,คัดแยก'!P:P)</f>
        <v>0</v>
      </c>
      <c r="AX357" s="16">
        <f>SUMIF(เตรียมส่วนผสม!$C:$C,'รับ-จ่าย ประจำวัน'!$B357,เตรียมส่วนผสม!Q:Q)+SUMIF(กวนไส้!$C:$C,'รับ-จ่าย ประจำวัน'!$B357,กวนไส้!Q:Q)+SUMIF(ผลิต1!$C:$C,'รับ-จ่าย ประจำวัน'!$B357,ผลิต1!Q:Q)+SUMIF(ผลิต2!$C:$C,'รับ-จ่าย ประจำวัน'!$B357,ผลิต2!Q:Q)+SUMIF(เส้นแต่งหน้าขนมเค้ก!$C:$C,'รับ-จ่าย ประจำวัน'!$B357,เส้นแต่งหน้าขนมเค้ก!Q:Q)+SUMIF(แพ็ค!$C:$C,'รับ-จ่าย ประจำวัน'!$B357,แพ็ค!Q:Q)+SUMIF(ธุรการ!$C:$C,'รับ-จ่าย ประจำวัน'!$B357,ธุรการ!Q:Q)+SUMIF(เส้นแต่งหน้าขนมปัง!$C:$C,'รับ-จ่าย ประจำวัน'!$B357,เส้นแต่งหน้าขนมปัง!Q:Q)+SUMIF('วางแผนBC,CJ'!$C:$C,'รับ-จ่าย ประจำวัน'!$B357,'วางแผนBC,CJ'!Q:Q)+SUMIF(RD!$C:$C,'รับ-จ่าย ประจำวัน'!$B357,RD!Q:Q)+SUMIF('FG,ออนไล,คัดแยก'!$C:$C,'รับ-จ่าย ประจำวัน'!$B357,'FG,ออนไล,คัดแยก'!Q:Q)</f>
        <v>0</v>
      </c>
      <c r="AY357" s="16">
        <f>SUMIF(เตรียมส่วนผสม!$C:$C,'รับ-จ่าย ประจำวัน'!$B357,เตรียมส่วนผสม!R:R)+SUMIF(กวนไส้!$C:$C,'รับ-จ่าย ประจำวัน'!$B357,กวนไส้!R:R)+SUMIF(ผลิต1!$C:$C,'รับ-จ่าย ประจำวัน'!$B357,ผลิต1!R:R)+SUMIF(ผลิต2!$C:$C,'รับ-จ่าย ประจำวัน'!$B357,ผลิต2!R:R)+SUMIF(เส้นแต่งหน้าขนมเค้ก!$C:$C,'รับ-จ่าย ประจำวัน'!$B357,เส้นแต่งหน้าขนมเค้ก!R:R)+SUMIF(แพ็ค!$C:$C,'รับ-จ่าย ประจำวัน'!$B357,แพ็ค!R:R)+SUMIF(ธุรการ!$C:$C,'รับ-จ่าย ประจำวัน'!$B357,ธุรการ!R:R)+SUMIF(เส้นแต่งหน้าขนมปัง!$C:$C,'รับ-จ่าย ประจำวัน'!$B357,เส้นแต่งหน้าขนมปัง!R:R)+SUMIF('วางแผนBC,CJ'!$C:$C,'รับ-จ่าย ประจำวัน'!$B357,'วางแผนBC,CJ'!R:R)+SUMIF(RD!$C:$C,'รับ-จ่าย ประจำวัน'!$B357,RD!R:R)+SUMIF('FG,ออนไล,คัดแยก'!$C:$C,'รับ-จ่าย ประจำวัน'!$B357,'FG,ออนไล,คัดแยก'!R:R)</f>
        <v>0</v>
      </c>
      <c r="AZ357" s="16">
        <f>SUMIF(เตรียมส่วนผสม!$C:$C,'รับ-จ่าย ประจำวัน'!$B357,เตรียมส่วนผสม!S:S)+SUMIF(กวนไส้!$C:$C,'รับ-จ่าย ประจำวัน'!$B357,กวนไส้!S:S)+SUMIF(ผลิต1!$C:$C,'รับ-จ่าย ประจำวัน'!$B357,ผลิต1!S:S)+SUMIF(ผลิต2!$C:$C,'รับ-จ่าย ประจำวัน'!$B357,ผลิต2!S:S)+SUMIF(เส้นแต่งหน้าขนมเค้ก!$C:$C,'รับ-จ่าย ประจำวัน'!$B357,เส้นแต่งหน้าขนมเค้ก!S:S)+SUMIF(แพ็ค!$C:$C,'รับ-จ่าย ประจำวัน'!$B357,แพ็ค!S:S)+SUMIF(ธุรการ!$C:$C,'รับ-จ่าย ประจำวัน'!$B357,ธุรการ!S:S)+SUMIF(เส้นแต่งหน้าขนมปัง!$C:$C,'รับ-จ่าย ประจำวัน'!$B357,เส้นแต่งหน้าขนมปัง!S:S)+SUMIF('วางแผนBC,CJ'!$C:$C,'รับ-จ่าย ประจำวัน'!$B357,'วางแผนBC,CJ'!S:S)+SUMIF(RD!$C:$C,'รับ-จ่าย ประจำวัน'!$B357,RD!S:S)+SUMIF('FG,ออนไล,คัดแยก'!$C:$C,'รับ-จ่าย ประจำวัน'!$B357,'FG,ออนไล,คัดแยก'!S:S)</f>
        <v>0</v>
      </c>
      <c r="BA357" s="16">
        <f>SUMIF(เตรียมส่วนผสม!$C:$C,'รับ-จ่าย ประจำวัน'!$B357,เตรียมส่วนผสม!T:T)+SUMIF(กวนไส้!$C:$C,'รับ-จ่าย ประจำวัน'!$B357,กวนไส้!T:T)+SUMIF(ผลิต1!$C:$C,'รับ-จ่าย ประจำวัน'!$B357,ผลิต1!T:T)+SUMIF(ผลิต2!$C:$C,'รับ-จ่าย ประจำวัน'!$B357,ผลิต2!T:T)+SUMIF(เส้นแต่งหน้าขนมเค้ก!$C:$C,'รับ-จ่าย ประจำวัน'!$B357,เส้นแต่งหน้าขนมเค้ก!T:T)+SUMIF(แพ็ค!$C:$C,'รับ-จ่าย ประจำวัน'!$B357,แพ็ค!T:T)+SUMIF(ธุรการ!$C:$C,'รับ-จ่าย ประจำวัน'!$B357,ธุรการ!T:T)+SUMIF(เส้นแต่งหน้าขนมปัง!$C:$C,'รับ-จ่าย ประจำวัน'!$B357,เส้นแต่งหน้าขนมปัง!T:T)+SUMIF('วางแผนBC,CJ'!$C:$C,'รับ-จ่าย ประจำวัน'!$B357,'วางแผนBC,CJ'!T:T)+SUMIF(RD!$C:$C,'รับ-จ่าย ประจำวัน'!$B357,RD!T:T)+SUMIF('FG,ออนไล,คัดแยก'!$C:$C,'รับ-จ่าย ประจำวัน'!$B357,'FG,ออนไล,คัดแยก'!T:T)</f>
        <v>0</v>
      </c>
      <c r="BB357" s="16">
        <f>SUMIF(เตรียมส่วนผสม!$C:$C,'รับ-จ่าย ประจำวัน'!$B357,เตรียมส่วนผสม!U:U)+SUMIF(กวนไส้!$C:$C,'รับ-จ่าย ประจำวัน'!$B357,กวนไส้!U:U)+SUMIF(ผลิต1!$C:$C,'รับ-จ่าย ประจำวัน'!$B357,ผลิต1!U:U)+SUMIF(ผลิต2!$C:$C,'รับ-จ่าย ประจำวัน'!$B357,ผลิต2!U:U)+SUMIF(เส้นแต่งหน้าขนมเค้ก!$C:$C,'รับ-จ่าย ประจำวัน'!$B357,เส้นแต่งหน้าขนมเค้ก!U:U)+SUMIF(แพ็ค!$C:$C,'รับ-จ่าย ประจำวัน'!$B357,แพ็ค!U:U)+SUMIF(ธุรการ!$C:$C,'รับ-จ่าย ประจำวัน'!$B357,ธุรการ!U:U)+SUMIF(เส้นแต่งหน้าขนมปัง!$C:$C,'รับ-จ่าย ประจำวัน'!$B357,เส้นแต่งหน้าขนมปัง!U:U)+SUMIF('วางแผนBC,CJ'!$C:$C,'รับ-จ่าย ประจำวัน'!$B357,'วางแผนBC,CJ'!U:U)+SUMIF(RD!$C:$C,'รับ-จ่าย ประจำวัน'!$B357,RD!U:U)+SUMIF('FG,ออนไล,คัดแยก'!$C:$C,'รับ-จ่าย ประจำวัน'!$B357,'FG,ออนไล,คัดแยก'!U:U)</f>
        <v>1</v>
      </c>
      <c r="BC357" s="16">
        <f>SUMIF(เตรียมส่วนผสม!$C:$C,'รับ-จ่าย ประจำวัน'!$B357,เตรียมส่วนผสม!V:V)+SUMIF(กวนไส้!$C:$C,'รับ-จ่าย ประจำวัน'!$B357,กวนไส้!V:V)+SUMIF(ผลิต1!$C:$C,'รับ-จ่าย ประจำวัน'!$B357,ผลิต1!V:V)+SUMIF(ผลิต2!$C:$C,'รับ-จ่าย ประจำวัน'!$B357,ผลิต2!V:V)+SUMIF(เส้นแต่งหน้าขนมเค้ก!$C:$C,'รับ-จ่าย ประจำวัน'!$B357,เส้นแต่งหน้าขนมเค้ก!V:V)+SUMIF(แพ็ค!$C:$C,'รับ-จ่าย ประจำวัน'!$B357,แพ็ค!V:V)+SUMIF(ธุรการ!$C:$C,'รับ-จ่าย ประจำวัน'!$B357,ธุรการ!V:V)+SUMIF(เส้นแต่งหน้าขนมปัง!$C:$C,'รับ-จ่าย ประจำวัน'!$B357,เส้นแต่งหน้าขนมปัง!V:V)+SUMIF('วางแผนBC,CJ'!$C:$C,'รับ-จ่าย ประจำวัน'!$B357,'วางแผนBC,CJ'!V:V)+SUMIF(RD!$C:$C,'รับ-จ่าย ประจำวัน'!$B357,RD!V:V)+SUMIF('FG,ออนไล,คัดแยก'!$C:$C,'รับ-จ่าย ประจำวัน'!$B357,'FG,ออนไล,คัดแยก'!V:V)</f>
        <v>0</v>
      </c>
      <c r="BD357" s="16">
        <f>SUMIF(เตรียมส่วนผสม!$C:$C,'รับ-จ่าย ประจำวัน'!$B357,เตรียมส่วนผสม!W:W)+SUMIF(กวนไส้!$C:$C,'รับ-จ่าย ประจำวัน'!$B357,กวนไส้!W:W)+SUMIF(ผลิต1!$C:$C,'รับ-จ่าย ประจำวัน'!$B357,ผลิต1!W:W)+SUMIF(ผลิต2!$C:$C,'รับ-จ่าย ประจำวัน'!$B357,ผลิต2!W:W)+SUMIF(เส้นแต่งหน้าขนมเค้ก!$C:$C,'รับ-จ่าย ประจำวัน'!$B357,เส้นแต่งหน้าขนมเค้ก!W:W)+SUMIF(แพ็ค!$C:$C,'รับ-จ่าย ประจำวัน'!$B357,แพ็ค!W:W)+SUMIF(ธุรการ!$C:$C,'รับ-จ่าย ประจำวัน'!$B357,ธุรการ!W:W)+SUMIF(เส้นแต่งหน้าขนมปัง!$C:$C,'รับ-จ่าย ประจำวัน'!$B357,เส้นแต่งหน้าขนมปัง!W:W)+SUMIF('วางแผนBC,CJ'!$C:$C,'รับ-จ่าย ประจำวัน'!$B357,'วางแผนBC,CJ'!W:W)+SUMIF(RD!$C:$C,'รับ-จ่าย ประจำวัน'!$B357,RD!W:W)+SUMIF('FG,ออนไล,คัดแยก'!$C:$C,'รับ-จ่าย ประจำวัน'!$B357,'FG,ออนไล,คัดแยก'!W:W)</f>
        <v>0</v>
      </c>
      <c r="BE357" s="16">
        <f>SUMIF(เตรียมส่วนผสม!$C:$C,'รับ-จ่าย ประจำวัน'!$B357,เตรียมส่วนผสม!X:X)+SUMIF(กวนไส้!$C:$C,'รับ-จ่าย ประจำวัน'!$B357,กวนไส้!X:X)+SUMIF(ผลิต1!$C:$C,'รับ-จ่าย ประจำวัน'!$B357,ผลิต1!X:X)+SUMIF(ผลิต2!$C:$C,'รับ-จ่าย ประจำวัน'!$B357,ผลิต2!X:X)+SUMIF(เส้นแต่งหน้าขนมเค้ก!$C:$C,'รับ-จ่าย ประจำวัน'!$B357,เส้นแต่งหน้าขนมเค้ก!X:X)+SUMIF(แพ็ค!$C:$C,'รับ-จ่าย ประจำวัน'!$B357,แพ็ค!X:X)+SUMIF(ธุรการ!$C:$C,'รับ-จ่าย ประจำวัน'!$B357,ธุรการ!X:X)+SUMIF(เส้นแต่งหน้าขนมปัง!$C:$C,'รับ-จ่าย ประจำวัน'!$B357,เส้นแต่งหน้าขนมปัง!X:X)+SUMIF('วางแผนBC,CJ'!$C:$C,'รับ-จ่าย ประจำวัน'!$B357,'วางแผนBC,CJ'!X:X)+SUMIF(RD!$C:$C,'รับ-จ่าย ประจำวัน'!$B357,RD!X:X)+SUMIF('FG,ออนไล,คัดแยก'!$C:$C,'รับ-จ่าย ประจำวัน'!$B357,'FG,ออนไล,คัดแยก'!X:X)</f>
        <v>0</v>
      </c>
      <c r="BF357" s="16">
        <f>SUMIF(เตรียมส่วนผสม!$C:$C,'รับ-จ่าย ประจำวัน'!$B357,เตรียมส่วนผสม!Y:Y)+SUMIF(กวนไส้!$C:$C,'รับ-จ่าย ประจำวัน'!$B357,กวนไส้!Y:Y)+SUMIF(ผลิต1!$C:$C,'รับ-จ่าย ประจำวัน'!$B357,ผลิต1!Y:Y)+SUMIF(ผลิต2!$C:$C,'รับ-จ่าย ประจำวัน'!$B357,ผลิต2!Y:Y)+SUMIF(เส้นแต่งหน้าขนมเค้ก!$C:$C,'รับ-จ่าย ประจำวัน'!$B357,เส้นแต่งหน้าขนมเค้ก!Y:Y)+SUMIF(แพ็ค!$C:$C,'รับ-จ่าย ประจำวัน'!$B357,แพ็ค!Y:Y)+SUMIF(ธุรการ!$C:$C,'รับ-จ่าย ประจำวัน'!$B357,ธุรการ!Y:Y)+SUMIF(เส้นแต่งหน้าขนมปัง!$C:$C,'รับ-จ่าย ประจำวัน'!$B357,เส้นแต่งหน้าขนมปัง!Y:Y)+SUMIF('วางแผนBC,CJ'!$C:$C,'รับ-จ่าย ประจำวัน'!$B357,'วางแผนBC,CJ'!Y:Y)+SUMIF(RD!$C:$C,'รับ-จ่าย ประจำวัน'!$B357,RD!Y:Y)+SUMIF('FG,ออนไล,คัดแยก'!$C:$C,'รับ-จ่าย ประจำวัน'!$B357,'FG,ออนไล,คัดแยก'!Y:Y)</f>
        <v>1</v>
      </c>
      <c r="BG357" s="16">
        <f>SUMIF(เตรียมส่วนผสม!$C:$C,'รับ-จ่าย ประจำวัน'!$B357,เตรียมส่วนผสม!Z:Z)+SUMIF(กวนไส้!$C:$C,'รับ-จ่าย ประจำวัน'!$B357,กวนไส้!Z:Z)+SUMIF(ผลิต1!$C:$C,'รับ-จ่าย ประจำวัน'!$B357,ผลิต1!Z:Z)+SUMIF(ผลิต2!$C:$C,'รับ-จ่าย ประจำวัน'!$B357,ผลิต2!Z:Z)+SUMIF(เส้นแต่งหน้าขนมเค้ก!$C:$C,'รับ-จ่าย ประจำวัน'!$B357,เส้นแต่งหน้าขนมเค้ก!Z:Z)+SUMIF(แพ็ค!$C:$C,'รับ-จ่าย ประจำวัน'!$B357,แพ็ค!Z:Z)+SUMIF(ธุรการ!$C:$C,'รับ-จ่าย ประจำวัน'!$B357,ธุรการ!Z:Z)+SUMIF(เส้นแต่งหน้าขนมปัง!$C:$C,'รับ-จ่าย ประจำวัน'!$B357,เส้นแต่งหน้าขนมปัง!Z:Z)+SUMIF('วางแผนBC,CJ'!$C:$C,'รับ-จ่าย ประจำวัน'!$B357,'วางแผนBC,CJ'!Z:Z)+SUMIF(RD!$C:$C,'รับ-จ่าย ประจำวัน'!$B357,RD!Z:Z)+SUMIF('FG,ออนไล,คัดแยก'!$C:$C,'รับ-จ่าย ประจำวัน'!$B357,'FG,ออนไล,คัดแยก'!Z:Z)</f>
        <v>0</v>
      </c>
      <c r="BH357" s="16">
        <f>SUMIF(เตรียมส่วนผสม!$C:$C,'รับ-จ่าย ประจำวัน'!$B357,เตรียมส่วนผสม!AA:AA)+SUMIF(กวนไส้!$C:$C,'รับ-จ่าย ประจำวัน'!$B357,กวนไส้!AA:AA)+SUMIF(ผลิต1!$C:$C,'รับ-จ่าย ประจำวัน'!$B357,ผลิต1!AA:AA)+SUMIF(ผลิต2!$C:$C,'รับ-จ่าย ประจำวัน'!$B357,ผลิต2!AA:AA)+SUMIF(เส้นแต่งหน้าขนมเค้ก!$C:$C,'รับ-จ่าย ประจำวัน'!$B357,เส้นแต่งหน้าขนมเค้ก!AA:AA)+SUMIF(แพ็ค!$C:$C,'รับ-จ่าย ประจำวัน'!$B357,แพ็ค!AA:AA)+SUMIF(ธุรการ!$C:$C,'รับ-จ่าย ประจำวัน'!$B357,ธุรการ!AA:AA)+SUMIF(เส้นแต่งหน้าขนมปัง!$C:$C,'รับ-จ่าย ประจำวัน'!$B357,เส้นแต่งหน้าขนมปัง!AA:AA)+SUMIF('วางแผนBC,CJ'!$C:$C,'รับ-จ่าย ประจำวัน'!$B357,'วางแผนBC,CJ'!AA:AA)+SUMIF(RD!$C:$C,'รับ-จ่าย ประจำวัน'!$B357,RD!AA:AA)+SUMIF('FG,ออนไล,คัดแยก'!$C:$C,'รับ-จ่าย ประจำวัน'!$B357,'FG,ออนไล,คัดแยก'!AA:AA)</f>
        <v>0</v>
      </c>
      <c r="BI357" s="16">
        <f>SUMIF(เตรียมส่วนผสม!$C:$C,'รับ-จ่าย ประจำวัน'!$B357,เตรียมส่วนผสม!AB:AB)+SUMIF(กวนไส้!$C:$C,'รับ-จ่าย ประจำวัน'!$B357,กวนไส้!AB:AB)+SUMIF(ผลิต1!$C:$C,'รับ-จ่าย ประจำวัน'!$B357,ผลิต1!AB:AB)+SUMIF(ผลิต2!$C:$C,'รับ-จ่าย ประจำวัน'!$B357,ผลิต2!AB:AB)+SUMIF(เส้นแต่งหน้าขนมเค้ก!$C:$C,'รับ-จ่าย ประจำวัน'!$B357,เส้นแต่งหน้าขนมเค้ก!AB:AB)+SUMIF(แพ็ค!$C:$C,'รับ-จ่าย ประจำวัน'!$B357,แพ็ค!AB:AB)+SUMIF(ธุรการ!$C:$C,'รับ-จ่าย ประจำวัน'!$B357,ธุรการ!AB:AB)+SUMIF(เส้นแต่งหน้าขนมปัง!$C:$C,'รับ-จ่าย ประจำวัน'!$B357,เส้นแต่งหน้าขนมปัง!AB:AB)+SUMIF('วางแผนBC,CJ'!$C:$C,'รับ-จ่าย ประจำวัน'!$B357,'วางแผนBC,CJ'!AB:AB)+SUMIF(RD!$C:$C,'รับ-จ่าย ประจำวัน'!$B357,RD!AB:AB)+SUMIF('FG,ออนไล,คัดแยก'!$C:$C,'รับ-จ่าย ประจำวัน'!$B357,'FG,ออนไล,คัดแยก'!AB:AB)</f>
        <v>0</v>
      </c>
      <c r="BJ357" s="16">
        <f>SUMIF(เตรียมส่วนผสม!$C:$C,'รับ-จ่าย ประจำวัน'!$B357,เตรียมส่วนผสม!AC:AC)+SUMIF(กวนไส้!$C:$C,'รับ-จ่าย ประจำวัน'!$B357,กวนไส้!AC:AC)+SUMIF(ผลิต1!$C:$C,'รับ-จ่าย ประจำวัน'!$B357,ผลิต1!AC:AC)+SUMIF(ผลิต2!$C:$C,'รับ-จ่าย ประจำวัน'!$B357,ผลิต2!AC:AC)+SUMIF(เส้นแต่งหน้าขนมเค้ก!$C:$C,'รับ-จ่าย ประจำวัน'!$B357,เส้นแต่งหน้าขนมเค้ก!AC:AC)+SUMIF(แพ็ค!$C:$C,'รับ-จ่าย ประจำวัน'!$B357,แพ็ค!AC:AC)+SUMIF(ธุรการ!$C:$C,'รับ-จ่าย ประจำวัน'!$B357,ธุรการ!AC:AC)+SUMIF(เส้นแต่งหน้าขนมปัง!$C:$C,'รับ-จ่าย ประจำวัน'!$B357,เส้นแต่งหน้าขนมปัง!AC:AC)+SUMIF('วางแผนBC,CJ'!$C:$C,'รับ-จ่าย ประจำวัน'!$B357,'วางแผนBC,CJ'!AC:AC)+SUMIF(RD!$C:$C,'รับ-จ่าย ประจำวัน'!$B357,RD!AC:AC)+SUMIF('FG,ออนไล,คัดแยก'!$C:$C,'รับ-จ่าย ประจำวัน'!$B357,'FG,ออนไล,คัดแยก'!AC:AC)</f>
        <v>0</v>
      </c>
      <c r="BK357" s="16">
        <f>SUMIF(เตรียมส่วนผสม!$C:$C,'รับ-จ่าย ประจำวัน'!$B357,เตรียมส่วนผสม!AD:AD)+SUMIF(กวนไส้!$C:$C,'รับ-จ่าย ประจำวัน'!$B357,กวนไส้!AD:AD)+SUMIF(ผลิต1!$C:$C,'รับ-จ่าย ประจำวัน'!$B357,ผลิต1!AD:AD)+SUMIF(ผลิต2!$C:$C,'รับ-จ่าย ประจำวัน'!$B357,ผลิต2!AD:AD)+SUMIF(เส้นแต่งหน้าขนมเค้ก!$C:$C,'รับ-จ่าย ประจำวัน'!$B357,เส้นแต่งหน้าขนมเค้ก!AD:AD)+SUMIF(แพ็ค!$C:$C,'รับ-จ่าย ประจำวัน'!$B357,แพ็ค!AD:AD)+SUMIF(ธุรการ!$C:$C,'รับ-จ่าย ประจำวัน'!$B357,ธุรการ!AD:AD)+SUMIF(เส้นแต่งหน้าขนมปัง!$C:$C,'รับ-จ่าย ประจำวัน'!$B357,เส้นแต่งหน้าขนมปัง!AD:AD)+SUMIF('วางแผนBC,CJ'!$C:$C,'รับ-จ่าย ประจำวัน'!$B357,'วางแผนBC,CJ'!AD:AD)+SUMIF(RD!$C:$C,'รับ-จ่าย ประจำวัน'!$B357,RD!AD:AD)+SUMIF('FG,ออนไล,คัดแยก'!$C:$C,'รับ-จ่าย ประจำวัน'!$B357,'FG,ออนไล,คัดแยก'!AD:AD)</f>
        <v>0</v>
      </c>
      <c r="BL357" s="16">
        <f>SUMIF(เตรียมส่วนผสม!$C:$C,'รับ-จ่าย ประจำวัน'!$B357,เตรียมส่วนผสม!AE:AE)+SUMIF(กวนไส้!$C:$C,'รับ-จ่าย ประจำวัน'!$B357,กวนไส้!AE:AE)+SUMIF(ผลิต1!$C:$C,'รับ-จ่าย ประจำวัน'!$B357,ผลิต1!AE:AE)+SUMIF(ผลิต2!$C:$C,'รับ-จ่าย ประจำวัน'!$B357,ผลิต2!AE:AE)+SUMIF(เส้นแต่งหน้าขนมเค้ก!$C:$C,'รับ-จ่าย ประจำวัน'!$B357,เส้นแต่งหน้าขนมเค้ก!AE:AE)+SUMIF(แพ็ค!$C:$C,'รับ-จ่าย ประจำวัน'!$B357,แพ็ค!AE:AE)+SUMIF(ธุรการ!$C:$C,'รับ-จ่าย ประจำวัน'!$B357,ธุรการ!AE:AE)+SUMIF(เส้นแต่งหน้าขนมปัง!$C:$C,'รับ-จ่าย ประจำวัน'!$B357,เส้นแต่งหน้าขนมปัง!AE:AE)+SUMIF('วางแผนBC,CJ'!$C:$C,'รับ-จ่าย ประจำวัน'!$B357,'วางแผนBC,CJ'!AE:AE)+SUMIF(RD!$C:$C,'รับ-จ่าย ประจำวัน'!$B357,RD!AE:AE)+SUMIF('FG,ออนไล,คัดแยก'!$C:$C,'รับ-จ่าย ประจำวัน'!$B357,'FG,ออนไล,คัดแยก'!AE:AE)</f>
        <v>0</v>
      </c>
      <c r="BM357" s="16">
        <f>SUMIF(เตรียมส่วนผสม!$C:$C,'รับ-จ่าย ประจำวัน'!$B357,เตรียมส่วนผสม!AF:AF)+SUMIF(กวนไส้!$C:$C,'รับ-จ่าย ประจำวัน'!$B357,กวนไส้!AF:AF)+SUMIF(ผลิต1!$C:$C,'รับ-จ่าย ประจำวัน'!$B357,ผลิต1!AF:AF)+SUMIF(ผลิต2!$C:$C,'รับ-จ่าย ประจำวัน'!$B357,ผลิต2!AF:AF)+SUMIF(เส้นแต่งหน้าขนมเค้ก!$C:$C,'รับ-จ่าย ประจำวัน'!$B357,เส้นแต่งหน้าขนมเค้ก!AF:AF)+SUMIF(แพ็ค!$C:$C,'รับ-จ่าย ประจำวัน'!$B357,แพ็ค!AF:AF)+SUMIF(ธุรการ!$C:$C,'รับ-จ่าย ประจำวัน'!$B357,ธุรการ!AF:AF)+SUMIF(เส้นแต่งหน้าขนมปัง!$C:$C,'รับ-จ่าย ประจำวัน'!$B357,เส้นแต่งหน้าขนมปัง!AF:AF)+SUMIF('วางแผนBC,CJ'!$C:$C,'รับ-จ่าย ประจำวัน'!$B357,'วางแผนBC,CJ'!AF:AF)+SUMIF(RD!$C:$C,'รับ-จ่าย ประจำวัน'!$B357,RD!AF:AF)+SUMIF('FG,ออนไล,คัดแยก'!$C:$C,'รับ-จ่าย ประจำวัน'!$B357,'FG,ออนไล,คัดแยก'!AF:AF)</f>
        <v>0</v>
      </c>
      <c r="BN357" s="16">
        <f>SUMIF(เตรียมส่วนผสม!$C:$C,'รับ-จ่าย ประจำวัน'!$B357,เตรียมส่วนผสม!AG:AG)+SUMIF(กวนไส้!$C:$C,'รับ-จ่าย ประจำวัน'!$B357,กวนไส้!AG:AG)+SUMIF(ผลิต1!$C:$C,'รับ-จ่าย ประจำวัน'!$B357,ผลิต1!AG:AG)+SUMIF(ผลิต2!$C:$C,'รับ-จ่าย ประจำวัน'!$B357,ผลิต2!AG:AG)+SUMIF(เส้นแต่งหน้าขนมเค้ก!$C:$C,'รับ-จ่าย ประจำวัน'!$B357,เส้นแต่งหน้าขนมเค้ก!AG:AG)+SUMIF(แพ็ค!$C:$C,'รับ-จ่าย ประจำวัน'!$B357,แพ็ค!AG:AG)+SUMIF(ธุรการ!$C:$C,'รับ-จ่าย ประจำวัน'!$B357,ธุรการ!AG:AG)+SUMIF(เส้นแต่งหน้าขนมปัง!$C:$C,'รับ-จ่าย ประจำวัน'!$B357,เส้นแต่งหน้าขนมปัง!AG:AG)+SUMIF('วางแผนBC,CJ'!$C:$C,'รับ-จ่าย ประจำวัน'!$B357,'วางแผนBC,CJ'!AG:AG)+SUMIF(RD!$C:$C,'รับ-จ่าย ประจำวัน'!$B357,RD!AG:AG)+SUMIF('FG,ออนไล,คัดแยก'!$C:$C,'รับ-จ่าย ประจำวัน'!$B357,'FG,ออนไล,คัดแยก'!AG:AG)</f>
        <v>0</v>
      </c>
      <c r="BO357" s="16">
        <f>SUMIF(เตรียมส่วนผสม!$C:$C,'รับ-จ่าย ประจำวัน'!$B357,เตรียมส่วนผสม!AH:AH)+SUMIF(กวนไส้!$C:$C,'รับ-จ่าย ประจำวัน'!$B357,กวนไส้!AH:AH)+SUMIF(ผลิต1!$C:$C,'รับ-จ่าย ประจำวัน'!$B357,ผลิต1!AH:AH)+SUMIF(ผลิต2!$C:$C,'รับ-จ่าย ประจำวัน'!$B357,ผลิต2!AH:AH)+SUMIF(เส้นแต่งหน้าขนมเค้ก!$C:$C,'รับ-จ่าย ประจำวัน'!$B357,เส้นแต่งหน้าขนมเค้ก!AH:AH)+SUMIF(แพ็ค!$C:$C,'รับ-จ่าย ประจำวัน'!$B357,แพ็ค!AH:AH)+SUMIF(ธุรการ!$C:$C,'รับ-จ่าย ประจำวัน'!$B357,ธุรการ!AH:AH)+SUMIF(เส้นแต่งหน้าขนมปัง!$C:$C,'รับ-จ่าย ประจำวัน'!$B357,เส้นแต่งหน้าขนมปัง!AH:AH)+SUMIF('วางแผนBC,CJ'!$C:$C,'รับ-จ่าย ประจำวัน'!$B357,'วางแผนBC,CJ'!AH:AH)+SUMIF(RD!$C:$C,'รับ-จ่าย ประจำวัน'!$B357,RD!AH:AH)+SUMIF('FG,ออนไล,คัดแยก'!$C:$C,'รับ-จ่าย ประจำวัน'!$B357,'FG,ออนไล,คัดแยก'!AH:AH)</f>
        <v>0</v>
      </c>
      <c r="BP357" s="16">
        <f>SUMIF(เตรียมส่วนผสม!$C:$C,'รับ-จ่าย ประจำวัน'!$B357,เตรียมส่วนผสม!AI:AI)+SUMIF(กวนไส้!$C:$C,'รับ-จ่าย ประจำวัน'!$B357,กวนไส้!AI:AI)+SUMIF(ผลิต1!$C:$C,'รับ-จ่าย ประจำวัน'!$B357,ผลิต1!AI:AI)+SUMIF(ผลิต2!$C:$C,'รับ-จ่าย ประจำวัน'!$B357,ผลิต2!AI:AI)+SUMIF(เส้นแต่งหน้าขนมเค้ก!$C:$C,'รับ-จ่าย ประจำวัน'!$B357,เส้นแต่งหน้าขนมเค้ก!AI:AI)+SUMIF(แพ็ค!$C:$C,'รับ-จ่าย ประจำวัน'!$B357,แพ็ค!AI:AI)+SUMIF(ธุรการ!$C:$C,'รับ-จ่าย ประจำวัน'!$B357,ธุรการ!AI:AI)+SUMIF(เส้นแต่งหน้าขนมปัง!$C:$C,'รับ-จ่าย ประจำวัน'!$B357,เส้นแต่งหน้าขนมปัง!AI:AI)+SUMIF('วางแผนBC,CJ'!$C:$C,'รับ-จ่าย ประจำวัน'!$B357,'วางแผนBC,CJ'!AI:AI)+SUMIF(RD!$C:$C,'รับ-จ่าย ประจำวัน'!$B357,RD!AI:AI)+SUMIF('FG,ออนไล,คัดแยก'!$C:$C,'รับ-จ่าย ประจำวัน'!$B357,'FG,ออนไล,คัดแยก'!AI:AI)</f>
        <v>0</v>
      </c>
      <c r="BQ357" s="16">
        <f>SUMIF(เตรียมส่วนผสม!$C:$C,'รับ-จ่าย ประจำวัน'!$B357,เตรียมส่วนผสม!AJ:AJ)+SUMIF(กวนไส้!$C:$C,'รับ-จ่าย ประจำวัน'!$B357,กวนไส้!AJ:AJ)+SUMIF(ผลิต1!$C:$C,'รับ-จ่าย ประจำวัน'!$B357,ผลิต1!AJ:AJ)+SUMIF(ผลิต2!$C:$C,'รับ-จ่าย ประจำวัน'!$B357,ผลิต2!AJ:AJ)+SUMIF(เส้นแต่งหน้าขนมเค้ก!$C:$C,'รับ-จ่าย ประจำวัน'!$B357,เส้นแต่งหน้าขนมเค้ก!AJ:AJ)+SUMIF(แพ็ค!$C:$C,'รับ-จ่าย ประจำวัน'!$B357,แพ็ค!AJ:AJ)+SUMIF(ธุรการ!$C:$C,'รับ-จ่าย ประจำวัน'!$B357,ธุรการ!AJ:AJ)+SUMIF(เส้นแต่งหน้าขนมปัง!$C:$C,'รับ-จ่าย ประจำวัน'!$B357,เส้นแต่งหน้าขนมปัง!AJ:AJ)+SUMIF('วางแผนBC,CJ'!$C:$C,'รับ-จ่าย ประจำวัน'!$B357,'วางแผนBC,CJ'!AJ:AJ)+SUMIF(RD!$C:$C,'รับ-จ่าย ประจำวัน'!$B357,RD!AJ:AJ)+SUMIF('FG,ออนไล,คัดแยก'!$C:$C,'รับ-จ่าย ประจำวัน'!$B357,'FG,ออนไล,คัดแยก'!AJ:AJ)</f>
        <v>1</v>
      </c>
      <c r="BR357" s="16">
        <f>SUMIF(เตรียมส่วนผสม!$C:$C,'รับ-จ่าย ประจำวัน'!$B357,เตรียมส่วนผสม!AK:AK)+SUMIF(กวนไส้!$C:$C,'รับ-จ่าย ประจำวัน'!$B357,กวนไส้!AK:AK)+SUMIF(ผลิต1!$C:$C,'รับ-จ่าย ประจำวัน'!$B357,ผลิต1!AK:AK)+SUMIF(ผลิต2!$C:$C,'รับ-จ่าย ประจำวัน'!$B357,ผลิต2!AK:AK)+SUMIF(เส้นแต่งหน้าขนมเค้ก!$C:$C,'รับ-จ่าย ประจำวัน'!$B357,เส้นแต่งหน้าขนมเค้ก!AK:AK)+SUMIF(แพ็ค!$C:$C,'รับ-จ่าย ประจำวัน'!$B357,แพ็ค!AK:AK)+SUMIF(ธุรการ!$C:$C,'รับ-จ่าย ประจำวัน'!$B357,ธุรการ!AK:AK)+SUMIF(เส้นแต่งหน้าขนมปัง!$C:$C,'รับ-จ่าย ประจำวัน'!$B357,เส้นแต่งหน้าขนมปัง!AK:AK)+SUMIF('วางแผนBC,CJ'!$C:$C,'รับ-จ่าย ประจำวัน'!$B357,'วางแผนBC,CJ'!AK:AK)+SUMIF(RD!$C:$C,'รับ-จ่าย ประจำวัน'!$B357,RD!AK:AK)+SUMIF('FG,ออนไล,คัดแยก'!$C:$C,'รับ-จ่าย ประจำวัน'!$B357,'FG,ออนไล,คัดแยก'!AK:AK)</f>
        <v>0</v>
      </c>
      <c r="BS357" s="16">
        <f>SUMIF(เตรียมส่วนผสม!$C:$C,'รับ-จ่าย ประจำวัน'!$B357,เตรียมส่วนผสม!AL:AL)+SUMIF(กวนไส้!$C:$C,'รับ-จ่าย ประจำวัน'!$B357,กวนไส้!AL:AL)+SUMIF(ผลิต1!$C:$C,'รับ-จ่าย ประจำวัน'!$B357,ผลิต1!AL:AL)+SUMIF(ผลิต2!$C:$C,'รับ-จ่าย ประจำวัน'!$B357,ผลิต2!AL:AL)+SUMIF(เส้นแต่งหน้าขนมเค้ก!$C:$C,'รับ-จ่าย ประจำวัน'!$B357,เส้นแต่งหน้าขนมเค้ก!AL:AL)+SUMIF(แพ็ค!$C:$C,'รับ-จ่าย ประจำวัน'!$B357,แพ็ค!AL:AL)+SUMIF(ธุรการ!$C:$C,'รับ-จ่าย ประจำวัน'!$B357,ธุรการ!AL:AL)+SUMIF(เส้นแต่งหน้าขนมปัง!$C:$C,'รับ-จ่าย ประจำวัน'!$B357,เส้นแต่งหน้าขนมปัง!AL:AL)+SUMIF('วางแผนBC,CJ'!$C:$C,'รับ-จ่าย ประจำวัน'!$B357,'วางแผนBC,CJ'!AL:AL)+SUMIF(RD!$C:$C,'รับ-จ่าย ประจำวัน'!$B357,RD!AL:AL)+SUMIF('FG,ออนไล,คัดแยก'!$C:$C,'รับ-จ่าย ประจำวัน'!$B357,'FG,ออนไล,คัดแยก'!AL:AL)</f>
        <v>0</v>
      </c>
      <c r="BT357" s="18">
        <f t="shared" si="70"/>
        <v>5</v>
      </c>
      <c r="BU357" s="116"/>
      <c r="BV357" s="146">
        <f t="shared" si="71"/>
        <v>21</v>
      </c>
      <c r="BW357" s="183">
        <v>15</v>
      </c>
      <c r="BX357" s="172">
        <f t="shared" si="82"/>
        <v>0.16666666666666666</v>
      </c>
      <c r="BY357" s="188">
        <f t="shared" si="74"/>
        <v>126</v>
      </c>
      <c r="BZ357" s="180">
        <f t="shared" ca="1" si="73"/>
        <v>46329</v>
      </c>
      <c r="CA357" s="93"/>
      <c r="CB357" s="93"/>
      <c r="CC357" s="93"/>
      <c r="CD357" s="93"/>
      <c r="CE357" s="93"/>
      <c r="CF357" s="93"/>
      <c r="CG357" s="93"/>
      <c r="CH357" s="93"/>
      <c r="CI357" s="93"/>
      <c r="CJ357" s="94"/>
      <c r="CK357" s="9">
        <f t="shared" si="75"/>
        <v>21</v>
      </c>
    </row>
    <row r="358" spans="1:89" hidden="1" x14ac:dyDescent="0.5">
      <c r="A358" s="149"/>
      <c r="B358" s="37" t="s">
        <v>1064</v>
      </c>
      <c r="C358" s="26" t="s">
        <v>2020</v>
      </c>
      <c r="D358" s="177" t="s">
        <v>1054</v>
      </c>
      <c r="E358" s="28">
        <v>900</v>
      </c>
      <c r="F358" s="75"/>
      <c r="G358" s="11" t="s">
        <v>62</v>
      </c>
      <c r="H358" s="12">
        <v>0</v>
      </c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3"/>
      <c r="AF358" s="13"/>
      <c r="AG358" s="13"/>
      <c r="AH358" s="13"/>
      <c r="AI358" s="14"/>
      <c r="AJ358" s="14"/>
      <c r="AK358" s="14"/>
      <c r="AL358" s="14"/>
      <c r="AM358" s="14"/>
      <c r="AN358" s="15">
        <f t="shared" si="69"/>
        <v>0</v>
      </c>
      <c r="AO358" s="16">
        <f>SUMIF(เตรียมส่วนผสม!$C:$C,'รับ-จ่าย ประจำวัน'!$B358,เตรียมส่วนผสม!H:H)+SUMIF(กวนไส้!$C:$C,'รับ-จ่าย ประจำวัน'!$B358,กวนไส้!H:H)+SUMIF(ผลิต1!$C:$C,'รับ-จ่าย ประจำวัน'!$B358,ผลิต1!H:H)+SUMIF(ผลิต2!$C:$C,'รับ-จ่าย ประจำวัน'!$B358,ผลิต2!H:H)+SUMIF(เส้นแต่งหน้าขนมเค้ก!$C:$C,'รับ-จ่าย ประจำวัน'!$B358,เส้นแต่งหน้าขนมเค้ก!H:H)+SUMIF(แพ็ค!$C:$C,'รับ-จ่าย ประจำวัน'!$B358,แพ็ค!H:H)+SUMIF(ธุรการ!$C:$C,'รับ-จ่าย ประจำวัน'!$B358,ธุรการ!H:H)+SUMIF(เส้นแต่งหน้าขนมปัง!$C:$C,'รับ-จ่าย ประจำวัน'!$B358,เส้นแต่งหน้าขนมปัง!H:H)+SUMIF('วางแผนBC,CJ'!$C:$C,'รับ-จ่าย ประจำวัน'!$B358,'วางแผนBC,CJ'!H:H)+SUMIF(RD!$C:$C,'รับ-จ่าย ประจำวัน'!$B358,RD!H:H)+SUMIF('FG,ออนไล,คัดแยก'!$C:$C,'รับ-จ่าย ประจำวัน'!$B358,'FG,ออนไล,คัดแยก'!H:H)</f>
        <v>0</v>
      </c>
      <c r="AP358" s="16">
        <f>SUMIF(เตรียมส่วนผสม!$C:$C,'รับ-จ่าย ประจำวัน'!$B358,เตรียมส่วนผสม!I:I)+SUMIF(กวนไส้!$C:$C,'รับ-จ่าย ประจำวัน'!$B358,กวนไส้!I:I)+SUMIF(ผลิต1!$C:$C,'รับ-จ่าย ประจำวัน'!$B358,ผลิต1!I:I)+SUMIF(ผลิต2!$C:$C,'รับ-จ่าย ประจำวัน'!$B358,ผลิต2!I:I)+SUMIF(เส้นแต่งหน้าขนมเค้ก!$C:$C,'รับ-จ่าย ประจำวัน'!$B358,เส้นแต่งหน้าขนมเค้ก!I:I)+SUMIF(แพ็ค!$C:$C,'รับ-จ่าย ประจำวัน'!$B358,แพ็ค!I:I)+SUMIF(ธุรการ!$C:$C,'รับ-จ่าย ประจำวัน'!$B358,ธุรการ!I:I)+SUMIF(เส้นแต่งหน้าขนมปัง!$C:$C,'รับ-จ่าย ประจำวัน'!$B358,เส้นแต่งหน้าขนมปัง!I:I)+SUMIF('วางแผนBC,CJ'!$C:$C,'รับ-จ่าย ประจำวัน'!$B358,'วางแผนBC,CJ'!I:I)+SUMIF(RD!$C:$C,'รับ-จ่าย ประจำวัน'!$B358,RD!I:I)+SUMIF('FG,ออนไล,คัดแยก'!$C:$C,'รับ-จ่าย ประจำวัน'!$B358,'FG,ออนไล,คัดแยก'!I:I)</f>
        <v>0</v>
      </c>
      <c r="AQ358" s="16">
        <f>SUMIF(เตรียมส่วนผสม!$C:$C,'รับ-จ่าย ประจำวัน'!$B358,เตรียมส่วนผสม!J:J)+SUMIF(กวนไส้!$C:$C,'รับ-จ่าย ประจำวัน'!$B358,กวนไส้!J:J)+SUMIF(ผลิต1!$C:$C,'รับ-จ่าย ประจำวัน'!$B358,ผลิต1!J:J)+SUMIF(ผลิต2!$C:$C,'รับ-จ่าย ประจำวัน'!$B358,ผลิต2!J:J)+SUMIF(เส้นแต่งหน้าขนมเค้ก!$C:$C,'รับ-จ่าย ประจำวัน'!$B358,เส้นแต่งหน้าขนมเค้ก!J:J)+SUMIF(แพ็ค!$C:$C,'รับ-จ่าย ประจำวัน'!$B358,แพ็ค!J:J)+SUMIF(ธุรการ!$C:$C,'รับ-จ่าย ประจำวัน'!$B358,ธุรการ!J:J)+SUMIF(เส้นแต่งหน้าขนมปัง!$C:$C,'รับ-จ่าย ประจำวัน'!$B358,เส้นแต่งหน้าขนมปัง!J:J)+SUMIF('วางแผนBC,CJ'!$C:$C,'รับ-จ่าย ประจำวัน'!$B358,'วางแผนBC,CJ'!J:J)+SUMIF(RD!$C:$C,'รับ-จ่าย ประจำวัน'!$B358,RD!J:J)+SUMIF('FG,ออนไล,คัดแยก'!$C:$C,'รับ-จ่าย ประจำวัน'!$B358,'FG,ออนไล,คัดแยก'!J:J)</f>
        <v>0</v>
      </c>
      <c r="AR358" s="16">
        <f>SUMIF(เตรียมส่วนผสม!$C:$C,'รับ-จ่าย ประจำวัน'!$B358,เตรียมส่วนผสม!K:K)+SUMIF(กวนไส้!$C:$C,'รับ-จ่าย ประจำวัน'!$B358,กวนไส้!K:K)+SUMIF(ผลิต1!$C:$C,'รับ-จ่าย ประจำวัน'!$B358,ผลิต1!K:K)+SUMIF(ผลิต2!$C:$C,'รับ-จ่าย ประจำวัน'!$B358,ผลิต2!K:K)+SUMIF(เส้นแต่งหน้าขนมเค้ก!$C:$C,'รับ-จ่าย ประจำวัน'!$B358,เส้นแต่งหน้าขนมเค้ก!K:K)+SUMIF(แพ็ค!$C:$C,'รับ-จ่าย ประจำวัน'!$B358,แพ็ค!K:K)+SUMIF(ธุรการ!$C:$C,'รับ-จ่าย ประจำวัน'!$B358,ธุรการ!K:K)+SUMIF(เส้นแต่งหน้าขนมปัง!$C:$C,'รับ-จ่าย ประจำวัน'!$B358,เส้นแต่งหน้าขนมปัง!K:K)+SUMIF('วางแผนBC,CJ'!$C:$C,'รับ-จ่าย ประจำวัน'!$B358,'วางแผนBC,CJ'!K:K)+SUMIF(RD!$C:$C,'รับ-จ่าย ประจำวัน'!$B358,RD!K:K)+SUMIF('FG,ออนไล,คัดแยก'!$C:$C,'รับ-จ่าย ประจำวัน'!$B358,'FG,ออนไล,คัดแยก'!K:K)</f>
        <v>0</v>
      </c>
      <c r="AS358" s="16">
        <f>SUMIF(เตรียมส่วนผสม!$C:$C,'รับ-จ่าย ประจำวัน'!$B358,เตรียมส่วนผสม!L:L)+SUMIF(กวนไส้!$C:$C,'รับ-จ่าย ประจำวัน'!$B358,กวนไส้!L:L)+SUMIF(ผลิต1!$C:$C,'รับ-จ่าย ประจำวัน'!$B358,ผลิต1!L:L)+SUMIF(ผลิต2!$C:$C,'รับ-จ่าย ประจำวัน'!$B358,ผลิต2!L:L)+SUMIF(เส้นแต่งหน้าขนมเค้ก!$C:$C,'รับ-จ่าย ประจำวัน'!$B358,เส้นแต่งหน้าขนมเค้ก!L:L)+SUMIF(แพ็ค!$C:$C,'รับ-จ่าย ประจำวัน'!$B358,แพ็ค!L:L)+SUMIF(ธุรการ!$C:$C,'รับ-จ่าย ประจำวัน'!$B358,ธุรการ!L:L)+SUMIF(เส้นแต่งหน้าขนมปัง!$C:$C,'รับ-จ่าย ประจำวัน'!$B358,เส้นแต่งหน้าขนมปัง!L:L)+SUMIF('วางแผนBC,CJ'!$C:$C,'รับ-จ่าย ประจำวัน'!$B358,'วางแผนBC,CJ'!L:L)+SUMIF(RD!$C:$C,'รับ-จ่าย ประจำวัน'!$B358,RD!L:L)+SUMIF('FG,ออนไล,คัดแยก'!$C:$C,'รับ-จ่าย ประจำวัน'!$B358,'FG,ออนไล,คัดแยก'!L:L)</f>
        <v>0</v>
      </c>
      <c r="AT358" s="16">
        <f>SUMIF(เตรียมส่วนผสม!$C:$C,'รับ-จ่าย ประจำวัน'!$B358,เตรียมส่วนผสม!M:M)+SUMIF(กวนไส้!$C:$C,'รับ-จ่าย ประจำวัน'!$B358,กวนไส้!M:M)+SUMIF(ผลิต1!$C:$C,'รับ-จ่าย ประจำวัน'!$B358,ผลิต1!M:M)+SUMIF(ผลิต2!$C:$C,'รับ-จ่าย ประจำวัน'!$B358,ผลิต2!M:M)+SUMIF(เส้นแต่งหน้าขนมเค้ก!$C:$C,'รับ-จ่าย ประจำวัน'!$B358,เส้นแต่งหน้าขนมเค้ก!M:M)+SUMIF(แพ็ค!$C:$C,'รับ-จ่าย ประจำวัน'!$B358,แพ็ค!M:M)+SUMIF(ธุรการ!$C:$C,'รับ-จ่าย ประจำวัน'!$B358,ธุรการ!M:M)+SUMIF(เส้นแต่งหน้าขนมปัง!$C:$C,'รับ-จ่าย ประจำวัน'!$B358,เส้นแต่งหน้าขนมปัง!M:M)+SUMIF('วางแผนBC,CJ'!$C:$C,'รับ-จ่าย ประจำวัน'!$B358,'วางแผนBC,CJ'!M:M)+SUMIF(RD!$C:$C,'รับ-จ่าย ประจำวัน'!$B358,RD!M:M)+SUMIF('FG,ออนไล,คัดแยก'!$C:$C,'รับ-จ่าย ประจำวัน'!$B358,'FG,ออนไล,คัดแยก'!M:M)</f>
        <v>0</v>
      </c>
      <c r="AU358" s="16">
        <f>SUMIF(เตรียมส่วนผสม!$C:$C,'รับ-จ่าย ประจำวัน'!$B358,เตรียมส่วนผสม!N:N)+SUMIF(กวนไส้!$C:$C,'รับ-จ่าย ประจำวัน'!$B358,กวนไส้!N:N)+SUMIF(ผลิต1!$C:$C,'รับ-จ่าย ประจำวัน'!$B358,ผลิต1!N:N)+SUMIF(ผลิต2!$C:$C,'รับ-จ่าย ประจำวัน'!$B358,ผลิต2!N:N)+SUMIF(เส้นแต่งหน้าขนมเค้ก!$C:$C,'รับ-จ่าย ประจำวัน'!$B358,เส้นแต่งหน้าขนมเค้ก!N:N)+SUMIF(แพ็ค!$C:$C,'รับ-จ่าย ประจำวัน'!$B358,แพ็ค!N:N)+SUMIF(ธุรการ!$C:$C,'รับ-จ่าย ประจำวัน'!$B358,ธุรการ!N:N)+SUMIF(เส้นแต่งหน้าขนมปัง!$C:$C,'รับ-จ่าย ประจำวัน'!$B358,เส้นแต่งหน้าขนมปัง!N:N)+SUMIF('วางแผนBC,CJ'!$C:$C,'รับ-จ่าย ประจำวัน'!$B358,'วางแผนBC,CJ'!N:N)+SUMIF(RD!$C:$C,'รับ-จ่าย ประจำวัน'!$B358,RD!N:N)+SUMIF('FG,ออนไล,คัดแยก'!$C:$C,'รับ-จ่าย ประจำวัน'!$B358,'FG,ออนไล,คัดแยก'!N:N)</f>
        <v>0</v>
      </c>
      <c r="AV358" s="16">
        <f>SUMIF(เตรียมส่วนผสม!$C:$C,'รับ-จ่าย ประจำวัน'!$B358,เตรียมส่วนผสม!O:O)+SUMIF(กวนไส้!$C:$C,'รับ-จ่าย ประจำวัน'!$B358,กวนไส้!O:O)+SUMIF(ผลิต1!$C:$C,'รับ-จ่าย ประจำวัน'!$B358,ผลิต1!O:O)+SUMIF(ผลิต2!$C:$C,'รับ-จ่าย ประจำวัน'!$B358,ผลิต2!O:O)+SUMIF(เส้นแต่งหน้าขนมเค้ก!$C:$C,'รับ-จ่าย ประจำวัน'!$B358,เส้นแต่งหน้าขนมเค้ก!O:O)+SUMIF(แพ็ค!$C:$C,'รับ-จ่าย ประจำวัน'!$B358,แพ็ค!O:O)+SUMIF(ธุรการ!$C:$C,'รับ-จ่าย ประจำวัน'!$B358,ธุรการ!O:O)+SUMIF(เส้นแต่งหน้าขนมปัง!$C:$C,'รับ-จ่าย ประจำวัน'!$B358,เส้นแต่งหน้าขนมปัง!O:O)+SUMIF('วางแผนBC,CJ'!$C:$C,'รับ-จ่าย ประจำวัน'!$B358,'วางแผนBC,CJ'!O:O)+SUMIF(RD!$C:$C,'รับ-จ่าย ประจำวัน'!$B358,RD!O:O)+SUMIF('FG,ออนไล,คัดแยก'!$C:$C,'รับ-จ่าย ประจำวัน'!$B358,'FG,ออนไล,คัดแยก'!O:O)</f>
        <v>0</v>
      </c>
      <c r="AW358" s="16">
        <f>SUMIF(เตรียมส่วนผสม!$C:$C,'รับ-จ่าย ประจำวัน'!$B358,เตรียมส่วนผสม!P:P)+SUMIF(กวนไส้!$C:$C,'รับ-จ่าย ประจำวัน'!$B358,กวนไส้!P:P)+SUMIF(ผลิต1!$C:$C,'รับ-จ่าย ประจำวัน'!$B358,ผลิต1!P:P)+SUMIF(ผลิต2!$C:$C,'รับ-จ่าย ประจำวัน'!$B358,ผลิต2!P:P)+SUMIF(เส้นแต่งหน้าขนมเค้ก!$C:$C,'รับ-จ่าย ประจำวัน'!$B358,เส้นแต่งหน้าขนมเค้ก!P:P)+SUMIF(แพ็ค!$C:$C,'รับ-จ่าย ประจำวัน'!$B358,แพ็ค!P:P)+SUMIF(ธุรการ!$C:$C,'รับ-จ่าย ประจำวัน'!$B358,ธุรการ!P:P)+SUMIF(เส้นแต่งหน้าขนมปัง!$C:$C,'รับ-จ่าย ประจำวัน'!$B358,เส้นแต่งหน้าขนมปัง!P:P)+SUMIF('วางแผนBC,CJ'!$C:$C,'รับ-จ่าย ประจำวัน'!$B358,'วางแผนBC,CJ'!P:P)+SUMIF(RD!$C:$C,'รับ-จ่าย ประจำวัน'!$B358,RD!P:P)+SUMIF('FG,ออนไล,คัดแยก'!$C:$C,'รับ-จ่าย ประจำวัน'!$B358,'FG,ออนไล,คัดแยก'!P:P)</f>
        <v>0</v>
      </c>
      <c r="AX358" s="16">
        <f>SUMIF(เตรียมส่วนผสม!$C:$C,'รับ-จ่าย ประจำวัน'!$B358,เตรียมส่วนผสม!Q:Q)+SUMIF(กวนไส้!$C:$C,'รับ-จ่าย ประจำวัน'!$B358,กวนไส้!Q:Q)+SUMIF(ผลิต1!$C:$C,'รับ-จ่าย ประจำวัน'!$B358,ผลิต1!Q:Q)+SUMIF(ผลิต2!$C:$C,'รับ-จ่าย ประจำวัน'!$B358,ผลิต2!Q:Q)+SUMIF(เส้นแต่งหน้าขนมเค้ก!$C:$C,'รับ-จ่าย ประจำวัน'!$B358,เส้นแต่งหน้าขนมเค้ก!Q:Q)+SUMIF(แพ็ค!$C:$C,'รับ-จ่าย ประจำวัน'!$B358,แพ็ค!Q:Q)+SUMIF(ธุรการ!$C:$C,'รับ-จ่าย ประจำวัน'!$B358,ธุรการ!Q:Q)+SUMIF(เส้นแต่งหน้าขนมปัง!$C:$C,'รับ-จ่าย ประจำวัน'!$B358,เส้นแต่งหน้าขนมปัง!Q:Q)+SUMIF('วางแผนBC,CJ'!$C:$C,'รับ-จ่าย ประจำวัน'!$B358,'วางแผนBC,CJ'!Q:Q)+SUMIF(RD!$C:$C,'รับ-จ่าย ประจำวัน'!$B358,RD!Q:Q)+SUMIF('FG,ออนไล,คัดแยก'!$C:$C,'รับ-จ่าย ประจำวัน'!$B358,'FG,ออนไล,คัดแยก'!Q:Q)</f>
        <v>0</v>
      </c>
      <c r="AY358" s="16">
        <f>SUMIF(เตรียมส่วนผสม!$C:$C,'รับ-จ่าย ประจำวัน'!$B358,เตรียมส่วนผสม!R:R)+SUMIF(กวนไส้!$C:$C,'รับ-จ่าย ประจำวัน'!$B358,กวนไส้!R:R)+SUMIF(ผลิต1!$C:$C,'รับ-จ่าย ประจำวัน'!$B358,ผลิต1!R:R)+SUMIF(ผลิต2!$C:$C,'รับ-จ่าย ประจำวัน'!$B358,ผลิต2!R:R)+SUMIF(เส้นแต่งหน้าขนมเค้ก!$C:$C,'รับ-จ่าย ประจำวัน'!$B358,เส้นแต่งหน้าขนมเค้ก!R:R)+SUMIF(แพ็ค!$C:$C,'รับ-จ่าย ประจำวัน'!$B358,แพ็ค!R:R)+SUMIF(ธุรการ!$C:$C,'รับ-จ่าย ประจำวัน'!$B358,ธุรการ!R:R)+SUMIF(เส้นแต่งหน้าขนมปัง!$C:$C,'รับ-จ่าย ประจำวัน'!$B358,เส้นแต่งหน้าขนมปัง!R:R)+SUMIF('วางแผนBC,CJ'!$C:$C,'รับ-จ่าย ประจำวัน'!$B358,'วางแผนBC,CJ'!R:R)+SUMIF(RD!$C:$C,'รับ-จ่าย ประจำวัน'!$B358,RD!R:R)+SUMIF('FG,ออนไล,คัดแยก'!$C:$C,'รับ-จ่าย ประจำวัน'!$B358,'FG,ออนไล,คัดแยก'!R:R)</f>
        <v>0</v>
      </c>
      <c r="AZ358" s="16">
        <f>SUMIF(เตรียมส่วนผสม!$C:$C,'รับ-จ่าย ประจำวัน'!$B358,เตรียมส่วนผสม!S:S)+SUMIF(กวนไส้!$C:$C,'รับ-จ่าย ประจำวัน'!$B358,กวนไส้!S:S)+SUMIF(ผลิต1!$C:$C,'รับ-จ่าย ประจำวัน'!$B358,ผลิต1!S:S)+SUMIF(ผลิต2!$C:$C,'รับ-จ่าย ประจำวัน'!$B358,ผลิต2!S:S)+SUMIF(เส้นแต่งหน้าขนมเค้ก!$C:$C,'รับ-จ่าย ประจำวัน'!$B358,เส้นแต่งหน้าขนมเค้ก!S:S)+SUMIF(แพ็ค!$C:$C,'รับ-จ่าย ประจำวัน'!$B358,แพ็ค!S:S)+SUMIF(ธุรการ!$C:$C,'รับ-จ่าย ประจำวัน'!$B358,ธุรการ!S:S)+SUMIF(เส้นแต่งหน้าขนมปัง!$C:$C,'รับ-จ่าย ประจำวัน'!$B358,เส้นแต่งหน้าขนมปัง!S:S)+SUMIF('วางแผนBC,CJ'!$C:$C,'รับ-จ่าย ประจำวัน'!$B358,'วางแผนBC,CJ'!S:S)+SUMIF(RD!$C:$C,'รับ-จ่าย ประจำวัน'!$B358,RD!S:S)+SUMIF('FG,ออนไล,คัดแยก'!$C:$C,'รับ-จ่าย ประจำวัน'!$B358,'FG,ออนไล,คัดแยก'!S:S)</f>
        <v>0</v>
      </c>
      <c r="BA358" s="16">
        <f>SUMIF(เตรียมส่วนผสม!$C:$C,'รับ-จ่าย ประจำวัน'!$B358,เตรียมส่วนผสม!T:T)+SUMIF(กวนไส้!$C:$C,'รับ-จ่าย ประจำวัน'!$B358,กวนไส้!T:T)+SUMIF(ผลิต1!$C:$C,'รับ-จ่าย ประจำวัน'!$B358,ผลิต1!T:T)+SUMIF(ผลิต2!$C:$C,'รับ-จ่าย ประจำวัน'!$B358,ผลิต2!T:T)+SUMIF(เส้นแต่งหน้าขนมเค้ก!$C:$C,'รับ-จ่าย ประจำวัน'!$B358,เส้นแต่งหน้าขนมเค้ก!T:T)+SUMIF(แพ็ค!$C:$C,'รับ-จ่าย ประจำวัน'!$B358,แพ็ค!T:T)+SUMIF(ธุรการ!$C:$C,'รับ-จ่าย ประจำวัน'!$B358,ธุรการ!T:T)+SUMIF(เส้นแต่งหน้าขนมปัง!$C:$C,'รับ-จ่าย ประจำวัน'!$B358,เส้นแต่งหน้าขนมปัง!T:T)+SUMIF('วางแผนBC,CJ'!$C:$C,'รับ-จ่าย ประจำวัน'!$B358,'วางแผนBC,CJ'!T:T)+SUMIF(RD!$C:$C,'รับ-จ่าย ประจำวัน'!$B358,RD!T:T)+SUMIF('FG,ออนไล,คัดแยก'!$C:$C,'รับ-จ่าย ประจำวัน'!$B358,'FG,ออนไล,คัดแยก'!T:T)</f>
        <v>0</v>
      </c>
      <c r="BB358" s="16">
        <f>SUMIF(เตรียมส่วนผสม!$C:$C,'รับ-จ่าย ประจำวัน'!$B358,เตรียมส่วนผสม!U:U)+SUMIF(กวนไส้!$C:$C,'รับ-จ่าย ประจำวัน'!$B358,กวนไส้!U:U)+SUMIF(ผลิต1!$C:$C,'รับ-จ่าย ประจำวัน'!$B358,ผลิต1!U:U)+SUMIF(ผลิต2!$C:$C,'รับ-จ่าย ประจำวัน'!$B358,ผลิต2!U:U)+SUMIF(เส้นแต่งหน้าขนมเค้ก!$C:$C,'รับ-จ่าย ประจำวัน'!$B358,เส้นแต่งหน้าขนมเค้ก!U:U)+SUMIF(แพ็ค!$C:$C,'รับ-จ่าย ประจำวัน'!$B358,แพ็ค!U:U)+SUMIF(ธุรการ!$C:$C,'รับ-จ่าย ประจำวัน'!$B358,ธุรการ!U:U)+SUMIF(เส้นแต่งหน้าขนมปัง!$C:$C,'รับ-จ่าย ประจำวัน'!$B358,เส้นแต่งหน้าขนมปัง!U:U)+SUMIF('วางแผนBC,CJ'!$C:$C,'รับ-จ่าย ประจำวัน'!$B358,'วางแผนBC,CJ'!U:U)+SUMIF(RD!$C:$C,'รับ-จ่าย ประจำวัน'!$B358,RD!U:U)+SUMIF('FG,ออนไล,คัดแยก'!$C:$C,'รับ-จ่าย ประจำวัน'!$B358,'FG,ออนไล,คัดแยก'!U:U)</f>
        <v>0</v>
      </c>
      <c r="BC358" s="16">
        <f>SUMIF(เตรียมส่วนผสม!$C:$C,'รับ-จ่าย ประจำวัน'!$B358,เตรียมส่วนผสม!V:V)+SUMIF(กวนไส้!$C:$C,'รับ-จ่าย ประจำวัน'!$B358,กวนไส้!V:V)+SUMIF(ผลิต1!$C:$C,'รับ-จ่าย ประจำวัน'!$B358,ผลิต1!V:V)+SUMIF(ผลิต2!$C:$C,'รับ-จ่าย ประจำวัน'!$B358,ผลิต2!V:V)+SUMIF(เส้นแต่งหน้าขนมเค้ก!$C:$C,'รับ-จ่าย ประจำวัน'!$B358,เส้นแต่งหน้าขนมเค้ก!V:V)+SUMIF(แพ็ค!$C:$C,'รับ-จ่าย ประจำวัน'!$B358,แพ็ค!V:V)+SUMIF(ธุรการ!$C:$C,'รับ-จ่าย ประจำวัน'!$B358,ธุรการ!V:V)+SUMIF(เส้นแต่งหน้าขนมปัง!$C:$C,'รับ-จ่าย ประจำวัน'!$B358,เส้นแต่งหน้าขนมปัง!V:V)+SUMIF('วางแผนBC,CJ'!$C:$C,'รับ-จ่าย ประจำวัน'!$B358,'วางแผนBC,CJ'!V:V)+SUMIF(RD!$C:$C,'รับ-จ่าย ประจำวัน'!$B358,RD!V:V)+SUMIF('FG,ออนไล,คัดแยก'!$C:$C,'รับ-จ่าย ประจำวัน'!$B358,'FG,ออนไล,คัดแยก'!V:V)</f>
        <v>0</v>
      </c>
      <c r="BD358" s="16">
        <f>SUMIF(เตรียมส่วนผสม!$C:$C,'รับ-จ่าย ประจำวัน'!$B358,เตรียมส่วนผสม!W:W)+SUMIF(กวนไส้!$C:$C,'รับ-จ่าย ประจำวัน'!$B358,กวนไส้!W:W)+SUMIF(ผลิต1!$C:$C,'รับ-จ่าย ประจำวัน'!$B358,ผลิต1!W:W)+SUMIF(ผลิต2!$C:$C,'รับ-จ่าย ประจำวัน'!$B358,ผลิต2!W:W)+SUMIF(เส้นแต่งหน้าขนมเค้ก!$C:$C,'รับ-จ่าย ประจำวัน'!$B358,เส้นแต่งหน้าขนมเค้ก!W:W)+SUMIF(แพ็ค!$C:$C,'รับ-จ่าย ประจำวัน'!$B358,แพ็ค!W:W)+SUMIF(ธุรการ!$C:$C,'รับ-จ่าย ประจำวัน'!$B358,ธุรการ!W:W)+SUMIF(เส้นแต่งหน้าขนมปัง!$C:$C,'รับ-จ่าย ประจำวัน'!$B358,เส้นแต่งหน้าขนมปัง!W:W)+SUMIF('วางแผนBC,CJ'!$C:$C,'รับ-จ่าย ประจำวัน'!$B358,'วางแผนBC,CJ'!W:W)+SUMIF(RD!$C:$C,'รับ-จ่าย ประจำวัน'!$B358,RD!W:W)+SUMIF('FG,ออนไล,คัดแยก'!$C:$C,'รับ-จ่าย ประจำวัน'!$B358,'FG,ออนไล,คัดแยก'!W:W)</f>
        <v>0</v>
      </c>
      <c r="BE358" s="16">
        <f>SUMIF(เตรียมส่วนผสม!$C:$C,'รับ-จ่าย ประจำวัน'!$B358,เตรียมส่วนผสม!X:X)+SUMIF(กวนไส้!$C:$C,'รับ-จ่าย ประจำวัน'!$B358,กวนไส้!X:X)+SUMIF(ผลิต1!$C:$C,'รับ-จ่าย ประจำวัน'!$B358,ผลิต1!X:X)+SUMIF(ผลิต2!$C:$C,'รับ-จ่าย ประจำวัน'!$B358,ผลิต2!X:X)+SUMIF(เส้นแต่งหน้าขนมเค้ก!$C:$C,'รับ-จ่าย ประจำวัน'!$B358,เส้นแต่งหน้าขนมเค้ก!X:X)+SUMIF(แพ็ค!$C:$C,'รับ-จ่าย ประจำวัน'!$B358,แพ็ค!X:X)+SUMIF(ธุรการ!$C:$C,'รับ-จ่าย ประจำวัน'!$B358,ธุรการ!X:X)+SUMIF(เส้นแต่งหน้าขนมปัง!$C:$C,'รับ-จ่าย ประจำวัน'!$B358,เส้นแต่งหน้าขนมปัง!X:X)+SUMIF('วางแผนBC,CJ'!$C:$C,'รับ-จ่าย ประจำวัน'!$B358,'วางแผนBC,CJ'!X:X)+SUMIF(RD!$C:$C,'รับ-จ่าย ประจำวัน'!$B358,RD!X:X)+SUMIF('FG,ออนไล,คัดแยก'!$C:$C,'รับ-จ่าย ประจำวัน'!$B358,'FG,ออนไล,คัดแยก'!X:X)</f>
        <v>0</v>
      </c>
      <c r="BF358" s="16">
        <f>SUMIF(เตรียมส่วนผสม!$C:$C,'รับ-จ่าย ประจำวัน'!$B358,เตรียมส่วนผสม!Y:Y)+SUMIF(กวนไส้!$C:$C,'รับ-จ่าย ประจำวัน'!$B358,กวนไส้!Y:Y)+SUMIF(ผลิต1!$C:$C,'รับ-จ่าย ประจำวัน'!$B358,ผลิต1!Y:Y)+SUMIF(ผลิต2!$C:$C,'รับ-จ่าย ประจำวัน'!$B358,ผลิต2!Y:Y)+SUMIF(เส้นแต่งหน้าขนมเค้ก!$C:$C,'รับ-จ่าย ประจำวัน'!$B358,เส้นแต่งหน้าขนมเค้ก!Y:Y)+SUMIF(แพ็ค!$C:$C,'รับ-จ่าย ประจำวัน'!$B358,แพ็ค!Y:Y)+SUMIF(ธุรการ!$C:$C,'รับ-จ่าย ประจำวัน'!$B358,ธุรการ!Y:Y)+SUMIF(เส้นแต่งหน้าขนมปัง!$C:$C,'รับ-จ่าย ประจำวัน'!$B358,เส้นแต่งหน้าขนมปัง!Y:Y)+SUMIF('วางแผนBC,CJ'!$C:$C,'รับ-จ่าย ประจำวัน'!$B358,'วางแผนBC,CJ'!Y:Y)+SUMIF(RD!$C:$C,'รับ-จ่าย ประจำวัน'!$B358,RD!Y:Y)+SUMIF('FG,ออนไล,คัดแยก'!$C:$C,'รับ-จ่าย ประจำวัน'!$B358,'FG,ออนไล,คัดแยก'!Y:Y)</f>
        <v>0</v>
      </c>
      <c r="BG358" s="16">
        <f>SUMIF(เตรียมส่วนผสม!$C:$C,'รับ-จ่าย ประจำวัน'!$B358,เตรียมส่วนผสม!Z:Z)+SUMIF(กวนไส้!$C:$C,'รับ-จ่าย ประจำวัน'!$B358,กวนไส้!Z:Z)+SUMIF(ผลิต1!$C:$C,'รับ-จ่าย ประจำวัน'!$B358,ผลิต1!Z:Z)+SUMIF(ผลิต2!$C:$C,'รับ-จ่าย ประจำวัน'!$B358,ผลิต2!Z:Z)+SUMIF(เส้นแต่งหน้าขนมเค้ก!$C:$C,'รับ-จ่าย ประจำวัน'!$B358,เส้นแต่งหน้าขนมเค้ก!Z:Z)+SUMIF(แพ็ค!$C:$C,'รับ-จ่าย ประจำวัน'!$B358,แพ็ค!Z:Z)+SUMIF(ธุรการ!$C:$C,'รับ-จ่าย ประจำวัน'!$B358,ธุรการ!Z:Z)+SUMIF(เส้นแต่งหน้าขนมปัง!$C:$C,'รับ-จ่าย ประจำวัน'!$B358,เส้นแต่งหน้าขนมปัง!Z:Z)+SUMIF('วางแผนBC,CJ'!$C:$C,'รับ-จ่าย ประจำวัน'!$B358,'วางแผนBC,CJ'!Z:Z)+SUMIF(RD!$C:$C,'รับ-จ่าย ประจำวัน'!$B358,RD!Z:Z)+SUMIF('FG,ออนไล,คัดแยก'!$C:$C,'รับ-จ่าย ประจำวัน'!$B358,'FG,ออนไล,คัดแยก'!Z:Z)</f>
        <v>0</v>
      </c>
      <c r="BH358" s="16">
        <f>SUMIF(เตรียมส่วนผสม!$C:$C,'รับ-จ่าย ประจำวัน'!$B358,เตรียมส่วนผสม!AA:AA)+SUMIF(กวนไส้!$C:$C,'รับ-จ่าย ประจำวัน'!$B358,กวนไส้!AA:AA)+SUMIF(ผลิต1!$C:$C,'รับ-จ่าย ประจำวัน'!$B358,ผลิต1!AA:AA)+SUMIF(ผลิต2!$C:$C,'รับ-จ่าย ประจำวัน'!$B358,ผลิต2!AA:AA)+SUMIF(เส้นแต่งหน้าขนมเค้ก!$C:$C,'รับ-จ่าย ประจำวัน'!$B358,เส้นแต่งหน้าขนมเค้ก!AA:AA)+SUMIF(แพ็ค!$C:$C,'รับ-จ่าย ประจำวัน'!$B358,แพ็ค!AA:AA)+SUMIF(ธุรการ!$C:$C,'รับ-จ่าย ประจำวัน'!$B358,ธุรการ!AA:AA)+SUMIF(เส้นแต่งหน้าขนมปัง!$C:$C,'รับ-จ่าย ประจำวัน'!$B358,เส้นแต่งหน้าขนมปัง!AA:AA)+SUMIF('วางแผนBC,CJ'!$C:$C,'รับ-จ่าย ประจำวัน'!$B358,'วางแผนBC,CJ'!AA:AA)+SUMIF(RD!$C:$C,'รับ-จ่าย ประจำวัน'!$B358,RD!AA:AA)+SUMIF('FG,ออนไล,คัดแยก'!$C:$C,'รับ-จ่าย ประจำวัน'!$B358,'FG,ออนไล,คัดแยก'!AA:AA)</f>
        <v>0</v>
      </c>
      <c r="BI358" s="16">
        <f>SUMIF(เตรียมส่วนผสม!$C:$C,'รับ-จ่าย ประจำวัน'!$B358,เตรียมส่วนผสม!AB:AB)+SUMIF(กวนไส้!$C:$C,'รับ-จ่าย ประจำวัน'!$B358,กวนไส้!AB:AB)+SUMIF(ผลิต1!$C:$C,'รับ-จ่าย ประจำวัน'!$B358,ผลิต1!AB:AB)+SUMIF(ผลิต2!$C:$C,'รับ-จ่าย ประจำวัน'!$B358,ผลิต2!AB:AB)+SUMIF(เส้นแต่งหน้าขนมเค้ก!$C:$C,'รับ-จ่าย ประจำวัน'!$B358,เส้นแต่งหน้าขนมเค้ก!AB:AB)+SUMIF(แพ็ค!$C:$C,'รับ-จ่าย ประจำวัน'!$B358,แพ็ค!AB:AB)+SUMIF(ธุรการ!$C:$C,'รับ-จ่าย ประจำวัน'!$B358,ธุรการ!AB:AB)+SUMIF(เส้นแต่งหน้าขนมปัง!$C:$C,'รับ-จ่าย ประจำวัน'!$B358,เส้นแต่งหน้าขนมปัง!AB:AB)+SUMIF('วางแผนBC,CJ'!$C:$C,'รับ-จ่าย ประจำวัน'!$B358,'วางแผนBC,CJ'!AB:AB)+SUMIF(RD!$C:$C,'รับ-จ่าย ประจำวัน'!$B358,RD!AB:AB)+SUMIF('FG,ออนไล,คัดแยก'!$C:$C,'รับ-จ่าย ประจำวัน'!$B358,'FG,ออนไล,คัดแยก'!AB:AB)</f>
        <v>0</v>
      </c>
      <c r="BJ358" s="16">
        <f>SUMIF(เตรียมส่วนผสม!$C:$C,'รับ-จ่าย ประจำวัน'!$B358,เตรียมส่วนผสม!AC:AC)+SUMIF(กวนไส้!$C:$C,'รับ-จ่าย ประจำวัน'!$B358,กวนไส้!AC:AC)+SUMIF(ผลิต1!$C:$C,'รับ-จ่าย ประจำวัน'!$B358,ผลิต1!AC:AC)+SUMIF(ผลิต2!$C:$C,'รับ-จ่าย ประจำวัน'!$B358,ผลิต2!AC:AC)+SUMIF(เส้นแต่งหน้าขนมเค้ก!$C:$C,'รับ-จ่าย ประจำวัน'!$B358,เส้นแต่งหน้าขนมเค้ก!AC:AC)+SUMIF(แพ็ค!$C:$C,'รับ-จ่าย ประจำวัน'!$B358,แพ็ค!AC:AC)+SUMIF(ธุรการ!$C:$C,'รับ-จ่าย ประจำวัน'!$B358,ธุรการ!AC:AC)+SUMIF(เส้นแต่งหน้าขนมปัง!$C:$C,'รับ-จ่าย ประจำวัน'!$B358,เส้นแต่งหน้าขนมปัง!AC:AC)+SUMIF('วางแผนBC,CJ'!$C:$C,'รับ-จ่าย ประจำวัน'!$B358,'วางแผนBC,CJ'!AC:AC)+SUMIF(RD!$C:$C,'รับ-จ่าย ประจำวัน'!$B358,RD!AC:AC)+SUMIF('FG,ออนไล,คัดแยก'!$C:$C,'รับ-จ่าย ประจำวัน'!$B358,'FG,ออนไล,คัดแยก'!AC:AC)</f>
        <v>0</v>
      </c>
      <c r="BK358" s="16">
        <f>SUMIF(เตรียมส่วนผสม!$C:$C,'รับ-จ่าย ประจำวัน'!$B358,เตรียมส่วนผสม!AD:AD)+SUMIF(กวนไส้!$C:$C,'รับ-จ่าย ประจำวัน'!$B358,กวนไส้!AD:AD)+SUMIF(ผลิต1!$C:$C,'รับ-จ่าย ประจำวัน'!$B358,ผลิต1!AD:AD)+SUMIF(ผลิต2!$C:$C,'รับ-จ่าย ประจำวัน'!$B358,ผลิต2!AD:AD)+SUMIF(เส้นแต่งหน้าขนมเค้ก!$C:$C,'รับ-จ่าย ประจำวัน'!$B358,เส้นแต่งหน้าขนมเค้ก!AD:AD)+SUMIF(แพ็ค!$C:$C,'รับ-จ่าย ประจำวัน'!$B358,แพ็ค!AD:AD)+SUMIF(ธุรการ!$C:$C,'รับ-จ่าย ประจำวัน'!$B358,ธุรการ!AD:AD)+SUMIF(เส้นแต่งหน้าขนมปัง!$C:$C,'รับ-จ่าย ประจำวัน'!$B358,เส้นแต่งหน้าขนมปัง!AD:AD)+SUMIF('วางแผนBC,CJ'!$C:$C,'รับ-จ่าย ประจำวัน'!$B358,'วางแผนBC,CJ'!AD:AD)+SUMIF(RD!$C:$C,'รับ-จ่าย ประจำวัน'!$B358,RD!AD:AD)+SUMIF('FG,ออนไล,คัดแยก'!$C:$C,'รับ-จ่าย ประจำวัน'!$B358,'FG,ออนไล,คัดแยก'!AD:AD)</f>
        <v>0</v>
      </c>
      <c r="BL358" s="16">
        <f>SUMIF(เตรียมส่วนผสม!$C:$C,'รับ-จ่าย ประจำวัน'!$B358,เตรียมส่วนผสม!AE:AE)+SUMIF(กวนไส้!$C:$C,'รับ-จ่าย ประจำวัน'!$B358,กวนไส้!AE:AE)+SUMIF(ผลิต1!$C:$C,'รับ-จ่าย ประจำวัน'!$B358,ผลิต1!AE:AE)+SUMIF(ผลิต2!$C:$C,'รับ-จ่าย ประจำวัน'!$B358,ผลิต2!AE:AE)+SUMIF(เส้นแต่งหน้าขนมเค้ก!$C:$C,'รับ-จ่าย ประจำวัน'!$B358,เส้นแต่งหน้าขนมเค้ก!AE:AE)+SUMIF(แพ็ค!$C:$C,'รับ-จ่าย ประจำวัน'!$B358,แพ็ค!AE:AE)+SUMIF(ธุรการ!$C:$C,'รับ-จ่าย ประจำวัน'!$B358,ธุรการ!AE:AE)+SUMIF(เส้นแต่งหน้าขนมปัง!$C:$C,'รับ-จ่าย ประจำวัน'!$B358,เส้นแต่งหน้าขนมปัง!AE:AE)+SUMIF('วางแผนBC,CJ'!$C:$C,'รับ-จ่าย ประจำวัน'!$B358,'วางแผนBC,CJ'!AE:AE)+SUMIF(RD!$C:$C,'รับ-จ่าย ประจำวัน'!$B358,RD!AE:AE)+SUMIF('FG,ออนไล,คัดแยก'!$C:$C,'รับ-จ่าย ประจำวัน'!$B358,'FG,ออนไล,คัดแยก'!AE:AE)</f>
        <v>0</v>
      </c>
      <c r="BM358" s="16">
        <f>SUMIF(เตรียมส่วนผสม!$C:$C,'รับ-จ่าย ประจำวัน'!$B358,เตรียมส่วนผสม!AF:AF)+SUMIF(กวนไส้!$C:$C,'รับ-จ่าย ประจำวัน'!$B358,กวนไส้!AF:AF)+SUMIF(ผลิต1!$C:$C,'รับ-จ่าย ประจำวัน'!$B358,ผลิต1!AF:AF)+SUMIF(ผลิต2!$C:$C,'รับ-จ่าย ประจำวัน'!$B358,ผลิต2!AF:AF)+SUMIF(เส้นแต่งหน้าขนมเค้ก!$C:$C,'รับ-จ่าย ประจำวัน'!$B358,เส้นแต่งหน้าขนมเค้ก!AF:AF)+SUMIF(แพ็ค!$C:$C,'รับ-จ่าย ประจำวัน'!$B358,แพ็ค!AF:AF)+SUMIF(ธุรการ!$C:$C,'รับ-จ่าย ประจำวัน'!$B358,ธุรการ!AF:AF)+SUMIF(เส้นแต่งหน้าขนมปัง!$C:$C,'รับ-จ่าย ประจำวัน'!$B358,เส้นแต่งหน้าขนมปัง!AF:AF)+SUMIF('วางแผนBC,CJ'!$C:$C,'รับ-จ่าย ประจำวัน'!$B358,'วางแผนBC,CJ'!AF:AF)+SUMIF(RD!$C:$C,'รับ-จ่าย ประจำวัน'!$B358,RD!AF:AF)+SUMIF('FG,ออนไล,คัดแยก'!$C:$C,'รับ-จ่าย ประจำวัน'!$B358,'FG,ออนไล,คัดแยก'!AF:AF)</f>
        <v>0</v>
      </c>
      <c r="BN358" s="16">
        <f>SUMIF(เตรียมส่วนผสม!$C:$C,'รับ-จ่าย ประจำวัน'!$B358,เตรียมส่วนผสม!AG:AG)+SUMIF(กวนไส้!$C:$C,'รับ-จ่าย ประจำวัน'!$B358,กวนไส้!AG:AG)+SUMIF(ผลิต1!$C:$C,'รับ-จ่าย ประจำวัน'!$B358,ผลิต1!AG:AG)+SUMIF(ผลิต2!$C:$C,'รับ-จ่าย ประจำวัน'!$B358,ผลิต2!AG:AG)+SUMIF(เส้นแต่งหน้าขนมเค้ก!$C:$C,'รับ-จ่าย ประจำวัน'!$B358,เส้นแต่งหน้าขนมเค้ก!AG:AG)+SUMIF(แพ็ค!$C:$C,'รับ-จ่าย ประจำวัน'!$B358,แพ็ค!AG:AG)+SUMIF(ธุรการ!$C:$C,'รับ-จ่าย ประจำวัน'!$B358,ธุรการ!AG:AG)+SUMIF(เส้นแต่งหน้าขนมปัง!$C:$C,'รับ-จ่าย ประจำวัน'!$B358,เส้นแต่งหน้าขนมปัง!AG:AG)+SUMIF('วางแผนBC,CJ'!$C:$C,'รับ-จ่าย ประจำวัน'!$B358,'วางแผนBC,CJ'!AG:AG)+SUMIF(RD!$C:$C,'รับ-จ่าย ประจำวัน'!$B358,RD!AG:AG)+SUMIF('FG,ออนไล,คัดแยก'!$C:$C,'รับ-จ่าย ประจำวัน'!$B358,'FG,ออนไล,คัดแยก'!AG:AG)</f>
        <v>0</v>
      </c>
      <c r="BO358" s="16">
        <f>SUMIF(เตรียมส่วนผสม!$C:$C,'รับ-จ่าย ประจำวัน'!$B358,เตรียมส่วนผสม!AH:AH)+SUMIF(กวนไส้!$C:$C,'รับ-จ่าย ประจำวัน'!$B358,กวนไส้!AH:AH)+SUMIF(ผลิต1!$C:$C,'รับ-จ่าย ประจำวัน'!$B358,ผลิต1!AH:AH)+SUMIF(ผลิต2!$C:$C,'รับ-จ่าย ประจำวัน'!$B358,ผลิต2!AH:AH)+SUMIF(เส้นแต่งหน้าขนมเค้ก!$C:$C,'รับ-จ่าย ประจำวัน'!$B358,เส้นแต่งหน้าขนมเค้ก!AH:AH)+SUMIF(แพ็ค!$C:$C,'รับ-จ่าย ประจำวัน'!$B358,แพ็ค!AH:AH)+SUMIF(ธุรการ!$C:$C,'รับ-จ่าย ประจำวัน'!$B358,ธุรการ!AH:AH)+SUMIF(เส้นแต่งหน้าขนมปัง!$C:$C,'รับ-จ่าย ประจำวัน'!$B358,เส้นแต่งหน้าขนมปัง!AH:AH)+SUMIF('วางแผนBC,CJ'!$C:$C,'รับ-จ่าย ประจำวัน'!$B358,'วางแผนBC,CJ'!AH:AH)+SUMIF(RD!$C:$C,'รับ-จ่าย ประจำวัน'!$B358,RD!AH:AH)+SUMIF('FG,ออนไล,คัดแยก'!$C:$C,'รับ-จ่าย ประจำวัน'!$B358,'FG,ออนไล,คัดแยก'!AH:AH)</f>
        <v>0</v>
      </c>
      <c r="BP358" s="16">
        <f>SUMIF(เตรียมส่วนผสม!$C:$C,'รับ-จ่าย ประจำวัน'!$B358,เตรียมส่วนผสม!AI:AI)+SUMIF(กวนไส้!$C:$C,'รับ-จ่าย ประจำวัน'!$B358,กวนไส้!AI:AI)+SUMIF(ผลิต1!$C:$C,'รับ-จ่าย ประจำวัน'!$B358,ผลิต1!AI:AI)+SUMIF(ผลิต2!$C:$C,'รับ-จ่าย ประจำวัน'!$B358,ผลิต2!AI:AI)+SUMIF(เส้นแต่งหน้าขนมเค้ก!$C:$C,'รับ-จ่าย ประจำวัน'!$B358,เส้นแต่งหน้าขนมเค้ก!AI:AI)+SUMIF(แพ็ค!$C:$C,'รับ-จ่าย ประจำวัน'!$B358,แพ็ค!AI:AI)+SUMIF(ธุรการ!$C:$C,'รับ-จ่าย ประจำวัน'!$B358,ธุรการ!AI:AI)+SUMIF(เส้นแต่งหน้าขนมปัง!$C:$C,'รับ-จ่าย ประจำวัน'!$B358,เส้นแต่งหน้าขนมปัง!AI:AI)+SUMIF('วางแผนBC,CJ'!$C:$C,'รับ-จ่าย ประจำวัน'!$B358,'วางแผนBC,CJ'!AI:AI)+SUMIF(RD!$C:$C,'รับ-จ่าย ประจำวัน'!$B358,RD!AI:AI)+SUMIF('FG,ออนไล,คัดแยก'!$C:$C,'รับ-จ่าย ประจำวัน'!$B358,'FG,ออนไล,คัดแยก'!AI:AI)</f>
        <v>0</v>
      </c>
      <c r="BQ358" s="16">
        <f>SUMIF(เตรียมส่วนผสม!$C:$C,'รับ-จ่าย ประจำวัน'!$B358,เตรียมส่วนผสม!AJ:AJ)+SUMIF(กวนไส้!$C:$C,'รับ-จ่าย ประจำวัน'!$B358,กวนไส้!AJ:AJ)+SUMIF(ผลิต1!$C:$C,'รับ-จ่าย ประจำวัน'!$B358,ผลิต1!AJ:AJ)+SUMIF(ผลิต2!$C:$C,'รับ-จ่าย ประจำวัน'!$B358,ผลิต2!AJ:AJ)+SUMIF(เส้นแต่งหน้าขนมเค้ก!$C:$C,'รับ-จ่าย ประจำวัน'!$B358,เส้นแต่งหน้าขนมเค้ก!AJ:AJ)+SUMIF(แพ็ค!$C:$C,'รับ-จ่าย ประจำวัน'!$B358,แพ็ค!AJ:AJ)+SUMIF(ธุรการ!$C:$C,'รับ-จ่าย ประจำวัน'!$B358,ธุรการ!AJ:AJ)+SUMIF(เส้นแต่งหน้าขนมปัง!$C:$C,'รับ-จ่าย ประจำวัน'!$B358,เส้นแต่งหน้าขนมปัง!AJ:AJ)+SUMIF('วางแผนBC,CJ'!$C:$C,'รับ-จ่าย ประจำวัน'!$B358,'วางแผนBC,CJ'!AJ:AJ)+SUMIF(RD!$C:$C,'รับ-จ่าย ประจำวัน'!$B358,RD!AJ:AJ)+SUMIF('FG,ออนไล,คัดแยก'!$C:$C,'รับ-จ่าย ประจำวัน'!$B358,'FG,ออนไล,คัดแยก'!AJ:AJ)</f>
        <v>0</v>
      </c>
      <c r="BR358" s="16">
        <f>SUMIF(เตรียมส่วนผสม!$C:$C,'รับ-จ่าย ประจำวัน'!$B358,เตรียมส่วนผสม!AK:AK)+SUMIF(กวนไส้!$C:$C,'รับ-จ่าย ประจำวัน'!$B358,กวนไส้!AK:AK)+SUMIF(ผลิต1!$C:$C,'รับ-จ่าย ประจำวัน'!$B358,ผลิต1!AK:AK)+SUMIF(ผลิต2!$C:$C,'รับ-จ่าย ประจำวัน'!$B358,ผลิต2!AK:AK)+SUMIF(เส้นแต่งหน้าขนมเค้ก!$C:$C,'รับ-จ่าย ประจำวัน'!$B358,เส้นแต่งหน้าขนมเค้ก!AK:AK)+SUMIF(แพ็ค!$C:$C,'รับ-จ่าย ประจำวัน'!$B358,แพ็ค!AK:AK)+SUMIF(ธุรการ!$C:$C,'รับ-จ่าย ประจำวัน'!$B358,ธุรการ!AK:AK)+SUMIF(เส้นแต่งหน้าขนมปัง!$C:$C,'รับ-จ่าย ประจำวัน'!$B358,เส้นแต่งหน้าขนมปัง!AK:AK)+SUMIF('วางแผนBC,CJ'!$C:$C,'รับ-จ่าย ประจำวัน'!$B358,'วางแผนBC,CJ'!AK:AK)+SUMIF(RD!$C:$C,'รับ-จ่าย ประจำวัน'!$B358,RD!AK:AK)+SUMIF('FG,ออนไล,คัดแยก'!$C:$C,'รับ-จ่าย ประจำวัน'!$B358,'FG,ออนไล,คัดแยก'!AK:AK)</f>
        <v>0</v>
      </c>
      <c r="BS358" s="16">
        <f>SUMIF(เตรียมส่วนผสม!$C:$C,'รับ-จ่าย ประจำวัน'!$B358,เตรียมส่วนผสม!AL:AL)+SUMIF(กวนไส้!$C:$C,'รับ-จ่าย ประจำวัน'!$B358,กวนไส้!AL:AL)+SUMIF(ผลิต1!$C:$C,'รับ-จ่าย ประจำวัน'!$B358,ผลิต1!AL:AL)+SUMIF(ผลิต2!$C:$C,'รับ-จ่าย ประจำวัน'!$B358,ผลิต2!AL:AL)+SUMIF(เส้นแต่งหน้าขนมเค้ก!$C:$C,'รับ-จ่าย ประจำวัน'!$B358,เส้นแต่งหน้าขนมเค้ก!AL:AL)+SUMIF(แพ็ค!$C:$C,'รับ-จ่าย ประจำวัน'!$B358,แพ็ค!AL:AL)+SUMIF(ธุรการ!$C:$C,'รับ-จ่าย ประจำวัน'!$B358,ธุรการ!AL:AL)+SUMIF(เส้นแต่งหน้าขนมปัง!$C:$C,'รับ-จ่าย ประจำวัน'!$B358,เส้นแต่งหน้าขนมปัง!AL:AL)+SUMIF('วางแผนBC,CJ'!$C:$C,'รับ-จ่าย ประจำวัน'!$B358,'วางแผนBC,CJ'!AL:AL)+SUMIF(RD!$C:$C,'รับ-จ่าย ประจำวัน'!$B358,RD!AL:AL)+SUMIF('FG,ออนไล,คัดแยก'!$C:$C,'รับ-จ่าย ประจำวัน'!$B358,'FG,ออนไล,คัดแยก'!AL:AL)</f>
        <v>0</v>
      </c>
      <c r="BT358" s="18">
        <f t="shared" si="70"/>
        <v>0</v>
      </c>
      <c r="BU358" s="116"/>
      <c r="BV358" s="146">
        <f t="shared" si="71"/>
        <v>0</v>
      </c>
      <c r="BW358" s="183">
        <v>15</v>
      </c>
      <c r="BX358" s="172">
        <f t="shared" si="76"/>
        <v>0</v>
      </c>
      <c r="BY358" s="188" t="e">
        <f t="shared" si="74"/>
        <v>#DIV/0!</v>
      </c>
      <c r="BZ358" s="180" t="e">
        <f t="shared" ca="1" si="73"/>
        <v>#DIV/0!</v>
      </c>
      <c r="CA358" s="152"/>
      <c r="CB358" s="93"/>
      <c r="CC358" s="93"/>
      <c r="CD358" s="93"/>
      <c r="CE358" s="93"/>
      <c r="CF358" s="93"/>
      <c r="CG358" s="93"/>
      <c r="CH358" s="93"/>
      <c r="CI358" s="93"/>
      <c r="CJ358" s="94"/>
      <c r="CK358" s="9">
        <f t="shared" si="75"/>
        <v>0</v>
      </c>
    </row>
    <row r="359" spans="1:89" x14ac:dyDescent="0.5">
      <c r="A359" s="149"/>
      <c r="B359" s="34" t="s">
        <v>2017</v>
      </c>
      <c r="C359" s="26" t="s">
        <v>2018</v>
      </c>
      <c r="D359" s="177" t="s">
        <v>1054</v>
      </c>
      <c r="E359" s="25"/>
      <c r="F359" s="132"/>
      <c r="G359" s="25"/>
      <c r="H359" s="12">
        <v>33</v>
      </c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11"/>
      <c r="AF359" s="11"/>
      <c r="AG359" s="11"/>
      <c r="AH359" s="11"/>
      <c r="AI359" s="25"/>
      <c r="AJ359" s="25"/>
      <c r="AK359" s="25"/>
      <c r="AL359" s="25"/>
      <c r="AM359" s="25"/>
      <c r="AN359" s="15">
        <f t="shared" ref="AN359" si="83">I359+J359+K359+L359+M359+N359+O359+P359+Q359+R359+S359+T359+U359+V359+W359+X359+Y359+Z359+AA359+AB359+AC359+AD359+AE359+AF359+AG359+AH359+AI359+AJ359+AK359+AL359+AM359</f>
        <v>0</v>
      </c>
      <c r="AO359" s="16">
        <f>SUMIF(เตรียมส่วนผสม!$C:$C,'รับ-จ่าย ประจำวัน'!$B359,เตรียมส่วนผสม!H:H)+SUMIF(กวนไส้!$C:$C,'รับ-จ่าย ประจำวัน'!$B359,กวนไส้!H:H)+SUMIF(ผลิต1!$C:$C,'รับ-จ่าย ประจำวัน'!$B359,ผลิต1!H:H)+SUMIF(ผลิต2!$C:$C,'รับ-จ่าย ประจำวัน'!$B359,ผลิต2!H:H)+SUMIF(เส้นแต่งหน้าขนมเค้ก!$C:$C,'รับ-จ่าย ประจำวัน'!$B359,เส้นแต่งหน้าขนมเค้ก!H:H)+SUMIF(แพ็ค!$C:$C,'รับ-จ่าย ประจำวัน'!$B359,แพ็ค!H:H)+SUMIF(ธุรการ!$C:$C,'รับ-จ่าย ประจำวัน'!$B359,ธุรการ!H:H)+SUMIF(เส้นแต่งหน้าขนมปัง!$C:$C,'รับ-จ่าย ประจำวัน'!$B359,เส้นแต่งหน้าขนมปัง!H:H)+SUMIF('วางแผนBC,CJ'!$C:$C,'รับ-จ่าย ประจำวัน'!$B359,'วางแผนBC,CJ'!H:H)+SUMIF(RD!$C:$C,'รับ-จ่าย ประจำวัน'!$B359,RD!H:H)+SUMIF('FG,ออนไล,คัดแยก'!$C:$C,'รับ-จ่าย ประจำวัน'!$B359,'FG,ออนไล,คัดแยก'!H:H)</f>
        <v>0</v>
      </c>
      <c r="AP359" s="16">
        <f>SUMIF(เตรียมส่วนผสม!$C:$C,'รับ-จ่าย ประจำวัน'!$B359,เตรียมส่วนผสม!I:I)+SUMIF(กวนไส้!$C:$C,'รับ-จ่าย ประจำวัน'!$B359,กวนไส้!I:I)+SUMIF(ผลิต1!$C:$C,'รับ-จ่าย ประจำวัน'!$B359,ผลิต1!I:I)+SUMIF(ผลิต2!$C:$C,'รับ-จ่าย ประจำวัน'!$B359,ผลิต2!I:I)+SUMIF(เส้นแต่งหน้าขนมเค้ก!$C:$C,'รับ-จ่าย ประจำวัน'!$B359,เส้นแต่งหน้าขนมเค้ก!I:I)+SUMIF(แพ็ค!$C:$C,'รับ-จ่าย ประจำวัน'!$B359,แพ็ค!I:I)+SUMIF(ธุรการ!$C:$C,'รับ-จ่าย ประจำวัน'!$B359,ธุรการ!I:I)+SUMIF(เส้นแต่งหน้าขนมปัง!$C:$C,'รับ-จ่าย ประจำวัน'!$B359,เส้นแต่งหน้าขนมปัง!I:I)+SUMIF('วางแผนBC,CJ'!$C:$C,'รับ-จ่าย ประจำวัน'!$B359,'วางแผนBC,CJ'!I:I)+SUMIF(RD!$C:$C,'รับ-จ่าย ประจำวัน'!$B359,RD!I:I)+SUMIF('FG,ออนไล,คัดแยก'!$C:$C,'รับ-จ่าย ประจำวัน'!$B359,'FG,ออนไล,คัดแยก'!I:I)</f>
        <v>0</v>
      </c>
      <c r="AQ359" s="16">
        <f>SUMIF(เตรียมส่วนผสม!$C:$C,'รับ-จ่าย ประจำวัน'!$B359,เตรียมส่วนผสม!J:J)+SUMIF(กวนไส้!$C:$C,'รับ-จ่าย ประจำวัน'!$B359,กวนไส้!J:J)+SUMIF(ผลิต1!$C:$C,'รับ-จ่าย ประจำวัน'!$B359,ผลิต1!J:J)+SUMIF(ผลิต2!$C:$C,'รับ-จ่าย ประจำวัน'!$B359,ผลิต2!J:J)+SUMIF(เส้นแต่งหน้าขนมเค้ก!$C:$C,'รับ-จ่าย ประจำวัน'!$B359,เส้นแต่งหน้าขนมเค้ก!J:J)+SUMIF(แพ็ค!$C:$C,'รับ-จ่าย ประจำวัน'!$B359,แพ็ค!J:J)+SUMIF(ธุรการ!$C:$C,'รับ-จ่าย ประจำวัน'!$B359,ธุรการ!J:J)+SUMIF(เส้นแต่งหน้าขนมปัง!$C:$C,'รับ-จ่าย ประจำวัน'!$B359,เส้นแต่งหน้าขนมปัง!J:J)+SUMIF('วางแผนBC,CJ'!$C:$C,'รับ-จ่าย ประจำวัน'!$B359,'วางแผนBC,CJ'!J:J)+SUMIF(RD!$C:$C,'รับ-จ่าย ประจำวัน'!$B359,RD!J:J)+SUMIF('FG,ออนไล,คัดแยก'!$C:$C,'รับ-จ่าย ประจำวัน'!$B359,'FG,ออนไล,คัดแยก'!J:J)</f>
        <v>0</v>
      </c>
      <c r="AR359" s="16">
        <f>SUMIF(เตรียมส่วนผสม!$C:$C,'รับ-จ่าย ประจำวัน'!$B359,เตรียมส่วนผสม!K:K)+SUMIF(กวนไส้!$C:$C,'รับ-จ่าย ประจำวัน'!$B359,กวนไส้!K:K)+SUMIF(ผลิต1!$C:$C,'รับ-จ่าย ประจำวัน'!$B359,ผลิต1!K:K)+SUMIF(ผลิต2!$C:$C,'รับ-จ่าย ประจำวัน'!$B359,ผลิต2!K:K)+SUMIF(เส้นแต่งหน้าขนมเค้ก!$C:$C,'รับ-จ่าย ประจำวัน'!$B359,เส้นแต่งหน้าขนมเค้ก!K:K)+SUMIF(แพ็ค!$C:$C,'รับ-จ่าย ประจำวัน'!$B359,แพ็ค!K:K)+SUMIF(ธุรการ!$C:$C,'รับ-จ่าย ประจำวัน'!$B359,ธุรการ!K:K)+SUMIF(เส้นแต่งหน้าขนมปัง!$C:$C,'รับ-จ่าย ประจำวัน'!$B359,เส้นแต่งหน้าขนมปัง!K:K)+SUMIF('วางแผนBC,CJ'!$C:$C,'รับ-จ่าย ประจำวัน'!$B359,'วางแผนBC,CJ'!K:K)+SUMIF(RD!$C:$C,'รับ-จ่าย ประจำวัน'!$B359,RD!K:K)+SUMIF('FG,ออนไล,คัดแยก'!$C:$C,'รับ-จ่าย ประจำวัน'!$B359,'FG,ออนไล,คัดแยก'!K:K)</f>
        <v>2</v>
      </c>
      <c r="AS359" s="16">
        <f>SUMIF(เตรียมส่วนผสม!$C:$C,'รับ-จ่าย ประจำวัน'!$B359,เตรียมส่วนผสม!L:L)+SUMIF(กวนไส้!$C:$C,'รับ-จ่าย ประจำวัน'!$B359,กวนไส้!L:L)+SUMIF(ผลิต1!$C:$C,'รับ-จ่าย ประจำวัน'!$B359,ผลิต1!L:L)+SUMIF(ผลิต2!$C:$C,'รับ-จ่าย ประจำวัน'!$B359,ผลิต2!L:L)+SUMIF(เส้นแต่งหน้าขนมเค้ก!$C:$C,'รับ-จ่าย ประจำวัน'!$B359,เส้นแต่งหน้าขนมเค้ก!L:L)+SUMIF(แพ็ค!$C:$C,'รับ-จ่าย ประจำวัน'!$B359,แพ็ค!L:L)+SUMIF(ธุรการ!$C:$C,'รับ-จ่าย ประจำวัน'!$B359,ธุรการ!L:L)+SUMIF(เส้นแต่งหน้าขนมปัง!$C:$C,'รับ-จ่าย ประจำวัน'!$B359,เส้นแต่งหน้าขนมปัง!L:L)+SUMIF('วางแผนBC,CJ'!$C:$C,'รับ-จ่าย ประจำวัน'!$B359,'วางแผนBC,CJ'!L:L)+SUMIF(RD!$C:$C,'รับ-จ่าย ประจำวัน'!$B359,RD!L:L)+SUMIF('FG,ออนไล,คัดแยก'!$C:$C,'รับ-จ่าย ประจำวัน'!$B359,'FG,ออนไล,คัดแยก'!L:L)</f>
        <v>0</v>
      </c>
      <c r="AT359" s="16">
        <f>SUMIF(เตรียมส่วนผสม!$C:$C,'รับ-จ่าย ประจำวัน'!$B359,เตรียมส่วนผสม!M:M)+SUMIF(กวนไส้!$C:$C,'รับ-จ่าย ประจำวัน'!$B359,กวนไส้!M:M)+SUMIF(ผลิต1!$C:$C,'รับ-จ่าย ประจำวัน'!$B359,ผลิต1!M:M)+SUMIF(ผลิต2!$C:$C,'รับ-จ่าย ประจำวัน'!$B359,ผลิต2!M:M)+SUMIF(เส้นแต่งหน้าขนมเค้ก!$C:$C,'รับ-จ่าย ประจำวัน'!$B359,เส้นแต่งหน้าขนมเค้ก!M:M)+SUMIF(แพ็ค!$C:$C,'รับ-จ่าย ประจำวัน'!$B359,แพ็ค!M:M)+SUMIF(ธุรการ!$C:$C,'รับ-จ่าย ประจำวัน'!$B359,ธุรการ!M:M)+SUMIF(เส้นแต่งหน้าขนมปัง!$C:$C,'รับ-จ่าย ประจำวัน'!$B359,เส้นแต่งหน้าขนมปัง!M:M)+SUMIF('วางแผนBC,CJ'!$C:$C,'รับ-จ่าย ประจำวัน'!$B359,'วางแผนBC,CJ'!M:M)+SUMIF(RD!$C:$C,'รับ-จ่าย ประจำวัน'!$B359,RD!M:M)+SUMIF('FG,ออนไล,คัดแยก'!$C:$C,'รับ-จ่าย ประจำวัน'!$B359,'FG,ออนไล,คัดแยก'!M:M)</f>
        <v>0</v>
      </c>
      <c r="AU359" s="16">
        <f>SUMIF(เตรียมส่วนผสม!$C:$C,'รับ-จ่าย ประจำวัน'!$B359,เตรียมส่วนผสม!N:N)+SUMIF(กวนไส้!$C:$C,'รับ-จ่าย ประจำวัน'!$B359,กวนไส้!N:N)+SUMIF(ผลิต1!$C:$C,'รับ-จ่าย ประจำวัน'!$B359,ผลิต1!N:N)+SUMIF(ผลิต2!$C:$C,'รับ-จ่าย ประจำวัน'!$B359,ผลิต2!N:N)+SUMIF(เส้นแต่งหน้าขนมเค้ก!$C:$C,'รับ-จ่าย ประจำวัน'!$B359,เส้นแต่งหน้าขนมเค้ก!N:N)+SUMIF(แพ็ค!$C:$C,'รับ-จ่าย ประจำวัน'!$B359,แพ็ค!N:N)+SUMIF(ธุรการ!$C:$C,'รับ-จ่าย ประจำวัน'!$B359,ธุรการ!N:N)+SUMIF(เส้นแต่งหน้าขนมปัง!$C:$C,'รับ-จ่าย ประจำวัน'!$B359,เส้นแต่งหน้าขนมปัง!N:N)+SUMIF('วางแผนBC,CJ'!$C:$C,'รับ-จ่าย ประจำวัน'!$B359,'วางแผนBC,CJ'!N:N)+SUMIF(RD!$C:$C,'รับ-จ่าย ประจำวัน'!$B359,RD!N:N)+SUMIF('FG,ออนไล,คัดแยก'!$C:$C,'รับ-จ่าย ประจำวัน'!$B359,'FG,ออนไล,คัดแยก'!N:N)</f>
        <v>0</v>
      </c>
      <c r="AV359" s="16">
        <f>SUMIF(เตรียมส่วนผสม!$C:$C,'รับ-จ่าย ประจำวัน'!$B359,เตรียมส่วนผสม!O:O)+SUMIF(กวนไส้!$C:$C,'รับ-จ่าย ประจำวัน'!$B359,กวนไส้!O:O)+SUMIF(ผลิต1!$C:$C,'รับ-จ่าย ประจำวัน'!$B359,ผลิต1!O:O)+SUMIF(ผลิต2!$C:$C,'รับ-จ่าย ประจำวัน'!$B359,ผลิต2!O:O)+SUMIF(เส้นแต่งหน้าขนมเค้ก!$C:$C,'รับ-จ่าย ประจำวัน'!$B359,เส้นแต่งหน้าขนมเค้ก!O:O)+SUMIF(แพ็ค!$C:$C,'รับ-จ่าย ประจำวัน'!$B359,แพ็ค!O:O)+SUMIF(ธุรการ!$C:$C,'รับ-จ่าย ประจำวัน'!$B359,ธุรการ!O:O)+SUMIF(เส้นแต่งหน้าขนมปัง!$C:$C,'รับ-จ่าย ประจำวัน'!$B359,เส้นแต่งหน้าขนมปัง!O:O)+SUMIF('วางแผนBC,CJ'!$C:$C,'รับ-จ่าย ประจำวัน'!$B359,'วางแผนBC,CJ'!O:O)+SUMIF(RD!$C:$C,'รับ-จ่าย ประจำวัน'!$B359,RD!O:O)+SUMIF('FG,ออนไล,คัดแยก'!$C:$C,'รับ-จ่าย ประจำวัน'!$B359,'FG,ออนไล,คัดแยก'!O:O)</f>
        <v>0</v>
      </c>
      <c r="AW359" s="16">
        <f>SUMIF(เตรียมส่วนผสม!$C:$C,'รับ-จ่าย ประจำวัน'!$B359,เตรียมส่วนผสม!P:P)+SUMIF(กวนไส้!$C:$C,'รับ-จ่าย ประจำวัน'!$B359,กวนไส้!P:P)+SUMIF(ผลิต1!$C:$C,'รับ-จ่าย ประจำวัน'!$B359,ผลิต1!P:P)+SUMIF(ผลิต2!$C:$C,'รับ-จ่าย ประจำวัน'!$B359,ผลิต2!P:P)+SUMIF(เส้นแต่งหน้าขนมเค้ก!$C:$C,'รับ-จ่าย ประจำวัน'!$B359,เส้นแต่งหน้าขนมเค้ก!P:P)+SUMIF(แพ็ค!$C:$C,'รับ-จ่าย ประจำวัน'!$B359,แพ็ค!P:P)+SUMIF(ธุรการ!$C:$C,'รับ-จ่าย ประจำวัน'!$B359,ธุรการ!P:P)+SUMIF(เส้นแต่งหน้าขนมปัง!$C:$C,'รับ-จ่าย ประจำวัน'!$B359,เส้นแต่งหน้าขนมปัง!P:P)+SUMIF('วางแผนBC,CJ'!$C:$C,'รับ-จ่าย ประจำวัน'!$B359,'วางแผนBC,CJ'!P:P)+SUMIF(RD!$C:$C,'รับ-จ่าย ประจำวัน'!$B359,RD!P:P)+SUMIF('FG,ออนไล,คัดแยก'!$C:$C,'รับ-จ่าย ประจำวัน'!$B359,'FG,ออนไล,คัดแยก'!P:P)</f>
        <v>0</v>
      </c>
      <c r="AX359" s="16">
        <f>SUMIF(เตรียมส่วนผสม!$C:$C,'รับ-จ่าย ประจำวัน'!$B359,เตรียมส่วนผสม!Q:Q)+SUMIF(กวนไส้!$C:$C,'รับ-จ่าย ประจำวัน'!$B359,กวนไส้!Q:Q)+SUMIF(ผลิต1!$C:$C,'รับ-จ่าย ประจำวัน'!$B359,ผลิต1!Q:Q)+SUMIF(ผลิต2!$C:$C,'รับ-จ่าย ประจำวัน'!$B359,ผลิต2!Q:Q)+SUMIF(เส้นแต่งหน้าขนมเค้ก!$C:$C,'รับ-จ่าย ประจำวัน'!$B359,เส้นแต่งหน้าขนมเค้ก!Q:Q)+SUMIF(แพ็ค!$C:$C,'รับ-จ่าย ประจำวัน'!$B359,แพ็ค!Q:Q)+SUMIF(ธุรการ!$C:$C,'รับ-จ่าย ประจำวัน'!$B359,ธุรการ!Q:Q)+SUMIF(เส้นแต่งหน้าขนมปัง!$C:$C,'รับ-จ่าย ประจำวัน'!$B359,เส้นแต่งหน้าขนมปัง!Q:Q)+SUMIF('วางแผนBC,CJ'!$C:$C,'รับ-จ่าย ประจำวัน'!$B359,'วางแผนBC,CJ'!Q:Q)+SUMIF(RD!$C:$C,'รับ-จ่าย ประจำวัน'!$B359,RD!Q:Q)+SUMIF('FG,ออนไล,คัดแยก'!$C:$C,'รับ-จ่าย ประจำวัน'!$B359,'FG,ออนไล,คัดแยก'!Q:Q)</f>
        <v>2</v>
      </c>
      <c r="AY359" s="16">
        <f>SUMIF(เตรียมส่วนผสม!$C:$C,'รับ-จ่าย ประจำวัน'!$B359,เตรียมส่วนผสม!R:R)+SUMIF(กวนไส้!$C:$C,'รับ-จ่าย ประจำวัน'!$B359,กวนไส้!R:R)+SUMIF(ผลิต1!$C:$C,'รับ-จ่าย ประจำวัน'!$B359,ผลิต1!R:R)+SUMIF(ผลิต2!$C:$C,'รับ-จ่าย ประจำวัน'!$B359,ผลิต2!R:R)+SUMIF(เส้นแต่งหน้าขนมเค้ก!$C:$C,'รับ-จ่าย ประจำวัน'!$B359,เส้นแต่งหน้าขนมเค้ก!R:R)+SUMIF(แพ็ค!$C:$C,'รับ-จ่าย ประจำวัน'!$B359,แพ็ค!R:R)+SUMIF(ธุรการ!$C:$C,'รับ-จ่าย ประจำวัน'!$B359,ธุรการ!R:R)+SUMIF(เส้นแต่งหน้าขนมปัง!$C:$C,'รับ-จ่าย ประจำวัน'!$B359,เส้นแต่งหน้าขนมปัง!R:R)+SUMIF('วางแผนBC,CJ'!$C:$C,'รับ-จ่าย ประจำวัน'!$B359,'วางแผนBC,CJ'!R:R)+SUMIF(RD!$C:$C,'รับ-จ่าย ประจำวัน'!$B359,RD!R:R)+SUMIF('FG,ออนไล,คัดแยก'!$C:$C,'รับ-จ่าย ประจำวัน'!$B359,'FG,ออนไล,คัดแยก'!R:R)</f>
        <v>2</v>
      </c>
      <c r="AZ359" s="16">
        <f>SUMIF(เตรียมส่วนผสม!$C:$C,'รับ-จ่าย ประจำวัน'!$B359,เตรียมส่วนผสม!S:S)+SUMIF(กวนไส้!$C:$C,'รับ-จ่าย ประจำวัน'!$B359,กวนไส้!S:S)+SUMIF(ผลิต1!$C:$C,'รับ-จ่าย ประจำวัน'!$B359,ผลิต1!S:S)+SUMIF(ผลิต2!$C:$C,'รับ-จ่าย ประจำวัน'!$B359,ผลิต2!S:S)+SUMIF(เส้นแต่งหน้าขนมเค้ก!$C:$C,'รับ-จ่าย ประจำวัน'!$B359,เส้นแต่งหน้าขนมเค้ก!S:S)+SUMIF(แพ็ค!$C:$C,'รับ-จ่าย ประจำวัน'!$B359,แพ็ค!S:S)+SUMIF(ธุรการ!$C:$C,'รับ-จ่าย ประจำวัน'!$B359,ธุรการ!S:S)+SUMIF(เส้นแต่งหน้าขนมปัง!$C:$C,'รับ-จ่าย ประจำวัน'!$B359,เส้นแต่งหน้าขนมปัง!S:S)+SUMIF('วางแผนBC,CJ'!$C:$C,'รับ-จ่าย ประจำวัน'!$B359,'วางแผนBC,CJ'!S:S)+SUMIF(RD!$C:$C,'รับ-จ่าย ประจำวัน'!$B359,RD!S:S)+SUMIF('FG,ออนไล,คัดแยก'!$C:$C,'รับ-จ่าย ประจำวัน'!$B359,'FG,ออนไล,คัดแยก'!S:S)</f>
        <v>0</v>
      </c>
      <c r="BA359" s="16">
        <f>SUMIF(เตรียมส่วนผสม!$C:$C,'รับ-จ่าย ประจำวัน'!$B359,เตรียมส่วนผสม!T:T)+SUMIF(กวนไส้!$C:$C,'รับ-จ่าย ประจำวัน'!$B359,กวนไส้!T:T)+SUMIF(ผลิต1!$C:$C,'รับ-จ่าย ประจำวัน'!$B359,ผลิต1!T:T)+SUMIF(ผลิต2!$C:$C,'รับ-จ่าย ประจำวัน'!$B359,ผลิต2!T:T)+SUMIF(เส้นแต่งหน้าขนมเค้ก!$C:$C,'รับ-จ่าย ประจำวัน'!$B359,เส้นแต่งหน้าขนมเค้ก!T:T)+SUMIF(แพ็ค!$C:$C,'รับ-จ่าย ประจำวัน'!$B359,แพ็ค!T:T)+SUMIF(ธุรการ!$C:$C,'รับ-จ่าย ประจำวัน'!$B359,ธุรการ!T:T)+SUMIF(เส้นแต่งหน้าขนมปัง!$C:$C,'รับ-จ่าย ประจำวัน'!$B359,เส้นแต่งหน้าขนมปัง!T:T)+SUMIF('วางแผนBC,CJ'!$C:$C,'รับ-จ่าย ประจำวัน'!$B359,'วางแผนBC,CJ'!T:T)+SUMIF(RD!$C:$C,'รับ-จ่าย ประจำวัน'!$B359,RD!T:T)+SUMIF('FG,ออนไล,คัดแยก'!$C:$C,'รับ-จ่าย ประจำวัน'!$B359,'FG,ออนไล,คัดแยก'!T:T)</f>
        <v>0</v>
      </c>
      <c r="BB359" s="16">
        <f>SUMIF(เตรียมส่วนผสม!$C:$C,'รับ-จ่าย ประจำวัน'!$B359,เตรียมส่วนผสม!U:U)+SUMIF(กวนไส้!$C:$C,'รับ-จ่าย ประจำวัน'!$B359,กวนไส้!U:U)+SUMIF(ผลิต1!$C:$C,'รับ-จ่าย ประจำวัน'!$B359,ผลิต1!U:U)+SUMIF(ผลิต2!$C:$C,'รับ-จ่าย ประจำวัน'!$B359,ผลิต2!U:U)+SUMIF(เส้นแต่งหน้าขนมเค้ก!$C:$C,'รับ-จ่าย ประจำวัน'!$B359,เส้นแต่งหน้าขนมเค้ก!U:U)+SUMIF(แพ็ค!$C:$C,'รับ-จ่าย ประจำวัน'!$B359,แพ็ค!U:U)+SUMIF(ธุรการ!$C:$C,'รับ-จ่าย ประจำวัน'!$B359,ธุรการ!U:U)+SUMIF(เส้นแต่งหน้าขนมปัง!$C:$C,'รับ-จ่าย ประจำวัน'!$B359,เส้นแต่งหน้าขนมปัง!U:U)+SUMIF('วางแผนBC,CJ'!$C:$C,'รับ-จ่าย ประจำวัน'!$B359,'วางแผนBC,CJ'!U:U)+SUMIF(RD!$C:$C,'รับ-จ่าย ประจำวัน'!$B359,RD!U:U)+SUMIF('FG,ออนไล,คัดแยก'!$C:$C,'รับ-จ่าย ประจำวัน'!$B359,'FG,ออนไล,คัดแยก'!U:U)</f>
        <v>0</v>
      </c>
      <c r="BC359" s="16">
        <f>SUMIF(เตรียมส่วนผสม!$C:$C,'รับ-จ่าย ประจำวัน'!$B359,เตรียมส่วนผสม!V:V)+SUMIF(กวนไส้!$C:$C,'รับ-จ่าย ประจำวัน'!$B359,กวนไส้!V:V)+SUMIF(ผลิต1!$C:$C,'รับ-จ่าย ประจำวัน'!$B359,ผลิต1!V:V)+SUMIF(ผลิต2!$C:$C,'รับ-จ่าย ประจำวัน'!$B359,ผลิต2!V:V)+SUMIF(เส้นแต่งหน้าขนมเค้ก!$C:$C,'รับ-จ่าย ประจำวัน'!$B359,เส้นแต่งหน้าขนมเค้ก!V:V)+SUMIF(แพ็ค!$C:$C,'รับ-จ่าย ประจำวัน'!$B359,แพ็ค!V:V)+SUMIF(ธุรการ!$C:$C,'รับ-จ่าย ประจำวัน'!$B359,ธุรการ!V:V)+SUMIF(เส้นแต่งหน้าขนมปัง!$C:$C,'รับ-จ่าย ประจำวัน'!$B359,เส้นแต่งหน้าขนมปัง!V:V)+SUMIF('วางแผนBC,CJ'!$C:$C,'รับ-จ่าย ประจำวัน'!$B359,'วางแผนBC,CJ'!V:V)+SUMIF(RD!$C:$C,'รับ-จ่าย ประจำวัน'!$B359,RD!V:V)+SUMIF('FG,ออนไล,คัดแยก'!$C:$C,'รับ-จ่าย ประจำวัน'!$B359,'FG,ออนไล,คัดแยก'!V:V)</f>
        <v>2</v>
      </c>
      <c r="BD359" s="16">
        <f>SUMIF(เตรียมส่วนผสม!$C:$C,'รับ-จ่าย ประจำวัน'!$B359,เตรียมส่วนผสม!W:W)+SUMIF(กวนไส้!$C:$C,'รับ-จ่าย ประจำวัน'!$B359,กวนไส้!W:W)+SUMIF(ผลิต1!$C:$C,'รับ-จ่าย ประจำวัน'!$B359,ผลิต1!W:W)+SUMIF(ผลิต2!$C:$C,'รับ-จ่าย ประจำวัน'!$B359,ผลิต2!W:W)+SUMIF(เส้นแต่งหน้าขนมเค้ก!$C:$C,'รับ-จ่าย ประจำวัน'!$B359,เส้นแต่งหน้าขนมเค้ก!W:W)+SUMIF(แพ็ค!$C:$C,'รับ-จ่าย ประจำวัน'!$B359,แพ็ค!W:W)+SUMIF(ธุรการ!$C:$C,'รับ-จ่าย ประจำวัน'!$B359,ธุรการ!W:W)+SUMIF(เส้นแต่งหน้าขนมปัง!$C:$C,'รับ-จ่าย ประจำวัน'!$B359,เส้นแต่งหน้าขนมปัง!W:W)+SUMIF('วางแผนBC,CJ'!$C:$C,'รับ-จ่าย ประจำวัน'!$B359,'วางแผนBC,CJ'!W:W)+SUMIF(RD!$C:$C,'รับ-จ่าย ประจำวัน'!$B359,RD!W:W)+SUMIF('FG,ออนไล,คัดแยก'!$C:$C,'รับ-จ่าย ประจำวัน'!$B359,'FG,ออนไล,คัดแยก'!W:W)</f>
        <v>1</v>
      </c>
      <c r="BE359" s="16">
        <f>SUMIF(เตรียมส่วนผสม!$C:$C,'รับ-จ่าย ประจำวัน'!$B359,เตรียมส่วนผสม!X:X)+SUMIF(กวนไส้!$C:$C,'รับ-จ่าย ประจำวัน'!$B359,กวนไส้!X:X)+SUMIF(ผลิต1!$C:$C,'รับ-จ่าย ประจำวัน'!$B359,ผลิต1!X:X)+SUMIF(ผลิต2!$C:$C,'รับ-จ่าย ประจำวัน'!$B359,ผลิต2!X:X)+SUMIF(เส้นแต่งหน้าขนมเค้ก!$C:$C,'รับ-จ่าย ประจำวัน'!$B359,เส้นแต่งหน้าขนมเค้ก!X:X)+SUMIF(แพ็ค!$C:$C,'รับ-จ่าย ประจำวัน'!$B359,แพ็ค!X:X)+SUMIF(ธุรการ!$C:$C,'รับ-จ่าย ประจำวัน'!$B359,ธุรการ!X:X)+SUMIF(เส้นแต่งหน้าขนมปัง!$C:$C,'รับ-จ่าย ประจำวัน'!$B359,เส้นแต่งหน้าขนมปัง!X:X)+SUMIF('วางแผนBC,CJ'!$C:$C,'รับ-จ่าย ประจำวัน'!$B359,'วางแผนBC,CJ'!X:X)+SUMIF(RD!$C:$C,'รับ-จ่าย ประจำวัน'!$B359,RD!X:X)+SUMIF('FG,ออนไล,คัดแยก'!$C:$C,'รับ-จ่าย ประจำวัน'!$B359,'FG,ออนไล,คัดแยก'!X:X)</f>
        <v>0</v>
      </c>
      <c r="BF359" s="16">
        <f>SUMIF(เตรียมส่วนผสม!$C:$C,'รับ-จ่าย ประจำวัน'!$B359,เตรียมส่วนผสม!Y:Y)+SUMIF(กวนไส้!$C:$C,'รับ-จ่าย ประจำวัน'!$B359,กวนไส้!Y:Y)+SUMIF(ผลิต1!$C:$C,'รับ-จ่าย ประจำวัน'!$B359,ผลิต1!Y:Y)+SUMIF(ผลิต2!$C:$C,'รับ-จ่าย ประจำวัน'!$B359,ผลิต2!Y:Y)+SUMIF(เส้นแต่งหน้าขนมเค้ก!$C:$C,'รับ-จ่าย ประจำวัน'!$B359,เส้นแต่งหน้าขนมเค้ก!Y:Y)+SUMIF(แพ็ค!$C:$C,'รับ-จ่าย ประจำวัน'!$B359,แพ็ค!Y:Y)+SUMIF(ธุรการ!$C:$C,'รับ-จ่าย ประจำวัน'!$B359,ธุรการ!Y:Y)+SUMIF(เส้นแต่งหน้าขนมปัง!$C:$C,'รับ-จ่าย ประจำวัน'!$B359,เส้นแต่งหน้าขนมปัง!Y:Y)+SUMIF('วางแผนBC,CJ'!$C:$C,'รับ-จ่าย ประจำวัน'!$B359,'วางแผนBC,CJ'!Y:Y)+SUMIF(RD!$C:$C,'รับ-จ่าย ประจำวัน'!$B359,RD!Y:Y)+SUMIF('FG,ออนไล,คัดแยก'!$C:$C,'รับ-จ่าย ประจำวัน'!$B359,'FG,ออนไล,คัดแยก'!Y:Y)</f>
        <v>0</v>
      </c>
      <c r="BG359" s="16">
        <f>SUMIF(เตรียมส่วนผสม!$C:$C,'รับ-จ่าย ประจำวัน'!$B359,เตรียมส่วนผสม!Z:Z)+SUMIF(กวนไส้!$C:$C,'รับ-จ่าย ประจำวัน'!$B359,กวนไส้!Z:Z)+SUMIF(ผลิต1!$C:$C,'รับ-จ่าย ประจำวัน'!$B359,ผลิต1!Z:Z)+SUMIF(ผลิต2!$C:$C,'รับ-จ่าย ประจำวัน'!$B359,ผลิต2!Z:Z)+SUMIF(เส้นแต่งหน้าขนมเค้ก!$C:$C,'รับ-จ่าย ประจำวัน'!$B359,เส้นแต่งหน้าขนมเค้ก!Z:Z)+SUMIF(แพ็ค!$C:$C,'รับ-จ่าย ประจำวัน'!$B359,แพ็ค!Z:Z)+SUMIF(ธุรการ!$C:$C,'รับ-จ่าย ประจำวัน'!$B359,ธุรการ!Z:Z)+SUMIF(เส้นแต่งหน้าขนมปัง!$C:$C,'รับ-จ่าย ประจำวัน'!$B359,เส้นแต่งหน้าขนมปัง!Z:Z)+SUMIF('วางแผนBC,CJ'!$C:$C,'รับ-จ่าย ประจำวัน'!$B359,'วางแผนBC,CJ'!Z:Z)+SUMIF(RD!$C:$C,'รับ-จ่าย ประจำวัน'!$B359,RD!Z:Z)+SUMIF('FG,ออนไล,คัดแยก'!$C:$C,'รับ-จ่าย ประจำวัน'!$B359,'FG,ออนไล,คัดแยก'!Z:Z)</f>
        <v>0</v>
      </c>
      <c r="BH359" s="16">
        <f>SUMIF(เตรียมส่วนผสม!$C:$C,'รับ-จ่าย ประจำวัน'!$B359,เตรียมส่วนผสม!AA:AA)+SUMIF(กวนไส้!$C:$C,'รับ-จ่าย ประจำวัน'!$B359,กวนไส้!AA:AA)+SUMIF(ผลิต1!$C:$C,'รับ-จ่าย ประจำวัน'!$B359,ผลิต1!AA:AA)+SUMIF(ผลิต2!$C:$C,'รับ-จ่าย ประจำวัน'!$B359,ผลิต2!AA:AA)+SUMIF(เส้นแต่งหน้าขนมเค้ก!$C:$C,'รับ-จ่าย ประจำวัน'!$B359,เส้นแต่งหน้าขนมเค้ก!AA:AA)+SUMIF(แพ็ค!$C:$C,'รับ-จ่าย ประจำวัน'!$B359,แพ็ค!AA:AA)+SUMIF(ธุรการ!$C:$C,'รับ-จ่าย ประจำวัน'!$B359,ธุรการ!AA:AA)+SUMIF(เส้นแต่งหน้าขนมปัง!$C:$C,'รับ-จ่าย ประจำวัน'!$B359,เส้นแต่งหน้าขนมปัง!AA:AA)+SUMIF('วางแผนBC,CJ'!$C:$C,'รับ-จ่าย ประจำวัน'!$B359,'วางแผนBC,CJ'!AA:AA)+SUMIF(RD!$C:$C,'รับ-จ่าย ประจำวัน'!$B359,RD!AA:AA)+SUMIF('FG,ออนไล,คัดแยก'!$C:$C,'รับ-จ่าย ประจำวัน'!$B359,'FG,ออนไล,คัดแยก'!AA:AA)</f>
        <v>0</v>
      </c>
      <c r="BI359" s="16">
        <f>SUMIF(เตรียมส่วนผสม!$C:$C,'รับ-จ่าย ประจำวัน'!$B359,เตรียมส่วนผสม!AB:AB)+SUMIF(กวนไส้!$C:$C,'รับ-จ่าย ประจำวัน'!$B359,กวนไส้!AB:AB)+SUMIF(ผลิต1!$C:$C,'รับ-จ่าย ประจำวัน'!$B359,ผลิต1!AB:AB)+SUMIF(ผลิต2!$C:$C,'รับ-จ่าย ประจำวัน'!$B359,ผลิต2!AB:AB)+SUMIF(เส้นแต่งหน้าขนมเค้ก!$C:$C,'รับ-จ่าย ประจำวัน'!$B359,เส้นแต่งหน้าขนมเค้ก!AB:AB)+SUMIF(แพ็ค!$C:$C,'รับ-จ่าย ประจำวัน'!$B359,แพ็ค!AB:AB)+SUMIF(ธุรการ!$C:$C,'รับ-จ่าย ประจำวัน'!$B359,ธุรการ!AB:AB)+SUMIF(เส้นแต่งหน้าขนมปัง!$C:$C,'รับ-จ่าย ประจำวัน'!$B359,เส้นแต่งหน้าขนมปัง!AB:AB)+SUMIF('วางแผนBC,CJ'!$C:$C,'รับ-จ่าย ประจำวัน'!$B359,'วางแผนBC,CJ'!AB:AB)+SUMIF(RD!$C:$C,'รับ-จ่าย ประจำวัน'!$B359,RD!AB:AB)+SUMIF('FG,ออนไล,คัดแยก'!$C:$C,'รับ-จ่าย ประจำวัน'!$B359,'FG,ออนไล,คัดแยก'!AB:AB)</f>
        <v>1</v>
      </c>
      <c r="BJ359" s="16">
        <f>SUMIF(เตรียมส่วนผสม!$C:$C,'รับ-จ่าย ประจำวัน'!$B359,เตรียมส่วนผสม!AC:AC)+SUMIF(กวนไส้!$C:$C,'รับ-จ่าย ประจำวัน'!$B359,กวนไส้!AC:AC)+SUMIF(ผลิต1!$C:$C,'รับ-จ่าย ประจำวัน'!$B359,ผลิต1!AC:AC)+SUMIF(ผลิต2!$C:$C,'รับ-จ่าย ประจำวัน'!$B359,ผลิต2!AC:AC)+SUMIF(เส้นแต่งหน้าขนมเค้ก!$C:$C,'รับ-จ่าย ประจำวัน'!$B359,เส้นแต่งหน้าขนมเค้ก!AC:AC)+SUMIF(แพ็ค!$C:$C,'รับ-จ่าย ประจำวัน'!$B359,แพ็ค!AC:AC)+SUMIF(ธุรการ!$C:$C,'รับ-จ่าย ประจำวัน'!$B359,ธุรการ!AC:AC)+SUMIF(เส้นแต่งหน้าขนมปัง!$C:$C,'รับ-จ่าย ประจำวัน'!$B359,เส้นแต่งหน้าขนมปัง!AC:AC)+SUMIF('วางแผนBC,CJ'!$C:$C,'รับ-จ่าย ประจำวัน'!$B359,'วางแผนBC,CJ'!AC:AC)+SUMIF(RD!$C:$C,'รับ-จ่าย ประจำวัน'!$B359,RD!AC:AC)+SUMIF('FG,ออนไล,คัดแยก'!$C:$C,'รับ-จ่าย ประจำวัน'!$B359,'FG,ออนไล,คัดแยก'!AC:AC)</f>
        <v>0</v>
      </c>
      <c r="BK359" s="16">
        <f>SUMIF(เตรียมส่วนผสม!$C:$C,'รับ-จ่าย ประจำวัน'!$B359,เตรียมส่วนผสม!AD:AD)+SUMIF(กวนไส้!$C:$C,'รับ-จ่าย ประจำวัน'!$B359,กวนไส้!AD:AD)+SUMIF(ผลิต1!$C:$C,'รับ-จ่าย ประจำวัน'!$B359,ผลิต1!AD:AD)+SUMIF(ผลิต2!$C:$C,'รับ-จ่าย ประจำวัน'!$B359,ผลิต2!AD:AD)+SUMIF(เส้นแต่งหน้าขนมเค้ก!$C:$C,'รับ-จ่าย ประจำวัน'!$B359,เส้นแต่งหน้าขนมเค้ก!AD:AD)+SUMIF(แพ็ค!$C:$C,'รับ-จ่าย ประจำวัน'!$B359,แพ็ค!AD:AD)+SUMIF(ธุรการ!$C:$C,'รับ-จ่าย ประจำวัน'!$B359,ธุรการ!AD:AD)+SUMIF(เส้นแต่งหน้าขนมปัง!$C:$C,'รับ-จ่าย ประจำวัน'!$B359,เส้นแต่งหน้าขนมปัง!AD:AD)+SUMIF('วางแผนBC,CJ'!$C:$C,'รับ-จ่าย ประจำวัน'!$B359,'วางแผนBC,CJ'!AD:AD)+SUMIF(RD!$C:$C,'รับ-จ่าย ประจำวัน'!$B359,RD!AD:AD)+SUMIF('FG,ออนไล,คัดแยก'!$C:$C,'รับ-จ่าย ประจำวัน'!$B359,'FG,ออนไล,คัดแยก'!AD:AD)</f>
        <v>2</v>
      </c>
      <c r="BL359" s="16">
        <f>SUMIF(เตรียมส่วนผสม!$C:$C,'รับ-จ่าย ประจำวัน'!$B359,เตรียมส่วนผสม!AE:AE)+SUMIF(กวนไส้!$C:$C,'รับ-จ่าย ประจำวัน'!$B359,กวนไส้!AE:AE)+SUMIF(ผลิต1!$C:$C,'รับ-จ่าย ประจำวัน'!$B359,ผลิต1!AE:AE)+SUMIF(ผลิต2!$C:$C,'รับ-จ่าย ประจำวัน'!$B359,ผลิต2!AE:AE)+SUMIF(เส้นแต่งหน้าขนมเค้ก!$C:$C,'รับ-จ่าย ประจำวัน'!$B359,เส้นแต่งหน้าขนมเค้ก!AE:AE)+SUMIF(แพ็ค!$C:$C,'รับ-จ่าย ประจำวัน'!$B359,แพ็ค!AE:AE)+SUMIF(ธุรการ!$C:$C,'รับ-จ่าย ประจำวัน'!$B359,ธุรการ!AE:AE)+SUMIF(เส้นแต่งหน้าขนมปัง!$C:$C,'รับ-จ่าย ประจำวัน'!$B359,เส้นแต่งหน้าขนมปัง!AE:AE)+SUMIF('วางแผนBC,CJ'!$C:$C,'รับ-จ่าย ประจำวัน'!$B359,'วางแผนBC,CJ'!AE:AE)+SUMIF(RD!$C:$C,'รับ-จ่าย ประจำวัน'!$B359,RD!AE:AE)+SUMIF('FG,ออนไล,คัดแยก'!$C:$C,'รับ-จ่าย ประจำวัน'!$B359,'FG,ออนไล,คัดแยก'!AE:AE)</f>
        <v>0</v>
      </c>
      <c r="BM359" s="16">
        <f>SUMIF(เตรียมส่วนผสม!$C:$C,'รับ-จ่าย ประจำวัน'!$B359,เตรียมส่วนผสม!AF:AF)+SUMIF(กวนไส้!$C:$C,'รับ-จ่าย ประจำวัน'!$B359,กวนไส้!AF:AF)+SUMIF(ผลิต1!$C:$C,'รับ-จ่าย ประจำวัน'!$B359,ผลิต1!AF:AF)+SUMIF(ผลิต2!$C:$C,'รับ-จ่าย ประจำวัน'!$B359,ผลิต2!AF:AF)+SUMIF(เส้นแต่งหน้าขนมเค้ก!$C:$C,'รับ-จ่าย ประจำวัน'!$B359,เส้นแต่งหน้าขนมเค้ก!AF:AF)+SUMIF(แพ็ค!$C:$C,'รับ-จ่าย ประจำวัน'!$B359,แพ็ค!AF:AF)+SUMIF(ธุรการ!$C:$C,'รับ-จ่าย ประจำวัน'!$B359,ธุรการ!AF:AF)+SUMIF(เส้นแต่งหน้าขนมปัง!$C:$C,'รับ-จ่าย ประจำวัน'!$B359,เส้นแต่งหน้าขนมปัง!AF:AF)+SUMIF('วางแผนBC,CJ'!$C:$C,'รับ-จ่าย ประจำวัน'!$B359,'วางแผนBC,CJ'!AF:AF)+SUMIF(RD!$C:$C,'รับ-จ่าย ประจำวัน'!$B359,RD!AF:AF)+SUMIF('FG,ออนไล,คัดแยก'!$C:$C,'รับ-จ่าย ประจำวัน'!$B359,'FG,ออนไล,คัดแยก'!AF:AF)</f>
        <v>0</v>
      </c>
      <c r="BN359" s="16">
        <f>SUMIF(เตรียมส่วนผสม!$C:$C,'รับ-จ่าย ประจำวัน'!$B359,เตรียมส่วนผสม!AG:AG)+SUMIF(กวนไส้!$C:$C,'รับ-จ่าย ประจำวัน'!$B359,กวนไส้!AG:AG)+SUMIF(ผลิต1!$C:$C,'รับ-จ่าย ประจำวัน'!$B359,ผลิต1!AG:AG)+SUMIF(ผลิต2!$C:$C,'รับ-จ่าย ประจำวัน'!$B359,ผลิต2!AG:AG)+SUMIF(เส้นแต่งหน้าขนมเค้ก!$C:$C,'รับ-จ่าย ประจำวัน'!$B359,เส้นแต่งหน้าขนมเค้ก!AG:AG)+SUMIF(แพ็ค!$C:$C,'รับ-จ่าย ประจำวัน'!$B359,แพ็ค!AG:AG)+SUMIF(ธุรการ!$C:$C,'รับ-จ่าย ประจำวัน'!$B359,ธุรการ!AG:AG)+SUMIF(เส้นแต่งหน้าขนมปัง!$C:$C,'รับ-จ่าย ประจำวัน'!$B359,เส้นแต่งหน้าขนมปัง!AG:AG)+SUMIF('วางแผนBC,CJ'!$C:$C,'รับ-จ่าย ประจำวัน'!$B359,'วางแผนBC,CJ'!AG:AG)+SUMIF(RD!$C:$C,'รับ-จ่าย ประจำวัน'!$B359,RD!AG:AG)+SUMIF('FG,ออนไล,คัดแยก'!$C:$C,'รับ-จ่าย ประจำวัน'!$B359,'FG,ออนไล,คัดแยก'!AG:AG)</f>
        <v>0</v>
      </c>
      <c r="BO359" s="16">
        <f>SUMIF(เตรียมส่วนผสม!$C:$C,'รับ-จ่าย ประจำวัน'!$B359,เตรียมส่วนผสม!AH:AH)+SUMIF(กวนไส้!$C:$C,'รับ-จ่าย ประจำวัน'!$B359,กวนไส้!AH:AH)+SUMIF(ผลิต1!$C:$C,'รับ-จ่าย ประจำวัน'!$B359,ผลิต1!AH:AH)+SUMIF(ผลิต2!$C:$C,'รับ-จ่าย ประจำวัน'!$B359,ผลิต2!AH:AH)+SUMIF(เส้นแต่งหน้าขนมเค้ก!$C:$C,'รับ-จ่าย ประจำวัน'!$B359,เส้นแต่งหน้าขนมเค้ก!AH:AH)+SUMIF(แพ็ค!$C:$C,'รับ-จ่าย ประจำวัน'!$B359,แพ็ค!AH:AH)+SUMIF(ธุรการ!$C:$C,'รับ-จ่าย ประจำวัน'!$B359,ธุรการ!AH:AH)+SUMIF(เส้นแต่งหน้าขนมปัง!$C:$C,'รับ-จ่าย ประจำวัน'!$B359,เส้นแต่งหน้าขนมปัง!AH:AH)+SUMIF('วางแผนBC,CJ'!$C:$C,'รับ-จ่าย ประจำวัน'!$B359,'วางแผนBC,CJ'!AH:AH)+SUMIF(RD!$C:$C,'รับ-จ่าย ประจำวัน'!$B359,RD!AH:AH)+SUMIF('FG,ออนไล,คัดแยก'!$C:$C,'รับ-จ่าย ประจำวัน'!$B359,'FG,ออนไล,คัดแยก'!AH:AH)</f>
        <v>0</v>
      </c>
      <c r="BP359" s="16">
        <f>SUMIF(เตรียมส่วนผสม!$C:$C,'รับ-จ่าย ประจำวัน'!$B359,เตรียมส่วนผสม!AI:AI)+SUMIF(กวนไส้!$C:$C,'รับ-จ่าย ประจำวัน'!$B359,กวนไส้!AI:AI)+SUMIF(ผลิต1!$C:$C,'รับ-จ่าย ประจำวัน'!$B359,ผลิต1!AI:AI)+SUMIF(ผลิต2!$C:$C,'รับ-จ่าย ประจำวัน'!$B359,ผลิต2!AI:AI)+SUMIF(เส้นแต่งหน้าขนมเค้ก!$C:$C,'รับ-จ่าย ประจำวัน'!$B359,เส้นแต่งหน้าขนมเค้ก!AI:AI)+SUMIF(แพ็ค!$C:$C,'รับ-จ่าย ประจำวัน'!$B359,แพ็ค!AI:AI)+SUMIF(ธุรการ!$C:$C,'รับ-จ่าย ประจำวัน'!$B359,ธุรการ!AI:AI)+SUMIF(เส้นแต่งหน้าขนมปัง!$C:$C,'รับ-จ่าย ประจำวัน'!$B359,เส้นแต่งหน้าขนมปัง!AI:AI)+SUMIF('วางแผนBC,CJ'!$C:$C,'รับ-จ่าย ประจำวัน'!$B359,'วางแผนBC,CJ'!AI:AI)+SUMIF(RD!$C:$C,'รับ-จ่าย ประจำวัน'!$B359,RD!AI:AI)+SUMIF('FG,ออนไล,คัดแยก'!$C:$C,'รับ-จ่าย ประจำวัน'!$B359,'FG,ออนไล,คัดแยก'!AI:AI)</f>
        <v>0</v>
      </c>
      <c r="BQ359" s="16">
        <f>SUMIF(เตรียมส่วนผสม!$C:$C,'รับ-จ่าย ประจำวัน'!$B359,เตรียมส่วนผสม!AJ:AJ)+SUMIF(กวนไส้!$C:$C,'รับ-จ่าย ประจำวัน'!$B359,กวนไส้!AJ:AJ)+SUMIF(ผลิต1!$C:$C,'รับ-จ่าย ประจำวัน'!$B359,ผลิต1!AJ:AJ)+SUMIF(ผลิต2!$C:$C,'รับ-จ่าย ประจำวัน'!$B359,ผลิต2!AJ:AJ)+SUMIF(เส้นแต่งหน้าขนมเค้ก!$C:$C,'รับ-จ่าย ประจำวัน'!$B359,เส้นแต่งหน้าขนมเค้ก!AJ:AJ)+SUMIF(แพ็ค!$C:$C,'รับ-จ่าย ประจำวัน'!$B359,แพ็ค!AJ:AJ)+SUMIF(ธุรการ!$C:$C,'รับ-จ่าย ประจำวัน'!$B359,ธุรการ!AJ:AJ)+SUMIF(เส้นแต่งหน้าขนมปัง!$C:$C,'รับ-จ่าย ประจำวัน'!$B359,เส้นแต่งหน้าขนมปัง!AJ:AJ)+SUMIF('วางแผนBC,CJ'!$C:$C,'รับ-จ่าย ประจำวัน'!$B359,'วางแผนBC,CJ'!AJ:AJ)+SUMIF(RD!$C:$C,'รับ-จ่าย ประจำวัน'!$B359,RD!AJ:AJ)+SUMIF('FG,ออนไล,คัดแยก'!$C:$C,'รับ-จ่าย ประจำวัน'!$B359,'FG,ออนไล,คัดแยก'!AJ:AJ)</f>
        <v>3</v>
      </c>
      <c r="BR359" s="16">
        <f>SUMIF(เตรียมส่วนผสม!$C:$C,'รับ-จ่าย ประจำวัน'!$B359,เตรียมส่วนผสม!AK:AK)+SUMIF(กวนไส้!$C:$C,'รับ-จ่าย ประจำวัน'!$B359,กวนไส้!AK:AK)+SUMIF(ผลิต1!$C:$C,'รับ-จ่าย ประจำวัน'!$B359,ผลิต1!AK:AK)+SUMIF(ผลิต2!$C:$C,'รับ-จ่าย ประจำวัน'!$B359,ผลิต2!AK:AK)+SUMIF(เส้นแต่งหน้าขนมเค้ก!$C:$C,'รับ-จ่าย ประจำวัน'!$B359,เส้นแต่งหน้าขนมเค้ก!AK:AK)+SUMIF(แพ็ค!$C:$C,'รับ-จ่าย ประจำวัน'!$B359,แพ็ค!AK:AK)+SUMIF(ธุรการ!$C:$C,'รับ-จ่าย ประจำวัน'!$B359,ธุรการ!AK:AK)+SUMIF(เส้นแต่งหน้าขนมปัง!$C:$C,'รับ-จ่าย ประจำวัน'!$B359,เส้นแต่งหน้าขนมปัง!AK:AK)+SUMIF('วางแผนBC,CJ'!$C:$C,'รับ-จ่าย ประจำวัน'!$B359,'วางแผนBC,CJ'!AK:AK)+SUMIF(RD!$C:$C,'รับ-จ่าย ประจำวัน'!$B359,RD!AK:AK)+SUMIF('FG,ออนไล,คัดแยก'!$C:$C,'รับ-จ่าย ประจำวัน'!$B359,'FG,ออนไล,คัดแยก'!AK:AK)</f>
        <v>0</v>
      </c>
      <c r="BS359" s="16">
        <f>SUMIF(เตรียมส่วนผสม!$C:$C,'รับ-จ่าย ประจำวัน'!$B359,เตรียมส่วนผสม!AL:AL)+SUMIF(กวนไส้!$C:$C,'รับ-จ่าย ประจำวัน'!$B359,กวนไส้!AL:AL)+SUMIF(ผลิต1!$C:$C,'รับ-จ่าย ประจำวัน'!$B359,ผลิต1!AL:AL)+SUMIF(ผลิต2!$C:$C,'รับ-จ่าย ประจำวัน'!$B359,ผลิต2!AL:AL)+SUMIF(เส้นแต่งหน้าขนมเค้ก!$C:$C,'รับ-จ่าย ประจำวัน'!$B359,เส้นแต่งหน้าขนมเค้ก!AL:AL)+SUMIF(แพ็ค!$C:$C,'รับ-จ่าย ประจำวัน'!$B359,แพ็ค!AL:AL)+SUMIF(ธุรการ!$C:$C,'รับ-จ่าย ประจำวัน'!$B359,ธุรการ!AL:AL)+SUMIF(เส้นแต่งหน้าขนมปัง!$C:$C,'รับ-จ่าย ประจำวัน'!$B359,เส้นแต่งหน้าขนมปัง!AL:AL)+SUMIF('วางแผนBC,CJ'!$C:$C,'รับ-จ่าย ประจำวัน'!$B359,'วางแผนBC,CJ'!AL:AL)+SUMIF(RD!$C:$C,'รับ-จ่าย ประจำวัน'!$B359,RD!AL:AL)+SUMIF('FG,ออนไล,คัดแยก'!$C:$C,'รับ-จ่าย ประจำวัน'!$B359,'FG,ออนไล,คัดแยก'!AL:AL)</f>
        <v>0</v>
      </c>
      <c r="BT359" s="18">
        <f t="shared" ref="BT359" si="84">AO359+AP359+AQ359+AR359+AS359+AT359+AU359+AV359+AW359+AX359+AY359+AZ359+BA359+BB359+BC359+BD359+BE359+BF359+BG359+BH359+BI359+BJ359+BK359+BL359+BM359+BN359+BO359+BP359+BQ359+BR359+BS359</f>
        <v>15</v>
      </c>
      <c r="BU359" s="116"/>
      <c r="BV359" s="146">
        <f t="shared" ref="BV359" si="85">H359+AN359-BT359</f>
        <v>18</v>
      </c>
      <c r="BW359" s="183">
        <v>15</v>
      </c>
      <c r="BX359" s="172">
        <f>BT359/30</f>
        <v>0.5</v>
      </c>
      <c r="BY359" s="188">
        <f t="shared" si="74"/>
        <v>36</v>
      </c>
      <c r="BZ359" s="180">
        <f t="shared" ref="BZ359" ca="1" si="86">+TODAY()+BY359</f>
        <v>46239</v>
      </c>
      <c r="CA359" s="93"/>
      <c r="CB359" s="93"/>
      <c r="CC359" s="93"/>
      <c r="CD359" s="93"/>
      <c r="CE359" s="93"/>
      <c r="CF359" s="93"/>
      <c r="CG359" s="93"/>
      <c r="CH359" s="93"/>
      <c r="CI359" s="93"/>
      <c r="CJ359" s="97"/>
      <c r="CK359" s="9">
        <f t="shared" si="75"/>
        <v>18</v>
      </c>
    </row>
    <row r="360" spans="1:89" hidden="1" x14ac:dyDescent="0.5">
      <c r="A360" s="149"/>
      <c r="B360" s="37" t="s">
        <v>1068</v>
      </c>
      <c r="C360" s="26" t="s">
        <v>1662</v>
      </c>
      <c r="D360" s="177" t="s">
        <v>1054</v>
      </c>
      <c r="E360" s="28">
        <v>0</v>
      </c>
      <c r="F360" s="159" t="s">
        <v>1605</v>
      </c>
      <c r="G360" s="11" t="s">
        <v>62</v>
      </c>
      <c r="H360" s="12">
        <v>5</v>
      </c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3"/>
      <c r="AF360" s="13"/>
      <c r="AG360" s="13"/>
      <c r="AH360" s="13"/>
      <c r="AI360" s="14"/>
      <c r="AJ360" s="14"/>
      <c r="AK360" s="14"/>
      <c r="AL360" s="14"/>
      <c r="AM360" s="14"/>
      <c r="AN360" s="15">
        <f t="shared" si="69"/>
        <v>0</v>
      </c>
      <c r="AO360" s="16">
        <f>SUMIF(เตรียมส่วนผสม!$C:$C,'รับ-จ่าย ประจำวัน'!$B360,เตรียมส่วนผสม!H:H)+SUMIF(กวนไส้!$C:$C,'รับ-จ่าย ประจำวัน'!$B360,กวนไส้!H:H)+SUMIF(ผลิต1!$C:$C,'รับ-จ่าย ประจำวัน'!$B360,ผลิต1!H:H)+SUMIF(ผลิต2!$C:$C,'รับ-จ่าย ประจำวัน'!$B360,ผลิต2!H:H)+SUMIF(เส้นแต่งหน้าขนมเค้ก!$C:$C,'รับ-จ่าย ประจำวัน'!$B360,เส้นแต่งหน้าขนมเค้ก!H:H)+SUMIF(แพ็ค!$C:$C,'รับ-จ่าย ประจำวัน'!$B360,แพ็ค!H:H)+SUMIF(ธุรการ!$C:$C,'รับ-จ่าย ประจำวัน'!$B360,ธุรการ!H:H)+SUMIF(เส้นแต่งหน้าขนมปัง!$C:$C,'รับ-จ่าย ประจำวัน'!$B360,เส้นแต่งหน้าขนมปัง!H:H)+SUMIF('วางแผนBC,CJ'!$C:$C,'รับ-จ่าย ประจำวัน'!$B360,'วางแผนBC,CJ'!H:H)+SUMIF(RD!$C:$C,'รับ-จ่าย ประจำวัน'!$B360,RD!H:H)+SUMIF('FG,ออนไล,คัดแยก'!$C:$C,'รับ-จ่าย ประจำวัน'!$B360,'FG,ออนไล,คัดแยก'!H:H)</f>
        <v>0</v>
      </c>
      <c r="AP360" s="16">
        <f>SUMIF(เตรียมส่วนผสม!$C:$C,'รับ-จ่าย ประจำวัน'!$B360,เตรียมส่วนผสม!I:I)+SUMIF(กวนไส้!$C:$C,'รับ-จ่าย ประจำวัน'!$B360,กวนไส้!I:I)+SUMIF(ผลิต1!$C:$C,'รับ-จ่าย ประจำวัน'!$B360,ผลิต1!I:I)+SUMIF(ผลิต2!$C:$C,'รับ-จ่าย ประจำวัน'!$B360,ผลิต2!I:I)+SUMIF(เส้นแต่งหน้าขนมเค้ก!$C:$C,'รับ-จ่าย ประจำวัน'!$B360,เส้นแต่งหน้าขนมเค้ก!I:I)+SUMIF(แพ็ค!$C:$C,'รับ-จ่าย ประจำวัน'!$B360,แพ็ค!I:I)+SUMIF(ธุรการ!$C:$C,'รับ-จ่าย ประจำวัน'!$B360,ธุรการ!I:I)+SUMIF(เส้นแต่งหน้าขนมปัง!$C:$C,'รับ-จ่าย ประจำวัน'!$B360,เส้นแต่งหน้าขนมปัง!I:I)+SUMIF('วางแผนBC,CJ'!$C:$C,'รับ-จ่าย ประจำวัน'!$B360,'วางแผนBC,CJ'!I:I)+SUMIF(RD!$C:$C,'รับ-จ่าย ประจำวัน'!$B360,RD!I:I)+SUMIF('FG,ออนไล,คัดแยก'!$C:$C,'รับ-จ่าย ประจำวัน'!$B360,'FG,ออนไล,คัดแยก'!I:I)</f>
        <v>0</v>
      </c>
      <c r="AQ360" s="16">
        <f>SUMIF(เตรียมส่วนผสม!$C:$C,'รับ-จ่าย ประจำวัน'!$B360,เตรียมส่วนผสม!J:J)+SUMIF(กวนไส้!$C:$C,'รับ-จ่าย ประจำวัน'!$B360,กวนไส้!J:J)+SUMIF(ผลิต1!$C:$C,'รับ-จ่าย ประจำวัน'!$B360,ผลิต1!J:J)+SUMIF(ผลิต2!$C:$C,'รับ-จ่าย ประจำวัน'!$B360,ผลิต2!J:J)+SUMIF(เส้นแต่งหน้าขนมเค้ก!$C:$C,'รับ-จ่าย ประจำวัน'!$B360,เส้นแต่งหน้าขนมเค้ก!J:J)+SUMIF(แพ็ค!$C:$C,'รับ-จ่าย ประจำวัน'!$B360,แพ็ค!J:J)+SUMIF(ธุรการ!$C:$C,'รับ-จ่าย ประจำวัน'!$B360,ธุรการ!J:J)+SUMIF(เส้นแต่งหน้าขนมปัง!$C:$C,'รับ-จ่าย ประจำวัน'!$B360,เส้นแต่งหน้าขนมปัง!J:J)+SUMIF('วางแผนBC,CJ'!$C:$C,'รับ-จ่าย ประจำวัน'!$B360,'วางแผนBC,CJ'!J:J)+SUMIF(RD!$C:$C,'รับ-จ่าย ประจำวัน'!$B360,RD!J:J)+SUMIF('FG,ออนไล,คัดแยก'!$C:$C,'รับ-จ่าย ประจำวัน'!$B360,'FG,ออนไล,คัดแยก'!J:J)</f>
        <v>0</v>
      </c>
      <c r="AR360" s="16">
        <f>SUMIF(เตรียมส่วนผสม!$C:$C,'รับ-จ่าย ประจำวัน'!$B360,เตรียมส่วนผสม!K:K)+SUMIF(กวนไส้!$C:$C,'รับ-จ่าย ประจำวัน'!$B360,กวนไส้!K:K)+SUMIF(ผลิต1!$C:$C,'รับ-จ่าย ประจำวัน'!$B360,ผลิต1!K:K)+SUMIF(ผลิต2!$C:$C,'รับ-จ่าย ประจำวัน'!$B360,ผลิต2!K:K)+SUMIF(เส้นแต่งหน้าขนมเค้ก!$C:$C,'รับ-จ่าย ประจำวัน'!$B360,เส้นแต่งหน้าขนมเค้ก!K:K)+SUMIF(แพ็ค!$C:$C,'รับ-จ่าย ประจำวัน'!$B360,แพ็ค!K:K)+SUMIF(ธุรการ!$C:$C,'รับ-จ่าย ประจำวัน'!$B360,ธุรการ!K:K)+SUMIF(เส้นแต่งหน้าขนมปัง!$C:$C,'รับ-จ่าย ประจำวัน'!$B360,เส้นแต่งหน้าขนมปัง!K:K)+SUMIF('วางแผนBC,CJ'!$C:$C,'รับ-จ่าย ประจำวัน'!$B360,'วางแผนBC,CJ'!K:K)+SUMIF(RD!$C:$C,'รับ-จ่าย ประจำวัน'!$B360,RD!K:K)+SUMIF('FG,ออนไล,คัดแยก'!$C:$C,'รับ-จ่าย ประจำวัน'!$B360,'FG,ออนไล,คัดแยก'!K:K)</f>
        <v>0</v>
      </c>
      <c r="AS360" s="16">
        <f>SUMIF(เตรียมส่วนผสม!$C:$C,'รับ-จ่าย ประจำวัน'!$B360,เตรียมส่วนผสม!L:L)+SUMIF(กวนไส้!$C:$C,'รับ-จ่าย ประจำวัน'!$B360,กวนไส้!L:L)+SUMIF(ผลิต1!$C:$C,'รับ-จ่าย ประจำวัน'!$B360,ผลิต1!L:L)+SUMIF(ผลิต2!$C:$C,'รับ-จ่าย ประจำวัน'!$B360,ผลิต2!L:L)+SUMIF(เส้นแต่งหน้าขนมเค้ก!$C:$C,'รับ-จ่าย ประจำวัน'!$B360,เส้นแต่งหน้าขนมเค้ก!L:L)+SUMIF(แพ็ค!$C:$C,'รับ-จ่าย ประจำวัน'!$B360,แพ็ค!L:L)+SUMIF(ธุรการ!$C:$C,'รับ-จ่าย ประจำวัน'!$B360,ธุรการ!L:L)+SUMIF(เส้นแต่งหน้าขนมปัง!$C:$C,'รับ-จ่าย ประจำวัน'!$B360,เส้นแต่งหน้าขนมปัง!L:L)+SUMIF('วางแผนBC,CJ'!$C:$C,'รับ-จ่าย ประจำวัน'!$B360,'วางแผนBC,CJ'!L:L)+SUMIF(RD!$C:$C,'รับ-จ่าย ประจำวัน'!$B360,RD!L:L)+SUMIF('FG,ออนไล,คัดแยก'!$C:$C,'รับ-จ่าย ประจำวัน'!$B360,'FG,ออนไล,คัดแยก'!L:L)</f>
        <v>0</v>
      </c>
      <c r="AT360" s="16">
        <f>SUMIF(เตรียมส่วนผสม!$C:$C,'รับ-จ่าย ประจำวัน'!$B360,เตรียมส่วนผสม!M:M)+SUMIF(กวนไส้!$C:$C,'รับ-จ่าย ประจำวัน'!$B360,กวนไส้!M:M)+SUMIF(ผลิต1!$C:$C,'รับ-จ่าย ประจำวัน'!$B360,ผลิต1!M:M)+SUMIF(ผลิต2!$C:$C,'รับ-จ่าย ประจำวัน'!$B360,ผลิต2!M:M)+SUMIF(เส้นแต่งหน้าขนมเค้ก!$C:$C,'รับ-จ่าย ประจำวัน'!$B360,เส้นแต่งหน้าขนมเค้ก!M:M)+SUMIF(แพ็ค!$C:$C,'รับ-จ่าย ประจำวัน'!$B360,แพ็ค!M:M)+SUMIF(ธุรการ!$C:$C,'รับ-จ่าย ประจำวัน'!$B360,ธุรการ!M:M)+SUMIF(เส้นแต่งหน้าขนมปัง!$C:$C,'รับ-จ่าย ประจำวัน'!$B360,เส้นแต่งหน้าขนมปัง!M:M)+SUMIF('วางแผนBC,CJ'!$C:$C,'รับ-จ่าย ประจำวัน'!$B360,'วางแผนBC,CJ'!M:M)+SUMIF(RD!$C:$C,'รับ-จ่าย ประจำวัน'!$B360,RD!M:M)+SUMIF('FG,ออนไล,คัดแยก'!$C:$C,'รับ-จ่าย ประจำวัน'!$B360,'FG,ออนไล,คัดแยก'!M:M)</f>
        <v>0</v>
      </c>
      <c r="AU360" s="16">
        <f>SUMIF(เตรียมส่วนผสม!$C:$C,'รับ-จ่าย ประจำวัน'!$B360,เตรียมส่วนผสม!N:N)+SUMIF(กวนไส้!$C:$C,'รับ-จ่าย ประจำวัน'!$B360,กวนไส้!N:N)+SUMIF(ผลิต1!$C:$C,'รับ-จ่าย ประจำวัน'!$B360,ผลิต1!N:N)+SUMIF(ผลิต2!$C:$C,'รับ-จ่าย ประจำวัน'!$B360,ผลิต2!N:N)+SUMIF(เส้นแต่งหน้าขนมเค้ก!$C:$C,'รับ-จ่าย ประจำวัน'!$B360,เส้นแต่งหน้าขนมเค้ก!N:N)+SUMIF(แพ็ค!$C:$C,'รับ-จ่าย ประจำวัน'!$B360,แพ็ค!N:N)+SUMIF(ธุรการ!$C:$C,'รับ-จ่าย ประจำวัน'!$B360,ธุรการ!N:N)+SUMIF(เส้นแต่งหน้าขนมปัง!$C:$C,'รับ-จ่าย ประจำวัน'!$B360,เส้นแต่งหน้าขนมปัง!N:N)+SUMIF('วางแผนBC,CJ'!$C:$C,'รับ-จ่าย ประจำวัน'!$B360,'วางแผนBC,CJ'!N:N)+SUMIF(RD!$C:$C,'รับ-จ่าย ประจำวัน'!$B360,RD!N:N)+SUMIF('FG,ออนไล,คัดแยก'!$C:$C,'รับ-จ่าย ประจำวัน'!$B360,'FG,ออนไล,คัดแยก'!N:N)</f>
        <v>0</v>
      </c>
      <c r="AV360" s="16">
        <f>SUMIF(เตรียมส่วนผสม!$C:$C,'รับ-จ่าย ประจำวัน'!$B360,เตรียมส่วนผสม!O:O)+SUMIF(กวนไส้!$C:$C,'รับ-จ่าย ประจำวัน'!$B360,กวนไส้!O:O)+SUMIF(ผลิต1!$C:$C,'รับ-จ่าย ประจำวัน'!$B360,ผลิต1!O:O)+SUMIF(ผลิต2!$C:$C,'รับ-จ่าย ประจำวัน'!$B360,ผลิต2!O:O)+SUMIF(เส้นแต่งหน้าขนมเค้ก!$C:$C,'รับ-จ่าย ประจำวัน'!$B360,เส้นแต่งหน้าขนมเค้ก!O:O)+SUMIF(แพ็ค!$C:$C,'รับ-จ่าย ประจำวัน'!$B360,แพ็ค!O:O)+SUMIF(ธุรการ!$C:$C,'รับ-จ่าย ประจำวัน'!$B360,ธุรการ!O:O)+SUMIF(เส้นแต่งหน้าขนมปัง!$C:$C,'รับ-จ่าย ประจำวัน'!$B360,เส้นแต่งหน้าขนมปัง!O:O)+SUMIF('วางแผนBC,CJ'!$C:$C,'รับ-จ่าย ประจำวัน'!$B360,'วางแผนBC,CJ'!O:O)+SUMIF(RD!$C:$C,'รับ-จ่าย ประจำวัน'!$B360,RD!O:O)+SUMIF('FG,ออนไล,คัดแยก'!$C:$C,'รับ-จ่าย ประจำวัน'!$B360,'FG,ออนไล,คัดแยก'!O:O)</f>
        <v>0</v>
      </c>
      <c r="AW360" s="16">
        <f>SUMIF(เตรียมส่วนผสม!$C:$C,'รับ-จ่าย ประจำวัน'!$B360,เตรียมส่วนผสม!P:P)+SUMIF(กวนไส้!$C:$C,'รับ-จ่าย ประจำวัน'!$B360,กวนไส้!P:P)+SUMIF(ผลิต1!$C:$C,'รับ-จ่าย ประจำวัน'!$B360,ผลิต1!P:P)+SUMIF(ผลิต2!$C:$C,'รับ-จ่าย ประจำวัน'!$B360,ผลิต2!P:P)+SUMIF(เส้นแต่งหน้าขนมเค้ก!$C:$C,'รับ-จ่าย ประจำวัน'!$B360,เส้นแต่งหน้าขนมเค้ก!P:P)+SUMIF(แพ็ค!$C:$C,'รับ-จ่าย ประจำวัน'!$B360,แพ็ค!P:P)+SUMIF(ธุรการ!$C:$C,'รับ-จ่าย ประจำวัน'!$B360,ธุรการ!P:P)+SUMIF(เส้นแต่งหน้าขนมปัง!$C:$C,'รับ-จ่าย ประจำวัน'!$B360,เส้นแต่งหน้าขนมปัง!P:P)+SUMIF('วางแผนBC,CJ'!$C:$C,'รับ-จ่าย ประจำวัน'!$B360,'วางแผนBC,CJ'!P:P)+SUMIF(RD!$C:$C,'รับ-จ่าย ประจำวัน'!$B360,RD!P:P)+SUMIF('FG,ออนไล,คัดแยก'!$C:$C,'รับ-จ่าย ประจำวัน'!$B360,'FG,ออนไล,คัดแยก'!P:P)</f>
        <v>0</v>
      </c>
      <c r="AX360" s="16">
        <f>SUMIF(เตรียมส่วนผสม!$C:$C,'รับ-จ่าย ประจำวัน'!$B360,เตรียมส่วนผสม!Q:Q)+SUMIF(กวนไส้!$C:$C,'รับ-จ่าย ประจำวัน'!$B360,กวนไส้!Q:Q)+SUMIF(ผลิต1!$C:$C,'รับ-จ่าย ประจำวัน'!$B360,ผลิต1!Q:Q)+SUMIF(ผลิต2!$C:$C,'รับ-จ่าย ประจำวัน'!$B360,ผลิต2!Q:Q)+SUMIF(เส้นแต่งหน้าขนมเค้ก!$C:$C,'รับ-จ่าย ประจำวัน'!$B360,เส้นแต่งหน้าขนมเค้ก!Q:Q)+SUMIF(แพ็ค!$C:$C,'รับ-จ่าย ประจำวัน'!$B360,แพ็ค!Q:Q)+SUMIF(ธุรการ!$C:$C,'รับ-จ่าย ประจำวัน'!$B360,ธุรการ!Q:Q)+SUMIF(เส้นแต่งหน้าขนมปัง!$C:$C,'รับ-จ่าย ประจำวัน'!$B360,เส้นแต่งหน้าขนมปัง!Q:Q)+SUMIF('วางแผนBC,CJ'!$C:$C,'รับ-จ่าย ประจำวัน'!$B360,'วางแผนBC,CJ'!Q:Q)+SUMIF(RD!$C:$C,'รับ-จ่าย ประจำวัน'!$B360,RD!Q:Q)+SUMIF('FG,ออนไล,คัดแยก'!$C:$C,'รับ-จ่าย ประจำวัน'!$B360,'FG,ออนไล,คัดแยก'!Q:Q)</f>
        <v>0</v>
      </c>
      <c r="AY360" s="16">
        <f>SUMIF(เตรียมส่วนผสม!$C:$C,'รับ-จ่าย ประจำวัน'!$B360,เตรียมส่วนผสม!R:R)+SUMIF(กวนไส้!$C:$C,'รับ-จ่าย ประจำวัน'!$B360,กวนไส้!R:R)+SUMIF(ผลิต1!$C:$C,'รับ-จ่าย ประจำวัน'!$B360,ผลิต1!R:R)+SUMIF(ผลิต2!$C:$C,'รับ-จ่าย ประจำวัน'!$B360,ผลิต2!R:R)+SUMIF(เส้นแต่งหน้าขนมเค้ก!$C:$C,'รับ-จ่าย ประจำวัน'!$B360,เส้นแต่งหน้าขนมเค้ก!R:R)+SUMIF(แพ็ค!$C:$C,'รับ-จ่าย ประจำวัน'!$B360,แพ็ค!R:R)+SUMIF(ธุรการ!$C:$C,'รับ-จ่าย ประจำวัน'!$B360,ธุรการ!R:R)+SUMIF(เส้นแต่งหน้าขนมปัง!$C:$C,'รับ-จ่าย ประจำวัน'!$B360,เส้นแต่งหน้าขนมปัง!R:R)+SUMIF('วางแผนBC,CJ'!$C:$C,'รับ-จ่าย ประจำวัน'!$B360,'วางแผนBC,CJ'!R:R)+SUMIF(RD!$C:$C,'รับ-จ่าย ประจำวัน'!$B360,RD!R:R)+SUMIF('FG,ออนไล,คัดแยก'!$C:$C,'รับ-จ่าย ประจำวัน'!$B360,'FG,ออนไล,คัดแยก'!R:R)</f>
        <v>0</v>
      </c>
      <c r="AZ360" s="16">
        <f>SUMIF(เตรียมส่วนผสม!$C:$C,'รับ-จ่าย ประจำวัน'!$B360,เตรียมส่วนผสม!S:S)+SUMIF(กวนไส้!$C:$C,'รับ-จ่าย ประจำวัน'!$B360,กวนไส้!S:S)+SUMIF(ผลิต1!$C:$C,'รับ-จ่าย ประจำวัน'!$B360,ผลิต1!S:S)+SUMIF(ผลิต2!$C:$C,'รับ-จ่าย ประจำวัน'!$B360,ผลิต2!S:S)+SUMIF(เส้นแต่งหน้าขนมเค้ก!$C:$C,'รับ-จ่าย ประจำวัน'!$B360,เส้นแต่งหน้าขนมเค้ก!S:S)+SUMIF(แพ็ค!$C:$C,'รับ-จ่าย ประจำวัน'!$B360,แพ็ค!S:S)+SUMIF(ธุรการ!$C:$C,'รับ-จ่าย ประจำวัน'!$B360,ธุรการ!S:S)+SUMIF(เส้นแต่งหน้าขนมปัง!$C:$C,'รับ-จ่าย ประจำวัน'!$B360,เส้นแต่งหน้าขนมปัง!S:S)+SUMIF('วางแผนBC,CJ'!$C:$C,'รับ-จ่าย ประจำวัน'!$B360,'วางแผนBC,CJ'!S:S)+SUMIF(RD!$C:$C,'รับ-จ่าย ประจำวัน'!$B360,RD!S:S)+SUMIF('FG,ออนไล,คัดแยก'!$C:$C,'รับ-จ่าย ประจำวัน'!$B360,'FG,ออนไล,คัดแยก'!S:S)</f>
        <v>0</v>
      </c>
      <c r="BA360" s="16">
        <f>SUMIF(เตรียมส่วนผสม!$C:$C,'รับ-จ่าย ประจำวัน'!$B360,เตรียมส่วนผสม!T:T)+SUMIF(กวนไส้!$C:$C,'รับ-จ่าย ประจำวัน'!$B360,กวนไส้!T:T)+SUMIF(ผลิต1!$C:$C,'รับ-จ่าย ประจำวัน'!$B360,ผลิต1!T:T)+SUMIF(ผลิต2!$C:$C,'รับ-จ่าย ประจำวัน'!$B360,ผลิต2!T:T)+SUMIF(เส้นแต่งหน้าขนมเค้ก!$C:$C,'รับ-จ่าย ประจำวัน'!$B360,เส้นแต่งหน้าขนมเค้ก!T:T)+SUMIF(แพ็ค!$C:$C,'รับ-จ่าย ประจำวัน'!$B360,แพ็ค!T:T)+SUMIF(ธุรการ!$C:$C,'รับ-จ่าย ประจำวัน'!$B360,ธุรการ!T:T)+SUMIF(เส้นแต่งหน้าขนมปัง!$C:$C,'รับ-จ่าย ประจำวัน'!$B360,เส้นแต่งหน้าขนมปัง!T:T)+SUMIF('วางแผนBC,CJ'!$C:$C,'รับ-จ่าย ประจำวัน'!$B360,'วางแผนBC,CJ'!T:T)+SUMIF(RD!$C:$C,'รับ-จ่าย ประจำวัน'!$B360,RD!T:T)+SUMIF('FG,ออนไล,คัดแยก'!$C:$C,'รับ-จ่าย ประจำวัน'!$B360,'FG,ออนไล,คัดแยก'!T:T)</f>
        <v>0</v>
      </c>
      <c r="BB360" s="16">
        <f>SUMIF(เตรียมส่วนผสม!$C:$C,'รับ-จ่าย ประจำวัน'!$B360,เตรียมส่วนผสม!U:U)+SUMIF(กวนไส้!$C:$C,'รับ-จ่าย ประจำวัน'!$B360,กวนไส้!U:U)+SUMIF(ผลิต1!$C:$C,'รับ-จ่าย ประจำวัน'!$B360,ผลิต1!U:U)+SUMIF(ผลิต2!$C:$C,'รับ-จ่าย ประจำวัน'!$B360,ผลิต2!U:U)+SUMIF(เส้นแต่งหน้าขนมเค้ก!$C:$C,'รับ-จ่าย ประจำวัน'!$B360,เส้นแต่งหน้าขนมเค้ก!U:U)+SUMIF(แพ็ค!$C:$C,'รับ-จ่าย ประจำวัน'!$B360,แพ็ค!U:U)+SUMIF(ธุรการ!$C:$C,'รับ-จ่าย ประจำวัน'!$B360,ธุรการ!U:U)+SUMIF(เส้นแต่งหน้าขนมปัง!$C:$C,'รับ-จ่าย ประจำวัน'!$B360,เส้นแต่งหน้าขนมปัง!U:U)+SUMIF('วางแผนBC,CJ'!$C:$C,'รับ-จ่าย ประจำวัน'!$B360,'วางแผนBC,CJ'!U:U)+SUMIF(RD!$C:$C,'รับ-จ่าย ประจำวัน'!$B360,RD!U:U)+SUMIF('FG,ออนไล,คัดแยก'!$C:$C,'รับ-จ่าย ประจำวัน'!$B360,'FG,ออนไล,คัดแยก'!U:U)</f>
        <v>0</v>
      </c>
      <c r="BC360" s="16">
        <f>SUMIF(เตรียมส่วนผสม!$C:$C,'รับ-จ่าย ประจำวัน'!$B360,เตรียมส่วนผสม!V:V)+SUMIF(กวนไส้!$C:$C,'รับ-จ่าย ประจำวัน'!$B360,กวนไส้!V:V)+SUMIF(ผลิต1!$C:$C,'รับ-จ่าย ประจำวัน'!$B360,ผลิต1!V:V)+SUMIF(ผลิต2!$C:$C,'รับ-จ่าย ประจำวัน'!$B360,ผลิต2!V:V)+SUMIF(เส้นแต่งหน้าขนมเค้ก!$C:$C,'รับ-จ่าย ประจำวัน'!$B360,เส้นแต่งหน้าขนมเค้ก!V:V)+SUMIF(แพ็ค!$C:$C,'รับ-จ่าย ประจำวัน'!$B360,แพ็ค!V:V)+SUMIF(ธุรการ!$C:$C,'รับ-จ่าย ประจำวัน'!$B360,ธุรการ!V:V)+SUMIF(เส้นแต่งหน้าขนมปัง!$C:$C,'รับ-จ่าย ประจำวัน'!$B360,เส้นแต่งหน้าขนมปัง!V:V)+SUMIF('วางแผนBC,CJ'!$C:$C,'รับ-จ่าย ประจำวัน'!$B360,'วางแผนBC,CJ'!V:V)+SUMIF(RD!$C:$C,'รับ-จ่าย ประจำวัน'!$B360,RD!V:V)+SUMIF('FG,ออนไล,คัดแยก'!$C:$C,'รับ-จ่าย ประจำวัน'!$B360,'FG,ออนไล,คัดแยก'!V:V)</f>
        <v>0</v>
      </c>
      <c r="BD360" s="16">
        <f>SUMIF(เตรียมส่วนผสม!$C:$C,'รับ-จ่าย ประจำวัน'!$B360,เตรียมส่วนผสม!W:W)+SUMIF(กวนไส้!$C:$C,'รับ-จ่าย ประจำวัน'!$B360,กวนไส้!W:W)+SUMIF(ผลิต1!$C:$C,'รับ-จ่าย ประจำวัน'!$B360,ผลิต1!W:W)+SUMIF(ผลิต2!$C:$C,'รับ-จ่าย ประจำวัน'!$B360,ผลิต2!W:W)+SUMIF(เส้นแต่งหน้าขนมเค้ก!$C:$C,'รับ-จ่าย ประจำวัน'!$B360,เส้นแต่งหน้าขนมเค้ก!W:W)+SUMIF(แพ็ค!$C:$C,'รับ-จ่าย ประจำวัน'!$B360,แพ็ค!W:W)+SUMIF(ธุรการ!$C:$C,'รับ-จ่าย ประจำวัน'!$B360,ธุรการ!W:W)+SUMIF(เส้นแต่งหน้าขนมปัง!$C:$C,'รับ-จ่าย ประจำวัน'!$B360,เส้นแต่งหน้าขนมปัง!W:W)+SUMIF('วางแผนBC,CJ'!$C:$C,'รับ-จ่าย ประจำวัน'!$B360,'วางแผนBC,CJ'!W:W)+SUMIF(RD!$C:$C,'รับ-จ่าย ประจำวัน'!$B360,RD!W:W)+SUMIF('FG,ออนไล,คัดแยก'!$C:$C,'รับ-จ่าย ประจำวัน'!$B360,'FG,ออนไล,คัดแยก'!W:W)</f>
        <v>0</v>
      </c>
      <c r="BE360" s="16">
        <f>SUMIF(เตรียมส่วนผสม!$C:$C,'รับ-จ่าย ประจำวัน'!$B360,เตรียมส่วนผสม!X:X)+SUMIF(กวนไส้!$C:$C,'รับ-จ่าย ประจำวัน'!$B360,กวนไส้!X:X)+SUMIF(ผลิต1!$C:$C,'รับ-จ่าย ประจำวัน'!$B360,ผลิต1!X:X)+SUMIF(ผลิต2!$C:$C,'รับ-จ่าย ประจำวัน'!$B360,ผลิต2!X:X)+SUMIF(เส้นแต่งหน้าขนมเค้ก!$C:$C,'รับ-จ่าย ประจำวัน'!$B360,เส้นแต่งหน้าขนมเค้ก!X:X)+SUMIF(แพ็ค!$C:$C,'รับ-จ่าย ประจำวัน'!$B360,แพ็ค!X:X)+SUMIF(ธุรการ!$C:$C,'รับ-จ่าย ประจำวัน'!$B360,ธุรการ!X:X)+SUMIF(เส้นแต่งหน้าขนมปัง!$C:$C,'รับ-จ่าย ประจำวัน'!$B360,เส้นแต่งหน้าขนมปัง!X:X)+SUMIF('วางแผนBC,CJ'!$C:$C,'รับ-จ่าย ประจำวัน'!$B360,'วางแผนBC,CJ'!X:X)+SUMIF(RD!$C:$C,'รับ-จ่าย ประจำวัน'!$B360,RD!X:X)+SUMIF('FG,ออนไล,คัดแยก'!$C:$C,'รับ-จ่าย ประจำวัน'!$B360,'FG,ออนไล,คัดแยก'!X:X)</f>
        <v>0</v>
      </c>
      <c r="BF360" s="16">
        <f>SUMIF(เตรียมส่วนผสม!$C:$C,'รับ-จ่าย ประจำวัน'!$B360,เตรียมส่วนผสม!Y:Y)+SUMIF(กวนไส้!$C:$C,'รับ-จ่าย ประจำวัน'!$B360,กวนไส้!Y:Y)+SUMIF(ผลิต1!$C:$C,'รับ-จ่าย ประจำวัน'!$B360,ผลิต1!Y:Y)+SUMIF(ผลิต2!$C:$C,'รับ-จ่าย ประจำวัน'!$B360,ผลิต2!Y:Y)+SUMIF(เส้นแต่งหน้าขนมเค้ก!$C:$C,'รับ-จ่าย ประจำวัน'!$B360,เส้นแต่งหน้าขนมเค้ก!Y:Y)+SUMIF(แพ็ค!$C:$C,'รับ-จ่าย ประจำวัน'!$B360,แพ็ค!Y:Y)+SUMIF(ธุรการ!$C:$C,'รับ-จ่าย ประจำวัน'!$B360,ธุรการ!Y:Y)+SUMIF(เส้นแต่งหน้าขนมปัง!$C:$C,'รับ-จ่าย ประจำวัน'!$B360,เส้นแต่งหน้าขนมปัง!Y:Y)+SUMIF('วางแผนBC,CJ'!$C:$C,'รับ-จ่าย ประจำวัน'!$B360,'วางแผนBC,CJ'!Y:Y)+SUMIF(RD!$C:$C,'รับ-จ่าย ประจำวัน'!$B360,RD!Y:Y)+SUMIF('FG,ออนไล,คัดแยก'!$C:$C,'รับ-จ่าย ประจำวัน'!$B360,'FG,ออนไล,คัดแยก'!Y:Y)</f>
        <v>0</v>
      </c>
      <c r="BG360" s="16">
        <f>SUMIF(เตรียมส่วนผสม!$C:$C,'รับ-จ่าย ประจำวัน'!$B360,เตรียมส่วนผสม!Z:Z)+SUMIF(กวนไส้!$C:$C,'รับ-จ่าย ประจำวัน'!$B360,กวนไส้!Z:Z)+SUMIF(ผลิต1!$C:$C,'รับ-จ่าย ประจำวัน'!$B360,ผลิต1!Z:Z)+SUMIF(ผลิต2!$C:$C,'รับ-จ่าย ประจำวัน'!$B360,ผลิต2!Z:Z)+SUMIF(เส้นแต่งหน้าขนมเค้ก!$C:$C,'รับ-จ่าย ประจำวัน'!$B360,เส้นแต่งหน้าขนมเค้ก!Z:Z)+SUMIF(แพ็ค!$C:$C,'รับ-จ่าย ประจำวัน'!$B360,แพ็ค!Z:Z)+SUMIF(ธุรการ!$C:$C,'รับ-จ่าย ประจำวัน'!$B360,ธุรการ!Z:Z)+SUMIF(เส้นแต่งหน้าขนมปัง!$C:$C,'รับ-จ่าย ประจำวัน'!$B360,เส้นแต่งหน้าขนมปัง!Z:Z)+SUMIF('วางแผนBC,CJ'!$C:$C,'รับ-จ่าย ประจำวัน'!$B360,'วางแผนBC,CJ'!Z:Z)+SUMIF(RD!$C:$C,'รับ-จ่าย ประจำวัน'!$B360,RD!Z:Z)+SUMIF('FG,ออนไล,คัดแยก'!$C:$C,'รับ-จ่าย ประจำวัน'!$B360,'FG,ออนไล,คัดแยก'!Z:Z)</f>
        <v>0</v>
      </c>
      <c r="BH360" s="16">
        <f>SUMIF(เตรียมส่วนผสม!$C:$C,'รับ-จ่าย ประจำวัน'!$B360,เตรียมส่วนผสม!AA:AA)+SUMIF(กวนไส้!$C:$C,'รับ-จ่าย ประจำวัน'!$B360,กวนไส้!AA:AA)+SUMIF(ผลิต1!$C:$C,'รับ-จ่าย ประจำวัน'!$B360,ผลิต1!AA:AA)+SUMIF(ผลิต2!$C:$C,'รับ-จ่าย ประจำวัน'!$B360,ผลิต2!AA:AA)+SUMIF(เส้นแต่งหน้าขนมเค้ก!$C:$C,'รับ-จ่าย ประจำวัน'!$B360,เส้นแต่งหน้าขนมเค้ก!AA:AA)+SUMIF(แพ็ค!$C:$C,'รับ-จ่าย ประจำวัน'!$B360,แพ็ค!AA:AA)+SUMIF(ธุรการ!$C:$C,'รับ-จ่าย ประจำวัน'!$B360,ธุรการ!AA:AA)+SUMIF(เส้นแต่งหน้าขนมปัง!$C:$C,'รับ-จ่าย ประจำวัน'!$B360,เส้นแต่งหน้าขนมปัง!AA:AA)+SUMIF('วางแผนBC,CJ'!$C:$C,'รับ-จ่าย ประจำวัน'!$B360,'วางแผนBC,CJ'!AA:AA)+SUMIF(RD!$C:$C,'รับ-จ่าย ประจำวัน'!$B360,RD!AA:AA)+SUMIF('FG,ออนไล,คัดแยก'!$C:$C,'รับ-จ่าย ประจำวัน'!$B360,'FG,ออนไล,คัดแยก'!AA:AA)</f>
        <v>0</v>
      </c>
      <c r="BI360" s="16">
        <f>SUMIF(เตรียมส่วนผสม!$C:$C,'รับ-จ่าย ประจำวัน'!$B360,เตรียมส่วนผสม!AB:AB)+SUMIF(กวนไส้!$C:$C,'รับ-จ่าย ประจำวัน'!$B360,กวนไส้!AB:AB)+SUMIF(ผลิต1!$C:$C,'รับ-จ่าย ประจำวัน'!$B360,ผลิต1!AB:AB)+SUMIF(ผลิต2!$C:$C,'รับ-จ่าย ประจำวัน'!$B360,ผลิต2!AB:AB)+SUMIF(เส้นแต่งหน้าขนมเค้ก!$C:$C,'รับ-จ่าย ประจำวัน'!$B360,เส้นแต่งหน้าขนมเค้ก!AB:AB)+SUMIF(แพ็ค!$C:$C,'รับ-จ่าย ประจำวัน'!$B360,แพ็ค!AB:AB)+SUMIF(ธุรการ!$C:$C,'รับ-จ่าย ประจำวัน'!$B360,ธุรการ!AB:AB)+SUMIF(เส้นแต่งหน้าขนมปัง!$C:$C,'รับ-จ่าย ประจำวัน'!$B360,เส้นแต่งหน้าขนมปัง!AB:AB)+SUMIF('วางแผนBC,CJ'!$C:$C,'รับ-จ่าย ประจำวัน'!$B360,'วางแผนBC,CJ'!AB:AB)+SUMIF(RD!$C:$C,'รับ-จ่าย ประจำวัน'!$B360,RD!AB:AB)+SUMIF('FG,ออนไล,คัดแยก'!$C:$C,'รับ-จ่าย ประจำวัน'!$B360,'FG,ออนไล,คัดแยก'!AB:AB)</f>
        <v>0</v>
      </c>
      <c r="BJ360" s="16">
        <f>SUMIF(เตรียมส่วนผสม!$C:$C,'รับ-จ่าย ประจำวัน'!$B360,เตรียมส่วนผสม!AC:AC)+SUMIF(กวนไส้!$C:$C,'รับ-จ่าย ประจำวัน'!$B360,กวนไส้!AC:AC)+SUMIF(ผลิต1!$C:$C,'รับ-จ่าย ประจำวัน'!$B360,ผลิต1!AC:AC)+SUMIF(ผลิต2!$C:$C,'รับ-จ่าย ประจำวัน'!$B360,ผลิต2!AC:AC)+SUMIF(เส้นแต่งหน้าขนมเค้ก!$C:$C,'รับ-จ่าย ประจำวัน'!$B360,เส้นแต่งหน้าขนมเค้ก!AC:AC)+SUMIF(แพ็ค!$C:$C,'รับ-จ่าย ประจำวัน'!$B360,แพ็ค!AC:AC)+SUMIF(ธุรการ!$C:$C,'รับ-จ่าย ประจำวัน'!$B360,ธุรการ!AC:AC)+SUMIF(เส้นแต่งหน้าขนมปัง!$C:$C,'รับ-จ่าย ประจำวัน'!$B360,เส้นแต่งหน้าขนมปัง!AC:AC)+SUMIF('วางแผนBC,CJ'!$C:$C,'รับ-จ่าย ประจำวัน'!$B360,'วางแผนBC,CJ'!AC:AC)+SUMIF(RD!$C:$C,'รับ-จ่าย ประจำวัน'!$B360,RD!AC:AC)+SUMIF('FG,ออนไล,คัดแยก'!$C:$C,'รับ-จ่าย ประจำวัน'!$B360,'FG,ออนไล,คัดแยก'!AC:AC)</f>
        <v>0</v>
      </c>
      <c r="BK360" s="16">
        <f>SUMIF(เตรียมส่วนผสม!$C:$C,'รับ-จ่าย ประจำวัน'!$B360,เตรียมส่วนผสม!AD:AD)+SUMIF(กวนไส้!$C:$C,'รับ-จ่าย ประจำวัน'!$B360,กวนไส้!AD:AD)+SUMIF(ผลิต1!$C:$C,'รับ-จ่าย ประจำวัน'!$B360,ผลิต1!AD:AD)+SUMIF(ผลิต2!$C:$C,'รับ-จ่าย ประจำวัน'!$B360,ผลิต2!AD:AD)+SUMIF(เส้นแต่งหน้าขนมเค้ก!$C:$C,'รับ-จ่าย ประจำวัน'!$B360,เส้นแต่งหน้าขนมเค้ก!AD:AD)+SUMIF(แพ็ค!$C:$C,'รับ-จ่าย ประจำวัน'!$B360,แพ็ค!AD:AD)+SUMIF(ธุรการ!$C:$C,'รับ-จ่าย ประจำวัน'!$B360,ธุรการ!AD:AD)+SUMIF(เส้นแต่งหน้าขนมปัง!$C:$C,'รับ-จ่าย ประจำวัน'!$B360,เส้นแต่งหน้าขนมปัง!AD:AD)+SUMIF('วางแผนBC,CJ'!$C:$C,'รับ-จ่าย ประจำวัน'!$B360,'วางแผนBC,CJ'!AD:AD)+SUMIF(RD!$C:$C,'รับ-จ่าย ประจำวัน'!$B360,RD!AD:AD)+SUMIF('FG,ออนไล,คัดแยก'!$C:$C,'รับ-จ่าย ประจำวัน'!$B360,'FG,ออนไล,คัดแยก'!AD:AD)</f>
        <v>0</v>
      </c>
      <c r="BL360" s="16">
        <f>SUMIF(เตรียมส่วนผสม!$C:$C,'รับ-จ่าย ประจำวัน'!$B360,เตรียมส่วนผสม!AE:AE)+SUMIF(กวนไส้!$C:$C,'รับ-จ่าย ประจำวัน'!$B360,กวนไส้!AE:AE)+SUMIF(ผลิต1!$C:$C,'รับ-จ่าย ประจำวัน'!$B360,ผลิต1!AE:AE)+SUMIF(ผลิต2!$C:$C,'รับ-จ่าย ประจำวัน'!$B360,ผลิต2!AE:AE)+SUMIF(เส้นแต่งหน้าขนมเค้ก!$C:$C,'รับ-จ่าย ประจำวัน'!$B360,เส้นแต่งหน้าขนมเค้ก!AE:AE)+SUMIF(แพ็ค!$C:$C,'รับ-จ่าย ประจำวัน'!$B360,แพ็ค!AE:AE)+SUMIF(ธุรการ!$C:$C,'รับ-จ่าย ประจำวัน'!$B360,ธุรการ!AE:AE)+SUMIF(เส้นแต่งหน้าขนมปัง!$C:$C,'รับ-จ่าย ประจำวัน'!$B360,เส้นแต่งหน้าขนมปัง!AE:AE)+SUMIF('วางแผนBC,CJ'!$C:$C,'รับ-จ่าย ประจำวัน'!$B360,'วางแผนBC,CJ'!AE:AE)+SUMIF(RD!$C:$C,'รับ-จ่าย ประจำวัน'!$B360,RD!AE:AE)+SUMIF('FG,ออนไล,คัดแยก'!$C:$C,'รับ-จ่าย ประจำวัน'!$B360,'FG,ออนไล,คัดแยก'!AE:AE)</f>
        <v>0</v>
      </c>
      <c r="BM360" s="16">
        <f>SUMIF(เตรียมส่วนผสม!$C:$C,'รับ-จ่าย ประจำวัน'!$B360,เตรียมส่วนผสม!AF:AF)+SUMIF(กวนไส้!$C:$C,'รับ-จ่าย ประจำวัน'!$B360,กวนไส้!AF:AF)+SUMIF(ผลิต1!$C:$C,'รับ-จ่าย ประจำวัน'!$B360,ผลิต1!AF:AF)+SUMIF(ผลิต2!$C:$C,'รับ-จ่าย ประจำวัน'!$B360,ผลิต2!AF:AF)+SUMIF(เส้นแต่งหน้าขนมเค้ก!$C:$C,'รับ-จ่าย ประจำวัน'!$B360,เส้นแต่งหน้าขนมเค้ก!AF:AF)+SUMIF(แพ็ค!$C:$C,'รับ-จ่าย ประจำวัน'!$B360,แพ็ค!AF:AF)+SUMIF(ธุรการ!$C:$C,'รับ-จ่าย ประจำวัน'!$B360,ธุรการ!AF:AF)+SUMIF(เส้นแต่งหน้าขนมปัง!$C:$C,'รับ-จ่าย ประจำวัน'!$B360,เส้นแต่งหน้าขนมปัง!AF:AF)+SUMIF('วางแผนBC,CJ'!$C:$C,'รับ-จ่าย ประจำวัน'!$B360,'วางแผนBC,CJ'!AF:AF)+SUMIF(RD!$C:$C,'รับ-จ่าย ประจำวัน'!$B360,RD!AF:AF)+SUMIF('FG,ออนไล,คัดแยก'!$C:$C,'รับ-จ่าย ประจำวัน'!$B360,'FG,ออนไล,คัดแยก'!AF:AF)</f>
        <v>0</v>
      </c>
      <c r="BN360" s="16">
        <f>SUMIF(เตรียมส่วนผสม!$C:$C,'รับ-จ่าย ประจำวัน'!$B360,เตรียมส่วนผสม!AG:AG)+SUMIF(กวนไส้!$C:$C,'รับ-จ่าย ประจำวัน'!$B360,กวนไส้!AG:AG)+SUMIF(ผลิต1!$C:$C,'รับ-จ่าย ประจำวัน'!$B360,ผลิต1!AG:AG)+SUMIF(ผลิต2!$C:$C,'รับ-จ่าย ประจำวัน'!$B360,ผลิต2!AG:AG)+SUMIF(เส้นแต่งหน้าขนมเค้ก!$C:$C,'รับ-จ่าย ประจำวัน'!$B360,เส้นแต่งหน้าขนมเค้ก!AG:AG)+SUMIF(แพ็ค!$C:$C,'รับ-จ่าย ประจำวัน'!$B360,แพ็ค!AG:AG)+SUMIF(ธุรการ!$C:$C,'รับ-จ่าย ประจำวัน'!$B360,ธุรการ!AG:AG)+SUMIF(เส้นแต่งหน้าขนมปัง!$C:$C,'รับ-จ่าย ประจำวัน'!$B360,เส้นแต่งหน้าขนมปัง!AG:AG)+SUMIF('วางแผนBC,CJ'!$C:$C,'รับ-จ่าย ประจำวัน'!$B360,'วางแผนBC,CJ'!AG:AG)+SUMIF(RD!$C:$C,'รับ-จ่าย ประจำวัน'!$B360,RD!AG:AG)+SUMIF('FG,ออนไล,คัดแยก'!$C:$C,'รับ-จ่าย ประจำวัน'!$B360,'FG,ออนไล,คัดแยก'!AG:AG)</f>
        <v>0</v>
      </c>
      <c r="BO360" s="16">
        <f>SUMIF(เตรียมส่วนผสม!$C:$C,'รับ-จ่าย ประจำวัน'!$B360,เตรียมส่วนผสม!AH:AH)+SUMIF(กวนไส้!$C:$C,'รับ-จ่าย ประจำวัน'!$B360,กวนไส้!AH:AH)+SUMIF(ผลิต1!$C:$C,'รับ-จ่าย ประจำวัน'!$B360,ผลิต1!AH:AH)+SUMIF(ผลิต2!$C:$C,'รับ-จ่าย ประจำวัน'!$B360,ผลิต2!AH:AH)+SUMIF(เส้นแต่งหน้าขนมเค้ก!$C:$C,'รับ-จ่าย ประจำวัน'!$B360,เส้นแต่งหน้าขนมเค้ก!AH:AH)+SUMIF(แพ็ค!$C:$C,'รับ-จ่าย ประจำวัน'!$B360,แพ็ค!AH:AH)+SUMIF(ธุรการ!$C:$C,'รับ-จ่าย ประจำวัน'!$B360,ธุรการ!AH:AH)+SUMIF(เส้นแต่งหน้าขนมปัง!$C:$C,'รับ-จ่าย ประจำวัน'!$B360,เส้นแต่งหน้าขนมปัง!AH:AH)+SUMIF('วางแผนBC,CJ'!$C:$C,'รับ-จ่าย ประจำวัน'!$B360,'วางแผนBC,CJ'!AH:AH)+SUMIF(RD!$C:$C,'รับ-จ่าย ประจำวัน'!$B360,RD!AH:AH)+SUMIF('FG,ออนไล,คัดแยก'!$C:$C,'รับ-จ่าย ประจำวัน'!$B360,'FG,ออนไล,คัดแยก'!AH:AH)</f>
        <v>0</v>
      </c>
      <c r="BP360" s="16">
        <f>SUMIF(เตรียมส่วนผสม!$C:$C,'รับ-จ่าย ประจำวัน'!$B360,เตรียมส่วนผสม!AI:AI)+SUMIF(กวนไส้!$C:$C,'รับ-จ่าย ประจำวัน'!$B360,กวนไส้!AI:AI)+SUMIF(ผลิต1!$C:$C,'รับ-จ่าย ประจำวัน'!$B360,ผลิต1!AI:AI)+SUMIF(ผลิต2!$C:$C,'รับ-จ่าย ประจำวัน'!$B360,ผลิต2!AI:AI)+SUMIF(เส้นแต่งหน้าขนมเค้ก!$C:$C,'รับ-จ่าย ประจำวัน'!$B360,เส้นแต่งหน้าขนมเค้ก!AI:AI)+SUMIF(แพ็ค!$C:$C,'รับ-จ่าย ประจำวัน'!$B360,แพ็ค!AI:AI)+SUMIF(ธุรการ!$C:$C,'รับ-จ่าย ประจำวัน'!$B360,ธุรการ!AI:AI)+SUMIF(เส้นแต่งหน้าขนมปัง!$C:$C,'รับ-จ่าย ประจำวัน'!$B360,เส้นแต่งหน้าขนมปัง!AI:AI)+SUMIF('วางแผนBC,CJ'!$C:$C,'รับ-จ่าย ประจำวัน'!$B360,'วางแผนBC,CJ'!AI:AI)+SUMIF(RD!$C:$C,'รับ-จ่าย ประจำวัน'!$B360,RD!AI:AI)+SUMIF('FG,ออนไล,คัดแยก'!$C:$C,'รับ-จ่าย ประจำวัน'!$B360,'FG,ออนไล,คัดแยก'!AI:AI)</f>
        <v>0</v>
      </c>
      <c r="BQ360" s="16">
        <f>SUMIF(เตรียมส่วนผสม!$C:$C,'รับ-จ่าย ประจำวัน'!$B360,เตรียมส่วนผสม!AJ:AJ)+SUMIF(กวนไส้!$C:$C,'รับ-จ่าย ประจำวัน'!$B360,กวนไส้!AJ:AJ)+SUMIF(ผลิต1!$C:$C,'รับ-จ่าย ประจำวัน'!$B360,ผลิต1!AJ:AJ)+SUMIF(ผลิต2!$C:$C,'รับ-จ่าย ประจำวัน'!$B360,ผลิต2!AJ:AJ)+SUMIF(เส้นแต่งหน้าขนมเค้ก!$C:$C,'รับ-จ่าย ประจำวัน'!$B360,เส้นแต่งหน้าขนมเค้ก!AJ:AJ)+SUMIF(แพ็ค!$C:$C,'รับ-จ่าย ประจำวัน'!$B360,แพ็ค!AJ:AJ)+SUMIF(ธุรการ!$C:$C,'รับ-จ่าย ประจำวัน'!$B360,ธุรการ!AJ:AJ)+SUMIF(เส้นแต่งหน้าขนมปัง!$C:$C,'รับ-จ่าย ประจำวัน'!$B360,เส้นแต่งหน้าขนมปัง!AJ:AJ)+SUMIF('วางแผนBC,CJ'!$C:$C,'รับ-จ่าย ประจำวัน'!$B360,'วางแผนBC,CJ'!AJ:AJ)+SUMIF(RD!$C:$C,'รับ-จ่าย ประจำวัน'!$B360,RD!AJ:AJ)+SUMIF('FG,ออนไล,คัดแยก'!$C:$C,'รับ-จ่าย ประจำวัน'!$B360,'FG,ออนไล,คัดแยก'!AJ:AJ)</f>
        <v>0</v>
      </c>
      <c r="BR360" s="16">
        <f>SUMIF(เตรียมส่วนผสม!$C:$C,'รับ-จ่าย ประจำวัน'!$B360,เตรียมส่วนผสม!AK:AK)+SUMIF(กวนไส้!$C:$C,'รับ-จ่าย ประจำวัน'!$B360,กวนไส้!AK:AK)+SUMIF(ผลิต1!$C:$C,'รับ-จ่าย ประจำวัน'!$B360,ผลิต1!AK:AK)+SUMIF(ผลิต2!$C:$C,'รับ-จ่าย ประจำวัน'!$B360,ผลิต2!AK:AK)+SUMIF(เส้นแต่งหน้าขนมเค้ก!$C:$C,'รับ-จ่าย ประจำวัน'!$B360,เส้นแต่งหน้าขนมเค้ก!AK:AK)+SUMIF(แพ็ค!$C:$C,'รับ-จ่าย ประจำวัน'!$B360,แพ็ค!AK:AK)+SUMIF(ธุรการ!$C:$C,'รับ-จ่าย ประจำวัน'!$B360,ธุรการ!AK:AK)+SUMIF(เส้นแต่งหน้าขนมปัง!$C:$C,'รับ-จ่าย ประจำวัน'!$B360,เส้นแต่งหน้าขนมปัง!AK:AK)+SUMIF('วางแผนBC,CJ'!$C:$C,'รับ-จ่าย ประจำวัน'!$B360,'วางแผนBC,CJ'!AK:AK)+SUMIF(RD!$C:$C,'รับ-จ่าย ประจำวัน'!$B360,RD!AK:AK)+SUMIF('FG,ออนไล,คัดแยก'!$C:$C,'รับ-จ่าย ประจำวัน'!$B360,'FG,ออนไล,คัดแยก'!AK:AK)</f>
        <v>0</v>
      </c>
      <c r="BS360" s="16">
        <f>SUMIF(เตรียมส่วนผสม!$C:$C,'รับ-จ่าย ประจำวัน'!$B360,เตรียมส่วนผสม!AL:AL)+SUMIF(กวนไส้!$C:$C,'รับ-จ่าย ประจำวัน'!$B360,กวนไส้!AL:AL)+SUMIF(ผลิต1!$C:$C,'รับ-จ่าย ประจำวัน'!$B360,ผลิต1!AL:AL)+SUMIF(ผลิต2!$C:$C,'รับ-จ่าย ประจำวัน'!$B360,ผลิต2!AL:AL)+SUMIF(เส้นแต่งหน้าขนมเค้ก!$C:$C,'รับ-จ่าย ประจำวัน'!$B360,เส้นแต่งหน้าขนมเค้ก!AL:AL)+SUMIF(แพ็ค!$C:$C,'รับ-จ่าย ประจำวัน'!$B360,แพ็ค!AL:AL)+SUMIF(ธุรการ!$C:$C,'รับ-จ่าย ประจำวัน'!$B360,ธุรการ!AL:AL)+SUMIF(เส้นแต่งหน้าขนมปัง!$C:$C,'รับ-จ่าย ประจำวัน'!$B360,เส้นแต่งหน้าขนมปัง!AL:AL)+SUMIF('วางแผนBC,CJ'!$C:$C,'รับ-จ่าย ประจำวัน'!$B360,'วางแผนBC,CJ'!AL:AL)+SUMIF(RD!$C:$C,'รับ-จ่าย ประจำวัน'!$B360,RD!AL:AL)+SUMIF('FG,ออนไล,คัดแยก'!$C:$C,'รับ-จ่าย ประจำวัน'!$B360,'FG,ออนไล,คัดแยก'!AL:AL)</f>
        <v>0</v>
      </c>
      <c r="BT360" s="18">
        <f t="shared" si="70"/>
        <v>0</v>
      </c>
      <c r="BU360" s="116"/>
      <c r="BV360" s="146">
        <f t="shared" si="71"/>
        <v>5</v>
      </c>
      <c r="BW360" s="183">
        <v>15</v>
      </c>
      <c r="BX360" s="172">
        <f t="shared" si="76"/>
        <v>0</v>
      </c>
      <c r="BY360" s="188" t="e">
        <f t="shared" si="74"/>
        <v>#DIV/0!</v>
      </c>
      <c r="BZ360" s="180" t="e">
        <f t="shared" ca="1" si="73"/>
        <v>#DIV/0!</v>
      </c>
      <c r="CA360" s="97"/>
      <c r="CB360" s="97"/>
      <c r="CC360" s="97"/>
      <c r="CD360" s="97"/>
      <c r="CE360" s="97"/>
      <c r="CF360" s="97"/>
      <c r="CG360" s="97"/>
      <c r="CH360" s="97"/>
      <c r="CI360" s="97"/>
      <c r="CJ360" s="94"/>
      <c r="CK360" s="9">
        <f t="shared" si="75"/>
        <v>5</v>
      </c>
    </row>
    <row r="361" spans="1:89" hidden="1" x14ac:dyDescent="0.5">
      <c r="A361" s="149"/>
      <c r="B361" s="24" t="s">
        <v>1070</v>
      </c>
      <c r="C361" s="10" t="s">
        <v>1071</v>
      </c>
      <c r="D361" s="177" t="s">
        <v>1054</v>
      </c>
      <c r="E361" s="28">
        <v>0</v>
      </c>
      <c r="F361" s="75"/>
      <c r="G361" s="11" t="s">
        <v>62</v>
      </c>
      <c r="H361" s="12">
        <v>3</v>
      </c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3"/>
      <c r="AF361" s="13"/>
      <c r="AG361" s="13"/>
      <c r="AH361" s="13"/>
      <c r="AI361" s="14"/>
      <c r="AJ361" s="14"/>
      <c r="AK361" s="14"/>
      <c r="AL361" s="14"/>
      <c r="AM361" s="14"/>
      <c r="AN361" s="15">
        <f t="shared" si="69"/>
        <v>0</v>
      </c>
      <c r="AO361" s="16">
        <f>SUMIF(เตรียมส่วนผสม!$C:$C,'รับ-จ่าย ประจำวัน'!$B361,เตรียมส่วนผสม!H:H)+SUMIF(กวนไส้!$C:$C,'รับ-จ่าย ประจำวัน'!$B361,กวนไส้!H:H)+SUMIF(ผลิต1!$C:$C,'รับ-จ่าย ประจำวัน'!$B361,ผลิต1!H:H)+SUMIF(ผลิต2!$C:$C,'รับ-จ่าย ประจำวัน'!$B361,ผลิต2!H:H)+SUMIF(เส้นแต่งหน้าขนมเค้ก!$C:$C,'รับ-จ่าย ประจำวัน'!$B361,เส้นแต่งหน้าขนมเค้ก!H:H)+SUMIF(แพ็ค!$C:$C,'รับ-จ่าย ประจำวัน'!$B361,แพ็ค!H:H)+SUMIF(ธุรการ!$C:$C,'รับ-จ่าย ประจำวัน'!$B361,ธุรการ!H:H)+SUMIF(เส้นแต่งหน้าขนมปัง!$C:$C,'รับ-จ่าย ประจำวัน'!$B361,เส้นแต่งหน้าขนมปัง!H:H)+SUMIF('วางแผนBC,CJ'!$C:$C,'รับ-จ่าย ประจำวัน'!$B361,'วางแผนBC,CJ'!H:H)+SUMIF(RD!$C:$C,'รับ-จ่าย ประจำวัน'!$B361,RD!H:H)+SUMIF('FG,ออนไล,คัดแยก'!$C:$C,'รับ-จ่าย ประจำวัน'!$B361,'FG,ออนไล,คัดแยก'!H:H)</f>
        <v>0</v>
      </c>
      <c r="AP361" s="16">
        <f>SUMIF(เตรียมส่วนผสม!$C:$C,'รับ-จ่าย ประจำวัน'!$B361,เตรียมส่วนผสม!I:I)+SUMIF(กวนไส้!$C:$C,'รับ-จ่าย ประจำวัน'!$B361,กวนไส้!I:I)+SUMIF(ผลิต1!$C:$C,'รับ-จ่าย ประจำวัน'!$B361,ผลิต1!I:I)+SUMIF(ผลิต2!$C:$C,'รับ-จ่าย ประจำวัน'!$B361,ผลิต2!I:I)+SUMIF(เส้นแต่งหน้าขนมเค้ก!$C:$C,'รับ-จ่าย ประจำวัน'!$B361,เส้นแต่งหน้าขนมเค้ก!I:I)+SUMIF(แพ็ค!$C:$C,'รับ-จ่าย ประจำวัน'!$B361,แพ็ค!I:I)+SUMIF(ธุรการ!$C:$C,'รับ-จ่าย ประจำวัน'!$B361,ธุรการ!I:I)+SUMIF(เส้นแต่งหน้าขนมปัง!$C:$C,'รับ-จ่าย ประจำวัน'!$B361,เส้นแต่งหน้าขนมปัง!I:I)+SUMIF('วางแผนBC,CJ'!$C:$C,'รับ-จ่าย ประจำวัน'!$B361,'วางแผนBC,CJ'!I:I)+SUMIF(RD!$C:$C,'รับ-จ่าย ประจำวัน'!$B361,RD!I:I)+SUMIF('FG,ออนไล,คัดแยก'!$C:$C,'รับ-จ่าย ประจำวัน'!$B361,'FG,ออนไล,คัดแยก'!I:I)</f>
        <v>0</v>
      </c>
      <c r="AQ361" s="16">
        <f>SUMIF(เตรียมส่วนผสม!$C:$C,'รับ-จ่าย ประจำวัน'!$B361,เตรียมส่วนผสม!J:J)+SUMIF(กวนไส้!$C:$C,'รับ-จ่าย ประจำวัน'!$B361,กวนไส้!J:J)+SUMIF(ผลิต1!$C:$C,'รับ-จ่าย ประจำวัน'!$B361,ผลิต1!J:J)+SUMIF(ผลิต2!$C:$C,'รับ-จ่าย ประจำวัน'!$B361,ผลิต2!J:J)+SUMIF(เส้นแต่งหน้าขนมเค้ก!$C:$C,'รับ-จ่าย ประจำวัน'!$B361,เส้นแต่งหน้าขนมเค้ก!J:J)+SUMIF(แพ็ค!$C:$C,'รับ-จ่าย ประจำวัน'!$B361,แพ็ค!J:J)+SUMIF(ธุรการ!$C:$C,'รับ-จ่าย ประจำวัน'!$B361,ธุรการ!J:J)+SUMIF(เส้นแต่งหน้าขนมปัง!$C:$C,'รับ-จ่าย ประจำวัน'!$B361,เส้นแต่งหน้าขนมปัง!J:J)+SUMIF('วางแผนBC,CJ'!$C:$C,'รับ-จ่าย ประจำวัน'!$B361,'วางแผนBC,CJ'!J:J)+SUMIF(RD!$C:$C,'รับ-จ่าย ประจำวัน'!$B361,RD!J:J)+SUMIF('FG,ออนไล,คัดแยก'!$C:$C,'รับ-จ่าย ประจำวัน'!$B361,'FG,ออนไล,คัดแยก'!J:J)</f>
        <v>0</v>
      </c>
      <c r="AR361" s="16">
        <f>SUMIF(เตรียมส่วนผสม!$C:$C,'รับ-จ่าย ประจำวัน'!$B361,เตรียมส่วนผสม!K:K)+SUMIF(กวนไส้!$C:$C,'รับ-จ่าย ประจำวัน'!$B361,กวนไส้!K:K)+SUMIF(ผลิต1!$C:$C,'รับ-จ่าย ประจำวัน'!$B361,ผลิต1!K:K)+SUMIF(ผลิต2!$C:$C,'รับ-จ่าย ประจำวัน'!$B361,ผลิต2!K:K)+SUMIF(เส้นแต่งหน้าขนมเค้ก!$C:$C,'รับ-จ่าย ประจำวัน'!$B361,เส้นแต่งหน้าขนมเค้ก!K:K)+SUMIF(แพ็ค!$C:$C,'รับ-จ่าย ประจำวัน'!$B361,แพ็ค!K:K)+SUMIF(ธุรการ!$C:$C,'รับ-จ่าย ประจำวัน'!$B361,ธุรการ!K:K)+SUMIF(เส้นแต่งหน้าขนมปัง!$C:$C,'รับ-จ่าย ประจำวัน'!$B361,เส้นแต่งหน้าขนมปัง!K:K)+SUMIF('วางแผนBC,CJ'!$C:$C,'รับ-จ่าย ประจำวัน'!$B361,'วางแผนBC,CJ'!K:K)+SUMIF(RD!$C:$C,'รับ-จ่าย ประจำวัน'!$B361,RD!K:K)+SUMIF('FG,ออนไล,คัดแยก'!$C:$C,'รับ-จ่าย ประจำวัน'!$B361,'FG,ออนไล,คัดแยก'!K:K)</f>
        <v>0</v>
      </c>
      <c r="AS361" s="16">
        <f>SUMIF(เตรียมส่วนผสม!$C:$C,'รับ-จ่าย ประจำวัน'!$B361,เตรียมส่วนผสม!L:L)+SUMIF(กวนไส้!$C:$C,'รับ-จ่าย ประจำวัน'!$B361,กวนไส้!L:L)+SUMIF(ผลิต1!$C:$C,'รับ-จ่าย ประจำวัน'!$B361,ผลิต1!L:L)+SUMIF(ผลิต2!$C:$C,'รับ-จ่าย ประจำวัน'!$B361,ผลิต2!L:L)+SUMIF(เส้นแต่งหน้าขนมเค้ก!$C:$C,'รับ-จ่าย ประจำวัน'!$B361,เส้นแต่งหน้าขนมเค้ก!L:L)+SUMIF(แพ็ค!$C:$C,'รับ-จ่าย ประจำวัน'!$B361,แพ็ค!L:L)+SUMIF(ธุรการ!$C:$C,'รับ-จ่าย ประจำวัน'!$B361,ธุรการ!L:L)+SUMIF(เส้นแต่งหน้าขนมปัง!$C:$C,'รับ-จ่าย ประจำวัน'!$B361,เส้นแต่งหน้าขนมปัง!L:L)+SUMIF('วางแผนBC,CJ'!$C:$C,'รับ-จ่าย ประจำวัน'!$B361,'วางแผนBC,CJ'!L:L)+SUMIF(RD!$C:$C,'รับ-จ่าย ประจำวัน'!$B361,RD!L:L)+SUMIF('FG,ออนไล,คัดแยก'!$C:$C,'รับ-จ่าย ประจำวัน'!$B361,'FG,ออนไล,คัดแยก'!L:L)</f>
        <v>0</v>
      </c>
      <c r="AT361" s="16">
        <f>SUMIF(เตรียมส่วนผสม!$C:$C,'รับ-จ่าย ประจำวัน'!$B361,เตรียมส่วนผสม!M:M)+SUMIF(กวนไส้!$C:$C,'รับ-จ่าย ประจำวัน'!$B361,กวนไส้!M:M)+SUMIF(ผลิต1!$C:$C,'รับ-จ่าย ประจำวัน'!$B361,ผลิต1!M:M)+SUMIF(ผลิต2!$C:$C,'รับ-จ่าย ประจำวัน'!$B361,ผลิต2!M:M)+SUMIF(เส้นแต่งหน้าขนมเค้ก!$C:$C,'รับ-จ่าย ประจำวัน'!$B361,เส้นแต่งหน้าขนมเค้ก!M:M)+SUMIF(แพ็ค!$C:$C,'รับ-จ่าย ประจำวัน'!$B361,แพ็ค!M:M)+SUMIF(ธุรการ!$C:$C,'รับ-จ่าย ประจำวัน'!$B361,ธุรการ!M:M)+SUMIF(เส้นแต่งหน้าขนมปัง!$C:$C,'รับ-จ่าย ประจำวัน'!$B361,เส้นแต่งหน้าขนมปัง!M:M)+SUMIF('วางแผนBC,CJ'!$C:$C,'รับ-จ่าย ประจำวัน'!$B361,'วางแผนBC,CJ'!M:M)+SUMIF(RD!$C:$C,'รับ-จ่าย ประจำวัน'!$B361,RD!M:M)+SUMIF('FG,ออนไล,คัดแยก'!$C:$C,'รับ-จ่าย ประจำวัน'!$B361,'FG,ออนไล,คัดแยก'!M:M)</f>
        <v>0</v>
      </c>
      <c r="AU361" s="16">
        <f>SUMIF(เตรียมส่วนผสม!$C:$C,'รับ-จ่าย ประจำวัน'!$B361,เตรียมส่วนผสม!N:N)+SUMIF(กวนไส้!$C:$C,'รับ-จ่าย ประจำวัน'!$B361,กวนไส้!N:N)+SUMIF(ผลิต1!$C:$C,'รับ-จ่าย ประจำวัน'!$B361,ผลิต1!N:N)+SUMIF(ผลิต2!$C:$C,'รับ-จ่าย ประจำวัน'!$B361,ผลิต2!N:N)+SUMIF(เส้นแต่งหน้าขนมเค้ก!$C:$C,'รับ-จ่าย ประจำวัน'!$B361,เส้นแต่งหน้าขนมเค้ก!N:N)+SUMIF(แพ็ค!$C:$C,'รับ-จ่าย ประจำวัน'!$B361,แพ็ค!N:N)+SUMIF(ธุรการ!$C:$C,'รับ-จ่าย ประจำวัน'!$B361,ธุรการ!N:N)+SUMIF(เส้นแต่งหน้าขนมปัง!$C:$C,'รับ-จ่าย ประจำวัน'!$B361,เส้นแต่งหน้าขนมปัง!N:N)+SUMIF('วางแผนBC,CJ'!$C:$C,'รับ-จ่าย ประจำวัน'!$B361,'วางแผนBC,CJ'!N:N)+SUMIF(RD!$C:$C,'รับ-จ่าย ประจำวัน'!$B361,RD!N:N)+SUMIF('FG,ออนไล,คัดแยก'!$C:$C,'รับ-จ่าย ประจำวัน'!$B361,'FG,ออนไล,คัดแยก'!N:N)</f>
        <v>0</v>
      </c>
      <c r="AV361" s="16">
        <f>SUMIF(เตรียมส่วนผสม!$C:$C,'รับ-จ่าย ประจำวัน'!$B361,เตรียมส่วนผสม!O:O)+SUMIF(กวนไส้!$C:$C,'รับ-จ่าย ประจำวัน'!$B361,กวนไส้!O:O)+SUMIF(ผลิต1!$C:$C,'รับ-จ่าย ประจำวัน'!$B361,ผลิต1!O:O)+SUMIF(ผลิต2!$C:$C,'รับ-จ่าย ประจำวัน'!$B361,ผลิต2!O:O)+SUMIF(เส้นแต่งหน้าขนมเค้ก!$C:$C,'รับ-จ่าย ประจำวัน'!$B361,เส้นแต่งหน้าขนมเค้ก!O:O)+SUMIF(แพ็ค!$C:$C,'รับ-จ่าย ประจำวัน'!$B361,แพ็ค!O:O)+SUMIF(ธุรการ!$C:$C,'รับ-จ่าย ประจำวัน'!$B361,ธุรการ!O:O)+SUMIF(เส้นแต่งหน้าขนมปัง!$C:$C,'รับ-จ่าย ประจำวัน'!$B361,เส้นแต่งหน้าขนมปัง!O:O)+SUMIF('วางแผนBC,CJ'!$C:$C,'รับ-จ่าย ประจำวัน'!$B361,'วางแผนBC,CJ'!O:O)+SUMIF(RD!$C:$C,'รับ-จ่าย ประจำวัน'!$B361,RD!O:O)+SUMIF('FG,ออนไล,คัดแยก'!$C:$C,'รับ-จ่าย ประจำวัน'!$B361,'FG,ออนไล,คัดแยก'!O:O)</f>
        <v>0</v>
      </c>
      <c r="AW361" s="16">
        <f>SUMIF(เตรียมส่วนผสม!$C:$C,'รับ-จ่าย ประจำวัน'!$B361,เตรียมส่วนผสม!P:P)+SUMIF(กวนไส้!$C:$C,'รับ-จ่าย ประจำวัน'!$B361,กวนไส้!P:P)+SUMIF(ผลิต1!$C:$C,'รับ-จ่าย ประจำวัน'!$B361,ผลิต1!P:P)+SUMIF(ผลิต2!$C:$C,'รับ-จ่าย ประจำวัน'!$B361,ผลิต2!P:P)+SUMIF(เส้นแต่งหน้าขนมเค้ก!$C:$C,'รับ-จ่าย ประจำวัน'!$B361,เส้นแต่งหน้าขนมเค้ก!P:P)+SUMIF(แพ็ค!$C:$C,'รับ-จ่าย ประจำวัน'!$B361,แพ็ค!P:P)+SUMIF(ธุรการ!$C:$C,'รับ-จ่าย ประจำวัน'!$B361,ธุรการ!P:P)+SUMIF(เส้นแต่งหน้าขนมปัง!$C:$C,'รับ-จ่าย ประจำวัน'!$B361,เส้นแต่งหน้าขนมปัง!P:P)+SUMIF('วางแผนBC,CJ'!$C:$C,'รับ-จ่าย ประจำวัน'!$B361,'วางแผนBC,CJ'!P:P)+SUMIF(RD!$C:$C,'รับ-จ่าย ประจำวัน'!$B361,RD!P:P)+SUMIF('FG,ออนไล,คัดแยก'!$C:$C,'รับ-จ่าย ประจำวัน'!$B361,'FG,ออนไล,คัดแยก'!P:P)</f>
        <v>0</v>
      </c>
      <c r="AX361" s="16">
        <f>SUMIF(เตรียมส่วนผสม!$C:$C,'รับ-จ่าย ประจำวัน'!$B361,เตรียมส่วนผสม!Q:Q)+SUMIF(กวนไส้!$C:$C,'รับ-จ่าย ประจำวัน'!$B361,กวนไส้!Q:Q)+SUMIF(ผลิต1!$C:$C,'รับ-จ่าย ประจำวัน'!$B361,ผลิต1!Q:Q)+SUMIF(ผลิต2!$C:$C,'รับ-จ่าย ประจำวัน'!$B361,ผลิต2!Q:Q)+SUMIF(เส้นแต่งหน้าขนมเค้ก!$C:$C,'รับ-จ่าย ประจำวัน'!$B361,เส้นแต่งหน้าขนมเค้ก!Q:Q)+SUMIF(แพ็ค!$C:$C,'รับ-จ่าย ประจำวัน'!$B361,แพ็ค!Q:Q)+SUMIF(ธุรการ!$C:$C,'รับ-จ่าย ประจำวัน'!$B361,ธุรการ!Q:Q)+SUMIF(เส้นแต่งหน้าขนมปัง!$C:$C,'รับ-จ่าย ประจำวัน'!$B361,เส้นแต่งหน้าขนมปัง!Q:Q)+SUMIF('วางแผนBC,CJ'!$C:$C,'รับ-จ่าย ประจำวัน'!$B361,'วางแผนBC,CJ'!Q:Q)+SUMIF(RD!$C:$C,'รับ-จ่าย ประจำวัน'!$B361,RD!Q:Q)+SUMIF('FG,ออนไล,คัดแยก'!$C:$C,'รับ-จ่าย ประจำวัน'!$B361,'FG,ออนไล,คัดแยก'!Q:Q)</f>
        <v>0</v>
      </c>
      <c r="AY361" s="16">
        <f>SUMIF(เตรียมส่วนผสม!$C:$C,'รับ-จ่าย ประจำวัน'!$B361,เตรียมส่วนผสม!R:R)+SUMIF(กวนไส้!$C:$C,'รับ-จ่าย ประจำวัน'!$B361,กวนไส้!R:R)+SUMIF(ผลิต1!$C:$C,'รับ-จ่าย ประจำวัน'!$B361,ผลิต1!R:R)+SUMIF(ผลิต2!$C:$C,'รับ-จ่าย ประจำวัน'!$B361,ผลิต2!R:R)+SUMIF(เส้นแต่งหน้าขนมเค้ก!$C:$C,'รับ-จ่าย ประจำวัน'!$B361,เส้นแต่งหน้าขนมเค้ก!R:R)+SUMIF(แพ็ค!$C:$C,'รับ-จ่าย ประจำวัน'!$B361,แพ็ค!R:R)+SUMIF(ธุรการ!$C:$C,'รับ-จ่าย ประจำวัน'!$B361,ธุรการ!R:R)+SUMIF(เส้นแต่งหน้าขนมปัง!$C:$C,'รับ-จ่าย ประจำวัน'!$B361,เส้นแต่งหน้าขนมปัง!R:R)+SUMIF('วางแผนBC,CJ'!$C:$C,'รับ-จ่าย ประจำวัน'!$B361,'วางแผนBC,CJ'!R:R)+SUMIF(RD!$C:$C,'รับ-จ่าย ประจำวัน'!$B361,RD!R:R)+SUMIF('FG,ออนไล,คัดแยก'!$C:$C,'รับ-จ่าย ประจำวัน'!$B361,'FG,ออนไล,คัดแยก'!R:R)</f>
        <v>0</v>
      </c>
      <c r="AZ361" s="16">
        <f>SUMIF(เตรียมส่วนผสม!$C:$C,'รับ-จ่าย ประจำวัน'!$B361,เตรียมส่วนผสม!S:S)+SUMIF(กวนไส้!$C:$C,'รับ-จ่าย ประจำวัน'!$B361,กวนไส้!S:S)+SUMIF(ผลิต1!$C:$C,'รับ-จ่าย ประจำวัน'!$B361,ผลิต1!S:S)+SUMIF(ผลิต2!$C:$C,'รับ-จ่าย ประจำวัน'!$B361,ผลิต2!S:S)+SUMIF(เส้นแต่งหน้าขนมเค้ก!$C:$C,'รับ-จ่าย ประจำวัน'!$B361,เส้นแต่งหน้าขนมเค้ก!S:S)+SUMIF(แพ็ค!$C:$C,'รับ-จ่าย ประจำวัน'!$B361,แพ็ค!S:S)+SUMIF(ธุรการ!$C:$C,'รับ-จ่าย ประจำวัน'!$B361,ธุรการ!S:S)+SUMIF(เส้นแต่งหน้าขนมปัง!$C:$C,'รับ-จ่าย ประจำวัน'!$B361,เส้นแต่งหน้าขนมปัง!S:S)+SUMIF('วางแผนBC,CJ'!$C:$C,'รับ-จ่าย ประจำวัน'!$B361,'วางแผนBC,CJ'!S:S)+SUMIF(RD!$C:$C,'รับ-จ่าย ประจำวัน'!$B361,RD!S:S)+SUMIF('FG,ออนไล,คัดแยก'!$C:$C,'รับ-จ่าย ประจำวัน'!$B361,'FG,ออนไล,คัดแยก'!S:S)</f>
        <v>0</v>
      </c>
      <c r="BA361" s="16">
        <f>SUMIF(เตรียมส่วนผสม!$C:$C,'รับ-จ่าย ประจำวัน'!$B361,เตรียมส่วนผสม!T:T)+SUMIF(กวนไส้!$C:$C,'รับ-จ่าย ประจำวัน'!$B361,กวนไส้!T:T)+SUMIF(ผลิต1!$C:$C,'รับ-จ่าย ประจำวัน'!$B361,ผลิต1!T:T)+SUMIF(ผลิต2!$C:$C,'รับ-จ่าย ประจำวัน'!$B361,ผลิต2!T:T)+SUMIF(เส้นแต่งหน้าขนมเค้ก!$C:$C,'รับ-จ่าย ประจำวัน'!$B361,เส้นแต่งหน้าขนมเค้ก!T:T)+SUMIF(แพ็ค!$C:$C,'รับ-จ่าย ประจำวัน'!$B361,แพ็ค!T:T)+SUMIF(ธุรการ!$C:$C,'รับ-จ่าย ประจำวัน'!$B361,ธุรการ!T:T)+SUMIF(เส้นแต่งหน้าขนมปัง!$C:$C,'รับ-จ่าย ประจำวัน'!$B361,เส้นแต่งหน้าขนมปัง!T:T)+SUMIF('วางแผนBC,CJ'!$C:$C,'รับ-จ่าย ประจำวัน'!$B361,'วางแผนBC,CJ'!T:T)+SUMIF(RD!$C:$C,'รับ-จ่าย ประจำวัน'!$B361,RD!T:T)+SUMIF('FG,ออนไล,คัดแยก'!$C:$C,'รับ-จ่าย ประจำวัน'!$B361,'FG,ออนไล,คัดแยก'!T:T)</f>
        <v>0</v>
      </c>
      <c r="BB361" s="16">
        <f>SUMIF(เตรียมส่วนผสม!$C:$C,'รับ-จ่าย ประจำวัน'!$B361,เตรียมส่วนผสม!U:U)+SUMIF(กวนไส้!$C:$C,'รับ-จ่าย ประจำวัน'!$B361,กวนไส้!U:U)+SUMIF(ผลิต1!$C:$C,'รับ-จ่าย ประจำวัน'!$B361,ผลิต1!U:U)+SUMIF(ผลิต2!$C:$C,'รับ-จ่าย ประจำวัน'!$B361,ผลิต2!U:U)+SUMIF(เส้นแต่งหน้าขนมเค้ก!$C:$C,'รับ-จ่าย ประจำวัน'!$B361,เส้นแต่งหน้าขนมเค้ก!U:U)+SUMIF(แพ็ค!$C:$C,'รับ-จ่าย ประจำวัน'!$B361,แพ็ค!U:U)+SUMIF(ธุรการ!$C:$C,'รับ-จ่าย ประจำวัน'!$B361,ธุรการ!U:U)+SUMIF(เส้นแต่งหน้าขนมปัง!$C:$C,'รับ-จ่าย ประจำวัน'!$B361,เส้นแต่งหน้าขนมปัง!U:U)+SUMIF('วางแผนBC,CJ'!$C:$C,'รับ-จ่าย ประจำวัน'!$B361,'วางแผนBC,CJ'!U:U)+SUMIF(RD!$C:$C,'รับ-จ่าย ประจำวัน'!$B361,RD!U:U)+SUMIF('FG,ออนไล,คัดแยก'!$C:$C,'รับ-จ่าย ประจำวัน'!$B361,'FG,ออนไล,คัดแยก'!U:U)</f>
        <v>0</v>
      </c>
      <c r="BC361" s="16">
        <f>SUMIF(เตรียมส่วนผสม!$C:$C,'รับ-จ่าย ประจำวัน'!$B361,เตรียมส่วนผสม!V:V)+SUMIF(กวนไส้!$C:$C,'รับ-จ่าย ประจำวัน'!$B361,กวนไส้!V:V)+SUMIF(ผลิต1!$C:$C,'รับ-จ่าย ประจำวัน'!$B361,ผลิต1!V:V)+SUMIF(ผลิต2!$C:$C,'รับ-จ่าย ประจำวัน'!$B361,ผลิต2!V:V)+SUMIF(เส้นแต่งหน้าขนมเค้ก!$C:$C,'รับ-จ่าย ประจำวัน'!$B361,เส้นแต่งหน้าขนมเค้ก!V:V)+SUMIF(แพ็ค!$C:$C,'รับ-จ่าย ประจำวัน'!$B361,แพ็ค!V:V)+SUMIF(ธุรการ!$C:$C,'รับ-จ่าย ประจำวัน'!$B361,ธุรการ!V:V)+SUMIF(เส้นแต่งหน้าขนมปัง!$C:$C,'รับ-จ่าย ประจำวัน'!$B361,เส้นแต่งหน้าขนมปัง!V:V)+SUMIF('วางแผนBC,CJ'!$C:$C,'รับ-จ่าย ประจำวัน'!$B361,'วางแผนBC,CJ'!V:V)+SUMIF(RD!$C:$C,'รับ-จ่าย ประจำวัน'!$B361,RD!V:V)+SUMIF('FG,ออนไล,คัดแยก'!$C:$C,'รับ-จ่าย ประจำวัน'!$B361,'FG,ออนไล,คัดแยก'!V:V)</f>
        <v>0</v>
      </c>
      <c r="BD361" s="16">
        <f>SUMIF(เตรียมส่วนผสม!$C:$C,'รับ-จ่าย ประจำวัน'!$B361,เตรียมส่วนผสม!W:W)+SUMIF(กวนไส้!$C:$C,'รับ-จ่าย ประจำวัน'!$B361,กวนไส้!W:W)+SUMIF(ผลิต1!$C:$C,'รับ-จ่าย ประจำวัน'!$B361,ผลิต1!W:W)+SUMIF(ผลิต2!$C:$C,'รับ-จ่าย ประจำวัน'!$B361,ผลิต2!W:W)+SUMIF(เส้นแต่งหน้าขนมเค้ก!$C:$C,'รับ-จ่าย ประจำวัน'!$B361,เส้นแต่งหน้าขนมเค้ก!W:W)+SUMIF(แพ็ค!$C:$C,'รับ-จ่าย ประจำวัน'!$B361,แพ็ค!W:W)+SUMIF(ธุรการ!$C:$C,'รับ-จ่าย ประจำวัน'!$B361,ธุรการ!W:W)+SUMIF(เส้นแต่งหน้าขนมปัง!$C:$C,'รับ-จ่าย ประจำวัน'!$B361,เส้นแต่งหน้าขนมปัง!W:W)+SUMIF('วางแผนBC,CJ'!$C:$C,'รับ-จ่าย ประจำวัน'!$B361,'วางแผนBC,CJ'!W:W)+SUMIF(RD!$C:$C,'รับ-จ่าย ประจำวัน'!$B361,RD!W:W)+SUMIF('FG,ออนไล,คัดแยก'!$C:$C,'รับ-จ่าย ประจำวัน'!$B361,'FG,ออนไล,คัดแยก'!W:W)</f>
        <v>0</v>
      </c>
      <c r="BE361" s="16">
        <f>SUMIF(เตรียมส่วนผสม!$C:$C,'รับ-จ่าย ประจำวัน'!$B361,เตรียมส่วนผสม!X:X)+SUMIF(กวนไส้!$C:$C,'รับ-จ่าย ประจำวัน'!$B361,กวนไส้!X:X)+SUMIF(ผลิต1!$C:$C,'รับ-จ่าย ประจำวัน'!$B361,ผลิต1!X:X)+SUMIF(ผลิต2!$C:$C,'รับ-จ่าย ประจำวัน'!$B361,ผลิต2!X:X)+SUMIF(เส้นแต่งหน้าขนมเค้ก!$C:$C,'รับ-จ่าย ประจำวัน'!$B361,เส้นแต่งหน้าขนมเค้ก!X:X)+SUMIF(แพ็ค!$C:$C,'รับ-จ่าย ประจำวัน'!$B361,แพ็ค!X:X)+SUMIF(ธุรการ!$C:$C,'รับ-จ่าย ประจำวัน'!$B361,ธุรการ!X:X)+SUMIF(เส้นแต่งหน้าขนมปัง!$C:$C,'รับ-จ่าย ประจำวัน'!$B361,เส้นแต่งหน้าขนมปัง!X:X)+SUMIF('วางแผนBC,CJ'!$C:$C,'รับ-จ่าย ประจำวัน'!$B361,'วางแผนBC,CJ'!X:X)+SUMIF(RD!$C:$C,'รับ-จ่าย ประจำวัน'!$B361,RD!X:X)+SUMIF('FG,ออนไล,คัดแยก'!$C:$C,'รับ-จ่าย ประจำวัน'!$B361,'FG,ออนไล,คัดแยก'!X:X)</f>
        <v>0</v>
      </c>
      <c r="BF361" s="16">
        <f>SUMIF(เตรียมส่วนผสม!$C:$C,'รับ-จ่าย ประจำวัน'!$B361,เตรียมส่วนผสม!Y:Y)+SUMIF(กวนไส้!$C:$C,'รับ-จ่าย ประจำวัน'!$B361,กวนไส้!Y:Y)+SUMIF(ผลิต1!$C:$C,'รับ-จ่าย ประจำวัน'!$B361,ผลิต1!Y:Y)+SUMIF(ผลิต2!$C:$C,'รับ-จ่าย ประจำวัน'!$B361,ผลิต2!Y:Y)+SUMIF(เส้นแต่งหน้าขนมเค้ก!$C:$C,'รับ-จ่าย ประจำวัน'!$B361,เส้นแต่งหน้าขนมเค้ก!Y:Y)+SUMIF(แพ็ค!$C:$C,'รับ-จ่าย ประจำวัน'!$B361,แพ็ค!Y:Y)+SUMIF(ธุรการ!$C:$C,'รับ-จ่าย ประจำวัน'!$B361,ธุรการ!Y:Y)+SUMIF(เส้นแต่งหน้าขนมปัง!$C:$C,'รับ-จ่าย ประจำวัน'!$B361,เส้นแต่งหน้าขนมปัง!Y:Y)+SUMIF('วางแผนBC,CJ'!$C:$C,'รับ-จ่าย ประจำวัน'!$B361,'วางแผนBC,CJ'!Y:Y)+SUMIF(RD!$C:$C,'รับ-จ่าย ประจำวัน'!$B361,RD!Y:Y)+SUMIF('FG,ออนไล,คัดแยก'!$C:$C,'รับ-จ่าย ประจำวัน'!$B361,'FG,ออนไล,คัดแยก'!Y:Y)</f>
        <v>0</v>
      </c>
      <c r="BG361" s="16">
        <f>SUMIF(เตรียมส่วนผสม!$C:$C,'รับ-จ่าย ประจำวัน'!$B361,เตรียมส่วนผสม!Z:Z)+SUMIF(กวนไส้!$C:$C,'รับ-จ่าย ประจำวัน'!$B361,กวนไส้!Z:Z)+SUMIF(ผลิต1!$C:$C,'รับ-จ่าย ประจำวัน'!$B361,ผลิต1!Z:Z)+SUMIF(ผลิต2!$C:$C,'รับ-จ่าย ประจำวัน'!$B361,ผลิต2!Z:Z)+SUMIF(เส้นแต่งหน้าขนมเค้ก!$C:$C,'รับ-จ่าย ประจำวัน'!$B361,เส้นแต่งหน้าขนมเค้ก!Z:Z)+SUMIF(แพ็ค!$C:$C,'รับ-จ่าย ประจำวัน'!$B361,แพ็ค!Z:Z)+SUMIF(ธุรการ!$C:$C,'รับ-จ่าย ประจำวัน'!$B361,ธุรการ!Z:Z)+SUMIF(เส้นแต่งหน้าขนมปัง!$C:$C,'รับ-จ่าย ประจำวัน'!$B361,เส้นแต่งหน้าขนมปัง!Z:Z)+SUMIF('วางแผนBC,CJ'!$C:$C,'รับ-จ่าย ประจำวัน'!$B361,'วางแผนBC,CJ'!Z:Z)+SUMIF(RD!$C:$C,'รับ-จ่าย ประจำวัน'!$B361,RD!Z:Z)+SUMIF('FG,ออนไล,คัดแยก'!$C:$C,'รับ-จ่าย ประจำวัน'!$B361,'FG,ออนไล,คัดแยก'!Z:Z)</f>
        <v>0</v>
      </c>
      <c r="BH361" s="16">
        <f>SUMIF(เตรียมส่วนผสม!$C:$C,'รับ-จ่าย ประจำวัน'!$B361,เตรียมส่วนผสม!AA:AA)+SUMIF(กวนไส้!$C:$C,'รับ-จ่าย ประจำวัน'!$B361,กวนไส้!AA:AA)+SUMIF(ผลิต1!$C:$C,'รับ-จ่าย ประจำวัน'!$B361,ผลิต1!AA:AA)+SUMIF(ผลิต2!$C:$C,'รับ-จ่าย ประจำวัน'!$B361,ผลิต2!AA:AA)+SUMIF(เส้นแต่งหน้าขนมเค้ก!$C:$C,'รับ-จ่าย ประจำวัน'!$B361,เส้นแต่งหน้าขนมเค้ก!AA:AA)+SUMIF(แพ็ค!$C:$C,'รับ-จ่าย ประจำวัน'!$B361,แพ็ค!AA:AA)+SUMIF(ธุรการ!$C:$C,'รับ-จ่าย ประจำวัน'!$B361,ธุรการ!AA:AA)+SUMIF(เส้นแต่งหน้าขนมปัง!$C:$C,'รับ-จ่าย ประจำวัน'!$B361,เส้นแต่งหน้าขนมปัง!AA:AA)+SUMIF('วางแผนBC,CJ'!$C:$C,'รับ-จ่าย ประจำวัน'!$B361,'วางแผนBC,CJ'!AA:AA)+SUMIF(RD!$C:$C,'รับ-จ่าย ประจำวัน'!$B361,RD!AA:AA)+SUMIF('FG,ออนไล,คัดแยก'!$C:$C,'รับ-จ่าย ประจำวัน'!$B361,'FG,ออนไล,คัดแยก'!AA:AA)</f>
        <v>0</v>
      </c>
      <c r="BI361" s="16">
        <f>SUMIF(เตรียมส่วนผสม!$C:$C,'รับ-จ่าย ประจำวัน'!$B361,เตรียมส่วนผสม!AB:AB)+SUMIF(กวนไส้!$C:$C,'รับ-จ่าย ประจำวัน'!$B361,กวนไส้!AB:AB)+SUMIF(ผลิต1!$C:$C,'รับ-จ่าย ประจำวัน'!$B361,ผลิต1!AB:AB)+SUMIF(ผลิต2!$C:$C,'รับ-จ่าย ประจำวัน'!$B361,ผลิต2!AB:AB)+SUMIF(เส้นแต่งหน้าขนมเค้ก!$C:$C,'รับ-จ่าย ประจำวัน'!$B361,เส้นแต่งหน้าขนมเค้ก!AB:AB)+SUMIF(แพ็ค!$C:$C,'รับ-จ่าย ประจำวัน'!$B361,แพ็ค!AB:AB)+SUMIF(ธุรการ!$C:$C,'รับ-จ่าย ประจำวัน'!$B361,ธุรการ!AB:AB)+SUMIF(เส้นแต่งหน้าขนมปัง!$C:$C,'รับ-จ่าย ประจำวัน'!$B361,เส้นแต่งหน้าขนมปัง!AB:AB)+SUMIF('วางแผนBC,CJ'!$C:$C,'รับ-จ่าย ประจำวัน'!$B361,'วางแผนBC,CJ'!AB:AB)+SUMIF(RD!$C:$C,'รับ-จ่าย ประจำวัน'!$B361,RD!AB:AB)+SUMIF('FG,ออนไล,คัดแยก'!$C:$C,'รับ-จ่าย ประจำวัน'!$B361,'FG,ออนไล,คัดแยก'!AB:AB)</f>
        <v>0</v>
      </c>
      <c r="BJ361" s="16">
        <f>SUMIF(เตรียมส่วนผสม!$C:$C,'รับ-จ่าย ประจำวัน'!$B361,เตรียมส่วนผสม!AC:AC)+SUMIF(กวนไส้!$C:$C,'รับ-จ่าย ประจำวัน'!$B361,กวนไส้!AC:AC)+SUMIF(ผลิต1!$C:$C,'รับ-จ่าย ประจำวัน'!$B361,ผลิต1!AC:AC)+SUMIF(ผลิต2!$C:$C,'รับ-จ่าย ประจำวัน'!$B361,ผลิต2!AC:AC)+SUMIF(เส้นแต่งหน้าขนมเค้ก!$C:$C,'รับ-จ่าย ประจำวัน'!$B361,เส้นแต่งหน้าขนมเค้ก!AC:AC)+SUMIF(แพ็ค!$C:$C,'รับ-จ่าย ประจำวัน'!$B361,แพ็ค!AC:AC)+SUMIF(ธุรการ!$C:$C,'รับ-จ่าย ประจำวัน'!$B361,ธุรการ!AC:AC)+SUMIF(เส้นแต่งหน้าขนมปัง!$C:$C,'รับ-จ่าย ประจำวัน'!$B361,เส้นแต่งหน้าขนมปัง!AC:AC)+SUMIF('วางแผนBC,CJ'!$C:$C,'รับ-จ่าย ประจำวัน'!$B361,'วางแผนBC,CJ'!AC:AC)+SUMIF(RD!$C:$C,'รับ-จ่าย ประจำวัน'!$B361,RD!AC:AC)+SUMIF('FG,ออนไล,คัดแยก'!$C:$C,'รับ-จ่าย ประจำวัน'!$B361,'FG,ออนไล,คัดแยก'!AC:AC)</f>
        <v>0</v>
      </c>
      <c r="BK361" s="16">
        <f>SUMIF(เตรียมส่วนผสม!$C:$C,'รับ-จ่าย ประจำวัน'!$B361,เตรียมส่วนผสม!AD:AD)+SUMIF(กวนไส้!$C:$C,'รับ-จ่าย ประจำวัน'!$B361,กวนไส้!AD:AD)+SUMIF(ผลิต1!$C:$C,'รับ-จ่าย ประจำวัน'!$B361,ผลิต1!AD:AD)+SUMIF(ผลิต2!$C:$C,'รับ-จ่าย ประจำวัน'!$B361,ผลิต2!AD:AD)+SUMIF(เส้นแต่งหน้าขนมเค้ก!$C:$C,'รับ-จ่าย ประจำวัน'!$B361,เส้นแต่งหน้าขนมเค้ก!AD:AD)+SUMIF(แพ็ค!$C:$C,'รับ-จ่าย ประจำวัน'!$B361,แพ็ค!AD:AD)+SUMIF(ธุรการ!$C:$C,'รับ-จ่าย ประจำวัน'!$B361,ธุรการ!AD:AD)+SUMIF(เส้นแต่งหน้าขนมปัง!$C:$C,'รับ-จ่าย ประจำวัน'!$B361,เส้นแต่งหน้าขนมปัง!AD:AD)+SUMIF('วางแผนBC,CJ'!$C:$C,'รับ-จ่าย ประจำวัน'!$B361,'วางแผนBC,CJ'!AD:AD)+SUMIF(RD!$C:$C,'รับ-จ่าย ประจำวัน'!$B361,RD!AD:AD)+SUMIF('FG,ออนไล,คัดแยก'!$C:$C,'รับ-จ่าย ประจำวัน'!$B361,'FG,ออนไล,คัดแยก'!AD:AD)</f>
        <v>0</v>
      </c>
      <c r="BL361" s="16">
        <f>SUMIF(เตรียมส่วนผสม!$C:$C,'รับ-จ่าย ประจำวัน'!$B361,เตรียมส่วนผสม!AE:AE)+SUMIF(กวนไส้!$C:$C,'รับ-จ่าย ประจำวัน'!$B361,กวนไส้!AE:AE)+SUMIF(ผลิต1!$C:$C,'รับ-จ่าย ประจำวัน'!$B361,ผลิต1!AE:AE)+SUMIF(ผลิต2!$C:$C,'รับ-จ่าย ประจำวัน'!$B361,ผลิต2!AE:AE)+SUMIF(เส้นแต่งหน้าขนมเค้ก!$C:$C,'รับ-จ่าย ประจำวัน'!$B361,เส้นแต่งหน้าขนมเค้ก!AE:AE)+SUMIF(แพ็ค!$C:$C,'รับ-จ่าย ประจำวัน'!$B361,แพ็ค!AE:AE)+SUMIF(ธุรการ!$C:$C,'รับ-จ่าย ประจำวัน'!$B361,ธุรการ!AE:AE)+SUMIF(เส้นแต่งหน้าขนมปัง!$C:$C,'รับ-จ่าย ประจำวัน'!$B361,เส้นแต่งหน้าขนมปัง!AE:AE)+SUMIF('วางแผนBC,CJ'!$C:$C,'รับ-จ่าย ประจำวัน'!$B361,'วางแผนBC,CJ'!AE:AE)+SUMIF(RD!$C:$C,'รับ-จ่าย ประจำวัน'!$B361,RD!AE:AE)+SUMIF('FG,ออนไล,คัดแยก'!$C:$C,'รับ-จ่าย ประจำวัน'!$B361,'FG,ออนไล,คัดแยก'!AE:AE)</f>
        <v>0</v>
      </c>
      <c r="BM361" s="16">
        <f>SUMIF(เตรียมส่วนผสม!$C:$C,'รับ-จ่าย ประจำวัน'!$B361,เตรียมส่วนผสม!AF:AF)+SUMIF(กวนไส้!$C:$C,'รับ-จ่าย ประจำวัน'!$B361,กวนไส้!AF:AF)+SUMIF(ผลิต1!$C:$C,'รับ-จ่าย ประจำวัน'!$B361,ผลิต1!AF:AF)+SUMIF(ผลิต2!$C:$C,'รับ-จ่าย ประจำวัน'!$B361,ผลิต2!AF:AF)+SUMIF(เส้นแต่งหน้าขนมเค้ก!$C:$C,'รับ-จ่าย ประจำวัน'!$B361,เส้นแต่งหน้าขนมเค้ก!AF:AF)+SUMIF(แพ็ค!$C:$C,'รับ-จ่าย ประจำวัน'!$B361,แพ็ค!AF:AF)+SUMIF(ธุรการ!$C:$C,'รับ-จ่าย ประจำวัน'!$B361,ธุรการ!AF:AF)+SUMIF(เส้นแต่งหน้าขนมปัง!$C:$C,'รับ-จ่าย ประจำวัน'!$B361,เส้นแต่งหน้าขนมปัง!AF:AF)+SUMIF('วางแผนBC,CJ'!$C:$C,'รับ-จ่าย ประจำวัน'!$B361,'วางแผนBC,CJ'!AF:AF)+SUMIF(RD!$C:$C,'รับ-จ่าย ประจำวัน'!$B361,RD!AF:AF)+SUMIF('FG,ออนไล,คัดแยก'!$C:$C,'รับ-จ่าย ประจำวัน'!$B361,'FG,ออนไล,คัดแยก'!AF:AF)</f>
        <v>0</v>
      </c>
      <c r="BN361" s="16">
        <f>SUMIF(เตรียมส่วนผสม!$C:$C,'รับ-จ่าย ประจำวัน'!$B361,เตรียมส่วนผสม!AG:AG)+SUMIF(กวนไส้!$C:$C,'รับ-จ่าย ประจำวัน'!$B361,กวนไส้!AG:AG)+SUMIF(ผลิต1!$C:$C,'รับ-จ่าย ประจำวัน'!$B361,ผลิต1!AG:AG)+SUMIF(ผลิต2!$C:$C,'รับ-จ่าย ประจำวัน'!$B361,ผลิต2!AG:AG)+SUMIF(เส้นแต่งหน้าขนมเค้ก!$C:$C,'รับ-จ่าย ประจำวัน'!$B361,เส้นแต่งหน้าขนมเค้ก!AG:AG)+SUMIF(แพ็ค!$C:$C,'รับ-จ่าย ประจำวัน'!$B361,แพ็ค!AG:AG)+SUMIF(ธุรการ!$C:$C,'รับ-จ่าย ประจำวัน'!$B361,ธุรการ!AG:AG)+SUMIF(เส้นแต่งหน้าขนมปัง!$C:$C,'รับ-จ่าย ประจำวัน'!$B361,เส้นแต่งหน้าขนมปัง!AG:AG)+SUMIF('วางแผนBC,CJ'!$C:$C,'รับ-จ่าย ประจำวัน'!$B361,'วางแผนBC,CJ'!AG:AG)+SUMIF(RD!$C:$C,'รับ-จ่าย ประจำวัน'!$B361,RD!AG:AG)+SUMIF('FG,ออนไล,คัดแยก'!$C:$C,'รับ-จ่าย ประจำวัน'!$B361,'FG,ออนไล,คัดแยก'!AG:AG)</f>
        <v>0</v>
      </c>
      <c r="BO361" s="16">
        <f>SUMIF(เตรียมส่วนผสม!$C:$C,'รับ-จ่าย ประจำวัน'!$B361,เตรียมส่วนผสม!AH:AH)+SUMIF(กวนไส้!$C:$C,'รับ-จ่าย ประจำวัน'!$B361,กวนไส้!AH:AH)+SUMIF(ผลิต1!$C:$C,'รับ-จ่าย ประจำวัน'!$B361,ผลิต1!AH:AH)+SUMIF(ผลิต2!$C:$C,'รับ-จ่าย ประจำวัน'!$B361,ผลิต2!AH:AH)+SUMIF(เส้นแต่งหน้าขนมเค้ก!$C:$C,'รับ-จ่าย ประจำวัน'!$B361,เส้นแต่งหน้าขนมเค้ก!AH:AH)+SUMIF(แพ็ค!$C:$C,'รับ-จ่าย ประจำวัน'!$B361,แพ็ค!AH:AH)+SUMIF(ธุรการ!$C:$C,'รับ-จ่าย ประจำวัน'!$B361,ธุรการ!AH:AH)+SUMIF(เส้นแต่งหน้าขนมปัง!$C:$C,'รับ-จ่าย ประจำวัน'!$B361,เส้นแต่งหน้าขนมปัง!AH:AH)+SUMIF('วางแผนBC,CJ'!$C:$C,'รับ-จ่าย ประจำวัน'!$B361,'วางแผนBC,CJ'!AH:AH)+SUMIF(RD!$C:$C,'รับ-จ่าย ประจำวัน'!$B361,RD!AH:AH)+SUMIF('FG,ออนไล,คัดแยก'!$C:$C,'รับ-จ่าย ประจำวัน'!$B361,'FG,ออนไล,คัดแยก'!AH:AH)</f>
        <v>0</v>
      </c>
      <c r="BP361" s="16">
        <f>SUMIF(เตรียมส่วนผสม!$C:$C,'รับ-จ่าย ประจำวัน'!$B361,เตรียมส่วนผสม!AI:AI)+SUMIF(กวนไส้!$C:$C,'รับ-จ่าย ประจำวัน'!$B361,กวนไส้!AI:AI)+SUMIF(ผลิต1!$C:$C,'รับ-จ่าย ประจำวัน'!$B361,ผลิต1!AI:AI)+SUMIF(ผลิต2!$C:$C,'รับ-จ่าย ประจำวัน'!$B361,ผลิต2!AI:AI)+SUMIF(เส้นแต่งหน้าขนมเค้ก!$C:$C,'รับ-จ่าย ประจำวัน'!$B361,เส้นแต่งหน้าขนมเค้ก!AI:AI)+SUMIF(แพ็ค!$C:$C,'รับ-จ่าย ประจำวัน'!$B361,แพ็ค!AI:AI)+SUMIF(ธุรการ!$C:$C,'รับ-จ่าย ประจำวัน'!$B361,ธุรการ!AI:AI)+SUMIF(เส้นแต่งหน้าขนมปัง!$C:$C,'รับ-จ่าย ประจำวัน'!$B361,เส้นแต่งหน้าขนมปัง!AI:AI)+SUMIF('วางแผนBC,CJ'!$C:$C,'รับ-จ่าย ประจำวัน'!$B361,'วางแผนBC,CJ'!AI:AI)+SUMIF(RD!$C:$C,'รับ-จ่าย ประจำวัน'!$B361,RD!AI:AI)+SUMIF('FG,ออนไล,คัดแยก'!$C:$C,'รับ-จ่าย ประจำวัน'!$B361,'FG,ออนไล,คัดแยก'!AI:AI)</f>
        <v>0</v>
      </c>
      <c r="BQ361" s="16">
        <f>SUMIF(เตรียมส่วนผสม!$C:$C,'รับ-จ่าย ประจำวัน'!$B361,เตรียมส่วนผสม!AJ:AJ)+SUMIF(กวนไส้!$C:$C,'รับ-จ่าย ประจำวัน'!$B361,กวนไส้!AJ:AJ)+SUMIF(ผลิต1!$C:$C,'รับ-จ่าย ประจำวัน'!$B361,ผลิต1!AJ:AJ)+SUMIF(ผลิต2!$C:$C,'รับ-จ่าย ประจำวัน'!$B361,ผลิต2!AJ:AJ)+SUMIF(เส้นแต่งหน้าขนมเค้ก!$C:$C,'รับ-จ่าย ประจำวัน'!$B361,เส้นแต่งหน้าขนมเค้ก!AJ:AJ)+SUMIF(แพ็ค!$C:$C,'รับ-จ่าย ประจำวัน'!$B361,แพ็ค!AJ:AJ)+SUMIF(ธุรการ!$C:$C,'รับ-จ่าย ประจำวัน'!$B361,ธุรการ!AJ:AJ)+SUMIF(เส้นแต่งหน้าขนมปัง!$C:$C,'รับ-จ่าย ประจำวัน'!$B361,เส้นแต่งหน้าขนมปัง!AJ:AJ)+SUMIF('วางแผนBC,CJ'!$C:$C,'รับ-จ่าย ประจำวัน'!$B361,'วางแผนBC,CJ'!AJ:AJ)+SUMIF(RD!$C:$C,'รับ-จ่าย ประจำวัน'!$B361,RD!AJ:AJ)+SUMIF('FG,ออนไล,คัดแยก'!$C:$C,'รับ-จ่าย ประจำวัน'!$B361,'FG,ออนไล,คัดแยก'!AJ:AJ)</f>
        <v>0</v>
      </c>
      <c r="BR361" s="16">
        <f>SUMIF(เตรียมส่วนผสม!$C:$C,'รับ-จ่าย ประจำวัน'!$B361,เตรียมส่วนผสม!AK:AK)+SUMIF(กวนไส้!$C:$C,'รับ-จ่าย ประจำวัน'!$B361,กวนไส้!AK:AK)+SUMIF(ผลิต1!$C:$C,'รับ-จ่าย ประจำวัน'!$B361,ผลิต1!AK:AK)+SUMIF(ผลิต2!$C:$C,'รับ-จ่าย ประจำวัน'!$B361,ผลิต2!AK:AK)+SUMIF(เส้นแต่งหน้าขนมเค้ก!$C:$C,'รับ-จ่าย ประจำวัน'!$B361,เส้นแต่งหน้าขนมเค้ก!AK:AK)+SUMIF(แพ็ค!$C:$C,'รับ-จ่าย ประจำวัน'!$B361,แพ็ค!AK:AK)+SUMIF(ธุรการ!$C:$C,'รับ-จ่าย ประจำวัน'!$B361,ธุรการ!AK:AK)+SUMIF(เส้นแต่งหน้าขนมปัง!$C:$C,'รับ-จ่าย ประจำวัน'!$B361,เส้นแต่งหน้าขนมปัง!AK:AK)+SUMIF('วางแผนBC,CJ'!$C:$C,'รับ-จ่าย ประจำวัน'!$B361,'วางแผนBC,CJ'!AK:AK)+SUMIF(RD!$C:$C,'รับ-จ่าย ประจำวัน'!$B361,RD!AK:AK)+SUMIF('FG,ออนไล,คัดแยก'!$C:$C,'รับ-จ่าย ประจำวัน'!$B361,'FG,ออนไล,คัดแยก'!AK:AK)</f>
        <v>0</v>
      </c>
      <c r="BS361" s="16">
        <f>SUMIF(เตรียมส่วนผสม!$C:$C,'รับ-จ่าย ประจำวัน'!$B361,เตรียมส่วนผสม!AL:AL)+SUMIF(กวนไส้!$C:$C,'รับ-จ่าย ประจำวัน'!$B361,กวนไส้!AL:AL)+SUMIF(ผลิต1!$C:$C,'รับ-จ่าย ประจำวัน'!$B361,ผลิต1!AL:AL)+SUMIF(ผลิต2!$C:$C,'รับ-จ่าย ประจำวัน'!$B361,ผลิต2!AL:AL)+SUMIF(เส้นแต่งหน้าขนมเค้ก!$C:$C,'รับ-จ่าย ประจำวัน'!$B361,เส้นแต่งหน้าขนมเค้ก!AL:AL)+SUMIF(แพ็ค!$C:$C,'รับ-จ่าย ประจำวัน'!$B361,แพ็ค!AL:AL)+SUMIF(ธุรการ!$C:$C,'รับ-จ่าย ประจำวัน'!$B361,ธุรการ!AL:AL)+SUMIF(เส้นแต่งหน้าขนมปัง!$C:$C,'รับ-จ่าย ประจำวัน'!$B361,เส้นแต่งหน้าขนมปัง!AL:AL)+SUMIF('วางแผนBC,CJ'!$C:$C,'รับ-จ่าย ประจำวัน'!$B361,'วางแผนBC,CJ'!AL:AL)+SUMIF(RD!$C:$C,'รับ-จ่าย ประจำวัน'!$B361,RD!AL:AL)+SUMIF('FG,ออนไล,คัดแยก'!$C:$C,'รับ-จ่าย ประจำวัน'!$B361,'FG,ออนไล,คัดแยก'!AL:AL)</f>
        <v>0</v>
      </c>
      <c r="BT361" s="18">
        <f t="shared" si="70"/>
        <v>0</v>
      </c>
      <c r="BU361" s="116"/>
      <c r="BV361" s="146">
        <f t="shared" si="71"/>
        <v>3</v>
      </c>
      <c r="BW361" s="183">
        <v>15</v>
      </c>
      <c r="BX361" s="172">
        <f t="shared" si="76"/>
        <v>0</v>
      </c>
      <c r="BY361" s="188" t="e">
        <f t="shared" si="74"/>
        <v>#DIV/0!</v>
      </c>
      <c r="BZ361" s="180" t="e">
        <f t="shared" ca="1" si="73"/>
        <v>#DIV/0!</v>
      </c>
      <c r="CA361" s="95"/>
      <c r="CB361" s="97"/>
      <c r="CC361" s="97"/>
      <c r="CD361" s="97"/>
      <c r="CE361" s="97"/>
      <c r="CF361" s="97"/>
      <c r="CG361" s="97"/>
      <c r="CH361" s="97"/>
      <c r="CI361" s="97"/>
      <c r="CJ361" s="94"/>
      <c r="CK361" s="9">
        <f t="shared" si="75"/>
        <v>3</v>
      </c>
    </row>
    <row r="362" spans="1:89" hidden="1" x14ac:dyDescent="0.5">
      <c r="A362" s="149"/>
      <c r="B362" s="34">
        <v>1060301001</v>
      </c>
      <c r="C362" s="33" t="s">
        <v>1663</v>
      </c>
      <c r="D362" s="141" t="s">
        <v>1654</v>
      </c>
      <c r="E362" s="25"/>
      <c r="F362" s="132"/>
      <c r="G362" s="25"/>
      <c r="H362" s="12">
        <v>29</v>
      </c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11"/>
      <c r="AF362" s="11"/>
      <c r="AG362" s="11"/>
      <c r="AH362" s="11"/>
      <c r="AI362" s="25"/>
      <c r="AJ362" s="25"/>
      <c r="AK362" s="25"/>
      <c r="AL362" s="25"/>
      <c r="AM362" s="25"/>
      <c r="AN362" s="15">
        <f t="shared" si="69"/>
        <v>0</v>
      </c>
      <c r="AO362" s="16">
        <f>SUMIF(เตรียมส่วนผสม!$C:$C,'รับ-จ่าย ประจำวัน'!$B362,เตรียมส่วนผสม!H:H)+SUMIF(กวนไส้!$C:$C,'รับ-จ่าย ประจำวัน'!$B362,กวนไส้!H:H)+SUMIF(ผลิต1!$C:$C,'รับ-จ่าย ประจำวัน'!$B362,ผลิต1!H:H)+SUMIF(ผลิต2!$C:$C,'รับ-จ่าย ประจำวัน'!$B362,ผลิต2!H:H)+SUMIF(เส้นแต่งหน้าขนมเค้ก!$C:$C,'รับ-จ่าย ประจำวัน'!$B362,เส้นแต่งหน้าขนมเค้ก!H:H)+SUMIF(แพ็ค!$C:$C,'รับ-จ่าย ประจำวัน'!$B362,แพ็ค!H:H)+SUMIF(ธุรการ!$C:$C,'รับ-จ่าย ประจำวัน'!$B362,ธุรการ!H:H)+SUMIF(เส้นแต่งหน้าขนมปัง!$C:$C,'รับ-จ่าย ประจำวัน'!$B362,เส้นแต่งหน้าขนมปัง!H:H)+SUMIF('วางแผนBC,CJ'!$C:$C,'รับ-จ่าย ประจำวัน'!$B362,'วางแผนBC,CJ'!H:H)+SUMIF(RD!$C:$C,'รับ-จ่าย ประจำวัน'!$B362,RD!H:H)+SUMIF('FG,ออนไล,คัดแยก'!$C:$C,'รับ-จ่าย ประจำวัน'!$B362,'FG,ออนไล,คัดแยก'!H:H)</f>
        <v>0</v>
      </c>
      <c r="AP362" s="16">
        <f>SUMIF(เตรียมส่วนผสม!$C:$C,'รับ-จ่าย ประจำวัน'!$B362,เตรียมส่วนผสม!I:I)+SUMIF(กวนไส้!$C:$C,'รับ-จ่าย ประจำวัน'!$B362,กวนไส้!I:I)+SUMIF(ผลิต1!$C:$C,'รับ-จ่าย ประจำวัน'!$B362,ผลิต1!I:I)+SUMIF(ผลิต2!$C:$C,'รับ-จ่าย ประจำวัน'!$B362,ผลิต2!I:I)+SUMIF(เส้นแต่งหน้าขนมเค้ก!$C:$C,'รับ-จ่าย ประจำวัน'!$B362,เส้นแต่งหน้าขนมเค้ก!I:I)+SUMIF(แพ็ค!$C:$C,'รับ-จ่าย ประจำวัน'!$B362,แพ็ค!I:I)+SUMIF(ธุรการ!$C:$C,'รับ-จ่าย ประจำวัน'!$B362,ธุรการ!I:I)+SUMIF(เส้นแต่งหน้าขนมปัง!$C:$C,'รับ-จ่าย ประจำวัน'!$B362,เส้นแต่งหน้าขนมปัง!I:I)+SUMIF('วางแผนBC,CJ'!$C:$C,'รับ-จ่าย ประจำวัน'!$B362,'วางแผนBC,CJ'!I:I)+SUMIF(RD!$C:$C,'รับ-จ่าย ประจำวัน'!$B362,RD!I:I)+SUMIF('FG,ออนไล,คัดแยก'!$C:$C,'รับ-จ่าย ประจำวัน'!$B362,'FG,ออนไล,คัดแยก'!I:I)</f>
        <v>0</v>
      </c>
      <c r="AQ362" s="16">
        <f>SUMIF(เตรียมส่วนผสม!$C:$C,'รับ-จ่าย ประจำวัน'!$B362,เตรียมส่วนผสม!J:J)+SUMIF(กวนไส้!$C:$C,'รับ-จ่าย ประจำวัน'!$B362,กวนไส้!J:J)+SUMIF(ผลิต1!$C:$C,'รับ-จ่าย ประจำวัน'!$B362,ผลิต1!J:J)+SUMIF(ผลิต2!$C:$C,'รับ-จ่าย ประจำวัน'!$B362,ผลิต2!J:J)+SUMIF(เส้นแต่งหน้าขนมเค้ก!$C:$C,'รับ-จ่าย ประจำวัน'!$B362,เส้นแต่งหน้าขนมเค้ก!J:J)+SUMIF(แพ็ค!$C:$C,'รับ-จ่าย ประจำวัน'!$B362,แพ็ค!J:J)+SUMIF(ธุรการ!$C:$C,'รับ-จ่าย ประจำวัน'!$B362,ธุรการ!J:J)+SUMIF(เส้นแต่งหน้าขนมปัง!$C:$C,'รับ-จ่าย ประจำวัน'!$B362,เส้นแต่งหน้าขนมปัง!J:J)+SUMIF('วางแผนBC,CJ'!$C:$C,'รับ-จ่าย ประจำวัน'!$B362,'วางแผนBC,CJ'!J:J)+SUMIF(RD!$C:$C,'รับ-จ่าย ประจำวัน'!$B362,RD!J:J)+SUMIF('FG,ออนไล,คัดแยก'!$C:$C,'รับ-จ่าย ประจำวัน'!$B362,'FG,ออนไล,คัดแยก'!J:J)</f>
        <v>0</v>
      </c>
      <c r="AR362" s="16">
        <f>SUMIF(เตรียมส่วนผสม!$C:$C,'รับ-จ่าย ประจำวัน'!$B362,เตรียมส่วนผสม!K:K)+SUMIF(กวนไส้!$C:$C,'รับ-จ่าย ประจำวัน'!$B362,กวนไส้!K:K)+SUMIF(ผลิต1!$C:$C,'รับ-จ่าย ประจำวัน'!$B362,ผลิต1!K:K)+SUMIF(ผลิต2!$C:$C,'รับ-จ่าย ประจำวัน'!$B362,ผลิต2!K:K)+SUMIF(เส้นแต่งหน้าขนมเค้ก!$C:$C,'รับ-จ่าย ประจำวัน'!$B362,เส้นแต่งหน้าขนมเค้ก!K:K)+SUMIF(แพ็ค!$C:$C,'รับ-จ่าย ประจำวัน'!$B362,แพ็ค!K:K)+SUMIF(ธุรการ!$C:$C,'รับ-จ่าย ประจำวัน'!$B362,ธุรการ!K:K)+SUMIF(เส้นแต่งหน้าขนมปัง!$C:$C,'รับ-จ่าย ประจำวัน'!$B362,เส้นแต่งหน้าขนมปัง!K:K)+SUMIF('วางแผนBC,CJ'!$C:$C,'รับ-จ่าย ประจำวัน'!$B362,'วางแผนBC,CJ'!K:K)+SUMIF(RD!$C:$C,'รับ-จ่าย ประจำวัน'!$B362,RD!K:K)+SUMIF('FG,ออนไล,คัดแยก'!$C:$C,'รับ-จ่าย ประจำวัน'!$B362,'FG,ออนไล,คัดแยก'!K:K)</f>
        <v>0</v>
      </c>
      <c r="AS362" s="16">
        <f>SUMIF(เตรียมส่วนผสม!$C:$C,'รับ-จ่าย ประจำวัน'!$B362,เตรียมส่วนผสม!L:L)+SUMIF(กวนไส้!$C:$C,'รับ-จ่าย ประจำวัน'!$B362,กวนไส้!L:L)+SUMIF(ผลิต1!$C:$C,'รับ-จ่าย ประจำวัน'!$B362,ผลิต1!L:L)+SUMIF(ผลิต2!$C:$C,'รับ-จ่าย ประจำวัน'!$B362,ผลิต2!L:L)+SUMIF(เส้นแต่งหน้าขนมเค้ก!$C:$C,'รับ-จ่าย ประจำวัน'!$B362,เส้นแต่งหน้าขนมเค้ก!L:L)+SUMIF(แพ็ค!$C:$C,'รับ-จ่าย ประจำวัน'!$B362,แพ็ค!L:L)+SUMIF(ธุรการ!$C:$C,'รับ-จ่าย ประจำวัน'!$B362,ธุรการ!L:L)+SUMIF(เส้นแต่งหน้าขนมปัง!$C:$C,'รับ-จ่าย ประจำวัน'!$B362,เส้นแต่งหน้าขนมปัง!L:L)+SUMIF('วางแผนBC,CJ'!$C:$C,'รับ-จ่าย ประจำวัน'!$B362,'วางแผนBC,CJ'!L:L)+SUMIF(RD!$C:$C,'รับ-จ่าย ประจำวัน'!$B362,RD!L:L)+SUMIF('FG,ออนไล,คัดแยก'!$C:$C,'รับ-จ่าย ประจำวัน'!$B362,'FG,ออนไล,คัดแยก'!L:L)</f>
        <v>0</v>
      </c>
      <c r="AT362" s="16">
        <f>SUMIF(เตรียมส่วนผสม!$C:$C,'รับ-จ่าย ประจำวัน'!$B362,เตรียมส่วนผสม!M:M)+SUMIF(กวนไส้!$C:$C,'รับ-จ่าย ประจำวัน'!$B362,กวนไส้!M:M)+SUMIF(ผลิต1!$C:$C,'รับ-จ่าย ประจำวัน'!$B362,ผลิต1!M:M)+SUMIF(ผลิต2!$C:$C,'รับ-จ่าย ประจำวัน'!$B362,ผลิต2!M:M)+SUMIF(เส้นแต่งหน้าขนมเค้ก!$C:$C,'รับ-จ่าย ประจำวัน'!$B362,เส้นแต่งหน้าขนมเค้ก!M:M)+SUMIF(แพ็ค!$C:$C,'รับ-จ่าย ประจำวัน'!$B362,แพ็ค!M:M)+SUMIF(ธุรการ!$C:$C,'รับ-จ่าย ประจำวัน'!$B362,ธุรการ!M:M)+SUMIF(เส้นแต่งหน้าขนมปัง!$C:$C,'รับ-จ่าย ประจำวัน'!$B362,เส้นแต่งหน้าขนมปัง!M:M)+SUMIF('วางแผนBC,CJ'!$C:$C,'รับ-จ่าย ประจำวัน'!$B362,'วางแผนBC,CJ'!M:M)+SUMIF(RD!$C:$C,'รับ-จ่าย ประจำวัน'!$B362,RD!M:M)+SUMIF('FG,ออนไล,คัดแยก'!$C:$C,'รับ-จ่าย ประจำวัน'!$B362,'FG,ออนไล,คัดแยก'!M:M)</f>
        <v>0</v>
      </c>
      <c r="AU362" s="16">
        <f>SUMIF(เตรียมส่วนผสม!$C:$C,'รับ-จ่าย ประจำวัน'!$B362,เตรียมส่วนผสม!N:N)+SUMIF(กวนไส้!$C:$C,'รับ-จ่าย ประจำวัน'!$B362,กวนไส้!N:N)+SUMIF(ผลิต1!$C:$C,'รับ-จ่าย ประจำวัน'!$B362,ผลิต1!N:N)+SUMIF(ผลิต2!$C:$C,'รับ-จ่าย ประจำวัน'!$B362,ผลิต2!N:N)+SUMIF(เส้นแต่งหน้าขนมเค้ก!$C:$C,'รับ-จ่าย ประจำวัน'!$B362,เส้นแต่งหน้าขนมเค้ก!N:N)+SUMIF(แพ็ค!$C:$C,'รับ-จ่าย ประจำวัน'!$B362,แพ็ค!N:N)+SUMIF(ธุรการ!$C:$C,'รับ-จ่าย ประจำวัน'!$B362,ธุรการ!N:N)+SUMIF(เส้นแต่งหน้าขนมปัง!$C:$C,'รับ-จ่าย ประจำวัน'!$B362,เส้นแต่งหน้าขนมปัง!N:N)+SUMIF('วางแผนBC,CJ'!$C:$C,'รับ-จ่าย ประจำวัน'!$B362,'วางแผนBC,CJ'!N:N)+SUMIF(RD!$C:$C,'รับ-จ่าย ประจำวัน'!$B362,RD!N:N)+SUMIF('FG,ออนไล,คัดแยก'!$C:$C,'รับ-จ่าย ประจำวัน'!$B362,'FG,ออนไล,คัดแยก'!N:N)</f>
        <v>0</v>
      </c>
      <c r="AV362" s="16">
        <f>SUMIF(เตรียมส่วนผสม!$C:$C,'รับ-จ่าย ประจำวัน'!$B362,เตรียมส่วนผสม!O:O)+SUMIF(กวนไส้!$C:$C,'รับ-จ่าย ประจำวัน'!$B362,กวนไส้!O:O)+SUMIF(ผลิต1!$C:$C,'รับ-จ่าย ประจำวัน'!$B362,ผลิต1!O:O)+SUMIF(ผลิต2!$C:$C,'รับ-จ่าย ประจำวัน'!$B362,ผลิต2!O:O)+SUMIF(เส้นแต่งหน้าขนมเค้ก!$C:$C,'รับ-จ่าย ประจำวัน'!$B362,เส้นแต่งหน้าขนมเค้ก!O:O)+SUMIF(แพ็ค!$C:$C,'รับ-จ่าย ประจำวัน'!$B362,แพ็ค!O:O)+SUMIF(ธุรการ!$C:$C,'รับ-จ่าย ประจำวัน'!$B362,ธุรการ!O:O)+SUMIF(เส้นแต่งหน้าขนมปัง!$C:$C,'รับ-จ่าย ประจำวัน'!$B362,เส้นแต่งหน้าขนมปัง!O:O)+SUMIF('วางแผนBC,CJ'!$C:$C,'รับ-จ่าย ประจำวัน'!$B362,'วางแผนBC,CJ'!O:O)+SUMIF(RD!$C:$C,'รับ-จ่าย ประจำวัน'!$B362,RD!O:O)+SUMIF('FG,ออนไล,คัดแยก'!$C:$C,'รับ-จ่าย ประจำวัน'!$B362,'FG,ออนไล,คัดแยก'!O:O)</f>
        <v>0</v>
      </c>
      <c r="AW362" s="16">
        <f>SUMIF(เตรียมส่วนผสม!$C:$C,'รับ-จ่าย ประจำวัน'!$B362,เตรียมส่วนผสม!P:P)+SUMIF(กวนไส้!$C:$C,'รับ-จ่าย ประจำวัน'!$B362,กวนไส้!P:P)+SUMIF(ผลิต1!$C:$C,'รับ-จ่าย ประจำวัน'!$B362,ผลิต1!P:P)+SUMIF(ผลิต2!$C:$C,'รับ-จ่าย ประจำวัน'!$B362,ผลิต2!P:P)+SUMIF(เส้นแต่งหน้าขนมเค้ก!$C:$C,'รับ-จ่าย ประจำวัน'!$B362,เส้นแต่งหน้าขนมเค้ก!P:P)+SUMIF(แพ็ค!$C:$C,'รับ-จ่าย ประจำวัน'!$B362,แพ็ค!P:P)+SUMIF(ธุรการ!$C:$C,'รับ-จ่าย ประจำวัน'!$B362,ธุรการ!P:P)+SUMIF(เส้นแต่งหน้าขนมปัง!$C:$C,'รับ-จ่าย ประจำวัน'!$B362,เส้นแต่งหน้าขนมปัง!P:P)+SUMIF('วางแผนBC,CJ'!$C:$C,'รับ-จ่าย ประจำวัน'!$B362,'วางแผนBC,CJ'!P:P)+SUMIF(RD!$C:$C,'รับ-จ่าย ประจำวัน'!$B362,RD!P:P)+SUMIF('FG,ออนไล,คัดแยก'!$C:$C,'รับ-จ่าย ประจำวัน'!$B362,'FG,ออนไล,คัดแยก'!P:P)</f>
        <v>0</v>
      </c>
      <c r="AX362" s="16">
        <f>SUMIF(เตรียมส่วนผสม!$C:$C,'รับ-จ่าย ประจำวัน'!$B362,เตรียมส่วนผสม!Q:Q)+SUMIF(กวนไส้!$C:$C,'รับ-จ่าย ประจำวัน'!$B362,กวนไส้!Q:Q)+SUMIF(ผลิต1!$C:$C,'รับ-จ่าย ประจำวัน'!$B362,ผลิต1!Q:Q)+SUMIF(ผลิต2!$C:$C,'รับ-จ่าย ประจำวัน'!$B362,ผลิต2!Q:Q)+SUMIF(เส้นแต่งหน้าขนมเค้ก!$C:$C,'รับ-จ่าย ประจำวัน'!$B362,เส้นแต่งหน้าขนมเค้ก!Q:Q)+SUMIF(แพ็ค!$C:$C,'รับ-จ่าย ประจำวัน'!$B362,แพ็ค!Q:Q)+SUMIF(ธุรการ!$C:$C,'รับ-จ่าย ประจำวัน'!$B362,ธุรการ!Q:Q)+SUMIF(เส้นแต่งหน้าขนมปัง!$C:$C,'รับ-จ่าย ประจำวัน'!$B362,เส้นแต่งหน้าขนมปัง!Q:Q)+SUMIF('วางแผนBC,CJ'!$C:$C,'รับ-จ่าย ประจำวัน'!$B362,'วางแผนBC,CJ'!Q:Q)+SUMIF(RD!$C:$C,'รับ-จ่าย ประจำวัน'!$B362,RD!Q:Q)+SUMIF('FG,ออนไล,คัดแยก'!$C:$C,'รับ-จ่าย ประจำวัน'!$B362,'FG,ออนไล,คัดแยก'!Q:Q)</f>
        <v>0</v>
      </c>
      <c r="AY362" s="16">
        <f>SUMIF(เตรียมส่วนผสม!$C:$C,'รับ-จ่าย ประจำวัน'!$B362,เตรียมส่วนผสม!R:R)+SUMIF(กวนไส้!$C:$C,'รับ-จ่าย ประจำวัน'!$B362,กวนไส้!R:R)+SUMIF(ผลิต1!$C:$C,'รับ-จ่าย ประจำวัน'!$B362,ผลิต1!R:R)+SUMIF(ผลิต2!$C:$C,'รับ-จ่าย ประจำวัน'!$B362,ผลิต2!R:R)+SUMIF(เส้นแต่งหน้าขนมเค้ก!$C:$C,'รับ-จ่าย ประจำวัน'!$B362,เส้นแต่งหน้าขนมเค้ก!R:R)+SUMIF(แพ็ค!$C:$C,'รับ-จ่าย ประจำวัน'!$B362,แพ็ค!R:R)+SUMIF(ธุรการ!$C:$C,'รับ-จ่าย ประจำวัน'!$B362,ธุรการ!R:R)+SUMIF(เส้นแต่งหน้าขนมปัง!$C:$C,'รับ-จ่าย ประจำวัน'!$B362,เส้นแต่งหน้าขนมปัง!R:R)+SUMIF('วางแผนBC,CJ'!$C:$C,'รับ-จ่าย ประจำวัน'!$B362,'วางแผนBC,CJ'!R:R)+SUMIF(RD!$C:$C,'รับ-จ่าย ประจำวัน'!$B362,RD!R:R)+SUMIF('FG,ออนไล,คัดแยก'!$C:$C,'รับ-จ่าย ประจำวัน'!$B362,'FG,ออนไล,คัดแยก'!R:R)</f>
        <v>0</v>
      </c>
      <c r="AZ362" s="16">
        <f>SUMIF(เตรียมส่วนผสม!$C:$C,'รับ-จ่าย ประจำวัน'!$B362,เตรียมส่วนผสม!S:S)+SUMIF(กวนไส้!$C:$C,'รับ-จ่าย ประจำวัน'!$B362,กวนไส้!S:S)+SUMIF(ผลิต1!$C:$C,'รับ-จ่าย ประจำวัน'!$B362,ผลิต1!S:S)+SUMIF(ผลิต2!$C:$C,'รับ-จ่าย ประจำวัน'!$B362,ผลิต2!S:S)+SUMIF(เส้นแต่งหน้าขนมเค้ก!$C:$C,'รับ-จ่าย ประจำวัน'!$B362,เส้นแต่งหน้าขนมเค้ก!S:S)+SUMIF(แพ็ค!$C:$C,'รับ-จ่าย ประจำวัน'!$B362,แพ็ค!S:S)+SUMIF(ธุรการ!$C:$C,'รับ-จ่าย ประจำวัน'!$B362,ธุรการ!S:S)+SUMIF(เส้นแต่งหน้าขนมปัง!$C:$C,'รับ-จ่าย ประจำวัน'!$B362,เส้นแต่งหน้าขนมปัง!S:S)+SUMIF('วางแผนBC,CJ'!$C:$C,'รับ-จ่าย ประจำวัน'!$B362,'วางแผนBC,CJ'!S:S)+SUMIF(RD!$C:$C,'รับ-จ่าย ประจำวัน'!$B362,RD!S:S)+SUMIF('FG,ออนไล,คัดแยก'!$C:$C,'รับ-จ่าย ประจำวัน'!$B362,'FG,ออนไล,คัดแยก'!S:S)</f>
        <v>0</v>
      </c>
      <c r="BA362" s="16">
        <f>SUMIF(เตรียมส่วนผสม!$C:$C,'รับ-จ่าย ประจำวัน'!$B362,เตรียมส่วนผสม!T:T)+SUMIF(กวนไส้!$C:$C,'รับ-จ่าย ประจำวัน'!$B362,กวนไส้!T:T)+SUMIF(ผลิต1!$C:$C,'รับ-จ่าย ประจำวัน'!$B362,ผลิต1!T:T)+SUMIF(ผลิต2!$C:$C,'รับ-จ่าย ประจำวัน'!$B362,ผลิต2!T:T)+SUMIF(เส้นแต่งหน้าขนมเค้ก!$C:$C,'รับ-จ่าย ประจำวัน'!$B362,เส้นแต่งหน้าขนมเค้ก!T:T)+SUMIF(แพ็ค!$C:$C,'รับ-จ่าย ประจำวัน'!$B362,แพ็ค!T:T)+SUMIF(ธุรการ!$C:$C,'รับ-จ่าย ประจำวัน'!$B362,ธุรการ!T:T)+SUMIF(เส้นแต่งหน้าขนมปัง!$C:$C,'รับ-จ่าย ประจำวัน'!$B362,เส้นแต่งหน้าขนมปัง!T:T)+SUMIF('วางแผนBC,CJ'!$C:$C,'รับ-จ่าย ประจำวัน'!$B362,'วางแผนBC,CJ'!T:T)+SUMIF(RD!$C:$C,'รับ-จ่าย ประจำวัน'!$B362,RD!T:T)+SUMIF('FG,ออนไล,คัดแยก'!$C:$C,'รับ-จ่าย ประจำวัน'!$B362,'FG,ออนไล,คัดแยก'!T:T)</f>
        <v>0</v>
      </c>
      <c r="BB362" s="16">
        <f>SUMIF(เตรียมส่วนผสม!$C:$C,'รับ-จ่าย ประจำวัน'!$B362,เตรียมส่วนผสม!U:U)+SUMIF(กวนไส้!$C:$C,'รับ-จ่าย ประจำวัน'!$B362,กวนไส้!U:U)+SUMIF(ผลิต1!$C:$C,'รับ-จ่าย ประจำวัน'!$B362,ผลิต1!U:U)+SUMIF(ผลิต2!$C:$C,'รับ-จ่าย ประจำวัน'!$B362,ผลิต2!U:U)+SUMIF(เส้นแต่งหน้าขนมเค้ก!$C:$C,'รับ-จ่าย ประจำวัน'!$B362,เส้นแต่งหน้าขนมเค้ก!U:U)+SUMIF(แพ็ค!$C:$C,'รับ-จ่าย ประจำวัน'!$B362,แพ็ค!U:U)+SUMIF(ธุรการ!$C:$C,'รับ-จ่าย ประจำวัน'!$B362,ธุรการ!U:U)+SUMIF(เส้นแต่งหน้าขนมปัง!$C:$C,'รับ-จ่าย ประจำวัน'!$B362,เส้นแต่งหน้าขนมปัง!U:U)+SUMIF('วางแผนBC,CJ'!$C:$C,'รับ-จ่าย ประจำวัน'!$B362,'วางแผนBC,CJ'!U:U)+SUMIF(RD!$C:$C,'รับ-จ่าย ประจำวัน'!$B362,RD!U:U)+SUMIF('FG,ออนไล,คัดแยก'!$C:$C,'รับ-จ่าย ประจำวัน'!$B362,'FG,ออนไล,คัดแยก'!U:U)</f>
        <v>0</v>
      </c>
      <c r="BC362" s="16">
        <f>SUMIF(เตรียมส่วนผสม!$C:$C,'รับ-จ่าย ประจำวัน'!$B362,เตรียมส่วนผสม!V:V)+SUMIF(กวนไส้!$C:$C,'รับ-จ่าย ประจำวัน'!$B362,กวนไส้!V:V)+SUMIF(ผลิต1!$C:$C,'รับ-จ่าย ประจำวัน'!$B362,ผลิต1!V:V)+SUMIF(ผลิต2!$C:$C,'รับ-จ่าย ประจำวัน'!$B362,ผลิต2!V:V)+SUMIF(เส้นแต่งหน้าขนมเค้ก!$C:$C,'รับ-จ่าย ประจำวัน'!$B362,เส้นแต่งหน้าขนมเค้ก!V:V)+SUMIF(แพ็ค!$C:$C,'รับ-จ่าย ประจำวัน'!$B362,แพ็ค!V:V)+SUMIF(ธุรการ!$C:$C,'รับ-จ่าย ประจำวัน'!$B362,ธุรการ!V:V)+SUMIF(เส้นแต่งหน้าขนมปัง!$C:$C,'รับ-จ่าย ประจำวัน'!$B362,เส้นแต่งหน้าขนมปัง!V:V)+SUMIF('วางแผนBC,CJ'!$C:$C,'รับ-จ่าย ประจำวัน'!$B362,'วางแผนBC,CJ'!V:V)+SUMIF(RD!$C:$C,'รับ-จ่าย ประจำวัน'!$B362,RD!V:V)+SUMIF('FG,ออนไล,คัดแยก'!$C:$C,'รับ-จ่าย ประจำวัน'!$B362,'FG,ออนไล,คัดแยก'!V:V)</f>
        <v>0</v>
      </c>
      <c r="BD362" s="16">
        <f>SUMIF(เตรียมส่วนผสม!$C:$C,'รับ-จ่าย ประจำวัน'!$B362,เตรียมส่วนผสม!W:W)+SUMIF(กวนไส้!$C:$C,'รับ-จ่าย ประจำวัน'!$B362,กวนไส้!W:W)+SUMIF(ผลิต1!$C:$C,'รับ-จ่าย ประจำวัน'!$B362,ผลิต1!W:W)+SUMIF(ผลิต2!$C:$C,'รับ-จ่าย ประจำวัน'!$B362,ผลิต2!W:W)+SUMIF(เส้นแต่งหน้าขนมเค้ก!$C:$C,'รับ-จ่าย ประจำวัน'!$B362,เส้นแต่งหน้าขนมเค้ก!W:W)+SUMIF(แพ็ค!$C:$C,'รับ-จ่าย ประจำวัน'!$B362,แพ็ค!W:W)+SUMIF(ธุรการ!$C:$C,'รับ-จ่าย ประจำวัน'!$B362,ธุรการ!W:W)+SUMIF(เส้นแต่งหน้าขนมปัง!$C:$C,'รับ-จ่าย ประจำวัน'!$B362,เส้นแต่งหน้าขนมปัง!W:W)+SUMIF('วางแผนBC,CJ'!$C:$C,'รับ-จ่าย ประจำวัน'!$B362,'วางแผนBC,CJ'!W:W)+SUMIF(RD!$C:$C,'รับ-จ่าย ประจำวัน'!$B362,RD!W:W)+SUMIF('FG,ออนไล,คัดแยก'!$C:$C,'รับ-จ่าย ประจำวัน'!$B362,'FG,ออนไล,คัดแยก'!W:W)</f>
        <v>0</v>
      </c>
      <c r="BE362" s="16">
        <f>SUMIF(เตรียมส่วนผสม!$C:$C,'รับ-จ่าย ประจำวัน'!$B362,เตรียมส่วนผสม!X:X)+SUMIF(กวนไส้!$C:$C,'รับ-จ่าย ประจำวัน'!$B362,กวนไส้!X:X)+SUMIF(ผลิต1!$C:$C,'รับ-จ่าย ประจำวัน'!$B362,ผลิต1!X:X)+SUMIF(ผลิต2!$C:$C,'รับ-จ่าย ประจำวัน'!$B362,ผลิต2!X:X)+SUMIF(เส้นแต่งหน้าขนมเค้ก!$C:$C,'รับ-จ่าย ประจำวัน'!$B362,เส้นแต่งหน้าขนมเค้ก!X:X)+SUMIF(แพ็ค!$C:$C,'รับ-จ่าย ประจำวัน'!$B362,แพ็ค!X:X)+SUMIF(ธุรการ!$C:$C,'รับ-จ่าย ประจำวัน'!$B362,ธุรการ!X:X)+SUMIF(เส้นแต่งหน้าขนมปัง!$C:$C,'รับ-จ่าย ประจำวัน'!$B362,เส้นแต่งหน้าขนมปัง!X:X)+SUMIF('วางแผนBC,CJ'!$C:$C,'รับ-จ่าย ประจำวัน'!$B362,'วางแผนBC,CJ'!X:X)+SUMIF(RD!$C:$C,'รับ-จ่าย ประจำวัน'!$B362,RD!X:X)+SUMIF('FG,ออนไล,คัดแยก'!$C:$C,'รับ-จ่าย ประจำวัน'!$B362,'FG,ออนไล,คัดแยก'!X:X)</f>
        <v>0</v>
      </c>
      <c r="BF362" s="16">
        <f>SUMIF(เตรียมส่วนผสม!$C:$C,'รับ-จ่าย ประจำวัน'!$B362,เตรียมส่วนผสม!Y:Y)+SUMIF(กวนไส้!$C:$C,'รับ-จ่าย ประจำวัน'!$B362,กวนไส้!Y:Y)+SUMIF(ผลิต1!$C:$C,'รับ-จ่าย ประจำวัน'!$B362,ผลิต1!Y:Y)+SUMIF(ผลิต2!$C:$C,'รับ-จ่าย ประจำวัน'!$B362,ผลิต2!Y:Y)+SUMIF(เส้นแต่งหน้าขนมเค้ก!$C:$C,'รับ-จ่าย ประจำวัน'!$B362,เส้นแต่งหน้าขนมเค้ก!Y:Y)+SUMIF(แพ็ค!$C:$C,'รับ-จ่าย ประจำวัน'!$B362,แพ็ค!Y:Y)+SUMIF(ธุรการ!$C:$C,'รับ-จ่าย ประจำวัน'!$B362,ธุรการ!Y:Y)+SUMIF(เส้นแต่งหน้าขนมปัง!$C:$C,'รับ-จ่าย ประจำวัน'!$B362,เส้นแต่งหน้าขนมปัง!Y:Y)+SUMIF('วางแผนBC,CJ'!$C:$C,'รับ-จ่าย ประจำวัน'!$B362,'วางแผนBC,CJ'!Y:Y)+SUMIF(RD!$C:$C,'รับ-จ่าย ประจำวัน'!$B362,RD!Y:Y)+SUMIF('FG,ออนไล,คัดแยก'!$C:$C,'รับ-จ่าย ประจำวัน'!$B362,'FG,ออนไล,คัดแยก'!Y:Y)</f>
        <v>0</v>
      </c>
      <c r="BG362" s="16">
        <f>SUMIF(เตรียมส่วนผสม!$C:$C,'รับ-จ่าย ประจำวัน'!$B362,เตรียมส่วนผสม!Z:Z)+SUMIF(กวนไส้!$C:$C,'รับ-จ่าย ประจำวัน'!$B362,กวนไส้!Z:Z)+SUMIF(ผลิต1!$C:$C,'รับ-จ่าย ประจำวัน'!$B362,ผลิต1!Z:Z)+SUMIF(ผลิต2!$C:$C,'รับ-จ่าย ประจำวัน'!$B362,ผลิต2!Z:Z)+SUMIF(เส้นแต่งหน้าขนมเค้ก!$C:$C,'รับ-จ่าย ประจำวัน'!$B362,เส้นแต่งหน้าขนมเค้ก!Z:Z)+SUMIF(แพ็ค!$C:$C,'รับ-จ่าย ประจำวัน'!$B362,แพ็ค!Z:Z)+SUMIF(ธุรการ!$C:$C,'รับ-จ่าย ประจำวัน'!$B362,ธุรการ!Z:Z)+SUMIF(เส้นแต่งหน้าขนมปัง!$C:$C,'รับ-จ่าย ประจำวัน'!$B362,เส้นแต่งหน้าขนมปัง!Z:Z)+SUMIF('วางแผนBC,CJ'!$C:$C,'รับ-จ่าย ประจำวัน'!$B362,'วางแผนBC,CJ'!Z:Z)+SUMIF(RD!$C:$C,'รับ-จ่าย ประจำวัน'!$B362,RD!Z:Z)+SUMIF('FG,ออนไล,คัดแยก'!$C:$C,'รับ-จ่าย ประจำวัน'!$B362,'FG,ออนไล,คัดแยก'!Z:Z)</f>
        <v>0</v>
      </c>
      <c r="BH362" s="16">
        <f>SUMIF(เตรียมส่วนผสม!$C:$C,'รับ-จ่าย ประจำวัน'!$B362,เตรียมส่วนผสม!AA:AA)+SUMIF(กวนไส้!$C:$C,'รับ-จ่าย ประจำวัน'!$B362,กวนไส้!AA:AA)+SUMIF(ผลิต1!$C:$C,'รับ-จ่าย ประจำวัน'!$B362,ผลิต1!AA:AA)+SUMIF(ผลิต2!$C:$C,'รับ-จ่าย ประจำวัน'!$B362,ผลิต2!AA:AA)+SUMIF(เส้นแต่งหน้าขนมเค้ก!$C:$C,'รับ-จ่าย ประจำวัน'!$B362,เส้นแต่งหน้าขนมเค้ก!AA:AA)+SUMIF(แพ็ค!$C:$C,'รับ-จ่าย ประจำวัน'!$B362,แพ็ค!AA:AA)+SUMIF(ธุรการ!$C:$C,'รับ-จ่าย ประจำวัน'!$B362,ธุรการ!AA:AA)+SUMIF(เส้นแต่งหน้าขนมปัง!$C:$C,'รับ-จ่าย ประจำวัน'!$B362,เส้นแต่งหน้าขนมปัง!AA:AA)+SUMIF('วางแผนBC,CJ'!$C:$C,'รับ-จ่าย ประจำวัน'!$B362,'วางแผนBC,CJ'!AA:AA)+SUMIF(RD!$C:$C,'รับ-จ่าย ประจำวัน'!$B362,RD!AA:AA)+SUMIF('FG,ออนไล,คัดแยก'!$C:$C,'รับ-จ่าย ประจำวัน'!$B362,'FG,ออนไล,คัดแยก'!AA:AA)</f>
        <v>0</v>
      </c>
      <c r="BI362" s="16">
        <f>SUMIF(เตรียมส่วนผสม!$C:$C,'รับ-จ่าย ประจำวัน'!$B362,เตรียมส่วนผสม!AB:AB)+SUMIF(กวนไส้!$C:$C,'รับ-จ่าย ประจำวัน'!$B362,กวนไส้!AB:AB)+SUMIF(ผลิต1!$C:$C,'รับ-จ่าย ประจำวัน'!$B362,ผลิต1!AB:AB)+SUMIF(ผลิต2!$C:$C,'รับ-จ่าย ประจำวัน'!$B362,ผลิต2!AB:AB)+SUMIF(เส้นแต่งหน้าขนมเค้ก!$C:$C,'รับ-จ่าย ประจำวัน'!$B362,เส้นแต่งหน้าขนมเค้ก!AB:AB)+SUMIF(แพ็ค!$C:$C,'รับ-จ่าย ประจำวัน'!$B362,แพ็ค!AB:AB)+SUMIF(ธุรการ!$C:$C,'รับ-จ่าย ประจำวัน'!$B362,ธุรการ!AB:AB)+SUMIF(เส้นแต่งหน้าขนมปัง!$C:$C,'รับ-จ่าย ประจำวัน'!$B362,เส้นแต่งหน้าขนมปัง!AB:AB)+SUMIF('วางแผนBC,CJ'!$C:$C,'รับ-จ่าย ประจำวัน'!$B362,'วางแผนBC,CJ'!AB:AB)+SUMIF(RD!$C:$C,'รับ-จ่าย ประจำวัน'!$B362,RD!AB:AB)+SUMIF('FG,ออนไล,คัดแยก'!$C:$C,'รับ-จ่าย ประจำวัน'!$B362,'FG,ออนไล,คัดแยก'!AB:AB)</f>
        <v>0</v>
      </c>
      <c r="BJ362" s="16">
        <f>SUMIF(เตรียมส่วนผสม!$C:$C,'รับ-จ่าย ประจำวัน'!$B362,เตรียมส่วนผสม!AC:AC)+SUMIF(กวนไส้!$C:$C,'รับ-จ่าย ประจำวัน'!$B362,กวนไส้!AC:AC)+SUMIF(ผลิต1!$C:$C,'รับ-จ่าย ประจำวัน'!$B362,ผลิต1!AC:AC)+SUMIF(ผลิต2!$C:$C,'รับ-จ่าย ประจำวัน'!$B362,ผลิต2!AC:AC)+SUMIF(เส้นแต่งหน้าขนมเค้ก!$C:$C,'รับ-จ่าย ประจำวัน'!$B362,เส้นแต่งหน้าขนมเค้ก!AC:AC)+SUMIF(แพ็ค!$C:$C,'รับ-จ่าย ประจำวัน'!$B362,แพ็ค!AC:AC)+SUMIF(ธุรการ!$C:$C,'รับ-จ่าย ประจำวัน'!$B362,ธุรการ!AC:AC)+SUMIF(เส้นแต่งหน้าขนมปัง!$C:$C,'รับ-จ่าย ประจำวัน'!$B362,เส้นแต่งหน้าขนมปัง!AC:AC)+SUMIF('วางแผนBC,CJ'!$C:$C,'รับ-จ่าย ประจำวัน'!$B362,'วางแผนBC,CJ'!AC:AC)+SUMIF(RD!$C:$C,'รับ-จ่าย ประจำวัน'!$B362,RD!AC:AC)+SUMIF('FG,ออนไล,คัดแยก'!$C:$C,'รับ-จ่าย ประจำวัน'!$B362,'FG,ออนไล,คัดแยก'!AC:AC)</f>
        <v>0</v>
      </c>
      <c r="BK362" s="16">
        <f>SUMIF(เตรียมส่วนผสม!$C:$C,'รับ-จ่าย ประจำวัน'!$B362,เตรียมส่วนผสม!AD:AD)+SUMIF(กวนไส้!$C:$C,'รับ-จ่าย ประจำวัน'!$B362,กวนไส้!AD:AD)+SUMIF(ผลิต1!$C:$C,'รับ-จ่าย ประจำวัน'!$B362,ผลิต1!AD:AD)+SUMIF(ผลิต2!$C:$C,'รับ-จ่าย ประจำวัน'!$B362,ผลิต2!AD:AD)+SUMIF(เส้นแต่งหน้าขนมเค้ก!$C:$C,'รับ-จ่าย ประจำวัน'!$B362,เส้นแต่งหน้าขนมเค้ก!AD:AD)+SUMIF(แพ็ค!$C:$C,'รับ-จ่าย ประจำวัน'!$B362,แพ็ค!AD:AD)+SUMIF(ธุรการ!$C:$C,'รับ-จ่าย ประจำวัน'!$B362,ธุรการ!AD:AD)+SUMIF(เส้นแต่งหน้าขนมปัง!$C:$C,'รับ-จ่าย ประจำวัน'!$B362,เส้นแต่งหน้าขนมปัง!AD:AD)+SUMIF('วางแผนBC,CJ'!$C:$C,'รับ-จ่าย ประจำวัน'!$B362,'วางแผนBC,CJ'!AD:AD)+SUMIF(RD!$C:$C,'รับ-จ่าย ประจำวัน'!$B362,RD!AD:AD)+SUMIF('FG,ออนไล,คัดแยก'!$C:$C,'รับ-จ่าย ประจำวัน'!$B362,'FG,ออนไล,คัดแยก'!AD:AD)</f>
        <v>0</v>
      </c>
      <c r="BL362" s="16">
        <f>SUMIF(เตรียมส่วนผสม!$C:$C,'รับ-จ่าย ประจำวัน'!$B362,เตรียมส่วนผสม!AE:AE)+SUMIF(กวนไส้!$C:$C,'รับ-จ่าย ประจำวัน'!$B362,กวนไส้!AE:AE)+SUMIF(ผลิต1!$C:$C,'รับ-จ่าย ประจำวัน'!$B362,ผลิต1!AE:AE)+SUMIF(ผลิต2!$C:$C,'รับ-จ่าย ประจำวัน'!$B362,ผลิต2!AE:AE)+SUMIF(เส้นแต่งหน้าขนมเค้ก!$C:$C,'รับ-จ่าย ประจำวัน'!$B362,เส้นแต่งหน้าขนมเค้ก!AE:AE)+SUMIF(แพ็ค!$C:$C,'รับ-จ่าย ประจำวัน'!$B362,แพ็ค!AE:AE)+SUMIF(ธุรการ!$C:$C,'รับ-จ่าย ประจำวัน'!$B362,ธุรการ!AE:AE)+SUMIF(เส้นแต่งหน้าขนมปัง!$C:$C,'รับ-จ่าย ประจำวัน'!$B362,เส้นแต่งหน้าขนมปัง!AE:AE)+SUMIF('วางแผนBC,CJ'!$C:$C,'รับ-จ่าย ประจำวัน'!$B362,'วางแผนBC,CJ'!AE:AE)+SUMIF(RD!$C:$C,'รับ-จ่าย ประจำวัน'!$B362,RD!AE:AE)+SUMIF('FG,ออนไล,คัดแยก'!$C:$C,'รับ-จ่าย ประจำวัน'!$B362,'FG,ออนไล,คัดแยก'!AE:AE)</f>
        <v>0</v>
      </c>
      <c r="BM362" s="16">
        <f>SUMIF(เตรียมส่วนผสม!$C:$C,'รับ-จ่าย ประจำวัน'!$B362,เตรียมส่วนผสม!AF:AF)+SUMIF(กวนไส้!$C:$C,'รับ-จ่าย ประจำวัน'!$B362,กวนไส้!AF:AF)+SUMIF(ผลิต1!$C:$C,'รับ-จ่าย ประจำวัน'!$B362,ผลิต1!AF:AF)+SUMIF(ผลิต2!$C:$C,'รับ-จ่าย ประจำวัน'!$B362,ผลิต2!AF:AF)+SUMIF(เส้นแต่งหน้าขนมเค้ก!$C:$C,'รับ-จ่าย ประจำวัน'!$B362,เส้นแต่งหน้าขนมเค้ก!AF:AF)+SUMIF(แพ็ค!$C:$C,'รับ-จ่าย ประจำวัน'!$B362,แพ็ค!AF:AF)+SUMIF(ธุรการ!$C:$C,'รับ-จ่าย ประจำวัน'!$B362,ธุรการ!AF:AF)+SUMIF(เส้นแต่งหน้าขนมปัง!$C:$C,'รับ-จ่าย ประจำวัน'!$B362,เส้นแต่งหน้าขนมปัง!AF:AF)+SUMIF('วางแผนBC,CJ'!$C:$C,'รับ-จ่าย ประจำวัน'!$B362,'วางแผนBC,CJ'!AF:AF)+SUMIF(RD!$C:$C,'รับ-จ่าย ประจำวัน'!$B362,RD!AF:AF)+SUMIF('FG,ออนไล,คัดแยก'!$C:$C,'รับ-จ่าย ประจำวัน'!$B362,'FG,ออนไล,คัดแยก'!AF:AF)</f>
        <v>0</v>
      </c>
      <c r="BN362" s="16">
        <f>SUMIF(เตรียมส่วนผสม!$C:$C,'รับ-จ่าย ประจำวัน'!$B362,เตรียมส่วนผสม!AG:AG)+SUMIF(กวนไส้!$C:$C,'รับ-จ่าย ประจำวัน'!$B362,กวนไส้!AG:AG)+SUMIF(ผลิต1!$C:$C,'รับ-จ่าย ประจำวัน'!$B362,ผลิต1!AG:AG)+SUMIF(ผลิต2!$C:$C,'รับ-จ่าย ประจำวัน'!$B362,ผลิต2!AG:AG)+SUMIF(เส้นแต่งหน้าขนมเค้ก!$C:$C,'รับ-จ่าย ประจำวัน'!$B362,เส้นแต่งหน้าขนมเค้ก!AG:AG)+SUMIF(แพ็ค!$C:$C,'รับ-จ่าย ประจำวัน'!$B362,แพ็ค!AG:AG)+SUMIF(ธุรการ!$C:$C,'รับ-จ่าย ประจำวัน'!$B362,ธุรการ!AG:AG)+SUMIF(เส้นแต่งหน้าขนมปัง!$C:$C,'รับ-จ่าย ประจำวัน'!$B362,เส้นแต่งหน้าขนมปัง!AG:AG)+SUMIF('วางแผนBC,CJ'!$C:$C,'รับ-จ่าย ประจำวัน'!$B362,'วางแผนBC,CJ'!AG:AG)+SUMIF(RD!$C:$C,'รับ-จ่าย ประจำวัน'!$B362,RD!AG:AG)+SUMIF('FG,ออนไล,คัดแยก'!$C:$C,'รับ-จ่าย ประจำวัน'!$B362,'FG,ออนไล,คัดแยก'!AG:AG)</f>
        <v>0</v>
      </c>
      <c r="BO362" s="16">
        <f>SUMIF(เตรียมส่วนผสม!$C:$C,'รับ-จ่าย ประจำวัน'!$B362,เตรียมส่วนผสม!AH:AH)+SUMIF(กวนไส้!$C:$C,'รับ-จ่าย ประจำวัน'!$B362,กวนไส้!AH:AH)+SUMIF(ผลิต1!$C:$C,'รับ-จ่าย ประจำวัน'!$B362,ผลิต1!AH:AH)+SUMIF(ผลิต2!$C:$C,'รับ-จ่าย ประจำวัน'!$B362,ผลิต2!AH:AH)+SUMIF(เส้นแต่งหน้าขนมเค้ก!$C:$C,'รับ-จ่าย ประจำวัน'!$B362,เส้นแต่งหน้าขนมเค้ก!AH:AH)+SUMIF(แพ็ค!$C:$C,'รับ-จ่าย ประจำวัน'!$B362,แพ็ค!AH:AH)+SUMIF(ธุรการ!$C:$C,'รับ-จ่าย ประจำวัน'!$B362,ธุรการ!AH:AH)+SUMIF(เส้นแต่งหน้าขนมปัง!$C:$C,'รับ-จ่าย ประจำวัน'!$B362,เส้นแต่งหน้าขนมปัง!AH:AH)+SUMIF('วางแผนBC,CJ'!$C:$C,'รับ-จ่าย ประจำวัน'!$B362,'วางแผนBC,CJ'!AH:AH)+SUMIF(RD!$C:$C,'รับ-จ่าย ประจำวัน'!$B362,RD!AH:AH)+SUMIF('FG,ออนไล,คัดแยก'!$C:$C,'รับ-จ่าย ประจำวัน'!$B362,'FG,ออนไล,คัดแยก'!AH:AH)</f>
        <v>0</v>
      </c>
      <c r="BP362" s="16">
        <f>SUMIF(เตรียมส่วนผสม!$C:$C,'รับ-จ่าย ประจำวัน'!$B362,เตรียมส่วนผสม!AI:AI)+SUMIF(กวนไส้!$C:$C,'รับ-จ่าย ประจำวัน'!$B362,กวนไส้!AI:AI)+SUMIF(ผลิต1!$C:$C,'รับ-จ่าย ประจำวัน'!$B362,ผลิต1!AI:AI)+SUMIF(ผลิต2!$C:$C,'รับ-จ่าย ประจำวัน'!$B362,ผลิต2!AI:AI)+SUMIF(เส้นแต่งหน้าขนมเค้ก!$C:$C,'รับ-จ่าย ประจำวัน'!$B362,เส้นแต่งหน้าขนมเค้ก!AI:AI)+SUMIF(แพ็ค!$C:$C,'รับ-จ่าย ประจำวัน'!$B362,แพ็ค!AI:AI)+SUMIF(ธุรการ!$C:$C,'รับ-จ่าย ประจำวัน'!$B362,ธุรการ!AI:AI)+SUMIF(เส้นแต่งหน้าขนมปัง!$C:$C,'รับ-จ่าย ประจำวัน'!$B362,เส้นแต่งหน้าขนมปัง!AI:AI)+SUMIF('วางแผนBC,CJ'!$C:$C,'รับ-จ่าย ประจำวัน'!$B362,'วางแผนBC,CJ'!AI:AI)+SUMIF(RD!$C:$C,'รับ-จ่าย ประจำวัน'!$B362,RD!AI:AI)+SUMIF('FG,ออนไล,คัดแยก'!$C:$C,'รับ-จ่าย ประจำวัน'!$B362,'FG,ออนไล,คัดแยก'!AI:AI)</f>
        <v>0</v>
      </c>
      <c r="BQ362" s="16">
        <f>SUMIF(เตรียมส่วนผสม!$C:$C,'รับ-จ่าย ประจำวัน'!$B362,เตรียมส่วนผสม!AJ:AJ)+SUMIF(กวนไส้!$C:$C,'รับ-จ่าย ประจำวัน'!$B362,กวนไส้!AJ:AJ)+SUMIF(ผลิต1!$C:$C,'รับ-จ่าย ประจำวัน'!$B362,ผลิต1!AJ:AJ)+SUMIF(ผลิต2!$C:$C,'รับ-จ่าย ประจำวัน'!$B362,ผลิต2!AJ:AJ)+SUMIF(เส้นแต่งหน้าขนมเค้ก!$C:$C,'รับ-จ่าย ประจำวัน'!$B362,เส้นแต่งหน้าขนมเค้ก!AJ:AJ)+SUMIF(แพ็ค!$C:$C,'รับ-จ่าย ประจำวัน'!$B362,แพ็ค!AJ:AJ)+SUMIF(ธุรการ!$C:$C,'รับ-จ่าย ประจำวัน'!$B362,ธุรการ!AJ:AJ)+SUMIF(เส้นแต่งหน้าขนมปัง!$C:$C,'รับ-จ่าย ประจำวัน'!$B362,เส้นแต่งหน้าขนมปัง!AJ:AJ)+SUMIF('วางแผนBC,CJ'!$C:$C,'รับ-จ่าย ประจำวัน'!$B362,'วางแผนBC,CJ'!AJ:AJ)+SUMIF(RD!$C:$C,'รับ-จ่าย ประจำวัน'!$B362,RD!AJ:AJ)+SUMIF('FG,ออนไล,คัดแยก'!$C:$C,'รับ-จ่าย ประจำวัน'!$B362,'FG,ออนไล,คัดแยก'!AJ:AJ)</f>
        <v>0</v>
      </c>
      <c r="BR362" s="16">
        <f>SUMIF(เตรียมส่วนผสม!$C:$C,'รับ-จ่าย ประจำวัน'!$B362,เตรียมส่วนผสม!AK:AK)+SUMIF(กวนไส้!$C:$C,'รับ-จ่าย ประจำวัน'!$B362,กวนไส้!AK:AK)+SUMIF(ผลิต1!$C:$C,'รับ-จ่าย ประจำวัน'!$B362,ผลิต1!AK:AK)+SUMIF(ผลิต2!$C:$C,'รับ-จ่าย ประจำวัน'!$B362,ผลิต2!AK:AK)+SUMIF(เส้นแต่งหน้าขนมเค้ก!$C:$C,'รับ-จ่าย ประจำวัน'!$B362,เส้นแต่งหน้าขนมเค้ก!AK:AK)+SUMIF(แพ็ค!$C:$C,'รับ-จ่าย ประจำวัน'!$B362,แพ็ค!AK:AK)+SUMIF(ธุรการ!$C:$C,'รับ-จ่าย ประจำวัน'!$B362,ธุรการ!AK:AK)+SUMIF(เส้นแต่งหน้าขนมปัง!$C:$C,'รับ-จ่าย ประจำวัน'!$B362,เส้นแต่งหน้าขนมปัง!AK:AK)+SUMIF('วางแผนBC,CJ'!$C:$C,'รับ-จ่าย ประจำวัน'!$B362,'วางแผนBC,CJ'!AK:AK)+SUMIF(RD!$C:$C,'รับ-จ่าย ประจำวัน'!$B362,RD!AK:AK)+SUMIF('FG,ออนไล,คัดแยก'!$C:$C,'รับ-จ่าย ประจำวัน'!$B362,'FG,ออนไล,คัดแยก'!AK:AK)</f>
        <v>0</v>
      </c>
      <c r="BS362" s="16">
        <f>SUMIF(เตรียมส่วนผสม!$C:$C,'รับ-จ่าย ประจำวัน'!$B362,เตรียมส่วนผสม!AL:AL)+SUMIF(กวนไส้!$C:$C,'รับ-จ่าย ประจำวัน'!$B362,กวนไส้!AL:AL)+SUMIF(ผลิต1!$C:$C,'รับ-จ่าย ประจำวัน'!$B362,ผลิต1!AL:AL)+SUMIF(ผลิต2!$C:$C,'รับ-จ่าย ประจำวัน'!$B362,ผลิต2!AL:AL)+SUMIF(เส้นแต่งหน้าขนมเค้ก!$C:$C,'รับ-จ่าย ประจำวัน'!$B362,เส้นแต่งหน้าขนมเค้ก!AL:AL)+SUMIF(แพ็ค!$C:$C,'รับ-จ่าย ประจำวัน'!$B362,แพ็ค!AL:AL)+SUMIF(ธุรการ!$C:$C,'รับ-จ่าย ประจำวัน'!$B362,ธุรการ!AL:AL)+SUMIF(เส้นแต่งหน้าขนมปัง!$C:$C,'รับ-จ่าย ประจำวัน'!$B362,เส้นแต่งหน้าขนมปัง!AL:AL)+SUMIF('วางแผนBC,CJ'!$C:$C,'รับ-จ่าย ประจำวัน'!$B362,'วางแผนBC,CJ'!AL:AL)+SUMIF(RD!$C:$C,'รับ-จ่าย ประจำวัน'!$B362,RD!AL:AL)+SUMIF('FG,ออนไล,คัดแยก'!$C:$C,'รับ-จ่าย ประจำวัน'!$B362,'FG,ออนไล,คัดแยก'!AL:AL)</f>
        <v>0</v>
      </c>
      <c r="BT362" s="18">
        <f t="shared" si="70"/>
        <v>0</v>
      </c>
      <c r="BU362" s="116"/>
      <c r="BV362" s="146">
        <f t="shared" si="71"/>
        <v>29</v>
      </c>
      <c r="BW362" s="183">
        <v>15</v>
      </c>
      <c r="BX362" s="172">
        <f t="shared" si="76"/>
        <v>0</v>
      </c>
      <c r="BY362" s="188" t="e">
        <f t="shared" si="74"/>
        <v>#DIV/0!</v>
      </c>
      <c r="BZ362" s="180" t="e">
        <f t="shared" ca="1" si="73"/>
        <v>#DIV/0!</v>
      </c>
      <c r="CA362" s="152"/>
      <c r="CB362" s="93"/>
      <c r="CC362" s="93"/>
      <c r="CD362" s="93"/>
      <c r="CE362" s="93"/>
      <c r="CF362" s="93"/>
      <c r="CG362" s="93"/>
      <c r="CH362" s="93"/>
      <c r="CI362" s="93"/>
      <c r="CJ362" s="97"/>
      <c r="CK362" s="9">
        <f t="shared" si="75"/>
        <v>29</v>
      </c>
    </row>
    <row r="363" spans="1:89" x14ac:dyDescent="0.5">
      <c r="A363" s="149"/>
      <c r="B363" s="34" t="s">
        <v>2009</v>
      </c>
      <c r="C363" s="33" t="s">
        <v>2032</v>
      </c>
      <c r="D363" s="141" t="s">
        <v>1054</v>
      </c>
      <c r="E363" s="25"/>
      <c r="F363" s="132"/>
      <c r="G363" s="25"/>
      <c r="H363" s="12">
        <v>4</v>
      </c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11"/>
      <c r="AF363" s="11"/>
      <c r="AG363" s="11"/>
      <c r="AH363" s="11"/>
      <c r="AI363" s="25"/>
      <c r="AJ363" s="25"/>
      <c r="AK363" s="25"/>
      <c r="AL363" s="25"/>
      <c r="AM363" s="25"/>
      <c r="AN363" s="15">
        <f t="shared" si="69"/>
        <v>0</v>
      </c>
      <c r="AO363" s="16">
        <f>SUMIF(เตรียมส่วนผสม!$C:$C,'รับ-จ่าย ประจำวัน'!$B363,เตรียมส่วนผสม!H:H)+SUMIF(กวนไส้!$C:$C,'รับ-จ่าย ประจำวัน'!$B363,กวนไส้!H:H)+SUMIF(ผลิต1!$C:$C,'รับ-จ่าย ประจำวัน'!$B363,ผลิต1!H:H)+SUMIF(ผลิต2!$C:$C,'รับ-จ่าย ประจำวัน'!$B363,ผลิต2!H:H)+SUMIF(เส้นแต่งหน้าขนมเค้ก!$C:$C,'รับ-จ่าย ประจำวัน'!$B363,เส้นแต่งหน้าขนมเค้ก!H:H)+SUMIF(แพ็ค!$C:$C,'รับ-จ่าย ประจำวัน'!$B363,แพ็ค!H:H)+SUMIF(ธุรการ!$C:$C,'รับ-จ่าย ประจำวัน'!$B363,ธุรการ!H:H)+SUMIF(เส้นแต่งหน้าขนมปัง!$C:$C,'รับ-จ่าย ประจำวัน'!$B363,เส้นแต่งหน้าขนมปัง!H:H)+SUMIF('วางแผนBC,CJ'!$C:$C,'รับ-จ่าย ประจำวัน'!$B363,'วางแผนBC,CJ'!H:H)+SUMIF(RD!$C:$C,'รับ-จ่าย ประจำวัน'!$B363,RD!H:H)+SUMIF('FG,ออนไล,คัดแยก'!$C:$C,'รับ-จ่าย ประจำวัน'!$B363,'FG,ออนไล,คัดแยก'!H:H)</f>
        <v>0</v>
      </c>
      <c r="AP363" s="16">
        <f>SUMIF(เตรียมส่วนผสม!$C:$C,'รับ-จ่าย ประจำวัน'!$B363,เตรียมส่วนผสม!I:I)+SUMIF(กวนไส้!$C:$C,'รับ-จ่าย ประจำวัน'!$B363,กวนไส้!I:I)+SUMIF(ผลิต1!$C:$C,'รับ-จ่าย ประจำวัน'!$B363,ผลิต1!I:I)+SUMIF(ผลิต2!$C:$C,'รับ-จ่าย ประจำวัน'!$B363,ผลิต2!I:I)+SUMIF(เส้นแต่งหน้าขนมเค้ก!$C:$C,'รับ-จ่าย ประจำวัน'!$B363,เส้นแต่งหน้าขนมเค้ก!I:I)+SUMIF(แพ็ค!$C:$C,'รับ-จ่าย ประจำวัน'!$B363,แพ็ค!I:I)+SUMIF(ธุรการ!$C:$C,'รับ-จ่าย ประจำวัน'!$B363,ธุรการ!I:I)+SUMIF(เส้นแต่งหน้าขนมปัง!$C:$C,'รับ-จ่าย ประจำวัน'!$B363,เส้นแต่งหน้าขนมปัง!I:I)+SUMIF('วางแผนBC,CJ'!$C:$C,'รับ-จ่าย ประจำวัน'!$B363,'วางแผนBC,CJ'!I:I)+SUMIF(RD!$C:$C,'รับ-จ่าย ประจำวัน'!$B363,RD!I:I)+SUMIF('FG,ออนไล,คัดแยก'!$C:$C,'รับ-จ่าย ประจำวัน'!$B363,'FG,ออนไล,คัดแยก'!I:I)</f>
        <v>0</v>
      </c>
      <c r="AQ363" s="16">
        <f>SUMIF(เตรียมส่วนผสม!$C:$C,'รับ-จ่าย ประจำวัน'!$B363,เตรียมส่วนผสม!J:J)+SUMIF(กวนไส้!$C:$C,'รับ-จ่าย ประจำวัน'!$B363,กวนไส้!J:J)+SUMIF(ผลิต1!$C:$C,'รับ-จ่าย ประจำวัน'!$B363,ผลิต1!J:J)+SUMIF(ผลิต2!$C:$C,'รับ-จ่าย ประจำวัน'!$B363,ผลิต2!J:J)+SUMIF(เส้นแต่งหน้าขนมเค้ก!$C:$C,'รับ-จ่าย ประจำวัน'!$B363,เส้นแต่งหน้าขนมเค้ก!J:J)+SUMIF(แพ็ค!$C:$C,'รับ-จ่าย ประจำวัน'!$B363,แพ็ค!J:J)+SUMIF(ธุรการ!$C:$C,'รับ-จ่าย ประจำวัน'!$B363,ธุรการ!J:J)+SUMIF(เส้นแต่งหน้าขนมปัง!$C:$C,'รับ-จ่าย ประจำวัน'!$B363,เส้นแต่งหน้าขนมปัง!J:J)+SUMIF('วางแผนBC,CJ'!$C:$C,'รับ-จ่าย ประจำวัน'!$B363,'วางแผนBC,CJ'!J:J)+SUMIF(RD!$C:$C,'รับ-จ่าย ประจำวัน'!$B363,RD!J:J)+SUMIF('FG,ออนไล,คัดแยก'!$C:$C,'รับ-จ่าย ประจำวัน'!$B363,'FG,ออนไล,คัดแยก'!J:J)</f>
        <v>0</v>
      </c>
      <c r="AR363" s="16">
        <f>SUMIF(เตรียมส่วนผสม!$C:$C,'รับ-จ่าย ประจำวัน'!$B363,เตรียมส่วนผสม!K:K)+SUMIF(กวนไส้!$C:$C,'รับ-จ่าย ประจำวัน'!$B363,กวนไส้!K:K)+SUMIF(ผลิต1!$C:$C,'รับ-จ่าย ประจำวัน'!$B363,ผลิต1!K:K)+SUMIF(ผลิต2!$C:$C,'รับ-จ่าย ประจำวัน'!$B363,ผลิต2!K:K)+SUMIF(เส้นแต่งหน้าขนมเค้ก!$C:$C,'รับ-จ่าย ประจำวัน'!$B363,เส้นแต่งหน้าขนมเค้ก!K:K)+SUMIF(แพ็ค!$C:$C,'รับ-จ่าย ประจำวัน'!$B363,แพ็ค!K:K)+SUMIF(ธุรการ!$C:$C,'รับ-จ่าย ประจำวัน'!$B363,ธุรการ!K:K)+SUMIF(เส้นแต่งหน้าขนมปัง!$C:$C,'รับ-จ่าย ประจำวัน'!$B363,เส้นแต่งหน้าขนมปัง!K:K)+SUMIF('วางแผนBC,CJ'!$C:$C,'รับ-จ่าย ประจำวัน'!$B363,'วางแผนBC,CJ'!K:K)+SUMIF(RD!$C:$C,'รับ-จ่าย ประจำวัน'!$B363,RD!K:K)+SUMIF('FG,ออนไล,คัดแยก'!$C:$C,'รับ-จ่าย ประจำวัน'!$B363,'FG,ออนไล,คัดแยก'!K:K)</f>
        <v>0</v>
      </c>
      <c r="AS363" s="16">
        <f>SUMIF(เตรียมส่วนผสม!$C:$C,'รับ-จ่าย ประจำวัน'!$B363,เตรียมส่วนผสม!L:L)+SUMIF(กวนไส้!$C:$C,'รับ-จ่าย ประจำวัน'!$B363,กวนไส้!L:L)+SUMIF(ผลิต1!$C:$C,'รับ-จ่าย ประจำวัน'!$B363,ผลิต1!L:L)+SUMIF(ผลิต2!$C:$C,'รับ-จ่าย ประจำวัน'!$B363,ผลิต2!L:L)+SUMIF(เส้นแต่งหน้าขนมเค้ก!$C:$C,'รับ-จ่าย ประจำวัน'!$B363,เส้นแต่งหน้าขนมเค้ก!L:L)+SUMIF(แพ็ค!$C:$C,'รับ-จ่าย ประจำวัน'!$B363,แพ็ค!L:L)+SUMIF(ธุรการ!$C:$C,'รับ-จ่าย ประจำวัน'!$B363,ธุรการ!L:L)+SUMIF(เส้นแต่งหน้าขนมปัง!$C:$C,'รับ-จ่าย ประจำวัน'!$B363,เส้นแต่งหน้าขนมปัง!L:L)+SUMIF('วางแผนBC,CJ'!$C:$C,'รับ-จ่าย ประจำวัน'!$B363,'วางแผนBC,CJ'!L:L)+SUMIF(RD!$C:$C,'รับ-จ่าย ประจำวัน'!$B363,RD!L:L)+SUMIF('FG,ออนไล,คัดแยก'!$C:$C,'รับ-จ่าย ประจำวัน'!$B363,'FG,ออนไล,คัดแยก'!L:L)</f>
        <v>0</v>
      </c>
      <c r="AT363" s="16">
        <f>SUMIF(เตรียมส่วนผสม!$C:$C,'รับ-จ่าย ประจำวัน'!$B363,เตรียมส่วนผสม!M:M)+SUMIF(กวนไส้!$C:$C,'รับ-จ่าย ประจำวัน'!$B363,กวนไส้!M:M)+SUMIF(ผลิต1!$C:$C,'รับ-จ่าย ประจำวัน'!$B363,ผลิต1!M:M)+SUMIF(ผลิต2!$C:$C,'รับ-จ่าย ประจำวัน'!$B363,ผลิต2!M:M)+SUMIF(เส้นแต่งหน้าขนมเค้ก!$C:$C,'รับ-จ่าย ประจำวัน'!$B363,เส้นแต่งหน้าขนมเค้ก!M:M)+SUMIF(แพ็ค!$C:$C,'รับ-จ่าย ประจำวัน'!$B363,แพ็ค!M:M)+SUMIF(ธุรการ!$C:$C,'รับ-จ่าย ประจำวัน'!$B363,ธุรการ!M:M)+SUMIF(เส้นแต่งหน้าขนมปัง!$C:$C,'รับ-จ่าย ประจำวัน'!$B363,เส้นแต่งหน้าขนมปัง!M:M)+SUMIF('วางแผนBC,CJ'!$C:$C,'รับ-จ่าย ประจำวัน'!$B363,'วางแผนBC,CJ'!M:M)+SUMIF(RD!$C:$C,'รับ-จ่าย ประจำวัน'!$B363,RD!M:M)+SUMIF('FG,ออนไล,คัดแยก'!$C:$C,'รับ-จ่าย ประจำวัน'!$B363,'FG,ออนไล,คัดแยก'!M:M)</f>
        <v>0</v>
      </c>
      <c r="AU363" s="16">
        <f>SUMIF(เตรียมส่วนผสม!$C:$C,'รับ-จ่าย ประจำวัน'!$B363,เตรียมส่วนผสม!N:N)+SUMIF(กวนไส้!$C:$C,'รับ-จ่าย ประจำวัน'!$B363,กวนไส้!N:N)+SUMIF(ผลิต1!$C:$C,'รับ-จ่าย ประจำวัน'!$B363,ผลิต1!N:N)+SUMIF(ผลิต2!$C:$C,'รับ-จ่าย ประจำวัน'!$B363,ผลิต2!N:N)+SUMIF(เส้นแต่งหน้าขนมเค้ก!$C:$C,'รับ-จ่าย ประจำวัน'!$B363,เส้นแต่งหน้าขนมเค้ก!N:N)+SUMIF(แพ็ค!$C:$C,'รับ-จ่าย ประจำวัน'!$B363,แพ็ค!N:N)+SUMIF(ธุรการ!$C:$C,'รับ-จ่าย ประจำวัน'!$B363,ธุรการ!N:N)+SUMIF(เส้นแต่งหน้าขนมปัง!$C:$C,'รับ-จ่าย ประจำวัน'!$B363,เส้นแต่งหน้าขนมปัง!N:N)+SUMIF('วางแผนBC,CJ'!$C:$C,'รับ-จ่าย ประจำวัน'!$B363,'วางแผนBC,CJ'!N:N)+SUMIF(RD!$C:$C,'รับ-จ่าย ประจำวัน'!$B363,RD!N:N)+SUMIF('FG,ออนไล,คัดแยก'!$C:$C,'รับ-จ่าย ประจำวัน'!$B363,'FG,ออนไล,คัดแยก'!N:N)</f>
        <v>0</v>
      </c>
      <c r="AV363" s="16">
        <f>SUMIF(เตรียมส่วนผสม!$C:$C,'รับ-จ่าย ประจำวัน'!$B363,เตรียมส่วนผสม!O:O)+SUMIF(กวนไส้!$C:$C,'รับ-จ่าย ประจำวัน'!$B363,กวนไส้!O:O)+SUMIF(ผลิต1!$C:$C,'รับ-จ่าย ประจำวัน'!$B363,ผลิต1!O:O)+SUMIF(ผลิต2!$C:$C,'รับ-จ่าย ประจำวัน'!$B363,ผลิต2!O:O)+SUMIF(เส้นแต่งหน้าขนมเค้ก!$C:$C,'รับ-จ่าย ประจำวัน'!$B363,เส้นแต่งหน้าขนมเค้ก!O:O)+SUMIF(แพ็ค!$C:$C,'รับ-จ่าย ประจำวัน'!$B363,แพ็ค!O:O)+SUMIF(ธุรการ!$C:$C,'รับ-จ่าย ประจำวัน'!$B363,ธุรการ!O:O)+SUMIF(เส้นแต่งหน้าขนมปัง!$C:$C,'รับ-จ่าย ประจำวัน'!$B363,เส้นแต่งหน้าขนมปัง!O:O)+SUMIF('วางแผนBC,CJ'!$C:$C,'รับ-จ่าย ประจำวัน'!$B363,'วางแผนBC,CJ'!O:O)+SUMIF(RD!$C:$C,'รับ-จ่าย ประจำวัน'!$B363,RD!O:O)+SUMIF('FG,ออนไล,คัดแยก'!$C:$C,'รับ-จ่าย ประจำวัน'!$B363,'FG,ออนไล,คัดแยก'!O:O)</f>
        <v>0</v>
      </c>
      <c r="AW363" s="16">
        <f>SUMIF(เตรียมส่วนผสม!$C:$C,'รับ-จ่าย ประจำวัน'!$B363,เตรียมส่วนผสม!P:P)+SUMIF(กวนไส้!$C:$C,'รับ-จ่าย ประจำวัน'!$B363,กวนไส้!P:P)+SUMIF(ผลิต1!$C:$C,'รับ-จ่าย ประจำวัน'!$B363,ผลิต1!P:P)+SUMIF(ผลิต2!$C:$C,'รับ-จ่าย ประจำวัน'!$B363,ผลิต2!P:P)+SUMIF(เส้นแต่งหน้าขนมเค้ก!$C:$C,'รับ-จ่าย ประจำวัน'!$B363,เส้นแต่งหน้าขนมเค้ก!P:P)+SUMIF(แพ็ค!$C:$C,'รับ-จ่าย ประจำวัน'!$B363,แพ็ค!P:P)+SUMIF(ธุรการ!$C:$C,'รับ-จ่าย ประจำวัน'!$B363,ธุรการ!P:P)+SUMIF(เส้นแต่งหน้าขนมปัง!$C:$C,'รับ-จ่าย ประจำวัน'!$B363,เส้นแต่งหน้าขนมปัง!P:P)+SUMIF('วางแผนBC,CJ'!$C:$C,'รับ-จ่าย ประจำวัน'!$B363,'วางแผนBC,CJ'!P:P)+SUMIF(RD!$C:$C,'รับ-จ่าย ประจำวัน'!$B363,RD!P:P)+SUMIF('FG,ออนไล,คัดแยก'!$C:$C,'รับ-จ่าย ประจำวัน'!$B363,'FG,ออนไล,คัดแยก'!P:P)</f>
        <v>0</v>
      </c>
      <c r="AX363" s="16">
        <f>SUMIF(เตรียมส่วนผสม!$C:$C,'รับ-จ่าย ประจำวัน'!$B363,เตรียมส่วนผสม!Q:Q)+SUMIF(กวนไส้!$C:$C,'รับ-จ่าย ประจำวัน'!$B363,กวนไส้!Q:Q)+SUMIF(ผลิต1!$C:$C,'รับ-จ่าย ประจำวัน'!$B363,ผลิต1!Q:Q)+SUMIF(ผลิต2!$C:$C,'รับ-จ่าย ประจำวัน'!$B363,ผลิต2!Q:Q)+SUMIF(เส้นแต่งหน้าขนมเค้ก!$C:$C,'รับ-จ่าย ประจำวัน'!$B363,เส้นแต่งหน้าขนมเค้ก!Q:Q)+SUMIF(แพ็ค!$C:$C,'รับ-จ่าย ประจำวัน'!$B363,แพ็ค!Q:Q)+SUMIF(ธุรการ!$C:$C,'รับ-จ่าย ประจำวัน'!$B363,ธุรการ!Q:Q)+SUMIF(เส้นแต่งหน้าขนมปัง!$C:$C,'รับ-จ่าย ประจำวัน'!$B363,เส้นแต่งหน้าขนมปัง!Q:Q)+SUMIF('วางแผนBC,CJ'!$C:$C,'รับ-จ่าย ประจำวัน'!$B363,'วางแผนBC,CJ'!Q:Q)+SUMIF(RD!$C:$C,'รับ-จ่าย ประจำวัน'!$B363,RD!Q:Q)+SUMIF('FG,ออนไล,คัดแยก'!$C:$C,'รับ-จ่าย ประจำวัน'!$B363,'FG,ออนไล,คัดแยก'!Q:Q)</f>
        <v>0</v>
      </c>
      <c r="AY363" s="16">
        <f>SUMIF(เตรียมส่วนผสม!$C:$C,'รับ-จ่าย ประจำวัน'!$B363,เตรียมส่วนผสม!R:R)+SUMIF(กวนไส้!$C:$C,'รับ-จ่าย ประจำวัน'!$B363,กวนไส้!R:R)+SUMIF(ผลิต1!$C:$C,'รับ-จ่าย ประจำวัน'!$B363,ผลิต1!R:R)+SUMIF(ผลิต2!$C:$C,'รับ-จ่าย ประจำวัน'!$B363,ผลิต2!R:R)+SUMIF(เส้นแต่งหน้าขนมเค้ก!$C:$C,'รับ-จ่าย ประจำวัน'!$B363,เส้นแต่งหน้าขนมเค้ก!R:R)+SUMIF(แพ็ค!$C:$C,'รับ-จ่าย ประจำวัน'!$B363,แพ็ค!R:R)+SUMIF(ธุรการ!$C:$C,'รับ-จ่าย ประจำวัน'!$B363,ธุรการ!R:R)+SUMIF(เส้นแต่งหน้าขนมปัง!$C:$C,'รับ-จ่าย ประจำวัน'!$B363,เส้นแต่งหน้าขนมปัง!R:R)+SUMIF('วางแผนBC,CJ'!$C:$C,'รับ-จ่าย ประจำวัน'!$B363,'วางแผนBC,CJ'!R:R)+SUMIF(RD!$C:$C,'รับ-จ่าย ประจำวัน'!$B363,RD!R:R)+SUMIF('FG,ออนไล,คัดแยก'!$C:$C,'รับ-จ่าย ประจำวัน'!$B363,'FG,ออนไล,คัดแยก'!R:R)</f>
        <v>0</v>
      </c>
      <c r="AZ363" s="16">
        <f>SUMIF(เตรียมส่วนผสม!$C:$C,'รับ-จ่าย ประจำวัน'!$B363,เตรียมส่วนผสม!S:S)+SUMIF(กวนไส้!$C:$C,'รับ-จ่าย ประจำวัน'!$B363,กวนไส้!S:S)+SUMIF(ผลิต1!$C:$C,'รับ-จ่าย ประจำวัน'!$B363,ผลิต1!S:S)+SUMIF(ผลิต2!$C:$C,'รับ-จ่าย ประจำวัน'!$B363,ผลิต2!S:S)+SUMIF(เส้นแต่งหน้าขนมเค้ก!$C:$C,'รับ-จ่าย ประจำวัน'!$B363,เส้นแต่งหน้าขนมเค้ก!S:S)+SUMIF(แพ็ค!$C:$C,'รับ-จ่าย ประจำวัน'!$B363,แพ็ค!S:S)+SUMIF(ธุรการ!$C:$C,'รับ-จ่าย ประจำวัน'!$B363,ธุรการ!S:S)+SUMIF(เส้นแต่งหน้าขนมปัง!$C:$C,'รับ-จ่าย ประจำวัน'!$B363,เส้นแต่งหน้าขนมปัง!S:S)+SUMIF('วางแผนBC,CJ'!$C:$C,'รับ-จ่าย ประจำวัน'!$B363,'วางแผนBC,CJ'!S:S)+SUMIF(RD!$C:$C,'รับ-จ่าย ประจำวัน'!$B363,RD!S:S)+SUMIF('FG,ออนไล,คัดแยก'!$C:$C,'รับ-จ่าย ประจำวัน'!$B363,'FG,ออนไล,คัดแยก'!S:S)</f>
        <v>0</v>
      </c>
      <c r="BA363" s="16">
        <f>SUMIF(เตรียมส่วนผสม!$C:$C,'รับ-จ่าย ประจำวัน'!$B363,เตรียมส่วนผสม!T:T)+SUMIF(กวนไส้!$C:$C,'รับ-จ่าย ประจำวัน'!$B363,กวนไส้!T:T)+SUMIF(ผลิต1!$C:$C,'รับ-จ่าย ประจำวัน'!$B363,ผลิต1!T:T)+SUMIF(ผลิต2!$C:$C,'รับ-จ่าย ประจำวัน'!$B363,ผลิต2!T:T)+SUMIF(เส้นแต่งหน้าขนมเค้ก!$C:$C,'รับ-จ่าย ประจำวัน'!$B363,เส้นแต่งหน้าขนมเค้ก!T:T)+SUMIF(แพ็ค!$C:$C,'รับ-จ่าย ประจำวัน'!$B363,แพ็ค!T:T)+SUMIF(ธุรการ!$C:$C,'รับ-จ่าย ประจำวัน'!$B363,ธุรการ!T:T)+SUMIF(เส้นแต่งหน้าขนมปัง!$C:$C,'รับ-จ่าย ประจำวัน'!$B363,เส้นแต่งหน้าขนมปัง!T:T)+SUMIF('วางแผนBC,CJ'!$C:$C,'รับ-จ่าย ประจำวัน'!$B363,'วางแผนBC,CJ'!T:T)+SUMIF(RD!$C:$C,'รับ-จ่าย ประจำวัน'!$B363,RD!T:T)+SUMIF('FG,ออนไล,คัดแยก'!$C:$C,'รับ-จ่าย ประจำวัน'!$B363,'FG,ออนไล,คัดแยก'!T:T)</f>
        <v>0</v>
      </c>
      <c r="BB363" s="16">
        <f>SUMIF(เตรียมส่วนผสม!$C:$C,'รับ-จ่าย ประจำวัน'!$B363,เตรียมส่วนผสม!U:U)+SUMIF(กวนไส้!$C:$C,'รับ-จ่าย ประจำวัน'!$B363,กวนไส้!U:U)+SUMIF(ผลิต1!$C:$C,'รับ-จ่าย ประจำวัน'!$B363,ผลิต1!U:U)+SUMIF(ผลิต2!$C:$C,'รับ-จ่าย ประจำวัน'!$B363,ผลิต2!U:U)+SUMIF(เส้นแต่งหน้าขนมเค้ก!$C:$C,'รับ-จ่าย ประจำวัน'!$B363,เส้นแต่งหน้าขนมเค้ก!U:U)+SUMIF(แพ็ค!$C:$C,'รับ-จ่าย ประจำวัน'!$B363,แพ็ค!U:U)+SUMIF(ธุรการ!$C:$C,'รับ-จ่าย ประจำวัน'!$B363,ธุรการ!U:U)+SUMIF(เส้นแต่งหน้าขนมปัง!$C:$C,'รับ-จ่าย ประจำวัน'!$B363,เส้นแต่งหน้าขนมปัง!U:U)+SUMIF('วางแผนBC,CJ'!$C:$C,'รับ-จ่าย ประจำวัน'!$B363,'วางแผนBC,CJ'!U:U)+SUMIF(RD!$C:$C,'รับ-จ่าย ประจำวัน'!$B363,RD!U:U)+SUMIF('FG,ออนไล,คัดแยก'!$C:$C,'รับ-จ่าย ประจำวัน'!$B363,'FG,ออนไล,คัดแยก'!U:U)</f>
        <v>0</v>
      </c>
      <c r="BC363" s="16">
        <f>SUMIF(เตรียมส่วนผสม!$C:$C,'รับ-จ่าย ประจำวัน'!$B363,เตรียมส่วนผสม!V:V)+SUMIF(กวนไส้!$C:$C,'รับ-จ่าย ประจำวัน'!$B363,กวนไส้!V:V)+SUMIF(ผลิต1!$C:$C,'รับ-จ่าย ประจำวัน'!$B363,ผลิต1!V:V)+SUMIF(ผลิต2!$C:$C,'รับ-จ่าย ประจำวัน'!$B363,ผลิต2!V:V)+SUMIF(เส้นแต่งหน้าขนมเค้ก!$C:$C,'รับ-จ่าย ประจำวัน'!$B363,เส้นแต่งหน้าขนมเค้ก!V:V)+SUMIF(แพ็ค!$C:$C,'รับ-จ่าย ประจำวัน'!$B363,แพ็ค!V:V)+SUMIF(ธุรการ!$C:$C,'รับ-จ่าย ประจำวัน'!$B363,ธุรการ!V:V)+SUMIF(เส้นแต่งหน้าขนมปัง!$C:$C,'รับ-จ่าย ประจำวัน'!$B363,เส้นแต่งหน้าขนมปัง!V:V)+SUMIF('วางแผนBC,CJ'!$C:$C,'รับ-จ่าย ประจำวัน'!$B363,'วางแผนBC,CJ'!V:V)+SUMIF(RD!$C:$C,'รับ-จ่าย ประจำวัน'!$B363,RD!V:V)+SUMIF('FG,ออนไล,คัดแยก'!$C:$C,'รับ-จ่าย ประจำวัน'!$B363,'FG,ออนไล,คัดแยก'!V:V)</f>
        <v>0</v>
      </c>
      <c r="BD363" s="16">
        <f>SUMIF(เตรียมส่วนผสม!$C:$C,'รับ-จ่าย ประจำวัน'!$B363,เตรียมส่วนผสม!W:W)+SUMIF(กวนไส้!$C:$C,'รับ-จ่าย ประจำวัน'!$B363,กวนไส้!W:W)+SUMIF(ผลิต1!$C:$C,'รับ-จ่าย ประจำวัน'!$B363,ผลิต1!W:W)+SUMIF(ผลิต2!$C:$C,'รับ-จ่าย ประจำวัน'!$B363,ผลิต2!W:W)+SUMIF(เส้นแต่งหน้าขนมเค้ก!$C:$C,'รับ-จ่าย ประจำวัน'!$B363,เส้นแต่งหน้าขนมเค้ก!W:W)+SUMIF(แพ็ค!$C:$C,'รับ-จ่าย ประจำวัน'!$B363,แพ็ค!W:W)+SUMIF(ธุรการ!$C:$C,'รับ-จ่าย ประจำวัน'!$B363,ธุรการ!W:W)+SUMIF(เส้นแต่งหน้าขนมปัง!$C:$C,'รับ-จ่าย ประจำวัน'!$B363,เส้นแต่งหน้าขนมปัง!W:W)+SUMIF('วางแผนBC,CJ'!$C:$C,'รับ-จ่าย ประจำวัน'!$B363,'วางแผนBC,CJ'!W:W)+SUMIF(RD!$C:$C,'รับ-จ่าย ประจำวัน'!$B363,RD!W:W)+SUMIF('FG,ออนไล,คัดแยก'!$C:$C,'รับ-จ่าย ประจำวัน'!$B363,'FG,ออนไล,คัดแยก'!W:W)</f>
        <v>0</v>
      </c>
      <c r="BE363" s="16">
        <f>SUMIF(เตรียมส่วนผสม!$C:$C,'รับ-จ่าย ประจำวัน'!$B363,เตรียมส่วนผสม!X:X)+SUMIF(กวนไส้!$C:$C,'รับ-จ่าย ประจำวัน'!$B363,กวนไส้!X:X)+SUMIF(ผลิต1!$C:$C,'รับ-จ่าย ประจำวัน'!$B363,ผลิต1!X:X)+SUMIF(ผลิต2!$C:$C,'รับ-จ่าย ประจำวัน'!$B363,ผลิต2!X:X)+SUMIF(เส้นแต่งหน้าขนมเค้ก!$C:$C,'รับ-จ่าย ประจำวัน'!$B363,เส้นแต่งหน้าขนมเค้ก!X:X)+SUMIF(แพ็ค!$C:$C,'รับ-จ่าย ประจำวัน'!$B363,แพ็ค!X:X)+SUMIF(ธุรการ!$C:$C,'รับ-จ่าย ประจำวัน'!$B363,ธุรการ!X:X)+SUMIF(เส้นแต่งหน้าขนมปัง!$C:$C,'รับ-จ่าย ประจำวัน'!$B363,เส้นแต่งหน้าขนมปัง!X:X)+SUMIF('วางแผนBC,CJ'!$C:$C,'รับ-จ่าย ประจำวัน'!$B363,'วางแผนBC,CJ'!X:X)+SUMIF(RD!$C:$C,'รับ-จ่าย ประจำวัน'!$B363,RD!X:X)+SUMIF('FG,ออนไล,คัดแยก'!$C:$C,'รับ-จ่าย ประจำวัน'!$B363,'FG,ออนไล,คัดแยก'!X:X)</f>
        <v>0</v>
      </c>
      <c r="BF363" s="16">
        <f>SUMIF(เตรียมส่วนผสม!$C:$C,'รับ-จ่าย ประจำวัน'!$B363,เตรียมส่วนผสม!Y:Y)+SUMIF(กวนไส้!$C:$C,'รับ-จ่าย ประจำวัน'!$B363,กวนไส้!Y:Y)+SUMIF(ผลิต1!$C:$C,'รับ-จ่าย ประจำวัน'!$B363,ผลิต1!Y:Y)+SUMIF(ผลิต2!$C:$C,'รับ-จ่าย ประจำวัน'!$B363,ผลิต2!Y:Y)+SUMIF(เส้นแต่งหน้าขนมเค้ก!$C:$C,'รับ-จ่าย ประจำวัน'!$B363,เส้นแต่งหน้าขนมเค้ก!Y:Y)+SUMIF(แพ็ค!$C:$C,'รับ-จ่าย ประจำวัน'!$B363,แพ็ค!Y:Y)+SUMIF(ธุรการ!$C:$C,'รับ-จ่าย ประจำวัน'!$B363,ธุรการ!Y:Y)+SUMIF(เส้นแต่งหน้าขนมปัง!$C:$C,'รับ-จ่าย ประจำวัน'!$B363,เส้นแต่งหน้าขนมปัง!Y:Y)+SUMIF('วางแผนBC,CJ'!$C:$C,'รับ-จ่าย ประจำวัน'!$B363,'วางแผนBC,CJ'!Y:Y)+SUMIF(RD!$C:$C,'รับ-จ่าย ประจำวัน'!$B363,RD!Y:Y)+SUMIF('FG,ออนไล,คัดแยก'!$C:$C,'รับ-จ่าย ประจำวัน'!$B363,'FG,ออนไล,คัดแยก'!Y:Y)</f>
        <v>0</v>
      </c>
      <c r="BG363" s="16">
        <f>SUMIF(เตรียมส่วนผสม!$C:$C,'รับ-จ่าย ประจำวัน'!$B363,เตรียมส่วนผสม!Z:Z)+SUMIF(กวนไส้!$C:$C,'รับ-จ่าย ประจำวัน'!$B363,กวนไส้!Z:Z)+SUMIF(ผลิต1!$C:$C,'รับ-จ่าย ประจำวัน'!$B363,ผลิต1!Z:Z)+SUMIF(ผลิต2!$C:$C,'รับ-จ่าย ประจำวัน'!$B363,ผลิต2!Z:Z)+SUMIF(เส้นแต่งหน้าขนมเค้ก!$C:$C,'รับ-จ่าย ประจำวัน'!$B363,เส้นแต่งหน้าขนมเค้ก!Z:Z)+SUMIF(แพ็ค!$C:$C,'รับ-จ่าย ประจำวัน'!$B363,แพ็ค!Z:Z)+SUMIF(ธุรการ!$C:$C,'รับ-จ่าย ประจำวัน'!$B363,ธุรการ!Z:Z)+SUMIF(เส้นแต่งหน้าขนมปัง!$C:$C,'รับ-จ่าย ประจำวัน'!$B363,เส้นแต่งหน้าขนมปัง!Z:Z)+SUMIF('วางแผนBC,CJ'!$C:$C,'รับ-จ่าย ประจำวัน'!$B363,'วางแผนBC,CJ'!Z:Z)+SUMIF(RD!$C:$C,'รับ-จ่าย ประจำวัน'!$B363,RD!Z:Z)+SUMIF('FG,ออนไล,คัดแยก'!$C:$C,'รับ-จ่าย ประจำวัน'!$B363,'FG,ออนไล,คัดแยก'!Z:Z)</f>
        <v>0</v>
      </c>
      <c r="BH363" s="16">
        <f>SUMIF(เตรียมส่วนผสม!$C:$C,'รับ-จ่าย ประจำวัน'!$B363,เตรียมส่วนผสม!AA:AA)+SUMIF(กวนไส้!$C:$C,'รับ-จ่าย ประจำวัน'!$B363,กวนไส้!AA:AA)+SUMIF(ผลิต1!$C:$C,'รับ-จ่าย ประจำวัน'!$B363,ผลิต1!AA:AA)+SUMIF(ผลิต2!$C:$C,'รับ-จ่าย ประจำวัน'!$B363,ผลิต2!AA:AA)+SUMIF(เส้นแต่งหน้าขนมเค้ก!$C:$C,'รับ-จ่าย ประจำวัน'!$B363,เส้นแต่งหน้าขนมเค้ก!AA:AA)+SUMIF(แพ็ค!$C:$C,'รับ-จ่าย ประจำวัน'!$B363,แพ็ค!AA:AA)+SUMIF(ธุรการ!$C:$C,'รับ-จ่าย ประจำวัน'!$B363,ธุรการ!AA:AA)+SUMIF(เส้นแต่งหน้าขนมปัง!$C:$C,'รับ-จ่าย ประจำวัน'!$B363,เส้นแต่งหน้าขนมปัง!AA:AA)+SUMIF('วางแผนBC,CJ'!$C:$C,'รับ-จ่าย ประจำวัน'!$B363,'วางแผนBC,CJ'!AA:AA)+SUMIF(RD!$C:$C,'รับ-จ่าย ประจำวัน'!$B363,RD!AA:AA)+SUMIF('FG,ออนไล,คัดแยก'!$C:$C,'รับ-จ่าย ประจำวัน'!$B363,'FG,ออนไล,คัดแยก'!AA:AA)</f>
        <v>0</v>
      </c>
      <c r="BI363" s="16">
        <f>SUMIF(เตรียมส่วนผสม!$C:$C,'รับ-จ่าย ประจำวัน'!$B363,เตรียมส่วนผสม!AB:AB)+SUMIF(กวนไส้!$C:$C,'รับ-จ่าย ประจำวัน'!$B363,กวนไส้!AB:AB)+SUMIF(ผลิต1!$C:$C,'รับ-จ่าย ประจำวัน'!$B363,ผลิต1!AB:AB)+SUMIF(ผลิต2!$C:$C,'รับ-จ่าย ประจำวัน'!$B363,ผลิต2!AB:AB)+SUMIF(เส้นแต่งหน้าขนมเค้ก!$C:$C,'รับ-จ่าย ประจำวัน'!$B363,เส้นแต่งหน้าขนมเค้ก!AB:AB)+SUMIF(แพ็ค!$C:$C,'รับ-จ่าย ประจำวัน'!$B363,แพ็ค!AB:AB)+SUMIF(ธุรการ!$C:$C,'รับ-จ่าย ประจำวัน'!$B363,ธุรการ!AB:AB)+SUMIF(เส้นแต่งหน้าขนมปัง!$C:$C,'รับ-จ่าย ประจำวัน'!$B363,เส้นแต่งหน้าขนมปัง!AB:AB)+SUMIF('วางแผนBC,CJ'!$C:$C,'รับ-จ่าย ประจำวัน'!$B363,'วางแผนBC,CJ'!AB:AB)+SUMIF(RD!$C:$C,'รับ-จ่าย ประจำวัน'!$B363,RD!AB:AB)+SUMIF('FG,ออนไล,คัดแยก'!$C:$C,'รับ-จ่าย ประจำวัน'!$B363,'FG,ออนไล,คัดแยก'!AB:AB)</f>
        <v>0</v>
      </c>
      <c r="BJ363" s="16">
        <f>SUMIF(เตรียมส่วนผสม!$C:$C,'รับ-จ่าย ประจำวัน'!$B363,เตรียมส่วนผสม!AC:AC)+SUMIF(กวนไส้!$C:$C,'รับ-จ่าย ประจำวัน'!$B363,กวนไส้!AC:AC)+SUMIF(ผลิต1!$C:$C,'รับ-จ่าย ประจำวัน'!$B363,ผลิต1!AC:AC)+SUMIF(ผลิต2!$C:$C,'รับ-จ่าย ประจำวัน'!$B363,ผลิต2!AC:AC)+SUMIF(เส้นแต่งหน้าขนมเค้ก!$C:$C,'รับ-จ่าย ประจำวัน'!$B363,เส้นแต่งหน้าขนมเค้ก!AC:AC)+SUMIF(แพ็ค!$C:$C,'รับ-จ่าย ประจำวัน'!$B363,แพ็ค!AC:AC)+SUMIF(ธุรการ!$C:$C,'รับ-จ่าย ประจำวัน'!$B363,ธุรการ!AC:AC)+SUMIF(เส้นแต่งหน้าขนมปัง!$C:$C,'รับ-จ่าย ประจำวัน'!$B363,เส้นแต่งหน้าขนมปัง!AC:AC)+SUMIF('วางแผนBC,CJ'!$C:$C,'รับ-จ่าย ประจำวัน'!$B363,'วางแผนBC,CJ'!AC:AC)+SUMIF(RD!$C:$C,'รับ-จ่าย ประจำวัน'!$B363,RD!AC:AC)+SUMIF('FG,ออนไล,คัดแยก'!$C:$C,'รับ-จ่าย ประจำวัน'!$B363,'FG,ออนไล,คัดแยก'!AC:AC)</f>
        <v>0</v>
      </c>
      <c r="BK363" s="16">
        <f>SUMIF(เตรียมส่วนผสม!$C:$C,'รับ-จ่าย ประจำวัน'!$B363,เตรียมส่วนผสม!AD:AD)+SUMIF(กวนไส้!$C:$C,'รับ-จ่าย ประจำวัน'!$B363,กวนไส้!AD:AD)+SUMIF(ผลิต1!$C:$C,'รับ-จ่าย ประจำวัน'!$B363,ผลิต1!AD:AD)+SUMIF(ผลิต2!$C:$C,'รับ-จ่าย ประจำวัน'!$B363,ผลิต2!AD:AD)+SUMIF(เส้นแต่งหน้าขนมเค้ก!$C:$C,'รับ-จ่าย ประจำวัน'!$B363,เส้นแต่งหน้าขนมเค้ก!AD:AD)+SUMIF(แพ็ค!$C:$C,'รับ-จ่าย ประจำวัน'!$B363,แพ็ค!AD:AD)+SUMIF(ธุรการ!$C:$C,'รับ-จ่าย ประจำวัน'!$B363,ธุรการ!AD:AD)+SUMIF(เส้นแต่งหน้าขนมปัง!$C:$C,'รับ-จ่าย ประจำวัน'!$B363,เส้นแต่งหน้าขนมปัง!AD:AD)+SUMIF('วางแผนBC,CJ'!$C:$C,'รับ-จ่าย ประจำวัน'!$B363,'วางแผนBC,CJ'!AD:AD)+SUMIF(RD!$C:$C,'รับ-จ่าย ประจำวัน'!$B363,RD!AD:AD)+SUMIF('FG,ออนไล,คัดแยก'!$C:$C,'รับ-จ่าย ประจำวัน'!$B363,'FG,ออนไล,คัดแยก'!AD:AD)</f>
        <v>0</v>
      </c>
      <c r="BL363" s="16">
        <f>SUMIF(เตรียมส่วนผสม!$C:$C,'รับ-จ่าย ประจำวัน'!$B363,เตรียมส่วนผสม!AE:AE)+SUMIF(กวนไส้!$C:$C,'รับ-จ่าย ประจำวัน'!$B363,กวนไส้!AE:AE)+SUMIF(ผลิต1!$C:$C,'รับ-จ่าย ประจำวัน'!$B363,ผลิต1!AE:AE)+SUMIF(ผลิต2!$C:$C,'รับ-จ่าย ประจำวัน'!$B363,ผลิต2!AE:AE)+SUMIF(เส้นแต่งหน้าขนมเค้ก!$C:$C,'รับ-จ่าย ประจำวัน'!$B363,เส้นแต่งหน้าขนมเค้ก!AE:AE)+SUMIF(แพ็ค!$C:$C,'รับ-จ่าย ประจำวัน'!$B363,แพ็ค!AE:AE)+SUMIF(ธุรการ!$C:$C,'รับ-จ่าย ประจำวัน'!$B363,ธุรการ!AE:AE)+SUMIF(เส้นแต่งหน้าขนมปัง!$C:$C,'รับ-จ่าย ประจำวัน'!$B363,เส้นแต่งหน้าขนมปัง!AE:AE)+SUMIF('วางแผนBC,CJ'!$C:$C,'รับ-จ่าย ประจำวัน'!$B363,'วางแผนBC,CJ'!AE:AE)+SUMIF(RD!$C:$C,'รับ-จ่าย ประจำวัน'!$B363,RD!AE:AE)+SUMIF('FG,ออนไล,คัดแยก'!$C:$C,'รับ-จ่าย ประจำวัน'!$B363,'FG,ออนไล,คัดแยก'!AE:AE)</f>
        <v>0</v>
      </c>
      <c r="BM363" s="16">
        <f>SUMIF(เตรียมส่วนผสม!$C:$C,'รับ-จ่าย ประจำวัน'!$B363,เตรียมส่วนผสม!AF:AF)+SUMIF(กวนไส้!$C:$C,'รับ-จ่าย ประจำวัน'!$B363,กวนไส้!AF:AF)+SUMIF(ผลิต1!$C:$C,'รับ-จ่าย ประจำวัน'!$B363,ผลิต1!AF:AF)+SUMIF(ผลิต2!$C:$C,'รับ-จ่าย ประจำวัน'!$B363,ผลิต2!AF:AF)+SUMIF(เส้นแต่งหน้าขนมเค้ก!$C:$C,'รับ-จ่าย ประจำวัน'!$B363,เส้นแต่งหน้าขนมเค้ก!AF:AF)+SUMIF(แพ็ค!$C:$C,'รับ-จ่าย ประจำวัน'!$B363,แพ็ค!AF:AF)+SUMIF(ธุรการ!$C:$C,'รับ-จ่าย ประจำวัน'!$B363,ธุรการ!AF:AF)+SUMIF(เส้นแต่งหน้าขนมปัง!$C:$C,'รับ-จ่าย ประจำวัน'!$B363,เส้นแต่งหน้าขนมปัง!AF:AF)+SUMIF('วางแผนBC,CJ'!$C:$C,'รับ-จ่าย ประจำวัน'!$B363,'วางแผนBC,CJ'!AF:AF)+SUMIF(RD!$C:$C,'รับ-จ่าย ประจำวัน'!$B363,RD!AF:AF)+SUMIF('FG,ออนไล,คัดแยก'!$C:$C,'รับ-จ่าย ประจำวัน'!$B363,'FG,ออนไล,คัดแยก'!AF:AF)</f>
        <v>0</v>
      </c>
      <c r="BN363" s="16">
        <f>SUMIF(เตรียมส่วนผสม!$C:$C,'รับ-จ่าย ประจำวัน'!$B363,เตรียมส่วนผสม!AG:AG)+SUMIF(กวนไส้!$C:$C,'รับ-จ่าย ประจำวัน'!$B363,กวนไส้!AG:AG)+SUMIF(ผลิต1!$C:$C,'รับ-จ่าย ประจำวัน'!$B363,ผลิต1!AG:AG)+SUMIF(ผลิต2!$C:$C,'รับ-จ่าย ประจำวัน'!$B363,ผลิต2!AG:AG)+SUMIF(เส้นแต่งหน้าขนมเค้ก!$C:$C,'รับ-จ่าย ประจำวัน'!$B363,เส้นแต่งหน้าขนมเค้ก!AG:AG)+SUMIF(แพ็ค!$C:$C,'รับ-จ่าย ประจำวัน'!$B363,แพ็ค!AG:AG)+SUMIF(ธุรการ!$C:$C,'รับ-จ่าย ประจำวัน'!$B363,ธุรการ!AG:AG)+SUMIF(เส้นแต่งหน้าขนมปัง!$C:$C,'รับ-จ่าย ประจำวัน'!$B363,เส้นแต่งหน้าขนมปัง!AG:AG)+SUMIF('วางแผนBC,CJ'!$C:$C,'รับ-จ่าย ประจำวัน'!$B363,'วางแผนBC,CJ'!AG:AG)+SUMIF(RD!$C:$C,'รับ-จ่าย ประจำวัน'!$B363,RD!AG:AG)+SUMIF('FG,ออนไล,คัดแยก'!$C:$C,'รับ-จ่าย ประจำวัน'!$B363,'FG,ออนไล,คัดแยก'!AG:AG)</f>
        <v>1</v>
      </c>
      <c r="BO363" s="16">
        <f>SUMIF(เตรียมส่วนผสม!$C:$C,'รับ-จ่าย ประจำวัน'!$B363,เตรียมส่วนผสม!AH:AH)+SUMIF(กวนไส้!$C:$C,'รับ-จ่าย ประจำวัน'!$B363,กวนไส้!AH:AH)+SUMIF(ผลิต1!$C:$C,'รับ-จ่าย ประจำวัน'!$B363,ผลิต1!AH:AH)+SUMIF(ผลิต2!$C:$C,'รับ-จ่าย ประจำวัน'!$B363,ผลิต2!AH:AH)+SUMIF(เส้นแต่งหน้าขนมเค้ก!$C:$C,'รับ-จ่าย ประจำวัน'!$B363,เส้นแต่งหน้าขนมเค้ก!AH:AH)+SUMIF(แพ็ค!$C:$C,'รับ-จ่าย ประจำวัน'!$B363,แพ็ค!AH:AH)+SUMIF(ธุรการ!$C:$C,'รับ-จ่าย ประจำวัน'!$B363,ธุรการ!AH:AH)+SUMIF(เส้นแต่งหน้าขนมปัง!$C:$C,'รับ-จ่าย ประจำวัน'!$B363,เส้นแต่งหน้าขนมปัง!AH:AH)+SUMIF('วางแผนBC,CJ'!$C:$C,'รับ-จ่าย ประจำวัน'!$B363,'วางแผนBC,CJ'!AH:AH)+SUMIF(RD!$C:$C,'รับ-จ่าย ประจำวัน'!$B363,RD!AH:AH)+SUMIF('FG,ออนไล,คัดแยก'!$C:$C,'รับ-จ่าย ประจำวัน'!$B363,'FG,ออนไล,คัดแยก'!AH:AH)</f>
        <v>0</v>
      </c>
      <c r="BP363" s="16">
        <f>SUMIF(เตรียมส่วนผสม!$C:$C,'รับ-จ่าย ประจำวัน'!$B363,เตรียมส่วนผสม!AI:AI)+SUMIF(กวนไส้!$C:$C,'รับ-จ่าย ประจำวัน'!$B363,กวนไส้!AI:AI)+SUMIF(ผลิต1!$C:$C,'รับ-จ่าย ประจำวัน'!$B363,ผลิต1!AI:AI)+SUMIF(ผลิต2!$C:$C,'รับ-จ่าย ประจำวัน'!$B363,ผลิต2!AI:AI)+SUMIF(เส้นแต่งหน้าขนมเค้ก!$C:$C,'รับ-จ่าย ประจำวัน'!$B363,เส้นแต่งหน้าขนมเค้ก!AI:AI)+SUMIF(แพ็ค!$C:$C,'รับ-จ่าย ประจำวัน'!$B363,แพ็ค!AI:AI)+SUMIF(ธุรการ!$C:$C,'รับ-จ่าย ประจำวัน'!$B363,ธุรการ!AI:AI)+SUMIF(เส้นแต่งหน้าขนมปัง!$C:$C,'รับ-จ่าย ประจำวัน'!$B363,เส้นแต่งหน้าขนมปัง!AI:AI)+SUMIF('วางแผนBC,CJ'!$C:$C,'รับ-จ่าย ประจำวัน'!$B363,'วางแผนBC,CJ'!AI:AI)+SUMIF(RD!$C:$C,'รับ-จ่าย ประจำวัน'!$B363,RD!AI:AI)+SUMIF('FG,ออนไล,คัดแยก'!$C:$C,'รับ-จ่าย ประจำวัน'!$B363,'FG,ออนไล,คัดแยก'!AI:AI)</f>
        <v>0</v>
      </c>
      <c r="BQ363" s="16">
        <f>SUMIF(เตรียมส่วนผสม!$C:$C,'รับ-จ่าย ประจำวัน'!$B363,เตรียมส่วนผสม!AJ:AJ)+SUMIF(กวนไส้!$C:$C,'รับ-จ่าย ประจำวัน'!$B363,กวนไส้!AJ:AJ)+SUMIF(ผลิต1!$C:$C,'รับ-จ่าย ประจำวัน'!$B363,ผลิต1!AJ:AJ)+SUMIF(ผลิต2!$C:$C,'รับ-จ่าย ประจำวัน'!$B363,ผลิต2!AJ:AJ)+SUMIF(เส้นแต่งหน้าขนมเค้ก!$C:$C,'รับ-จ่าย ประจำวัน'!$B363,เส้นแต่งหน้าขนมเค้ก!AJ:AJ)+SUMIF(แพ็ค!$C:$C,'รับ-จ่าย ประจำวัน'!$B363,แพ็ค!AJ:AJ)+SUMIF(ธุรการ!$C:$C,'รับ-จ่าย ประจำวัน'!$B363,ธุรการ!AJ:AJ)+SUMIF(เส้นแต่งหน้าขนมปัง!$C:$C,'รับ-จ่าย ประจำวัน'!$B363,เส้นแต่งหน้าขนมปัง!AJ:AJ)+SUMIF('วางแผนBC,CJ'!$C:$C,'รับ-จ่าย ประจำวัน'!$B363,'วางแผนBC,CJ'!AJ:AJ)+SUMIF(RD!$C:$C,'รับ-จ่าย ประจำวัน'!$B363,RD!AJ:AJ)+SUMIF('FG,ออนไล,คัดแยก'!$C:$C,'รับ-จ่าย ประจำวัน'!$B363,'FG,ออนไล,คัดแยก'!AJ:AJ)</f>
        <v>0</v>
      </c>
      <c r="BR363" s="16">
        <f>SUMIF(เตรียมส่วนผสม!$C:$C,'รับ-จ่าย ประจำวัน'!$B363,เตรียมส่วนผสม!AK:AK)+SUMIF(กวนไส้!$C:$C,'รับ-จ่าย ประจำวัน'!$B363,กวนไส้!AK:AK)+SUMIF(ผลิต1!$C:$C,'รับ-จ่าย ประจำวัน'!$B363,ผลิต1!AK:AK)+SUMIF(ผลิต2!$C:$C,'รับ-จ่าย ประจำวัน'!$B363,ผลิต2!AK:AK)+SUMIF(เส้นแต่งหน้าขนมเค้ก!$C:$C,'รับ-จ่าย ประจำวัน'!$B363,เส้นแต่งหน้าขนมเค้ก!AK:AK)+SUMIF(แพ็ค!$C:$C,'รับ-จ่าย ประจำวัน'!$B363,แพ็ค!AK:AK)+SUMIF(ธุรการ!$C:$C,'รับ-จ่าย ประจำวัน'!$B363,ธุรการ!AK:AK)+SUMIF(เส้นแต่งหน้าขนมปัง!$C:$C,'รับ-จ่าย ประจำวัน'!$B363,เส้นแต่งหน้าขนมปัง!AK:AK)+SUMIF('วางแผนBC,CJ'!$C:$C,'รับ-จ่าย ประจำวัน'!$B363,'วางแผนBC,CJ'!AK:AK)+SUMIF(RD!$C:$C,'รับ-จ่าย ประจำวัน'!$B363,RD!AK:AK)+SUMIF('FG,ออนไล,คัดแยก'!$C:$C,'รับ-จ่าย ประจำวัน'!$B363,'FG,ออนไล,คัดแยก'!AK:AK)</f>
        <v>0</v>
      </c>
      <c r="BS363" s="16">
        <f>SUMIF(เตรียมส่วนผสม!$C:$C,'รับ-จ่าย ประจำวัน'!$B363,เตรียมส่วนผสม!AL:AL)+SUMIF(กวนไส้!$C:$C,'รับ-จ่าย ประจำวัน'!$B363,กวนไส้!AL:AL)+SUMIF(ผลิต1!$C:$C,'รับ-จ่าย ประจำวัน'!$B363,ผลิต1!AL:AL)+SUMIF(ผลิต2!$C:$C,'รับ-จ่าย ประจำวัน'!$B363,ผลิต2!AL:AL)+SUMIF(เส้นแต่งหน้าขนมเค้ก!$C:$C,'รับ-จ่าย ประจำวัน'!$B363,เส้นแต่งหน้าขนมเค้ก!AL:AL)+SUMIF(แพ็ค!$C:$C,'รับ-จ่าย ประจำวัน'!$B363,แพ็ค!AL:AL)+SUMIF(ธุรการ!$C:$C,'รับ-จ่าย ประจำวัน'!$B363,ธุรการ!AL:AL)+SUMIF(เส้นแต่งหน้าขนมปัง!$C:$C,'รับ-จ่าย ประจำวัน'!$B363,เส้นแต่งหน้าขนมปัง!AL:AL)+SUMIF('วางแผนBC,CJ'!$C:$C,'รับ-จ่าย ประจำวัน'!$B363,'วางแผนBC,CJ'!AL:AL)+SUMIF(RD!$C:$C,'รับ-จ่าย ประจำวัน'!$B363,RD!AL:AL)+SUMIF('FG,ออนไล,คัดแยก'!$C:$C,'รับ-จ่าย ประจำวัน'!$B363,'FG,ออนไล,คัดแยก'!AL:AL)</f>
        <v>0</v>
      </c>
      <c r="BT363" s="18">
        <f t="shared" si="70"/>
        <v>1</v>
      </c>
      <c r="BU363" s="116"/>
      <c r="BV363" s="146">
        <f t="shared" si="71"/>
        <v>3</v>
      </c>
      <c r="BW363" s="183">
        <v>15</v>
      </c>
      <c r="BX363" s="172">
        <f t="shared" ref="BX363:BX365" si="87">BT363/30</f>
        <v>3.3333333333333333E-2</v>
      </c>
      <c r="BY363" s="188">
        <f t="shared" si="74"/>
        <v>90</v>
      </c>
      <c r="BZ363" s="180">
        <f t="shared" ca="1" si="73"/>
        <v>46293</v>
      </c>
      <c r="CA363" s="93"/>
      <c r="CB363" s="93"/>
      <c r="CC363" s="93"/>
      <c r="CD363" s="93"/>
      <c r="CE363" s="93"/>
      <c r="CF363" s="93"/>
      <c r="CG363" s="93"/>
      <c r="CH363" s="93"/>
      <c r="CI363" s="93"/>
      <c r="CJ363" s="97"/>
      <c r="CK363" s="9">
        <f t="shared" si="75"/>
        <v>3</v>
      </c>
    </row>
    <row r="364" spans="1:89" x14ac:dyDescent="0.5">
      <c r="A364" s="149" t="s">
        <v>2010</v>
      </c>
      <c r="B364" s="34" t="s">
        <v>2061</v>
      </c>
      <c r="C364" s="33" t="s">
        <v>2011</v>
      </c>
      <c r="D364" s="141" t="s">
        <v>1054</v>
      </c>
      <c r="E364" s="25"/>
      <c r="F364" s="132"/>
      <c r="G364" s="25"/>
      <c r="H364" s="12">
        <v>3</v>
      </c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11">
        <v>8</v>
      </c>
      <c r="AF364" s="11"/>
      <c r="AG364" s="11"/>
      <c r="AH364" s="11"/>
      <c r="AI364" s="25"/>
      <c r="AJ364" s="25"/>
      <c r="AK364" s="25"/>
      <c r="AL364" s="25"/>
      <c r="AM364" s="25"/>
      <c r="AN364" s="15">
        <f t="shared" si="69"/>
        <v>8</v>
      </c>
      <c r="AO364" s="16">
        <f>SUMIF(เตรียมส่วนผสม!$C:$C,'รับ-จ่าย ประจำวัน'!$B364,เตรียมส่วนผสม!H:H)+SUMIF(กวนไส้!$C:$C,'รับ-จ่าย ประจำวัน'!$B364,กวนไส้!H:H)+SUMIF(ผลิต1!$C:$C,'รับ-จ่าย ประจำวัน'!$B364,ผลิต1!H:H)+SUMIF(ผลิต2!$C:$C,'รับ-จ่าย ประจำวัน'!$B364,ผลิต2!H:H)+SUMIF(เส้นแต่งหน้าขนมเค้ก!$C:$C,'รับ-จ่าย ประจำวัน'!$B364,เส้นแต่งหน้าขนมเค้ก!H:H)+SUMIF(แพ็ค!$C:$C,'รับ-จ่าย ประจำวัน'!$B364,แพ็ค!H:H)+SUMIF(ธุรการ!$C:$C,'รับ-จ่าย ประจำวัน'!$B364,ธุรการ!H:H)+SUMIF(เส้นแต่งหน้าขนมปัง!$C:$C,'รับ-จ่าย ประจำวัน'!$B364,เส้นแต่งหน้าขนมปัง!H:H)+SUMIF('วางแผนBC,CJ'!$C:$C,'รับ-จ่าย ประจำวัน'!$B364,'วางแผนBC,CJ'!H:H)+SUMIF(RD!$C:$C,'รับ-จ่าย ประจำวัน'!$B364,RD!H:H)+SUMIF('FG,ออนไล,คัดแยก'!$C:$C,'รับ-จ่าย ประจำวัน'!$B364,'FG,ออนไล,คัดแยก'!H:H)</f>
        <v>0</v>
      </c>
      <c r="AP364" s="16">
        <f>SUMIF(เตรียมส่วนผสม!$C:$C,'รับ-จ่าย ประจำวัน'!$B364,เตรียมส่วนผสม!I:I)+SUMIF(กวนไส้!$C:$C,'รับ-จ่าย ประจำวัน'!$B364,กวนไส้!I:I)+SUMIF(ผลิต1!$C:$C,'รับ-จ่าย ประจำวัน'!$B364,ผลิต1!I:I)+SUMIF(ผลิต2!$C:$C,'รับ-จ่าย ประจำวัน'!$B364,ผลิต2!I:I)+SUMIF(เส้นแต่งหน้าขนมเค้ก!$C:$C,'รับ-จ่าย ประจำวัน'!$B364,เส้นแต่งหน้าขนมเค้ก!I:I)+SUMIF(แพ็ค!$C:$C,'รับ-จ่าย ประจำวัน'!$B364,แพ็ค!I:I)+SUMIF(ธุรการ!$C:$C,'รับ-จ่าย ประจำวัน'!$B364,ธุรการ!I:I)+SUMIF(เส้นแต่งหน้าขนมปัง!$C:$C,'รับ-จ่าย ประจำวัน'!$B364,เส้นแต่งหน้าขนมปัง!I:I)+SUMIF('วางแผนBC,CJ'!$C:$C,'รับ-จ่าย ประจำวัน'!$B364,'วางแผนBC,CJ'!I:I)+SUMIF(RD!$C:$C,'รับ-จ่าย ประจำวัน'!$B364,RD!I:I)+SUMIF('FG,ออนไล,คัดแยก'!$C:$C,'รับ-จ่าย ประจำวัน'!$B364,'FG,ออนไล,คัดแยก'!I:I)</f>
        <v>0</v>
      </c>
      <c r="AQ364" s="16">
        <f>SUMIF(เตรียมส่วนผสม!$C:$C,'รับ-จ่าย ประจำวัน'!$B364,เตรียมส่วนผสม!J:J)+SUMIF(กวนไส้!$C:$C,'รับ-จ่าย ประจำวัน'!$B364,กวนไส้!J:J)+SUMIF(ผลิต1!$C:$C,'รับ-จ่าย ประจำวัน'!$B364,ผลิต1!J:J)+SUMIF(ผลิต2!$C:$C,'รับ-จ่าย ประจำวัน'!$B364,ผลิต2!J:J)+SUMIF(เส้นแต่งหน้าขนมเค้ก!$C:$C,'รับ-จ่าย ประจำวัน'!$B364,เส้นแต่งหน้าขนมเค้ก!J:J)+SUMIF(แพ็ค!$C:$C,'รับ-จ่าย ประจำวัน'!$B364,แพ็ค!J:J)+SUMIF(ธุรการ!$C:$C,'รับ-จ่าย ประจำวัน'!$B364,ธุรการ!J:J)+SUMIF(เส้นแต่งหน้าขนมปัง!$C:$C,'รับ-จ่าย ประจำวัน'!$B364,เส้นแต่งหน้าขนมปัง!J:J)+SUMIF('วางแผนBC,CJ'!$C:$C,'รับ-จ่าย ประจำวัน'!$B364,'วางแผนBC,CJ'!J:J)+SUMIF(RD!$C:$C,'รับ-จ่าย ประจำวัน'!$B364,RD!J:J)+SUMIF('FG,ออนไล,คัดแยก'!$C:$C,'รับ-จ่าย ประจำวัน'!$B364,'FG,ออนไล,คัดแยก'!J:J)</f>
        <v>0</v>
      </c>
      <c r="AR364" s="16">
        <f>SUMIF(เตรียมส่วนผสม!$C:$C,'รับ-จ่าย ประจำวัน'!$B364,เตรียมส่วนผสม!K:K)+SUMIF(กวนไส้!$C:$C,'รับ-จ่าย ประจำวัน'!$B364,กวนไส้!K:K)+SUMIF(ผลิต1!$C:$C,'รับ-จ่าย ประจำวัน'!$B364,ผลิต1!K:K)+SUMIF(ผลิต2!$C:$C,'รับ-จ่าย ประจำวัน'!$B364,ผลิต2!K:K)+SUMIF(เส้นแต่งหน้าขนมเค้ก!$C:$C,'รับ-จ่าย ประจำวัน'!$B364,เส้นแต่งหน้าขนมเค้ก!K:K)+SUMIF(แพ็ค!$C:$C,'รับ-จ่าย ประจำวัน'!$B364,แพ็ค!K:K)+SUMIF(ธุรการ!$C:$C,'รับ-จ่าย ประจำวัน'!$B364,ธุรการ!K:K)+SUMIF(เส้นแต่งหน้าขนมปัง!$C:$C,'รับ-จ่าย ประจำวัน'!$B364,เส้นแต่งหน้าขนมปัง!K:K)+SUMIF('วางแผนBC,CJ'!$C:$C,'รับ-จ่าย ประจำวัน'!$B364,'วางแผนBC,CJ'!K:K)+SUMIF(RD!$C:$C,'รับ-จ่าย ประจำวัน'!$B364,RD!K:K)+SUMIF('FG,ออนไล,คัดแยก'!$C:$C,'รับ-จ่าย ประจำวัน'!$B364,'FG,ออนไล,คัดแยก'!K:K)</f>
        <v>0</v>
      </c>
      <c r="AS364" s="16">
        <f>SUMIF(เตรียมส่วนผสม!$C:$C,'รับ-จ่าย ประจำวัน'!$B364,เตรียมส่วนผสม!L:L)+SUMIF(กวนไส้!$C:$C,'รับ-จ่าย ประจำวัน'!$B364,กวนไส้!L:L)+SUMIF(ผลิต1!$C:$C,'รับ-จ่าย ประจำวัน'!$B364,ผลิต1!L:L)+SUMIF(ผลิต2!$C:$C,'รับ-จ่าย ประจำวัน'!$B364,ผลิต2!L:L)+SUMIF(เส้นแต่งหน้าขนมเค้ก!$C:$C,'รับ-จ่าย ประจำวัน'!$B364,เส้นแต่งหน้าขนมเค้ก!L:L)+SUMIF(แพ็ค!$C:$C,'รับ-จ่าย ประจำวัน'!$B364,แพ็ค!L:L)+SUMIF(ธุรการ!$C:$C,'รับ-จ่าย ประจำวัน'!$B364,ธุรการ!L:L)+SUMIF(เส้นแต่งหน้าขนมปัง!$C:$C,'รับ-จ่าย ประจำวัน'!$B364,เส้นแต่งหน้าขนมปัง!L:L)+SUMIF('วางแผนBC,CJ'!$C:$C,'รับ-จ่าย ประจำวัน'!$B364,'วางแผนBC,CJ'!L:L)+SUMIF(RD!$C:$C,'รับ-จ่าย ประจำวัน'!$B364,RD!L:L)+SUMIF('FG,ออนไล,คัดแยก'!$C:$C,'รับ-จ่าย ประจำวัน'!$B364,'FG,ออนไล,คัดแยก'!L:L)</f>
        <v>0</v>
      </c>
      <c r="AT364" s="16">
        <f>SUMIF(เตรียมส่วนผสม!$C:$C,'รับ-จ่าย ประจำวัน'!$B364,เตรียมส่วนผสม!M:M)+SUMIF(กวนไส้!$C:$C,'รับ-จ่าย ประจำวัน'!$B364,กวนไส้!M:M)+SUMIF(ผลิต1!$C:$C,'รับ-จ่าย ประจำวัน'!$B364,ผลิต1!M:M)+SUMIF(ผลิต2!$C:$C,'รับ-จ่าย ประจำวัน'!$B364,ผลิต2!M:M)+SUMIF(เส้นแต่งหน้าขนมเค้ก!$C:$C,'รับ-จ่าย ประจำวัน'!$B364,เส้นแต่งหน้าขนมเค้ก!M:M)+SUMIF(แพ็ค!$C:$C,'รับ-จ่าย ประจำวัน'!$B364,แพ็ค!M:M)+SUMIF(ธุรการ!$C:$C,'รับ-จ่าย ประจำวัน'!$B364,ธุรการ!M:M)+SUMIF(เส้นแต่งหน้าขนมปัง!$C:$C,'รับ-จ่าย ประจำวัน'!$B364,เส้นแต่งหน้าขนมปัง!M:M)+SUMIF('วางแผนBC,CJ'!$C:$C,'รับ-จ่าย ประจำวัน'!$B364,'วางแผนBC,CJ'!M:M)+SUMIF(RD!$C:$C,'รับ-จ่าย ประจำวัน'!$B364,RD!M:M)+SUMIF('FG,ออนไล,คัดแยก'!$C:$C,'รับ-จ่าย ประจำวัน'!$B364,'FG,ออนไล,คัดแยก'!M:M)</f>
        <v>0</v>
      </c>
      <c r="AU364" s="16">
        <f>SUMIF(เตรียมส่วนผสม!$C:$C,'รับ-จ่าย ประจำวัน'!$B364,เตรียมส่วนผสม!N:N)+SUMIF(กวนไส้!$C:$C,'รับ-จ่าย ประจำวัน'!$B364,กวนไส้!N:N)+SUMIF(ผลิต1!$C:$C,'รับ-จ่าย ประจำวัน'!$B364,ผลิต1!N:N)+SUMIF(ผลิต2!$C:$C,'รับ-จ่าย ประจำวัน'!$B364,ผลิต2!N:N)+SUMIF(เส้นแต่งหน้าขนมเค้ก!$C:$C,'รับ-จ่าย ประจำวัน'!$B364,เส้นแต่งหน้าขนมเค้ก!N:N)+SUMIF(แพ็ค!$C:$C,'รับ-จ่าย ประจำวัน'!$B364,แพ็ค!N:N)+SUMIF(ธุรการ!$C:$C,'รับ-จ่าย ประจำวัน'!$B364,ธุรการ!N:N)+SUMIF(เส้นแต่งหน้าขนมปัง!$C:$C,'รับ-จ่าย ประจำวัน'!$B364,เส้นแต่งหน้าขนมปัง!N:N)+SUMIF('วางแผนBC,CJ'!$C:$C,'รับ-จ่าย ประจำวัน'!$B364,'วางแผนBC,CJ'!N:N)+SUMIF(RD!$C:$C,'รับ-จ่าย ประจำวัน'!$B364,RD!N:N)+SUMIF('FG,ออนไล,คัดแยก'!$C:$C,'รับ-จ่าย ประจำวัน'!$B364,'FG,ออนไล,คัดแยก'!N:N)</f>
        <v>0</v>
      </c>
      <c r="AV364" s="16">
        <f>SUMIF(เตรียมส่วนผสม!$C:$C,'รับ-จ่าย ประจำวัน'!$B364,เตรียมส่วนผสม!O:O)+SUMIF(กวนไส้!$C:$C,'รับ-จ่าย ประจำวัน'!$B364,กวนไส้!O:O)+SUMIF(ผลิต1!$C:$C,'รับ-จ่าย ประจำวัน'!$B364,ผลิต1!O:O)+SUMIF(ผลิต2!$C:$C,'รับ-จ่าย ประจำวัน'!$B364,ผลิต2!O:O)+SUMIF(เส้นแต่งหน้าขนมเค้ก!$C:$C,'รับ-จ่าย ประจำวัน'!$B364,เส้นแต่งหน้าขนมเค้ก!O:O)+SUMIF(แพ็ค!$C:$C,'รับ-จ่าย ประจำวัน'!$B364,แพ็ค!O:O)+SUMIF(ธุรการ!$C:$C,'รับ-จ่าย ประจำวัน'!$B364,ธุรการ!O:O)+SUMIF(เส้นแต่งหน้าขนมปัง!$C:$C,'รับ-จ่าย ประจำวัน'!$B364,เส้นแต่งหน้าขนมปัง!O:O)+SUMIF('วางแผนBC,CJ'!$C:$C,'รับ-จ่าย ประจำวัน'!$B364,'วางแผนBC,CJ'!O:O)+SUMIF(RD!$C:$C,'รับ-จ่าย ประจำวัน'!$B364,RD!O:O)+SUMIF('FG,ออนไล,คัดแยก'!$C:$C,'รับ-จ่าย ประจำวัน'!$B364,'FG,ออนไล,คัดแยก'!O:O)</f>
        <v>0</v>
      </c>
      <c r="AW364" s="16">
        <f>SUMIF(เตรียมส่วนผสม!$C:$C,'รับ-จ่าย ประจำวัน'!$B364,เตรียมส่วนผสม!P:P)+SUMIF(กวนไส้!$C:$C,'รับ-จ่าย ประจำวัน'!$B364,กวนไส้!P:P)+SUMIF(ผลิต1!$C:$C,'รับ-จ่าย ประจำวัน'!$B364,ผลิต1!P:P)+SUMIF(ผลิต2!$C:$C,'รับ-จ่าย ประจำวัน'!$B364,ผลิต2!P:P)+SUMIF(เส้นแต่งหน้าขนมเค้ก!$C:$C,'รับ-จ่าย ประจำวัน'!$B364,เส้นแต่งหน้าขนมเค้ก!P:P)+SUMIF(แพ็ค!$C:$C,'รับ-จ่าย ประจำวัน'!$B364,แพ็ค!P:P)+SUMIF(ธุรการ!$C:$C,'รับ-จ่าย ประจำวัน'!$B364,ธุรการ!P:P)+SUMIF(เส้นแต่งหน้าขนมปัง!$C:$C,'รับ-จ่าย ประจำวัน'!$B364,เส้นแต่งหน้าขนมปัง!P:P)+SUMIF('วางแผนBC,CJ'!$C:$C,'รับ-จ่าย ประจำวัน'!$B364,'วางแผนBC,CJ'!P:P)+SUMIF(RD!$C:$C,'รับ-จ่าย ประจำวัน'!$B364,RD!P:P)+SUMIF('FG,ออนไล,คัดแยก'!$C:$C,'รับ-จ่าย ประจำวัน'!$B364,'FG,ออนไล,คัดแยก'!P:P)</f>
        <v>0</v>
      </c>
      <c r="AX364" s="16">
        <f>SUMIF(เตรียมส่วนผสม!$C:$C,'รับ-จ่าย ประจำวัน'!$B364,เตรียมส่วนผสม!Q:Q)+SUMIF(กวนไส้!$C:$C,'รับ-จ่าย ประจำวัน'!$B364,กวนไส้!Q:Q)+SUMIF(ผลิต1!$C:$C,'รับ-จ่าย ประจำวัน'!$B364,ผลิต1!Q:Q)+SUMIF(ผลิต2!$C:$C,'รับ-จ่าย ประจำวัน'!$B364,ผลิต2!Q:Q)+SUMIF(เส้นแต่งหน้าขนมเค้ก!$C:$C,'รับ-จ่าย ประจำวัน'!$B364,เส้นแต่งหน้าขนมเค้ก!Q:Q)+SUMIF(แพ็ค!$C:$C,'รับ-จ่าย ประจำวัน'!$B364,แพ็ค!Q:Q)+SUMIF(ธุรการ!$C:$C,'รับ-จ่าย ประจำวัน'!$B364,ธุรการ!Q:Q)+SUMIF(เส้นแต่งหน้าขนมปัง!$C:$C,'รับ-จ่าย ประจำวัน'!$B364,เส้นแต่งหน้าขนมปัง!Q:Q)+SUMIF('วางแผนBC,CJ'!$C:$C,'รับ-จ่าย ประจำวัน'!$B364,'วางแผนBC,CJ'!Q:Q)+SUMIF(RD!$C:$C,'รับ-จ่าย ประจำวัน'!$B364,RD!Q:Q)+SUMIF('FG,ออนไล,คัดแยก'!$C:$C,'รับ-จ่าย ประจำวัน'!$B364,'FG,ออนไล,คัดแยก'!Q:Q)</f>
        <v>2</v>
      </c>
      <c r="AY364" s="16">
        <f>SUMIF(เตรียมส่วนผสม!$C:$C,'รับ-จ่าย ประจำวัน'!$B364,เตรียมส่วนผสม!R:R)+SUMIF(กวนไส้!$C:$C,'รับ-จ่าย ประจำวัน'!$B364,กวนไส้!R:R)+SUMIF(ผลิต1!$C:$C,'รับ-จ่าย ประจำวัน'!$B364,ผลิต1!R:R)+SUMIF(ผลิต2!$C:$C,'รับ-จ่าย ประจำวัน'!$B364,ผลิต2!R:R)+SUMIF(เส้นแต่งหน้าขนมเค้ก!$C:$C,'รับ-จ่าย ประจำวัน'!$B364,เส้นแต่งหน้าขนมเค้ก!R:R)+SUMIF(แพ็ค!$C:$C,'รับ-จ่าย ประจำวัน'!$B364,แพ็ค!R:R)+SUMIF(ธุรการ!$C:$C,'รับ-จ่าย ประจำวัน'!$B364,ธุรการ!R:R)+SUMIF(เส้นแต่งหน้าขนมปัง!$C:$C,'รับ-จ่าย ประจำวัน'!$B364,เส้นแต่งหน้าขนมปัง!R:R)+SUMIF('วางแผนBC,CJ'!$C:$C,'รับ-จ่าย ประจำวัน'!$B364,'วางแผนBC,CJ'!R:R)+SUMIF(RD!$C:$C,'รับ-จ่าย ประจำวัน'!$B364,RD!R:R)+SUMIF('FG,ออนไล,คัดแยก'!$C:$C,'รับ-จ่าย ประจำวัน'!$B364,'FG,ออนไล,คัดแยก'!R:R)</f>
        <v>0</v>
      </c>
      <c r="AZ364" s="16">
        <f>SUMIF(เตรียมส่วนผสม!$C:$C,'รับ-จ่าย ประจำวัน'!$B364,เตรียมส่วนผสม!S:S)+SUMIF(กวนไส้!$C:$C,'รับ-จ่าย ประจำวัน'!$B364,กวนไส้!S:S)+SUMIF(ผลิต1!$C:$C,'รับ-จ่าย ประจำวัน'!$B364,ผลิต1!S:S)+SUMIF(ผลิต2!$C:$C,'รับ-จ่าย ประจำวัน'!$B364,ผลิต2!S:S)+SUMIF(เส้นแต่งหน้าขนมเค้ก!$C:$C,'รับ-จ่าย ประจำวัน'!$B364,เส้นแต่งหน้าขนมเค้ก!S:S)+SUMIF(แพ็ค!$C:$C,'รับ-จ่าย ประจำวัน'!$B364,แพ็ค!S:S)+SUMIF(ธุรการ!$C:$C,'รับ-จ่าย ประจำวัน'!$B364,ธุรการ!S:S)+SUMIF(เส้นแต่งหน้าขนมปัง!$C:$C,'รับ-จ่าย ประจำวัน'!$B364,เส้นแต่งหน้าขนมปัง!S:S)+SUMIF('วางแผนBC,CJ'!$C:$C,'รับ-จ่าย ประจำวัน'!$B364,'วางแผนBC,CJ'!S:S)+SUMIF(RD!$C:$C,'รับ-จ่าย ประจำวัน'!$B364,RD!S:S)+SUMIF('FG,ออนไล,คัดแยก'!$C:$C,'รับ-จ่าย ประจำวัน'!$B364,'FG,ออนไล,คัดแยก'!S:S)</f>
        <v>0</v>
      </c>
      <c r="BA364" s="16">
        <f>SUMIF(เตรียมส่วนผสม!$C:$C,'รับ-จ่าย ประจำวัน'!$B364,เตรียมส่วนผสม!T:T)+SUMIF(กวนไส้!$C:$C,'รับ-จ่าย ประจำวัน'!$B364,กวนไส้!T:T)+SUMIF(ผลิต1!$C:$C,'รับ-จ่าย ประจำวัน'!$B364,ผลิต1!T:T)+SUMIF(ผลิต2!$C:$C,'รับ-จ่าย ประจำวัน'!$B364,ผลิต2!T:T)+SUMIF(เส้นแต่งหน้าขนมเค้ก!$C:$C,'รับ-จ่าย ประจำวัน'!$B364,เส้นแต่งหน้าขนมเค้ก!T:T)+SUMIF(แพ็ค!$C:$C,'รับ-จ่าย ประจำวัน'!$B364,แพ็ค!T:T)+SUMIF(ธุรการ!$C:$C,'รับ-จ่าย ประจำวัน'!$B364,ธุรการ!T:T)+SUMIF(เส้นแต่งหน้าขนมปัง!$C:$C,'รับ-จ่าย ประจำวัน'!$B364,เส้นแต่งหน้าขนมปัง!T:T)+SUMIF('วางแผนBC,CJ'!$C:$C,'รับ-จ่าย ประจำวัน'!$B364,'วางแผนBC,CJ'!T:T)+SUMIF(RD!$C:$C,'รับ-จ่าย ประจำวัน'!$B364,RD!T:T)+SUMIF('FG,ออนไล,คัดแยก'!$C:$C,'รับ-จ่าย ประจำวัน'!$B364,'FG,ออนไล,คัดแยก'!T:T)</f>
        <v>0</v>
      </c>
      <c r="BB364" s="16">
        <f>SUMIF(เตรียมส่วนผสม!$C:$C,'รับ-จ่าย ประจำวัน'!$B364,เตรียมส่วนผสม!U:U)+SUMIF(กวนไส้!$C:$C,'รับ-จ่าย ประจำวัน'!$B364,กวนไส้!U:U)+SUMIF(ผลิต1!$C:$C,'รับ-จ่าย ประจำวัน'!$B364,ผลิต1!U:U)+SUMIF(ผลิต2!$C:$C,'รับ-จ่าย ประจำวัน'!$B364,ผลิต2!U:U)+SUMIF(เส้นแต่งหน้าขนมเค้ก!$C:$C,'รับ-จ่าย ประจำวัน'!$B364,เส้นแต่งหน้าขนมเค้ก!U:U)+SUMIF(แพ็ค!$C:$C,'รับ-จ่าย ประจำวัน'!$B364,แพ็ค!U:U)+SUMIF(ธุรการ!$C:$C,'รับ-จ่าย ประจำวัน'!$B364,ธุรการ!U:U)+SUMIF(เส้นแต่งหน้าขนมปัง!$C:$C,'รับ-จ่าย ประจำวัน'!$B364,เส้นแต่งหน้าขนมปัง!U:U)+SUMIF('วางแผนBC,CJ'!$C:$C,'รับ-จ่าย ประจำวัน'!$B364,'วางแผนBC,CJ'!U:U)+SUMIF(RD!$C:$C,'รับ-จ่าย ประจำวัน'!$B364,RD!U:U)+SUMIF('FG,ออนไล,คัดแยก'!$C:$C,'รับ-จ่าย ประจำวัน'!$B364,'FG,ออนไล,คัดแยก'!U:U)</f>
        <v>0</v>
      </c>
      <c r="BC364" s="16">
        <f>SUMIF(เตรียมส่วนผสม!$C:$C,'รับ-จ่าย ประจำวัน'!$B364,เตรียมส่วนผสม!V:V)+SUMIF(กวนไส้!$C:$C,'รับ-จ่าย ประจำวัน'!$B364,กวนไส้!V:V)+SUMIF(ผลิต1!$C:$C,'รับ-จ่าย ประจำวัน'!$B364,ผลิต1!V:V)+SUMIF(ผลิต2!$C:$C,'รับ-จ่าย ประจำวัน'!$B364,ผลิต2!V:V)+SUMIF(เส้นแต่งหน้าขนมเค้ก!$C:$C,'รับ-จ่าย ประจำวัน'!$B364,เส้นแต่งหน้าขนมเค้ก!V:V)+SUMIF(แพ็ค!$C:$C,'รับ-จ่าย ประจำวัน'!$B364,แพ็ค!V:V)+SUMIF(ธุรการ!$C:$C,'รับ-จ่าย ประจำวัน'!$B364,ธุรการ!V:V)+SUMIF(เส้นแต่งหน้าขนมปัง!$C:$C,'รับ-จ่าย ประจำวัน'!$B364,เส้นแต่งหน้าขนมปัง!V:V)+SUMIF('วางแผนBC,CJ'!$C:$C,'รับ-จ่าย ประจำวัน'!$B364,'วางแผนBC,CJ'!V:V)+SUMIF(RD!$C:$C,'รับ-จ่าย ประจำวัน'!$B364,RD!V:V)+SUMIF('FG,ออนไล,คัดแยก'!$C:$C,'รับ-จ่าย ประจำวัน'!$B364,'FG,ออนไล,คัดแยก'!V:V)</f>
        <v>0</v>
      </c>
      <c r="BD364" s="16">
        <f>SUMIF(เตรียมส่วนผสม!$C:$C,'รับ-จ่าย ประจำวัน'!$B364,เตรียมส่วนผสม!W:W)+SUMIF(กวนไส้!$C:$C,'รับ-จ่าย ประจำวัน'!$B364,กวนไส้!W:W)+SUMIF(ผลิต1!$C:$C,'รับ-จ่าย ประจำวัน'!$B364,ผลิต1!W:W)+SUMIF(ผลิต2!$C:$C,'รับ-จ่าย ประจำวัน'!$B364,ผลิต2!W:W)+SUMIF(เส้นแต่งหน้าขนมเค้ก!$C:$C,'รับ-จ่าย ประจำวัน'!$B364,เส้นแต่งหน้าขนมเค้ก!W:W)+SUMIF(แพ็ค!$C:$C,'รับ-จ่าย ประจำวัน'!$B364,แพ็ค!W:W)+SUMIF(ธุรการ!$C:$C,'รับ-จ่าย ประจำวัน'!$B364,ธุรการ!W:W)+SUMIF(เส้นแต่งหน้าขนมปัง!$C:$C,'รับ-จ่าย ประจำวัน'!$B364,เส้นแต่งหน้าขนมปัง!W:W)+SUMIF('วางแผนBC,CJ'!$C:$C,'รับ-จ่าย ประจำวัน'!$B364,'วางแผนBC,CJ'!W:W)+SUMIF(RD!$C:$C,'รับ-จ่าย ประจำวัน'!$B364,RD!W:W)+SUMIF('FG,ออนไล,คัดแยก'!$C:$C,'รับ-จ่าย ประจำวัน'!$B364,'FG,ออนไล,คัดแยก'!W:W)</f>
        <v>0</v>
      </c>
      <c r="BE364" s="16">
        <f>SUMIF(เตรียมส่วนผสม!$C:$C,'รับ-จ่าย ประจำวัน'!$B364,เตรียมส่วนผสม!X:X)+SUMIF(กวนไส้!$C:$C,'รับ-จ่าย ประจำวัน'!$B364,กวนไส้!X:X)+SUMIF(ผลิต1!$C:$C,'รับ-จ่าย ประจำวัน'!$B364,ผลิต1!X:X)+SUMIF(ผลิต2!$C:$C,'รับ-จ่าย ประจำวัน'!$B364,ผลิต2!X:X)+SUMIF(เส้นแต่งหน้าขนมเค้ก!$C:$C,'รับ-จ่าย ประจำวัน'!$B364,เส้นแต่งหน้าขนมเค้ก!X:X)+SUMIF(แพ็ค!$C:$C,'รับ-จ่าย ประจำวัน'!$B364,แพ็ค!X:X)+SUMIF(ธุรการ!$C:$C,'รับ-จ่าย ประจำวัน'!$B364,ธุรการ!X:X)+SUMIF(เส้นแต่งหน้าขนมปัง!$C:$C,'รับ-จ่าย ประจำวัน'!$B364,เส้นแต่งหน้าขนมปัง!X:X)+SUMIF('วางแผนBC,CJ'!$C:$C,'รับ-จ่าย ประจำวัน'!$B364,'วางแผนBC,CJ'!X:X)+SUMIF(RD!$C:$C,'รับ-จ่าย ประจำวัน'!$B364,RD!X:X)+SUMIF('FG,ออนไล,คัดแยก'!$C:$C,'รับ-จ่าย ประจำวัน'!$B364,'FG,ออนไล,คัดแยก'!X:X)</f>
        <v>0</v>
      </c>
      <c r="BF364" s="16">
        <f>SUMIF(เตรียมส่วนผสม!$C:$C,'รับ-จ่าย ประจำวัน'!$B364,เตรียมส่วนผสม!Y:Y)+SUMIF(กวนไส้!$C:$C,'รับ-จ่าย ประจำวัน'!$B364,กวนไส้!Y:Y)+SUMIF(ผลิต1!$C:$C,'รับ-จ่าย ประจำวัน'!$B364,ผลิต1!Y:Y)+SUMIF(ผลิต2!$C:$C,'รับ-จ่าย ประจำวัน'!$B364,ผลิต2!Y:Y)+SUMIF(เส้นแต่งหน้าขนมเค้ก!$C:$C,'รับ-จ่าย ประจำวัน'!$B364,เส้นแต่งหน้าขนมเค้ก!Y:Y)+SUMIF(แพ็ค!$C:$C,'รับ-จ่าย ประจำวัน'!$B364,แพ็ค!Y:Y)+SUMIF(ธุรการ!$C:$C,'รับ-จ่าย ประจำวัน'!$B364,ธุรการ!Y:Y)+SUMIF(เส้นแต่งหน้าขนมปัง!$C:$C,'รับ-จ่าย ประจำวัน'!$B364,เส้นแต่งหน้าขนมปัง!Y:Y)+SUMIF('วางแผนBC,CJ'!$C:$C,'รับ-จ่าย ประจำวัน'!$B364,'วางแผนBC,CJ'!Y:Y)+SUMIF(RD!$C:$C,'รับ-จ่าย ประจำวัน'!$B364,RD!Y:Y)+SUMIF('FG,ออนไล,คัดแยก'!$C:$C,'รับ-จ่าย ประจำวัน'!$B364,'FG,ออนไล,คัดแยก'!Y:Y)</f>
        <v>0</v>
      </c>
      <c r="BG364" s="16">
        <f>SUMIF(เตรียมส่วนผสม!$C:$C,'รับ-จ่าย ประจำวัน'!$B364,เตรียมส่วนผสม!Z:Z)+SUMIF(กวนไส้!$C:$C,'รับ-จ่าย ประจำวัน'!$B364,กวนไส้!Z:Z)+SUMIF(ผลิต1!$C:$C,'รับ-จ่าย ประจำวัน'!$B364,ผลิต1!Z:Z)+SUMIF(ผลิต2!$C:$C,'รับ-จ่าย ประจำวัน'!$B364,ผลิต2!Z:Z)+SUMIF(เส้นแต่งหน้าขนมเค้ก!$C:$C,'รับ-จ่าย ประจำวัน'!$B364,เส้นแต่งหน้าขนมเค้ก!Z:Z)+SUMIF(แพ็ค!$C:$C,'รับ-จ่าย ประจำวัน'!$B364,แพ็ค!Z:Z)+SUMIF(ธุรการ!$C:$C,'รับ-จ่าย ประจำวัน'!$B364,ธุรการ!Z:Z)+SUMIF(เส้นแต่งหน้าขนมปัง!$C:$C,'รับ-จ่าย ประจำวัน'!$B364,เส้นแต่งหน้าขนมปัง!Z:Z)+SUMIF('วางแผนBC,CJ'!$C:$C,'รับ-จ่าย ประจำวัน'!$B364,'วางแผนBC,CJ'!Z:Z)+SUMIF(RD!$C:$C,'รับ-จ่าย ประจำวัน'!$B364,RD!Z:Z)+SUMIF('FG,ออนไล,คัดแยก'!$C:$C,'รับ-จ่าย ประจำวัน'!$B364,'FG,ออนไล,คัดแยก'!Z:Z)</f>
        <v>0</v>
      </c>
      <c r="BH364" s="16">
        <f>SUMIF(เตรียมส่วนผสม!$C:$C,'รับ-จ่าย ประจำวัน'!$B364,เตรียมส่วนผสม!AA:AA)+SUMIF(กวนไส้!$C:$C,'รับ-จ่าย ประจำวัน'!$B364,กวนไส้!AA:AA)+SUMIF(ผลิต1!$C:$C,'รับ-จ่าย ประจำวัน'!$B364,ผลิต1!AA:AA)+SUMIF(ผลิต2!$C:$C,'รับ-จ่าย ประจำวัน'!$B364,ผลิต2!AA:AA)+SUMIF(เส้นแต่งหน้าขนมเค้ก!$C:$C,'รับ-จ่าย ประจำวัน'!$B364,เส้นแต่งหน้าขนมเค้ก!AA:AA)+SUMIF(แพ็ค!$C:$C,'รับ-จ่าย ประจำวัน'!$B364,แพ็ค!AA:AA)+SUMIF(ธุรการ!$C:$C,'รับ-จ่าย ประจำวัน'!$B364,ธุรการ!AA:AA)+SUMIF(เส้นแต่งหน้าขนมปัง!$C:$C,'รับ-จ่าย ประจำวัน'!$B364,เส้นแต่งหน้าขนมปัง!AA:AA)+SUMIF('วางแผนBC,CJ'!$C:$C,'รับ-จ่าย ประจำวัน'!$B364,'วางแผนBC,CJ'!AA:AA)+SUMIF(RD!$C:$C,'รับ-จ่าย ประจำวัน'!$B364,RD!AA:AA)+SUMIF('FG,ออนไล,คัดแยก'!$C:$C,'รับ-จ่าย ประจำวัน'!$B364,'FG,ออนไล,คัดแยก'!AA:AA)</f>
        <v>0</v>
      </c>
      <c r="BI364" s="16">
        <f>SUMIF(เตรียมส่วนผสม!$C:$C,'รับ-จ่าย ประจำวัน'!$B364,เตรียมส่วนผสม!AB:AB)+SUMIF(กวนไส้!$C:$C,'รับ-จ่าย ประจำวัน'!$B364,กวนไส้!AB:AB)+SUMIF(ผลิต1!$C:$C,'รับ-จ่าย ประจำวัน'!$B364,ผลิต1!AB:AB)+SUMIF(ผลิต2!$C:$C,'รับ-จ่าย ประจำวัน'!$B364,ผลิต2!AB:AB)+SUMIF(เส้นแต่งหน้าขนมเค้ก!$C:$C,'รับ-จ่าย ประจำวัน'!$B364,เส้นแต่งหน้าขนมเค้ก!AB:AB)+SUMIF(แพ็ค!$C:$C,'รับ-จ่าย ประจำวัน'!$B364,แพ็ค!AB:AB)+SUMIF(ธุรการ!$C:$C,'รับ-จ่าย ประจำวัน'!$B364,ธุรการ!AB:AB)+SUMIF(เส้นแต่งหน้าขนมปัง!$C:$C,'รับ-จ่าย ประจำวัน'!$B364,เส้นแต่งหน้าขนมปัง!AB:AB)+SUMIF('วางแผนBC,CJ'!$C:$C,'รับ-จ่าย ประจำวัน'!$B364,'วางแผนBC,CJ'!AB:AB)+SUMIF(RD!$C:$C,'รับ-จ่าย ประจำวัน'!$B364,RD!AB:AB)+SUMIF('FG,ออนไล,คัดแยก'!$C:$C,'รับ-จ่าย ประจำวัน'!$B364,'FG,ออนไล,คัดแยก'!AB:AB)</f>
        <v>0</v>
      </c>
      <c r="BJ364" s="16">
        <f>SUMIF(เตรียมส่วนผสม!$C:$C,'รับ-จ่าย ประจำวัน'!$B364,เตรียมส่วนผสม!AC:AC)+SUMIF(กวนไส้!$C:$C,'รับ-จ่าย ประจำวัน'!$B364,กวนไส้!AC:AC)+SUMIF(ผลิต1!$C:$C,'รับ-จ่าย ประจำวัน'!$B364,ผลิต1!AC:AC)+SUMIF(ผลิต2!$C:$C,'รับ-จ่าย ประจำวัน'!$B364,ผลิต2!AC:AC)+SUMIF(เส้นแต่งหน้าขนมเค้ก!$C:$C,'รับ-จ่าย ประจำวัน'!$B364,เส้นแต่งหน้าขนมเค้ก!AC:AC)+SUMIF(แพ็ค!$C:$C,'รับ-จ่าย ประจำวัน'!$B364,แพ็ค!AC:AC)+SUMIF(ธุรการ!$C:$C,'รับ-จ่าย ประจำวัน'!$B364,ธุรการ!AC:AC)+SUMIF(เส้นแต่งหน้าขนมปัง!$C:$C,'รับ-จ่าย ประจำวัน'!$B364,เส้นแต่งหน้าขนมปัง!AC:AC)+SUMIF('วางแผนBC,CJ'!$C:$C,'รับ-จ่าย ประจำวัน'!$B364,'วางแผนBC,CJ'!AC:AC)+SUMIF(RD!$C:$C,'รับ-จ่าย ประจำวัน'!$B364,RD!AC:AC)+SUMIF('FG,ออนไล,คัดแยก'!$C:$C,'รับ-จ่าย ประจำวัน'!$B364,'FG,ออนไล,คัดแยก'!AC:AC)</f>
        <v>0</v>
      </c>
      <c r="BK364" s="16">
        <f>SUMIF(เตรียมส่วนผสม!$C:$C,'รับ-จ่าย ประจำวัน'!$B364,เตรียมส่วนผสม!AD:AD)+SUMIF(กวนไส้!$C:$C,'รับ-จ่าย ประจำวัน'!$B364,กวนไส้!AD:AD)+SUMIF(ผลิต1!$C:$C,'รับ-จ่าย ประจำวัน'!$B364,ผลิต1!AD:AD)+SUMIF(ผลิต2!$C:$C,'รับ-จ่าย ประจำวัน'!$B364,ผลิต2!AD:AD)+SUMIF(เส้นแต่งหน้าขนมเค้ก!$C:$C,'รับ-จ่าย ประจำวัน'!$B364,เส้นแต่งหน้าขนมเค้ก!AD:AD)+SUMIF(แพ็ค!$C:$C,'รับ-จ่าย ประจำวัน'!$B364,แพ็ค!AD:AD)+SUMIF(ธุรการ!$C:$C,'รับ-จ่าย ประจำวัน'!$B364,ธุรการ!AD:AD)+SUMIF(เส้นแต่งหน้าขนมปัง!$C:$C,'รับ-จ่าย ประจำวัน'!$B364,เส้นแต่งหน้าขนมปัง!AD:AD)+SUMIF('วางแผนBC,CJ'!$C:$C,'รับ-จ่าย ประจำวัน'!$B364,'วางแผนBC,CJ'!AD:AD)+SUMIF(RD!$C:$C,'รับ-จ่าย ประจำวัน'!$B364,RD!AD:AD)+SUMIF('FG,ออนไล,คัดแยก'!$C:$C,'รับ-จ่าย ประจำวัน'!$B364,'FG,ออนไล,คัดแยก'!AD:AD)</f>
        <v>0</v>
      </c>
      <c r="BL364" s="16">
        <f>SUMIF(เตรียมส่วนผสม!$C:$C,'รับ-จ่าย ประจำวัน'!$B364,เตรียมส่วนผสม!AE:AE)+SUMIF(กวนไส้!$C:$C,'รับ-จ่าย ประจำวัน'!$B364,กวนไส้!AE:AE)+SUMIF(ผลิต1!$C:$C,'รับ-จ่าย ประจำวัน'!$B364,ผลิต1!AE:AE)+SUMIF(ผลิต2!$C:$C,'รับ-จ่าย ประจำวัน'!$B364,ผลิต2!AE:AE)+SUMIF(เส้นแต่งหน้าขนมเค้ก!$C:$C,'รับ-จ่าย ประจำวัน'!$B364,เส้นแต่งหน้าขนมเค้ก!AE:AE)+SUMIF(แพ็ค!$C:$C,'รับ-จ่าย ประจำวัน'!$B364,แพ็ค!AE:AE)+SUMIF(ธุรการ!$C:$C,'รับ-จ่าย ประจำวัน'!$B364,ธุรการ!AE:AE)+SUMIF(เส้นแต่งหน้าขนมปัง!$C:$C,'รับ-จ่าย ประจำวัน'!$B364,เส้นแต่งหน้าขนมปัง!AE:AE)+SUMIF('วางแผนBC,CJ'!$C:$C,'รับ-จ่าย ประจำวัน'!$B364,'วางแผนBC,CJ'!AE:AE)+SUMIF(RD!$C:$C,'รับ-จ่าย ประจำวัน'!$B364,RD!AE:AE)+SUMIF('FG,ออนไล,คัดแยก'!$C:$C,'รับ-จ่าย ประจำวัน'!$B364,'FG,ออนไล,คัดแยก'!AE:AE)</f>
        <v>0</v>
      </c>
      <c r="BM364" s="16">
        <f>SUMIF(เตรียมส่วนผสม!$C:$C,'รับ-จ่าย ประจำวัน'!$B364,เตรียมส่วนผสม!AF:AF)+SUMIF(กวนไส้!$C:$C,'รับ-จ่าย ประจำวัน'!$B364,กวนไส้!AF:AF)+SUMIF(ผลิต1!$C:$C,'รับ-จ่าย ประจำวัน'!$B364,ผลิต1!AF:AF)+SUMIF(ผลิต2!$C:$C,'รับ-จ่าย ประจำวัน'!$B364,ผลิต2!AF:AF)+SUMIF(เส้นแต่งหน้าขนมเค้ก!$C:$C,'รับ-จ่าย ประจำวัน'!$B364,เส้นแต่งหน้าขนมเค้ก!AF:AF)+SUMIF(แพ็ค!$C:$C,'รับ-จ่าย ประจำวัน'!$B364,แพ็ค!AF:AF)+SUMIF(ธุรการ!$C:$C,'รับ-จ่าย ประจำวัน'!$B364,ธุรการ!AF:AF)+SUMIF(เส้นแต่งหน้าขนมปัง!$C:$C,'รับ-จ่าย ประจำวัน'!$B364,เส้นแต่งหน้าขนมปัง!AF:AF)+SUMIF('วางแผนBC,CJ'!$C:$C,'รับ-จ่าย ประจำวัน'!$B364,'วางแผนBC,CJ'!AF:AF)+SUMIF(RD!$C:$C,'รับ-จ่าย ประจำวัน'!$B364,RD!AF:AF)+SUMIF('FG,ออนไล,คัดแยก'!$C:$C,'รับ-จ่าย ประจำวัน'!$B364,'FG,ออนไล,คัดแยก'!AF:AF)</f>
        <v>0</v>
      </c>
      <c r="BN364" s="16">
        <f>SUMIF(เตรียมส่วนผสม!$C:$C,'รับ-จ่าย ประจำวัน'!$B364,เตรียมส่วนผสม!AG:AG)+SUMIF(กวนไส้!$C:$C,'รับ-จ่าย ประจำวัน'!$B364,กวนไส้!AG:AG)+SUMIF(ผลิต1!$C:$C,'รับ-จ่าย ประจำวัน'!$B364,ผลิต1!AG:AG)+SUMIF(ผลิต2!$C:$C,'รับ-จ่าย ประจำวัน'!$B364,ผลิต2!AG:AG)+SUMIF(เส้นแต่งหน้าขนมเค้ก!$C:$C,'รับ-จ่าย ประจำวัน'!$B364,เส้นแต่งหน้าขนมเค้ก!AG:AG)+SUMIF(แพ็ค!$C:$C,'รับ-จ่าย ประจำวัน'!$B364,แพ็ค!AG:AG)+SUMIF(ธุรการ!$C:$C,'รับ-จ่าย ประจำวัน'!$B364,ธุรการ!AG:AG)+SUMIF(เส้นแต่งหน้าขนมปัง!$C:$C,'รับ-จ่าย ประจำวัน'!$B364,เส้นแต่งหน้าขนมปัง!AG:AG)+SUMIF('วางแผนBC,CJ'!$C:$C,'รับ-จ่าย ประจำวัน'!$B364,'วางแผนBC,CJ'!AG:AG)+SUMIF(RD!$C:$C,'รับ-จ่าย ประจำวัน'!$B364,RD!AG:AG)+SUMIF('FG,ออนไล,คัดแยก'!$C:$C,'รับ-จ่าย ประจำวัน'!$B364,'FG,ออนไล,คัดแยก'!AG:AG)</f>
        <v>2</v>
      </c>
      <c r="BO364" s="16">
        <f>SUMIF(เตรียมส่วนผสม!$C:$C,'รับ-จ่าย ประจำวัน'!$B364,เตรียมส่วนผสม!AH:AH)+SUMIF(กวนไส้!$C:$C,'รับ-จ่าย ประจำวัน'!$B364,กวนไส้!AH:AH)+SUMIF(ผลิต1!$C:$C,'รับ-จ่าย ประจำวัน'!$B364,ผลิต1!AH:AH)+SUMIF(ผลิต2!$C:$C,'รับ-จ่าย ประจำวัน'!$B364,ผลิต2!AH:AH)+SUMIF(เส้นแต่งหน้าขนมเค้ก!$C:$C,'รับ-จ่าย ประจำวัน'!$B364,เส้นแต่งหน้าขนมเค้ก!AH:AH)+SUMIF(แพ็ค!$C:$C,'รับ-จ่าย ประจำวัน'!$B364,แพ็ค!AH:AH)+SUMIF(ธุรการ!$C:$C,'รับ-จ่าย ประจำวัน'!$B364,ธุรการ!AH:AH)+SUMIF(เส้นแต่งหน้าขนมปัง!$C:$C,'รับ-จ่าย ประจำวัน'!$B364,เส้นแต่งหน้าขนมปัง!AH:AH)+SUMIF('วางแผนBC,CJ'!$C:$C,'รับ-จ่าย ประจำวัน'!$B364,'วางแผนBC,CJ'!AH:AH)+SUMIF(RD!$C:$C,'รับ-จ่าย ประจำวัน'!$B364,RD!AH:AH)+SUMIF('FG,ออนไล,คัดแยก'!$C:$C,'รับ-จ่าย ประจำวัน'!$B364,'FG,ออนไล,คัดแยก'!AH:AH)</f>
        <v>0</v>
      </c>
      <c r="BP364" s="16">
        <f>SUMIF(เตรียมส่วนผสม!$C:$C,'รับ-จ่าย ประจำวัน'!$B364,เตรียมส่วนผสม!AI:AI)+SUMIF(กวนไส้!$C:$C,'รับ-จ่าย ประจำวัน'!$B364,กวนไส้!AI:AI)+SUMIF(ผลิต1!$C:$C,'รับ-จ่าย ประจำวัน'!$B364,ผลิต1!AI:AI)+SUMIF(ผลิต2!$C:$C,'รับ-จ่าย ประจำวัน'!$B364,ผลิต2!AI:AI)+SUMIF(เส้นแต่งหน้าขนมเค้ก!$C:$C,'รับ-จ่าย ประจำวัน'!$B364,เส้นแต่งหน้าขนมเค้ก!AI:AI)+SUMIF(แพ็ค!$C:$C,'รับ-จ่าย ประจำวัน'!$B364,แพ็ค!AI:AI)+SUMIF(ธุรการ!$C:$C,'รับ-จ่าย ประจำวัน'!$B364,ธุรการ!AI:AI)+SUMIF(เส้นแต่งหน้าขนมปัง!$C:$C,'รับ-จ่าย ประจำวัน'!$B364,เส้นแต่งหน้าขนมปัง!AI:AI)+SUMIF('วางแผนBC,CJ'!$C:$C,'รับ-จ่าย ประจำวัน'!$B364,'วางแผนBC,CJ'!AI:AI)+SUMIF(RD!$C:$C,'รับ-จ่าย ประจำวัน'!$B364,RD!AI:AI)+SUMIF('FG,ออนไล,คัดแยก'!$C:$C,'รับ-จ่าย ประจำวัน'!$B364,'FG,ออนไล,คัดแยก'!AI:AI)</f>
        <v>0</v>
      </c>
      <c r="BQ364" s="16">
        <f>SUMIF(เตรียมส่วนผสม!$C:$C,'รับ-จ่าย ประจำวัน'!$B364,เตรียมส่วนผสม!AJ:AJ)+SUMIF(กวนไส้!$C:$C,'รับ-จ่าย ประจำวัน'!$B364,กวนไส้!AJ:AJ)+SUMIF(ผลิต1!$C:$C,'รับ-จ่าย ประจำวัน'!$B364,ผลิต1!AJ:AJ)+SUMIF(ผลิต2!$C:$C,'รับ-จ่าย ประจำวัน'!$B364,ผลิต2!AJ:AJ)+SUMIF(เส้นแต่งหน้าขนมเค้ก!$C:$C,'รับ-จ่าย ประจำวัน'!$B364,เส้นแต่งหน้าขนมเค้ก!AJ:AJ)+SUMIF(แพ็ค!$C:$C,'รับ-จ่าย ประจำวัน'!$B364,แพ็ค!AJ:AJ)+SUMIF(ธุรการ!$C:$C,'รับ-จ่าย ประจำวัน'!$B364,ธุรการ!AJ:AJ)+SUMIF(เส้นแต่งหน้าขนมปัง!$C:$C,'รับ-จ่าย ประจำวัน'!$B364,เส้นแต่งหน้าขนมปัง!AJ:AJ)+SUMIF('วางแผนBC,CJ'!$C:$C,'รับ-จ่าย ประจำวัน'!$B364,'วางแผนBC,CJ'!AJ:AJ)+SUMIF(RD!$C:$C,'รับ-จ่าย ประจำวัน'!$B364,RD!AJ:AJ)+SUMIF('FG,ออนไล,คัดแยก'!$C:$C,'รับ-จ่าย ประจำวัน'!$B364,'FG,ออนไล,คัดแยก'!AJ:AJ)</f>
        <v>0</v>
      </c>
      <c r="BR364" s="16">
        <f>SUMIF(เตรียมส่วนผสม!$C:$C,'รับ-จ่าย ประจำวัน'!$B364,เตรียมส่วนผสม!AK:AK)+SUMIF(กวนไส้!$C:$C,'รับ-จ่าย ประจำวัน'!$B364,กวนไส้!AK:AK)+SUMIF(ผลิต1!$C:$C,'รับ-จ่าย ประจำวัน'!$B364,ผลิต1!AK:AK)+SUMIF(ผลิต2!$C:$C,'รับ-จ่าย ประจำวัน'!$B364,ผลิต2!AK:AK)+SUMIF(เส้นแต่งหน้าขนมเค้ก!$C:$C,'รับ-จ่าย ประจำวัน'!$B364,เส้นแต่งหน้าขนมเค้ก!AK:AK)+SUMIF(แพ็ค!$C:$C,'รับ-จ่าย ประจำวัน'!$B364,แพ็ค!AK:AK)+SUMIF(ธุรการ!$C:$C,'รับ-จ่าย ประจำวัน'!$B364,ธุรการ!AK:AK)+SUMIF(เส้นแต่งหน้าขนมปัง!$C:$C,'รับ-จ่าย ประจำวัน'!$B364,เส้นแต่งหน้าขนมปัง!AK:AK)+SUMIF('วางแผนBC,CJ'!$C:$C,'รับ-จ่าย ประจำวัน'!$B364,'วางแผนBC,CJ'!AK:AK)+SUMIF(RD!$C:$C,'รับ-จ่าย ประจำวัน'!$B364,RD!AK:AK)+SUMIF('FG,ออนไล,คัดแยก'!$C:$C,'รับ-จ่าย ประจำวัน'!$B364,'FG,ออนไล,คัดแยก'!AK:AK)</f>
        <v>0</v>
      </c>
      <c r="BS364" s="16">
        <f>SUMIF(เตรียมส่วนผสม!$C:$C,'รับ-จ่าย ประจำวัน'!$B364,เตรียมส่วนผสม!AL:AL)+SUMIF(กวนไส้!$C:$C,'รับ-จ่าย ประจำวัน'!$B364,กวนไส้!AL:AL)+SUMIF(ผลิต1!$C:$C,'รับ-จ่าย ประจำวัน'!$B364,ผลิต1!AL:AL)+SUMIF(ผลิต2!$C:$C,'รับ-จ่าย ประจำวัน'!$B364,ผลิต2!AL:AL)+SUMIF(เส้นแต่งหน้าขนมเค้ก!$C:$C,'รับ-จ่าย ประจำวัน'!$B364,เส้นแต่งหน้าขนมเค้ก!AL:AL)+SUMIF(แพ็ค!$C:$C,'รับ-จ่าย ประจำวัน'!$B364,แพ็ค!AL:AL)+SUMIF(ธุรการ!$C:$C,'รับ-จ่าย ประจำวัน'!$B364,ธุรการ!AL:AL)+SUMIF(เส้นแต่งหน้าขนมปัง!$C:$C,'รับ-จ่าย ประจำวัน'!$B364,เส้นแต่งหน้าขนมปัง!AL:AL)+SUMIF('วางแผนBC,CJ'!$C:$C,'รับ-จ่าย ประจำวัน'!$B364,'วางแผนBC,CJ'!AL:AL)+SUMIF(RD!$C:$C,'รับ-จ่าย ประจำวัน'!$B364,RD!AL:AL)+SUMIF('FG,ออนไล,คัดแยก'!$C:$C,'รับ-จ่าย ประจำวัน'!$B364,'FG,ออนไล,คัดแยก'!AL:AL)</f>
        <v>0</v>
      </c>
      <c r="BT364" s="18">
        <f t="shared" si="70"/>
        <v>4</v>
      </c>
      <c r="BU364" s="116"/>
      <c r="BV364" s="146">
        <f t="shared" si="71"/>
        <v>7</v>
      </c>
      <c r="BW364" s="183">
        <v>15</v>
      </c>
      <c r="BX364" s="172">
        <f t="shared" si="87"/>
        <v>0.13333333333333333</v>
      </c>
      <c r="BY364" s="188">
        <f t="shared" si="74"/>
        <v>52.5</v>
      </c>
      <c r="BZ364" s="180">
        <f t="shared" ca="1" si="73"/>
        <v>46255.5</v>
      </c>
      <c r="CA364" s="93"/>
      <c r="CB364" s="93"/>
      <c r="CC364" s="93"/>
      <c r="CD364" s="93"/>
      <c r="CE364" s="93"/>
      <c r="CF364" s="93"/>
      <c r="CG364" s="93"/>
      <c r="CH364" s="93"/>
      <c r="CI364" s="93"/>
      <c r="CJ364" s="97"/>
      <c r="CK364" s="9">
        <f t="shared" si="75"/>
        <v>7</v>
      </c>
    </row>
    <row r="365" spans="1:89" x14ac:dyDescent="0.5">
      <c r="A365" s="149"/>
      <c r="B365" s="34">
        <v>1021601019</v>
      </c>
      <c r="C365" s="33" t="s">
        <v>1485</v>
      </c>
      <c r="D365" s="177" t="s">
        <v>61</v>
      </c>
      <c r="E365" s="25">
        <v>0</v>
      </c>
      <c r="F365" s="132"/>
      <c r="G365" s="25"/>
      <c r="H365" s="12">
        <v>480</v>
      </c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11"/>
      <c r="AF365" s="11"/>
      <c r="AG365" s="11"/>
      <c r="AH365" s="11"/>
      <c r="AI365" s="25"/>
      <c r="AJ365" s="25"/>
      <c r="AK365" s="25"/>
      <c r="AL365" s="25"/>
      <c r="AM365" s="25"/>
      <c r="AN365" s="15">
        <f t="shared" si="69"/>
        <v>0</v>
      </c>
      <c r="AO365" s="16">
        <f>SUMIF(เตรียมส่วนผสม!$C:$C,'รับ-จ่าย ประจำวัน'!$B365,เตรียมส่วนผสม!H:H)+SUMIF(กวนไส้!$C:$C,'รับ-จ่าย ประจำวัน'!$B365,กวนไส้!H:H)+SUMIF(ผลิต1!$C:$C,'รับ-จ่าย ประจำวัน'!$B365,ผลิต1!H:H)+SUMIF(ผลิต2!$C:$C,'รับ-จ่าย ประจำวัน'!$B365,ผลิต2!H:H)+SUMIF(เส้นแต่งหน้าขนมเค้ก!$C:$C,'รับ-จ่าย ประจำวัน'!$B365,เส้นแต่งหน้าขนมเค้ก!H:H)+SUMIF(แพ็ค!$C:$C,'รับ-จ่าย ประจำวัน'!$B365,แพ็ค!H:H)+SUMIF(ธุรการ!$C:$C,'รับ-จ่าย ประจำวัน'!$B365,ธุรการ!H:H)+SUMIF(เส้นแต่งหน้าขนมปัง!$C:$C,'รับ-จ่าย ประจำวัน'!$B365,เส้นแต่งหน้าขนมปัง!H:H)+SUMIF('วางแผนBC,CJ'!$C:$C,'รับ-จ่าย ประจำวัน'!$B365,'วางแผนBC,CJ'!H:H)+SUMIF(RD!$C:$C,'รับ-จ่าย ประจำวัน'!$B365,RD!H:H)+SUMIF('FG,ออนไล,คัดแยก'!$C:$C,'รับ-จ่าย ประจำวัน'!$B365,'FG,ออนไล,คัดแยก'!H:H)</f>
        <v>0</v>
      </c>
      <c r="AP365" s="16">
        <f>SUMIF(เตรียมส่วนผสม!$C:$C,'รับ-จ่าย ประจำวัน'!$B365,เตรียมส่วนผสม!I:I)+SUMIF(กวนไส้!$C:$C,'รับ-จ่าย ประจำวัน'!$B365,กวนไส้!I:I)+SUMIF(ผลิต1!$C:$C,'รับ-จ่าย ประจำวัน'!$B365,ผลิต1!I:I)+SUMIF(ผลิต2!$C:$C,'รับ-จ่าย ประจำวัน'!$B365,ผลิต2!I:I)+SUMIF(เส้นแต่งหน้าขนมเค้ก!$C:$C,'รับ-จ่าย ประจำวัน'!$B365,เส้นแต่งหน้าขนมเค้ก!I:I)+SUMIF(แพ็ค!$C:$C,'รับ-จ่าย ประจำวัน'!$B365,แพ็ค!I:I)+SUMIF(ธุรการ!$C:$C,'รับ-จ่าย ประจำวัน'!$B365,ธุรการ!I:I)+SUMIF(เส้นแต่งหน้าขนมปัง!$C:$C,'รับ-จ่าย ประจำวัน'!$B365,เส้นแต่งหน้าขนมปัง!I:I)+SUMIF('วางแผนBC,CJ'!$C:$C,'รับ-จ่าย ประจำวัน'!$B365,'วางแผนBC,CJ'!I:I)+SUMIF(RD!$C:$C,'รับ-จ่าย ประจำวัน'!$B365,RD!I:I)+SUMIF('FG,ออนไล,คัดแยก'!$C:$C,'รับ-จ่าย ประจำวัน'!$B365,'FG,ออนไล,คัดแยก'!I:I)</f>
        <v>0</v>
      </c>
      <c r="AQ365" s="16">
        <f>SUMIF(เตรียมส่วนผสม!$C:$C,'รับ-จ่าย ประจำวัน'!$B365,เตรียมส่วนผสม!J:J)+SUMIF(กวนไส้!$C:$C,'รับ-จ่าย ประจำวัน'!$B365,กวนไส้!J:J)+SUMIF(ผลิต1!$C:$C,'รับ-จ่าย ประจำวัน'!$B365,ผลิต1!J:J)+SUMIF(ผลิต2!$C:$C,'รับ-จ่าย ประจำวัน'!$B365,ผลิต2!J:J)+SUMIF(เส้นแต่งหน้าขนมเค้ก!$C:$C,'รับ-จ่าย ประจำวัน'!$B365,เส้นแต่งหน้าขนมเค้ก!J:J)+SUMIF(แพ็ค!$C:$C,'รับ-จ่าย ประจำวัน'!$B365,แพ็ค!J:J)+SUMIF(ธุรการ!$C:$C,'รับ-จ่าย ประจำวัน'!$B365,ธุรการ!J:J)+SUMIF(เส้นแต่งหน้าขนมปัง!$C:$C,'รับ-จ่าย ประจำวัน'!$B365,เส้นแต่งหน้าขนมปัง!J:J)+SUMIF('วางแผนBC,CJ'!$C:$C,'รับ-จ่าย ประจำวัน'!$B365,'วางแผนBC,CJ'!J:J)+SUMIF(RD!$C:$C,'รับ-จ่าย ประจำวัน'!$B365,RD!J:J)+SUMIF('FG,ออนไล,คัดแยก'!$C:$C,'รับ-จ่าย ประจำวัน'!$B365,'FG,ออนไล,คัดแยก'!J:J)</f>
        <v>0</v>
      </c>
      <c r="AR365" s="16">
        <f>SUMIF(เตรียมส่วนผสม!$C:$C,'รับ-จ่าย ประจำวัน'!$B365,เตรียมส่วนผสม!K:K)+SUMIF(กวนไส้!$C:$C,'รับ-จ่าย ประจำวัน'!$B365,กวนไส้!K:K)+SUMIF(ผลิต1!$C:$C,'รับ-จ่าย ประจำวัน'!$B365,ผลิต1!K:K)+SUMIF(ผลิต2!$C:$C,'รับ-จ่าย ประจำวัน'!$B365,ผลิต2!K:K)+SUMIF(เส้นแต่งหน้าขนมเค้ก!$C:$C,'รับ-จ่าย ประจำวัน'!$B365,เส้นแต่งหน้าขนมเค้ก!K:K)+SUMIF(แพ็ค!$C:$C,'รับ-จ่าย ประจำวัน'!$B365,แพ็ค!K:K)+SUMIF(ธุรการ!$C:$C,'รับ-จ่าย ประจำวัน'!$B365,ธุรการ!K:K)+SUMIF(เส้นแต่งหน้าขนมปัง!$C:$C,'รับ-จ่าย ประจำวัน'!$B365,เส้นแต่งหน้าขนมปัง!K:K)+SUMIF('วางแผนBC,CJ'!$C:$C,'รับ-จ่าย ประจำวัน'!$B365,'วางแผนBC,CJ'!K:K)+SUMIF(RD!$C:$C,'รับ-จ่าย ประจำวัน'!$B365,RD!K:K)+SUMIF('FG,ออนไล,คัดแยก'!$C:$C,'รับ-จ่าย ประจำวัน'!$B365,'FG,ออนไล,คัดแยก'!K:K)</f>
        <v>0</v>
      </c>
      <c r="AS365" s="16">
        <f>SUMIF(เตรียมส่วนผสม!$C:$C,'รับ-จ่าย ประจำวัน'!$B365,เตรียมส่วนผสม!L:L)+SUMIF(กวนไส้!$C:$C,'รับ-จ่าย ประจำวัน'!$B365,กวนไส้!L:L)+SUMIF(ผลิต1!$C:$C,'รับ-จ่าย ประจำวัน'!$B365,ผลิต1!L:L)+SUMIF(ผลิต2!$C:$C,'รับ-จ่าย ประจำวัน'!$B365,ผลิต2!L:L)+SUMIF(เส้นแต่งหน้าขนมเค้ก!$C:$C,'รับ-จ่าย ประจำวัน'!$B365,เส้นแต่งหน้าขนมเค้ก!L:L)+SUMIF(แพ็ค!$C:$C,'รับ-จ่าย ประจำวัน'!$B365,แพ็ค!L:L)+SUMIF(ธุรการ!$C:$C,'รับ-จ่าย ประจำวัน'!$B365,ธุรการ!L:L)+SUMIF(เส้นแต่งหน้าขนมปัง!$C:$C,'รับ-จ่าย ประจำวัน'!$B365,เส้นแต่งหน้าขนมปัง!L:L)+SUMIF('วางแผนBC,CJ'!$C:$C,'รับ-จ่าย ประจำวัน'!$B365,'วางแผนBC,CJ'!L:L)+SUMIF(RD!$C:$C,'รับ-จ่าย ประจำวัน'!$B365,RD!L:L)+SUMIF('FG,ออนไล,คัดแยก'!$C:$C,'รับ-จ่าย ประจำวัน'!$B365,'FG,ออนไล,คัดแยก'!L:L)</f>
        <v>0</v>
      </c>
      <c r="AT365" s="16">
        <f>SUMIF(เตรียมส่วนผสม!$C:$C,'รับ-จ่าย ประจำวัน'!$B365,เตรียมส่วนผสม!M:M)+SUMIF(กวนไส้!$C:$C,'รับ-จ่าย ประจำวัน'!$B365,กวนไส้!M:M)+SUMIF(ผลิต1!$C:$C,'รับ-จ่าย ประจำวัน'!$B365,ผลิต1!M:M)+SUMIF(ผลิต2!$C:$C,'รับ-จ่าย ประจำวัน'!$B365,ผลิต2!M:M)+SUMIF(เส้นแต่งหน้าขนมเค้ก!$C:$C,'รับ-จ่าย ประจำวัน'!$B365,เส้นแต่งหน้าขนมเค้ก!M:M)+SUMIF(แพ็ค!$C:$C,'รับ-จ่าย ประจำวัน'!$B365,แพ็ค!M:M)+SUMIF(ธุรการ!$C:$C,'รับ-จ่าย ประจำวัน'!$B365,ธุรการ!M:M)+SUMIF(เส้นแต่งหน้าขนมปัง!$C:$C,'รับ-จ่าย ประจำวัน'!$B365,เส้นแต่งหน้าขนมปัง!M:M)+SUMIF('วางแผนBC,CJ'!$C:$C,'รับ-จ่าย ประจำวัน'!$B365,'วางแผนBC,CJ'!M:M)+SUMIF(RD!$C:$C,'รับ-จ่าย ประจำวัน'!$B365,RD!M:M)+SUMIF('FG,ออนไล,คัดแยก'!$C:$C,'รับ-จ่าย ประจำวัน'!$B365,'FG,ออนไล,คัดแยก'!M:M)</f>
        <v>0</v>
      </c>
      <c r="AU365" s="16">
        <f>SUMIF(เตรียมส่วนผสม!$C:$C,'รับ-จ่าย ประจำวัน'!$B365,เตรียมส่วนผสม!N:N)+SUMIF(กวนไส้!$C:$C,'รับ-จ่าย ประจำวัน'!$B365,กวนไส้!N:N)+SUMIF(ผลิต1!$C:$C,'รับ-จ่าย ประจำวัน'!$B365,ผลิต1!N:N)+SUMIF(ผลิต2!$C:$C,'รับ-จ่าย ประจำวัน'!$B365,ผลิต2!N:N)+SUMIF(เส้นแต่งหน้าขนมเค้ก!$C:$C,'รับ-จ่าย ประจำวัน'!$B365,เส้นแต่งหน้าขนมเค้ก!N:N)+SUMIF(แพ็ค!$C:$C,'รับ-จ่าย ประจำวัน'!$B365,แพ็ค!N:N)+SUMIF(ธุรการ!$C:$C,'รับ-จ่าย ประจำวัน'!$B365,ธุรการ!N:N)+SUMIF(เส้นแต่งหน้าขนมปัง!$C:$C,'รับ-จ่าย ประจำวัน'!$B365,เส้นแต่งหน้าขนมปัง!N:N)+SUMIF('วางแผนBC,CJ'!$C:$C,'รับ-จ่าย ประจำวัน'!$B365,'วางแผนBC,CJ'!N:N)+SUMIF(RD!$C:$C,'รับ-จ่าย ประจำวัน'!$B365,RD!N:N)+SUMIF('FG,ออนไล,คัดแยก'!$C:$C,'รับ-จ่าย ประจำวัน'!$B365,'FG,ออนไล,คัดแยก'!N:N)</f>
        <v>0</v>
      </c>
      <c r="AV365" s="16">
        <f>SUMIF(เตรียมส่วนผสม!$C:$C,'รับ-จ่าย ประจำวัน'!$B365,เตรียมส่วนผสม!O:O)+SUMIF(กวนไส้!$C:$C,'รับ-จ่าย ประจำวัน'!$B365,กวนไส้!O:O)+SUMIF(ผลิต1!$C:$C,'รับ-จ่าย ประจำวัน'!$B365,ผลิต1!O:O)+SUMIF(ผลิต2!$C:$C,'รับ-จ่าย ประจำวัน'!$B365,ผลิต2!O:O)+SUMIF(เส้นแต่งหน้าขนมเค้ก!$C:$C,'รับ-จ่าย ประจำวัน'!$B365,เส้นแต่งหน้าขนมเค้ก!O:O)+SUMIF(แพ็ค!$C:$C,'รับ-จ่าย ประจำวัน'!$B365,แพ็ค!O:O)+SUMIF(ธุรการ!$C:$C,'รับ-จ่าย ประจำวัน'!$B365,ธุรการ!O:O)+SUMIF(เส้นแต่งหน้าขนมปัง!$C:$C,'รับ-จ่าย ประจำวัน'!$B365,เส้นแต่งหน้าขนมปัง!O:O)+SUMIF('วางแผนBC,CJ'!$C:$C,'รับ-จ่าย ประจำวัน'!$B365,'วางแผนBC,CJ'!O:O)+SUMIF(RD!$C:$C,'รับ-จ่าย ประจำวัน'!$B365,RD!O:O)+SUMIF('FG,ออนไล,คัดแยก'!$C:$C,'รับ-จ่าย ประจำวัน'!$B365,'FG,ออนไล,คัดแยก'!O:O)</f>
        <v>0</v>
      </c>
      <c r="AW365" s="16">
        <f>SUMIF(เตรียมส่วนผสม!$C:$C,'รับ-จ่าย ประจำวัน'!$B365,เตรียมส่วนผสม!P:P)+SUMIF(กวนไส้!$C:$C,'รับ-จ่าย ประจำวัน'!$B365,กวนไส้!P:P)+SUMIF(ผลิต1!$C:$C,'รับ-จ่าย ประจำวัน'!$B365,ผลิต1!P:P)+SUMIF(ผลิต2!$C:$C,'รับ-จ่าย ประจำวัน'!$B365,ผลิต2!P:P)+SUMIF(เส้นแต่งหน้าขนมเค้ก!$C:$C,'รับ-จ่าย ประจำวัน'!$B365,เส้นแต่งหน้าขนมเค้ก!P:P)+SUMIF(แพ็ค!$C:$C,'รับ-จ่าย ประจำวัน'!$B365,แพ็ค!P:P)+SUMIF(ธุรการ!$C:$C,'รับ-จ่าย ประจำวัน'!$B365,ธุรการ!P:P)+SUMIF(เส้นแต่งหน้าขนมปัง!$C:$C,'รับ-จ่าย ประจำวัน'!$B365,เส้นแต่งหน้าขนมปัง!P:P)+SUMIF('วางแผนBC,CJ'!$C:$C,'รับ-จ่าย ประจำวัน'!$B365,'วางแผนBC,CJ'!P:P)+SUMIF(RD!$C:$C,'รับ-จ่าย ประจำวัน'!$B365,RD!P:P)+SUMIF('FG,ออนไล,คัดแยก'!$C:$C,'รับ-จ่าย ประจำวัน'!$B365,'FG,ออนไล,คัดแยก'!P:P)</f>
        <v>0</v>
      </c>
      <c r="AX365" s="16">
        <f>SUMIF(เตรียมส่วนผสม!$C:$C,'รับ-จ่าย ประจำวัน'!$B365,เตรียมส่วนผสม!Q:Q)+SUMIF(กวนไส้!$C:$C,'รับ-จ่าย ประจำวัน'!$B365,กวนไส้!Q:Q)+SUMIF(ผลิต1!$C:$C,'รับ-จ่าย ประจำวัน'!$B365,ผลิต1!Q:Q)+SUMIF(ผลิต2!$C:$C,'รับ-จ่าย ประจำวัน'!$B365,ผลิต2!Q:Q)+SUMIF(เส้นแต่งหน้าขนมเค้ก!$C:$C,'รับ-จ่าย ประจำวัน'!$B365,เส้นแต่งหน้าขนมเค้ก!Q:Q)+SUMIF(แพ็ค!$C:$C,'รับ-จ่าย ประจำวัน'!$B365,แพ็ค!Q:Q)+SUMIF(ธุรการ!$C:$C,'รับ-จ่าย ประจำวัน'!$B365,ธุรการ!Q:Q)+SUMIF(เส้นแต่งหน้าขนมปัง!$C:$C,'รับ-จ่าย ประจำวัน'!$B365,เส้นแต่งหน้าขนมปัง!Q:Q)+SUMIF('วางแผนBC,CJ'!$C:$C,'รับ-จ่าย ประจำวัน'!$B365,'วางแผนBC,CJ'!Q:Q)+SUMIF(RD!$C:$C,'รับ-จ่าย ประจำวัน'!$B365,RD!Q:Q)+SUMIF('FG,ออนไล,คัดแยก'!$C:$C,'รับ-จ่าย ประจำวัน'!$B365,'FG,ออนไล,คัดแยก'!Q:Q)</f>
        <v>0</v>
      </c>
      <c r="AY365" s="16">
        <f>SUMIF(เตรียมส่วนผสม!$C:$C,'รับ-จ่าย ประจำวัน'!$B365,เตรียมส่วนผสม!R:R)+SUMIF(กวนไส้!$C:$C,'รับ-จ่าย ประจำวัน'!$B365,กวนไส้!R:R)+SUMIF(ผลิต1!$C:$C,'รับ-จ่าย ประจำวัน'!$B365,ผลิต1!R:R)+SUMIF(ผลิต2!$C:$C,'รับ-จ่าย ประจำวัน'!$B365,ผลิต2!R:R)+SUMIF(เส้นแต่งหน้าขนมเค้ก!$C:$C,'รับ-จ่าย ประจำวัน'!$B365,เส้นแต่งหน้าขนมเค้ก!R:R)+SUMIF(แพ็ค!$C:$C,'รับ-จ่าย ประจำวัน'!$B365,แพ็ค!R:R)+SUMIF(ธุรการ!$C:$C,'รับ-จ่าย ประจำวัน'!$B365,ธุรการ!R:R)+SUMIF(เส้นแต่งหน้าขนมปัง!$C:$C,'รับ-จ่าย ประจำวัน'!$B365,เส้นแต่งหน้าขนมปัง!R:R)+SUMIF('วางแผนBC,CJ'!$C:$C,'รับ-จ่าย ประจำวัน'!$B365,'วางแผนBC,CJ'!R:R)+SUMIF(RD!$C:$C,'รับ-จ่าย ประจำวัน'!$B365,RD!R:R)+SUMIF('FG,ออนไล,คัดแยก'!$C:$C,'รับ-จ่าย ประจำวัน'!$B365,'FG,ออนไล,คัดแยก'!R:R)</f>
        <v>0</v>
      </c>
      <c r="AZ365" s="16">
        <f>SUMIF(เตรียมส่วนผสม!$C:$C,'รับ-จ่าย ประจำวัน'!$B365,เตรียมส่วนผสม!S:S)+SUMIF(กวนไส้!$C:$C,'รับ-จ่าย ประจำวัน'!$B365,กวนไส้!S:S)+SUMIF(ผลิต1!$C:$C,'รับ-จ่าย ประจำวัน'!$B365,ผลิต1!S:S)+SUMIF(ผลิต2!$C:$C,'รับ-จ่าย ประจำวัน'!$B365,ผลิต2!S:S)+SUMIF(เส้นแต่งหน้าขนมเค้ก!$C:$C,'รับ-จ่าย ประจำวัน'!$B365,เส้นแต่งหน้าขนมเค้ก!S:S)+SUMIF(แพ็ค!$C:$C,'รับ-จ่าย ประจำวัน'!$B365,แพ็ค!S:S)+SUMIF(ธุรการ!$C:$C,'รับ-จ่าย ประจำวัน'!$B365,ธุรการ!S:S)+SUMIF(เส้นแต่งหน้าขนมปัง!$C:$C,'รับ-จ่าย ประจำวัน'!$B365,เส้นแต่งหน้าขนมปัง!S:S)+SUMIF('วางแผนBC,CJ'!$C:$C,'รับ-จ่าย ประจำวัน'!$B365,'วางแผนBC,CJ'!S:S)+SUMIF(RD!$C:$C,'รับ-จ่าย ประจำวัน'!$B365,RD!S:S)+SUMIF('FG,ออนไล,คัดแยก'!$C:$C,'รับ-จ่าย ประจำวัน'!$B365,'FG,ออนไล,คัดแยก'!S:S)</f>
        <v>0</v>
      </c>
      <c r="BA365" s="16">
        <f>SUMIF(เตรียมส่วนผสม!$C:$C,'รับ-จ่าย ประจำวัน'!$B365,เตรียมส่วนผสม!T:T)+SUMIF(กวนไส้!$C:$C,'รับ-จ่าย ประจำวัน'!$B365,กวนไส้!T:T)+SUMIF(ผลิต1!$C:$C,'รับ-จ่าย ประจำวัน'!$B365,ผลิต1!T:T)+SUMIF(ผลิต2!$C:$C,'รับ-จ่าย ประจำวัน'!$B365,ผลิต2!T:T)+SUMIF(เส้นแต่งหน้าขนมเค้ก!$C:$C,'รับ-จ่าย ประจำวัน'!$B365,เส้นแต่งหน้าขนมเค้ก!T:T)+SUMIF(แพ็ค!$C:$C,'รับ-จ่าย ประจำวัน'!$B365,แพ็ค!T:T)+SUMIF(ธุรการ!$C:$C,'รับ-จ่าย ประจำวัน'!$B365,ธุรการ!T:T)+SUMIF(เส้นแต่งหน้าขนมปัง!$C:$C,'รับ-จ่าย ประจำวัน'!$B365,เส้นแต่งหน้าขนมปัง!T:T)+SUMIF('วางแผนBC,CJ'!$C:$C,'รับ-จ่าย ประจำวัน'!$B365,'วางแผนBC,CJ'!T:T)+SUMIF(RD!$C:$C,'รับ-จ่าย ประจำวัน'!$B365,RD!T:T)+SUMIF('FG,ออนไล,คัดแยก'!$C:$C,'รับ-จ่าย ประจำวัน'!$B365,'FG,ออนไล,คัดแยก'!T:T)</f>
        <v>0</v>
      </c>
      <c r="BB365" s="16">
        <f>SUMIF(เตรียมส่วนผสม!$C:$C,'รับ-จ่าย ประจำวัน'!$B365,เตรียมส่วนผสม!U:U)+SUMIF(กวนไส้!$C:$C,'รับ-จ่าย ประจำวัน'!$B365,กวนไส้!U:U)+SUMIF(ผลิต1!$C:$C,'รับ-จ่าย ประจำวัน'!$B365,ผลิต1!U:U)+SUMIF(ผลิต2!$C:$C,'รับ-จ่าย ประจำวัน'!$B365,ผลิต2!U:U)+SUMIF(เส้นแต่งหน้าขนมเค้ก!$C:$C,'รับ-จ่าย ประจำวัน'!$B365,เส้นแต่งหน้าขนมเค้ก!U:U)+SUMIF(แพ็ค!$C:$C,'รับ-จ่าย ประจำวัน'!$B365,แพ็ค!U:U)+SUMIF(ธุรการ!$C:$C,'รับ-จ่าย ประจำวัน'!$B365,ธุรการ!U:U)+SUMIF(เส้นแต่งหน้าขนมปัง!$C:$C,'รับ-จ่าย ประจำวัน'!$B365,เส้นแต่งหน้าขนมปัง!U:U)+SUMIF('วางแผนBC,CJ'!$C:$C,'รับ-จ่าย ประจำวัน'!$B365,'วางแผนBC,CJ'!U:U)+SUMIF(RD!$C:$C,'รับ-จ่าย ประจำวัน'!$B365,RD!U:U)+SUMIF('FG,ออนไล,คัดแยก'!$C:$C,'รับ-จ่าย ประจำวัน'!$B365,'FG,ออนไล,คัดแยก'!U:U)</f>
        <v>40</v>
      </c>
      <c r="BC365" s="16">
        <f>SUMIF(เตรียมส่วนผสม!$C:$C,'รับ-จ่าย ประจำวัน'!$B365,เตรียมส่วนผสม!V:V)+SUMIF(กวนไส้!$C:$C,'รับ-จ่าย ประจำวัน'!$B365,กวนไส้!V:V)+SUMIF(ผลิต1!$C:$C,'รับ-จ่าย ประจำวัน'!$B365,ผลิต1!V:V)+SUMIF(ผลิต2!$C:$C,'รับ-จ่าย ประจำวัน'!$B365,ผลิต2!V:V)+SUMIF(เส้นแต่งหน้าขนมเค้ก!$C:$C,'รับ-จ่าย ประจำวัน'!$B365,เส้นแต่งหน้าขนมเค้ก!V:V)+SUMIF(แพ็ค!$C:$C,'รับ-จ่าย ประจำวัน'!$B365,แพ็ค!V:V)+SUMIF(ธุรการ!$C:$C,'รับ-จ่าย ประจำวัน'!$B365,ธุรการ!V:V)+SUMIF(เส้นแต่งหน้าขนมปัง!$C:$C,'รับ-จ่าย ประจำวัน'!$B365,เส้นแต่งหน้าขนมปัง!V:V)+SUMIF('วางแผนBC,CJ'!$C:$C,'รับ-จ่าย ประจำวัน'!$B365,'วางแผนBC,CJ'!V:V)+SUMIF(RD!$C:$C,'รับ-จ่าย ประจำวัน'!$B365,RD!V:V)+SUMIF('FG,ออนไล,คัดแยก'!$C:$C,'รับ-จ่าย ประจำวัน'!$B365,'FG,ออนไล,คัดแยก'!V:V)</f>
        <v>0</v>
      </c>
      <c r="BD365" s="16">
        <f>SUMIF(เตรียมส่วนผสม!$C:$C,'รับ-จ่าย ประจำวัน'!$B365,เตรียมส่วนผสม!W:W)+SUMIF(กวนไส้!$C:$C,'รับ-จ่าย ประจำวัน'!$B365,กวนไส้!W:W)+SUMIF(ผลิต1!$C:$C,'รับ-จ่าย ประจำวัน'!$B365,ผลิต1!W:W)+SUMIF(ผลิต2!$C:$C,'รับ-จ่าย ประจำวัน'!$B365,ผลิต2!W:W)+SUMIF(เส้นแต่งหน้าขนมเค้ก!$C:$C,'รับ-จ่าย ประจำวัน'!$B365,เส้นแต่งหน้าขนมเค้ก!W:W)+SUMIF(แพ็ค!$C:$C,'รับ-จ่าย ประจำวัน'!$B365,แพ็ค!W:W)+SUMIF(ธุรการ!$C:$C,'รับ-จ่าย ประจำวัน'!$B365,ธุรการ!W:W)+SUMIF(เส้นแต่งหน้าขนมปัง!$C:$C,'รับ-จ่าย ประจำวัน'!$B365,เส้นแต่งหน้าขนมปัง!W:W)+SUMIF('วางแผนBC,CJ'!$C:$C,'รับ-จ่าย ประจำวัน'!$B365,'วางแผนBC,CJ'!W:W)+SUMIF(RD!$C:$C,'รับ-จ่าย ประจำวัน'!$B365,RD!W:W)+SUMIF('FG,ออนไล,คัดแยก'!$C:$C,'รับ-จ่าย ประจำวัน'!$B365,'FG,ออนไล,คัดแยก'!W:W)</f>
        <v>20</v>
      </c>
      <c r="BE365" s="16">
        <f>SUMIF(เตรียมส่วนผสม!$C:$C,'รับ-จ่าย ประจำวัน'!$B365,เตรียมส่วนผสม!X:X)+SUMIF(กวนไส้!$C:$C,'รับ-จ่าย ประจำวัน'!$B365,กวนไส้!X:X)+SUMIF(ผลิต1!$C:$C,'รับ-จ่าย ประจำวัน'!$B365,ผลิต1!X:X)+SUMIF(ผลิต2!$C:$C,'รับ-จ่าย ประจำวัน'!$B365,ผลิต2!X:X)+SUMIF(เส้นแต่งหน้าขนมเค้ก!$C:$C,'รับ-จ่าย ประจำวัน'!$B365,เส้นแต่งหน้าขนมเค้ก!X:X)+SUMIF(แพ็ค!$C:$C,'รับ-จ่าย ประจำวัน'!$B365,แพ็ค!X:X)+SUMIF(ธุรการ!$C:$C,'รับ-จ่าย ประจำวัน'!$B365,ธุรการ!X:X)+SUMIF(เส้นแต่งหน้าขนมปัง!$C:$C,'รับ-จ่าย ประจำวัน'!$B365,เส้นแต่งหน้าขนมปัง!X:X)+SUMIF('วางแผนBC,CJ'!$C:$C,'รับ-จ่าย ประจำวัน'!$B365,'วางแผนBC,CJ'!X:X)+SUMIF(RD!$C:$C,'รับ-จ่าย ประจำวัน'!$B365,RD!X:X)+SUMIF('FG,ออนไล,คัดแยก'!$C:$C,'รับ-จ่าย ประจำวัน'!$B365,'FG,ออนไล,คัดแยก'!X:X)</f>
        <v>0</v>
      </c>
      <c r="BF365" s="16">
        <f>SUMIF(เตรียมส่วนผสม!$C:$C,'รับ-จ่าย ประจำวัน'!$B365,เตรียมส่วนผสม!Y:Y)+SUMIF(กวนไส้!$C:$C,'รับ-จ่าย ประจำวัน'!$B365,กวนไส้!Y:Y)+SUMIF(ผลิต1!$C:$C,'รับ-จ่าย ประจำวัน'!$B365,ผลิต1!Y:Y)+SUMIF(ผลิต2!$C:$C,'รับ-จ่าย ประจำวัน'!$B365,ผลิต2!Y:Y)+SUMIF(เส้นแต่งหน้าขนมเค้ก!$C:$C,'รับ-จ่าย ประจำวัน'!$B365,เส้นแต่งหน้าขนมเค้ก!Y:Y)+SUMIF(แพ็ค!$C:$C,'รับ-จ่าย ประจำวัน'!$B365,แพ็ค!Y:Y)+SUMIF(ธุรการ!$C:$C,'รับ-จ่าย ประจำวัน'!$B365,ธุรการ!Y:Y)+SUMIF(เส้นแต่งหน้าขนมปัง!$C:$C,'รับ-จ่าย ประจำวัน'!$B365,เส้นแต่งหน้าขนมปัง!Y:Y)+SUMIF('วางแผนBC,CJ'!$C:$C,'รับ-จ่าย ประจำวัน'!$B365,'วางแผนBC,CJ'!Y:Y)+SUMIF(RD!$C:$C,'รับ-จ่าย ประจำวัน'!$B365,RD!Y:Y)+SUMIF('FG,ออนไล,คัดแยก'!$C:$C,'รับ-จ่าย ประจำวัน'!$B365,'FG,ออนไล,คัดแยก'!Y:Y)</f>
        <v>0</v>
      </c>
      <c r="BG365" s="16">
        <f>SUMIF(เตรียมส่วนผสม!$C:$C,'รับ-จ่าย ประจำวัน'!$B365,เตรียมส่วนผสม!Z:Z)+SUMIF(กวนไส้!$C:$C,'รับ-จ่าย ประจำวัน'!$B365,กวนไส้!Z:Z)+SUMIF(ผลิต1!$C:$C,'รับ-จ่าย ประจำวัน'!$B365,ผลิต1!Z:Z)+SUMIF(ผลิต2!$C:$C,'รับ-จ่าย ประจำวัน'!$B365,ผลิต2!Z:Z)+SUMIF(เส้นแต่งหน้าขนมเค้ก!$C:$C,'รับ-จ่าย ประจำวัน'!$B365,เส้นแต่งหน้าขนมเค้ก!Z:Z)+SUMIF(แพ็ค!$C:$C,'รับ-จ่าย ประจำวัน'!$B365,แพ็ค!Z:Z)+SUMIF(ธุรการ!$C:$C,'รับ-จ่าย ประจำวัน'!$B365,ธุรการ!Z:Z)+SUMIF(เส้นแต่งหน้าขนมปัง!$C:$C,'รับ-จ่าย ประจำวัน'!$B365,เส้นแต่งหน้าขนมปัง!Z:Z)+SUMIF('วางแผนBC,CJ'!$C:$C,'รับ-จ่าย ประจำวัน'!$B365,'วางแผนBC,CJ'!Z:Z)+SUMIF(RD!$C:$C,'รับ-จ่าย ประจำวัน'!$B365,RD!Z:Z)+SUMIF('FG,ออนไล,คัดแยก'!$C:$C,'รับ-จ่าย ประจำวัน'!$B365,'FG,ออนไล,คัดแยก'!Z:Z)</f>
        <v>0</v>
      </c>
      <c r="BH365" s="16">
        <f>SUMIF(เตรียมส่วนผสม!$C:$C,'รับ-จ่าย ประจำวัน'!$B365,เตรียมส่วนผสม!AA:AA)+SUMIF(กวนไส้!$C:$C,'รับ-จ่าย ประจำวัน'!$B365,กวนไส้!AA:AA)+SUMIF(ผลิต1!$C:$C,'รับ-จ่าย ประจำวัน'!$B365,ผลิต1!AA:AA)+SUMIF(ผลิต2!$C:$C,'รับ-จ่าย ประจำวัน'!$B365,ผลิต2!AA:AA)+SUMIF(เส้นแต่งหน้าขนมเค้ก!$C:$C,'รับ-จ่าย ประจำวัน'!$B365,เส้นแต่งหน้าขนมเค้ก!AA:AA)+SUMIF(แพ็ค!$C:$C,'รับ-จ่าย ประจำวัน'!$B365,แพ็ค!AA:AA)+SUMIF(ธุรการ!$C:$C,'รับ-จ่าย ประจำวัน'!$B365,ธุรการ!AA:AA)+SUMIF(เส้นแต่งหน้าขนมปัง!$C:$C,'รับ-จ่าย ประจำวัน'!$B365,เส้นแต่งหน้าขนมปัง!AA:AA)+SUMIF('วางแผนBC,CJ'!$C:$C,'รับ-จ่าย ประจำวัน'!$B365,'วางแผนBC,CJ'!AA:AA)+SUMIF(RD!$C:$C,'รับ-จ่าย ประจำวัน'!$B365,RD!AA:AA)+SUMIF('FG,ออนไล,คัดแยก'!$C:$C,'รับ-จ่าย ประจำวัน'!$B365,'FG,ออนไล,คัดแยก'!AA:AA)</f>
        <v>0</v>
      </c>
      <c r="BI365" s="16">
        <f>SUMIF(เตรียมส่วนผสม!$C:$C,'รับ-จ่าย ประจำวัน'!$B365,เตรียมส่วนผสม!AB:AB)+SUMIF(กวนไส้!$C:$C,'รับ-จ่าย ประจำวัน'!$B365,กวนไส้!AB:AB)+SUMIF(ผลิต1!$C:$C,'รับ-จ่าย ประจำวัน'!$B365,ผลิต1!AB:AB)+SUMIF(ผลิต2!$C:$C,'รับ-จ่าย ประจำวัน'!$B365,ผลิต2!AB:AB)+SUMIF(เส้นแต่งหน้าขนมเค้ก!$C:$C,'รับ-จ่าย ประจำวัน'!$B365,เส้นแต่งหน้าขนมเค้ก!AB:AB)+SUMIF(แพ็ค!$C:$C,'รับ-จ่าย ประจำวัน'!$B365,แพ็ค!AB:AB)+SUMIF(ธุรการ!$C:$C,'รับ-จ่าย ประจำวัน'!$B365,ธุรการ!AB:AB)+SUMIF(เส้นแต่งหน้าขนมปัง!$C:$C,'รับ-จ่าย ประจำวัน'!$B365,เส้นแต่งหน้าขนมปัง!AB:AB)+SUMIF('วางแผนBC,CJ'!$C:$C,'รับ-จ่าย ประจำวัน'!$B365,'วางแผนBC,CJ'!AB:AB)+SUMIF(RD!$C:$C,'รับ-จ่าย ประจำวัน'!$B365,RD!AB:AB)+SUMIF('FG,ออนไล,คัดแยก'!$C:$C,'รับ-จ่าย ประจำวัน'!$B365,'FG,ออนไล,คัดแยก'!AB:AB)</f>
        <v>0</v>
      </c>
      <c r="BJ365" s="16">
        <f>SUMIF(เตรียมส่วนผสม!$C:$C,'รับ-จ่าย ประจำวัน'!$B365,เตรียมส่วนผสม!AC:AC)+SUMIF(กวนไส้!$C:$C,'รับ-จ่าย ประจำวัน'!$B365,กวนไส้!AC:AC)+SUMIF(ผลิต1!$C:$C,'รับ-จ่าย ประจำวัน'!$B365,ผลิต1!AC:AC)+SUMIF(ผลิต2!$C:$C,'รับ-จ่าย ประจำวัน'!$B365,ผลิต2!AC:AC)+SUMIF(เส้นแต่งหน้าขนมเค้ก!$C:$C,'รับ-จ่าย ประจำวัน'!$B365,เส้นแต่งหน้าขนมเค้ก!AC:AC)+SUMIF(แพ็ค!$C:$C,'รับ-จ่าย ประจำวัน'!$B365,แพ็ค!AC:AC)+SUMIF(ธุรการ!$C:$C,'รับ-จ่าย ประจำวัน'!$B365,ธุรการ!AC:AC)+SUMIF(เส้นแต่งหน้าขนมปัง!$C:$C,'รับ-จ่าย ประจำวัน'!$B365,เส้นแต่งหน้าขนมปัง!AC:AC)+SUMIF('วางแผนBC,CJ'!$C:$C,'รับ-จ่าย ประจำวัน'!$B365,'วางแผนBC,CJ'!AC:AC)+SUMIF(RD!$C:$C,'รับ-จ่าย ประจำวัน'!$B365,RD!AC:AC)+SUMIF('FG,ออนไล,คัดแยก'!$C:$C,'รับ-จ่าย ประจำวัน'!$B365,'FG,ออนไล,คัดแยก'!AC:AC)</f>
        <v>0</v>
      </c>
      <c r="BK365" s="16">
        <f>SUMIF(เตรียมส่วนผสม!$C:$C,'รับ-จ่าย ประจำวัน'!$B365,เตรียมส่วนผสม!AD:AD)+SUMIF(กวนไส้!$C:$C,'รับ-จ่าย ประจำวัน'!$B365,กวนไส้!AD:AD)+SUMIF(ผลิต1!$C:$C,'รับ-จ่าย ประจำวัน'!$B365,ผลิต1!AD:AD)+SUMIF(ผลิต2!$C:$C,'รับ-จ่าย ประจำวัน'!$B365,ผลิต2!AD:AD)+SUMIF(เส้นแต่งหน้าขนมเค้ก!$C:$C,'รับ-จ่าย ประจำวัน'!$B365,เส้นแต่งหน้าขนมเค้ก!AD:AD)+SUMIF(แพ็ค!$C:$C,'รับ-จ่าย ประจำวัน'!$B365,แพ็ค!AD:AD)+SUMIF(ธุรการ!$C:$C,'รับ-จ่าย ประจำวัน'!$B365,ธุรการ!AD:AD)+SUMIF(เส้นแต่งหน้าขนมปัง!$C:$C,'รับ-จ่าย ประจำวัน'!$B365,เส้นแต่งหน้าขนมปัง!AD:AD)+SUMIF('วางแผนBC,CJ'!$C:$C,'รับ-จ่าย ประจำวัน'!$B365,'วางแผนBC,CJ'!AD:AD)+SUMIF(RD!$C:$C,'รับ-จ่าย ประจำวัน'!$B365,RD!AD:AD)+SUMIF('FG,ออนไล,คัดแยก'!$C:$C,'รับ-จ่าย ประจำวัน'!$B365,'FG,ออนไล,คัดแยก'!AD:AD)</f>
        <v>0</v>
      </c>
      <c r="BL365" s="16">
        <f>SUMIF(เตรียมส่วนผสม!$C:$C,'รับ-จ่าย ประจำวัน'!$B365,เตรียมส่วนผสม!AE:AE)+SUMIF(กวนไส้!$C:$C,'รับ-จ่าย ประจำวัน'!$B365,กวนไส้!AE:AE)+SUMIF(ผลิต1!$C:$C,'รับ-จ่าย ประจำวัน'!$B365,ผลิต1!AE:AE)+SUMIF(ผลิต2!$C:$C,'รับ-จ่าย ประจำวัน'!$B365,ผลิต2!AE:AE)+SUMIF(เส้นแต่งหน้าขนมเค้ก!$C:$C,'รับ-จ่าย ประจำวัน'!$B365,เส้นแต่งหน้าขนมเค้ก!AE:AE)+SUMIF(แพ็ค!$C:$C,'รับ-จ่าย ประจำวัน'!$B365,แพ็ค!AE:AE)+SUMIF(ธุรการ!$C:$C,'รับ-จ่าย ประจำวัน'!$B365,ธุรการ!AE:AE)+SUMIF(เส้นแต่งหน้าขนมปัง!$C:$C,'รับ-จ่าย ประจำวัน'!$B365,เส้นแต่งหน้าขนมปัง!AE:AE)+SUMIF('วางแผนBC,CJ'!$C:$C,'รับ-จ่าย ประจำวัน'!$B365,'วางแผนBC,CJ'!AE:AE)+SUMIF(RD!$C:$C,'รับ-จ่าย ประจำวัน'!$B365,RD!AE:AE)+SUMIF('FG,ออนไล,คัดแยก'!$C:$C,'รับ-จ่าย ประจำวัน'!$B365,'FG,ออนไล,คัดแยก'!AE:AE)</f>
        <v>0</v>
      </c>
      <c r="BM365" s="16">
        <f>SUMIF(เตรียมส่วนผสม!$C:$C,'รับ-จ่าย ประจำวัน'!$B365,เตรียมส่วนผสม!AF:AF)+SUMIF(กวนไส้!$C:$C,'รับ-จ่าย ประจำวัน'!$B365,กวนไส้!AF:AF)+SUMIF(ผลิต1!$C:$C,'รับ-จ่าย ประจำวัน'!$B365,ผลิต1!AF:AF)+SUMIF(ผลิต2!$C:$C,'รับ-จ่าย ประจำวัน'!$B365,ผลิต2!AF:AF)+SUMIF(เส้นแต่งหน้าขนมเค้ก!$C:$C,'รับ-จ่าย ประจำวัน'!$B365,เส้นแต่งหน้าขนมเค้ก!AF:AF)+SUMIF(แพ็ค!$C:$C,'รับ-จ่าย ประจำวัน'!$B365,แพ็ค!AF:AF)+SUMIF(ธุรการ!$C:$C,'รับ-จ่าย ประจำวัน'!$B365,ธุรการ!AF:AF)+SUMIF(เส้นแต่งหน้าขนมปัง!$C:$C,'รับ-จ่าย ประจำวัน'!$B365,เส้นแต่งหน้าขนมปัง!AF:AF)+SUMIF('วางแผนBC,CJ'!$C:$C,'รับ-จ่าย ประจำวัน'!$B365,'วางแผนBC,CJ'!AF:AF)+SUMIF(RD!$C:$C,'รับ-จ่าย ประจำวัน'!$B365,RD!AF:AF)+SUMIF('FG,ออนไล,คัดแยก'!$C:$C,'รับ-จ่าย ประจำวัน'!$B365,'FG,ออนไล,คัดแยก'!AF:AF)</f>
        <v>0</v>
      </c>
      <c r="BN365" s="16">
        <f>SUMIF(เตรียมส่วนผสม!$C:$C,'รับ-จ่าย ประจำวัน'!$B365,เตรียมส่วนผสม!AG:AG)+SUMIF(กวนไส้!$C:$C,'รับ-จ่าย ประจำวัน'!$B365,กวนไส้!AG:AG)+SUMIF(ผลิต1!$C:$C,'รับ-จ่าย ประจำวัน'!$B365,ผลิต1!AG:AG)+SUMIF(ผลิต2!$C:$C,'รับ-จ่าย ประจำวัน'!$B365,ผลิต2!AG:AG)+SUMIF(เส้นแต่งหน้าขนมเค้ก!$C:$C,'รับ-จ่าย ประจำวัน'!$B365,เส้นแต่งหน้าขนมเค้ก!AG:AG)+SUMIF(แพ็ค!$C:$C,'รับ-จ่าย ประจำวัน'!$B365,แพ็ค!AG:AG)+SUMIF(ธุรการ!$C:$C,'รับ-จ่าย ประจำวัน'!$B365,ธุรการ!AG:AG)+SUMIF(เส้นแต่งหน้าขนมปัง!$C:$C,'รับ-จ่าย ประจำวัน'!$B365,เส้นแต่งหน้าขนมปัง!AG:AG)+SUMIF('วางแผนBC,CJ'!$C:$C,'รับ-จ่าย ประจำวัน'!$B365,'วางแผนBC,CJ'!AG:AG)+SUMIF(RD!$C:$C,'รับ-จ่าย ประจำวัน'!$B365,RD!AG:AG)+SUMIF('FG,ออนไล,คัดแยก'!$C:$C,'รับ-จ่าย ประจำวัน'!$B365,'FG,ออนไล,คัดแยก'!AG:AG)</f>
        <v>0</v>
      </c>
      <c r="BO365" s="16">
        <f>SUMIF(เตรียมส่วนผสม!$C:$C,'รับ-จ่าย ประจำวัน'!$B365,เตรียมส่วนผสม!AH:AH)+SUMIF(กวนไส้!$C:$C,'รับ-จ่าย ประจำวัน'!$B365,กวนไส้!AH:AH)+SUMIF(ผลิต1!$C:$C,'รับ-จ่าย ประจำวัน'!$B365,ผลิต1!AH:AH)+SUMIF(ผลิต2!$C:$C,'รับ-จ่าย ประจำวัน'!$B365,ผลิต2!AH:AH)+SUMIF(เส้นแต่งหน้าขนมเค้ก!$C:$C,'รับ-จ่าย ประจำวัน'!$B365,เส้นแต่งหน้าขนมเค้ก!AH:AH)+SUMIF(แพ็ค!$C:$C,'รับ-จ่าย ประจำวัน'!$B365,แพ็ค!AH:AH)+SUMIF(ธุรการ!$C:$C,'รับ-จ่าย ประจำวัน'!$B365,ธุรการ!AH:AH)+SUMIF(เส้นแต่งหน้าขนมปัง!$C:$C,'รับ-จ่าย ประจำวัน'!$B365,เส้นแต่งหน้าขนมปัง!AH:AH)+SUMIF('วางแผนBC,CJ'!$C:$C,'รับ-จ่าย ประจำวัน'!$B365,'วางแผนBC,CJ'!AH:AH)+SUMIF(RD!$C:$C,'รับ-จ่าย ประจำวัน'!$B365,RD!AH:AH)+SUMIF('FG,ออนไล,คัดแยก'!$C:$C,'รับ-จ่าย ประจำวัน'!$B365,'FG,ออนไล,คัดแยก'!AH:AH)</f>
        <v>0</v>
      </c>
      <c r="BP365" s="16">
        <f>SUMIF(เตรียมส่วนผสม!$C:$C,'รับ-จ่าย ประจำวัน'!$B365,เตรียมส่วนผสม!AI:AI)+SUMIF(กวนไส้!$C:$C,'รับ-จ่าย ประจำวัน'!$B365,กวนไส้!AI:AI)+SUMIF(ผลิต1!$C:$C,'รับ-จ่าย ประจำวัน'!$B365,ผลิต1!AI:AI)+SUMIF(ผลิต2!$C:$C,'รับ-จ่าย ประจำวัน'!$B365,ผลิต2!AI:AI)+SUMIF(เส้นแต่งหน้าขนมเค้ก!$C:$C,'รับ-จ่าย ประจำวัน'!$B365,เส้นแต่งหน้าขนมเค้ก!AI:AI)+SUMIF(แพ็ค!$C:$C,'รับ-จ่าย ประจำวัน'!$B365,แพ็ค!AI:AI)+SUMIF(ธุรการ!$C:$C,'รับ-จ่าย ประจำวัน'!$B365,ธุรการ!AI:AI)+SUMIF(เส้นแต่งหน้าขนมปัง!$C:$C,'รับ-จ่าย ประจำวัน'!$B365,เส้นแต่งหน้าขนมปัง!AI:AI)+SUMIF('วางแผนBC,CJ'!$C:$C,'รับ-จ่าย ประจำวัน'!$B365,'วางแผนBC,CJ'!AI:AI)+SUMIF(RD!$C:$C,'รับ-จ่าย ประจำวัน'!$B365,RD!AI:AI)+SUMIF('FG,ออนไล,คัดแยก'!$C:$C,'รับ-จ่าย ประจำวัน'!$B365,'FG,ออนไล,คัดแยก'!AI:AI)</f>
        <v>0</v>
      </c>
      <c r="BQ365" s="16">
        <f>SUMIF(เตรียมส่วนผสม!$C:$C,'รับ-จ่าย ประจำวัน'!$B365,เตรียมส่วนผสม!AJ:AJ)+SUMIF(กวนไส้!$C:$C,'รับ-จ่าย ประจำวัน'!$B365,กวนไส้!AJ:AJ)+SUMIF(ผลิต1!$C:$C,'รับ-จ่าย ประจำวัน'!$B365,ผลิต1!AJ:AJ)+SUMIF(ผลิต2!$C:$C,'รับ-จ่าย ประจำวัน'!$B365,ผลิต2!AJ:AJ)+SUMIF(เส้นแต่งหน้าขนมเค้ก!$C:$C,'รับ-จ่าย ประจำวัน'!$B365,เส้นแต่งหน้าขนมเค้ก!AJ:AJ)+SUMIF(แพ็ค!$C:$C,'รับ-จ่าย ประจำวัน'!$B365,แพ็ค!AJ:AJ)+SUMIF(ธุรการ!$C:$C,'รับ-จ่าย ประจำวัน'!$B365,ธุรการ!AJ:AJ)+SUMIF(เส้นแต่งหน้าขนมปัง!$C:$C,'รับ-จ่าย ประจำวัน'!$B365,เส้นแต่งหน้าขนมปัง!AJ:AJ)+SUMIF('วางแผนBC,CJ'!$C:$C,'รับ-จ่าย ประจำวัน'!$B365,'วางแผนBC,CJ'!AJ:AJ)+SUMIF(RD!$C:$C,'รับ-จ่าย ประจำวัน'!$B365,RD!AJ:AJ)+SUMIF('FG,ออนไล,คัดแยก'!$C:$C,'รับ-จ่าย ประจำวัน'!$B365,'FG,ออนไล,คัดแยก'!AJ:AJ)</f>
        <v>0</v>
      </c>
      <c r="BR365" s="16">
        <f>SUMIF(เตรียมส่วนผสม!$C:$C,'รับ-จ่าย ประจำวัน'!$B365,เตรียมส่วนผสม!AK:AK)+SUMIF(กวนไส้!$C:$C,'รับ-จ่าย ประจำวัน'!$B365,กวนไส้!AK:AK)+SUMIF(ผลิต1!$C:$C,'รับ-จ่าย ประจำวัน'!$B365,ผลิต1!AK:AK)+SUMIF(ผลิต2!$C:$C,'รับ-จ่าย ประจำวัน'!$B365,ผลิต2!AK:AK)+SUMIF(เส้นแต่งหน้าขนมเค้ก!$C:$C,'รับ-จ่าย ประจำวัน'!$B365,เส้นแต่งหน้าขนมเค้ก!AK:AK)+SUMIF(แพ็ค!$C:$C,'รับ-จ่าย ประจำวัน'!$B365,แพ็ค!AK:AK)+SUMIF(ธุรการ!$C:$C,'รับ-จ่าย ประจำวัน'!$B365,ธุรการ!AK:AK)+SUMIF(เส้นแต่งหน้าขนมปัง!$C:$C,'รับ-จ่าย ประจำวัน'!$B365,เส้นแต่งหน้าขนมปัง!AK:AK)+SUMIF('วางแผนBC,CJ'!$C:$C,'รับ-จ่าย ประจำวัน'!$B365,'วางแผนBC,CJ'!AK:AK)+SUMIF(RD!$C:$C,'รับ-จ่าย ประจำวัน'!$B365,RD!AK:AK)+SUMIF('FG,ออนไล,คัดแยก'!$C:$C,'รับ-จ่าย ประจำวัน'!$B365,'FG,ออนไล,คัดแยก'!AK:AK)</f>
        <v>0</v>
      </c>
      <c r="BS365" s="16">
        <f>SUMIF(เตรียมส่วนผสม!$C:$C,'รับ-จ่าย ประจำวัน'!$B365,เตรียมส่วนผสม!AL:AL)+SUMIF(กวนไส้!$C:$C,'รับ-จ่าย ประจำวัน'!$B365,กวนไส้!AL:AL)+SUMIF(ผลิต1!$C:$C,'รับ-จ่าย ประจำวัน'!$B365,ผลิต1!AL:AL)+SUMIF(ผลิต2!$C:$C,'รับ-จ่าย ประจำวัน'!$B365,ผลิต2!AL:AL)+SUMIF(เส้นแต่งหน้าขนมเค้ก!$C:$C,'รับ-จ่าย ประจำวัน'!$B365,เส้นแต่งหน้าขนมเค้ก!AL:AL)+SUMIF(แพ็ค!$C:$C,'รับ-จ่าย ประจำวัน'!$B365,แพ็ค!AL:AL)+SUMIF(ธุรการ!$C:$C,'รับ-จ่าย ประจำวัน'!$B365,ธุรการ!AL:AL)+SUMIF(เส้นแต่งหน้าขนมปัง!$C:$C,'รับ-จ่าย ประจำวัน'!$B365,เส้นแต่งหน้าขนมปัง!AL:AL)+SUMIF('วางแผนBC,CJ'!$C:$C,'รับ-จ่าย ประจำวัน'!$B365,'วางแผนBC,CJ'!AL:AL)+SUMIF(RD!$C:$C,'รับ-จ่าย ประจำวัน'!$B365,RD!AL:AL)+SUMIF('FG,ออนไล,คัดแยก'!$C:$C,'รับ-จ่าย ประจำวัน'!$B365,'FG,ออนไล,คัดแยก'!AL:AL)</f>
        <v>0</v>
      </c>
      <c r="BT365" s="18">
        <f t="shared" si="70"/>
        <v>60</v>
      </c>
      <c r="BU365" s="116"/>
      <c r="BV365" s="146">
        <f t="shared" si="71"/>
        <v>420</v>
      </c>
      <c r="BW365" s="183">
        <v>20</v>
      </c>
      <c r="BX365" s="172">
        <f t="shared" si="87"/>
        <v>2</v>
      </c>
      <c r="BY365" s="188">
        <f t="shared" si="74"/>
        <v>210</v>
      </c>
      <c r="BZ365" s="180">
        <f t="shared" ca="1" si="73"/>
        <v>46413</v>
      </c>
      <c r="CA365" s="95"/>
      <c r="CB365" s="97"/>
      <c r="CC365" s="97"/>
      <c r="CD365" s="97"/>
      <c r="CE365" s="97"/>
      <c r="CF365" s="97"/>
      <c r="CG365" s="97"/>
      <c r="CH365" s="97"/>
      <c r="CI365" s="97"/>
      <c r="CJ365" s="94"/>
      <c r="CK365" s="9">
        <f t="shared" si="75"/>
        <v>420</v>
      </c>
    </row>
    <row r="366" spans="1:89" hidden="1" x14ac:dyDescent="0.5">
      <c r="A366" s="149"/>
      <c r="B366" s="24" t="s">
        <v>1412</v>
      </c>
      <c r="C366" s="10" t="s">
        <v>1415</v>
      </c>
      <c r="D366" s="177" t="s">
        <v>61</v>
      </c>
      <c r="E366" s="28">
        <v>0</v>
      </c>
      <c r="F366" s="159" t="s">
        <v>1605</v>
      </c>
      <c r="G366" s="11" t="s">
        <v>62</v>
      </c>
      <c r="H366" s="12">
        <v>1500</v>
      </c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3"/>
      <c r="AF366" s="13"/>
      <c r="AG366" s="13"/>
      <c r="AH366" s="13"/>
      <c r="AI366" s="14"/>
      <c r="AJ366" s="14"/>
      <c r="AK366" s="14"/>
      <c r="AL366" s="14"/>
      <c r="AM366" s="14"/>
      <c r="AN366" s="15">
        <f t="shared" si="69"/>
        <v>0</v>
      </c>
      <c r="AO366" s="16">
        <f>SUMIF(เตรียมส่วนผสม!$C:$C,'รับ-จ่าย ประจำวัน'!$B366,เตรียมส่วนผสม!H:H)+SUMIF(กวนไส้!$C:$C,'รับ-จ่าย ประจำวัน'!$B366,กวนไส้!H:H)+SUMIF(ผลิต1!$C:$C,'รับ-จ่าย ประจำวัน'!$B366,ผลิต1!H:H)+SUMIF(ผลิต2!$C:$C,'รับ-จ่าย ประจำวัน'!$B366,ผลิต2!H:H)+SUMIF(เส้นแต่งหน้าขนมเค้ก!$C:$C,'รับ-จ่าย ประจำวัน'!$B366,เส้นแต่งหน้าขนมเค้ก!H:H)+SUMIF(แพ็ค!$C:$C,'รับ-จ่าย ประจำวัน'!$B366,แพ็ค!H:H)+SUMIF(ธุรการ!$C:$C,'รับ-จ่าย ประจำวัน'!$B366,ธุรการ!H:H)+SUMIF(เส้นแต่งหน้าขนมปัง!$C:$C,'รับ-จ่าย ประจำวัน'!$B366,เส้นแต่งหน้าขนมปัง!H:H)+SUMIF('วางแผนBC,CJ'!$C:$C,'รับ-จ่าย ประจำวัน'!$B366,'วางแผนBC,CJ'!H:H)+SUMIF(RD!$C:$C,'รับ-จ่าย ประจำวัน'!$B366,RD!H:H)+SUMIF('FG,ออนไล,คัดแยก'!$C:$C,'รับ-จ่าย ประจำวัน'!$B366,'FG,ออนไล,คัดแยก'!H:H)</f>
        <v>0</v>
      </c>
      <c r="AP366" s="16">
        <f>SUMIF(เตรียมส่วนผสม!$C:$C,'รับ-จ่าย ประจำวัน'!$B366,เตรียมส่วนผสม!I:I)+SUMIF(กวนไส้!$C:$C,'รับ-จ่าย ประจำวัน'!$B366,กวนไส้!I:I)+SUMIF(ผลิต1!$C:$C,'รับ-จ่าย ประจำวัน'!$B366,ผลิต1!I:I)+SUMIF(ผลิต2!$C:$C,'รับ-จ่าย ประจำวัน'!$B366,ผลิต2!I:I)+SUMIF(เส้นแต่งหน้าขนมเค้ก!$C:$C,'รับ-จ่าย ประจำวัน'!$B366,เส้นแต่งหน้าขนมเค้ก!I:I)+SUMIF(แพ็ค!$C:$C,'รับ-จ่าย ประจำวัน'!$B366,แพ็ค!I:I)+SUMIF(ธุรการ!$C:$C,'รับ-จ่าย ประจำวัน'!$B366,ธุรการ!I:I)+SUMIF(เส้นแต่งหน้าขนมปัง!$C:$C,'รับ-จ่าย ประจำวัน'!$B366,เส้นแต่งหน้าขนมปัง!I:I)+SUMIF('วางแผนBC,CJ'!$C:$C,'รับ-จ่าย ประจำวัน'!$B366,'วางแผนBC,CJ'!I:I)+SUMIF(RD!$C:$C,'รับ-จ่าย ประจำวัน'!$B366,RD!I:I)+SUMIF('FG,ออนไล,คัดแยก'!$C:$C,'รับ-จ่าย ประจำวัน'!$B366,'FG,ออนไล,คัดแยก'!I:I)</f>
        <v>0</v>
      </c>
      <c r="AQ366" s="16">
        <f>SUMIF(เตรียมส่วนผสม!$C:$C,'รับ-จ่าย ประจำวัน'!$B366,เตรียมส่วนผสม!J:J)+SUMIF(กวนไส้!$C:$C,'รับ-จ่าย ประจำวัน'!$B366,กวนไส้!J:J)+SUMIF(ผลิต1!$C:$C,'รับ-จ่าย ประจำวัน'!$B366,ผลิต1!J:J)+SUMIF(ผลิต2!$C:$C,'รับ-จ่าย ประจำวัน'!$B366,ผลิต2!J:J)+SUMIF(เส้นแต่งหน้าขนมเค้ก!$C:$C,'รับ-จ่าย ประจำวัน'!$B366,เส้นแต่งหน้าขนมเค้ก!J:J)+SUMIF(แพ็ค!$C:$C,'รับ-จ่าย ประจำวัน'!$B366,แพ็ค!J:J)+SUMIF(ธุรการ!$C:$C,'รับ-จ่าย ประจำวัน'!$B366,ธุรการ!J:J)+SUMIF(เส้นแต่งหน้าขนมปัง!$C:$C,'รับ-จ่าย ประจำวัน'!$B366,เส้นแต่งหน้าขนมปัง!J:J)+SUMIF('วางแผนBC,CJ'!$C:$C,'รับ-จ่าย ประจำวัน'!$B366,'วางแผนBC,CJ'!J:J)+SUMIF(RD!$C:$C,'รับ-จ่าย ประจำวัน'!$B366,RD!J:J)+SUMIF('FG,ออนไล,คัดแยก'!$C:$C,'รับ-จ่าย ประจำวัน'!$B366,'FG,ออนไล,คัดแยก'!J:J)</f>
        <v>0</v>
      </c>
      <c r="AR366" s="16">
        <f>SUMIF(เตรียมส่วนผสม!$C:$C,'รับ-จ่าย ประจำวัน'!$B366,เตรียมส่วนผสม!K:K)+SUMIF(กวนไส้!$C:$C,'รับ-จ่าย ประจำวัน'!$B366,กวนไส้!K:K)+SUMIF(ผลิต1!$C:$C,'รับ-จ่าย ประจำวัน'!$B366,ผลิต1!K:K)+SUMIF(ผลิต2!$C:$C,'รับ-จ่าย ประจำวัน'!$B366,ผลิต2!K:K)+SUMIF(เส้นแต่งหน้าขนมเค้ก!$C:$C,'รับ-จ่าย ประจำวัน'!$B366,เส้นแต่งหน้าขนมเค้ก!K:K)+SUMIF(แพ็ค!$C:$C,'รับ-จ่าย ประจำวัน'!$B366,แพ็ค!K:K)+SUMIF(ธุรการ!$C:$C,'รับ-จ่าย ประจำวัน'!$B366,ธุรการ!K:K)+SUMIF(เส้นแต่งหน้าขนมปัง!$C:$C,'รับ-จ่าย ประจำวัน'!$B366,เส้นแต่งหน้าขนมปัง!K:K)+SUMIF('วางแผนBC,CJ'!$C:$C,'รับ-จ่าย ประจำวัน'!$B366,'วางแผนBC,CJ'!K:K)+SUMIF(RD!$C:$C,'รับ-จ่าย ประจำวัน'!$B366,RD!K:K)+SUMIF('FG,ออนไล,คัดแยก'!$C:$C,'รับ-จ่าย ประจำวัน'!$B366,'FG,ออนไล,คัดแยก'!K:K)</f>
        <v>0</v>
      </c>
      <c r="AS366" s="16">
        <f>SUMIF(เตรียมส่วนผสม!$C:$C,'รับ-จ่าย ประจำวัน'!$B366,เตรียมส่วนผสม!L:L)+SUMIF(กวนไส้!$C:$C,'รับ-จ่าย ประจำวัน'!$B366,กวนไส้!L:L)+SUMIF(ผลิต1!$C:$C,'รับ-จ่าย ประจำวัน'!$B366,ผลิต1!L:L)+SUMIF(ผลิต2!$C:$C,'รับ-จ่าย ประจำวัน'!$B366,ผลิต2!L:L)+SUMIF(เส้นแต่งหน้าขนมเค้ก!$C:$C,'รับ-จ่าย ประจำวัน'!$B366,เส้นแต่งหน้าขนมเค้ก!L:L)+SUMIF(แพ็ค!$C:$C,'รับ-จ่าย ประจำวัน'!$B366,แพ็ค!L:L)+SUMIF(ธุรการ!$C:$C,'รับ-จ่าย ประจำวัน'!$B366,ธุรการ!L:L)+SUMIF(เส้นแต่งหน้าขนมปัง!$C:$C,'รับ-จ่าย ประจำวัน'!$B366,เส้นแต่งหน้าขนมปัง!L:L)+SUMIF('วางแผนBC,CJ'!$C:$C,'รับ-จ่าย ประจำวัน'!$B366,'วางแผนBC,CJ'!L:L)+SUMIF(RD!$C:$C,'รับ-จ่าย ประจำวัน'!$B366,RD!L:L)+SUMIF('FG,ออนไล,คัดแยก'!$C:$C,'รับ-จ่าย ประจำวัน'!$B366,'FG,ออนไล,คัดแยก'!L:L)</f>
        <v>0</v>
      </c>
      <c r="AT366" s="16">
        <f>SUMIF(เตรียมส่วนผสม!$C:$C,'รับ-จ่าย ประจำวัน'!$B366,เตรียมส่วนผสม!M:M)+SUMIF(กวนไส้!$C:$C,'รับ-จ่าย ประจำวัน'!$B366,กวนไส้!M:M)+SUMIF(ผลิต1!$C:$C,'รับ-จ่าย ประจำวัน'!$B366,ผลิต1!M:M)+SUMIF(ผลิต2!$C:$C,'รับ-จ่าย ประจำวัน'!$B366,ผลิต2!M:M)+SUMIF(เส้นแต่งหน้าขนมเค้ก!$C:$C,'รับ-จ่าย ประจำวัน'!$B366,เส้นแต่งหน้าขนมเค้ก!M:M)+SUMIF(แพ็ค!$C:$C,'รับ-จ่าย ประจำวัน'!$B366,แพ็ค!M:M)+SUMIF(ธุรการ!$C:$C,'รับ-จ่าย ประจำวัน'!$B366,ธุรการ!M:M)+SUMIF(เส้นแต่งหน้าขนมปัง!$C:$C,'รับ-จ่าย ประจำวัน'!$B366,เส้นแต่งหน้าขนมปัง!M:M)+SUMIF('วางแผนBC,CJ'!$C:$C,'รับ-จ่าย ประจำวัน'!$B366,'วางแผนBC,CJ'!M:M)+SUMIF(RD!$C:$C,'รับ-จ่าย ประจำวัน'!$B366,RD!M:M)+SUMIF('FG,ออนไล,คัดแยก'!$C:$C,'รับ-จ่าย ประจำวัน'!$B366,'FG,ออนไล,คัดแยก'!M:M)</f>
        <v>0</v>
      </c>
      <c r="AU366" s="16">
        <f>SUMIF(เตรียมส่วนผสม!$C:$C,'รับ-จ่าย ประจำวัน'!$B366,เตรียมส่วนผสม!N:N)+SUMIF(กวนไส้!$C:$C,'รับ-จ่าย ประจำวัน'!$B366,กวนไส้!N:N)+SUMIF(ผลิต1!$C:$C,'รับ-จ่าย ประจำวัน'!$B366,ผลิต1!N:N)+SUMIF(ผลิต2!$C:$C,'รับ-จ่าย ประจำวัน'!$B366,ผลิต2!N:N)+SUMIF(เส้นแต่งหน้าขนมเค้ก!$C:$C,'รับ-จ่าย ประจำวัน'!$B366,เส้นแต่งหน้าขนมเค้ก!N:N)+SUMIF(แพ็ค!$C:$C,'รับ-จ่าย ประจำวัน'!$B366,แพ็ค!N:N)+SUMIF(ธุรการ!$C:$C,'รับ-จ่าย ประจำวัน'!$B366,ธุรการ!N:N)+SUMIF(เส้นแต่งหน้าขนมปัง!$C:$C,'รับ-จ่าย ประจำวัน'!$B366,เส้นแต่งหน้าขนมปัง!N:N)+SUMIF('วางแผนBC,CJ'!$C:$C,'รับ-จ่าย ประจำวัน'!$B366,'วางแผนBC,CJ'!N:N)+SUMIF(RD!$C:$C,'รับ-จ่าย ประจำวัน'!$B366,RD!N:N)+SUMIF('FG,ออนไล,คัดแยก'!$C:$C,'รับ-จ่าย ประจำวัน'!$B366,'FG,ออนไล,คัดแยก'!N:N)</f>
        <v>0</v>
      </c>
      <c r="AV366" s="16">
        <f>SUMIF(เตรียมส่วนผสม!$C:$C,'รับ-จ่าย ประจำวัน'!$B366,เตรียมส่วนผสม!O:O)+SUMIF(กวนไส้!$C:$C,'รับ-จ่าย ประจำวัน'!$B366,กวนไส้!O:O)+SUMIF(ผลิต1!$C:$C,'รับ-จ่าย ประจำวัน'!$B366,ผลิต1!O:O)+SUMIF(ผลิต2!$C:$C,'รับ-จ่าย ประจำวัน'!$B366,ผลิต2!O:O)+SUMIF(เส้นแต่งหน้าขนมเค้ก!$C:$C,'รับ-จ่าย ประจำวัน'!$B366,เส้นแต่งหน้าขนมเค้ก!O:O)+SUMIF(แพ็ค!$C:$C,'รับ-จ่าย ประจำวัน'!$B366,แพ็ค!O:O)+SUMIF(ธุรการ!$C:$C,'รับ-จ่าย ประจำวัน'!$B366,ธุรการ!O:O)+SUMIF(เส้นแต่งหน้าขนมปัง!$C:$C,'รับ-จ่าย ประจำวัน'!$B366,เส้นแต่งหน้าขนมปัง!O:O)+SUMIF('วางแผนBC,CJ'!$C:$C,'รับ-จ่าย ประจำวัน'!$B366,'วางแผนBC,CJ'!O:O)+SUMIF(RD!$C:$C,'รับ-จ่าย ประจำวัน'!$B366,RD!O:O)+SUMIF('FG,ออนไล,คัดแยก'!$C:$C,'รับ-จ่าย ประจำวัน'!$B366,'FG,ออนไล,คัดแยก'!O:O)</f>
        <v>0</v>
      </c>
      <c r="AW366" s="16">
        <f>SUMIF(เตรียมส่วนผสม!$C:$C,'รับ-จ่าย ประจำวัน'!$B366,เตรียมส่วนผสม!P:P)+SUMIF(กวนไส้!$C:$C,'รับ-จ่าย ประจำวัน'!$B366,กวนไส้!P:P)+SUMIF(ผลิต1!$C:$C,'รับ-จ่าย ประจำวัน'!$B366,ผลิต1!P:P)+SUMIF(ผลิต2!$C:$C,'รับ-จ่าย ประจำวัน'!$B366,ผลิต2!P:P)+SUMIF(เส้นแต่งหน้าขนมเค้ก!$C:$C,'รับ-จ่าย ประจำวัน'!$B366,เส้นแต่งหน้าขนมเค้ก!P:P)+SUMIF(แพ็ค!$C:$C,'รับ-จ่าย ประจำวัน'!$B366,แพ็ค!P:P)+SUMIF(ธุรการ!$C:$C,'รับ-จ่าย ประจำวัน'!$B366,ธุรการ!P:P)+SUMIF(เส้นแต่งหน้าขนมปัง!$C:$C,'รับ-จ่าย ประจำวัน'!$B366,เส้นแต่งหน้าขนมปัง!P:P)+SUMIF('วางแผนBC,CJ'!$C:$C,'รับ-จ่าย ประจำวัน'!$B366,'วางแผนBC,CJ'!P:P)+SUMIF(RD!$C:$C,'รับ-จ่าย ประจำวัน'!$B366,RD!P:P)+SUMIF('FG,ออนไล,คัดแยก'!$C:$C,'รับ-จ่าย ประจำวัน'!$B366,'FG,ออนไล,คัดแยก'!P:P)</f>
        <v>0</v>
      </c>
      <c r="AX366" s="16">
        <f>SUMIF(เตรียมส่วนผสม!$C:$C,'รับ-จ่าย ประจำวัน'!$B366,เตรียมส่วนผสม!Q:Q)+SUMIF(กวนไส้!$C:$C,'รับ-จ่าย ประจำวัน'!$B366,กวนไส้!Q:Q)+SUMIF(ผลิต1!$C:$C,'รับ-จ่าย ประจำวัน'!$B366,ผลิต1!Q:Q)+SUMIF(ผลิต2!$C:$C,'รับ-จ่าย ประจำวัน'!$B366,ผลิต2!Q:Q)+SUMIF(เส้นแต่งหน้าขนมเค้ก!$C:$C,'รับ-จ่าย ประจำวัน'!$B366,เส้นแต่งหน้าขนมเค้ก!Q:Q)+SUMIF(แพ็ค!$C:$C,'รับ-จ่าย ประจำวัน'!$B366,แพ็ค!Q:Q)+SUMIF(ธุรการ!$C:$C,'รับ-จ่าย ประจำวัน'!$B366,ธุรการ!Q:Q)+SUMIF(เส้นแต่งหน้าขนมปัง!$C:$C,'รับ-จ่าย ประจำวัน'!$B366,เส้นแต่งหน้าขนมปัง!Q:Q)+SUMIF('วางแผนBC,CJ'!$C:$C,'รับ-จ่าย ประจำวัน'!$B366,'วางแผนBC,CJ'!Q:Q)+SUMIF(RD!$C:$C,'รับ-จ่าย ประจำวัน'!$B366,RD!Q:Q)+SUMIF('FG,ออนไล,คัดแยก'!$C:$C,'รับ-จ่าย ประจำวัน'!$B366,'FG,ออนไล,คัดแยก'!Q:Q)</f>
        <v>0</v>
      </c>
      <c r="AY366" s="16">
        <f>SUMIF(เตรียมส่วนผสม!$C:$C,'รับ-จ่าย ประจำวัน'!$B366,เตรียมส่วนผสม!R:R)+SUMIF(กวนไส้!$C:$C,'รับ-จ่าย ประจำวัน'!$B366,กวนไส้!R:R)+SUMIF(ผลิต1!$C:$C,'รับ-จ่าย ประจำวัน'!$B366,ผลิต1!R:R)+SUMIF(ผลิต2!$C:$C,'รับ-จ่าย ประจำวัน'!$B366,ผลิต2!R:R)+SUMIF(เส้นแต่งหน้าขนมเค้ก!$C:$C,'รับ-จ่าย ประจำวัน'!$B366,เส้นแต่งหน้าขนมเค้ก!R:R)+SUMIF(แพ็ค!$C:$C,'รับ-จ่าย ประจำวัน'!$B366,แพ็ค!R:R)+SUMIF(ธุรการ!$C:$C,'รับ-จ่าย ประจำวัน'!$B366,ธุรการ!R:R)+SUMIF(เส้นแต่งหน้าขนมปัง!$C:$C,'รับ-จ่าย ประจำวัน'!$B366,เส้นแต่งหน้าขนมปัง!R:R)+SUMIF('วางแผนBC,CJ'!$C:$C,'รับ-จ่าย ประจำวัน'!$B366,'วางแผนBC,CJ'!R:R)+SUMIF(RD!$C:$C,'รับ-จ่าย ประจำวัน'!$B366,RD!R:R)+SUMIF('FG,ออนไล,คัดแยก'!$C:$C,'รับ-จ่าย ประจำวัน'!$B366,'FG,ออนไล,คัดแยก'!R:R)</f>
        <v>0</v>
      </c>
      <c r="AZ366" s="16">
        <f>SUMIF(เตรียมส่วนผสม!$C:$C,'รับ-จ่าย ประจำวัน'!$B366,เตรียมส่วนผสม!S:S)+SUMIF(กวนไส้!$C:$C,'รับ-จ่าย ประจำวัน'!$B366,กวนไส้!S:S)+SUMIF(ผลิต1!$C:$C,'รับ-จ่าย ประจำวัน'!$B366,ผลิต1!S:S)+SUMIF(ผลิต2!$C:$C,'รับ-จ่าย ประจำวัน'!$B366,ผลิต2!S:S)+SUMIF(เส้นแต่งหน้าขนมเค้ก!$C:$C,'รับ-จ่าย ประจำวัน'!$B366,เส้นแต่งหน้าขนมเค้ก!S:S)+SUMIF(แพ็ค!$C:$C,'รับ-จ่าย ประจำวัน'!$B366,แพ็ค!S:S)+SUMIF(ธุรการ!$C:$C,'รับ-จ่าย ประจำวัน'!$B366,ธุรการ!S:S)+SUMIF(เส้นแต่งหน้าขนมปัง!$C:$C,'รับ-จ่าย ประจำวัน'!$B366,เส้นแต่งหน้าขนมปัง!S:S)+SUMIF('วางแผนBC,CJ'!$C:$C,'รับ-จ่าย ประจำวัน'!$B366,'วางแผนBC,CJ'!S:S)+SUMIF(RD!$C:$C,'รับ-จ่าย ประจำวัน'!$B366,RD!S:S)+SUMIF('FG,ออนไล,คัดแยก'!$C:$C,'รับ-จ่าย ประจำวัน'!$B366,'FG,ออนไล,คัดแยก'!S:S)</f>
        <v>0</v>
      </c>
      <c r="BA366" s="16">
        <f>SUMIF(เตรียมส่วนผสม!$C:$C,'รับ-จ่าย ประจำวัน'!$B366,เตรียมส่วนผสม!T:T)+SUMIF(กวนไส้!$C:$C,'รับ-จ่าย ประจำวัน'!$B366,กวนไส้!T:T)+SUMIF(ผลิต1!$C:$C,'รับ-จ่าย ประจำวัน'!$B366,ผลิต1!T:T)+SUMIF(ผลิต2!$C:$C,'รับ-จ่าย ประจำวัน'!$B366,ผลิต2!T:T)+SUMIF(เส้นแต่งหน้าขนมเค้ก!$C:$C,'รับ-จ่าย ประจำวัน'!$B366,เส้นแต่งหน้าขนมเค้ก!T:T)+SUMIF(แพ็ค!$C:$C,'รับ-จ่าย ประจำวัน'!$B366,แพ็ค!T:T)+SUMIF(ธุรการ!$C:$C,'รับ-จ่าย ประจำวัน'!$B366,ธุรการ!T:T)+SUMIF(เส้นแต่งหน้าขนมปัง!$C:$C,'รับ-จ่าย ประจำวัน'!$B366,เส้นแต่งหน้าขนมปัง!T:T)+SUMIF('วางแผนBC,CJ'!$C:$C,'รับ-จ่าย ประจำวัน'!$B366,'วางแผนBC,CJ'!T:T)+SUMIF(RD!$C:$C,'รับ-จ่าย ประจำวัน'!$B366,RD!T:T)+SUMIF('FG,ออนไล,คัดแยก'!$C:$C,'รับ-จ่าย ประจำวัน'!$B366,'FG,ออนไล,คัดแยก'!T:T)</f>
        <v>0</v>
      </c>
      <c r="BB366" s="16">
        <f>SUMIF(เตรียมส่วนผสม!$C:$C,'รับ-จ่าย ประจำวัน'!$B366,เตรียมส่วนผสม!U:U)+SUMIF(กวนไส้!$C:$C,'รับ-จ่าย ประจำวัน'!$B366,กวนไส้!U:U)+SUMIF(ผลิต1!$C:$C,'รับ-จ่าย ประจำวัน'!$B366,ผลิต1!U:U)+SUMIF(ผลิต2!$C:$C,'รับ-จ่าย ประจำวัน'!$B366,ผลิต2!U:U)+SUMIF(เส้นแต่งหน้าขนมเค้ก!$C:$C,'รับ-จ่าย ประจำวัน'!$B366,เส้นแต่งหน้าขนมเค้ก!U:U)+SUMIF(แพ็ค!$C:$C,'รับ-จ่าย ประจำวัน'!$B366,แพ็ค!U:U)+SUMIF(ธุรการ!$C:$C,'รับ-จ่าย ประจำวัน'!$B366,ธุรการ!U:U)+SUMIF(เส้นแต่งหน้าขนมปัง!$C:$C,'รับ-จ่าย ประจำวัน'!$B366,เส้นแต่งหน้าขนมปัง!U:U)+SUMIF('วางแผนBC,CJ'!$C:$C,'รับ-จ่าย ประจำวัน'!$B366,'วางแผนBC,CJ'!U:U)+SUMIF(RD!$C:$C,'รับ-จ่าย ประจำวัน'!$B366,RD!U:U)+SUMIF('FG,ออนไล,คัดแยก'!$C:$C,'รับ-จ่าย ประจำวัน'!$B366,'FG,ออนไล,คัดแยก'!U:U)</f>
        <v>0</v>
      </c>
      <c r="BC366" s="16">
        <f>SUMIF(เตรียมส่วนผสม!$C:$C,'รับ-จ่าย ประจำวัน'!$B366,เตรียมส่วนผสม!V:V)+SUMIF(กวนไส้!$C:$C,'รับ-จ่าย ประจำวัน'!$B366,กวนไส้!V:V)+SUMIF(ผลิต1!$C:$C,'รับ-จ่าย ประจำวัน'!$B366,ผลิต1!V:V)+SUMIF(ผลิต2!$C:$C,'รับ-จ่าย ประจำวัน'!$B366,ผลิต2!V:V)+SUMIF(เส้นแต่งหน้าขนมเค้ก!$C:$C,'รับ-จ่าย ประจำวัน'!$B366,เส้นแต่งหน้าขนมเค้ก!V:V)+SUMIF(แพ็ค!$C:$C,'รับ-จ่าย ประจำวัน'!$B366,แพ็ค!V:V)+SUMIF(ธุรการ!$C:$C,'รับ-จ่าย ประจำวัน'!$B366,ธุรการ!V:V)+SUMIF(เส้นแต่งหน้าขนมปัง!$C:$C,'รับ-จ่าย ประจำวัน'!$B366,เส้นแต่งหน้าขนมปัง!V:V)+SUMIF('วางแผนBC,CJ'!$C:$C,'รับ-จ่าย ประจำวัน'!$B366,'วางแผนBC,CJ'!V:V)+SUMIF(RD!$C:$C,'รับ-จ่าย ประจำวัน'!$B366,RD!V:V)+SUMIF('FG,ออนไล,คัดแยก'!$C:$C,'รับ-จ่าย ประจำวัน'!$B366,'FG,ออนไล,คัดแยก'!V:V)</f>
        <v>0</v>
      </c>
      <c r="BD366" s="16">
        <f>SUMIF(เตรียมส่วนผสม!$C:$C,'รับ-จ่าย ประจำวัน'!$B366,เตรียมส่วนผสม!W:W)+SUMIF(กวนไส้!$C:$C,'รับ-จ่าย ประจำวัน'!$B366,กวนไส้!W:W)+SUMIF(ผลิต1!$C:$C,'รับ-จ่าย ประจำวัน'!$B366,ผลิต1!W:W)+SUMIF(ผลิต2!$C:$C,'รับ-จ่าย ประจำวัน'!$B366,ผลิต2!W:W)+SUMIF(เส้นแต่งหน้าขนมเค้ก!$C:$C,'รับ-จ่าย ประจำวัน'!$B366,เส้นแต่งหน้าขนมเค้ก!W:W)+SUMIF(แพ็ค!$C:$C,'รับ-จ่าย ประจำวัน'!$B366,แพ็ค!W:W)+SUMIF(ธุรการ!$C:$C,'รับ-จ่าย ประจำวัน'!$B366,ธุรการ!W:W)+SUMIF(เส้นแต่งหน้าขนมปัง!$C:$C,'รับ-จ่าย ประจำวัน'!$B366,เส้นแต่งหน้าขนมปัง!W:W)+SUMIF('วางแผนBC,CJ'!$C:$C,'รับ-จ่าย ประจำวัน'!$B366,'วางแผนBC,CJ'!W:W)+SUMIF(RD!$C:$C,'รับ-จ่าย ประจำวัน'!$B366,RD!W:W)+SUMIF('FG,ออนไล,คัดแยก'!$C:$C,'รับ-จ่าย ประจำวัน'!$B366,'FG,ออนไล,คัดแยก'!W:W)</f>
        <v>0</v>
      </c>
      <c r="BE366" s="16">
        <f>SUMIF(เตรียมส่วนผสม!$C:$C,'รับ-จ่าย ประจำวัน'!$B366,เตรียมส่วนผสม!X:X)+SUMIF(กวนไส้!$C:$C,'รับ-จ่าย ประจำวัน'!$B366,กวนไส้!X:X)+SUMIF(ผลิต1!$C:$C,'รับ-จ่าย ประจำวัน'!$B366,ผลิต1!X:X)+SUMIF(ผลิต2!$C:$C,'รับ-จ่าย ประจำวัน'!$B366,ผลิต2!X:X)+SUMIF(เส้นแต่งหน้าขนมเค้ก!$C:$C,'รับ-จ่าย ประจำวัน'!$B366,เส้นแต่งหน้าขนมเค้ก!X:X)+SUMIF(แพ็ค!$C:$C,'รับ-จ่าย ประจำวัน'!$B366,แพ็ค!X:X)+SUMIF(ธุรการ!$C:$C,'รับ-จ่าย ประจำวัน'!$B366,ธุรการ!X:X)+SUMIF(เส้นแต่งหน้าขนมปัง!$C:$C,'รับ-จ่าย ประจำวัน'!$B366,เส้นแต่งหน้าขนมปัง!X:X)+SUMIF('วางแผนBC,CJ'!$C:$C,'รับ-จ่าย ประจำวัน'!$B366,'วางแผนBC,CJ'!X:X)+SUMIF(RD!$C:$C,'รับ-จ่าย ประจำวัน'!$B366,RD!X:X)+SUMIF('FG,ออนไล,คัดแยก'!$C:$C,'รับ-จ่าย ประจำวัน'!$B366,'FG,ออนไล,คัดแยก'!X:X)</f>
        <v>0</v>
      </c>
      <c r="BF366" s="16">
        <f>SUMIF(เตรียมส่วนผสม!$C:$C,'รับ-จ่าย ประจำวัน'!$B366,เตรียมส่วนผสม!Y:Y)+SUMIF(กวนไส้!$C:$C,'รับ-จ่าย ประจำวัน'!$B366,กวนไส้!Y:Y)+SUMIF(ผลิต1!$C:$C,'รับ-จ่าย ประจำวัน'!$B366,ผลิต1!Y:Y)+SUMIF(ผลิต2!$C:$C,'รับ-จ่าย ประจำวัน'!$B366,ผลิต2!Y:Y)+SUMIF(เส้นแต่งหน้าขนมเค้ก!$C:$C,'รับ-จ่าย ประจำวัน'!$B366,เส้นแต่งหน้าขนมเค้ก!Y:Y)+SUMIF(แพ็ค!$C:$C,'รับ-จ่าย ประจำวัน'!$B366,แพ็ค!Y:Y)+SUMIF(ธุรการ!$C:$C,'รับ-จ่าย ประจำวัน'!$B366,ธุรการ!Y:Y)+SUMIF(เส้นแต่งหน้าขนมปัง!$C:$C,'รับ-จ่าย ประจำวัน'!$B366,เส้นแต่งหน้าขนมปัง!Y:Y)+SUMIF('วางแผนBC,CJ'!$C:$C,'รับ-จ่าย ประจำวัน'!$B366,'วางแผนBC,CJ'!Y:Y)+SUMIF(RD!$C:$C,'รับ-จ่าย ประจำวัน'!$B366,RD!Y:Y)+SUMIF('FG,ออนไล,คัดแยก'!$C:$C,'รับ-จ่าย ประจำวัน'!$B366,'FG,ออนไล,คัดแยก'!Y:Y)</f>
        <v>0</v>
      </c>
      <c r="BG366" s="16">
        <f>SUMIF(เตรียมส่วนผสม!$C:$C,'รับ-จ่าย ประจำวัน'!$B366,เตรียมส่วนผสม!Z:Z)+SUMIF(กวนไส้!$C:$C,'รับ-จ่าย ประจำวัน'!$B366,กวนไส้!Z:Z)+SUMIF(ผลิต1!$C:$C,'รับ-จ่าย ประจำวัน'!$B366,ผลิต1!Z:Z)+SUMIF(ผลิต2!$C:$C,'รับ-จ่าย ประจำวัน'!$B366,ผลิต2!Z:Z)+SUMIF(เส้นแต่งหน้าขนมเค้ก!$C:$C,'รับ-จ่าย ประจำวัน'!$B366,เส้นแต่งหน้าขนมเค้ก!Z:Z)+SUMIF(แพ็ค!$C:$C,'รับ-จ่าย ประจำวัน'!$B366,แพ็ค!Z:Z)+SUMIF(ธุรการ!$C:$C,'รับ-จ่าย ประจำวัน'!$B366,ธุรการ!Z:Z)+SUMIF(เส้นแต่งหน้าขนมปัง!$C:$C,'รับ-จ่าย ประจำวัน'!$B366,เส้นแต่งหน้าขนมปัง!Z:Z)+SUMIF('วางแผนBC,CJ'!$C:$C,'รับ-จ่าย ประจำวัน'!$B366,'วางแผนBC,CJ'!Z:Z)+SUMIF(RD!$C:$C,'รับ-จ่าย ประจำวัน'!$B366,RD!Z:Z)+SUMIF('FG,ออนไล,คัดแยก'!$C:$C,'รับ-จ่าย ประจำวัน'!$B366,'FG,ออนไล,คัดแยก'!Z:Z)</f>
        <v>0</v>
      </c>
      <c r="BH366" s="16">
        <f>SUMIF(เตรียมส่วนผสม!$C:$C,'รับ-จ่าย ประจำวัน'!$B366,เตรียมส่วนผสม!AA:AA)+SUMIF(กวนไส้!$C:$C,'รับ-จ่าย ประจำวัน'!$B366,กวนไส้!AA:AA)+SUMIF(ผลิต1!$C:$C,'รับ-จ่าย ประจำวัน'!$B366,ผลิต1!AA:AA)+SUMIF(ผลิต2!$C:$C,'รับ-จ่าย ประจำวัน'!$B366,ผลิต2!AA:AA)+SUMIF(เส้นแต่งหน้าขนมเค้ก!$C:$C,'รับ-จ่าย ประจำวัน'!$B366,เส้นแต่งหน้าขนมเค้ก!AA:AA)+SUMIF(แพ็ค!$C:$C,'รับ-จ่าย ประจำวัน'!$B366,แพ็ค!AA:AA)+SUMIF(ธุรการ!$C:$C,'รับ-จ่าย ประจำวัน'!$B366,ธุรการ!AA:AA)+SUMIF(เส้นแต่งหน้าขนมปัง!$C:$C,'รับ-จ่าย ประจำวัน'!$B366,เส้นแต่งหน้าขนมปัง!AA:AA)+SUMIF('วางแผนBC,CJ'!$C:$C,'รับ-จ่าย ประจำวัน'!$B366,'วางแผนBC,CJ'!AA:AA)+SUMIF(RD!$C:$C,'รับ-จ่าย ประจำวัน'!$B366,RD!AA:AA)+SUMIF('FG,ออนไล,คัดแยก'!$C:$C,'รับ-จ่าย ประจำวัน'!$B366,'FG,ออนไล,คัดแยก'!AA:AA)</f>
        <v>0</v>
      </c>
      <c r="BI366" s="16">
        <f>SUMIF(เตรียมส่วนผสม!$C:$C,'รับ-จ่าย ประจำวัน'!$B366,เตรียมส่วนผสม!AB:AB)+SUMIF(กวนไส้!$C:$C,'รับ-จ่าย ประจำวัน'!$B366,กวนไส้!AB:AB)+SUMIF(ผลิต1!$C:$C,'รับ-จ่าย ประจำวัน'!$B366,ผลิต1!AB:AB)+SUMIF(ผลิต2!$C:$C,'รับ-จ่าย ประจำวัน'!$B366,ผลิต2!AB:AB)+SUMIF(เส้นแต่งหน้าขนมเค้ก!$C:$C,'รับ-จ่าย ประจำวัน'!$B366,เส้นแต่งหน้าขนมเค้ก!AB:AB)+SUMIF(แพ็ค!$C:$C,'รับ-จ่าย ประจำวัน'!$B366,แพ็ค!AB:AB)+SUMIF(ธุรการ!$C:$C,'รับ-จ่าย ประจำวัน'!$B366,ธุรการ!AB:AB)+SUMIF(เส้นแต่งหน้าขนมปัง!$C:$C,'รับ-จ่าย ประจำวัน'!$B366,เส้นแต่งหน้าขนมปัง!AB:AB)+SUMIF('วางแผนBC,CJ'!$C:$C,'รับ-จ่าย ประจำวัน'!$B366,'วางแผนBC,CJ'!AB:AB)+SUMIF(RD!$C:$C,'รับ-จ่าย ประจำวัน'!$B366,RD!AB:AB)+SUMIF('FG,ออนไล,คัดแยก'!$C:$C,'รับ-จ่าย ประจำวัน'!$B366,'FG,ออนไล,คัดแยก'!AB:AB)</f>
        <v>0</v>
      </c>
      <c r="BJ366" s="16">
        <f>SUMIF(เตรียมส่วนผสม!$C:$C,'รับ-จ่าย ประจำวัน'!$B366,เตรียมส่วนผสม!AC:AC)+SUMIF(กวนไส้!$C:$C,'รับ-จ่าย ประจำวัน'!$B366,กวนไส้!AC:AC)+SUMIF(ผลิต1!$C:$C,'รับ-จ่าย ประจำวัน'!$B366,ผลิต1!AC:AC)+SUMIF(ผลิต2!$C:$C,'รับ-จ่าย ประจำวัน'!$B366,ผลิต2!AC:AC)+SUMIF(เส้นแต่งหน้าขนมเค้ก!$C:$C,'รับ-จ่าย ประจำวัน'!$B366,เส้นแต่งหน้าขนมเค้ก!AC:AC)+SUMIF(แพ็ค!$C:$C,'รับ-จ่าย ประจำวัน'!$B366,แพ็ค!AC:AC)+SUMIF(ธุรการ!$C:$C,'รับ-จ่าย ประจำวัน'!$B366,ธุรการ!AC:AC)+SUMIF(เส้นแต่งหน้าขนมปัง!$C:$C,'รับ-จ่าย ประจำวัน'!$B366,เส้นแต่งหน้าขนมปัง!AC:AC)+SUMIF('วางแผนBC,CJ'!$C:$C,'รับ-จ่าย ประจำวัน'!$B366,'วางแผนBC,CJ'!AC:AC)+SUMIF(RD!$C:$C,'รับ-จ่าย ประจำวัน'!$B366,RD!AC:AC)+SUMIF('FG,ออนไล,คัดแยก'!$C:$C,'รับ-จ่าย ประจำวัน'!$B366,'FG,ออนไล,คัดแยก'!AC:AC)</f>
        <v>0</v>
      </c>
      <c r="BK366" s="16">
        <f>SUMIF(เตรียมส่วนผสม!$C:$C,'รับ-จ่าย ประจำวัน'!$B366,เตรียมส่วนผสม!AD:AD)+SUMIF(กวนไส้!$C:$C,'รับ-จ่าย ประจำวัน'!$B366,กวนไส้!AD:AD)+SUMIF(ผลิต1!$C:$C,'รับ-จ่าย ประจำวัน'!$B366,ผลิต1!AD:AD)+SUMIF(ผลิต2!$C:$C,'รับ-จ่าย ประจำวัน'!$B366,ผลิต2!AD:AD)+SUMIF(เส้นแต่งหน้าขนมเค้ก!$C:$C,'รับ-จ่าย ประจำวัน'!$B366,เส้นแต่งหน้าขนมเค้ก!AD:AD)+SUMIF(แพ็ค!$C:$C,'รับ-จ่าย ประจำวัน'!$B366,แพ็ค!AD:AD)+SUMIF(ธุรการ!$C:$C,'รับ-จ่าย ประจำวัน'!$B366,ธุรการ!AD:AD)+SUMIF(เส้นแต่งหน้าขนมปัง!$C:$C,'รับ-จ่าย ประจำวัน'!$B366,เส้นแต่งหน้าขนมปัง!AD:AD)+SUMIF('วางแผนBC,CJ'!$C:$C,'รับ-จ่าย ประจำวัน'!$B366,'วางแผนBC,CJ'!AD:AD)+SUMIF(RD!$C:$C,'รับ-จ่าย ประจำวัน'!$B366,RD!AD:AD)+SUMIF('FG,ออนไล,คัดแยก'!$C:$C,'รับ-จ่าย ประจำวัน'!$B366,'FG,ออนไล,คัดแยก'!AD:AD)</f>
        <v>0</v>
      </c>
      <c r="BL366" s="16">
        <f>SUMIF(เตรียมส่วนผสม!$C:$C,'รับ-จ่าย ประจำวัน'!$B366,เตรียมส่วนผสม!AE:AE)+SUMIF(กวนไส้!$C:$C,'รับ-จ่าย ประจำวัน'!$B366,กวนไส้!AE:AE)+SUMIF(ผลิต1!$C:$C,'รับ-จ่าย ประจำวัน'!$B366,ผลิต1!AE:AE)+SUMIF(ผลิต2!$C:$C,'รับ-จ่าย ประจำวัน'!$B366,ผลิต2!AE:AE)+SUMIF(เส้นแต่งหน้าขนมเค้ก!$C:$C,'รับ-จ่าย ประจำวัน'!$B366,เส้นแต่งหน้าขนมเค้ก!AE:AE)+SUMIF(แพ็ค!$C:$C,'รับ-จ่าย ประจำวัน'!$B366,แพ็ค!AE:AE)+SUMIF(ธุรการ!$C:$C,'รับ-จ่าย ประจำวัน'!$B366,ธุรการ!AE:AE)+SUMIF(เส้นแต่งหน้าขนมปัง!$C:$C,'รับ-จ่าย ประจำวัน'!$B366,เส้นแต่งหน้าขนมปัง!AE:AE)+SUMIF('วางแผนBC,CJ'!$C:$C,'รับ-จ่าย ประจำวัน'!$B366,'วางแผนBC,CJ'!AE:AE)+SUMIF(RD!$C:$C,'รับ-จ่าย ประจำวัน'!$B366,RD!AE:AE)+SUMIF('FG,ออนไล,คัดแยก'!$C:$C,'รับ-จ่าย ประจำวัน'!$B366,'FG,ออนไล,คัดแยก'!AE:AE)</f>
        <v>0</v>
      </c>
      <c r="BM366" s="16">
        <f>SUMIF(เตรียมส่วนผสม!$C:$C,'รับ-จ่าย ประจำวัน'!$B366,เตรียมส่วนผสม!AF:AF)+SUMIF(กวนไส้!$C:$C,'รับ-จ่าย ประจำวัน'!$B366,กวนไส้!AF:AF)+SUMIF(ผลิต1!$C:$C,'รับ-จ่าย ประจำวัน'!$B366,ผลิต1!AF:AF)+SUMIF(ผลิต2!$C:$C,'รับ-จ่าย ประจำวัน'!$B366,ผลิต2!AF:AF)+SUMIF(เส้นแต่งหน้าขนมเค้ก!$C:$C,'รับ-จ่าย ประจำวัน'!$B366,เส้นแต่งหน้าขนมเค้ก!AF:AF)+SUMIF(แพ็ค!$C:$C,'รับ-จ่าย ประจำวัน'!$B366,แพ็ค!AF:AF)+SUMIF(ธุรการ!$C:$C,'รับ-จ่าย ประจำวัน'!$B366,ธุรการ!AF:AF)+SUMIF(เส้นแต่งหน้าขนมปัง!$C:$C,'รับ-จ่าย ประจำวัน'!$B366,เส้นแต่งหน้าขนมปัง!AF:AF)+SUMIF('วางแผนBC,CJ'!$C:$C,'รับ-จ่าย ประจำวัน'!$B366,'วางแผนBC,CJ'!AF:AF)+SUMIF(RD!$C:$C,'รับ-จ่าย ประจำวัน'!$B366,RD!AF:AF)+SUMIF('FG,ออนไล,คัดแยก'!$C:$C,'รับ-จ่าย ประจำวัน'!$B366,'FG,ออนไล,คัดแยก'!AF:AF)</f>
        <v>0</v>
      </c>
      <c r="BN366" s="16">
        <f>SUMIF(เตรียมส่วนผสม!$C:$C,'รับ-จ่าย ประจำวัน'!$B366,เตรียมส่วนผสม!AG:AG)+SUMIF(กวนไส้!$C:$C,'รับ-จ่าย ประจำวัน'!$B366,กวนไส้!AG:AG)+SUMIF(ผลิต1!$C:$C,'รับ-จ่าย ประจำวัน'!$B366,ผลิต1!AG:AG)+SUMIF(ผลิต2!$C:$C,'รับ-จ่าย ประจำวัน'!$B366,ผลิต2!AG:AG)+SUMIF(เส้นแต่งหน้าขนมเค้ก!$C:$C,'รับ-จ่าย ประจำวัน'!$B366,เส้นแต่งหน้าขนมเค้ก!AG:AG)+SUMIF(แพ็ค!$C:$C,'รับ-จ่าย ประจำวัน'!$B366,แพ็ค!AG:AG)+SUMIF(ธุรการ!$C:$C,'รับ-จ่าย ประจำวัน'!$B366,ธุรการ!AG:AG)+SUMIF(เส้นแต่งหน้าขนมปัง!$C:$C,'รับ-จ่าย ประจำวัน'!$B366,เส้นแต่งหน้าขนมปัง!AG:AG)+SUMIF('วางแผนBC,CJ'!$C:$C,'รับ-จ่าย ประจำวัน'!$B366,'วางแผนBC,CJ'!AG:AG)+SUMIF(RD!$C:$C,'รับ-จ่าย ประจำวัน'!$B366,RD!AG:AG)+SUMIF('FG,ออนไล,คัดแยก'!$C:$C,'รับ-จ่าย ประจำวัน'!$B366,'FG,ออนไล,คัดแยก'!AG:AG)</f>
        <v>0</v>
      </c>
      <c r="BO366" s="16">
        <f>SUMIF(เตรียมส่วนผสม!$C:$C,'รับ-จ่าย ประจำวัน'!$B366,เตรียมส่วนผสม!AH:AH)+SUMIF(กวนไส้!$C:$C,'รับ-จ่าย ประจำวัน'!$B366,กวนไส้!AH:AH)+SUMIF(ผลิต1!$C:$C,'รับ-จ่าย ประจำวัน'!$B366,ผลิต1!AH:AH)+SUMIF(ผลิต2!$C:$C,'รับ-จ่าย ประจำวัน'!$B366,ผลิต2!AH:AH)+SUMIF(เส้นแต่งหน้าขนมเค้ก!$C:$C,'รับ-จ่าย ประจำวัน'!$B366,เส้นแต่งหน้าขนมเค้ก!AH:AH)+SUMIF(แพ็ค!$C:$C,'รับ-จ่าย ประจำวัน'!$B366,แพ็ค!AH:AH)+SUMIF(ธุรการ!$C:$C,'รับ-จ่าย ประจำวัน'!$B366,ธุรการ!AH:AH)+SUMIF(เส้นแต่งหน้าขนมปัง!$C:$C,'รับ-จ่าย ประจำวัน'!$B366,เส้นแต่งหน้าขนมปัง!AH:AH)+SUMIF('วางแผนBC,CJ'!$C:$C,'รับ-จ่าย ประจำวัน'!$B366,'วางแผนBC,CJ'!AH:AH)+SUMIF(RD!$C:$C,'รับ-จ่าย ประจำวัน'!$B366,RD!AH:AH)+SUMIF('FG,ออนไล,คัดแยก'!$C:$C,'รับ-จ่าย ประจำวัน'!$B366,'FG,ออนไล,คัดแยก'!AH:AH)</f>
        <v>0</v>
      </c>
      <c r="BP366" s="16">
        <f>SUMIF(เตรียมส่วนผสม!$C:$C,'รับ-จ่าย ประจำวัน'!$B366,เตรียมส่วนผสม!AI:AI)+SUMIF(กวนไส้!$C:$C,'รับ-จ่าย ประจำวัน'!$B366,กวนไส้!AI:AI)+SUMIF(ผลิต1!$C:$C,'รับ-จ่าย ประจำวัน'!$B366,ผลิต1!AI:AI)+SUMIF(ผลิต2!$C:$C,'รับ-จ่าย ประจำวัน'!$B366,ผลิต2!AI:AI)+SUMIF(เส้นแต่งหน้าขนมเค้ก!$C:$C,'รับ-จ่าย ประจำวัน'!$B366,เส้นแต่งหน้าขนมเค้ก!AI:AI)+SUMIF(แพ็ค!$C:$C,'รับ-จ่าย ประจำวัน'!$B366,แพ็ค!AI:AI)+SUMIF(ธุรการ!$C:$C,'รับ-จ่าย ประจำวัน'!$B366,ธุรการ!AI:AI)+SUMIF(เส้นแต่งหน้าขนมปัง!$C:$C,'รับ-จ่าย ประจำวัน'!$B366,เส้นแต่งหน้าขนมปัง!AI:AI)+SUMIF('วางแผนBC,CJ'!$C:$C,'รับ-จ่าย ประจำวัน'!$B366,'วางแผนBC,CJ'!AI:AI)+SUMIF(RD!$C:$C,'รับ-จ่าย ประจำวัน'!$B366,RD!AI:AI)+SUMIF('FG,ออนไล,คัดแยก'!$C:$C,'รับ-จ่าย ประจำวัน'!$B366,'FG,ออนไล,คัดแยก'!AI:AI)</f>
        <v>0</v>
      </c>
      <c r="BQ366" s="16">
        <f>SUMIF(เตรียมส่วนผสม!$C:$C,'รับ-จ่าย ประจำวัน'!$B366,เตรียมส่วนผสม!AJ:AJ)+SUMIF(กวนไส้!$C:$C,'รับ-จ่าย ประจำวัน'!$B366,กวนไส้!AJ:AJ)+SUMIF(ผลิต1!$C:$C,'รับ-จ่าย ประจำวัน'!$B366,ผลิต1!AJ:AJ)+SUMIF(ผลิต2!$C:$C,'รับ-จ่าย ประจำวัน'!$B366,ผลิต2!AJ:AJ)+SUMIF(เส้นแต่งหน้าขนมเค้ก!$C:$C,'รับ-จ่าย ประจำวัน'!$B366,เส้นแต่งหน้าขนมเค้ก!AJ:AJ)+SUMIF(แพ็ค!$C:$C,'รับ-จ่าย ประจำวัน'!$B366,แพ็ค!AJ:AJ)+SUMIF(ธุรการ!$C:$C,'รับ-จ่าย ประจำวัน'!$B366,ธุรการ!AJ:AJ)+SUMIF(เส้นแต่งหน้าขนมปัง!$C:$C,'รับ-จ่าย ประจำวัน'!$B366,เส้นแต่งหน้าขนมปัง!AJ:AJ)+SUMIF('วางแผนBC,CJ'!$C:$C,'รับ-จ่าย ประจำวัน'!$B366,'วางแผนBC,CJ'!AJ:AJ)+SUMIF(RD!$C:$C,'รับ-จ่าย ประจำวัน'!$B366,RD!AJ:AJ)+SUMIF('FG,ออนไล,คัดแยก'!$C:$C,'รับ-จ่าย ประจำวัน'!$B366,'FG,ออนไล,คัดแยก'!AJ:AJ)</f>
        <v>0</v>
      </c>
      <c r="BR366" s="16">
        <f>SUMIF(เตรียมส่วนผสม!$C:$C,'รับ-จ่าย ประจำวัน'!$B366,เตรียมส่วนผสม!AK:AK)+SUMIF(กวนไส้!$C:$C,'รับ-จ่าย ประจำวัน'!$B366,กวนไส้!AK:AK)+SUMIF(ผลิต1!$C:$C,'รับ-จ่าย ประจำวัน'!$B366,ผลิต1!AK:AK)+SUMIF(ผลิต2!$C:$C,'รับ-จ่าย ประจำวัน'!$B366,ผลิต2!AK:AK)+SUMIF(เส้นแต่งหน้าขนมเค้ก!$C:$C,'รับ-จ่าย ประจำวัน'!$B366,เส้นแต่งหน้าขนมเค้ก!AK:AK)+SUMIF(แพ็ค!$C:$C,'รับ-จ่าย ประจำวัน'!$B366,แพ็ค!AK:AK)+SUMIF(ธุรการ!$C:$C,'รับ-จ่าย ประจำวัน'!$B366,ธุรการ!AK:AK)+SUMIF(เส้นแต่งหน้าขนมปัง!$C:$C,'รับ-จ่าย ประจำวัน'!$B366,เส้นแต่งหน้าขนมปัง!AK:AK)+SUMIF('วางแผนBC,CJ'!$C:$C,'รับ-จ่าย ประจำวัน'!$B366,'วางแผนBC,CJ'!AK:AK)+SUMIF(RD!$C:$C,'รับ-จ่าย ประจำวัน'!$B366,RD!AK:AK)+SUMIF('FG,ออนไล,คัดแยก'!$C:$C,'รับ-จ่าย ประจำวัน'!$B366,'FG,ออนไล,คัดแยก'!AK:AK)</f>
        <v>0</v>
      </c>
      <c r="BS366" s="16">
        <f>SUMIF(เตรียมส่วนผสม!$C:$C,'รับ-จ่าย ประจำวัน'!$B366,เตรียมส่วนผสม!AL:AL)+SUMIF(กวนไส้!$C:$C,'รับ-จ่าย ประจำวัน'!$B366,กวนไส้!AL:AL)+SUMIF(ผลิต1!$C:$C,'รับ-จ่าย ประจำวัน'!$B366,ผลิต1!AL:AL)+SUMIF(ผลิต2!$C:$C,'รับ-จ่าย ประจำวัน'!$B366,ผลิต2!AL:AL)+SUMIF(เส้นแต่งหน้าขนมเค้ก!$C:$C,'รับ-จ่าย ประจำวัน'!$B366,เส้นแต่งหน้าขนมเค้ก!AL:AL)+SUMIF(แพ็ค!$C:$C,'รับ-จ่าย ประจำวัน'!$B366,แพ็ค!AL:AL)+SUMIF(ธุรการ!$C:$C,'รับ-จ่าย ประจำวัน'!$B366,ธุรการ!AL:AL)+SUMIF(เส้นแต่งหน้าขนมปัง!$C:$C,'รับ-จ่าย ประจำวัน'!$B366,เส้นแต่งหน้าขนมปัง!AL:AL)+SUMIF('วางแผนBC,CJ'!$C:$C,'รับ-จ่าย ประจำวัน'!$B366,'วางแผนBC,CJ'!AL:AL)+SUMIF(RD!$C:$C,'รับ-จ่าย ประจำวัน'!$B366,RD!AL:AL)+SUMIF('FG,ออนไล,คัดแยก'!$C:$C,'รับ-จ่าย ประจำวัน'!$B366,'FG,ออนไล,คัดแยก'!AL:AL)</f>
        <v>0</v>
      </c>
      <c r="BT366" s="18">
        <f t="shared" si="70"/>
        <v>0</v>
      </c>
      <c r="BU366" s="116">
        <v>1500</v>
      </c>
      <c r="BV366" s="146">
        <f t="shared" si="71"/>
        <v>1500</v>
      </c>
      <c r="BW366" s="183">
        <v>30</v>
      </c>
      <c r="BX366" s="172">
        <f t="shared" si="76"/>
        <v>0</v>
      </c>
      <c r="BY366" s="188" t="e">
        <f t="shared" si="74"/>
        <v>#DIV/0!</v>
      </c>
      <c r="BZ366" s="180" t="e">
        <f t="shared" ca="1" si="73"/>
        <v>#DIV/0!</v>
      </c>
      <c r="CA366" s="97"/>
      <c r="CB366" s="97"/>
      <c r="CC366" s="97"/>
      <c r="CD366" s="97"/>
      <c r="CE366" s="97"/>
      <c r="CF366" s="97"/>
      <c r="CG366" s="97"/>
      <c r="CH366" s="97"/>
      <c r="CI366" s="97"/>
      <c r="CJ366" s="94"/>
      <c r="CK366" s="9">
        <f t="shared" si="75"/>
        <v>0</v>
      </c>
    </row>
    <row r="367" spans="1:89" hidden="1" x14ac:dyDescent="0.5">
      <c r="A367" s="149"/>
      <c r="B367" s="24">
        <v>1021401001</v>
      </c>
      <c r="C367" s="10" t="s">
        <v>1422</v>
      </c>
      <c r="D367" s="177" t="s">
        <v>61</v>
      </c>
      <c r="E367" s="28">
        <v>0</v>
      </c>
      <c r="F367" s="159" t="s">
        <v>1605</v>
      </c>
      <c r="G367" s="11" t="s">
        <v>62</v>
      </c>
      <c r="H367" s="12">
        <v>2100</v>
      </c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3"/>
      <c r="AF367" s="13"/>
      <c r="AG367" s="13"/>
      <c r="AH367" s="13"/>
      <c r="AI367" s="14"/>
      <c r="AJ367" s="14"/>
      <c r="AK367" s="14"/>
      <c r="AL367" s="14"/>
      <c r="AM367" s="14"/>
      <c r="AN367" s="15">
        <f t="shared" si="69"/>
        <v>0</v>
      </c>
      <c r="AO367" s="16">
        <f>SUMIF(เตรียมส่วนผสม!$C:$C,'รับ-จ่าย ประจำวัน'!$B367,เตรียมส่วนผสม!H:H)+SUMIF(กวนไส้!$C:$C,'รับ-จ่าย ประจำวัน'!$B367,กวนไส้!H:H)+SUMIF(ผลิต1!$C:$C,'รับ-จ่าย ประจำวัน'!$B367,ผลิต1!H:H)+SUMIF(ผลิต2!$C:$C,'รับ-จ่าย ประจำวัน'!$B367,ผลิต2!H:H)+SUMIF(เส้นแต่งหน้าขนมเค้ก!$C:$C,'รับ-จ่าย ประจำวัน'!$B367,เส้นแต่งหน้าขนมเค้ก!H:H)+SUMIF(แพ็ค!$C:$C,'รับ-จ่าย ประจำวัน'!$B367,แพ็ค!H:H)+SUMIF(ธุรการ!$C:$C,'รับ-จ่าย ประจำวัน'!$B367,ธุรการ!H:H)+SUMIF(เส้นแต่งหน้าขนมปัง!$C:$C,'รับ-จ่าย ประจำวัน'!$B367,เส้นแต่งหน้าขนมปัง!H:H)+SUMIF('วางแผนBC,CJ'!$C:$C,'รับ-จ่าย ประจำวัน'!$B367,'วางแผนBC,CJ'!H:H)+SUMIF(RD!$C:$C,'รับ-จ่าย ประจำวัน'!$B367,RD!H:H)+SUMIF('FG,ออนไล,คัดแยก'!$C:$C,'รับ-จ่าย ประจำวัน'!$B367,'FG,ออนไล,คัดแยก'!H:H)</f>
        <v>0</v>
      </c>
      <c r="AP367" s="16">
        <f>SUMIF(เตรียมส่วนผสม!$C:$C,'รับ-จ่าย ประจำวัน'!$B367,เตรียมส่วนผสม!I:I)+SUMIF(กวนไส้!$C:$C,'รับ-จ่าย ประจำวัน'!$B367,กวนไส้!I:I)+SUMIF(ผลิต1!$C:$C,'รับ-จ่าย ประจำวัน'!$B367,ผลิต1!I:I)+SUMIF(ผลิต2!$C:$C,'รับ-จ่าย ประจำวัน'!$B367,ผลิต2!I:I)+SUMIF(เส้นแต่งหน้าขนมเค้ก!$C:$C,'รับ-จ่าย ประจำวัน'!$B367,เส้นแต่งหน้าขนมเค้ก!I:I)+SUMIF(แพ็ค!$C:$C,'รับ-จ่าย ประจำวัน'!$B367,แพ็ค!I:I)+SUMIF(ธุรการ!$C:$C,'รับ-จ่าย ประจำวัน'!$B367,ธุรการ!I:I)+SUMIF(เส้นแต่งหน้าขนมปัง!$C:$C,'รับ-จ่าย ประจำวัน'!$B367,เส้นแต่งหน้าขนมปัง!I:I)+SUMIF('วางแผนBC,CJ'!$C:$C,'รับ-จ่าย ประจำวัน'!$B367,'วางแผนBC,CJ'!I:I)+SUMIF(RD!$C:$C,'รับ-จ่าย ประจำวัน'!$B367,RD!I:I)+SUMIF('FG,ออนไล,คัดแยก'!$C:$C,'รับ-จ่าย ประจำวัน'!$B367,'FG,ออนไล,คัดแยก'!I:I)</f>
        <v>0</v>
      </c>
      <c r="AQ367" s="16">
        <f>SUMIF(เตรียมส่วนผสม!$C:$C,'รับ-จ่าย ประจำวัน'!$B367,เตรียมส่วนผสม!J:J)+SUMIF(กวนไส้!$C:$C,'รับ-จ่าย ประจำวัน'!$B367,กวนไส้!J:J)+SUMIF(ผลิต1!$C:$C,'รับ-จ่าย ประจำวัน'!$B367,ผลิต1!J:J)+SUMIF(ผลิต2!$C:$C,'รับ-จ่าย ประจำวัน'!$B367,ผลิต2!J:J)+SUMIF(เส้นแต่งหน้าขนมเค้ก!$C:$C,'รับ-จ่าย ประจำวัน'!$B367,เส้นแต่งหน้าขนมเค้ก!J:J)+SUMIF(แพ็ค!$C:$C,'รับ-จ่าย ประจำวัน'!$B367,แพ็ค!J:J)+SUMIF(ธุรการ!$C:$C,'รับ-จ่าย ประจำวัน'!$B367,ธุรการ!J:J)+SUMIF(เส้นแต่งหน้าขนมปัง!$C:$C,'รับ-จ่าย ประจำวัน'!$B367,เส้นแต่งหน้าขนมปัง!J:J)+SUMIF('วางแผนBC,CJ'!$C:$C,'รับ-จ่าย ประจำวัน'!$B367,'วางแผนBC,CJ'!J:J)+SUMIF(RD!$C:$C,'รับ-จ่าย ประจำวัน'!$B367,RD!J:J)+SUMIF('FG,ออนไล,คัดแยก'!$C:$C,'รับ-จ่าย ประจำวัน'!$B367,'FG,ออนไล,คัดแยก'!J:J)</f>
        <v>0</v>
      </c>
      <c r="AR367" s="16">
        <f>SUMIF(เตรียมส่วนผสม!$C:$C,'รับ-จ่าย ประจำวัน'!$B367,เตรียมส่วนผสม!K:K)+SUMIF(กวนไส้!$C:$C,'รับ-จ่าย ประจำวัน'!$B367,กวนไส้!K:K)+SUMIF(ผลิต1!$C:$C,'รับ-จ่าย ประจำวัน'!$B367,ผลิต1!K:K)+SUMIF(ผลิต2!$C:$C,'รับ-จ่าย ประจำวัน'!$B367,ผลิต2!K:K)+SUMIF(เส้นแต่งหน้าขนมเค้ก!$C:$C,'รับ-จ่าย ประจำวัน'!$B367,เส้นแต่งหน้าขนมเค้ก!K:K)+SUMIF(แพ็ค!$C:$C,'รับ-จ่าย ประจำวัน'!$B367,แพ็ค!K:K)+SUMIF(ธุรการ!$C:$C,'รับ-จ่าย ประจำวัน'!$B367,ธุรการ!K:K)+SUMIF(เส้นแต่งหน้าขนมปัง!$C:$C,'รับ-จ่าย ประจำวัน'!$B367,เส้นแต่งหน้าขนมปัง!K:K)+SUMIF('วางแผนBC,CJ'!$C:$C,'รับ-จ่าย ประจำวัน'!$B367,'วางแผนBC,CJ'!K:K)+SUMIF(RD!$C:$C,'รับ-จ่าย ประจำวัน'!$B367,RD!K:K)+SUMIF('FG,ออนไล,คัดแยก'!$C:$C,'รับ-จ่าย ประจำวัน'!$B367,'FG,ออนไล,คัดแยก'!K:K)</f>
        <v>0</v>
      </c>
      <c r="AS367" s="16">
        <f>SUMIF(เตรียมส่วนผสม!$C:$C,'รับ-จ่าย ประจำวัน'!$B367,เตรียมส่วนผสม!L:L)+SUMIF(กวนไส้!$C:$C,'รับ-จ่าย ประจำวัน'!$B367,กวนไส้!L:L)+SUMIF(ผลิต1!$C:$C,'รับ-จ่าย ประจำวัน'!$B367,ผลิต1!L:L)+SUMIF(ผลิต2!$C:$C,'รับ-จ่าย ประจำวัน'!$B367,ผลิต2!L:L)+SUMIF(เส้นแต่งหน้าขนมเค้ก!$C:$C,'รับ-จ่าย ประจำวัน'!$B367,เส้นแต่งหน้าขนมเค้ก!L:L)+SUMIF(แพ็ค!$C:$C,'รับ-จ่าย ประจำวัน'!$B367,แพ็ค!L:L)+SUMIF(ธุรการ!$C:$C,'รับ-จ่าย ประจำวัน'!$B367,ธุรการ!L:L)+SUMIF(เส้นแต่งหน้าขนมปัง!$C:$C,'รับ-จ่าย ประจำวัน'!$B367,เส้นแต่งหน้าขนมปัง!L:L)+SUMIF('วางแผนBC,CJ'!$C:$C,'รับ-จ่าย ประจำวัน'!$B367,'วางแผนBC,CJ'!L:L)+SUMIF(RD!$C:$C,'รับ-จ่าย ประจำวัน'!$B367,RD!L:L)+SUMIF('FG,ออนไล,คัดแยก'!$C:$C,'รับ-จ่าย ประจำวัน'!$B367,'FG,ออนไล,คัดแยก'!L:L)</f>
        <v>0</v>
      </c>
      <c r="AT367" s="16">
        <f>SUMIF(เตรียมส่วนผสม!$C:$C,'รับ-จ่าย ประจำวัน'!$B367,เตรียมส่วนผสม!M:M)+SUMIF(กวนไส้!$C:$C,'รับ-จ่าย ประจำวัน'!$B367,กวนไส้!M:M)+SUMIF(ผลิต1!$C:$C,'รับ-จ่าย ประจำวัน'!$B367,ผลิต1!M:M)+SUMIF(ผลิต2!$C:$C,'รับ-จ่าย ประจำวัน'!$B367,ผลิต2!M:M)+SUMIF(เส้นแต่งหน้าขนมเค้ก!$C:$C,'รับ-จ่าย ประจำวัน'!$B367,เส้นแต่งหน้าขนมเค้ก!M:M)+SUMIF(แพ็ค!$C:$C,'รับ-จ่าย ประจำวัน'!$B367,แพ็ค!M:M)+SUMIF(ธุรการ!$C:$C,'รับ-จ่าย ประจำวัน'!$B367,ธุรการ!M:M)+SUMIF(เส้นแต่งหน้าขนมปัง!$C:$C,'รับ-จ่าย ประจำวัน'!$B367,เส้นแต่งหน้าขนมปัง!M:M)+SUMIF('วางแผนBC,CJ'!$C:$C,'รับ-จ่าย ประจำวัน'!$B367,'วางแผนBC,CJ'!M:M)+SUMIF(RD!$C:$C,'รับ-จ่าย ประจำวัน'!$B367,RD!M:M)+SUMIF('FG,ออนไล,คัดแยก'!$C:$C,'รับ-จ่าย ประจำวัน'!$B367,'FG,ออนไล,คัดแยก'!M:M)</f>
        <v>0</v>
      </c>
      <c r="AU367" s="16">
        <f>SUMIF(เตรียมส่วนผสม!$C:$C,'รับ-จ่าย ประจำวัน'!$B367,เตรียมส่วนผสม!N:N)+SUMIF(กวนไส้!$C:$C,'รับ-จ่าย ประจำวัน'!$B367,กวนไส้!N:N)+SUMIF(ผลิต1!$C:$C,'รับ-จ่าย ประจำวัน'!$B367,ผลิต1!N:N)+SUMIF(ผลิต2!$C:$C,'รับ-จ่าย ประจำวัน'!$B367,ผลิต2!N:N)+SUMIF(เส้นแต่งหน้าขนมเค้ก!$C:$C,'รับ-จ่าย ประจำวัน'!$B367,เส้นแต่งหน้าขนมเค้ก!N:N)+SUMIF(แพ็ค!$C:$C,'รับ-จ่าย ประจำวัน'!$B367,แพ็ค!N:N)+SUMIF(ธุรการ!$C:$C,'รับ-จ่าย ประจำวัน'!$B367,ธุรการ!N:N)+SUMIF(เส้นแต่งหน้าขนมปัง!$C:$C,'รับ-จ่าย ประจำวัน'!$B367,เส้นแต่งหน้าขนมปัง!N:N)+SUMIF('วางแผนBC,CJ'!$C:$C,'รับ-จ่าย ประจำวัน'!$B367,'วางแผนBC,CJ'!N:N)+SUMIF(RD!$C:$C,'รับ-จ่าย ประจำวัน'!$B367,RD!N:N)+SUMIF('FG,ออนไล,คัดแยก'!$C:$C,'รับ-จ่าย ประจำวัน'!$B367,'FG,ออนไล,คัดแยก'!N:N)</f>
        <v>0</v>
      </c>
      <c r="AV367" s="16">
        <f>SUMIF(เตรียมส่วนผสม!$C:$C,'รับ-จ่าย ประจำวัน'!$B367,เตรียมส่วนผสม!O:O)+SUMIF(กวนไส้!$C:$C,'รับ-จ่าย ประจำวัน'!$B367,กวนไส้!O:O)+SUMIF(ผลิต1!$C:$C,'รับ-จ่าย ประจำวัน'!$B367,ผลิต1!O:O)+SUMIF(ผลิต2!$C:$C,'รับ-จ่าย ประจำวัน'!$B367,ผลิต2!O:O)+SUMIF(เส้นแต่งหน้าขนมเค้ก!$C:$C,'รับ-จ่าย ประจำวัน'!$B367,เส้นแต่งหน้าขนมเค้ก!O:O)+SUMIF(แพ็ค!$C:$C,'รับ-จ่าย ประจำวัน'!$B367,แพ็ค!O:O)+SUMIF(ธุรการ!$C:$C,'รับ-จ่าย ประจำวัน'!$B367,ธุรการ!O:O)+SUMIF(เส้นแต่งหน้าขนมปัง!$C:$C,'รับ-จ่าย ประจำวัน'!$B367,เส้นแต่งหน้าขนมปัง!O:O)+SUMIF('วางแผนBC,CJ'!$C:$C,'รับ-จ่าย ประจำวัน'!$B367,'วางแผนBC,CJ'!O:O)+SUMIF(RD!$C:$C,'รับ-จ่าย ประจำวัน'!$B367,RD!O:O)+SUMIF('FG,ออนไล,คัดแยก'!$C:$C,'รับ-จ่าย ประจำวัน'!$B367,'FG,ออนไล,คัดแยก'!O:O)</f>
        <v>0</v>
      </c>
      <c r="AW367" s="16">
        <f>SUMIF(เตรียมส่วนผสม!$C:$C,'รับ-จ่าย ประจำวัน'!$B367,เตรียมส่วนผสม!P:P)+SUMIF(กวนไส้!$C:$C,'รับ-จ่าย ประจำวัน'!$B367,กวนไส้!P:P)+SUMIF(ผลิต1!$C:$C,'รับ-จ่าย ประจำวัน'!$B367,ผลิต1!P:P)+SUMIF(ผลิต2!$C:$C,'รับ-จ่าย ประจำวัน'!$B367,ผลิต2!P:P)+SUMIF(เส้นแต่งหน้าขนมเค้ก!$C:$C,'รับ-จ่าย ประจำวัน'!$B367,เส้นแต่งหน้าขนมเค้ก!P:P)+SUMIF(แพ็ค!$C:$C,'รับ-จ่าย ประจำวัน'!$B367,แพ็ค!P:P)+SUMIF(ธุรการ!$C:$C,'รับ-จ่าย ประจำวัน'!$B367,ธุรการ!P:P)+SUMIF(เส้นแต่งหน้าขนมปัง!$C:$C,'รับ-จ่าย ประจำวัน'!$B367,เส้นแต่งหน้าขนมปัง!P:P)+SUMIF('วางแผนBC,CJ'!$C:$C,'รับ-จ่าย ประจำวัน'!$B367,'วางแผนBC,CJ'!P:P)+SUMIF(RD!$C:$C,'รับ-จ่าย ประจำวัน'!$B367,RD!P:P)+SUMIF('FG,ออนไล,คัดแยก'!$C:$C,'รับ-จ่าย ประจำวัน'!$B367,'FG,ออนไล,คัดแยก'!P:P)</f>
        <v>0</v>
      </c>
      <c r="AX367" s="16">
        <f>SUMIF(เตรียมส่วนผสม!$C:$C,'รับ-จ่าย ประจำวัน'!$B367,เตรียมส่วนผสม!Q:Q)+SUMIF(กวนไส้!$C:$C,'รับ-จ่าย ประจำวัน'!$B367,กวนไส้!Q:Q)+SUMIF(ผลิต1!$C:$C,'รับ-จ่าย ประจำวัน'!$B367,ผลิต1!Q:Q)+SUMIF(ผลิต2!$C:$C,'รับ-จ่าย ประจำวัน'!$B367,ผลิต2!Q:Q)+SUMIF(เส้นแต่งหน้าขนมเค้ก!$C:$C,'รับ-จ่าย ประจำวัน'!$B367,เส้นแต่งหน้าขนมเค้ก!Q:Q)+SUMIF(แพ็ค!$C:$C,'รับ-จ่าย ประจำวัน'!$B367,แพ็ค!Q:Q)+SUMIF(ธุรการ!$C:$C,'รับ-จ่าย ประจำวัน'!$B367,ธุรการ!Q:Q)+SUMIF(เส้นแต่งหน้าขนมปัง!$C:$C,'รับ-จ่าย ประจำวัน'!$B367,เส้นแต่งหน้าขนมปัง!Q:Q)+SUMIF('วางแผนBC,CJ'!$C:$C,'รับ-จ่าย ประจำวัน'!$B367,'วางแผนBC,CJ'!Q:Q)+SUMIF(RD!$C:$C,'รับ-จ่าย ประจำวัน'!$B367,RD!Q:Q)+SUMIF('FG,ออนไล,คัดแยก'!$C:$C,'รับ-จ่าย ประจำวัน'!$B367,'FG,ออนไล,คัดแยก'!Q:Q)</f>
        <v>0</v>
      </c>
      <c r="AY367" s="16">
        <f>SUMIF(เตรียมส่วนผสม!$C:$C,'รับ-จ่าย ประจำวัน'!$B367,เตรียมส่วนผสม!R:R)+SUMIF(กวนไส้!$C:$C,'รับ-จ่าย ประจำวัน'!$B367,กวนไส้!R:R)+SUMIF(ผลิต1!$C:$C,'รับ-จ่าย ประจำวัน'!$B367,ผลิต1!R:R)+SUMIF(ผลิต2!$C:$C,'รับ-จ่าย ประจำวัน'!$B367,ผลิต2!R:R)+SUMIF(เส้นแต่งหน้าขนมเค้ก!$C:$C,'รับ-จ่าย ประจำวัน'!$B367,เส้นแต่งหน้าขนมเค้ก!R:R)+SUMIF(แพ็ค!$C:$C,'รับ-จ่าย ประจำวัน'!$B367,แพ็ค!R:R)+SUMIF(ธุรการ!$C:$C,'รับ-จ่าย ประจำวัน'!$B367,ธุรการ!R:R)+SUMIF(เส้นแต่งหน้าขนมปัง!$C:$C,'รับ-จ่าย ประจำวัน'!$B367,เส้นแต่งหน้าขนมปัง!R:R)+SUMIF('วางแผนBC,CJ'!$C:$C,'รับ-จ่าย ประจำวัน'!$B367,'วางแผนBC,CJ'!R:R)+SUMIF(RD!$C:$C,'รับ-จ่าย ประจำวัน'!$B367,RD!R:R)+SUMIF('FG,ออนไล,คัดแยก'!$C:$C,'รับ-จ่าย ประจำวัน'!$B367,'FG,ออนไล,คัดแยก'!R:R)</f>
        <v>0</v>
      </c>
      <c r="AZ367" s="16">
        <f>SUMIF(เตรียมส่วนผสม!$C:$C,'รับ-จ่าย ประจำวัน'!$B367,เตรียมส่วนผสม!S:S)+SUMIF(กวนไส้!$C:$C,'รับ-จ่าย ประจำวัน'!$B367,กวนไส้!S:S)+SUMIF(ผลิต1!$C:$C,'รับ-จ่าย ประจำวัน'!$B367,ผลิต1!S:S)+SUMIF(ผลิต2!$C:$C,'รับ-จ่าย ประจำวัน'!$B367,ผลิต2!S:S)+SUMIF(เส้นแต่งหน้าขนมเค้ก!$C:$C,'รับ-จ่าย ประจำวัน'!$B367,เส้นแต่งหน้าขนมเค้ก!S:S)+SUMIF(แพ็ค!$C:$C,'รับ-จ่าย ประจำวัน'!$B367,แพ็ค!S:S)+SUMIF(ธุรการ!$C:$C,'รับ-จ่าย ประจำวัน'!$B367,ธุรการ!S:S)+SUMIF(เส้นแต่งหน้าขนมปัง!$C:$C,'รับ-จ่าย ประจำวัน'!$B367,เส้นแต่งหน้าขนมปัง!S:S)+SUMIF('วางแผนBC,CJ'!$C:$C,'รับ-จ่าย ประจำวัน'!$B367,'วางแผนBC,CJ'!S:S)+SUMIF(RD!$C:$C,'รับ-จ่าย ประจำวัน'!$B367,RD!S:S)+SUMIF('FG,ออนไล,คัดแยก'!$C:$C,'รับ-จ่าย ประจำวัน'!$B367,'FG,ออนไล,คัดแยก'!S:S)</f>
        <v>0</v>
      </c>
      <c r="BA367" s="16">
        <f>SUMIF(เตรียมส่วนผสม!$C:$C,'รับ-จ่าย ประจำวัน'!$B367,เตรียมส่วนผสม!T:T)+SUMIF(กวนไส้!$C:$C,'รับ-จ่าย ประจำวัน'!$B367,กวนไส้!T:T)+SUMIF(ผลิต1!$C:$C,'รับ-จ่าย ประจำวัน'!$B367,ผลิต1!T:T)+SUMIF(ผลิต2!$C:$C,'รับ-จ่าย ประจำวัน'!$B367,ผลิต2!T:T)+SUMIF(เส้นแต่งหน้าขนมเค้ก!$C:$C,'รับ-จ่าย ประจำวัน'!$B367,เส้นแต่งหน้าขนมเค้ก!T:T)+SUMIF(แพ็ค!$C:$C,'รับ-จ่าย ประจำวัน'!$B367,แพ็ค!T:T)+SUMIF(ธุรการ!$C:$C,'รับ-จ่าย ประจำวัน'!$B367,ธุรการ!T:T)+SUMIF(เส้นแต่งหน้าขนมปัง!$C:$C,'รับ-จ่าย ประจำวัน'!$B367,เส้นแต่งหน้าขนมปัง!T:T)+SUMIF('วางแผนBC,CJ'!$C:$C,'รับ-จ่าย ประจำวัน'!$B367,'วางแผนBC,CJ'!T:T)+SUMIF(RD!$C:$C,'รับ-จ่าย ประจำวัน'!$B367,RD!T:T)+SUMIF('FG,ออนไล,คัดแยก'!$C:$C,'รับ-จ่าย ประจำวัน'!$B367,'FG,ออนไล,คัดแยก'!T:T)</f>
        <v>0</v>
      </c>
      <c r="BB367" s="16">
        <f>SUMIF(เตรียมส่วนผสม!$C:$C,'รับ-จ่าย ประจำวัน'!$B367,เตรียมส่วนผสม!U:U)+SUMIF(กวนไส้!$C:$C,'รับ-จ่าย ประจำวัน'!$B367,กวนไส้!U:U)+SUMIF(ผลิต1!$C:$C,'รับ-จ่าย ประจำวัน'!$B367,ผลิต1!U:U)+SUMIF(ผลิต2!$C:$C,'รับ-จ่าย ประจำวัน'!$B367,ผลิต2!U:U)+SUMIF(เส้นแต่งหน้าขนมเค้ก!$C:$C,'รับ-จ่าย ประจำวัน'!$B367,เส้นแต่งหน้าขนมเค้ก!U:U)+SUMIF(แพ็ค!$C:$C,'รับ-จ่าย ประจำวัน'!$B367,แพ็ค!U:U)+SUMIF(ธุรการ!$C:$C,'รับ-จ่าย ประจำวัน'!$B367,ธุรการ!U:U)+SUMIF(เส้นแต่งหน้าขนมปัง!$C:$C,'รับ-จ่าย ประจำวัน'!$B367,เส้นแต่งหน้าขนมปัง!U:U)+SUMIF('วางแผนBC,CJ'!$C:$C,'รับ-จ่าย ประจำวัน'!$B367,'วางแผนBC,CJ'!U:U)+SUMIF(RD!$C:$C,'รับ-จ่าย ประจำวัน'!$B367,RD!U:U)+SUMIF('FG,ออนไล,คัดแยก'!$C:$C,'รับ-จ่าย ประจำวัน'!$B367,'FG,ออนไล,คัดแยก'!U:U)</f>
        <v>0</v>
      </c>
      <c r="BC367" s="16">
        <f>SUMIF(เตรียมส่วนผสม!$C:$C,'รับ-จ่าย ประจำวัน'!$B367,เตรียมส่วนผสม!V:V)+SUMIF(กวนไส้!$C:$C,'รับ-จ่าย ประจำวัน'!$B367,กวนไส้!V:V)+SUMIF(ผลิต1!$C:$C,'รับ-จ่าย ประจำวัน'!$B367,ผลิต1!V:V)+SUMIF(ผลิต2!$C:$C,'รับ-จ่าย ประจำวัน'!$B367,ผลิต2!V:V)+SUMIF(เส้นแต่งหน้าขนมเค้ก!$C:$C,'รับ-จ่าย ประจำวัน'!$B367,เส้นแต่งหน้าขนมเค้ก!V:V)+SUMIF(แพ็ค!$C:$C,'รับ-จ่าย ประจำวัน'!$B367,แพ็ค!V:V)+SUMIF(ธุรการ!$C:$C,'รับ-จ่าย ประจำวัน'!$B367,ธุรการ!V:V)+SUMIF(เส้นแต่งหน้าขนมปัง!$C:$C,'รับ-จ่าย ประจำวัน'!$B367,เส้นแต่งหน้าขนมปัง!V:V)+SUMIF('วางแผนBC,CJ'!$C:$C,'รับ-จ่าย ประจำวัน'!$B367,'วางแผนBC,CJ'!V:V)+SUMIF(RD!$C:$C,'รับ-จ่าย ประจำวัน'!$B367,RD!V:V)+SUMIF('FG,ออนไล,คัดแยก'!$C:$C,'รับ-จ่าย ประจำวัน'!$B367,'FG,ออนไล,คัดแยก'!V:V)</f>
        <v>0</v>
      </c>
      <c r="BD367" s="16">
        <f>SUMIF(เตรียมส่วนผสม!$C:$C,'รับ-จ่าย ประจำวัน'!$B367,เตรียมส่วนผสม!W:W)+SUMIF(กวนไส้!$C:$C,'รับ-จ่าย ประจำวัน'!$B367,กวนไส้!W:W)+SUMIF(ผลิต1!$C:$C,'รับ-จ่าย ประจำวัน'!$B367,ผลิต1!W:W)+SUMIF(ผลิต2!$C:$C,'รับ-จ่าย ประจำวัน'!$B367,ผลิต2!W:W)+SUMIF(เส้นแต่งหน้าขนมเค้ก!$C:$C,'รับ-จ่าย ประจำวัน'!$B367,เส้นแต่งหน้าขนมเค้ก!W:W)+SUMIF(แพ็ค!$C:$C,'รับ-จ่าย ประจำวัน'!$B367,แพ็ค!W:W)+SUMIF(ธุรการ!$C:$C,'รับ-จ่าย ประจำวัน'!$B367,ธุรการ!W:W)+SUMIF(เส้นแต่งหน้าขนมปัง!$C:$C,'รับ-จ่าย ประจำวัน'!$B367,เส้นแต่งหน้าขนมปัง!W:W)+SUMIF('วางแผนBC,CJ'!$C:$C,'รับ-จ่าย ประจำวัน'!$B367,'วางแผนBC,CJ'!W:W)+SUMIF(RD!$C:$C,'รับ-จ่าย ประจำวัน'!$B367,RD!W:W)+SUMIF('FG,ออนไล,คัดแยก'!$C:$C,'รับ-จ่าย ประจำวัน'!$B367,'FG,ออนไล,คัดแยก'!W:W)</f>
        <v>0</v>
      </c>
      <c r="BE367" s="16">
        <f>SUMIF(เตรียมส่วนผสม!$C:$C,'รับ-จ่าย ประจำวัน'!$B367,เตรียมส่วนผสม!X:X)+SUMIF(กวนไส้!$C:$C,'รับ-จ่าย ประจำวัน'!$B367,กวนไส้!X:X)+SUMIF(ผลิต1!$C:$C,'รับ-จ่าย ประจำวัน'!$B367,ผลิต1!X:X)+SUMIF(ผลิต2!$C:$C,'รับ-จ่าย ประจำวัน'!$B367,ผลิต2!X:X)+SUMIF(เส้นแต่งหน้าขนมเค้ก!$C:$C,'รับ-จ่าย ประจำวัน'!$B367,เส้นแต่งหน้าขนมเค้ก!X:X)+SUMIF(แพ็ค!$C:$C,'รับ-จ่าย ประจำวัน'!$B367,แพ็ค!X:X)+SUMIF(ธุรการ!$C:$C,'รับ-จ่าย ประจำวัน'!$B367,ธุรการ!X:X)+SUMIF(เส้นแต่งหน้าขนมปัง!$C:$C,'รับ-จ่าย ประจำวัน'!$B367,เส้นแต่งหน้าขนมปัง!X:X)+SUMIF('วางแผนBC,CJ'!$C:$C,'รับ-จ่าย ประจำวัน'!$B367,'วางแผนBC,CJ'!X:X)+SUMIF(RD!$C:$C,'รับ-จ่าย ประจำวัน'!$B367,RD!X:X)+SUMIF('FG,ออนไล,คัดแยก'!$C:$C,'รับ-จ่าย ประจำวัน'!$B367,'FG,ออนไล,คัดแยก'!X:X)</f>
        <v>0</v>
      </c>
      <c r="BF367" s="16">
        <f>SUMIF(เตรียมส่วนผสม!$C:$C,'รับ-จ่าย ประจำวัน'!$B367,เตรียมส่วนผสม!Y:Y)+SUMIF(กวนไส้!$C:$C,'รับ-จ่าย ประจำวัน'!$B367,กวนไส้!Y:Y)+SUMIF(ผลิต1!$C:$C,'รับ-จ่าย ประจำวัน'!$B367,ผลิต1!Y:Y)+SUMIF(ผลิต2!$C:$C,'รับ-จ่าย ประจำวัน'!$B367,ผลิต2!Y:Y)+SUMIF(เส้นแต่งหน้าขนมเค้ก!$C:$C,'รับ-จ่าย ประจำวัน'!$B367,เส้นแต่งหน้าขนมเค้ก!Y:Y)+SUMIF(แพ็ค!$C:$C,'รับ-จ่าย ประจำวัน'!$B367,แพ็ค!Y:Y)+SUMIF(ธุรการ!$C:$C,'รับ-จ่าย ประจำวัน'!$B367,ธุรการ!Y:Y)+SUMIF(เส้นแต่งหน้าขนมปัง!$C:$C,'รับ-จ่าย ประจำวัน'!$B367,เส้นแต่งหน้าขนมปัง!Y:Y)+SUMIF('วางแผนBC,CJ'!$C:$C,'รับ-จ่าย ประจำวัน'!$B367,'วางแผนBC,CJ'!Y:Y)+SUMIF(RD!$C:$C,'รับ-จ่าย ประจำวัน'!$B367,RD!Y:Y)+SUMIF('FG,ออนไล,คัดแยก'!$C:$C,'รับ-จ่าย ประจำวัน'!$B367,'FG,ออนไล,คัดแยก'!Y:Y)</f>
        <v>0</v>
      </c>
      <c r="BG367" s="16">
        <f>SUMIF(เตรียมส่วนผสม!$C:$C,'รับ-จ่าย ประจำวัน'!$B367,เตรียมส่วนผสม!Z:Z)+SUMIF(กวนไส้!$C:$C,'รับ-จ่าย ประจำวัน'!$B367,กวนไส้!Z:Z)+SUMIF(ผลิต1!$C:$C,'รับ-จ่าย ประจำวัน'!$B367,ผลิต1!Z:Z)+SUMIF(ผลิต2!$C:$C,'รับ-จ่าย ประจำวัน'!$B367,ผลิต2!Z:Z)+SUMIF(เส้นแต่งหน้าขนมเค้ก!$C:$C,'รับ-จ่าย ประจำวัน'!$B367,เส้นแต่งหน้าขนมเค้ก!Z:Z)+SUMIF(แพ็ค!$C:$C,'รับ-จ่าย ประจำวัน'!$B367,แพ็ค!Z:Z)+SUMIF(ธุรการ!$C:$C,'รับ-จ่าย ประจำวัน'!$B367,ธุรการ!Z:Z)+SUMIF(เส้นแต่งหน้าขนมปัง!$C:$C,'รับ-จ่าย ประจำวัน'!$B367,เส้นแต่งหน้าขนมปัง!Z:Z)+SUMIF('วางแผนBC,CJ'!$C:$C,'รับ-จ่าย ประจำวัน'!$B367,'วางแผนBC,CJ'!Z:Z)+SUMIF(RD!$C:$C,'รับ-จ่าย ประจำวัน'!$B367,RD!Z:Z)+SUMIF('FG,ออนไล,คัดแยก'!$C:$C,'รับ-จ่าย ประจำวัน'!$B367,'FG,ออนไล,คัดแยก'!Z:Z)</f>
        <v>0</v>
      </c>
      <c r="BH367" s="16">
        <f>SUMIF(เตรียมส่วนผสม!$C:$C,'รับ-จ่าย ประจำวัน'!$B367,เตรียมส่วนผสม!AA:AA)+SUMIF(กวนไส้!$C:$C,'รับ-จ่าย ประจำวัน'!$B367,กวนไส้!AA:AA)+SUMIF(ผลิต1!$C:$C,'รับ-จ่าย ประจำวัน'!$B367,ผลิต1!AA:AA)+SUMIF(ผลิต2!$C:$C,'รับ-จ่าย ประจำวัน'!$B367,ผลิต2!AA:AA)+SUMIF(เส้นแต่งหน้าขนมเค้ก!$C:$C,'รับ-จ่าย ประจำวัน'!$B367,เส้นแต่งหน้าขนมเค้ก!AA:AA)+SUMIF(แพ็ค!$C:$C,'รับ-จ่าย ประจำวัน'!$B367,แพ็ค!AA:AA)+SUMIF(ธุรการ!$C:$C,'รับ-จ่าย ประจำวัน'!$B367,ธุรการ!AA:AA)+SUMIF(เส้นแต่งหน้าขนมปัง!$C:$C,'รับ-จ่าย ประจำวัน'!$B367,เส้นแต่งหน้าขนมปัง!AA:AA)+SUMIF('วางแผนBC,CJ'!$C:$C,'รับ-จ่าย ประจำวัน'!$B367,'วางแผนBC,CJ'!AA:AA)+SUMIF(RD!$C:$C,'รับ-จ่าย ประจำวัน'!$B367,RD!AA:AA)+SUMIF('FG,ออนไล,คัดแยก'!$C:$C,'รับ-จ่าย ประจำวัน'!$B367,'FG,ออนไล,คัดแยก'!AA:AA)</f>
        <v>0</v>
      </c>
      <c r="BI367" s="16">
        <f>SUMIF(เตรียมส่วนผสม!$C:$C,'รับ-จ่าย ประจำวัน'!$B367,เตรียมส่วนผสม!AB:AB)+SUMIF(กวนไส้!$C:$C,'รับ-จ่าย ประจำวัน'!$B367,กวนไส้!AB:AB)+SUMIF(ผลิต1!$C:$C,'รับ-จ่าย ประจำวัน'!$B367,ผลิต1!AB:AB)+SUMIF(ผลิต2!$C:$C,'รับ-จ่าย ประจำวัน'!$B367,ผลิต2!AB:AB)+SUMIF(เส้นแต่งหน้าขนมเค้ก!$C:$C,'รับ-จ่าย ประจำวัน'!$B367,เส้นแต่งหน้าขนมเค้ก!AB:AB)+SUMIF(แพ็ค!$C:$C,'รับ-จ่าย ประจำวัน'!$B367,แพ็ค!AB:AB)+SUMIF(ธุรการ!$C:$C,'รับ-จ่าย ประจำวัน'!$B367,ธุรการ!AB:AB)+SUMIF(เส้นแต่งหน้าขนมปัง!$C:$C,'รับ-จ่าย ประจำวัน'!$B367,เส้นแต่งหน้าขนมปัง!AB:AB)+SUMIF('วางแผนBC,CJ'!$C:$C,'รับ-จ่าย ประจำวัน'!$B367,'วางแผนBC,CJ'!AB:AB)+SUMIF(RD!$C:$C,'รับ-จ่าย ประจำวัน'!$B367,RD!AB:AB)+SUMIF('FG,ออนไล,คัดแยก'!$C:$C,'รับ-จ่าย ประจำวัน'!$B367,'FG,ออนไล,คัดแยก'!AB:AB)</f>
        <v>0</v>
      </c>
      <c r="BJ367" s="16">
        <f>SUMIF(เตรียมส่วนผสม!$C:$C,'รับ-จ่าย ประจำวัน'!$B367,เตรียมส่วนผสม!AC:AC)+SUMIF(กวนไส้!$C:$C,'รับ-จ่าย ประจำวัน'!$B367,กวนไส้!AC:AC)+SUMIF(ผลิต1!$C:$C,'รับ-จ่าย ประจำวัน'!$B367,ผลิต1!AC:AC)+SUMIF(ผลิต2!$C:$C,'รับ-จ่าย ประจำวัน'!$B367,ผลิต2!AC:AC)+SUMIF(เส้นแต่งหน้าขนมเค้ก!$C:$C,'รับ-จ่าย ประจำวัน'!$B367,เส้นแต่งหน้าขนมเค้ก!AC:AC)+SUMIF(แพ็ค!$C:$C,'รับ-จ่าย ประจำวัน'!$B367,แพ็ค!AC:AC)+SUMIF(ธุรการ!$C:$C,'รับ-จ่าย ประจำวัน'!$B367,ธุรการ!AC:AC)+SUMIF(เส้นแต่งหน้าขนมปัง!$C:$C,'รับ-จ่าย ประจำวัน'!$B367,เส้นแต่งหน้าขนมปัง!AC:AC)+SUMIF('วางแผนBC,CJ'!$C:$C,'รับ-จ่าย ประจำวัน'!$B367,'วางแผนBC,CJ'!AC:AC)+SUMIF(RD!$C:$C,'รับ-จ่าย ประจำวัน'!$B367,RD!AC:AC)+SUMIF('FG,ออนไล,คัดแยก'!$C:$C,'รับ-จ่าย ประจำวัน'!$B367,'FG,ออนไล,คัดแยก'!AC:AC)</f>
        <v>0</v>
      </c>
      <c r="BK367" s="16">
        <f>SUMIF(เตรียมส่วนผสม!$C:$C,'รับ-จ่าย ประจำวัน'!$B367,เตรียมส่วนผสม!AD:AD)+SUMIF(กวนไส้!$C:$C,'รับ-จ่าย ประจำวัน'!$B367,กวนไส้!AD:AD)+SUMIF(ผลิต1!$C:$C,'รับ-จ่าย ประจำวัน'!$B367,ผลิต1!AD:AD)+SUMIF(ผลิต2!$C:$C,'รับ-จ่าย ประจำวัน'!$B367,ผลิต2!AD:AD)+SUMIF(เส้นแต่งหน้าขนมเค้ก!$C:$C,'รับ-จ่าย ประจำวัน'!$B367,เส้นแต่งหน้าขนมเค้ก!AD:AD)+SUMIF(แพ็ค!$C:$C,'รับ-จ่าย ประจำวัน'!$B367,แพ็ค!AD:AD)+SUMIF(ธุรการ!$C:$C,'รับ-จ่าย ประจำวัน'!$B367,ธุรการ!AD:AD)+SUMIF(เส้นแต่งหน้าขนมปัง!$C:$C,'รับ-จ่าย ประจำวัน'!$B367,เส้นแต่งหน้าขนมปัง!AD:AD)+SUMIF('วางแผนBC,CJ'!$C:$C,'รับ-จ่าย ประจำวัน'!$B367,'วางแผนBC,CJ'!AD:AD)+SUMIF(RD!$C:$C,'รับ-จ่าย ประจำวัน'!$B367,RD!AD:AD)+SUMIF('FG,ออนไล,คัดแยก'!$C:$C,'รับ-จ่าย ประจำวัน'!$B367,'FG,ออนไล,คัดแยก'!AD:AD)</f>
        <v>0</v>
      </c>
      <c r="BL367" s="16">
        <f>SUMIF(เตรียมส่วนผสม!$C:$C,'รับ-จ่าย ประจำวัน'!$B367,เตรียมส่วนผสม!AE:AE)+SUMIF(กวนไส้!$C:$C,'รับ-จ่าย ประจำวัน'!$B367,กวนไส้!AE:AE)+SUMIF(ผลิต1!$C:$C,'รับ-จ่าย ประจำวัน'!$B367,ผลิต1!AE:AE)+SUMIF(ผลิต2!$C:$C,'รับ-จ่าย ประจำวัน'!$B367,ผลิต2!AE:AE)+SUMIF(เส้นแต่งหน้าขนมเค้ก!$C:$C,'รับ-จ่าย ประจำวัน'!$B367,เส้นแต่งหน้าขนมเค้ก!AE:AE)+SUMIF(แพ็ค!$C:$C,'รับ-จ่าย ประจำวัน'!$B367,แพ็ค!AE:AE)+SUMIF(ธุรการ!$C:$C,'รับ-จ่าย ประจำวัน'!$B367,ธุรการ!AE:AE)+SUMIF(เส้นแต่งหน้าขนมปัง!$C:$C,'รับ-จ่าย ประจำวัน'!$B367,เส้นแต่งหน้าขนมปัง!AE:AE)+SUMIF('วางแผนBC,CJ'!$C:$C,'รับ-จ่าย ประจำวัน'!$B367,'วางแผนBC,CJ'!AE:AE)+SUMIF(RD!$C:$C,'รับ-จ่าย ประจำวัน'!$B367,RD!AE:AE)+SUMIF('FG,ออนไล,คัดแยก'!$C:$C,'รับ-จ่าย ประจำวัน'!$B367,'FG,ออนไล,คัดแยก'!AE:AE)</f>
        <v>0</v>
      </c>
      <c r="BM367" s="16">
        <f>SUMIF(เตรียมส่วนผสม!$C:$C,'รับ-จ่าย ประจำวัน'!$B367,เตรียมส่วนผสม!AF:AF)+SUMIF(กวนไส้!$C:$C,'รับ-จ่าย ประจำวัน'!$B367,กวนไส้!AF:AF)+SUMIF(ผลิต1!$C:$C,'รับ-จ่าย ประจำวัน'!$B367,ผลิต1!AF:AF)+SUMIF(ผลิต2!$C:$C,'รับ-จ่าย ประจำวัน'!$B367,ผลิต2!AF:AF)+SUMIF(เส้นแต่งหน้าขนมเค้ก!$C:$C,'รับ-จ่าย ประจำวัน'!$B367,เส้นแต่งหน้าขนมเค้ก!AF:AF)+SUMIF(แพ็ค!$C:$C,'รับ-จ่าย ประจำวัน'!$B367,แพ็ค!AF:AF)+SUMIF(ธุรการ!$C:$C,'รับ-จ่าย ประจำวัน'!$B367,ธุรการ!AF:AF)+SUMIF(เส้นแต่งหน้าขนมปัง!$C:$C,'รับ-จ่าย ประจำวัน'!$B367,เส้นแต่งหน้าขนมปัง!AF:AF)+SUMIF('วางแผนBC,CJ'!$C:$C,'รับ-จ่าย ประจำวัน'!$B367,'วางแผนBC,CJ'!AF:AF)+SUMIF(RD!$C:$C,'รับ-จ่าย ประจำวัน'!$B367,RD!AF:AF)+SUMIF('FG,ออนไล,คัดแยก'!$C:$C,'รับ-จ่าย ประจำวัน'!$B367,'FG,ออนไล,คัดแยก'!AF:AF)</f>
        <v>0</v>
      </c>
      <c r="BN367" s="16">
        <f>SUMIF(เตรียมส่วนผสม!$C:$C,'รับ-จ่าย ประจำวัน'!$B367,เตรียมส่วนผสม!AG:AG)+SUMIF(กวนไส้!$C:$C,'รับ-จ่าย ประจำวัน'!$B367,กวนไส้!AG:AG)+SUMIF(ผลิต1!$C:$C,'รับ-จ่าย ประจำวัน'!$B367,ผลิต1!AG:AG)+SUMIF(ผลิต2!$C:$C,'รับ-จ่าย ประจำวัน'!$B367,ผลิต2!AG:AG)+SUMIF(เส้นแต่งหน้าขนมเค้ก!$C:$C,'รับ-จ่าย ประจำวัน'!$B367,เส้นแต่งหน้าขนมเค้ก!AG:AG)+SUMIF(แพ็ค!$C:$C,'รับ-จ่าย ประจำวัน'!$B367,แพ็ค!AG:AG)+SUMIF(ธุรการ!$C:$C,'รับ-จ่าย ประจำวัน'!$B367,ธุรการ!AG:AG)+SUMIF(เส้นแต่งหน้าขนมปัง!$C:$C,'รับ-จ่าย ประจำวัน'!$B367,เส้นแต่งหน้าขนมปัง!AG:AG)+SUMIF('วางแผนBC,CJ'!$C:$C,'รับ-จ่าย ประจำวัน'!$B367,'วางแผนBC,CJ'!AG:AG)+SUMIF(RD!$C:$C,'รับ-จ่าย ประจำวัน'!$B367,RD!AG:AG)+SUMIF('FG,ออนไล,คัดแยก'!$C:$C,'รับ-จ่าย ประจำวัน'!$B367,'FG,ออนไล,คัดแยก'!AG:AG)</f>
        <v>0</v>
      </c>
      <c r="BO367" s="16">
        <f>SUMIF(เตรียมส่วนผสม!$C:$C,'รับ-จ่าย ประจำวัน'!$B367,เตรียมส่วนผสม!AH:AH)+SUMIF(กวนไส้!$C:$C,'รับ-จ่าย ประจำวัน'!$B367,กวนไส้!AH:AH)+SUMIF(ผลิต1!$C:$C,'รับ-จ่าย ประจำวัน'!$B367,ผลิต1!AH:AH)+SUMIF(ผลิต2!$C:$C,'รับ-จ่าย ประจำวัน'!$B367,ผลิต2!AH:AH)+SUMIF(เส้นแต่งหน้าขนมเค้ก!$C:$C,'รับ-จ่าย ประจำวัน'!$B367,เส้นแต่งหน้าขนมเค้ก!AH:AH)+SUMIF(แพ็ค!$C:$C,'รับ-จ่าย ประจำวัน'!$B367,แพ็ค!AH:AH)+SUMIF(ธุรการ!$C:$C,'รับ-จ่าย ประจำวัน'!$B367,ธุรการ!AH:AH)+SUMIF(เส้นแต่งหน้าขนมปัง!$C:$C,'รับ-จ่าย ประจำวัน'!$B367,เส้นแต่งหน้าขนมปัง!AH:AH)+SUMIF('วางแผนBC,CJ'!$C:$C,'รับ-จ่าย ประจำวัน'!$B367,'วางแผนBC,CJ'!AH:AH)+SUMIF(RD!$C:$C,'รับ-จ่าย ประจำวัน'!$B367,RD!AH:AH)+SUMIF('FG,ออนไล,คัดแยก'!$C:$C,'รับ-จ่าย ประจำวัน'!$B367,'FG,ออนไล,คัดแยก'!AH:AH)</f>
        <v>0</v>
      </c>
      <c r="BP367" s="16">
        <f>SUMIF(เตรียมส่วนผสม!$C:$C,'รับ-จ่าย ประจำวัน'!$B367,เตรียมส่วนผสม!AI:AI)+SUMIF(กวนไส้!$C:$C,'รับ-จ่าย ประจำวัน'!$B367,กวนไส้!AI:AI)+SUMIF(ผลิต1!$C:$C,'รับ-จ่าย ประจำวัน'!$B367,ผลิต1!AI:AI)+SUMIF(ผลิต2!$C:$C,'รับ-จ่าย ประจำวัน'!$B367,ผลิต2!AI:AI)+SUMIF(เส้นแต่งหน้าขนมเค้ก!$C:$C,'รับ-จ่าย ประจำวัน'!$B367,เส้นแต่งหน้าขนมเค้ก!AI:AI)+SUMIF(แพ็ค!$C:$C,'รับ-จ่าย ประจำวัน'!$B367,แพ็ค!AI:AI)+SUMIF(ธุรการ!$C:$C,'รับ-จ่าย ประจำวัน'!$B367,ธุรการ!AI:AI)+SUMIF(เส้นแต่งหน้าขนมปัง!$C:$C,'รับ-จ่าย ประจำวัน'!$B367,เส้นแต่งหน้าขนมปัง!AI:AI)+SUMIF('วางแผนBC,CJ'!$C:$C,'รับ-จ่าย ประจำวัน'!$B367,'วางแผนBC,CJ'!AI:AI)+SUMIF(RD!$C:$C,'รับ-จ่าย ประจำวัน'!$B367,RD!AI:AI)+SUMIF('FG,ออนไล,คัดแยก'!$C:$C,'รับ-จ่าย ประจำวัน'!$B367,'FG,ออนไล,คัดแยก'!AI:AI)</f>
        <v>0</v>
      </c>
      <c r="BQ367" s="16">
        <f>SUMIF(เตรียมส่วนผสม!$C:$C,'รับ-จ่าย ประจำวัน'!$B367,เตรียมส่วนผสม!AJ:AJ)+SUMIF(กวนไส้!$C:$C,'รับ-จ่าย ประจำวัน'!$B367,กวนไส้!AJ:AJ)+SUMIF(ผลิต1!$C:$C,'รับ-จ่าย ประจำวัน'!$B367,ผลิต1!AJ:AJ)+SUMIF(ผลิต2!$C:$C,'รับ-จ่าย ประจำวัน'!$B367,ผลิต2!AJ:AJ)+SUMIF(เส้นแต่งหน้าขนมเค้ก!$C:$C,'รับ-จ่าย ประจำวัน'!$B367,เส้นแต่งหน้าขนมเค้ก!AJ:AJ)+SUMIF(แพ็ค!$C:$C,'รับ-จ่าย ประจำวัน'!$B367,แพ็ค!AJ:AJ)+SUMIF(ธุรการ!$C:$C,'รับ-จ่าย ประจำวัน'!$B367,ธุรการ!AJ:AJ)+SUMIF(เส้นแต่งหน้าขนมปัง!$C:$C,'รับ-จ่าย ประจำวัน'!$B367,เส้นแต่งหน้าขนมปัง!AJ:AJ)+SUMIF('วางแผนBC,CJ'!$C:$C,'รับ-จ่าย ประจำวัน'!$B367,'วางแผนBC,CJ'!AJ:AJ)+SUMIF(RD!$C:$C,'รับ-จ่าย ประจำวัน'!$B367,RD!AJ:AJ)+SUMIF('FG,ออนไล,คัดแยก'!$C:$C,'รับ-จ่าย ประจำวัน'!$B367,'FG,ออนไล,คัดแยก'!AJ:AJ)</f>
        <v>0</v>
      </c>
      <c r="BR367" s="16">
        <f>SUMIF(เตรียมส่วนผสม!$C:$C,'รับ-จ่าย ประจำวัน'!$B367,เตรียมส่วนผสม!AK:AK)+SUMIF(กวนไส้!$C:$C,'รับ-จ่าย ประจำวัน'!$B367,กวนไส้!AK:AK)+SUMIF(ผลิต1!$C:$C,'รับ-จ่าย ประจำวัน'!$B367,ผลิต1!AK:AK)+SUMIF(ผลิต2!$C:$C,'รับ-จ่าย ประจำวัน'!$B367,ผลิต2!AK:AK)+SUMIF(เส้นแต่งหน้าขนมเค้ก!$C:$C,'รับ-จ่าย ประจำวัน'!$B367,เส้นแต่งหน้าขนมเค้ก!AK:AK)+SUMIF(แพ็ค!$C:$C,'รับ-จ่าย ประจำวัน'!$B367,แพ็ค!AK:AK)+SUMIF(ธุรการ!$C:$C,'รับ-จ่าย ประจำวัน'!$B367,ธุรการ!AK:AK)+SUMIF(เส้นแต่งหน้าขนมปัง!$C:$C,'รับ-จ่าย ประจำวัน'!$B367,เส้นแต่งหน้าขนมปัง!AK:AK)+SUMIF('วางแผนBC,CJ'!$C:$C,'รับ-จ่าย ประจำวัน'!$B367,'วางแผนBC,CJ'!AK:AK)+SUMIF(RD!$C:$C,'รับ-จ่าย ประจำวัน'!$B367,RD!AK:AK)+SUMIF('FG,ออนไล,คัดแยก'!$C:$C,'รับ-จ่าย ประจำวัน'!$B367,'FG,ออนไล,คัดแยก'!AK:AK)</f>
        <v>0</v>
      </c>
      <c r="BS367" s="16">
        <f>SUMIF(เตรียมส่วนผสม!$C:$C,'รับ-จ่าย ประจำวัน'!$B367,เตรียมส่วนผสม!AL:AL)+SUMIF(กวนไส้!$C:$C,'รับ-จ่าย ประจำวัน'!$B367,กวนไส้!AL:AL)+SUMIF(ผลิต1!$C:$C,'รับ-จ่าย ประจำวัน'!$B367,ผลิต1!AL:AL)+SUMIF(ผลิต2!$C:$C,'รับ-จ่าย ประจำวัน'!$B367,ผลิต2!AL:AL)+SUMIF(เส้นแต่งหน้าขนมเค้ก!$C:$C,'รับ-จ่าย ประจำวัน'!$B367,เส้นแต่งหน้าขนมเค้ก!AL:AL)+SUMIF(แพ็ค!$C:$C,'รับ-จ่าย ประจำวัน'!$B367,แพ็ค!AL:AL)+SUMIF(ธุรการ!$C:$C,'รับ-จ่าย ประจำวัน'!$B367,ธุรการ!AL:AL)+SUMIF(เส้นแต่งหน้าขนมปัง!$C:$C,'รับ-จ่าย ประจำวัน'!$B367,เส้นแต่งหน้าขนมปัง!AL:AL)+SUMIF('วางแผนBC,CJ'!$C:$C,'รับ-จ่าย ประจำวัน'!$B367,'วางแผนBC,CJ'!AL:AL)+SUMIF(RD!$C:$C,'รับ-จ่าย ประจำวัน'!$B367,RD!AL:AL)+SUMIF('FG,ออนไล,คัดแยก'!$C:$C,'รับ-จ่าย ประจำวัน'!$B367,'FG,ออนไล,คัดแยก'!AL:AL)</f>
        <v>0</v>
      </c>
      <c r="BT367" s="18">
        <f t="shared" si="70"/>
        <v>0</v>
      </c>
      <c r="BU367" s="116">
        <v>2100</v>
      </c>
      <c r="BV367" s="146">
        <f t="shared" si="71"/>
        <v>2100</v>
      </c>
      <c r="BW367" s="183">
        <v>30</v>
      </c>
      <c r="BX367" s="172">
        <f t="shared" si="76"/>
        <v>0</v>
      </c>
      <c r="BY367" s="188" t="e">
        <f t="shared" si="74"/>
        <v>#DIV/0!</v>
      </c>
      <c r="BZ367" s="180" t="e">
        <f t="shared" ca="1" si="73"/>
        <v>#DIV/0!</v>
      </c>
      <c r="CA367" s="97"/>
      <c r="CB367" s="97"/>
      <c r="CC367" s="97"/>
      <c r="CD367" s="97"/>
      <c r="CE367" s="97"/>
      <c r="CF367" s="97"/>
      <c r="CG367" s="97"/>
      <c r="CH367" s="97"/>
      <c r="CI367" s="97"/>
      <c r="CJ367" s="94"/>
      <c r="CK367" s="9">
        <f t="shared" si="75"/>
        <v>0</v>
      </c>
    </row>
    <row r="368" spans="1:89" x14ac:dyDescent="0.5">
      <c r="A368" s="149"/>
      <c r="B368" s="24">
        <v>1020701004</v>
      </c>
      <c r="C368" s="30" t="s">
        <v>1584</v>
      </c>
      <c r="D368" s="177" t="s">
        <v>61</v>
      </c>
      <c r="E368" s="28">
        <v>0</v>
      </c>
      <c r="F368" s="75"/>
      <c r="G368" s="11" t="s">
        <v>62</v>
      </c>
      <c r="H368" s="12">
        <v>35900</v>
      </c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4"/>
      <c r="T368" s="14"/>
      <c r="U368" s="14"/>
      <c r="V368" s="14"/>
      <c r="W368" s="127"/>
      <c r="X368" s="14"/>
      <c r="Y368" s="14"/>
      <c r="Z368" s="14"/>
      <c r="AA368" s="14"/>
      <c r="AB368" s="14"/>
      <c r="AC368" s="14"/>
      <c r="AD368" s="14"/>
      <c r="AE368" s="13"/>
      <c r="AF368" s="13"/>
      <c r="AG368" s="13"/>
      <c r="AH368" s="13"/>
      <c r="AI368" s="14"/>
      <c r="AJ368" s="14"/>
      <c r="AK368" s="14"/>
      <c r="AL368" s="14"/>
      <c r="AM368" s="14"/>
      <c r="AN368" s="15">
        <f t="shared" si="69"/>
        <v>0</v>
      </c>
      <c r="AO368" s="16">
        <f>SUMIF(เตรียมส่วนผสม!$C:$C,'รับ-จ่าย ประจำวัน'!$B368,เตรียมส่วนผสม!H:H)+SUMIF(กวนไส้!$C:$C,'รับ-จ่าย ประจำวัน'!$B368,กวนไส้!H:H)+SUMIF(ผลิต1!$C:$C,'รับ-จ่าย ประจำวัน'!$B368,ผลิต1!H:H)+SUMIF(ผลิต2!$C:$C,'รับ-จ่าย ประจำวัน'!$B368,ผลิต2!H:H)+SUMIF(เส้นแต่งหน้าขนมเค้ก!$C:$C,'รับ-จ่าย ประจำวัน'!$B368,เส้นแต่งหน้าขนมเค้ก!H:H)+SUMIF(แพ็ค!$C:$C,'รับ-จ่าย ประจำวัน'!$B368,แพ็ค!H:H)+SUMIF(ธุรการ!$C:$C,'รับ-จ่าย ประจำวัน'!$B368,ธุรการ!H:H)+SUMIF(เส้นแต่งหน้าขนมปัง!$C:$C,'รับ-จ่าย ประจำวัน'!$B368,เส้นแต่งหน้าขนมปัง!H:H)+SUMIF('วางแผนBC,CJ'!$C:$C,'รับ-จ่าย ประจำวัน'!$B368,'วางแผนBC,CJ'!H:H)+SUMIF(RD!$C:$C,'รับ-จ่าย ประจำวัน'!$B368,RD!H:H)+SUMIF('FG,ออนไล,คัดแยก'!$C:$C,'รับ-จ่าย ประจำวัน'!$B368,'FG,ออนไล,คัดแยก'!H:H)</f>
        <v>50</v>
      </c>
      <c r="AP368" s="16">
        <f>SUMIF(เตรียมส่วนผสม!$C:$C,'รับ-จ่าย ประจำวัน'!$B368,เตรียมส่วนผสม!I:I)+SUMIF(กวนไส้!$C:$C,'รับ-จ่าย ประจำวัน'!$B368,กวนไส้!I:I)+SUMIF(ผลิต1!$C:$C,'รับ-จ่าย ประจำวัน'!$B368,ผลิต1!I:I)+SUMIF(ผลิต2!$C:$C,'รับ-จ่าย ประจำวัน'!$B368,ผลิต2!I:I)+SUMIF(เส้นแต่งหน้าขนมเค้ก!$C:$C,'รับ-จ่าย ประจำวัน'!$B368,เส้นแต่งหน้าขนมเค้ก!I:I)+SUMIF(แพ็ค!$C:$C,'รับ-จ่าย ประจำวัน'!$B368,แพ็ค!I:I)+SUMIF(ธุรการ!$C:$C,'รับ-จ่าย ประจำวัน'!$B368,ธุรการ!I:I)+SUMIF(เส้นแต่งหน้าขนมปัง!$C:$C,'รับ-จ่าย ประจำวัน'!$B368,เส้นแต่งหน้าขนมปัง!I:I)+SUMIF('วางแผนBC,CJ'!$C:$C,'รับ-จ่าย ประจำวัน'!$B368,'วางแผนBC,CJ'!I:I)+SUMIF(RD!$C:$C,'รับ-จ่าย ประจำวัน'!$B368,RD!I:I)+SUMIF('FG,ออนไล,คัดแยก'!$C:$C,'รับ-จ่าย ประจำวัน'!$B368,'FG,ออนไล,คัดแยก'!I:I)</f>
        <v>100</v>
      </c>
      <c r="AQ368" s="16">
        <f>SUMIF(เตรียมส่วนผสม!$C:$C,'รับ-จ่าย ประจำวัน'!$B368,เตรียมส่วนผสม!J:J)+SUMIF(กวนไส้!$C:$C,'รับ-จ่าย ประจำวัน'!$B368,กวนไส้!J:J)+SUMIF(ผลิต1!$C:$C,'รับ-จ่าย ประจำวัน'!$B368,ผลิต1!J:J)+SUMIF(ผลิต2!$C:$C,'รับ-จ่าย ประจำวัน'!$B368,ผลิต2!J:J)+SUMIF(เส้นแต่งหน้าขนมเค้ก!$C:$C,'รับ-จ่าย ประจำวัน'!$B368,เส้นแต่งหน้าขนมเค้ก!J:J)+SUMIF(แพ็ค!$C:$C,'รับ-จ่าย ประจำวัน'!$B368,แพ็ค!J:J)+SUMIF(ธุรการ!$C:$C,'รับ-จ่าย ประจำวัน'!$B368,ธุรการ!J:J)+SUMIF(เส้นแต่งหน้าขนมปัง!$C:$C,'รับ-จ่าย ประจำวัน'!$B368,เส้นแต่งหน้าขนมปัง!J:J)+SUMIF('วางแผนBC,CJ'!$C:$C,'รับ-จ่าย ประจำวัน'!$B368,'วางแผนBC,CJ'!J:J)+SUMIF(RD!$C:$C,'รับ-จ่าย ประจำวัน'!$B368,RD!J:J)+SUMIF('FG,ออนไล,คัดแยก'!$C:$C,'รับ-จ่าย ประจำวัน'!$B368,'FG,ออนไล,คัดแยก'!J:J)</f>
        <v>0</v>
      </c>
      <c r="AR368" s="16">
        <f>SUMIF(เตรียมส่วนผสม!$C:$C,'รับ-จ่าย ประจำวัน'!$B368,เตรียมส่วนผสม!K:K)+SUMIF(กวนไส้!$C:$C,'รับ-จ่าย ประจำวัน'!$B368,กวนไส้!K:K)+SUMIF(ผลิต1!$C:$C,'รับ-จ่าย ประจำวัน'!$B368,ผลิต1!K:K)+SUMIF(ผลิต2!$C:$C,'รับ-จ่าย ประจำวัน'!$B368,ผลิต2!K:K)+SUMIF(เส้นแต่งหน้าขนมเค้ก!$C:$C,'รับ-จ่าย ประจำวัน'!$B368,เส้นแต่งหน้าขนมเค้ก!K:K)+SUMIF(แพ็ค!$C:$C,'รับ-จ่าย ประจำวัน'!$B368,แพ็ค!K:K)+SUMIF(ธุรการ!$C:$C,'รับ-จ่าย ประจำวัน'!$B368,ธุรการ!K:K)+SUMIF(เส้นแต่งหน้าขนมปัง!$C:$C,'รับ-จ่าย ประจำวัน'!$B368,เส้นแต่งหน้าขนมปัง!K:K)+SUMIF('วางแผนBC,CJ'!$C:$C,'รับ-จ่าย ประจำวัน'!$B368,'วางแผนBC,CJ'!K:K)+SUMIF(RD!$C:$C,'รับ-จ่าย ประจำวัน'!$B368,RD!K:K)+SUMIF('FG,ออนไล,คัดแยก'!$C:$C,'รับ-จ่าย ประจำวัน'!$B368,'FG,ออนไล,คัดแยก'!K:K)</f>
        <v>100</v>
      </c>
      <c r="AS368" s="16">
        <f>SUMIF(เตรียมส่วนผสม!$C:$C,'รับ-จ่าย ประจำวัน'!$B368,เตรียมส่วนผสม!L:L)+SUMIF(กวนไส้!$C:$C,'รับ-จ่าย ประจำวัน'!$B368,กวนไส้!L:L)+SUMIF(ผลิต1!$C:$C,'รับ-จ่าย ประจำวัน'!$B368,ผลิต1!L:L)+SUMIF(ผลิต2!$C:$C,'รับ-จ่าย ประจำวัน'!$B368,ผลิต2!L:L)+SUMIF(เส้นแต่งหน้าขนมเค้ก!$C:$C,'รับ-จ่าย ประจำวัน'!$B368,เส้นแต่งหน้าขนมเค้ก!L:L)+SUMIF(แพ็ค!$C:$C,'รับ-จ่าย ประจำวัน'!$B368,แพ็ค!L:L)+SUMIF(ธุรการ!$C:$C,'รับ-จ่าย ประจำวัน'!$B368,ธุรการ!L:L)+SUMIF(เส้นแต่งหน้าขนมปัง!$C:$C,'รับ-จ่าย ประจำวัน'!$B368,เส้นแต่งหน้าขนมปัง!L:L)+SUMIF('วางแผนBC,CJ'!$C:$C,'รับ-จ่าย ประจำวัน'!$B368,'วางแผนBC,CJ'!L:L)+SUMIF(RD!$C:$C,'รับ-จ่าย ประจำวัน'!$B368,RD!L:L)+SUMIF('FG,ออนไล,คัดแยก'!$C:$C,'รับ-จ่าย ประจำวัน'!$B368,'FG,ออนไล,คัดแยก'!L:L)</f>
        <v>0</v>
      </c>
      <c r="AT368" s="16">
        <f>SUMIF(เตรียมส่วนผสม!$C:$C,'รับ-จ่าย ประจำวัน'!$B368,เตรียมส่วนผสม!M:M)+SUMIF(กวนไส้!$C:$C,'รับ-จ่าย ประจำวัน'!$B368,กวนไส้!M:M)+SUMIF(ผลิต1!$C:$C,'รับ-จ่าย ประจำวัน'!$B368,ผลิต1!M:M)+SUMIF(ผลิต2!$C:$C,'รับ-จ่าย ประจำวัน'!$B368,ผลิต2!M:M)+SUMIF(เส้นแต่งหน้าขนมเค้ก!$C:$C,'รับ-จ่าย ประจำวัน'!$B368,เส้นแต่งหน้าขนมเค้ก!M:M)+SUMIF(แพ็ค!$C:$C,'รับ-จ่าย ประจำวัน'!$B368,แพ็ค!M:M)+SUMIF(ธุรการ!$C:$C,'รับ-จ่าย ประจำวัน'!$B368,ธุรการ!M:M)+SUMIF(เส้นแต่งหน้าขนมปัง!$C:$C,'รับ-จ่าย ประจำวัน'!$B368,เส้นแต่งหน้าขนมปัง!M:M)+SUMIF('วางแผนBC,CJ'!$C:$C,'รับ-จ่าย ประจำวัน'!$B368,'วางแผนBC,CJ'!M:M)+SUMIF(RD!$C:$C,'รับ-จ่าย ประจำวัน'!$B368,RD!M:M)+SUMIF('FG,ออนไล,คัดแยก'!$C:$C,'รับ-จ่าย ประจำวัน'!$B368,'FG,ออนไล,คัดแยก'!M:M)</f>
        <v>0</v>
      </c>
      <c r="AU368" s="16">
        <f>SUMIF(เตรียมส่วนผสม!$C:$C,'รับ-จ่าย ประจำวัน'!$B368,เตรียมส่วนผสม!N:N)+SUMIF(กวนไส้!$C:$C,'รับ-จ่าย ประจำวัน'!$B368,กวนไส้!N:N)+SUMIF(ผลิต1!$C:$C,'รับ-จ่าย ประจำวัน'!$B368,ผลิต1!N:N)+SUMIF(ผลิต2!$C:$C,'รับ-จ่าย ประจำวัน'!$B368,ผลิต2!N:N)+SUMIF(เส้นแต่งหน้าขนมเค้ก!$C:$C,'รับ-จ่าย ประจำวัน'!$B368,เส้นแต่งหน้าขนมเค้ก!N:N)+SUMIF(แพ็ค!$C:$C,'รับ-จ่าย ประจำวัน'!$B368,แพ็ค!N:N)+SUMIF(ธุรการ!$C:$C,'รับ-จ่าย ประจำวัน'!$B368,ธุรการ!N:N)+SUMIF(เส้นแต่งหน้าขนมปัง!$C:$C,'รับ-จ่าย ประจำวัน'!$B368,เส้นแต่งหน้าขนมปัง!N:N)+SUMIF('วางแผนBC,CJ'!$C:$C,'รับ-จ่าย ประจำวัน'!$B368,'วางแผนBC,CJ'!N:N)+SUMIF(RD!$C:$C,'รับ-จ่าย ประจำวัน'!$B368,RD!N:N)+SUMIF('FG,ออนไล,คัดแยก'!$C:$C,'รับ-จ่าย ประจำวัน'!$B368,'FG,ออนไล,คัดแยก'!N:N)</f>
        <v>100</v>
      </c>
      <c r="AV368" s="16">
        <f>SUMIF(เตรียมส่วนผสม!$C:$C,'รับ-จ่าย ประจำวัน'!$B368,เตรียมส่วนผสม!O:O)+SUMIF(กวนไส้!$C:$C,'รับ-จ่าย ประจำวัน'!$B368,กวนไส้!O:O)+SUMIF(ผลิต1!$C:$C,'รับ-จ่าย ประจำวัน'!$B368,ผลิต1!O:O)+SUMIF(ผลิต2!$C:$C,'รับ-จ่าย ประจำวัน'!$B368,ผลิต2!O:O)+SUMIF(เส้นแต่งหน้าขนมเค้ก!$C:$C,'รับ-จ่าย ประจำวัน'!$B368,เส้นแต่งหน้าขนมเค้ก!O:O)+SUMIF(แพ็ค!$C:$C,'รับ-จ่าย ประจำวัน'!$B368,แพ็ค!O:O)+SUMIF(ธุรการ!$C:$C,'รับ-จ่าย ประจำวัน'!$B368,ธุรการ!O:O)+SUMIF(เส้นแต่งหน้าขนมปัง!$C:$C,'รับ-จ่าย ประจำวัน'!$B368,เส้นแต่งหน้าขนมปัง!O:O)+SUMIF('วางแผนBC,CJ'!$C:$C,'รับ-จ่าย ประจำวัน'!$B368,'วางแผนBC,CJ'!O:O)+SUMIF(RD!$C:$C,'รับ-จ่าย ประจำวัน'!$B368,RD!O:O)+SUMIF('FG,ออนไล,คัดแยก'!$C:$C,'รับ-จ่าย ประจำวัน'!$B368,'FG,ออนไล,คัดแยก'!O:O)</f>
        <v>50</v>
      </c>
      <c r="AW368" s="16">
        <f>SUMIF(เตรียมส่วนผสม!$C:$C,'รับ-จ่าย ประจำวัน'!$B368,เตรียมส่วนผสม!P:P)+SUMIF(กวนไส้!$C:$C,'รับ-จ่าย ประจำวัน'!$B368,กวนไส้!P:P)+SUMIF(ผลิต1!$C:$C,'รับ-จ่าย ประจำวัน'!$B368,ผลิต1!P:P)+SUMIF(ผลิต2!$C:$C,'รับ-จ่าย ประจำวัน'!$B368,ผลิต2!P:P)+SUMIF(เส้นแต่งหน้าขนมเค้ก!$C:$C,'รับ-จ่าย ประจำวัน'!$B368,เส้นแต่งหน้าขนมเค้ก!P:P)+SUMIF(แพ็ค!$C:$C,'รับ-จ่าย ประจำวัน'!$B368,แพ็ค!P:P)+SUMIF(ธุรการ!$C:$C,'รับ-จ่าย ประจำวัน'!$B368,ธุรการ!P:P)+SUMIF(เส้นแต่งหน้าขนมปัง!$C:$C,'รับ-จ่าย ประจำวัน'!$B368,เส้นแต่งหน้าขนมปัง!P:P)+SUMIF('วางแผนBC,CJ'!$C:$C,'รับ-จ่าย ประจำวัน'!$B368,'วางแผนBC,CJ'!P:P)+SUMIF(RD!$C:$C,'รับ-จ่าย ประจำวัน'!$B368,RD!P:P)+SUMIF('FG,ออนไล,คัดแยก'!$C:$C,'รับ-จ่าย ประจำวัน'!$B368,'FG,ออนไล,คัดแยก'!P:P)</f>
        <v>50</v>
      </c>
      <c r="AX368" s="16">
        <f>SUMIF(เตรียมส่วนผสม!$C:$C,'รับ-จ่าย ประจำวัน'!$B368,เตรียมส่วนผสม!Q:Q)+SUMIF(กวนไส้!$C:$C,'รับ-จ่าย ประจำวัน'!$B368,กวนไส้!Q:Q)+SUMIF(ผลิต1!$C:$C,'รับ-จ่าย ประจำวัน'!$B368,ผลิต1!Q:Q)+SUMIF(ผลิต2!$C:$C,'รับ-จ่าย ประจำวัน'!$B368,ผลิต2!Q:Q)+SUMIF(เส้นแต่งหน้าขนมเค้ก!$C:$C,'รับ-จ่าย ประจำวัน'!$B368,เส้นแต่งหน้าขนมเค้ก!Q:Q)+SUMIF(แพ็ค!$C:$C,'รับ-จ่าย ประจำวัน'!$B368,แพ็ค!Q:Q)+SUMIF(ธุรการ!$C:$C,'รับ-จ่าย ประจำวัน'!$B368,ธุรการ!Q:Q)+SUMIF(เส้นแต่งหน้าขนมปัง!$C:$C,'รับ-จ่าย ประจำวัน'!$B368,เส้นแต่งหน้าขนมปัง!Q:Q)+SUMIF('วางแผนBC,CJ'!$C:$C,'รับ-จ่าย ประจำวัน'!$B368,'วางแผนBC,CJ'!Q:Q)+SUMIF(RD!$C:$C,'รับ-จ่าย ประจำวัน'!$B368,RD!Q:Q)+SUMIF('FG,ออนไล,คัดแยก'!$C:$C,'รับ-จ่าย ประจำวัน'!$B368,'FG,ออนไล,คัดแยก'!Q:Q)</f>
        <v>50</v>
      </c>
      <c r="AY368" s="16">
        <f>SUMIF(เตรียมส่วนผสม!$C:$C,'รับ-จ่าย ประจำวัน'!$B368,เตรียมส่วนผสม!R:R)+SUMIF(กวนไส้!$C:$C,'รับ-จ่าย ประจำวัน'!$B368,กวนไส้!R:R)+SUMIF(ผลิต1!$C:$C,'รับ-จ่าย ประจำวัน'!$B368,ผลิต1!R:R)+SUMIF(ผลิต2!$C:$C,'รับ-จ่าย ประจำวัน'!$B368,ผลิต2!R:R)+SUMIF(เส้นแต่งหน้าขนมเค้ก!$C:$C,'รับ-จ่าย ประจำวัน'!$B368,เส้นแต่งหน้าขนมเค้ก!R:R)+SUMIF(แพ็ค!$C:$C,'รับ-จ่าย ประจำวัน'!$B368,แพ็ค!R:R)+SUMIF(ธุรการ!$C:$C,'รับ-จ่าย ประจำวัน'!$B368,ธุรการ!R:R)+SUMIF(เส้นแต่งหน้าขนมปัง!$C:$C,'รับ-จ่าย ประจำวัน'!$B368,เส้นแต่งหน้าขนมปัง!R:R)+SUMIF('วางแผนBC,CJ'!$C:$C,'รับ-จ่าย ประจำวัน'!$B368,'วางแผนBC,CJ'!R:R)+SUMIF(RD!$C:$C,'รับ-จ่าย ประจำวัน'!$B368,RD!R:R)+SUMIF('FG,ออนไล,คัดแยก'!$C:$C,'รับ-จ่าย ประจำวัน'!$B368,'FG,ออนไล,คัดแยก'!R:R)</f>
        <v>0</v>
      </c>
      <c r="AZ368" s="16">
        <f>SUMIF(เตรียมส่วนผสม!$C:$C,'รับ-จ่าย ประจำวัน'!$B368,เตรียมส่วนผสม!S:S)+SUMIF(กวนไส้!$C:$C,'รับ-จ่าย ประจำวัน'!$B368,กวนไส้!S:S)+SUMIF(ผลิต1!$C:$C,'รับ-จ่าย ประจำวัน'!$B368,ผลิต1!S:S)+SUMIF(ผลิต2!$C:$C,'รับ-จ่าย ประจำวัน'!$B368,ผลิต2!S:S)+SUMIF(เส้นแต่งหน้าขนมเค้ก!$C:$C,'รับ-จ่าย ประจำวัน'!$B368,เส้นแต่งหน้าขนมเค้ก!S:S)+SUMIF(แพ็ค!$C:$C,'รับ-จ่าย ประจำวัน'!$B368,แพ็ค!S:S)+SUMIF(ธุรการ!$C:$C,'รับ-จ่าย ประจำวัน'!$B368,ธุรการ!S:S)+SUMIF(เส้นแต่งหน้าขนมปัง!$C:$C,'รับ-จ่าย ประจำวัน'!$B368,เส้นแต่งหน้าขนมปัง!S:S)+SUMIF('วางแผนBC,CJ'!$C:$C,'รับ-จ่าย ประจำวัน'!$B368,'วางแผนBC,CJ'!S:S)+SUMIF(RD!$C:$C,'รับ-จ่าย ประจำวัน'!$B368,RD!S:S)+SUMIF('FG,ออนไล,คัดแยก'!$C:$C,'รับ-จ่าย ประจำวัน'!$B368,'FG,ออนไล,คัดแยก'!S:S)</f>
        <v>50</v>
      </c>
      <c r="BA368" s="16">
        <f>SUMIF(เตรียมส่วนผสม!$C:$C,'รับ-จ่าย ประจำวัน'!$B368,เตรียมส่วนผสม!T:T)+SUMIF(กวนไส้!$C:$C,'รับ-จ่าย ประจำวัน'!$B368,กวนไส้!T:T)+SUMIF(ผลิต1!$C:$C,'รับ-จ่าย ประจำวัน'!$B368,ผลิต1!T:T)+SUMIF(ผลิต2!$C:$C,'รับ-จ่าย ประจำวัน'!$B368,ผลิต2!T:T)+SUMIF(เส้นแต่งหน้าขนมเค้ก!$C:$C,'รับ-จ่าย ประจำวัน'!$B368,เส้นแต่งหน้าขนมเค้ก!T:T)+SUMIF(แพ็ค!$C:$C,'รับ-จ่าย ประจำวัน'!$B368,แพ็ค!T:T)+SUMIF(ธุรการ!$C:$C,'รับ-จ่าย ประจำวัน'!$B368,ธุรการ!T:T)+SUMIF(เส้นแต่งหน้าขนมปัง!$C:$C,'รับ-จ่าย ประจำวัน'!$B368,เส้นแต่งหน้าขนมปัง!T:T)+SUMIF('วางแผนBC,CJ'!$C:$C,'รับ-จ่าย ประจำวัน'!$B368,'วางแผนBC,CJ'!T:T)+SUMIF(RD!$C:$C,'รับ-จ่าย ประจำวัน'!$B368,RD!T:T)+SUMIF('FG,ออนไล,คัดแยก'!$C:$C,'รับ-จ่าย ประจำวัน'!$B368,'FG,ออนไล,คัดแยก'!T:T)</f>
        <v>0</v>
      </c>
      <c r="BB368" s="16">
        <f>SUMIF(เตรียมส่วนผสม!$C:$C,'รับ-จ่าย ประจำวัน'!$B368,เตรียมส่วนผสม!U:U)+SUMIF(กวนไส้!$C:$C,'รับ-จ่าย ประจำวัน'!$B368,กวนไส้!U:U)+SUMIF(ผลิต1!$C:$C,'รับ-จ่าย ประจำวัน'!$B368,ผลิต1!U:U)+SUMIF(ผลิต2!$C:$C,'รับ-จ่าย ประจำวัน'!$B368,ผลิต2!U:U)+SUMIF(เส้นแต่งหน้าขนมเค้ก!$C:$C,'รับ-จ่าย ประจำวัน'!$B368,เส้นแต่งหน้าขนมเค้ก!U:U)+SUMIF(แพ็ค!$C:$C,'รับ-จ่าย ประจำวัน'!$B368,แพ็ค!U:U)+SUMIF(ธุรการ!$C:$C,'รับ-จ่าย ประจำวัน'!$B368,ธุรการ!U:U)+SUMIF(เส้นแต่งหน้าขนมปัง!$C:$C,'รับ-จ่าย ประจำวัน'!$B368,เส้นแต่งหน้าขนมปัง!U:U)+SUMIF('วางแผนBC,CJ'!$C:$C,'รับ-จ่าย ประจำวัน'!$B368,'วางแผนBC,CJ'!U:U)+SUMIF(RD!$C:$C,'รับ-จ่าย ประจำวัน'!$B368,RD!U:U)+SUMIF('FG,ออนไล,คัดแยก'!$C:$C,'รับ-จ่าย ประจำวัน'!$B368,'FG,ออนไล,คัดแยก'!U:U)</f>
        <v>100</v>
      </c>
      <c r="BC368" s="16">
        <f>SUMIF(เตรียมส่วนผสม!$C:$C,'รับ-จ่าย ประจำวัน'!$B368,เตรียมส่วนผสม!V:V)+SUMIF(กวนไส้!$C:$C,'รับ-จ่าย ประจำวัน'!$B368,กวนไส้!V:V)+SUMIF(ผลิต1!$C:$C,'รับ-จ่าย ประจำวัน'!$B368,ผลิต1!V:V)+SUMIF(ผลิต2!$C:$C,'รับ-จ่าย ประจำวัน'!$B368,ผลิต2!V:V)+SUMIF(เส้นแต่งหน้าขนมเค้ก!$C:$C,'รับ-จ่าย ประจำวัน'!$B368,เส้นแต่งหน้าขนมเค้ก!V:V)+SUMIF(แพ็ค!$C:$C,'รับ-จ่าย ประจำวัน'!$B368,แพ็ค!V:V)+SUMIF(ธุรการ!$C:$C,'รับ-จ่าย ประจำวัน'!$B368,ธุรการ!V:V)+SUMIF(เส้นแต่งหน้าขนมปัง!$C:$C,'รับ-จ่าย ประจำวัน'!$B368,เส้นแต่งหน้าขนมปัง!V:V)+SUMIF('วางแผนBC,CJ'!$C:$C,'รับ-จ่าย ประจำวัน'!$B368,'วางแผนBC,CJ'!V:V)+SUMIF(RD!$C:$C,'รับ-จ่าย ประจำวัน'!$B368,RD!V:V)+SUMIF('FG,ออนไล,คัดแยก'!$C:$C,'รับ-จ่าย ประจำวัน'!$B368,'FG,ออนไล,คัดแยก'!V:V)</f>
        <v>0</v>
      </c>
      <c r="BD368" s="16">
        <f>SUMIF(เตรียมส่วนผสม!$C:$C,'รับ-จ่าย ประจำวัน'!$B368,เตรียมส่วนผสม!W:W)+SUMIF(กวนไส้!$C:$C,'รับ-จ่าย ประจำวัน'!$B368,กวนไส้!W:W)+SUMIF(ผลิต1!$C:$C,'รับ-จ่าย ประจำวัน'!$B368,ผลิต1!W:W)+SUMIF(ผลิต2!$C:$C,'รับ-จ่าย ประจำวัน'!$B368,ผลิต2!W:W)+SUMIF(เส้นแต่งหน้าขนมเค้ก!$C:$C,'รับ-จ่าย ประจำวัน'!$B368,เส้นแต่งหน้าขนมเค้ก!W:W)+SUMIF(แพ็ค!$C:$C,'รับ-จ่าย ประจำวัน'!$B368,แพ็ค!W:W)+SUMIF(ธุรการ!$C:$C,'รับ-จ่าย ประจำวัน'!$B368,ธุรการ!W:W)+SUMIF(เส้นแต่งหน้าขนมปัง!$C:$C,'รับ-จ่าย ประจำวัน'!$B368,เส้นแต่งหน้าขนมปัง!W:W)+SUMIF('วางแผนBC,CJ'!$C:$C,'รับ-จ่าย ประจำวัน'!$B368,'วางแผนBC,CJ'!W:W)+SUMIF(RD!$C:$C,'รับ-จ่าย ประจำวัน'!$B368,RD!W:W)+SUMIF('FG,ออนไล,คัดแยก'!$C:$C,'รับ-จ่าย ประจำวัน'!$B368,'FG,ออนไล,คัดแยก'!W:W)</f>
        <v>250</v>
      </c>
      <c r="BE368" s="16">
        <f>SUMIF(เตรียมส่วนผสม!$C:$C,'รับ-จ่าย ประจำวัน'!$B368,เตรียมส่วนผสม!X:X)+SUMIF(กวนไส้!$C:$C,'รับ-จ่าย ประจำวัน'!$B368,กวนไส้!X:X)+SUMIF(ผลิต1!$C:$C,'รับ-จ่าย ประจำวัน'!$B368,ผลิต1!X:X)+SUMIF(ผลิต2!$C:$C,'รับ-จ่าย ประจำวัน'!$B368,ผลิต2!X:X)+SUMIF(เส้นแต่งหน้าขนมเค้ก!$C:$C,'รับ-จ่าย ประจำวัน'!$B368,เส้นแต่งหน้าขนมเค้ก!X:X)+SUMIF(แพ็ค!$C:$C,'รับ-จ่าย ประจำวัน'!$B368,แพ็ค!X:X)+SUMIF(ธุรการ!$C:$C,'รับ-จ่าย ประจำวัน'!$B368,ธุรการ!X:X)+SUMIF(เส้นแต่งหน้าขนมปัง!$C:$C,'รับ-จ่าย ประจำวัน'!$B368,เส้นแต่งหน้าขนมปัง!X:X)+SUMIF('วางแผนBC,CJ'!$C:$C,'รับ-จ่าย ประจำวัน'!$B368,'วางแผนBC,CJ'!X:X)+SUMIF(RD!$C:$C,'รับ-จ่าย ประจำวัน'!$B368,RD!X:X)+SUMIF('FG,ออนไล,คัดแยก'!$C:$C,'รับ-จ่าย ประจำวัน'!$B368,'FG,ออนไล,คัดแยก'!X:X)</f>
        <v>0</v>
      </c>
      <c r="BF368" s="16">
        <f>SUMIF(เตรียมส่วนผสม!$C:$C,'รับ-จ่าย ประจำวัน'!$B368,เตรียมส่วนผสม!Y:Y)+SUMIF(กวนไส้!$C:$C,'รับ-จ่าย ประจำวัน'!$B368,กวนไส้!Y:Y)+SUMIF(ผลิต1!$C:$C,'รับ-จ่าย ประจำวัน'!$B368,ผลิต1!Y:Y)+SUMIF(ผลิต2!$C:$C,'รับ-จ่าย ประจำวัน'!$B368,ผลิต2!Y:Y)+SUMIF(เส้นแต่งหน้าขนมเค้ก!$C:$C,'รับ-จ่าย ประจำวัน'!$B368,เส้นแต่งหน้าขนมเค้ก!Y:Y)+SUMIF(แพ็ค!$C:$C,'รับ-จ่าย ประจำวัน'!$B368,แพ็ค!Y:Y)+SUMIF(ธุรการ!$C:$C,'รับ-จ่าย ประจำวัน'!$B368,ธุรการ!Y:Y)+SUMIF(เส้นแต่งหน้าขนมปัง!$C:$C,'รับ-จ่าย ประจำวัน'!$B368,เส้นแต่งหน้าขนมปัง!Y:Y)+SUMIF('วางแผนBC,CJ'!$C:$C,'รับ-จ่าย ประจำวัน'!$B368,'วางแผนBC,CJ'!Y:Y)+SUMIF(RD!$C:$C,'รับ-จ่าย ประจำวัน'!$B368,RD!Y:Y)+SUMIF('FG,ออนไล,คัดแยก'!$C:$C,'รับ-จ่าย ประจำวัน'!$B368,'FG,ออนไล,คัดแยก'!Y:Y)</f>
        <v>50</v>
      </c>
      <c r="BG368" s="16">
        <f>SUMIF(เตรียมส่วนผสม!$C:$C,'รับ-จ่าย ประจำวัน'!$B368,เตรียมส่วนผสม!Z:Z)+SUMIF(กวนไส้!$C:$C,'รับ-จ่าย ประจำวัน'!$B368,กวนไส้!Z:Z)+SUMIF(ผลิต1!$C:$C,'รับ-จ่าย ประจำวัน'!$B368,ผลิต1!Z:Z)+SUMIF(ผลิต2!$C:$C,'รับ-จ่าย ประจำวัน'!$B368,ผลิต2!Z:Z)+SUMIF(เส้นแต่งหน้าขนมเค้ก!$C:$C,'รับ-จ่าย ประจำวัน'!$B368,เส้นแต่งหน้าขนมเค้ก!Z:Z)+SUMIF(แพ็ค!$C:$C,'รับ-จ่าย ประจำวัน'!$B368,แพ็ค!Z:Z)+SUMIF(ธุรการ!$C:$C,'รับ-จ่าย ประจำวัน'!$B368,ธุรการ!Z:Z)+SUMIF(เส้นแต่งหน้าขนมปัง!$C:$C,'รับ-จ่าย ประจำวัน'!$B368,เส้นแต่งหน้าขนมปัง!Z:Z)+SUMIF('วางแผนBC,CJ'!$C:$C,'รับ-จ่าย ประจำวัน'!$B368,'วางแผนBC,CJ'!Z:Z)+SUMIF(RD!$C:$C,'รับ-จ่าย ประจำวัน'!$B368,RD!Z:Z)+SUMIF('FG,ออนไล,คัดแยก'!$C:$C,'รับ-จ่าย ประจำวัน'!$B368,'FG,ออนไล,คัดแยก'!Z:Z)</f>
        <v>100</v>
      </c>
      <c r="BH368" s="16">
        <f>SUMIF(เตรียมส่วนผสม!$C:$C,'รับ-จ่าย ประจำวัน'!$B368,เตรียมส่วนผสม!AA:AA)+SUMIF(กวนไส้!$C:$C,'รับ-จ่าย ประจำวัน'!$B368,กวนไส้!AA:AA)+SUMIF(ผลิต1!$C:$C,'รับ-จ่าย ประจำวัน'!$B368,ผลิต1!AA:AA)+SUMIF(ผลิต2!$C:$C,'รับ-จ่าย ประจำวัน'!$B368,ผลิต2!AA:AA)+SUMIF(เส้นแต่งหน้าขนมเค้ก!$C:$C,'รับ-จ่าย ประจำวัน'!$B368,เส้นแต่งหน้าขนมเค้ก!AA:AA)+SUMIF(แพ็ค!$C:$C,'รับ-จ่าย ประจำวัน'!$B368,แพ็ค!AA:AA)+SUMIF(ธุรการ!$C:$C,'รับ-จ่าย ประจำวัน'!$B368,ธุรการ!AA:AA)+SUMIF(เส้นแต่งหน้าขนมปัง!$C:$C,'รับ-จ่าย ประจำวัน'!$B368,เส้นแต่งหน้าขนมปัง!AA:AA)+SUMIF('วางแผนBC,CJ'!$C:$C,'รับ-จ่าย ประจำวัน'!$B368,'วางแผนBC,CJ'!AA:AA)+SUMIF(RD!$C:$C,'รับ-จ่าย ประจำวัน'!$B368,RD!AA:AA)+SUMIF('FG,ออนไล,คัดแยก'!$C:$C,'รับ-จ่าย ประจำวัน'!$B368,'FG,ออนไล,คัดแยก'!AA:AA)</f>
        <v>0</v>
      </c>
      <c r="BI368" s="16">
        <f>SUMIF(เตรียมส่วนผสม!$C:$C,'รับ-จ่าย ประจำวัน'!$B368,เตรียมส่วนผสม!AB:AB)+SUMIF(กวนไส้!$C:$C,'รับ-จ่าย ประจำวัน'!$B368,กวนไส้!AB:AB)+SUMIF(ผลิต1!$C:$C,'รับ-จ่าย ประจำวัน'!$B368,ผลิต1!AB:AB)+SUMIF(ผลิต2!$C:$C,'รับ-จ่าย ประจำวัน'!$B368,ผลิต2!AB:AB)+SUMIF(เส้นแต่งหน้าขนมเค้ก!$C:$C,'รับ-จ่าย ประจำวัน'!$B368,เส้นแต่งหน้าขนมเค้ก!AB:AB)+SUMIF(แพ็ค!$C:$C,'รับ-จ่าย ประจำวัน'!$B368,แพ็ค!AB:AB)+SUMIF(ธุรการ!$C:$C,'รับ-จ่าย ประจำวัน'!$B368,ธุรการ!AB:AB)+SUMIF(เส้นแต่งหน้าขนมปัง!$C:$C,'รับ-จ่าย ประจำวัน'!$B368,เส้นแต่งหน้าขนมปัง!AB:AB)+SUMIF('วางแผนBC,CJ'!$C:$C,'รับ-จ่าย ประจำวัน'!$B368,'วางแผนBC,CJ'!AB:AB)+SUMIF(RD!$C:$C,'รับ-จ่าย ประจำวัน'!$B368,RD!AB:AB)+SUMIF('FG,ออนไล,คัดแยก'!$C:$C,'รับ-จ่าย ประจำวัน'!$B368,'FG,ออนไล,คัดแยก'!AB:AB)</f>
        <v>100</v>
      </c>
      <c r="BJ368" s="16">
        <f>SUMIF(เตรียมส่วนผสม!$C:$C,'รับ-จ่าย ประจำวัน'!$B368,เตรียมส่วนผสม!AC:AC)+SUMIF(กวนไส้!$C:$C,'รับ-จ่าย ประจำวัน'!$B368,กวนไส้!AC:AC)+SUMIF(ผลิต1!$C:$C,'รับ-จ่าย ประจำวัน'!$B368,ผลิต1!AC:AC)+SUMIF(ผลิต2!$C:$C,'รับ-จ่าย ประจำวัน'!$B368,ผลิต2!AC:AC)+SUMIF(เส้นแต่งหน้าขนมเค้ก!$C:$C,'รับ-จ่าย ประจำวัน'!$B368,เส้นแต่งหน้าขนมเค้ก!AC:AC)+SUMIF(แพ็ค!$C:$C,'รับ-จ่าย ประจำวัน'!$B368,แพ็ค!AC:AC)+SUMIF(ธุรการ!$C:$C,'รับ-จ่าย ประจำวัน'!$B368,ธุรการ!AC:AC)+SUMIF(เส้นแต่งหน้าขนมปัง!$C:$C,'รับ-จ่าย ประจำวัน'!$B368,เส้นแต่งหน้าขนมปัง!AC:AC)+SUMIF('วางแผนBC,CJ'!$C:$C,'รับ-จ่าย ประจำวัน'!$B368,'วางแผนBC,CJ'!AC:AC)+SUMIF(RD!$C:$C,'รับ-จ่าย ประจำวัน'!$B368,RD!AC:AC)+SUMIF('FG,ออนไล,คัดแยก'!$C:$C,'รับ-จ่าย ประจำวัน'!$B368,'FG,ออนไล,คัดแยก'!AC:AC)</f>
        <v>0</v>
      </c>
      <c r="BK368" s="16">
        <f>SUMIF(เตรียมส่วนผสม!$C:$C,'รับ-จ่าย ประจำวัน'!$B368,เตรียมส่วนผสม!AD:AD)+SUMIF(กวนไส้!$C:$C,'รับ-จ่าย ประจำวัน'!$B368,กวนไส้!AD:AD)+SUMIF(ผลิต1!$C:$C,'รับ-จ่าย ประจำวัน'!$B368,ผลิต1!AD:AD)+SUMIF(ผลิต2!$C:$C,'รับ-จ่าย ประจำวัน'!$B368,ผลิต2!AD:AD)+SUMIF(เส้นแต่งหน้าขนมเค้ก!$C:$C,'รับ-จ่าย ประจำวัน'!$B368,เส้นแต่งหน้าขนมเค้ก!AD:AD)+SUMIF(แพ็ค!$C:$C,'รับ-จ่าย ประจำวัน'!$B368,แพ็ค!AD:AD)+SUMIF(ธุรการ!$C:$C,'รับ-จ่าย ประจำวัน'!$B368,ธุรการ!AD:AD)+SUMIF(เส้นแต่งหน้าขนมปัง!$C:$C,'รับ-จ่าย ประจำวัน'!$B368,เส้นแต่งหน้าขนมปัง!AD:AD)+SUMIF('วางแผนBC,CJ'!$C:$C,'รับ-จ่าย ประจำวัน'!$B368,'วางแผนBC,CJ'!AD:AD)+SUMIF(RD!$C:$C,'รับ-จ่าย ประจำวัน'!$B368,RD!AD:AD)+SUMIF('FG,ออนไล,คัดแยก'!$C:$C,'รับ-จ่าย ประจำวัน'!$B368,'FG,ออนไล,คัดแยก'!AD:AD)</f>
        <v>0</v>
      </c>
      <c r="BL368" s="16">
        <f>SUMIF(เตรียมส่วนผสม!$C:$C,'รับ-จ่าย ประจำวัน'!$B368,เตรียมส่วนผสม!AE:AE)+SUMIF(กวนไส้!$C:$C,'รับ-จ่าย ประจำวัน'!$B368,กวนไส้!AE:AE)+SUMIF(ผลิต1!$C:$C,'รับ-จ่าย ประจำวัน'!$B368,ผลิต1!AE:AE)+SUMIF(ผลิต2!$C:$C,'รับ-จ่าย ประจำวัน'!$B368,ผลิต2!AE:AE)+SUMIF(เส้นแต่งหน้าขนมเค้ก!$C:$C,'รับ-จ่าย ประจำวัน'!$B368,เส้นแต่งหน้าขนมเค้ก!AE:AE)+SUMIF(แพ็ค!$C:$C,'รับ-จ่าย ประจำวัน'!$B368,แพ็ค!AE:AE)+SUMIF(ธุรการ!$C:$C,'รับ-จ่าย ประจำวัน'!$B368,ธุรการ!AE:AE)+SUMIF(เส้นแต่งหน้าขนมปัง!$C:$C,'รับ-จ่าย ประจำวัน'!$B368,เส้นแต่งหน้าขนมปัง!AE:AE)+SUMIF('วางแผนBC,CJ'!$C:$C,'รับ-จ่าย ประจำวัน'!$B368,'วางแผนBC,CJ'!AE:AE)+SUMIF(RD!$C:$C,'รับ-จ่าย ประจำวัน'!$B368,RD!AE:AE)+SUMIF('FG,ออนไล,คัดแยก'!$C:$C,'รับ-จ่าย ประจำวัน'!$B368,'FG,ออนไล,คัดแยก'!AE:AE)</f>
        <v>100</v>
      </c>
      <c r="BM368" s="16">
        <f>SUMIF(เตรียมส่วนผสม!$C:$C,'รับ-จ่าย ประจำวัน'!$B368,เตรียมส่วนผสม!AF:AF)+SUMIF(กวนไส้!$C:$C,'รับ-จ่าย ประจำวัน'!$B368,กวนไส้!AF:AF)+SUMIF(ผลิต1!$C:$C,'รับ-จ่าย ประจำวัน'!$B368,ผลิต1!AF:AF)+SUMIF(ผลิต2!$C:$C,'รับ-จ่าย ประจำวัน'!$B368,ผลิต2!AF:AF)+SUMIF(เส้นแต่งหน้าขนมเค้ก!$C:$C,'รับ-จ่าย ประจำวัน'!$B368,เส้นแต่งหน้าขนมเค้ก!AF:AF)+SUMIF(แพ็ค!$C:$C,'รับ-จ่าย ประจำวัน'!$B368,แพ็ค!AF:AF)+SUMIF(ธุรการ!$C:$C,'รับ-จ่าย ประจำวัน'!$B368,ธุรการ!AF:AF)+SUMIF(เส้นแต่งหน้าขนมปัง!$C:$C,'รับ-จ่าย ประจำวัน'!$B368,เส้นแต่งหน้าขนมปัง!AF:AF)+SUMIF('วางแผนBC,CJ'!$C:$C,'รับ-จ่าย ประจำวัน'!$B368,'วางแผนBC,CJ'!AF:AF)+SUMIF(RD!$C:$C,'รับ-จ่าย ประจำวัน'!$B368,RD!AF:AF)+SUMIF('FG,ออนไล,คัดแยก'!$C:$C,'รับ-จ่าย ประจำวัน'!$B368,'FG,ออนไล,คัดแยก'!AF:AF)</f>
        <v>50</v>
      </c>
      <c r="BN368" s="16">
        <f>SUMIF(เตรียมส่วนผสม!$C:$C,'รับ-จ่าย ประจำวัน'!$B368,เตรียมส่วนผสม!AG:AG)+SUMIF(กวนไส้!$C:$C,'รับ-จ่าย ประจำวัน'!$B368,กวนไส้!AG:AG)+SUMIF(ผลิต1!$C:$C,'รับ-จ่าย ประจำวัน'!$B368,ผลิต1!AG:AG)+SUMIF(ผลิต2!$C:$C,'รับ-จ่าย ประจำวัน'!$B368,ผลิต2!AG:AG)+SUMIF(เส้นแต่งหน้าขนมเค้ก!$C:$C,'รับ-จ่าย ประจำวัน'!$B368,เส้นแต่งหน้าขนมเค้ก!AG:AG)+SUMIF(แพ็ค!$C:$C,'รับ-จ่าย ประจำวัน'!$B368,แพ็ค!AG:AG)+SUMIF(ธุรการ!$C:$C,'รับ-จ่าย ประจำวัน'!$B368,ธุรการ!AG:AG)+SUMIF(เส้นแต่งหน้าขนมปัง!$C:$C,'รับ-จ่าย ประจำวัน'!$B368,เส้นแต่งหน้าขนมปัง!AG:AG)+SUMIF('วางแผนBC,CJ'!$C:$C,'รับ-จ่าย ประจำวัน'!$B368,'วางแผนBC,CJ'!AG:AG)+SUMIF(RD!$C:$C,'รับ-จ่าย ประจำวัน'!$B368,RD!AG:AG)+SUMIF('FG,ออนไล,คัดแยก'!$C:$C,'รับ-จ่าย ประจำวัน'!$B368,'FG,ออนไล,คัดแยก'!AG:AG)</f>
        <v>50</v>
      </c>
      <c r="BO368" s="16">
        <f>SUMIF(เตรียมส่วนผสม!$C:$C,'รับ-จ่าย ประจำวัน'!$B368,เตรียมส่วนผสม!AH:AH)+SUMIF(กวนไส้!$C:$C,'รับ-จ่าย ประจำวัน'!$B368,กวนไส้!AH:AH)+SUMIF(ผลิต1!$C:$C,'รับ-จ่าย ประจำวัน'!$B368,ผลิต1!AH:AH)+SUMIF(ผลิต2!$C:$C,'รับ-จ่าย ประจำวัน'!$B368,ผลิต2!AH:AH)+SUMIF(เส้นแต่งหน้าขนมเค้ก!$C:$C,'รับ-จ่าย ประจำวัน'!$B368,เส้นแต่งหน้าขนมเค้ก!AH:AH)+SUMIF(แพ็ค!$C:$C,'รับ-จ่าย ประจำวัน'!$B368,แพ็ค!AH:AH)+SUMIF(ธุรการ!$C:$C,'รับ-จ่าย ประจำวัน'!$B368,ธุรการ!AH:AH)+SUMIF(เส้นแต่งหน้าขนมปัง!$C:$C,'รับ-จ่าย ประจำวัน'!$B368,เส้นแต่งหน้าขนมปัง!AH:AH)+SUMIF('วางแผนBC,CJ'!$C:$C,'รับ-จ่าย ประจำวัน'!$B368,'วางแผนBC,CJ'!AH:AH)+SUMIF(RD!$C:$C,'รับ-จ่าย ประจำวัน'!$B368,RD!AH:AH)+SUMIF('FG,ออนไล,คัดแยก'!$C:$C,'รับ-จ่าย ประจำวัน'!$B368,'FG,ออนไล,คัดแยก'!AH:AH)</f>
        <v>0</v>
      </c>
      <c r="BP368" s="16">
        <f>SUMIF(เตรียมส่วนผสม!$C:$C,'รับ-จ่าย ประจำวัน'!$B368,เตรียมส่วนผสม!AI:AI)+SUMIF(กวนไส้!$C:$C,'รับ-จ่าย ประจำวัน'!$B368,กวนไส้!AI:AI)+SUMIF(ผลิต1!$C:$C,'รับ-จ่าย ประจำวัน'!$B368,ผลิต1!AI:AI)+SUMIF(ผลิต2!$C:$C,'รับ-จ่าย ประจำวัน'!$B368,ผลิต2!AI:AI)+SUMIF(เส้นแต่งหน้าขนมเค้ก!$C:$C,'รับ-จ่าย ประจำวัน'!$B368,เส้นแต่งหน้าขนมเค้ก!AI:AI)+SUMIF(แพ็ค!$C:$C,'รับ-จ่าย ประจำวัน'!$B368,แพ็ค!AI:AI)+SUMIF(ธุรการ!$C:$C,'รับ-จ่าย ประจำวัน'!$B368,ธุรการ!AI:AI)+SUMIF(เส้นแต่งหน้าขนมปัง!$C:$C,'รับ-จ่าย ประจำวัน'!$B368,เส้นแต่งหน้าขนมปัง!AI:AI)+SUMIF('วางแผนBC,CJ'!$C:$C,'รับ-จ่าย ประจำวัน'!$B368,'วางแผนBC,CJ'!AI:AI)+SUMIF(RD!$C:$C,'รับ-จ่าย ประจำวัน'!$B368,RD!AI:AI)+SUMIF('FG,ออนไล,คัดแยก'!$C:$C,'รับ-จ่าย ประจำวัน'!$B368,'FG,ออนไล,คัดแยก'!AI:AI)</f>
        <v>100</v>
      </c>
      <c r="BQ368" s="16">
        <f>SUMIF(เตรียมส่วนผสม!$C:$C,'รับ-จ่าย ประจำวัน'!$B368,เตรียมส่วนผสม!AJ:AJ)+SUMIF(กวนไส้!$C:$C,'รับ-จ่าย ประจำวัน'!$B368,กวนไส้!AJ:AJ)+SUMIF(ผลิต1!$C:$C,'รับ-จ่าย ประจำวัน'!$B368,ผลิต1!AJ:AJ)+SUMIF(ผลิต2!$C:$C,'รับ-จ่าย ประจำวัน'!$B368,ผลิต2!AJ:AJ)+SUMIF(เส้นแต่งหน้าขนมเค้ก!$C:$C,'รับ-จ่าย ประจำวัน'!$B368,เส้นแต่งหน้าขนมเค้ก!AJ:AJ)+SUMIF(แพ็ค!$C:$C,'รับ-จ่าย ประจำวัน'!$B368,แพ็ค!AJ:AJ)+SUMIF(ธุรการ!$C:$C,'รับ-จ่าย ประจำวัน'!$B368,ธุรการ!AJ:AJ)+SUMIF(เส้นแต่งหน้าขนมปัง!$C:$C,'รับ-จ่าย ประจำวัน'!$B368,เส้นแต่งหน้าขนมปัง!AJ:AJ)+SUMIF('วางแผนBC,CJ'!$C:$C,'รับ-จ่าย ประจำวัน'!$B368,'วางแผนBC,CJ'!AJ:AJ)+SUMIF(RD!$C:$C,'รับ-จ่าย ประจำวัน'!$B368,RD!AJ:AJ)+SUMIF('FG,ออนไล,คัดแยก'!$C:$C,'รับ-จ่าย ประจำวัน'!$B368,'FG,ออนไล,คัดแยก'!AJ:AJ)</f>
        <v>0</v>
      </c>
      <c r="BR368" s="16">
        <f>SUMIF(เตรียมส่วนผสม!$C:$C,'รับ-จ่าย ประจำวัน'!$B368,เตรียมส่วนผสม!AK:AK)+SUMIF(กวนไส้!$C:$C,'รับ-จ่าย ประจำวัน'!$B368,กวนไส้!AK:AK)+SUMIF(ผลิต1!$C:$C,'รับ-จ่าย ประจำวัน'!$B368,ผลิต1!AK:AK)+SUMIF(ผลิต2!$C:$C,'รับ-จ่าย ประจำวัน'!$B368,ผลิต2!AK:AK)+SUMIF(เส้นแต่งหน้าขนมเค้ก!$C:$C,'รับ-จ่าย ประจำวัน'!$B368,เส้นแต่งหน้าขนมเค้ก!AK:AK)+SUMIF(แพ็ค!$C:$C,'รับ-จ่าย ประจำวัน'!$B368,แพ็ค!AK:AK)+SUMIF(ธุรการ!$C:$C,'รับ-จ่าย ประจำวัน'!$B368,ธุรการ!AK:AK)+SUMIF(เส้นแต่งหน้าขนมปัง!$C:$C,'รับ-จ่าย ประจำวัน'!$B368,เส้นแต่งหน้าขนมปัง!AK:AK)+SUMIF('วางแผนBC,CJ'!$C:$C,'รับ-จ่าย ประจำวัน'!$B368,'วางแผนBC,CJ'!AK:AK)+SUMIF(RD!$C:$C,'รับ-จ่าย ประจำวัน'!$B368,RD!AK:AK)+SUMIF('FG,ออนไล,คัดแยก'!$C:$C,'รับ-จ่าย ประจำวัน'!$B368,'FG,ออนไล,คัดแยก'!AK:AK)</f>
        <v>50</v>
      </c>
      <c r="BS368" s="16">
        <f>SUMIF(เตรียมส่วนผสม!$C:$C,'รับ-จ่าย ประจำวัน'!$B368,เตรียมส่วนผสม!AL:AL)+SUMIF(กวนไส้!$C:$C,'รับ-จ่าย ประจำวัน'!$B368,กวนไส้!AL:AL)+SUMIF(ผลิต1!$C:$C,'รับ-จ่าย ประจำวัน'!$B368,ผลิต1!AL:AL)+SUMIF(ผลิต2!$C:$C,'รับ-จ่าย ประจำวัน'!$B368,ผลิต2!AL:AL)+SUMIF(เส้นแต่งหน้าขนมเค้ก!$C:$C,'รับ-จ่าย ประจำวัน'!$B368,เส้นแต่งหน้าขนมเค้ก!AL:AL)+SUMIF(แพ็ค!$C:$C,'รับ-จ่าย ประจำวัน'!$B368,แพ็ค!AL:AL)+SUMIF(ธุรการ!$C:$C,'รับ-จ่าย ประจำวัน'!$B368,ธุรการ!AL:AL)+SUMIF(เส้นแต่งหน้าขนมปัง!$C:$C,'รับ-จ่าย ประจำวัน'!$B368,เส้นแต่งหน้าขนมปัง!AL:AL)+SUMIF('วางแผนBC,CJ'!$C:$C,'รับ-จ่าย ประจำวัน'!$B368,'วางแผนBC,CJ'!AL:AL)+SUMIF(RD!$C:$C,'รับ-จ่าย ประจำวัน'!$B368,RD!AL:AL)+SUMIF('FG,ออนไล,คัดแยก'!$C:$C,'รับ-จ่าย ประจำวัน'!$B368,'FG,ออนไล,คัดแยก'!AL:AL)</f>
        <v>0</v>
      </c>
      <c r="BT368" s="18">
        <f t="shared" si="70"/>
        <v>1500</v>
      </c>
      <c r="BU368" s="116">
        <f>30000+25400+1950</f>
        <v>57350</v>
      </c>
      <c r="BV368" s="146">
        <f t="shared" si="71"/>
        <v>34400</v>
      </c>
      <c r="BW368" s="183">
        <v>30</v>
      </c>
      <c r="BX368" s="172">
        <f t="shared" ref="BX368:BX370" si="88">BT368/30</f>
        <v>50</v>
      </c>
      <c r="BY368" s="188">
        <f t="shared" si="74"/>
        <v>688</v>
      </c>
      <c r="BZ368" s="180">
        <f t="shared" ca="1" si="73"/>
        <v>46891</v>
      </c>
      <c r="CA368" s="95"/>
      <c r="CB368" s="97"/>
      <c r="CC368" s="97"/>
      <c r="CD368" s="97"/>
      <c r="CE368" s="97"/>
      <c r="CF368" s="97"/>
      <c r="CG368" s="97"/>
      <c r="CH368" s="97"/>
      <c r="CI368" s="97"/>
      <c r="CJ368" s="94"/>
      <c r="CK368" s="9">
        <f t="shared" si="75"/>
        <v>-22950</v>
      </c>
    </row>
    <row r="369" spans="1:89" x14ac:dyDescent="0.5">
      <c r="A369" s="149"/>
      <c r="B369" s="34" t="s">
        <v>1620</v>
      </c>
      <c r="C369" s="33" t="s">
        <v>1623</v>
      </c>
      <c r="D369" s="141" t="s">
        <v>61</v>
      </c>
      <c r="E369" s="25"/>
      <c r="F369" s="132"/>
      <c r="G369" s="25"/>
      <c r="H369" s="12">
        <v>45</v>
      </c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11"/>
      <c r="AF369" s="11"/>
      <c r="AG369" s="11"/>
      <c r="AH369" s="11"/>
      <c r="AI369" s="25"/>
      <c r="AJ369" s="25"/>
      <c r="AK369" s="25"/>
      <c r="AL369" s="25"/>
      <c r="AM369" s="25"/>
      <c r="AN369" s="15">
        <f t="shared" si="69"/>
        <v>0</v>
      </c>
      <c r="AO369" s="16">
        <f>SUMIF(เตรียมส่วนผสม!$C:$C,'รับ-จ่าย ประจำวัน'!$B369,เตรียมส่วนผสม!H:H)+SUMIF(กวนไส้!$C:$C,'รับ-จ่าย ประจำวัน'!$B369,กวนไส้!H:H)+SUMIF(ผลิต1!$C:$C,'รับ-จ่าย ประจำวัน'!$B369,ผลิต1!H:H)+SUMIF(ผลิต2!$C:$C,'รับ-จ่าย ประจำวัน'!$B369,ผลิต2!H:H)+SUMIF(เส้นแต่งหน้าขนมเค้ก!$C:$C,'รับ-จ่าย ประจำวัน'!$B369,เส้นแต่งหน้าขนมเค้ก!H:H)+SUMIF(แพ็ค!$C:$C,'รับ-จ่าย ประจำวัน'!$B369,แพ็ค!H:H)+SUMIF(ธุรการ!$C:$C,'รับ-จ่าย ประจำวัน'!$B369,ธุรการ!H:H)+SUMIF(เส้นแต่งหน้าขนมปัง!$C:$C,'รับ-จ่าย ประจำวัน'!$B369,เส้นแต่งหน้าขนมปัง!H:H)+SUMIF('วางแผนBC,CJ'!$C:$C,'รับ-จ่าย ประจำวัน'!$B369,'วางแผนBC,CJ'!H:H)+SUMIF(RD!$C:$C,'รับ-จ่าย ประจำวัน'!$B369,RD!H:H)+SUMIF('FG,ออนไล,คัดแยก'!$C:$C,'รับ-จ่าย ประจำวัน'!$B369,'FG,ออนไล,คัดแยก'!H:H)</f>
        <v>0</v>
      </c>
      <c r="AP369" s="16">
        <f>SUMIF(เตรียมส่วนผสม!$C:$C,'รับ-จ่าย ประจำวัน'!$B369,เตรียมส่วนผสม!I:I)+SUMIF(กวนไส้!$C:$C,'รับ-จ่าย ประจำวัน'!$B369,กวนไส้!I:I)+SUMIF(ผลิต1!$C:$C,'รับ-จ่าย ประจำวัน'!$B369,ผลิต1!I:I)+SUMIF(ผลิต2!$C:$C,'รับ-จ่าย ประจำวัน'!$B369,ผลิต2!I:I)+SUMIF(เส้นแต่งหน้าขนมเค้ก!$C:$C,'รับ-จ่าย ประจำวัน'!$B369,เส้นแต่งหน้าขนมเค้ก!I:I)+SUMIF(แพ็ค!$C:$C,'รับ-จ่าย ประจำวัน'!$B369,แพ็ค!I:I)+SUMIF(ธุรการ!$C:$C,'รับ-จ่าย ประจำวัน'!$B369,ธุรการ!I:I)+SUMIF(เส้นแต่งหน้าขนมปัง!$C:$C,'รับ-จ่าย ประจำวัน'!$B369,เส้นแต่งหน้าขนมปัง!I:I)+SUMIF('วางแผนBC,CJ'!$C:$C,'รับ-จ่าย ประจำวัน'!$B369,'วางแผนBC,CJ'!I:I)+SUMIF(RD!$C:$C,'รับ-จ่าย ประจำวัน'!$B369,RD!I:I)+SUMIF('FG,ออนไล,คัดแยก'!$C:$C,'รับ-จ่าย ประจำวัน'!$B369,'FG,ออนไล,คัดแยก'!I:I)</f>
        <v>0</v>
      </c>
      <c r="AQ369" s="16">
        <f>SUMIF(เตรียมส่วนผสม!$C:$C,'รับ-จ่าย ประจำวัน'!$B369,เตรียมส่วนผสม!J:J)+SUMIF(กวนไส้!$C:$C,'รับ-จ่าย ประจำวัน'!$B369,กวนไส้!J:J)+SUMIF(ผลิต1!$C:$C,'รับ-จ่าย ประจำวัน'!$B369,ผลิต1!J:J)+SUMIF(ผลิต2!$C:$C,'รับ-จ่าย ประจำวัน'!$B369,ผลิต2!J:J)+SUMIF(เส้นแต่งหน้าขนมเค้ก!$C:$C,'รับ-จ่าย ประจำวัน'!$B369,เส้นแต่งหน้าขนมเค้ก!J:J)+SUMIF(แพ็ค!$C:$C,'รับ-จ่าย ประจำวัน'!$B369,แพ็ค!J:J)+SUMIF(ธุรการ!$C:$C,'รับ-จ่าย ประจำวัน'!$B369,ธุรการ!J:J)+SUMIF(เส้นแต่งหน้าขนมปัง!$C:$C,'รับ-จ่าย ประจำวัน'!$B369,เส้นแต่งหน้าขนมปัง!J:J)+SUMIF('วางแผนBC,CJ'!$C:$C,'รับ-จ่าย ประจำวัน'!$B369,'วางแผนBC,CJ'!J:J)+SUMIF(RD!$C:$C,'รับ-จ่าย ประจำวัน'!$B369,RD!J:J)+SUMIF('FG,ออนไล,คัดแยก'!$C:$C,'รับ-จ่าย ประจำวัน'!$B369,'FG,ออนไล,คัดแยก'!J:J)</f>
        <v>0</v>
      </c>
      <c r="AR369" s="16">
        <f>SUMIF(เตรียมส่วนผสม!$C:$C,'รับ-จ่าย ประจำวัน'!$B369,เตรียมส่วนผสม!K:K)+SUMIF(กวนไส้!$C:$C,'รับ-จ่าย ประจำวัน'!$B369,กวนไส้!K:K)+SUMIF(ผลิต1!$C:$C,'รับ-จ่าย ประจำวัน'!$B369,ผลิต1!K:K)+SUMIF(ผลิต2!$C:$C,'รับ-จ่าย ประจำวัน'!$B369,ผลิต2!K:K)+SUMIF(เส้นแต่งหน้าขนมเค้ก!$C:$C,'รับ-จ่าย ประจำวัน'!$B369,เส้นแต่งหน้าขนมเค้ก!K:K)+SUMIF(แพ็ค!$C:$C,'รับ-จ่าย ประจำวัน'!$B369,แพ็ค!K:K)+SUMIF(ธุรการ!$C:$C,'รับ-จ่าย ประจำวัน'!$B369,ธุรการ!K:K)+SUMIF(เส้นแต่งหน้าขนมปัง!$C:$C,'รับ-จ่าย ประจำวัน'!$B369,เส้นแต่งหน้าขนมปัง!K:K)+SUMIF('วางแผนBC,CJ'!$C:$C,'รับ-จ่าย ประจำวัน'!$B369,'วางแผนBC,CJ'!K:K)+SUMIF(RD!$C:$C,'รับ-จ่าย ประจำวัน'!$B369,RD!K:K)+SUMIF('FG,ออนไล,คัดแยก'!$C:$C,'รับ-จ่าย ประจำวัน'!$B369,'FG,ออนไล,คัดแยก'!K:K)</f>
        <v>0</v>
      </c>
      <c r="AS369" s="16">
        <f>SUMIF(เตรียมส่วนผสม!$C:$C,'รับ-จ่าย ประจำวัน'!$B369,เตรียมส่วนผสม!L:L)+SUMIF(กวนไส้!$C:$C,'รับ-จ่าย ประจำวัน'!$B369,กวนไส้!L:L)+SUMIF(ผลิต1!$C:$C,'รับ-จ่าย ประจำวัน'!$B369,ผลิต1!L:L)+SUMIF(ผลิต2!$C:$C,'รับ-จ่าย ประจำวัน'!$B369,ผลิต2!L:L)+SUMIF(เส้นแต่งหน้าขนมเค้ก!$C:$C,'รับ-จ่าย ประจำวัน'!$B369,เส้นแต่งหน้าขนมเค้ก!L:L)+SUMIF(แพ็ค!$C:$C,'รับ-จ่าย ประจำวัน'!$B369,แพ็ค!L:L)+SUMIF(ธุรการ!$C:$C,'รับ-จ่าย ประจำวัน'!$B369,ธุรการ!L:L)+SUMIF(เส้นแต่งหน้าขนมปัง!$C:$C,'รับ-จ่าย ประจำวัน'!$B369,เส้นแต่งหน้าขนมปัง!L:L)+SUMIF('วางแผนBC,CJ'!$C:$C,'รับ-จ่าย ประจำวัน'!$B369,'วางแผนBC,CJ'!L:L)+SUMIF(RD!$C:$C,'รับ-จ่าย ประจำวัน'!$B369,RD!L:L)+SUMIF('FG,ออนไล,คัดแยก'!$C:$C,'รับ-จ่าย ประจำวัน'!$B369,'FG,ออนไล,คัดแยก'!L:L)</f>
        <v>0</v>
      </c>
      <c r="AT369" s="16">
        <f>SUMIF(เตรียมส่วนผสม!$C:$C,'รับ-จ่าย ประจำวัน'!$B369,เตรียมส่วนผสม!M:M)+SUMIF(กวนไส้!$C:$C,'รับ-จ่าย ประจำวัน'!$B369,กวนไส้!M:M)+SUMIF(ผลิต1!$C:$C,'รับ-จ่าย ประจำวัน'!$B369,ผลิต1!M:M)+SUMIF(ผลิต2!$C:$C,'รับ-จ่าย ประจำวัน'!$B369,ผลิต2!M:M)+SUMIF(เส้นแต่งหน้าขนมเค้ก!$C:$C,'รับ-จ่าย ประจำวัน'!$B369,เส้นแต่งหน้าขนมเค้ก!M:M)+SUMIF(แพ็ค!$C:$C,'รับ-จ่าย ประจำวัน'!$B369,แพ็ค!M:M)+SUMIF(ธุรการ!$C:$C,'รับ-จ่าย ประจำวัน'!$B369,ธุรการ!M:M)+SUMIF(เส้นแต่งหน้าขนมปัง!$C:$C,'รับ-จ่าย ประจำวัน'!$B369,เส้นแต่งหน้าขนมปัง!M:M)+SUMIF('วางแผนBC,CJ'!$C:$C,'รับ-จ่าย ประจำวัน'!$B369,'วางแผนBC,CJ'!M:M)+SUMIF(RD!$C:$C,'รับ-จ่าย ประจำวัน'!$B369,RD!M:M)+SUMIF('FG,ออนไล,คัดแยก'!$C:$C,'รับ-จ่าย ประจำวัน'!$B369,'FG,ออนไล,คัดแยก'!M:M)</f>
        <v>0</v>
      </c>
      <c r="AU369" s="16">
        <f>SUMIF(เตรียมส่วนผสม!$C:$C,'รับ-จ่าย ประจำวัน'!$B369,เตรียมส่วนผสม!N:N)+SUMIF(กวนไส้!$C:$C,'รับ-จ่าย ประจำวัน'!$B369,กวนไส้!N:N)+SUMIF(ผลิต1!$C:$C,'รับ-จ่าย ประจำวัน'!$B369,ผลิต1!N:N)+SUMIF(ผลิต2!$C:$C,'รับ-จ่าย ประจำวัน'!$B369,ผลิต2!N:N)+SUMIF(เส้นแต่งหน้าขนมเค้ก!$C:$C,'รับ-จ่าย ประจำวัน'!$B369,เส้นแต่งหน้าขนมเค้ก!N:N)+SUMIF(แพ็ค!$C:$C,'รับ-จ่าย ประจำวัน'!$B369,แพ็ค!N:N)+SUMIF(ธุรการ!$C:$C,'รับ-จ่าย ประจำวัน'!$B369,ธุรการ!N:N)+SUMIF(เส้นแต่งหน้าขนมปัง!$C:$C,'รับ-จ่าย ประจำวัน'!$B369,เส้นแต่งหน้าขนมปัง!N:N)+SUMIF('วางแผนBC,CJ'!$C:$C,'รับ-จ่าย ประจำวัน'!$B369,'วางแผนBC,CJ'!N:N)+SUMIF(RD!$C:$C,'รับ-จ่าย ประจำวัน'!$B369,RD!N:N)+SUMIF('FG,ออนไล,คัดแยก'!$C:$C,'รับ-จ่าย ประจำวัน'!$B369,'FG,ออนไล,คัดแยก'!N:N)</f>
        <v>0</v>
      </c>
      <c r="AV369" s="16">
        <f>SUMIF(เตรียมส่วนผสม!$C:$C,'รับ-จ่าย ประจำวัน'!$B369,เตรียมส่วนผสม!O:O)+SUMIF(กวนไส้!$C:$C,'รับ-จ่าย ประจำวัน'!$B369,กวนไส้!O:O)+SUMIF(ผลิต1!$C:$C,'รับ-จ่าย ประจำวัน'!$B369,ผลิต1!O:O)+SUMIF(ผลิต2!$C:$C,'รับ-จ่าย ประจำวัน'!$B369,ผลิต2!O:O)+SUMIF(เส้นแต่งหน้าขนมเค้ก!$C:$C,'รับ-จ่าย ประจำวัน'!$B369,เส้นแต่งหน้าขนมเค้ก!O:O)+SUMIF(แพ็ค!$C:$C,'รับ-จ่าย ประจำวัน'!$B369,แพ็ค!O:O)+SUMIF(ธุรการ!$C:$C,'รับ-จ่าย ประจำวัน'!$B369,ธุรการ!O:O)+SUMIF(เส้นแต่งหน้าขนมปัง!$C:$C,'รับ-จ่าย ประจำวัน'!$B369,เส้นแต่งหน้าขนมปัง!O:O)+SUMIF('วางแผนBC,CJ'!$C:$C,'รับ-จ่าย ประจำวัน'!$B369,'วางแผนBC,CJ'!O:O)+SUMIF(RD!$C:$C,'รับ-จ่าย ประจำวัน'!$B369,RD!O:O)+SUMIF('FG,ออนไล,คัดแยก'!$C:$C,'รับ-จ่าย ประจำวัน'!$B369,'FG,ออนไล,คัดแยก'!O:O)</f>
        <v>0</v>
      </c>
      <c r="AW369" s="16">
        <f>SUMIF(เตรียมส่วนผสม!$C:$C,'รับ-จ่าย ประจำวัน'!$B369,เตรียมส่วนผสม!P:P)+SUMIF(กวนไส้!$C:$C,'รับ-จ่าย ประจำวัน'!$B369,กวนไส้!P:P)+SUMIF(ผลิต1!$C:$C,'รับ-จ่าย ประจำวัน'!$B369,ผลิต1!P:P)+SUMIF(ผลิต2!$C:$C,'รับ-จ่าย ประจำวัน'!$B369,ผลิต2!P:P)+SUMIF(เส้นแต่งหน้าขนมเค้ก!$C:$C,'รับ-จ่าย ประจำวัน'!$B369,เส้นแต่งหน้าขนมเค้ก!P:P)+SUMIF(แพ็ค!$C:$C,'รับ-จ่าย ประจำวัน'!$B369,แพ็ค!P:P)+SUMIF(ธุรการ!$C:$C,'รับ-จ่าย ประจำวัน'!$B369,ธุรการ!P:P)+SUMIF(เส้นแต่งหน้าขนมปัง!$C:$C,'รับ-จ่าย ประจำวัน'!$B369,เส้นแต่งหน้าขนมปัง!P:P)+SUMIF('วางแผนBC,CJ'!$C:$C,'รับ-จ่าย ประจำวัน'!$B369,'วางแผนBC,CJ'!P:P)+SUMIF(RD!$C:$C,'รับ-จ่าย ประจำวัน'!$B369,RD!P:P)+SUMIF('FG,ออนไล,คัดแยก'!$C:$C,'รับ-จ่าย ประจำวัน'!$B369,'FG,ออนไล,คัดแยก'!P:P)</f>
        <v>0</v>
      </c>
      <c r="AX369" s="16">
        <f>SUMIF(เตรียมส่วนผสม!$C:$C,'รับ-จ่าย ประจำวัน'!$B369,เตรียมส่วนผสม!Q:Q)+SUMIF(กวนไส้!$C:$C,'รับ-จ่าย ประจำวัน'!$B369,กวนไส้!Q:Q)+SUMIF(ผลิต1!$C:$C,'รับ-จ่าย ประจำวัน'!$B369,ผลิต1!Q:Q)+SUMIF(ผลิต2!$C:$C,'รับ-จ่าย ประจำวัน'!$B369,ผลิต2!Q:Q)+SUMIF(เส้นแต่งหน้าขนมเค้ก!$C:$C,'รับ-จ่าย ประจำวัน'!$B369,เส้นแต่งหน้าขนมเค้ก!Q:Q)+SUMIF(แพ็ค!$C:$C,'รับ-จ่าย ประจำวัน'!$B369,แพ็ค!Q:Q)+SUMIF(ธุรการ!$C:$C,'รับ-จ่าย ประจำวัน'!$B369,ธุรการ!Q:Q)+SUMIF(เส้นแต่งหน้าขนมปัง!$C:$C,'รับ-จ่าย ประจำวัน'!$B369,เส้นแต่งหน้าขนมปัง!Q:Q)+SUMIF('วางแผนBC,CJ'!$C:$C,'รับ-จ่าย ประจำวัน'!$B369,'วางแผนBC,CJ'!Q:Q)+SUMIF(RD!$C:$C,'รับ-จ่าย ประจำวัน'!$B369,RD!Q:Q)+SUMIF('FG,ออนไล,คัดแยก'!$C:$C,'รับ-จ่าย ประจำวัน'!$B369,'FG,ออนไล,คัดแยก'!Q:Q)</f>
        <v>0</v>
      </c>
      <c r="AY369" s="16">
        <f>SUMIF(เตรียมส่วนผสม!$C:$C,'รับ-จ่าย ประจำวัน'!$B369,เตรียมส่วนผสม!R:R)+SUMIF(กวนไส้!$C:$C,'รับ-จ่าย ประจำวัน'!$B369,กวนไส้!R:R)+SUMIF(ผลิต1!$C:$C,'รับ-จ่าย ประจำวัน'!$B369,ผลิต1!R:R)+SUMIF(ผลิต2!$C:$C,'รับ-จ่าย ประจำวัน'!$B369,ผลิต2!R:R)+SUMIF(เส้นแต่งหน้าขนมเค้ก!$C:$C,'รับ-จ่าย ประจำวัน'!$B369,เส้นแต่งหน้าขนมเค้ก!R:R)+SUMIF(แพ็ค!$C:$C,'รับ-จ่าย ประจำวัน'!$B369,แพ็ค!R:R)+SUMIF(ธุรการ!$C:$C,'รับ-จ่าย ประจำวัน'!$B369,ธุรการ!R:R)+SUMIF(เส้นแต่งหน้าขนมปัง!$C:$C,'รับ-จ่าย ประจำวัน'!$B369,เส้นแต่งหน้าขนมปัง!R:R)+SUMIF('วางแผนBC,CJ'!$C:$C,'รับ-จ่าย ประจำวัน'!$B369,'วางแผนBC,CJ'!R:R)+SUMIF(RD!$C:$C,'รับ-จ่าย ประจำวัน'!$B369,RD!R:R)+SUMIF('FG,ออนไล,คัดแยก'!$C:$C,'รับ-จ่าย ประจำวัน'!$B369,'FG,ออนไล,คัดแยก'!R:R)</f>
        <v>0</v>
      </c>
      <c r="AZ369" s="16">
        <f>SUMIF(เตรียมส่วนผสม!$C:$C,'รับ-จ่าย ประจำวัน'!$B369,เตรียมส่วนผสม!S:S)+SUMIF(กวนไส้!$C:$C,'รับ-จ่าย ประจำวัน'!$B369,กวนไส้!S:S)+SUMIF(ผลิต1!$C:$C,'รับ-จ่าย ประจำวัน'!$B369,ผลิต1!S:S)+SUMIF(ผลิต2!$C:$C,'รับ-จ่าย ประจำวัน'!$B369,ผลิต2!S:S)+SUMIF(เส้นแต่งหน้าขนมเค้ก!$C:$C,'รับ-จ่าย ประจำวัน'!$B369,เส้นแต่งหน้าขนมเค้ก!S:S)+SUMIF(แพ็ค!$C:$C,'รับ-จ่าย ประจำวัน'!$B369,แพ็ค!S:S)+SUMIF(ธุรการ!$C:$C,'รับ-จ่าย ประจำวัน'!$B369,ธุรการ!S:S)+SUMIF(เส้นแต่งหน้าขนมปัง!$C:$C,'รับ-จ่าย ประจำวัน'!$B369,เส้นแต่งหน้าขนมปัง!S:S)+SUMIF('วางแผนBC,CJ'!$C:$C,'รับ-จ่าย ประจำวัน'!$B369,'วางแผนBC,CJ'!S:S)+SUMIF(RD!$C:$C,'รับ-จ่าย ประจำวัน'!$B369,RD!S:S)+SUMIF('FG,ออนไล,คัดแยก'!$C:$C,'รับ-จ่าย ประจำวัน'!$B369,'FG,ออนไล,คัดแยก'!S:S)</f>
        <v>0</v>
      </c>
      <c r="BA369" s="16">
        <f>SUMIF(เตรียมส่วนผสม!$C:$C,'รับ-จ่าย ประจำวัน'!$B369,เตรียมส่วนผสม!T:T)+SUMIF(กวนไส้!$C:$C,'รับ-จ่าย ประจำวัน'!$B369,กวนไส้!T:T)+SUMIF(ผลิต1!$C:$C,'รับ-จ่าย ประจำวัน'!$B369,ผลิต1!T:T)+SUMIF(ผลิต2!$C:$C,'รับ-จ่าย ประจำวัน'!$B369,ผลิต2!T:T)+SUMIF(เส้นแต่งหน้าขนมเค้ก!$C:$C,'รับ-จ่าย ประจำวัน'!$B369,เส้นแต่งหน้าขนมเค้ก!T:T)+SUMIF(แพ็ค!$C:$C,'รับ-จ่าย ประจำวัน'!$B369,แพ็ค!T:T)+SUMIF(ธุรการ!$C:$C,'รับ-จ่าย ประจำวัน'!$B369,ธุรการ!T:T)+SUMIF(เส้นแต่งหน้าขนมปัง!$C:$C,'รับ-จ่าย ประจำวัน'!$B369,เส้นแต่งหน้าขนมปัง!T:T)+SUMIF('วางแผนBC,CJ'!$C:$C,'รับ-จ่าย ประจำวัน'!$B369,'วางแผนBC,CJ'!T:T)+SUMIF(RD!$C:$C,'รับ-จ่าย ประจำวัน'!$B369,RD!T:T)+SUMIF('FG,ออนไล,คัดแยก'!$C:$C,'รับ-จ่าย ประจำวัน'!$B369,'FG,ออนไล,คัดแยก'!T:T)</f>
        <v>0</v>
      </c>
      <c r="BB369" s="16">
        <f>SUMIF(เตรียมส่วนผสม!$C:$C,'รับ-จ่าย ประจำวัน'!$B369,เตรียมส่วนผสม!U:U)+SUMIF(กวนไส้!$C:$C,'รับ-จ่าย ประจำวัน'!$B369,กวนไส้!U:U)+SUMIF(ผลิต1!$C:$C,'รับ-จ่าย ประจำวัน'!$B369,ผลิต1!U:U)+SUMIF(ผลิต2!$C:$C,'รับ-จ่าย ประจำวัน'!$B369,ผลิต2!U:U)+SUMIF(เส้นแต่งหน้าขนมเค้ก!$C:$C,'รับ-จ่าย ประจำวัน'!$B369,เส้นแต่งหน้าขนมเค้ก!U:U)+SUMIF(แพ็ค!$C:$C,'รับ-จ่าย ประจำวัน'!$B369,แพ็ค!U:U)+SUMIF(ธุรการ!$C:$C,'รับ-จ่าย ประจำวัน'!$B369,ธุรการ!U:U)+SUMIF(เส้นแต่งหน้าขนมปัง!$C:$C,'รับ-จ่าย ประจำวัน'!$B369,เส้นแต่งหน้าขนมปัง!U:U)+SUMIF('วางแผนBC,CJ'!$C:$C,'รับ-จ่าย ประจำวัน'!$B369,'วางแผนBC,CJ'!U:U)+SUMIF(RD!$C:$C,'รับ-จ่าย ประจำวัน'!$B369,RD!U:U)+SUMIF('FG,ออนไล,คัดแยก'!$C:$C,'รับ-จ่าย ประจำวัน'!$B369,'FG,ออนไล,คัดแยก'!U:U)</f>
        <v>1</v>
      </c>
      <c r="BC369" s="16">
        <f>SUMIF(เตรียมส่วนผสม!$C:$C,'รับ-จ่าย ประจำวัน'!$B369,เตรียมส่วนผสม!V:V)+SUMIF(กวนไส้!$C:$C,'รับ-จ่าย ประจำวัน'!$B369,กวนไส้!V:V)+SUMIF(ผลิต1!$C:$C,'รับ-จ่าย ประจำวัน'!$B369,ผลิต1!V:V)+SUMIF(ผลิต2!$C:$C,'รับ-จ่าย ประจำวัน'!$B369,ผลิต2!V:V)+SUMIF(เส้นแต่งหน้าขนมเค้ก!$C:$C,'รับ-จ่าย ประจำวัน'!$B369,เส้นแต่งหน้าขนมเค้ก!V:V)+SUMIF(แพ็ค!$C:$C,'รับ-จ่าย ประจำวัน'!$B369,แพ็ค!V:V)+SUMIF(ธุรการ!$C:$C,'รับ-จ่าย ประจำวัน'!$B369,ธุรการ!V:V)+SUMIF(เส้นแต่งหน้าขนมปัง!$C:$C,'รับ-จ่าย ประจำวัน'!$B369,เส้นแต่งหน้าขนมปัง!V:V)+SUMIF('วางแผนBC,CJ'!$C:$C,'รับ-จ่าย ประจำวัน'!$B369,'วางแผนBC,CJ'!V:V)+SUMIF(RD!$C:$C,'รับ-จ่าย ประจำวัน'!$B369,RD!V:V)+SUMIF('FG,ออนไล,คัดแยก'!$C:$C,'รับ-จ่าย ประจำวัน'!$B369,'FG,ออนไล,คัดแยก'!V:V)</f>
        <v>0</v>
      </c>
      <c r="BD369" s="16">
        <f>SUMIF(เตรียมส่วนผสม!$C:$C,'รับ-จ่าย ประจำวัน'!$B369,เตรียมส่วนผสม!W:W)+SUMIF(กวนไส้!$C:$C,'รับ-จ่าย ประจำวัน'!$B369,กวนไส้!W:W)+SUMIF(ผลิต1!$C:$C,'รับ-จ่าย ประจำวัน'!$B369,ผลิต1!W:W)+SUMIF(ผลิต2!$C:$C,'รับ-จ่าย ประจำวัน'!$B369,ผลิต2!W:W)+SUMIF(เส้นแต่งหน้าขนมเค้ก!$C:$C,'รับ-จ่าย ประจำวัน'!$B369,เส้นแต่งหน้าขนมเค้ก!W:W)+SUMIF(แพ็ค!$C:$C,'รับ-จ่าย ประจำวัน'!$B369,แพ็ค!W:W)+SUMIF(ธุรการ!$C:$C,'รับ-จ่าย ประจำวัน'!$B369,ธุรการ!W:W)+SUMIF(เส้นแต่งหน้าขนมปัง!$C:$C,'รับ-จ่าย ประจำวัน'!$B369,เส้นแต่งหน้าขนมปัง!W:W)+SUMIF('วางแผนBC,CJ'!$C:$C,'รับ-จ่าย ประจำวัน'!$B369,'วางแผนBC,CJ'!W:W)+SUMIF(RD!$C:$C,'รับ-จ่าย ประจำวัน'!$B369,RD!W:W)+SUMIF('FG,ออนไล,คัดแยก'!$C:$C,'รับ-จ่าย ประจำวัน'!$B369,'FG,ออนไล,คัดแยก'!W:W)</f>
        <v>0</v>
      </c>
      <c r="BE369" s="16">
        <f>SUMIF(เตรียมส่วนผสม!$C:$C,'รับ-จ่าย ประจำวัน'!$B369,เตรียมส่วนผสม!X:X)+SUMIF(กวนไส้!$C:$C,'รับ-จ่าย ประจำวัน'!$B369,กวนไส้!X:X)+SUMIF(ผลิต1!$C:$C,'รับ-จ่าย ประจำวัน'!$B369,ผลิต1!X:X)+SUMIF(ผลิต2!$C:$C,'รับ-จ่าย ประจำวัน'!$B369,ผลิต2!X:X)+SUMIF(เส้นแต่งหน้าขนมเค้ก!$C:$C,'รับ-จ่าย ประจำวัน'!$B369,เส้นแต่งหน้าขนมเค้ก!X:X)+SUMIF(แพ็ค!$C:$C,'รับ-จ่าย ประจำวัน'!$B369,แพ็ค!X:X)+SUMIF(ธุรการ!$C:$C,'รับ-จ่าย ประจำวัน'!$B369,ธุรการ!X:X)+SUMIF(เส้นแต่งหน้าขนมปัง!$C:$C,'รับ-จ่าย ประจำวัน'!$B369,เส้นแต่งหน้าขนมปัง!X:X)+SUMIF('วางแผนBC,CJ'!$C:$C,'รับ-จ่าย ประจำวัน'!$B369,'วางแผนBC,CJ'!X:X)+SUMIF(RD!$C:$C,'รับ-จ่าย ประจำวัน'!$B369,RD!X:X)+SUMIF('FG,ออนไล,คัดแยก'!$C:$C,'รับ-จ่าย ประจำวัน'!$B369,'FG,ออนไล,คัดแยก'!X:X)</f>
        <v>0</v>
      </c>
      <c r="BF369" s="16">
        <f>SUMIF(เตรียมส่วนผสม!$C:$C,'รับ-จ่าย ประจำวัน'!$B369,เตรียมส่วนผสม!Y:Y)+SUMIF(กวนไส้!$C:$C,'รับ-จ่าย ประจำวัน'!$B369,กวนไส้!Y:Y)+SUMIF(ผลิต1!$C:$C,'รับ-จ่าย ประจำวัน'!$B369,ผลิต1!Y:Y)+SUMIF(ผลิต2!$C:$C,'รับ-จ่าย ประจำวัน'!$B369,ผลิต2!Y:Y)+SUMIF(เส้นแต่งหน้าขนมเค้ก!$C:$C,'รับ-จ่าย ประจำวัน'!$B369,เส้นแต่งหน้าขนมเค้ก!Y:Y)+SUMIF(แพ็ค!$C:$C,'รับ-จ่าย ประจำวัน'!$B369,แพ็ค!Y:Y)+SUMIF(ธุรการ!$C:$C,'รับ-จ่าย ประจำวัน'!$B369,ธุรการ!Y:Y)+SUMIF(เส้นแต่งหน้าขนมปัง!$C:$C,'รับ-จ่าย ประจำวัน'!$B369,เส้นแต่งหน้าขนมปัง!Y:Y)+SUMIF('วางแผนBC,CJ'!$C:$C,'รับ-จ่าย ประจำวัน'!$B369,'วางแผนBC,CJ'!Y:Y)+SUMIF(RD!$C:$C,'รับ-จ่าย ประจำวัน'!$B369,RD!Y:Y)+SUMIF('FG,ออนไล,คัดแยก'!$C:$C,'รับ-จ่าย ประจำวัน'!$B369,'FG,ออนไล,คัดแยก'!Y:Y)</f>
        <v>0</v>
      </c>
      <c r="BG369" s="16">
        <f>SUMIF(เตรียมส่วนผสม!$C:$C,'รับ-จ่าย ประจำวัน'!$B369,เตรียมส่วนผสม!Z:Z)+SUMIF(กวนไส้!$C:$C,'รับ-จ่าย ประจำวัน'!$B369,กวนไส้!Z:Z)+SUMIF(ผลิต1!$C:$C,'รับ-จ่าย ประจำวัน'!$B369,ผลิต1!Z:Z)+SUMIF(ผลิต2!$C:$C,'รับ-จ่าย ประจำวัน'!$B369,ผลิต2!Z:Z)+SUMIF(เส้นแต่งหน้าขนมเค้ก!$C:$C,'รับ-จ่าย ประจำวัน'!$B369,เส้นแต่งหน้าขนมเค้ก!Z:Z)+SUMIF(แพ็ค!$C:$C,'รับ-จ่าย ประจำวัน'!$B369,แพ็ค!Z:Z)+SUMIF(ธุรการ!$C:$C,'รับ-จ่าย ประจำวัน'!$B369,ธุรการ!Z:Z)+SUMIF(เส้นแต่งหน้าขนมปัง!$C:$C,'รับ-จ่าย ประจำวัน'!$B369,เส้นแต่งหน้าขนมปัง!Z:Z)+SUMIF('วางแผนBC,CJ'!$C:$C,'รับ-จ่าย ประจำวัน'!$B369,'วางแผนBC,CJ'!Z:Z)+SUMIF(RD!$C:$C,'รับ-จ่าย ประจำวัน'!$B369,RD!Z:Z)+SUMIF('FG,ออนไล,คัดแยก'!$C:$C,'รับ-จ่าย ประจำวัน'!$B369,'FG,ออนไล,คัดแยก'!Z:Z)</f>
        <v>0</v>
      </c>
      <c r="BH369" s="16">
        <f>SUMIF(เตรียมส่วนผสม!$C:$C,'รับ-จ่าย ประจำวัน'!$B369,เตรียมส่วนผสม!AA:AA)+SUMIF(กวนไส้!$C:$C,'รับ-จ่าย ประจำวัน'!$B369,กวนไส้!AA:AA)+SUMIF(ผลิต1!$C:$C,'รับ-จ่าย ประจำวัน'!$B369,ผลิต1!AA:AA)+SUMIF(ผลิต2!$C:$C,'รับ-จ่าย ประจำวัน'!$B369,ผลิต2!AA:AA)+SUMIF(เส้นแต่งหน้าขนมเค้ก!$C:$C,'รับ-จ่าย ประจำวัน'!$B369,เส้นแต่งหน้าขนมเค้ก!AA:AA)+SUMIF(แพ็ค!$C:$C,'รับ-จ่าย ประจำวัน'!$B369,แพ็ค!AA:AA)+SUMIF(ธุรการ!$C:$C,'รับ-จ่าย ประจำวัน'!$B369,ธุรการ!AA:AA)+SUMIF(เส้นแต่งหน้าขนมปัง!$C:$C,'รับ-จ่าย ประจำวัน'!$B369,เส้นแต่งหน้าขนมปัง!AA:AA)+SUMIF('วางแผนBC,CJ'!$C:$C,'รับ-จ่าย ประจำวัน'!$B369,'วางแผนBC,CJ'!AA:AA)+SUMIF(RD!$C:$C,'รับ-จ่าย ประจำวัน'!$B369,RD!AA:AA)+SUMIF('FG,ออนไล,คัดแยก'!$C:$C,'รับ-จ่าย ประจำวัน'!$B369,'FG,ออนไล,คัดแยก'!AA:AA)</f>
        <v>0</v>
      </c>
      <c r="BI369" s="16">
        <f>SUMIF(เตรียมส่วนผสม!$C:$C,'รับ-จ่าย ประจำวัน'!$B369,เตรียมส่วนผสม!AB:AB)+SUMIF(กวนไส้!$C:$C,'รับ-จ่าย ประจำวัน'!$B369,กวนไส้!AB:AB)+SUMIF(ผลิต1!$C:$C,'รับ-จ่าย ประจำวัน'!$B369,ผลิต1!AB:AB)+SUMIF(ผลิต2!$C:$C,'รับ-จ่าย ประจำวัน'!$B369,ผลิต2!AB:AB)+SUMIF(เส้นแต่งหน้าขนมเค้ก!$C:$C,'รับ-จ่าย ประจำวัน'!$B369,เส้นแต่งหน้าขนมเค้ก!AB:AB)+SUMIF(แพ็ค!$C:$C,'รับ-จ่าย ประจำวัน'!$B369,แพ็ค!AB:AB)+SUMIF(ธุรการ!$C:$C,'รับ-จ่าย ประจำวัน'!$B369,ธุรการ!AB:AB)+SUMIF(เส้นแต่งหน้าขนมปัง!$C:$C,'รับ-จ่าย ประจำวัน'!$B369,เส้นแต่งหน้าขนมปัง!AB:AB)+SUMIF('วางแผนBC,CJ'!$C:$C,'รับ-จ่าย ประจำวัน'!$B369,'วางแผนBC,CJ'!AB:AB)+SUMIF(RD!$C:$C,'รับ-จ่าย ประจำวัน'!$B369,RD!AB:AB)+SUMIF('FG,ออนไล,คัดแยก'!$C:$C,'รับ-จ่าย ประจำวัน'!$B369,'FG,ออนไล,คัดแยก'!AB:AB)</f>
        <v>0</v>
      </c>
      <c r="BJ369" s="16">
        <f>SUMIF(เตรียมส่วนผสม!$C:$C,'รับ-จ่าย ประจำวัน'!$B369,เตรียมส่วนผสม!AC:AC)+SUMIF(กวนไส้!$C:$C,'รับ-จ่าย ประจำวัน'!$B369,กวนไส้!AC:AC)+SUMIF(ผลิต1!$C:$C,'รับ-จ่าย ประจำวัน'!$B369,ผลิต1!AC:AC)+SUMIF(ผลิต2!$C:$C,'รับ-จ่าย ประจำวัน'!$B369,ผลิต2!AC:AC)+SUMIF(เส้นแต่งหน้าขนมเค้ก!$C:$C,'รับ-จ่าย ประจำวัน'!$B369,เส้นแต่งหน้าขนมเค้ก!AC:AC)+SUMIF(แพ็ค!$C:$C,'รับ-จ่าย ประจำวัน'!$B369,แพ็ค!AC:AC)+SUMIF(ธุรการ!$C:$C,'รับ-จ่าย ประจำวัน'!$B369,ธุรการ!AC:AC)+SUMIF(เส้นแต่งหน้าขนมปัง!$C:$C,'รับ-จ่าย ประจำวัน'!$B369,เส้นแต่งหน้าขนมปัง!AC:AC)+SUMIF('วางแผนBC,CJ'!$C:$C,'รับ-จ่าย ประจำวัน'!$B369,'วางแผนBC,CJ'!AC:AC)+SUMIF(RD!$C:$C,'รับ-จ่าย ประจำวัน'!$B369,RD!AC:AC)+SUMIF('FG,ออนไล,คัดแยก'!$C:$C,'รับ-จ่าย ประจำวัน'!$B369,'FG,ออนไล,คัดแยก'!AC:AC)</f>
        <v>0</v>
      </c>
      <c r="BK369" s="16">
        <f>SUMIF(เตรียมส่วนผสม!$C:$C,'รับ-จ่าย ประจำวัน'!$B369,เตรียมส่วนผสม!AD:AD)+SUMIF(กวนไส้!$C:$C,'รับ-จ่าย ประจำวัน'!$B369,กวนไส้!AD:AD)+SUMIF(ผลิต1!$C:$C,'รับ-จ่าย ประจำวัน'!$B369,ผลิต1!AD:AD)+SUMIF(ผลิต2!$C:$C,'รับ-จ่าย ประจำวัน'!$B369,ผลิต2!AD:AD)+SUMIF(เส้นแต่งหน้าขนมเค้ก!$C:$C,'รับ-จ่าย ประจำวัน'!$B369,เส้นแต่งหน้าขนมเค้ก!AD:AD)+SUMIF(แพ็ค!$C:$C,'รับ-จ่าย ประจำวัน'!$B369,แพ็ค!AD:AD)+SUMIF(ธุรการ!$C:$C,'รับ-จ่าย ประจำวัน'!$B369,ธุรการ!AD:AD)+SUMIF(เส้นแต่งหน้าขนมปัง!$C:$C,'รับ-จ่าย ประจำวัน'!$B369,เส้นแต่งหน้าขนมปัง!AD:AD)+SUMIF('วางแผนBC,CJ'!$C:$C,'รับ-จ่าย ประจำวัน'!$B369,'วางแผนBC,CJ'!AD:AD)+SUMIF(RD!$C:$C,'รับ-จ่าย ประจำวัน'!$B369,RD!AD:AD)+SUMIF('FG,ออนไล,คัดแยก'!$C:$C,'รับ-จ่าย ประจำวัน'!$B369,'FG,ออนไล,คัดแยก'!AD:AD)</f>
        <v>0</v>
      </c>
      <c r="BL369" s="16">
        <f>SUMIF(เตรียมส่วนผสม!$C:$C,'รับ-จ่าย ประจำวัน'!$B369,เตรียมส่วนผสม!AE:AE)+SUMIF(กวนไส้!$C:$C,'รับ-จ่าย ประจำวัน'!$B369,กวนไส้!AE:AE)+SUMIF(ผลิต1!$C:$C,'รับ-จ่าย ประจำวัน'!$B369,ผลิต1!AE:AE)+SUMIF(ผลิต2!$C:$C,'รับ-จ่าย ประจำวัน'!$B369,ผลิต2!AE:AE)+SUMIF(เส้นแต่งหน้าขนมเค้ก!$C:$C,'รับ-จ่าย ประจำวัน'!$B369,เส้นแต่งหน้าขนมเค้ก!AE:AE)+SUMIF(แพ็ค!$C:$C,'รับ-จ่าย ประจำวัน'!$B369,แพ็ค!AE:AE)+SUMIF(ธุรการ!$C:$C,'รับ-จ่าย ประจำวัน'!$B369,ธุรการ!AE:AE)+SUMIF(เส้นแต่งหน้าขนมปัง!$C:$C,'รับ-จ่าย ประจำวัน'!$B369,เส้นแต่งหน้าขนมปัง!AE:AE)+SUMIF('วางแผนBC,CJ'!$C:$C,'รับ-จ่าย ประจำวัน'!$B369,'วางแผนBC,CJ'!AE:AE)+SUMIF(RD!$C:$C,'รับ-จ่าย ประจำวัน'!$B369,RD!AE:AE)+SUMIF('FG,ออนไล,คัดแยก'!$C:$C,'รับ-จ่าย ประจำวัน'!$B369,'FG,ออนไล,คัดแยก'!AE:AE)</f>
        <v>0</v>
      </c>
      <c r="BM369" s="16">
        <f>SUMIF(เตรียมส่วนผสม!$C:$C,'รับ-จ่าย ประจำวัน'!$B369,เตรียมส่วนผสม!AF:AF)+SUMIF(กวนไส้!$C:$C,'รับ-จ่าย ประจำวัน'!$B369,กวนไส้!AF:AF)+SUMIF(ผลิต1!$C:$C,'รับ-จ่าย ประจำวัน'!$B369,ผลิต1!AF:AF)+SUMIF(ผลิต2!$C:$C,'รับ-จ่าย ประจำวัน'!$B369,ผลิต2!AF:AF)+SUMIF(เส้นแต่งหน้าขนมเค้ก!$C:$C,'รับ-จ่าย ประจำวัน'!$B369,เส้นแต่งหน้าขนมเค้ก!AF:AF)+SUMIF(แพ็ค!$C:$C,'รับ-จ่าย ประจำวัน'!$B369,แพ็ค!AF:AF)+SUMIF(ธุรการ!$C:$C,'รับ-จ่าย ประจำวัน'!$B369,ธุรการ!AF:AF)+SUMIF(เส้นแต่งหน้าขนมปัง!$C:$C,'รับ-จ่าย ประจำวัน'!$B369,เส้นแต่งหน้าขนมปัง!AF:AF)+SUMIF('วางแผนBC,CJ'!$C:$C,'รับ-จ่าย ประจำวัน'!$B369,'วางแผนBC,CJ'!AF:AF)+SUMIF(RD!$C:$C,'รับ-จ่าย ประจำวัน'!$B369,RD!AF:AF)+SUMIF('FG,ออนไล,คัดแยก'!$C:$C,'รับ-จ่าย ประจำวัน'!$B369,'FG,ออนไล,คัดแยก'!AF:AF)</f>
        <v>0</v>
      </c>
      <c r="BN369" s="16">
        <f>SUMIF(เตรียมส่วนผสม!$C:$C,'รับ-จ่าย ประจำวัน'!$B369,เตรียมส่วนผสม!AG:AG)+SUMIF(กวนไส้!$C:$C,'รับ-จ่าย ประจำวัน'!$B369,กวนไส้!AG:AG)+SUMIF(ผลิต1!$C:$C,'รับ-จ่าย ประจำวัน'!$B369,ผลิต1!AG:AG)+SUMIF(ผลิต2!$C:$C,'รับ-จ่าย ประจำวัน'!$B369,ผลิต2!AG:AG)+SUMIF(เส้นแต่งหน้าขนมเค้ก!$C:$C,'รับ-จ่าย ประจำวัน'!$B369,เส้นแต่งหน้าขนมเค้ก!AG:AG)+SUMIF(แพ็ค!$C:$C,'รับ-จ่าย ประจำวัน'!$B369,แพ็ค!AG:AG)+SUMIF(ธุรการ!$C:$C,'รับ-จ่าย ประจำวัน'!$B369,ธุรการ!AG:AG)+SUMIF(เส้นแต่งหน้าขนมปัง!$C:$C,'รับ-จ่าย ประจำวัน'!$B369,เส้นแต่งหน้าขนมปัง!AG:AG)+SUMIF('วางแผนBC,CJ'!$C:$C,'รับ-จ่าย ประจำวัน'!$B369,'วางแผนBC,CJ'!AG:AG)+SUMIF(RD!$C:$C,'รับ-จ่าย ประจำวัน'!$B369,RD!AG:AG)+SUMIF('FG,ออนไล,คัดแยก'!$C:$C,'รับ-จ่าย ประจำวัน'!$B369,'FG,ออนไล,คัดแยก'!AG:AG)</f>
        <v>0</v>
      </c>
      <c r="BO369" s="16">
        <f>SUMIF(เตรียมส่วนผสม!$C:$C,'รับ-จ่าย ประจำวัน'!$B369,เตรียมส่วนผสม!AH:AH)+SUMIF(กวนไส้!$C:$C,'รับ-จ่าย ประจำวัน'!$B369,กวนไส้!AH:AH)+SUMIF(ผลิต1!$C:$C,'รับ-จ่าย ประจำวัน'!$B369,ผลิต1!AH:AH)+SUMIF(ผลิต2!$C:$C,'รับ-จ่าย ประจำวัน'!$B369,ผลิต2!AH:AH)+SUMIF(เส้นแต่งหน้าขนมเค้ก!$C:$C,'รับ-จ่าย ประจำวัน'!$B369,เส้นแต่งหน้าขนมเค้ก!AH:AH)+SUMIF(แพ็ค!$C:$C,'รับ-จ่าย ประจำวัน'!$B369,แพ็ค!AH:AH)+SUMIF(ธุรการ!$C:$C,'รับ-จ่าย ประจำวัน'!$B369,ธุรการ!AH:AH)+SUMIF(เส้นแต่งหน้าขนมปัง!$C:$C,'รับ-จ่าย ประจำวัน'!$B369,เส้นแต่งหน้าขนมปัง!AH:AH)+SUMIF('วางแผนBC,CJ'!$C:$C,'รับ-จ่าย ประจำวัน'!$B369,'วางแผนBC,CJ'!AH:AH)+SUMIF(RD!$C:$C,'รับ-จ่าย ประจำวัน'!$B369,RD!AH:AH)+SUMIF('FG,ออนไล,คัดแยก'!$C:$C,'รับ-จ่าย ประจำวัน'!$B369,'FG,ออนไล,คัดแยก'!AH:AH)</f>
        <v>0</v>
      </c>
      <c r="BP369" s="16">
        <f>SUMIF(เตรียมส่วนผสม!$C:$C,'รับ-จ่าย ประจำวัน'!$B369,เตรียมส่วนผสม!AI:AI)+SUMIF(กวนไส้!$C:$C,'รับ-จ่าย ประจำวัน'!$B369,กวนไส้!AI:AI)+SUMIF(ผลิต1!$C:$C,'รับ-จ่าย ประจำวัน'!$B369,ผลิต1!AI:AI)+SUMIF(ผลิต2!$C:$C,'รับ-จ่าย ประจำวัน'!$B369,ผลิต2!AI:AI)+SUMIF(เส้นแต่งหน้าขนมเค้ก!$C:$C,'รับ-จ่าย ประจำวัน'!$B369,เส้นแต่งหน้าขนมเค้ก!AI:AI)+SUMIF(แพ็ค!$C:$C,'รับ-จ่าย ประจำวัน'!$B369,แพ็ค!AI:AI)+SUMIF(ธุรการ!$C:$C,'รับ-จ่าย ประจำวัน'!$B369,ธุรการ!AI:AI)+SUMIF(เส้นแต่งหน้าขนมปัง!$C:$C,'รับ-จ่าย ประจำวัน'!$B369,เส้นแต่งหน้าขนมปัง!AI:AI)+SUMIF('วางแผนBC,CJ'!$C:$C,'รับ-จ่าย ประจำวัน'!$B369,'วางแผนBC,CJ'!AI:AI)+SUMIF(RD!$C:$C,'รับ-จ่าย ประจำวัน'!$B369,RD!AI:AI)+SUMIF('FG,ออนไล,คัดแยก'!$C:$C,'รับ-จ่าย ประจำวัน'!$B369,'FG,ออนไล,คัดแยก'!AI:AI)</f>
        <v>0</v>
      </c>
      <c r="BQ369" s="16">
        <f>SUMIF(เตรียมส่วนผสม!$C:$C,'รับ-จ่าย ประจำวัน'!$B369,เตรียมส่วนผสม!AJ:AJ)+SUMIF(กวนไส้!$C:$C,'รับ-จ่าย ประจำวัน'!$B369,กวนไส้!AJ:AJ)+SUMIF(ผลิต1!$C:$C,'รับ-จ่าย ประจำวัน'!$B369,ผลิต1!AJ:AJ)+SUMIF(ผลิต2!$C:$C,'รับ-จ่าย ประจำวัน'!$B369,ผลิต2!AJ:AJ)+SUMIF(เส้นแต่งหน้าขนมเค้ก!$C:$C,'รับ-จ่าย ประจำวัน'!$B369,เส้นแต่งหน้าขนมเค้ก!AJ:AJ)+SUMIF(แพ็ค!$C:$C,'รับ-จ่าย ประจำวัน'!$B369,แพ็ค!AJ:AJ)+SUMIF(ธุรการ!$C:$C,'รับ-จ่าย ประจำวัน'!$B369,ธุรการ!AJ:AJ)+SUMIF(เส้นแต่งหน้าขนมปัง!$C:$C,'รับ-จ่าย ประจำวัน'!$B369,เส้นแต่งหน้าขนมปัง!AJ:AJ)+SUMIF('วางแผนBC,CJ'!$C:$C,'รับ-จ่าย ประจำวัน'!$B369,'วางแผนBC,CJ'!AJ:AJ)+SUMIF(RD!$C:$C,'รับ-จ่าย ประจำวัน'!$B369,RD!AJ:AJ)+SUMIF('FG,ออนไล,คัดแยก'!$C:$C,'รับ-จ่าย ประจำวัน'!$B369,'FG,ออนไล,คัดแยก'!AJ:AJ)</f>
        <v>0</v>
      </c>
      <c r="BR369" s="16">
        <f>SUMIF(เตรียมส่วนผสม!$C:$C,'รับ-จ่าย ประจำวัน'!$B369,เตรียมส่วนผสม!AK:AK)+SUMIF(กวนไส้!$C:$C,'รับ-จ่าย ประจำวัน'!$B369,กวนไส้!AK:AK)+SUMIF(ผลิต1!$C:$C,'รับ-จ่าย ประจำวัน'!$B369,ผลิต1!AK:AK)+SUMIF(ผลิต2!$C:$C,'รับ-จ่าย ประจำวัน'!$B369,ผลิต2!AK:AK)+SUMIF(เส้นแต่งหน้าขนมเค้ก!$C:$C,'รับ-จ่าย ประจำวัน'!$B369,เส้นแต่งหน้าขนมเค้ก!AK:AK)+SUMIF(แพ็ค!$C:$C,'รับ-จ่าย ประจำวัน'!$B369,แพ็ค!AK:AK)+SUMIF(ธุรการ!$C:$C,'รับ-จ่าย ประจำวัน'!$B369,ธุรการ!AK:AK)+SUMIF(เส้นแต่งหน้าขนมปัง!$C:$C,'รับ-จ่าย ประจำวัน'!$B369,เส้นแต่งหน้าขนมปัง!AK:AK)+SUMIF('วางแผนBC,CJ'!$C:$C,'รับ-จ่าย ประจำวัน'!$B369,'วางแผนBC,CJ'!AK:AK)+SUMIF(RD!$C:$C,'รับ-จ่าย ประจำวัน'!$B369,RD!AK:AK)+SUMIF('FG,ออนไล,คัดแยก'!$C:$C,'รับ-จ่าย ประจำวัน'!$B369,'FG,ออนไล,คัดแยก'!AK:AK)</f>
        <v>0</v>
      </c>
      <c r="BS369" s="16">
        <f>SUMIF(เตรียมส่วนผสม!$C:$C,'รับ-จ่าย ประจำวัน'!$B369,เตรียมส่วนผสม!AL:AL)+SUMIF(กวนไส้!$C:$C,'รับ-จ่าย ประจำวัน'!$B369,กวนไส้!AL:AL)+SUMIF(ผลิต1!$C:$C,'รับ-จ่าย ประจำวัน'!$B369,ผลิต1!AL:AL)+SUMIF(ผลิต2!$C:$C,'รับ-จ่าย ประจำวัน'!$B369,ผลิต2!AL:AL)+SUMIF(เส้นแต่งหน้าขนมเค้ก!$C:$C,'รับ-จ่าย ประจำวัน'!$B369,เส้นแต่งหน้าขนมเค้ก!AL:AL)+SUMIF(แพ็ค!$C:$C,'รับ-จ่าย ประจำวัน'!$B369,แพ็ค!AL:AL)+SUMIF(ธุรการ!$C:$C,'รับ-จ่าย ประจำวัน'!$B369,ธุรการ!AL:AL)+SUMIF(เส้นแต่งหน้าขนมปัง!$C:$C,'รับ-จ่าย ประจำวัน'!$B369,เส้นแต่งหน้าขนมปัง!AL:AL)+SUMIF('วางแผนBC,CJ'!$C:$C,'รับ-จ่าย ประจำวัน'!$B369,'วางแผนBC,CJ'!AL:AL)+SUMIF(RD!$C:$C,'รับ-จ่าย ประจำวัน'!$B369,RD!AL:AL)+SUMIF('FG,ออนไล,คัดแยก'!$C:$C,'รับ-จ่าย ประจำวัน'!$B369,'FG,ออนไล,คัดแยก'!AL:AL)</f>
        <v>0</v>
      </c>
      <c r="BT369" s="18">
        <f t="shared" si="70"/>
        <v>1</v>
      </c>
      <c r="BU369" s="116"/>
      <c r="BV369" s="146">
        <f t="shared" si="71"/>
        <v>44</v>
      </c>
      <c r="BW369" s="183">
        <v>30</v>
      </c>
      <c r="BX369" s="172">
        <f t="shared" si="88"/>
        <v>3.3333333333333333E-2</v>
      </c>
      <c r="BY369" s="188">
        <f t="shared" si="74"/>
        <v>1320</v>
      </c>
      <c r="BZ369" s="180">
        <f t="shared" ca="1" si="73"/>
        <v>47523</v>
      </c>
      <c r="CA369" s="93"/>
      <c r="CB369" s="93"/>
      <c r="CC369" s="93"/>
      <c r="CD369" s="93"/>
      <c r="CE369" s="93"/>
      <c r="CF369" s="93"/>
      <c r="CG369" s="93"/>
      <c r="CH369" s="93"/>
      <c r="CI369" s="93"/>
      <c r="CJ369" s="97"/>
      <c r="CK369" s="9">
        <f t="shared" si="75"/>
        <v>44</v>
      </c>
    </row>
    <row r="370" spans="1:89" x14ac:dyDescent="0.5">
      <c r="A370" s="149"/>
      <c r="B370" s="34" t="s">
        <v>1621</v>
      </c>
      <c r="C370" s="33" t="s">
        <v>1624</v>
      </c>
      <c r="D370" s="141" t="s">
        <v>61</v>
      </c>
      <c r="E370" s="25"/>
      <c r="F370" s="132"/>
      <c r="G370" s="25"/>
      <c r="H370" s="12">
        <v>45</v>
      </c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11"/>
      <c r="AF370" s="11"/>
      <c r="AG370" s="11"/>
      <c r="AH370" s="11"/>
      <c r="AI370" s="25"/>
      <c r="AJ370" s="25"/>
      <c r="AK370" s="25"/>
      <c r="AL370" s="25"/>
      <c r="AM370" s="25"/>
      <c r="AN370" s="15">
        <f t="shared" si="69"/>
        <v>0</v>
      </c>
      <c r="AO370" s="16">
        <f>SUMIF(เตรียมส่วนผสม!$C:$C,'รับ-จ่าย ประจำวัน'!$B370,เตรียมส่วนผสม!H:H)+SUMIF(กวนไส้!$C:$C,'รับ-จ่าย ประจำวัน'!$B370,กวนไส้!H:H)+SUMIF(ผลิต1!$C:$C,'รับ-จ่าย ประจำวัน'!$B370,ผลิต1!H:H)+SUMIF(ผลิต2!$C:$C,'รับ-จ่าย ประจำวัน'!$B370,ผลิต2!H:H)+SUMIF(เส้นแต่งหน้าขนมเค้ก!$C:$C,'รับ-จ่าย ประจำวัน'!$B370,เส้นแต่งหน้าขนมเค้ก!H:H)+SUMIF(แพ็ค!$C:$C,'รับ-จ่าย ประจำวัน'!$B370,แพ็ค!H:H)+SUMIF(ธุรการ!$C:$C,'รับ-จ่าย ประจำวัน'!$B370,ธุรการ!H:H)+SUMIF(เส้นแต่งหน้าขนมปัง!$C:$C,'รับ-จ่าย ประจำวัน'!$B370,เส้นแต่งหน้าขนมปัง!H:H)+SUMIF('วางแผนBC,CJ'!$C:$C,'รับ-จ่าย ประจำวัน'!$B370,'วางแผนBC,CJ'!H:H)+SUMIF(RD!$C:$C,'รับ-จ่าย ประจำวัน'!$B370,RD!H:H)+SUMIF('FG,ออนไล,คัดแยก'!$C:$C,'รับ-จ่าย ประจำวัน'!$B370,'FG,ออนไล,คัดแยก'!H:H)</f>
        <v>0</v>
      </c>
      <c r="AP370" s="16">
        <f>SUMIF(เตรียมส่วนผสม!$C:$C,'รับ-จ่าย ประจำวัน'!$B370,เตรียมส่วนผสม!I:I)+SUMIF(กวนไส้!$C:$C,'รับ-จ่าย ประจำวัน'!$B370,กวนไส้!I:I)+SUMIF(ผลิต1!$C:$C,'รับ-จ่าย ประจำวัน'!$B370,ผลิต1!I:I)+SUMIF(ผลิต2!$C:$C,'รับ-จ่าย ประจำวัน'!$B370,ผลิต2!I:I)+SUMIF(เส้นแต่งหน้าขนมเค้ก!$C:$C,'รับ-จ่าย ประจำวัน'!$B370,เส้นแต่งหน้าขนมเค้ก!I:I)+SUMIF(แพ็ค!$C:$C,'รับ-จ่าย ประจำวัน'!$B370,แพ็ค!I:I)+SUMIF(ธุรการ!$C:$C,'รับ-จ่าย ประจำวัน'!$B370,ธุรการ!I:I)+SUMIF(เส้นแต่งหน้าขนมปัง!$C:$C,'รับ-จ่าย ประจำวัน'!$B370,เส้นแต่งหน้าขนมปัง!I:I)+SUMIF('วางแผนBC,CJ'!$C:$C,'รับ-จ่าย ประจำวัน'!$B370,'วางแผนBC,CJ'!I:I)+SUMIF(RD!$C:$C,'รับ-จ่าย ประจำวัน'!$B370,RD!I:I)+SUMIF('FG,ออนไล,คัดแยก'!$C:$C,'รับ-จ่าย ประจำวัน'!$B370,'FG,ออนไล,คัดแยก'!I:I)</f>
        <v>0</v>
      </c>
      <c r="AQ370" s="16">
        <f>SUMIF(เตรียมส่วนผสม!$C:$C,'รับ-จ่าย ประจำวัน'!$B370,เตรียมส่วนผสม!J:J)+SUMIF(กวนไส้!$C:$C,'รับ-จ่าย ประจำวัน'!$B370,กวนไส้!J:J)+SUMIF(ผลิต1!$C:$C,'รับ-จ่าย ประจำวัน'!$B370,ผลิต1!J:J)+SUMIF(ผลิต2!$C:$C,'รับ-จ่าย ประจำวัน'!$B370,ผลิต2!J:J)+SUMIF(เส้นแต่งหน้าขนมเค้ก!$C:$C,'รับ-จ่าย ประจำวัน'!$B370,เส้นแต่งหน้าขนมเค้ก!J:J)+SUMIF(แพ็ค!$C:$C,'รับ-จ่าย ประจำวัน'!$B370,แพ็ค!J:J)+SUMIF(ธุรการ!$C:$C,'รับ-จ่าย ประจำวัน'!$B370,ธุรการ!J:J)+SUMIF(เส้นแต่งหน้าขนมปัง!$C:$C,'รับ-จ่าย ประจำวัน'!$B370,เส้นแต่งหน้าขนมปัง!J:J)+SUMIF('วางแผนBC,CJ'!$C:$C,'รับ-จ่าย ประจำวัน'!$B370,'วางแผนBC,CJ'!J:J)+SUMIF(RD!$C:$C,'รับ-จ่าย ประจำวัน'!$B370,RD!J:J)+SUMIF('FG,ออนไล,คัดแยก'!$C:$C,'รับ-จ่าย ประจำวัน'!$B370,'FG,ออนไล,คัดแยก'!J:J)</f>
        <v>0</v>
      </c>
      <c r="AR370" s="16">
        <f>SUMIF(เตรียมส่วนผสม!$C:$C,'รับ-จ่าย ประจำวัน'!$B370,เตรียมส่วนผสม!K:K)+SUMIF(กวนไส้!$C:$C,'รับ-จ่าย ประจำวัน'!$B370,กวนไส้!K:K)+SUMIF(ผลิต1!$C:$C,'รับ-จ่าย ประจำวัน'!$B370,ผลิต1!K:K)+SUMIF(ผลิต2!$C:$C,'รับ-จ่าย ประจำวัน'!$B370,ผลิต2!K:K)+SUMIF(เส้นแต่งหน้าขนมเค้ก!$C:$C,'รับ-จ่าย ประจำวัน'!$B370,เส้นแต่งหน้าขนมเค้ก!K:K)+SUMIF(แพ็ค!$C:$C,'รับ-จ่าย ประจำวัน'!$B370,แพ็ค!K:K)+SUMIF(ธุรการ!$C:$C,'รับ-จ่าย ประจำวัน'!$B370,ธุรการ!K:K)+SUMIF(เส้นแต่งหน้าขนมปัง!$C:$C,'รับ-จ่าย ประจำวัน'!$B370,เส้นแต่งหน้าขนมปัง!K:K)+SUMIF('วางแผนBC,CJ'!$C:$C,'รับ-จ่าย ประจำวัน'!$B370,'วางแผนBC,CJ'!K:K)+SUMIF(RD!$C:$C,'รับ-จ่าย ประจำวัน'!$B370,RD!K:K)+SUMIF('FG,ออนไล,คัดแยก'!$C:$C,'รับ-จ่าย ประจำวัน'!$B370,'FG,ออนไล,คัดแยก'!K:K)</f>
        <v>0</v>
      </c>
      <c r="AS370" s="16">
        <f>SUMIF(เตรียมส่วนผสม!$C:$C,'รับ-จ่าย ประจำวัน'!$B370,เตรียมส่วนผสม!L:L)+SUMIF(กวนไส้!$C:$C,'รับ-จ่าย ประจำวัน'!$B370,กวนไส้!L:L)+SUMIF(ผลิต1!$C:$C,'รับ-จ่าย ประจำวัน'!$B370,ผลิต1!L:L)+SUMIF(ผลิต2!$C:$C,'รับ-จ่าย ประจำวัน'!$B370,ผลิต2!L:L)+SUMIF(เส้นแต่งหน้าขนมเค้ก!$C:$C,'รับ-จ่าย ประจำวัน'!$B370,เส้นแต่งหน้าขนมเค้ก!L:L)+SUMIF(แพ็ค!$C:$C,'รับ-จ่าย ประจำวัน'!$B370,แพ็ค!L:L)+SUMIF(ธุรการ!$C:$C,'รับ-จ่าย ประจำวัน'!$B370,ธุรการ!L:L)+SUMIF(เส้นแต่งหน้าขนมปัง!$C:$C,'รับ-จ่าย ประจำวัน'!$B370,เส้นแต่งหน้าขนมปัง!L:L)+SUMIF('วางแผนBC,CJ'!$C:$C,'รับ-จ่าย ประจำวัน'!$B370,'วางแผนBC,CJ'!L:L)+SUMIF(RD!$C:$C,'รับ-จ่าย ประจำวัน'!$B370,RD!L:L)+SUMIF('FG,ออนไล,คัดแยก'!$C:$C,'รับ-จ่าย ประจำวัน'!$B370,'FG,ออนไล,คัดแยก'!L:L)</f>
        <v>0</v>
      </c>
      <c r="AT370" s="16">
        <f>SUMIF(เตรียมส่วนผสม!$C:$C,'รับ-จ่าย ประจำวัน'!$B370,เตรียมส่วนผสม!M:M)+SUMIF(กวนไส้!$C:$C,'รับ-จ่าย ประจำวัน'!$B370,กวนไส้!M:M)+SUMIF(ผลิต1!$C:$C,'รับ-จ่าย ประจำวัน'!$B370,ผลิต1!M:M)+SUMIF(ผลิต2!$C:$C,'รับ-จ่าย ประจำวัน'!$B370,ผลิต2!M:M)+SUMIF(เส้นแต่งหน้าขนมเค้ก!$C:$C,'รับ-จ่าย ประจำวัน'!$B370,เส้นแต่งหน้าขนมเค้ก!M:M)+SUMIF(แพ็ค!$C:$C,'รับ-จ่าย ประจำวัน'!$B370,แพ็ค!M:M)+SUMIF(ธุรการ!$C:$C,'รับ-จ่าย ประจำวัน'!$B370,ธุรการ!M:M)+SUMIF(เส้นแต่งหน้าขนมปัง!$C:$C,'รับ-จ่าย ประจำวัน'!$B370,เส้นแต่งหน้าขนมปัง!M:M)+SUMIF('วางแผนBC,CJ'!$C:$C,'รับ-จ่าย ประจำวัน'!$B370,'วางแผนBC,CJ'!M:M)+SUMIF(RD!$C:$C,'รับ-จ่าย ประจำวัน'!$B370,RD!M:M)+SUMIF('FG,ออนไล,คัดแยก'!$C:$C,'รับ-จ่าย ประจำวัน'!$B370,'FG,ออนไล,คัดแยก'!M:M)</f>
        <v>0</v>
      </c>
      <c r="AU370" s="16">
        <f>SUMIF(เตรียมส่วนผสม!$C:$C,'รับ-จ่าย ประจำวัน'!$B370,เตรียมส่วนผสม!N:N)+SUMIF(กวนไส้!$C:$C,'รับ-จ่าย ประจำวัน'!$B370,กวนไส้!N:N)+SUMIF(ผลิต1!$C:$C,'รับ-จ่าย ประจำวัน'!$B370,ผลิต1!N:N)+SUMIF(ผลิต2!$C:$C,'รับ-จ่าย ประจำวัน'!$B370,ผลิต2!N:N)+SUMIF(เส้นแต่งหน้าขนมเค้ก!$C:$C,'รับ-จ่าย ประจำวัน'!$B370,เส้นแต่งหน้าขนมเค้ก!N:N)+SUMIF(แพ็ค!$C:$C,'รับ-จ่าย ประจำวัน'!$B370,แพ็ค!N:N)+SUMIF(ธุรการ!$C:$C,'รับ-จ่าย ประจำวัน'!$B370,ธุรการ!N:N)+SUMIF(เส้นแต่งหน้าขนมปัง!$C:$C,'รับ-จ่าย ประจำวัน'!$B370,เส้นแต่งหน้าขนมปัง!N:N)+SUMIF('วางแผนBC,CJ'!$C:$C,'รับ-จ่าย ประจำวัน'!$B370,'วางแผนBC,CJ'!N:N)+SUMIF(RD!$C:$C,'รับ-จ่าย ประจำวัน'!$B370,RD!N:N)+SUMIF('FG,ออนไล,คัดแยก'!$C:$C,'รับ-จ่าย ประจำวัน'!$B370,'FG,ออนไล,คัดแยก'!N:N)</f>
        <v>0</v>
      </c>
      <c r="AV370" s="16">
        <f>SUMIF(เตรียมส่วนผสม!$C:$C,'รับ-จ่าย ประจำวัน'!$B370,เตรียมส่วนผสม!O:O)+SUMIF(กวนไส้!$C:$C,'รับ-จ่าย ประจำวัน'!$B370,กวนไส้!O:O)+SUMIF(ผลิต1!$C:$C,'รับ-จ่าย ประจำวัน'!$B370,ผลิต1!O:O)+SUMIF(ผลิต2!$C:$C,'รับ-จ่าย ประจำวัน'!$B370,ผลิต2!O:O)+SUMIF(เส้นแต่งหน้าขนมเค้ก!$C:$C,'รับ-จ่าย ประจำวัน'!$B370,เส้นแต่งหน้าขนมเค้ก!O:O)+SUMIF(แพ็ค!$C:$C,'รับ-จ่าย ประจำวัน'!$B370,แพ็ค!O:O)+SUMIF(ธุรการ!$C:$C,'รับ-จ่าย ประจำวัน'!$B370,ธุรการ!O:O)+SUMIF(เส้นแต่งหน้าขนมปัง!$C:$C,'รับ-จ่าย ประจำวัน'!$B370,เส้นแต่งหน้าขนมปัง!O:O)+SUMIF('วางแผนBC,CJ'!$C:$C,'รับ-จ่าย ประจำวัน'!$B370,'วางแผนBC,CJ'!O:O)+SUMIF(RD!$C:$C,'รับ-จ่าย ประจำวัน'!$B370,RD!O:O)+SUMIF('FG,ออนไล,คัดแยก'!$C:$C,'รับ-จ่าย ประจำวัน'!$B370,'FG,ออนไล,คัดแยก'!O:O)</f>
        <v>0</v>
      </c>
      <c r="AW370" s="16">
        <f>SUMIF(เตรียมส่วนผสม!$C:$C,'รับ-จ่าย ประจำวัน'!$B370,เตรียมส่วนผสม!P:P)+SUMIF(กวนไส้!$C:$C,'รับ-จ่าย ประจำวัน'!$B370,กวนไส้!P:P)+SUMIF(ผลิต1!$C:$C,'รับ-จ่าย ประจำวัน'!$B370,ผลิต1!P:P)+SUMIF(ผลิต2!$C:$C,'รับ-จ่าย ประจำวัน'!$B370,ผลิต2!P:P)+SUMIF(เส้นแต่งหน้าขนมเค้ก!$C:$C,'รับ-จ่าย ประจำวัน'!$B370,เส้นแต่งหน้าขนมเค้ก!P:P)+SUMIF(แพ็ค!$C:$C,'รับ-จ่าย ประจำวัน'!$B370,แพ็ค!P:P)+SUMIF(ธุรการ!$C:$C,'รับ-จ่าย ประจำวัน'!$B370,ธุรการ!P:P)+SUMIF(เส้นแต่งหน้าขนมปัง!$C:$C,'รับ-จ่าย ประจำวัน'!$B370,เส้นแต่งหน้าขนมปัง!P:P)+SUMIF('วางแผนBC,CJ'!$C:$C,'รับ-จ่าย ประจำวัน'!$B370,'วางแผนBC,CJ'!P:P)+SUMIF(RD!$C:$C,'รับ-จ่าย ประจำวัน'!$B370,RD!P:P)+SUMIF('FG,ออนไล,คัดแยก'!$C:$C,'รับ-จ่าย ประจำวัน'!$B370,'FG,ออนไล,คัดแยก'!P:P)</f>
        <v>0</v>
      </c>
      <c r="AX370" s="16">
        <f>SUMIF(เตรียมส่วนผสม!$C:$C,'รับ-จ่าย ประจำวัน'!$B370,เตรียมส่วนผสม!Q:Q)+SUMIF(กวนไส้!$C:$C,'รับ-จ่าย ประจำวัน'!$B370,กวนไส้!Q:Q)+SUMIF(ผลิต1!$C:$C,'รับ-จ่าย ประจำวัน'!$B370,ผลิต1!Q:Q)+SUMIF(ผลิต2!$C:$C,'รับ-จ่าย ประจำวัน'!$B370,ผลิต2!Q:Q)+SUMIF(เส้นแต่งหน้าขนมเค้ก!$C:$C,'รับ-จ่าย ประจำวัน'!$B370,เส้นแต่งหน้าขนมเค้ก!Q:Q)+SUMIF(แพ็ค!$C:$C,'รับ-จ่าย ประจำวัน'!$B370,แพ็ค!Q:Q)+SUMIF(ธุรการ!$C:$C,'รับ-จ่าย ประจำวัน'!$B370,ธุรการ!Q:Q)+SUMIF(เส้นแต่งหน้าขนมปัง!$C:$C,'รับ-จ่าย ประจำวัน'!$B370,เส้นแต่งหน้าขนมปัง!Q:Q)+SUMIF('วางแผนBC,CJ'!$C:$C,'รับ-จ่าย ประจำวัน'!$B370,'วางแผนBC,CJ'!Q:Q)+SUMIF(RD!$C:$C,'รับ-จ่าย ประจำวัน'!$B370,RD!Q:Q)+SUMIF('FG,ออนไล,คัดแยก'!$C:$C,'รับ-จ่าย ประจำวัน'!$B370,'FG,ออนไล,คัดแยก'!Q:Q)</f>
        <v>0</v>
      </c>
      <c r="AY370" s="16">
        <f>SUMIF(เตรียมส่วนผสม!$C:$C,'รับ-จ่าย ประจำวัน'!$B370,เตรียมส่วนผสม!R:R)+SUMIF(กวนไส้!$C:$C,'รับ-จ่าย ประจำวัน'!$B370,กวนไส้!R:R)+SUMIF(ผลิต1!$C:$C,'รับ-จ่าย ประจำวัน'!$B370,ผลิต1!R:R)+SUMIF(ผลิต2!$C:$C,'รับ-จ่าย ประจำวัน'!$B370,ผลิต2!R:R)+SUMIF(เส้นแต่งหน้าขนมเค้ก!$C:$C,'รับ-จ่าย ประจำวัน'!$B370,เส้นแต่งหน้าขนมเค้ก!R:R)+SUMIF(แพ็ค!$C:$C,'รับ-จ่าย ประจำวัน'!$B370,แพ็ค!R:R)+SUMIF(ธุรการ!$C:$C,'รับ-จ่าย ประจำวัน'!$B370,ธุรการ!R:R)+SUMIF(เส้นแต่งหน้าขนมปัง!$C:$C,'รับ-จ่าย ประจำวัน'!$B370,เส้นแต่งหน้าขนมปัง!R:R)+SUMIF('วางแผนBC,CJ'!$C:$C,'รับ-จ่าย ประจำวัน'!$B370,'วางแผนBC,CJ'!R:R)+SUMIF(RD!$C:$C,'รับ-จ่าย ประจำวัน'!$B370,RD!R:R)+SUMIF('FG,ออนไล,คัดแยก'!$C:$C,'รับ-จ่าย ประจำวัน'!$B370,'FG,ออนไล,คัดแยก'!R:R)</f>
        <v>0</v>
      </c>
      <c r="AZ370" s="16">
        <f>SUMIF(เตรียมส่วนผสม!$C:$C,'รับ-จ่าย ประจำวัน'!$B370,เตรียมส่วนผสม!S:S)+SUMIF(กวนไส้!$C:$C,'รับ-จ่าย ประจำวัน'!$B370,กวนไส้!S:S)+SUMIF(ผลิต1!$C:$C,'รับ-จ่าย ประจำวัน'!$B370,ผลิต1!S:S)+SUMIF(ผลิต2!$C:$C,'รับ-จ่าย ประจำวัน'!$B370,ผลิต2!S:S)+SUMIF(เส้นแต่งหน้าขนมเค้ก!$C:$C,'รับ-จ่าย ประจำวัน'!$B370,เส้นแต่งหน้าขนมเค้ก!S:S)+SUMIF(แพ็ค!$C:$C,'รับ-จ่าย ประจำวัน'!$B370,แพ็ค!S:S)+SUMIF(ธุรการ!$C:$C,'รับ-จ่าย ประจำวัน'!$B370,ธุรการ!S:S)+SUMIF(เส้นแต่งหน้าขนมปัง!$C:$C,'รับ-จ่าย ประจำวัน'!$B370,เส้นแต่งหน้าขนมปัง!S:S)+SUMIF('วางแผนBC,CJ'!$C:$C,'รับ-จ่าย ประจำวัน'!$B370,'วางแผนBC,CJ'!S:S)+SUMIF(RD!$C:$C,'รับ-จ่าย ประจำวัน'!$B370,RD!S:S)+SUMIF('FG,ออนไล,คัดแยก'!$C:$C,'รับ-จ่าย ประจำวัน'!$B370,'FG,ออนไล,คัดแยก'!S:S)</f>
        <v>0</v>
      </c>
      <c r="BA370" s="16">
        <f>SUMIF(เตรียมส่วนผสม!$C:$C,'รับ-จ่าย ประจำวัน'!$B370,เตรียมส่วนผสม!T:T)+SUMIF(กวนไส้!$C:$C,'รับ-จ่าย ประจำวัน'!$B370,กวนไส้!T:T)+SUMIF(ผลิต1!$C:$C,'รับ-จ่าย ประจำวัน'!$B370,ผลิต1!T:T)+SUMIF(ผลิต2!$C:$C,'รับ-จ่าย ประจำวัน'!$B370,ผลิต2!T:T)+SUMIF(เส้นแต่งหน้าขนมเค้ก!$C:$C,'รับ-จ่าย ประจำวัน'!$B370,เส้นแต่งหน้าขนมเค้ก!T:T)+SUMIF(แพ็ค!$C:$C,'รับ-จ่าย ประจำวัน'!$B370,แพ็ค!T:T)+SUMIF(ธุรการ!$C:$C,'รับ-จ่าย ประจำวัน'!$B370,ธุรการ!T:T)+SUMIF(เส้นแต่งหน้าขนมปัง!$C:$C,'รับ-จ่าย ประจำวัน'!$B370,เส้นแต่งหน้าขนมปัง!T:T)+SUMIF('วางแผนBC,CJ'!$C:$C,'รับ-จ่าย ประจำวัน'!$B370,'วางแผนBC,CJ'!T:T)+SUMIF(RD!$C:$C,'รับ-จ่าย ประจำวัน'!$B370,RD!T:T)+SUMIF('FG,ออนไล,คัดแยก'!$C:$C,'รับ-จ่าย ประจำวัน'!$B370,'FG,ออนไล,คัดแยก'!T:T)</f>
        <v>0</v>
      </c>
      <c r="BB370" s="16">
        <f>SUMIF(เตรียมส่วนผสม!$C:$C,'รับ-จ่าย ประจำวัน'!$B370,เตรียมส่วนผสม!U:U)+SUMIF(กวนไส้!$C:$C,'รับ-จ่าย ประจำวัน'!$B370,กวนไส้!U:U)+SUMIF(ผลิต1!$C:$C,'รับ-จ่าย ประจำวัน'!$B370,ผลิต1!U:U)+SUMIF(ผลิต2!$C:$C,'รับ-จ่าย ประจำวัน'!$B370,ผลิต2!U:U)+SUMIF(เส้นแต่งหน้าขนมเค้ก!$C:$C,'รับ-จ่าย ประจำวัน'!$B370,เส้นแต่งหน้าขนมเค้ก!U:U)+SUMIF(แพ็ค!$C:$C,'รับ-จ่าย ประจำวัน'!$B370,แพ็ค!U:U)+SUMIF(ธุรการ!$C:$C,'รับ-จ่าย ประจำวัน'!$B370,ธุรการ!U:U)+SUMIF(เส้นแต่งหน้าขนมปัง!$C:$C,'รับ-จ่าย ประจำวัน'!$B370,เส้นแต่งหน้าขนมปัง!U:U)+SUMIF('วางแผนBC,CJ'!$C:$C,'รับ-จ่าย ประจำวัน'!$B370,'วางแผนBC,CJ'!U:U)+SUMIF(RD!$C:$C,'รับ-จ่าย ประจำวัน'!$B370,RD!U:U)+SUMIF('FG,ออนไล,คัดแยก'!$C:$C,'รับ-จ่าย ประจำวัน'!$B370,'FG,ออนไล,คัดแยก'!U:U)</f>
        <v>1</v>
      </c>
      <c r="BC370" s="16">
        <f>SUMIF(เตรียมส่วนผสม!$C:$C,'รับ-จ่าย ประจำวัน'!$B370,เตรียมส่วนผสม!V:V)+SUMIF(กวนไส้!$C:$C,'รับ-จ่าย ประจำวัน'!$B370,กวนไส้!V:V)+SUMIF(ผลิต1!$C:$C,'รับ-จ่าย ประจำวัน'!$B370,ผลิต1!V:V)+SUMIF(ผลิต2!$C:$C,'รับ-จ่าย ประจำวัน'!$B370,ผลิต2!V:V)+SUMIF(เส้นแต่งหน้าขนมเค้ก!$C:$C,'รับ-จ่าย ประจำวัน'!$B370,เส้นแต่งหน้าขนมเค้ก!V:V)+SUMIF(แพ็ค!$C:$C,'รับ-จ่าย ประจำวัน'!$B370,แพ็ค!V:V)+SUMIF(ธุรการ!$C:$C,'รับ-จ่าย ประจำวัน'!$B370,ธุรการ!V:V)+SUMIF(เส้นแต่งหน้าขนมปัง!$C:$C,'รับ-จ่าย ประจำวัน'!$B370,เส้นแต่งหน้าขนมปัง!V:V)+SUMIF('วางแผนBC,CJ'!$C:$C,'รับ-จ่าย ประจำวัน'!$B370,'วางแผนBC,CJ'!V:V)+SUMIF(RD!$C:$C,'รับ-จ่าย ประจำวัน'!$B370,RD!V:V)+SUMIF('FG,ออนไล,คัดแยก'!$C:$C,'รับ-จ่าย ประจำวัน'!$B370,'FG,ออนไล,คัดแยก'!V:V)</f>
        <v>0</v>
      </c>
      <c r="BD370" s="16">
        <f>SUMIF(เตรียมส่วนผสม!$C:$C,'รับ-จ่าย ประจำวัน'!$B370,เตรียมส่วนผสม!W:W)+SUMIF(กวนไส้!$C:$C,'รับ-จ่าย ประจำวัน'!$B370,กวนไส้!W:W)+SUMIF(ผลิต1!$C:$C,'รับ-จ่าย ประจำวัน'!$B370,ผลิต1!W:W)+SUMIF(ผลิต2!$C:$C,'รับ-จ่าย ประจำวัน'!$B370,ผลิต2!W:W)+SUMIF(เส้นแต่งหน้าขนมเค้ก!$C:$C,'รับ-จ่าย ประจำวัน'!$B370,เส้นแต่งหน้าขนมเค้ก!W:W)+SUMIF(แพ็ค!$C:$C,'รับ-จ่าย ประจำวัน'!$B370,แพ็ค!W:W)+SUMIF(ธุรการ!$C:$C,'รับ-จ่าย ประจำวัน'!$B370,ธุรการ!W:W)+SUMIF(เส้นแต่งหน้าขนมปัง!$C:$C,'รับ-จ่าย ประจำวัน'!$B370,เส้นแต่งหน้าขนมปัง!W:W)+SUMIF('วางแผนBC,CJ'!$C:$C,'รับ-จ่าย ประจำวัน'!$B370,'วางแผนBC,CJ'!W:W)+SUMIF(RD!$C:$C,'รับ-จ่าย ประจำวัน'!$B370,RD!W:W)+SUMIF('FG,ออนไล,คัดแยก'!$C:$C,'รับ-จ่าย ประจำวัน'!$B370,'FG,ออนไล,คัดแยก'!W:W)</f>
        <v>0</v>
      </c>
      <c r="BE370" s="16">
        <f>SUMIF(เตรียมส่วนผสม!$C:$C,'รับ-จ่าย ประจำวัน'!$B370,เตรียมส่วนผสม!X:X)+SUMIF(กวนไส้!$C:$C,'รับ-จ่าย ประจำวัน'!$B370,กวนไส้!X:X)+SUMIF(ผลิต1!$C:$C,'รับ-จ่าย ประจำวัน'!$B370,ผลิต1!X:X)+SUMIF(ผลิต2!$C:$C,'รับ-จ่าย ประจำวัน'!$B370,ผลิต2!X:X)+SUMIF(เส้นแต่งหน้าขนมเค้ก!$C:$C,'รับ-จ่าย ประจำวัน'!$B370,เส้นแต่งหน้าขนมเค้ก!X:X)+SUMIF(แพ็ค!$C:$C,'รับ-จ่าย ประจำวัน'!$B370,แพ็ค!X:X)+SUMIF(ธุรการ!$C:$C,'รับ-จ่าย ประจำวัน'!$B370,ธุรการ!X:X)+SUMIF(เส้นแต่งหน้าขนมปัง!$C:$C,'รับ-จ่าย ประจำวัน'!$B370,เส้นแต่งหน้าขนมปัง!X:X)+SUMIF('วางแผนBC,CJ'!$C:$C,'รับ-จ่าย ประจำวัน'!$B370,'วางแผนBC,CJ'!X:X)+SUMIF(RD!$C:$C,'รับ-จ่าย ประจำวัน'!$B370,RD!X:X)+SUMIF('FG,ออนไล,คัดแยก'!$C:$C,'รับ-จ่าย ประจำวัน'!$B370,'FG,ออนไล,คัดแยก'!X:X)</f>
        <v>0</v>
      </c>
      <c r="BF370" s="16">
        <f>SUMIF(เตรียมส่วนผสม!$C:$C,'รับ-จ่าย ประจำวัน'!$B370,เตรียมส่วนผสม!Y:Y)+SUMIF(กวนไส้!$C:$C,'รับ-จ่าย ประจำวัน'!$B370,กวนไส้!Y:Y)+SUMIF(ผลิต1!$C:$C,'รับ-จ่าย ประจำวัน'!$B370,ผลิต1!Y:Y)+SUMIF(ผลิต2!$C:$C,'รับ-จ่าย ประจำวัน'!$B370,ผลิต2!Y:Y)+SUMIF(เส้นแต่งหน้าขนมเค้ก!$C:$C,'รับ-จ่าย ประจำวัน'!$B370,เส้นแต่งหน้าขนมเค้ก!Y:Y)+SUMIF(แพ็ค!$C:$C,'รับ-จ่าย ประจำวัน'!$B370,แพ็ค!Y:Y)+SUMIF(ธุรการ!$C:$C,'รับ-จ่าย ประจำวัน'!$B370,ธุรการ!Y:Y)+SUMIF(เส้นแต่งหน้าขนมปัง!$C:$C,'รับ-จ่าย ประจำวัน'!$B370,เส้นแต่งหน้าขนมปัง!Y:Y)+SUMIF('วางแผนBC,CJ'!$C:$C,'รับ-จ่าย ประจำวัน'!$B370,'วางแผนBC,CJ'!Y:Y)+SUMIF(RD!$C:$C,'รับ-จ่าย ประจำวัน'!$B370,RD!Y:Y)+SUMIF('FG,ออนไล,คัดแยก'!$C:$C,'รับ-จ่าย ประจำวัน'!$B370,'FG,ออนไล,คัดแยก'!Y:Y)</f>
        <v>0</v>
      </c>
      <c r="BG370" s="16">
        <f>SUMIF(เตรียมส่วนผสม!$C:$C,'รับ-จ่าย ประจำวัน'!$B370,เตรียมส่วนผสม!Z:Z)+SUMIF(กวนไส้!$C:$C,'รับ-จ่าย ประจำวัน'!$B370,กวนไส้!Z:Z)+SUMIF(ผลิต1!$C:$C,'รับ-จ่าย ประจำวัน'!$B370,ผลิต1!Z:Z)+SUMIF(ผลิต2!$C:$C,'รับ-จ่าย ประจำวัน'!$B370,ผลิต2!Z:Z)+SUMIF(เส้นแต่งหน้าขนมเค้ก!$C:$C,'รับ-จ่าย ประจำวัน'!$B370,เส้นแต่งหน้าขนมเค้ก!Z:Z)+SUMIF(แพ็ค!$C:$C,'รับ-จ่าย ประจำวัน'!$B370,แพ็ค!Z:Z)+SUMIF(ธุรการ!$C:$C,'รับ-จ่าย ประจำวัน'!$B370,ธุรการ!Z:Z)+SUMIF(เส้นแต่งหน้าขนมปัง!$C:$C,'รับ-จ่าย ประจำวัน'!$B370,เส้นแต่งหน้าขนมปัง!Z:Z)+SUMIF('วางแผนBC,CJ'!$C:$C,'รับ-จ่าย ประจำวัน'!$B370,'วางแผนBC,CJ'!Z:Z)+SUMIF(RD!$C:$C,'รับ-จ่าย ประจำวัน'!$B370,RD!Z:Z)+SUMIF('FG,ออนไล,คัดแยก'!$C:$C,'รับ-จ่าย ประจำวัน'!$B370,'FG,ออนไล,คัดแยก'!Z:Z)</f>
        <v>0</v>
      </c>
      <c r="BH370" s="16">
        <f>SUMIF(เตรียมส่วนผสม!$C:$C,'รับ-จ่าย ประจำวัน'!$B370,เตรียมส่วนผสม!AA:AA)+SUMIF(กวนไส้!$C:$C,'รับ-จ่าย ประจำวัน'!$B370,กวนไส้!AA:AA)+SUMIF(ผลิต1!$C:$C,'รับ-จ่าย ประจำวัน'!$B370,ผลิต1!AA:AA)+SUMIF(ผลิต2!$C:$C,'รับ-จ่าย ประจำวัน'!$B370,ผลิต2!AA:AA)+SUMIF(เส้นแต่งหน้าขนมเค้ก!$C:$C,'รับ-จ่าย ประจำวัน'!$B370,เส้นแต่งหน้าขนมเค้ก!AA:AA)+SUMIF(แพ็ค!$C:$C,'รับ-จ่าย ประจำวัน'!$B370,แพ็ค!AA:AA)+SUMIF(ธุรการ!$C:$C,'รับ-จ่าย ประจำวัน'!$B370,ธุรการ!AA:AA)+SUMIF(เส้นแต่งหน้าขนมปัง!$C:$C,'รับ-จ่าย ประจำวัน'!$B370,เส้นแต่งหน้าขนมปัง!AA:AA)+SUMIF('วางแผนBC,CJ'!$C:$C,'รับ-จ่าย ประจำวัน'!$B370,'วางแผนBC,CJ'!AA:AA)+SUMIF(RD!$C:$C,'รับ-จ่าย ประจำวัน'!$B370,RD!AA:AA)+SUMIF('FG,ออนไล,คัดแยก'!$C:$C,'รับ-จ่าย ประจำวัน'!$B370,'FG,ออนไล,คัดแยก'!AA:AA)</f>
        <v>0</v>
      </c>
      <c r="BI370" s="16">
        <f>SUMIF(เตรียมส่วนผสม!$C:$C,'รับ-จ่าย ประจำวัน'!$B370,เตรียมส่วนผสม!AB:AB)+SUMIF(กวนไส้!$C:$C,'รับ-จ่าย ประจำวัน'!$B370,กวนไส้!AB:AB)+SUMIF(ผลิต1!$C:$C,'รับ-จ่าย ประจำวัน'!$B370,ผลิต1!AB:AB)+SUMIF(ผลิต2!$C:$C,'รับ-จ่าย ประจำวัน'!$B370,ผลิต2!AB:AB)+SUMIF(เส้นแต่งหน้าขนมเค้ก!$C:$C,'รับ-จ่าย ประจำวัน'!$B370,เส้นแต่งหน้าขนมเค้ก!AB:AB)+SUMIF(แพ็ค!$C:$C,'รับ-จ่าย ประจำวัน'!$B370,แพ็ค!AB:AB)+SUMIF(ธุรการ!$C:$C,'รับ-จ่าย ประจำวัน'!$B370,ธุรการ!AB:AB)+SUMIF(เส้นแต่งหน้าขนมปัง!$C:$C,'รับ-จ่าย ประจำวัน'!$B370,เส้นแต่งหน้าขนมปัง!AB:AB)+SUMIF('วางแผนBC,CJ'!$C:$C,'รับ-จ่าย ประจำวัน'!$B370,'วางแผนBC,CJ'!AB:AB)+SUMIF(RD!$C:$C,'รับ-จ่าย ประจำวัน'!$B370,RD!AB:AB)+SUMIF('FG,ออนไล,คัดแยก'!$C:$C,'รับ-จ่าย ประจำวัน'!$B370,'FG,ออนไล,คัดแยก'!AB:AB)</f>
        <v>0</v>
      </c>
      <c r="BJ370" s="16">
        <f>SUMIF(เตรียมส่วนผสม!$C:$C,'รับ-จ่าย ประจำวัน'!$B370,เตรียมส่วนผสม!AC:AC)+SUMIF(กวนไส้!$C:$C,'รับ-จ่าย ประจำวัน'!$B370,กวนไส้!AC:AC)+SUMIF(ผลิต1!$C:$C,'รับ-จ่าย ประจำวัน'!$B370,ผลิต1!AC:AC)+SUMIF(ผลิต2!$C:$C,'รับ-จ่าย ประจำวัน'!$B370,ผลิต2!AC:AC)+SUMIF(เส้นแต่งหน้าขนมเค้ก!$C:$C,'รับ-จ่าย ประจำวัน'!$B370,เส้นแต่งหน้าขนมเค้ก!AC:AC)+SUMIF(แพ็ค!$C:$C,'รับ-จ่าย ประจำวัน'!$B370,แพ็ค!AC:AC)+SUMIF(ธุรการ!$C:$C,'รับ-จ่าย ประจำวัน'!$B370,ธุรการ!AC:AC)+SUMIF(เส้นแต่งหน้าขนมปัง!$C:$C,'รับ-จ่าย ประจำวัน'!$B370,เส้นแต่งหน้าขนมปัง!AC:AC)+SUMIF('วางแผนBC,CJ'!$C:$C,'รับ-จ่าย ประจำวัน'!$B370,'วางแผนBC,CJ'!AC:AC)+SUMIF(RD!$C:$C,'รับ-จ่าย ประจำวัน'!$B370,RD!AC:AC)+SUMIF('FG,ออนไล,คัดแยก'!$C:$C,'รับ-จ่าย ประจำวัน'!$B370,'FG,ออนไล,คัดแยก'!AC:AC)</f>
        <v>0</v>
      </c>
      <c r="BK370" s="16">
        <f>SUMIF(เตรียมส่วนผสม!$C:$C,'รับ-จ่าย ประจำวัน'!$B370,เตรียมส่วนผสม!AD:AD)+SUMIF(กวนไส้!$C:$C,'รับ-จ่าย ประจำวัน'!$B370,กวนไส้!AD:AD)+SUMIF(ผลิต1!$C:$C,'รับ-จ่าย ประจำวัน'!$B370,ผลิต1!AD:AD)+SUMIF(ผลิต2!$C:$C,'รับ-จ่าย ประจำวัน'!$B370,ผลิต2!AD:AD)+SUMIF(เส้นแต่งหน้าขนมเค้ก!$C:$C,'รับ-จ่าย ประจำวัน'!$B370,เส้นแต่งหน้าขนมเค้ก!AD:AD)+SUMIF(แพ็ค!$C:$C,'รับ-จ่าย ประจำวัน'!$B370,แพ็ค!AD:AD)+SUMIF(ธุรการ!$C:$C,'รับ-จ่าย ประจำวัน'!$B370,ธุรการ!AD:AD)+SUMIF(เส้นแต่งหน้าขนมปัง!$C:$C,'รับ-จ่าย ประจำวัน'!$B370,เส้นแต่งหน้าขนมปัง!AD:AD)+SUMIF('วางแผนBC,CJ'!$C:$C,'รับ-จ่าย ประจำวัน'!$B370,'วางแผนBC,CJ'!AD:AD)+SUMIF(RD!$C:$C,'รับ-จ่าย ประจำวัน'!$B370,RD!AD:AD)+SUMIF('FG,ออนไล,คัดแยก'!$C:$C,'รับ-จ่าย ประจำวัน'!$B370,'FG,ออนไล,คัดแยก'!AD:AD)</f>
        <v>0</v>
      </c>
      <c r="BL370" s="16">
        <f>SUMIF(เตรียมส่วนผสม!$C:$C,'รับ-จ่าย ประจำวัน'!$B370,เตรียมส่วนผสม!AE:AE)+SUMIF(กวนไส้!$C:$C,'รับ-จ่าย ประจำวัน'!$B370,กวนไส้!AE:AE)+SUMIF(ผลิต1!$C:$C,'รับ-จ่าย ประจำวัน'!$B370,ผลิต1!AE:AE)+SUMIF(ผลิต2!$C:$C,'รับ-จ่าย ประจำวัน'!$B370,ผลิต2!AE:AE)+SUMIF(เส้นแต่งหน้าขนมเค้ก!$C:$C,'รับ-จ่าย ประจำวัน'!$B370,เส้นแต่งหน้าขนมเค้ก!AE:AE)+SUMIF(แพ็ค!$C:$C,'รับ-จ่าย ประจำวัน'!$B370,แพ็ค!AE:AE)+SUMIF(ธุรการ!$C:$C,'รับ-จ่าย ประจำวัน'!$B370,ธุรการ!AE:AE)+SUMIF(เส้นแต่งหน้าขนมปัง!$C:$C,'รับ-จ่าย ประจำวัน'!$B370,เส้นแต่งหน้าขนมปัง!AE:AE)+SUMIF('วางแผนBC,CJ'!$C:$C,'รับ-จ่าย ประจำวัน'!$B370,'วางแผนBC,CJ'!AE:AE)+SUMIF(RD!$C:$C,'รับ-จ่าย ประจำวัน'!$B370,RD!AE:AE)+SUMIF('FG,ออนไล,คัดแยก'!$C:$C,'รับ-จ่าย ประจำวัน'!$B370,'FG,ออนไล,คัดแยก'!AE:AE)</f>
        <v>0</v>
      </c>
      <c r="BM370" s="16">
        <f>SUMIF(เตรียมส่วนผสม!$C:$C,'รับ-จ่าย ประจำวัน'!$B370,เตรียมส่วนผสม!AF:AF)+SUMIF(กวนไส้!$C:$C,'รับ-จ่าย ประจำวัน'!$B370,กวนไส้!AF:AF)+SUMIF(ผลิต1!$C:$C,'รับ-จ่าย ประจำวัน'!$B370,ผลิต1!AF:AF)+SUMIF(ผลิต2!$C:$C,'รับ-จ่าย ประจำวัน'!$B370,ผลิต2!AF:AF)+SUMIF(เส้นแต่งหน้าขนมเค้ก!$C:$C,'รับ-จ่าย ประจำวัน'!$B370,เส้นแต่งหน้าขนมเค้ก!AF:AF)+SUMIF(แพ็ค!$C:$C,'รับ-จ่าย ประจำวัน'!$B370,แพ็ค!AF:AF)+SUMIF(ธุรการ!$C:$C,'รับ-จ่าย ประจำวัน'!$B370,ธุรการ!AF:AF)+SUMIF(เส้นแต่งหน้าขนมปัง!$C:$C,'รับ-จ่าย ประจำวัน'!$B370,เส้นแต่งหน้าขนมปัง!AF:AF)+SUMIF('วางแผนBC,CJ'!$C:$C,'รับ-จ่าย ประจำวัน'!$B370,'วางแผนBC,CJ'!AF:AF)+SUMIF(RD!$C:$C,'รับ-จ่าย ประจำวัน'!$B370,RD!AF:AF)+SUMIF('FG,ออนไล,คัดแยก'!$C:$C,'รับ-จ่าย ประจำวัน'!$B370,'FG,ออนไล,คัดแยก'!AF:AF)</f>
        <v>0</v>
      </c>
      <c r="BN370" s="16">
        <f>SUMIF(เตรียมส่วนผสม!$C:$C,'รับ-จ่าย ประจำวัน'!$B370,เตรียมส่วนผสม!AG:AG)+SUMIF(กวนไส้!$C:$C,'รับ-จ่าย ประจำวัน'!$B370,กวนไส้!AG:AG)+SUMIF(ผลิต1!$C:$C,'รับ-จ่าย ประจำวัน'!$B370,ผลิต1!AG:AG)+SUMIF(ผลิต2!$C:$C,'รับ-จ่าย ประจำวัน'!$B370,ผลิต2!AG:AG)+SUMIF(เส้นแต่งหน้าขนมเค้ก!$C:$C,'รับ-จ่าย ประจำวัน'!$B370,เส้นแต่งหน้าขนมเค้ก!AG:AG)+SUMIF(แพ็ค!$C:$C,'รับ-จ่าย ประจำวัน'!$B370,แพ็ค!AG:AG)+SUMIF(ธุรการ!$C:$C,'รับ-จ่าย ประจำวัน'!$B370,ธุรการ!AG:AG)+SUMIF(เส้นแต่งหน้าขนมปัง!$C:$C,'รับ-จ่าย ประจำวัน'!$B370,เส้นแต่งหน้าขนมปัง!AG:AG)+SUMIF('วางแผนBC,CJ'!$C:$C,'รับ-จ่าย ประจำวัน'!$B370,'วางแผนBC,CJ'!AG:AG)+SUMIF(RD!$C:$C,'รับ-จ่าย ประจำวัน'!$B370,RD!AG:AG)+SUMIF('FG,ออนไล,คัดแยก'!$C:$C,'รับ-จ่าย ประจำวัน'!$B370,'FG,ออนไล,คัดแยก'!AG:AG)</f>
        <v>0</v>
      </c>
      <c r="BO370" s="16">
        <f>SUMIF(เตรียมส่วนผสม!$C:$C,'รับ-จ่าย ประจำวัน'!$B370,เตรียมส่วนผสม!AH:AH)+SUMIF(กวนไส้!$C:$C,'รับ-จ่าย ประจำวัน'!$B370,กวนไส้!AH:AH)+SUMIF(ผลิต1!$C:$C,'รับ-จ่าย ประจำวัน'!$B370,ผลิต1!AH:AH)+SUMIF(ผลิต2!$C:$C,'รับ-จ่าย ประจำวัน'!$B370,ผลิต2!AH:AH)+SUMIF(เส้นแต่งหน้าขนมเค้ก!$C:$C,'รับ-จ่าย ประจำวัน'!$B370,เส้นแต่งหน้าขนมเค้ก!AH:AH)+SUMIF(แพ็ค!$C:$C,'รับ-จ่าย ประจำวัน'!$B370,แพ็ค!AH:AH)+SUMIF(ธุรการ!$C:$C,'รับ-จ่าย ประจำวัน'!$B370,ธุรการ!AH:AH)+SUMIF(เส้นแต่งหน้าขนมปัง!$C:$C,'รับ-จ่าย ประจำวัน'!$B370,เส้นแต่งหน้าขนมปัง!AH:AH)+SUMIF('วางแผนBC,CJ'!$C:$C,'รับ-จ่าย ประจำวัน'!$B370,'วางแผนBC,CJ'!AH:AH)+SUMIF(RD!$C:$C,'รับ-จ่าย ประจำวัน'!$B370,RD!AH:AH)+SUMIF('FG,ออนไล,คัดแยก'!$C:$C,'รับ-จ่าย ประจำวัน'!$B370,'FG,ออนไล,คัดแยก'!AH:AH)</f>
        <v>0</v>
      </c>
      <c r="BP370" s="16">
        <f>SUMIF(เตรียมส่วนผสม!$C:$C,'รับ-จ่าย ประจำวัน'!$B370,เตรียมส่วนผสม!AI:AI)+SUMIF(กวนไส้!$C:$C,'รับ-จ่าย ประจำวัน'!$B370,กวนไส้!AI:AI)+SUMIF(ผลิต1!$C:$C,'รับ-จ่าย ประจำวัน'!$B370,ผลิต1!AI:AI)+SUMIF(ผลิต2!$C:$C,'รับ-จ่าย ประจำวัน'!$B370,ผลิต2!AI:AI)+SUMIF(เส้นแต่งหน้าขนมเค้ก!$C:$C,'รับ-จ่าย ประจำวัน'!$B370,เส้นแต่งหน้าขนมเค้ก!AI:AI)+SUMIF(แพ็ค!$C:$C,'รับ-จ่าย ประจำวัน'!$B370,แพ็ค!AI:AI)+SUMIF(ธุรการ!$C:$C,'รับ-จ่าย ประจำวัน'!$B370,ธุรการ!AI:AI)+SUMIF(เส้นแต่งหน้าขนมปัง!$C:$C,'รับ-จ่าย ประจำวัน'!$B370,เส้นแต่งหน้าขนมปัง!AI:AI)+SUMIF('วางแผนBC,CJ'!$C:$C,'รับ-จ่าย ประจำวัน'!$B370,'วางแผนBC,CJ'!AI:AI)+SUMIF(RD!$C:$C,'รับ-จ่าย ประจำวัน'!$B370,RD!AI:AI)+SUMIF('FG,ออนไล,คัดแยก'!$C:$C,'รับ-จ่าย ประจำวัน'!$B370,'FG,ออนไล,คัดแยก'!AI:AI)</f>
        <v>0</v>
      </c>
      <c r="BQ370" s="16">
        <f>SUMIF(เตรียมส่วนผสม!$C:$C,'รับ-จ่าย ประจำวัน'!$B370,เตรียมส่วนผสม!AJ:AJ)+SUMIF(กวนไส้!$C:$C,'รับ-จ่าย ประจำวัน'!$B370,กวนไส้!AJ:AJ)+SUMIF(ผลิต1!$C:$C,'รับ-จ่าย ประจำวัน'!$B370,ผลิต1!AJ:AJ)+SUMIF(ผลิต2!$C:$C,'รับ-จ่าย ประจำวัน'!$B370,ผลิต2!AJ:AJ)+SUMIF(เส้นแต่งหน้าขนมเค้ก!$C:$C,'รับ-จ่าย ประจำวัน'!$B370,เส้นแต่งหน้าขนมเค้ก!AJ:AJ)+SUMIF(แพ็ค!$C:$C,'รับ-จ่าย ประจำวัน'!$B370,แพ็ค!AJ:AJ)+SUMIF(ธุรการ!$C:$C,'รับ-จ่าย ประจำวัน'!$B370,ธุรการ!AJ:AJ)+SUMIF(เส้นแต่งหน้าขนมปัง!$C:$C,'รับ-จ่าย ประจำวัน'!$B370,เส้นแต่งหน้าขนมปัง!AJ:AJ)+SUMIF('วางแผนBC,CJ'!$C:$C,'รับ-จ่าย ประจำวัน'!$B370,'วางแผนBC,CJ'!AJ:AJ)+SUMIF(RD!$C:$C,'รับ-จ่าย ประจำวัน'!$B370,RD!AJ:AJ)+SUMIF('FG,ออนไล,คัดแยก'!$C:$C,'รับ-จ่าย ประจำวัน'!$B370,'FG,ออนไล,คัดแยก'!AJ:AJ)</f>
        <v>0</v>
      </c>
      <c r="BR370" s="16">
        <f>SUMIF(เตรียมส่วนผสม!$C:$C,'รับ-จ่าย ประจำวัน'!$B370,เตรียมส่วนผสม!AK:AK)+SUMIF(กวนไส้!$C:$C,'รับ-จ่าย ประจำวัน'!$B370,กวนไส้!AK:AK)+SUMIF(ผลิต1!$C:$C,'รับ-จ่าย ประจำวัน'!$B370,ผลิต1!AK:AK)+SUMIF(ผลิต2!$C:$C,'รับ-จ่าย ประจำวัน'!$B370,ผลิต2!AK:AK)+SUMIF(เส้นแต่งหน้าขนมเค้ก!$C:$C,'รับ-จ่าย ประจำวัน'!$B370,เส้นแต่งหน้าขนมเค้ก!AK:AK)+SUMIF(แพ็ค!$C:$C,'รับ-จ่าย ประจำวัน'!$B370,แพ็ค!AK:AK)+SUMIF(ธุรการ!$C:$C,'รับ-จ่าย ประจำวัน'!$B370,ธุรการ!AK:AK)+SUMIF(เส้นแต่งหน้าขนมปัง!$C:$C,'รับ-จ่าย ประจำวัน'!$B370,เส้นแต่งหน้าขนมปัง!AK:AK)+SUMIF('วางแผนBC,CJ'!$C:$C,'รับ-จ่าย ประจำวัน'!$B370,'วางแผนBC,CJ'!AK:AK)+SUMIF(RD!$C:$C,'รับ-จ่าย ประจำวัน'!$B370,RD!AK:AK)+SUMIF('FG,ออนไล,คัดแยก'!$C:$C,'รับ-จ่าย ประจำวัน'!$B370,'FG,ออนไล,คัดแยก'!AK:AK)</f>
        <v>0</v>
      </c>
      <c r="BS370" s="16">
        <f>SUMIF(เตรียมส่วนผสม!$C:$C,'รับ-จ่าย ประจำวัน'!$B370,เตรียมส่วนผสม!AL:AL)+SUMIF(กวนไส้!$C:$C,'รับ-จ่าย ประจำวัน'!$B370,กวนไส้!AL:AL)+SUMIF(ผลิต1!$C:$C,'รับ-จ่าย ประจำวัน'!$B370,ผลิต1!AL:AL)+SUMIF(ผลิต2!$C:$C,'รับ-จ่าย ประจำวัน'!$B370,ผลิต2!AL:AL)+SUMIF(เส้นแต่งหน้าขนมเค้ก!$C:$C,'รับ-จ่าย ประจำวัน'!$B370,เส้นแต่งหน้าขนมเค้ก!AL:AL)+SUMIF(แพ็ค!$C:$C,'รับ-จ่าย ประจำวัน'!$B370,แพ็ค!AL:AL)+SUMIF(ธุรการ!$C:$C,'รับ-จ่าย ประจำวัน'!$B370,ธุรการ!AL:AL)+SUMIF(เส้นแต่งหน้าขนมปัง!$C:$C,'รับ-จ่าย ประจำวัน'!$B370,เส้นแต่งหน้าขนมปัง!AL:AL)+SUMIF('วางแผนBC,CJ'!$C:$C,'รับ-จ่าย ประจำวัน'!$B370,'วางแผนBC,CJ'!AL:AL)+SUMIF(RD!$C:$C,'รับ-จ่าย ประจำวัน'!$B370,RD!AL:AL)+SUMIF('FG,ออนไล,คัดแยก'!$C:$C,'รับ-จ่าย ประจำวัน'!$B370,'FG,ออนไล,คัดแยก'!AL:AL)</f>
        <v>0</v>
      </c>
      <c r="BT370" s="18">
        <f t="shared" si="70"/>
        <v>1</v>
      </c>
      <c r="BU370" s="116"/>
      <c r="BV370" s="146">
        <f t="shared" si="71"/>
        <v>44</v>
      </c>
      <c r="BW370" s="183">
        <v>30</v>
      </c>
      <c r="BX370" s="172">
        <f t="shared" si="88"/>
        <v>3.3333333333333333E-2</v>
      </c>
      <c r="BY370" s="188">
        <f t="shared" si="74"/>
        <v>1320</v>
      </c>
      <c r="BZ370" s="180">
        <f t="shared" ca="1" si="73"/>
        <v>47523</v>
      </c>
      <c r="CA370" s="93"/>
      <c r="CB370" s="93"/>
      <c r="CC370" s="93"/>
      <c r="CD370" s="93"/>
      <c r="CE370" s="93"/>
      <c r="CF370" s="93"/>
      <c r="CG370" s="93"/>
      <c r="CH370" s="93"/>
      <c r="CI370" s="93"/>
      <c r="CJ370" s="97"/>
      <c r="CK370" s="9">
        <f t="shared" si="75"/>
        <v>44</v>
      </c>
    </row>
    <row r="371" spans="1:89" hidden="1" x14ac:dyDescent="0.5">
      <c r="A371" s="149"/>
      <c r="B371" s="34" t="s">
        <v>1622</v>
      </c>
      <c r="C371" s="33" t="s">
        <v>1625</v>
      </c>
      <c r="D371" s="141" t="s">
        <v>1626</v>
      </c>
      <c r="E371" s="25"/>
      <c r="F371" s="132"/>
      <c r="G371" s="25"/>
      <c r="H371" s="12">
        <v>0</v>
      </c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11"/>
      <c r="AF371" s="11"/>
      <c r="AG371" s="11"/>
      <c r="AH371" s="11"/>
      <c r="AI371" s="25"/>
      <c r="AJ371" s="25"/>
      <c r="AK371" s="25"/>
      <c r="AL371" s="25"/>
      <c r="AM371" s="25"/>
      <c r="AN371" s="15">
        <f t="shared" si="69"/>
        <v>0</v>
      </c>
      <c r="AO371" s="16">
        <f>SUMIF(เตรียมส่วนผสม!$C:$C,'รับ-จ่าย ประจำวัน'!$B371,เตรียมส่วนผสม!H:H)+SUMIF(กวนไส้!$C:$C,'รับ-จ่าย ประจำวัน'!$B371,กวนไส้!H:H)+SUMIF(ผลิต1!$C:$C,'รับ-จ่าย ประจำวัน'!$B371,ผลิต1!H:H)+SUMIF(ผลิต2!$C:$C,'รับ-จ่าย ประจำวัน'!$B371,ผลิต2!H:H)+SUMIF(เส้นแต่งหน้าขนมเค้ก!$C:$C,'รับ-จ่าย ประจำวัน'!$B371,เส้นแต่งหน้าขนมเค้ก!H:H)+SUMIF(แพ็ค!$C:$C,'รับ-จ่าย ประจำวัน'!$B371,แพ็ค!H:H)+SUMIF(ธุรการ!$C:$C,'รับ-จ่าย ประจำวัน'!$B371,ธุรการ!H:H)+SUMIF(เส้นแต่งหน้าขนมปัง!$C:$C,'รับ-จ่าย ประจำวัน'!$B371,เส้นแต่งหน้าขนมปัง!H:H)+SUMIF('วางแผนBC,CJ'!$C:$C,'รับ-จ่าย ประจำวัน'!$B371,'วางแผนBC,CJ'!H:H)+SUMIF(RD!$C:$C,'รับ-จ่าย ประจำวัน'!$B371,RD!H:H)+SUMIF('FG,ออนไล,คัดแยก'!$C:$C,'รับ-จ่าย ประจำวัน'!$B371,'FG,ออนไล,คัดแยก'!H:H)</f>
        <v>0</v>
      </c>
      <c r="AP371" s="16">
        <f>SUMIF(เตรียมส่วนผสม!$C:$C,'รับ-จ่าย ประจำวัน'!$B371,เตรียมส่วนผสม!I:I)+SUMIF(กวนไส้!$C:$C,'รับ-จ่าย ประจำวัน'!$B371,กวนไส้!I:I)+SUMIF(ผลิต1!$C:$C,'รับ-จ่าย ประจำวัน'!$B371,ผลิต1!I:I)+SUMIF(ผลิต2!$C:$C,'รับ-จ่าย ประจำวัน'!$B371,ผลิต2!I:I)+SUMIF(เส้นแต่งหน้าขนมเค้ก!$C:$C,'รับ-จ่าย ประจำวัน'!$B371,เส้นแต่งหน้าขนมเค้ก!I:I)+SUMIF(แพ็ค!$C:$C,'รับ-จ่าย ประจำวัน'!$B371,แพ็ค!I:I)+SUMIF(ธุรการ!$C:$C,'รับ-จ่าย ประจำวัน'!$B371,ธุรการ!I:I)+SUMIF(เส้นแต่งหน้าขนมปัง!$C:$C,'รับ-จ่าย ประจำวัน'!$B371,เส้นแต่งหน้าขนมปัง!I:I)+SUMIF('วางแผนBC,CJ'!$C:$C,'รับ-จ่าย ประจำวัน'!$B371,'วางแผนBC,CJ'!I:I)+SUMIF(RD!$C:$C,'รับ-จ่าย ประจำวัน'!$B371,RD!I:I)+SUMIF('FG,ออนไล,คัดแยก'!$C:$C,'รับ-จ่าย ประจำวัน'!$B371,'FG,ออนไล,คัดแยก'!I:I)</f>
        <v>0</v>
      </c>
      <c r="AQ371" s="16">
        <f>SUMIF(เตรียมส่วนผสม!$C:$C,'รับ-จ่าย ประจำวัน'!$B371,เตรียมส่วนผสม!J:J)+SUMIF(กวนไส้!$C:$C,'รับ-จ่าย ประจำวัน'!$B371,กวนไส้!J:J)+SUMIF(ผลิต1!$C:$C,'รับ-จ่าย ประจำวัน'!$B371,ผลิต1!J:J)+SUMIF(ผลิต2!$C:$C,'รับ-จ่าย ประจำวัน'!$B371,ผลิต2!J:J)+SUMIF(เส้นแต่งหน้าขนมเค้ก!$C:$C,'รับ-จ่าย ประจำวัน'!$B371,เส้นแต่งหน้าขนมเค้ก!J:J)+SUMIF(แพ็ค!$C:$C,'รับ-จ่าย ประจำวัน'!$B371,แพ็ค!J:J)+SUMIF(ธุรการ!$C:$C,'รับ-จ่าย ประจำวัน'!$B371,ธุรการ!J:J)+SUMIF(เส้นแต่งหน้าขนมปัง!$C:$C,'รับ-จ่าย ประจำวัน'!$B371,เส้นแต่งหน้าขนมปัง!J:J)+SUMIF('วางแผนBC,CJ'!$C:$C,'รับ-จ่าย ประจำวัน'!$B371,'วางแผนBC,CJ'!J:J)+SUMIF(RD!$C:$C,'รับ-จ่าย ประจำวัน'!$B371,RD!J:J)+SUMIF('FG,ออนไล,คัดแยก'!$C:$C,'รับ-จ่าย ประจำวัน'!$B371,'FG,ออนไล,คัดแยก'!J:J)</f>
        <v>0</v>
      </c>
      <c r="AR371" s="16">
        <f>SUMIF(เตรียมส่วนผสม!$C:$C,'รับ-จ่าย ประจำวัน'!$B371,เตรียมส่วนผสม!K:K)+SUMIF(กวนไส้!$C:$C,'รับ-จ่าย ประจำวัน'!$B371,กวนไส้!K:K)+SUMIF(ผลิต1!$C:$C,'รับ-จ่าย ประจำวัน'!$B371,ผลิต1!K:K)+SUMIF(ผลิต2!$C:$C,'รับ-จ่าย ประจำวัน'!$B371,ผลิต2!K:K)+SUMIF(เส้นแต่งหน้าขนมเค้ก!$C:$C,'รับ-จ่าย ประจำวัน'!$B371,เส้นแต่งหน้าขนมเค้ก!K:K)+SUMIF(แพ็ค!$C:$C,'รับ-จ่าย ประจำวัน'!$B371,แพ็ค!K:K)+SUMIF(ธุรการ!$C:$C,'รับ-จ่าย ประจำวัน'!$B371,ธุรการ!K:K)+SUMIF(เส้นแต่งหน้าขนมปัง!$C:$C,'รับ-จ่าย ประจำวัน'!$B371,เส้นแต่งหน้าขนมปัง!K:K)+SUMIF('วางแผนBC,CJ'!$C:$C,'รับ-จ่าย ประจำวัน'!$B371,'วางแผนBC,CJ'!K:K)+SUMIF(RD!$C:$C,'รับ-จ่าย ประจำวัน'!$B371,RD!K:K)+SUMIF('FG,ออนไล,คัดแยก'!$C:$C,'รับ-จ่าย ประจำวัน'!$B371,'FG,ออนไล,คัดแยก'!K:K)</f>
        <v>0</v>
      </c>
      <c r="AS371" s="16">
        <f>SUMIF(เตรียมส่วนผสม!$C:$C,'รับ-จ่าย ประจำวัน'!$B371,เตรียมส่วนผสม!L:L)+SUMIF(กวนไส้!$C:$C,'รับ-จ่าย ประจำวัน'!$B371,กวนไส้!L:L)+SUMIF(ผลิต1!$C:$C,'รับ-จ่าย ประจำวัน'!$B371,ผลิต1!L:L)+SUMIF(ผลิต2!$C:$C,'รับ-จ่าย ประจำวัน'!$B371,ผลิต2!L:L)+SUMIF(เส้นแต่งหน้าขนมเค้ก!$C:$C,'รับ-จ่าย ประจำวัน'!$B371,เส้นแต่งหน้าขนมเค้ก!L:L)+SUMIF(แพ็ค!$C:$C,'รับ-จ่าย ประจำวัน'!$B371,แพ็ค!L:L)+SUMIF(ธุรการ!$C:$C,'รับ-จ่าย ประจำวัน'!$B371,ธุรการ!L:L)+SUMIF(เส้นแต่งหน้าขนมปัง!$C:$C,'รับ-จ่าย ประจำวัน'!$B371,เส้นแต่งหน้าขนมปัง!L:L)+SUMIF('วางแผนBC,CJ'!$C:$C,'รับ-จ่าย ประจำวัน'!$B371,'วางแผนBC,CJ'!L:L)+SUMIF(RD!$C:$C,'รับ-จ่าย ประจำวัน'!$B371,RD!L:L)+SUMIF('FG,ออนไล,คัดแยก'!$C:$C,'รับ-จ่าย ประจำวัน'!$B371,'FG,ออนไล,คัดแยก'!L:L)</f>
        <v>0</v>
      </c>
      <c r="AT371" s="16">
        <f>SUMIF(เตรียมส่วนผสม!$C:$C,'รับ-จ่าย ประจำวัน'!$B371,เตรียมส่วนผสม!M:M)+SUMIF(กวนไส้!$C:$C,'รับ-จ่าย ประจำวัน'!$B371,กวนไส้!M:M)+SUMIF(ผลิต1!$C:$C,'รับ-จ่าย ประจำวัน'!$B371,ผลิต1!M:M)+SUMIF(ผลิต2!$C:$C,'รับ-จ่าย ประจำวัน'!$B371,ผลิต2!M:M)+SUMIF(เส้นแต่งหน้าขนมเค้ก!$C:$C,'รับ-จ่าย ประจำวัน'!$B371,เส้นแต่งหน้าขนมเค้ก!M:M)+SUMIF(แพ็ค!$C:$C,'รับ-จ่าย ประจำวัน'!$B371,แพ็ค!M:M)+SUMIF(ธุรการ!$C:$C,'รับ-จ่าย ประจำวัน'!$B371,ธุรการ!M:M)+SUMIF(เส้นแต่งหน้าขนมปัง!$C:$C,'รับ-จ่าย ประจำวัน'!$B371,เส้นแต่งหน้าขนมปัง!M:M)+SUMIF('วางแผนBC,CJ'!$C:$C,'รับ-จ่าย ประจำวัน'!$B371,'วางแผนBC,CJ'!M:M)+SUMIF(RD!$C:$C,'รับ-จ่าย ประจำวัน'!$B371,RD!M:M)+SUMIF('FG,ออนไล,คัดแยก'!$C:$C,'รับ-จ่าย ประจำวัน'!$B371,'FG,ออนไล,คัดแยก'!M:M)</f>
        <v>0</v>
      </c>
      <c r="AU371" s="16">
        <f>SUMIF(เตรียมส่วนผสม!$C:$C,'รับ-จ่าย ประจำวัน'!$B371,เตรียมส่วนผสม!N:N)+SUMIF(กวนไส้!$C:$C,'รับ-จ่าย ประจำวัน'!$B371,กวนไส้!N:N)+SUMIF(ผลิต1!$C:$C,'รับ-จ่าย ประจำวัน'!$B371,ผลิต1!N:N)+SUMIF(ผลิต2!$C:$C,'รับ-จ่าย ประจำวัน'!$B371,ผลิต2!N:N)+SUMIF(เส้นแต่งหน้าขนมเค้ก!$C:$C,'รับ-จ่าย ประจำวัน'!$B371,เส้นแต่งหน้าขนมเค้ก!N:N)+SUMIF(แพ็ค!$C:$C,'รับ-จ่าย ประจำวัน'!$B371,แพ็ค!N:N)+SUMIF(ธุรการ!$C:$C,'รับ-จ่าย ประจำวัน'!$B371,ธุรการ!N:N)+SUMIF(เส้นแต่งหน้าขนมปัง!$C:$C,'รับ-จ่าย ประจำวัน'!$B371,เส้นแต่งหน้าขนมปัง!N:N)+SUMIF('วางแผนBC,CJ'!$C:$C,'รับ-จ่าย ประจำวัน'!$B371,'วางแผนBC,CJ'!N:N)+SUMIF(RD!$C:$C,'รับ-จ่าย ประจำวัน'!$B371,RD!N:N)+SUMIF('FG,ออนไล,คัดแยก'!$C:$C,'รับ-จ่าย ประจำวัน'!$B371,'FG,ออนไล,คัดแยก'!N:N)</f>
        <v>0</v>
      </c>
      <c r="AV371" s="16">
        <f>SUMIF(เตรียมส่วนผสม!$C:$C,'รับ-จ่าย ประจำวัน'!$B371,เตรียมส่วนผสม!O:O)+SUMIF(กวนไส้!$C:$C,'รับ-จ่าย ประจำวัน'!$B371,กวนไส้!O:O)+SUMIF(ผลิต1!$C:$C,'รับ-จ่าย ประจำวัน'!$B371,ผลิต1!O:O)+SUMIF(ผลิต2!$C:$C,'รับ-จ่าย ประจำวัน'!$B371,ผลิต2!O:O)+SUMIF(เส้นแต่งหน้าขนมเค้ก!$C:$C,'รับ-จ่าย ประจำวัน'!$B371,เส้นแต่งหน้าขนมเค้ก!O:O)+SUMIF(แพ็ค!$C:$C,'รับ-จ่าย ประจำวัน'!$B371,แพ็ค!O:O)+SUMIF(ธุรการ!$C:$C,'รับ-จ่าย ประจำวัน'!$B371,ธุรการ!O:O)+SUMIF(เส้นแต่งหน้าขนมปัง!$C:$C,'รับ-จ่าย ประจำวัน'!$B371,เส้นแต่งหน้าขนมปัง!O:O)+SUMIF('วางแผนBC,CJ'!$C:$C,'รับ-จ่าย ประจำวัน'!$B371,'วางแผนBC,CJ'!O:O)+SUMIF(RD!$C:$C,'รับ-จ่าย ประจำวัน'!$B371,RD!O:O)+SUMIF('FG,ออนไล,คัดแยก'!$C:$C,'รับ-จ่าย ประจำวัน'!$B371,'FG,ออนไล,คัดแยก'!O:O)</f>
        <v>0</v>
      </c>
      <c r="AW371" s="16">
        <f>SUMIF(เตรียมส่วนผสม!$C:$C,'รับ-จ่าย ประจำวัน'!$B371,เตรียมส่วนผสม!P:P)+SUMIF(กวนไส้!$C:$C,'รับ-จ่าย ประจำวัน'!$B371,กวนไส้!P:P)+SUMIF(ผลิต1!$C:$C,'รับ-จ่าย ประจำวัน'!$B371,ผลิต1!P:P)+SUMIF(ผลิต2!$C:$C,'รับ-จ่าย ประจำวัน'!$B371,ผลิต2!P:P)+SUMIF(เส้นแต่งหน้าขนมเค้ก!$C:$C,'รับ-จ่าย ประจำวัน'!$B371,เส้นแต่งหน้าขนมเค้ก!P:P)+SUMIF(แพ็ค!$C:$C,'รับ-จ่าย ประจำวัน'!$B371,แพ็ค!P:P)+SUMIF(ธุรการ!$C:$C,'รับ-จ่าย ประจำวัน'!$B371,ธุรการ!P:P)+SUMIF(เส้นแต่งหน้าขนมปัง!$C:$C,'รับ-จ่าย ประจำวัน'!$B371,เส้นแต่งหน้าขนมปัง!P:P)+SUMIF('วางแผนBC,CJ'!$C:$C,'รับ-จ่าย ประจำวัน'!$B371,'วางแผนBC,CJ'!P:P)+SUMIF(RD!$C:$C,'รับ-จ่าย ประจำวัน'!$B371,RD!P:P)+SUMIF('FG,ออนไล,คัดแยก'!$C:$C,'รับ-จ่าย ประจำวัน'!$B371,'FG,ออนไล,คัดแยก'!P:P)</f>
        <v>0</v>
      </c>
      <c r="AX371" s="16">
        <f>SUMIF(เตรียมส่วนผสม!$C:$C,'รับ-จ่าย ประจำวัน'!$B371,เตรียมส่วนผสม!Q:Q)+SUMIF(กวนไส้!$C:$C,'รับ-จ่าย ประจำวัน'!$B371,กวนไส้!Q:Q)+SUMIF(ผลิต1!$C:$C,'รับ-จ่าย ประจำวัน'!$B371,ผลิต1!Q:Q)+SUMIF(ผลิต2!$C:$C,'รับ-จ่าย ประจำวัน'!$B371,ผลิต2!Q:Q)+SUMIF(เส้นแต่งหน้าขนมเค้ก!$C:$C,'รับ-จ่าย ประจำวัน'!$B371,เส้นแต่งหน้าขนมเค้ก!Q:Q)+SUMIF(แพ็ค!$C:$C,'รับ-จ่าย ประจำวัน'!$B371,แพ็ค!Q:Q)+SUMIF(ธุรการ!$C:$C,'รับ-จ่าย ประจำวัน'!$B371,ธุรการ!Q:Q)+SUMIF(เส้นแต่งหน้าขนมปัง!$C:$C,'รับ-จ่าย ประจำวัน'!$B371,เส้นแต่งหน้าขนมปัง!Q:Q)+SUMIF('วางแผนBC,CJ'!$C:$C,'รับ-จ่าย ประจำวัน'!$B371,'วางแผนBC,CJ'!Q:Q)+SUMIF(RD!$C:$C,'รับ-จ่าย ประจำวัน'!$B371,RD!Q:Q)+SUMIF('FG,ออนไล,คัดแยก'!$C:$C,'รับ-จ่าย ประจำวัน'!$B371,'FG,ออนไล,คัดแยก'!Q:Q)</f>
        <v>0</v>
      </c>
      <c r="AY371" s="16">
        <f>SUMIF(เตรียมส่วนผสม!$C:$C,'รับ-จ่าย ประจำวัน'!$B371,เตรียมส่วนผสม!R:R)+SUMIF(กวนไส้!$C:$C,'รับ-จ่าย ประจำวัน'!$B371,กวนไส้!R:R)+SUMIF(ผลิต1!$C:$C,'รับ-จ่าย ประจำวัน'!$B371,ผลิต1!R:R)+SUMIF(ผลิต2!$C:$C,'รับ-จ่าย ประจำวัน'!$B371,ผลิต2!R:R)+SUMIF(เส้นแต่งหน้าขนมเค้ก!$C:$C,'รับ-จ่าย ประจำวัน'!$B371,เส้นแต่งหน้าขนมเค้ก!R:R)+SUMIF(แพ็ค!$C:$C,'รับ-จ่าย ประจำวัน'!$B371,แพ็ค!R:R)+SUMIF(ธุรการ!$C:$C,'รับ-จ่าย ประจำวัน'!$B371,ธุรการ!R:R)+SUMIF(เส้นแต่งหน้าขนมปัง!$C:$C,'รับ-จ่าย ประจำวัน'!$B371,เส้นแต่งหน้าขนมปัง!R:R)+SUMIF('วางแผนBC,CJ'!$C:$C,'รับ-จ่าย ประจำวัน'!$B371,'วางแผนBC,CJ'!R:R)+SUMIF(RD!$C:$C,'รับ-จ่าย ประจำวัน'!$B371,RD!R:R)+SUMIF('FG,ออนไล,คัดแยก'!$C:$C,'รับ-จ่าย ประจำวัน'!$B371,'FG,ออนไล,คัดแยก'!R:R)</f>
        <v>0</v>
      </c>
      <c r="AZ371" s="16">
        <f>SUMIF(เตรียมส่วนผสม!$C:$C,'รับ-จ่าย ประจำวัน'!$B371,เตรียมส่วนผสม!S:S)+SUMIF(กวนไส้!$C:$C,'รับ-จ่าย ประจำวัน'!$B371,กวนไส้!S:S)+SUMIF(ผลิต1!$C:$C,'รับ-จ่าย ประจำวัน'!$B371,ผลิต1!S:S)+SUMIF(ผลิต2!$C:$C,'รับ-จ่าย ประจำวัน'!$B371,ผลิต2!S:S)+SUMIF(เส้นแต่งหน้าขนมเค้ก!$C:$C,'รับ-จ่าย ประจำวัน'!$B371,เส้นแต่งหน้าขนมเค้ก!S:S)+SUMIF(แพ็ค!$C:$C,'รับ-จ่าย ประจำวัน'!$B371,แพ็ค!S:S)+SUMIF(ธุรการ!$C:$C,'รับ-จ่าย ประจำวัน'!$B371,ธุรการ!S:S)+SUMIF(เส้นแต่งหน้าขนมปัง!$C:$C,'รับ-จ่าย ประจำวัน'!$B371,เส้นแต่งหน้าขนมปัง!S:S)+SUMIF('วางแผนBC,CJ'!$C:$C,'รับ-จ่าย ประจำวัน'!$B371,'วางแผนBC,CJ'!S:S)+SUMIF(RD!$C:$C,'รับ-จ่าย ประจำวัน'!$B371,RD!S:S)+SUMIF('FG,ออนไล,คัดแยก'!$C:$C,'รับ-จ่าย ประจำวัน'!$B371,'FG,ออนไล,คัดแยก'!S:S)</f>
        <v>0</v>
      </c>
      <c r="BA371" s="16">
        <f>SUMIF(เตรียมส่วนผสม!$C:$C,'รับ-จ่าย ประจำวัน'!$B371,เตรียมส่วนผสม!T:T)+SUMIF(กวนไส้!$C:$C,'รับ-จ่าย ประจำวัน'!$B371,กวนไส้!T:T)+SUMIF(ผลิต1!$C:$C,'รับ-จ่าย ประจำวัน'!$B371,ผลิต1!T:T)+SUMIF(ผลิต2!$C:$C,'รับ-จ่าย ประจำวัน'!$B371,ผลิต2!T:T)+SUMIF(เส้นแต่งหน้าขนมเค้ก!$C:$C,'รับ-จ่าย ประจำวัน'!$B371,เส้นแต่งหน้าขนมเค้ก!T:T)+SUMIF(แพ็ค!$C:$C,'รับ-จ่าย ประจำวัน'!$B371,แพ็ค!T:T)+SUMIF(ธุรการ!$C:$C,'รับ-จ่าย ประจำวัน'!$B371,ธุรการ!T:T)+SUMIF(เส้นแต่งหน้าขนมปัง!$C:$C,'รับ-จ่าย ประจำวัน'!$B371,เส้นแต่งหน้าขนมปัง!T:T)+SUMIF('วางแผนBC,CJ'!$C:$C,'รับ-จ่าย ประจำวัน'!$B371,'วางแผนBC,CJ'!T:T)+SUMIF(RD!$C:$C,'รับ-จ่าย ประจำวัน'!$B371,RD!T:T)+SUMIF('FG,ออนไล,คัดแยก'!$C:$C,'รับ-จ่าย ประจำวัน'!$B371,'FG,ออนไล,คัดแยก'!T:T)</f>
        <v>0</v>
      </c>
      <c r="BB371" s="16">
        <f>SUMIF(เตรียมส่วนผสม!$C:$C,'รับ-จ่าย ประจำวัน'!$B371,เตรียมส่วนผสม!U:U)+SUMIF(กวนไส้!$C:$C,'รับ-จ่าย ประจำวัน'!$B371,กวนไส้!U:U)+SUMIF(ผลิต1!$C:$C,'รับ-จ่าย ประจำวัน'!$B371,ผลิต1!U:U)+SUMIF(ผลิต2!$C:$C,'รับ-จ่าย ประจำวัน'!$B371,ผลิต2!U:U)+SUMIF(เส้นแต่งหน้าขนมเค้ก!$C:$C,'รับ-จ่าย ประจำวัน'!$B371,เส้นแต่งหน้าขนมเค้ก!U:U)+SUMIF(แพ็ค!$C:$C,'รับ-จ่าย ประจำวัน'!$B371,แพ็ค!U:U)+SUMIF(ธุรการ!$C:$C,'รับ-จ่าย ประจำวัน'!$B371,ธุรการ!U:U)+SUMIF(เส้นแต่งหน้าขนมปัง!$C:$C,'รับ-จ่าย ประจำวัน'!$B371,เส้นแต่งหน้าขนมปัง!U:U)+SUMIF('วางแผนBC,CJ'!$C:$C,'รับ-จ่าย ประจำวัน'!$B371,'วางแผนBC,CJ'!U:U)+SUMIF(RD!$C:$C,'รับ-จ่าย ประจำวัน'!$B371,RD!U:U)+SUMIF('FG,ออนไล,คัดแยก'!$C:$C,'รับ-จ่าย ประจำวัน'!$B371,'FG,ออนไล,คัดแยก'!U:U)</f>
        <v>0</v>
      </c>
      <c r="BC371" s="16">
        <f>SUMIF(เตรียมส่วนผสม!$C:$C,'รับ-จ่าย ประจำวัน'!$B371,เตรียมส่วนผสม!V:V)+SUMIF(กวนไส้!$C:$C,'รับ-จ่าย ประจำวัน'!$B371,กวนไส้!V:V)+SUMIF(ผลิต1!$C:$C,'รับ-จ่าย ประจำวัน'!$B371,ผลิต1!V:V)+SUMIF(ผลิต2!$C:$C,'รับ-จ่าย ประจำวัน'!$B371,ผลิต2!V:V)+SUMIF(เส้นแต่งหน้าขนมเค้ก!$C:$C,'รับ-จ่าย ประจำวัน'!$B371,เส้นแต่งหน้าขนมเค้ก!V:V)+SUMIF(แพ็ค!$C:$C,'รับ-จ่าย ประจำวัน'!$B371,แพ็ค!V:V)+SUMIF(ธุรการ!$C:$C,'รับ-จ่าย ประจำวัน'!$B371,ธุรการ!V:V)+SUMIF(เส้นแต่งหน้าขนมปัง!$C:$C,'รับ-จ่าย ประจำวัน'!$B371,เส้นแต่งหน้าขนมปัง!V:V)+SUMIF('วางแผนBC,CJ'!$C:$C,'รับ-จ่าย ประจำวัน'!$B371,'วางแผนBC,CJ'!V:V)+SUMIF(RD!$C:$C,'รับ-จ่าย ประจำวัน'!$B371,RD!V:V)+SUMIF('FG,ออนไล,คัดแยก'!$C:$C,'รับ-จ่าย ประจำวัน'!$B371,'FG,ออนไล,คัดแยก'!V:V)</f>
        <v>0</v>
      </c>
      <c r="BD371" s="16">
        <f>SUMIF(เตรียมส่วนผสม!$C:$C,'รับ-จ่าย ประจำวัน'!$B371,เตรียมส่วนผสม!W:W)+SUMIF(กวนไส้!$C:$C,'รับ-จ่าย ประจำวัน'!$B371,กวนไส้!W:W)+SUMIF(ผลิต1!$C:$C,'รับ-จ่าย ประจำวัน'!$B371,ผลิต1!W:W)+SUMIF(ผลิต2!$C:$C,'รับ-จ่าย ประจำวัน'!$B371,ผลิต2!W:W)+SUMIF(เส้นแต่งหน้าขนมเค้ก!$C:$C,'รับ-จ่าย ประจำวัน'!$B371,เส้นแต่งหน้าขนมเค้ก!W:W)+SUMIF(แพ็ค!$C:$C,'รับ-จ่าย ประจำวัน'!$B371,แพ็ค!W:W)+SUMIF(ธุรการ!$C:$C,'รับ-จ่าย ประจำวัน'!$B371,ธุรการ!W:W)+SUMIF(เส้นแต่งหน้าขนมปัง!$C:$C,'รับ-จ่าย ประจำวัน'!$B371,เส้นแต่งหน้าขนมปัง!W:W)+SUMIF('วางแผนBC,CJ'!$C:$C,'รับ-จ่าย ประจำวัน'!$B371,'วางแผนBC,CJ'!W:W)+SUMIF(RD!$C:$C,'รับ-จ่าย ประจำวัน'!$B371,RD!W:W)+SUMIF('FG,ออนไล,คัดแยก'!$C:$C,'รับ-จ่าย ประจำวัน'!$B371,'FG,ออนไล,คัดแยก'!W:W)</f>
        <v>0</v>
      </c>
      <c r="BE371" s="16">
        <f>SUMIF(เตรียมส่วนผสม!$C:$C,'รับ-จ่าย ประจำวัน'!$B371,เตรียมส่วนผสม!X:X)+SUMIF(กวนไส้!$C:$C,'รับ-จ่าย ประจำวัน'!$B371,กวนไส้!X:X)+SUMIF(ผลิต1!$C:$C,'รับ-จ่าย ประจำวัน'!$B371,ผลิต1!X:X)+SUMIF(ผลิต2!$C:$C,'รับ-จ่าย ประจำวัน'!$B371,ผลิต2!X:X)+SUMIF(เส้นแต่งหน้าขนมเค้ก!$C:$C,'รับ-จ่าย ประจำวัน'!$B371,เส้นแต่งหน้าขนมเค้ก!X:X)+SUMIF(แพ็ค!$C:$C,'รับ-จ่าย ประจำวัน'!$B371,แพ็ค!X:X)+SUMIF(ธุรการ!$C:$C,'รับ-จ่าย ประจำวัน'!$B371,ธุรการ!X:X)+SUMIF(เส้นแต่งหน้าขนมปัง!$C:$C,'รับ-จ่าย ประจำวัน'!$B371,เส้นแต่งหน้าขนมปัง!X:X)+SUMIF('วางแผนBC,CJ'!$C:$C,'รับ-จ่าย ประจำวัน'!$B371,'วางแผนBC,CJ'!X:X)+SUMIF(RD!$C:$C,'รับ-จ่าย ประจำวัน'!$B371,RD!X:X)+SUMIF('FG,ออนไล,คัดแยก'!$C:$C,'รับ-จ่าย ประจำวัน'!$B371,'FG,ออนไล,คัดแยก'!X:X)</f>
        <v>0</v>
      </c>
      <c r="BF371" s="16">
        <f>SUMIF(เตรียมส่วนผสม!$C:$C,'รับ-จ่าย ประจำวัน'!$B371,เตรียมส่วนผสม!Y:Y)+SUMIF(กวนไส้!$C:$C,'รับ-จ่าย ประจำวัน'!$B371,กวนไส้!Y:Y)+SUMIF(ผลิต1!$C:$C,'รับ-จ่าย ประจำวัน'!$B371,ผลิต1!Y:Y)+SUMIF(ผลิต2!$C:$C,'รับ-จ่าย ประจำวัน'!$B371,ผลิต2!Y:Y)+SUMIF(เส้นแต่งหน้าขนมเค้ก!$C:$C,'รับ-จ่าย ประจำวัน'!$B371,เส้นแต่งหน้าขนมเค้ก!Y:Y)+SUMIF(แพ็ค!$C:$C,'รับ-จ่าย ประจำวัน'!$B371,แพ็ค!Y:Y)+SUMIF(ธุรการ!$C:$C,'รับ-จ่าย ประจำวัน'!$B371,ธุรการ!Y:Y)+SUMIF(เส้นแต่งหน้าขนมปัง!$C:$C,'รับ-จ่าย ประจำวัน'!$B371,เส้นแต่งหน้าขนมปัง!Y:Y)+SUMIF('วางแผนBC,CJ'!$C:$C,'รับ-จ่าย ประจำวัน'!$B371,'วางแผนBC,CJ'!Y:Y)+SUMIF(RD!$C:$C,'รับ-จ่าย ประจำวัน'!$B371,RD!Y:Y)+SUMIF('FG,ออนไล,คัดแยก'!$C:$C,'รับ-จ่าย ประจำวัน'!$B371,'FG,ออนไล,คัดแยก'!Y:Y)</f>
        <v>0</v>
      </c>
      <c r="BG371" s="16">
        <f>SUMIF(เตรียมส่วนผสม!$C:$C,'รับ-จ่าย ประจำวัน'!$B371,เตรียมส่วนผสม!Z:Z)+SUMIF(กวนไส้!$C:$C,'รับ-จ่าย ประจำวัน'!$B371,กวนไส้!Z:Z)+SUMIF(ผลิต1!$C:$C,'รับ-จ่าย ประจำวัน'!$B371,ผลิต1!Z:Z)+SUMIF(ผลิต2!$C:$C,'รับ-จ่าย ประจำวัน'!$B371,ผลิต2!Z:Z)+SUMIF(เส้นแต่งหน้าขนมเค้ก!$C:$C,'รับ-จ่าย ประจำวัน'!$B371,เส้นแต่งหน้าขนมเค้ก!Z:Z)+SUMIF(แพ็ค!$C:$C,'รับ-จ่าย ประจำวัน'!$B371,แพ็ค!Z:Z)+SUMIF(ธุรการ!$C:$C,'รับ-จ่าย ประจำวัน'!$B371,ธุรการ!Z:Z)+SUMIF(เส้นแต่งหน้าขนมปัง!$C:$C,'รับ-จ่าย ประจำวัน'!$B371,เส้นแต่งหน้าขนมปัง!Z:Z)+SUMIF('วางแผนBC,CJ'!$C:$C,'รับ-จ่าย ประจำวัน'!$B371,'วางแผนBC,CJ'!Z:Z)+SUMIF(RD!$C:$C,'รับ-จ่าย ประจำวัน'!$B371,RD!Z:Z)+SUMIF('FG,ออนไล,คัดแยก'!$C:$C,'รับ-จ่าย ประจำวัน'!$B371,'FG,ออนไล,คัดแยก'!Z:Z)</f>
        <v>0</v>
      </c>
      <c r="BH371" s="16">
        <f>SUMIF(เตรียมส่วนผสม!$C:$C,'รับ-จ่าย ประจำวัน'!$B371,เตรียมส่วนผสม!AA:AA)+SUMIF(กวนไส้!$C:$C,'รับ-จ่าย ประจำวัน'!$B371,กวนไส้!AA:AA)+SUMIF(ผลิต1!$C:$C,'รับ-จ่าย ประจำวัน'!$B371,ผลิต1!AA:AA)+SUMIF(ผลิต2!$C:$C,'รับ-จ่าย ประจำวัน'!$B371,ผลิต2!AA:AA)+SUMIF(เส้นแต่งหน้าขนมเค้ก!$C:$C,'รับ-จ่าย ประจำวัน'!$B371,เส้นแต่งหน้าขนมเค้ก!AA:AA)+SUMIF(แพ็ค!$C:$C,'รับ-จ่าย ประจำวัน'!$B371,แพ็ค!AA:AA)+SUMIF(ธุรการ!$C:$C,'รับ-จ่าย ประจำวัน'!$B371,ธุรการ!AA:AA)+SUMIF(เส้นแต่งหน้าขนมปัง!$C:$C,'รับ-จ่าย ประจำวัน'!$B371,เส้นแต่งหน้าขนมปัง!AA:AA)+SUMIF('วางแผนBC,CJ'!$C:$C,'รับ-จ่าย ประจำวัน'!$B371,'วางแผนBC,CJ'!AA:AA)+SUMIF(RD!$C:$C,'รับ-จ่าย ประจำวัน'!$B371,RD!AA:AA)+SUMIF('FG,ออนไล,คัดแยก'!$C:$C,'รับ-จ่าย ประจำวัน'!$B371,'FG,ออนไล,คัดแยก'!AA:AA)</f>
        <v>0</v>
      </c>
      <c r="BI371" s="16">
        <f>SUMIF(เตรียมส่วนผสม!$C:$C,'รับ-จ่าย ประจำวัน'!$B371,เตรียมส่วนผสม!AB:AB)+SUMIF(กวนไส้!$C:$C,'รับ-จ่าย ประจำวัน'!$B371,กวนไส้!AB:AB)+SUMIF(ผลิต1!$C:$C,'รับ-จ่าย ประจำวัน'!$B371,ผลิต1!AB:AB)+SUMIF(ผลิต2!$C:$C,'รับ-จ่าย ประจำวัน'!$B371,ผลิต2!AB:AB)+SUMIF(เส้นแต่งหน้าขนมเค้ก!$C:$C,'รับ-จ่าย ประจำวัน'!$B371,เส้นแต่งหน้าขนมเค้ก!AB:AB)+SUMIF(แพ็ค!$C:$C,'รับ-จ่าย ประจำวัน'!$B371,แพ็ค!AB:AB)+SUMIF(ธุรการ!$C:$C,'รับ-จ่าย ประจำวัน'!$B371,ธุรการ!AB:AB)+SUMIF(เส้นแต่งหน้าขนมปัง!$C:$C,'รับ-จ่าย ประจำวัน'!$B371,เส้นแต่งหน้าขนมปัง!AB:AB)+SUMIF('วางแผนBC,CJ'!$C:$C,'รับ-จ่าย ประจำวัน'!$B371,'วางแผนBC,CJ'!AB:AB)+SUMIF(RD!$C:$C,'รับ-จ่าย ประจำวัน'!$B371,RD!AB:AB)+SUMIF('FG,ออนไล,คัดแยก'!$C:$C,'รับ-จ่าย ประจำวัน'!$B371,'FG,ออนไล,คัดแยก'!AB:AB)</f>
        <v>0</v>
      </c>
      <c r="BJ371" s="16">
        <f>SUMIF(เตรียมส่วนผสม!$C:$C,'รับ-จ่าย ประจำวัน'!$B371,เตรียมส่วนผสม!AC:AC)+SUMIF(กวนไส้!$C:$C,'รับ-จ่าย ประจำวัน'!$B371,กวนไส้!AC:AC)+SUMIF(ผลิต1!$C:$C,'รับ-จ่าย ประจำวัน'!$B371,ผลิต1!AC:AC)+SUMIF(ผลิต2!$C:$C,'รับ-จ่าย ประจำวัน'!$B371,ผลิต2!AC:AC)+SUMIF(เส้นแต่งหน้าขนมเค้ก!$C:$C,'รับ-จ่าย ประจำวัน'!$B371,เส้นแต่งหน้าขนมเค้ก!AC:AC)+SUMIF(แพ็ค!$C:$C,'รับ-จ่าย ประจำวัน'!$B371,แพ็ค!AC:AC)+SUMIF(ธุรการ!$C:$C,'รับ-จ่าย ประจำวัน'!$B371,ธุรการ!AC:AC)+SUMIF(เส้นแต่งหน้าขนมปัง!$C:$C,'รับ-จ่าย ประจำวัน'!$B371,เส้นแต่งหน้าขนมปัง!AC:AC)+SUMIF('วางแผนBC,CJ'!$C:$C,'รับ-จ่าย ประจำวัน'!$B371,'วางแผนBC,CJ'!AC:AC)+SUMIF(RD!$C:$C,'รับ-จ่าย ประจำวัน'!$B371,RD!AC:AC)+SUMIF('FG,ออนไล,คัดแยก'!$C:$C,'รับ-จ่าย ประจำวัน'!$B371,'FG,ออนไล,คัดแยก'!AC:AC)</f>
        <v>0</v>
      </c>
      <c r="BK371" s="16">
        <f>SUMIF(เตรียมส่วนผสม!$C:$C,'รับ-จ่าย ประจำวัน'!$B371,เตรียมส่วนผสม!AD:AD)+SUMIF(กวนไส้!$C:$C,'รับ-จ่าย ประจำวัน'!$B371,กวนไส้!AD:AD)+SUMIF(ผลิต1!$C:$C,'รับ-จ่าย ประจำวัน'!$B371,ผลิต1!AD:AD)+SUMIF(ผลิต2!$C:$C,'รับ-จ่าย ประจำวัน'!$B371,ผลิต2!AD:AD)+SUMIF(เส้นแต่งหน้าขนมเค้ก!$C:$C,'รับ-จ่าย ประจำวัน'!$B371,เส้นแต่งหน้าขนมเค้ก!AD:AD)+SUMIF(แพ็ค!$C:$C,'รับ-จ่าย ประจำวัน'!$B371,แพ็ค!AD:AD)+SUMIF(ธุรการ!$C:$C,'รับ-จ่าย ประจำวัน'!$B371,ธุรการ!AD:AD)+SUMIF(เส้นแต่งหน้าขนมปัง!$C:$C,'รับ-จ่าย ประจำวัน'!$B371,เส้นแต่งหน้าขนมปัง!AD:AD)+SUMIF('วางแผนBC,CJ'!$C:$C,'รับ-จ่าย ประจำวัน'!$B371,'วางแผนBC,CJ'!AD:AD)+SUMIF(RD!$C:$C,'รับ-จ่าย ประจำวัน'!$B371,RD!AD:AD)+SUMIF('FG,ออนไล,คัดแยก'!$C:$C,'รับ-จ่าย ประจำวัน'!$B371,'FG,ออนไล,คัดแยก'!AD:AD)</f>
        <v>0</v>
      </c>
      <c r="BL371" s="16">
        <f>SUMIF(เตรียมส่วนผสม!$C:$C,'รับ-จ่าย ประจำวัน'!$B371,เตรียมส่วนผสม!AE:AE)+SUMIF(กวนไส้!$C:$C,'รับ-จ่าย ประจำวัน'!$B371,กวนไส้!AE:AE)+SUMIF(ผลิต1!$C:$C,'รับ-จ่าย ประจำวัน'!$B371,ผลิต1!AE:AE)+SUMIF(ผลิต2!$C:$C,'รับ-จ่าย ประจำวัน'!$B371,ผลิต2!AE:AE)+SUMIF(เส้นแต่งหน้าขนมเค้ก!$C:$C,'รับ-จ่าย ประจำวัน'!$B371,เส้นแต่งหน้าขนมเค้ก!AE:AE)+SUMIF(แพ็ค!$C:$C,'รับ-จ่าย ประจำวัน'!$B371,แพ็ค!AE:AE)+SUMIF(ธุรการ!$C:$C,'รับ-จ่าย ประจำวัน'!$B371,ธุรการ!AE:AE)+SUMIF(เส้นแต่งหน้าขนมปัง!$C:$C,'รับ-จ่าย ประจำวัน'!$B371,เส้นแต่งหน้าขนมปัง!AE:AE)+SUMIF('วางแผนBC,CJ'!$C:$C,'รับ-จ่าย ประจำวัน'!$B371,'วางแผนBC,CJ'!AE:AE)+SUMIF(RD!$C:$C,'รับ-จ่าย ประจำวัน'!$B371,RD!AE:AE)+SUMIF('FG,ออนไล,คัดแยก'!$C:$C,'รับ-จ่าย ประจำวัน'!$B371,'FG,ออนไล,คัดแยก'!AE:AE)</f>
        <v>0</v>
      </c>
      <c r="BM371" s="16">
        <f>SUMIF(เตรียมส่วนผสม!$C:$C,'รับ-จ่าย ประจำวัน'!$B371,เตรียมส่วนผสม!AF:AF)+SUMIF(กวนไส้!$C:$C,'รับ-จ่าย ประจำวัน'!$B371,กวนไส้!AF:AF)+SUMIF(ผลิต1!$C:$C,'รับ-จ่าย ประจำวัน'!$B371,ผลิต1!AF:AF)+SUMIF(ผลิต2!$C:$C,'รับ-จ่าย ประจำวัน'!$B371,ผลิต2!AF:AF)+SUMIF(เส้นแต่งหน้าขนมเค้ก!$C:$C,'รับ-จ่าย ประจำวัน'!$B371,เส้นแต่งหน้าขนมเค้ก!AF:AF)+SUMIF(แพ็ค!$C:$C,'รับ-จ่าย ประจำวัน'!$B371,แพ็ค!AF:AF)+SUMIF(ธุรการ!$C:$C,'รับ-จ่าย ประจำวัน'!$B371,ธุรการ!AF:AF)+SUMIF(เส้นแต่งหน้าขนมปัง!$C:$C,'รับ-จ่าย ประจำวัน'!$B371,เส้นแต่งหน้าขนมปัง!AF:AF)+SUMIF('วางแผนBC,CJ'!$C:$C,'รับ-จ่าย ประจำวัน'!$B371,'วางแผนBC,CJ'!AF:AF)+SUMIF(RD!$C:$C,'รับ-จ่าย ประจำวัน'!$B371,RD!AF:AF)+SUMIF('FG,ออนไล,คัดแยก'!$C:$C,'รับ-จ่าย ประจำวัน'!$B371,'FG,ออนไล,คัดแยก'!AF:AF)</f>
        <v>0</v>
      </c>
      <c r="BN371" s="16">
        <f>SUMIF(เตรียมส่วนผสม!$C:$C,'รับ-จ่าย ประจำวัน'!$B371,เตรียมส่วนผสม!AG:AG)+SUMIF(กวนไส้!$C:$C,'รับ-จ่าย ประจำวัน'!$B371,กวนไส้!AG:AG)+SUMIF(ผลิต1!$C:$C,'รับ-จ่าย ประจำวัน'!$B371,ผลิต1!AG:AG)+SUMIF(ผลิต2!$C:$C,'รับ-จ่าย ประจำวัน'!$B371,ผลิต2!AG:AG)+SUMIF(เส้นแต่งหน้าขนมเค้ก!$C:$C,'รับ-จ่าย ประจำวัน'!$B371,เส้นแต่งหน้าขนมเค้ก!AG:AG)+SUMIF(แพ็ค!$C:$C,'รับ-จ่าย ประจำวัน'!$B371,แพ็ค!AG:AG)+SUMIF(ธุรการ!$C:$C,'รับ-จ่าย ประจำวัน'!$B371,ธุรการ!AG:AG)+SUMIF(เส้นแต่งหน้าขนมปัง!$C:$C,'รับ-จ่าย ประจำวัน'!$B371,เส้นแต่งหน้าขนมปัง!AG:AG)+SUMIF('วางแผนBC,CJ'!$C:$C,'รับ-จ่าย ประจำวัน'!$B371,'วางแผนBC,CJ'!AG:AG)+SUMIF(RD!$C:$C,'รับ-จ่าย ประจำวัน'!$B371,RD!AG:AG)+SUMIF('FG,ออนไล,คัดแยก'!$C:$C,'รับ-จ่าย ประจำวัน'!$B371,'FG,ออนไล,คัดแยก'!AG:AG)</f>
        <v>0</v>
      </c>
      <c r="BO371" s="16">
        <f>SUMIF(เตรียมส่วนผสม!$C:$C,'รับ-จ่าย ประจำวัน'!$B371,เตรียมส่วนผสม!AH:AH)+SUMIF(กวนไส้!$C:$C,'รับ-จ่าย ประจำวัน'!$B371,กวนไส้!AH:AH)+SUMIF(ผลิต1!$C:$C,'รับ-จ่าย ประจำวัน'!$B371,ผลิต1!AH:AH)+SUMIF(ผลิต2!$C:$C,'รับ-จ่าย ประจำวัน'!$B371,ผลิต2!AH:AH)+SUMIF(เส้นแต่งหน้าขนมเค้ก!$C:$C,'รับ-จ่าย ประจำวัน'!$B371,เส้นแต่งหน้าขนมเค้ก!AH:AH)+SUMIF(แพ็ค!$C:$C,'รับ-จ่าย ประจำวัน'!$B371,แพ็ค!AH:AH)+SUMIF(ธุรการ!$C:$C,'รับ-จ่าย ประจำวัน'!$B371,ธุรการ!AH:AH)+SUMIF(เส้นแต่งหน้าขนมปัง!$C:$C,'รับ-จ่าย ประจำวัน'!$B371,เส้นแต่งหน้าขนมปัง!AH:AH)+SUMIF('วางแผนBC,CJ'!$C:$C,'รับ-จ่าย ประจำวัน'!$B371,'วางแผนBC,CJ'!AH:AH)+SUMIF(RD!$C:$C,'รับ-จ่าย ประจำวัน'!$B371,RD!AH:AH)+SUMIF('FG,ออนไล,คัดแยก'!$C:$C,'รับ-จ่าย ประจำวัน'!$B371,'FG,ออนไล,คัดแยก'!AH:AH)</f>
        <v>0</v>
      </c>
      <c r="BP371" s="16">
        <f>SUMIF(เตรียมส่วนผสม!$C:$C,'รับ-จ่าย ประจำวัน'!$B371,เตรียมส่วนผสม!AI:AI)+SUMIF(กวนไส้!$C:$C,'รับ-จ่าย ประจำวัน'!$B371,กวนไส้!AI:AI)+SUMIF(ผลิต1!$C:$C,'รับ-จ่าย ประจำวัน'!$B371,ผลิต1!AI:AI)+SUMIF(ผลิต2!$C:$C,'รับ-จ่าย ประจำวัน'!$B371,ผลิต2!AI:AI)+SUMIF(เส้นแต่งหน้าขนมเค้ก!$C:$C,'รับ-จ่าย ประจำวัน'!$B371,เส้นแต่งหน้าขนมเค้ก!AI:AI)+SUMIF(แพ็ค!$C:$C,'รับ-จ่าย ประจำวัน'!$B371,แพ็ค!AI:AI)+SUMIF(ธุรการ!$C:$C,'รับ-จ่าย ประจำวัน'!$B371,ธุรการ!AI:AI)+SUMIF(เส้นแต่งหน้าขนมปัง!$C:$C,'รับ-จ่าย ประจำวัน'!$B371,เส้นแต่งหน้าขนมปัง!AI:AI)+SUMIF('วางแผนBC,CJ'!$C:$C,'รับ-จ่าย ประจำวัน'!$B371,'วางแผนBC,CJ'!AI:AI)+SUMIF(RD!$C:$C,'รับ-จ่าย ประจำวัน'!$B371,RD!AI:AI)+SUMIF('FG,ออนไล,คัดแยก'!$C:$C,'รับ-จ่าย ประจำวัน'!$B371,'FG,ออนไล,คัดแยก'!AI:AI)</f>
        <v>0</v>
      </c>
      <c r="BQ371" s="16">
        <f>SUMIF(เตรียมส่วนผสม!$C:$C,'รับ-จ่าย ประจำวัน'!$B371,เตรียมส่วนผสม!AJ:AJ)+SUMIF(กวนไส้!$C:$C,'รับ-จ่าย ประจำวัน'!$B371,กวนไส้!AJ:AJ)+SUMIF(ผลิต1!$C:$C,'รับ-จ่าย ประจำวัน'!$B371,ผลิต1!AJ:AJ)+SUMIF(ผลิต2!$C:$C,'รับ-จ่าย ประจำวัน'!$B371,ผลิต2!AJ:AJ)+SUMIF(เส้นแต่งหน้าขนมเค้ก!$C:$C,'รับ-จ่าย ประจำวัน'!$B371,เส้นแต่งหน้าขนมเค้ก!AJ:AJ)+SUMIF(แพ็ค!$C:$C,'รับ-จ่าย ประจำวัน'!$B371,แพ็ค!AJ:AJ)+SUMIF(ธุรการ!$C:$C,'รับ-จ่าย ประจำวัน'!$B371,ธุรการ!AJ:AJ)+SUMIF(เส้นแต่งหน้าขนมปัง!$C:$C,'รับ-จ่าย ประจำวัน'!$B371,เส้นแต่งหน้าขนมปัง!AJ:AJ)+SUMIF('วางแผนBC,CJ'!$C:$C,'รับ-จ่าย ประจำวัน'!$B371,'วางแผนBC,CJ'!AJ:AJ)+SUMIF(RD!$C:$C,'รับ-จ่าย ประจำวัน'!$B371,RD!AJ:AJ)+SUMIF('FG,ออนไล,คัดแยก'!$C:$C,'รับ-จ่าย ประจำวัน'!$B371,'FG,ออนไล,คัดแยก'!AJ:AJ)</f>
        <v>0</v>
      </c>
      <c r="BR371" s="16">
        <f>SUMIF(เตรียมส่วนผสม!$C:$C,'รับ-จ่าย ประจำวัน'!$B371,เตรียมส่วนผสม!AK:AK)+SUMIF(กวนไส้!$C:$C,'รับ-จ่าย ประจำวัน'!$B371,กวนไส้!AK:AK)+SUMIF(ผลิต1!$C:$C,'รับ-จ่าย ประจำวัน'!$B371,ผลิต1!AK:AK)+SUMIF(ผลิต2!$C:$C,'รับ-จ่าย ประจำวัน'!$B371,ผลิต2!AK:AK)+SUMIF(เส้นแต่งหน้าขนมเค้ก!$C:$C,'รับ-จ่าย ประจำวัน'!$B371,เส้นแต่งหน้าขนมเค้ก!AK:AK)+SUMIF(แพ็ค!$C:$C,'รับ-จ่าย ประจำวัน'!$B371,แพ็ค!AK:AK)+SUMIF(ธุรการ!$C:$C,'รับ-จ่าย ประจำวัน'!$B371,ธุรการ!AK:AK)+SUMIF(เส้นแต่งหน้าขนมปัง!$C:$C,'รับ-จ่าย ประจำวัน'!$B371,เส้นแต่งหน้าขนมปัง!AK:AK)+SUMIF('วางแผนBC,CJ'!$C:$C,'รับ-จ่าย ประจำวัน'!$B371,'วางแผนBC,CJ'!AK:AK)+SUMIF(RD!$C:$C,'รับ-จ่าย ประจำวัน'!$B371,RD!AK:AK)+SUMIF('FG,ออนไล,คัดแยก'!$C:$C,'รับ-จ่าย ประจำวัน'!$B371,'FG,ออนไล,คัดแยก'!AK:AK)</f>
        <v>0</v>
      </c>
      <c r="BS371" s="16">
        <f>SUMIF(เตรียมส่วนผสม!$C:$C,'รับ-จ่าย ประจำวัน'!$B371,เตรียมส่วนผสม!AL:AL)+SUMIF(กวนไส้!$C:$C,'รับ-จ่าย ประจำวัน'!$B371,กวนไส้!AL:AL)+SUMIF(ผลิต1!$C:$C,'รับ-จ่าย ประจำวัน'!$B371,ผลิต1!AL:AL)+SUMIF(ผลิต2!$C:$C,'รับ-จ่าย ประจำวัน'!$B371,ผลิต2!AL:AL)+SUMIF(เส้นแต่งหน้าขนมเค้ก!$C:$C,'รับ-จ่าย ประจำวัน'!$B371,เส้นแต่งหน้าขนมเค้ก!AL:AL)+SUMIF(แพ็ค!$C:$C,'รับ-จ่าย ประจำวัน'!$B371,แพ็ค!AL:AL)+SUMIF(ธุรการ!$C:$C,'รับ-จ่าย ประจำวัน'!$B371,ธุรการ!AL:AL)+SUMIF(เส้นแต่งหน้าขนมปัง!$C:$C,'รับ-จ่าย ประจำวัน'!$B371,เส้นแต่งหน้าขนมปัง!AL:AL)+SUMIF('วางแผนBC,CJ'!$C:$C,'รับ-จ่าย ประจำวัน'!$B371,'วางแผนBC,CJ'!AL:AL)+SUMIF(RD!$C:$C,'รับ-จ่าย ประจำวัน'!$B371,RD!AL:AL)+SUMIF('FG,ออนไล,คัดแยก'!$C:$C,'รับ-จ่าย ประจำวัน'!$B371,'FG,ออนไล,คัดแยก'!AL:AL)</f>
        <v>0</v>
      </c>
      <c r="BT371" s="18">
        <f t="shared" si="70"/>
        <v>0</v>
      </c>
      <c r="BU371" s="116"/>
      <c r="BV371" s="146">
        <f t="shared" si="71"/>
        <v>0</v>
      </c>
      <c r="BW371" s="183">
        <v>30</v>
      </c>
      <c r="BX371" s="172">
        <f t="shared" si="76"/>
        <v>0</v>
      </c>
      <c r="BY371" s="188" t="e">
        <f t="shared" si="74"/>
        <v>#DIV/0!</v>
      </c>
      <c r="BZ371" s="180" t="e">
        <f t="shared" ca="1" si="73"/>
        <v>#DIV/0!</v>
      </c>
      <c r="CA371" s="93"/>
      <c r="CB371" s="93"/>
      <c r="CC371" s="93"/>
      <c r="CD371" s="93"/>
      <c r="CE371" s="93"/>
      <c r="CF371" s="93"/>
      <c r="CG371" s="93"/>
      <c r="CH371" s="93"/>
      <c r="CI371" s="93"/>
      <c r="CJ371" s="97"/>
      <c r="CK371" s="9">
        <f t="shared" si="75"/>
        <v>0</v>
      </c>
    </row>
    <row r="372" spans="1:89" hidden="1" x14ac:dyDescent="0.5">
      <c r="A372" s="149"/>
      <c r="B372" s="24" t="s">
        <v>1420</v>
      </c>
      <c r="C372" s="10" t="s">
        <v>1509</v>
      </c>
      <c r="D372" s="177" t="s">
        <v>276</v>
      </c>
      <c r="E372" s="28">
        <v>0</v>
      </c>
      <c r="F372" s="159" t="s">
        <v>1605</v>
      </c>
      <c r="G372" s="11" t="s">
        <v>62</v>
      </c>
      <c r="H372" s="12">
        <v>0</v>
      </c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3"/>
      <c r="AF372" s="13"/>
      <c r="AG372" s="13"/>
      <c r="AH372" s="13"/>
      <c r="AI372" s="14"/>
      <c r="AJ372" s="14"/>
      <c r="AK372" s="14"/>
      <c r="AL372" s="14"/>
      <c r="AM372" s="14"/>
      <c r="AN372" s="15">
        <f t="shared" si="69"/>
        <v>0</v>
      </c>
      <c r="AO372" s="16">
        <f>SUMIF(เตรียมส่วนผสม!$C:$C,'รับ-จ่าย ประจำวัน'!$B372,เตรียมส่วนผสม!H:H)+SUMIF(กวนไส้!$C:$C,'รับ-จ่าย ประจำวัน'!$B372,กวนไส้!H:H)+SUMIF(ผลิต1!$C:$C,'รับ-จ่าย ประจำวัน'!$B372,ผลิต1!H:H)+SUMIF(ผลิต2!$C:$C,'รับ-จ่าย ประจำวัน'!$B372,ผลิต2!H:H)+SUMIF(เส้นแต่งหน้าขนมเค้ก!$C:$C,'รับ-จ่าย ประจำวัน'!$B372,เส้นแต่งหน้าขนมเค้ก!H:H)+SUMIF(แพ็ค!$C:$C,'รับ-จ่าย ประจำวัน'!$B372,แพ็ค!H:H)+SUMIF(ธุรการ!$C:$C,'รับ-จ่าย ประจำวัน'!$B372,ธุรการ!H:H)+SUMIF(เส้นแต่งหน้าขนมปัง!$C:$C,'รับ-จ่าย ประจำวัน'!$B372,เส้นแต่งหน้าขนมปัง!H:H)+SUMIF('วางแผนBC,CJ'!$C:$C,'รับ-จ่าย ประจำวัน'!$B372,'วางแผนBC,CJ'!H:H)+SUMIF(RD!$C:$C,'รับ-จ่าย ประจำวัน'!$B372,RD!H:H)+SUMIF('FG,ออนไล,คัดแยก'!$C:$C,'รับ-จ่าย ประจำวัน'!$B372,'FG,ออนไล,คัดแยก'!H:H)</f>
        <v>0</v>
      </c>
      <c r="AP372" s="16">
        <f>SUMIF(เตรียมส่วนผสม!$C:$C,'รับ-จ่าย ประจำวัน'!$B372,เตรียมส่วนผสม!I:I)+SUMIF(กวนไส้!$C:$C,'รับ-จ่าย ประจำวัน'!$B372,กวนไส้!I:I)+SUMIF(ผลิต1!$C:$C,'รับ-จ่าย ประจำวัน'!$B372,ผลิต1!I:I)+SUMIF(ผลิต2!$C:$C,'รับ-จ่าย ประจำวัน'!$B372,ผลิต2!I:I)+SUMIF(เส้นแต่งหน้าขนมเค้ก!$C:$C,'รับ-จ่าย ประจำวัน'!$B372,เส้นแต่งหน้าขนมเค้ก!I:I)+SUMIF(แพ็ค!$C:$C,'รับ-จ่าย ประจำวัน'!$B372,แพ็ค!I:I)+SUMIF(ธุรการ!$C:$C,'รับ-จ่าย ประจำวัน'!$B372,ธุรการ!I:I)+SUMIF(เส้นแต่งหน้าขนมปัง!$C:$C,'รับ-จ่าย ประจำวัน'!$B372,เส้นแต่งหน้าขนมปัง!I:I)+SUMIF('วางแผนBC,CJ'!$C:$C,'รับ-จ่าย ประจำวัน'!$B372,'วางแผนBC,CJ'!I:I)+SUMIF(RD!$C:$C,'รับ-จ่าย ประจำวัน'!$B372,RD!I:I)+SUMIF('FG,ออนไล,คัดแยก'!$C:$C,'รับ-จ่าย ประจำวัน'!$B372,'FG,ออนไล,คัดแยก'!I:I)</f>
        <v>0</v>
      </c>
      <c r="AQ372" s="16">
        <f>SUMIF(เตรียมส่วนผสม!$C:$C,'รับ-จ่าย ประจำวัน'!$B372,เตรียมส่วนผสม!J:J)+SUMIF(กวนไส้!$C:$C,'รับ-จ่าย ประจำวัน'!$B372,กวนไส้!J:J)+SUMIF(ผลิต1!$C:$C,'รับ-จ่าย ประจำวัน'!$B372,ผลิต1!J:J)+SUMIF(ผลิต2!$C:$C,'รับ-จ่าย ประจำวัน'!$B372,ผลิต2!J:J)+SUMIF(เส้นแต่งหน้าขนมเค้ก!$C:$C,'รับ-จ่าย ประจำวัน'!$B372,เส้นแต่งหน้าขนมเค้ก!J:J)+SUMIF(แพ็ค!$C:$C,'รับ-จ่าย ประจำวัน'!$B372,แพ็ค!J:J)+SUMIF(ธุรการ!$C:$C,'รับ-จ่าย ประจำวัน'!$B372,ธุรการ!J:J)+SUMIF(เส้นแต่งหน้าขนมปัง!$C:$C,'รับ-จ่าย ประจำวัน'!$B372,เส้นแต่งหน้าขนมปัง!J:J)+SUMIF('วางแผนBC,CJ'!$C:$C,'รับ-จ่าย ประจำวัน'!$B372,'วางแผนBC,CJ'!J:J)+SUMIF(RD!$C:$C,'รับ-จ่าย ประจำวัน'!$B372,RD!J:J)+SUMIF('FG,ออนไล,คัดแยก'!$C:$C,'รับ-จ่าย ประจำวัน'!$B372,'FG,ออนไล,คัดแยก'!J:J)</f>
        <v>0</v>
      </c>
      <c r="AR372" s="16">
        <f>SUMIF(เตรียมส่วนผสม!$C:$C,'รับ-จ่าย ประจำวัน'!$B372,เตรียมส่วนผสม!K:K)+SUMIF(กวนไส้!$C:$C,'รับ-จ่าย ประจำวัน'!$B372,กวนไส้!K:K)+SUMIF(ผลิต1!$C:$C,'รับ-จ่าย ประจำวัน'!$B372,ผลิต1!K:K)+SUMIF(ผลิต2!$C:$C,'รับ-จ่าย ประจำวัน'!$B372,ผลิต2!K:K)+SUMIF(เส้นแต่งหน้าขนมเค้ก!$C:$C,'รับ-จ่าย ประจำวัน'!$B372,เส้นแต่งหน้าขนมเค้ก!K:K)+SUMIF(แพ็ค!$C:$C,'รับ-จ่าย ประจำวัน'!$B372,แพ็ค!K:K)+SUMIF(ธุรการ!$C:$C,'รับ-จ่าย ประจำวัน'!$B372,ธุรการ!K:K)+SUMIF(เส้นแต่งหน้าขนมปัง!$C:$C,'รับ-จ่าย ประจำวัน'!$B372,เส้นแต่งหน้าขนมปัง!K:K)+SUMIF('วางแผนBC,CJ'!$C:$C,'รับ-จ่าย ประจำวัน'!$B372,'วางแผนBC,CJ'!K:K)+SUMIF(RD!$C:$C,'รับ-จ่าย ประจำวัน'!$B372,RD!K:K)+SUMIF('FG,ออนไล,คัดแยก'!$C:$C,'รับ-จ่าย ประจำวัน'!$B372,'FG,ออนไล,คัดแยก'!K:K)</f>
        <v>0</v>
      </c>
      <c r="AS372" s="16">
        <f>SUMIF(เตรียมส่วนผสม!$C:$C,'รับ-จ่าย ประจำวัน'!$B372,เตรียมส่วนผสม!L:L)+SUMIF(กวนไส้!$C:$C,'รับ-จ่าย ประจำวัน'!$B372,กวนไส้!L:L)+SUMIF(ผลิต1!$C:$C,'รับ-จ่าย ประจำวัน'!$B372,ผลิต1!L:L)+SUMIF(ผลิต2!$C:$C,'รับ-จ่าย ประจำวัน'!$B372,ผลิต2!L:L)+SUMIF(เส้นแต่งหน้าขนมเค้ก!$C:$C,'รับ-จ่าย ประจำวัน'!$B372,เส้นแต่งหน้าขนมเค้ก!L:L)+SUMIF(แพ็ค!$C:$C,'รับ-จ่าย ประจำวัน'!$B372,แพ็ค!L:L)+SUMIF(ธุรการ!$C:$C,'รับ-จ่าย ประจำวัน'!$B372,ธุรการ!L:L)+SUMIF(เส้นแต่งหน้าขนมปัง!$C:$C,'รับ-จ่าย ประจำวัน'!$B372,เส้นแต่งหน้าขนมปัง!L:L)+SUMIF('วางแผนBC,CJ'!$C:$C,'รับ-จ่าย ประจำวัน'!$B372,'วางแผนBC,CJ'!L:L)+SUMIF(RD!$C:$C,'รับ-จ่าย ประจำวัน'!$B372,RD!L:L)+SUMIF('FG,ออนไล,คัดแยก'!$C:$C,'รับ-จ่าย ประจำวัน'!$B372,'FG,ออนไล,คัดแยก'!L:L)</f>
        <v>0</v>
      </c>
      <c r="AT372" s="16">
        <f>SUMIF(เตรียมส่วนผสม!$C:$C,'รับ-จ่าย ประจำวัน'!$B372,เตรียมส่วนผสม!M:M)+SUMIF(กวนไส้!$C:$C,'รับ-จ่าย ประจำวัน'!$B372,กวนไส้!M:M)+SUMIF(ผลิต1!$C:$C,'รับ-จ่าย ประจำวัน'!$B372,ผลิต1!M:M)+SUMIF(ผลิต2!$C:$C,'รับ-จ่าย ประจำวัน'!$B372,ผลิต2!M:M)+SUMIF(เส้นแต่งหน้าขนมเค้ก!$C:$C,'รับ-จ่าย ประจำวัน'!$B372,เส้นแต่งหน้าขนมเค้ก!M:M)+SUMIF(แพ็ค!$C:$C,'รับ-จ่าย ประจำวัน'!$B372,แพ็ค!M:M)+SUMIF(ธุรการ!$C:$C,'รับ-จ่าย ประจำวัน'!$B372,ธุรการ!M:M)+SUMIF(เส้นแต่งหน้าขนมปัง!$C:$C,'รับ-จ่าย ประจำวัน'!$B372,เส้นแต่งหน้าขนมปัง!M:M)+SUMIF('วางแผนBC,CJ'!$C:$C,'รับ-จ่าย ประจำวัน'!$B372,'วางแผนBC,CJ'!M:M)+SUMIF(RD!$C:$C,'รับ-จ่าย ประจำวัน'!$B372,RD!M:M)+SUMIF('FG,ออนไล,คัดแยก'!$C:$C,'รับ-จ่าย ประจำวัน'!$B372,'FG,ออนไล,คัดแยก'!M:M)</f>
        <v>0</v>
      </c>
      <c r="AU372" s="16">
        <f>SUMIF(เตรียมส่วนผสม!$C:$C,'รับ-จ่าย ประจำวัน'!$B372,เตรียมส่วนผสม!N:N)+SUMIF(กวนไส้!$C:$C,'รับ-จ่าย ประจำวัน'!$B372,กวนไส้!N:N)+SUMIF(ผลิต1!$C:$C,'รับ-จ่าย ประจำวัน'!$B372,ผลิต1!N:N)+SUMIF(ผลิต2!$C:$C,'รับ-จ่าย ประจำวัน'!$B372,ผลิต2!N:N)+SUMIF(เส้นแต่งหน้าขนมเค้ก!$C:$C,'รับ-จ่าย ประจำวัน'!$B372,เส้นแต่งหน้าขนมเค้ก!N:N)+SUMIF(แพ็ค!$C:$C,'รับ-จ่าย ประจำวัน'!$B372,แพ็ค!N:N)+SUMIF(ธุรการ!$C:$C,'รับ-จ่าย ประจำวัน'!$B372,ธุรการ!N:N)+SUMIF(เส้นแต่งหน้าขนมปัง!$C:$C,'รับ-จ่าย ประจำวัน'!$B372,เส้นแต่งหน้าขนมปัง!N:N)+SUMIF('วางแผนBC,CJ'!$C:$C,'รับ-จ่าย ประจำวัน'!$B372,'วางแผนBC,CJ'!N:N)+SUMIF(RD!$C:$C,'รับ-จ่าย ประจำวัน'!$B372,RD!N:N)+SUMIF('FG,ออนไล,คัดแยก'!$C:$C,'รับ-จ่าย ประจำวัน'!$B372,'FG,ออนไล,คัดแยก'!N:N)</f>
        <v>0</v>
      </c>
      <c r="AV372" s="16">
        <f>SUMIF(เตรียมส่วนผสม!$C:$C,'รับ-จ่าย ประจำวัน'!$B372,เตรียมส่วนผสม!O:O)+SUMIF(กวนไส้!$C:$C,'รับ-จ่าย ประจำวัน'!$B372,กวนไส้!O:O)+SUMIF(ผลิต1!$C:$C,'รับ-จ่าย ประจำวัน'!$B372,ผลิต1!O:O)+SUMIF(ผลิต2!$C:$C,'รับ-จ่าย ประจำวัน'!$B372,ผลิต2!O:O)+SUMIF(เส้นแต่งหน้าขนมเค้ก!$C:$C,'รับ-จ่าย ประจำวัน'!$B372,เส้นแต่งหน้าขนมเค้ก!O:O)+SUMIF(แพ็ค!$C:$C,'รับ-จ่าย ประจำวัน'!$B372,แพ็ค!O:O)+SUMIF(ธุรการ!$C:$C,'รับ-จ่าย ประจำวัน'!$B372,ธุรการ!O:O)+SUMIF(เส้นแต่งหน้าขนมปัง!$C:$C,'รับ-จ่าย ประจำวัน'!$B372,เส้นแต่งหน้าขนมปัง!O:O)+SUMIF('วางแผนBC,CJ'!$C:$C,'รับ-จ่าย ประจำวัน'!$B372,'วางแผนBC,CJ'!O:O)+SUMIF(RD!$C:$C,'รับ-จ่าย ประจำวัน'!$B372,RD!O:O)+SUMIF('FG,ออนไล,คัดแยก'!$C:$C,'รับ-จ่าย ประจำวัน'!$B372,'FG,ออนไล,คัดแยก'!O:O)</f>
        <v>0</v>
      </c>
      <c r="AW372" s="16">
        <f>SUMIF(เตรียมส่วนผสม!$C:$C,'รับ-จ่าย ประจำวัน'!$B372,เตรียมส่วนผสม!P:P)+SUMIF(กวนไส้!$C:$C,'รับ-จ่าย ประจำวัน'!$B372,กวนไส้!P:P)+SUMIF(ผลิต1!$C:$C,'รับ-จ่าย ประจำวัน'!$B372,ผลิต1!P:P)+SUMIF(ผลิต2!$C:$C,'รับ-จ่าย ประจำวัน'!$B372,ผลิต2!P:P)+SUMIF(เส้นแต่งหน้าขนมเค้ก!$C:$C,'รับ-จ่าย ประจำวัน'!$B372,เส้นแต่งหน้าขนมเค้ก!P:P)+SUMIF(แพ็ค!$C:$C,'รับ-จ่าย ประจำวัน'!$B372,แพ็ค!P:P)+SUMIF(ธุรการ!$C:$C,'รับ-จ่าย ประจำวัน'!$B372,ธุรการ!P:P)+SUMIF(เส้นแต่งหน้าขนมปัง!$C:$C,'รับ-จ่าย ประจำวัน'!$B372,เส้นแต่งหน้าขนมปัง!P:P)+SUMIF('วางแผนBC,CJ'!$C:$C,'รับ-จ่าย ประจำวัน'!$B372,'วางแผนBC,CJ'!P:P)+SUMIF(RD!$C:$C,'รับ-จ่าย ประจำวัน'!$B372,RD!P:P)+SUMIF('FG,ออนไล,คัดแยก'!$C:$C,'รับ-จ่าย ประจำวัน'!$B372,'FG,ออนไล,คัดแยก'!P:P)</f>
        <v>0</v>
      </c>
      <c r="AX372" s="16">
        <f>SUMIF(เตรียมส่วนผสม!$C:$C,'รับ-จ่าย ประจำวัน'!$B372,เตรียมส่วนผสม!Q:Q)+SUMIF(กวนไส้!$C:$C,'รับ-จ่าย ประจำวัน'!$B372,กวนไส้!Q:Q)+SUMIF(ผลิต1!$C:$C,'รับ-จ่าย ประจำวัน'!$B372,ผลิต1!Q:Q)+SUMIF(ผลิต2!$C:$C,'รับ-จ่าย ประจำวัน'!$B372,ผลิต2!Q:Q)+SUMIF(เส้นแต่งหน้าขนมเค้ก!$C:$C,'รับ-จ่าย ประจำวัน'!$B372,เส้นแต่งหน้าขนมเค้ก!Q:Q)+SUMIF(แพ็ค!$C:$C,'รับ-จ่าย ประจำวัน'!$B372,แพ็ค!Q:Q)+SUMIF(ธุรการ!$C:$C,'รับ-จ่าย ประจำวัน'!$B372,ธุรการ!Q:Q)+SUMIF(เส้นแต่งหน้าขนมปัง!$C:$C,'รับ-จ่าย ประจำวัน'!$B372,เส้นแต่งหน้าขนมปัง!Q:Q)+SUMIF('วางแผนBC,CJ'!$C:$C,'รับ-จ่าย ประจำวัน'!$B372,'วางแผนBC,CJ'!Q:Q)+SUMIF(RD!$C:$C,'รับ-จ่าย ประจำวัน'!$B372,RD!Q:Q)+SUMIF('FG,ออนไล,คัดแยก'!$C:$C,'รับ-จ่าย ประจำวัน'!$B372,'FG,ออนไล,คัดแยก'!Q:Q)</f>
        <v>0</v>
      </c>
      <c r="AY372" s="16">
        <f>SUMIF(เตรียมส่วนผสม!$C:$C,'รับ-จ่าย ประจำวัน'!$B372,เตรียมส่วนผสม!R:R)+SUMIF(กวนไส้!$C:$C,'รับ-จ่าย ประจำวัน'!$B372,กวนไส้!R:R)+SUMIF(ผลิต1!$C:$C,'รับ-จ่าย ประจำวัน'!$B372,ผลิต1!R:R)+SUMIF(ผลิต2!$C:$C,'รับ-จ่าย ประจำวัน'!$B372,ผลิต2!R:R)+SUMIF(เส้นแต่งหน้าขนมเค้ก!$C:$C,'รับ-จ่าย ประจำวัน'!$B372,เส้นแต่งหน้าขนมเค้ก!R:R)+SUMIF(แพ็ค!$C:$C,'รับ-จ่าย ประจำวัน'!$B372,แพ็ค!R:R)+SUMIF(ธุรการ!$C:$C,'รับ-จ่าย ประจำวัน'!$B372,ธุรการ!R:R)+SUMIF(เส้นแต่งหน้าขนมปัง!$C:$C,'รับ-จ่าย ประจำวัน'!$B372,เส้นแต่งหน้าขนมปัง!R:R)+SUMIF('วางแผนBC,CJ'!$C:$C,'รับ-จ่าย ประจำวัน'!$B372,'วางแผนBC,CJ'!R:R)+SUMIF(RD!$C:$C,'รับ-จ่าย ประจำวัน'!$B372,RD!R:R)+SUMIF('FG,ออนไล,คัดแยก'!$C:$C,'รับ-จ่าย ประจำวัน'!$B372,'FG,ออนไล,คัดแยก'!R:R)</f>
        <v>0</v>
      </c>
      <c r="AZ372" s="16">
        <f>SUMIF(เตรียมส่วนผสม!$C:$C,'รับ-จ่าย ประจำวัน'!$B372,เตรียมส่วนผสม!S:S)+SUMIF(กวนไส้!$C:$C,'รับ-จ่าย ประจำวัน'!$B372,กวนไส้!S:S)+SUMIF(ผลิต1!$C:$C,'รับ-จ่าย ประจำวัน'!$B372,ผลิต1!S:S)+SUMIF(ผลิต2!$C:$C,'รับ-จ่าย ประจำวัน'!$B372,ผลิต2!S:S)+SUMIF(เส้นแต่งหน้าขนมเค้ก!$C:$C,'รับ-จ่าย ประจำวัน'!$B372,เส้นแต่งหน้าขนมเค้ก!S:S)+SUMIF(แพ็ค!$C:$C,'รับ-จ่าย ประจำวัน'!$B372,แพ็ค!S:S)+SUMIF(ธุรการ!$C:$C,'รับ-จ่าย ประจำวัน'!$B372,ธุรการ!S:S)+SUMIF(เส้นแต่งหน้าขนมปัง!$C:$C,'รับ-จ่าย ประจำวัน'!$B372,เส้นแต่งหน้าขนมปัง!S:S)+SUMIF('วางแผนBC,CJ'!$C:$C,'รับ-จ่าย ประจำวัน'!$B372,'วางแผนBC,CJ'!S:S)+SUMIF(RD!$C:$C,'รับ-จ่าย ประจำวัน'!$B372,RD!S:S)+SUMIF('FG,ออนไล,คัดแยก'!$C:$C,'รับ-จ่าย ประจำวัน'!$B372,'FG,ออนไล,คัดแยก'!S:S)</f>
        <v>0</v>
      </c>
      <c r="BA372" s="16">
        <f>SUMIF(เตรียมส่วนผสม!$C:$C,'รับ-จ่าย ประจำวัน'!$B372,เตรียมส่วนผสม!T:T)+SUMIF(กวนไส้!$C:$C,'รับ-จ่าย ประจำวัน'!$B372,กวนไส้!T:T)+SUMIF(ผลิต1!$C:$C,'รับ-จ่าย ประจำวัน'!$B372,ผลิต1!T:T)+SUMIF(ผลิต2!$C:$C,'รับ-จ่าย ประจำวัน'!$B372,ผลิต2!T:T)+SUMIF(เส้นแต่งหน้าขนมเค้ก!$C:$C,'รับ-จ่าย ประจำวัน'!$B372,เส้นแต่งหน้าขนมเค้ก!T:T)+SUMIF(แพ็ค!$C:$C,'รับ-จ่าย ประจำวัน'!$B372,แพ็ค!T:T)+SUMIF(ธุรการ!$C:$C,'รับ-จ่าย ประจำวัน'!$B372,ธุรการ!T:T)+SUMIF(เส้นแต่งหน้าขนมปัง!$C:$C,'รับ-จ่าย ประจำวัน'!$B372,เส้นแต่งหน้าขนมปัง!T:T)+SUMIF('วางแผนBC,CJ'!$C:$C,'รับ-จ่าย ประจำวัน'!$B372,'วางแผนBC,CJ'!T:T)+SUMIF(RD!$C:$C,'รับ-จ่าย ประจำวัน'!$B372,RD!T:T)+SUMIF('FG,ออนไล,คัดแยก'!$C:$C,'รับ-จ่าย ประจำวัน'!$B372,'FG,ออนไล,คัดแยก'!T:T)</f>
        <v>0</v>
      </c>
      <c r="BB372" s="16">
        <f>SUMIF(เตรียมส่วนผสม!$C:$C,'รับ-จ่าย ประจำวัน'!$B372,เตรียมส่วนผสม!U:U)+SUMIF(กวนไส้!$C:$C,'รับ-จ่าย ประจำวัน'!$B372,กวนไส้!U:U)+SUMIF(ผลิต1!$C:$C,'รับ-จ่าย ประจำวัน'!$B372,ผลิต1!U:U)+SUMIF(ผลิต2!$C:$C,'รับ-จ่าย ประจำวัน'!$B372,ผลิต2!U:U)+SUMIF(เส้นแต่งหน้าขนมเค้ก!$C:$C,'รับ-จ่าย ประจำวัน'!$B372,เส้นแต่งหน้าขนมเค้ก!U:U)+SUMIF(แพ็ค!$C:$C,'รับ-จ่าย ประจำวัน'!$B372,แพ็ค!U:U)+SUMIF(ธุรการ!$C:$C,'รับ-จ่าย ประจำวัน'!$B372,ธุรการ!U:U)+SUMIF(เส้นแต่งหน้าขนมปัง!$C:$C,'รับ-จ่าย ประจำวัน'!$B372,เส้นแต่งหน้าขนมปัง!U:U)+SUMIF('วางแผนBC,CJ'!$C:$C,'รับ-จ่าย ประจำวัน'!$B372,'วางแผนBC,CJ'!U:U)+SUMIF(RD!$C:$C,'รับ-จ่าย ประจำวัน'!$B372,RD!U:U)+SUMIF('FG,ออนไล,คัดแยก'!$C:$C,'รับ-จ่าย ประจำวัน'!$B372,'FG,ออนไล,คัดแยก'!U:U)</f>
        <v>0</v>
      </c>
      <c r="BC372" s="16">
        <f>SUMIF(เตรียมส่วนผสม!$C:$C,'รับ-จ่าย ประจำวัน'!$B372,เตรียมส่วนผสม!V:V)+SUMIF(กวนไส้!$C:$C,'รับ-จ่าย ประจำวัน'!$B372,กวนไส้!V:V)+SUMIF(ผลิต1!$C:$C,'รับ-จ่าย ประจำวัน'!$B372,ผลิต1!V:V)+SUMIF(ผลิต2!$C:$C,'รับ-จ่าย ประจำวัน'!$B372,ผลิต2!V:V)+SUMIF(เส้นแต่งหน้าขนมเค้ก!$C:$C,'รับ-จ่าย ประจำวัน'!$B372,เส้นแต่งหน้าขนมเค้ก!V:V)+SUMIF(แพ็ค!$C:$C,'รับ-จ่าย ประจำวัน'!$B372,แพ็ค!V:V)+SUMIF(ธุรการ!$C:$C,'รับ-จ่าย ประจำวัน'!$B372,ธุรการ!V:V)+SUMIF(เส้นแต่งหน้าขนมปัง!$C:$C,'รับ-จ่าย ประจำวัน'!$B372,เส้นแต่งหน้าขนมปัง!V:V)+SUMIF('วางแผนBC,CJ'!$C:$C,'รับ-จ่าย ประจำวัน'!$B372,'วางแผนBC,CJ'!V:V)+SUMIF(RD!$C:$C,'รับ-จ่าย ประจำวัน'!$B372,RD!V:V)+SUMIF('FG,ออนไล,คัดแยก'!$C:$C,'รับ-จ่าย ประจำวัน'!$B372,'FG,ออนไล,คัดแยก'!V:V)</f>
        <v>0</v>
      </c>
      <c r="BD372" s="16">
        <f>SUMIF(เตรียมส่วนผสม!$C:$C,'รับ-จ่าย ประจำวัน'!$B372,เตรียมส่วนผสม!W:W)+SUMIF(กวนไส้!$C:$C,'รับ-จ่าย ประจำวัน'!$B372,กวนไส้!W:W)+SUMIF(ผลิต1!$C:$C,'รับ-จ่าย ประจำวัน'!$B372,ผลิต1!W:W)+SUMIF(ผลิต2!$C:$C,'รับ-จ่าย ประจำวัน'!$B372,ผลิต2!W:W)+SUMIF(เส้นแต่งหน้าขนมเค้ก!$C:$C,'รับ-จ่าย ประจำวัน'!$B372,เส้นแต่งหน้าขนมเค้ก!W:W)+SUMIF(แพ็ค!$C:$C,'รับ-จ่าย ประจำวัน'!$B372,แพ็ค!W:W)+SUMIF(ธุรการ!$C:$C,'รับ-จ่าย ประจำวัน'!$B372,ธุรการ!W:W)+SUMIF(เส้นแต่งหน้าขนมปัง!$C:$C,'รับ-จ่าย ประจำวัน'!$B372,เส้นแต่งหน้าขนมปัง!W:W)+SUMIF('วางแผนBC,CJ'!$C:$C,'รับ-จ่าย ประจำวัน'!$B372,'วางแผนBC,CJ'!W:W)+SUMIF(RD!$C:$C,'รับ-จ่าย ประจำวัน'!$B372,RD!W:W)+SUMIF('FG,ออนไล,คัดแยก'!$C:$C,'รับ-จ่าย ประจำวัน'!$B372,'FG,ออนไล,คัดแยก'!W:W)</f>
        <v>0</v>
      </c>
      <c r="BE372" s="16">
        <f>SUMIF(เตรียมส่วนผสม!$C:$C,'รับ-จ่าย ประจำวัน'!$B372,เตรียมส่วนผสม!X:X)+SUMIF(กวนไส้!$C:$C,'รับ-จ่าย ประจำวัน'!$B372,กวนไส้!X:X)+SUMIF(ผลิต1!$C:$C,'รับ-จ่าย ประจำวัน'!$B372,ผลิต1!X:X)+SUMIF(ผลิต2!$C:$C,'รับ-จ่าย ประจำวัน'!$B372,ผลิต2!X:X)+SUMIF(เส้นแต่งหน้าขนมเค้ก!$C:$C,'รับ-จ่าย ประจำวัน'!$B372,เส้นแต่งหน้าขนมเค้ก!X:X)+SUMIF(แพ็ค!$C:$C,'รับ-จ่าย ประจำวัน'!$B372,แพ็ค!X:X)+SUMIF(ธุรการ!$C:$C,'รับ-จ่าย ประจำวัน'!$B372,ธุรการ!X:X)+SUMIF(เส้นแต่งหน้าขนมปัง!$C:$C,'รับ-จ่าย ประจำวัน'!$B372,เส้นแต่งหน้าขนมปัง!X:X)+SUMIF('วางแผนBC,CJ'!$C:$C,'รับ-จ่าย ประจำวัน'!$B372,'วางแผนBC,CJ'!X:X)+SUMIF(RD!$C:$C,'รับ-จ่าย ประจำวัน'!$B372,RD!X:X)+SUMIF('FG,ออนไล,คัดแยก'!$C:$C,'รับ-จ่าย ประจำวัน'!$B372,'FG,ออนไล,คัดแยก'!X:X)</f>
        <v>0</v>
      </c>
      <c r="BF372" s="16">
        <f>SUMIF(เตรียมส่วนผสม!$C:$C,'รับ-จ่าย ประจำวัน'!$B372,เตรียมส่วนผสม!Y:Y)+SUMIF(กวนไส้!$C:$C,'รับ-จ่าย ประจำวัน'!$B372,กวนไส้!Y:Y)+SUMIF(ผลิต1!$C:$C,'รับ-จ่าย ประจำวัน'!$B372,ผลิต1!Y:Y)+SUMIF(ผลิต2!$C:$C,'รับ-จ่าย ประจำวัน'!$B372,ผลิต2!Y:Y)+SUMIF(เส้นแต่งหน้าขนมเค้ก!$C:$C,'รับ-จ่าย ประจำวัน'!$B372,เส้นแต่งหน้าขนมเค้ก!Y:Y)+SUMIF(แพ็ค!$C:$C,'รับ-จ่าย ประจำวัน'!$B372,แพ็ค!Y:Y)+SUMIF(ธุรการ!$C:$C,'รับ-จ่าย ประจำวัน'!$B372,ธุรการ!Y:Y)+SUMIF(เส้นแต่งหน้าขนมปัง!$C:$C,'รับ-จ่าย ประจำวัน'!$B372,เส้นแต่งหน้าขนมปัง!Y:Y)+SUMIF('วางแผนBC,CJ'!$C:$C,'รับ-จ่าย ประจำวัน'!$B372,'วางแผนBC,CJ'!Y:Y)+SUMIF(RD!$C:$C,'รับ-จ่าย ประจำวัน'!$B372,RD!Y:Y)+SUMIF('FG,ออนไล,คัดแยก'!$C:$C,'รับ-จ่าย ประจำวัน'!$B372,'FG,ออนไล,คัดแยก'!Y:Y)</f>
        <v>0</v>
      </c>
      <c r="BG372" s="16">
        <f>SUMIF(เตรียมส่วนผสม!$C:$C,'รับ-จ่าย ประจำวัน'!$B372,เตรียมส่วนผสม!Z:Z)+SUMIF(กวนไส้!$C:$C,'รับ-จ่าย ประจำวัน'!$B372,กวนไส้!Z:Z)+SUMIF(ผลิต1!$C:$C,'รับ-จ่าย ประจำวัน'!$B372,ผลิต1!Z:Z)+SUMIF(ผลิต2!$C:$C,'รับ-จ่าย ประจำวัน'!$B372,ผลิต2!Z:Z)+SUMIF(เส้นแต่งหน้าขนมเค้ก!$C:$C,'รับ-จ่าย ประจำวัน'!$B372,เส้นแต่งหน้าขนมเค้ก!Z:Z)+SUMIF(แพ็ค!$C:$C,'รับ-จ่าย ประจำวัน'!$B372,แพ็ค!Z:Z)+SUMIF(ธุรการ!$C:$C,'รับ-จ่าย ประจำวัน'!$B372,ธุรการ!Z:Z)+SUMIF(เส้นแต่งหน้าขนมปัง!$C:$C,'รับ-จ่าย ประจำวัน'!$B372,เส้นแต่งหน้าขนมปัง!Z:Z)+SUMIF('วางแผนBC,CJ'!$C:$C,'รับ-จ่าย ประจำวัน'!$B372,'วางแผนBC,CJ'!Z:Z)+SUMIF(RD!$C:$C,'รับ-จ่าย ประจำวัน'!$B372,RD!Z:Z)+SUMIF('FG,ออนไล,คัดแยก'!$C:$C,'รับ-จ่าย ประจำวัน'!$B372,'FG,ออนไล,คัดแยก'!Z:Z)</f>
        <v>0</v>
      </c>
      <c r="BH372" s="16">
        <f>SUMIF(เตรียมส่วนผสม!$C:$C,'รับ-จ่าย ประจำวัน'!$B372,เตรียมส่วนผสม!AA:AA)+SUMIF(กวนไส้!$C:$C,'รับ-จ่าย ประจำวัน'!$B372,กวนไส้!AA:AA)+SUMIF(ผลิต1!$C:$C,'รับ-จ่าย ประจำวัน'!$B372,ผลิต1!AA:AA)+SUMIF(ผลิต2!$C:$C,'รับ-จ่าย ประจำวัน'!$B372,ผลิต2!AA:AA)+SUMIF(เส้นแต่งหน้าขนมเค้ก!$C:$C,'รับ-จ่าย ประจำวัน'!$B372,เส้นแต่งหน้าขนมเค้ก!AA:AA)+SUMIF(แพ็ค!$C:$C,'รับ-จ่าย ประจำวัน'!$B372,แพ็ค!AA:AA)+SUMIF(ธุรการ!$C:$C,'รับ-จ่าย ประจำวัน'!$B372,ธุรการ!AA:AA)+SUMIF(เส้นแต่งหน้าขนมปัง!$C:$C,'รับ-จ่าย ประจำวัน'!$B372,เส้นแต่งหน้าขนมปัง!AA:AA)+SUMIF('วางแผนBC,CJ'!$C:$C,'รับ-จ่าย ประจำวัน'!$B372,'วางแผนBC,CJ'!AA:AA)+SUMIF(RD!$C:$C,'รับ-จ่าย ประจำวัน'!$B372,RD!AA:AA)+SUMIF('FG,ออนไล,คัดแยก'!$C:$C,'รับ-จ่าย ประจำวัน'!$B372,'FG,ออนไล,คัดแยก'!AA:AA)</f>
        <v>0</v>
      </c>
      <c r="BI372" s="16">
        <f>SUMIF(เตรียมส่วนผสม!$C:$C,'รับ-จ่าย ประจำวัน'!$B372,เตรียมส่วนผสม!AB:AB)+SUMIF(กวนไส้!$C:$C,'รับ-จ่าย ประจำวัน'!$B372,กวนไส้!AB:AB)+SUMIF(ผลิต1!$C:$C,'รับ-จ่าย ประจำวัน'!$B372,ผลิต1!AB:AB)+SUMIF(ผลิต2!$C:$C,'รับ-จ่าย ประจำวัน'!$B372,ผลิต2!AB:AB)+SUMIF(เส้นแต่งหน้าขนมเค้ก!$C:$C,'รับ-จ่าย ประจำวัน'!$B372,เส้นแต่งหน้าขนมเค้ก!AB:AB)+SUMIF(แพ็ค!$C:$C,'รับ-จ่าย ประจำวัน'!$B372,แพ็ค!AB:AB)+SUMIF(ธุรการ!$C:$C,'รับ-จ่าย ประจำวัน'!$B372,ธุรการ!AB:AB)+SUMIF(เส้นแต่งหน้าขนมปัง!$C:$C,'รับ-จ่าย ประจำวัน'!$B372,เส้นแต่งหน้าขนมปัง!AB:AB)+SUMIF('วางแผนBC,CJ'!$C:$C,'รับ-จ่าย ประจำวัน'!$B372,'วางแผนBC,CJ'!AB:AB)+SUMIF(RD!$C:$C,'รับ-จ่าย ประจำวัน'!$B372,RD!AB:AB)+SUMIF('FG,ออนไล,คัดแยก'!$C:$C,'รับ-จ่าย ประจำวัน'!$B372,'FG,ออนไล,คัดแยก'!AB:AB)</f>
        <v>0</v>
      </c>
      <c r="BJ372" s="16">
        <f>SUMIF(เตรียมส่วนผสม!$C:$C,'รับ-จ่าย ประจำวัน'!$B372,เตรียมส่วนผสม!AC:AC)+SUMIF(กวนไส้!$C:$C,'รับ-จ่าย ประจำวัน'!$B372,กวนไส้!AC:AC)+SUMIF(ผลิต1!$C:$C,'รับ-จ่าย ประจำวัน'!$B372,ผลิต1!AC:AC)+SUMIF(ผลิต2!$C:$C,'รับ-จ่าย ประจำวัน'!$B372,ผลิต2!AC:AC)+SUMIF(เส้นแต่งหน้าขนมเค้ก!$C:$C,'รับ-จ่าย ประจำวัน'!$B372,เส้นแต่งหน้าขนมเค้ก!AC:AC)+SUMIF(แพ็ค!$C:$C,'รับ-จ่าย ประจำวัน'!$B372,แพ็ค!AC:AC)+SUMIF(ธุรการ!$C:$C,'รับ-จ่าย ประจำวัน'!$B372,ธุรการ!AC:AC)+SUMIF(เส้นแต่งหน้าขนมปัง!$C:$C,'รับ-จ่าย ประจำวัน'!$B372,เส้นแต่งหน้าขนมปัง!AC:AC)+SUMIF('วางแผนBC,CJ'!$C:$C,'รับ-จ่าย ประจำวัน'!$B372,'วางแผนBC,CJ'!AC:AC)+SUMIF(RD!$C:$C,'รับ-จ่าย ประจำวัน'!$B372,RD!AC:AC)+SUMIF('FG,ออนไล,คัดแยก'!$C:$C,'รับ-จ่าย ประจำวัน'!$B372,'FG,ออนไล,คัดแยก'!AC:AC)</f>
        <v>0</v>
      </c>
      <c r="BK372" s="16">
        <f>SUMIF(เตรียมส่วนผสม!$C:$C,'รับ-จ่าย ประจำวัน'!$B372,เตรียมส่วนผสม!AD:AD)+SUMIF(กวนไส้!$C:$C,'รับ-จ่าย ประจำวัน'!$B372,กวนไส้!AD:AD)+SUMIF(ผลิต1!$C:$C,'รับ-จ่าย ประจำวัน'!$B372,ผลิต1!AD:AD)+SUMIF(ผลิต2!$C:$C,'รับ-จ่าย ประจำวัน'!$B372,ผลิต2!AD:AD)+SUMIF(เส้นแต่งหน้าขนมเค้ก!$C:$C,'รับ-จ่าย ประจำวัน'!$B372,เส้นแต่งหน้าขนมเค้ก!AD:AD)+SUMIF(แพ็ค!$C:$C,'รับ-จ่าย ประจำวัน'!$B372,แพ็ค!AD:AD)+SUMIF(ธุรการ!$C:$C,'รับ-จ่าย ประจำวัน'!$B372,ธุรการ!AD:AD)+SUMIF(เส้นแต่งหน้าขนมปัง!$C:$C,'รับ-จ่าย ประจำวัน'!$B372,เส้นแต่งหน้าขนมปัง!AD:AD)+SUMIF('วางแผนBC,CJ'!$C:$C,'รับ-จ่าย ประจำวัน'!$B372,'วางแผนBC,CJ'!AD:AD)+SUMIF(RD!$C:$C,'รับ-จ่าย ประจำวัน'!$B372,RD!AD:AD)+SUMIF('FG,ออนไล,คัดแยก'!$C:$C,'รับ-จ่าย ประจำวัน'!$B372,'FG,ออนไล,คัดแยก'!AD:AD)</f>
        <v>0</v>
      </c>
      <c r="BL372" s="16">
        <f>SUMIF(เตรียมส่วนผสม!$C:$C,'รับ-จ่าย ประจำวัน'!$B372,เตรียมส่วนผสม!AE:AE)+SUMIF(กวนไส้!$C:$C,'รับ-จ่าย ประจำวัน'!$B372,กวนไส้!AE:AE)+SUMIF(ผลิต1!$C:$C,'รับ-จ่าย ประจำวัน'!$B372,ผลิต1!AE:AE)+SUMIF(ผลิต2!$C:$C,'รับ-จ่าย ประจำวัน'!$B372,ผลิต2!AE:AE)+SUMIF(เส้นแต่งหน้าขนมเค้ก!$C:$C,'รับ-จ่าย ประจำวัน'!$B372,เส้นแต่งหน้าขนมเค้ก!AE:AE)+SUMIF(แพ็ค!$C:$C,'รับ-จ่าย ประจำวัน'!$B372,แพ็ค!AE:AE)+SUMIF(ธุรการ!$C:$C,'รับ-จ่าย ประจำวัน'!$B372,ธุรการ!AE:AE)+SUMIF(เส้นแต่งหน้าขนมปัง!$C:$C,'รับ-จ่าย ประจำวัน'!$B372,เส้นแต่งหน้าขนมปัง!AE:AE)+SUMIF('วางแผนBC,CJ'!$C:$C,'รับ-จ่าย ประจำวัน'!$B372,'วางแผนBC,CJ'!AE:AE)+SUMIF(RD!$C:$C,'รับ-จ่าย ประจำวัน'!$B372,RD!AE:AE)+SUMIF('FG,ออนไล,คัดแยก'!$C:$C,'รับ-จ่าย ประจำวัน'!$B372,'FG,ออนไล,คัดแยก'!AE:AE)</f>
        <v>0</v>
      </c>
      <c r="BM372" s="16">
        <f>SUMIF(เตรียมส่วนผสม!$C:$C,'รับ-จ่าย ประจำวัน'!$B372,เตรียมส่วนผสม!AF:AF)+SUMIF(กวนไส้!$C:$C,'รับ-จ่าย ประจำวัน'!$B372,กวนไส้!AF:AF)+SUMIF(ผลิต1!$C:$C,'รับ-จ่าย ประจำวัน'!$B372,ผลิต1!AF:AF)+SUMIF(ผลิต2!$C:$C,'รับ-จ่าย ประจำวัน'!$B372,ผลิต2!AF:AF)+SUMIF(เส้นแต่งหน้าขนมเค้ก!$C:$C,'รับ-จ่าย ประจำวัน'!$B372,เส้นแต่งหน้าขนมเค้ก!AF:AF)+SUMIF(แพ็ค!$C:$C,'รับ-จ่าย ประจำวัน'!$B372,แพ็ค!AF:AF)+SUMIF(ธุรการ!$C:$C,'รับ-จ่าย ประจำวัน'!$B372,ธุรการ!AF:AF)+SUMIF(เส้นแต่งหน้าขนมปัง!$C:$C,'รับ-จ่าย ประจำวัน'!$B372,เส้นแต่งหน้าขนมปัง!AF:AF)+SUMIF('วางแผนBC,CJ'!$C:$C,'รับ-จ่าย ประจำวัน'!$B372,'วางแผนBC,CJ'!AF:AF)+SUMIF(RD!$C:$C,'รับ-จ่าย ประจำวัน'!$B372,RD!AF:AF)+SUMIF('FG,ออนไล,คัดแยก'!$C:$C,'รับ-จ่าย ประจำวัน'!$B372,'FG,ออนไล,คัดแยก'!AF:AF)</f>
        <v>0</v>
      </c>
      <c r="BN372" s="16">
        <f>SUMIF(เตรียมส่วนผสม!$C:$C,'รับ-จ่าย ประจำวัน'!$B372,เตรียมส่วนผสม!AG:AG)+SUMIF(กวนไส้!$C:$C,'รับ-จ่าย ประจำวัน'!$B372,กวนไส้!AG:AG)+SUMIF(ผลิต1!$C:$C,'รับ-จ่าย ประจำวัน'!$B372,ผลิต1!AG:AG)+SUMIF(ผลิต2!$C:$C,'รับ-จ่าย ประจำวัน'!$B372,ผลิต2!AG:AG)+SUMIF(เส้นแต่งหน้าขนมเค้ก!$C:$C,'รับ-จ่าย ประจำวัน'!$B372,เส้นแต่งหน้าขนมเค้ก!AG:AG)+SUMIF(แพ็ค!$C:$C,'รับ-จ่าย ประจำวัน'!$B372,แพ็ค!AG:AG)+SUMIF(ธุรการ!$C:$C,'รับ-จ่าย ประจำวัน'!$B372,ธุรการ!AG:AG)+SUMIF(เส้นแต่งหน้าขนมปัง!$C:$C,'รับ-จ่าย ประจำวัน'!$B372,เส้นแต่งหน้าขนมปัง!AG:AG)+SUMIF('วางแผนBC,CJ'!$C:$C,'รับ-จ่าย ประจำวัน'!$B372,'วางแผนBC,CJ'!AG:AG)+SUMIF(RD!$C:$C,'รับ-จ่าย ประจำวัน'!$B372,RD!AG:AG)+SUMIF('FG,ออนไล,คัดแยก'!$C:$C,'รับ-จ่าย ประจำวัน'!$B372,'FG,ออนไล,คัดแยก'!AG:AG)</f>
        <v>0</v>
      </c>
      <c r="BO372" s="16">
        <f>SUMIF(เตรียมส่วนผสม!$C:$C,'รับ-จ่าย ประจำวัน'!$B372,เตรียมส่วนผสม!AH:AH)+SUMIF(กวนไส้!$C:$C,'รับ-จ่าย ประจำวัน'!$B372,กวนไส้!AH:AH)+SUMIF(ผลิต1!$C:$C,'รับ-จ่าย ประจำวัน'!$B372,ผลิต1!AH:AH)+SUMIF(ผลิต2!$C:$C,'รับ-จ่าย ประจำวัน'!$B372,ผลิต2!AH:AH)+SUMIF(เส้นแต่งหน้าขนมเค้ก!$C:$C,'รับ-จ่าย ประจำวัน'!$B372,เส้นแต่งหน้าขนมเค้ก!AH:AH)+SUMIF(แพ็ค!$C:$C,'รับ-จ่าย ประจำวัน'!$B372,แพ็ค!AH:AH)+SUMIF(ธุรการ!$C:$C,'รับ-จ่าย ประจำวัน'!$B372,ธุรการ!AH:AH)+SUMIF(เส้นแต่งหน้าขนมปัง!$C:$C,'รับ-จ่าย ประจำวัน'!$B372,เส้นแต่งหน้าขนมปัง!AH:AH)+SUMIF('วางแผนBC,CJ'!$C:$C,'รับ-จ่าย ประจำวัน'!$B372,'วางแผนBC,CJ'!AH:AH)+SUMIF(RD!$C:$C,'รับ-จ่าย ประจำวัน'!$B372,RD!AH:AH)+SUMIF('FG,ออนไล,คัดแยก'!$C:$C,'รับ-จ่าย ประจำวัน'!$B372,'FG,ออนไล,คัดแยก'!AH:AH)</f>
        <v>0</v>
      </c>
      <c r="BP372" s="16">
        <f>SUMIF(เตรียมส่วนผสม!$C:$C,'รับ-จ่าย ประจำวัน'!$B372,เตรียมส่วนผสม!AI:AI)+SUMIF(กวนไส้!$C:$C,'รับ-จ่าย ประจำวัน'!$B372,กวนไส้!AI:AI)+SUMIF(ผลิต1!$C:$C,'รับ-จ่าย ประจำวัน'!$B372,ผลิต1!AI:AI)+SUMIF(ผลิต2!$C:$C,'รับ-จ่าย ประจำวัน'!$B372,ผลิต2!AI:AI)+SUMIF(เส้นแต่งหน้าขนมเค้ก!$C:$C,'รับ-จ่าย ประจำวัน'!$B372,เส้นแต่งหน้าขนมเค้ก!AI:AI)+SUMIF(แพ็ค!$C:$C,'รับ-จ่าย ประจำวัน'!$B372,แพ็ค!AI:AI)+SUMIF(ธุรการ!$C:$C,'รับ-จ่าย ประจำวัน'!$B372,ธุรการ!AI:AI)+SUMIF(เส้นแต่งหน้าขนมปัง!$C:$C,'รับ-จ่าย ประจำวัน'!$B372,เส้นแต่งหน้าขนมปัง!AI:AI)+SUMIF('วางแผนBC,CJ'!$C:$C,'รับ-จ่าย ประจำวัน'!$B372,'วางแผนBC,CJ'!AI:AI)+SUMIF(RD!$C:$C,'รับ-จ่าย ประจำวัน'!$B372,RD!AI:AI)+SUMIF('FG,ออนไล,คัดแยก'!$C:$C,'รับ-จ่าย ประจำวัน'!$B372,'FG,ออนไล,คัดแยก'!AI:AI)</f>
        <v>0</v>
      </c>
      <c r="BQ372" s="16">
        <f>SUMIF(เตรียมส่วนผสม!$C:$C,'รับ-จ่าย ประจำวัน'!$B372,เตรียมส่วนผสม!AJ:AJ)+SUMIF(กวนไส้!$C:$C,'รับ-จ่าย ประจำวัน'!$B372,กวนไส้!AJ:AJ)+SUMIF(ผลิต1!$C:$C,'รับ-จ่าย ประจำวัน'!$B372,ผลิต1!AJ:AJ)+SUMIF(ผลิต2!$C:$C,'รับ-จ่าย ประจำวัน'!$B372,ผลิต2!AJ:AJ)+SUMIF(เส้นแต่งหน้าขนมเค้ก!$C:$C,'รับ-จ่าย ประจำวัน'!$B372,เส้นแต่งหน้าขนมเค้ก!AJ:AJ)+SUMIF(แพ็ค!$C:$C,'รับ-จ่าย ประจำวัน'!$B372,แพ็ค!AJ:AJ)+SUMIF(ธุรการ!$C:$C,'รับ-จ่าย ประจำวัน'!$B372,ธุรการ!AJ:AJ)+SUMIF(เส้นแต่งหน้าขนมปัง!$C:$C,'รับ-จ่าย ประจำวัน'!$B372,เส้นแต่งหน้าขนมปัง!AJ:AJ)+SUMIF('วางแผนBC,CJ'!$C:$C,'รับ-จ่าย ประจำวัน'!$B372,'วางแผนBC,CJ'!AJ:AJ)+SUMIF(RD!$C:$C,'รับ-จ่าย ประจำวัน'!$B372,RD!AJ:AJ)+SUMIF('FG,ออนไล,คัดแยก'!$C:$C,'รับ-จ่าย ประจำวัน'!$B372,'FG,ออนไล,คัดแยก'!AJ:AJ)</f>
        <v>0</v>
      </c>
      <c r="BR372" s="16">
        <f>SUMIF(เตรียมส่วนผสม!$C:$C,'รับ-จ่าย ประจำวัน'!$B372,เตรียมส่วนผสม!AK:AK)+SUMIF(กวนไส้!$C:$C,'รับ-จ่าย ประจำวัน'!$B372,กวนไส้!AK:AK)+SUMIF(ผลิต1!$C:$C,'รับ-จ่าย ประจำวัน'!$B372,ผลิต1!AK:AK)+SUMIF(ผลิต2!$C:$C,'รับ-จ่าย ประจำวัน'!$B372,ผลิต2!AK:AK)+SUMIF(เส้นแต่งหน้าขนมเค้ก!$C:$C,'รับ-จ่าย ประจำวัน'!$B372,เส้นแต่งหน้าขนมเค้ก!AK:AK)+SUMIF(แพ็ค!$C:$C,'รับ-จ่าย ประจำวัน'!$B372,แพ็ค!AK:AK)+SUMIF(ธุรการ!$C:$C,'รับ-จ่าย ประจำวัน'!$B372,ธุรการ!AK:AK)+SUMIF(เส้นแต่งหน้าขนมปัง!$C:$C,'รับ-จ่าย ประจำวัน'!$B372,เส้นแต่งหน้าขนมปัง!AK:AK)+SUMIF('วางแผนBC,CJ'!$C:$C,'รับ-จ่าย ประจำวัน'!$B372,'วางแผนBC,CJ'!AK:AK)+SUMIF(RD!$C:$C,'รับ-จ่าย ประจำวัน'!$B372,RD!AK:AK)+SUMIF('FG,ออนไล,คัดแยก'!$C:$C,'รับ-จ่าย ประจำวัน'!$B372,'FG,ออนไล,คัดแยก'!AK:AK)</f>
        <v>0</v>
      </c>
      <c r="BS372" s="16">
        <f>SUMIF(เตรียมส่วนผสม!$C:$C,'รับ-จ่าย ประจำวัน'!$B372,เตรียมส่วนผสม!AL:AL)+SUMIF(กวนไส้!$C:$C,'รับ-จ่าย ประจำวัน'!$B372,กวนไส้!AL:AL)+SUMIF(ผลิต1!$C:$C,'รับ-จ่าย ประจำวัน'!$B372,ผลิต1!AL:AL)+SUMIF(ผลิต2!$C:$C,'รับ-จ่าย ประจำวัน'!$B372,ผลิต2!AL:AL)+SUMIF(เส้นแต่งหน้าขนมเค้ก!$C:$C,'รับ-จ่าย ประจำวัน'!$B372,เส้นแต่งหน้าขนมเค้ก!AL:AL)+SUMIF(แพ็ค!$C:$C,'รับ-จ่าย ประจำวัน'!$B372,แพ็ค!AL:AL)+SUMIF(ธุรการ!$C:$C,'รับ-จ่าย ประจำวัน'!$B372,ธุรการ!AL:AL)+SUMIF(เส้นแต่งหน้าขนมปัง!$C:$C,'รับ-จ่าย ประจำวัน'!$B372,เส้นแต่งหน้าขนมปัง!AL:AL)+SUMIF('วางแผนBC,CJ'!$C:$C,'รับ-จ่าย ประจำวัน'!$B372,'วางแผนBC,CJ'!AL:AL)+SUMIF(RD!$C:$C,'รับ-จ่าย ประจำวัน'!$B372,RD!AL:AL)+SUMIF('FG,ออนไล,คัดแยก'!$C:$C,'รับ-จ่าย ประจำวัน'!$B372,'FG,ออนไล,คัดแยก'!AL:AL)</f>
        <v>0</v>
      </c>
      <c r="BT372" s="18">
        <f t="shared" si="70"/>
        <v>0</v>
      </c>
      <c r="BU372" s="116"/>
      <c r="BV372" s="146">
        <f t="shared" si="71"/>
        <v>0</v>
      </c>
      <c r="BW372" s="183">
        <v>30</v>
      </c>
      <c r="BX372" s="172">
        <f t="shared" si="76"/>
        <v>0</v>
      </c>
      <c r="BY372" s="188" t="e">
        <f t="shared" si="74"/>
        <v>#DIV/0!</v>
      </c>
      <c r="BZ372" s="180" t="e">
        <f t="shared" ca="1" si="73"/>
        <v>#DIV/0!</v>
      </c>
      <c r="CA372" s="97"/>
      <c r="CB372" s="97"/>
      <c r="CC372" s="97"/>
      <c r="CD372" s="97"/>
      <c r="CE372" s="97"/>
      <c r="CF372" s="97"/>
      <c r="CG372" s="97"/>
      <c r="CH372" s="97"/>
      <c r="CI372" s="97"/>
      <c r="CJ372" s="94"/>
      <c r="CK372" s="9">
        <f t="shared" si="75"/>
        <v>0</v>
      </c>
    </row>
    <row r="373" spans="1:89" hidden="1" x14ac:dyDescent="0.5">
      <c r="A373" s="149"/>
      <c r="B373" s="24" t="s">
        <v>1431</v>
      </c>
      <c r="C373" s="10" t="s">
        <v>1432</v>
      </c>
      <c r="D373" s="177" t="s">
        <v>276</v>
      </c>
      <c r="E373" s="28">
        <v>0</v>
      </c>
      <c r="F373" s="159" t="s">
        <v>1605</v>
      </c>
      <c r="G373" s="11" t="s">
        <v>62</v>
      </c>
      <c r="H373" s="12">
        <v>404</v>
      </c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3"/>
      <c r="AF373" s="13"/>
      <c r="AG373" s="13"/>
      <c r="AH373" s="13"/>
      <c r="AI373" s="14"/>
      <c r="AJ373" s="14"/>
      <c r="AK373" s="14"/>
      <c r="AL373" s="14"/>
      <c r="AM373" s="14"/>
      <c r="AN373" s="15">
        <f t="shared" si="69"/>
        <v>0</v>
      </c>
      <c r="AO373" s="16">
        <f>SUMIF(เตรียมส่วนผสม!$C:$C,'รับ-จ่าย ประจำวัน'!$B373,เตรียมส่วนผสม!H:H)+SUMIF(กวนไส้!$C:$C,'รับ-จ่าย ประจำวัน'!$B373,กวนไส้!H:H)+SUMIF(ผลิต1!$C:$C,'รับ-จ่าย ประจำวัน'!$B373,ผลิต1!H:H)+SUMIF(ผลิต2!$C:$C,'รับ-จ่าย ประจำวัน'!$B373,ผลิต2!H:H)+SUMIF(เส้นแต่งหน้าขนมเค้ก!$C:$C,'รับ-จ่าย ประจำวัน'!$B373,เส้นแต่งหน้าขนมเค้ก!H:H)+SUMIF(แพ็ค!$C:$C,'รับ-จ่าย ประจำวัน'!$B373,แพ็ค!H:H)+SUMIF(ธุรการ!$C:$C,'รับ-จ่าย ประจำวัน'!$B373,ธุรการ!H:H)+SUMIF(เส้นแต่งหน้าขนมปัง!$C:$C,'รับ-จ่าย ประจำวัน'!$B373,เส้นแต่งหน้าขนมปัง!H:H)+SUMIF('วางแผนBC,CJ'!$C:$C,'รับ-จ่าย ประจำวัน'!$B373,'วางแผนBC,CJ'!H:H)+SUMIF(RD!$C:$C,'รับ-จ่าย ประจำวัน'!$B373,RD!H:H)+SUMIF('FG,ออนไล,คัดแยก'!$C:$C,'รับ-จ่าย ประจำวัน'!$B373,'FG,ออนไล,คัดแยก'!H:H)</f>
        <v>0</v>
      </c>
      <c r="AP373" s="16">
        <f>SUMIF(เตรียมส่วนผสม!$C:$C,'รับ-จ่าย ประจำวัน'!$B373,เตรียมส่วนผสม!I:I)+SUMIF(กวนไส้!$C:$C,'รับ-จ่าย ประจำวัน'!$B373,กวนไส้!I:I)+SUMIF(ผลิต1!$C:$C,'รับ-จ่าย ประจำวัน'!$B373,ผลิต1!I:I)+SUMIF(ผลิต2!$C:$C,'รับ-จ่าย ประจำวัน'!$B373,ผลิต2!I:I)+SUMIF(เส้นแต่งหน้าขนมเค้ก!$C:$C,'รับ-จ่าย ประจำวัน'!$B373,เส้นแต่งหน้าขนมเค้ก!I:I)+SUMIF(แพ็ค!$C:$C,'รับ-จ่าย ประจำวัน'!$B373,แพ็ค!I:I)+SUMIF(ธุรการ!$C:$C,'รับ-จ่าย ประจำวัน'!$B373,ธุรการ!I:I)+SUMIF(เส้นแต่งหน้าขนมปัง!$C:$C,'รับ-จ่าย ประจำวัน'!$B373,เส้นแต่งหน้าขนมปัง!I:I)+SUMIF('วางแผนBC,CJ'!$C:$C,'รับ-จ่าย ประจำวัน'!$B373,'วางแผนBC,CJ'!I:I)+SUMIF(RD!$C:$C,'รับ-จ่าย ประจำวัน'!$B373,RD!I:I)+SUMIF('FG,ออนไล,คัดแยก'!$C:$C,'รับ-จ่าย ประจำวัน'!$B373,'FG,ออนไล,คัดแยก'!I:I)</f>
        <v>0</v>
      </c>
      <c r="AQ373" s="16">
        <f>SUMIF(เตรียมส่วนผสม!$C:$C,'รับ-จ่าย ประจำวัน'!$B373,เตรียมส่วนผสม!J:J)+SUMIF(กวนไส้!$C:$C,'รับ-จ่าย ประจำวัน'!$B373,กวนไส้!J:J)+SUMIF(ผลิต1!$C:$C,'รับ-จ่าย ประจำวัน'!$B373,ผลิต1!J:J)+SUMIF(ผลิต2!$C:$C,'รับ-จ่าย ประจำวัน'!$B373,ผลิต2!J:J)+SUMIF(เส้นแต่งหน้าขนมเค้ก!$C:$C,'รับ-จ่าย ประจำวัน'!$B373,เส้นแต่งหน้าขนมเค้ก!J:J)+SUMIF(แพ็ค!$C:$C,'รับ-จ่าย ประจำวัน'!$B373,แพ็ค!J:J)+SUMIF(ธุรการ!$C:$C,'รับ-จ่าย ประจำวัน'!$B373,ธุรการ!J:J)+SUMIF(เส้นแต่งหน้าขนมปัง!$C:$C,'รับ-จ่าย ประจำวัน'!$B373,เส้นแต่งหน้าขนมปัง!J:J)+SUMIF('วางแผนBC,CJ'!$C:$C,'รับ-จ่าย ประจำวัน'!$B373,'วางแผนBC,CJ'!J:J)+SUMIF(RD!$C:$C,'รับ-จ่าย ประจำวัน'!$B373,RD!J:J)+SUMIF('FG,ออนไล,คัดแยก'!$C:$C,'รับ-จ่าย ประจำวัน'!$B373,'FG,ออนไล,คัดแยก'!J:J)</f>
        <v>0</v>
      </c>
      <c r="AR373" s="16">
        <f>SUMIF(เตรียมส่วนผสม!$C:$C,'รับ-จ่าย ประจำวัน'!$B373,เตรียมส่วนผสม!K:K)+SUMIF(กวนไส้!$C:$C,'รับ-จ่าย ประจำวัน'!$B373,กวนไส้!K:K)+SUMIF(ผลิต1!$C:$C,'รับ-จ่าย ประจำวัน'!$B373,ผลิต1!K:K)+SUMIF(ผลิต2!$C:$C,'รับ-จ่าย ประจำวัน'!$B373,ผลิต2!K:K)+SUMIF(เส้นแต่งหน้าขนมเค้ก!$C:$C,'รับ-จ่าย ประจำวัน'!$B373,เส้นแต่งหน้าขนมเค้ก!K:K)+SUMIF(แพ็ค!$C:$C,'รับ-จ่าย ประจำวัน'!$B373,แพ็ค!K:K)+SUMIF(ธุรการ!$C:$C,'รับ-จ่าย ประจำวัน'!$B373,ธุรการ!K:K)+SUMIF(เส้นแต่งหน้าขนมปัง!$C:$C,'รับ-จ่าย ประจำวัน'!$B373,เส้นแต่งหน้าขนมปัง!K:K)+SUMIF('วางแผนBC,CJ'!$C:$C,'รับ-จ่าย ประจำวัน'!$B373,'วางแผนBC,CJ'!K:K)+SUMIF(RD!$C:$C,'รับ-จ่าย ประจำวัน'!$B373,RD!K:K)+SUMIF('FG,ออนไล,คัดแยก'!$C:$C,'รับ-จ่าย ประจำวัน'!$B373,'FG,ออนไล,คัดแยก'!K:K)</f>
        <v>0</v>
      </c>
      <c r="AS373" s="16">
        <f>SUMIF(เตรียมส่วนผสม!$C:$C,'รับ-จ่าย ประจำวัน'!$B373,เตรียมส่วนผสม!L:L)+SUMIF(กวนไส้!$C:$C,'รับ-จ่าย ประจำวัน'!$B373,กวนไส้!L:L)+SUMIF(ผลิต1!$C:$C,'รับ-จ่าย ประจำวัน'!$B373,ผลิต1!L:L)+SUMIF(ผลิต2!$C:$C,'รับ-จ่าย ประจำวัน'!$B373,ผลิต2!L:L)+SUMIF(เส้นแต่งหน้าขนมเค้ก!$C:$C,'รับ-จ่าย ประจำวัน'!$B373,เส้นแต่งหน้าขนมเค้ก!L:L)+SUMIF(แพ็ค!$C:$C,'รับ-จ่าย ประจำวัน'!$B373,แพ็ค!L:L)+SUMIF(ธุรการ!$C:$C,'รับ-จ่าย ประจำวัน'!$B373,ธุรการ!L:L)+SUMIF(เส้นแต่งหน้าขนมปัง!$C:$C,'รับ-จ่าย ประจำวัน'!$B373,เส้นแต่งหน้าขนมปัง!L:L)+SUMIF('วางแผนBC,CJ'!$C:$C,'รับ-จ่าย ประจำวัน'!$B373,'วางแผนBC,CJ'!L:L)+SUMIF(RD!$C:$C,'รับ-จ่าย ประจำวัน'!$B373,RD!L:L)+SUMIF('FG,ออนไล,คัดแยก'!$C:$C,'รับ-จ่าย ประจำวัน'!$B373,'FG,ออนไล,คัดแยก'!L:L)</f>
        <v>0</v>
      </c>
      <c r="AT373" s="16">
        <f>SUMIF(เตรียมส่วนผสม!$C:$C,'รับ-จ่าย ประจำวัน'!$B373,เตรียมส่วนผสม!M:M)+SUMIF(กวนไส้!$C:$C,'รับ-จ่าย ประจำวัน'!$B373,กวนไส้!M:M)+SUMIF(ผลิต1!$C:$C,'รับ-จ่าย ประจำวัน'!$B373,ผลิต1!M:M)+SUMIF(ผลิต2!$C:$C,'รับ-จ่าย ประจำวัน'!$B373,ผลิต2!M:M)+SUMIF(เส้นแต่งหน้าขนมเค้ก!$C:$C,'รับ-จ่าย ประจำวัน'!$B373,เส้นแต่งหน้าขนมเค้ก!M:M)+SUMIF(แพ็ค!$C:$C,'รับ-จ่าย ประจำวัน'!$B373,แพ็ค!M:M)+SUMIF(ธุรการ!$C:$C,'รับ-จ่าย ประจำวัน'!$B373,ธุรการ!M:M)+SUMIF(เส้นแต่งหน้าขนมปัง!$C:$C,'รับ-จ่าย ประจำวัน'!$B373,เส้นแต่งหน้าขนมปัง!M:M)+SUMIF('วางแผนBC,CJ'!$C:$C,'รับ-จ่าย ประจำวัน'!$B373,'วางแผนBC,CJ'!M:M)+SUMIF(RD!$C:$C,'รับ-จ่าย ประจำวัน'!$B373,RD!M:M)+SUMIF('FG,ออนไล,คัดแยก'!$C:$C,'รับ-จ่าย ประจำวัน'!$B373,'FG,ออนไล,คัดแยก'!M:M)</f>
        <v>0</v>
      </c>
      <c r="AU373" s="16">
        <f>SUMIF(เตรียมส่วนผสม!$C:$C,'รับ-จ่าย ประจำวัน'!$B373,เตรียมส่วนผสม!N:N)+SUMIF(กวนไส้!$C:$C,'รับ-จ่าย ประจำวัน'!$B373,กวนไส้!N:N)+SUMIF(ผลิต1!$C:$C,'รับ-จ่าย ประจำวัน'!$B373,ผลิต1!N:N)+SUMIF(ผลิต2!$C:$C,'รับ-จ่าย ประจำวัน'!$B373,ผลิต2!N:N)+SUMIF(เส้นแต่งหน้าขนมเค้ก!$C:$C,'รับ-จ่าย ประจำวัน'!$B373,เส้นแต่งหน้าขนมเค้ก!N:N)+SUMIF(แพ็ค!$C:$C,'รับ-จ่าย ประจำวัน'!$B373,แพ็ค!N:N)+SUMIF(ธุรการ!$C:$C,'รับ-จ่าย ประจำวัน'!$B373,ธุรการ!N:N)+SUMIF(เส้นแต่งหน้าขนมปัง!$C:$C,'รับ-จ่าย ประจำวัน'!$B373,เส้นแต่งหน้าขนมปัง!N:N)+SUMIF('วางแผนBC,CJ'!$C:$C,'รับ-จ่าย ประจำวัน'!$B373,'วางแผนBC,CJ'!N:N)+SUMIF(RD!$C:$C,'รับ-จ่าย ประจำวัน'!$B373,RD!N:N)+SUMIF('FG,ออนไล,คัดแยก'!$C:$C,'รับ-จ่าย ประจำวัน'!$B373,'FG,ออนไล,คัดแยก'!N:N)</f>
        <v>0</v>
      </c>
      <c r="AV373" s="16">
        <f>SUMIF(เตรียมส่วนผสม!$C:$C,'รับ-จ่าย ประจำวัน'!$B373,เตรียมส่วนผสม!O:O)+SUMIF(กวนไส้!$C:$C,'รับ-จ่าย ประจำวัน'!$B373,กวนไส้!O:O)+SUMIF(ผลิต1!$C:$C,'รับ-จ่าย ประจำวัน'!$B373,ผลิต1!O:O)+SUMIF(ผลิต2!$C:$C,'รับ-จ่าย ประจำวัน'!$B373,ผลิต2!O:O)+SUMIF(เส้นแต่งหน้าขนมเค้ก!$C:$C,'รับ-จ่าย ประจำวัน'!$B373,เส้นแต่งหน้าขนมเค้ก!O:O)+SUMIF(แพ็ค!$C:$C,'รับ-จ่าย ประจำวัน'!$B373,แพ็ค!O:O)+SUMIF(ธุรการ!$C:$C,'รับ-จ่าย ประจำวัน'!$B373,ธุรการ!O:O)+SUMIF(เส้นแต่งหน้าขนมปัง!$C:$C,'รับ-จ่าย ประจำวัน'!$B373,เส้นแต่งหน้าขนมปัง!O:O)+SUMIF('วางแผนBC,CJ'!$C:$C,'รับ-จ่าย ประจำวัน'!$B373,'วางแผนBC,CJ'!O:O)+SUMIF(RD!$C:$C,'รับ-จ่าย ประจำวัน'!$B373,RD!O:O)+SUMIF('FG,ออนไล,คัดแยก'!$C:$C,'รับ-จ่าย ประจำวัน'!$B373,'FG,ออนไล,คัดแยก'!O:O)</f>
        <v>0</v>
      </c>
      <c r="AW373" s="16">
        <f>SUMIF(เตรียมส่วนผสม!$C:$C,'รับ-จ่าย ประจำวัน'!$B373,เตรียมส่วนผสม!P:P)+SUMIF(กวนไส้!$C:$C,'รับ-จ่าย ประจำวัน'!$B373,กวนไส้!P:P)+SUMIF(ผลิต1!$C:$C,'รับ-จ่าย ประจำวัน'!$B373,ผลิต1!P:P)+SUMIF(ผลิต2!$C:$C,'รับ-จ่าย ประจำวัน'!$B373,ผลิต2!P:P)+SUMIF(เส้นแต่งหน้าขนมเค้ก!$C:$C,'รับ-จ่าย ประจำวัน'!$B373,เส้นแต่งหน้าขนมเค้ก!P:P)+SUMIF(แพ็ค!$C:$C,'รับ-จ่าย ประจำวัน'!$B373,แพ็ค!P:P)+SUMIF(ธุรการ!$C:$C,'รับ-จ่าย ประจำวัน'!$B373,ธุรการ!P:P)+SUMIF(เส้นแต่งหน้าขนมปัง!$C:$C,'รับ-จ่าย ประจำวัน'!$B373,เส้นแต่งหน้าขนมปัง!P:P)+SUMIF('วางแผนBC,CJ'!$C:$C,'รับ-จ่าย ประจำวัน'!$B373,'วางแผนBC,CJ'!P:P)+SUMIF(RD!$C:$C,'รับ-จ่าย ประจำวัน'!$B373,RD!P:P)+SUMIF('FG,ออนไล,คัดแยก'!$C:$C,'รับ-จ่าย ประจำวัน'!$B373,'FG,ออนไล,คัดแยก'!P:P)</f>
        <v>0</v>
      </c>
      <c r="AX373" s="16">
        <f>SUMIF(เตรียมส่วนผสม!$C:$C,'รับ-จ่าย ประจำวัน'!$B373,เตรียมส่วนผสม!Q:Q)+SUMIF(กวนไส้!$C:$C,'รับ-จ่าย ประจำวัน'!$B373,กวนไส้!Q:Q)+SUMIF(ผลิต1!$C:$C,'รับ-จ่าย ประจำวัน'!$B373,ผลิต1!Q:Q)+SUMIF(ผลิต2!$C:$C,'รับ-จ่าย ประจำวัน'!$B373,ผลิต2!Q:Q)+SUMIF(เส้นแต่งหน้าขนมเค้ก!$C:$C,'รับ-จ่าย ประจำวัน'!$B373,เส้นแต่งหน้าขนมเค้ก!Q:Q)+SUMIF(แพ็ค!$C:$C,'รับ-จ่าย ประจำวัน'!$B373,แพ็ค!Q:Q)+SUMIF(ธุรการ!$C:$C,'รับ-จ่าย ประจำวัน'!$B373,ธุรการ!Q:Q)+SUMIF(เส้นแต่งหน้าขนมปัง!$C:$C,'รับ-จ่าย ประจำวัน'!$B373,เส้นแต่งหน้าขนมปัง!Q:Q)+SUMIF('วางแผนBC,CJ'!$C:$C,'รับ-จ่าย ประจำวัน'!$B373,'วางแผนBC,CJ'!Q:Q)+SUMIF(RD!$C:$C,'รับ-จ่าย ประจำวัน'!$B373,RD!Q:Q)+SUMIF('FG,ออนไล,คัดแยก'!$C:$C,'รับ-จ่าย ประจำวัน'!$B373,'FG,ออนไล,คัดแยก'!Q:Q)</f>
        <v>0</v>
      </c>
      <c r="AY373" s="16">
        <f>SUMIF(เตรียมส่วนผสม!$C:$C,'รับ-จ่าย ประจำวัน'!$B373,เตรียมส่วนผสม!R:R)+SUMIF(กวนไส้!$C:$C,'รับ-จ่าย ประจำวัน'!$B373,กวนไส้!R:R)+SUMIF(ผลิต1!$C:$C,'รับ-จ่าย ประจำวัน'!$B373,ผลิต1!R:R)+SUMIF(ผลิต2!$C:$C,'รับ-จ่าย ประจำวัน'!$B373,ผลิต2!R:R)+SUMIF(เส้นแต่งหน้าขนมเค้ก!$C:$C,'รับ-จ่าย ประจำวัน'!$B373,เส้นแต่งหน้าขนมเค้ก!R:R)+SUMIF(แพ็ค!$C:$C,'รับ-จ่าย ประจำวัน'!$B373,แพ็ค!R:R)+SUMIF(ธุรการ!$C:$C,'รับ-จ่าย ประจำวัน'!$B373,ธุรการ!R:R)+SUMIF(เส้นแต่งหน้าขนมปัง!$C:$C,'รับ-จ่าย ประจำวัน'!$B373,เส้นแต่งหน้าขนมปัง!R:R)+SUMIF('วางแผนBC,CJ'!$C:$C,'รับ-จ่าย ประจำวัน'!$B373,'วางแผนBC,CJ'!R:R)+SUMIF(RD!$C:$C,'รับ-จ่าย ประจำวัน'!$B373,RD!R:R)+SUMIF('FG,ออนไล,คัดแยก'!$C:$C,'รับ-จ่าย ประจำวัน'!$B373,'FG,ออนไล,คัดแยก'!R:R)</f>
        <v>0</v>
      </c>
      <c r="AZ373" s="16">
        <f>SUMIF(เตรียมส่วนผสม!$C:$C,'รับ-จ่าย ประจำวัน'!$B373,เตรียมส่วนผสม!S:S)+SUMIF(กวนไส้!$C:$C,'รับ-จ่าย ประจำวัน'!$B373,กวนไส้!S:S)+SUMIF(ผลิต1!$C:$C,'รับ-จ่าย ประจำวัน'!$B373,ผลิต1!S:S)+SUMIF(ผลิต2!$C:$C,'รับ-จ่าย ประจำวัน'!$B373,ผลิต2!S:S)+SUMIF(เส้นแต่งหน้าขนมเค้ก!$C:$C,'รับ-จ่าย ประจำวัน'!$B373,เส้นแต่งหน้าขนมเค้ก!S:S)+SUMIF(แพ็ค!$C:$C,'รับ-จ่าย ประจำวัน'!$B373,แพ็ค!S:S)+SUMIF(ธุรการ!$C:$C,'รับ-จ่าย ประจำวัน'!$B373,ธุรการ!S:S)+SUMIF(เส้นแต่งหน้าขนมปัง!$C:$C,'รับ-จ่าย ประจำวัน'!$B373,เส้นแต่งหน้าขนมปัง!S:S)+SUMIF('วางแผนBC,CJ'!$C:$C,'รับ-จ่าย ประจำวัน'!$B373,'วางแผนBC,CJ'!S:S)+SUMIF(RD!$C:$C,'รับ-จ่าย ประจำวัน'!$B373,RD!S:S)+SUMIF('FG,ออนไล,คัดแยก'!$C:$C,'รับ-จ่าย ประจำวัน'!$B373,'FG,ออนไล,คัดแยก'!S:S)</f>
        <v>0</v>
      </c>
      <c r="BA373" s="16">
        <f>SUMIF(เตรียมส่วนผสม!$C:$C,'รับ-จ่าย ประจำวัน'!$B373,เตรียมส่วนผสม!T:T)+SUMIF(กวนไส้!$C:$C,'รับ-จ่าย ประจำวัน'!$B373,กวนไส้!T:T)+SUMIF(ผลิต1!$C:$C,'รับ-จ่าย ประจำวัน'!$B373,ผลิต1!T:T)+SUMIF(ผลิต2!$C:$C,'รับ-จ่าย ประจำวัน'!$B373,ผลิต2!T:T)+SUMIF(เส้นแต่งหน้าขนมเค้ก!$C:$C,'รับ-จ่าย ประจำวัน'!$B373,เส้นแต่งหน้าขนมเค้ก!T:T)+SUMIF(แพ็ค!$C:$C,'รับ-จ่าย ประจำวัน'!$B373,แพ็ค!T:T)+SUMIF(ธุรการ!$C:$C,'รับ-จ่าย ประจำวัน'!$B373,ธุรการ!T:T)+SUMIF(เส้นแต่งหน้าขนมปัง!$C:$C,'รับ-จ่าย ประจำวัน'!$B373,เส้นแต่งหน้าขนมปัง!T:T)+SUMIF('วางแผนBC,CJ'!$C:$C,'รับ-จ่าย ประจำวัน'!$B373,'วางแผนBC,CJ'!T:T)+SUMIF(RD!$C:$C,'รับ-จ่าย ประจำวัน'!$B373,RD!T:T)+SUMIF('FG,ออนไล,คัดแยก'!$C:$C,'รับ-จ่าย ประจำวัน'!$B373,'FG,ออนไล,คัดแยก'!T:T)</f>
        <v>0</v>
      </c>
      <c r="BB373" s="16">
        <f>SUMIF(เตรียมส่วนผสม!$C:$C,'รับ-จ่าย ประจำวัน'!$B373,เตรียมส่วนผสม!U:U)+SUMIF(กวนไส้!$C:$C,'รับ-จ่าย ประจำวัน'!$B373,กวนไส้!U:U)+SUMIF(ผลิต1!$C:$C,'รับ-จ่าย ประจำวัน'!$B373,ผลิต1!U:U)+SUMIF(ผลิต2!$C:$C,'รับ-จ่าย ประจำวัน'!$B373,ผลิต2!U:U)+SUMIF(เส้นแต่งหน้าขนมเค้ก!$C:$C,'รับ-จ่าย ประจำวัน'!$B373,เส้นแต่งหน้าขนมเค้ก!U:U)+SUMIF(แพ็ค!$C:$C,'รับ-จ่าย ประจำวัน'!$B373,แพ็ค!U:U)+SUMIF(ธุรการ!$C:$C,'รับ-จ่าย ประจำวัน'!$B373,ธุรการ!U:U)+SUMIF(เส้นแต่งหน้าขนมปัง!$C:$C,'รับ-จ่าย ประจำวัน'!$B373,เส้นแต่งหน้าขนมปัง!U:U)+SUMIF('วางแผนBC,CJ'!$C:$C,'รับ-จ่าย ประจำวัน'!$B373,'วางแผนBC,CJ'!U:U)+SUMIF(RD!$C:$C,'รับ-จ่าย ประจำวัน'!$B373,RD!U:U)+SUMIF('FG,ออนไล,คัดแยก'!$C:$C,'รับ-จ่าย ประจำวัน'!$B373,'FG,ออนไล,คัดแยก'!U:U)</f>
        <v>0</v>
      </c>
      <c r="BC373" s="16">
        <f>SUMIF(เตรียมส่วนผสม!$C:$C,'รับ-จ่าย ประจำวัน'!$B373,เตรียมส่วนผสม!V:V)+SUMIF(กวนไส้!$C:$C,'รับ-จ่าย ประจำวัน'!$B373,กวนไส้!V:V)+SUMIF(ผลิต1!$C:$C,'รับ-จ่าย ประจำวัน'!$B373,ผลิต1!V:V)+SUMIF(ผลิต2!$C:$C,'รับ-จ่าย ประจำวัน'!$B373,ผลิต2!V:V)+SUMIF(เส้นแต่งหน้าขนมเค้ก!$C:$C,'รับ-จ่าย ประจำวัน'!$B373,เส้นแต่งหน้าขนมเค้ก!V:V)+SUMIF(แพ็ค!$C:$C,'รับ-จ่าย ประจำวัน'!$B373,แพ็ค!V:V)+SUMIF(ธุรการ!$C:$C,'รับ-จ่าย ประจำวัน'!$B373,ธุรการ!V:V)+SUMIF(เส้นแต่งหน้าขนมปัง!$C:$C,'รับ-จ่าย ประจำวัน'!$B373,เส้นแต่งหน้าขนมปัง!V:V)+SUMIF('วางแผนBC,CJ'!$C:$C,'รับ-จ่าย ประจำวัน'!$B373,'วางแผนBC,CJ'!V:V)+SUMIF(RD!$C:$C,'รับ-จ่าย ประจำวัน'!$B373,RD!V:V)+SUMIF('FG,ออนไล,คัดแยก'!$C:$C,'รับ-จ่าย ประจำวัน'!$B373,'FG,ออนไล,คัดแยก'!V:V)</f>
        <v>0</v>
      </c>
      <c r="BD373" s="16">
        <f>SUMIF(เตรียมส่วนผสม!$C:$C,'รับ-จ่าย ประจำวัน'!$B373,เตรียมส่วนผสม!W:W)+SUMIF(กวนไส้!$C:$C,'รับ-จ่าย ประจำวัน'!$B373,กวนไส้!W:W)+SUMIF(ผลิต1!$C:$C,'รับ-จ่าย ประจำวัน'!$B373,ผลิต1!W:W)+SUMIF(ผลิต2!$C:$C,'รับ-จ่าย ประจำวัน'!$B373,ผลิต2!W:W)+SUMIF(เส้นแต่งหน้าขนมเค้ก!$C:$C,'รับ-จ่าย ประจำวัน'!$B373,เส้นแต่งหน้าขนมเค้ก!W:W)+SUMIF(แพ็ค!$C:$C,'รับ-จ่าย ประจำวัน'!$B373,แพ็ค!W:W)+SUMIF(ธุรการ!$C:$C,'รับ-จ่าย ประจำวัน'!$B373,ธุรการ!W:W)+SUMIF(เส้นแต่งหน้าขนมปัง!$C:$C,'รับ-จ่าย ประจำวัน'!$B373,เส้นแต่งหน้าขนมปัง!W:W)+SUMIF('วางแผนBC,CJ'!$C:$C,'รับ-จ่าย ประจำวัน'!$B373,'วางแผนBC,CJ'!W:W)+SUMIF(RD!$C:$C,'รับ-จ่าย ประจำวัน'!$B373,RD!W:W)+SUMIF('FG,ออนไล,คัดแยก'!$C:$C,'รับ-จ่าย ประจำวัน'!$B373,'FG,ออนไล,คัดแยก'!W:W)</f>
        <v>0</v>
      </c>
      <c r="BE373" s="16">
        <f>SUMIF(เตรียมส่วนผสม!$C:$C,'รับ-จ่าย ประจำวัน'!$B373,เตรียมส่วนผสม!X:X)+SUMIF(กวนไส้!$C:$C,'รับ-จ่าย ประจำวัน'!$B373,กวนไส้!X:X)+SUMIF(ผลิต1!$C:$C,'รับ-จ่าย ประจำวัน'!$B373,ผลิต1!X:X)+SUMIF(ผลิต2!$C:$C,'รับ-จ่าย ประจำวัน'!$B373,ผลิต2!X:X)+SUMIF(เส้นแต่งหน้าขนมเค้ก!$C:$C,'รับ-จ่าย ประจำวัน'!$B373,เส้นแต่งหน้าขนมเค้ก!X:X)+SUMIF(แพ็ค!$C:$C,'รับ-จ่าย ประจำวัน'!$B373,แพ็ค!X:X)+SUMIF(ธุรการ!$C:$C,'รับ-จ่าย ประจำวัน'!$B373,ธุรการ!X:X)+SUMIF(เส้นแต่งหน้าขนมปัง!$C:$C,'รับ-จ่าย ประจำวัน'!$B373,เส้นแต่งหน้าขนมปัง!X:X)+SUMIF('วางแผนBC,CJ'!$C:$C,'รับ-จ่าย ประจำวัน'!$B373,'วางแผนBC,CJ'!X:X)+SUMIF(RD!$C:$C,'รับ-จ่าย ประจำวัน'!$B373,RD!X:X)+SUMIF('FG,ออนไล,คัดแยก'!$C:$C,'รับ-จ่าย ประจำวัน'!$B373,'FG,ออนไล,คัดแยก'!X:X)</f>
        <v>0</v>
      </c>
      <c r="BF373" s="16">
        <f>SUMIF(เตรียมส่วนผสม!$C:$C,'รับ-จ่าย ประจำวัน'!$B373,เตรียมส่วนผสม!Y:Y)+SUMIF(กวนไส้!$C:$C,'รับ-จ่าย ประจำวัน'!$B373,กวนไส้!Y:Y)+SUMIF(ผลิต1!$C:$C,'รับ-จ่าย ประจำวัน'!$B373,ผลิต1!Y:Y)+SUMIF(ผลิต2!$C:$C,'รับ-จ่าย ประจำวัน'!$B373,ผลิต2!Y:Y)+SUMIF(เส้นแต่งหน้าขนมเค้ก!$C:$C,'รับ-จ่าย ประจำวัน'!$B373,เส้นแต่งหน้าขนมเค้ก!Y:Y)+SUMIF(แพ็ค!$C:$C,'รับ-จ่าย ประจำวัน'!$B373,แพ็ค!Y:Y)+SUMIF(ธุรการ!$C:$C,'รับ-จ่าย ประจำวัน'!$B373,ธุรการ!Y:Y)+SUMIF(เส้นแต่งหน้าขนมปัง!$C:$C,'รับ-จ่าย ประจำวัน'!$B373,เส้นแต่งหน้าขนมปัง!Y:Y)+SUMIF('วางแผนBC,CJ'!$C:$C,'รับ-จ่าย ประจำวัน'!$B373,'วางแผนBC,CJ'!Y:Y)+SUMIF(RD!$C:$C,'รับ-จ่าย ประจำวัน'!$B373,RD!Y:Y)+SUMIF('FG,ออนไล,คัดแยก'!$C:$C,'รับ-จ่าย ประจำวัน'!$B373,'FG,ออนไล,คัดแยก'!Y:Y)</f>
        <v>0</v>
      </c>
      <c r="BG373" s="16">
        <f>SUMIF(เตรียมส่วนผสม!$C:$C,'รับ-จ่าย ประจำวัน'!$B373,เตรียมส่วนผสม!Z:Z)+SUMIF(กวนไส้!$C:$C,'รับ-จ่าย ประจำวัน'!$B373,กวนไส้!Z:Z)+SUMIF(ผลิต1!$C:$C,'รับ-จ่าย ประจำวัน'!$B373,ผลิต1!Z:Z)+SUMIF(ผลิต2!$C:$C,'รับ-จ่าย ประจำวัน'!$B373,ผลิต2!Z:Z)+SUMIF(เส้นแต่งหน้าขนมเค้ก!$C:$C,'รับ-จ่าย ประจำวัน'!$B373,เส้นแต่งหน้าขนมเค้ก!Z:Z)+SUMIF(แพ็ค!$C:$C,'รับ-จ่าย ประจำวัน'!$B373,แพ็ค!Z:Z)+SUMIF(ธุรการ!$C:$C,'รับ-จ่าย ประจำวัน'!$B373,ธุรการ!Z:Z)+SUMIF(เส้นแต่งหน้าขนมปัง!$C:$C,'รับ-จ่าย ประจำวัน'!$B373,เส้นแต่งหน้าขนมปัง!Z:Z)+SUMIF('วางแผนBC,CJ'!$C:$C,'รับ-จ่าย ประจำวัน'!$B373,'วางแผนBC,CJ'!Z:Z)+SUMIF(RD!$C:$C,'รับ-จ่าย ประจำวัน'!$B373,RD!Z:Z)+SUMIF('FG,ออนไล,คัดแยก'!$C:$C,'รับ-จ่าย ประจำวัน'!$B373,'FG,ออนไล,คัดแยก'!Z:Z)</f>
        <v>0</v>
      </c>
      <c r="BH373" s="16">
        <f>SUMIF(เตรียมส่วนผสม!$C:$C,'รับ-จ่าย ประจำวัน'!$B373,เตรียมส่วนผสม!AA:AA)+SUMIF(กวนไส้!$C:$C,'รับ-จ่าย ประจำวัน'!$B373,กวนไส้!AA:AA)+SUMIF(ผลิต1!$C:$C,'รับ-จ่าย ประจำวัน'!$B373,ผลิต1!AA:AA)+SUMIF(ผลิต2!$C:$C,'รับ-จ่าย ประจำวัน'!$B373,ผลิต2!AA:AA)+SUMIF(เส้นแต่งหน้าขนมเค้ก!$C:$C,'รับ-จ่าย ประจำวัน'!$B373,เส้นแต่งหน้าขนมเค้ก!AA:AA)+SUMIF(แพ็ค!$C:$C,'รับ-จ่าย ประจำวัน'!$B373,แพ็ค!AA:AA)+SUMIF(ธุรการ!$C:$C,'รับ-จ่าย ประจำวัน'!$B373,ธุรการ!AA:AA)+SUMIF(เส้นแต่งหน้าขนมปัง!$C:$C,'รับ-จ่าย ประจำวัน'!$B373,เส้นแต่งหน้าขนมปัง!AA:AA)+SUMIF('วางแผนBC,CJ'!$C:$C,'รับ-จ่าย ประจำวัน'!$B373,'วางแผนBC,CJ'!AA:AA)+SUMIF(RD!$C:$C,'รับ-จ่าย ประจำวัน'!$B373,RD!AA:AA)+SUMIF('FG,ออนไล,คัดแยก'!$C:$C,'รับ-จ่าย ประจำวัน'!$B373,'FG,ออนไล,คัดแยก'!AA:AA)</f>
        <v>0</v>
      </c>
      <c r="BI373" s="16">
        <f>SUMIF(เตรียมส่วนผสม!$C:$C,'รับ-จ่าย ประจำวัน'!$B373,เตรียมส่วนผสม!AB:AB)+SUMIF(กวนไส้!$C:$C,'รับ-จ่าย ประจำวัน'!$B373,กวนไส้!AB:AB)+SUMIF(ผลิต1!$C:$C,'รับ-จ่าย ประจำวัน'!$B373,ผลิต1!AB:AB)+SUMIF(ผลิต2!$C:$C,'รับ-จ่าย ประจำวัน'!$B373,ผลิต2!AB:AB)+SUMIF(เส้นแต่งหน้าขนมเค้ก!$C:$C,'รับ-จ่าย ประจำวัน'!$B373,เส้นแต่งหน้าขนมเค้ก!AB:AB)+SUMIF(แพ็ค!$C:$C,'รับ-จ่าย ประจำวัน'!$B373,แพ็ค!AB:AB)+SUMIF(ธุรการ!$C:$C,'รับ-จ่าย ประจำวัน'!$B373,ธุรการ!AB:AB)+SUMIF(เส้นแต่งหน้าขนมปัง!$C:$C,'รับ-จ่าย ประจำวัน'!$B373,เส้นแต่งหน้าขนมปัง!AB:AB)+SUMIF('วางแผนBC,CJ'!$C:$C,'รับ-จ่าย ประจำวัน'!$B373,'วางแผนBC,CJ'!AB:AB)+SUMIF(RD!$C:$C,'รับ-จ่าย ประจำวัน'!$B373,RD!AB:AB)+SUMIF('FG,ออนไล,คัดแยก'!$C:$C,'รับ-จ่าย ประจำวัน'!$B373,'FG,ออนไล,คัดแยก'!AB:AB)</f>
        <v>0</v>
      </c>
      <c r="BJ373" s="16">
        <f>SUMIF(เตรียมส่วนผสม!$C:$C,'รับ-จ่าย ประจำวัน'!$B373,เตรียมส่วนผสม!AC:AC)+SUMIF(กวนไส้!$C:$C,'รับ-จ่าย ประจำวัน'!$B373,กวนไส้!AC:AC)+SUMIF(ผลิต1!$C:$C,'รับ-จ่าย ประจำวัน'!$B373,ผลิต1!AC:AC)+SUMIF(ผลิต2!$C:$C,'รับ-จ่าย ประจำวัน'!$B373,ผลิต2!AC:AC)+SUMIF(เส้นแต่งหน้าขนมเค้ก!$C:$C,'รับ-จ่าย ประจำวัน'!$B373,เส้นแต่งหน้าขนมเค้ก!AC:AC)+SUMIF(แพ็ค!$C:$C,'รับ-จ่าย ประจำวัน'!$B373,แพ็ค!AC:AC)+SUMIF(ธุรการ!$C:$C,'รับ-จ่าย ประจำวัน'!$B373,ธุรการ!AC:AC)+SUMIF(เส้นแต่งหน้าขนมปัง!$C:$C,'รับ-จ่าย ประจำวัน'!$B373,เส้นแต่งหน้าขนมปัง!AC:AC)+SUMIF('วางแผนBC,CJ'!$C:$C,'รับ-จ่าย ประจำวัน'!$B373,'วางแผนBC,CJ'!AC:AC)+SUMIF(RD!$C:$C,'รับ-จ่าย ประจำวัน'!$B373,RD!AC:AC)+SUMIF('FG,ออนไล,คัดแยก'!$C:$C,'รับ-จ่าย ประจำวัน'!$B373,'FG,ออนไล,คัดแยก'!AC:AC)</f>
        <v>0</v>
      </c>
      <c r="BK373" s="16">
        <f>SUMIF(เตรียมส่วนผสม!$C:$C,'รับ-จ่าย ประจำวัน'!$B373,เตรียมส่วนผสม!AD:AD)+SUMIF(กวนไส้!$C:$C,'รับ-จ่าย ประจำวัน'!$B373,กวนไส้!AD:AD)+SUMIF(ผลิต1!$C:$C,'รับ-จ่าย ประจำวัน'!$B373,ผลิต1!AD:AD)+SUMIF(ผลิต2!$C:$C,'รับ-จ่าย ประจำวัน'!$B373,ผลิต2!AD:AD)+SUMIF(เส้นแต่งหน้าขนมเค้ก!$C:$C,'รับ-จ่าย ประจำวัน'!$B373,เส้นแต่งหน้าขนมเค้ก!AD:AD)+SUMIF(แพ็ค!$C:$C,'รับ-จ่าย ประจำวัน'!$B373,แพ็ค!AD:AD)+SUMIF(ธุรการ!$C:$C,'รับ-จ่าย ประจำวัน'!$B373,ธุรการ!AD:AD)+SUMIF(เส้นแต่งหน้าขนมปัง!$C:$C,'รับ-จ่าย ประจำวัน'!$B373,เส้นแต่งหน้าขนมปัง!AD:AD)+SUMIF('วางแผนBC,CJ'!$C:$C,'รับ-จ่าย ประจำวัน'!$B373,'วางแผนBC,CJ'!AD:AD)+SUMIF(RD!$C:$C,'รับ-จ่าย ประจำวัน'!$B373,RD!AD:AD)+SUMIF('FG,ออนไล,คัดแยก'!$C:$C,'รับ-จ่าย ประจำวัน'!$B373,'FG,ออนไล,คัดแยก'!AD:AD)</f>
        <v>0</v>
      </c>
      <c r="BL373" s="16">
        <f>SUMIF(เตรียมส่วนผสม!$C:$C,'รับ-จ่าย ประจำวัน'!$B373,เตรียมส่วนผสม!AE:AE)+SUMIF(กวนไส้!$C:$C,'รับ-จ่าย ประจำวัน'!$B373,กวนไส้!AE:AE)+SUMIF(ผลิต1!$C:$C,'รับ-จ่าย ประจำวัน'!$B373,ผลิต1!AE:AE)+SUMIF(ผลิต2!$C:$C,'รับ-จ่าย ประจำวัน'!$B373,ผลิต2!AE:AE)+SUMIF(เส้นแต่งหน้าขนมเค้ก!$C:$C,'รับ-จ่าย ประจำวัน'!$B373,เส้นแต่งหน้าขนมเค้ก!AE:AE)+SUMIF(แพ็ค!$C:$C,'รับ-จ่าย ประจำวัน'!$B373,แพ็ค!AE:AE)+SUMIF(ธุรการ!$C:$C,'รับ-จ่าย ประจำวัน'!$B373,ธุรการ!AE:AE)+SUMIF(เส้นแต่งหน้าขนมปัง!$C:$C,'รับ-จ่าย ประจำวัน'!$B373,เส้นแต่งหน้าขนมปัง!AE:AE)+SUMIF('วางแผนBC,CJ'!$C:$C,'รับ-จ่าย ประจำวัน'!$B373,'วางแผนBC,CJ'!AE:AE)+SUMIF(RD!$C:$C,'รับ-จ่าย ประจำวัน'!$B373,RD!AE:AE)+SUMIF('FG,ออนไล,คัดแยก'!$C:$C,'รับ-จ่าย ประจำวัน'!$B373,'FG,ออนไล,คัดแยก'!AE:AE)</f>
        <v>0</v>
      </c>
      <c r="BM373" s="16">
        <f>SUMIF(เตรียมส่วนผสม!$C:$C,'รับ-จ่าย ประจำวัน'!$B373,เตรียมส่วนผสม!AF:AF)+SUMIF(กวนไส้!$C:$C,'รับ-จ่าย ประจำวัน'!$B373,กวนไส้!AF:AF)+SUMIF(ผลิต1!$C:$C,'รับ-จ่าย ประจำวัน'!$B373,ผลิต1!AF:AF)+SUMIF(ผลิต2!$C:$C,'รับ-จ่าย ประจำวัน'!$B373,ผลิต2!AF:AF)+SUMIF(เส้นแต่งหน้าขนมเค้ก!$C:$C,'รับ-จ่าย ประจำวัน'!$B373,เส้นแต่งหน้าขนมเค้ก!AF:AF)+SUMIF(แพ็ค!$C:$C,'รับ-จ่าย ประจำวัน'!$B373,แพ็ค!AF:AF)+SUMIF(ธุรการ!$C:$C,'รับ-จ่าย ประจำวัน'!$B373,ธุรการ!AF:AF)+SUMIF(เส้นแต่งหน้าขนมปัง!$C:$C,'รับ-จ่าย ประจำวัน'!$B373,เส้นแต่งหน้าขนมปัง!AF:AF)+SUMIF('วางแผนBC,CJ'!$C:$C,'รับ-จ่าย ประจำวัน'!$B373,'วางแผนBC,CJ'!AF:AF)+SUMIF(RD!$C:$C,'รับ-จ่าย ประจำวัน'!$B373,RD!AF:AF)+SUMIF('FG,ออนไล,คัดแยก'!$C:$C,'รับ-จ่าย ประจำวัน'!$B373,'FG,ออนไล,คัดแยก'!AF:AF)</f>
        <v>0</v>
      </c>
      <c r="BN373" s="16">
        <f>SUMIF(เตรียมส่วนผสม!$C:$C,'รับ-จ่าย ประจำวัน'!$B373,เตรียมส่วนผสม!AG:AG)+SUMIF(กวนไส้!$C:$C,'รับ-จ่าย ประจำวัน'!$B373,กวนไส้!AG:AG)+SUMIF(ผลิต1!$C:$C,'รับ-จ่าย ประจำวัน'!$B373,ผลิต1!AG:AG)+SUMIF(ผลิต2!$C:$C,'รับ-จ่าย ประจำวัน'!$B373,ผลิต2!AG:AG)+SUMIF(เส้นแต่งหน้าขนมเค้ก!$C:$C,'รับ-จ่าย ประจำวัน'!$B373,เส้นแต่งหน้าขนมเค้ก!AG:AG)+SUMIF(แพ็ค!$C:$C,'รับ-จ่าย ประจำวัน'!$B373,แพ็ค!AG:AG)+SUMIF(ธุรการ!$C:$C,'รับ-จ่าย ประจำวัน'!$B373,ธุรการ!AG:AG)+SUMIF(เส้นแต่งหน้าขนมปัง!$C:$C,'รับ-จ่าย ประจำวัน'!$B373,เส้นแต่งหน้าขนมปัง!AG:AG)+SUMIF('วางแผนBC,CJ'!$C:$C,'รับ-จ่าย ประจำวัน'!$B373,'วางแผนBC,CJ'!AG:AG)+SUMIF(RD!$C:$C,'รับ-จ่าย ประจำวัน'!$B373,RD!AG:AG)+SUMIF('FG,ออนไล,คัดแยก'!$C:$C,'รับ-จ่าย ประจำวัน'!$B373,'FG,ออนไล,คัดแยก'!AG:AG)</f>
        <v>0</v>
      </c>
      <c r="BO373" s="16">
        <f>SUMIF(เตรียมส่วนผสม!$C:$C,'รับ-จ่าย ประจำวัน'!$B373,เตรียมส่วนผสม!AH:AH)+SUMIF(กวนไส้!$C:$C,'รับ-จ่าย ประจำวัน'!$B373,กวนไส้!AH:AH)+SUMIF(ผลิต1!$C:$C,'รับ-จ่าย ประจำวัน'!$B373,ผลิต1!AH:AH)+SUMIF(ผลิต2!$C:$C,'รับ-จ่าย ประจำวัน'!$B373,ผลิต2!AH:AH)+SUMIF(เส้นแต่งหน้าขนมเค้ก!$C:$C,'รับ-จ่าย ประจำวัน'!$B373,เส้นแต่งหน้าขนมเค้ก!AH:AH)+SUMIF(แพ็ค!$C:$C,'รับ-จ่าย ประจำวัน'!$B373,แพ็ค!AH:AH)+SUMIF(ธุรการ!$C:$C,'รับ-จ่าย ประจำวัน'!$B373,ธุรการ!AH:AH)+SUMIF(เส้นแต่งหน้าขนมปัง!$C:$C,'รับ-จ่าย ประจำวัน'!$B373,เส้นแต่งหน้าขนมปัง!AH:AH)+SUMIF('วางแผนBC,CJ'!$C:$C,'รับ-จ่าย ประจำวัน'!$B373,'วางแผนBC,CJ'!AH:AH)+SUMIF(RD!$C:$C,'รับ-จ่าย ประจำวัน'!$B373,RD!AH:AH)+SUMIF('FG,ออนไล,คัดแยก'!$C:$C,'รับ-จ่าย ประจำวัน'!$B373,'FG,ออนไล,คัดแยก'!AH:AH)</f>
        <v>0</v>
      </c>
      <c r="BP373" s="16">
        <f>SUMIF(เตรียมส่วนผสม!$C:$C,'รับ-จ่าย ประจำวัน'!$B373,เตรียมส่วนผสม!AI:AI)+SUMIF(กวนไส้!$C:$C,'รับ-จ่าย ประจำวัน'!$B373,กวนไส้!AI:AI)+SUMIF(ผลิต1!$C:$C,'รับ-จ่าย ประจำวัน'!$B373,ผลิต1!AI:AI)+SUMIF(ผลิต2!$C:$C,'รับ-จ่าย ประจำวัน'!$B373,ผลิต2!AI:AI)+SUMIF(เส้นแต่งหน้าขนมเค้ก!$C:$C,'รับ-จ่าย ประจำวัน'!$B373,เส้นแต่งหน้าขนมเค้ก!AI:AI)+SUMIF(แพ็ค!$C:$C,'รับ-จ่าย ประจำวัน'!$B373,แพ็ค!AI:AI)+SUMIF(ธุรการ!$C:$C,'รับ-จ่าย ประจำวัน'!$B373,ธุรการ!AI:AI)+SUMIF(เส้นแต่งหน้าขนมปัง!$C:$C,'รับ-จ่าย ประจำวัน'!$B373,เส้นแต่งหน้าขนมปัง!AI:AI)+SUMIF('วางแผนBC,CJ'!$C:$C,'รับ-จ่าย ประจำวัน'!$B373,'วางแผนBC,CJ'!AI:AI)+SUMIF(RD!$C:$C,'รับ-จ่าย ประจำวัน'!$B373,RD!AI:AI)+SUMIF('FG,ออนไล,คัดแยก'!$C:$C,'รับ-จ่าย ประจำวัน'!$B373,'FG,ออนไล,คัดแยก'!AI:AI)</f>
        <v>0</v>
      </c>
      <c r="BQ373" s="16">
        <f>SUMIF(เตรียมส่วนผสม!$C:$C,'รับ-จ่าย ประจำวัน'!$B373,เตรียมส่วนผสม!AJ:AJ)+SUMIF(กวนไส้!$C:$C,'รับ-จ่าย ประจำวัน'!$B373,กวนไส้!AJ:AJ)+SUMIF(ผลิต1!$C:$C,'รับ-จ่าย ประจำวัน'!$B373,ผลิต1!AJ:AJ)+SUMIF(ผลิต2!$C:$C,'รับ-จ่าย ประจำวัน'!$B373,ผลิต2!AJ:AJ)+SUMIF(เส้นแต่งหน้าขนมเค้ก!$C:$C,'รับ-จ่าย ประจำวัน'!$B373,เส้นแต่งหน้าขนมเค้ก!AJ:AJ)+SUMIF(แพ็ค!$C:$C,'รับ-จ่าย ประจำวัน'!$B373,แพ็ค!AJ:AJ)+SUMIF(ธุรการ!$C:$C,'รับ-จ่าย ประจำวัน'!$B373,ธุรการ!AJ:AJ)+SUMIF(เส้นแต่งหน้าขนมปัง!$C:$C,'รับ-จ่าย ประจำวัน'!$B373,เส้นแต่งหน้าขนมปัง!AJ:AJ)+SUMIF('วางแผนBC,CJ'!$C:$C,'รับ-จ่าย ประจำวัน'!$B373,'วางแผนBC,CJ'!AJ:AJ)+SUMIF(RD!$C:$C,'รับ-จ่าย ประจำวัน'!$B373,RD!AJ:AJ)+SUMIF('FG,ออนไล,คัดแยก'!$C:$C,'รับ-จ่าย ประจำวัน'!$B373,'FG,ออนไล,คัดแยก'!AJ:AJ)</f>
        <v>0</v>
      </c>
      <c r="BR373" s="16">
        <f>SUMIF(เตรียมส่วนผสม!$C:$C,'รับ-จ่าย ประจำวัน'!$B373,เตรียมส่วนผสม!AK:AK)+SUMIF(กวนไส้!$C:$C,'รับ-จ่าย ประจำวัน'!$B373,กวนไส้!AK:AK)+SUMIF(ผลิต1!$C:$C,'รับ-จ่าย ประจำวัน'!$B373,ผลิต1!AK:AK)+SUMIF(ผลิต2!$C:$C,'รับ-จ่าย ประจำวัน'!$B373,ผลิต2!AK:AK)+SUMIF(เส้นแต่งหน้าขนมเค้ก!$C:$C,'รับ-จ่าย ประจำวัน'!$B373,เส้นแต่งหน้าขนมเค้ก!AK:AK)+SUMIF(แพ็ค!$C:$C,'รับ-จ่าย ประจำวัน'!$B373,แพ็ค!AK:AK)+SUMIF(ธุรการ!$C:$C,'รับ-จ่าย ประจำวัน'!$B373,ธุรการ!AK:AK)+SUMIF(เส้นแต่งหน้าขนมปัง!$C:$C,'รับ-จ่าย ประจำวัน'!$B373,เส้นแต่งหน้าขนมปัง!AK:AK)+SUMIF('วางแผนBC,CJ'!$C:$C,'รับ-จ่าย ประจำวัน'!$B373,'วางแผนBC,CJ'!AK:AK)+SUMIF(RD!$C:$C,'รับ-จ่าย ประจำวัน'!$B373,RD!AK:AK)+SUMIF('FG,ออนไล,คัดแยก'!$C:$C,'รับ-จ่าย ประจำวัน'!$B373,'FG,ออนไล,คัดแยก'!AK:AK)</f>
        <v>0</v>
      </c>
      <c r="BS373" s="16">
        <f>SUMIF(เตรียมส่วนผสม!$C:$C,'รับ-จ่าย ประจำวัน'!$B373,เตรียมส่วนผสม!AL:AL)+SUMIF(กวนไส้!$C:$C,'รับ-จ่าย ประจำวัน'!$B373,กวนไส้!AL:AL)+SUMIF(ผลิต1!$C:$C,'รับ-จ่าย ประจำวัน'!$B373,ผลิต1!AL:AL)+SUMIF(ผลิต2!$C:$C,'รับ-จ่าย ประจำวัน'!$B373,ผลิต2!AL:AL)+SUMIF(เส้นแต่งหน้าขนมเค้ก!$C:$C,'รับ-จ่าย ประจำวัน'!$B373,เส้นแต่งหน้าขนมเค้ก!AL:AL)+SUMIF(แพ็ค!$C:$C,'รับ-จ่าย ประจำวัน'!$B373,แพ็ค!AL:AL)+SUMIF(ธุรการ!$C:$C,'รับ-จ่าย ประจำวัน'!$B373,ธุรการ!AL:AL)+SUMIF(เส้นแต่งหน้าขนมปัง!$C:$C,'รับ-จ่าย ประจำวัน'!$B373,เส้นแต่งหน้าขนมปัง!AL:AL)+SUMIF('วางแผนBC,CJ'!$C:$C,'รับ-จ่าย ประจำวัน'!$B373,'วางแผนBC,CJ'!AL:AL)+SUMIF(RD!$C:$C,'รับ-จ่าย ประจำวัน'!$B373,RD!AL:AL)+SUMIF('FG,ออนไล,คัดแยก'!$C:$C,'รับ-จ่าย ประจำวัน'!$B373,'FG,ออนไล,คัดแยก'!AL:AL)</f>
        <v>0</v>
      </c>
      <c r="BT373" s="18">
        <f t="shared" si="70"/>
        <v>0</v>
      </c>
      <c r="BU373" s="116">
        <v>75</v>
      </c>
      <c r="BV373" s="146">
        <f t="shared" si="71"/>
        <v>404</v>
      </c>
      <c r="BW373" s="183">
        <v>30</v>
      </c>
      <c r="BX373" s="172">
        <f t="shared" si="76"/>
        <v>0</v>
      </c>
      <c r="BY373" s="188" t="e">
        <f t="shared" si="74"/>
        <v>#DIV/0!</v>
      </c>
      <c r="BZ373" s="180" t="e">
        <f t="shared" ca="1" si="73"/>
        <v>#DIV/0!</v>
      </c>
      <c r="CA373" s="97"/>
      <c r="CB373" s="97"/>
      <c r="CC373" s="97"/>
      <c r="CD373" s="97"/>
      <c r="CE373" s="97"/>
      <c r="CF373" s="97"/>
      <c r="CG373" s="97"/>
      <c r="CH373" s="97"/>
      <c r="CI373" s="97"/>
      <c r="CJ373" s="94"/>
      <c r="CK373" s="9">
        <f t="shared" si="75"/>
        <v>329</v>
      </c>
    </row>
    <row r="374" spans="1:89" hidden="1" x14ac:dyDescent="0.5">
      <c r="A374" s="149"/>
      <c r="B374" s="24">
        <v>1022501001</v>
      </c>
      <c r="C374" s="10" t="s">
        <v>1510</v>
      </c>
      <c r="D374" s="177" t="s">
        <v>61</v>
      </c>
      <c r="E374" s="28">
        <v>0</v>
      </c>
      <c r="F374" s="159" t="s">
        <v>1605</v>
      </c>
      <c r="G374" s="11" t="s">
        <v>62</v>
      </c>
      <c r="H374" s="12">
        <v>0</v>
      </c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3"/>
      <c r="AF374" s="13"/>
      <c r="AG374" s="13"/>
      <c r="AH374" s="13"/>
      <c r="AI374" s="14"/>
      <c r="AJ374" s="14"/>
      <c r="AK374" s="14"/>
      <c r="AL374" s="14"/>
      <c r="AM374" s="14"/>
      <c r="AN374" s="15">
        <f t="shared" si="69"/>
        <v>0</v>
      </c>
      <c r="AO374" s="16">
        <f>SUMIF(เตรียมส่วนผสม!$C:$C,'รับ-จ่าย ประจำวัน'!$B374,เตรียมส่วนผสม!H:H)+SUMIF(กวนไส้!$C:$C,'รับ-จ่าย ประจำวัน'!$B374,กวนไส้!H:H)+SUMIF(ผลิต1!$C:$C,'รับ-จ่าย ประจำวัน'!$B374,ผลิต1!H:H)+SUMIF(ผลิต2!$C:$C,'รับ-จ่าย ประจำวัน'!$B374,ผลิต2!H:H)+SUMIF(เส้นแต่งหน้าขนมเค้ก!$C:$C,'รับ-จ่าย ประจำวัน'!$B374,เส้นแต่งหน้าขนมเค้ก!H:H)+SUMIF(แพ็ค!$C:$C,'รับ-จ่าย ประจำวัน'!$B374,แพ็ค!H:H)+SUMIF(ธุรการ!$C:$C,'รับ-จ่าย ประจำวัน'!$B374,ธุรการ!H:H)+SUMIF(เส้นแต่งหน้าขนมปัง!$C:$C,'รับ-จ่าย ประจำวัน'!$B374,เส้นแต่งหน้าขนมปัง!H:H)+SUMIF('วางแผนBC,CJ'!$C:$C,'รับ-จ่าย ประจำวัน'!$B374,'วางแผนBC,CJ'!H:H)+SUMIF(RD!$C:$C,'รับ-จ่าย ประจำวัน'!$B374,RD!H:H)+SUMIF('FG,ออนไล,คัดแยก'!$C:$C,'รับ-จ่าย ประจำวัน'!$B374,'FG,ออนไล,คัดแยก'!H:H)</f>
        <v>0</v>
      </c>
      <c r="AP374" s="16">
        <f>SUMIF(เตรียมส่วนผสม!$C:$C,'รับ-จ่าย ประจำวัน'!$B374,เตรียมส่วนผสม!I:I)+SUMIF(กวนไส้!$C:$C,'รับ-จ่าย ประจำวัน'!$B374,กวนไส้!I:I)+SUMIF(ผลิต1!$C:$C,'รับ-จ่าย ประจำวัน'!$B374,ผลิต1!I:I)+SUMIF(ผลิต2!$C:$C,'รับ-จ่าย ประจำวัน'!$B374,ผลิต2!I:I)+SUMIF(เส้นแต่งหน้าขนมเค้ก!$C:$C,'รับ-จ่าย ประจำวัน'!$B374,เส้นแต่งหน้าขนมเค้ก!I:I)+SUMIF(แพ็ค!$C:$C,'รับ-จ่าย ประจำวัน'!$B374,แพ็ค!I:I)+SUMIF(ธุรการ!$C:$C,'รับ-จ่าย ประจำวัน'!$B374,ธุรการ!I:I)+SUMIF(เส้นแต่งหน้าขนมปัง!$C:$C,'รับ-จ่าย ประจำวัน'!$B374,เส้นแต่งหน้าขนมปัง!I:I)+SUMIF('วางแผนBC,CJ'!$C:$C,'รับ-จ่าย ประจำวัน'!$B374,'วางแผนBC,CJ'!I:I)+SUMIF(RD!$C:$C,'รับ-จ่าย ประจำวัน'!$B374,RD!I:I)+SUMIF('FG,ออนไล,คัดแยก'!$C:$C,'รับ-จ่าย ประจำวัน'!$B374,'FG,ออนไล,คัดแยก'!I:I)</f>
        <v>0</v>
      </c>
      <c r="AQ374" s="16">
        <f>SUMIF(เตรียมส่วนผสม!$C:$C,'รับ-จ่าย ประจำวัน'!$B374,เตรียมส่วนผสม!J:J)+SUMIF(กวนไส้!$C:$C,'รับ-จ่าย ประจำวัน'!$B374,กวนไส้!J:J)+SUMIF(ผลิต1!$C:$C,'รับ-จ่าย ประจำวัน'!$B374,ผลิต1!J:J)+SUMIF(ผลิต2!$C:$C,'รับ-จ่าย ประจำวัน'!$B374,ผลิต2!J:J)+SUMIF(เส้นแต่งหน้าขนมเค้ก!$C:$C,'รับ-จ่าย ประจำวัน'!$B374,เส้นแต่งหน้าขนมเค้ก!J:J)+SUMIF(แพ็ค!$C:$C,'รับ-จ่าย ประจำวัน'!$B374,แพ็ค!J:J)+SUMIF(ธุรการ!$C:$C,'รับ-จ่าย ประจำวัน'!$B374,ธุรการ!J:J)+SUMIF(เส้นแต่งหน้าขนมปัง!$C:$C,'รับ-จ่าย ประจำวัน'!$B374,เส้นแต่งหน้าขนมปัง!J:J)+SUMIF('วางแผนBC,CJ'!$C:$C,'รับ-จ่าย ประจำวัน'!$B374,'วางแผนBC,CJ'!J:J)+SUMIF(RD!$C:$C,'รับ-จ่าย ประจำวัน'!$B374,RD!J:J)+SUMIF('FG,ออนไล,คัดแยก'!$C:$C,'รับ-จ่าย ประจำวัน'!$B374,'FG,ออนไล,คัดแยก'!J:J)</f>
        <v>0</v>
      </c>
      <c r="AR374" s="16">
        <f>SUMIF(เตรียมส่วนผสม!$C:$C,'รับ-จ่าย ประจำวัน'!$B374,เตรียมส่วนผสม!K:K)+SUMIF(กวนไส้!$C:$C,'รับ-จ่าย ประจำวัน'!$B374,กวนไส้!K:K)+SUMIF(ผลิต1!$C:$C,'รับ-จ่าย ประจำวัน'!$B374,ผลิต1!K:K)+SUMIF(ผลิต2!$C:$C,'รับ-จ่าย ประจำวัน'!$B374,ผลิต2!K:K)+SUMIF(เส้นแต่งหน้าขนมเค้ก!$C:$C,'รับ-จ่าย ประจำวัน'!$B374,เส้นแต่งหน้าขนมเค้ก!K:K)+SUMIF(แพ็ค!$C:$C,'รับ-จ่าย ประจำวัน'!$B374,แพ็ค!K:K)+SUMIF(ธุรการ!$C:$C,'รับ-จ่าย ประจำวัน'!$B374,ธุรการ!K:K)+SUMIF(เส้นแต่งหน้าขนมปัง!$C:$C,'รับ-จ่าย ประจำวัน'!$B374,เส้นแต่งหน้าขนมปัง!K:K)+SUMIF('วางแผนBC,CJ'!$C:$C,'รับ-จ่าย ประจำวัน'!$B374,'วางแผนBC,CJ'!K:K)+SUMIF(RD!$C:$C,'รับ-จ่าย ประจำวัน'!$B374,RD!K:K)+SUMIF('FG,ออนไล,คัดแยก'!$C:$C,'รับ-จ่าย ประจำวัน'!$B374,'FG,ออนไล,คัดแยก'!K:K)</f>
        <v>0</v>
      </c>
      <c r="AS374" s="16">
        <f>SUMIF(เตรียมส่วนผสม!$C:$C,'รับ-จ่าย ประจำวัน'!$B374,เตรียมส่วนผสม!L:L)+SUMIF(กวนไส้!$C:$C,'รับ-จ่าย ประจำวัน'!$B374,กวนไส้!L:L)+SUMIF(ผลิต1!$C:$C,'รับ-จ่าย ประจำวัน'!$B374,ผลิต1!L:L)+SUMIF(ผลิต2!$C:$C,'รับ-จ่าย ประจำวัน'!$B374,ผลิต2!L:L)+SUMIF(เส้นแต่งหน้าขนมเค้ก!$C:$C,'รับ-จ่าย ประจำวัน'!$B374,เส้นแต่งหน้าขนมเค้ก!L:L)+SUMIF(แพ็ค!$C:$C,'รับ-จ่าย ประจำวัน'!$B374,แพ็ค!L:L)+SUMIF(ธุรการ!$C:$C,'รับ-จ่าย ประจำวัน'!$B374,ธุรการ!L:L)+SUMIF(เส้นแต่งหน้าขนมปัง!$C:$C,'รับ-จ่าย ประจำวัน'!$B374,เส้นแต่งหน้าขนมปัง!L:L)+SUMIF('วางแผนBC,CJ'!$C:$C,'รับ-จ่าย ประจำวัน'!$B374,'วางแผนBC,CJ'!L:L)+SUMIF(RD!$C:$C,'รับ-จ่าย ประจำวัน'!$B374,RD!L:L)+SUMIF('FG,ออนไล,คัดแยก'!$C:$C,'รับ-จ่าย ประจำวัน'!$B374,'FG,ออนไล,คัดแยก'!L:L)</f>
        <v>0</v>
      </c>
      <c r="AT374" s="16">
        <f>SUMIF(เตรียมส่วนผสม!$C:$C,'รับ-จ่าย ประจำวัน'!$B374,เตรียมส่วนผสม!M:M)+SUMIF(กวนไส้!$C:$C,'รับ-จ่าย ประจำวัน'!$B374,กวนไส้!M:M)+SUMIF(ผลิต1!$C:$C,'รับ-จ่าย ประจำวัน'!$B374,ผลิต1!M:M)+SUMIF(ผลิต2!$C:$C,'รับ-จ่าย ประจำวัน'!$B374,ผลิต2!M:M)+SUMIF(เส้นแต่งหน้าขนมเค้ก!$C:$C,'รับ-จ่าย ประจำวัน'!$B374,เส้นแต่งหน้าขนมเค้ก!M:M)+SUMIF(แพ็ค!$C:$C,'รับ-จ่าย ประจำวัน'!$B374,แพ็ค!M:M)+SUMIF(ธุรการ!$C:$C,'รับ-จ่าย ประจำวัน'!$B374,ธุรการ!M:M)+SUMIF(เส้นแต่งหน้าขนมปัง!$C:$C,'รับ-จ่าย ประจำวัน'!$B374,เส้นแต่งหน้าขนมปัง!M:M)+SUMIF('วางแผนBC,CJ'!$C:$C,'รับ-จ่าย ประจำวัน'!$B374,'วางแผนBC,CJ'!M:M)+SUMIF(RD!$C:$C,'รับ-จ่าย ประจำวัน'!$B374,RD!M:M)+SUMIF('FG,ออนไล,คัดแยก'!$C:$C,'รับ-จ่าย ประจำวัน'!$B374,'FG,ออนไล,คัดแยก'!M:M)</f>
        <v>0</v>
      </c>
      <c r="AU374" s="16">
        <f>SUMIF(เตรียมส่วนผสม!$C:$C,'รับ-จ่าย ประจำวัน'!$B374,เตรียมส่วนผสม!N:N)+SUMIF(กวนไส้!$C:$C,'รับ-จ่าย ประจำวัน'!$B374,กวนไส้!N:N)+SUMIF(ผลิต1!$C:$C,'รับ-จ่าย ประจำวัน'!$B374,ผลิต1!N:N)+SUMIF(ผลิต2!$C:$C,'รับ-จ่าย ประจำวัน'!$B374,ผลิต2!N:N)+SUMIF(เส้นแต่งหน้าขนมเค้ก!$C:$C,'รับ-จ่าย ประจำวัน'!$B374,เส้นแต่งหน้าขนมเค้ก!N:N)+SUMIF(แพ็ค!$C:$C,'รับ-จ่าย ประจำวัน'!$B374,แพ็ค!N:N)+SUMIF(ธุรการ!$C:$C,'รับ-จ่าย ประจำวัน'!$B374,ธุรการ!N:N)+SUMIF(เส้นแต่งหน้าขนมปัง!$C:$C,'รับ-จ่าย ประจำวัน'!$B374,เส้นแต่งหน้าขนมปัง!N:N)+SUMIF('วางแผนBC,CJ'!$C:$C,'รับ-จ่าย ประจำวัน'!$B374,'วางแผนBC,CJ'!N:N)+SUMIF(RD!$C:$C,'รับ-จ่าย ประจำวัน'!$B374,RD!N:N)+SUMIF('FG,ออนไล,คัดแยก'!$C:$C,'รับ-จ่าย ประจำวัน'!$B374,'FG,ออนไล,คัดแยก'!N:N)</f>
        <v>0</v>
      </c>
      <c r="AV374" s="16">
        <f>SUMIF(เตรียมส่วนผสม!$C:$C,'รับ-จ่าย ประจำวัน'!$B374,เตรียมส่วนผสม!O:O)+SUMIF(กวนไส้!$C:$C,'รับ-จ่าย ประจำวัน'!$B374,กวนไส้!O:O)+SUMIF(ผลิต1!$C:$C,'รับ-จ่าย ประจำวัน'!$B374,ผลิต1!O:O)+SUMIF(ผลิต2!$C:$C,'รับ-จ่าย ประจำวัน'!$B374,ผลิต2!O:O)+SUMIF(เส้นแต่งหน้าขนมเค้ก!$C:$C,'รับ-จ่าย ประจำวัน'!$B374,เส้นแต่งหน้าขนมเค้ก!O:O)+SUMIF(แพ็ค!$C:$C,'รับ-จ่าย ประจำวัน'!$B374,แพ็ค!O:O)+SUMIF(ธุรการ!$C:$C,'รับ-จ่าย ประจำวัน'!$B374,ธุรการ!O:O)+SUMIF(เส้นแต่งหน้าขนมปัง!$C:$C,'รับ-จ่าย ประจำวัน'!$B374,เส้นแต่งหน้าขนมปัง!O:O)+SUMIF('วางแผนBC,CJ'!$C:$C,'รับ-จ่าย ประจำวัน'!$B374,'วางแผนBC,CJ'!O:O)+SUMIF(RD!$C:$C,'รับ-จ่าย ประจำวัน'!$B374,RD!O:O)+SUMIF('FG,ออนไล,คัดแยก'!$C:$C,'รับ-จ่าย ประจำวัน'!$B374,'FG,ออนไล,คัดแยก'!O:O)</f>
        <v>0</v>
      </c>
      <c r="AW374" s="16">
        <f>SUMIF(เตรียมส่วนผสม!$C:$C,'รับ-จ่าย ประจำวัน'!$B374,เตรียมส่วนผสม!P:P)+SUMIF(กวนไส้!$C:$C,'รับ-จ่าย ประจำวัน'!$B374,กวนไส้!P:P)+SUMIF(ผลิต1!$C:$C,'รับ-จ่าย ประจำวัน'!$B374,ผลิต1!P:P)+SUMIF(ผลิต2!$C:$C,'รับ-จ่าย ประจำวัน'!$B374,ผลิต2!P:P)+SUMIF(เส้นแต่งหน้าขนมเค้ก!$C:$C,'รับ-จ่าย ประจำวัน'!$B374,เส้นแต่งหน้าขนมเค้ก!P:P)+SUMIF(แพ็ค!$C:$C,'รับ-จ่าย ประจำวัน'!$B374,แพ็ค!P:P)+SUMIF(ธุรการ!$C:$C,'รับ-จ่าย ประจำวัน'!$B374,ธุรการ!P:P)+SUMIF(เส้นแต่งหน้าขนมปัง!$C:$C,'รับ-จ่าย ประจำวัน'!$B374,เส้นแต่งหน้าขนมปัง!P:P)+SUMIF('วางแผนBC,CJ'!$C:$C,'รับ-จ่าย ประจำวัน'!$B374,'วางแผนBC,CJ'!P:P)+SUMIF(RD!$C:$C,'รับ-จ่าย ประจำวัน'!$B374,RD!P:P)+SUMIF('FG,ออนไล,คัดแยก'!$C:$C,'รับ-จ่าย ประจำวัน'!$B374,'FG,ออนไล,คัดแยก'!P:P)</f>
        <v>0</v>
      </c>
      <c r="AX374" s="16">
        <f>SUMIF(เตรียมส่วนผสม!$C:$C,'รับ-จ่าย ประจำวัน'!$B374,เตรียมส่วนผสม!Q:Q)+SUMIF(กวนไส้!$C:$C,'รับ-จ่าย ประจำวัน'!$B374,กวนไส้!Q:Q)+SUMIF(ผลิต1!$C:$C,'รับ-จ่าย ประจำวัน'!$B374,ผลิต1!Q:Q)+SUMIF(ผลิต2!$C:$C,'รับ-จ่าย ประจำวัน'!$B374,ผลิต2!Q:Q)+SUMIF(เส้นแต่งหน้าขนมเค้ก!$C:$C,'รับ-จ่าย ประจำวัน'!$B374,เส้นแต่งหน้าขนมเค้ก!Q:Q)+SUMIF(แพ็ค!$C:$C,'รับ-จ่าย ประจำวัน'!$B374,แพ็ค!Q:Q)+SUMIF(ธุรการ!$C:$C,'รับ-จ่าย ประจำวัน'!$B374,ธุรการ!Q:Q)+SUMIF(เส้นแต่งหน้าขนมปัง!$C:$C,'รับ-จ่าย ประจำวัน'!$B374,เส้นแต่งหน้าขนมปัง!Q:Q)+SUMIF('วางแผนBC,CJ'!$C:$C,'รับ-จ่าย ประจำวัน'!$B374,'วางแผนBC,CJ'!Q:Q)+SUMIF(RD!$C:$C,'รับ-จ่าย ประจำวัน'!$B374,RD!Q:Q)+SUMIF('FG,ออนไล,คัดแยก'!$C:$C,'รับ-จ่าย ประจำวัน'!$B374,'FG,ออนไล,คัดแยก'!Q:Q)</f>
        <v>0</v>
      </c>
      <c r="AY374" s="16">
        <f>SUMIF(เตรียมส่วนผสม!$C:$C,'รับ-จ่าย ประจำวัน'!$B374,เตรียมส่วนผสม!R:R)+SUMIF(กวนไส้!$C:$C,'รับ-จ่าย ประจำวัน'!$B374,กวนไส้!R:R)+SUMIF(ผลิต1!$C:$C,'รับ-จ่าย ประจำวัน'!$B374,ผลิต1!R:R)+SUMIF(ผลิต2!$C:$C,'รับ-จ่าย ประจำวัน'!$B374,ผลิต2!R:R)+SUMIF(เส้นแต่งหน้าขนมเค้ก!$C:$C,'รับ-จ่าย ประจำวัน'!$B374,เส้นแต่งหน้าขนมเค้ก!R:R)+SUMIF(แพ็ค!$C:$C,'รับ-จ่าย ประจำวัน'!$B374,แพ็ค!R:R)+SUMIF(ธุรการ!$C:$C,'รับ-จ่าย ประจำวัน'!$B374,ธุรการ!R:R)+SUMIF(เส้นแต่งหน้าขนมปัง!$C:$C,'รับ-จ่าย ประจำวัน'!$B374,เส้นแต่งหน้าขนมปัง!R:R)+SUMIF('วางแผนBC,CJ'!$C:$C,'รับ-จ่าย ประจำวัน'!$B374,'วางแผนBC,CJ'!R:R)+SUMIF(RD!$C:$C,'รับ-จ่าย ประจำวัน'!$B374,RD!R:R)+SUMIF('FG,ออนไล,คัดแยก'!$C:$C,'รับ-จ่าย ประจำวัน'!$B374,'FG,ออนไล,คัดแยก'!R:R)</f>
        <v>0</v>
      </c>
      <c r="AZ374" s="16">
        <f>SUMIF(เตรียมส่วนผสม!$C:$C,'รับ-จ่าย ประจำวัน'!$B374,เตรียมส่วนผสม!S:S)+SUMIF(กวนไส้!$C:$C,'รับ-จ่าย ประจำวัน'!$B374,กวนไส้!S:S)+SUMIF(ผลิต1!$C:$C,'รับ-จ่าย ประจำวัน'!$B374,ผลิต1!S:S)+SUMIF(ผลิต2!$C:$C,'รับ-จ่าย ประจำวัน'!$B374,ผลิต2!S:S)+SUMIF(เส้นแต่งหน้าขนมเค้ก!$C:$C,'รับ-จ่าย ประจำวัน'!$B374,เส้นแต่งหน้าขนมเค้ก!S:S)+SUMIF(แพ็ค!$C:$C,'รับ-จ่าย ประจำวัน'!$B374,แพ็ค!S:S)+SUMIF(ธุรการ!$C:$C,'รับ-จ่าย ประจำวัน'!$B374,ธุรการ!S:S)+SUMIF(เส้นแต่งหน้าขนมปัง!$C:$C,'รับ-จ่าย ประจำวัน'!$B374,เส้นแต่งหน้าขนมปัง!S:S)+SUMIF('วางแผนBC,CJ'!$C:$C,'รับ-จ่าย ประจำวัน'!$B374,'วางแผนBC,CJ'!S:S)+SUMIF(RD!$C:$C,'รับ-จ่าย ประจำวัน'!$B374,RD!S:S)+SUMIF('FG,ออนไล,คัดแยก'!$C:$C,'รับ-จ่าย ประจำวัน'!$B374,'FG,ออนไล,คัดแยก'!S:S)</f>
        <v>0</v>
      </c>
      <c r="BA374" s="16">
        <f>SUMIF(เตรียมส่วนผสม!$C:$C,'รับ-จ่าย ประจำวัน'!$B374,เตรียมส่วนผสม!T:T)+SUMIF(กวนไส้!$C:$C,'รับ-จ่าย ประจำวัน'!$B374,กวนไส้!T:T)+SUMIF(ผลิต1!$C:$C,'รับ-จ่าย ประจำวัน'!$B374,ผลิต1!T:T)+SUMIF(ผลิต2!$C:$C,'รับ-จ่าย ประจำวัน'!$B374,ผลิต2!T:T)+SUMIF(เส้นแต่งหน้าขนมเค้ก!$C:$C,'รับ-จ่าย ประจำวัน'!$B374,เส้นแต่งหน้าขนมเค้ก!T:T)+SUMIF(แพ็ค!$C:$C,'รับ-จ่าย ประจำวัน'!$B374,แพ็ค!T:T)+SUMIF(ธุรการ!$C:$C,'รับ-จ่าย ประจำวัน'!$B374,ธุรการ!T:T)+SUMIF(เส้นแต่งหน้าขนมปัง!$C:$C,'รับ-จ่าย ประจำวัน'!$B374,เส้นแต่งหน้าขนมปัง!T:T)+SUMIF('วางแผนBC,CJ'!$C:$C,'รับ-จ่าย ประจำวัน'!$B374,'วางแผนBC,CJ'!T:T)+SUMIF(RD!$C:$C,'รับ-จ่าย ประจำวัน'!$B374,RD!T:T)+SUMIF('FG,ออนไล,คัดแยก'!$C:$C,'รับ-จ่าย ประจำวัน'!$B374,'FG,ออนไล,คัดแยก'!T:T)</f>
        <v>0</v>
      </c>
      <c r="BB374" s="16">
        <f>SUMIF(เตรียมส่วนผสม!$C:$C,'รับ-จ่าย ประจำวัน'!$B374,เตรียมส่วนผสม!U:U)+SUMIF(กวนไส้!$C:$C,'รับ-จ่าย ประจำวัน'!$B374,กวนไส้!U:U)+SUMIF(ผลิต1!$C:$C,'รับ-จ่าย ประจำวัน'!$B374,ผลิต1!U:U)+SUMIF(ผลิต2!$C:$C,'รับ-จ่าย ประจำวัน'!$B374,ผลิต2!U:U)+SUMIF(เส้นแต่งหน้าขนมเค้ก!$C:$C,'รับ-จ่าย ประจำวัน'!$B374,เส้นแต่งหน้าขนมเค้ก!U:U)+SUMIF(แพ็ค!$C:$C,'รับ-จ่าย ประจำวัน'!$B374,แพ็ค!U:U)+SUMIF(ธุรการ!$C:$C,'รับ-จ่าย ประจำวัน'!$B374,ธุรการ!U:U)+SUMIF(เส้นแต่งหน้าขนมปัง!$C:$C,'รับ-จ่าย ประจำวัน'!$B374,เส้นแต่งหน้าขนมปัง!U:U)+SUMIF('วางแผนBC,CJ'!$C:$C,'รับ-จ่าย ประจำวัน'!$B374,'วางแผนBC,CJ'!U:U)+SUMIF(RD!$C:$C,'รับ-จ่าย ประจำวัน'!$B374,RD!U:U)+SUMIF('FG,ออนไล,คัดแยก'!$C:$C,'รับ-จ่าย ประจำวัน'!$B374,'FG,ออนไล,คัดแยก'!U:U)</f>
        <v>0</v>
      </c>
      <c r="BC374" s="16">
        <f>SUMIF(เตรียมส่วนผสม!$C:$C,'รับ-จ่าย ประจำวัน'!$B374,เตรียมส่วนผสม!V:V)+SUMIF(กวนไส้!$C:$C,'รับ-จ่าย ประจำวัน'!$B374,กวนไส้!V:V)+SUMIF(ผลิต1!$C:$C,'รับ-จ่าย ประจำวัน'!$B374,ผลิต1!V:V)+SUMIF(ผลิต2!$C:$C,'รับ-จ่าย ประจำวัน'!$B374,ผลิต2!V:V)+SUMIF(เส้นแต่งหน้าขนมเค้ก!$C:$C,'รับ-จ่าย ประจำวัน'!$B374,เส้นแต่งหน้าขนมเค้ก!V:V)+SUMIF(แพ็ค!$C:$C,'รับ-จ่าย ประจำวัน'!$B374,แพ็ค!V:V)+SUMIF(ธุรการ!$C:$C,'รับ-จ่าย ประจำวัน'!$B374,ธุรการ!V:V)+SUMIF(เส้นแต่งหน้าขนมปัง!$C:$C,'รับ-จ่าย ประจำวัน'!$B374,เส้นแต่งหน้าขนมปัง!V:V)+SUMIF('วางแผนBC,CJ'!$C:$C,'รับ-จ่าย ประจำวัน'!$B374,'วางแผนBC,CJ'!V:V)+SUMIF(RD!$C:$C,'รับ-จ่าย ประจำวัน'!$B374,RD!V:V)+SUMIF('FG,ออนไล,คัดแยก'!$C:$C,'รับ-จ่าย ประจำวัน'!$B374,'FG,ออนไล,คัดแยก'!V:V)</f>
        <v>0</v>
      </c>
      <c r="BD374" s="16">
        <f>SUMIF(เตรียมส่วนผสม!$C:$C,'รับ-จ่าย ประจำวัน'!$B374,เตรียมส่วนผสม!W:W)+SUMIF(กวนไส้!$C:$C,'รับ-จ่าย ประจำวัน'!$B374,กวนไส้!W:W)+SUMIF(ผลิต1!$C:$C,'รับ-จ่าย ประจำวัน'!$B374,ผลิต1!W:W)+SUMIF(ผลิต2!$C:$C,'รับ-จ่าย ประจำวัน'!$B374,ผลิต2!W:W)+SUMIF(เส้นแต่งหน้าขนมเค้ก!$C:$C,'รับ-จ่าย ประจำวัน'!$B374,เส้นแต่งหน้าขนมเค้ก!W:W)+SUMIF(แพ็ค!$C:$C,'รับ-จ่าย ประจำวัน'!$B374,แพ็ค!W:W)+SUMIF(ธุรการ!$C:$C,'รับ-จ่าย ประจำวัน'!$B374,ธุรการ!W:W)+SUMIF(เส้นแต่งหน้าขนมปัง!$C:$C,'รับ-จ่าย ประจำวัน'!$B374,เส้นแต่งหน้าขนมปัง!W:W)+SUMIF('วางแผนBC,CJ'!$C:$C,'รับ-จ่าย ประจำวัน'!$B374,'วางแผนBC,CJ'!W:W)+SUMIF(RD!$C:$C,'รับ-จ่าย ประจำวัน'!$B374,RD!W:W)+SUMIF('FG,ออนไล,คัดแยก'!$C:$C,'รับ-จ่าย ประจำวัน'!$B374,'FG,ออนไล,คัดแยก'!W:W)</f>
        <v>0</v>
      </c>
      <c r="BE374" s="16">
        <f>SUMIF(เตรียมส่วนผสม!$C:$C,'รับ-จ่าย ประจำวัน'!$B374,เตรียมส่วนผสม!X:X)+SUMIF(กวนไส้!$C:$C,'รับ-จ่าย ประจำวัน'!$B374,กวนไส้!X:X)+SUMIF(ผลิต1!$C:$C,'รับ-จ่าย ประจำวัน'!$B374,ผลิต1!X:X)+SUMIF(ผลิต2!$C:$C,'รับ-จ่าย ประจำวัน'!$B374,ผลิต2!X:X)+SUMIF(เส้นแต่งหน้าขนมเค้ก!$C:$C,'รับ-จ่าย ประจำวัน'!$B374,เส้นแต่งหน้าขนมเค้ก!X:X)+SUMIF(แพ็ค!$C:$C,'รับ-จ่าย ประจำวัน'!$B374,แพ็ค!X:X)+SUMIF(ธุรการ!$C:$C,'รับ-จ่าย ประจำวัน'!$B374,ธุรการ!X:X)+SUMIF(เส้นแต่งหน้าขนมปัง!$C:$C,'รับ-จ่าย ประจำวัน'!$B374,เส้นแต่งหน้าขนมปัง!X:X)+SUMIF('วางแผนBC,CJ'!$C:$C,'รับ-จ่าย ประจำวัน'!$B374,'วางแผนBC,CJ'!X:X)+SUMIF(RD!$C:$C,'รับ-จ่าย ประจำวัน'!$B374,RD!X:X)+SUMIF('FG,ออนไล,คัดแยก'!$C:$C,'รับ-จ่าย ประจำวัน'!$B374,'FG,ออนไล,คัดแยก'!X:X)</f>
        <v>0</v>
      </c>
      <c r="BF374" s="16">
        <f>SUMIF(เตรียมส่วนผสม!$C:$C,'รับ-จ่าย ประจำวัน'!$B374,เตรียมส่วนผสม!Y:Y)+SUMIF(กวนไส้!$C:$C,'รับ-จ่าย ประจำวัน'!$B374,กวนไส้!Y:Y)+SUMIF(ผลิต1!$C:$C,'รับ-จ่าย ประจำวัน'!$B374,ผลิต1!Y:Y)+SUMIF(ผลิต2!$C:$C,'รับ-จ่าย ประจำวัน'!$B374,ผลิต2!Y:Y)+SUMIF(เส้นแต่งหน้าขนมเค้ก!$C:$C,'รับ-จ่าย ประจำวัน'!$B374,เส้นแต่งหน้าขนมเค้ก!Y:Y)+SUMIF(แพ็ค!$C:$C,'รับ-จ่าย ประจำวัน'!$B374,แพ็ค!Y:Y)+SUMIF(ธุรการ!$C:$C,'รับ-จ่าย ประจำวัน'!$B374,ธุรการ!Y:Y)+SUMIF(เส้นแต่งหน้าขนมปัง!$C:$C,'รับ-จ่าย ประจำวัน'!$B374,เส้นแต่งหน้าขนมปัง!Y:Y)+SUMIF('วางแผนBC,CJ'!$C:$C,'รับ-จ่าย ประจำวัน'!$B374,'วางแผนBC,CJ'!Y:Y)+SUMIF(RD!$C:$C,'รับ-จ่าย ประจำวัน'!$B374,RD!Y:Y)+SUMIF('FG,ออนไล,คัดแยก'!$C:$C,'รับ-จ่าย ประจำวัน'!$B374,'FG,ออนไล,คัดแยก'!Y:Y)</f>
        <v>0</v>
      </c>
      <c r="BG374" s="16">
        <f>SUMIF(เตรียมส่วนผสม!$C:$C,'รับ-จ่าย ประจำวัน'!$B374,เตรียมส่วนผสม!Z:Z)+SUMIF(กวนไส้!$C:$C,'รับ-จ่าย ประจำวัน'!$B374,กวนไส้!Z:Z)+SUMIF(ผลิต1!$C:$C,'รับ-จ่าย ประจำวัน'!$B374,ผลิต1!Z:Z)+SUMIF(ผลิต2!$C:$C,'รับ-จ่าย ประจำวัน'!$B374,ผลิต2!Z:Z)+SUMIF(เส้นแต่งหน้าขนมเค้ก!$C:$C,'รับ-จ่าย ประจำวัน'!$B374,เส้นแต่งหน้าขนมเค้ก!Z:Z)+SUMIF(แพ็ค!$C:$C,'รับ-จ่าย ประจำวัน'!$B374,แพ็ค!Z:Z)+SUMIF(ธุรการ!$C:$C,'รับ-จ่าย ประจำวัน'!$B374,ธุรการ!Z:Z)+SUMIF(เส้นแต่งหน้าขนมปัง!$C:$C,'รับ-จ่าย ประจำวัน'!$B374,เส้นแต่งหน้าขนมปัง!Z:Z)+SUMIF('วางแผนBC,CJ'!$C:$C,'รับ-จ่าย ประจำวัน'!$B374,'วางแผนBC,CJ'!Z:Z)+SUMIF(RD!$C:$C,'รับ-จ่าย ประจำวัน'!$B374,RD!Z:Z)+SUMIF('FG,ออนไล,คัดแยก'!$C:$C,'รับ-จ่าย ประจำวัน'!$B374,'FG,ออนไล,คัดแยก'!Z:Z)</f>
        <v>0</v>
      </c>
      <c r="BH374" s="16">
        <f>SUMIF(เตรียมส่วนผสม!$C:$C,'รับ-จ่าย ประจำวัน'!$B374,เตรียมส่วนผสม!AA:AA)+SUMIF(กวนไส้!$C:$C,'รับ-จ่าย ประจำวัน'!$B374,กวนไส้!AA:AA)+SUMIF(ผลิต1!$C:$C,'รับ-จ่าย ประจำวัน'!$B374,ผลิต1!AA:AA)+SUMIF(ผลิต2!$C:$C,'รับ-จ่าย ประจำวัน'!$B374,ผลิต2!AA:AA)+SUMIF(เส้นแต่งหน้าขนมเค้ก!$C:$C,'รับ-จ่าย ประจำวัน'!$B374,เส้นแต่งหน้าขนมเค้ก!AA:AA)+SUMIF(แพ็ค!$C:$C,'รับ-จ่าย ประจำวัน'!$B374,แพ็ค!AA:AA)+SUMIF(ธุรการ!$C:$C,'รับ-จ่าย ประจำวัน'!$B374,ธุรการ!AA:AA)+SUMIF(เส้นแต่งหน้าขนมปัง!$C:$C,'รับ-จ่าย ประจำวัน'!$B374,เส้นแต่งหน้าขนมปัง!AA:AA)+SUMIF('วางแผนBC,CJ'!$C:$C,'รับ-จ่าย ประจำวัน'!$B374,'วางแผนBC,CJ'!AA:AA)+SUMIF(RD!$C:$C,'รับ-จ่าย ประจำวัน'!$B374,RD!AA:AA)+SUMIF('FG,ออนไล,คัดแยก'!$C:$C,'รับ-จ่าย ประจำวัน'!$B374,'FG,ออนไล,คัดแยก'!AA:AA)</f>
        <v>0</v>
      </c>
      <c r="BI374" s="16">
        <f>SUMIF(เตรียมส่วนผสม!$C:$C,'รับ-จ่าย ประจำวัน'!$B374,เตรียมส่วนผสม!AB:AB)+SUMIF(กวนไส้!$C:$C,'รับ-จ่าย ประจำวัน'!$B374,กวนไส้!AB:AB)+SUMIF(ผลิต1!$C:$C,'รับ-จ่าย ประจำวัน'!$B374,ผลิต1!AB:AB)+SUMIF(ผลิต2!$C:$C,'รับ-จ่าย ประจำวัน'!$B374,ผลิต2!AB:AB)+SUMIF(เส้นแต่งหน้าขนมเค้ก!$C:$C,'รับ-จ่าย ประจำวัน'!$B374,เส้นแต่งหน้าขนมเค้ก!AB:AB)+SUMIF(แพ็ค!$C:$C,'รับ-จ่าย ประจำวัน'!$B374,แพ็ค!AB:AB)+SUMIF(ธุรการ!$C:$C,'รับ-จ่าย ประจำวัน'!$B374,ธุรการ!AB:AB)+SUMIF(เส้นแต่งหน้าขนมปัง!$C:$C,'รับ-จ่าย ประจำวัน'!$B374,เส้นแต่งหน้าขนมปัง!AB:AB)+SUMIF('วางแผนBC,CJ'!$C:$C,'รับ-จ่าย ประจำวัน'!$B374,'วางแผนBC,CJ'!AB:AB)+SUMIF(RD!$C:$C,'รับ-จ่าย ประจำวัน'!$B374,RD!AB:AB)+SUMIF('FG,ออนไล,คัดแยก'!$C:$C,'รับ-จ่าย ประจำวัน'!$B374,'FG,ออนไล,คัดแยก'!AB:AB)</f>
        <v>0</v>
      </c>
      <c r="BJ374" s="16">
        <f>SUMIF(เตรียมส่วนผสม!$C:$C,'รับ-จ่าย ประจำวัน'!$B374,เตรียมส่วนผสม!AC:AC)+SUMIF(กวนไส้!$C:$C,'รับ-จ่าย ประจำวัน'!$B374,กวนไส้!AC:AC)+SUMIF(ผลิต1!$C:$C,'รับ-จ่าย ประจำวัน'!$B374,ผลิต1!AC:AC)+SUMIF(ผลิต2!$C:$C,'รับ-จ่าย ประจำวัน'!$B374,ผลิต2!AC:AC)+SUMIF(เส้นแต่งหน้าขนมเค้ก!$C:$C,'รับ-จ่าย ประจำวัน'!$B374,เส้นแต่งหน้าขนมเค้ก!AC:AC)+SUMIF(แพ็ค!$C:$C,'รับ-จ่าย ประจำวัน'!$B374,แพ็ค!AC:AC)+SUMIF(ธุรการ!$C:$C,'รับ-จ่าย ประจำวัน'!$B374,ธุรการ!AC:AC)+SUMIF(เส้นแต่งหน้าขนมปัง!$C:$C,'รับ-จ่าย ประจำวัน'!$B374,เส้นแต่งหน้าขนมปัง!AC:AC)+SUMIF('วางแผนBC,CJ'!$C:$C,'รับ-จ่าย ประจำวัน'!$B374,'วางแผนBC,CJ'!AC:AC)+SUMIF(RD!$C:$C,'รับ-จ่าย ประจำวัน'!$B374,RD!AC:AC)+SUMIF('FG,ออนไล,คัดแยก'!$C:$C,'รับ-จ่าย ประจำวัน'!$B374,'FG,ออนไล,คัดแยก'!AC:AC)</f>
        <v>0</v>
      </c>
      <c r="BK374" s="16">
        <f>SUMIF(เตรียมส่วนผสม!$C:$C,'รับ-จ่าย ประจำวัน'!$B374,เตรียมส่วนผสม!AD:AD)+SUMIF(กวนไส้!$C:$C,'รับ-จ่าย ประจำวัน'!$B374,กวนไส้!AD:AD)+SUMIF(ผลิต1!$C:$C,'รับ-จ่าย ประจำวัน'!$B374,ผลิต1!AD:AD)+SUMIF(ผลิต2!$C:$C,'รับ-จ่าย ประจำวัน'!$B374,ผลิต2!AD:AD)+SUMIF(เส้นแต่งหน้าขนมเค้ก!$C:$C,'รับ-จ่าย ประจำวัน'!$B374,เส้นแต่งหน้าขนมเค้ก!AD:AD)+SUMIF(แพ็ค!$C:$C,'รับ-จ่าย ประจำวัน'!$B374,แพ็ค!AD:AD)+SUMIF(ธุรการ!$C:$C,'รับ-จ่าย ประจำวัน'!$B374,ธุรการ!AD:AD)+SUMIF(เส้นแต่งหน้าขนมปัง!$C:$C,'รับ-จ่าย ประจำวัน'!$B374,เส้นแต่งหน้าขนมปัง!AD:AD)+SUMIF('วางแผนBC,CJ'!$C:$C,'รับ-จ่าย ประจำวัน'!$B374,'วางแผนBC,CJ'!AD:AD)+SUMIF(RD!$C:$C,'รับ-จ่าย ประจำวัน'!$B374,RD!AD:AD)+SUMIF('FG,ออนไล,คัดแยก'!$C:$C,'รับ-จ่าย ประจำวัน'!$B374,'FG,ออนไล,คัดแยก'!AD:AD)</f>
        <v>0</v>
      </c>
      <c r="BL374" s="16">
        <f>SUMIF(เตรียมส่วนผสม!$C:$C,'รับ-จ่าย ประจำวัน'!$B374,เตรียมส่วนผสม!AE:AE)+SUMIF(กวนไส้!$C:$C,'รับ-จ่าย ประจำวัน'!$B374,กวนไส้!AE:AE)+SUMIF(ผลิต1!$C:$C,'รับ-จ่าย ประจำวัน'!$B374,ผลิต1!AE:AE)+SUMIF(ผลิต2!$C:$C,'รับ-จ่าย ประจำวัน'!$B374,ผลิต2!AE:AE)+SUMIF(เส้นแต่งหน้าขนมเค้ก!$C:$C,'รับ-จ่าย ประจำวัน'!$B374,เส้นแต่งหน้าขนมเค้ก!AE:AE)+SUMIF(แพ็ค!$C:$C,'รับ-จ่าย ประจำวัน'!$B374,แพ็ค!AE:AE)+SUMIF(ธุรการ!$C:$C,'รับ-จ่าย ประจำวัน'!$B374,ธุรการ!AE:AE)+SUMIF(เส้นแต่งหน้าขนมปัง!$C:$C,'รับ-จ่าย ประจำวัน'!$B374,เส้นแต่งหน้าขนมปัง!AE:AE)+SUMIF('วางแผนBC,CJ'!$C:$C,'รับ-จ่าย ประจำวัน'!$B374,'วางแผนBC,CJ'!AE:AE)+SUMIF(RD!$C:$C,'รับ-จ่าย ประจำวัน'!$B374,RD!AE:AE)+SUMIF('FG,ออนไล,คัดแยก'!$C:$C,'รับ-จ่าย ประจำวัน'!$B374,'FG,ออนไล,คัดแยก'!AE:AE)</f>
        <v>0</v>
      </c>
      <c r="BM374" s="16">
        <f>SUMIF(เตรียมส่วนผสม!$C:$C,'รับ-จ่าย ประจำวัน'!$B374,เตรียมส่วนผสม!AF:AF)+SUMIF(กวนไส้!$C:$C,'รับ-จ่าย ประจำวัน'!$B374,กวนไส้!AF:AF)+SUMIF(ผลิต1!$C:$C,'รับ-จ่าย ประจำวัน'!$B374,ผลิต1!AF:AF)+SUMIF(ผลิต2!$C:$C,'รับ-จ่าย ประจำวัน'!$B374,ผลิต2!AF:AF)+SUMIF(เส้นแต่งหน้าขนมเค้ก!$C:$C,'รับ-จ่าย ประจำวัน'!$B374,เส้นแต่งหน้าขนมเค้ก!AF:AF)+SUMIF(แพ็ค!$C:$C,'รับ-จ่าย ประจำวัน'!$B374,แพ็ค!AF:AF)+SUMIF(ธุรการ!$C:$C,'รับ-จ่าย ประจำวัน'!$B374,ธุรการ!AF:AF)+SUMIF(เส้นแต่งหน้าขนมปัง!$C:$C,'รับ-จ่าย ประจำวัน'!$B374,เส้นแต่งหน้าขนมปัง!AF:AF)+SUMIF('วางแผนBC,CJ'!$C:$C,'รับ-จ่าย ประจำวัน'!$B374,'วางแผนBC,CJ'!AF:AF)+SUMIF(RD!$C:$C,'รับ-จ่าย ประจำวัน'!$B374,RD!AF:AF)+SUMIF('FG,ออนไล,คัดแยก'!$C:$C,'รับ-จ่าย ประจำวัน'!$B374,'FG,ออนไล,คัดแยก'!AF:AF)</f>
        <v>0</v>
      </c>
      <c r="BN374" s="16">
        <f>SUMIF(เตรียมส่วนผสม!$C:$C,'รับ-จ่าย ประจำวัน'!$B374,เตรียมส่วนผสม!AG:AG)+SUMIF(กวนไส้!$C:$C,'รับ-จ่าย ประจำวัน'!$B374,กวนไส้!AG:AG)+SUMIF(ผลิต1!$C:$C,'รับ-จ่าย ประจำวัน'!$B374,ผลิต1!AG:AG)+SUMIF(ผลิต2!$C:$C,'รับ-จ่าย ประจำวัน'!$B374,ผลิต2!AG:AG)+SUMIF(เส้นแต่งหน้าขนมเค้ก!$C:$C,'รับ-จ่าย ประจำวัน'!$B374,เส้นแต่งหน้าขนมเค้ก!AG:AG)+SUMIF(แพ็ค!$C:$C,'รับ-จ่าย ประจำวัน'!$B374,แพ็ค!AG:AG)+SUMIF(ธุรการ!$C:$C,'รับ-จ่าย ประจำวัน'!$B374,ธุรการ!AG:AG)+SUMIF(เส้นแต่งหน้าขนมปัง!$C:$C,'รับ-จ่าย ประจำวัน'!$B374,เส้นแต่งหน้าขนมปัง!AG:AG)+SUMIF('วางแผนBC,CJ'!$C:$C,'รับ-จ่าย ประจำวัน'!$B374,'วางแผนBC,CJ'!AG:AG)+SUMIF(RD!$C:$C,'รับ-จ่าย ประจำวัน'!$B374,RD!AG:AG)+SUMIF('FG,ออนไล,คัดแยก'!$C:$C,'รับ-จ่าย ประจำวัน'!$B374,'FG,ออนไล,คัดแยก'!AG:AG)</f>
        <v>0</v>
      </c>
      <c r="BO374" s="16">
        <f>SUMIF(เตรียมส่วนผสม!$C:$C,'รับ-จ่าย ประจำวัน'!$B374,เตรียมส่วนผสม!AH:AH)+SUMIF(กวนไส้!$C:$C,'รับ-จ่าย ประจำวัน'!$B374,กวนไส้!AH:AH)+SUMIF(ผลิต1!$C:$C,'รับ-จ่าย ประจำวัน'!$B374,ผลิต1!AH:AH)+SUMIF(ผลิต2!$C:$C,'รับ-จ่าย ประจำวัน'!$B374,ผลิต2!AH:AH)+SUMIF(เส้นแต่งหน้าขนมเค้ก!$C:$C,'รับ-จ่าย ประจำวัน'!$B374,เส้นแต่งหน้าขนมเค้ก!AH:AH)+SUMIF(แพ็ค!$C:$C,'รับ-จ่าย ประจำวัน'!$B374,แพ็ค!AH:AH)+SUMIF(ธุรการ!$C:$C,'รับ-จ่าย ประจำวัน'!$B374,ธุรการ!AH:AH)+SUMIF(เส้นแต่งหน้าขนมปัง!$C:$C,'รับ-จ่าย ประจำวัน'!$B374,เส้นแต่งหน้าขนมปัง!AH:AH)+SUMIF('วางแผนBC,CJ'!$C:$C,'รับ-จ่าย ประจำวัน'!$B374,'วางแผนBC,CJ'!AH:AH)+SUMIF(RD!$C:$C,'รับ-จ่าย ประจำวัน'!$B374,RD!AH:AH)+SUMIF('FG,ออนไล,คัดแยก'!$C:$C,'รับ-จ่าย ประจำวัน'!$B374,'FG,ออนไล,คัดแยก'!AH:AH)</f>
        <v>0</v>
      </c>
      <c r="BP374" s="16">
        <f>SUMIF(เตรียมส่วนผสม!$C:$C,'รับ-จ่าย ประจำวัน'!$B374,เตรียมส่วนผสม!AI:AI)+SUMIF(กวนไส้!$C:$C,'รับ-จ่าย ประจำวัน'!$B374,กวนไส้!AI:AI)+SUMIF(ผลิต1!$C:$C,'รับ-จ่าย ประจำวัน'!$B374,ผลิต1!AI:AI)+SUMIF(ผลิต2!$C:$C,'รับ-จ่าย ประจำวัน'!$B374,ผลิต2!AI:AI)+SUMIF(เส้นแต่งหน้าขนมเค้ก!$C:$C,'รับ-จ่าย ประจำวัน'!$B374,เส้นแต่งหน้าขนมเค้ก!AI:AI)+SUMIF(แพ็ค!$C:$C,'รับ-จ่าย ประจำวัน'!$B374,แพ็ค!AI:AI)+SUMIF(ธุรการ!$C:$C,'รับ-จ่าย ประจำวัน'!$B374,ธุรการ!AI:AI)+SUMIF(เส้นแต่งหน้าขนมปัง!$C:$C,'รับ-จ่าย ประจำวัน'!$B374,เส้นแต่งหน้าขนมปัง!AI:AI)+SUMIF('วางแผนBC,CJ'!$C:$C,'รับ-จ่าย ประจำวัน'!$B374,'วางแผนBC,CJ'!AI:AI)+SUMIF(RD!$C:$C,'รับ-จ่าย ประจำวัน'!$B374,RD!AI:AI)+SUMIF('FG,ออนไล,คัดแยก'!$C:$C,'รับ-จ่าย ประจำวัน'!$B374,'FG,ออนไล,คัดแยก'!AI:AI)</f>
        <v>0</v>
      </c>
      <c r="BQ374" s="16">
        <f>SUMIF(เตรียมส่วนผสม!$C:$C,'รับ-จ่าย ประจำวัน'!$B374,เตรียมส่วนผสม!AJ:AJ)+SUMIF(กวนไส้!$C:$C,'รับ-จ่าย ประจำวัน'!$B374,กวนไส้!AJ:AJ)+SUMIF(ผลิต1!$C:$C,'รับ-จ่าย ประจำวัน'!$B374,ผลิต1!AJ:AJ)+SUMIF(ผลิต2!$C:$C,'รับ-จ่าย ประจำวัน'!$B374,ผลิต2!AJ:AJ)+SUMIF(เส้นแต่งหน้าขนมเค้ก!$C:$C,'รับ-จ่าย ประจำวัน'!$B374,เส้นแต่งหน้าขนมเค้ก!AJ:AJ)+SUMIF(แพ็ค!$C:$C,'รับ-จ่าย ประจำวัน'!$B374,แพ็ค!AJ:AJ)+SUMIF(ธุรการ!$C:$C,'รับ-จ่าย ประจำวัน'!$B374,ธุรการ!AJ:AJ)+SUMIF(เส้นแต่งหน้าขนมปัง!$C:$C,'รับ-จ่าย ประจำวัน'!$B374,เส้นแต่งหน้าขนมปัง!AJ:AJ)+SUMIF('วางแผนBC,CJ'!$C:$C,'รับ-จ่าย ประจำวัน'!$B374,'วางแผนBC,CJ'!AJ:AJ)+SUMIF(RD!$C:$C,'รับ-จ่าย ประจำวัน'!$B374,RD!AJ:AJ)+SUMIF('FG,ออนไล,คัดแยก'!$C:$C,'รับ-จ่าย ประจำวัน'!$B374,'FG,ออนไล,คัดแยก'!AJ:AJ)</f>
        <v>0</v>
      </c>
      <c r="BR374" s="16">
        <f>SUMIF(เตรียมส่วนผสม!$C:$C,'รับ-จ่าย ประจำวัน'!$B374,เตรียมส่วนผสม!AK:AK)+SUMIF(กวนไส้!$C:$C,'รับ-จ่าย ประจำวัน'!$B374,กวนไส้!AK:AK)+SUMIF(ผลิต1!$C:$C,'รับ-จ่าย ประจำวัน'!$B374,ผลิต1!AK:AK)+SUMIF(ผลิต2!$C:$C,'รับ-จ่าย ประจำวัน'!$B374,ผลิต2!AK:AK)+SUMIF(เส้นแต่งหน้าขนมเค้ก!$C:$C,'รับ-จ่าย ประจำวัน'!$B374,เส้นแต่งหน้าขนมเค้ก!AK:AK)+SUMIF(แพ็ค!$C:$C,'รับ-จ่าย ประจำวัน'!$B374,แพ็ค!AK:AK)+SUMIF(ธุรการ!$C:$C,'รับ-จ่าย ประจำวัน'!$B374,ธุรการ!AK:AK)+SUMIF(เส้นแต่งหน้าขนมปัง!$C:$C,'รับ-จ่าย ประจำวัน'!$B374,เส้นแต่งหน้าขนมปัง!AK:AK)+SUMIF('วางแผนBC,CJ'!$C:$C,'รับ-จ่าย ประจำวัน'!$B374,'วางแผนBC,CJ'!AK:AK)+SUMIF(RD!$C:$C,'รับ-จ่าย ประจำวัน'!$B374,RD!AK:AK)+SUMIF('FG,ออนไล,คัดแยก'!$C:$C,'รับ-จ่าย ประจำวัน'!$B374,'FG,ออนไล,คัดแยก'!AK:AK)</f>
        <v>0</v>
      </c>
      <c r="BS374" s="16">
        <f>SUMIF(เตรียมส่วนผสม!$C:$C,'รับ-จ่าย ประจำวัน'!$B374,เตรียมส่วนผสม!AL:AL)+SUMIF(กวนไส้!$C:$C,'รับ-จ่าย ประจำวัน'!$B374,กวนไส้!AL:AL)+SUMIF(ผลิต1!$C:$C,'รับ-จ่าย ประจำวัน'!$B374,ผลิต1!AL:AL)+SUMIF(ผลิต2!$C:$C,'รับ-จ่าย ประจำวัน'!$B374,ผลิต2!AL:AL)+SUMIF(เส้นแต่งหน้าขนมเค้ก!$C:$C,'รับ-จ่าย ประจำวัน'!$B374,เส้นแต่งหน้าขนมเค้ก!AL:AL)+SUMIF(แพ็ค!$C:$C,'รับ-จ่าย ประจำวัน'!$B374,แพ็ค!AL:AL)+SUMIF(ธุรการ!$C:$C,'รับ-จ่าย ประจำวัน'!$B374,ธุรการ!AL:AL)+SUMIF(เส้นแต่งหน้าขนมปัง!$C:$C,'รับ-จ่าย ประจำวัน'!$B374,เส้นแต่งหน้าขนมปัง!AL:AL)+SUMIF('วางแผนBC,CJ'!$C:$C,'รับ-จ่าย ประจำวัน'!$B374,'วางแผนBC,CJ'!AL:AL)+SUMIF(RD!$C:$C,'รับ-จ่าย ประจำวัน'!$B374,RD!AL:AL)+SUMIF('FG,ออนไล,คัดแยก'!$C:$C,'รับ-จ่าย ประจำวัน'!$B374,'FG,ออนไล,คัดแยก'!AL:AL)</f>
        <v>0</v>
      </c>
      <c r="BT374" s="18">
        <f t="shared" si="70"/>
        <v>0</v>
      </c>
      <c r="BU374" s="116"/>
      <c r="BV374" s="146">
        <f t="shared" si="71"/>
        <v>0</v>
      </c>
      <c r="BW374" s="183">
        <v>30</v>
      </c>
      <c r="BX374" s="172">
        <f t="shared" si="76"/>
        <v>0</v>
      </c>
      <c r="BY374" s="188" t="e">
        <f t="shared" si="74"/>
        <v>#DIV/0!</v>
      </c>
      <c r="BZ374" s="180" t="e">
        <f t="shared" ca="1" si="73"/>
        <v>#DIV/0!</v>
      </c>
      <c r="CA374" s="97"/>
      <c r="CB374" s="97"/>
      <c r="CC374" s="97"/>
      <c r="CD374" s="97"/>
      <c r="CE374" s="97"/>
      <c r="CF374" s="97"/>
      <c r="CG374" s="97"/>
      <c r="CH374" s="97"/>
      <c r="CI374" s="97"/>
      <c r="CJ374" s="94"/>
      <c r="CK374" s="9">
        <f t="shared" si="75"/>
        <v>0</v>
      </c>
    </row>
    <row r="375" spans="1:89" hidden="1" x14ac:dyDescent="0.5">
      <c r="A375" s="149"/>
      <c r="B375" s="24">
        <v>1022501003</v>
      </c>
      <c r="C375" s="10" t="s">
        <v>1511</v>
      </c>
      <c r="D375" s="177" t="s">
        <v>61</v>
      </c>
      <c r="E375" s="28">
        <v>0</v>
      </c>
      <c r="F375" s="159" t="s">
        <v>1605</v>
      </c>
      <c r="G375" s="11" t="s">
        <v>62</v>
      </c>
      <c r="H375" s="12">
        <v>15400</v>
      </c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3"/>
      <c r="AF375" s="13"/>
      <c r="AG375" s="13"/>
      <c r="AH375" s="13"/>
      <c r="AI375" s="14"/>
      <c r="AJ375" s="14"/>
      <c r="AK375" s="14"/>
      <c r="AL375" s="14"/>
      <c r="AM375" s="14"/>
      <c r="AN375" s="15">
        <f t="shared" si="69"/>
        <v>0</v>
      </c>
      <c r="AO375" s="16">
        <f>SUMIF(เตรียมส่วนผสม!$C:$C,'รับ-จ่าย ประจำวัน'!$B375,เตรียมส่วนผสม!H:H)+SUMIF(กวนไส้!$C:$C,'รับ-จ่าย ประจำวัน'!$B375,กวนไส้!H:H)+SUMIF(ผลิต1!$C:$C,'รับ-จ่าย ประจำวัน'!$B375,ผลิต1!H:H)+SUMIF(ผลิต2!$C:$C,'รับ-จ่าย ประจำวัน'!$B375,ผลิต2!H:H)+SUMIF(เส้นแต่งหน้าขนมเค้ก!$C:$C,'รับ-จ่าย ประจำวัน'!$B375,เส้นแต่งหน้าขนมเค้ก!H:H)+SUMIF(แพ็ค!$C:$C,'รับ-จ่าย ประจำวัน'!$B375,แพ็ค!H:H)+SUMIF(ธุรการ!$C:$C,'รับ-จ่าย ประจำวัน'!$B375,ธุรการ!H:H)+SUMIF(เส้นแต่งหน้าขนมปัง!$C:$C,'รับ-จ่าย ประจำวัน'!$B375,เส้นแต่งหน้าขนมปัง!H:H)+SUMIF('วางแผนBC,CJ'!$C:$C,'รับ-จ่าย ประจำวัน'!$B375,'วางแผนBC,CJ'!H:H)+SUMIF(RD!$C:$C,'รับ-จ่าย ประจำวัน'!$B375,RD!H:H)+SUMIF('FG,ออนไล,คัดแยก'!$C:$C,'รับ-จ่าย ประจำวัน'!$B375,'FG,ออนไล,คัดแยก'!H:H)</f>
        <v>0</v>
      </c>
      <c r="AP375" s="16">
        <f>SUMIF(เตรียมส่วนผสม!$C:$C,'รับ-จ่าย ประจำวัน'!$B375,เตรียมส่วนผสม!I:I)+SUMIF(กวนไส้!$C:$C,'รับ-จ่าย ประจำวัน'!$B375,กวนไส้!I:I)+SUMIF(ผลิต1!$C:$C,'รับ-จ่าย ประจำวัน'!$B375,ผลิต1!I:I)+SUMIF(ผลิต2!$C:$C,'รับ-จ่าย ประจำวัน'!$B375,ผลิต2!I:I)+SUMIF(เส้นแต่งหน้าขนมเค้ก!$C:$C,'รับ-จ่าย ประจำวัน'!$B375,เส้นแต่งหน้าขนมเค้ก!I:I)+SUMIF(แพ็ค!$C:$C,'รับ-จ่าย ประจำวัน'!$B375,แพ็ค!I:I)+SUMIF(ธุรการ!$C:$C,'รับ-จ่าย ประจำวัน'!$B375,ธุรการ!I:I)+SUMIF(เส้นแต่งหน้าขนมปัง!$C:$C,'รับ-จ่าย ประจำวัน'!$B375,เส้นแต่งหน้าขนมปัง!I:I)+SUMIF('วางแผนBC,CJ'!$C:$C,'รับ-จ่าย ประจำวัน'!$B375,'วางแผนBC,CJ'!I:I)+SUMIF(RD!$C:$C,'รับ-จ่าย ประจำวัน'!$B375,RD!I:I)+SUMIF('FG,ออนไล,คัดแยก'!$C:$C,'รับ-จ่าย ประจำวัน'!$B375,'FG,ออนไล,คัดแยก'!I:I)</f>
        <v>0</v>
      </c>
      <c r="AQ375" s="16">
        <f>SUMIF(เตรียมส่วนผสม!$C:$C,'รับ-จ่าย ประจำวัน'!$B375,เตรียมส่วนผสม!J:J)+SUMIF(กวนไส้!$C:$C,'รับ-จ่าย ประจำวัน'!$B375,กวนไส้!J:J)+SUMIF(ผลิต1!$C:$C,'รับ-จ่าย ประจำวัน'!$B375,ผลิต1!J:J)+SUMIF(ผลิต2!$C:$C,'รับ-จ่าย ประจำวัน'!$B375,ผลิต2!J:J)+SUMIF(เส้นแต่งหน้าขนมเค้ก!$C:$C,'รับ-จ่าย ประจำวัน'!$B375,เส้นแต่งหน้าขนมเค้ก!J:J)+SUMIF(แพ็ค!$C:$C,'รับ-จ่าย ประจำวัน'!$B375,แพ็ค!J:J)+SUMIF(ธุรการ!$C:$C,'รับ-จ่าย ประจำวัน'!$B375,ธุรการ!J:J)+SUMIF(เส้นแต่งหน้าขนมปัง!$C:$C,'รับ-จ่าย ประจำวัน'!$B375,เส้นแต่งหน้าขนมปัง!J:J)+SUMIF('วางแผนBC,CJ'!$C:$C,'รับ-จ่าย ประจำวัน'!$B375,'วางแผนBC,CJ'!J:J)+SUMIF(RD!$C:$C,'รับ-จ่าย ประจำวัน'!$B375,RD!J:J)+SUMIF('FG,ออนไล,คัดแยก'!$C:$C,'รับ-จ่าย ประจำวัน'!$B375,'FG,ออนไล,คัดแยก'!J:J)</f>
        <v>0</v>
      </c>
      <c r="AR375" s="16">
        <f>SUMIF(เตรียมส่วนผสม!$C:$C,'รับ-จ่าย ประจำวัน'!$B375,เตรียมส่วนผสม!K:K)+SUMIF(กวนไส้!$C:$C,'รับ-จ่าย ประจำวัน'!$B375,กวนไส้!K:K)+SUMIF(ผลิต1!$C:$C,'รับ-จ่าย ประจำวัน'!$B375,ผลิต1!K:K)+SUMIF(ผลิต2!$C:$C,'รับ-จ่าย ประจำวัน'!$B375,ผลิต2!K:K)+SUMIF(เส้นแต่งหน้าขนมเค้ก!$C:$C,'รับ-จ่าย ประจำวัน'!$B375,เส้นแต่งหน้าขนมเค้ก!K:K)+SUMIF(แพ็ค!$C:$C,'รับ-จ่าย ประจำวัน'!$B375,แพ็ค!K:K)+SUMIF(ธุรการ!$C:$C,'รับ-จ่าย ประจำวัน'!$B375,ธุรการ!K:K)+SUMIF(เส้นแต่งหน้าขนมปัง!$C:$C,'รับ-จ่าย ประจำวัน'!$B375,เส้นแต่งหน้าขนมปัง!K:K)+SUMIF('วางแผนBC,CJ'!$C:$C,'รับ-จ่าย ประจำวัน'!$B375,'วางแผนBC,CJ'!K:K)+SUMIF(RD!$C:$C,'รับ-จ่าย ประจำวัน'!$B375,RD!K:K)+SUMIF('FG,ออนไล,คัดแยก'!$C:$C,'รับ-จ่าย ประจำวัน'!$B375,'FG,ออนไล,คัดแยก'!K:K)</f>
        <v>0</v>
      </c>
      <c r="AS375" s="16">
        <f>SUMIF(เตรียมส่วนผสม!$C:$C,'รับ-จ่าย ประจำวัน'!$B375,เตรียมส่วนผสม!L:L)+SUMIF(กวนไส้!$C:$C,'รับ-จ่าย ประจำวัน'!$B375,กวนไส้!L:L)+SUMIF(ผลิต1!$C:$C,'รับ-จ่าย ประจำวัน'!$B375,ผลิต1!L:L)+SUMIF(ผลิต2!$C:$C,'รับ-จ่าย ประจำวัน'!$B375,ผลิต2!L:L)+SUMIF(เส้นแต่งหน้าขนมเค้ก!$C:$C,'รับ-จ่าย ประจำวัน'!$B375,เส้นแต่งหน้าขนมเค้ก!L:L)+SUMIF(แพ็ค!$C:$C,'รับ-จ่าย ประจำวัน'!$B375,แพ็ค!L:L)+SUMIF(ธุรการ!$C:$C,'รับ-จ่าย ประจำวัน'!$B375,ธุรการ!L:L)+SUMIF(เส้นแต่งหน้าขนมปัง!$C:$C,'รับ-จ่าย ประจำวัน'!$B375,เส้นแต่งหน้าขนมปัง!L:L)+SUMIF('วางแผนBC,CJ'!$C:$C,'รับ-จ่าย ประจำวัน'!$B375,'วางแผนBC,CJ'!L:L)+SUMIF(RD!$C:$C,'รับ-จ่าย ประจำวัน'!$B375,RD!L:L)+SUMIF('FG,ออนไล,คัดแยก'!$C:$C,'รับ-จ่าย ประจำวัน'!$B375,'FG,ออนไล,คัดแยก'!L:L)</f>
        <v>0</v>
      </c>
      <c r="AT375" s="16">
        <f>SUMIF(เตรียมส่วนผสม!$C:$C,'รับ-จ่าย ประจำวัน'!$B375,เตรียมส่วนผสม!M:M)+SUMIF(กวนไส้!$C:$C,'รับ-จ่าย ประจำวัน'!$B375,กวนไส้!M:M)+SUMIF(ผลิต1!$C:$C,'รับ-จ่าย ประจำวัน'!$B375,ผลิต1!M:M)+SUMIF(ผลิต2!$C:$C,'รับ-จ่าย ประจำวัน'!$B375,ผลิต2!M:M)+SUMIF(เส้นแต่งหน้าขนมเค้ก!$C:$C,'รับ-จ่าย ประจำวัน'!$B375,เส้นแต่งหน้าขนมเค้ก!M:M)+SUMIF(แพ็ค!$C:$C,'รับ-จ่าย ประจำวัน'!$B375,แพ็ค!M:M)+SUMIF(ธุรการ!$C:$C,'รับ-จ่าย ประจำวัน'!$B375,ธุรการ!M:M)+SUMIF(เส้นแต่งหน้าขนมปัง!$C:$C,'รับ-จ่าย ประจำวัน'!$B375,เส้นแต่งหน้าขนมปัง!M:M)+SUMIF('วางแผนBC,CJ'!$C:$C,'รับ-จ่าย ประจำวัน'!$B375,'วางแผนBC,CJ'!M:M)+SUMIF(RD!$C:$C,'รับ-จ่าย ประจำวัน'!$B375,RD!M:M)+SUMIF('FG,ออนไล,คัดแยก'!$C:$C,'รับ-จ่าย ประจำวัน'!$B375,'FG,ออนไล,คัดแยก'!M:M)</f>
        <v>0</v>
      </c>
      <c r="AU375" s="16">
        <f>SUMIF(เตรียมส่วนผสม!$C:$C,'รับ-จ่าย ประจำวัน'!$B375,เตรียมส่วนผสม!N:N)+SUMIF(กวนไส้!$C:$C,'รับ-จ่าย ประจำวัน'!$B375,กวนไส้!N:N)+SUMIF(ผลิต1!$C:$C,'รับ-จ่าย ประจำวัน'!$B375,ผลิต1!N:N)+SUMIF(ผลิต2!$C:$C,'รับ-จ่าย ประจำวัน'!$B375,ผลิต2!N:N)+SUMIF(เส้นแต่งหน้าขนมเค้ก!$C:$C,'รับ-จ่าย ประจำวัน'!$B375,เส้นแต่งหน้าขนมเค้ก!N:N)+SUMIF(แพ็ค!$C:$C,'รับ-จ่าย ประจำวัน'!$B375,แพ็ค!N:N)+SUMIF(ธุรการ!$C:$C,'รับ-จ่าย ประจำวัน'!$B375,ธุรการ!N:N)+SUMIF(เส้นแต่งหน้าขนมปัง!$C:$C,'รับ-จ่าย ประจำวัน'!$B375,เส้นแต่งหน้าขนมปัง!N:N)+SUMIF('วางแผนBC,CJ'!$C:$C,'รับ-จ่าย ประจำวัน'!$B375,'วางแผนBC,CJ'!N:N)+SUMIF(RD!$C:$C,'รับ-จ่าย ประจำวัน'!$B375,RD!N:N)+SUMIF('FG,ออนไล,คัดแยก'!$C:$C,'รับ-จ่าย ประจำวัน'!$B375,'FG,ออนไล,คัดแยก'!N:N)</f>
        <v>0</v>
      </c>
      <c r="AV375" s="16">
        <f>SUMIF(เตรียมส่วนผสม!$C:$C,'รับ-จ่าย ประจำวัน'!$B375,เตรียมส่วนผสม!O:O)+SUMIF(กวนไส้!$C:$C,'รับ-จ่าย ประจำวัน'!$B375,กวนไส้!O:O)+SUMIF(ผลิต1!$C:$C,'รับ-จ่าย ประจำวัน'!$B375,ผลิต1!O:O)+SUMIF(ผลิต2!$C:$C,'รับ-จ่าย ประจำวัน'!$B375,ผลิต2!O:O)+SUMIF(เส้นแต่งหน้าขนมเค้ก!$C:$C,'รับ-จ่าย ประจำวัน'!$B375,เส้นแต่งหน้าขนมเค้ก!O:O)+SUMIF(แพ็ค!$C:$C,'รับ-จ่าย ประจำวัน'!$B375,แพ็ค!O:O)+SUMIF(ธุรการ!$C:$C,'รับ-จ่าย ประจำวัน'!$B375,ธุรการ!O:O)+SUMIF(เส้นแต่งหน้าขนมปัง!$C:$C,'รับ-จ่าย ประจำวัน'!$B375,เส้นแต่งหน้าขนมปัง!O:O)+SUMIF('วางแผนBC,CJ'!$C:$C,'รับ-จ่าย ประจำวัน'!$B375,'วางแผนBC,CJ'!O:O)+SUMIF(RD!$C:$C,'รับ-จ่าย ประจำวัน'!$B375,RD!O:O)+SUMIF('FG,ออนไล,คัดแยก'!$C:$C,'รับ-จ่าย ประจำวัน'!$B375,'FG,ออนไล,คัดแยก'!O:O)</f>
        <v>0</v>
      </c>
      <c r="AW375" s="16">
        <f>SUMIF(เตรียมส่วนผสม!$C:$C,'รับ-จ่าย ประจำวัน'!$B375,เตรียมส่วนผสม!P:P)+SUMIF(กวนไส้!$C:$C,'รับ-จ่าย ประจำวัน'!$B375,กวนไส้!P:P)+SUMIF(ผลิต1!$C:$C,'รับ-จ่าย ประจำวัน'!$B375,ผลิต1!P:P)+SUMIF(ผลิต2!$C:$C,'รับ-จ่าย ประจำวัน'!$B375,ผลิต2!P:P)+SUMIF(เส้นแต่งหน้าขนมเค้ก!$C:$C,'รับ-จ่าย ประจำวัน'!$B375,เส้นแต่งหน้าขนมเค้ก!P:P)+SUMIF(แพ็ค!$C:$C,'รับ-จ่าย ประจำวัน'!$B375,แพ็ค!P:P)+SUMIF(ธุรการ!$C:$C,'รับ-จ่าย ประจำวัน'!$B375,ธุรการ!P:P)+SUMIF(เส้นแต่งหน้าขนมปัง!$C:$C,'รับ-จ่าย ประจำวัน'!$B375,เส้นแต่งหน้าขนมปัง!P:P)+SUMIF('วางแผนBC,CJ'!$C:$C,'รับ-จ่าย ประจำวัน'!$B375,'วางแผนBC,CJ'!P:P)+SUMIF(RD!$C:$C,'รับ-จ่าย ประจำวัน'!$B375,RD!P:P)+SUMIF('FG,ออนไล,คัดแยก'!$C:$C,'รับ-จ่าย ประจำวัน'!$B375,'FG,ออนไล,คัดแยก'!P:P)</f>
        <v>0</v>
      </c>
      <c r="AX375" s="16">
        <f>SUMIF(เตรียมส่วนผสม!$C:$C,'รับ-จ่าย ประจำวัน'!$B375,เตรียมส่วนผสม!Q:Q)+SUMIF(กวนไส้!$C:$C,'รับ-จ่าย ประจำวัน'!$B375,กวนไส้!Q:Q)+SUMIF(ผลิต1!$C:$C,'รับ-จ่าย ประจำวัน'!$B375,ผลิต1!Q:Q)+SUMIF(ผลิต2!$C:$C,'รับ-จ่าย ประจำวัน'!$B375,ผลิต2!Q:Q)+SUMIF(เส้นแต่งหน้าขนมเค้ก!$C:$C,'รับ-จ่าย ประจำวัน'!$B375,เส้นแต่งหน้าขนมเค้ก!Q:Q)+SUMIF(แพ็ค!$C:$C,'รับ-จ่าย ประจำวัน'!$B375,แพ็ค!Q:Q)+SUMIF(ธุรการ!$C:$C,'รับ-จ่าย ประจำวัน'!$B375,ธุรการ!Q:Q)+SUMIF(เส้นแต่งหน้าขนมปัง!$C:$C,'รับ-จ่าย ประจำวัน'!$B375,เส้นแต่งหน้าขนมปัง!Q:Q)+SUMIF('วางแผนBC,CJ'!$C:$C,'รับ-จ่าย ประจำวัน'!$B375,'วางแผนBC,CJ'!Q:Q)+SUMIF(RD!$C:$C,'รับ-จ่าย ประจำวัน'!$B375,RD!Q:Q)+SUMIF('FG,ออนไล,คัดแยก'!$C:$C,'รับ-จ่าย ประจำวัน'!$B375,'FG,ออนไล,คัดแยก'!Q:Q)</f>
        <v>0</v>
      </c>
      <c r="AY375" s="16">
        <f>SUMIF(เตรียมส่วนผสม!$C:$C,'รับ-จ่าย ประจำวัน'!$B375,เตรียมส่วนผสม!R:R)+SUMIF(กวนไส้!$C:$C,'รับ-จ่าย ประจำวัน'!$B375,กวนไส้!R:R)+SUMIF(ผลิต1!$C:$C,'รับ-จ่าย ประจำวัน'!$B375,ผลิต1!R:R)+SUMIF(ผลิต2!$C:$C,'รับ-จ่าย ประจำวัน'!$B375,ผลิต2!R:R)+SUMIF(เส้นแต่งหน้าขนมเค้ก!$C:$C,'รับ-จ่าย ประจำวัน'!$B375,เส้นแต่งหน้าขนมเค้ก!R:R)+SUMIF(แพ็ค!$C:$C,'รับ-จ่าย ประจำวัน'!$B375,แพ็ค!R:R)+SUMIF(ธุรการ!$C:$C,'รับ-จ่าย ประจำวัน'!$B375,ธุรการ!R:R)+SUMIF(เส้นแต่งหน้าขนมปัง!$C:$C,'รับ-จ่าย ประจำวัน'!$B375,เส้นแต่งหน้าขนมปัง!R:R)+SUMIF('วางแผนBC,CJ'!$C:$C,'รับ-จ่าย ประจำวัน'!$B375,'วางแผนBC,CJ'!R:R)+SUMIF(RD!$C:$C,'รับ-จ่าย ประจำวัน'!$B375,RD!R:R)+SUMIF('FG,ออนไล,คัดแยก'!$C:$C,'รับ-จ่าย ประจำวัน'!$B375,'FG,ออนไล,คัดแยก'!R:R)</f>
        <v>0</v>
      </c>
      <c r="AZ375" s="16">
        <f>SUMIF(เตรียมส่วนผสม!$C:$C,'รับ-จ่าย ประจำวัน'!$B375,เตรียมส่วนผสม!S:S)+SUMIF(กวนไส้!$C:$C,'รับ-จ่าย ประจำวัน'!$B375,กวนไส้!S:S)+SUMIF(ผลิต1!$C:$C,'รับ-จ่าย ประจำวัน'!$B375,ผลิต1!S:S)+SUMIF(ผลิต2!$C:$C,'รับ-จ่าย ประจำวัน'!$B375,ผลิต2!S:S)+SUMIF(เส้นแต่งหน้าขนมเค้ก!$C:$C,'รับ-จ่าย ประจำวัน'!$B375,เส้นแต่งหน้าขนมเค้ก!S:S)+SUMIF(แพ็ค!$C:$C,'รับ-จ่าย ประจำวัน'!$B375,แพ็ค!S:S)+SUMIF(ธุรการ!$C:$C,'รับ-จ่าย ประจำวัน'!$B375,ธุรการ!S:S)+SUMIF(เส้นแต่งหน้าขนมปัง!$C:$C,'รับ-จ่าย ประจำวัน'!$B375,เส้นแต่งหน้าขนมปัง!S:S)+SUMIF('วางแผนBC,CJ'!$C:$C,'รับ-จ่าย ประจำวัน'!$B375,'วางแผนBC,CJ'!S:S)+SUMIF(RD!$C:$C,'รับ-จ่าย ประจำวัน'!$B375,RD!S:S)+SUMIF('FG,ออนไล,คัดแยก'!$C:$C,'รับ-จ่าย ประจำวัน'!$B375,'FG,ออนไล,คัดแยก'!S:S)</f>
        <v>0</v>
      </c>
      <c r="BA375" s="16">
        <f>SUMIF(เตรียมส่วนผสม!$C:$C,'รับ-จ่าย ประจำวัน'!$B375,เตรียมส่วนผสม!T:T)+SUMIF(กวนไส้!$C:$C,'รับ-จ่าย ประจำวัน'!$B375,กวนไส้!T:T)+SUMIF(ผลิต1!$C:$C,'รับ-จ่าย ประจำวัน'!$B375,ผลิต1!T:T)+SUMIF(ผลิต2!$C:$C,'รับ-จ่าย ประจำวัน'!$B375,ผลิต2!T:T)+SUMIF(เส้นแต่งหน้าขนมเค้ก!$C:$C,'รับ-จ่าย ประจำวัน'!$B375,เส้นแต่งหน้าขนมเค้ก!T:T)+SUMIF(แพ็ค!$C:$C,'รับ-จ่าย ประจำวัน'!$B375,แพ็ค!T:T)+SUMIF(ธุรการ!$C:$C,'รับ-จ่าย ประจำวัน'!$B375,ธุรการ!T:T)+SUMIF(เส้นแต่งหน้าขนมปัง!$C:$C,'รับ-จ่าย ประจำวัน'!$B375,เส้นแต่งหน้าขนมปัง!T:T)+SUMIF('วางแผนBC,CJ'!$C:$C,'รับ-จ่าย ประจำวัน'!$B375,'วางแผนBC,CJ'!T:T)+SUMIF(RD!$C:$C,'รับ-จ่าย ประจำวัน'!$B375,RD!T:T)+SUMIF('FG,ออนไล,คัดแยก'!$C:$C,'รับ-จ่าย ประจำวัน'!$B375,'FG,ออนไล,คัดแยก'!T:T)</f>
        <v>0</v>
      </c>
      <c r="BB375" s="16">
        <f>SUMIF(เตรียมส่วนผสม!$C:$C,'รับ-จ่าย ประจำวัน'!$B375,เตรียมส่วนผสม!U:U)+SUMIF(กวนไส้!$C:$C,'รับ-จ่าย ประจำวัน'!$B375,กวนไส้!U:U)+SUMIF(ผลิต1!$C:$C,'รับ-จ่าย ประจำวัน'!$B375,ผลิต1!U:U)+SUMIF(ผลิต2!$C:$C,'รับ-จ่าย ประจำวัน'!$B375,ผลิต2!U:U)+SUMIF(เส้นแต่งหน้าขนมเค้ก!$C:$C,'รับ-จ่าย ประจำวัน'!$B375,เส้นแต่งหน้าขนมเค้ก!U:U)+SUMIF(แพ็ค!$C:$C,'รับ-จ่าย ประจำวัน'!$B375,แพ็ค!U:U)+SUMIF(ธุรการ!$C:$C,'รับ-จ่าย ประจำวัน'!$B375,ธุรการ!U:U)+SUMIF(เส้นแต่งหน้าขนมปัง!$C:$C,'รับ-จ่าย ประจำวัน'!$B375,เส้นแต่งหน้าขนมปัง!U:U)+SUMIF('วางแผนBC,CJ'!$C:$C,'รับ-จ่าย ประจำวัน'!$B375,'วางแผนBC,CJ'!U:U)+SUMIF(RD!$C:$C,'รับ-จ่าย ประจำวัน'!$B375,RD!U:U)+SUMIF('FG,ออนไล,คัดแยก'!$C:$C,'รับ-จ่าย ประจำวัน'!$B375,'FG,ออนไล,คัดแยก'!U:U)</f>
        <v>0</v>
      </c>
      <c r="BC375" s="16">
        <f>SUMIF(เตรียมส่วนผสม!$C:$C,'รับ-จ่าย ประจำวัน'!$B375,เตรียมส่วนผสม!V:V)+SUMIF(กวนไส้!$C:$C,'รับ-จ่าย ประจำวัน'!$B375,กวนไส้!V:V)+SUMIF(ผลิต1!$C:$C,'รับ-จ่าย ประจำวัน'!$B375,ผลิต1!V:V)+SUMIF(ผลิต2!$C:$C,'รับ-จ่าย ประจำวัน'!$B375,ผลิต2!V:V)+SUMIF(เส้นแต่งหน้าขนมเค้ก!$C:$C,'รับ-จ่าย ประจำวัน'!$B375,เส้นแต่งหน้าขนมเค้ก!V:V)+SUMIF(แพ็ค!$C:$C,'รับ-จ่าย ประจำวัน'!$B375,แพ็ค!V:V)+SUMIF(ธุรการ!$C:$C,'รับ-จ่าย ประจำวัน'!$B375,ธุรการ!V:V)+SUMIF(เส้นแต่งหน้าขนมปัง!$C:$C,'รับ-จ่าย ประจำวัน'!$B375,เส้นแต่งหน้าขนมปัง!V:V)+SUMIF('วางแผนBC,CJ'!$C:$C,'รับ-จ่าย ประจำวัน'!$B375,'วางแผนBC,CJ'!V:V)+SUMIF(RD!$C:$C,'รับ-จ่าย ประจำวัน'!$B375,RD!V:V)+SUMIF('FG,ออนไล,คัดแยก'!$C:$C,'รับ-จ่าย ประจำวัน'!$B375,'FG,ออนไล,คัดแยก'!V:V)</f>
        <v>0</v>
      </c>
      <c r="BD375" s="16">
        <f>SUMIF(เตรียมส่วนผสม!$C:$C,'รับ-จ่าย ประจำวัน'!$B375,เตรียมส่วนผสม!W:W)+SUMIF(กวนไส้!$C:$C,'รับ-จ่าย ประจำวัน'!$B375,กวนไส้!W:W)+SUMIF(ผลิต1!$C:$C,'รับ-จ่าย ประจำวัน'!$B375,ผลิต1!W:W)+SUMIF(ผลิต2!$C:$C,'รับ-จ่าย ประจำวัน'!$B375,ผลิต2!W:W)+SUMIF(เส้นแต่งหน้าขนมเค้ก!$C:$C,'รับ-จ่าย ประจำวัน'!$B375,เส้นแต่งหน้าขนมเค้ก!W:W)+SUMIF(แพ็ค!$C:$C,'รับ-จ่าย ประจำวัน'!$B375,แพ็ค!W:W)+SUMIF(ธุรการ!$C:$C,'รับ-จ่าย ประจำวัน'!$B375,ธุรการ!W:W)+SUMIF(เส้นแต่งหน้าขนมปัง!$C:$C,'รับ-จ่าย ประจำวัน'!$B375,เส้นแต่งหน้าขนมปัง!W:W)+SUMIF('วางแผนBC,CJ'!$C:$C,'รับ-จ่าย ประจำวัน'!$B375,'วางแผนBC,CJ'!W:W)+SUMIF(RD!$C:$C,'รับ-จ่าย ประจำวัน'!$B375,RD!W:W)+SUMIF('FG,ออนไล,คัดแยก'!$C:$C,'รับ-จ่าย ประจำวัน'!$B375,'FG,ออนไล,คัดแยก'!W:W)</f>
        <v>0</v>
      </c>
      <c r="BE375" s="16">
        <f>SUMIF(เตรียมส่วนผสม!$C:$C,'รับ-จ่าย ประจำวัน'!$B375,เตรียมส่วนผสม!X:X)+SUMIF(กวนไส้!$C:$C,'รับ-จ่าย ประจำวัน'!$B375,กวนไส้!X:X)+SUMIF(ผลิต1!$C:$C,'รับ-จ่าย ประจำวัน'!$B375,ผลิต1!X:X)+SUMIF(ผลิต2!$C:$C,'รับ-จ่าย ประจำวัน'!$B375,ผลิต2!X:X)+SUMIF(เส้นแต่งหน้าขนมเค้ก!$C:$C,'รับ-จ่าย ประจำวัน'!$B375,เส้นแต่งหน้าขนมเค้ก!X:X)+SUMIF(แพ็ค!$C:$C,'รับ-จ่าย ประจำวัน'!$B375,แพ็ค!X:X)+SUMIF(ธุรการ!$C:$C,'รับ-จ่าย ประจำวัน'!$B375,ธุรการ!X:X)+SUMIF(เส้นแต่งหน้าขนมปัง!$C:$C,'รับ-จ่าย ประจำวัน'!$B375,เส้นแต่งหน้าขนมปัง!X:X)+SUMIF('วางแผนBC,CJ'!$C:$C,'รับ-จ่าย ประจำวัน'!$B375,'วางแผนBC,CJ'!X:X)+SUMIF(RD!$C:$C,'รับ-จ่าย ประจำวัน'!$B375,RD!X:X)+SUMIF('FG,ออนไล,คัดแยก'!$C:$C,'รับ-จ่าย ประจำวัน'!$B375,'FG,ออนไล,คัดแยก'!X:X)</f>
        <v>0</v>
      </c>
      <c r="BF375" s="16">
        <f>SUMIF(เตรียมส่วนผสม!$C:$C,'รับ-จ่าย ประจำวัน'!$B375,เตรียมส่วนผสม!Y:Y)+SUMIF(กวนไส้!$C:$C,'รับ-จ่าย ประจำวัน'!$B375,กวนไส้!Y:Y)+SUMIF(ผลิต1!$C:$C,'รับ-จ่าย ประจำวัน'!$B375,ผลิต1!Y:Y)+SUMIF(ผลิต2!$C:$C,'รับ-จ่าย ประจำวัน'!$B375,ผลิต2!Y:Y)+SUMIF(เส้นแต่งหน้าขนมเค้ก!$C:$C,'รับ-จ่าย ประจำวัน'!$B375,เส้นแต่งหน้าขนมเค้ก!Y:Y)+SUMIF(แพ็ค!$C:$C,'รับ-จ่าย ประจำวัน'!$B375,แพ็ค!Y:Y)+SUMIF(ธุรการ!$C:$C,'รับ-จ่าย ประจำวัน'!$B375,ธุรการ!Y:Y)+SUMIF(เส้นแต่งหน้าขนมปัง!$C:$C,'รับ-จ่าย ประจำวัน'!$B375,เส้นแต่งหน้าขนมปัง!Y:Y)+SUMIF('วางแผนBC,CJ'!$C:$C,'รับ-จ่าย ประจำวัน'!$B375,'วางแผนBC,CJ'!Y:Y)+SUMIF(RD!$C:$C,'รับ-จ่าย ประจำวัน'!$B375,RD!Y:Y)+SUMIF('FG,ออนไล,คัดแยก'!$C:$C,'รับ-จ่าย ประจำวัน'!$B375,'FG,ออนไล,คัดแยก'!Y:Y)</f>
        <v>0</v>
      </c>
      <c r="BG375" s="16">
        <f>SUMIF(เตรียมส่วนผสม!$C:$C,'รับ-จ่าย ประจำวัน'!$B375,เตรียมส่วนผสม!Z:Z)+SUMIF(กวนไส้!$C:$C,'รับ-จ่าย ประจำวัน'!$B375,กวนไส้!Z:Z)+SUMIF(ผลิต1!$C:$C,'รับ-จ่าย ประจำวัน'!$B375,ผลิต1!Z:Z)+SUMIF(ผลิต2!$C:$C,'รับ-จ่าย ประจำวัน'!$B375,ผลิต2!Z:Z)+SUMIF(เส้นแต่งหน้าขนมเค้ก!$C:$C,'รับ-จ่าย ประจำวัน'!$B375,เส้นแต่งหน้าขนมเค้ก!Z:Z)+SUMIF(แพ็ค!$C:$C,'รับ-จ่าย ประจำวัน'!$B375,แพ็ค!Z:Z)+SUMIF(ธุรการ!$C:$C,'รับ-จ่าย ประจำวัน'!$B375,ธุรการ!Z:Z)+SUMIF(เส้นแต่งหน้าขนมปัง!$C:$C,'รับ-จ่าย ประจำวัน'!$B375,เส้นแต่งหน้าขนมปัง!Z:Z)+SUMIF('วางแผนBC,CJ'!$C:$C,'รับ-จ่าย ประจำวัน'!$B375,'วางแผนBC,CJ'!Z:Z)+SUMIF(RD!$C:$C,'รับ-จ่าย ประจำวัน'!$B375,RD!Z:Z)+SUMIF('FG,ออนไล,คัดแยก'!$C:$C,'รับ-จ่าย ประจำวัน'!$B375,'FG,ออนไล,คัดแยก'!Z:Z)</f>
        <v>0</v>
      </c>
      <c r="BH375" s="16">
        <f>SUMIF(เตรียมส่วนผสม!$C:$C,'รับ-จ่าย ประจำวัน'!$B375,เตรียมส่วนผสม!AA:AA)+SUMIF(กวนไส้!$C:$C,'รับ-จ่าย ประจำวัน'!$B375,กวนไส้!AA:AA)+SUMIF(ผลิต1!$C:$C,'รับ-จ่าย ประจำวัน'!$B375,ผลิต1!AA:AA)+SUMIF(ผลิต2!$C:$C,'รับ-จ่าย ประจำวัน'!$B375,ผลิต2!AA:AA)+SUMIF(เส้นแต่งหน้าขนมเค้ก!$C:$C,'รับ-จ่าย ประจำวัน'!$B375,เส้นแต่งหน้าขนมเค้ก!AA:AA)+SUMIF(แพ็ค!$C:$C,'รับ-จ่าย ประจำวัน'!$B375,แพ็ค!AA:AA)+SUMIF(ธุรการ!$C:$C,'รับ-จ่าย ประจำวัน'!$B375,ธุรการ!AA:AA)+SUMIF(เส้นแต่งหน้าขนมปัง!$C:$C,'รับ-จ่าย ประจำวัน'!$B375,เส้นแต่งหน้าขนมปัง!AA:AA)+SUMIF('วางแผนBC,CJ'!$C:$C,'รับ-จ่าย ประจำวัน'!$B375,'วางแผนBC,CJ'!AA:AA)+SUMIF(RD!$C:$C,'รับ-จ่าย ประจำวัน'!$B375,RD!AA:AA)+SUMIF('FG,ออนไล,คัดแยก'!$C:$C,'รับ-จ่าย ประจำวัน'!$B375,'FG,ออนไล,คัดแยก'!AA:AA)</f>
        <v>0</v>
      </c>
      <c r="BI375" s="16">
        <f>SUMIF(เตรียมส่วนผสม!$C:$C,'รับ-จ่าย ประจำวัน'!$B375,เตรียมส่วนผสม!AB:AB)+SUMIF(กวนไส้!$C:$C,'รับ-จ่าย ประจำวัน'!$B375,กวนไส้!AB:AB)+SUMIF(ผลิต1!$C:$C,'รับ-จ่าย ประจำวัน'!$B375,ผลิต1!AB:AB)+SUMIF(ผลิต2!$C:$C,'รับ-จ่าย ประจำวัน'!$B375,ผลิต2!AB:AB)+SUMIF(เส้นแต่งหน้าขนมเค้ก!$C:$C,'รับ-จ่าย ประจำวัน'!$B375,เส้นแต่งหน้าขนมเค้ก!AB:AB)+SUMIF(แพ็ค!$C:$C,'รับ-จ่าย ประจำวัน'!$B375,แพ็ค!AB:AB)+SUMIF(ธุรการ!$C:$C,'รับ-จ่าย ประจำวัน'!$B375,ธุรการ!AB:AB)+SUMIF(เส้นแต่งหน้าขนมปัง!$C:$C,'รับ-จ่าย ประจำวัน'!$B375,เส้นแต่งหน้าขนมปัง!AB:AB)+SUMIF('วางแผนBC,CJ'!$C:$C,'รับ-จ่าย ประจำวัน'!$B375,'วางแผนBC,CJ'!AB:AB)+SUMIF(RD!$C:$C,'รับ-จ่าย ประจำวัน'!$B375,RD!AB:AB)+SUMIF('FG,ออนไล,คัดแยก'!$C:$C,'รับ-จ่าย ประจำวัน'!$B375,'FG,ออนไล,คัดแยก'!AB:AB)</f>
        <v>0</v>
      </c>
      <c r="BJ375" s="16">
        <f>SUMIF(เตรียมส่วนผสม!$C:$C,'รับ-จ่าย ประจำวัน'!$B375,เตรียมส่วนผสม!AC:AC)+SUMIF(กวนไส้!$C:$C,'รับ-จ่าย ประจำวัน'!$B375,กวนไส้!AC:AC)+SUMIF(ผลิต1!$C:$C,'รับ-จ่าย ประจำวัน'!$B375,ผลิต1!AC:AC)+SUMIF(ผลิต2!$C:$C,'รับ-จ่าย ประจำวัน'!$B375,ผลิต2!AC:AC)+SUMIF(เส้นแต่งหน้าขนมเค้ก!$C:$C,'รับ-จ่าย ประจำวัน'!$B375,เส้นแต่งหน้าขนมเค้ก!AC:AC)+SUMIF(แพ็ค!$C:$C,'รับ-จ่าย ประจำวัน'!$B375,แพ็ค!AC:AC)+SUMIF(ธุรการ!$C:$C,'รับ-จ่าย ประจำวัน'!$B375,ธุรการ!AC:AC)+SUMIF(เส้นแต่งหน้าขนมปัง!$C:$C,'รับ-จ่าย ประจำวัน'!$B375,เส้นแต่งหน้าขนมปัง!AC:AC)+SUMIF('วางแผนBC,CJ'!$C:$C,'รับ-จ่าย ประจำวัน'!$B375,'วางแผนBC,CJ'!AC:AC)+SUMIF(RD!$C:$C,'รับ-จ่าย ประจำวัน'!$B375,RD!AC:AC)+SUMIF('FG,ออนไล,คัดแยก'!$C:$C,'รับ-จ่าย ประจำวัน'!$B375,'FG,ออนไล,คัดแยก'!AC:AC)</f>
        <v>0</v>
      </c>
      <c r="BK375" s="16">
        <f>SUMIF(เตรียมส่วนผสม!$C:$C,'รับ-จ่าย ประจำวัน'!$B375,เตรียมส่วนผสม!AD:AD)+SUMIF(กวนไส้!$C:$C,'รับ-จ่าย ประจำวัน'!$B375,กวนไส้!AD:AD)+SUMIF(ผลิต1!$C:$C,'รับ-จ่าย ประจำวัน'!$B375,ผลิต1!AD:AD)+SUMIF(ผลิต2!$C:$C,'รับ-จ่าย ประจำวัน'!$B375,ผลิต2!AD:AD)+SUMIF(เส้นแต่งหน้าขนมเค้ก!$C:$C,'รับ-จ่าย ประจำวัน'!$B375,เส้นแต่งหน้าขนมเค้ก!AD:AD)+SUMIF(แพ็ค!$C:$C,'รับ-จ่าย ประจำวัน'!$B375,แพ็ค!AD:AD)+SUMIF(ธุรการ!$C:$C,'รับ-จ่าย ประจำวัน'!$B375,ธุรการ!AD:AD)+SUMIF(เส้นแต่งหน้าขนมปัง!$C:$C,'รับ-จ่าย ประจำวัน'!$B375,เส้นแต่งหน้าขนมปัง!AD:AD)+SUMIF('วางแผนBC,CJ'!$C:$C,'รับ-จ่าย ประจำวัน'!$B375,'วางแผนBC,CJ'!AD:AD)+SUMIF(RD!$C:$C,'รับ-จ่าย ประจำวัน'!$B375,RD!AD:AD)+SUMIF('FG,ออนไล,คัดแยก'!$C:$C,'รับ-จ่าย ประจำวัน'!$B375,'FG,ออนไล,คัดแยก'!AD:AD)</f>
        <v>0</v>
      </c>
      <c r="BL375" s="16">
        <f>SUMIF(เตรียมส่วนผสม!$C:$C,'รับ-จ่าย ประจำวัน'!$B375,เตรียมส่วนผสม!AE:AE)+SUMIF(กวนไส้!$C:$C,'รับ-จ่าย ประจำวัน'!$B375,กวนไส้!AE:AE)+SUMIF(ผลิต1!$C:$C,'รับ-จ่าย ประจำวัน'!$B375,ผลิต1!AE:AE)+SUMIF(ผลิต2!$C:$C,'รับ-จ่าย ประจำวัน'!$B375,ผลิต2!AE:AE)+SUMIF(เส้นแต่งหน้าขนมเค้ก!$C:$C,'รับ-จ่าย ประจำวัน'!$B375,เส้นแต่งหน้าขนมเค้ก!AE:AE)+SUMIF(แพ็ค!$C:$C,'รับ-จ่าย ประจำวัน'!$B375,แพ็ค!AE:AE)+SUMIF(ธุรการ!$C:$C,'รับ-จ่าย ประจำวัน'!$B375,ธุรการ!AE:AE)+SUMIF(เส้นแต่งหน้าขนมปัง!$C:$C,'รับ-จ่าย ประจำวัน'!$B375,เส้นแต่งหน้าขนมปัง!AE:AE)+SUMIF('วางแผนBC,CJ'!$C:$C,'รับ-จ่าย ประจำวัน'!$B375,'วางแผนBC,CJ'!AE:AE)+SUMIF(RD!$C:$C,'รับ-จ่าย ประจำวัน'!$B375,RD!AE:AE)+SUMIF('FG,ออนไล,คัดแยก'!$C:$C,'รับ-จ่าย ประจำวัน'!$B375,'FG,ออนไล,คัดแยก'!AE:AE)</f>
        <v>0</v>
      </c>
      <c r="BM375" s="16">
        <f>SUMIF(เตรียมส่วนผสม!$C:$C,'รับ-จ่าย ประจำวัน'!$B375,เตรียมส่วนผสม!AF:AF)+SUMIF(กวนไส้!$C:$C,'รับ-จ่าย ประจำวัน'!$B375,กวนไส้!AF:AF)+SUMIF(ผลิต1!$C:$C,'รับ-จ่าย ประจำวัน'!$B375,ผลิต1!AF:AF)+SUMIF(ผลิต2!$C:$C,'รับ-จ่าย ประจำวัน'!$B375,ผลิต2!AF:AF)+SUMIF(เส้นแต่งหน้าขนมเค้ก!$C:$C,'รับ-จ่าย ประจำวัน'!$B375,เส้นแต่งหน้าขนมเค้ก!AF:AF)+SUMIF(แพ็ค!$C:$C,'รับ-จ่าย ประจำวัน'!$B375,แพ็ค!AF:AF)+SUMIF(ธุรการ!$C:$C,'รับ-จ่าย ประจำวัน'!$B375,ธุรการ!AF:AF)+SUMIF(เส้นแต่งหน้าขนมปัง!$C:$C,'รับ-จ่าย ประจำวัน'!$B375,เส้นแต่งหน้าขนมปัง!AF:AF)+SUMIF('วางแผนBC,CJ'!$C:$C,'รับ-จ่าย ประจำวัน'!$B375,'วางแผนBC,CJ'!AF:AF)+SUMIF(RD!$C:$C,'รับ-จ่าย ประจำวัน'!$B375,RD!AF:AF)+SUMIF('FG,ออนไล,คัดแยก'!$C:$C,'รับ-จ่าย ประจำวัน'!$B375,'FG,ออนไล,คัดแยก'!AF:AF)</f>
        <v>0</v>
      </c>
      <c r="BN375" s="16">
        <f>SUMIF(เตรียมส่วนผสม!$C:$C,'รับ-จ่าย ประจำวัน'!$B375,เตรียมส่วนผสม!AG:AG)+SUMIF(กวนไส้!$C:$C,'รับ-จ่าย ประจำวัน'!$B375,กวนไส้!AG:AG)+SUMIF(ผลิต1!$C:$C,'รับ-จ่าย ประจำวัน'!$B375,ผลิต1!AG:AG)+SUMIF(ผลิต2!$C:$C,'รับ-จ่าย ประจำวัน'!$B375,ผลิต2!AG:AG)+SUMIF(เส้นแต่งหน้าขนมเค้ก!$C:$C,'รับ-จ่าย ประจำวัน'!$B375,เส้นแต่งหน้าขนมเค้ก!AG:AG)+SUMIF(แพ็ค!$C:$C,'รับ-จ่าย ประจำวัน'!$B375,แพ็ค!AG:AG)+SUMIF(ธุรการ!$C:$C,'รับ-จ่าย ประจำวัน'!$B375,ธุรการ!AG:AG)+SUMIF(เส้นแต่งหน้าขนมปัง!$C:$C,'รับ-จ่าย ประจำวัน'!$B375,เส้นแต่งหน้าขนมปัง!AG:AG)+SUMIF('วางแผนBC,CJ'!$C:$C,'รับ-จ่าย ประจำวัน'!$B375,'วางแผนBC,CJ'!AG:AG)+SUMIF(RD!$C:$C,'รับ-จ่าย ประจำวัน'!$B375,RD!AG:AG)+SUMIF('FG,ออนไล,คัดแยก'!$C:$C,'รับ-จ่าย ประจำวัน'!$B375,'FG,ออนไล,คัดแยก'!AG:AG)</f>
        <v>0</v>
      </c>
      <c r="BO375" s="16">
        <f>SUMIF(เตรียมส่วนผสม!$C:$C,'รับ-จ่าย ประจำวัน'!$B375,เตรียมส่วนผสม!AH:AH)+SUMIF(กวนไส้!$C:$C,'รับ-จ่าย ประจำวัน'!$B375,กวนไส้!AH:AH)+SUMIF(ผลิต1!$C:$C,'รับ-จ่าย ประจำวัน'!$B375,ผลิต1!AH:AH)+SUMIF(ผลิต2!$C:$C,'รับ-จ่าย ประจำวัน'!$B375,ผลิต2!AH:AH)+SUMIF(เส้นแต่งหน้าขนมเค้ก!$C:$C,'รับ-จ่าย ประจำวัน'!$B375,เส้นแต่งหน้าขนมเค้ก!AH:AH)+SUMIF(แพ็ค!$C:$C,'รับ-จ่าย ประจำวัน'!$B375,แพ็ค!AH:AH)+SUMIF(ธุรการ!$C:$C,'รับ-จ่าย ประจำวัน'!$B375,ธุรการ!AH:AH)+SUMIF(เส้นแต่งหน้าขนมปัง!$C:$C,'รับ-จ่าย ประจำวัน'!$B375,เส้นแต่งหน้าขนมปัง!AH:AH)+SUMIF('วางแผนBC,CJ'!$C:$C,'รับ-จ่าย ประจำวัน'!$B375,'วางแผนBC,CJ'!AH:AH)+SUMIF(RD!$C:$C,'รับ-จ่าย ประจำวัน'!$B375,RD!AH:AH)+SUMIF('FG,ออนไล,คัดแยก'!$C:$C,'รับ-จ่าย ประจำวัน'!$B375,'FG,ออนไล,คัดแยก'!AH:AH)</f>
        <v>0</v>
      </c>
      <c r="BP375" s="16">
        <f>SUMIF(เตรียมส่วนผสม!$C:$C,'รับ-จ่าย ประจำวัน'!$B375,เตรียมส่วนผสม!AI:AI)+SUMIF(กวนไส้!$C:$C,'รับ-จ่าย ประจำวัน'!$B375,กวนไส้!AI:AI)+SUMIF(ผลิต1!$C:$C,'รับ-จ่าย ประจำวัน'!$B375,ผลิต1!AI:AI)+SUMIF(ผลิต2!$C:$C,'รับ-จ่าย ประจำวัน'!$B375,ผลิต2!AI:AI)+SUMIF(เส้นแต่งหน้าขนมเค้ก!$C:$C,'รับ-จ่าย ประจำวัน'!$B375,เส้นแต่งหน้าขนมเค้ก!AI:AI)+SUMIF(แพ็ค!$C:$C,'รับ-จ่าย ประจำวัน'!$B375,แพ็ค!AI:AI)+SUMIF(ธุรการ!$C:$C,'รับ-จ่าย ประจำวัน'!$B375,ธุรการ!AI:AI)+SUMIF(เส้นแต่งหน้าขนมปัง!$C:$C,'รับ-จ่าย ประจำวัน'!$B375,เส้นแต่งหน้าขนมปัง!AI:AI)+SUMIF('วางแผนBC,CJ'!$C:$C,'รับ-จ่าย ประจำวัน'!$B375,'วางแผนBC,CJ'!AI:AI)+SUMIF(RD!$C:$C,'รับ-จ่าย ประจำวัน'!$B375,RD!AI:AI)+SUMIF('FG,ออนไล,คัดแยก'!$C:$C,'รับ-จ่าย ประจำวัน'!$B375,'FG,ออนไล,คัดแยก'!AI:AI)</f>
        <v>0</v>
      </c>
      <c r="BQ375" s="16">
        <f>SUMIF(เตรียมส่วนผสม!$C:$C,'รับ-จ่าย ประจำวัน'!$B375,เตรียมส่วนผสม!AJ:AJ)+SUMIF(กวนไส้!$C:$C,'รับ-จ่าย ประจำวัน'!$B375,กวนไส้!AJ:AJ)+SUMIF(ผลิต1!$C:$C,'รับ-จ่าย ประจำวัน'!$B375,ผลิต1!AJ:AJ)+SUMIF(ผลิต2!$C:$C,'รับ-จ่าย ประจำวัน'!$B375,ผลิต2!AJ:AJ)+SUMIF(เส้นแต่งหน้าขนมเค้ก!$C:$C,'รับ-จ่าย ประจำวัน'!$B375,เส้นแต่งหน้าขนมเค้ก!AJ:AJ)+SUMIF(แพ็ค!$C:$C,'รับ-จ่าย ประจำวัน'!$B375,แพ็ค!AJ:AJ)+SUMIF(ธุรการ!$C:$C,'รับ-จ่าย ประจำวัน'!$B375,ธุรการ!AJ:AJ)+SUMIF(เส้นแต่งหน้าขนมปัง!$C:$C,'รับ-จ่าย ประจำวัน'!$B375,เส้นแต่งหน้าขนมปัง!AJ:AJ)+SUMIF('วางแผนBC,CJ'!$C:$C,'รับ-จ่าย ประจำวัน'!$B375,'วางแผนBC,CJ'!AJ:AJ)+SUMIF(RD!$C:$C,'รับ-จ่าย ประจำวัน'!$B375,RD!AJ:AJ)+SUMIF('FG,ออนไล,คัดแยก'!$C:$C,'รับ-จ่าย ประจำวัน'!$B375,'FG,ออนไล,คัดแยก'!AJ:AJ)</f>
        <v>0</v>
      </c>
      <c r="BR375" s="16">
        <f>SUMIF(เตรียมส่วนผสม!$C:$C,'รับ-จ่าย ประจำวัน'!$B375,เตรียมส่วนผสม!AK:AK)+SUMIF(กวนไส้!$C:$C,'รับ-จ่าย ประจำวัน'!$B375,กวนไส้!AK:AK)+SUMIF(ผลิต1!$C:$C,'รับ-จ่าย ประจำวัน'!$B375,ผลิต1!AK:AK)+SUMIF(ผลิต2!$C:$C,'รับ-จ่าย ประจำวัน'!$B375,ผลิต2!AK:AK)+SUMIF(เส้นแต่งหน้าขนมเค้ก!$C:$C,'รับ-จ่าย ประจำวัน'!$B375,เส้นแต่งหน้าขนมเค้ก!AK:AK)+SUMIF(แพ็ค!$C:$C,'รับ-จ่าย ประจำวัน'!$B375,แพ็ค!AK:AK)+SUMIF(ธุรการ!$C:$C,'รับ-จ่าย ประจำวัน'!$B375,ธุรการ!AK:AK)+SUMIF(เส้นแต่งหน้าขนมปัง!$C:$C,'รับ-จ่าย ประจำวัน'!$B375,เส้นแต่งหน้าขนมปัง!AK:AK)+SUMIF('วางแผนBC,CJ'!$C:$C,'รับ-จ่าย ประจำวัน'!$B375,'วางแผนBC,CJ'!AK:AK)+SUMIF(RD!$C:$C,'รับ-จ่าย ประจำวัน'!$B375,RD!AK:AK)+SUMIF('FG,ออนไล,คัดแยก'!$C:$C,'รับ-จ่าย ประจำวัน'!$B375,'FG,ออนไล,คัดแยก'!AK:AK)</f>
        <v>0</v>
      </c>
      <c r="BS375" s="16">
        <f>SUMIF(เตรียมส่วนผสม!$C:$C,'รับ-จ่าย ประจำวัน'!$B375,เตรียมส่วนผสม!AL:AL)+SUMIF(กวนไส้!$C:$C,'รับ-จ่าย ประจำวัน'!$B375,กวนไส้!AL:AL)+SUMIF(ผลิต1!$C:$C,'รับ-จ่าย ประจำวัน'!$B375,ผลิต1!AL:AL)+SUMIF(ผลิต2!$C:$C,'รับ-จ่าย ประจำวัน'!$B375,ผลิต2!AL:AL)+SUMIF(เส้นแต่งหน้าขนมเค้ก!$C:$C,'รับ-จ่าย ประจำวัน'!$B375,เส้นแต่งหน้าขนมเค้ก!AL:AL)+SUMIF(แพ็ค!$C:$C,'รับ-จ่าย ประจำวัน'!$B375,แพ็ค!AL:AL)+SUMIF(ธุรการ!$C:$C,'รับ-จ่าย ประจำวัน'!$B375,ธุรการ!AL:AL)+SUMIF(เส้นแต่งหน้าขนมปัง!$C:$C,'รับ-จ่าย ประจำวัน'!$B375,เส้นแต่งหน้าขนมปัง!AL:AL)+SUMIF('วางแผนBC,CJ'!$C:$C,'รับ-จ่าย ประจำวัน'!$B375,'วางแผนBC,CJ'!AL:AL)+SUMIF(RD!$C:$C,'รับ-จ่าย ประจำวัน'!$B375,RD!AL:AL)+SUMIF('FG,ออนไล,คัดแยก'!$C:$C,'รับ-จ่าย ประจำวัน'!$B375,'FG,ออนไล,คัดแยก'!AL:AL)</f>
        <v>0</v>
      </c>
      <c r="BT375" s="18">
        <f t="shared" si="70"/>
        <v>0</v>
      </c>
      <c r="BU375" s="116">
        <f>50400+59200</f>
        <v>109600</v>
      </c>
      <c r="BV375" s="146">
        <f t="shared" si="71"/>
        <v>15400</v>
      </c>
      <c r="BW375" s="183">
        <v>30</v>
      </c>
      <c r="BX375" s="172">
        <f t="shared" si="76"/>
        <v>0</v>
      </c>
      <c r="BY375" s="188" t="e">
        <f t="shared" si="74"/>
        <v>#DIV/0!</v>
      </c>
      <c r="BZ375" s="180" t="e">
        <f t="shared" ca="1" si="73"/>
        <v>#DIV/0!</v>
      </c>
      <c r="CA375" s="97"/>
      <c r="CB375" s="97"/>
      <c r="CC375" s="97"/>
      <c r="CD375" s="97"/>
      <c r="CE375" s="97"/>
      <c r="CF375" s="97"/>
      <c r="CG375" s="97"/>
      <c r="CH375" s="97"/>
      <c r="CI375" s="97"/>
      <c r="CJ375" s="94"/>
      <c r="CK375" s="9">
        <f t="shared" si="75"/>
        <v>-94200</v>
      </c>
    </row>
    <row r="376" spans="1:89" hidden="1" x14ac:dyDescent="0.5">
      <c r="A376" s="149"/>
      <c r="B376" s="24">
        <v>1022501002</v>
      </c>
      <c r="C376" s="10" t="s">
        <v>1512</v>
      </c>
      <c r="D376" s="177" t="s">
        <v>61</v>
      </c>
      <c r="E376" s="28">
        <v>0</v>
      </c>
      <c r="F376" s="159" t="s">
        <v>1605</v>
      </c>
      <c r="G376" s="11" t="s">
        <v>62</v>
      </c>
      <c r="H376" s="12">
        <v>15400</v>
      </c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3"/>
      <c r="AF376" s="13"/>
      <c r="AG376" s="13"/>
      <c r="AH376" s="13"/>
      <c r="AI376" s="14"/>
      <c r="AJ376" s="14"/>
      <c r="AK376" s="14"/>
      <c r="AL376" s="14"/>
      <c r="AM376" s="14"/>
      <c r="AN376" s="15">
        <f t="shared" si="69"/>
        <v>0</v>
      </c>
      <c r="AO376" s="16">
        <f>SUMIF(เตรียมส่วนผสม!$C:$C,'รับ-จ่าย ประจำวัน'!$B376,เตรียมส่วนผสม!H:H)+SUMIF(กวนไส้!$C:$C,'รับ-จ่าย ประจำวัน'!$B376,กวนไส้!H:H)+SUMIF(ผลิต1!$C:$C,'รับ-จ่าย ประจำวัน'!$B376,ผลิต1!H:H)+SUMIF(ผลิต2!$C:$C,'รับ-จ่าย ประจำวัน'!$B376,ผลิต2!H:H)+SUMIF(เส้นแต่งหน้าขนมเค้ก!$C:$C,'รับ-จ่าย ประจำวัน'!$B376,เส้นแต่งหน้าขนมเค้ก!H:H)+SUMIF(แพ็ค!$C:$C,'รับ-จ่าย ประจำวัน'!$B376,แพ็ค!H:H)+SUMIF(ธุรการ!$C:$C,'รับ-จ่าย ประจำวัน'!$B376,ธุรการ!H:H)+SUMIF(เส้นแต่งหน้าขนมปัง!$C:$C,'รับ-จ่าย ประจำวัน'!$B376,เส้นแต่งหน้าขนมปัง!H:H)+SUMIF('วางแผนBC,CJ'!$C:$C,'รับ-จ่าย ประจำวัน'!$B376,'วางแผนBC,CJ'!H:H)+SUMIF(RD!$C:$C,'รับ-จ่าย ประจำวัน'!$B376,RD!H:H)+SUMIF('FG,ออนไล,คัดแยก'!$C:$C,'รับ-จ่าย ประจำวัน'!$B376,'FG,ออนไล,คัดแยก'!H:H)</f>
        <v>0</v>
      </c>
      <c r="AP376" s="16">
        <f>SUMIF(เตรียมส่วนผสม!$C:$C,'รับ-จ่าย ประจำวัน'!$B376,เตรียมส่วนผสม!I:I)+SUMIF(กวนไส้!$C:$C,'รับ-จ่าย ประจำวัน'!$B376,กวนไส้!I:I)+SUMIF(ผลิต1!$C:$C,'รับ-จ่าย ประจำวัน'!$B376,ผลิต1!I:I)+SUMIF(ผลิต2!$C:$C,'รับ-จ่าย ประจำวัน'!$B376,ผลิต2!I:I)+SUMIF(เส้นแต่งหน้าขนมเค้ก!$C:$C,'รับ-จ่าย ประจำวัน'!$B376,เส้นแต่งหน้าขนมเค้ก!I:I)+SUMIF(แพ็ค!$C:$C,'รับ-จ่าย ประจำวัน'!$B376,แพ็ค!I:I)+SUMIF(ธุรการ!$C:$C,'รับ-จ่าย ประจำวัน'!$B376,ธุรการ!I:I)+SUMIF(เส้นแต่งหน้าขนมปัง!$C:$C,'รับ-จ่าย ประจำวัน'!$B376,เส้นแต่งหน้าขนมปัง!I:I)+SUMIF('วางแผนBC,CJ'!$C:$C,'รับ-จ่าย ประจำวัน'!$B376,'วางแผนBC,CJ'!I:I)+SUMIF(RD!$C:$C,'รับ-จ่าย ประจำวัน'!$B376,RD!I:I)+SUMIF('FG,ออนไล,คัดแยก'!$C:$C,'รับ-จ่าย ประจำวัน'!$B376,'FG,ออนไล,คัดแยก'!I:I)</f>
        <v>0</v>
      </c>
      <c r="AQ376" s="16">
        <f>SUMIF(เตรียมส่วนผสม!$C:$C,'รับ-จ่าย ประจำวัน'!$B376,เตรียมส่วนผสม!J:J)+SUMIF(กวนไส้!$C:$C,'รับ-จ่าย ประจำวัน'!$B376,กวนไส้!J:J)+SUMIF(ผลิต1!$C:$C,'รับ-จ่าย ประจำวัน'!$B376,ผลิต1!J:J)+SUMIF(ผลิต2!$C:$C,'รับ-จ่าย ประจำวัน'!$B376,ผลิต2!J:J)+SUMIF(เส้นแต่งหน้าขนมเค้ก!$C:$C,'รับ-จ่าย ประจำวัน'!$B376,เส้นแต่งหน้าขนมเค้ก!J:J)+SUMIF(แพ็ค!$C:$C,'รับ-จ่าย ประจำวัน'!$B376,แพ็ค!J:J)+SUMIF(ธุรการ!$C:$C,'รับ-จ่าย ประจำวัน'!$B376,ธุรการ!J:J)+SUMIF(เส้นแต่งหน้าขนมปัง!$C:$C,'รับ-จ่าย ประจำวัน'!$B376,เส้นแต่งหน้าขนมปัง!J:J)+SUMIF('วางแผนBC,CJ'!$C:$C,'รับ-จ่าย ประจำวัน'!$B376,'วางแผนBC,CJ'!J:J)+SUMIF(RD!$C:$C,'รับ-จ่าย ประจำวัน'!$B376,RD!J:J)+SUMIF('FG,ออนไล,คัดแยก'!$C:$C,'รับ-จ่าย ประจำวัน'!$B376,'FG,ออนไล,คัดแยก'!J:J)</f>
        <v>0</v>
      </c>
      <c r="AR376" s="16">
        <f>SUMIF(เตรียมส่วนผสม!$C:$C,'รับ-จ่าย ประจำวัน'!$B376,เตรียมส่วนผสม!K:K)+SUMIF(กวนไส้!$C:$C,'รับ-จ่าย ประจำวัน'!$B376,กวนไส้!K:K)+SUMIF(ผลิต1!$C:$C,'รับ-จ่าย ประจำวัน'!$B376,ผลิต1!K:K)+SUMIF(ผลิต2!$C:$C,'รับ-จ่าย ประจำวัน'!$B376,ผลิต2!K:K)+SUMIF(เส้นแต่งหน้าขนมเค้ก!$C:$C,'รับ-จ่าย ประจำวัน'!$B376,เส้นแต่งหน้าขนมเค้ก!K:K)+SUMIF(แพ็ค!$C:$C,'รับ-จ่าย ประจำวัน'!$B376,แพ็ค!K:K)+SUMIF(ธุรการ!$C:$C,'รับ-จ่าย ประจำวัน'!$B376,ธุรการ!K:K)+SUMIF(เส้นแต่งหน้าขนมปัง!$C:$C,'รับ-จ่าย ประจำวัน'!$B376,เส้นแต่งหน้าขนมปัง!K:K)+SUMIF('วางแผนBC,CJ'!$C:$C,'รับ-จ่าย ประจำวัน'!$B376,'วางแผนBC,CJ'!K:K)+SUMIF(RD!$C:$C,'รับ-จ่าย ประจำวัน'!$B376,RD!K:K)+SUMIF('FG,ออนไล,คัดแยก'!$C:$C,'รับ-จ่าย ประจำวัน'!$B376,'FG,ออนไล,คัดแยก'!K:K)</f>
        <v>0</v>
      </c>
      <c r="AS376" s="16">
        <f>SUMIF(เตรียมส่วนผสม!$C:$C,'รับ-จ่าย ประจำวัน'!$B376,เตรียมส่วนผสม!L:L)+SUMIF(กวนไส้!$C:$C,'รับ-จ่าย ประจำวัน'!$B376,กวนไส้!L:L)+SUMIF(ผลิต1!$C:$C,'รับ-จ่าย ประจำวัน'!$B376,ผลิต1!L:L)+SUMIF(ผลิต2!$C:$C,'รับ-จ่าย ประจำวัน'!$B376,ผลิต2!L:L)+SUMIF(เส้นแต่งหน้าขนมเค้ก!$C:$C,'รับ-จ่าย ประจำวัน'!$B376,เส้นแต่งหน้าขนมเค้ก!L:L)+SUMIF(แพ็ค!$C:$C,'รับ-จ่าย ประจำวัน'!$B376,แพ็ค!L:L)+SUMIF(ธุรการ!$C:$C,'รับ-จ่าย ประจำวัน'!$B376,ธุรการ!L:L)+SUMIF(เส้นแต่งหน้าขนมปัง!$C:$C,'รับ-จ่าย ประจำวัน'!$B376,เส้นแต่งหน้าขนมปัง!L:L)+SUMIF('วางแผนBC,CJ'!$C:$C,'รับ-จ่าย ประจำวัน'!$B376,'วางแผนBC,CJ'!L:L)+SUMIF(RD!$C:$C,'รับ-จ่าย ประจำวัน'!$B376,RD!L:L)+SUMIF('FG,ออนไล,คัดแยก'!$C:$C,'รับ-จ่าย ประจำวัน'!$B376,'FG,ออนไล,คัดแยก'!L:L)</f>
        <v>0</v>
      </c>
      <c r="AT376" s="16">
        <f>SUMIF(เตรียมส่วนผสม!$C:$C,'รับ-จ่าย ประจำวัน'!$B376,เตรียมส่วนผสม!M:M)+SUMIF(กวนไส้!$C:$C,'รับ-จ่าย ประจำวัน'!$B376,กวนไส้!M:M)+SUMIF(ผลิต1!$C:$C,'รับ-จ่าย ประจำวัน'!$B376,ผลิต1!M:M)+SUMIF(ผลิต2!$C:$C,'รับ-จ่าย ประจำวัน'!$B376,ผลิต2!M:M)+SUMIF(เส้นแต่งหน้าขนมเค้ก!$C:$C,'รับ-จ่าย ประจำวัน'!$B376,เส้นแต่งหน้าขนมเค้ก!M:M)+SUMIF(แพ็ค!$C:$C,'รับ-จ่าย ประจำวัน'!$B376,แพ็ค!M:M)+SUMIF(ธุรการ!$C:$C,'รับ-จ่าย ประจำวัน'!$B376,ธุรการ!M:M)+SUMIF(เส้นแต่งหน้าขนมปัง!$C:$C,'รับ-จ่าย ประจำวัน'!$B376,เส้นแต่งหน้าขนมปัง!M:M)+SUMIF('วางแผนBC,CJ'!$C:$C,'รับ-จ่าย ประจำวัน'!$B376,'วางแผนBC,CJ'!M:M)+SUMIF(RD!$C:$C,'รับ-จ่าย ประจำวัน'!$B376,RD!M:M)+SUMIF('FG,ออนไล,คัดแยก'!$C:$C,'รับ-จ่าย ประจำวัน'!$B376,'FG,ออนไล,คัดแยก'!M:M)</f>
        <v>0</v>
      </c>
      <c r="AU376" s="16">
        <f>SUMIF(เตรียมส่วนผสม!$C:$C,'รับ-จ่าย ประจำวัน'!$B376,เตรียมส่วนผสม!N:N)+SUMIF(กวนไส้!$C:$C,'รับ-จ่าย ประจำวัน'!$B376,กวนไส้!N:N)+SUMIF(ผลิต1!$C:$C,'รับ-จ่าย ประจำวัน'!$B376,ผลิต1!N:N)+SUMIF(ผลิต2!$C:$C,'รับ-จ่าย ประจำวัน'!$B376,ผลิต2!N:N)+SUMIF(เส้นแต่งหน้าขนมเค้ก!$C:$C,'รับ-จ่าย ประจำวัน'!$B376,เส้นแต่งหน้าขนมเค้ก!N:N)+SUMIF(แพ็ค!$C:$C,'รับ-จ่าย ประจำวัน'!$B376,แพ็ค!N:N)+SUMIF(ธุรการ!$C:$C,'รับ-จ่าย ประจำวัน'!$B376,ธุรการ!N:N)+SUMIF(เส้นแต่งหน้าขนมปัง!$C:$C,'รับ-จ่าย ประจำวัน'!$B376,เส้นแต่งหน้าขนมปัง!N:N)+SUMIF('วางแผนBC,CJ'!$C:$C,'รับ-จ่าย ประจำวัน'!$B376,'วางแผนBC,CJ'!N:N)+SUMIF(RD!$C:$C,'รับ-จ่าย ประจำวัน'!$B376,RD!N:N)+SUMIF('FG,ออนไล,คัดแยก'!$C:$C,'รับ-จ่าย ประจำวัน'!$B376,'FG,ออนไล,คัดแยก'!N:N)</f>
        <v>0</v>
      </c>
      <c r="AV376" s="16">
        <f>SUMIF(เตรียมส่วนผสม!$C:$C,'รับ-จ่าย ประจำวัน'!$B376,เตรียมส่วนผสม!O:O)+SUMIF(กวนไส้!$C:$C,'รับ-จ่าย ประจำวัน'!$B376,กวนไส้!O:O)+SUMIF(ผลิต1!$C:$C,'รับ-จ่าย ประจำวัน'!$B376,ผลิต1!O:O)+SUMIF(ผลิต2!$C:$C,'รับ-จ่าย ประจำวัน'!$B376,ผลิต2!O:O)+SUMIF(เส้นแต่งหน้าขนมเค้ก!$C:$C,'รับ-จ่าย ประจำวัน'!$B376,เส้นแต่งหน้าขนมเค้ก!O:O)+SUMIF(แพ็ค!$C:$C,'รับ-จ่าย ประจำวัน'!$B376,แพ็ค!O:O)+SUMIF(ธุรการ!$C:$C,'รับ-จ่าย ประจำวัน'!$B376,ธุรการ!O:O)+SUMIF(เส้นแต่งหน้าขนมปัง!$C:$C,'รับ-จ่าย ประจำวัน'!$B376,เส้นแต่งหน้าขนมปัง!O:O)+SUMIF('วางแผนBC,CJ'!$C:$C,'รับ-จ่าย ประจำวัน'!$B376,'วางแผนBC,CJ'!O:O)+SUMIF(RD!$C:$C,'รับ-จ่าย ประจำวัน'!$B376,RD!O:O)+SUMIF('FG,ออนไล,คัดแยก'!$C:$C,'รับ-จ่าย ประจำวัน'!$B376,'FG,ออนไล,คัดแยก'!O:O)</f>
        <v>0</v>
      </c>
      <c r="AW376" s="16">
        <f>SUMIF(เตรียมส่วนผสม!$C:$C,'รับ-จ่าย ประจำวัน'!$B376,เตรียมส่วนผสม!P:P)+SUMIF(กวนไส้!$C:$C,'รับ-จ่าย ประจำวัน'!$B376,กวนไส้!P:P)+SUMIF(ผลิต1!$C:$C,'รับ-จ่าย ประจำวัน'!$B376,ผลิต1!P:P)+SUMIF(ผลิต2!$C:$C,'รับ-จ่าย ประจำวัน'!$B376,ผลิต2!P:P)+SUMIF(เส้นแต่งหน้าขนมเค้ก!$C:$C,'รับ-จ่าย ประจำวัน'!$B376,เส้นแต่งหน้าขนมเค้ก!P:P)+SUMIF(แพ็ค!$C:$C,'รับ-จ่าย ประจำวัน'!$B376,แพ็ค!P:P)+SUMIF(ธุรการ!$C:$C,'รับ-จ่าย ประจำวัน'!$B376,ธุรการ!P:P)+SUMIF(เส้นแต่งหน้าขนมปัง!$C:$C,'รับ-จ่าย ประจำวัน'!$B376,เส้นแต่งหน้าขนมปัง!P:P)+SUMIF('วางแผนBC,CJ'!$C:$C,'รับ-จ่าย ประจำวัน'!$B376,'วางแผนBC,CJ'!P:P)+SUMIF(RD!$C:$C,'รับ-จ่าย ประจำวัน'!$B376,RD!P:P)+SUMIF('FG,ออนไล,คัดแยก'!$C:$C,'รับ-จ่าย ประจำวัน'!$B376,'FG,ออนไล,คัดแยก'!P:P)</f>
        <v>0</v>
      </c>
      <c r="AX376" s="16">
        <f>SUMIF(เตรียมส่วนผสม!$C:$C,'รับ-จ่าย ประจำวัน'!$B376,เตรียมส่วนผสม!Q:Q)+SUMIF(กวนไส้!$C:$C,'รับ-จ่าย ประจำวัน'!$B376,กวนไส้!Q:Q)+SUMIF(ผลิต1!$C:$C,'รับ-จ่าย ประจำวัน'!$B376,ผลิต1!Q:Q)+SUMIF(ผลิต2!$C:$C,'รับ-จ่าย ประจำวัน'!$B376,ผลิต2!Q:Q)+SUMIF(เส้นแต่งหน้าขนมเค้ก!$C:$C,'รับ-จ่าย ประจำวัน'!$B376,เส้นแต่งหน้าขนมเค้ก!Q:Q)+SUMIF(แพ็ค!$C:$C,'รับ-จ่าย ประจำวัน'!$B376,แพ็ค!Q:Q)+SUMIF(ธุรการ!$C:$C,'รับ-จ่าย ประจำวัน'!$B376,ธุรการ!Q:Q)+SUMIF(เส้นแต่งหน้าขนมปัง!$C:$C,'รับ-จ่าย ประจำวัน'!$B376,เส้นแต่งหน้าขนมปัง!Q:Q)+SUMIF('วางแผนBC,CJ'!$C:$C,'รับ-จ่าย ประจำวัน'!$B376,'วางแผนBC,CJ'!Q:Q)+SUMIF(RD!$C:$C,'รับ-จ่าย ประจำวัน'!$B376,RD!Q:Q)+SUMIF('FG,ออนไล,คัดแยก'!$C:$C,'รับ-จ่าย ประจำวัน'!$B376,'FG,ออนไล,คัดแยก'!Q:Q)</f>
        <v>0</v>
      </c>
      <c r="AY376" s="16">
        <f>SUMIF(เตรียมส่วนผสม!$C:$C,'รับ-จ่าย ประจำวัน'!$B376,เตรียมส่วนผสม!R:R)+SUMIF(กวนไส้!$C:$C,'รับ-จ่าย ประจำวัน'!$B376,กวนไส้!R:R)+SUMIF(ผลิต1!$C:$C,'รับ-จ่าย ประจำวัน'!$B376,ผลิต1!R:R)+SUMIF(ผลิต2!$C:$C,'รับ-จ่าย ประจำวัน'!$B376,ผลิต2!R:R)+SUMIF(เส้นแต่งหน้าขนมเค้ก!$C:$C,'รับ-จ่าย ประจำวัน'!$B376,เส้นแต่งหน้าขนมเค้ก!R:R)+SUMIF(แพ็ค!$C:$C,'รับ-จ่าย ประจำวัน'!$B376,แพ็ค!R:R)+SUMIF(ธุรการ!$C:$C,'รับ-จ่าย ประจำวัน'!$B376,ธุรการ!R:R)+SUMIF(เส้นแต่งหน้าขนมปัง!$C:$C,'รับ-จ่าย ประจำวัน'!$B376,เส้นแต่งหน้าขนมปัง!R:R)+SUMIF('วางแผนBC,CJ'!$C:$C,'รับ-จ่าย ประจำวัน'!$B376,'วางแผนBC,CJ'!R:R)+SUMIF(RD!$C:$C,'รับ-จ่าย ประจำวัน'!$B376,RD!R:R)+SUMIF('FG,ออนไล,คัดแยก'!$C:$C,'รับ-จ่าย ประจำวัน'!$B376,'FG,ออนไล,คัดแยก'!R:R)</f>
        <v>0</v>
      </c>
      <c r="AZ376" s="16">
        <f>SUMIF(เตรียมส่วนผสม!$C:$C,'รับ-จ่าย ประจำวัน'!$B376,เตรียมส่วนผสม!S:S)+SUMIF(กวนไส้!$C:$C,'รับ-จ่าย ประจำวัน'!$B376,กวนไส้!S:S)+SUMIF(ผลิต1!$C:$C,'รับ-จ่าย ประจำวัน'!$B376,ผลิต1!S:S)+SUMIF(ผลิต2!$C:$C,'รับ-จ่าย ประจำวัน'!$B376,ผลิต2!S:S)+SUMIF(เส้นแต่งหน้าขนมเค้ก!$C:$C,'รับ-จ่าย ประจำวัน'!$B376,เส้นแต่งหน้าขนมเค้ก!S:S)+SUMIF(แพ็ค!$C:$C,'รับ-จ่าย ประจำวัน'!$B376,แพ็ค!S:S)+SUMIF(ธุรการ!$C:$C,'รับ-จ่าย ประจำวัน'!$B376,ธุรการ!S:S)+SUMIF(เส้นแต่งหน้าขนมปัง!$C:$C,'รับ-จ่าย ประจำวัน'!$B376,เส้นแต่งหน้าขนมปัง!S:S)+SUMIF('วางแผนBC,CJ'!$C:$C,'รับ-จ่าย ประจำวัน'!$B376,'วางแผนBC,CJ'!S:S)+SUMIF(RD!$C:$C,'รับ-จ่าย ประจำวัน'!$B376,RD!S:S)+SUMIF('FG,ออนไล,คัดแยก'!$C:$C,'รับ-จ่าย ประจำวัน'!$B376,'FG,ออนไล,คัดแยก'!S:S)</f>
        <v>0</v>
      </c>
      <c r="BA376" s="16">
        <f>SUMIF(เตรียมส่วนผสม!$C:$C,'รับ-จ่าย ประจำวัน'!$B376,เตรียมส่วนผสม!T:T)+SUMIF(กวนไส้!$C:$C,'รับ-จ่าย ประจำวัน'!$B376,กวนไส้!T:T)+SUMIF(ผลิต1!$C:$C,'รับ-จ่าย ประจำวัน'!$B376,ผลิต1!T:T)+SUMIF(ผลิต2!$C:$C,'รับ-จ่าย ประจำวัน'!$B376,ผลิต2!T:T)+SUMIF(เส้นแต่งหน้าขนมเค้ก!$C:$C,'รับ-จ่าย ประจำวัน'!$B376,เส้นแต่งหน้าขนมเค้ก!T:T)+SUMIF(แพ็ค!$C:$C,'รับ-จ่าย ประจำวัน'!$B376,แพ็ค!T:T)+SUMIF(ธุรการ!$C:$C,'รับ-จ่าย ประจำวัน'!$B376,ธุรการ!T:T)+SUMIF(เส้นแต่งหน้าขนมปัง!$C:$C,'รับ-จ่าย ประจำวัน'!$B376,เส้นแต่งหน้าขนมปัง!T:T)+SUMIF('วางแผนBC,CJ'!$C:$C,'รับ-จ่าย ประจำวัน'!$B376,'วางแผนBC,CJ'!T:T)+SUMIF(RD!$C:$C,'รับ-จ่าย ประจำวัน'!$B376,RD!T:T)+SUMIF('FG,ออนไล,คัดแยก'!$C:$C,'รับ-จ่าย ประจำวัน'!$B376,'FG,ออนไล,คัดแยก'!T:T)</f>
        <v>0</v>
      </c>
      <c r="BB376" s="16">
        <f>SUMIF(เตรียมส่วนผสม!$C:$C,'รับ-จ่าย ประจำวัน'!$B376,เตรียมส่วนผสม!U:U)+SUMIF(กวนไส้!$C:$C,'รับ-จ่าย ประจำวัน'!$B376,กวนไส้!U:U)+SUMIF(ผลิต1!$C:$C,'รับ-จ่าย ประจำวัน'!$B376,ผลิต1!U:U)+SUMIF(ผลิต2!$C:$C,'รับ-จ่าย ประจำวัน'!$B376,ผลิต2!U:U)+SUMIF(เส้นแต่งหน้าขนมเค้ก!$C:$C,'รับ-จ่าย ประจำวัน'!$B376,เส้นแต่งหน้าขนมเค้ก!U:U)+SUMIF(แพ็ค!$C:$C,'รับ-จ่าย ประจำวัน'!$B376,แพ็ค!U:U)+SUMIF(ธุรการ!$C:$C,'รับ-จ่าย ประจำวัน'!$B376,ธุรการ!U:U)+SUMIF(เส้นแต่งหน้าขนมปัง!$C:$C,'รับ-จ่าย ประจำวัน'!$B376,เส้นแต่งหน้าขนมปัง!U:U)+SUMIF('วางแผนBC,CJ'!$C:$C,'รับ-จ่าย ประจำวัน'!$B376,'วางแผนBC,CJ'!U:U)+SUMIF(RD!$C:$C,'รับ-จ่าย ประจำวัน'!$B376,RD!U:U)+SUMIF('FG,ออนไล,คัดแยก'!$C:$C,'รับ-จ่าย ประจำวัน'!$B376,'FG,ออนไล,คัดแยก'!U:U)</f>
        <v>0</v>
      </c>
      <c r="BC376" s="16">
        <f>SUMIF(เตรียมส่วนผสม!$C:$C,'รับ-จ่าย ประจำวัน'!$B376,เตรียมส่วนผสม!V:V)+SUMIF(กวนไส้!$C:$C,'รับ-จ่าย ประจำวัน'!$B376,กวนไส้!V:V)+SUMIF(ผลิต1!$C:$C,'รับ-จ่าย ประจำวัน'!$B376,ผลิต1!V:V)+SUMIF(ผลิต2!$C:$C,'รับ-จ่าย ประจำวัน'!$B376,ผลิต2!V:V)+SUMIF(เส้นแต่งหน้าขนมเค้ก!$C:$C,'รับ-จ่าย ประจำวัน'!$B376,เส้นแต่งหน้าขนมเค้ก!V:V)+SUMIF(แพ็ค!$C:$C,'รับ-จ่าย ประจำวัน'!$B376,แพ็ค!V:V)+SUMIF(ธุรการ!$C:$C,'รับ-จ่าย ประจำวัน'!$B376,ธุรการ!V:V)+SUMIF(เส้นแต่งหน้าขนมปัง!$C:$C,'รับ-จ่าย ประจำวัน'!$B376,เส้นแต่งหน้าขนมปัง!V:V)+SUMIF('วางแผนBC,CJ'!$C:$C,'รับ-จ่าย ประจำวัน'!$B376,'วางแผนBC,CJ'!V:V)+SUMIF(RD!$C:$C,'รับ-จ่าย ประจำวัน'!$B376,RD!V:V)+SUMIF('FG,ออนไล,คัดแยก'!$C:$C,'รับ-จ่าย ประจำวัน'!$B376,'FG,ออนไล,คัดแยก'!V:V)</f>
        <v>0</v>
      </c>
      <c r="BD376" s="16">
        <f>SUMIF(เตรียมส่วนผสม!$C:$C,'รับ-จ่าย ประจำวัน'!$B376,เตรียมส่วนผสม!W:W)+SUMIF(กวนไส้!$C:$C,'รับ-จ่าย ประจำวัน'!$B376,กวนไส้!W:W)+SUMIF(ผลิต1!$C:$C,'รับ-จ่าย ประจำวัน'!$B376,ผลิต1!W:W)+SUMIF(ผลิต2!$C:$C,'รับ-จ่าย ประจำวัน'!$B376,ผลิต2!W:W)+SUMIF(เส้นแต่งหน้าขนมเค้ก!$C:$C,'รับ-จ่าย ประจำวัน'!$B376,เส้นแต่งหน้าขนมเค้ก!W:W)+SUMIF(แพ็ค!$C:$C,'รับ-จ่าย ประจำวัน'!$B376,แพ็ค!W:W)+SUMIF(ธุรการ!$C:$C,'รับ-จ่าย ประจำวัน'!$B376,ธุรการ!W:W)+SUMIF(เส้นแต่งหน้าขนมปัง!$C:$C,'รับ-จ่าย ประจำวัน'!$B376,เส้นแต่งหน้าขนมปัง!W:W)+SUMIF('วางแผนBC,CJ'!$C:$C,'รับ-จ่าย ประจำวัน'!$B376,'วางแผนBC,CJ'!W:W)+SUMIF(RD!$C:$C,'รับ-จ่าย ประจำวัน'!$B376,RD!W:W)+SUMIF('FG,ออนไล,คัดแยก'!$C:$C,'รับ-จ่าย ประจำวัน'!$B376,'FG,ออนไล,คัดแยก'!W:W)</f>
        <v>0</v>
      </c>
      <c r="BE376" s="16">
        <f>SUMIF(เตรียมส่วนผสม!$C:$C,'รับ-จ่าย ประจำวัน'!$B376,เตรียมส่วนผสม!X:X)+SUMIF(กวนไส้!$C:$C,'รับ-จ่าย ประจำวัน'!$B376,กวนไส้!X:X)+SUMIF(ผลิต1!$C:$C,'รับ-จ่าย ประจำวัน'!$B376,ผลิต1!X:X)+SUMIF(ผลิต2!$C:$C,'รับ-จ่าย ประจำวัน'!$B376,ผลิต2!X:X)+SUMIF(เส้นแต่งหน้าขนมเค้ก!$C:$C,'รับ-จ่าย ประจำวัน'!$B376,เส้นแต่งหน้าขนมเค้ก!X:X)+SUMIF(แพ็ค!$C:$C,'รับ-จ่าย ประจำวัน'!$B376,แพ็ค!X:X)+SUMIF(ธุรการ!$C:$C,'รับ-จ่าย ประจำวัน'!$B376,ธุรการ!X:X)+SUMIF(เส้นแต่งหน้าขนมปัง!$C:$C,'รับ-จ่าย ประจำวัน'!$B376,เส้นแต่งหน้าขนมปัง!X:X)+SUMIF('วางแผนBC,CJ'!$C:$C,'รับ-จ่าย ประจำวัน'!$B376,'วางแผนBC,CJ'!X:X)+SUMIF(RD!$C:$C,'รับ-จ่าย ประจำวัน'!$B376,RD!X:X)+SUMIF('FG,ออนไล,คัดแยก'!$C:$C,'รับ-จ่าย ประจำวัน'!$B376,'FG,ออนไล,คัดแยก'!X:X)</f>
        <v>0</v>
      </c>
      <c r="BF376" s="16">
        <f>SUMIF(เตรียมส่วนผสม!$C:$C,'รับ-จ่าย ประจำวัน'!$B376,เตรียมส่วนผสม!Y:Y)+SUMIF(กวนไส้!$C:$C,'รับ-จ่าย ประจำวัน'!$B376,กวนไส้!Y:Y)+SUMIF(ผลิต1!$C:$C,'รับ-จ่าย ประจำวัน'!$B376,ผลิต1!Y:Y)+SUMIF(ผลิต2!$C:$C,'รับ-จ่าย ประจำวัน'!$B376,ผลิต2!Y:Y)+SUMIF(เส้นแต่งหน้าขนมเค้ก!$C:$C,'รับ-จ่าย ประจำวัน'!$B376,เส้นแต่งหน้าขนมเค้ก!Y:Y)+SUMIF(แพ็ค!$C:$C,'รับ-จ่าย ประจำวัน'!$B376,แพ็ค!Y:Y)+SUMIF(ธุรการ!$C:$C,'รับ-จ่าย ประจำวัน'!$B376,ธุรการ!Y:Y)+SUMIF(เส้นแต่งหน้าขนมปัง!$C:$C,'รับ-จ่าย ประจำวัน'!$B376,เส้นแต่งหน้าขนมปัง!Y:Y)+SUMIF('วางแผนBC,CJ'!$C:$C,'รับ-จ่าย ประจำวัน'!$B376,'วางแผนBC,CJ'!Y:Y)+SUMIF(RD!$C:$C,'รับ-จ่าย ประจำวัน'!$B376,RD!Y:Y)+SUMIF('FG,ออนไล,คัดแยก'!$C:$C,'รับ-จ่าย ประจำวัน'!$B376,'FG,ออนไล,คัดแยก'!Y:Y)</f>
        <v>0</v>
      </c>
      <c r="BG376" s="16">
        <f>SUMIF(เตรียมส่วนผสม!$C:$C,'รับ-จ่าย ประจำวัน'!$B376,เตรียมส่วนผสม!Z:Z)+SUMIF(กวนไส้!$C:$C,'รับ-จ่าย ประจำวัน'!$B376,กวนไส้!Z:Z)+SUMIF(ผลิต1!$C:$C,'รับ-จ่าย ประจำวัน'!$B376,ผลิต1!Z:Z)+SUMIF(ผลิต2!$C:$C,'รับ-จ่าย ประจำวัน'!$B376,ผลิต2!Z:Z)+SUMIF(เส้นแต่งหน้าขนมเค้ก!$C:$C,'รับ-จ่าย ประจำวัน'!$B376,เส้นแต่งหน้าขนมเค้ก!Z:Z)+SUMIF(แพ็ค!$C:$C,'รับ-จ่าย ประจำวัน'!$B376,แพ็ค!Z:Z)+SUMIF(ธุรการ!$C:$C,'รับ-จ่าย ประจำวัน'!$B376,ธุรการ!Z:Z)+SUMIF(เส้นแต่งหน้าขนมปัง!$C:$C,'รับ-จ่าย ประจำวัน'!$B376,เส้นแต่งหน้าขนมปัง!Z:Z)+SUMIF('วางแผนBC,CJ'!$C:$C,'รับ-จ่าย ประจำวัน'!$B376,'วางแผนBC,CJ'!Z:Z)+SUMIF(RD!$C:$C,'รับ-จ่าย ประจำวัน'!$B376,RD!Z:Z)+SUMIF('FG,ออนไล,คัดแยก'!$C:$C,'รับ-จ่าย ประจำวัน'!$B376,'FG,ออนไล,คัดแยก'!Z:Z)</f>
        <v>0</v>
      </c>
      <c r="BH376" s="16">
        <f>SUMIF(เตรียมส่วนผสม!$C:$C,'รับ-จ่าย ประจำวัน'!$B376,เตรียมส่วนผสม!AA:AA)+SUMIF(กวนไส้!$C:$C,'รับ-จ่าย ประจำวัน'!$B376,กวนไส้!AA:AA)+SUMIF(ผลิต1!$C:$C,'รับ-จ่าย ประจำวัน'!$B376,ผลิต1!AA:AA)+SUMIF(ผลิต2!$C:$C,'รับ-จ่าย ประจำวัน'!$B376,ผลิต2!AA:AA)+SUMIF(เส้นแต่งหน้าขนมเค้ก!$C:$C,'รับ-จ่าย ประจำวัน'!$B376,เส้นแต่งหน้าขนมเค้ก!AA:AA)+SUMIF(แพ็ค!$C:$C,'รับ-จ่าย ประจำวัน'!$B376,แพ็ค!AA:AA)+SUMIF(ธุรการ!$C:$C,'รับ-จ่าย ประจำวัน'!$B376,ธุรการ!AA:AA)+SUMIF(เส้นแต่งหน้าขนมปัง!$C:$C,'รับ-จ่าย ประจำวัน'!$B376,เส้นแต่งหน้าขนมปัง!AA:AA)+SUMIF('วางแผนBC,CJ'!$C:$C,'รับ-จ่าย ประจำวัน'!$B376,'วางแผนBC,CJ'!AA:AA)+SUMIF(RD!$C:$C,'รับ-จ่าย ประจำวัน'!$B376,RD!AA:AA)+SUMIF('FG,ออนไล,คัดแยก'!$C:$C,'รับ-จ่าย ประจำวัน'!$B376,'FG,ออนไล,คัดแยก'!AA:AA)</f>
        <v>0</v>
      </c>
      <c r="BI376" s="16">
        <f>SUMIF(เตรียมส่วนผสม!$C:$C,'รับ-จ่าย ประจำวัน'!$B376,เตรียมส่วนผสม!AB:AB)+SUMIF(กวนไส้!$C:$C,'รับ-จ่าย ประจำวัน'!$B376,กวนไส้!AB:AB)+SUMIF(ผลิต1!$C:$C,'รับ-จ่าย ประจำวัน'!$B376,ผลิต1!AB:AB)+SUMIF(ผลิต2!$C:$C,'รับ-จ่าย ประจำวัน'!$B376,ผลิต2!AB:AB)+SUMIF(เส้นแต่งหน้าขนมเค้ก!$C:$C,'รับ-จ่าย ประจำวัน'!$B376,เส้นแต่งหน้าขนมเค้ก!AB:AB)+SUMIF(แพ็ค!$C:$C,'รับ-จ่าย ประจำวัน'!$B376,แพ็ค!AB:AB)+SUMIF(ธุรการ!$C:$C,'รับ-จ่าย ประจำวัน'!$B376,ธุรการ!AB:AB)+SUMIF(เส้นแต่งหน้าขนมปัง!$C:$C,'รับ-จ่าย ประจำวัน'!$B376,เส้นแต่งหน้าขนมปัง!AB:AB)+SUMIF('วางแผนBC,CJ'!$C:$C,'รับ-จ่าย ประจำวัน'!$B376,'วางแผนBC,CJ'!AB:AB)+SUMIF(RD!$C:$C,'รับ-จ่าย ประจำวัน'!$B376,RD!AB:AB)+SUMIF('FG,ออนไล,คัดแยก'!$C:$C,'รับ-จ่าย ประจำวัน'!$B376,'FG,ออนไล,คัดแยก'!AB:AB)</f>
        <v>0</v>
      </c>
      <c r="BJ376" s="16">
        <f>SUMIF(เตรียมส่วนผสม!$C:$C,'รับ-จ่าย ประจำวัน'!$B376,เตรียมส่วนผสม!AC:AC)+SUMIF(กวนไส้!$C:$C,'รับ-จ่าย ประจำวัน'!$B376,กวนไส้!AC:AC)+SUMIF(ผลิต1!$C:$C,'รับ-จ่าย ประจำวัน'!$B376,ผลิต1!AC:AC)+SUMIF(ผลิต2!$C:$C,'รับ-จ่าย ประจำวัน'!$B376,ผลิต2!AC:AC)+SUMIF(เส้นแต่งหน้าขนมเค้ก!$C:$C,'รับ-จ่าย ประจำวัน'!$B376,เส้นแต่งหน้าขนมเค้ก!AC:AC)+SUMIF(แพ็ค!$C:$C,'รับ-จ่าย ประจำวัน'!$B376,แพ็ค!AC:AC)+SUMIF(ธุรการ!$C:$C,'รับ-จ่าย ประจำวัน'!$B376,ธุรการ!AC:AC)+SUMIF(เส้นแต่งหน้าขนมปัง!$C:$C,'รับ-จ่าย ประจำวัน'!$B376,เส้นแต่งหน้าขนมปัง!AC:AC)+SUMIF('วางแผนBC,CJ'!$C:$C,'รับ-จ่าย ประจำวัน'!$B376,'วางแผนBC,CJ'!AC:AC)+SUMIF(RD!$C:$C,'รับ-จ่าย ประจำวัน'!$B376,RD!AC:AC)+SUMIF('FG,ออนไล,คัดแยก'!$C:$C,'รับ-จ่าย ประจำวัน'!$B376,'FG,ออนไล,คัดแยก'!AC:AC)</f>
        <v>0</v>
      </c>
      <c r="BK376" s="16">
        <f>SUMIF(เตรียมส่วนผสม!$C:$C,'รับ-จ่าย ประจำวัน'!$B376,เตรียมส่วนผสม!AD:AD)+SUMIF(กวนไส้!$C:$C,'รับ-จ่าย ประจำวัน'!$B376,กวนไส้!AD:AD)+SUMIF(ผลิต1!$C:$C,'รับ-จ่าย ประจำวัน'!$B376,ผลิต1!AD:AD)+SUMIF(ผลิต2!$C:$C,'รับ-จ่าย ประจำวัน'!$B376,ผลิต2!AD:AD)+SUMIF(เส้นแต่งหน้าขนมเค้ก!$C:$C,'รับ-จ่าย ประจำวัน'!$B376,เส้นแต่งหน้าขนมเค้ก!AD:AD)+SUMIF(แพ็ค!$C:$C,'รับ-จ่าย ประจำวัน'!$B376,แพ็ค!AD:AD)+SUMIF(ธุรการ!$C:$C,'รับ-จ่าย ประจำวัน'!$B376,ธุรการ!AD:AD)+SUMIF(เส้นแต่งหน้าขนมปัง!$C:$C,'รับ-จ่าย ประจำวัน'!$B376,เส้นแต่งหน้าขนมปัง!AD:AD)+SUMIF('วางแผนBC,CJ'!$C:$C,'รับ-จ่าย ประจำวัน'!$B376,'วางแผนBC,CJ'!AD:AD)+SUMIF(RD!$C:$C,'รับ-จ่าย ประจำวัน'!$B376,RD!AD:AD)+SUMIF('FG,ออนไล,คัดแยก'!$C:$C,'รับ-จ่าย ประจำวัน'!$B376,'FG,ออนไล,คัดแยก'!AD:AD)</f>
        <v>0</v>
      </c>
      <c r="BL376" s="16">
        <f>SUMIF(เตรียมส่วนผสม!$C:$C,'รับ-จ่าย ประจำวัน'!$B376,เตรียมส่วนผสม!AE:AE)+SUMIF(กวนไส้!$C:$C,'รับ-จ่าย ประจำวัน'!$B376,กวนไส้!AE:AE)+SUMIF(ผลิต1!$C:$C,'รับ-จ่าย ประจำวัน'!$B376,ผลิต1!AE:AE)+SUMIF(ผลิต2!$C:$C,'รับ-จ่าย ประจำวัน'!$B376,ผลิต2!AE:AE)+SUMIF(เส้นแต่งหน้าขนมเค้ก!$C:$C,'รับ-จ่าย ประจำวัน'!$B376,เส้นแต่งหน้าขนมเค้ก!AE:AE)+SUMIF(แพ็ค!$C:$C,'รับ-จ่าย ประจำวัน'!$B376,แพ็ค!AE:AE)+SUMIF(ธุรการ!$C:$C,'รับ-จ่าย ประจำวัน'!$B376,ธุรการ!AE:AE)+SUMIF(เส้นแต่งหน้าขนมปัง!$C:$C,'รับ-จ่าย ประจำวัน'!$B376,เส้นแต่งหน้าขนมปัง!AE:AE)+SUMIF('วางแผนBC,CJ'!$C:$C,'รับ-จ่าย ประจำวัน'!$B376,'วางแผนBC,CJ'!AE:AE)+SUMIF(RD!$C:$C,'รับ-จ่าย ประจำวัน'!$B376,RD!AE:AE)+SUMIF('FG,ออนไล,คัดแยก'!$C:$C,'รับ-จ่าย ประจำวัน'!$B376,'FG,ออนไล,คัดแยก'!AE:AE)</f>
        <v>0</v>
      </c>
      <c r="BM376" s="16">
        <f>SUMIF(เตรียมส่วนผสม!$C:$C,'รับ-จ่าย ประจำวัน'!$B376,เตรียมส่วนผสม!AF:AF)+SUMIF(กวนไส้!$C:$C,'รับ-จ่าย ประจำวัน'!$B376,กวนไส้!AF:AF)+SUMIF(ผลิต1!$C:$C,'รับ-จ่าย ประจำวัน'!$B376,ผลิต1!AF:AF)+SUMIF(ผลิต2!$C:$C,'รับ-จ่าย ประจำวัน'!$B376,ผลิต2!AF:AF)+SUMIF(เส้นแต่งหน้าขนมเค้ก!$C:$C,'รับ-จ่าย ประจำวัน'!$B376,เส้นแต่งหน้าขนมเค้ก!AF:AF)+SUMIF(แพ็ค!$C:$C,'รับ-จ่าย ประจำวัน'!$B376,แพ็ค!AF:AF)+SUMIF(ธุรการ!$C:$C,'รับ-จ่าย ประจำวัน'!$B376,ธุรการ!AF:AF)+SUMIF(เส้นแต่งหน้าขนมปัง!$C:$C,'รับ-จ่าย ประจำวัน'!$B376,เส้นแต่งหน้าขนมปัง!AF:AF)+SUMIF('วางแผนBC,CJ'!$C:$C,'รับ-จ่าย ประจำวัน'!$B376,'วางแผนBC,CJ'!AF:AF)+SUMIF(RD!$C:$C,'รับ-จ่าย ประจำวัน'!$B376,RD!AF:AF)+SUMIF('FG,ออนไล,คัดแยก'!$C:$C,'รับ-จ่าย ประจำวัน'!$B376,'FG,ออนไล,คัดแยก'!AF:AF)</f>
        <v>0</v>
      </c>
      <c r="BN376" s="16">
        <f>SUMIF(เตรียมส่วนผสม!$C:$C,'รับ-จ่าย ประจำวัน'!$B376,เตรียมส่วนผสม!AG:AG)+SUMIF(กวนไส้!$C:$C,'รับ-จ่าย ประจำวัน'!$B376,กวนไส้!AG:AG)+SUMIF(ผลิต1!$C:$C,'รับ-จ่าย ประจำวัน'!$B376,ผลิต1!AG:AG)+SUMIF(ผลิต2!$C:$C,'รับ-จ่าย ประจำวัน'!$B376,ผลิต2!AG:AG)+SUMIF(เส้นแต่งหน้าขนมเค้ก!$C:$C,'รับ-จ่าย ประจำวัน'!$B376,เส้นแต่งหน้าขนมเค้ก!AG:AG)+SUMIF(แพ็ค!$C:$C,'รับ-จ่าย ประจำวัน'!$B376,แพ็ค!AG:AG)+SUMIF(ธุรการ!$C:$C,'รับ-จ่าย ประจำวัน'!$B376,ธุรการ!AG:AG)+SUMIF(เส้นแต่งหน้าขนมปัง!$C:$C,'รับ-จ่าย ประจำวัน'!$B376,เส้นแต่งหน้าขนมปัง!AG:AG)+SUMIF('วางแผนBC,CJ'!$C:$C,'รับ-จ่าย ประจำวัน'!$B376,'วางแผนBC,CJ'!AG:AG)+SUMIF(RD!$C:$C,'รับ-จ่าย ประจำวัน'!$B376,RD!AG:AG)+SUMIF('FG,ออนไล,คัดแยก'!$C:$C,'รับ-จ่าย ประจำวัน'!$B376,'FG,ออนไล,คัดแยก'!AG:AG)</f>
        <v>0</v>
      </c>
      <c r="BO376" s="16">
        <f>SUMIF(เตรียมส่วนผสม!$C:$C,'รับ-จ่าย ประจำวัน'!$B376,เตรียมส่วนผสม!AH:AH)+SUMIF(กวนไส้!$C:$C,'รับ-จ่าย ประจำวัน'!$B376,กวนไส้!AH:AH)+SUMIF(ผลิต1!$C:$C,'รับ-จ่าย ประจำวัน'!$B376,ผลิต1!AH:AH)+SUMIF(ผลิต2!$C:$C,'รับ-จ่าย ประจำวัน'!$B376,ผลิต2!AH:AH)+SUMIF(เส้นแต่งหน้าขนมเค้ก!$C:$C,'รับ-จ่าย ประจำวัน'!$B376,เส้นแต่งหน้าขนมเค้ก!AH:AH)+SUMIF(แพ็ค!$C:$C,'รับ-จ่าย ประจำวัน'!$B376,แพ็ค!AH:AH)+SUMIF(ธุรการ!$C:$C,'รับ-จ่าย ประจำวัน'!$B376,ธุรการ!AH:AH)+SUMIF(เส้นแต่งหน้าขนมปัง!$C:$C,'รับ-จ่าย ประจำวัน'!$B376,เส้นแต่งหน้าขนมปัง!AH:AH)+SUMIF('วางแผนBC,CJ'!$C:$C,'รับ-จ่าย ประจำวัน'!$B376,'วางแผนBC,CJ'!AH:AH)+SUMIF(RD!$C:$C,'รับ-จ่าย ประจำวัน'!$B376,RD!AH:AH)+SUMIF('FG,ออนไล,คัดแยก'!$C:$C,'รับ-จ่าย ประจำวัน'!$B376,'FG,ออนไล,คัดแยก'!AH:AH)</f>
        <v>0</v>
      </c>
      <c r="BP376" s="16">
        <f>SUMIF(เตรียมส่วนผสม!$C:$C,'รับ-จ่าย ประจำวัน'!$B376,เตรียมส่วนผสม!AI:AI)+SUMIF(กวนไส้!$C:$C,'รับ-จ่าย ประจำวัน'!$B376,กวนไส้!AI:AI)+SUMIF(ผลิต1!$C:$C,'รับ-จ่าย ประจำวัน'!$B376,ผลิต1!AI:AI)+SUMIF(ผลิต2!$C:$C,'รับ-จ่าย ประจำวัน'!$B376,ผลิต2!AI:AI)+SUMIF(เส้นแต่งหน้าขนมเค้ก!$C:$C,'รับ-จ่าย ประจำวัน'!$B376,เส้นแต่งหน้าขนมเค้ก!AI:AI)+SUMIF(แพ็ค!$C:$C,'รับ-จ่าย ประจำวัน'!$B376,แพ็ค!AI:AI)+SUMIF(ธุรการ!$C:$C,'รับ-จ่าย ประจำวัน'!$B376,ธุรการ!AI:AI)+SUMIF(เส้นแต่งหน้าขนมปัง!$C:$C,'รับ-จ่าย ประจำวัน'!$B376,เส้นแต่งหน้าขนมปัง!AI:AI)+SUMIF('วางแผนBC,CJ'!$C:$C,'รับ-จ่าย ประจำวัน'!$B376,'วางแผนBC,CJ'!AI:AI)+SUMIF(RD!$C:$C,'รับ-จ่าย ประจำวัน'!$B376,RD!AI:AI)+SUMIF('FG,ออนไล,คัดแยก'!$C:$C,'รับ-จ่าย ประจำวัน'!$B376,'FG,ออนไล,คัดแยก'!AI:AI)</f>
        <v>0</v>
      </c>
      <c r="BQ376" s="16">
        <f>SUMIF(เตรียมส่วนผสม!$C:$C,'รับ-จ่าย ประจำวัน'!$B376,เตรียมส่วนผสม!AJ:AJ)+SUMIF(กวนไส้!$C:$C,'รับ-จ่าย ประจำวัน'!$B376,กวนไส้!AJ:AJ)+SUMIF(ผลิต1!$C:$C,'รับ-จ่าย ประจำวัน'!$B376,ผลิต1!AJ:AJ)+SUMIF(ผลิต2!$C:$C,'รับ-จ่าย ประจำวัน'!$B376,ผลิต2!AJ:AJ)+SUMIF(เส้นแต่งหน้าขนมเค้ก!$C:$C,'รับ-จ่าย ประจำวัน'!$B376,เส้นแต่งหน้าขนมเค้ก!AJ:AJ)+SUMIF(แพ็ค!$C:$C,'รับ-จ่าย ประจำวัน'!$B376,แพ็ค!AJ:AJ)+SUMIF(ธุรการ!$C:$C,'รับ-จ่าย ประจำวัน'!$B376,ธุรการ!AJ:AJ)+SUMIF(เส้นแต่งหน้าขนมปัง!$C:$C,'รับ-จ่าย ประจำวัน'!$B376,เส้นแต่งหน้าขนมปัง!AJ:AJ)+SUMIF('วางแผนBC,CJ'!$C:$C,'รับ-จ่าย ประจำวัน'!$B376,'วางแผนBC,CJ'!AJ:AJ)+SUMIF(RD!$C:$C,'รับ-จ่าย ประจำวัน'!$B376,RD!AJ:AJ)+SUMIF('FG,ออนไล,คัดแยก'!$C:$C,'รับ-จ่าย ประจำวัน'!$B376,'FG,ออนไล,คัดแยก'!AJ:AJ)</f>
        <v>0</v>
      </c>
      <c r="BR376" s="16">
        <f>SUMIF(เตรียมส่วนผสม!$C:$C,'รับ-จ่าย ประจำวัน'!$B376,เตรียมส่วนผสม!AK:AK)+SUMIF(กวนไส้!$C:$C,'รับ-จ่าย ประจำวัน'!$B376,กวนไส้!AK:AK)+SUMIF(ผลิต1!$C:$C,'รับ-จ่าย ประจำวัน'!$B376,ผลิต1!AK:AK)+SUMIF(ผลิต2!$C:$C,'รับ-จ่าย ประจำวัน'!$B376,ผลิต2!AK:AK)+SUMIF(เส้นแต่งหน้าขนมเค้ก!$C:$C,'รับ-จ่าย ประจำวัน'!$B376,เส้นแต่งหน้าขนมเค้ก!AK:AK)+SUMIF(แพ็ค!$C:$C,'รับ-จ่าย ประจำวัน'!$B376,แพ็ค!AK:AK)+SUMIF(ธุรการ!$C:$C,'รับ-จ่าย ประจำวัน'!$B376,ธุรการ!AK:AK)+SUMIF(เส้นแต่งหน้าขนมปัง!$C:$C,'รับ-จ่าย ประจำวัน'!$B376,เส้นแต่งหน้าขนมปัง!AK:AK)+SUMIF('วางแผนBC,CJ'!$C:$C,'รับ-จ่าย ประจำวัน'!$B376,'วางแผนBC,CJ'!AK:AK)+SUMIF(RD!$C:$C,'รับ-จ่าย ประจำวัน'!$B376,RD!AK:AK)+SUMIF('FG,ออนไล,คัดแยก'!$C:$C,'รับ-จ่าย ประจำวัน'!$B376,'FG,ออนไล,คัดแยก'!AK:AK)</f>
        <v>0</v>
      </c>
      <c r="BS376" s="16">
        <f>SUMIF(เตรียมส่วนผสม!$C:$C,'รับ-จ่าย ประจำวัน'!$B376,เตรียมส่วนผสม!AL:AL)+SUMIF(กวนไส้!$C:$C,'รับ-จ่าย ประจำวัน'!$B376,กวนไส้!AL:AL)+SUMIF(ผลิต1!$C:$C,'รับ-จ่าย ประจำวัน'!$B376,ผลิต1!AL:AL)+SUMIF(ผลิต2!$C:$C,'รับ-จ่าย ประจำวัน'!$B376,ผลิต2!AL:AL)+SUMIF(เส้นแต่งหน้าขนมเค้ก!$C:$C,'รับ-จ่าย ประจำวัน'!$B376,เส้นแต่งหน้าขนมเค้ก!AL:AL)+SUMIF(แพ็ค!$C:$C,'รับ-จ่าย ประจำวัน'!$B376,แพ็ค!AL:AL)+SUMIF(ธุรการ!$C:$C,'รับ-จ่าย ประจำวัน'!$B376,ธุรการ!AL:AL)+SUMIF(เส้นแต่งหน้าขนมปัง!$C:$C,'รับ-จ่าย ประจำวัน'!$B376,เส้นแต่งหน้าขนมปัง!AL:AL)+SUMIF('วางแผนBC,CJ'!$C:$C,'รับ-จ่าย ประจำวัน'!$B376,'วางแผนBC,CJ'!AL:AL)+SUMIF(RD!$C:$C,'รับ-จ่าย ประจำวัน'!$B376,RD!AL:AL)+SUMIF('FG,ออนไล,คัดแยก'!$C:$C,'รับ-จ่าย ประจำวัน'!$B376,'FG,ออนไล,คัดแยก'!AL:AL)</f>
        <v>0</v>
      </c>
      <c r="BT376" s="18">
        <f t="shared" si="70"/>
        <v>0</v>
      </c>
      <c r="BU376" s="116">
        <f>68600+58800+4200</f>
        <v>131600</v>
      </c>
      <c r="BV376" s="146">
        <f t="shared" si="71"/>
        <v>15400</v>
      </c>
      <c r="BW376" s="183">
        <v>30</v>
      </c>
      <c r="BX376" s="172">
        <f t="shared" si="76"/>
        <v>0</v>
      </c>
      <c r="BY376" s="188" t="e">
        <f t="shared" si="74"/>
        <v>#DIV/0!</v>
      </c>
      <c r="BZ376" s="180" t="e">
        <f t="shared" ca="1" si="73"/>
        <v>#DIV/0!</v>
      </c>
      <c r="CA376" s="97"/>
      <c r="CB376" s="97"/>
      <c r="CC376" s="97"/>
      <c r="CD376" s="97"/>
      <c r="CE376" s="97"/>
      <c r="CF376" s="97"/>
      <c r="CG376" s="97"/>
      <c r="CH376" s="97"/>
      <c r="CI376" s="97"/>
      <c r="CJ376" s="94"/>
      <c r="CK376" s="9">
        <f t="shared" si="75"/>
        <v>-116200</v>
      </c>
    </row>
    <row r="377" spans="1:89" hidden="1" x14ac:dyDescent="0.5">
      <c r="A377" s="149"/>
      <c r="B377" s="24">
        <v>1020301001</v>
      </c>
      <c r="C377" s="10" t="s">
        <v>1513</v>
      </c>
      <c r="D377" s="177" t="s">
        <v>61</v>
      </c>
      <c r="E377" s="28">
        <v>0</v>
      </c>
      <c r="F377" s="159" t="s">
        <v>1605</v>
      </c>
      <c r="G377" s="11" t="s">
        <v>62</v>
      </c>
      <c r="H377" s="12">
        <v>21600</v>
      </c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3"/>
      <c r="AF377" s="13"/>
      <c r="AG377" s="13"/>
      <c r="AH377" s="13"/>
      <c r="AI377" s="14"/>
      <c r="AJ377" s="14"/>
      <c r="AK377" s="14"/>
      <c r="AL377" s="14"/>
      <c r="AM377" s="14"/>
      <c r="AN377" s="15">
        <f t="shared" si="69"/>
        <v>0</v>
      </c>
      <c r="AO377" s="16">
        <f>SUMIF(เตรียมส่วนผสม!$C:$C,'รับ-จ่าย ประจำวัน'!$B377,เตรียมส่วนผสม!H:H)+SUMIF(กวนไส้!$C:$C,'รับ-จ่าย ประจำวัน'!$B377,กวนไส้!H:H)+SUMIF(ผลิต1!$C:$C,'รับ-จ่าย ประจำวัน'!$B377,ผลิต1!H:H)+SUMIF(ผลิต2!$C:$C,'รับ-จ่าย ประจำวัน'!$B377,ผลิต2!H:H)+SUMIF(เส้นแต่งหน้าขนมเค้ก!$C:$C,'รับ-จ่าย ประจำวัน'!$B377,เส้นแต่งหน้าขนมเค้ก!H:H)+SUMIF(แพ็ค!$C:$C,'รับ-จ่าย ประจำวัน'!$B377,แพ็ค!H:H)+SUMIF(ธุรการ!$C:$C,'รับ-จ่าย ประจำวัน'!$B377,ธุรการ!H:H)+SUMIF(เส้นแต่งหน้าขนมปัง!$C:$C,'รับ-จ่าย ประจำวัน'!$B377,เส้นแต่งหน้าขนมปัง!H:H)+SUMIF('วางแผนBC,CJ'!$C:$C,'รับ-จ่าย ประจำวัน'!$B377,'วางแผนBC,CJ'!H:H)+SUMIF(RD!$C:$C,'รับ-จ่าย ประจำวัน'!$B377,RD!H:H)+SUMIF('FG,ออนไล,คัดแยก'!$C:$C,'รับ-จ่าย ประจำวัน'!$B377,'FG,ออนไล,คัดแยก'!H:H)</f>
        <v>0</v>
      </c>
      <c r="AP377" s="16">
        <f>SUMIF(เตรียมส่วนผสม!$C:$C,'รับ-จ่าย ประจำวัน'!$B377,เตรียมส่วนผสม!I:I)+SUMIF(กวนไส้!$C:$C,'รับ-จ่าย ประจำวัน'!$B377,กวนไส้!I:I)+SUMIF(ผลิต1!$C:$C,'รับ-จ่าย ประจำวัน'!$B377,ผลิต1!I:I)+SUMIF(ผลิต2!$C:$C,'รับ-จ่าย ประจำวัน'!$B377,ผลิต2!I:I)+SUMIF(เส้นแต่งหน้าขนมเค้ก!$C:$C,'รับ-จ่าย ประจำวัน'!$B377,เส้นแต่งหน้าขนมเค้ก!I:I)+SUMIF(แพ็ค!$C:$C,'รับ-จ่าย ประจำวัน'!$B377,แพ็ค!I:I)+SUMIF(ธุรการ!$C:$C,'รับ-จ่าย ประจำวัน'!$B377,ธุรการ!I:I)+SUMIF(เส้นแต่งหน้าขนมปัง!$C:$C,'รับ-จ่าย ประจำวัน'!$B377,เส้นแต่งหน้าขนมปัง!I:I)+SUMIF('วางแผนBC,CJ'!$C:$C,'รับ-จ่าย ประจำวัน'!$B377,'วางแผนBC,CJ'!I:I)+SUMIF(RD!$C:$C,'รับ-จ่าย ประจำวัน'!$B377,RD!I:I)+SUMIF('FG,ออนไล,คัดแยก'!$C:$C,'รับ-จ่าย ประจำวัน'!$B377,'FG,ออนไล,คัดแยก'!I:I)</f>
        <v>0</v>
      </c>
      <c r="AQ377" s="16">
        <f>SUMIF(เตรียมส่วนผสม!$C:$C,'รับ-จ่าย ประจำวัน'!$B377,เตรียมส่วนผสม!J:J)+SUMIF(กวนไส้!$C:$C,'รับ-จ่าย ประจำวัน'!$B377,กวนไส้!J:J)+SUMIF(ผลิต1!$C:$C,'รับ-จ่าย ประจำวัน'!$B377,ผลิต1!J:J)+SUMIF(ผลิต2!$C:$C,'รับ-จ่าย ประจำวัน'!$B377,ผลิต2!J:J)+SUMIF(เส้นแต่งหน้าขนมเค้ก!$C:$C,'รับ-จ่าย ประจำวัน'!$B377,เส้นแต่งหน้าขนมเค้ก!J:J)+SUMIF(แพ็ค!$C:$C,'รับ-จ่าย ประจำวัน'!$B377,แพ็ค!J:J)+SUMIF(ธุรการ!$C:$C,'รับ-จ่าย ประจำวัน'!$B377,ธุรการ!J:J)+SUMIF(เส้นแต่งหน้าขนมปัง!$C:$C,'รับ-จ่าย ประจำวัน'!$B377,เส้นแต่งหน้าขนมปัง!J:J)+SUMIF('วางแผนBC,CJ'!$C:$C,'รับ-จ่าย ประจำวัน'!$B377,'วางแผนBC,CJ'!J:J)+SUMIF(RD!$C:$C,'รับ-จ่าย ประจำวัน'!$B377,RD!J:J)+SUMIF('FG,ออนไล,คัดแยก'!$C:$C,'รับ-จ่าย ประจำวัน'!$B377,'FG,ออนไล,คัดแยก'!J:J)</f>
        <v>0</v>
      </c>
      <c r="AR377" s="16">
        <f>SUMIF(เตรียมส่วนผสม!$C:$C,'รับ-จ่าย ประจำวัน'!$B377,เตรียมส่วนผสม!K:K)+SUMIF(กวนไส้!$C:$C,'รับ-จ่าย ประจำวัน'!$B377,กวนไส้!K:K)+SUMIF(ผลิต1!$C:$C,'รับ-จ่าย ประจำวัน'!$B377,ผลิต1!K:K)+SUMIF(ผลิต2!$C:$C,'รับ-จ่าย ประจำวัน'!$B377,ผลิต2!K:K)+SUMIF(เส้นแต่งหน้าขนมเค้ก!$C:$C,'รับ-จ่าย ประจำวัน'!$B377,เส้นแต่งหน้าขนมเค้ก!K:K)+SUMIF(แพ็ค!$C:$C,'รับ-จ่าย ประจำวัน'!$B377,แพ็ค!K:K)+SUMIF(ธุรการ!$C:$C,'รับ-จ่าย ประจำวัน'!$B377,ธุรการ!K:K)+SUMIF(เส้นแต่งหน้าขนมปัง!$C:$C,'รับ-จ่าย ประจำวัน'!$B377,เส้นแต่งหน้าขนมปัง!K:K)+SUMIF('วางแผนBC,CJ'!$C:$C,'รับ-จ่าย ประจำวัน'!$B377,'วางแผนBC,CJ'!K:K)+SUMIF(RD!$C:$C,'รับ-จ่าย ประจำวัน'!$B377,RD!K:K)+SUMIF('FG,ออนไล,คัดแยก'!$C:$C,'รับ-จ่าย ประจำวัน'!$B377,'FG,ออนไล,คัดแยก'!K:K)</f>
        <v>0</v>
      </c>
      <c r="AS377" s="16">
        <f>SUMIF(เตรียมส่วนผสม!$C:$C,'รับ-จ่าย ประจำวัน'!$B377,เตรียมส่วนผสม!L:L)+SUMIF(กวนไส้!$C:$C,'รับ-จ่าย ประจำวัน'!$B377,กวนไส้!L:L)+SUMIF(ผลิต1!$C:$C,'รับ-จ่าย ประจำวัน'!$B377,ผลิต1!L:L)+SUMIF(ผลิต2!$C:$C,'รับ-จ่าย ประจำวัน'!$B377,ผลิต2!L:L)+SUMIF(เส้นแต่งหน้าขนมเค้ก!$C:$C,'รับ-จ่าย ประจำวัน'!$B377,เส้นแต่งหน้าขนมเค้ก!L:L)+SUMIF(แพ็ค!$C:$C,'รับ-จ่าย ประจำวัน'!$B377,แพ็ค!L:L)+SUMIF(ธุรการ!$C:$C,'รับ-จ่าย ประจำวัน'!$B377,ธุรการ!L:L)+SUMIF(เส้นแต่งหน้าขนมปัง!$C:$C,'รับ-จ่าย ประจำวัน'!$B377,เส้นแต่งหน้าขนมปัง!L:L)+SUMIF('วางแผนBC,CJ'!$C:$C,'รับ-จ่าย ประจำวัน'!$B377,'วางแผนBC,CJ'!L:L)+SUMIF(RD!$C:$C,'รับ-จ่าย ประจำวัน'!$B377,RD!L:L)+SUMIF('FG,ออนไล,คัดแยก'!$C:$C,'รับ-จ่าย ประจำวัน'!$B377,'FG,ออนไล,คัดแยก'!L:L)</f>
        <v>0</v>
      </c>
      <c r="AT377" s="16">
        <f>SUMIF(เตรียมส่วนผสม!$C:$C,'รับ-จ่าย ประจำวัน'!$B377,เตรียมส่วนผสม!M:M)+SUMIF(กวนไส้!$C:$C,'รับ-จ่าย ประจำวัน'!$B377,กวนไส้!M:M)+SUMIF(ผลิต1!$C:$C,'รับ-จ่าย ประจำวัน'!$B377,ผลิต1!M:M)+SUMIF(ผลิต2!$C:$C,'รับ-จ่าย ประจำวัน'!$B377,ผลิต2!M:M)+SUMIF(เส้นแต่งหน้าขนมเค้ก!$C:$C,'รับ-จ่าย ประจำวัน'!$B377,เส้นแต่งหน้าขนมเค้ก!M:M)+SUMIF(แพ็ค!$C:$C,'รับ-จ่าย ประจำวัน'!$B377,แพ็ค!M:M)+SUMIF(ธุรการ!$C:$C,'รับ-จ่าย ประจำวัน'!$B377,ธุรการ!M:M)+SUMIF(เส้นแต่งหน้าขนมปัง!$C:$C,'รับ-จ่าย ประจำวัน'!$B377,เส้นแต่งหน้าขนมปัง!M:M)+SUMIF('วางแผนBC,CJ'!$C:$C,'รับ-จ่าย ประจำวัน'!$B377,'วางแผนBC,CJ'!M:M)+SUMIF(RD!$C:$C,'รับ-จ่าย ประจำวัน'!$B377,RD!M:M)+SUMIF('FG,ออนไล,คัดแยก'!$C:$C,'รับ-จ่าย ประจำวัน'!$B377,'FG,ออนไล,คัดแยก'!M:M)</f>
        <v>0</v>
      </c>
      <c r="AU377" s="16">
        <f>SUMIF(เตรียมส่วนผสม!$C:$C,'รับ-จ่าย ประจำวัน'!$B377,เตรียมส่วนผสม!N:N)+SUMIF(กวนไส้!$C:$C,'รับ-จ่าย ประจำวัน'!$B377,กวนไส้!N:N)+SUMIF(ผลิต1!$C:$C,'รับ-จ่าย ประจำวัน'!$B377,ผลิต1!N:N)+SUMIF(ผลิต2!$C:$C,'รับ-จ่าย ประจำวัน'!$B377,ผลิต2!N:N)+SUMIF(เส้นแต่งหน้าขนมเค้ก!$C:$C,'รับ-จ่าย ประจำวัน'!$B377,เส้นแต่งหน้าขนมเค้ก!N:N)+SUMIF(แพ็ค!$C:$C,'รับ-จ่าย ประจำวัน'!$B377,แพ็ค!N:N)+SUMIF(ธุรการ!$C:$C,'รับ-จ่าย ประจำวัน'!$B377,ธุรการ!N:N)+SUMIF(เส้นแต่งหน้าขนมปัง!$C:$C,'รับ-จ่าย ประจำวัน'!$B377,เส้นแต่งหน้าขนมปัง!N:N)+SUMIF('วางแผนBC,CJ'!$C:$C,'รับ-จ่าย ประจำวัน'!$B377,'วางแผนBC,CJ'!N:N)+SUMIF(RD!$C:$C,'รับ-จ่าย ประจำวัน'!$B377,RD!N:N)+SUMIF('FG,ออนไล,คัดแยก'!$C:$C,'รับ-จ่าย ประจำวัน'!$B377,'FG,ออนไล,คัดแยก'!N:N)</f>
        <v>0</v>
      </c>
      <c r="AV377" s="16">
        <f>SUMIF(เตรียมส่วนผสม!$C:$C,'รับ-จ่าย ประจำวัน'!$B377,เตรียมส่วนผสม!O:O)+SUMIF(กวนไส้!$C:$C,'รับ-จ่าย ประจำวัน'!$B377,กวนไส้!O:O)+SUMIF(ผลิต1!$C:$C,'รับ-จ่าย ประจำวัน'!$B377,ผลิต1!O:O)+SUMIF(ผลิต2!$C:$C,'รับ-จ่าย ประจำวัน'!$B377,ผลิต2!O:O)+SUMIF(เส้นแต่งหน้าขนมเค้ก!$C:$C,'รับ-จ่าย ประจำวัน'!$B377,เส้นแต่งหน้าขนมเค้ก!O:O)+SUMIF(แพ็ค!$C:$C,'รับ-จ่าย ประจำวัน'!$B377,แพ็ค!O:O)+SUMIF(ธุรการ!$C:$C,'รับ-จ่าย ประจำวัน'!$B377,ธุรการ!O:O)+SUMIF(เส้นแต่งหน้าขนมปัง!$C:$C,'รับ-จ่าย ประจำวัน'!$B377,เส้นแต่งหน้าขนมปัง!O:O)+SUMIF('วางแผนBC,CJ'!$C:$C,'รับ-จ่าย ประจำวัน'!$B377,'วางแผนBC,CJ'!O:O)+SUMIF(RD!$C:$C,'รับ-จ่าย ประจำวัน'!$B377,RD!O:O)+SUMIF('FG,ออนไล,คัดแยก'!$C:$C,'รับ-จ่าย ประจำวัน'!$B377,'FG,ออนไล,คัดแยก'!O:O)</f>
        <v>0</v>
      </c>
      <c r="AW377" s="16">
        <f>SUMIF(เตรียมส่วนผสม!$C:$C,'รับ-จ่าย ประจำวัน'!$B377,เตรียมส่วนผสม!P:P)+SUMIF(กวนไส้!$C:$C,'รับ-จ่าย ประจำวัน'!$B377,กวนไส้!P:P)+SUMIF(ผลิต1!$C:$C,'รับ-จ่าย ประจำวัน'!$B377,ผลิต1!P:P)+SUMIF(ผลิต2!$C:$C,'รับ-จ่าย ประจำวัน'!$B377,ผลิต2!P:P)+SUMIF(เส้นแต่งหน้าขนมเค้ก!$C:$C,'รับ-จ่าย ประจำวัน'!$B377,เส้นแต่งหน้าขนมเค้ก!P:P)+SUMIF(แพ็ค!$C:$C,'รับ-จ่าย ประจำวัน'!$B377,แพ็ค!P:P)+SUMIF(ธุรการ!$C:$C,'รับ-จ่าย ประจำวัน'!$B377,ธุรการ!P:P)+SUMIF(เส้นแต่งหน้าขนมปัง!$C:$C,'รับ-จ่าย ประจำวัน'!$B377,เส้นแต่งหน้าขนมปัง!P:P)+SUMIF('วางแผนBC,CJ'!$C:$C,'รับ-จ่าย ประจำวัน'!$B377,'วางแผนBC,CJ'!P:P)+SUMIF(RD!$C:$C,'รับ-จ่าย ประจำวัน'!$B377,RD!P:P)+SUMIF('FG,ออนไล,คัดแยก'!$C:$C,'รับ-จ่าย ประจำวัน'!$B377,'FG,ออนไล,คัดแยก'!P:P)</f>
        <v>0</v>
      </c>
      <c r="AX377" s="16">
        <f>SUMIF(เตรียมส่วนผสม!$C:$C,'รับ-จ่าย ประจำวัน'!$B377,เตรียมส่วนผสม!Q:Q)+SUMIF(กวนไส้!$C:$C,'รับ-จ่าย ประจำวัน'!$B377,กวนไส้!Q:Q)+SUMIF(ผลิต1!$C:$C,'รับ-จ่าย ประจำวัน'!$B377,ผลิต1!Q:Q)+SUMIF(ผลิต2!$C:$C,'รับ-จ่าย ประจำวัน'!$B377,ผลิต2!Q:Q)+SUMIF(เส้นแต่งหน้าขนมเค้ก!$C:$C,'รับ-จ่าย ประจำวัน'!$B377,เส้นแต่งหน้าขนมเค้ก!Q:Q)+SUMIF(แพ็ค!$C:$C,'รับ-จ่าย ประจำวัน'!$B377,แพ็ค!Q:Q)+SUMIF(ธุรการ!$C:$C,'รับ-จ่าย ประจำวัน'!$B377,ธุรการ!Q:Q)+SUMIF(เส้นแต่งหน้าขนมปัง!$C:$C,'รับ-จ่าย ประจำวัน'!$B377,เส้นแต่งหน้าขนมปัง!Q:Q)+SUMIF('วางแผนBC,CJ'!$C:$C,'รับ-จ่าย ประจำวัน'!$B377,'วางแผนBC,CJ'!Q:Q)+SUMIF(RD!$C:$C,'รับ-จ่าย ประจำวัน'!$B377,RD!Q:Q)+SUMIF('FG,ออนไล,คัดแยก'!$C:$C,'รับ-จ่าย ประจำวัน'!$B377,'FG,ออนไล,คัดแยก'!Q:Q)</f>
        <v>0</v>
      </c>
      <c r="AY377" s="16">
        <f>SUMIF(เตรียมส่วนผสม!$C:$C,'รับ-จ่าย ประจำวัน'!$B377,เตรียมส่วนผสม!R:R)+SUMIF(กวนไส้!$C:$C,'รับ-จ่าย ประจำวัน'!$B377,กวนไส้!R:R)+SUMIF(ผลิต1!$C:$C,'รับ-จ่าย ประจำวัน'!$B377,ผลิต1!R:R)+SUMIF(ผลิต2!$C:$C,'รับ-จ่าย ประจำวัน'!$B377,ผลิต2!R:R)+SUMIF(เส้นแต่งหน้าขนมเค้ก!$C:$C,'รับ-จ่าย ประจำวัน'!$B377,เส้นแต่งหน้าขนมเค้ก!R:R)+SUMIF(แพ็ค!$C:$C,'รับ-จ่าย ประจำวัน'!$B377,แพ็ค!R:R)+SUMIF(ธุรการ!$C:$C,'รับ-จ่าย ประจำวัน'!$B377,ธุรการ!R:R)+SUMIF(เส้นแต่งหน้าขนมปัง!$C:$C,'รับ-จ่าย ประจำวัน'!$B377,เส้นแต่งหน้าขนมปัง!R:R)+SUMIF('วางแผนBC,CJ'!$C:$C,'รับ-จ่าย ประจำวัน'!$B377,'วางแผนBC,CJ'!R:R)+SUMIF(RD!$C:$C,'รับ-จ่าย ประจำวัน'!$B377,RD!R:R)+SUMIF('FG,ออนไล,คัดแยก'!$C:$C,'รับ-จ่าย ประจำวัน'!$B377,'FG,ออนไล,คัดแยก'!R:R)</f>
        <v>0</v>
      </c>
      <c r="AZ377" s="16">
        <f>SUMIF(เตรียมส่วนผสม!$C:$C,'รับ-จ่าย ประจำวัน'!$B377,เตรียมส่วนผสม!S:S)+SUMIF(กวนไส้!$C:$C,'รับ-จ่าย ประจำวัน'!$B377,กวนไส้!S:S)+SUMIF(ผลิต1!$C:$C,'รับ-จ่าย ประจำวัน'!$B377,ผลิต1!S:S)+SUMIF(ผลิต2!$C:$C,'รับ-จ่าย ประจำวัน'!$B377,ผลิต2!S:S)+SUMIF(เส้นแต่งหน้าขนมเค้ก!$C:$C,'รับ-จ่าย ประจำวัน'!$B377,เส้นแต่งหน้าขนมเค้ก!S:S)+SUMIF(แพ็ค!$C:$C,'รับ-จ่าย ประจำวัน'!$B377,แพ็ค!S:S)+SUMIF(ธุรการ!$C:$C,'รับ-จ่าย ประจำวัน'!$B377,ธุรการ!S:S)+SUMIF(เส้นแต่งหน้าขนมปัง!$C:$C,'รับ-จ่าย ประจำวัน'!$B377,เส้นแต่งหน้าขนมปัง!S:S)+SUMIF('วางแผนBC,CJ'!$C:$C,'รับ-จ่าย ประจำวัน'!$B377,'วางแผนBC,CJ'!S:S)+SUMIF(RD!$C:$C,'รับ-จ่าย ประจำวัน'!$B377,RD!S:S)+SUMIF('FG,ออนไล,คัดแยก'!$C:$C,'รับ-จ่าย ประจำวัน'!$B377,'FG,ออนไล,คัดแยก'!S:S)</f>
        <v>0</v>
      </c>
      <c r="BA377" s="16">
        <f>SUMIF(เตรียมส่วนผสม!$C:$C,'รับ-จ่าย ประจำวัน'!$B377,เตรียมส่วนผสม!T:T)+SUMIF(กวนไส้!$C:$C,'รับ-จ่าย ประจำวัน'!$B377,กวนไส้!T:T)+SUMIF(ผลิต1!$C:$C,'รับ-จ่าย ประจำวัน'!$B377,ผลิต1!T:T)+SUMIF(ผลิต2!$C:$C,'รับ-จ่าย ประจำวัน'!$B377,ผลิต2!T:T)+SUMIF(เส้นแต่งหน้าขนมเค้ก!$C:$C,'รับ-จ่าย ประจำวัน'!$B377,เส้นแต่งหน้าขนมเค้ก!T:T)+SUMIF(แพ็ค!$C:$C,'รับ-จ่าย ประจำวัน'!$B377,แพ็ค!T:T)+SUMIF(ธุรการ!$C:$C,'รับ-จ่าย ประจำวัน'!$B377,ธุรการ!T:T)+SUMIF(เส้นแต่งหน้าขนมปัง!$C:$C,'รับ-จ่าย ประจำวัน'!$B377,เส้นแต่งหน้าขนมปัง!T:T)+SUMIF('วางแผนBC,CJ'!$C:$C,'รับ-จ่าย ประจำวัน'!$B377,'วางแผนBC,CJ'!T:T)+SUMIF(RD!$C:$C,'รับ-จ่าย ประจำวัน'!$B377,RD!T:T)+SUMIF('FG,ออนไล,คัดแยก'!$C:$C,'รับ-จ่าย ประจำวัน'!$B377,'FG,ออนไล,คัดแยก'!T:T)</f>
        <v>0</v>
      </c>
      <c r="BB377" s="16">
        <f>SUMIF(เตรียมส่วนผสม!$C:$C,'รับ-จ่าย ประจำวัน'!$B377,เตรียมส่วนผสม!U:U)+SUMIF(กวนไส้!$C:$C,'รับ-จ่าย ประจำวัน'!$B377,กวนไส้!U:U)+SUMIF(ผลิต1!$C:$C,'รับ-จ่าย ประจำวัน'!$B377,ผลิต1!U:U)+SUMIF(ผลิต2!$C:$C,'รับ-จ่าย ประจำวัน'!$B377,ผลิต2!U:U)+SUMIF(เส้นแต่งหน้าขนมเค้ก!$C:$C,'รับ-จ่าย ประจำวัน'!$B377,เส้นแต่งหน้าขนมเค้ก!U:U)+SUMIF(แพ็ค!$C:$C,'รับ-จ่าย ประจำวัน'!$B377,แพ็ค!U:U)+SUMIF(ธุรการ!$C:$C,'รับ-จ่าย ประจำวัน'!$B377,ธุรการ!U:U)+SUMIF(เส้นแต่งหน้าขนมปัง!$C:$C,'รับ-จ่าย ประจำวัน'!$B377,เส้นแต่งหน้าขนมปัง!U:U)+SUMIF('วางแผนBC,CJ'!$C:$C,'รับ-จ่าย ประจำวัน'!$B377,'วางแผนBC,CJ'!U:U)+SUMIF(RD!$C:$C,'รับ-จ่าย ประจำวัน'!$B377,RD!U:U)+SUMIF('FG,ออนไล,คัดแยก'!$C:$C,'รับ-จ่าย ประจำวัน'!$B377,'FG,ออนไล,คัดแยก'!U:U)</f>
        <v>0</v>
      </c>
      <c r="BC377" s="16">
        <f>SUMIF(เตรียมส่วนผสม!$C:$C,'รับ-จ่าย ประจำวัน'!$B377,เตรียมส่วนผสม!V:V)+SUMIF(กวนไส้!$C:$C,'รับ-จ่าย ประจำวัน'!$B377,กวนไส้!V:V)+SUMIF(ผลิต1!$C:$C,'รับ-จ่าย ประจำวัน'!$B377,ผลิต1!V:V)+SUMIF(ผลิต2!$C:$C,'รับ-จ่าย ประจำวัน'!$B377,ผลิต2!V:V)+SUMIF(เส้นแต่งหน้าขนมเค้ก!$C:$C,'รับ-จ่าย ประจำวัน'!$B377,เส้นแต่งหน้าขนมเค้ก!V:V)+SUMIF(แพ็ค!$C:$C,'รับ-จ่าย ประจำวัน'!$B377,แพ็ค!V:V)+SUMIF(ธุรการ!$C:$C,'รับ-จ่าย ประจำวัน'!$B377,ธุรการ!V:V)+SUMIF(เส้นแต่งหน้าขนมปัง!$C:$C,'รับ-จ่าย ประจำวัน'!$B377,เส้นแต่งหน้าขนมปัง!V:V)+SUMIF('วางแผนBC,CJ'!$C:$C,'รับ-จ่าย ประจำวัน'!$B377,'วางแผนBC,CJ'!V:V)+SUMIF(RD!$C:$C,'รับ-จ่าย ประจำวัน'!$B377,RD!V:V)+SUMIF('FG,ออนไล,คัดแยก'!$C:$C,'รับ-จ่าย ประจำวัน'!$B377,'FG,ออนไล,คัดแยก'!V:V)</f>
        <v>0</v>
      </c>
      <c r="BD377" s="16">
        <f>SUMIF(เตรียมส่วนผสม!$C:$C,'รับ-จ่าย ประจำวัน'!$B377,เตรียมส่วนผสม!W:W)+SUMIF(กวนไส้!$C:$C,'รับ-จ่าย ประจำวัน'!$B377,กวนไส้!W:W)+SUMIF(ผลิต1!$C:$C,'รับ-จ่าย ประจำวัน'!$B377,ผลิต1!W:W)+SUMIF(ผลิต2!$C:$C,'รับ-จ่าย ประจำวัน'!$B377,ผลิต2!W:W)+SUMIF(เส้นแต่งหน้าขนมเค้ก!$C:$C,'รับ-จ่าย ประจำวัน'!$B377,เส้นแต่งหน้าขนมเค้ก!W:W)+SUMIF(แพ็ค!$C:$C,'รับ-จ่าย ประจำวัน'!$B377,แพ็ค!W:W)+SUMIF(ธุรการ!$C:$C,'รับ-จ่าย ประจำวัน'!$B377,ธุรการ!W:W)+SUMIF(เส้นแต่งหน้าขนมปัง!$C:$C,'รับ-จ่าย ประจำวัน'!$B377,เส้นแต่งหน้าขนมปัง!W:W)+SUMIF('วางแผนBC,CJ'!$C:$C,'รับ-จ่าย ประจำวัน'!$B377,'วางแผนBC,CJ'!W:W)+SUMIF(RD!$C:$C,'รับ-จ่าย ประจำวัน'!$B377,RD!W:W)+SUMIF('FG,ออนไล,คัดแยก'!$C:$C,'รับ-จ่าย ประจำวัน'!$B377,'FG,ออนไล,คัดแยก'!W:W)</f>
        <v>0</v>
      </c>
      <c r="BE377" s="16">
        <f>SUMIF(เตรียมส่วนผสม!$C:$C,'รับ-จ่าย ประจำวัน'!$B377,เตรียมส่วนผสม!X:X)+SUMIF(กวนไส้!$C:$C,'รับ-จ่าย ประจำวัน'!$B377,กวนไส้!X:X)+SUMIF(ผลิต1!$C:$C,'รับ-จ่าย ประจำวัน'!$B377,ผลิต1!X:X)+SUMIF(ผลิต2!$C:$C,'รับ-จ่าย ประจำวัน'!$B377,ผลิต2!X:X)+SUMIF(เส้นแต่งหน้าขนมเค้ก!$C:$C,'รับ-จ่าย ประจำวัน'!$B377,เส้นแต่งหน้าขนมเค้ก!X:X)+SUMIF(แพ็ค!$C:$C,'รับ-จ่าย ประจำวัน'!$B377,แพ็ค!X:X)+SUMIF(ธุรการ!$C:$C,'รับ-จ่าย ประจำวัน'!$B377,ธุรการ!X:X)+SUMIF(เส้นแต่งหน้าขนมปัง!$C:$C,'รับ-จ่าย ประจำวัน'!$B377,เส้นแต่งหน้าขนมปัง!X:X)+SUMIF('วางแผนBC,CJ'!$C:$C,'รับ-จ่าย ประจำวัน'!$B377,'วางแผนBC,CJ'!X:X)+SUMIF(RD!$C:$C,'รับ-จ่าย ประจำวัน'!$B377,RD!X:X)+SUMIF('FG,ออนไล,คัดแยก'!$C:$C,'รับ-จ่าย ประจำวัน'!$B377,'FG,ออนไล,คัดแยก'!X:X)</f>
        <v>0</v>
      </c>
      <c r="BF377" s="16">
        <f>SUMIF(เตรียมส่วนผสม!$C:$C,'รับ-จ่าย ประจำวัน'!$B377,เตรียมส่วนผสม!Y:Y)+SUMIF(กวนไส้!$C:$C,'รับ-จ่าย ประจำวัน'!$B377,กวนไส้!Y:Y)+SUMIF(ผลิต1!$C:$C,'รับ-จ่าย ประจำวัน'!$B377,ผลิต1!Y:Y)+SUMIF(ผลิต2!$C:$C,'รับ-จ่าย ประจำวัน'!$B377,ผลิต2!Y:Y)+SUMIF(เส้นแต่งหน้าขนมเค้ก!$C:$C,'รับ-จ่าย ประจำวัน'!$B377,เส้นแต่งหน้าขนมเค้ก!Y:Y)+SUMIF(แพ็ค!$C:$C,'รับ-จ่าย ประจำวัน'!$B377,แพ็ค!Y:Y)+SUMIF(ธุรการ!$C:$C,'รับ-จ่าย ประจำวัน'!$B377,ธุรการ!Y:Y)+SUMIF(เส้นแต่งหน้าขนมปัง!$C:$C,'รับ-จ่าย ประจำวัน'!$B377,เส้นแต่งหน้าขนมปัง!Y:Y)+SUMIF('วางแผนBC,CJ'!$C:$C,'รับ-จ่าย ประจำวัน'!$B377,'วางแผนBC,CJ'!Y:Y)+SUMIF(RD!$C:$C,'รับ-จ่าย ประจำวัน'!$B377,RD!Y:Y)+SUMIF('FG,ออนไล,คัดแยก'!$C:$C,'รับ-จ่าย ประจำวัน'!$B377,'FG,ออนไล,คัดแยก'!Y:Y)</f>
        <v>0</v>
      </c>
      <c r="BG377" s="16">
        <f>SUMIF(เตรียมส่วนผสม!$C:$C,'รับ-จ่าย ประจำวัน'!$B377,เตรียมส่วนผสม!Z:Z)+SUMIF(กวนไส้!$C:$C,'รับ-จ่าย ประจำวัน'!$B377,กวนไส้!Z:Z)+SUMIF(ผลิต1!$C:$C,'รับ-จ่าย ประจำวัน'!$B377,ผลิต1!Z:Z)+SUMIF(ผลิต2!$C:$C,'รับ-จ่าย ประจำวัน'!$B377,ผลิต2!Z:Z)+SUMIF(เส้นแต่งหน้าขนมเค้ก!$C:$C,'รับ-จ่าย ประจำวัน'!$B377,เส้นแต่งหน้าขนมเค้ก!Z:Z)+SUMIF(แพ็ค!$C:$C,'รับ-จ่าย ประจำวัน'!$B377,แพ็ค!Z:Z)+SUMIF(ธุรการ!$C:$C,'รับ-จ่าย ประจำวัน'!$B377,ธุรการ!Z:Z)+SUMIF(เส้นแต่งหน้าขนมปัง!$C:$C,'รับ-จ่าย ประจำวัน'!$B377,เส้นแต่งหน้าขนมปัง!Z:Z)+SUMIF('วางแผนBC,CJ'!$C:$C,'รับ-จ่าย ประจำวัน'!$B377,'วางแผนBC,CJ'!Z:Z)+SUMIF(RD!$C:$C,'รับ-จ่าย ประจำวัน'!$B377,RD!Z:Z)+SUMIF('FG,ออนไล,คัดแยก'!$C:$C,'รับ-จ่าย ประจำวัน'!$B377,'FG,ออนไล,คัดแยก'!Z:Z)</f>
        <v>0</v>
      </c>
      <c r="BH377" s="16">
        <f>SUMIF(เตรียมส่วนผสม!$C:$C,'รับ-จ่าย ประจำวัน'!$B377,เตรียมส่วนผสม!AA:AA)+SUMIF(กวนไส้!$C:$C,'รับ-จ่าย ประจำวัน'!$B377,กวนไส้!AA:AA)+SUMIF(ผลิต1!$C:$C,'รับ-จ่าย ประจำวัน'!$B377,ผลิต1!AA:AA)+SUMIF(ผลิต2!$C:$C,'รับ-จ่าย ประจำวัน'!$B377,ผลิต2!AA:AA)+SUMIF(เส้นแต่งหน้าขนมเค้ก!$C:$C,'รับ-จ่าย ประจำวัน'!$B377,เส้นแต่งหน้าขนมเค้ก!AA:AA)+SUMIF(แพ็ค!$C:$C,'รับ-จ่าย ประจำวัน'!$B377,แพ็ค!AA:AA)+SUMIF(ธุรการ!$C:$C,'รับ-จ่าย ประจำวัน'!$B377,ธุรการ!AA:AA)+SUMIF(เส้นแต่งหน้าขนมปัง!$C:$C,'รับ-จ่าย ประจำวัน'!$B377,เส้นแต่งหน้าขนมปัง!AA:AA)+SUMIF('วางแผนBC,CJ'!$C:$C,'รับ-จ่าย ประจำวัน'!$B377,'วางแผนBC,CJ'!AA:AA)+SUMIF(RD!$C:$C,'รับ-จ่าย ประจำวัน'!$B377,RD!AA:AA)+SUMIF('FG,ออนไล,คัดแยก'!$C:$C,'รับ-จ่าย ประจำวัน'!$B377,'FG,ออนไล,คัดแยก'!AA:AA)</f>
        <v>0</v>
      </c>
      <c r="BI377" s="16">
        <f>SUMIF(เตรียมส่วนผสม!$C:$C,'รับ-จ่าย ประจำวัน'!$B377,เตรียมส่วนผสม!AB:AB)+SUMIF(กวนไส้!$C:$C,'รับ-จ่าย ประจำวัน'!$B377,กวนไส้!AB:AB)+SUMIF(ผลิต1!$C:$C,'รับ-จ่าย ประจำวัน'!$B377,ผลิต1!AB:AB)+SUMIF(ผลิต2!$C:$C,'รับ-จ่าย ประจำวัน'!$B377,ผลิต2!AB:AB)+SUMIF(เส้นแต่งหน้าขนมเค้ก!$C:$C,'รับ-จ่าย ประจำวัน'!$B377,เส้นแต่งหน้าขนมเค้ก!AB:AB)+SUMIF(แพ็ค!$C:$C,'รับ-จ่าย ประจำวัน'!$B377,แพ็ค!AB:AB)+SUMIF(ธุรการ!$C:$C,'รับ-จ่าย ประจำวัน'!$B377,ธุรการ!AB:AB)+SUMIF(เส้นแต่งหน้าขนมปัง!$C:$C,'รับ-จ่าย ประจำวัน'!$B377,เส้นแต่งหน้าขนมปัง!AB:AB)+SUMIF('วางแผนBC,CJ'!$C:$C,'รับ-จ่าย ประจำวัน'!$B377,'วางแผนBC,CJ'!AB:AB)+SUMIF(RD!$C:$C,'รับ-จ่าย ประจำวัน'!$B377,RD!AB:AB)+SUMIF('FG,ออนไล,คัดแยก'!$C:$C,'รับ-จ่าย ประจำวัน'!$B377,'FG,ออนไล,คัดแยก'!AB:AB)</f>
        <v>0</v>
      </c>
      <c r="BJ377" s="16">
        <f>SUMIF(เตรียมส่วนผสม!$C:$C,'รับ-จ่าย ประจำวัน'!$B377,เตรียมส่วนผสม!AC:AC)+SUMIF(กวนไส้!$C:$C,'รับ-จ่าย ประจำวัน'!$B377,กวนไส้!AC:AC)+SUMIF(ผลิต1!$C:$C,'รับ-จ่าย ประจำวัน'!$B377,ผลิต1!AC:AC)+SUMIF(ผลิต2!$C:$C,'รับ-จ่าย ประจำวัน'!$B377,ผลิต2!AC:AC)+SUMIF(เส้นแต่งหน้าขนมเค้ก!$C:$C,'รับ-จ่าย ประจำวัน'!$B377,เส้นแต่งหน้าขนมเค้ก!AC:AC)+SUMIF(แพ็ค!$C:$C,'รับ-จ่าย ประจำวัน'!$B377,แพ็ค!AC:AC)+SUMIF(ธุรการ!$C:$C,'รับ-จ่าย ประจำวัน'!$B377,ธุรการ!AC:AC)+SUMIF(เส้นแต่งหน้าขนมปัง!$C:$C,'รับ-จ่าย ประจำวัน'!$B377,เส้นแต่งหน้าขนมปัง!AC:AC)+SUMIF('วางแผนBC,CJ'!$C:$C,'รับ-จ่าย ประจำวัน'!$B377,'วางแผนBC,CJ'!AC:AC)+SUMIF(RD!$C:$C,'รับ-จ่าย ประจำวัน'!$B377,RD!AC:AC)+SUMIF('FG,ออนไล,คัดแยก'!$C:$C,'รับ-จ่าย ประจำวัน'!$B377,'FG,ออนไล,คัดแยก'!AC:AC)</f>
        <v>0</v>
      </c>
      <c r="BK377" s="16">
        <f>SUMIF(เตรียมส่วนผสม!$C:$C,'รับ-จ่าย ประจำวัน'!$B377,เตรียมส่วนผสม!AD:AD)+SUMIF(กวนไส้!$C:$C,'รับ-จ่าย ประจำวัน'!$B377,กวนไส้!AD:AD)+SUMIF(ผลิต1!$C:$C,'รับ-จ่าย ประจำวัน'!$B377,ผลิต1!AD:AD)+SUMIF(ผลิต2!$C:$C,'รับ-จ่าย ประจำวัน'!$B377,ผลิต2!AD:AD)+SUMIF(เส้นแต่งหน้าขนมเค้ก!$C:$C,'รับ-จ่าย ประจำวัน'!$B377,เส้นแต่งหน้าขนมเค้ก!AD:AD)+SUMIF(แพ็ค!$C:$C,'รับ-จ่าย ประจำวัน'!$B377,แพ็ค!AD:AD)+SUMIF(ธุรการ!$C:$C,'รับ-จ่าย ประจำวัน'!$B377,ธุรการ!AD:AD)+SUMIF(เส้นแต่งหน้าขนมปัง!$C:$C,'รับ-จ่าย ประจำวัน'!$B377,เส้นแต่งหน้าขนมปัง!AD:AD)+SUMIF('วางแผนBC,CJ'!$C:$C,'รับ-จ่าย ประจำวัน'!$B377,'วางแผนBC,CJ'!AD:AD)+SUMIF(RD!$C:$C,'รับ-จ่าย ประจำวัน'!$B377,RD!AD:AD)+SUMIF('FG,ออนไล,คัดแยก'!$C:$C,'รับ-จ่าย ประจำวัน'!$B377,'FG,ออนไล,คัดแยก'!AD:AD)</f>
        <v>0</v>
      </c>
      <c r="BL377" s="16">
        <f>SUMIF(เตรียมส่วนผสม!$C:$C,'รับ-จ่าย ประจำวัน'!$B377,เตรียมส่วนผสม!AE:AE)+SUMIF(กวนไส้!$C:$C,'รับ-จ่าย ประจำวัน'!$B377,กวนไส้!AE:AE)+SUMIF(ผลิต1!$C:$C,'รับ-จ่าย ประจำวัน'!$B377,ผลิต1!AE:AE)+SUMIF(ผลิต2!$C:$C,'รับ-จ่าย ประจำวัน'!$B377,ผลิต2!AE:AE)+SUMIF(เส้นแต่งหน้าขนมเค้ก!$C:$C,'รับ-จ่าย ประจำวัน'!$B377,เส้นแต่งหน้าขนมเค้ก!AE:AE)+SUMIF(แพ็ค!$C:$C,'รับ-จ่าย ประจำวัน'!$B377,แพ็ค!AE:AE)+SUMIF(ธุรการ!$C:$C,'รับ-จ่าย ประจำวัน'!$B377,ธุรการ!AE:AE)+SUMIF(เส้นแต่งหน้าขนมปัง!$C:$C,'รับ-จ่าย ประจำวัน'!$B377,เส้นแต่งหน้าขนมปัง!AE:AE)+SUMIF('วางแผนBC,CJ'!$C:$C,'รับ-จ่าย ประจำวัน'!$B377,'วางแผนBC,CJ'!AE:AE)+SUMIF(RD!$C:$C,'รับ-จ่าย ประจำวัน'!$B377,RD!AE:AE)+SUMIF('FG,ออนไล,คัดแยก'!$C:$C,'รับ-จ่าย ประจำวัน'!$B377,'FG,ออนไล,คัดแยก'!AE:AE)</f>
        <v>0</v>
      </c>
      <c r="BM377" s="16">
        <f>SUMIF(เตรียมส่วนผสม!$C:$C,'รับ-จ่าย ประจำวัน'!$B377,เตรียมส่วนผสม!AF:AF)+SUMIF(กวนไส้!$C:$C,'รับ-จ่าย ประจำวัน'!$B377,กวนไส้!AF:AF)+SUMIF(ผลิต1!$C:$C,'รับ-จ่าย ประจำวัน'!$B377,ผลิต1!AF:AF)+SUMIF(ผลิต2!$C:$C,'รับ-จ่าย ประจำวัน'!$B377,ผลิต2!AF:AF)+SUMIF(เส้นแต่งหน้าขนมเค้ก!$C:$C,'รับ-จ่าย ประจำวัน'!$B377,เส้นแต่งหน้าขนมเค้ก!AF:AF)+SUMIF(แพ็ค!$C:$C,'รับ-จ่าย ประจำวัน'!$B377,แพ็ค!AF:AF)+SUMIF(ธุรการ!$C:$C,'รับ-จ่าย ประจำวัน'!$B377,ธุรการ!AF:AF)+SUMIF(เส้นแต่งหน้าขนมปัง!$C:$C,'รับ-จ่าย ประจำวัน'!$B377,เส้นแต่งหน้าขนมปัง!AF:AF)+SUMIF('วางแผนBC,CJ'!$C:$C,'รับ-จ่าย ประจำวัน'!$B377,'วางแผนBC,CJ'!AF:AF)+SUMIF(RD!$C:$C,'รับ-จ่าย ประจำวัน'!$B377,RD!AF:AF)+SUMIF('FG,ออนไล,คัดแยก'!$C:$C,'รับ-จ่าย ประจำวัน'!$B377,'FG,ออนไล,คัดแยก'!AF:AF)</f>
        <v>0</v>
      </c>
      <c r="BN377" s="16">
        <f>SUMIF(เตรียมส่วนผสม!$C:$C,'รับ-จ่าย ประจำวัน'!$B377,เตรียมส่วนผสม!AG:AG)+SUMIF(กวนไส้!$C:$C,'รับ-จ่าย ประจำวัน'!$B377,กวนไส้!AG:AG)+SUMIF(ผลิต1!$C:$C,'รับ-จ่าย ประจำวัน'!$B377,ผลิต1!AG:AG)+SUMIF(ผลิต2!$C:$C,'รับ-จ่าย ประจำวัน'!$B377,ผลิต2!AG:AG)+SUMIF(เส้นแต่งหน้าขนมเค้ก!$C:$C,'รับ-จ่าย ประจำวัน'!$B377,เส้นแต่งหน้าขนมเค้ก!AG:AG)+SUMIF(แพ็ค!$C:$C,'รับ-จ่าย ประจำวัน'!$B377,แพ็ค!AG:AG)+SUMIF(ธุรการ!$C:$C,'รับ-จ่าย ประจำวัน'!$B377,ธุรการ!AG:AG)+SUMIF(เส้นแต่งหน้าขนมปัง!$C:$C,'รับ-จ่าย ประจำวัน'!$B377,เส้นแต่งหน้าขนมปัง!AG:AG)+SUMIF('วางแผนBC,CJ'!$C:$C,'รับ-จ่าย ประจำวัน'!$B377,'วางแผนBC,CJ'!AG:AG)+SUMIF(RD!$C:$C,'รับ-จ่าย ประจำวัน'!$B377,RD!AG:AG)+SUMIF('FG,ออนไล,คัดแยก'!$C:$C,'รับ-จ่าย ประจำวัน'!$B377,'FG,ออนไล,คัดแยก'!AG:AG)</f>
        <v>0</v>
      </c>
      <c r="BO377" s="16">
        <f>SUMIF(เตรียมส่วนผสม!$C:$C,'รับ-จ่าย ประจำวัน'!$B377,เตรียมส่วนผสม!AH:AH)+SUMIF(กวนไส้!$C:$C,'รับ-จ่าย ประจำวัน'!$B377,กวนไส้!AH:AH)+SUMIF(ผลิต1!$C:$C,'รับ-จ่าย ประจำวัน'!$B377,ผลิต1!AH:AH)+SUMIF(ผลิต2!$C:$C,'รับ-จ่าย ประจำวัน'!$B377,ผลิต2!AH:AH)+SUMIF(เส้นแต่งหน้าขนมเค้ก!$C:$C,'รับ-จ่าย ประจำวัน'!$B377,เส้นแต่งหน้าขนมเค้ก!AH:AH)+SUMIF(แพ็ค!$C:$C,'รับ-จ่าย ประจำวัน'!$B377,แพ็ค!AH:AH)+SUMIF(ธุรการ!$C:$C,'รับ-จ่าย ประจำวัน'!$B377,ธุรการ!AH:AH)+SUMIF(เส้นแต่งหน้าขนมปัง!$C:$C,'รับ-จ่าย ประจำวัน'!$B377,เส้นแต่งหน้าขนมปัง!AH:AH)+SUMIF('วางแผนBC,CJ'!$C:$C,'รับ-จ่าย ประจำวัน'!$B377,'วางแผนBC,CJ'!AH:AH)+SUMIF(RD!$C:$C,'รับ-จ่าย ประจำวัน'!$B377,RD!AH:AH)+SUMIF('FG,ออนไล,คัดแยก'!$C:$C,'รับ-จ่าย ประจำวัน'!$B377,'FG,ออนไล,คัดแยก'!AH:AH)</f>
        <v>0</v>
      </c>
      <c r="BP377" s="16">
        <f>SUMIF(เตรียมส่วนผสม!$C:$C,'รับ-จ่าย ประจำวัน'!$B377,เตรียมส่วนผสม!AI:AI)+SUMIF(กวนไส้!$C:$C,'รับ-จ่าย ประจำวัน'!$B377,กวนไส้!AI:AI)+SUMIF(ผลิต1!$C:$C,'รับ-จ่าย ประจำวัน'!$B377,ผลิต1!AI:AI)+SUMIF(ผลิต2!$C:$C,'รับ-จ่าย ประจำวัน'!$B377,ผลิต2!AI:AI)+SUMIF(เส้นแต่งหน้าขนมเค้ก!$C:$C,'รับ-จ่าย ประจำวัน'!$B377,เส้นแต่งหน้าขนมเค้ก!AI:AI)+SUMIF(แพ็ค!$C:$C,'รับ-จ่าย ประจำวัน'!$B377,แพ็ค!AI:AI)+SUMIF(ธุรการ!$C:$C,'รับ-จ่าย ประจำวัน'!$B377,ธุรการ!AI:AI)+SUMIF(เส้นแต่งหน้าขนมปัง!$C:$C,'รับ-จ่าย ประจำวัน'!$B377,เส้นแต่งหน้าขนมปัง!AI:AI)+SUMIF('วางแผนBC,CJ'!$C:$C,'รับ-จ่าย ประจำวัน'!$B377,'วางแผนBC,CJ'!AI:AI)+SUMIF(RD!$C:$C,'รับ-จ่าย ประจำวัน'!$B377,RD!AI:AI)+SUMIF('FG,ออนไล,คัดแยก'!$C:$C,'รับ-จ่าย ประจำวัน'!$B377,'FG,ออนไล,คัดแยก'!AI:AI)</f>
        <v>0</v>
      </c>
      <c r="BQ377" s="16">
        <f>SUMIF(เตรียมส่วนผสม!$C:$C,'รับ-จ่าย ประจำวัน'!$B377,เตรียมส่วนผสม!AJ:AJ)+SUMIF(กวนไส้!$C:$C,'รับ-จ่าย ประจำวัน'!$B377,กวนไส้!AJ:AJ)+SUMIF(ผลิต1!$C:$C,'รับ-จ่าย ประจำวัน'!$B377,ผลิต1!AJ:AJ)+SUMIF(ผลิต2!$C:$C,'รับ-จ่าย ประจำวัน'!$B377,ผลิต2!AJ:AJ)+SUMIF(เส้นแต่งหน้าขนมเค้ก!$C:$C,'รับ-จ่าย ประจำวัน'!$B377,เส้นแต่งหน้าขนมเค้ก!AJ:AJ)+SUMIF(แพ็ค!$C:$C,'รับ-จ่าย ประจำวัน'!$B377,แพ็ค!AJ:AJ)+SUMIF(ธุรการ!$C:$C,'รับ-จ่าย ประจำวัน'!$B377,ธุรการ!AJ:AJ)+SUMIF(เส้นแต่งหน้าขนมปัง!$C:$C,'รับ-จ่าย ประจำวัน'!$B377,เส้นแต่งหน้าขนมปัง!AJ:AJ)+SUMIF('วางแผนBC,CJ'!$C:$C,'รับ-จ่าย ประจำวัน'!$B377,'วางแผนBC,CJ'!AJ:AJ)+SUMIF(RD!$C:$C,'รับ-จ่าย ประจำวัน'!$B377,RD!AJ:AJ)+SUMIF('FG,ออนไล,คัดแยก'!$C:$C,'รับ-จ่าย ประจำวัน'!$B377,'FG,ออนไล,คัดแยก'!AJ:AJ)</f>
        <v>0</v>
      </c>
      <c r="BR377" s="16">
        <f>SUMIF(เตรียมส่วนผสม!$C:$C,'รับ-จ่าย ประจำวัน'!$B377,เตรียมส่วนผสม!AK:AK)+SUMIF(กวนไส้!$C:$C,'รับ-จ่าย ประจำวัน'!$B377,กวนไส้!AK:AK)+SUMIF(ผลิต1!$C:$C,'รับ-จ่าย ประจำวัน'!$B377,ผลิต1!AK:AK)+SUMIF(ผลิต2!$C:$C,'รับ-จ่าย ประจำวัน'!$B377,ผลิต2!AK:AK)+SUMIF(เส้นแต่งหน้าขนมเค้ก!$C:$C,'รับ-จ่าย ประจำวัน'!$B377,เส้นแต่งหน้าขนมเค้ก!AK:AK)+SUMIF(แพ็ค!$C:$C,'รับ-จ่าย ประจำวัน'!$B377,แพ็ค!AK:AK)+SUMIF(ธุรการ!$C:$C,'รับ-จ่าย ประจำวัน'!$B377,ธุรการ!AK:AK)+SUMIF(เส้นแต่งหน้าขนมปัง!$C:$C,'รับ-จ่าย ประจำวัน'!$B377,เส้นแต่งหน้าขนมปัง!AK:AK)+SUMIF('วางแผนBC,CJ'!$C:$C,'รับ-จ่าย ประจำวัน'!$B377,'วางแผนBC,CJ'!AK:AK)+SUMIF(RD!$C:$C,'รับ-จ่าย ประจำวัน'!$B377,RD!AK:AK)+SUMIF('FG,ออนไล,คัดแยก'!$C:$C,'รับ-จ่าย ประจำวัน'!$B377,'FG,ออนไล,คัดแยก'!AK:AK)</f>
        <v>0</v>
      </c>
      <c r="BS377" s="16">
        <f>SUMIF(เตรียมส่วนผสม!$C:$C,'รับ-จ่าย ประจำวัน'!$B377,เตรียมส่วนผสม!AL:AL)+SUMIF(กวนไส้!$C:$C,'รับ-จ่าย ประจำวัน'!$B377,กวนไส้!AL:AL)+SUMIF(ผลิต1!$C:$C,'รับ-จ่าย ประจำวัน'!$B377,ผลิต1!AL:AL)+SUMIF(ผลิต2!$C:$C,'รับ-จ่าย ประจำวัน'!$B377,ผลิต2!AL:AL)+SUMIF(เส้นแต่งหน้าขนมเค้ก!$C:$C,'รับ-จ่าย ประจำวัน'!$B377,เส้นแต่งหน้าขนมเค้ก!AL:AL)+SUMIF(แพ็ค!$C:$C,'รับ-จ่าย ประจำวัน'!$B377,แพ็ค!AL:AL)+SUMIF(ธุรการ!$C:$C,'รับ-จ่าย ประจำวัน'!$B377,ธุรการ!AL:AL)+SUMIF(เส้นแต่งหน้าขนมปัง!$C:$C,'รับ-จ่าย ประจำวัน'!$B377,เส้นแต่งหน้าขนมปัง!AL:AL)+SUMIF('วางแผนBC,CJ'!$C:$C,'รับ-จ่าย ประจำวัน'!$B377,'วางแผนBC,CJ'!AL:AL)+SUMIF(RD!$C:$C,'รับ-จ่าย ประจำวัน'!$B377,RD!AL:AL)+SUMIF('FG,ออนไล,คัดแยก'!$C:$C,'รับ-จ่าย ประจำวัน'!$B377,'FG,ออนไล,คัดแยก'!AL:AL)</f>
        <v>0</v>
      </c>
      <c r="BT377" s="18">
        <f t="shared" si="70"/>
        <v>0</v>
      </c>
      <c r="BU377" s="116">
        <v>54400</v>
      </c>
      <c r="BV377" s="146">
        <f t="shared" si="71"/>
        <v>21600</v>
      </c>
      <c r="BW377" s="183">
        <v>30</v>
      </c>
      <c r="BX377" s="172">
        <f t="shared" si="76"/>
        <v>0</v>
      </c>
      <c r="BY377" s="188" t="e">
        <f t="shared" si="74"/>
        <v>#DIV/0!</v>
      </c>
      <c r="BZ377" s="180" t="e">
        <f t="shared" ca="1" si="73"/>
        <v>#DIV/0!</v>
      </c>
      <c r="CA377" s="97"/>
      <c r="CB377" s="97"/>
      <c r="CC377" s="97"/>
      <c r="CD377" s="97"/>
      <c r="CE377" s="97"/>
      <c r="CF377" s="97"/>
      <c r="CG377" s="97"/>
      <c r="CH377" s="97"/>
      <c r="CI377" s="97"/>
      <c r="CJ377" s="94"/>
      <c r="CK377" s="9">
        <f t="shared" si="75"/>
        <v>-32800</v>
      </c>
    </row>
    <row r="378" spans="1:89" hidden="1" x14ac:dyDescent="0.5">
      <c r="A378" s="149"/>
      <c r="B378" s="119">
        <v>1021601001</v>
      </c>
      <c r="C378" s="42" t="s">
        <v>1669</v>
      </c>
      <c r="D378" s="177" t="s">
        <v>61</v>
      </c>
      <c r="E378" s="28">
        <v>0</v>
      </c>
      <c r="F378" s="159" t="s">
        <v>1605</v>
      </c>
      <c r="G378" s="11" t="s">
        <v>62</v>
      </c>
      <c r="H378" s="12">
        <v>0</v>
      </c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3"/>
      <c r="AF378" s="13"/>
      <c r="AG378" s="13"/>
      <c r="AH378" s="13"/>
      <c r="AI378" s="14"/>
      <c r="AJ378" s="14"/>
      <c r="AK378" s="14"/>
      <c r="AL378" s="14"/>
      <c r="AM378" s="14"/>
      <c r="AN378" s="15">
        <f t="shared" si="69"/>
        <v>0</v>
      </c>
      <c r="AO378" s="16">
        <f>SUMIF(เตรียมส่วนผสม!$C:$C,'รับ-จ่าย ประจำวัน'!$B378,เตรียมส่วนผสม!H:H)+SUMIF(กวนไส้!$C:$C,'รับ-จ่าย ประจำวัน'!$B378,กวนไส้!H:H)+SUMIF(ผลิต1!$C:$C,'รับ-จ่าย ประจำวัน'!$B378,ผลิต1!H:H)+SUMIF(ผลิต2!$C:$C,'รับ-จ่าย ประจำวัน'!$B378,ผลิต2!H:H)+SUMIF(เส้นแต่งหน้าขนมเค้ก!$C:$C,'รับ-จ่าย ประจำวัน'!$B378,เส้นแต่งหน้าขนมเค้ก!H:H)+SUMIF(แพ็ค!$C:$C,'รับ-จ่าย ประจำวัน'!$B378,แพ็ค!H:H)+SUMIF(ธุรการ!$C:$C,'รับ-จ่าย ประจำวัน'!$B378,ธุรการ!H:H)+SUMIF(เส้นแต่งหน้าขนมปัง!$C:$C,'รับ-จ่าย ประจำวัน'!$B378,เส้นแต่งหน้าขนมปัง!H:H)+SUMIF('วางแผนBC,CJ'!$C:$C,'รับ-จ่าย ประจำวัน'!$B378,'วางแผนBC,CJ'!H:H)+SUMIF(RD!$C:$C,'รับ-จ่าย ประจำวัน'!$B378,RD!H:H)+SUMIF('FG,ออนไล,คัดแยก'!$C:$C,'รับ-จ่าย ประจำวัน'!$B378,'FG,ออนไล,คัดแยก'!H:H)</f>
        <v>0</v>
      </c>
      <c r="AP378" s="16">
        <f>SUMIF(เตรียมส่วนผสม!$C:$C,'รับ-จ่าย ประจำวัน'!$B378,เตรียมส่วนผสม!I:I)+SUMIF(กวนไส้!$C:$C,'รับ-จ่าย ประจำวัน'!$B378,กวนไส้!I:I)+SUMIF(ผลิต1!$C:$C,'รับ-จ่าย ประจำวัน'!$B378,ผลิต1!I:I)+SUMIF(ผลิต2!$C:$C,'รับ-จ่าย ประจำวัน'!$B378,ผลิต2!I:I)+SUMIF(เส้นแต่งหน้าขนมเค้ก!$C:$C,'รับ-จ่าย ประจำวัน'!$B378,เส้นแต่งหน้าขนมเค้ก!I:I)+SUMIF(แพ็ค!$C:$C,'รับ-จ่าย ประจำวัน'!$B378,แพ็ค!I:I)+SUMIF(ธุรการ!$C:$C,'รับ-จ่าย ประจำวัน'!$B378,ธุรการ!I:I)+SUMIF(เส้นแต่งหน้าขนมปัง!$C:$C,'รับ-จ่าย ประจำวัน'!$B378,เส้นแต่งหน้าขนมปัง!I:I)+SUMIF('วางแผนBC,CJ'!$C:$C,'รับ-จ่าย ประจำวัน'!$B378,'วางแผนBC,CJ'!I:I)+SUMIF(RD!$C:$C,'รับ-จ่าย ประจำวัน'!$B378,RD!I:I)+SUMIF('FG,ออนไล,คัดแยก'!$C:$C,'รับ-จ่าย ประจำวัน'!$B378,'FG,ออนไล,คัดแยก'!I:I)</f>
        <v>0</v>
      </c>
      <c r="AQ378" s="16">
        <f>SUMIF(เตรียมส่วนผสม!$C:$C,'รับ-จ่าย ประจำวัน'!$B378,เตรียมส่วนผสม!J:J)+SUMIF(กวนไส้!$C:$C,'รับ-จ่าย ประจำวัน'!$B378,กวนไส้!J:J)+SUMIF(ผลิต1!$C:$C,'รับ-จ่าย ประจำวัน'!$B378,ผลิต1!J:J)+SUMIF(ผลิต2!$C:$C,'รับ-จ่าย ประจำวัน'!$B378,ผลิต2!J:J)+SUMIF(เส้นแต่งหน้าขนมเค้ก!$C:$C,'รับ-จ่าย ประจำวัน'!$B378,เส้นแต่งหน้าขนมเค้ก!J:J)+SUMIF(แพ็ค!$C:$C,'รับ-จ่าย ประจำวัน'!$B378,แพ็ค!J:J)+SUMIF(ธุรการ!$C:$C,'รับ-จ่าย ประจำวัน'!$B378,ธุรการ!J:J)+SUMIF(เส้นแต่งหน้าขนมปัง!$C:$C,'รับ-จ่าย ประจำวัน'!$B378,เส้นแต่งหน้าขนมปัง!J:J)+SUMIF('วางแผนBC,CJ'!$C:$C,'รับ-จ่าย ประจำวัน'!$B378,'วางแผนBC,CJ'!J:J)+SUMIF(RD!$C:$C,'รับ-จ่าย ประจำวัน'!$B378,RD!J:J)+SUMIF('FG,ออนไล,คัดแยก'!$C:$C,'รับ-จ่าย ประจำวัน'!$B378,'FG,ออนไล,คัดแยก'!J:J)</f>
        <v>0</v>
      </c>
      <c r="AR378" s="16">
        <f>SUMIF(เตรียมส่วนผสม!$C:$C,'รับ-จ่าย ประจำวัน'!$B378,เตรียมส่วนผสม!K:K)+SUMIF(กวนไส้!$C:$C,'รับ-จ่าย ประจำวัน'!$B378,กวนไส้!K:K)+SUMIF(ผลิต1!$C:$C,'รับ-จ่าย ประจำวัน'!$B378,ผลิต1!K:K)+SUMIF(ผลิต2!$C:$C,'รับ-จ่าย ประจำวัน'!$B378,ผลิต2!K:K)+SUMIF(เส้นแต่งหน้าขนมเค้ก!$C:$C,'รับ-จ่าย ประจำวัน'!$B378,เส้นแต่งหน้าขนมเค้ก!K:K)+SUMIF(แพ็ค!$C:$C,'รับ-จ่าย ประจำวัน'!$B378,แพ็ค!K:K)+SUMIF(ธุรการ!$C:$C,'รับ-จ่าย ประจำวัน'!$B378,ธุรการ!K:K)+SUMIF(เส้นแต่งหน้าขนมปัง!$C:$C,'รับ-จ่าย ประจำวัน'!$B378,เส้นแต่งหน้าขนมปัง!K:K)+SUMIF('วางแผนBC,CJ'!$C:$C,'รับ-จ่าย ประจำวัน'!$B378,'วางแผนBC,CJ'!K:K)+SUMIF(RD!$C:$C,'รับ-จ่าย ประจำวัน'!$B378,RD!K:K)+SUMIF('FG,ออนไล,คัดแยก'!$C:$C,'รับ-จ่าย ประจำวัน'!$B378,'FG,ออนไล,คัดแยก'!K:K)</f>
        <v>0</v>
      </c>
      <c r="AS378" s="16">
        <f>SUMIF(เตรียมส่วนผสม!$C:$C,'รับ-จ่าย ประจำวัน'!$B378,เตรียมส่วนผสม!L:L)+SUMIF(กวนไส้!$C:$C,'รับ-จ่าย ประจำวัน'!$B378,กวนไส้!L:L)+SUMIF(ผลิต1!$C:$C,'รับ-จ่าย ประจำวัน'!$B378,ผลิต1!L:L)+SUMIF(ผลิต2!$C:$C,'รับ-จ่าย ประจำวัน'!$B378,ผลิต2!L:L)+SUMIF(เส้นแต่งหน้าขนมเค้ก!$C:$C,'รับ-จ่าย ประจำวัน'!$B378,เส้นแต่งหน้าขนมเค้ก!L:L)+SUMIF(แพ็ค!$C:$C,'รับ-จ่าย ประจำวัน'!$B378,แพ็ค!L:L)+SUMIF(ธุรการ!$C:$C,'รับ-จ่าย ประจำวัน'!$B378,ธุรการ!L:L)+SUMIF(เส้นแต่งหน้าขนมปัง!$C:$C,'รับ-จ่าย ประจำวัน'!$B378,เส้นแต่งหน้าขนมปัง!L:L)+SUMIF('วางแผนBC,CJ'!$C:$C,'รับ-จ่าย ประจำวัน'!$B378,'วางแผนBC,CJ'!L:L)+SUMIF(RD!$C:$C,'รับ-จ่าย ประจำวัน'!$B378,RD!L:L)+SUMIF('FG,ออนไล,คัดแยก'!$C:$C,'รับ-จ่าย ประจำวัน'!$B378,'FG,ออนไล,คัดแยก'!L:L)</f>
        <v>0</v>
      </c>
      <c r="AT378" s="16">
        <f>SUMIF(เตรียมส่วนผสม!$C:$C,'รับ-จ่าย ประจำวัน'!$B378,เตรียมส่วนผสม!M:M)+SUMIF(กวนไส้!$C:$C,'รับ-จ่าย ประจำวัน'!$B378,กวนไส้!M:M)+SUMIF(ผลิต1!$C:$C,'รับ-จ่าย ประจำวัน'!$B378,ผลิต1!M:M)+SUMIF(ผลิต2!$C:$C,'รับ-จ่าย ประจำวัน'!$B378,ผลิต2!M:M)+SUMIF(เส้นแต่งหน้าขนมเค้ก!$C:$C,'รับ-จ่าย ประจำวัน'!$B378,เส้นแต่งหน้าขนมเค้ก!M:M)+SUMIF(แพ็ค!$C:$C,'รับ-จ่าย ประจำวัน'!$B378,แพ็ค!M:M)+SUMIF(ธุรการ!$C:$C,'รับ-จ่าย ประจำวัน'!$B378,ธุรการ!M:M)+SUMIF(เส้นแต่งหน้าขนมปัง!$C:$C,'รับ-จ่าย ประจำวัน'!$B378,เส้นแต่งหน้าขนมปัง!M:M)+SUMIF('วางแผนBC,CJ'!$C:$C,'รับ-จ่าย ประจำวัน'!$B378,'วางแผนBC,CJ'!M:M)+SUMIF(RD!$C:$C,'รับ-จ่าย ประจำวัน'!$B378,RD!M:M)+SUMIF('FG,ออนไล,คัดแยก'!$C:$C,'รับ-จ่าย ประจำวัน'!$B378,'FG,ออนไล,คัดแยก'!M:M)</f>
        <v>0</v>
      </c>
      <c r="AU378" s="16">
        <f>SUMIF(เตรียมส่วนผสม!$C:$C,'รับ-จ่าย ประจำวัน'!$B378,เตรียมส่วนผสม!N:N)+SUMIF(กวนไส้!$C:$C,'รับ-จ่าย ประจำวัน'!$B378,กวนไส้!N:N)+SUMIF(ผลิต1!$C:$C,'รับ-จ่าย ประจำวัน'!$B378,ผลิต1!N:N)+SUMIF(ผลิต2!$C:$C,'รับ-จ่าย ประจำวัน'!$B378,ผลิต2!N:N)+SUMIF(เส้นแต่งหน้าขนมเค้ก!$C:$C,'รับ-จ่าย ประจำวัน'!$B378,เส้นแต่งหน้าขนมเค้ก!N:N)+SUMIF(แพ็ค!$C:$C,'รับ-จ่าย ประจำวัน'!$B378,แพ็ค!N:N)+SUMIF(ธุรการ!$C:$C,'รับ-จ่าย ประจำวัน'!$B378,ธุรการ!N:N)+SUMIF(เส้นแต่งหน้าขนมปัง!$C:$C,'รับ-จ่าย ประจำวัน'!$B378,เส้นแต่งหน้าขนมปัง!N:N)+SUMIF('วางแผนBC,CJ'!$C:$C,'รับ-จ่าย ประจำวัน'!$B378,'วางแผนBC,CJ'!N:N)+SUMIF(RD!$C:$C,'รับ-จ่าย ประจำวัน'!$B378,RD!N:N)+SUMIF('FG,ออนไล,คัดแยก'!$C:$C,'รับ-จ่าย ประจำวัน'!$B378,'FG,ออนไล,คัดแยก'!N:N)</f>
        <v>0</v>
      </c>
      <c r="AV378" s="16">
        <f>SUMIF(เตรียมส่วนผสม!$C:$C,'รับ-จ่าย ประจำวัน'!$B378,เตรียมส่วนผสม!O:O)+SUMIF(กวนไส้!$C:$C,'รับ-จ่าย ประจำวัน'!$B378,กวนไส้!O:O)+SUMIF(ผลิต1!$C:$C,'รับ-จ่าย ประจำวัน'!$B378,ผลิต1!O:O)+SUMIF(ผลิต2!$C:$C,'รับ-จ่าย ประจำวัน'!$B378,ผลิต2!O:O)+SUMIF(เส้นแต่งหน้าขนมเค้ก!$C:$C,'รับ-จ่าย ประจำวัน'!$B378,เส้นแต่งหน้าขนมเค้ก!O:O)+SUMIF(แพ็ค!$C:$C,'รับ-จ่าย ประจำวัน'!$B378,แพ็ค!O:O)+SUMIF(ธุรการ!$C:$C,'รับ-จ่าย ประจำวัน'!$B378,ธุรการ!O:O)+SUMIF(เส้นแต่งหน้าขนมปัง!$C:$C,'รับ-จ่าย ประจำวัน'!$B378,เส้นแต่งหน้าขนมปัง!O:O)+SUMIF('วางแผนBC,CJ'!$C:$C,'รับ-จ่าย ประจำวัน'!$B378,'วางแผนBC,CJ'!O:O)+SUMIF(RD!$C:$C,'รับ-จ่าย ประจำวัน'!$B378,RD!O:O)+SUMIF('FG,ออนไล,คัดแยก'!$C:$C,'รับ-จ่าย ประจำวัน'!$B378,'FG,ออนไล,คัดแยก'!O:O)</f>
        <v>0</v>
      </c>
      <c r="AW378" s="16">
        <f>SUMIF(เตรียมส่วนผสม!$C:$C,'รับ-จ่าย ประจำวัน'!$B378,เตรียมส่วนผสม!P:P)+SUMIF(กวนไส้!$C:$C,'รับ-จ่าย ประจำวัน'!$B378,กวนไส้!P:P)+SUMIF(ผลิต1!$C:$C,'รับ-จ่าย ประจำวัน'!$B378,ผลิต1!P:P)+SUMIF(ผลิต2!$C:$C,'รับ-จ่าย ประจำวัน'!$B378,ผลิต2!P:P)+SUMIF(เส้นแต่งหน้าขนมเค้ก!$C:$C,'รับ-จ่าย ประจำวัน'!$B378,เส้นแต่งหน้าขนมเค้ก!P:P)+SUMIF(แพ็ค!$C:$C,'รับ-จ่าย ประจำวัน'!$B378,แพ็ค!P:P)+SUMIF(ธุรการ!$C:$C,'รับ-จ่าย ประจำวัน'!$B378,ธุรการ!P:P)+SUMIF(เส้นแต่งหน้าขนมปัง!$C:$C,'รับ-จ่าย ประจำวัน'!$B378,เส้นแต่งหน้าขนมปัง!P:P)+SUMIF('วางแผนBC,CJ'!$C:$C,'รับ-จ่าย ประจำวัน'!$B378,'วางแผนBC,CJ'!P:P)+SUMIF(RD!$C:$C,'รับ-จ่าย ประจำวัน'!$B378,RD!P:P)+SUMIF('FG,ออนไล,คัดแยก'!$C:$C,'รับ-จ่าย ประจำวัน'!$B378,'FG,ออนไล,คัดแยก'!P:P)</f>
        <v>0</v>
      </c>
      <c r="AX378" s="16">
        <f>SUMIF(เตรียมส่วนผสม!$C:$C,'รับ-จ่าย ประจำวัน'!$B378,เตรียมส่วนผสม!Q:Q)+SUMIF(กวนไส้!$C:$C,'รับ-จ่าย ประจำวัน'!$B378,กวนไส้!Q:Q)+SUMIF(ผลิต1!$C:$C,'รับ-จ่าย ประจำวัน'!$B378,ผลิต1!Q:Q)+SUMIF(ผลิต2!$C:$C,'รับ-จ่าย ประจำวัน'!$B378,ผลิต2!Q:Q)+SUMIF(เส้นแต่งหน้าขนมเค้ก!$C:$C,'รับ-จ่าย ประจำวัน'!$B378,เส้นแต่งหน้าขนมเค้ก!Q:Q)+SUMIF(แพ็ค!$C:$C,'รับ-จ่าย ประจำวัน'!$B378,แพ็ค!Q:Q)+SUMIF(ธุรการ!$C:$C,'รับ-จ่าย ประจำวัน'!$B378,ธุรการ!Q:Q)+SUMIF(เส้นแต่งหน้าขนมปัง!$C:$C,'รับ-จ่าย ประจำวัน'!$B378,เส้นแต่งหน้าขนมปัง!Q:Q)+SUMIF('วางแผนBC,CJ'!$C:$C,'รับ-จ่าย ประจำวัน'!$B378,'วางแผนBC,CJ'!Q:Q)+SUMIF(RD!$C:$C,'รับ-จ่าย ประจำวัน'!$B378,RD!Q:Q)+SUMIF('FG,ออนไล,คัดแยก'!$C:$C,'รับ-จ่าย ประจำวัน'!$B378,'FG,ออนไล,คัดแยก'!Q:Q)</f>
        <v>0</v>
      </c>
      <c r="AY378" s="16">
        <f>SUMIF(เตรียมส่วนผสม!$C:$C,'รับ-จ่าย ประจำวัน'!$B378,เตรียมส่วนผสม!R:R)+SUMIF(กวนไส้!$C:$C,'รับ-จ่าย ประจำวัน'!$B378,กวนไส้!R:R)+SUMIF(ผลิต1!$C:$C,'รับ-จ่าย ประจำวัน'!$B378,ผลิต1!R:R)+SUMIF(ผลิต2!$C:$C,'รับ-จ่าย ประจำวัน'!$B378,ผลิต2!R:R)+SUMIF(เส้นแต่งหน้าขนมเค้ก!$C:$C,'รับ-จ่าย ประจำวัน'!$B378,เส้นแต่งหน้าขนมเค้ก!R:R)+SUMIF(แพ็ค!$C:$C,'รับ-จ่าย ประจำวัน'!$B378,แพ็ค!R:R)+SUMIF(ธุรการ!$C:$C,'รับ-จ่าย ประจำวัน'!$B378,ธุรการ!R:R)+SUMIF(เส้นแต่งหน้าขนมปัง!$C:$C,'รับ-จ่าย ประจำวัน'!$B378,เส้นแต่งหน้าขนมปัง!R:R)+SUMIF('วางแผนBC,CJ'!$C:$C,'รับ-จ่าย ประจำวัน'!$B378,'วางแผนBC,CJ'!R:R)+SUMIF(RD!$C:$C,'รับ-จ่าย ประจำวัน'!$B378,RD!R:R)+SUMIF('FG,ออนไล,คัดแยก'!$C:$C,'รับ-จ่าย ประจำวัน'!$B378,'FG,ออนไล,คัดแยก'!R:R)</f>
        <v>0</v>
      </c>
      <c r="AZ378" s="16">
        <f>SUMIF(เตรียมส่วนผสม!$C:$C,'รับ-จ่าย ประจำวัน'!$B378,เตรียมส่วนผสม!S:S)+SUMIF(กวนไส้!$C:$C,'รับ-จ่าย ประจำวัน'!$B378,กวนไส้!S:S)+SUMIF(ผลิต1!$C:$C,'รับ-จ่าย ประจำวัน'!$B378,ผลิต1!S:S)+SUMIF(ผลิต2!$C:$C,'รับ-จ่าย ประจำวัน'!$B378,ผลิต2!S:S)+SUMIF(เส้นแต่งหน้าขนมเค้ก!$C:$C,'รับ-จ่าย ประจำวัน'!$B378,เส้นแต่งหน้าขนมเค้ก!S:S)+SUMIF(แพ็ค!$C:$C,'รับ-จ่าย ประจำวัน'!$B378,แพ็ค!S:S)+SUMIF(ธุรการ!$C:$C,'รับ-จ่าย ประจำวัน'!$B378,ธุรการ!S:S)+SUMIF(เส้นแต่งหน้าขนมปัง!$C:$C,'รับ-จ่าย ประจำวัน'!$B378,เส้นแต่งหน้าขนมปัง!S:S)+SUMIF('วางแผนBC,CJ'!$C:$C,'รับ-จ่าย ประจำวัน'!$B378,'วางแผนBC,CJ'!S:S)+SUMIF(RD!$C:$C,'รับ-จ่าย ประจำวัน'!$B378,RD!S:S)+SUMIF('FG,ออนไล,คัดแยก'!$C:$C,'รับ-จ่าย ประจำวัน'!$B378,'FG,ออนไล,คัดแยก'!S:S)</f>
        <v>0</v>
      </c>
      <c r="BA378" s="16">
        <f>SUMIF(เตรียมส่วนผสม!$C:$C,'รับ-จ่าย ประจำวัน'!$B378,เตรียมส่วนผสม!T:T)+SUMIF(กวนไส้!$C:$C,'รับ-จ่าย ประจำวัน'!$B378,กวนไส้!T:T)+SUMIF(ผลิต1!$C:$C,'รับ-จ่าย ประจำวัน'!$B378,ผลิต1!T:T)+SUMIF(ผลิต2!$C:$C,'รับ-จ่าย ประจำวัน'!$B378,ผลิต2!T:T)+SUMIF(เส้นแต่งหน้าขนมเค้ก!$C:$C,'รับ-จ่าย ประจำวัน'!$B378,เส้นแต่งหน้าขนมเค้ก!T:T)+SUMIF(แพ็ค!$C:$C,'รับ-จ่าย ประจำวัน'!$B378,แพ็ค!T:T)+SUMIF(ธุรการ!$C:$C,'รับ-จ่าย ประจำวัน'!$B378,ธุรการ!T:T)+SUMIF(เส้นแต่งหน้าขนมปัง!$C:$C,'รับ-จ่าย ประจำวัน'!$B378,เส้นแต่งหน้าขนมปัง!T:T)+SUMIF('วางแผนBC,CJ'!$C:$C,'รับ-จ่าย ประจำวัน'!$B378,'วางแผนBC,CJ'!T:T)+SUMIF(RD!$C:$C,'รับ-จ่าย ประจำวัน'!$B378,RD!T:T)+SUMIF('FG,ออนไล,คัดแยก'!$C:$C,'รับ-จ่าย ประจำวัน'!$B378,'FG,ออนไล,คัดแยก'!T:T)</f>
        <v>0</v>
      </c>
      <c r="BB378" s="16">
        <f>SUMIF(เตรียมส่วนผสม!$C:$C,'รับ-จ่าย ประจำวัน'!$B378,เตรียมส่วนผสม!U:U)+SUMIF(กวนไส้!$C:$C,'รับ-จ่าย ประจำวัน'!$B378,กวนไส้!U:U)+SUMIF(ผลิต1!$C:$C,'รับ-จ่าย ประจำวัน'!$B378,ผลิต1!U:U)+SUMIF(ผลิต2!$C:$C,'รับ-จ่าย ประจำวัน'!$B378,ผลิต2!U:U)+SUMIF(เส้นแต่งหน้าขนมเค้ก!$C:$C,'รับ-จ่าย ประจำวัน'!$B378,เส้นแต่งหน้าขนมเค้ก!U:U)+SUMIF(แพ็ค!$C:$C,'รับ-จ่าย ประจำวัน'!$B378,แพ็ค!U:U)+SUMIF(ธุรการ!$C:$C,'รับ-จ่าย ประจำวัน'!$B378,ธุรการ!U:U)+SUMIF(เส้นแต่งหน้าขนมปัง!$C:$C,'รับ-จ่าย ประจำวัน'!$B378,เส้นแต่งหน้าขนมปัง!U:U)+SUMIF('วางแผนBC,CJ'!$C:$C,'รับ-จ่าย ประจำวัน'!$B378,'วางแผนBC,CJ'!U:U)+SUMIF(RD!$C:$C,'รับ-จ่าย ประจำวัน'!$B378,RD!U:U)+SUMIF('FG,ออนไล,คัดแยก'!$C:$C,'รับ-จ่าย ประจำวัน'!$B378,'FG,ออนไล,คัดแยก'!U:U)</f>
        <v>0</v>
      </c>
      <c r="BC378" s="16">
        <f>SUMIF(เตรียมส่วนผสม!$C:$C,'รับ-จ่าย ประจำวัน'!$B378,เตรียมส่วนผสม!V:V)+SUMIF(กวนไส้!$C:$C,'รับ-จ่าย ประจำวัน'!$B378,กวนไส้!V:V)+SUMIF(ผลิต1!$C:$C,'รับ-จ่าย ประจำวัน'!$B378,ผลิต1!V:V)+SUMIF(ผลิต2!$C:$C,'รับ-จ่าย ประจำวัน'!$B378,ผลิต2!V:V)+SUMIF(เส้นแต่งหน้าขนมเค้ก!$C:$C,'รับ-จ่าย ประจำวัน'!$B378,เส้นแต่งหน้าขนมเค้ก!V:V)+SUMIF(แพ็ค!$C:$C,'รับ-จ่าย ประจำวัน'!$B378,แพ็ค!V:V)+SUMIF(ธุรการ!$C:$C,'รับ-จ่าย ประจำวัน'!$B378,ธุรการ!V:V)+SUMIF(เส้นแต่งหน้าขนมปัง!$C:$C,'รับ-จ่าย ประจำวัน'!$B378,เส้นแต่งหน้าขนมปัง!V:V)+SUMIF('วางแผนBC,CJ'!$C:$C,'รับ-จ่าย ประจำวัน'!$B378,'วางแผนBC,CJ'!V:V)+SUMIF(RD!$C:$C,'รับ-จ่าย ประจำวัน'!$B378,RD!V:V)+SUMIF('FG,ออนไล,คัดแยก'!$C:$C,'รับ-จ่าย ประจำวัน'!$B378,'FG,ออนไล,คัดแยก'!V:V)</f>
        <v>0</v>
      </c>
      <c r="BD378" s="16">
        <f>SUMIF(เตรียมส่วนผสม!$C:$C,'รับ-จ่าย ประจำวัน'!$B378,เตรียมส่วนผสม!W:W)+SUMIF(กวนไส้!$C:$C,'รับ-จ่าย ประจำวัน'!$B378,กวนไส้!W:W)+SUMIF(ผลิต1!$C:$C,'รับ-จ่าย ประจำวัน'!$B378,ผลิต1!W:W)+SUMIF(ผลิต2!$C:$C,'รับ-จ่าย ประจำวัน'!$B378,ผลิต2!W:W)+SUMIF(เส้นแต่งหน้าขนมเค้ก!$C:$C,'รับ-จ่าย ประจำวัน'!$B378,เส้นแต่งหน้าขนมเค้ก!W:W)+SUMIF(แพ็ค!$C:$C,'รับ-จ่าย ประจำวัน'!$B378,แพ็ค!W:W)+SUMIF(ธุรการ!$C:$C,'รับ-จ่าย ประจำวัน'!$B378,ธุรการ!W:W)+SUMIF(เส้นแต่งหน้าขนมปัง!$C:$C,'รับ-จ่าย ประจำวัน'!$B378,เส้นแต่งหน้าขนมปัง!W:W)+SUMIF('วางแผนBC,CJ'!$C:$C,'รับ-จ่าย ประจำวัน'!$B378,'วางแผนBC,CJ'!W:W)+SUMIF(RD!$C:$C,'รับ-จ่าย ประจำวัน'!$B378,RD!W:W)+SUMIF('FG,ออนไล,คัดแยก'!$C:$C,'รับ-จ่าย ประจำวัน'!$B378,'FG,ออนไล,คัดแยก'!W:W)</f>
        <v>0</v>
      </c>
      <c r="BE378" s="16">
        <f>SUMIF(เตรียมส่วนผสม!$C:$C,'รับ-จ่าย ประจำวัน'!$B378,เตรียมส่วนผสม!X:X)+SUMIF(กวนไส้!$C:$C,'รับ-จ่าย ประจำวัน'!$B378,กวนไส้!X:X)+SUMIF(ผลิต1!$C:$C,'รับ-จ่าย ประจำวัน'!$B378,ผลิต1!X:X)+SUMIF(ผลิต2!$C:$C,'รับ-จ่าย ประจำวัน'!$B378,ผลิต2!X:X)+SUMIF(เส้นแต่งหน้าขนมเค้ก!$C:$C,'รับ-จ่าย ประจำวัน'!$B378,เส้นแต่งหน้าขนมเค้ก!X:X)+SUMIF(แพ็ค!$C:$C,'รับ-จ่าย ประจำวัน'!$B378,แพ็ค!X:X)+SUMIF(ธุรการ!$C:$C,'รับ-จ่าย ประจำวัน'!$B378,ธุรการ!X:X)+SUMIF(เส้นแต่งหน้าขนมปัง!$C:$C,'รับ-จ่าย ประจำวัน'!$B378,เส้นแต่งหน้าขนมปัง!X:X)+SUMIF('วางแผนBC,CJ'!$C:$C,'รับ-จ่าย ประจำวัน'!$B378,'วางแผนBC,CJ'!X:X)+SUMIF(RD!$C:$C,'รับ-จ่าย ประจำวัน'!$B378,RD!X:X)+SUMIF('FG,ออนไล,คัดแยก'!$C:$C,'รับ-จ่าย ประจำวัน'!$B378,'FG,ออนไล,คัดแยก'!X:X)</f>
        <v>0</v>
      </c>
      <c r="BF378" s="16">
        <f>SUMIF(เตรียมส่วนผสม!$C:$C,'รับ-จ่าย ประจำวัน'!$B378,เตรียมส่วนผสม!Y:Y)+SUMIF(กวนไส้!$C:$C,'รับ-จ่าย ประจำวัน'!$B378,กวนไส้!Y:Y)+SUMIF(ผลิต1!$C:$C,'รับ-จ่าย ประจำวัน'!$B378,ผลิต1!Y:Y)+SUMIF(ผลิต2!$C:$C,'รับ-จ่าย ประจำวัน'!$B378,ผลิต2!Y:Y)+SUMIF(เส้นแต่งหน้าขนมเค้ก!$C:$C,'รับ-จ่าย ประจำวัน'!$B378,เส้นแต่งหน้าขนมเค้ก!Y:Y)+SUMIF(แพ็ค!$C:$C,'รับ-จ่าย ประจำวัน'!$B378,แพ็ค!Y:Y)+SUMIF(ธุรการ!$C:$C,'รับ-จ่าย ประจำวัน'!$B378,ธุรการ!Y:Y)+SUMIF(เส้นแต่งหน้าขนมปัง!$C:$C,'รับ-จ่าย ประจำวัน'!$B378,เส้นแต่งหน้าขนมปัง!Y:Y)+SUMIF('วางแผนBC,CJ'!$C:$C,'รับ-จ่าย ประจำวัน'!$B378,'วางแผนBC,CJ'!Y:Y)+SUMIF(RD!$C:$C,'รับ-จ่าย ประจำวัน'!$B378,RD!Y:Y)+SUMIF('FG,ออนไล,คัดแยก'!$C:$C,'รับ-จ่าย ประจำวัน'!$B378,'FG,ออนไล,คัดแยก'!Y:Y)</f>
        <v>0</v>
      </c>
      <c r="BG378" s="16">
        <f>SUMIF(เตรียมส่วนผสม!$C:$C,'รับ-จ่าย ประจำวัน'!$B378,เตรียมส่วนผสม!Z:Z)+SUMIF(กวนไส้!$C:$C,'รับ-จ่าย ประจำวัน'!$B378,กวนไส้!Z:Z)+SUMIF(ผลิต1!$C:$C,'รับ-จ่าย ประจำวัน'!$B378,ผลิต1!Z:Z)+SUMIF(ผลิต2!$C:$C,'รับ-จ่าย ประจำวัน'!$B378,ผลิต2!Z:Z)+SUMIF(เส้นแต่งหน้าขนมเค้ก!$C:$C,'รับ-จ่าย ประจำวัน'!$B378,เส้นแต่งหน้าขนมเค้ก!Z:Z)+SUMIF(แพ็ค!$C:$C,'รับ-จ่าย ประจำวัน'!$B378,แพ็ค!Z:Z)+SUMIF(ธุรการ!$C:$C,'รับ-จ่าย ประจำวัน'!$B378,ธุรการ!Z:Z)+SUMIF(เส้นแต่งหน้าขนมปัง!$C:$C,'รับ-จ่าย ประจำวัน'!$B378,เส้นแต่งหน้าขนมปัง!Z:Z)+SUMIF('วางแผนBC,CJ'!$C:$C,'รับ-จ่าย ประจำวัน'!$B378,'วางแผนBC,CJ'!Z:Z)+SUMIF(RD!$C:$C,'รับ-จ่าย ประจำวัน'!$B378,RD!Z:Z)+SUMIF('FG,ออนไล,คัดแยก'!$C:$C,'รับ-จ่าย ประจำวัน'!$B378,'FG,ออนไล,คัดแยก'!Z:Z)</f>
        <v>0</v>
      </c>
      <c r="BH378" s="16">
        <f>SUMIF(เตรียมส่วนผสม!$C:$C,'รับ-จ่าย ประจำวัน'!$B378,เตรียมส่วนผสม!AA:AA)+SUMIF(กวนไส้!$C:$C,'รับ-จ่าย ประจำวัน'!$B378,กวนไส้!AA:AA)+SUMIF(ผลิต1!$C:$C,'รับ-จ่าย ประจำวัน'!$B378,ผลิต1!AA:AA)+SUMIF(ผลิต2!$C:$C,'รับ-จ่าย ประจำวัน'!$B378,ผลิต2!AA:AA)+SUMIF(เส้นแต่งหน้าขนมเค้ก!$C:$C,'รับ-จ่าย ประจำวัน'!$B378,เส้นแต่งหน้าขนมเค้ก!AA:AA)+SUMIF(แพ็ค!$C:$C,'รับ-จ่าย ประจำวัน'!$B378,แพ็ค!AA:AA)+SUMIF(ธุรการ!$C:$C,'รับ-จ่าย ประจำวัน'!$B378,ธุรการ!AA:AA)+SUMIF(เส้นแต่งหน้าขนมปัง!$C:$C,'รับ-จ่าย ประจำวัน'!$B378,เส้นแต่งหน้าขนมปัง!AA:AA)+SUMIF('วางแผนBC,CJ'!$C:$C,'รับ-จ่าย ประจำวัน'!$B378,'วางแผนBC,CJ'!AA:AA)+SUMIF(RD!$C:$C,'รับ-จ่าย ประจำวัน'!$B378,RD!AA:AA)+SUMIF('FG,ออนไล,คัดแยก'!$C:$C,'รับ-จ่าย ประจำวัน'!$B378,'FG,ออนไล,คัดแยก'!AA:AA)</f>
        <v>0</v>
      </c>
      <c r="BI378" s="16">
        <f>SUMIF(เตรียมส่วนผสม!$C:$C,'รับ-จ่าย ประจำวัน'!$B378,เตรียมส่วนผสม!AB:AB)+SUMIF(กวนไส้!$C:$C,'รับ-จ่าย ประจำวัน'!$B378,กวนไส้!AB:AB)+SUMIF(ผลิต1!$C:$C,'รับ-จ่าย ประจำวัน'!$B378,ผลิต1!AB:AB)+SUMIF(ผลิต2!$C:$C,'รับ-จ่าย ประจำวัน'!$B378,ผลิต2!AB:AB)+SUMIF(เส้นแต่งหน้าขนมเค้ก!$C:$C,'รับ-จ่าย ประจำวัน'!$B378,เส้นแต่งหน้าขนมเค้ก!AB:AB)+SUMIF(แพ็ค!$C:$C,'รับ-จ่าย ประจำวัน'!$B378,แพ็ค!AB:AB)+SUMIF(ธุรการ!$C:$C,'รับ-จ่าย ประจำวัน'!$B378,ธุรการ!AB:AB)+SUMIF(เส้นแต่งหน้าขนมปัง!$C:$C,'รับ-จ่าย ประจำวัน'!$B378,เส้นแต่งหน้าขนมปัง!AB:AB)+SUMIF('วางแผนBC,CJ'!$C:$C,'รับ-จ่าย ประจำวัน'!$B378,'วางแผนBC,CJ'!AB:AB)+SUMIF(RD!$C:$C,'รับ-จ่าย ประจำวัน'!$B378,RD!AB:AB)+SUMIF('FG,ออนไล,คัดแยก'!$C:$C,'รับ-จ่าย ประจำวัน'!$B378,'FG,ออนไล,คัดแยก'!AB:AB)</f>
        <v>0</v>
      </c>
      <c r="BJ378" s="16">
        <f>SUMIF(เตรียมส่วนผสม!$C:$C,'รับ-จ่าย ประจำวัน'!$B378,เตรียมส่วนผสม!AC:AC)+SUMIF(กวนไส้!$C:$C,'รับ-จ่าย ประจำวัน'!$B378,กวนไส้!AC:AC)+SUMIF(ผลิต1!$C:$C,'รับ-จ่าย ประจำวัน'!$B378,ผลิต1!AC:AC)+SUMIF(ผลิต2!$C:$C,'รับ-จ่าย ประจำวัน'!$B378,ผลิต2!AC:AC)+SUMIF(เส้นแต่งหน้าขนมเค้ก!$C:$C,'รับ-จ่าย ประจำวัน'!$B378,เส้นแต่งหน้าขนมเค้ก!AC:AC)+SUMIF(แพ็ค!$C:$C,'รับ-จ่าย ประจำวัน'!$B378,แพ็ค!AC:AC)+SUMIF(ธุรการ!$C:$C,'รับ-จ่าย ประจำวัน'!$B378,ธุรการ!AC:AC)+SUMIF(เส้นแต่งหน้าขนมปัง!$C:$C,'รับ-จ่าย ประจำวัน'!$B378,เส้นแต่งหน้าขนมปัง!AC:AC)+SUMIF('วางแผนBC,CJ'!$C:$C,'รับ-จ่าย ประจำวัน'!$B378,'วางแผนBC,CJ'!AC:AC)+SUMIF(RD!$C:$C,'รับ-จ่าย ประจำวัน'!$B378,RD!AC:AC)+SUMIF('FG,ออนไล,คัดแยก'!$C:$C,'รับ-จ่าย ประจำวัน'!$B378,'FG,ออนไล,คัดแยก'!AC:AC)</f>
        <v>0</v>
      </c>
      <c r="BK378" s="16">
        <f>SUMIF(เตรียมส่วนผสม!$C:$C,'รับ-จ่าย ประจำวัน'!$B378,เตรียมส่วนผสม!AD:AD)+SUMIF(กวนไส้!$C:$C,'รับ-จ่าย ประจำวัน'!$B378,กวนไส้!AD:AD)+SUMIF(ผลิต1!$C:$C,'รับ-จ่าย ประจำวัน'!$B378,ผลิต1!AD:AD)+SUMIF(ผลิต2!$C:$C,'รับ-จ่าย ประจำวัน'!$B378,ผลิต2!AD:AD)+SUMIF(เส้นแต่งหน้าขนมเค้ก!$C:$C,'รับ-จ่าย ประจำวัน'!$B378,เส้นแต่งหน้าขนมเค้ก!AD:AD)+SUMIF(แพ็ค!$C:$C,'รับ-จ่าย ประจำวัน'!$B378,แพ็ค!AD:AD)+SUMIF(ธุรการ!$C:$C,'รับ-จ่าย ประจำวัน'!$B378,ธุรการ!AD:AD)+SUMIF(เส้นแต่งหน้าขนมปัง!$C:$C,'รับ-จ่าย ประจำวัน'!$B378,เส้นแต่งหน้าขนมปัง!AD:AD)+SUMIF('วางแผนBC,CJ'!$C:$C,'รับ-จ่าย ประจำวัน'!$B378,'วางแผนBC,CJ'!AD:AD)+SUMIF(RD!$C:$C,'รับ-จ่าย ประจำวัน'!$B378,RD!AD:AD)+SUMIF('FG,ออนไล,คัดแยก'!$C:$C,'รับ-จ่าย ประจำวัน'!$B378,'FG,ออนไล,คัดแยก'!AD:AD)</f>
        <v>0</v>
      </c>
      <c r="BL378" s="16">
        <f>SUMIF(เตรียมส่วนผสม!$C:$C,'รับ-จ่าย ประจำวัน'!$B378,เตรียมส่วนผสม!AE:AE)+SUMIF(กวนไส้!$C:$C,'รับ-จ่าย ประจำวัน'!$B378,กวนไส้!AE:AE)+SUMIF(ผลิต1!$C:$C,'รับ-จ่าย ประจำวัน'!$B378,ผลิต1!AE:AE)+SUMIF(ผลิต2!$C:$C,'รับ-จ่าย ประจำวัน'!$B378,ผลิต2!AE:AE)+SUMIF(เส้นแต่งหน้าขนมเค้ก!$C:$C,'รับ-จ่าย ประจำวัน'!$B378,เส้นแต่งหน้าขนมเค้ก!AE:AE)+SUMIF(แพ็ค!$C:$C,'รับ-จ่าย ประจำวัน'!$B378,แพ็ค!AE:AE)+SUMIF(ธุรการ!$C:$C,'รับ-จ่าย ประจำวัน'!$B378,ธุรการ!AE:AE)+SUMIF(เส้นแต่งหน้าขนมปัง!$C:$C,'รับ-จ่าย ประจำวัน'!$B378,เส้นแต่งหน้าขนมปัง!AE:AE)+SUMIF('วางแผนBC,CJ'!$C:$C,'รับ-จ่าย ประจำวัน'!$B378,'วางแผนBC,CJ'!AE:AE)+SUMIF(RD!$C:$C,'รับ-จ่าย ประจำวัน'!$B378,RD!AE:AE)+SUMIF('FG,ออนไล,คัดแยก'!$C:$C,'รับ-จ่าย ประจำวัน'!$B378,'FG,ออนไล,คัดแยก'!AE:AE)</f>
        <v>0</v>
      </c>
      <c r="BM378" s="16">
        <f>SUMIF(เตรียมส่วนผสม!$C:$C,'รับ-จ่าย ประจำวัน'!$B378,เตรียมส่วนผสม!AF:AF)+SUMIF(กวนไส้!$C:$C,'รับ-จ่าย ประจำวัน'!$B378,กวนไส้!AF:AF)+SUMIF(ผลิต1!$C:$C,'รับ-จ่าย ประจำวัน'!$B378,ผลิต1!AF:AF)+SUMIF(ผลิต2!$C:$C,'รับ-จ่าย ประจำวัน'!$B378,ผลิต2!AF:AF)+SUMIF(เส้นแต่งหน้าขนมเค้ก!$C:$C,'รับ-จ่าย ประจำวัน'!$B378,เส้นแต่งหน้าขนมเค้ก!AF:AF)+SUMIF(แพ็ค!$C:$C,'รับ-จ่าย ประจำวัน'!$B378,แพ็ค!AF:AF)+SUMIF(ธุรการ!$C:$C,'รับ-จ่าย ประจำวัน'!$B378,ธุรการ!AF:AF)+SUMIF(เส้นแต่งหน้าขนมปัง!$C:$C,'รับ-จ่าย ประจำวัน'!$B378,เส้นแต่งหน้าขนมปัง!AF:AF)+SUMIF('วางแผนBC,CJ'!$C:$C,'รับ-จ่าย ประจำวัน'!$B378,'วางแผนBC,CJ'!AF:AF)+SUMIF(RD!$C:$C,'รับ-จ่าย ประจำวัน'!$B378,RD!AF:AF)+SUMIF('FG,ออนไล,คัดแยก'!$C:$C,'รับ-จ่าย ประจำวัน'!$B378,'FG,ออนไล,คัดแยก'!AF:AF)</f>
        <v>0</v>
      </c>
      <c r="BN378" s="16">
        <f>SUMIF(เตรียมส่วนผสม!$C:$C,'รับ-จ่าย ประจำวัน'!$B378,เตรียมส่วนผสม!AG:AG)+SUMIF(กวนไส้!$C:$C,'รับ-จ่าย ประจำวัน'!$B378,กวนไส้!AG:AG)+SUMIF(ผลิต1!$C:$C,'รับ-จ่าย ประจำวัน'!$B378,ผลิต1!AG:AG)+SUMIF(ผลิต2!$C:$C,'รับ-จ่าย ประจำวัน'!$B378,ผลิต2!AG:AG)+SUMIF(เส้นแต่งหน้าขนมเค้ก!$C:$C,'รับ-จ่าย ประจำวัน'!$B378,เส้นแต่งหน้าขนมเค้ก!AG:AG)+SUMIF(แพ็ค!$C:$C,'รับ-จ่าย ประจำวัน'!$B378,แพ็ค!AG:AG)+SUMIF(ธุรการ!$C:$C,'รับ-จ่าย ประจำวัน'!$B378,ธุรการ!AG:AG)+SUMIF(เส้นแต่งหน้าขนมปัง!$C:$C,'รับ-จ่าย ประจำวัน'!$B378,เส้นแต่งหน้าขนมปัง!AG:AG)+SUMIF('วางแผนBC,CJ'!$C:$C,'รับ-จ่าย ประจำวัน'!$B378,'วางแผนBC,CJ'!AG:AG)+SUMIF(RD!$C:$C,'รับ-จ่าย ประจำวัน'!$B378,RD!AG:AG)+SUMIF('FG,ออนไล,คัดแยก'!$C:$C,'รับ-จ่าย ประจำวัน'!$B378,'FG,ออนไล,คัดแยก'!AG:AG)</f>
        <v>0</v>
      </c>
      <c r="BO378" s="16">
        <f>SUMIF(เตรียมส่วนผสม!$C:$C,'รับ-จ่าย ประจำวัน'!$B378,เตรียมส่วนผสม!AH:AH)+SUMIF(กวนไส้!$C:$C,'รับ-จ่าย ประจำวัน'!$B378,กวนไส้!AH:AH)+SUMIF(ผลิต1!$C:$C,'รับ-จ่าย ประจำวัน'!$B378,ผลิต1!AH:AH)+SUMIF(ผลิต2!$C:$C,'รับ-จ่าย ประจำวัน'!$B378,ผลิต2!AH:AH)+SUMIF(เส้นแต่งหน้าขนมเค้ก!$C:$C,'รับ-จ่าย ประจำวัน'!$B378,เส้นแต่งหน้าขนมเค้ก!AH:AH)+SUMIF(แพ็ค!$C:$C,'รับ-จ่าย ประจำวัน'!$B378,แพ็ค!AH:AH)+SUMIF(ธุรการ!$C:$C,'รับ-จ่าย ประจำวัน'!$B378,ธุรการ!AH:AH)+SUMIF(เส้นแต่งหน้าขนมปัง!$C:$C,'รับ-จ่าย ประจำวัน'!$B378,เส้นแต่งหน้าขนมปัง!AH:AH)+SUMIF('วางแผนBC,CJ'!$C:$C,'รับ-จ่าย ประจำวัน'!$B378,'วางแผนBC,CJ'!AH:AH)+SUMIF(RD!$C:$C,'รับ-จ่าย ประจำวัน'!$B378,RD!AH:AH)+SUMIF('FG,ออนไล,คัดแยก'!$C:$C,'รับ-จ่าย ประจำวัน'!$B378,'FG,ออนไล,คัดแยก'!AH:AH)</f>
        <v>0</v>
      </c>
      <c r="BP378" s="16">
        <f>SUMIF(เตรียมส่วนผสม!$C:$C,'รับ-จ่าย ประจำวัน'!$B378,เตรียมส่วนผสม!AI:AI)+SUMIF(กวนไส้!$C:$C,'รับ-จ่าย ประจำวัน'!$B378,กวนไส้!AI:AI)+SUMIF(ผลิต1!$C:$C,'รับ-จ่าย ประจำวัน'!$B378,ผลิต1!AI:AI)+SUMIF(ผลิต2!$C:$C,'รับ-จ่าย ประจำวัน'!$B378,ผลิต2!AI:AI)+SUMIF(เส้นแต่งหน้าขนมเค้ก!$C:$C,'รับ-จ่าย ประจำวัน'!$B378,เส้นแต่งหน้าขนมเค้ก!AI:AI)+SUMIF(แพ็ค!$C:$C,'รับ-จ่าย ประจำวัน'!$B378,แพ็ค!AI:AI)+SUMIF(ธุรการ!$C:$C,'รับ-จ่าย ประจำวัน'!$B378,ธุรการ!AI:AI)+SUMIF(เส้นแต่งหน้าขนมปัง!$C:$C,'รับ-จ่าย ประจำวัน'!$B378,เส้นแต่งหน้าขนมปัง!AI:AI)+SUMIF('วางแผนBC,CJ'!$C:$C,'รับ-จ่าย ประจำวัน'!$B378,'วางแผนBC,CJ'!AI:AI)+SUMIF(RD!$C:$C,'รับ-จ่าย ประจำวัน'!$B378,RD!AI:AI)+SUMIF('FG,ออนไล,คัดแยก'!$C:$C,'รับ-จ่าย ประจำวัน'!$B378,'FG,ออนไล,คัดแยก'!AI:AI)</f>
        <v>0</v>
      </c>
      <c r="BQ378" s="16">
        <f>SUMIF(เตรียมส่วนผสม!$C:$C,'รับ-จ่าย ประจำวัน'!$B378,เตรียมส่วนผสม!AJ:AJ)+SUMIF(กวนไส้!$C:$C,'รับ-จ่าย ประจำวัน'!$B378,กวนไส้!AJ:AJ)+SUMIF(ผลิต1!$C:$C,'รับ-จ่าย ประจำวัน'!$B378,ผลิต1!AJ:AJ)+SUMIF(ผลิต2!$C:$C,'รับ-จ่าย ประจำวัน'!$B378,ผลิต2!AJ:AJ)+SUMIF(เส้นแต่งหน้าขนมเค้ก!$C:$C,'รับ-จ่าย ประจำวัน'!$B378,เส้นแต่งหน้าขนมเค้ก!AJ:AJ)+SUMIF(แพ็ค!$C:$C,'รับ-จ่าย ประจำวัน'!$B378,แพ็ค!AJ:AJ)+SUMIF(ธุรการ!$C:$C,'รับ-จ่าย ประจำวัน'!$B378,ธุรการ!AJ:AJ)+SUMIF(เส้นแต่งหน้าขนมปัง!$C:$C,'รับ-จ่าย ประจำวัน'!$B378,เส้นแต่งหน้าขนมปัง!AJ:AJ)+SUMIF('วางแผนBC,CJ'!$C:$C,'รับ-จ่าย ประจำวัน'!$B378,'วางแผนBC,CJ'!AJ:AJ)+SUMIF(RD!$C:$C,'รับ-จ่าย ประจำวัน'!$B378,RD!AJ:AJ)+SUMIF('FG,ออนไล,คัดแยก'!$C:$C,'รับ-จ่าย ประจำวัน'!$B378,'FG,ออนไล,คัดแยก'!AJ:AJ)</f>
        <v>0</v>
      </c>
      <c r="BR378" s="16">
        <f>SUMIF(เตรียมส่วนผสม!$C:$C,'รับ-จ่าย ประจำวัน'!$B378,เตรียมส่วนผสม!AK:AK)+SUMIF(กวนไส้!$C:$C,'รับ-จ่าย ประจำวัน'!$B378,กวนไส้!AK:AK)+SUMIF(ผลิต1!$C:$C,'รับ-จ่าย ประจำวัน'!$B378,ผลิต1!AK:AK)+SUMIF(ผลิต2!$C:$C,'รับ-จ่าย ประจำวัน'!$B378,ผลิต2!AK:AK)+SUMIF(เส้นแต่งหน้าขนมเค้ก!$C:$C,'รับ-จ่าย ประจำวัน'!$B378,เส้นแต่งหน้าขนมเค้ก!AK:AK)+SUMIF(แพ็ค!$C:$C,'รับ-จ่าย ประจำวัน'!$B378,แพ็ค!AK:AK)+SUMIF(ธุรการ!$C:$C,'รับ-จ่าย ประจำวัน'!$B378,ธุรการ!AK:AK)+SUMIF(เส้นแต่งหน้าขนมปัง!$C:$C,'รับ-จ่าย ประจำวัน'!$B378,เส้นแต่งหน้าขนมปัง!AK:AK)+SUMIF('วางแผนBC,CJ'!$C:$C,'รับ-จ่าย ประจำวัน'!$B378,'วางแผนBC,CJ'!AK:AK)+SUMIF(RD!$C:$C,'รับ-จ่าย ประจำวัน'!$B378,RD!AK:AK)+SUMIF('FG,ออนไล,คัดแยก'!$C:$C,'รับ-จ่าย ประจำวัน'!$B378,'FG,ออนไล,คัดแยก'!AK:AK)</f>
        <v>0</v>
      </c>
      <c r="BS378" s="16">
        <f>SUMIF(เตรียมส่วนผสม!$C:$C,'รับ-จ่าย ประจำวัน'!$B378,เตรียมส่วนผสม!AL:AL)+SUMIF(กวนไส้!$C:$C,'รับ-จ่าย ประจำวัน'!$B378,กวนไส้!AL:AL)+SUMIF(ผลิต1!$C:$C,'รับ-จ่าย ประจำวัน'!$B378,ผลิต1!AL:AL)+SUMIF(ผลิต2!$C:$C,'รับ-จ่าย ประจำวัน'!$B378,ผลิต2!AL:AL)+SUMIF(เส้นแต่งหน้าขนมเค้ก!$C:$C,'รับ-จ่าย ประจำวัน'!$B378,เส้นแต่งหน้าขนมเค้ก!AL:AL)+SUMIF(แพ็ค!$C:$C,'รับ-จ่าย ประจำวัน'!$B378,แพ็ค!AL:AL)+SUMIF(ธุรการ!$C:$C,'รับ-จ่าย ประจำวัน'!$B378,ธุรการ!AL:AL)+SUMIF(เส้นแต่งหน้าขนมปัง!$C:$C,'รับ-จ่าย ประจำวัน'!$B378,เส้นแต่งหน้าขนมปัง!AL:AL)+SUMIF('วางแผนBC,CJ'!$C:$C,'รับ-จ่าย ประจำวัน'!$B378,'วางแผนBC,CJ'!AL:AL)+SUMIF(RD!$C:$C,'รับ-จ่าย ประจำวัน'!$B378,RD!AL:AL)+SUMIF('FG,ออนไล,คัดแยก'!$C:$C,'รับ-จ่าย ประจำวัน'!$B378,'FG,ออนไล,คัดแยก'!AL:AL)</f>
        <v>0</v>
      </c>
      <c r="BT378" s="18">
        <f t="shared" si="70"/>
        <v>0</v>
      </c>
      <c r="BU378" s="116">
        <f>62000+400</f>
        <v>62400</v>
      </c>
      <c r="BV378" s="146">
        <f t="shared" si="71"/>
        <v>0</v>
      </c>
      <c r="BW378" s="183">
        <v>30</v>
      </c>
      <c r="BX378" s="172">
        <f t="shared" si="76"/>
        <v>0</v>
      </c>
      <c r="BY378" s="188" t="e">
        <f t="shared" si="74"/>
        <v>#DIV/0!</v>
      </c>
      <c r="BZ378" s="180" t="e">
        <f t="shared" ca="1" si="73"/>
        <v>#DIV/0!</v>
      </c>
      <c r="CA378" s="97"/>
      <c r="CB378" s="97"/>
      <c r="CC378" s="97"/>
      <c r="CD378" s="97"/>
      <c r="CE378" s="97"/>
      <c r="CF378" s="97"/>
      <c r="CG378" s="97"/>
      <c r="CH378" s="97"/>
      <c r="CI378" s="97"/>
      <c r="CJ378" s="94"/>
      <c r="CK378" s="9">
        <f t="shared" si="75"/>
        <v>-62400</v>
      </c>
    </row>
    <row r="379" spans="1:89" hidden="1" x14ac:dyDescent="0.5">
      <c r="A379" s="149"/>
      <c r="B379" s="119">
        <v>1021601002</v>
      </c>
      <c r="C379" s="42" t="s">
        <v>1516</v>
      </c>
      <c r="D379" s="177" t="s">
        <v>61</v>
      </c>
      <c r="E379" s="28">
        <v>0</v>
      </c>
      <c r="F379" s="159" t="s">
        <v>1605</v>
      </c>
      <c r="G379" s="11" t="s">
        <v>62</v>
      </c>
      <c r="H379" s="12">
        <v>5650</v>
      </c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3"/>
      <c r="AF379" s="13"/>
      <c r="AG379" s="13"/>
      <c r="AH379" s="13"/>
      <c r="AI379" s="14"/>
      <c r="AJ379" s="14"/>
      <c r="AK379" s="14"/>
      <c r="AL379" s="14"/>
      <c r="AM379" s="14"/>
      <c r="AN379" s="15">
        <f t="shared" si="69"/>
        <v>0</v>
      </c>
      <c r="AO379" s="16">
        <f>SUMIF(เตรียมส่วนผสม!$C:$C,'รับ-จ่าย ประจำวัน'!$B379,เตรียมส่วนผสม!H:H)+SUMIF(กวนไส้!$C:$C,'รับ-จ่าย ประจำวัน'!$B379,กวนไส้!H:H)+SUMIF(ผลิต1!$C:$C,'รับ-จ่าย ประจำวัน'!$B379,ผลิต1!H:H)+SUMIF(ผลิต2!$C:$C,'รับ-จ่าย ประจำวัน'!$B379,ผลิต2!H:H)+SUMIF(เส้นแต่งหน้าขนมเค้ก!$C:$C,'รับ-จ่าย ประจำวัน'!$B379,เส้นแต่งหน้าขนมเค้ก!H:H)+SUMIF(แพ็ค!$C:$C,'รับ-จ่าย ประจำวัน'!$B379,แพ็ค!H:H)+SUMIF(ธุรการ!$C:$C,'รับ-จ่าย ประจำวัน'!$B379,ธุรการ!H:H)+SUMIF(เส้นแต่งหน้าขนมปัง!$C:$C,'รับ-จ่าย ประจำวัน'!$B379,เส้นแต่งหน้าขนมปัง!H:H)+SUMIF('วางแผนBC,CJ'!$C:$C,'รับ-จ่าย ประจำวัน'!$B379,'วางแผนBC,CJ'!H:H)+SUMIF(RD!$C:$C,'รับ-จ่าย ประจำวัน'!$B379,RD!H:H)+SUMIF('FG,ออนไล,คัดแยก'!$C:$C,'รับ-จ่าย ประจำวัน'!$B379,'FG,ออนไล,คัดแยก'!H:H)</f>
        <v>0</v>
      </c>
      <c r="AP379" s="16">
        <f>SUMIF(เตรียมส่วนผสม!$C:$C,'รับ-จ่าย ประจำวัน'!$B379,เตรียมส่วนผสม!I:I)+SUMIF(กวนไส้!$C:$C,'รับ-จ่าย ประจำวัน'!$B379,กวนไส้!I:I)+SUMIF(ผลิต1!$C:$C,'รับ-จ่าย ประจำวัน'!$B379,ผลิต1!I:I)+SUMIF(ผลิต2!$C:$C,'รับ-จ่าย ประจำวัน'!$B379,ผลิต2!I:I)+SUMIF(เส้นแต่งหน้าขนมเค้ก!$C:$C,'รับ-จ่าย ประจำวัน'!$B379,เส้นแต่งหน้าขนมเค้ก!I:I)+SUMIF(แพ็ค!$C:$C,'รับ-จ่าย ประจำวัน'!$B379,แพ็ค!I:I)+SUMIF(ธุรการ!$C:$C,'รับ-จ่าย ประจำวัน'!$B379,ธุรการ!I:I)+SUMIF(เส้นแต่งหน้าขนมปัง!$C:$C,'รับ-จ่าย ประจำวัน'!$B379,เส้นแต่งหน้าขนมปัง!I:I)+SUMIF('วางแผนBC,CJ'!$C:$C,'รับ-จ่าย ประจำวัน'!$B379,'วางแผนBC,CJ'!I:I)+SUMIF(RD!$C:$C,'รับ-จ่าย ประจำวัน'!$B379,RD!I:I)+SUMIF('FG,ออนไล,คัดแยก'!$C:$C,'รับ-จ่าย ประจำวัน'!$B379,'FG,ออนไล,คัดแยก'!I:I)</f>
        <v>0</v>
      </c>
      <c r="AQ379" s="16">
        <f>SUMIF(เตรียมส่วนผสม!$C:$C,'รับ-จ่าย ประจำวัน'!$B379,เตรียมส่วนผสม!J:J)+SUMIF(กวนไส้!$C:$C,'รับ-จ่าย ประจำวัน'!$B379,กวนไส้!J:J)+SUMIF(ผลิต1!$C:$C,'รับ-จ่าย ประจำวัน'!$B379,ผลิต1!J:J)+SUMIF(ผลิต2!$C:$C,'รับ-จ่าย ประจำวัน'!$B379,ผลิต2!J:J)+SUMIF(เส้นแต่งหน้าขนมเค้ก!$C:$C,'รับ-จ่าย ประจำวัน'!$B379,เส้นแต่งหน้าขนมเค้ก!J:J)+SUMIF(แพ็ค!$C:$C,'รับ-จ่าย ประจำวัน'!$B379,แพ็ค!J:J)+SUMIF(ธุรการ!$C:$C,'รับ-จ่าย ประจำวัน'!$B379,ธุรการ!J:J)+SUMIF(เส้นแต่งหน้าขนมปัง!$C:$C,'รับ-จ่าย ประจำวัน'!$B379,เส้นแต่งหน้าขนมปัง!J:J)+SUMIF('วางแผนBC,CJ'!$C:$C,'รับ-จ่าย ประจำวัน'!$B379,'วางแผนBC,CJ'!J:J)+SUMIF(RD!$C:$C,'รับ-จ่าย ประจำวัน'!$B379,RD!J:J)+SUMIF('FG,ออนไล,คัดแยก'!$C:$C,'รับ-จ่าย ประจำวัน'!$B379,'FG,ออนไล,คัดแยก'!J:J)</f>
        <v>0</v>
      </c>
      <c r="AR379" s="16">
        <f>SUMIF(เตรียมส่วนผสม!$C:$C,'รับ-จ่าย ประจำวัน'!$B379,เตรียมส่วนผสม!K:K)+SUMIF(กวนไส้!$C:$C,'รับ-จ่าย ประจำวัน'!$B379,กวนไส้!K:K)+SUMIF(ผลิต1!$C:$C,'รับ-จ่าย ประจำวัน'!$B379,ผลิต1!K:K)+SUMIF(ผลิต2!$C:$C,'รับ-จ่าย ประจำวัน'!$B379,ผลิต2!K:K)+SUMIF(เส้นแต่งหน้าขนมเค้ก!$C:$C,'รับ-จ่าย ประจำวัน'!$B379,เส้นแต่งหน้าขนมเค้ก!K:K)+SUMIF(แพ็ค!$C:$C,'รับ-จ่าย ประจำวัน'!$B379,แพ็ค!K:K)+SUMIF(ธุรการ!$C:$C,'รับ-จ่าย ประจำวัน'!$B379,ธุรการ!K:K)+SUMIF(เส้นแต่งหน้าขนมปัง!$C:$C,'รับ-จ่าย ประจำวัน'!$B379,เส้นแต่งหน้าขนมปัง!K:K)+SUMIF('วางแผนBC,CJ'!$C:$C,'รับ-จ่าย ประจำวัน'!$B379,'วางแผนBC,CJ'!K:K)+SUMIF(RD!$C:$C,'รับ-จ่าย ประจำวัน'!$B379,RD!K:K)+SUMIF('FG,ออนไล,คัดแยก'!$C:$C,'รับ-จ่าย ประจำวัน'!$B379,'FG,ออนไล,คัดแยก'!K:K)</f>
        <v>0</v>
      </c>
      <c r="AS379" s="16">
        <f>SUMIF(เตรียมส่วนผสม!$C:$C,'รับ-จ่าย ประจำวัน'!$B379,เตรียมส่วนผสม!L:L)+SUMIF(กวนไส้!$C:$C,'รับ-จ่าย ประจำวัน'!$B379,กวนไส้!L:L)+SUMIF(ผลิต1!$C:$C,'รับ-จ่าย ประจำวัน'!$B379,ผลิต1!L:L)+SUMIF(ผลิต2!$C:$C,'รับ-จ่าย ประจำวัน'!$B379,ผลิต2!L:L)+SUMIF(เส้นแต่งหน้าขนมเค้ก!$C:$C,'รับ-จ่าย ประจำวัน'!$B379,เส้นแต่งหน้าขนมเค้ก!L:L)+SUMIF(แพ็ค!$C:$C,'รับ-จ่าย ประจำวัน'!$B379,แพ็ค!L:L)+SUMIF(ธุรการ!$C:$C,'รับ-จ่าย ประจำวัน'!$B379,ธุรการ!L:L)+SUMIF(เส้นแต่งหน้าขนมปัง!$C:$C,'รับ-จ่าย ประจำวัน'!$B379,เส้นแต่งหน้าขนมปัง!L:L)+SUMIF('วางแผนBC,CJ'!$C:$C,'รับ-จ่าย ประจำวัน'!$B379,'วางแผนBC,CJ'!L:L)+SUMIF(RD!$C:$C,'รับ-จ่าย ประจำวัน'!$B379,RD!L:L)+SUMIF('FG,ออนไล,คัดแยก'!$C:$C,'รับ-จ่าย ประจำวัน'!$B379,'FG,ออนไล,คัดแยก'!L:L)</f>
        <v>0</v>
      </c>
      <c r="AT379" s="16">
        <f>SUMIF(เตรียมส่วนผสม!$C:$C,'รับ-จ่าย ประจำวัน'!$B379,เตรียมส่วนผสม!M:M)+SUMIF(กวนไส้!$C:$C,'รับ-จ่าย ประจำวัน'!$B379,กวนไส้!M:M)+SUMIF(ผลิต1!$C:$C,'รับ-จ่าย ประจำวัน'!$B379,ผลิต1!M:M)+SUMIF(ผลิต2!$C:$C,'รับ-จ่าย ประจำวัน'!$B379,ผลิต2!M:M)+SUMIF(เส้นแต่งหน้าขนมเค้ก!$C:$C,'รับ-จ่าย ประจำวัน'!$B379,เส้นแต่งหน้าขนมเค้ก!M:M)+SUMIF(แพ็ค!$C:$C,'รับ-จ่าย ประจำวัน'!$B379,แพ็ค!M:M)+SUMIF(ธุรการ!$C:$C,'รับ-จ่าย ประจำวัน'!$B379,ธุรการ!M:M)+SUMIF(เส้นแต่งหน้าขนมปัง!$C:$C,'รับ-จ่าย ประจำวัน'!$B379,เส้นแต่งหน้าขนมปัง!M:M)+SUMIF('วางแผนBC,CJ'!$C:$C,'รับ-จ่าย ประจำวัน'!$B379,'วางแผนBC,CJ'!M:M)+SUMIF(RD!$C:$C,'รับ-จ่าย ประจำวัน'!$B379,RD!M:M)+SUMIF('FG,ออนไล,คัดแยก'!$C:$C,'รับ-จ่าย ประจำวัน'!$B379,'FG,ออนไล,คัดแยก'!M:M)</f>
        <v>0</v>
      </c>
      <c r="AU379" s="16">
        <f>SUMIF(เตรียมส่วนผสม!$C:$C,'รับ-จ่าย ประจำวัน'!$B379,เตรียมส่วนผสม!N:N)+SUMIF(กวนไส้!$C:$C,'รับ-จ่าย ประจำวัน'!$B379,กวนไส้!N:N)+SUMIF(ผลิต1!$C:$C,'รับ-จ่าย ประจำวัน'!$B379,ผลิต1!N:N)+SUMIF(ผลิต2!$C:$C,'รับ-จ่าย ประจำวัน'!$B379,ผลิต2!N:N)+SUMIF(เส้นแต่งหน้าขนมเค้ก!$C:$C,'รับ-จ่าย ประจำวัน'!$B379,เส้นแต่งหน้าขนมเค้ก!N:N)+SUMIF(แพ็ค!$C:$C,'รับ-จ่าย ประจำวัน'!$B379,แพ็ค!N:N)+SUMIF(ธุรการ!$C:$C,'รับ-จ่าย ประจำวัน'!$B379,ธุรการ!N:N)+SUMIF(เส้นแต่งหน้าขนมปัง!$C:$C,'รับ-จ่าย ประจำวัน'!$B379,เส้นแต่งหน้าขนมปัง!N:N)+SUMIF('วางแผนBC,CJ'!$C:$C,'รับ-จ่าย ประจำวัน'!$B379,'วางแผนBC,CJ'!N:N)+SUMIF(RD!$C:$C,'รับ-จ่าย ประจำวัน'!$B379,RD!N:N)+SUMIF('FG,ออนไล,คัดแยก'!$C:$C,'รับ-จ่าย ประจำวัน'!$B379,'FG,ออนไล,คัดแยก'!N:N)</f>
        <v>0</v>
      </c>
      <c r="AV379" s="16">
        <f>SUMIF(เตรียมส่วนผสม!$C:$C,'รับ-จ่าย ประจำวัน'!$B379,เตรียมส่วนผสม!O:O)+SUMIF(กวนไส้!$C:$C,'รับ-จ่าย ประจำวัน'!$B379,กวนไส้!O:O)+SUMIF(ผลิต1!$C:$C,'รับ-จ่าย ประจำวัน'!$B379,ผลิต1!O:O)+SUMIF(ผลิต2!$C:$C,'รับ-จ่าย ประจำวัน'!$B379,ผลิต2!O:O)+SUMIF(เส้นแต่งหน้าขนมเค้ก!$C:$C,'รับ-จ่าย ประจำวัน'!$B379,เส้นแต่งหน้าขนมเค้ก!O:O)+SUMIF(แพ็ค!$C:$C,'รับ-จ่าย ประจำวัน'!$B379,แพ็ค!O:O)+SUMIF(ธุรการ!$C:$C,'รับ-จ่าย ประจำวัน'!$B379,ธุรการ!O:O)+SUMIF(เส้นแต่งหน้าขนมปัง!$C:$C,'รับ-จ่าย ประจำวัน'!$B379,เส้นแต่งหน้าขนมปัง!O:O)+SUMIF('วางแผนBC,CJ'!$C:$C,'รับ-จ่าย ประจำวัน'!$B379,'วางแผนBC,CJ'!O:O)+SUMIF(RD!$C:$C,'รับ-จ่าย ประจำวัน'!$B379,RD!O:O)+SUMIF('FG,ออนไล,คัดแยก'!$C:$C,'รับ-จ่าย ประจำวัน'!$B379,'FG,ออนไล,คัดแยก'!O:O)</f>
        <v>0</v>
      </c>
      <c r="AW379" s="16">
        <f>SUMIF(เตรียมส่วนผสม!$C:$C,'รับ-จ่าย ประจำวัน'!$B379,เตรียมส่วนผสม!P:P)+SUMIF(กวนไส้!$C:$C,'รับ-จ่าย ประจำวัน'!$B379,กวนไส้!P:P)+SUMIF(ผลิต1!$C:$C,'รับ-จ่าย ประจำวัน'!$B379,ผลิต1!P:P)+SUMIF(ผลิต2!$C:$C,'รับ-จ่าย ประจำวัน'!$B379,ผลิต2!P:P)+SUMIF(เส้นแต่งหน้าขนมเค้ก!$C:$C,'รับ-จ่าย ประจำวัน'!$B379,เส้นแต่งหน้าขนมเค้ก!P:P)+SUMIF(แพ็ค!$C:$C,'รับ-จ่าย ประจำวัน'!$B379,แพ็ค!P:P)+SUMIF(ธุรการ!$C:$C,'รับ-จ่าย ประจำวัน'!$B379,ธุรการ!P:P)+SUMIF(เส้นแต่งหน้าขนมปัง!$C:$C,'รับ-จ่าย ประจำวัน'!$B379,เส้นแต่งหน้าขนมปัง!P:P)+SUMIF('วางแผนBC,CJ'!$C:$C,'รับ-จ่าย ประจำวัน'!$B379,'วางแผนBC,CJ'!P:P)+SUMIF(RD!$C:$C,'รับ-จ่าย ประจำวัน'!$B379,RD!P:P)+SUMIF('FG,ออนไล,คัดแยก'!$C:$C,'รับ-จ่าย ประจำวัน'!$B379,'FG,ออนไล,คัดแยก'!P:P)</f>
        <v>0</v>
      </c>
      <c r="AX379" s="16">
        <f>SUMIF(เตรียมส่วนผสม!$C:$C,'รับ-จ่าย ประจำวัน'!$B379,เตรียมส่วนผสม!Q:Q)+SUMIF(กวนไส้!$C:$C,'รับ-จ่าย ประจำวัน'!$B379,กวนไส้!Q:Q)+SUMIF(ผลิต1!$C:$C,'รับ-จ่าย ประจำวัน'!$B379,ผลิต1!Q:Q)+SUMIF(ผลิต2!$C:$C,'รับ-จ่าย ประจำวัน'!$B379,ผลิต2!Q:Q)+SUMIF(เส้นแต่งหน้าขนมเค้ก!$C:$C,'รับ-จ่าย ประจำวัน'!$B379,เส้นแต่งหน้าขนมเค้ก!Q:Q)+SUMIF(แพ็ค!$C:$C,'รับ-จ่าย ประจำวัน'!$B379,แพ็ค!Q:Q)+SUMIF(ธุรการ!$C:$C,'รับ-จ่าย ประจำวัน'!$B379,ธุรการ!Q:Q)+SUMIF(เส้นแต่งหน้าขนมปัง!$C:$C,'รับ-จ่าย ประจำวัน'!$B379,เส้นแต่งหน้าขนมปัง!Q:Q)+SUMIF('วางแผนBC,CJ'!$C:$C,'รับ-จ่าย ประจำวัน'!$B379,'วางแผนBC,CJ'!Q:Q)+SUMIF(RD!$C:$C,'รับ-จ่าย ประจำวัน'!$B379,RD!Q:Q)+SUMIF('FG,ออนไล,คัดแยก'!$C:$C,'รับ-จ่าย ประจำวัน'!$B379,'FG,ออนไล,คัดแยก'!Q:Q)</f>
        <v>0</v>
      </c>
      <c r="AY379" s="16">
        <f>SUMIF(เตรียมส่วนผสม!$C:$C,'รับ-จ่าย ประจำวัน'!$B379,เตรียมส่วนผสม!R:R)+SUMIF(กวนไส้!$C:$C,'รับ-จ่าย ประจำวัน'!$B379,กวนไส้!R:R)+SUMIF(ผลิต1!$C:$C,'รับ-จ่าย ประจำวัน'!$B379,ผลิต1!R:R)+SUMIF(ผลิต2!$C:$C,'รับ-จ่าย ประจำวัน'!$B379,ผลิต2!R:R)+SUMIF(เส้นแต่งหน้าขนมเค้ก!$C:$C,'รับ-จ่าย ประจำวัน'!$B379,เส้นแต่งหน้าขนมเค้ก!R:R)+SUMIF(แพ็ค!$C:$C,'รับ-จ่าย ประจำวัน'!$B379,แพ็ค!R:R)+SUMIF(ธุรการ!$C:$C,'รับ-จ่าย ประจำวัน'!$B379,ธุรการ!R:R)+SUMIF(เส้นแต่งหน้าขนมปัง!$C:$C,'รับ-จ่าย ประจำวัน'!$B379,เส้นแต่งหน้าขนมปัง!R:R)+SUMIF('วางแผนBC,CJ'!$C:$C,'รับ-จ่าย ประจำวัน'!$B379,'วางแผนBC,CJ'!R:R)+SUMIF(RD!$C:$C,'รับ-จ่าย ประจำวัน'!$B379,RD!R:R)+SUMIF('FG,ออนไล,คัดแยก'!$C:$C,'รับ-จ่าย ประจำวัน'!$B379,'FG,ออนไล,คัดแยก'!R:R)</f>
        <v>0</v>
      </c>
      <c r="AZ379" s="16">
        <f>SUMIF(เตรียมส่วนผสม!$C:$C,'รับ-จ่าย ประจำวัน'!$B379,เตรียมส่วนผสม!S:S)+SUMIF(กวนไส้!$C:$C,'รับ-จ่าย ประจำวัน'!$B379,กวนไส้!S:S)+SUMIF(ผลิต1!$C:$C,'รับ-จ่าย ประจำวัน'!$B379,ผลิต1!S:S)+SUMIF(ผลิต2!$C:$C,'รับ-จ่าย ประจำวัน'!$B379,ผลิต2!S:S)+SUMIF(เส้นแต่งหน้าขนมเค้ก!$C:$C,'รับ-จ่าย ประจำวัน'!$B379,เส้นแต่งหน้าขนมเค้ก!S:S)+SUMIF(แพ็ค!$C:$C,'รับ-จ่าย ประจำวัน'!$B379,แพ็ค!S:S)+SUMIF(ธุรการ!$C:$C,'รับ-จ่าย ประจำวัน'!$B379,ธุรการ!S:S)+SUMIF(เส้นแต่งหน้าขนมปัง!$C:$C,'รับ-จ่าย ประจำวัน'!$B379,เส้นแต่งหน้าขนมปัง!S:S)+SUMIF('วางแผนBC,CJ'!$C:$C,'รับ-จ่าย ประจำวัน'!$B379,'วางแผนBC,CJ'!S:S)+SUMIF(RD!$C:$C,'รับ-จ่าย ประจำวัน'!$B379,RD!S:S)+SUMIF('FG,ออนไล,คัดแยก'!$C:$C,'รับ-จ่าย ประจำวัน'!$B379,'FG,ออนไล,คัดแยก'!S:S)</f>
        <v>0</v>
      </c>
      <c r="BA379" s="16">
        <f>SUMIF(เตรียมส่วนผสม!$C:$C,'รับ-จ่าย ประจำวัน'!$B379,เตรียมส่วนผสม!T:T)+SUMIF(กวนไส้!$C:$C,'รับ-จ่าย ประจำวัน'!$B379,กวนไส้!T:T)+SUMIF(ผลิต1!$C:$C,'รับ-จ่าย ประจำวัน'!$B379,ผลิต1!T:T)+SUMIF(ผลิต2!$C:$C,'รับ-จ่าย ประจำวัน'!$B379,ผลิต2!T:T)+SUMIF(เส้นแต่งหน้าขนมเค้ก!$C:$C,'รับ-จ่าย ประจำวัน'!$B379,เส้นแต่งหน้าขนมเค้ก!T:T)+SUMIF(แพ็ค!$C:$C,'รับ-จ่าย ประจำวัน'!$B379,แพ็ค!T:T)+SUMIF(ธุรการ!$C:$C,'รับ-จ่าย ประจำวัน'!$B379,ธุรการ!T:T)+SUMIF(เส้นแต่งหน้าขนมปัง!$C:$C,'รับ-จ่าย ประจำวัน'!$B379,เส้นแต่งหน้าขนมปัง!T:T)+SUMIF('วางแผนBC,CJ'!$C:$C,'รับ-จ่าย ประจำวัน'!$B379,'วางแผนBC,CJ'!T:T)+SUMIF(RD!$C:$C,'รับ-จ่าย ประจำวัน'!$B379,RD!T:T)+SUMIF('FG,ออนไล,คัดแยก'!$C:$C,'รับ-จ่าย ประจำวัน'!$B379,'FG,ออนไล,คัดแยก'!T:T)</f>
        <v>0</v>
      </c>
      <c r="BB379" s="16">
        <f>SUMIF(เตรียมส่วนผสม!$C:$C,'รับ-จ่าย ประจำวัน'!$B379,เตรียมส่วนผสม!U:U)+SUMIF(กวนไส้!$C:$C,'รับ-จ่าย ประจำวัน'!$B379,กวนไส้!U:U)+SUMIF(ผลิต1!$C:$C,'รับ-จ่าย ประจำวัน'!$B379,ผลิต1!U:U)+SUMIF(ผลิต2!$C:$C,'รับ-จ่าย ประจำวัน'!$B379,ผลิต2!U:U)+SUMIF(เส้นแต่งหน้าขนมเค้ก!$C:$C,'รับ-จ่าย ประจำวัน'!$B379,เส้นแต่งหน้าขนมเค้ก!U:U)+SUMIF(แพ็ค!$C:$C,'รับ-จ่าย ประจำวัน'!$B379,แพ็ค!U:U)+SUMIF(ธุรการ!$C:$C,'รับ-จ่าย ประจำวัน'!$B379,ธุรการ!U:U)+SUMIF(เส้นแต่งหน้าขนมปัง!$C:$C,'รับ-จ่าย ประจำวัน'!$B379,เส้นแต่งหน้าขนมปัง!U:U)+SUMIF('วางแผนBC,CJ'!$C:$C,'รับ-จ่าย ประจำวัน'!$B379,'วางแผนBC,CJ'!U:U)+SUMIF(RD!$C:$C,'รับ-จ่าย ประจำวัน'!$B379,RD!U:U)+SUMIF('FG,ออนไล,คัดแยก'!$C:$C,'รับ-จ่าย ประจำวัน'!$B379,'FG,ออนไล,คัดแยก'!U:U)</f>
        <v>0</v>
      </c>
      <c r="BC379" s="16">
        <f>SUMIF(เตรียมส่วนผสม!$C:$C,'รับ-จ่าย ประจำวัน'!$B379,เตรียมส่วนผสม!V:V)+SUMIF(กวนไส้!$C:$C,'รับ-จ่าย ประจำวัน'!$B379,กวนไส้!V:V)+SUMIF(ผลิต1!$C:$C,'รับ-จ่าย ประจำวัน'!$B379,ผลิต1!V:V)+SUMIF(ผลิต2!$C:$C,'รับ-จ่าย ประจำวัน'!$B379,ผลิต2!V:V)+SUMIF(เส้นแต่งหน้าขนมเค้ก!$C:$C,'รับ-จ่าย ประจำวัน'!$B379,เส้นแต่งหน้าขนมเค้ก!V:V)+SUMIF(แพ็ค!$C:$C,'รับ-จ่าย ประจำวัน'!$B379,แพ็ค!V:V)+SUMIF(ธุรการ!$C:$C,'รับ-จ่าย ประจำวัน'!$B379,ธุรการ!V:V)+SUMIF(เส้นแต่งหน้าขนมปัง!$C:$C,'รับ-จ่าย ประจำวัน'!$B379,เส้นแต่งหน้าขนมปัง!V:V)+SUMIF('วางแผนBC,CJ'!$C:$C,'รับ-จ่าย ประจำวัน'!$B379,'วางแผนBC,CJ'!V:V)+SUMIF(RD!$C:$C,'รับ-จ่าย ประจำวัน'!$B379,RD!V:V)+SUMIF('FG,ออนไล,คัดแยก'!$C:$C,'รับ-จ่าย ประจำวัน'!$B379,'FG,ออนไล,คัดแยก'!V:V)</f>
        <v>0</v>
      </c>
      <c r="BD379" s="16">
        <f>SUMIF(เตรียมส่วนผสม!$C:$C,'รับ-จ่าย ประจำวัน'!$B379,เตรียมส่วนผสม!W:W)+SUMIF(กวนไส้!$C:$C,'รับ-จ่าย ประจำวัน'!$B379,กวนไส้!W:W)+SUMIF(ผลิต1!$C:$C,'รับ-จ่าย ประจำวัน'!$B379,ผลิต1!W:W)+SUMIF(ผลิต2!$C:$C,'รับ-จ่าย ประจำวัน'!$B379,ผลิต2!W:W)+SUMIF(เส้นแต่งหน้าขนมเค้ก!$C:$C,'รับ-จ่าย ประจำวัน'!$B379,เส้นแต่งหน้าขนมเค้ก!W:W)+SUMIF(แพ็ค!$C:$C,'รับ-จ่าย ประจำวัน'!$B379,แพ็ค!W:W)+SUMIF(ธุรการ!$C:$C,'รับ-จ่าย ประจำวัน'!$B379,ธุรการ!W:W)+SUMIF(เส้นแต่งหน้าขนมปัง!$C:$C,'รับ-จ่าย ประจำวัน'!$B379,เส้นแต่งหน้าขนมปัง!W:W)+SUMIF('วางแผนBC,CJ'!$C:$C,'รับ-จ่าย ประจำวัน'!$B379,'วางแผนBC,CJ'!W:W)+SUMIF(RD!$C:$C,'รับ-จ่าย ประจำวัน'!$B379,RD!W:W)+SUMIF('FG,ออนไล,คัดแยก'!$C:$C,'รับ-จ่าย ประจำวัน'!$B379,'FG,ออนไล,คัดแยก'!W:W)</f>
        <v>0</v>
      </c>
      <c r="BE379" s="16">
        <f>SUMIF(เตรียมส่วนผสม!$C:$C,'รับ-จ่าย ประจำวัน'!$B379,เตรียมส่วนผสม!X:X)+SUMIF(กวนไส้!$C:$C,'รับ-จ่าย ประจำวัน'!$B379,กวนไส้!X:X)+SUMIF(ผลิต1!$C:$C,'รับ-จ่าย ประจำวัน'!$B379,ผลิต1!X:X)+SUMIF(ผลิต2!$C:$C,'รับ-จ่าย ประจำวัน'!$B379,ผลิต2!X:X)+SUMIF(เส้นแต่งหน้าขนมเค้ก!$C:$C,'รับ-จ่าย ประจำวัน'!$B379,เส้นแต่งหน้าขนมเค้ก!X:X)+SUMIF(แพ็ค!$C:$C,'รับ-จ่าย ประจำวัน'!$B379,แพ็ค!X:X)+SUMIF(ธุรการ!$C:$C,'รับ-จ่าย ประจำวัน'!$B379,ธุรการ!X:X)+SUMIF(เส้นแต่งหน้าขนมปัง!$C:$C,'รับ-จ่าย ประจำวัน'!$B379,เส้นแต่งหน้าขนมปัง!X:X)+SUMIF('วางแผนBC,CJ'!$C:$C,'รับ-จ่าย ประจำวัน'!$B379,'วางแผนBC,CJ'!X:X)+SUMIF(RD!$C:$C,'รับ-จ่าย ประจำวัน'!$B379,RD!X:X)+SUMIF('FG,ออนไล,คัดแยก'!$C:$C,'รับ-จ่าย ประจำวัน'!$B379,'FG,ออนไล,คัดแยก'!X:X)</f>
        <v>0</v>
      </c>
      <c r="BF379" s="16">
        <f>SUMIF(เตรียมส่วนผสม!$C:$C,'รับ-จ่าย ประจำวัน'!$B379,เตรียมส่วนผสม!Y:Y)+SUMIF(กวนไส้!$C:$C,'รับ-จ่าย ประจำวัน'!$B379,กวนไส้!Y:Y)+SUMIF(ผลิต1!$C:$C,'รับ-จ่าย ประจำวัน'!$B379,ผลิต1!Y:Y)+SUMIF(ผลิต2!$C:$C,'รับ-จ่าย ประจำวัน'!$B379,ผลิต2!Y:Y)+SUMIF(เส้นแต่งหน้าขนมเค้ก!$C:$C,'รับ-จ่าย ประจำวัน'!$B379,เส้นแต่งหน้าขนมเค้ก!Y:Y)+SUMIF(แพ็ค!$C:$C,'รับ-จ่าย ประจำวัน'!$B379,แพ็ค!Y:Y)+SUMIF(ธุรการ!$C:$C,'รับ-จ่าย ประจำวัน'!$B379,ธุรการ!Y:Y)+SUMIF(เส้นแต่งหน้าขนมปัง!$C:$C,'รับ-จ่าย ประจำวัน'!$B379,เส้นแต่งหน้าขนมปัง!Y:Y)+SUMIF('วางแผนBC,CJ'!$C:$C,'รับ-จ่าย ประจำวัน'!$B379,'วางแผนBC,CJ'!Y:Y)+SUMIF(RD!$C:$C,'รับ-จ่าย ประจำวัน'!$B379,RD!Y:Y)+SUMIF('FG,ออนไล,คัดแยก'!$C:$C,'รับ-จ่าย ประจำวัน'!$B379,'FG,ออนไล,คัดแยก'!Y:Y)</f>
        <v>0</v>
      </c>
      <c r="BG379" s="16">
        <f>SUMIF(เตรียมส่วนผสม!$C:$C,'รับ-จ่าย ประจำวัน'!$B379,เตรียมส่วนผสม!Z:Z)+SUMIF(กวนไส้!$C:$C,'รับ-จ่าย ประจำวัน'!$B379,กวนไส้!Z:Z)+SUMIF(ผลิต1!$C:$C,'รับ-จ่าย ประจำวัน'!$B379,ผลิต1!Z:Z)+SUMIF(ผลิต2!$C:$C,'รับ-จ่าย ประจำวัน'!$B379,ผลิต2!Z:Z)+SUMIF(เส้นแต่งหน้าขนมเค้ก!$C:$C,'รับ-จ่าย ประจำวัน'!$B379,เส้นแต่งหน้าขนมเค้ก!Z:Z)+SUMIF(แพ็ค!$C:$C,'รับ-จ่าย ประจำวัน'!$B379,แพ็ค!Z:Z)+SUMIF(ธุรการ!$C:$C,'รับ-จ่าย ประจำวัน'!$B379,ธุรการ!Z:Z)+SUMIF(เส้นแต่งหน้าขนมปัง!$C:$C,'รับ-จ่าย ประจำวัน'!$B379,เส้นแต่งหน้าขนมปัง!Z:Z)+SUMIF('วางแผนBC,CJ'!$C:$C,'รับ-จ่าย ประจำวัน'!$B379,'วางแผนBC,CJ'!Z:Z)+SUMIF(RD!$C:$C,'รับ-จ่าย ประจำวัน'!$B379,RD!Z:Z)+SUMIF('FG,ออนไล,คัดแยก'!$C:$C,'รับ-จ่าย ประจำวัน'!$B379,'FG,ออนไล,คัดแยก'!Z:Z)</f>
        <v>0</v>
      </c>
      <c r="BH379" s="16">
        <f>SUMIF(เตรียมส่วนผสม!$C:$C,'รับ-จ่าย ประจำวัน'!$B379,เตรียมส่วนผสม!AA:AA)+SUMIF(กวนไส้!$C:$C,'รับ-จ่าย ประจำวัน'!$B379,กวนไส้!AA:AA)+SUMIF(ผลิต1!$C:$C,'รับ-จ่าย ประจำวัน'!$B379,ผลิต1!AA:AA)+SUMIF(ผลิต2!$C:$C,'รับ-จ่าย ประจำวัน'!$B379,ผลิต2!AA:AA)+SUMIF(เส้นแต่งหน้าขนมเค้ก!$C:$C,'รับ-จ่าย ประจำวัน'!$B379,เส้นแต่งหน้าขนมเค้ก!AA:AA)+SUMIF(แพ็ค!$C:$C,'รับ-จ่าย ประจำวัน'!$B379,แพ็ค!AA:AA)+SUMIF(ธุรการ!$C:$C,'รับ-จ่าย ประจำวัน'!$B379,ธุรการ!AA:AA)+SUMIF(เส้นแต่งหน้าขนมปัง!$C:$C,'รับ-จ่าย ประจำวัน'!$B379,เส้นแต่งหน้าขนมปัง!AA:AA)+SUMIF('วางแผนBC,CJ'!$C:$C,'รับ-จ่าย ประจำวัน'!$B379,'วางแผนBC,CJ'!AA:AA)+SUMIF(RD!$C:$C,'รับ-จ่าย ประจำวัน'!$B379,RD!AA:AA)+SUMIF('FG,ออนไล,คัดแยก'!$C:$C,'รับ-จ่าย ประจำวัน'!$B379,'FG,ออนไล,คัดแยก'!AA:AA)</f>
        <v>0</v>
      </c>
      <c r="BI379" s="16">
        <f>SUMIF(เตรียมส่วนผสม!$C:$C,'รับ-จ่าย ประจำวัน'!$B379,เตรียมส่วนผสม!AB:AB)+SUMIF(กวนไส้!$C:$C,'รับ-จ่าย ประจำวัน'!$B379,กวนไส้!AB:AB)+SUMIF(ผลิต1!$C:$C,'รับ-จ่าย ประจำวัน'!$B379,ผลิต1!AB:AB)+SUMIF(ผลิต2!$C:$C,'รับ-จ่าย ประจำวัน'!$B379,ผลิต2!AB:AB)+SUMIF(เส้นแต่งหน้าขนมเค้ก!$C:$C,'รับ-จ่าย ประจำวัน'!$B379,เส้นแต่งหน้าขนมเค้ก!AB:AB)+SUMIF(แพ็ค!$C:$C,'รับ-จ่าย ประจำวัน'!$B379,แพ็ค!AB:AB)+SUMIF(ธุรการ!$C:$C,'รับ-จ่าย ประจำวัน'!$B379,ธุรการ!AB:AB)+SUMIF(เส้นแต่งหน้าขนมปัง!$C:$C,'รับ-จ่าย ประจำวัน'!$B379,เส้นแต่งหน้าขนมปัง!AB:AB)+SUMIF('วางแผนBC,CJ'!$C:$C,'รับ-จ่าย ประจำวัน'!$B379,'วางแผนBC,CJ'!AB:AB)+SUMIF(RD!$C:$C,'รับ-จ่าย ประจำวัน'!$B379,RD!AB:AB)+SUMIF('FG,ออนไล,คัดแยก'!$C:$C,'รับ-จ่าย ประจำวัน'!$B379,'FG,ออนไล,คัดแยก'!AB:AB)</f>
        <v>0</v>
      </c>
      <c r="BJ379" s="16">
        <f>SUMIF(เตรียมส่วนผสม!$C:$C,'รับ-จ่าย ประจำวัน'!$B379,เตรียมส่วนผสม!AC:AC)+SUMIF(กวนไส้!$C:$C,'รับ-จ่าย ประจำวัน'!$B379,กวนไส้!AC:AC)+SUMIF(ผลิต1!$C:$C,'รับ-จ่าย ประจำวัน'!$B379,ผลิต1!AC:AC)+SUMIF(ผลิต2!$C:$C,'รับ-จ่าย ประจำวัน'!$B379,ผลิต2!AC:AC)+SUMIF(เส้นแต่งหน้าขนมเค้ก!$C:$C,'รับ-จ่าย ประจำวัน'!$B379,เส้นแต่งหน้าขนมเค้ก!AC:AC)+SUMIF(แพ็ค!$C:$C,'รับ-จ่าย ประจำวัน'!$B379,แพ็ค!AC:AC)+SUMIF(ธุรการ!$C:$C,'รับ-จ่าย ประจำวัน'!$B379,ธุรการ!AC:AC)+SUMIF(เส้นแต่งหน้าขนมปัง!$C:$C,'รับ-จ่าย ประจำวัน'!$B379,เส้นแต่งหน้าขนมปัง!AC:AC)+SUMIF('วางแผนBC,CJ'!$C:$C,'รับ-จ่าย ประจำวัน'!$B379,'วางแผนBC,CJ'!AC:AC)+SUMIF(RD!$C:$C,'รับ-จ่าย ประจำวัน'!$B379,RD!AC:AC)+SUMIF('FG,ออนไล,คัดแยก'!$C:$C,'รับ-จ่าย ประจำวัน'!$B379,'FG,ออนไล,คัดแยก'!AC:AC)</f>
        <v>0</v>
      </c>
      <c r="BK379" s="16">
        <f>SUMIF(เตรียมส่วนผสม!$C:$C,'รับ-จ่าย ประจำวัน'!$B379,เตรียมส่วนผสม!AD:AD)+SUMIF(กวนไส้!$C:$C,'รับ-จ่าย ประจำวัน'!$B379,กวนไส้!AD:AD)+SUMIF(ผลิต1!$C:$C,'รับ-จ่าย ประจำวัน'!$B379,ผลิต1!AD:AD)+SUMIF(ผลิต2!$C:$C,'รับ-จ่าย ประจำวัน'!$B379,ผลิต2!AD:AD)+SUMIF(เส้นแต่งหน้าขนมเค้ก!$C:$C,'รับ-จ่าย ประจำวัน'!$B379,เส้นแต่งหน้าขนมเค้ก!AD:AD)+SUMIF(แพ็ค!$C:$C,'รับ-จ่าย ประจำวัน'!$B379,แพ็ค!AD:AD)+SUMIF(ธุรการ!$C:$C,'รับ-จ่าย ประจำวัน'!$B379,ธุรการ!AD:AD)+SUMIF(เส้นแต่งหน้าขนมปัง!$C:$C,'รับ-จ่าย ประจำวัน'!$B379,เส้นแต่งหน้าขนมปัง!AD:AD)+SUMIF('วางแผนBC,CJ'!$C:$C,'รับ-จ่าย ประจำวัน'!$B379,'วางแผนBC,CJ'!AD:AD)+SUMIF(RD!$C:$C,'รับ-จ่าย ประจำวัน'!$B379,RD!AD:AD)+SUMIF('FG,ออนไล,คัดแยก'!$C:$C,'รับ-จ่าย ประจำวัน'!$B379,'FG,ออนไล,คัดแยก'!AD:AD)</f>
        <v>0</v>
      </c>
      <c r="BL379" s="16">
        <f>SUMIF(เตรียมส่วนผสม!$C:$C,'รับ-จ่าย ประจำวัน'!$B379,เตรียมส่วนผสม!AE:AE)+SUMIF(กวนไส้!$C:$C,'รับ-จ่าย ประจำวัน'!$B379,กวนไส้!AE:AE)+SUMIF(ผลิต1!$C:$C,'รับ-จ่าย ประจำวัน'!$B379,ผลิต1!AE:AE)+SUMIF(ผลิต2!$C:$C,'รับ-จ่าย ประจำวัน'!$B379,ผลิต2!AE:AE)+SUMIF(เส้นแต่งหน้าขนมเค้ก!$C:$C,'รับ-จ่าย ประจำวัน'!$B379,เส้นแต่งหน้าขนมเค้ก!AE:AE)+SUMIF(แพ็ค!$C:$C,'รับ-จ่าย ประจำวัน'!$B379,แพ็ค!AE:AE)+SUMIF(ธุรการ!$C:$C,'รับ-จ่าย ประจำวัน'!$B379,ธุรการ!AE:AE)+SUMIF(เส้นแต่งหน้าขนมปัง!$C:$C,'รับ-จ่าย ประจำวัน'!$B379,เส้นแต่งหน้าขนมปัง!AE:AE)+SUMIF('วางแผนBC,CJ'!$C:$C,'รับ-จ่าย ประจำวัน'!$B379,'วางแผนBC,CJ'!AE:AE)+SUMIF(RD!$C:$C,'รับ-จ่าย ประจำวัน'!$B379,RD!AE:AE)+SUMIF('FG,ออนไล,คัดแยก'!$C:$C,'รับ-จ่าย ประจำวัน'!$B379,'FG,ออนไล,คัดแยก'!AE:AE)</f>
        <v>0</v>
      </c>
      <c r="BM379" s="16">
        <f>SUMIF(เตรียมส่วนผสม!$C:$C,'รับ-จ่าย ประจำวัน'!$B379,เตรียมส่วนผสม!AF:AF)+SUMIF(กวนไส้!$C:$C,'รับ-จ่าย ประจำวัน'!$B379,กวนไส้!AF:AF)+SUMIF(ผลิต1!$C:$C,'รับ-จ่าย ประจำวัน'!$B379,ผลิต1!AF:AF)+SUMIF(ผลิต2!$C:$C,'รับ-จ่าย ประจำวัน'!$B379,ผลิต2!AF:AF)+SUMIF(เส้นแต่งหน้าขนมเค้ก!$C:$C,'รับ-จ่าย ประจำวัน'!$B379,เส้นแต่งหน้าขนมเค้ก!AF:AF)+SUMIF(แพ็ค!$C:$C,'รับ-จ่าย ประจำวัน'!$B379,แพ็ค!AF:AF)+SUMIF(ธุรการ!$C:$C,'รับ-จ่าย ประจำวัน'!$B379,ธุรการ!AF:AF)+SUMIF(เส้นแต่งหน้าขนมปัง!$C:$C,'รับ-จ่าย ประจำวัน'!$B379,เส้นแต่งหน้าขนมปัง!AF:AF)+SUMIF('วางแผนBC,CJ'!$C:$C,'รับ-จ่าย ประจำวัน'!$B379,'วางแผนBC,CJ'!AF:AF)+SUMIF(RD!$C:$C,'รับ-จ่าย ประจำวัน'!$B379,RD!AF:AF)+SUMIF('FG,ออนไล,คัดแยก'!$C:$C,'รับ-จ่าย ประจำวัน'!$B379,'FG,ออนไล,คัดแยก'!AF:AF)</f>
        <v>0</v>
      </c>
      <c r="BN379" s="16">
        <f>SUMIF(เตรียมส่วนผสม!$C:$C,'รับ-จ่าย ประจำวัน'!$B379,เตรียมส่วนผสม!AG:AG)+SUMIF(กวนไส้!$C:$C,'รับ-จ่าย ประจำวัน'!$B379,กวนไส้!AG:AG)+SUMIF(ผลิต1!$C:$C,'รับ-จ่าย ประจำวัน'!$B379,ผลิต1!AG:AG)+SUMIF(ผลิต2!$C:$C,'รับ-จ่าย ประจำวัน'!$B379,ผลิต2!AG:AG)+SUMIF(เส้นแต่งหน้าขนมเค้ก!$C:$C,'รับ-จ่าย ประจำวัน'!$B379,เส้นแต่งหน้าขนมเค้ก!AG:AG)+SUMIF(แพ็ค!$C:$C,'รับ-จ่าย ประจำวัน'!$B379,แพ็ค!AG:AG)+SUMIF(ธุรการ!$C:$C,'รับ-จ่าย ประจำวัน'!$B379,ธุรการ!AG:AG)+SUMIF(เส้นแต่งหน้าขนมปัง!$C:$C,'รับ-จ่าย ประจำวัน'!$B379,เส้นแต่งหน้าขนมปัง!AG:AG)+SUMIF('วางแผนBC,CJ'!$C:$C,'รับ-จ่าย ประจำวัน'!$B379,'วางแผนBC,CJ'!AG:AG)+SUMIF(RD!$C:$C,'รับ-จ่าย ประจำวัน'!$B379,RD!AG:AG)+SUMIF('FG,ออนไล,คัดแยก'!$C:$C,'รับ-จ่าย ประจำวัน'!$B379,'FG,ออนไล,คัดแยก'!AG:AG)</f>
        <v>0</v>
      </c>
      <c r="BO379" s="16">
        <f>SUMIF(เตรียมส่วนผสม!$C:$C,'รับ-จ่าย ประจำวัน'!$B379,เตรียมส่วนผสม!AH:AH)+SUMIF(กวนไส้!$C:$C,'รับ-จ่าย ประจำวัน'!$B379,กวนไส้!AH:AH)+SUMIF(ผลิต1!$C:$C,'รับ-จ่าย ประจำวัน'!$B379,ผลิต1!AH:AH)+SUMIF(ผลิต2!$C:$C,'รับ-จ่าย ประจำวัน'!$B379,ผลิต2!AH:AH)+SUMIF(เส้นแต่งหน้าขนมเค้ก!$C:$C,'รับ-จ่าย ประจำวัน'!$B379,เส้นแต่งหน้าขนมเค้ก!AH:AH)+SUMIF(แพ็ค!$C:$C,'รับ-จ่าย ประจำวัน'!$B379,แพ็ค!AH:AH)+SUMIF(ธุรการ!$C:$C,'รับ-จ่าย ประจำวัน'!$B379,ธุรการ!AH:AH)+SUMIF(เส้นแต่งหน้าขนมปัง!$C:$C,'รับ-จ่าย ประจำวัน'!$B379,เส้นแต่งหน้าขนมปัง!AH:AH)+SUMIF('วางแผนBC,CJ'!$C:$C,'รับ-จ่าย ประจำวัน'!$B379,'วางแผนBC,CJ'!AH:AH)+SUMIF(RD!$C:$C,'รับ-จ่าย ประจำวัน'!$B379,RD!AH:AH)+SUMIF('FG,ออนไล,คัดแยก'!$C:$C,'รับ-จ่าย ประจำวัน'!$B379,'FG,ออนไล,คัดแยก'!AH:AH)</f>
        <v>0</v>
      </c>
      <c r="BP379" s="16">
        <f>SUMIF(เตรียมส่วนผสม!$C:$C,'รับ-จ่าย ประจำวัน'!$B379,เตรียมส่วนผสม!AI:AI)+SUMIF(กวนไส้!$C:$C,'รับ-จ่าย ประจำวัน'!$B379,กวนไส้!AI:AI)+SUMIF(ผลิต1!$C:$C,'รับ-จ่าย ประจำวัน'!$B379,ผลิต1!AI:AI)+SUMIF(ผลิต2!$C:$C,'รับ-จ่าย ประจำวัน'!$B379,ผลิต2!AI:AI)+SUMIF(เส้นแต่งหน้าขนมเค้ก!$C:$C,'รับ-จ่าย ประจำวัน'!$B379,เส้นแต่งหน้าขนมเค้ก!AI:AI)+SUMIF(แพ็ค!$C:$C,'รับ-จ่าย ประจำวัน'!$B379,แพ็ค!AI:AI)+SUMIF(ธุรการ!$C:$C,'รับ-จ่าย ประจำวัน'!$B379,ธุรการ!AI:AI)+SUMIF(เส้นแต่งหน้าขนมปัง!$C:$C,'รับ-จ่าย ประจำวัน'!$B379,เส้นแต่งหน้าขนมปัง!AI:AI)+SUMIF('วางแผนBC,CJ'!$C:$C,'รับ-จ่าย ประจำวัน'!$B379,'วางแผนBC,CJ'!AI:AI)+SUMIF(RD!$C:$C,'รับ-จ่าย ประจำวัน'!$B379,RD!AI:AI)+SUMIF('FG,ออนไล,คัดแยก'!$C:$C,'รับ-จ่าย ประจำวัน'!$B379,'FG,ออนไล,คัดแยก'!AI:AI)</f>
        <v>0</v>
      </c>
      <c r="BQ379" s="16">
        <f>SUMIF(เตรียมส่วนผสม!$C:$C,'รับ-จ่าย ประจำวัน'!$B379,เตรียมส่วนผสม!AJ:AJ)+SUMIF(กวนไส้!$C:$C,'รับ-จ่าย ประจำวัน'!$B379,กวนไส้!AJ:AJ)+SUMIF(ผลิต1!$C:$C,'รับ-จ่าย ประจำวัน'!$B379,ผลิต1!AJ:AJ)+SUMIF(ผลิต2!$C:$C,'รับ-จ่าย ประจำวัน'!$B379,ผลิต2!AJ:AJ)+SUMIF(เส้นแต่งหน้าขนมเค้ก!$C:$C,'รับ-จ่าย ประจำวัน'!$B379,เส้นแต่งหน้าขนมเค้ก!AJ:AJ)+SUMIF(แพ็ค!$C:$C,'รับ-จ่าย ประจำวัน'!$B379,แพ็ค!AJ:AJ)+SUMIF(ธุรการ!$C:$C,'รับ-จ่าย ประจำวัน'!$B379,ธุรการ!AJ:AJ)+SUMIF(เส้นแต่งหน้าขนมปัง!$C:$C,'รับ-จ่าย ประจำวัน'!$B379,เส้นแต่งหน้าขนมปัง!AJ:AJ)+SUMIF('วางแผนBC,CJ'!$C:$C,'รับ-จ่าย ประจำวัน'!$B379,'วางแผนBC,CJ'!AJ:AJ)+SUMIF(RD!$C:$C,'รับ-จ่าย ประจำวัน'!$B379,RD!AJ:AJ)+SUMIF('FG,ออนไล,คัดแยก'!$C:$C,'รับ-จ่าย ประจำวัน'!$B379,'FG,ออนไล,คัดแยก'!AJ:AJ)</f>
        <v>0</v>
      </c>
      <c r="BR379" s="16">
        <f>SUMIF(เตรียมส่วนผสม!$C:$C,'รับ-จ่าย ประจำวัน'!$B379,เตรียมส่วนผสม!AK:AK)+SUMIF(กวนไส้!$C:$C,'รับ-จ่าย ประจำวัน'!$B379,กวนไส้!AK:AK)+SUMIF(ผลิต1!$C:$C,'รับ-จ่าย ประจำวัน'!$B379,ผลิต1!AK:AK)+SUMIF(ผลิต2!$C:$C,'รับ-จ่าย ประจำวัน'!$B379,ผลิต2!AK:AK)+SUMIF(เส้นแต่งหน้าขนมเค้ก!$C:$C,'รับ-จ่าย ประจำวัน'!$B379,เส้นแต่งหน้าขนมเค้ก!AK:AK)+SUMIF(แพ็ค!$C:$C,'รับ-จ่าย ประจำวัน'!$B379,แพ็ค!AK:AK)+SUMIF(ธุรการ!$C:$C,'รับ-จ่าย ประจำวัน'!$B379,ธุรการ!AK:AK)+SUMIF(เส้นแต่งหน้าขนมปัง!$C:$C,'รับ-จ่าย ประจำวัน'!$B379,เส้นแต่งหน้าขนมปัง!AK:AK)+SUMIF('วางแผนBC,CJ'!$C:$C,'รับ-จ่าย ประจำวัน'!$B379,'วางแผนBC,CJ'!AK:AK)+SUMIF(RD!$C:$C,'รับ-จ่าย ประจำวัน'!$B379,RD!AK:AK)+SUMIF('FG,ออนไล,คัดแยก'!$C:$C,'รับ-จ่าย ประจำวัน'!$B379,'FG,ออนไล,คัดแยก'!AK:AK)</f>
        <v>0</v>
      </c>
      <c r="BS379" s="16">
        <f>SUMIF(เตรียมส่วนผสม!$C:$C,'รับ-จ่าย ประจำวัน'!$B379,เตรียมส่วนผสม!AL:AL)+SUMIF(กวนไส้!$C:$C,'รับ-จ่าย ประจำวัน'!$B379,กวนไส้!AL:AL)+SUMIF(ผลิต1!$C:$C,'รับ-จ่าย ประจำวัน'!$B379,ผลิต1!AL:AL)+SUMIF(ผลิต2!$C:$C,'รับ-จ่าย ประจำวัน'!$B379,ผลิต2!AL:AL)+SUMIF(เส้นแต่งหน้าขนมเค้ก!$C:$C,'รับ-จ่าย ประจำวัน'!$B379,เส้นแต่งหน้าขนมเค้ก!AL:AL)+SUMIF(แพ็ค!$C:$C,'รับ-จ่าย ประจำวัน'!$B379,แพ็ค!AL:AL)+SUMIF(ธุรการ!$C:$C,'รับ-จ่าย ประจำวัน'!$B379,ธุรการ!AL:AL)+SUMIF(เส้นแต่งหน้าขนมปัง!$C:$C,'รับ-จ่าย ประจำวัน'!$B379,เส้นแต่งหน้าขนมปัง!AL:AL)+SUMIF('วางแผนBC,CJ'!$C:$C,'รับ-จ่าย ประจำวัน'!$B379,'วางแผนBC,CJ'!AL:AL)+SUMIF(RD!$C:$C,'รับ-จ่าย ประจำวัน'!$B379,RD!AL:AL)+SUMIF('FG,ออนไล,คัดแยก'!$C:$C,'รับ-จ่าย ประจำวัน'!$B379,'FG,ออนไล,คัดแยก'!AL:AL)</f>
        <v>0</v>
      </c>
      <c r="BT379" s="18">
        <f t="shared" si="70"/>
        <v>0</v>
      </c>
      <c r="BU379" s="116">
        <f>36000+41000-1000</f>
        <v>76000</v>
      </c>
      <c r="BV379" s="146">
        <f t="shared" si="71"/>
        <v>5650</v>
      </c>
      <c r="BW379" s="183">
        <v>30</v>
      </c>
      <c r="BX379" s="172">
        <f t="shared" si="76"/>
        <v>0</v>
      </c>
      <c r="BY379" s="188" t="e">
        <f t="shared" si="74"/>
        <v>#DIV/0!</v>
      </c>
      <c r="BZ379" s="180" t="e">
        <f t="shared" ca="1" si="73"/>
        <v>#DIV/0!</v>
      </c>
      <c r="CA379" s="97"/>
      <c r="CB379" s="193"/>
      <c r="CC379" s="97"/>
      <c r="CD379" s="97"/>
      <c r="CE379" s="97"/>
      <c r="CF379" s="97"/>
      <c r="CG379" s="97"/>
      <c r="CH379" s="97"/>
      <c r="CI379" s="97"/>
      <c r="CJ379" s="94"/>
      <c r="CK379" s="9">
        <f t="shared" si="75"/>
        <v>-70350</v>
      </c>
    </row>
    <row r="380" spans="1:89" hidden="1" x14ac:dyDescent="0.5">
      <c r="A380" s="149"/>
      <c r="B380" s="119">
        <v>1022501004</v>
      </c>
      <c r="C380" s="42" t="s">
        <v>1436</v>
      </c>
      <c r="D380" s="177" t="s">
        <v>61</v>
      </c>
      <c r="E380" s="28">
        <v>0</v>
      </c>
      <c r="F380" s="159" t="s">
        <v>1605</v>
      </c>
      <c r="G380" s="11" t="s">
        <v>62</v>
      </c>
      <c r="H380" s="12">
        <v>2900</v>
      </c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3"/>
      <c r="AF380" s="13"/>
      <c r="AG380" s="13"/>
      <c r="AH380" s="13"/>
      <c r="AI380" s="14"/>
      <c r="AJ380" s="14"/>
      <c r="AK380" s="14"/>
      <c r="AL380" s="14"/>
      <c r="AM380" s="14"/>
      <c r="AN380" s="15">
        <f t="shared" si="69"/>
        <v>0</v>
      </c>
      <c r="AO380" s="16">
        <f>SUMIF(เตรียมส่วนผสม!$C:$C,'รับ-จ่าย ประจำวัน'!$B380,เตรียมส่วนผสม!H:H)+SUMIF(กวนไส้!$C:$C,'รับ-จ่าย ประจำวัน'!$B380,กวนไส้!H:H)+SUMIF(ผลิต1!$C:$C,'รับ-จ่าย ประจำวัน'!$B380,ผลิต1!H:H)+SUMIF(ผลิต2!$C:$C,'รับ-จ่าย ประจำวัน'!$B380,ผลิต2!H:H)+SUMIF(เส้นแต่งหน้าขนมเค้ก!$C:$C,'รับ-จ่าย ประจำวัน'!$B380,เส้นแต่งหน้าขนมเค้ก!H:H)+SUMIF(แพ็ค!$C:$C,'รับ-จ่าย ประจำวัน'!$B380,แพ็ค!H:H)+SUMIF(ธุรการ!$C:$C,'รับ-จ่าย ประจำวัน'!$B380,ธุรการ!H:H)+SUMIF(เส้นแต่งหน้าขนมปัง!$C:$C,'รับ-จ่าย ประจำวัน'!$B380,เส้นแต่งหน้าขนมปัง!H:H)+SUMIF('วางแผนBC,CJ'!$C:$C,'รับ-จ่าย ประจำวัน'!$B380,'วางแผนBC,CJ'!H:H)+SUMIF(RD!$C:$C,'รับ-จ่าย ประจำวัน'!$B380,RD!H:H)+SUMIF('FG,ออนไล,คัดแยก'!$C:$C,'รับ-จ่าย ประจำวัน'!$B380,'FG,ออนไล,คัดแยก'!H:H)</f>
        <v>0</v>
      </c>
      <c r="AP380" s="16">
        <f>SUMIF(เตรียมส่วนผสม!$C:$C,'รับ-จ่าย ประจำวัน'!$B380,เตรียมส่วนผสม!I:I)+SUMIF(กวนไส้!$C:$C,'รับ-จ่าย ประจำวัน'!$B380,กวนไส้!I:I)+SUMIF(ผลิต1!$C:$C,'รับ-จ่าย ประจำวัน'!$B380,ผลิต1!I:I)+SUMIF(ผลิต2!$C:$C,'รับ-จ่าย ประจำวัน'!$B380,ผลิต2!I:I)+SUMIF(เส้นแต่งหน้าขนมเค้ก!$C:$C,'รับ-จ่าย ประจำวัน'!$B380,เส้นแต่งหน้าขนมเค้ก!I:I)+SUMIF(แพ็ค!$C:$C,'รับ-จ่าย ประจำวัน'!$B380,แพ็ค!I:I)+SUMIF(ธุรการ!$C:$C,'รับ-จ่าย ประจำวัน'!$B380,ธุรการ!I:I)+SUMIF(เส้นแต่งหน้าขนมปัง!$C:$C,'รับ-จ่าย ประจำวัน'!$B380,เส้นแต่งหน้าขนมปัง!I:I)+SUMIF('วางแผนBC,CJ'!$C:$C,'รับ-จ่าย ประจำวัน'!$B380,'วางแผนBC,CJ'!I:I)+SUMIF(RD!$C:$C,'รับ-จ่าย ประจำวัน'!$B380,RD!I:I)+SUMIF('FG,ออนไล,คัดแยก'!$C:$C,'รับ-จ่าย ประจำวัน'!$B380,'FG,ออนไล,คัดแยก'!I:I)</f>
        <v>0</v>
      </c>
      <c r="AQ380" s="16">
        <f>SUMIF(เตรียมส่วนผสม!$C:$C,'รับ-จ่าย ประจำวัน'!$B380,เตรียมส่วนผสม!J:J)+SUMIF(กวนไส้!$C:$C,'รับ-จ่าย ประจำวัน'!$B380,กวนไส้!J:J)+SUMIF(ผลิต1!$C:$C,'รับ-จ่าย ประจำวัน'!$B380,ผลิต1!J:J)+SUMIF(ผลิต2!$C:$C,'รับ-จ่าย ประจำวัน'!$B380,ผลิต2!J:J)+SUMIF(เส้นแต่งหน้าขนมเค้ก!$C:$C,'รับ-จ่าย ประจำวัน'!$B380,เส้นแต่งหน้าขนมเค้ก!J:J)+SUMIF(แพ็ค!$C:$C,'รับ-จ่าย ประจำวัน'!$B380,แพ็ค!J:J)+SUMIF(ธุรการ!$C:$C,'รับ-จ่าย ประจำวัน'!$B380,ธุรการ!J:J)+SUMIF(เส้นแต่งหน้าขนมปัง!$C:$C,'รับ-จ่าย ประจำวัน'!$B380,เส้นแต่งหน้าขนมปัง!J:J)+SUMIF('วางแผนBC,CJ'!$C:$C,'รับ-จ่าย ประจำวัน'!$B380,'วางแผนBC,CJ'!J:J)+SUMIF(RD!$C:$C,'รับ-จ่าย ประจำวัน'!$B380,RD!J:J)+SUMIF('FG,ออนไล,คัดแยก'!$C:$C,'รับ-จ่าย ประจำวัน'!$B380,'FG,ออนไล,คัดแยก'!J:J)</f>
        <v>0</v>
      </c>
      <c r="AR380" s="16">
        <f>SUMIF(เตรียมส่วนผสม!$C:$C,'รับ-จ่าย ประจำวัน'!$B380,เตรียมส่วนผสม!K:K)+SUMIF(กวนไส้!$C:$C,'รับ-จ่าย ประจำวัน'!$B380,กวนไส้!K:K)+SUMIF(ผลิต1!$C:$C,'รับ-จ่าย ประจำวัน'!$B380,ผลิต1!K:K)+SUMIF(ผลิต2!$C:$C,'รับ-จ่าย ประจำวัน'!$B380,ผลิต2!K:K)+SUMIF(เส้นแต่งหน้าขนมเค้ก!$C:$C,'รับ-จ่าย ประจำวัน'!$B380,เส้นแต่งหน้าขนมเค้ก!K:K)+SUMIF(แพ็ค!$C:$C,'รับ-จ่าย ประจำวัน'!$B380,แพ็ค!K:K)+SUMIF(ธุรการ!$C:$C,'รับ-จ่าย ประจำวัน'!$B380,ธุรการ!K:K)+SUMIF(เส้นแต่งหน้าขนมปัง!$C:$C,'รับ-จ่าย ประจำวัน'!$B380,เส้นแต่งหน้าขนมปัง!K:K)+SUMIF('วางแผนBC,CJ'!$C:$C,'รับ-จ่าย ประจำวัน'!$B380,'วางแผนBC,CJ'!K:K)+SUMIF(RD!$C:$C,'รับ-จ่าย ประจำวัน'!$B380,RD!K:K)+SUMIF('FG,ออนไล,คัดแยก'!$C:$C,'รับ-จ่าย ประจำวัน'!$B380,'FG,ออนไล,คัดแยก'!K:K)</f>
        <v>0</v>
      </c>
      <c r="AS380" s="16">
        <f>SUMIF(เตรียมส่วนผสม!$C:$C,'รับ-จ่าย ประจำวัน'!$B380,เตรียมส่วนผสม!L:L)+SUMIF(กวนไส้!$C:$C,'รับ-จ่าย ประจำวัน'!$B380,กวนไส้!L:L)+SUMIF(ผลิต1!$C:$C,'รับ-จ่าย ประจำวัน'!$B380,ผลิต1!L:L)+SUMIF(ผลิต2!$C:$C,'รับ-จ่าย ประจำวัน'!$B380,ผลิต2!L:L)+SUMIF(เส้นแต่งหน้าขนมเค้ก!$C:$C,'รับ-จ่าย ประจำวัน'!$B380,เส้นแต่งหน้าขนมเค้ก!L:L)+SUMIF(แพ็ค!$C:$C,'รับ-จ่าย ประจำวัน'!$B380,แพ็ค!L:L)+SUMIF(ธุรการ!$C:$C,'รับ-จ่าย ประจำวัน'!$B380,ธุรการ!L:L)+SUMIF(เส้นแต่งหน้าขนมปัง!$C:$C,'รับ-จ่าย ประจำวัน'!$B380,เส้นแต่งหน้าขนมปัง!L:L)+SUMIF('วางแผนBC,CJ'!$C:$C,'รับ-จ่าย ประจำวัน'!$B380,'วางแผนBC,CJ'!L:L)+SUMIF(RD!$C:$C,'รับ-จ่าย ประจำวัน'!$B380,RD!L:L)+SUMIF('FG,ออนไล,คัดแยก'!$C:$C,'รับ-จ่าย ประจำวัน'!$B380,'FG,ออนไล,คัดแยก'!L:L)</f>
        <v>0</v>
      </c>
      <c r="AT380" s="16">
        <f>SUMIF(เตรียมส่วนผสม!$C:$C,'รับ-จ่าย ประจำวัน'!$B380,เตรียมส่วนผสม!M:M)+SUMIF(กวนไส้!$C:$C,'รับ-จ่าย ประจำวัน'!$B380,กวนไส้!M:M)+SUMIF(ผลิต1!$C:$C,'รับ-จ่าย ประจำวัน'!$B380,ผลิต1!M:M)+SUMIF(ผลิต2!$C:$C,'รับ-จ่าย ประจำวัน'!$B380,ผลิต2!M:M)+SUMIF(เส้นแต่งหน้าขนมเค้ก!$C:$C,'รับ-จ่าย ประจำวัน'!$B380,เส้นแต่งหน้าขนมเค้ก!M:M)+SUMIF(แพ็ค!$C:$C,'รับ-จ่าย ประจำวัน'!$B380,แพ็ค!M:M)+SUMIF(ธุรการ!$C:$C,'รับ-จ่าย ประจำวัน'!$B380,ธุรการ!M:M)+SUMIF(เส้นแต่งหน้าขนมปัง!$C:$C,'รับ-จ่าย ประจำวัน'!$B380,เส้นแต่งหน้าขนมปัง!M:M)+SUMIF('วางแผนBC,CJ'!$C:$C,'รับ-จ่าย ประจำวัน'!$B380,'วางแผนBC,CJ'!M:M)+SUMIF(RD!$C:$C,'รับ-จ่าย ประจำวัน'!$B380,RD!M:M)+SUMIF('FG,ออนไล,คัดแยก'!$C:$C,'รับ-จ่าย ประจำวัน'!$B380,'FG,ออนไล,คัดแยก'!M:M)</f>
        <v>0</v>
      </c>
      <c r="AU380" s="16">
        <f>SUMIF(เตรียมส่วนผสม!$C:$C,'รับ-จ่าย ประจำวัน'!$B380,เตรียมส่วนผสม!N:N)+SUMIF(กวนไส้!$C:$C,'รับ-จ่าย ประจำวัน'!$B380,กวนไส้!N:N)+SUMIF(ผลิต1!$C:$C,'รับ-จ่าย ประจำวัน'!$B380,ผลิต1!N:N)+SUMIF(ผลิต2!$C:$C,'รับ-จ่าย ประจำวัน'!$B380,ผลิต2!N:N)+SUMIF(เส้นแต่งหน้าขนมเค้ก!$C:$C,'รับ-จ่าย ประจำวัน'!$B380,เส้นแต่งหน้าขนมเค้ก!N:N)+SUMIF(แพ็ค!$C:$C,'รับ-จ่าย ประจำวัน'!$B380,แพ็ค!N:N)+SUMIF(ธุรการ!$C:$C,'รับ-จ่าย ประจำวัน'!$B380,ธุรการ!N:N)+SUMIF(เส้นแต่งหน้าขนมปัง!$C:$C,'รับ-จ่าย ประจำวัน'!$B380,เส้นแต่งหน้าขนมปัง!N:N)+SUMIF('วางแผนBC,CJ'!$C:$C,'รับ-จ่าย ประจำวัน'!$B380,'วางแผนBC,CJ'!N:N)+SUMIF(RD!$C:$C,'รับ-จ่าย ประจำวัน'!$B380,RD!N:N)+SUMIF('FG,ออนไล,คัดแยก'!$C:$C,'รับ-จ่าย ประจำวัน'!$B380,'FG,ออนไล,คัดแยก'!N:N)</f>
        <v>0</v>
      </c>
      <c r="AV380" s="16">
        <f>SUMIF(เตรียมส่วนผสม!$C:$C,'รับ-จ่าย ประจำวัน'!$B380,เตรียมส่วนผสม!O:O)+SUMIF(กวนไส้!$C:$C,'รับ-จ่าย ประจำวัน'!$B380,กวนไส้!O:O)+SUMIF(ผลิต1!$C:$C,'รับ-จ่าย ประจำวัน'!$B380,ผลิต1!O:O)+SUMIF(ผลิต2!$C:$C,'รับ-จ่าย ประจำวัน'!$B380,ผลิต2!O:O)+SUMIF(เส้นแต่งหน้าขนมเค้ก!$C:$C,'รับ-จ่าย ประจำวัน'!$B380,เส้นแต่งหน้าขนมเค้ก!O:O)+SUMIF(แพ็ค!$C:$C,'รับ-จ่าย ประจำวัน'!$B380,แพ็ค!O:O)+SUMIF(ธุรการ!$C:$C,'รับ-จ่าย ประจำวัน'!$B380,ธุรการ!O:O)+SUMIF(เส้นแต่งหน้าขนมปัง!$C:$C,'รับ-จ่าย ประจำวัน'!$B380,เส้นแต่งหน้าขนมปัง!O:O)+SUMIF('วางแผนBC,CJ'!$C:$C,'รับ-จ่าย ประจำวัน'!$B380,'วางแผนBC,CJ'!O:O)+SUMIF(RD!$C:$C,'รับ-จ่าย ประจำวัน'!$B380,RD!O:O)+SUMIF('FG,ออนไล,คัดแยก'!$C:$C,'รับ-จ่าย ประจำวัน'!$B380,'FG,ออนไล,คัดแยก'!O:O)</f>
        <v>0</v>
      </c>
      <c r="AW380" s="16">
        <f>SUMIF(เตรียมส่วนผสม!$C:$C,'รับ-จ่าย ประจำวัน'!$B380,เตรียมส่วนผสม!P:P)+SUMIF(กวนไส้!$C:$C,'รับ-จ่าย ประจำวัน'!$B380,กวนไส้!P:P)+SUMIF(ผลิต1!$C:$C,'รับ-จ่าย ประจำวัน'!$B380,ผลิต1!P:P)+SUMIF(ผลิต2!$C:$C,'รับ-จ่าย ประจำวัน'!$B380,ผลิต2!P:P)+SUMIF(เส้นแต่งหน้าขนมเค้ก!$C:$C,'รับ-จ่าย ประจำวัน'!$B380,เส้นแต่งหน้าขนมเค้ก!P:P)+SUMIF(แพ็ค!$C:$C,'รับ-จ่าย ประจำวัน'!$B380,แพ็ค!P:P)+SUMIF(ธุรการ!$C:$C,'รับ-จ่าย ประจำวัน'!$B380,ธุรการ!P:P)+SUMIF(เส้นแต่งหน้าขนมปัง!$C:$C,'รับ-จ่าย ประจำวัน'!$B380,เส้นแต่งหน้าขนมปัง!P:P)+SUMIF('วางแผนBC,CJ'!$C:$C,'รับ-จ่าย ประจำวัน'!$B380,'วางแผนBC,CJ'!P:P)+SUMIF(RD!$C:$C,'รับ-จ่าย ประจำวัน'!$B380,RD!P:P)+SUMIF('FG,ออนไล,คัดแยก'!$C:$C,'รับ-จ่าย ประจำวัน'!$B380,'FG,ออนไล,คัดแยก'!P:P)</f>
        <v>0</v>
      </c>
      <c r="AX380" s="16">
        <f>SUMIF(เตรียมส่วนผสม!$C:$C,'รับ-จ่าย ประจำวัน'!$B380,เตรียมส่วนผสม!Q:Q)+SUMIF(กวนไส้!$C:$C,'รับ-จ่าย ประจำวัน'!$B380,กวนไส้!Q:Q)+SUMIF(ผลิต1!$C:$C,'รับ-จ่าย ประจำวัน'!$B380,ผลิต1!Q:Q)+SUMIF(ผลิต2!$C:$C,'รับ-จ่าย ประจำวัน'!$B380,ผลิต2!Q:Q)+SUMIF(เส้นแต่งหน้าขนมเค้ก!$C:$C,'รับ-จ่าย ประจำวัน'!$B380,เส้นแต่งหน้าขนมเค้ก!Q:Q)+SUMIF(แพ็ค!$C:$C,'รับ-จ่าย ประจำวัน'!$B380,แพ็ค!Q:Q)+SUMIF(ธุรการ!$C:$C,'รับ-จ่าย ประจำวัน'!$B380,ธุรการ!Q:Q)+SUMIF(เส้นแต่งหน้าขนมปัง!$C:$C,'รับ-จ่าย ประจำวัน'!$B380,เส้นแต่งหน้าขนมปัง!Q:Q)+SUMIF('วางแผนBC,CJ'!$C:$C,'รับ-จ่าย ประจำวัน'!$B380,'วางแผนBC,CJ'!Q:Q)+SUMIF(RD!$C:$C,'รับ-จ่าย ประจำวัน'!$B380,RD!Q:Q)+SUMIF('FG,ออนไล,คัดแยก'!$C:$C,'รับ-จ่าย ประจำวัน'!$B380,'FG,ออนไล,คัดแยก'!Q:Q)</f>
        <v>0</v>
      </c>
      <c r="AY380" s="16">
        <f>SUMIF(เตรียมส่วนผสม!$C:$C,'รับ-จ่าย ประจำวัน'!$B380,เตรียมส่วนผสม!R:R)+SUMIF(กวนไส้!$C:$C,'รับ-จ่าย ประจำวัน'!$B380,กวนไส้!R:R)+SUMIF(ผลิต1!$C:$C,'รับ-จ่าย ประจำวัน'!$B380,ผลิต1!R:R)+SUMIF(ผลิต2!$C:$C,'รับ-จ่าย ประจำวัน'!$B380,ผลิต2!R:R)+SUMIF(เส้นแต่งหน้าขนมเค้ก!$C:$C,'รับ-จ่าย ประจำวัน'!$B380,เส้นแต่งหน้าขนมเค้ก!R:R)+SUMIF(แพ็ค!$C:$C,'รับ-จ่าย ประจำวัน'!$B380,แพ็ค!R:R)+SUMIF(ธุรการ!$C:$C,'รับ-จ่าย ประจำวัน'!$B380,ธุรการ!R:R)+SUMIF(เส้นแต่งหน้าขนมปัง!$C:$C,'รับ-จ่าย ประจำวัน'!$B380,เส้นแต่งหน้าขนมปัง!R:R)+SUMIF('วางแผนBC,CJ'!$C:$C,'รับ-จ่าย ประจำวัน'!$B380,'วางแผนBC,CJ'!R:R)+SUMIF(RD!$C:$C,'รับ-จ่าย ประจำวัน'!$B380,RD!R:R)+SUMIF('FG,ออนไล,คัดแยก'!$C:$C,'รับ-จ่าย ประจำวัน'!$B380,'FG,ออนไล,คัดแยก'!R:R)</f>
        <v>0</v>
      </c>
      <c r="AZ380" s="16">
        <f>SUMIF(เตรียมส่วนผสม!$C:$C,'รับ-จ่าย ประจำวัน'!$B380,เตรียมส่วนผสม!S:S)+SUMIF(กวนไส้!$C:$C,'รับ-จ่าย ประจำวัน'!$B380,กวนไส้!S:S)+SUMIF(ผลิต1!$C:$C,'รับ-จ่าย ประจำวัน'!$B380,ผลิต1!S:S)+SUMIF(ผลิต2!$C:$C,'รับ-จ่าย ประจำวัน'!$B380,ผลิต2!S:S)+SUMIF(เส้นแต่งหน้าขนมเค้ก!$C:$C,'รับ-จ่าย ประจำวัน'!$B380,เส้นแต่งหน้าขนมเค้ก!S:S)+SUMIF(แพ็ค!$C:$C,'รับ-จ่าย ประจำวัน'!$B380,แพ็ค!S:S)+SUMIF(ธุรการ!$C:$C,'รับ-จ่าย ประจำวัน'!$B380,ธุรการ!S:S)+SUMIF(เส้นแต่งหน้าขนมปัง!$C:$C,'รับ-จ่าย ประจำวัน'!$B380,เส้นแต่งหน้าขนมปัง!S:S)+SUMIF('วางแผนBC,CJ'!$C:$C,'รับ-จ่าย ประจำวัน'!$B380,'วางแผนBC,CJ'!S:S)+SUMIF(RD!$C:$C,'รับ-จ่าย ประจำวัน'!$B380,RD!S:S)+SUMIF('FG,ออนไล,คัดแยก'!$C:$C,'รับ-จ่าย ประจำวัน'!$B380,'FG,ออนไล,คัดแยก'!S:S)</f>
        <v>0</v>
      </c>
      <c r="BA380" s="16">
        <f>SUMIF(เตรียมส่วนผสม!$C:$C,'รับ-จ่าย ประจำวัน'!$B380,เตรียมส่วนผสม!T:T)+SUMIF(กวนไส้!$C:$C,'รับ-จ่าย ประจำวัน'!$B380,กวนไส้!T:T)+SUMIF(ผลิต1!$C:$C,'รับ-จ่าย ประจำวัน'!$B380,ผลิต1!T:T)+SUMIF(ผลิต2!$C:$C,'รับ-จ่าย ประจำวัน'!$B380,ผลิต2!T:T)+SUMIF(เส้นแต่งหน้าขนมเค้ก!$C:$C,'รับ-จ่าย ประจำวัน'!$B380,เส้นแต่งหน้าขนมเค้ก!T:T)+SUMIF(แพ็ค!$C:$C,'รับ-จ่าย ประจำวัน'!$B380,แพ็ค!T:T)+SUMIF(ธุรการ!$C:$C,'รับ-จ่าย ประจำวัน'!$B380,ธุรการ!T:T)+SUMIF(เส้นแต่งหน้าขนมปัง!$C:$C,'รับ-จ่าย ประจำวัน'!$B380,เส้นแต่งหน้าขนมปัง!T:T)+SUMIF('วางแผนBC,CJ'!$C:$C,'รับ-จ่าย ประจำวัน'!$B380,'วางแผนBC,CJ'!T:T)+SUMIF(RD!$C:$C,'รับ-จ่าย ประจำวัน'!$B380,RD!T:T)+SUMIF('FG,ออนไล,คัดแยก'!$C:$C,'รับ-จ่าย ประจำวัน'!$B380,'FG,ออนไล,คัดแยก'!T:T)</f>
        <v>0</v>
      </c>
      <c r="BB380" s="16">
        <f>SUMIF(เตรียมส่วนผสม!$C:$C,'รับ-จ่าย ประจำวัน'!$B380,เตรียมส่วนผสม!U:U)+SUMIF(กวนไส้!$C:$C,'รับ-จ่าย ประจำวัน'!$B380,กวนไส้!U:U)+SUMIF(ผลิต1!$C:$C,'รับ-จ่าย ประจำวัน'!$B380,ผลิต1!U:U)+SUMIF(ผลิต2!$C:$C,'รับ-จ่าย ประจำวัน'!$B380,ผลิต2!U:U)+SUMIF(เส้นแต่งหน้าขนมเค้ก!$C:$C,'รับ-จ่าย ประจำวัน'!$B380,เส้นแต่งหน้าขนมเค้ก!U:U)+SUMIF(แพ็ค!$C:$C,'รับ-จ่าย ประจำวัน'!$B380,แพ็ค!U:U)+SUMIF(ธุรการ!$C:$C,'รับ-จ่าย ประจำวัน'!$B380,ธุรการ!U:U)+SUMIF(เส้นแต่งหน้าขนมปัง!$C:$C,'รับ-จ่าย ประจำวัน'!$B380,เส้นแต่งหน้าขนมปัง!U:U)+SUMIF('วางแผนBC,CJ'!$C:$C,'รับ-จ่าย ประจำวัน'!$B380,'วางแผนBC,CJ'!U:U)+SUMIF(RD!$C:$C,'รับ-จ่าย ประจำวัน'!$B380,RD!U:U)+SUMIF('FG,ออนไล,คัดแยก'!$C:$C,'รับ-จ่าย ประจำวัน'!$B380,'FG,ออนไล,คัดแยก'!U:U)</f>
        <v>0</v>
      </c>
      <c r="BC380" s="16">
        <f>SUMIF(เตรียมส่วนผสม!$C:$C,'รับ-จ่าย ประจำวัน'!$B380,เตรียมส่วนผสม!V:V)+SUMIF(กวนไส้!$C:$C,'รับ-จ่าย ประจำวัน'!$B380,กวนไส้!V:V)+SUMIF(ผลิต1!$C:$C,'รับ-จ่าย ประจำวัน'!$B380,ผลิต1!V:V)+SUMIF(ผลิต2!$C:$C,'รับ-จ่าย ประจำวัน'!$B380,ผลิต2!V:V)+SUMIF(เส้นแต่งหน้าขนมเค้ก!$C:$C,'รับ-จ่าย ประจำวัน'!$B380,เส้นแต่งหน้าขนมเค้ก!V:V)+SUMIF(แพ็ค!$C:$C,'รับ-จ่าย ประจำวัน'!$B380,แพ็ค!V:V)+SUMIF(ธุรการ!$C:$C,'รับ-จ่าย ประจำวัน'!$B380,ธุรการ!V:V)+SUMIF(เส้นแต่งหน้าขนมปัง!$C:$C,'รับ-จ่าย ประจำวัน'!$B380,เส้นแต่งหน้าขนมปัง!V:V)+SUMIF('วางแผนBC,CJ'!$C:$C,'รับ-จ่าย ประจำวัน'!$B380,'วางแผนBC,CJ'!V:V)+SUMIF(RD!$C:$C,'รับ-จ่าย ประจำวัน'!$B380,RD!V:V)+SUMIF('FG,ออนไล,คัดแยก'!$C:$C,'รับ-จ่าย ประจำวัน'!$B380,'FG,ออนไล,คัดแยก'!V:V)</f>
        <v>0</v>
      </c>
      <c r="BD380" s="16">
        <f>SUMIF(เตรียมส่วนผสม!$C:$C,'รับ-จ่าย ประจำวัน'!$B380,เตรียมส่วนผสม!W:W)+SUMIF(กวนไส้!$C:$C,'รับ-จ่าย ประจำวัน'!$B380,กวนไส้!W:W)+SUMIF(ผลิต1!$C:$C,'รับ-จ่าย ประจำวัน'!$B380,ผลิต1!W:W)+SUMIF(ผลิต2!$C:$C,'รับ-จ่าย ประจำวัน'!$B380,ผลิต2!W:W)+SUMIF(เส้นแต่งหน้าขนมเค้ก!$C:$C,'รับ-จ่าย ประจำวัน'!$B380,เส้นแต่งหน้าขนมเค้ก!W:W)+SUMIF(แพ็ค!$C:$C,'รับ-จ่าย ประจำวัน'!$B380,แพ็ค!W:W)+SUMIF(ธุรการ!$C:$C,'รับ-จ่าย ประจำวัน'!$B380,ธุรการ!W:W)+SUMIF(เส้นแต่งหน้าขนมปัง!$C:$C,'รับ-จ่าย ประจำวัน'!$B380,เส้นแต่งหน้าขนมปัง!W:W)+SUMIF('วางแผนBC,CJ'!$C:$C,'รับ-จ่าย ประจำวัน'!$B380,'วางแผนBC,CJ'!W:W)+SUMIF(RD!$C:$C,'รับ-จ่าย ประจำวัน'!$B380,RD!W:W)+SUMIF('FG,ออนไล,คัดแยก'!$C:$C,'รับ-จ่าย ประจำวัน'!$B380,'FG,ออนไล,คัดแยก'!W:W)</f>
        <v>0</v>
      </c>
      <c r="BE380" s="16">
        <f>SUMIF(เตรียมส่วนผสม!$C:$C,'รับ-จ่าย ประจำวัน'!$B380,เตรียมส่วนผสม!X:X)+SUMIF(กวนไส้!$C:$C,'รับ-จ่าย ประจำวัน'!$B380,กวนไส้!X:X)+SUMIF(ผลิต1!$C:$C,'รับ-จ่าย ประจำวัน'!$B380,ผลิต1!X:X)+SUMIF(ผลิต2!$C:$C,'รับ-จ่าย ประจำวัน'!$B380,ผลิต2!X:X)+SUMIF(เส้นแต่งหน้าขนมเค้ก!$C:$C,'รับ-จ่าย ประจำวัน'!$B380,เส้นแต่งหน้าขนมเค้ก!X:X)+SUMIF(แพ็ค!$C:$C,'รับ-จ่าย ประจำวัน'!$B380,แพ็ค!X:X)+SUMIF(ธุรการ!$C:$C,'รับ-จ่าย ประจำวัน'!$B380,ธุรการ!X:X)+SUMIF(เส้นแต่งหน้าขนมปัง!$C:$C,'รับ-จ่าย ประจำวัน'!$B380,เส้นแต่งหน้าขนมปัง!X:X)+SUMIF('วางแผนBC,CJ'!$C:$C,'รับ-จ่าย ประจำวัน'!$B380,'วางแผนBC,CJ'!X:X)+SUMIF(RD!$C:$C,'รับ-จ่าย ประจำวัน'!$B380,RD!X:X)+SUMIF('FG,ออนไล,คัดแยก'!$C:$C,'รับ-จ่าย ประจำวัน'!$B380,'FG,ออนไล,คัดแยก'!X:X)</f>
        <v>0</v>
      </c>
      <c r="BF380" s="16">
        <f>SUMIF(เตรียมส่วนผสม!$C:$C,'รับ-จ่าย ประจำวัน'!$B380,เตรียมส่วนผสม!Y:Y)+SUMIF(กวนไส้!$C:$C,'รับ-จ่าย ประจำวัน'!$B380,กวนไส้!Y:Y)+SUMIF(ผลิต1!$C:$C,'รับ-จ่าย ประจำวัน'!$B380,ผลิต1!Y:Y)+SUMIF(ผลิต2!$C:$C,'รับ-จ่าย ประจำวัน'!$B380,ผลิต2!Y:Y)+SUMIF(เส้นแต่งหน้าขนมเค้ก!$C:$C,'รับ-จ่าย ประจำวัน'!$B380,เส้นแต่งหน้าขนมเค้ก!Y:Y)+SUMIF(แพ็ค!$C:$C,'รับ-จ่าย ประจำวัน'!$B380,แพ็ค!Y:Y)+SUMIF(ธุรการ!$C:$C,'รับ-จ่าย ประจำวัน'!$B380,ธุรการ!Y:Y)+SUMIF(เส้นแต่งหน้าขนมปัง!$C:$C,'รับ-จ่าย ประจำวัน'!$B380,เส้นแต่งหน้าขนมปัง!Y:Y)+SUMIF('วางแผนBC,CJ'!$C:$C,'รับ-จ่าย ประจำวัน'!$B380,'วางแผนBC,CJ'!Y:Y)+SUMIF(RD!$C:$C,'รับ-จ่าย ประจำวัน'!$B380,RD!Y:Y)+SUMIF('FG,ออนไล,คัดแยก'!$C:$C,'รับ-จ่าย ประจำวัน'!$B380,'FG,ออนไล,คัดแยก'!Y:Y)</f>
        <v>0</v>
      </c>
      <c r="BG380" s="16">
        <f>SUMIF(เตรียมส่วนผสม!$C:$C,'รับ-จ่าย ประจำวัน'!$B380,เตรียมส่วนผสม!Z:Z)+SUMIF(กวนไส้!$C:$C,'รับ-จ่าย ประจำวัน'!$B380,กวนไส้!Z:Z)+SUMIF(ผลิต1!$C:$C,'รับ-จ่าย ประจำวัน'!$B380,ผลิต1!Z:Z)+SUMIF(ผลิต2!$C:$C,'รับ-จ่าย ประจำวัน'!$B380,ผลิต2!Z:Z)+SUMIF(เส้นแต่งหน้าขนมเค้ก!$C:$C,'รับ-จ่าย ประจำวัน'!$B380,เส้นแต่งหน้าขนมเค้ก!Z:Z)+SUMIF(แพ็ค!$C:$C,'รับ-จ่าย ประจำวัน'!$B380,แพ็ค!Z:Z)+SUMIF(ธุรการ!$C:$C,'รับ-จ่าย ประจำวัน'!$B380,ธุรการ!Z:Z)+SUMIF(เส้นแต่งหน้าขนมปัง!$C:$C,'รับ-จ่าย ประจำวัน'!$B380,เส้นแต่งหน้าขนมปัง!Z:Z)+SUMIF('วางแผนBC,CJ'!$C:$C,'รับ-จ่าย ประจำวัน'!$B380,'วางแผนBC,CJ'!Z:Z)+SUMIF(RD!$C:$C,'รับ-จ่าย ประจำวัน'!$B380,RD!Z:Z)+SUMIF('FG,ออนไล,คัดแยก'!$C:$C,'รับ-จ่าย ประจำวัน'!$B380,'FG,ออนไล,คัดแยก'!Z:Z)</f>
        <v>0</v>
      </c>
      <c r="BH380" s="16">
        <f>SUMIF(เตรียมส่วนผสม!$C:$C,'รับ-จ่าย ประจำวัน'!$B380,เตรียมส่วนผสม!AA:AA)+SUMIF(กวนไส้!$C:$C,'รับ-จ่าย ประจำวัน'!$B380,กวนไส้!AA:AA)+SUMIF(ผลิต1!$C:$C,'รับ-จ่าย ประจำวัน'!$B380,ผลิต1!AA:AA)+SUMIF(ผลิต2!$C:$C,'รับ-จ่าย ประจำวัน'!$B380,ผลิต2!AA:AA)+SUMIF(เส้นแต่งหน้าขนมเค้ก!$C:$C,'รับ-จ่าย ประจำวัน'!$B380,เส้นแต่งหน้าขนมเค้ก!AA:AA)+SUMIF(แพ็ค!$C:$C,'รับ-จ่าย ประจำวัน'!$B380,แพ็ค!AA:AA)+SUMIF(ธุรการ!$C:$C,'รับ-จ่าย ประจำวัน'!$B380,ธุรการ!AA:AA)+SUMIF(เส้นแต่งหน้าขนมปัง!$C:$C,'รับ-จ่าย ประจำวัน'!$B380,เส้นแต่งหน้าขนมปัง!AA:AA)+SUMIF('วางแผนBC,CJ'!$C:$C,'รับ-จ่าย ประจำวัน'!$B380,'วางแผนBC,CJ'!AA:AA)+SUMIF(RD!$C:$C,'รับ-จ่าย ประจำวัน'!$B380,RD!AA:AA)+SUMIF('FG,ออนไล,คัดแยก'!$C:$C,'รับ-จ่าย ประจำวัน'!$B380,'FG,ออนไล,คัดแยก'!AA:AA)</f>
        <v>0</v>
      </c>
      <c r="BI380" s="16">
        <f>SUMIF(เตรียมส่วนผสม!$C:$C,'รับ-จ่าย ประจำวัน'!$B380,เตรียมส่วนผสม!AB:AB)+SUMIF(กวนไส้!$C:$C,'รับ-จ่าย ประจำวัน'!$B380,กวนไส้!AB:AB)+SUMIF(ผลิต1!$C:$C,'รับ-จ่าย ประจำวัน'!$B380,ผลิต1!AB:AB)+SUMIF(ผลิต2!$C:$C,'รับ-จ่าย ประจำวัน'!$B380,ผลิต2!AB:AB)+SUMIF(เส้นแต่งหน้าขนมเค้ก!$C:$C,'รับ-จ่าย ประจำวัน'!$B380,เส้นแต่งหน้าขนมเค้ก!AB:AB)+SUMIF(แพ็ค!$C:$C,'รับ-จ่าย ประจำวัน'!$B380,แพ็ค!AB:AB)+SUMIF(ธุรการ!$C:$C,'รับ-จ่าย ประจำวัน'!$B380,ธุรการ!AB:AB)+SUMIF(เส้นแต่งหน้าขนมปัง!$C:$C,'รับ-จ่าย ประจำวัน'!$B380,เส้นแต่งหน้าขนมปัง!AB:AB)+SUMIF('วางแผนBC,CJ'!$C:$C,'รับ-จ่าย ประจำวัน'!$B380,'วางแผนBC,CJ'!AB:AB)+SUMIF(RD!$C:$C,'รับ-จ่าย ประจำวัน'!$B380,RD!AB:AB)+SUMIF('FG,ออนไล,คัดแยก'!$C:$C,'รับ-จ่าย ประจำวัน'!$B380,'FG,ออนไล,คัดแยก'!AB:AB)</f>
        <v>0</v>
      </c>
      <c r="BJ380" s="16">
        <f>SUMIF(เตรียมส่วนผสม!$C:$C,'รับ-จ่าย ประจำวัน'!$B380,เตรียมส่วนผสม!AC:AC)+SUMIF(กวนไส้!$C:$C,'รับ-จ่าย ประจำวัน'!$B380,กวนไส้!AC:AC)+SUMIF(ผลิต1!$C:$C,'รับ-จ่าย ประจำวัน'!$B380,ผลิต1!AC:AC)+SUMIF(ผลิต2!$C:$C,'รับ-จ่าย ประจำวัน'!$B380,ผลิต2!AC:AC)+SUMIF(เส้นแต่งหน้าขนมเค้ก!$C:$C,'รับ-จ่าย ประจำวัน'!$B380,เส้นแต่งหน้าขนมเค้ก!AC:AC)+SUMIF(แพ็ค!$C:$C,'รับ-จ่าย ประจำวัน'!$B380,แพ็ค!AC:AC)+SUMIF(ธุรการ!$C:$C,'รับ-จ่าย ประจำวัน'!$B380,ธุรการ!AC:AC)+SUMIF(เส้นแต่งหน้าขนมปัง!$C:$C,'รับ-จ่าย ประจำวัน'!$B380,เส้นแต่งหน้าขนมปัง!AC:AC)+SUMIF('วางแผนBC,CJ'!$C:$C,'รับ-จ่าย ประจำวัน'!$B380,'วางแผนBC,CJ'!AC:AC)+SUMIF(RD!$C:$C,'รับ-จ่าย ประจำวัน'!$B380,RD!AC:AC)+SUMIF('FG,ออนไล,คัดแยก'!$C:$C,'รับ-จ่าย ประจำวัน'!$B380,'FG,ออนไล,คัดแยก'!AC:AC)</f>
        <v>0</v>
      </c>
      <c r="BK380" s="16">
        <f>SUMIF(เตรียมส่วนผสม!$C:$C,'รับ-จ่าย ประจำวัน'!$B380,เตรียมส่วนผสม!AD:AD)+SUMIF(กวนไส้!$C:$C,'รับ-จ่าย ประจำวัน'!$B380,กวนไส้!AD:AD)+SUMIF(ผลิต1!$C:$C,'รับ-จ่าย ประจำวัน'!$B380,ผลิต1!AD:AD)+SUMIF(ผลิต2!$C:$C,'รับ-จ่าย ประจำวัน'!$B380,ผลิต2!AD:AD)+SUMIF(เส้นแต่งหน้าขนมเค้ก!$C:$C,'รับ-จ่าย ประจำวัน'!$B380,เส้นแต่งหน้าขนมเค้ก!AD:AD)+SUMIF(แพ็ค!$C:$C,'รับ-จ่าย ประจำวัน'!$B380,แพ็ค!AD:AD)+SUMIF(ธุรการ!$C:$C,'รับ-จ่าย ประจำวัน'!$B380,ธุรการ!AD:AD)+SUMIF(เส้นแต่งหน้าขนมปัง!$C:$C,'รับ-จ่าย ประจำวัน'!$B380,เส้นแต่งหน้าขนมปัง!AD:AD)+SUMIF('วางแผนBC,CJ'!$C:$C,'รับ-จ่าย ประจำวัน'!$B380,'วางแผนBC,CJ'!AD:AD)+SUMIF(RD!$C:$C,'รับ-จ่าย ประจำวัน'!$B380,RD!AD:AD)+SUMIF('FG,ออนไล,คัดแยก'!$C:$C,'รับ-จ่าย ประจำวัน'!$B380,'FG,ออนไล,คัดแยก'!AD:AD)</f>
        <v>0</v>
      </c>
      <c r="BL380" s="16">
        <f>SUMIF(เตรียมส่วนผสม!$C:$C,'รับ-จ่าย ประจำวัน'!$B380,เตรียมส่วนผสม!AE:AE)+SUMIF(กวนไส้!$C:$C,'รับ-จ่าย ประจำวัน'!$B380,กวนไส้!AE:AE)+SUMIF(ผลิต1!$C:$C,'รับ-จ่าย ประจำวัน'!$B380,ผลิต1!AE:AE)+SUMIF(ผลิต2!$C:$C,'รับ-จ่าย ประจำวัน'!$B380,ผลิต2!AE:AE)+SUMIF(เส้นแต่งหน้าขนมเค้ก!$C:$C,'รับ-จ่าย ประจำวัน'!$B380,เส้นแต่งหน้าขนมเค้ก!AE:AE)+SUMIF(แพ็ค!$C:$C,'รับ-จ่าย ประจำวัน'!$B380,แพ็ค!AE:AE)+SUMIF(ธุรการ!$C:$C,'รับ-จ่าย ประจำวัน'!$B380,ธุรการ!AE:AE)+SUMIF(เส้นแต่งหน้าขนมปัง!$C:$C,'รับ-จ่าย ประจำวัน'!$B380,เส้นแต่งหน้าขนมปัง!AE:AE)+SUMIF('วางแผนBC,CJ'!$C:$C,'รับ-จ่าย ประจำวัน'!$B380,'วางแผนBC,CJ'!AE:AE)+SUMIF(RD!$C:$C,'รับ-จ่าย ประจำวัน'!$B380,RD!AE:AE)+SUMIF('FG,ออนไล,คัดแยก'!$C:$C,'รับ-จ่าย ประจำวัน'!$B380,'FG,ออนไล,คัดแยก'!AE:AE)</f>
        <v>0</v>
      </c>
      <c r="BM380" s="16">
        <f>SUMIF(เตรียมส่วนผสม!$C:$C,'รับ-จ่าย ประจำวัน'!$B380,เตรียมส่วนผสม!AF:AF)+SUMIF(กวนไส้!$C:$C,'รับ-จ่าย ประจำวัน'!$B380,กวนไส้!AF:AF)+SUMIF(ผลิต1!$C:$C,'รับ-จ่าย ประจำวัน'!$B380,ผลิต1!AF:AF)+SUMIF(ผลิต2!$C:$C,'รับ-จ่าย ประจำวัน'!$B380,ผลิต2!AF:AF)+SUMIF(เส้นแต่งหน้าขนมเค้ก!$C:$C,'รับ-จ่าย ประจำวัน'!$B380,เส้นแต่งหน้าขนมเค้ก!AF:AF)+SUMIF(แพ็ค!$C:$C,'รับ-จ่าย ประจำวัน'!$B380,แพ็ค!AF:AF)+SUMIF(ธุรการ!$C:$C,'รับ-จ่าย ประจำวัน'!$B380,ธุรการ!AF:AF)+SUMIF(เส้นแต่งหน้าขนมปัง!$C:$C,'รับ-จ่าย ประจำวัน'!$B380,เส้นแต่งหน้าขนมปัง!AF:AF)+SUMIF('วางแผนBC,CJ'!$C:$C,'รับ-จ่าย ประจำวัน'!$B380,'วางแผนBC,CJ'!AF:AF)+SUMIF(RD!$C:$C,'รับ-จ่าย ประจำวัน'!$B380,RD!AF:AF)+SUMIF('FG,ออนไล,คัดแยก'!$C:$C,'รับ-จ่าย ประจำวัน'!$B380,'FG,ออนไล,คัดแยก'!AF:AF)</f>
        <v>0</v>
      </c>
      <c r="BN380" s="16">
        <f>SUMIF(เตรียมส่วนผสม!$C:$C,'รับ-จ่าย ประจำวัน'!$B380,เตรียมส่วนผสม!AG:AG)+SUMIF(กวนไส้!$C:$C,'รับ-จ่าย ประจำวัน'!$B380,กวนไส้!AG:AG)+SUMIF(ผลิต1!$C:$C,'รับ-จ่าย ประจำวัน'!$B380,ผลิต1!AG:AG)+SUMIF(ผลิต2!$C:$C,'รับ-จ่าย ประจำวัน'!$B380,ผลิต2!AG:AG)+SUMIF(เส้นแต่งหน้าขนมเค้ก!$C:$C,'รับ-จ่าย ประจำวัน'!$B380,เส้นแต่งหน้าขนมเค้ก!AG:AG)+SUMIF(แพ็ค!$C:$C,'รับ-จ่าย ประจำวัน'!$B380,แพ็ค!AG:AG)+SUMIF(ธุรการ!$C:$C,'รับ-จ่าย ประจำวัน'!$B380,ธุรการ!AG:AG)+SUMIF(เส้นแต่งหน้าขนมปัง!$C:$C,'รับ-จ่าย ประจำวัน'!$B380,เส้นแต่งหน้าขนมปัง!AG:AG)+SUMIF('วางแผนBC,CJ'!$C:$C,'รับ-จ่าย ประจำวัน'!$B380,'วางแผนBC,CJ'!AG:AG)+SUMIF(RD!$C:$C,'รับ-จ่าย ประจำวัน'!$B380,RD!AG:AG)+SUMIF('FG,ออนไล,คัดแยก'!$C:$C,'รับ-จ่าย ประจำวัน'!$B380,'FG,ออนไล,คัดแยก'!AG:AG)</f>
        <v>0</v>
      </c>
      <c r="BO380" s="16">
        <f>SUMIF(เตรียมส่วนผสม!$C:$C,'รับ-จ่าย ประจำวัน'!$B380,เตรียมส่วนผสม!AH:AH)+SUMIF(กวนไส้!$C:$C,'รับ-จ่าย ประจำวัน'!$B380,กวนไส้!AH:AH)+SUMIF(ผลิต1!$C:$C,'รับ-จ่าย ประจำวัน'!$B380,ผลิต1!AH:AH)+SUMIF(ผลิต2!$C:$C,'รับ-จ่าย ประจำวัน'!$B380,ผลิต2!AH:AH)+SUMIF(เส้นแต่งหน้าขนมเค้ก!$C:$C,'รับ-จ่าย ประจำวัน'!$B380,เส้นแต่งหน้าขนมเค้ก!AH:AH)+SUMIF(แพ็ค!$C:$C,'รับ-จ่าย ประจำวัน'!$B380,แพ็ค!AH:AH)+SUMIF(ธุรการ!$C:$C,'รับ-จ่าย ประจำวัน'!$B380,ธุรการ!AH:AH)+SUMIF(เส้นแต่งหน้าขนมปัง!$C:$C,'รับ-จ่าย ประจำวัน'!$B380,เส้นแต่งหน้าขนมปัง!AH:AH)+SUMIF('วางแผนBC,CJ'!$C:$C,'รับ-จ่าย ประจำวัน'!$B380,'วางแผนBC,CJ'!AH:AH)+SUMIF(RD!$C:$C,'รับ-จ่าย ประจำวัน'!$B380,RD!AH:AH)+SUMIF('FG,ออนไล,คัดแยก'!$C:$C,'รับ-จ่าย ประจำวัน'!$B380,'FG,ออนไล,คัดแยก'!AH:AH)</f>
        <v>0</v>
      </c>
      <c r="BP380" s="16">
        <f>SUMIF(เตรียมส่วนผสม!$C:$C,'รับ-จ่าย ประจำวัน'!$B380,เตรียมส่วนผสม!AI:AI)+SUMIF(กวนไส้!$C:$C,'รับ-จ่าย ประจำวัน'!$B380,กวนไส้!AI:AI)+SUMIF(ผลิต1!$C:$C,'รับ-จ่าย ประจำวัน'!$B380,ผลิต1!AI:AI)+SUMIF(ผลิต2!$C:$C,'รับ-จ่าย ประจำวัน'!$B380,ผลิต2!AI:AI)+SUMIF(เส้นแต่งหน้าขนมเค้ก!$C:$C,'รับ-จ่าย ประจำวัน'!$B380,เส้นแต่งหน้าขนมเค้ก!AI:AI)+SUMIF(แพ็ค!$C:$C,'รับ-จ่าย ประจำวัน'!$B380,แพ็ค!AI:AI)+SUMIF(ธุรการ!$C:$C,'รับ-จ่าย ประจำวัน'!$B380,ธุรการ!AI:AI)+SUMIF(เส้นแต่งหน้าขนมปัง!$C:$C,'รับ-จ่าย ประจำวัน'!$B380,เส้นแต่งหน้าขนมปัง!AI:AI)+SUMIF('วางแผนBC,CJ'!$C:$C,'รับ-จ่าย ประจำวัน'!$B380,'วางแผนBC,CJ'!AI:AI)+SUMIF(RD!$C:$C,'รับ-จ่าย ประจำวัน'!$B380,RD!AI:AI)+SUMIF('FG,ออนไล,คัดแยก'!$C:$C,'รับ-จ่าย ประจำวัน'!$B380,'FG,ออนไล,คัดแยก'!AI:AI)</f>
        <v>0</v>
      </c>
      <c r="BQ380" s="16">
        <f>SUMIF(เตรียมส่วนผสม!$C:$C,'รับ-จ่าย ประจำวัน'!$B380,เตรียมส่วนผสม!AJ:AJ)+SUMIF(กวนไส้!$C:$C,'รับ-จ่าย ประจำวัน'!$B380,กวนไส้!AJ:AJ)+SUMIF(ผลิต1!$C:$C,'รับ-จ่าย ประจำวัน'!$B380,ผลิต1!AJ:AJ)+SUMIF(ผลิต2!$C:$C,'รับ-จ่าย ประจำวัน'!$B380,ผลิต2!AJ:AJ)+SUMIF(เส้นแต่งหน้าขนมเค้ก!$C:$C,'รับ-จ่าย ประจำวัน'!$B380,เส้นแต่งหน้าขนมเค้ก!AJ:AJ)+SUMIF(แพ็ค!$C:$C,'รับ-จ่าย ประจำวัน'!$B380,แพ็ค!AJ:AJ)+SUMIF(ธุรการ!$C:$C,'รับ-จ่าย ประจำวัน'!$B380,ธุรการ!AJ:AJ)+SUMIF(เส้นแต่งหน้าขนมปัง!$C:$C,'รับ-จ่าย ประจำวัน'!$B380,เส้นแต่งหน้าขนมปัง!AJ:AJ)+SUMIF('วางแผนBC,CJ'!$C:$C,'รับ-จ่าย ประจำวัน'!$B380,'วางแผนBC,CJ'!AJ:AJ)+SUMIF(RD!$C:$C,'รับ-จ่าย ประจำวัน'!$B380,RD!AJ:AJ)+SUMIF('FG,ออนไล,คัดแยก'!$C:$C,'รับ-จ่าย ประจำวัน'!$B380,'FG,ออนไล,คัดแยก'!AJ:AJ)</f>
        <v>0</v>
      </c>
      <c r="BR380" s="16">
        <f>SUMIF(เตรียมส่วนผสม!$C:$C,'รับ-จ่าย ประจำวัน'!$B380,เตรียมส่วนผสม!AK:AK)+SUMIF(กวนไส้!$C:$C,'รับ-จ่าย ประจำวัน'!$B380,กวนไส้!AK:AK)+SUMIF(ผลิต1!$C:$C,'รับ-จ่าย ประจำวัน'!$B380,ผลิต1!AK:AK)+SUMIF(ผลิต2!$C:$C,'รับ-จ่าย ประจำวัน'!$B380,ผลิต2!AK:AK)+SUMIF(เส้นแต่งหน้าขนมเค้ก!$C:$C,'รับ-จ่าย ประจำวัน'!$B380,เส้นแต่งหน้าขนมเค้ก!AK:AK)+SUMIF(แพ็ค!$C:$C,'รับ-จ่าย ประจำวัน'!$B380,แพ็ค!AK:AK)+SUMIF(ธุรการ!$C:$C,'รับ-จ่าย ประจำวัน'!$B380,ธุรการ!AK:AK)+SUMIF(เส้นแต่งหน้าขนมปัง!$C:$C,'รับ-จ่าย ประจำวัน'!$B380,เส้นแต่งหน้าขนมปัง!AK:AK)+SUMIF('วางแผนBC,CJ'!$C:$C,'รับ-จ่าย ประจำวัน'!$B380,'วางแผนBC,CJ'!AK:AK)+SUMIF(RD!$C:$C,'รับ-จ่าย ประจำวัน'!$B380,RD!AK:AK)+SUMIF('FG,ออนไล,คัดแยก'!$C:$C,'รับ-จ่าย ประจำวัน'!$B380,'FG,ออนไล,คัดแยก'!AK:AK)</f>
        <v>0</v>
      </c>
      <c r="BS380" s="16">
        <f>SUMIF(เตรียมส่วนผสม!$C:$C,'รับ-จ่าย ประจำวัน'!$B380,เตรียมส่วนผสม!AL:AL)+SUMIF(กวนไส้!$C:$C,'รับ-จ่าย ประจำวัน'!$B380,กวนไส้!AL:AL)+SUMIF(ผลิต1!$C:$C,'รับ-จ่าย ประจำวัน'!$B380,ผลิต1!AL:AL)+SUMIF(ผลิต2!$C:$C,'รับ-จ่าย ประจำวัน'!$B380,ผลิต2!AL:AL)+SUMIF(เส้นแต่งหน้าขนมเค้ก!$C:$C,'รับ-จ่าย ประจำวัน'!$B380,เส้นแต่งหน้าขนมเค้ก!AL:AL)+SUMIF(แพ็ค!$C:$C,'รับ-จ่าย ประจำวัน'!$B380,แพ็ค!AL:AL)+SUMIF(ธุรการ!$C:$C,'รับ-จ่าย ประจำวัน'!$B380,ธุรการ!AL:AL)+SUMIF(เส้นแต่งหน้าขนมปัง!$C:$C,'รับ-จ่าย ประจำวัน'!$B380,เส้นแต่งหน้าขนมปัง!AL:AL)+SUMIF('วางแผนBC,CJ'!$C:$C,'รับ-จ่าย ประจำวัน'!$B380,'วางแผนBC,CJ'!AL:AL)+SUMIF(RD!$C:$C,'รับ-จ่าย ประจำวัน'!$B380,RD!AL:AL)+SUMIF('FG,ออนไล,คัดแยก'!$C:$C,'รับ-จ่าย ประจำวัน'!$B380,'FG,ออนไล,คัดแยก'!AL:AL)</f>
        <v>0</v>
      </c>
      <c r="BT380" s="18">
        <f t="shared" si="70"/>
        <v>0</v>
      </c>
      <c r="BU380" s="116"/>
      <c r="BV380" s="146">
        <f t="shared" si="71"/>
        <v>2900</v>
      </c>
      <c r="BW380" s="183">
        <v>30</v>
      </c>
      <c r="BX380" s="172">
        <f t="shared" si="76"/>
        <v>0</v>
      </c>
      <c r="BY380" s="188" t="e">
        <f t="shared" si="74"/>
        <v>#DIV/0!</v>
      </c>
      <c r="BZ380" s="180" t="e">
        <f t="shared" ca="1" si="73"/>
        <v>#DIV/0!</v>
      </c>
      <c r="CA380" s="97"/>
      <c r="CB380" s="97"/>
      <c r="CC380" s="97"/>
      <c r="CD380" s="97"/>
      <c r="CE380" s="97"/>
      <c r="CF380" s="97"/>
      <c r="CG380" s="97"/>
      <c r="CH380" s="97"/>
      <c r="CI380" s="97"/>
      <c r="CJ380" s="94"/>
      <c r="CK380" s="9">
        <f t="shared" si="75"/>
        <v>2900</v>
      </c>
    </row>
    <row r="381" spans="1:89" hidden="1" x14ac:dyDescent="0.5">
      <c r="A381" s="149"/>
      <c r="B381" s="119">
        <v>1022501005</v>
      </c>
      <c r="C381" s="42" t="s">
        <v>1437</v>
      </c>
      <c r="D381" s="177" t="s">
        <v>61</v>
      </c>
      <c r="E381" s="28">
        <v>0</v>
      </c>
      <c r="F381" s="159" t="s">
        <v>1605</v>
      </c>
      <c r="G381" s="11" t="s">
        <v>62</v>
      </c>
      <c r="H381" s="12">
        <v>2900</v>
      </c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3"/>
      <c r="AF381" s="13"/>
      <c r="AG381" s="13"/>
      <c r="AH381" s="13"/>
      <c r="AI381" s="14"/>
      <c r="AJ381" s="14"/>
      <c r="AK381" s="14"/>
      <c r="AL381" s="14"/>
      <c r="AM381" s="14"/>
      <c r="AN381" s="15">
        <f t="shared" si="69"/>
        <v>0</v>
      </c>
      <c r="AO381" s="16">
        <f>SUMIF(เตรียมส่วนผสม!$C:$C,'รับ-จ่าย ประจำวัน'!$B381,เตรียมส่วนผสม!H:H)+SUMIF(กวนไส้!$C:$C,'รับ-จ่าย ประจำวัน'!$B381,กวนไส้!H:H)+SUMIF(ผลิต1!$C:$C,'รับ-จ่าย ประจำวัน'!$B381,ผลิต1!H:H)+SUMIF(ผลิต2!$C:$C,'รับ-จ่าย ประจำวัน'!$B381,ผลิต2!H:H)+SUMIF(เส้นแต่งหน้าขนมเค้ก!$C:$C,'รับ-จ่าย ประจำวัน'!$B381,เส้นแต่งหน้าขนมเค้ก!H:H)+SUMIF(แพ็ค!$C:$C,'รับ-จ่าย ประจำวัน'!$B381,แพ็ค!H:H)+SUMIF(ธุรการ!$C:$C,'รับ-จ่าย ประจำวัน'!$B381,ธุรการ!H:H)+SUMIF(เส้นแต่งหน้าขนมปัง!$C:$C,'รับ-จ่าย ประจำวัน'!$B381,เส้นแต่งหน้าขนมปัง!H:H)+SUMIF('วางแผนBC,CJ'!$C:$C,'รับ-จ่าย ประจำวัน'!$B381,'วางแผนBC,CJ'!H:H)+SUMIF(RD!$C:$C,'รับ-จ่าย ประจำวัน'!$B381,RD!H:H)+SUMIF('FG,ออนไล,คัดแยก'!$C:$C,'รับ-จ่าย ประจำวัน'!$B381,'FG,ออนไล,คัดแยก'!H:H)</f>
        <v>0</v>
      </c>
      <c r="AP381" s="16">
        <f>SUMIF(เตรียมส่วนผสม!$C:$C,'รับ-จ่าย ประจำวัน'!$B381,เตรียมส่วนผสม!I:I)+SUMIF(กวนไส้!$C:$C,'รับ-จ่าย ประจำวัน'!$B381,กวนไส้!I:I)+SUMIF(ผลิต1!$C:$C,'รับ-จ่าย ประจำวัน'!$B381,ผลิต1!I:I)+SUMIF(ผลิต2!$C:$C,'รับ-จ่าย ประจำวัน'!$B381,ผลิต2!I:I)+SUMIF(เส้นแต่งหน้าขนมเค้ก!$C:$C,'รับ-จ่าย ประจำวัน'!$B381,เส้นแต่งหน้าขนมเค้ก!I:I)+SUMIF(แพ็ค!$C:$C,'รับ-จ่าย ประจำวัน'!$B381,แพ็ค!I:I)+SUMIF(ธุรการ!$C:$C,'รับ-จ่าย ประจำวัน'!$B381,ธุรการ!I:I)+SUMIF(เส้นแต่งหน้าขนมปัง!$C:$C,'รับ-จ่าย ประจำวัน'!$B381,เส้นแต่งหน้าขนมปัง!I:I)+SUMIF('วางแผนBC,CJ'!$C:$C,'รับ-จ่าย ประจำวัน'!$B381,'วางแผนBC,CJ'!I:I)+SUMIF(RD!$C:$C,'รับ-จ่าย ประจำวัน'!$B381,RD!I:I)+SUMIF('FG,ออนไล,คัดแยก'!$C:$C,'รับ-จ่าย ประจำวัน'!$B381,'FG,ออนไล,คัดแยก'!I:I)</f>
        <v>0</v>
      </c>
      <c r="AQ381" s="16">
        <f>SUMIF(เตรียมส่วนผสม!$C:$C,'รับ-จ่าย ประจำวัน'!$B381,เตรียมส่วนผสม!J:J)+SUMIF(กวนไส้!$C:$C,'รับ-จ่าย ประจำวัน'!$B381,กวนไส้!J:J)+SUMIF(ผลิต1!$C:$C,'รับ-จ่าย ประจำวัน'!$B381,ผลิต1!J:J)+SUMIF(ผลิต2!$C:$C,'รับ-จ่าย ประจำวัน'!$B381,ผลิต2!J:J)+SUMIF(เส้นแต่งหน้าขนมเค้ก!$C:$C,'รับ-จ่าย ประจำวัน'!$B381,เส้นแต่งหน้าขนมเค้ก!J:J)+SUMIF(แพ็ค!$C:$C,'รับ-จ่าย ประจำวัน'!$B381,แพ็ค!J:J)+SUMIF(ธุรการ!$C:$C,'รับ-จ่าย ประจำวัน'!$B381,ธุรการ!J:J)+SUMIF(เส้นแต่งหน้าขนมปัง!$C:$C,'รับ-จ่าย ประจำวัน'!$B381,เส้นแต่งหน้าขนมปัง!J:J)+SUMIF('วางแผนBC,CJ'!$C:$C,'รับ-จ่าย ประจำวัน'!$B381,'วางแผนBC,CJ'!J:J)+SUMIF(RD!$C:$C,'รับ-จ่าย ประจำวัน'!$B381,RD!J:J)+SUMIF('FG,ออนไล,คัดแยก'!$C:$C,'รับ-จ่าย ประจำวัน'!$B381,'FG,ออนไล,คัดแยก'!J:J)</f>
        <v>0</v>
      </c>
      <c r="AR381" s="16">
        <f>SUMIF(เตรียมส่วนผสม!$C:$C,'รับ-จ่าย ประจำวัน'!$B381,เตรียมส่วนผสม!K:K)+SUMIF(กวนไส้!$C:$C,'รับ-จ่าย ประจำวัน'!$B381,กวนไส้!K:K)+SUMIF(ผลิต1!$C:$C,'รับ-จ่าย ประจำวัน'!$B381,ผลิต1!K:K)+SUMIF(ผลิต2!$C:$C,'รับ-จ่าย ประจำวัน'!$B381,ผลิต2!K:K)+SUMIF(เส้นแต่งหน้าขนมเค้ก!$C:$C,'รับ-จ่าย ประจำวัน'!$B381,เส้นแต่งหน้าขนมเค้ก!K:K)+SUMIF(แพ็ค!$C:$C,'รับ-จ่าย ประจำวัน'!$B381,แพ็ค!K:K)+SUMIF(ธุรการ!$C:$C,'รับ-จ่าย ประจำวัน'!$B381,ธุรการ!K:K)+SUMIF(เส้นแต่งหน้าขนมปัง!$C:$C,'รับ-จ่าย ประจำวัน'!$B381,เส้นแต่งหน้าขนมปัง!K:K)+SUMIF('วางแผนBC,CJ'!$C:$C,'รับ-จ่าย ประจำวัน'!$B381,'วางแผนBC,CJ'!K:K)+SUMIF(RD!$C:$C,'รับ-จ่าย ประจำวัน'!$B381,RD!K:K)+SUMIF('FG,ออนไล,คัดแยก'!$C:$C,'รับ-จ่าย ประจำวัน'!$B381,'FG,ออนไล,คัดแยก'!K:K)</f>
        <v>0</v>
      </c>
      <c r="AS381" s="16">
        <f>SUMIF(เตรียมส่วนผสม!$C:$C,'รับ-จ่าย ประจำวัน'!$B381,เตรียมส่วนผสม!L:L)+SUMIF(กวนไส้!$C:$C,'รับ-จ่าย ประจำวัน'!$B381,กวนไส้!L:L)+SUMIF(ผลิต1!$C:$C,'รับ-จ่าย ประจำวัน'!$B381,ผลิต1!L:L)+SUMIF(ผลิต2!$C:$C,'รับ-จ่าย ประจำวัน'!$B381,ผลิต2!L:L)+SUMIF(เส้นแต่งหน้าขนมเค้ก!$C:$C,'รับ-จ่าย ประจำวัน'!$B381,เส้นแต่งหน้าขนมเค้ก!L:L)+SUMIF(แพ็ค!$C:$C,'รับ-จ่าย ประจำวัน'!$B381,แพ็ค!L:L)+SUMIF(ธุรการ!$C:$C,'รับ-จ่าย ประจำวัน'!$B381,ธุรการ!L:L)+SUMIF(เส้นแต่งหน้าขนมปัง!$C:$C,'รับ-จ่าย ประจำวัน'!$B381,เส้นแต่งหน้าขนมปัง!L:L)+SUMIF('วางแผนBC,CJ'!$C:$C,'รับ-จ่าย ประจำวัน'!$B381,'วางแผนBC,CJ'!L:L)+SUMIF(RD!$C:$C,'รับ-จ่าย ประจำวัน'!$B381,RD!L:L)+SUMIF('FG,ออนไล,คัดแยก'!$C:$C,'รับ-จ่าย ประจำวัน'!$B381,'FG,ออนไล,คัดแยก'!L:L)</f>
        <v>0</v>
      </c>
      <c r="AT381" s="16">
        <f>SUMIF(เตรียมส่วนผสม!$C:$C,'รับ-จ่าย ประจำวัน'!$B381,เตรียมส่วนผสม!M:M)+SUMIF(กวนไส้!$C:$C,'รับ-จ่าย ประจำวัน'!$B381,กวนไส้!M:M)+SUMIF(ผลิต1!$C:$C,'รับ-จ่าย ประจำวัน'!$B381,ผลิต1!M:M)+SUMIF(ผลิต2!$C:$C,'รับ-จ่าย ประจำวัน'!$B381,ผลิต2!M:M)+SUMIF(เส้นแต่งหน้าขนมเค้ก!$C:$C,'รับ-จ่าย ประจำวัน'!$B381,เส้นแต่งหน้าขนมเค้ก!M:M)+SUMIF(แพ็ค!$C:$C,'รับ-จ่าย ประจำวัน'!$B381,แพ็ค!M:M)+SUMIF(ธุรการ!$C:$C,'รับ-จ่าย ประจำวัน'!$B381,ธุรการ!M:M)+SUMIF(เส้นแต่งหน้าขนมปัง!$C:$C,'รับ-จ่าย ประจำวัน'!$B381,เส้นแต่งหน้าขนมปัง!M:M)+SUMIF('วางแผนBC,CJ'!$C:$C,'รับ-จ่าย ประจำวัน'!$B381,'วางแผนBC,CJ'!M:M)+SUMIF(RD!$C:$C,'รับ-จ่าย ประจำวัน'!$B381,RD!M:M)+SUMIF('FG,ออนไล,คัดแยก'!$C:$C,'รับ-จ่าย ประจำวัน'!$B381,'FG,ออนไล,คัดแยก'!M:M)</f>
        <v>0</v>
      </c>
      <c r="AU381" s="16">
        <f>SUMIF(เตรียมส่วนผสม!$C:$C,'รับ-จ่าย ประจำวัน'!$B381,เตรียมส่วนผสม!N:N)+SUMIF(กวนไส้!$C:$C,'รับ-จ่าย ประจำวัน'!$B381,กวนไส้!N:N)+SUMIF(ผลิต1!$C:$C,'รับ-จ่าย ประจำวัน'!$B381,ผลิต1!N:N)+SUMIF(ผลิต2!$C:$C,'รับ-จ่าย ประจำวัน'!$B381,ผลิต2!N:N)+SUMIF(เส้นแต่งหน้าขนมเค้ก!$C:$C,'รับ-จ่าย ประจำวัน'!$B381,เส้นแต่งหน้าขนมเค้ก!N:N)+SUMIF(แพ็ค!$C:$C,'รับ-จ่าย ประจำวัน'!$B381,แพ็ค!N:N)+SUMIF(ธุรการ!$C:$C,'รับ-จ่าย ประจำวัน'!$B381,ธุรการ!N:N)+SUMIF(เส้นแต่งหน้าขนมปัง!$C:$C,'รับ-จ่าย ประจำวัน'!$B381,เส้นแต่งหน้าขนมปัง!N:N)+SUMIF('วางแผนBC,CJ'!$C:$C,'รับ-จ่าย ประจำวัน'!$B381,'วางแผนBC,CJ'!N:N)+SUMIF(RD!$C:$C,'รับ-จ่าย ประจำวัน'!$B381,RD!N:N)+SUMIF('FG,ออนไล,คัดแยก'!$C:$C,'รับ-จ่าย ประจำวัน'!$B381,'FG,ออนไล,คัดแยก'!N:N)</f>
        <v>0</v>
      </c>
      <c r="AV381" s="16">
        <f>SUMIF(เตรียมส่วนผสม!$C:$C,'รับ-จ่าย ประจำวัน'!$B381,เตรียมส่วนผสม!O:O)+SUMIF(กวนไส้!$C:$C,'รับ-จ่าย ประจำวัน'!$B381,กวนไส้!O:O)+SUMIF(ผลิต1!$C:$C,'รับ-จ่าย ประจำวัน'!$B381,ผลิต1!O:O)+SUMIF(ผลิต2!$C:$C,'รับ-จ่าย ประจำวัน'!$B381,ผลิต2!O:O)+SUMIF(เส้นแต่งหน้าขนมเค้ก!$C:$C,'รับ-จ่าย ประจำวัน'!$B381,เส้นแต่งหน้าขนมเค้ก!O:O)+SUMIF(แพ็ค!$C:$C,'รับ-จ่าย ประจำวัน'!$B381,แพ็ค!O:O)+SUMIF(ธุรการ!$C:$C,'รับ-จ่าย ประจำวัน'!$B381,ธุรการ!O:O)+SUMIF(เส้นแต่งหน้าขนมปัง!$C:$C,'รับ-จ่าย ประจำวัน'!$B381,เส้นแต่งหน้าขนมปัง!O:O)+SUMIF('วางแผนBC,CJ'!$C:$C,'รับ-จ่าย ประจำวัน'!$B381,'วางแผนBC,CJ'!O:O)+SUMIF(RD!$C:$C,'รับ-จ่าย ประจำวัน'!$B381,RD!O:O)+SUMIF('FG,ออนไล,คัดแยก'!$C:$C,'รับ-จ่าย ประจำวัน'!$B381,'FG,ออนไล,คัดแยก'!O:O)</f>
        <v>0</v>
      </c>
      <c r="AW381" s="16">
        <f>SUMIF(เตรียมส่วนผสม!$C:$C,'รับ-จ่าย ประจำวัน'!$B381,เตรียมส่วนผสม!P:P)+SUMIF(กวนไส้!$C:$C,'รับ-จ่าย ประจำวัน'!$B381,กวนไส้!P:P)+SUMIF(ผลิต1!$C:$C,'รับ-จ่าย ประจำวัน'!$B381,ผลิต1!P:P)+SUMIF(ผลิต2!$C:$C,'รับ-จ่าย ประจำวัน'!$B381,ผลิต2!P:P)+SUMIF(เส้นแต่งหน้าขนมเค้ก!$C:$C,'รับ-จ่าย ประจำวัน'!$B381,เส้นแต่งหน้าขนมเค้ก!P:P)+SUMIF(แพ็ค!$C:$C,'รับ-จ่าย ประจำวัน'!$B381,แพ็ค!P:P)+SUMIF(ธุรการ!$C:$C,'รับ-จ่าย ประจำวัน'!$B381,ธุรการ!P:P)+SUMIF(เส้นแต่งหน้าขนมปัง!$C:$C,'รับ-จ่าย ประจำวัน'!$B381,เส้นแต่งหน้าขนมปัง!P:P)+SUMIF('วางแผนBC,CJ'!$C:$C,'รับ-จ่าย ประจำวัน'!$B381,'วางแผนBC,CJ'!P:P)+SUMIF(RD!$C:$C,'รับ-จ่าย ประจำวัน'!$B381,RD!P:P)+SUMIF('FG,ออนไล,คัดแยก'!$C:$C,'รับ-จ่าย ประจำวัน'!$B381,'FG,ออนไล,คัดแยก'!P:P)</f>
        <v>0</v>
      </c>
      <c r="AX381" s="16">
        <f>SUMIF(เตรียมส่วนผสม!$C:$C,'รับ-จ่าย ประจำวัน'!$B381,เตรียมส่วนผสม!Q:Q)+SUMIF(กวนไส้!$C:$C,'รับ-จ่าย ประจำวัน'!$B381,กวนไส้!Q:Q)+SUMIF(ผลิต1!$C:$C,'รับ-จ่าย ประจำวัน'!$B381,ผลิต1!Q:Q)+SUMIF(ผลิต2!$C:$C,'รับ-จ่าย ประจำวัน'!$B381,ผลิต2!Q:Q)+SUMIF(เส้นแต่งหน้าขนมเค้ก!$C:$C,'รับ-จ่าย ประจำวัน'!$B381,เส้นแต่งหน้าขนมเค้ก!Q:Q)+SUMIF(แพ็ค!$C:$C,'รับ-จ่าย ประจำวัน'!$B381,แพ็ค!Q:Q)+SUMIF(ธุรการ!$C:$C,'รับ-จ่าย ประจำวัน'!$B381,ธุรการ!Q:Q)+SUMIF(เส้นแต่งหน้าขนมปัง!$C:$C,'รับ-จ่าย ประจำวัน'!$B381,เส้นแต่งหน้าขนมปัง!Q:Q)+SUMIF('วางแผนBC,CJ'!$C:$C,'รับ-จ่าย ประจำวัน'!$B381,'วางแผนBC,CJ'!Q:Q)+SUMIF(RD!$C:$C,'รับ-จ่าย ประจำวัน'!$B381,RD!Q:Q)+SUMIF('FG,ออนไล,คัดแยก'!$C:$C,'รับ-จ่าย ประจำวัน'!$B381,'FG,ออนไล,คัดแยก'!Q:Q)</f>
        <v>0</v>
      </c>
      <c r="AY381" s="16">
        <f>SUMIF(เตรียมส่วนผสม!$C:$C,'รับ-จ่าย ประจำวัน'!$B381,เตรียมส่วนผสม!R:R)+SUMIF(กวนไส้!$C:$C,'รับ-จ่าย ประจำวัน'!$B381,กวนไส้!R:R)+SUMIF(ผลิต1!$C:$C,'รับ-จ่าย ประจำวัน'!$B381,ผลิต1!R:R)+SUMIF(ผลิต2!$C:$C,'รับ-จ่าย ประจำวัน'!$B381,ผลิต2!R:R)+SUMIF(เส้นแต่งหน้าขนมเค้ก!$C:$C,'รับ-จ่าย ประจำวัน'!$B381,เส้นแต่งหน้าขนมเค้ก!R:R)+SUMIF(แพ็ค!$C:$C,'รับ-จ่าย ประจำวัน'!$B381,แพ็ค!R:R)+SUMIF(ธุรการ!$C:$C,'รับ-จ่าย ประจำวัน'!$B381,ธุรการ!R:R)+SUMIF(เส้นแต่งหน้าขนมปัง!$C:$C,'รับ-จ่าย ประจำวัน'!$B381,เส้นแต่งหน้าขนมปัง!R:R)+SUMIF('วางแผนBC,CJ'!$C:$C,'รับ-จ่าย ประจำวัน'!$B381,'วางแผนBC,CJ'!R:R)+SUMIF(RD!$C:$C,'รับ-จ่าย ประจำวัน'!$B381,RD!R:R)+SUMIF('FG,ออนไล,คัดแยก'!$C:$C,'รับ-จ่าย ประจำวัน'!$B381,'FG,ออนไล,คัดแยก'!R:R)</f>
        <v>0</v>
      </c>
      <c r="AZ381" s="16">
        <f>SUMIF(เตรียมส่วนผสม!$C:$C,'รับ-จ่าย ประจำวัน'!$B381,เตรียมส่วนผสม!S:S)+SUMIF(กวนไส้!$C:$C,'รับ-จ่าย ประจำวัน'!$B381,กวนไส้!S:S)+SUMIF(ผลิต1!$C:$C,'รับ-จ่าย ประจำวัน'!$B381,ผลิต1!S:S)+SUMIF(ผลิต2!$C:$C,'รับ-จ่าย ประจำวัน'!$B381,ผลิต2!S:S)+SUMIF(เส้นแต่งหน้าขนมเค้ก!$C:$C,'รับ-จ่าย ประจำวัน'!$B381,เส้นแต่งหน้าขนมเค้ก!S:S)+SUMIF(แพ็ค!$C:$C,'รับ-จ่าย ประจำวัน'!$B381,แพ็ค!S:S)+SUMIF(ธุรการ!$C:$C,'รับ-จ่าย ประจำวัน'!$B381,ธุรการ!S:S)+SUMIF(เส้นแต่งหน้าขนมปัง!$C:$C,'รับ-จ่าย ประจำวัน'!$B381,เส้นแต่งหน้าขนมปัง!S:S)+SUMIF('วางแผนBC,CJ'!$C:$C,'รับ-จ่าย ประจำวัน'!$B381,'วางแผนBC,CJ'!S:S)+SUMIF(RD!$C:$C,'รับ-จ่าย ประจำวัน'!$B381,RD!S:S)+SUMIF('FG,ออนไล,คัดแยก'!$C:$C,'รับ-จ่าย ประจำวัน'!$B381,'FG,ออนไล,คัดแยก'!S:S)</f>
        <v>0</v>
      </c>
      <c r="BA381" s="16">
        <f>SUMIF(เตรียมส่วนผสม!$C:$C,'รับ-จ่าย ประจำวัน'!$B381,เตรียมส่วนผสม!T:T)+SUMIF(กวนไส้!$C:$C,'รับ-จ่าย ประจำวัน'!$B381,กวนไส้!T:T)+SUMIF(ผลิต1!$C:$C,'รับ-จ่าย ประจำวัน'!$B381,ผลิต1!T:T)+SUMIF(ผลิต2!$C:$C,'รับ-จ่าย ประจำวัน'!$B381,ผลิต2!T:T)+SUMIF(เส้นแต่งหน้าขนมเค้ก!$C:$C,'รับ-จ่าย ประจำวัน'!$B381,เส้นแต่งหน้าขนมเค้ก!T:T)+SUMIF(แพ็ค!$C:$C,'รับ-จ่าย ประจำวัน'!$B381,แพ็ค!T:T)+SUMIF(ธุรการ!$C:$C,'รับ-จ่าย ประจำวัน'!$B381,ธุรการ!T:T)+SUMIF(เส้นแต่งหน้าขนมปัง!$C:$C,'รับ-จ่าย ประจำวัน'!$B381,เส้นแต่งหน้าขนมปัง!T:T)+SUMIF('วางแผนBC,CJ'!$C:$C,'รับ-จ่าย ประจำวัน'!$B381,'วางแผนBC,CJ'!T:T)+SUMIF(RD!$C:$C,'รับ-จ่าย ประจำวัน'!$B381,RD!T:T)+SUMIF('FG,ออนไล,คัดแยก'!$C:$C,'รับ-จ่าย ประจำวัน'!$B381,'FG,ออนไล,คัดแยก'!T:T)</f>
        <v>0</v>
      </c>
      <c r="BB381" s="16">
        <f>SUMIF(เตรียมส่วนผสม!$C:$C,'รับ-จ่าย ประจำวัน'!$B381,เตรียมส่วนผสม!U:U)+SUMIF(กวนไส้!$C:$C,'รับ-จ่าย ประจำวัน'!$B381,กวนไส้!U:U)+SUMIF(ผลิต1!$C:$C,'รับ-จ่าย ประจำวัน'!$B381,ผลิต1!U:U)+SUMIF(ผลิต2!$C:$C,'รับ-จ่าย ประจำวัน'!$B381,ผลิต2!U:U)+SUMIF(เส้นแต่งหน้าขนมเค้ก!$C:$C,'รับ-จ่าย ประจำวัน'!$B381,เส้นแต่งหน้าขนมเค้ก!U:U)+SUMIF(แพ็ค!$C:$C,'รับ-จ่าย ประจำวัน'!$B381,แพ็ค!U:U)+SUMIF(ธุรการ!$C:$C,'รับ-จ่าย ประจำวัน'!$B381,ธุรการ!U:U)+SUMIF(เส้นแต่งหน้าขนมปัง!$C:$C,'รับ-จ่าย ประจำวัน'!$B381,เส้นแต่งหน้าขนมปัง!U:U)+SUMIF('วางแผนBC,CJ'!$C:$C,'รับ-จ่าย ประจำวัน'!$B381,'วางแผนBC,CJ'!U:U)+SUMIF(RD!$C:$C,'รับ-จ่าย ประจำวัน'!$B381,RD!U:U)+SUMIF('FG,ออนไล,คัดแยก'!$C:$C,'รับ-จ่าย ประจำวัน'!$B381,'FG,ออนไล,คัดแยก'!U:U)</f>
        <v>0</v>
      </c>
      <c r="BC381" s="16">
        <f>SUMIF(เตรียมส่วนผสม!$C:$C,'รับ-จ่าย ประจำวัน'!$B381,เตรียมส่วนผสม!V:V)+SUMIF(กวนไส้!$C:$C,'รับ-จ่าย ประจำวัน'!$B381,กวนไส้!V:V)+SUMIF(ผลิต1!$C:$C,'รับ-จ่าย ประจำวัน'!$B381,ผลิต1!V:V)+SUMIF(ผลิต2!$C:$C,'รับ-จ่าย ประจำวัน'!$B381,ผลิต2!V:V)+SUMIF(เส้นแต่งหน้าขนมเค้ก!$C:$C,'รับ-จ่าย ประจำวัน'!$B381,เส้นแต่งหน้าขนมเค้ก!V:V)+SUMIF(แพ็ค!$C:$C,'รับ-จ่าย ประจำวัน'!$B381,แพ็ค!V:V)+SUMIF(ธุรการ!$C:$C,'รับ-จ่าย ประจำวัน'!$B381,ธุรการ!V:V)+SUMIF(เส้นแต่งหน้าขนมปัง!$C:$C,'รับ-จ่าย ประจำวัน'!$B381,เส้นแต่งหน้าขนมปัง!V:V)+SUMIF('วางแผนBC,CJ'!$C:$C,'รับ-จ่าย ประจำวัน'!$B381,'วางแผนBC,CJ'!V:V)+SUMIF(RD!$C:$C,'รับ-จ่าย ประจำวัน'!$B381,RD!V:V)+SUMIF('FG,ออนไล,คัดแยก'!$C:$C,'รับ-จ่าย ประจำวัน'!$B381,'FG,ออนไล,คัดแยก'!V:V)</f>
        <v>0</v>
      </c>
      <c r="BD381" s="16">
        <f>SUMIF(เตรียมส่วนผสม!$C:$C,'รับ-จ่าย ประจำวัน'!$B381,เตรียมส่วนผสม!W:W)+SUMIF(กวนไส้!$C:$C,'รับ-จ่าย ประจำวัน'!$B381,กวนไส้!W:W)+SUMIF(ผลิต1!$C:$C,'รับ-จ่าย ประจำวัน'!$B381,ผลิต1!W:W)+SUMIF(ผลิต2!$C:$C,'รับ-จ่าย ประจำวัน'!$B381,ผลิต2!W:W)+SUMIF(เส้นแต่งหน้าขนมเค้ก!$C:$C,'รับ-จ่าย ประจำวัน'!$B381,เส้นแต่งหน้าขนมเค้ก!W:W)+SUMIF(แพ็ค!$C:$C,'รับ-จ่าย ประจำวัน'!$B381,แพ็ค!W:W)+SUMIF(ธุรการ!$C:$C,'รับ-จ่าย ประจำวัน'!$B381,ธุรการ!W:W)+SUMIF(เส้นแต่งหน้าขนมปัง!$C:$C,'รับ-จ่าย ประจำวัน'!$B381,เส้นแต่งหน้าขนมปัง!W:W)+SUMIF('วางแผนBC,CJ'!$C:$C,'รับ-จ่าย ประจำวัน'!$B381,'วางแผนBC,CJ'!W:W)+SUMIF(RD!$C:$C,'รับ-จ่าย ประจำวัน'!$B381,RD!W:W)+SUMIF('FG,ออนไล,คัดแยก'!$C:$C,'รับ-จ่าย ประจำวัน'!$B381,'FG,ออนไล,คัดแยก'!W:W)</f>
        <v>0</v>
      </c>
      <c r="BE381" s="16">
        <f>SUMIF(เตรียมส่วนผสม!$C:$C,'รับ-จ่าย ประจำวัน'!$B381,เตรียมส่วนผสม!X:X)+SUMIF(กวนไส้!$C:$C,'รับ-จ่าย ประจำวัน'!$B381,กวนไส้!X:X)+SUMIF(ผลิต1!$C:$C,'รับ-จ่าย ประจำวัน'!$B381,ผลิต1!X:X)+SUMIF(ผลิต2!$C:$C,'รับ-จ่าย ประจำวัน'!$B381,ผลิต2!X:X)+SUMIF(เส้นแต่งหน้าขนมเค้ก!$C:$C,'รับ-จ่าย ประจำวัน'!$B381,เส้นแต่งหน้าขนมเค้ก!X:X)+SUMIF(แพ็ค!$C:$C,'รับ-จ่าย ประจำวัน'!$B381,แพ็ค!X:X)+SUMIF(ธุรการ!$C:$C,'รับ-จ่าย ประจำวัน'!$B381,ธุรการ!X:X)+SUMIF(เส้นแต่งหน้าขนมปัง!$C:$C,'รับ-จ่าย ประจำวัน'!$B381,เส้นแต่งหน้าขนมปัง!X:X)+SUMIF('วางแผนBC,CJ'!$C:$C,'รับ-จ่าย ประจำวัน'!$B381,'วางแผนBC,CJ'!X:X)+SUMIF(RD!$C:$C,'รับ-จ่าย ประจำวัน'!$B381,RD!X:X)+SUMIF('FG,ออนไล,คัดแยก'!$C:$C,'รับ-จ่าย ประจำวัน'!$B381,'FG,ออนไล,คัดแยก'!X:X)</f>
        <v>0</v>
      </c>
      <c r="BF381" s="16">
        <f>SUMIF(เตรียมส่วนผสม!$C:$C,'รับ-จ่าย ประจำวัน'!$B381,เตรียมส่วนผสม!Y:Y)+SUMIF(กวนไส้!$C:$C,'รับ-จ่าย ประจำวัน'!$B381,กวนไส้!Y:Y)+SUMIF(ผลิต1!$C:$C,'รับ-จ่าย ประจำวัน'!$B381,ผลิต1!Y:Y)+SUMIF(ผลิต2!$C:$C,'รับ-จ่าย ประจำวัน'!$B381,ผลิต2!Y:Y)+SUMIF(เส้นแต่งหน้าขนมเค้ก!$C:$C,'รับ-จ่าย ประจำวัน'!$B381,เส้นแต่งหน้าขนมเค้ก!Y:Y)+SUMIF(แพ็ค!$C:$C,'รับ-จ่าย ประจำวัน'!$B381,แพ็ค!Y:Y)+SUMIF(ธุรการ!$C:$C,'รับ-จ่าย ประจำวัน'!$B381,ธุรการ!Y:Y)+SUMIF(เส้นแต่งหน้าขนมปัง!$C:$C,'รับ-จ่าย ประจำวัน'!$B381,เส้นแต่งหน้าขนมปัง!Y:Y)+SUMIF('วางแผนBC,CJ'!$C:$C,'รับ-จ่าย ประจำวัน'!$B381,'วางแผนBC,CJ'!Y:Y)+SUMIF(RD!$C:$C,'รับ-จ่าย ประจำวัน'!$B381,RD!Y:Y)+SUMIF('FG,ออนไล,คัดแยก'!$C:$C,'รับ-จ่าย ประจำวัน'!$B381,'FG,ออนไล,คัดแยก'!Y:Y)</f>
        <v>0</v>
      </c>
      <c r="BG381" s="16">
        <f>SUMIF(เตรียมส่วนผสม!$C:$C,'รับ-จ่าย ประจำวัน'!$B381,เตรียมส่วนผสม!Z:Z)+SUMIF(กวนไส้!$C:$C,'รับ-จ่าย ประจำวัน'!$B381,กวนไส้!Z:Z)+SUMIF(ผลิต1!$C:$C,'รับ-จ่าย ประจำวัน'!$B381,ผลิต1!Z:Z)+SUMIF(ผลิต2!$C:$C,'รับ-จ่าย ประจำวัน'!$B381,ผลิต2!Z:Z)+SUMIF(เส้นแต่งหน้าขนมเค้ก!$C:$C,'รับ-จ่าย ประจำวัน'!$B381,เส้นแต่งหน้าขนมเค้ก!Z:Z)+SUMIF(แพ็ค!$C:$C,'รับ-จ่าย ประจำวัน'!$B381,แพ็ค!Z:Z)+SUMIF(ธุรการ!$C:$C,'รับ-จ่าย ประจำวัน'!$B381,ธุรการ!Z:Z)+SUMIF(เส้นแต่งหน้าขนมปัง!$C:$C,'รับ-จ่าย ประจำวัน'!$B381,เส้นแต่งหน้าขนมปัง!Z:Z)+SUMIF('วางแผนBC,CJ'!$C:$C,'รับ-จ่าย ประจำวัน'!$B381,'วางแผนBC,CJ'!Z:Z)+SUMIF(RD!$C:$C,'รับ-จ่าย ประจำวัน'!$B381,RD!Z:Z)+SUMIF('FG,ออนไล,คัดแยก'!$C:$C,'รับ-จ่าย ประจำวัน'!$B381,'FG,ออนไล,คัดแยก'!Z:Z)</f>
        <v>0</v>
      </c>
      <c r="BH381" s="16">
        <f>SUMIF(เตรียมส่วนผสม!$C:$C,'รับ-จ่าย ประจำวัน'!$B381,เตรียมส่วนผสม!AA:AA)+SUMIF(กวนไส้!$C:$C,'รับ-จ่าย ประจำวัน'!$B381,กวนไส้!AA:AA)+SUMIF(ผลิต1!$C:$C,'รับ-จ่าย ประจำวัน'!$B381,ผลิต1!AA:AA)+SUMIF(ผลิต2!$C:$C,'รับ-จ่าย ประจำวัน'!$B381,ผลิต2!AA:AA)+SUMIF(เส้นแต่งหน้าขนมเค้ก!$C:$C,'รับ-จ่าย ประจำวัน'!$B381,เส้นแต่งหน้าขนมเค้ก!AA:AA)+SUMIF(แพ็ค!$C:$C,'รับ-จ่าย ประจำวัน'!$B381,แพ็ค!AA:AA)+SUMIF(ธุรการ!$C:$C,'รับ-จ่าย ประจำวัน'!$B381,ธุรการ!AA:AA)+SUMIF(เส้นแต่งหน้าขนมปัง!$C:$C,'รับ-จ่าย ประจำวัน'!$B381,เส้นแต่งหน้าขนมปัง!AA:AA)+SUMIF('วางแผนBC,CJ'!$C:$C,'รับ-จ่าย ประจำวัน'!$B381,'วางแผนBC,CJ'!AA:AA)+SUMIF(RD!$C:$C,'รับ-จ่าย ประจำวัน'!$B381,RD!AA:AA)+SUMIF('FG,ออนไล,คัดแยก'!$C:$C,'รับ-จ่าย ประจำวัน'!$B381,'FG,ออนไล,คัดแยก'!AA:AA)</f>
        <v>0</v>
      </c>
      <c r="BI381" s="16">
        <f>SUMIF(เตรียมส่วนผสม!$C:$C,'รับ-จ่าย ประจำวัน'!$B381,เตรียมส่วนผสม!AB:AB)+SUMIF(กวนไส้!$C:$C,'รับ-จ่าย ประจำวัน'!$B381,กวนไส้!AB:AB)+SUMIF(ผลิต1!$C:$C,'รับ-จ่าย ประจำวัน'!$B381,ผลิต1!AB:AB)+SUMIF(ผลิต2!$C:$C,'รับ-จ่าย ประจำวัน'!$B381,ผลิต2!AB:AB)+SUMIF(เส้นแต่งหน้าขนมเค้ก!$C:$C,'รับ-จ่าย ประจำวัน'!$B381,เส้นแต่งหน้าขนมเค้ก!AB:AB)+SUMIF(แพ็ค!$C:$C,'รับ-จ่าย ประจำวัน'!$B381,แพ็ค!AB:AB)+SUMIF(ธุรการ!$C:$C,'รับ-จ่าย ประจำวัน'!$B381,ธุรการ!AB:AB)+SUMIF(เส้นแต่งหน้าขนมปัง!$C:$C,'รับ-จ่าย ประจำวัน'!$B381,เส้นแต่งหน้าขนมปัง!AB:AB)+SUMIF('วางแผนBC,CJ'!$C:$C,'รับ-จ่าย ประจำวัน'!$B381,'วางแผนBC,CJ'!AB:AB)+SUMIF(RD!$C:$C,'รับ-จ่าย ประจำวัน'!$B381,RD!AB:AB)+SUMIF('FG,ออนไล,คัดแยก'!$C:$C,'รับ-จ่าย ประจำวัน'!$B381,'FG,ออนไล,คัดแยก'!AB:AB)</f>
        <v>0</v>
      </c>
      <c r="BJ381" s="16">
        <f>SUMIF(เตรียมส่วนผสม!$C:$C,'รับ-จ่าย ประจำวัน'!$B381,เตรียมส่วนผสม!AC:AC)+SUMIF(กวนไส้!$C:$C,'รับ-จ่าย ประจำวัน'!$B381,กวนไส้!AC:AC)+SUMIF(ผลิต1!$C:$C,'รับ-จ่าย ประจำวัน'!$B381,ผลิต1!AC:AC)+SUMIF(ผลิต2!$C:$C,'รับ-จ่าย ประจำวัน'!$B381,ผลิต2!AC:AC)+SUMIF(เส้นแต่งหน้าขนมเค้ก!$C:$C,'รับ-จ่าย ประจำวัน'!$B381,เส้นแต่งหน้าขนมเค้ก!AC:AC)+SUMIF(แพ็ค!$C:$C,'รับ-จ่าย ประจำวัน'!$B381,แพ็ค!AC:AC)+SUMIF(ธุรการ!$C:$C,'รับ-จ่าย ประจำวัน'!$B381,ธุรการ!AC:AC)+SUMIF(เส้นแต่งหน้าขนมปัง!$C:$C,'รับ-จ่าย ประจำวัน'!$B381,เส้นแต่งหน้าขนมปัง!AC:AC)+SUMIF('วางแผนBC,CJ'!$C:$C,'รับ-จ่าย ประจำวัน'!$B381,'วางแผนBC,CJ'!AC:AC)+SUMIF(RD!$C:$C,'รับ-จ่าย ประจำวัน'!$B381,RD!AC:AC)+SUMIF('FG,ออนไล,คัดแยก'!$C:$C,'รับ-จ่าย ประจำวัน'!$B381,'FG,ออนไล,คัดแยก'!AC:AC)</f>
        <v>0</v>
      </c>
      <c r="BK381" s="16">
        <f>SUMIF(เตรียมส่วนผสม!$C:$C,'รับ-จ่าย ประจำวัน'!$B381,เตรียมส่วนผสม!AD:AD)+SUMIF(กวนไส้!$C:$C,'รับ-จ่าย ประจำวัน'!$B381,กวนไส้!AD:AD)+SUMIF(ผลิต1!$C:$C,'รับ-จ่าย ประจำวัน'!$B381,ผลิต1!AD:AD)+SUMIF(ผลิต2!$C:$C,'รับ-จ่าย ประจำวัน'!$B381,ผลิต2!AD:AD)+SUMIF(เส้นแต่งหน้าขนมเค้ก!$C:$C,'รับ-จ่าย ประจำวัน'!$B381,เส้นแต่งหน้าขนมเค้ก!AD:AD)+SUMIF(แพ็ค!$C:$C,'รับ-จ่าย ประจำวัน'!$B381,แพ็ค!AD:AD)+SUMIF(ธุรการ!$C:$C,'รับ-จ่าย ประจำวัน'!$B381,ธุรการ!AD:AD)+SUMIF(เส้นแต่งหน้าขนมปัง!$C:$C,'รับ-จ่าย ประจำวัน'!$B381,เส้นแต่งหน้าขนมปัง!AD:AD)+SUMIF('วางแผนBC,CJ'!$C:$C,'รับ-จ่าย ประจำวัน'!$B381,'วางแผนBC,CJ'!AD:AD)+SUMIF(RD!$C:$C,'รับ-จ่าย ประจำวัน'!$B381,RD!AD:AD)+SUMIF('FG,ออนไล,คัดแยก'!$C:$C,'รับ-จ่าย ประจำวัน'!$B381,'FG,ออนไล,คัดแยก'!AD:AD)</f>
        <v>0</v>
      </c>
      <c r="BL381" s="16">
        <f>SUMIF(เตรียมส่วนผสม!$C:$C,'รับ-จ่าย ประจำวัน'!$B381,เตรียมส่วนผสม!AE:AE)+SUMIF(กวนไส้!$C:$C,'รับ-จ่าย ประจำวัน'!$B381,กวนไส้!AE:AE)+SUMIF(ผลิต1!$C:$C,'รับ-จ่าย ประจำวัน'!$B381,ผลิต1!AE:AE)+SUMIF(ผลิต2!$C:$C,'รับ-จ่าย ประจำวัน'!$B381,ผลิต2!AE:AE)+SUMIF(เส้นแต่งหน้าขนมเค้ก!$C:$C,'รับ-จ่าย ประจำวัน'!$B381,เส้นแต่งหน้าขนมเค้ก!AE:AE)+SUMIF(แพ็ค!$C:$C,'รับ-จ่าย ประจำวัน'!$B381,แพ็ค!AE:AE)+SUMIF(ธุรการ!$C:$C,'รับ-จ่าย ประจำวัน'!$B381,ธุรการ!AE:AE)+SUMIF(เส้นแต่งหน้าขนมปัง!$C:$C,'รับ-จ่าย ประจำวัน'!$B381,เส้นแต่งหน้าขนมปัง!AE:AE)+SUMIF('วางแผนBC,CJ'!$C:$C,'รับ-จ่าย ประจำวัน'!$B381,'วางแผนBC,CJ'!AE:AE)+SUMIF(RD!$C:$C,'รับ-จ่าย ประจำวัน'!$B381,RD!AE:AE)+SUMIF('FG,ออนไล,คัดแยก'!$C:$C,'รับ-จ่าย ประจำวัน'!$B381,'FG,ออนไล,คัดแยก'!AE:AE)</f>
        <v>0</v>
      </c>
      <c r="BM381" s="16">
        <f>SUMIF(เตรียมส่วนผสม!$C:$C,'รับ-จ่าย ประจำวัน'!$B381,เตรียมส่วนผสม!AF:AF)+SUMIF(กวนไส้!$C:$C,'รับ-จ่าย ประจำวัน'!$B381,กวนไส้!AF:AF)+SUMIF(ผลิต1!$C:$C,'รับ-จ่าย ประจำวัน'!$B381,ผลิต1!AF:AF)+SUMIF(ผลิต2!$C:$C,'รับ-จ่าย ประจำวัน'!$B381,ผลิต2!AF:AF)+SUMIF(เส้นแต่งหน้าขนมเค้ก!$C:$C,'รับ-จ่าย ประจำวัน'!$B381,เส้นแต่งหน้าขนมเค้ก!AF:AF)+SUMIF(แพ็ค!$C:$C,'รับ-จ่าย ประจำวัน'!$B381,แพ็ค!AF:AF)+SUMIF(ธุรการ!$C:$C,'รับ-จ่าย ประจำวัน'!$B381,ธุรการ!AF:AF)+SUMIF(เส้นแต่งหน้าขนมปัง!$C:$C,'รับ-จ่าย ประจำวัน'!$B381,เส้นแต่งหน้าขนมปัง!AF:AF)+SUMIF('วางแผนBC,CJ'!$C:$C,'รับ-จ่าย ประจำวัน'!$B381,'วางแผนBC,CJ'!AF:AF)+SUMIF(RD!$C:$C,'รับ-จ่าย ประจำวัน'!$B381,RD!AF:AF)+SUMIF('FG,ออนไล,คัดแยก'!$C:$C,'รับ-จ่าย ประจำวัน'!$B381,'FG,ออนไล,คัดแยก'!AF:AF)</f>
        <v>0</v>
      </c>
      <c r="BN381" s="16">
        <f>SUMIF(เตรียมส่วนผสม!$C:$C,'รับ-จ่าย ประจำวัน'!$B381,เตรียมส่วนผสม!AG:AG)+SUMIF(กวนไส้!$C:$C,'รับ-จ่าย ประจำวัน'!$B381,กวนไส้!AG:AG)+SUMIF(ผลิต1!$C:$C,'รับ-จ่าย ประจำวัน'!$B381,ผลิต1!AG:AG)+SUMIF(ผลิต2!$C:$C,'รับ-จ่าย ประจำวัน'!$B381,ผลิต2!AG:AG)+SUMIF(เส้นแต่งหน้าขนมเค้ก!$C:$C,'รับ-จ่าย ประจำวัน'!$B381,เส้นแต่งหน้าขนมเค้ก!AG:AG)+SUMIF(แพ็ค!$C:$C,'รับ-จ่าย ประจำวัน'!$B381,แพ็ค!AG:AG)+SUMIF(ธุรการ!$C:$C,'รับ-จ่าย ประจำวัน'!$B381,ธุรการ!AG:AG)+SUMIF(เส้นแต่งหน้าขนมปัง!$C:$C,'รับ-จ่าย ประจำวัน'!$B381,เส้นแต่งหน้าขนมปัง!AG:AG)+SUMIF('วางแผนBC,CJ'!$C:$C,'รับ-จ่าย ประจำวัน'!$B381,'วางแผนBC,CJ'!AG:AG)+SUMIF(RD!$C:$C,'รับ-จ่าย ประจำวัน'!$B381,RD!AG:AG)+SUMIF('FG,ออนไล,คัดแยก'!$C:$C,'รับ-จ่าย ประจำวัน'!$B381,'FG,ออนไล,คัดแยก'!AG:AG)</f>
        <v>0</v>
      </c>
      <c r="BO381" s="16">
        <f>SUMIF(เตรียมส่วนผสม!$C:$C,'รับ-จ่าย ประจำวัน'!$B381,เตรียมส่วนผสม!AH:AH)+SUMIF(กวนไส้!$C:$C,'รับ-จ่าย ประจำวัน'!$B381,กวนไส้!AH:AH)+SUMIF(ผลิต1!$C:$C,'รับ-จ่าย ประจำวัน'!$B381,ผลิต1!AH:AH)+SUMIF(ผลิต2!$C:$C,'รับ-จ่าย ประจำวัน'!$B381,ผลิต2!AH:AH)+SUMIF(เส้นแต่งหน้าขนมเค้ก!$C:$C,'รับ-จ่าย ประจำวัน'!$B381,เส้นแต่งหน้าขนมเค้ก!AH:AH)+SUMIF(แพ็ค!$C:$C,'รับ-จ่าย ประจำวัน'!$B381,แพ็ค!AH:AH)+SUMIF(ธุรการ!$C:$C,'รับ-จ่าย ประจำวัน'!$B381,ธุรการ!AH:AH)+SUMIF(เส้นแต่งหน้าขนมปัง!$C:$C,'รับ-จ่าย ประจำวัน'!$B381,เส้นแต่งหน้าขนมปัง!AH:AH)+SUMIF('วางแผนBC,CJ'!$C:$C,'รับ-จ่าย ประจำวัน'!$B381,'วางแผนBC,CJ'!AH:AH)+SUMIF(RD!$C:$C,'รับ-จ่าย ประจำวัน'!$B381,RD!AH:AH)+SUMIF('FG,ออนไล,คัดแยก'!$C:$C,'รับ-จ่าย ประจำวัน'!$B381,'FG,ออนไล,คัดแยก'!AH:AH)</f>
        <v>0</v>
      </c>
      <c r="BP381" s="16">
        <f>SUMIF(เตรียมส่วนผสม!$C:$C,'รับ-จ่าย ประจำวัน'!$B381,เตรียมส่วนผสม!AI:AI)+SUMIF(กวนไส้!$C:$C,'รับ-จ่าย ประจำวัน'!$B381,กวนไส้!AI:AI)+SUMIF(ผลิต1!$C:$C,'รับ-จ่าย ประจำวัน'!$B381,ผลิต1!AI:AI)+SUMIF(ผลิต2!$C:$C,'รับ-จ่าย ประจำวัน'!$B381,ผลิต2!AI:AI)+SUMIF(เส้นแต่งหน้าขนมเค้ก!$C:$C,'รับ-จ่าย ประจำวัน'!$B381,เส้นแต่งหน้าขนมเค้ก!AI:AI)+SUMIF(แพ็ค!$C:$C,'รับ-จ่าย ประจำวัน'!$B381,แพ็ค!AI:AI)+SUMIF(ธุรการ!$C:$C,'รับ-จ่าย ประจำวัน'!$B381,ธุรการ!AI:AI)+SUMIF(เส้นแต่งหน้าขนมปัง!$C:$C,'รับ-จ่าย ประจำวัน'!$B381,เส้นแต่งหน้าขนมปัง!AI:AI)+SUMIF('วางแผนBC,CJ'!$C:$C,'รับ-จ่าย ประจำวัน'!$B381,'วางแผนBC,CJ'!AI:AI)+SUMIF(RD!$C:$C,'รับ-จ่าย ประจำวัน'!$B381,RD!AI:AI)+SUMIF('FG,ออนไล,คัดแยก'!$C:$C,'รับ-จ่าย ประจำวัน'!$B381,'FG,ออนไล,คัดแยก'!AI:AI)</f>
        <v>0</v>
      </c>
      <c r="BQ381" s="16">
        <f>SUMIF(เตรียมส่วนผสม!$C:$C,'รับ-จ่าย ประจำวัน'!$B381,เตรียมส่วนผสม!AJ:AJ)+SUMIF(กวนไส้!$C:$C,'รับ-จ่าย ประจำวัน'!$B381,กวนไส้!AJ:AJ)+SUMIF(ผลิต1!$C:$C,'รับ-จ่าย ประจำวัน'!$B381,ผลิต1!AJ:AJ)+SUMIF(ผลิต2!$C:$C,'รับ-จ่าย ประจำวัน'!$B381,ผลิต2!AJ:AJ)+SUMIF(เส้นแต่งหน้าขนมเค้ก!$C:$C,'รับ-จ่าย ประจำวัน'!$B381,เส้นแต่งหน้าขนมเค้ก!AJ:AJ)+SUMIF(แพ็ค!$C:$C,'รับ-จ่าย ประจำวัน'!$B381,แพ็ค!AJ:AJ)+SUMIF(ธุรการ!$C:$C,'รับ-จ่าย ประจำวัน'!$B381,ธุรการ!AJ:AJ)+SUMIF(เส้นแต่งหน้าขนมปัง!$C:$C,'รับ-จ่าย ประจำวัน'!$B381,เส้นแต่งหน้าขนมปัง!AJ:AJ)+SUMIF('วางแผนBC,CJ'!$C:$C,'รับ-จ่าย ประจำวัน'!$B381,'วางแผนBC,CJ'!AJ:AJ)+SUMIF(RD!$C:$C,'รับ-จ่าย ประจำวัน'!$B381,RD!AJ:AJ)+SUMIF('FG,ออนไล,คัดแยก'!$C:$C,'รับ-จ่าย ประจำวัน'!$B381,'FG,ออนไล,คัดแยก'!AJ:AJ)</f>
        <v>0</v>
      </c>
      <c r="BR381" s="16">
        <f>SUMIF(เตรียมส่วนผสม!$C:$C,'รับ-จ่าย ประจำวัน'!$B381,เตรียมส่วนผสม!AK:AK)+SUMIF(กวนไส้!$C:$C,'รับ-จ่าย ประจำวัน'!$B381,กวนไส้!AK:AK)+SUMIF(ผลิต1!$C:$C,'รับ-จ่าย ประจำวัน'!$B381,ผลิต1!AK:AK)+SUMIF(ผลิต2!$C:$C,'รับ-จ่าย ประจำวัน'!$B381,ผลิต2!AK:AK)+SUMIF(เส้นแต่งหน้าขนมเค้ก!$C:$C,'รับ-จ่าย ประจำวัน'!$B381,เส้นแต่งหน้าขนมเค้ก!AK:AK)+SUMIF(แพ็ค!$C:$C,'รับ-จ่าย ประจำวัน'!$B381,แพ็ค!AK:AK)+SUMIF(ธุรการ!$C:$C,'รับ-จ่าย ประจำวัน'!$B381,ธุรการ!AK:AK)+SUMIF(เส้นแต่งหน้าขนมปัง!$C:$C,'รับ-จ่าย ประจำวัน'!$B381,เส้นแต่งหน้าขนมปัง!AK:AK)+SUMIF('วางแผนBC,CJ'!$C:$C,'รับ-จ่าย ประจำวัน'!$B381,'วางแผนBC,CJ'!AK:AK)+SUMIF(RD!$C:$C,'รับ-จ่าย ประจำวัน'!$B381,RD!AK:AK)+SUMIF('FG,ออนไล,คัดแยก'!$C:$C,'รับ-จ่าย ประจำวัน'!$B381,'FG,ออนไล,คัดแยก'!AK:AK)</f>
        <v>0</v>
      </c>
      <c r="BS381" s="16">
        <f>SUMIF(เตรียมส่วนผสม!$C:$C,'รับ-จ่าย ประจำวัน'!$B381,เตรียมส่วนผสม!AL:AL)+SUMIF(กวนไส้!$C:$C,'รับ-จ่าย ประจำวัน'!$B381,กวนไส้!AL:AL)+SUMIF(ผลิต1!$C:$C,'รับ-จ่าย ประจำวัน'!$B381,ผลิต1!AL:AL)+SUMIF(ผลิต2!$C:$C,'รับ-จ่าย ประจำวัน'!$B381,ผลิต2!AL:AL)+SUMIF(เส้นแต่งหน้าขนมเค้ก!$C:$C,'รับ-จ่าย ประจำวัน'!$B381,เส้นแต่งหน้าขนมเค้ก!AL:AL)+SUMIF(แพ็ค!$C:$C,'รับ-จ่าย ประจำวัน'!$B381,แพ็ค!AL:AL)+SUMIF(ธุรการ!$C:$C,'รับ-จ่าย ประจำวัน'!$B381,ธุรการ!AL:AL)+SUMIF(เส้นแต่งหน้าขนมปัง!$C:$C,'รับ-จ่าย ประจำวัน'!$B381,เส้นแต่งหน้าขนมปัง!AL:AL)+SUMIF('วางแผนBC,CJ'!$C:$C,'รับ-จ่าย ประจำวัน'!$B381,'วางแผนBC,CJ'!AL:AL)+SUMIF(RD!$C:$C,'รับ-จ่าย ประจำวัน'!$B381,RD!AL:AL)+SUMIF('FG,ออนไล,คัดแยก'!$C:$C,'รับ-จ่าย ประจำวัน'!$B381,'FG,ออนไล,คัดแยก'!AL:AL)</f>
        <v>0</v>
      </c>
      <c r="BT381" s="18">
        <f t="shared" si="70"/>
        <v>0</v>
      </c>
      <c r="BU381" s="116"/>
      <c r="BV381" s="146">
        <f t="shared" si="71"/>
        <v>2900</v>
      </c>
      <c r="BW381" s="183">
        <v>30</v>
      </c>
      <c r="BX381" s="172">
        <f t="shared" si="76"/>
        <v>0</v>
      </c>
      <c r="BY381" s="188" t="e">
        <f t="shared" si="74"/>
        <v>#DIV/0!</v>
      </c>
      <c r="BZ381" s="180" t="e">
        <f t="shared" ca="1" si="73"/>
        <v>#DIV/0!</v>
      </c>
      <c r="CA381" s="97"/>
      <c r="CB381" s="97"/>
      <c r="CC381" s="97"/>
      <c r="CD381" s="97"/>
      <c r="CE381" s="97"/>
      <c r="CF381" s="97"/>
      <c r="CG381" s="97"/>
      <c r="CH381" s="97"/>
      <c r="CI381" s="97"/>
      <c r="CJ381" s="94"/>
      <c r="CK381" s="9">
        <f t="shared" si="75"/>
        <v>2900</v>
      </c>
    </row>
    <row r="382" spans="1:89" hidden="1" x14ac:dyDescent="0.5">
      <c r="A382" s="149"/>
      <c r="B382" s="119">
        <v>1021401003</v>
      </c>
      <c r="C382" s="42" t="s">
        <v>1438</v>
      </c>
      <c r="D382" s="177" t="s">
        <v>61</v>
      </c>
      <c r="E382" s="28">
        <v>0</v>
      </c>
      <c r="F382" s="159" t="s">
        <v>1605</v>
      </c>
      <c r="G382" s="11" t="s">
        <v>62</v>
      </c>
      <c r="H382" s="12">
        <v>15</v>
      </c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3"/>
      <c r="AF382" s="13"/>
      <c r="AG382" s="13"/>
      <c r="AH382" s="13"/>
      <c r="AI382" s="14"/>
      <c r="AJ382" s="14"/>
      <c r="AK382" s="14"/>
      <c r="AL382" s="14"/>
      <c r="AM382" s="14"/>
      <c r="AN382" s="15">
        <f t="shared" si="69"/>
        <v>0</v>
      </c>
      <c r="AO382" s="16">
        <f>SUMIF(เตรียมส่วนผสม!$C:$C,'รับ-จ่าย ประจำวัน'!$B382,เตรียมส่วนผสม!H:H)+SUMIF(กวนไส้!$C:$C,'รับ-จ่าย ประจำวัน'!$B382,กวนไส้!H:H)+SUMIF(ผลิต1!$C:$C,'รับ-จ่าย ประจำวัน'!$B382,ผลิต1!H:H)+SUMIF(ผลิต2!$C:$C,'รับ-จ่าย ประจำวัน'!$B382,ผลิต2!H:H)+SUMIF(เส้นแต่งหน้าขนมเค้ก!$C:$C,'รับ-จ่าย ประจำวัน'!$B382,เส้นแต่งหน้าขนมเค้ก!H:H)+SUMIF(แพ็ค!$C:$C,'รับ-จ่าย ประจำวัน'!$B382,แพ็ค!H:H)+SUMIF(ธุรการ!$C:$C,'รับ-จ่าย ประจำวัน'!$B382,ธุรการ!H:H)+SUMIF(เส้นแต่งหน้าขนมปัง!$C:$C,'รับ-จ่าย ประจำวัน'!$B382,เส้นแต่งหน้าขนมปัง!H:H)+SUMIF('วางแผนBC,CJ'!$C:$C,'รับ-จ่าย ประจำวัน'!$B382,'วางแผนBC,CJ'!H:H)+SUMIF(RD!$C:$C,'รับ-จ่าย ประจำวัน'!$B382,RD!H:H)+SUMIF('FG,ออนไล,คัดแยก'!$C:$C,'รับ-จ่าย ประจำวัน'!$B382,'FG,ออนไล,คัดแยก'!H:H)</f>
        <v>0</v>
      </c>
      <c r="AP382" s="16">
        <f>SUMIF(เตรียมส่วนผสม!$C:$C,'รับ-จ่าย ประจำวัน'!$B382,เตรียมส่วนผสม!I:I)+SUMIF(กวนไส้!$C:$C,'รับ-จ่าย ประจำวัน'!$B382,กวนไส้!I:I)+SUMIF(ผลิต1!$C:$C,'รับ-จ่าย ประจำวัน'!$B382,ผลิต1!I:I)+SUMIF(ผลิต2!$C:$C,'รับ-จ่าย ประจำวัน'!$B382,ผลิต2!I:I)+SUMIF(เส้นแต่งหน้าขนมเค้ก!$C:$C,'รับ-จ่าย ประจำวัน'!$B382,เส้นแต่งหน้าขนมเค้ก!I:I)+SUMIF(แพ็ค!$C:$C,'รับ-จ่าย ประจำวัน'!$B382,แพ็ค!I:I)+SUMIF(ธุรการ!$C:$C,'รับ-จ่าย ประจำวัน'!$B382,ธุรการ!I:I)+SUMIF(เส้นแต่งหน้าขนมปัง!$C:$C,'รับ-จ่าย ประจำวัน'!$B382,เส้นแต่งหน้าขนมปัง!I:I)+SUMIF('วางแผนBC,CJ'!$C:$C,'รับ-จ่าย ประจำวัน'!$B382,'วางแผนBC,CJ'!I:I)+SUMIF(RD!$C:$C,'รับ-จ่าย ประจำวัน'!$B382,RD!I:I)+SUMIF('FG,ออนไล,คัดแยก'!$C:$C,'รับ-จ่าย ประจำวัน'!$B382,'FG,ออนไล,คัดแยก'!I:I)</f>
        <v>0</v>
      </c>
      <c r="AQ382" s="16">
        <f>SUMIF(เตรียมส่วนผสม!$C:$C,'รับ-จ่าย ประจำวัน'!$B382,เตรียมส่วนผสม!J:J)+SUMIF(กวนไส้!$C:$C,'รับ-จ่าย ประจำวัน'!$B382,กวนไส้!J:J)+SUMIF(ผลิต1!$C:$C,'รับ-จ่าย ประจำวัน'!$B382,ผลิต1!J:J)+SUMIF(ผลิต2!$C:$C,'รับ-จ่าย ประจำวัน'!$B382,ผลิต2!J:J)+SUMIF(เส้นแต่งหน้าขนมเค้ก!$C:$C,'รับ-จ่าย ประจำวัน'!$B382,เส้นแต่งหน้าขนมเค้ก!J:J)+SUMIF(แพ็ค!$C:$C,'รับ-จ่าย ประจำวัน'!$B382,แพ็ค!J:J)+SUMIF(ธุรการ!$C:$C,'รับ-จ่าย ประจำวัน'!$B382,ธุรการ!J:J)+SUMIF(เส้นแต่งหน้าขนมปัง!$C:$C,'รับ-จ่าย ประจำวัน'!$B382,เส้นแต่งหน้าขนมปัง!J:J)+SUMIF('วางแผนBC,CJ'!$C:$C,'รับ-จ่าย ประจำวัน'!$B382,'วางแผนBC,CJ'!J:J)+SUMIF(RD!$C:$C,'รับ-จ่าย ประจำวัน'!$B382,RD!J:J)+SUMIF('FG,ออนไล,คัดแยก'!$C:$C,'รับ-จ่าย ประจำวัน'!$B382,'FG,ออนไล,คัดแยก'!J:J)</f>
        <v>0</v>
      </c>
      <c r="AR382" s="16">
        <f>SUMIF(เตรียมส่วนผสม!$C:$C,'รับ-จ่าย ประจำวัน'!$B382,เตรียมส่วนผสม!K:K)+SUMIF(กวนไส้!$C:$C,'รับ-จ่าย ประจำวัน'!$B382,กวนไส้!K:K)+SUMIF(ผลิต1!$C:$C,'รับ-จ่าย ประจำวัน'!$B382,ผลิต1!K:K)+SUMIF(ผลิต2!$C:$C,'รับ-จ่าย ประจำวัน'!$B382,ผลิต2!K:K)+SUMIF(เส้นแต่งหน้าขนมเค้ก!$C:$C,'รับ-จ่าย ประจำวัน'!$B382,เส้นแต่งหน้าขนมเค้ก!K:K)+SUMIF(แพ็ค!$C:$C,'รับ-จ่าย ประจำวัน'!$B382,แพ็ค!K:K)+SUMIF(ธุรการ!$C:$C,'รับ-จ่าย ประจำวัน'!$B382,ธุรการ!K:K)+SUMIF(เส้นแต่งหน้าขนมปัง!$C:$C,'รับ-จ่าย ประจำวัน'!$B382,เส้นแต่งหน้าขนมปัง!K:K)+SUMIF('วางแผนBC,CJ'!$C:$C,'รับ-จ่าย ประจำวัน'!$B382,'วางแผนBC,CJ'!K:K)+SUMIF(RD!$C:$C,'รับ-จ่าย ประจำวัน'!$B382,RD!K:K)+SUMIF('FG,ออนไล,คัดแยก'!$C:$C,'รับ-จ่าย ประจำวัน'!$B382,'FG,ออนไล,คัดแยก'!K:K)</f>
        <v>0</v>
      </c>
      <c r="AS382" s="16">
        <f>SUMIF(เตรียมส่วนผสม!$C:$C,'รับ-จ่าย ประจำวัน'!$B382,เตรียมส่วนผสม!L:L)+SUMIF(กวนไส้!$C:$C,'รับ-จ่าย ประจำวัน'!$B382,กวนไส้!L:L)+SUMIF(ผลิต1!$C:$C,'รับ-จ่าย ประจำวัน'!$B382,ผลิต1!L:L)+SUMIF(ผลิต2!$C:$C,'รับ-จ่าย ประจำวัน'!$B382,ผลิต2!L:L)+SUMIF(เส้นแต่งหน้าขนมเค้ก!$C:$C,'รับ-จ่าย ประจำวัน'!$B382,เส้นแต่งหน้าขนมเค้ก!L:L)+SUMIF(แพ็ค!$C:$C,'รับ-จ่าย ประจำวัน'!$B382,แพ็ค!L:L)+SUMIF(ธุรการ!$C:$C,'รับ-จ่าย ประจำวัน'!$B382,ธุรการ!L:L)+SUMIF(เส้นแต่งหน้าขนมปัง!$C:$C,'รับ-จ่าย ประจำวัน'!$B382,เส้นแต่งหน้าขนมปัง!L:L)+SUMIF('วางแผนBC,CJ'!$C:$C,'รับ-จ่าย ประจำวัน'!$B382,'วางแผนBC,CJ'!L:L)+SUMIF(RD!$C:$C,'รับ-จ่าย ประจำวัน'!$B382,RD!L:L)+SUMIF('FG,ออนไล,คัดแยก'!$C:$C,'รับ-จ่าย ประจำวัน'!$B382,'FG,ออนไล,คัดแยก'!L:L)</f>
        <v>0</v>
      </c>
      <c r="AT382" s="16">
        <f>SUMIF(เตรียมส่วนผสม!$C:$C,'รับ-จ่าย ประจำวัน'!$B382,เตรียมส่วนผสม!M:M)+SUMIF(กวนไส้!$C:$C,'รับ-จ่าย ประจำวัน'!$B382,กวนไส้!M:M)+SUMIF(ผลิต1!$C:$C,'รับ-จ่าย ประจำวัน'!$B382,ผลิต1!M:M)+SUMIF(ผลิต2!$C:$C,'รับ-จ่าย ประจำวัน'!$B382,ผลิต2!M:M)+SUMIF(เส้นแต่งหน้าขนมเค้ก!$C:$C,'รับ-จ่าย ประจำวัน'!$B382,เส้นแต่งหน้าขนมเค้ก!M:M)+SUMIF(แพ็ค!$C:$C,'รับ-จ่าย ประจำวัน'!$B382,แพ็ค!M:M)+SUMIF(ธุรการ!$C:$C,'รับ-จ่าย ประจำวัน'!$B382,ธุรการ!M:M)+SUMIF(เส้นแต่งหน้าขนมปัง!$C:$C,'รับ-จ่าย ประจำวัน'!$B382,เส้นแต่งหน้าขนมปัง!M:M)+SUMIF('วางแผนBC,CJ'!$C:$C,'รับ-จ่าย ประจำวัน'!$B382,'วางแผนBC,CJ'!M:M)+SUMIF(RD!$C:$C,'รับ-จ่าย ประจำวัน'!$B382,RD!M:M)+SUMIF('FG,ออนไล,คัดแยก'!$C:$C,'รับ-จ่าย ประจำวัน'!$B382,'FG,ออนไล,คัดแยก'!M:M)</f>
        <v>0</v>
      </c>
      <c r="AU382" s="16">
        <f>SUMIF(เตรียมส่วนผสม!$C:$C,'รับ-จ่าย ประจำวัน'!$B382,เตรียมส่วนผสม!N:N)+SUMIF(กวนไส้!$C:$C,'รับ-จ่าย ประจำวัน'!$B382,กวนไส้!N:N)+SUMIF(ผลิต1!$C:$C,'รับ-จ่าย ประจำวัน'!$B382,ผลิต1!N:N)+SUMIF(ผลิต2!$C:$C,'รับ-จ่าย ประจำวัน'!$B382,ผลิต2!N:N)+SUMIF(เส้นแต่งหน้าขนมเค้ก!$C:$C,'รับ-จ่าย ประจำวัน'!$B382,เส้นแต่งหน้าขนมเค้ก!N:N)+SUMIF(แพ็ค!$C:$C,'รับ-จ่าย ประจำวัน'!$B382,แพ็ค!N:N)+SUMIF(ธุรการ!$C:$C,'รับ-จ่าย ประจำวัน'!$B382,ธุรการ!N:N)+SUMIF(เส้นแต่งหน้าขนมปัง!$C:$C,'รับ-จ่าย ประจำวัน'!$B382,เส้นแต่งหน้าขนมปัง!N:N)+SUMIF('วางแผนBC,CJ'!$C:$C,'รับ-จ่าย ประจำวัน'!$B382,'วางแผนBC,CJ'!N:N)+SUMIF(RD!$C:$C,'รับ-จ่าย ประจำวัน'!$B382,RD!N:N)+SUMIF('FG,ออนไล,คัดแยก'!$C:$C,'รับ-จ่าย ประจำวัน'!$B382,'FG,ออนไล,คัดแยก'!N:N)</f>
        <v>0</v>
      </c>
      <c r="AV382" s="16">
        <f>SUMIF(เตรียมส่วนผสม!$C:$C,'รับ-จ่าย ประจำวัน'!$B382,เตรียมส่วนผสม!O:O)+SUMIF(กวนไส้!$C:$C,'รับ-จ่าย ประจำวัน'!$B382,กวนไส้!O:O)+SUMIF(ผลิต1!$C:$C,'รับ-จ่าย ประจำวัน'!$B382,ผลิต1!O:O)+SUMIF(ผลิต2!$C:$C,'รับ-จ่าย ประจำวัน'!$B382,ผลิต2!O:O)+SUMIF(เส้นแต่งหน้าขนมเค้ก!$C:$C,'รับ-จ่าย ประจำวัน'!$B382,เส้นแต่งหน้าขนมเค้ก!O:O)+SUMIF(แพ็ค!$C:$C,'รับ-จ่าย ประจำวัน'!$B382,แพ็ค!O:O)+SUMIF(ธุรการ!$C:$C,'รับ-จ่าย ประจำวัน'!$B382,ธุรการ!O:O)+SUMIF(เส้นแต่งหน้าขนมปัง!$C:$C,'รับ-จ่าย ประจำวัน'!$B382,เส้นแต่งหน้าขนมปัง!O:O)+SUMIF('วางแผนBC,CJ'!$C:$C,'รับ-จ่าย ประจำวัน'!$B382,'วางแผนBC,CJ'!O:O)+SUMIF(RD!$C:$C,'รับ-จ่าย ประจำวัน'!$B382,RD!O:O)+SUMIF('FG,ออนไล,คัดแยก'!$C:$C,'รับ-จ่าย ประจำวัน'!$B382,'FG,ออนไล,คัดแยก'!O:O)</f>
        <v>0</v>
      </c>
      <c r="AW382" s="16">
        <f>SUMIF(เตรียมส่วนผสม!$C:$C,'รับ-จ่าย ประจำวัน'!$B382,เตรียมส่วนผสม!P:P)+SUMIF(กวนไส้!$C:$C,'รับ-จ่าย ประจำวัน'!$B382,กวนไส้!P:P)+SUMIF(ผลิต1!$C:$C,'รับ-จ่าย ประจำวัน'!$B382,ผลิต1!P:P)+SUMIF(ผลิต2!$C:$C,'รับ-จ่าย ประจำวัน'!$B382,ผลิต2!P:P)+SUMIF(เส้นแต่งหน้าขนมเค้ก!$C:$C,'รับ-จ่าย ประจำวัน'!$B382,เส้นแต่งหน้าขนมเค้ก!P:P)+SUMIF(แพ็ค!$C:$C,'รับ-จ่าย ประจำวัน'!$B382,แพ็ค!P:P)+SUMIF(ธุรการ!$C:$C,'รับ-จ่าย ประจำวัน'!$B382,ธุรการ!P:P)+SUMIF(เส้นแต่งหน้าขนมปัง!$C:$C,'รับ-จ่าย ประจำวัน'!$B382,เส้นแต่งหน้าขนมปัง!P:P)+SUMIF('วางแผนBC,CJ'!$C:$C,'รับ-จ่าย ประจำวัน'!$B382,'วางแผนBC,CJ'!P:P)+SUMIF(RD!$C:$C,'รับ-จ่าย ประจำวัน'!$B382,RD!P:P)+SUMIF('FG,ออนไล,คัดแยก'!$C:$C,'รับ-จ่าย ประจำวัน'!$B382,'FG,ออนไล,คัดแยก'!P:P)</f>
        <v>0</v>
      </c>
      <c r="AX382" s="16">
        <f>SUMIF(เตรียมส่วนผสม!$C:$C,'รับ-จ่าย ประจำวัน'!$B382,เตรียมส่วนผสม!Q:Q)+SUMIF(กวนไส้!$C:$C,'รับ-จ่าย ประจำวัน'!$B382,กวนไส้!Q:Q)+SUMIF(ผลิต1!$C:$C,'รับ-จ่าย ประจำวัน'!$B382,ผลิต1!Q:Q)+SUMIF(ผลิต2!$C:$C,'รับ-จ่าย ประจำวัน'!$B382,ผลิต2!Q:Q)+SUMIF(เส้นแต่งหน้าขนมเค้ก!$C:$C,'รับ-จ่าย ประจำวัน'!$B382,เส้นแต่งหน้าขนมเค้ก!Q:Q)+SUMIF(แพ็ค!$C:$C,'รับ-จ่าย ประจำวัน'!$B382,แพ็ค!Q:Q)+SUMIF(ธุรการ!$C:$C,'รับ-จ่าย ประจำวัน'!$B382,ธุรการ!Q:Q)+SUMIF(เส้นแต่งหน้าขนมปัง!$C:$C,'รับ-จ่าย ประจำวัน'!$B382,เส้นแต่งหน้าขนมปัง!Q:Q)+SUMIF('วางแผนBC,CJ'!$C:$C,'รับ-จ่าย ประจำวัน'!$B382,'วางแผนBC,CJ'!Q:Q)+SUMIF(RD!$C:$C,'รับ-จ่าย ประจำวัน'!$B382,RD!Q:Q)+SUMIF('FG,ออนไล,คัดแยก'!$C:$C,'รับ-จ่าย ประจำวัน'!$B382,'FG,ออนไล,คัดแยก'!Q:Q)</f>
        <v>0</v>
      </c>
      <c r="AY382" s="16">
        <f>SUMIF(เตรียมส่วนผสม!$C:$C,'รับ-จ่าย ประจำวัน'!$B382,เตรียมส่วนผสม!R:R)+SUMIF(กวนไส้!$C:$C,'รับ-จ่าย ประจำวัน'!$B382,กวนไส้!R:R)+SUMIF(ผลิต1!$C:$C,'รับ-จ่าย ประจำวัน'!$B382,ผลิต1!R:R)+SUMIF(ผลิต2!$C:$C,'รับ-จ่าย ประจำวัน'!$B382,ผลิต2!R:R)+SUMIF(เส้นแต่งหน้าขนมเค้ก!$C:$C,'รับ-จ่าย ประจำวัน'!$B382,เส้นแต่งหน้าขนมเค้ก!R:R)+SUMIF(แพ็ค!$C:$C,'รับ-จ่าย ประจำวัน'!$B382,แพ็ค!R:R)+SUMIF(ธุรการ!$C:$C,'รับ-จ่าย ประจำวัน'!$B382,ธุรการ!R:R)+SUMIF(เส้นแต่งหน้าขนมปัง!$C:$C,'รับ-จ่าย ประจำวัน'!$B382,เส้นแต่งหน้าขนมปัง!R:R)+SUMIF('วางแผนBC,CJ'!$C:$C,'รับ-จ่าย ประจำวัน'!$B382,'วางแผนBC,CJ'!R:R)+SUMIF(RD!$C:$C,'รับ-จ่าย ประจำวัน'!$B382,RD!R:R)+SUMIF('FG,ออนไล,คัดแยก'!$C:$C,'รับ-จ่าย ประจำวัน'!$B382,'FG,ออนไล,คัดแยก'!R:R)</f>
        <v>0</v>
      </c>
      <c r="AZ382" s="16">
        <f>SUMIF(เตรียมส่วนผสม!$C:$C,'รับ-จ่าย ประจำวัน'!$B382,เตรียมส่วนผสม!S:S)+SUMIF(กวนไส้!$C:$C,'รับ-จ่าย ประจำวัน'!$B382,กวนไส้!S:S)+SUMIF(ผลิต1!$C:$C,'รับ-จ่าย ประจำวัน'!$B382,ผลิต1!S:S)+SUMIF(ผลิต2!$C:$C,'รับ-จ่าย ประจำวัน'!$B382,ผลิต2!S:S)+SUMIF(เส้นแต่งหน้าขนมเค้ก!$C:$C,'รับ-จ่าย ประจำวัน'!$B382,เส้นแต่งหน้าขนมเค้ก!S:S)+SUMIF(แพ็ค!$C:$C,'รับ-จ่าย ประจำวัน'!$B382,แพ็ค!S:S)+SUMIF(ธุรการ!$C:$C,'รับ-จ่าย ประจำวัน'!$B382,ธุรการ!S:S)+SUMIF(เส้นแต่งหน้าขนมปัง!$C:$C,'รับ-จ่าย ประจำวัน'!$B382,เส้นแต่งหน้าขนมปัง!S:S)+SUMIF('วางแผนBC,CJ'!$C:$C,'รับ-จ่าย ประจำวัน'!$B382,'วางแผนBC,CJ'!S:S)+SUMIF(RD!$C:$C,'รับ-จ่าย ประจำวัน'!$B382,RD!S:S)+SUMIF('FG,ออนไล,คัดแยก'!$C:$C,'รับ-จ่าย ประจำวัน'!$B382,'FG,ออนไล,คัดแยก'!S:S)</f>
        <v>0</v>
      </c>
      <c r="BA382" s="16">
        <f>SUMIF(เตรียมส่วนผสม!$C:$C,'รับ-จ่าย ประจำวัน'!$B382,เตรียมส่วนผสม!T:T)+SUMIF(กวนไส้!$C:$C,'รับ-จ่าย ประจำวัน'!$B382,กวนไส้!T:T)+SUMIF(ผลิต1!$C:$C,'รับ-จ่าย ประจำวัน'!$B382,ผลิต1!T:T)+SUMIF(ผลิต2!$C:$C,'รับ-จ่าย ประจำวัน'!$B382,ผลิต2!T:T)+SUMIF(เส้นแต่งหน้าขนมเค้ก!$C:$C,'รับ-จ่าย ประจำวัน'!$B382,เส้นแต่งหน้าขนมเค้ก!T:T)+SUMIF(แพ็ค!$C:$C,'รับ-จ่าย ประจำวัน'!$B382,แพ็ค!T:T)+SUMIF(ธุรการ!$C:$C,'รับ-จ่าย ประจำวัน'!$B382,ธุรการ!T:T)+SUMIF(เส้นแต่งหน้าขนมปัง!$C:$C,'รับ-จ่าย ประจำวัน'!$B382,เส้นแต่งหน้าขนมปัง!T:T)+SUMIF('วางแผนBC,CJ'!$C:$C,'รับ-จ่าย ประจำวัน'!$B382,'วางแผนBC,CJ'!T:T)+SUMIF(RD!$C:$C,'รับ-จ่าย ประจำวัน'!$B382,RD!T:T)+SUMIF('FG,ออนไล,คัดแยก'!$C:$C,'รับ-จ่าย ประจำวัน'!$B382,'FG,ออนไล,คัดแยก'!T:T)</f>
        <v>0</v>
      </c>
      <c r="BB382" s="16">
        <f>SUMIF(เตรียมส่วนผสม!$C:$C,'รับ-จ่าย ประจำวัน'!$B382,เตรียมส่วนผสม!U:U)+SUMIF(กวนไส้!$C:$C,'รับ-จ่าย ประจำวัน'!$B382,กวนไส้!U:U)+SUMIF(ผลิต1!$C:$C,'รับ-จ่าย ประจำวัน'!$B382,ผลิต1!U:U)+SUMIF(ผลิต2!$C:$C,'รับ-จ่าย ประจำวัน'!$B382,ผลิต2!U:U)+SUMIF(เส้นแต่งหน้าขนมเค้ก!$C:$C,'รับ-จ่าย ประจำวัน'!$B382,เส้นแต่งหน้าขนมเค้ก!U:U)+SUMIF(แพ็ค!$C:$C,'รับ-จ่าย ประจำวัน'!$B382,แพ็ค!U:U)+SUMIF(ธุรการ!$C:$C,'รับ-จ่าย ประจำวัน'!$B382,ธุรการ!U:U)+SUMIF(เส้นแต่งหน้าขนมปัง!$C:$C,'รับ-จ่าย ประจำวัน'!$B382,เส้นแต่งหน้าขนมปัง!U:U)+SUMIF('วางแผนBC,CJ'!$C:$C,'รับ-จ่าย ประจำวัน'!$B382,'วางแผนBC,CJ'!U:U)+SUMIF(RD!$C:$C,'รับ-จ่าย ประจำวัน'!$B382,RD!U:U)+SUMIF('FG,ออนไล,คัดแยก'!$C:$C,'รับ-จ่าย ประจำวัน'!$B382,'FG,ออนไล,คัดแยก'!U:U)</f>
        <v>0</v>
      </c>
      <c r="BC382" s="16">
        <f>SUMIF(เตรียมส่วนผสม!$C:$C,'รับ-จ่าย ประจำวัน'!$B382,เตรียมส่วนผสม!V:V)+SUMIF(กวนไส้!$C:$C,'รับ-จ่าย ประจำวัน'!$B382,กวนไส้!V:V)+SUMIF(ผลิต1!$C:$C,'รับ-จ่าย ประจำวัน'!$B382,ผลิต1!V:V)+SUMIF(ผลิต2!$C:$C,'รับ-จ่าย ประจำวัน'!$B382,ผลิต2!V:V)+SUMIF(เส้นแต่งหน้าขนมเค้ก!$C:$C,'รับ-จ่าย ประจำวัน'!$B382,เส้นแต่งหน้าขนมเค้ก!V:V)+SUMIF(แพ็ค!$C:$C,'รับ-จ่าย ประจำวัน'!$B382,แพ็ค!V:V)+SUMIF(ธุรการ!$C:$C,'รับ-จ่าย ประจำวัน'!$B382,ธุรการ!V:V)+SUMIF(เส้นแต่งหน้าขนมปัง!$C:$C,'รับ-จ่าย ประจำวัน'!$B382,เส้นแต่งหน้าขนมปัง!V:V)+SUMIF('วางแผนBC,CJ'!$C:$C,'รับ-จ่าย ประจำวัน'!$B382,'วางแผนBC,CJ'!V:V)+SUMIF(RD!$C:$C,'รับ-จ่าย ประจำวัน'!$B382,RD!V:V)+SUMIF('FG,ออนไล,คัดแยก'!$C:$C,'รับ-จ่าย ประจำวัน'!$B382,'FG,ออนไล,คัดแยก'!V:V)</f>
        <v>0</v>
      </c>
      <c r="BD382" s="16">
        <f>SUMIF(เตรียมส่วนผสม!$C:$C,'รับ-จ่าย ประจำวัน'!$B382,เตรียมส่วนผสม!W:W)+SUMIF(กวนไส้!$C:$C,'รับ-จ่าย ประจำวัน'!$B382,กวนไส้!W:W)+SUMIF(ผลิต1!$C:$C,'รับ-จ่าย ประจำวัน'!$B382,ผลิต1!W:W)+SUMIF(ผลิต2!$C:$C,'รับ-จ่าย ประจำวัน'!$B382,ผลิต2!W:W)+SUMIF(เส้นแต่งหน้าขนมเค้ก!$C:$C,'รับ-จ่าย ประจำวัน'!$B382,เส้นแต่งหน้าขนมเค้ก!W:W)+SUMIF(แพ็ค!$C:$C,'รับ-จ่าย ประจำวัน'!$B382,แพ็ค!W:W)+SUMIF(ธุรการ!$C:$C,'รับ-จ่าย ประจำวัน'!$B382,ธุรการ!W:W)+SUMIF(เส้นแต่งหน้าขนมปัง!$C:$C,'รับ-จ่าย ประจำวัน'!$B382,เส้นแต่งหน้าขนมปัง!W:W)+SUMIF('วางแผนBC,CJ'!$C:$C,'รับ-จ่าย ประจำวัน'!$B382,'วางแผนBC,CJ'!W:W)+SUMIF(RD!$C:$C,'รับ-จ่าย ประจำวัน'!$B382,RD!W:W)+SUMIF('FG,ออนไล,คัดแยก'!$C:$C,'รับ-จ่าย ประจำวัน'!$B382,'FG,ออนไล,คัดแยก'!W:W)</f>
        <v>0</v>
      </c>
      <c r="BE382" s="16">
        <f>SUMIF(เตรียมส่วนผสม!$C:$C,'รับ-จ่าย ประจำวัน'!$B382,เตรียมส่วนผสม!X:X)+SUMIF(กวนไส้!$C:$C,'รับ-จ่าย ประจำวัน'!$B382,กวนไส้!X:X)+SUMIF(ผลิต1!$C:$C,'รับ-จ่าย ประจำวัน'!$B382,ผลิต1!X:X)+SUMIF(ผลิต2!$C:$C,'รับ-จ่าย ประจำวัน'!$B382,ผลิต2!X:X)+SUMIF(เส้นแต่งหน้าขนมเค้ก!$C:$C,'รับ-จ่าย ประจำวัน'!$B382,เส้นแต่งหน้าขนมเค้ก!X:X)+SUMIF(แพ็ค!$C:$C,'รับ-จ่าย ประจำวัน'!$B382,แพ็ค!X:X)+SUMIF(ธุรการ!$C:$C,'รับ-จ่าย ประจำวัน'!$B382,ธุรการ!X:X)+SUMIF(เส้นแต่งหน้าขนมปัง!$C:$C,'รับ-จ่าย ประจำวัน'!$B382,เส้นแต่งหน้าขนมปัง!X:X)+SUMIF('วางแผนBC,CJ'!$C:$C,'รับ-จ่าย ประจำวัน'!$B382,'วางแผนBC,CJ'!X:X)+SUMIF(RD!$C:$C,'รับ-จ่าย ประจำวัน'!$B382,RD!X:X)+SUMIF('FG,ออนไล,คัดแยก'!$C:$C,'รับ-จ่าย ประจำวัน'!$B382,'FG,ออนไล,คัดแยก'!X:X)</f>
        <v>0</v>
      </c>
      <c r="BF382" s="16">
        <f>SUMIF(เตรียมส่วนผสม!$C:$C,'รับ-จ่าย ประจำวัน'!$B382,เตรียมส่วนผสม!Y:Y)+SUMIF(กวนไส้!$C:$C,'รับ-จ่าย ประจำวัน'!$B382,กวนไส้!Y:Y)+SUMIF(ผลิต1!$C:$C,'รับ-จ่าย ประจำวัน'!$B382,ผลิต1!Y:Y)+SUMIF(ผลิต2!$C:$C,'รับ-จ่าย ประจำวัน'!$B382,ผลิต2!Y:Y)+SUMIF(เส้นแต่งหน้าขนมเค้ก!$C:$C,'รับ-จ่าย ประจำวัน'!$B382,เส้นแต่งหน้าขนมเค้ก!Y:Y)+SUMIF(แพ็ค!$C:$C,'รับ-จ่าย ประจำวัน'!$B382,แพ็ค!Y:Y)+SUMIF(ธุรการ!$C:$C,'รับ-จ่าย ประจำวัน'!$B382,ธุรการ!Y:Y)+SUMIF(เส้นแต่งหน้าขนมปัง!$C:$C,'รับ-จ่าย ประจำวัน'!$B382,เส้นแต่งหน้าขนมปัง!Y:Y)+SUMIF('วางแผนBC,CJ'!$C:$C,'รับ-จ่าย ประจำวัน'!$B382,'วางแผนBC,CJ'!Y:Y)+SUMIF(RD!$C:$C,'รับ-จ่าย ประจำวัน'!$B382,RD!Y:Y)+SUMIF('FG,ออนไล,คัดแยก'!$C:$C,'รับ-จ่าย ประจำวัน'!$B382,'FG,ออนไล,คัดแยก'!Y:Y)</f>
        <v>0</v>
      </c>
      <c r="BG382" s="16">
        <f>SUMIF(เตรียมส่วนผสม!$C:$C,'รับ-จ่าย ประจำวัน'!$B382,เตรียมส่วนผสม!Z:Z)+SUMIF(กวนไส้!$C:$C,'รับ-จ่าย ประจำวัน'!$B382,กวนไส้!Z:Z)+SUMIF(ผลิต1!$C:$C,'รับ-จ่าย ประจำวัน'!$B382,ผลิต1!Z:Z)+SUMIF(ผลิต2!$C:$C,'รับ-จ่าย ประจำวัน'!$B382,ผลิต2!Z:Z)+SUMIF(เส้นแต่งหน้าขนมเค้ก!$C:$C,'รับ-จ่าย ประจำวัน'!$B382,เส้นแต่งหน้าขนมเค้ก!Z:Z)+SUMIF(แพ็ค!$C:$C,'รับ-จ่าย ประจำวัน'!$B382,แพ็ค!Z:Z)+SUMIF(ธุรการ!$C:$C,'รับ-จ่าย ประจำวัน'!$B382,ธุรการ!Z:Z)+SUMIF(เส้นแต่งหน้าขนมปัง!$C:$C,'รับ-จ่าย ประจำวัน'!$B382,เส้นแต่งหน้าขนมปัง!Z:Z)+SUMIF('วางแผนBC,CJ'!$C:$C,'รับ-จ่าย ประจำวัน'!$B382,'วางแผนBC,CJ'!Z:Z)+SUMIF(RD!$C:$C,'รับ-จ่าย ประจำวัน'!$B382,RD!Z:Z)+SUMIF('FG,ออนไล,คัดแยก'!$C:$C,'รับ-จ่าย ประจำวัน'!$B382,'FG,ออนไล,คัดแยก'!Z:Z)</f>
        <v>0</v>
      </c>
      <c r="BH382" s="16">
        <f>SUMIF(เตรียมส่วนผสม!$C:$C,'รับ-จ่าย ประจำวัน'!$B382,เตรียมส่วนผสม!AA:AA)+SUMIF(กวนไส้!$C:$C,'รับ-จ่าย ประจำวัน'!$B382,กวนไส้!AA:AA)+SUMIF(ผลิต1!$C:$C,'รับ-จ่าย ประจำวัน'!$B382,ผลิต1!AA:AA)+SUMIF(ผลิต2!$C:$C,'รับ-จ่าย ประจำวัน'!$B382,ผลิต2!AA:AA)+SUMIF(เส้นแต่งหน้าขนมเค้ก!$C:$C,'รับ-จ่าย ประจำวัน'!$B382,เส้นแต่งหน้าขนมเค้ก!AA:AA)+SUMIF(แพ็ค!$C:$C,'รับ-จ่าย ประจำวัน'!$B382,แพ็ค!AA:AA)+SUMIF(ธุรการ!$C:$C,'รับ-จ่าย ประจำวัน'!$B382,ธุรการ!AA:AA)+SUMIF(เส้นแต่งหน้าขนมปัง!$C:$C,'รับ-จ่าย ประจำวัน'!$B382,เส้นแต่งหน้าขนมปัง!AA:AA)+SUMIF('วางแผนBC,CJ'!$C:$C,'รับ-จ่าย ประจำวัน'!$B382,'วางแผนBC,CJ'!AA:AA)+SUMIF(RD!$C:$C,'รับ-จ่าย ประจำวัน'!$B382,RD!AA:AA)+SUMIF('FG,ออนไล,คัดแยก'!$C:$C,'รับ-จ่าย ประจำวัน'!$B382,'FG,ออนไล,คัดแยก'!AA:AA)</f>
        <v>0</v>
      </c>
      <c r="BI382" s="16">
        <f>SUMIF(เตรียมส่วนผสม!$C:$C,'รับ-จ่าย ประจำวัน'!$B382,เตรียมส่วนผสม!AB:AB)+SUMIF(กวนไส้!$C:$C,'รับ-จ่าย ประจำวัน'!$B382,กวนไส้!AB:AB)+SUMIF(ผลิต1!$C:$C,'รับ-จ่าย ประจำวัน'!$B382,ผลิต1!AB:AB)+SUMIF(ผลิต2!$C:$C,'รับ-จ่าย ประจำวัน'!$B382,ผลิต2!AB:AB)+SUMIF(เส้นแต่งหน้าขนมเค้ก!$C:$C,'รับ-จ่าย ประจำวัน'!$B382,เส้นแต่งหน้าขนมเค้ก!AB:AB)+SUMIF(แพ็ค!$C:$C,'รับ-จ่าย ประจำวัน'!$B382,แพ็ค!AB:AB)+SUMIF(ธุรการ!$C:$C,'รับ-จ่าย ประจำวัน'!$B382,ธุรการ!AB:AB)+SUMIF(เส้นแต่งหน้าขนมปัง!$C:$C,'รับ-จ่าย ประจำวัน'!$B382,เส้นแต่งหน้าขนมปัง!AB:AB)+SUMIF('วางแผนBC,CJ'!$C:$C,'รับ-จ่าย ประจำวัน'!$B382,'วางแผนBC,CJ'!AB:AB)+SUMIF(RD!$C:$C,'รับ-จ่าย ประจำวัน'!$B382,RD!AB:AB)+SUMIF('FG,ออนไล,คัดแยก'!$C:$C,'รับ-จ่าย ประจำวัน'!$B382,'FG,ออนไล,คัดแยก'!AB:AB)</f>
        <v>0</v>
      </c>
      <c r="BJ382" s="16">
        <f>SUMIF(เตรียมส่วนผสม!$C:$C,'รับ-จ่าย ประจำวัน'!$B382,เตรียมส่วนผสม!AC:AC)+SUMIF(กวนไส้!$C:$C,'รับ-จ่าย ประจำวัน'!$B382,กวนไส้!AC:AC)+SUMIF(ผลิต1!$C:$C,'รับ-จ่าย ประจำวัน'!$B382,ผลิต1!AC:AC)+SUMIF(ผลิต2!$C:$C,'รับ-จ่าย ประจำวัน'!$B382,ผลิต2!AC:AC)+SUMIF(เส้นแต่งหน้าขนมเค้ก!$C:$C,'รับ-จ่าย ประจำวัน'!$B382,เส้นแต่งหน้าขนมเค้ก!AC:AC)+SUMIF(แพ็ค!$C:$C,'รับ-จ่าย ประจำวัน'!$B382,แพ็ค!AC:AC)+SUMIF(ธุรการ!$C:$C,'รับ-จ่าย ประจำวัน'!$B382,ธุรการ!AC:AC)+SUMIF(เส้นแต่งหน้าขนมปัง!$C:$C,'รับ-จ่าย ประจำวัน'!$B382,เส้นแต่งหน้าขนมปัง!AC:AC)+SUMIF('วางแผนBC,CJ'!$C:$C,'รับ-จ่าย ประจำวัน'!$B382,'วางแผนBC,CJ'!AC:AC)+SUMIF(RD!$C:$C,'รับ-จ่าย ประจำวัน'!$B382,RD!AC:AC)+SUMIF('FG,ออนไล,คัดแยก'!$C:$C,'รับ-จ่าย ประจำวัน'!$B382,'FG,ออนไล,คัดแยก'!AC:AC)</f>
        <v>0</v>
      </c>
      <c r="BK382" s="16">
        <f>SUMIF(เตรียมส่วนผสม!$C:$C,'รับ-จ่าย ประจำวัน'!$B382,เตรียมส่วนผสม!AD:AD)+SUMIF(กวนไส้!$C:$C,'รับ-จ่าย ประจำวัน'!$B382,กวนไส้!AD:AD)+SUMIF(ผลิต1!$C:$C,'รับ-จ่าย ประจำวัน'!$B382,ผลิต1!AD:AD)+SUMIF(ผลิต2!$C:$C,'รับ-จ่าย ประจำวัน'!$B382,ผลิต2!AD:AD)+SUMIF(เส้นแต่งหน้าขนมเค้ก!$C:$C,'รับ-จ่าย ประจำวัน'!$B382,เส้นแต่งหน้าขนมเค้ก!AD:AD)+SUMIF(แพ็ค!$C:$C,'รับ-จ่าย ประจำวัน'!$B382,แพ็ค!AD:AD)+SUMIF(ธุรการ!$C:$C,'รับ-จ่าย ประจำวัน'!$B382,ธุรการ!AD:AD)+SUMIF(เส้นแต่งหน้าขนมปัง!$C:$C,'รับ-จ่าย ประจำวัน'!$B382,เส้นแต่งหน้าขนมปัง!AD:AD)+SUMIF('วางแผนBC,CJ'!$C:$C,'รับ-จ่าย ประจำวัน'!$B382,'วางแผนBC,CJ'!AD:AD)+SUMIF(RD!$C:$C,'รับ-จ่าย ประจำวัน'!$B382,RD!AD:AD)+SUMIF('FG,ออนไล,คัดแยก'!$C:$C,'รับ-จ่าย ประจำวัน'!$B382,'FG,ออนไล,คัดแยก'!AD:AD)</f>
        <v>0</v>
      </c>
      <c r="BL382" s="16">
        <f>SUMIF(เตรียมส่วนผสม!$C:$C,'รับ-จ่าย ประจำวัน'!$B382,เตรียมส่วนผสม!AE:AE)+SUMIF(กวนไส้!$C:$C,'รับ-จ่าย ประจำวัน'!$B382,กวนไส้!AE:AE)+SUMIF(ผลิต1!$C:$C,'รับ-จ่าย ประจำวัน'!$B382,ผลิต1!AE:AE)+SUMIF(ผลิต2!$C:$C,'รับ-จ่าย ประจำวัน'!$B382,ผลิต2!AE:AE)+SUMIF(เส้นแต่งหน้าขนมเค้ก!$C:$C,'รับ-จ่าย ประจำวัน'!$B382,เส้นแต่งหน้าขนมเค้ก!AE:AE)+SUMIF(แพ็ค!$C:$C,'รับ-จ่าย ประจำวัน'!$B382,แพ็ค!AE:AE)+SUMIF(ธุรการ!$C:$C,'รับ-จ่าย ประจำวัน'!$B382,ธุรการ!AE:AE)+SUMIF(เส้นแต่งหน้าขนมปัง!$C:$C,'รับ-จ่าย ประจำวัน'!$B382,เส้นแต่งหน้าขนมปัง!AE:AE)+SUMIF('วางแผนBC,CJ'!$C:$C,'รับ-จ่าย ประจำวัน'!$B382,'วางแผนBC,CJ'!AE:AE)+SUMIF(RD!$C:$C,'รับ-จ่าย ประจำวัน'!$B382,RD!AE:AE)+SUMIF('FG,ออนไล,คัดแยก'!$C:$C,'รับ-จ่าย ประจำวัน'!$B382,'FG,ออนไล,คัดแยก'!AE:AE)</f>
        <v>0</v>
      </c>
      <c r="BM382" s="16">
        <f>SUMIF(เตรียมส่วนผสม!$C:$C,'รับ-จ่าย ประจำวัน'!$B382,เตรียมส่วนผสม!AF:AF)+SUMIF(กวนไส้!$C:$C,'รับ-จ่าย ประจำวัน'!$B382,กวนไส้!AF:AF)+SUMIF(ผลิต1!$C:$C,'รับ-จ่าย ประจำวัน'!$B382,ผลิต1!AF:AF)+SUMIF(ผลิต2!$C:$C,'รับ-จ่าย ประจำวัน'!$B382,ผลิต2!AF:AF)+SUMIF(เส้นแต่งหน้าขนมเค้ก!$C:$C,'รับ-จ่าย ประจำวัน'!$B382,เส้นแต่งหน้าขนมเค้ก!AF:AF)+SUMIF(แพ็ค!$C:$C,'รับ-จ่าย ประจำวัน'!$B382,แพ็ค!AF:AF)+SUMIF(ธุรการ!$C:$C,'รับ-จ่าย ประจำวัน'!$B382,ธุรการ!AF:AF)+SUMIF(เส้นแต่งหน้าขนมปัง!$C:$C,'รับ-จ่าย ประจำวัน'!$B382,เส้นแต่งหน้าขนมปัง!AF:AF)+SUMIF('วางแผนBC,CJ'!$C:$C,'รับ-จ่าย ประจำวัน'!$B382,'วางแผนBC,CJ'!AF:AF)+SUMIF(RD!$C:$C,'รับ-จ่าย ประจำวัน'!$B382,RD!AF:AF)+SUMIF('FG,ออนไล,คัดแยก'!$C:$C,'รับ-จ่าย ประจำวัน'!$B382,'FG,ออนไล,คัดแยก'!AF:AF)</f>
        <v>0</v>
      </c>
      <c r="BN382" s="16">
        <f>SUMIF(เตรียมส่วนผสม!$C:$C,'รับ-จ่าย ประจำวัน'!$B382,เตรียมส่วนผสม!AG:AG)+SUMIF(กวนไส้!$C:$C,'รับ-จ่าย ประจำวัน'!$B382,กวนไส้!AG:AG)+SUMIF(ผลิต1!$C:$C,'รับ-จ่าย ประจำวัน'!$B382,ผลิต1!AG:AG)+SUMIF(ผลิต2!$C:$C,'รับ-จ่าย ประจำวัน'!$B382,ผลิต2!AG:AG)+SUMIF(เส้นแต่งหน้าขนมเค้ก!$C:$C,'รับ-จ่าย ประจำวัน'!$B382,เส้นแต่งหน้าขนมเค้ก!AG:AG)+SUMIF(แพ็ค!$C:$C,'รับ-จ่าย ประจำวัน'!$B382,แพ็ค!AG:AG)+SUMIF(ธุรการ!$C:$C,'รับ-จ่าย ประจำวัน'!$B382,ธุรการ!AG:AG)+SUMIF(เส้นแต่งหน้าขนมปัง!$C:$C,'รับ-จ่าย ประจำวัน'!$B382,เส้นแต่งหน้าขนมปัง!AG:AG)+SUMIF('วางแผนBC,CJ'!$C:$C,'รับ-จ่าย ประจำวัน'!$B382,'วางแผนBC,CJ'!AG:AG)+SUMIF(RD!$C:$C,'รับ-จ่าย ประจำวัน'!$B382,RD!AG:AG)+SUMIF('FG,ออนไล,คัดแยก'!$C:$C,'รับ-จ่าย ประจำวัน'!$B382,'FG,ออนไล,คัดแยก'!AG:AG)</f>
        <v>0</v>
      </c>
      <c r="BO382" s="16">
        <f>SUMIF(เตรียมส่วนผสม!$C:$C,'รับ-จ่าย ประจำวัน'!$B382,เตรียมส่วนผสม!AH:AH)+SUMIF(กวนไส้!$C:$C,'รับ-จ่าย ประจำวัน'!$B382,กวนไส้!AH:AH)+SUMIF(ผลิต1!$C:$C,'รับ-จ่าย ประจำวัน'!$B382,ผลิต1!AH:AH)+SUMIF(ผลิต2!$C:$C,'รับ-จ่าย ประจำวัน'!$B382,ผลิต2!AH:AH)+SUMIF(เส้นแต่งหน้าขนมเค้ก!$C:$C,'รับ-จ่าย ประจำวัน'!$B382,เส้นแต่งหน้าขนมเค้ก!AH:AH)+SUMIF(แพ็ค!$C:$C,'รับ-จ่าย ประจำวัน'!$B382,แพ็ค!AH:AH)+SUMIF(ธุรการ!$C:$C,'รับ-จ่าย ประจำวัน'!$B382,ธุรการ!AH:AH)+SUMIF(เส้นแต่งหน้าขนมปัง!$C:$C,'รับ-จ่าย ประจำวัน'!$B382,เส้นแต่งหน้าขนมปัง!AH:AH)+SUMIF('วางแผนBC,CJ'!$C:$C,'รับ-จ่าย ประจำวัน'!$B382,'วางแผนBC,CJ'!AH:AH)+SUMIF(RD!$C:$C,'รับ-จ่าย ประจำวัน'!$B382,RD!AH:AH)+SUMIF('FG,ออนไล,คัดแยก'!$C:$C,'รับ-จ่าย ประจำวัน'!$B382,'FG,ออนไล,คัดแยก'!AH:AH)</f>
        <v>0</v>
      </c>
      <c r="BP382" s="16">
        <f>SUMIF(เตรียมส่วนผสม!$C:$C,'รับ-จ่าย ประจำวัน'!$B382,เตรียมส่วนผสม!AI:AI)+SUMIF(กวนไส้!$C:$C,'รับ-จ่าย ประจำวัน'!$B382,กวนไส้!AI:AI)+SUMIF(ผลิต1!$C:$C,'รับ-จ่าย ประจำวัน'!$B382,ผลิต1!AI:AI)+SUMIF(ผลิต2!$C:$C,'รับ-จ่าย ประจำวัน'!$B382,ผลิต2!AI:AI)+SUMIF(เส้นแต่งหน้าขนมเค้ก!$C:$C,'รับ-จ่าย ประจำวัน'!$B382,เส้นแต่งหน้าขนมเค้ก!AI:AI)+SUMIF(แพ็ค!$C:$C,'รับ-จ่าย ประจำวัน'!$B382,แพ็ค!AI:AI)+SUMIF(ธุรการ!$C:$C,'รับ-จ่าย ประจำวัน'!$B382,ธุรการ!AI:AI)+SUMIF(เส้นแต่งหน้าขนมปัง!$C:$C,'รับ-จ่าย ประจำวัน'!$B382,เส้นแต่งหน้าขนมปัง!AI:AI)+SUMIF('วางแผนBC,CJ'!$C:$C,'รับ-จ่าย ประจำวัน'!$B382,'วางแผนBC,CJ'!AI:AI)+SUMIF(RD!$C:$C,'รับ-จ่าย ประจำวัน'!$B382,RD!AI:AI)+SUMIF('FG,ออนไล,คัดแยก'!$C:$C,'รับ-จ่าย ประจำวัน'!$B382,'FG,ออนไล,คัดแยก'!AI:AI)</f>
        <v>0</v>
      </c>
      <c r="BQ382" s="16">
        <f>SUMIF(เตรียมส่วนผสม!$C:$C,'รับ-จ่าย ประจำวัน'!$B382,เตรียมส่วนผสม!AJ:AJ)+SUMIF(กวนไส้!$C:$C,'รับ-จ่าย ประจำวัน'!$B382,กวนไส้!AJ:AJ)+SUMIF(ผลิต1!$C:$C,'รับ-จ่าย ประจำวัน'!$B382,ผลิต1!AJ:AJ)+SUMIF(ผลิต2!$C:$C,'รับ-จ่าย ประจำวัน'!$B382,ผลิต2!AJ:AJ)+SUMIF(เส้นแต่งหน้าขนมเค้ก!$C:$C,'รับ-จ่าย ประจำวัน'!$B382,เส้นแต่งหน้าขนมเค้ก!AJ:AJ)+SUMIF(แพ็ค!$C:$C,'รับ-จ่าย ประจำวัน'!$B382,แพ็ค!AJ:AJ)+SUMIF(ธุรการ!$C:$C,'รับ-จ่าย ประจำวัน'!$B382,ธุรการ!AJ:AJ)+SUMIF(เส้นแต่งหน้าขนมปัง!$C:$C,'รับ-จ่าย ประจำวัน'!$B382,เส้นแต่งหน้าขนมปัง!AJ:AJ)+SUMIF('วางแผนBC,CJ'!$C:$C,'รับ-จ่าย ประจำวัน'!$B382,'วางแผนBC,CJ'!AJ:AJ)+SUMIF(RD!$C:$C,'รับ-จ่าย ประจำวัน'!$B382,RD!AJ:AJ)+SUMIF('FG,ออนไล,คัดแยก'!$C:$C,'รับ-จ่าย ประจำวัน'!$B382,'FG,ออนไล,คัดแยก'!AJ:AJ)</f>
        <v>0</v>
      </c>
      <c r="BR382" s="16">
        <f>SUMIF(เตรียมส่วนผสม!$C:$C,'รับ-จ่าย ประจำวัน'!$B382,เตรียมส่วนผสม!AK:AK)+SUMIF(กวนไส้!$C:$C,'รับ-จ่าย ประจำวัน'!$B382,กวนไส้!AK:AK)+SUMIF(ผลิต1!$C:$C,'รับ-จ่าย ประจำวัน'!$B382,ผลิต1!AK:AK)+SUMIF(ผลิต2!$C:$C,'รับ-จ่าย ประจำวัน'!$B382,ผลิต2!AK:AK)+SUMIF(เส้นแต่งหน้าขนมเค้ก!$C:$C,'รับ-จ่าย ประจำวัน'!$B382,เส้นแต่งหน้าขนมเค้ก!AK:AK)+SUMIF(แพ็ค!$C:$C,'รับ-จ่าย ประจำวัน'!$B382,แพ็ค!AK:AK)+SUMIF(ธุรการ!$C:$C,'รับ-จ่าย ประจำวัน'!$B382,ธุรการ!AK:AK)+SUMIF(เส้นแต่งหน้าขนมปัง!$C:$C,'รับ-จ่าย ประจำวัน'!$B382,เส้นแต่งหน้าขนมปัง!AK:AK)+SUMIF('วางแผนBC,CJ'!$C:$C,'รับ-จ่าย ประจำวัน'!$B382,'วางแผนBC,CJ'!AK:AK)+SUMIF(RD!$C:$C,'รับ-จ่าย ประจำวัน'!$B382,RD!AK:AK)+SUMIF('FG,ออนไล,คัดแยก'!$C:$C,'รับ-จ่าย ประจำวัน'!$B382,'FG,ออนไล,คัดแยก'!AK:AK)</f>
        <v>0</v>
      </c>
      <c r="BS382" s="16">
        <f>SUMIF(เตรียมส่วนผสม!$C:$C,'รับ-จ่าย ประจำวัน'!$B382,เตรียมส่วนผสม!AL:AL)+SUMIF(กวนไส้!$C:$C,'รับ-จ่าย ประจำวัน'!$B382,กวนไส้!AL:AL)+SUMIF(ผลิต1!$C:$C,'รับ-จ่าย ประจำวัน'!$B382,ผลิต1!AL:AL)+SUMIF(ผลิต2!$C:$C,'รับ-จ่าย ประจำวัน'!$B382,ผลิต2!AL:AL)+SUMIF(เส้นแต่งหน้าขนมเค้ก!$C:$C,'รับ-จ่าย ประจำวัน'!$B382,เส้นแต่งหน้าขนมเค้ก!AL:AL)+SUMIF(แพ็ค!$C:$C,'รับ-จ่าย ประจำวัน'!$B382,แพ็ค!AL:AL)+SUMIF(ธุรการ!$C:$C,'รับ-จ่าย ประจำวัน'!$B382,ธุรการ!AL:AL)+SUMIF(เส้นแต่งหน้าขนมปัง!$C:$C,'รับ-จ่าย ประจำวัน'!$B382,เส้นแต่งหน้าขนมปัง!AL:AL)+SUMIF('วางแผนBC,CJ'!$C:$C,'รับ-จ่าย ประจำวัน'!$B382,'วางแผนBC,CJ'!AL:AL)+SUMIF(RD!$C:$C,'รับ-จ่าย ประจำวัน'!$B382,RD!AL:AL)+SUMIF('FG,ออนไล,คัดแยก'!$C:$C,'รับ-จ่าย ประจำวัน'!$B382,'FG,ออนไล,คัดแยก'!AL:AL)</f>
        <v>0</v>
      </c>
      <c r="BT382" s="18">
        <f t="shared" si="70"/>
        <v>0</v>
      </c>
      <c r="BU382" s="116"/>
      <c r="BV382" s="146">
        <f t="shared" si="71"/>
        <v>15</v>
      </c>
      <c r="BW382" s="183">
        <v>30</v>
      </c>
      <c r="BX382" s="172">
        <f t="shared" si="76"/>
        <v>0</v>
      </c>
      <c r="BY382" s="188" t="e">
        <f t="shared" si="74"/>
        <v>#DIV/0!</v>
      </c>
      <c r="BZ382" s="180" t="e">
        <f t="shared" ca="1" si="73"/>
        <v>#DIV/0!</v>
      </c>
      <c r="CA382" s="97"/>
      <c r="CB382" s="97"/>
      <c r="CC382" s="97"/>
      <c r="CD382" s="97"/>
      <c r="CE382" s="97"/>
      <c r="CF382" s="97"/>
      <c r="CG382" s="97"/>
      <c r="CH382" s="97"/>
      <c r="CI382" s="97"/>
      <c r="CJ382" s="94"/>
      <c r="CK382" s="9">
        <f t="shared" si="75"/>
        <v>15</v>
      </c>
    </row>
    <row r="383" spans="1:89" hidden="1" x14ac:dyDescent="0.5">
      <c r="A383" s="149"/>
      <c r="B383" s="119">
        <v>1021101001</v>
      </c>
      <c r="C383" s="42" t="s">
        <v>1453</v>
      </c>
      <c r="D383" s="177" t="s">
        <v>61</v>
      </c>
      <c r="E383" s="28">
        <v>0</v>
      </c>
      <c r="F383" s="159" t="s">
        <v>1605</v>
      </c>
      <c r="G383" s="11" t="s">
        <v>62</v>
      </c>
      <c r="H383" s="12">
        <v>7850</v>
      </c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3"/>
      <c r="AF383" s="13"/>
      <c r="AG383" s="13"/>
      <c r="AH383" s="13"/>
      <c r="AI383" s="14"/>
      <c r="AJ383" s="14"/>
      <c r="AK383" s="14"/>
      <c r="AL383" s="14"/>
      <c r="AM383" s="14"/>
      <c r="AN383" s="15">
        <f t="shared" si="69"/>
        <v>0</v>
      </c>
      <c r="AO383" s="16">
        <f>SUMIF(เตรียมส่วนผสม!$C:$C,'รับ-จ่าย ประจำวัน'!$B383,เตรียมส่วนผสม!H:H)+SUMIF(กวนไส้!$C:$C,'รับ-จ่าย ประจำวัน'!$B383,กวนไส้!H:H)+SUMIF(ผลิต1!$C:$C,'รับ-จ่าย ประจำวัน'!$B383,ผลิต1!H:H)+SUMIF(ผลิต2!$C:$C,'รับ-จ่าย ประจำวัน'!$B383,ผลิต2!H:H)+SUMIF(เส้นแต่งหน้าขนมเค้ก!$C:$C,'รับ-จ่าย ประจำวัน'!$B383,เส้นแต่งหน้าขนมเค้ก!H:H)+SUMIF(แพ็ค!$C:$C,'รับ-จ่าย ประจำวัน'!$B383,แพ็ค!H:H)+SUMIF(ธุรการ!$C:$C,'รับ-จ่าย ประจำวัน'!$B383,ธุรการ!H:H)+SUMIF(เส้นแต่งหน้าขนมปัง!$C:$C,'รับ-จ่าย ประจำวัน'!$B383,เส้นแต่งหน้าขนมปัง!H:H)+SUMIF('วางแผนBC,CJ'!$C:$C,'รับ-จ่าย ประจำวัน'!$B383,'วางแผนBC,CJ'!H:H)+SUMIF(RD!$C:$C,'รับ-จ่าย ประจำวัน'!$B383,RD!H:H)+SUMIF('FG,ออนไล,คัดแยก'!$C:$C,'รับ-จ่าย ประจำวัน'!$B383,'FG,ออนไล,คัดแยก'!H:H)</f>
        <v>0</v>
      </c>
      <c r="AP383" s="16">
        <f>SUMIF(เตรียมส่วนผสม!$C:$C,'รับ-จ่าย ประจำวัน'!$B383,เตรียมส่วนผสม!I:I)+SUMIF(กวนไส้!$C:$C,'รับ-จ่าย ประจำวัน'!$B383,กวนไส้!I:I)+SUMIF(ผลิต1!$C:$C,'รับ-จ่าย ประจำวัน'!$B383,ผลิต1!I:I)+SUMIF(ผลิต2!$C:$C,'รับ-จ่าย ประจำวัน'!$B383,ผลิต2!I:I)+SUMIF(เส้นแต่งหน้าขนมเค้ก!$C:$C,'รับ-จ่าย ประจำวัน'!$B383,เส้นแต่งหน้าขนมเค้ก!I:I)+SUMIF(แพ็ค!$C:$C,'รับ-จ่าย ประจำวัน'!$B383,แพ็ค!I:I)+SUMIF(ธุรการ!$C:$C,'รับ-จ่าย ประจำวัน'!$B383,ธุรการ!I:I)+SUMIF(เส้นแต่งหน้าขนมปัง!$C:$C,'รับ-จ่าย ประจำวัน'!$B383,เส้นแต่งหน้าขนมปัง!I:I)+SUMIF('วางแผนBC,CJ'!$C:$C,'รับ-จ่าย ประจำวัน'!$B383,'วางแผนBC,CJ'!I:I)+SUMIF(RD!$C:$C,'รับ-จ่าย ประจำวัน'!$B383,RD!I:I)+SUMIF('FG,ออนไล,คัดแยก'!$C:$C,'รับ-จ่าย ประจำวัน'!$B383,'FG,ออนไล,คัดแยก'!I:I)</f>
        <v>0</v>
      </c>
      <c r="AQ383" s="16">
        <f>SUMIF(เตรียมส่วนผสม!$C:$C,'รับ-จ่าย ประจำวัน'!$B383,เตรียมส่วนผสม!J:J)+SUMIF(กวนไส้!$C:$C,'รับ-จ่าย ประจำวัน'!$B383,กวนไส้!J:J)+SUMIF(ผลิต1!$C:$C,'รับ-จ่าย ประจำวัน'!$B383,ผลิต1!J:J)+SUMIF(ผลิต2!$C:$C,'รับ-จ่าย ประจำวัน'!$B383,ผลิต2!J:J)+SUMIF(เส้นแต่งหน้าขนมเค้ก!$C:$C,'รับ-จ่าย ประจำวัน'!$B383,เส้นแต่งหน้าขนมเค้ก!J:J)+SUMIF(แพ็ค!$C:$C,'รับ-จ่าย ประจำวัน'!$B383,แพ็ค!J:J)+SUMIF(ธุรการ!$C:$C,'รับ-จ่าย ประจำวัน'!$B383,ธุรการ!J:J)+SUMIF(เส้นแต่งหน้าขนมปัง!$C:$C,'รับ-จ่าย ประจำวัน'!$B383,เส้นแต่งหน้าขนมปัง!J:J)+SUMIF('วางแผนBC,CJ'!$C:$C,'รับ-จ่าย ประจำวัน'!$B383,'วางแผนBC,CJ'!J:J)+SUMIF(RD!$C:$C,'รับ-จ่าย ประจำวัน'!$B383,RD!J:J)+SUMIF('FG,ออนไล,คัดแยก'!$C:$C,'รับ-จ่าย ประจำวัน'!$B383,'FG,ออนไล,คัดแยก'!J:J)</f>
        <v>0</v>
      </c>
      <c r="AR383" s="16">
        <f>SUMIF(เตรียมส่วนผสม!$C:$C,'รับ-จ่าย ประจำวัน'!$B383,เตรียมส่วนผสม!K:K)+SUMIF(กวนไส้!$C:$C,'รับ-จ่าย ประจำวัน'!$B383,กวนไส้!K:K)+SUMIF(ผลิต1!$C:$C,'รับ-จ่าย ประจำวัน'!$B383,ผลิต1!K:K)+SUMIF(ผลิต2!$C:$C,'รับ-จ่าย ประจำวัน'!$B383,ผลิต2!K:K)+SUMIF(เส้นแต่งหน้าขนมเค้ก!$C:$C,'รับ-จ่าย ประจำวัน'!$B383,เส้นแต่งหน้าขนมเค้ก!K:K)+SUMIF(แพ็ค!$C:$C,'รับ-จ่าย ประจำวัน'!$B383,แพ็ค!K:K)+SUMIF(ธุรการ!$C:$C,'รับ-จ่าย ประจำวัน'!$B383,ธุรการ!K:K)+SUMIF(เส้นแต่งหน้าขนมปัง!$C:$C,'รับ-จ่าย ประจำวัน'!$B383,เส้นแต่งหน้าขนมปัง!K:K)+SUMIF('วางแผนBC,CJ'!$C:$C,'รับ-จ่าย ประจำวัน'!$B383,'วางแผนBC,CJ'!K:K)+SUMIF(RD!$C:$C,'รับ-จ่าย ประจำวัน'!$B383,RD!K:K)+SUMIF('FG,ออนไล,คัดแยก'!$C:$C,'รับ-จ่าย ประจำวัน'!$B383,'FG,ออนไล,คัดแยก'!K:K)</f>
        <v>0</v>
      </c>
      <c r="AS383" s="16">
        <f>SUMIF(เตรียมส่วนผสม!$C:$C,'รับ-จ่าย ประจำวัน'!$B383,เตรียมส่วนผสม!L:L)+SUMIF(กวนไส้!$C:$C,'รับ-จ่าย ประจำวัน'!$B383,กวนไส้!L:L)+SUMIF(ผลิต1!$C:$C,'รับ-จ่าย ประจำวัน'!$B383,ผลิต1!L:L)+SUMIF(ผลิต2!$C:$C,'รับ-จ่าย ประจำวัน'!$B383,ผลิต2!L:L)+SUMIF(เส้นแต่งหน้าขนมเค้ก!$C:$C,'รับ-จ่าย ประจำวัน'!$B383,เส้นแต่งหน้าขนมเค้ก!L:L)+SUMIF(แพ็ค!$C:$C,'รับ-จ่าย ประจำวัน'!$B383,แพ็ค!L:L)+SUMIF(ธุรการ!$C:$C,'รับ-จ่าย ประจำวัน'!$B383,ธุรการ!L:L)+SUMIF(เส้นแต่งหน้าขนมปัง!$C:$C,'รับ-จ่าย ประจำวัน'!$B383,เส้นแต่งหน้าขนมปัง!L:L)+SUMIF('วางแผนBC,CJ'!$C:$C,'รับ-จ่าย ประจำวัน'!$B383,'วางแผนBC,CJ'!L:L)+SUMIF(RD!$C:$C,'รับ-จ่าย ประจำวัน'!$B383,RD!L:L)+SUMIF('FG,ออนไล,คัดแยก'!$C:$C,'รับ-จ่าย ประจำวัน'!$B383,'FG,ออนไล,คัดแยก'!L:L)</f>
        <v>0</v>
      </c>
      <c r="AT383" s="16">
        <f>SUMIF(เตรียมส่วนผสม!$C:$C,'รับ-จ่าย ประจำวัน'!$B383,เตรียมส่วนผสม!M:M)+SUMIF(กวนไส้!$C:$C,'รับ-จ่าย ประจำวัน'!$B383,กวนไส้!M:M)+SUMIF(ผลิต1!$C:$C,'รับ-จ่าย ประจำวัน'!$B383,ผลิต1!M:M)+SUMIF(ผลิต2!$C:$C,'รับ-จ่าย ประจำวัน'!$B383,ผลิต2!M:M)+SUMIF(เส้นแต่งหน้าขนมเค้ก!$C:$C,'รับ-จ่าย ประจำวัน'!$B383,เส้นแต่งหน้าขนมเค้ก!M:M)+SUMIF(แพ็ค!$C:$C,'รับ-จ่าย ประจำวัน'!$B383,แพ็ค!M:M)+SUMIF(ธุรการ!$C:$C,'รับ-จ่าย ประจำวัน'!$B383,ธุรการ!M:M)+SUMIF(เส้นแต่งหน้าขนมปัง!$C:$C,'รับ-จ่าย ประจำวัน'!$B383,เส้นแต่งหน้าขนมปัง!M:M)+SUMIF('วางแผนBC,CJ'!$C:$C,'รับ-จ่าย ประจำวัน'!$B383,'วางแผนBC,CJ'!M:M)+SUMIF(RD!$C:$C,'รับ-จ่าย ประจำวัน'!$B383,RD!M:M)+SUMIF('FG,ออนไล,คัดแยก'!$C:$C,'รับ-จ่าย ประจำวัน'!$B383,'FG,ออนไล,คัดแยก'!M:M)</f>
        <v>0</v>
      </c>
      <c r="AU383" s="16">
        <f>SUMIF(เตรียมส่วนผสม!$C:$C,'รับ-จ่าย ประจำวัน'!$B383,เตรียมส่วนผสม!N:N)+SUMIF(กวนไส้!$C:$C,'รับ-จ่าย ประจำวัน'!$B383,กวนไส้!N:N)+SUMIF(ผลิต1!$C:$C,'รับ-จ่าย ประจำวัน'!$B383,ผลิต1!N:N)+SUMIF(ผลิต2!$C:$C,'รับ-จ่าย ประจำวัน'!$B383,ผลิต2!N:N)+SUMIF(เส้นแต่งหน้าขนมเค้ก!$C:$C,'รับ-จ่าย ประจำวัน'!$B383,เส้นแต่งหน้าขนมเค้ก!N:N)+SUMIF(แพ็ค!$C:$C,'รับ-จ่าย ประจำวัน'!$B383,แพ็ค!N:N)+SUMIF(ธุรการ!$C:$C,'รับ-จ่าย ประจำวัน'!$B383,ธุรการ!N:N)+SUMIF(เส้นแต่งหน้าขนมปัง!$C:$C,'รับ-จ่าย ประจำวัน'!$B383,เส้นแต่งหน้าขนมปัง!N:N)+SUMIF('วางแผนBC,CJ'!$C:$C,'รับ-จ่าย ประจำวัน'!$B383,'วางแผนBC,CJ'!N:N)+SUMIF(RD!$C:$C,'รับ-จ่าย ประจำวัน'!$B383,RD!N:N)+SUMIF('FG,ออนไล,คัดแยก'!$C:$C,'รับ-จ่าย ประจำวัน'!$B383,'FG,ออนไล,คัดแยก'!N:N)</f>
        <v>0</v>
      </c>
      <c r="AV383" s="16">
        <f>SUMIF(เตรียมส่วนผสม!$C:$C,'รับ-จ่าย ประจำวัน'!$B383,เตรียมส่วนผสม!O:O)+SUMIF(กวนไส้!$C:$C,'รับ-จ่าย ประจำวัน'!$B383,กวนไส้!O:O)+SUMIF(ผลิต1!$C:$C,'รับ-จ่าย ประจำวัน'!$B383,ผลิต1!O:O)+SUMIF(ผลิต2!$C:$C,'รับ-จ่าย ประจำวัน'!$B383,ผลิต2!O:O)+SUMIF(เส้นแต่งหน้าขนมเค้ก!$C:$C,'รับ-จ่าย ประจำวัน'!$B383,เส้นแต่งหน้าขนมเค้ก!O:O)+SUMIF(แพ็ค!$C:$C,'รับ-จ่าย ประจำวัน'!$B383,แพ็ค!O:O)+SUMIF(ธุรการ!$C:$C,'รับ-จ่าย ประจำวัน'!$B383,ธุรการ!O:O)+SUMIF(เส้นแต่งหน้าขนมปัง!$C:$C,'รับ-จ่าย ประจำวัน'!$B383,เส้นแต่งหน้าขนมปัง!O:O)+SUMIF('วางแผนBC,CJ'!$C:$C,'รับ-จ่าย ประจำวัน'!$B383,'วางแผนBC,CJ'!O:O)+SUMIF(RD!$C:$C,'รับ-จ่าย ประจำวัน'!$B383,RD!O:O)+SUMIF('FG,ออนไล,คัดแยก'!$C:$C,'รับ-จ่าย ประจำวัน'!$B383,'FG,ออนไล,คัดแยก'!O:O)</f>
        <v>0</v>
      </c>
      <c r="AW383" s="16">
        <f>SUMIF(เตรียมส่วนผสม!$C:$C,'รับ-จ่าย ประจำวัน'!$B383,เตรียมส่วนผสม!P:P)+SUMIF(กวนไส้!$C:$C,'รับ-จ่าย ประจำวัน'!$B383,กวนไส้!P:P)+SUMIF(ผลิต1!$C:$C,'รับ-จ่าย ประจำวัน'!$B383,ผลิต1!P:P)+SUMIF(ผลิต2!$C:$C,'รับ-จ่าย ประจำวัน'!$B383,ผลิต2!P:P)+SUMIF(เส้นแต่งหน้าขนมเค้ก!$C:$C,'รับ-จ่าย ประจำวัน'!$B383,เส้นแต่งหน้าขนมเค้ก!P:P)+SUMIF(แพ็ค!$C:$C,'รับ-จ่าย ประจำวัน'!$B383,แพ็ค!P:P)+SUMIF(ธุรการ!$C:$C,'รับ-จ่าย ประจำวัน'!$B383,ธุรการ!P:P)+SUMIF(เส้นแต่งหน้าขนมปัง!$C:$C,'รับ-จ่าย ประจำวัน'!$B383,เส้นแต่งหน้าขนมปัง!P:P)+SUMIF('วางแผนBC,CJ'!$C:$C,'รับ-จ่าย ประจำวัน'!$B383,'วางแผนBC,CJ'!P:P)+SUMIF(RD!$C:$C,'รับ-จ่าย ประจำวัน'!$B383,RD!P:P)+SUMIF('FG,ออนไล,คัดแยก'!$C:$C,'รับ-จ่าย ประจำวัน'!$B383,'FG,ออนไล,คัดแยก'!P:P)</f>
        <v>0</v>
      </c>
      <c r="AX383" s="16">
        <f>SUMIF(เตรียมส่วนผสม!$C:$C,'รับ-จ่าย ประจำวัน'!$B383,เตรียมส่วนผสม!Q:Q)+SUMIF(กวนไส้!$C:$C,'รับ-จ่าย ประจำวัน'!$B383,กวนไส้!Q:Q)+SUMIF(ผลิต1!$C:$C,'รับ-จ่าย ประจำวัน'!$B383,ผลิต1!Q:Q)+SUMIF(ผลิต2!$C:$C,'รับ-จ่าย ประจำวัน'!$B383,ผลิต2!Q:Q)+SUMIF(เส้นแต่งหน้าขนมเค้ก!$C:$C,'รับ-จ่าย ประจำวัน'!$B383,เส้นแต่งหน้าขนมเค้ก!Q:Q)+SUMIF(แพ็ค!$C:$C,'รับ-จ่าย ประจำวัน'!$B383,แพ็ค!Q:Q)+SUMIF(ธุรการ!$C:$C,'รับ-จ่าย ประจำวัน'!$B383,ธุรการ!Q:Q)+SUMIF(เส้นแต่งหน้าขนมปัง!$C:$C,'รับ-จ่าย ประจำวัน'!$B383,เส้นแต่งหน้าขนมปัง!Q:Q)+SUMIF('วางแผนBC,CJ'!$C:$C,'รับ-จ่าย ประจำวัน'!$B383,'วางแผนBC,CJ'!Q:Q)+SUMIF(RD!$C:$C,'รับ-จ่าย ประจำวัน'!$B383,RD!Q:Q)+SUMIF('FG,ออนไล,คัดแยก'!$C:$C,'รับ-จ่าย ประจำวัน'!$B383,'FG,ออนไล,คัดแยก'!Q:Q)</f>
        <v>0</v>
      </c>
      <c r="AY383" s="16">
        <f>SUMIF(เตรียมส่วนผสม!$C:$C,'รับ-จ่าย ประจำวัน'!$B383,เตรียมส่วนผสม!R:R)+SUMIF(กวนไส้!$C:$C,'รับ-จ่าย ประจำวัน'!$B383,กวนไส้!R:R)+SUMIF(ผลิต1!$C:$C,'รับ-จ่าย ประจำวัน'!$B383,ผลิต1!R:R)+SUMIF(ผลิต2!$C:$C,'รับ-จ่าย ประจำวัน'!$B383,ผลิต2!R:R)+SUMIF(เส้นแต่งหน้าขนมเค้ก!$C:$C,'รับ-จ่าย ประจำวัน'!$B383,เส้นแต่งหน้าขนมเค้ก!R:R)+SUMIF(แพ็ค!$C:$C,'รับ-จ่าย ประจำวัน'!$B383,แพ็ค!R:R)+SUMIF(ธุรการ!$C:$C,'รับ-จ่าย ประจำวัน'!$B383,ธุรการ!R:R)+SUMIF(เส้นแต่งหน้าขนมปัง!$C:$C,'รับ-จ่าย ประจำวัน'!$B383,เส้นแต่งหน้าขนมปัง!R:R)+SUMIF('วางแผนBC,CJ'!$C:$C,'รับ-จ่าย ประจำวัน'!$B383,'วางแผนBC,CJ'!R:R)+SUMIF(RD!$C:$C,'รับ-จ่าย ประจำวัน'!$B383,RD!R:R)+SUMIF('FG,ออนไล,คัดแยก'!$C:$C,'รับ-จ่าย ประจำวัน'!$B383,'FG,ออนไล,คัดแยก'!R:R)</f>
        <v>0</v>
      </c>
      <c r="AZ383" s="16">
        <f>SUMIF(เตรียมส่วนผสม!$C:$C,'รับ-จ่าย ประจำวัน'!$B383,เตรียมส่วนผสม!S:S)+SUMIF(กวนไส้!$C:$C,'รับ-จ่าย ประจำวัน'!$B383,กวนไส้!S:S)+SUMIF(ผลิต1!$C:$C,'รับ-จ่าย ประจำวัน'!$B383,ผลิต1!S:S)+SUMIF(ผลิต2!$C:$C,'รับ-จ่าย ประจำวัน'!$B383,ผลิต2!S:S)+SUMIF(เส้นแต่งหน้าขนมเค้ก!$C:$C,'รับ-จ่าย ประจำวัน'!$B383,เส้นแต่งหน้าขนมเค้ก!S:S)+SUMIF(แพ็ค!$C:$C,'รับ-จ่าย ประจำวัน'!$B383,แพ็ค!S:S)+SUMIF(ธุรการ!$C:$C,'รับ-จ่าย ประจำวัน'!$B383,ธุรการ!S:S)+SUMIF(เส้นแต่งหน้าขนมปัง!$C:$C,'รับ-จ่าย ประจำวัน'!$B383,เส้นแต่งหน้าขนมปัง!S:S)+SUMIF('วางแผนBC,CJ'!$C:$C,'รับ-จ่าย ประจำวัน'!$B383,'วางแผนBC,CJ'!S:S)+SUMIF(RD!$C:$C,'รับ-จ่าย ประจำวัน'!$B383,RD!S:S)+SUMIF('FG,ออนไล,คัดแยก'!$C:$C,'รับ-จ่าย ประจำวัน'!$B383,'FG,ออนไล,คัดแยก'!S:S)</f>
        <v>0</v>
      </c>
      <c r="BA383" s="16">
        <f>SUMIF(เตรียมส่วนผสม!$C:$C,'รับ-จ่าย ประจำวัน'!$B383,เตรียมส่วนผสม!T:T)+SUMIF(กวนไส้!$C:$C,'รับ-จ่าย ประจำวัน'!$B383,กวนไส้!T:T)+SUMIF(ผลิต1!$C:$C,'รับ-จ่าย ประจำวัน'!$B383,ผลิต1!T:T)+SUMIF(ผลิต2!$C:$C,'รับ-จ่าย ประจำวัน'!$B383,ผลิต2!T:T)+SUMIF(เส้นแต่งหน้าขนมเค้ก!$C:$C,'รับ-จ่าย ประจำวัน'!$B383,เส้นแต่งหน้าขนมเค้ก!T:T)+SUMIF(แพ็ค!$C:$C,'รับ-จ่าย ประจำวัน'!$B383,แพ็ค!T:T)+SUMIF(ธุรการ!$C:$C,'รับ-จ่าย ประจำวัน'!$B383,ธุรการ!T:T)+SUMIF(เส้นแต่งหน้าขนมปัง!$C:$C,'รับ-จ่าย ประจำวัน'!$B383,เส้นแต่งหน้าขนมปัง!T:T)+SUMIF('วางแผนBC,CJ'!$C:$C,'รับ-จ่าย ประจำวัน'!$B383,'วางแผนBC,CJ'!T:T)+SUMIF(RD!$C:$C,'รับ-จ่าย ประจำวัน'!$B383,RD!T:T)+SUMIF('FG,ออนไล,คัดแยก'!$C:$C,'รับ-จ่าย ประจำวัน'!$B383,'FG,ออนไล,คัดแยก'!T:T)</f>
        <v>0</v>
      </c>
      <c r="BB383" s="16">
        <f>SUMIF(เตรียมส่วนผสม!$C:$C,'รับ-จ่าย ประจำวัน'!$B383,เตรียมส่วนผสม!U:U)+SUMIF(กวนไส้!$C:$C,'รับ-จ่าย ประจำวัน'!$B383,กวนไส้!U:U)+SUMIF(ผลิต1!$C:$C,'รับ-จ่าย ประจำวัน'!$B383,ผลิต1!U:U)+SUMIF(ผลิต2!$C:$C,'รับ-จ่าย ประจำวัน'!$B383,ผลิต2!U:U)+SUMIF(เส้นแต่งหน้าขนมเค้ก!$C:$C,'รับ-จ่าย ประจำวัน'!$B383,เส้นแต่งหน้าขนมเค้ก!U:U)+SUMIF(แพ็ค!$C:$C,'รับ-จ่าย ประจำวัน'!$B383,แพ็ค!U:U)+SUMIF(ธุรการ!$C:$C,'รับ-จ่าย ประจำวัน'!$B383,ธุรการ!U:U)+SUMIF(เส้นแต่งหน้าขนมปัง!$C:$C,'รับ-จ่าย ประจำวัน'!$B383,เส้นแต่งหน้าขนมปัง!U:U)+SUMIF('วางแผนBC,CJ'!$C:$C,'รับ-จ่าย ประจำวัน'!$B383,'วางแผนBC,CJ'!U:U)+SUMIF(RD!$C:$C,'รับ-จ่าย ประจำวัน'!$B383,RD!U:U)+SUMIF('FG,ออนไล,คัดแยก'!$C:$C,'รับ-จ่าย ประจำวัน'!$B383,'FG,ออนไล,คัดแยก'!U:U)</f>
        <v>0</v>
      </c>
      <c r="BC383" s="16">
        <f>SUMIF(เตรียมส่วนผสม!$C:$C,'รับ-จ่าย ประจำวัน'!$B383,เตรียมส่วนผสม!V:V)+SUMIF(กวนไส้!$C:$C,'รับ-จ่าย ประจำวัน'!$B383,กวนไส้!V:V)+SUMIF(ผลิต1!$C:$C,'รับ-จ่าย ประจำวัน'!$B383,ผลิต1!V:V)+SUMIF(ผลิต2!$C:$C,'รับ-จ่าย ประจำวัน'!$B383,ผลิต2!V:V)+SUMIF(เส้นแต่งหน้าขนมเค้ก!$C:$C,'รับ-จ่าย ประจำวัน'!$B383,เส้นแต่งหน้าขนมเค้ก!V:V)+SUMIF(แพ็ค!$C:$C,'รับ-จ่าย ประจำวัน'!$B383,แพ็ค!V:V)+SUMIF(ธุรการ!$C:$C,'รับ-จ่าย ประจำวัน'!$B383,ธุรการ!V:V)+SUMIF(เส้นแต่งหน้าขนมปัง!$C:$C,'รับ-จ่าย ประจำวัน'!$B383,เส้นแต่งหน้าขนมปัง!V:V)+SUMIF('วางแผนBC,CJ'!$C:$C,'รับ-จ่าย ประจำวัน'!$B383,'วางแผนBC,CJ'!V:V)+SUMIF(RD!$C:$C,'รับ-จ่าย ประจำวัน'!$B383,RD!V:V)+SUMIF('FG,ออนไล,คัดแยก'!$C:$C,'รับ-จ่าย ประจำวัน'!$B383,'FG,ออนไล,คัดแยก'!V:V)</f>
        <v>0</v>
      </c>
      <c r="BD383" s="16">
        <f>SUMIF(เตรียมส่วนผสม!$C:$C,'รับ-จ่าย ประจำวัน'!$B383,เตรียมส่วนผสม!W:W)+SUMIF(กวนไส้!$C:$C,'รับ-จ่าย ประจำวัน'!$B383,กวนไส้!W:W)+SUMIF(ผลิต1!$C:$C,'รับ-จ่าย ประจำวัน'!$B383,ผลิต1!W:W)+SUMIF(ผลิต2!$C:$C,'รับ-จ่าย ประจำวัน'!$B383,ผลิต2!W:W)+SUMIF(เส้นแต่งหน้าขนมเค้ก!$C:$C,'รับ-จ่าย ประจำวัน'!$B383,เส้นแต่งหน้าขนมเค้ก!W:W)+SUMIF(แพ็ค!$C:$C,'รับ-จ่าย ประจำวัน'!$B383,แพ็ค!W:W)+SUMIF(ธุรการ!$C:$C,'รับ-จ่าย ประจำวัน'!$B383,ธุรการ!W:W)+SUMIF(เส้นแต่งหน้าขนมปัง!$C:$C,'รับ-จ่าย ประจำวัน'!$B383,เส้นแต่งหน้าขนมปัง!W:W)+SUMIF('วางแผนBC,CJ'!$C:$C,'รับ-จ่าย ประจำวัน'!$B383,'วางแผนBC,CJ'!W:W)+SUMIF(RD!$C:$C,'รับ-จ่าย ประจำวัน'!$B383,RD!W:W)+SUMIF('FG,ออนไล,คัดแยก'!$C:$C,'รับ-จ่าย ประจำวัน'!$B383,'FG,ออนไล,คัดแยก'!W:W)</f>
        <v>0</v>
      </c>
      <c r="BE383" s="16">
        <f>SUMIF(เตรียมส่วนผสม!$C:$C,'รับ-จ่าย ประจำวัน'!$B383,เตรียมส่วนผสม!X:X)+SUMIF(กวนไส้!$C:$C,'รับ-จ่าย ประจำวัน'!$B383,กวนไส้!X:X)+SUMIF(ผลิต1!$C:$C,'รับ-จ่าย ประจำวัน'!$B383,ผลิต1!X:X)+SUMIF(ผลิต2!$C:$C,'รับ-จ่าย ประจำวัน'!$B383,ผลิต2!X:X)+SUMIF(เส้นแต่งหน้าขนมเค้ก!$C:$C,'รับ-จ่าย ประจำวัน'!$B383,เส้นแต่งหน้าขนมเค้ก!X:X)+SUMIF(แพ็ค!$C:$C,'รับ-จ่าย ประจำวัน'!$B383,แพ็ค!X:X)+SUMIF(ธุรการ!$C:$C,'รับ-จ่าย ประจำวัน'!$B383,ธุรการ!X:X)+SUMIF(เส้นแต่งหน้าขนมปัง!$C:$C,'รับ-จ่าย ประจำวัน'!$B383,เส้นแต่งหน้าขนมปัง!X:X)+SUMIF('วางแผนBC,CJ'!$C:$C,'รับ-จ่าย ประจำวัน'!$B383,'วางแผนBC,CJ'!X:X)+SUMIF(RD!$C:$C,'รับ-จ่าย ประจำวัน'!$B383,RD!X:X)+SUMIF('FG,ออนไล,คัดแยก'!$C:$C,'รับ-จ่าย ประจำวัน'!$B383,'FG,ออนไล,คัดแยก'!X:X)</f>
        <v>0</v>
      </c>
      <c r="BF383" s="16">
        <f>SUMIF(เตรียมส่วนผสม!$C:$C,'รับ-จ่าย ประจำวัน'!$B383,เตรียมส่วนผสม!Y:Y)+SUMIF(กวนไส้!$C:$C,'รับ-จ่าย ประจำวัน'!$B383,กวนไส้!Y:Y)+SUMIF(ผลิต1!$C:$C,'รับ-จ่าย ประจำวัน'!$B383,ผลิต1!Y:Y)+SUMIF(ผลิต2!$C:$C,'รับ-จ่าย ประจำวัน'!$B383,ผลิต2!Y:Y)+SUMIF(เส้นแต่งหน้าขนมเค้ก!$C:$C,'รับ-จ่าย ประจำวัน'!$B383,เส้นแต่งหน้าขนมเค้ก!Y:Y)+SUMIF(แพ็ค!$C:$C,'รับ-จ่าย ประจำวัน'!$B383,แพ็ค!Y:Y)+SUMIF(ธุรการ!$C:$C,'รับ-จ่าย ประจำวัน'!$B383,ธุรการ!Y:Y)+SUMIF(เส้นแต่งหน้าขนมปัง!$C:$C,'รับ-จ่าย ประจำวัน'!$B383,เส้นแต่งหน้าขนมปัง!Y:Y)+SUMIF('วางแผนBC,CJ'!$C:$C,'รับ-จ่าย ประจำวัน'!$B383,'วางแผนBC,CJ'!Y:Y)+SUMIF(RD!$C:$C,'รับ-จ่าย ประจำวัน'!$B383,RD!Y:Y)+SUMIF('FG,ออนไล,คัดแยก'!$C:$C,'รับ-จ่าย ประจำวัน'!$B383,'FG,ออนไล,คัดแยก'!Y:Y)</f>
        <v>0</v>
      </c>
      <c r="BG383" s="16">
        <f>SUMIF(เตรียมส่วนผสม!$C:$C,'รับ-จ่าย ประจำวัน'!$B383,เตรียมส่วนผสม!Z:Z)+SUMIF(กวนไส้!$C:$C,'รับ-จ่าย ประจำวัน'!$B383,กวนไส้!Z:Z)+SUMIF(ผลิต1!$C:$C,'รับ-จ่าย ประจำวัน'!$B383,ผลิต1!Z:Z)+SUMIF(ผลิต2!$C:$C,'รับ-จ่าย ประจำวัน'!$B383,ผลิต2!Z:Z)+SUMIF(เส้นแต่งหน้าขนมเค้ก!$C:$C,'รับ-จ่าย ประจำวัน'!$B383,เส้นแต่งหน้าขนมเค้ก!Z:Z)+SUMIF(แพ็ค!$C:$C,'รับ-จ่าย ประจำวัน'!$B383,แพ็ค!Z:Z)+SUMIF(ธุรการ!$C:$C,'รับ-จ่าย ประจำวัน'!$B383,ธุรการ!Z:Z)+SUMIF(เส้นแต่งหน้าขนมปัง!$C:$C,'รับ-จ่าย ประจำวัน'!$B383,เส้นแต่งหน้าขนมปัง!Z:Z)+SUMIF('วางแผนBC,CJ'!$C:$C,'รับ-จ่าย ประจำวัน'!$B383,'วางแผนBC,CJ'!Z:Z)+SUMIF(RD!$C:$C,'รับ-จ่าย ประจำวัน'!$B383,RD!Z:Z)+SUMIF('FG,ออนไล,คัดแยก'!$C:$C,'รับ-จ่าย ประจำวัน'!$B383,'FG,ออนไล,คัดแยก'!Z:Z)</f>
        <v>0</v>
      </c>
      <c r="BH383" s="16">
        <f>SUMIF(เตรียมส่วนผสม!$C:$C,'รับ-จ่าย ประจำวัน'!$B383,เตรียมส่วนผสม!AA:AA)+SUMIF(กวนไส้!$C:$C,'รับ-จ่าย ประจำวัน'!$B383,กวนไส้!AA:AA)+SUMIF(ผลิต1!$C:$C,'รับ-จ่าย ประจำวัน'!$B383,ผลิต1!AA:AA)+SUMIF(ผลิต2!$C:$C,'รับ-จ่าย ประจำวัน'!$B383,ผลิต2!AA:AA)+SUMIF(เส้นแต่งหน้าขนมเค้ก!$C:$C,'รับ-จ่าย ประจำวัน'!$B383,เส้นแต่งหน้าขนมเค้ก!AA:AA)+SUMIF(แพ็ค!$C:$C,'รับ-จ่าย ประจำวัน'!$B383,แพ็ค!AA:AA)+SUMIF(ธุรการ!$C:$C,'รับ-จ่าย ประจำวัน'!$B383,ธุรการ!AA:AA)+SUMIF(เส้นแต่งหน้าขนมปัง!$C:$C,'รับ-จ่าย ประจำวัน'!$B383,เส้นแต่งหน้าขนมปัง!AA:AA)+SUMIF('วางแผนBC,CJ'!$C:$C,'รับ-จ่าย ประจำวัน'!$B383,'วางแผนBC,CJ'!AA:AA)+SUMIF(RD!$C:$C,'รับ-จ่าย ประจำวัน'!$B383,RD!AA:AA)+SUMIF('FG,ออนไล,คัดแยก'!$C:$C,'รับ-จ่าย ประจำวัน'!$B383,'FG,ออนไล,คัดแยก'!AA:AA)</f>
        <v>0</v>
      </c>
      <c r="BI383" s="16">
        <f>SUMIF(เตรียมส่วนผสม!$C:$C,'รับ-จ่าย ประจำวัน'!$B383,เตรียมส่วนผสม!AB:AB)+SUMIF(กวนไส้!$C:$C,'รับ-จ่าย ประจำวัน'!$B383,กวนไส้!AB:AB)+SUMIF(ผลิต1!$C:$C,'รับ-จ่าย ประจำวัน'!$B383,ผลิต1!AB:AB)+SUMIF(ผลิต2!$C:$C,'รับ-จ่าย ประจำวัน'!$B383,ผลิต2!AB:AB)+SUMIF(เส้นแต่งหน้าขนมเค้ก!$C:$C,'รับ-จ่าย ประจำวัน'!$B383,เส้นแต่งหน้าขนมเค้ก!AB:AB)+SUMIF(แพ็ค!$C:$C,'รับ-จ่าย ประจำวัน'!$B383,แพ็ค!AB:AB)+SUMIF(ธุรการ!$C:$C,'รับ-จ่าย ประจำวัน'!$B383,ธุรการ!AB:AB)+SUMIF(เส้นแต่งหน้าขนมปัง!$C:$C,'รับ-จ่าย ประจำวัน'!$B383,เส้นแต่งหน้าขนมปัง!AB:AB)+SUMIF('วางแผนBC,CJ'!$C:$C,'รับ-จ่าย ประจำวัน'!$B383,'วางแผนBC,CJ'!AB:AB)+SUMIF(RD!$C:$C,'รับ-จ่าย ประจำวัน'!$B383,RD!AB:AB)+SUMIF('FG,ออนไล,คัดแยก'!$C:$C,'รับ-จ่าย ประจำวัน'!$B383,'FG,ออนไล,คัดแยก'!AB:AB)</f>
        <v>0</v>
      </c>
      <c r="BJ383" s="16">
        <f>SUMIF(เตรียมส่วนผสม!$C:$C,'รับ-จ่าย ประจำวัน'!$B383,เตรียมส่วนผสม!AC:AC)+SUMIF(กวนไส้!$C:$C,'รับ-จ่าย ประจำวัน'!$B383,กวนไส้!AC:AC)+SUMIF(ผลิต1!$C:$C,'รับ-จ่าย ประจำวัน'!$B383,ผลิต1!AC:AC)+SUMIF(ผลิต2!$C:$C,'รับ-จ่าย ประจำวัน'!$B383,ผลิต2!AC:AC)+SUMIF(เส้นแต่งหน้าขนมเค้ก!$C:$C,'รับ-จ่าย ประจำวัน'!$B383,เส้นแต่งหน้าขนมเค้ก!AC:AC)+SUMIF(แพ็ค!$C:$C,'รับ-จ่าย ประจำวัน'!$B383,แพ็ค!AC:AC)+SUMIF(ธุรการ!$C:$C,'รับ-จ่าย ประจำวัน'!$B383,ธุรการ!AC:AC)+SUMIF(เส้นแต่งหน้าขนมปัง!$C:$C,'รับ-จ่าย ประจำวัน'!$B383,เส้นแต่งหน้าขนมปัง!AC:AC)+SUMIF('วางแผนBC,CJ'!$C:$C,'รับ-จ่าย ประจำวัน'!$B383,'วางแผนBC,CJ'!AC:AC)+SUMIF(RD!$C:$C,'รับ-จ่าย ประจำวัน'!$B383,RD!AC:AC)+SUMIF('FG,ออนไล,คัดแยก'!$C:$C,'รับ-จ่าย ประจำวัน'!$B383,'FG,ออนไล,คัดแยก'!AC:AC)</f>
        <v>0</v>
      </c>
      <c r="BK383" s="16">
        <f>SUMIF(เตรียมส่วนผสม!$C:$C,'รับ-จ่าย ประจำวัน'!$B383,เตรียมส่วนผสม!AD:AD)+SUMIF(กวนไส้!$C:$C,'รับ-จ่าย ประจำวัน'!$B383,กวนไส้!AD:AD)+SUMIF(ผลิต1!$C:$C,'รับ-จ่าย ประจำวัน'!$B383,ผลิต1!AD:AD)+SUMIF(ผลิต2!$C:$C,'รับ-จ่าย ประจำวัน'!$B383,ผลิต2!AD:AD)+SUMIF(เส้นแต่งหน้าขนมเค้ก!$C:$C,'รับ-จ่าย ประจำวัน'!$B383,เส้นแต่งหน้าขนมเค้ก!AD:AD)+SUMIF(แพ็ค!$C:$C,'รับ-จ่าย ประจำวัน'!$B383,แพ็ค!AD:AD)+SUMIF(ธุรการ!$C:$C,'รับ-จ่าย ประจำวัน'!$B383,ธุรการ!AD:AD)+SUMIF(เส้นแต่งหน้าขนมปัง!$C:$C,'รับ-จ่าย ประจำวัน'!$B383,เส้นแต่งหน้าขนมปัง!AD:AD)+SUMIF('วางแผนBC,CJ'!$C:$C,'รับ-จ่าย ประจำวัน'!$B383,'วางแผนBC,CJ'!AD:AD)+SUMIF(RD!$C:$C,'รับ-จ่าย ประจำวัน'!$B383,RD!AD:AD)+SUMIF('FG,ออนไล,คัดแยก'!$C:$C,'รับ-จ่าย ประจำวัน'!$B383,'FG,ออนไล,คัดแยก'!AD:AD)</f>
        <v>0</v>
      </c>
      <c r="BL383" s="16">
        <f>SUMIF(เตรียมส่วนผสม!$C:$C,'รับ-จ่าย ประจำวัน'!$B383,เตรียมส่วนผสม!AE:AE)+SUMIF(กวนไส้!$C:$C,'รับ-จ่าย ประจำวัน'!$B383,กวนไส้!AE:AE)+SUMIF(ผลิต1!$C:$C,'รับ-จ่าย ประจำวัน'!$B383,ผลิต1!AE:AE)+SUMIF(ผลิต2!$C:$C,'รับ-จ่าย ประจำวัน'!$B383,ผลิต2!AE:AE)+SUMIF(เส้นแต่งหน้าขนมเค้ก!$C:$C,'รับ-จ่าย ประจำวัน'!$B383,เส้นแต่งหน้าขนมเค้ก!AE:AE)+SUMIF(แพ็ค!$C:$C,'รับ-จ่าย ประจำวัน'!$B383,แพ็ค!AE:AE)+SUMIF(ธุรการ!$C:$C,'รับ-จ่าย ประจำวัน'!$B383,ธุรการ!AE:AE)+SUMIF(เส้นแต่งหน้าขนมปัง!$C:$C,'รับ-จ่าย ประจำวัน'!$B383,เส้นแต่งหน้าขนมปัง!AE:AE)+SUMIF('วางแผนBC,CJ'!$C:$C,'รับ-จ่าย ประจำวัน'!$B383,'วางแผนBC,CJ'!AE:AE)+SUMIF(RD!$C:$C,'รับ-จ่าย ประจำวัน'!$B383,RD!AE:AE)+SUMIF('FG,ออนไล,คัดแยก'!$C:$C,'รับ-จ่าย ประจำวัน'!$B383,'FG,ออนไล,คัดแยก'!AE:AE)</f>
        <v>0</v>
      </c>
      <c r="BM383" s="16">
        <f>SUMIF(เตรียมส่วนผสม!$C:$C,'รับ-จ่าย ประจำวัน'!$B383,เตรียมส่วนผสม!AF:AF)+SUMIF(กวนไส้!$C:$C,'รับ-จ่าย ประจำวัน'!$B383,กวนไส้!AF:AF)+SUMIF(ผลิต1!$C:$C,'รับ-จ่าย ประจำวัน'!$B383,ผลิต1!AF:AF)+SUMIF(ผลิต2!$C:$C,'รับ-จ่าย ประจำวัน'!$B383,ผลิต2!AF:AF)+SUMIF(เส้นแต่งหน้าขนมเค้ก!$C:$C,'รับ-จ่าย ประจำวัน'!$B383,เส้นแต่งหน้าขนมเค้ก!AF:AF)+SUMIF(แพ็ค!$C:$C,'รับ-จ่าย ประจำวัน'!$B383,แพ็ค!AF:AF)+SUMIF(ธุรการ!$C:$C,'รับ-จ่าย ประจำวัน'!$B383,ธุรการ!AF:AF)+SUMIF(เส้นแต่งหน้าขนมปัง!$C:$C,'รับ-จ่าย ประจำวัน'!$B383,เส้นแต่งหน้าขนมปัง!AF:AF)+SUMIF('วางแผนBC,CJ'!$C:$C,'รับ-จ่าย ประจำวัน'!$B383,'วางแผนBC,CJ'!AF:AF)+SUMIF(RD!$C:$C,'รับ-จ่าย ประจำวัน'!$B383,RD!AF:AF)+SUMIF('FG,ออนไล,คัดแยก'!$C:$C,'รับ-จ่าย ประจำวัน'!$B383,'FG,ออนไล,คัดแยก'!AF:AF)</f>
        <v>0</v>
      </c>
      <c r="BN383" s="16">
        <f>SUMIF(เตรียมส่วนผสม!$C:$C,'รับ-จ่าย ประจำวัน'!$B383,เตรียมส่วนผสม!AG:AG)+SUMIF(กวนไส้!$C:$C,'รับ-จ่าย ประจำวัน'!$B383,กวนไส้!AG:AG)+SUMIF(ผลิต1!$C:$C,'รับ-จ่าย ประจำวัน'!$B383,ผลิต1!AG:AG)+SUMIF(ผลิต2!$C:$C,'รับ-จ่าย ประจำวัน'!$B383,ผลิต2!AG:AG)+SUMIF(เส้นแต่งหน้าขนมเค้ก!$C:$C,'รับ-จ่าย ประจำวัน'!$B383,เส้นแต่งหน้าขนมเค้ก!AG:AG)+SUMIF(แพ็ค!$C:$C,'รับ-จ่าย ประจำวัน'!$B383,แพ็ค!AG:AG)+SUMIF(ธุรการ!$C:$C,'รับ-จ่าย ประจำวัน'!$B383,ธุรการ!AG:AG)+SUMIF(เส้นแต่งหน้าขนมปัง!$C:$C,'รับ-จ่าย ประจำวัน'!$B383,เส้นแต่งหน้าขนมปัง!AG:AG)+SUMIF('วางแผนBC,CJ'!$C:$C,'รับ-จ่าย ประจำวัน'!$B383,'วางแผนBC,CJ'!AG:AG)+SUMIF(RD!$C:$C,'รับ-จ่าย ประจำวัน'!$B383,RD!AG:AG)+SUMIF('FG,ออนไล,คัดแยก'!$C:$C,'รับ-จ่าย ประจำวัน'!$B383,'FG,ออนไล,คัดแยก'!AG:AG)</f>
        <v>0</v>
      </c>
      <c r="BO383" s="16">
        <f>SUMIF(เตรียมส่วนผสม!$C:$C,'รับ-จ่าย ประจำวัน'!$B383,เตรียมส่วนผสม!AH:AH)+SUMIF(กวนไส้!$C:$C,'รับ-จ่าย ประจำวัน'!$B383,กวนไส้!AH:AH)+SUMIF(ผลิต1!$C:$C,'รับ-จ่าย ประจำวัน'!$B383,ผลิต1!AH:AH)+SUMIF(ผลิต2!$C:$C,'รับ-จ่าย ประจำวัน'!$B383,ผลิต2!AH:AH)+SUMIF(เส้นแต่งหน้าขนมเค้ก!$C:$C,'รับ-จ่าย ประจำวัน'!$B383,เส้นแต่งหน้าขนมเค้ก!AH:AH)+SUMIF(แพ็ค!$C:$C,'รับ-จ่าย ประจำวัน'!$B383,แพ็ค!AH:AH)+SUMIF(ธุรการ!$C:$C,'รับ-จ่าย ประจำวัน'!$B383,ธุรการ!AH:AH)+SUMIF(เส้นแต่งหน้าขนมปัง!$C:$C,'รับ-จ่าย ประจำวัน'!$B383,เส้นแต่งหน้าขนมปัง!AH:AH)+SUMIF('วางแผนBC,CJ'!$C:$C,'รับ-จ่าย ประจำวัน'!$B383,'วางแผนBC,CJ'!AH:AH)+SUMIF(RD!$C:$C,'รับ-จ่าย ประจำวัน'!$B383,RD!AH:AH)+SUMIF('FG,ออนไล,คัดแยก'!$C:$C,'รับ-จ่าย ประจำวัน'!$B383,'FG,ออนไล,คัดแยก'!AH:AH)</f>
        <v>0</v>
      </c>
      <c r="BP383" s="16">
        <f>SUMIF(เตรียมส่วนผสม!$C:$C,'รับ-จ่าย ประจำวัน'!$B383,เตรียมส่วนผสม!AI:AI)+SUMIF(กวนไส้!$C:$C,'รับ-จ่าย ประจำวัน'!$B383,กวนไส้!AI:AI)+SUMIF(ผลิต1!$C:$C,'รับ-จ่าย ประจำวัน'!$B383,ผลิต1!AI:AI)+SUMIF(ผลิต2!$C:$C,'รับ-จ่าย ประจำวัน'!$B383,ผลิต2!AI:AI)+SUMIF(เส้นแต่งหน้าขนมเค้ก!$C:$C,'รับ-จ่าย ประจำวัน'!$B383,เส้นแต่งหน้าขนมเค้ก!AI:AI)+SUMIF(แพ็ค!$C:$C,'รับ-จ่าย ประจำวัน'!$B383,แพ็ค!AI:AI)+SUMIF(ธุรการ!$C:$C,'รับ-จ่าย ประจำวัน'!$B383,ธุรการ!AI:AI)+SUMIF(เส้นแต่งหน้าขนมปัง!$C:$C,'รับ-จ่าย ประจำวัน'!$B383,เส้นแต่งหน้าขนมปัง!AI:AI)+SUMIF('วางแผนBC,CJ'!$C:$C,'รับ-จ่าย ประจำวัน'!$B383,'วางแผนBC,CJ'!AI:AI)+SUMIF(RD!$C:$C,'รับ-จ่าย ประจำวัน'!$B383,RD!AI:AI)+SUMIF('FG,ออนไล,คัดแยก'!$C:$C,'รับ-จ่าย ประจำวัน'!$B383,'FG,ออนไล,คัดแยก'!AI:AI)</f>
        <v>0</v>
      </c>
      <c r="BQ383" s="16">
        <f>SUMIF(เตรียมส่วนผสม!$C:$C,'รับ-จ่าย ประจำวัน'!$B383,เตรียมส่วนผสม!AJ:AJ)+SUMIF(กวนไส้!$C:$C,'รับ-จ่าย ประจำวัน'!$B383,กวนไส้!AJ:AJ)+SUMIF(ผลิต1!$C:$C,'รับ-จ่าย ประจำวัน'!$B383,ผลิต1!AJ:AJ)+SUMIF(ผลิต2!$C:$C,'รับ-จ่าย ประจำวัน'!$B383,ผลิต2!AJ:AJ)+SUMIF(เส้นแต่งหน้าขนมเค้ก!$C:$C,'รับ-จ่าย ประจำวัน'!$B383,เส้นแต่งหน้าขนมเค้ก!AJ:AJ)+SUMIF(แพ็ค!$C:$C,'รับ-จ่าย ประจำวัน'!$B383,แพ็ค!AJ:AJ)+SUMIF(ธุรการ!$C:$C,'รับ-จ่าย ประจำวัน'!$B383,ธุรการ!AJ:AJ)+SUMIF(เส้นแต่งหน้าขนมปัง!$C:$C,'รับ-จ่าย ประจำวัน'!$B383,เส้นแต่งหน้าขนมปัง!AJ:AJ)+SUMIF('วางแผนBC,CJ'!$C:$C,'รับ-จ่าย ประจำวัน'!$B383,'วางแผนBC,CJ'!AJ:AJ)+SUMIF(RD!$C:$C,'รับ-จ่าย ประจำวัน'!$B383,RD!AJ:AJ)+SUMIF('FG,ออนไล,คัดแยก'!$C:$C,'รับ-จ่าย ประจำวัน'!$B383,'FG,ออนไล,คัดแยก'!AJ:AJ)</f>
        <v>0</v>
      </c>
      <c r="BR383" s="16">
        <f>SUMIF(เตรียมส่วนผสม!$C:$C,'รับ-จ่าย ประจำวัน'!$B383,เตรียมส่วนผสม!AK:AK)+SUMIF(กวนไส้!$C:$C,'รับ-จ่าย ประจำวัน'!$B383,กวนไส้!AK:AK)+SUMIF(ผลิต1!$C:$C,'รับ-จ่าย ประจำวัน'!$B383,ผลิต1!AK:AK)+SUMIF(ผลิต2!$C:$C,'รับ-จ่าย ประจำวัน'!$B383,ผลิต2!AK:AK)+SUMIF(เส้นแต่งหน้าขนมเค้ก!$C:$C,'รับ-จ่าย ประจำวัน'!$B383,เส้นแต่งหน้าขนมเค้ก!AK:AK)+SUMIF(แพ็ค!$C:$C,'รับ-จ่าย ประจำวัน'!$B383,แพ็ค!AK:AK)+SUMIF(ธุรการ!$C:$C,'รับ-จ่าย ประจำวัน'!$B383,ธุรการ!AK:AK)+SUMIF(เส้นแต่งหน้าขนมปัง!$C:$C,'รับ-จ่าย ประจำวัน'!$B383,เส้นแต่งหน้าขนมปัง!AK:AK)+SUMIF('วางแผนBC,CJ'!$C:$C,'รับ-จ่าย ประจำวัน'!$B383,'วางแผนBC,CJ'!AK:AK)+SUMIF(RD!$C:$C,'รับ-จ่าย ประจำวัน'!$B383,RD!AK:AK)+SUMIF('FG,ออนไล,คัดแยก'!$C:$C,'รับ-จ่าย ประจำวัน'!$B383,'FG,ออนไล,คัดแยก'!AK:AK)</f>
        <v>0</v>
      </c>
      <c r="BS383" s="16">
        <f>SUMIF(เตรียมส่วนผสม!$C:$C,'รับ-จ่าย ประจำวัน'!$B383,เตรียมส่วนผสม!AL:AL)+SUMIF(กวนไส้!$C:$C,'รับ-จ่าย ประจำวัน'!$B383,กวนไส้!AL:AL)+SUMIF(ผลิต1!$C:$C,'รับ-จ่าย ประจำวัน'!$B383,ผลิต1!AL:AL)+SUMIF(ผลิต2!$C:$C,'รับ-จ่าย ประจำวัน'!$B383,ผลิต2!AL:AL)+SUMIF(เส้นแต่งหน้าขนมเค้ก!$C:$C,'รับ-จ่าย ประจำวัน'!$B383,เส้นแต่งหน้าขนมเค้ก!AL:AL)+SUMIF(แพ็ค!$C:$C,'รับ-จ่าย ประจำวัน'!$B383,แพ็ค!AL:AL)+SUMIF(ธุรการ!$C:$C,'รับ-จ่าย ประจำวัน'!$B383,ธุรการ!AL:AL)+SUMIF(เส้นแต่งหน้าขนมปัง!$C:$C,'รับ-จ่าย ประจำวัน'!$B383,เส้นแต่งหน้าขนมปัง!AL:AL)+SUMIF('วางแผนBC,CJ'!$C:$C,'รับ-จ่าย ประจำวัน'!$B383,'วางแผนBC,CJ'!AL:AL)+SUMIF(RD!$C:$C,'รับ-จ่าย ประจำวัน'!$B383,RD!AL:AL)+SUMIF('FG,ออนไล,คัดแยก'!$C:$C,'รับ-จ่าย ประจำวัน'!$B383,'FG,ออนไล,คัดแยก'!AL:AL)</f>
        <v>0</v>
      </c>
      <c r="BT383" s="18">
        <f t="shared" si="70"/>
        <v>0</v>
      </c>
      <c r="BU383" s="116">
        <f>7200+51</f>
        <v>7251</v>
      </c>
      <c r="BV383" s="146">
        <f t="shared" si="71"/>
        <v>7850</v>
      </c>
      <c r="BW383" s="183">
        <v>30</v>
      </c>
      <c r="BX383" s="172">
        <f t="shared" si="76"/>
        <v>0</v>
      </c>
      <c r="BY383" s="188" t="e">
        <f t="shared" si="74"/>
        <v>#DIV/0!</v>
      </c>
      <c r="BZ383" s="180" t="e">
        <f t="shared" ca="1" si="73"/>
        <v>#DIV/0!</v>
      </c>
      <c r="CA383" s="97"/>
      <c r="CB383" s="97"/>
      <c r="CC383" s="97"/>
      <c r="CD383" s="97"/>
      <c r="CE383" s="97"/>
      <c r="CF383" s="97"/>
      <c r="CG383" s="97"/>
      <c r="CH383" s="97"/>
      <c r="CI383" s="97"/>
      <c r="CJ383" s="94"/>
      <c r="CK383" s="9">
        <f t="shared" si="75"/>
        <v>599</v>
      </c>
    </row>
    <row r="384" spans="1:89" hidden="1" x14ac:dyDescent="0.5">
      <c r="A384" s="149"/>
      <c r="B384" s="120">
        <v>1021601003</v>
      </c>
      <c r="C384" s="121" t="s">
        <v>1450</v>
      </c>
      <c r="D384" s="177" t="s">
        <v>61</v>
      </c>
      <c r="E384" s="28">
        <v>0</v>
      </c>
      <c r="F384" s="162" t="s">
        <v>1605</v>
      </c>
      <c r="G384" s="25"/>
      <c r="H384" s="12">
        <v>12000</v>
      </c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11"/>
      <c r="AF384" s="11"/>
      <c r="AG384" s="11"/>
      <c r="AH384" s="11"/>
      <c r="AI384" s="25"/>
      <c r="AJ384" s="25"/>
      <c r="AK384" s="25"/>
      <c r="AL384" s="25"/>
      <c r="AM384" s="25"/>
      <c r="AN384" s="15">
        <f t="shared" si="69"/>
        <v>0</v>
      </c>
      <c r="AO384" s="16">
        <f>SUMIF(เตรียมส่วนผสม!$C:$C,'รับ-จ่าย ประจำวัน'!$B384,เตรียมส่วนผสม!H:H)+SUMIF(กวนไส้!$C:$C,'รับ-จ่าย ประจำวัน'!$B384,กวนไส้!H:H)+SUMIF(ผลิต1!$C:$C,'รับ-จ่าย ประจำวัน'!$B384,ผลิต1!H:H)+SUMIF(ผลิต2!$C:$C,'รับ-จ่าย ประจำวัน'!$B384,ผลิต2!H:H)+SUMIF(เส้นแต่งหน้าขนมเค้ก!$C:$C,'รับ-จ่าย ประจำวัน'!$B384,เส้นแต่งหน้าขนมเค้ก!H:H)+SUMIF(แพ็ค!$C:$C,'รับ-จ่าย ประจำวัน'!$B384,แพ็ค!H:H)+SUMIF(ธุรการ!$C:$C,'รับ-จ่าย ประจำวัน'!$B384,ธุรการ!H:H)+SUMIF(เส้นแต่งหน้าขนมปัง!$C:$C,'รับ-จ่าย ประจำวัน'!$B384,เส้นแต่งหน้าขนมปัง!H:H)+SUMIF('วางแผนBC,CJ'!$C:$C,'รับ-จ่าย ประจำวัน'!$B384,'วางแผนBC,CJ'!H:H)+SUMIF(RD!$C:$C,'รับ-จ่าย ประจำวัน'!$B384,RD!H:H)+SUMIF('FG,ออนไล,คัดแยก'!$C:$C,'รับ-จ่าย ประจำวัน'!$B384,'FG,ออนไล,คัดแยก'!H:H)</f>
        <v>0</v>
      </c>
      <c r="AP384" s="16">
        <f>SUMIF(เตรียมส่วนผสม!$C:$C,'รับ-จ่าย ประจำวัน'!$B384,เตรียมส่วนผสม!I:I)+SUMIF(กวนไส้!$C:$C,'รับ-จ่าย ประจำวัน'!$B384,กวนไส้!I:I)+SUMIF(ผลิต1!$C:$C,'รับ-จ่าย ประจำวัน'!$B384,ผลิต1!I:I)+SUMIF(ผลิต2!$C:$C,'รับ-จ่าย ประจำวัน'!$B384,ผลิต2!I:I)+SUMIF(เส้นแต่งหน้าขนมเค้ก!$C:$C,'รับ-จ่าย ประจำวัน'!$B384,เส้นแต่งหน้าขนมเค้ก!I:I)+SUMIF(แพ็ค!$C:$C,'รับ-จ่าย ประจำวัน'!$B384,แพ็ค!I:I)+SUMIF(ธุรการ!$C:$C,'รับ-จ่าย ประจำวัน'!$B384,ธุรการ!I:I)+SUMIF(เส้นแต่งหน้าขนมปัง!$C:$C,'รับ-จ่าย ประจำวัน'!$B384,เส้นแต่งหน้าขนมปัง!I:I)+SUMIF('วางแผนBC,CJ'!$C:$C,'รับ-จ่าย ประจำวัน'!$B384,'วางแผนBC,CJ'!I:I)+SUMIF(RD!$C:$C,'รับ-จ่าย ประจำวัน'!$B384,RD!I:I)+SUMIF('FG,ออนไล,คัดแยก'!$C:$C,'รับ-จ่าย ประจำวัน'!$B384,'FG,ออนไล,คัดแยก'!I:I)</f>
        <v>0</v>
      </c>
      <c r="AQ384" s="16">
        <f>SUMIF(เตรียมส่วนผสม!$C:$C,'รับ-จ่าย ประจำวัน'!$B384,เตรียมส่วนผสม!J:J)+SUMIF(กวนไส้!$C:$C,'รับ-จ่าย ประจำวัน'!$B384,กวนไส้!J:J)+SUMIF(ผลิต1!$C:$C,'รับ-จ่าย ประจำวัน'!$B384,ผลิต1!J:J)+SUMIF(ผลิต2!$C:$C,'รับ-จ่าย ประจำวัน'!$B384,ผลิต2!J:J)+SUMIF(เส้นแต่งหน้าขนมเค้ก!$C:$C,'รับ-จ่าย ประจำวัน'!$B384,เส้นแต่งหน้าขนมเค้ก!J:J)+SUMIF(แพ็ค!$C:$C,'รับ-จ่าย ประจำวัน'!$B384,แพ็ค!J:J)+SUMIF(ธุรการ!$C:$C,'รับ-จ่าย ประจำวัน'!$B384,ธุรการ!J:J)+SUMIF(เส้นแต่งหน้าขนมปัง!$C:$C,'รับ-จ่าย ประจำวัน'!$B384,เส้นแต่งหน้าขนมปัง!J:J)+SUMIF('วางแผนBC,CJ'!$C:$C,'รับ-จ่าย ประจำวัน'!$B384,'วางแผนBC,CJ'!J:J)+SUMIF(RD!$C:$C,'รับ-จ่าย ประจำวัน'!$B384,RD!J:J)+SUMIF('FG,ออนไล,คัดแยก'!$C:$C,'รับ-จ่าย ประจำวัน'!$B384,'FG,ออนไล,คัดแยก'!J:J)</f>
        <v>0</v>
      </c>
      <c r="AR384" s="16">
        <f>SUMIF(เตรียมส่วนผสม!$C:$C,'รับ-จ่าย ประจำวัน'!$B384,เตรียมส่วนผสม!K:K)+SUMIF(กวนไส้!$C:$C,'รับ-จ่าย ประจำวัน'!$B384,กวนไส้!K:K)+SUMIF(ผลิต1!$C:$C,'รับ-จ่าย ประจำวัน'!$B384,ผลิต1!K:K)+SUMIF(ผลิต2!$C:$C,'รับ-จ่าย ประจำวัน'!$B384,ผลิต2!K:K)+SUMIF(เส้นแต่งหน้าขนมเค้ก!$C:$C,'รับ-จ่าย ประจำวัน'!$B384,เส้นแต่งหน้าขนมเค้ก!K:K)+SUMIF(แพ็ค!$C:$C,'รับ-จ่าย ประจำวัน'!$B384,แพ็ค!K:K)+SUMIF(ธุรการ!$C:$C,'รับ-จ่าย ประจำวัน'!$B384,ธุรการ!K:K)+SUMIF(เส้นแต่งหน้าขนมปัง!$C:$C,'รับ-จ่าย ประจำวัน'!$B384,เส้นแต่งหน้าขนมปัง!K:K)+SUMIF('วางแผนBC,CJ'!$C:$C,'รับ-จ่าย ประจำวัน'!$B384,'วางแผนBC,CJ'!K:K)+SUMIF(RD!$C:$C,'รับ-จ่าย ประจำวัน'!$B384,RD!K:K)+SUMIF('FG,ออนไล,คัดแยก'!$C:$C,'รับ-จ่าย ประจำวัน'!$B384,'FG,ออนไล,คัดแยก'!K:K)</f>
        <v>0</v>
      </c>
      <c r="AS384" s="16">
        <f>SUMIF(เตรียมส่วนผสม!$C:$C,'รับ-จ่าย ประจำวัน'!$B384,เตรียมส่วนผสม!L:L)+SUMIF(กวนไส้!$C:$C,'รับ-จ่าย ประจำวัน'!$B384,กวนไส้!L:L)+SUMIF(ผลิต1!$C:$C,'รับ-จ่าย ประจำวัน'!$B384,ผลิต1!L:L)+SUMIF(ผลิต2!$C:$C,'รับ-จ่าย ประจำวัน'!$B384,ผลิต2!L:L)+SUMIF(เส้นแต่งหน้าขนมเค้ก!$C:$C,'รับ-จ่าย ประจำวัน'!$B384,เส้นแต่งหน้าขนมเค้ก!L:L)+SUMIF(แพ็ค!$C:$C,'รับ-จ่าย ประจำวัน'!$B384,แพ็ค!L:L)+SUMIF(ธุรการ!$C:$C,'รับ-จ่าย ประจำวัน'!$B384,ธุรการ!L:L)+SUMIF(เส้นแต่งหน้าขนมปัง!$C:$C,'รับ-จ่าย ประจำวัน'!$B384,เส้นแต่งหน้าขนมปัง!L:L)+SUMIF('วางแผนBC,CJ'!$C:$C,'รับ-จ่าย ประจำวัน'!$B384,'วางแผนBC,CJ'!L:L)+SUMIF(RD!$C:$C,'รับ-จ่าย ประจำวัน'!$B384,RD!L:L)+SUMIF('FG,ออนไล,คัดแยก'!$C:$C,'รับ-จ่าย ประจำวัน'!$B384,'FG,ออนไล,คัดแยก'!L:L)</f>
        <v>0</v>
      </c>
      <c r="AT384" s="16">
        <f>SUMIF(เตรียมส่วนผสม!$C:$C,'รับ-จ่าย ประจำวัน'!$B384,เตรียมส่วนผสม!M:M)+SUMIF(กวนไส้!$C:$C,'รับ-จ่าย ประจำวัน'!$B384,กวนไส้!M:M)+SUMIF(ผลิต1!$C:$C,'รับ-จ่าย ประจำวัน'!$B384,ผลิต1!M:M)+SUMIF(ผลิต2!$C:$C,'รับ-จ่าย ประจำวัน'!$B384,ผลิต2!M:M)+SUMIF(เส้นแต่งหน้าขนมเค้ก!$C:$C,'รับ-จ่าย ประจำวัน'!$B384,เส้นแต่งหน้าขนมเค้ก!M:M)+SUMIF(แพ็ค!$C:$C,'รับ-จ่าย ประจำวัน'!$B384,แพ็ค!M:M)+SUMIF(ธุรการ!$C:$C,'รับ-จ่าย ประจำวัน'!$B384,ธุรการ!M:M)+SUMIF(เส้นแต่งหน้าขนมปัง!$C:$C,'รับ-จ่าย ประจำวัน'!$B384,เส้นแต่งหน้าขนมปัง!M:M)+SUMIF('วางแผนBC,CJ'!$C:$C,'รับ-จ่าย ประจำวัน'!$B384,'วางแผนBC,CJ'!M:M)+SUMIF(RD!$C:$C,'รับ-จ่าย ประจำวัน'!$B384,RD!M:M)+SUMIF('FG,ออนไล,คัดแยก'!$C:$C,'รับ-จ่าย ประจำวัน'!$B384,'FG,ออนไล,คัดแยก'!M:M)</f>
        <v>0</v>
      </c>
      <c r="AU384" s="16">
        <f>SUMIF(เตรียมส่วนผสม!$C:$C,'รับ-จ่าย ประจำวัน'!$B384,เตรียมส่วนผสม!N:N)+SUMIF(กวนไส้!$C:$C,'รับ-จ่าย ประจำวัน'!$B384,กวนไส้!N:N)+SUMIF(ผลิต1!$C:$C,'รับ-จ่าย ประจำวัน'!$B384,ผลิต1!N:N)+SUMIF(ผลิต2!$C:$C,'รับ-จ่าย ประจำวัน'!$B384,ผลิต2!N:N)+SUMIF(เส้นแต่งหน้าขนมเค้ก!$C:$C,'รับ-จ่าย ประจำวัน'!$B384,เส้นแต่งหน้าขนมเค้ก!N:N)+SUMIF(แพ็ค!$C:$C,'รับ-จ่าย ประจำวัน'!$B384,แพ็ค!N:N)+SUMIF(ธุรการ!$C:$C,'รับ-จ่าย ประจำวัน'!$B384,ธุรการ!N:N)+SUMIF(เส้นแต่งหน้าขนมปัง!$C:$C,'รับ-จ่าย ประจำวัน'!$B384,เส้นแต่งหน้าขนมปัง!N:N)+SUMIF('วางแผนBC,CJ'!$C:$C,'รับ-จ่าย ประจำวัน'!$B384,'วางแผนBC,CJ'!N:N)+SUMIF(RD!$C:$C,'รับ-จ่าย ประจำวัน'!$B384,RD!N:N)+SUMIF('FG,ออนไล,คัดแยก'!$C:$C,'รับ-จ่าย ประจำวัน'!$B384,'FG,ออนไล,คัดแยก'!N:N)</f>
        <v>0</v>
      </c>
      <c r="AV384" s="16">
        <f>SUMIF(เตรียมส่วนผสม!$C:$C,'รับ-จ่าย ประจำวัน'!$B384,เตรียมส่วนผสม!O:O)+SUMIF(กวนไส้!$C:$C,'รับ-จ่าย ประจำวัน'!$B384,กวนไส้!O:O)+SUMIF(ผลิต1!$C:$C,'รับ-จ่าย ประจำวัน'!$B384,ผลิต1!O:O)+SUMIF(ผลิต2!$C:$C,'รับ-จ่าย ประจำวัน'!$B384,ผลิต2!O:O)+SUMIF(เส้นแต่งหน้าขนมเค้ก!$C:$C,'รับ-จ่าย ประจำวัน'!$B384,เส้นแต่งหน้าขนมเค้ก!O:O)+SUMIF(แพ็ค!$C:$C,'รับ-จ่าย ประจำวัน'!$B384,แพ็ค!O:O)+SUMIF(ธุรการ!$C:$C,'รับ-จ่าย ประจำวัน'!$B384,ธุรการ!O:O)+SUMIF(เส้นแต่งหน้าขนมปัง!$C:$C,'รับ-จ่าย ประจำวัน'!$B384,เส้นแต่งหน้าขนมปัง!O:O)+SUMIF('วางแผนBC,CJ'!$C:$C,'รับ-จ่าย ประจำวัน'!$B384,'วางแผนBC,CJ'!O:O)+SUMIF(RD!$C:$C,'รับ-จ่าย ประจำวัน'!$B384,RD!O:O)+SUMIF('FG,ออนไล,คัดแยก'!$C:$C,'รับ-จ่าย ประจำวัน'!$B384,'FG,ออนไล,คัดแยก'!O:O)</f>
        <v>0</v>
      </c>
      <c r="AW384" s="16">
        <f>SUMIF(เตรียมส่วนผสม!$C:$C,'รับ-จ่าย ประจำวัน'!$B384,เตรียมส่วนผสม!P:P)+SUMIF(กวนไส้!$C:$C,'รับ-จ่าย ประจำวัน'!$B384,กวนไส้!P:P)+SUMIF(ผลิต1!$C:$C,'รับ-จ่าย ประจำวัน'!$B384,ผลิต1!P:P)+SUMIF(ผลิต2!$C:$C,'รับ-จ่าย ประจำวัน'!$B384,ผลิต2!P:P)+SUMIF(เส้นแต่งหน้าขนมเค้ก!$C:$C,'รับ-จ่าย ประจำวัน'!$B384,เส้นแต่งหน้าขนมเค้ก!P:P)+SUMIF(แพ็ค!$C:$C,'รับ-จ่าย ประจำวัน'!$B384,แพ็ค!P:P)+SUMIF(ธุรการ!$C:$C,'รับ-จ่าย ประจำวัน'!$B384,ธุรการ!P:P)+SUMIF(เส้นแต่งหน้าขนมปัง!$C:$C,'รับ-จ่าย ประจำวัน'!$B384,เส้นแต่งหน้าขนมปัง!P:P)+SUMIF('วางแผนBC,CJ'!$C:$C,'รับ-จ่าย ประจำวัน'!$B384,'วางแผนBC,CJ'!P:P)+SUMIF(RD!$C:$C,'รับ-จ่าย ประจำวัน'!$B384,RD!P:P)+SUMIF('FG,ออนไล,คัดแยก'!$C:$C,'รับ-จ่าย ประจำวัน'!$B384,'FG,ออนไล,คัดแยก'!P:P)</f>
        <v>0</v>
      </c>
      <c r="AX384" s="16">
        <f>SUMIF(เตรียมส่วนผสม!$C:$C,'รับ-จ่าย ประจำวัน'!$B384,เตรียมส่วนผสม!Q:Q)+SUMIF(กวนไส้!$C:$C,'รับ-จ่าย ประจำวัน'!$B384,กวนไส้!Q:Q)+SUMIF(ผลิต1!$C:$C,'รับ-จ่าย ประจำวัน'!$B384,ผลิต1!Q:Q)+SUMIF(ผลิต2!$C:$C,'รับ-จ่าย ประจำวัน'!$B384,ผลิต2!Q:Q)+SUMIF(เส้นแต่งหน้าขนมเค้ก!$C:$C,'รับ-จ่าย ประจำวัน'!$B384,เส้นแต่งหน้าขนมเค้ก!Q:Q)+SUMIF(แพ็ค!$C:$C,'รับ-จ่าย ประจำวัน'!$B384,แพ็ค!Q:Q)+SUMIF(ธุรการ!$C:$C,'รับ-จ่าย ประจำวัน'!$B384,ธุรการ!Q:Q)+SUMIF(เส้นแต่งหน้าขนมปัง!$C:$C,'รับ-จ่าย ประจำวัน'!$B384,เส้นแต่งหน้าขนมปัง!Q:Q)+SUMIF('วางแผนBC,CJ'!$C:$C,'รับ-จ่าย ประจำวัน'!$B384,'วางแผนBC,CJ'!Q:Q)+SUMIF(RD!$C:$C,'รับ-จ่าย ประจำวัน'!$B384,RD!Q:Q)+SUMIF('FG,ออนไล,คัดแยก'!$C:$C,'รับ-จ่าย ประจำวัน'!$B384,'FG,ออนไล,คัดแยก'!Q:Q)</f>
        <v>0</v>
      </c>
      <c r="AY384" s="16">
        <f>SUMIF(เตรียมส่วนผสม!$C:$C,'รับ-จ่าย ประจำวัน'!$B384,เตรียมส่วนผสม!R:R)+SUMIF(กวนไส้!$C:$C,'รับ-จ่าย ประจำวัน'!$B384,กวนไส้!R:R)+SUMIF(ผลิต1!$C:$C,'รับ-จ่าย ประจำวัน'!$B384,ผลิต1!R:R)+SUMIF(ผลิต2!$C:$C,'รับ-จ่าย ประจำวัน'!$B384,ผลิต2!R:R)+SUMIF(เส้นแต่งหน้าขนมเค้ก!$C:$C,'รับ-จ่าย ประจำวัน'!$B384,เส้นแต่งหน้าขนมเค้ก!R:R)+SUMIF(แพ็ค!$C:$C,'รับ-จ่าย ประจำวัน'!$B384,แพ็ค!R:R)+SUMIF(ธุรการ!$C:$C,'รับ-จ่าย ประจำวัน'!$B384,ธุรการ!R:R)+SUMIF(เส้นแต่งหน้าขนมปัง!$C:$C,'รับ-จ่าย ประจำวัน'!$B384,เส้นแต่งหน้าขนมปัง!R:R)+SUMIF('วางแผนBC,CJ'!$C:$C,'รับ-จ่าย ประจำวัน'!$B384,'วางแผนBC,CJ'!R:R)+SUMIF(RD!$C:$C,'รับ-จ่าย ประจำวัน'!$B384,RD!R:R)+SUMIF('FG,ออนไล,คัดแยก'!$C:$C,'รับ-จ่าย ประจำวัน'!$B384,'FG,ออนไล,คัดแยก'!R:R)</f>
        <v>0</v>
      </c>
      <c r="AZ384" s="16">
        <f>SUMIF(เตรียมส่วนผสม!$C:$C,'รับ-จ่าย ประจำวัน'!$B384,เตรียมส่วนผสม!S:S)+SUMIF(กวนไส้!$C:$C,'รับ-จ่าย ประจำวัน'!$B384,กวนไส้!S:S)+SUMIF(ผลิต1!$C:$C,'รับ-จ่าย ประจำวัน'!$B384,ผลิต1!S:S)+SUMIF(ผลิต2!$C:$C,'รับ-จ่าย ประจำวัน'!$B384,ผลิต2!S:S)+SUMIF(เส้นแต่งหน้าขนมเค้ก!$C:$C,'รับ-จ่าย ประจำวัน'!$B384,เส้นแต่งหน้าขนมเค้ก!S:S)+SUMIF(แพ็ค!$C:$C,'รับ-จ่าย ประจำวัน'!$B384,แพ็ค!S:S)+SUMIF(ธุรการ!$C:$C,'รับ-จ่าย ประจำวัน'!$B384,ธุรการ!S:S)+SUMIF(เส้นแต่งหน้าขนมปัง!$C:$C,'รับ-จ่าย ประจำวัน'!$B384,เส้นแต่งหน้าขนมปัง!S:S)+SUMIF('วางแผนBC,CJ'!$C:$C,'รับ-จ่าย ประจำวัน'!$B384,'วางแผนBC,CJ'!S:S)+SUMIF(RD!$C:$C,'รับ-จ่าย ประจำวัน'!$B384,RD!S:S)+SUMIF('FG,ออนไล,คัดแยก'!$C:$C,'รับ-จ่าย ประจำวัน'!$B384,'FG,ออนไล,คัดแยก'!S:S)</f>
        <v>0</v>
      </c>
      <c r="BA384" s="16">
        <f>SUMIF(เตรียมส่วนผสม!$C:$C,'รับ-จ่าย ประจำวัน'!$B384,เตรียมส่วนผสม!T:T)+SUMIF(กวนไส้!$C:$C,'รับ-จ่าย ประจำวัน'!$B384,กวนไส้!T:T)+SUMIF(ผลิต1!$C:$C,'รับ-จ่าย ประจำวัน'!$B384,ผลิต1!T:T)+SUMIF(ผลิต2!$C:$C,'รับ-จ่าย ประจำวัน'!$B384,ผลิต2!T:T)+SUMIF(เส้นแต่งหน้าขนมเค้ก!$C:$C,'รับ-จ่าย ประจำวัน'!$B384,เส้นแต่งหน้าขนมเค้ก!T:T)+SUMIF(แพ็ค!$C:$C,'รับ-จ่าย ประจำวัน'!$B384,แพ็ค!T:T)+SUMIF(ธุรการ!$C:$C,'รับ-จ่าย ประจำวัน'!$B384,ธุรการ!T:T)+SUMIF(เส้นแต่งหน้าขนมปัง!$C:$C,'รับ-จ่าย ประจำวัน'!$B384,เส้นแต่งหน้าขนมปัง!T:T)+SUMIF('วางแผนBC,CJ'!$C:$C,'รับ-จ่าย ประจำวัน'!$B384,'วางแผนBC,CJ'!T:T)+SUMIF(RD!$C:$C,'รับ-จ่าย ประจำวัน'!$B384,RD!T:T)+SUMIF('FG,ออนไล,คัดแยก'!$C:$C,'รับ-จ่าย ประจำวัน'!$B384,'FG,ออนไล,คัดแยก'!T:T)</f>
        <v>0</v>
      </c>
      <c r="BB384" s="16">
        <f>SUMIF(เตรียมส่วนผสม!$C:$C,'รับ-จ่าย ประจำวัน'!$B384,เตรียมส่วนผสม!U:U)+SUMIF(กวนไส้!$C:$C,'รับ-จ่าย ประจำวัน'!$B384,กวนไส้!U:U)+SUMIF(ผลิต1!$C:$C,'รับ-จ่าย ประจำวัน'!$B384,ผลิต1!U:U)+SUMIF(ผลิต2!$C:$C,'รับ-จ่าย ประจำวัน'!$B384,ผลิต2!U:U)+SUMIF(เส้นแต่งหน้าขนมเค้ก!$C:$C,'รับ-จ่าย ประจำวัน'!$B384,เส้นแต่งหน้าขนมเค้ก!U:U)+SUMIF(แพ็ค!$C:$C,'รับ-จ่าย ประจำวัน'!$B384,แพ็ค!U:U)+SUMIF(ธุรการ!$C:$C,'รับ-จ่าย ประจำวัน'!$B384,ธุรการ!U:U)+SUMIF(เส้นแต่งหน้าขนมปัง!$C:$C,'รับ-จ่าย ประจำวัน'!$B384,เส้นแต่งหน้าขนมปัง!U:U)+SUMIF('วางแผนBC,CJ'!$C:$C,'รับ-จ่าย ประจำวัน'!$B384,'วางแผนBC,CJ'!U:U)+SUMIF(RD!$C:$C,'รับ-จ่าย ประจำวัน'!$B384,RD!U:U)+SUMIF('FG,ออนไล,คัดแยก'!$C:$C,'รับ-จ่าย ประจำวัน'!$B384,'FG,ออนไล,คัดแยก'!U:U)</f>
        <v>0</v>
      </c>
      <c r="BC384" s="16">
        <f>SUMIF(เตรียมส่วนผสม!$C:$C,'รับ-จ่าย ประจำวัน'!$B384,เตรียมส่วนผสม!V:V)+SUMIF(กวนไส้!$C:$C,'รับ-จ่าย ประจำวัน'!$B384,กวนไส้!V:V)+SUMIF(ผลิต1!$C:$C,'รับ-จ่าย ประจำวัน'!$B384,ผลิต1!V:V)+SUMIF(ผลิต2!$C:$C,'รับ-จ่าย ประจำวัน'!$B384,ผลิต2!V:V)+SUMIF(เส้นแต่งหน้าขนมเค้ก!$C:$C,'รับ-จ่าย ประจำวัน'!$B384,เส้นแต่งหน้าขนมเค้ก!V:V)+SUMIF(แพ็ค!$C:$C,'รับ-จ่าย ประจำวัน'!$B384,แพ็ค!V:V)+SUMIF(ธุรการ!$C:$C,'รับ-จ่าย ประจำวัน'!$B384,ธุรการ!V:V)+SUMIF(เส้นแต่งหน้าขนมปัง!$C:$C,'รับ-จ่าย ประจำวัน'!$B384,เส้นแต่งหน้าขนมปัง!V:V)+SUMIF('วางแผนBC,CJ'!$C:$C,'รับ-จ่าย ประจำวัน'!$B384,'วางแผนBC,CJ'!V:V)+SUMIF(RD!$C:$C,'รับ-จ่าย ประจำวัน'!$B384,RD!V:V)+SUMIF('FG,ออนไล,คัดแยก'!$C:$C,'รับ-จ่าย ประจำวัน'!$B384,'FG,ออนไล,คัดแยก'!V:V)</f>
        <v>0</v>
      </c>
      <c r="BD384" s="16">
        <f>SUMIF(เตรียมส่วนผสม!$C:$C,'รับ-จ่าย ประจำวัน'!$B384,เตรียมส่วนผสม!W:W)+SUMIF(กวนไส้!$C:$C,'รับ-จ่าย ประจำวัน'!$B384,กวนไส้!W:W)+SUMIF(ผลิต1!$C:$C,'รับ-จ่าย ประจำวัน'!$B384,ผลิต1!W:W)+SUMIF(ผลิต2!$C:$C,'รับ-จ่าย ประจำวัน'!$B384,ผลิต2!W:W)+SUMIF(เส้นแต่งหน้าขนมเค้ก!$C:$C,'รับ-จ่าย ประจำวัน'!$B384,เส้นแต่งหน้าขนมเค้ก!W:W)+SUMIF(แพ็ค!$C:$C,'รับ-จ่าย ประจำวัน'!$B384,แพ็ค!W:W)+SUMIF(ธุรการ!$C:$C,'รับ-จ่าย ประจำวัน'!$B384,ธุรการ!W:W)+SUMIF(เส้นแต่งหน้าขนมปัง!$C:$C,'รับ-จ่าย ประจำวัน'!$B384,เส้นแต่งหน้าขนมปัง!W:W)+SUMIF('วางแผนBC,CJ'!$C:$C,'รับ-จ่าย ประจำวัน'!$B384,'วางแผนBC,CJ'!W:W)+SUMIF(RD!$C:$C,'รับ-จ่าย ประจำวัน'!$B384,RD!W:W)+SUMIF('FG,ออนไล,คัดแยก'!$C:$C,'รับ-จ่าย ประจำวัน'!$B384,'FG,ออนไล,คัดแยก'!W:W)</f>
        <v>0</v>
      </c>
      <c r="BE384" s="16">
        <f>SUMIF(เตรียมส่วนผสม!$C:$C,'รับ-จ่าย ประจำวัน'!$B384,เตรียมส่วนผสม!X:X)+SUMIF(กวนไส้!$C:$C,'รับ-จ่าย ประจำวัน'!$B384,กวนไส้!X:X)+SUMIF(ผลิต1!$C:$C,'รับ-จ่าย ประจำวัน'!$B384,ผลิต1!X:X)+SUMIF(ผลิต2!$C:$C,'รับ-จ่าย ประจำวัน'!$B384,ผลิต2!X:X)+SUMIF(เส้นแต่งหน้าขนมเค้ก!$C:$C,'รับ-จ่าย ประจำวัน'!$B384,เส้นแต่งหน้าขนมเค้ก!X:X)+SUMIF(แพ็ค!$C:$C,'รับ-จ่าย ประจำวัน'!$B384,แพ็ค!X:X)+SUMIF(ธุรการ!$C:$C,'รับ-จ่าย ประจำวัน'!$B384,ธุรการ!X:X)+SUMIF(เส้นแต่งหน้าขนมปัง!$C:$C,'รับ-จ่าย ประจำวัน'!$B384,เส้นแต่งหน้าขนมปัง!X:X)+SUMIF('วางแผนBC,CJ'!$C:$C,'รับ-จ่าย ประจำวัน'!$B384,'วางแผนBC,CJ'!X:X)+SUMIF(RD!$C:$C,'รับ-จ่าย ประจำวัน'!$B384,RD!X:X)+SUMIF('FG,ออนไล,คัดแยก'!$C:$C,'รับ-จ่าย ประจำวัน'!$B384,'FG,ออนไล,คัดแยก'!X:X)</f>
        <v>0</v>
      </c>
      <c r="BF384" s="16">
        <f>SUMIF(เตรียมส่วนผสม!$C:$C,'รับ-จ่าย ประจำวัน'!$B384,เตรียมส่วนผสม!Y:Y)+SUMIF(กวนไส้!$C:$C,'รับ-จ่าย ประจำวัน'!$B384,กวนไส้!Y:Y)+SUMIF(ผลิต1!$C:$C,'รับ-จ่าย ประจำวัน'!$B384,ผลิต1!Y:Y)+SUMIF(ผลิต2!$C:$C,'รับ-จ่าย ประจำวัน'!$B384,ผลิต2!Y:Y)+SUMIF(เส้นแต่งหน้าขนมเค้ก!$C:$C,'รับ-จ่าย ประจำวัน'!$B384,เส้นแต่งหน้าขนมเค้ก!Y:Y)+SUMIF(แพ็ค!$C:$C,'รับ-จ่าย ประจำวัน'!$B384,แพ็ค!Y:Y)+SUMIF(ธุรการ!$C:$C,'รับ-จ่าย ประจำวัน'!$B384,ธุรการ!Y:Y)+SUMIF(เส้นแต่งหน้าขนมปัง!$C:$C,'รับ-จ่าย ประจำวัน'!$B384,เส้นแต่งหน้าขนมปัง!Y:Y)+SUMIF('วางแผนBC,CJ'!$C:$C,'รับ-จ่าย ประจำวัน'!$B384,'วางแผนBC,CJ'!Y:Y)+SUMIF(RD!$C:$C,'รับ-จ่าย ประจำวัน'!$B384,RD!Y:Y)+SUMIF('FG,ออนไล,คัดแยก'!$C:$C,'รับ-จ่าย ประจำวัน'!$B384,'FG,ออนไล,คัดแยก'!Y:Y)</f>
        <v>0</v>
      </c>
      <c r="BG384" s="16">
        <f>SUMIF(เตรียมส่วนผสม!$C:$C,'รับ-จ่าย ประจำวัน'!$B384,เตรียมส่วนผสม!Z:Z)+SUMIF(กวนไส้!$C:$C,'รับ-จ่าย ประจำวัน'!$B384,กวนไส้!Z:Z)+SUMIF(ผลิต1!$C:$C,'รับ-จ่าย ประจำวัน'!$B384,ผลิต1!Z:Z)+SUMIF(ผลิต2!$C:$C,'รับ-จ่าย ประจำวัน'!$B384,ผลิต2!Z:Z)+SUMIF(เส้นแต่งหน้าขนมเค้ก!$C:$C,'รับ-จ่าย ประจำวัน'!$B384,เส้นแต่งหน้าขนมเค้ก!Z:Z)+SUMIF(แพ็ค!$C:$C,'รับ-จ่าย ประจำวัน'!$B384,แพ็ค!Z:Z)+SUMIF(ธุรการ!$C:$C,'รับ-จ่าย ประจำวัน'!$B384,ธุรการ!Z:Z)+SUMIF(เส้นแต่งหน้าขนมปัง!$C:$C,'รับ-จ่าย ประจำวัน'!$B384,เส้นแต่งหน้าขนมปัง!Z:Z)+SUMIF('วางแผนBC,CJ'!$C:$C,'รับ-จ่าย ประจำวัน'!$B384,'วางแผนBC,CJ'!Z:Z)+SUMIF(RD!$C:$C,'รับ-จ่าย ประจำวัน'!$B384,RD!Z:Z)+SUMIF('FG,ออนไล,คัดแยก'!$C:$C,'รับ-จ่าย ประจำวัน'!$B384,'FG,ออนไล,คัดแยก'!Z:Z)</f>
        <v>0</v>
      </c>
      <c r="BH384" s="16">
        <f>SUMIF(เตรียมส่วนผสม!$C:$C,'รับ-จ่าย ประจำวัน'!$B384,เตรียมส่วนผสม!AA:AA)+SUMIF(กวนไส้!$C:$C,'รับ-จ่าย ประจำวัน'!$B384,กวนไส้!AA:AA)+SUMIF(ผลิต1!$C:$C,'รับ-จ่าย ประจำวัน'!$B384,ผลิต1!AA:AA)+SUMIF(ผลิต2!$C:$C,'รับ-จ่าย ประจำวัน'!$B384,ผลิต2!AA:AA)+SUMIF(เส้นแต่งหน้าขนมเค้ก!$C:$C,'รับ-จ่าย ประจำวัน'!$B384,เส้นแต่งหน้าขนมเค้ก!AA:AA)+SUMIF(แพ็ค!$C:$C,'รับ-จ่าย ประจำวัน'!$B384,แพ็ค!AA:AA)+SUMIF(ธุรการ!$C:$C,'รับ-จ่าย ประจำวัน'!$B384,ธุรการ!AA:AA)+SUMIF(เส้นแต่งหน้าขนมปัง!$C:$C,'รับ-จ่าย ประจำวัน'!$B384,เส้นแต่งหน้าขนมปัง!AA:AA)+SUMIF('วางแผนBC,CJ'!$C:$C,'รับ-จ่าย ประจำวัน'!$B384,'วางแผนBC,CJ'!AA:AA)+SUMIF(RD!$C:$C,'รับ-จ่าย ประจำวัน'!$B384,RD!AA:AA)+SUMIF('FG,ออนไล,คัดแยก'!$C:$C,'รับ-จ่าย ประจำวัน'!$B384,'FG,ออนไล,คัดแยก'!AA:AA)</f>
        <v>0</v>
      </c>
      <c r="BI384" s="16">
        <f>SUMIF(เตรียมส่วนผสม!$C:$C,'รับ-จ่าย ประจำวัน'!$B384,เตรียมส่วนผสม!AB:AB)+SUMIF(กวนไส้!$C:$C,'รับ-จ่าย ประจำวัน'!$B384,กวนไส้!AB:AB)+SUMIF(ผลิต1!$C:$C,'รับ-จ่าย ประจำวัน'!$B384,ผลิต1!AB:AB)+SUMIF(ผลิต2!$C:$C,'รับ-จ่าย ประจำวัน'!$B384,ผลิต2!AB:AB)+SUMIF(เส้นแต่งหน้าขนมเค้ก!$C:$C,'รับ-จ่าย ประจำวัน'!$B384,เส้นแต่งหน้าขนมเค้ก!AB:AB)+SUMIF(แพ็ค!$C:$C,'รับ-จ่าย ประจำวัน'!$B384,แพ็ค!AB:AB)+SUMIF(ธุรการ!$C:$C,'รับ-จ่าย ประจำวัน'!$B384,ธุรการ!AB:AB)+SUMIF(เส้นแต่งหน้าขนมปัง!$C:$C,'รับ-จ่าย ประจำวัน'!$B384,เส้นแต่งหน้าขนมปัง!AB:AB)+SUMIF('วางแผนBC,CJ'!$C:$C,'รับ-จ่าย ประจำวัน'!$B384,'วางแผนBC,CJ'!AB:AB)+SUMIF(RD!$C:$C,'รับ-จ่าย ประจำวัน'!$B384,RD!AB:AB)+SUMIF('FG,ออนไล,คัดแยก'!$C:$C,'รับ-จ่าย ประจำวัน'!$B384,'FG,ออนไล,คัดแยก'!AB:AB)</f>
        <v>0</v>
      </c>
      <c r="BJ384" s="16">
        <f>SUMIF(เตรียมส่วนผสม!$C:$C,'รับ-จ่าย ประจำวัน'!$B384,เตรียมส่วนผสม!AC:AC)+SUMIF(กวนไส้!$C:$C,'รับ-จ่าย ประจำวัน'!$B384,กวนไส้!AC:AC)+SUMIF(ผลิต1!$C:$C,'รับ-จ่าย ประจำวัน'!$B384,ผลิต1!AC:AC)+SUMIF(ผลิต2!$C:$C,'รับ-จ่าย ประจำวัน'!$B384,ผลิต2!AC:AC)+SUMIF(เส้นแต่งหน้าขนมเค้ก!$C:$C,'รับ-จ่าย ประจำวัน'!$B384,เส้นแต่งหน้าขนมเค้ก!AC:AC)+SUMIF(แพ็ค!$C:$C,'รับ-จ่าย ประจำวัน'!$B384,แพ็ค!AC:AC)+SUMIF(ธุรการ!$C:$C,'รับ-จ่าย ประจำวัน'!$B384,ธุรการ!AC:AC)+SUMIF(เส้นแต่งหน้าขนมปัง!$C:$C,'รับ-จ่าย ประจำวัน'!$B384,เส้นแต่งหน้าขนมปัง!AC:AC)+SUMIF('วางแผนBC,CJ'!$C:$C,'รับ-จ่าย ประจำวัน'!$B384,'วางแผนBC,CJ'!AC:AC)+SUMIF(RD!$C:$C,'รับ-จ่าย ประจำวัน'!$B384,RD!AC:AC)+SUMIF('FG,ออนไล,คัดแยก'!$C:$C,'รับ-จ่าย ประจำวัน'!$B384,'FG,ออนไล,คัดแยก'!AC:AC)</f>
        <v>0</v>
      </c>
      <c r="BK384" s="16">
        <f>SUMIF(เตรียมส่วนผสม!$C:$C,'รับ-จ่าย ประจำวัน'!$B384,เตรียมส่วนผสม!AD:AD)+SUMIF(กวนไส้!$C:$C,'รับ-จ่าย ประจำวัน'!$B384,กวนไส้!AD:AD)+SUMIF(ผลิต1!$C:$C,'รับ-จ่าย ประจำวัน'!$B384,ผลิต1!AD:AD)+SUMIF(ผลิต2!$C:$C,'รับ-จ่าย ประจำวัน'!$B384,ผลิต2!AD:AD)+SUMIF(เส้นแต่งหน้าขนมเค้ก!$C:$C,'รับ-จ่าย ประจำวัน'!$B384,เส้นแต่งหน้าขนมเค้ก!AD:AD)+SUMIF(แพ็ค!$C:$C,'รับ-จ่าย ประจำวัน'!$B384,แพ็ค!AD:AD)+SUMIF(ธุรการ!$C:$C,'รับ-จ่าย ประจำวัน'!$B384,ธุรการ!AD:AD)+SUMIF(เส้นแต่งหน้าขนมปัง!$C:$C,'รับ-จ่าย ประจำวัน'!$B384,เส้นแต่งหน้าขนมปัง!AD:AD)+SUMIF('วางแผนBC,CJ'!$C:$C,'รับ-จ่าย ประจำวัน'!$B384,'วางแผนBC,CJ'!AD:AD)+SUMIF(RD!$C:$C,'รับ-จ่าย ประจำวัน'!$B384,RD!AD:AD)+SUMIF('FG,ออนไล,คัดแยก'!$C:$C,'รับ-จ่าย ประจำวัน'!$B384,'FG,ออนไล,คัดแยก'!AD:AD)</f>
        <v>0</v>
      </c>
      <c r="BL384" s="16">
        <f>SUMIF(เตรียมส่วนผสม!$C:$C,'รับ-จ่าย ประจำวัน'!$B384,เตรียมส่วนผสม!AE:AE)+SUMIF(กวนไส้!$C:$C,'รับ-จ่าย ประจำวัน'!$B384,กวนไส้!AE:AE)+SUMIF(ผลิต1!$C:$C,'รับ-จ่าย ประจำวัน'!$B384,ผลิต1!AE:AE)+SUMIF(ผลิต2!$C:$C,'รับ-จ่าย ประจำวัน'!$B384,ผลิต2!AE:AE)+SUMIF(เส้นแต่งหน้าขนมเค้ก!$C:$C,'รับ-จ่าย ประจำวัน'!$B384,เส้นแต่งหน้าขนมเค้ก!AE:AE)+SUMIF(แพ็ค!$C:$C,'รับ-จ่าย ประจำวัน'!$B384,แพ็ค!AE:AE)+SUMIF(ธุรการ!$C:$C,'รับ-จ่าย ประจำวัน'!$B384,ธุรการ!AE:AE)+SUMIF(เส้นแต่งหน้าขนมปัง!$C:$C,'รับ-จ่าย ประจำวัน'!$B384,เส้นแต่งหน้าขนมปัง!AE:AE)+SUMIF('วางแผนBC,CJ'!$C:$C,'รับ-จ่าย ประจำวัน'!$B384,'วางแผนBC,CJ'!AE:AE)+SUMIF(RD!$C:$C,'รับ-จ่าย ประจำวัน'!$B384,RD!AE:AE)+SUMIF('FG,ออนไล,คัดแยก'!$C:$C,'รับ-จ่าย ประจำวัน'!$B384,'FG,ออนไล,คัดแยก'!AE:AE)</f>
        <v>0</v>
      </c>
      <c r="BM384" s="16">
        <f>SUMIF(เตรียมส่วนผสม!$C:$C,'รับ-จ่าย ประจำวัน'!$B384,เตรียมส่วนผสม!AF:AF)+SUMIF(กวนไส้!$C:$C,'รับ-จ่าย ประจำวัน'!$B384,กวนไส้!AF:AF)+SUMIF(ผลิต1!$C:$C,'รับ-จ่าย ประจำวัน'!$B384,ผลิต1!AF:AF)+SUMIF(ผลิต2!$C:$C,'รับ-จ่าย ประจำวัน'!$B384,ผลิต2!AF:AF)+SUMIF(เส้นแต่งหน้าขนมเค้ก!$C:$C,'รับ-จ่าย ประจำวัน'!$B384,เส้นแต่งหน้าขนมเค้ก!AF:AF)+SUMIF(แพ็ค!$C:$C,'รับ-จ่าย ประจำวัน'!$B384,แพ็ค!AF:AF)+SUMIF(ธุรการ!$C:$C,'รับ-จ่าย ประจำวัน'!$B384,ธุรการ!AF:AF)+SUMIF(เส้นแต่งหน้าขนมปัง!$C:$C,'รับ-จ่าย ประจำวัน'!$B384,เส้นแต่งหน้าขนมปัง!AF:AF)+SUMIF('วางแผนBC,CJ'!$C:$C,'รับ-จ่าย ประจำวัน'!$B384,'วางแผนBC,CJ'!AF:AF)+SUMIF(RD!$C:$C,'รับ-จ่าย ประจำวัน'!$B384,RD!AF:AF)+SUMIF('FG,ออนไล,คัดแยก'!$C:$C,'รับ-จ่าย ประจำวัน'!$B384,'FG,ออนไล,คัดแยก'!AF:AF)</f>
        <v>0</v>
      </c>
      <c r="BN384" s="16">
        <f>SUMIF(เตรียมส่วนผสม!$C:$C,'รับ-จ่าย ประจำวัน'!$B384,เตรียมส่วนผสม!AG:AG)+SUMIF(กวนไส้!$C:$C,'รับ-จ่าย ประจำวัน'!$B384,กวนไส้!AG:AG)+SUMIF(ผลิต1!$C:$C,'รับ-จ่าย ประจำวัน'!$B384,ผลิต1!AG:AG)+SUMIF(ผลิต2!$C:$C,'รับ-จ่าย ประจำวัน'!$B384,ผลิต2!AG:AG)+SUMIF(เส้นแต่งหน้าขนมเค้ก!$C:$C,'รับ-จ่าย ประจำวัน'!$B384,เส้นแต่งหน้าขนมเค้ก!AG:AG)+SUMIF(แพ็ค!$C:$C,'รับ-จ่าย ประจำวัน'!$B384,แพ็ค!AG:AG)+SUMIF(ธุรการ!$C:$C,'รับ-จ่าย ประจำวัน'!$B384,ธุรการ!AG:AG)+SUMIF(เส้นแต่งหน้าขนมปัง!$C:$C,'รับ-จ่าย ประจำวัน'!$B384,เส้นแต่งหน้าขนมปัง!AG:AG)+SUMIF('วางแผนBC,CJ'!$C:$C,'รับ-จ่าย ประจำวัน'!$B384,'วางแผนBC,CJ'!AG:AG)+SUMIF(RD!$C:$C,'รับ-จ่าย ประจำวัน'!$B384,RD!AG:AG)+SUMIF('FG,ออนไล,คัดแยก'!$C:$C,'รับ-จ่าย ประจำวัน'!$B384,'FG,ออนไล,คัดแยก'!AG:AG)</f>
        <v>0</v>
      </c>
      <c r="BO384" s="16">
        <f>SUMIF(เตรียมส่วนผสม!$C:$C,'รับ-จ่าย ประจำวัน'!$B384,เตรียมส่วนผสม!AH:AH)+SUMIF(กวนไส้!$C:$C,'รับ-จ่าย ประจำวัน'!$B384,กวนไส้!AH:AH)+SUMIF(ผลิต1!$C:$C,'รับ-จ่าย ประจำวัน'!$B384,ผลิต1!AH:AH)+SUMIF(ผลิต2!$C:$C,'รับ-จ่าย ประจำวัน'!$B384,ผลิต2!AH:AH)+SUMIF(เส้นแต่งหน้าขนมเค้ก!$C:$C,'รับ-จ่าย ประจำวัน'!$B384,เส้นแต่งหน้าขนมเค้ก!AH:AH)+SUMIF(แพ็ค!$C:$C,'รับ-จ่าย ประจำวัน'!$B384,แพ็ค!AH:AH)+SUMIF(ธุรการ!$C:$C,'รับ-จ่าย ประจำวัน'!$B384,ธุรการ!AH:AH)+SUMIF(เส้นแต่งหน้าขนมปัง!$C:$C,'รับ-จ่าย ประจำวัน'!$B384,เส้นแต่งหน้าขนมปัง!AH:AH)+SUMIF('วางแผนBC,CJ'!$C:$C,'รับ-จ่าย ประจำวัน'!$B384,'วางแผนBC,CJ'!AH:AH)+SUMIF(RD!$C:$C,'รับ-จ่าย ประจำวัน'!$B384,RD!AH:AH)+SUMIF('FG,ออนไล,คัดแยก'!$C:$C,'รับ-จ่าย ประจำวัน'!$B384,'FG,ออนไล,คัดแยก'!AH:AH)</f>
        <v>0</v>
      </c>
      <c r="BP384" s="16">
        <f>SUMIF(เตรียมส่วนผสม!$C:$C,'รับ-จ่าย ประจำวัน'!$B384,เตรียมส่วนผสม!AI:AI)+SUMIF(กวนไส้!$C:$C,'รับ-จ่าย ประจำวัน'!$B384,กวนไส้!AI:AI)+SUMIF(ผลิต1!$C:$C,'รับ-จ่าย ประจำวัน'!$B384,ผลิต1!AI:AI)+SUMIF(ผลิต2!$C:$C,'รับ-จ่าย ประจำวัน'!$B384,ผลิต2!AI:AI)+SUMIF(เส้นแต่งหน้าขนมเค้ก!$C:$C,'รับ-จ่าย ประจำวัน'!$B384,เส้นแต่งหน้าขนมเค้ก!AI:AI)+SUMIF(แพ็ค!$C:$C,'รับ-จ่าย ประจำวัน'!$B384,แพ็ค!AI:AI)+SUMIF(ธุรการ!$C:$C,'รับ-จ่าย ประจำวัน'!$B384,ธุรการ!AI:AI)+SUMIF(เส้นแต่งหน้าขนมปัง!$C:$C,'รับ-จ่าย ประจำวัน'!$B384,เส้นแต่งหน้าขนมปัง!AI:AI)+SUMIF('วางแผนBC,CJ'!$C:$C,'รับ-จ่าย ประจำวัน'!$B384,'วางแผนBC,CJ'!AI:AI)+SUMIF(RD!$C:$C,'รับ-จ่าย ประจำวัน'!$B384,RD!AI:AI)+SUMIF('FG,ออนไล,คัดแยก'!$C:$C,'รับ-จ่าย ประจำวัน'!$B384,'FG,ออนไล,คัดแยก'!AI:AI)</f>
        <v>0</v>
      </c>
      <c r="BQ384" s="16">
        <f>SUMIF(เตรียมส่วนผสม!$C:$C,'รับ-จ่าย ประจำวัน'!$B384,เตรียมส่วนผสม!AJ:AJ)+SUMIF(กวนไส้!$C:$C,'รับ-จ่าย ประจำวัน'!$B384,กวนไส้!AJ:AJ)+SUMIF(ผลิต1!$C:$C,'รับ-จ่าย ประจำวัน'!$B384,ผลิต1!AJ:AJ)+SUMIF(ผลิต2!$C:$C,'รับ-จ่าย ประจำวัน'!$B384,ผลิต2!AJ:AJ)+SUMIF(เส้นแต่งหน้าขนมเค้ก!$C:$C,'รับ-จ่าย ประจำวัน'!$B384,เส้นแต่งหน้าขนมเค้ก!AJ:AJ)+SUMIF(แพ็ค!$C:$C,'รับ-จ่าย ประจำวัน'!$B384,แพ็ค!AJ:AJ)+SUMIF(ธุรการ!$C:$C,'รับ-จ่าย ประจำวัน'!$B384,ธุรการ!AJ:AJ)+SUMIF(เส้นแต่งหน้าขนมปัง!$C:$C,'รับ-จ่าย ประจำวัน'!$B384,เส้นแต่งหน้าขนมปัง!AJ:AJ)+SUMIF('วางแผนBC,CJ'!$C:$C,'รับ-จ่าย ประจำวัน'!$B384,'วางแผนBC,CJ'!AJ:AJ)+SUMIF(RD!$C:$C,'รับ-จ่าย ประจำวัน'!$B384,RD!AJ:AJ)+SUMIF('FG,ออนไล,คัดแยก'!$C:$C,'รับ-จ่าย ประจำวัน'!$B384,'FG,ออนไล,คัดแยก'!AJ:AJ)</f>
        <v>0</v>
      </c>
      <c r="BR384" s="16">
        <f>SUMIF(เตรียมส่วนผสม!$C:$C,'รับ-จ่าย ประจำวัน'!$B384,เตรียมส่วนผสม!AK:AK)+SUMIF(กวนไส้!$C:$C,'รับ-จ่าย ประจำวัน'!$B384,กวนไส้!AK:AK)+SUMIF(ผลิต1!$C:$C,'รับ-จ่าย ประจำวัน'!$B384,ผลิต1!AK:AK)+SUMIF(ผลิต2!$C:$C,'รับ-จ่าย ประจำวัน'!$B384,ผลิต2!AK:AK)+SUMIF(เส้นแต่งหน้าขนมเค้ก!$C:$C,'รับ-จ่าย ประจำวัน'!$B384,เส้นแต่งหน้าขนมเค้ก!AK:AK)+SUMIF(แพ็ค!$C:$C,'รับ-จ่าย ประจำวัน'!$B384,แพ็ค!AK:AK)+SUMIF(ธุรการ!$C:$C,'รับ-จ่าย ประจำวัน'!$B384,ธุรการ!AK:AK)+SUMIF(เส้นแต่งหน้าขนมปัง!$C:$C,'รับ-จ่าย ประจำวัน'!$B384,เส้นแต่งหน้าขนมปัง!AK:AK)+SUMIF('วางแผนBC,CJ'!$C:$C,'รับ-จ่าย ประจำวัน'!$B384,'วางแผนBC,CJ'!AK:AK)+SUMIF(RD!$C:$C,'รับ-จ่าย ประจำวัน'!$B384,RD!AK:AK)+SUMIF('FG,ออนไล,คัดแยก'!$C:$C,'รับ-จ่าย ประจำวัน'!$B384,'FG,ออนไล,คัดแยก'!AK:AK)</f>
        <v>0</v>
      </c>
      <c r="BS384" s="16">
        <f>SUMIF(เตรียมส่วนผสม!$C:$C,'รับ-จ่าย ประจำวัน'!$B384,เตรียมส่วนผสม!AL:AL)+SUMIF(กวนไส้!$C:$C,'รับ-จ่าย ประจำวัน'!$B384,กวนไส้!AL:AL)+SUMIF(ผลิต1!$C:$C,'รับ-จ่าย ประจำวัน'!$B384,ผลิต1!AL:AL)+SUMIF(ผลิต2!$C:$C,'รับ-จ่าย ประจำวัน'!$B384,ผลิต2!AL:AL)+SUMIF(เส้นแต่งหน้าขนมเค้ก!$C:$C,'รับ-จ่าย ประจำวัน'!$B384,เส้นแต่งหน้าขนมเค้ก!AL:AL)+SUMIF(แพ็ค!$C:$C,'รับ-จ่าย ประจำวัน'!$B384,แพ็ค!AL:AL)+SUMIF(ธุรการ!$C:$C,'รับ-จ่าย ประจำวัน'!$B384,ธุรการ!AL:AL)+SUMIF(เส้นแต่งหน้าขนมปัง!$C:$C,'รับ-จ่าย ประจำวัน'!$B384,เส้นแต่งหน้าขนมปัง!AL:AL)+SUMIF('วางแผนBC,CJ'!$C:$C,'รับ-จ่าย ประจำวัน'!$B384,'วางแผนBC,CJ'!AL:AL)+SUMIF(RD!$C:$C,'รับ-จ่าย ประจำวัน'!$B384,RD!AL:AL)+SUMIF('FG,ออนไล,คัดแยก'!$C:$C,'รับ-จ่าย ประจำวัน'!$B384,'FG,ออนไล,คัดแยก'!AL:AL)</f>
        <v>0</v>
      </c>
      <c r="BT384" s="18">
        <f t="shared" si="70"/>
        <v>0</v>
      </c>
      <c r="BU384" s="116">
        <v>12000</v>
      </c>
      <c r="BV384" s="146">
        <f t="shared" si="71"/>
        <v>12000</v>
      </c>
      <c r="BW384" s="183">
        <v>30</v>
      </c>
      <c r="BX384" s="172">
        <f t="shared" si="76"/>
        <v>0</v>
      </c>
      <c r="BY384" s="188" t="e">
        <f t="shared" si="74"/>
        <v>#DIV/0!</v>
      </c>
      <c r="BZ384" s="180" t="e">
        <f t="shared" ca="1" si="73"/>
        <v>#DIV/0!</v>
      </c>
      <c r="CA384" s="97"/>
      <c r="CB384" s="97"/>
      <c r="CC384" s="97"/>
      <c r="CD384" s="97"/>
      <c r="CE384" s="97"/>
      <c r="CF384" s="97"/>
      <c r="CG384" s="97"/>
      <c r="CH384" s="97"/>
      <c r="CI384" s="97"/>
      <c r="CJ384" s="94"/>
      <c r="CK384" s="9">
        <f t="shared" si="75"/>
        <v>0</v>
      </c>
    </row>
    <row r="385" spans="1:89" hidden="1" x14ac:dyDescent="0.5">
      <c r="A385" s="149"/>
      <c r="B385" s="120">
        <v>1021401004</v>
      </c>
      <c r="C385" s="42" t="s">
        <v>1515</v>
      </c>
      <c r="D385" s="177" t="s">
        <v>61</v>
      </c>
      <c r="E385" s="28">
        <v>0</v>
      </c>
      <c r="F385" s="159" t="s">
        <v>1605</v>
      </c>
      <c r="G385" s="11" t="s">
        <v>62</v>
      </c>
      <c r="H385" s="12">
        <v>0</v>
      </c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3"/>
      <c r="AF385" s="13"/>
      <c r="AG385" s="13"/>
      <c r="AH385" s="13"/>
      <c r="AI385" s="14"/>
      <c r="AJ385" s="14"/>
      <c r="AK385" s="14"/>
      <c r="AL385" s="14"/>
      <c r="AM385" s="14"/>
      <c r="AN385" s="15">
        <f t="shared" si="69"/>
        <v>0</v>
      </c>
      <c r="AO385" s="16">
        <f>SUMIF(เตรียมส่วนผสม!$C:$C,'รับ-จ่าย ประจำวัน'!$B385,เตรียมส่วนผสม!H:H)+SUMIF(กวนไส้!$C:$C,'รับ-จ่าย ประจำวัน'!$B385,กวนไส้!H:H)+SUMIF(ผลิต1!$C:$C,'รับ-จ่าย ประจำวัน'!$B385,ผลิต1!H:H)+SUMIF(ผลิต2!$C:$C,'รับ-จ่าย ประจำวัน'!$B385,ผลิต2!H:H)+SUMIF(เส้นแต่งหน้าขนมเค้ก!$C:$C,'รับ-จ่าย ประจำวัน'!$B385,เส้นแต่งหน้าขนมเค้ก!H:H)+SUMIF(แพ็ค!$C:$C,'รับ-จ่าย ประจำวัน'!$B385,แพ็ค!H:H)+SUMIF(ธุรการ!$C:$C,'รับ-จ่าย ประจำวัน'!$B385,ธุรการ!H:H)+SUMIF(เส้นแต่งหน้าขนมปัง!$C:$C,'รับ-จ่าย ประจำวัน'!$B385,เส้นแต่งหน้าขนมปัง!H:H)+SUMIF('วางแผนBC,CJ'!$C:$C,'รับ-จ่าย ประจำวัน'!$B385,'วางแผนBC,CJ'!H:H)+SUMIF(RD!$C:$C,'รับ-จ่าย ประจำวัน'!$B385,RD!H:H)+SUMIF('FG,ออนไล,คัดแยก'!$C:$C,'รับ-จ่าย ประจำวัน'!$B385,'FG,ออนไล,คัดแยก'!H:H)</f>
        <v>0</v>
      </c>
      <c r="AP385" s="16">
        <f>SUMIF(เตรียมส่วนผสม!$C:$C,'รับ-จ่าย ประจำวัน'!$B385,เตรียมส่วนผสม!I:I)+SUMIF(กวนไส้!$C:$C,'รับ-จ่าย ประจำวัน'!$B385,กวนไส้!I:I)+SUMIF(ผลิต1!$C:$C,'รับ-จ่าย ประจำวัน'!$B385,ผลิต1!I:I)+SUMIF(ผลิต2!$C:$C,'รับ-จ่าย ประจำวัน'!$B385,ผลิต2!I:I)+SUMIF(เส้นแต่งหน้าขนมเค้ก!$C:$C,'รับ-จ่าย ประจำวัน'!$B385,เส้นแต่งหน้าขนมเค้ก!I:I)+SUMIF(แพ็ค!$C:$C,'รับ-จ่าย ประจำวัน'!$B385,แพ็ค!I:I)+SUMIF(ธุรการ!$C:$C,'รับ-จ่าย ประจำวัน'!$B385,ธุรการ!I:I)+SUMIF(เส้นแต่งหน้าขนมปัง!$C:$C,'รับ-จ่าย ประจำวัน'!$B385,เส้นแต่งหน้าขนมปัง!I:I)+SUMIF('วางแผนBC,CJ'!$C:$C,'รับ-จ่าย ประจำวัน'!$B385,'วางแผนBC,CJ'!I:I)+SUMIF(RD!$C:$C,'รับ-จ่าย ประจำวัน'!$B385,RD!I:I)+SUMIF('FG,ออนไล,คัดแยก'!$C:$C,'รับ-จ่าย ประจำวัน'!$B385,'FG,ออนไล,คัดแยก'!I:I)</f>
        <v>0</v>
      </c>
      <c r="AQ385" s="16">
        <f>SUMIF(เตรียมส่วนผสม!$C:$C,'รับ-จ่าย ประจำวัน'!$B385,เตรียมส่วนผสม!J:J)+SUMIF(กวนไส้!$C:$C,'รับ-จ่าย ประจำวัน'!$B385,กวนไส้!J:J)+SUMIF(ผลิต1!$C:$C,'รับ-จ่าย ประจำวัน'!$B385,ผลิต1!J:J)+SUMIF(ผลิต2!$C:$C,'รับ-จ่าย ประจำวัน'!$B385,ผลิต2!J:J)+SUMIF(เส้นแต่งหน้าขนมเค้ก!$C:$C,'รับ-จ่าย ประจำวัน'!$B385,เส้นแต่งหน้าขนมเค้ก!J:J)+SUMIF(แพ็ค!$C:$C,'รับ-จ่าย ประจำวัน'!$B385,แพ็ค!J:J)+SUMIF(ธุรการ!$C:$C,'รับ-จ่าย ประจำวัน'!$B385,ธุรการ!J:J)+SUMIF(เส้นแต่งหน้าขนมปัง!$C:$C,'รับ-จ่าย ประจำวัน'!$B385,เส้นแต่งหน้าขนมปัง!J:J)+SUMIF('วางแผนBC,CJ'!$C:$C,'รับ-จ่าย ประจำวัน'!$B385,'วางแผนBC,CJ'!J:J)+SUMIF(RD!$C:$C,'รับ-จ่าย ประจำวัน'!$B385,RD!J:J)+SUMIF('FG,ออนไล,คัดแยก'!$C:$C,'รับ-จ่าย ประจำวัน'!$B385,'FG,ออนไล,คัดแยก'!J:J)</f>
        <v>0</v>
      </c>
      <c r="AR385" s="16">
        <f>SUMIF(เตรียมส่วนผสม!$C:$C,'รับ-จ่าย ประจำวัน'!$B385,เตรียมส่วนผสม!K:K)+SUMIF(กวนไส้!$C:$C,'รับ-จ่าย ประจำวัน'!$B385,กวนไส้!K:K)+SUMIF(ผลิต1!$C:$C,'รับ-จ่าย ประจำวัน'!$B385,ผลิต1!K:K)+SUMIF(ผลิต2!$C:$C,'รับ-จ่าย ประจำวัน'!$B385,ผลิต2!K:K)+SUMIF(เส้นแต่งหน้าขนมเค้ก!$C:$C,'รับ-จ่าย ประจำวัน'!$B385,เส้นแต่งหน้าขนมเค้ก!K:K)+SUMIF(แพ็ค!$C:$C,'รับ-จ่าย ประจำวัน'!$B385,แพ็ค!K:K)+SUMIF(ธุรการ!$C:$C,'รับ-จ่าย ประจำวัน'!$B385,ธุรการ!K:K)+SUMIF(เส้นแต่งหน้าขนมปัง!$C:$C,'รับ-จ่าย ประจำวัน'!$B385,เส้นแต่งหน้าขนมปัง!K:K)+SUMIF('วางแผนBC,CJ'!$C:$C,'รับ-จ่าย ประจำวัน'!$B385,'วางแผนBC,CJ'!K:K)+SUMIF(RD!$C:$C,'รับ-จ่าย ประจำวัน'!$B385,RD!K:K)+SUMIF('FG,ออนไล,คัดแยก'!$C:$C,'รับ-จ่าย ประจำวัน'!$B385,'FG,ออนไล,คัดแยก'!K:K)</f>
        <v>0</v>
      </c>
      <c r="AS385" s="16">
        <f>SUMIF(เตรียมส่วนผสม!$C:$C,'รับ-จ่าย ประจำวัน'!$B385,เตรียมส่วนผสม!L:L)+SUMIF(กวนไส้!$C:$C,'รับ-จ่าย ประจำวัน'!$B385,กวนไส้!L:L)+SUMIF(ผลิต1!$C:$C,'รับ-จ่าย ประจำวัน'!$B385,ผลิต1!L:L)+SUMIF(ผลิต2!$C:$C,'รับ-จ่าย ประจำวัน'!$B385,ผลิต2!L:L)+SUMIF(เส้นแต่งหน้าขนมเค้ก!$C:$C,'รับ-จ่าย ประจำวัน'!$B385,เส้นแต่งหน้าขนมเค้ก!L:L)+SUMIF(แพ็ค!$C:$C,'รับ-จ่าย ประจำวัน'!$B385,แพ็ค!L:L)+SUMIF(ธุรการ!$C:$C,'รับ-จ่าย ประจำวัน'!$B385,ธุรการ!L:L)+SUMIF(เส้นแต่งหน้าขนมปัง!$C:$C,'รับ-จ่าย ประจำวัน'!$B385,เส้นแต่งหน้าขนมปัง!L:L)+SUMIF('วางแผนBC,CJ'!$C:$C,'รับ-จ่าย ประจำวัน'!$B385,'วางแผนBC,CJ'!L:L)+SUMIF(RD!$C:$C,'รับ-จ่าย ประจำวัน'!$B385,RD!L:L)+SUMIF('FG,ออนไล,คัดแยก'!$C:$C,'รับ-จ่าย ประจำวัน'!$B385,'FG,ออนไล,คัดแยก'!L:L)</f>
        <v>0</v>
      </c>
      <c r="AT385" s="16">
        <f>SUMIF(เตรียมส่วนผสม!$C:$C,'รับ-จ่าย ประจำวัน'!$B385,เตรียมส่วนผสม!M:M)+SUMIF(กวนไส้!$C:$C,'รับ-จ่าย ประจำวัน'!$B385,กวนไส้!M:M)+SUMIF(ผลิต1!$C:$C,'รับ-จ่าย ประจำวัน'!$B385,ผลิต1!M:M)+SUMIF(ผลิต2!$C:$C,'รับ-จ่าย ประจำวัน'!$B385,ผลิต2!M:M)+SUMIF(เส้นแต่งหน้าขนมเค้ก!$C:$C,'รับ-จ่าย ประจำวัน'!$B385,เส้นแต่งหน้าขนมเค้ก!M:M)+SUMIF(แพ็ค!$C:$C,'รับ-จ่าย ประจำวัน'!$B385,แพ็ค!M:M)+SUMIF(ธุรการ!$C:$C,'รับ-จ่าย ประจำวัน'!$B385,ธุรการ!M:M)+SUMIF(เส้นแต่งหน้าขนมปัง!$C:$C,'รับ-จ่าย ประจำวัน'!$B385,เส้นแต่งหน้าขนมปัง!M:M)+SUMIF('วางแผนBC,CJ'!$C:$C,'รับ-จ่าย ประจำวัน'!$B385,'วางแผนBC,CJ'!M:M)+SUMIF(RD!$C:$C,'รับ-จ่าย ประจำวัน'!$B385,RD!M:M)+SUMIF('FG,ออนไล,คัดแยก'!$C:$C,'รับ-จ่าย ประจำวัน'!$B385,'FG,ออนไล,คัดแยก'!M:M)</f>
        <v>0</v>
      </c>
      <c r="AU385" s="16">
        <f>SUMIF(เตรียมส่วนผสม!$C:$C,'รับ-จ่าย ประจำวัน'!$B385,เตรียมส่วนผสม!N:N)+SUMIF(กวนไส้!$C:$C,'รับ-จ่าย ประจำวัน'!$B385,กวนไส้!N:N)+SUMIF(ผลิต1!$C:$C,'รับ-จ่าย ประจำวัน'!$B385,ผลิต1!N:N)+SUMIF(ผลิต2!$C:$C,'รับ-จ่าย ประจำวัน'!$B385,ผลิต2!N:N)+SUMIF(เส้นแต่งหน้าขนมเค้ก!$C:$C,'รับ-จ่าย ประจำวัน'!$B385,เส้นแต่งหน้าขนมเค้ก!N:N)+SUMIF(แพ็ค!$C:$C,'รับ-จ่าย ประจำวัน'!$B385,แพ็ค!N:N)+SUMIF(ธุรการ!$C:$C,'รับ-จ่าย ประจำวัน'!$B385,ธุรการ!N:N)+SUMIF(เส้นแต่งหน้าขนมปัง!$C:$C,'รับ-จ่าย ประจำวัน'!$B385,เส้นแต่งหน้าขนมปัง!N:N)+SUMIF('วางแผนBC,CJ'!$C:$C,'รับ-จ่าย ประจำวัน'!$B385,'วางแผนBC,CJ'!N:N)+SUMIF(RD!$C:$C,'รับ-จ่าย ประจำวัน'!$B385,RD!N:N)+SUMIF('FG,ออนไล,คัดแยก'!$C:$C,'รับ-จ่าย ประจำวัน'!$B385,'FG,ออนไล,คัดแยก'!N:N)</f>
        <v>0</v>
      </c>
      <c r="AV385" s="16">
        <f>SUMIF(เตรียมส่วนผสม!$C:$C,'รับ-จ่าย ประจำวัน'!$B385,เตรียมส่วนผสม!O:O)+SUMIF(กวนไส้!$C:$C,'รับ-จ่าย ประจำวัน'!$B385,กวนไส้!O:O)+SUMIF(ผลิต1!$C:$C,'รับ-จ่าย ประจำวัน'!$B385,ผลิต1!O:O)+SUMIF(ผลิต2!$C:$C,'รับ-จ่าย ประจำวัน'!$B385,ผลิต2!O:O)+SUMIF(เส้นแต่งหน้าขนมเค้ก!$C:$C,'รับ-จ่าย ประจำวัน'!$B385,เส้นแต่งหน้าขนมเค้ก!O:O)+SUMIF(แพ็ค!$C:$C,'รับ-จ่าย ประจำวัน'!$B385,แพ็ค!O:O)+SUMIF(ธุรการ!$C:$C,'รับ-จ่าย ประจำวัน'!$B385,ธุรการ!O:O)+SUMIF(เส้นแต่งหน้าขนมปัง!$C:$C,'รับ-จ่าย ประจำวัน'!$B385,เส้นแต่งหน้าขนมปัง!O:O)+SUMIF('วางแผนBC,CJ'!$C:$C,'รับ-จ่าย ประจำวัน'!$B385,'วางแผนBC,CJ'!O:O)+SUMIF(RD!$C:$C,'รับ-จ่าย ประจำวัน'!$B385,RD!O:O)+SUMIF('FG,ออนไล,คัดแยก'!$C:$C,'รับ-จ่าย ประจำวัน'!$B385,'FG,ออนไล,คัดแยก'!O:O)</f>
        <v>0</v>
      </c>
      <c r="AW385" s="16">
        <f>SUMIF(เตรียมส่วนผสม!$C:$C,'รับ-จ่าย ประจำวัน'!$B385,เตรียมส่วนผสม!P:P)+SUMIF(กวนไส้!$C:$C,'รับ-จ่าย ประจำวัน'!$B385,กวนไส้!P:P)+SUMIF(ผลิต1!$C:$C,'รับ-จ่าย ประจำวัน'!$B385,ผลิต1!P:P)+SUMIF(ผลิต2!$C:$C,'รับ-จ่าย ประจำวัน'!$B385,ผลิต2!P:P)+SUMIF(เส้นแต่งหน้าขนมเค้ก!$C:$C,'รับ-จ่าย ประจำวัน'!$B385,เส้นแต่งหน้าขนมเค้ก!P:P)+SUMIF(แพ็ค!$C:$C,'รับ-จ่าย ประจำวัน'!$B385,แพ็ค!P:P)+SUMIF(ธุรการ!$C:$C,'รับ-จ่าย ประจำวัน'!$B385,ธุรการ!P:P)+SUMIF(เส้นแต่งหน้าขนมปัง!$C:$C,'รับ-จ่าย ประจำวัน'!$B385,เส้นแต่งหน้าขนมปัง!P:P)+SUMIF('วางแผนBC,CJ'!$C:$C,'รับ-จ่าย ประจำวัน'!$B385,'วางแผนBC,CJ'!P:P)+SUMIF(RD!$C:$C,'รับ-จ่าย ประจำวัน'!$B385,RD!P:P)+SUMIF('FG,ออนไล,คัดแยก'!$C:$C,'รับ-จ่าย ประจำวัน'!$B385,'FG,ออนไล,คัดแยก'!P:P)</f>
        <v>0</v>
      </c>
      <c r="AX385" s="16">
        <f>SUMIF(เตรียมส่วนผสม!$C:$C,'รับ-จ่าย ประจำวัน'!$B385,เตรียมส่วนผสม!Q:Q)+SUMIF(กวนไส้!$C:$C,'รับ-จ่าย ประจำวัน'!$B385,กวนไส้!Q:Q)+SUMIF(ผลิต1!$C:$C,'รับ-จ่าย ประจำวัน'!$B385,ผลิต1!Q:Q)+SUMIF(ผลิต2!$C:$C,'รับ-จ่าย ประจำวัน'!$B385,ผลิต2!Q:Q)+SUMIF(เส้นแต่งหน้าขนมเค้ก!$C:$C,'รับ-จ่าย ประจำวัน'!$B385,เส้นแต่งหน้าขนมเค้ก!Q:Q)+SUMIF(แพ็ค!$C:$C,'รับ-จ่าย ประจำวัน'!$B385,แพ็ค!Q:Q)+SUMIF(ธุรการ!$C:$C,'รับ-จ่าย ประจำวัน'!$B385,ธุรการ!Q:Q)+SUMIF(เส้นแต่งหน้าขนมปัง!$C:$C,'รับ-จ่าย ประจำวัน'!$B385,เส้นแต่งหน้าขนมปัง!Q:Q)+SUMIF('วางแผนBC,CJ'!$C:$C,'รับ-จ่าย ประจำวัน'!$B385,'วางแผนBC,CJ'!Q:Q)+SUMIF(RD!$C:$C,'รับ-จ่าย ประจำวัน'!$B385,RD!Q:Q)+SUMIF('FG,ออนไล,คัดแยก'!$C:$C,'รับ-จ่าย ประจำวัน'!$B385,'FG,ออนไล,คัดแยก'!Q:Q)</f>
        <v>0</v>
      </c>
      <c r="AY385" s="16">
        <f>SUMIF(เตรียมส่วนผสม!$C:$C,'รับ-จ่าย ประจำวัน'!$B385,เตรียมส่วนผสม!R:R)+SUMIF(กวนไส้!$C:$C,'รับ-จ่าย ประจำวัน'!$B385,กวนไส้!R:R)+SUMIF(ผลิต1!$C:$C,'รับ-จ่าย ประจำวัน'!$B385,ผลิต1!R:R)+SUMIF(ผลิต2!$C:$C,'รับ-จ่าย ประจำวัน'!$B385,ผลิต2!R:R)+SUMIF(เส้นแต่งหน้าขนมเค้ก!$C:$C,'รับ-จ่าย ประจำวัน'!$B385,เส้นแต่งหน้าขนมเค้ก!R:R)+SUMIF(แพ็ค!$C:$C,'รับ-จ่าย ประจำวัน'!$B385,แพ็ค!R:R)+SUMIF(ธุรการ!$C:$C,'รับ-จ่าย ประจำวัน'!$B385,ธุรการ!R:R)+SUMIF(เส้นแต่งหน้าขนมปัง!$C:$C,'รับ-จ่าย ประจำวัน'!$B385,เส้นแต่งหน้าขนมปัง!R:R)+SUMIF('วางแผนBC,CJ'!$C:$C,'รับ-จ่าย ประจำวัน'!$B385,'วางแผนBC,CJ'!R:R)+SUMIF(RD!$C:$C,'รับ-จ่าย ประจำวัน'!$B385,RD!R:R)+SUMIF('FG,ออนไล,คัดแยก'!$C:$C,'รับ-จ่าย ประจำวัน'!$B385,'FG,ออนไล,คัดแยก'!R:R)</f>
        <v>0</v>
      </c>
      <c r="AZ385" s="16">
        <f>SUMIF(เตรียมส่วนผสม!$C:$C,'รับ-จ่าย ประจำวัน'!$B385,เตรียมส่วนผสม!S:S)+SUMIF(กวนไส้!$C:$C,'รับ-จ่าย ประจำวัน'!$B385,กวนไส้!S:S)+SUMIF(ผลิต1!$C:$C,'รับ-จ่าย ประจำวัน'!$B385,ผลิต1!S:S)+SUMIF(ผลิต2!$C:$C,'รับ-จ่าย ประจำวัน'!$B385,ผลิต2!S:S)+SUMIF(เส้นแต่งหน้าขนมเค้ก!$C:$C,'รับ-จ่าย ประจำวัน'!$B385,เส้นแต่งหน้าขนมเค้ก!S:S)+SUMIF(แพ็ค!$C:$C,'รับ-จ่าย ประจำวัน'!$B385,แพ็ค!S:S)+SUMIF(ธุรการ!$C:$C,'รับ-จ่าย ประจำวัน'!$B385,ธุรการ!S:S)+SUMIF(เส้นแต่งหน้าขนมปัง!$C:$C,'รับ-จ่าย ประจำวัน'!$B385,เส้นแต่งหน้าขนมปัง!S:S)+SUMIF('วางแผนBC,CJ'!$C:$C,'รับ-จ่าย ประจำวัน'!$B385,'วางแผนBC,CJ'!S:S)+SUMIF(RD!$C:$C,'รับ-จ่าย ประจำวัน'!$B385,RD!S:S)+SUMIF('FG,ออนไล,คัดแยก'!$C:$C,'รับ-จ่าย ประจำวัน'!$B385,'FG,ออนไล,คัดแยก'!S:S)</f>
        <v>0</v>
      </c>
      <c r="BA385" s="16">
        <f>SUMIF(เตรียมส่วนผสม!$C:$C,'รับ-จ่าย ประจำวัน'!$B385,เตรียมส่วนผสม!T:T)+SUMIF(กวนไส้!$C:$C,'รับ-จ่าย ประจำวัน'!$B385,กวนไส้!T:T)+SUMIF(ผลิต1!$C:$C,'รับ-จ่าย ประจำวัน'!$B385,ผลิต1!T:T)+SUMIF(ผลิต2!$C:$C,'รับ-จ่าย ประจำวัน'!$B385,ผลิต2!T:T)+SUMIF(เส้นแต่งหน้าขนมเค้ก!$C:$C,'รับ-จ่าย ประจำวัน'!$B385,เส้นแต่งหน้าขนมเค้ก!T:T)+SUMIF(แพ็ค!$C:$C,'รับ-จ่าย ประจำวัน'!$B385,แพ็ค!T:T)+SUMIF(ธุรการ!$C:$C,'รับ-จ่าย ประจำวัน'!$B385,ธุรการ!T:T)+SUMIF(เส้นแต่งหน้าขนมปัง!$C:$C,'รับ-จ่าย ประจำวัน'!$B385,เส้นแต่งหน้าขนมปัง!T:T)+SUMIF('วางแผนBC,CJ'!$C:$C,'รับ-จ่าย ประจำวัน'!$B385,'วางแผนBC,CJ'!T:T)+SUMIF(RD!$C:$C,'รับ-จ่าย ประจำวัน'!$B385,RD!T:T)+SUMIF('FG,ออนไล,คัดแยก'!$C:$C,'รับ-จ่าย ประจำวัน'!$B385,'FG,ออนไล,คัดแยก'!T:T)</f>
        <v>0</v>
      </c>
      <c r="BB385" s="16">
        <f>SUMIF(เตรียมส่วนผสม!$C:$C,'รับ-จ่าย ประจำวัน'!$B385,เตรียมส่วนผสม!U:U)+SUMIF(กวนไส้!$C:$C,'รับ-จ่าย ประจำวัน'!$B385,กวนไส้!U:U)+SUMIF(ผลิต1!$C:$C,'รับ-จ่าย ประจำวัน'!$B385,ผลิต1!U:U)+SUMIF(ผลิต2!$C:$C,'รับ-จ่าย ประจำวัน'!$B385,ผลิต2!U:U)+SUMIF(เส้นแต่งหน้าขนมเค้ก!$C:$C,'รับ-จ่าย ประจำวัน'!$B385,เส้นแต่งหน้าขนมเค้ก!U:U)+SUMIF(แพ็ค!$C:$C,'รับ-จ่าย ประจำวัน'!$B385,แพ็ค!U:U)+SUMIF(ธุรการ!$C:$C,'รับ-จ่าย ประจำวัน'!$B385,ธุรการ!U:U)+SUMIF(เส้นแต่งหน้าขนมปัง!$C:$C,'รับ-จ่าย ประจำวัน'!$B385,เส้นแต่งหน้าขนมปัง!U:U)+SUMIF('วางแผนBC,CJ'!$C:$C,'รับ-จ่าย ประจำวัน'!$B385,'วางแผนBC,CJ'!U:U)+SUMIF(RD!$C:$C,'รับ-จ่าย ประจำวัน'!$B385,RD!U:U)+SUMIF('FG,ออนไล,คัดแยก'!$C:$C,'รับ-จ่าย ประจำวัน'!$B385,'FG,ออนไล,คัดแยก'!U:U)</f>
        <v>0</v>
      </c>
      <c r="BC385" s="16">
        <f>SUMIF(เตรียมส่วนผสม!$C:$C,'รับ-จ่าย ประจำวัน'!$B385,เตรียมส่วนผสม!V:V)+SUMIF(กวนไส้!$C:$C,'รับ-จ่าย ประจำวัน'!$B385,กวนไส้!V:V)+SUMIF(ผลิต1!$C:$C,'รับ-จ่าย ประจำวัน'!$B385,ผลิต1!V:V)+SUMIF(ผลิต2!$C:$C,'รับ-จ่าย ประจำวัน'!$B385,ผลิต2!V:V)+SUMIF(เส้นแต่งหน้าขนมเค้ก!$C:$C,'รับ-จ่าย ประจำวัน'!$B385,เส้นแต่งหน้าขนมเค้ก!V:V)+SUMIF(แพ็ค!$C:$C,'รับ-จ่าย ประจำวัน'!$B385,แพ็ค!V:V)+SUMIF(ธุรการ!$C:$C,'รับ-จ่าย ประจำวัน'!$B385,ธุรการ!V:V)+SUMIF(เส้นแต่งหน้าขนมปัง!$C:$C,'รับ-จ่าย ประจำวัน'!$B385,เส้นแต่งหน้าขนมปัง!V:V)+SUMIF('วางแผนBC,CJ'!$C:$C,'รับ-จ่าย ประจำวัน'!$B385,'วางแผนBC,CJ'!V:V)+SUMIF(RD!$C:$C,'รับ-จ่าย ประจำวัน'!$B385,RD!V:V)+SUMIF('FG,ออนไล,คัดแยก'!$C:$C,'รับ-จ่าย ประจำวัน'!$B385,'FG,ออนไล,คัดแยก'!V:V)</f>
        <v>0</v>
      </c>
      <c r="BD385" s="16">
        <f>SUMIF(เตรียมส่วนผสม!$C:$C,'รับ-จ่าย ประจำวัน'!$B385,เตรียมส่วนผสม!W:W)+SUMIF(กวนไส้!$C:$C,'รับ-จ่าย ประจำวัน'!$B385,กวนไส้!W:W)+SUMIF(ผลิต1!$C:$C,'รับ-จ่าย ประจำวัน'!$B385,ผลิต1!W:W)+SUMIF(ผลิต2!$C:$C,'รับ-จ่าย ประจำวัน'!$B385,ผลิต2!W:W)+SUMIF(เส้นแต่งหน้าขนมเค้ก!$C:$C,'รับ-จ่าย ประจำวัน'!$B385,เส้นแต่งหน้าขนมเค้ก!W:W)+SUMIF(แพ็ค!$C:$C,'รับ-จ่าย ประจำวัน'!$B385,แพ็ค!W:W)+SUMIF(ธุรการ!$C:$C,'รับ-จ่าย ประจำวัน'!$B385,ธุรการ!W:W)+SUMIF(เส้นแต่งหน้าขนมปัง!$C:$C,'รับ-จ่าย ประจำวัน'!$B385,เส้นแต่งหน้าขนมปัง!W:W)+SUMIF('วางแผนBC,CJ'!$C:$C,'รับ-จ่าย ประจำวัน'!$B385,'วางแผนBC,CJ'!W:W)+SUMIF(RD!$C:$C,'รับ-จ่าย ประจำวัน'!$B385,RD!W:W)+SUMIF('FG,ออนไล,คัดแยก'!$C:$C,'รับ-จ่าย ประจำวัน'!$B385,'FG,ออนไล,คัดแยก'!W:W)</f>
        <v>0</v>
      </c>
      <c r="BE385" s="16">
        <f>SUMIF(เตรียมส่วนผสม!$C:$C,'รับ-จ่าย ประจำวัน'!$B385,เตรียมส่วนผสม!X:X)+SUMIF(กวนไส้!$C:$C,'รับ-จ่าย ประจำวัน'!$B385,กวนไส้!X:X)+SUMIF(ผลิต1!$C:$C,'รับ-จ่าย ประจำวัน'!$B385,ผลิต1!X:X)+SUMIF(ผลิต2!$C:$C,'รับ-จ่าย ประจำวัน'!$B385,ผลิต2!X:X)+SUMIF(เส้นแต่งหน้าขนมเค้ก!$C:$C,'รับ-จ่าย ประจำวัน'!$B385,เส้นแต่งหน้าขนมเค้ก!X:X)+SUMIF(แพ็ค!$C:$C,'รับ-จ่าย ประจำวัน'!$B385,แพ็ค!X:X)+SUMIF(ธุรการ!$C:$C,'รับ-จ่าย ประจำวัน'!$B385,ธุรการ!X:X)+SUMIF(เส้นแต่งหน้าขนมปัง!$C:$C,'รับ-จ่าย ประจำวัน'!$B385,เส้นแต่งหน้าขนมปัง!X:X)+SUMIF('วางแผนBC,CJ'!$C:$C,'รับ-จ่าย ประจำวัน'!$B385,'วางแผนBC,CJ'!X:X)+SUMIF(RD!$C:$C,'รับ-จ่าย ประจำวัน'!$B385,RD!X:X)+SUMIF('FG,ออนไล,คัดแยก'!$C:$C,'รับ-จ่าย ประจำวัน'!$B385,'FG,ออนไล,คัดแยก'!X:X)</f>
        <v>0</v>
      </c>
      <c r="BF385" s="16">
        <f>SUMIF(เตรียมส่วนผสม!$C:$C,'รับ-จ่าย ประจำวัน'!$B385,เตรียมส่วนผสม!Y:Y)+SUMIF(กวนไส้!$C:$C,'รับ-จ่าย ประจำวัน'!$B385,กวนไส้!Y:Y)+SUMIF(ผลิต1!$C:$C,'รับ-จ่าย ประจำวัน'!$B385,ผลิต1!Y:Y)+SUMIF(ผลิต2!$C:$C,'รับ-จ่าย ประจำวัน'!$B385,ผลิต2!Y:Y)+SUMIF(เส้นแต่งหน้าขนมเค้ก!$C:$C,'รับ-จ่าย ประจำวัน'!$B385,เส้นแต่งหน้าขนมเค้ก!Y:Y)+SUMIF(แพ็ค!$C:$C,'รับ-จ่าย ประจำวัน'!$B385,แพ็ค!Y:Y)+SUMIF(ธุรการ!$C:$C,'รับ-จ่าย ประจำวัน'!$B385,ธุรการ!Y:Y)+SUMIF(เส้นแต่งหน้าขนมปัง!$C:$C,'รับ-จ่าย ประจำวัน'!$B385,เส้นแต่งหน้าขนมปัง!Y:Y)+SUMIF('วางแผนBC,CJ'!$C:$C,'รับ-จ่าย ประจำวัน'!$B385,'วางแผนBC,CJ'!Y:Y)+SUMIF(RD!$C:$C,'รับ-จ่าย ประจำวัน'!$B385,RD!Y:Y)+SUMIF('FG,ออนไล,คัดแยก'!$C:$C,'รับ-จ่าย ประจำวัน'!$B385,'FG,ออนไล,คัดแยก'!Y:Y)</f>
        <v>0</v>
      </c>
      <c r="BG385" s="16">
        <f>SUMIF(เตรียมส่วนผสม!$C:$C,'รับ-จ่าย ประจำวัน'!$B385,เตรียมส่วนผสม!Z:Z)+SUMIF(กวนไส้!$C:$C,'รับ-จ่าย ประจำวัน'!$B385,กวนไส้!Z:Z)+SUMIF(ผลิต1!$C:$C,'รับ-จ่าย ประจำวัน'!$B385,ผลิต1!Z:Z)+SUMIF(ผลิต2!$C:$C,'รับ-จ่าย ประจำวัน'!$B385,ผลิต2!Z:Z)+SUMIF(เส้นแต่งหน้าขนมเค้ก!$C:$C,'รับ-จ่าย ประจำวัน'!$B385,เส้นแต่งหน้าขนมเค้ก!Z:Z)+SUMIF(แพ็ค!$C:$C,'รับ-จ่าย ประจำวัน'!$B385,แพ็ค!Z:Z)+SUMIF(ธุรการ!$C:$C,'รับ-จ่าย ประจำวัน'!$B385,ธุรการ!Z:Z)+SUMIF(เส้นแต่งหน้าขนมปัง!$C:$C,'รับ-จ่าย ประจำวัน'!$B385,เส้นแต่งหน้าขนมปัง!Z:Z)+SUMIF('วางแผนBC,CJ'!$C:$C,'รับ-จ่าย ประจำวัน'!$B385,'วางแผนBC,CJ'!Z:Z)+SUMIF(RD!$C:$C,'รับ-จ่าย ประจำวัน'!$B385,RD!Z:Z)+SUMIF('FG,ออนไล,คัดแยก'!$C:$C,'รับ-จ่าย ประจำวัน'!$B385,'FG,ออนไล,คัดแยก'!Z:Z)</f>
        <v>0</v>
      </c>
      <c r="BH385" s="16">
        <f>SUMIF(เตรียมส่วนผสม!$C:$C,'รับ-จ่าย ประจำวัน'!$B385,เตรียมส่วนผสม!AA:AA)+SUMIF(กวนไส้!$C:$C,'รับ-จ่าย ประจำวัน'!$B385,กวนไส้!AA:AA)+SUMIF(ผลิต1!$C:$C,'รับ-จ่าย ประจำวัน'!$B385,ผลิต1!AA:AA)+SUMIF(ผลิต2!$C:$C,'รับ-จ่าย ประจำวัน'!$B385,ผลิต2!AA:AA)+SUMIF(เส้นแต่งหน้าขนมเค้ก!$C:$C,'รับ-จ่าย ประจำวัน'!$B385,เส้นแต่งหน้าขนมเค้ก!AA:AA)+SUMIF(แพ็ค!$C:$C,'รับ-จ่าย ประจำวัน'!$B385,แพ็ค!AA:AA)+SUMIF(ธุรการ!$C:$C,'รับ-จ่าย ประจำวัน'!$B385,ธุรการ!AA:AA)+SUMIF(เส้นแต่งหน้าขนมปัง!$C:$C,'รับ-จ่าย ประจำวัน'!$B385,เส้นแต่งหน้าขนมปัง!AA:AA)+SUMIF('วางแผนBC,CJ'!$C:$C,'รับ-จ่าย ประจำวัน'!$B385,'วางแผนBC,CJ'!AA:AA)+SUMIF(RD!$C:$C,'รับ-จ่าย ประจำวัน'!$B385,RD!AA:AA)+SUMIF('FG,ออนไล,คัดแยก'!$C:$C,'รับ-จ่าย ประจำวัน'!$B385,'FG,ออนไล,คัดแยก'!AA:AA)</f>
        <v>0</v>
      </c>
      <c r="BI385" s="16">
        <f>SUMIF(เตรียมส่วนผสม!$C:$C,'รับ-จ่าย ประจำวัน'!$B385,เตรียมส่วนผสม!AB:AB)+SUMIF(กวนไส้!$C:$C,'รับ-จ่าย ประจำวัน'!$B385,กวนไส้!AB:AB)+SUMIF(ผลิต1!$C:$C,'รับ-จ่าย ประจำวัน'!$B385,ผลิต1!AB:AB)+SUMIF(ผลิต2!$C:$C,'รับ-จ่าย ประจำวัน'!$B385,ผลิต2!AB:AB)+SUMIF(เส้นแต่งหน้าขนมเค้ก!$C:$C,'รับ-จ่าย ประจำวัน'!$B385,เส้นแต่งหน้าขนมเค้ก!AB:AB)+SUMIF(แพ็ค!$C:$C,'รับ-จ่าย ประจำวัน'!$B385,แพ็ค!AB:AB)+SUMIF(ธุรการ!$C:$C,'รับ-จ่าย ประจำวัน'!$B385,ธุรการ!AB:AB)+SUMIF(เส้นแต่งหน้าขนมปัง!$C:$C,'รับ-จ่าย ประจำวัน'!$B385,เส้นแต่งหน้าขนมปัง!AB:AB)+SUMIF('วางแผนBC,CJ'!$C:$C,'รับ-จ่าย ประจำวัน'!$B385,'วางแผนBC,CJ'!AB:AB)+SUMIF(RD!$C:$C,'รับ-จ่าย ประจำวัน'!$B385,RD!AB:AB)+SUMIF('FG,ออนไล,คัดแยก'!$C:$C,'รับ-จ่าย ประจำวัน'!$B385,'FG,ออนไล,คัดแยก'!AB:AB)</f>
        <v>0</v>
      </c>
      <c r="BJ385" s="16">
        <f>SUMIF(เตรียมส่วนผสม!$C:$C,'รับ-จ่าย ประจำวัน'!$B385,เตรียมส่วนผสม!AC:AC)+SUMIF(กวนไส้!$C:$C,'รับ-จ่าย ประจำวัน'!$B385,กวนไส้!AC:AC)+SUMIF(ผลิต1!$C:$C,'รับ-จ่าย ประจำวัน'!$B385,ผลิต1!AC:AC)+SUMIF(ผลิต2!$C:$C,'รับ-จ่าย ประจำวัน'!$B385,ผลิต2!AC:AC)+SUMIF(เส้นแต่งหน้าขนมเค้ก!$C:$C,'รับ-จ่าย ประจำวัน'!$B385,เส้นแต่งหน้าขนมเค้ก!AC:AC)+SUMIF(แพ็ค!$C:$C,'รับ-จ่าย ประจำวัน'!$B385,แพ็ค!AC:AC)+SUMIF(ธุรการ!$C:$C,'รับ-จ่าย ประจำวัน'!$B385,ธุรการ!AC:AC)+SUMIF(เส้นแต่งหน้าขนมปัง!$C:$C,'รับ-จ่าย ประจำวัน'!$B385,เส้นแต่งหน้าขนมปัง!AC:AC)+SUMIF('วางแผนBC,CJ'!$C:$C,'รับ-จ่าย ประจำวัน'!$B385,'วางแผนBC,CJ'!AC:AC)+SUMIF(RD!$C:$C,'รับ-จ่าย ประจำวัน'!$B385,RD!AC:AC)+SUMIF('FG,ออนไล,คัดแยก'!$C:$C,'รับ-จ่าย ประจำวัน'!$B385,'FG,ออนไล,คัดแยก'!AC:AC)</f>
        <v>0</v>
      </c>
      <c r="BK385" s="16">
        <f>SUMIF(เตรียมส่วนผสม!$C:$C,'รับ-จ่าย ประจำวัน'!$B385,เตรียมส่วนผสม!AD:AD)+SUMIF(กวนไส้!$C:$C,'รับ-จ่าย ประจำวัน'!$B385,กวนไส้!AD:AD)+SUMIF(ผลิต1!$C:$C,'รับ-จ่าย ประจำวัน'!$B385,ผลิต1!AD:AD)+SUMIF(ผลิต2!$C:$C,'รับ-จ่าย ประจำวัน'!$B385,ผลิต2!AD:AD)+SUMIF(เส้นแต่งหน้าขนมเค้ก!$C:$C,'รับ-จ่าย ประจำวัน'!$B385,เส้นแต่งหน้าขนมเค้ก!AD:AD)+SUMIF(แพ็ค!$C:$C,'รับ-จ่าย ประจำวัน'!$B385,แพ็ค!AD:AD)+SUMIF(ธุรการ!$C:$C,'รับ-จ่าย ประจำวัน'!$B385,ธุรการ!AD:AD)+SUMIF(เส้นแต่งหน้าขนมปัง!$C:$C,'รับ-จ่าย ประจำวัน'!$B385,เส้นแต่งหน้าขนมปัง!AD:AD)+SUMIF('วางแผนBC,CJ'!$C:$C,'รับ-จ่าย ประจำวัน'!$B385,'วางแผนBC,CJ'!AD:AD)+SUMIF(RD!$C:$C,'รับ-จ่าย ประจำวัน'!$B385,RD!AD:AD)+SUMIF('FG,ออนไล,คัดแยก'!$C:$C,'รับ-จ่าย ประจำวัน'!$B385,'FG,ออนไล,คัดแยก'!AD:AD)</f>
        <v>0</v>
      </c>
      <c r="BL385" s="16">
        <f>SUMIF(เตรียมส่วนผสม!$C:$C,'รับ-จ่าย ประจำวัน'!$B385,เตรียมส่วนผสม!AE:AE)+SUMIF(กวนไส้!$C:$C,'รับ-จ่าย ประจำวัน'!$B385,กวนไส้!AE:AE)+SUMIF(ผลิต1!$C:$C,'รับ-จ่าย ประจำวัน'!$B385,ผลิต1!AE:AE)+SUMIF(ผลิต2!$C:$C,'รับ-จ่าย ประจำวัน'!$B385,ผลิต2!AE:AE)+SUMIF(เส้นแต่งหน้าขนมเค้ก!$C:$C,'รับ-จ่าย ประจำวัน'!$B385,เส้นแต่งหน้าขนมเค้ก!AE:AE)+SUMIF(แพ็ค!$C:$C,'รับ-จ่าย ประจำวัน'!$B385,แพ็ค!AE:AE)+SUMIF(ธุรการ!$C:$C,'รับ-จ่าย ประจำวัน'!$B385,ธุรการ!AE:AE)+SUMIF(เส้นแต่งหน้าขนมปัง!$C:$C,'รับ-จ่าย ประจำวัน'!$B385,เส้นแต่งหน้าขนมปัง!AE:AE)+SUMIF('วางแผนBC,CJ'!$C:$C,'รับ-จ่าย ประจำวัน'!$B385,'วางแผนBC,CJ'!AE:AE)+SUMIF(RD!$C:$C,'รับ-จ่าย ประจำวัน'!$B385,RD!AE:AE)+SUMIF('FG,ออนไล,คัดแยก'!$C:$C,'รับ-จ่าย ประจำวัน'!$B385,'FG,ออนไล,คัดแยก'!AE:AE)</f>
        <v>0</v>
      </c>
      <c r="BM385" s="16">
        <f>SUMIF(เตรียมส่วนผสม!$C:$C,'รับ-จ่าย ประจำวัน'!$B385,เตรียมส่วนผสม!AF:AF)+SUMIF(กวนไส้!$C:$C,'รับ-จ่าย ประจำวัน'!$B385,กวนไส้!AF:AF)+SUMIF(ผลิต1!$C:$C,'รับ-จ่าย ประจำวัน'!$B385,ผลิต1!AF:AF)+SUMIF(ผลิต2!$C:$C,'รับ-จ่าย ประจำวัน'!$B385,ผลิต2!AF:AF)+SUMIF(เส้นแต่งหน้าขนมเค้ก!$C:$C,'รับ-จ่าย ประจำวัน'!$B385,เส้นแต่งหน้าขนมเค้ก!AF:AF)+SUMIF(แพ็ค!$C:$C,'รับ-จ่าย ประจำวัน'!$B385,แพ็ค!AF:AF)+SUMIF(ธุรการ!$C:$C,'รับ-จ่าย ประจำวัน'!$B385,ธุรการ!AF:AF)+SUMIF(เส้นแต่งหน้าขนมปัง!$C:$C,'รับ-จ่าย ประจำวัน'!$B385,เส้นแต่งหน้าขนมปัง!AF:AF)+SUMIF('วางแผนBC,CJ'!$C:$C,'รับ-จ่าย ประจำวัน'!$B385,'วางแผนBC,CJ'!AF:AF)+SUMIF(RD!$C:$C,'รับ-จ่าย ประจำวัน'!$B385,RD!AF:AF)+SUMIF('FG,ออนไล,คัดแยก'!$C:$C,'รับ-จ่าย ประจำวัน'!$B385,'FG,ออนไล,คัดแยก'!AF:AF)</f>
        <v>0</v>
      </c>
      <c r="BN385" s="16">
        <f>SUMIF(เตรียมส่วนผสม!$C:$C,'รับ-จ่าย ประจำวัน'!$B385,เตรียมส่วนผสม!AG:AG)+SUMIF(กวนไส้!$C:$C,'รับ-จ่าย ประจำวัน'!$B385,กวนไส้!AG:AG)+SUMIF(ผลิต1!$C:$C,'รับ-จ่าย ประจำวัน'!$B385,ผลิต1!AG:AG)+SUMIF(ผลิต2!$C:$C,'รับ-จ่าย ประจำวัน'!$B385,ผลิต2!AG:AG)+SUMIF(เส้นแต่งหน้าขนมเค้ก!$C:$C,'รับ-จ่าย ประจำวัน'!$B385,เส้นแต่งหน้าขนมเค้ก!AG:AG)+SUMIF(แพ็ค!$C:$C,'รับ-จ่าย ประจำวัน'!$B385,แพ็ค!AG:AG)+SUMIF(ธุรการ!$C:$C,'รับ-จ่าย ประจำวัน'!$B385,ธุรการ!AG:AG)+SUMIF(เส้นแต่งหน้าขนมปัง!$C:$C,'รับ-จ่าย ประจำวัน'!$B385,เส้นแต่งหน้าขนมปัง!AG:AG)+SUMIF('วางแผนBC,CJ'!$C:$C,'รับ-จ่าย ประจำวัน'!$B385,'วางแผนBC,CJ'!AG:AG)+SUMIF(RD!$C:$C,'รับ-จ่าย ประจำวัน'!$B385,RD!AG:AG)+SUMIF('FG,ออนไล,คัดแยก'!$C:$C,'รับ-จ่าย ประจำวัน'!$B385,'FG,ออนไล,คัดแยก'!AG:AG)</f>
        <v>0</v>
      </c>
      <c r="BO385" s="16">
        <f>SUMIF(เตรียมส่วนผสม!$C:$C,'รับ-จ่าย ประจำวัน'!$B385,เตรียมส่วนผสม!AH:AH)+SUMIF(กวนไส้!$C:$C,'รับ-จ่าย ประจำวัน'!$B385,กวนไส้!AH:AH)+SUMIF(ผลิต1!$C:$C,'รับ-จ่าย ประจำวัน'!$B385,ผลิต1!AH:AH)+SUMIF(ผลิต2!$C:$C,'รับ-จ่าย ประจำวัน'!$B385,ผลิต2!AH:AH)+SUMIF(เส้นแต่งหน้าขนมเค้ก!$C:$C,'รับ-จ่าย ประจำวัน'!$B385,เส้นแต่งหน้าขนมเค้ก!AH:AH)+SUMIF(แพ็ค!$C:$C,'รับ-จ่าย ประจำวัน'!$B385,แพ็ค!AH:AH)+SUMIF(ธุรการ!$C:$C,'รับ-จ่าย ประจำวัน'!$B385,ธุรการ!AH:AH)+SUMIF(เส้นแต่งหน้าขนมปัง!$C:$C,'รับ-จ่าย ประจำวัน'!$B385,เส้นแต่งหน้าขนมปัง!AH:AH)+SUMIF('วางแผนBC,CJ'!$C:$C,'รับ-จ่าย ประจำวัน'!$B385,'วางแผนBC,CJ'!AH:AH)+SUMIF(RD!$C:$C,'รับ-จ่าย ประจำวัน'!$B385,RD!AH:AH)+SUMIF('FG,ออนไล,คัดแยก'!$C:$C,'รับ-จ่าย ประจำวัน'!$B385,'FG,ออนไล,คัดแยก'!AH:AH)</f>
        <v>0</v>
      </c>
      <c r="BP385" s="16">
        <f>SUMIF(เตรียมส่วนผสม!$C:$C,'รับ-จ่าย ประจำวัน'!$B385,เตรียมส่วนผสม!AI:AI)+SUMIF(กวนไส้!$C:$C,'รับ-จ่าย ประจำวัน'!$B385,กวนไส้!AI:AI)+SUMIF(ผลิต1!$C:$C,'รับ-จ่าย ประจำวัน'!$B385,ผลิต1!AI:AI)+SUMIF(ผลิต2!$C:$C,'รับ-จ่าย ประจำวัน'!$B385,ผลิต2!AI:AI)+SUMIF(เส้นแต่งหน้าขนมเค้ก!$C:$C,'รับ-จ่าย ประจำวัน'!$B385,เส้นแต่งหน้าขนมเค้ก!AI:AI)+SUMIF(แพ็ค!$C:$C,'รับ-จ่าย ประจำวัน'!$B385,แพ็ค!AI:AI)+SUMIF(ธุรการ!$C:$C,'รับ-จ่าย ประจำวัน'!$B385,ธุรการ!AI:AI)+SUMIF(เส้นแต่งหน้าขนมปัง!$C:$C,'รับ-จ่าย ประจำวัน'!$B385,เส้นแต่งหน้าขนมปัง!AI:AI)+SUMIF('วางแผนBC,CJ'!$C:$C,'รับ-จ่าย ประจำวัน'!$B385,'วางแผนBC,CJ'!AI:AI)+SUMIF(RD!$C:$C,'รับ-จ่าย ประจำวัน'!$B385,RD!AI:AI)+SUMIF('FG,ออนไล,คัดแยก'!$C:$C,'รับ-จ่าย ประจำวัน'!$B385,'FG,ออนไล,คัดแยก'!AI:AI)</f>
        <v>0</v>
      </c>
      <c r="BQ385" s="16">
        <f>SUMIF(เตรียมส่วนผสม!$C:$C,'รับ-จ่าย ประจำวัน'!$B385,เตรียมส่วนผสม!AJ:AJ)+SUMIF(กวนไส้!$C:$C,'รับ-จ่าย ประจำวัน'!$B385,กวนไส้!AJ:AJ)+SUMIF(ผลิต1!$C:$C,'รับ-จ่าย ประจำวัน'!$B385,ผลิต1!AJ:AJ)+SUMIF(ผลิต2!$C:$C,'รับ-จ่าย ประจำวัน'!$B385,ผลิต2!AJ:AJ)+SUMIF(เส้นแต่งหน้าขนมเค้ก!$C:$C,'รับ-จ่าย ประจำวัน'!$B385,เส้นแต่งหน้าขนมเค้ก!AJ:AJ)+SUMIF(แพ็ค!$C:$C,'รับ-จ่าย ประจำวัน'!$B385,แพ็ค!AJ:AJ)+SUMIF(ธุรการ!$C:$C,'รับ-จ่าย ประจำวัน'!$B385,ธุรการ!AJ:AJ)+SUMIF(เส้นแต่งหน้าขนมปัง!$C:$C,'รับ-จ่าย ประจำวัน'!$B385,เส้นแต่งหน้าขนมปัง!AJ:AJ)+SUMIF('วางแผนBC,CJ'!$C:$C,'รับ-จ่าย ประจำวัน'!$B385,'วางแผนBC,CJ'!AJ:AJ)+SUMIF(RD!$C:$C,'รับ-จ่าย ประจำวัน'!$B385,RD!AJ:AJ)+SUMIF('FG,ออนไล,คัดแยก'!$C:$C,'รับ-จ่าย ประจำวัน'!$B385,'FG,ออนไล,คัดแยก'!AJ:AJ)</f>
        <v>0</v>
      </c>
      <c r="BR385" s="16">
        <f>SUMIF(เตรียมส่วนผสม!$C:$C,'รับ-จ่าย ประจำวัน'!$B385,เตรียมส่วนผสม!AK:AK)+SUMIF(กวนไส้!$C:$C,'รับ-จ่าย ประจำวัน'!$B385,กวนไส้!AK:AK)+SUMIF(ผลิต1!$C:$C,'รับ-จ่าย ประจำวัน'!$B385,ผลิต1!AK:AK)+SUMIF(ผลิต2!$C:$C,'รับ-จ่าย ประจำวัน'!$B385,ผลิต2!AK:AK)+SUMIF(เส้นแต่งหน้าขนมเค้ก!$C:$C,'รับ-จ่าย ประจำวัน'!$B385,เส้นแต่งหน้าขนมเค้ก!AK:AK)+SUMIF(แพ็ค!$C:$C,'รับ-จ่าย ประจำวัน'!$B385,แพ็ค!AK:AK)+SUMIF(ธุรการ!$C:$C,'รับ-จ่าย ประจำวัน'!$B385,ธุรการ!AK:AK)+SUMIF(เส้นแต่งหน้าขนมปัง!$C:$C,'รับ-จ่าย ประจำวัน'!$B385,เส้นแต่งหน้าขนมปัง!AK:AK)+SUMIF('วางแผนBC,CJ'!$C:$C,'รับ-จ่าย ประจำวัน'!$B385,'วางแผนBC,CJ'!AK:AK)+SUMIF(RD!$C:$C,'รับ-จ่าย ประจำวัน'!$B385,RD!AK:AK)+SUMIF('FG,ออนไล,คัดแยก'!$C:$C,'รับ-จ่าย ประจำวัน'!$B385,'FG,ออนไล,คัดแยก'!AK:AK)</f>
        <v>0</v>
      </c>
      <c r="BS385" s="16">
        <f>SUMIF(เตรียมส่วนผสม!$C:$C,'รับ-จ่าย ประจำวัน'!$B385,เตรียมส่วนผสม!AL:AL)+SUMIF(กวนไส้!$C:$C,'รับ-จ่าย ประจำวัน'!$B385,กวนไส้!AL:AL)+SUMIF(ผลิต1!$C:$C,'รับ-จ่าย ประจำวัน'!$B385,ผลิต1!AL:AL)+SUMIF(ผลิต2!$C:$C,'รับ-จ่าย ประจำวัน'!$B385,ผลิต2!AL:AL)+SUMIF(เส้นแต่งหน้าขนมเค้ก!$C:$C,'รับ-จ่าย ประจำวัน'!$B385,เส้นแต่งหน้าขนมเค้ก!AL:AL)+SUMIF(แพ็ค!$C:$C,'รับ-จ่าย ประจำวัน'!$B385,แพ็ค!AL:AL)+SUMIF(ธุรการ!$C:$C,'รับ-จ่าย ประจำวัน'!$B385,ธุรการ!AL:AL)+SUMIF(เส้นแต่งหน้าขนมปัง!$C:$C,'รับ-จ่าย ประจำวัน'!$B385,เส้นแต่งหน้าขนมปัง!AL:AL)+SUMIF('วางแผนBC,CJ'!$C:$C,'รับ-จ่าย ประจำวัน'!$B385,'วางแผนBC,CJ'!AL:AL)+SUMIF(RD!$C:$C,'รับ-จ่าย ประจำวัน'!$B385,RD!AL:AL)+SUMIF('FG,ออนไล,คัดแยก'!$C:$C,'รับ-จ่าย ประจำวัน'!$B385,'FG,ออนไล,คัดแยก'!AL:AL)</f>
        <v>0</v>
      </c>
      <c r="BT385" s="18">
        <f t="shared" si="70"/>
        <v>0</v>
      </c>
      <c r="BU385" s="116"/>
      <c r="BV385" s="146">
        <f t="shared" si="71"/>
        <v>0</v>
      </c>
      <c r="BW385" s="183">
        <v>30</v>
      </c>
      <c r="BX385" s="172">
        <f t="shared" si="76"/>
        <v>0</v>
      </c>
      <c r="BY385" s="188" t="e">
        <f t="shared" si="74"/>
        <v>#DIV/0!</v>
      </c>
      <c r="BZ385" s="180" t="e">
        <f t="shared" ca="1" si="73"/>
        <v>#DIV/0!</v>
      </c>
      <c r="CA385" s="97"/>
      <c r="CB385" s="97"/>
      <c r="CC385" s="97"/>
      <c r="CD385" s="97"/>
      <c r="CE385" s="97"/>
      <c r="CF385" s="97"/>
      <c r="CG385" s="97"/>
      <c r="CH385" s="97"/>
      <c r="CI385" s="97"/>
      <c r="CJ385" s="94"/>
      <c r="CK385" s="9">
        <f t="shared" si="75"/>
        <v>0</v>
      </c>
    </row>
    <row r="386" spans="1:89" hidden="1" x14ac:dyDescent="0.5">
      <c r="A386" s="149"/>
      <c r="B386" s="120">
        <v>1021601004</v>
      </c>
      <c r="C386" s="42" t="s">
        <v>1830</v>
      </c>
      <c r="D386" s="177" t="s">
        <v>61</v>
      </c>
      <c r="E386" s="28">
        <v>0</v>
      </c>
      <c r="F386" s="75"/>
      <c r="G386" s="11" t="s">
        <v>62</v>
      </c>
      <c r="H386" s="12">
        <v>4950</v>
      </c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3"/>
      <c r="AF386" s="13"/>
      <c r="AG386" s="13"/>
      <c r="AH386" s="13"/>
      <c r="AI386" s="14"/>
      <c r="AJ386" s="14"/>
      <c r="AK386" s="14"/>
      <c r="AL386" s="14"/>
      <c r="AM386" s="14"/>
      <c r="AN386" s="15">
        <f t="shared" si="69"/>
        <v>0</v>
      </c>
      <c r="AO386" s="16">
        <f>SUMIF(เตรียมส่วนผสม!$C:$C,'รับ-จ่าย ประจำวัน'!$B386,เตรียมส่วนผสม!H:H)+SUMIF(กวนไส้!$C:$C,'รับ-จ่าย ประจำวัน'!$B386,กวนไส้!H:H)+SUMIF(ผลิต1!$C:$C,'รับ-จ่าย ประจำวัน'!$B386,ผลิต1!H:H)+SUMIF(ผลิต2!$C:$C,'รับ-จ่าย ประจำวัน'!$B386,ผลิต2!H:H)+SUMIF(เส้นแต่งหน้าขนมเค้ก!$C:$C,'รับ-จ่าย ประจำวัน'!$B386,เส้นแต่งหน้าขนมเค้ก!H:H)+SUMIF(แพ็ค!$C:$C,'รับ-จ่าย ประจำวัน'!$B386,แพ็ค!H:H)+SUMIF(ธุรการ!$C:$C,'รับ-จ่าย ประจำวัน'!$B386,ธุรการ!H:H)+SUMIF(เส้นแต่งหน้าขนมปัง!$C:$C,'รับ-จ่าย ประจำวัน'!$B386,เส้นแต่งหน้าขนมปัง!H:H)+SUMIF('วางแผนBC,CJ'!$C:$C,'รับ-จ่าย ประจำวัน'!$B386,'วางแผนBC,CJ'!H:H)+SUMIF(RD!$C:$C,'รับ-จ่าย ประจำวัน'!$B386,RD!H:H)+SUMIF('FG,ออนไล,คัดแยก'!$C:$C,'รับ-จ่าย ประจำวัน'!$B386,'FG,ออนไล,คัดแยก'!H:H)</f>
        <v>0</v>
      </c>
      <c r="AP386" s="16">
        <f>SUMIF(เตรียมส่วนผสม!$C:$C,'รับ-จ่าย ประจำวัน'!$B386,เตรียมส่วนผสม!I:I)+SUMIF(กวนไส้!$C:$C,'รับ-จ่าย ประจำวัน'!$B386,กวนไส้!I:I)+SUMIF(ผลิต1!$C:$C,'รับ-จ่าย ประจำวัน'!$B386,ผลิต1!I:I)+SUMIF(ผลิต2!$C:$C,'รับ-จ่าย ประจำวัน'!$B386,ผลิต2!I:I)+SUMIF(เส้นแต่งหน้าขนมเค้ก!$C:$C,'รับ-จ่าย ประจำวัน'!$B386,เส้นแต่งหน้าขนมเค้ก!I:I)+SUMIF(แพ็ค!$C:$C,'รับ-จ่าย ประจำวัน'!$B386,แพ็ค!I:I)+SUMIF(ธุรการ!$C:$C,'รับ-จ่าย ประจำวัน'!$B386,ธุรการ!I:I)+SUMIF(เส้นแต่งหน้าขนมปัง!$C:$C,'รับ-จ่าย ประจำวัน'!$B386,เส้นแต่งหน้าขนมปัง!I:I)+SUMIF('วางแผนBC,CJ'!$C:$C,'รับ-จ่าย ประจำวัน'!$B386,'วางแผนBC,CJ'!I:I)+SUMIF(RD!$C:$C,'รับ-จ่าย ประจำวัน'!$B386,RD!I:I)+SUMIF('FG,ออนไล,คัดแยก'!$C:$C,'รับ-จ่าย ประจำวัน'!$B386,'FG,ออนไล,คัดแยก'!I:I)</f>
        <v>0</v>
      </c>
      <c r="AQ386" s="16">
        <f>SUMIF(เตรียมส่วนผสม!$C:$C,'รับ-จ่าย ประจำวัน'!$B386,เตรียมส่วนผสม!J:J)+SUMIF(กวนไส้!$C:$C,'รับ-จ่าย ประจำวัน'!$B386,กวนไส้!J:J)+SUMIF(ผลิต1!$C:$C,'รับ-จ่าย ประจำวัน'!$B386,ผลิต1!J:J)+SUMIF(ผลิต2!$C:$C,'รับ-จ่าย ประจำวัน'!$B386,ผลิต2!J:J)+SUMIF(เส้นแต่งหน้าขนมเค้ก!$C:$C,'รับ-จ่าย ประจำวัน'!$B386,เส้นแต่งหน้าขนมเค้ก!J:J)+SUMIF(แพ็ค!$C:$C,'รับ-จ่าย ประจำวัน'!$B386,แพ็ค!J:J)+SUMIF(ธุรการ!$C:$C,'รับ-จ่าย ประจำวัน'!$B386,ธุรการ!J:J)+SUMIF(เส้นแต่งหน้าขนมปัง!$C:$C,'รับ-จ่าย ประจำวัน'!$B386,เส้นแต่งหน้าขนมปัง!J:J)+SUMIF('วางแผนBC,CJ'!$C:$C,'รับ-จ่าย ประจำวัน'!$B386,'วางแผนBC,CJ'!J:J)+SUMIF(RD!$C:$C,'รับ-จ่าย ประจำวัน'!$B386,RD!J:J)+SUMIF('FG,ออนไล,คัดแยก'!$C:$C,'รับ-จ่าย ประจำวัน'!$B386,'FG,ออนไล,คัดแยก'!J:J)</f>
        <v>0</v>
      </c>
      <c r="AR386" s="16">
        <f>SUMIF(เตรียมส่วนผสม!$C:$C,'รับ-จ่าย ประจำวัน'!$B386,เตรียมส่วนผสม!K:K)+SUMIF(กวนไส้!$C:$C,'รับ-จ่าย ประจำวัน'!$B386,กวนไส้!K:K)+SUMIF(ผลิต1!$C:$C,'รับ-จ่าย ประจำวัน'!$B386,ผลิต1!K:K)+SUMIF(ผลิต2!$C:$C,'รับ-จ่าย ประจำวัน'!$B386,ผลิต2!K:K)+SUMIF(เส้นแต่งหน้าขนมเค้ก!$C:$C,'รับ-จ่าย ประจำวัน'!$B386,เส้นแต่งหน้าขนมเค้ก!K:K)+SUMIF(แพ็ค!$C:$C,'รับ-จ่าย ประจำวัน'!$B386,แพ็ค!K:K)+SUMIF(ธุรการ!$C:$C,'รับ-จ่าย ประจำวัน'!$B386,ธุรการ!K:K)+SUMIF(เส้นแต่งหน้าขนมปัง!$C:$C,'รับ-จ่าย ประจำวัน'!$B386,เส้นแต่งหน้าขนมปัง!K:K)+SUMIF('วางแผนBC,CJ'!$C:$C,'รับ-จ่าย ประจำวัน'!$B386,'วางแผนBC,CJ'!K:K)+SUMIF(RD!$C:$C,'รับ-จ่าย ประจำวัน'!$B386,RD!K:K)+SUMIF('FG,ออนไล,คัดแยก'!$C:$C,'รับ-จ่าย ประจำวัน'!$B386,'FG,ออนไล,คัดแยก'!K:K)</f>
        <v>0</v>
      </c>
      <c r="AS386" s="16">
        <f>SUMIF(เตรียมส่วนผสม!$C:$C,'รับ-จ่าย ประจำวัน'!$B386,เตรียมส่วนผสม!L:L)+SUMIF(กวนไส้!$C:$C,'รับ-จ่าย ประจำวัน'!$B386,กวนไส้!L:L)+SUMIF(ผลิต1!$C:$C,'รับ-จ่าย ประจำวัน'!$B386,ผลิต1!L:L)+SUMIF(ผลิต2!$C:$C,'รับ-จ่าย ประจำวัน'!$B386,ผลิต2!L:L)+SUMIF(เส้นแต่งหน้าขนมเค้ก!$C:$C,'รับ-จ่าย ประจำวัน'!$B386,เส้นแต่งหน้าขนมเค้ก!L:L)+SUMIF(แพ็ค!$C:$C,'รับ-จ่าย ประจำวัน'!$B386,แพ็ค!L:L)+SUMIF(ธุรการ!$C:$C,'รับ-จ่าย ประจำวัน'!$B386,ธุรการ!L:L)+SUMIF(เส้นแต่งหน้าขนมปัง!$C:$C,'รับ-จ่าย ประจำวัน'!$B386,เส้นแต่งหน้าขนมปัง!L:L)+SUMIF('วางแผนBC,CJ'!$C:$C,'รับ-จ่าย ประจำวัน'!$B386,'วางแผนBC,CJ'!L:L)+SUMIF(RD!$C:$C,'รับ-จ่าย ประจำวัน'!$B386,RD!L:L)+SUMIF('FG,ออนไล,คัดแยก'!$C:$C,'รับ-จ่าย ประจำวัน'!$B386,'FG,ออนไล,คัดแยก'!L:L)</f>
        <v>0</v>
      </c>
      <c r="AT386" s="16">
        <f>SUMIF(เตรียมส่วนผสม!$C:$C,'รับ-จ่าย ประจำวัน'!$B386,เตรียมส่วนผสม!M:M)+SUMIF(กวนไส้!$C:$C,'รับ-จ่าย ประจำวัน'!$B386,กวนไส้!M:M)+SUMIF(ผลิต1!$C:$C,'รับ-จ่าย ประจำวัน'!$B386,ผลิต1!M:M)+SUMIF(ผลิต2!$C:$C,'รับ-จ่าย ประจำวัน'!$B386,ผลิต2!M:M)+SUMIF(เส้นแต่งหน้าขนมเค้ก!$C:$C,'รับ-จ่าย ประจำวัน'!$B386,เส้นแต่งหน้าขนมเค้ก!M:M)+SUMIF(แพ็ค!$C:$C,'รับ-จ่าย ประจำวัน'!$B386,แพ็ค!M:M)+SUMIF(ธุรการ!$C:$C,'รับ-จ่าย ประจำวัน'!$B386,ธุรการ!M:M)+SUMIF(เส้นแต่งหน้าขนมปัง!$C:$C,'รับ-จ่าย ประจำวัน'!$B386,เส้นแต่งหน้าขนมปัง!M:M)+SUMIF('วางแผนBC,CJ'!$C:$C,'รับ-จ่าย ประจำวัน'!$B386,'วางแผนBC,CJ'!M:M)+SUMIF(RD!$C:$C,'รับ-จ่าย ประจำวัน'!$B386,RD!M:M)+SUMIF('FG,ออนไล,คัดแยก'!$C:$C,'รับ-จ่าย ประจำวัน'!$B386,'FG,ออนไล,คัดแยก'!M:M)</f>
        <v>0</v>
      </c>
      <c r="AU386" s="16">
        <f>SUMIF(เตรียมส่วนผสม!$C:$C,'รับ-จ่าย ประจำวัน'!$B386,เตรียมส่วนผสม!N:N)+SUMIF(กวนไส้!$C:$C,'รับ-จ่าย ประจำวัน'!$B386,กวนไส้!N:N)+SUMIF(ผลิต1!$C:$C,'รับ-จ่าย ประจำวัน'!$B386,ผลิต1!N:N)+SUMIF(ผลิต2!$C:$C,'รับ-จ่าย ประจำวัน'!$B386,ผลิต2!N:N)+SUMIF(เส้นแต่งหน้าขนมเค้ก!$C:$C,'รับ-จ่าย ประจำวัน'!$B386,เส้นแต่งหน้าขนมเค้ก!N:N)+SUMIF(แพ็ค!$C:$C,'รับ-จ่าย ประจำวัน'!$B386,แพ็ค!N:N)+SUMIF(ธุรการ!$C:$C,'รับ-จ่าย ประจำวัน'!$B386,ธุรการ!N:N)+SUMIF(เส้นแต่งหน้าขนมปัง!$C:$C,'รับ-จ่าย ประจำวัน'!$B386,เส้นแต่งหน้าขนมปัง!N:N)+SUMIF('วางแผนBC,CJ'!$C:$C,'รับ-จ่าย ประจำวัน'!$B386,'วางแผนBC,CJ'!N:N)+SUMIF(RD!$C:$C,'รับ-จ่าย ประจำวัน'!$B386,RD!N:N)+SUMIF('FG,ออนไล,คัดแยก'!$C:$C,'รับ-จ่าย ประจำวัน'!$B386,'FG,ออนไล,คัดแยก'!N:N)</f>
        <v>0</v>
      </c>
      <c r="AV386" s="16">
        <f>SUMIF(เตรียมส่วนผสม!$C:$C,'รับ-จ่าย ประจำวัน'!$B386,เตรียมส่วนผสม!O:O)+SUMIF(กวนไส้!$C:$C,'รับ-จ่าย ประจำวัน'!$B386,กวนไส้!O:O)+SUMIF(ผลิต1!$C:$C,'รับ-จ่าย ประจำวัน'!$B386,ผลิต1!O:O)+SUMIF(ผลิต2!$C:$C,'รับ-จ่าย ประจำวัน'!$B386,ผลิต2!O:O)+SUMIF(เส้นแต่งหน้าขนมเค้ก!$C:$C,'รับ-จ่าย ประจำวัน'!$B386,เส้นแต่งหน้าขนมเค้ก!O:O)+SUMIF(แพ็ค!$C:$C,'รับ-จ่าย ประจำวัน'!$B386,แพ็ค!O:O)+SUMIF(ธุรการ!$C:$C,'รับ-จ่าย ประจำวัน'!$B386,ธุรการ!O:O)+SUMIF(เส้นแต่งหน้าขนมปัง!$C:$C,'รับ-จ่าย ประจำวัน'!$B386,เส้นแต่งหน้าขนมปัง!O:O)+SUMIF('วางแผนBC,CJ'!$C:$C,'รับ-จ่าย ประจำวัน'!$B386,'วางแผนBC,CJ'!O:O)+SUMIF(RD!$C:$C,'รับ-จ่าย ประจำวัน'!$B386,RD!O:O)+SUMIF('FG,ออนไล,คัดแยก'!$C:$C,'รับ-จ่าย ประจำวัน'!$B386,'FG,ออนไล,คัดแยก'!O:O)</f>
        <v>0</v>
      </c>
      <c r="AW386" s="16">
        <f>SUMIF(เตรียมส่วนผสม!$C:$C,'รับ-จ่าย ประจำวัน'!$B386,เตรียมส่วนผสม!P:P)+SUMIF(กวนไส้!$C:$C,'รับ-จ่าย ประจำวัน'!$B386,กวนไส้!P:P)+SUMIF(ผลิต1!$C:$C,'รับ-จ่าย ประจำวัน'!$B386,ผลิต1!P:P)+SUMIF(ผลิต2!$C:$C,'รับ-จ่าย ประจำวัน'!$B386,ผลิต2!P:P)+SUMIF(เส้นแต่งหน้าขนมเค้ก!$C:$C,'รับ-จ่าย ประจำวัน'!$B386,เส้นแต่งหน้าขนมเค้ก!P:P)+SUMIF(แพ็ค!$C:$C,'รับ-จ่าย ประจำวัน'!$B386,แพ็ค!P:P)+SUMIF(ธุรการ!$C:$C,'รับ-จ่าย ประจำวัน'!$B386,ธุรการ!P:P)+SUMIF(เส้นแต่งหน้าขนมปัง!$C:$C,'รับ-จ่าย ประจำวัน'!$B386,เส้นแต่งหน้าขนมปัง!P:P)+SUMIF('วางแผนBC,CJ'!$C:$C,'รับ-จ่าย ประจำวัน'!$B386,'วางแผนBC,CJ'!P:P)+SUMIF(RD!$C:$C,'รับ-จ่าย ประจำวัน'!$B386,RD!P:P)+SUMIF('FG,ออนไล,คัดแยก'!$C:$C,'รับ-จ่าย ประจำวัน'!$B386,'FG,ออนไล,คัดแยก'!P:P)</f>
        <v>0</v>
      </c>
      <c r="AX386" s="16">
        <f>SUMIF(เตรียมส่วนผสม!$C:$C,'รับ-จ่าย ประจำวัน'!$B386,เตรียมส่วนผสม!Q:Q)+SUMIF(กวนไส้!$C:$C,'รับ-จ่าย ประจำวัน'!$B386,กวนไส้!Q:Q)+SUMIF(ผลิต1!$C:$C,'รับ-จ่าย ประจำวัน'!$B386,ผลิต1!Q:Q)+SUMIF(ผลิต2!$C:$C,'รับ-จ่าย ประจำวัน'!$B386,ผลิต2!Q:Q)+SUMIF(เส้นแต่งหน้าขนมเค้ก!$C:$C,'รับ-จ่าย ประจำวัน'!$B386,เส้นแต่งหน้าขนมเค้ก!Q:Q)+SUMIF(แพ็ค!$C:$C,'รับ-จ่าย ประจำวัน'!$B386,แพ็ค!Q:Q)+SUMIF(ธุรการ!$C:$C,'รับ-จ่าย ประจำวัน'!$B386,ธุรการ!Q:Q)+SUMIF(เส้นแต่งหน้าขนมปัง!$C:$C,'รับ-จ่าย ประจำวัน'!$B386,เส้นแต่งหน้าขนมปัง!Q:Q)+SUMIF('วางแผนBC,CJ'!$C:$C,'รับ-จ่าย ประจำวัน'!$B386,'วางแผนBC,CJ'!Q:Q)+SUMIF(RD!$C:$C,'รับ-จ่าย ประจำวัน'!$B386,RD!Q:Q)+SUMIF('FG,ออนไล,คัดแยก'!$C:$C,'รับ-จ่าย ประจำวัน'!$B386,'FG,ออนไล,คัดแยก'!Q:Q)</f>
        <v>0</v>
      </c>
      <c r="AY386" s="16">
        <f>SUMIF(เตรียมส่วนผสม!$C:$C,'รับ-จ่าย ประจำวัน'!$B386,เตรียมส่วนผสม!R:R)+SUMIF(กวนไส้!$C:$C,'รับ-จ่าย ประจำวัน'!$B386,กวนไส้!R:R)+SUMIF(ผลิต1!$C:$C,'รับ-จ่าย ประจำวัน'!$B386,ผลิต1!R:R)+SUMIF(ผลิต2!$C:$C,'รับ-จ่าย ประจำวัน'!$B386,ผลิต2!R:R)+SUMIF(เส้นแต่งหน้าขนมเค้ก!$C:$C,'รับ-จ่าย ประจำวัน'!$B386,เส้นแต่งหน้าขนมเค้ก!R:R)+SUMIF(แพ็ค!$C:$C,'รับ-จ่าย ประจำวัน'!$B386,แพ็ค!R:R)+SUMIF(ธุรการ!$C:$C,'รับ-จ่าย ประจำวัน'!$B386,ธุรการ!R:R)+SUMIF(เส้นแต่งหน้าขนมปัง!$C:$C,'รับ-จ่าย ประจำวัน'!$B386,เส้นแต่งหน้าขนมปัง!R:R)+SUMIF('วางแผนBC,CJ'!$C:$C,'รับ-จ่าย ประจำวัน'!$B386,'วางแผนBC,CJ'!R:R)+SUMIF(RD!$C:$C,'รับ-จ่าย ประจำวัน'!$B386,RD!R:R)+SUMIF('FG,ออนไล,คัดแยก'!$C:$C,'รับ-จ่าย ประจำวัน'!$B386,'FG,ออนไล,คัดแยก'!R:R)</f>
        <v>0</v>
      </c>
      <c r="AZ386" s="16">
        <f>SUMIF(เตรียมส่วนผสม!$C:$C,'รับ-จ่าย ประจำวัน'!$B386,เตรียมส่วนผสม!S:S)+SUMIF(กวนไส้!$C:$C,'รับ-จ่าย ประจำวัน'!$B386,กวนไส้!S:S)+SUMIF(ผลิต1!$C:$C,'รับ-จ่าย ประจำวัน'!$B386,ผลิต1!S:S)+SUMIF(ผลิต2!$C:$C,'รับ-จ่าย ประจำวัน'!$B386,ผลิต2!S:S)+SUMIF(เส้นแต่งหน้าขนมเค้ก!$C:$C,'รับ-จ่าย ประจำวัน'!$B386,เส้นแต่งหน้าขนมเค้ก!S:S)+SUMIF(แพ็ค!$C:$C,'รับ-จ่าย ประจำวัน'!$B386,แพ็ค!S:S)+SUMIF(ธุรการ!$C:$C,'รับ-จ่าย ประจำวัน'!$B386,ธุรการ!S:S)+SUMIF(เส้นแต่งหน้าขนมปัง!$C:$C,'รับ-จ่าย ประจำวัน'!$B386,เส้นแต่งหน้าขนมปัง!S:S)+SUMIF('วางแผนBC,CJ'!$C:$C,'รับ-จ่าย ประจำวัน'!$B386,'วางแผนBC,CJ'!S:S)+SUMIF(RD!$C:$C,'รับ-จ่าย ประจำวัน'!$B386,RD!S:S)+SUMIF('FG,ออนไล,คัดแยก'!$C:$C,'รับ-จ่าย ประจำวัน'!$B386,'FG,ออนไล,คัดแยก'!S:S)</f>
        <v>0</v>
      </c>
      <c r="BA386" s="16">
        <f>SUMIF(เตรียมส่วนผสม!$C:$C,'รับ-จ่าย ประจำวัน'!$B386,เตรียมส่วนผสม!T:T)+SUMIF(กวนไส้!$C:$C,'รับ-จ่าย ประจำวัน'!$B386,กวนไส้!T:T)+SUMIF(ผลิต1!$C:$C,'รับ-จ่าย ประจำวัน'!$B386,ผลิต1!T:T)+SUMIF(ผลิต2!$C:$C,'รับ-จ่าย ประจำวัน'!$B386,ผลิต2!T:T)+SUMIF(เส้นแต่งหน้าขนมเค้ก!$C:$C,'รับ-จ่าย ประจำวัน'!$B386,เส้นแต่งหน้าขนมเค้ก!T:T)+SUMIF(แพ็ค!$C:$C,'รับ-จ่าย ประจำวัน'!$B386,แพ็ค!T:T)+SUMIF(ธุรการ!$C:$C,'รับ-จ่าย ประจำวัน'!$B386,ธุรการ!T:T)+SUMIF(เส้นแต่งหน้าขนมปัง!$C:$C,'รับ-จ่าย ประจำวัน'!$B386,เส้นแต่งหน้าขนมปัง!T:T)+SUMIF('วางแผนBC,CJ'!$C:$C,'รับ-จ่าย ประจำวัน'!$B386,'วางแผนBC,CJ'!T:T)+SUMIF(RD!$C:$C,'รับ-จ่าย ประจำวัน'!$B386,RD!T:T)+SUMIF('FG,ออนไล,คัดแยก'!$C:$C,'รับ-จ่าย ประจำวัน'!$B386,'FG,ออนไล,คัดแยก'!T:T)</f>
        <v>0</v>
      </c>
      <c r="BB386" s="16">
        <f>SUMIF(เตรียมส่วนผสม!$C:$C,'รับ-จ่าย ประจำวัน'!$B386,เตรียมส่วนผสม!U:U)+SUMIF(กวนไส้!$C:$C,'รับ-จ่าย ประจำวัน'!$B386,กวนไส้!U:U)+SUMIF(ผลิต1!$C:$C,'รับ-จ่าย ประจำวัน'!$B386,ผลิต1!U:U)+SUMIF(ผลิต2!$C:$C,'รับ-จ่าย ประจำวัน'!$B386,ผลิต2!U:U)+SUMIF(เส้นแต่งหน้าขนมเค้ก!$C:$C,'รับ-จ่าย ประจำวัน'!$B386,เส้นแต่งหน้าขนมเค้ก!U:U)+SUMIF(แพ็ค!$C:$C,'รับ-จ่าย ประจำวัน'!$B386,แพ็ค!U:U)+SUMIF(ธุรการ!$C:$C,'รับ-จ่าย ประจำวัน'!$B386,ธุรการ!U:U)+SUMIF(เส้นแต่งหน้าขนมปัง!$C:$C,'รับ-จ่าย ประจำวัน'!$B386,เส้นแต่งหน้าขนมปัง!U:U)+SUMIF('วางแผนBC,CJ'!$C:$C,'รับ-จ่าย ประจำวัน'!$B386,'วางแผนBC,CJ'!U:U)+SUMIF(RD!$C:$C,'รับ-จ่าย ประจำวัน'!$B386,RD!U:U)+SUMIF('FG,ออนไล,คัดแยก'!$C:$C,'รับ-จ่าย ประจำวัน'!$B386,'FG,ออนไล,คัดแยก'!U:U)</f>
        <v>0</v>
      </c>
      <c r="BC386" s="16">
        <f>SUMIF(เตรียมส่วนผสม!$C:$C,'รับ-จ่าย ประจำวัน'!$B386,เตรียมส่วนผสม!V:V)+SUMIF(กวนไส้!$C:$C,'รับ-จ่าย ประจำวัน'!$B386,กวนไส้!V:V)+SUMIF(ผลิต1!$C:$C,'รับ-จ่าย ประจำวัน'!$B386,ผลิต1!V:V)+SUMIF(ผลิต2!$C:$C,'รับ-จ่าย ประจำวัน'!$B386,ผลิต2!V:V)+SUMIF(เส้นแต่งหน้าขนมเค้ก!$C:$C,'รับ-จ่าย ประจำวัน'!$B386,เส้นแต่งหน้าขนมเค้ก!V:V)+SUMIF(แพ็ค!$C:$C,'รับ-จ่าย ประจำวัน'!$B386,แพ็ค!V:V)+SUMIF(ธุรการ!$C:$C,'รับ-จ่าย ประจำวัน'!$B386,ธุรการ!V:V)+SUMIF(เส้นแต่งหน้าขนมปัง!$C:$C,'รับ-จ่าย ประจำวัน'!$B386,เส้นแต่งหน้าขนมปัง!V:V)+SUMIF('วางแผนBC,CJ'!$C:$C,'รับ-จ่าย ประจำวัน'!$B386,'วางแผนBC,CJ'!V:V)+SUMIF(RD!$C:$C,'รับ-จ่าย ประจำวัน'!$B386,RD!V:V)+SUMIF('FG,ออนไล,คัดแยก'!$C:$C,'รับ-จ่าย ประจำวัน'!$B386,'FG,ออนไล,คัดแยก'!V:V)</f>
        <v>0</v>
      </c>
      <c r="BD386" s="16">
        <f>SUMIF(เตรียมส่วนผสม!$C:$C,'รับ-จ่าย ประจำวัน'!$B386,เตรียมส่วนผสม!W:W)+SUMIF(กวนไส้!$C:$C,'รับ-จ่าย ประจำวัน'!$B386,กวนไส้!W:W)+SUMIF(ผลิต1!$C:$C,'รับ-จ่าย ประจำวัน'!$B386,ผลิต1!W:W)+SUMIF(ผลิต2!$C:$C,'รับ-จ่าย ประจำวัน'!$B386,ผลิต2!W:W)+SUMIF(เส้นแต่งหน้าขนมเค้ก!$C:$C,'รับ-จ่าย ประจำวัน'!$B386,เส้นแต่งหน้าขนมเค้ก!W:W)+SUMIF(แพ็ค!$C:$C,'รับ-จ่าย ประจำวัน'!$B386,แพ็ค!W:W)+SUMIF(ธุรการ!$C:$C,'รับ-จ่าย ประจำวัน'!$B386,ธุรการ!W:W)+SUMIF(เส้นแต่งหน้าขนมปัง!$C:$C,'รับ-จ่าย ประจำวัน'!$B386,เส้นแต่งหน้าขนมปัง!W:W)+SUMIF('วางแผนBC,CJ'!$C:$C,'รับ-จ่าย ประจำวัน'!$B386,'วางแผนBC,CJ'!W:W)+SUMIF(RD!$C:$C,'รับ-จ่าย ประจำวัน'!$B386,RD!W:W)+SUMIF('FG,ออนไล,คัดแยก'!$C:$C,'รับ-จ่าย ประจำวัน'!$B386,'FG,ออนไล,คัดแยก'!W:W)</f>
        <v>0</v>
      </c>
      <c r="BE386" s="16">
        <f>SUMIF(เตรียมส่วนผสม!$C:$C,'รับ-จ่าย ประจำวัน'!$B386,เตรียมส่วนผสม!X:X)+SUMIF(กวนไส้!$C:$C,'รับ-จ่าย ประจำวัน'!$B386,กวนไส้!X:X)+SUMIF(ผลิต1!$C:$C,'รับ-จ่าย ประจำวัน'!$B386,ผลิต1!X:X)+SUMIF(ผลิต2!$C:$C,'รับ-จ่าย ประจำวัน'!$B386,ผลิต2!X:X)+SUMIF(เส้นแต่งหน้าขนมเค้ก!$C:$C,'รับ-จ่าย ประจำวัน'!$B386,เส้นแต่งหน้าขนมเค้ก!X:X)+SUMIF(แพ็ค!$C:$C,'รับ-จ่าย ประจำวัน'!$B386,แพ็ค!X:X)+SUMIF(ธุรการ!$C:$C,'รับ-จ่าย ประจำวัน'!$B386,ธุรการ!X:X)+SUMIF(เส้นแต่งหน้าขนมปัง!$C:$C,'รับ-จ่าย ประจำวัน'!$B386,เส้นแต่งหน้าขนมปัง!X:X)+SUMIF('วางแผนBC,CJ'!$C:$C,'รับ-จ่าย ประจำวัน'!$B386,'วางแผนBC,CJ'!X:X)+SUMIF(RD!$C:$C,'รับ-จ่าย ประจำวัน'!$B386,RD!X:X)+SUMIF('FG,ออนไล,คัดแยก'!$C:$C,'รับ-จ่าย ประจำวัน'!$B386,'FG,ออนไล,คัดแยก'!X:X)</f>
        <v>0</v>
      </c>
      <c r="BF386" s="16">
        <f>SUMIF(เตรียมส่วนผสม!$C:$C,'รับ-จ่าย ประจำวัน'!$B386,เตรียมส่วนผสม!Y:Y)+SUMIF(กวนไส้!$C:$C,'รับ-จ่าย ประจำวัน'!$B386,กวนไส้!Y:Y)+SUMIF(ผลิต1!$C:$C,'รับ-จ่าย ประจำวัน'!$B386,ผลิต1!Y:Y)+SUMIF(ผลิต2!$C:$C,'รับ-จ่าย ประจำวัน'!$B386,ผลิต2!Y:Y)+SUMIF(เส้นแต่งหน้าขนมเค้ก!$C:$C,'รับ-จ่าย ประจำวัน'!$B386,เส้นแต่งหน้าขนมเค้ก!Y:Y)+SUMIF(แพ็ค!$C:$C,'รับ-จ่าย ประจำวัน'!$B386,แพ็ค!Y:Y)+SUMIF(ธุรการ!$C:$C,'รับ-จ่าย ประจำวัน'!$B386,ธุรการ!Y:Y)+SUMIF(เส้นแต่งหน้าขนมปัง!$C:$C,'รับ-จ่าย ประจำวัน'!$B386,เส้นแต่งหน้าขนมปัง!Y:Y)+SUMIF('วางแผนBC,CJ'!$C:$C,'รับ-จ่าย ประจำวัน'!$B386,'วางแผนBC,CJ'!Y:Y)+SUMIF(RD!$C:$C,'รับ-จ่าย ประจำวัน'!$B386,RD!Y:Y)+SUMIF('FG,ออนไล,คัดแยก'!$C:$C,'รับ-จ่าย ประจำวัน'!$B386,'FG,ออนไล,คัดแยก'!Y:Y)</f>
        <v>0</v>
      </c>
      <c r="BG386" s="16">
        <f>SUMIF(เตรียมส่วนผสม!$C:$C,'รับ-จ่าย ประจำวัน'!$B386,เตรียมส่วนผสม!Z:Z)+SUMIF(กวนไส้!$C:$C,'รับ-จ่าย ประจำวัน'!$B386,กวนไส้!Z:Z)+SUMIF(ผลิต1!$C:$C,'รับ-จ่าย ประจำวัน'!$B386,ผลิต1!Z:Z)+SUMIF(ผลิต2!$C:$C,'รับ-จ่าย ประจำวัน'!$B386,ผลิต2!Z:Z)+SUMIF(เส้นแต่งหน้าขนมเค้ก!$C:$C,'รับ-จ่าย ประจำวัน'!$B386,เส้นแต่งหน้าขนมเค้ก!Z:Z)+SUMIF(แพ็ค!$C:$C,'รับ-จ่าย ประจำวัน'!$B386,แพ็ค!Z:Z)+SUMIF(ธุรการ!$C:$C,'รับ-จ่าย ประจำวัน'!$B386,ธุรการ!Z:Z)+SUMIF(เส้นแต่งหน้าขนมปัง!$C:$C,'รับ-จ่าย ประจำวัน'!$B386,เส้นแต่งหน้าขนมปัง!Z:Z)+SUMIF('วางแผนBC,CJ'!$C:$C,'รับ-จ่าย ประจำวัน'!$B386,'วางแผนBC,CJ'!Z:Z)+SUMIF(RD!$C:$C,'รับ-จ่าย ประจำวัน'!$B386,RD!Z:Z)+SUMIF('FG,ออนไล,คัดแยก'!$C:$C,'รับ-จ่าย ประจำวัน'!$B386,'FG,ออนไล,คัดแยก'!Z:Z)</f>
        <v>0</v>
      </c>
      <c r="BH386" s="16">
        <f>SUMIF(เตรียมส่วนผสม!$C:$C,'รับ-จ่าย ประจำวัน'!$B386,เตรียมส่วนผสม!AA:AA)+SUMIF(กวนไส้!$C:$C,'รับ-จ่าย ประจำวัน'!$B386,กวนไส้!AA:AA)+SUMIF(ผลิต1!$C:$C,'รับ-จ่าย ประจำวัน'!$B386,ผลิต1!AA:AA)+SUMIF(ผลิต2!$C:$C,'รับ-จ่าย ประจำวัน'!$B386,ผลิต2!AA:AA)+SUMIF(เส้นแต่งหน้าขนมเค้ก!$C:$C,'รับ-จ่าย ประจำวัน'!$B386,เส้นแต่งหน้าขนมเค้ก!AA:AA)+SUMIF(แพ็ค!$C:$C,'รับ-จ่าย ประจำวัน'!$B386,แพ็ค!AA:AA)+SUMIF(ธุรการ!$C:$C,'รับ-จ่าย ประจำวัน'!$B386,ธุรการ!AA:AA)+SUMIF(เส้นแต่งหน้าขนมปัง!$C:$C,'รับ-จ่าย ประจำวัน'!$B386,เส้นแต่งหน้าขนมปัง!AA:AA)+SUMIF('วางแผนBC,CJ'!$C:$C,'รับ-จ่าย ประจำวัน'!$B386,'วางแผนBC,CJ'!AA:AA)+SUMIF(RD!$C:$C,'รับ-จ่าย ประจำวัน'!$B386,RD!AA:AA)+SUMIF('FG,ออนไล,คัดแยก'!$C:$C,'รับ-จ่าย ประจำวัน'!$B386,'FG,ออนไล,คัดแยก'!AA:AA)</f>
        <v>0</v>
      </c>
      <c r="BI386" s="16">
        <f>SUMIF(เตรียมส่วนผสม!$C:$C,'รับ-จ่าย ประจำวัน'!$B386,เตรียมส่วนผสม!AB:AB)+SUMIF(กวนไส้!$C:$C,'รับ-จ่าย ประจำวัน'!$B386,กวนไส้!AB:AB)+SUMIF(ผลิต1!$C:$C,'รับ-จ่าย ประจำวัน'!$B386,ผลิต1!AB:AB)+SUMIF(ผลิต2!$C:$C,'รับ-จ่าย ประจำวัน'!$B386,ผลิต2!AB:AB)+SUMIF(เส้นแต่งหน้าขนมเค้ก!$C:$C,'รับ-จ่าย ประจำวัน'!$B386,เส้นแต่งหน้าขนมเค้ก!AB:AB)+SUMIF(แพ็ค!$C:$C,'รับ-จ่าย ประจำวัน'!$B386,แพ็ค!AB:AB)+SUMIF(ธุรการ!$C:$C,'รับ-จ่าย ประจำวัน'!$B386,ธุรการ!AB:AB)+SUMIF(เส้นแต่งหน้าขนมปัง!$C:$C,'รับ-จ่าย ประจำวัน'!$B386,เส้นแต่งหน้าขนมปัง!AB:AB)+SUMIF('วางแผนBC,CJ'!$C:$C,'รับ-จ่าย ประจำวัน'!$B386,'วางแผนBC,CJ'!AB:AB)+SUMIF(RD!$C:$C,'รับ-จ่าย ประจำวัน'!$B386,RD!AB:AB)+SUMIF('FG,ออนไล,คัดแยก'!$C:$C,'รับ-จ่าย ประจำวัน'!$B386,'FG,ออนไล,คัดแยก'!AB:AB)</f>
        <v>0</v>
      </c>
      <c r="BJ386" s="16">
        <f>SUMIF(เตรียมส่วนผสม!$C:$C,'รับ-จ่าย ประจำวัน'!$B386,เตรียมส่วนผสม!AC:AC)+SUMIF(กวนไส้!$C:$C,'รับ-จ่าย ประจำวัน'!$B386,กวนไส้!AC:AC)+SUMIF(ผลิต1!$C:$C,'รับ-จ่าย ประจำวัน'!$B386,ผลิต1!AC:AC)+SUMIF(ผลิต2!$C:$C,'รับ-จ่าย ประจำวัน'!$B386,ผลิต2!AC:AC)+SUMIF(เส้นแต่งหน้าขนมเค้ก!$C:$C,'รับ-จ่าย ประจำวัน'!$B386,เส้นแต่งหน้าขนมเค้ก!AC:AC)+SUMIF(แพ็ค!$C:$C,'รับ-จ่าย ประจำวัน'!$B386,แพ็ค!AC:AC)+SUMIF(ธุรการ!$C:$C,'รับ-จ่าย ประจำวัน'!$B386,ธุรการ!AC:AC)+SUMIF(เส้นแต่งหน้าขนมปัง!$C:$C,'รับ-จ่าย ประจำวัน'!$B386,เส้นแต่งหน้าขนมปัง!AC:AC)+SUMIF('วางแผนBC,CJ'!$C:$C,'รับ-จ่าย ประจำวัน'!$B386,'วางแผนBC,CJ'!AC:AC)+SUMIF(RD!$C:$C,'รับ-จ่าย ประจำวัน'!$B386,RD!AC:AC)+SUMIF('FG,ออนไล,คัดแยก'!$C:$C,'รับ-จ่าย ประจำวัน'!$B386,'FG,ออนไล,คัดแยก'!AC:AC)</f>
        <v>0</v>
      </c>
      <c r="BK386" s="16">
        <f>SUMIF(เตรียมส่วนผสม!$C:$C,'รับ-จ่าย ประจำวัน'!$B386,เตรียมส่วนผสม!AD:AD)+SUMIF(กวนไส้!$C:$C,'รับ-จ่าย ประจำวัน'!$B386,กวนไส้!AD:AD)+SUMIF(ผลิต1!$C:$C,'รับ-จ่าย ประจำวัน'!$B386,ผลิต1!AD:AD)+SUMIF(ผลิต2!$C:$C,'รับ-จ่าย ประจำวัน'!$B386,ผลิต2!AD:AD)+SUMIF(เส้นแต่งหน้าขนมเค้ก!$C:$C,'รับ-จ่าย ประจำวัน'!$B386,เส้นแต่งหน้าขนมเค้ก!AD:AD)+SUMIF(แพ็ค!$C:$C,'รับ-จ่าย ประจำวัน'!$B386,แพ็ค!AD:AD)+SUMIF(ธุรการ!$C:$C,'รับ-จ่าย ประจำวัน'!$B386,ธุรการ!AD:AD)+SUMIF(เส้นแต่งหน้าขนมปัง!$C:$C,'รับ-จ่าย ประจำวัน'!$B386,เส้นแต่งหน้าขนมปัง!AD:AD)+SUMIF('วางแผนBC,CJ'!$C:$C,'รับ-จ่าย ประจำวัน'!$B386,'วางแผนBC,CJ'!AD:AD)+SUMIF(RD!$C:$C,'รับ-จ่าย ประจำวัน'!$B386,RD!AD:AD)+SUMIF('FG,ออนไล,คัดแยก'!$C:$C,'รับ-จ่าย ประจำวัน'!$B386,'FG,ออนไล,คัดแยก'!AD:AD)</f>
        <v>0</v>
      </c>
      <c r="BL386" s="16">
        <f>SUMIF(เตรียมส่วนผสม!$C:$C,'รับ-จ่าย ประจำวัน'!$B386,เตรียมส่วนผสม!AE:AE)+SUMIF(กวนไส้!$C:$C,'รับ-จ่าย ประจำวัน'!$B386,กวนไส้!AE:AE)+SUMIF(ผลิต1!$C:$C,'รับ-จ่าย ประจำวัน'!$B386,ผลิต1!AE:AE)+SUMIF(ผลิต2!$C:$C,'รับ-จ่าย ประจำวัน'!$B386,ผลิต2!AE:AE)+SUMIF(เส้นแต่งหน้าขนมเค้ก!$C:$C,'รับ-จ่าย ประจำวัน'!$B386,เส้นแต่งหน้าขนมเค้ก!AE:AE)+SUMIF(แพ็ค!$C:$C,'รับ-จ่าย ประจำวัน'!$B386,แพ็ค!AE:AE)+SUMIF(ธุรการ!$C:$C,'รับ-จ่าย ประจำวัน'!$B386,ธุรการ!AE:AE)+SUMIF(เส้นแต่งหน้าขนมปัง!$C:$C,'รับ-จ่าย ประจำวัน'!$B386,เส้นแต่งหน้าขนมปัง!AE:AE)+SUMIF('วางแผนBC,CJ'!$C:$C,'รับ-จ่าย ประจำวัน'!$B386,'วางแผนBC,CJ'!AE:AE)+SUMIF(RD!$C:$C,'รับ-จ่าย ประจำวัน'!$B386,RD!AE:AE)+SUMIF('FG,ออนไล,คัดแยก'!$C:$C,'รับ-จ่าย ประจำวัน'!$B386,'FG,ออนไล,คัดแยก'!AE:AE)</f>
        <v>0</v>
      </c>
      <c r="BM386" s="16">
        <f>SUMIF(เตรียมส่วนผสม!$C:$C,'รับ-จ่าย ประจำวัน'!$B386,เตรียมส่วนผสม!AF:AF)+SUMIF(กวนไส้!$C:$C,'รับ-จ่าย ประจำวัน'!$B386,กวนไส้!AF:AF)+SUMIF(ผลิต1!$C:$C,'รับ-จ่าย ประจำวัน'!$B386,ผลิต1!AF:AF)+SUMIF(ผลิต2!$C:$C,'รับ-จ่าย ประจำวัน'!$B386,ผลิต2!AF:AF)+SUMIF(เส้นแต่งหน้าขนมเค้ก!$C:$C,'รับ-จ่าย ประจำวัน'!$B386,เส้นแต่งหน้าขนมเค้ก!AF:AF)+SUMIF(แพ็ค!$C:$C,'รับ-จ่าย ประจำวัน'!$B386,แพ็ค!AF:AF)+SUMIF(ธุรการ!$C:$C,'รับ-จ่าย ประจำวัน'!$B386,ธุรการ!AF:AF)+SUMIF(เส้นแต่งหน้าขนมปัง!$C:$C,'รับ-จ่าย ประจำวัน'!$B386,เส้นแต่งหน้าขนมปัง!AF:AF)+SUMIF('วางแผนBC,CJ'!$C:$C,'รับ-จ่าย ประจำวัน'!$B386,'วางแผนBC,CJ'!AF:AF)+SUMIF(RD!$C:$C,'รับ-จ่าย ประจำวัน'!$B386,RD!AF:AF)+SUMIF('FG,ออนไล,คัดแยก'!$C:$C,'รับ-จ่าย ประจำวัน'!$B386,'FG,ออนไล,คัดแยก'!AF:AF)</f>
        <v>0</v>
      </c>
      <c r="BN386" s="16">
        <f>SUMIF(เตรียมส่วนผสม!$C:$C,'รับ-จ่าย ประจำวัน'!$B386,เตรียมส่วนผสม!AG:AG)+SUMIF(กวนไส้!$C:$C,'รับ-จ่าย ประจำวัน'!$B386,กวนไส้!AG:AG)+SUMIF(ผลิต1!$C:$C,'รับ-จ่าย ประจำวัน'!$B386,ผลิต1!AG:AG)+SUMIF(ผลิต2!$C:$C,'รับ-จ่าย ประจำวัน'!$B386,ผลิต2!AG:AG)+SUMIF(เส้นแต่งหน้าขนมเค้ก!$C:$C,'รับ-จ่าย ประจำวัน'!$B386,เส้นแต่งหน้าขนมเค้ก!AG:AG)+SUMIF(แพ็ค!$C:$C,'รับ-จ่าย ประจำวัน'!$B386,แพ็ค!AG:AG)+SUMIF(ธุรการ!$C:$C,'รับ-จ่าย ประจำวัน'!$B386,ธุรการ!AG:AG)+SUMIF(เส้นแต่งหน้าขนมปัง!$C:$C,'รับ-จ่าย ประจำวัน'!$B386,เส้นแต่งหน้าขนมปัง!AG:AG)+SUMIF('วางแผนBC,CJ'!$C:$C,'รับ-จ่าย ประจำวัน'!$B386,'วางแผนBC,CJ'!AG:AG)+SUMIF(RD!$C:$C,'รับ-จ่าย ประจำวัน'!$B386,RD!AG:AG)+SUMIF('FG,ออนไล,คัดแยก'!$C:$C,'รับ-จ่าย ประจำวัน'!$B386,'FG,ออนไล,คัดแยก'!AG:AG)</f>
        <v>0</v>
      </c>
      <c r="BO386" s="16">
        <f>SUMIF(เตรียมส่วนผสม!$C:$C,'รับ-จ่าย ประจำวัน'!$B386,เตรียมส่วนผสม!AH:AH)+SUMIF(กวนไส้!$C:$C,'รับ-จ่าย ประจำวัน'!$B386,กวนไส้!AH:AH)+SUMIF(ผลิต1!$C:$C,'รับ-จ่าย ประจำวัน'!$B386,ผลิต1!AH:AH)+SUMIF(ผลิต2!$C:$C,'รับ-จ่าย ประจำวัน'!$B386,ผลิต2!AH:AH)+SUMIF(เส้นแต่งหน้าขนมเค้ก!$C:$C,'รับ-จ่าย ประจำวัน'!$B386,เส้นแต่งหน้าขนมเค้ก!AH:AH)+SUMIF(แพ็ค!$C:$C,'รับ-จ่าย ประจำวัน'!$B386,แพ็ค!AH:AH)+SUMIF(ธุรการ!$C:$C,'รับ-จ่าย ประจำวัน'!$B386,ธุรการ!AH:AH)+SUMIF(เส้นแต่งหน้าขนมปัง!$C:$C,'รับ-จ่าย ประจำวัน'!$B386,เส้นแต่งหน้าขนมปัง!AH:AH)+SUMIF('วางแผนBC,CJ'!$C:$C,'รับ-จ่าย ประจำวัน'!$B386,'วางแผนBC,CJ'!AH:AH)+SUMIF(RD!$C:$C,'รับ-จ่าย ประจำวัน'!$B386,RD!AH:AH)+SUMIF('FG,ออนไล,คัดแยก'!$C:$C,'รับ-จ่าย ประจำวัน'!$B386,'FG,ออนไล,คัดแยก'!AH:AH)</f>
        <v>0</v>
      </c>
      <c r="BP386" s="16">
        <f>SUMIF(เตรียมส่วนผสม!$C:$C,'รับ-จ่าย ประจำวัน'!$B386,เตรียมส่วนผสม!AI:AI)+SUMIF(กวนไส้!$C:$C,'รับ-จ่าย ประจำวัน'!$B386,กวนไส้!AI:AI)+SUMIF(ผลิต1!$C:$C,'รับ-จ่าย ประจำวัน'!$B386,ผลิต1!AI:AI)+SUMIF(ผลิต2!$C:$C,'รับ-จ่าย ประจำวัน'!$B386,ผลิต2!AI:AI)+SUMIF(เส้นแต่งหน้าขนมเค้ก!$C:$C,'รับ-จ่าย ประจำวัน'!$B386,เส้นแต่งหน้าขนมเค้ก!AI:AI)+SUMIF(แพ็ค!$C:$C,'รับ-จ่าย ประจำวัน'!$B386,แพ็ค!AI:AI)+SUMIF(ธุรการ!$C:$C,'รับ-จ่าย ประจำวัน'!$B386,ธุรการ!AI:AI)+SUMIF(เส้นแต่งหน้าขนมปัง!$C:$C,'รับ-จ่าย ประจำวัน'!$B386,เส้นแต่งหน้าขนมปัง!AI:AI)+SUMIF('วางแผนBC,CJ'!$C:$C,'รับ-จ่าย ประจำวัน'!$B386,'วางแผนBC,CJ'!AI:AI)+SUMIF(RD!$C:$C,'รับ-จ่าย ประจำวัน'!$B386,RD!AI:AI)+SUMIF('FG,ออนไล,คัดแยก'!$C:$C,'รับ-จ่าย ประจำวัน'!$B386,'FG,ออนไล,คัดแยก'!AI:AI)</f>
        <v>0</v>
      </c>
      <c r="BQ386" s="16">
        <f>SUMIF(เตรียมส่วนผสม!$C:$C,'รับ-จ่าย ประจำวัน'!$B386,เตรียมส่วนผสม!AJ:AJ)+SUMIF(กวนไส้!$C:$C,'รับ-จ่าย ประจำวัน'!$B386,กวนไส้!AJ:AJ)+SUMIF(ผลิต1!$C:$C,'รับ-จ่าย ประจำวัน'!$B386,ผลิต1!AJ:AJ)+SUMIF(ผลิต2!$C:$C,'รับ-จ่าย ประจำวัน'!$B386,ผลิต2!AJ:AJ)+SUMIF(เส้นแต่งหน้าขนมเค้ก!$C:$C,'รับ-จ่าย ประจำวัน'!$B386,เส้นแต่งหน้าขนมเค้ก!AJ:AJ)+SUMIF(แพ็ค!$C:$C,'รับ-จ่าย ประจำวัน'!$B386,แพ็ค!AJ:AJ)+SUMIF(ธุรการ!$C:$C,'รับ-จ่าย ประจำวัน'!$B386,ธุรการ!AJ:AJ)+SUMIF(เส้นแต่งหน้าขนมปัง!$C:$C,'รับ-จ่าย ประจำวัน'!$B386,เส้นแต่งหน้าขนมปัง!AJ:AJ)+SUMIF('วางแผนBC,CJ'!$C:$C,'รับ-จ่าย ประจำวัน'!$B386,'วางแผนBC,CJ'!AJ:AJ)+SUMIF(RD!$C:$C,'รับ-จ่าย ประจำวัน'!$B386,RD!AJ:AJ)+SUMIF('FG,ออนไล,คัดแยก'!$C:$C,'รับ-จ่าย ประจำวัน'!$B386,'FG,ออนไล,คัดแยก'!AJ:AJ)</f>
        <v>0</v>
      </c>
      <c r="BR386" s="16">
        <f>SUMIF(เตรียมส่วนผสม!$C:$C,'รับ-จ่าย ประจำวัน'!$B386,เตรียมส่วนผสม!AK:AK)+SUMIF(กวนไส้!$C:$C,'รับ-จ่าย ประจำวัน'!$B386,กวนไส้!AK:AK)+SUMIF(ผลิต1!$C:$C,'รับ-จ่าย ประจำวัน'!$B386,ผลิต1!AK:AK)+SUMIF(ผลิต2!$C:$C,'รับ-จ่าย ประจำวัน'!$B386,ผลิต2!AK:AK)+SUMIF(เส้นแต่งหน้าขนมเค้ก!$C:$C,'รับ-จ่าย ประจำวัน'!$B386,เส้นแต่งหน้าขนมเค้ก!AK:AK)+SUMIF(แพ็ค!$C:$C,'รับ-จ่าย ประจำวัน'!$B386,แพ็ค!AK:AK)+SUMIF(ธุรการ!$C:$C,'รับ-จ่าย ประจำวัน'!$B386,ธุรการ!AK:AK)+SUMIF(เส้นแต่งหน้าขนมปัง!$C:$C,'รับ-จ่าย ประจำวัน'!$B386,เส้นแต่งหน้าขนมปัง!AK:AK)+SUMIF('วางแผนBC,CJ'!$C:$C,'รับ-จ่าย ประจำวัน'!$B386,'วางแผนBC,CJ'!AK:AK)+SUMIF(RD!$C:$C,'รับ-จ่าย ประจำวัน'!$B386,RD!AK:AK)+SUMIF('FG,ออนไล,คัดแยก'!$C:$C,'รับ-จ่าย ประจำวัน'!$B386,'FG,ออนไล,คัดแยก'!AK:AK)</f>
        <v>0</v>
      </c>
      <c r="BS386" s="16">
        <f>SUMIF(เตรียมส่วนผสม!$C:$C,'รับ-จ่าย ประจำวัน'!$B386,เตรียมส่วนผสม!AL:AL)+SUMIF(กวนไส้!$C:$C,'รับ-จ่าย ประจำวัน'!$B386,กวนไส้!AL:AL)+SUMIF(ผลิต1!$C:$C,'รับ-จ่าย ประจำวัน'!$B386,ผลิต1!AL:AL)+SUMIF(ผลิต2!$C:$C,'รับ-จ่าย ประจำวัน'!$B386,ผลิต2!AL:AL)+SUMIF(เส้นแต่งหน้าขนมเค้ก!$C:$C,'รับ-จ่าย ประจำวัน'!$B386,เส้นแต่งหน้าขนมเค้ก!AL:AL)+SUMIF(แพ็ค!$C:$C,'รับ-จ่าย ประจำวัน'!$B386,แพ็ค!AL:AL)+SUMIF(ธุรการ!$C:$C,'รับ-จ่าย ประจำวัน'!$B386,ธุรการ!AL:AL)+SUMIF(เส้นแต่งหน้าขนมปัง!$C:$C,'รับ-จ่าย ประจำวัน'!$B386,เส้นแต่งหน้าขนมปัง!AL:AL)+SUMIF('วางแผนBC,CJ'!$C:$C,'รับ-จ่าย ประจำวัน'!$B386,'วางแผนBC,CJ'!AL:AL)+SUMIF(RD!$C:$C,'รับ-จ่าย ประจำวัน'!$B386,RD!AL:AL)+SUMIF('FG,ออนไล,คัดแยก'!$C:$C,'รับ-จ่าย ประจำวัน'!$B386,'FG,ออนไล,คัดแยก'!AL:AL)</f>
        <v>0</v>
      </c>
      <c r="BT386" s="18">
        <f t="shared" si="70"/>
        <v>0</v>
      </c>
      <c r="BU386" s="116">
        <v>27000</v>
      </c>
      <c r="BV386" s="146">
        <f t="shared" si="71"/>
        <v>4950</v>
      </c>
      <c r="BW386" s="183">
        <v>30</v>
      </c>
      <c r="BX386" s="172">
        <f t="shared" si="76"/>
        <v>0</v>
      </c>
      <c r="BY386" s="188" t="e">
        <f t="shared" si="74"/>
        <v>#DIV/0!</v>
      </c>
      <c r="BZ386" s="180" t="e">
        <f t="shared" ca="1" si="73"/>
        <v>#DIV/0!</v>
      </c>
      <c r="CA386" s="95"/>
      <c r="CB386" s="97"/>
      <c r="CC386" s="97"/>
      <c r="CD386" s="97"/>
      <c r="CE386" s="97"/>
      <c r="CF386" s="97"/>
      <c r="CG386" s="97"/>
      <c r="CH386" s="97"/>
      <c r="CI386" s="97"/>
      <c r="CJ386" s="94"/>
      <c r="CK386" s="9">
        <f t="shared" si="75"/>
        <v>-22050</v>
      </c>
    </row>
    <row r="387" spans="1:89" hidden="1" x14ac:dyDescent="0.5">
      <c r="A387" s="149"/>
      <c r="B387" s="34">
        <v>1021601036</v>
      </c>
      <c r="C387" s="33" t="s">
        <v>1594</v>
      </c>
      <c r="D387" s="177" t="s">
        <v>61</v>
      </c>
      <c r="E387" s="25"/>
      <c r="F387" s="132"/>
      <c r="G387" s="25"/>
      <c r="H387" s="12">
        <v>30000</v>
      </c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11"/>
      <c r="AF387" s="11"/>
      <c r="AG387" s="11"/>
      <c r="AH387" s="11"/>
      <c r="AI387" s="25"/>
      <c r="AJ387" s="25"/>
      <c r="AK387" s="25"/>
      <c r="AL387" s="25"/>
      <c r="AM387" s="25"/>
      <c r="AN387" s="15">
        <f t="shared" si="69"/>
        <v>0</v>
      </c>
      <c r="AO387" s="16">
        <f>SUMIF(เตรียมส่วนผสม!$C:$C,'รับ-จ่าย ประจำวัน'!$B387,เตรียมส่วนผสม!H:H)+SUMIF(กวนไส้!$C:$C,'รับ-จ่าย ประจำวัน'!$B387,กวนไส้!H:H)+SUMIF(ผลิต1!$C:$C,'รับ-จ่าย ประจำวัน'!$B387,ผลิต1!H:H)+SUMIF(ผลิต2!$C:$C,'รับ-จ่าย ประจำวัน'!$B387,ผลิต2!H:H)+SUMIF(เส้นแต่งหน้าขนมเค้ก!$C:$C,'รับ-จ่าย ประจำวัน'!$B387,เส้นแต่งหน้าขนมเค้ก!H:H)+SUMIF(แพ็ค!$C:$C,'รับ-จ่าย ประจำวัน'!$B387,แพ็ค!H:H)+SUMIF(ธุรการ!$C:$C,'รับ-จ่าย ประจำวัน'!$B387,ธุรการ!H:H)+SUMIF(เส้นแต่งหน้าขนมปัง!$C:$C,'รับ-จ่าย ประจำวัน'!$B387,เส้นแต่งหน้าขนมปัง!H:H)+SUMIF('วางแผนBC,CJ'!$C:$C,'รับ-จ่าย ประจำวัน'!$B387,'วางแผนBC,CJ'!H:H)+SUMIF(RD!$C:$C,'รับ-จ่าย ประจำวัน'!$B387,RD!H:H)+SUMIF('FG,ออนไล,คัดแยก'!$C:$C,'รับ-จ่าย ประจำวัน'!$B387,'FG,ออนไล,คัดแยก'!H:H)</f>
        <v>0</v>
      </c>
      <c r="AP387" s="16">
        <f>SUMIF(เตรียมส่วนผสม!$C:$C,'รับ-จ่าย ประจำวัน'!$B387,เตรียมส่วนผสม!I:I)+SUMIF(กวนไส้!$C:$C,'รับ-จ่าย ประจำวัน'!$B387,กวนไส้!I:I)+SUMIF(ผลิต1!$C:$C,'รับ-จ่าย ประจำวัน'!$B387,ผลิต1!I:I)+SUMIF(ผลิต2!$C:$C,'รับ-จ่าย ประจำวัน'!$B387,ผลิต2!I:I)+SUMIF(เส้นแต่งหน้าขนมเค้ก!$C:$C,'รับ-จ่าย ประจำวัน'!$B387,เส้นแต่งหน้าขนมเค้ก!I:I)+SUMIF(แพ็ค!$C:$C,'รับ-จ่าย ประจำวัน'!$B387,แพ็ค!I:I)+SUMIF(ธุรการ!$C:$C,'รับ-จ่าย ประจำวัน'!$B387,ธุรการ!I:I)+SUMIF(เส้นแต่งหน้าขนมปัง!$C:$C,'รับ-จ่าย ประจำวัน'!$B387,เส้นแต่งหน้าขนมปัง!I:I)+SUMIF('วางแผนBC,CJ'!$C:$C,'รับ-จ่าย ประจำวัน'!$B387,'วางแผนBC,CJ'!I:I)+SUMIF(RD!$C:$C,'รับ-จ่าย ประจำวัน'!$B387,RD!I:I)+SUMIF('FG,ออนไล,คัดแยก'!$C:$C,'รับ-จ่าย ประจำวัน'!$B387,'FG,ออนไล,คัดแยก'!I:I)</f>
        <v>0</v>
      </c>
      <c r="AQ387" s="16">
        <f>SUMIF(เตรียมส่วนผสม!$C:$C,'รับ-จ่าย ประจำวัน'!$B387,เตรียมส่วนผสม!J:J)+SUMIF(กวนไส้!$C:$C,'รับ-จ่าย ประจำวัน'!$B387,กวนไส้!J:J)+SUMIF(ผลิต1!$C:$C,'รับ-จ่าย ประจำวัน'!$B387,ผลิต1!J:J)+SUMIF(ผลิต2!$C:$C,'รับ-จ่าย ประจำวัน'!$B387,ผลิต2!J:J)+SUMIF(เส้นแต่งหน้าขนมเค้ก!$C:$C,'รับ-จ่าย ประจำวัน'!$B387,เส้นแต่งหน้าขนมเค้ก!J:J)+SUMIF(แพ็ค!$C:$C,'รับ-จ่าย ประจำวัน'!$B387,แพ็ค!J:J)+SUMIF(ธุรการ!$C:$C,'รับ-จ่าย ประจำวัน'!$B387,ธุรการ!J:J)+SUMIF(เส้นแต่งหน้าขนมปัง!$C:$C,'รับ-จ่าย ประจำวัน'!$B387,เส้นแต่งหน้าขนมปัง!J:J)+SUMIF('วางแผนBC,CJ'!$C:$C,'รับ-จ่าย ประจำวัน'!$B387,'วางแผนBC,CJ'!J:J)+SUMIF(RD!$C:$C,'รับ-จ่าย ประจำวัน'!$B387,RD!J:J)+SUMIF('FG,ออนไล,คัดแยก'!$C:$C,'รับ-จ่าย ประจำวัน'!$B387,'FG,ออนไล,คัดแยก'!J:J)</f>
        <v>0</v>
      </c>
      <c r="AR387" s="16">
        <f>SUMIF(เตรียมส่วนผสม!$C:$C,'รับ-จ่าย ประจำวัน'!$B387,เตรียมส่วนผสม!K:K)+SUMIF(กวนไส้!$C:$C,'รับ-จ่าย ประจำวัน'!$B387,กวนไส้!K:K)+SUMIF(ผลิต1!$C:$C,'รับ-จ่าย ประจำวัน'!$B387,ผลิต1!K:K)+SUMIF(ผลิต2!$C:$C,'รับ-จ่าย ประจำวัน'!$B387,ผลิต2!K:K)+SUMIF(เส้นแต่งหน้าขนมเค้ก!$C:$C,'รับ-จ่าย ประจำวัน'!$B387,เส้นแต่งหน้าขนมเค้ก!K:K)+SUMIF(แพ็ค!$C:$C,'รับ-จ่าย ประจำวัน'!$B387,แพ็ค!K:K)+SUMIF(ธุรการ!$C:$C,'รับ-จ่าย ประจำวัน'!$B387,ธุรการ!K:K)+SUMIF(เส้นแต่งหน้าขนมปัง!$C:$C,'รับ-จ่าย ประจำวัน'!$B387,เส้นแต่งหน้าขนมปัง!K:K)+SUMIF('วางแผนBC,CJ'!$C:$C,'รับ-จ่าย ประจำวัน'!$B387,'วางแผนBC,CJ'!K:K)+SUMIF(RD!$C:$C,'รับ-จ่าย ประจำวัน'!$B387,RD!K:K)+SUMIF('FG,ออนไล,คัดแยก'!$C:$C,'รับ-จ่าย ประจำวัน'!$B387,'FG,ออนไล,คัดแยก'!K:K)</f>
        <v>0</v>
      </c>
      <c r="AS387" s="16">
        <f>SUMIF(เตรียมส่วนผสม!$C:$C,'รับ-จ่าย ประจำวัน'!$B387,เตรียมส่วนผสม!L:L)+SUMIF(กวนไส้!$C:$C,'รับ-จ่าย ประจำวัน'!$B387,กวนไส้!L:L)+SUMIF(ผลิต1!$C:$C,'รับ-จ่าย ประจำวัน'!$B387,ผลิต1!L:L)+SUMIF(ผลิต2!$C:$C,'รับ-จ่าย ประจำวัน'!$B387,ผลิต2!L:L)+SUMIF(เส้นแต่งหน้าขนมเค้ก!$C:$C,'รับ-จ่าย ประจำวัน'!$B387,เส้นแต่งหน้าขนมเค้ก!L:L)+SUMIF(แพ็ค!$C:$C,'รับ-จ่าย ประจำวัน'!$B387,แพ็ค!L:L)+SUMIF(ธุรการ!$C:$C,'รับ-จ่าย ประจำวัน'!$B387,ธุรการ!L:L)+SUMIF(เส้นแต่งหน้าขนมปัง!$C:$C,'รับ-จ่าย ประจำวัน'!$B387,เส้นแต่งหน้าขนมปัง!L:L)+SUMIF('วางแผนBC,CJ'!$C:$C,'รับ-จ่าย ประจำวัน'!$B387,'วางแผนBC,CJ'!L:L)+SUMIF(RD!$C:$C,'รับ-จ่าย ประจำวัน'!$B387,RD!L:L)+SUMIF('FG,ออนไล,คัดแยก'!$C:$C,'รับ-จ่าย ประจำวัน'!$B387,'FG,ออนไล,คัดแยก'!L:L)</f>
        <v>0</v>
      </c>
      <c r="AT387" s="16">
        <f>SUMIF(เตรียมส่วนผสม!$C:$C,'รับ-จ่าย ประจำวัน'!$B387,เตรียมส่วนผสม!M:M)+SUMIF(กวนไส้!$C:$C,'รับ-จ่าย ประจำวัน'!$B387,กวนไส้!M:M)+SUMIF(ผลิต1!$C:$C,'รับ-จ่าย ประจำวัน'!$B387,ผลิต1!M:M)+SUMIF(ผลิต2!$C:$C,'รับ-จ่าย ประจำวัน'!$B387,ผลิต2!M:M)+SUMIF(เส้นแต่งหน้าขนมเค้ก!$C:$C,'รับ-จ่าย ประจำวัน'!$B387,เส้นแต่งหน้าขนมเค้ก!M:M)+SUMIF(แพ็ค!$C:$C,'รับ-จ่าย ประจำวัน'!$B387,แพ็ค!M:M)+SUMIF(ธุรการ!$C:$C,'รับ-จ่าย ประจำวัน'!$B387,ธุรการ!M:M)+SUMIF(เส้นแต่งหน้าขนมปัง!$C:$C,'รับ-จ่าย ประจำวัน'!$B387,เส้นแต่งหน้าขนมปัง!M:M)+SUMIF('วางแผนBC,CJ'!$C:$C,'รับ-จ่าย ประจำวัน'!$B387,'วางแผนBC,CJ'!M:M)+SUMIF(RD!$C:$C,'รับ-จ่าย ประจำวัน'!$B387,RD!M:M)+SUMIF('FG,ออนไล,คัดแยก'!$C:$C,'รับ-จ่าย ประจำวัน'!$B387,'FG,ออนไล,คัดแยก'!M:M)</f>
        <v>0</v>
      </c>
      <c r="AU387" s="16">
        <f>SUMIF(เตรียมส่วนผสม!$C:$C,'รับ-จ่าย ประจำวัน'!$B387,เตรียมส่วนผสม!N:N)+SUMIF(กวนไส้!$C:$C,'รับ-จ่าย ประจำวัน'!$B387,กวนไส้!N:N)+SUMIF(ผลิต1!$C:$C,'รับ-จ่าย ประจำวัน'!$B387,ผลิต1!N:N)+SUMIF(ผลิต2!$C:$C,'รับ-จ่าย ประจำวัน'!$B387,ผลิต2!N:N)+SUMIF(เส้นแต่งหน้าขนมเค้ก!$C:$C,'รับ-จ่าย ประจำวัน'!$B387,เส้นแต่งหน้าขนมเค้ก!N:N)+SUMIF(แพ็ค!$C:$C,'รับ-จ่าย ประจำวัน'!$B387,แพ็ค!N:N)+SUMIF(ธุรการ!$C:$C,'รับ-จ่าย ประจำวัน'!$B387,ธุรการ!N:N)+SUMIF(เส้นแต่งหน้าขนมปัง!$C:$C,'รับ-จ่าย ประจำวัน'!$B387,เส้นแต่งหน้าขนมปัง!N:N)+SUMIF('วางแผนBC,CJ'!$C:$C,'รับ-จ่าย ประจำวัน'!$B387,'วางแผนBC,CJ'!N:N)+SUMIF(RD!$C:$C,'รับ-จ่าย ประจำวัน'!$B387,RD!N:N)+SUMIF('FG,ออนไล,คัดแยก'!$C:$C,'รับ-จ่าย ประจำวัน'!$B387,'FG,ออนไล,คัดแยก'!N:N)</f>
        <v>0</v>
      </c>
      <c r="AV387" s="16">
        <f>SUMIF(เตรียมส่วนผสม!$C:$C,'รับ-จ่าย ประจำวัน'!$B387,เตรียมส่วนผสม!O:O)+SUMIF(กวนไส้!$C:$C,'รับ-จ่าย ประจำวัน'!$B387,กวนไส้!O:O)+SUMIF(ผลิต1!$C:$C,'รับ-จ่าย ประจำวัน'!$B387,ผลิต1!O:O)+SUMIF(ผลิต2!$C:$C,'รับ-จ่าย ประจำวัน'!$B387,ผลิต2!O:O)+SUMIF(เส้นแต่งหน้าขนมเค้ก!$C:$C,'รับ-จ่าย ประจำวัน'!$B387,เส้นแต่งหน้าขนมเค้ก!O:O)+SUMIF(แพ็ค!$C:$C,'รับ-จ่าย ประจำวัน'!$B387,แพ็ค!O:O)+SUMIF(ธุรการ!$C:$C,'รับ-จ่าย ประจำวัน'!$B387,ธุรการ!O:O)+SUMIF(เส้นแต่งหน้าขนมปัง!$C:$C,'รับ-จ่าย ประจำวัน'!$B387,เส้นแต่งหน้าขนมปัง!O:O)+SUMIF('วางแผนBC,CJ'!$C:$C,'รับ-จ่าย ประจำวัน'!$B387,'วางแผนBC,CJ'!O:O)+SUMIF(RD!$C:$C,'รับ-จ่าย ประจำวัน'!$B387,RD!O:O)+SUMIF('FG,ออนไล,คัดแยก'!$C:$C,'รับ-จ่าย ประจำวัน'!$B387,'FG,ออนไล,คัดแยก'!O:O)</f>
        <v>0</v>
      </c>
      <c r="AW387" s="16">
        <f>SUMIF(เตรียมส่วนผสม!$C:$C,'รับ-จ่าย ประจำวัน'!$B387,เตรียมส่วนผสม!P:P)+SUMIF(กวนไส้!$C:$C,'รับ-จ่าย ประจำวัน'!$B387,กวนไส้!P:P)+SUMIF(ผลิต1!$C:$C,'รับ-จ่าย ประจำวัน'!$B387,ผลิต1!P:P)+SUMIF(ผลิต2!$C:$C,'รับ-จ่าย ประจำวัน'!$B387,ผลิต2!P:P)+SUMIF(เส้นแต่งหน้าขนมเค้ก!$C:$C,'รับ-จ่าย ประจำวัน'!$B387,เส้นแต่งหน้าขนมเค้ก!P:P)+SUMIF(แพ็ค!$C:$C,'รับ-จ่าย ประจำวัน'!$B387,แพ็ค!P:P)+SUMIF(ธุรการ!$C:$C,'รับ-จ่าย ประจำวัน'!$B387,ธุรการ!P:P)+SUMIF(เส้นแต่งหน้าขนมปัง!$C:$C,'รับ-จ่าย ประจำวัน'!$B387,เส้นแต่งหน้าขนมปัง!P:P)+SUMIF('วางแผนBC,CJ'!$C:$C,'รับ-จ่าย ประจำวัน'!$B387,'วางแผนBC,CJ'!P:P)+SUMIF(RD!$C:$C,'รับ-จ่าย ประจำวัน'!$B387,RD!P:P)+SUMIF('FG,ออนไล,คัดแยก'!$C:$C,'รับ-จ่าย ประจำวัน'!$B387,'FG,ออนไล,คัดแยก'!P:P)</f>
        <v>0</v>
      </c>
      <c r="AX387" s="16">
        <f>SUMIF(เตรียมส่วนผสม!$C:$C,'รับ-จ่าย ประจำวัน'!$B387,เตรียมส่วนผสม!Q:Q)+SUMIF(กวนไส้!$C:$C,'รับ-จ่าย ประจำวัน'!$B387,กวนไส้!Q:Q)+SUMIF(ผลิต1!$C:$C,'รับ-จ่าย ประจำวัน'!$B387,ผลิต1!Q:Q)+SUMIF(ผลิต2!$C:$C,'รับ-จ่าย ประจำวัน'!$B387,ผลิต2!Q:Q)+SUMIF(เส้นแต่งหน้าขนมเค้ก!$C:$C,'รับ-จ่าย ประจำวัน'!$B387,เส้นแต่งหน้าขนมเค้ก!Q:Q)+SUMIF(แพ็ค!$C:$C,'รับ-จ่าย ประจำวัน'!$B387,แพ็ค!Q:Q)+SUMIF(ธุรการ!$C:$C,'รับ-จ่าย ประจำวัน'!$B387,ธุรการ!Q:Q)+SUMIF(เส้นแต่งหน้าขนมปัง!$C:$C,'รับ-จ่าย ประจำวัน'!$B387,เส้นแต่งหน้าขนมปัง!Q:Q)+SUMIF('วางแผนBC,CJ'!$C:$C,'รับ-จ่าย ประจำวัน'!$B387,'วางแผนBC,CJ'!Q:Q)+SUMIF(RD!$C:$C,'รับ-จ่าย ประจำวัน'!$B387,RD!Q:Q)+SUMIF('FG,ออนไล,คัดแยก'!$C:$C,'รับ-จ่าย ประจำวัน'!$B387,'FG,ออนไล,คัดแยก'!Q:Q)</f>
        <v>0</v>
      </c>
      <c r="AY387" s="16">
        <f>SUMIF(เตรียมส่วนผสม!$C:$C,'รับ-จ่าย ประจำวัน'!$B387,เตรียมส่วนผสม!R:R)+SUMIF(กวนไส้!$C:$C,'รับ-จ่าย ประจำวัน'!$B387,กวนไส้!R:R)+SUMIF(ผลิต1!$C:$C,'รับ-จ่าย ประจำวัน'!$B387,ผลิต1!R:R)+SUMIF(ผลิต2!$C:$C,'รับ-จ่าย ประจำวัน'!$B387,ผลิต2!R:R)+SUMIF(เส้นแต่งหน้าขนมเค้ก!$C:$C,'รับ-จ่าย ประจำวัน'!$B387,เส้นแต่งหน้าขนมเค้ก!R:R)+SUMIF(แพ็ค!$C:$C,'รับ-จ่าย ประจำวัน'!$B387,แพ็ค!R:R)+SUMIF(ธุรการ!$C:$C,'รับ-จ่าย ประจำวัน'!$B387,ธุรการ!R:R)+SUMIF(เส้นแต่งหน้าขนมปัง!$C:$C,'รับ-จ่าย ประจำวัน'!$B387,เส้นแต่งหน้าขนมปัง!R:R)+SUMIF('วางแผนBC,CJ'!$C:$C,'รับ-จ่าย ประจำวัน'!$B387,'วางแผนBC,CJ'!R:R)+SUMIF(RD!$C:$C,'รับ-จ่าย ประจำวัน'!$B387,RD!R:R)+SUMIF('FG,ออนไล,คัดแยก'!$C:$C,'รับ-จ่าย ประจำวัน'!$B387,'FG,ออนไล,คัดแยก'!R:R)</f>
        <v>0</v>
      </c>
      <c r="AZ387" s="16">
        <f>SUMIF(เตรียมส่วนผสม!$C:$C,'รับ-จ่าย ประจำวัน'!$B387,เตรียมส่วนผสม!S:S)+SUMIF(กวนไส้!$C:$C,'รับ-จ่าย ประจำวัน'!$B387,กวนไส้!S:S)+SUMIF(ผลิต1!$C:$C,'รับ-จ่าย ประจำวัน'!$B387,ผลิต1!S:S)+SUMIF(ผลิต2!$C:$C,'รับ-จ่าย ประจำวัน'!$B387,ผลิต2!S:S)+SUMIF(เส้นแต่งหน้าขนมเค้ก!$C:$C,'รับ-จ่าย ประจำวัน'!$B387,เส้นแต่งหน้าขนมเค้ก!S:S)+SUMIF(แพ็ค!$C:$C,'รับ-จ่าย ประจำวัน'!$B387,แพ็ค!S:S)+SUMIF(ธุรการ!$C:$C,'รับ-จ่าย ประจำวัน'!$B387,ธุรการ!S:S)+SUMIF(เส้นแต่งหน้าขนมปัง!$C:$C,'รับ-จ่าย ประจำวัน'!$B387,เส้นแต่งหน้าขนมปัง!S:S)+SUMIF('วางแผนBC,CJ'!$C:$C,'รับ-จ่าย ประจำวัน'!$B387,'วางแผนBC,CJ'!S:S)+SUMIF(RD!$C:$C,'รับ-จ่าย ประจำวัน'!$B387,RD!S:S)+SUMIF('FG,ออนไล,คัดแยก'!$C:$C,'รับ-จ่าย ประจำวัน'!$B387,'FG,ออนไล,คัดแยก'!S:S)</f>
        <v>0</v>
      </c>
      <c r="BA387" s="16">
        <f>SUMIF(เตรียมส่วนผสม!$C:$C,'รับ-จ่าย ประจำวัน'!$B387,เตรียมส่วนผสม!T:T)+SUMIF(กวนไส้!$C:$C,'รับ-จ่าย ประจำวัน'!$B387,กวนไส้!T:T)+SUMIF(ผลิต1!$C:$C,'รับ-จ่าย ประจำวัน'!$B387,ผลิต1!T:T)+SUMIF(ผลิต2!$C:$C,'รับ-จ่าย ประจำวัน'!$B387,ผลิต2!T:T)+SUMIF(เส้นแต่งหน้าขนมเค้ก!$C:$C,'รับ-จ่าย ประจำวัน'!$B387,เส้นแต่งหน้าขนมเค้ก!T:T)+SUMIF(แพ็ค!$C:$C,'รับ-จ่าย ประจำวัน'!$B387,แพ็ค!T:T)+SUMIF(ธุรการ!$C:$C,'รับ-จ่าย ประจำวัน'!$B387,ธุรการ!T:T)+SUMIF(เส้นแต่งหน้าขนมปัง!$C:$C,'รับ-จ่าย ประจำวัน'!$B387,เส้นแต่งหน้าขนมปัง!T:T)+SUMIF('วางแผนBC,CJ'!$C:$C,'รับ-จ่าย ประจำวัน'!$B387,'วางแผนBC,CJ'!T:T)+SUMIF(RD!$C:$C,'รับ-จ่าย ประจำวัน'!$B387,RD!T:T)+SUMIF('FG,ออนไล,คัดแยก'!$C:$C,'รับ-จ่าย ประจำวัน'!$B387,'FG,ออนไล,คัดแยก'!T:T)</f>
        <v>0</v>
      </c>
      <c r="BB387" s="16">
        <f>SUMIF(เตรียมส่วนผสม!$C:$C,'รับ-จ่าย ประจำวัน'!$B387,เตรียมส่วนผสม!U:U)+SUMIF(กวนไส้!$C:$C,'รับ-จ่าย ประจำวัน'!$B387,กวนไส้!U:U)+SUMIF(ผลิต1!$C:$C,'รับ-จ่าย ประจำวัน'!$B387,ผลิต1!U:U)+SUMIF(ผลิต2!$C:$C,'รับ-จ่าย ประจำวัน'!$B387,ผลิต2!U:U)+SUMIF(เส้นแต่งหน้าขนมเค้ก!$C:$C,'รับ-จ่าย ประจำวัน'!$B387,เส้นแต่งหน้าขนมเค้ก!U:U)+SUMIF(แพ็ค!$C:$C,'รับ-จ่าย ประจำวัน'!$B387,แพ็ค!U:U)+SUMIF(ธุรการ!$C:$C,'รับ-จ่าย ประจำวัน'!$B387,ธุรการ!U:U)+SUMIF(เส้นแต่งหน้าขนมปัง!$C:$C,'รับ-จ่าย ประจำวัน'!$B387,เส้นแต่งหน้าขนมปัง!U:U)+SUMIF('วางแผนBC,CJ'!$C:$C,'รับ-จ่าย ประจำวัน'!$B387,'วางแผนBC,CJ'!U:U)+SUMIF(RD!$C:$C,'รับ-จ่าย ประจำวัน'!$B387,RD!U:U)+SUMIF('FG,ออนไล,คัดแยก'!$C:$C,'รับ-จ่าย ประจำวัน'!$B387,'FG,ออนไล,คัดแยก'!U:U)</f>
        <v>0</v>
      </c>
      <c r="BC387" s="16">
        <f>SUMIF(เตรียมส่วนผสม!$C:$C,'รับ-จ่าย ประจำวัน'!$B387,เตรียมส่วนผสม!V:V)+SUMIF(กวนไส้!$C:$C,'รับ-จ่าย ประจำวัน'!$B387,กวนไส้!V:V)+SUMIF(ผลิต1!$C:$C,'รับ-จ่าย ประจำวัน'!$B387,ผลิต1!V:V)+SUMIF(ผลิต2!$C:$C,'รับ-จ่าย ประจำวัน'!$B387,ผลิต2!V:V)+SUMIF(เส้นแต่งหน้าขนมเค้ก!$C:$C,'รับ-จ่าย ประจำวัน'!$B387,เส้นแต่งหน้าขนมเค้ก!V:V)+SUMIF(แพ็ค!$C:$C,'รับ-จ่าย ประจำวัน'!$B387,แพ็ค!V:V)+SUMIF(ธุรการ!$C:$C,'รับ-จ่าย ประจำวัน'!$B387,ธุรการ!V:V)+SUMIF(เส้นแต่งหน้าขนมปัง!$C:$C,'รับ-จ่าย ประจำวัน'!$B387,เส้นแต่งหน้าขนมปัง!V:V)+SUMIF('วางแผนBC,CJ'!$C:$C,'รับ-จ่าย ประจำวัน'!$B387,'วางแผนBC,CJ'!V:V)+SUMIF(RD!$C:$C,'รับ-จ่าย ประจำวัน'!$B387,RD!V:V)+SUMIF('FG,ออนไล,คัดแยก'!$C:$C,'รับ-จ่าย ประจำวัน'!$B387,'FG,ออนไล,คัดแยก'!V:V)</f>
        <v>0</v>
      </c>
      <c r="BD387" s="16">
        <f>SUMIF(เตรียมส่วนผสม!$C:$C,'รับ-จ่าย ประจำวัน'!$B387,เตรียมส่วนผสม!W:W)+SUMIF(กวนไส้!$C:$C,'รับ-จ่าย ประจำวัน'!$B387,กวนไส้!W:W)+SUMIF(ผลิต1!$C:$C,'รับ-จ่าย ประจำวัน'!$B387,ผลิต1!W:W)+SUMIF(ผลิต2!$C:$C,'รับ-จ่าย ประจำวัน'!$B387,ผลิต2!W:W)+SUMIF(เส้นแต่งหน้าขนมเค้ก!$C:$C,'รับ-จ่าย ประจำวัน'!$B387,เส้นแต่งหน้าขนมเค้ก!W:W)+SUMIF(แพ็ค!$C:$C,'รับ-จ่าย ประจำวัน'!$B387,แพ็ค!W:W)+SUMIF(ธุรการ!$C:$C,'รับ-จ่าย ประจำวัน'!$B387,ธุรการ!W:W)+SUMIF(เส้นแต่งหน้าขนมปัง!$C:$C,'รับ-จ่าย ประจำวัน'!$B387,เส้นแต่งหน้าขนมปัง!W:W)+SUMIF('วางแผนBC,CJ'!$C:$C,'รับ-จ่าย ประจำวัน'!$B387,'วางแผนBC,CJ'!W:W)+SUMIF(RD!$C:$C,'รับ-จ่าย ประจำวัน'!$B387,RD!W:W)+SUMIF('FG,ออนไล,คัดแยก'!$C:$C,'รับ-จ่าย ประจำวัน'!$B387,'FG,ออนไล,คัดแยก'!W:W)</f>
        <v>0</v>
      </c>
      <c r="BE387" s="16">
        <f>SUMIF(เตรียมส่วนผสม!$C:$C,'รับ-จ่าย ประจำวัน'!$B387,เตรียมส่วนผสม!X:X)+SUMIF(กวนไส้!$C:$C,'รับ-จ่าย ประจำวัน'!$B387,กวนไส้!X:X)+SUMIF(ผลิต1!$C:$C,'รับ-จ่าย ประจำวัน'!$B387,ผลิต1!X:X)+SUMIF(ผลิต2!$C:$C,'รับ-จ่าย ประจำวัน'!$B387,ผลิต2!X:X)+SUMIF(เส้นแต่งหน้าขนมเค้ก!$C:$C,'รับ-จ่าย ประจำวัน'!$B387,เส้นแต่งหน้าขนมเค้ก!X:X)+SUMIF(แพ็ค!$C:$C,'รับ-จ่าย ประจำวัน'!$B387,แพ็ค!X:X)+SUMIF(ธุรการ!$C:$C,'รับ-จ่าย ประจำวัน'!$B387,ธุรการ!X:X)+SUMIF(เส้นแต่งหน้าขนมปัง!$C:$C,'รับ-จ่าย ประจำวัน'!$B387,เส้นแต่งหน้าขนมปัง!X:X)+SUMIF('วางแผนBC,CJ'!$C:$C,'รับ-จ่าย ประจำวัน'!$B387,'วางแผนBC,CJ'!X:X)+SUMIF(RD!$C:$C,'รับ-จ่าย ประจำวัน'!$B387,RD!X:X)+SUMIF('FG,ออนไล,คัดแยก'!$C:$C,'รับ-จ่าย ประจำวัน'!$B387,'FG,ออนไล,คัดแยก'!X:X)</f>
        <v>0</v>
      </c>
      <c r="BF387" s="16">
        <f>SUMIF(เตรียมส่วนผสม!$C:$C,'รับ-จ่าย ประจำวัน'!$B387,เตรียมส่วนผสม!Y:Y)+SUMIF(กวนไส้!$C:$C,'รับ-จ่าย ประจำวัน'!$B387,กวนไส้!Y:Y)+SUMIF(ผลิต1!$C:$C,'รับ-จ่าย ประจำวัน'!$B387,ผลิต1!Y:Y)+SUMIF(ผลิต2!$C:$C,'รับ-จ่าย ประจำวัน'!$B387,ผลิต2!Y:Y)+SUMIF(เส้นแต่งหน้าขนมเค้ก!$C:$C,'รับ-จ่าย ประจำวัน'!$B387,เส้นแต่งหน้าขนมเค้ก!Y:Y)+SUMIF(แพ็ค!$C:$C,'รับ-จ่าย ประจำวัน'!$B387,แพ็ค!Y:Y)+SUMIF(ธุรการ!$C:$C,'รับ-จ่าย ประจำวัน'!$B387,ธุรการ!Y:Y)+SUMIF(เส้นแต่งหน้าขนมปัง!$C:$C,'รับ-จ่าย ประจำวัน'!$B387,เส้นแต่งหน้าขนมปัง!Y:Y)+SUMIF('วางแผนBC,CJ'!$C:$C,'รับ-จ่าย ประจำวัน'!$B387,'วางแผนBC,CJ'!Y:Y)+SUMIF(RD!$C:$C,'รับ-จ่าย ประจำวัน'!$B387,RD!Y:Y)+SUMIF('FG,ออนไล,คัดแยก'!$C:$C,'รับ-จ่าย ประจำวัน'!$B387,'FG,ออนไล,คัดแยก'!Y:Y)</f>
        <v>0</v>
      </c>
      <c r="BG387" s="16">
        <f>SUMIF(เตรียมส่วนผสม!$C:$C,'รับ-จ่าย ประจำวัน'!$B387,เตรียมส่วนผสม!Z:Z)+SUMIF(กวนไส้!$C:$C,'รับ-จ่าย ประจำวัน'!$B387,กวนไส้!Z:Z)+SUMIF(ผลิต1!$C:$C,'รับ-จ่าย ประจำวัน'!$B387,ผลิต1!Z:Z)+SUMIF(ผลิต2!$C:$C,'รับ-จ่าย ประจำวัน'!$B387,ผลิต2!Z:Z)+SUMIF(เส้นแต่งหน้าขนมเค้ก!$C:$C,'รับ-จ่าย ประจำวัน'!$B387,เส้นแต่งหน้าขนมเค้ก!Z:Z)+SUMIF(แพ็ค!$C:$C,'รับ-จ่าย ประจำวัน'!$B387,แพ็ค!Z:Z)+SUMIF(ธุรการ!$C:$C,'รับ-จ่าย ประจำวัน'!$B387,ธุรการ!Z:Z)+SUMIF(เส้นแต่งหน้าขนมปัง!$C:$C,'รับ-จ่าย ประจำวัน'!$B387,เส้นแต่งหน้าขนมปัง!Z:Z)+SUMIF('วางแผนBC,CJ'!$C:$C,'รับ-จ่าย ประจำวัน'!$B387,'วางแผนBC,CJ'!Z:Z)+SUMIF(RD!$C:$C,'รับ-จ่าย ประจำวัน'!$B387,RD!Z:Z)+SUMIF('FG,ออนไล,คัดแยก'!$C:$C,'รับ-จ่าย ประจำวัน'!$B387,'FG,ออนไล,คัดแยก'!Z:Z)</f>
        <v>0</v>
      </c>
      <c r="BH387" s="16">
        <f>SUMIF(เตรียมส่วนผสม!$C:$C,'รับ-จ่าย ประจำวัน'!$B387,เตรียมส่วนผสม!AA:AA)+SUMIF(กวนไส้!$C:$C,'รับ-จ่าย ประจำวัน'!$B387,กวนไส้!AA:AA)+SUMIF(ผลิต1!$C:$C,'รับ-จ่าย ประจำวัน'!$B387,ผลิต1!AA:AA)+SUMIF(ผลิต2!$C:$C,'รับ-จ่าย ประจำวัน'!$B387,ผลิต2!AA:AA)+SUMIF(เส้นแต่งหน้าขนมเค้ก!$C:$C,'รับ-จ่าย ประจำวัน'!$B387,เส้นแต่งหน้าขนมเค้ก!AA:AA)+SUMIF(แพ็ค!$C:$C,'รับ-จ่าย ประจำวัน'!$B387,แพ็ค!AA:AA)+SUMIF(ธุรการ!$C:$C,'รับ-จ่าย ประจำวัน'!$B387,ธุรการ!AA:AA)+SUMIF(เส้นแต่งหน้าขนมปัง!$C:$C,'รับ-จ่าย ประจำวัน'!$B387,เส้นแต่งหน้าขนมปัง!AA:AA)+SUMIF('วางแผนBC,CJ'!$C:$C,'รับ-จ่าย ประจำวัน'!$B387,'วางแผนBC,CJ'!AA:AA)+SUMIF(RD!$C:$C,'รับ-จ่าย ประจำวัน'!$B387,RD!AA:AA)+SUMIF('FG,ออนไล,คัดแยก'!$C:$C,'รับ-จ่าย ประจำวัน'!$B387,'FG,ออนไล,คัดแยก'!AA:AA)</f>
        <v>0</v>
      </c>
      <c r="BI387" s="16">
        <f>SUMIF(เตรียมส่วนผสม!$C:$C,'รับ-จ่าย ประจำวัน'!$B387,เตรียมส่วนผสม!AB:AB)+SUMIF(กวนไส้!$C:$C,'รับ-จ่าย ประจำวัน'!$B387,กวนไส้!AB:AB)+SUMIF(ผลิต1!$C:$C,'รับ-จ่าย ประจำวัน'!$B387,ผลิต1!AB:AB)+SUMIF(ผลิต2!$C:$C,'รับ-จ่าย ประจำวัน'!$B387,ผลิต2!AB:AB)+SUMIF(เส้นแต่งหน้าขนมเค้ก!$C:$C,'รับ-จ่าย ประจำวัน'!$B387,เส้นแต่งหน้าขนมเค้ก!AB:AB)+SUMIF(แพ็ค!$C:$C,'รับ-จ่าย ประจำวัน'!$B387,แพ็ค!AB:AB)+SUMIF(ธุรการ!$C:$C,'รับ-จ่าย ประจำวัน'!$B387,ธุรการ!AB:AB)+SUMIF(เส้นแต่งหน้าขนมปัง!$C:$C,'รับ-จ่าย ประจำวัน'!$B387,เส้นแต่งหน้าขนมปัง!AB:AB)+SUMIF('วางแผนBC,CJ'!$C:$C,'รับ-จ่าย ประจำวัน'!$B387,'วางแผนBC,CJ'!AB:AB)+SUMIF(RD!$C:$C,'รับ-จ่าย ประจำวัน'!$B387,RD!AB:AB)+SUMIF('FG,ออนไล,คัดแยก'!$C:$C,'รับ-จ่าย ประจำวัน'!$B387,'FG,ออนไล,คัดแยก'!AB:AB)</f>
        <v>0</v>
      </c>
      <c r="BJ387" s="16">
        <f>SUMIF(เตรียมส่วนผสม!$C:$C,'รับ-จ่าย ประจำวัน'!$B387,เตรียมส่วนผสม!AC:AC)+SUMIF(กวนไส้!$C:$C,'รับ-จ่าย ประจำวัน'!$B387,กวนไส้!AC:AC)+SUMIF(ผลิต1!$C:$C,'รับ-จ่าย ประจำวัน'!$B387,ผลิต1!AC:AC)+SUMIF(ผลิต2!$C:$C,'รับ-จ่าย ประจำวัน'!$B387,ผลิต2!AC:AC)+SUMIF(เส้นแต่งหน้าขนมเค้ก!$C:$C,'รับ-จ่าย ประจำวัน'!$B387,เส้นแต่งหน้าขนมเค้ก!AC:AC)+SUMIF(แพ็ค!$C:$C,'รับ-จ่าย ประจำวัน'!$B387,แพ็ค!AC:AC)+SUMIF(ธุรการ!$C:$C,'รับ-จ่าย ประจำวัน'!$B387,ธุรการ!AC:AC)+SUMIF(เส้นแต่งหน้าขนมปัง!$C:$C,'รับ-จ่าย ประจำวัน'!$B387,เส้นแต่งหน้าขนมปัง!AC:AC)+SUMIF('วางแผนBC,CJ'!$C:$C,'รับ-จ่าย ประจำวัน'!$B387,'วางแผนBC,CJ'!AC:AC)+SUMIF(RD!$C:$C,'รับ-จ่าย ประจำวัน'!$B387,RD!AC:AC)+SUMIF('FG,ออนไล,คัดแยก'!$C:$C,'รับ-จ่าย ประจำวัน'!$B387,'FG,ออนไล,คัดแยก'!AC:AC)</f>
        <v>0</v>
      </c>
      <c r="BK387" s="16">
        <f>SUMIF(เตรียมส่วนผสม!$C:$C,'รับ-จ่าย ประจำวัน'!$B387,เตรียมส่วนผสม!AD:AD)+SUMIF(กวนไส้!$C:$C,'รับ-จ่าย ประจำวัน'!$B387,กวนไส้!AD:AD)+SUMIF(ผลิต1!$C:$C,'รับ-จ่าย ประจำวัน'!$B387,ผลิต1!AD:AD)+SUMIF(ผลิต2!$C:$C,'รับ-จ่าย ประจำวัน'!$B387,ผลิต2!AD:AD)+SUMIF(เส้นแต่งหน้าขนมเค้ก!$C:$C,'รับ-จ่าย ประจำวัน'!$B387,เส้นแต่งหน้าขนมเค้ก!AD:AD)+SUMIF(แพ็ค!$C:$C,'รับ-จ่าย ประจำวัน'!$B387,แพ็ค!AD:AD)+SUMIF(ธุรการ!$C:$C,'รับ-จ่าย ประจำวัน'!$B387,ธุรการ!AD:AD)+SUMIF(เส้นแต่งหน้าขนมปัง!$C:$C,'รับ-จ่าย ประจำวัน'!$B387,เส้นแต่งหน้าขนมปัง!AD:AD)+SUMIF('วางแผนBC,CJ'!$C:$C,'รับ-จ่าย ประจำวัน'!$B387,'วางแผนBC,CJ'!AD:AD)+SUMIF(RD!$C:$C,'รับ-จ่าย ประจำวัน'!$B387,RD!AD:AD)+SUMIF('FG,ออนไล,คัดแยก'!$C:$C,'รับ-จ่าย ประจำวัน'!$B387,'FG,ออนไล,คัดแยก'!AD:AD)</f>
        <v>0</v>
      </c>
      <c r="BL387" s="16">
        <f>SUMIF(เตรียมส่วนผสม!$C:$C,'รับ-จ่าย ประจำวัน'!$B387,เตรียมส่วนผสม!AE:AE)+SUMIF(กวนไส้!$C:$C,'รับ-จ่าย ประจำวัน'!$B387,กวนไส้!AE:AE)+SUMIF(ผลิต1!$C:$C,'รับ-จ่าย ประจำวัน'!$B387,ผลิต1!AE:AE)+SUMIF(ผลิต2!$C:$C,'รับ-จ่าย ประจำวัน'!$B387,ผลิต2!AE:AE)+SUMIF(เส้นแต่งหน้าขนมเค้ก!$C:$C,'รับ-จ่าย ประจำวัน'!$B387,เส้นแต่งหน้าขนมเค้ก!AE:AE)+SUMIF(แพ็ค!$C:$C,'รับ-จ่าย ประจำวัน'!$B387,แพ็ค!AE:AE)+SUMIF(ธุรการ!$C:$C,'รับ-จ่าย ประจำวัน'!$B387,ธุรการ!AE:AE)+SUMIF(เส้นแต่งหน้าขนมปัง!$C:$C,'รับ-จ่าย ประจำวัน'!$B387,เส้นแต่งหน้าขนมปัง!AE:AE)+SUMIF('วางแผนBC,CJ'!$C:$C,'รับ-จ่าย ประจำวัน'!$B387,'วางแผนBC,CJ'!AE:AE)+SUMIF(RD!$C:$C,'รับ-จ่าย ประจำวัน'!$B387,RD!AE:AE)+SUMIF('FG,ออนไล,คัดแยก'!$C:$C,'รับ-จ่าย ประจำวัน'!$B387,'FG,ออนไล,คัดแยก'!AE:AE)</f>
        <v>0</v>
      </c>
      <c r="BM387" s="16">
        <f>SUMIF(เตรียมส่วนผสม!$C:$C,'รับ-จ่าย ประจำวัน'!$B387,เตรียมส่วนผสม!AF:AF)+SUMIF(กวนไส้!$C:$C,'รับ-จ่าย ประจำวัน'!$B387,กวนไส้!AF:AF)+SUMIF(ผลิต1!$C:$C,'รับ-จ่าย ประจำวัน'!$B387,ผลิต1!AF:AF)+SUMIF(ผลิต2!$C:$C,'รับ-จ่าย ประจำวัน'!$B387,ผลิต2!AF:AF)+SUMIF(เส้นแต่งหน้าขนมเค้ก!$C:$C,'รับ-จ่าย ประจำวัน'!$B387,เส้นแต่งหน้าขนมเค้ก!AF:AF)+SUMIF(แพ็ค!$C:$C,'รับ-จ่าย ประจำวัน'!$B387,แพ็ค!AF:AF)+SUMIF(ธุรการ!$C:$C,'รับ-จ่าย ประจำวัน'!$B387,ธุรการ!AF:AF)+SUMIF(เส้นแต่งหน้าขนมปัง!$C:$C,'รับ-จ่าย ประจำวัน'!$B387,เส้นแต่งหน้าขนมปัง!AF:AF)+SUMIF('วางแผนBC,CJ'!$C:$C,'รับ-จ่าย ประจำวัน'!$B387,'วางแผนBC,CJ'!AF:AF)+SUMIF(RD!$C:$C,'รับ-จ่าย ประจำวัน'!$B387,RD!AF:AF)+SUMIF('FG,ออนไล,คัดแยก'!$C:$C,'รับ-จ่าย ประจำวัน'!$B387,'FG,ออนไล,คัดแยก'!AF:AF)</f>
        <v>0</v>
      </c>
      <c r="BN387" s="16">
        <f>SUMIF(เตรียมส่วนผสม!$C:$C,'รับ-จ่าย ประจำวัน'!$B387,เตรียมส่วนผสม!AG:AG)+SUMIF(กวนไส้!$C:$C,'รับ-จ่าย ประจำวัน'!$B387,กวนไส้!AG:AG)+SUMIF(ผลิต1!$C:$C,'รับ-จ่าย ประจำวัน'!$B387,ผลิต1!AG:AG)+SUMIF(ผลิต2!$C:$C,'รับ-จ่าย ประจำวัน'!$B387,ผลิต2!AG:AG)+SUMIF(เส้นแต่งหน้าขนมเค้ก!$C:$C,'รับ-จ่าย ประจำวัน'!$B387,เส้นแต่งหน้าขนมเค้ก!AG:AG)+SUMIF(แพ็ค!$C:$C,'รับ-จ่าย ประจำวัน'!$B387,แพ็ค!AG:AG)+SUMIF(ธุรการ!$C:$C,'รับ-จ่าย ประจำวัน'!$B387,ธุรการ!AG:AG)+SUMIF(เส้นแต่งหน้าขนมปัง!$C:$C,'รับ-จ่าย ประจำวัน'!$B387,เส้นแต่งหน้าขนมปัง!AG:AG)+SUMIF('วางแผนBC,CJ'!$C:$C,'รับ-จ่าย ประจำวัน'!$B387,'วางแผนBC,CJ'!AG:AG)+SUMIF(RD!$C:$C,'รับ-จ่าย ประจำวัน'!$B387,RD!AG:AG)+SUMIF('FG,ออนไล,คัดแยก'!$C:$C,'รับ-จ่าย ประจำวัน'!$B387,'FG,ออนไล,คัดแยก'!AG:AG)</f>
        <v>0</v>
      </c>
      <c r="BO387" s="16">
        <f>SUMIF(เตรียมส่วนผสม!$C:$C,'รับ-จ่าย ประจำวัน'!$B387,เตรียมส่วนผสม!AH:AH)+SUMIF(กวนไส้!$C:$C,'รับ-จ่าย ประจำวัน'!$B387,กวนไส้!AH:AH)+SUMIF(ผลิต1!$C:$C,'รับ-จ่าย ประจำวัน'!$B387,ผลิต1!AH:AH)+SUMIF(ผลิต2!$C:$C,'รับ-จ่าย ประจำวัน'!$B387,ผลิต2!AH:AH)+SUMIF(เส้นแต่งหน้าขนมเค้ก!$C:$C,'รับ-จ่าย ประจำวัน'!$B387,เส้นแต่งหน้าขนมเค้ก!AH:AH)+SUMIF(แพ็ค!$C:$C,'รับ-จ่าย ประจำวัน'!$B387,แพ็ค!AH:AH)+SUMIF(ธุรการ!$C:$C,'รับ-จ่าย ประจำวัน'!$B387,ธุรการ!AH:AH)+SUMIF(เส้นแต่งหน้าขนมปัง!$C:$C,'รับ-จ่าย ประจำวัน'!$B387,เส้นแต่งหน้าขนมปัง!AH:AH)+SUMIF('วางแผนBC,CJ'!$C:$C,'รับ-จ่าย ประจำวัน'!$B387,'วางแผนBC,CJ'!AH:AH)+SUMIF(RD!$C:$C,'รับ-จ่าย ประจำวัน'!$B387,RD!AH:AH)+SUMIF('FG,ออนไล,คัดแยก'!$C:$C,'รับ-จ่าย ประจำวัน'!$B387,'FG,ออนไล,คัดแยก'!AH:AH)</f>
        <v>0</v>
      </c>
      <c r="BP387" s="16">
        <f>SUMIF(เตรียมส่วนผสม!$C:$C,'รับ-จ่าย ประจำวัน'!$B387,เตรียมส่วนผสม!AI:AI)+SUMIF(กวนไส้!$C:$C,'รับ-จ่าย ประจำวัน'!$B387,กวนไส้!AI:AI)+SUMIF(ผลิต1!$C:$C,'รับ-จ่าย ประจำวัน'!$B387,ผลิต1!AI:AI)+SUMIF(ผลิต2!$C:$C,'รับ-จ่าย ประจำวัน'!$B387,ผลิต2!AI:AI)+SUMIF(เส้นแต่งหน้าขนมเค้ก!$C:$C,'รับ-จ่าย ประจำวัน'!$B387,เส้นแต่งหน้าขนมเค้ก!AI:AI)+SUMIF(แพ็ค!$C:$C,'รับ-จ่าย ประจำวัน'!$B387,แพ็ค!AI:AI)+SUMIF(ธุรการ!$C:$C,'รับ-จ่าย ประจำวัน'!$B387,ธุรการ!AI:AI)+SUMIF(เส้นแต่งหน้าขนมปัง!$C:$C,'รับ-จ่าย ประจำวัน'!$B387,เส้นแต่งหน้าขนมปัง!AI:AI)+SUMIF('วางแผนBC,CJ'!$C:$C,'รับ-จ่าย ประจำวัน'!$B387,'วางแผนBC,CJ'!AI:AI)+SUMIF(RD!$C:$C,'รับ-จ่าย ประจำวัน'!$B387,RD!AI:AI)+SUMIF('FG,ออนไล,คัดแยก'!$C:$C,'รับ-จ่าย ประจำวัน'!$B387,'FG,ออนไล,คัดแยก'!AI:AI)</f>
        <v>0</v>
      </c>
      <c r="BQ387" s="16">
        <f>SUMIF(เตรียมส่วนผสม!$C:$C,'รับ-จ่าย ประจำวัน'!$B387,เตรียมส่วนผสม!AJ:AJ)+SUMIF(กวนไส้!$C:$C,'รับ-จ่าย ประจำวัน'!$B387,กวนไส้!AJ:AJ)+SUMIF(ผลิต1!$C:$C,'รับ-จ่าย ประจำวัน'!$B387,ผลิต1!AJ:AJ)+SUMIF(ผลิต2!$C:$C,'รับ-จ่าย ประจำวัน'!$B387,ผลิต2!AJ:AJ)+SUMIF(เส้นแต่งหน้าขนมเค้ก!$C:$C,'รับ-จ่าย ประจำวัน'!$B387,เส้นแต่งหน้าขนมเค้ก!AJ:AJ)+SUMIF(แพ็ค!$C:$C,'รับ-จ่าย ประจำวัน'!$B387,แพ็ค!AJ:AJ)+SUMIF(ธุรการ!$C:$C,'รับ-จ่าย ประจำวัน'!$B387,ธุรการ!AJ:AJ)+SUMIF(เส้นแต่งหน้าขนมปัง!$C:$C,'รับ-จ่าย ประจำวัน'!$B387,เส้นแต่งหน้าขนมปัง!AJ:AJ)+SUMIF('วางแผนBC,CJ'!$C:$C,'รับ-จ่าย ประจำวัน'!$B387,'วางแผนBC,CJ'!AJ:AJ)+SUMIF(RD!$C:$C,'รับ-จ่าย ประจำวัน'!$B387,RD!AJ:AJ)+SUMIF('FG,ออนไล,คัดแยก'!$C:$C,'รับ-จ่าย ประจำวัน'!$B387,'FG,ออนไล,คัดแยก'!AJ:AJ)</f>
        <v>0</v>
      </c>
      <c r="BR387" s="16">
        <f>SUMIF(เตรียมส่วนผสม!$C:$C,'รับ-จ่าย ประจำวัน'!$B387,เตรียมส่วนผสม!AK:AK)+SUMIF(กวนไส้!$C:$C,'รับ-จ่าย ประจำวัน'!$B387,กวนไส้!AK:AK)+SUMIF(ผลิต1!$C:$C,'รับ-จ่าย ประจำวัน'!$B387,ผลิต1!AK:AK)+SUMIF(ผลิต2!$C:$C,'รับ-จ่าย ประจำวัน'!$B387,ผลิต2!AK:AK)+SUMIF(เส้นแต่งหน้าขนมเค้ก!$C:$C,'รับ-จ่าย ประจำวัน'!$B387,เส้นแต่งหน้าขนมเค้ก!AK:AK)+SUMIF(แพ็ค!$C:$C,'รับ-จ่าย ประจำวัน'!$B387,แพ็ค!AK:AK)+SUMIF(ธุรการ!$C:$C,'รับ-จ่าย ประจำวัน'!$B387,ธุรการ!AK:AK)+SUMIF(เส้นแต่งหน้าขนมปัง!$C:$C,'รับ-จ่าย ประจำวัน'!$B387,เส้นแต่งหน้าขนมปัง!AK:AK)+SUMIF('วางแผนBC,CJ'!$C:$C,'รับ-จ่าย ประจำวัน'!$B387,'วางแผนBC,CJ'!AK:AK)+SUMIF(RD!$C:$C,'รับ-จ่าย ประจำวัน'!$B387,RD!AK:AK)+SUMIF('FG,ออนไล,คัดแยก'!$C:$C,'รับ-จ่าย ประจำวัน'!$B387,'FG,ออนไล,คัดแยก'!AK:AK)</f>
        <v>0</v>
      </c>
      <c r="BS387" s="16">
        <f>SUMIF(เตรียมส่วนผสม!$C:$C,'รับ-จ่าย ประจำวัน'!$B387,เตรียมส่วนผสม!AL:AL)+SUMIF(กวนไส้!$C:$C,'รับ-จ่าย ประจำวัน'!$B387,กวนไส้!AL:AL)+SUMIF(ผลิต1!$C:$C,'รับ-จ่าย ประจำวัน'!$B387,ผลิต1!AL:AL)+SUMIF(ผลิต2!$C:$C,'รับ-จ่าย ประจำวัน'!$B387,ผลิต2!AL:AL)+SUMIF(เส้นแต่งหน้าขนมเค้ก!$C:$C,'รับ-จ่าย ประจำวัน'!$B387,เส้นแต่งหน้าขนมเค้ก!AL:AL)+SUMIF(แพ็ค!$C:$C,'รับ-จ่าย ประจำวัน'!$B387,แพ็ค!AL:AL)+SUMIF(ธุรการ!$C:$C,'รับ-จ่าย ประจำวัน'!$B387,ธุรการ!AL:AL)+SUMIF(เส้นแต่งหน้าขนมปัง!$C:$C,'รับ-จ่าย ประจำวัน'!$B387,เส้นแต่งหน้าขนมปัง!AL:AL)+SUMIF('วางแผนBC,CJ'!$C:$C,'รับ-จ่าย ประจำวัน'!$B387,'วางแผนBC,CJ'!AL:AL)+SUMIF(RD!$C:$C,'รับ-จ่าย ประจำวัน'!$B387,RD!AL:AL)+SUMIF('FG,ออนไล,คัดแยก'!$C:$C,'รับ-จ่าย ประจำวัน'!$B387,'FG,ออนไล,คัดแยก'!AL:AL)</f>
        <v>0</v>
      </c>
      <c r="BT387" s="18">
        <f t="shared" si="70"/>
        <v>0</v>
      </c>
      <c r="BU387" s="116"/>
      <c r="BV387" s="146">
        <f t="shared" si="71"/>
        <v>30000</v>
      </c>
      <c r="BW387" s="183">
        <v>30</v>
      </c>
      <c r="BX387" s="172">
        <f t="shared" ref="BX387:BX448" si="89">BT387/24</f>
        <v>0</v>
      </c>
      <c r="BY387" s="188" t="e">
        <f t="shared" ref="BY387:BY450" si="90">BV387/BX387</f>
        <v>#DIV/0!</v>
      </c>
      <c r="BZ387" s="180" t="e">
        <f t="shared" ca="1" si="73"/>
        <v>#DIV/0!</v>
      </c>
      <c r="CA387" s="93"/>
      <c r="CB387" s="93"/>
      <c r="CC387" s="93"/>
      <c r="CD387" s="93"/>
      <c r="CE387" s="93"/>
      <c r="CF387" s="93"/>
      <c r="CG387" s="93"/>
      <c r="CH387" s="93"/>
      <c r="CI387" s="93"/>
      <c r="CJ387" s="97"/>
      <c r="CK387" s="9">
        <f t="shared" ref="CK387:CK450" si="91">+BV387-BU387</f>
        <v>30000</v>
      </c>
    </row>
    <row r="388" spans="1:89" x14ac:dyDescent="0.5">
      <c r="A388" s="149"/>
      <c r="B388" s="120" t="s">
        <v>1473</v>
      </c>
      <c r="C388" s="121" t="s">
        <v>2153</v>
      </c>
      <c r="D388" s="135" t="s">
        <v>276</v>
      </c>
      <c r="E388" s="11">
        <v>0</v>
      </c>
      <c r="F388" s="132"/>
      <c r="G388" s="25"/>
      <c r="H388" s="12">
        <v>35</v>
      </c>
      <c r="I388" s="11"/>
      <c r="J388" s="11"/>
      <c r="K388" s="11"/>
      <c r="L388" s="11"/>
      <c r="M388" s="11">
        <v>210</v>
      </c>
      <c r="N388" s="11"/>
      <c r="O388" s="11"/>
      <c r="P388" s="11"/>
      <c r="Q388" s="11"/>
      <c r="R388" s="11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11"/>
      <c r="AF388" s="11"/>
      <c r="AG388" s="11"/>
      <c r="AH388" s="11">
        <v>300</v>
      </c>
      <c r="AI388" s="25"/>
      <c r="AJ388" s="25"/>
      <c r="AK388" s="25"/>
      <c r="AL388" s="25"/>
      <c r="AM388" s="25"/>
      <c r="AN388" s="15">
        <f t="shared" ref="AN388:AN455" si="92">I388+J388+K388+L388+M388+N388+O388+P388+Q388+R388+S388+T388+U388+V388+W388+X388+Y388+Z388+AA388+AB388+AC388+AD388+AE388+AF388+AG388+AH388+AI388+AJ388+AK388+AL388+AM388</f>
        <v>510</v>
      </c>
      <c r="AO388" s="16">
        <f>SUMIF(เตรียมส่วนผสม!$C:$C,'รับ-จ่าย ประจำวัน'!$B388,เตรียมส่วนผสม!H:H)+SUMIF(กวนไส้!$C:$C,'รับ-จ่าย ประจำวัน'!$B388,กวนไส้!H:H)+SUMIF(ผลิต1!$C:$C,'รับ-จ่าย ประจำวัน'!$B388,ผลิต1!H:H)+SUMIF(ผลิต2!$C:$C,'รับ-จ่าย ประจำวัน'!$B388,ผลิต2!H:H)+SUMIF(เส้นแต่งหน้าขนมเค้ก!$C:$C,'รับ-จ่าย ประจำวัน'!$B388,เส้นแต่งหน้าขนมเค้ก!H:H)+SUMIF(แพ็ค!$C:$C,'รับ-จ่าย ประจำวัน'!$B388,แพ็ค!H:H)+SUMIF(ธุรการ!$C:$C,'รับ-จ่าย ประจำวัน'!$B388,ธุรการ!H:H)+SUMIF(เส้นแต่งหน้าขนมปัง!$C:$C,'รับ-จ่าย ประจำวัน'!$B388,เส้นแต่งหน้าขนมปัง!H:H)+SUMIF('วางแผนBC,CJ'!$C:$C,'รับ-จ่าย ประจำวัน'!$B388,'วางแผนBC,CJ'!H:H)+SUMIF(RD!$C:$C,'รับ-จ่าย ประจำวัน'!$B388,RD!H:H)+SUMIF('FG,ออนไล,คัดแยก'!$C:$C,'รับ-จ่าย ประจำวัน'!$B388,'FG,ออนไล,คัดแยก'!H:H)</f>
        <v>0</v>
      </c>
      <c r="AP388" s="16">
        <f>SUMIF(เตรียมส่วนผสม!$C:$C,'รับ-จ่าย ประจำวัน'!$B388,เตรียมส่วนผสม!I:I)+SUMIF(กวนไส้!$C:$C,'รับ-จ่าย ประจำวัน'!$B388,กวนไส้!I:I)+SUMIF(ผลิต1!$C:$C,'รับ-จ่าย ประจำวัน'!$B388,ผลิต1!I:I)+SUMIF(ผลิต2!$C:$C,'รับ-จ่าย ประจำวัน'!$B388,ผลิต2!I:I)+SUMIF(เส้นแต่งหน้าขนมเค้ก!$C:$C,'รับ-จ่าย ประจำวัน'!$B388,เส้นแต่งหน้าขนมเค้ก!I:I)+SUMIF(แพ็ค!$C:$C,'รับ-จ่าย ประจำวัน'!$B388,แพ็ค!I:I)+SUMIF(ธุรการ!$C:$C,'รับ-จ่าย ประจำวัน'!$B388,ธุรการ!I:I)+SUMIF(เส้นแต่งหน้าขนมปัง!$C:$C,'รับ-จ่าย ประจำวัน'!$B388,เส้นแต่งหน้าขนมปัง!I:I)+SUMIF('วางแผนBC,CJ'!$C:$C,'รับ-จ่าย ประจำวัน'!$B388,'วางแผนBC,CJ'!I:I)+SUMIF(RD!$C:$C,'รับ-จ่าย ประจำวัน'!$B388,RD!I:I)+SUMIF('FG,ออนไล,คัดแยก'!$C:$C,'รับ-จ่าย ประจำวัน'!$B388,'FG,ออนไล,คัดแยก'!I:I)</f>
        <v>0</v>
      </c>
      <c r="AQ388" s="16">
        <f>SUMIF(เตรียมส่วนผสม!$C:$C,'รับ-จ่าย ประจำวัน'!$B388,เตรียมส่วนผสม!J:J)+SUMIF(กวนไส้!$C:$C,'รับ-จ่าย ประจำวัน'!$B388,กวนไส้!J:J)+SUMIF(ผลิต1!$C:$C,'รับ-จ่าย ประจำวัน'!$B388,ผลิต1!J:J)+SUMIF(ผลิต2!$C:$C,'รับ-จ่าย ประจำวัน'!$B388,ผลิต2!J:J)+SUMIF(เส้นแต่งหน้าขนมเค้ก!$C:$C,'รับ-จ่าย ประจำวัน'!$B388,เส้นแต่งหน้าขนมเค้ก!J:J)+SUMIF(แพ็ค!$C:$C,'รับ-จ่าย ประจำวัน'!$B388,แพ็ค!J:J)+SUMIF(ธุรการ!$C:$C,'รับ-จ่าย ประจำวัน'!$B388,ธุรการ!J:J)+SUMIF(เส้นแต่งหน้าขนมปัง!$C:$C,'รับ-จ่าย ประจำวัน'!$B388,เส้นแต่งหน้าขนมปัง!J:J)+SUMIF('วางแผนBC,CJ'!$C:$C,'รับ-จ่าย ประจำวัน'!$B388,'วางแผนBC,CJ'!J:J)+SUMIF(RD!$C:$C,'รับ-จ่าย ประจำวัน'!$B388,RD!J:J)+SUMIF('FG,ออนไล,คัดแยก'!$C:$C,'รับ-จ่าย ประจำวัน'!$B388,'FG,ออนไล,คัดแยก'!J:J)</f>
        <v>0</v>
      </c>
      <c r="AR388" s="16">
        <f>SUMIF(เตรียมส่วนผสม!$C:$C,'รับ-จ่าย ประจำวัน'!$B388,เตรียมส่วนผสม!K:K)+SUMIF(กวนไส้!$C:$C,'รับ-จ่าย ประจำวัน'!$B388,กวนไส้!K:K)+SUMIF(ผลิต1!$C:$C,'รับ-จ่าย ประจำวัน'!$B388,ผลิต1!K:K)+SUMIF(ผลิต2!$C:$C,'รับ-จ่าย ประจำวัน'!$B388,ผลิต2!K:K)+SUMIF(เส้นแต่งหน้าขนมเค้ก!$C:$C,'รับ-จ่าย ประจำวัน'!$B388,เส้นแต่งหน้าขนมเค้ก!K:K)+SUMIF(แพ็ค!$C:$C,'รับ-จ่าย ประจำวัน'!$B388,แพ็ค!K:K)+SUMIF(ธุรการ!$C:$C,'รับ-จ่าย ประจำวัน'!$B388,ธุรการ!K:K)+SUMIF(เส้นแต่งหน้าขนมปัง!$C:$C,'รับ-จ่าย ประจำวัน'!$B388,เส้นแต่งหน้าขนมปัง!K:K)+SUMIF('วางแผนBC,CJ'!$C:$C,'รับ-จ่าย ประจำวัน'!$B388,'วางแผนBC,CJ'!K:K)+SUMIF(RD!$C:$C,'รับ-จ่าย ประจำวัน'!$B388,RD!K:K)+SUMIF('FG,ออนไล,คัดแยก'!$C:$C,'รับ-จ่าย ประจำวัน'!$B388,'FG,ออนไล,คัดแยก'!K:K)</f>
        <v>0</v>
      </c>
      <c r="AS388" s="16">
        <f>SUMIF(เตรียมส่วนผสม!$C:$C,'รับ-จ่าย ประจำวัน'!$B388,เตรียมส่วนผสม!L:L)+SUMIF(กวนไส้!$C:$C,'รับ-จ่าย ประจำวัน'!$B388,กวนไส้!L:L)+SUMIF(ผลิต1!$C:$C,'รับ-จ่าย ประจำวัน'!$B388,ผลิต1!L:L)+SUMIF(ผลิต2!$C:$C,'รับ-จ่าย ประจำวัน'!$B388,ผลิต2!L:L)+SUMIF(เส้นแต่งหน้าขนมเค้ก!$C:$C,'รับ-จ่าย ประจำวัน'!$B388,เส้นแต่งหน้าขนมเค้ก!L:L)+SUMIF(แพ็ค!$C:$C,'รับ-จ่าย ประจำวัน'!$B388,แพ็ค!L:L)+SUMIF(ธุรการ!$C:$C,'รับ-จ่าย ประจำวัน'!$B388,ธุรการ!L:L)+SUMIF(เส้นแต่งหน้าขนมปัง!$C:$C,'รับ-จ่าย ประจำวัน'!$B388,เส้นแต่งหน้าขนมปัง!L:L)+SUMIF('วางแผนBC,CJ'!$C:$C,'รับ-จ่าย ประจำวัน'!$B388,'วางแผนBC,CJ'!L:L)+SUMIF(RD!$C:$C,'รับ-จ่าย ประจำวัน'!$B388,RD!L:L)+SUMIF('FG,ออนไล,คัดแยก'!$C:$C,'รับ-จ่าย ประจำวัน'!$B388,'FG,ออนไล,คัดแยก'!L:L)</f>
        <v>0</v>
      </c>
      <c r="AT388" s="16">
        <f>SUMIF(เตรียมส่วนผสม!$C:$C,'รับ-จ่าย ประจำวัน'!$B388,เตรียมส่วนผสม!M:M)+SUMIF(กวนไส้!$C:$C,'รับ-จ่าย ประจำวัน'!$B388,กวนไส้!M:M)+SUMIF(ผลิต1!$C:$C,'รับ-จ่าย ประจำวัน'!$B388,ผลิต1!M:M)+SUMIF(ผลิต2!$C:$C,'รับ-จ่าย ประจำวัน'!$B388,ผลิต2!M:M)+SUMIF(เส้นแต่งหน้าขนมเค้ก!$C:$C,'รับ-จ่าย ประจำวัน'!$B388,เส้นแต่งหน้าขนมเค้ก!M:M)+SUMIF(แพ็ค!$C:$C,'รับ-จ่าย ประจำวัน'!$B388,แพ็ค!M:M)+SUMIF(ธุรการ!$C:$C,'รับ-จ่าย ประจำวัน'!$B388,ธุรการ!M:M)+SUMIF(เส้นแต่งหน้าขนมปัง!$C:$C,'รับ-จ่าย ประจำวัน'!$B388,เส้นแต่งหน้าขนมปัง!M:M)+SUMIF('วางแผนBC,CJ'!$C:$C,'รับ-จ่าย ประจำวัน'!$B388,'วางแผนBC,CJ'!M:M)+SUMIF(RD!$C:$C,'รับ-จ่าย ประจำวัน'!$B388,RD!M:M)+SUMIF('FG,ออนไล,คัดแยก'!$C:$C,'รับ-จ่าย ประจำวัน'!$B388,'FG,ออนไล,คัดแยก'!M:M)</f>
        <v>0</v>
      </c>
      <c r="AU388" s="16">
        <f>SUMIF(เตรียมส่วนผสม!$C:$C,'รับ-จ่าย ประจำวัน'!$B388,เตรียมส่วนผสม!N:N)+SUMIF(กวนไส้!$C:$C,'รับ-จ่าย ประจำวัน'!$B388,กวนไส้!N:N)+SUMIF(ผลิต1!$C:$C,'รับ-จ่าย ประจำวัน'!$B388,ผลิต1!N:N)+SUMIF(ผลิต2!$C:$C,'รับ-จ่าย ประจำวัน'!$B388,ผลิต2!N:N)+SUMIF(เส้นแต่งหน้าขนมเค้ก!$C:$C,'รับ-จ่าย ประจำวัน'!$B388,เส้นแต่งหน้าขนมเค้ก!N:N)+SUMIF(แพ็ค!$C:$C,'รับ-จ่าย ประจำวัน'!$B388,แพ็ค!N:N)+SUMIF(ธุรการ!$C:$C,'รับ-จ่าย ประจำวัน'!$B388,ธุรการ!N:N)+SUMIF(เส้นแต่งหน้าขนมปัง!$C:$C,'รับ-จ่าย ประจำวัน'!$B388,เส้นแต่งหน้าขนมปัง!N:N)+SUMIF('วางแผนBC,CJ'!$C:$C,'รับ-จ่าย ประจำวัน'!$B388,'วางแผนBC,CJ'!N:N)+SUMIF(RD!$C:$C,'รับ-จ่าย ประจำวัน'!$B388,RD!N:N)+SUMIF('FG,ออนไล,คัดแยก'!$C:$C,'รับ-จ่าย ประจำวัน'!$B388,'FG,ออนไล,คัดแยก'!N:N)</f>
        <v>30</v>
      </c>
      <c r="AV388" s="16">
        <f>SUMIF(เตรียมส่วนผสม!$C:$C,'รับ-จ่าย ประจำวัน'!$B388,เตรียมส่วนผสม!O:O)+SUMIF(กวนไส้!$C:$C,'รับ-จ่าย ประจำวัน'!$B388,กวนไส้!O:O)+SUMIF(ผลิต1!$C:$C,'รับ-จ่าย ประจำวัน'!$B388,ผลิต1!O:O)+SUMIF(ผลิต2!$C:$C,'รับ-จ่าย ประจำวัน'!$B388,ผลิต2!O:O)+SUMIF(เส้นแต่งหน้าขนมเค้ก!$C:$C,'รับ-จ่าย ประจำวัน'!$B388,เส้นแต่งหน้าขนมเค้ก!O:O)+SUMIF(แพ็ค!$C:$C,'รับ-จ่าย ประจำวัน'!$B388,แพ็ค!O:O)+SUMIF(ธุรการ!$C:$C,'รับ-จ่าย ประจำวัน'!$B388,ธุรการ!O:O)+SUMIF(เส้นแต่งหน้าขนมปัง!$C:$C,'รับ-จ่าย ประจำวัน'!$B388,เส้นแต่งหน้าขนมปัง!O:O)+SUMIF('วางแผนBC,CJ'!$C:$C,'รับ-จ่าย ประจำวัน'!$B388,'วางแผนBC,CJ'!O:O)+SUMIF(RD!$C:$C,'รับ-จ่าย ประจำวัน'!$B388,RD!O:O)+SUMIF('FG,ออนไล,คัดแยก'!$C:$C,'รับ-จ่าย ประจำวัน'!$B388,'FG,ออนไล,คัดแยก'!O:O)</f>
        <v>0</v>
      </c>
      <c r="AW388" s="16">
        <f>SUMIF(เตรียมส่วนผสม!$C:$C,'รับ-จ่าย ประจำวัน'!$B388,เตรียมส่วนผสม!P:P)+SUMIF(กวนไส้!$C:$C,'รับ-จ่าย ประจำวัน'!$B388,กวนไส้!P:P)+SUMIF(ผลิต1!$C:$C,'รับ-จ่าย ประจำวัน'!$B388,ผลิต1!P:P)+SUMIF(ผลิต2!$C:$C,'รับ-จ่าย ประจำวัน'!$B388,ผลิต2!P:P)+SUMIF(เส้นแต่งหน้าขนมเค้ก!$C:$C,'รับ-จ่าย ประจำวัน'!$B388,เส้นแต่งหน้าขนมเค้ก!P:P)+SUMIF(แพ็ค!$C:$C,'รับ-จ่าย ประจำวัน'!$B388,แพ็ค!P:P)+SUMIF(ธุรการ!$C:$C,'รับ-จ่าย ประจำวัน'!$B388,ธุรการ!P:P)+SUMIF(เส้นแต่งหน้าขนมปัง!$C:$C,'รับ-จ่าย ประจำวัน'!$B388,เส้นแต่งหน้าขนมปัง!P:P)+SUMIF('วางแผนBC,CJ'!$C:$C,'รับ-จ่าย ประจำวัน'!$B388,'วางแผนBC,CJ'!P:P)+SUMIF(RD!$C:$C,'รับ-จ่าย ประจำวัน'!$B388,RD!P:P)+SUMIF('FG,ออนไล,คัดแยก'!$C:$C,'รับ-จ่าย ประจำวัน'!$B388,'FG,ออนไล,คัดแยก'!P:P)</f>
        <v>30</v>
      </c>
      <c r="AX388" s="16">
        <f>SUMIF(เตรียมส่วนผสม!$C:$C,'รับ-จ่าย ประจำวัน'!$B388,เตรียมส่วนผสม!Q:Q)+SUMIF(กวนไส้!$C:$C,'รับ-จ่าย ประจำวัน'!$B388,กวนไส้!Q:Q)+SUMIF(ผลิต1!$C:$C,'รับ-จ่าย ประจำวัน'!$B388,ผลิต1!Q:Q)+SUMIF(ผลิต2!$C:$C,'รับ-จ่าย ประจำวัน'!$B388,ผลิต2!Q:Q)+SUMIF(เส้นแต่งหน้าขนมเค้ก!$C:$C,'รับ-จ่าย ประจำวัน'!$B388,เส้นแต่งหน้าขนมเค้ก!Q:Q)+SUMIF(แพ็ค!$C:$C,'รับ-จ่าย ประจำวัน'!$B388,แพ็ค!Q:Q)+SUMIF(ธุรการ!$C:$C,'รับ-จ่าย ประจำวัน'!$B388,ธุรการ!Q:Q)+SUMIF(เส้นแต่งหน้าขนมปัง!$C:$C,'รับ-จ่าย ประจำวัน'!$B388,เส้นแต่งหน้าขนมปัง!Q:Q)+SUMIF('วางแผนBC,CJ'!$C:$C,'รับ-จ่าย ประจำวัน'!$B388,'วางแผนBC,CJ'!Q:Q)+SUMIF(RD!$C:$C,'รับ-จ่าย ประจำวัน'!$B388,RD!Q:Q)+SUMIF('FG,ออนไล,คัดแยก'!$C:$C,'รับ-จ่าย ประจำวัน'!$B388,'FG,ออนไล,คัดแยก'!Q:Q)</f>
        <v>0</v>
      </c>
      <c r="AY388" s="16">
        <f>SUMIF(เตรียมส่วนผสม!$C:$C,'รับ-จ่าย ประจำวัน'!$B388,เตรียมส่วนผสม!R:R)+SUMIF(กวนไส้!$C:$C,'รับ-จ่าย ประจำวัน'!$B388,กวนไส้!R:R)+SUMIF(ผลิต1!$C:$C,'รับ-จ่าย ประจำวัน'!$B388,ผลิต1!R:R)+SUMIF(ผลิต2!$C:$C,'รับ-จ่าย ประจำวัน'!$B388,ผลิต2!R:R)+SUMIF(เส้นแต่งหน้าขนมเค้ก!$C:$C,'รับ-จ่าย ประจำวัน'!$B388,เส้นแต่งหน้าขนมเค้ก!R:R)+SUMIF(แพ็ค!$C:$C,'รับ-จ่าย ประจำวัน'!$B388,แพ็ค!R:R)+SUMIF(ธุรการ!$C:$C,'รับ-จ่าย ประจำวัน'!$B388,ธุรการ!R:R)+SUMIF(เส้นแต่งหน้าขนมปัง!$C:$C,'รับ-จ่าย ประจำวัน'!$B388,เส้นแต่งหน้าขนมปัง!R:R)+SUMIF('วางแผนBC,CJ'!$C:$C,'รับ-จ่าย ประจำวัน'!$B388,'วางแผนBC,CJ'!R:R)+SUMIF(RD!$C:$C,'รับ-จ่าย ประจำวัน'!$B388,RD!R:R)+SUMIF('FG,ออนไล,คัดแยก'!$C:$C,'รับ-จ่าย ประจำวัน'!$B388,'FG,ออนไล,คัดแยก'!R:R)</f>
        <v>30</v>
      </c>
      <c r="AZ388" s="16">
        <f>SUMIF(เตรียมส่วนผสม!$C:$C,'รับ-จ่าย ประจำวัน'!$B388,เตรียมส่วนผสม!S:S)+SUMIF(กวนไส้!$C:$C,'รับ-จ่าย ประจำวัน'!$B388,กวนไส้!S:S)+SUMIF(ผลิต1!$C:$C,'รับ-จ่าย ประจำวัน'!$B388,ผลิต1!S:S)+SUMIF(ผลิต2!$C:$C,'รับ-จ่าย ประจำวัน'!$B388,ผลิต2!S:S)+SUMIF(เส้นแต่งหน้าขนมเค้ก!$C:$C,'รับ-จ่าย ประจำวัน'!$B388,เส้นแต่งหน้าขนมเค้ก!S:S)+SUMIF(แพ็ค!$C:$C,'รับ-จ่าย ประจำวัน'!$B388,แพ็ค!S:S)+SUMIF(ธุรการ!$C:$C,'รับ-จ่าย ประจำวัน'!$B388,ธุรการ!S:S)+SUMIF(เส้นแต่งหน้าขนมปัง!$C:$C,'รับ-จ่าย ประจำวัน'!$B388,เส้นแต่งหน้าขนมปัง!S:S)+SUMIF('วางแผนBC,CJ'!$C:$C,'รับ-จ่าย ประจำวัน'!$B388,'วางแผนBC,CJ'!S:S)+SUMIF(RD!$C:$C,'รับ-จ่าย ประจำวัน'!$B388,RD!S:S)+SUMIF('FG,ออนไล,คัดแยก'!$C:$C,'รับ-จ่าย ประจำวัน'!$B388,'FG,ออนไล,คัดแยก'!S:S)</f>
        <v>65</v>
      </c>
      <c r="BA388" s="16">
        <f>SUMIF(เตรียมส่วนผสม!$C:$C,'รับ-จ่าย ประจำวัน'!$B388,เตรียมส่วนผสม!T:T)+SUMIF(กวนไส้!$C:$C,'รับ-จ่าย ประจำวัน'!$B388,กวนไส้!T:T)+SUMIF(ผลิต1!$C:$C,'รับ-จ่าย ประจำวัน'!$B388,ผลิต1!T:T)+SUMIF(ผลิต2!$C:$C,'รับ-จ่าย ประจำวัน'!$B388,ผลิต2!T:T)+SUMIF(เส้นแต่งหน้าขนมเค้ก!$C:$C,'รับ-จ่าย ประจำวัน'!$B388,เส้นแต่งหน้าขนมเค้ก!T:T)+SUMIF(แพ็ค!$C:$C,'รับ-จ่าย ประจำวัน'!$B388,แพ็ค!T:T)+SUMIF(ธุรการ!$C:$C,'รับ-จ่าย ประจำวัน'!$B388,ธุรการ!T:T)+SUMIF(เส้นแต่งหน้าขนมปัง!$C:$C,'รับ-จ่าย ประจำวัน'!$B388,เส้นแต่งหน้าขนมปัง!T:T)+SUMIF('วางแผนBC,CJ'!$C:$C,'รับ-จ่าย ประจำวัน'!$B388,'วางแผนBC,CJ'!T:T)+SUMIF(RD!$C:$C,'รับ-จ่าย ประจำวัน'!$B388,RD!T:T)+SUMIF('FG,ออนไล,คัดแยก'!$C:$C,'รับ-จ่าย ประจำวัน'!$B388,'FG,ออนไล,คัดแยก'!T:T)</f>
        <v>0</v>
      </c>
      <c r="BB388" s="16">
        <f>SUMIF(เตรียมส่วนผสม!$C:$C,'รับ-จ่าย ประจำวัน'!$B388,เตรียมส่วนผสม!U:U)+SUMIF(กวนไส้!$C:$C,'รับ-จ่าย ประจำวัน'!$B388,กวนไส้!U:U)+SUMIF(ผลิต1!$C:$C,'รับ-จ่าย ประจำวัน'!$B388,ผลิต1!U:U)+SUMIF(ผลิต2!$C:$C,'รับ-จ่าย ประจำวัน'!$B388,ผลิต2!U:U)+SUMIF(เส้นแต่งหน้าขนมเค้ก!$C:$C,'รับ-จ่าย ประจำวัน'!$B388,เส้นแต่งหน้าขนมเค้ก!U:U)+SUMIF(แพ็ค!$C:$C,'รับ-จ่าย ประจำวัน'!$B388,แพ็ค!U:U)+SUMIF(ธุรการ!$C:$C,'รับ-จ่าย ประจำวัน'!$B388,ธุรการ!U:U)+SUMIF(เส้นแต่งหน้าขนมปัง!$C:$C,'รับ-จ่าย ประจำวัน'!$B388,เส้นแต่งหน้าขนมปัง!U:U)+SUMIF('วางแผนBC,CJ'!$C:$C,'รับ-จ่าย ประจำวัน'!$B388,'วางแผนBC,CJ'!U:U)+SUMIF(RD!$C:$C,'รับ-จ่าย ประจำวัน'!$B388,RD!U:U)+SUMIF('FG,ออนไล,คัดแยก'!$C:$C,'รับ-จ่าย ประจำวัน'!$B388,'FG,ออนไล,คัดแยก'!U:U)</f>
        <v>0</v>
      </c>
      <c r="BC388" s="16">
        <f>SUMIF(เตรียมส่วนผสม!$C:$C,'รับ-จ่าย ประจำวัน'!$B388,เตรียมส่วนผสม!V:V)+SUMIF(กวนไส้!$C:$C,'รับ-จ่าย ประจำวัน'!$B388,กวนไส้!V:V)+SUMIF(ผลิต1!$C:$C,'รับ-จ่าย ประจำวัน'!$B388,ผลิต1!V:V)+SUMIF(ผลิต2!$C:$C,'รับ-จ่าย ประจำวัน'!$B388,ผลิต2!V:V)+SUMIF(เส้นแต่งหน้าขนมเค้ก!$C:$C,'รับ-จ่าย ประจำวัน'!$B388,เส้นแต่งหน้าขนมเค้ก!V:V)+SUMIF(แพ็ค!$C:$C,'รับ-จ่าย ประจำวัน'!$B388,แพ็ค!V:V)+SUMIF(ธุรการ!$C:$C,'รับ-จ่าย ประจำวัน'!$B388,ธุรการ!V:V)+SUMIF(เส้นแต่งหน้าขนมปัง!$C:$C,'รับ-จ่าย ประจำวัน'!$B388,เส้นแต่งหน้าขนมปัง!V:V)+SUMIF('วางแผนBC,CJ'!$C:$C,'รับ-จ่าย ประจำวัน'!$B388,'วางแผนBC,CJ'!V:V)+SUMIF(RD!$C:$C,'รับ-จ่าย ประจำวัน'!$B388,RD!V:V)+SUMIF('FG,ออนไล,คัดแยก'!$C:$C,'รับ-จ่าย ประจำวัน'!$B388,'FG,ออนไล,คัดแยก'!V:V)</f>
        <v>0</v>
      </c>
      <c r="BD388" s="16">
        <f>SUMIF(เตรียมส่วนผสม!$C:$C,'รับ-จ่าย ประจำวัน'!$B388,เตรียมส่วนผสม!W:W)+SUMIF(กวนไส้!$C:$C,'รับ-จ่าย ประจำวัน'!$B388,กวนไส้!W:W)+SUMIF(ผลิต1!$C:$C,'รับ-จ่าย ประจำวัน'!$B388,ผลิต1!W:W)+SUMIF(ผลิต2!$C:$C,'รับ-จ่าย ประจำวัน'!$B388,ผลิต2!W:W)+SUMIF(เส้นแต่งหน้าขนมเค้ก!$C:$C,'รับ-จ่าย ประจำวัน'!$B388,เส้นแต่งหน้าขนมเค้ก!W:W)+SUMIF(แพ็ค!$C:$C,'รับ-จ่าย ประจำวัน'!$B388,แพ็ค!W:W)+SUMIF(ธุรการ!$C:$C,'รับ-จ่าย ประจำวัน'!$B388,ธุรการ!W:W)+SUMIF(เส้นแต่งหน้าขนมปัง!$C:$C,'รับ-จ่าย ประจำวัน'!$B388,เส้นแต่งหน้าขนมปัง!W:W)+SUMIF('วางแผนBC,CJ'!$C:$C,'รับ-จ่าย ประจำวัน'!$B388,'วางแผนBC,CJ'!W:W)+SUMIF(RD!$C:$C,'รับ-จ่าย ประจำวัน'!$B388,RD!W:W)+SUMIF('FG,ออนไล,คัดแยก'!$C:$C,'รับ-จ่าย ประจำวัน'!$B388,'FG,ออนไล,คัดแยก'!W:W)</f>
        <v>30</v>
      </c>
      <c r="BE388" s="16">
        <f>SUMIF(เตรียมส่วนผสม!$C:$C,'รับ-จ่าย ประจำวัน'!$B388,เตรียมส่วนผสม!X:X)+SUMIF(กวนไส้!$C:$C,'รับ-จ่าย ประจำวัน'!$B388,กวนไส้!X:X)+SUMIF(ผลิต1!$C:$C,'รับ-จ่าย ประจำวัน'!$B388,ผลิต1!X:X)+SUMIF(ผลิต2!$C:$C,'รับ-จ่าย ประจำวัน'!$B388,ผลิต2!X:X)+SUMIF(เส้นแต่งหน้าขนมเค้ก!$C:$C,'รับ-จ่าย ประจำวัน'!$B388,เส้นแต่งหน้าขนมเค้ก!X:X)+SUMIF(แพ็ค!$C:$C,'รับ-จ่าย ประจำวัน'!$B388,แพ็ค!X:X)+SUMIF(ธุรการ!$C:$C,'รับ-จ่าย ประจำวัน'!$B388,ธุรการ!X:X)+SUMIF(เส้นแต่งหน้าขนมปัง!$C:$C,'รับ-จ่าย ประจำวัน'!$B388,เส้นแต่งหน้าขนมปัง!X:X)+SUMIF('วางแผนBC,CJ'!$C:$C,'รับ-จ่าย ประจำวัน'!$B388,'วางแผนBC,CJ'!X:X)+SUMIF(RD!$C:$C,'รับ-จ่าย ประจำวัน'!$B388,RD!X:X)+SUMIF('FG,ออนไล,คัดแยก'!$C:$C,'รับ-จ่าย ประจำวัน'!$B388,'FG,ออนไล,คัดแยก'!X:X)</f>
        <v>0</v>
      </c>
      <c r="BF388" s="16">
        <f>SUMIF(เตรียมส่วนผสม!$C:$C,'รับ-จ่าย ประจำวัน'!$B388,เตรียมส่วนผสม!Y:Y)+SUMIF(กวนไส้!$C:$C,'รับ-จ่าย ประจำวัน'!$B388,กวนไส้!Y:Y)+SUMIF(ผลิต1!$C:$C,'รับ-จ่าย ประจำวัน'!$B388,ผลิต1!Y:Y)+SUMIF(ผลิต2!$C:$C,'รับ-จ่าย ประจำวัน'!$B388,ผลิต2!Y:Y)+SUMIF(เส้นแต่งหน้าขนมเค้ก!$C:$C,'รับ-จ่าย ประจำวัน'!$B388,เส้นแต่งหน้าขนมเค้ก!Y:Y)+SUMIF(แพ็ค!$C:$C,'รับ-จ่าย ประจำวัน'!$B388,แพ็ค!Y:Y)+SUMIF(ธุรการ!$C:$C,'รับ-จ่าย ประจำวัน'!$B388,ธุรการ!Y:Y)+SUMIF(เส้นแต่งหน้าขนมปัง!$C:$C,'รับ-จ่าย ประจำวัน'!$B388,เส้นแต่งหน้าขนมปัง!Y:Y)+SUMIF('วางแผนBC,CJ'!$C:$C,'รับ-จ่าย ประจำวัน'!$B388,'วางแผนBC,CJ'!Y:Y)+SUMIF(RD!$C:$C,'รับ-จ่าย ประจำวัน'!$B388,RD!Y:Y)+SUMIF('FG,ออนไล,คัดแยก'!$C:$C,'รับ-จ่าย ประจำวัน'!$B388,'FG,ออนไล,คัดแยก'!Y:Y)</f>
        <v>30</v>
      </c>
      <c r="BG388" s="16">
        <f>SUMIF(เตรียมส่วนผสม!$C:$C,'รับ-จ่าย ประจำวัน'!$B388,เตรียมส่วนผสม!Z:Z)+SUMIF(กวนไส้!$C:$C,'รับ-จ่าย ประจำวัน'!$B388,กวนไส้!Z:Z)+SUMIF(ผลิต1!$C:$C,'รับ-จ่าย ประจำวัน'!$B388,ผลิต1!Z:Z)+SUMIF(ผลิต2!$C:$C,'รับ-จ่าย ประจำวัน'!$B388,ผลิต2!Z:Z)+SUMIF(เส้นแต่งหน้าขนมเค้ก!$C:$C,'รับ-จ่าย ประจำวัน'!$B388,เส้นแต่งหน้าขนมเค้ก!Z:Z)+SUMIF(แพ็ค!$C:$C,'รับ-จ่าย ประจำวัน'!$B388,แพ็ค!Z:Z)+SUMIF(ธุรการ!$C:$C,'รับ-จ่าย ประจำวัน'!$B388,ธุรการ!Z:Z)+SUMIF(เส้นแต่งหน้าขนมปัง!$C:$C,'รับ-จ่าย ประจำวัน'!$B388,เส้นแต่งหน้าขนมปัง!Z:Z)+SUMIF('วางแผนBC,CJ'!$C:$C,'รับ-จ่าย ประจำวัน'!$B388,'วางแผนBC,CJ'!Z:Z)+SUMIF(RD!$C:$C,'รับ-จ่าย ประจำวัน'!$B388,RD!Z:Z)+SUMIF('FG,ออนไล,คัดแยก'!$C:$C,'รับ-จ่าย ประจำวัน'!$B388,'FG,ออนไล,คัดแยก'!Z:Z)</f>
        <v>0</v>
      </c>
      <c r="BH388" s="16">
        <f>SUMIF(เตรียมส่วนผสม!$C:$C,'รับ-จ่าย ประจำวัน'!$B388,เตรียมส่วนผสม!AA:AA)+SUMIF(กวนไส้!$C:$C,'รับ-จ่าย ประจำวัน'!$B388,กวนไส้!AA:AA)+SUMIF(ผลิต1!$C:$C,'รับ-จ่าย ประจำวัน'!$B388,ผลิต1!AA:AA)+SUMIF(ผลิต2!$C:$C,'รับ-จ่าย ประจำวัน'!$B388,ผลิต2!AA:AA)+SUMIF(เส้นแต่งหน้าขนมเค้ก!$C:$C,'รับ-จ่าย ประจำวัน'!$B388,เส้นแต่งหน้าขนมเค้ก!AA:AA)+SUMIF(แพ็ค!$C:$C,'รับ-จ่าย ประจำวัน'!$B388,แพ็ค!AA:AA)+SUMIF(ธุรการ!$C:$C,'รับ-จ่าย ประจำวัน'!$B388,ธุรการ!AA:AA)+SUMIF(เส้นแต่งหน้าขนมปัง!$C:$C,'รับ-จ่าย ประจำวัน'!$B388,เส้นแต่งหน้าขนมปัง!AA:AA)+SUMIF('วางแผนBC,CJ'!$C:$C,'รับ-จ่าย ประจำวัน'!$B388,'วางแผนBC,CJ'!AA:AA)+SUMIF(RD!$C:$C,'รับ-จ่าย ประจำวัน'!$B388,RD!AA:AA)+SUMIF('FG,ออนไล,คัดแยก'!$C:$C,'รับ-จ่าย ประจำวัน'!$B388,'FG,ออนไล,คัดแยก'!AA:AA)</f>
        <v>0</v>
      </c>
      <c r="BI388" s="16">
        <f>SUMIF(เตรียมส่วนผสม!$C:$C,'รับ-จ่าย ประจำวัน'!$B388,เตรียมส่วนผสม!AB:AB)+SUMIF(กวนไส้!$C:$C,'รับ-จ่าย ประจำวัน'!$B388,กวนไส้!AB:AB)+SUMIF(ผลิต1!$C:$C,'รับ-จ่าย ประจำวัน'!$B388,ผลิต1!AB:AB)+SUMIF(ผลิต2!$C:$C,'รับ-จ่าย ประจำวัน'!$B388,ผลิต2!AB:AB)+SUMIF(เส้นแต่งหน้าขนมเค้ก!$C:$C,'รับ-จ่าย ประจำวัน'!$B388,เส้นแต่งหน้าขนมเค้ก!AB:AB)+SUMIF(แพ็ค!$C:$C,'รับ-จ่าย ประจำวัน'!$B388,แพ็ค!AB:AB)+SUMIF(ธุรการ!$C:$C,'รับ-จ่าย ประจำวัน'!$B388,ธุรการ!AB:AB)+SUMIF(เส้นแต่งหน้าขนมปัง!$C:$C,'รับ-จ่าย ประจำวัน'!$B388,เส้นแต่งหน้าขนมปัง!AB:AB)+SUMIF('วางแผนBC,CJ'!$C:$C,'รับ-จ่าย ประจำวัน'!$B388,'วางแผนBC,CJ'!AB:AB)+SUMIF(RD!$C:$C,'รับ-จ่าย ประจำวัน'!$B388,RD!AB:AB)+SUMIF('FG,ออนไล,คัดแยก'!$C:$C,'รับ-จ่าย ประจำวัน'!$B388,'FG,ออนไล,คัดแยก'!AB:AB)</f>
        <v>0</v>
      </c>
      <c r="BJ388" s="16">
        <f>SUMIF(เตรียมส่วนผสม!$C:$C,'รับ-จ่าย ประจำวัน'!$B388,เตรียมส่วนผสม!AC:AC)+SUMIF(กวนไส้!$C:$C,'รับ-จ่าย ประจำวัน'!$B388,กวนไส้!AC:AC)+SUMIF(ผลิต1!$C:$C,'รับ-จ่าย ประจำวัน'!$B388,ผลิต1!AC:AC)+SUMIF(ผลิต2!$C:$C,'รับ-จ่าย ประจำวัน'!$B388,ผลิต2!AC:AC)+SUMIF(เส้นแต่งหน้าขนมเค้ก!$C:$C,'รับ-จ่าย ประจำวัน'!$B388,เส้นแต่งหน้าขนมเค้ก!AC:AC)+SUMIF(แพ็ค!$C:$C,'รับ-จ่าย ประจำวัน'!$B388,แพ็ค!AC:AC)+SUMIF(ธุรการ!$C:$C,'รับ-จ่าย ประจำวัน'!$B388,ธุรการ!AC:AC)+SUMIF(เส้นแต่งหน้าขนมปัง!$C:$C,'รับ-จ่าย ประจำวัน'!$B388,เส้นแต่งหน้าขนมปัง!AC:AC)+SUMIF('วางแผนBC,CJ'!$C:$C,'รับ-จ่าย ประจำวัน'!$B388,'วางแผนBC,CJ'!AC:AC)+SUMIF(RD!$C:$C,'รับ-จ่าย ประจำวัน'!$B388,RD!AC:AC)+SUMIF('FG,ออนไล,คัดแยก'!$C:$C,'รับ-จ่าย ประจำวัน'!$B388,'FG,ออนไล,คัดแยก'!AC:AC)</f>
        <v>0</v>
      </c>
      <c r="BK388" s="16">
        <f>SUMIF(เตรียมส่วนผสม!$C:$C,'รับ-จ่าย ประจำวัน'!$B388,เตรียมส่วนผสม!AD:AD)+SUMIF(กวนไส้!$C:$C,'รับ-จ่าย ประจำวัน'!$B388,กวนไส้!AD:AD)+SUMIF(ผลิต1!$C:$C,'รับ-จ่าย ประจำวัน'!$B388,ผลิต1!AD:AD)+SUMIF(ผลิต2!$C:$C,'รับ-จ่าย ประจำวัน'!$B388,ผลิต2!AD:AD)+SUMIF(เส้นแต่งหน้าขนมเค้ก!$C:$C,'รับ-จ่าย ประจำวัน'!$B388,เส้นแต่งหน้าขนมเค้ก!AD:AD)+SUMIF(แพ็ค!$C:$C,'รับ-จ่าย ประจำวัน'!$B388,แพ็ค!AD:AD)+SUMIF(ธุรการ!$C:$C,'รับ-จ่าย ประจำวัน'!$B388,ธุรการ!AD:AD)+SUMIF(เส้นแต่งหน้าขนมปัง!$C:$C,'รับ-จ่าย ประจำวัน'!$B388,เส้นแต่งหน้าขนมปัง!AD:AD)+SUMIF('วางแผนBC,CJ'!$C:$C,'รับ-จ่าย ประจำวัน'!$B388,'วางแผนBC,CJ'!AD:AD)+SUMIF(RD!$C:$C,'รับ-จ่าย ประจำวัน'!$B388,RD!AD:AD)+SUMIF('FG,ออนไล,คัดแยก'!$C:$C,'รับ-จ่าย ประจำวัน'!$B388,'FG,ออนไล,คัดแยก'!AD:AD)</f>
        <v>30</v>
      </c>
      <c r="BL388" s="16">
        <f>SUMIF(เตรียมส่วนผสม!$C:$C,'รับ-จ่าย ประจำวัน'!$B388,เตรียมส่วนผสม!AE:AE)+SUMIF(กวนไส้!$C:$C,'รับ-จ่าย ประจำวัน'!$B388,กวนไส้!AE:AE)+SUMIF(ผลิต1!$C:$C,'รับ-จ่าย ประจำวัน'!$B388,ผลิต1!AE:AE)+SUMIF(ผลิต2!$C:$C,'รับ-จ่าย ประจำวัน'!$B388,ผลิต2!AE:AE)+SUMIF(เส้นแต่งหน้าขนมเค้ก!$C:$C,'รับ-จ่าย ประจำวัน'!$B388,เส้นแต่งหน้าขนมเค้ก!AE:AE)+SUMIF(แพ็ค!$C:$C,'รับ-จ่าย ประจำวัน'!$B388,แพ็ค!AE:AE)+SUMIF(ธุรการ!$C:$C,'รับ-จ่าย ประจำวัน'!$B388,ธุรการ!AE:AE)+SUMIF(เส้นแต่งหน้าขนมปัง!$C:$C,'รับ-จ่าย ประจำวัน'!$B388,เส้นแต่งหน้าขนมปัง!AE:AE)+SUMIF('วางแผนBC,CJ'!$C:$C,'รับ-จ่าย ประจำวัน'!$B388,'วางแผนBC,CJ'!AE:AE)+SUMIF(RD!$C:$C,'รับ-จ่าย ประจำวัน'!$B388,RD!AE:AE)+SUMIF('FG,ออนไล,คัดแยก'!$C:$C,'รับ-จ่าย ประจำวัน'!$B388,'FG,ออนไล,คัดแยก'!AE:AE)</f>
        <v>0</v>
      </c>
      <c r="BM388" s="16">
        <f>SUMIF(เตรียมส่วนผสม!$C:$C,'รับ-จ่าย ประจำวัน'!$B388,เตรียมส่วนผสม!AF:AF)+SUMIF(กวนไส้!$C:$C,'รับ-จ่าย ประจำวัน'!$B388,กวนไส้!AF:AF)+SUMIF(ผลิต1!$C:$C,'รับ-จ่าย ประจำวัน'!$B388,ผลิต1!AF:AF)+SUMIF(ผลิต2!$C:$C,'รับ-จ่าย ประจำวัน'!$B388,ผลิต2!AF:AF)+SUMIF(เส้นแต่งหน้าขนมเค้ก!$C:$C,'รับ-จ่าย ประจำวัน'!$B388,เส้นแต่งหน้าขนมเค้ก!AF:AF)+SUMIF(แพ็ค!$C:$C,'รับ-จ่าย ประจำวัน'!$B388,แพ็ค!AF:AF)+SUMIF(ธุรการ!$C:$C,'รับ-จ่าย ประจำวัน'!$B388,ธุรการ!AF:AF)+SUMIF(เส้นแต่งหน้าขนมปัง!$C:$C,'รับ-จ่าย ประจำวัน'!$B388,เส้นแต่งหน้าขนมปัง!AF:AF)+SUMIF('วางแผนBC,CJ'!$C:$C,'รับ-จ่าย ประจำวัน'!$B388,'วางแผนBC,CJ'!AF:AF)+SUMIF(RD!$C:$C,'รับ-จ่าย ประจำวัน'!$B388,RD!AF:AF)+SUMIF('FG,ออนไล,คัดแยก'!$C:$C,'รับ-จ่าย ประจำวัน'!$B388,'FG,ออนไล,คัดแยก'!AF:AF)</f>
        <v>0</v>
      </c>
      <c r="BN388" s="16">
        <f>SUMIF(เตรียมส่วนผสม!$C:$C,'รับ-จ่าย ประจำวัน'!$B388,เตรียมส่วนผสม!AG:AG)+SUMIF(กวนไส้!$C:$C,'รับ-จ่าย ประจำวัน'!$B388,กวนไส้!AG:AG)+SUMIF(ผลิต1!$C:$C,'รับ-จ่าย ประจำวัน'!$B388,ผลิต1!AG:AG)+SUMIF(ผลิต2!$C:$C,'รับ-จ่าย ประจำวัน'!$B388,ผลิต2!AG:AG)+SUMIF(เส้นแต่งหน้าขนมเค้ก!$C:$C,'รับ-จ่าย ประจำวัน'!$B388,เส้นแต่งหน้าขนมเค้ก!AG:AG)+SUMIF(แพ็ค!$C:$C,'รับ-จ่าย ประจำวัน'!$B388,แพ็ค!AG:AG)+SUMIF(ธุรการ!$C:$C,'รับ-จ่าย ประจำวัน'!$B388,ธุรการ!AG:AG)+SUMIF(เส้นแต่งหน้าขนมปัง!$C:$C,'รับ-จ่าย ประจำวัน'!$B388,เส้นแต่งหน้าขนมปัง!AG:AG)+SUMIF('วางแผนBC,CJ'!$C:$C,'รับ-จ่าย ประจำวัน'!$B388,'วางแผนBC,CJ'!AG:AG)+SUMIF(RD!$C:$C,'รับ-จ่าย ประจำวัน'!$B388,RD!AG:AG)+SUMIF('FG,ออนไล,คัดแยก'!$C:$C,'รับ-จ่าย ประจำวัน'!$B388,'FG,ออนไล,คัดแยก'!AG:AG)</f>
        <v>0</v>
      </c>
      <c r="BO388" s="16">
        <f>SUMIF(เตรียมส่วนผสม!$C:$C,'รับ-จ่าย ประจำวัน'!$B388,เตรียมส่วนผสม!AH:AH)+SUMIF(กวนไส้!$C:$C,'รับ-จ่าย ประจำวัน'!$B388,กวนไส้!AH:AH)+SUMIF(ผลิต1!$C:$C,'รับ-จ่าย ประจำวัน'!$B388,ผลิต1!AH:AH)+SUMIF(ผลิต2!$C:$C,'รับ-จ่าย ประจำวัน'!$B388,ผลิต2!AH:AH)+SUMIF(เส้นแต่งหน้าขนมเค้ก!$C:$C,'รับ-จ่าย ประจำวัน'!$B388,เส้นแต่งหน้าขนมเค้ก!AH:AH)+SUMIF(แพ็ค!$C:$C,'รับ-จ่าย ประจำวัน'!$B388,แพ็ค!AH:AH)+SUMIF(ธุรการ!$C:$C,'รับ-จ่าย ประจำวัน'!$B388,ธุรการ!AH:AH)+SUMIF(เส้นแต่งหน้าขนมปัง!$C:$C,'รับ-จ่าย ประจำวัน'!$B388,เส้นแต่งหน้าขนมปัง!AH:AH)+SUMIF('วางแผนBC,CJ'!$C:$C,'รับ-จ่าย ประจำวัน'!$B388,'วางแผนBC,CJ'!AH:AH)+SUMIF(RD!$C:$C,'รับ-จ่าย ประจำวัน'!$B388,RD!AH:AH)+SUMIF('FG,ออนไล,คัดแยก'!$C:$C,'รับ-จ่าย ประจำวัน'!$B388,'FG,ออนไล,คัดแยก'!AH:AH)</f>
        <v>0</v>
      </c>
      <c r="BP388" s="16">
        <f>SUMIF(เตรียมส่วนผสม!$C:$C,'รับ-จ่าย ประจำวัน'!$B388,เตรียมส่วนผสม!AI:AI)+SUMIF(กวนไส้!$C:$C,'รับ-จ่าย ประจำวัน'!$B388,กวนไส้!AI:AI)+SUMIF(ผลิต1!$C:$C,'รับ-จ่าย ประจำวัน'!$B388,ผลิต1!AI:AI)+SUMIF(ผลิต2!$C:$C,'รับ-จ่าย ประจำวัน'!$B388,ผลิต2!AI:AI)+SUMIF(เส้นแต่งหน้าขนมเค้ก!$C:$C,'รับ-จ่าย ประจำวัน'!$B388,เส้นแต่งหน้าขนมเค้ก!AI:AI)+SUMIF(แพ็ค!$C:$C,'รับ-จ่าย ประจำวัน'!$B388,แพ็ค!AI:AI)+SUMIF(ธุรการ!$C:$C,'รับ-จ่าย ประจำวัน'!$B388,ธุรการ!AI:AI)+SUMIF(เส้นแต่งหน้าขนมปัง!$C:$C,'รับ-จ่าย ประจำวัน'!$B388,เส้นแต่งหน้าขนมปัง!AI:AI)+SUMIF('วางแผนBC,CJ'!$C:$C,'รับ-จ่าย ประจำวัน'!$B388,'วางแผนBC,CJ'!AI:AI)+SUMIF(RD!$C:$C,'รับ-จ่าย ประจำวัน'!$B388,RD!AI:AI)+SUMIF('FG,ออนไล,คัดแยก'!$C:$C,'รับ-จ่าย ประจำวัน'!$B388,'FG,ออนไล,คัดแยก'!AI:AI)</f>
        <v>0</v>
      </c>
      <c r="BQ388" s="16">
        <f>SUMIF(เตรียมส่วนผสม!$C:$C,'รับ-จ่าย ประจำวัน'!$B388,เตรียมส่วนผสม!AJ:AJ)+SUMIF(กวนไส้!$C:$C,'รับ-จ่าย ประจำวัน'!$B388,กวนไส้!AJ:AJ)+SUMIF(ผลิต1!$C:$C,'รับ-จ่าย ประจำวัน'!$B388,ผลิต1!AJ:AJ)+SUMIF(ผลิต2!$C:$C,'รับ-จ่าย ประจำวัน'!$B388,ผลิต2!AJ:AJ)+SUMIF(เส้นแต่งหน้าขนมเค้ก!$C:$C,'รับ-จ่าย ประจำวัน'!$B388,เส้นแต่งหน้าขนมเค้ก!AJ:AJ)+SUMIF(แพ็ค!$C:$C,'รับ-จ่าย ประจำวัน'!$B388,แพ็ค!AJ:AJ)+SUMIF(ธุรการ!$C:$C,'รับ-จ่าย ประจำวัน'!$B388,ธุรการ!AJ:AJ)+SUMIF(เส้นแต่งหน้าขนมปัง!$C:$C,'รับ-จ่าย ประจำวัน'!$B388,เส้นแต่งหน้าขนมปัง!AJ:AJ)+SUMIF('วางแผนBC,CJ'!$C:$C,'รับ-จ่าย ประจำวัน'!$B388,'วางแผนBC,CJ'!AJ:AJ)+SUMIF(RD!$C:$C,'รับ-จ่าย ประจำวัน'!$B388,RD!AJ:AJ)+SUMIF('FG,ออนไล,คัดแยก'!$C:$C,'รับ-จ่าย ประจำวัน'!$B388,'FG,ออนไล,คัดแยก'!AJ:AJ)</f>
        <v>10</v>
      </c>
      <c r="BR388" s="16">
        <f>SUMIF(เตรียมส่วนผสม!$C:$C,'รับ-จ่าย ประจำวัน'!$B388,เตรียมส่วนผสม!AK:AK)+SUMIF(กวนไส้!$C:$C,'รับ-จ่าย ประจำวัน'!$B388,กวนไส้!AK:AK)+SUMIF(ผลิต1!$C:$C,'รับ-จ่าย ประจำวัน'!$B388,ผลิต1!AK:AK)+SUMIF(ผลิต2!$C:$C,'รับ-จ่าย ประจำวัน'!$B388,ผลิต2!AK:AK)+SUMIF(เส้นแต่งหน้าขนมเค้ก!$C:$C,'รับ-จ่าย ประจำวัน'!$B388,เส้นแต่งหน้าขนมเค้ก!AK:AK)+SUMIF(แพ็ค!$C:$C,'รับ-จ่าย ประจำวัน'!$B388,แพ็ค!AK:AK)+SUMIF(ธุรการ!$C:$C,'รับ-จ่าย ประจำวัน'!$B388,ธุรการ!AK:AK)+SUMIF(เส้นแต่งหน้าขนมปัง!$C:$C,'รับ-จ่าย ประจำวัน'!$B388,เส้นแต่งหน้าขนมปัง!AK:AK)+SUMIF('วางแผนBC,CJ'!$C:$C,'รับ-จ่าย ประจำวัน'!$B388,'วางแผนBC,CJ'!AK:AK)+SUMIF(RD!$C:$C,'รับ-จ่าย ประจำวัน'!$B388,RD!AK:AK)+SUMIF('FG,ออนไล,คัดแยก'!$C:$C,'รับ-จ่าย ประจำวัน'!$B388,'FG,ออนไล,คัดแยก'!AK:AK)</f>
        <v>30</v>
      </c>
      <c r="BS388" s="16">
        <f>SUMIF(เตรียมส่วนผสม!$C:$C,'รับ-จ่าย ประจำวัน'!$B388,เตรียมส่วนผสม!AL:AL)+SUMIF(กวนไส้!$C:$C,'รับ-จ่าย ประจำวัน'!$B388,กวนไส้!AL:AL)+SUMIF(ผลิต1!$C:$C,'รับ-จ่าย ประจำวัน'!$B388,ผลิต1!AL:AL)+SUMIF(ผลิต2!$C:$C,'รับ-จ่าย ประจำวัน'!$B388,ผลิต2!AL:AL)+SUMIF(เส้นแต่งหน้าขนมเค้ก!$C:$C,'รับ-จ่าย ประจำวัน'!$B388,เส้นแต่งหน้าขนมเค้ก!AL:AL)+SUMIF(แพ็ค!$C:$C,'รับ-จ่าย ประจำวัน'!$B388,แพ็ค!AL:AL)+SUMIF(ธุรการ!$C:$C,'รับ-จ่าย ประจำวัน'!$B388,ธุรการ!AL:AL)+SUMIF(เส้นแต่งหน้าขนมปัง!$C:$C,'รับ-จ่าย ประจำวัน'!$B388,เส้นแต่งหน้าขนมปัง!AL:AL)+SUMIF('วางแผนBC,CJ'!$C:$C,'รับ-จ่าย ประจำวัน'!$B388,'วางแผนBC,CJ'!AL:AL)+SUMIF(RD!$C:$C,'รับ-จ่าย ประจำวัน'!$B388,RD!AL:AL)+SUMIF('FG,ออนไล,คัดแยก'!$C:$C,'รับ-จ่าย ประจำวัน'!$B388,'FG,ออนไล,คัดแยก'!AL:AL)</f>
        <v>0</v>
      </c>
      <c r="BT388" s="18">
        <f t="shared" ref="BT388:BT455" si="93">AO388+AP388+AQ388+AR388+AS388+AT388+AU388+AV388+AW388+AX388+AY388+AZ388+BA388+BB388+BC388+BD388+BE388+BF388+BG388+BH388+BI388+BJ388+BK388+BL388+BM388+BN388+BO388+BP388+BQ388+BR388+BS388</f>
        <v>285</v>
      </c>
      <c r="BU388" s="116"/>
      <c r="BV388" s="146">
        <f t="shared" ref="BV388:BV455" si="94">H388+AN388-BT388</f>
        <v>260</v>
      </c>
      <c r="BW388" s="183">
        <v>30</v>
      </c>
      <c r="BX388" s="172">
        <f>BT388/30</f>
        <v>9.5</v>
      </c>
      <c r="BY388" s="188">
        <f t="shared" si="90"/>
        <v>27.368421052631579</v>
      </c>
      <c r="BZ388" s="180">
        <f t="shared" ref="BZ388:BZ455" ca="1" si="95">+TODAY()+BY388</f>
        <v>46230.368421052633</v>
      </c>
      <c r="CA388" s="95">
        <v>300</v>
      </c>
      <c r="CB388" s="97"/>
      <c r="CC388" s="97"/>
      <c r="CD388" s="97"/>
      <c r="CE388" s="97"/>
      <c r="CF388" s="97"/>
      <c r="CG388" s="97"/>
      <c r="CH388" s="97"/>
      <c r="CI388" s="97"/>
      <c r="CJ388" s="94"/>
      <c r="CK388" s="9">
        <f t="shared" si="91"/>
        <v>260</v>
      </c>
    </row>
    <row r="389" spans="1:89" hidden="1" x14ac:dyDescent="0.5">
      <c r="A389" s="149"/>
      <c r="B389" s="120">
        <v>1021601005</v>
      </c>
      <c r="C389" s="42" t="s">
        <v>1670</v>
      </c>
      <c r="D389" s="177" t="s">
        <v>61</v>
      </c>
      <c r="E389" s="28">
        <v>0</v>
      </c>
      <c r="F389" s="159" t="s">
        <v>1605</v>
      </c>
      <c r="G389" s="11" t="s">
        <v>62</v>
      </c>
      <c r="H389" s="12">
        <v>2150</v>
      </c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3"/>
      <c r="AF389" s="13"/>
      <c r="AG389" s="13"/>
      <c r="AH389" s="13"/>
      <c r="AI389" s="14"/>
      <c r="AJ389" s="14"/>
      <c r="AK389" s="14"/>
      <c r="AL389" s="14"/>
      <c r="AM389" s="14"/>
      <c r="AN389" s="15">
        <f t="shared" si="92"/>
        <v>0</v>
      </c>
      <c r="AO389" s="16">
        <f>SUMIF(เตรียมส่วนผสม!$C:$C,'รับ-จ่าย ประจำวัน'!$B389,เตรียมส่วนผสม!H:H)+SUMIF(กวนไส้!$C:$C,'รับ-จ่าย ประจำวัน'!$B389,กวนไส้!H:H)+SUMIF(ผลิต1!$C:$C,'รับ-จ่าย ประจำวัน'!$B389,ผลิต1!H:H)+SUMIF(ผลิต2!$C:$C,'รับ-จ่าย ประจำวัน'!$B389,ผลิต2!H:H)+SUMIF(เส้นแต่งหน้าขนมเค้ก!$C:$C,'รับ-จ่าย ประจำวัน'!$B389,เส้นแต่งหน้าขนมเค้ก!H:H)+SUMIF(แพ็ค!$C:$C,'รับ-จ่าย ประจำวัน'!$B389,แพ็ค!H:H)+SUMIF(ธุรการ!$C:$C,'รับ-จ่าย ประจำวัน'!$B389,ธุรการ!H:H)+SUMIF(เส้นแต่งหน้าขนมปัง!$C:$C,'รับ-จ่าย ประจำวัน'!$B389,เส้นแต่งหน้าขนมปัง!H:H)+SUMIF('วางแผนBC,CJ'!$C:$C,'รับ-จ่าย ประจำวัน'!$B389,'วางแผนBC,CJ'!H:H)+SUMIF(RD!$C:$C,'รับ-จ่าย ประจำวัน'!$B389,RD!H:H)+SUMIF('FG,ออนไล,คัดแยก'!$C:$C,'รับ-จ่าย ประจำวัน'!$B389,'FG,ออนไล,คัดแยก'!H:H)</f>
        <v>0</v>
      </c>
      <c r="AP389" s="16">
        <f>SUMIF(เตรียมส่วนผสม!$C:$C,'รับ-จ่าย ประจำวัน'!$B389,เตรียมส่วนผสม!I:I)+SUMIF(กวนไส้!$C:$C,'รับ-จ่าย ประจำวัน'!$B389,กวนไส้!I:I)+SUMIF(ผลิต1!$C:$C,'รับ-จ่าย ประจำวัน'!$B389,ผลิต1!I:I)+SUMIF(ผลิต2!$C:$C,'รับ-จ่าย ประจำวัน'!$B389,ผลิต2!I:I)+SUMIF(เส้นแต่งหน้าขนมเค้ก!$C:$C,'รับ-จ่าย ประจำวัน'!$B389,เส้นแต่งหน้าขนมเค้ก!I:I)+SUMIF(แพ็ค!$C:$C,'รับ-จ่าย ประจำวัน'!$B389,แพ็ค!I:I)+SUMIF(ธุรการ!$C:$C,'รับ-จ่าย ประจำวัน'!$B389,ธุรการ!I:I)+SUMIF(เส้นแต่งหน้าขนมปัง!$C:$C,'รับ-จ่าย ประจำวัน'!$B389,เส้นแต่งหน้าขนมปัง!I:I)+SUMIF('วางแผนBC,CJ'!$C:$C,'รับ-จ่าย ประจำวัน'!$B389,'วางแผนBC,CJ'!I:I)+SUMIF(RD!$C:$C,'รับ-จ่าย ประจำวัน'!$B389,RD!I:I)+SUMIF('FG,ออนไล,คัดแยก'!$C:$C,'รับ-จ่าย ประจำวัน'!$B389,'FG,ออนไล,คัดแยก'!I:I)</f>
        <v>0</v>
      </c>
      <c r="AQ389" s="16">
        <f>SUMIF(เตรียมส่วนผสม!$C:$C,'รับ-จ่าย ประจำวัน'!$B389,เตรียมส่วนผสม!J:J)+SUMIF(กวนไส้!$C:$C,'รับ-จ่าย ประจำวัน'!$B389,กวนไส้!J:J)+SUMIF(ผลิต1!$C:$C,'รับ-จ่าย ประจำวัน'!$B389,ผลิต1!J:J)+SUMIF(ผลิต2!$C:$C,'รับ-จ่าย ประจำวัน'!$B389,ผลิต2!J:J)+SUMIF(เส้นแต่งหน้าขนมเค้ก!$C:$C,'รับ-จ่าย ประจำวัน'!$B389,เส้นแต่งหน้าขนมเค้ก!J:J)+SUMIF(แพ็ค!$C:$C,'รับ-จ่าย ประจำวัน'!$B389,แพ็ค!J:J)+SUMIF(ธุรการ!$C:$C,'รับ-จ่าย ประจำวัน'!$B389,ธุรการ!J:J)+SUMIF(เส้นแต่งหน้าขนมปัง!$C:$C,'รับ-จ่าย ประจำวัน'!$B389,เส้นแต่งหน้าขนมปัง!J:J)+SUMIF('วางแผนBC,CJ'!$C:$C,'รับ-จ่าย ประจำวัน'!$B389,'วางแผนBC,CJ'!J:J)+SUMIF(RD!$C:$C,'รับ-จ่าย ประจำวัน'!$B389,RD!J:J)+SUMIF('FG,ออนไล,คัดแยก'!$C:$C,'รับ-จ่าย ประจำวัน'!$B389,'FG,ออนไล,คัดแยก'!J:J)</f>
        <v>0</v>
      </c>
      <c r="AR389" s="16">
        <f>SUMIF(เตรียมส่วนผสม!$C:$C,'รับ-จ่าย ประจำวัน'!$B389,เตรียมส่วนผสม!K:K)+SUMIF(กวนไส้!$C:$C,'รับ-จ่าย ประจำวัน'!$B389,กวนไส้!K:K)+SUMIF(ผลิต1!$C:$C,'รับ-จ่าย ประจำวัน'!$B389,ผลิต1!K:K)+SUMIF(ผลิต2!$C:$C,'รับ-จ่าย ประจำวัน'!$B389,ผลิต2!K:K)+SUMIF(เส้นแต่งหน้าขนมเค้ก!$C:$C,'รับ-จ่าย ประจำวัน'!$B389,เส้นแต่งหน้าขนมเค้ก!K:K)+SUMIF(แพ็ค!$C:$C,'รับ-จ่าย ประจำวัน'!$B389,แพ็ค!K:K)+SUMIF(ธุรการ!$C:$C,'รับ-จ่าย ประจำวัน'!$B389,ธุรการ!K:K)+SUMIF(เส้นแต่งหน้าขนมปัง!$C:$C,'รับ-จ่าย ประจำวัน'!$B389,เส้นแต่งหน้าขนมปัง!K:K)+SUMIF('วางแผนBC,CJ'!$C:$C,'รับ-จ่าย ประจำวัน'!$B389,'วางแผนBC,CJ'!K:K)+SUMIF(RD!$C:$C,'รับ-จ่าย ประจำวัน'!$B389,RD!K:K)+SUMIF('FG,ออนไล,คัดแยก'!$C:$C,'รับ-จ่าย ประจำวัน'!$B389,'FG,ออนไล,คัดแยก'!K:K)</f>
        <v>0</v>
      </c>
      <c r="AS389" s="16">
        <f>SUMIF(เตรียมส่วนผสม!$C:$C,'รับ-จ่าย ประจำวัน'!$B389,เตรียมส่วนผสม!L:L)+SUMIF(กวนไส้!$C:$C,'รับ-จ่าย ประจำวัน'!$B389,กวนไส้!L:L)+SUMIF(ผลิต1!$C:$C,'รับ-จ่าย ประจำวัน'!$B389,ผลิต1!L:L)+SUMIF(ผลิต2!$C:$C,'รับ-จ่าย ประจำวัน'!$B389,ผลิต2!L:L)+SUMIF(เส้นแต่งหน้าขนมเค้ก!$C:$C,'รับ-จ่าย ประจำวัน'!$B389,เส้นแต่งหน้าขนมเค้ก!L:L)+SUMIF(แพ็ค!$C:$C,'รับ-จ่าย ประจำวัน'!$B389,แพ็ค!L:L)+SUMIF(ธุรการ!$C:$C,'รับ-จ่าย ประจำวัน'!$B389,ธุรการ!L:L)+SUMIF(เส้นแต่งหน้าขนมปัง!$C:$C,'รับ-จ่าย ประจำวัน'!$B389,เส้นแต่งหน้าขนมปัง!L:L)+SUMIF('วางแผนBC,CJ'!$C:$C,'รับ-จ่าย ประจำวัน'!$B389,'วางแผนBC,CJ'!L:L)+SUMIF(RD!$C:$C,'รับ-จ่าย ประจำวัน'!$B389,RD!L:L)+SUMIF('FG,ออนไล,คัดแยก'!$C:$C,'รับ-จ่าย ประจำวัน'!$B389,'FG,ออนไล,คัดแยก'!L:L)</f>
        <v>0</v>
      </c>
      <c r="AT389" s="16">
        <f>SUMIF(เตรียมส่วนผสม!$C:$C,'รับ-จ่าย ประจำวัน'!$B389,เตรียมส่วนผสม!M:M)+SUMIF(กวนไส้!$C:$C,'รับ-จ่าย ประจำวัน'!$B389,กวนไส้!M:M)+SUMIF(ผลิต1!$C:$C,'รับ-จ่าย ประจำวัน'!$B389,ผลิต1!M:M)+SUMIF(ผลิต2!$C:$C,'รับ-จ่าย ประจำวัน'!$B389,ผลิต2!M:M)+SUMIF(เส้นแต่งหน้าขนมเค้ก!$C:$C,'รับ-จ่าย ประจำวัน'!$B389,เส้นแต่งหน้าขนมเค้ก!M:M)+SUMIF(แพ็ค!$C:$C,'รับ-จ่าย ประจำวัน'!$B389,แพ็ค!M:M)+SUMIF(ธุรการ!$C:$C,'รับ-จ่าย ประจำวัน'!$B389,ธุรการ!M:M)+SUMIF(เส้นแต่งหน้าขนมปัง!$C:$C,'รับ-จ่าย ประจำวัน'!$B389,เส้นแต่งหน้าขนมปัง!M:M)+SUMIF('วางแผนBC,CJ'!$C:$C,'รับ-จ่าย ประจำวัน'!$B389,'วางแผนBC,CJ'!M:M)+SUMIF(RD!$C:$C,'รับ-จ่าย ประจำวัน'!$B389,RD!M:M)+SUMIF('FG,ออนไล,คัดแยก'!$C:$C,'รับ-จ่าย ประจำวัน'!$B389,'FG,ออนไล,คัดแยก'!M:M)</f>
        <v>0</v>
      </c>
      <c r="AU389" s="16">
        <f>SUMIF(เตรียมส่วนผสม!$C:$C,'รับ-จ่าย ประจำวัน'!$B389,เตรียมส่วนผสม!N:N)+SUMIF(กวนไส้!$C:$C,'รับ-จ่าย ประจำวัน'!$B389,กวนไส้!N:N)+SUMIF(ผลิต1!$C:$C,'รับ-จ่าย ประจำวัน'!$B389,ผลิต1!N:N)+SUMIF(ผลิต2!$C:$C,'รับ-จ่าย ประจำวัน'!$B389,ผลิต2!N:N)+SUMIF(เส้นแต่งหน้าขนมเค้ก!$C:$C,'รับ-จ่าย ประจำวัน'!$B389,เส้นแต่งหน้าขนมเค้ก!N:N)+SUMIF(แพ็ค!$C:$C,'รับ-จ่าย ประจำวัน'!$B389,แพ็ค!N:N)+SUMIF(ธุรการ!$C:$C,'รับ-จ่าย ประจำวัน'!$B389,ธุรการ!N:N)+SUMIF(เส้นแต่งหน้าขนมปัง!$C:$C,'รับ-จ่าย ประจำวัน'!$B389,เส้นแต่งหน้าขนมปัง!N:N)+SUMIF('วางแผนBC,CJ'!$C:$C,'รับ-จ่าย ประจำวัน'!$B389,'วางแผนBC,CJ'!N:N)+SUMIF(RD!$C:$C,'รับ-จ่าย ประจำวัน'!$B389,RD!N:N)+SUMIF('FG,ออนไล,คัดแยก'!$C:$C,'รับ-จ่าย ประจำวัน'!$B389,'FG,ออนไล,คัดแยก'!N:N)</f>
        <v>0</v>
      </c>
      <c r="AV389" s="16">
        <f>SUMIF(เตรียมส่วนผสม!$C:$C,'รับ-จ่าย ประจำวัน'!$B389,เตรียมส่วนผสม!O:O)+SUMIF(กวนไส้!$C:$C,'รับ-จ่าย ประจำวัน'!$B389,กวนไส้!O:O)+SUMIF(ผลิต1!$C:$C,'รับ-จ่าย ประจำวัน'!$B389,ผลิต1!O:O)+SUMIF(ผลิต2!$C:$C,'รับ-จ่าย ประจำวัน'!$B389,ผลิต2!O:O)+SUMIF(เส้นแต่งหน้าขนมเค้ก!$C:$C,'รับ-จ่าย ประจำวัน'!$B389,เส้นแต่งหน้าขนมเค้ก!O:O)+SUMIF(แพ็ค!$C:$C,'รับ-จ่าย ประจำวัน'!$B389,แพ็ค!O:O)+SUMIF(ธุรการ!$C:$C,'รับ-จ่าย ประจำวัน'!$B389,ธุรการ!O:O)+SUMIF(เส้นแต่งหน้าขนมปัง!$C:$C,'รับ-จ่าย ประจำวัน'!$B389,เส้นแต่งหน้าขนมปัง!O:O)+SUMIF('วางแผนBC,CJ'!$C:$C,'รับ-จ่าย ประจำวัน'!$B389,'วางแผนBC,CJ'!O:O)+SUMIF(RD!$C:$C,'รับ-จ่าย ประจำวัน'!$B389,RD!O:O)+SUMIF('FG,ออนไล,คัดแยก'!$C:$C,'รับ-จ่าย ประจำวัน'!$B389,'FG,ออนไล,คัดแยก'!O:O)</f>
        <v>0</v>
      </c>
      <c r="AW389" s="16">
        <f>SUMIF(เตรียมส่วนผสม!$C:$C,'รับ-จ่าย ประจำวัน'!$B389,เตรียมส่วนผสม!P:P)+SUMIF(กวนไส้!$C:$C,'รับ-จ่าย ประจำวัน'!$B389,กวนไส้!P:P)+SUMIF(ผลิต1!$C:$C,'รับ-จ่าย ประจำวัน'!$B389,ผลิต1!P:P)+SUMIF(ผลิต2!$C:$C,'รับ-จ่าย ประจำวัน'!$B389,ผลิต2!P:P)+SUMIF(เส้นแต่งหน้าขนมเค้ก!$C:$C,'รับ-จ่าย ประจำวัน'!$B389,เส้นแต่งหน้าขนมเค้ก!P:P)+SUMIF(แพ็ค!$C:$C,'รับ-จ่าย ประจำวัน'!$B389,แพ็ค!P:P)+SUMIF(ธุรการ!$C:$C,'รับ-จ่าย ประจำวัน'!$B389,ธุรการ!P:P)+SUMIF(เส้นแต่งหน้าขนมปัง!$C:$C,'รับ-จ่าย ประจำวัน'!$B389,เส้นแต่งหน้าขนมปัง!P:P)+SUMIF('วางแผนBC,CJ'!$C:$C,'รับ-จ่าย ประจำวัน'!$B389,'วางแผนBC,CJ'!P:P)+SUMIF(RD!$C:$C,'รับ-จ่าย ประจำวัน'!$B389,RD!P:P)+SUMIF('FG,ออนไล,คัดแยก'!$C:$C,'รับ-จ่าย ประจำวัน'!$B389,'FG,ออนไล,คัดแยก'!P:P)</f>
        <v>0</v>
      </c>
      <c r="AX389" s="16">
        <f>SUMIF(เตรียมส่วนผสม!$C:$C,'รับ-จ่าย ประจำวัน'!$B389,เตรียมส่วนผสม!Q:Q)+SUMIF(กวนไส้!$C:$C,'รับ-จ่าย ประจำวัน'!$B389,กวนไส้!Q:Q)+SUMIF(ผลิต1!$C:$C,'รับ-จ่าย ประจำวัน'!$B389,ผลิต1!Q:Q)+SUMIF(ผลิต2!$C:$C,'รับ-จ่าย ประจำวัน'!$B389,ผลิต2!Q:Q)+SUMIF(เส้นแต่งหน้าขนมเค้ก!$C:$C,'รับ-จ่าย ประจำวัน'!$B389,เส้นแต่งหน้าขนมเค้ก!Q:Q)+SUMIF(แพ็ค!$C:$C,'รับ-จ่าย ประจำวัน'!$B389,แพ็ค!Q:Q)+SUMIF(ธุรการ!$C:$C,'รับ-จ่าย ประจำวัน'!$B389,ธุรการ!Q:Q)+SUMIF(เส้นแต่งหน้าขนมปัง!$C:$C,'รับ-จ่าย ประจำวัน'!$B389,เส้นแต่งหน้าขนมปัง!Q:Q)+SUMIF('วางแผนBC,CJ'!$C:$C,'รับ-จ่าย ประจำวัน'!$B389,'วางแผนBC,CJ'!Q:Q)+SUMIF(RD!$C:$C,'รับ-จ่าย ประจำวัน'!$B389,RD!Q:Q)+SUMIF('FG,ออนไล,คัดแยก'!$C:$C,'รับ-จ่าย ประจำวัน'!$B389,'FG,ออนไล,คัดแยก'!Q:Q)</f>
        <v>0</v>
      </c>
      <c r="AY389" s="16">
        <f>SUMIF(เตรียมส่วนผสม!$C:$C,'รับ-จ่าย ประจำวัน'!$B389,เตรียมส่วนผสม!R:R)+SUMIF(กวนไส้!$C:$C,'รับ-จ่าย ประจำวัน'!$B389,กวนไส้!R:R)+SUMIF(ผลิต1!$C:$C,'รับ-จ่าย ประจำวัน'!$B389,ผลิต1!R:R)+SUMIF(ผลิต2!$C:$C,'รับ-จ่าย ประจำวัน'!$B389,ผลิต2!R:R)+SUMIF(เส้นแต่งหน้าขนมเค้ก!$C:$C,'รับ-จ่าย ประจำวัน'!$B389,เส้นแต่งหน้าขนมเค้ก!R:R)+SUMIF(แพ็ค!$C:$C,'รับ-จ่าย ประจำวัน'!$B389,แพ็ค!R:R)+SUMIF(ธุรการ!$C:$C,'รับ-จ่าย ประจำวัน'!$B389,ธุรการ!R:R)+SUMIF(เส้นแต่งหน้าขนมปัง!$C:$C,'รับ-จ่าย ประจำวัน'!$B389,เส้นแต่งหน้าขนมปัง!R:R)+SUMIF('วางแผนBC,CJ'!$C:$C,'รับ-จ่าย ประจำวัน'!$B389,'วางแผนBC,CJ'!R:R)+SUMIF(RD!$C:$C,'รับ-จ่าย ประจำวัน'!$B389,RD!R:R)+SUMIF('FG,ออนไล,คัดแยก'!$C:$C,'รับ-จ่าย ประจำวัน'!$B389,'FG,ออนไล,คัดแยก'!R:R)</f>
        <v>0</v>
      </c>
      <c r="AZ389" s="16">
        <f>SUMIF(เตรียมส่วนผสม!$C:$C,'รับ-จ่าย ประจำวัน'!$B389,เตรียมส่วนผสม!S:S)+SUMIF(กวนไส้!$C:$C,'รับ-จ่าย ประจำวัน'!$B389,กวนไส้!S:S)+SUMIF(ผลิต1!$C:$C,'รับ-จ่าย ประจำวัน'!$B389,ผลิต1!S:S)+SUMIF(ผลิต2!$C:$C,'รับ-จ่าย ประจำวัน'!$B389,ผลิต2!S:S)+SUMIF(เส้นแต่งหน้าขนมเค้ก!$C:$C,'รับ-จ่าย ประจำวัน'!$B389,เส้นแต่งหน้าขนมเค้ก!S:S)+SUMIF(แพ็ค!$C:$C,'รับ-จ่าย ประจำวัน'!$B389,แพ็ค!S:S)+SUMIF(ธุรการ!$C:$C,'รับ-จ่าย ประจำวัน'!$B389,ธุรการ!S:S)+SUMIF(เส้นแต่งหน้าขนมปัง!$C:$C,'รับ-จ่าย ประจำวัน'!$B389,เส้นแต่งหน้าขนมปัง!S:S)+SUMIF('วางแผนBC,CJ'!$C:$C,'รับ-จ่าย ประจำวัน'!$B389,'วางแผนBC,CJ'!S:S)+SUMIF(RD!$C:$C,'รับ-จ่าย ประจำวัน'!$B389,RD!S:S)+SUMIF('FG,ออนไล,คัดแยก'!$C:$C,'รับ-จ่าย ประจำวัน'!$B389,'FG,ออนไล,คัดแยก'!S:S)</f>
        <v>0</v>
      </c>
      <c r="BA389" s="16">
        <f>SUMIF(เตรียมส่วนผสม!$C:$C,'รับ-จ่าย ประจำวัน'!$B389,เตรียมส่วนผสม!T:T)+SUMIF(กวนไส้!$C:$C,'รับ-จ่าย ประจำวัน'!$B389,กวนไส้!T:T)+SUMIF(ผลิต1!$C:$C,'รับ-จ่าย ประจำวัน'!$B389,ผลิต1!T:T)+SUMIF(ผลิต2!$C:$C,'รับ-จ่าย ประจำวัน'!$B389,ผลิต2!T:T)+SUMIF(เส้นแต่งหน้าขนมเค้ก!$C:$C,'รับ-จ่าย ประจำวัน'!$B389,เส้นแต่งหน้าขนมเค้ก!T:T)+SUMIF(แพ็ค!$C:$C,'รับ-จ่าย ประจำวัน'!$B389,แพ็ค!T:T)+SUMIF(ธุรการ!$C:$C,'รับ-จ่าย ประจำวัน'!$B389,ธุรการ!T:T)+SUMIF(เส้นแต่งหน้าขนมปัง!$C:$C,'รับ-จ่าย ประจำวัน'!$B389,เส้นแต่งหน้าขนมปัง!T:T)+SUMIF('วางแผนBC,CJ'!$C:$C,'รับ-จ่าย ประจำวัน'!$B389,'วางแผนBC,CJ'!T:T)+SUMIF(RD!$C:$C,'รับ-จ่าย ประจำวัน'!$B389,RD!T:T)+SUMIF('FG,ออนไล,คัดแยก'!$C:$C,'รับ-จ่าย ประจำวัน'!$B389,'FG,ออนไล,คัดแยก'!T:T)</f>
        <v>0</v>
      </c>
      <c r="BB389" s="16">
        <f>SUMIF(เตรียมส่วนผสม!$C:$C,'รับ-จ่าย ประจำวัน'!$B389,เตรียมส่วนผสม!U:U)+SUMIF(กวนไส้!$C:$C,'รับ-จ่าย ประจำวัน'!$B389,กวนไส้!U:U)+SUMIF(ผลิต1!$C:$C,'รับ-จ่าย ประจำวัน'!$B389,ผลิต1!U:U)+SUMIF(ผลิต2!$C:$C,'รับ-จ่าย ประจำวัน'!$B389,ผลิต2!U:U)+SUMIF(เส้นแต่งหน้าขนมเค้ก!$C:$C,'รับ-จ่าย ประจำวัน'!$B389,เส้นแต่งหน้าขนมเค้ก!U:U)+SUMIF(แพ็ค!$C:$C,'รับ-จ่าย ประจำวัน'!$B389,แพ็ค!U:U)+SUMIF(ธุรการ!$C:$C,'รับ-จ่าย ประจำวัน'!$B389,ธุรการ!U:U)+SUMIF(เส้นแต่งหน้าขนมปัง!$C:$C,'รับ-จ่าย ประจำวัน'!$B389,เส้นแต่งหน้าขนมปัง!U:U)+SUMIF('วางแผนBC,CJ'!$C:$C,'รับ-จ่าย ประจำวัน'!$B389,'วางแผนBC,CJ'!U:U)+SUMIF(RD!$C:$C,'รับ-จ่าย ประจำวัน'!$B389,RD!U:U)+SUMIF('FG,ออนไล,คัดแยก'!$C:$C,'รับ-จ่าย ประจำวัน'!$B389,'FG,ออนไล,คัดแยก'!U:U)</f>
        <v>0</v>
      </c>
      <c r="BC389" s="16">
        <f>SUMIF(เตรียมส่วนผสม!$C:$C,'รับ-จ่าย ประจำวัน'!$B389,เตรียมส่วนผสม!V:V)+SUMIF(กวนไส้!$C:$C,'รับ-จ่าย ประจำวัน'!$B389,กวนไส้!V:V)+SUMIF(ผลิต1!$C:$C,'รับ-จ่าย ประจำวัน'!$B389,ผลิต1!V:V)+SUMIF(ผลิต2!$C:$C,'รับ-จ่าย ประจำวัน'!$B389,ผลิต2!V:V)+SUMIF(เส้นแต่งหน้าขนมเค้ก!$C:$C,'รับ-จ่าย ประจำวัน'!$B389,เส้นแต่งหน้าขนมเค้ก!V:V)+SUMIF(แพ็ค!$C:$C,'รับ-จ่าย ประจำวัน'!$B389,แพ็ค!V:V)+SUMIF(ธุรการ!$C:$C,'รับ-จ่าย ประจำวัน'!$B389,ธุรการ!V:V)+SUMIF(เส้นแต่งหน้าขนมปัง!$C:$C,'รับ-จ่าย ประจำวัน'!$B389,เส้นแต่งหน้าขนมปัง!V:V)+SUMIF('วางแผนBC,CJ'!$C:$C,'รับ-จ่าย ประจำวัน'!$B389,'วางแผนBC,CJ'!V:V)+SUMIF(RD!$C:$C,'รับ-จ่าย ประจำวัน'!$B389,RD!V:V)+SUMIF('FG,ออนไล,คัดแยก'!$C:$C,'รับ-จ่าย ประจำวัน'!$B389,'FG,ออนไล,คัดแยก'!V:V)</f>
        <v>0</v>
      </c>
      <c r="BD389" s="16">
        <f>SUMIF(เตรียมส่วนผสม!$C:$C,'รับ-จ่าย ประจำวัน'!$B389,เตรียมส่วนผสม!W:W)+SUMIF(กวนไส้!$C:$C,'รับ-จ่าย ประจำวัน'!$B389,กวนไส้!W:W)+SUMIF(ผลิต1!$C:$C,'รับ-จ่าย ประจำวัน'!$B389,ผลิต1!W:W)+SUMIF(ผลิต2!$C:$C,'รับ-จ่าย ประจำวัน'!$B389,ผลิต2!W:W)+SUMIF(เส้นแต่งหน้าขนมเค้ก!$C:$C,'รับ-จ่าย ประจำวัน'!$B389,เส้นแต่งหน้าขนมเค้ก!W:W)+SUMIF(แพ็ค!$C:$C,'รับ-จ่าย ประจำวัน'!$B389,แพ็ค!W:W)+SUMIF(ธุรการ!$C:$C,'รับ-จ่าย ประจำวัน'!$B389,ธุรการ!W:W)+SUMIF(เส้นแต่งหน้าขนมปัง!$C:$C,'รับ-จ่าย ประจำวัน'!$B389,เส้นแต่งหน้าขนมปัง!W:W)+SUMIF('วางแผนBC,CJ'!$C:$C,'รับ-จ่าย ประจำวัน'!$B389,'วางแผนBC,CJ'!W:W)+SUMIF(RD!$C:$C,'รับ-จ่าย ประจำวัน'!$B389,RD!W:W)+SUMIF('FG,ออนไล,คัดแยก'!$C:$C,'รับ-จ่าย ประจำวัน'!$B389,'FG,ออนไล,คัดแยก'!W:W)</f>
        <v>0</v>
      </c>
      <c r="BE389" s="16">
        <f>SUMIF(เตรียมส่วนผสม!$C:$C,'รับ-จ่าย ประจำวัน'!$B389,เตรียมส่วนผสม!X:X)+SUMIF(กวนไส้!$C:$C,'รับ-จ่าย ประจำวัน'!$B389,กวนไส้!X:X)+SUMIF(ผลิต1!$C:$C,'รับ-จ่าย ประจำวัน'!$B389,ผลิต1!X:X)+SUMIF(ผลิต2!$C:$C,'รับ-จ่าย ประจำวัน'!$B389,ผลิต2!X:X)+SUMIF(เส้นแต่งหน้าขนมเค้ก!$C:$C,'รับ-จ่าย ประจำวัน'!$B389,เส้นแต่งหน้าขนมเค้ก!X:X)+SUMIF(แพ็ค!$C:$C,'รับ-จ่าย ประจำวัน'!$B389,แพ็ค!X:X)+SUMIF(ธุรการ!$C:$C,'รับ-จ่าย ประจำวัน'!$B389,ธุรการ!X:X)+SUMIF(เส้นแต่งหน้าขนมปัง!$C:$C,'รับ-จ่าย ประจำวัน'!$B389,เส้นแต่งหน้าขนมปัง!X:X)+SUMIF('วางแผนBC,CJ'!$C:$C,'รับ-จ่าย ประจำวัน'!$B389,'วางแผนBC,CJ'!X:X)+SUMIF(RD!$C:$C,'รับ-จ่าย ประจำวัน'!$B389,RD!X:X)+SUMIF('FG,ออนไล,คัดแยก'!$C:$C,'รับ-จ่าย ประจำวัน'!$B389,'FG,ออนไล,คัดแยก'!X:X)</f>
        <v>0</v>
      </c>
      <c r="BF389" s="16">
        <f>SUMIF(เตรียมส่วนผสม!$C:$C,'รับ-จ่าย ประจำวัน'!$B389,เตรียมส่วนผสม!Y:Y)+SUMIF(กวนไส้!$C:$C,'รับ-จ่าย ประจำวัน'!$B389,กวนไส้!Y:Y)+SUMIF(ผลิต1!$C:$C,'รับ-จ่าย ประจำวัน'!$B389,ผลิต1!Y:Y)+SUMIF(ผลิต2!$C:$C,'รับ-จ่าย ประจำวัน'!$B389,ผลิต2!Y:Y)+SUMIF(เส้นแต่งหน้าขนมเค้ก!$C:$C,'รับ-จ่าย ประจำวัน'!$B389,เส้นแต่งหน้าขนมเค้ก!Y:Y)+SUMIF(แพ็ค!$C:$C,'รับ-จ่าย ประจำวัน'!$B389,แพ็ค!Y:Y)+SUMIF(ธุรการ!$C:$C,'รับ-จ่าย ประจำวัน'!$B389,ธุรการ!Y:Y)+SUMIF(เส้นแต่งหน้าขนมปัง!$C:$C,'รับ-จ่าย ประจำวัน'!$B389,เส้นแต่งหน้าขนมปัง!Y:Y)+SUMIF('วางแผนBC,CJ'!$C:$C,'รับ-จ่าย ประจำวัน'!$B389,'วางแผนBC,CJ'!Y:Y)+SUMIF(RD!$C:$C,'รับ-จ่าย ประจำวัน'!$B389,RD!Y:Y)+SUMIF('FG,ออนไล,คัดแยก'!$C:$C,'รับ-จ่าย ประจำวัน'!$B389,'FG,ออนไล,คัดแยก'!Y:Y)</f>
        <v>0</v>
      </c>
      <c r="BG389" s="16">
        <f>SUMIF(เตรียมส่วนผสม!$C:$C,'รับ-จ่าย ประจำวัน'!$B389,เตรียมส่วนผสม!Z:Z)+SUMIF(กวนไส้!$C:$C,'รับ-จ่าย ประจำวัน'!$B389,กวนไส้!Z:Z)+SUMIF(ผลิต1!$C:$C,'รับ-จ่าย ประจำวัน'!$B389,ผลิต1!Z:Z)+SUMIF(ผลิต2!$C:$C,'รับ-จ่าย ประจำวัน'!$B389,ผลิต2!Z:Z)+SUMIF(เส้นแต่งหน้าขนมเค้ก!$C:$C,'รับ-จ่าย ประจำวัน'!$B389,เส้นแต่งหน้าขนมเค้ก!Z:Z)+SUMIF(แพ็ค!$C:$C,'รับ-จ่าย ประจำวัน'!$B389,แพ็ค!Z:Z)+SUMIF(ธุรการ!$C:$C,'รับ-จ่าย ประจำวัน'!$B389,ธุรการ!Z:Z)+SUMIF(เส้นแต่งหน้าขนมปัง!$C:$C,'รับ-จ่าย ประจำวัน'!$B389,เส้นแต่งหน้าขนมปัง!Z:Z)+SUMIF('วางแผนBC,CJ'!$C:$C,'รับ-จ่าย ประจำวัน'!$B389,'วางแผนBC,CJ'!Z:Z)+SUMIF(RD!$C:$C,'รับ-จ่าย ประจำวัน'!$B389,RD!Z:Z)+SUMIF('FG,ออนไล,คัดแยก'!$C:$C,'รับ-จ่าย ประจำวัน'!$B389,'FG,ออนไล,คัดแยก'!Z:Z)</f>
        <v>0</v>
      </c>
      <c r="BH389" s="16">
        <f>SUMIF(เตรียมส่วนผสม!$C:$C,'รับ-จ่าย ประจำวัน'!$B389,เตรียมส่วนผสม!AA:AA)+SUMIF(กวนไส้!$C:$C,'รับ-จ่าย ประจำวัน'!$B389,กวนไส้!AA:AA)+SUMIF(ผลิต1!$C:$C,'รับ-จ่าย ประจำวัน'!$B389,ผลิต1!AA:AA)+SUMIF(ผลิต2!$C:$C,'รับ-จ่าย ประจำวัน'!$B389,ผลิต2!AA:AA)+SUMIF(เส้นแต่งหน้าขนมเค้ก!$C:$C,'รับ-จ่าย ประจำวัน'!$B389,เส้นแต่งหน้าขนมเค้ก!AA:AA)+SUMIF(แพ็ค!$C:$C,'รับ-จ่าย ประจำวัน'!$B389,แพ็ค!AA:AA)+SUMIF(ธุรการ!$C:$C,'รับ-จ่าย ประจำวัน'!$B389,ธุรการ!AA:AA)+SUMIF(เส้นแต่งหน้าขนมปัง!$C:$C,'รับ-จ่าย ประจำวัน'!$B389,เส้นแต่งหน้าขนมปัง!AA:AA)+SUMIF('วางแผนBC,CJ'!$C:$C,'รับ-จ่าย ประจำวัน'!$B389,'วางแผนBC,CJ'!AA:AA)+SUMIF(RD!$C:$C,'รับ-จ่าย ประจำวัน'!$B389,RD!AA:AA)+SUMIF('FG,ออนไล,คัดแยก'!$C:$C,'รับ-จ่าย ประจำวัน'!$B389,'FG,ออนไล,คัดแยก'!AA:AA)</f>
        <v>0</v>
      </c>
      <c r="BI389" s="16">
        <f>SUMIF(เตรียมส่วนผสม!$C:$C,'รับ-จ่าย ประจำวัน'!$B389,เตรียมส่วนผสม!AB:AB)+SUMIF(กวนไส้!$C:$C,'รับ-จ่าย ประจำวัน'!$B389,กวนไส้!AB:AB)+SUMIF(ผลิต1!$C:$C,'รับ-จ่าย ประจำวัน'!$B389,ผลิต1!AB:AB)+SUMIF(ผลิต2!$C:$C,'รับ-จ่าย ประจำวัน'!$B389,ผลิต2!AB:AB)+SUMIF(เส้นแต่งหน้าขนมเค้ก!$C:$C,'รับ-จ่าย ประจำวัน'!$B389,เส้นแต่งหน้าขนมเค้ก!AB:AB)+SUMIF(แพ็ค!$C:$C,'รับ-จ่าย ประจำวัน'!$B389,แพ็ค!AB:AB)+SUMIF(ธุรการ!$C:$C,'รับ-จ่าย ประจำวัน'!$B389,ธุรการ!AB:AB)+SUMIF(เส้นแต่งหน้าขนมปัง!$C:$C,'รับ-จ่าย ประจำวัน'!$B389,เส้นแต่งหน้าขนมปัง!AB:AB)+SUMIF('วางแผนBC,CJ'!$C:$C,'รับ-จ่าย ประจำวัน'!$B389,'วางแผนBC,CJ'!AB:AB)+SUMIF(RD!$C:$C,'รับ-จ่าย ประจำวัน'!$B389,RD!AB:AB)+SUMIF('FG,ออนไล,คัดแยก'!$C:$C,'รับ-จ่าย ประจำวัน'!$B389,'FG,ออนไล,คัดแยก'!AB:AB)</f>
        <v>0</v>
      </c>
      <c r="BJ389" s="16">
        <f>SUMIF(เตรียมส่วนผสม!$C:$C,'รับ-จ่าย ประจำวัน'!$B389,เตรียมส่วนผสม!AC:AC)+SUMIF(กวนไส้!$C:$C,'รับ-จ่าย ประจำวัน'!$B389,กวนไส้!AC:AC)+SUMIF(ผลิต1!$C:$C,'รับ-จ่าย ประจำวัน'!$B389,ผลิต1!AC:AC)+SUMIF(ผลิต2!$C:$C,'รับ-จ่าย ประจำวัน'!$B389,ผลิต2!AC:AC)+SUMIF(เส้นแต่งหน้าขนมเค้ก!$C:$C,'รับ-จ่าย ประจำวัน'!$B389,เส้นแต่งหน้าขนมเค้ก!AC:AC)+SUMIF(แพ็ค!$C:$C,'รับ-จ่าย ประจำวัน'!$B389,แพ็ค!AC:AC)+SUMIF(ธุรการ!$C:$C,'รับ-จ่าย ประจำวัน'!$B389,ธุรการ!AC:AC)+SUMIF(เส้นแต่งหน้าขนมปัง!$C:$C,'รับ-จ่าย ประจำวัน'!$B389,เส้นแต่งหน้าขนมปัง!AC:AC)+SUMIF('วางแผนBC,CJ'!$C:$C,'รับ-จ่าย ประจำวัน'!$B389,'วางแผนBC,CJ'!AC:AC)+SUMIF(RD!$C:$C,'รับ-จ่าย ประจำวัน'!$B389,RD!AC:AC)+SUMIF('FG,ออนไล,คัดแยก'!$C:$C,'รับ-จ่าย ประจำวัน'!$B389,'FG,ออนไล,คัดแยก'!AC:AC)</f>
        <v>0</v>
      </c>
      <c r="BK389" s="16">
        <f>SUMIF(เตรียมส่วนผสม!$C:$C,'รับ-จ่าย ประจำวัน'!$B389,เตรียมส่วนผสม!AD:AD)+SUMIF(กวนไส้!$C:$C,'รับ-จ่าย ประจำวัน'!$B389,กวนไส้!AD:AD)+SUMIF(ผลิต1!$C:$C,'รับ-จ่าย ประจำวัน'!$B389,ผลิต1!AD:AD)+SUMIF(ผลิต2!$C:$C,'รับ-จ่าย ประจำวัน'!$B389,ผลิต2!AD:AD)+SUMIF(เส้นแต่งหน้าขนมเค้ก!$C:$C,'รับ-จ่าย ประจำวัน'!$B389,เส้นแต่งหน้าขนมเค้ก!AD:AD)+SUMIF(แพ็ค!$C:$C,'รับ-จ่าย ประจำวัน'!$B389,แพ็ค!AD:AD)+SUMIF(ธุรการ!$C:$C,'รับ-จ่าย ประจำวัน'!$B389,ธุรการ!AD:AD)+SUMIF(เส้นแต่งหน้าขนมปัง!$C:$C,'รับ-จ่าย ประจำวัน'!$B389,เส้นแต่งหน้าขนมปัง!AD:AD)+SUMIF('วางแผนBC,CJ'!$C:$C,'รับ-จ่าย ประจำวัน'!$B389,'วางแผนBC,CJ'!AD:AD)+SUMIF(RD!$C:$C,'รับ-จ่าย ประจำวัน'!$B389,RD!AD:AD)+SUMIF('FG,ออนไล,คัดแยก'!$C:$C,'รับ-จ่าย ประจำวัน'!$B389,'FG,ออนไล,คัดแยก'!AD:AD)</f>
        <v>0</v>
      </c>
      <c r="BL389" s="16">
        <f>SUMIF(เตรียมส่วนผสม!$C:$C,'รับ-จ่าย ประจำวัน'!$B389,เตรียมส่วนผสม!AE:AE)+SUMIF(กวนไส้!$C:$C,'รับ-จ่าย ประจำวัน'!$B389,กวนไส้!AE:AE)+SUMIF(ผลิต1!$C:$C,'รับ-จ่าย ประจำวัน'!$B389,ผลิต1!AE:AE)+SUMIF(ผลิต2!$C:$C,'รับ-จ่าย ประจำวัน'!$B389,ผลิต2!AE:AE)+SUMIF(เส้นแต่งหน้าขนมเค้ก!$C:$C,'รับ-จ่าย ประจำวัน'!$B389,เส้นแต่งหน้าขนมเค้ก!AE:AE)+SUMIF(แพ็ค!$C:$C,'รับ-จ่าย ประจำวัน'!$B389,แพ็ค!AE:AE)+SUMIF(ธุรการ!$C:$C,'รับ-จ่าย ประจำวัน'!$B389,ธุรการ!AE:AE)+SUMIF(เส้นแต่งหน้าขนมปัง!$C:$C,'รับ-จ่าย ประจำวัน'!$B389,เส้นแต่งหน้าขนมปัง!AE:AE)+SUMIF('วางแผนBC,CJ'!$C:$C,'รับ-จ่าย ประจำวัน'!$B389,'วางแผนBC,CJ'!AE:AE)+SUMIF(RD!$C:$C,'รับ-จ่าย ประจำวัน'!$B389,RD!AE:AE)+SUMIF('FG,ออนไล,คัดแยก'!$C:$C,'รับ-จ่าย ประจำวัน'!$B389,'FG,ออนไล,คัดแยก'!AE:AE)</f>
        <v>0</v>
      </c>
      <c r="BM389" s="16">
        <f>SUMIF(เตรียมส่วนผสม!$C:$C,'รับ-จ่าย ประจำวัน'!$B389,เตรียมส่วนผสม!AF:AF)+SUMIF(กวนไส้!$C:$C,'รับ-จ่าย ประจำวัน'!$B389,กวนไส้!AF:AF)+SUMIF(ผลิต1!$C:$C,'รับ-จ่าย ประจำวัน'!$B389,ผลิต1!AF:AF)+SUMIF(ผลิต2!$C:$C,'รับ-จ่าย ประจำวัน'!$B389,ผลิต2!AF:AF)+SUMIF(เส้นแต่งหน้าขนมเค้ก!$C:$C,'รับ-จ่าย ประจำวัน'!$B389,เส้นแต่งหน้าขนมเค้ก!AF:AF)+SUMIF(แพ็ค!$C:$C,'รับ-จ่าย ประจำวัน'!$B389,แพ็ค!AF:AF)+SUMIF(ธุรการ!$C:$C,'รับ-จ่าย ประจำวัน'!$B389,ธุรการ!AF:AF)+SUMIF(เส้นแต่งหน้าขนมปัง!$C:$C,'รับ-จ่าย ประจำวัน'!$B389,เส้นแต่งหน้าขนมปัง!AF:AF)+SUMIF('วางแผนBC,CJ'!$C:$C,'รับ-จ่าย ประจำวัน'!$B389,'วางแผนBC,CJ'!AF:AF)+SUMIF(RD!$C:$C,'รับ-จ่าย ประจำวัน'!$B389,RD!AF:AF)+SUMIF('FG,ออนไล,คัดแยก'!$C:$C,'รับ-จ่าย ประจำวัน'!$B389,'FG,ออนไล,คัดแยก'!AF:AF)</f>
        <v>0</v>
      </c>
      <c r="BN389" s="16">
        <f>SUMIF(เตรียมส่วนผสม!$C:$C,'รับ-จ่าย ประจำวัน'!$B389,เตรียมส่วนผสม!AG:AG)+SUMIF(กวนไส้!$C:$C,'รับ-จ่าย ประจำวัน'!$B389,กวนไส้!AG:AG)+SUMIF(ผลิต1!$C:$C,'รับ-จ่าย ประจำวัน'!$B389,ผลิต1!AG:AG)+SUMIF(ผลิต2!$C:$C,'รับ-จ่าย ประจำวัน'!$B389,ผลิต2!AG:AG)+SUMIF(เส้นแต่งหน้าขนมเค้ก!$C:$C,'รับ-จ่าย ประจำวัน'!$B389,เส้นแต่งหน้าขนมเค้ก!AG:AG)+SUMIF(แพ็ค!$C:$C,'รับ-จ่าย ประจำวัน'!$B389,แพ็ค!AG:AG)+SUMIF(ธุรการ!$C:$C,'รับ-จ่าย ประจำวัน'!$B389,ธุรการ!AG:AG)+SUMIF(เส้นแต่งหน้าขนมปัง!$C:$C,'รับ-จ่าย ประจำวัน'!$B389,เส้นแต่งหน้าขนมปัง!AG:AG)+SUMIF('วางแผนBC,CJ'!$C:$C,'รับ-จ่าย ประจำวัน'!$B389,'วางแผนBC,CJ'!AG:AG)+SUMIF(RD!$C:$C,'รับ-จ่าย ประจำวัน'!$B389,RD!AG:AG)+SUMIF('FG,ออนไล,คัดแยก'!$C:$C,'รับ-จ่าย ประจำวัน'!$B389,'FG,ออนไล,คัดแยก'!AG:AG)</f>
        <v>0</v>
      </c>
      <c r="BO389" s="16">
        <f>SUMIF(เตรียมส่วนผสม!$C:$C,'รับ-จ่าย ประจำวัน'!$B389,เตรียมส่วนผสม!AH:AH)+SUMIF(กวนไส้!$C:$C,'รับ-จ่าย ประจำวัน'!$B389,กวนไส้!AH:AH)+SUMIF(ผลิต1!$C:$C,'รับ-จ่าย ประจำวัน'!$B389,ผลิต1!AH:AH)+SUMIF(ผลิต2!$C:$C,'รับ-จ่าย ประจำวัน'!$B389,ผลิต2!AH:AH)+SUMIF(เส้นแต่งหน้าขนมเค้ก!$C:$C,'รับ-จ่าย ประจำวัน'!$B389,เส้นแต่งหน้าขนมเค้ก!AH:AH)+SUMIF(แพ็ค!$C:$C,'รับ-จ่าย ประจำวัน'!$B389,แพ็ค!AH:AH)+SUMIF(ธุรการ!$C:$C,'รับ-จ่าย ประจำวัน'!$B389,ธุรการ!AH:AH)+SUMIF(เส้นแต่งหน้าขนมปัง!$C:$C,'รับ-จ่าย ประจำวัน'!$B389,เส้นแต่งหน้าขนมปัง!AH:AH)+SUMIF('วางแผนBC,CJ'!$C:$C,'รับ-จ่าย ประจำวัน'!$B389,'วางแผนBC,CJ'!AH:AH)+SUMIF(RD!$C:$C,'รับ-จ่าย ประจำวัน'!$B389,RD!AH:AH)+SUMIF('FG,ออนไล,คัดแยก'!$C:$C,'รับ-จ่าย ประจำวัน'!$B389,'FG,ออนไล,คัดแยก'!AH:AH)</f>
        <v>0</v>
      </c>
      <c r="BP389" s="16">
        <f>SUMIF(เตรียมส่วนผสม!$C:$C,'รับ-จ่าย ประจำวัน'!$B389,เตรียมส่วนผสม!AI:AI)+SUMIF(กวนไส้!$C:$C,'รับ-จ่าย ประจำวัน'!$B389,กวนไส้!AI:AI)+SUMIF(ผลิต1!$C:$C,'รับ-จ่าย ประจำวัน'!$B389,ผลิต1!AI:AI)+SUMIF(ผลิต2!$C:$C,'รับ-จ่าย ประจำวัน'!$B389,ผลิต2!AI:AI)+SUMIF(เส้นแต่งหน้าขนมเค้ก!$C:$C,'รับ-จ่าย ประจำวัน'!$B389,เส้นแต่งหน้าขนมเค้ก!AI:AI)+SUMIF(แพ็ค!$C:$C,'รับ-จ่าย ประจำวัน'!$B389,แพ็ค!AI:AI)+SUMIF(ธุรการ!$C:$C,'รับ-จ่าย ประจำวัน'!$B389,ธุรการ!AI:AI)+SUMIF(เส้นแต่งหน้าขนมปัง!$C:$C,'รับ-จ่าย ประจำวัน'!$B389,เส้นแต่งหน้าขนมปัง!AI:AI)+SUMIF('วางแผนBC,CJ'!$C:$C,'รับ-จ่าย ประจำวัน'!$B389,'วางแผนBC,CJ'!AI:AI)+SUMIF(RD!$C:$C,'รับ-จ่าย ประจำวัน'!$B389,RD!AI:AI)+SUMIF('FG,ออนไล,คัดแยก'!$C:$C,'รับ-จ่าย ประจำวัน'!$B389,'FG,ออนไล,คัดแยก'!AI:AI)</f>
        <v>0</v>
      </c>
      <c r="BQ389" s="16">
        <f>SUMIF(เตรียมส่วนผสม!$C:$C,'รับ-จ่าย ประจำวัน'!$B389,เตรียมส่วนผสม!AJ:AJ)+SUMIF(กวนไส้!$C:$C,'รับ-จ่าย ประจำวัน'!$B389,กวนไส้!AJ:AJ)+SUMIF(ผลิต1!$C:$C,'รับ-จ่าย ประจำวัน'!$B389,ผลิต1!AJ:AJ)+SUMIF(ผลิต2!$C:$C,'รับ-จ่าย ประจำวัน'!$B389,ผลิต2!AJ:AJ)+SUMIF(เส้นแต่งหน้าขนมเค้ก!$C:$C,'รับ-จ่าย ประจำวัน'!$B389,เส้นแต่งหน้าขนมเค้ก!AJ:AJ)+SUMIF(แพ็ค!$C:$C,'รับ-จ่าย ประจำวัน'!$B389,แพ็ค!AJ:AJ)+SUMIF(ธุรการ!$C:$C,'รับ-จ่าย ประจำวัน'!$B389,ธุรการ!AJ:AJ)+SUMIF(เส้นแต่งหน้าขนมปัง!$C:$C,'รับ-จ่าย ประจำวัน'!$B389,เส้นแต่งหน้าขนมปัง!AJ:AJ)+SUMIF('วางแผนBC,CJ'!$C:$C,'รับ-จ่าย ประจำวัน'!$B389,'วางแผนBC,CJ'!AJ:AJ)+SUMIF(RD!$C:$C,'รับ-จ่าย ประจำวัน'!$B389,RD!AJ:AJ)+SUMIF('FG,ออนไล,คัดแยก'!$C:$C,'รับ-จ่าย ประจำวัน'!$B389,'FG,ออนไล,คัดแยก'!AJ:AJ)</f>
        <v>0</v>
      </c>
      <c r="BR389" s="16">
        <f>SUMIF(เตรียมส่วนผสม!$C:$C,'รับ-จ่าย ประจำวัน'!$B389,เตรียมส่วนผสม!AK:AK)+SUMIF(กวนไส้!$C:$C,'รับ-จ่าย ประจำวัน'!$B389,กวนไส้!AK:AK)+SUMIF(ผลิต1!$C:$C,'รับ-จ่าย ประจำวัน'!$B389,ผลิต1!AK:AK)+SUMIF(ผลิต2!$C:$C,'รับ-จ่าย ประจำวัน'!$B389,ผลิต2!AK:AK)+SUMIF(เส้นแต่งหน้าขนมเค้ก!$C:$C,'รับ-จ่าย ประจำวัน'!$B389,เส้นแต่งหน้าขนมเค้ก!AK:AK)+SUMIF(แพ็ค!$C:$C,'รับ-จ่าย ประจำวัน'!$B389,แพ็ค!AK:AK)+SUMIF(ธุรการ!$C:$C,'รับ-จ่าย ประจำวัน'!$B389,ธุรการ!AK:AK)+SUMIF(เส้นแต่งหน้าขนมปัง!$C:$C,'รับ-จ่าย ประจำวัน'!$B389,เส้นแต่งหน้าขนมปัง!AK:AK)+SUMIF('วางแผนBC,CJ'!$C:$C,'รับ-จ่าย ประจำวัน'!$B389,'วางแผนBC,CJ'!AK:AK)+SUMIF(RD!$C:$C,'รับ-จ่าย ประจำวัน'!$B389,RD!AK:AK)+SUMIF('FG,ออนไล,คัดแยก'!$C:$C,'รับ-จ่าย ประจำวัน'!$B389,'FG,ออนไล,คัดแยก'!AK:AK)</f>
        <v>0</v>
      </c>
      <c r="BS389" s="16">
        <f>SUMIF(เตรียมส่วนผสม!$C:$C,'รับ-จ่าย ประจำวัน'!$B389,เตรียมส่วนผสม!AL:AL)+SUMIF(กวนไส้!$C:$C,'รับ-จ่าย ประจำวัน'!$B389,กวนไส้!AL:AL)+SUMIF(ผลิต1!$C:$C,'รับ-จ่าย ประจำวัน'!$B389,ผลิต1!AL:AL)+SUMIF(ผลิต2!$C:$C,'รับ-จ่าย ประจำวัน'!$B389,ผลิต2!AL:AL)+SUMIF(เส้นแต่งหน้าขนมเค้ก!$C:$C,'รับ-จ่าย ประจำวัน'!$B389,เส้นแต่งหน้าขนมเค้ก!AL:AL)+SUMIF(แพ็ค!$C:$C,'รับ-จ่าย ประจำวัน'!$B389,แพ็ค!AL:AL)+SUMIF(ธุรการ!$C:$C,'รับ-จ่าย ประจำวัน'!$B389,ธุรการ!AL:AL)+SUMIF(เส้นแต่งหน้าขนมปัง!$C:$C,'รับ-จ่าย ประจำวัน'!$B389,เส้นแต่งหน้าขนมปัง!AL:AL)+SUMIF('วางแผนBC,CJ'!$C:$C,'รับ-จ่าย ประจำวัน'!$B389,'วางแผนBC,CJ'!AL:AL)+SUMIF(RD!$C:$C,'รับ-จ่าย ประจำวัน'!$B389,RD!AL:AL)+SUMIF('FG,ออนไล,คัดแยก'!$C:$C,'รับ-จ่าย ประจำวัน'!$B389,'FG,ออนไล,คัดแยก'!AL:AL)</f>
        <v>0</v>
      </c>
      <c r="BT389" s="18">
        <f t="shared" si="93"/>
        <v>0</v>
      </c>
      <c r="BU389" s="116"/>
      <c r="BV389" s="146">
        <f t="shared" si="94"/>
        <v>2150</v>
      </c>
      <c r="BW389" s="183">
        <v>30</v>
      </c>
      <c r="BX389" s="172">
        <f t="shared" si="89"/>
        <v>0</v>
      </c>
      <c r="BY389" s="188" t="e">
        <f t="shared" si="90"/>
        <v>#DIV/0!</v>
      </c>
      <c r="BZ389" s="180" t="e">
        <f t="shared" ca="1" si="95"/>
        <v>#DIV/0!</v>
      </c>
      <c r="CA389" s="97"/>
      <c r="CB389" s="97"/>
      <c r="CC389" s="97"/>
      <c r="CD389" s="97"/>
      <c r="CE389" s="97"/>
      <c r="CF389" s="97"/>
      <c r="CG389" s="97"/>
      <c r="CH389" s="97"/>
      <c r="CI389" s="97"/>
      <c r="CJ389" s="94"/>
      <c r="CK389" s="9">
        <f t="shared" si="91"/>
        <v>2150</v>
      </c>
    </row>
    <row r="390" spans="1:89" x14ac:dyDescent="0.5">
      <c r="A390" s="149"/>
      <c r="B390" s="120">
        <v>1021601006</v>
      </c>
      <c r="C390" s="42" t="s">
        <v>2057</v>
      </c>
      <c r="D390" s="177" t="s">
        <v>61</v>
      </c>
      <c r="E390" s="28">
        <v>0</v>
      </c>
      <c r="F390" s="159"/>
      <c r="G390" s="11" t="s">
        <v>62</v>
      </c>
      <c r="H390" s="12">
        <v>70800</v>
      </c>
      <c r="I390" s="13"/>
      <c r="J390" s="13">
        <v>35000</v>
      </c>
      <c r="K390" s="13"/>
      <c r="L390" s="13"/>
      <c r="M390" s="13"/>
      <c r="N390" s="13"/>
      <c r="O390" s="13"/>
      <c r="P390" s="13"/>
      <c r="Q390" s="13"/>
      <c r="R390" s="13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3"/>
      <c r="AF390" s="13"/>
      <c r="AG390" s="13"/>
      <c r="AH390" s="13"/>
      <c r="AI390" s="14"/>
      <c r="AJ390" s="14"/>
      <c r="AK390" s="14"/>
      <c r="AL390" s="14"/>
      <c r="AM390" s="14"/>
      <c r="AN390" s="15">
        <f t="shared" si="92"/>
        <v>35000</v>
      </c>
      <c r="AO390" s="16">
        <f>SUMIF(เตรียมส่วนผสม!$C:$C,'รับ-จ่าย ประจำวัน'!$B390,เตรียมส่วนผสม!H:H)+SUMIF(กวนไส้!$C:$C,'รับ-จ่าย ประจำวัน'!$B390,กวนไส้!H:H)+SUMIF(ผลิต1!$C:$C,'รับ-จ่าย ประจำวัน'!$B390,ผลิต1!H:H)+SUMIF(ผลิต2!$C:$C,'รับ-จ่าย ประจำวัน'!$B390,ผลิต2!H:H)+SUMIF(เส้นแต่งหน้าขนมเค้ก!$C:$C,'รับ-จ่าย ประจำวัน'!$B390,เส้นแต่งหน้าขนมเค้ก!H:H)+SUMIF(แพ็ค!$C:$C,'รับ-จ่าย ประจำวัน'!$B390,แพ็ค!H:H)+SUMIF(ธุรการ!$C:$C,'รับ-จ่าย ประจำวัน'!$B390,ธุรการ!H:H)+SUMIF(เส้นแต่งหน้าขนมปัง!$C:$C,'รับ-จ่าย ประจำวัน'!$B390,เส้นแต่งหน้าขนมปัง!H:H)+SUMIF('วางแผนBC,CJ'!$C:$C,'รับ-จ่าย ประจำวัน'!$B390,'วางแผนBC,CJ'!H:H)+SUMIF(RD!$C:$C,'รับ-จ่าย ประจำวัน'!$B390,RD!H:H)+SUMIF('FG,ออนไล,คัดแยก'!$C:$C,'รับ-จ่าย ประจำวัน'!$B390,'FG,ออนไล,คัดแยก'!H:H)</f>
        <v>1000</v>
      </c>
      <c r="AP390" s="16">
        <f>SUMIF(เตรียมส่วนผสม!$C:$C,'รับ-จ่าย ประจำวัน'!$B390,เตรียมส่วนผสม!I:I)+SUMIF(กวนไส้!$C:$C,'รับ-จ่าย ประจำวัน'!$B390,กวนไส้!I:I)+SUMIF(ผลิต1!$C:$C,'รับ-จ่าย ประจำวัน'!$B390,ผลิต1!I:I)+SUMIF(ผลิต2!$C:$C,'รับ-จ่าย ประจำวัน'!$B390,ผลิต2!I:I)+SUMIF(เส้นแต่งหน้าขนมเค้ก!$C:$C,'รับ-จ่าย ประจำวัน'!$B390,เส้นแต่งหน้าขนมเค้ก!I:I)+SUMIF(แพ็ค!$C:$C,'รับ-จ่าย ประจำวัน'!$B390,แพ็ค!I:I)+SUMIF(ธุรการ!$C:$C,'รับ-จ่าย ประจำวัน'!$B390,ธุรการ!I:I)+SUMIF(เส้นแต่งหน้าขนมปัง!$C:$C,'รับ-จ่าย ประจำวัน'!$B390,เส้นแต่งหน้าขนมปัง!I:I)+SUMIF('วางแผนBC,CJ'!$C:$C,'รับ-จ่าย ประจำวัน'!$B390,'วางแผนBC,CJ'!I:I)+SUMIF(RD!$C:$C,'รับ-จ่าย ประจำวัน'!$B390,RD!I:I)+SUMIF('FG,ออนไล,คัดแยก'!$C:$C,'รับ-จ่าย ประจำวัน'!$B390,'FG,ออนไล,คัดแยก'!I:I)</f>
        <v>1000</v>
      </c>
      <c r="AQ390" s="16">
        <f>SUMIF(เตรียมส่วนผสม!$C:$C,'รับ-จ่าย ประจำวัน'!$B390,เตรียมส่วนผสม!J:J)+SUMIF(กวนไส้!$C:$C,'รับ-จ่าย ประจำวัน'!$B390,กวนไส้!J:J)+SUMIF(ผลิต1!$C:$C,'รับ-จ่าย ประจำวัน'!$B390,ผลิต1!J:J)+SUMIF(ผลิต2!$C:$C,'รับ-จ่าย ประจำวัน'!$B390,ผลิต2!J:J)+SUMIF(เส้นแต่งหน้าขนมเค้ก!$C:$C,'รับ-จ่าย ประจำวัน'!$B390,เส้นแต่งหน้าขนมเค้ก!J:J)+SUMIF(แพ็ค!$C:$C,'รับ-จ่าย ประจำวัน'!$B390,แพ็ค!J:J)+SUMIF(ธุรการ!$C:$C,'รับ-จ่าย ประจำวัน'!$B390,ธุรการ!J:J)+SUMIF(เส้นแต่งหน้าขนมปัง!$C:$C,'รับ-จ่าย ประจำวัน'!$B390,เส้นแต่งหน้าขนมปัง!J:J)+SUMIF('วางแผนBC,CJ'!$C:$C,'รับ-จ่าย ประจำวัน'!$B390,'วางแผนBC,CJ'!J:J)+SUMIF(RD!$C:$C,'รับ-จ่าย ประจำวัน'!$B390,RD!J:J)+SUMIF('FG,ออนไล,คัดแยก'!$C:$C,'รับ-จ่าย ประจำวัน'!$B390,'FG,ออนไล,คัดแยก'!J:J)</f>
        <v>0</v>
      </c>
      <c r="AR390" s="16">
        <f>SUMIF(เตรียมส่วนผสม!$C:$C,'รับ-จ่าย ประจำวัน'!$B390,เตรียมส่วนผสม!K:K)+SUMIF(กวนไส้!$C:$C,'รับ-จ่าย ประจำวัน'!$B390,กวนไส้!K:K)+SUMIF(ผลิต1!$C:$C,'รับ-จ่าย ประจำวัน'!$B390,ผลิต1!K:K)+SUMIF(ผลิต2!$C:$C,'รับ-จ่าย ประจำวัน'!$B390,ผลิต2!K:K)+SUMIF(เส้นแต่งหน้าขนมเค้ก!$C:$C,'รับ-จ่าย ประจำวัน'!$B390,เส้นแต่งหน้าขนมเค้ก!K:K)+SUMIF(แพ็ค!$C:$C,'รับ-จ่าย ประจำวัน'!$B390,แพ็ค!K:K)+SUMIF(ธุรการ!$C:$C,'รับ-จ่าย ประจำวัน'!$B390,ธุรการ!K:K)+SUMIF(เส้นแต่งหน้าขนมปัง!$C:$C,'รับ-จ่าย ประจำวัน'!$B390,เส้นแต่งหน้าขนมปัง!K:K)+SUMIF('วางแผนBC,CJ'!$C:$C,'รับ-จ่าย ประจำวัน'!$B390,'วางแผนBC,CJ'!K:K)+SUMIF(RD!$C:$C,'รับ-จ่าย ประจำวัน'!$B390,RD!K:K)+SUMIF('FG,ออนไล,คัดแยก'!$C:$C,'รับ-จ่าย ประจำวัน'!$B390,'FG,ออนไล,คัดแยก'!K:K)</f>
        <v>450</v>
      </c>
      <c r="AS390" s="16">
        <f>SUMIF(เตรียมส่วนผสม!$C:$C,'รับ-จ่าย ประจำวัน'!$B390,เตรียมส่วนผสม!L:L)+SUMIF(กวนไส้!$C:$C,'รับ-จ่าย ประจำวัน'!$B390,กวนไส้!L:L)+SUMIF(ผลิต1!$C:$C,'รับ-จ่าย ประจำวัน'!$B390,ผลิต1!L:L)+SUMIF(ผลิต2!$C:$C,'รับ-จ่าย ประจำวัน'!$B390,ผลิต2!L:L)+SUMIF(เส้นแต่งหน้าขนมเค้ก!$C:$C,'รับ-จ่าย ประจำวัน'!$B390,เส้นแต่งหน้าขนมเค้ก!L:L)+SUMIF(แพ็ค!$C:$C,'รับ-จ่าย ประจำวัน'!$B390,แพ็ค!L:L)+SUMIF(ธุรการ!$C:$C,'รับ-จ่าย ประจำวัน'!$B390,ธุรการ!L:L)+SUMIF(เส้นแต่งหน้าขนมปัง!$C:$C,'รับ-จ่าย ประจำวัน'!$B390,เส้นแต่งหน้าขนมปัง!L:L)+SUMIF('วางแผนBC,CJ'!$C:$C,'รับ-จ่าย ประจำวัน'!$B390,'วางแผนBC,CJ'!L:L)+SUMIF(RD!$C:$C,'รับ-จ่าย ประจำวัน'!$B390,RD!L:L)+SUMIF('FG,ออนไล,คัดแยก'!$C:$C,'รับ-จ่าย ประจำวัน'!$B390,'FG,ออนไล,คัดแยก'!L:L)</f>
        <v>0</v>
      </c>
      <c r="AT390" s="16">
        <f>SUMIF(เตรียมส่วนผสม!$C:$C,'รับ-จ่าย ประจำวัน'!$B390,เตรียมส่วนผสม!M:M)+SUMIF(กวนไส้!$C:$C,'รับ-จ่าย ประจำวัน'!$B390,กวนไส้!M:M)+SUMIF(ผลิต1!$C:$C,'รับ-จ่าย ประจำวัน'!$B390,ผลิต1!M:M)+SUMIF(ผลิต2!$C:$C,'รับ-จ่าย ประจำวัน'!$B390,ผลิต2!M:M)+SUMIF(เส้นแต่งหน้าขนมเค้ก!$C:$C,'รับ-จ่าย ประจำวัน'!$B390,เส้นแต่งหน้าขนมเค้ก!M:M)+SUMIF(แพ็ค!$C:$C,'รับ-จ่าย ประจำวัน'!$B390,แพ็ค!M:M)+SUMIF(ธุรการ!$C:$C,'รับ-จ่าย ประจำวัน'!$B390,ธุรการ!M:M)+SUMIF(เส้นแต่งหน้าขนมปัง!$C:$C,'รับ-จ่าย ประจำวัน'!$B390,เส้นแต่งหน้าขนมปัง!M:M)+SUMIF('วางแผนBC,CJ'!$C:$C,'รับ-จ่าย ประจำวัน'!$B390,'วางแผนBC,CJ'!M:M)+SUMIF(RD!$C:$C,'รับ-จ่าย ประจำวัน'!$B390,RD!M:M)+SUMIF('FG,ออนไล,คัดแยก'!$C:$C,'รับ-จ่าย ประจำวัน'!$B390,'FG,ออนไล,คัดแยก'!M:M)</f>
        <v>0</v>
      </c>
      <c r="AU390" s="16">
        <f>SUMIF(เตรียมส่วนผสม!$C:$C,'รับ-จ่าย ประจำวัน'!$B390,เตรียมส่วนผสม!N:N)+SUMIF(กวนไส้!$C:$C,'รับ-จ่าย ประจำวัน'!$B390,กวนไส้!N:N)+SUMIF(ผลิต1!$C:$C,'รับ-จ่าย ประจำวัน'!$B390,ผลิต1!N:N)+SUMIF(ผลิต2!$C:$C,'รับ-จ่าย ประจำวัน'!$B390,ผลิต2!N:N)+SUMIF(เส้นแต่งหน้าขนมเค้ก!$C:$C,'รับ-จ่าย ประจำวัน'!$B390,เส้นแต่งหน้าขนมเค้ก!N:N)+SUMIF(แพ็ค!$C:$C,'รับ-จ่าย ประจำวัน'!$B390,แพ็ค!N:N)+SUMIF(ธุรการ!$C:$C,'รับ-จ่าย ประจำวัน'!$B390,ธุรการ!N:N)+SUMIF(เส้นแต่งหน้าขนมปัง!$C:$C,'รับ-จ่าย ประจำวัน'!$B390,เส้นแต่งหน้าขนมปัง!N:N)+SUMIF('วางแผนBC,CJ'!$C:$C,'รับ-จ่าย ประจำวัน'!$B390,'วางแผนBC,CJ'!N:N)+SUMIF(RD!$C:$C,'รับ-จ่าย ประจำวัน'!$B390,RD!N:N)+SUMIF('FG,ออนไล,คัดแยก'!$C:$C,'รับ-จ่าย ประจำวัน'!$B390,'FG,ออนไล,คัดแยก'!N:N)</f>
        <v>200</v>
      </c>
      <c r="AV390" s="16">
        <f>SUMIF(เตรียมส่วนผสม!$C:$C,'รับ-จ่าย ประจำวัน'!$B390,เตรียมส่วนผสม!O:O)+SUMIF(กวนไส้!$C:$C,'รับ-จ่าย ประจำวัน'!$B390,กวนไส้!O:O)+SUMIF(ผลิต1!$C:$C,'รับ-จ่าย ประจำวัน'!$B390,ผลิต1!O:O)+SUMIF(ผลิต2!$C:$C,'รับ-จ่าย ประจำวัน'!$B390,ผลิต2!O:O)+SUMIF(เส้นแต่งหน้าขนมเค้ก!$C:$C,'รับ-จ่าย ประจำวัน'!$B390,เส้นแต่งหน้าขนมเค้ก!O:O)+SUMIF(แพ็ค!$C:$C,'รับ-จ่าย ประจำวัน'!$B390,แพ็ค!O:O)+SUMIF(ธุรการ!$C:$C,'รับ-จ่าย ประจำวัน'!$B390,ธุรการ!O:O)+SUMIF(เส้นแต่งหน้าขนมปัง!$C:$C,'รับ-จ่าย ประจำวัน'!$B390,เส้นแต่งหน้าขนมปัง!O:O)+SUMIF('วางแผนBC,CJ'!$C:$C,'รับ-จ่าย ประจำวัน'!$B390,'วางแผนBC,CJ'!O:O)+SUMIF(RD!$C:$C,'รับ-จ่าย ประจำวัน'!$B390,RD!O:O)+SUMIF('FG,ออนไล,คัดแยก'!$C:$C,'รับ-จ่าย ประจำวัน'!$B390,'FG,ออนไล,คัดแยก'!O:O)</f>
        <v>850</v>
      </c>
      <c r="AW390" s="16">
        <f>SUMIF(เตรียมส่วนผสม!$C:$C,'รับ-จ่าย ประจำวัน'!$B390,เตรียมส่วนผสม!P:P)+SUMIF(กวนไส้!$C:$C,'รับ-จ่าย ประจำวัน'!$B390,กวนไส้!P:P)+SUMIF(ผลิต1!$C:$C,'รับ-จ่าย ประจำวัน'!$B390,ผลิต1!P:P)+SUMIF(ผลิต2!$C:$C,'รับ-จ่าย ประจำวัน'!$B390,ผลิต2!P:P)+SUMIF(เส้นแต่งหน้าขนมเค้ก!$C:$C,'รับ-จ่าย ประจำวัน'!$B390,เส้นแต่งหน้าขนมเค้ก!P:P)+SUMIF(แพ็ค!$C:$C,'รับ-จ่าย ประจำวัน'!$B390,แพ็ค!P:P)+SUMIF(ธุรการ!$C:$C,'รับ-จ่าย ประจำวัน'!$B390,ธุรการ!P:P)+SUMIF(เส้นแต่งหน้าขนมปัง!$C:$C,'รับ-จ่าย ประจำวัน'!$B390,เส้นแต่งหน้าขนมปัง!P:P)+SUMIF('วางแผนBC,CJ'!$C:$C,'รับ-จ่าย ประจำวัน'!$B390,'วางแผนBC,CJ'!P:P)+SUMIF(RD!$C:$C,'รับ-จ่าย ประจำวัน'!$B390,RD!P:P)+SUMIF('FG,ออนไล,คัดแยก'!$C:$C,'รับ-จ่าย ประจำวัน'!$B390,'FG,ออนไล,คัดแยก'!P:P)</f>
        <v>200</v>
      </c>
      <c r="AX390" s="16">
        <f>SUMIF(เตรียมส่วนผสม!$C:$C,'รับ-จ่าย ประจำวัน'!$B390,เตรียมส่วนผสม!Q:Q)+SUMIF(กวนไส้!$C:$C,'รับ-จ่าย ประจำวัน'!$B390,กวนไส้!Q:Q)+SUMIF(ผลิต1!$C:$C,'รับ-จ่าย ประจำวัน'!$B390,ผลิต1!Q:Q)+SUMIF(ผลิต2!$C:$C,'รับ-จ่าย ประจำวัน'!$B390,ผลิต2!Q:Q)+SUMIF(เส้นแต่งหน้าขนมเค้ก!$C:$C,'รับ-จ่าย ประจำวัน'!$B390,เส้นแต่งหน้าขนมเค้ก!Q:Q)+SUMIF(แพ็ค!$C:$C,'รับ-จ่าย ประจำวัน'!$B390,แพ็ค!Q:Q)+SUMIF(ธุรการ!$C:$C,'รับ-จ่าย ประจำวัน'!$B390,ธุรการ!Q:Q)+SUMIF(เส้นแต่งหน้าขนมปัง!$C:$C,'รับ-จ่าย ประจำวัน'!$B390,เส้นแต่งหน้าขนมปัง!Q:Q)+SUMIF('วางแผนBC,CJ'!$C:$C,'รับ-จ่าย ประจำวัน'!$B390,'วางแผนBC,CJ'!Q:Q)+SUMIF(RD!$C:$C,'รับ-จ่าย ประจำวัน'!$B390,RD!Q:Q)+SUMIF('FG,ออนไล,คัดแยก'!$C:$C,'รับ-จ่าย ประจำวัน'!$B390,'FG,ออนไล,คัดแยก'!Q:Q)</f>
        <v>700</v>
      </c>
      <c r="AY390" s="16">
        <f>SUMIF(เตรียมส่วนผสม!$C:$C,'รับ-จ่าย ประจำวัน'!$B390,เตรียมส่วนผสม!R:R)+SUMIF(กวนไส้!$C:$C,'รับ-จ่าย ประจำวัน'!$B390,กวนไส้!R:R)+SUMIF(ผลิต1!$C:$C,'รับ-จ่าย ประจำวัน'!$B390,ผลิต1!R:R)+SUMIF(ผลิต2!$C:$C,'รับ-จ่าย ประจำวัน'!$B390,ผลิต2!R:R)+SUMIF(เส้นแต่งหน้าขนมเค้ก!$C:$C,'รับ-จ่าย ประจำวัน'!$B390,เส้นแต่งหน้าขนมเค้ก!R:R)+SUMIF(แพ็ค!$C:$C,'รับ-จ่าย ประจำวัน'!$B390,แพ็ค!R:R)+SUMIF(ธุรการ!$C:$C,'รับ-จ่าย ประจำวัน'!$B390,ธุรการ!R:R)+SUMIF(เส้นแต่งหน้าขนมปัง!$C:$C,'รับ-จ่าย ประจำวัน'!$B390,เส้นแต่งหน้าขนมปัง!R:R)+SUMIF('วางแผนBC,CJ'!$C:$C,'รับ-จ่าย ประจำวัน'!$B390,'วางแผนBC,CJ'!R:R)+SUMIF(RD!$C:$C,'รับ-จ่าย ประจำวัน'!$B390,RD!R:R)+SUMIF('FG,ออนไล,คัดแยก'!$C:$C,'รับ-จ่าย ประจำวัน'!$B390,'FG,ออนไล,คัดแยก'!R:R)</f>
        <v>650</v>
      </c>
      <c r="AZ390" s="16">
        <f>SUMIF(เตรียมส่วนผสม!$C:$C,'รับ-จ่าย ประจำวัน'!$B390,เตรียมส่วนผสม!S:S)+SUMIF(กวนไส้!$C:$C,'รับ-จ่าย ประจำวัน'!$B390,กวนไส้!S:S)+SUMIF(ผลิต1!$C:$C,'รับ-จ่าย ประจำวัน'!$B390,ผลิต1!S:S)+SUMIF(ผลิต2!$C:$C,'รับ-จ่าย ประจำวัน'!$B390,ผลิต2!S:S)+SUMIF(เส้นแต่งหน้าขนมเค้ก!$C:$C,'รับ-จ่าย ประจำวัน'!$B390,เส้นแต่งหน้าขนมเค้ก!S:S)+SUMIF(แพ็ค!$C:$C,'รับ-จ่าย ประจำวัน'!$B390,แพ็ค!S:S)+SUMIF(ธุรการ!$C:$C,'รับ-จ่าย ประจำวัน'!$B390,ธุรการ!S:S)+SUMIF(เส้นแต่งหน้าขนมปัง!$C:$C,'รับ-จ่าย ประจำวัน'!$B390,เส้นแต่งหน้าขนมปัง!S:S)+SUMIF('วางแผนBC,CJ'!$C:$C,'รับ-จ่าย ประจำวัน'!$B390,'วางแผนBC,CJ'!S:S)+SUMIF(RD!$C:$C,'รับ-จ่าย ประจำวัน'!$B390,RD!S:S)+SUMIF('FG,ออนไล,คัดแยก'!$C:$C,'รับ-จ่าย ประจำวัน'!$B390,'FG,ออนไล,คัดแยก'!S:S)</f>
        <v>500</v>
      </c>
      <c r="BA390" s="16">
        <f>SUMIF(เตรียมส่วนผสม!$C:$C,'รับ-จ่าย ประจำวัน'!$B390,เตรียมส่วนผสม!T:T)+SUMIF(กวนไส้!$C:$C,'รับ-จ่าย ประจำวัน'!$B390,กวนไส้!T:T)+SUMIF(ผลิต1!$C:$C,'รับ-จ่าย ประจำวัน'!$B390,ผลิต1!T:T)+SUMIF(ผลิต2!$C:$C,'รับ-จ่าย ประจำวัน'!$B390,ผลิต2!T:T)+SUMIF(เส้นแต่งหน้าขนมเค้ก!$C:$C,'รับ-จ่าย ประจำวัน'!$B390,เส้นแต่งหน้าขนมเค้ก!T:T)+SUMIF(แพ็ค!$C:$C,'รับ-จ่าย ประจำวัน'!$B390,แพ็ค!T:T)+SUMIF(ธุรการ!$C:$C,'รับ-จ่าย ประจำวัน'!$B390,ธุรการ!T:T)+SUMIF(เส้นแต่งหน้าขนมปัง!$C:$C,'รับ-จ่าย ประจำวัน'!$B390,เส้นแต่งหน้าขนมปัง!T:T)+SUMIF('วางแผนBC,CJ'!$C:$C,'รับ-จ่าย ประจำวัน'!$B390,'วางแผนBC,CJ'!T:T)+SUMIF(RD!$C:$C,'รับ-จ่าย ประจำวัน'!$B390,RD!T:T)+SUMIF('FG,ออนไล,คัดแยก'!$C:$C,'รับ-จ่าย ประจำวัน'!$B390,'FG,ออนไล,คัดแยก'!T:T)</f>
        <v>0</v>
      </c>
      <c r="BB390" s="16">
        <f>SUMIF(เตรียมส่วนผสม!$C:$C,'รับ-จ่าย ประจำวัน'!$B390,เตรียมส่วนผสม!U:U)+SUMIF(กวนไส้!$C:$C,'รับ-จ่าย ประจำวัน'!$B390,กวนไส้!U:U)+SUMIF(ผลิต1!$C:$C,'รับ-จ่าย ประจำวัน'!$B390,ผลิต1!U:U)+SUMIF(ผลิต2!$C:$C,'รับ-จ่าย ประจำวัน'!$B390,ผลิต2!U:U)+SUMIF(เส้นแต่งหน้าขนมเค้ก!$C:$C,'รับ-จ่าย ประจำวัน'!$B390,เส้นแต่งหน้าขนมเค้ก!U:U)+SUMIF(แพ็ค!$C:$C,'รับ-จ่าย ประจำวัน'!$B390,แพ็ค!U:U)+SUMIF(ธุรการ!$C:$C,'รับ-จ่าย ประจำวัน'!$B390,ธุรการ!U:U)+SUMIF(เส้นแต่งหน้าขนมปัง!$C:$C,'รับ-จ่าย ประจำวัน'!$B390,เส้นแต่งหน้าขนมปัง!U:U)+SUMIF('วางแผนBC,CJ'!$C:$C,'รับ-จ่าย ประจำวัน'!$B390,'วางแผนBC,CJ'!U:U)+SUMIF(RD!$C:$C,'รับ-จ่าย ประจำวัน'!$B390,RD!U:U)+SUMIF('FG,ออนไล,คัดแยก'!$C:$C,'รับ-จ่าย ประจำวัน'!$B390,'FG,ออนไล,คัดแยก'!U:U)</f>
        <v>600</v>
      </c>
      <c r="BC390" s="16">
        <f>SUMIF(เตรียมส่วนผสม!$C:$C,'รับ-จ่าย ประจำวัน'!$B390,เตรียมส่วนผสม!V:V)+SUMIF(กวนไส้!$C:$C,'รับ-จ่าย ประจำวัน'!$B390,กวนไส้!V:V)+SUMIF(ผลิต1!$C:$C,'รับ-จ่าย ประจำวัน'!$B390,ผลิต1!V:V)+SUMIF(ผลิต2!$C:$C,'รับ-จ่าย ประจำวัน'!$B390,ผลิต2!V:V)+SUMIF(เส้นแต่งหน้าขนมเค้ก!$C:$C,'รับ-จ่าย ประจำวัน'!$B390,เส้นแต่งหน้าขนมเค้ก!V:V)+SUMIF(แพ็ค!$C:$C,'รับ-จ่าย ประจำวัน'!$B390,แพ็ค!V:V)+SUMIF(ธุรการ!$C:$C,'รับ-จ่าย ประจำวัน'!$B390,ธุรการ!V:V)+SUMIF(เส้นแต่งหน้าขนมปัง!$C:$C,'รับ-จ่าย ประจำวัน'!$B390,เส้นแต่งหน้าขนมปัง!V:V)+SUMIF('วางแผนBC,CJ'!$C:$C,'รับ-จ่าย ประจำวัน'!$B390,'วางแผนBC,CJ'!V:V)+SUMIF(RD!$C:$C,'รับ-จ่าย ประจำวัน'!$B390,RD!V:V)+SUMIF('FG,ออนไล,คัดแยก'!$C:$C,'รับ-จ่าย ประจำวัน'!$B390,'FG,ออนไล,คัดแยก'!V:V)</f>
        <v>500</v>
      </c>
      <c r="BD390" s="16">
        <f>SUMIF(เตรียมส่วนผสม!$C:$C,'รับ-จ่าย ประจำวัน'!$B390,เตรียมส่วนผสม!W:W)+SUMIF(กวนไส้!$C:$C,'รับ-จ่าย ประจำวัน'!$B390,กวนไส้!W:W)+SUMIF(ผลิต1!$C:$C,'รับ-จ่าย ประจำวัน'!$B390,ผลิต1!W:W)+SUMIF(ผลิต2!$C:$C,'รับ-จ่าย ประจำวัน'!$B390,ผลิต2!W:W)+SUMIF(เส้นแต่งหน้าขนมเค้ก!$C:$C,'รับ-จ่าย ประจำวัน'!$B390,เส้นแต่งหน้าขนมเค้ก!W:W)+SUMIF(แพ็ค!$C:$C,'รับ-จ่าย ประจำวัน'!$B390,แพ็ค!W:W)+SUMIF(ธุรการ!$C:$C,'รับ-จ่าย ประจำวัน'!$B390,ธุรการ!W:W)+SUMIF(เส้นแต่งหน้าขนมปัง!$C:$C,'รับ-จ่าย ประจำวัน'!$B390,เส้นแต่งหน้าขนมปัง!W:W)+SUMIF('วางแผนBC,CJ'!$C:$C,'รับ-จ่าย ประจำวัน'!$B390,'วางแผนBC,CJ'!W:W)+SUMIF(RD!$C:$C,'รับ-จ่าย ประจำวัน'!$B390,RD!W:W)+SUMIF('FG,ออนไล,คัดแยก'!$C:$C,'รับ-จ่าย ประจำวัน'!$B390,'FG,ออนไล,คัดแยก'!W:W)</f>
        <v>600</v>
      </c>
      <c r="BE390" s="16">
        <f>SUMIF(เตรียมส่วนผสม!$C:$C,'รับ-จ่าย ประจำวัน'!$B390,เตรียมส่วนผสม!X:X)+SUMIF(กวนไส้!$C:$C,'รับ-จ่าย ประจำวัน'!$B390,กวนไส้!X:X)+SUMIF(ผลิต1!$C:$C,'รับ-จ่าย ประจำวัน'!$B390,ผลิต1!X:X)+SUMIF(ผลิต2!$C:$C,'รับ-จ่าย ประจำวัน'!$B390,ผลิต2!X:X)+SUMIF(เส้นแต่งหน้าขนมเค้ก!$C:$C,'รับ-จ่าย ประจำวัน'!$B390,เส้นแต่งหน้าขนมเค้ก!X:X)+SUMIF(แพ็ค!$C:$C,'รับ-จ่าย ประจำวัน'!$B390,แพ็ค!X:X)+SUMIF(ธุรการ!$C:$C,'รับ-จ่าย ประจำวัน'!$B390,ธุรการ!X:X)+SUMIF(เส้นแต่งหน้าขนมปัง!$C:$C,'รับ-จ่าย ประจำวัน'!$B390,เส้นแต่งหน้าขนมปัง!X:X)+SUMIF('วางแผนBC,CJ'!$C:$C,'รับ-จ่าย ประจำวัน'!$B390,'วางแผนBC,CJ'!X:X)+SUMIF(RD!$C:$C,'รับ-จ่าย ประจำวัน'!$B390,RD!X:X)+SUMIF('FG,ออนไล,คัดแยก'!$C:$C,'รับ-จ่าย ประจำวัน'!$B390,'FG,ออนไล,คัดแยก'!X:X)</f>
        <v>0</v>
      </c>
      <c r="BF390" s="16">
        <f>SUMIF(เตรียมส่วนผสม!$C:$C,'รับ-จ่าย ประจำวัน'!$B390,เตรียมส่วนผสม!Y:Y)+SUMIF(กวนไส้!$C:$C,'รับ-จ่าย ประจำวัน'!$B390,กวนไส้!Y:Y)+SUMIF(ผลิต1!$C:$C,'รับ-จ่าย ประจำวัน'!$B390,ผลิต1!Y:Y)+SUMIF(ผลิต2!$C:$C,'รับ-จ่าย ประจำวัน'!$B390,ผลิต2!Y:Y)+SUMIF(เส้นแต่งหน้าขนมเค้ก!$C:$C,'รับ-จ่าย ประจำวัน'!$B390,เส้นแต่งหน้าขนมเค้ก!Y:Y)+SUMIF(แพ็ค!$C:$C,'รับ-จ่าย ประจำวัน'!$B390,แพ็ค!Y:Y)+SUMIF(ธุรการ!$C:$C,'รับ-จ่าย ประจำวัน'!$B390,ธุรการ!Y:Y)+SUMIF(เส้นแต่งหน้าขนมปัง!$C:$C,'รับ-จ่าย ประจำวัน'!$B390,เส้นแต่งหน้าขนมปัง!Y:Y)+SUMIF('วางแผนBC,CJ'!$C:$C,'รับ-จ่าย ประจำวัน'!$B390,'วางแผนBC,CJ'!Y:Y)+SUMIF(RD!$C:$C,'รับ-จ่าย ประจำวัน'!$B390,RD!Y:Y)+SUMIF('FG,ออนไล,คัดแยก'!$C:$C,'รับ-จ่าย ประจำวัน'!$B390,'FG,ออนไล,คัดแยก'!Y:Y)</f>
        <v>500</v>
      </c>
      <c r="BG390" s="16">
        <f>SUMIF(เตรียมส่วนผสม!$C:$C,'รับ-จ่าย ประจำวัน'!$B390,เตรียมส่วนผสม!Z:Z)+SUMIF(กวนไส้!$C:$C,'รับ-จ่าย ประจำวัน'!$B390,กวนไส้!Z:Z)+SUMIF(ผลิต1!$C:$C,'รับ-จ่าย ประจำวัน'!$B390,ผลิต1!Z:Z)+SUMIF(ผลิต2!$C:$C,'รับ-จ่าย ประจำวัน'!$B390,ผลิต2!Z:Z)+SUMIF(เส้นแต่งหน้าขนมเค้ก!$C:$C,'รับ-จ่าย ประจำวัน'!$B390,เส้นแต่งหน้าขนมเค้ก!Z:Z)+SUMIF(แพ็ค!$C:$C,'รับ-จ่าย ประจำวัน'!$B390,แพ็ค!Z:Z)+SUMIF(ธุรการ!$C:$C,'รับ-จ่าย ประจำวัน'!$B390,ธุรการ!Z:Z)+SUMIF(เส้นแต่งหน้าขนมปัง!$C:$C,'รับ-จ่าย ประจำวัน'!$B390,เส้นแต่งหน้าขนมปัง!Z:Z)+SUMIF('วางแผนBC,CJ'!$C:$C,'รับ-จ่าย ประจำวัน'!$B390,'วางแผนBC,CJ'!Z:Z)+SUMIF(RD!$C:$C,'รับ-จ่าย ประจำวัน'!$B390,RD!Z:Z)+SUMIF('FG,ออนไล,คัดแยก'!$C:$C,'รับ-จ่าย ประจำวัน'!$B390,'FG,ออนไล,คัดแยก'!Z:Z)</f>
        <v>550</v>
      </c>
      <c r="BH390" s="16">
        <f>SUMIF(เตรียมส่วนผสม!$C:$C,'รับ-จ่าย ประจำวัน'!$B390,เตรียมส่วนผสม!AA:AA)+SUMIF(กวนไส้!$C:$C,'รับ-จ่าย ประจำวัน'!$B390,กวนไส้!AA:AA)+SUMIF(ผลิต1!$C:$C,'รับ-จ่าย ประจำวัน'!$B390,ผลิต1!AA:AA)+SUMIF(ผลิต2!$C:$C,'รับ-จ่าย ประจำวัน'!$B390,ผลิต2!AA:AA)+SUMIF(เส้นแต่งหน้าขนมเค้ก!$C:$C,'รับ-จ่าย ประจำวัน'!$B390,เส้นแต่งหน้าขนมเค้ก!AA:AA)+SUMIF(แพ็ค!$C:$C,'รับ-จ่าย ประจำวัน'!$B390,แพ็ค!AA:AA)+SUMIF(ธุรการ!$C:$C,'รับ-จ่าย ประจำวัน'!$B390,ธุรการ!AA:AA)+SUMIF(เส้นแต่งหน้าขนมปัง!$C:$C,'รับ-จ่าย ประจำวัน'!$B390,เส้นแต่งหน้าขนมปัง!AA:AA)+SUMIF('วางแผนBC,CJ'!$C:$C,'รับ-จ่าย ประจำวัน'!$B390,'วางแผนBC,CJ'!AA:AA)+SUMIF(RD!$C:$C,'รับ-จ่าย ประจำวัน'!$B390,RD!AA:AA)+SUMIF('FG,ออนไล,คัดแยก'!$C:$C,'รับ-จ่าย ประจำวัน'!$B390,'FG,ออนไล,คัดแยก'!AA:AA)</f>
        <v>0</v>
      </c>
      <c r="BI390" s="16">
        <f>SUMIF(เตรียมส่วนผสม!$C:$C,'รับ-จ่าย ประจำวัน'!$B390,เตรียมส่วนผสม!AB:AB)+SUMIF(กวนไส้!$C:$C,'รับ-จ่าย ประจำวัน'!$B390,กวนไส้!AB:AB)+SUMIF(ผลิต1!$C:$C,'รับ-จ่าย ประจำวัน'!$B390,ผลิต1!AB:AB)+SUMIF(ผลิต2!$C:$C,'รับ-จ่าย ประจำวัน'!$B390,ผลิต2!AB:AB)+SUMIF(เส้นแต่งหน้าขนมเค้ก!$C:$C,'รับ-จ่าย ประจำวัน'!$B390,เส้นแต่งหน้าขนมเค้ก!AB:AB)+SUMIF(แพ็ค!$C:$C,'รับ-จ่าย ประจำวัน'!$B390,แพ็ค!AB:AB)+SUMIF(ธุรการ!$C:$C,'รับ-จ่าย ประจำวัน'!$B390,ธุรการ!AB:AB)+SUMIF(เส้นแต่งหน้าขนมปัง!$C:$C,'รับ-จ่าย ประจำวัน'!$B390,เส้นแต่งหน้าขนมปัง!AB:AB)+SUMIF('วางแผนBC,CJ'!$C:$C,'รับ-จ่าย ประจำวัน'!$B390,'วางแผนBC,CJ'!AB:AB)+SUMIF(RD!$C:$C,'รับ-จ่าย ประจำวัน'!$B390,RD!AB:AB)+SUMIF('FG,ออนไล,คัดแยก'!$C:$C,'รับ-จ่าย ประจำวัน'!$B390,'FG,ออนไล,คัดแยก'!AB:AB)</f>
        <v>700</v>
      </c>
      <c r="BJ390" s="16">
        <f>SUMIF(เตรียมส่วนผสม!$C:$C,'รับ-จ่าย ประจำวัน'!$B390,เตรียมส่วนผสม!AC:AC)+SUMIF(กวนไส้!$C:$C,'รับ-จ่าย ประจำวัน'!$B390,กวนไส้!AC:AC)+SUMIF(ผลิต1!$C:$C,'รับ-จ่าย ประจำวัน'!$B390,ผลิต1!AC:AC)+SUMIF(ผลิต2!$C:$C,'รับ-จ่าย ประจำวัน'!$B390,ผลิต2!AC:AC)+SUMIF(เส้นแต่งหน้าขนมเค้ก!$C:$C,'รับ-จ่าย ประจำวัน'!$B390,เส้นแต่งหน้าขนมเค้ก!AC:AC)+SUMIF(แพ็ค!$C:$C,'รับ-จ่าย ประจำวัน'!$B390,แพ็ค!AC:AC)+SUMIF(ธุรการ!$C:$C,'รับ-จ่าย ประจำวัน'!$B390,ธุรการ!AC:AC)+SUMIF(เส้นแต่งหน้าขนมปัง!$C:$C,'รับ-จ่าย ประจำวัน'!$B390,เส้นแต่งหน้าขนมปัง!AC:AC)+SUMIF('วางแผนBC,CJ'!$C:$C,'รับ-จ่าย ประจำวัน'!$B390,'วางแผนBC,CJ'!AC:AC)+SUMIF(RD!$C:$C,'รับ-จ่าย ประจำวัน'!$B390,RD!AC:AC)+SUMIF('FG,ออนไล,คัดแยก'!$C:$C,'รับ-จ่าย ประจำวัน'!$B390,'FG,ออนไล,คัดแยก'!AC:AC)</f>
        <v>200</v>
      </c>
      <c r="BK390" s="16">
        <f>SUMIF(เตรียมส่วนผสม!$C:$C,'รับ-จ่าย ประจำวัน'!$B390,เตรียมส่วนผสม!AD:AD)+SUMIF(กวนไส้!$C:$C,'รับ-จ่าย ประจำวัน'!$B390,กวนไส้!AD:AD)+SUMIF(ผลิต1!$C:$C,'รับ-จ่าย ประจำวัน'!$B390,ผลิต1!AD:AD)+SUMIF(ผลิต2!$C:$C,'รับ-จ่าย ประจำวัน'!$B390,ผลิต2!AD:AD)+SUMIF(เส้นแต่งหน้าขนมเค้ก!$C:$C,'รับ-จ่าย ประจำวัน'!$B390,เส้นแต่งหน้าขนมเค้ก!AD:AD)+SUMIF(แพ็ค!$C:$C,'รับ-จ่าย ประจำวัน'!$B390,แพ็ค!AD:AD)+SUMIF(ธุรการ!$C:$C,'รับ-จ่าย ประจำวัน'!$B390,ธุรการ!AD:AD)+SUMIF(เส้นแต่งหน้าขนมปัง!$C:$C,'รับ-จ่าย ประจำวัน'!$B390,เส้นแต่งหน้าขนมปัง!AD:AD)+SUMIF('วางแผนBC,CJ'!$C:$C,'รับ-จ่าย ประจำวัน'!$B390,'วางแผนBC,CJ'!AD:AD)+SUMIF(RD!$C:$C,'รับ-จ่าย ประจำวัน'!$B390,RD!AD:AD)+SUMIF('FG,ออนไล,คัดแยก'!$C:$C,'รับ-จ่าย ประจำวัน'!$B390,'FG,ออนไล,คัดแยก'!AD:AD)</f>
        <v>0</v>
      </c>
      <c r="BL390" s="16">
        <f>SUMIF(เตรียมส่วนผสม!$C:$C,'รับ-จ่าย ประจำวัน'!$B390,เตรียมส่วนผสม!AE:AE)+SUMIF(กวนไส้!$C:$C,'รับ-จ่าย ประจำวัน'!$B390,กวนไส้!AE:AE)+SUMIF(ผลิต1!$C:$C,'รับ-จ่าย ประจำวัน'!$B390,ผลิต1!AE:AE)+SUMIF(ผลิต2!$C:$C,'รับ-จ่าย ประจำวัน'!$B390,ผลิต2!AE:AE)+SUMIF(เส้นแต่งหน้าขนมเค้ก!$C:$C,'รับ-จ่าย ประจำวัน'!$B390,เส้นแต่งหน้าขนมเค้ก!AE:AE)+SUMIF(แพ็ค!$C:$C,'รับ-จ่าย ประจำวัน'!$B390,แพ็ค!AE:AE)+SUMIF(ธุรการ!$C:$C,'รับ-จ่าย ประจำวัน'!$B390,ธุรการ!AE:AE)+SUMIF(เส้นแต่งหน้าขนมปัง!$C:$C,'รับ-จ่าย ประจำวัน'!$B390,เส้นแต่งหน้าขนมปัง!AE:AE)+SUMIF('วางแผนBC,CJ'!$C:$C,'รับ-จ่าย ประจำวัน'!$B390,'วางแผนBC,CJ'!AE:AE)+SUMIF(RD!$C:$C,'รับ-จ่าย ประจำวัน'!$B390,RD!AE:AE)+SUMIF('FG,ออนไล,คัดแยก'!$C:$C,'รับ-จ่าย ประจำวัน'!$B390,'FG,ออนไล,คัดแยก'!AE:AE)</f>
        <v>650</v>
      </c>
      <c r="BM390" s="16">
        <f>SUMIF(เตรียมส่วนผสม!$C:$C,'รับ-จ่าย ประจำวัน'!$B390,เตรียมส่วนผสม!AF:AF)+SUMIF(กวนไส้!$C:$C,'รับ-จ่าย ประจำวัน'!$B390,กวนไส้!AF:AF)+SUMIF(ผลิต1!$C:$C,'รับ-จ่าย ประจำวัน'!$B390,ผลิต1!AF:AF)+SUMIF(ผลิต2!$C:$C,'รับ-จ่าย ประจำวัน'!$B390,ผลิต2!AF:AF)+SUMIF(เส้นแต่งหน้าขนมเค้ก!$C:$C,'รับ-จ่าย ประจำวัน'!$B390,เส้นแต่งหน้าขนมเค้ก!AF:AF)+SUMIF(แพ็ค!$C:$C,'รับ-จ่าย ประจำวัน'!$B390,แพ็ค!AF:AF)+SUMIF(ธุรการ!$C:$C,'รับ-จ่าย ประจำวัน'!$B390,ธุรการ!AF:AF)+SUMIF(เส้นแต่งหน้าขนมปัง!$C:$C,'รับ-จ่าย ประจำวัน'!$B390,เส้นแต่งหน้าขนมปัง!AF:AF)+SUMIF('วางแผนBC,CJ'!$C:$C,'รับ-จ่าย ประจำวัน'!$B390,'วางแผนBC,CJ'!AF:AF)+SUMIF(RD!$C:$C,'รับ-จ่าย ประจำวัน'!$B390,RD!AF:AF)+SUMIF('FG,ออนไล,คัดแยก'!$C:$C,'รับ-จ่าย ประจำวัน'!$B390,'FG,ออนไล,คัดแยก'!AF:AF)</f>
        <v>300</v>
      </c>
      <c r="BN390" s="16">
        <f>SUMIF(เตรียมส่วนผสม!$C:$C,'รับ-จ่าย ประจำวัน'!$B390,เตรียมส่วนผสม!AG:AG)+SUMIF(กวนไส้!$C:$C,'รับ-จ่าย ประจำวัน'!$B390,กวนไส้!AG:AG)+SUMIF(ผลิต1!$C:$C,'รับ-จ่าย ประจำวัน'!$B390,ผลิต1!AG:AG)+SUMIF(ผลิต2!$C:$C,'รับ-จ่าย ประจำวัน'!$B390,ผลิต2!AG:AG)+SUMIF(เส้นแต่งหน้าขนมเค้ก!$C:$C,'รับ-จ่าย ประจำวัน'!$B390,เส้นแต่งหน้าขนมเค้ก!AG:AG)+SUMIF(แพ็ค!$C:$C,'รับ-จ่าย ประจำวัน'!$B390,แพ็ค!AG:AG)+SUMIF(ธุรการ!$C:$C,'รับ-จ่าย ประจำวัน'!$B390,ธุรการ!AG:AG)+SUMIF(เส้นแต่งหน้าขนมปัง!$C:$C,'รับ-จ่าย ประจำวัน'!$B390,เส้นแต่งหน้าขนมปัง!AG:AG)+SUMIF('วางแผนBC,CJ'!$C:$C,'รับ-จ่าย ประจำวัน'!$B390,'วางแผนBC,CJ'!AG:AG)+SUMIF(RD!$C:$C,'รับ-จ่าย ประจำวัน'!$B390,RD!AG:AG)+SUMIF('FG,ออนไล,คัดแยก'!$C:$C,'รับ-จ่าย ประจำวัน'!$B390,'FG,ออนไล,คัดแยก'!AG:AG)</f>
        <v>700</v>
      </c>
      <c r="BO390" s="16">
        <f>SUMIF(เตรียมส่วนผสม!$C:$C,'รับ-จ่าย ประจำวัน'!$B390,เตรียมส่วนผสม!AH:AH)+SUMIF(กวนไส้!$C:$C,'รับ-จ่าย ประจำวัน'!$B390,กวนไส้!AH:AH)+SUMIF(ผลิต1!$C:$C,'รับ-จ่าย ประจำวัน'!$B390,ผลิต1!AH:AH)+SUMIF(ผลิต2!$C:$C,'รับ-จ่าย ประจำวัน'!$B390,ผลิต2!AH:AH)+SUMIF(เส้นแต่งหน้าขนมเค้ก!$C:$C,'รับ-จ่าย ประจำวัน'!$B390,เส้นแต่งหน้าขนมเค้ก!AH:AH)+SUMIF(แพ็ค!$C:$C,'รับ-จ่าย ประจำวัน'!$B390,แพ็ค!AH:AH)+SUMIF(ธุรการ!$C:$C,'รับ-จ่าย ประจำวัน'!$B390,ธุรการ!AH:AH)+SUMIF(เส้นแต่งหน้าขนมปัง!$C:$C,'รับ-จ่าย ประจำวัน'!$B390,เส้นแต่งหน้าขนมปัง!AH:AH)+SUMIF('วางแผนBC,CJ'!$C:$C,'รับ-จ่าย ประจำวัน'!$B390,'วางแผนBC,CJ'!AH:AH)+SUMIF(RD!$C:$C,'รับ-จ่าย ประจำวัน'!$B390,RD!AH:AH)+SUMIF('FG,ออนไล,คัดแยก'!$C:$C,'รับ-จ่าย ประจำวัน'!$B390,'FG,ออนไล,คัดแยก'!AH:AH)</f>
        <v>0</v>
      </c>
      <c r="BP390" s="16">
        <f>SUMIF(เตรียมส่วนผสม!$C:$C,'รับ-จ่าย ประจำวัน'!$B390,เตรียมส่วนผสม!AI:AI)+SUMIF(กวนไส้!$C:$C,'รับ-จ่าย ประจำวัน'!$B390,กวนไส้!AI:AI)+SUMIF(ผลิต1!$C:$C,'รับ-จ่าย ประจำวัน'!$B390,ผลิต1!AI:AI)+SUMIF(ผลิต2!$C:$C,'รับ-จ่าย ประจำวัน'!$B390,ผลิต2!AI:AI)+SUMIF(เส้นแต่งหน้าขนมเค้ก!$C:$C,'รับ-จ่าย ประจำวัน'!$B390,เส้นแต่งหน้าขนมเค้ก!AI:AI)+SUMIF(แพ็ค!$C:$C,'รับ-จ่าย ประจำวัน'!$B390,แพ็ค!AI:AI)+SUMIF(ธุรการ!$C:$C,'รับ-จ่าย ประจำวัน'!$B390,ธุรการ!AI:AI)+SUMIF(เส้นแต่งหน้าขนมปัง!$C:$C,'รับ-จ่าย ประจำวัน'!$B390,เส้นแต่งหน้าขนมปัง!AI:AI)+SUMIF('วางแผนBC,CJ'!$C:$C,'รับ-จ่าย ประจำวัน'!$B390,'วางแผนBC,CJ'!AI:AI)+SUMIF(RD!$C:$C,'รับ-จ่าย ประจำวัน'!$B390,RD!AI:AI)+SUMIF('FG,ออนไล,คัดแยก'!$C:$C,'รับ-จ่าย ประจำวัน'!$B390,'FG,ออนไล,คัดแยก'!AI:AI)</f>
        <v>650</v>
      </c>
      <c r="BQ390" s="16">
        <f>SUMIF(เตรียมส่วนผสม!$C:$C,'รับ-จ่าย ประจำวัน'!$B390,เตรียมส่วนผสม!AJ:AJ)+SUMIF(กวนไส้!$C:$C,'รับ-จ่าย ประจำวัน'!$B390,กวนไส้!AJ:AJ)+SUMIF(ผลิต1!$C:$C,'รับ-จ่าย ประจำวัน'!$B390,ผลิต1!AJ:AJ)+SUMIF(ผลิต2!$C:$C,'รับ-จ่าย ประจำวัน'!$B390,ผลิต2!AJ:AJ)+SUMIF(เส้นแต่งหน้าขนมเค้ก!$C:$C,'รับ-จ่าย ประจำวัน'!$B390,เส้นแต่งหน้าขนมเค้ก!AJ:AJ)+SUMIF(แพ็ค!$C:$C,'รับ-จ่าย ประจำวัน'!$B390,แพ็ค!AJ:AJ)+SUMIF(ธุรการ!$C:$C,'รับ-จ่าย ประจำวัน'!$B390,ธุรการ!AJ:AJ)+SUMIF(เส้นแต่งหน้าขนมปัง!$C:$C,'รับ-จ่าย ประจำวัน'!$B390,เส้นแต่งหน้าขนมปัง!AJ:AJ)+SUMIF('วางแผนBC,CJ'!$C:$C,'รับ-จ่าย ประจำวัน'!$B390,'วางแผนBC,CJ'!AJ:AJ)+SUMIF(RD!$C:$C,'รับ-จ่าย ประจำวัน'!$B390,RD!AJ:AJ)+SUMIF('FG,ออนไล,คัดแยก'!$C:$C,'รับ-จ่าย ประจำวัน'!$B390,'FG,ออนไล,คัดแยก'!AJ:AJ)</f>
        <v>400</v>
      </c>
      <c r="BR390" s="16">
        <f>SUMIF(เตรียมส่วนผสม!$C:$C,'รับ-จ่าย ประจำวัน'!$B390,เตรียมส่วนผสม!AK:AK)+SUMIF(กวนไส้!$C:$C,'รับ-จ่าย ประจำวัน'!$B390,กวนไส้!AK:AK)+SUMIF(ผลิต1!$C:$C,'รับ-จ่าย ประจำวัน'!$B390,ผลิต1!AK:AK)+SUMIF(ผลิต2!$C:$C,'รับ-จ่าย ประจำวัน'!$B390,ผลิต2!AK:AK)+SUMIF(เส้นแต่งหน้าขนมเค้ก!$C:$C,'รับ-จ่าย ประจำวัน'!$B390,เส้นแต่งหน้าขนมเค้ก!AK:AK)+SUMIF(แพ็ค!$C:$C,'รับ-จ่าย ประจำวัน'!$B390,แพ็ค!AK:AK)+SUMIF(ธุรการ!$C:$C,'รับ-จ่าย ประจำวัน'!$B390,ธุรการ!AK:AK)+SUMIF(เส้นแต่งหน้าขนมปัง!$C:$C,'รับ-จ่าย ประจำวัน'!$B390,เส้นแต่งหน้าขนมปัง!AK:AK)+SUMIF('วางแผนBC,CJ'!$C:$C,'รับ-จ่าย ประจำวัน'!$B390,'วางแผนBC,CJ'!AK:AK)+SUMIF(RD!$C:$C,'รับ-จ่าย ประจำวัน'!$B390,RD!AK:AK)+SUMIF('FG,ออนไล,คัดแยก'!$C:$C,'รับ-จ่าย ประจำวัน'!$B390,'FG,ออนไล,คัดแยก'!AK:AK)</f>
        <v>500</v>
      </c>
      <c r="BS390" s="16">
        <f>SUMIF(เตรียมส่วนผสม!$C:$C,'รับ-จ่าย ประจำวัน'!$B390,เตรียมส่วนผสม!AL:AL)+SUMIF(กวนไส้!$C:$C,'รับ-จ่าย ประจำวัน'!$B390,กวนไส้!AL:AL)+SUMIF(ผลิต1!$C:$C,'รับ-จ่าย ประจำวัน'!$B390,ผลิต1!AL:AL)+SUMIF(ผลิต2!$C:$C,'รับ-จ่าย ประจำวัน'!$B390,ผลิต2!AL:AL)+SUMIF(เส้นแต่งหน้าขนมเค้ก!$C:$C,'รับ-จ่าย ประจำวัน'!$B390,เส้นแต่งหน้าขนมเค้ก!AL:AL)+SUMIF(แพ็ค!$C:$C,'รับ-จ่าย ประจำวัน'!$B390,แพ็ค!AL:AL)+SUMIF(ธุรการ!$C:$C,'รับ-จ่าย ประจำวัน'!$B390,ธุรการ!AL:AL)+SUMIF(เส้นแต่งหน้าขนมปัง!$C:$C,'รับ-จ่าย ประจำวัน'!$B390,เส้นแต่งหน้าขนมปัง!AL:AL)+SUMIF('วางแผนBC,CJ'!$C:$C,'รับ-จ่าย ประจำวัน'!$B390,'วางแผนBC,CJ'!AL:AL)+SUMIF(RD!$C:$C,'รับ-จ่าย ประจำวัน'!$B390,RD!AL:AL)+SUMIF('FG,ออนไล,คัดแยก'!$C:$C,'รับ-จ่าย ประจำวัน'!$B390,'FG,ออนไล,คัดแยก'!AL:AL)</f>
        <v>0</v>
      </c>
      <c r="BT390" s="18">
        <f t="shared" si="93"/>
        <v>12400</v>
      </c>
      <c r="BU390" s="116"/>
      <c r="BV390" s="146">
        <f t="shared" si="94"/>
        <v>93400</v>
      </c>
      <c r="BW390" s="183">
        <v>30</v>
      </c>
      <c r="BX390" s="172">
        <f t="shared" ref="BX390:BX394" si="96">BT390/30</f>
        <v>413.33333333333331</v>
      </c>
      <c r="BY390" s="188">
        <f t="shared" si="90"/>
        <v>225.96774193548387</v>
      </c>
      <c r="BZ390" s="180">
        <f t="shared" ca="1" si="95"/>
        <v>46428.967741935485</v>
      </c>
      <c r="CA390" s="97"/>
      <c r="CB390" s="97"/>
      <c r="CC390" s="97"/>
      <c r="CD390" s="97"/>
      <c r="CE390" s="97"/>
      <c r="CF390" s="97"/>
      <c r="CG390" s="97"/>
      <c r="CH390" s="97"/>
      <c r="CI390" s="97"/>
      <c r="CJ390" s="94"/>
      <c r="CK390" s="9">
        <f t="shared" si="91"/>
        <v>93400</v>
      </c>
    </row>
    <row r="391" spans="1:89" x14ac:dyDescent="0.5">
      <c r="A391" s="149"/>
      <c r="B391" s="34">
        <v>1021601022</v>
      </c>
      <c r="C391" s="42" t="s">
        <v>1559</v>
      </c>
      <c r="D391" s="177" t="s">
        <v>61</v>
      </c>
      <c r="E391" s="28">
        <v>0</v>
      </c>
      <c r="F391" s="75"/>
      <c r="G391" s="11" t="s">
        <v>62</v>
      </c>
      <c r="H391" s="12">
        <v>44250</v>
      </c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4"/>
      <c r="T391" s="14"/>
      <c r="U391" s="14"/>
      <c r="V391" s="14"/>
      <c r="W391" s="127"/>
      <c r="X391" s="14"/>
      <c r="Y391" s="14"/>
      <c r="Z391" s="14"/>
      <c r="AA391" s="14"/>
      <c r="AB391" s="14"/>
      <c r="AC391" s="14"/>
      <c r="AD391" s="14"/>
      <c r="AE391" s="13"/>
      <c r="AF391" s="13"/>
      <c r="AG391" s="13"/>
      <c r="AH391" s="13"/>
      <c r="AI391" s="14"/>
      <c r="AJ391" s="14"/>
      <c r="AK391" s="14"/>
      <c r="AL391" s="14"/>
      <c r="AM391" s="14"/>
      <c r="AN391" s="15">
        <f t="shared" si="92"/>
        <v>0</v>
      </c>
      <c r="AO391" s="16">
        <f>SUMIF(เตรียมส่วนผสม!$C:$C,'รับ-จ่าย ประจำวัน'!$B391,เตรียมส่วนผสม!H:H)+SUMIF(กวนไส้!$C:$C,'รับ-จ่าย ประจำวัน'!$B391,กวนไส้!H:H)+SUMIF(ผลิต1!$C:$C,'รับ-จ่าย ประจำวัน'!$B391,ผลิต1!H:H)+SUMIF(ผลิต2!$C:$C,'รับ-จ่าย ประจำวัน'!$B391,ผลิต2!H:H)+SUMIF(เส้นแต่งหน้าขนมเค้ก!$C:$C,'รับ-จ่าย ประจำวัน'!$B391,เส้นแต่งหน้าขนมเค้ก!H:H)+SUMIF(แพ็ค!$C:$C,'รับ-จ่าย ประจำวัน'!$B391,แพ็ค!H:H)+SUMIF(ธุรการ!$C:$C,'รับ-จ่าย ประจำวัน'!$B391,ธุรการ!H:H)+SUMIF(เส้นแต่งหน้าขนมปัง!$C:$C,'รับ-จ่าย ประจำวัน'!$B391,เส้นแต่งหน้าขนมปัง!H:H)+SUMIF('วางแผนBC,CJ'!$C:$C,'รับ-จ่าย ประจำวัน'!$B391,'วางแผนBC,CJ'!H:H)+SUMIF(RD!$C:$C,'รับ-จ่าย ประจำวัน'!$B391,RD!H:H)+SUMIF('FG,ออนไล,คัดแยก'!$C:$C,'รับ-จ่าย ประจำวัน'!$B391,'FG,ออนไล,คัดแยก'!H:H)</f>
        <v>1000</v>
      </c>
      <c r="AP391" s="16">
        <f>SUMIF(เตรียมส่วนผสม!$C:$C,'รับ-จ่าย ประจำวัน'!$B391,เตรียมส่วนผสม!I:I)+SUMIF(กวนไส้!$C:$C,'รับ-จ่าย ประจำวัน'!$B391,กวนไส้!I:I)+SUMIF(ผลิต1!$C:$C,'รับ-จ่าย ประจำวัน'!$B391,ผลิต1!I:I)+SUMIF(ผลิต2!$C:$C,'รับ-จ่าย ประจำวัน'!$B391,ผลิต2!I:I)+SUMIF(เส้นแต่งหน้าขนมเค้ก!$C:$C,'รับ-จ่าย ประจำวัน'!$B391,เส้นแต่งหน้าขนมเค้ก!I:I)+SUMIF(แพ็ค!$C:$C,'รับ-จ่าย ประจำวัน'!$B391,แพ็ค!I:I)+SUMIF(ธุรการ!$C:$C,'รับ-จ่าย ประจำวัน'!$B391,ธุรการ!I:I)+SUMIF(เส้นแต่งหน้าขนมปัง!$C:$C,'รับ-จ่าย ประจำวัน'!$B391,เส้นแต่งหน้าขนมปัง!I:I)+SUMIF('วางแผนBC,CJ'!$C:$C,'รับ-จ่าย ประจำวัน'!$B391,'วางแผนBC,CJ'!I:I)+SUMIF(RD!$C:$C,'รับ-จ่าย ประจำวัน'!$B391,RD!I:I)+SUMIF('FG,ออนไล,คัดแยก'!$C:$C,'รับ-จ่าย ประจำวัน'!$B391,'FG,ออนไล,คัดแยก'!I:I)</f>
        <v>1400</v>
      </c>
      <c r="AQ391" s="16">
        <f>SUMIF(เตรียมส่วนผสม!$C:$C,'รับ-จ่าย ประจำวัน'!$B391,เตรียมส่วนผสม!J:J)+SUMIF(กวนไส้!$C:$C,'รับ-จ่าย ประจำวัน'!$B391,กวนไส้!J:J)+SUMIF(ผลิต1!$C:$C,'รับ-จ่าย ประจำวัน'!$B391,ผลิต1!J:J)+SUMIF(ผลิต2!$C:$C,'รับ-จ่าย ประจำวัน'!$B391,ผลิต2!J:J)+SUMIF(เส้นแต่งหน้าขนมเค้ก!$C:$C,'รับ-จ่าย ประจำวัน'!$B391,เส้นแต่งหน้าขนมเค้ก!J:J)+SUMIF(แพ็ค!$C:$C,'รับ-จ่าย ประจำวัน'!$B391,แพ็ค!J:J)+SUMIF(ธุรการ!$C:$C,'รับ-จ่าย ประจำวัน'!$B391,ธุรการ!J:J)+SUMIF(เส้นแต่งหน้าขนมปัง!$C:$C,'รับ-จ่าย ประจำวัน'!$B391,เส้นแต่งหน้าขนมปัง!J:J)+SUMIF('วางแผนBC,CJ'!$C:$C,'รับ-จ่าย ประจำวัน'!$B391,'วางแผนBC,CJ'!J:J)+SUMIF(RD!$C:$C,'รับ-จ่าย ประจำวัน'!$B391,RD!J:J)+SUMIF('FG,ออนไล,คัดแยก'!$C:$C,'รับ-จ่าย ประจำวัน'!$B391,'FG,ออนไล,คัดแยก'!J:J)</f>
        <v>0</v>
      </c>
      <c r="AR391" s="16">
        <f>SUMIF(เตรียมส่วนผสม!$C:$C,'รับ-จ่าย ประจำวัน'!$B391,เตรียมส่วนผสม!K:K)+SUMIF(กวนไส้!$C:$C,'รับ-จ่าย ประจำวัน'!$B391,กวนไส้!K:K)+SUMIF(ผลิต1!$C:$C,'รับ-จ่าย ประจำวัน'!$B391,ผลิต1!K:K)+SUMIF(ผลิต2!$C:$C,'รับ-จ่าย ประจำวัน'!$B391,ผลิต2!K:K)+SUMIF(เส้นแต่งหน้าขนมเค้ก!$C:$C,'รับ-จ่าย ประจำวัน'!$B391,เส้นแต่งหน้าขนมเค้ก!K:K)+SUMIF(แพ็ค!$C:$C,'รับ-จ่าย ประจำวัน'!$B391,แพ็ค!K:K)+SUMIF(ธุรการ!$C:$C,'รับ-จ่าย ประจำวัน'!$B391,ธุรการ!K:K)+SUMIF(เส้นแต่งหน้าขนมปัง!$C:$C,'รับ-จ่าย ประจำวัน'!$B391,เส้นแต่งหน้าขนมปัง!K:K)+SUMIF('วางแผนBC,CJ'!$C:$C,'รับ-จ่าย ประจำวัน'!$B391,'วางแผนBC,CJ'!K:K)+SUMIF(RD!$C:$C,'รับ-จ่าย ประจำวัน'!$B391,RD!K:K)+SUMIF('FG,ออนไล,คัดแยก'!$C:$C,'รับ-จ่าย ประจำวัน'!$B391,'FG,ออนไล,คัดแยก'!K:K)</f>
        <v>1600</v>
      </c>
      <c r="AS391" s="16">
        <f>SUMIF(เตรียมส่วนผสม!$C:$C,'รับ-จ่าย ประจำวัน'!$B391,เตรียมส่วนผสม!L:L)+SUMIF(กวนไส้!$C:$C,'รับ-จ่าย ประจำวัน'!$B391,กวนไส้!L:L)+SUMIF(ผลิต1!$C:$C,'รับ-จ่าย ประจำวัน'!$B391,ผลิต1!L:L)+SUMIF(ผลิต2!$C:$C,'รับ-จ่าย ประจำวัน'!$B391,ผลิต2!L:L)+SUMIF(เส้นแต่งหน้าขนมเค้ก!$C:$C,'รับ-จ่าย ประจำวัน'!$B391,เส้นแต่งหน้าขนมเค้ก!L:L)+SUMIF(แพ็ค!$C:$C,'รับ-จ่าย ประจำวัน'!$B391,แพ็ค!L:L)+SUMIF(ธุรการ!$C:$C,'รับ-จ่าย ประจำวัน'!$B391,ธุรการ!L:L)+SUMIF(เส้นแต่งหน้าขนมปัง!$C:$C,'รับ-จ่าย ประจำวัน'!$B391,เส้นแต่งหน้าขนมปัง!L:L)+SUMIF('วางแผนBC,CJ'!$C:$C,'รับ-จ่าย ประจำวัน'!$B391,'วางแผนBC,CJ'!L:L)+SUMIF(RD!$C:$C,'รับ-จ่าย ประจำวัน'!$B391,RD!L:L)+SUMIF('FG,ออนไล,คัดแยก'!$C:$C,'รับ-จ่าย ประจำวัน'!$B391,'FG,ออนไล,คัดแยก'!L:L)</f>
        <v>1300</v>
      </c>
      <c r="AT391" s="16">
        <f>SUMIF(เตรียมส่วนผสม!$C:$C,'รับ-จ่าย ประจำวัน'!$B391,เตรียมส่วนผสม!M:M)+SUMIF(กวนไส้!$C:$C,'รับ-จ่าย ประจำวัน'!$B391,กวนไส้!M:M)+SUMIF(ผลิต1!$C:$C,'รับ-จ่าย ประจำวัน'!$B391,ผลิต1!M:M)+SUMIF(ผลิต2!$C:$C,'รับ-จ่าย ประจำวัน'!$B391,ผลิต2!M:M)+SUMIF(เส้นแต่งหน้าขนมเค้ก!$C:$C,'รับ-จ่าย ประจำวัน'!$B391,เส้นแต่งหน้าขนมเค้ก!M:M)+SUMIF(แพ็ค!$C:$C,'รับ-จ่าย ประจำวัน'!$B391,แพ็ค!M:M)+SUMIF(ธุรการ!$C:$C,'รับ-จ่าย ประจำวัน'!$B391,ธุรการ!M:M)+SUMIF(เส้นแต่งหน้าขนมปัง!$C:$C,'รับ-จ่าย ประจำวัน'!$B391,เส้นแต่งหน้าขนมปัง!M:M)+SUMIF('วางแผนBC,CJ'!$C:$C,'รับ-จ่าย ประจำวัน'!$B391,'วางแผนBC,CJ'!M:M)+SUMIF(RD!$C:$C,'รับ-จ่าย ประจำวัน'!$B391,RD!M:M)+SUMIF('FG,ออนไล,คัดแยก'!$C:$C,'รับ-จ่าย ประจำวัน'!$B391,'FG,ออนไล,คัดแยก'!M:M)</f>
        <v>0</v>
      </c>
      <c r="AU391" s="16">
        <f>SUMIF(เตรียมส่วนผสม!$C:$C,'รับ-จ่าย ประจำวัน'!$B391,เตรียมส่วนผสม!N:N)+SUMIF(กวนไส้!$C:$C,'รับ-จ่าย ประจำวัน'!$B391,กวนไส้!N:N)+SUMIF(ผลิต1!$C:$C,'รับ-จ่าย ประจำวัน'!$B391,ผลิต1!N:N)+SUMIF(ผลิต2!$C:$C,'รับ-จ่าย ประจำวัน'!$B391,ผลิต2!N:N)+SUMIF(เส้นแต่งหน้าขนมเค้ก!$C:$C,'รับ-จ่าย ประจำวัน'!$B391,เส้นแต่งหน้าขนมเค้ก!N:N)+SUMIF(แพ็ค!$C:$C,'รับ-จ่าย ประจำวัน'!$B391,แพ็ค!N:N)+SUMIF(ธุรการ!$C:$C,'รับ-จ่าย ประจำวัน'!$B391,ธุรการ!N:N)+SUMIF(เส้นแต่งหน้าขนมปัง!$C:$C,'รับ-จ่าย ประจำวัน'!$B391,เส้นแต่งหน้าขนมปัง!N:N)+SUMIF('วางแผนBC,CJ'!$C:$C,'รับ-จ่าย ประจำวัน'!$B391,'วางแผนBC,CJ'!N:N)+SUMIF(RD!$C:$C,'รับ-จ่าย ประจำวัน'!$B391,RD!N:N)+SUMIF('FG,ออนไล,คัดแยก'!$C:$C,'รับ-จ่าย ประจำวัน'!$B391,'FG,ออนไล,คัดแยก'!N:N)</f>
        <v>600</v>
      </c>
      <c r="AV391" s="16">
        <f>SUMIF(เตรียมส่วนผสม!$C:$C,'รับ-จ่าย ประจำวัน'!$B391,เตรียมส่วนผสม!O:O)+SUMIF(กวนไส้!$C:$C,'รับ-จ่าย ประจำวัน'!$B391,กวนไส้!O:O)+SUMIF(ผลิต1!$C:$C,'รับ-จ่าย ประจำวัน'!$B391,ผลิต1!O:O)+SUMIF(ผลิต2!$C:$C,'รับ-จ่าย ประจำวัน'!$B391,ผลิต2!O:O)+SUMIF(เส้นแต่งหน้าขนมเค้ก!$C:$C,'รับ-จ่าย ประจำวัน'!$B391,เส้นแต่งหน้าขนมเค้ก!O:O)+SUMIF(แพ็ค!$C:$C,'รับ-จ่าย ประจำวัน'!$B391,แพ็ค!O:O)+SUMIF(ธุรการ!$C:$C,'รับ-จ่าย ประจำวัน'!$B391,ธุรการ!O:O)+SUMIF(เส้นแต่งหน้าขนมปัง!$C:$C,'รับ-จ่าย ประจำวัน'!$B391,เส้นแต่งหน้าขนมปัง!O:O)+SUMIF('วางแผนBC,CJ'!$C:$C,'รับ-จ่าย ประจำวัน'!$B391,'วางแผนBC,CJ'!O:O)+SUMIF(RD!$C:$C,'รับ-จ่าย ประจำวัน'!$B391,RD!O:O)+SUMIF('FG,ออนไล,คัดแยก'!$C:$C,'รับ-จ่าย ประจำวัน'!$B391,'FG,ออนไล,คัดแยก'!O:O)</f>
        <v>850</v>
      </c>
      <c r="AW391" s="16">
        <f>SUMIF(เตรียมส่วนผสม!$C:$C,'รับ-จ่าย ประจำวัน'!$B391,เตรียมส่วนผสม!P:P)+SUMIF(กวนไส้!$C:$C,'รับ-จ่าย ประจำวัน'!$B391,กวนไส้!P:P)+SUMIF(ผลิต1!$C:$C,'รับ-จ่าย ประจำวัน'!$B391,ผลิต1!P:P)+SUMIF(ผลิต2!$C:$C,'รับ-จ่าย ประจำวัน'!$B391,ผลิต2!P:P)+SUMIF(เส้นแต่งหน้าขนมเค้ก!$C:$C,'รับ-จ่าย ประจำวัน'!$B391,เส้นแต่งหน้าขนมเค้ก!P:P)+SUMIF(แพ็ค!$C:$C,'รับ-จ่าย ประจำวัน'!$B391,แพ็ค!P:P)+SUMIF(ธุรการ!$C:$C,'รับ-จ่าย ประจำวัน'!$B391,ธุรการ!P:P)+SUMIF(เส้นแต่งหน้าขนมปัง!$C:$C,'รับ-จ่าย ประจำวัน'!$B391,เส้นแต่งหน้าขนมปัง!P:P)+SUMIF('วางแผนBC,CJ'!$C:$C,'รับ-จ่าย ประจำวัน'!$B391,'วางแผนBC,CJ'!P:P)+SUMIF(RD!$C:$C,'รับ-จ่าย ประจำวัน'!$B391,RD!P:P)+SUMIF('FG,ออนไล,คัดแยก'!$C:$C,'รับ-จ่าย ประจำวัน'!$B391,'FG,ออนไล,คัดแยก'!P:P)</f>
        <v>1000</v>
      </c>
      <c r="AX391" s="16">
        <f>SUMIF(เตรียมส่วนผสม!$C:$C,'รับ-จ่าย ประจำวัน'!$B391,เตรียมส่วนผสม!Q:Q)+SUMIF(กวนไส้!$C:$C,'รับ-จ่าย ประจำวัน'!$B391,กวนไส้!Q:Q)+SUMIF(ผลิต1!$C:$C,'รับ-จ่าย ประจำวัน'!$B391,ผลิต1!Q:Q)+SUMIF(ผลิต2!$C:$C,'รับ-จ่าย ประจำวัน'!$B391,ผลิต2!Q:Q)+SUMIF(เส้นแต่งหน้าขนมเค้ก!$C:$C,'รับ-จ่าย ประจำวัน'!$B391,เส้นแต่งหน้าขนมเค้ก!Q:Q)+SUMIF(แพ็ค!$C:$C,'รับ-จ่าย ประจำวัน'!$B391,แพ็ค!Q:Q)+SUMIF(ธุรการ!$C:$C,'รับ-จ่าย ประจำวัน'!$B391,ธุรการ!Q:Q)+SUMIF(เส้นแต่งหน้าขนมปัง!$C:$C,'รับ-จ่าย ประจำวัน'!$B391,เส้นแต่งหน้าขนมปัง!Q:Q)+SUMIF('วางแผนBC,CJ'!$C:$C,'รับ-จ่าย ประจำวัน'!$B391,'วางแผนBC,CJ'!Q:Q)+SUMIF(RD!$C:$C,'รับ-จ่าย ประจำวัน'!$B391,RD!Q:Q)+SUMIF('FG,ออนไล,คัดแยก'!$C:$C,'รับ-จ่าย ประจำวัน'!$B391,'FG,ออนไล,คัดแยก'!Q:Q)</f>
        <v>1000</v>
      </c>
      <c r="AY391" s="16">
        <f>SUMIF(เตรียมส่วนผสม!$C:$C,'รับ-จ่าย ประจำวัน'!$B391,เตรียมส่วนผสม!R:R)+SUMIF(กวนไส้!$C:$C,'รับ-จ่าย ประจำวัน'!$B391,กวนไส้!R:R)+SUMIF(ผลิต1!$C:$C,'รับ-จ่าย ประจำวัน'!$B391,ผลิต1!R:R)+SUMIF(ผลิต2!$C:$C,'รับ-จ่าย ประจำวัน'!$B391,ผลิต2!R:R)+SUMIF(เส้นแต่งหน้าขนมเค้ก!$C:$C,'รับ-จ่าย ประจำวัน'!$B391,เส้นแต่งหน้าขนมเค้ก!R:R)+SUMIF(แพ็ค!$C:$C,'รับ-จ่าย ประจำวัน'!$B391,แพ็ค!R:R)+SUMIF(ธุรการ!$C:$C,'รับ-จ่าย ประจำวัน'!$B391,ธุรการ!R:R)+SUMIF(เส้นแต่งหน้าขนมปัง!$C:$C,'รับ-จ่าย ประจำวัน'!$B391,เส้นแต่งหน้าขนมปัง!R:R)+SUMIF('วางแผนBC,CJ'!$C:$C,'รับ-จ่าย ประจำวัน'!$B391,'วางแผนBC,CJ'!R:R)+SUMIF(RD!$C:$C,'รับ-จ่าย ประจำวัน'!$B391,RD!R:R)+SUMIF('FG,ออนไล,คัดแยก'!$C:$C,'รับ-จ่าย ประจำวัน'!$B391,'FG,ออนไล,คัดแยก'!R:R)</f>
        <v>1000</v>
      </c>
      <c r="AZ391" s="16">
        <f>SUMIF(เตรียมส่วนผสม!$C:$C,'รับ-จ่าย ประจำวัน'!$B391,เตรียมส่วนผสม!S:S)+SUMIF(กวนไส้!$C:$C,'รับ-จ่าย ประจำวัน'!$B391,กวนไส้!S:S)+SUMIF(ผลิต1!$C:$C,'รับ-จ่าย ประจำวัน'!$B391,ผลิต1!S:S)+SUMIF(ผลิต2!$C:$C,'รับ-จ่าย ประจำวัน'!$B391,ผลิต2!S:S)+SUMIF(เส้นแต่งหน้าขนมเค้ก!$C:$C,'รับ-จ่าย ประจำวัน'!$B391,เส้นแต่งหน้าขนมเค้ก!S:S)+SUMIF(แพ็ค!$C:$C,'รับ-จ่าย ประจำวัน'!$B391,แพ็ค!S:S)+SUMIF(ธุรการ!$C:$C,'รับ-จ่าย ประจำวัน'!$B391,ธุรการ!S:S)+SUMIF(เส้นแต่งหน้าขนมปัง!$C:$C,'รับ-จ่าย ประจำวัน'!$B391,เส้นแต่งหน้าขนมปัง!S:S)+SUMIF('วางแผนBC,CJ'!$C:$C,'รับ-จ่าย ประจำวัน'!$B391,'วางแผนBC,CJ'!S:S)+SUMIF(RD!$C:$C,'รับ-จ่าย ประจำวัน'!$B391,RD!S:S)+SUMIF('FG,ออนไล,คัดแยก'!$C:$C,'รับ-จ่าย ประจำวัน'!$B391,'FG,ออนไล,คัดแยก'!S:S)</f>
        <v>1600</v>
      </c>
      <c r="BA391" s="16">
        <f>SUMIF(เตรียมส่วนผสม!$C:$C,'รับ-จ่าย ประจำวัน'!$B391,เตรียมส่วนผสม!T:T)+SUMIF(กวนไส้!$C:$C,'รับ-จ่าย ประจำวัน'!$B391,กวนไส้!T:T)+SUMIF(ผลิต1!$C:$C,'รับ-จ่าย ประจำวัน'!$B391,ผลิต1!T:T)+SUMIF(ผลิต2!$C:$C,'รับ-จ่าย ประจำวัน'!$B391,ผลิต2!T:T)+SUMIF(เส้นแต่งหน้าขนมเค้ก!$C:$C,'รับ-จ่าย ประจำวัน'!$B391,เส้นแต่งหน้าขนมเค้ก!T:T)+SUMIF(แพ็ค!$C:$C,'รับ-จ่าย ประจำวัน'!$B391,แพ็ค!T:T)+SUMIF(ธุรการ!$C:$C,'รับ-จ่าย ประจำวัน'!$B391,ธุรการ!T:T)+SUMIF(เส้นแต่งหน้าขนมปัง!$C:$C,'รับ-จ่าย ประจำวัน'!$B391,เส้นแต่งหน้าขนมปัง!T:T)+SUMIF('วางแผนBC,CJ'!$C:$C,'รับ-จ่าย ประจำวัน'!$B391,'วางแผนBC,CJ'!T:T)+SUMIF(RD!$C:$C,'รับ-จ่าย ประจำวัน'!$B391,RD!T:T)+SUMIF('FG,ออนไล,คัดแยก'!$C:$C,'รับ-จ่าย ประจำวัน'!$B391,'FG,ออนไล,คัดแยก'!T:T)</f>
        <v>0</v>
      </c>
      <c r="BB391" s="16">
        <f>SUMIF(เตรียมส่วนผสม!$C:$C,'รับ-จ่าย ประจำวัน'!$B391,เตรียมส่วนผสม!U:U)+SUMIF(กวนไส้!$C:$C,'รับ-จ่าย ประจำวัน'!$B391,กวนไส้!U:U)+SUMIF(ผลิต1!$C:$C,'รับ-จ่าย ประจำวัน'!$B391,ผลิต1!U:U)+SUMIF(ผลิต2!$C:$C,'รับ-จ่าย ประจำวัน'!$B391,ผลิต2!U:U)+SUMIF(เส้นแต่งหน้าขนมเค้ก!$C:$C,'รับ-จ่าย ประจำวัน'!$B391,เส้นแต่งหน้าขนมเค้ก!U:U)+SUMIF(แพ็ค!$C:$C,'รับ-จ่าย ประจำวัน'!$B391,แพ็ค!U:U)+SUMIF(ธุรการ!$C:$C,'รับ-จ่าย ประจำวัน'!$B391,ธุรการ!U:U)+SUMIF(เส้นแต่งหน้าขนมปัง!$C:$C,'รับ-จ่าย ประจำวัน'!$B391,เส้นแต่งหน้าขนมปัง!U:U)+SUMIF('วางแผนBC,CJ'!$C:$C,'รับ-จ่าย ประจำวัน'!$B391,'วางแผนBC,CJ'!U:U)+SUMIF(RD!$C:$C,'รับ-จ่าย ประจำวัน'!$B391,RD!U:U)+SUMIF('FG,ออนไล,คัดแยก'!$C:$C,'รับ-จ่าย ประจำวัน'!$B391,'FG,ออนไล,คัดแยก'!U:U)</f>
        <v>1450</v>
      </c>
      <c r="BC391" s="16">
        <f>SUMIF(เตรียมส่วนผสม!$C:$C,'รับ-จ่าย ประจำวัน'!$B391,เตรียมส่วนผสม!V:V)+SUMIF(กวนไส้!$C:$C,'รับ-จ่าย ประจำวัน'!$B391,กวนไส้!V:V)+SUMIF(ผลิต1!$C:$C,'รับ-จ่าย ประจำวัน'!$B391,ผลิต1!V:V)+SUMIF(ผลิต2!$C:$C,'รับ-จ่าย ประจำวัน'!$B391,ผลิต2!V:V)+SUMIF(เส้นแต่งหน้าขนมเค้ก!$C:$C,'รับ-จ่าย ประจำวัน'!$B391,เส้นแต่งหน้าขนมเค้ก!V:V)+SUMIF(แพ็ค!$C:$C,'รับ-จ่าย ประจำวัน'!$B391,แพ็ค!V:V)+SUMIF(ธุรการ!$C:$C,'รับ-จ่าย ประจำวัน'!$B391,ธุรการ!V:V)+SUMIF(เส้นแต่งหน้าขนมปัง!$C:$C,'รับ-จ่าย ประจำวัน'!$B391,เส้นแต่งหน้าขนมปัง!V:V)+SUMIF('วางแผนBC,CJ'!$C:$C,'รับ-จ่าย ประจำวัน'!$B391,'วางแผนBC,CJ'!V:V)+SUMIF(RD!$C:$C,'รับ-จ่าย ประจำวัน'!$B391,RD!V:V)+SUMIF('FG,ออนไล,คัดแยก'!$C:$C,'รับ-จ่าย ประจำวัน'!$B391,'FG,ออนไล,คัดแยก'!V:V)</f>
        <v>1200</v>
      </c>
      <c r="BD391" s="16">
        <f>SUMIF(เตรียมส่วนผสม!$C:$C,'รับ-จ่าย ประจำวัน'!$B391,เตรียมส่วนผสม!W:W)+SUMIF(กวนไส้!$C:$C,'รับ-จ่าย ประจำวัน'!$B391,กวนไส้!W:W)+SUMIF(ผลิต1!$C:$C,'รับ-จ่าย ประจำวัน'!$B391,ผลิต1!W:W)+SUMIF(ผลิต2!$C:$C,'รับ-จ่าย ประจำวัน'!$B391,ผลิต2!W:W)+SUMIF(เส้นแต่งหน้าขนมเค้ก!$C:$C,'รับ-จ่าย ประจำวัน'!$B391,เส้นแต่งหน้าขนมเค้ก!W:W)+SUMIF(แพ็ค!$C:$C,'รับ-จ่าย ประจำวัน'!$B391,แพ็ค!W:W)+SUMIF(ธุรการ!$C:$C,'รับ-จ่าย ประจำวัน'!$B391,ธุรการ!W:W)+SUMIF(เส้นแต่งหน้าขนมปัง!$C:$C,'รับ-จ่าย ประจำวัน'!$B391,เส้นแต่งหน้าขนมปัง!W:W)+SUMIF('วางแผนBC,CJ'!$C:$C,'รับ-จ่าย ประจำวัน'!$B391,'วางแผนBC,CJ'!W:W)+SUMIF(RD!$C:$C,'รับ-จ่าย ประจำวัน'!$B391,RD!W:W)+SUMIF('FG,ออนไล,คัดแยก'!$C:$C,'รับ-จ่าย ประจำวัน'!$B391,'FG,ออนไล,คัดแยก'!W:W)</f>
        <v>1000</v>
      </c>
      <c r="BE391" s="16">
        <f>SUMIF(เตรียมส่วนผสม!$C:$C,'รับ-จ่าย ประจำวัน'!$B391,เตรียมส่วนผสม!X:X)+SUMIF(กวนไส้!$C:$C,'รับ-จ่าย ประจำวัน'!$B391,กวนไส้!X:X)+SUMIF(ผลิต1!$C:$C,'รับ-จ่าย ประจำวัน'!$B391,ผลิต1!X:X)+SUMIF(ผลิต2!$C:$C,'รับ-จ่าย ประจำวัน'!$B391,ผลิต2!X:X)+SUMIF(เส้นแต่งหน้าขนมเค้ก!$C:$C,'รับ-จ่าย ประจำวัน'!$B391,เส้นแต่งหน้าขนมเค้ก!X:X)+SUMIF(แพ็ค!$C:$C,'รับ-จ่าย ประจำวัน'!$B391,แพ็ค!X:X)+SUMIF(ธุรการ!$C:$C,'รับ-จ่าย ประจำวัน'!$B391,ธุรการ!X:X)+SUMIF(เส้นแต่งหน้าขนมปัง!$C:$C,'รับ-จ่าย ประจำวัน'!$B391,เส้นแต่งหน้าขนมปัง!X:X)+SUMIF('วางแผนBC,CJ'!$C:$C,'รับ-จ่าย ประจำวัน'!$B391,'วางแผนBC,CJ'!X:X)+SUMIF(RD!$C:$C,'รับ-จ่าย ประจำวัน'!$B391,RD!X:X)+SUMIF('FG,ออนไล,คัดแยก'!$C:$C,'รับ-จ่าย ประจำวัน'!$B391,'FG,ออนไล,คัดแยก'!X:X)</f>
        <v>0</v>
      </c>
      <c r="BF391" s="16">
        <f>SUMIF(เตรียมส่วนผสม!$C:$C,'รับ-จ่าย ประจำวัน'!$B391,เตรียมส่วนผสม!Y:Y)+SUMIF(กวนไส้!$C:$C,'รับ-จ่าย ประจำวัน'!$B391,กวนไส้!Y:Y)+SUMIF(ผลิต1!$C:$C,'รับ-จ่าย ประจำวัน'!$B391,ผลิต1!Y:Y)+SUMIF(ผลิต2!$C:$C,'รับ-จ่าย ประจำวัน'!$B391,ผลิต2!Y:Y)+SUMIF(เส้นแต่งหน้าขนมเค้ก!$C:$C,'รับ-จ่าย ประจำวัน'!$B391,เส้นแต่งหน้าขนมเค้ก!Y:Y)+SUMIF(แพ็ค!$C:$C,'รับ-จ่าย ประจำวัน'!$B391,แพ็ค!Y:Y)+SUMIF(ธุรการ!$C:$C,'รับ-จ่าย ประจำวัน'!$B391,ธุรการ!Y:Y)+SUMIF(เส้นแต่งหน้าขนมปัง!$C:$C,'รับ-จ่าย ประจำวัน'!$B391,เส้นแต่งหน้าขนมปัง!Y:Y)+SUMIF('วางแผนBC,CJ'!$C:$C,'รับ-จ่าย ประจำวัน'!$B391,'วางแผนBC,CJ'!Y:Y)+SUMIF(RD!$C:$C,'รับ-จ่าย ประจำวัน'!$B391,RD!Y:Y)+SUMIF('FG,ออนไล,คัดแยก'!$C:$C,'รับ-จ่าย ประจำวัน'!$B391,'FG,ออนไล,คัดแยก'!Y:Y)</f>
        <v>800</v>
      </c>
      <c r="BG391" s="16">
        <f>SUMIF(เตรียมส่วนผสม!$C:$C,'รับ-จ่าย ประจำวัน'!$B391,เตรียมส่วนผสม!Z:Z)+SUMIF(กวนไส้!$C:$C,'รับ-จ่าย ประจำวัน'!$B391,กวนไส้!Z:Z)+SUMIF(ผลิต1!$C:$C,'รับ-จ่าย ประจำวัน'!$B391,ผลิต1!Z:Z)+SUMIF(ผลิต2!$C:$C,'รับ-จ่าย ประจำวัน'!$B391,ผลิต2!Z:Z)+SUMIF(เส้นแต่งหน้าขนมเค้ก!$C:$C,'รับ-จ่าย ประจำวัน'!$B391,เส้นแต่งหน้าขนมเค้ก!Z:Z)+SUMIF(แพ็ค!$C:$C,'รับ-จ่าย ประจำวัน'!$B391,แพ็ค!Z:Z)+SUMIF(ธุรการ!$C:$C,'รับ-จ่าย ประจำวัน'!$B391,ธุรการ!Z:Z)+SUMIF(เส้นแต่งหน้าขนมปัง!$C:$C,'รับ-จ่าย ประจำวัน'!$B391,เส้นแต่งหน้าขนมปัง!Z:Z)+SUMIF('วางแผนBC,CJ'!$C:$C,'รับ-จ่าย ประจำวัน'!$B391,'วางแผนBC,CJ'!Z:Z)+SUMIF(RD!$C:$C,'รับ-จ่าย ประจำวัน'!$B391,RD!Z:Z)+SUMIF('FG,ออนไล,คัดแยก'!$C:$C,'รับ-จ่าย ประจำวัน'!$B391,'FG,ออนไล,คัดแยก'!Z:Z)</f>
        <v>1600</v>
      </c>
      <c r="BH391" s="16">
        <f>SUMIF(เตรียมส่วนผสม!$C:$C,'รับ-จ่าย ประจำวัน'!$B391,เตรียมส่วนผสม!AA:AA)+SUMIF(กวนไส้!$C:$C,'รับ-จ่าย ประจำวัน'!$B391,กวนไส้!AA:AA)+SUMIF(ผลิต1!$C:$C,'รับ-จ่าย ประจำวัน'!$B391,ผลิต1!AA:AA)+SUMIF(ผลิต2!$C:$C,'รับ-จ่าย ประจำวัน'!$B391,ผลิต2!AA:AA)+SUMIF(เส้นแต่งหน้าขนมเค้ก!$C:$C,'รับ-จ่าย ประจำวัน'!$B391,เส้นแต่งหน้าขนมเค้ก!AA:AA)+SUMIF(แพ็ค!$C:$C,'รับ-จ่าย ประจำวัน'!$B391,แพ็ค!AA:AA)+SUMIF(ธุรการ!$C:$C,'รับ-จ่าย ประจำวัน'!$B391,ธุรการ!AA:AA)+SUMIF(เส้นแต่งหน้าขนมปัง!$C:$C,'รับ-จ่าย ประจำวัน'!$B391,เส้นแต่งหน้าขนมปัง!AA:AA)+SUMIF('วางแผนBC,CJ'!$C:$C,'รับ-จ่าย ประจำวัน'!$B391,'วางแผนBC,CJ'!AA:AA)+SUMIF(RD!$C:$C,'รับ-จ่าย ประจำวัน'!$B391,RD!AA:AA)+SUMIF('FG,ออนไล,คัดแยก'!$C:$C,'รับ-จ่าย ประจำวัน'!$B391,'FG,ออนไล,คัดแยก'!AA:AA)</f>
        <v>0</v>
      </c>
      <c r="BI391" s="16">
        <f>SUMIF(เตรียมส่วนผสม!$C:$C,'รับ-จ่าย ประจำวัน'!$B391,เตรียมส่วนผสม!AB:AB)+SUMIF(กวนไส้!$C:$C,'รับ-จ่าย ประจำวัน'!$B391,กวนไส้!AB:AB)+SUMIF(ผลิต1!$C:$C,'รับ-จ่าย ประจำวัน'!$B391,ผลิต1!AB:AB)+SUMIF(ผลิต2!$C:$C,'รับ-จ่าย ประจำวัน'!$B391,ผลิต2!AB:AB)+SUMIF(เส้นแต่งหน้าขนมเค้ก!$C:$C,'รับ-จ่าย ประจำวัน'!$B391,เส้นแต่งหน้าขนมเค้ก!AB:AB)+SUMIF(แพ็ค!$C:$C,'รับ-จ่าย ประจำวัน'!$B391,แพ็ค!AB:AB)+SUMIF(ธุรการ!$C:$C,'รับ-จ่าย ประจำวัน'!$B391,ธุรการ!AB:AB)+SUMIF(เส้นแต่งหน้าขนมปัง!$C:$C,'รับ-จ่าย ประจำวัน'!$B391,เส้นแต่งหน้าขนมปัง!AB:AB)+SUMIF('วางแผนBC,CJ'!$C:$C,'รับ-จ่าย ประจำวัน'!$B391,'วางแผนBC,CJ'!AB:AB)+SUMIF(RD!$C:$C,'รับ-จ่าย ประจำวัน'!$B391,RD!AB:AB)+SUMIF('FG,ออนไล,คัดแยก'!$C:$C,'รับ-จ่าย ประจำวัน'!$B391,'FG,ออนไล,คัดแยก'!AB:AB)</f>
        <v>800</v>
      </c>
      <c r="BJ391" s="16">
        <f>SUMIF(เตรียมส่วนผสม!$C:$C,'รับ-จ่าย ประจำวัน'!$B391,เตรียมส่วนผสม!AC:AC)+SUMIF(กวนไส้!$C:$C,'รับ-จ่าย ประจำวัน'!$B391,กวนไส้!AC:AC)+SUMIF(ผลิต1!$C:$C,'รับ-จ่าย ประจำวัน'!$B391,ผลิต1!AC:AC)+SUMIF(ผลิต2!$C:$C,'รับ-จ่าย ประจำวัน'!$B391,ผลิต2!AC:AC)+SUMIF(เส้นแต่งหน้าขนมเค้ก!$C:$C,'รับ-จ่าย ประจำวัน'!$B391,เส้นแต่งหน้าขนมเค้ก!AC:AC)+SUMIF(แพ็ค!$C:$C,'รับ-จ่าย ประจำวัน'!$B391,แพ็ค!AC:AC)+SUMIF(ธุรการ!$C:$C,'รับ-จ่าย ประจำวัน'!$B391,ธุรการ!AC:AC)+SUMIF(เส้นแต่งหน้าขนมปัง!$C:$C,'รับ-จ่าย ประจำวัน'!$B391,เส้นแต่งหน้าขนมปัง!AC:AC)+SUMIF('วางแผนBC,CJ'!$C:$C,'รับ-จ่าย ประจำวัน'!$B391,'วางแผนBC,CJ'!AC:AC)+SUMIF(RD!$C:$C,'รับ-จ่าย ประจำวัน'!$B391,RD!AC:AC)+SUMIF('FG,ออนไล,คัดแยก'!$C:$C,'รับ-จ่าย ประจำวัน'!$B391,'FG,ออนไล,คัดแยก'!AC:AC)</f>
        <v>700</v>
      </c>
      <c r="BK391" s="16">
        <f>SUMIF(เตรียมส่วนผสม!$C:$C,'รับ-จ่าย ประจำวัน'!$B391,เตรียมส่วนผสม!AD:AD)+SUMIF(กวนไส้!$C:$C,'รับ-จ่าย ประจำวัน'!$B391,กวนไส้!AD:AD)+SUMIF(ผลิต1!$C:$C,'รับ-จ่าย ประจำวัน'!$B391,ผลิต1!AD:AD)+SUMIF(ผลิต2!$C:$C,'รับ-จ่าย ประจำวัน'!$B391,ผลิต2!AD:AD)+SUMIF(เส้นแต่งหน้าขนมเค้ก!$C:$C,'รับ-จ่าย ประจำวัน'!$B391,เส้นแต่งหน้าขนมเค้ก!AD:AD)+SUMIF(แพ็ค!$C:$C,'รับ-จ่าย ประจำวัน'!$B391,แพ็ค!AD:AD)+SUMIF(ธุรการ!$C:$C,'รับ-จ่าย ประจำวัน'!$B391,ธุรการ!AD:AD)+SUMIF(เส้นแต่งหน้าขนมปัง!$C:$C,'รับ-จ่าย ประจำวัน'!$B391,เส้นแต่งหน้าขนมปัง!AD:AD)+SUMIF('วางแผนBC,CJ'!$C:$C,'รับ-จ่าย ประจำวัน'!$B391,'วางแผนBC,CJ'!AD:AD)+SUMIF(RD!$C:$C,'รับ-จ่าย ประจำวัน'!$B391,RD!AD:AD)+SUMIF('FG,ออนไล,คัดแยก'!$C:$C,'รับ-จ่าย ประจำวัน'!$B391,'FG,ออนไล,คัดแยก'!AD:AD)</f>
        <v>0</v>
      </c>
      <c r="BL391" s="16">
        <f>SUMIF(เตรียมส่วนผสม!$C:$C,'รับ-จ่าย ประจำวัน'!$B391,เตรียมส่วนผสม!AE:AE)+SUMIF(กวนไส้!$C:$C,'รับ-จ่าย ประจำวัน'!$B391,กวนไส้!AE:AE)+SUMIF(ผลิต1!$C:$C,'รับ-จ่าย ประจำวัน'!$B391,ผลิต1!AE:AE)+SUMIF(ผลิต2!$C:$C,'รับ-จ่าย ประจำวัน'!$B391,ผลิต2!AE:AE)+SUMIF(เส้นแต่งหน้าขนมเค้ก!$C:$C,'รับ-จ่าย ประจำวัน'!$B391,เส้นแต่งหน้าขนมเค้ก!AE:AE)+SUMIF(แพ็ค!$C:$C,'รับ-จ่าย ประจำวัน'!$B391,แพ็ค!AE:AE)+SUMIF(ธุรการ!$C:$C,'รับ-จ่าย ประจำวัน'!$B391,ธุรการ!AE:AE)+SUMIF(เส้นแต่งหน้าขนมปัง!$C:$C,'รับ-จ่าย ประจำวัน'!$B391,เส้นแต่งหน้าขนมปัง!AE:AE)+SUMIF('วางแผนBC,CJ'!$C:$C,'รับ-จ่าย ประจำวัน'!$B391,'วางแผนBC,CJ'!AE:AE)+SUMIF(RD!$C:$C,'รับ-จ่าย ประจำวัน'!$B391,RD!AE:AE)+SUMIF('FG,ออนไล,คัดแยก'!$C:$C,'รับ-จ่าย ประจำวัน'!$B391,'FG,ออนไล,คัดแยก'!AE:AE)</f>
        <v>1900</v>
      </c>
      <c r="BM391" s="16">
        <f>SUMIF(เตรียมส่วนผสม!$C:$C,'รับ-จ่าย ประจำวัน'!$B391,เตรียมส่วนผสม!AF:AF)+SUMIF(กวนไส้!$C:$C,'รับ-จ่าย ประจำวัน'!$B391,กวนไส้!AF:AF)+SUMIF(ผลิต1!$C:$C,'รับ-จ่าย ประจำวัน'!$B391,ผลิต1!AF:AF)+SUMIF(ผลิต2!$C:$C,'รับ-จ่าย ประจำวัน'!$B391,ผลิต2!AF:AF)+SUMIF(เส้นแต่งหน้าขนมเค้ก!$C:$C,'รับ-จ่าย ประจำวัน'!$B391,เส้นแต่งหน้าขนมเค้ก!AF:AF)+SUMIF(แพ็ค!$C:$C,'รับ-จ่าย ประจำวัน'!$B391,แพ็ค!AF:AF)+SUMIF(ธุรการ!$C:$C,'รับ-จ่าย ประจำวัน'!$B391,ธุรการ!AF:AF)+SUMIF(เส้นแต่งหน้าขนมปัง!$C:$C,'รับ-จ่าย ประจำวัน'!$B391,เส้นแต่งหน้าขนมปัง!AF:AF)+SUMIF('วางแผนBC,CJ'!$C:$C,'รับ-จ่าย ประจำวัน'!$B391,'วางแผนBC,CJ'!AF:AF)+SUMIF(RD!$C:$C,'รับ-จ่าย ประจำวัน'!$B391,RD!AF:AF)+SUMIF('FG,ออนไล,คัดแยก'!$C:$C,'รับ-จ่าย ประจำวัน'!$B391,'FG,ออนไล,คัดแยก'!AF:AF)</f>
        <v>1600</v>
      </c>
      <c r="BN391" s="16">
        <f>SUMIF(เตรียมส่วนผสม!$C:$C,'รับ-จ่าย ประจำวัน'!$B391,เตรียมส่วนผสม!AG:AG)+SUMIF(กวนไส้!$C:$C,'รับ-จ่าย ประจำวัน'!$B391,กวนไส้!AG:AG)+SUMIF(ผลิต1!$C:$C,'รับ-จ่าย ประจำวัน'!$B391,ผลิต1!AG:AG)+SUMIF(ผลิต2!$C:$C,'รับ-จ่าย ประจำวัน'!$B391,ผลิต2!AG:AG)+SUMIF(เส้นแต่งหน้าขนมเค้ก!$C:$C,'รับ-จ่าย ประจำวัน'!$B391,เส้นแต่งหน้าขนมเค้ก!AG:AG)+SUMIF(แพ็ค!$C:$C,'รับ-จ่าย ประจำวัน'!$B391,แพ็ค!AG:AG)+SUMIF(ธุรการ!$C:$C,'รับ-จ่าย ประจำวัน'!$B391,ธุรการ!AG:AG)+SUMIF(เส้นแต่งหน้าขนมปัง!$C:$C,'รับ-จ่าย ประจำวัน'!$B391,เส้นแต่งหน้าขนมปัง!AG:AG)+SUMIF('วางแผนBC,CJ'!$C:$C,'รับ-จ่าย ประจำวัน'!$B391,'วางแผนBC,CJ'!AG:AG)+SUMIF(RD!$C:$C,'รับ-จ่าย ประจำวัน'!$B391,RD!AG:AG)+SUMIF('FG,ออนไล,คัดแยก'!$C:$C,'รับ-จ่าย ประจำวัน'!$B391,'FG,ออนไล,คัดแยก'!AG:AG)</f>
        <v>1100</v>
      </c>
      <c r="BO391" s="16">
        <f>SUMIF(เตรียมส่วนผสม!$C:$C,'รับ-จ่าย ประจำวัน'!$B391,เตรียมส่วนผสม!AH:AH)+SUMIF(กวนไส้!$C:$C,'รับ-จ่าย ประจำวัน'!$B391,กวนไส้!AH:AH)+SUMIF(ผลิต1!$C:$C,'รับ-จ่าย ประจำวัน'!$B391,ผลิต1!AH:AH)+SUMIF(ผลิต2!$C:$C,'รับ-จ่าย ประจำวัน'!$B391,ผลิต2!AH:AH)+SUMIF(เส้นแต่งหน้าขนมเค้ก!$C:$C,'รับ-จ่าย ประจำวัน'!$B391,เส้นแต่งหน้าขนมเค้ก!AH:AH)+SUMIF(แพ็ค!$C:$C,'รับ-จ่าย ประจำวัน'!$B391,แพ็ค!AH:AH)+SUMIF(ธุรการ!$C:$C,'รับ-จ่าย ประจำวัน'!$B391,ธุรการ!AH:AH)+SUMIF(เส้นแต่งหน้าขนมปัง!$C:$C,'รับ-จ่าย ประจำวัน'!$B391,เส้นแต่งหน้าขนมปัง!AH:AH)+SUMIF('วางแผนBC,CJ'!$C:$C,'รับ-จ่าย ประจำวัน'!$B391,'วางแผนBC,CJ'!AH:AH)+SUMIF(RD!$C:$C,'รับ-จ่าย ประจำวัน'!$B391,RD!AH:AH)+SUMIF('FG,ออนไล,คัดแยก'!$C:$C,'รับ-จ่าย ประจำวัน'!$B391,'FG,ออนไล,คัดแยก'!AH:AH)</f>
        <v>0</v>
      </c>
      <c r="BP391" s="16">
        <f>SUMIF(เตรียมส่วนผสม!$C:$C,'รับ-จ่าย ประจำวัน'!$B391,เตรียมส่วนผสม!AI:AI)+SUMIF(กวนไส้!$C:$C,'รับ-จ่าย ประจำวัน'!$B391,กวนไส้!AI:AI)+SUMIF(ผลิต1!$C:$C,'รับ-จ่าย ประจำวัน'!$B391,ผลิต1!AI:AI)+SUMIF(ผลิต2!$C:$C,'รับ-จ่าย ประจำวัน'!$B391,ผลิต2!AI:AI)+SUMIF(เส้นแต่งหน้าขนมเค้ก!$C:$C,'รับ-จ่าย ประจำวัน'!$B391,เส้นแต่งหน้าขนมเค้ก!AI:AI)+SUMIF(แพ็ค!$C:$C,'รับ-จ่าย ประจำวัน'!$B391,แพ็ค!AI:AI)+SUMIF(ธุรการ!$C:$C,'รับ-จ่าย ประจำวัน'!$B391,ธุรการ!AI:AI)+SUMIF(เส้นแต่งหน้าขนมปัง!$C:$C,'รับ-จ่าย ประจำวัน'!$B391,เส้นแต่งหน้าขนมปัง!AI:AI)+SUMIF('วางแผนBC,CJ'!$C:$C,'รับ-จ่าย ประจำวัน'!$B391,'วางแผนBC,CJ'!AI:AI)+SUMIF(RD!$C:$C,'รับ-จ่าย ประจำวัน'!$B391,RD!AI:AI)+SUMIF('FG,ออนไล,คัดแยก'!$C:$C,'รับ-จ่าย ประจำวัน'!$B391,'FG,ออนไล,คัดแยก'!AI:AI)</f>
        <v>1650</v>
      </c>
      <c r="BQ391" s="16">
        <f>SUMIF(เตรียมส่วนผสม!$C:$C,'รับ-จ่าย ประจำวัน'!$B391,เตรียมส่วนผสม!AJ:AJ)+SUMIF(กวนไส้!$C:$C,'รับ-จ่าย ประจำวัน'!$B391,กวนไส้!AJ:AJ)+SUMIF(ผลิต1!$C:$C,'รับ-จ่าย ประจำวัน'!$B391,ผลิต1!AJ:AJ)+SUMIF(ผลิต2!$C:$C,'รับ-จ่าย ประจำวัน'!$B391,ผลิต2!AJ:AJ)+SUMIF(เส้นแต่งหน้าขนมเค้ก!$C:$C,'รับ-จ่าย ประจำวัน'!$B391,เส้นแต่งหน้าขนมเค้ก!AJ:AJ)+SUMIF(แพ็ค!$C:$C,'รับ-จ่าย ประจำวัน'!$B391,แพ็ค!AJ:AJ)+SUMIF(ธุรการ!$C:$C,'รับ-จ่าย ประจำวัน'!$B391,ธุรการ!AJ:AJ)+SUMIF(เส้นแต่งหน้าขนมปัง!$C:$C,'รับ-จ่าย ประจำวัน'!$B391,เส้นแต่งหน้าขนมปัง!AJ:AJ)+SUMIF('วางแผนBC,CJ'!$C:$C,'รับ-จ่าย ประจำวัน'!$B391,'วางแผนBC,CJ'!AJ:AJ)+SUMIF(RD!$C:$C,'รับ-จ่าย ประจำวัน'!$B391,RD!AJ:AJ)+SUMIF('FG,ออนไล,คัดแยก'!$C:$C,'รับ-จ่าย ประจำวัน'!$B391,'FG,ออนไล,คัดแยก'!AJ:AJ)</f>
        <v>0</v>
      </c>
      <c r="BR391" s="16">
        <f>SUMIF(เตรียมส่วนผสม!$C:$C,'รับ-จ่าย ประจำวัน'!$B391,เตรียมส่วนผสม!AK:AK)+SUMIF(กวนไส้!$C:$C,'รับ-จ่าย ประจำวัน'!$B391,กวนไส้!AK:AK)+SUMIF(ผลิต1!$C:$C,'รับ-จ่าย ประจำวัน'!$B391,ผลิต1!AK:AK)+SUMIF(ผลิต2!$C:$C,'รับ-จ่าย ประจำวัน'!$B391,ผลิต2!AK:AK)+SUMIF(เส้นแต่งหน้าขนมเค้ก!$C:$C,'รับ-จ่าย ประจำวัน'!$B391,เส้นแต่งหน้าขนมเค้ก!AK:AK)+SUMIF(แพ็ค!$C:$C,'รับ-จ่าย ประจำวัน'!$B391,แพ็ค!AK:AK)+SUMIF(ธุรการ!$C:$C,'รับ-จ่าย ประจำวัน'!$B391,ธุรการ!AK:AK)+SUMIF(เส้นแต่งหน้าขนมปัง!$C:$C,'รับ-จ่าย ประจำวัน'!$B391,เส้นแต่งหน้าขนมปัง!AK:AK)+SUMIF('วางแผนBC,CJ'!$C:$C,'รับ-จ่าย ประจำวัน'!$B391,'วางแผนBC,CJ'!AK:AK)+SUMIF(RD!$C:$C,'รับ-จ่าย ประจำวัน'!$B391,RD!AK:AK)+SUMIF('FG,ออนไล,คัดแยก'!$C:$C,'รับ-จ่าย ประจำวัน'!$B391,'FG,ออนไล,คัดแยก'!AK:AK)</f>
        <v>1400</v>
      </c>
      <c r="BS391" s="16">
        <f>SUMIF(เตรียมส่วนผสม!$C:$C,'รับ-จ่าย ประจำวัน'!$B391,เตรียมส่วนผสม!AL:AL)+SUMIF(กวนไส้!$C:$C,'รับ-จ่าย ประจำวัน'!$B391,กวนไส้!AL:AL)+SUMIF(ผลิต1!$C:$C,'รับ-จ่าย ประจำวัน'!$B391,ผลิต1!AL:AL)+SUMIF(ผลิต2!$C:$C,'รับ-จ่าย ประจำวัน'!$B391,ผลิต2!AL:AL)+SUMIF(เส้นแต่งหน้าขนมเค้ก!$C:$C,'รับ-จ่าย ประจำวัน'!$B391,เส้นแต่งหน้าขนมเค้ก!AL:AL)+SUMIF(แพ็ค!$C:$C,'รับ-จ่าย ประจำวัน'!$B391,แพ็ค!AL:AL)+SUMIF(ธุรการ!$C:$C,'รับ-จ่าย ประจำวัน'!$B391,ธุรการ!AL:AL)+SUMIF(เส้นแต่งหน้าขนมปัง!$C:$C,'รับ-จ่าย ประจำวัน'!$B391,เส้นแต่งหน้าขนมปัง!AL:AL)+SUMIF('วางแผนBC,CJ'!$C:$C,'รับ-จ่าย ประจำวัน'!$B391,'วางแผนBC,CJ'!AL:AL)+SUMIF(RD!$C:$C,'รับ-จ่าย ประจำวัน'!$B391,RD!AL:AL)+SUMIF('FG,ออนไล,คัดแยก'!$C:$C,'รับ-จ่าย ประจำวัน'!$B391,'FG,ออนไล,คัดแยก'!AL:AL)</f>
        <v>0</v>
      </c>
      <c r="BT391" s="18">
        <f t="shared" si="93"/>
        <v>26550</v>
      </c>
      <c r="BU391" s="116"/>
      <c r="BV391" s="146">
        <f t="shared" si="94"/>
        <v>17700</v>
      </c>
      <c r="BW391" s="183">
        <v>30</v>
      </c>
      <c r="BX391" s="172">
        <f t="shared" si="96"/>
        <v>885</v>
      </c>
      <c r="BY391" s="188">
        <f t="shared" si="90"/>
        <v>20</v>
      </c>
      <c r="BZ391" s="180">
        <f t="shared" ca="1" si="95"/>
        <v>46223</v>
      </c>
      <c r="CA391" s="95">
        <v>30000</v>
      </c>
      <c r="CB391" s="97">
        <v>2000</v>
      </c>
      <c r="CC391" s="97"/>
      <c r="CD391" s="97"/>
      <c r="CE391" s="97"/>
      <c r="CF391" s="97"/>
      <c r="CG391" s="97"/>
      <c r="CH391" s="97"/>
      <c r="CI391" s="97"/>
      <c r="CJ391" s="94"/>
      <c r="CK391" s="9">
        <f t="shared" si="91"/>
        <v>17700</v>
      </c>
    </row>
    <row r="392" spans="1:89" x14ac:dyDescent="0.5">
      <c r="A392" s="149"/>
      <c r="B392" s="34">
        <v>1021601007</v>
      </c>
      <c r="C392" s="10" t="s">
        <v>1553</v>
      </c>
      <c r="D392" s="177" t="s">
        <v>61</v>
      </c>
      <c r="E392" s="28">
        <v>0</v>
      </c>
      <c r="F392" s="75"/>
      <c r="G392" s="11" t="s">
        <v>62</v>
      </c>
      <c r="H392" s="12">
        <v>56200</v>
      </c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3"/>
      <c r="AF392" s="13"/>
      <c r="AG392" s="13"/>
      <c r="AH392" s="13"/>
      <c r="AI392" s="14"/>
      <c r="AJ392" s="14"/>
      <c r="AK392" s="14"/>
      <c r="AL392" s="14"/>
      <c r="AM392" s="14"/>
      <c r="AN392" s="15">
        <f t="shared" si="92"/>
        <v>0</v>
      </c>
      <c r="AO392" s="16">
        <f>SUMIF(เตรียมส่วนผสม!$C:$C,'รับ-จ่าย ประจำวัน'!$B392,เตรียมส่วนผสม!H:H)+SUMIF(กวนไส้!$C:$C,'รับ-จ่าย ประจำวัน'!$B392,กวนไส้!H:H)+SUMIF(ผลิต1!$C:$C,'รับ-จ่าย ประจำวัน'!$B392,ผลิต1!H:H)+SUMIF(ผลิต2!$C:$C,'รับ-จ่าย ประจำวัน'!$B392,ผลิต2!H:H)+SUMIF(เส้นแต่งหน้าขนมเค้ก!$C:$C,'รับ-จ่าย ประจำวัน'!$B392,เส้นแต่งหน้าขนมเค้ก!H:H)+SUMIF(แพ็ค!$C:$C,'รับ-จ่าย ประจำวัน'!$B392,แพ็ค!H:H)+SUMIF(ธุรการ!$C:$C,'รับ-จ่าย ประจำวัน'!$B392,ธุรการ!H:H)+SUMIF(เส้นแต่งหน้าขนมปัง!$C:$C,'รับ-จ่าย ประจำวัน'!$B392,เส้นแต่งหน้าขนมปัง!H:H)+SUMIF('วางแผนBC,CJ'!$C:$C,'รับ-จ่าย ประจำวัน'!$B392,'วางแผนBC,CJ'!H:H)+SUMIF(RD!$C:$C,'รับ-จ่าย ประจำวัน'!$B392,RD!H:H)+SUMIF('FG,ออนไล,คัดแยก'!$C:$C,'รับ-จ่าย ประจำวัน'!$B392,'FG,ออนไล,คัดแยก'!H:H)</f>
        <v>0</v>
      </c>
      <c r="AP392" s="16">
        <f>SUMIF(เตรียมส่วนผสม!$C:$C,'รับ-จ่าย ประจำวัน'!$B392,เตรียมส่วนผสม!I:I)+SUMIF(กวนไส้!$C:$C,'รับ-จ่าย ประจำวัน'!$B392,กวนไส้!I:I)+SUMIF(ผลิต1!$C:$C,'รับ-จ่าย ประจำวัน'!$B392,ผลิต1!I:I)+SUMIF(ผลิต2!$C:$C,'รับ-จ่าย ประจำวัน'!$B392,ผลิต2!I:I)+SUMIF(เส้นแต่งหน้าขนมเค้ก!$C:$C,'รับ-จ่าย ประจำวัน'!$B392,เส้นแต่งหน้าขนมเค้ก!I:I)+SUMIF(แพ็ค!$C:$C,'รับ-จ่าย ประจำวัน'!$B392,แพ็ค!I:I)+SUMIF(ธุรการ!$C:$C,'รับ-จ่าย ประจำวัน'!$B392,ธุรการ!I:I)+SUMIF(เส้นแต่งหน้าขนมปัง!$C:$C,'รับ-จ่าย ประจำวัน'!$B392,เส้นแต่งหน้าขนมปัง!I:I)+SUMIF('วางแผนBC,CJ'!$C:$C,'รับ-จ่าย ประจำวัน'!$B392,'วางแผนBC,CJ'!I:I)+SUMIF(RD!$C:$C,'รับ-จ่าย ประจำวัน'!$B392,RD!I:I)+SUMIF('FG,ออนไล,คัดแยก'!$C:$C,'รับ-จ่าย ประจำวัน'!$B392,'FG,ออนไล,คัดแยก'!I:I)</f>
        <v>0</v>
      </c>
      <c r="AQ392" s="16">
        <f>SUMIF(เตรียมส่วนผสม!$C:$C,'รับ-จ่าย ประจำวัน'!$B392,เตรียมส่วนผสม!J:J)+SUMIF(กวนไส้!$C:$C,'รับ-จ่าย ประจำวัน'!$B392,กวนไส้!J:J)+SUMIF(ผลิต1!$C:$C,'รับ-จ่าย ประจำวัน'!$B392,ผลิต1!J:J)+SUMIF(ผลิต2!$C:$C,'รับ-จ่าย ประจำวัน'!$B392,ผลิต2!J:J)+SUMIF(เส้นแต่งหน้าขนมเค้ก!$C:$C,'รับ-จ่าย ประจำวัน'!$B392,เส้นแต่งหน้าขนมเค้ก!J:J)+SUMIF(แพ็ค!$C:$C,'รับ-จ่าย ประจำวัน'!$B392,แพ็ค!J:J)+SUMIF(ธุรการ!$C:$C,'รับ-จ่าย ประจำวัน'!$B392,ธุรการ!J:J)+SUMIF(เส้นแต่งหน้าขนมปัง!$C:$C,'รับ-จ่าย ประจำวัน'!$B392,เส้นแต่งหน้าขนมปัง!J:J)+SUMIF('วางแผนBC,CJ'!$C:$C,'รับ-จ่าย ประจำวัน'!$B392,'วางแผนBC,CJ'!J:J)+SUMIF(RD!$C:$C,'รับ-จ่าย ประจำวัน'!$B392,RD!J:J)+SUMIF('FG,ออนไล,คัดแยก'!$C:$C,'รับ-จ่าย ประจำวัน'!$B392,'FG,ออนไล,คัดแยก'!J:J)</f>
        <v>0</v>
      </c>
      <c r="AR392" s="16">
        <f>SUMIF(เตรียมส่วนผสม!$C:$C,'รับ-จ่าย ประจำวัน'!$B392,เตรียมส่วนผสม!K:K)+SUMIF(กวนไส้!$C:$C,'รับ-จ่าย ประจำวัน'!$B392,กวนไส้!K:K)+SUMIF(ผลิต1!$C:$C,'รับ-จ่าย ประจำวัน'!$B392,ผลิต1!K:K)+SUMIF(ผลิต2!$C:$C,'รับ-จ่าย ประจำวัน'!$B392,ผลิต2!K:K)+SUMIF(เส้นแต่งหน้าขนมเค้ก!$C:$C,'รับ-จ่าย ประจำวัน'!$B392,เส้นแต่งหน้าขนมเค้ก!K:K)+SUMIF(แพ็ค!$C:$C,'รับ-จ่าย ประจำวัน'!$B392,แพ็ค!K:K)+SUMIF(ธุรการ!$C:$C,'รับ-จ่าย ประจำวัน'!$B392,ธุรการ!K:K)+SUMIF(เส้นแต่งหน้าขนมปัง!$C:$C,'รับ-จ่าย ประจำวัน'!$B392,เส้นแต่งหน้าขนมปัง!K:K)+SUMIF('วางแผนBC,CJ'!$C:$C,'รับ-จ่าย ประจำวัน'!$B392,'วางแผนBC,CJ'!K:K)+SUMIF(RD!$C:$C,'รับ-จ่าย ประจำวัน'!$B392,RD!K:K)+SUMIF('FG,ออนไล,คัดแยก'!$C:$C,'รับ-จ่าย ประจำวัน'!$B392,'FG,ออนไล,คัดแยก'!K:K)</f>
        <v>0</v>
      </c>
      <c r="AS392" s="16">
        <f>SUMIF(เตรียมส่วนผสม!$C:$C,'รับ-จ่าย ประจำวัน'!$B392,เตรียมส่วนผสม!L:L)+SUMIF(กวนไส้!$C:$C,'รับ-จ่าย ประจำวัน'!$B392,กวนไส้!L:L)+SUMIF(ผลิต1!$C:$C,'รับ-จ่าย ประจำวัน'!$B392,ผลิต1!L:L)+SUMIF(ผลิต2!$C:$C,'รับ-จ่าย ประจำวัน'!$B392,ผลิต2!L:L)+SUMIF(เส้นแต่งหน้าขนมเค้ก!$C:$C,'รับ-จ่าย ประจำวัน'!$B392,เส้นแต่งหน้าขนมเค้ก!L:L)+SUMIF(แพ็ค!$C:$C,'รับ-จ่าย ประจำวัน'!$B392,แพ็ค!L:L)+SUMIF(ธุรการ!$C:$C,'รับ-จ่าย ประจำวัน'!$B392,ธุรการ!L:L)+SUMIF(เส้นแต่งหน้าขนมปัง!$C:$C,'รับ-จ่าย ประจำวัน'!$B392,เส้นแต่งหน้าขนมปัง!L:L)+SUMIF('วางแผนBC,CJ'!$C:$C,'รับ-จ่าย ประจำวัน'!$B392,'วางแผนBC,CJ'!L:L)+SUMIF(RD!$C:$C,'รับ-จ่าย ประจำวัน'!$B392,RD!L:L)+SUMIF('FG,ออนไล,คัดแยก'!$C:$C,'รับ-จ่าย ประจำวัน'!$B392,'FG,ออนไล,คัดแยก'!L:L)</f>
        <v>0</v>
      </c>
      <c r="AT392" s="16">
        <f>SUMIF(เตรียมส่วนผสม!$C:$C,'รับ-จ่าย ประจำวัน'!$B392,เตรียมส่วนผสม!M:M)+SUMIF(กวนไส้!$C:$C,'รับ-จ่าย ประจำวัน'!$B392,กวนไส้!M:M)+SUMIF(ผลิต1!$C:$C,'รับ-จ่าย ประจำวัน'!$B392,ผลิต1!M:M)+SUMIF(ผลิต2!$C:$C,'รับ-จ่าย ประจำวัน'!$B392,ผลิต2!M:M)+SUMIF(เส้นแต่งหน้าขนมเค้ก!$C:$C,'รับ-จ่าย ประจำวัน'!$B392,เส้นแต่งหน้าขนมเค้ก!M:M)+SUMIF(แพ็ค!$C:$C,'รับ-จ่าย ประจำวัน'!$B392,แพ็ค!M:M)+SUMIF(ธุรการ!$C:$C,'รับ-จ่าย ประจำวัน'!$B392,ธุรการ!M:M)+SUMIF(เส้นแต่งหน้าขนมปัง!$C:$C,'รับ-จ่าย ประจำวัน'!$B392,เส้นแต่งหน้าขนมปัง!M:M)+SUMIF('วางแผนBC,CJ'!$C:$C,'รับ-จ่าย ประจำวัน'!$B392,'วางแผนBC,CJ'!M:M)+SUMIF(RD!$C:$C,'รับ-จ่าย ประจำวัน'!$B392,RD!M:M)+SUMIF('FG,ออนไล,คัดแยก'!$C:$C,'รับ-จ่าย ประจำวัน'!$B392,'FG,ออนไล,คัดแยก'!M:M)</f>
        <v>0</v>
      </c>
      <c r="AU392" s="16">
        <f>SUMIF(เตรียมส่วนผสม!$C:$C,'รับ-จ่าย ประจำวัน'!$B392,เตรียมส่วนผสม!N:N)+SUMIF(กวนไส้!$C:$C,'รับ-จ่าย ประจำวัน'!$B392,กวนไส้!N:N)+SUMIF(ผลิต1!$C:$C,'รับ-จ่าย ประจำวัน'!$B392,ผลิต1!N:N)+SUMIF(ผลิต2!$C:$C,'รับ-จ่าย ประจำวัน'!$B392,ผลิต2!N:N)+SUMIF(เส้นแต่งหน้าขนมเค้ก!$C:$C,'รับ-จ่าย ประจำวัน'!$B392,เส้นแต่งหน้าขนมเค้ก!N:N)+SUMIF(แพ็ค!$C:$C,'รับ-จ่าย ประจำวัน'!$B392,แพ็ค!N:N)+SUMIF(ธุรการ!$C:$C,'รับ-จ่าย ประจำวัน'!$B392,ธุรการ!N:N)+SUMIF(เส้นแต่งหน้าขนมปัง!$C:$C,'รับ-จ่าย ประจำวัน'!$B392,เส้นแต่งหน้าขนมปัง!N:N)+SUMIF('วางแผนBC,CJ'!$C:$C,'รับ-จ่าย ประจำวัน'!$B392,'วางแผนBC,CJ'!N:N)+SUMIF(RD!$C:$C,'รับ-จ่าย ประจำวัน'!$B392,RD!N:N)+SUMIF('FG,ออนไล,คัดแยก'!$C:$C,'รับ-จ่าย ประจำวัน'!$B392,'FG,ออนไล,คัดแยก'!N:N)</f>
        <v>0</v>
      </c>
      <c r="AV392" s="16">
        <f>SUMIF(เตรียมส่วนผสม!$C:$C,'รับ-จ่าย ประจำวัน'!$B392,เตรียมส่วนผสม!O:O)+SUMIF(กวนไส้!$C:$C,'รับ-จ่าย ประจำวัน'!$B392,กวนไส้!O:O)+SUMIF(ผลิต1!$C:$C,'รับ-จ่าย ประจำวัน'!$B392,ผลิต1!O:O)+SUMIF(ผลิต2!$C:$C,'รับ-จ่าย ประจำวัน'!$B392,ผลิต2!O:O)+SUMIF(เส้นแต่งหน้าขนมเค้ก!$C:$C,'รับ-จ่าย ประจำวัน'!$B392,เส้นแต่งหน้าขนมเค้ก!O:O)+SUMIF(แพ็ค!$C:$C,'รับ-จ่าย ประจำวัน'!$B392,แพ็ค!O:O)+SUMIF(ธุรการ!$C:$C,'รับ-จ่าย ประจำวัน'!$B392,ธุรการ!O:O)+SUMIF(เส้นแต่งหน้าขนมปัง!$C:$C,'รับ-จ่าย ประจำวัน'!$B392,เส้นแต่งหน้าขนมปัง!O:O)+SUMIF('วางแผนBC,CJ'!$C:$C,'รับ-จ่าย ประจำวัน'!$B392,'วางแผนBC,CJ'!O:O)+SUMIF(RD!$C:$C,'รับ-จ่าย ประจำวัน'!$B392,RD!O:O)+SUMIF('FG,ออนไล,คัดแยก'!$C:$C,'รับ-จ่าย ประจำวัน'!$B392,'FG,ออนไล,คัดแยก'!O:O)</f>
        <v>0</v>
      </c>
      <c r="AW392" s="16">
        <f>SUMIF(เตรียมส่วนผสม!$C:$C,'รับ-จ่าย ประจำวัน'!$B392,เตรียมส่วนผสม!P:P)+SUMIF(กวนไส้!$C:$C,'รับ-จ่าย ประจำวัน'!$B392,กวนไส้!P:P)+SUMIF(ผลิต1!$C:$C,'รับ-จ่าย ประจำวัน'!$B392,ผลิต1!P:P)+SUMIF(ผลิต2!$C:$C,'รับ-จ่าย ประจำวัน'!$B392,ผลิต2!P:P)+SUMIF(เส้นแต่งหน้าขนมเค้ก!$C:$C,'รับ-จ่าย ประจำวัน'!$B392,เส้นแต่งหน้าขนมเค้ก!P:P)+SUMIF(แพ็ค!$C:$C,'รับ-จ่าย ประจำวัน'!$B392,แพ็ค!P:P)+SUMIF(ธุรการ!$C:$C,'รับ-จ่าย ประจำวัน'!$B392,ธุรการ!P:P)+SUMIF(เส้นแต่งหน้าขนมปัง!$C:$C,'รับ-จ่าย ประจำวัน'!$B392,เส้นแต่งหน้าขนมปัง!P:P)+SUMIF('วางแผนBC,CJ'!$C:$C,'รับ-จ่าย ประจำวัน'!$B392,'วางแผนBC,CJ'!P:P)+SUMIF(RD!$C:$C,'รับ-จ่าย ประจำวัน'!$B392,RD!P:P)+SUMIF('FG,ออนไล,คัดแยก'!$C:$C,'รับ-จ่าย ประจำวัน'!$B392,'FG,ออนไล,คัดแยก'!P:P)</f>
        <v>0</v>
      </c>
      <c r="AX392" s="16">
        <f>SUMIF(เตรียมส่วนผสม!$C:$C,'รับ-จ่าย ประจำวัน'!$B392,เตรียมส่วนผสม!Q:Q)+SUMIF(กวนไส้!$C:$C,'รับ-จ่าย ประจำวัน'!$B392,กวนไส้!Q:Q)+SUMIF(ผลิต1!$C:$C,'รับ-จ่าย ประจำวัน'!$B392,ผลิต1!Q:Q)+SUMIF(ผลิต2!$C:$C,'รับ-จ่าย ประจำวัน'!$B392,ผลิต2!Q:Q)+SUMIF(เส้นแต่งหน้าขนมเค้ก!$C:$C,'รับ-จ่าย ประจำวัน'!$B392,เส้นแต่งหน้าขนมเค้ก!Q:Q)+SUMIF(แพ็ค!$C:$C,'รับ-จ่าย ประจำวัน'!$B392,แพ็ค!Q:Q)+SUMIF(ธุรการ!$C:$C,'รับ-จ่าย ประจำวัน'!$B392,ธุรการ!Q:Q)+SUMIF(เส้นแต่งหน้าขนมปัง!$C:$C,'รับ-จ่าย ประจำวัน'!$B392,เส้นแต่งหน้าขนมปัง!Q:Q)+SUMIF('วางแผนBC,CJ'!$C:$C,'รับ-จ่าย ประจำวัน'!$B392,'วางแผนBC,CJ'!Q:Q)+SUMIF(RD!$C:$C,'รับ-จ่าย ประจำวัน'!$B392,RD!Q:Q)+SUMIF('FG,ออนไล,คัดแยก'!$C:$C,'รับ-จ่าย ประจำวัน'!$B392,'FG,ออนไล,คัดแยก'!Q:Q)</f>
        <v>0</v>
      </c>
      <c r="AY392" s="16">
        <f>SUMIF(เตรียมส่วนผสม!$C:$C,'รับ-จ่าย ประจำวัน'!$B392,เตรียมส่วนผสม!R:R)+SUMIF(กวนไส้!$C:$C,'รับ-จ่าย ประจำวัน'!$B392,กวนไส้!R:R)+SUMIF(ผลิต1!$C:$C,'รับ-จ่าย ประจำวัน'!$B392,ผลิต1!R:R)+SUMIF(ผลิต2!$C:$C,'รับ-จ่าย ประจำวัน'!$B392,ผลิต2!R:R)+SUMIF(เส้นแต่งหน้าขนมเค้ก!$C:$C,'รับ-จ่าย ประจำวัน'!$B392,เส้นแต่งหน้าขนมเค้ก!R:R)+SUMIF(แพ็ค!$C:$C,'รับ-จ่าย ประจำวัน'!$B392,แพ็ค!R:R)+SUMIF(ธุรการ!$C:$C,'รับ-จ่าย ประจำวัน'!$B392,ธุรการ!R:R)+SUMIF(เส้นแต่งหน้าขนมปัง!$C:$C,'รับ-จ่าย ประจำวัน'!$B392,เส้นแต่งหน้าขนมปัง!R:R)+SUMIF('วางแผนBC,CJ'!$C:$C,'รับ-จ่าย ประจำวัน'!$B392,'วางแผนBC,CJ'!R:R)+SUMIF(RD!$C:$C,'รับ-จ่าย ประจำวัน'!$B392,RD!R:R)+SUMIF('FG,ออนไล,คัดแยก'!$C:$C,'รับ-จ่าย ประจำวัน'!$B392,'FG,ออนไล,คัดแยก'!R:R)</f>
        <v>0</v>
      </c>
      <c r="AZ392" s="16">
        <f>SUMIF(เตรียมส่วนผสม!$C:$C,'รับ-จ่าย ประจำวัน'!$B392,เตรียมส่วนผสม!S:S)+SUMIF(กวนไส้!$C:$C,'รับ-จ่าย ประจำวัน'!$B392,กวนไส้!S:S)+SUMIF(ผลิต1!$C:$C,'รับ-จ่าย ประจำวัน'!$B392,ผลิต1!S:S)+SUMIF(ผลิต2!$C:$C,'รับ-จ่าย ประจำวัน'!$B392,ผลิต2!S:S)+SUMIF(เส้นแต่งหน้าขนมเค้ก!$C:$C,'รับ-จ่าย ประจำวัน'!$B392,เส้นแต่งหน้าขนมเค้ก!S:S)+SUMIF(แพ็ค!$C:$C,'รับ-จ่าย ประจำวัน'!$B392,แพ็ค!S:S)+SUMIF(ธุรการ!$C:$C,'รับ-จ่าย ประจำวัน'!$B392,ธุรการ!S:S)+SUMIF(เส้นแต่งหน้าขนมปัง!$C:$C,'รับ-จ่าย ประจำวัน'!$B392,เส้นแต่งหน้าขนมปัง!S:S)+SUMIF('วางแผนBC,CJ'!$C:$C,'รับ-จ่าย ประจำวัน'!$B392,'วางแผนBC,CJ'!S:S)+SUMIF(RD!$C:$C,'รับ-จ่าย ประจำวัน'!$B392,RD!S:S)+SUMIF('FG,ออนไล,คัดแยก'!$C:$C,'รับ-จ่าย ประจำวัน'!$B392,'FG,ออนไล,คัดแยก'!S:S)</f>
        <v>0</v>
      </c>
      <c r="BA392" s="16">
        <f>SUMIF(เตรียมส่วนผสม!$C:$C,'รับ-จ่าย ประจำวัน'!$B392,เตรียมส่วนผสม!T:T)+SUMIF(กวนไส้!$C:$C,'รับ-จ่าย ประจำวัน'!$B392,กวนไส้!T:T)+SUMIF(ผลิต1!$C:$C,'รับ-จ่าย ประจำวัน'!$B392,ผลิต1!T:T)+SUMIF(ผลิต2!$C:$C,'รับ-จ่าย ประจำวัน'!$B392,ผลิต2!T:T)+SUMIF(เส้นแต่งหน้าขนมเค้ก!$C:$C,'รับ-จ่าย ประจำวัน'!$B392,เส้นแต่งหน้าขนมเค้ก!T:T)+SUMIF(แพ็ค!$C:$C,'รับ-จ่าย ประจำวัน'!$B392,แพ็ค!T:T)+SUMIF(ธุรการ!$C:$C,'รับ-จ่าย ประจำวัน'!$B392,ธุรการ!T:T)+SUMIF(เส้นแต่งหน้าขนมปัง!$C:$C,'รับ-จ่าย ประจำวัน'!$B392,เส้นแต่งหน้าขนมปัง!T:T)+SUMIF('วางแผนBC,CJ'!$C:$C,'รับ-จ่าย ประจำวัน'!$B392,'วางแผนBC,CJ'!T:T)+SUMIF(RD!$C:$C,'รับ-จ่าย ประจำวัน'!$B392,RD!T:T)+SUMIF('FG,ออนไล,คัดแยก'!$C:$C,'รับ-จ่าย ประจำวัน'!$B392,'FG,ออนไล,คัดแยก'!T:T)</f>
        <v>0</v>
      </c>
      <c r="BB392" s="16">
        <f>SUMIF(เตรียมส่วนผสม!$C:$C,'รับ-จ่าย ประจำวัน'!$B392,เตรียมส่วนผสม!U:U)+SUMIF(กวนไส้!$C:$C,'รับ-จ่าย ประจำวัน'!$B392,กวนไส้!U:U)+SUMIF(ผลิต1!$C:$C,'รับ-จ่าย ประจำวัน'!$B392,ผลิต1!U:U)+SUMIF(ผลิต2!$C:$C,'รับ-จ่าย ประจำวัน'!$B392,ผลิต2!U:U)+SUMIF(เส้นแต่งหน้าขนมเค้ก!$C:$C,'รับ-จ่าย ประจำวัน'!$B392,เส้นแต่งหน้าขนมเค้ก!U:U)+SUMIF(แพ็ค!$C:$C,'รับ-จ่าย ประจำวัน'!$B392,แพ็ค!U:U)+SUMIF(ธุรการ!$C:$C,'รับ-จ่าย ประจำวัน'!$B392,ธุรการ!U:U)+SUMIF(เส้นแต่งหน้าขนมปัง!$C:$C,'รับ-จ่าย ประจำวัน'!$B392,เส้นแต่งหน้าขนมปัง!U:U)+SUMIF('วางแผนBC,CJ'!$C:$C,'รับ-จ่าย ประจำวัน'!$B392,'วางแผนBC,CJ'!U:U)+SUMIF(RD!$C:$C,'รับ-จ่าย ประจำวัน'!$B392,RD!U:U)+SUMIF('FG,ออนไล,คัดแยก'!$C:$C,'รับ-จ่าย ประจำวัน'!$B392,'FG,ออนไล,คัดแยก'!U:U)</f>
        <v>0</v>
      </c>
      <c r="BC392" s="16">
        <f>SUMIF(เตรียมส่วนผสม!$C:$C,'รับ-จ่าย ประจำวัน'!$B392,เตรียมส่วนผสม!V:V)+SUMIF(กวนไส้!$C:$C,'รับ-จ่าย ประจำวัน'!$B392,กวนไส้!V:V)+SUMIF(ผลิต1!$C:$C,'รับ-จ่าย ประจำวัน'!$B392,ผลิต1!V:V)+SUMIF(ผลิต2!$C:$C,'รับ-จ่าย ประจำวัน'!$B392,ผลิต2!V:V)+SUMIF(เส้นแต่งหน้าขนมเค้ก!$C:$C,'รับ-จ่าย ประจำวัน'!$B392,เส้นแต่งหน้าขนมเค้ก!V:V)+SUMIF(แพ็ค!$C:$C,'รับ-จ่าย ประจำวัน'!$B392,แพ็ค!V:V)+SUMIF(ธุรการ!$C:$C,'รับ-จ่าย ประจำวัน'!$B392,ธุรการ!V:V)+SUMIF(เส้นแต่งหน้าขนมปัง!$C:$C,'รับ-จ่าย ประจำวัน'!$B392,เส้นแต่งหน้าขนมปัง!V:V)+SUMIF('วางแผนBC,CJ'!$C:$C,'รับ-จ่าย ประจำวัน'!$B392,'วางแผนBC,CJ'!V:V)+SUMIF(RD!$C:$C,'รับ-จ่าย ประจำวัน'!$B392,RD!V:V)+SUMIF('FG,ออนไล,คัดแยก'!$C:$C,'รับ-จ่าย ประจำวัน'!$B392,'FG,ออนไล,คัดแยก'!V:V)</f>
        <v>0</v>
      </c>
      <c r="BD392" s="16">
        <f>SUMIF(เตรียมส่วนผสม!$C:$C,'รับ-จ่าย ประจำวัน'!$B392,เตรียมส่วนผสม!W:W)+SUMIF(กวนไส้!$C:$C,'รับ-จ่าย ประจำวัน'!$B392,กวนไส้!W:W)+SUMIF(ผลิต1!$C:$C,'รับ-จ่าย ประจำวัน'!$B392,ผลิต1!W:W)+SUMIF(ผลิต2!$C:$C,'รับ-จ่าย ประจำวัน'!$B392,ผลิต2!W:W)+SUMIF(เส้นแต่งหน้าขนมเค้ก!$C:$C,'รับ-จ่าย ประจำวัน'!$B392,เส้นแต่งหน้าขนมเค้ก!W:W)+SUMIF(แพ็ค!$C:$C,'รับ-จ่าย ประจำวัน'!$B392,แพ็ค!W:W)+SUMIF(ธุรการ!$C:$C,'รับ-จ่าย ประจำวัน'!$B392,ธุรการ!W:W)+SUMIF(เส้นแต่งหน้าขนมปัง!$C:$C,'รับ-จ่าย ประจำวัน'!$B392,เส้นแต่งหน้าขนมปัง!W:W)+SUMIF('วางแผนBC,CJ'!$C:$C,'รับ-จ่าย ประจำวัน'!$B392,'วางแผนBC,CJ'!W:W)+SUMIF(RD!$C:$C,'รับ-จ่าย ประจำวัน'!$B392,RD!W:W)+SUMIF('FG,ออนไล,คัดแยก'!$C:$C,'รับ-จ่าย ประจำวัน'!$B392,'FG,ออนไล,คัดแยก'!W:W)</f>
        <v>0</v>
      </c>
      <c r="BE392" s="16">
        <f>SUMIF(เตรียมส่วนผสม!$C:$C,'รับ-จ่าย ประจำวัน'!$B392,เตรียมส่วนผสม!X:X)+SUMIF(กวนไส้!$C:$C,'รับ-จ่าย ประจำวัน'!$B392,กวนไส้!X:X)+SUMIF(ผลิต1!$C:$C,'รับ-จ่าย ประจำวัน'!$B392,ผลิต1!X:X)+SUMIF(ผลิต2!$C:$C,'รับ-จ่าย ประจำวัน'!$B392,ผลิต2!X:X)+SUMIF(เส้นแต่งหน้าขนมเค้ก!$C:$C,'รับ-จ่าย ประจำวัน'!$B392,เส้นแต่งหน้าขนมเค้ก!X:X)+SUMIF(แพ็ค!$C:$C,'รับ-จ่าย ประจำวัน'!$B392,แพ็ค!X:X)+SUMIF(ธุรการ!$C:$C,'รับ-จ่าย ประจำวัน'!$B392,ธุรการ!X:X)+SUMIF(เส้นแต่งหน้าขนมปัง!$C:$C,'รับ-จ่าย ประจำวัน'!$B392,เส้นแต่งหน้าขนมปัง!X:X)+SUMIF('วางแผนBC,CJ'!$C:$C,'รับ-จ่าย ประจำวัน'!$B392,'วางแผนBC,CJ'!X:X)+SUMIF(RD!$C:$C,'รับ-จ่าย ประจำวัน'!$B392,RD!X:X)+SUMIF('FG,ออนไล,คัดแยก'!$C:$C,'รับ-จ่าย ประจำวัน'!$B392,'FG,ออนไล,คัดแยก'!X:X)</f>
        <v>0</v>
      </c>
      <c r="BF392" s="16">
        <f>SUMIF(เตรียมส่วนผสม!$C:$C,'รับ-จ่าย ประจำวัน'!$B392,เตรียมส่วนผสม!Y:Y)+SUMIF(กวนไส้!$C:$C,'รับ-จ่าย ประจำวัน'!$B392,กวนไส้!Y:Y)+SUMIF(ผลิต1!$C:$C,'รับ-จ่าย ประจำวัน'!$B392,ผลิต1!Y:Y)+SUMIF(ผลิต2!$C:$C,'รับ-จ่าย ประจำวัน'!$B392,ผลิต2!Y:Y)+SUMIF(เส้นแต่งหน้าขนมเค้ก!$C:$C,'รับ-จ่าย ประจำวัน'!$B392,เส้นแต่งหน้าขนมเค้ก!Y:Y)+SUMIF(แพ็ค!$C:$C,'รับ-จ่าย ประจำวัน'!$B392,แพ็ค!Y:Y)+SUMIF(ธุรการ!$C:$C,'รับ-จ่าย ประจำวัน'!$B392,ธุรการ!Y:Y)+SUMIF(เส้นแต่งหน้าขนมปัง!$C:$C,'รับ-จ่าย ประจำวัน'!$B392,เส้นแต่งหน้าขนมปัง!Y:Y)+SUMIF('วางแผนBC,CJ'!$C:$C,'รับ-จ่าย ประจำวัน'!$B392,'วางแผนBC,CJ'!Y:Y)+SUMIF(RD!$C:$C,'รับ-จ่าย ประจำวัน'!$B392,RD!Y:Y)+SUMIF('FG,ออนไล,คัดแยก'!$C:$C,'รับ-จ่าย ประจำวัน'!$B392,'FG,ออนไล,คัดแยก'!Y:Y)</f>
        <v>0</v>
      </c>
      <c r="BG392" s="16">
        <f>SUMIF(เตรียมส่วนผสม!$C:$C,'รับ-จ่าย ประจำวัน'!$B392,เตรียมส่วนผสม!Z:Z)+SUMIF(กวนไส้!$C:$C,'รับ-จ่าย ประจำวัน'!$B392,กวนไส้!Z:Z)+SUMIF(ผลิต1!$C:$C,'รับ-จ่าย ประจำวัน'!$B392,ผลิต1!Z:Z)+SUMIF(ผลิต2!$C:$C,'รับ-จ่าย ประจำวัน'!$B392,ผลิต2!Z:Z)+SUMIF(เส้นแต่งหน้าขนมเค้ก!$C:$C,'รับ-จ่าย ประจำวัน'!$B392,เส้นแต่งหน้าขนมเค้ก!Z:Z)+SUMIF(แพ็ค!$C:$C,'รับ-จ่าย ประจำวัน'!$B392,แพ็ค!Z:Z)+SUMIF(ธุรการ!$C:$C,'รับ-จ่าย ประจำวัน'!$B392,ธุรการ!Z:Z)+SUMIF(เส้นแต่งหน้าขนมปัง!$C:$C,'รับ-จ่าย ประจำวัน'!$B392,เส้นแต่งหน้าขนมปัง!Z:Z)+SUMIF('วางแผนBC,CJ'!$C:$C,'รับ-จ่าย ประจำวัน'!$B392,'วางแผนBC,CJ'!Z:Z)+SUMIF(RD!$C:$C,'รับ-จ่าย ประจำวัน'!$B392,RD!Z:Z)+SUMIF('FG,ออนไล,คัดแยก'!$C:$C,'รับ-จ่าย ประจำวัน'!$B392,'FG,ออนไล,คัดแยก'!Z:Z)</f>
        <v>0</v>
      </c>
      <c r="BH392" s="16">
        <f>SUMIF(เตรียมส่วนผสม!$C:$C,'รับ-จ่าย ประจำวัน'!$B392,เตรียมส่วนผสม!AA:AA)+SUMIF(กวนไส้!$C:$C,'รับ-จ่าย ประจำวัน'!$B392,กวนไส้!AA:AA)+SUMIF(ผลิต1!$C:$C,'รับ-จ่าย ประจำวัน'!$B392,ผลิต1!AA:AA)+SUMIF(ผลิต2!$C:$C,'รับ-จ่าย ประจำวัน'!$B392,ผลิต2!AA:AA)+SUMIF(เส้นแต่งหน้าขนมเค้ก!$C:$C,'รับ-จ่าย ประจำวัน'!$B392,เส้นแต่งหน้าขนมเค้ก!AA:AA)+SUMIF(แพ็ค!$C:$C,'รับ-จ่าย ประจำวัน'!$B392,แพ็ค!AA:AA)+SUMIF(ธุรการ!$C:$C,'รับ-จ่าย ประจำวัน'!$B392,ธุรการ!AA:AA)+SUMIF(เส้นแต่งหน้าขนมปัง!$C:$C,'รับ-จ่าย ประจำวัน'!$B392,เส้นแต่งหน้าขนมปัง!AA:AA)+SUMIF('วางแผนBC,CJ'!$C:$C,'รับ-จ่าย ประจำวัน'!$B392,'วางแผนBC,CJ'!AA:AA)+SUMIF(RD!$C:$C,'รับ-จ่าย ประจำวัน'!$B392,RD!AA:AA)+SUMIF('FG,ออนไล,คัดแยก'!$C:$C,'รับ-จ่าย ประจำวัน'!$B392,'FG,ออนไล,คัดแยก'!AA:AA)</f>
        <v>0</v>
      </c>
      <c r="BI392" s="16">
        <f>SUMIF(เตรียมส่วนผสม!$C:$C,'รับ-จ่าย ประจำวัน'!$B392,เตรียมส่วนผสม!AB:AB)+SUMIF(กวนไส้!$C:$C,'รับ-จ่าย ประจำวัน'!$B392,กวนไส้!AB:AB)+SUMIF(ผลิต1!$C:$C,'รับ-จ่าย ประจำวัน'!$B392,ผลิต1!AB:AB)+SUMIF(ผลิต2!$C:$C,'รับ-จ่าย ประจำวัน'!$B392,ผลิต2!AB:AB)+SUMIF(เส้นแต่งหน้าขนมเค้ก!$C:$C,'รับ-จ่าย ประจำวัน'!$B392,เส้นแต่งหน้าขนมเค้ก!AB:AB)+SUMIF(แพ็ค!$C:$C,'รับ-จ่าย ประจำวัน'!$B392,แพ็ค!AB:AB)+SUMIF(ธุรการ!$C:$C,'รับ-จ่าย ประจำวัน'!$B392,ธุรการ!AB:AB)+SUMIF(เส้นแต่งหน้าขนมปัง!$C:$C,'รับ-จ่าย ประจำวัน'!$B392,เส้นแต่งหน้าขนมปัง!AB:AB)+SUMIF('วางแผนBC,CJ'!$C:$C,'รับ-จ่าย ประจำวัน'!$B392,'วางแผนBC,CJ'!AB:AB)+SUMIF(RD!$C:$C,'รับ-จ่าย ประจำวัน'!$B392,RD!AB:AB)+SUMIF('FG,ออนไล,คัดแยก'!$C:$C,'รับ-จ่าย ประจำวัน'!$B392,'FG,ออนไล,คัดแยก'!AB:AB)</f>
        <v>0</v>
      </c>
      <c r="BJ392" s="16">
        <f>SUMIF(เตรียมส่วนผสม!$C:$C,'รับ-จ่าย ประจำวัน'!$B392,เตรียมส่วนผสม!AC:AC)+SUMIF(กวนไส้!$C:$C,'รับ-จ่าย ประจำวัน'!$B392,กวนไส้!AC:AC)+SUMIF(ผลิต1!$C:$C,'รับ-จ่าย ประจำวัน'!$B392,ผลิต1!AC:AC)+SUMIF(ผลิต2!$C:$C,'รับ-จ่าย ประจำวัน'!$B392,ผลิต2!AC:AC)+SUMIF(เส้นแต่งหน้าขนมเค้ก!$C:$C,'รับ-จ่าย ประจำวัน'!$B392,เส้นแต่งหน้าขนมเค้ก!AC:AC)+SUMIF(แพ็ค!$C:$C,'รับ-จ่าย ประจำวัน'!$B392,แพ็ค!AC:AC)+SUMIF(ธุรการ!$C:$C,'รับ-จ่าย ประจำวัน'!$B392,ธุรการ!AC:AC)+SUMIF(เส้นแต่งหน้าขนมปัง!$C:$C,'รับ-จ่าย ประจำวัน'!$B392,เส้นแต่งหน้าขนมปัง!AC:AC)+SUMIF('วางแผนBC,CJ'!$C:$C,'รับ-จ่าย ประจำวัน'!$B392,'วางแผนBC,CJ'!AC:AC)+SUMIF(RD!$C:$C,'รับ-จ่าย ประจำวัน'!$B392,RD!AC:AC)+SUMIF('FG,ออนไล,คัดแยก'!$C:$C,'รับ-จ่าย ประจำวัน'!$B392,'FG,ออนไล,คัดแยก'!AC:AC)</f>
        <v>0</v>
      </c>
      <c r="BK392" s="16">
        <f>SUMIF(เตรียมส่วนผสม!$C:$C,'รับ-จ่าย ประจำวัน'!$B392,เตรียมส่วนผสม!AD:AD)+SUMIF(กวนไส้!$C:$C,'รับ-จ่าย ประจำวัน'!$B392,กวนไส้!AD:AD)+SUMIF(ผลิต1!$C:$C,'รับ-จ่าย ประจำวัน'!$B392,ผลิต1!AD:AD)+SUMIF(ผลิต2!$C:$C,'รับ-จ่าย ประจำวัน'!$B392,ผลิต2!AD:AD)+SUMIF(เส้นแต่งหน้าขนมเค้ก!$C:$C,'รับ-จ่าย ประจำวัน'!$B392,เส้นแต่งหน้าขนมเค้ก!AD:AD)+SUMIF(แพ็ค!$C:$C,'รับ-จ่าย ประจำวัน'!$B392,แพ็ค!AD:AD)+SUMIF(ธุรการ!$C:$C,'รับ-จ่าย ประจำวัน'!$B392,ธุรการ!AD:AD)+SUMIF(เส้นแต่งหน้าขนมปัง!$C:$C,'รับ-จ่าย ประจำวัน'!$B392,เส้นแต่งหน้าขนมปัง!AD:AD)+SUMIF('วางแผนBC,CJ'!$C:$C,'รับ-จ่าย ประจำวัน'!$B392,'วางแผนBC,CJ'!AD:AD)+SUMIF(RD!$C:$C,'รับ-จ่าย ประจำวัน'!$B392,RD!AD:AD)+SUMIF('FG,ออนไล,คัดแยก'!$C:$C,'รับ-จ่าย ประจำวัน'!$B392,'FG,ออนไล,คัดแยก'!AD:AD)</f>
        <v>0</v>
      </c>
      <c r="BL392" s="16">
        <f>SUMIF(เตรียมส่วนผสม!$C:$C,'รับ-จ่าย ประจำวัน'!$B392,เตรียมส่วนผสม!AE:AE)+SUMIF(กวนไส้!$C:$C,'รับ-จ่าย ประจำวัน'!$B392,กวนไส้!AE:AE)+SUMIF(ผลิต1!$C:$C,'รับ-จ่าย ประจำวัน'!$B392,ผลิต1!AE:AE)+SUMIF(ผลิต2!$C:$C,'รับ-จ่าย ประจำวัน'!$B392,ผลิต2!AE:AE)+SUMIF(เส้นแต่งหน้าขนมเค้ก!$C:$C,'รับ-จ่าย ประจำวัน'!$B392,เส้นแต่งหน้าขนมเค้ก!AE:AE)+SUMIF(แพ็ค!$C:$C,'รับ-จ่าย ประจำวัน'!$B392,แพ็ค!AE:AE)+SUMIF(ธุรการ!$C:$C,'รับ-จ่าย ประจำวัน'!$B392,ธุรการ!AE:AE)+SUMIF(เส้นแต่งหน้าขนมปัง!$C:$C,'รับ-จ่าย ประจำวัน'!$B392,เส้นแต่งหน้าขนมปัง!AE:AE)+SUMIF('วางแผนBC,CJ'!$C:$C,'รับ-จ่าย ประจำวัน'!$B392,'วางแผนBC,CJ'!AE:AE)+SUMIF(RD!$C:$C,'รับ-จ่าย ประจำวัน'!$B392,RD!AE:AE)+SUMIF('FG,ออนไล,คัดแยก'!$C:$C,'รับ-จ่าย ประจำวัน'!$B392,'FG,ออนไล,คัดแยก'!AE:AE)</f>
        <v>0</v>
      </c>
      <c r="BM392" s="16">
        <f>SUMIF(เตรียมส่วนผสม!$C:$C,'รับ-จ่าย ประจำวัน'!$B392,เตรียมส่วนผสม!AF:AF)+SUMIF(กวนไส้!$C:$C,'รับ-จ่าย ประจำวัน'!$B392,กวนไส้!AF:AF)+SUMIF(ผลิต1!$C:$C,'รับ-จ่าย ประจำวัน'!$B392,ผลิต1!AF:AF)+SUMIF(ผลิต2!$C:$C,'รับ-จ่าย ประจำวัน'!$B392,ผลิต2!AF:AF)+SUMIF(เส้นแต่งหน้าขนมเค้ก!$C:$C,'รับ-จ่าย ประจำวัน'!$B392,เส้นแต่งหน้าขนมเค้ก!AF:AF)+SUMIF(แพ็ค!$C:$C,'รับ-จ่าย ประจำวัน'!$B392,แพ็ค!AF:AF)+SUMIF(ธุรการ!$C:$C,'รับ-จ่าย ประจำวัน'!$B392,ธุรการ!AF:AF)+SUMIF(เส้นแต่งหน้าขนมปัง!$C:$C,'รับ-จ่าย ประจำวัน'!$B392,เส้นแต่งหน้าขนมปัง!AF:AF)+SUMIF('วางแผนBC,CJ'!$C:$C,'รับ-จ่าย ประจำวัน'!$B392,'วางแผนBC,CJ'!AF:AF)+SUMIF(RD!$C:$C,'รับ-จ่าย ประจำวัน'!$B392,RD!AF:AF)+SUMIF('FG,ออนไล,คัดแยก'!$C:$C,'รับ-จ่าย ประจำวัน'!$B392,'FG,ออนไล,คัดแยก'!AF:AF)</f>
        <v>0</v>
      </c>
      <c r="BN392" s="16">
        <f>SUMIF(เตรียมส่วนผสม!$C:$C,'รับ-จ่าย ประจำวัน'!$B392,เตรียมส่วนผสม!AG:AG)+SUMIF(กวนไส้!$C:$C,'รับ-จ่าย ประจำวัน'!$B392,กวนไส้!AG:AG)+SUMIF(ผลิต1!$C:$C,'รับ-จ่าย ประจำวัน'!$B392,ผลิต1!AG:AG)+SUMIF(ผลิต2!$C:$C,'รับ-จ่าย ประจำวัน'!$B392,ผลิต2!AG:AG)+SUMIF(เส้นแต่งหน้าขนมเค้ก!$C:$C,'รับ-จ่าย ประจำวัน'!$B392,เส้นแต่งหน้าขนมเค้ก!AG:AG)+SUMIF(แพ็ค!$C:$C,'รับ-จ่าย ประจำวัน'!$B392,แพ็ค!AG:AG)+SUMIF(ธุรการ!$C:$C,'รับ-จ่าย ประจำวัน'!$B392,ธุรการ!AG:AG)+SUMIF(เส้นแต่งหน้าขนมปัง!$C:$C,'รับ-จ่าย ประจำวัน'!$B392,เส้นแต่งหน้าขนมปัง!AG:AG)+SUMIF('วางแผนBC,CJ'!$C:$C,'รับ-จ่าย ประจำวัน'!$B392,'วางแผนBC,CJ'!AG:AG)+SUMIF(RD!$C:$C,'รับ-จ่าย ประจำวัน'!$B392,RD!AG:AG)+SUMIF('FG,ออนไล,คัดแยก'!$C:$C,'รับ-จ่าย ประจำวัน'!$B392,'FG,ออนไล,คัดแยก'!AG:AG)</f>
        <v>0</v>
      </c>
      <c r="BO392" s="16">
        <f>SUMIF(เตรียมส่วนผสม!$C:$C,'รับ-จ่าย ประจำวัน'!$B392,เตรียมส่วนผสม!AH:AH)+SUMIF(กวนไส้!$C:$C,'รับ-จ่าย ประจำวัน'!$B392,กวนไส้!AH:AH)+SUMIF(ผลิต1!$C:$C,'รับ-จ่าย ประจำวัน'!$B392,ผลิต1!AH:AH)+SUMIF(ผลิต2!$C:$C,'รับ-จ่าย ประจำวัน'!$B392,ผลิต2!AH:AH)+SUMIF(เส้นแต่งหน้าขนมเค้ก!$C:$C,'รับ-จ่าย ประจำวัน'!$B392,เส้นแต่งหน้าขนมเค้ก!AH:AH)+SUMIF(แพ็ค!$C:$C,'รับ-จ่าย ประจำวัน'!$B392,แพ็ค!AH:AH)+SUMIF(ธุรการ!$C:$C,'รับ-จ่าย ประจำวัน'!$B392,ธุรการ!AH:AH)+SUMIF(เส้นแต่งหน้าขนมปัง!$C:$C,'รับ-จ่าย ประจำวัน'!$B392,เส้นแต่งหน้าขนมปัง!AH:AH)+SUMIF('วางแผนBC,CJ'!$C:$C,'รับ-จ่าย ประจำวัน'!$B392,'วางแผนBC,CJ'!AH:AH)+SUMIF(RD!$C:$C,'รับ-จ่าย ประจำวัน'!$B392,RD!AH:AH)+SUMIF('FG,ออนไล,คัดแยก'!$C:$C,'รับ-จ่าย ประจำวัน'!$B392,'FG,ออนไล,คัดแยก'!AH:AH)</f>
        <v>0</v>
      </c>
      <c r="BP392" s="16">
        <f>SUMIF(เตรียมส่วนผสม!$C:$C,'รับ-จ่าย ประจำวัน'!$B392,เตรียมส่วนผสม!AI:AI)+SUMIF(กวนไส้!$C:$C,'รับ-จ่าย ประจำวัน'!$B392,กวนไส้!AI:AI)+SUMIF(ผลิต1!$C:$C,'รับ-จ่าย ประจำวัน'!$B392,ผลิต1!AI:AI)+SUMIF(ผลิต2!$C:$C,'รับ-จ่าย ประจำวัน'!$B392,ผลิต2!AI:AI)+SUMIF(เส้นแต่งหน้าขนมเค้ก!$C:$C,'รับ-จ่าย ประจำวัน'!$B392,เส้นแต่งหน้าขนมเค้ก!AI:AI)+SUMIF(แพ็ค!$C:$C,'รับ-จ่าย ประจำวัน'!$B392,แพ็ค!AI:AI)+SUMIF(ธุรการ!$C:$C,'รับ-จ่าย ประจำวัน'!$B392,ธุรการ!AI:AI)+SUMIF(เส้นแต่งหน้าขนมปัง!$C:$C,'รับ-จ่าย ประจำวัน'!$B392,เส้นแต่งหน้าขนมปัง!AI:AI)+SUMIF('วางแผนBC,CJ'!$C:$C,'รับ-จ่าย ประจำวัน'!$B392,'วางแผนBC,CJ'!AI:AI)+SUMIF(RD!$C:$C,'รับ-จ่าย ประจำวัน'!$B392,RD!AI:AI)+SUMIF('FG,ออนไล,คัดแยก'!$C:$C,'รับ-จ่าย ประจำวัน'!$B392,'FG,ออนไล,คัดแยก'!AI:AI)</f>
        <v>0</v>
      </c>
      <c r="BQ392" s="16">
        <f>SUMIF(เตรียมส่วนผสม!$C:$C,'รับ-จ่าย ประจำวัน'!$B392,เตรียมส่วนผสม!AJ:AJ)+SUMIF(กวนไส้!$C:$C,'รับ-จ่าย ประจำวัน'!$B392,กวนไส้!AJ:AJ)+SUMIF(ผลิต1!$C:$C,'รับ-จ่าย ประจำวัน'!$B392,ผลิต1!AJ:AJ)+SUMIF(ผลิต2!$C:$C,'รับ-จ่าย ประจำวัน'!$B392,ผลิต2!AJ:AJ)+SUMIF(เส้นแต่งหน้าขนมเค้ก!$C:$C,'รับ-จ่าย ประจำวัน'!$B392,เส้นแต่งหน้าขนมเค้ก!AJ:AJ)+SUMIF(แพ็ค!$C:$C,'รับ-จ่าย ประจำวัน'!$B392,แพ็ค!AJ:AJ)+SUMIF(ธุรการ!$C:$C,'รับ-จ่าย ประจำวัน'!$B392,ธุรการ!AJ:AJ)+SUMIF(เส้นแต่งหน้าขนมปัง!$C:$C,'รับ-จ่าย ประจำวัน'!$B392,เส้นแต่งหน้าขนมปัง!AJ:AJ)+SUMIF('วางแผนBC,CJ'!$C:$C,'รับ-จ่าย ประจำวัน'!$B392,'วางแผนBC,CJ'!AJ:AJ)+SUMIF(RD!$C:$C,'รับ-จ่าย ประจำวัน'!$B392,RD!AJ:AJ)+SUMIF('FG,ออนไล,คัดแยก'!$C:$C,'รับ-จ่าย ประจำวัน'!$B392,'FG,ออนไล,คัดแยก'!AJ:AJ)</f>
        <v>0</v>
      </c>
      <c r="BR392" s="16">
        <f>SUMIF(เตรียมส่วนผสม!$C:$C,'รับ-จ่าย ประจำวัน'!$B392,เตรียมส่วนผสม!AK:AK)+SUMIF(กวนไส้!$C:$C,'รับ-จ่าย ประจำวัน'!$B392,กวนไส้!AK:AK)+SUMIF(ผลิต1!$C:$C,'รับ-จ่าย ประจำวัน'!$B392,ผลิต1!AK:AK)+SUMIF(ผลิต2!$C:$C,'รับ-จ่าย ประจำวัน'!$B392,ผลิต2!AK:AK)+SUMIF(เส้นแต่งหน้าขนมเค้ก!$C:$C,'รับ-จ่าย ประจำวัน'!$B392,เส้นแต่งหน้าขนมเค้ก!AK:AK)+SUMIF(แพ็ค!$C:$C,'รับ-จ่าย ประจำวัน'!$B392,แพ็ค!AK:AK)+SUMIF(ธุรการ!$C:$C,'รับ-จ่าย ประจำวัน'!$B392,ธุรการ!AK:AK)+SUMIF(เส้นแต่งหน้าขนมปัง!$C:$C,'รับ-จ่าย ประจำวัน'!$B392,เส้นแต่งหน้าขนมปัง!AK:AK)+SUMIF('วางแผนBC,CJ'!$C:$C,'รับ-จ่าย ประจำวัน'!$B392,'วางแผนBC,CJ'!AK:AK)+SUMIF(RD!$C:$C,'รับ-จ่าย ประจำวัน'!$B392,RD!AK:AK)+SUMIF('FG,ออนไล,คัดแยก'!$C:$C,'รับ-จ่าย ประจำวัน'!$B392,'FG,ออนไล,คัดแยก'!AK:AK)</f>
        <v>200</v>
      </c>
      <c r="BS392" s="16">
        <f>SUMIF(เตรียมส่วนผสม!$C:$C,'รับ-จ่าย ประจำวัน'!$B392,เตรียมส่วนผสม!AL:AL)+SUMIF(กวนไส้!$C:$C,'รับ-จ่าย ประจำวัน'!$B392,กวนไส้!AL:AL)+SUMIF(ผลิต1!$C:$C,'รับ-จ่าย ประจำวัน'!$B392,ผลิต1!AL:AL)+SUMIF(ผลิต2!$C:$C,'รับ-จ่าย ประจำวัน'!$B392,ผลิต2!AL:AL)+SUMIF(เส้นแต่งหน้าขนมเค้ก!$C:$C,'รับ-จ่าย ประจำวัน'!$B392,เส้นแต่งหน้าขนมเค้ก!AL:AL)+SUMIF(แพ็ค!$C:$C,'รับ-จ่าย ประจำวัน'!$B392,แพ็ค!AL:AL)+SUMIF(ธุรการ!$C:$C,'รับ-จ่าย ประจำวัน'!$B392,ธุรการ!AL:AL)+SUMIF(เส้นแต่งหน้าขนมปัง!$C:$C,'รับ-จ่าย ประจำวัน'!$B392,เส้นแต่งหน้าขนมปัง!AL:AL)+SUMIF('วางแผนBC,CJ'!$C:$C,'รับ-จ่าย ประจำวัน'!$B392,'วางแผนBC,CJ'!AL:AL)+SUMIF(RD!$C:$C,'รับ-จ่าย ประจำวัน'!$B392,RD!AL:AL)+SUMIF('FG,ออนไล,คัดแยก'!$C:$C,'รับ-จ่าย ประจำวัน'!$B392,'FG,ออนไล,คัดแยก'!AL:AL)</f>
        <v>0</v>
      </c>
      <c r="BT392" s="18">
        <f t="shared" si="93"/>
        <v>200</v>
      </c>
      <c r="BU392" s="116"/>
      <c r="BV392" s="146">
        <f t="shared" si="94"/>
        <v>56000</v>
      </c>
      <c r="BW392" s="183">
        <v>30</v>
      </c>
      <c r="BX392" s="172">
        <f t="shared" si="96"/>
        <v>6.666666666666667</v>
      </c>
      <c r="BY392" s="188">
        <f t="shared" si="90"/>
        <v>8400</v>
      </c>
      <c r="BZ392" s="180">
        <f t="shared" ca="1" si="95"/>
        <v>54603</v>
      </c>
      <c r="CA392" s="97"/>
      <c r="CB392" s="97"/>
      <c r="CC392" s="97"/>
      <c r="CD392" s="97"/>
      <c r="CE392" s="97"/>
      <c r="CF392" s="97"/>
      <c r="CG392" s="97"/>
      <c r="CH392" s="97"/>
      <c r="CI392" s="97"/>
      <c r="CJ392" s="94"/>
      <c r="CK392" s="9">
        <f t="shared" si="91"/>
        <v>56000</v>
      </c>
    </row>
    <row r="393" spans="1:89" x14ac:dyDescent="0.5">
      <c r="A393" s="149"/>
      <c r="B393" s="34">
        <v>1021601008</v>
      </c>
      <c r="C393" s="10" t="s">
        <v>1552</v>
      </c>
      <c r="D393" s="177" t="s">
        <v>61</v>
      </c>
      <c r="E393" s="28">
        <v>0</v>
      </c>
      <c r="F393" s="75"/>
      <c r="G393" s="11" t="s">
        <v>62</v>
      </c>
      <c r="H393" s="12">
        <v>57400</v>
      </c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3"/>
      <c r="AF393" s="13"/>
      <c r="AG393" s="13"/>
      <c r="AH393" s="13"/>
      <c r="AI393" s="14"/>
      <c r="AJ393" s="14"/>
      <c r="AK393" s="14"/>
      <c r="AL393" s="14"/>
      <c r="AM393" s="14"/>
      <c r="AN393" s="15">
        <f t="shared" si="92"/>
        <v>0</v>
      </c>
      <c r="AO393" s="16">
        <f>SUMIF(เตรียมส่วนผสม!$C:$C,'รับ-จ่าย ประจำวัน'!$B393,เตรียมส่วนผสม!H:H)+SUMIF(กวนไส้!$C:$C,'รับ-จ่าย ประจำวัน'!$B393,กวนไส้!H:H)+SUMIF(ผลิต1!$C:$C,'รับ-จ่าย ประจำวัน'!$B393,ผลิต1!H:H)+SUMIF(ผลิต2!$C:$C,'รับ-จ่าย ประจำวัน'!$B393,ผลิต2!H:H)+SUMIF(เส้นแต่งหน้าขนมเค้ก!$C:$C,'รับ-จ่าย ประจำวัน'!$B393,เส้นแต่งหน้าขนมเค้ก!H:H)+SUMIF(แพ็ค!$C:$C,'รับ-จ่าย ประจำวัน'!$B393,แพ็ค!H:H)+SUMIF(ธุรการ!$C:$C,'รับ-จ่าย ประจำวัน'!$B393,ธุรการ!H:H)+SUMIF(เส้นแต่งหน้าขนมปัง!$C:$C,'รับ-จ่าย ประจำวัน'!$B393,เส้นแต่งหน้าขนมปัง!H:H)+SUMIF('วางแผนBC,CJ'!$C:$C,'รับ-จ่าย ประจำวัน'!$B393,'วางแผนBC,CJ'!H:H)+SUMIF(RD!$C:$C,'รับ-จ่าย ประจำวัน'!$B393,RD!H:H)+SUMIF('FG,ออนไล,คัดแยก'!$C:$C,'รับ-จ่าย ประจำวัน'!$B393,'FG,ออนไล,คัดแยก'!H:H)</f>
        <v>0</v>
      </c>
      <c r="AP393" s="16">
        <f>SUMIF(เตรียมส่วนผสม!$C:$C,'รับ-จ่าย ประจำวัน'!$B393,เตรียมส่วนผสม!I:I)+SUMIF(กวนไส้!$C:$C,'รับ-จ่าย ประจำวัน'!$B393,กวนไส้!I:I)+SUMIF(ผลิต1!$C:$C,'รับ-จ่าย ประจำวัน'!$B393,ผลิต1!I:I)+SUMIF(ผลิต2!$C:$C,'รับ-จ่าย ประจำวัน'!$B393,ผลิต2!I:I)+SUMIF(เส้นแต่งหน้าขนมเค้ก!$C:$C,'รับ-จ่าย ประจำวัน'!$B393,เส้นแต่งหน้าขนมเค้ก!I:I)+SUMIF(แพ็ค!$C:$C,'รับ-จ่าย ประจำวัน'!$B393,แพ็ค!I:I)+SUMIF(ธุรการ!$C:$C,'รับ-จ่าย ประจำวัน'!$B393,ธุรการ!I:I)+SUMIF(เส้นแต่งหน้าขนมปัง!$C:$C,'รับ-จ่าย ประจำวัน'!$B393,เส้นแต่งหน้าขนมปัง!I:I)+SUMIF('วางแผนBC,CJ'!$C:$C,'รับ-จ่าย ประจำวัน'!$B393,'วางแผนBC,CJ'!I:I)+SUMIF(RD!$C:$C,'รับ-จ่าย ประจำวัน'!$B393,RD!I:I)+SUMIF('FG,ออนไล,คัดแยก'!$C:$C,'รับ-จ่าย ประจำวัน'!$B393,'FG,ออนไล,คัดแยก'!I:I)</f>
        <v>0</v>
      </c>
      <c r="AQ393" s="16">
        <f>SUMIF(เตรียมส่วนผสม!$C:$C,'รับ-จ่าย ประจำวัน'!$B393,เตรียมส่วนผสม!J:J)+SUMIF(กวนไส้!$C:$C,'รับ-จ่าย ประจำวัน'!$B393,กวนไส้!J:J)+SUMIF(ผลิต1!$C:$C,'รับ-จ่าย ประจำวัน'!$B393,ผลิต1!J:J)+SUMIF(ผลิต2!$C:$C,'รับ-จ่าย ประจำวัน'!$B393,ผลิต2!J:J)+SUMIF(เส้นแต่งหน้าขนมเค้ก!$C:$C,'รับ-จ่าย ประจำวัน'!$B393,เส้นแต่งหน้าขนมเค้ก!J:J)+SUMIF(แพ็ค!$C:$C,'รับ-จ่าย ประจำวัน'!$B393,แพ็ค!J:J)+SUMIF(ธุรการ!$C:$C,'รับ-จ่าย ประจำวัน'!$B393,ธุรการ!J:J)+SUMIF(เส้นแต่งหน้าขนมปัง!$C:$C,'รับ-จ่าย ประจำวัน'!$B393,เส้นแต่งหน้าขนมปัง!J:J)+SUMIF('วางแผนBC,CJ'!$C:$C,'รับ-จ่าย ประจำวัน'!$B393,'วางแผนBC,CJ'!J:J)+SUMIF(RD!$C:$C,'รับ-จ่าย ประจำวัน'!$B393,RD!J:J)+SUMIF('FG,ออนไล,คัดแยก'!$C:$C,'รับ-จ่าย ประจำวัน'!$B393,'FG,ออนไล,คัดแยก'!J:J)</f>
        <v>0</v>
      </c>
      <c r="AR393" s="16">
        <f>SUMIF(เตรียมส่วนผสม!$C:$C,'รับ-จ่าย ประจำวัน'!$B393,เตรียมส่วนผสม!K:K)+SUMIF(กวนไส้!$C:$C,'รับ-จ่าย ประจำวัน'!$B393,กวนไส้!K:K)+SUMIF(ผลิต1!$C:$C,'รับ-จ่าย ประจำวัน'!$B393,ผลิต1!K:K)+SUMIF(ผลิต2!$C:$C,'รับ-จ่าย ประจำวัน'!$B393,ผลิต2!K:K)+SUMIF(เส้นแต่งหน้าขนมเค้ก!$C:$C,'รับ-จ่าย ประจำวัน'!$B393,เส้นแต่งหน้าขนมเค้ก!K:K)+SUMIF(แพ็ค!$C:$C,'รับ-จ่าย ประจำวัน'!$B393,แพ็ค!K:K)+SUMIF(ธุรการ!$C:$C,'รับ-จ่าย ประจำวัน'!$B393,ธุรการ!K:K)+SUMIF(เส้นแต่งหน้าขนมปัง!$C:$C,'รับ-จ่าย ประจำวัน'!$B393,เส้นแต่งหน้าขนมปัง!K:K)+SUMIF('วางแผนBC,CJ'!$C:$C,'รับ-จ่าย ประจำวัน'!$B393,'วางแผนBC,CJ'!K:K)+SUMIF(RD!$C:$C,'รับ-จ่าย ประจำวัน'!$B393,RD!K:K)+SUMIF('FG,ออนไล,คัดแยก'!$C:$C,'รับ-จ่าย ประจำวัน'!$B393,'FG,ออนไล,คัดแยก'!K:K)</f>
        <v>0</v>
      </c>
      <c r="AS393" s="16">
        <f>SUMIF(เตรียมส่วนผสม!$C:$C,'รับ-จ่าย ประจำวัน'!$B393,เตรียมส่วนผสม!L:L)+SUMIF(กวนไส้!$C:$C,'รับ-จ่าย ประจำวัน'!$B393,กวนไส้!L:L)+SUMIF(ผลิต1!$C:$C,'รับ-จ่าย ประจำวัน'!$B393,ผลิต1!L:L)+SUMIF(ผลิต2!$C:$C,'รับ-จ่าย ประจำวัน'!$B393,ผลิต2!L:L)+SUMIF(เส้นแต่งหน้าขนมเค้ก!$C:$C,'รับ-จ่าย ประจำวัน'!$B393,เส้นแต่งหน้าขนมเค้ก!L:L)+SUMIF(แพ็ค!$C:$C,'รับ-จ่าย ประจำวัน'!$B393,แพ็ค!L:L)+SUMIF(ธุรการ!$C:$C,'รับ-จ่าย ประจำวัน'!$B393,ธุรการ!L:L)+SUMIF(เส้นแต่งหน้าขนมปัง!$C:$C,'รับ-จ่าย ประจำวัน'!$B393,เส้นแต่งหน้าขนมปัง!L:L)+SUMIF('วางแผนBC,CJ'!$C:$C,'รับ-จ่าย ประจำวัน'!$B393,'วางแผนBC,CJ'!L:L)+SUMIF(RD!$C:$C,'รับ-จ่าย ประจำวัน'!$B393,RD!L:L)+SUMIF('FG,ออนไล,คัดแยก'!$C:$C,'รับ-จ่าย ประจำวัน'!$B393,'FG,ออนไล,คัดแยก'!L:L)</f>
        <v>0</v>
      </c>
      <c r="AT393" s="16">
        <f>SUMIF(เตรียมส่วนผสม!$C:$C,'รับ-จ่าย ประจำวัน'!$B393,เตรียมส่วนผสม!M:M)+SUMIF(กวนไส้!$C:$C,'รับ-จ่าย ประจำวัน'!$B393,กวนไส้!M:M)+SUMIF(ผลิต1!$C:$C,'รับ-จ่าย ประจำวัน'!$B393,ผลิต1!M:M)+SUMIF(ผลิต2!$C:$C,'รับ-จ่าย ประจำวัน'!$B393,ผลิต2!M:M)+SUMIF(เส้นแต่งหน้าขนมเค้ก!$C:$C,'รับ-จ่าย ประจำวัน'!$B393,เส้นแต่งหน้าขนมเค้ก!M:M)+SUMIF(แพ็ค!$C:$C,'รับ-จ่าย ประจำวัน'!$B393,แพ็ค!M:M)+SUMIF(ธุรการ!$C:$C,'รับ-จ่าย ประจำวัน'!$B393,ธุรการ!M:M)+SUMIF(เส้นแต่งหน้าขนมปัง!$C:$C,'รับ-จ่าย ประจำวัน'!$B393,เส้นแต่งหน้าขนมปัง!M:M)+SUMIF('วางแผนBC,CJ'!$C:$C,'รับ-จ่าย ประจำวัน'!$B393,'วางแผนBC,CJ'!M:M)+SUMIF(RD!$C:$C,'รับ-จ่าย ประจำวัน'!$B393,RD!M:M)+SUMIF('FG,ออนไล,คัดแยก'!$C:$C,'รับ-จ่าย ประจำวัน'!$B393,'FG,ออนไล,คัดแยก'!M:M)</f>
        <v>0</v>
      </c>
      <c r="AU393" s="16">
        <f>SUMIF(เตรียมส่วนผสม!$C:$C,'รับ-จ่าย ประจำวัน'!$B393,เตรียมส่วนผสม!N:N)+SUMIF(กวนไส้!$C:$C,'รับ-จ่าย ประจำวัน'!$B393,กวนไส้!N:N)+SUMIF(ผลิต1!$C:$C,'รับ-จ่าย ประจำวัน'!$B393,ผลิต1!N:N)+SUMIF(ผลิต2!$C:$C,'รับ-จ่าย ประจำวัน'!$B393,ผลิต2!N:N)+SUMIF(เส้นแต่งหน้าขนมเค้ก!$C:$C,'รับ-จ่าย ประจำวัน'!$B393,เส้นแต่งหน้าขนมเค้ก!N:N)+SUMIF(แพ็ค!$C:$C,'รับ-จ่าย ประจำวัน'!$B393,แพ็ค!N:N)+SUMIF(ธุรการ!$C:$C,'รับ-จ่าย ประจำวัน'!$B393,ธุรการ!N:N)+SUMIF(เส้นแต่งหน้าขนมปัง!$C:$C,'รับ-จ่าย ประจำวัน'!$B393,เส้นแต่งหน้าขนมปัง!N:N)+SUMIF('วางแผนBC,CJ'!$C:$C,'รับ-จ่าย ประจำวัน'!$B393,'วางแผนBC,CJ'!N:N)+SUMIF(RD!$C:$C,'รับ-จ่าย ประจำวัน'!$B393,RD!N:N)+SUMIF('FG,ออนไล,คัดแยก'!$C:$C,'รับ-จ่าย ประจำวัน'!$B393,'FG,ออนไล,คัดแยก'!N:N)</f>
        <v>0</v>
      </c>
      <c r="AV393" s="16">
        <f>SUMIF(เตรียมส่วนผสม!$C:$C,'รับ-จ่าย ประจำวัน'!$B393,เตรียมส่วนผสม!O:O)+SUMIF(กวนไส้!$C:$C,'รับ-จ่าย ประจำวัน'!$B393,กวนไส้!O:O)+SUMIF(ผลิต1!$C:$C,'รับ-จ่าย ประจำวัน'!$B393,ผลิต1!O:O)+SUMIF(ผลิต2!$C:$C,'รับ-จ่าย ประจำวัน'!$B393,ผลิต2!O:O)+SUMIF(เส้นแต่งหน้าขนมเค้ก!$C:$C,'รับ-จ่าย ประจำวัน'!$B393,เส้นแต่งหน้าขนมเค้ก!O:O)+SUMIF(แพ็ค!$C:$C,'รับ-จ่าย ประจำวัน'!$B393,แพ็ค!O:O)+SUMIF(ธุรการ!$C:$C,'รับ-จ่าย ประจำวัน'!$B393,ธุรการ!O:O)+SUMIF(เส้นแต่งหน้าขนมปัง!$C:$C,'รับ-จ่าย ประจำวัน'!$B393,เส้นแต่งหน้าขนมปัง!O:O)+SUMIF('วางแผนBC,CJ'!$C:$C,'รับ-จ่าย ประจำวัน'!$B393,'วางแผนBC,CJ'!O:O)+SUMIF(RD!$C:$C,'รับ-จ่าย ประจำวัน'!$B393,RD!O:O)+SUMIF('FG,ออนไล,คัดแยก'!$C:$C,'รับ-จ่าย ประจำวัน'!$B393,'FG,ออนไล,คัดแยก'!O:O)</f>
        <v>0</v>
      </c>
      <c r="AW393" s="16">
        <f>SUMIF(เตรียมส่วนผสม!$C:$C,'รับ-จ่าย ประจำวัน'!$B393,เตรียมส่วนผสม!P:P)+SUMIF(กวนไส้!$C:$C,'รับ-จ่าย ประจำวัน'!$B393,กวนไส้!P:P)+SUMIF(ผลิต1!$C:$C,'รับ-จ่าย ประจำวัน'!$B393,ผลิต1!P:P)+SUMIF(ผลิต2!$C:$C,'รับ-จ่าย ประจำวัน'!$B393,ผลิต2!P:P)+SUMIF(เส้นแต่งหน้าขนมเค้ก!$C:$C,'รับ-จ่าย ประจำวัน'!$B393,เส้นแต่งหน้าขนมเค้ก!P:P)+SUMIF(แพ็ค!$C:$C,'รับ-จ่าย ประจำวัน'!$B393,แพ็ค!P:P)+SUMIF(ธุรการ!$C:$C,'รับ-จ่าย ประจำวัน'!$B393,ธุรการ!P:P)+SUMIF(เส้นแต่งหน้าขนมปัง!$C:$C,'รับ-จ่าย ประจำวัน'!$B393,เส้นแต่งหน้าขนมปัง!P:P)+SUMIF('วางแผนBC,CJ'!$C:$C,'รับ-จ่าย ประจำวัน'!$B393,'วางแผนBC,CJ'!P:P)+SUMIF(RD!$C:$C,'รับ-จ่าย ประจำวัน'!$B393,RD!P:P)+SUMIF('FG,ออนไล,คัดแยก'!$C:$C,'รับ-จ่าย ประจำวัน'!$B393,'FG,ออนไล,คัดแยก'!P:P)</f>
        <v>0</v>
      </c>
      <c r="AX393" s="16">
        <f>SUMIF(เตรียมส่วนผสม!$C:$C,'รับ-จ่าย ประจำวัน'!$B393,เตรียมส่วนผสม!Q:Q)+SUMIF(กวนไส้!$C:$C,'รับ-จ่าย ประจำวัน'!$B393,กวนไส้!Q:Q)+SUMIF(ผลิต1!$C:$C,'รับ-จ่าย ประจำวัน'!$B393,ผลิต1!Q:Q)+SUMIF(ผลิต2!$C:$C,'รับ-จ่าย ประจำวัน'!$B393,ผลิต2!Q:Q)+SUMIF(เส้นแต่งหน้าขนมเค้ก!$C:$C,'รับ-จ่าย ประจำวัน'!$B393,เส้นแต่งหน้าขนมเค้ก!Q:Q)+SUMIF(แพ็ค!$C:$C,'รับ-จ่าย ประจำวัน'!$B393,แพ็ค!Q:Q)+SUMIF(ธุรการ!$C:$C,'รับ-จ่าย ประจำวัน'!$B393,ธุรการ!Q:Q)+SUMIF(เส้นแต่งหน้าขนมปัง!$C:$C,'รับ-จ่าย ประจำวัน'!$B393,เส้นแต่งหน้าขนมปัง!Q:Q)+SUMIF('วางแผนBC,CJ'!$C:$C,'รับ-จ่าย ประจำวัน'!$B393,'วางแผนBC,CJ'!Q:Q)+SUMIF(RD!$C:$C,'รับ-จ่าย ประจำวัน'!$B393,RD!Q:Q)+SUMIF('FG,ออนไล,คัดแยก'!$C:$C,'รับ-จ่าย ประจำวัน'!$B393,'FG,ออนไล,คัดแยก'!Q:Q)</f>
        <v>0</v>
      </c>
      <c r="AY393" s="16">
        <f>SUMIF(เตรียมส่วนผสม!$C:$C,'รับ-จ่าย ประจำวัน'!$B393,เตรียมส่วนผสม!R:R)+SUMIF(กวนไส้!$C:$C,'รับ-จ่าย ประจำวัน'!$B393,กวนไส้!R:R)+SUMIF(ผลิต1!$C:$C,'รับ-จ่าย ประจำวัน'!$B393,ผลิต1!R:R)+SUMIF(ผลิต2!$C:$C,'รับ-จ่าย ประจำวัน'!$B393,ผลิต2!R:R)+SUMIF(เส้นแต่งหน้าขนมเค้ก!$C:$C,'รับ-จ่าย ประจำวัน'!$B393,เส้นแต่งหน้าขนมเค้ก!R:R)+SUMIF(แพ็ค!$C:$C,'รับ-จ่าย ประจำวัน'!$B393,แพ็ค!R:R)+SUMIF(ธุรการ!$C:$C,'รับ-จ่าย ประจำวัน'!$B393,ธุรการ!R:R)+SUMIF(เส้นแต่งหน้าขนมปัง!$C:$C,'รับ-จ่าย ประจำวัน'!$B393,เส้นแต่งหน้าขนมปัง!R:R)+SUMIF('วางแผนBC,CJ'!$C:$C,'รับ-จ่าย ประจำวัน'!$B393,'วางแผนBC,CJ'!R:R)+SUMIF(RD!$C:$C,'รับ-จ่าย ประจำวัน'!$B393,RD!R:R)+SUMIF('FG,ออนไล,คัดแยก'!$C:$C,'รับ-จ่าย ประจำวัน'!$B393,'FG,ออนไล,คัดแยก'!R:R)</f>
        <v>0</v>
      </c>
      <c r="AZ393" s="16">
        <f>SUMIF(เตรียมส่วนผสม!$C:$C,'รับ-จ่าย ประจำวัน'!$B393,เตรียมส่วนผสม!S:S)+SUMIF(กวนไส้!$C:$C,'รับ-จ่าย ประจำวัน'!$B393,กวนไส้!S:S)+SUMIF(ผลิต1!$C:$C,'รับ-จ่าย ประจำวัน'!$B393,ผลิต1!S:S)+SUMIF(ผลิต2!$C:$C,'รับ-จ่าย ประจำวัน'!$B393,ผลิต2!S:S)+SUMIF(เส้นแต่งหน้าขนมเค้ก!$C:$C,'รับ-จ่าย ประจำวัน'!$B393,เส้นแต่งหน้าขนมเค้ก!S:S)+SUMIF(แพ็ค!$C:$C,'รับ-จ่าย ประจำวัน'!$B393,แพ็ค!S:S)+SUMIF(ธุรการ!$C:$C,'รับ-จ่าย ประจำวัน'!$B393,ธุรการ!S:S)+SUMIF(เส้นแต่งหน้าขนมปัง!$C:$C,'รับ-จ่าย ประจำวัน'!$B393,เส้นแต่งหน้าขนมปัง!S:S)+SUMIF('วางแผนBC,CJ'!$C:$C,'รับ-จ่าย ประจำวัน'!$B393,'วางแผนBC,CJ'!S:S)+SUMIF(RD!$C:$C,'รับ-จ่าย ประจำวัน'!$B393,RD!S:S)+SUMIF('FG,ออนไล,คัดแยก'!$C:$C,'รับ-จ่าย ประจำวัน'!$B393,'FG,ออนไล,คัดแยก'!S:S)</f>
        <v>0</v>
      </c>
      <c r="BA393" s="16">
        <f>SUMIF(เตรียมส่วนผสม!$C:$C,'รับ-จ่าย ประจำวัน'!$B393,เตรียมส่วนผสม!T:T)+SUMIF(กวนไส้!$C:$C,'รับ-จ่าย ประจำวัน'!$B393,กวนไส้!T:T)+SUMIF(ผลิต1!$C:$C,'รับ-จ่าย ประจำวัน'!$B393,ผลิต1!T:T)+SUMIF(ผลิต2!$C:$C,'รับ-จ่าย ประจำวัน'!$B393,ผลิต2!T:T)+SUMIF(เส้นแต่งหน้าขนมเค้ก!$C:$C,'รับ-จ่าย ประจำวัน'!$B393,เส้นแต่งหน้าขนมเค้ก!T:T)+SUMIF(แพ็ค!$C:$C,'รับ-จ่าย ประจำวัน'!$B393,แพ็ค!T:T)+SUMIF(ธุรการ!$C:$C,'รับ-จ่าย ประจำวัน'!$B393,ธุรการ!T:T)+SUMIF(เส้นแต่งหน้าขนมปัง!$C:$C,'รับ-จ่าย ประจำวัน'!$B393,เส้นแต่งหน้าขนมปัง!T:T)+SUMIF('วางแผนBC,CJ'!$C:$C,'รับ-จ่าย ประจำวัน'!$B393,'วางแผนBC,CJ'!T:T)+SUMIF(RD!$C:$C,'รับ-จ่าย ประจำวัน'!$B393,RD!T:T)+SUMIF('FG,ออนไล,คัดแยก'!$C:$C,'รับ-จ่าย ประจำวัน'!$B393,'FG,ออนไล,คัดแยก'!T:T)</f>
        <v>0</v>
      </c>
      <c r="BB393" s="16">
        <f>SUMIF(เตรียมส่วนผสม!$C:$C,'รับ-จ่าย ประจำวัน'!$B393,เตรียมส่วนผสม!U:U)+SUMIF(กวนไส้!$C:$C,'รับ-จ่าย ประจำวัน'!$B393,กวนไส้!U:U)+SUMIF(ผลิต1!$C:$C,'รับ-จ่าย ประจำวัน'!$B393,ผลิต1!U:U)+SUMIF(ผลิต2!$C:$C,'รับ-จ่าย ประจำวัน'!$B393,ผลิต2!U:U)+SUMIF(เส้นแต่งหน้าขนมเค้ก!$C:$C,'รับ-จ่าย ประจำวัน'!$B393,เส้นแต่งหน้าขนมเค้ก!U:U)+SUMIF(แพ็ค!$C:$C,'รับ-จ่าย ประจำวัน'!$B393,แพ็ค!U:U)+SUMIF(ธุรการ!$C:$C,'รับ-จ่าย ประจำวัน'!$B393,ธุรการ!U:U)+SUMIF(เส้นแต่งหน้าขนมปัง!$C:$C,'รับ-จ่าย ประจำวัน'!$B393,เส้นแต่งหน้าขนมปัง!U:U)+SUMIF('วางแผนBC,CJ'!$C:$C,'รับ-จ่าย ประจำวัน'!$B393,'วางแผนBC,CJ'!U:U)+SUMIF(RD!$C:$C,'รับ-จ่าย ประจำวัน'!$B393,RD!U:U)+SUMIF('FG,ออนไล,คัดแยก'!$C:$C,'รับ-จ่าย ประจำวัน'!$B393,'FG,ออนไล,คัดแยก'!U:U)</f>
        <v>0</v>
      </c>
      <c r="BC393" s="16">
        <f>SUMIF(เตรียมส่วนผสม!$C:$C,'รับ-จ่าย ประจำวัน'!$B393,เตรียมส่วนผสม!V:V)+SUMIF(กวนไส้!$C:$C,'รับ-จ่าย ประจำวัน'!$B393,กวนไส้!V:V)+SUMIF(ผลิต1!$C:$C,'รับ-จ่าย ประจำวัน'!$B393,ผลิต1!V:V)+SUMIF(ผลิต2!$C:$C,'รับ-จ่าย ประจำวัน'!$B393,ผลิต2!V:V)+SUMIF(เส้นแต่งหน้าขนมเค้ก!$C:$C,'รับ-จ่าย ประจำวัน'!$B393,เส้นแต่งหน้าขนมเค้ก!V:V)+SUMIF(แพ็ค!$C:$C,'รับ-จ่าย ประจำวัน'!$B393,แพ็ค!V:V)+SUMIF(ธุรการ!$C:$C,'รับ-จ่าย ประจำวัน'!$B393,ธุรการ!V:V)+SUMIF(เส้นแต่งหน้าขนมปัง!$C:$C,'รับ-จ่าย ประจำวัน'!$B393,เส้นแต่งหน้าขนมปัง!V:V)+SUMIF('วางแผนBC,CJ'!$C:$C,'รับ-จ่าย ประจำวัน'!$B393,'วางแผนBC,CJ'!V:V)+SUMIF(RD!$C:$C,'รับ-จ่าย ประจำวัน'!$B393,RD!V:V)+SUMIF('FG,ออนไล,คัดแยก'!$C:$C,'รับ-จ่าย ประจำวัน'!$B393,'FG,ออนไล,คัดแยก'!V:V)</f>
        <v>0</v>
      </c>
      <c r="BD393" s="16">
        <f>SUMIF(เตรียมส่วนผสม!$C:$C,'รับ-จ่าย ประจำวัน'!$B393,เตรียมส่วนผสม!W:W)+SUMIF(กวนไส้!$C:$C,'รับ-จ่าย ประจำวัน'!$B393,กวนไส้!W:W)+SUMIF(ผลิต1!$C:$C,'รับ-จ่าย ประจำวัน'!$B393,ผลิต1!W:W)+SUMIF(ผลิต2!$C:$C,'รับ-จ่าย ประจำวัน'!$B393,ผลิต2!W:W)+SUMIF(เส้นแต่งหน้าขนมเค้ก!$C:$C,'รับ-จ่าย ประจำวัน'!$B393,เส้นแต่งหน้าขนมเค้ก!W:W)+SUMIF(แพ็ค!$C:$C,'รับ-จ่าย ประจำวัน'!$B393,แพ็ค!W:W)+SUMIF(ธุรการ!$C:$C,'รับ-จ่าย ประจำวัน'!$B393,ธุรการ!W:W)+SUMIF(เส้นแต่งหน้าขนมปัง!$C:$C,'รับ-จ่าย ประจำวัน'!$B393,เส้นแต่งหน้าขนมปัง!W:W)+SUMIF('วางแผนBC,CJ'!$C:$C,'รับ-จ่าย ประจำวัน'!$B393,'วางแผนBC,CJ'!W:W)+SUMIF(RD!$C:$C,'รับ-จ่าย ประจำวัน'!$B393,RD!W:W)+SUMIF('FG,ออนไล,คัดแยก'!$C:$C,'รับ-จ่าย ประจำวัน'!$B393,'FG,ออนไล,คัดแยก'!W:W)</f>
        <v>0</v>
      </c>
      <c r="BE393" s="16">
        <f>SUMIF(เตรียมส่วนผสม!$C:$C,'รับ-จ่าย ประจำวัน'!$B393,เตรียมส่วนผสม!X:X)+SUMIF(กวนไส้!$C:$C,'รับ-จ่าย ประจำวัน'!$B393,กวนไส้!X:X)+SUMIF(ผลิต1!$C:$C,'รับ-จ่าย ประจำวัน'!$B393,ผลิต1!X:X)+SUMIF(ผลิต2!$C:$C,'รับ-จ่าย ประจำวัน'!$B393,ผลิต2!X:X)+SUMIF(เส้นแต่งหน้าขนมเค้ก!$C:$C,'รับ-จ่าย ประจำวัน'!$B393,เส้นแต่งหน้าขนมเค้ก!X:X)+SUMIF(แพ็ค!$C:$C,'รับ-จ่าย ประจำวัน'!$B393,แพ็ค!X:X)+SUMIF(ธุรการ!$C:$C,'รับ-จ่าย ประจำวัน'!$B393,ธุรการ!X:X)+SUMIF(เส้นแต่งหน้าขนมปัง!$C:$C,'รับ-จ่าย ประจำวัน'!$B393,เส้นแต่งหน้าขนมปัง!X:X)+SUMIF('วางแผนBC,CJ'!$C:$C,'รับ-จ่าย ประจำวัน'!$B393,'วางแผนBC,CJ'!X:X)+SUMIF(RD!$C:$C,'รับ-จ่าย ประจำวัน'!$B393,RD!X:X)+SUMIF('FG,ออนไล,คัดแยก'!$C:$C,'รับ-จ่าย ประจำวัน'!$B393,'FG,ออนไล,คัดแยก'!X:X)</f>
        <v>0</v>
      </c>
      <c r="BF393" s="16">
        <f>SUMIF(เตรียมส่วนผสม!$C:$C,'รับ-จ่าย ประจำวัน'!$B393,เตรียมส่วนผสม!Y:Y)+SUMIF(กวนไส้!$C:$C,'รับ-จ่าย ประจำวัน'!$B393,กวนไส้!Y:Y)+SUMIF(ผลิต1!$C:$C,'รับ-จ่าย ประจำวัน'!$B393,ผลิต1!Y:Y)+SUMIF(ผลิต2!$C:$C,'รับ-จ่าย ประจำวัน'!$B393,ผลิต2!Y:Y)+SUMIF(เส้นแต่งหน้าขนมเค้ก!$C:$C,'รับ-จ่าย ประจำวัน'!$B393,เส้นแต่งหน้าขนมเค้ก!Y:Y)+SUMIF(แพ็ค!$C:$C,'รับ-จ่าย ประจำวัน'!$B393,แพ็ค!Y:Y)+SUMIF(ธุรการ!$C:$C,'รับ-จ่าย ประจำวัน'!$B393,ธุรการ!Y:Y)+SUMIF(เส้นแต่งหน้าขนมปัง!$C:$C,'รับ-จ่าย ประจำวัน'!$B393,เส้นแต่งหน้าขนมปัง!Y:Y)+SUMIF('วางแผนBC,CJ'!$C:$C,'รับ-จ่าย ประจำวัน'!$B393,'วางแผนBC,CJ'!Y:Y)+SUMIF(RD!$C:$C,'รับ-จ่าย ประจำวัน'!$B393,RD!Y:Y)+SUMIF('FG,ออนไล,คัดแยก'!$C:$C,'รับ-จ่าย ประจำวัน'!$B393,'FG,ออนไล,คัดแยก'!Y:Y)</f>
        <v>0</v>
      </c>
      <c r="BG393" s="16">
        <f>SUMIF(เตรียมส่วนผสม!$C:$C,'รับ-จ่าย ประจำวัน'!$B393,เตรียมส่วนผสม!Z:Z)+SUMIF(กวนไส้!$C:$C,'รับ-จ่าย ประจำวัน'!$B393,กวนไส้!Z:Z)+SUMIF(ผลิต1!$C:$C,'รับ-จ่าย ประจำวัน'!$B393,ผลิต1!Z:Z)+SUMIF(ผลิต2!$C:$C,'รับ-จ่าย ประจำวัน'!$B393,ผลิต2!Z:Z)+SUMIF(เส้นแต่งหน้าขนมเค้ก!$C:$C,'รับ-จ่าย ประจำวัน'!$B393,เส้นแต่งหน้าขนมเค้ก!Z:Z)+SUMIF(แพ็ค!$C:$C,'รับ-จ่าย ประจำวัน'!$B393,แพ็ค!Z:Z)+SUMIF(ธุรการ!$C:$C,'รับ-จ่าย ประจำวัน'!$B393,ธุรการ!Z:Z)+SUMIF(เส้นแต่งหน้าขนมปัง!$C:$C,'รับ-จ่าย ประจำวัน'!$B393,เส้นแต่งหน้าขนมปัง!Z:Z)+SUMIF('วางแผนBC,CJ'!$C:$C,'รับ-จ่าย ประจำวัน'!$B393,'วางแผนBC,CJ'!Z:Z)+SUMIF(RD!$C:$C,'รับ-จ่าย ประจำวัน'!$B393,RD!Z:Z)+SUMIF('FG,ออนไล,คัดแยก'!$C:$C,'รับ-จ่าย ประจำวัน'!$B393,'FG,ออนไล,คัดแยก'!Z:Z)</f>
        <v>0</v>
      </c>
      <c r="BH393" s="16">
        <f>SUMIF(เตรียมส่วนผสม!$C:$C,'รับ-จ่าย ประจำวัน'!$B393,เตรียมส่วนผสม!AA:AA)+SUMIF(กวนไส้!$C:$C,'รับ-จ่าย ประจำวัน'!$B393,กวนไส้!AA:AA)+SUMIF(ผลิต1!$C:$C,'รับ-จ่าย ประจำวัน'!$B393,ผลิต1!AA:AA)+SUMIF(ผลิต2!$C:$C,'รับ-จ่าย ประจำวัน'!$B393,ผลิต2!AA:AA)+SUMIF(เส้นแต่งหน้าขนมเค้ก!$C:$C,'รับ-จ่าย ประจำวัน'!$B393,เส้นแต่งหน้าขนมเค้ก!AA:AA)+SUMIF(แพ็ค!$C:$C,'รับ-จ่าย ประจำวัน'!$B393,แพ็ค!AA:AA)+SUMIF(ธุรการ!$C:$C,'รับ-จ่าย ประจำวัน'!$B393,ธุรการ!AA:AA)+SUMIF(เส้นแต่งหน้าขนมปัง!$C:$C,'รับ-จ่าย ประจำวัน'!$B393,เส้นแต่งหน้าขนมปัง!AA:AA)+SUMIF('วางแผนBC,CJ'!$C:$C,'รับ-จ่าย ประจำวัน'!$B393,'วางแผนBC,CJ'!AA:AA)+SUMIF(RD!$C:$C,'รับ-จ่าย ประจำวัน'!$B393,RD!AA:AA)+SUMIF('FG,ออนไล,คัดแยก'!$C:$C,'รับ-จ่าย ประจำวัน'!$B393,'FG,ออนไล,คัดแยก'!AA:AA)</f>
        <v>0</v>
      </c>
      <c r="BI393" s="16">
        <f>SUMIF(เตรียมส่วนผสม!$C:$C,'รับ-จ่าย ประจำวัน'!$B393,เตรียมส่วนผสม!AB:AB)+SUMIF(กวนไส้!$C:$C,'รับ-จ่าย ประจำวัน'!$B393,กวนไส้!AB:AB)+SUMIF(ผลิต1!$C:$C,'รับ-จ่าย ประจำวัน'!$B393,ผลิต1!AB:AB)+SUMIF(ผลิต2!$C:$C,'รับ-จ่าย ประจำวัน'!$B393,ผลิต2!AB:AB)+SUMIF(เส้นแต่งหน้าขนมเค้ก!$C:$C,'รับ-จ่าย ประจำวัน'!$B393,เส้นแต่งหน้าขนมเค้ก!AB:AB)+SUMIF(แพ็ค!$C:$C,'รับ-จ่าย ประจำวัน'!$B393,แพ็ค!AB:AB)+SUMIF(ธุรการ!$C:$C,'รับ-จ่าย ประจำวัน'!$B393,ธุรการ!AB:AB)+SUMIF(เส้นแต่งหน้าขนมปัง!$C:$C,'รับ-จ่าย ประจำวัน'!$B393,เส้นแต่งหน้าขนมปัง!AB:AB)+SUMIF('วางแผนBC,CJ'!$C:$C,'รับ-จ่าย ประจำวัน'!$B393,'วางแผนBC,CJ'!AB:AB)+SUMIF(RD!$C:$C,'รับ-จ่าย ประจำวัน'!$B393,RD!AB:AB)+SUMIF('FG,ออนไล,คัดแยก'!$C:$C,'รับ-จ่าย ประจำวัน'!$B393,'FG,ออนไล,คัดแยก'!AB:AB)</f>
        <v>0</v>
      </c>
      <c r="BJ393" s="16">
        <f>SUMIF(เตรียมส่วนผสม!$C:$C,'รับ-จ่าย ประจำวัน'!$B393,เตรียมส่วนผสม!AC:AC)+SUMIF(กวนไส้!$C:$C,'รับ-จ่าย ประจำวัน'!$B393,กวนไส้!AC:AC)+SUMIF(ผลิต1!$C:$C,'รับ-จ่าย ประจำวัน'!$B393,ผลิต1!AC:AC)+SUMIF(ผลิต2!$C:$C,'รับ-จ่าย ประจำวัน'!$B393,ผลิต2!AC:AC)+SUMIF(เส้นแต่งหน้าขนมเค้ก!$C:$C,'รับ-จ่าย ประจำวัน'!$B393,เส้นแต่งหน้าขนมเค้ก!AC:AC)+SUMIF(แพ็ค!$C:$C,'รับ-จ่าย ประจำวัน'!$B393,แพ็ค!AC:AC)+SUMIF(ธุรการ!$C:$C,'รับ-จ่าย ประจำวัน'!$B393,ธุรการ!AC:AC)+SUMIF(เส้นแต่งหน้าขนมปัง!$C:$C,'รับ-จ่าย ประจำวัน'!$B393,เส้นแต่งหน้าขนมปัง!AC:AC)+SUMIF('วางแผนBC,CJ'!$C:$C,'รับ-จ่าย ประจำวัน'!$B393,'วางแผนBC,CJ'!AC:AC)+SUMIF(RD!$C:$C,'รับ-จ่าย ประจำวัน'!$B393,RD!AC:AC)+SUMIF('FG,ออนไล,คัดแยก'!$C:$C,'รับ-จ่าย ประจำวัน'!$B393,'FG,ออนไล,คัดแยก'!AC:AC)</f>
        <v>0</v>
      </c>
      <c r="BK393" s="16">
        <f>SUMIF(เตรียมส่วนผสม!$C:$C,'รับ-จ่าย ประจำวัน'!$B393,เตรียมส่วนผสม!AD:AD)+SUMIF(กวนไส้!$C:$C,'รับ-จ่าย ประจำวัน'!$B393,กวนไส้!AD:AD)+SUMIF(ผลิต1!$C:$C,'รับ-จ่าย ประจำวัน'!$B393,ผลิต1!AD:AD)+SUMIF(ผลิต2!$C:$C,'รับ-จ่าย ประจำวัน'!$B393,ผลิต2!AD:AD)+SUMIF(เส้นแต่งหน้าขนมเค้ก!$C:$C,'รับ-จ่าย ประจำวัน'!$B393,เส้นแต่งหน้าขนมเค้ก!AD:AD)+SUMIF(แพ็ค!$C:$C,'รับ-จ่าย ประจำวัน'!$B393,แพ็ค!AD:AD)+SUMIF(ธุรการ!$C:$C,'รับ-จ่าย ประจำวัน'!$B393,ธุรการ!AD:AD)+SUMIF(เส้นแต่งหน้าขนมปัง!$C:$C,'รับ-จ่าย ประจำวัน'!$B393,เส้นแต่งหน้าขนมปัง!AD:AD)+SUMIF('วางแผนBC,CJ'!$C:$C,'รับ-จ่าย ประจำวัน'!$B393,'วางแผนBC,CJ'!AD:AD)+SUMIF(RD!$C:$C,'รับ-จ่าย ประจำวัน'!$B393,RD!AD:AD)+SUMIF('FG,ออนไล,คัดแยก'!$C:$C,'รับ-จ่าย ประจำวัน'!$B393,'FG,ออนไล,คัดแยก'!AD:AD)</f>
        <v>0</v>
      </c>
      <c r="BL393" s="16">
        <f>SUMIF(เตรียมส่วนผสม!$C:$C,'รับ-จ่าย ประจำวัน'!$B393,เตรียมส่วนผสม!AE:AE)+SUMIF(กวนไส้!$C:$C,'รับ-จ่าย ประจำวัน'!$B393,กวนไส้!AE:AE)+SUMIF(ผลิต1!$C:$C,'รับ-จ่าย ประจำวัน'!$B393,ผลิต1!AE:AE)+SUMIF(ผลิต2!$C:$C,'รับ-จ่าย ประจำวัน'!$B393,ผลิต2!AE:AE)+SUMIF(เส้นแต่งหน้าขนมเค้ก!$C:$C,'รับ-จ่าย ประจำวัน'!$B393,เส้นแต่งหน้าขนมเค้ก!AE:AE)+SUMIF(แพ็ค!$C:$C,'รับ-จ่าย ประจำวัน'!$B393,แพ็ค!AE:AE)+SUMIF(ธุรการ!$C:$C,'รับ-จ่าย ประจำวัน'!$B393,ธุรการ!AE:AE)+SUMIF(เส้นแต่งหน้าขนมปัง!$C:$C,'รับ-จ่าย ประจำวัน'!$B393,เส้นแต่งหน้าขนมปัง!AE:AE)+SUMIF('วางแผนBC,CJ'!$C:$C,'รับ-จ่าย ประจำวัน'!$B393,'วางแผนBC,CJ'!AE:AE)+SUMIF(RD!$C:$C,'รับ-จ่าย ประจำวัน'!$B393,RD!AE:AE)+SUMIF('FG,ออนไล,คัดแยก'!$C:$C,'รับ-จ่าย ประจำวัน'!$B393,'FG,ออนไล,คัดแยก'!AE:AE)</f>
        <v>0</v>
      </c>
      <c r="BM393" s="16">
        <f>SUMIF(เตรียมส่วนผสม!$C:$C,'รับ-จ่าย ประจำวัน'!$B393,เตรียมส่วนผสม!AF:AF)+SUMIF(กวนไส้!$C:$C,'รับ-จ่าย ประจำวัน'!$B393,กวนไส้!AF:AF)+SUMIF(ผลิต1!$C:$C,'รับ-จ่าย ประจำวัน'!$B393,ผลิต1!AF:AF)+SUMIF(ผลิต2!$C:$C,'รับ-จ่าย ประจำวัน'!$B393,ผลิต2!AF:AF)+SUMIF(เส้นแต่งหน้าขนมเค้ก!$C:$C,'รับ-จ่าย ประจำวัน'!$B393,เส้นแต่งหน้าขนมเค้ก!AF:AF)+SUMIF(แพ็ค!$C:$C,'รับ-จ่าย ประจำวัน'!$B393,แพ็ค!AF:AF)+SUMIF(ธุรการ!$C:$C,'รับ-จ่าย ประจำวัน'!$B393,ธุรการ!AF:AF)+SUMIF(เส้นแต่งหน้าขนมปัง!$C:$C,'รับ-จ่าย ประจำวัน'!$B393,เส้นแต่งหน้าขนมปัง!AF:AF)+SUMIF('วางแผนBC,CJ'!$C:$C,'รับ-จ่าย ประจำวัน'!$B393,'วางแผนBC,CJ'!AF:AF)+SUMIF(RD!$C:$C,'รับ-จ่าย ประจำวัน'!$B393,RD!AF:AF)+SUMIF('FG,ออนไล,คัดแยก'!$C:$C,'รับ-จ่าย ประจำวัน'!$B393,'FG,ออนไล,คัดแยก'!AF:AF)</f>
        <v>0</v>
      </c>
      <c r="BN393" s="16">
        <f>SUMIF(เตรียมส่วนผสม!$C:$C,'รับ-จ่าย ประจำวัน'!$B393,เตรียมส่วนผสม!AG:AG)+SUMIF(กวนไส้!$C:$C,'รับ-จ่าย ประจำวัน'!$B393,กวนไส้!AG:AG)+SUMIF(ผลิต1!$C:$C,'รับ-จ่าย ประจำวัน'!$B393,ผลิต1!AG:AG)+SUMIF(ผลิต2!$C:$C,'รับ-จ่าย ประจำวัน'!$B393,ผลิต2!AG:AG)+SUMIF(เส้นแต่งหน้าขนมเค้ก!$C:$C,'รับ-จ่าย ประจำวัน'!$B393,เส้นแต่งหน้าขนมเค้ก!AG:AG)+SUMIF(แพ็ค!$C:$C,'รับ-จ่าย ประจำวัน'!$B393,แพ็ค!AG:AG)+SUMIF(ธุรการ!$C:$C,'รับ-จ่าย ประจำวัน'!$B393,ธุรการ!AG:AG)+SUMIF(เส้นแต่งหน้าขนมปัง!$C:$C,'รับ-จ่าย ประจำวัน'!$B393,เส้นแต่งหน้าขนมปัง!AG:AG)+SUMIF('วางแผนBC,CJ'!$C:$C,'รับ-จ่าย ประจำวัน'!$B393,'วางแผนBC,CJ'!AG:AG)+SUMIF(RD!$C:$C,'รับ-จ่าย ประจำวัน'!$B393,RD!AG:AG)+SUMIF('FG,ออนไล,คัดแยก'!$C:$C,'รับ-จ่าย ประจำวัน'!$B393,'FG,ออนไล,คัดแยก'!AG:AG)</f>
        <v>0</v>
      </c>
      <c r="BO393" s="16">
        <f>SUMIF(เตรียมส่วนผสม!$C:$C,'รับ-จ่าย ประจำวัน'!$B393,เตรียมส่วนผสม!AH:AH)+SUMIF(กวนไส้!$C:$C,'รับ-จ่าย ประจำวัน'!$B393,กวนไส้!AH:AH)+SUMIF(ผลิต1!$C:$C,'รับ-จ่าย ประจำวัน'!$B393,ผลิต1!AH:AH)+SUMIF(ผลิต2!$C:$C,'รับ-จ่าย ประจำวัน'!$B393,ผลิต2!AH:AH)+SUMIF(เส้นแต่งหน้าขนมเค้ก!$C:$C,'รับ-จ่าย ประจำวัน'!$B393,เส้นแต่งหน้าขนมเค้ก!AH:AH)+SUMIF(แพ็ค!$C:$C,'รับ-จ่าย ประจำวัน'!$B393,แพ็ค!AH:AH)+SUMIF(ธุรการ!$C:$C,'รับ-จ่าย ประจำวัน'!$B393,ธุรการ!AH:AH)+SUMIF(เส้นแต่งหน้าขนมปัง!$C:$C,'รับ-จ่าย ประจำวัน'!$B393,เส้นแต่งหน้าขนมปัง!AH:AH)+SUMIF('วางแผนBC,CJ'!$C:$C,'รับ-จ่าย ประจำวัน'!$B393,'วางแผนBC,CJ'!AH:AH)+SUMIF(RD!$C:$C,'รับ-จ่าย ประจำวัน'!$B393,RD!AH:AH)+SUMIF('FG,ออนไล,คัดแยก'!$C:$C,'รับ-จ่าย ประจำวัน'!$B393,'FG,ออนไล,คัดแยก'!AH:AH)</f>
        <v>0</v>
      </c>
      <c r="BP393" s="16">
        <f>SUMIF(เตรียมส่วนผสม!$C:$C,'รับ-จ่าย ประจำวัน'!$B393,เตรียมส่วนผสม!AI:AI)+SUMIF(กวนไส้!$C:$C,'รับ-จ่าย ประจำวัน'!$B393,กวนไส้!AI:AI)+SUMIF(ผลิต1!$C:$C,'รับ-จ่าย ประจำวัน'!$B393,ผลิต1!AI:AI)+SUMIF(ผลิต2!$C:$C,'รับ-จ่าย ประจำวัน'!$B393,ผลิต2!AI:AI)+SUMIF(เส้นแต่งหน้าขนมเค้ก!$C:$C,'รับ-จ่าย ประจำวัน'!$B393,เส้นแต่งหน้าขนมเค้ก!AI:AI)+SUMIF(แพ็ค!$C:$C,'รับ-จ่าย ประจำวัน'!$B393,แพ็ค!AI:AI)+SUMIF(ธุรการ!$C:$C,'รับ-จ่าย ประจำวัน'!$B393,ธุรการ!AI:AI)+SUMIF(เส้นแต่งหน้าขนมปัง!$C:$C,'รับ-จ่าย ประจำวัน'!$B393,เส้นแต่งหน้าขนมปัง!AI:AI)+SUMIF('วางแผนBC,CJ'!$C:$C,'รับ-จ่าย ประจำวัน'!$B393,'วางแผนBC,CJ'!AI:AI)+SUMIF(RD!$C:$C,'รับ-จ่าย ประจำวัน'!$B393,RD!AI:AI)+SUMIF('FG,ออนไล,คัดแยก'!$C:$C,'รับ-จ่าย ประจำวัน'!$B393,'FG,ออนไล,คัดแยก'!AI:AI)</f>
        <v>0</v>
      </c>
      <c r="BQ393" s="16">
        <f>SUMIF(เตรียมส่วนผสม!$C:$C,'รับ-จ่าย ประจำวัน'!$B393,เตรียมส่วนผสม!AJ:AJ)+SUMIF(กวนไส้!$C:$C,'รับ-จ่าย ประจำวัน'!$B393,กวนไส้!AJ:AJ)+SUMIF(ผลิต1!$C:$C,'รับ-จ่าย ประจำวัน'!$B393,ผลิต1!AJ:AJ)+SUMIF(ผลิต2!$C:$C,'รับ-จ่าย ประจำวัน'!$B393,ผลิต2!AJ:AJ)+SUMIF(เส้นแต่งหน้าขนมเค้ก!$C:$C,'รับ-จ่าย ประจำวัน'!$B393,เส้นแต่งหน้าขนมเค้ก!AJ:AJ)+SUMIF(แพ็ค!$C:$C,'รับ-จ่าย ประจำวัน'!$B393,แพ็ค!AJ:AJ)+SUMIF(ธุรการ!$C:$C,'รับ-จ่าย ประจำวัน'!$B393,ธุรการ!AJ:AJ)+SUMIF(เส้นแต่งหน้าขนมปัง!$C:$C,'รับ-จ่าย ประจำวัน'!$B393,เส้นแต่งหน้าขนมปัง!AJ:AJ)+SUMIF('วางแผนBC,CJ'!$C:$C,'รับ-จ่าย ประจำวัน'!$B393,'วางแผนBC,CJ'!AJ:AJ)+SUMIF(RD!$C:$C,'รับ-จ่าย ประจำวัน'!$B393,RD!AJ:AJ)+SUMIF('FG,ออนไล,คัดแยก'!$C:$C,'รับ-จ่าย ประจำวัน'!$B393,'FG,ออนไล,คัดแยก'!AJ:AJ)</f>
        <v>0</v>
      </c>
      <c r="BR393" s="16">
        <f>SUMIF(เตรียมส่วนผสม!$C:$C,'รับ-จ่าย ประจำวัน'!$B393,เตรียมส่วนผสม!AK:AK)+SUMIF(กวนไส้!$C:$C,'รับ-จ่าย ประจำวัน'!$B393,กวนไส้!AK:AK)+SUMIF(ผลิต1!$C:$C,'รับ-จ่าย ประจำวัน'!$B393,ผลิต1!AK:AK)+SUMIF(ผลิต2!$C:$C,'รับ-จ่าย ประจำวัน'!$B393,ผลิต2!AK:AK)+SUMIF(เส้นแต่งหน้าขนมเค้ก!$C:$C,'รับ-จ่าย ประจำวัน'!$B393,เส้นแต่งหน้าขนมเค้ก!AK:AK)+SUMIF(แพ็ค!$C:$C,'รับ-จ่าย ประจำวัน'!$B393,แพ็ค!AK:AK)+SUMIF(ธุรการ!$C:$C,'รับ-จ่าย ประจำวัน'!$B393,ธุรการ!AK:AK)+SUMIF(เส้นแต่งหน้าขนมปัง!$C:$C,'รับ-จ่าย ประจำวัน'!$B393,เส้นแต่งหน้าขนมปัง!AK:AK)+SUMIF('วางแผนBC,CJ'!$C:$C,'รับ-จ่าย ประจำวัน'!$B393,'วางแผนBC,CJ'!AK:AK)+SUMIF(RD!$C:$C,'รับ-จ่าย ประจำวัน'!$B393,RD!AK:AK)+SUMIF('FG,ออนไล,คัดแยก'!$C:$C,'รับ-จ่าย ประจำวัน'!$B393,'FG,ออนไล,คัดแยก'!AK:AK)</f>
        <v>200</v>
      </c>
      <c r="BS393" s="16">
        <f>SUMIF(เตรียมส่วนผสม!$C:$C,'รับ-จ่าย ประจำวัน'!$B393,เตรียมส่วนผสม!AL:AL)+SUMIF(กวนไส้!$C:$C,'รับ-จ่าย ประจำวัน'!$B393,กวนไส้!AL:AL)+SUMIF(ผลิต1!$C:$C,'รับ-จ่าย ประจำวัน'!$B393,ผลิต1!AL:AL)+SUMIF(ผลิต2!$C:$C,'รับ-จ่าย ประจำวัน'!$B393,ผลิต2!AL:AL)+SUMIF(เส้นแต่งหน้าขนมเค้ก!$C:$C,'รับ-จ่าย ประจำวัน'!$B393,เส้นแต่งหน้าขนมเค้ก!AL:AL)+SUMIF(แพ็ค!$C:$C,'รับ-จ่าย ประจำวัน'!$B393,แพ็ค!AL:AL)+SUMIF(ธุรการ!$C:$C,'รับ-จ่าย ประจำวัน'!$B393,ธุรการ!AL:AL)+SUMIF(เส้นแต่งหน้าขนมปัง!$C:$C,'รับ-จ่าย ประจำวัน'!$B393,เส้นแต่งหน้าขนมปัง!AL:AL)+SUMIF('วางแผนBC,CJ'!$C:$C,'รับ-จ่าย ประจำวัน'!$B393,'วางแผนBC,CJ'!AL:AL)+SUMIF(RD!$C:$C,'รับ-จ่าย ประจำวัน'!$B393,RD!AL:AL)+SUMIF('FG,ออนไล,คัดแยก'!$C:$C,'รับ-จ่าย ประจำวัน'!$B393,'FG,ออนไล,คัดแยก'!AL:AL)</f>
        <v>0</v>
      </c>
      <c r="BT393" s="18">
        <f t="shared" si="93"/>
        <v>200</v>
      </c>
      <c r="BU393" s="116"/>
      <c r="BV393" s="146">
        <f t="shared" si="94"/>
        <v>57200</v>
      </c>
      <c r="BW393" s="183">
        <v>30</v>
      </c>
      <c r="BX393" s="172">
        <f t="shared" si="96"/>
        <v>6.666666666666667</v>
      </c>
      <c r="BY393" s="188">
        <f t="shared" si="90"/>
        <v>8580</v>
      </c>
      <c r="BZ393" s="180">
        <f t="shared" ca="1" si="95"/>
        <v>54783</v>
      </c>
      <c r="CA393" s="97"/>
      <c r="CB393" s="97"/>
      <c r="CC393" s="97"/>
      <c r="CD393" s="97"/>
      <c r="CE393" s="97"/>
      <c r="CF393" s="97"/>
      <c r="CG393" s="97"/>
      <c r="CH393" s="97"/>
      <c r="CI393" s="97"/>
      <c r="CJ393" s="94"/>
      <c r="CK393" s="9">
        <f t="shared" si="91"/>
        <v>57200</v>
      </c>
    </row>
    <row r="394" spans="1:89" x14ac:dyDescent="0.5">
      <c r="A394" s="149"/>
      <c r="B394" s="34" t="s">
        <v>1579</v>
      </c>
      <c r="C394" s="21" t="s">
        <v>1533</v>
      </c>
      <c r="D394" s="177" t="s">
        <v>276</v>
      </c>
      <c r="E394" s="28">
        <v>0</v>
      </c>
      <c r="F394" s="75"/>
      <c r="G394" s="11" t="s">
        <v>62</v>
      </c>
      <c r="H394" s="12">
        <v>930</v>
      </c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16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3"/>
      <c r="AF394" s="13"/>
      <c r="AG394" s="13"/>
      <c r="AH394" s="13"/>
      <c r="AI394" s="14"/>
      <c r="AJ394" s="14"/>
      <c r="AK394" s="14"/>
      <c r="AL394" s="14"/>
      <c r="AM394" s="14"/>
      <c r="AN394" s="15">
        <f t="shared" si="92"/>
        <v>0</v>
      </c>
      <c r="AO394" s="16">
        <f>SUMIF(เตรียมส่วนผสม!$C:$C,'รับ-จ่าย ประจำวัน'!$B394,เตรียมส่วนผสม!H:H)+SUMIF(กวนไส้!$C:$C,'รับ-จ่าย ประจำวัน'!$B394,กวนไส้!H:H)+SUMIF(ผลิต1!$C:$C,'รับ-จ่าย ประจำวัน'!$B394,ผลิต1!H:H)+SUMIF(ผลิต2!$C:$C,'รับ-จ่าย ประจำวัน'!$B394,ผลิต2!H:H)+SUMIF(เส้นแต่งหน้าขนมเค้ก!$C:$C,'รับ-จ่าย ประจำวัน'!$B394,เส้นแต่งหน้าขนมเค้ก!H:H)+SUMIF(แพ็ค!$C:$C,'รับ-จ่าย ประจำวัน'!$B394,แพ็ค!H:H)+SUMIF(ธุรการ!$C:$C,'รับ-จ่าย ประจำวัน'!$B394,ธุรการ!H:H)+SUMIF(เส้นแต่งหน้าขนมปัง!$C:$C,'รับ-จ่าย ประจำวัน'!$B394,เส้นแต่งหน้าขนมปัง!H:H)+SUMIF('วางแผนBC,CJ'!$C:$C,'รับ-จ่าย ประจำวัน'!$B394,'วางแผนBC,CJ'!H:H)+SUMIF(RD!$C:$C,'รับ-จ่าย ประจำวัน'!$B394,RD!H:H)+SUMIF('FG,ออนไล,คัดแยก'!$C:$C,'รับ-จ่าย ประจำวัน'!$B394,'FG,ออนไล,คัดแยก'!H:H)</f>
        <v>0</v>
      </c>
      <c r="AP394" s="16">
        <f>SUMIF(เตรียมส่วนผสม!$C:$C,'รับ-จ่าย ประจำวัน'!$B394,เตรียมส่วนผสม!I:I)+SUMIF(กวนไส้!$C:$C,'รับ-จ่าย ประจำวัน'!$B394,กวนไส้!I:I)+SUMIF(ผลิต1!$C:$C,'รับ-จ่าย ประจำวัน'!$B394,ผลิต1!I:I)+SUMIF(ผลิต2!$C:$C,'รับ-จ่าย ประจำวัน'!$B394,ผลิต2!I:I)+SUMIF(เส้นแต่งหน้าขนมเค้ก!$C:$C,'รับ-จ่าย ประจำวัน'!$B394,เส้นแต่งหน้าขนมเค้ก!I:I)+SUMIF(แพ็ค!$C:$C,'รับ-จ่าย ประจำวัน'!$B394,แพ็ค!I:I)+SUMIF(ธุรการ!$C:$C,'รับ-จ่าย ประจำวัน'!$B394,ธุรการ!I:I)+SUMIF(เส้นแต่งหน้าขนมปัง!$C:$C,'รับ-จ่าย ประจำวัน'!$B394,เส้นแต่งหน้าขนมปัง!I:I)+SUMIF('วางแผนBC,CJ'!$C:$C,'รับ-จ่าย ประจำวัน'!$B394,'วางแผนBC,CJ'!I:I)+SUMIF(RD!$C:$C,'รับ-จ่าย ประจำวัน'!$B394,RD!I:I)+SUMIF('FG,ออนไล,คัดแยก'!$C:$C,'รับ-จ่าย ประจำวัน'!$B394,'FG,ออนไล,คัดแยก'!I:I)</f>
        <v>0</v>
      </c>
      <c r="AQ394" s="16">
        <f>SUMIF(เตรียมส่วนผสม!$C:$C,'รับ-จ่าย ประจำวัน'!$B394,เตรียมส่วนผสม!J:J)+SUMIF(กวนไส้!$C:$C,'รับ-จ่าย ประจำวัน'!$B394,กวนไส้!J:J)+SUMIF(ผลิต1!$C:$C,'รับ-จ่าย ประจำวัน'!$B394,ผลิต1!J:J)+SUMIF(ผลิต2!$C:$C,'รับ-จ่าย ประจำวัน'!$B394,ผลิต2!J:J)+SUMIF(เส้นแต่งหน้าขนมเค้ก!$C:$C,'รับ-จ่าย ประจำวัน'!$B394,เส้นแต่งหน้าขนมเค้ก!J:J)+SUMIF(แพ็ค!$C:$C,'รับ-จ่าย ประจำวัน'!$B394,แพ็ค!J:J)+SUMIF(ธุรการ!$C:$C,'รับ-จ่าย ประจำวัน'!$B394,ธุรการ!J:J)+SUMIF(เส้นแต่งหน้าขนมปัง!$C:$C,'รับ-จ่าย ประจำวัน'!$B394,เส้นแต่งหน้าขนมปัง!J:J)+SUMIF('วางแผนBC,CJ'!$C:$C,'รับ-จ่าย ประจำวัน'!$B394,'วางแผนBC,CJ'!J:J)+SUMIF(RD!$C:$C,'รับ-จ่าย ประจำวัน'!$B394,RD!J:J)+SUMIF('FG,ออนไล,คัดแยก'!$C:$C,'รับ-จ่าย ประจำวัน'!$B394,'FG,ออนไล,คัดแยก'!J:J)</f>
        <v>0</v>
      </c>
      <c r="AR394" s="16">
        <f>SUMIF(เตรียมส่วนผสม!$C:$C,'รับ-จ่าย ประจำวัน'!$B394,เตรียมส่วนผสม!K:K)+SUMIF(กวนไส้!$C:$C,'รับ-จ่าย ประจำวัน'!$B394,กวนไส้!K:K)+SUMIF(ผลิต1!$C:$C,'รับ-จ่าย ประจำวัน'!$B394,ผลิต1!K:K)+SUMIF(ผลิต2!$C:$C,'รับ-จ่าย ประจำวัน'!$B394,ผลิต2!K:K)+SUMIF(เส้นแต่งหน้าขนมเค้ก!$C:$C,'รับ-จ่าย ประจำวัน'!$B394,เส้นแต่งหน้าขนมเค้ก!K:K)+SUMIF(แพ็ค!$C:$C,'รับ-จ่าย ประจำวัน'!$B394,แพ็ค!K:K)+SUMIF(ธุรการ!$C:$C,'รับ-จ่าย ประจำวัน'!$B394,ธุรการ!K:K)+SUMIF(เส้นแต่งหน้าขนมปัง!$C:$C,'รับ-จ่าย ประจำวัน'!$B394,เส้นแต่งหน้าขนมปัง!K:K)+SUMIF('วางแผนBC,CJ'!$C:$C,'รับ-จ่าย ประจำวัน'!$B394,'วางแผนBC,CJ'!K:K)+SUMIF(RD!$C:$C,'รับ-จ่าย ประจำวัน'!$B394,RD!K:K)+SUMIF('FG,ออนไล,คัดแยก'!$C:$C,'รับ-จ่าย ประจำวัน'!$B394,'FG,ออนไล,คัดแยก'!K:K)</f>
        <v>0</v>
      </c>
      <c r="AS394" s="16">
        <f>SUMIF(เตรียมส่วนผสม!$C:$C,'รับ-จ่าย ประจำวัน'!$B394,เตรียมส่วนผสม!L:L)+SUMIF(กวนไส้!$C:$C,'รับ-จ่าย ประจำวัน'!$B394,กวนไส้!L:L)+SUMIF(ผลิต1!$C:$C,'รับ-จ่าย ประจำวัน'!$B394,ผลิต1!L:L)+SUMIF(ผลิต2!$C:$C,'รับ-จ่าย ประจำวัน'!$B394,ผลิต2!L:L)+SUMIF(เส้นแต่งหน้าขนมเค้ก!$C:$C,'รับ-จ่าย ประจำวัน'!$B394,เส้นแต่งหน้าขนมเค้ก!L:L)+SUMIF(แพ็ค!$C:$C,'รับ-จ่าย ประจำวัน'!$B394,แพ็ค!L:L)+SUMIF(ธุรการ!$C:$C,'รับ-จ่าย ประจำวัน'!$B394,ธุรการ!L:L)+SUMIF(เส้นแต่งหน้าขนมปัง!$C:$C,'รับ-จ่าย ประจำวัน'!$B394,เส้นแต่งหน้าขนมปัง!L:L)+SUMIF('วางแผนBC,CJ'!$C:$C,'รับ-จ่าย ประจำวัน'!$B394,'วางแผนBC,CJ'!L:L)+SUMIF(RD!$C:$C,'รับ-จ่าย ประจำวัน'!$B394,RD!L:L)+SUMIF('FG,ออนไล,คัดแยก'!$C:$C,'รับ-จ่าย ประจำวัน'!$B394,'FG,ออนไล,คัดแยก'!L:L)</f>
        <v>0</v>
      </c>
      <c r="AT394" s="16">
        <f>SUMIF(เตรียมส่วนผสม!$C:$C,'รับ-จ่าย ประจำวัน'!$B394,เตรียมส่วนผสม!M:M)+SUMIF(กวนไส้!$C:$C,'รับ-จ่าย ประจำวัน'!$B394,กวนไส้!M:M)+SUMIF(ผลิต1!$C:$C,'รับ-จ่าย ประจำวัน'!$B394,ผลิต1!M:M)+SUMIF(ผลิต2!$C:$C,'รับ-จ่าย ประจำวัน'!$B394,ผลิต2!M:M)+SUMIF(เส้นแต่งหน้าขนมเค้ก!$C:$C,'รับ-จ่าย ประจำวัน'!$B394,เส้นแต่งหน้าขนมเค้ก!M:M)+SUMIF(แพ็ค!$C:$C,'รับ-จ่าย ประจำวัน'!$B394,แพ็ค!M:M)+SUMIF(ธุรการ!$C:$C,'รับ-จ่าย ประจำวัน'!$B394,ธุรการ!M:M)+SUMIF(เส้นแต่งหน้าขนมปัง!$C:$C,'รับ-จ่าย ประจำวัน'!$B394,เส้นแต่งหน้าขนมปัง!M:M)+SUMIF('วางแผนBC,CJ'!$C:$C,'รับ-จ่าย ประจำวัน'!$B394,'วางแผนBC,CJ'!M:M)+SUMIF(RD!$C:$C,'รับ-จ่าย ประจำวัน'!$B394,RD!M:M)+SUMIF('FG,ออนไล,คัดแยก'!$C:$C,'รับ-จ่าย ประจำวัน'!$B394,'FG,ออนไล,คัดแยก'!M:M)</f>
        <v>0</v>
      </c>
      <c r="AU394" s="16">
        <f>SUMIF(เตรียมส่วนผสม!$C:$C,'รับ-จ่าย ประจำวัน'!$B394,เตรียมส่วนผสม!N:N)+SUMIF(กวนไส้!$C:$C,'รับ-จ่าย ประจำวัน'!$B394,กวนไส้!N:N)+SUMIF(ผลิต1!$C:$C,'รับ-จ่าย ประจำวัน'!$B394,ผลิต1!N:N)+SUMIF(ผลิต2!$C:$C,'รับ-จ่าย ประจำวัน'!$B394,ผลิต2!N:N)+SUMIF(เส้นแต่งหน้าขนมเค้ก!$C:$C,'รับ-จ่าย ประจำวัน'!$B394,เส้นแต่งหน้าขนมเค้ก!N:N)+SUMIF(แพ็ค!$C:$C,'รับ-จ่าย ประจำวัน'!$B394,แพ็ค!N:N)+SUMIF(ธุรการ!$C:$C,'รับ-จ่าย ประจำวัน'!$B394,ธุรการ!N:N)+SUMIF(เส้นแต่งหน้าขนมปัง!$C:$C,'รับ-จ่าย ประจำวัน'!$B394,เส้นแต่งหน้าขนมปัง!N:N)+SUMIF('วางแผนBC,CJ'!$C:$C,'รับ-จ่าย ประจำวัน'!$B394,'วางแผนBC,CJ'!N:N)+SUMIF(RD!$C:$C,'รับ-จ่าย ประจำวัน'!$B394,RD!N:N)+SUMIF('FG,ออนไล,คัดแยก'!$C:$C,'รับ-จ่าย ประจำวัน'!$B394,'FG,ออนไล,คัดแยก'!N:N)</f>
        <v>30</v>
      </c>
      <c r="AV394" s="16">
        <f>SUMIF(เตรียมส่วนผสม!$C:$C,'รับ-จ่าย ประจำวัน'!$B394,เตรียมส่วนผสม!O:O)+SUMIF(กวนไส้!$C:$C,'รับ-จ่าย ประจำวัน'!$B394,กวนไส้!O:O)+SUMIF(ผลิต1!$C:$C,'รับ-จ่าย ประจำวัน'!$B394,ผลิต1!O:O)+SUMIF(ผลิต2!$C:$C,'รับ-จ่าย ประจำวัน'!$B394,ผลิต2!O:O)+SUMIF(เส้นแต่งหน้าขนมเค้ก!$C:$C,'รับ-จ่าย ประจำวัน'!$B394,เส้นแต่งหน้าขนมเค้ก!O:O)+SUMIF(แพ็ค!$C:$C,'รับ-จ่าย ประจำวัน'!$B394,แพ็ค!O:O)+SUMIF(ธุรการ!$C:$C,'รับ-จ่าย ประจำวัน'!$B394,ธุรการ!O:O)+SUMIF(เส้นแต่งหน้าขนมปัง!$C:$C,'รับ-จ่าย ประจำวัน'!$B394,เส้นแต่งหน้าขนมปัง!O:O)+SUMIF('วางแผนBC,CJ'!$C:$C,'รับ-จ่าย ประจำวัน'!$B394,'วางแผนBC,CJ'!O:O)+SUMIF(RD!$C:$C,'รับ-จ่าย ประจำวัน'!$B394,RD!O:O)+SUMIF('FG,ออนไล,คัดแยก'!$C:$C,'รับ-จ่าย ประจำวัน'!$B394,'FG,ออนไล,คัดแยก'!O:O)</f>
        <v>0</v>
      </c>
      <c r="AW394" s="16">
        <f>SUMIF(เตรียมส่วนผสม!$C:$C,'รับ-จ่าย ประจำวัน'!$B394,เตรียมส่วนผสม!P:P)+SUMIF(กวนไส้!$C:$C,'รับ-จ่าย ประจำวัน'!$B394,กวนไส้!P:P)+SUMIF(ผลิต1!$C:$C,'รับ-จ่าย ประจำวัน'!$B394,ผลิต1!P:P)+SUMIF(ผลิต2!$C:$C,'รับ-จ่าย ประจำวัน'!$B394,ผลิต2!P:P)+SUMIF(เส้นแต่งหน้าขนมเค้ก!$C:$C,'รับ-จ่าย ประจำวัน'!$B394,เส้นแต่งหน้าขนมเค้ก!P:P)+SUMIF(แพ็ค!$C:$C,'รับ-จ่าย ประจำวัน'!$B394,แพ็ค!P:P)+SUMIF(ธุรการ!$C:$C,'รับ-จ่าย ประจำวัน'!$B394,ธุรการ!P:P)+SUMIF(เส้นแต่งหน้าขนมปัง!$C:$C,'รับ-จ่าย ประจำวัน'!$B394,เส้นแต่งหน้าขนมปัง!P:P)+SUMIF('วางแผนBC,CJ'!$C:$C,'รับ-จ่าย ประจำวัน'!$B394,'วางแผนBC,CJ'!P:P)+SUMIF(RD!$C:$C,'รับ-จ่าย ประจำวัน'!$B394,RD!P:P)+SUMIF('FG,ออนไล,คัดแยก'!$C:$C,'รับ-จ่าย ประจำวัน'!$B394,'FG,ออนไล,คัดแยก'!P:P)</f>
        <v>60</v>
      </c>
      <c r="AX394" s="16">
        <f>SUMIF(เตรียมส่วนผสม!$C:$C,'รับ-จ่าย ประจำวัน'!$B394,เตรียมส่วนผสม!Q:Q)+SUMIF(กวนไส้!$C:$C,'รับ-จ่าย ประจำวัน'!$B394,กวนไส้!Q:Q)+SUMIF(ผลิต1!$C:$C,'รับ-จ่าย ประจำวัน'!$B394,ผลิต1!Q:Q)+SUMIF(ผลิต2!$C:$C,'รับ-จ่าย ประจำวัน'!$B394,ผลิต2!Q:Q)+SUMIF(เส้นแต่งหน้าขนมเค้ก!$C:$C,'รับ-จ่าย ประจำวัน'!$B394,เส้นแต่งหน้าขนมเค้ก!Q:Q)+SUMIF(แพ็ค!$C:$C,'รับ-จ่าย ประจำวัน'!$B394,แพ็ค!Q:Q)+SUMIF(ธุรการ!$C:$C,'รับ-จ่าย ประจำวัน'!$B394,ธุรการ!Q:Q)+SUMIF(เส้นแต่งหน้าขนมปัง!$C:$C,'รับ-จ่าย ประจำวัน'!$B394,เส้นแต่งหน้าขนมปัง!Q:Q)+SUMIF('วางแผนBC,CJ'!$C:$C,'รับ-จ่าย ประจำวัน'!$B394,'วางแผนBC,CJ'!Q:Q)+SUMIF(RD!$C:$C,'รับ-จ่าย ประจำวัน'!$B394,RD!Q:Q)+SUMIF('FG,ออนไล,คัดแยก'!$C:$C,'รับ-จ่าย ประจำวัน'!$B394,'FG,ออนไล,คัดแยก'!Q:Q)</f>
        <v>0</v>
      </c>
      <c r="AY394" s="16">
        <f>SUMIF(เตรียมส่วนผสม!$C:$C,'รับ-จ่าย ประจำวัน'!$B394,เตรียมส่วนผสม!R:R)+SUMIF(กวนไส้!$C:$C,'รับ-จ่าย ประจำวัน'!$B394,กวนไส้!R:R)+SUMIF(ผลิต1!$C:$C,'รับ-จ่าย ประจำวัน'!$B394,ผลิต1!R:R)+SUMIF(ผลิต2!$C:$C,'รับ-จ่าย ประจำวัน'!$B394,ผลิต2!R:R)+SUMIF(เส้นแต่งหน้าขนมเค้ก!$C:$C,'รับ-จ่าย ประจำวัน'!$B394,เส้นแต่งหน้าขนมเค้ก!R:R)+SUMIF(แพ็ค!$C:$C,'รับ-จ่าย ประจำวัน'!$B394,แพ็ค!R:R)+SUMIF(ธุรการ!$C:$C,'รับ-จ่าย ประจำวัน'!$B394,ธุรการ!R:R)+SUMIF(เส้นแต่งหน้าขนมปัง!$C:$C,'รับ-จ่าย ประจำวัน'!$B394,เส้นแต่งหน้าขนมปัง!R:R)+SUMIF('วางแผนBC,CJ'!$C:$C,'รับ-จ่าย ประจำวัน'!$B394,'วางแผนBC,CJ'!R:R)+SUMIF(RD!$C:$C,'รับ-จ่าย ประจำวัน'!$B394,RD!R:R)+SUMIF('FG,ออนไล,คัดแยก'!$C:$C,'รับ-จ่าย ประจำวัน'!$B394,'FG,ออนไล,คัดแยก'!R:R)</f>
        <v>60</v>
      </c>
      <c r="AZ394" s="16">
        <f>SUMIF(เตรียมส่วนผสม!$C:$C,'รับ-จ่าย ประจำวัน'!$B394,เตรียมส่วนผสม!S:S)+SUMIF(กวนไส้!$C:$C,'รับ-จ่าย ประจำวัน'!$B394,กวนไส้!S:S)+SUMIF(ผลิต1!$C:$C,'รับ-จ่าย ประจำวัน'!$B394,ผลิต1!S:S)+SUMIF(ผลิต2!$C:$C,'รับ-จ่าย ประจำวัน'!$B394,ผลิต2!S:S)+SUMIF(เส้นแต่งหน้าขนมเค้ก!$C:$C,'รับ-จ่าย ประจำวัน'!$B394,เส้นแต่งหน้าขนมเค้ก!S:S)+SUMIF(แพ็ค!$C:$C,'รับ-จ่าย ประจำวัน'!$B394,แพ็ค!S:S)+SUMIF(ธุรการ!$C:$C,'รับ-จ่าย ประจำวัน'!$B394,ธุรการ!S:S)+SUMIF(เส้นแต่งหน้าขนมปัง!$C:$C,'รับ-จ่าย ประจำวัน'!$B394,เส้นแต่งหน้าขนมปัง!S:S)+SUMIF('วางแผนBC,CJ'!$C:$C,'รับ-จ่าย ประจำวัน'!$B394,'วางแผนBC,CJ'!S:S)+SUMIF(RD!$C:$C,'รับ-จ่าย ประจำวัน'!$B394,RD!S:S)+SUMIF('FG,ออนไล,คัดแยก'!$C:$C,'รับ-จ่าย ประจำวัน'!$B394,'FG,ออนไล,คัดแยก'!S:S)</f>
        <v>0</v>
      </c>
      <c r="BA394" s="16">
        <f>SUMIF(เตรียมส่วนผสม!$C:$C,'รับ-จ่าย ประจำวัน'!$B394,เตรียมส่วนผสม!T:T)+SUMIF(กวนไส้!$C:$C,'รับ-จ่าย ประจำวัน'!$B394,กวนไส้!T:T)+SUMIF(ผลิต1!$C:$C,'รับ-จ่าย ประจำวัน'!$B394,ผลิต1!T:T)+SUMIF(ผลิต2!$C:$C,'รับ-จ่าย ประจำวัน'!$B394,ผลิต2!T:T)+SUMIF(เส้นแต่งหน้าขนมเค้ก!$C:$C,'รับ-จ่าย ประจำวัน'!$B394,เส้นแต่งหน้าขนมเค้ก!T:T)+SUMIF(แพ็ค!$C:$C,'รับ-จ่าย ประจำวัน'!$B394,แพ็ค!T:T)+SUMIF(ธุรการ!$C:$C,'รับ-จ่าย ประจำวัน'!$B394,ธุรการ!T:T)+SUMIF(เส้นแต่งหน้าขนมปัง!$C:$C,'รับ-จ่าย ประจำวัน'!$B394,เส้นแต่งหน้าขนมปัง!T:T)+SUMIF('วางแผนBC,CJ'!$C:$C,'รับ-จ่าย ประจำวัน'!$B394,'วางแผนBC,CJ'!T:T)+SUMIF(RD!$C:$C,'รับ-จ่าย ประจำวัน'!$B394,RD!T:T)+SUMIF('FG,ออนไล,คัดแยก'!$C:$C,'รับ-จ่าย ประจำวัน'!$B394,'FG,ออนไล,คัดแยก'!T:T)</f>
        <v>0</v>
      </c>
      <c r="BB394" s="16">
        <f>SUMIF(เตรียมส่วนผสม!$C:$C,'รับ-จ่าย ประจำวัน'!$B394,เตรียมส่วนผสม!U:U)+SUMIF(กวนไส้!$C:$C,'รับ-จ่าย ประจำวัน'!$B394,กวนไส้!U:U)+SUMIF(ผลิต1!$C:$C,'รับ-จ่าย ประจำวัน'!$B394,ผลิต1!U:U)+SUMIF(ผลิต2!$C:$C,'รับ-จ่าย ประจำวัน'!$B394,ผลิต2!U:U)+SUMIF(เส้นแต่งหน้าขนมเค้ก!$C:$C,'รับ-จ่าย ประจำวัน'!$B394,เส้นแต่งหน้าขนมเค้ก!U:U)+SUMIF(แพ็ค!$C:$C,'รับ-จ่าย ประจำวัน'!$B394,แพ็ค!U:U)+SUMIF(ธุรการ!$C:$C,'รับ-จ่าย ประจำวัน'!$B394,ธุรการ!U:U)+SUMIF(เส้นแต่งหน้าขนมปัง!$C:$C,'รับ-จ่าย ประจำวัน'!$B394,เส้นแต่งหน้าขนมปัง!U:U)+SUMIF('วางแผนBC,CJ'!$C:$C,'รับ-จ่าย ประจำวัน'!$B394,'วางแผนBC,CJ'!U:U)+SUMIF(RD!$C:$C,'รับ-จ่าย ประจำวัน'!$B394,RD!U:U)+SUMIF('FG,ออนไล,คัดแยก'!$C:$C,'รับ-จ่าย ประจำวัน'!$B394,'FG,ออนไล,คัดแยก'!U:U)</f>
        <v>30</v>
      </c>
      <c r="BC394" s="16">
        <f>SUMIF(เตรียมส่วนผสม!$C:$C,'รับ-จ่าย ประจำวัน'!$B394,เตรียมส่วนผสม!V:V)+SUMIF(กวนไส้!$C:$C,'รับ-จ่าย ประจำวัน'!$B394,กวนไส้!V:V)+SUMIF(ผลิต1!$C:$C,'รับ-จ่าย ประจำวัน'!$B394,ผลิต1!V:V)+SUMIF(ผลิต2!$C:$C,'รับ-จ่าย ประจำวัน'!$B394,ผลิต2!V:V)+SUMIF(เส้นแต่งหน้าขนมเค้ก!$C:$C,'รับ-จ่าย ประจำวัน'!$B394,เส้นแต่งหน้าขนมเค้ก!V:V)+SUMIF(แพ็ค!$C:$C,'รับ-จ่าย ประจำวัน'!$B394,แพ็ค!V:V)+SUMIF(ธุรการ!$C:$C,'รับ-จ่าย ประจำวัน'!$B394,ธุรการ!V:V)+SUMIF(เส้นแต่งหน้าขนมปัง!$C:$C,'รับ-จ่าย ประจำวัน'!$B394,เส้นแต่งหน้าขนมปัง!V:V)+SUMIF('วางแผนBC,CJ'!$C:$C,'รับ-จ่าย ประจำวัน'!$B394,'วางแผนBC,CJ'!V:V)+SUMIF(RD!$C:$C,'รับ-จ่าย ประจำวัน'!$B394,RD!V:V)+SUMIF('FG,ออนไล,คัดแยก'!$C:$C,'รับ-จ่าย ประจำวัน'!$B394,'FG,ออนไล,คัดแยก'!V:V)</f>
        <v>30</v>
      </c>
      <c r="BD394" s="16">
        <f>SUMIF(เตรียมส่วนผสม!$C:$C,'รับ-จ่าย ประจำวัน'!$B394,เตรียมส่วนผสม!W:W)+SUMIF(กวนไส้!$C:$C,'รับ-จ่าย ประจำวัน'!$B394,กวนไส้!W:W)+SUMIF(ผลิต1!$C:$C,'รับ-จ่าย ประจำวัน'!$B394,ผลิต1!W:W)+SUMIF(ผลิต2!$C:$C,'รับ-จ่าย ประจำวัน'!$B394,ผลิต2!W:W)+SUMIF(เส้นแต่งหน้าขนมเค้ก!$C:$C,'รับ-จ่าย ประจำวัน'!$B394,เส้นแต่งหน้าขนมเค้ก!W:W)+SUMIF(แพ็ค!$C:$C,'รับ-จ่าย ประจำวัน'!$B394,แพ็ค!W:W)+SUMIF(ธุรการ!$C:$C,'รับ-จ่าย ประจำวัน'!$B394,ธุรการ!W:W)+SUMIF(เส้นแต่งหน้าขนมปัง!$C:$C,'รับ-จ่าย ประจำวัน'!$B394,เส้นแต่งหน้าขนมปัง!W:W)+SUMIF('วางแผนBC,CJ'!$C:$C,'รับ-จ่าย ประจำวัน'!$B394,'วางแผนBC,CJ'!W:W)+SUMIF(RD!$C:$C,'รับ-จ่าย ประจำวัน'!$B394,RD!W:W)+SUMIF('FG,ออนไล,คัดแยก'!$C:$C,'รับ-จ่าย ประจำวัน'!$B394,'FG,ออนไล,คัดแยก'!W:W)</f>
        <v>30</v>
      </c>
      <c r="BE394" s="16">
        <f>SUMIF(เตรียมส่วนผสม!$C:$C,'รับ-จ่าย ประจำวัน'!$B394,เตรียมส่วนผสม!X:X)+SUMIF(กวนไส้!$C:$C,'รับ-จ่าย ประจำวัน'!$B394,กวนไส้!X:X)+SUMIF(ผลิต1!$C:$C,'รับ-จ่าย ประจำวัน'!$B394,ผลิต1!X:X)+SUMIF(ผลิต2!$C:$C,'รับ-จ่าย ประจำวัน'!$B394,ผลิต2!X:X)+SUMIF(เส้นแต่งหน้าขนมเค้ก!$C:$C,'รับ-จ่าย ประจำวัน'!$B394,เส้นแต่งหน้าขนมเค้ก!X:X)+SUMIF(แพ็ค!$C:$C,'รับ-จ่าย ประจำวัน'!$B394,แพ็ค!X:X)+SUMIF(ธุรการ!$C:$C,'รับ-จ่าย ประจำวัน'!$B394,ธุรการ!X:X)+SUMIF(เส้นแต่งหน้าขนมปัง!$C:$C,'รับ-จ่าย ประจำวัน'!$B394,เส้นแต่งหน้าขนมปัง!X:X)+SUMIF('วางแผนBC,CJ'!$C:$C,'รับ-จ่าย ประจำวัน'!$B394,'วางแผนBC,CJ'!X:X)+SUMIF(RD!$C:$C,'รับ-จ่าย ประจำวัน'!$B394,RD!X:X)+SUMIF('FG,ออนไล,คัดแยก'!$C:$C,'รับ-จ่าย ประจำวัน'!$B394,'FG,ออนไล,คัดแยก'!X:X)</f>
        <v>0</v>
      </c>
      <c r="BF394" s="16">
        <f>SUMIF(เตรียมส่วนผสม!$C:$C,'รับ-จ่าย ประจำวัน'!$B394,เตรียมส่วนผสม!Y:Y)+SUMIF(กวนไส้!$C:$C,'รับ-จ่าย ประจำวัน'!$B394,กวนไส้!Y:Y)+SUMIF(ผลิต1!$C:$C,'รับ-จ่าย ประจำวัน'!$B394,ผลิต1!Y:Y)+SUMIF(ผลิต2!$C:$C,'รับ-จ่าย ประจำวัน'!$B394,ผลิต2!Y:Y)+SUMIF(เส้นแต่งหน้าขนมเค้ก!$C:$C,'รับ-จ่าย ประจำวัน'!$B394,เส้นแต่งหน้าขนมเค้ก!Y:Y)+SUMIF(แพ็ค!$C:$C,'รับ-จ่าย ประจำวัน'!$B394,แพ็ค!Y:Y)+SUMIF(ธุรการ!$C:$C,'รับ-จ่าย ประจำวัน'!$B394,ธุรการ!Y:Y)+SUMIF(เส้นแต่งหน้าขนมปัง!$C:$C,'รับ-จ่าย ประจำวัน'!$B394,เส้นแต่งหน้าขนมปัง!Y:Y)+SUMIF('วางแผนBC,CJ'!$C:$C,'รับ-จ่าย ประจำวัน'!$B394,'วางแผนBC,CJ'!Y:Y)+SUMIF(RD!$C:$C,'รับ-จ่าย ประจำวัน'!$B394,RD!Y:Y)+SUMIF('FG,ออนไล,คัดแยก'!$C:$C,'รับ-จ่าย ประจำวัน'!$B394,'FG,ออนไล,คัดแยก'!Y:Y)</f>
        <v>30</v>
      </c>
      <c r="BG394" s="16">
        <f>SUMIF(เตรียมส่วนผสม!$C:$C,'รับ-จ่าย ประจำวัน'!$B394,เตรียมส่วนผสม!Z:Z)+SUMIF(กวนไส้!$C:$C,'รับ-จ่าย ประจำวัน'!$B394,กวนไส้!Z:Z)+SUMIF(ผลิต1!$C:$C,'รับ-จ่าย ประจำวัน'!$B394,ผลิต1!Z:Z)+SUMIF(ผลิต2!$C:$C,'รับ-จ่าย ประจำวัน'!$B394,ผลิต2!Z:Z)+SUMIF(เส้นแต่งหน้าขนมเค้ก!$C:$C,'รับ-จ่าย ประจำวัน'!$B394,เส้นแต่งหน้าขนมเค้ก!Z:Z)+SUMIF(แพ็ค!$C:$C,'รับ-จ่าย ประจำวัน'!$B394,แพ็ค!Z:Z)+SUMIF(ธุรการ!$C:$C,'รับ-จ่าย ประจำวัน'!$B394,ธุรการ!Z:Z)+SUMIF(เส้นแต่งหน้าขนมปัง!$C:$C,'รับ-จ่าย ประจำวัน'!$B394,เส้นแต่งหน้าขนมปัง!Z:Z)+SUMIF('วางแผนBC,CJ'!$C:$C,'รับ-จ่าย ประจำวัน'!$B394,'วางแผนBC,CJ'!Z:Z)+SUMIF(RD!$C:$C,'รับ-จ่าย ประจำวัน'!$B394,RD!Z:Z)+SUMIF('FG,ออนไล,คัดแยก'!$C:$C,'รับ-จ่าย ประจำวัน'!$B394,'FG,ออนไล,คัดแยก'!Z:Z)</f>
        <v>30</v>
      </c>
      <c r="BH394" s="16">
        <f>SUMIF(เตรียมส่วนผสม!$C:$C,'รับ-จ่าย ประจำวัน'!$B394,เตรียมส่วนผสม!AA:AA)+SUMIF(กวนไส้!$C:$C,'รับ-จ่าย ประจำวัน'!$B394,กวนไส้!AA:AA)+SUMIF(ผลิต1!$C:$C,'รับ-จ่าย ประจำวัน'!$B394,ผลิต1!AA:AA)+SUMIF(ผลิต2!$C:$C,'รับ-จ่าย ประจำวัน'!$B394,ผลิต2!AA:AA)+SUMIF(เส้นแต่งหน้าขนมเค้ก!$C:$C,'รับ-จ่าย ประจำวัน'!$B394,เส้นแต่งหน้าขนมเค้ก!AA:AA)+SUMIF(แพ็ค!$C:$C,'รับ-จ่าย ประจำวัน'!$B394,แพ็ค!AA:AA)+SUMIF(ธุรการ!$C:$C,'รับ-จ่าย ประจำวัน'!$B394,ธุรการ!AA:AA)+SUMIF(เส้นแต่งหน้าขนมปัง!$C:$C,'รับ-จ่าย ประจำวัน'!$B394,เส้นแต่งหน้าขนมปัง!AA:AA)+SUMIF('วางแผนBC,CJ'!$C:$C,'รับ-จ่าย ประจำวัน'!$B394,'วางแผนBC,CJ'!AA:AA)+SUMIF(RD!$C:$C,'รับ-จ่าย ประจำวัน'!$B394,RD!AA:AA)+SUMIF('FG,ออนไล,คัดแยก'!$C:$C,'รับ-จ่าย ประจำวัน'!$B394,'FG,ออนไล,คัดแยก'!AA:AA)</f>
        <v>0</v>
      </c>
      <c r="BI394" s="16">
        <f>SUMIF(เตรียมส่วนผสม!$C:$C,'รับ-จ่าย ประจำวัน'!$B394,เตรียมส่วนผสม!AB:AB)+SUMIF(กวนไส้!$C:$C,'รับ-จ่าย ประจำวัน'!$B394,กวนไส้!AB:AB)+SUMIF(ผลิต1!$C:$C,'รับ-จ่าย ประจำวัน'!$B394,ผลิต1!AB:AB)+SUMIF(ผลิต2!$C:$C,'รับ-จ่าย ประจำวัน'!$B394,ผลิต2!AB:AB)+SUMIF(เส้นแต่งหน้าขนมเค้ก!$C:$C,'รับ-จ่าย ประจำวัน'!$B394,เส้นแต่งหน้าขนมเค้ก!AB:AB)+SUMIF(แพ็ค!$C:$C,'รับ-จ่าย ประจำวัน'!$B394,แพ็ค!AB:AB)+SUMIF(ธุรการ!$C:$C,'รับ-จ่าย ประจำวัน'!$B394,ธุรการ!AB:AB)+SUMIF(เส้นแต่งหน้าขนมปัง!$C:$C,'รับ-จ่าย ประจำวัน'!$B394,เส้นแต่งหน้าขนมปัง!AB:AB)+SUMIF('วางแผนBC,CJ'!$C:$C,'รับ-จ่าย ประจำวัน'!$B394,'วางแผนBC,CJ'!AB:AB)+SUMIF(RD!$C:$C,'รับ-จ่าย ประจำวัน'!$B394,RD!AB:AB)+SUMIF('FG,ออนไล,คัดแยก'!$C:$C,'รับ-จ่าย ประจำวัน'!$B394,'FG,ออนไล,คัดแยก'!AB:AB)</f>
        <v>30</v>
      </c>
      <c r="BJ394" s="16">
        <f>SUMIF(เตรียมส่วนผสม!$C:$C,'รับ-จ่าย ประจำวัน'!$B394,เตรียมส่วนผสม!AC:AC)+SUMIF(กวนไส้!$C:$C,'รับ-จ่าย ประจำวัน'!$B394,กวนไส้!AC:AC)+SUMIF(ผลิต1!$C:$C,'รับ-จ่าย ประจำวัน'!$B394,ผลิต1!AC:AC)+SUMIF(ผลิต2!$C:$C,'รับ-จ่าย ประจำวัน'!$B394,ผลิต2!AC:AC)+SUMIF(เส้นแต่งหน้าขนมเค้ก!$C:$C,'รับ-จ่าย ประจำวัน'!$B394,เส้นแต่งหน้าขนมเค้ก!AC:AC)+SUMIF(แพ็ค!$C:$C,'รับ-จ่าย ประจำวัน'!$B394,แพ็ค!AC:AC)+SUMIF(ธุรการ!$C:$C,'รับ-จ่าย ประจำวัน'!$B394,ธุรการ!AC:AC)+SUMIF(เส้นแต่งหน้าขนมปัง!$C:$C,'รับ-จ่าย ประจำวัน'!$B394,เส้นแต่งหน้าขนมปัง!AC:AC)+SUMIF('วางแผนBC,CJ'!$C:$C,'รับ-จ่าย ประจำวัน'!$B394,'วางแผนBC,CJ'!AC:AC)+SUMIF(RD!$C:$C,'รับ-จ่าย ประจำวัน'!$B394,RD!AC:AC)+SUMIF('FG,ออนไล,คัดแยก'!$C:$C,'รับ-จ่าย ประจำวัน'!$B394,'FG,ออนไล,คัดแยก'!AC:AC)</f>
        <v>60</v>
      </c>
      <c r="BK394" s="16">
        <f>SUMIF(เตรียมส่วนผสม!$C:$C,'รับ-จ่าย ประจำวัน'!$B394,เตรียมส่วนผสม!AD:AD)+SUMIF(กวนไส้!$C:$C,'รับ-จ่าย ประจำวัน'!$B394,กวนไส้!AD:AD)+SUMIF(ผลิต1!$C:$C,'รับ-จ่าย ประจำวัน'!$B394,ผลิต1!AD:AD)+SUMIF(ผลิต2!$C:$C,'รับ-จ่าย ประจำวัน'!$B394,ผลิต2!AD:AD)+SUMIF(เส้นแต่งหน้าขนมเค้ก!$C:$C,'รับ-จ่าย ประจำวัน'!$B394,เส้นแต่งหน้าขนมเค้ก!AD:AD)+SUMIF(แพ็ค!$C:$C,'รับ-จ่าย ประจำวัน'!$B394,แพ็ค!AD:AD)+SUMIF(ธุรการ!$C:$C,'รับ-จ่าย ประจำวัน'!$B394,ธุรการ!AD:AD)+SUMIF(เส้นแต่งหน้าขนมปัง!$C:$C,'รับ-จ่าย ประจำวัน'!$B394,เส้นแต่งหน้าขนมปัง!AD:AD)+SUMIF('วางแผนBC,CJ'!$C:$C,'รับ-จ่าย ประจำวัน'!$B394,'วางแผนBC,CJ'!AD:AD)+SUMIF(RD!$C:$C,'รับ-จ่าย ประจำวัน'!$B394,RD!AD:AD)+SUMIF('FG,ออนไล,คัดแยก'!$C:$C,'รับ-จ่าย ประจำวัน'!$B394,'FG,ออนไล,คัดแยก'!AD:AD)</f>
        <v>30</v>
      </c>
      <c r="BL394" s="16">
        <f>SUMIF(เตรียมส่วนผสม!$C:$C,'รับ-จ่าย ประจำวัน'!$B394,เตรียมส่วนผสม!AE:AE)+SUMIF(กวนไส้!$C:$C,'รับ-จ่าย ประจำวัน'!$B394,กวนไส้!AE:AE)+SUMIF(ผลิต1!$C:$C,'รับ-จ่าย ประจำวัน'!$B394,ผลิต1!AE:AE)+SUMIF(ผลิต2!$C:$C,'รับ-จ่าย ประจำวัน'!$B394,ผลิต2!AE:AE)+SUMIF(เส้นแต่งหน้าขนมเค้ก!$C:$C,'รับ-จ่าย ประจำวัน'!$B394,เส้นแต่งหน้าขนมเค้ก!AE:AE)+SUMIF(แพ็ค!$C:$C,'รับ-จ่าย ประจำวัน'!$B394,แพ็ค!AE:AE)+SUMIF(ธุรการ!$C:$C,'รับ-จ่าย ประจำวัน'!$B394,ธุรการ!AE:AE)+SUMIF(เส้นแต่งหน้าขนมปัง!$C:$C,'รับ-จ่าย ประจำวัน'!$B394,เส้นแต่งหน้าขนมปัง!AE:AE)+SUMIF('วางแผนBC,CJ'!$C:$C,'รับ-จ่าย ประจำวัน'!$B394,'วางแผนBC,CJ'!AE:AE)+SUMIF(RD!$C:$C,'รับ-จ่าย ประจำวัน'!$B394,RD!AE:AE)+SUMIF('FG,ออนไล,คัดแยก'!$C:$C,'รับ-จ่าย ประจำวัน'!$B394,'FG,ออนไล,คัดแยก'!AE:AE)</f>
        <v>30</v>
      </c>
      <c r="BM394" s="16">
        <f>SUMIF(เตรียมส่วนผสม!$C:$C,'รับ-จ่าย ประจำวัน'!$B394,เตรียมส่วนผสม!AF:AF)+SUMIF(กวนไส้!$C:$C,'รับ-จ่าย ประจำวัน'!$B394,กวนไส้!AF:AF)+SUMIF(ผลิต1!$C:$C,'รับ-จ่าย ประจำวัน'!$B394,ผลิต1!AF:AF)+SUMIF(ผลิต2!$C:$C,'รับ-จ่าย ประจำวัน'!$B394,ผลิต2!AF:AF)+SUMIF(เส้นแต่งหน้าขนมเค้ก!$C:$C,'รับ-จ่าย ประจำวัน'!$B394,เส้นแต่งหน้าขนมเค้ก!AF:AF)+SUMIF(แพ็ค!$C:$C,'รับ-จ่าย ประจำวัน'!$B394,แพ็ค!AF:AF)+SUMIF(ธุรการ!$C:$C,'รับ-จ่าย ประจำวัน'!$B394,ธุรการ!AF:AF)+SUMIF(เส้นแต่งหน้าขนมปัง!$C:$C,'รับ-จ่าย ประจำวัน'!$B394,เส้นแต่งหน้าขนมปัง!AF:AF)+SUMIF('วางแผนBC,CJ'!$C:$C,'รับ-จ่าย ประจำวัน'!$B394,'วางแผนBC,CJ'!AF:AF)+SUMIF(RD!$C:$C,'รับ-จ่าย ประจำวัน'!$B394,RD!AF:AF)+SUMIF('FG,ออนไล,คัดแยก'!$C:$C,'รับ-จ่าย ประจำวัน'!$B394,'FG,ออนไล,คัดแยก'!AF:AF)</f>
        <v>0</v>
      </c>
      <c r="BN394" s="16">
        <f>SUMIF(เตรียมส่วนผสม!$C:$C,'รับ-จ่าย ประจำวัน'!$B394,เตรียมส่วนผสม!AG:AG)+SUMIF(กวนไส้!$C:$C,'รับ-จ่าย ประจำวัน'!$B394,กวนไส้!AG:AG)+SUMIF(ผลิต1!$C:$C,'รับ-จ่าย ประจำวัน'!$B394,ผลิต1!AG:AG)+SUMIF(ผลิต2!$C:$C,'รับ-จ่าย ประจำวัน'!$B394,ผลิต2!AG:AG)+SUMIF(เส้นแต่งหน้าขนมเค้ก!$C:$C,'รับ-จ่าย ประจำวัน'!$B394,เส้นแต่งหน้าขนมเค้ก!AG:AG)+SUMIF(แพ็ค!$C:$C,'รับ-จ่าย ประจำวัน'!$B394,แพ็ค!AG:AG)+SUMIF(ธุรการ!$C:$C,'รับ-จ่าย ประจำวัน'!$B394,ธุรการ!AG:AG)+SUMIF(เส้นแต่งหน้าขนมปัง!$C:$C,'รับ-จ่าย ประจำวัน'!$B394,เส้นแต่งหน้าขนมปัง!AG:AG)+SUMIF('วางแผนBC,CJ'!$C:$C,'รับ-จ่าย ประจำวัน'!$B394,'วางแผนBC,CJ'!AG:AG)+SUMIF(RD!$C:$C,'รับ-จ่าย ประจำวัน'!$B394,RD!AG:AG)+SUMIF('FG,ออนไล,คัดแยก'!$C:$C,'รับ-จ่าย ประจำวัน'!$B394,'FG,ออนไล,คัดแยก'!AG:AG)</f>
        <v>30</v>
      </c>
      <c r="BO394" s="16">
        <f>SUMIF(เตรียมส่วนผสม!$C:$C,'รับ-จ่าย ประจำวัน'!$B394,เตรียมส่วนผสม!AH:AH)+SUMIF(กวนไส้!$C:$C,'รับ-จ่าย ประจำวัน'!$B394,กวนไส้!AH:AH)+SUMIF(ผลิต1!$C:$C,'รับ-จ่าย ประจำวัน'!$B394,ผลิต1!AH:AH)+SUMIF(ผลิต2!$C:$C,'รับ-จ่าย ประจำวัน'!$B394,ผลิต2!AH:AH)+SUMIF(เส้นแต่งหน้าขนมเค้ก!$C:$C,'รับ-จ่าย ประจำวัน'!$B394,เส้นแต่งหน้าขนมเค้ก!AH:AH)+SUMIF(แพ็ค!$C:$C,'รับ-จ่าย ประจำวัน'!$B394,แพ็ค!AH:AH)+SUMIF(ธุรการ!$C:$C,'รับ-จ่าย ประจำวัน'!$B394,ธุรการ!AH:AH)+SUMIF(เส้นแต่งหน้าขนมปัง!$C:$C,'รับ-จ่าย ประจำวัน'!$B394,เส้นแต่งหน้าขนมปัง!AH:AH)+SUMIF('วางแผนBC,CJ'!$C:$C,'รับ-จ่าย ประจำวัน'!$B394,'วางแผนBC,CJ'!AH:AH)+SUMIF(RD!$C:$C,'รับ-จ่าย ประจำวัน'!$B394,RD!AH:AH)+SUMIF('FG,ออนไล,คัดแยก'!$C:$C,'รับ-จ่าย ประจำวัน'!$B394,'FG,ออนไล,คัดแยก'!AH:AH)</f>
        <v>0</v>
      </c>
      <c r="BP394" s="16">
        <f>SUMIF(เตรียมส่วนผสม!$C:$C,'รับ-จ่าย ประจำวัน'!$B394,เตรียมส่วนผสม!AI:AI)+SUMIF(กวนไส้!$C:$C,'รับ-จ่าย ประจำวัน'!$B394,กวนไส้!AI:AI)+SUMIF(ผลิต1!$C:$C,'รับ-จ่าย ประจำวัน'!$B394,ผลิต1!AI:AI)+SUMIF(ผลิต2!$C:$C,'รับ-จ่าย ประจำวัน'!$B394,ผลิต2!AI:AI)+SUMIF(เส้นแต่งหน้าขนมเค้ก!$C:$C,'รับ-จ่าย ประจำวัน'!$B394,เส้นแต่งหน้าขนมเค้ก!AI:AI)+SUMIF(แพ็ค!$C:$C,'รับ-จ่าย ประจำวัน'!$B394,แพ็ค!AI:AI)+SUMIF(ธุรการ!$C:$C,'รับ-จ่าย ประจำวัน'!$B394,ธุรการ!AI:AI)+SUMIF(เส้นแต่งหน้าขนมปัง!$C:$C,'รับ-จ่าย ประจำวัน'!$B394,เส้นแต่งหน้าขนมปัง!AI:AI)+SUMIF('วางแผนBC,CJ'!$C:$C,'รับ-จ่าย ประจำวัน'!$B394,'วางแผนBC,CJ'!AI:AI)+SUMIF(RD!$C:$C,'รับ-จ่าย ประจำวัน'!$B394,RD!AI:AI)+SUMIF('FG,ออนไล,คัดแยก'!$C:$C,'รับ-จ่าย ประจำวัน'!$B394,'FG,ออนไล,คัดแยก'!AI:AI)</f>
        <v>120</v>
      </c>
      <c r="BQ394" s="16">
        <f>SUMIF(เตรียมส่วนผสม!$C:$C,'รับ-จ่าย ประจำวัน'!$B394,เตรียมส่วนผสม!AJ:AJ)+SUMIF(กวนไส้!$C:$C,'รับ-จ่าย ประจำวัน'!$B394,กวนไส้!AJ:AJ)+SUMIF(ผลิต1!$C:$C,'รับ-จ่าย ประจำวัน'!$B394,ผลิต1!AJ:AJ)+SUMIF(ผลิต2!$C:$C,'รับ-จ่าย ประจำวัน'!$B394,ผลิต2!AJ:AJ)+SUMIF(เส้นแต่งหน้าขนมเค้ก!$C:$C,'รับ-จ่าย ประจำวัน'!$B394,เส้นแต่งหน้าขนมเค้ก!AJ:AJ)+SUMIF(แพ็ค!$C:$C,'รับ-จ่าย ประจำวัน'!$B394,แพ็ค!AJ:AJ)+SUMIF(ธุรการ!$C:$C,'รับ-จ่าย ประจำวัน'!$B394,ธุรการ!AJ:AJ)+SUMIF(เส้นแต่งหน้าขนมปัง!$C:$C,'รับ-จ่าย ประจำวัน'!$B394,เส้นแต่งหน้าขนมปัง!AJ:AJ)+SUMIF('วางแผนBC,CJ'!$C:$C,'รับ-จ่าย ประจำวัน'!$B394,'วางแผนBC,CJ'!AJ:AJ)+SUMIF(RD!$C:$C,'รับ-จ่าย ประจำวัน'!$B394,RD!AJ:AJ)+SUMIF('FG,ออนไล,คัดแยก'!$C:$C,'รับ-จ่าย ประจำวัน'!$B394,'FG,ออนไล,คัดแยก'!AJ:AJ)</f>
        <v>0</v>
      </c>
      <c r="BR394" s="16">
        <f>SUMIF(เตรียมส่วนผสม!$C:$C,'รับ-จ่าย ประจำวัน'!$B394,เตรียมส่วนผสม!AK:AK)+SUMIF(กวนไส้!$C:$C,'รับ-จ่าย ประจำวัน'!$B394,กวนไส้!AK:AK)+SUMIF(ผลิต1!$C:$C,'รับ-จ่าย ประจำวัน'!$B394,ผลิต1!AK:AK)+SUMIF(ผลิต2!$C:$C,'รับ-จ่าย ประจำวัน'!$B394,ผลิต2!AK:AK)+SUMIF(เส้นแต่งหน้าขนมเค้ก!$C:$C,'รับ-จ่าย ประจำวัน'!$B394,เส้นแต่งหน้าขนมเค้ก!AK:AK)+SUMIF(แพ็ค!$C:$C,'รับ-จ่าย ประจำวัน'!$B394,แพ็ค!AK:AK)+SUMIF(ธุรการ!$C:$C,'รับ-จ่าย ประจำวัน'!$B394,ธุรการ!AK:AK)+SUMIF(เส้นแต่งหน้าขนมปัง!$C:$C,'รับ-จ่าย ประจำวัน'!$B394,เส้นแต่งหน้าขนมปัง!AK:AK)+SUMIF('วางแผนBC,CJ'!$C:$C,'รับ-จ่าย ประจำวัน'!$B394,'วางแผนBC,CJ'!AK:AK)+SUMIF(RD!$C:$C,'รับ-จ่าย ประจำวัน'!$B394,RD!AK:AK)+SUMIF('FG,ออนไล,คัดแยก'!$C:$C,'รับ-จ่าย ประจำวัน'!$B394,'FG,ออนไล,คัดแยก'!AK:AK)</f>
        <v>30</v>
      </c>
      <c r="BS394" s="16">
        <f>SUMIF(เตรียมส่วนผสม!$C:$C,'รับ-จ่าย ประจำวัน'!$B394,เตรียมส่วนผสม!AL:AL)+SUMIF(กวนไส้!$C:$C,'รับ-จ่าย ประจำวัน'!$B394,กวนไส้!AL:AL)+SUMIF(ผลิต1!$C:$C,'รับ-จ่าย ประจำวัน'!$B394,ผลิต1!AL:AL)+SUMIF(ผลิต2!$C:$C,'รับ-จ่าย ประจำวัน'!$B394,ผลิต2!AL:AL)+SUMIF(เส้นแต่งหน้าขนมเค้ก!$C:$C,'รับ-จ่าย ประจำวัน'!$B394,เส้นแต่งหน้าขนมเค้ก!AL:AL)+SUMIF(แพ็ค!$C:$C,'รับ-จ่าย ประจำวัน'!$B394,แพ็ค!AL:AL)+SUMIF(ธุรการ!$C:$C,'รับ-จ่าย ประจำวัน'!$B394,ธุรการ!AL:AL)+SUMIF(เส้นแต่งหน้าขนมปัง!$C:$C,'รับ-จ่าย ประจำวัน'!$B394,เส้นแต่งหน้าขนมปัง!AL:AL)+SUMIF('วางแผนBC,CJ'!$C:$C,'รับ-จ่าย ประจำวัน'!$B394,'วางแผนBC,CJ'!AL:AL)+SUMIF(RD!$C:$C,'รับ-จ่าย ประจำวัน'!$B394,RD!AL:AL)+SUMIF('FG,ออนไล,คัดแยก'!$C:$C,'รับ-จ่าย ประจำวัน'!$B394,'FG,ออนไล,คัดแยก'!AL:AL)</f>
        <v>0</v>
      </c>
      <c r="BT394" s="18">
        <f t="shared" si="93"/>
        <v>630</v>
      </c>
      <c r="BU394" s="116"/>
      <c r="BV394" s="146">
        <f t="shared" si="94"/>
        <v>300</v>
      </c>
      <c r="BW394" s="183">
        <v>30</v>
      </c>
      <c r="BX394" s="172">
        <f t="shared" si="96"/>
        <v>21</v>
      </c>
      <c r="BY394" s="188">
        <f t="shared" si="90"/>
        <v>14.285714285714286</v>
      </c>
      <c r="BZ394" s="180">
        <f t="shared" ca="1" si="95"/>
        <v>46217.285714285717</v>
      </c>
      <c r="CA394" s="97">
        <v>600</v>
      </c>
      <c r="CB394" s="97"/>
      <c r="CC394" s="97"/>
      <c r="CD394" s="97"/>
      <c r="CE394" s="97"/>
      <c r="CF394" s="97"/>
      <c r="CG394" s="97"/>
      <c r="CH394" s="97"/>
      <c r="CI394" s="97"/>
      <c r="CJ394" s="94"/>
      <c r="CK394" s="9">
        <f t="shared" si="91"/>
        <v>300</v>
      </c>
    </row>
    <row r="395" spans="1:89" hidden="1" x14ac:dyDescent="0.5">
      <c r="A395" s="149"/>
      <c r="B395" s="34">
        <v>1022301001</v>
      </c>
      <c r="C395" s="148" t="s">
        <v>1613</v>
      </c>
      <c r="D395" s="177" t="s">
        <v>61</v>
      </c>
      <c r="E395" s="28" t="e">
        <v>#N/A</v>
      </c>
      <c r="F395" s="159" t="s">
        <v>1605</v>
      </c>
      <c r="G395" s="11" t="s">
        <v>62</v>
      </c>
      <c r="H395" s="12">
        <v>1425</v>
      </c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3"/>
      <c r="AF395" s="13"/>
      <c r="AG395" s="13"/>
      <c r="AH395" s="13"/>
      <c r="AI395" s="14"/>
      <c r="AJ395" s="14"/>
      <c r="AK395" s="14"/>
      <c r="AL395" s="14"/>
      <c r="AM395" s="14"/>
      <c r="AN395" s="15">
        <f t="shared" si="92"/>
        <v>0</v>
      </c>
      <c r="AO395" s="16">
        <f>SUMIF(เตรียมส่วนผสม!$C:$C,'รับ-จ่าย ประจำวัน'!$B395,เตรียมส่วนผสม!H:H)+SUMIF(กวนไส้!$C:$C,'รับ-จ่าย ประจำวัน'!$B395,กวนไส้!H:H)+SUMIF(ผลิต1!$C:$C,'รับ-จ่าย ประจำวัน'!$B395,ผลิต1!H:H)+SUMIF(ผลิต2!$C:$C,'รับ-จ่าย ประจำวัน'!$B395,ผลิต2!H:H)+SUMIF(เส้นแต่งหน้าขนมเค้ก!$C:$C,'รับ-จ่าย ประจำวัน'!$B395,เส้นแต่งหน้าขนมเค้ก!H:H)+SUMIF(แพ็ค!$C:$C,'รับ-จ่าย ประจำวัน'!$B395,แพ็ค!H:H)+SUMIF(ธุรการ!$C:$C,'รับ-จ่าย ประจำวัน'!$B395,ธุรการ!H:H)+SUMIF(เส้นแต่งหน้าขนมปัง!$C:$C,'รับ-จ่าย ประจำวัน'!$B395,เส้นแต่งหน้าขนมปัง!H:H)+SUMIF('วางแผนBC,CJ'!$C:$C,'รับ-จ่าย ประจำวัน'!$B395,'วางแผนBC,CJ'!H:H)+SUMIF(RD!$C:$C,'รับ-จ่าย ประจำวัน'!$B395,RD!H:H)+SUMIF('FG,ออนไล,คัดแยก'!$C:$C,'รับ-จ่าย ประจำวัน'!$B395,'FG,ออนไล,คัดแยก'!H:H)</f>
        <v>0</v>
      </c>
      <c r="AP395" s="16">
        <f>SUMIF(เตรียมส่วนผสม!$C:$C,'รับ-จ่าย ประจำวัน'!$B395,เตรียมส่วนผสม!I:I)+SUMIF(กวนไส้!$C:$C,'รับ-จ่าย ประจำวัน'!$B395,กวนไส้!I:I)+SUMIF(ผลิต1!$C:$C,'รับ-จ่าย ประจำวัน'!$B395,ผลิต1!I:I)+SUMIF(ผลิต2!$C:$C,'รับ-จ่าย ประจำวัน'!$B395,ผลิต2!I:I)+SUMIF(เส้นแต่งหน้าขนมเค้ก!$C:$C,'รับ-จ่าย ประจำวัน'!$B395,เส้นแต่งหน้าขนมเค้ก!I:I)+SUMIF(แพ็ค!$C:$C,'รับ-จ่าย ประจำวัน'!$B395,แพ็ค!I:I)+SUMIF(ธุรการ!$C:$C,'รับ-จ่าย ประจำวัน'!$B395,ธุรการ!I:I)+SUMIF(เส้นแต่งหน้าขนมปัง!$C:$C,'รับ-จ่าย ประจำวัน'!$B395,เส้นแต่งหน้าขนมปัง!I:I)+SUMIF('วางแผนBC,CJ'!$C:$C,'รับ-จ่าย ประจำวัน'!$B395,'วางแผนBC,CJ'!I:I)+SUMIF(RD!$C:$C,'รับ-จ่าย ประจำวัน'!$B395,RD!I:I)+SUMIF('FG,ออนไล,คัดแยก'!$C:$C,'รับ-จ่าย ประจำวัน'!$B395,'FG,ออนไล,คัดแยก'!I:I)</f>
        <v>0</v>
      </c>
      <c r="AQ395" s="16">
        <f>SUMIF(เตรียมส่วนผสม!$C:$C,'รับ-จ่าย ประจำวัน'!$B395,เตรียมส่วนผสม!J:J)+SUMIF(กวนไส้!$C:$C,'รับ-จ่าย ประจำวัน'!$B395,กวนไส้!J:J)+SUMIF(ผลิต1!$C:$C,'รับ-จ่าย ประจำวัน'!$B395,ผลิต1!J:J)+SUMIF(ผลิต2!$C:$C,'รับ-จ่าย ประจำวัน'!$B395,ผลิต2!J:J)+SUMIF(เส้นแต่งหน้าขนมเค้ก!$C:$C,'รับ-จ่าย ประจำวัน'!$B395,เส้นแต่งหน้าขนมเค้ก!J:J)+SUMIF(แพ็ค!$C:$C,'รับ-จ่าย ประจำวัน'!$B395,แพ็ค!J:J)+SUMIF(ธุรการ!$C:$C,'รับ-จ่าย ประจำวัน'!$B395,ธุรการ!J:J)+SUMIF(เส้นแต่งหน้าขนมปัง!$C:$C,'รับ-จ่าย ประจำวัน'!$B395,เส้นแต่งหน้าขนมปัง!J:J)+SUMIF('วางแผนBC,CJ'!$C:$C,'รับ-จ่าย ประจำวัน'!$B395,'วางแผนBC,CJ'!J:J)+SUMIF(RD!$C:$C,'รับ-จ่าย ประจำวัน'!$B395,RD!J:J)+SUMIF('FG,ออนไล,คัดแยก'!$C:$C,'รับ-จ่าย ประจำวัน'!$B395,'FG,ออนไล,คัดแยก'!J:J)</f>
        <v>0</v>
      </c>
      <c r="AR395" s="16">
        <f>SUMIF(เตรียมส่วนผสม!$C:$C,'รับ-จ่าย ประจำวัน'!$B395,เตรียมส่วนผสม!K:K)+SUMIF(กวนไส้!$C:$C,'รับ-จ่าย ประจำวัน'!$B395,กวนไส้!K:K)+SUMIF(ผลิต1!$C:$C,'รับ-จ่าย ประจำวัน'!$B395,ผลิต1!K:K)+SUMIF(ผลิต2!$C:$C,'รับ-จ่าย ประจำวัน'!$B395,ผลิต2!K:K)+SUMIF(เส้นแต่งหน้าขนมเค้ก!$C:$C,'รับ-จ่าย ประจำวัน'!$B395,เส้นแต่งหน้าขนมเค้ก!K:K)+SUMIF(แพ็ค!$C:$C,'รับ-จ่าย ประจำวัน'!$B395,แพ็ค!K:K)+SUMIF(ธุรการ!$C:$C,'รับ-จ่าย ประจำวัน'!$B395,ธุรการ!K:K)+SUMIF(เส้นแต่งหน้าขนมปัง!$C:$C,'รับ-จ่าย ประจำวัน'!$B395,เส้นแต่งหน้าขนมปัง!K:K)+SUMIF('วางแผนBC,CJ'!$C:$C,'รับ-จ่าย ประจำวัน'!$B395,'วางแผนBC,CJ'!K:K)+SUMIF(RD!$C:$C,'รับ-จ่าย ประจำวัน'!$B395,RD!K:K)+SUMIF('FG,ออนไล,คัดแยก'!$C:$C,'รับ-จ่าย ประจำวัน'!$B395,'FG,ออนไล,คัดแยก'!K:K)</f>
        <v>0</v>
      </c>
      <c r="AS395" s="16">
        <f>SUMIF(เตรียมส่วนผสม!$C:$C,'รับ-จ่าย ประจำวัน'!$B395,เตรียมส่วนผสม!L:L)+SUMIF(กวนไส้!$C:$C,'รับ-จ่าย ประจำวัน'!$B395,กวนไส้!L:L)+SUMIF(ผลิต1!$C:$C,'รับ-จ่าย ประจำวัน'!$B395,ผลิต1!L:L)+SUMIF(ผลิต2!$C:$C,'รับ-จ่าย ประจำวัน'!$B395,ผลิต2!L:L)+SUMIF(เส้นแต่งหน้าขนมเค้ก!$C:$C,'รับ-จ่าย ประจำวัน'!$B395,เส้นแต่งหน้าขนมเค้ก!L:L)+SUMIF(แพ็ค!$C:$C,'รับ-จ่าย ประจำวัน'!$B395,แพ็ค!L:L)+SUMIF(ธุรการ!$C:$C,'รับ-จ่าย ประจำวัน'!$B395,ธุรการ!L:L)+SUMIF(เส้นแต่งหน้าขนมปัง!$C:$C,'รับ-จ่าย ประจำวัน'!$B395,เส้นแต่งหน้าขนมปัง!L:L)+SUMIF('วางแผนBC,CJ'!$C:$C,'รับ-จ่าย ประจำวัน'!$B395,'วางแผนBC,CJ'!L:L)+SUMIF(RD!$C:$C,'รับ-จ่าย ประจำวัน'!$B395,RD!L:L)+SUMIF('FG,ออนไล,คัดแยก'!$C:$C,'รับ-จ่าย ประจำวัน'!$B395,'FG,ออนไล,คัดแยก'!L:L)</f>
        <v>0</v>
      </c>
      <c r="AT395" s="16">
        <f>SUMIF(เตรียมส่วนผสม!$C:$C,'รับ-จ่าย ประจำวัน'!$B395,เตรียมส่วนผสม!M:M)+SUMIF(กวนไส้!$C:$C,'รับ-จ่าย ประจำวัน'!$B395,กวนไส้!M:M)+SUMIF(ผลิต1!$C:$C,'รับ-จ่าย ประจำวัน'!$B395,ผลิต1!M:M)+SUMIF(ผลิต2!$C:$C,'รับ-จ่าย ประจำวัน'!$B395,ผลิต2!M:M)+SUMIF(เส้นแต่งหน้าขนมเค้ก!$C:$C,'รับ-จ่าย ประจำวัน'!$B395,เส้นแต่งหน้าขนมเค้ก!M:M)+SUMIF(แพ็ค!$C:$C,'รับ-จ่าย ประจำวัน'!$B395,แพ็ค!M:M)+SUMIF(ธุรการ!$C:$C,'รับ-จ่าย ประจำวัน'!$B395,ธุรการ!M:M)+SUMIF(เส้นแต่งหน้าขนมปัง!$C:$C,'รับ-จ่าย ประจำวัน'!$B395,เส้นแต่งหน้าขนมปัง!M:M)+SUMIF('วางแผนBC,CJ'!$C:$C,'รับ-จ่าย ประจำวัน'!$B395,'วางแผนBC,CJ'!M:M)+SUMIF(RD!$C:$C,'รับ-จ่าย ประจำวัน'!$B395,RD!M:M)+SUMIF('FG,ออนไล,คัดแยก'!$C:$C,'รับ-จ่าย ประจำวัน'!$B395,'FG,ออนไล,คัดแยก'!M:M)</f>
        <v>0</v>
      </c>
      <c r="AU395" s="16">
        <f>SUMIF(เตรียมส่วนผสม!$C:$C,'รับ-จ่าย ประจำวัน'!$B395,เตรียมส่วนผสม!N:N)+SUMIF(กวนไส้!$C:$C,'รับ-จ่าย ประจำวัน'!$B395,กวนไส้!N:N)+SUMIF(ผลิต1!$C:$C,'รับ-จ่าย ประจำวัน'!$B395,ผลิต1!N:N)+SUMIF(ผลิต2!$C:$C,'รับ-จ่าย ประจำวัน'!$B395,ผลิต2!N:N)+SUMIF(เส้นแต่งหน้าขนมเค้ก!$C:$C,'รับ-จ่าย ประจำวัน'!$B395,เส้นแต่งหน้าขนมเค้ก!N:N)+SUMIF(แพ็ค!$C:$C,'รับ-จ่าย ประจำวัน'!$B395,แพ็ค!N:N)+SUMIF(ธุรการ!$C:$C,'รับ-จ่าย ประจำวัน'!$B395,ธุรการ!N:N)+SUMIF(เส้นแต่งหน้าขนมปัง!$C:$C,'รับ-จ่าย ประจำวัน'!$B395,เส้นแต่งหน้าขนมปัง!N:N)+SUMIF('วางแผนBC,CJ'!$C:$C,'รับ-จ่าย ประจำวัน'!$B395,'วางแผนBC,CJ'!N:N)+SUMIF(RD!$C:$C,'รับ-จ่าย ประจำวัน'!$B395,RD!N:N)+SUMIF('FG,ออนไล,คัดแยก'!$C:$C,'รับ-จ่าย ประจำวัน'!$B395,'FG,ออนไล,คัดแยก'!N:N)</f>
        <v>0</v>
      </c>
      <c r="AV395" s="16">
        <f>SUMIF(เตรียมส่วนผสม!$C:$C,'รับ-จ่าย ประจำวัน'!$B395,เตรียมส่วนผสม!O:O)+SUMIF(กวนไส้!$C:$C,'รับ-จ่าย ประจำวัน'!$B395,กวนไส้!O:O)+SUMIF(ผลิต1!$C:$C,'รับ-จ่าย ประจำวัน'!$B395,ผลิต1!O:O)+SUMIF(ผลิต2!$C:$C,'รับ-จ่าย ประจำวัน'!$B395,ผลิต2!O:O)+SUMIF(เส้นแต่งหน้าขนมเค้ก!$C:$C,'รับ-จ่าย ประจำวัน'!$B395,เส้นแต่งหน้าขนมเค้ก!O:O)+SUMIF(แพ็ค!$C:$C,'รับ-จ่าย ประจำวัน'!$B395,แพ็ค!O:O)+SUMIF(ธุรการ!$C:$C,'รับ-จ่าย ประจำวัน'!$B395,ธุรการ!O:O)+SUMIF(เส้นแต่งหน้าขนมปัง!$C:$C,'รับ-จ่าย ประจำวัน'!$B395,เส้นแต่งหน้าขนมปัง!O:O)+SUMIF('วางแผนBC,CJ'!$C:$C,'รับ-จ่าย ประจำวัน'!$B395,'วางแผนBC,CJ'!O:O)+SUMIF(RD!$C:$C,'รับ-จ่าย ประจำวัน'!$B395,RD!O:O)+SUMIF('FG,ออนไล,คัดแยก'!$C:$C,'รับ-จ่าย ประจำวัน'!$B395,'FG,ออนไล,คัดแยก'!O:O)</f>
        <v>0</v>
      </c>
      <c r="AW395" s="16">
        <f>SUMIF(เตรียมส่วนผสม!$C:$C,'รับ-จ่าย ประจำวัน'!$B395,เตรียมส่วนผสม!P:P)+SUMIF(กวนไส้!$C:$C,'รับ-จ่าย ประจำวัน'!$B395,กวนไส้!P:P)+SUMIF(ผลิต1!$C:$C,'รับ-จ่าย ประจำวัน'!$B395,ผลิต1!P:P)+SUMIF(ผลิต2!$C:$C,'รับ-จ่าย ประจำวัน'!$B395,ผลิต2!P:P)+SUMIF(เส้นแต่งหน้าขนมเค้ก!$C:$C,'รับ-จ่าย ประจำวัน'!$B395,เส้นแต่งหน้าขนมเค้ก!P:P)+SUMIF(แพ็ค!$C:$C,'รับ-จ่าย ประจำวัน'!$B395,แพ็ค!P:P)+SUMIF(ธุรการ!$C:$C,'รับ-จ่าย ประจำวัน'!$B395,ธุรการ!P:P)+SUMIF(เส้นแต่งหน้าขนมปัง!$C:$C,'รับ-จ่าย ประจำวัน'!$B395,เส้นแต่งหน้าขนมปัง!P:P)+SUMIF('วางแผนBC,CJ'!$C:$C,'รับ-จ่าย ประจำวัน'!$B395,'วางแผนBC,CJ'!P:P)+SUMIF(RD!$C:$C,'รับ-จ่าย ประจำวัน'!$B395,RD!P:P)+SUMIF('FG,ออนไล,คัดแยก'!$C:$C,'รับ-จ่าย ประจำวัน'!$B395,'FG,ออนไล,คัดแยก'!P:P)</f>
        <v>0</v>
      </c>
      <c r="AX395" s="16">
        <f>SUMIF(เตรียมส่วนผสม!$C:$C,'รับ-จ่าย ประจำวัน'!$B395,เตรียมส่วนผสม!Q:Q)+SUMIF(กวนไส้!$C:$C,'รับ-จ่าย ประจำวัน'!$B395,กวนไส้!Q:Q)+SUMIF(ผลิต1!$C:$C,'รับ-จ่าย ประจำวัน'!$B395,ผลิต1!Q:Q)+SUMIF(ผลิต2!$C:$C,'รับ-จ่าย ประจำวัน'!$B395,ผลิต2!Q:Q)+SUMIF(เส้นแต่งหน้าขนมเค้ก!$C:$C,'รับ-จ่าย ประจำวัน'!$B395,เส้นแต่งหน้าขนมเค้ก!Q:Q)+SUMIF(แพ็ค!$C:$C,'รับ-จ่าย ประจำวัน'!$B395,แพ็ค!Q:Q)+SUMIF(ธุรการ!$C:$C,'รับ-จ่าย ประจำวัน'!$B395,ธุรการ!Q:Q)+SUMIF(เส้นแต่งหน้าขนมปัง!$C:$C,'รับ-จ่าย ประจำวัน'!$B395,เส้นแต่งหน้าขนมปัง!Q:Q)+SUMIF('วางแผนBC,CJ'!$C:$C,'รับ-จ่าย ประจำวัน'!$B395,'วางแผนBC,CJ'!Q:Q)+SUMIF(RD!$C:$C,'รับ-จ่าย ประจำวัน'!$B395,RD!Q:Q)+SUMIF('FG,ออนไล,คัดแยก'!$C:$C,'รับ-จ่าย ประจำวัน'!$B395,'FG,ออนไล,คัดแยก'!Q:Q)</f>
        <v>0</v>
      </c>
      <c r="AY395" s="16">
        <f>SUMIF(เตรียมส่วนผสม!$C:$C,'รับ-จ่าย ประจำวัน'!$B395,เตรียมส่วนผสม!R:R)+SUMIF(กวนไส้!$C:$C,'รับ-จ่าย ประจำวัน'!$B395,กวนไส้!R:R)+SUMIF(ผลิต1!$C:$C,'รับ-จ่าย ประจำวัน'!$B395,ผลิต1!R:R)+SUMIF(ผลิต2!$C:$C,'รับ-จ่าย ประจำวัน'!$B395,ผลิต2!R:R)+SUMIF(เส้นแต่งหน้าขนมเค้ก!$C:$C,'รับ-จ่าย ประจำวัน'!$B395,เส้นแต่งหน้าขนมเค้ก!R:R)+SUMIF(แพ็ค!$C:$C,'รับ-จ่าย ประจำวัน'!$B395,แพ็ค!R:R)+SUMIF(ธุรการ!$C:$C,'รับ-จ่าย ประจำวัน'!$B395,ธุรการ!R:R)+SUMIF(เส้นแต่งหน้าขนมปัง!$C:$C,'รับ-จ่าย ประจำวัน'!$B395,เส้นแต่งหน้าขนมปัง!R:R)+SUMIF('วางแผนBC,CJ'!$C:$C,'รับ-จ่าย ประจำวัน'!$B395,'วางแผนBC,CJ'!R:R)+SUMIF(RD!$C:$C,'รับ-จ่าย ประจำวัน'!$B395,RD!R:R)+SUMIF('FG,ออนไล,คัดแยก'!$C:$C,'รับ-จ่าย ประจำวัน'!$B395,'FG,ออนไล,คัดแยก'!R:R)</f>
        <v>0</v>
      </c>
      <c r="AZ395" s="16">
        <f>SUMIF(เตรียมส่วนผสม!$C:$C,'รับ-จ่าย ประจำวัน'!$B395,เตรียมส่วนผสม!S:S)+SUMIF(กวนไส้!$C:$C,'รับ-จ่าย ประจำวัน'!$B395,กวนไส้!S:S)+SUMIF(ผลิต1!$C:$C,'รับ-จ่าย ประจำวัน'!$B395,ผลิต1!S:S)+SUMIF(ผลิต2!$C:$C,'รับ-จ่าย ประจำวัน'!$B395,ผลิต2!S:S)+SUMIF(เส้นแต่งหน้าขนมเค้ก!$C:$C,'รับ-จ่าย ประจำวัน'!$B395,เส้นแต่งหน้าขนมเค้ก!S:S)+SUMIF(แพ็ค!$C:$C,'รับ-จ่าย ประจำวัน'!$B395,แพ็ค!S:S)+SUMIF(ธุรการ!$C:$C,'รับ-จ่าย ประจำวัน'!$B395,ธุรการ!S:S)+SUMIF(เส้นแต่งหน้าขนมปัง!$C:$C,'รับ-จ่าย ประจำวัน'!$B395,เส้นแต่งหน้าขนมปัง!S:S)+SUMIF('วางแผนBC,CJ'!$C:$C,'รับ-จ่าย ประจำวัน'!$B395,'วางแผนBC,CJ'!S:S)+SUMIF(RD!$C:$C,'รับ-จ่าย ประจำวัน'!$B395,RD!S:S)+SUMIF('FG,ออนไล,คัดแยก'!$C:$C,'รับ-จ่าย ประจำวัน'!$B395,'FG,ออนไล,คัดแยก'!S:S)</f>
        <v>0</v>
      </c>
      <c r="BA395" s="16">
        <f>SUMIF(เตรียมส่วนผสม!$C:$C,'รับ-จ่าย ประจำวัน'!$B395,เตรียมส่วนผสม!T:T)+SUMIF(กวนไส้!$C:$C,'รับ-จ่าย ประจำวัน'!$B395,กวนไส้!T:T)+SUMIF(ผลิต1!$C:$C,'รับ-จ่าย ประจำวัน'!$B395,ผลิต1!T:T)+SUMIF(ผลิต2!$C:$C,'รับ-จ่าย ประจำวัน'!$B395,ผลิต2!T:T)+SUMIF(เส้นแต่งหน้าขนมเค้ก!$C:$C,'รับ-จ่าย ประจำวัน'!$B395,เส้นแต่งหน้าขนมเค้ก!T:T)+SUMIF(แพ็ค!$C:$C,'รับ-จ่าย ประจำวัน'!$B395,แพ็ค!T:T)+SUMIF(ธุรการ!$C:$C,'รับ-จ่าย ประจำวัน'!$B395,ธุรการ!T:T)+SUMIF(เส้นแต่งหน้าขนมปัง!$C:$C,'รับ-จ่าย ประจำวัน'!$B395,เส้นแต่งหน้าขนมปัง!T:T)+SUMIF('วางแผนBC,CJ'!$C:$C,'รับ-จ่าย ประจำวัน'!$B395,'วางแผนBC,CJ'!T:T)+SUMIF(RD!$C:$C,'รับ-จ่าย ประจำวัน'!$B395,RD!T:T)+SUMIF('FG,ออนไล,คัดแยก'!$C:$C,'รับ-จ่าย ประจำวัน'!$B395,'FG,ออนไล,คัดแยก'!T:T)</f>
        <v>0</v>
      </c>
      <c r="BB395" s="16">
        <f>SUMIF(เตรียมส่วนผสม!$C:$C,'รับ-จ่าย ประจำวัน'!$B395,เตรียมส่วนผสม!U:U)+SUMIF(กวนไส้!$C:$C,'รับ-จ่าย ประจำวัน'!$B395,กวนไส้!U:U)+SUMIF(ผลิต1!$C:$C,'รับ-จ่าย ประจำวัน'!$B395,ผลิต1!U:U)+SUMIF(ผลิต2!$C:$C,'รับ-จ่าย ประจำวัน'!$B395,ผลิต2!U:U)+SUMIF(เส้นแต่งหน้าขนมเค้ก!$C:$C,'รับ-จ่าย ประจำวัน'!$B395,เส้นแต่งหน้าขนมเค้ก!U:U)+SUMIF(แพ็ค!$C:$C,'รับ-จ่าย ประจำวัน'!$B395,แพ็ค!U:U)+SUMIF(ธุรการ!$C:$C,'รับ-จ่าย ประจำวัน'!$B395,ธุรการ!U:U)+SUMIF(เส้นแต่งหน้าขนมปัง!$C:$C,'รับ-จ่าย ประจำวัน'!$B395,เส้นแต่งหน้าขนมปัง!U:U)+SUMIF('วางแผนBC,CJ'!$C:$C,'รับ-จ่าย ประจำวัน'!$B395,'วางแผนBC,CJ'!U:U)+SUMIF(RD!$C:$C,'รับ-จ่าย ประจำวัน'!$B395,RD!U:U)+SUMIF('FG,ออนไล,คัดแยก'!$C:$C,'รับ-จ่าย ประจำวัน'!$B395,'FG,ออนไล,คัดแยก'!U:U)</f>
        <v>0</v>
      </c>
      <c r="BC395" s="16">
        <f>SUMIF(เตรียมส่วนผสม!$C:$C,'รับ-จ่าย ประจำวัน'!$B395,เตรียมส่วนผสม!V:V)+SUMIF(กวนไส้!$C:$C,'รับ-จ่าย ประจำวัน'!$B395,กวนไส้!V:V)+SUMIF(ผลิต1!$C:$C,'รับ-จ่าย ประจำวัน'!$B395,ผลิต1!V:V)+SUMIF(ผลิต2!$C:$C,'รับ-จ่าย ประจำวัน'!$B395,ผลิต2!V:V)+SUMIF(เส้นแต่งหน้าขนมเค้ก!$C:$C,'รับ-จ่าย ประจำวัน'!$B395,เส้นแต่งหน้าขนมเค้ก!V:V)+SUMIF(แพ็ค!$C:$C,'รับ-จ่าย ประจำวัน'!$B395,แพ็ค!V:V)+SUMIF(ธุรการ!$C:$C,'รับ-จ่าย ประจำวัน'!$B395,ธุรการ!V:V)+SUMIF(เส้นแต่งหน้าขนมปัง!$C:$C,'รับ-จ่าย ประจำวัน'!$B395,เส้นแต่งหน้าขนมปัง!V:V)+SUMIF('วางแผนBC,CJ'!$C:$C,'รับ-จ่าย ประจำวัน'!$B395,'วางแผนBC,CJ'!V:V)+SUMIF(RD!$C:$C,'รับ-จ่าย ประจำวัน'!$B395,RD!V:V)+SUMIF('FG,ออนไล,คัดแยก'!$C:$C,'รับ-จ่าย ประจำวัน'!$B395,'FG,ออนไล,คัดแยก'!V:V)</f>
        <v>0</v>
      </c>
      <c r="BD395" s="16">
        <f>SUMIF(เตรียมส่วนผสม!$C:$C,'รับ-จ่าย ประจำวัน'!$B395,เตรียมส่วนผสม!W:W)+SUMIF(กวนไส้!$C:$C,'รับ-จ่าย ประจำวัน'!$B395,กวนไส้!W:W)+SUMIF(ผลิต1!$C:$C,'รับ-จ่าย ประจำวัน'!$B395,ผลิต1!W:W)+SUMIF(ผลิต2!$C:$C,'รับ-จ่าย ประจำวัน'!$B395,ผลิต2!W:W)+SUMIF(เส้นแต่งหน้าขนมเค้ก!$C:$C,'รับ-จ่าย ประจำวัน'!$B395,เส้นแต่งหน้าขนมเค้ก!W:W)+SUMIF(แพ็ค!$C:$C,'รับ-จ่าย ประจำวัน'!$B395,แพ็ค!W:W)+SUMIF(ธุรการ!$C:$C,'รับ-จ่าย ประจำวัน'!$B395,ธุรการ!W:W)+SUMIF(เส้นแต่งหน้าขนมปัง!$C:$C,'รับ-จ่าย ประจำวัน'!$B395,เส้นแต่งหน้าขนมปัง!W:W)+SUMIF('วางแผนBC,CJ'!$C:$C,'รับ-จ่าย ประจำวัน'!$B395,'วางแผนBC,CJ'!W:W)+SUMIF(RD!$C:$C,'รับ-จ่าย ประจำวัน'!$B395,RD!W:W)+SUMIF('FG,ออนไล,คัดแยก'!$C:$C,'รับ-จ่าย ประจำวัน'!$B395,'FG,ออนไล,คัดแยก'!W:W)</f>
        <v>0</v>
      </c>
      <c r="BE395" s="16">
        <f>SUMIF(เตรียมส่วนผสม!$C:$C,'รับ-จ่าย ประจำวัน'!$B395,เตรียมส่วนผสม!X:X)+SUMIF(กวนไส้!$C:$C,'รับ-จ่าย ประจำวัน'!$B395,กวนไส้!X:X)+SUMIF(ผลิต1!$C:$C,'รับ-จ่าย ประจำวัน'!$B395,ผลิต1!X:X)+SUMIF(ผลิต2!$C:$C,'รับ-จ่าย ประจำวัน'!$B395,ผลิต2!X:X)+SUMIF(เส้นแต่งหน้าขนมเค้ก!$C:$C,'รับ-จ่าย ประจำวัน'!$B395,เส้นแต่งหน้าขนมเค้ก!X:X)+SUMIF(แพ็ค!$C:$C,'รับ-จ่าย ประจำวัน'!$B395,แพ็ค!X:X)+SUMIF(ธุรการ!$C:$C,'รับ-จ่าย ประจำวัน'!$B395,ธุรการ!X:X)+SUMIF(เส้นแต่งหน้าขนมปัง!$C:$C,'รับ-จ่าย ประจำวัน'!$B395,เส้นแต่งหน้าขนมปัง!X:X)+SUMIF('วางแผนBC,CJ'!$C:$C,'รับ-จ่าย ประจำวัน'!$B395,'วางแผนBC,CJ'!X:X)+SUMIF(RD!$C:$C,'รับ-จ่าย ประจำวัน'!$B395,RD!X:X)+SUMIF('FG,ออนไล,คัดแยก'!$C:$C,'รับ-จ่าย ประจำวัน'!$B395,'FG,ออนไล,คัดแยก'!X:X)</f>
        <v>0</v>
      </c>
      <c r="BF395" s="16">
        <f>SUMIF(เตรียมส่วนผสม!$C:$C,'รับ-จ่าย ประจำวัน'!$B395,เตรียมส่วนผสม!Y:Y)+SUMIF(กวนไส้!$C:$C,'รับ-จ่าย ประจำวัน'!$B395,กวนไส้!Y:Y)+SUMIF(ผลิต1!$C:$C,'รับ-จ่าย ประจำวัน'!$B395,ผลิต1!Y:Y)+SUMIF(ผลิต2!$C:$C,'รับ-จ่าย ประจำวัน'!$B395,ผลิต2!Y:Y)+SUMIF(เส้นแต่งหน้าขนมเค้ก!$C:$C,'รับ-จ่าย ประจำวัน'!$B395,เส้นแต่งหน้าขนมเค้ก!Y:Y)+SUMIF(แพ็ค!$C:$C,'รับ-จ่าย ประจำวัน'!$B395,แพ็ค!Y:Y)+SUMIF(ธุรการ!$C:$C,'รับ-จ่าย ประจำวัน'!$B395,ธุรการ!Y:Y)+SUMIF(เส้นแต่งหน้าขนมปัง!$C:$C,'รับ-จ่าย ประจำวัน'!$B395,เส้นแต่งหน้าขนมปัง!Y:Y)+SUMIF('วางแผนBC,CJ'!$C:$C,'รับ-จ่าย ประจำวัน'!$B395,'วางแผนBC,CJ'!Y:Y)+SUMIF(RD!$C:$C,'รับ-จ่าย ประจำวัน'!$B395,RD!Y:Y)+SUMIF('FG,ออนไล,คัดแยก'!$C:$C,'รับ-จ่าย ประจำวัน'!$B395,'FG,ออนไล,คัดแยก'!Y:Y)</f>
        <v>0</v>
      </c>
      <c r="BG395" s="16">
        <f>SUMIF(เตรียมส่วนผสม!$C:$C,'รับ-จ่าย ประจำวัน'!$B395,เตรียมส่วนผสม!Z:Z)+SUMIF(กวนไส้!$C:$C,'รับ-จ่าย ประจำวัน'!$B395,กวนไส้!Z:Z)+SUMIF(ผลิต1!$C:$C,'รับ-จ่าย ประจำวัน'!$B395,ผลิต1!Z:Z)+SUMIF(ผลิต2!$C:$C,'รับ-จ่าย ประจำวัน'!$B395,ผลิต2!Z:Z)+SUMIF(เส้นแต่งหน้าขนมเค้ก!$C:$C,'รับ-จ่าย ประจำวัน'!$B395,เส้นแต่งหน้าขนมเค้ก!Z:Z)+SUMIF(แพ็ค!$C:$C,'รับ-จ่าย ประจำวัน'!$B395,แพ็ค!Z:Z)+SUMIF(ธุรการ!$C:$C,'รับ-จ่าย ประจำวัน'!$B395,ธุรการ!Z:Z)+SUMIF(เส้นแต่งหน้าขนมปัง!$C:$C,'รับ-จ่าย ประจำวัน'!$B395,เส้นแต่งหน้าขนมปัง!Z:Z)+SUMIF('วางแผนBC,CJ'!$C:$C,'รับ-จ่าย ประจำวัน'!$B395,'วางแผนBC,CJ'!Z:Z)+SUMIF(RD!$C:$C,'รับ-จ่าย ประจำวัน'!$B395,RD!Z:Z)+SUMIF('FG,ออนไล,คัดแยก'!$C:$C,'รับ-จ่าย ประจำวัน'!$B395,'FG,ออนไล,คัดแยก'!Z:Z)</f>
        <v>0</v>
      </c>
      <c r="BH395" s="16">
        <f>SUMIF(เตรียมส่วนผสม!$C:$C,'รับ-จ่าย ประจำวัน'!$B395,เตรียมส่วนผสม!AA:AA)+SUMIF(กวนไส้!$C:$C,'รับ-จ่าย ประจำวัน'!$B395,กวนไส้!AA:AA)+SUMIF(ผลิต1!$C:$C,'รับ-จ่าย ประจำวัน'!$B395,ผลิต1!AA:AA)+SUMIF(ผลิต2!$C:$C,'รับ-จ่าย ประจำวัน'!$B395,ผลิต2!AA:AA)+SUMIF(เส้นแต่งหน้าขนมเค้ก!$C:$C,'รับ-จ่าย ประจำวัน'!$B395,เส้นแต่งหน้าขนมเค้ก!AA:AA)+SUMIF(แพ็ค!$C:$C,'รับ-จ่าย ประจำวัน'!$B395,แพ็ค!AA:AA)+SUMIF(ธุรการ!$C:$C,'รับ-จ่าย ประจำวัน'!$B395,ธุรการ!AA:AA)+SUMIF(เส้นแต่งหน้าขนมปัง!$C:$C,'รับ-จ่าย ประจำวัน'!$B395,เส้นแต่งหน้าขนมปัง!AA:AA)+SUMIF('วางแผนBC,CJ'!$C:$C,'รับ-จ่าย ประจำวัน'!$B395,'วางแผนBC,CJ'!AA:AA)+SUMIF(RD!$C:$C,'รับ-จ่าย ประจำวัน'!$B395,RD!AA:AA)+SUMIF('FG,ออนไล,คัดแยก'!$C:$C,'รับ-จ่าย ประจำวัน'!$B395,'FG,ออนไล,คัดแยก'!AA:AA)</f>
        <v>0</v>
      </c>
      <c r="BI395" s="16">
        <f>SUMIF(เตรียมส่วนผสม!$C:$C,'รับ-จ่าย ประจำวัน'!$B395,เตรียมส่วนผสม!AB:AB)+SUMIF(กวนไส้!$C:$C,'รับ-จ่าย ประจำวัน'!$B395,กวนไส้!AB:AB)+SUMIF(ผลิต1!$C:$C,'รับ-จ่าย ประจำวัน'!$B395,ผลิต1!AB:AB)+SUMIF(ผลิต2!$C:$C,'รับ-จ่าย ประจำวัน'!$B395,ผลิต2!AB:AB)+SUMIF(เส้นแต่งหน้าขนมเค้ก!$C:$C,'รับ-จ่าย ประจำวัน'!$B395,เส้นแต่งหน้าขนมเค้ก!AB:AB)+SUMIF(แพ็ค!$C:$C,'รับ-จ่าย ประจำวัน'!$B395,แพ็ค!AB:AB)+SUMIF(ธุรการ!$C:$C,'รับ-จ่าย ประจำวัน'!$B395,ธุรการ!AB:AB)+SUMIF(เส้นแต่งหน้าขนมปัง!$C:$C,'รับ-จ่าย ประจำวัน'!$B395,เส้นแต่งหน้าขนมปัง!AB:AB)+SUMIF('วางแผนBC,CJ'!$C:$C,'รับ-จ่าย ประจำวัน'!$B395,'วางแผนBC,CJ'!AB:AB)+SUMIF(RD!$C:$C,'รับ-จ่าย ประจำวัน'!$B395,RD!AB:AB)+SUMIF('FG,ออนไล,คัดแยก'!$C:$C,'รับ-จ่าย ประจำวัน'!$B395,'FG,ออนไล,คัดแยก'!AB:AB)</f>
        <v>0</v>
      </c>
      <c r="BJ395" s="16">
        <f>SUMIF(เตรียมส่วนผสม!$C:$C,'รับ-จ่าย ประจำวัน'!$B395,เตรียมส่วนผสม!AC:AC)+SUMIF(กวนไส้!$C:$C,'รับ-จ่าย ประจำวัน'!$B395,กวนไส้!AC:AC)+SUMIF(ผลิต1!$C:$C,'รับ-จ่าย ประจำวัน'!$B395,ผลิต1!AC:AC)+SUMIF(ผลิต2!$C:$C,'รับ-จ่าย ประจำวัน'!$B395,ผลิต2!AC:AC)+SUMIF(เส้นแต่งหน้าขนมเค้ก!$C:$C,'รับ-จ่าย ประจำวัน'!$B395,เส้นแต่งหน้าขนมเค้ก!AC:AC)+SUMIF(แพ็ค!$C:$C,'รับ-จ่าย ประจำวัน'!$B395,แพ็ค!AC:AC)+SUMIF(ธุรการ!$C:$C,'รับ-จ่าย ประจำวัน'!$B395,ธุรการ!AC:AC)+SUMIF(เส้นแต่งหน้าขนมปัง!$C:$C,'รับ-จ่าย ประจำวัน'!$B395,เส้นแต่งหน้าขนมปัง!AC:AC)+SUMIF('วางแผนBC,CJ'!$C:$C,'รับ-จ่าย ประจำวัน'!$B395,'วางแผนBC,CJ'!AC:AC)+SUMIF(RD!$C:$C,'รับ-จ่าย ประจำวัน'!$B395,RD!AC:AC)+SUMIF('FG,ออนไล,คัดแยก'!$C:$C,'รับ-จ่าย ประจำวัน'!$B395,'FG,ออนไล,คัดแยก'!AC:AC)</f>
        <v>0</v>
      </c>
      <c r="BK395" s="16">
        <f>SUMIF(เตรียมส่วนผสม!$C:$C,'รับ-จ่าย ประจำวัน'!$B395,เตรียมส่วนผสม!AD:AD)+SUMIF(กวนไส้!$C:$C,'รับ-จ่าย ประจำวัน'!$B395,กวนไส้!AD:AD)+SUMIF(ผลิต1!$C:$C,'รับ-จ่าย ประจำวัน'!$B395,ผลิต1!AD:AD)+SUMIF(ผลิต2!$C:$C,'รับ-จ่าย ประจำวัน'!$B395,ผลิต2!AD:AD)+SUMIF(เส้นแต่งหน้าขนมเค้ก!$C:$C,'รับ-จ่าย ประจำวัน'!$B395,เส้นแต่งหน้าขนมเค้ก!AD:AD)+SUMIF(แพ็ค!$C:$C,'รับ-จ่าย ประจำวัน'!$B395,แพ็ค!AD:AD)+SUMIF(ธุรการ!$C:$C,'รับ-จ่าย ประจำวัน'!$B395,ธุรการ!AD:AD)+SUMIF(เส้นแต่งหน้าขนมปัง!$C:$C,'รับ-จ่าย ประจำวัน'!$B395,เส้นแต่งหน้าขนมปัง!AD:AD)+SUMIF('วางแผนBC,CJ'!$C:$C,'รับ-จ่าย ประจำวัน'!$B395,'วางแผนBC,CJ'!AD:AD)+SUMIF(RD!$C:$C,'รับ-จ่าย ประจำวัน'!$B395,RD!AD:AD)+SUMIF('FG,ออนไล,คัดแยก'!$C:$C,'รับ-จ่าย ประจำวัน'!$B395,'FG,ออนไล,คัดแยก'!AD:AD)</f>
        <v>0</v>
      </c>
      <c r="BL395" s="16">
        <f>SUMIF(เตรียมส่วนผสม!$C:$C,'รับ-จ่าย ประจำวัน'!$B395,เตรียมส่วนผสม!AE:AE)+SUMIF(กวนไส้!$C:$C,'รับ-จ่าย ประจำวัน'!$B395,กวนไส้!AE:AE)+SUMIF(ผลิต1!$C:$C,'รับ-จ่าย ประจำวัน'!$B395,ผลิต1!AE:AE)+SUMIF(ผลิต2!$C:$C,'รับ-จ่าย ประจำวัน'!$B395,ผลิต2!AE:AE)+SUMIF(เส้นแต่งหน้าขนมเค้ก!$C:$C,'รับ-จ่าย ประจำวัน'!$B395,เส้นแต่งหน้าขนมเค้ก!AE:AE)+SUMIF(แพ็ค!$C:$C,'รับ-จ่าย ประจำวัน'!$B395,แพ็ค!AE:AE)+SUMIF(ธุรการ!$C:$C,'รับ-จ่าย ประจำวัน'!$B395,ธุรการ!AE:AE)+SUMIF(เส้นแต่งหน้าขนมปัง!$C:$C,'รับ-จ่าย ประจำวัน'!$B395,เส้นแต่งหน้าขนมปัง!AE:AE)+SUMIF('วางแผนBC,CJ'!$C:$C,'รับ-จ่าย ประจำวัน'!$B395,'วางแผนBC,CJ'!AE:AE)+SUMIF(RD!$C:$C,'รับ-จ่าย ประจำวัน'!$B395,RD!AE:AE)+SUMIF('FG,ออนไล,คัดแยก'!$C:$C,'รับ-จ่าย ประจำวัน'!$B395,'FG,ออนไล,คัดแยก'!AE:AE)</f>
        <v>0</v>
      </c>
      <c r="BM395" s="16">
        <f>SUMIF(เตรียมส่วนผสม!$C:$C,'รับ-จ่าย ประจำวัน'!$B395,เตรียมส่วนผสม!AF:AF)+SUMIF(กวนไส้!$C:$C,'รับ-จ่าย ประจำวัน'!$B395,กวนไส้!AF:AF)+SUMIF(ผลิต1!$C:$C,'รับ-จ่าย ประจำวัน'!$B395,ผลิต1!AF:AF)+SUMIF(ผลิต2!$C:$C,'รับ-จ่าย ประจำวัน'!$B395,ผลิต2!AF:AF)+SUMIF(เส้นแต่งหน้าขนมเค้ก!$C:$C,'รับ-จ่าย ประจำวัน'!$B395,เส้นแต่งหน้าขนมเค้ก!AF:AF)+SUMIF(แพ็ค!$C:$C,'รับ-จ่าย ประจำวัน'!$B395,แพ็ค!AF:AF)+SUMIF(ธุรการ!$C:$C,'รับ-จ่าย ประจำวัน'!$B395,ธุรการ!AF:AF)+SUMIF(เส้นแต่งหน้าขนมปัง!$C:$C,'รับ-จ่าย ประจำวัน'!$B395,เส้นแต่งหน้าขนมปัง!AF:AF)+SUMIF('วางแผนBC,CJ'!$C:$C,'รับ-จ่าย ประจำวัน'!$B395,'วางแผนBC,CJ'!AF:AF)+SUMIF(RD!$C:$C,'รับ-จ่าย ประจำวัน'!$B395,RD!AF:AF)+SUMIF('FG,ออนไล,คัดแยก'!$C:$C,'รับ-จ่าย ประจำวัน'!$B395,'FG,ออนไล,คัดแยก'!AF:AF)</f>
        <v>0</v>
      </c>
      <c r="BN395" s="16">
        <f>SUMIF(เตรียมส่วนผสม!$C:$C,'รับ-จ่าย ประจำวัน'!$B395,เตรียมส่วนผสม!AG:AG)+SUMIF(กวนไส้!$C:$C,'รับ-จ่าย ประจำวัน'!$B395,กวนไส้!AG:AG)+SUMIF(ผลิต1!$C:$C,'รับ-จ่าย ประจำวัน'!$B395,ผลิต1!AG:AG)+SUMIF(ผลิต2!$C:$C,'รับ-จ่าย ประจำวัน'!$B395,ผลิต2!AG:AG)+SUMIF(เส้นแต่งหน้าขนมเค้ก!$C:$C,'รับ-จ่าย ประจำวัน'!$B395,เส้นแต่งหน้าขนมเค้ก!AG:AG)+SUMIF(แพ็ค!$C:$C,'รับ-จ่าย ประจำวัน'!$B395,แพ็ค!AG:AG)+SUMIF(ธุรการ!$C:$C,'รับ-จ่าย ประจำวัน'!$B395,ธุรการ!AG:AG)+SUMIF(เส้นแต่งหน้าขนมปัง!$C:$C,'รับ-จ่าย ประจำวัน'!$B395,เส้นแต่งหน้าขนมปัง!AG:AG)+SUMIF('วางแผนBC,CJ'!$C:$C,'รับ-จ่าย ประจำวัน'!$B395,'วางแผนBC,CJ'!AG:AG)+SUMIF(RD!$C:$C,'รับ-จ่าย ประจำวัน'!$B395,RD!AG:AG)+SUMIF('FG,ออนไล,คัดแยก'!$C:$C,'รับ-จ่าย ประจำวัน'!$B395,'FG,ออนไล,คัดแยก'!AG:AG)</f>
        <v>0</v>
      </c>
      <c r="BO395" s="16">
        <f>SUMIF(เตรียมส่วนผสม!$C:$C,'รับ-จ่าย ประจำวัน'!$B395,เตรียมส่วนผสม!AH:AH)+SUMIF(กวนไส้!$C:$C,'รับ-จ่าย ประจำวัน'!$B395,กวนไส้!AH:AH)+SUMIF(ผลิต1!$C:$C,'รับ-จ่าย ประจำวัน'!$B395,ผลิต1!AH:AH)+SUMIF(ผลิต2!$C:$C,'รับ-จ่าย ประจำวัน'!$B395,ผลิต2!AH:AH)+SUMIF(เส้นแต่งหน้าขนมเค้ก!$C:$C,'รับ-จ่าย ประจำวัน'!$B395,เส้นแต่งหน้าขนมเค้ก!AH:AH)+SUMIF(แพ็ค!$C:$C,'รับ-จ่าย ประจำวัน'!$B395,แพ็ค!AH:AH)+SUMIF(ธุรการ!$C:$C,'รับ-จ่าย ประจำวัน'!$B395,ธุรการ!AH:AH)+SUMIF(เส้นแต่งหน้าขนมปัง!$C:$C,'รับ-จ่าย ประจำวัน'!$B395,เส้นแต่งหน้าขนมปัง!AH:AH)+SUMIF('วางแผนBC,CJ'!$C:$C,'รับ-จ่าย ประจำวัน'!$B395,'วางแผนBC,CJ'!AH:AH)+SUMIF(RD!$C:$C,'รับ-จ่าย ประจำวัน'!$B395,RD!AH:AH)+SUMIF('FG,ออนไล,คัดแยก'!$C:$C,'รับ-จ่าย ประจำวัน'!$B395,'FG,ออนไล,คัดแยก'!AH:AH)</f>
        <v>0</v>
      </c>
      <c r="BP395" s="16">
        <f>SUMIF(เตรียมส่วนผสม!$C:$C,'รับ-จ่าย ประจำวัน'!$B395,เตรียมส่วนผสม!AI:AI)+SUMIF(กวนไส้!$C:$C,'รับ-จ่าย ประจำวัน'!$B395,กวนไส้!AI:AI)+SUMIF(ผลิต1!$C:$C,'รับ-จ่าย ประจำวัน'!$B395,ผลิต1!AI:AI)+SUMIF(ผลิต2!$C:$C,'รับ-จ่าย ประจำวัน'!$B395,ผลิต2!AI:AI)+SUMIF(เส้นแต่งหน้าขนมเค้ก!$C:$C,'รับ-จ่าย ประจำวัน'!$B395,เส้นแต่งหน้าขนมเค้ก!AI:AI)+SUMIF(แพ็ค!$C:$C,'รับ-จ่าย ประจำวัน'!$B395,แพ็ค!AI:AI)+SUMIF(ธุรการ!$C:$C,'รับ-จ่าย ประจำวัน'!$B395,ธุรการ!AI:AI)+SUMIF(เส้นแต่งหน้าขนมปัง!$C:$C,'รับ-จ่าย ประจำวัน'!$B395,เส้นแต่งหน้าขนมปัง!AI:AI)+SUMIF('วางแผนBC,CJ'!$C:$C,'รับ-จ่าย ประจำวัน'!$B395,'วางแผนBC,CJ'!AI:AI)+SUMIF(RD!$C:$C,'รับ-จ่าย ประจำวัน'!$B395,RD!AI:AI)+SUMIF('FG,ออนไล,คัดแยก'!$C:$C,'รับ-จ่าย ประจำวัน'!$B395,'FG,ออนไล,คัดแยก'!AI:AI)</f>
        <v>0</v>
      </c>
      <c r="BQ395" s="16">
        <f>SUMIF(เตรียมส่วนผสม!$C:$C,'รับ-จ่าย ประจำวัน'!$B395,เตรียมส่วนผสม!AJ:AJ)+SUMIF(กวนไส้!$C:$C,'รับ-จ่าย ประจำวัน'!$B395,กวนไส้!AJ:AJ)+SUMIF(ผลิต1!$C:$C,'รับ-จ่าย ประจำวัน'!$B395,ผลิต1!AJ:AJ)+SUMIF(ผลิต2!$C:$C,'รับ-จ่าย ประจำวัน'!$B395,ผลิต2!AJ:AJ)+SUMIF(เส้นแต่งหน้าขนมเค้ก!$C:$C,'รับ-จ่าย ประจำวัน'!$B395,เส้นแต่งหน้าขนมเค้ก!AJ:AJ)+SUMIF(แพ็ค!$C:$C,'รับ-จ่าย ประจำวัน'!$B395,แพ็ค!AJ:AJ)+SUMIF(ธุรการ!$C:$C,'รับ-จ่าย ประจำวัน'!$B395,ธุรการ!AJ:AJ)+SUMIF(เส้นแต่งหน้าขนมปัง!$C:$C,'รับ-จ่าย ประจำวัน'!$B395,เส้นแต่งหน้าขนมปัง!AJ:AJ)+SUMIF('วางแผนBC,CJ'!$C:$C,'รับ-จ่าย ประจำวัน'!$B395,'วางแผนBC,CJ'!AJ:AJ)+SUMIF(RD!$C:$C,'รับ-จ่าย ประจำวัน'!$B395,RD!AJ:AJ)+SUMIF('FG,ออนไล,คัดแยก'!$C:$C,'รับ-จ่าย ประจำวัน'!$B395,'FG,ออนไล,คัดแยก'!AJ:AJ)</f>
        <v>0</v>
      </c>
      <c r="BR395" s="16">
        <f>SUMIF(เตรียมส่วนผสม!$C:$C,'รับ-จ่าย ประจำวัน'!$B395,เตรียมส่วนผสม!AK:AK)+SUMIF(กวนไส้!$C:$C,'รับ-จ่าย ประจำวัน'!$B395,กวนไส้!AK:AK)+SUMIF(ผลิต1!$C:$C,'รับ-จ่าย ประจำวัน'!$B395,ผลิต1!AK:AK)+SUMIF(ผลิต2!$C:$C,'รับ-จ่าย ประจำวัน'!$B395,ผลิต2!AK:AK)+SUMIF(เส้นแต่งหน้าขนมเค้ก!$C:$C,'รับ-จ่าย ประจำวัน'!$B395,เส้นแต่งหน้าขนมเค้ก!AK:AK)+SUMIF(แพ็ค!$C:$C,'รับ-จ่าย ประจำวัน'!$B395,แพ็ค!AK:AK)+SUMIF(ธุรการ!$C:$C,'รับ-จ่าย ประจำวัน'!$B395,ธุรการ!AK:AK)+SUMIF(เส้นแต่งหน้าขนมปัง!$C:$C,'รับ-จ่าย ประจำวัน'!$B395,เส้นแต่งหน้าขนมปัง!AK:AK)+SUMIF('วางแผนBC,CJ'!$C:$C,'รับ-จ่าย ประจำวัน'!$B395,'วางแผนBC,CJ'!AK:AK)+SUMIF(RD!$C:$C,'รับ-จ่าย ประจำวัน'!$B395,RD!AK:AK)+SUMIF('FG,ออนไล,คัดแยก'!$C:$C,'รับ-จ่าย ประจำวัน'!$B395,'FG,ออนไล,คัดแยก'!AK:AK)</f>
        <v>0</v>
      </c>
      <c r="BS395" s="16">
        <f>SUMIF(เตรียมส่วนผสม!$C:$C,'รับ-จ่าย ประจำวัน'!$B395,เตรียมส่วนผสม!AL:AL)+SUMIF(กวนไส้!$C:$C,'รับ-จ่าย ประจำวัน'!$B395,กวนไส้!AL:AL)+SUMIF(ผลิต1!$C:$C,'รับ-จ่าย ประจำวัน'!$B395,ผลิต1!AL:AL)+SUMIF(ผลิต2!$C:$C,'รับ-จ่าย ประจำวัน'!$B395,ผลิต2!AL:AL)+SUMIF(เส้นแต่งหน้าขนมเค้ก!$C:$C,'รับ-จ่าย ประจำวัน'!$B395,เส้นแต่งหน้าขนมเค้ก!AL:AL)+SUMIF(แพ็ค!$C:$C,'รับ-จ่าย ประจำวัน'!$B395,แพ็ค!AL:AL)+SUMIF(ธุรการ!$C:$C,'รับ-จ่าย ประจำวัน'!$B395,ธุรการ!AL:AL)+SUMIF(เส้นแต่งหน้าขนมปัง!$C:$C,'รับ-จ่าย ประจำวัน'!$B395,เส้นแต่งหน้าขนมปัง!AL:AL)+SUMIF('วางแผนBC,CJ'!$C:$C,'รับ-จ่าย ประจำวัน'!$B395,'วางแผนBC,CJ'!AL:AL)+SUMIF(RD!$C:$C,'รับ-จ่าย ประจำวัน'!$B395,RD!AL:AL)+SUMIF('FG,ออนไล,คัดแยก'!$C:$C,'รับ-จ่าย ประจำวัน'!$B395,'FG,ออนไล,คัดแยก'!AL:AL)</f>
        <v>0</v>
      </c>
      <c r="BT395" s="18">
        <f t="shared" si="93"/>
        <v>0</v>
      </c>
      <c r="BU395" s="116"/>
      <c r="BV395" s="146">
        <f t="shared" si="94"/>
        <v>1425</v>
      </c>
      <c r="BW395" s="183">
        <v>30</v>
      </c>
      <c r="BX395" s="172">
        <f t="shared" si="89"/>
        <v>0</v>
      </c>
      <c r="BY395" s="188" t="e">
        <f t="shared" si="90"/>
        <v>#DIV/0!</v>
      </c>
      <c r="BZ395" s="180" t="e">
        <f t="shared" ca="1" si="95"/>
        <v>#DIV/0!</v>
      </c>
      <c r="CA395" s="97"/>
      <c r="CB395" s="97"/>
      <c r="CC395" s="97"/>
      <c r="CD395" s="97"/>
      <c r="CE395" s="97"/>
      <c r="CF395" s="97"/>
      <c r="CG395" s="97"/>
      <c r="CH395" s="97"/>
      <c r="CI395" s="97"/>
      <c r="CJ395" s="94"/>
      <c r="CK395" s="9">
        <f t="shared" si="91"/>
        <v>1425</v>
      </c>
    </row>
    <row r="396" spans="1:89" hidden="1" x14ac:dyDescent="0.5">
      <c r="A396" s="149"/>
      <c r="B396" s="34">
        <v>1021601020</v>
      </c>
      <c r="C396" s="10" t="s">
        <v>1497</v>
      </c>
      <c r="D396" s="177" t="s">
        <v>61</v>
      </c>
      <c r="E396" s="28"/>
      <c r="F396" s="159" t="s">
        <v>1605</v>
      </c>
      <c r="G396" s="11" t="s">
        <v>62</v>
      </c>
      <c r="H396" s="12">
        <v>26580</v>
      </c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3"/>
      <c r="AF396" s="13"/>
      <c r="AG396" s="13"/>
      <c r="AH396" s="13"/>
      <c r="AI396" s="14"/>
      <c r="AJ396" s="14"/>
      <c r="AK396" s="14"/>
      <c r="AL396" s="14"/>
      <c r="AM396" s="14"/>
      <c r="AN396" s="15">
        <f t="shared" si="92"/>
        <v>0</v>
      </c>
      <c r="AO396" s="16">
        <f>SUMIF(เตรียมส่วนผสม!$C:$C,'รับ-จ่าย ประจำวัน'!$B396,เตรียมส่วนผสม!H:H)+SUMIF(กวนไส้!$C:$C,'รับ-จ่าย ประจำวัน'!$B396,กวนไส้!H:H)+SUMIF(ผลิต1!$C:$C,'รับ-จ่าย ประจำวัน'!$B396,ผลิต1!H:H)+SUMIF(ผลิต2!$C:$C,'รับ-จ่าย ประจำวัน'!$B396,ผลิต2!H:H)+SUMIF(เส้นแต่งหน้าขนมเค้ก!$C:$C,'รับ-จ่าย ประจำวัน'!$B396,เส้นแต่งหน้าขนมเค้ก!H:H)+SUMIF(แพ็ค!$C:$C,'รับ-จ่าย ประจำวัน'!$B396,แพ็ค!H:H)+SUMIF(ธุรการ!$C:$C,'รับ-จ่าย ประจำวัน'!$B396,ธุรการ!H:H)+SUMIF(เส้นแต่งหน้าขนมปัง!$C:$C,'รับ-จ่าย ประจำวัน'!$B396,เส้นแต่งหน้าขนมปัง!H:H)+SUMIF('วางแผนBC,CJ'!$C:$C,'รับ-จ่าย ประจำวัน'!$B396,'วางแผนBC,CJ'!H:H)+SUMIF(RD!$C:$C,'รับ-จ่าย ประจำวัน'!$B396,RD!H:H)+SUMIF('FG,ออนไล,คัดแยก'!$C:$C,'รับ-จ่าย ประจำวัน'!$B396,'FG,ออนไล,คัดแยก'!H:H)</f>
        <v>0</v>
      </c>
      <c r="AP396" s="16">
        <f>SUMIF(เตรียมส่วนผสม!$C:$C,'รับ-จ่าย ประจำวัน'!$B396,เตรียมส่วนผสม!I:I)+SUMIF(กวนไส้!$C:$C,'รับ-จ่าย ประจำวัน'!$B396,กวนไส้!I:I)+SUMIF(ผลิต1!$C:$C,'รับ-จ่าย ประจำวัน'!$B396,ผลิต1!I:I)+SUMIF(ผลิต2!$C:$C,'รับ-จ่าย ประจำวัน'!$B396,ผลิต2!I:I)+SUMIF(เส้นแต่งหน้าขนมเค้ก!$C:$C,'รับ-จ่าย ประจำวัน'!$B396,เส้นแต่งหน้าขนมเค้ก!I:I)+SUMIF(แพ็ค!$C:$C,'รับ-จ่าย ประจำวัน'!$B396,แพ็ค!I:I)+SUMIF(ธุรการ!$C:$C,'รับ-จ่าย ประจำวัน'!$B396,ธุรการ!I:I)+SUMIF(เส้นแต่งหน้าขนมปัง!$C:$C,'รับ-จ่าย ประจำวัน'!$B396,เส้นแต่งหน้าขนมปัง!I:I)+SUMIF('วางแผนBC,CJ'!$C:$C,'รับ-จ่าย ประจำวัน'!$B396,'วางแผนBC,CJ'!I:I)+SUMIF(RD!$C:$C,'รับ-จ่าย ประจำวัน'!$B396,RD!I:I)+SUMIF('FG,ออนไล,คัดแยก'!$C:$C,'รับ-จ่าย ประจำวัน'!$B396,'FG,ออนไล,คัดแยก'!I:I)</f>
        <v>0</v>
      </c>
      <c r="AQ396" s="16">
        <f>SUMIF(เตรียมส่วนผสม!$C:$C,'รับ-จ่าย ประจำวัน'!$B396,เตรียมส่วนผสม!J:J)+SUMIF(กวนไส้!$C:$C,'รับ-จ่าย ประจำวัน'!$B396,กวนไส้!J:J)+SUMIF(ผลิต1!$C:$C,'รับ-จ่าย ประจำวัน'!$B396,ผลิต1!J:J)+SUMIF(ผลิต2!$C:$C,'รับ-จ่าย ประจำวัน'!$B396,ผลิต2!J:J)+SUMIF(เส้นแต่งหน้าขนมเค้ก!$C:$C,'รับ-จ่าย ประจำวัน'!$B396,เส้นแต่งหน้าขนมเค้ก!J:J)+SUMIF(แพ็ค!$C:$C,'รับ-จ่าย ประจำวัน'!$B396,แพ็ค!J:J)+SUMIF(ธุรการ!$C:$C,'รับ-จ่าย ประจำวัน'!$B396,ธุรการ!J:J)+SUMIF(เส้นแต่งหน้าขนมปัง!$C:$C,'รับ-จ่าย ประจำวัน'!$B396,เส้นแต่งหน้าขนมปัง!J:J)+SUMIF('วางแผนBC,CJ'!$C:$C,'รับ-จ่าย ประจำวัน'!$B396,'วางแผนBC,CJ'!J:J)+SUMIF(RD!$C:$C,'รับ-จ่าย ประจำวัน'!$B396,RD!J:J)+SUMIF('FG,ออนไล,คัดแยก'!$C:$C,'รับ-จ่าย ประจำวัน'!$B396,'FG,ออนไล,คัดแยก'!J:J)</f>
        <v>0</v>
      </c>
      <c r="AR396" s="16">
        <f>SUMIF(เตรียมส่วนผสม!$C:$C,'รับ-จ่าย ประจำวัน'!$B396,เตรียมส่วนผสม!K:K)+SUMIF(กวนไส้!$C:$C,'รับ-จ่าย ประจำวัน'!$B396,กวนไส้!K:K)+SUMIF(ผลิต1!$C:$C,'รับ-จ่าย ประจำวัน'!$B396,ผลิต1!K:K)+SUMIF(ผลิต2!$C:$C,'รับ-จ่าย ประจำวัน'!$B396,ผลิต2!K:K)+SUMIF(เส้นแต่งหน้าขนมเค้ก!$C:$C,'รับ-จ่าย ประจำวัน'!$B396,เส้นแต่งหน้าขนมเค้ก!K:K)+SUMIF(แพ็ค!$C:$C,'รับ-จ่าย ประจำวัน'!$B396,แพ็ค!K:K)+SUMIF(ธุรการ!$C:$C,'รับ-จ่าย ประจำวัน'!$B396,ธุรการ!K:K)+SUMIF(เส้นแต่งหน้าขนมปัง!$C:$C,'รับ-จ่าย ประจำวัน'!$B396,เส้นแต่งหน้าขนมปัง!K:K)+SUMIF('วางแผนBC,CJ'!$C:$C,'รับ-จ่าย ประจำวัน'!$B396,'วางแผนBC,CJ'!K:K)+SUMIF(RD!$C:$C,'รับ-จ่าย ประจำวัน'!$B396,RD!K:K)+SUMIF('FG,ออนไล,คัดแยก'!$C:$C,'รับ-จ่าย ประจำวัน'!$B396,'FG,ออนไล,คัดแยก'!K:K)</f>
        <v>0</v>
      </c>
      <c r="AS396" s="16">
        <f>SUMIF(เตรียมส่วนผสม!$C:$C,'รับ-จ่าย ประจำวัน'!$B396,เตรียมส่วนผสม!L:L)+SUMIF(กวนไส้!$C:$C,'รับ-จ่าย ประจำวัน'!$B396,กวนไส้!L:L)+SUMIF(ผลิต1!$C:$C,'รับ-จ่าย ประจำวัน'!$B396,ผลิต1!L:L)+SUMIF(ผลิต2!$C:$C,'รับ-จ่าย ประจำวัน'!$B396,ผลิต2!L:L)+SUMIF(เส้นแต่งหน้าขนมเค้ก!$C:$C,'รับ-จ่าย ประจำวัน'!$B396,เส้นแต่งหน้าขนมเค้ก!L:L)+SUMIF(แพ็ค!$C:$C,'รับ-จ่าย ประจำวัน'!$B396,แพ็ค!L:L)+SUMIF(ธุรการ!$C:$C,'รับ-จ่าย ประจำวัน'!$B396,ธุรการ!L:L)+SUMIF(เส้นแต่งหน้าขนมปัง!$C:$C,'รับ-จ่าย ประจำวัน'!$B396,เส้นแต่งหน้าขนมปัง!L:L)+SUMIF('วางแผนBC,CJ'!$C:$C,'รับ-จ่าย ประจำวัน'!$B396,'วางแผนBC,CJ'!L:L)+SUMIF(RD!$C:$C,'รับ-จ่าย ประจำวัน'!$B396,RD!L:L)+SUMIF('FG,ออนไล,คัดแยก'!$C:$C,'รับ-จ่าย ประจำวัน'!$B396,'FG,ออนไล,คัดแยก'!L:L)</f>
        <v>0</v>
      </c>
      <c r="AT396" s="16">
        <f>SUMIF(เตรียมส่วนผสม!$C:$C,'รับ-จ่าย ประจำวัน'!$B396,เตรียมส่วนผสม!M:M)+SUMIF(กวนไส้!$C:$C,'รับ-จ่าย ประจำวัน'!$B396,กวนไส้!M:M)+SUMIF(ผลิต1!$C:$C,'รับ-จ่าย ประจำวัน'!$B396,ผลิต1!M:M)+SUMIF(ผลิต2!$C:$C,'รับ-จ่าย ประจำวัน'!$B396,ผลิต2!M:M)+SUMIF(เส้นแต่งหน้าขนมเค้ก!$C:$C,'รับ-จ่าย ประจำวัน'!$B396,เส้นแต่งหน้าขนมเค้ก!M:M)+SUMIF(แพ็ค!$C:$C,'รับ-จ่าย ประจำวัน'!$B396,แพ็ค!M:M)+SUMIF(ธุรการ!$C:$C,'รับ-จ่าย ประจำวัน'!$B396,ธุรการ!M:M)+SUMIF(เส้นแต่งหน้าขนมปัง!$C:$C,'รับ-จ่าย ประจำวัน'!$B396,เส้นแต่งหน้าขนมปัง!M:M)+SUMIF('วางแผนBC,CJ'!$C:$C,'รับ-จ่าย ประจำวัน'!$B396,'วางแผนBC,CJ'!M:M)+SUMIF(RD!$C:$C,'รับ-จ่าย ประจำวัน'!$B396,RD!M:M)+SUMIF('FG,ออนไล,คัดแยก'!$C:$C,'รับ-จ่าย ประจำวัน'!$B396,'FG,ออนไล,คัดแยก'!M:M)</f>
        <v>0</v>
      </c>
      <c r="AU396" s="16">
        <f>SUMIF(เตรียมส่วนผสม!$C:$C,'รับ-จ่าย ประจำวัน'!$B396,เตรียมส่วนผสม!N:N)+SUMIF(กวนไส้!$C:$C,'รับ-จ่าย ประจำวัน'!$B396,กวนไส้!N:N)+SUMIF(ผลิต1!$C:$C,'รับ-จ่าย ประจำวัน'!$B396,ผลิต1!N:N)+SUMIF(ผลิต2!$C:$C,'รับ-จ่าย ประจำวัน'!$B396,ผลิต2!N:N)+SUMIF(เส้นแต่งหน้าขนมเค้ก!$C:$C,'รับ-จ่าย ประจำวัน'!$B396,เส้นแต่งหน้าขนมเค้ก!N:N)+SUMIF(แพ็ค!$C:$C,'รับ-จ่าย ประจำวัน'!$B396,แพ็ค!N:N)+SUMIF(ธุรการ!$C:$C,'รับ-จ่าย ประจำวัน'!$B396,ธุรการ!N:N)+SUMIF(เส้นแต่งหน้าขนมปัง!$C:$C,'รับ-จ่าย ประจำวัน'!$B396,เส้นแต่งหน้าขนมปัง!N:N)+SUMIF('วางแผนBC,CJ'!$C:$C,'รับ-จ่าย ประจำวัน'!$B396,'วางแผนBC,CJ'!N:N)+SUMIF(RD!$C:$C,'รับ-จ่าย ประจำวัน'!$B396,RD!N:N)+SUMIF('FG,ออนไล,คัดแยก'!$C:$C,'รับ-จ่าย ประจำวัน'!$B396,'FG,ออนไล,คัดแยก'!N:N)</f>
        <v>0</v>
      </c>
      <c r="AV396" s="16">
        <f>SUMIF(เตรียมส่วนผสม!$C:$C,'รับ-จ่าย ประจำวัน'!$B396,เตรียมส่วนผสม!O:O)+SUMIF(กวนไส้!$C:$C,'รับ-จ่าย ประจำวัน'!$B396,กวนไส้!O:O)+SUMIF(ผลิต1!$C:$C,'รับ-จ่าย ประจำวัน'!$B396,ผลิต1!O:O)+SUMIF(ผลิต2!$C:$C,'รับ-จ่าย ประจำวัน'!$B396,ผลิต2!O:O)+SUMIF(เส้นแต่งหน้าขนมเค้ก!$C:$C,'รับ-จ่าย ประจำวัน'!$B396,เส้นแต่งหน้าขนมเค้ก!O:O)+SUMIF(แพ็ค!$C:$C,'รับ-จ่าย ประจำวัน'!$B396,แพ็ค!O:O)+SUMIF(ธุรการ!$C:$C,'รับ-จ่าย ประจำวัน'!$B396,ธุรการ!O:O)+SUMIF(เส้นแต่งหน้าขนมปัง!$C:$C,'รับ-จ่าย ประจำวัน'!$B396,เส้นแต่งหน้าขนมปัง!O:O)+SUMIF('วางแผนBC,CJ'!$C:$C,'รับ-จ่าย ประจำวัน'!$B396,'วางแผนBC,CJ'!O:O)+SUMIF(RD!$C:$C,'รับ-จ่าย ประจำวัน'!$B396,RD!O:O)+SUMIF('FG,ออนไล,คัดแยก'!$C:$C,'รับ-จ่าย ประจำวัน'!$B396,'FG,ออนไล,คัดแยก'!O:O)</f>
        <v>0</v>
      </c>
      <c r="AW396" s="16">
        <f>SUMIF(เตรียมส่วนผสม!$C:$C,'รับ-จ่าย ประจำวัน'!$B396,เตรียมส่วนผสม!P:P)+SUMIF(กวนไส้!$C:$C,'รับ-จ่าย ประจำวัน'!$B396,กวนไส้!P:P)+SUMIF(ผลิต1!$C:$C,'รับ-จ่าย ประจำวัน'!$B396,ผลิต1!P:P)+SUMIF(ผลิต2!$C:$C,'รับ-จ่าย ประจำวัน'!$B396,ผลิต2!P:P)+SUMIF(เส้นแต่งหน้าขนมเค้ก!$C:$C,'รับ-จ่าย ประจำวัน'!$B396,เส้นแต่งหน้าขนมเค้ก!P:P)+SUMIF(แพ็ค!$C:$C,'รับ-จ่าย ประจำวัน'!$B396,แพ็ค!P:P)+SUMIF(ธุรการ!$C:$C,'รับ-จ่าย ประจำวัน'!$B396,ธุรการ!P:P)+SUMIF(เส้นแต่งหน้าขนมปัง!$C:$C,'รับ-จ่าย ประจำวัน'!$B396,เส้นแต่งหน้าขนมปัง!P:P)+SUMIF('วางแผนBC,CJ'!$C:$C,'รับ-จ่าย ประจำวัน'!$B396,'วางแผนBC,CJ'!P:P)+SUMIF(RD!$C:$C,'รับ-จ่าย ประจำวัน'!$B396,RD!P:P)+SUMIF('FG,ออนไล,คัดแยก'!$C:$C,'รับ-จ่าย ประจำวัน'!$B396,'FG,ออนไล,คัดแยก'!P:P)</f>
        <v>0</v>
      </c>
      <c r="AX396" s="16">
        <f>SUMIF(เตรียมส่วนผสม!$C:$C,'รับ-จ่าย ประจำวัน'!$B396,เตรียมส่วนผสม!Q:Q)+SUMIF(กวนไส้!$C:$C,'รับ-จ่าย ประจำวัน'!$B396,กวนไส้!Q:Q)+SUMIF(ผลิต1!$C:$C,'รับ-จ่าย ประจำวัน'!$B396,ผลิต1!Q:Q)+SUMIF(ผลิต2!$C:$C,'รับ-จ่าย ประจำวัน'!$B396,ผลิต2!Q:Q)+SUMIF(เส้นแต่งหน้าขนมเค้ก!$C:$C,'รับ-จ่าย ประจำวัน'!$B396,เส้นแต่งหน้าขนมเค้ก!Q:Q)+SUMIF(แพ็ค!$C:$C,'รับ-จ่าย ประจำวัน'!$B396,แพ็ค!Q:Q)+SUMIF(ธุรการ!$C:$C,'รับ-จ่าย ประจำวัน'!$B396,ธุรการ!Q:Q)+SUMIF(เส้นแต่งหน้าขนมปัง!$C:$C,'รับ-จ่าย ประจำวัน'!$B396,เส้นแต่งหน้าขนมปัง!Q:Q)+SUMIF('วางแผนBC,CJ'!$C:$C,'รับ-จ่าย ประจำวัน'!$B396,'วางแผนBC,CJ'!Q:Q)+SUMIF(RD!$C:$C,'รับ-จ่าย ประจำวัน'!$B396,RD!Q:Q)+SUMIF('FG,ออนไล,คัดแยก'!$C:$C,'รับ-จ่าย ประจำวัน'!$B396,'FG,ออนไล,คัดแยก'!Q:Q)</f>
        <v>0</v>
      </c>
      <c r="AY396" s="16">
        <f>SUMIF(เตรียมส่วนผสม!$C:$C,'รับ-จ่าย ประจำวัน'!$B396,เตรียมส่วนผสม!R:R)+SUMIF(กวนไส้!$C:$C,'รับ-จ่าย ประจำวัน'!$B396,กวนไส้!R:R)+SUMIF(ผลิต1!$C:$C,'รับ-จ่าย ประจำวัน'!$B396,ผลิต1!R:R)+SUMIF(ผลิต2!$C:$C,'รับ-จ่าย ประจำวัน'!$B396,ผลิต2!R:R)+SUMIF(เส้นแต่งหน้าขนมเค้ก!$C:$C,'รับ-จ่าย ประจำวัน'!$B396,เส้นแต่งหน้าขนมเค้ก!R:R)+SUMIF(แพ็ค!$C:$C,'รับ-จ่าย ประจำวัน'!$B396,แพ็ค!R:R)+SUMIF(ธุรการ!$C:$C,'รับ-จ่าย ประจำวัน'!$B396,ธุรการ!R:R)+SUMIF(เส้นแต่งหน้าขนมปัง!$C:$C,'รับ-จ่าย ประจำวัน'!$B396,เส้นแต่งหน้าขนมปัง!R:R)+SUMIF('วางแผนBC,CJ'!$C:$C,'รับ-จ่าย ประจำวัน'!$B396,'วางแผนBC,CJ'!R:R)+SUMIF(RD!$C:$C,'รับ-จ่าย ประจำวัน'!$B396,RD!R:R)+SUMIF('FG,ออนไล,คัดแยก'!$C:$C,'รับ-จ่าย ประจำวัน'!$B396,'FG,ออนไล,คัดแยก'!R:R)</f>
        <v>0</v>
      </c>
      <c r="AZ396" s="16">
        <f>SUMIF(เตรียมส่วนผสม!$C:$C,'รับ-จ่าย ประจำวัน'!$B396,เตรียมส่วนผสม!S:S)+SUMIF(กวนไส้!$C:$C,'รับ-จ่าย ประจำวัน'!$B396,กวนไส้!S:S)+SUMIF(ผลิต1!$C:$C,'รับ-จ่าย ประจำวัน'!$B396,ผลิต1!S:S)+SUMIF(ผลิต2!$C:$C,'รับ-จ่าย ประจำวัน'!$B396,ผลิต2!S:S)+SUMIF(เส้นแต่งหน้าขนมเค้ก!$C:$C,'รับ-จ่าย ประจำวัน'!$B396,เส้นแต่งหน้าขนมเค้ก!S:S)+SUMIF(แพ็ค!$C:$C,'รับ-จ่าย ประจำวัน'!$B396,แพ็ค!S:S)+SUMIF(ธุรการ!$C:$C,'รับ-จ่าย ประจำวัน'!$B396,ธุรการ!S:S)+SUMIF(เส้นแต่งหน้าขนมปัง!$C:$C,'รับ-จ่าย ประจำวัน'!$B396,เส้นแต่งหน้าขนมปัง!S:S)+SUMIF('วางแผนBC,CJ'!$C:$C,'รับ-จ่าย ประจำวัน'!$B396,'วางแผนBC,CJ'!S:S)+SUMIF(RD!$C:$C,'รับ-จ่าย ประจำวัน'!$B396,RD!S:S)+SUMIF('FG,ออนไล,คัดแยก'!$C:$C,'รับ-จ่าย ประจำวัน'!$B396,'FG,ออนไล,คัดแยก'!S:S)</f>
        <v>0</v>
      </c>
      <c r="BA396" s="16">
        <f>SUMIF(เตรียมส่วนผสม!$C:$C,'รับ-จ่าย ประจำวัน'!$B396,เตรียมส่วนผสม!T:T)+SUMIF(กวนไส้!$C:$C,'รับ-จ่าย ประจำวัน'!$B396,กวนไส้!T:T)+SUMIF(ผลิต1!$C:$C,'รับ-จ่าย ประจำวัน'!$B396,ผลิต1!T:T)+SUMIF(ผลิต2!$C:$C,'รับ-จ่าย ประจำวัน'!$B396,ผลิต2!T:T)+SUMIF(เส้นแต่งหน้าขนมเค้ก!$C:$C,'รับ-จ่าย ประจำวัน'!$B396,เส้นแต่งหน้าขนมเค้ก!T:T)+SUMIF(แพ็ค!$C:$C,'รับ-จ่าย ประจำวัน'!$B396,แพ็ค!T:T)+SUMIF(ธุรการ!$C:$C,'รับ-จ่าย ประจำวัน'!$B396,ธุรการ!T:T)+SUMIF(เส้นแต่งหน้าขนมปัง!$C:$C,'รับ-จ่าย ประจำวัน'!$B396,เส้นแต่งหน้าขนมปัง!T:T)+SUMIF('วางแผนBC,CJ'!$C:$C,'รับ-จ่าย ประจำวัน'!$B396,'วางแผนBC,CJ'!T:T)+SUMIF(RD!$C:$C,'รับ-จ่าย ประจำวัน'!$B396,RD!T:T)+SUMIF('FG,ออนไล,คัดแยก'!$C:$C,'รับ-จ่าย ประจำวัน'!$B396,'FG,ออนไล,คัดแยก'!T:T)</f>
        <v>0</v>
      </c>
      <c r="BB396" s="16">
        <f>SUMIF(เตรียมส่วนผสม!$C:$C,'รับ-จ่าย ประจำวัน'!$B396,เตรียมส่วนผสม!U:U)+SUMIF(กวนไส้!$C:$C,'รับ-จ่าย ประจำวัน'!$B396,กวนไส้!U:U)+SUMIF(ผลิต1!$C:$C,'รับ-จ่าย ประจำวัน'!$B396,ผลิต1!U:U)+SUMIF(ผลิต2!$C:$C,'รับ-จ่าย ประจำวัน'!$B396,ผลิต2!U:U)+SUMIF(เส้นแต่งหน้าขนมเค้ก!$C:$C,'รับ-จ่าย ประจำวัน'!$B396,เส้นแต่งหน้าขนมเค้ก!U:U)+SUMIF(แพ็ค!$C:$C,'รับ-จ่าย ประจำวัน'!$B396,แพ็ค!U:U)+SUMIF(ธุรการ!$C:$C,'รับ-จ่าย ประจำวัน'!$B396,ธุรการ!U:U)+SUMIF(เส้นแต่งหน้าขนมปัง!$C:$C,'รับ-จ่าย ประจำวัน'!$B396,เส้นแต่งหน้าขนมปัง!U:U)+SUMIF('วางแผนBC,CJ'!$C:$C,'รับ-จ่าย ประจำวัน'!$B396,'วางแผนBC,CJ'!U:U)+SUMIF(RD!$C:$C,'รับ-จ่าย ประจำวัน'!$B396,RD!U:U)+SUMIF('FG,ออนไล,คัดแยก'!$C:$C,'รับ-จ่าย ประจำวัน'!$B396,'FG,ออนไล,คัดแยก'!U:U)</f>
        <v>0</v>
      </c>
      <c r="BC396" s="16">
        <f>SUMIF(เตรียมส่วนผสม!$C:$C,'รับ-จ่าย ประจำวัน'!$B396,เตรียมส่วนผสม!V:V)+SUMIF(กวนไส้!$C:$C,'รับ-จ่าย ประจำวัน'!$B396,กวนไส้!V:V)+SUMIF(ผลิต1!$C:$C,'รับ-จ่าย ประจำวัน'!$B396,ผลิต1!V:V)+SUMIF(ผลิต2!$C:$C,'รับ-จ่าย ประจำวัน'!$B396,ผลิต2!V:V)+SUMIF(เส้นแต่งหน้าขนมเค้ก!$C:$C,'รับ-จ่าย ประจำวัน'!$B396,เส้นแต่งหน้าขนมเค้ก!V:V)+SUMIF(แพ็ค!$C:$C,'รับ-จ่าย ประจำวัน'!$B396,แพ็ค!V:V)+SUMIF(ธุรการ!$C:$C,'รับ-จ่าย ประจำวัน'!$B396,ธุรการ!V:V)+SUMIF(เส้นแต่งหน้าขนมปัง!$C:$C,'รับ-จ่าย ประจำวัน'!$B396,เส้นแต่งหน้าขนมปัง!V:V)+SUMIF('วางแผนBC,CJ'!$C:$C,'รับ-จ่าย ประจำวัน'!$B396,'วางแผนBC,CJ'!V:V)+SUMIF(RD!$C:$C,'รับ-จ่าย ประจำวัน'!$B396,RD!V:V)+SUMIF('FG,ออนไล,คัดแยก'!$C:$C,'รับ-จ่าย ประจำวัน'!$B396,'FG,ออนไล,คัดแยก'!V:V)</f>
        <v>0</v>
      </c>
      <c r="BD396" s="16">
        <f>SUMIF(เตรียมส่วนผสม!$C:$C,'รับ-จ่าย ประจำวัน'!$B396,เตรียมส่วนผสม!W:W)+SUMIF(กวนไส้!$C:$C,'รับ-จ่าย ประจำวัน'!$B396,กวนไส้!W:W)+SUMIF(ผลิต1!$C:$C,'รับ-จ่าย ประจำวัน'!$B396,ผลิต1!W:W)+SUMIF(ผลิต2!$C:$C,'รับ-จ่าย ประจำวัน'!$B396,ผลิต2!W:W)+SUMIF(เส้นแต่งหน้าขนมเค้ก!$C:$C,'รับ-จ่าย ประจำวัน'!$B396,เส้นแต่งหน้าขนมเค้ก!W:W)+SUMIF(แพ็ค!$C:$C,'รับ-จ่าย ประจำวัน'!$B396,แพ็ค!W:W)+SUMIF(ธุรการ!$C:$C,'รับ-จ่าย ประจำวัน'!$B396,ธุรการ!W:W)+SUMIF(เส้นแต่งหน้าขนมปัง!$C:$C,'รับ-จ่าย ประจำวัน'!$B396,เส้นแต่งหน้าขนมปัง!W:W)+SUMIF('วางแผนBC,CJ'!$C:$C,'รับ-จ่าย ประจำวัน'!$B396,'วางแผนBC,CJ'!W:W)+SUMIF(RD!$C:$C,'รับ-จ่าย ประจำวัน'!$B396,RD!W:W)+SUMIF('FG,ออนไล,คัดแยก'!$C:$C,'รับ-จ่าย ประจำวัน'!$B396,'FG,ออนไล,คัดแยก'!W:W)</f>
        <v>0</v>
      </c>
      <c r="BE396" s="16">
        <f>SUMIF(เตรียมส่วนผสม!$C:$C,'รับ-จ่าย ประจำวัน'!$B396,เตรียมส่วนผสม!X:X)+SUMIF(กวนไส้!$C:$C,'รับ-จ่าย ประจำวัน'!$B396,กวนไส้!X:X)+SUMIF(ผลิต1!$C:$C,'รับ-จ่าย ประจำวัน'!$B396,ผลิต1!X:X)+SUMIF(ผลิต2!$C:$C,'รับ-จ่าย ประจำวัน'!$B396,ผลิต2!X:X)+SUMIF(เส้นแต่งหน้าขนมเค้ก!$C:$C,'รับ-จ่าย ประจำวัน'!$B396,เส้นแต่งหน้าขนมเค้ก!X:X)+SUMIF(แพ็ค!$C:$C,'รับ-จ่าย ประจำวัน'!$B396,แพ็ค!X:X)+SUMIF(ธุรการ!$C:$C,'รับ-จ่าย ประจำวัน'!$B396,ธุรการ!X:X)+SUMIF(เส้นแต่งหน้าขนมปัง!$C:$C,'รับ-จ่าย ประจำวัน'!$B396,เส้นแต่งหน้าขนมปัง!X:X)+SUMIF('วางแผนBC,CJ'!$C:$C,'รับ-จ่าย ประจำวัน'!$B396,'วางแผนBC,CJ'!X:X)+SUMIF(RD!$C:$C,'รับ-จ่าย ประจำวัน'!$B396,RD!X:X)+SUMIF('FG,ออนไล,คัดแยก'!$C:$C,'รับ-จ่าย ประจำวัน'!$B396,'FG,ออนไล,คัดแยก'!X:X)</f>
        <v>0</v>
      </c>
      <c r="BF396" s="16">
        <f>SUMIF(เตรียมส่วนผสม!$C:$C,'รับ-จ่าย ประจำวัน'!$B396,เตรียมส่วนผสม!Y:Y)+SUMIF(กวนไส้!$C:$C,'รับ-จ่าย ประจำวัน'!$B396,กวนไส้!Y:Y)+SUMIF(ผลิต1!$C:$C,'รับ-จ่าย ประจำวัน'!$B396,ผลิต1!Y:Y)+SUMIF(ผลิต2!$C:$C,'รับ-จ่าย ประจำวัน'!$B396,ผลิต2!Y:Y)+SUMIF(เส้นแต่งหน้าขนมเค้ก!$C:$C,'รับ-จ่าย ประจำวัน'!$B396,เส้นแต่งหน้าขนมเค้ก!Y:Y)+SUMIF(แพ็ค!$C:$C,'รับ-จ่าย ประจำวัน'!$B396,แพ็ค!Y:Y)+SUMIF(ธุรการ!$C:$C,'รับ-จ่าย ประจำวัน'!$B396,ธุรการ!Y:Y)+SUMIF(เส้นแต่งหน้าขนมปัง!$C:$C,'รับ-จ่าย ประจำวัน'!$B396,เส้นแต่งหน้าขนมปัง!Y:Y)+SUMIF('วางแผนBC,CJ'!$C:$C,'รับ-จ่าย ประจำวัน'!$B396,'วางแผนBC,CJ'!Y:Y)+SUMIF(RD!$C:$C,'รับ-จ่าย ประจำวัน'!$B396,RD!Y:Y)+SUMIF('FG,ออนไล,คัดแยก'!$C:$C,'รับ-จ่าย ประจำวัน'!$B396,'FG,ออนไล,คัดแยก'!Y:Y)</f>
        <v>0</v>
      </c>
      <c r="BG396" s="16">
        <f>SUMIF(เตรียมส่วนผสม!$C:$C,'รับ-จ่าย ประจำวัน'!$B396,เตรียมส่วนผสม!Z:Z)+SUMIF(กวนไส้!$C:$C,'รับ-จ่าย ประจำวัน'!$B396,กวนไส้!Z:Z)+SUMIF(ผลิต1!$C:$C,'รับ-จ่าย ประจำวัน'!$B396,ผลิต1!Z:Z)+SUMIF(ผลิต2!$C:$C,'รับ-จ่าย ประจำวัน'!$B396,ผลิต2!Z:Z)+SUMIF(เส้นแต่งหน้าขนมเค้ก!$C:$C,'รับ-จ่าย ประจำวัน'!$B396,เส้นแต่งหน้าขนมเค้ก!Z:Z)+SUMIF(แพ็ค!$C:$C,'รับ-จ่าย ประจำวัน'!$B396,แพ็ค!Z:Z)+SUMIF(ธุรการ!$C:$C,'รับ-จ่าย ประจำวัน'!$B396,ธุรการ!Z:Z)+SUMIF(เส้นแต่งหน้าขนมปัง!$C:$C,'รับ-จ่าย ประจำวัน'!$B396,เส้นแต่งหน้าขนมปัง!Z:Z)+SUMIF('วางแผนBC,CJ'!$C:$C,'รับ-จ่าย ประจำวัน'!$B396,'วางแผนBC,CJ'!Z:Z)+SUMIF(RD!$C:$C,'รับ-จ่าย ประจำวัน'!$B396,RD!Z:Z)+SUMIF('FG,ออนไล,คัดแยก'!$C:$C,'รับ-จ่าย ประจำวัน'!$B396,'FG,ออนไล,คัดแยก'!Z:Z)</f>
        <v>0</v>
      </c>
      <c r="BH396" s="16">
        <f>SUMIF(เตรียมส่วนผสม!$C:$C,'รับ-จ่าย ประจำวัน'!$B396,เตรียมส่วนผสม!AA:AA)+SUMIF(กวนไส้!$C:$C,'รับ-จ่าย ประจำวัน'!$B396,กวนไส้!AA:AA)+SUMIF(ผลิต1!$C:$C,'รับ-จ่าย ประจำวัน'!$B396,ผลิต1!AA:AA)+SUMIF(ผลิต2!$C:$C,'รับ-จ่าย ประจำวัน'!$B396,ผลิต2!AA:AA)+SUMIF(เส้นแต่งหน้าขนมเค้ก!$C:$C,'รับ-จ่าย ประจำวัน'!$B396,เส้นแต่งหน้าขนมเค้ก!AA:AA)+SUMIF(แพ็ค!$C:$C,'รับ-จ่าย ประจำวัน'!$B396,แพ็ค!AA:AA)+SUMIF(ธุรการ!$C:$C,'รับ-จ่าย ประจำวัน'!$B396,ธุรการ!AA:AA)+SUMIF(เส้นแต่งหน้าขนมปัง!$C:$C,'รับ-จ่าย ประจำวัน'!$B396,เส้นแต่งหน้าขนมปัง!AA:AA)+SUMIF('วางแผนBC,CJ'!$C:$C,'รับ-จ่าย ประจำวัน'!$B396,'วางแผนBC,CJ'!AA:AA)+SUMIF(RD!$C:$C,'รับ-จ่าย ประจำวัน'!$B396,RD!AA:AA)+SUMIF('FG,ออนไล,คัดแยก'!$C:$C,'รับ-จ่าย ประจำวัน'!$B396,'FG,ออนไล,คัดแยก'!AA:AA)</f>
        <v>0</v>
      </c>
      <c r="BI396" s="16">
        <f>SUMIF(เตรียมส่วนผสม!$C:$C,'รับ-จ่าย ประจำวัน'!$B396,เตรียมส่วนผสม!AB:AB)+SUMIF(กวนไส้!$C:$C,'รับ-จ่าย ประจำวัน'!$B396,กวนไส้!AB:AB)+SUMIF(ผลิต1!$C:$C,'รับ-จ่าย ประจำวัน'!$B396,ผลิต1!AB:AB)+SUMIF(ผลิต2!$C:$C,'รับ-จ่าย ประจำวัน'!$B396,ผลิต2!AB:AB)+SUMIF(เส้นแต่งหน้าขนมเค้ก!$C:$C,'รับ-จ่าย ประจำวัน'!$B396,เส้นแต่งหน้าขนมเค้ก!AB:AB)+SUMIF(แพ็ค!$C:$C,'รับ-จ่าย ประจำวัน'!$B396,แพ็ค!AB:AB)+SUMIF(ธุรการ!$C:$C,'รับ-จ่าย ประจำวัน'!$B396,ธุรการ!AB:AB)+SUMIF(เส้นแต่งหน้าขนมปัง!$C:$C,'รับ-จ่าย ประจำวัน'!$B396,เส้นแต่งหน้าขนมปัง!AB:AB)+SUMIF('วางแผนBC,CJ'!$C:$C,'รับ-จ่าย ประจำวัน'!$B396,'วางแผนBC,CJ'!AB:AB)+SUMIF(RD!$C:$C,'รับ-จ่าย ประจำวัน'!$B396,RD!AB:AB)+SUMIF('FG,ออนไล,คัดแยก'!$C:$C,'รับ-จ่าย ประจำวัน'!$B396,'FG,ออนไล,คัดแยก'!AB:AB)</f>
        <v>0</v>
      </c>
      <c r="BJ396" s="16">
        <f>SUMIF(เตรียมส่วนผสม!$C:$C,'รับ-จ่าย ประจำวัน'!$B396,เตรียมส่วนผสม!AC:AC)+SUMIF(กวนไส้!$C:$C,'รับ-จ่าย ประจำวัน'!$B396,กวนไส้!AC:AC)+SUMIF(ผลิต1!$C:$C,'รับ-จ่าย ประจำวัน'!$B396,ผลิต1!AC:AC)+SUMIF(ผลิต2!$C:$C,'รับ-จ่าย ประจำวัน'!$B396,ผลิต2!AC:AC)+SUMIF(เส้นแต่งหน้าขนมเค้ก!$C:$C,'รับ-จ่าย ประจำวัน'!$B396,เส้นแต่งหน้าขนมเค้ก!AC:AC)+SUMIF(แพ็ค!$C:$C,'รับ-จ่าย ประจำวัน'!$B396,แพ็ค!AC:AC)+SUMIF(ธุรการ!$C:$C,'รับ-จ่าย ประจำวัน'!$B396,ธุรการ!AC:AC)+SUMIF(เส้นแต่งหน้าขนมปัง!$C:$C,'รับ-จ่าย ประจำวัน'!$B396,เส้นแต่งหน้าขนมปัง!AC:AC)+SUMIF('วางแผนBC,CJ'!$C:$C,'รับ-จ่าย ประจำวัน'!$B396,'วางแผนBC,CJ'!AC:AC)+SUMIF(RD!$C:$C,'รับ-จ่าย ประจำวัน'!$B396,RD!AC:AC)+SUMIF('FG,ออนไล,คัดแยก'!$C:$C,'รับ-จ่าย ประจำวัน'!$B396,'FG,ออนไล,คัดแยก'!AC:AC)</f>
        <v>0</v>
      </c>
      <c r="BK396" s="16">
        <f>SUMIF(เตรียมส่วนผสม!$C:$C,'รับ-จ่าย ประจำวัน'!$B396,เตรียมส่วนผสม!AD:AD)+SUMIF(กวนไส้!$C:$C,'รับ-จ่าย ประจำวัน'!$B396,กวนไส้!AD:AD)+SUMIF(ผลิต1!$C:$C,'รับ-จ่าย ประจำวัน'!$B396,ผลิต1!AD:AD)+SUMIF(ผลิต2!$C:$C,'รับ-จ่าย ประจำวัน'!$B396,ผลิต2!AD:AD)+SUMIF(เส้นแต่งหน้าขนมเค้ก!$C:$C,'รับ-จ่าย ประจำวัน'!$B396,เส้นแต่งหน้าขนมเค้ก!AD:AD)+SUMIF(แพ็ค!$C:$C,'รับ-จ่าย ประจำวัน'!$B396,แพ็ค!AD:AD)+SUMIF(ธุรการ!$C:$C,'รับ-จ่าย ประจำวัน'!$B396,ธุรการ!AD:AD)+SUMIF(เส้นแต่งหน้าขนมปัง!$C:$C,'รับ-จ่าย ประจำวัน'!$B396,เส้นแต่งหน้าขนมปัง!AD:AD)+SUMIF('วางแผนBC,CJ'!$C:$C,'รับ-จ่าย ประจำวัน'!$B396,'วางแผนBC,CJ'!AD:AD)+SUMIF(RD!$C:$C,'รับ-จ่าย ประจำวัน'!$B396,RD!AD:AD)+SUMIF('FG,ออนไล,คัดแยก'!$C:$C,'รับ-จ่าย ประจำวัน'!$B396,'FG,ออนไล,คัดแยก'!AD:AD)</f>
        <v>0</v>
      </c>
      <c r="BL396" s="16">
        <f>SUMIF(เตรียมส่วนผสม!$C:$C,'รับ-จ่าย ประจำวัน'!$B396,เตรียมส่วนผสม!AE:AE)+SUMIF(กวนไส้!$C:$C,'รับ-จ่าย ประจำวัน'!$B396,กวนไส้!AE:AE)+SUMIF(ผลิต1!$C:$C,'รับ-จ่าย ประจำวัน'!$B396,ผลิต1!AE:AE)+SUMIF(ผลิต2!$C:$C,'รับ-จ่าย ประจำวัน'!$B396,ผลิต2!AE:AE)+SUMIF(เส้นแต่งหน้าขนมเค้ก!$C:$C,'รับ-จ่าย ประจำวัน'!$B396,เส้นแต่งหน้าขนมเค้ก!AE:AE)+SUMIF(แพ็ค!$C:$C,'รับ-จ่าย ประจำวัน'!$B396,แพ็ค!AE:AE)+SUMIF(ธุรการ!$C:$C,'รับ-จ่าย ประจำวัน'!$B396,ธุรการ!AE:AE)+SUMIF(เส้นแต่งหน้าขนมปัง!$C:$C,'รับ-จ่าย ประจำวัน'!$B396,เส้นแต่งหน้าขนมปัง!AE:AE)+SUMIF('วางแผนBC,CJ'!$C:$C,'รับ-จ่าย ประจำวัน'!$B396,'วางแผนBC,CJ'!AE:AE)+SUMIF(RD!$C:$C,'รับ-จ่าย ประจำวัน'!$B396,RD!AE:AE)+SUMIF('FG,ออนไล,คัดแยก'!$C:$C,'รับ-จ่าย ประจำวัน'!$B396,'FG,ออนไล,คัดแยก'!AE:AE)</f>
        <v>0</v>
      </c>
      <c r="BM396" s="16">
        <f>SUMIF(เตรียมส่วนผสม!$C:$C,'รับ-จ่าย ประจำวัน'!$B396,เตรียมส่วนผสม!AF:AF)+SUMIF(กวนไส้!$C:$C,'รับ-จ่าย ประจำวัน'!$B396,กวนไส้!AF:AF)+SUMIF(ผลิต1!$C:$C,'รับ-จ่าย ประจำวัน'!$B396,ผลิต1!AF:AF)+SUMIF(ผลิต2!$C:$C,'รับ-จ่าย ประจำวัน'!$B396,ผลิต2!AF:AF)+SUMIF(เส้นแต่งหน้าขนมเค้ก!$C:$C,'รับ-จ่าย ประจำวัน'!$B396,เส้นแต่งหน้าขนมเค้ก!AF:AF)+SUMIF(แพ็ค!$C:$C,'รับ-จ่าย ประจำวัน'!$B396,แพ็ค!AF:AF)+SUMIF(ธุรการ!$C:$C,'รับ-จ่าย ประจำวัน'!$B396,ธุรการ!AF:AF)+SUMIF(เส้นแต่งหน้าขนมปัง!$C:$C,'รับ-จ่าย ประจำวัน'!$B396,เส้นแต่งหน้าขนมปัง!AF:AF)+SUMIF('วางแผนBC,CJ'!$C:$C,'รับ-จ่าย ประจำวัน'!$B396,'วางแผนBC,CJ'!AF:AF)+SUMIF(RD!$C:$C,'รับ-จ่าย ประจำวัน'!$B396,RD!AF:AF)+SUMIF('FG,ออนไล,คัดแยก'!$C:$C,'รับ-จ่าย ประจำวัน'!$B396,'FG,ออนไล,คัดแยก'!AF:AF)</f>
        <v>0</v>
      </c>
      <c r="BN396" s="16">
        <f>SUMIF(เตรียมส่วนผสม!$C:$C,'รับ-จ่าย ประจำวัน'!$B396,เตรียมส่วนผสม!AG:AG)+SUMIF(กวนไส้!$C:$C,'รับ-จ่าย ประจำวัน'!$B396,กวนไส้!AG:AG)+SUMIF(ผลิต1!$C:$C,'รับ-จ่าย ประจำวัน'!$B396,ผลิต1!AG:AG)+SUMIF(ผลิต2!$C:$C,'รับ-จ่าย ประจำวัน'!$B396,ผลิต2!AG:AG)+SUMIF(เส้นแต่งหน้าขนมเค้ก!$C:$C,'รับ-จ่าย ประจำวัน'!$B396,เส้นแต่งหน้าขนมเค้ก!AG:AG)+SUMIF(แพ็ค!$C:$C,'รับ-จ่าย ประจำวัน'!$B396,แพ็ค!AG:AG)+SUMIF(ธุรการ!$C:$C,'รับ-จ่าย ประจำวัน'!$B396,ธุรการ!AG:AG)+SUMIF(เส้นแต่งหน้าขนมปัง!$C:$C,'รับ-จ่าย ประจำวัน'!$B396,เส้นแต่งหน้าขนมปัง!AG:AG)+SUMIF('วางแผนBC,CJ'!$C:$C,'รับ-จ่าย ประจำวัน'!$B396,'วางแผนBC,CJ'!AG:AG)+SUMIF(RD!$C:$C,'รับ-จ่าย ประจำวัน'!$B396,RD!AG:AG)+SUMIF('FG,ออนไล,คัดแยก'!$C:$C,'รับ-จ่าย ประจำวัน'!$B396,'FG,ออนไล,คัดแยก'!AG:AG)</f>
        <v>0</v>
      </c>
      <c r="BO396" s="16">
        <f>SUMIF(เตรียมส่วนผสม!$C:$C,'รับ-จ่าย ประจำวัน'!$B396,เตรียมส่วนผสม!AH:AH)+SUMIF(กวนไส้!$C:$C,'รับ-จ่าย ประจำวัน'!$B396,กวนไส้!AH:AH)+SUMIF(ผลิต1!$C:$C,'รับ-จ่าย ประจำวัน'!$B396,ผลิต1!AH:AH)+SUMIF(ผลิต2!$C:$C,'รับ-จ่าย ประจำวัน'!$B396,ผลิต2!AH:AH)+SUMIF(เส้นแต่งหน้าขนมเค้ก!$C:$C,'รับ-จ่าย ประจำวัน'!$B396,เส้นแต่งหน้าขนมเค้ก!AH:AH)+SUMIF(แพ็ค!$C:$C,'รับ-จ่าย ประจำวัน'!$B396,แพ็ค!AH:AH)+SUMIF(ธุรการ!$C:$C,'รับ-จ่าย ประจำวัน'!$B396,ธุรการ!AH:AH)+SUMIF(เส้นแต่งหน้าขนมปัง!$C:$C,'รับ-จ่าย ประจำวัน'!$B396,เส้นแต่งหน้าขนมปัง!AH:AH)+SUMIF('วางแผนBC,CJ'!$C:$C,'รับ-จ่าย ประจำวัน'!$B396,'วางแผนBC,CJ'!AH:AH)+SUMIF(RD!$C:$C,'รับ-จ่าย ประจำวัน'!$B396,RD!AH:AH)+SUMIF('FG,ออนไล,คัดแยก'!$C:$C,'รับ-จ่าย ประจำวัน'!$B396,'FG,ออนไล,คัดแยก'!AH:AH)</f>
        <v>0</v>
      </c>
      <c r="BP396" s="16">
        <f>SUMIF(เตรียมส่วนผสม!$C:$C,'รับ-จ่าย ประจำวัน'!$B396,เตรียมส่วนผสม!AI:AI)+SUMIF(กวนไส้!$C:$C,'รับ-จ่าย ประจำวัน'!$B396,กวนไส้!AI:AI)+SUMIF(ผลิต1!$C:$C,'รับ-จ่าย ประจำวัน'!$B396,ผลิต1!AI:AI)+SUMIF(ผลิต2!$C:$C,'รับ-จ่าย ประจำวัน'!$B396,ผลิต2!AI:AI)+SUMIF(เส้นแต่งหน้าขนมเค้ก!$C:$C,'รับ-จ่าย ประจำวัน'!$B396,เส้นแต่งหน้าขนมเค้ก!AI:AI)+SUMIF(แพ็ค!$C:$C,'รับ-จ่าย ประจำวัน'!$B396,แพ็ค!AI:AI)+SUMIF(ธุรการ!$C:$C,'รับ-จ่าย ประจำวัน'!$B396,ธุรการ!AI:AI)+SUMIF(เส้นแต่งหน้าขนมปัง!$C:$C,'รับ-จ่าย ประจำวัน'!$B396,เส้นแต่งหน้าขนมปัง!AI:AI)+SUMIF('วางแผนBC,CJ'!$C:$C,'รับ-จ่าย ประจำวัน'!$B396,'วางแผนBC,CJ'!AI:AI)+SUMIF(RD!$C:$C,'รับ-จ่าย ประจำวัน'!$B396,RD!AI:AI)+SUMIF('FG,ออนไล,คัดแยก'!$C:$C,'รับ-จ่าย ประจำวัน'!$B396,'FG,ออนไล,คัดแยก'!AI:AI)</f>
        <v>0</v>
      </c>
      <c r="BQ396" s="16">
        <f>SUMIF(เตรียมส่วนผสม!$C:$C,'รับ-จ่าย ประจำวัน'!$B396,เตรียมส่วนผสม!AJ:AJ)+SUMIF(กวนไส้!$C:$C,'รับ-จ่าย ประจำวัน'!$B396,กวนไส้!AJ:AJ)+SUMIF(ผลิต1!$C:$C,'รับ-จ่าย ประจำวัน'!$B396,ผลิต1!AJ:AJ)+SUMIF(ผลิต2!$C:$C,'รับ-จ่าย ประจำวัน'!$B396,ผลิต2!AJ:AJ)+SUMIF(เส้นแต่งหน้าขนมเค้ก!$C:$C,'รับ-จ่าย ประจำวัน'!$B396,เส้นแต่งหน้าขนมเค้ก!AJ:AJ)+SUMIF(แพ็ค!$C:$C,'รับ-จ่าย ประจำวัน'!$B396,แพ็ค!AJ:AJ)+SUMIF(ธุรการ!$C:$C,'รับ-จ่าย ประจำวัน'!$B396,ธุรการ!AJ:AJ)+SUMIF(เส้นแต่งหน้าขนมปัง!$C:$C,'รับ-จ่าย ประจำวัน'!$B396,เส้นแต่งหน้าขนมปัง!AJ:AJ)+SUMIF('วางแผนBC,CJ'!$C:$C,'รับ-จ่าย ประจำวัน'!$B396,'วางแผนBC,CJ'!AJ:AJ)+SUMIF(RD!$C:$C,'รับ-จ่าย ประจำวัน'!$B396,RD!AJ:AJ)+SUMIF('FG,ออนไล,คัดแยก'!$C:$C,'รับ-จ่าย ประจำวัน'!$B396,'FG,ออนไล,คัดแยก'!AJ:AJ)</f>
        <v>0</v>
      </c>
      <c r="BR396" s="16">
        <f>SUMIF(เตรียมส่วนผสม!$C:$C,'รับ-จ่าย ประจำวัน'!$B396,เตรียมส่วนผสม!AK:AK)+SUMIF(กวนไส้!$C:$C,'รับ-จ่าย ประจำวัน'!$B396,กวนไส้!AK:AK)+SUMIF(ผลิต1!$C:$C,'รับ-จ่าย ประจำวัน'!$B396,ผลิต1!AK:AK)+SUMIF(ผลิต2!$C:$C,'รับ-จ่าย ประจำวัน'!$B396,ผลิต2!AK:AK)+SUMIF(เส้นแต่งหน้าขนมเค้ก!$C:$C,'รับ-จ่าย ประจำวัน'!$B396,เส้นแต่งหน้าขนมเค้ก!AK:AK)+SUMIF(แพ็ค!$C:$C,'รับ-จ่าย ประจำวัน'!$B396,แพ็ค!AK:AK)+SUMIF(ธุรการ!$C:$C,'รับ-จ่าย ประจำวัน'!$B396,ธุรการ!AK:AK)+SUMIF(เส้นแต่งหน้าขนมปัง!$C:$C,'รับ-จ่าย ประจำวัน'!$B396,เส้นแต่งหน้าขนมปัง!AK:AK)+SUMIF('วางแผนBC,CJ'!$C:$C,'รับ-จ่าย ประจำวัน'!$B396,'วางแผนBC,CJ'!AK:AK)+SUMIF(RD!$C:$C,'รับ-จ่าย ประจำวัน'!$B396,RD!AK:AK)+SUMIF('FG,ออนไล,คัดแยก'!$C:$C,'รับ-จ่าย ประจำวัน'!$B396,'FG,ออนไล,คัดแยก'!AK:AK)</f>
        <v>0</v>
      </c>
      <c r="BS396" s="16">
        <f>SUMIF(เตรียมส่วนผสม!$C:$C,'รับ-จ่าย ประจำวัน'!$B396,เตรียมส่วนผสม!AL:AL)+SUMIF(กวนไส้!$C:$C,'รับ-จ่าย ประจำวัน'!$B396,กวนไส้!AL:AL)+SUMIF(ผลิต1!$C:$C,'รับ-จ่าย ประจำวัน'!$B396,ผลิต1!AL:AL)+SUMIF(ผลิต2!$C:$C,'รับ-จ่าย ประจำวัน'!$B396,ผลิต2!AL:AL)+SUMIF(เส้นแต่งหน้าขนมเค้ก!$C:$C,'รับ-จ่าย ประจำวัน'!$B396,เส้นแต่งหน้าขนมเค้ก!AL:AL)+SUMIF(แพ็ค!$C:$C,'รับ-จ่าย ประจำวัน'!$B396,แพ็ค!AL:AL)+SUMIF(ธุรการ!$C:$C,'รับ-จ่าย ประจำวัน'!$B396,ธุรการ!AL:AL)+SUMIF(เส้นแต่งหน้าขนมปัง!$C:$C,'รับ-จ่าย ประจำวัน'!$B396,เส้นแต่งหน้าขนมปัง!AL:AL)+SUMIF('วางแผนBC,CJ'!$C:$C,'รับ-จ่าย ประจำวัน'!$B396,'วางแผนBC,CJ'!AL:AL)+SUMIF(RD!$C:$C,'รับ-จ่าย ประจำวัน'!$B396,RD!AL:AL)+SUMIF('FG,ออนไล,คัดแยก'!$C:$C,'รับ-จ่าย ประจำวัน'!$B396,'FG,ออนไล,คัดแยก'!AL:AL)</f>
        <v>0</v>
      </c>
      <c r="BT396" s="18">
        <f t="shared" si="93"/>
        <v>0</v>
      </c>
      <c r="BU396" s="116"/>
      <c r="BV396" s="146">
        <f t="shared" si="94"/>
        <v>26580</v>
      </c>
      <c r="BW396" s="183">
        <v>30</v>
      </c>
      <c r="BX396" s="172">
        <f t="shared" si="89"/>
        <v>0</v>
      </c>
      <c r="BY396" s="188" t="e">
        <f t="shared" si="90"/>
        <v>#DIV/0!</v>
      </c>
      <c r="BZ396" s="180" t="e">
        <f t="shared" ca="1" si="95"/>
        <v>#DIV/0!</v>
      </c>
      <c r="CA396" s="97"/>
      <c r="CB396" s="97"/>
      <c r="CC396" s="97"/>
      <c r="CD396" s="97"/>
      <c r="CE396" s="97"/>
      <c r="CF396" s="97"/>
      <c r="CG396" s="97"/>
      <c r="CH396" s="97"/>
      <c r="CI396" s="97"/>
      <c r="CJ396" s="94"/>
      <c r="CK396" s="9">
        <f t="shared" si="91"/>
        <v>26580</v>
      </c>
    </row>
    <row r="397" spans="1:89" hidden="1" x14ac:dyDescent="0.5">
      <c r="A397" s="149"/>
      <c r="B397" s="34">
        <v>1021601021</v>
      </c>
      <c r="C397" s="10" t="s">
        <v>1498</v>
      </c>
      <c r="D397" s="177" t="s">
        <v>61</v>
      </c>
      <c r="E397" s="28"/>
      <c r="F397" s="159" t="s">
        <v>1605</v>
      </c>
      <c r="G397" s="11" t="s">
        <v>62</v>
      </c>
      <c r="H397" s="12">
        <v>25800</v>
      </c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3"/>
      <c r="AF397" s="13"/>
      <c r="AG397" s="13"/>
      <c r="AH397" s="13"/>
      <c r="AI397" s="14"/>
      <c r="AJ397" s="14"/>
      <c r="AK397" s="14"/>
      <c r="AL397" s="14"/>
      <c r="AM397" s="14"/>
      <c r="AN397" s="15">
        <f t="shared" si="92"/>
        <v>0</v>
      </c>
      <c r="AO397" s="16">
        <f>SUMIF(เตรียมส่วนผสม!$C:$C,'รับ-จ่าย ประจำวัน'!$B397,เตรียมส่วนผสม!H:H)+SUMIF(กวนไส้!$C:$C,'รับ-จ่าย ประจำวัน'!$B397,กวนไส้!H:H)+SUMIF(ผลิต1!$C:$C,'รับ-จ่าย ประจำวัน'!$B397,ผลิต1!H:H)+SUMIF(ผลิต2!$C:$C,'รับ-จ่าย ประจำวัน'!$B397,ผลิต2!H:H)+SUMIF(เส้นแต่งหน้าขนมเค้ก!$C:$C,'รับ-จ่าย ประจำวัน'!$B397,เส้นแต่งหน้าขนมเค้ก!H:H)+SUMIF(แพ็ค!$C:$C,'รับ-จ่าย ประจำวัน'!$B397,แพ็ค!H:H)+SUMIF(ธุรการ!$C:$C,'รับ-จ่าย ประจำวัน'!$B397,ธุรการ!H:H)+SUMIF(เส้นแต่งหน้าขนมปัง!$C:$C,'รับ-จ่าย ประจำวัน'!$B397,เส้นแต่งหน้าขนมปัง!H:H)+SUMIF('วางแผนBC,CJ'!$C:$C,'รับ-จ่าย ประจำวัน'!$B397,'วางแผนBC,CJ'!H:H)+SUMIF(RD!$C:$C,'รับ-จ่าย ประจำวัน'!$B397,RD!H:H)+SUMIF('FG,ออนไล,คัดแยก'!$C:$C,'รับ-จ่าย ประจำวัน'!$B397,'FG,ออนไล,คัดแยก'!H:H)</f>
        <v>0</v>
      </c>
      <c r="AP397" s="16">
        <f>SUMIF(เตรียมส่วนผสม!$C:$C,'รับ-จ่าย ประจำวัน'!$B397,เตรียมส่วนผสม!I:I)+SUMIF(กวนไส้!$C:$C,'รับ-จ่าย ประจำวัน'!$B397,กวนไส้!I:I)+SUMIF(ผลิต1!$C:$C,'รับ-จ่าย ประจำวัน'!$B397,ผลิต1!I:I)+SUMIF(ผลิต2!$C:$C,'รับ-จ่าย ประจำวัน'!$B397,ผลิต2!I:I)+SUMIF(เส้นแต่งหน้าขนมเค้ก!$C:$C,'รับ-จ่าย ประจำวัน'!$B397,เส้นแต่งหน้าขนมเค้ก!I:I)+SUMIF(แพ็ค!$C:$C,'รับ-จ่าย ประจำวัน'!$B397,แพ็ค!I:I)+SUMIF(ธุรการ!$C:$C,'รับ-จ่าย ประจำวัน'!$B397,ธุรการ!I:I)+SUMIF(เส้นแต่งหน้าขนมปัง!$C:$C,'รับ-จ่าย ประจำวัน'!$B397,เส้นแต่งหน้าขนมปัง!I:I)+SUMIF('วางแผนBC,CJ'!$C:$C,'รับ-จ่าย ประจำวัน'!$B397,'วางแผนBC,CJ'!I:I)+SUMIF(RD!$C:$C,'รับ-จ่าย ประจำวัน'!$B397,RD!I:I)+SUMIF('FG,ออนไล,คัดแยก'!$C:$C,'รับ-จ่าย ประจำวัน'!$B397,'FG,ออนไล,คัดแยก'!I:I)</f>
        <v>0</v>
      </c>
      <c r="AQ397" s="16">
        <f>SUMIF(เตรียมส่วนผสม!$C:$C,'รับ-จ่าย ประจำวัน'!$B397,เตรียมส่วนผสม!J:J)+SUMIF(กวนไส้!$C:$C,'รับ-จ่าย ประจำวัน'!$B397,กวนไส้!J:J)+SUMIF(ผลิต1!$C:$C,'รับ-จ่าย ประจำวัน'!$B397,ผลิต1!J:J)+SUMIF(ผลิต2!$C:$C,'รับ-จ่าย ประจำวัน'!$B397,ผลิต2!J:J)+SUMIF(เส้นแต่งหน้าขนมเค้ก!$C:$C,'รับ-จ่าย ประจำวัน'!$B397,เส้นแต่งหน้าขนมเค้ก!J:J)+SUMIF(แพ็ค!$C:$C,'รับ-จ่าย ประจำวัน'!$B397,แพ็ค!J:J)+SUMIF(ธุรการ!$C:$C,'รับ-จ่าย ประจำวัน'!$B397,ธุรการ!J:J)+SUMIF(เส้นแต่งหน้าขนมปัง!$C:$C,'รับ-จ่าย ประจำวัน'!$B397,เส้นแต่งหน้าขนมปัง!J:J)+SUMIF('วางแผนBC,CJ'!$C:$C,'รับ-จ่าย ประจำวัน'!$B397,'วางแผนBC,CJ'!J:J)+SUMIF(RD!$C:$C,'รับ-จ่าย ประจำวัน'!$B397,RD!J:J)+SUMIF('FG,ออนไล,คัดแยก'!$C:$C,'รับ-จ่าย ประจำวัน'!$B397,'FG,ออนไล,คัดแยก'!J:J)</f>
        <v>0</v>
      </c>
      <c r="AR397" s="16">
        <f>SUMIF(เตรียมส่วนผสม!$C:$C,'รับ-จ่าย ประจำวัน'!$B397,เตรียมส่วนผสม!K:K)+SUMIF(กวนไส้!$C:$C,'รับ-จ่าย ประจำวัน'!$B397,กวนไส้!K:K)+SUMIF(ผลิต1!$C:$C,'รับ-จ่าย ประจำวัน'!$B397,ผลิต1!K:K)+SUMIF(ผลิต2!$C:$C,'รับ-จ่าย ประจำวัน'!$B397,ผลิต2!K:K)+SUMIF(เส้นแต่งหน้าขนมเค้ก!$C:$C,'รับ-จ่าย ประจำวัน'!$B397,เส้นแต่งหน้าขนมเค้ก!K:K)+SUMIF(แพ็ค!$C:$C,'รับ-จ่าย ประจำวัน'!$B397,แพ็ค!K:K)+SUMIF(ธุรการ!$C:$C,'รับ-จ่าย ประจำวัน'!$B397,ธุรการ!K:K)+SUMIF(เส้นแต่งหน้าขนมปัง!$C:$C,'รับ-จ่าย ประจำวัน'!$B397,เส้นแต่งหน้าขนมปัง!K:K)+SUMIF('วางแผนBC,CJ'!$C:$C,'รับ-จ่าย ประจำวัน'!$B397,'วางแผนBC,CJ'!K:K)+SUMIF(RD!$C:$C,'รับ-จ่าย ประจำวัน'!$B397,RD!K:K)+SUMIF('FG,ออนไล,คัดแยก'!$C:$C,'รับ-จ่าย ประจำวัน'!$B397,'FG,ออนไล,คัดแยก'!K:K)</f>
        <v>0</v>
      </c>
      <c r="AS397" s="16">
        <f>SUMIF(เตรียมส่วนผสม!$C:$C,'รับ-จ่าย ประจำวัน'!$B397,เตรียมส่วนผสม!L:L)+SUMIF(กวนไส้!$C:$C,'รับ-จ่าย ประจำวัน'!$B397,กวนไส้!L:L)+SUMIF(ผลิต1!$C:$C,'รับ-จ่าย ประจำวัน'!$B397,ผลิต1!L:L)+SUMIF(ผลิต2!$C:$C,'รับ-จ่าย ประจำวัน'!$B397,ผลิต2!L:L)+SUMIF(เส้นแต่งหน้าขนมเค้ก!$C:$C,'รับ-จ่าย ประจำวัน'!$B397,เส้นแต่งหน้าขนมเค้ก!L:L)+SUMIF(แพ็ค!$C:$C,'รับ-จ่าย ประจำวัน'!$B397,แพ็ค!L:L)+SUMIF(ธุรการ!$C:$C,'รับ-จ่าย ประจำวัน'!$B397,ธุรการ!L:L)+SUMIF(เส้นแต่งหน้าขนมปัง!$C:$C,'รับ-จ่าย ประจำวัน'!$B397,เส้นแต่งหน้าขนมปัง!L:L)+SUMIF('วางแผนBC,CJ'!$C:$C,'รับ-จ่าย ประจำวัน'!$B397,'วางแผนBC,CJ'!L:L)+SUMIF(RD!$C:$C,'รับ-จ่าย ประจำวัน'!$B397,RD!L:L)+SUMIF('FG,ออนไล,คัดแยก'!$C:$C,'รับ-จ่าย ประจำวัน'!$B397,'FG,ออนไล,คัดแยก'!L:L)</f>
        <v>0</v>
      </c>
      <c r="AT397" s="16">
        <f>SUMIF(เตรียมส่วนผสม!$C:$C,'รับ-จ่าย ประจำวัน'!$B397,เตรียมส่วนผสม!M:M)+SUMIF(กวนไส้!$C:$C,'รับ-จ่าย ประจำวัน'!$B397,กวนไส้!M:M)+SUMIF(ผลิต1!$C:$C,'รับ-จ่าย ประจำวัน'!$B397,ผลิต1!M:M)+SUMIF(ผลิต2!$C:$C,'รับ-จ่าย ประจำวัน'!$B397,ผลิต2!M:M)+SUMIF(เส้นแต่งหน้าขนมเค้ก!$C:$C,'รับ-จ่าย ประจำวัน'!$B397,เส้นแต่งหน้าขนมเค้ก!M:M)+SUMIF(แพ็ค!$C:$C,'รับ-จ่าย ประจำวัน'!$B397,แพ็ค!M:M)+SUMIF(ธุรการ!$C:$C,'รับ-จ่าย ประจำวัน'!$B397,ธุรการ!M:M)+SUMIF(เส้นแต่งหน้าขนมปัง!$C:$C,'รับ-จ่าย ประจำวัน'!$B397,เส้นแต่งหน้าขนมปัง!M:M)+SUMIF('วางแผนBC,CJ'!$C:$C,'รับ-จ่าย ประจำวัน'!$B397,'วางแผนBC,CJ'!M:M)+SUMIF(RD!$C:$C,'รับ-จ่าย ประจำวัน'!$B397,RD!M:M)+SUMIF('FG,ออนไล,คัดแยก'!$C:$C,'รับ-จ่าย ประจำวัน'!$B397,'FG,ออนไล,คัดแยก'!M:M)</f>
        <v>0</v>
      </c>
      <c r="AU397" s="16">
        <f>SUMIF(เตรียมส่วนผสม!$C:$C,'รับ-จ่าย ประจำวัน'!$B397,เตรียมส่วนผสม!N:N)+SUMIF(กวนไส้!$C:$C,'รับ-จ่าย ประจำวัน'!$B397,กวนไส้!N:N)+SUMIF(ผลิต1!$C:$C,'รับ-จ่าย ประจำวัน'!$B397,ผลิต1!N:N)+SUMIF(ผลิต2!$C:$C,'รับ-จ่าย ประจำวัน'!$B397,ผลิต2!N:N)+SUMIF(เส้นแต่งหน้าขนมเค้ก!$C:$C,'รับ-จ่าย ประจำวัน'!$B397,เส้นแต่งหน้าขนมเค้ก!N:N)+SUMIF(แพ็ค!$C:$C,'รับ-จ่าย ประจำวัน'!$B397,แพ็ค!N:N)+SUMIF(ธุรการ!$C:$C,'รับ-จ่าย ประจำวัน'!$B397,ธุรการ!N:N)+SUMIF(เส้นแต่งหน้าขนมปัง!$C:$C,'รับ-จ่าย ประจำวัน'!$B397,เส้นแต่งหน้าขนมปัง!N:N)+SUMIF('วางแผนBC,CJ'!$C:$C,'รับ-จ่าย ประจำวัน'!$B397,'วางแผนBC,CJ'!N:N)+SUMIF(RD!$C:$C,'รับ-จ่าย ประจำวัน'!$B397,RD!N:N)+SUMIF('FG,ออนไล,คัดแยก'!$C:$C,'รับ-จ่าย ประจำวัน'!$B397,'FG,ออนไล,คัดแยก'!N:N)</f>
        <v>0</v>
      </c>
      <c r="AV397" s="16">
        <f>SUMIF(เตรียมส่วนผสม!$C:$C,'รับ-จ่าย ประจำวัน'!$B397,เตรียมส่วนผสม!O:O)+SUMIF(กวนไส้!$C:$C,'รับ-จ่าย ประจำวัน'!$B397,กวนไส้!O:O)+SUMIF(ผลิต1!$C:$C,'รับ-จ่าย ประจำวัน'!$B397,ผลิต1!O:O)+SUMIF(ผลิต2!$C:$C,'รับ-จ่าย ประจำวัน'!$B397,ผลิต2!O:O)+SUMIF(เส้นแต่งหน้าขนมเค้ก!$C:$C,'รับ-จ่าย ประจำวัน'!$B397,เส้นแต่งหน้าขนมเค้ก!O:O)+SUMIF(แพ็ค!$C:$C,'รับ-จ่าย ประจำวัน'!$B397,แพ็ค!O:O)+SUMIF(ธุรการ!$C:$C,'รับ-จ่าย ประจำวัน'!$B397,ธุรการ!O:O)+SUMIF(เส้นแต่งหน้าขนมปัง!$C:$C,'รับ-จ่าย ประจำวัน'!$B397,เส้นแต่งหน้าขนมปัง!O:O)+SUMIF('วางแผนBC,CJ'!$C:$C,'รับ-จ่าย ประจำวัน'!$B397,'วางแผนBC,CJ'!O:O)+SUMIF(RD!$C:$C,'รับ-จ่าย ประจำวัน'!$B397,RD!O:O)+SUMIF('FG,ออนไล,คัดแยก'!$C:$C,'รับ-จ่าย ประจำวัน'!$B397,'FG,ออนไล,คัดแยก'!O:O)</f>
        <v>0</v>
      </c>
      <c r="AW397" s="16">
        <f>SUMIF(เตรียมส่วนผสม!$C:$C,'รับ-จ่าย ประจำวัน'!$B397,เตรียมส่วนผสม!P:P)+SUMIF(กวนไส้!$C:$C,'รับ-จ่าย ประจำวัน'!$B397,กวนไส้!P:P)+SUMIF(ผลิต1!$C:$C,'รับ-จ่าย ประจำวัน'!$B397,ผลิต1!P:P)+SUMIF(ผลิต2!$C:$C,'รับ-จ่าย ประจำวัน'!$B397,ผลิต2!P:P)+SUMIF(เส้นแต่งหน้าขนมเค้ก!$C:$C,'รับ-จ่าย ประจำวัน'!$B397,เส้นแต่งหน้าขนมเค้ก!P:P)+SUMIF(แพ็ค!$C:$C,'รับ-จ่าย ประจำวัน'!$B397,แพ็ค!P:P)+SUMIF(ธุรการ!$C:$C,'รับ-จ่าย ประจำวัน'!$B397,ธุรการ!P:P)+SUMIF(เส้นแต่งหน้าขนมปัง!$C:$C,'รับ-จ่าย ประจำวัน'!$B397,เส้นแต่งหน้าขนมปัง!P:P)+SUMIF('วางแผนBC,CJ'!$C:$C,'รับ-จ่าย ประจำวัน'!$B397,'วางแผนBC,CJ'!P:P)+SUMIF(RD!$C:$C,'รับ-จ่าย ประจำวัน'!$B397,RD!P:P)+SUMIF('FG,ออนไล,คัดแยก'!$C:$C,'รับ-จ่าย ประจำวัน'!$B397,'FG,ออนไล,คัดแยก'!P:P)</f>
        <v>0</v>
      </c>
      <c r="AX397" s="16">
        <f>SUMIF(เตรียมส่วนผสม!$C:$C,'รับ-จ่าย ประจำวัน'!$B397,เตรียมส่วนผสม!Q:Q)+SUMIF(กวนไส้!$C:$C,'รับ-จ่าย ประจำวัน'!$B397,กวนไส้!Q:Q)+SUMIF(ผลิต1!$C:$C,'รับ-จ่าย ประจำวัน'!$B397,ผลิต1!Q:Q)+SUMIF(ผลิต2!$C:$C,'รับ-จ่าย ประจำวัน'!$B397,ผลิต2!Q:Q)+SUMIF(เส้นแต่งหน้าขนมเค้ก!$C:$C,'รับ-จ่าย ประจำวัน'!$B397,เส้นแต่งหน้าขนมเค้ก!Q:Q)+SUMIF(แพ็ค!$C:$C,'รับ-จ่าย ประจำวัน'!$B397,แพ็ค!Q:Q)+SUMIF(ธุรการ!$C:$C,'รับ-จ่าย ประจำวัน'!$B397,ธุรการ!Q:Q)+SUMIF(เส้นแต่งหน้าขนมปัง!$C:$C,'รับ-จ่าย ประจำวัน'!$B397,เส้นแต่งหน้าขนมปัง!Q:Q)+SUMIF('วางแผนBC,CJ'!$C:$C,'รับ-จ่าย ประจำวัน'!$B397,'วางแผนBC,CJ'!Q:Q)+SUMIF(RD!$C:$C,'รับ-จ่าย ประจำวัน'!$B397,RD!Q:Q)+SUMIF('FG,ออนไล,คัดแยก'!$C:$C,'รับ-จ่าย ประจำวัน'!$B397,'FG,ออนไล,คัดแยก'!Q:Q)</f>
        <v>0</v>
      </c>
      <c r="AY397" s="16">
        <f>SUMIF(เตรียมส่วนผสม!$C:$C,'รับ-จ่าย ประจำวัน'!$B397,เตรียมส่วนผสม!R:R)+SUMIF(กวนไส้!$C:$C,'รับ-จ่าย ประจำวัน'!$B397,กวนไส้!R:R)+SUMIF(ผลิต1!$C:$C,'รับ-จ่าย ประจำวัน'!$B397,ผลิต1!R:R)+SUMIF(ผลิต2!$C:$C,'รับ-จ่าย ประจำวัน'!$B397,ผลิต2!R:R)+SUMIF(เส้นแต่งหน้าขนมเค้ก!$C:$C,'รับ-จ่าย ประจำวัน'!$B397,เส้นแต่งหน้าขนมเค้ก!R:R)+SUMIF(แพ็ค!$C:$C,'รับ-จ่าย ประจำวัน'!$B397,แพ็ค!R:R)+SUMIF(ธุรการ!$C:$C,'รับ-จ่าย ประจำวัน'!$B397,ธุรการ!R:R)+SUMIF(เส้นแต่งหน้าขนมปัง!$C:$C,'รับ-จ่าย ประจำวัน'!$B397,เส้นแต่งหน้าขนมปัง!R:R)+SUMIF('วางแผนBC,CJ'!$C:$C,'รับ-จ่าย ประจำวัน'!$B397,'วางแผนBC,CJ'!R:R)+SUMIF(RD!$C:$C,'รับ-จ่าย ประจำวัน'!$B397,RD!R:R)+SUMIF('FG,ออนไล,คัดแยก'!$C:$C,'รับ-จ่าย ประจำวัน'!$B397,'FG,ออนไล,คัดแยก'!R:R)</f>
        <v>0</v>
      </c>
      <c r="AZ397" s="16">
        <f>SUMIF(เตรียมส่วนผสม!$C:$C,'รับ-จ่าย ประจำวัน'!$B397,เตรียมส่วนผสม!S:S)+SUMIF(กวนไส้!$C:$C,'รับ-จ่าย ประจำวัน'!$B397,กวนไส้!S:S)+SUMIF(ผลิต1!$C:$C,'รับ-จ่าย ประจำวัน'!$B397,ผลิต1!S:S)+SUMIF(ผลิต2!$C:$C,'รับ-จ่าย ประจำวัน'!$B397,ผลิต2!S:S)+SUMIF(เส้นแต่งหน้าขนมเค้ก!$C:$C,'รับ-จ่าย ประจำวัน'!$B397,เส้นแต่งหน้าขนมเค้ก!S:S)+SUMIF(แพ็ค!$C:$C,'รับ-จ่าย ประจำวัน'!$B397,แพ็ค!S:S)+SUMIF(ธุรการ!$C:$C,'รับ-จ่าย ประจำวัน'!$B397,ธุรการ!S:S)+SUMIF(เส้นแต่งหน้าขนมปัง!$C:$C,'รับ-จ่าย ประจำวัน'!$B397,เส้นแต่งหน้าขนมปัง!S:S)+SUMIF('วางแผนBC,CJ'!$C:$C,'รับ-จ่าย ประจำวัน'!$B397,'วางแผนBC,CJ'!S:S)+SUMIF(RD!$C:$C,'รับ-จ่าย ประจำวัน'!$B397,RD!S:S)+SUMIF('FG,ออนไล,คัดแยก'!$C:$C,'รับ-จ่าย ประจำวัน'!$B397,'FG,ออนไล,คัดแยก'!S:S)</f>
        <v>0</v>
      </c>
      <c r="BA397" s="16">
        <f>SUMIF(เตรียมส่วนผสม!$C:$C,'รับ-จ่าย ประจำวัน'!$B397,เตรียมส่วนผสม!T:T)+SUMIF(กวนไส้!$C:$C,'รับ-จ่าย ประจำวัน'!$B397,กวนไส้!T:T)+SUMIF(ผลิต1!$C:$C,'รับ-จ่าย ประจำวัน'!$B397,ผลิต1!T:T)+SUMIF(ผลิต2!$C:$C,'รับ-จ่าย ประจำวัน'!$B397,ผลิต2!T:T)+SUMIF(เส้นแต่งหน้าขนมเค้ก!$C:$C,'รับ-จ่าย ประจำวัน'!$B397,เส้นแต่งหน้าขนมเค้ก!T:T)+SUMIF(แพ็ค!$C:$C,'รับ-จ่าย ประจำวัน'!$B397,แพ็ค!T:T)+SUMIF(ธุรการ!$C:$C,'รับ-จ่าย ประจำวัน'!$B397,ธุรการ!T:T)+SUMIF(เส้นแต่งหน้าขนมปัง!$C:$C,'รับ-จ่าย ประจำวัน'!$B397,เส้นแต่งหน้าขนมปัง!T:T)+SUMIF('วางแผนBC,CJ'!$C:$C,'รับ-จ่าย ประจำวัน'!$B397,'วางแผนBC,CJ'!T:T)+SUMIF(RD!$C:$C,'รับ-จ่าย ประจำวัน'!$B397,RD!T:T)+SUMIF('FG,ออนไล,คัดแยก'!$C:$C,'รับ-จ่าย ประจำวัน'!$B397,'FG,ออนไล,คัดแยก'!T:T)</f>
        <v>0</v>
      </c>
      <c r="BB397" s="16">
        <f>SUMIF(เตรียมส่วนผสม!$C:$C,'รับ-จ่าย ประจำวัน'!$B397,เตรียมส่วนผสม!U:U)+SUMIF(กวนไส้!$C:$C,'รับ-จ่าย ประจำวัน'!$B397,กวนไส้!U:U)+SUMIF(ผลิต1!$C:$C,'รับ-จ่าย ประจำวัน'!$B397,ผลิต1!U:U)+SUMIF(ผลิต2!$C:$C,'รับ-จ่าย ประจำวัน'!$B397,ผลิต2!U:U)+SUMIF(เส้นแต่งหน้าขนมเค้ก!$C:$C,'รับ-จ่าย ประจำวัน'!$B397,เส้นแต่งหน้าขนมเค้ก!U:U)+SUMIF(แพ็ค!$C:$C,'รับ-จ่าย ประจำวัน'!$B397,แพ็ค!U:U)+SUMIF(ธุรการ!$C:$C,'รับ-จ่าย ประจำวัน'!$B397,ธุรการ!U:U)+SUMIF(เส้นแต่งหน้าขนมปัง!$C:$C,'รับ-จ่าย ประจำวัน'!$B397,เส้นแต่งหน้าขนมปัง!U:U)+SUMIF('วางแผนBC,CJ'!$C:$C,'รับ-จ่าย ประจำวัน'!$B397,'วางแผนBC,CJ'!U:U)+SUMIF(RD!$C:$C,'รับ-จ่าย ประจำวัน'!$B397,RD!U:U)+SUMIF('FG,ออนไล,คัดแยก'!$C:$C,'รับ-จ่าย ประจำวัน'!$B397,'FG,ออนไล,คัดแยก'!U:U)</f>
        <v>0</v>
      </c>
      <c r="BC397" s="16">
        <f>SUMIF(เตรียมส่วนผสม!$C:$C,'รับ-จ่าย ประจำวัน'!$B397,เตรียมส่วนผสม!V:V)+SUMIF(กวนไส้!$C:$C,'รับ-จ่าย ประจำวัน'!$B397,กวนไส้!V:V)+SUMIF(ผลิต1!$C:$C,'รับ-จ่าย ประจำวัน'!$B397,ผลิต1!V:V)+SUMIF(ผลิต2!$C:$C,'รับ-จ่าย ประจำวัน'!$B397,ผลิต2!V:V)+SUMIF(เส้นแต่งหน้าขนมเค้ก!$C:$C,'รับ-จ่าย ประจำวัน'!$B397,เส้นแต่งหน้าขนมเค้ก!V:V)+SUMIF(แพ็ค!$C:$C,'รับ-จ่าย ประจำวัน'!$B397,แพ็ค!V:V)+SUMIF(ธุรการ!$C:$C,'รับ-จ่าย ประจำวัน'!$B397,ธุรการ!V:V)+SUMIF(เส้นแต่งหน้าขนมปัง!$C:$C,'รับ-จ่าย ประจำวัน'!$B397,เส้นแต่งหน้าขนมปัง!V:V)+SUMIF('วางแผนBC,CJ'!$C:$C,'รับ-จ่าย ประจำวัน'!$B397,'วางแผนBC,CJ'!V:V)+SUMIF(RD!$C:$C,'รับ-จ่าย ประจำวัน'!$B397,RD!V:V)+SUMIF('FG,ออนไล,คัดแยก'!$C:$C,'รับ-จ่าย ประจำวัน'!$B397,'FG,ออนไล,คัดแยก'!V:V)</f>
        <v>0</v>
      </c>
      <c r="BD397" s="16">
        <f>SUMIF(เตรียมส่วนผสม!$C:$C,'รับ-จ่าย ประจำวัน'!$B397,เตรียมส่วนผสม!W:W)+SUMIF(กวนไส้!$C:$C,'รับ-จ่าย ประจำวัน'!$B397,กวนไส้!W:W)+SUMIF(ผลิต1!$C:$C,'รับ-จ่าย ประจำวัน'!$B397,ผลิต1!W:W)+SUMIF(ผลิต2!$C:$C,'รับ-จ่าย ประจำวัน'!$B397,ผลิต2!W:W)+SUMIF(เส้นแต่งหน้าขนมเค้ก!$C:$C,'รับ-จ่าย ประจำวัน'!$B397,เส้นแต่งหน้าขนมเค้ก!W:W)+SUMIF(แพ็ค!$C:$C,'รับ-จ่าย ประจำวัน'!$B397,แพ็ค!W:W)+SUMIF(ธุรการ!$C:$C,'รับ-จ่าย ประจำวัน'!$B397,ธุรการ!W:W)+SUMIF(เส้นแต่งหน้าขนมปัง!$C:$C,'รับ-จ่าย ประจำวัน'!$B397,เส้นแต่งหน้าขนมปัง!W:W)+SUMIF('วางแผนBC,CJ'!$C:$C,'รับ-จ่าย ประจำวัน'!$B397,'วางแผนBC,CJ'!W:W)+SUMIF(RD!$C:$C,'รับ-จ่าย ประจำวัน'!$B397,RD!W:W)+SUMIF('FG,ออนไล,คัดแยก'!$C:$C,'รับ-จ่าย ประจำวัน'!$B397,'FG,ออนไล,คัดแยก'!W:W)</f>
        <v>0</v>
      </c>
      <c r="BE397" s="16">
        <f>SUMIF(เตรียมส่วนผสม!$C:$C,'รับ-จ่าย ประจำวัน'!$B397,เตรียมส่วนผสม!X:X)+SUMIF(กวนไส้!$C:$C,'รับ-จ่าย ประจำวัน'!$B397,กวนไส้!X:X)+SUMIF(ผลิต1!$C:$C,'รับ-จ่าย ประจำวัน'!$B397,ผลิต1!X:X)+SUMIF(ผลิต2!$C:$C,'รับ-จ่าย ประจำวัน'!$B397,ผลิต2!X:X)+SUMIF(เส้นแต่งหน้าขนมเค้ก!$C:$C,'รับ-จ่าย ประจำวัน'!$B397,เส้นแต่งหน้าขนมเค้ก!X:X)+SUMIF(แพ็ค!$C:$C,'รับ-จ่าย ประจำวัน'!$B397,แพ็ค!X:X)+SUMIF(ธุรการ!$C:$C,'รับ-จ่าย ประจำวัน'!$B397,ธุรการ!X:X)+SUMIF(เส้นแต่งหน้าขนมปัง!$C:$C,'รับ-จ่าย ประจำวัน'!$B397,เส้นแต่งหน้าขนมปัง!X:X)+SUMIF('วางแผนBC,CJ'!$C:$C,'รับ-จ่าย ประจำวัน'!$B397,'วางแผนBC,CJ'!X:X)+SUMIF(RD!$C:$C,'รับ-จ่าย ประจำวัน'!$B397,RD!X:X)+SUMIF('FG,ออนไล,คัดแยก'!$C:$C,'รับ-จ่าย ประจำวัน'!$B397,'FG,ออนไล,คัดแยก'!X:X)</f>
        <v>0</v>
      </c>
      <c r="BF397" s="16">
        <f>SUMIF(เตรียมส่วนผสม!$C:$C,'รับ-จ่าย ประจำวัน'!$B397,เตรียมส่วนผสม!Y:Y)+SUMIF(กวนไส้!$C:$C,'รับ-จ่าย ประจำวัน'!$B397,กวนไส้!Y:Y)+SUMIF(ผลิต1!$C:$C,'รับ-จ่าย ประจำวัน'!$B397,ผลิต1!Y:Y)+SUMIF(ผลิต2!$C:$C,'รับ-จ่าย ประจำวัน'!$B397,ผลิต2!Y:Y)+SUMIF(เส้นแต่งหน้าขนมเค้ก!$C:$C,'รับ-จ่าย ประจำวัน'!$B397,เส้นแต่งหน้าขนมเค้ก!Y:Y)+SUMIF(แพ็ค!$C:$C,'รับ-จ่าย ประจำวัน'!$B397,แพ็ค!Y:Y)+SUMIF(ธุรการ!$C:$C,'รับ-จ่าย ประจำวัน'!$B397,ธุรการ!Y:Y)+SUMIF(เส้นแต่งหน้าขนมปัง!$C:$C,'รับ-จ่าย ประจำวัน'!$B397,เส้นแต่งหน้าขนมปัง!Y:Y)+SUMIF('วางแผนBC,CJ'!$C:$C,'รับ-จ่าย ประจำวัน'!$B397,'วางแผนBC,CJ'!Y:Y)+SUMIF(RD!$C:$C,'รับ-จ่าย ประจำวัน'!$B397,RD!Y:Y)+SUMIF('FG,ออนไล,คัดแยก'!$C:$C,'รับ-จ่าย ประจำวัน'!$B397,'FG,ออนไล,คัดแยก'!Y:Y)</f>
        <v>0</v>
      </c>
      <c r="BG397" s="16">
        <f>SUMIF(เตรียมส่วนผสม!$C:$C,'รับ-จ่าย ประจำวัน'!$B397,เตรียมส่วนผสม!Z:Z)+SUMIF(กวนไส้!$C:$C,'รับ-จ่าย ประจำวัน'!$B397,กวนไส้!Z:Z)+SUMIF(ผลิต1!$C:$C,'รับ-จ่าย ประจำวัน'!$B397,ผลิต1!Z:Z)+SUMIF(ผลิต2!$C:$C,'รับ-จ่าย ประจำวัน'!$B397,ผลิต2!Z:Z)+SUMIF(เส้นแต่งหน้าขนมเค้ก!$C:$C,'รับ-จ่าย ประจำวัน'!$B397,เส้นแต่งหน้าขนมเค้ก!Z:Z)+SUMIF(แพ็ค!$C:$C,'รับ-จ่าย ประจำวัน'!$B397,แพ็ค!Z:Z)+SUMIF(ธุรการ!$C:$C,'รับ-จ่าย ประจำวัน'!$B397,ธุรการ!Z:Z)+SUMIF(เส้นแต่งหน้าขนมปัง!$C:$C,'รับ-จ่าย ประจำวัน'!$B397,เส้นแต่งหน้าขนมปัง!Z:Z)+SUMIF('วางแผนBC,CJ'!$C:$C,'รับ-จ่าย ประจำวัน'!$B397,'วางแผนBC,CJ'!Z:Z)+SUMIF(RD!$C:$C,'รับ-จ่าย ประจำวัน'!$B397,RD!Z:Z)+SUMIF('FG,ออนไล,คัดแยก'!$C:$C,'รับ-จ่าย ประจำวัน'!$B397,'FG,ออนไล,คัดแยก'!Z:Z)</f>
        <v>0</v>
      </c>
      <c r="BH397" s="16">
        <f>SUMIF(เตรียมส่วนผสม!$C:$C,'รับ-จ่าย ประจำวัน'!$B397,เตรียมส่วนผสม!AA:AA)+SUMIF(กวนไส้!$C:$C,'รับ-จ่าย ประจำวัน'!$B397,กวนไส้!AA:AA)+SUMIF(ผลิต1!$C:$C,'รับ-จ่าย ประจำวัน'!$B397,ผลิต1!AA:AA)+SUMIF(ผลิต2!$C:$C,'รับ-จ่าย ประจำวัน'!$B397,ผลิต2!AA:AA)+SUMIF(เส้นแต่งหน้าขนมเค้ก!$C:$C,'รับ-จ่าย ประจำวัน'!$B397,เส้นแต่งหน้าขนมเค้ก!AA:AA)+SUMIF(แพ็ค!$C:$C,'รับ-จ่าย ประจำวัน'!$B397,แพ็ค!AA:AA)+SUMIF(ธุรการ!$C:$C,'รับ-จ่าย ประจำวัน'!$B397,ธุรการ!AA:AA)+SUMIF(เส้นแต่งหน้าขนมปัง!$C:$C,'รับ-จ่าย ประจำวัน'!$B397,เส้นแต่งหน้าขนมปัง!AA:AA)+SUMIF('วางแผนBC,CJ'!$C:$C,'รับ-จ่าย ประจำวัน'!$B397,'วางแผนBC,CJ'!AA:AA)+SUMIF(RD!$C:$C,'รับ-จ่าย ประจำวัน'!$B397,RD!AA:AA)+SUMIF('FG,ออนไล,คัดแยก'!$C:$C,'รับ-จ่าย ประจำวัน'!$B397,'FG,ออนไล,คัดแยก'!AA:AA)</f>
        <v>0</v>
      </c>
      <c r="BI397" s="16">
        <f>SUMIF(เตรียมส่วนผสม!$C:$C,'รับ-จ่าย ประจำวัน'!$B397,เตรียมส่วนผสม!AB:AB)+SUMIF(กวนไส้!$C:$C,'รับ-จ่าย ประจำวัน'!$B397,กวนไส้!AB:AB)+SUMIF(ผลิต1!$C:$C,'รับ-จ่าย ประจำวัน'!$B397,ผลิต1!AB:AB)+SUMIF(ผลิต2!$C:$C,'รับ-จ่าย ประจำวัน'!$B397,ผลิต2!AB:AB)+SUMIF(เส้นแต่งหน้าขนมเค้ก!$C:$C,'รับ-จ่าย ประจำวัน'!$B397,เส้นแต่งหน้าขนมเค้ก!AB:AB)+SUMIF(แพ็ค!$C:$C,'รับ-จ่าย ประจำวัน'!$B397,แพ็ค!AB:AB)+SUMIF(ธุรการ!$C:$C,'รับ-จ่าย ประจำวัน'!$B397,ธุรการ!AB:AB)+SUMIF(เส้นแต่งหน้าขนมปัง!$C:$C,'รับ-จ่าย ประจำวัน'!$B397,เส้นแต่งหน้าขนมปัง!AB:AB)+SUMIF('วางแผนBC,CJ'!$C:$C,'รับ-จ่าย ประจำวัน'!$B397,'วางแผนBC,CJ'!AB:AB)+SUMIF(RD!$C:$C,'รับ-จ่าย ประจำวัน'!$B397,RD!AB:AB)+SUMIF('FG,ออนไล,คัดแยก'!$C:$C,'รับ-จ่าย ประจำวัน'!$B397,'FG,ออนไล,คัดแยก'!AB:AB)</f>
        <v>0</v>
      </c>
      <c r="BJ397" s="16">
        <f>SUMIF(เตรียมส่วนผสม!$C:$C,'รับ-จ่าย ประจำวัน'!$B397,เตรียมส่วนผสม!AC:AC)+SUMIF(กวนไส้!$C:$C,'รับ-จ่าย ประจำวัน'!$B397,กวนไส้!AC:AC)+SUMIF(ผลิต1!$C:$C,'รับ-จ่าย ประจำวัน'!$B397,ผลิต1!AC:AC)+SUMIF(ผลิต2!$C:$C,'รับ-จ่าย ประจำวัน'!$B397,ผลิต2!AC:AC)+SUMIF(เส้นแต่งหน้าขนมเค้ก!$C:$C,'รับ-จ่าย ประจำวัน'!$B397,เส้นแต่งหน้าขนมเค้ก!AC:AC)+SUMIF(แพ็ค!$C:$C,'รับ-จ่าย ประจำวัน'!$B397,แพ็ค!AC:AC)+SUMIF(ธุรการ!$C:$C,'รับ-จ่าย ประจำวัน'!$B397,ธุรการ!AC:AC)+SUMIF(เส้นแต่งหน้าขนมปัง!$C:$C,'รับ-จ่าย ประจำวัน'!$B397,เส้นแต่งหน้าขนมปัง!AC:AC)+SUMIF('วางแผนBC,CJ'!$C:$C,'รับ-จ่าย ประจำวัน'!$B397,'วางแผนBC,CJ'!AC:AC)+SUMIF(RD!$C:$C,'รับ-จ่าย ประจำวัน'!$B397,RD!AC:AC)+SUMIF('FG,ออนไล,คัดแยก'!$C:$C,'รับ-จ่าย ประจำวัน'!$B397,'FG,ออนไล,คัดแยก'!AC:AC)</f>
        <v>0</v>
      </c>
      <c r="BK397" s="16">
        <f>SUMIF(เตรียมส่วนผสม!$C:$C,'รับ-จ่าย ประจำวัน'!$B397,เตรียมส่วนผสม!AD:AD)+SUMIF(กวนไส้!$C:$C,'รับ-จ่าย ประจำวัน'!$B397,กวนไส้!AD:AD)+SUMIF(ผลิต1!$C:$C,'รับ-จ่าย ประจำวัน'!$B397,ผลิต1!AD:AD)+SUMIF(ผลิต2!$C:$C,'รับ-จ่าย ประจำวัน'!$B397,ผลิต2!AD:AD)+SUMIF(เส้นแต่งหน้าขนมเค้ก!$C:$C,'รับ-จ่าย ประจำวัน'!$B397,เส้นแต่งหน้าขนมเค้ก!AD:AD)+SUMIF(แพ็ค!$C:$C,'รับ-จ่าย ประจำวัน'!$B397,แพ็ค!AD:AD)+SUMIF(ธุรการ!$C:$C,'รับ-จ่าย ประจำวัน'!$B397,ธุรการ!AD:AD)+SUMIF(เส้นแต่งหน้าขนมปัง!$C:$C,'รับ-จ่าย ประจำวัน'!$B397,เส้นแต่งหน้าขนมปัง!AD:AD)+SUMIF('วางแผนBC,CJ'!$C:$C,'รับ-จ่าย ประจำวัน'!$B397,'วางแผนBC,CJ'!AD:AD)+SUMIF(RD!$C:$C,'รับ-จ่าย ประจำวัน'!$B397,RD!AD:AD)+SUMIF('FG,ออนไล,คัดแยก'!$C:$C,'รับ-จ่าย ประจำวัน'!$B397,'FG,ออนไล,คัดแยก'!AD:AD)</f>
        <v>0</v>
      </c>
      <c r="BL397" s="16">
        <f>SUMIF(เตรียมส่วนผสม!$C:$C,'รับ-จ่าย ประจำวัน'!$B397,เตรียมส่วนผสม!AE:AE)+SUMIF(กวนไส้!$C:$C,'รับ-จ่าย ประจำวัน'!$B397,กวนไส้!AE:AE)+SUMIF(ผลิต1!$C:$C,'รับ-จ่าย ประจำวัน'!$B397,ผลิต1!AE:AE)+SUMIF(ผลิต2!$C:$C,'รับ-จ่าย ประจำวัน'!$B397,ผลิต2!AE:AE)+SUMIF(เส้นแต่งหน้าขนมเค้ก!$C:$C,'รับ-จ่าย ประจำวัน'!$B397,เส้นแต่งหน้าขนมเค้ก!AE:AE)+SUMIF(แพ็ค!$C:$C,'รับ-จ่าย ประจำวัน'!$B397,แพ็ค!AE:AE)+SUMIF(ธุรการ!$C:$C,'รับ-จ่าย ประจำวัน'!$B397,ธุรการ!AE:AE)+SUMIF(เส้นแต่งหน้าขนมปัง!$C:$C,'รับ-จ่าย ประจำวัน'!$B397,เส้นแต่งหน้าขนมปัง!AE:AE)+SUMIF('วางแผนBC,CJ'!$C:$C,'รับ-จ่าย ประจำวัน'!$B397,'วางแผนBC,CJ'!AE:AE)+SUMIF(RD!$C:$C,'รับ-จ่าย ประจำวัน'!$B397,RD!AE:AE)+SUMIF('FG,ออนไล,คัดแยก'!$C:$C,'รับ-จ่าย ประจำวัน'!$B397,'FG,ออนไล,คัดแยก'!AE:AE)</f>
        <v>0</v>
      </c>
      <c r="BM397" s="16">
        <f>SUMIF(เตรียมส่วนผสม!$C:$C,'รับ-จ่าย ประจำวัน'!$B397,เตรียมส่วนผสม!AF:AF)+SUMIF(กวนไส้!$C:$C,'รับ-จ่าย ประจำวัน'!$B397,กวนไส้!AF:AF)+SUMIF(ผลิต1!$C:$C,'รับ-จ่าย ประจำวัน'!$B397,ผลิต1!AF:AF)+SUMIF(ผลิต2!$C:$C,'รับ-จ่าย ประจำวัน'!$B397,ผลิต2!AF:AF)+SUMIF(เส้นแต่งหน้าขนมเค้ก!$C:$C,'รับ-จ่าย ประจำวัน'!$B397,เส้นแต่งหน้าขนมเค้ก!AF:AF)+SUMIF(แพ็ค!$C:$C,'รับ-จ่าย ประจำวัน'!$B397,แพ็ค!AF:AF)+SUMIF(ธุรการ!$C:$C,'รับ-จ่าย ประจำวัน'!$B397,ธุรการ!AF:AF)+SUMIF(เส้นแต่งหน้าขนมปัง!$C:$C,'รับ-จ่าย ประจำวัน'!$B397,เส้นแต่งหน้าขนมปัง!AF:AF)+SUMIF('วางแผนBC,CJ'!$C:$C,'รับ-จ่าย ประจำวัน'!$B397,'วางแผนBC,CJ'!AF:AF)+SUMIF(RD!$C:$C,'รับ-จ่าย ประจำวัน'!$B397,RD!AF:AF)+SUMIF('FG,ออนไล,คัดแยก'!$C:$C,'รับ-จ่าย ประจำวัน'!$B397,'FG,ออนไล,คัดแยก'!AF:AF)</f>
        <v>0</v>
      </c>
      <c r="BN397" s="16">
        <f>SUMIF(เตรียมส่วนผสม!$C:$C,'รับ-จ่าย ประจำวัน'!$B397,เตรียมส่วนผสม!AG:AG)+SUMIF(กวนไส้!$C:$C,'รับ-จ่าย ประจำวัน'!$B397,กวนไส้!AG:AG)+SUMIF(ผลิต1!$C:$C,'รับ-จ่าย ประจำวัน'!$B397,ผลิต1!AG:AG)+SUMIF(ผลิต2!$C:$C,'รับ-จ่าย ประจำวัน'!$B397,ผลิต2!AG:AG)+SUMIF(เส้นแต่งหน้าขนมเค้ก!$C:$C,'รับ-จ่าย ประจำวัน'!$B397,เส้นแต่งหน้าขนมเค้ก!AG:AG)+SUMIF(แพ็ค!$C:$C,'รับ-จ่าย ประจำวัน'!$B397,แพ็ค!AG:AG)+SUMIF(ธุรการ!$C:$C,'รับ-จ่าย ประจำวัน'!$B397,ธุรการ!AG:AG)+SUMIF(เส้นแต่งหน้าขนมปัง!$C:$C,'รับ-จ่าย ประจำวัน'!$B397,เส้นแต่งหน้าขนมปัง!AG:AG)+SUMIF('วางแผนBC,CJ'!$C:$C,'รับ-จ่าย ประจำวัน'!$B397,'วางแผนBC,CJ'!AG:AG)+SUMIF(RD!$C:$C,'รับ-จ่าย ประจำวัน'!$B397,RD!AG:AG)+SUMIF('FG,ออนไล,คัดแยก'!$C:$C,'รับ-จ่าย ประจำวัน'!$B397,'FG,ออนไล,คัดแยก'!AG:AG)</f>
        <v>0</v>
      </c>
      <c r="BO397" s="16">
        <f>SUMIF(เตรียมส่วนผสม!$C:$C,'รับ-จ่าย ประจำวัน'!$B397,เตรียมส่วนผสม!AH:AH)+SUMIF(กวนไส้!$C:$C,'รับ-จ่าย ประจำวัน'!$B397,กวนไส้!AH:AH)+SUMIF(ผลิต1!$C:$C,'รับ-จ่าย ประจำวัน'!$B397,ผลิต1!AH:AH)+SUMIF(ผลิต2!$C:$C,'รับ-จ่าย ประจำวัน'!$B397,ผลิต2!AH:AH)+SUMIF(เส้นแต่งหน้าขนมเค้ก!$C:$C,'รับ-จ่าย ประจำวัน'!$B397,เส้นแต่งหน้าขนมเค้ก!AH:AH)+SUMIF(แพ็ค!$C:$C,'รับ-จ่าย ประจำวัน'!$B397,แพ็ค!AH:AH)+SUMIF(ธุรการ!$C:$C,'รับ-จ่าย ประจำวัน'!$B397,ธุรการ!AH:AH)+SUMIF(เส้นแต่งหน้าขนมปัง!$C:$C,'รับ-จ่าย ประจำวัน'!$B397,เส้นแต่งหน้าขนมปัง!AH:AH)+SUMIF('วางแผนBC,CJ'!$C:$C,'รับ-จ่าย ประจำวัน'!$B397,'วางแผนBC,CJ'!AH:AH)+SUMIF(RD!$C:$C,'รับ-จ่าย ประจำวัน'!$B397,RD!AH:AH)+SUMIF('FG,ออนไล,คัดแยก'!$C:$C,'รับ-จ่าย ประจำวัน'!$B397,'FG,ออนไล,คัดแยก'!AH:AH)</f>
        <v>0</v>
      </c>
      <c r="BP397" s="16">
        <f>SUMIF(เตรียมส่วนผสม!$C:$C,'รับ-จ่าย ประจำวัน'!$B397,เตรียมส่วนผสม!AI:AI)+SUMIF(กวนไส้!$C:$C,'รับ-จ่าย ประจำวัน'!$B397,กวนไส้!AI:AI)+SUMIF(ผลิต1!$C:$C,'รับ-จ่าย ประจำวัน'!$B397,ผลิต1!AI:AI)+SUMIF(ผลิต2!$C:$C,'รับ-จ่าย ประจำวัน'!$B397,ผลิต2!AI:AI)+SUMIF(เส้นแต่งหน้าขนมเค้ก!$C:$C,'รับ-จ่าย ประจำวัน'!$B397,เส้นแต่งหน้าขนมเค้ก!AI:AI)+SUMIF(แพ็ค!$C:$C,'รับ-จ่าย ประจำวัน'!$B397,แพ็ค!AI:AI)+SUMIF(ธุรการ!$C:$C,'รับ-จ่าย ประจำวัน'!$B397,ธุรการ!AI:AI)+SUMIF(เส้นแต่งหน้าขนมปัง!$C:$C,'รับ-จ่าย ประจำวัน'!$B397,เส้นแต่งหน้าขนมปัง!AI:AI)+SUMIF('วางแผนBC,CJ'!$C:$C,'รับ-จ่าย ประจำวัน'!$B397,'วางแผนBC,CJ'!AI:AI)+SUMIF(RD!$C:$C,'รับ-จ่าย ประจำวัน'!$B397,RD!AI:AI)+SUMIF('FG,ออนไล,คัดแยก'!$C:$C,'รับ-จ่าย ประจำวัน'!$B397,'FG,ออนไล,คัดแยก'!AI:AI)</f>
        <v>0</v>
      </c>
      <c r="BQ397" s="16">
        <f>SUMIF(เตรียมส่วนผสม!$C:$C,'รับ-จ่าย ประจำวัน'!$B397,เตรียมส่วนผสม!AJ:AJ)+SUMIF(กวนไส้!$C:$C,'รับ-จ่าย ประจำวัน'!$B397,กวนไส้!AJ:AJ)+SUMIF(ผลิต1!$C:$C,'รับ-จ่าย ประจำวัน'!$B397,ผลิต1!AJ:AJ)+SUMIF(ผลิต2!$C:$C,'รับ-จ่าย ประจำวัน'!$B397,ผลิต2!AJ:AJ)+SUMIF(เส้นแต่งหน้าขนมเค้ก!$C:$C,'รับ-จ่าย ประจำวัน'!$B397,เส้นแต่งหน้าขนมเค้ก!AJ:AJ)+SUMIF(แพ็ค!$C:$C,'รับ-จ่าย ประจำวัน'!$B397,แพ็ค!AJ:AJ)+SUMIF(ธุรการ!$C:$C,'รับ-จ่าย ประจำวัน'!$B397,ธุรการ!AJ:AJ)+SUMIF(เส้นแต่งหน้าขนมปัง!$C:$C,'รับ-จ่าย ประจำวัน'!$B397,เส้นแต่งหน้าขนมปัง!AJ:AJ)+SUMIF('วางแผนBC,CJ'!$C:$C,'รับ-จ่าย ประจำวัน'!$B397,'วางแผนBC,CJ'!AJ:AJ)+SUMIF(RD!$C:$C,'รับ-จ่าย ประจำวัน'!$B397,RD!AJ:AJ)+SUMIF('FG,ออนไล,คัดแยก'!$C:$C,'รับ-จ่าย ประจำวัน'!$B397,'FG,ออนไล,คัดแยก'!AJ:AJ)</f>
        <v>0</v>
      </c>
      <c r="BR397" s="16">
        <f>SUMIF(เตรียมส่วนผสม!$C:$C,'รับ-จ่าย ประจำวัน'!$B397,เตรียมส่วนผสม!AK:AK)+SUMIF(กวนไส้!$C:$C,'รับ-จ่าย ประจำวัน'!$B397,กวนไส้!AK:AK)+SUMIF(ผลิต1!$C:$C,'รับ-จ่าย ประจำวัน'!$B397,ผลิต1!AK:AK)+SUMIF(ผลิต2!$C:$C,'รับ-จ่าย ประจำวัน'!$B397,ผลิต2!AK:AK)+SUMIF(เส้นแต่งหน้าขนมเค้ก!$C:$C,'รับ-จ่าย ประจำวัน'!$B397,เส้นแต่งหน้าขนมเค้ก!AK:AK)+SUMIF(แพ็ค!$C:$C,'รับ-จ่าย ประจำวัน'!$B397,แพ็ค!AK:AK)+SUMIF(ธุรการ!$C:$C,'รับ-จ่าย ประจำวัน'!$B397,ธุรการ!AK:AK)+SUMIF(เส้นแต่งหน้าขนมปัง!$C:$C,'รับ-จ่าย ประจำวัน'!$B397,เส้นแต่งหน้าขนมปัง!AK:AK)+SUMIF('วางแผนBC,CJ'!$C:$C,'รับ-จ่าย ประจำวัน'!$B397,'วางแผนBC,CJ'!AK:AK)+SUMIF(RD!$C:$C,'รับ-จ่าย ประจำวัน'!$B397,RD!AK:AK)+SUMIF('FG,ออนไล,คัดแยก'!$C:$C,'รับ-จ่าย ประจำวัน'!$B397,'FG,ออนไล,คัดแยก'!AK:AK)</f>
        <v>0</v>
      </c>
      <c r="BS397" s="16">
        <f>SUMIF(เตรียมส่วนผสม!$C:$C,'รับ-จ่าย ประจำวัน'!$B397,เตรียมส่วนผสม!AL:AL)+SUMIF(กวนไส้!$C:$C,'รับ-จ่าย ประจำวัน'!$B397,กวนไส้!AL:AL)+SUMIF(ผลิต1!$C:$C,'รับ-จ่าย ประจำวัน'!$B397,ผลิต1!AL:AL)+SUMIF(ผลิต2!$C:$C,'รับ-จ่าย ประจำวัน'!$B397,ผลิต2!AL:AL)+SUMIF(เส้นแต่งหน้าขนมเค้ก!$C:$C,'รับ-จ่าย ประจำวัน'!$B397,เส้นแต่งหน้าขนมเค้ก!AL:AL)+SUMIF(แพ็ค!$C:$C,'รับ-จ่าย ประจำวัน'!$B397,แพ็ค!AL:AL)+SUMIF(ธุรการ!$C:$C,'รับ-จ่าย ประจำวัน'!$B397,ธุรการ!AL:AL)+SUMIF(เส้นแต่งหน้าขนมปัง!$C:$C,'รับ-จ่าย ประจำวัน'!$B397,เส้นแต่งหน้าขนมปัง!AL:AL)+SUMIF('วางแผนBC,CJ'!$C:$C,'รับ-จ่าย ประจำวัน'!$B397,'วางแผนBC,CJ'!AL:AL)+SUMIF(RD!$C:$C,'รับ-จ่าย ประจำวัน'!$B397,RD!AL:AL)+SUMIF('FG,ออนไล,คัดแยก'!$C:$C,'รับ-จ่าย ประจำวัน'!$B397,'FG,ออนไล,คัดแยก'!AL:AL)</f>
        <v>0</v>
      </c>
      <c r="BT397" s="18">
        <f t="shared" si="93"/>
        <v>0</v>
      </c>
      <c r="BU397" s="116"/>
      <c r="BV397" s="146">
        <f t="shared" si="94"/>
        <v>25800</v>
      </c>
      <c r="BW397" s="183">
        <v>30</v>
      </c>
      <c r="BX397" s="172">
        <f t="shared" si="89"/>
        <v>0</v>
      </c>
      <c r="BY397" s="188" t="e">
        <f t="shared" si="90"/>
        <v>#DIV/0!</v>
      </c>
      <c r="BZ397" s="180" t="e">
        <f t="shared" ca="1" si="95"/>
        <v>#DIV/0!</v>
      </c>
      <c r="CA397" s="97"/>
      <c r="CB397" s="97"/>
      <c r="CC397" s="97"/>
      <c r="CD397" s="97"/>
      <c r="CE397" s="97"/>
      <c r="CF397" s="97"/>
      <c r="CG397" s="97"/>
      <c r="CH397" s="97"/>
      <c r="CI397" s="97"/>
      <c r="CJ397" s="94"/>
      <c r="CK397" s="9">
        <f t="shared" si="91"/>
        <v>25800</v>
      </c>
    </row>
    <row r="398" spans="1:89" x14ac:dyDescent="0.5">
      <c r="A398" s="149"/>
      <c r="B398" s="122">
        <v>1020701006</v>
      </c>
      <c r="C398" s="10" t="s">
        <v>1499</v>
      </c>
      <c r="D398" s="177" t="s">
        <v>61</v>
      </c>
      <c r="E398" s="28"/>
      <c r="F398" s="159" t="s">
        <v>1605</v>
      </c>
      <c r="G398" s="11" t="s">
        <v>62</v>
      </c>
      <c r="H398" s="12">
        <v>193060</v>
      </c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16"/>
      <c r="T398" s="14"/>
      <c r="U398" s="14"/>
      <c r="V398" s="14"/>
      <c r="W398" s="127"/>
      <c r="X398" s="14"/>
      <c r="Y398" s="14"/>
      <c r="Z398" s="14"/>
      <c r="AA398" s="14"/>
      <c r="AB398" s="14"/>
      <c r="AC398" s="14"/>
      <c r="AD398" s="14"/>
      <c r="AE398" s="13"/>
      <c r="AF398" s="13"/>
      <c r="AG398" s="13"/>
      <c r="AH398" s="13"/>
      <c r="AI398" s="14"/>
      <c r="AJ398" s="14"/>
      <c r="AK398" s="14"/>
      <c r="AL398" s="14"/>
      <c r="AM398" s="14"/>
      <c r="AN398" s="15">
        <f t="shared" si="92"/>
        <v>0</v>
      </c>
      <c r="AO398" s="16">
        <f>SUMIF(เตรียมส่วนผสม!$C:$C,'รับ-จ่าย ประจำวัน'!$B398,เตรียมส่วนผสม!H:H)+SUMIF(กวนไส้!$C:$C,'รับ-จ่าย ประจำวัน'!$B398,กวนไส้!H:H)+SUMIF(ผลิต1!$C:$C,'รับ-จ่าย ประจำวัน'!$B398,ผลิต1!H:H)+SUMIF(ผลิต2!$C:$C,'รับ-จ่าย ประจำวัน'!$B398,ผลิต2!H:H)+SUMIF(เส้นแต่งหน้าขนมเค้ก!$C:$C,'รับ-จ่าย ประจำวัน'!$B398,เส้นแต่งหน้าขนมเค้ก!H:H)+SUMIF(แพ็ค!$C:$C,'รับ-จ่าย ประจำวัน'!$B398,แพ็ค!H:H)+SUMIF(ธุรการ!$C:$C,'รับ-จ่าย ประจำวัน'!$B398,ธุรการ!H:H)+SUMIF(เส้นแต่งหน้าขนมปัง!$C:$C,'รับ-จ่าย ประจำวัน'!$B398,เส้นแต่งหน้าขนมปัง!H:H)+SUMIF('วางแผนBC,CJ'!$C:$C,'รับ-จ่าย ประจำวัน'!$B398,'วางแผนBC,CJ'!H:H)+SUMIF(RD!$C:$C,'รับ-จ่าย ประจำวัน'!$B398,RD!H:H)+SUMIF('FG,ออนไล,คัดแยก'!$C:$C,'รับ-จ่าย ประจำวัน'!$B398,'FG,ออนไล,คัดแยก'!H:H)</f>
        <v>100</v>
      </c>
      <c r="AP398" s="16">
        <f>SUMIF(เตรียมส่วนผสม!$C:$C,'รับ-จ่าย ประจำวัน'!$B398,เตรียมส่วนผสม!I:I)+SUMIF(กวนไส้!$C:$C,'รับ-จ่าย ประจำวัน'!$B398,กวนไส้!I:I)+SUMIF(ผลิต1!$C:$C,'รับ-จ่าย ประจำวัน'!$B398,ผลิต1!I:I)+SUMIF(ผลิต2!$C:$C,'รับ-จ่าย ประจำวัน'!$B398,ผลิต2!I:I)+SUMIF(เส้นแต่งหน้าขนมเค้ก!$C:$C,'รับ-จ่าย ประจำวัน'!$B398,เส้นแต่งหน้าขนมเค้ก!I:I)+SUMIF(แพ็ค!$C:$C,'รับ-จ่าย ประจำวัน'!$B398,แพ็ค!I:I)+SUMIF(ธุรการ!$C:$C,'รับ-จ่าย ประจำวัน'!$B398,ธุรการ!I:I)+SUMIF(เส้นแต่งหน้าขนมปัง!$C:$C,'รับ-จ่าย ประจำวัน'!$B398,เส้นแต่งหน้าขนมปัง!I:I)+SUMIF('วางแผนBC,CJ'!$C:$C,'รับ-จ่าย ประจำวัน'!$B398,'วางแผนBC,CJ'!I:I)+SUMIF(RD!$C:$C,'รับ-จ่าย ประจำวัน'!$B398,RD!I:I)+SUMIF('FG,ออนไล,คัดแยก'!$C:$C,'รับ-จ่าย ประจำวัน'!$B398,'FG,ออนไล,คัดแยก'!I:I)</f>
        <v>0</v>
      </c>
      <c r="AQ398" s="16">
        <f>SUMIF(เตรียมส่วนผสม!$C:$C,'รับ-จ่าย ประจำวัน'!$B398,เตรียมส่วนผสม!J:J)+SUMIF(กวนไส้!$C:$C,'รับ-จ่าย ประจำวัน'!$B398,กวนไส้!J:J)+SUMIF(ผลิต1!$C:$C,'รับ-จ่าย ประจำวัน'!$B398,ผลิต1!J:J)+SUMIF(ผลิต2!$C:$C,'รับ-จ่าย ประจำวัน'!$B398,ผลิต2!J:J)+SUMIF(เส้นแต่งหน้าขนมเค้ก!$C:$C,'รับ-จ่าย ประจำวัน'!$B398,เส้นแต่งหน้าขนมเค้ก!J:J)+SUMIF(แพ็ค!$C:$C,'รับ-จ่าย ประจำวัน'!$B398,แพ็ค!J:J)+SUMIF(ธุรการ!$C:$C,'รับ-จ่าย ประจำวัน'!$B398,ธุรการ!J:J)+SUMIF(เส้นแต่งหน้าขนมปัง!$C:$C,'รับ-จ่าย ประจำวัน'!$B398,เส้นแต่งหน้าขนมปัง!J:J)+SUMIF('วางแผนBC,CJ'!$C:$C,'รับ-จ่าย ประจำวัน'!$B398,'วางแผนBC,CJ'!J:J)+SUMIF(RD!$C:$C,'รับ-จ่าย ประจำวัน'!$B398,RD!J:J)+SUMIF('FG,ออนไล,คัดแยก'!$C:$C,'รับ-จ่าย ประจำวัน'!$B398,'FG,ออนไล,คัดแยก'!J:J)</f>
        <v>0</v>
      </c>
      <c r="AR398" s="16">
        <f>SUMIF(เตรียมส่วนผสม!$C:$C,'รับ-จ่าย ประจำวัน'!$B398,เตรียมส่วนผสม!K:K)+SUMIF(กวนไส้!$C:$C,'รับ-จ่าย ประจำวัน'!$B398,กวนไส้!K:K)+SUMIF(ผลิต1!$C:$C,'รับ-จ่าย ประจำวัน'!$B398,ผลิต1!K:K)+SUMIF(ผลิต2!$C:$C,'รับ-จ่าย ประจำวัน'!$B398,ผลิต2!K:K)+SUMIF(เส้นแต่งหน้าขนมเค้ก!$C:$C,'รับ-จ่าย ประจำวัน'!$B398,เส้นแต่งหน้าขนมเค้ก!K:K)+SUMIF(แพ็ค!$C:$C,'รับ-จ่าย ประจำวัน'!$B398,แพ็ค!K:K)+SUMIF(ธุรการ!$C:$C,'รับ-จ่าย ประจำวัน'!$B398,ธุรการ!K:K)+SUMIF(เส้นแต่งหน้าขนมปัง!$C:$C,'รับ-จ่าย ประจำวัน'!$B398,เส้นแต่งหน้าขนมปัง!K:K)+SUMIF('วางแผนBC,CJ'!$C:$C,'รับ-จ่าย ประจำวัน'!$B398,'วางแผนBC,CJ'!K:K)+SUMIF(RD!$C:$C,'รับ-จ่าย ประจำวัน'!$B398,RD!K:K)+SUMIF('FG,ออนไล,คัดแยก'!$C:$C,'รับ-จ่าย ประจำวัน'!$B398,'FG,ออนไล,คัดแยก'!K:K)</f>
        <v>0</v>
      </c>
      <c r="AS398" s="16">
        <f>SUMIF(เตรียมส่วนผสม!$C:$C,'รับ-จ่าย ประจำวัน'!$B398,เตรียมส่วนผสม!L:L)+SUMIF(กวนไส้!$C:$C,'รับ-จ่าย ประจำวัน'!$B398,กวนไส้!L:L)+SUMIF(ผลิต1!$C:$C,'รับ-จ่าย ประจำวัน'!$B398,ผลิต1!L:L)+SUMIF(ผลิต2!$C:$C,'รับ-จ่าย ประจำวัน'!$B398,ผลิต2!L:L)+SUMIF(เส้นแต่งหน้าขนมเค้ก!$C:$C,'รับ-จ่าย ประจำวัน'!$B398,เส้นแต่งหน้าขนมเค้ก!L:L)+SUMIF(แพ็ค!$C:$C,'รับ-จ่าย ประจำวัน'!$B398,แพ็ค!L:L)+SUMIF(ธุรการ!$C:$C,'รับ-จ่าย ประจำวัน'!$B398,ธุรการ!L:L)+SUMIF(เส้นแต่งหน้าขนมปัง!$C:$C,'รับ-จ่าย ประจำวัน'!$B398,เส้นแต่งหน้าขนมปัง!L:L)+SUMIF('วางแผนBC,CJ'!$C:$C,'รับ-จ่าย ประจำวัน'!$B398,'วางแผนBC,CJ'!L:L)+SUMIF(RD!$C:$C,'รับ-จ่าย ประจำวัน'!$B398,RD!L:L)+SUMIF('FG,ออนไล,คัดแยก'!$C:$C,'รับ-จ่าย ประจำวัน'!$B398,'FG,ออนไล,คัดแยก'!L:L)</f>
        <v>0</v>
      </c>
      <c r="AT398" s="16">
        <f>SUMIF(เตรียมส่วนผสม!$C:$C,'รับ-จ่าย ประจำวัน'!$B398,เตรียมส่วนผสม!M:M)+SUMIF(กวนไส้!$C:$C,'รับ-จ่าย ประจำวัน'!$B398,กวนไส้!M:M)+SUMIF(ผลิต1!$C:$C,'รับ-จ่าย ประจำวัน'!$B398,ผลิต1!M:M)+SUMIF(ผลิต2!$C:$C,'รับ-จ่าย ประจำวัน'!$B398,ผลิต2!M:M)+SUMIF(เส้นแต่งหน้าขนมเค้ก!$C:$C,'รับ-จ่าย ประจำวัน'!$B398,เส้นแต่งหน้าขนมเค้ก!M:M)+SUMIF(แพ็ค!$C:$C,'รับ-จ่าย ประจำวัน'!$B398,แพ็ค!M:M)+SUMIF(ธุรการ!$C:$C,'รับ-จ่าย ประจำวัน'!$B398,ธุรการ!M:M)+SUMIF(เส้นแต่งหน้าขนมปัง!$C:$C,'รับ-จ่าย ประจำวัน'!$B398,เส้นแต่งหน้าขนมปัง!M:M)+SUMIF('วางแผนBC,CJ'!$C:$C,'รับ-จ่าย ประจำวัน'!$B398,'วางแผนBC,CJ'!M:M)+SUMIF(RD!$C:$C,'รับ-จ่าย ประจำวัน'!$B398,RD!M:M)+SUMIF('FG,ออนไล,คัดแยก'!$C:$C,'รับ-จ่าย ประจำวัน'!$B398,'FG,ออนไล,คัดแยก'!M:M)</f>
        <v>0</v>
      </c>
      <c r="AU398" s="16">
        <f>SUMIF(เตรียมส่วนผสม!$C:$C,'รับ-จ่าย ประจำวัน'!$B398,เตรียมส่วนผสม!N:N)+SUMIF(กวนไส้!$C:$C,'รับ-จ่าย ประจำวัน'!$B398,กวนไส้!N:N)+SUMIF(ผลิต1!$C:$C,'รับ-จ่าย ประจำวัน'!$B398,ผลิต1!N:N)+SUMIF(ผลิต2!$C:$C,'รับ-จ่าย ประจำวัน'!$B398,ผลิต2!N:N)+SUMIF(เส้นแต่งหน้าขนมเค้ก!$C:$C,'รับ-จ่าย ประจำวัน'!$B398,เส้นแต่งหน้าขนมเค้ก!N:N)+SUMIF(แพ็ค!$C:$C,'รับ-จ่าย ประจำวัน'!$B398,แพ็ค!N:N)+SUMIF(ธุรการ!$C:$C,'รับ-จ่าย ประจำวัน'!$B398,ธุรการ!N:N)+SUMIF(เส้นแต่งหน้าขนมปัง!$C:$C,'รับ-จ่าย ประจำวัน'!$B398,เส้นแต่งหน้าขนมปัง!N:N)+SUMIF('วางแผนBC,CJ'!$C:$C,'รับ-จ่าย ประจำวัน'!$B398,'วางแผนBC,CJ'!N:N)+SUMIF(RD!$C:$C,'รับ-จ่าย ประจำวัน'!$B398,RD!N:N)+SUMIF('FG,ออนไล,คัดแยก'!$C:$C,'รับ-จ่าย ประจำวัน'!$B398,'FG,ออนไล,คัดแยก'!N:N)</f>
        <v>0</v>
      </c>
      <c r="AV398" s="16">
        <f>SUMIF(เตรียมส่วนผสม!$C:$C,'รับ-จ่าย ประจำวัน'!$B398,เตรียมส่วนผสม!O:O)+SUMIF(กวนไส้!$C:$C,'รับ-จ่าย ประจำวัน'!$B398,กวนไส้!O:O)+SUMIF(ผลิต1!$C:$C,'รับ-จ่าย ประจำวัน'!$B398,ผลิต1!O:O)+SUMIF(ผลิต2!$C:$C,'รับ-จ่าย ประจำวัน'!$B398,ผลิต2!O:O)+SUMIF(เส้นแต่งหน้าขนมเค้ก!$C:$C,'รับ-จ่าย ประจำวัน'!$B398,เส้นแต่งหน้าขนมเค้ก!O:O)+SUMIF(แพ็ค!$C:$C,'รับ-จ่าย ประจำวัน'!$B398,แพ็ค!O:O)+SUMIF(ธุรการ!$C:$C,'รับ-จ่าย ประจำวัน'!$B398,ธุรการ!O:O)+SUMIF(เส้นแต่งหน้าขนมปัง!$C:$C,'รับ-จ่าย ประจำวัน'!$B398,เส้นแต่งหน้าขนมปัง!O:O)+SUMIF('วางแผนBC,CJ'!$C:$C,'รับ-จ่าย ประจำวัน'!$B398,'วางแผนBC,CJ'!O:O)+SUMIF(RD!$C:$C,'รับ-จ่าย ประจำวัน'!$B398,RD!O:O)+SUMIF('FG,ออนไล,คัดแยก'!$C:$C,'รับ-จ่าย ประจำวัน'!$B398,'FG,ออนไล,คัดแยก'!O:O)</f>
        <v>0</v>
      </c>
      <c r="AW398" s="16">
        <f>SUMIF(เตรียมส่วนผสม!$C:$C,'รับ-จ่าย ประจำวัน'!$B398,เตรียมส่วนผสม!P:P)+SUMIF(กวนไส้!$C:$C,'รับ-จ่าย ประจำวัน'!$B398,กวนไส้!P:P)+SUMIF(ผลิต1!$C:$C,'รับ-จ่าย ประจำวัน'!$B398,ผลิต1!P:P)+SUMIF(ผลิต2!$C:$C,'รับ-จ่าย ประจำวัน'!$B398,ผลิต2!P:P)+SUMIF(เส้นแต่งหน้าขนมเค้ก!$C:$C,'รับ-จ่าย ประจำวัน'!$B398,เส้นแต่งหน้าขนมเค้ก!P:P)+SUMIF(แพ็ค!$C:$C,'รับ-จ่าย ประจำวัน'!$B398,แพ็ค!P:P)+SUMIF(ธุรการ!$C:$C,'รับ-จ่าย ประจำวัน'!$B398,ธุรการ!P:P)+SUMIF(เส้นแต่งหน้าขนมปัง!$C:$C,'รับ-จ่าย ประจำวัน'!$B398,เส้นแต่งหน้าขนมปัง!P:P)+SUMIF('วางแผนBC,CJ'!$C:$C,'รับ-จ่าย ประจำวัน'!$B398,'วางแผนBC,CJ'!P:P)+SUMIF(RD!$C:$C,'รับ-จ่าย ประจำวัน'!$B398,RD!P:P)+SUMIF('FG,ออนไล,คัดแยก'!$C:$C,'รับ-จ่าย ประจำวัน'!$B398,'FG,ออนไล,คัดแยก'!P:P)</f>
        <v>0</v>
      </c>
      <c r="AX398" s="16">
        <f>SUMIF(เตรียมส่วนผสม!$C:$C,'รับ-จ่าย ประจำวัน'!$B398,เตรียมส่วนผสม!Q:Q)+SUMIF(กวนไส้!$C:$C,'รับ-จ่าย ประจำวัน'!$B398,กวนไส้!Q:Q)+SUMIF(ผลิต1!$C:$C,'รับ-จ่าย ประจำวัน'!$B398,ผลิต1!Q:Q)+SUMIF(ผลิต2!$C:$C,'รับ-จ่าย ประจำวัน'!$B398,ผลิต2!Q:Q)+SUMIF(เส้นแต่งหน้าขนมเค้ก!$C:$C,'รับ-จ่าย ประจำวัน'!$B398,เส้นแต่งหน้าขนมเค้ก!Q:Q)+SUMIF(แพ็ค!$C:$C,'รับ-จ่าย ประจำวัน'!$B398,แพ็ค!Q:Q)+SUMIF(ธุรการ!$C:$C,'รับ-จ่าย ประจำวัน'!$B398,ธุรการ!Q:Q)+SUMIF(เส้นแต่งหน้าขนมปัง!$C:$C,'รับ-จ่าย ประจำวัน'!$B398,เส้นแต่งหน้าขนมปัง!Q:Q)+SUMIF('วางแผนBC,CJ'!$C:$C,'รับ-จ่าย ประจำวัน'!$B398,'วางแผนBC,CJ'!Q:Q)+SUMIF(RD!$C:$C,'รับ-จ่าย ประจำวัน'!$B398,RD!Q:Q)+SUMIF('FG,ออนไล,คัดแยก'!$C:$C,'รับ-จ่าย ประจำวัน'!$B398,'FG,ออนไล,คัดแยก'!Q:Q)</f>
        <v>50</v>
      </c>
      <c r="AY398" s="16">
        <f>SUMIF(เตรียมส่วนผสม!$C:$C,'รับ-จ่าย ประจำวัน'!$B398,เตรียมส่วนผสม!R:R)+SUMIF(กวนไส้!$C:$C,'รับ-จ่าย ประจำวัน'!$B398,กวนไส้!R:R)+SUMIF(ผลิต1!$C:$C,'รับ-จ่าย ประจำวัน'!$B398,ผลิต1!R:R)+SUMIF(ผลิต2!$C:$C,'รับ-จ่าย ประจำวัน'!$B398,ผลิต2!R:R)+SUMIF(เส้นแต่งหน้าขนมเค้ก!$C:$C,'รับ-จ่าย ประจำวัน'!$B398,เส้นแต่งหน้าขนมเค้ก!R:R)+SUMIF(แพ็ค!$C:$C,'รับ-จ่าย ประจำวัน'!$B398,แพ็ค!R:R)+SUMIF(ธุรการ!$C:$C,'รับ-จ่าย ประจำวัน'!$B398,ธุรการ!R:R)+SUMIF(เส้นแต่งหน้าขนมปัง!$C:$C,'รับ-จ่าย ประจำวัน'!$B398,เส้นแต่งหน้าขนมปัง!R:R)+SUMIF('วางแผนBC,CJ'!$C:$C,'รับ-จ่าย ประจำวัน'!$B398,'วางแผนBC,CJ'!R:R)+SUMIF(RD!$C:$C,'รับ-จ่าย ประจำวัน'!$B398,RD!R:R)+SUMIF('FG,ออนไล,คัดแยก'!$C:$C,'รับ-จ่าย ประจำวัน'!$B398,'FG,ออนไล,คัดแยก'!R:R)</f>
        <v>0</v>
      </c>
      <c r="AZ398" s="16">
        <f>SUMIF(เตรียมส่วนผสม!$C:$C,'รับ-จ่าย ประจำวัน'!$B398,เตรียมส่วนผสม!S:S)+SUMIF(กวนไส้!$C:$C,'รับ-จ่าย ประจำวัน'!$B398,กวนไส้!S:S)+SUMIF(ผลิต1!$C:$C,'รับ-จ่าย ประจำวัน'!$B398,ผลิต1!S:S)+SUMIF(ผลิต2!$C:$C,'รับ-จ่าย ประจำวัน'!$B398,ผลิต2!S:S)+SUMIF(เส้นแต่งหน้าขนมเค้ก!$C:$C,'รับ-จ่าย ประจำวัน'!$B398,เส้นแต่งหน้าขนมเค้ก!S:S)+SUMIF(แพ็ค!$C:$C,'รับ-จ่าย ประจำวัน'!$B398,แพ็ค!S:S)+SUMIF(ธุรการ!$C:$C,'รับ-จ่าย ประจำวัน'!$B398,ธุรการ!S:S)+SUMIF(เส้นแต่งหน้าขนมปัง!$C:$C,'รับ-จ่าย ประจำวัน'!$B398,เส้นแต่งหน้าขนมปัง!S:S)+SUMIF('วางแผนBC,CJ'!$C:$C,'รับ-จ่าย ประจำวัน'!$B398,'วางแผนBC,CJ'!S:S)+SUMIF(RD!$C:$C,'รับ-จ่าย ประจำวัน'!$B398,RD!S:S)+SUMIF('FG,ออนไล,คัดแยก'!$C:$C,'รับ-จ่าย ประจำวัน'!$B398,'FG,ออนไล,คัดแยก'!S:S)</f>
        <v>0</v>
      </c>
      <c r="BA398" s="16">
        <f>SUMIF(เตรียมส่วนผสม!$C:$C,'รับ-จ่าย ประจำวัน'!$B398,เตรียมส่วนผสม!T:T)+SUMIF(กวนไส้!$C:$C,'รับ-จ่าย ประจำวัน'!$B398,กวนไส้!T:T)+SUMIF(ผลิต1!$C:$C,'รับ-จ่าย ประจำวัน'!$B398,ผลิต1!T:T)+SUMIF(ผลิต2!$C:$C,'รับ-จ่าย ประจำวัน'!$B398,ผลิต2!T:T)+SUMIF(เส้นแต่งหน้าขนมเค้ก!$C:$C,'รับ-จ่าย ประจำวัน'!$B398,เส้นแต่งหน้าขนมเค้ก!T:T)+SUMIF(แพ็ค!$C:$C,'รับ-จ่าย ประจำวัน'!$B398,แพ็ค!T:T)+SUMIF(ธุรการ!$C:$C,'รับ-จ่าย ประจำวัน'!$B398,ธุรการ!T:T)+SUMIF(เส้นแต่งหน้าขนมปัง!$C:$C,'รับ-จ่าย ประจำวัน'!$B398,เส้นแต่งหน้าขนมปัง!T:T)+SUMIF('วางแผนBC,CJ'!$C:$C,'รับ-จ่าย ประจำวัน'!$B398,'วางแผนBC,CJ'!T:T)+SUMIF(RD!$C:$C,'รับ-จ่าย ประจำวัน'!$B398,RD!T:T)+SUMIF('FG,ออนไล,คัดแยก'!$C:$C,'รับ-จ่าย ประจำวัน'!$B398,'FG,ออนไล,คัดแยก'!T:T)</f>
        <v>0</v>
      </c>
      <c r="BB398" s="16">
        <f>SUMIF(เตรียมส่วนผสม!$C:$C,'รับ-จ่าย ประจำวัน'!$B398,เตรียมส่วนผสม!U:U)+SUMIF(กวนไส้!$C:$C,'รับ-จ่าย ประจำวัน'!$B398,กวนไส้!U:U)+SUMIF(ผลิต1!$C:$C,'รับ-จ่าย ประจำวัน'!$B398,ผลิต1!U:U)+SUMIF(ผลิต2!$C:$C,'รับ-จ่าย ประจำวัน'!$B398,ผลิต2!U:U)+SUMIF(เส้นแต่งหน้าขนมเค้ก!$C:$C,'รับ-จ่าย ประจำวัน'!$B398,เส้นแต่งหน้าขนมเค้ก!U:U)+SUMIF(แพ็ค!$C:$C,'รับ-จ่าย ประจำวัน'!$B398,แพ็ค!U:U)+SUMIF(ธุรการ!$C:$C,'รับ-จ่าย ประจำวัน'!$B398,ธุรการ!U:U)+SUMIF(เส้นแต่งหน้าขนมปัง!$C:$C,'รับ-จ่าย ประจำวัน'!$B398,เส้นแต่งหน้าขนมปัง!U:U)+SUMIF('วางแผนBC,CJ'!$C:$C,'รับ-จ่าย ประจำวัน'!$B398,'วางแผนBC,CJ'!U:U)+SUMIF(RD!$C:$C,'รับ-จ่าย ประจำวัน'!$B398,RD!U:U)+SUMIF('FG,ออนไล,คัดแยก'!$C:$C,'รับ-จ่าย ประจำวัน'!$B398,'FG,ออนไล,คัดแยก'!U:U)</f>
        <v>100</v>
      </c>
      <c r="BC398" s="16">
        <f>SUMIF(เตรียมส่วนผสม!$C:$C,'รับ-จ่าย ประจำวัน'!$B398,เตรียมส่วนผสม!V:V)+SUMIF(กวนไส้!$C:$C,'รับ-จ่าย ประจำวัน'!$B398,กวนไส้!V:V)+SUMIF(ผลิต1!$C:$C,'รับ-จ่าย ประจำวัน'!$B398,ผลิต1!V:V)+SUMIF(ผลิต2!$C:$C,'รับ-จ่าย ประจำวัน'!$B398,ผลิต2!V:V)+SUMIF(เส้นแต่งหน้าขนมเค้ก!$C:$C,'รับ-จ่าย ประจำวัน'!$B398,เส้นแต่งหน้าขนมเค้ก!V:V)+SUMIF(แพ็ค!$C:$C,'รับ-จ่าย ประจำวัน'!$B398,แพ็ค!V:V)+SUMIF(ธุรการ!$C:$C,'รับ-จ่าย ประจำวัน'!$B398,ธุรการ!V:V)+SUMIF(เส้นแต่งหน้าขนมปัง!$C:$C,'รับ-จ่าย ประจำวัน'!$B398,เส้นแต่งหน้าขนมปัง!V:V)+SUMIF('วางแผนBC,CJ'!$C:$C,'รับ-จ่าย ประจำวัน'!$B398,'วางแผนBC,CJ'!V:V)+SUMIF(RD!$C:$C,'รับ-จ่าย ประจำวัน'!$B398,RD!V:V)+SUMIF('FG,ออนไล,คัดแยก'!$C:$C,'รับ-จ่าย ประจำวัน'!$B398,'FG,ออนไล,คัดแยก'!V:V)</f>
        <v>0</v>
      </c>
      <c r="BD398" s="16">
        <f>SUMIF(เตรียมส่วนผสม!$C:$C,'รับ-จ่าย ประจำวัน'!$B398,เตรียมส่วนผสม!W:W)+SUMIF(กวนไส้!$C:$C,'รับ-จ่าย ประจำวัน'!$B398,กวนไส้!W:W)+SUMIF(ผลิต1!$C:$C,'รับ-จ่าย ประจำวัน'!$B398,ผลิต1!W:W)+SUMIF(ผลิต2!$C:$C,'รับ-จ่าย ประจำวัน'!$B398,ผลิต2!W:W)+SUMIF(เส้นแต่งหน้าขนมเค้ก!$C:$C,'รับ-จ่าย ประจำวัน'!$B398,เส้นแต่งหน้าขนมเค้ก!W:W)+SUMIF(แพ็ค!$C:$C,'รับ-จ่าย ประจำวัน'!$B398,แพ็ค!W:W)+SUMIF(ธุรการ!$C:$C,'รับ-จ่าย ประจำวัน'!$B398,ธุรการ!W:W)+SUMIF(เส้นแต่งหน้าขนมปัง!$C:$C,'รับ-จ่าย ประจำวัน'!$B398,เส้นแต่งหน้าขนมปัง!W:W)+SUMIF('วางแผนBC,CJ'!$C:$C,'รับ-จ่าย ประจำวัน'!$B398,'วางแผนBC,CJ'!W:W)+SUMIF(RD!$C:$C,'รับ-จ่าย ประจำวัน'!$B398,RD!W:W)+SUMIF('FG,ออนไล,คัดแยก'!$C:$C,'รับ-จ่าย ประจำวัน'!$B398,'FG,ออนไล,คัดแยก'!W:W)</f>
        <v>0</v>
      </c>
      <c r="BE398" s="16">
        <f>SUMIF(เตรียมส่วนผสม!$C:$C,'รับ-จ่าย ประจำวัน'!$B398,เตรียมส่วนผสม!X:X)+SUMIF(กวนไส้!$C:$C,'รับ-จ่าย ประจำวัน'!$B398,กวนไส้!X:X)+SUMIF(ผลิต1!$C:$C,'รับ-จ่าย ประจำวัน'!$B398,ผลิต1!X:X)+SUMIF(ผลิต2!$C:$C,'รับ-จ่าย ประจำวัน'!$B398,ผลิต2!X:X)+SUMIF(เส้นแต่งหน้าขนมเค้ก!$C:$C,'รับ-จ่าย ประจำวัน'!$B398,เส้นแต่งหน้าขนมเค้ก!X:X)+SUMIF(แพ็ค!$C:$C,'รับ-จ่าย ประจำวัน'!$B398,แพ็ค!X:X)+SUMIF(ธุรการ!$C:$C,'รับ-จ่าย ประจำวัน'!$B398,ธุรการ!X:X)+SUMIF(เส้นแต่งหน้าขนมปัง!$C:$C,'รับ-จ่าย ประจำวัน'!$B398,เส้นแต่งหน้าขนมปัง!X:X)+SUMIF('วางแผนBC,CJ'!$C:$C,'รับ-จ่าย ประจำวัน'!$B398,'วางแผนBC,CJ'!X:X)+SUMIF(RD!$C:$C,'รับ-จ่าย ประจำวัน'!$B398,RD!X:X)+SUMIF('FG,ออนไล,คัดแยก'!$C:$C,'รับ-จ่าย ประจำวัน'!$B398,'FG,ออนไล,คัดแยก'!X:X)</f>
        <v>0</v>
      </c>
      <c r="BF398" s="16">
        <f>SUMIF(เตรียมส่วนผสม!$C:$C,'รับ-จ่าย ประจำวัน'!$B398,เตรียมส่วนผสม!Y:Y)+SUMIF(กวนไส้!$C:$C,'รับ-จ่าย ประจำวัน'!$B398,กวนไส้!Y:Y)+SUMIF(ผลิต1!$C:$C,'รับ-จ่าย ประจำวัน'!$B398,ผลิต1!Y:Y)+SUMIF(ผลิต2!$C:$C,'รับ-จ่าย ประจำวัน'!$B398,ผลิต2!Y:Y)+SUMIF(เส้นแต่งหน้าขนมเค้ก!$C:$C,'รับ-จ่าย ประจำวัน'!$B398,เส้นแต่งหน้าขนมเค้ก!Y:Y)+SUMIF(แพ็ค!$C:$C,'รับ-จ่าย ประจำวัน'!$B398,แพ็ค!Y:Y)+SUMIF(ธุรการ!$C:$C,'รับ-จ่าย ประจำวัน'!$B398,ธุรการ!Y:Y)+SUMIF(เส้นแต่งหน้าขนมปัง!$C:$C,'รับ-จ่าย ประจำวัน'!$B398,เส้นแต่งหน้าขนมปัง!Y:Y)+SUMIF('วางแผนBC,CJ'!$C:$C,'รับ-จ่าย ประจำวัน'!$B398,'วางแผนBC,CJ'!Y:Y)+SUMIF(RD!$C:$C,'รับ-จ่าย ประจำวัน'!$B398,RD!Y:Y)+SUMIF('FG,ออนไล,คัดแยก'!$C:$C,'รับ-จ่าย ประจำวัน'!$B398,'FG,ออนไล,คัดแยก'!Y:Y)</f>
        <v>0</v>
      </c>
      <c r="BG398" s="16">
        <f>SUMIF(เตรียมส่วนผสม!$C:$C,'รับ-จ่าย ประจำวัน'!$B398,เตรียมส่วนผสม!Z:Z)+SUMIF(กวนไส้!$C:$C,'รับ-จ่าย ประจำวัน'!$B398,กวนไส้!Z:Z)+SUMIF(ผลิต1!$C:$C,'รับ-จ่าย ประจำวัน'!$B398,ผลิต1!Z:Z)+SUMIF(ผลิต2!$C:$C,'รับ-จ่าย ประจำวัน'!$B398,ผลิต2!Z:Z)+SUMIF(เส้นแต่งหน้าขนมเค้ก!$C:$C,'รับ-จ่าย ประจำวัน'!$B398,เส้นแต่งหน้าขนมเค้ก!Z:Z)+SUMIF(แพ็ค!$C:$C,'รับ-จ่าย ประจำวัน'!$B398,แพ็ค!Z:Z)+SUMIF(ธุรการ!$C:$C,'รับ-จ่าย ประจำวัน'!$B398,ธุรการ!Z:Z)+SUMIF(เส้นแต่งหน้าขนมปัง!$C:$C,'รับ-จ่าย ประจำวัน'!$B398,เส้นแต่งหน้าขนมปัง!Z:Z)+SUMIF('วางแผนBC,CJ'!$C:$C,'รับ-จ่าย ประจำวัน'!$B398,'วางแผนBC,CJ'!Z:Z)+SUMIF(RD!$C:$C,'รับ-จ่าย ประจำวัน'!$B398,RD!Z:Z)+SUMIF('FG,ออนไล,คัดแยก'!$C:$C,'รับ-จ่าย ประจำวัน'!$B398,'FG,ออนไล,คัดแยก'!Z:Z)</f>
        <v>0</v>
      </c>
      <c r="BH398" s="16">
        <f>SUMIF(เตรียมส่วนผสม!$C:$C,'รับ-จ่าย ประจำวัน'!$B398,เตรียมส่วนผสม!AA:AA)+SUMIF(กวนไส้!$C:$C,'รับ-จ่าย ประจำวัน'!$B398,กวนไส้!AA:AA)+SUMIF(ผลิต1!$C:$C,'รับ-จ่าย ประจำวัน'!$B398,ผลิต1!AA:AA)+SUMIF(ผลิต2!$C:$C,'รับ-จ่าย ประจำวัน'!$B398,ผลิต2!AA:AA)+SUMIF(เส้นแต่งหน้าขนมเค้ก!$C:$C,'รับ-จ่าย ประจำวัน'!$B398,เส้นแต่งหน้าขนมเค้ก!AA:AA)+SUMIF(แพ็ค!$C:$C,'รับ-จ่าย ประจำวัน'!$B398,แพ็ค!AA:AA)+SUMIF(ธุรการ!$C:$C,'รับ-จ่าย ประจำวัน'!$B398,ธุรการ!AA:AA)+SUMIF(เส้นแต่งหน้าขนมปัง!$C:$C,'รับ-จ่าย ประจำวัน'!$B398,เส้นแต่งหน้าขนมปัง!AA:AA)+SUMIF('วางแผนBC,CJ'!$C:$C,'รับ-จ่าย ประจำวัน'!$B398,'วางแผนBC,CJ'!AA:AA)+SUMIF(RD!$C:$C,'รับ-จ่าย ประจำวัน'!$B398,RD!AA:AA)+SUMIF('FG,ออนไล,คัดแยก'!$C:$C,'รับ-จ่าย ประจำวัน'!$B398,'FG,ออนไล,คัดแยก'!AA:AA)</f>
        <v>0</v>
      </c>
      <c r="BI398" s="16">
        <f>SUMIF(เตรียมส่วนผสม!$C:$C,'รับ-จ่าย ประจำวัน'!$B398,เตรียมส่วนผสม!AB:AB)+SUMIF(กวนไส้!$C:$C,'รับ-จ่าย ประจำวัน'!$B398,กวนไส้!AB:AB)+SUMIF(ผลิต1!$C:$C,'รับ-จ่าย ประจำวัน'!$B398,ผลิต1!AB:AB)+SUMIF(ผลิต2!$C:$C,'รับ-จ่าย ประจำวัน'!$B398,ผลิต2!AB:AB)+SUMIF(เส้นแต่งหน้าขนมเค้ก!$C:$C,'รับ-จ่าย ประจำวัน'!$B398,เส้นแต่งหน้าขนมเค้ก!AB:AB)+SUMIF(แพ็ค!$C:$C,'รับ-จ่าย ประจำวัน'!$B398,แพ็ค!AB:AB)+SUMIF(ธุรการ!$C:$C,'รับ-จ่าย ประจำวัน'!$B398,ธุรการ!AB:AB)+SUMIF(เส้นแต่งหน้าขนมปัง!$C:$C,'รับ-จ่าย ประจำวัน'!$B398,เส้นแต่งหน้าขนมปัง!AB:AB)+SUMIF('วางแผนBC,CJ'!$C:$C,'รับ-จ่าย ประจำวัน'!$B398,'วางแผนBC,CJ'!AB:AB)+SUMIF(RD!$C:$C,'รับ-จ่าย ประจำวัน'!$B398,RD!AB:AB)+SUMIF('FG,ออนไล,คัดแยก'!$C:$C,'รับ-จ่าย ประจำวัน'!$B398,'FG,ออนไล,คัดแยก'!AB:AB)</f>
        <v>50</v>
      </c>
      <c r="BJ398" s="16">
        <f>SUMIF(เตรียมส่วนผสม!$C:$C,'รับ-จ่าย ประจำวัน'!$B398,เตรียมส่วนผสม!AC:AC)+SUMIF(กวนไส้!$C:$C,'รับ-จ่าย ประจำวัน'!$B398,กวนไส้!AC:AC)+SUMIF(ผลิต1!$C:$C,'รับ-จ่าย ประจำวัน'!$B398,ผลิต1!AC:AC)+SUMIF(ผลิต2!$C:$C,'รับ-จ่าย ประจำวัน'!$B398,ผลิต2!AC:AC)+SUMIF(เส้นแต่งหน้าขนมเค้ก!$C:$C,'รับ-จ่าย ประจำวัน'!$B398,เส้นแต่งหน้าขนมเค้ก!AC:AC)+SUMIF(แพ็ค!$C:$C,'รับ-จ่าย ประจำวัน'!$B398,แพ็ค!AC:AC)+SUMIF(ธุรการ!$C:$C,'รับ-จ่าย ประจำวัน'!$B398,ธุรการ!AC:AC)+SUMIF(เส้นแต่งหน้าขนมปัง!$C:$C,'รับ-จ่าย ประจำวัน'!$B398,เส้นแต่งหน้าขนมปัง!AC:AC)+SUMIF('วางแผนBC,CJ'!$C:$C,'รับ-จ่าย ประจำวัน'!$B398,'วางแผนBC,CJ'!AC:AC)+SUMIF(RD!$C:$C,'รับ-จ่าย ประจำวัน'!$B398,RD!AC:AC)+SUMIF('FG,ออนไล,คัดแยก'!$C:$C,'รับ-จ่าย ประจำวัน'!$B398,'FG,ออนไล,คัดแยก'!AC:AC)</f>
        <v>0</v>
      </c>
      <c r="BK398" s="16">
        <f>SUMIF(เตรียมส่วนผสม!$C:$C,'รับ-จ่าย ประจำวัน'!$B398,เตรียมส่วนผสม!AD:AD)+SUMIF(กวนไส้!$C:$C,'รับ-จ่าย ประจำวัน'!$B398,กวนไส้!AD:AD)+SUMIF(ผลิต1!$C:$C,'รับ-จ่าย ประจำวัน'!$B398,ผลิต1!AD:AD)+SUMIF(ผลิต2!$C:$C,'รับ-จ่าย ประจำวัน'!$B398,ผลิต2!AD:AD)+SUMIF(เส้นแต่งหน้าขนมเค้ก!$C:$C,'รับ-จ่าย ประจำวัน'!$B398,เส้นแต่งหน้าขนมเค้ก!AD:AD)+SUMIF(แพ็ค!$C:$C,'รับ-จ่าย ประจำวัน'!$B398,แพ็ค!AD:AD)+SUMIF(ธุรการ!$C:$C,'รับ-จ่าย ประจำวัน'!$B398,ธุรการ!AD:AD)+SUMIF(เส้นแต่งหน้าขนมปัง!$C:$C,'รับ-จ่าย ประจำวัน'!$B398,เส้นแต่งหน้าขนมปัง!AD:AD)+SUMIF('วางแผนBC,CJ'!$C:$C,'รับ-จ่าย ประจำวัน'!$B398,'วางแผนBC,CJ'!AD:AD)+SUMIF(RD!$C:$C,'รับ-จ่าย ประจำวัน'!$B398,RD!AD:AD)+SUMIF('FG,ออนไล,คัดแยก'!$C:$C,'รับ-จ่าย ประจำวัน'!$B398,'FG,ออนไล,คัดแยก'!AD:AD)</f>
        <v>0</v>
      </c>
      <c r="BL398" s="16">
        <f>SUMIF(เตรียมส่วนผสม!$C:$C,'รับ-จ่าย ประจำวัน'!$B398,เตรียมส่วนผสม!AE:AE)+SUMIF(กวนไส้!$C:$C,'รับ-จ่าย ประจำวัน'!$B398,กวนไส้!AE:AE)+SUMIF(ผลิต1!$C:$C,'รับ-จ่าย ประจำวัน'!$B398,ผลิต1!AE:AE)+SUMIF(ผลิต2!$C:$C,'รับ-จ่าย ประจำวัน'!$B398,ผลิต2!AE:AE)+SUMIF(เส้นแต่งหน้าขนมเค้ก!$C:$C,'รับ-จ่าย ประจำวัน'!$B398,เส้นแต่งหน้าขนมเค้ก!AE:AE)+SUMIF(แพ็ค!$C:$C,'รับ-จ่าย ประจำวัน'!$B398,แพ็ค!AE:AE)+SUMIF(ธุรการ!$C:$C,'รับ-จ่าย ประจำวัน'!$B398,ธุรการ!AE:AE)+SUMIF(เส้นแต่งหน้าขนมปัง!$C:$C,'รับ-จ่าย ประจำวัน'!$B398,เส้นแต่งหน้าขนมปัง!AE:AE)+SUMIF('วางแผนBC,CJ'!$C:$C,'รับ-จ่าย ประจำวัน'!$B398,'วางแผนBC,CJ'!AE:AE)+SUMIF(RD!$C:$C,'รับ-จ่าย ประจำวัน'!$B398,RD!AE:AE)+SUMIF('FG,ออนไล,คัดแยก'!$C:$C,'รับ-จ่าย ประจำวัน'!$B398,'FG,ออนไล,คัดแยก'!AE:AE)</f>
        <v>50</v>
      </c>
      <c r="BM398" s="16">
        <f>SUMIF(เตรียมส่วนผสม!$C:$C,'รับ-จ่าย ประจำวัน'!$B398,เตรียมส่วนผสม!AF:AF)+SUMIF(กวนไส้!$C:$C,'รับ-จ่าย ประจำวัน'!$B398,กวนไส้!AF:AF)+SUMIF(ผลิต1!$C:$C,'รับ-จ่าย ประจำวัน'!$B398,ผลิต1!AF:AF)+SUMIF(ผลิต2!$C:$C,'รับ-จ่าย ประจำวัน'!$B398,ผลิต2!AF:AF)+SUMIF(เส้นแต่งหน้าขนมเค้ก!$C:$C,'รับ-จ่าย ประจำวัน'!$B398,เส้นแต่งหน้าขนมเค้ก!AF:AF)+SUMIF(แพ็ค!$C:$C,'รับ-จ่าย ประจำวัน'!$B398,แพ็ค!AF:AF)+SUMIF(ธุรการ!$C:$C,'รับ-จ่าย ประจำวัน'!$B398,ธุรการ!AF:AF)+SUMIF(เส้นแต่งหน้าขนมปัง!$C:$C,'รับ-จ่าย ประจำวัน'!$B398,เส้นแต่งหน้าขนมปัง!AF:AF)+SUMIF('วางแผนBC,CJ'!$C:$C,'รับ-จ่าย ประจำวัน'!$B398,'วางแผนBC,CJ'!AF:AF)+SUMIF(RD!$C:$C,'รับ-จ่าย ประจำวัน'!$B398,RD!AF:AF)+SUMIF('FG,ออนไล,คัดแยก'!$C:$C,'รับ-จ่าย ประจำวัน'!$B398,'FG,ออนไล,คัดแยก'!AF:AF)</f>
        <v>0</v>
      </c>
      <c r="BN398" s="16">
        <f>SUMIF(เตรียมส่วนผสม!$C:$C,'รับ-จ่าย ประจำวัน'!$B398,เตรียมส่วนผสม!AG:AG)+SUMIF(กวนไส้!$C:$C,'รับ-จ่าย ประจำวัน'!$B398,กวนไส้!AG:AG)+SUMIF(ผลิต1!$C:$C,'รับ-จ่าย ประจำวัน'!$B398,ผลิต1!AG:AG)+SUMIF(ผลิต2!$C:$C,'รับ-จ่าย ประจำวัน'!$B398,ผลิต2!AG:AG)+SUMIF(เส้นแต่งหน้าขนมเค้ก!$C:$C,'รับ-จ่าย ประจำวัน'!$B398,เส้นแต่งหน้าขนมเค้ก!AG:AG)+SUMIF(แพ็ค!$C:$C,'รับ-จ่าย ประจำวัน'!$B398,แพ็ค!AG:AG)+SUMIF(ธุรการ!$C:$C,'รับ-จ่าย ประจำวัน'!$B398,ธุรการ!AG:AG)+SUMIF(เส้นแต่งหน้าขนมปัง!$C:$C,'รับ-จ่าย ประจำวัน'!$B398,เส้นแต่งหน้าขนมปัง!AG:AG)+SUMIF('วางแผนBC,CJ'!$C:$C,'รับ-จ่าย ประจำวัน'!$B398,'วางแผนBC,CJ'!AG:AG)+SUMIF(RD!$C:$C,'รับ-จ่าย ประจำวัน'!$B398,RD!AG:AG)+SUMIF('FG,ออนไล,คัดแยก'!$C:$C,'รับ-จ่าย ประจำวัน'!$B398,'FG,ออนไล,คัดแยก'!AG:AG)</f>
        <v>50</v>
      </c>
      <c r="BO398" s="16">
        <f>SUMIF(เตรียมส่วนผสม!$C:$C,'รับ-จ่าย ประจำวัน'!$B398,เตรียมส่วนผสม!AH:AH)+SUMIF(กวนไส้!$C:$C,'รับ-จ่าย ประจำวัน'!$B398,กวนไส้!AH:AH)+SUMIF(ผลิต1!$C:$C,'รับ-จ่าย ประจำวัน'!$B398,ผลิต1!AH:AH)+SUMIF(ผลิต2!$C:$C,'รับ-จ่าย ประจำวัน'!$B398,ผลิต2!AH:AH)+SUMIF(เส้นแต่งหน้าขนมเค้ก!$C:$C,'รับ-จ่าย ประจำวัน'!$B398,เส้นแต่งหน้าขนมเค้ก!AH:AH)+SUMIF(แพ็ค!$C:$C,'รับ-จ่าย ประจำวัน'!$B398,แพ็ค!AH:AH)+SUMIF(ธุรการ!$C:$C,'รับ-จ่าย ประจำวัน'!$B398,ธุรการ!AH:AH)+SUMIF(เส้นแต่งหน้าขนมปัง!$C:$C,'รับ-จ่าย ประจำวัน'!$B398,เส้นแต่งหน้าขนมปัง!AH:AH)+SUMIF('วางแผนBC,CJ'!$C:$C,'รับ-จ่าย ประจำวัน'!$B398,'วางแผนBC,CJ'!AH:AH)+SUMIF(RD!$C:$C,'รับ-จ่าย ประจำวัน'!$B398,RD!AH:AH)+SUMIF('FG,ออนไล,คัดแยก'!$C:$C,'รับ-จ่าย ประจำวัน'!$B398,'FG,ออนไล,คัดแยก'!AH:AH)</f>
        <v>0</v>
      </c>
      <c r="BP398" s="16">
        <f>SUMIF(เตรียมส่วนผสม!$C:$C,'รับ-จ่าย ประจำวัน'!$B398,เตรียมส่วนผสม!AI:AI)+SUMIF(กวนไส้!$C:$C,'รับ-จ่าย ประจำวัน'!$B398,กวนไส้!AI:AI)+SUMIF(ผลิต1!$C:$C,'รับ-จ่าย ประจำวัน'!$B398,ผลิต1!AI:AI)+SUMIF(ผลิต2!$C:$C,'รับ-จ่าย ประจำวัน'!$B398,ผลิต2!AI:AI)+SUMIF(เส้นแต่งหน้าขนมเค้ก!$C:$C,'รับ-จ่าย ประจำวัน'!$B398,เส้นแต่งหน้าขนมเค้ก!AI:AI)+SUMIF(แพ็ค!$C:$C,'รับ-จ่าย ประจำวัน'!$B398,แพ็ค!AI:AI)+SUMIF(ธุรการ!$C:$C,'รับ-จ่าย ประจำวัน'!$B398,ธุรการ!AI:AI)+SUMIF(เส้นแต่งหน้าขนมปัง!$C:$C,'รับ-จ่าย ประจำวัน'!$B398,เส้นแต่งหน้าขนมปัง!AI:AI)+SUMIF('วางแผนBC,CJ'!$C:$C,'รับ-จ่าย ประจำวัน'!$B398,'วางแผนBC,CJ'!AI:AI)+SUMIF(RD!$C:$C,'รับ-จ่าย ประจำวัน'!$B398,RD!AI:AI)+SUMIF('FG,ออนไล,คัดแยก'!$C:$C,'รับ-จ่าย ประจำวัน'!$B398,'FG,ออนไล,คัดแยก'!AI:AI)</f>
        <v>100</v>
      </c>
      <c r="BQ398" s="16">
        <f>SUMIF(เตรียมส่วนผสม!$C:$C,'รับ-จ่าย ประจำวัน'!$B398,เตรียมส่วนผสม!AJ:AJ)+SUMIF(กวนไส้!$C:$C,'รับ-จ่าย ประจำวัน'!$B398,กวนไส้!AJ:AJ)+SUMIF(ผลิต1!$C:$C,'รับ-จ่าย ประจำวัน'!$B398,ผลิต1!AJ:AJ)+SUMIF(ผลิต2!$C:$C,'รับ-จ่าย ประจำวัน'!$B398,ผลิต2!AJ:AJ)+SUMIF(เส้นแต่งหน้าขนมเค้ก!$C:$C,'รับ-จ่าย ประจำวัน'!$B398,เส้นแต่งหน้าขนมเค้ก!AJ:AJ)+SUMIF(แพ็ค!$C:$C,'รับ-จ่าย ประจำวัน'!$B398,แพ็ค!AJ:AJ)+SUMIF(ธุรการ!$C:$C,'รับ-จ่าย ประจำวัน'!$B398,ธุรการ!AJ:AJ)+SUMIF(เส้นแต่งหน้าขนมปัง!$C:$C,'รับ-จ่าย ประจำวัน'!$B398,เส้นแต่งหน้าขนมปัง!AJ:AJ)+SUMIF('วางแผนBC,CJ'!$C:$C,'รับ-จ่าย ประจำวัน'!$B398,'วางแผนBC,CJ'!AJ:AJ)+SUMIF(RD!$C:$C,'รับ-จ่าย ประจำวัน'!$B398,RD!AJ:AJ)+SUMIF('FG,ออนไล,คัดแยก'!$C:$C,'รับ-จ่าย ประจำวัน'!$B398,'FG,ออนไล,คัดแยก'!AJ:AJ)</f>
        <v>0</v>
      </c>
      <c r="BR398" s="16">
        <f>SUMIF(เตรียมส่วนผสม!$C:$C,'รับ-จ่าย ประจำวัน'!$B398,เตรียมส่วนผสม!AK:AK)+SUMIF(กวนไส้!$C:$C,'รับ-จ่าย ประจำวัน'!$B398,กวนไส้!AK:AK)+SUMIF(ผลิต1!$C:$C,'รับ-จ่าย ประจำวัน'!$B398,ผลิต1!AK:AK)+SUMIF(ผลิต2!$C:$C,'รับ-จ่าย ประจำวัน'!$B398,ผลิต2!AK:AK)+SUMIF(เส้นแต่งหน้าขนมเค้ก!$C:$C,'รับ-จ่าย ประจำวัน'!$B398,เส้นแต่งหน้าขนมเค้ก!AK:AK)+SUMIF(แพ็ค!$C:$C,'รับ-จ่าย ประจำวัน'!$B398,แพ็ค!AK:AK)+SUMIF(ธุรการ!$C:$C,'รับ-จ่าย ประจำวัน'!$B398,ธุรการ!AK:AK)+SUMIF(เส้นแต่งหน้าขนมปัง!$C:$C,'รับ-จ่าย ประจำวัน'!$B398,เส้นแต่งหน้าขนมปัง!AK:AK)+SUMIF('วางแผนBC,CJ'!$C:$C,'รับ-จ่าย ประจำวัน'!$B398,'วางแผนBC,CJ'!AK:AK)+SUMIF(RD!$C:$C,'รับ-จ่าย ประจำวัน'!$B398,RD!AK:AK)+SUMIF('FG,ออนไล,คัดแยก'!$C:$C,'รับ-จ่าย ประจำวัน'!$B398,'FG,ออนไล,คัดแยก'!AK:AK)</f>
        <v>200</v>
      </c>
      <c r="BS398" s="16">
        <f>SUMIF(เตรียมส่วนผสม!$C:$C,'รับ-จ่าย ประจำวัน'!$B398,เตรียมส่วนผสม!AL:AL)+SUMIF(กวนไส้!$C:$C,'รับ-จ่าย ประจำวัน'!$B398,กวนไส้!AL:AL)+SUMIF(ผลิต1!$C:$C,'รับ-จ่าย ประจำวัน'!$B398,ผลิต1!AL:AL)+SUMIF(ผลิต2!$C:$C,'รับ-จ่าย ประจำวัน'!$B398,ผลิต2!AL:AL)+SUMIF(เส้นแต่งหน้าขนมเค้ก!$C:$C,'รับ-จ่าย ประจำวัน'!$B398,เส้นแต่งหน้าขนมเค้ก!AL:AL)+SUMIF(แพ็ค!$C:$C,'รับ-จ่าย ประจำวัน'!$B398,แพ็ค!AL:AL)+SUMIF(ธุรการ!$C:$C,'รับ-จ่าย ประจำวัน'!$B398,ธุรการ!AL:AL)+SUMIF(เส้นแต่งหน้าขนมปัง!$C:$C,'รับ-จ่าย ประจำวัน'!$B398,เส้นแต่งหน้าขนมปัง!AL:AL)+SUMIF('วางแผนBC,CJ'!$C:$C,'รับ-จ่าย ประจำวัน'!$B398,'วางแผนBC,CJ'!AL:AL)+SUMIF(RD!$C:$C,'รับ-จ่าย ประจำวัน'!$B398,RD!AL:AL)+SUMIF('FG,ออนไล,คัดแยก'!$C:$C,'รับ-จ่าย ประจำวัน'!$B398,'FG,ออนไล,คัดแยก'!AL:AL)</f>
        <v>0</v>
      </c>
      <c r="BT398" s="18">
        <f t="shared" si="93"/>
        <v>700</v>
      </c>
      <c r="BU398" s="116"/>
      <c r="BV398" s="146">
        <f t="shared" si="94"/>
        <v>192360</v>
      </c>
      <c r="BW398" s="183">
        <v>30</v>
      </c>
      <c r="BX398" s="172">
        <f t="shared" ref="BX398:BX400" si="97">BT398/30</f>
        <v>23.333333333333332</v>
      </c>
      <c r="BY398" s="188">
        <f t="shared" si="90"/>
        <v>8244</v>
      </c>
      <c r="BZ398" s="180">
        <f t="shared" ca="1" si="95"/>
        <v>54447</v>
      </c>
      <c r="CA398" s="97"/>
      <c r="CB398" s="97"/>
      <c r="CC398" s="97"/>
      <c r="CD398" s="97"/>
      <c r="CE398" s="97"/>
      <c r="CF398" s="97"/>
      <c r="CG398" s="97"/>
      <c r="CH398" s="97"/>
      <c r="CI398" s="97"/>
      <c r="CJ398" s="94"/>
      <c r="CK398" s="9">
        <f t="shared" si="91"/>
        <v>192360</v>
      </c>
    </row>
    <row r="399" spans="1:89" x14ac:dyDescent="0.5">
      <c r="A399" s="149"/>
      <c r="B399" s="34" t="s">
        <v>1532</v>
      </c>
      <c r="C399" s="154" t="s">
        <v>1526</v>
      </c>
      <c r="D399" s="177" t="s">
        <v>265</v>
      </c>
      <c r="E399" s="25"/>
      <c r="F399" s="132"/>
      <c r="G399" s="25"/>
      <c r="H399" s="12">
        <v>25</v>
      </c>
      <c r="I399" s="11"/>
      <c r="J399" s="11">
        <v>25</v>
      </c>
      <c r="K399" s="11"/>
      <c r="L399" s="11"/>
      <c r="M399" s="11"/>
      <c r="N399" s="11"/>
      <c r="O399" s="11"/>
      <c r="P399" s="11"/>
      <c r="Q399" s="11"/>
      <c r="R399" s="11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11"/>
      <c r="AF399" s="11"/>
      <c r="AG399" s="11"/>
      <c r="AH399" s="11"/>
      <c r="AI399" s="25"/>
      <c r="AJ399" s="25"/>
      <c r="AK399" s="25"/>
      <c r="AL399" s="25"/>
      <c r="AM399" s="25"/>
      <c r="AN399" s="15">
        <f t="shared" si="92"/>
        <v>25</v>
      </c>
      <c r="AO399" s="16">
        <f>SUMIF(เตรียมส่วนผสม!$C:$C,'รับ-จ่าย ประจำวัน'!$B399,เตรียมส่วนผสม!H:H)+SUMIF(กวนไส้!$C:$C,'รับ-จ่าย ประจำวัน'!$B399,กวนไส้!H:H)+SUMIF(ผลิต1!$C:$C,'รับ-จ่าย ประจำวัน'!$B399,ผลิต1!H:H)+SUMIF(ผลิต2!$C:$C,'รับ-จ่าย ประจำวัน'!$B399,ผลิต2!H:H)+SUMIF(เส้นแต่งหน้าขนมเค้ก!$C:$C,'รับ-จ่าย ประจำวัน'!$B399,เส้นแต่งหน้าขนมเค้ก!H:H)+SUMIF(แพ็ค!$C:$C,'รับ-จ่าย ประจำวัน'!$B399,แพ็ค!H:H)+SUMIF(ธุรการ!$C:$C,'รับ-จ่าย ประจำวัน'!$B399,ธุรการ!H:H)+SUMIF(เส้นแต่งหน้าขนมปัง!$C:$C,'รับ-จ่าย ประจำวัน'!$B399,เส้นแต่งหน้าขนมปัง!H:H)+SUMIF('วางแผนBC,CJ'!$C:$C,'รับ-จ่าย ประจำวัน'!$B399,'วางแผนBC,CJ'!H:H)+SUMIF(RD!$C:$C,'รับ-จ่าย ประจำวัน'!$B399,RD!H:H)+SUMIF('FG,ออนไล,คัดแยก'!$C:$C,'รับ-จ่าย ประจำวัน'!$B399,'FG,ออนไล,คัดแยก'!H:H)</f>
        <v>0</v>
      </c>
      <c r="AP399" s="16">
        <f>SUMIF(เตรียมส่วนผสม!$C:$C,'รับ-จ่าย ประจำวัน'!$B399,เตรียมส่วนผสม!I:I)+SUMIF(กวนไส้!$C:$C,'รับ-จ่าย ประจำวัน'!$B399,กวนไส้!I:I)+SUMIF(ผลิต1!$C:$C,'รับ-จ่าย ประจำวัน'!$B399,ผลิต1!I:I)+SUMIF(ผลิต2!$C:$C,'รับ-จ่าย ประจำวัน'!$B399,ผลิต2!I:I)+SUMIF(เส้นแต่งหน้าขนมเค้ก!$C:$C,'รับ-จ่าย ประจำวัน'!$B399,เส้นแต่งหน้าขนมเค้ก!I:I)+SUMIF(แพ็ค!$C:$C,'รับ-จ่าย ประจำวัน'!$B399,แพ็ค!I:I)+SUMIF(ธุรการ!$C:$C,'รับ-จ่าย ประจำวัน'!$B399,ธุรการ!I:I)+SUMIF(เส้นแต่งหน้าขนมปัง!$C:$C,'รับ-จ่าย ประจำวัน'!$B399,เส้นแต่งหน้าขนมปัง!I:I)+SUMIF('วางแผนBC,CJ'!$C:$C,'รับ-จ่าย ประจำวัน'!$B399,'วางแผนBC,CJ'!I:I)+SUMIF(RD!$C:$C,'รับ-จ่าย ประจำวัน'!$B399,RD!I:I)+SUMIF('FG,ออนไล,คัดแยก'!$C:$C,'รับ-จ่าย ประจำวัน'!$B399,'FG,ออนไล,คัดแยก'!I:I)</f>
        <v>0</v>
      </c>
      <c r="AQ399" s="16">
        <f>SUMIF(เตรียมส่วนผสม!$C:$C,'รับ-จ่าย ประจำวัน'!$B399,เตรียมส่วนผสม!J:J)+SUMIF(กวนไส้!$C:$C,'รับ-จ่าย ประจำวัน'!$B399,กวนไส้!J:J)+SUMIF(ผลิต1!$C:$C,'รับ-จ่าย ประจำวัน'!$B399,ผลิต1!J:J)+SUMIF(ผลิต2!$C:$C,'รับ-จ่าย ประจำวัน'!$B399,ผลิต2!J:J)+SUMIF(เส้นแต่งหน้าขนมเค้ก!$C:$C,'รับ-จ่าย ประจำวัน'!$B399,เส้นแต่งหน้าขนมเค้ก!J:J)+SUMIF(แพ็ค!$C:$C,'รับ-จ่าย ประจำวัน'!$B399,แพ็ค!J:J)+SUMIF(ธุรการ!$C:$C,'รับ-จ่าย ประจำวัน'!$B399,ธุรการ!J:J)+SUMIF(เส้นแต่งหน้าขนมปัง!$C:$C,'รับ-จ่าย ประจำวัน'!$B399,เส้นแต่งหน้าขนมปัง!J:J)+SUMIF('วางแผนBC,CJ'!$C:$C,'รับ-จ่าย ประจำวัน'!$B399,'วางแผนBC,CJ'!J:J)+SUMIF(RD!$C:$C,'รับ-จ่าย ประจำวัน'!$B399,RD!J:J)+SUMIF('FG,ออนไล,คัดแยก'!$C:$C,'รับ-จ่าย ประจำวัน'!$B399,'FG,ออนไล,คัดแยก'!J:J)</f>
        <v>0</v>
      </c>
      <c r="AR399" s="16">
        <f>SUMIF(เตรียมส่วนผสม!$C:$C,'รับ-จ่าย ประจำวัน'!$B399,เตรียมส่วนผสม!K:K)+SUMIF(กวนไส้!$C:$C,'รับ-จ่าย ประจำวัน'!$B399,กวนไส้!K:K)+SUMIF(ผลิต1!$C:$C,'รับ-จ่าย ประจำวัน'!$B399,ผลิต1!K:K)+SUMIF(ผลิต2!$C:$C,'รับ-จ่าย ประจำวัน'!$B399,ผลิต2!K:K)+SUMIF(เส้นแต่งหน้าขนมเค้ก!$C:$C,'รับ-จ่าย ประจำวัน'!$B399,เส้นแต่งหน้าขนมเค้ก!K:K)+SUMIF(แพ็ค!$C:$C,'รับ-จ่าย ประจำวัน'!$B399,แพ็ค!K:K)+SUMIF(ธุรการ!$C:$C,'รับ-จ่าย ประจำวัน'!$B399,ธุรการ!K:K)+SUMIF(เส้นแต่งหน้าขนมปัง!$C:$C,'รับ-จ่าย ประจำวัน'!$B399,เส้นแต่งหน้าขนมปัง!K:K)+SUMIF('วางแผนBC,CJ'!$C:$C,'รับ-จ่าย ประจำวัน'!$B399,'วางแผนBC,CJ'!K:K)+SUMIF(RD!$C:$C,'รับ-จ่าย ประจำวัน'!$B399,RD!K:K)+SUMIF('FG,ออนไล,คัดแยก'!$C:$C,'รับ-จ่าย ประจำวัน'!$B399,'FG,ออนไล,คัดแยก'!K:K)</f>
        <v>6</v>
      </c>
      <c r="AS399" s="16">
        <f>SUMIF(เตรียมส่วนผสม!$C:$C,'รับ-จ่าย ประจำวัน'!$B399,เตรียมส่วนผสม!L:L)+SUMIF(กวนไส้!$C:$C,'รับ-จ่าย ประจำวัน'!$B399,กวนไส้!L:L)+SUMIF(ผลิต1!$C:$C,'รับ-จ่าย ประจำวัน'!$B399,ผลิต1!L:L)+SUMIF(ผลิต2!$C:$C,'รับ-จ่าย ประจำวัน'!$B399,ผลิต2!L:L)+SUMIF(เส้นแต่งหน้าขนมเค้ก!$C:$C,'รับ-จ่าย ประจำวัน'!$B399,เส้นแต่งหน้าขนมเค้ก!L:L)+SUMIF(แพ็ค!$C:$C,'รับ-จ่าย ประจำวัน'!$B399,แพ็ค!L:L)+SUMIF(ธุรการ!$C:$C,'รับ-จ่าย ประจำวัน'!$B399,ธุรการ!L:L)+SUMIF(เส้นแต่งหน้าขนมปัง!$C:$C,'รับ-จ่าย ประจำวัน'!$B399,เส้นแต่งหน้าขนมปัง!L:L)+SUMIF('วางแผนBC,CJ'!$C:$C,'รับ-จ่าย ประจำวัน'!$B399,'วางแผนBC,CJ'!L:L)+SUMIF(RD!$C:$C,'รับ-จ่าย ประจำวัน'!$B399,RD!L:L)+SUMIF('FG,ออนไล,คัดแยก'!$C:$C,'รับ-จ่าย ประจำวัน'!$B399,'FG,ออนไล,คัดแยก'!L:L)</f>
        <v>0</v>
      </c>
      <c r="AT399" s="16">
        <f>SUMIF(เตรียมส่วนผสม!$C:$C,'รับ-จ่าย ประจำวัน'!$B399,เตรียมส่วนผสม!M:M)+SUMIF(กวนไส้!$C:$C,'รับ-จ่าย ประจำวัน'!$B399,กวนไส้!M:M)+SUMIF(ผลิต1!$C:$C,'รับ-จ่าย ประจำวัน'!$B399,ผลิต1!M:M)+SUMIF(ผลิต2!$C:$C,'รับ-จ่าย ประจำวัน'!$B399,ผลิต2!M:M)+SUMIF(เส้นแต่งหน้าขนมเค้ก!$C:$C,'รับ-จ่าย ประจำวัน'!$B399,เส้นแต่งหน้าขนมเค้ก!M:M)+SUMIF(แพ็ค!$C:$C,'รับ-จ่าย ประจำวัน'!$B399,แพ็ค!M:M)+SUMIF(ธุรการ!$C:$C,'รับ-จ่าย ประจำวัน'!$B399,ธุรการ!M:M)+SUMIF(เส้นแต่งหน้าขนมปัง!$C:$C,'รับ-จ่าย ประจำวัน'!$B399,เส้นแต่งหน้าขนมปัง!M:M)+SUMIF('วางแผนBC,CJ'!$C:$C,'รับ-จ่าย ประจำวัน'!$B399,'วางแผนBC,CJ'!M:M)+SUMIF(RD!$C:$C,'รับ-จ่าย ประจำวัน'!$B399,RD!M:M)+SUMIF('FG,ออนไล,คัดแยก'!$C:$C,'รับ-จ่าย ประจำวัน'!$B399,'FG,ออนไล,คัดแยก'!M:M)</f>
        <v>0</v>
      </c>
      <c r="AU399" s="16">
        <f>SUMIF(เตรียมส่วนผสม!$C:$C,'รับ-จ่าย ประจำวัน'!$B399,เตรียมส่วนผสม!N:N)+SUMIF(กวนไส้!$C:$C,'รับ-จ่าย ประจำวัน'!$B399,กวนไส้!N:N)+SUMIF(ผลิต1!$C:$C,'รับ-จ่าย ประจำวัน'!$B399,ผลิต1!N:N)+SUMIF(ผลิต2!$C:$C,'รับ-จ่าย ประจำวัน'!$B399,ผลิต2!N:N)+SUMIF(เส้นแต่งหน้าขนมเค้ก!$C:$C,'รับ-จ่าย ประจำวัน'!$B399,เส้นแต่งหน้าขนมเค้ก!N:N)+SUMIF(แพ็ค!$C:$C,'รับ-จ่าย ประจำวัน'!$B399,แพ็ค!N:N)+SUMIF(ธุรการ!$C:$C,'รับ-จ่าย ประจำวัน'!$B399,ธุรการ!N:N)+SUMIF(เส้นแต่งหน้าขนมปัง!$C:$C,'รับ-จ่าย ประจำวัน'!$B399,เส้นแต่งหน้าขนมปัง!N:N)+SUMIF('วางแผนBC,CJ'!$C:$C,'รับ-จ่าย ประจำวัน'!$B399,'วางแผนBC,CJ'!N:N)+SUMIF(RD!$C:$C,'รับ-จ่าย ประจำวัน'!$B399,RD!N:N)+SUMIF('FG,ออนไล,คัดแยก'!$C:$C,'รับ-จ่าย ประจำวัน'!$B399,'FG,ออนไล,คัดแยก'!N:N)</f>
        <v>9</v>
      </c>
      <c r="AV399" s="16">
        <f>SUMIF(เตรียมส่วนผสม!$C:$C,'รับ-จ่าย ประจำวัน'!$B399,เตรียมส่วนผสม!O:O)+SUMIF(กวนไส้!$C:$C,'รับ-จ่าย ประจำวัน'!$B399,กวนไส้!O:O)+SUMIF(ผลิต1!$C:$C,'รับ-จ่าย ประจำวัน'!$B399,ผลิต1!O:O)+SUMIF(ผลิต2!$C:$C,'รับ-จ่าย ประจำวัน'!$B399,ผลิต2!O:O)+SUMIF(เส้นแต่งหน้าขนมเค้ก!$C:$C,'รับ-จ่าย ประจำวัน'!$B399,เส้นแต่งหน้าขนมเค้ก!O:O)+SUMIF(แพ็ค!$C:$C,'รับ-จ่าย ประจำวัน'!$B399,แพ็ค!O:O)+SUMIF(ธุรการ!$C:$C,'รับ-จ่าย ประจำวัน'!$B399,ธุรการ!O:O)+SUMIF(เส้นแต่งหน้าขนมปัง!$C:$C,'รับ-จ่าย ประจำวัน'!$B399,เส้นแต่งหน้าขนมปัง!O:O)+SUMIF('วางแผนBC,CJ'!$C:$C,'รับ-จ่าย ประจำวัน'!$B399,'วางแผนBC,CJ'!O:O)+SUMIF(RD!$C:$C,'รับ-จ่าย ประจำวัน'!$B399,RD!O:O)+SUMIF('FG,ออนไล,คัดแยก'!$C:$C,'รับ-จ่าย ประจำวัน'!$B399,'FG,ออนไล,คัดแยก'!O:O)</f>
        <v>0</v>
      </c>
      <c r="AW399" s="16">
        <f>SUMIF(เตรียมส่วนผสม!$C:$C,'รับ-จ่าย ประจำวัน'!$B399,เตรียมส่วนผสม!P:P)+SUMIF(กวนไส้!$C:$C,'รับ-จ่าย ประจำวัน'!$B399,กวนไส้!P:P)+SUMIF(ผลิต1!$C:$C,'รับ-จ่าย ประจำวัน'!$B399,ผลิต1!P:P)+SUMIF(ผลิต2!$C:$C,'รับ-จ่าย ประจำวัน'!$B399,ผลิต2!P:P)+SUMIF(เส้นแต่งหน้าขนมเค้ก!$C:$C,'รับ-จ่าย ประจำวัน'!$B399,เส้นแต่งหน้าขนมเค้ก!P:P)+SUMIF(แพ็ค!$C:$C,'รับ-จ่าย ประจำวัน'!$B399,แพ็ค!P:P)+SUMIF(ธุรการ!$C:$C,'รับ-จ่าย ประจำวัน'!$B399,ธุรการ!P:P)+SUMIF(เส้นแต่งหน้าขนมปัง!$C:$C,'รับ-จ่าย ประจำวัน'!$B399,เส้นแต่งหน้าขนมปัง!P:P)+SUMIF('วางแผนBC,CJ'!$C:$C,'รับ-จ่าย ประจำวัน'!$B399,'วางแผนBC,CJ'!P:P)+SUMIF(RD!$C:$C,'รับ-จ่าย ประจำวัน'!$B399,RD!P:P)+SUMIF('FG,ออนไล,คัดแยก'!$C:$C,'รับ-จ่าย ประจำวัน'!$B399,'FG,ออนไล,คัดแยก'!P:P)</f>
        <v>0</v>
      </c>
      <c r="AX399" s="16">
        <f>SUMIF(เตรียมส่วนผสม!$C:$C,'รับ-จ่าย ประจำวัน'!$B399,เตรียมส่วนผสม!Q:Q)+SUMIF(กวนไส้!$C:$C,'รับ-จ่าย ประจำวัน'!$B399,กวนไส้!Q:Q)+SUMIF(ผลิต1!$C:$C,'รับ-จ่าย ประจำวัน'!$B399,ผลิต1!Q:Q)+SUMIF(ผลิต2!$C:$C,'รับ-จ่าย ประจำวัน'!$B399,ผลิต2!Q:Q)+SUMIF(เส้นแต่งหน้าขนมเค้ก!$C:$C,'รับ-จ่าย ประจำวัน'!$B399,เส้นแต่งหน้าขนมเค้ก!Q:Q)+SUMIF(แพ็ค!$C:$C,'รับ-จ่าย ประจำวัน'!$B399,แพ็ค!Q:Q)+SUMIF(ธุรการ!$C:$C,'รับ-จ่าย ประจำวัน'!$B399,ธุรการ!Q:Q)+SUMIF(เส้นแต่งหน้าขนมปัง!$C:$C,'รับ-จ่าย ประจำวัน'!$B399,เส้นแต่งหน้าขนมปัง!Q:Q)+SUMIF('วางแผนBC,CJ'!$C:$C,'รับ-จ่าย ประจำวัน'!$B399,'วางแผนBC,CJ'!Q:Q)+SUMIF(RD!$C:$C,'รับ-จ่าย ประจำวัน'!$B399,RD!Q:Q)+SUMIF('FG,ออนไล,คัดแยก'!$C:$C,'รับ-จ่าย ประจำวัน'!$B399,'FG,ออนไล,คัดแยก'!Q:Q)</f>
        <v>6</v>
      </c>
      <c r="AY399" s="16">
        <f>SUMIF(เตรียมส่วนผสม!$C:$C,'รับ-จ่าย ประจำวัน'!$B399,เตรียมส่วนผสม!R:R)+SUMIF(กวนไส้!$C:$C,'รับ-จ่าย ประจำวัน'!$B399,กวนไส้!R:R)+SUMIF(ผลิต1!$C:$C,'รับ-จ่าย ประจำวัน'!$B399,ผลิต1!R:R)+SUMIF(ผลิต2!$C:$C,'รับ-จ่าย ประจำวัน'!$B399,ผลิต2!R:R)+SUMIF(เส้นแต่งหน้าขนมเค้ก!$C:$C,'รับ-จ่าย ประจำวัน'!$B399,เส้นแต่งหน้าขนมเค้ก!R:R)+SUMIF(แพ็ค!$C:$C,'รับ-จ่าย ประจำวัน'!$B399,แพ็ค!R:R)+SUMIF(ธุรการ!$C:$C,'รับ-จ่าย ประจำวัน'!$B399,ธุรการ!R:R)+SUMIF(เส้นแต่งหน้าขนมปัง!$C:$C,'รับ-จ่าย ประจำวัน'!$B399,เส้นแต่งหน้าขนมปัง!R:R)+SUMIF('วางแผนBC,CJ'!$C:$C,'รับ-จ่าย ประจำวัน'!$B399,'วางแผนBC,CJ'!R:R)+SUMIF(RD!$C:$C,'รับ-จ่าย ประจำวัน'!$B399,RD!R:R)+SUMIF('FG,ออนไล,คัดแยก'!$C:$C,'รับ-จ่าย ประจำวัน'!$B399,'FG,ออนไล,คัดแยก'!R:R)</f>
        <v>0</v>
      </c>
      <c r="AZ399" s="16">
        <f>SUMIF(เตรียมส่วนผสม!$C:$C,'รับ-จ่าย ประจำวัน'!$B399,เตรียมส่วนผสม!S:S)+SUMIF(กวนไส้!$C:$C,'รับ-จ่าย ประจำวัน'!$B399,กวนไส้!S:S)+SUMIF(ผลิต1!$C:$C,'รับ-จ่าย ประจำวัน'!$B399,ผลิต1!S:S)+SUMIF(ผลิต2!$C:$C,'รับ-จ่าย ประจำวัน'!$B399,ผลิต2!S:S)+SUMIF(เส้นแต่งหน้าขนมเค้ก!$C:$C,'รับ-จ่าย ประจำวัน'!$B399,เส้นแต่งหน้าขนมเค้ก!S:S)+SUMIF(แพ็ค!$C:$C,'รับ-จ่าย ประจำวัน'!$B399,แพ็ค!S:S)+SUMIF(ธุรการ!$C:$C,'รับ-จ่าย ประจำวัน'!$B399,ธุรการ!S:S)+SUMIF(เส้นแต่งหน้าขนมปัง!$C:$C,'รับ-จ่าย ประจำวัน'!$B399,เส้นแต่งหน้าขนมปัง!S:S)+SUMIF('วางแผนBC,CJ'!$C:$C,'รับ-จ่าย ประจำวัน'!$B399,'วางแผนBC,CJ'!S:S)+SUMIF(RD!$C:$C,'รับ-จ่าย ประจำวัน'!$B399,RD!S:S)+SUMIF('FG,ออนไล,คัดแยก'!$C:$C,'รับ-จ่าย ประจำวัน'!$B399,'FG,ออนไล,คัดแยก'!S:S)</f>
        <v>0</v>
      </c>
      <c r="BA399" s="16">
        <f>SUMIF(เตรียมส่วนผสม!$C:$C,'รับ-จ่าย ประจำวัน'!$B399,เตรียมส่วนผสม!T:T)+SUMIF(กวนไส้!$C:$C,'รับ-จ่าย ประจำวัน'!$B399,กวนไส้!T:T)+SUMIF(ผลิต1!$C:$C,'รับ-จ่าย ประจำวัน'!$B399,ผลิต1!T:T)+SUMIF(ผลิต2!$C:$C,'รับ-จ่าย ประจำวัน'!$B399,ผลิต2!T:T)+SUMIF(เส้นแต่งหน้าขนมเค้ก!$C:$C,'รับ-จ่าย ประจำวัน'!$B399,เส้นแต่งหน้าขนมเค้ก!T:T)+SUMIF(แพ็ค!$C:$C,'รับ-จ่าย ประจำวัน'!$B399,แพ็ค!T:T)+SUMIF(ธุรการ!$C:$C,'รับ-จ่าย ประจำวัน'!$B399,ธุรการ!T:T)+SUMIF(เส้นแต่งหน้าขนมปัง!$C:$C,'รับ-จ่าย ประจำวัน'!$B399,เส้นแต่งหน้าขนมปัง!T:T)+SUMIF('วางแผนBC,CJ'!$C:$C,'รับ-จ่าย ประจำวัน'!$B399,'วางแผนBC,CJ'!T:T)+SUMIF(RD!$C:$C,'รับ-จ่าย ประจำวัน'!$B399,RD!T:T)+SUMIF('FG,ออนไล,คัดแยก'!$C:$C,'รับ-จ่าย ประจำวัน'!$B399,'FG,ออนไล,คัดแยก'!T:T)</f>
        <v>0</v>
      </c>
      <c r="BB399" s="16">
        <f>SUMIF(เตรียมส่วนผสม!$C:$C,'รับ-จ่าย ประจำวัน'!$B399,เตรียมส่วนผสม!U:U)+SUMIF(กวนไส้!$C:$C,'รับ-จ่าย ประจำวัน'!$B399,กวนไส้!U:U)+SUMIF(ผลิต1!$C:$C,'รับ-จ่าย ประจำวัน'!$B399,ผลิต1!U:U)+SUMIF(ผลิต2!$C:$C,'รับ-จ่าย ประจำวัน'!$B399,ผลิต2!U:U)+SUMIF(เส้นแต่งหน้าขนมเค้ก!$C:$C,'รับ-จ่าย ประจำวัน'!$B399,เส้นแต่งหน้าขนมเค้ก!U:U)+SUMIF(แพ็ค!$C:$C,'รับ-จ่าย ประจำวัน'!$B399,แพ็ค!U:U)+SUMIF(ธุรการ!$C:$C,'รับ-จ่าย ประจำวัน'!$B399,ธุรการ!U:U)+SUMIF(เส้นแต่งหน้าขนมปัง!$C:$C,'รับ-จ่าย ประจำวัน'!$B399,เส้นแต่งหน้าขนมปัง!U:U)+SUMIF('วางแผนBC,CJ'!$C:$C,'รับ-จ่าย ประจำวัน'!$B399,'วางแผนBC,CJ'!U:U)+SUMIF(RD!$C:$C,'รับ-จ่าย ประจำวัน'!$B399,RD!U:U)+SUMIF('FG,ออนไล,คัดแยก'!$C:$C,'รับ-จ่าย ประจำวัน'!$B399,'FG,ออนไล,คัดแยก'!U:U)</f>
        <v>6</v>
      </c>
      <c r="BC399" s="16">
        <f>SUMIF(เตรียมส่วนผสม!$C:$C,'รับ-จ่าย ประจำวัน'!$B399,เตรียมส่วนผสม!V:V)+SUMIF(กวนไส้!$C:$C,'รับ-จ่าย ประจำวัน'!$B399,กวนไส้!V:V)+SUMIF(ผลิต1!$C:$C,'รับ-จ่าย ประจำวัน'!$B399,ผลิต1!V:V)+SUMIF(ผลิต2!$C:$C,'รับ-จ่าย ประจำวัน'!$B399,ผลิต2!V:V)+SUMIF(เส้นแต่งหน้าขนมเค้ก!$C:$C,'รับ-จ่าย ประจำวัน'!$B399,เส้นแต่งหน้าขนมเค้ก!V:V)+SUMIF(แพ็ค!$C:$C,'รับ-จ่าย ประจำวัน'!$B399,แพ็ค!V:V)+SUMIF(ธุรการ!$C:$C,'รับ-จ่าย ประจำวัน'!$B399,ธุรการ!V:V)+SUMIF(เส้นแต่งหน้าขนมปัง!$C:$C,'รับ-จ่าย ประจำวัน'!$B399,เส้นแต่งหน้าขนมปัง!V:V)+SUMIF('วางแผนBC,CJ'!$C:$C,'รับ-จ่าย ประจำวัน'!$B399,'วางแผนBC,CJ'!V:V)+SUMIF(RD!$C:$C,'รับ-จ่าย ประจำวัน'!$B399,RD!V:V)+SUMIF('FG,ออนไล,คัดแยก'!$C:$C,'รับ-จ่าย ประจำวัน'!$B399,'FG,ออนไล,คัดแยก'!V:V)</f>
        <v>0</v>
      </c>
      <c r="BD399" s="16">
        <f>SUMIF(เตรียมส่วนผสม!$C:$C,'รับ-จ่าย ประจำวัน'!$B399,เตรียมส่วนผสม!W:W)+SUMIF(กวนไส้!$C:$C,'รับ-จ่าย ประจำวัน'!$B399,กวนไส้!W:W)+SUMIF(ผลิต1!$C:$C,'รับ-จ่าย ประจำวัน'!$B399,ผลิต1!W:W)+SUMIF(ผลิต2!$C:$C,'รับ-จ่าย ประจำวัน'!$B399,ผลิต2!W:W)+SUMIF(เส้นแต่งหน้าขนมเค้ก!$C:$C,'รับ-จ่าย ประจำวัน'!$B399,เส้นแต่งหน้าขนมเค้ก!W:W)+SUMIF(แพ็ค!$C:$C,'รับ-จ่าย ประจำวัน'!$B399,แพ็ค!W:W)+SUMIF(ธุรการ!$C:$C,'รับ-จ่าย ประจำวัน'!$B399,ธุรการ!W:W)+SUMIF(เส้นแต่งหน้าขนมปัง!$C:$C,'รับ-จ่าย ประจำวัน'!$B399,เส้นแต่งหน้าขนมปัง!W:W)+SUMIF('วางแผนBC,CJ'!$C:$C,'รับ-จ่าย ประจำวัน'!$B399,'วางแผนBC,CJ'!W:W)+SUMIF(RD!$C:$C,'รับ-จ่าย ประจำวัน'!$B399,RD!W:W)+SUMIF('FG,ออนไล,คัดแยก'!$C:$C,'รับ-จ่าย ประจำวัน'!$B399,'FG,ออนไล,คัดแยก'!W:W)</f>
        <v>0</v>
      </c>
      <c r="BE399" s="16">
        <f>SUMIF(เตรียมส่วนผสม!$C:$C,'รับ-จ่าย ประจำวัน'!$B399,เตรียมส่วนผสม!X:X)+SUMIF(กวนไส้!$C:$C,'รับ-จ่าย ประจำวัน'!$B399,กวนไส้!X:X)+SUMIF(ผลิต1!$C:$C,'รับ-จ่าย ประจำวัน'!$B399,ผลิต1!X:X)+SUMIF(ผลิต2!$C:$C,'รับ-จ่าย ประจำวัน'!$B399,ผลิต2!X:X)+SUMIF(เส้นแต่งหน้าขนมเค้ก!$C:$C,'รับ-จ่าย ประจำวัน'!$B399,เส้นแต่งหน้าขนมเค้ก!X:X)+SUMIF(แพ็ค!$C:$C,'รับ-จ่าย ประจำวัน'!$B399,แพ็ค!X:X)+SUMIF(ธุรการ!$C:$C,'รับ-จ่าย ประจำวัน'!$B399,ธุรการ!X:X)+SUMIF(เส้นแต่งหน้าขนมปัง!$C:$C,'รับ-จ่าย ประจำวัน'!$B399,เส้นแต่งหน้าขนมปัง!X:X)+SUMIF('วางแผนBC,CJ'!$C:$C,'รับ-จ่าย ประจำวัน'!$B399,'วางแผนBC,CJ'!X:X)+SUMIF(RD!$C:$C,'รับ-จ่าย ประจำวัน'!$B399,RD!X:X)+SUMIF('FG,ออนไล,คัดแยก'!$C:$C,'รับ-จ่าย ประจำวัน'!$B399,'FG,ออนไล,คัดแยก'!X:X)</f>
        <v>0</v>
      </c>
      <c r="BF399" s="16">
        <f>SUMIF(เตรียมส่วนผสม!$C:$C,'รับ-จ่าย ประจำวัน'!$B399,เตรียมส่วนผสม!Y:Y)+SUMIF(กวนไส้!$C:$C,'รับ-จ่าย ประจำวัน'!$B399,กวนไส้!Y:Y)+SUMIF(ผลิต1!$C:$C,'รับ-จ่าย ประจำวัน'!$B399,ผลิต1!Y:Y)+SUMIF(ผลิต2!$C:$C,'รับ-จ่าย ประจำวัน'!$B399,ผลิต2!Y:Y)+SUMIF(เส้นแต่งหน้าขนมเค้ก!$C:$C,'รับ-จ่าย ประจำวัน'!$B399,เส้นแต่งหน้าขนมเค้ก!Y:Y)+SUMIF(แพ็ค!$C:$C,'รับ-จ่าย ประจำวัน'!$B399,แพ็ค!Y:Y)+SUMIF(ธุรการ!$C:$C,'รับ-จ่าย ประจำวัน'!$B399,ธุรการ!Y:Y)+SUMIF(เส้นแต่งหน้าขนมปัง!$C:$C,'รับ-จ่าย ประจำวัน'!$B399,เส้นแต่งหน้าขนมปัง!Y:Y)+SUMIF('วางแผนBC,CJ'!$C:$C,'รับ-จ่าย ประจำวัน'!$B399,'วางแผนBC,CJ'!Y:Y)+SUMIF(RD!$C:$C,'รับ-จ่าย ประจำวัน'!$B399,RD!Y:Y)+SUMIF('FG,ออนไล,คัดแยก'!$C:$C,'รับ-จ่าย ประจำวัน'!$B399,'FG,ออนไล,คัดแยก'!Y:Y)</f>
        <v>0</v>
      </c>
      <c r="BG399" s="16">
        <f>SUMIF(เตรียมส่วนผสม!$C:$C,'รับ-จ่าย ประจำวัน'!$B399,เตรียมส่วนผสม!Z:Z)+SUMIF(กวนไส้!$C:$C,'รับ-จ่าย ประจำวัน'!$B399,กวนไส้!Z:Z)+SUMIF(ผลิต1!$C:$C,'รับ-จ่าย ประจำวัน'!$B399,ผลิต1!Z:Z)+SUMIF(ผลิต2!$C:$C,'รับ-จ่าย ประจำวัน'!$B399,ผลิต2!Z:Z)+SUMIF(เส้นแต่งหน้าขนมเค้ก!$C:$C,'รับ-จ่าย ประจำวัน'!$B399,เส้นแต่งหน้าขนมเค้ก!Z:Z)+SUMIF(แพ็ค!$C:$C,'รับ-จ่าย ประจำวัน'!$B399,แพ็ค!Z:Z)+SUMIF(ธุรการ!$C:$C,'รับ-จ่าย ประจำวัน'!$B399,ธุรการ!Z:Z)+SUMIF(เส้นแต่งหน้าขนมปัง!$C:$C,'รับ-จ่าย ประจำวัน'!$B399,เส้นแต่งหน้าขนมปัง!Z:Z)+SUMIF('วางแผนBC,CJ'!$C:$C,'รับ-จ่าย ประจำวัน'!$B399,'วางแผนBC,CJ'!Z:Z)+SUMIF(RD!$C:$C,'รับ-จ่าย ประจำวัน'!$B399,RD!Z:Z)+SUMIF('FG,ออนไล,คัดแยก'!$C:$C,'รับ-จ่าย ประจำวัน'!$B399,'FG,ออนไล,คัดแยก'!Z:Z)</f>
        <v>1</v>
      </c>
      <c r="BH399" s="16">
        <f>SUMIF(เตรียมส่วนผสม!$C:$C,'รับ-จ่าย ประจำวัน'!$B399,เตรียมส่วนผสม!AA:AA)+SUMIF(กวนไส้!$C:$C,'รับ-จ่าย ประจำวัน'!$B399,กวนไส้!AA:AA)+SUMIF(ผลิต1!$C:$C,'รับ-จ่าย ประจำวัน'!$B399,ผลิต1!AA:AA)+SUMIF(ผลิต2!$C:$C,'รับ-จ่าย ประจำวัน'!$B399,ผลิต2!AA:AA)+SUMIF(เส้นแต่งหน้าขนมเค้ก!$C:$C,'รับ-จ่าย ประจำวัน'!$B399,เส้นแต่งหน้าขนมเค้ก!AA:AA)+SUMIF(แพ็ค!$C:$C,'รับ-จ่าย ประจำวัน'!$B399,แพ็ค!AA:AA)+SUMIF(ธุรการ!$C:$C,'รับ-จ่าย ประจำวัน'!$B399,ธุรการ!AA:AA)+SUMIF(เส้นแต่งหน้าขนมปัง!$C:$C,'รับ-จ่าย ประจำวัน'!$B399,เส้นแต่งหน้าขนมปัง!AA:AA)+SUMIF('วางแผนBC,CJ'!$C:$C,'รับ-จ่าย ประจำวัน'!$B399,'วางแผนBC,CJ'!AA:AA)+SUMIF(RD!$C:$C,'รับ-จ่าย ประจำวัน'!$B399,RD!AA:AA)+SUMIF('FG,ออนไล,คัดแยก'!$C:$C,'รับ-จ่าย ประจำวัน'!$B399,'FG,ออนไล,คัดแยก'!AA:AA)</f>
        <v>0</v>
      </c>
      <c r="BI399" s="16">
        <f>SUMIF(เตรียมส่วนผสม!$C:$C,'รับ-จ่าย ประจำวัน'!$B399,เตรียมส่วนผสม!AB:AB)+SUMIF(กวนไส้!$C:$C,'รับ-จ่าย ประจำวัน'!$B399,กวนไส้!AB:AB)+SUMIF(ผลิต1!$C:$C,'รับ-จ่าย ประจำวัน'!$B399,ผลิต1!AB:AB)+SUMIF(ผลิต2!$C:$C,'รับ-จ่าย ประจำวัน'!$B399,ผลิต2!AB:AB)+SUMIF(เส้นแต่งหน้าขนมเค้ก!$C:$C,'รับ-จ่าย ประจำวัน'!$B399,เส้นแต่งหน้าขนมเค้ก!AB:AB)+SUMIF(แพ็ค!$C:$C,'รับ-จ่าย ประจำวัน'!$B399,แพ็ค!AB:AB)+SUMIF(ธุรการ!$C:$C,'รับ-จ่าย ประจำวัน'!$B399,ธุรการ!AB:AB)+SUMIF(เส้นแต่งหน้าขนมปัง!$C:$C,'รับ-จ่าย ประจำวัน'!$B399,เส้นแต่งหน้าขนมปัง!AB:AB)+SUMIF('วางแผนBC,CJ'!$C:$C,'รับ-จ่าย ประจำวัน'!$B399,'วางแผนBC,CJ'!AB:AB)+SUMIF(RD!$C:$C,'รับ-จ่าย ประจำวัน'!$B399,RD!AB:AB)+SUMIF('FG,ออนไล,คัดแยก'!$C:$C,'รับ-จ่าย ประจำวัน'!$B399,'FG,ออนไล,คัดแยก'!AB:AB)</f>
        <v>1</v>
      </c>
      <c r="BJ399" s="16">
        <f>SUMIF(เตรียมส่วนผสม!$C:$C,'รับ-จ่าย ประจำวัน'!$B399,เตรียมส่วนผสม!AC:AC)+SUMIF(กวนไส้!$C:$C,'รับ-จ่าย ประจำวัน'!$B399,กวนไส้!AC:AC)+SUMIF(ผลิต1!$C:$C,'รับ-จ่าย ประจำวัน'!$B399,ผลิต1!AC:AC)+SUMIF(ผลิต2!$C:$C,'รับ-จ่าย ประจำวัน'!$B399,ผลิต2!AC:AC)+SUMIF(เส้นแต่งหน้าขนมเค้ก!$C:$C,'รับ-จ่าย ประจำวัน'!$B399,เส้นแต่งหน้าขนมเค้ก!AC:AC)+SUMIF(แพ็ค!$C:$C,'รับ-จ่าย ประจำวัน'!$B399,แพ็ค!AC:AC)+SUMIF(ธุรการ!$C:$C,'รับ-จ่าย ประจำวัน'!$B399,ธุรการ!AC:AC)+SUMIF(เส้นแต่งหน้าขนมปัง!$C:$C,'รับ-จ่าย ประจำวัน'!$B399,เส้นแต่งหน้าขนมปัง!AC:AC)+SUMIF('วางแผนBC,CJ'!$C:$C,'รับ-จ่าย ประจำวัน'!$B399,'วางแผนBC,CJ'!AC:AC)+SUMIF(RD!$C:$C,'รับ-จ่าย ประจำวัน'!$B399,RD!AC:AC)+SUMIF('FG,ออนไล,คัดแยก'!$C:$C,'รับ-จ่าย ประจำวัน'!$B399,'FG,ออนไล,คัดแยก'!AC:AC)</f>
        <v>2</v>
      </c>
      <c r="BK399" s="16">
        <f>SUMIF(เตรียมส่วนผสม!$C:$C,'รับ-จ่าย ประจำวัน'!$B399,เตรียมส่วนผสม!AD:AD)+SUMIF(กวนไส้!$C:$C,'รับ-จ่าย ประจำวัน'!$B399,กวนไส้!AD:AD)+SUMIF(ผลิต1!$C:$C,'รับ-จ่าย ประจำวัน'!$B399,ผลิต1!AD:AD)+SUMIF(ผลิต2!$C:$C,'รับ-จ่าย ประจำวัน'!$B399,ผลิต2!AD:AD)+SUMIF(เส้นแต่งหน้าขนมเค้ก!$C:$C,'รับ-จ่าย ประจำวัน'!$B399,เส้นแต่งหน้าขนมเค้ก!AD:AD)+SUMIF(แพ็ค!$C:$C,'รับ-จ่าย ประจำวัน'!$B399,แพ็ค!AD:AD)+SUMIF(ธุรการ!$C:$C,'รับ-จ่าย ประจำวัน'!$B399,ธุรการ!AD:AD)+SUMIF(เส้นแต่งหน้าขนมปัง!$C:$C,'รับ-จ่าย ประจำวัน'!$B399,เส้นแต่งหน้าขนมปัง!AD:AD)+SUMIF('วางแผนBC,CJ'!$C:$C,'รับ-จ่าย ประจำวัน'!$B399,'วางแผนBC,CJ'!AD:AD)+SUMIF(RD!$C:$C,'รับ-จ่าย ประจำวัน'!$B399,RD!AD:AD)+SUMIF('FG,ออนไล,คัดแยก'!$C:$C,'รับ-จ่าย ประจำวัน'!$B399,'FG,ออนไล,คัดแยก'!AD:AD)</f>
        <v>0</v>
      </c>
      <c r="BL399" s="16">
        <f>SUMIF(เตรียมส่วนผสม!$C:$C,'รับ-จ่าย ประจำวัน'!$B399,เตรียมส่วนผสม!AE:AE)+SUMIF(กวนไส้!$C:$C,'รับ-จ่าย ประจำวัน'!$B399,กวนไส้!AE:AE)+SUMIF(ผลิต1!$C:$C,'รับ-จ่าย ประจำวัน'!$B399,ผลิต1!AE:AE)+SUMIF(ผลิต2!$C:$C,'รับ-จ่าย ประจำวัน'!$B399,ผลิต2!AE:AE)+SUMIF(เส้นแต่งหน้าขนมเค้ก!$C:$C,'รับ-จ่าย ประจำวัน'!$B399,เส้นแต่งหน้าขนมเค้ก!AE:AE)+SUMIF(แพ็ค!$C:$C,'รับ-จ่าย ประจำวัน'!$B399,แพ็ค!AE:AE)+SUMIF(ธุรการ!$C:$C,'รับ-จ่าย ประจำวัน'!$B399,ธุรการ!AE:AE)+SUMIF(เส้นแต่งหน้าขนมปัง!$C:$C,'รับ-จ่าย ประจำวัน'!$B399,เส้นแต่งหน้าขนมปัง!AE:AE)+SUMIF('วางแผนBC,CJ'!$C:$C,'รับ-จ่าย ประจำวัน'!$B399,'วางแผนBC,CJ'!AE:AE)+SUMIF(RD!$C:$C,'รับ-จ่าย ประจำวัน'!$B399,RD!AE:AE)+SUMIF('FG,ออนไล,คัดแยก'!$C:$C,'รับ-จ่าย ประจำวัน'!$B399,'FG,ออนไล,คัดแยก'!AE:AE)</f>
        <v>1</v>
      </c>
      <c r="BM399" s="16">
        <f>SUMIF(เตรียมส่วนผสม!$C:$C,'รับ-จ่าย ประจำวัน'!$B399,เตรียมส่วนผสม!AF:AF)+SUMIF(กวนไส้!$C:$C,'รับ-จ่าย ประจำวัน'!$B399,กวนไส้!AF:AF)+SUMIF(ผลิต1!$C:$C,'รับ-จ่าย ประจำวัน'!$B399,ผลิต1!AF:AF)+SUMIF(ผลิต2!$C:$C,'รับ-จ่าย ประจำวัน'!$B399,ผลิต2!AF:AF)+SUMIF(เส้นแต่งหน้าขนมเค้ก!$C:$C,'รับ-จ่าย ประจำวัน'!$B399,เส้นแต่งหน้าขนมเค้ก!AF:AF)+SUMIF(แพ็ค!$C:$C,'รับ-จ่าย ประจำวัน'!$B399,แพ็ค!AF:AF)+SUMIF(ธุรการ!$C:$C,'รับ-จ่าย ประจำวัน'!$B399,ธุรการ!AF:AF)+SUMIF(เส้นแต่งหน้าขนมปัง!$C:$C,'รับ-จ่าย ประจำวัน'!$B399,เส้นแต่งหน้าขนมปัง!AF:AF)+SUMIF('วางแผนBC,CJ'!$C:$C,'รับ-จ่าย ประจำวัน'!$B399,'วางแผนBC,CJ'!AF:AF)+SUMIF(RD!$C:$C,'รับ-จ่าย ประจำวัน'!$B399,RD!AF:AF)+SUMIF('FG,ออนไล,คัดแยก'!$C:$C,'รับ-จ่าย ประจำวัน'!$B399,'FG,ออนไล,คัดแยก'!AF:AF)</f>
        <v>2</v>
      </c>
      <c r="BN399" s="16">
        <f>SUMIF(เตรียมส่วนผสม!$C:$C,'รับ-จ่าย ประจำวัน'!$B399,เตรียมส่วนผสม!AG:AG)+SUMIF(กวนไส้!$C:$C,'รับ-จ่าย ประจำวัน'!$B399,กวนไส้!AG:AG)+SUMIF(ผลิต1!$C:$C,'รับ-จ่าย ประจำวัน'!$B399,ผลิต1!AG:AG)+SUMIF(ผลิต2!$C:$C,'รับ-จ่าย ประจำวัน'!$B399,ผลิต2!AG:AG)+SUMIF(เส้นแต่งหน้าขนมเค้ก!$C:$C,'รับ-จ่าย ประจำวัน'!$B399,เส้นแต่งหน้าขนมเค้ก!AG:AG)+SUMIF(แพ็ค!$C:$C,'รับ-จ่าย ประจำวัน'!$B399,แพ็ค!AG:AG)+SUMIF(ธุรการ!$C:$C,'รับ-จ่าย ประจำวัน'!$B399,ธุรการ!AG:AG)+SUMIF(เส้นแต่งหน้าขนมปัง!$C:$C,'รับ-จ่าย ประจำวัน'!$B399,เส้นแต่งหน้าขนมปัง!AG:AG)+SUMIF('วางแผนBC,CJ'!$C:$C,'รับ-จ่าย ประจำวัน'!$B399,'วางแผนBC,CJ'!AG:AG)+SUMIF(RD!$C:$C,'รับ-จ่าย ประจำวัน'!$B399,RD!AG:AG)+SUMIF('FG,ออนไล,คัดแยก'!$C:$C,'รับ-จ่าย ประจำวัน'!$B399,'FG,ออนไล,คัดแยก'!AG:AG)</f>
        <v>2</v>
      </c>
      <c r="BO399" s="16">
        <f>SUMIF(เตรียมส่วนผสม!$C:$C,'รับ-จ่าย ประจำวัน'!$B399,เตรียมส่วนผสม!AH:AH)+SUMIF(กวนไส้!$C:$C,'รับ-จ่าย ประจำวัน'!$B399,กวนไส้!AH:AH)+SUMIF(ผลิต1!$C:$C,'รับ-จ่าย ประจำวัน'!$B399,ผลิต1!AH:AH)+SUMIF(ผลิต2!$C:$C,'รับ-จ่าย ประจำวัน'!$B399,ผลิต2!AH:AH)+SUMIF(เส้นแต่งหน้าขนมเค้ก!$C:$C,'รับ-จ่าย ประจำวัน'!$B399,เส้นแต่งหน้าขนมเค้ก!AH:AH)+SUMIF(แพ็ค!$C:$C,'รับ-จ่าย ประจำวัน'!$B399,แพ็ค!AH:AH)+SUMIF(ธุรการ!$C:$C,'รับ-จ่าย ประจำวัน'!$B399,ธุรการ!AH:AH)+SUMIF(เส้นแต่งหน้าขนมปัง!$C:$C,'รับ-จ่าย ประจำวัน'!$B399,เส้นแต่งหน้าขนมปัง!AH:AH)+SUMIF('วางแผนBC,CJ'!$C:$C,'รับ-จ่าย ประจำวัน'!$B399,'วางแผนBC,CJ'!AH:AH)+SUMIF(RD!$C:$C,'รับ-จ่าย ประจำวัน'!$B399,RD!AH:AH)+SUMIF('FG,ออนไล,คัดแยก'!$C:$C,'รับ-จ่าย ประจำวัน'!$B399,'FG,ออนไล,คัดแยก'!AH:AH)</f>
        <v>0</v>
      </c>
      <c r="BP399" s="16">
        <f>SUMIF(เตรียมส่วนผสม!$C:$C,'รับ-จ่าย ประจำวัน'!$B399,เตรียมส่วนผสม!AI:AI)+SUMIF(กวนไส้!$C:$C,'รับ-จ่าย ประจำวัน'!$B399,กวนไส้!AI:AI)+SUMIF(ผลิต1!$C:$C,'รับ-จ่าย ประจำวัน'!$B399,ผลิต1!AI:AI)+SUMIF(ผลิต2!$C:$C,'รับ-จ่าย ประจำวัน'!$B399,ผลิต2!AI:AI)+SUMIF(เส้นแต่งหน้าขนมเค้ก!$C:$C,'รับ-จ่าย ประจำวัน'!$B399,เส้นแต่งหน้าขนมเค้ก!AI:AI)+SUMIF(แพ็ค!$C:$C,'รับ-จ่าย ประจำวัน'!$B399,แพ็ค!AI:AI)+SUMIF(ธุรการ!$C:$C,'รับ-จ่าย ประจำวัน'!$B399,ธุรการ!AI:AI)+SUMIF(เส้นแต่งหน้าขนมปัง!$C:$C,'รับ-จ่าย ประจำวัน'!$B399,เส้นแต่งหน้าขนมปัง!AI:AI)+SUMIF('วางแผนBC,CJ'!$C:$C,'รับ-จ่าย ประจำวัน'!$B399,'วางแผนBC,CJ'!AI:AI)+SUMIF(RD!$C:$C,'รับ-จ่าย ประจำวัน'!$B399,RD!AI:AI)+SUMIF('FG,ออนไล,คัดแยก'!$C:$C,'รับ-จ่าย ประจำวัน'!$B399,'FG,ออนไล,คัดแยก'!AI:AI)</f>
        <v>2</v>
      </c>
      <c r="BQ399" s="16">
        <f>SUMIF(เตรียมส่วนผสม!$C:$C,'รับ-จ่าย ประจำวัน'!$B399,เตรียมส่วนผสม!AJ:AJ)+SUMIF(กวนไส้!$C:$C,'รับ-จ่าย ประจำวัน'!$B399,กวนไส้!AJ:AJ)+SUMIF(ผลิต1!$C:$C,'รับ-จ่าย ประจำวัน'!$B399,ผลิต1!AJ:AJ)+SUMIF(ผลิต2!$C:$C,'รับ-จ่าย ประจำวัน'!$B399,ผลิต2!AJ:AJ)+SUMIF(เส้นแต่งหน้าขนมเค้ก!$C:$C,'รับ-จ่าย ประจำวัน'!$B399,เส้นแต่งหน้าขนมเค้ก!AJ:AJ)+SUMIF(แพ็ค!$C:$C,'รับ-จ่าย ประจำวัน'!$B399,แพ็ค!AJ:AJ)+SUMIF(ธุรการ!$C:$C,'รับ-จ่าย ประจำวัน'!$B399,ธุรการ!AJ:AJ)+SUMIF(เส้นแต่งหน้าขนมปัง!$C:$C,'รับ-จ่าย ประจำวัน'!$B399,เส้นแต่งหน้าขนมปัง!AJ:AJ)+SUMIF('วางแผนBC,CJ'!$C:$C,'รับ-จ่าย ประจำวัน'!$B399,'วางแผนBC,CJ'!AJ:AJ)+SUMIF(RD!$C:$C,'รับ-จ่าย ประจำวัน'!$B399,RD!AJ:AJ)+SUMIF('FG,ออนไล,คัดแยก'!$C:$C,'รับ-จ่าย ประจำวัน'!$B399,'FG,ออนไล,คัดแยก'!AJ:AJ)</f>
        <v>0</v>
      </c>
      <c r="BR399" s="16">
        <f>SUMIF(เตรียมส่วนผสม!$C:$C,'รับ-จ่าย ประจำวัน'!$B399,เตรียมส่วนผสม!AK:AK)+SUMIF(กวนไส้!$C:$C,'รับ-จ่าย ประจำวัน'!$B399,กวนไส้!AK:AK)+SUMIF(ผลิต1!$C:$C,'รับ-จ่าย ประจำวัน'!$B399,ผลิต1!AK:AK)+SUMIF(ผลิต2!$C:$C,'รับ-จ่าย ประจำวัน'!$B399,ผลิต2!AK:AK)+SUMIF(เส้นแต่งหน้าขนมเค้ก!$C:$C,'รับ-จ่าย ประจำวัน'!$B399,เส้นแต่งหน้าขนมเค้ก!AK:AK)+SUMIF(แพ็ค!$C:$C,'รับ-จ่าย ประจำวัน'!$B399,แพ็ค!AK:AK)+SUMIF(ธุรการ!$C:$C,'รับ-จ่าย ประจำวัน'!$B399,ธุรการ!AK:AK)+SUMIF(เส้นแต่งหน้าขนมปัง!$C:$C,'รับ-จ่าย ประจำวัน'!$B399,เส้นแต่งหน้าขนมปัง!AK:AK)+SUMIF('วางแผนBC,CJ'!$C:$C,'รับ-จ่าย ประจำวัน'!$B399,'วางแผนBC,CJ'!AK:AK)+SUMIF(RD!$C:$C,'รับ-จ่าย ประจำวัน'!$B399,RD!AK:AK)+SUMIF('FG,ออนไล,คัดแยก'!$C:$C,'รับ-จ่าย ประจำวัน'!$B399,'FG,ออนไล,คัดแยก'!AK:AK)</f>
        <v>5</v>
      </c>
      <c r="BS399" s="16">
        <f>SUMIF(เตรียมส่วนผสม!$C:$C,'รับ-จ่าย ประจำวัน'!$B399,เตรียมส่วนผสม!AL:AL)+SUMIF(กวนไส้!$C:$C,'รับ-จ่าย ประจำวัน'!$B399,กวนไส้!AL:AL)+SUMIF(ผลิต1!$C:$C,'รับ-จ่าย ประจำวัน'!$B399,ผลิต1!AL:AL)+SUMIF(ผลิต2!$C:$C,'รับ-จ่าย ประจำวัน'!$B399,ผลิต2!AL:AL)+SUMIF(เส้นแต่งหน้าขนมเค้ก!$C:$C,'รับ-จ่าย ประจำวัน'!$B399,เส้นแต่งหน้าขนมเค้ก!AL:AL)+SUMIF(แพ็ค!$C:$C,'รับ-จ่าย ประจำวัน'!$B399,แพ็ค!AL:AL)+SUMIF(ธุรการ!$C:$C,'รับ-จ่าย ประจำวัน'!$B399,ธุรการ!AL:AL)+SUMIF(เส้นแต่งหน้าขนมปัง!$C:$C,'รับ-จ่าย ประจำวัน'!$B399,เส้นแต่งหน้าขนมปัง!AL:AL)+SUMIF('วางแผนBC,CJ'!$C:$C,'รับ-จ่าย ประจำวัน'!$B399,'วางแผนBC,CJ'!AL:AL)+SUMIF(RD!$C:$C,'รับ-จ่าย ประจำวัน'!$B399,RD!AL:AL)+SUMIF('FG,ออนไล,คัดแยก'!$C:$C,'รับ-จ่าย ประจำวัน'!$B399,'FG,ออนไล,คัดแยก'!AL:AL)</f>
        <v>0</v>
      </c>
      <c r="BT399" s="18">
        <f t="shared" si="93"/>
        <v>43</v>
      </c>
      <c r="BU399" s="116"/>
      <c r="BV399" s="146">
        <f t="shared" si="94"/>
        <v>7</v>
      </c>
      <c r="BW399" s="183">
        <v>30</v>
      </c>
      <c r="BX399" s="172">
        <f t="shared" si="97"/>
        <v>1.4333333333333333</v>
      </c>
      <c r="BY399" s="188">
        <f t="shared" si="90"/>
        <v>4.8837209302325579</v>
      </c>
      <c r="BZ399" s="180">
        <f t="shared" ca="1" si="95"/>
        <v>46207.883720930229</v>
      </c>
      <c r="CA399" s="95">
        <v>50</v>
      </c>
      <c r="CB399" s="97">
        <v>25</v>
      </c>
      <c r="CC399" s="97"/>
      <c r="CD399" s="97"/>
      <c r="CE399" s="97"/>
      <c r="CF399" s="97"/>
      <c r="CG399" s="97"/>
      <c r="CH399" s="97"/>
      <c r="CI399" s="97"/>
      <c r="CJ399" s="94"/>
      <c r="CK399" s="9">
        <f t="shared" si="91"/>
        <v>7</v>
      </c>
    </row>
    <row r="400" spans="1:89" x14ac:dyDescent="0.5">
      <c r="A400" s="149"/>
      <c r="B400" s="34" t="s">
        <v>1522</v>
      </c>
      <c r="C400" s="10" t="s">
        <v>1534</v>
      </c>
      <c r="D400" s="177" t="s">
        <v>276</v>
      </c>
      <c r="E400" s="28"/>
      <c r="F400" s="75"/>
      <c r="G400" s="11" t="s">
        <v>62</v>
      </c>
      <c r="H400" s="12">
        <v>37</v>
      </c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16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3"/>
      <c r="AF400" s="13"/>
      <c r="AG400" s="13"/>
      <c r="AH400" s="13"/>
      <c r="AI400" s="14"/>
      <c r="AJ400" s="14"/>
      <c r="AK400" s="14"/>
      <c r="AL400" s="14"/>
      <c r="AM400" s="14"/>
      <c r="AN400" s="15">
        <f t="shared" si="92"/>
        <v>0</v>
      </c>
      <c r="AO400" s="16">
        <f>SUMIF(เตรียมส่วนผสม!$C:$C,'รับ-จ่าย ประจำวัน'!$B400,เตรียมส่วนผสม!H:H)+SUMIF(กวนไส้!$C:$C,'รับ-จ่าย ประจำวัน'!$B400,กวนไส้!H:H)+SUMIF(ผลิต1!$C:$C,'รับ-จ่าย ประจำวัน'!$B400,ผลิต1!H:H)+SUMIF(ผลิต2!$C:$C,'รับ-จ่าย ประจำวัน'!$B400,ผลิต2!H:H)+SUMIF(เส้นแต่งหน้าขนมเค้ก!$C:$C,'รับ-จ่าย ประจำวัน'!$B400,เส้นแต่งหน้าขนมเค้ก!H:H)+SUMIF(แพ็ค!$C:$C,'รับ-จ่าย ประจำวัน'!$B400,แพ็ค!H:H)+SUMIF(ธุรการ!$C:$C,'รับ-จ่าย ประจำวัน'!$B400,ธุรการ!H:H)+SUMIF(เส้นแต่งหน้าขนมปัง!$C:$C,'รับ-จ่าย ประจำวัน'!$B400,เส้นแต่งหน้าขนมปัง!H:H)+SUMIF('วางแผนBC,CJ'!$C:$C,'รับ-จ่าย ประจำวัน'!$B400,'วางแผนBC,CJ'!H:H)+SUMIF(RD!$C:$C,'รับ-จ่าย ประจำวัน'!$B400,RD!H:H)+SUMIF('FG,ออนไล,คัดแยก'!$C:$C,'รับ-จ่าย ประจำวัน'!$B400,'FG,ออนไล,คัดแยก'!H:H)</f>
        <v>0</v>
      </c>
      <c r="AP400" s="16">
        <f>SUMIF(เตรียมส่วนผสม!$C:$C,'รับ-จ่าย ประจำวัน'!$B400,เตรียมส่วนผสม!I:I)+SUMIF(กวนไส้!$C:$C,'รับ-จ่าย ประจำวัน'!$B400,กวนไส้!I:I)+SUMIF(ผลิต1!$C:$C,'รับ-จ่าย ประจำวัน'!$B400,ผลิต1!I:I)+SUMIF(ผลิต2!$C:$C,'รับ-จ่าย ประจำวัน'!$B400,ผลิต2!I:I)+SUMIF(เส้นแต่งหน้าขนมเค้ก!$C:$C,'รับ-จ่าย ประจำวัน'!$B400,เส้นแต่งหน้าขนมเค้ก!I:I)+SUMIF(แพ็ค!$C:$C,'รับ-จ่าย ประจำวัน'!$B400,แพ็ค!I:I)+SUMIF(ธุรการ!$C:$C,'รับ-จ่าย ประจำวัน'!$B400,ธุรการ!I:I)+SUMIF(เส้นแต่งหน้าขนมปัง!$C:$C,'รับ-จ่าย ประจำวัน'!$B400,เส้นแต่งหน้าขนมปัง!I:I)+SUMIF('วางแผนBC,CJ'!$C:$C,'รับ-จ่าย ประจำวัน'!$B400,'วางแผนBC,CJ'!I:I)+SUMIF(RD!$C:$C,'รับ-จ่าย ประจำวัน'!$B400,RD!I:I)+SUMIF('FG,ออนไล,คัดแยก'!$C:$C,'รับ-จ่าย ประจำวัน'!$B400,'FG,ออนไล,คัดแยก'!I:I)</f>
        <v>0</v>
      </c>
      <c r="AQ400" s="16">
        <f>SUMIF(เตรียมส่วนผสม!$C:$C,'รับ-จ่าย ประจำวัน'!$B400,เตรียมส่วนผสม!J:J)+SUMIF(กวนไส้!$C:$C,'รับ-จ่าย ประจำวัน'!$B400,กวนไส้!J:J)+SUMIF(ผลิต1!$C:$C,'รับ-จ่าย ประจำวัน'!$B400,ผลิต1!J:J)+SUMIF(ผลิต2!$C:$C,'รับ-จ่าย ประจำวัน'!$B400,ผลิต2!J:J)+SUMIF(เส้นแต่งหน้าขนมเค้ก!$C:$C,'รับ-จ่าย ประจำวัน'!$B400,เส้นแต่งหน้าขนมเค้ก!J:J)+SUMIF(แพ็ค!$C:$C,'รับ-จ่าย ประจำวัน'!$B400,แพ็ค!J:J)+SUMIF(ธุรการ!$C:$C,'รับ-จ่าย ประจำวัน'!$B400,ธุรการ!J:J)+SUMIF(เส้นแต่งหน้าขนมปัง!$C:$C,'รับ-จ่าย ประจำวัน'!$B400,เส้นแต่งหน้าขนมปัง!J:J)+SUMIF('วางแผนBC,CJ'!$C:$C,'รับ-จ่าย ประจำวัน'!$B400,'วางแผนBC,CJ'!J:J)+SUMIF(RD!$C:$C,'รับ-จ่าย ประจำวัน'!$B400,RD!J:J)+SUMIF('FG,ออนไล,คัดแยก'!$C:$C,'รับ-จ่าย ประจำวัน'!$B400,'FG,ออนไล,คัดแยก'!J:J)</f>
        <v>0</v>
      </c>
      <c r="AR400" s="16">
        <f>SUMIF(เตรียมส่วนผสม!$C:$C,'รับ-จ่าย ประจำวัน'!$B400,เตรียมส่วนผสม!K:K)+SUMIF(กวนไส้!$C:$C,'รับ-จ่าย ประจำวัน'!$B400,กวนไส้!K:K)+SUMIF(ผลิต1!$C:$C,'รับ-จ่าย ประจำวัน'!$B400,ผลิต1!K:K)+SUMIF(ผลิต2!$C:$C,'รับ-จ่าย ประจำวัน'!$B400,ผลิต2!K:K)+SUMIF(เส้นแต่งหน้าขนมเค้ก!$C:$C,'รับ-จ่าย ประจำวัน'!$B400,เส้นแต่งหน้าขนมเค้ก!K:K)+SUMIF(แพ็ค!$C:$C,'รับ-จ่าย ประจำวัน'!$B400,แพ็ค!K:K)+SUMIF(ธุรการ!$C:$C,'รับ-จ่าย ประจำวัน'!$B400,ธุรการ!K:K)+SUMIF(เส้นแต่งหน้าขนมปัง!$C:$C,'รับ-จ่าย ประจำวัน'!$B400,เส้นแต่งหน้าขนมปัง!K:K)+SUMIF('วางแผนBC,CJ'!$C:$C,'รับ-จ่าย ประจำวัน'!$B400,'วางแผนBC,CJ'!K:K)+SUMIF(RD!$C:$C,'รับ-จ่าย ประจำวัน'!$B400,RD!K:K)+SUMIF('FG,ออนไล,คัดแยก'!$C:$C,'รับ-จ่าย ประจำวัน'!$B400,'FG,ออนไล,คัดแยก'!K:K)</f>
        <v>0</v>
      </c>
      <c r="AS400" s="16">
        <f>SUMIF(เตรียมส่วนผสม!$C:$C,'รับ-จ่าย ประจำวัน'!$B400,เตรียมส่วนผสม!L:L)+SUMIF(กวนไส้!$C:$C,'รับ-จ่าย ประจำวัน'!$B400,กวนไส้!L:L)+SUMIF(ผลิต1!$C:$C,'รับ-จ่าย ประจำวัน'!$B400,ผลิต1!L:L)+SUMIF(ผลิต2!$C:$C,'รับ-จ่าย ประจำวัน'!$B400,ผลิต2!L:L)+SUMIF(เส้นแต่งหน้าขนมเค้ก!$C:$C,'รับ-จ่าย ประจำวัน'!$B400,เส้นแต่งหน้าขนมเค้ก!L:L)+SUMIF(แพ็ค!$C:$C,'รับ-จ่าย ประจำวัน'!$B400,แพ็ค!L:L)+SUMIF(ธุรการ!$C:$C,'รับ-จ่าย ประจำวัน'!$B400,ธุรการ!L:L)+SUMIF(เส้นแต่งหน้าขนมปัง!$C:$C,'รับ-จ่าย ประจำวัน'!$B400,เส้นแต่งหน้าขนมปัง!L:L)+SUMIF('วางแผนBC,CJ'!$C:$C,'รับ-จ่าย ประจำวัน'!$B400,'วางแผนBC,CJ'!L:L)+SUMIF(RD!$C:$C,'รับ-จ่าย ประจำวัน'!$B400,RD!L:L)+SUMIF('FG,ออนไล,คัดแยก'!$C:$C,'รับ-จ่าย ประจำวัน'!$B400,'FG,ออนไล,คัดแยก'!L:L)</f>
        <v>0</v>
      </c>
      <c r="AT400" s="16">
        <f>SUMIF(เตรียมส่วนผสม!$C:$C,'รับ-จ่าย ประจำวัน'!$B400,เตรียมส่วนผสม!M:M)+SUMIF(กวนไส้!$C:$C,'รับ-จ่าย ประจำวัน'!$B400,กวนไส้!M:M)+SUMIF(ผลิต1!$C:$C,'รับ-จ่าย ประจำวัน'!$B400,ผลิต1!M:M)+SUMIF(ผลิต2!$C:$C,'รับ-จ่าย ประจำวัน'!$B400,ผลิต2!M:M)+SUMIF(เส้นแต่งหน้าขนมเค้ก!$C:$C,'รับ-จ่าย ประจำวัน'!$B400,เส้นแต่งหน้าขนมเค้ก!M:M)+SUMIF(แพ็ค!$C:$C,'รับ-จ่าย ประจำวัน'!$B400,แพ็ค!M:M)+SUMIF(ธุรการ!$C:$C,'รับ-จ่าย ประจำวัน'!$B400,ธุรการ!M:M)+SUMIF(เส้นแต่งหน้าขนมปัง!$C:$C,'รับ-จ่าย ประจำวัน'!$B400,เส้นแต่งหน้าขนมปัง!M:M)+SUMIF('วางแผนBC,CJ'!$C:$C,'รับ-จ่าย ประจำวัน'!$B400,'วางแผนBC,CJ'!M:M)+SUMIF(RD!$C:$C,'รับ-จ่าย ประจำวัน'!$B400,RD!M:M)+SUMIF('FG,ออนไล,คัดแยก'!$C:$C,'รับ-จ่าย ประจำวัน'!$B400,'FG,ออนไล,คัดแยก'!M:M)</f>
        <v>0</v>
      </c>
      <c r="AU400" s="16">
        <f>SUMIF(เตรียมส่วนผสม!$C:$C,'รับ-จ่าย ประจำวัน'!$B400,เตรียมส่วนผสม!N:N)+SUMIF(กวนไส้!$C:$C,'รับ-จ่าย ประจำวัน'!$B400,กวนไส้!N:N)+SUMIF(ผลิต1!$C:$C,'รับ-จ่าย ประจำวัน'!$B400,ผลิต1!N:N)+SUMIF(ผลิต2!$C:$C,'รับ-จ่าย ประจำวัน'!$B400,ผลิต2!N:N)+SUMIF(เส้นแต่งหน้าขนมเค้ก!$C:$C,'รับ-จ่าย ประจำวัน'!$B400,เส้นแต่งหน้าขนมเค้ก!N:N)+SUMIF(แพ็ค!$C:$C,'รับ-จ่าย ประจำวัน'!$B400,แพ็ค!N:N)+SUMIF(ธุรการ!$C:$C,'รับ-จ่าย ประจำวัน'!$B400,ธุรการ!N:N)+SUMIF(เส้นแต่งหน้าขนมปัง!$C:$C,'รับ-จ่าย ประจำวัน'!$B400,เส้นแต่งหน้าขนมปัง!N:N)+SUMIF('วางแผนBC,CJ'!$C:$C,'รับ-จ่าย ประจำวัน'!$B400,'วางแผนBC,CJ'!N:N)+SUMIF(RD!$C:$C,'รับ-จ่าย ประจำวัน'!$B400,RD!N:N)+SUMIF('FG,ออนไล,คัดแยก'!$C:$C,'รับ-จ่าย ประจำวัน'!$B400,'FG,ออนไล,คัดแยก'!N:N)</f>
        <v>0</v>
      </c>
      <c r="AV400" s="16">
        <f>SUMIF(เตรียมส่วนผสม!$C:$C,'รับ-จ่าย ประจำวัน'!$B400,เตรียมส่วนผสม!O:O)+SUMIF(กวนไส้!$C:$C,'รับ-จ่าย ประจำวัน'!$B400,กวนไส้!O:O)+SUMIF(ผลิต1!$C:$C,'รับ-จ่าย ประจำวัน'!$B400,ผลิต1!O:O)+SUMIF(ผลิต2!$C:$C,'รับ-จ่าย ประจำวัน'!$B400,ผลิต2!O:O)+SUMIF(เส้นแต่งหน้าขนมเค้ก!$C:$C,'รับ-จ่าย ประจำวัน'!$B400,เส้นแต่งหน้าขนมเค้ก!O:O)+SUMIF(แพ็ค!$C:$C,'รับ-จ่าย ประจำวัน'!$B400,แพ็ค!O:O)+SUMIF(ธุรการ!$C:$C,'รับ-จ่าย ประจำวัน'!$B400,ธุรการ!O:O)+SUMIF(เส้นแต่งหน้าขนมปัง!$C:$C,'รับ-จ่าย ประจำวัน'!$B400,เส้นแต่งหน้าขนมปัง!O:O)+SUMIF('วางแผนBC,CJ'!$C:$C,'รับ-จ่าย ประจำวัน'!$B400,'วางแผนBC,CJ'!O:O)+SUMIF(RD!$C:$C,'รับ-จ่าย ประจำวัน'!$B400,RD!O:O)+SUMIF('FG,ออนไล,คัดแยก'!$C:$C,'รับ-จ่าย ประจำวัน'!$B400,'FG,ออนไล,คัดแยก'!O:O)</f>
        <v>0</v>
      </c>
      <c r="AW400" s="16">
        <f>SUMIF(เตรียมส่วนผสม!$C:$C,'รับ-จ่าย ประจำวัน'!$B400,เตรียมส่วนผสม!P:P)+SUMIF(กวนไส้!$C:$C,'รับ-จ่าย ประจำวัน'!$B400,กวนไส้!P:P)+SUMIF(ผลิต1!$C:$C,'รับ-จ่าย ประจำวัน'!$B400,ผลิต1!P:P)+SUMIF(ผลิต2!$C:$C,'รับ-จ่าย ประจำวัน'!$B400,ผลิต2!P:P)+SUMIF(เส้นแต่งหน้าขนมเค้ก!$C:$C,'รับ-จ่าย ประจำวัน'!$B400,เส้นแต่งหน้าขนมเค้ก!P:P)+SUMIF(แพ็ค!$C:$C,'รับ-จ่าย ประจำวัน'!$B400,แพ็ค!P:P)+SUMIF(ธุรการ!$C:$C,'รับ-จ่าย ประจำวัน'!$B400,ธุรการ!P:P)+SUMIF(เส้นแต่งหน้าขนมปัง!$C:$C,'รับ-จ่าย ประจำวัน'!$B400,เส้นแต่งหน้าขนมปัง!P:P)+SUMIF('วางแผนBC,CJ'!$C:$C,'รับ-จ่าย ประจำวัน'!$B400,'วางแผนBC,CJ'!P:P)+SUMIF(RD!$C:$C,'รับ-จ่าย ประจำวัน'!$B400,RD!P:P)+SUMIF('FG,ออนไล,คัดแยก'!$C:$C,'รับ-จ่าย ประจำวัน'!$B400,'FG,ออนไล,คัดแยก'!P:P)</f>
        <v>0</v>
      </c>
      <c r="AX400" s="16">
        <f>SUMIF(เตรียมส่วนผสม!$C:$C,'รับ-จ่าย ประจำวัน'!$B400,เตรียมส่วนผสม!Q:Q)+SUMIF(กวนไส้!$C:$C,'รับ-จ่าย ประจำวัน'!$B400,กวนไส้!Q:Q)+SUMIF(ผลิต1!$C:$C,'รับ-จ่าย ประจำวัน'!$B400,ผลิต1!Q:Q)+SUMIF(ผลิต2!$C:$C,'รับ-จ่าย ประจำวัน'!$B400,ผลิต2!Q:Q)+SUMIF(เส้นแต่งหน้าขนมเค้ก!$C:$C,'รับ-จ่าย ประจำวัน'!$B400,เส้นแต่งหน้าขนมเค้ก!Q:Q)+SUMIF(แพ็ค!$C:$C,'รับ-จ่าย ประจำวัน'!$B400,แพ็ค!Q:Q)+SUMIF(ธุรการ!$C:$C,'รับ-จ่าย ประจำวัน'!$B400,ธุรการ!Q:Q)+SUMIF(เส้นแต่งหน้าขนมปัง!$C:$C,'รับ-จ่าย ประจำวัน'!$B400,เส้นแต่งหน้าขนมปัง!Q:Q)+SUMIF('วางแผนBC,CJ'!$C:$C,'รับ-จ่าย ประจำวัน'!$B400,'วางแผนBC,CJ'!Q:Q)+SUMIF(RD!$C:$C,'รับ-จ่าย ประจำวัน'!$B400,RD!Q:Q)+SUMIF('FG,ออนไล,คัดแยก'!$C:$C,'รับ-จ่าย ประจำวัน'!$B400,'FG,ออนไล,คัดแยก'!Q:Q)</f>
        <v>0</v>
      </c>
      <c r="AY400" s="16">
        <f>SUMIF(เตรียมส่วนผสม!$C:$C,'รับ-จ่าย ประจำวัน'!$B400,เตรียมส่วนผสม!R:R)+SUMIF(กวนไส้!$C:$C,'รับ-จ่าย ประจำวัน'!$B400,กวนไส้!R:R)+SUMIF(ผลิต1!$C:$C,'รับ-จ่าย ประจำวัน'!$B400,ผลิต1!R:R)+SUMIF(ผลิต2!$C:$C,'รับ-จ่าย ประจำวัน'!$B400,ผลิต2!R:R)+SUMIF(เส้นแต่งหน้าขนมเค้ก!$C:$C,'รับ-จ่าย ประจำวัน'!$B400,เส้นแต่งหน้าขนมเค้ก!R:R)+SUMIF(แพ็ค!$C:$C,'รับ-จ่าย ประจำวัน'!$B400,แพ็ค!R:R)+SUMIF(ธุรการ!$C:$C,'รับ-จ่าย ประจำวัน'!$B400,ธุรการ!R:R)+SUMIF(เส้นแต่งหน้าขนมปัง!$C:$C,'รับ-จ่าย ประจำวัน'!$B400,เส้นแต่งหน้าขนมปัง!R:R)+SUMIF('วางแผนBC,CJ'!$C:$C,'รับ-จ่าย ประจำวัน'!$B400,'วางแผนBC,CJ'!R:R)+SUMIF(RD!$C:$C,'รับ-จ่าย ประจำวัน'!$B400,RD!R:R)+SUMIF('FG,ออนไล,คัดแยก'!$C:$C,'รับ-จ่าย ประจำวัน'!$B400,'FG,ออนไล,คัดแยก'!R:R)</f>
        <v>22</v>
      </c>
      <c r="AZ400" s="16">
        <f>SUMIF(เตรียมส่วนผสม!$C:$C,'รับ-จ่าย ประจำวัน'!$B400,เตรียมส่วนผสม!S:S)+SUMIF(กวนไส้!$C:$C,'รับ-จ่าย ประจำวัน'!$B400,กวนไส้!S:S)+SUMIF(ผลิต1!$C:$C,'รับ-จ่าย ประจำวัน'!$B400,ผลิต1!S:S)+SUMIF(ผลิต2!$C:$C,'รับ-จ่าย ประจำวัน'!$B400,ผลิต2!S:S)+SUMIF(เส้นแต่งหน้าขนมเค้ก!$C:$C,'รับ-จ่าย ประจำวัน'!$B400,เส้นแต่งหน้าขนมเค้ก!S:S)+SUMIF(แพ็ค!$C:$C,'รับ-จ่าย ประจำวัน'!$B400,แพ็ค!S:S)+SUMIF(ธุรการ!$C:$C,'รับ-จ่าย ประจำวัน'!$B400,ธุรการ!S:S)+SUMIF(เส้นแต่งหน้าขนมปัง!$C:$C,'รับ-จ่าย ประจำวัน'!$B400,เส้นแต่งหน้าขนมปัง!S:S)+SUMIF('วางแผนBC,CJ'!$C:$C,'รับ-จ่าย ประจำวัน'!$B400,'วางแผนBC,CJ'!S:S)+SUMIF(RD!$C:$C,'รับ-จ่าย ประจำวัน'!$B400,RD!S:S)+SUMIF('FG,ออนไล,คัดแยก'!$C:$C,'รับ-จ่าย ประจำวัน'!$B400,'FG,ออนไล,คัดแยก'!S:S)</f>
        <v>0</v>
      </c>
      <c r="BA400" s="16">
        <f>SUMIF(เตรียมส่วนผสม!$C:$C,'รับ-จ่าย ประจำวัน'!$B400,เตรียมส่วนผสม!T:T)+SUMIF(กวนไส้!$C:$C,'รับ-จ่าย ประจำวัน'!$B400,กวนไส้!T:T)+SUMIF(ผลิต1!$C:$C,'รับ-จ่าย ประจำวัน'!$B400,ผลิต1!T:T)+SUMIF(ผลิต2!$C:$C,'รับ-จ่าย ประจำวัน'!$B400,ผลิต2!T:T)+SUMIF(เส้นแต่งหน้าขนมเค้ก!$C:$C,'รับ-จ่าย ประจำวัน'!$B400,เส้นแต่งหน้าขนมเค้ก!T:T)+SUMIF(แพ็ค!$C:$C,'รับ-จ่าย ประจำวัน'!$B400,แพ็ค!T:T)+SUMIF(ธุรการ!$C:$C,'รับ-จ่าย ประจำวัน'!$B400,ธุรการ!T:T)+SUMIF(เส้นแต่งหน้าขนมปัง!$C:$C,'รับ-จ่าย ประจำวัน'!$B400,เส้นแต่งหน้าขนมปัง!T:T)+SUMIF('วางแผนBC,CJ'!$C:$C,'รับ-จ่าย ประจำวัน'!$B400,'วางแผนBC,CJ'!T:T)+SUMIF(RD!$C:$C,'รับ-จ่าย ประจำวัน'!$B400,RD!T:T)+SUMIF('FG,ออนไล,คัดแยก'!$C:$C,'รับ-จ่าย ประจำวัน'!$B400,'FG,ออนไล,คัดแยก'!T:T)</f>
        <v>0</v>
      </c>
      <c r="BB400" s="16">
        <f>SUMIF(เตรียมส่วนผสม!$C:$C,'รับ-จ่าย ประจำวัน'!$B400,เตรียมส่วนผสม!U:U)+SUMIF(กวนไส้!$C:$C,'รับ-จ่าย ประจำวัน'!$B400,กวนไส้!U:U)+SUMIF(ผลิต1!$C:$C,'รับ-จ่าย ประจำวัน'!$B400,ผลิต1!U:U)+SUMIF(ผลิต2!$C:$C,'รับ-จ่าย ประจำวัน'!$B400,ผลิต2!U:U)+SUMIF(เส้นแต่งหน้าขนมเค้ก!$C:$C,'รับ-จ่าย ประจำวัน'!$B400,เส้นแต่งหน้าขนมเค้ก!U:U)+SUMIF(แพ็ค!$C:$C,'รับ-จ่าย ประจำวัน'!$B400,แพ็ค!U:U)+SUMIF(ธุรการ!$C:$C,'รับ-จ่าย ประจำวัน'!$B400,ธุรการ!U:U)+SUMIF(เส้นแต่งหน้าขนมปัง!$C:$C,'รับ-จ่าย ประจำวัน'!$B400,เส้นแต่งหน้าขนมปัง!U:U)+SUMIF('วางแผนBC,CJ'!$C:$C,'รับ-จ่าย ประจำวัน'!$B400,'วางแผนBC,CJ'!U:U)+SUMIF(RD!$C:$C,'รับ-จ่าย ประจำวัน'!$B400,RD!U:U)+SUMIF('FG,ออนไล,คัดแยก'!$C:$C,'รับ-จ่าย ประจำวัน'!$B400,'FG,ออนไล,คัดแยก'!U:U)</f>
        <v>0</v>
      </c>
      <c r="BC400" s="16">
        <f>SUMIF(เตรียมส่วนผสม!$C:$C,'รับ-จ่าย ประจำวัน'!$B400,เตรียมส่วนผสม!V:V)+SUMIF(กวนไส้!$C:$C,'รับ-จ่าย ประจำวัน'!$B400,กวนไส้!V:V)+SUMIF(ผลิต1!$C:$C,'รับ-จ่าย ประจำวัน'!$B400,ผลิต1!V:V)+SUMIF(ผลิต2!$C:$C,'รับ-จ่าย ประจำวัน'!$B400,ผลิต2!V:V)+SUMIF(เส้นแต่งหน้าขนมเค้ก!$C:$C,'รับ-จ่าย ประจำวัน'!$B400,เส้นแต่งหน้าขนมเค้ก!V:V)+SUMIF(แพ็ค!$C:$C,'รับ-จ่าย ประจำวัน'!$B400,แพ็ค!V:V)+SUMIF(ธุรการ!$C:$C,'รับ-จ่าย ประจำวัน'!$B400,ธุรการ!V:V)+SUMIF(เส้นแต่งหน้าขนมปัง!$C:$C,'รับ-จ่าย ประจำวัน'!$B400,เส้นแต่งหน้าขนมปัง!V:V)+SUMIF('วางแผนBC,CJ'!$C:$C,'รับ-จ่าย ประจำวัน'!$B400,'วางแผนBC,CJ'!V:V)+SUMIF(RD!$C:$C,'รับ-จ่าย ประจำวัน'!$B400,RD!V:V)+SUMIF('FG,ออนไล,คัดแยก'!$C:$C,'รับ-จ่าย ประจำวัน'!$B400,'FG,ออนไล,คัดแยก'!V:V)</f>
        <v>0</v>
      </c>
      <c r="BD400" s="16">
        <f>SUMIF(เตรียมส่วนผสม!$C:$C,'รับ-จ่าย ประจำวัน'!$B400,เตรียมส่วนผสม!W:W)+SUMIF(กวนไส้!$C:$C,'รับ-จ่าย ประจำวัน'!$B400,กวนไส้!W:W)+SUMIF(ผลิต1!$C:$C,'รับ-จ่าย ประจำวัน'!$B400,ผลิต1!W:W)+SUMIF(ผลิต2!$C:$C,'รับ-จ่าย ประจำวัน'!$B400,ผลิต2!W:W)+SUMIF(เส้นแต่งหน้าขนมเค้ก!$C:$C,'รับ-จ่าย ประจำวัน'!$B400,เส้นแต่งหน้าขนมเค้ก!W:W)+SUMIF(แพ็ค!$C:$C,'รับ-จ่าย ประจำวัน'!$B400,แพ็ค!W:W)+SUMIF(ธุรการ!$C:$C,'รับ-จ่าย ประจำวัน'!$B400,ธุรการ!W:W)+SUMIF(เส้นแต่งหน้าขนมปัง!$C:$C,'รับ-จ่าย ประจำวัน'!$B400,เส้นแต่งหน้าขนมปัง!W:W)+SUMIF('วางแผนBC,CJ'!$C:$C,'รับ-จ่าย ประจำวัน'!$B400,'วางแผนBC,CJ'!W:W)+SUMIF(RD!$C:$C,'รับ-จ่าย ประจำวัน'!$B400,RD!W:W)+SUMIF('FG,ออนไล,คัดแยก'!$C:$C,'รับ-จ่าย ประจำวัน'!$B400,'FG,ออนไล,คัดแยก'!W:W)</f>
        <v>0</v>
      </c>
      <c r="BE400" s="16">
        <f>SUMIF(เตรียมส่วนผสม!$C:$C,'รับ-จ่าย ประจำวัน'!$B400,เตรียมส่วนผสม!X:X)+SUMIF(กวนไส้!$C:$C,'รับ-จ่าย ประจำวัน'!$B400,กวนไส้!X:X)+SUMIF(ผลิต1!$C:$C,'รับ-จ่าย ประจำวัน'!$B400,ผลิต1!X:X)+SUMIF(ผลิต2!$C:$C,'รับ-จ่าย ประจำวัน'!$B400,ผลิต2!X:X)+SUMIF(เส้นแต่งหน้าขนมเค้ก!$C:$C,'รับ-จ่าย ประจำวัน'!$B400,เส้นแต่งหน้าขนมเค้ก!X:X)+SUMIF(แพ็ค!$C:$C,'รับ-จ่าย ประจำวัน'!$B400,แพ็ค!X:X)+SUMIF(ธุรการ!$C:$C,'รับ-จ่าย ประจำวัน'!$B400,ธุรการ!X:X)+SUMIF(เส้นแต่งหน้าขนมปัง!$C:$C,'รับ-จ่าย ประจำวัน'!$B400,เส้นแต่งหน้าขนมปัง!X:X)+SUMIF('วางแผนBC,CJ'!$C:$C,'รับ-จ่าย ประจำวัน'!$B400,'วางแผนBC,CJ'!X:X)+SUMIF(RD!$C:$C,'รับ-จ่าย ประจำวัน'!$B400,RD!X:X)+SUMIF('FG,ออนไล,คัดแยก'!$C:$C,'รับ-จ่าย ประจำวัน'!$B400,'FG,ออนไล,คัดแยก'!X:X)</f>
        <v>0</v>
      </c>
      <c r="BF400" s="16">
        <f>SUMIF(เตรียมส่วนผสม!$C:$C,'รับ-จ่าย ประจำวัน'!$B400,เตรียมส่วนผสม!Y:Y)+SUMIF(กวนไส้!$C:$C,'รับ-จ่าย ประจำวัน'!$B400,กวนไส้!Y:Y)+SUMIF(ผลิต1!$C:$C,'รับ-จ่าย ประจำวัน'!$B400,ผลิต1!Y:Y)+SUMIF(ผลิต2!$C:$C,'รับ-จ่าย ประจำวัน'!$B400,ผลิต2!Y:Y)+SUMIF(เส้นแต่งหน้าขนมเค้ก!$C:$C,'รับ-จ่าย ประจำวัน'!$B400,เส้นแต่งหน้าขนมเค้ก!Y:Y)+SUMIF(แพ็ค!$C:$C,'รับ-จ่าย ประจำวัน'!$B400,แพ็ค!Y:Y)+SUMIF(ธุรการ!$C:$C,'รับ-จ่าย ประจำวัน'!$B400,ธุรการ!Y:Y)+SUMIF(เส้นแต่งหน้าขนมปัง!$C:$C,'รับ-จ่าย ประจำวัน'!$B400,เส้นแต่งหน้าขนมปัง!Y:Y)+SUMIF('วางแผนBC,CJ'!$C:$C,'รับ-จ่าย ประจำวัน'!$B400,'วางแผนBC,CJ'!Y:Y)+SUMIF(RD!$C:$C,'รับ-จ่าย ประจำวัน'!$B400,RD!Y:Y)+SUMIF('FG,ออนไล,คัดแยก'!$C:$C,'รับ-จ่าย ประจำวัน'!$B400,'FG,ออนไล,คัดแยก'!Y:Y)</f>
        <v>0</v>
      </c>
      <c r="BG400" s="16">
        <f>SUMIF(เตรียมส่วนผสม!$C:$C,'รับ-จ่าย ประจำวัน'!$B400,เตรียมส่วนผสม!Z:Z)+SUMIF(กวนไส้!$C:$C,'รับ-จ่าย ประจำวัน'!$B400,กวนไส้!Z:Z)+SUMIF(ผลิต1!$C:$C,'รับ-จ่าย ประจำวัน'!$B400,ผลิต1!Z:Z)+SUMIF(ผลิต2!$C:$C,'รับ-จ่าย ประจำวัน'!$B400,ผลิต2!Z:Z)+SUMIF(เส้นแต่งหน้าขนมเค้ก!$C:$C,'รับ-จ่าย ประจำวัน'!$B400,เส้นแต่งหน้าขนมเค้ก!Z:Z)+SUMIF(แพ็ค!$C:$C,'รับ-จ่าย ประจำวัน'!$B400,แพ็ค!Z:Z)+SUMIF(ธุรการ!$C:$C,'รับ-จ่าย ประจำวัน'!$B400,ธุรการ!Z:Z)+SUMIF(เส้นแต่งหน้าขนมปัง!$C:$C,'รับ-จ่าย ประจำวัน'!$B400,เส้นแต่งหน้าขนมปัง!Z:Z)+SUMIF('วางแผนBC,CJ'!$C:$C,'รับ-จ่าย ประจำวัน'!$B400,'วางแผนBC,CJ'!Z:Z)+SUMIF(RD!$C:$C,'รับ-จ่าย ประจำวัน'!$B400,RD!Z:Z)+SUMIF('FG,ออนไล,คัดแยก'!$C:$C,'รับ-จ่าย ประจำวัน'!$B400,'FG,ออนไล,คัดแยก'!Z:Z)</f>
        <v>0</v>
      </c>
      <c r="BH400" s="16">
        <f>SUMIF(เตรียมส่วนผสม!$C:$C,'รับ-จ่าย ประจำวัน'!$B400,เตรียมส่วนผสม!AA:AA)+SUMIF(กวนไส้!$C:$C,'รับ-จ่าย ประจำวัน'!$B400,กวนไส้!AA:AA)+SUMIF(ผลิต1!$C:$C,'รับ-จ่าย ประจำวัน'!$B400,ผลิต1!AA:AA)+SUMIF(ผลิต2!$C:$C,'รับ-จ่าย ประจำวัน'!$B400,ผลิต2!AA:AA)+SUMIF(เส้นแต่งหน้าขนมเค้ก!$C:$C,'รับ-จ่าย ประจำวัน'!$B400,เส้นแต่งหน้าขนมเค้ก!AA:AA)+SUMIF(แพ็ค!$C:$C,'รับ-จ่าย ประจำวัน'!$B400,แพ็ค!AA:AA)+SUMIF(ธุรการ!$C:$C,'รับ-จ่าย ประจำวัน'!$B400,ธุรการ!AA:AA)+SUMIF(เส้นแต่งหน้าขนมปัง!$C:$C,'รับ-จ่าย ประจำวัน'!$B400,เส้นแต่งหน้าขนมปัง!AA:AA)+SUMIF('วางแผนBC,CJ'!$C:$C,'รับ-จ่าย ประจำวัน'!$B400,'วางแผนBC,CJ'!AA:AA)+SUMIF(RD!$C:$C,'รับ-จ่าย ประจำวัน'!$B400,RD!AA:AA)+SUMIF('FG,ออนไล,คัดแยก'!$C:$C,'รับ-จ่าย ประจำวัน'!$B400,'FG,ออนไล,คัดแยก'!AA:AA)</f>
        <v>0</v>
      </c>
      <c r="BI400" s="16">
        <f>SUMIF(เตรียมส่วนผสม!$C:$C,'รับ-จ่าย ประจำวัน'!$B400,เตรียมส่วนผสม!AB:AB)+SUMIF(กวนไส้!$C:$C,'รับ-จ่าย ประจำวัน'!$B400,กวนไส้!AB:AB)+SUMIF(ผลิต1!$C:$C,'รับ-จ่าย ประจำวัน'!$B400,ผลิต1!AB:AB)+SUMIF(ผลิต2!$C:$C,'รับ-จ่าย ประจำวัน'!$B400,ผลิต2!AB:AB)+SUMIF(เส้นแต่งหน้าขนมเค้ก!$C:$C,'รับ-จ่าย ประจำวัน'!$B400,เส้นแต่งหน้าขนมเค้ก!AB:AB)+SUMIF(แพ็ค!$C:$C,'รับ-จ่าย ประจำวัน'!$B400,แพ็ค!AB:AB)+SUMIF(ธุรการ!$C:$C,'รับ-จ่าย ประจำวัน'!$B400,ธุรการ!AB:AB)+SUMIF(เส้นแต่งหน้าขนมปัง!$C:$C,'รับ-จ่าย ประจำวัน'!$B400,เส้นแต่งหน้าขนมปัง!AB:AB)+SUMIF('วางแผนBC,CJ'!$C:$C,'รับ-จ่าย ประจำวัน'!$B400,'วางแผนBC,CJ'!AB:AB)+SUMIF(RD!$C:$C,'รับ-จ่าย ประจำวัน'!$B400,RD!AB:AB)+SUMIF('FG,ออนไล,คัดแยก'!$C:$C,'รับ-จ่าย ประจำวัน'!$B400,'FG,ออนไล,คัดแยก'!AB:AB)</f>
        <v>0</v>
      </c>
      <c r="BJ400" s="16">
        <f>SUMIF(เตรียมส่วนผสม!$C:$C,'รับ-จ่าย ประจำวัน'!$B400,เตรียมส่วนผสม!AC:AC)+SUMIF(กวนไส้!$C:$C,'รับ-จ่าย ประจำวัน'!$B400,กวนไส้!AC:AC)+SUMIF(ผลิต1!$C:$C,'รับ-จ่าย ประจำวัน'!$B400,ผลิต1!AC:AC)+SUMIF(ผลิต2!$C:$C,'รับ-จ่าย ประจำวัน'!$B400,ผลิต2!AC:AC)+SUMIF(เส้นแต่งหน้าขนมเค้ก!$C:$C,'รับ-จ่าย ประจำวัน'!$B400,เส้นแต่งหน้าขนมเค้ก!AC:AC)+SUMIF(แพ็ค!$C:$C,'รับ-จ่าย ประจำวัน'!$B400,แพ็ค!AC:AC)+SUMIF(ธุรการ!$C:$C,'รับ-จ่าย ประจำวัน'!$B400,ธุรการ!AC:AC)+SUMIF(เส้นแต่งหน้าขนมปัง!$C:$C,'รับ-จ่าย ประจำวัน'!$B400,เส้นแต่งหน้าขนมปัง!AC:AC)+SUMIF('วางแผนBC,CJ'!$C:$C,'รับ-จ่าย ประจำวัน'!$B400,'วางแผนBC,CJ'!AC:AC)+SUMIF(RD!$C:$C,'รับ-จ่าย ประจำวัน'!$B400,RD!AC:AC)+SUMIF('FG,ออนไล,คัดแยก'!$C:$C,'รับ-จ่าย ประจำวัน'!$B400,'FG,ออนไล,คัดแยก'!AC:AC)</f>
        <v>2</v>
      </c>
      <c r="BK400" s="16">
        <f>SUMIF(เตรียมส่วนผสม!$C:$C,'รับ-จ่าย ประจำวัน'!$B400,เตรียมส่วนผสม!AD:AD)+SUMIF(กวนไส้!$C:$C,'รับ-จ่าย ประจำวัน'!$B400,กวนไส้!AD:AD)+SUMIF(ผลิต1!$C:$C,'รับ-จ่าย ประจำวัน'!$B400,ผลิต1!AD:AD)+SUMIF(ผลิต2!$C:$C,'รับ-จ่าย ประจำวัน'!$B400,ผลิต2!AD:AD)+SUMIF(เส้นแต่งหน้าขนมเค้ก!$C:$C,'รับ-จ่าย ประจำวัน'!$B400,เส้นแต่งหน้าขนมเค้ก!AD:AD)+SUMIF(แพ็ค!$C:$C,'รับ-จ่าย ประจำวัน'!$B400,แพ็ค!AD:AD)+SUMIF(ธุรการ!$C:$C,'รับ-จ่าย ประจำวัน'!$B400,ธุรการ!AD:AD)+SUMIF(เส้นแต่งหน้าขนมปัง!$C:$C,'รับ-จ่าย ประจำวัน'!$B400,เส้นแต่งหน้าขนมปัง!AD:AD)+SUMIF('วางแผนBC,CJ'!$C:$C,'รับ-จ่าย ประจำวัน'!$B400,'วางแผนBC,CJ'!AD:AD)+SUMIF(RD!$C:$C,'รับ-จ่าย ประจำวัน'!$B400,RD!AD:AD)+SUMIF('FG,ออนไล,คัดแยก'!$C:$C,'รับ-จ่าย ประจำวัน'!$B400,'FG,ออนไล,คัดแยก'!AD:AD)</f>
        <v>0</v>
      </c>
      <c r="BL400" s="16">
        <f>SUMIF(เตรียมส่วนผสม!$C:$C,'รับ-จ่าย ประจำวัน'!$B400,เตรียมส่วนผสม!AE:AE)+SUMIF(กวนไส้!$C:$C,'รับ-จ่าย ประจำวัน'!$B400,กวนไส้!AE:AE)+SUMIF(ผลิต1!$C:$C,'รับ-จ่าย ประจำวัน'!$B400,ผลิต1!AE:AE)+SUMIF(ผลิต2!$C:$C,'รับ-จ่าย ประจำวัน'!$B400,ผลิต2!AE:AE)+SUMIF(เส้นแต่งหน้าขนมเค้ก!$C:$C,'รับ-จ่าย ประจำวัน'!$B400,เส้นแต่งหน้าขนมเค้ก!AE:AE)+SUMIF(แพ็ค!$C:$C,'รับ-จ่าย ประจำวัน'!$B400,แพ็ค!AE:AE)+SUMIF(ธุรการ!$C:$C,'รับ-จ่าย ประจำวัน'!$B400,ธุรการ!AE:AE)+SUMIF(เส้นแต่งหน้าขนมปัง!$C:$C,'รับ-จ่าย ประจำวัน'!$B400,เส้นแต่งหน้าขนมปัง!AE:AE)+SUMIF('วางแผนBC,CJ'!$C:$C,'รับ-จ่าย ประจำวัน'!$B400,'วางแผนBC,CJ'!AE:AE)+SUMIF(RD!$C:$C,'รับ-จ่าย ประจำวัน'!$B400,RD!AE:AE)+SUMIF('FG,ออนไล,คัดแยก'!$C:$C,'รับ-จ่าย ประจำวัน'!$B400,'FG,ออนไล,คัดแยก'!AE:AE)</f>
        <v>0</v>
      </c>
      <c r="BM400" s="16">
        <f>SUMIF(เตรียมส่วนผสม!$C:$C,'รับ-จ่าย ประจำวัน'!$B400,เตรียมส่วนผสม!AF:AF)+SUMIF(กวนไส้!$C:$C,'รับ-จ่าย ประจำวัน'!$B400,กวนไส้!AF:AF)+SUMIF(ผลิต1!$C:$C,'รับ-จ่าย ประจำวัน'!$B400,ผลิต1!AF:AF)+SUMIF(ผลิต2!$C:$C,'รับ-จ่าย ประจำวัน'!$B400,ผลิต2!AF:AF)+SUMIF(เส้นแต่งหน้าขนมเค้ก!$C:$C,'รับ-จ่าย ประจำวัน'!$B400,เส้นแต่งหน้าขนมเค้ก!AF:AF)+SUMIF(แพ็ค!$C:$C,'รับ-จ่าย ประจำวัน'!$B400,แพ็ค!AF:AF)+SUMIF(ธุรการ!$C:$C,'รับ-จ่าย ประจำวัน'!$B400,ธุรการ!AF:AF)+SUMIF(เส้นแต่งหน้าขนมปัง!$C:$C,'รับ-จ่าย ประจำวัน'!$B400,เส้นแต่งหน้าขนมปัง!AF:AF)+SUMIF('วางแผนBC,CJ'!$C:$C,'รับ-จ่าย ประจำวัน'!$B400,'วางแผนBC,CJ'!AF:AF)+SUMIF(RD!$C:$C,'รับ-จ่าย ประจำวัน'!$B400,RD!AF:AF)+SUMIF('FG,ออนไล,คัดแยก'!$C:$C,'รับ-จ่าย ประจำวัน'!$B400,'FG,ออนไล,คัดแยก'!AF:AF)</f>
        <v>0</v>
      </c>
      <c r="BN400" s="16">
        <f>SUMIF(เตรียมส่วนผสม!$C:$C,'รับ-จ่าย ประจำวัน'!$B400,เตรียมส่วนผสม!AG:AG)+SUMIF(กวนไส้!$C:$C,'รับ-จ่าย ประจำวัน'!$B400,กวนไส้!AG:AG)+SUMIF(ผลิต1!$C:$C,'รับ-จ่าย ประจำวัน'!$B400,ผลิต1!AG:AG)+SUMIF(ผลิต2!$C:$C,'รับ-จ่าย ประจำวัน'!$B400,ผลิต2!AG:AG)+SUMIF(เส้นแต่งหน้าขนมเค้ก!$C:$C,'รับ-จ่าย ประจำวัน'!$B400,เส้นแต่งหน้าขนมเค้ก!AG:AG)+SUMIF(แพ็ค!$C:$C,'รับ-จ่าย ประจำวัน'!$B400,แพ็ค!AG:AG)+SUMIF(ธุรการ!$C:$C,'รับ-จ่าย ประจำวัน'!$B400,ธุรการ!AG:AG)+SUMIF(เส้นแต่งหน้าขนมปัง!$C:$C,'รับ-จ่าย ประจำวัน'!$B400,เส้นแต่งหน้าขนมปัง!AG:AG)+SUMIF('วางแผนBC,CJ'!$C:$C,'รับ-จ่าย ประจำวัน'!$B400,'วางแผนBC,CJ'!AG:AG)+SUMIF(RD!$C:$C,'รับ-จ่าย ประจำวัน'!$B400,RD!AG:AG)+SUMIF('FG,ออนไล,คัดแยก'!$C:$C,'รับ-จ่าย ประจำวัน'!$B400,'FG,ออนไล,คัดแยก'!AG:AG)</f>
        <v>0</v>
      </c>
      <c r="BO400" s="16">
        <f>SUMIF(เตรียมส่วนผสม!$C:$C,'รับ-จ่าย ประจำวัน'!$B400,เตรียมส่วนผสม!AH:AH)+SUMIF(กวนไส้!$C:$C,'รับ-จ่าย ประจำวัน'!$B400,กวนไส้!AH:AH)+SUMIF(ผลิต1!$C:$C,'รับ-จ่าย ประจำวัน'!$B400,ผลิต1!AH:AH)+SUMIF(ผลิต2!$C:$C,'รับ-จ่าย ประจำวัน'!$B400,ผลิต2!AH:AH)+SUMIF(เส้นแต่งหน้าขนมเค้ก!$C:$C,'รับ-จ่าย ประจำวัน'!$B400,เส้นแต่งหน้าขนมเค้ก!AH:AH)+SUMIF(แพ็ค!$C:$C,'รับ-จ่าย ประจำวัน'!$B400,แพ็ค!AH:AH)+SUMIF(ธุรการ!$C:$C,'รับ-จ่าย ประจำวัน'!$B400,ธุรการ!AH:AH)+SUMIF(เส้นแต่งหน้าขนมปัง!$C:$C,'รับ-จ่าย ประจำวัน'!$B400,เส้นแต่งหน้าขนมปัง!AH:AH)+SUMIF('วางแผนBC,CJ'!$C:$C,'รับ-จ่าย ประจำวัน'!$B400,'วางแผนBC,CJ'!AH:AH)+SUMIF(RD!$C:$C,'รับ-จ่าย ประจำวัน'!$B400,RD!AH:AH)+SUMIF('FG,ออนไล,คัดแยก'!$C:$C,'รับ-จ่าย ประจำวัน'!$B400,'FG,ออนไล,คัดแยก'!AH:AH)</f>
        <v>0</v>
      </c>
      <c r="BP400" s="16">
        <f>SUMIF(เตรียมส่วนผสม!$C:$C,'รับ-จ่าย ประจำวัน'!$B400,เตรียมส่วนผสม!AI:AI)+SUMIF(กวนไส้!$C:$C,'รับ-จ่าย ประจำวัน'!$B400,กวนไส้!AI:AI)+SUMIF(ผลิต1!$C:$C,'รับ-จ่าย ประจำวัน'!$B400,ผลิต1!AI:AI)+SUMIF(ผลิต2!$C:$C,'รับ-จ่าย ประจำวัน'!$B400,ผลิต2!AI:AI)+SUMIF(เส้นแต่งหน้าขนมเค้ก!$C:$C,'รับ-จ่าย ประจำวัน'!$B400,เส้นแต่งหน้าขนมเค้ก!AI:AI)+SUMIF(แพ็ค!$C:$C,'รับ-จ่าย ประจำวัน'!$B400,แพ็ค!AI:AI)+SUMIF(ธุรการ!$C:$C,'รับ-จ่าย ประจำวัน'!$B400,ธุรการ!AI:AI)+SUMIF(เส้นแต่งหน้าขนมปัง!$C:$C,'รับ-จ่าย ประจำวัน'!$B400,เส้นแต่งหน้าขนมปัง!AI:AI)+SUMIF('วางแผนBC,CJ'!$C:$C,'รับ-จ่าย ประจำวัน'!$B400,'วางแผนBC,CJ'!AI:AI)+SUMIF(RD!$C:$C,'รับ-จ่าย ประจำวัน'!$B400,RD!AI:AI)+SUMIF('FG,ออนไล,คัดแยก'!$C:$C,'รับ-จ่าย ประจำวัน'!$B400,'FG,ออนไล,คัดแยก'!AI:AI)</f>
        <v>0</v>
      </c>
      <c r="BQ400" s="16">
        <f>SUMIF(เตรียมส่วนผสม!$C:$C,'รับ-จ่าย ประจำวัน'!$B400,เตรียมส่วนผสม!AJ:AJ)+SUMIF(กวนไส้!$C:$C,'รับ-จ่าย ประจำวัน'!$B400,กวนไส้!AJ:AJ)+SUMIF(ผลิต1!$C:$C,'รับ-จ่าย ประจำวัน'!$B400,ผลิต1!AJ:AJ)+SUMIF(ผลิต2!$C:$C,'รับ-จ่าย ประจำวัน'!$B400,ผลิต2!AJ:AJ)+SUMIF(เส้นแต่งหน้าขนมเค้ก!$C:$C,'รับ-จ่าย ประจำวัน'!$B400,เส้นแต่งหน้าขนมเค้ก!AJ:AJ)+SUMIF(แพ็ค!$C:$C,'รับ-จ่าย ประจำวัน'!$B400,แพ็ค!AJ:AJ)+SUMIF(ธุรการ!$C:$C,'รับ-จ่าย ประจำวัน'!$B400,ธุรการ!AJ:AJ)+SUMIF(เส้นแต่งหน้าขนมปัง!$C:$C,'รับ-จ่าย ประจำวัน'!$B400,เส้นแต่งหน้าขนมปัง!AJ:AJ)+SUMIF('วางแผนBC,CJ'!$C:$C,'รับ-จ่าย ประจำวัน'!$B400,'วางแผนBC,CJ'!AJ:AJ)+SUMIF(RD!$C:$C,'รับ-จ่าย ประจำวัน'!$B400,RD!AJ:AJ)+SUMIF('FG,ออนไล,คัดแยก'!$C:$C,'รับ-จ่าย ประจำวัน'!$B400,'FG,ออนไล,คัดแยก'!AJ:AJ)</f>
        <v>0</v>
      </c>
      <c r="BR400" s="16">
        <f>SUMIF(เตรียมส่วนผสม!$C:$C,'รับ-จ่าย ประจำวัน'!$B400,เตรียมส่วนผสม!AK:AK)+SUMIF(กวนไส้!$C:$C,'รับ-จ่าย ประจำวัน'!$B400,กวนไส้!AK:AK)+SUMIF(ผลิต1!$C:$C,'รับ-จ่าย ประจำวัน'!$B400,ผลิต1!AK:AK)+SUMIF(ผลิต2!$C:$C,'รับ-จ่าย ประจำวัน'!$B400,ผลิต2!AK:AK)+SUMIF(เส้นแต่งหน้าขนมเค้ก!$C:$C,'รับ-จ่าย ประจำวัน'!$B400,เส้นแต่งหน้าขนมเค้ก!AK:AK)+SUMIF(แพ็ค!$C:$C,'รับ-จ่าย ประจำวัน'!$B400,แพ็ค!AK:AK)+SUMIF(ธุรการ!$C:$C,'รับ-จ่าย ประจำวัน'!$B400,ธุรการ!AK:AK)+SUMIF(เส้นแต่งหน้าขนมปัง!$C:$C,'รับ-จ่าย ประจำวัน'!$B400,เส้นแต่งหน้าขนมปัง!AK:AK)+SUMIF('วางแผนBC,CJ'!$C:$C,'รับ-จ่าย ประจำวัน'!$B400,'วางแผนBC,CJ'!AK:AK)+SUMIF(RD!$C:$C,'รับ-จ่าย ประจำวัน'!$B400,RD!AK:AK)+SUMIF('FG,ออนไล,คัดแยก'!$C:$C,'รับ-จ่าย ประจำวัน'!$B400,'FG,ออนไล,คัดแยก'!AK:AK)</f>
        <v>0</v>
      </c>
      <c r="BS400" s="16">
        <f>SUMIF(เตรียมส่วนผสม!$C:$C,'รับ-จ่าย ประจำวัน'!$B400,เตรียมส่วนผสม!AL:AL)+SUMIF(กวนไส้!$C:$C,'รับ-จ่าย ประจำวัน'!$B400,กวนไส้!AL:AL)+SUMIF(ผลิต1!$C:$C,'รับ-จ่าย ประจำวัน'!$B400,ผลิต1!AL:AL)+SUMIF(ผลิต2!$C:$C,'รับ-จ่าย ประจำวัน'!$B400,ผลิต2!AL:AL)+SUMIF(เส้นแต่งหน้าขนมเค้ก!$C:$C,'รับ-จ่าย ประจำวัน'!$B400,เส้นแต่งหน้าขนมเค้ก!AL:AL)+SUMIF(แพ็ค!$C:$C,'รับ-จ่าย ประจำวัน'!$B400,แพ็ค!AL:AL)+SUMIF(ธุรการ!$C:$C,'รับ-จ่าย ประจำวัน'!$B400,ธุรการ!AL:AL)+SUMIF(เส้นแต่งหน้าขนมปัง!$C:$C,'รับ-จ่าย ประจำวัน'!$B400,เส้นแต่งหน้าขนมปัง!AL:AL)+SUMIF('วางแผนBC,CJ'!$C:$C,'รับ-จ่าย ประจำวัน'!$B400,'วางแผนBC,CJ'!AL:AL)+SUMIF(RD!$C:$C,'รับ-จ่าย ประจำวัน'!$B400,RD!AL:AL)+SUMIF('FG,ออนไล,คัดแยก'!$C:$C,'รับ-จ่าย ประจำวัน'!$B400,'FG,ออนไล,คัดแยก'!AL:AL)</f>
        <v>0</v>
      </c>
      <c r="BT400" s="18">
        <f t="shared" si="93"/>
        <v>24</v>
      </c>
      <c r="BU400" s="116"/>
      <c r="BV400" s="146">
        <f t="shared" si="94"/>
        <v>13</v>
      </c>
      <c r="BW400" s="183">
        <v>30</v>
      </c>
      <c r="BX400" s="172">
        <f t="shared" si="97"/>
        <v>0.8</v>
      </c>
      <c r="BY400" s="188">
        <f t="shared" si="90"/>
        <v>16.25</v>
      </c>
      <c r="BZ400" s="180">
        <f t="shared" ca="1" si="95"/>
        <v>46219.25</v>
      </c>
      <c r="CA400" s="97">
        <v>60</v>
      </c>
      <c r="CB400" s="97"/>
      <c r="CC400" s="97"/>
      <c r="CD400" s="97"/>
      <c r="CE400" s="97"/>
      <c r="CF400" s="97"/>
      <c r="CG400" s="97"/>
      <c r="CH400" s="97"/>
      <c r="CI400" s="97"/>
      <c r="CJ400" s="94"/>
      <c r="CK400" s="9">
        <f t="shared" si="91"/>
        <v>13</v>
      </c>
    </row>
    <row r="401" spans="1:89" hidden="1" x14ac:dyDescent="0.5">
      <c r="A401" s="149"/>
      <c r="B401" s="34" t="s">
        <v>1684</v>
      </c>
      <c r="C401" s="33" t="s">
        <v>1685</v>
      </c>
      <c r="D401" s="141" t="s">
        <v>276</v>
      </c>
      <c r="E401" s="25"/>
      <c r="F401" s="132"/>
      <c r="G401" s="25"/>
      <c r="H401" s="12">
        <v>0</v>
      </c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11"/>
      <c r="AF401" s="11"/>
      <c r="AG401" s="11"/>
      <c r="AH401" s="11"/>
      <c r="AI401" s="25"/>
      <c r="AJ401" s="25"/>
      <c r="AK401" s="25"/>
      <c r="AL401" s="25"/>
      <c r="AM401" s="25"/>
      <c r="AN401" s="15">
        <f t="shared" si="92"/>
        <v>0</v>
      </c>
      <c r="AO401" s="16">
        <f>SUMIF(เตรียมส่วนผสม!$C:$C,'รับ-จ่าย ประจำวัน'!$B401,เตรียมส่วนผสม!H:H)+SUMIF(กวนไส้!$C:$C,'รับ-จ่าย ประจำวัน'!$B401,กวนไส้!H:H)+SUMIF(ผลิต1!$C:$C,'รับ-จ่าย ประจำวัน'!$B401,ผลิต1!H:H)+SUMIF(ผลิต2!$C:$C,'รับ-จ่าย ประจำวัน'!$B401,ผลิต2!H:H)+SUMIF(เส้นแต่งหน้าขนมเค้ก!$C:$C,'รับ-จ่าย ประจำวัน'!$B401,เส้นแต่งหน้าขนมเค้ก!H:H)+SUMIF(แพ็ค!$C:$C,'รับ-จ่าย ประจำวัน'!$B401,แพ็ค!H:H)+SUMIF(ธุรการ!$C:$C,'รับ-จ่าย ประจำวัน'!$B401,ธุรการ!H:H)+SUMIF(เส้นแต่งหน้าขนมปัง!$C:$C,'รับ-จ่าย ประจำวัน'!$B401,เส้นแต่งหน้าขนมปัง!H:H)+SUMIF('วางแผนBC,CJ'!$C:$C,'รับ-จ่าย ประจำวัน'!$B401,'วางแผนBC,CJ'!H:H)+SUMIF(RD!$C:$C,'รับ-จ่าย ประจำวัน'!$B401,RD!H:H)+SUMIF('FG,ออนไล,คัดแยก'!$C:$C,'รับ-จ่าย ประจำวัน'!$B401,'FG,ออนไล,คัดแยก'!H:H)</f>
        <v>0</v>
      </c>
      <c r="AP401" s="16">
        <f>SUMIF(เตรียมส่วนผสม!$C:$C,'รับ-จ่าย ประจำวัน'!$B401,เตรียมส่วนผสม!I:I)+SUMIF(กวนไส้!$C:$C,'รับ-จ่าย ประจำวัน'!$B401,กวนไส้!I:I)+SUMIF(ผลิต1!$C:$C,'รับ-จ่าย ประจำวัน'!$B401,ผลิต1!I:I)+SUMIF(ผลิต2!$C:$C,'รับ-จ่าย ประจำวัน'!$B401,ผลิต2!I:I)+SUMIF(เส้นแต่งหน้าขนมเค้ก!$C:$C,'รับ-จ่าย ประจำวัน'!$B401,เส้นแต่งหน้าขนมเค้ก!I:I)+SUMIF(แพ็ค!$C:$C,'รับ-จ่าย ประจำวัน'!$B401,แพ็ค!I:I)+SUMIF(ธุรการ!$C:$C,'รับ-จ่าย ประจำวัน'!$B401,ธุรการ!I:I)+SUMIF(เส้นแต่งหน้าขนมปัง!$C:$C,'รับ-จ่าย ประจำวัน'!$B401,เส้นแต่งหน้าขนมปัง!I:I)+SUMIF('วางแผนBC,CJ'!$C:$C,'รับ-จ่าย ประจำวัน'!$B401,'วางแผนBC,CJ'!I:I)+SUMIF(RD!$C:$C,'รับ-จ่าย ประจำวัน'!$B401,RD!I:I)+SUMIF('FG,ออนไล,คัดแยก'!$C:$C,'รับ-จ่าย ประจำวัน'!$B401,'FG,ออนไล,คัดแยก'!I:I)</f>
        <v>0</v>
      </c>
      <c r="AQ401" s="16">
        <f>SUMIF(เตรียมส่วนผสม!$C:$C,'รับ-จ่าย ประจำวัน'!$B401,เตรียมส่วนผสม!J:J)+SUMIF(กวนไส้!$C:$C,'รับ-จ่าย ประจำวัน'!$B401,กวนไส้!J:J)+SUMIF(ผลิต1!$C:$C,'รับ-จ่าย ประจำวัน'!$B401,ผลิต1!J:J)+SUMIF(ผลิต2!$C:$C,'รับ-จ่าย ประจำวัน'!$B401,ผลิต2!J:J)+SUMIF(เส้นแต่งหน้าขนมเค้ก!$C:$C,'รับ-จ่าย ประจำวัน'!$B401,เส้นแต่งหน้าขนมเค้ก!J:J)+SUMIF(แพ็ค!$C:$C,'รับ-จ่าย ประจำวัน'!$B401,แพ็ค!J:J)+SUMIF(ธุรการ!$C:$C,'รับ-จ่าย ประจำวัน'!$B401,ธุรการ!J:J)+SUMIF(เส้นแต่งหน้าขนมปัง!$C:$C,'รับ-จ่าย ประจำวัน'!$B401,เส้นแต่งหน้าขนมปัง!J:J)+SUMIF('วางแผนBC,CJ'!$C:$C,'รับ-จ่าย ประจำวัน'!$B401,'วางแผนBC,CJ'!J:J)+SUMIF(RD!$C:$C,'รับ-จ่าย ประจำวัน'!$B401,RD!J:J)+SUMIF('FG,ออนไล,คัดแยก'!$C:$C,'รับ-จ่าย ประจำวัน'!$B401,'FG,ออนไล,คัดแยก'!J:J)</f>
        <v>0</v>
      </c>
      <c r="AR401" s="16">
        <f>SUMIF(เตรียมส่วนผสม!$C:$C,'รับ-จ่าย ประจำวัน'!$B401,เตรียมส่วนผสม!K:K)+SUMIF(กวนไส้!$C:$C,'รับ-จ่าย ประจำวัน'!$B401,กวนไส้!K:K)+SUMIF(ผลิต1!$C:$C,'รับ-จ่าย ประจำวัน'!$B401,ผลิต1!K:K)+SUMIF(ผลิต2!$C:$C,'รับ-จ่าย ประจำวัน'!$B401,ผลิต2!K:K)+SUMIF(เส้นแต่งหน้าขนมเค้ก!$C:$C,'รับ-จ่าย ประจำวัน'!$B401,เส้นแต่งหน้าขนมเค้ก!K:K)+SUMIF(แพ็ค!$C:$C,'รับ-จ่าย ประจำวัน'!$B401,แพ็ค!K:K)+SUMIF(ธุรการ!$C:$C,'รับ-จ่าย ประจำวัน'!$B401,ธุรการ!K:K)+SUMIF(เส้นแต่งหน้าขนมปัง!$C:$C,'รับ-จ่าย ประจำวัน'!$B401,เส้นแต่งหน้าขนมปัง!K:K)+SUMIF('วางแผนBC,CJ'!$C:$C,'รับ-จ่าย ประจำวัน'!$B401,'วางแผนBC,CJ'!K:K)+SUMIF(RD!$C:$C,'รับ-จ่าย ประจำวัน'!$B401,RD!K:K)+SUMIF('FG,ออนไล,คัดแยก'!$C:$C,'รับ-จ่าย ประจำวัน'!$B401,'FG,ออนไล,คัดแยก'!K:K)</f>
        <v>0</v>
      </c>
      <c r="AS401" s="16">
        <f>SUMIF(เตรียมส่วนผสม!$C:$C,'รับ-จ่าย ประจำวัน'!$B401,เตรียมส่วนผสม!L:L)+SUMIF(กวนไส้!$C:$C,'รับ-จ่าย ประจำวัน'!$B401,กวนไส้!L:L)+SUMIF(ผลิต1!$C:$C,'รับ-จ่าย ประจำวัน'!$B401,ผลิต1!L:L)+SUMIF(ผลิต2!$C:$C,'รับ-จ่าย ประจำวัน'!$B401,ผลิต2!L:L)+SUMIF(เส้นแต่งหน้าขนมเค้ก!$C:$C,'รับ-จ่าย ประจำวัน'!$B401,เส้นแต่งหน้าขนมเค้ก!L:L)+SUMIF(แพ็ค!$C:$C,'รับ-จ่าย ประจำวัน'!$B401,แพ็ค!L:L)+SUMIF(ธุรการ!$C:$C,'รับ-จ่าย ประจำวัน'!$B401,ธุรการ!L:L)+SUMIF(เส้นแต่งหน้าขนมปัง!$C:$C,'รับ-จ่าย ประจำวัน'!$B401,เส้นแต่งหน้าขนมปัง!L:L)+SUMIF('วางแผนBC,CJ'!$C:$C,'รับ-จ่าย ประจำวัน'!$B401,'วางแผนBC,CJ'!L:L)+SUMIF(RD!$C:$C,'รับ-จ่าย ประจำวัน'!$B401,RD!L:L)+SUMIF('FG,ออนไล,คัดแยก'!$C:$C,'รับ-จ่าย ประจำวัน'!$B401,'FG,ออนไล,คัดแยก'!L:L)</f>
        <v>0</v>
      </c>
      <c r="AT401" s="16">
        <f>SUMIF(เตรียมส่วนผสม!$C:$C,'รับ-จ่าย ประจำวัน'!$B401,เตรียมส่วนผสม!M:M)+SUMIF(กวนไส้!$C:$C,'รับ-จ่าย ประจำวัน'!$B401,กวนไส้!M:M)+SUMIF(ผลิต1!$C:$C,'รับ-จ่าย ประจำวัน'!$B401,ผลิต1!M:M)+SUMIF(ผลิต2!$C:$C,'รับ-จ่าย ประจำวัน'!$B401,ผลิต2!M:M)+SUMIF(เส้นแต่งหน้าขนมเค้ก!$C:$C,'รับ-จ่าย ประจำวัน'!$B401,เส้นแต่งหน้าขนมเค้ก!M:M)+SUMIF(แพ็ค!$C:$C,'รับ-จ่าย ประจำวัน'!$B401,แพ็ค!M:M)+SUMIF(ธุรการ!$C:$C,'รับ-จ่าย ประจำวัน'!$B401,ธุรการ!M:M)+SUMIF(เส้นแต่งหน้าขนมปัง!$C:$C,'รับ-จ่าย ประจำวัน'!$B401,เส้นแต่งหน้าขนมปัง!M:M)+SUMIF('วางแผนBC,CJ'!$C:$C,'รับ-จ่าย ประจำวัน'!$B401,'วางแผนBC,CJ'!M:M)+SUMIF(RD!$C:$C,'รับ-จ่าย ประจำวัน'!$B401,RD!M:M)+SUMIF('FG,ออนไล,คัดแยก'!$C:$C,'รับ-จ่าย ประจำวัน'!$B401,'FG,ออนไล,คัดแยก'!M:M)</f>
        <v>0</v>
      </c>
      <c r="AU401" s="16">
        <f>SUMIF(เตรียมส่วนผสม!$C:$C,'รับ-จ่าย ประจำวัน'!$B401,เตรียมส่วนผสม!N:N)+SUMIF(กวนไส้!$C:$C,'รับ-จ่าย ประจำวัน'!$B401,กวนไส้!N:N)+SUMIF(ผลิต1!$C:$C,'รับ-จ่าย ประจำวัน'!$B401,ผลิต1!N:N)+SUMIF(ผลิต2!$C:$C,'รับ-จ่าย ประจำวัน'!$B401,ผลิต2!N:N)+SUMIF(เส้นแต่งหน้าขนมเค้ก!$C:$C,'รับ-จ่าย ประจำวัน'!$B401,เส้นแต่งหน้าขนมเค้ก!N:N)+SUMIF(แพ็ค!$C:$C,'รับ-จ่าย ประจำวัน'!$B401,แพ็ค!N:N)+SUMIF(ธุรการ!$C:$C,'รับ-จ่าย ประจำวัน'!$B401,ธุรการ!N:N)+SUMIF(เส้นแต่งหน้าขนมปัง!$C:$C,'รับ-จ่าย ประจำวัน'!$B401,เส้นแต่งหน้าขนมปัง!N:N)+SUMIF('วางแผนBC,CJ'!$C:$C,'รับ-จ่าย ประจำวัน'!$B401,'วางแผนBC,CJ'!N:N)+SUMIF(RD!$C:$C,'รับ-จ่าย ประจำวัน'!$B401,RD!N:N)+SUMIF('FG,ออนไล,คัดแยก'!$C:$C,'รับ-จ่าย ประจำวัน'!$B401,'FG,ออนไล,คัดแยก'!N:N)</f>
        <v>0</v>
      </c>
      <c r="AV401" s="16">
        <f>SUMIF(เตรียมส่วนผสม!$C:$C,'รับ-จ่าย ประจำวัน'!$B401,เตรียมส่วนผสม!O:O)+SUMIF(กวนไส้!$C:$C,'รับ-จ่าย ประจำวัน'!$B401,กวนไส้!O:O)+SUMIF(ผลิต1!$C:$C,'รับ-จ่าย ประจำวัน'!$B401,ผลิต1!O:O)+SUMIF(ผลิต2!$C:$C,'รับ-จ่าย ประจำวัน'!$B401,ผลิต2!O:O)+SUMIF(เส้นแต่งหน้าขนมเค้ก!$C:$C,'รับ-จ่าย ประจำวัน'!$B401,เส้นแต่งหน้าขนมเค้ก!O:O)+SUMIF(แพ็ค!$C:$C,'รับ-จ่าย ประจำวัน'!$B401,แพ็ค!O:O)+SUMIF(ธุรการ!$C:$C,'รับ-จ่าย ประจำวัน'!$B401,ธุรการ!O:O)+SUMIF(เส้นแต่งหน้าขนมปัง!$C:$C,'รับ-จ่าย ประจำวัน'!$B401,เส้นแต่งหน้าขนมปัง!O:O)+SUMIF('วางแผนBC,CJ'!$C:$C,'รับ-จ่าย ประจำวัน'!$B401,'วางแผนBC,CJ'!O:O)+SUMIF(RD!$C:$C,'รับ-จ่าย ประจำวัน'!$B401,RD!O:O)+SUMIF('FG,ออนไล,คัดแยก'!$C:$C,'รับ-จ่าย ประจำวัน'!$B401,'FG,ออนไล,คัดแยก'!O:O)</f>
        <v>0</v>
      </c>
      <c r="AW401" s="16">
        <f>SUMIF(เตรียมส่วนผสม!$C:$C,'รับ-จ่าย ประจำวัน'!$B401,เตรียมส่วนผสม!P:P)+SUMIF(กวนไส้!$C:$C,'รับ-จ่าย ประจำวัน'!$B401,กวนไส้!P:P)+SUMIF(ผลิต1!$C:$C,'รับ-จ่าย ประจำวัน'!$B401,ผลิต1!P:P)+SUMIF(ผลิต2!$C:$C,'รับ-จ่าย ประจำวัน'!$B401,ผลิต2!P:P)+SUMIF(เส้นแต่งหน้าขนมเค้ก!$C:$C,'รับ-จ่าย ประจำวัน'!$B401,เส้นแต่งหน้าขนมเค้ก!P:P)+SUMIF(แพ็ค!$C:$C,'รับ-จ่าย ประจำวัน'!$B401,แพ็ค!P:P)+SUMIF(ธุรการ!$C:$C,'รับ-จ่าย ประจำวัน'!$B401,ธุรการ!P:P)+SUMIF(เส้นแต่งหน้าขนมปัง!$C:$C,'รับ-จ่าย ประจำวัน'!$B401,เส้นแต่งหน้าขนมปัง!P:P)+SUMIF('วางแผนBC,CJ'!$C:$C,'รับ-จ่าย ประจำวัน'!$B401,'วางแผนBC,CJ'!P:P)+SUMIF(RD!$C:$C,'รับ-จ่าย ประจำวัน'!$B401,RD!P:P)+SUMIF('FG,ออนไล,คัดแยก'!$C:$C,'รับ-จ่าย ประจำวัน'!$B401,'FG,ออนไล,คัดแยก'!P:P)</f>
        <v>0</v>
      </c>
      <c r="AX401" s="16">
        <f>SUMIF(เตรียมส่วนผสม!$C:$C,'รับ-จ่าย ประจำวัน'!$B401,เตรียมส่วนผสม!Q:Q)+SUMIF(กวนไส้!$C:$C,'รับ-จ่าย ประจำวัน'!$B401,กวนไส้!Q:Q)+SUMIF(ผลิต1!$C:$C,'รับ-จ่าย ประจำวัน'!$B401,ผลิต1!Q:Q)+SUMIF(ผลิต2!$C:$C,'รับ-จ่าย ประจำวัน'!$B401,ผลิต2!Q:Q)+SUMIF(เส้นแต่งหน้าขนมเค้ก!$C:$C,'รับ-จ่าย ประจำวัน'!$B401,เส้นแต่งหน้าขนมเค้ก!Q:Q)+SUMIF(แพ็ค!$C:$C,'รับ-จ่าย ประจำวัน'!$B401,แพ็ค!Q:Q)+SUMIF(ธุรการ!$C:$C,'รับ-จ่าย ประจำวัน'!$B401,ธุรการ!Q:Q)+SUMIF(เส้นแต่งหน้าขนมปัง!$C:$C,'รับ-จ่าย ประจำวัน'!$B401,เส้นแต่งหน้าขนมปัง!Q:Q)+SUMIF('วางแผนBC,CJ'!$C:$C,'รับ-จ่าย ประจำวัน'!$B401,'วางแผนBC,CJ'!Q:Q)+SUMIF(RD!$C:$C,'รับ-จ่าย ประจำวัน'!$B401,RD!Q:Q)+SUMIF('FG,ออนไล,คัดแยก'!$C:$C,'รับ-จ่าย ประจำวัน'!$B401,'FG,ออนไล,คัดแยก'!Q:Q)</f>
        <v>0</v>
      </c>
      <c r="AY401" s="16">
        <f>SUMIF(เตรียมส่วนผสม!$C:$C,'รับ-จ่าย ประจำวัน'!$B401,เตรียมส่วนผสม!R:R)+SUMIF(กวนไส้!$C:$C,'รับ-จ่าย ประจำวัน'!$B401,กวนไส้!R:R)+SUMIF(ผลิต1!$C:$C,'รับ-จ่าย ประจำวัน'!$B401,ผลิต1!R:R)+SUMIF(ผลิต2!$C:$C,'รับ-จ่าย ประจำวัน'!$B401,ผลิต2!R:R)+SUMIF(เส้นแต่งหน้าขนมเค้ก!$C:$C,'รับ-จ่าย ประจำวัน'!$B401,เส้นแต่งหน้าขนมเค้ก!R:R)+SUMIF(แพ็ค!$C:$C,'รับ-จ่าย ประจำวัน'!$B401,แพ็ค!R:R)+SUMIF(ธุรการ!$C:$C,'รับ-จ่าย ประจำวัน'!$B401,ธุรการ!R:R)+SUMIF(เส้นแต่งหน้าขนมปัง!$C:$C,'รับ-จ่าย ประจำวัน'!$B401,เส้นแต่งหน้าขนมปัง!R:R)+SUMIF('วางแผนBC,CJ'!$C:$C,'รับ-จ่าย ประจำวัน'!$B401,'วางแผนBC,CJ'!R:R)+SUMIF(RD!$C:$C,'รับ-จ่าย ประจำวัน'!$B401,RD!R:R)+SUMIF('FG,ออนไล,คัดแยก'!$C:$C,'รับ-จ่าย ประจำวัน'!$B401,'FG,ออนไล,คัดแยก'!R:R)</f>
        <v>0</v>
      </c>
      <c r="AZ401" s="16">
        <f>SUMIF(เตรียมส่วนผสม!$C:$C,'รับ-จ่าย ประจำวัน'!$B401,เตรียมส่วนผสม!S:S)+SUMIF(กวนไส้!$C:$C,'รับ-จ่าย ประจำวัน'!$B401,กวนไส้!S:S)+SUMIF(ผลิต1!$C:$C,'รับ-จ่าย ประจำวัน'!$B401,ผลิต1!S:S)+SUMIF(ผลิต2!$C:$C,'รับ-จ่าย ประจำวัน'!$B401,ผลิต2!S:S)+SUMIF(เส้นแต่งหน้าขนมเค้ก!$C:$C,'รับ-จ่าย ประจำวัน'!$B401,เส้นแต่งหน้าขนมเค้ก!S:S)+SUMIF(แพ็ค!$C:$C,'รับ-จ่าย ประจำวัน'!$B401,แพ็ค!S:S)+SUMIF(ธุรการ!$C:$C,'รับ-จ่าย ประจำวัน'!$B401,ธุรการ!S:S)+SUMIF(เส้นแต่งหน้าขนมปัง!$C:$C,'รับ-จ่าย ประจำวัน'!$B401,เส้นแต่งหน้าขนมปัง!S:S)+SUMIF('วางแผนBC,CJ'!$C:$C,'รับ-จ่าย ประจำวัน'!$B401,'วางแผนBC,CJ'!S:S)+SUMIF(RD!$C:$C,'รับ-จ่าย ประจำวัน'!$B401,RD!S:S)+SUMIF('FG,ออนไล,คัดแยก'!$C:$C,'รับ-จ่าย ประจำวัน'!$B401,'FG,ออนไล,คัดแยก'!S:S)</f>
        <v>0</v>
      </c>
      <c r="BA401" s="16">
        <f>SUMIF(เตรียมส่วนผสม!$C:$C,'รับ-จ่าย ประจำวัน'!$B401,เตรียมส่วนผสม!T:T)+SUMIF(กวนไส้!$C:$C,'รับ-จ่าย ประจำวัน'!$B401,กวนไส้!T:T)+SUMIF(ผลิต1!$C:$C,'รับ-จ่าย ประจำวัน'!$B401,ผลิต1!T:T)+SUMIF(ผลิต2!$C:$C,'รับ-จ่าย ประจำวัน'!$B401,ผลิต2!T:T)+SUMIF(เส้นแต่งหน้าขนมเค้ก!$C:$C,'รับ-จ่าย ประจำวัน'!$B401,เส้นแต่งหน้าขนมเค้ก!T:T)+SUMIF(แพ็ค!$C:$C,'รับ-จ่าย ประจำวัน'!$B401,แพ็ค!T:T)+SUMIF(ธุรการ!$C:$C,'รับ-จ่าย ประจำวัน'!$B401,ธุรการ!T:T)+SUMIF(เส้นแต่งหน้าขนมปัง!$C:$C,'รับ-จ่าย ประจำวัน'!$B401,เส้นแต่งหน้าขนมปัง!T:T)+SUMIF('วางแผนBC,CJ'!$C:$C,'รับ-จ่าย ประจำวัน'!$B401,'วางแผนBC,CJ'!T:T)+SUMIF(RD!$C:$C,'รับ-จ่าย ประจำวัน'!$B401,RD!T:T)+SUMIF('FG,ออนไล,คัดแยก'!$C:$C,'รับ-จ่าย ประจำวัน'!$B401,'FG,ออนไล,คัดแยก'!T:T)</f>
        <v>0</v>
      </c>
      <c r="BB401" s="16">
        <f>SUMIF(เตรียมส่วนผสม!$C:$C,'รับ-จ่าย ประจำวัน'!$B401,เตรียมส่วนผสม!U:U)+SUMIF(กวนไส้!$C:$C,'รับ-จ่าย ประจำวัน'!$B401,กวนไส้!U:U)+SUMIF(ผลิต1!$C:$C,'รับ-จ่าย ประจำวัน'!$B401,ผลิต1!U:U)+SUMIF(ผลิต2!$C:$C,'รับ-จ่าย ประจำวัน'!$B401,ผลิต2!U:U)+SUMIF(เส้นแต่งหน้าขนมเค้ก!$C:$C,'รับ-จ่าย ประจำวัน'!$B401,เส้นแต่งหน้าขนมเค้ก!U:U)+SUMIF(แพ็ค!$C:$C,'รับ-จ่าย ประจำวัน'!$B401,แพ็ค!U:U)+SUMIF(ธุรการ!$C:$C,'รับ-จ่าย ประจำวัน'!$B401,ธุรการ!U:U)+SUMIF(เส้นแต่งหน้าขนมปัง!$C:$C,'รับ-จ่าย ประจำวัน'!$B401,เส้นแต่งหน้าขนมปัง!U:U)+SUMIF('วางแผนBC,CJ'!$C:$C,'รับ-จ่าย ประจำวัน'!$B401,'วางแผนBC,CJ'!U:U)+SUMIF(RD!$C:$C,'รับ-จ่าย ประจำวัน'!$B401,RD!U:U)+SUMIF('FG,ออนไล,คัดแยก'!$C:$C,'รับ-จ่าย ประจำวัน'!$B401,'FG,ออนไล,คัดแยก'!U:U)</f>
        <v>0</v>
      </c>
      <c r="BC401" s="16">
        <f>SUMIF(เตรียมส่วนผสม!$C:$C,'รับ-จ่าย ประจำวัน'!$B401,เตรียมส่วนผสม!V:V)+SUMIF(กวนไส้!$C:$C,'รับ-จ่าย ประจำวัน'!$B401,กวนไส้!V:V)+SUMIF(ผลิต1!$C:$C,'รับ-จ่าย ประจำวัน'!$B401,ผลิต1!V:V)+SUMIF(ผลิต2!$C:$C,'รับ-จ่าย ประจำวัน'!$B401,ผลิต2!V:V)+SUMIF(เส้นแต่งหน้าขนมเค้ก!$C:$C,'รับ-จ่าย ประจำวัน'!$B401,เส้นแต่งหน้าขนมเค้ก!V:V)+SUMIF(แพ็ค!$C:$C,'รับ-จ่าย ประจำวัน'!$B401,แพ็ค!V:V)+SUMIF(ธุรการ!$C:$C,'รับ-จ่าย ประจำวัน'!$B401,ธุรการ!V:V)+SUMIF(เส้นแต่งหน้าขนมปัง!$C:$C,'รับ-จ่าย ประจำวัน'!$B401,เส้นแต่งหน้าขนมปัง!V:V)+SUMIF('วางแผนBC,CJ'!$C:$C,'รับ-จ่าย ประจำวัน'!$B401,'วางแผนBC,CJ'!V:V)+SUMIF(RD!$C:$C,'รับ-จ่าย ประจำวัน'!$B401,RD!V:V)+SUMIF('FG,ออนไล,คัดแยก'!$C:$C,'รับ-จ่าย ประจำวัน'!$B401,'FG,ออนไล,คัดแยก'!V:V)</f>
        <v>0</v>
      </c>
      <c r="BD401" s="16">
        <f>SUMIF(เตรียมส่วนผสม!$C:$C,'รับ-จ่าย ประจำวัน'!$B401,เตรียมส่วนผสม!W:W)+SUMIF(กวนไส้!$C:$C,'รับ-จ่าย ประจำวัน'!$B401,กวนไส้!W:W)+SUMIF(ผลิต1!$C:$C,'รับ-จ่าย ประจำวัน'!$B401,ผลิต1!W:W)+SUMIF(ผลิต2!$C:$C,'รับ-จ่าย ประจำวัน'!$B401,ผลิต2!W:W)+SUMIF(เส้นแต่งหน้าขนมเค้ก!$C:$C,'รับ-จ่าย ประจำวัน'!$B401,เส้นแต่งหน้าขนมเค้ก!W:W)+SUMIF(แพ็ค!$C:$C,'รับ-จ่าย ประจำวัน'!$B401,แพ็ค!W:W)+SUMIF(ธุรการ!$C:$C,'รับ-จ่าย ประจำวัน'!$B401,ธุรการ!W:W)+SUMIF(เส้นแต่งหน้าขนมปัง!$C:$C,'รับ-จ่าย ประจำวัน'!$B401,เส้นแต่งหน้าขนมปัง!W:W)+SUMIF('วางแผนBC,CJ'!$C:$C,'รับ-จ่าย ประจำวัน'!$B401,'วางแผนBC,CJ'!W:W)+SUMIF(RD!$C:$C,'รับ-จ่าย ประจำวัน'!$B401,RD!W:W)+SUMIF('FG,ออนไล,คัดแยก'!$C:$C,'รับ-จ่าย ประจำวัน'!$B401,'FG,ออนไล,คัดแยก'!W:W)</f>
        <v>0</v>
      </c>
      <c r="BE401" s="16">
        <f>SUMIF(เตรียมส่วนผสม!$C:$C,'รับ-จ่าย ประจำวัน'!$B401,เตรียมส่วนผสม!X:X)+SUMIF(กวนไส้!$C:$C,'รับ-จ่าย ประจำวัน'!$B401,กวนไส้!X:X)+SUMIF(ผลิต1!$C:$C,'รับ-จ่าย ประจำวัน'!$B401,ผลิต1!X:X)+SUMIF(ผลิต2!$C:$C,'รับ-จ่าย ประจำวัน'!$B401,ผลิต2!X:X)+SUMIF(เส้นแต่งหน้าขนมเค้ก!$C:$C,'รับ-จ่าย ประจำวัน'!$B401,เส้นแต่งหน้าขนมเค้ก!X:X)+SUMIF(แพ็ค!$C:$C,'รับ-จ่าย ประจำวัน'!$B401,แพ็ค!X:X)+SUMIF(ธุรการ!$C:$C,'รับ-จ่าย ประจำวัน'!$B401,ธุรการ!X:X)+SUMIF(เส้นแต่งหน้าขนมปัง!$C:$C,'รับ-จ่าย ประจำวัน'!$B401,เส้นแต่งหน้าขนมปัง!X:X)+SUMIF('วางแผนBC,CJ'!$C:$C,'รับ-จ่าย ประจำวัน'!$B401,'วางแผนBC,CJ'!X:X)+SUMIF(RD!$C:$C,'รับ-จ่าย ประจำวัน'!$B401,RD!X:X)+SUMIF('FG,ออนไล,คัดแยก'!$C:$C,'รับ-จ่าย ประจำวัน'!$B401,'FG,ออนไล,คัดแยก'!X:X)</f>
        <v>0</v>
      </c>
      <c r="BF401" s="16">
        <f>SUMIF(เตรียมส่วนผสม!$C:$C,'รับ-จ่าย ประจำวัน'!$B401,เตรียมส่วนผสม!Y:Y)+SUMIF(กวนไส้!$C:$C,'รับ-จ่าย ประจำวัน'!$B401,กวนไส้!Y:Y)+SUMIF(ผลิต1!$C:$C,'รับ-จ่าย ประจำวัน'!$B401,ผลิต1!Y:Y)+SUMIF(ผลิต2!$C:$C,'รับ-จ่าย ประจำวัน'!$B401,ผลิต2!Y:Y)+SUMIF(เส้นแต่งหน้าขนมเค้ก!$C:$C,'รับ-จ่าย ประจำวัน'!$B401,เส้นแต่งหน้าขนมเค้ก!Y:Y)+SUMIF(แพ็ค!$C:$C,'รับ-จ่าย ประจำวัน'!$B401,แพ็ค!Y:Y)+SUMIF(ธุรการ!$C:$C,'รับ-จ่าย ประจำวัน'!$B401,ธุรการ!Y:Y)+SUMIF(เส้นแต่งหน้าขนมปัง!$C:$C,'รับ-จ่าย ประจำวัน'!$B401,เส้นแต่งหน้าขนมปัง!Y:Y)+SUMIF('วางแผนBC,CJ'!$C:$C,'รับ-จ่าย ประจำวัน'!$B401,'วางแผนBC,CJ'!Y:Y)+SUMIF(RD!$C:$C,'รับ-จ่าย ประจำวัน'!$B401,RD!Y:Y)+SUMIF('FG,ออนไล,คัดแยก'!$C:$C,'รับ-จ่าย ประจำวัน'!$B401,'FG,ออนไล,คัดแยก'!Y:Y)</f>
        <v>0</v>
      </c>
      <c r="BG401" s="16">
        <f>SUMIF(เตรียมส่วนผสม!$C:$C,'รับ-จ่าย ประจำวัน'!$B401,เตรียมส่วนผสม!Z:Z)+SUMIF(กวนไส้!$C:$C,'รับ-จ่าย ประจำวัน'!$B401,กวนไส้!Z:Z)+SUMIF(ผลิต1!$C:$C,'รับ-จ่าย ประจำวัน'!$B401,ผลิต1!Z:Z)+SUMIF(ผลิต2!$C:$C,'รับ-จ่าย ประจำวัน'!$B401,ผลิต2!Z:Z)+SUMIF(เส้นแต่งหน้าขนมเค้ก!$C:$C,'รับ-จ่าย ประจำวัน'!$B401,เส้นแต่งหน้าขนมเค้ก!Z:Z)+SUMIF(แพ็ค!$C:$C,'รับ-จ่าย ประจำวัน'!$B401,แพ็ค!Z:Z)+SUMIF(ธุรการ!$C:$C,'รับ-จ่าย ประจำวัน'!$B401,ธุรการ!Z:Z)+SUMIF(เส้นแต่งหน้าขนมปัง!$C:$C,'รับ-จ่าย ประจำวัน'!$B401,เส้นแต่งหน้าขนมปัง!Z:Z)+SUMIF('วางแผนBC,CJ'!$C:$C,'รับ-จ่าย ประจำวัน'!$B401,'วางแผนBC,CJ'!Z:Z)+SUMIF(RD!$C:$C,'รับ-จ่าย ประจำวัน'!$B401,RD!Z:Z)+SUMIF('FG,ออนไล,คัดแยก'!$C:$C,'รับ-จ่าย ประจำวัน'!$B401,'FG,ออนไล,คัดแยก'!Z:Z)</f>
        <v>0</v>
      </c>
      <c r="BH401" s="16">
        <f>SUMIF(เตรียมส่วนผสม!$C:$C,'รับ-จ่าย ประจำวัน'!$B401,เตรียมส่วนผสม!AA:AA)+SUMIF(กวนไส้!$C:$C,'รับ-จ่าย ประจำวัน'!$B401,กวนไส้!AA:AA)+SUMIF(ผลิต1!$C:$C,'รับ-จ่าย ประจำวัน'!$B401,ผลิต1!AA:AA)+SUMIF(ผลิต2!$C:$C,'รับ-จ่าย ประจำวัน'!$B401,ผลิต2!AA:AA)+SUMIF(เส้นแต่งหน้าขนมเค้ก!$C:$C,'รับ-จ่าย ประจำวัน'!$B401,เส้นแต่งหน้าขนมเค้ก!AA:AA)+SUMIF(แพ็ค!$C:$C,'รับ-จ่าย ประจำวัน'!$B401,แพ็ค!AA:AA)+SUMIF(ธุรการ!$C:$C,'รับ-จ่าย ประจำวัน'!$B401,ธุรการ!AA:AA)+SUMIF(เส้นแต่งหน้าขนมปัง!$C:$C,'รับ-จ่าย ประจำวัน'!$B401,เส้นแต่งหน้าขนมปัง!AA:AA)+SUMIF('วางแผนBC,CJ'!$C:$C,'รับ-จ่าย ประจำวัน'!$B401,'วางแผนBC,CJ'!AA:AA)+SUMIF(RD!$C:$C,'รับ-จ่าย ประจำวัน'!$B401,RD!AA:AA)+SUMIF('FG,ออนไล,คัดแยก'!$C:$C,'รับ-จ่าย ประจำวัน'!$B401,'FG,ออนไล,คัดแยก'!AA:AA)</f>
        <v>0</v>
      </c>
      <c r="BI401" s="16">
        <f>SUMIF(เตรียมส่วนผสม!$C:$C,'รับ-จ่าย ประจำวัน'!$B401,เตรียมส่วนผสม!AB:AB)+SUMIF(กวนไส้!$C:$C,'รับ-จ่าย ประจำวัน'!$B401,กวนไส้!AB:AB)+SUMIF(ผลิต1!$C:$C,'รับ-จ่าย ประจำวัน'!$B401,ผลิต1!AB:AB)+SUMIF(ผลิต2!$C:$C,'รับ-จ่าย ประจำวัน'!$B401,ผลิต2!AB:AB)+SUMIF(เส้นแต่งหน้าขนมเค้ก!$C:$C,'รับ-จ่าย ประจำวัน'!$B401,เส้นแต่งหน้าขนมเค้ก!AB:AB)+SUMIF(แพ็ค!$C:$C,'รับ-จ่าย ประจำวัน'!$B401,แพ็ค!AB:AB)+SUMIF(ธุรการ!$C:$C,'รับ-จ่าย ประจำวัน'!$B401,ธุรการ!AB:AB)+SUMIF(เส้นแต่งหน้าขนมปัง!$C:$C,'รับ-จ่าย ประจำวัน'!$B401,เส้นแต่งหน้าขนมปัง!AB:AB)+SUMIF('วางแผนBC,CJ'!$C:$C,'รับ-จ่าย ประจำวัน'!$B401,'วางแผนBC,CJ'!AB:AB)+SUMIF(RD!$C:$C,'รับ-จ่าย ประจำวัน'!$B401,RD!AB:AB)+SUMIF('FG,ออนไล,คัดแยก'!$C:$C,'รับ-จ่าย ประจำวัน'!$B401,'FG,ออนไล,คัดแยก'!AB:AB)</f>
        <v>0</v>
      </c>
      <c r="BJ401" s="16">
        <f>SUMIF(เตรียมส่วนผสม!$C:$C,'รับ-จ่าย ประจำวัน'!$B401,เตรียมส่วนผสม!AC:AC)+SUMIF(กวนไส้!$C:$C,'รับ-จ่าย ประจำวัน'!$B401,กวนไส้!AC:AC)+SUMIF(ผลิต1!$C:$C,'รับ-จ่าย ประจำวัน'!$B401,ผลิต1!AC:AC)+SUMIF(ผลิต2!$C:$C,'รับ-จ่าย ประจำวัน'!$B401,ผลิต2!AC:AC)+SUMIF(เส้นแต่งหน้าขนมเค้ก!$C:$C,'รับ-จ่าย ประจำวัน'!$B401,เส้นแต่งหน้าขนมเค้ก!AC:AC)+SUMIF(แพ็ค!$C:$C,'รับ-จ่าย ประจำวัน'!$B401,แพ็ค!AC:AC)+SUMIF(ธุรการ!$C:$C,'รับ-จ่าย ประจำวัน'!$B401,ธุรการ!AC:AC)+SUMIF(เส้นแต่งหน้าขนมปัง!$C:$C,'รับ-จ่าย ประจำวัน'!$B401,เส้นแต่งหน้าขนมปัง!AC:AC)+SUMIF('วางแผนBC,CJ'!$C:$C,'รับ-จ่าย ประจำวัน'!$B401,'วางแผนBC,CJ'!AC:AC)+SUMIF(RD!$C:$C,'รับ-จ่าย ประจำวัน'!$B401,RD!AC:AC)+SUMIF('FG,ออนไล,คัดแยก'!$C:$C,'รับ-จ่าย ประจำวัน'!$B401,'FG,ออนไล,คัดแยก'!AC:AC)</f>
        <v>0</v>
      </c>
      <c r="BK401" s="16">
        <f>SUMIF(เตรียมส่วนผสม!$C:$C,'รับ-จ่าย ประจำวัน'!$B401,เตรียมส่วนผสม!AD:AD)+SUMIF(กวนไส้!$C:$C,'รับ-จ่าย ประจำวัน'!$B401,กวนไส้!AD:AD)+SUMIF(ผลิต1!$C:$C,'รับ-จ่าย ประจำวัน'!$B401,ผลิต1!AD:AD)+SUMIF(ผลิต2!$C:$C,'รับ-จ่าย ประจำวัน'!$B401,ผลิต2!AD:AD)+SUMIF(เส้นแต่งหน้าขนมเค้ก!$C:$C,'รับ-จ่าย ประจำวัน'!$B401,เส้นแต่งหน้าขนมเค้ก!AD:AD)+SUMIF(แพ็ค!$C:$C,'รับ-จ่าย ประจำวัน'!$B401,แพ็ค!AD:AD)+SUMIF(ธุรการ!$C:$C,'รับ-จ่าย ประจำวัน'!$B401,ธุรการ!AD:AD)+SUMIF(เส้นแต่งหน้าขนมปัง!$C:$C,'รับ-จ่าย ประจำวัน'!$B401,เส้นแต่งหน้าขนมปัง!AD:AD)+SUMIF('วางแผนBC,CJ'!$C:$C,'รับ-จ่าย ประจำวัน'!$B401,'วางแผนBC,CJ'!AD:AD)+SUMIF(RD!$C:$C,'รับ-จ่าย ประจำวัน'!$B401,RD!AD:AD)+SUMIF('FG,ออนไล,คัดแยก'!$C:$C,'รับ-จ่าย ประจำวัน'!$B401,'FG,ออนไล,คัดแยก'!AD:AD)</f>
        <v>0</v>
      </c>
      <c r="BL401" s="16">
        <f>SUMIF(เตรียมส่วนผสม!$C:$C,'รับ-จ่าย ประจำวัน'!$B401,เตรียมส่วนผสม!AE:AE)+SUMIF(กวนไส้!$C:$C,'รับ-จ่าย ประจำวัน'!$B401,กวนไส้!AE:AE)+SUMIF(ผลิต1!$C:$C,'รับ-จ่าย ประจำวัน'!$B401,ผลิต1!AE:AE)+SUMIF(ผลิต2!$C:$C,'รับ-จ่าย ประจำวัน'!$B401,ผลิต2!AE:AE)+SUMIF(เส้นแต่งหน้าขนมเค้ก!$C:$C,'รับ-จ่าย ประจำวัน'!$B401,เส้นแต่งหน้าขนมเค้ก!AE:AE)+SUMIF(แพ็ค!$C:$C,'รับ-จ่าย ประจำวัน'!$B401,แพ็ค!AE:AE)+SUMIF(ธุรการ!$C:$C,'รับ-จ่าย ประจำวัน'!$B401,ธุรการ!AE:AE)+SUMIF(เส้นแต่งหน้าขนมปัง!$C:$C,'รับ-จ่าย ประจำวัน'!$B401,เส้นแต่งหน้าขนมปัง!AE:AE)+SUMIF('วางแผนBC,CJ'!$C:$C,'รับ-จ่าย ประจำวัน'!$B401,'วางแผนBC,CJ'!AE:AE)+SUMIF(RD!$C:$C,'รับ-จ่าย ประจำวัน'!$B401,RD!AE:AE)+SUMIF('FG,ออนไล,คัดแยก'!$C:$C,'รับ-จ่าย ประจำวัน'!$B401,'FG,ออนไล,คัดแยก'!AE:AE)</f>
        <v>0</v>
      </c>
      <c r="BM401" s="16">
        <f>SUMIF(เตรียมส่วนผสม!$C:$C,'รับ-จ่าย ประจำวัน'!$B401,เตรียมส่วนผสม!AF:AF)+SUMIF(กวนไส้!$C:$C,'รับ-จ่าย ประจำวัน'!$B401,กวนไส้!AF:AF)+SUMIF(ผลิต1!$C:$C,'รับ-จ่าย ประจำวัน'!$B401,ผลิต1!AF:AF)+SUMIF(ผลิต2!$C:$C,'รับ-จ่าย ประจำวัน'!$B401,ผลิต2!AF:AF)+SUMIF(เส้นแต่งหน้าขนมเค้ก!$C:$C,'รับ-จ่าย ประจำวัน'!$B401,เส้นแต่งหน้าขนมเค้ก!AF:AF)+SUMIF(แพ็ค!$C:$C,'รับ-จ่าย ประจำวัน'!$B401,แพ็ค!AF:AF)+SUMIF(ธุรการ!$C:$C,'รับ-จ่าย ประจำวัน'!$B401,ธุรการ!AF:AF)+SUMIF(เส้นแต่งหน้าขนมปัง!$C:$C,'รับ-จ่าย ประจำวัน'!$B401,เส้นแต่งหน้าขนมปัง!AF:AF)+SUMIF('วางแผนBC,CJ'!$C:$C,'รับ-จ่าย ประจำวัน'!$B401,'วางแผนBC,CJ'!AF:AF)+SUMIF(RD!$C:$C,'รับ-จ่าย ประจำวัน'!$B401,RD!AF:AF)+SUMIF('FG,ออนไล,คัดแยก'!$C:$C,'รับ-จ่าย ประจำวัน'!$B401,'FG,ออนไล,คัดแยก'!AF:AF)</f>
        <v>0</v>
      </c>
      <c r="BN401" s="16">
        <f>SUMIF(เตรียมส่วนผสม!$C:$C,'รับ-จ่าย ประจำวัน'!$B401,เตรียมส่วนผสม!AG:AG)+SUMIF(กวนไส้!$C:$C,'รับ-จ่าย ประจำวัน'!$B401,กวนไส้!AG:AG)+SUMIF(ผลิต1!$C:$C,'รับ-จ่าย ประจำวัน'!$B401,ผลิต1!AG:AG)+SUMIF(ผลิต2!$C:$C,'รับ-จ่าย ประจำวัน'!$B401,ผลิต2!AG:AG)+SUMIF(เส้นแต่งหน้าขนมเค้ก!$C:$C,'รับ-จ่าย ประจำวัน'!$B401,เส้นแต่งหน้าขนมเค้ก!AG:AG)+SUMIF(แพ็ค!$C:$C,'รับ-จ่าย ประจำวัน'!$B401,แพ็ค!AG:AG)+SUMIF(ธุรการ!$C:$C,'รับ-จ่าย ประจำวัน'!$B401,ธุรการ!AG:AG)+SUMIF(เส้นแต่งหน้าขนมปัง!$C:$C,'รับ-จ่าย ประจำวัน'!$B401,เส้นแต่งหน้าขนมปัง!AG:AG)+SUMIF('วางแผนBC,CJ'!$C:$C,'รับ-จ่าย ประจำวัน'!$B401,'วางแผนBC,CJ'!AG:AG)+SUMIF(RD!$C:$C,'รับ-จ่าย ประจำวัน'!$B401,RD!AG:AG)+SUMIF('FG,ออนไล,คัดแยก'!$C:$C,'รับ-จ่าย ประจำวัน'!$B401,'FG,ออนไล,คัดแยก'!AG:AG)</f>
        <v>0</v>
      </c>
      <c r="BO401" s="16">
        <f>SUMIF(เตรียมส่วนผสม!$C:$C,'รับ-จ่าย ประจำวัน'!$B401,เตรียมส่วนผสม!AH:AH)+SUMIF(กวนไส้!$C:$C,'รับ-จ่าย ประจำวัน'!$B401,กวนไส้!AH:AH)+SUMIF(ผลิต1!$C:$C,'รับ-จ่าย ประจำวัน'!$B401,ผลิต1!AH:AH)+SUMIF(ผลิต2!$C:$C,'รับ-จ่าย ประจำวัน'!$B401,ผลิต2!AH:AH)+SUMIF(เส้นแต่งหน้าขนมเค้ก!$C:$C,'รับ-จ่าย ประจำวัน'!$B401,เส้นแต่งหน้าขนมเค้ก!AH:AH)+SUMIF(แพ็ค!$C:$C,'รับ-จ่าย ประจำวัน'!$B401,แพ็ค!AH:AH)+SUMIF(ธุรการ!$C:$C,'รับ-จ่าย ประจำวัน'!$B401,ธุรการ!AH:AH)+SUMIF(เส้นแต่งหน้าขนมปัง!$C:$C,'รับ-จ่าย ประจำวัน'!$B401,เส้นแต่งหน้าขนมปัง!AH:AH)+SUMIF('วางแผนBC,CJ'!$C:$C,'รับ-จ่าย ประจำวัน'!$B401,'วางแผนBC,CJ'!AH:AH)+SUMIF(RD!$C:$C,'รับ-จ่าย ประจำวัน'!$B401,RD!AH:AH)+SUMIF('FG,ออนไล,คัดแยก'!$C:$C,'รับ-จ่าย ประจำวัน'!$B401,'FG,ออนไล,คัดแยก'!AH:AH)</f>
        <v>0</v>
      </c>
      <c r="BP401" s="16">
        <f>SUMIF(เตรียมส่วนผสม!$C:$C,'รับ-จ่าย ประจำวัน'!$B401,เตรียมส่วนผสม!AI:AI)+SUMIF(กวนไส้!$C:$C,'รับ-จ่าย ประจำวัน'!$B401,กวนไส้!AI:AI)+SUMIF(ผลิต1!$C:$C,'รับ-จ่าย ประจำวัน'!$B401,ผลิต1!AI:AI)+SUMIF(ผลิต2!$C:$C,'รับ-จ่าย ประจำวัน'!$B401,ผลิต2!AI:AI)+SUMIF(เส้นแต่งหน้าขนมเค้ก!$C:$C,'รับ-จ่าย ประจำวัน'!$B401,เส้นแต่งหน้าขนมเค้ก!AI:AI)+SUMIF(แพ็ค!$C:$C,'รับ-จ่าย ประจำวัน'!$B401,แพ็ค!AI:AI)+SUMIF(ธุรการ!$C:$C,'รับ-จ่าย ประจำวัน'!$B401,ธุรการ!AI:AI)+SUMIF(เส้นแต่งหน้าขนมปัง!$C:$C,'รับ-จ่าย ประจำวัน'!$B401,เส้นแต่งหน้าขนมปัง!AI:AI)+SUMIF('วางแผนBC,CJ'!$C:$C,'รับ-จ่าย ประจำวัน'!$B401,'วางแผนBC,CJ'!AI:AI)+SUMIF(RD!$C:$C,'รับ-จ่าย ประจำวัน'!$B401,RD!AI:AI)+SUMIF('FG,ออนไล,คัดแยก'!$C:$C,'รับ-จ่าย ประจำวัน'!$B401,'FG,ออนไล,คัดแยก'!AI:AI)</f>
        <v>0</v>
      </c>
      <c r="BQ401" s="16">
        <f>SUMIF(เตรียมส่วนผสม!$C:$C,'รับ-จ่าย ประจำวัน'!$B401,เตรียมส่วนผสม!AJ:AJ)+SUMIF(กวนไส้!$C:$C,'รับ-จ่าย ประจำวัน'!$B401,กวนไส้!AJ:AJ)+SUMIF(ผลิต1!$C:$C,'รับ-จ่าย ประจำวัน'!$B401,ผลิต1!AJ:AJ)+SUMIF(ผลิต2!$C:$C,'รับ-จ่าย ประจำวัน'!$B401,ผลิต2!AJ:AJ)+SUMIF(เส้นแต่งหน้าขนมเค้ก!$C:$C,'รับ-จ่าย ประจำวัน'!$B401,เส้นแต่งหน้าขนมเค้ก!AJ:AJ)+SUMIF(แพ็ค!$C:$C,'รับ-จ่าย ประจำวัน'!$B401,แพ็ค!AJ:AJ)+SUMIF(ธุรการ!$C:$C,'รับ-จ่าย ประจำวัน'!$B401,ธุรการ!AJ:AJ)+SUMIF(เส้นแต่งหน้าขนมปัง!$C:$C,'รับ-จ่าย ประจำวัน'!$B401,เส้นแต่งหน้าขนมปัง!AJ:AJ)+SUMIF('วางแผนBC,CJ'!$C:$C,'รับ-จ่าย ประจำวัน'!$B401,'วางแผนBC,CJ'!AJ:AJ)+SUMIF(RD!$C:$C,'รับ-จ่าย ประจำวัน'!$B401,RD!AJ:AJ)+SUMIF('FG,ออนไล,คัดแยก'!$C:$C,'รับ-จ่าย ประจำวัน'!$B401,'FG,ออนไล,คัดแยก'!AJ:AJ)</f>
        <v>0</v>
      </c>
      <c r="BR401" s="16">
        <f>SUMIF(เตรียมส่วนผสม!$C:$C,'รับ-จ่าย ประจำวัน'!$B401,เตรียมส่วนผสม!AK:AK)+SUMIF(กวนไส้!$C:$C,'รับ-จ่าย ประจำวัน'!$B401,กวนไส้!AK:AK)+SUMIF(ผลิต1!$C:$C,'รับ-จ่าย ประจำวัน'!$B401,ผลิต1!AK:AK)+SUMIF(ผลิต2!$C:$C,'รับ-จ่าย ประจำวัน'!$B401,ผลิต2!AK:AK)+SUMIF(เส้นแต่งหน้าขนมเค้ก!$C:$C,'รับ-จ่าย ประจำวัน'!$B401,เส้นแต่งหน้าขนมเค้ก!AK:AK)+SUMIF(แพ็ค!$C:$C,'รับ-จ่าย ประจำวัน'!$B401,แพ็ค!AK:AK)+SUMIF(ธุรการ!$C:$C,'รับ-จ่าย ประจำวัน'!$B401,ธุรการ!AK:AK)+SUMIF(เส้นแต่งหน้าขนมปัง!$C:$C,'รับ-จ่าย ประจำวัน'!$B401,เส้นแต่งหน้าขนมปัง!AK:AK)+SUMIF('วางแผนBC,CJ'!$C:$C,'รับ-จ่าย ประจำวัน'!$B401,'วางแผนBC,CJ'!AK:AK)+SUMIF(RD!$C:$C,'รับ-จ่าย ประจำวัน'!$B401,RD!AK:AK)+SUMIF('FG,ออนไล,คัดแยก'!$C:$C,'รับ-จ่าย ประจำวัน'!$B401,'FG,ออนไล,คัดแยก'!AK:AK)</f>
        <v>0</v>
      </c>
      <c r="BS401" s="16">
        <f>SUMIF(เตรียมส่วนผสม!$C:$C,'รับ-จ่าย ประจำวัน'!$B401,เตรียมส่วนผสม!AL:AL)+SUMIF(กวนไส้!$C:$C,'รับ-จ่าย ประจำวัน'!$B401,กวนไส้!AL:AL)+SUMIF(ผลิต1!$C:$C,'รับ-จ่าย ประจำวัน'!$B401,ผลิต1!AL:AL)+SUMIF(ผลิต2!$C:$C,'รับ-จ่าย ประจำวัน'!$B401,ผลิต2!AL:AL)+SUMIF(เส้นแต่งหน้าขนมเค้ก!$C:$C,'รับ-จ่าย ประจำวัน'!$B401,เส้นแต่งหน้าขนมเค้ก!AL:AL)+SUMIF(แพ็ค!$C:$C,'รับ-จ่าย ประจำวัน'!$B401,แพ็ค!AL:AL)+SUMIF(ธุรการ!$C:$C,'รับ-จ่าย ประจำวัน'!$B401,ธุรการ!AL:AL)+SUMIF(เส้นแต่งหน้าขนมปัง!$C:$C,'รับ-จ่าย ประจำวัน'!$B401,เส้นแต่งหน้าขนมปัง!AL:AL)+SUMIF('วางแผนBC,CJ'!$C:$C,'รับ-จ่าย ประจำวัน'!$B401,'วางแผนBC,CJ'!AL:AL)+SUMIF(RD!$C:$C,'รับ-จ่าย ประจำวัน'!$B401,RD!AL:AL)+SUMIF('FG,ออนไล,คัดแยก'!$C:$C,'รับ-จ่าย ประจำวัน'!$B401,'FG,ออนไล,คัดแยก'!AL:AL)</f>
        <v>0</v>
      </c>
      <c r="BT401" s="18">
        <f t="shared" si="93"/>
        <v>0</v>
      </c>
      <c r="BU401" s="116"/>
      <c r="BV401" s="146">
        <f t="shared" si="94"/>
        <v>0</v>
      </c>
      <c r="BW401" s="183">
        <v>30</v>
      </c>
      <c r="BX401" s="172">
        <f t="shared" si="89"/>
        <v>0</v>
      </c>
      <c r="BY401" s="188" t="e">
        <f t="shared" si="90"/>
        <v>#DIV/0!</v>
      </c>
      <c r="BZ401" s="180" t="e">
        <f t="shared" ca="1" si="95"/>
        <v>#DIV/0!</v>
      </c>
      <c r="CA401" s="93"/>
      <c r="CB401" s="93"/>
      <c r="CC401" s="93"/>
      <c r="CD401" s="93"/>
      <c r="CE401" s="93"/>
      <c r="CF401" s="93"/>
      <c r="CG401" s="93"/>
      <c r="CH401" s="93"/>
      <c r="CI401" s="93"/>
      <c r="CJ401" s="97"/>
      <c r="CK401" s="9">
        <f t="shared" si="91"/>
        <v>0</v>
      </c>
    </row>
    <row r="402" spans="1:89" x14ac:dyDescent="0.5">
      <c r="A402" s="149"/>
      <c r="B402" s="34">
        <v>1021401013</v>
      </c>
      <c r="C402" s="33" t="s">
        <v>1587</v>
      </c>
      <c r="D402" s="141" t="s">
        <v>61</v>
      </c>
      <c r="E402" s="25"/>
      <c r="F402" s="162" t="s">
        <v>1605</v>
      </c>
      <c r="G402" s="25"/>
      <c r="H402" s="12">
        <v>30000</v>
      </c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11"/>
      <c r="AF402" s="11"/>
      <c r="AG402" s="11"/>
      <c r="AH402" s="11"/>
      <c r="AI402" s="25"/>
      <c r="AJ402" s="25"/>
      <c r="AK402" s="25"/>
      <c r="AL402" s="25"/>
      <c r="AM402" s="25"/>
      <c r="AN402" s="15">
        <f t="shared" si="92"/>
        <v>0</v>
      </c>
      <c r="AO402" s="16">
        <f>SUMIF(เตรียมส่วนผสม!$C:$C,'รับ-จ่าย ประจำวัน'!$B402,เตรียมส่วนผสม!H:H)+SUMIF(กวนไส้!$C:$C,'รับ-จ่าย ประจำวัน'!$B402,กวนไส้!H:H)+SUMIF(ผลิต1!$C:$C,'รับ-จ่าย ประจำวัน'!$B402,ผลิต1!H:H)+SUMIF(ผลิต2!$C:$C,'รับ-จ่าย ประจำวัน'!$B402,ผลิต2!H:H)+SUMIF(เส้นแต่งหน้าขนมเค้ก!$C:$C,'รับ-จ่าย ประจำวัน'!$B402,เส้นแต่งหน้าขนมเค้ก!H:H)+SUMIF(แพ็ค!$C:$C,'รับ-จ่าย ประจำวัน'!$B402,แพ็ค!H:H)+SUMIF(ธุรการ!$C:$C,'รับ-จ่าย ประจำวัน'!$B402,ธุรการ!H:H)+SUMIF(เส้นแต่งหน้าขนมปัง!$C:$C,'รับ-จ่าย ประจำวัน'!$B402,เส้นแต่งหน้าขนมปัง!H:H)+SUMIF('วางแผนBC,CJ'!$C:$C,'รับ-จ่าย ประจำวัน'!$B402,'วางแผนBC,CJ'!H:H)+SUMIF(RD!$C:$C,'รับ-จ่าย ประจำวัน'!$B402,RD!H:H)+SUMIF('FG,ออนไล,คัดแยก'!$C:$C,'รับ-จ่าย ประจำวัน'!$B402,'FG,ออนไล,คัดแยก'!H:H)</f>
        <v>0</v>
      </c>
      <c r="AP402" s="16">
        <f>SUMIF(เตรียมส่วนผสม!$C:$C,'รับ-จ่าย ประจำวัน'!$B402,เตรียมส่วนผสม!I:I)+SUMIF(กวนไส้!$C:$C,'รับ-จ่าย ประจำวัน'!$B402,กวนไส้!I:I)+SUMIF(ผลิต1!$C:$C,'รับ-จ่าย ประจำวัน'!$B402,ผลิต1!I:I)+SUMIF(ผลิต2!$C:$C,'รับ-จ่าย ประจำวัน'!$B402,ผลิต2!I:I)+SUMIF(เส้นแต่งหน้าขนมเค้ก!$C:$C,'รับ-จ่าย ประจำวัน'!$B402,เส้นแต่งหน้าขนมเค้ก!I:I)+SUMIF(แพ็ค!$C:$C,'รับ-จ่าย ประจำวัน'!$B402,แพ็ค!I:I)+SUMIF(ธุรการ!$C:$C,'รับ-จ่าย ประจำวัน'!$B402,ธุรการ!I:I)+SUMIF(เส้นแต่งหน้าขนมปัง!$C:$C,'รับ-จ่าย ประจำวัน'!$B402,เส้นแต่งหน้าขนมปัง!I:I)+SUMIF('วางแผนBC,CJ'!$C:$C,'รับ-จ่าย ประจำวัน'!$B402,'วางแผนBC,CJ'!I:I)+SUMIF(RD!$C:$C,'รับ-จ่าย ประจำวัน'!$B402,RD!I:I)+SUMIF('FG,ออนไล,คัดแยก'!$C:$C,'รับ-จ่าย ประจำวัน'!$B402,'FG,ออนไล,คัดแยก'!I:I)</f>
        <v>0</v>
      </c>
      <c r="AQ402" s="16">
        <f>SUMIF(เตรียมส่วนผสม!$C:$C,'รับ-จ่าย ประจำวัน'!$B402,เตรียมส่วนผสม!J:J)+SUMIF(กวนไส้!$C:$C,'รับ-จ่าย ประจำวัน'!$B402,กวนไส้!J:J)+SUMIF(ผลิต1!$C:$C,'รับ-จ่าย ประจำวัน'!$B402,ผลิต1!J:J)+SUMIF(ผลิต2!$C:$C,'รับ-จ่าย ประจำวัน'!$B402,ผลิต2!J:J)+SUMIF(เส้นแต่งหน้าขนมเค้ก!$C:$C,'รับ-จ่าย ประจำวัน'!$B402,เส้นแต่งหน้าขนมเค้ก!J:J)+SUMIF(แพ็ค!$C:$C,'รับ-จ่าย ประจำวัน'!$B402,แพ็ค!J:J)+SUMIF(ธุรการ!$C:$C,'รับ-จ่าย ประจำวัน'!$B402,ธุรการ!J:J)+SUMIF(เส้นแต่งหน้าขนมปัง!$C:$C,'รับ-จ่าย ประจำวัน'!$B402,เส้นแต่งหน้าขนมปัง!J:J)+SUMIF('วางแผนBC,CJ'!$C:$C,'รับ-จ่าย ประจำวัน'!$B402,'วางแผนBC,CJ'!J:J)+SUMIF(RD!$C:$C,'รับ-จ่าย ประจำวัน'!$B402,RD!J:J)+SUMIF('FG,ออนไล,คัดแยก'!$C:$C,'รับ-จ่าย ประจำวัน'!$B402,'FG,ออนไล,คัดแยก'!J:J)</f>
        <v>0</v>
      </c>
      <c r="AR402" s="16">
        <f>SUMIF(เตรียมส่วนผสม!$C:$C,'รับ-จ่าย ประจำวัน'!$B402,เตรียมส่วนผสม!K:K)+SUMIF(กวนไส้!$C:$C,'รับ-จ่าย ประจำวัน'!$B402,กวนไส้!K:K)+SUMIF(ผลิต1!$C:$C,'รับ-จ่าย ประจำวัน'!$B402,ผลิต1!K:K)+SUMIF(ผลิต2!$C:$C,'รับ-จ่าย ประจำวัน'!$B402,ผลิต2!K:K)+SUMIF(เส้นแต่งหน้าขนมเค้ก!$C:$C,'รับ-จ่าย ประจำวัน'!$B402,เส้นแต่งหน้าขนมเค้ก!K:K)+SUMIF(แพ็ค!$C:$C,'รับ-จ่าย ประจำวัน'!$B402,แพ็ค!K:K)+SUMIF(ธุรการ!$C:$C,'รับ-จ่าย ประจำวัน'!$B402,ธุรการ!K:K)+SUMIF(เส้นแต่งหน้าขนมปัง!$C:$C,'รับ-จ่าย ประจำวัน'!$B402,เส้นแต่งหน้าขนมปัง!K:K)+SUMIF('วางแผนBC,CJ'!$C:$C,'รับ-จ่าย ประจำวัน'!$B402,'วางแผนBC,CJ'!K:K)+SUMIF(RD!$C:$C,'รับ-จ่าย ประจำวัน'!$B402,RD!K:K)+SUMIF('FG,ออนไล,คัดแยก'!$C:$C,'รับ-จ่าย ประจำวัน'!$B402,'FG,ออนไล,คัดแยก'!K:K)</f>
        <v>0</v>
      </c>
      <c r="AS402" s="16">
        <f>SUMIF(เตรียมส่วนผสม!$C:$C,'รับ-จ่าย ประจำวัน'!$B402,เตรียมส่วนผสม!L:L)+SUMIF(กวนไส้!$C:$C,'รับ-จ่าย ประจำวัน'!$B402,กวนไส้!L:L)+SUMIF(ผลิต1!$C:$C,'รับ-จ่าย ประจำวัน'!$B402,ผลิต1!L:L)+SUMIF(ผลิต2!$C:$C,'รับ-จ่าย ประจำวัน'!$B402,ผลิต2!L:L)+SUMIF(เส้นแต่งหน้าขนมเค้ก!$C:$C,'รับ-จ่าย ประจำวัน'!$B402,เส้นแต่งหน้าขนมเค้ก!L:L)+SUMIF(แพ็ค!$C:$C,'รับ-จ่าย ประจำวัน'!$B402,แพ็ค!L:L)+SUMIF(ธุรการ!$C:$C,'รับ-จ่าย ประจำวัน'!$B402,ธุรการ!L:L)+SUMIF(เส้นแต่งหน้าขนมปัง!$C:$C,'รับ-จ่าย ประจำวัน'!$B402,เส้นแต่งหน้าขนมปัง!L:L)+SUMIF('วางแผนBC,CJ'!$C:$C,'รับ-จ่าย ประจำวัน'!$B402,'วางแผนBC,CJ'!L:L)+SUMIF(RD!$C:$C,'รับ-จ่าย ประจำวัน'!$B402,RD!L:L)+SUMIF('FG,ออนไล,คัดแยก'!$C:$C,'รับ-จ่าย ประจำวัน'!$B402,'FG,ออนไล,คัดแยก'!L:L)</f>
        <v>0</v>
      </c>
      <c r="AT402" s="16">
        <f>SUMIF(เตรียมส่วนผสม!$C:$C,'รับ-จ่าย ประจำวัน'!$B402,เตรียมส่วนผสม!M:M)+SUMIF(กวนไส้!$C:$C,'รับ-จ่าย ประจำวัน'!$B402,กวนไส้!M:M)+SUMIF(ผลิต1!$C:$C,'รับ-จ่าย ประจำวัน'!$B402,ผลิต1!M:M)+SUMIF(ผลิต2!$C:$C,'รับ-จ่าย ประจำวัน'!$B402,ผลิต2!M:M)+SUMIF(เส้นแต่งหน้าขนมเค้ก!$C:$C,'รับ-จ่าย ประจำวัน'!$B402,เส้นแต่งหน้าขนมเค้ก!M:M)+SUMIF(แพ็ค!$C:$C,'รับ-จ่าย ประจำวัน'!$B402,แพ็ค!M:M)+SUMIF(ธุรการ!$C:$C,'รับ-จ่าย ประจำวัน'!$B402,ธุรการ!M:M)+SUMIF(เส้นแต่งหน้าขนมปัง!$C:$C,'รับ-จ่าย ประจำวัน'!$B402,เส้นแต่งหน้าขนมปัง!M:M)+SUMIF('วางแผนBC,CJ'!$C:$C,'รับ-จ่าย ประจำวัน'!$B402,'วางแผนBC,CJ'!M:M)+SUMIF(RD!$C:$C,'รับ-จ่าย ประจำวัน'!$B402,RD!M:M)+SUMIF('FG,ออนไล,คัดแยก'!$C:$C,'รับ-จ่าย ประจำวัน'!$B402,'FG,ออนไล,คัดแยก'!M:M)</f>
        <v>0</v>
      </c>
      <c r="AU402" s="16">
        <f>SUMIF(เตรียมส่วนผสม!$C:$C,'รับ-จ่าย ประจำวัน'!$B402,เตรียมส่วนผสม!N:N)+SUMIF(กวนไส้!$C:$C,'รับ-จ่าย ประจำวัน'!$B402,กวนไส้!N:N)+SUMIF(ผลิต1!$C:$C,'รับ-จ่าย ประจำวัน'!$B402,ผลิต1!N:N)+SUMIF(ผลิต2!$C:$C,'รับ-จ่าย ประจำวัน'!$B402,ผลิต2!N:N)+SUMIF(เส้นแต่งหน้าขนมเค้ก!$C:$C,'รับ-จ่าย ประจำวัน'!$B402,เส้นแต่งหน้าขนมเค้ก!N:N)+SUMIF(แพ็ค!$C:$C,'รับ-จ่าย ประจำวัน'!$B402,แพ็ค!N:N)+SUMIF(ธุรการ!$C:$C,'รับ-จ่าย ประจำวัน'!$B402,ธุรการ!N:N)+SUMIF(เส้นแต่งหน้าขนมปัง!$C:$C,'รับ-จ่าย ประจำวัน'!$B402,เส้นแต่งหน้าขนมปัง!N:N)+SUMIF('วางแผนBC,CJ'!$C:$C,'รับ-จ่าย ประจำวัน'!$B402,'วางแผนBC,CJ'!N:N)+SUMIF(RD!$C:$C,'รับ-จ่าย ประจำวัน'!$B402,RD!N:N)+SUMIF('FG,ออนไล,คัดแยก'!$C:$C,'รับ-จ่าย ประจำวัน'!$B402,'FG,ออนไล,คัดแยก'!N:N)</f>
        <v>0</v>
      </c>
      <c r="AV402" s="16">
        <f>SUMIF(เตรียมส่วนผสม!$C:$C,'รับ-จ่าย ประจำวัน'!$B402,เตรียมส่วนผสม!O:O)+SUMIF(กวนไส้!$C:$C,'รับ-จ่าย ประจำวัน'!$B402,กวนไส้!O:O)+SUMIF(ผลิต1!$C:$C,'รับ-จ่าย ประจำวัน'!$B402,ผลิต1!O:O)+SUMIF(ผลิต2!$C:$C,'รับ-จ่าย ประจำวัน'!$B402,ผลิต2!O:O)+SUMIF(เส้นแต่งหน้าขนมเค้ก!$C:$C,'รับ-จ่าย ประจำวัน'!$B402,เส้นแต่งหน้าขนมเค้ก!O:O)+SUMIF(แพ็ค!$C:$C,'รับ-จ่าย ประจำวัน'!$B402,แพ็ค!O:O)+SUMIF(ธุรการ!$C:$C,'รับ-จ่าย ประจำวัน'!$B402,ธุรการ!O:O)+SUMIF(เส้นแต่งหน้าขนมปัง!$C:$C,'รับ-จ่าย ประจำวัน'!$B402,เส้นแต่งหน้าขนมปัง!O:O)+SUMIF('วางแผนBC,CJ'!$C:$C,'รับ-จ่าย ประจำวัน'!$B402,'วางแผนBC,CJ'!O:O)+SUMIF(RD!$C:$C,'รับ-จ่าย ประจำวัน'!$B402,RD!O:O)+SUMIF('FG,ออนไล,คัดแยก'!$C:$C,'รับ-จ่าย ประจำวัน'!$B402,'FG,ออนไล,คัดแยก'!O:O)</f>
        <v>0</v>
      </c>
      <c r="AW402" s="16">
        <f>SUMIF(เตรียมส่วนผสม!$C:$C,'รับ-จ่าย ประจำวัน'!$B402,เตรียมส่วนผสม!P:P)+SUMIF(กวนไส้!$C:$C,'รับ-จ่าย ประจำวัน'!$B402,กวนไส้!P:P)+SUMIF(ผลิต1!$C:$C,'รับ-จ่าย ประจำวัน'!$B402,ผลิต1!P:P)+SUMIF(ผลิต2!$C:$C,'รับ-จ่าย ประจำวัน'!$B402,ผลิต2!P:P)+SUMIF(เส้นแต่งหน้าขนมเค้ก!$C:$C,'รับ-จ่าย ประจำวัน'!$B402,เส้นแต่งหน้าขนมเค้ก!P:P)+SUMIF(แพ็ค!$C:$C,'รับ-จ่าย ประจำวัน'!$B402,แพ็ค!P:P)+SUMIF(ธุรการ!$C:$C,'รับ-จ่าย ประจำวัน'!$B402,ธุรการ!P:P)+SUMIF(เส้นแต่งหน้าขนมปัง!$C:$C,'รับ-จ่าย ประจำวัน'!$B402,เส้นแต่งหน้าขนมปัง!P:P)+SUMIF('วางแผนBC,CJ'!$C:$C,'รับ-จ่าย ประจำวัน'!$B402,'วางแผนBC,CJ'!P:P)+SUMIF(RD!$C:$C,'รับ-จ่าย ประจำวัน'!$B402,RD!P:P)+SUMIF('FG,ออนไล,คัดแยก'!$C:$C,'รับ-จ่าย ประจำวัน'!$B402,'FG,ออนไล,คัดแยก'!P:P)</f>
        <v>50</v>
      </c>
      <c r="AX402" s="16">
        <f>SUMIF(เตรียมส่วนผสม!$C:$C,'รับ-จ่าย ประจำวัน'!$B402,เตรียมส่วนผสม!Q:Q)+SUMIF(กวนไส้!$C:$C,'รับ-จ่าย ประจำวัน'!$B402,กวนไส้!Q:Q)+SUMIF(ผลิต1!$C:$C,'รับ-จ่าย ประจำวัน'!$B402,ผลิต1!Q:Q)+SUMIF(ผลิต2!$C:$C,'รับ-จ่าย ประจำวัน'!$B402,ผลิต2!Q:Q)+SUMIF(เส้นแต่งหน้าขนมเค้ก!$C:$C,'รับ-จ่าย ประจำวัน'!$B402,เส้นแต่งหน้าขนมเค้ก!Q:Q)+SUMIF(แพ็ค!$C:$C,'รับ-จ่าย ประจำวัน'!$B402,แพ็ค!Q:Q)+SUMIF(ธุรการ!$C:$C,'รับ-จ่าย ประจำวัน'!$B402,ธุรการ!Q:Q)+SUMIF(เส้นแต่งหน้าขนมปัง!$C:$C,'รับ-จ่าย ประจำวัน'!$B402,เส้นแต่งหน้าขนมปัง!Q:Q)+SUMIF('วางแผนBC,CJ'!$C:$C,'รับ-จ่าย ประจำวัน'!$B402,'วางแผนBC,CJ'!Q:Q)+SUMIF(RD!$C:$C,'รับ-จ่าย ประจำวัน'!$B402,RD!Q:Q)+SUMIF('FG,ออนไล,คัดแยก'!$C:$C,'รับ-จ่าย ประจำวัน'!$B402,'FG,ออนไล,คัดแยก'!Q:Q)</f>
        <v>0</v>
      </c>
      <c r="AY402" s="16">
        <f>SUMIF(เตรียมส่วนผสม!$C:$C,'รับ-จ่าย ประจำวัน'!$B402,เตรียมส่วนผสม!R:R)+SUMIF(กวนไส้!$C:$C,'รับ-จ่าย ประจำวัน'!$B402,กวนไส้!R:R)+SUMIF(ผลิต1!$C:$C,'รับ-จ่าย ประจำวัน'!$B402,ผลิต1!R:R)+SUMIF(ผลิต2!$C:$C,'รับ-จ่าย ประจำวัน'!$B402,ผลิต2!R:R)+SUMIF(เส้นแต่งหน้าขนมเค้ก!$C:$C,'รับ-จ่าย ประจำวัน'!$B402,เส้นแต่งหน้าขนมเค้ก!R:R)+SUMIF(แพ็ค!$C:$C,'รับ-จ่าย ประจำวัน'!$B402,แพ็ค!R:R)+SUMIF(ธุรการ!$C:$C,'รับ-จ่าย ประจำวัน'!$B402,ธุรการ!R:R)+SUMIF(เส้นแต่งหน้าขนมปัง!$C:$C,'รับ-จ่าย ประจำวัน'!$B402,เส้นแต่งหน้าขนมปัง!R:R)+SUMIF('วางแผนBC,CJ'!$C:$C,'รับ-จ่าย ประจำวัน'!$B402,'วางแผนBC,CJ'!R:R)+SUMIF(RD!$C:$C,'รับ-จ่าย ประจำวัน'!$B402,RD!R:R)+SUMIF('FG,ออนไล,คัดแยก'!$C:$C,'รับ-จ่าย ประจำวัน'!$B402,'FG,ออนไล,คัดแยก'!R:R)</f>
        <v>0</v>
      </c>
      <c r="AZ402" s="16">
        <f>SUMIF(เตรียมส่วนผสม!$C:$C,'รับ-จ่าย ประจำวัน'!$B402,เตรียมส่วนผสม!S:S)+SUMIF(กวนไส้!$C:$C,'รับ-จ่าย ประจำวัน'!$B402,กวนไส้!S:S)+SUMIF(ผลิต1!$C:$C,'รับ-จ่าย ประจำวัน'!$B402,ผลิต1!S:S)+SUMIF(ผลิต2!$C:$C,'รับ-จ่าย ประจำวัน'!$B402,ผลิต2!S:S)+SUMIF(เส้นแต่งหน้าขนมเค้ก!$C:$C,'รับ-จ่าย ประจำวัน'!$B402,เส้นแต่งหน้าขนมเค้ก!S:S)+SUMIF(แพ็ค!$C:$C,'รับ-จ่าย ประจำวัน'!$B402,แพ็ค!S:S)+SUMIF(ธุรการ!$C:$C,'รับ-จ่าย ประจำวัน'!$B402,ธุรการ!S:S)+SUMIF(เส้นแต่งหน้าขนมปัง!$C:$C,'รับ-จ่าย ประจำวัน'!$B402,เส้นแต่งหน้าขนมปัง!S:S)+SUMIF('วางแผนBC,CJ'!$C:$C,'รับ-จ่าย ประจำวัน'!$B402,'วางแผนBC,CJ'!S:S)+SUMIF(RD!$C:$C,'รับ-จ่าย ประจำวัน'!$B402,RD!S:S)+SUMIF('FG,ออนไล,คัดแยก'!$C:$C,'รับ-จ่าย ประจำวัน'!$B402,'FG,ออนไล,คัดแยก'!S:S)</f>
        <v>0</v>
      </c>
      <c r="BA402" s="16">
        <f>SUMIF(เตรียมส่วนผสม!$C:$C,'รับ-จ่าย ประจำวัน'!$B402,เตรียมส่วนผสม!T:T)+SUMIF(กวนไส้!$C:$C,'รับ-จ่าย ประจำวัน'!$B402,กวนไส้!T:T)+SUMIF(ผลิต1!$C:$C,'รับ-จ่าย ประจำวัน'!$B402,ผลิต1!T:T)+SUMIF(ผลิต2!$C:$C,'รับ-จ่าย ประจำวัน'!$B402,ผลิต2!T:T)+SUMIF(เส้นแต่งหน้าขนมเค้ก!$C:$C,'รับ-จ่าย ประจำวัน'!$B402,เส้นแต่งหน้าขนมเค้ก!T:T)+SUMIF(แพ็ค!$C:$C,'รับ-จ่าย ประจำวัน'!$B402,แพ็ค!T:T)+SUMIF(ธุรการ!$C:$C,'รับ-จ่าย ประจำวัน'!$B402,ธุรการ!T:T)+SUMIF(เส้นแต่งหน้าขนมปัง!$C:$C,'รับ-จ่าย ประจำวัน'!$B402,เส้นแต่งหน้าขนมปัง!T:T)+SUMIF('วางแผนBC,CJ'!$C:$C,'รับ-จ่าย ประจำวัน'!$B402,'วางแผนBC,CJ'!T:T)+SUMIF(RD!$C:$C,'รับ-จ่าย ประจำวัน'!$B402,RD!T:T)+SUMIF('FG,ออนไล,คัดแยก'!$C:$C,'รับ-จ่าย ประจำวัน'!$B402,'FG,ออนไล,คัดแยก'!T:T)</f>
        <v>0</v>
      </c>
      <c r="BB402" s="16">
        <f>SUMIF(เตรียมส่วนผสม!$C:$C,'รับ-จ่าย ประจำวัน'!$B402,เตรียมส่วนผสม!U:U)+SUMIF(กวนไส้!$C:$C,'รับ-จ่าย ประจำวัน'!$B402,กวนไส้!U:U)+SUMIF(ผลิต1!$C:$C,'รับ-จ่าย ประจำวัน'!$B402,ผลิต1!U:U)+SUMIF(ผลิต2!$C:$C,'รับ-จ่าย ประจำวัน'!$B402,ผลิต2!U:U)+SUMIF(เส้นแต่งหน้าขนมเค้ก!$C:$C,'รับ-จ่าย ประจำวัน'!$B402,เส้นแต่งหน้าขนมเค้ก!U:U)+SUMIF(แพ็ค!$C:$C,'รับ-จ่าย ประจำวัน'!$B402,แพ็ค!U:U)+SUMIF(ธุรการ!$C:$C,'รับ-จ่าย ประจำวัน'!$B402,ธุรการ!U:U)+SUMIF(เส้นแต่งหน้าขนมปัง!$C:$C,'รับ-จ่าย ประจำวัน'!$B402,เส้นแต่งหน้าขนมปัง!U:U)+SUMIF('วางแผนBC,CJ'!$C:$C,'รับ-จ่าย ประจำวัน'!$B402,'วางแผนBC,CJ'!U:U)+SUMIF(RD!$C:$C,'รับ-จ่าย ประจำวัน'!$B402,RD!U:U)+SUMIF('FG,ออนไล,คัดแยก'!$C:$C,'รับ-จ่าย ประจำวัน'!$B402,'FG,ออนไล,คัดแยก'!U:U)</f>
        <v>0</v>
      </c>
      <c r="BC402" s="16">
        <f>SUMIF(เตรียมส่วนผสม!$C:$C,'รับ-จ่าย ประจำวัน'!$B402,เตรียมส่วนผสม!V:V)+SUMIF(กวนไส้!$C:$C,'รับ-จ่าย ประจำวัน'!$B402,กวนไส้!V:V)+SUMIF(ผลิต1!$C:$C,'รับ-จ่าย ประจำวัน'!$B402,ผลิต1!V:V)+SUMIF(ผลิต2!$C:$C,'รับ-จ่าย ประจำวัน'!$B402,ผลิต2!V:V)+SUMIF(เส้นแต่งหน้าขนมเค้ก!$C:$C,'รับ-จ่าย ประจำวัน'!$B402,เส้นแต่งหน้าขนมเค้ก!V:V)+SUMIF(แพ็ค!$C:$C,'รับ-จ่าย ประจำวัน'!$B402,แพ็ค!V:V)+SUMIF(ธุรการ!$C:$C,'รับ-จ่าย ประจำวัน'!$B402,ธุรการ!V:V)+SUMIF(เส้นแต่งหน้าขนมปัง!$C:$C,'รับ-จ่าย ประจำวัน'!$B402,เส้นแต่งหน้าขนมปัง!V:V)+SUMIF('วางแผนBC,CJ'!$C:$C,'รับ-จ่าย ประจำวัน'!$B402,'วางแผนBC,CJ'!V:V)+SUMIF(RD!$C:$C,'รับ-จ่าย ประจำวัน'!$B402,RD!V:V)+SUMIF('FG,ออนไล,คัดแยก'!$C:$C,'รับ-จ่าย ประจำวัน'!$B402,'FG,ออนไล,คัดแยก'!V:V)</f>
        <v>0</v>
      </c>
      <c r="BD402" s="16">
        <f>SUMIF(เตรียมส่วนผสม!$C:$C,'รับ-จ่าย ประจำวัน'!$B402,เตรียมส่วนผสม!W:W)+SUMIF(กวนไส้!$C:$C,'รับ-จ่าย ประจำวัน'!$B402,กวนไส้!W:W)+SUMIF(ผลิต1!$C:$C,'รับ-จ่าย ประจำวัน'!$B402,ผลิต1!W:W)+SUMIF(ผลิต2!$C:$C,'รับ-จ่าย ประจำวัน'!$B402,ผลิต2!W:W)+SUMIF(เส้นแต่งหน้าขนมเค้ก!$C:$C,'รับ-จ่าย ประจำวัน'!$B402,เส้นแต่งหน้าขนมเค้ก!W:W)+SUMIF(แพ็ค!$C:$C,'รับ-จ่าย ประจำวัน'!$B402,แพ็ค!W:W)+SUMIF(ธุรการ!$C:$C,'รับ-จ่าย ประจำวัน'!$B402,ธุรการ!W:W)+SUMIF(เส้นแต่งหน้าขนมปัง!$C:$C,'รับ-จ่าย ประจำวัน'!$B402,เส้นแต่งหน้าขนมปัง!W:W)+SUMIF('วางแผนBC,CJ'!$C:$C,'รับ-จ่าย ประจำวัน'!$B402,'วางแผนBC,CJ'!W:W)+SUMIF(RD!$C:$C,'รับ-จ่าย ประจำวัน'!$B402,RD!W:W)+SUMIF('FG,ออนไล,คัดแยก'!$C:$C,'รับ-จ่าย ประจำวัน'!$B402,'FG,ออนไล,คัดแยก'!W:W)</f>
        <v>0</v>
      </c>
      <c r="BE402" s="16">
        <f>SUMIF(เตรียมส่วนผสม!$C:$C,'รับ-จ่าย ประจำวัน'!$B402,เตรียมส่วนผสม!X:X)+SUMIF(กวนไส้!$C:$C,'รับ-จ่าย ประจำวัน'!$B402,กวนไส้!X:X)+SUMIF(ผลิต1!$C:$C,'รับ-จ่าย ประจำวัน'!$B402,ผลิต1!X:X)+SUMIF(ผลิต2!$C:$C,'รับ-จ่าย ประจำวัน'!$B402,ผลิต2!X:X)+SUMIF(เส้นแต่งหน้าขนมเค้ก!$C:$C,'รับ-จ่าย ประจำวัน'!$B402,เส้นแต่งหน้าขนมเค้ก!X:X)+SUMIF(แพ็ค!$C:$C,'รับ-จ่าย ประจำวัน'!$B402,แพ็ค!X:X)+SUMIF(ธุรการ!$C:$C,'รับ-จ่าย ประจำวัน'!$B402,ธุรการ!X:X)+SUMIF(เส้นแต่งหน้าขนมปัง!$C:$C,'รับ-จ่าย ประจำวัน'!$B402,เส้นแต่งหน้าขนมปัง!X:X)+SUMIF('วางแผนBC,CJ'!$C:$C,'รับ-จ่าย ประจำวัน'!$B402,'วางแผนBC,CJ'!X:X)+SUMIF(RD!$C:$C,'รับ-จ่าย ประจำวัน'!$B402,RD!X:X)+SUMIF('FG,ออนไล,คัดแยก'!$C:$C,'รับ-จ่าย ประจำวัน'!$B402,'FG,ออนไล,คัดแยก'!X:X)</f>
        <v>0</v>
      </c>
      <c r="BF402" s="16">
        <f>SUMIF(เตรียมส่วนผสม!$C:$C,'รับ-จ่าย ประจำวัน'!$B402,เตรียมส่วนผสม!Y:Y)+SUMIF(กวนไส้!$C:$C,'รับ-จ่าย ประจำวัน'!$B402,กวนไส้!Y:Y)+SUMIF(ผลิต1!$C:$C,'รับ-จ่าย ประจำวัน'!$B402,ผลิต1!Y:Y)+SUMIF(ผลิต2!$C:$C,'รับ-จ่าย ประจำวัน'!$B402,ผลิต2!Y:Y)+SUMIF(เส้นแต่งหน้าขนมเค้ก!$C:$C,'รับ-จ่าย ประจำวัน'!$B402,เส้นแต่งหน้าขนมเค้ก!Y:Y)+SUMIF(แพ็ค!$C:$C,'รับ-จ่าย ประจำวัน'!$B402,แพ็ค!Y:Y)+SUMIF(ธุรการ!$C:$C,'รับ-จ่าย ประจำวัน'!$B402,ธุรการ!Y:Y)+SUMIF(เส้นแต่งหน้าขนมปัง!$C:$C,'รับ-จ่าย ประจำวัน'!$B402,เส้นแต่งหน้าขนมปัง!Y:Y)+SUMIF('วางแผนBC,CJ'!$C:$C,'รับ-จ่าย ประจำวัน'!$B402,'วางแผนBC,CJ'!Y:Y)+SUMIF(RD!$C:$C,'รับ-จ่าย ประจำวัน'!$B402,RD!Y:Y)+SUMIF('FG,ออนไล,คัดแยก'!$C:$C,'รับ-จ่าย ประจำวัน'!$B402,'FG,ออนไล,คัดแยก'!Y:Y)</f>
        <v>0</v>
      </c>
      <c r="BG402" s="16">
        <f>SUMIF(เตรียมส่วนผสม!$C:$C,'รับ-จ่าย ประจำวัน'!$B402,เตรียมส่วนผสม!Z:Z)+SUMIF(กวนไส้!$C:$C,'รับ-จ่าย ประจำวัน'!$B402,กวนไส้!Z:Z)+SUMIF(ผลิต1!$C:$C,'รับ-จ่าย ประจำวัน'!$B402,ผลิต1!Z:Z)+SUMIF(ผลิต2!$C:$C,'รับ-จ่าย ประจำวัน'!$B402,ผลิต2!Z:Z)+SUMIF(เส้นแต่งหน้าขนมเค้ก!$C:$C,'รับ-จ่าย ประจำวัน'!$B402,เส้นแต่งหน้าขนมเค้ก!Z:Z)+SUMIF(แพ็ค!$C:$C,'รับ-จ่าย ประจำวัน'!$B402,แพ็ค!Z:Z)+SUMIF(ธุรการ!$C:$C,'รับ-จ่าย ประจำวัน'!$B402,ธุรการ!Z:Z)+SUMIF(เส้นแต่งหน้าขนมปัง!$C:$C,'รับ-จ่าย ประจำวัน'!$B402,เส้นแต่งหน้าขนมปัง!Z:Z)+SUMIF('วางแผนBC,CJ'!$C:$C,'รับ-จ่าย ประจำวัน'!$B402,'วางแผนBC,CJ'!Z:Z)+SUMIF(RD!$C:$C,'รับ-จ่าย ประจำวัน'!$B402,RD!Z:Z)+SUMIF('FG,ออนไล,คัดแยก'!$C:$C,'รับ-จ่าย ประจำวัน'!$B402,'FG,ออนไล,คัดแยก'!Z:Z)</f>
        <v>0</v>
      </c>
      <c r="BH402" s="16">
        <f>SUMIF(เตรียมส่วนผสม!$C:$C,'รับ-จ่าย ประจำวัน'!$B402,เตรียมส่วนผสม!AA:AA)+SUMIF(กวนไส้!$C:$C,'รับ-จ่าย ประจำวัน'!$B402,กวนไส้!AA:AA)+SUMIF(ผลิต1!$C:$C,'รับ-จ่าย ประจำวัน'!$B402,ผลิต1!AA:AA)+SUMIF(ผลิต2!$C:$C,'รับ-จ่าย ประจำวัน'!$B402,ผลิต2!AA:AA)+SUMIF(เส้นแต่งหน้าขนมเค้ก!$C:$C,'รับ-จ่าย ประจำวัน'!$B402,เส้นแต่งหน้าขนมเค้ก!AA:AA)+SUMIF(แพ็ค!$C:$C,'รับ-จ่าย ประจำวัน'!$B402,แพ็ค!AA:AA)+SUMIF(ธุรการ!$C:$C,'รับ-จ่าย ประจำวัน'!$B402,ธุรการ!AA:AA)+SUMIF(เส้นแต่งหน้าขนมปัง!$C:$C,'รับ-จ่าย ประจำวัน'!$B402,เส้นแต่งหน้าขนมปัง!AA:AA)+SUMIF('วางแผนBC,CJ'!$C:$C,'รับ-จ่าย ประจำวัน'!$B402,'วางแผนBC,CJ'!AA:AA)+SUMIF(RD!$C:$C,'รับ-จ่าย ประจำวัน'!$B402,RD!AA:AA)+SUMIF('FG,ออนไล,คัดแยก'!$C:$C,'รับ-จ่าย ประจำวัน'!$B402,'FG,ออนไล,คัดแยก'!AA:AA)</f>
        <v>0</v>
      </c>
      <c r="BI402" s="16">
        <f>SUMIF(เตรียมส่วนผสม!$C:$C,'รับ-จ่าย ประจำวัน'!$B402,เตรียมส่วนผสม!AB:AB)+SUMIF(กวนไส้!$C:$C,'รับ-จ่าย ประจำวัน'!$B402,กวนไส้!AB:AB)+SUMIF(ผลิต1!$C:$C,'รับ-จ่าย ประจำวัน'!$B402,ผลิต1!AB:AB)+SUMIF(ผลิต2!$C:$C,'รับ-จ่าย ประจำวัน'!$B402,ผลิต2!AB:AB)+SUMIF(เส้นแต่งหน้าขนมเค้ก!$C:$C,'รับ-จ่าย ประจำวัน'!$B402,เส้นแต่งหน้าขนมเค้ก!AB:AB)+SUMIF(แพ็ค!$C:$C,'รับ-จ่าย ประจำวัน'!$B402,แพ็ค!AB:AB)+SUMIF(ธุรการ!$C:$C,'รับ-จ่าย ประจำวัน'!$B402,ธุรการ!AB:AB)+SUMIF(เส้นแต่งหน้าขนมปัง!$C:$C,'รับ-จ่าย ประจำวัน'!$B402,เส้นแต่งหน้าขนมปัง!AB:AB)+SUMIF('วางแผนBC,CJ'!$C:$C,'รับ-จ่าย ประจำวัน'!$B402,'วางแผนBC,CJ'!AB:AB)+SUMIF(RD!$C:$C,'รับ-จ่าย ประจำวัน'!$B402,RD!AB:AB)+SUMIF('FG,ออนไล,คัดแยก'!$C:$C,'รับ-จ่าย ประจำวัน'!$B402,'FG,ออนไล,คัดแยก'!AB:AB)</f>
        <v>0</v>
      </c>
      <c r="BJ402" s="16">
        <f>SUMIF(เตรียมส่วนผสม!$C:$C,'รับ-จ่าย ประจำวัน'!$B402,เตรียมส่วนผสม!AC:AC)+SUMIF(กวนไส้!$C:$C,'รับ-จ่าย ประจำวัน'!$B402,กวนไส้!AC:AC)+SUMIF(ผลิต1!$C:$C,'รับ-จ่าย ประจำวัน'!$B402,ผลิต1!AC:AC)+SUMIF(ผลิต2!$C:$C,'รับ-จ่าย ประจำวัน'!$B402,ผลิต2!AC:AC)+SUMIF(เส้นแต่งหน้าขนมเค้ก!$C:$C,'รับ-จ่าย ประจำวัน'!$B402,เส้นแต่งหน้าขนมเค้ก!AC:AC)+SUMIF(แพ็ค!$C:$C,'รับ-จ่าย ประจำวัน'!$B402,แพ็ค!AC:AC)+SUMIF(ธุรการ!$C:$C,'รับ-จ่าย ประจำวัน'!$B402,ธุรการ!AC:AC)+SUMIF(เส้นแต่งหน้าขนมปัง!$C:$C,'รับ-จ่าย ประจำวัน'!$B402,เส้นแต่งหน้าขนมปัง!AC:AC)+SUMIF('วางแผนBC,CJ'!$C:$C,'รับ-จ่าย ประจำวัน'!$B402,'วางแผนBC,CJ'!AC:AC)+SUMIF(RD!$C:$C,'รับ-จ่าย ประจำวัน'!$B402,RD!AC:AC)+SUMIF('FG,ออนไล,คัดแยก'!$C:$C,'รับ-จ่าย ประจำวัน'!$B402,'FG,ออนไล,คัดแยก'!AC:AC)</f>
        <v>0</v>
      </c>
      <c r="BK402" s="16">
        <f>SUMIF(เตรียมส่วนผสม!$C:$C,'รับ-จ่าย ประจำวัน'!$B402,เตรียมส่วนผสม!AD:AD)+SUMIF(กวนไส้!$C:$C,'รับ-จ่าย ประจำวัน'!$B402,กวนไส้!AD:AD)+SUMIF(ผลิต1!$C:$C,'รับ-จ่าย ประจำวัน'!$B402,ผลิต1!AD:AD)+SUMIF(ผลิต2!$C:$C,'รับ-จ่าย ประจำวัน'!$B402,ผลิต2!AD:AD)+SUMIF(เส้นแต่งหน้าขนมเค้ก!$C:$C,'รับ-จ่าย ประจำวัน'!$B402,เส้นแต่งหน้าขนมเค้ก!AD:AD)+SUMIF(แพ็ค!$C:$C,'รับ-จ่าย ประจำวัน'!$B402,แพ็ค!AD:AD)+SUMIF(ธุรการ!$C:$C,'รับ-จ่าย ประจำวัน'!$B402,ธุรการ!AD:AD)+SUMIF(เส้นแต่งหน้าขนมปัง!$C:$C,'รับ-จ่าย ประจำวัน'!$B402,เส้นแต่งหน้าขนมปัง!AD:AD)+SUMIF('วางแผนBC,CJ'!$C:$C,'รับ-จ่าย ประจำวัน'!$B402,'วางแผนBC,CJ'!AD:AD)+SUMIF(RD!$C:$C,'รับ-จ่าย ประจำวัน'!$B402,RD!AD:AD)+SUMIF('FG,ออนไล,คัดแยก'!$C:$C,'รับ-จ่าย ประจำวัน'!$B402,'FG,ออนไล,คัดแยก'!AD:AD)</f>
        <v>0</v>
      </c>
      <c r="BL402" s="16">
        <f>SUMIF(เตรียมส่วนผสม!$C:$C,'รับ-จ่าย ประจำวัน'!$B402,เตรียมส่วนผสม!AE:AE)+SUMIF(กวนไส้!$C:$C,'รับ-จ่าย ประจำวัน'!$B402,กวนไส้!AE:AE)+SUMIF(ผลิต1!$C:$C,'รับ-จ่าย ประจำวัน'!$B402,ผลิต1!AE:AE)+SUMIF(ผลิต2!$C:$C,'รับ-จ่าย ประจำวัน'!$B402,ผลิต2!AE:AE)+SUMIF(เส้นแต่งหน้าขนมเค้ก!$C:$C,'รับ-จ่าย ประจำวัน'!$B402,เส้นแต่งหน้าขนมเค้ก!AE:AE)+SUMIF(แพ็ค!$C:$C,'รับ-จ่าย ประจำวัน'!$B402,แพ็ค!AE:AE)+SUMIF(ธุรการ!$C:$C,'รับ-จ่าย ประจำวัน'!$B402,ธุรการ!AE:AE)+SUMIF(เส้นแต่งหน้าขนมปัง!$C:$C,'รับ-จ่าย ประจำวัน'!$B402,เส้นแต่งหน้าขนมปัง!AE:AE)+SUMIF('วางแผนBC,CJ'!$C:$C,'รับ-จ่าย ประจำวัน'!$B402,'วางแผนBC,CJ'!AE:AE)+SUMIF(RD!$C:$C,'รับ-จ่าย ประจำวัน'!$B402,RD!AE:AE)+SUMIF('FG,ออนไล,คัดแยก'!$C:$C,'รับ-จ่าย ประจำวัน'!$B402,'FG,ออนไล,คัดแยก'!AE:AE)</f>
        <v>0</v>
      </c>
      <c r="BM402" s="16">
        <f>SUMIF(เตรียมส่วนผสม!$C:$C,'รับ-จ่าย ประจำวัน'!$B402,เตรียมส่วนผสม!AF:AF)+SUMIF(กวนไส้!$C:$C,'รับ-จ่าย ประจำวัน'!$B402,กวนไส้!AF:AF)+SUMIF(ผลิต1!$C:$C,'รับ-จ่าย ประจำวัน'!$B402,ผลิต1!AF:AF)+SUMIF(ผลิต2!$C:$C,'รับ-จ่าย ประจำวัน'!$B402,ผลิต2!AF:AF)+SUMIF(เส้นแต่งหน้าขนมเค้ก!$C:$C,'รับ-จ่าย ประจำวัน'!$B402,เส้นแต่งหน้าขนมเค้ก!AF:AF)+SUMIF(แพ็ค!$C:$C,'รับ-จ่าย ประจำวัน'!$B402,แพ็ค!AF:AF)+SUMIF(ธุรการ!$C:$C,'รับ-จ่าย ประจำวัน'!$B402,ธุรการ!AF:AF)+SUMIF(เส้นแต่งหน้าขนมปัง!$C:$C,'รับ-จ่าย ประจำวัน'!$B402,เส้นแต่งหน้าขนมปัง!AF:AF)+SUMIF('วางแผนBC,CJ'!$C:$C,'รับ-จ่าย ประจำวัน'!$B402,'วางแผนBC,CJ'!AF:AF)+SUMIF(RD!$C:$C,'รับ-จ่าย ประจำวัน'!$B402,RD!AF:AF)+SUMIF('FG,ออนไล,คัดแยก'!$C:$C,'รับ-จ่าย ประจำวัน'!$B402,'FG,ออนไล,คัดแยก'!AF:AF)</f>
        <v>0</v>
      </c>
      <c r="BN402" s="16">
        <f>SUMIF(เตรียมส่วนผสม!$C:$C,'รับ-จ่าย ประจำวัน'!$B402,เตรียมส่วนผสม!AG:AG)+SUMIF(กวนไส้!$C:$C,'รับ-จ่าย ประจำวัน'!$B402,กวนไส้!AG:AG)+SUMIF(ผลิต1!$C:$C,'รับ-จ่าย ประจำวัน'!$B402,ผลิต1!AG:AG)+SUMIF(ผลิต2!$C:$C,'รับ-จ่าย ประจำวัน'!$B402,ผลิต2!AG:AG)+SUMIF(เส้นแต่งหน้าขนมเค้ก!$C:$C,'รับ-จ่าย ประจำวัน'!$B402,เส้นแต่งหน้าขนมเค้ก!AG:AG)+SUMIF(แพ็ค!$C:$C,'รับ-จ่าย ประจำวัน'!$B402,แพ็ค!AG:AG)+SUMIF(ธุรการ!$C:$C,'รับ-จ่าย ประจำวัน'!$B402,ธุรการ!AG:AG)+SUMIF(เส้นแต่งหน้าขนมปัง!$C:$C,'รับ-จ่าย ประจำวัน'!$B402,เส้นแต่งหน้าขนมปัง!AG:AG)+SUMIF('วางแผนBC,CJ'!$C:$C,'รับ-จ่าย ประจำวัน'!$B402,'วางแผนBC,CJ'!AG:AG)+SUMIF(RD!$C:$C,'รับ-จ่าย ประจำวัน'!$B402,RD!AG:AG)+SUMIF('FG,ออนไล,คัดแยก'!$C:$C,'รับ-จ่าย ประจำวัน'!$B402,'FG,ออนไล,คัดแยก'!AG:AG)</f>
        <v>0</v>
      </c>
      <c r="BO402" s="16">
        <f>SUMIF(เตรียมส่วนผสม!$C:$C,'รับ-จ่าย ประจำวัน'!$B402,เตรียมส่วนผสม!AH:AH)+SUMIF(กวนไส้!$C:$C,'รับ-จ่าย ประจำวัน'!$B402,กวนไส้!AH:AH)+SUMIF(ผลิต1!$C:$C,'รับ-จ่าย ประจำวัน'!$B402,ผลิต1!AH:AH)+SUMIF(ผลิต2!$C:$C,'รับ-จ่าย ประจำวัน'!$B402,ผลิต2!AH:AH)+SUMIF(เส้นแต่งหน้าขนมเค้ก!$C:$C,'รับ-จ่าย ประจำวัน'!$B402,เส้นแต่งหน้าขนมเค้ก!AH:AH)+SUMIF(แพ็ค!$C:$C,'รับ-จ่าย ประจำวัน'!$B402,แพ็ค!AH:AH)+SUMIF(ธุรการ!$C:$C,'รับ-จ่าย ประจำวัน'!$B402,ธุรการ!AH:AH)+SUMIF(เส้นแต่งหน้าขนมปัง!$C:$C,'รับ-จ่าย ประจำวัน'!$B402,เส้นแต่งหน้าขนมปัง!AH:AH)+SUMIF('วางแผนBC,CJ'!$C:$C,'รับ-จ่าย ประจำวัน'!$B402,'วางแผนBC,CJ'!AH:AH)+SUMIF(RD!$C:$C,'รับ-จ่าย ประจำวัน'!$B402,RD!AH:AH)+SUMIF('FG,ออนไล,คัดแยก'!$C:$C,'รับ-จ่าย ประจำวัน'!$B402,'FG,ออนไล,คัดแยก'!AH:AH)</f>
        <v>0</v>
      </c>
      <c r="BP402" s="16">
        <f>SUMIF(เตรียมส่วนผสม!$C:$C,'รับ-จ่าย ประจำวัน'!$B402,เตรียมส่วนผสม!AI:AI)+SUMIF(กวนไส้!$C:$C,'รับ-จ่าย ประจำวัน'!$B402,กวนไส้!AI:AI)+SUMIF(ผลิต1!$C:$C,'รับ-จ่าย ประจำวัน'!$B402,ผลิต1!AI:AI)+SUMIF(ผลิต2!$C:$C,'รับ-จ่าย ประจำวัน'!$B402,ผลิต2!AI:AI)+SUMIF(เส้นแต่งหน้าขนมเค้ก!$C:$C,'รับ-จ่าย ประจำวัน'!$B402,เส้นแต่งหน้าขนมเค้ก!AI:AI)+SUMIF(แพ็ค!$C:$C,'รับ-จ่าย ประจำวัน'!$B402,แพ็ค!AI:AI)+SUMIF(ธุรการ!$C:$C,'รับ-จ่าย ประจำวัน'!$B402,ธุรการ!AI:AI)+SUMIF(เส้นแต่งหน้าขนมปัง!$C:$C,'รับ-จ่าย ประจำวัน'!$B402,เส้นแต่งหน้าขนมปัง!AI:AI)+SUMIF('วางแผนBC,CJ'!$C:$C,'รับ-จ่าย ประจำวัน'!$B402,'วางแผนBC,CJ'!AI:AI)+SUMIF(RD!$C:$C,'รับ-จ่าย ประจำวัน'!$B402,RD!AI:AI)+SUMIF('FG,ออนไล,คัดแยก'!$C:$C,'รับ-จ่าย ประจำวัน'!$B402,'FG,ออนไล,คัดแยก'!AI:AI)</f>
        <v>0</v>
      </c>
      <c r="BQ402" s="16">
        <f>SUMIF(เตรียมส่วนผสม!$C:$C,'รับ-จ่าย ประจำวัน'!$B402,เตรียมส่วนผสม!AJ:AJ)+SUMIF(กวนไส้!$C:$C,'รับ-จ่าย ประจำวัน'!$B402,กวนไส้!AJ:AJ)+SUMIF(ผลิต1!$C:$C,'รับ-จ่าย ประจำวัน'!$B402,ผลิต1!AJ:AJ)+SUMIF(ผลิต2!$C:$C,'รับ-จ่าย ประจำวัน'!$B402,ผลิต2!AJ:AJ)+SUMIF(เส้นแต่งหน้าขนมเค้ก!$C:$C,'รับ-จ่าย ประจำวัน'!$B402,เส้นแต่งหน้าขนมเค้ก!AJ:AJ)+SUMIF(แพ็ค!$C:$C,'รับ-จ่าย ประจำวัน'!$B402,แพ็ค!AJ:AJ)+SUMIF(ธุรการ!$C:$C,'รับ-จ่าย ประจำวัน'!$B402,ธุรการ!AJ:AJ)+SUMIF(เส้นแต่งหน้าขนมปัง!$C:$C,'รับ-จ่าย ประจำวัน'!$B402,เส้นแต่งหน้าขนมปัง!AJ:AJ)+SUMIF('วางแผนBC,CJ'!$C:$C,'รับ-จ่าย ประจำวัน'!$B402,'วางแผนBC,CJ'!AJ:AJ)+SUMIF(RD!$C:$C,'รับ-จ่าย ประจำวัน'!$B402,RD!AJ:AJ)+SUMIF('FG,ออนไล,คัดแยก'!$C:$C,'รับ-จ่าย ประจำวัน'!$B402,'FG,ออนไล,คัดแยก'!AJ:AJ)</f>
        <v>0</v>
      </c>
      <c r="BR402" s="16">
        <f>SUMIF(เตรียมส่วนผสม!$C:$C,'รับ-จ่าย ประจำวัน'!$B402,เตรียมส่วนผสม!AK:AK)+SUMIF(กวนไส้!$C:$C,'รับ-จ่าย ประจำวัน'!$B402,กวนไส้!AK:AK)+SUMIF(ผลิต1!$C:$C,'รับ-จ่าย ประจำวัน'!$B402,ผลิต1!AK:AK)+SUMIF(ผลิต2!$C:$C,'รับ-จ่าย ประจำวัน'!$B402,ผลิต2!AK:AK)+SUMIF(เส้นแต่งหน้าขนมเค้ก!$C:$C,'รับ-จ่าย ประจำวัน'!$B402,เส้นแต่งหน้าขนมเค้ก!AK:AK)+SUMIF(แพ็ค!$C:$C,'รับ-จ่าย ประจำวัน'!$B402,แพ็ค!AK:AK)+SUMIF(ธุรการ!$C:$C,'รับ-จ่าย ประจำวัน'!$B402,ธุรการ!AK:AK)+SUMIF(เส้นแต่งหน้าขนมปัง!$C:$C,'รับ-จ่าย ประจำวัน'!$B402,เส้นแต่งหน้าขนมปัง!AK:AK)+SUMIF('วางแผนBC,CJ'!$C:$C,'รับ-จ่าย ประจำวัน'!$B402,'วางแผนBC,CJ'!AK:AK)+SUMIF(RD!$C:$C,'รับ-จ่าย ประจำวัน'!$B402,RD!AK:AK)+SUMIF('FG,ออนไล,คัดแยก'!$C:$C,'รับ-จ่าย ประจำวัน'!$B402,'FG,ออนไล,คัดแยก'!AK:AK)</f>
        <v>200</v>
      </c>
      <c r="BS402" s="16">
        <f>SUMIF(เตรียมส่วนผสม!$C:$C,'รับ-จ่าย ประจำวัน'!$B402,เตรียมส่วนผสม!AL:AL)+SUMIF(กวนไส้!$C:$C,'รับ-จ่าย ประจำวัน'!$B402,กวนไส้!AL:AL)+SUMIF(ผลิต1!$C:$C,'รับ-จ่าย ประจำวัน'!$B402,ผลิต1!AL:AL)+SUMIF(ผลิต2!$C:$C,'รับ-จ่าย ประจำวัน'!$B402,ผลิต2!AL:AL)+SUMIF(เส้นแต่งหน้าขนมเค้ก!$C:$C,'รับ-จ่าย ประจำวัน'!$B402,เส้นแต่งหน้าขนมเค้ก!AL:AL)+SUMIF(แพ็ค!$C:$C,'รับ-จ่าย ประจำวัน'!$B402,แพ็ค!AL:AL)+SUMIF(ธุรการ!$C:$C,'รับ-จ่าย ประจำวัน'!$B402,ธุรการ!AL:AL)+SUMIF(เส้นแต่งหน้าขนมปัง!$C:$C,'รับ-จ่าย ประจำวัน'!$B402,เส้นแต่งหน้าขนมปัง!AL:AL)+SUMIF('วางแผนBC,CJ'!$C:$C,'รับ-จ่าย ประจำวัน'!$B402,'วางแผนBC,CJ'!AL:AL)+SUMIF(RD!$C:$C,'รับ-จ่าย ประจำวัน'!$B402,RD!AL:AL)+SUMIF('FG,ออนไล,คัดแยก'!$C:$C,'รับ-จ่าย ประจำวัน'!$B402,'FG,ออนไล,คัดแยก'!AL:AL)</f>
        <v>0</v>
      </c>
      <c r="BT402" s="18">
        <f t="shared" si="93"/>
        <v>250</v>
      </c>
      <c r="BU402" s="116"/>
      <c r="BV402" s="146">
        <f t="shared" si="94"/>
        <v>29750</v>
      </c>
      <c r="BW402" s="183">
        <v>30</v>
      </c>
      <c r="BX402" s="172">
        <f>BT402/30</f>
        <v>8.3333333333333339</v>
      </c>
      <c r="BY402" s="188">
        <f t="shared" si="90"/>
        <v>3569.9999999999995</v>
      </c>
      <c r="BZ402" s="180">
        <f t="shared" ca="1" si="95"/>
        <v>49773</v>
      </c>
      <c r="CA402" s="93"/>
      <c r="CB402" s="93"/>
      <c r="CC402" s="93"/>
      <c r="CD402" s="93"/>
      <c r="CE402" s="93"/>
      <c r="CF402" s="93"/>
      <c r="CG402" s="93"/>
      <c r="CH402" s="93"/>
      <c r="CI402" s="93"/>
      <c r="CJ402" s="97"/>
      <c r="CK402" s="9">
        <f t="shared" si="91"/>
        <v>29750</v>
      </c>
    </row>
    <row r="403" spans="1:89" hidden="1" x14ac:dyDescent="0.5">
      <c r="A403" s="149"/>
      <c r="B403" s="34">
        <v>1020501037</v>
      </c>
      <c r="C403" s="147" t="s">
        <v>1818</v>
      </c>
      <c r="D403" s="141" t="s">
        <v>61</v>
      </c>
      <c r="E403" s="25"/>
      <c r="F403" s="132"/>
      <c r="G403" s="25"/>
      <c r="H403" s="12">
        <v>2600</v>
      </c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11"/>
      <c r="AF403" s="11"/>
      <c r="AG403" s="11"/>
      <c r="AH403" s="11"/>
      <c r="AI403" s="25"/>
      <c r="AJ403" s="25"/>
      <c r="AK403" s="25"/>
      <c r="AL403" s="25"/>
      <c r="AM403" s="25"/>
      <c r="AN403" s="15">
        <f t="shared" si="92"/>
        <v>0</v>
      </c>
      <c r="AO403" s="16">
        <f>SUMIF(เตรียมส่วนผสม!$C:$C,'รับ-จ่าย ประจำวัน'!$B403,เตรียมส่วนผสม!H:H)+SUMIF(กวนไส้!$C:$C,'รับ-จ่าย ประจำวัน'!$B403,กวนไส้!H:H)+SUMIF(ผลิต1!$C:$C,'รับ-จ่าย ประจำวัน'!$B403,ผลิต1!H:H)+SUMIF(ผลิต2!$C:$C,'รับ-จ่าย ประจำวัน'!$B403,ผลิต2!H:H)+SUMIF(เส้นแต่งหน้าขนมเค้ก!$C:$C,'รับ-จ่าย ประจำวัน'!$B403,เส้นแต่งหน้าขนมเค้ก!H:H)+SUMIF(แพ็ค!$C:$C,'รับ-จ่าย ประจำวัน'!$B403,แพ็ค!H:H)+SUMIF(ธุรการ!$C:$C,'รับ-จ่าย ประจำวัน'!$B403,ธุรการ!H:H)+SUMIF(เส้นแต่งหน้าขนมปัง!$C:$C,'รับ-จ่าย ประจำวัน'!$B403,เส้นแต่งหน้าขนมปัง!H:H)+SUMIF('วางแผนBC,CJ'!$C:$C,'รับ-จ่าย ประจำวัน'!$B403,'วางแผนBC,CJ'!H:H)+SUMIF(RD!$C:$C,'รับ-จ่าย ประจำวัน'!$B403,RD!H:H)+SUMIF('FG,ออนไล,คัดแยก'!$C:$C,'รับ-จ่าย ประจำวัน'!$B403,'FG,ออนไล,คัดแยก'!H:H)</f>
        <v>0</v>
      </c>
      <c r="AP403" s="16">
        <f>SUMIF(เตรียมส่วนผสม!$C:$C,'รับ-จ่าย ประจำวัน'!$B403,เตรียมส่วนผสม!I:I)+SUMIF(กวนไส้!$C:$C,'รับ-จ่าย ประจำวัน'!$B403,กวนไส้!I:I)+SUMIF(ผลิต1!$C:$C,'รับ-จ่าย ประจำวัน'!$B403,ผลิต1!I:I)+SUMIF(ผลิต2!$C:$C,'รับ-จ่าย ประจำวัน'!$B403,ผลิต2!I:I)+SUMIF(เส้นแต่งหน้าขนมเค้ก!$C:$C,'รับ-จ่าย ประจำวัน'!$B403,เส้นแต่งหน้าขนมเค้ก!I:I)+SUMIF(แพ็ค!$C:$C,'รับ-จ่าย ประจำวัน'!$B403,แพ็ค!I:I)+SUMIF(ธุรการ!$C:$C,'รับ-จ่าย ประจำวัน'!$B403,ธุรการ!I:I)+SUMIF(เส้นแต่งหน้าขนมปัง!$C:$C,'รับ-จ่าย ประจำวัน'!$B403,เส้นแต่งหน้าขนมปัง!I:I)+SUMIF('วางแผนBC,CJ'!$C:$C,'รับ-จ่าย ประจำวัน'!$B403,'วางแผนBC,CJ'!I:I)+SUMIF(RD!$C:$C,'รับ-จ่าย ประจำวัน'!$B403,RD!I:I)+SUMIF('FG,ออนไล,คัดแยก'!$C:$C,'รับ-จ่าย ประจำวัน'!$B403,'FG,ออนไล,คัดแยก'!I:I)</f>
        <v>0</v>
      </c>
      <c r="AQ403" s="16">
        <f>SUMIF(เตรียมส่วนผสม!$C:$C,'รับ-จ่าย ประจำวัน'!$B403,เตรียมส่วนผสม!J:J)+SUMIF(กวนไส้!$C:$C,'รับ-จ่าย ประจำวัน'!$B403,กวนไส้!J:J)+SUMIF(ผลิต1!$C:$C,'รับ-จ่าย ประจำวัน'!$B403,ผลิต1!J:J)+SUMIF(ผลิต2!$C:$C,'รับ-จ่าย ประจำวัน'!$B403,ผลิต2!J:J)+SUMIF(เส้นแต่งหน้าขนมเค้ก!$C:$C,'รับ-จ่าย ประจำวัน'!$B403,เส้นแต่งหน้าขนมเค้ก!J:J)+SUMIF(แพ็ค!$C:$C,'รับ-จ่าย ประจำวัน'!$B403,แพ็ค!J:J)+SUMIF(ธุรการ!$C:$C,'รับ-จ่าย ประจำวัน'!$B403,ธุรการ!J:J)+SUMIF(เส้นแต่งหน้าขนมปัง!$C:$C,'รับ-จ่าย ประจำวัน'!$B403,เส้นแต่งหน้าขนมปัง!J:J)+SUMIF('วางแผนBC,CJ'!$C:$C,'รับ-จ่าย ประจำวัน'!$B403,'วางแผนBC,CJ'!J:J)+SUMIF(RD!$C:$C,'รับ-จ่าย ประจำวัน'!$B403,RD!J:J)+SUMIF('FG,ออนไล,คัดแยก'!$C:$C,'รับ-จ่าย ประจำวัน'!$B403,'FG,ออนไล,คัดแยก'!J:J)</f>
        <v>0</v>
      </c>
      <c r="AR403" s="16">
        <f>SUMIF(เตรียมส่วนผสม!$C:$C,'รับ-จ่าย ประจำวัน'!$B403,เตรียมส่วนผสม!K:K)+SUMIF(กวนไส้!$C:$C,'รับ-จ่าย ประจำวัน'!$B403,กวนไส้!K:K)+SUMIF(ผลิต1!$C:$C,'รับ-จ่าย ประจำวัน'!$B403,ผลิต1!K:K)+SUMIF(ผลิต2!$C:$C,'รับ-จ่าย ประจำวัน'!$B403,ผลิต2!K:K)+SUMIF(เส้นแต่งหน้าขนมเค้ก!$C:$C,'รับ-จ่าย ประจำวัน'!$B403,เส้นแต่งหน้าขนมเค้ก!K:K)+SUMIF(แพ็ค!$C:$C,'รับ-จ่าย ประจำวัน'!$B403,แพ็ค!K:K)+SUMIF(ธุรการ!$C:$C,'รับ-จ่าย ประจำวัน'!$B403,ธุรการ!K:K)+SUMIF(เส้นแต่งหน้าขนมปัง!$C:$C,'รับ-จ่าย ประจำวัน'!$B403,เส้นแต่งหน้าขนมปัง!K:K)+SUMIF('วางแผนBC,CJ'!$C:$C,'รับ-จ่าย ประจำวัน'!$B403,'วางแผนBC,CJ'!K:K)+SUMIF(RD!$C:$C,'รับ-จ่าย ประจำวัน'!$B403,RD!K:K)+SUMIF('FG,ออนไล,คัดแยก'!$C:$C,'รับ-จ่าย ประจำวัน'!$B403,'FG,ออนไล,คัดแยก'!K:K)</f>
        <v>0</v>
      </c>
      <c r="AS403" s="16">
        <f>SUMIF(เตรียมส่วนผสม!$C:$C,'รับ-จ่าย ประจำวัน'!$B403,เตรียมส่วนผสม!L:L)+SUMIF(กวนไส้!$C:$C,'รับ-จ่าย ประจำวัน'!$B403,กวนไส้!L:L)+SUMIF(ผลิต1!$C:$C,'รับ-จ่าย ประจำวัน'!$B403,ผลิต1!L:L)+SUMIF(ผลิต2!$C:$C,'รับ-จ่าย ประจำวัน'!$B403,ผลิต2!L:L)+SUMIF(เส้นแต่งหน้าขนมเค้ก!$C:$C,'รับ-จ่าย ประจำวัน'!$B403,เส้นแต่งหน้าขนมเค้ก!L:L)+SUMIF(แพ็ค!$C:$C,'รับ-จ่าย ประจำวัน'!$B403,แพ็ค!L:L)+SUMIF(ธุรการ!$C:$C,'รับ-จ่าย ประจำวัน'!$B403,ธุรการ!L:L)+SUMIF(เส้นแต่งหน้าขนมปัง!$C:$C,'รับ-จ่าย ประจำวัน'!$B403,เส้นแต่งหน้าขนมปัง!L:L)+SUMIF('วางแผนBC,CJ'!$C:$C,'รับ-จ่าย ประจำวัน'!$B403,'วางแผนBC,CJ'!L:L)+SUMIF(RD!$C:$C,'รับ-จ่าย ประจำวัน'!$B403,RD!L:L)+SUMIF('FG,ออนไล,คัดแยก'!$C:$C,'รับ-จ่าย ประจำวัน'!$B403,'FG,ออนไล,คัดแยก'!L:L)</f>
        <v>0</v>
      </c>
      <c r="AT403" s="16">
        <f>SUMIF(เตรียมส่วนผสม!$C:$C,'รับ-จ่าย ประจำวัน'!$B403,เตรียมส่วนผสม!M:M)+SUMIF(กวนไส้!$C:$C,'รับ-จ่าย ประจำวัน'!$B403,กวนไส้!M:M)+SUMIF(ผลิต1!$C:$C,'รับ-จ่าย ประจำวัน'!$B403,ผลิต1!M:M)+SUMIF(ผลิต2!$C:$C,'รับ-จ่าย ประจำวัน'!$B403,ผลิต2!M:M)+SUMIF(เส้นแต่งหน้าขนมเค้ก!$C:$C,'รับ-จ่าย ประจำวัน'!$B403,เส้นแต่งหน้าขนมเค้ก!M:M)+SUMIF(แพ็ค!$C:$C,'รับ-จ่าย ประจำวัน'!$B403,แพ็ค!M:M)+SUMIF(ธุรการ!$C:$C,'รับ-จ่าย ประจำวัน'!$B403,ธุรการ!M:M)+SUMIF(เส้นแต่งหน้าขนมปัง!$C:$C,'รับ-จ่าย ประจำวัน'!$B403,เส้นแต่งหน้าขนมปัง!M:M)+SUMIF('วางแผนBC,CJ'!$C:$C,'รับ-จ่าย ประจำวัน'!$B403,'วางแผนBC,CJ'!M:M)+SUMIF(RD!$C:$C,'รับ-จ่าย ประจำวัน'!$B403,RD!M:M)+SUMIF('FG,ออนไล,คัดแยก'!$C:$C,'รับ-จ่าย ประจำวัน'!$B403,'FG,ออนไล,คัดแยก'!M:M)</f>
        <v>0</v>
      </c>
      <c r="AU403" s="16">
        <f>SUMIF(เตรียมส่วนผสม!$C:$C,'รับ-จ่าย ประจำวัน'!$B403,เตรียมส่วนผสม!N:N)+SUMIF(กวนไส้!$C:$C,'รับ-จ่าย ประจำวัน'!$B403,กวนไส้!N:N)+SUMIF(ผลิต1!$C:$C,'รับ-จ่าย ประจำวัน'!$B403,ผลิต1!N:N)+SUMIF(ผลิต2!$C:$C,'รับ-จ่าย ประจำวัน'!$B403,ผลิต2!N:N)+SUMIF(เส้นแต่งหน้าขนมเค้ก!$C:$C,'รับ-จ่าย ประจำวัน'!$B403,เส้นแต่งหน้าขนมเค้ก!N:N)+SUMIF(แพ็ค!$C:$C,'รับ-จ่าย ประจำวัน'!$B403,แพ็ค!N:N)+SUMIF(ธุรการ!$C:$C,'รับ-จ่าย ประจำวัน'!$B403,ธุรการ!N:N)+SUMIF(เส้นแต่งหน้าขนมปัง!$C:$C,'รับ-จ่าย ประจำวัน'!$B403,เส้นแต่งหน้าขนมปัง!N:N)+SUMIF('วางแผนBC,CJ'!$C:$C,'รับ-จ่าย ประจำวัน'!$B403,'วางแผนBC,CJ'!N:N)+SUMIF(RD!$C:$C,'รับ-จ่าย ประจำวัน'!$B403,RD!N:N)+SUMIF('FG,ออนไล,คัดแยก'!$C:$C,'รับ-จ่าย ประจำวัน'!$B403,'FG,ออนไล,คัดแยก'!N:N)</f>
        <v>0</v>
      </c>
      <c r="AV403" s="16">
        <f>SUMIF(เตรียมส่วนผสม!$C:$C,'รับ-จ่าย ประจำวัน'!$B403,เตรียมส่วนผสม!O:O)+SUMIF(กวนไส้!$C:$C,'รับ-จ่าย ประจำวัน'!$B403,กวนไส้!O:O)+SUMIF(ผลิต1!$C:$C,'รับ-จ่าย ประจำวัน'!$B403,ผลิต1!O:O)+SUMIF(ผลิต2!$C:$C,'รับ-จ่าย ประจำวัน'!$B403,ผลิต2!O:O)+SUMIF(เส้นแต่งหน้าขนมเค้ก!$C:$C,'รับ-จ่าย ประจำวัน'!$B403,เส้นแต่งหน้าขนมเค้ก!O:O)+SUMIF(แพ็ค!$C:$C,'รับ-จ่าย ประจำวัน'!$B403,แพ็ค!O:O)+SUMIF(ธุรการ!$C:$C,'รับ-จ่าย ประจำวัน'!$B403,ธุรการ!O:O)+SUMIF(เส้นแต่งหน้าขนมปัง!$C:$C,'รับ-จ่าย ประจำวัน'!$B403,เส้นแต่งหน้าขนมปัง!O:O)+SUMIF('วางแผนBC,CJ'!$C:$C,'รับ-จ่าย ประจำวัน'!$B403,'วางแผนBC,CJ'!O:O)+SUMIF(RD!$C:$C,'รับ-จ่าย ประจำวัน'!$B403,RD!O:O)+SUMIF('FG,ออนไล,คัดแยก'!$C:$C,'รับ-จ่าย ประจำวัน'!$B403,'FG,ออนไล,คัดแยก'!O:O)</f>
        <v>0</v>
      </c>
      <c r="AW403" s="16">
        <f>SUMIF(เตรียมส่วนผสม!$C:$C,'รับ-จ่าย ประจำวัน'!$B403,เตรียมส่วนผสม!P:P)+SUMIF(กวนไส้!$C:$C,'รับ-จ่าย ประจำวัน'!$B403,กวนไส้!P:P)+SUMIF(ผลิต1!$C:$C,'รับ-จ่าย ประจำวัน'!$B403,ผลิต1!P:P)+SUMIF(ผลิต2!$C:$C,'รับ-จ่าย ประจำวัน'!$B403,ผลิต2!P:P)+SUMIF(เส้นแต่งหน้าขนมเค้ก!$C:$C,'รับ-จ่าย ประจำวัน'!$B403,เส้นแต่งหน้าขนมเค้ก!P:P)+SUMIF(แพ็ค!$C:$C,'รับ-จ่าย ประจำวัน'!$B403,แพ็ค!P:P)+SUMIF(ธุรการ!$C:$C,'รับ-จ่าย ประจำวัน'!$B403,ธุรการ!P:P)+SUMIF(เส้นแต่งหน้าขนมปัง!$C:$C,'รับ-จ่าย ประจำวัน'!$B403,เส้นแต่งหน้าขนมปัง!P:P)+SUMIF('วางแผนBC,CJ'!$C:$C,'รับ-จ่าย ประจำวัน'!$B403,'วางแผนBC,CJ'!P:P)+SUMIF(RD!$C:$C,'รับ-จ่าย ประจำวัน'!$B403,RD!P:P)+SUMIF('FG,ออนไล,คัดแยก'!$C:$C,'รับ-จ่าย ประจำวัน'!$B403,'FG,ออนไล,คัดแยก'!P:P)</f>
        <v>0</v>
      </c>
      <c r="AX403" s="16">
        <f>SUMIF(เตรียมส่วนผสม!$C:$C,'รับ-จ่าย ประจำวัน'!$B403,เตรียมส่วนผสม!Q:Q)+SUMIF(กวนไส้!$C:$C,'รับ-จ่าย ประจำวัน'!$B403,กวนไส้!Q:Q)+SUMIF(ผลิต1!$C:$C,'รับ-จ่าย ประจำวัน'!$B403,ผลิต1!Q:Q)+SUMIF(ผลิต2!$C:$C,'รับ-จ่าย ประจำวัน'!$B403,ผลิต2!Q:Q)+SUMIF(เส้นแต่งหน้าขนมเค้ก!$C:$C,'รับ-จ่าย ประจำวัน'!$B403,เส้นแต่งหน้าขนมเค้ก!Q:Q)+SUMIF(แพ็ค!$C:$C,'รับ-จ่าย ประจำวัน'!$B403,แพ็ค!Q:Q)+SUMIF(ธุรการ!$C:$C,'รับ-จ่าย ประจำวัน'!$B403,ธุรการ!Q:Q)+SUMIF(เส้นแต่งหน้าขนมปัง!$C:$C,'รับ-จ่าย ประจำวัน'!$B403,เส้นแต่งหน้าขนมปัง!Q:Q)+SUMIF('วางแผนBC,CJ'!$C:$C,'รับ-จ่าย ประจำวัน'!$B403,'วางแผนBC,CJ'!Q:Q)+SUMIF(RD!$C:$C,'รับ-จ่าย ประจำวัน'!$B403,RD!Q:Q)+SUMIF('FG,ออนไล,คัดแยก'!$C:$C,'รับ-จ่าย ประจำวัน'!$B403,'FG,ออนไล,คัดแยก'!Q:Q)</f>
        <v>0</v>
      </c>
      <c r="AY403" s="16">
        <f>SUMIF(เตรียมส่วนผสม!$C:$C,'รับ-จ่าย ประจำวัน'!$B403,เตรียมส่วนผสม!R:R)+SUMIF(กวนไส้!$C:$C,'รับ-จ่าย ประจำวัน'!$B403,กวนไส้!R:R)+SUMIF(ผลิต1!$C:$C,'รับ-จ่าย ประจำวัน'!$B403,ผลิต1!R:R)+SUMIF(ผลิต2!$C:$C,'รับ-จ่าย ประจำวัน'!$B403,ผลิต2!R:R)+SUMIF(เส้นแต่งหน้าขนมเค้ก!$C:$C,'รับ-จ่าย ประจำวัน'!$B403,เส้นแต่งหน้าขนมเค้ก!R:R)+SUMIF(แพ็ค!$C:$C,'รับ-จ่าย ประจำวัน'!$B403,แพ็ค!R:R)+SUMIF(ธุรการ!$C:$C,'รับ-จ่าย ประจำวัน'!$B403,ธุรการ!R:R)+SUMIF(เส้นแต่งหน้าขนมปัง!$C:$C,'รับ-จ่าย ประจำวัน'!$B403,เส้นแต่งหน้าขนมปัง!R:R)+SUMIF('วางแผนBC,CJ'!$C:$C,'รับ-จ่าย ประจำวัน'!$B403,'วางแผนBC,CJ'!R:R)+SUMIF(RD!$C:$C,'รับ-จ่าย ประจำวัน'!$B403,RD!R:R)+SUMIF('FG,ออนไล,คัดแยก'!$C:$C,'รับ-จ่าย ประจำวัน'!$B403,'FG,ออนไล,คัดแยก'!R:R)</f>
        <v>0</v>
      </c>
      <c r="AZ403" s="16">
        <f>SUMIF(เตรียมส่วนผสม!$C:$C,'รับ-จ่าย ประจำวัน'!$B403,เตรียมส่วนผสม!S:S)+SUMIF(กวนไส้!$C:$C,'รับ-จ่าย ประจำวัน'!$B403,กวนไส้!S:S)+SUMIF(ผลิต1!$C:$C,'รับ-จ่าย ประจำวัน'!$B403,ผลิต1!S:S)+SUMIF(ผลิต2!$C:$C,'รับ-จ่าย ประจำวัน'!$B403,ผลิต2!S:S)+SUMIF(เส้นแต่งหน้าขนมเค้ก!$C:$C,'รับ-จ่าย ประจำวัน'!$B403,เส้นแต่งหน้าขนมเค้ก!S:S)+SUMIF(แพ็ค!$C:$C,'รับ-จ่าย ประจำวัน'!$B403,แพ็ค!S:S)+SUMIF(ธุรการ!$C:$C,'รับ-จ่าย ประจำวัน'!$B403,ธุรการ!S:S)+SUMIF(เส้นแต่งหน้าขนมปัง!$C:$C,'รับ-จ่าย ประจำวัน'!$B403,เส้นแต่งหน้าขนมปัง!S:S)+SUMIF('วางแผนBC,CJ'!$C:$C,'รับ-จ่าย ประจำวัน'!$B403,'วางแผนBC,CJ'!S:S)+SUMIF(RD!$C:$C,'รับ-จ่าย ประจำวัน'!$B403,RD!S:S)+SUMIF('FG,ออนไล,คัดแยก'!$C:$C,'รับ-จ่าย ประจำวัน'!$B403,'FG,ออนไล,คัดแยก'!S:S)</f>
        <v>0</v>
      </c>
      <c r="BA403" s="16">
        <f>SUMIF(เตรียมส่วนผสม!$C:$C,'รับ-จ่าย ประจำวัน'!$B403,เตรียมส่วนผสม!T:T)+SUMIF(กวนไส้!$C:$C,'รับ-จ่าย ประจำวัน'!$B403,กวนไส้!T:T)+SUMIF(ผลิต1!$C:$C,'รับ-จ่าย ประจำวัน'!$B403,ผลิต1!T:T)+SUMIF(ผลิต2!$C:$C,'รับ-จ่าย ประจำวัน'!$B403,ผลิต2!T:T)+SUMIF(เส้นแต่งหน้าขนมเค้ก!$C:$C,'รับ-จ่าย ประจำวัน'!$B403,เส้นแต่งหน้าขนมเค้ก!T:T)+SUMIF(แพ็ค!$C:$C,'รับ-จ่าย ประจำวัน'!$B403,แพ็ค!T:T)+SUMIF(ธุรการ!$C:$C,'รับ-จ่าย ประจำวัน'!$B403,ธุรการ!T:T)+SUMIF(เส้นแต่งหน้าขนมปัง!$C:$C,'รับ-จ่าย ประจำวัน'!$B403,เส้นแต่งหน้าขนมปัง!T:T)+SUMIF('วางแผนBC,CJ'!$C:$C,'รับ-จ่าย ประจำวัน'!$B403,'วางแผนBC,CJ'!T:T)+SUMIF(RD!$C:$C,'รับ-จ่าย ประจำวัน'!$B403,RD!T:T)+SUMIF('FG,ออนไล,คัดแยก'!$C:$C,'รับ-จ่าย ประจำวัน'!$B403,'FG,ออนไล,คัดแยก'!T:T)</f>
        <v>0</v>
      </c>
      <c r="BB403" s="16">
        <f>SUMIF(เตรียมส่วนผสม!$C:$C,'รับ-จ่าย ประจำวัน'!$B403,เตรียมส่วนผสม!U:U)+SUMIF(กวนไส้!$C:$C,'รับ-จ่าย ประจำวัน'!$B403,กวนไส้!U:U)+SUMIF(ผลิต1!$C:$C,'รับ-จ่าย ประจำวัน'!$B403,ผลิต1!U:U)+SUMIF(ผลิต2!$C:$C,'รับ-จ่าย ประจำวัน'!$B403,ผลิต2!U:U)+SUMIF(เส้นแต่งหน้าขนมเค้ก!$C:$C,'รับ-จ่าย ประจำวัน'!$B403,เส้นแต่งหน้าขนมเค้ก!U:U)+SUMIF(แพ็ค!$C:$C,'รับ-จ่าย ประจำวัน'!$B403,แพ็ค!U:U)+SUMIF(ธุรการ!$C:$C,'รับ-จ่าย ประจำวัน'!$B403,ธุรการ!U:U)+SUMIF(เส้นแต่งหน้าขนมปัง!$C:$C,'รับ-จ่าย ประจำวัน'!$B403,เส้นแต่งหน้าขนมปัง!U:U)+SUMIF('วางแผนBC,CJ'!$C:$C,'รับ-จ่าย ประจำวัน'!$B403,'วางแผนBC,CJ'!U:U)+SUMIF(RD!$C:$C,'รับ-จ่าย ประจำวัน'!$B403,RD!U:U)+SUMIF('FG,ออนไล,คัดแยก'!$C:$C,'รับ-จ่าย ประจำวัน'!$B403,'FG,ออนไล,คัดแยก'!U:U)</f>
        <v>0</v>
      </c>
      <c r="BC403" s="16">
        <f>SUMIF(เตรียมส่วนผสม!$C:$C,'รับ-จ่าย ประจำวัน'!$B403,เตรียมส่วนผสม!V:V)+SUMIF(กวนไส้!$C:$C,'รับ-จ่าย ประจำวัน'!$B403,กวนไส้!V:V)+SUMIF(ผลิต1!$C:$C,'รับ-จ่าย ประจำวัน'!$B403,ผลิต1!V:V)+SUMIF(ผลิต2!$C:$C,'รับ-จ่าย ประจำวัน'!$B403,ผลิต2!V:V)+SUMIF(เส้นแต่งหน้าขนมเค้ก!$C:$C,'รับ-จ่าย ประจำวัน'!$B403,เส้นแต่งหน้าขนมเค้ก!V:V)+SUMIF(แพ็ค!$C:$C,'รับ-จ่าย ประจำวัน'!$B403,แพ็ค!V:V)+SUMIF(ธุรการ!$C:$C,'รับ-จ่าย ประจำวัน'!$B403,ธุรการ!V:V)+SUMIF(เส้นแต่งหน้าขนมปัง!$C:$C,'รับ-จ่าย ประจำวัน'!$B403,เส้นแต่งหน้าขนมปัง!V:V)+SUMIF('วางแผนBC,CJ'!$C:$C,'รับ-จ่าย ประจำวัน'!$B403,'วางแผนBC,CJ'!V:V)+SUMIF(RD!$C:$C,'รับ-จ่าย ประจำวัน'!$B403,RD!V:V)+SUMIF('FG,ออนไล,คัดแยก'!$C:$C,'รับ-จ่าย ประจำวัน'!$B403,'FG,ออนไล,คัดแยก'!V:V)</f>
        <v>0</v>
      </c>
      <c r="BD403" s="16">
        <f>SUMIF(เตรียมส่วนผสม!$C:$C,'รับ-จ่าย ประจำวัน'!$B403,เตรียมส่วนผสม!W:W)+SUMIF(กวนไส้!$C:$C,'รับ-จ่าย ประจำวัน'!$B403,กวนไส้!W:W)+SUMIF(ผลิต1!$C:$C,'รับ-จ่าย ประจำวัน'!$B403,ผลิต1!W:W)+SUMIF(ผลิต2!$C:$C,'รับ-จ่าย ประจำวัน'!$B403,ผลิต2!W:W)+SUMIF(เส้นแต่งหน้าขนมเค้ก!$C:$C,'รับ-จ่าย ประจำวัน'!$B403,เส้นแต่งหน้าขนมเค้ก!W:W)+SUMIF(แพ็ค!$C:$C,'รับ-จ่าย ประจำวัน'!$B403,แพ็ค!W:W)+SUMIF(ธุรการ!$C:$C,'รับ-จ่าย ประจำวัน'!$B403,ธุรการ!W:W)+SUMIF(เส้นแต่งหน้าขนมปัง!$C:$C,'รับ-จ่าย ประจำวัน'!$B403,เส้นแต่งหน้าขนมปัง!W:W)+SUMIF('วางแผนBC,CJ'!$C:$C,'รับ-จ่าย ประจำวัน'!$B403,'วางแผนBC,CJ'!W:W)+SUMIF(RD!$C:$C,'รับ-จ่าย ประจำวัน'!$B403,RD!W:W)+SUMIF('FG,ออนไล,คัดแยก'!$C:$C,'รับ-จ่าย ประจำวัน'!$B403,'FG,ออนไล,คัดแยก'!W:W)</f>
        <v>0</v>
      </c>
      <c r="BE403" s="16">
        <f>SUMIF(เตรียมส่วนผสม!$C:$C,'รับ-จ่าย ประจำวัน'!$B403,เตรียมส่วนผสม!X:X)+SUMIF(กวนไส้!$C:$C,'รับ-จ่าย ประจำวัน'!$B403,กวนไส้!X:X)+SUMIF(ผลิต1!$C:$C,'รับ-จ่าย ประจำวัน'!$B403,ผลิต1!X:X)+SUMIF(ผลิต2!$C:$C,'รับ-จ่าย ประจำวัน'!$B403,ผลิต2!X:X)+SUMIF(เส้นแต่งหน้าขนมเค้ก!$C:$C,'รับ-จ่าย ประจำวัน'!$B403,เส้นแต่งหน้าขนมเค้ก!X:X)+SUMIF(แพ็ค!$C:$C,'รับ-จ่าย ประจำวัน'!$B403,แพ็ค!X:X)+SUMIF(ธุรการ!$C:$C,'รับ-จ่าย ประจำวัน'!$B403,ธุรการ!X:X)+SUMIF(เส้นแต่งหน้าขนมปัง!$C:$C,'รับ-จ่าย ประจำวัน'!$B403,เส้นแต่งหน้าขนมปัง!X:X)+SUMIF('วางแผนBC,CJ'!$C:$C,'รับ-จ่าย ประจำวัน'!$B403,'วางแผนBC,CJ'!X:X)+SUMIF(RD!$C:$C,'รับ-จ่าย ประจำวัน'!$B403,RD!X:X)+SUMIF('FG,ออนไล,คัดแยก'!$C:$C,'รับ-จ่าย ประจำวัน'!$B403,'FG,ออนไล,คัดแยก'!X:X)</f>
        <v>0</v>
      </c>
      <c r="BF403" s="16">
        <f>SUMIF(เตรียมส่วนผสม!$C:$C,'รับ-จ่าย ประจำวัน'!$B403,เตรียมส่วนผสม!Y:Y)+SUMIF(กวนไส้!$C:$C,'รับ-จ่าย ประจำวัน'!$B403,กวนไส้!Y:Y)+SUMIF(ผลิต1!$C:$C,'รับ-จ่าย ประจำวัน'!$B403,ผลิต1!Y:Y)+SUMIF(ผลิต2!$C:$C,'รับ-จ่าย ประจำวัน'!$B403,ผลิต2!Y:Y)+SUMIF(เส้นแต่งหน้าขนมเค้ก!$C:$C,'รับ-จ่าย ประจำวัน'!$B403,เส้นแต่งหน้าขนมเค้ก!Y:Y)+SUMIF(แพ็ค!$C:$C,'รับ-จ่าย ประจำวัน'!$B403,แพ็ค!Y:Y)+SUMIF(ธุรการ!$C:$C,'รับ-จ่าย ประจำวัน'!$B403,ธุรการ!Y:Y)+SUMIF(เส้นแต่งหน้าขนมปัง!$C:$C,'รับ-จ่าย ประจำวัน'!$B403,เส้นแต่งหน้าขนมปัง!Y:Y)+SUMIF('วางแผนBC,CJ'!$C:$C,'รับ-จ่าย ประจำวัน'!$B403,'วางแผนBC,CJ'!Y:Y)+SUMIF(RD!$C:$C,'รับ-จ่าย ประจำวัน'!$B403,RD!Y:Y)+SUMIF('FG,ออนไล,คัดแยก'!$C:$C,'รับ-จ่าย ประจำวัน'!$B403,'FG,ออนไล,คัดแยก'!Y:Y)</f>
        <v>0</v>
      </c>
      <c r="BG403" s="16">
        <f>SUMIF(เตรียมส่วนผสม!$C:$C,'รับ-จ่าย ประจำวัน'!$B403,เตรียมส่วนผสม!Z:Z)+SUMIF(กวนไส้!$C:$C,'รับ-จ่าย ประจำวัน'!$B403,กวนไส้!Z:Z)+SUMIF(ผลิต1!$C:$C,'รับ-จ่าย ประจำวัน'!$B403,ผลิต1!Z:Z)+SUMIF(ผลิต2!$C:$C,'รับ-จ่าย ประจำวัน'!$B403,ผลิต2!Z:Z)+SUMIF(เส้นแต่งหน้าขนมเค้ก!$C:$C,'รับ-จ่าย ประจำวัน'!$B403,เส้นแต่งหน้าขนมเค้ก!Z:Z)+SUMIF(แพ็ค!$C:$C,'รับ-จ่าย ประจำวัน'!$B403,แพ็ค!Z:Z)+SUMIF(ธุรการ!$C:$C,'รับ-จ่าย ประจำวัน'!$B403,ธุรการ!Z:Z)+SUMIF(เส้นแต่งหน้าขนมปัง!$C:$C,'รับ-จ่าย ประจำวัน'!$B403,เส้นแต่งหน้าขนมปัง!Z:Z)+SUMIF('วางแผนBC,CJ'!$C:$C,'รับ-จ่าย ประจำวัน'!$B403,'วางแผนBC,CJ'!Z:Z)+SUMIF(RD!$C:$C,'รับ-จ่าย ประจำวัน'!$B403,RD!Z:Z)+SUMIF('FG,ออนไล,คัดแยก'!$C:$C,'รับ-จ่าย ประจำวัน'!$B403,'FG,ออนไล,คัดแยก'!Z:Z)</f>
        <v>0</v>
      </c>
      <c r="BH403" s="16">
        <f>SUMIF(เตรียมส่วนผสม!$C:$C,'รับ-จ่าย ประจำวัน'!$B403,เตรียมส่วนผสม!AA:AA)+SUMIF(กวนไส้!$C:$C,'รับ-จ่าย ประจำวัน'!$B403,กวนไส้!AA:AA)+SUMIF(ผลิต1!$C:$C,'รับ-จ่าย ประจำวัน'!$B403,ผลิต1!AA:AA)+SUMIF(ผลิต2!$C:$C,'รับ-จ่าย ประจำวัน'!$B403,ผลิต2!AA:AA)+SUMIF(เส้นแต่งหน้าขนมเค้ก!$C:$C,'รับ-จ่าย ประจำวัน'!$B403,เส้นแต่งหน้าขนมเค้ก!AA:AA)+SUMIF(แพ็ค!$C:$C,'รับ-จ่าย ประจำวัน'!$B403,แพ็ค!AA:AA)+SUMIF(ธุรการ!$C:$C,'รับ-จ่าย ประจำวัน'!$B403,ธุรการ!AA:AA)+SUMIF(เส้นแต่งหน้าขนมปัง!$C:$C,'รับ-จ่าย ประจำวัน'!$B403,เส้นแต่งหน้าขนมปัง!AA:AA)+SUMIF('วางแผนBC,CJ'!$C:$C,'รับ-จ่าย ประจำวัน'!$B403,'วางแผนBC,CJ'!AA:AA)+SUMIF(RD!$C:$C,'รับ-จ่าย ประจำวัน'!$B403,RD!AA:AA)+SUMIF('FG,ออนไล,คัดแยก'!$C:$C,'รับ-จ่าย ประจำวัน'!$B403,'FG,ออนไล,คัดแยก'!AA:AA)</f>
        <v>0</v>
      </c>
      <c r="BI403" s="16">
        <f>SUMIF(เตรียมส่วนผสม!$C:$C,'รับ-จ่าย ประจำวัน'!$B403,เตรียมส่วนผสม!AB:AB)+SUMIF(กวนไส้!$C:$C,'รับ-จ่าย ประจำวัน'!$B403,กวนไส้!AB:AB)+SUMIF(ผลิต1!$C:$C,'รับ-จ่าย ประจำวัน'!$B403,ผลิต1!AB:AB)+SUMIF(ผลิต2!$C:$C,'รับ-จ่าย ประจำวัน'!$B403,ผลิต2!AB:AB)+SUMIF(เส้นแต่งหน้าขนมเค้ก!$C:$C,'รับ-จ่าย ประจำวัน'!$B403,เส้นแต่งหน้าขนมเค้ก!AB:AB)+SUMIF(แพ็ค!$C:$C,'รับ-จ่าย ประจำวัน'!$B403,แพ็ค!AB:AB)+SUMIF(ธุรการ!$C:$C,'รับ-จ่าย ประจำวัน'!$B403,ธุรการ!AB:AB)+SUMIF(เส้นแต่งหน้าขนมปัง!$C:$C,'รับ-จ่าย ประจำวัน'!$B403,เส้นแต่งหน้าขนมปัง!AB:AB)+SUMIF('วางแผนBC,CJ'!$C:$C,'รับ-จ่าย ประจำวัน'!$B403,'วางแผนBC,CJ'!AB:AB)+SUMIF(RD!$C:$C,'รับ-จ่าย ประจำวัน'!$B403,RD!AB:AB)+SUMIF('FG,ออนไล,คัดแยก'!$C:$C,'รับ-จ่าย ประจำวัน'!$B403,'FG,ออนไล,คัดแยก'!AB:AB)</f>
        <v>0</v>
      </c>
      <c r="BJ403" s="16">
        <f>SUMIF(เตรียมส่วนผสม!$C:$C,'รับ-จ่าย ประจำวัน'!$B403,เตรียมส่วนผสม!AC:AC)+SUMIF(กวนไส้!$C:$C,'รับ-จ่าย ประจำวัน'!$B403,กวนไส้!AC:AC)+SUMIF(ผลิต1!$C:$C,'รับ-จ่าย ประจำวัน'!$B403,ผลิต1!AC:AC)+SUMIF(ผลิต2!$C:$C,'รับ-จ่าย ประจำวัน'!$B403,ผลิต2!AC:AC)+SUMIF(เส้นแต่งหน้าขนมเค้ก!$C:$C,'รับ-จ่าย ประจำวัน'!$B403,เส้นแต่งหน้าขนมเค้ก!AC:AC)+SUMIF(แพ็ค!$C:$C,'รับ-จ่าย ประจำวัน'!$B403,แพ็ค!AC:AC)+SUMIF(ธุรการ!$C:$C,'รับ-จ่าย ประจำวัน'!$B403,ธุรการ!AC:AC)+SUMIF(เส้นแต่งหน้าขนมปัง!$C:$C,'รับ-จ่าย ประจำวัน'!$B403,เส้นแต่งหน้าขนมปัง!AC:AC)+SUMIF('วางแผนBC,CJ'!$C:$C,'รับ-จ่าย ประจำวัน'!$B403,'วางแผนBC,CJ'!AC:AC)+SUMIF(RD!$C:$C,'รับ-จ่าย ประจำวัน'!$B403,RD!AC:AC)+SUMIF('FG,ออนไล,คัดแยก'!$C:$C,'รับ-จ่าย ประจำวัน'!$B403,'FG,ออนไล,คัดแยก'!AC:AC)</f>
        <v>0</v>
      </c>
      <c r="BK403" s="16">
        <f>SUMIF(เตรียมส่วนผสม!$C:$C,'รับ-จ่าย ประจำวัน'!$B403,เตรียมส่วนผสม!AD:AD)+SUMIF(กวนไส้!$C:$C,'รับ-จ่าย ประจำวัน'!$B403,กวนไส้!AD:AD)+SUMIF(ผลิต1!$C:$C,'รับ-จ่าย ประจำวัน'!$B403,ผลิต1!AD:AD)+SUMIF(ผลิต2!$C:$C,'รับ-จ่าย ประจำวัน'!$B403,ผลิต2!AD:AD)+SUMIF(เส้นแต่งหน้าขนมเค้ก!$C:$C,'รับ-จ่าย ประจำวัน'!$B403,เส้นแต่งหน้าขนมเค้ก!AD:AD)+SUMIF(แพ็ค!$C:$C,'รับ-จ่าย ประจำวัน'!$B403,แพ็ค!AD:AD)+SUMIF(ธุรการ!$C:$C,'รับ-จ่าย ประจำวัน'!$B403,ธุรการ!AD:AD)+SUMIF(เส้นแต่งหน้าขนมปัง!$C:$C,'รับ-จ่าย ประจำวัน'!$B403,เส้นแต่งหน้าขนมปัง!AD:AD)+SUMIF('วางแผนBC,CJ'!$C:$C,'รับ-จ่าย ประจำวัน'!$B403,'วางแผนBC,CJ'!AD:AD)+SUMIF(RD!$C:$C,'รับ-จ่าย ประจำวัน'!$B403,RD!AD:AD)+SUMIF('FG,ออนไล,คัดแยก'!$C:$C,'รับ-จ่าย ประจำวัน'!$B403,'FG,ออนไล,คัดแยก'!AD:AD)</f>
        <v>0</v>
      </c>
      <c r="BL403" s="16">
        <f>SUMIF(เตรียมส่วนผสม!$C:$C,'รับ-จ่าย ประจำวัน'!$B403,เตรียมส่วนผสม!AE:AE)+SUMIF(กวนไส้!$C:$C,'รับ-จ่าย ประจำวัน'!$B403,กวนไส้!AE:AE)+SUMIF(ผลิต1!$C:$C,'รับ-จ่าย ประจำวัน'!$B403,ผลิต1!AE:AE)+SUMIF(ผลิต2!$C:$C,'รับ-จ่าย ประจำวัน'!$B403,ผลิต2!AE:AE)+SUMIF(เส้นแต่งหน้าขนมเค้ก!$C:$C,'รับ-จ่าย ประจำวัน'!$B403,เส้นแต่งหน้าขนมเค้ก!AE:AE)+SUMIF(แพ็ค!$C:$C,'รับ-จ่าย ประจำวัน'!$B403,แพ็ค!AE:AE)+SUMIF(ธุรการ!$C:$C,'รับ-จ่าย ประจำวัน'!$B403,ธุรการ!AE:AE)+SUMIF(เส้นแต่งหน้าขนมปัง!$C:$C,'รับ-จ่าย ประจำวัน'!$B403,เส้นแต่งหน้าขนมปัง!AE:AE)+SUMIF('วางแผนBC,CJ'!$C:$C,'รับ-จ่าย ประจำวัน'!$B403,'วางแผนBC,CJ'!AE:AE)+SUMIF(RD!$C:$C,'รับ-จ่าย ประจำวัน'!$B403,RD!AE:AE)+SUMIF('FG,ออนไล,คัดแยก'!$C:$C,'รับ-จ่าย ประจำวัน'!$B403,'FG,ออนไล,คัดแยก'!AE:AE)</f>
        <v>0</v>
      </c>
      <c r="BM403" s="16">
        <f>SUMIF(เตรียมส่วนผสม!$C:$C,'รับ-จ่าย ประจำวัน'!$B403,เตรียมส่วนผสม!AF:AF)+SUMIF(กวนไส้!$C:$C,'รับ-จ่าย ประจำวัน'!$B403,กวนไส้!AF:AF)+SUMIF(ผลิต1!$C:$C,'รับ-จ่าย ประจำวัน'!$B403,ผลิต1!AF:AF)+SUMIF(ผลิต2!$C:$C,'รับ-จ่าย ประจำวัน'!$B403,ผลิต2!AF:AF)+SUMIF(เส้นแต่งหน้าขนมเค้ก!$C:$C,'รับ-จ่าย ประจำวัน'!$B403,เส้นแต่งหน้าขนมเค้ก!AF:AF)+SUMIF(แพ็ค!$C:$C,'รับ-จ่าย ประจำวัน'!$B403,แพ็ค!AF:AF)+SUMIF(ธุรการ!$C:$C,'รับ-จ่าย ประจำวัน'!$B403,ธุรการ!AF:AF)+SUMIF(เส้นแต่งหน้าขนมปัง!$C:$C,'รับ-จ่าย ประจำวัน'!$B403,เส้นแต่งหน้าขนมปัง!AF:AF)+SUMIF('วางแผนBC,CJ'!$C:$C,'รับ-จ่าย ประจำวัน'!$B403,'วางแผนBC,CJ'!AF:AF)+SUMIF(RD!$C:$C,'รับ-จ่าย ประจำวัน'!$B403,RD!AF:AF)+SUMIF('FG,ออนไล,คัดแยก'!$C:$C,'รับ-จ่าย ประจำวัน'!$B403,'FG,ออนไล,คัดแยก'!AF:AF)</f>
        <v>0</v>
      </c>
      <c r="BN403" s="16">
        <f>SUMIF(เตรียมส่วนผสม!$C:$C,'รับ-จ่าย ประจำวัน'!$B403,เตรียมส่วนผสม!AG:AG)+SUMIF(กวนไส้!$C:$C,'รับ-จ่าย ประจำวัน'!$B403,กวนไส้!AG:AG)+SUMIF(ผลิต1!$C:$C,'รับ-จ่าย ประจำวัน'!$B403,ผลิต1!AG:AG)+SUMIF(ผลิต2!$C:$C,'รับ-จ่าย ประจำวัน'!$B403,ผลิต2!AG:AG)+SUMIF(เส้นแต่งหน้าขนมเค้ก!$C:$C,'รับ-จ่าย ประจำวัน'!$B403,เส้นแต่งหน้าขนมเค้ก!AG:AG)+SUMIF(แพ็ค!$C:$C,'รับ-จ่าย ประจำวัน'!$B403,แพ็ค!AG:AG)+SUMIF(ธุรการ!$C:$C,'รับ-จ่าย ประจำวัน'!$B403,ธุรการ!AG:AG)+SUMIF(เส้นแต่งหน้าขนมปัง!$C:$C,'รับ-จ่าย ประจำวัน'!$B403,เส้นแต่งหน้าขนมปัง!AG:AG)+SUMIF('วางแผนBC,CJ'!$C:$C,'รับ-จ่าย ประจำวัน'!$B403,'วางแผนBC,CJ'!AG:AG)+SUMIF(RD!$C:$C,'รับ-จ่าย ประจำวัน'!$B403,RD!AG:AG)+SUMIF('FG,ออนไล,คัดแยก'!$C:$C,'รับ-จ่าย ประจำวัน'!$B403,'FG,ออนไล,คัดแยก'!AG:AG)</f>
        <v>0</v>
      </c>
      <c r="BO403" s="16">
        <f>SUMIF(เตรียมส่วนผสม!$C:$C,'รับ-จ่าย ประจำวัน'!$B403,เตรียมส่วนผสม!AH:AH)+SUMIF(กวนไส้!$C:$C,'รับ-จ่าย ประจำวัน'!$B403,กวนไส้!AH:AH)+SUMIF(ผลิต1!$C:$C,'รับ-จ่าย ประจำวัน'!$B403,ผลิต1!AH:AH)+SUMIF(ผลิต2!$C:$C,'รับ-จ่าย ประจำวัน'!$B403,ผลิต2!AH:AH)+SUMIF(เส้นแต่งหน้าขนมเค้ก!$C:$C,'รับ-จ่าย ประจำวัน'!$B403,เส้นแต่งหน้าขนมเค้ก!AH:AH)+SUMIF(แพ็ค!$C:$C,'รับ-จ่าย ประจำวัน'!$B403,แพ็ค!AH:AH)+SUMIF(ธุรการ!$C:$C,'รับ-จ่าย ประจำวัน'!$B403,ธุรการ!AH:AH)+SUMIF(เส้นแต่งหน้าขนมปัง!$C:$C,'รับ-จ่าย ประจำวัน'!$B403,เส้นแต่งหน้าขนมปัง!AH:AH)+SUMIF('วางแผนBC,CJ'!$C:$C,'รับ-จ่าย ประจำวัน'!$B403,'วางแผนBC,CJ'!AH:AH)+SUMIF(RD!$C:$C,'รับ-จ่าย ประจำวัน'!$B403,RD!AH:AH)+SUMIF('FG,ออนไล,คัดแยก'!$C:$C,'รับ-จ่าย ประจำวัน'!$B403,'FG,ออนไล,คัดแยก'!AH:AH)</f>
        <v>0</v>
      </c>
      <c r="BP403" s="16">
        <f>SUMIF(เตรียมส่วนผสม!$C:$C,'รับ-จ่าย ประจำวัน'!$B403,เตรียมส่วนผสม!AI:AI)+SUMIF(กวนไส้!$C:$C,'รับ-จ่าย ประจำวัน'!$B403,กวนไส้!AI:AI)+SUMIF(ผลิต1!$C:$C,'รับ-จ่าย ประจำวัน'!$B403,ผลิต1!AI:AI)+SUMIF(ผลิต2!$C:$C,'รับ-จ่าย ประจำวัน'!$B403,ผลิต2!AI:AI)+SUMIF(เส้นแต่งหน้าขนมเค้ก!$C:$C,'รับ-จ่าย ประจำวัน'!$B403,เส้นแต่งหน้าขนมเค้ก!AI:AI)+SUMIF(แพ็ค!$C:$C,'รับ-จ่าย ประจำวัน'!$B403,แพ็ค!AI:AI)+SUMIF(ธุรการ!$C:$C,'รับ-จ่าย ประจำวัน'!$B403,ธุรการ!AI:AI)+SUMIF(เส้นแต่งหน้าขนมปัง!$C:$C,'รับ-จ่าย ประจำวัน'!$B403,เส้นแต่งหน้าขนมปัง!AI:AI)+SUMIF('วางแผนBC,CJ'!$C:$C,'รับ-จ่าย ประจำวัน'!$B403,'วางแผนBC,CJ'!AI:AI)+SUMIF(RD!$C:$C,'รับ-จ่าย ประจำวัน'!$B403,RD!AI:AI)+SUMIF('FG,ออนไล,คัดแยก'!$C:$C,'รับ-จ่าย ประจำวัน'!$B403,'FG,ออนไล,คัดแยก'!AI:AI)</f>
        <v>0</v>
      </c>
      <c r="BQ403" s="16">
        <f>SUMIF(เตรียมส่วนผสม!$C:$C,'รับ-จ่าย ประจำวัน'!$B403,เตรียมส่วนผสม!AJ:AJ)+SUMIF(กวนไส้!$C:$C,'รับ-จ่าย ประจำวัน'!$B403,กวนไส้!AJ:AJ)+SUMIF(ผลิต1!$C:$C,'รับ-จ่าย ประจำวัน'!$B403,ผลิต1!AJ:AJ)+SUMIF(ผลิต2!$C:$C,'รับ-จ่าย ประจำวัน'!$B403,ผลิต2!AJ:AJ)+SUMIF(เส้นแต่งหน้าขนมเค้ก!$C:$C,'รับ-จ่าย ประจำวัน'!$B403,เส้นแต่งหน้าขนมเค้ก!AJ:AJ)+SUMIF(แพ็ค!$C:$C,'รับ-จ่าย ประจำวัน'!$B403,แพ็ค!AJ:AJ)+SUMIF(ธุรการ!$C:$C,'รับ-จ่าย ประจำวัน'!$B403,ธุรการ!AJ:AJ)+SUMIF(เส้นแต่งหน้าขนมปัง!$C:$C,'รับ-จ่าย ประจำวัน'!$B403,เส้นแต่งหน้าขนมปัง!AJ:AJ)+SUMIF('วางแผนBC,CJ'!$C:$C,'รับ-จ่าย ประจำวัน'!$B403,'วางแผนBC,CJ'!AJ:AJ)+SUMIF(RD!$C:$C,'รับ-จ่าย ประจำวัน'!$B403,RD!AJ:AJ)+SUMIF('FG,ออนไล,คัดแยก'!$C:$C,'รับ-จ่าย ประจำวัน'!$B403,'FG,ออนไล,คัดแยก'!AJ:AJ)</f>
        <v>0</v>
      </c>
      <c r="BR403" s="16">
        <f>SUMIF(เตรียมส่วนผสม!$C:$C,'รับ-จ่าย ประจำวัน'!$B403,เตรียมส่วนผสม!AK:AK)+SUMIF(กวนไส้!$C:$C,'รับ-จ่าย ประจำวัน'!$B403,กวนไส้!AK:AK)+SUMIF(ผลิต1!$C:$C,'รับ-จ่าย ประจำวัน'!$B403,ผลิต1!AK:AK)+SUMIF(ผลิต2!$C:$C,'รับ-จ่าย ประจำวัน'!$B403,ผลิต2!AK:AK)+SUMIF(เส้นแต่งหน้าขนมเค้ก!$C:$C,'รับ-จ่าย ประจำวัน'!$B403,เส้นแต่งหน้าขนมเค้ก!AK:AK)+SUMIF(แพ็ค!$C:$C,'รับ-จ่าย ประจำวัน'!$B403,แพ็ค!AK:AK)+SUMIF(ธุรการ!$C:$C,'รับ-จ่าย ประจำวัน'!$B403,ธุรการ!AK:AK)+SUMIF(เส้นแต่งหน้าขนมปัง!$C:$C,'รับ-จ่าย ประจำวัน'!$B403,เส้นแต่งหน้าขนมปัง!AK:AK)+SUMIF('วางแผนBC,CJ'!$C:$C,'รับ-จ่าย ประจำวัน'!$B403,'วางแผนBC,CJ'!AK:AK)+SUMIF(RD!$C:$C,'รับ-จ่าย ประจำวัน'!$B403,RD!AK:AK)+SUMIF('FG,ออนไล,คัดแยก'!$C:$C,'รับ-จ่าย ประจำวัน'!$B403,'FG,ออนไล,คัดแยก'!AK:AK)</f>
        <v>0</v>
      </c>
      <c r="BS403" s="16">
        <f>SUMIF(เตรียมส่วนผสม!$C:$C,'รับ-จ่าย ประจำวัน'!$B403,เตรียมส่วนผสม!AL:AL)+SUMIF(กวนไส้!$C:$C,'รับ-จ่าย ประจำวัน'!$B403,กวนไส้!AL:AL)+SUMIF(ผลิต1!$C:$C,'รับ-จ่าย ประจำวัน'!$B403,ผลิต1!AL:AL)+SUMIF(ผลิต2!$C:$C,'รับ-จ่าย ประจำวัน'!$B403,ผลิต2!AL:AL)+SUMIF(เส้นแต่งหน้าขนมเค้ก!$C:$C,'รับ-จ่าย ประจำวัน'!$B403,เส้นแต่งหน้าขนมเค้ก!AL:AL)+SUMIF(แพ็ค!$C:$C,'รับ-จ่าย ประจำวัน'!$B403,แพ็ค!AL:AL)+SUMIF(ธุรการ!$C:$C,'รับ-จ่าย ประจำวัน'!$B403,ธุรการ!AL:AL)+SUMIF(เส้นแต่งหน้าขนมปัง!$C:$C,'รับ-จ่าย ประจำวัน'!$B403,เส้นแต่งหน้าขนมปัง!AL:AL)+SUMIF('วางแผนBC,CJ'!$C:$C,'รับ-จ่าย ประจำวัน'!$B403,'วางแผนBC,CJ'!AL:AL)+SUMIF(RD!$C:$C,'รับ-จ่าย ประจำวัน'!$B403,RD!AL:AL)+SUMIF('FG,ออนไล,คัดแยก'!$C:$C,'รับ-จ่าย ประจำวัน'!$B403,'FG,ออนไล,คัดแยก'!AL:AL)</f>
        <v>0</v>
      </c>
      <c r="BT403" s="18">
        <f t="shared" si="93"/>
        <v>0</v>
      </c>
      <c r="BU403" s="116"/>
      <c r="BV403" s="146">
        <f t="shared" si="94"/>
        <v>2600</v>
      </c>
      <c r="BW403" s="183">
        <v>30</v>
      </c>
      <c r="BX403" s="172">
        <f t="shared" si="89"/>
        <v>0</v>
      </c>
      <c r="BY403" s="188" t="e">
        <f t="shared" si="90"/>
        <v>#DIV/0!</v>
      </c>
      <c r="BZ403" s="180" t="e">
        <f t="shared" ca="1" si="95"/>
        <v>#DIV/0!</v>
      </c>
      <c r="CA403" s="93"/>
      <c r="CB403" s="93"/>
      <c r="CC403" s="93"/>
      <c r="CD403" s="93"/>
      <c r="CE403" s="93"/>
      <c r="CF403" s="93"/>
      <c r="CG403" s="93"/>
      <c r="CH403" s="93"/>
      <c r="CI403" s="93"/>
      <c r="CJ403" s="97"/>
      <c r="CK403" s="9">
        <f t="shared" si="91"/>
        <v>2600</v>
      </c>
    </row>
    <row r="404" spans="1:89" hidden="1" x14ac:dyDescent="0.5">
      <c r="A404" s="149"/>
      <c r="B404" s="34">
        <v>1021401012</v>
      </c>
      <c r="C404" s="33" t="s">
        <v>1597</v>
      </c>
      <c r="D404" s="141" t="s">
        <v>61</v>
      </c>
      <c r="E404" s="25"/>
      <c r="F404" s="162" t="s">
        <v>1605</v>
      </c>
      <c r="G404" s="25"/>
      <c r="H404" s="12">
        <v>30000</v>
      </c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11"/>
      <c r="AF404" s="11"/>
      <c r="AG404" s="11"/>
      <c r="AH404" s="11"/>
      <c r="AI404" s="25"/>
      <c r="AJ404" s="25"/>
      <c r="AK404" s="25"/>
      <c r="AL404" s="25"/>
      <c r="AM404" s="25"/>
      <c r="AN404" s="15">
        <f t="shared" si="92"/>
        <v>0</v>
      </c>
      <c r="AO404" s="16">
        <f>SUMIF(เตรียมส่วนผสม!$C:$C,'รับ-จ่าย ประจำวัน'!$B404,เตรียมส่วนผสม!H:H)+SUMIF(กวนไส้!$C:$C,'รับ-จ่าย ประจำวัน'!$B404,กวนไส้!H:H)+SUMIF(ผลิต1!$C:$C,'รับ-จ่าย ประจำวัน'!$B404,ผลิต1!H:H)+SUMIF(ผลิต2!$C:$C,'รับ-จ่าย ประจำวัน'!$B404,ผลิต2!H:H)+SUMIF(เส้นแต่งหน้าขนมเค้ก!$C:$C,'รับ-จ่าย ประจำวัน'!$B404,เส้นแต่งหน้าขนมเค้ก!H:H)+SUMIF(แพ็ค!$C:$C,'รับ-จ่าย ประจำวัน'!$B404,แพ็ค!H:H)+SUMIF(ธุรการ!$C:$C,'รับ-จ่าย ประจำวัน'!$B404,ธุรการ!H:H)+SUMIF(เส้นแต่งหน้าขนมปัง!$C:$C,'รับ-จ่าย ประจำวัน'!$B404,เส้นแต่งหน้าขนมปัง!H:H)+SUMIF('วางแผนBC,CJ'!$C:$C,'รับ-จ่าย ประจำวัน'!$B404,'วางแผนBC,CJ'!H:H)+SUMIF(RD!$C:$C,'รับ-จ่าย ประจำวัน'!$B404,RD!H:H)+SUMIF('FG,ออนไล,คัดแยก'!$C:$C,'รับ-จ่าย ประจำวัน'!$B404,'FG,ออนไล,คัดแยก'!H:H)</f>
        <v>0</v>
      </c>
      <c r="AP404" s="16">
        <f>SUMIF(เตรียมส่วนผสม!$C:$C,'รับ-จ่าย ประจำวัน'!$B404,เตรียมส่วนผสม!I:I)+SUMIF(กวนไส้!$C:$C,'รับ-จ่าย ประจำวัน'!$B404,กวนไส้!I:I)+SUMIF(ผลิต1!$C:$C,'รับ-จ่าย ประจำวัน'!$B404,ผลิต1!I:I)+SUMIF(ผลิต2!$C:$C,'รับ-จ่าย ประจำวัน'!$B404,ผลิต2!I:I)+SUMIF(เส้นแต่งหน้าขนมเค้ก!$C:$C,'รับ-จ่าย ประจำวัน'!$B404,เส้นแต่งหน้าขนมเค้ก!I:I)+SUMIF(แพ็ค!$C:$C,'รับ-จ่าย ประจำวัน'!$B404,แพ็ค!I:I)+SUMIF(ธุรการ!$C:$C,'รับ-จ่าย ประจำวัน'!$B404,ธุรการ!I:I)+SUMIF(เส้นแต่งหน้าขนมปัง!$C:$C,'รับ-จ่าย ประจำวัน'!$B404,เส้นแต่งหน้าขนมปัง!I:I)+SUMIF('วางแผนBC,CJ'!$C:$C,'รับ-จ่าย ประจำวัน'!$B404,'วางแผนBC,CJ'!I:I)+SUMIF(RD!$C:$C,'รับ-จ่าย ประจำวัน'!$B404,RD!I:I)+SUMIF('FG,ออนไล,คัดแยก'!$C:$C,'รับ-จ่าย ประจำวัน'!$B404,'FG,ออนไล,คัดแยก'!I:I)</f>
        <v>0</v>
      </c>
      <c r="AQ404" s="16">
        <f>SUMIF(เตรียมส่วนผสม!$C:$C,'รับ-จ่าย ประจำวัน'!$B404,เตรียมส่วนผสม!J:J)+SUMIF(กวนไส้!$C:$C,'รับ-จ่าย ประจำวัน'!$B404,กวนไส้!J:J)+SUMIF(ผลิต1!$C:$C,'รับ-จ่าย ประจำวัน'!$B404,ผลิต1!J:J)+SUMIF(ผลิต2!$C:$C,'รับ-จ่าย ประจำวัน'!$B404,ผลิต2!J:J)+SUMIF(เส้นแต่งหน้าขนมเค้ก!$C:$C,'รับ-จ่าย ประจำวัน'!$B404,เส้นแต่งหน้าขนมเค้ก!J:J)+SUMIF(แพ็ค!$C:$C,'รับ-จ่าย ประจำวัน'!$B404,แพ็ค!J:J)+SUMIF(ธุรการ!$C:$C,'รับ-จ่าย ประจำวัน'!$B404,ธุรการ!J:J)+SUMIF(เส้นแต่งหน้าขนมปัง!$C:$C,'รับ-จ่าย ประจำวัน'!$B404,เส้นแต่งหน้าขนมปัง!J:J)+SUMIF('วางแผนBC,CJ'!$C:$C,'รับ-จ่าย ประจำวัน'!$B404,'วางแผนBC,CJ'!J:J)+SUMIF(RD!$C:$C,'รับ-จ่าย ประจำวัน'!$B404,RD!J:J)+SUMIF('FG,ออนไล,คัดแยก'!$C:$C,'รับ-จ่าย ประจำวัน'!$B404,'FG,ออนไล,คัดแยก'!J:J)</f>
        <v>0</v>
      </c>
      <c r="AR404" s="16">
        <f>SUMIF(เตรียมส่วนผสม!$C:$C,'รับ-จ่าย ประจำวัน'!$B404,เตรียมส่วนผสม!K:K)+SUMIF(กวนไส้!$C:$C,'รับ-จ่าย ประจำวัน'!$B404,กวนไส้!K:K)+SUMIF(ผลิต1!$C:$C,'รับ-จ่าย ประจำวัน'!$B404,ผลิต1!K:K)+SUMIF(ผลิต2!$C:$C,'รับ-จ่าย ประจำวัน'!$B404,ผลิต2!K:K)+SUMIF(เส้นแต่งหน้าขนมเค้ก!$C:$C,'รับ-จ่าย ประจำวัน'!$B404,เส้นแต่งหน้าขนมเค้ก!K:K)+SUMIF(แพ็ค!$C:$C,'รับ-จ่าย ประจำวัน'!$B404,แพ็ค!K:K)+SUMIF(ธุรการ!$C:$C,'รับ-จ่าย ประจำวัน'!$B404,ธุรการ!K:K)+SUMIF(เส้นแต่งหน้าขนมปัง!$C:$C,'รับ-จ่าย ประจำวัน'!$B404,เส้นแต่งหน้าขนมปัง!K:K)+SUMIF('วางแผนBC,CJ'!$C:$C,'รับ-จ่าย ประจำวัน'!$B404,'วางแผนBC,CJ'!K:K)+SUMIF(RD!$C:$C,'รับ-จ่าย ประจำวัน'!$B404,RD!K:K)+SUMIF('FG,ออนไล,คัดแยก'!$C:$C,'รับ-จ่าย ประจำวัน'!$B404,'FG,ออนไล,คัดแยก'!K:K)</f>
        <v>0</v>
      </c>
      <c r="AS404" s="16">
        <f>SUMIF(เตรียมส่วนผสม!$C:$C,'รับ-จ่าย ประจำวัน'!$B404,เตรียมส่วนผสม!L:L)+SUMIF(กวนไส้!$C:$C,'รับ-จ่าย ประจำวัน'!$B404,กวนไส้!L:L)+SUMIF(ผลิต1!$C:$C,'รับ-จ่าย ประจำวัน'!$B404,ผลิต1!L:L)+SUMIF(ผลิต2!$C:$C,'รับ-จ่าย ประจำวัน'!$B404,ผลิต2!L:L)+SUMIF(เส้นแต่งหน้าขนมเค้ก!$C:$C,'รับ-จ่าย ประจำวัน'!$B404,เส้นแต่งหน้าขนมเค้ก!L:L)+SUMIF(แพ็ค!$C:$C,'รับ-จ่าย ประจำวัน'!$B404,แพ็ค!L:L)+SUMIF(ธุรการ!$C:$C,'รับ-จ่าย ประจำวัน'!$B404,ธุรการ!L:L)+SUMIF(เส้นแต่งหน้าขนมปัง!$C:$C,'รับ-จ่าย ประจำวัน'!$B404,เส้นแต่งหน้าขนมปัง!L:L)+SUMIF('วางแผนBC,CJ'!$C:$C,'รับ-จ่าย ประจำวัน'!$B404,'วางแผนBC,CJ'!L:L)+SUMIF(RD!$C:$C,'รับ-จ่าย ประจำวัน'!$B404,RD!L:L)+SUMIF('FG,ออนไล,คัดแยก'!$C:$C,'รับ-จ่าย ประจำวัน'!$B404,'FG,ออนไล,คัดแยก'!L:L)</f>
        <v>0</v>
      </c>
      <c r="AT404" s="16">
        <f>SUMIF(เตรียมส่วนผสม!$C:$C,'รับ-จ่าย ประจำวัน'!$B404,เตรียมส่วนผสม!M:M)+SUMIF(กวนไส้!$C:$C,'รับ-จ่าย ประจำวัน'!$B404,กวนไส้!M:M)+SUMIF(ผลิต1!$C:$C,'รับ-จ่าย ประจำวัน'!$B404,ผลิต1!M:M)+SUMIF(ผลิต2!$C:$C,'รับ-จ่าย ประจำวัน'!$B404,ผลิต2!M:M)+SUMIF(เส้นแต่งหน้าขนมเค้ก!$C:$C,'รับ-จ่าย ประจำวัน'!$B404,เส้นแต่งหน้าขนมเค้ก!M:M)+SUMIF(แพ็ค!$C:$C,'รับ-จ่าย ประจำวัน'!$B404,แพ็ค!M:M)+SUMIF(ธุรการ!$C:$C,'รับ-จ่าย ประจำวัน'!$B404,ธุรการ!M:M)+SUMIF(เส้นแต่งหน้าขนมปัง!$C:$C,'รับ-จ่าย ประจำวัน'!$B404,เส้นแต่งหน้าขนมปัง!M:M)+SUMIF('วางแผนBC,CJ'!$C:$C,'รับ-จ่าย ประจำวัน'!$B404,'วางแผนBC,CJ'!M:M)+SUMIF(RD!$C:$C,'รับ-จ่าย ประจำวัน'!$B404,RD!M:M)+SUMIF('FG,ออนไล,คัดแยก'!$C:$C,'รับ-จ่าย ประจำวัน'!$B404,'FG,ออนไล,คัดแยก'!M:M)</f>
        <v>0</v>
      </c>
      <c r="AU404" s="16">
        <f>SUMIF(เตรียมส่วนผสม!$C:$C,'รับ-จ่าย ประจำวัน'!$B404,เตรียมส่วนผสม!N:N)+SUMIF(กวนไส้!$C:$C,'รับ-จ่าย ประจำวัน'!$B404,กวนไส้!N:N)+SUMIF(ผลิต1!$C:$C,'รับ-จ่าย ประจำวัน'!$B404,ผลิต1!N:N)+SUMIF(ผลิต2!$C:$C,'รับ-จ่าย ประจำวัน'!$B404,ผลิต2!N:N)+SUMIF(เส้นแต่งหน้าขนมเค้ก!$C:$C,'รับ-จ่าย ประจำวัน'!$B404,เส้นแต่งหน้าขนมเค้ก!N:N)+SUMIF(แพ็ค!$C:$C,'รับ-จ่าย ประจำวัน'!$B404,แพ็ค!N:N)+SUMIF(ธุรการ!$C:$C,'รับ-จ่าย ประจำวัน'!$B404,ธุรการ!N:N)+SUMIF(เส้นแต่งหน้าขนมปัง!$C:$C,'รับ-จ่าย ประจำวัน'!$B404,เส้นแต่งหน้าขนมปัง!N:N)+SUMIF('วางแผนBC,CJ'!$C:$C,'รับ-จ่าย ประจำวัน'!$B404,'วางแผนBC,CJ'!N:N)+SUMIF(RD!$C:$C,'รับ-จ่าย ประจำวัน'!$B404,RD!N:N)+SUMIF('FG,ออนไล,คัดแยก'!$C:$C,'รับ-จ่าย ประจำวัน'!$B404,'FG,ออนไล,คัดแยก'!N:N)</f>
        <v>0</v>
      </c>
      <c r="AV404" s="16">
        <f>SUMIF(เตรียมส่วนผสม!$C:$C,'รับ-จ่าย ประจำวัน'!$B404,เตรียมส่วนผสม!O:O)+SUMIF(กวนไส้!$C:$C,'รับ-จ่าย ประจำวัน'!$B404,กวนไส้!O:O)+SUMIF(ผลิต1!$C:$C,'รับ-จ่าย ประจำวัน'!$B404,ผลิต1!O:O)+SUMIF(ผลิต2!$C:$C,'รับ-จ่าย ประจำวัน'!$B404,ผลิต2!O:O)+SUMIF(เส้นแต่งหน้าขนมเค้ก!$C:$C,'รับ-จ่าย ประจำวัน'!$B404,เส้นแต่งหน้าขนมเค้ก!O:O)+SUMIF(แพ็ค!$C:$C,'รับ-จ่าย ประจำวัน'!$B404,แพ็ค!O:O)+SUMIF(ธุรการ!$C:$C,'รับ-จ่าย ประจำวัน'!$B404,ธุรการ!O:O)+SUMIF(เส้นแต่งหน้าขนมปัง!$C:$C,'รับ-จ่าย ประจำวัน'!$B404,เส้นแต่งหน้าขนมปัง!O:O)+SUMIF('วางแผนBC,CJ'!$C:$C,'รับ-จ่าย ประจำวัน'!$B404,'วางแผนBC,CJ'!O:O)+SUMIF(RD!$C:$C,'รับ-จ่าย ประจำวัน'!$B404,RD!O:O)+SUMIF('FG,ออนไล,คัดแยก'!$C:$C,'รับ-จ่าย ประจำวัน'!$B404,'FG,ออนไล,คัดแยก'!O:O)</f>
        <v>0</v>
      </c>
      <c r="AW404" s="16">
        <f>SUMIF(เตรียมส่วนผสม!$C:$C,'รับ-จ่าย ประจำวัน'!$B404,เตรียมส่วนผสม!P:P)+SUMIF(กวนไส้!$C:$C,'รับ-จ่าย ประจำวัน'!$B404,กวนไส้!P:P)+SUMIF(ผลิต1!$C:$C,'รับ-จ่าย ประจำวัน'!$B404,ผลิต1!P:P)+SUMIF(ผลิต2!$C:$C,'รับ-จ่าย ประจำวัน'!$B404,ผลิต2!P:P)+SUMIF(เส้นแต่งหน้าขนมเค้ก!$C:$C,'รับ-จ่าย ประจำวัน'!$B404,เส้นแต่งหน้าขนมเค้ก!P:P)+SUMIF(แพ็ค!$C:$C,'รับ-จ่าย ประจำวัน'!$B404,แพ็ค!P:P)+SUMIF(ธุรการ!$C:$C,'รับ-จ่าย ประจำวัน'!$B404,ธุรการ!P:P)+SUMIF(เส้นแต่งหน้าขนมปัง!$C:$C,'รับ-จ่าย ประจำวัน'!$B404,เส้นแต่งหน้าขนมปัง!P:P)+SUMIF('วางแผนBC,CJ'!$C:$C,'รับ-จ่าย ประจำวัน'!$B404,'วางแผนBC,CJ'!P:P)+SUMIF(RD!$C:$C,'รับ-จ่าย ประจำวัน'!$B404,RD!P:P)+SUMIF('FG,ออนไล,คัดแยก'!$C:$C,'รับ-จ่าย ประจำวัน'!$B404,'FG,ออนไล,คัดแยก'!P:P)</f>
        <v>0</v>
      </c>
      <c r="AX404" s="16">
        <f>SUMIF(เตรียมส่วนผสม!$C:$C,'รับ-จ่าย ประจำวัน'!$B404,เตรียมส่วนผสม!Q:Q)+SUMIF(กวนไส้!$C:$C,'รับ-จ่าย ประจำวัน'!$B404,กวนไส้!Q:Q)+SUMIF(ผลิต1!$C:$C,'รับ-จ่าย ประจำวัน'!$B404,ผลิต1!Q:Q)+SUMIF(ผลิต2!$C:$C,'รับ-จ่าย ประจำวัน'!$B404,ผลิต2!Q:Q)+SUMIF(เส้นแต่งหน้าขนมเค้ก!$C:$C,'รับ-จ่าย ประจำวัน'!$B404,เส้นแต่งหน้าขนมเค้ก!Q:Q)+SUMIF(แพ็ค!$C:$C,'รับ-จ่าย ประจำวัน'!$B404,แพ็ค!Q:Q)+SUMIF(ธุรการ!$C:$C,'รับ-จ่าย ประจำวัน'!$B404,ธุรการ!Q:Q)+SUMIF(เส้นแต่งหน้าขนมปัง!$C:$C,'รับ-จ่าย ประจำวัน'!$B404,เส้นแต่งหน้าขนมปัง!Q:Q)+SUMIF('วางแผนBC,CJ'!$C:$C,'รับ-จ่าย ประจำวัน'!$B404,'วางแผนBC,CJ'!Q:Q)+SUMIF(RD!$C:$C,'รับ-จ่าย ประจำวัน'!$B404,RD!Q:Q)+SUMIF('FG,ออนไล,คัดแยก'!$C:$C,'รับ-จ่าย ประจำวัน'!$B404,'FG,ออนไล,คัดแยก'!Q:Q)</f>
        <v>0</v>
      </c>
      <c r="AY404" s="16">
        <f>SUMIF(เตรียมส่วนผสม!$C:$C,'รับ-จ่าย ประจำวัน'!$B404,เตรียมส่วนผสม!R:R)+SUMIF(กวนไส้!$C:$C,'รับ-จ่าย ประจำวัน'!$B404,กวนไส้!R:R)+SUMIF(ผลิต1!$C:$C,'รับ-จ่าย ประจำวัน'!$B404,ผลิต1!R:R)+SUMIF(ผลิต2!$C:$C,'รับ-จ่าย ประจำวัน'!$B404,ผลิต2!R:R)+SUMIF(เส้นแต่งหน้าขนมเค้ก!$C:$C,'รับ-จ่าย ประจำวัน'!$B404,เส้นแต่งหน้าขนมเค้ก!R:R)+SUMIF(แพ็ค!$C:$C,'รับ-จ่าย ประจำวัน'!$B404,แพ็ค!R:R)+SUMIF(ธุรการ!$C:$C,'รับ-จ่าย ประจำวัน'!$B404,ธุรการ!R:R)+SUMIF(เส้นแต่งหน้าขนมปัง!$C:$C,'รับ-จ่าย ประจำวัน'!$B404,เส้นแต่งหน้าขนมปัง!R:R)+SUMIF('วางแผนBC,CJ'!$C:$C,'รับ-จ่าย ประจำวัน'!$B404,'วางแผนBC,CJ'!R:R)+SUMIF(RD!$C:$C,'รับ-จ่าย ประจำวัน'!$B404,RD!R:R)+SUMIF('FG,ออนไล,คัดแยก'!$C:$C,'รับ-จ่าย ประจำวัน'!$B404,'FG,ออนไล,คัดแยก'!R:R)</f>
        <v>0</v>
      </c>
      <c r="AZ404" s="16">
        <f>SUMIF(เตรียมส่วนผสม!$C:$C,'รับ-จ่าย ประจำวัน'!$B404,เตรียมส่วนผสม!S:S)+SUMIF(กวนไส้!$C:$C,'รับ-จ่าย ประจำวัน'!$B404,กวนไส้!S:S)+SUMIF(ผลิต1!$C:$C,'รับ-จ่าย ประจำวัน'!$B404,ผลิต1!S:S)+SUMIF(ผลิต2!$C:$C,'รับ-จ่าย ประจำวัน'!$B404,ผลิต2!S:S)+SUMIF(เส้นแต่งหน้าขนมเค้ก!$C:$C,'รับ-จ่าย ประจำวัน'!$B404,เส้นแต่งหน้าขนมเค้ก!S:S)+SUMIF(แพ็ค!$C:$C,'รับ-จ่าย ประจำวัน'!$B404,แพ็ค!S:S)+SUMIF(ธุรการ!$C:$C,'รับ-จ่าย ประจำวัน'!$B404,ธุรการ!S:S)+SUMIF(เส้นแต่งหน้าขนมปัง!$C:$C,'รับ-จ่าย ประจำวัน'!$B404,เส้นแต่งหน้าขนมปัง!S:S)+SUMIF('วางแผนBC,CJ'!$C:$C,'รับ-จ่าย ประจำวัน'!$B404,'วางแผนBC,CJ'!S:S)+SUMIF(RD!$C:$C,'รับ-จ่าย ประจำวัน'!$B404,RD!S:S)+SUMIF('FG,ออนไล,คัดแยก'!$C:$C,'รับ-จ่าย ประจำวัน'!$B404,'FG,ออนไล,คัดแยก'!S:S)</f>
        <v>0</v>
      </c>
      <c r="BA404" s="16">
        <f>SUMIF(เตรียมส่วนผสม!$C:$C,'รับ-จ่าย ประจำวัน'!$B404,เตรียมส่วนผสม!T:T)+SUMIF(กวนไส้!$C:$C,'รับ-จ่าย ประจำวัน'!$B404,กวนไส้!T:T)+SUMIF(ผลิต1!$C:$C,'รับ-จ่าย ประจำวัน'!$B404,ผลิต1!T:T)+SUMIF(ผลิต2!$C:$C,'รับ-จ่าย ประจำวัน'!$B404,ผลิต2!T:T)+SUMIF(เส้นแต่งหน้าขนมเค้ก!$C:$C,'รับ-จ่าย ประจำวัน'!$B404,เส้นแต่งหน้าขนมเค้ก!T:T)+SUMIF(แพ็ค!$C:$C,'รับ-จ่าย ประจำวัน'!$B404,แพ็ค!T:T)+SUMIF(ธุรการ!$C:$C,'รับ-จ่าย ประจำวัน'!$B404,ธุรการ!T:T)+SUMIF(เส้นแต่งหน้าขนมปัง!$C:$C,'รับ-จ่าย ประจำวัน'!$B404,เส้นแต่งหน้าขนมปัง!T:T)+SUMIF('วางแผนBC,CJ'!$C:$C,'รับ-จ่าย ประจำวัน'!$B404,'วางแผนBC,CJ'!T:T)+SUMIF(RD!$C:$C,'รับ-จ่าย ประจำวัน'!$B404,RD!T:T)+SUMIF('FG,ออนไล,คัดแยก'!$C:$C,'รับ-จ่าย ประจำวัน'!$B404,'FG,ออนไล,คัดแยก'!T:T)</f>
        <v>0</v>
      </c>
      <c r="BB404" s="16">
        <f>SUMIF(เตรียมส่วนผสม!$C:$C,'รับ-จ่าย ประจำวัน'!$B404,เตรียมส่วนผสม!U:U)+SUMIF(กวนไส้!$C:$C,'รับ-จ่าย ประจำวัน'!$B404,กวนไส้!U:U)+SUMIF(ผลิต1!$C:$C,'รับ-จ่าย ประจำวัน'!$B404,ผลิต1!U:U)+SUMIF(ผลิต2!$C:$C,'รับ-จ่าย ประจำวัน'!$B404,ผลิต2!U:U)+SUMIF(เส้นแต่งหน้าขนมเค้ก!$C:$C,'รับ-จ่าย ประจำวัน'!$B404,เส้นแต่งหน้าขนมเค้ก!U:U)+SUMIF(แพ็ค!$C:$C,'รับ-จ่าย ประจำวัน'!$B404,แพ็ค!U:U)+SUMIF(ธุรการ!$C:$C,'รับ-จ่าย ประจำวัน'!$B404,ธุรการ!U:U)+SUMIF(เส้นแต่งหน้าขนมปัง!$C:$C,'รับ-จ่าย ประจำวัน'!$B404,เส้นแต่งหน้าขนมปัง!U:U)+SUMIF('วางแผนBC,CJ'!$C:$C,'รับ-จ่าย ประจำวัน'!$B404,'วางแผนBC,CJ'!U:U)+SUMIF(RD!$C:$C,'รับ-จ่าย ประจำวัน'!$B404,RD!U:U)+SUMIF('FG,ออนไล,คัดแยก'!$C:$C,'รับ-จ่าย ประจำวัน'!$B404,'FG,ออนไล,คัดแยก'!U:U)</f>
        <v>0</v>
      </c>
      <c r="BC404" s="16">
        <f>SUMIF(เตรียมส่วนผสม!$C:$C,'รับ-จ่าย ประจำวัน'!$B404,เตรียมส่วนผสม!V:V)+SUMIF(กวนไส้!$C:$C,'รับ-จ่าย ประจำวัน'!$B404,กวนไส้!V:V)+SUMIF(ผลิต1!$C:$C,'รับ-จ่าย ประจำวัน'!$B404,ผลิต1!V:V)+SUMIF(ผลิต2!$C:$C,'รับ-จ่าย ประจำวัน'!$B404,ผลิต2!V:V)+SUMIF(เส้นแต่งหน้าขนมเค้ก!$C:$C,'รับ-จ่าย ประจำวัน'!$B404,เส้นแต่งหน้าขนมเค้ก!V:V)+SUMIF(แพ็ค!$C:$C,'รับ-จ่าย ประจำวัน'!$B404,แพ็ค!V:V)+SUMIF(ธุรการ!$C:$C,'รับ-จ่าย ประจำวัน'!$B404,ธุรการ!V:V)+SUMIF(เส้นแต่งหน้าขนมปัง!$C:$C,'รับ-จ่าย ประจำวัน'!$B404,เส้นแต่งหน้าขนมปัง!V:V)+SUMIF('วางแผนBC,CJ'!$C:$C,'รับ-จ่าย ประจำวัน'!$B404,'วางแผนBC,CJ'!V:V)+SUMIF(RD!$C:$C,'รับ-จ่าย ประจำวัน'!$B404,RD!V:V)+SUMIF('FG,ออนไล,คัดแยก'!$C:$C,'รับ-จ่าย ประจำวัน'!$B404,'FG,ออนไล,คัดแยก'!V:V)</f>
        <v>0</v>
      </c>
      <c r="BD404" s="16">
        <f>SUMIF(เตรียมส่วนผสม!$C:$C,'รับ-จ่าย ประจำวัน'!$B404,เตรียมส่วนผสม!W:W)+SUMIF(กวนไส้!$C:$C,'รับ-จ่าย ประจำวัน'!$B404,กวนไส้!W:W)+SUMIF(ผลิต1!$C:$C,'รับ-จ่าย ประจำวัน'!$B404,ผลิต1!W:W)+SUMIF(ผลิต2!$C:$C,'รับ-จ่าย ประจำวัน'!$B404,ผลิต2!W:W)+SUMIF(เส้นแต่งหน้าขนมเค้ก!$C:$C,'รับ-จ่าย ประจำวัน'!$B404,เส้นแต่งหน้าขนมเค้ก!W:W)+SUMIF(แพ็ค!$C:$C,'รับ-จ่าย ประจำวัน'!$B404,แพ็ค!W:W)+SUMIF(ธุรการ!$C:$C,'รับ-จ่าย ประจำวัน'!$B404,ธุรการ!W:W)+SUMIF(เส้นแต่งหน้าขนมปัง!$C:$C,'รับ-จ่าย ประจำวัน'!$B404,เส้นแต่งหน้าขนมปัง!W:W)+SUMIF('วางแผนBC,CJ'!$C:$C,'รับ-จ่าย ประจำวัน'!$B404,'วางแผนBC,CJ'!W:W)+SUMIF(RD!$C:$C,'รับ-จ่าย ประจำวัน'!$B404,RD!W:W)+SUMIF('FG,ออนไล,คัดแยก'!$C:$C,'รับ-จ่าย ประจำวัน'!$B404,'FG,ออนไล,คัดแยก'!W:W)</f>
        <v>0</v>
      </c>
      <c r="BE404" s="16">
        <f>SUMIF(เตรียมส่วนผสม!$C:$C,'รับ-จ่าย ประจำวัน'!$B404,เตรียมส่วนผสม!X:X)+SUMIF(กวนไส้!$C:$C,'รับ-จ่าย ประจำวัน'!$B404,กวนไส้!X:X)+SUMIF(ผลิต1!$C:$C,'รับ-จ่าย ประจำวัน'!$B404,ผลิต1!X:X)+SUMIF(ผลิต2!$C:$C,'รับ-จ่าย ประจำวัน'!$B404,ผลิต2!X:X)+SUMIF(เส้นแต่งหน้าขนมเค้ก!$C:$C,'รับ-จ่าย ประจำวัน'!$B404,เส้นแต่งหน้าขนมเค้ก!X:X)+SUMIF(แพ็ค!$C:$C,'รับ-จ่าย ประจำวัน'!$B404,แพ็ค!X:X)+SUMIF(ธุรการ!$C:$C,'รับ-จ่าย ประจำวัน'!$B404,ธุรการ!X:X)+SUMIF(เส้นแต่งหน้าขนมปัง!$C:$C,'รับ-จ่าย ประจำวัน'!$B404,เส้นแต่งหน้าขนมปัง!X:X)+SUMIF('วางแผนBC,CJ'!$C:$C,'รับ-จ่าย ประจำวัน'!$B404,'วางแผนBC,CJ'!X:X)+SUMIF(RD!$C:$C,'รับ-จ่าย ประจำวัน'!$B404,RD!X:X)+SUMIF('FG,ออนไล,คัดแยก'!$C:$C,'รับ-จ่าย ประจำวัน'!$B404,'FG,ออนไล,คัดแยก'!X:X)</f>
        <v>0</v>
      </c>
      <c r="BF404" s="16">
        <f>SUMIF(เตรียมส่วนผสม!$C:$C,'รับ-จ่าย ประจำวัน'!$B404,เตรียมส่วนผสม!Y:Y)+SUMIF(กวนไส้!$C:$C,'รับ-จ่าย ประจำวัน'!$B404,กวนไส้!Y:Y)+SUMIF(ผลิต1!$C:$C,'รับ-จ่าย ประจำวัน'!$B404,ผลิต1!Y:Y)+SUMIF(ผลิต2!$C:$C,'รับ-จ่าย ประจำวัน'!$B404,ผลิต2!Y:Y)+SUMIF(เส้นแต่งหน้าขนมเค้ก!$C:$C,'รับ-จ่าย ประจำวัน'!$B404,เส้นแต่งหน้าขนมเค้ก!Y:Y)+SUMIF(แพ็ค!$C:$C,'รับ-จ่าย ประจำวัน'!$B404,แพ็ค!Y:Y)+SUMIF(ธุรการ!$C:$C,'รับ-จ่าย ประจำวัน'!$B404,ธุรการ!Y:Y)+SUMIF(เส้นแต่งหน้าขนมปัง!$C:$C,'รับ-จ่าย ประจำวัน'!$B404,เส้นแต่งหน้าขนมปัง!Y:Y)+SUMIF('วางแผนBC,CJ'!$C:$C,'รับ-จ่าย ประจำวัน'!$B404,'วางแผนBC,CJ'!Y:Y)+SUMIF(RD!$C:$C,'รับ-จ่าย ประจำวัน'!$B404,RD!Y:Y)+SUMIF('FG,ออนไล,คัดแยก'!$C:$C,'รับ-จ่าย ประจำวัน'!$B404,'FG,ออนไล,คัดแยก'!Y:Y)</f>
        <v>0</v>
      </c>
      <c r="BG404" s="16">
        <f>SUMIF(เตรียมส่วนผสม!$C:$C,'รับ-จ่าย ประจำวัน'!$B404,เตรียมส่วนผสม!Z:Z)+SUMIF(กวนไส้!$C:$C,'รับ-จ่าย ประจำวัน'!$B404,กวนไส้!Z:Z)+SUMIF(ผลิต1!$C:$C,'รับ-จ่าย ประจำวัน'!$B404,ผลิต1!Z:Z)+SUMIF(ผลิต2!$C:$C,'รับ-จ่าย ประจำวัน'!$B404,ผลิต2!Z:Z)+SUMIF(เส้นแต่งหน้าขนมเค้ก!$C:$C,'รับ-จ่าย ประจำวัน'!$B404,เส้นแต่งหน้าขนมเค้ก!Z:Z)+SUMIF(แพ็ค!$C:$C,'รับ-จ่าย ประจำวัน'!$B404,แพ็ค!Z:Z)+SUMIF(ธุรการ!$C:$C,'รับ-จ่าย ประจำวัน'!$B404,ธุรการ!Z:Z)+SUMIF(เส้นแต่งหน้าขนมปัง!$C:$C,'รับ-จ่าย ประจำวัน'!$B404,เส้นแต่งหน้าขนมปัง!Z:Z)+SUMIF('วางแผนBC,CJ'!$C:$C,'รับ-จ่าย ประจำวัน'!$B404,'วางแผนBC,CJ'!Z:Z)+SUMIF(RD!$C:$C,'รับ-จ่าย ประจำวัน'!$B404,RD!Z:Z)+SUMIF('FG,ออนไล,คัดแยก'!$C:$C,'รับ-จ่าย ประจำวัน'!$B404,'FG,ออนไล,คัดแยก'!Z:Z)</f>
        <v>0</v>
      </c>
      <c r="BH404" s="16">
        <f>SUMIF(เตรียมส่วนผสม!$C:$C,'รับ-จ่าย ประจำวัน'!$B404,เตรียมส่วนผสม!AA:AA)+SUMIF(กวนไส้!$C:$C,'รับ-จ่าย ประจำวัน'!$B404,กวนไส้!AA:AA)+SUMIF(ผลิต1!$C:$C,'รับ-จ่าย ประจำวัน'!$B404,ผลิต1!AA:AA)+SUMIF(ผลิต2!$C:$C,'รับ-จ่าย ประจำวัน'!$B404,ผลิต2!AA:AA)+SUMIF(เส้นแต่งหน้าขนมเค้ก!$C:$C,'รับ-จ่าย ประจำวัน'!$B404,เส้นแต่งหน้าขนมเค้ก!AA:AA)+SUMIF(แพ็ค!$C:$C,'รับ-จ่าย ประจำวัน'!$B404,แพ็ค!AA:AA)+SUMIF(ธุรการ!$C:$C,'รับ-จ่าย ประจำวัน'!$B404,ธุรการ!AA:AA)+SUMIF(เส้นแต่งหน้าขนมปัง!$C:$C,'รับ-จ่าย ประจำวัน'!$B404,เส้นแต่งหน้าขนมปัง!AA:AA)+SUMIF('วางแผนBC,CJ'!$C:$C,'รับ-จ่าย ประจำวัน'!$B404,'วางแผนBC,CJ'!AA:AA)+SUMIF(RD!$C:$C,'รับ-จ่าย ประจำวัน'!$B404,RD!AA:AA)+SUMIF('FG,ออนไล,คัดแยก'!$C:$C,'รับ-จ่าย ประจำวัน'!$B404,'FG,ออนไล,คัดแยก'!AA:AA)</f>
        <v>0</v>
      </c>
      <c r="BI404" s="16">
        <f>SUMIF(เตรียมส่วนผสม!$C:$C,'รับ-จ่าย ประจำวัน'!$B404,เตรียมส่วนผสม!AB:AB)+SUMIF(กวนไส้!$C:$C,'รับ-จ่าย ประจำวัน'!$B404,กวนไส้!AB:AB)+SUMIF(ผลิต1!$C:$C,'รับ-จ่าย ประจำวัน'!$B404,ผลิต1!AB:AB)+SUMIF(ผลิต2!$C:$C,'รับ-จ่าย ประจำวัน'!$B404,ผลิต2!AB:AB)+SUMIF(เส้นแต่งหน้าขนมเค้ก!$C:$C,'รับ-จ่าย ประจำวัน'!$B404,เส้นแต่งหน้าขนมเค้ก!AB:AB)+SUMIF(แพ็ค!$C:$C,'รับ-จ่าย ประจำวัน'!$B404,แพ็ค!AB:AB)+SUMIF(ธุรการ!$C:$C,'รับ-จ่าย ประจำวัน'!$B404,ธุรการ!AB:AB)+SUMIF(เส้นแต่งหน้าขนมปัง!$C:$C,'รับ-จ่าย ประจำวัน'!$B404,เส้นแต่งหน้าขนมปัง!AB:AB)+SUMIF('วางแผนBC,CJ'!$C:$C,'รับ-จ่าย ประจำวัน'!$B404,'วางแผนBC,CJ'!AB:AB)+SUMIF(RD!$C:$C,'รับ-จ่าย ประจำวัน'!$B404,RD!AB:AB)+SUMIF('FG,ออนไล,คัดแยก'!$C:$C,'รับ-จ่าย ประจำวัน'!$B404,'FG,ออนไล,คัดแยก'!AB:AB)</f>
        <v>0</v>
      </c>
      <c r="BJ404" s="16">
        <f>SUMIF(เตรียมส่วนผสม!$C:$C,'รับ-จ่าย ประจำวัน'!$B404,เตรียมส่วนผสม!AC:AC)+SUMIF(กวนไส้!$C:$C,'รับ-จ่าย ประจำวัน'!$B404,กวนไส้!AC:AC)+SUMIF(ผลิต1!$C:$C,'รับ-จ่าย ประจำวัน'!$B404,ผลิต1!AC:AC)+SUMIF(ผลิต2!$C:$C,'รับ-จ่าย ประจำวัน'!$B404,ผลิต2!AC:AC)+SUMIF(เส้นแต่งหน้าขนมเค้ก!$C:$C,'รับ-จ่าย ประจำวัน'!$B404,เส้นแต่งหน้าขนมเค้ก!AC:AC)+SUMIF(แพ็ค!$C:$C,'รับ-จ่าย ประจำวัน'!$B404,แพ็ค!AC:AC)+SUMIF(ธุรการ!$C:$C,'รับ-จ่าย ประจำวัน'!$B404,ธุรการ!AC:AC)+SUMIF(เส้นแต่งหน้าขนมปัง!$C:$C,'รับ-จ่าย ประจำวัน'!$B404,เส้นแต่งหน้าขนมปัง!AC:AC)+SUMIF('วางแผนBC,CJ'!$C:$C,'รับ-จ่าย ประจำวัน'!$B404,'วางแผนBC,CJ'!AC:AC)+SUMIF(RD!$C:$C,'รับ-จ่าย ประจำวัน'!$B404,RD!AC:AC)+SUMIF('FG,ออนไล,คัดแยก'!$C:$C,'รับ-จ่าย ประจำวัน'!$B404,'FG,ออนไล,คัดแยก'!AC:AC)</f>
        <v>0</v>
      </c>
      <c r="BK404" s="16">
        <f>SUMIF(เตรียมส่วนผสม!$C:$C,'รับ-จ่าย ประจำวัน'!$B404,เตรียมส่วนผสม!AD:AD)+SUMIF(กวนไส้!$C:$C,'รับ-จ่าย ประจำวัน'!$B404,กวนไส้!AD:AD)+SUMIF(ผลิต1!$C:$C,'รับ-จ่าย ประจำวัน'!$B404,ผลิต1!AD:AD)+SUMIF(ผลิต2!$C:$C,'รับ-จ่าย ประจำวัน'!$B404,ผลิต2!AD:AD)+SUMIF(เส้นแต่งหน้าขนมเค้ก!$C:$C,'รับ-จ่าย ประจำวัน'!$B404,เส้นแต่งหน้าขนมเค้ก!AD:AD)+SUMIF(แพ็ค!$C:$C,'รับ-จ่าย ประจำวัน'!$B404,แพ็ค!AD:AD)+SUMIF(ธุรการ!$C:$C,'รับ-จ่าย ประจำวัน'!$B404,ธุรการ!AD:AD)+SUMIF(เส้นแต่งหน้าขนมปัง!$C:$C,'รับ-จ่าย ประจำวัน'!$B404,เส้นแต่งหน้าขนมปัง!AD:AD)+SUMIF('วางแผนBC,CJ'!$C:$C,'รับ-จ่าย ประจำวัน'!$B404,'วางแผนBC,CJ'!AD:AD)+SUMIF(RD!$C:$C,'รับ-จ่าย ประจำวัน'!$B404,RD!AD:AD)+SUMIF('FG,ออนไล,คัดแยก'!$C:$C,'รับ-จ่าย ประจำวัน'!$B404,'FG,ออนไล,คัดแยก'!AD:AD)</f>
        <v>0</v>
      </c>
      <c r="BL404" s="16">
        <f>SUMIF(เตรียมส่วนผสม!$C:$C,'รับ-จ่าย ประจำวัน'!$B404,เตรียมส่วนผสม!AE:AE)+SUMIF(กวนไส้!$C:$C,'รับ-จ่าย ประจำวัน'!$B404,กวนไส้!AE:AE)+SUMIF(ผลิต1!$C:$C,'รับ-จ่าย ประจำวัน'!$B404,ผลิต1!AE:AE)+SUMIF(ผลิต2!$C:$C,'รับ-จ่าย ประจำวัน'!$B404,ผลิต2!AE:AE)+SUMIF(เส้นแต่งหน้าขนมเค้ก!$C:$C,'รับ-จ่าย ประจำวัน'!$B404,เส้นแต่งหน้าขนมเค้ก!AE:AE)+SUMIF(แพ็ค!$C:$C,'รับ-จ่าย ประจำวัน'!$B404,แพ็ค!AE:AE)+SUMIF(ธุรการ!$C:$C,'รับ-จ่าย ประจำวัน'!$B404,ธุรการ!AE:AE)+SUMIF(เส้นแต่งหน้าขนมปัง!$C:$C,'รับ-จ่าย ประจำวัน'!$B404,เส้นแต่งหน้าขนมปัง!AE:AE)+SUMIF('วางแผนBC,CJ'!$C:$C,'รับ-จ่าย ประจำวัน'!$B404,'วางแผนBC,CJ'!AE:AE)+SUMIF(RD!$C:$C,'รับ-จ่าย ประจำวัน'!$B404,RD!AE:AE)+SUMIF('FG,ออนไล,คัดแยก'!$C:$C,'รับ-จ่าย ประจำวัน'!$B404,'FG,ออนไล,คัดแยก'!AE:AE)</f>
        <v>0</v>
      </c>
      <c r="BM404" s="16">
        <f>SUMIF(เตรียมส่วนผสม!$C:$C,'รับ-จ่าย ประจำวัน'!$B404,เตรียมส่วนผสม!AF:AF)+SUMIF(กวนไส้!$C:$C,'รับ-จ่าย ประจำวัน'!$B404,กวนไส้!AF:AF)+SUMIF(ผลิต1!$C:$C,'รับ-จ่าย ประจำวัน'!$B404,ผลิต1!AF:AF)+SUMIF(ผลิต2!$C:$C,'รับ-จ่าย ประจำวัน'!$B404,ผลิต2!AF:AF)+SUMIF(เส้นแต่งหน้าขนมเค้ก!$C:$C,'รับ-จ่าย ประจำวัน'!$B404,เส้นแต่งหน้าขนมเค้ก!AF:AF)+SUMIF(แพ็ค!$C:$C,'รับ-จ่าย ประจำวัน'!$B404,แพ็ค!AF:AF)+SUMIF(ธุรการ!$C:$C,'รับ-จ่าย ประจำวัน'!$B404,ธุรการ!AF:AF)+SUMIF(เส้นแต่งหน้าขนมปัง!$C:$C,'รับ-จ่าย ประจำวัน'!$B404,เส้นแต่งหน้าขนมปัง!AF:AF)+SUMIF('วางแผนBC,CJ'!$C:$C,'รับ-จ่าย ประจำวัน'!$B404,'วางแผนBC,CJ'!AF:AF)+SUMIF(RD!$C:$C,'รับ-จ่าย ประจำวัน'!$B404,RD!AF:AF)+SUMIF('FG,ออนไล,คัดแยก'!$C:$C,'รับ-จ่าย ประจำวัน'!$B404,'FG,ออนไล,คัดแยก'!AF:AF)</f>
        <v>0</v>
      </c>
      <c r="BN404" s="16">
        <f>SUMIF(เตรียมส่วนผสม!$C:$C,'รับ-จ่าย ประจำวัน'!$B404,เตรียมส่วนผสม!AG:AG)+SUMIF(กวนไส้!$C:$C,'รับ-จ่าย ประจำวัน'!$B404,กวนไส้!AG:AG)+SUMIF(ผลิต1!$C:$C,'รับ-จ่าย ประจำวัน'!$B404,ผลิต1!AG:AG)+SUMIF(ผลิต2!$C:$C,'รับ-จ่าย ประจำวัน'!$B404,ผลิต2!AG:AG)+SUMIF(เส้นแต่งหน้าขนมเค้ก!$C:$C,'รับ-จ่าย ประจำวัน'!$B404,เส้นแต่งหน้าขนมเค้ก!AG:AG)+SUMIF(แพ็ค!$C:$C,'รับ-จ่าย ประจำวัน'!$B404,แพ็ค!AG:AG)+SUMIF(ธุรการ!$C:$C,'รับ-จ่าย ประจำวัน'!$B404,ธุรการ!AG:AG)+SUMIF(เส้นแต่งหน้าขนมปัง!$C:$C,'รับ-จ่าย ประจำวัน'!$B404,เส้นแต่งหน้าขนมปัง!AG:AG)+SUMIF('วางแผนBC,CJ'!$C:$C,'รับ-จ่าย ประจำวัน'!$B404,'วางแผนBC,CJ'!AG:AG)+SUMIF(RD!$C:$C,'รับ-จ่าย ประจำวัน'!$B404,RD!AG:AG)+SUMIF('FG,ออนไล,คัดแยก'!$C:$C,'รับ-จ่าย ประจำวัน'!$B404,'FG,ออนไล,คัดแยก'!AG:AG)</f>
        <v>0</v>
      </c>
      <c r="BO404" s="16">
        <f>SUMIF(เตรียมส่วนผสม!$C:$C,'รับ-จ่าย ประจำวัน'!$B404,เตรียมส่วนผสม!AH:AH)+SUMIF(กวนไส้!$C:$C,'รับ-จ่าย ประจำวัน'!$B404,กวนไส้!AH:AH)+SUMIF(ผลิต1!$C:$C,'รับ-จ่าย ประจำวัน'!$B404,ผลิต1!AH:AH)+SUMIF(ผลิต2!$C:$C,'รับ-จ่าย ประจำวัน'!$B404,ผลิต2!AH:AH)+SUMIF(เส้นแต่งหน้าขนมเค้ก!$C:$C,'รับ-จ่าย ประจำวัน'!$B404,เส้นแต่งหน้าขนมเค้ก!AH:AH)+SUMIF(แพ็ค!$C:$C,'รับ-จ่าย ประจำวัน'!$B404,แพ็ค!AH:AH)+SUMIF(ธุรการ!$C:$C,'รับ-จ่าย ประจำวัน'!$B404,ธุรการ!AH:AH)+SUMIF(เส้นแต่งหน้าขนมปัง!$C:$C,'รับ-จ่าย ประจำวัน'!$B404,เส้นแต่งหน้าขนมปัง!AH:AH)+SUMIF('วางแผนBC,CJ'!$C:$C,'รับ-จ่าย ประจำวัน'!$B404,'วางแผนBC,CJ'!AH:AH)+SUMIF(RD!$C:$C,'รับ-จ่าย ประจำวัน'!$B404,RD!AH:AH)+SUMIF('FG,ออนไล,คัดแยก'!$C:$C,'รับ-จ่าย ประจำวัน'!$B404,'FG,ออนไล,คัดแยก'!AH:AH)</f>
        <v>0</v>
      </c>
      <c r="BP404" s="16">
        <f>SUMIF(เตรียมส่วนผสม!$C:$C,'รับ-จ่าย ประจำวัน'!$B404,เตรียมส่วนผสม!AI:AI)+SUMIF(กวนไส้!$C:$C,'รับ-จ่าย ประจำวัน'!$B404,กวนไส้!AI:AI)+SUMIF(ผลิต1!$C:$C,'รับ-จ่าย ประจำวัน'!$B404,ผลิต1!AI:AI)+SUMIF(ผลิต2!$C:$C,'รับ-จ่าย ประจำวัน'!$B404,ผลิต2!AI:AI)+SUMIF(เส้นแต่งหน้าขนมเค้ก!$C:$C,'รับ-จ่าย ประจำวัน'!$B404,เส้นแต่งหน้าขนมเค้ก!AI:AI)+SUMIF(แพ็ค!$C:$C,'รับ-จ่าย ประจำวัน'!$B404,แพ็ค!AI:AI)+SUMIF(ธุรการ!$C:$C,'รับ-จ่าย ประจำวัน'!$B404,ธุรการ!AI:AI)+SUMIF(เส้นแต่งหน้าขนมปัง!$C:$C,'รับ-จ่าย ประจำวัน'!$B404,เส้นแต่งหน้าขนมปัง!AI:AI)+SUMIF('วางแผนBC,CJ'!$C:$C,'รับ-จ่าย ประจำวัน'!$B404,'วางแผนBC,CJ'!AI:AI)+SUMIF(RD!$C:$C,'รับ-จ่าย ประจำวัน'!$B404,RD!AI:AI)+SUMIF('FG,ออนไล,คัดแยก'!$C:$C,'รับ-จ่าย ประจำวัน'!$B404,'FG,ออนไล,คัดแยก'!AI:AI)</f>
        <v>0</v>
      </c>
      <c r="BQ404" s="16">
        <f>SUMIF(เตรียมส่วนผสม!$C:$C,'รับ-จ่าย ประจำวัน'!$B404,เตรียมส่วนผสม!AJ:AJ)+SUMIF(กวนไส้!$C:$C,'รับ-จ่าย ประจำวัน'!$B404,กวนไส้!AJ:AJ)+SUMIF(ผลิต1!$C:$C,'รับ-จ่าย ประจำวัน'!$B404,ผลิต1!AJ:AJ)+SUMIF(ผลิต2!$C:$C,'รับ-จ่าย ประจำวัน'!$B404,ผลิต2!AJ:AJ)+SUMIF(เส้นแต่งหน้าขนมเค้ก!$C:$C,'รับ-จ่าย ประจำวัน'!$B404,เส้นแต่งหน้าขนมเค้ก!AJ:AJ)+SUMIF(แพ็ค!$C:$C,'รับ-จ่าย ประจำวัน'!$B404,แพ็ค!AJ:AJ)+SUMIF(ธุรการ!$C:$C,'รับ-จ่าย ประจำวัน'!$B404,ธุรการ!AJ:AJ)+SUMIF(เส้นแต่งหน้าขนมปัง!$C:$C,'รับ-จ่าย ประจำวัน'!$B404,เส้นแต่งหน้าขนมปัง!AJ:AJ)+SUMIF('วางแผนBC,CJ'!$C:$C,'รับ-จ่าย ประจำวัน'!$B404,'วางแผนBC,CJ'!AJ:AJ)+SUMIF(RD!$C:$C,'รับ-จ่าย ประจำวัน'!$B404,RD!AJ:AJ)+SUMIF('FG,ออนไล,คัดแยก'!$C:$C,'รับ-จ่าย ประจำวัน'!$B404,'FG,ออนไล,คัดแยก'!AJ:AJ)</f>
        <v>0</v>
      </c>
      <c r="BR404" s="16">
        <f>SUMIF(เตรียมส่วนผสม!$C:$C,'รับ-จ่าย ประจำวัน'!$B404,เตรียมส่วนผสม!AK:AK)+SUMIF(กวนไส้!$C:$C,'รับ-จ่าย ประจำวัน'!$B404,กวนไส้!AK:AK)+SUMIF(ผลิต1!$C:$C,'รับ-จ่าย ประจำวัน'!$B404,ผลิต1!AK:AK)+SUMIF(ผลิต2!$C:$C,'รับ-จ่าย ประจำวัน'!$B404,ผลิต2!AK:AK)+SUMIF(เส้นแต่งหน้าขนมเค้ก!$C:$C,'รับ-จ่าย ประจำวัน'!$B404,เส้นแต่งหน้าขนมเค้ก!AK:AK)+SUMIF(แพ็ค!$C:$C,'รับ-จ่าย ประจำวัน'!$B404,แพ็ค!AK:AK)+SUMIF(ธุรการ!$C:$C,'รับ-จ่าย ประจำวัน'!$B404,ธุรการ!AK:AK)+SUMIF(เส้นแต่งหน้าขนมปัง!$C:$C,'รับ-จ่าย ประจำวัน'!$B404,เส้นแต่งหน้าขนมปัง!AK:AK)+SUMIF('วางแผนBC,CJ'!$C:$C,'รับ-จ่าย ประจำวัน'!$B404,'วางแผนBC,CJ'!AK:AK)+SUMIF(RD!$C:$C,'รับ-จ่าย ประจำวัน'!$B404,RD!AK:AK)+SUMIF('FG,ออนไล,คัดแยก'!$C:$C,'รับ-จ่าย ประจำวัน'!$B404,'FG,ออนไล,คัดแยก'!AK:AK)</f>
        <v>0</v>
      </c>
      <c r="BS404" s="16">
        <f>SUMIF(เตรียมส่วนผสม!$C:$C,'รับ-จ่าย ประจำวัน'!$B404,เตรียมส่วนผสม!AL:AL)+SUMIF(กวนไส้!$C:$C,'รับ-จ่าย ประจำวัน'!$B404,กวนไส้!AL:AL)+SUMIF(ผลิต1!$C:$C,'รับ-จ่าย ประจำวัน'!$B404,ผลิต1!AL:AL)+SUMIF(ผลิต2!$C:$C,'รับ-จ่าย ประจำวัน'!$B404,ผลิต2!AL:AL)+SUMIF(เส้นแต่งหน้าขนมเค้ก!$C:$C,'รับ-จ่าย ประจำวัน'!$B404,เส้นแต่งหน้าขนมเค้ก!AL:AL)+SUMIF(แพ็ค!$C:$C,'รับ-จ่าย ประจำวัน'!$B404,แพ็ค!AL:AL)+SUMIF(ธุรการ!$C:$C,'รับ-จ่าย ประจำวัน'!$B404,ธุรการ!AL:AL)+SUMIF(เส้นแต่งหน้าขนมปัง!$C:$C,'รับ-จ่าย ประจำวัน'!$B404,เส้นแต่งหน้าขนมปัง!AL:AL)+SUMIF('วางแผนBC,CJ'!$C:$C,'รับ-จ่าย ประจำวัน'!$B404,'วางแผนBC,CJ'!AL:AL)+SUMIF(RD!$C:$C,'รับ-จ่าย ประจำวัน'!$B404,RD!AL:AL)+SUMIF('FG,ออนไล,คัดแยก'!$C:$C,'รับ-จ่าย ประจำวัน'!$B404,'FG,ออนไล,คัดแยก'!AL:AL)</f>
        <v>0</v>
      </c>
      <c r="BT404" s="18">
        <f t="shared" si="93"/>
        <v>0</v>
      </c>
      <c r="BU404" s="116"/>
      <c r="BV404" s="146">
        <f t="shared" si="94"/>
        <v>30000</v>
      </c>
      <c r="BW404" s="183">
        <v>30</v>
      </c>
      <c r="BX404" s="172">
        <f t="shared" si="89"/>
        <v>0</v>
      </c>
      <c r="BY404" s="188" t="e">
        <f t="shared" si="90"/>
        <v>#DIV/0!</v>
      </c>
      <c r="BZ404" s="180" t="e">
        <f t="shared" ca="1" si="95"/>
        <v>#DIV/0!</v>
      </c>
      <c r="CA404" s="93"/>
      <c r="CB404" s="93"/>
      <c r="CC404" s="93"/>
      <c r="CD404" s="93"/>
      <c r="CE404" s="93"/>
      <c r="CF404" s="93"/>
      <c r="CG404" s="93"/>
      <c r="CH404" s="93"/>
      <c r="CI404" s="93"/>
      <c r="CJ404" s="97"/>
      <c r="CK404" s="9">
        <f t="shared" si="91"/>
        <v>30000</v>
      </c>
    </row>
    <row r="405" spans="1:89" hidden="1" x14ac:dyDescent="0.5">
      <c r="A405" s="149"/>
      <c r="B405" s="34">
        <v>1020301003</v>
      </c>
      <c r="C405" s="154" t="s">
        <v>1703</v>
      </c>
      <c r="D405" s="141" t="s">
        <v>61</v>
      </c>
      <c r="E405" s="25"/>
      <c r="F405" s="132"/>
      <c r="G405" s="25"/>
      <c r="H405" s="12">
        <v>3200</v>
      </c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11"/>
      <c r="AF405" s="11"/>
      <c r="AG405" s="11"/>
      <c r="AH405" s="11"/>
      <c r="AI405" s="25"/>
      <c r="AJ405" s="25"/>
      <c r="AK405" s="25"/>
      <c r="AL405" s="25"/>
      <c r="AM405" s="25"/>
      <c r="AN405" s="15">
        <f t="shared" si="92"/>
        <v>0</v>
      </c>
      <c r="AO405" s="16">
        <f>SUMIF(เตรียมส่วนผสม!$C:$C,'รับ-จ่าย ประจำวัน'!$B405,เตรียมส่วนผสม!H:H)+SUMIF(กวนไส้!$C:$C,'รับ-จ่าย ประจำวัน'!$B405,กวนไส้!H:H)+SUMIF(ผลิต1!$C:$C,'รับ-จ่าย ประจำวัน'!$B405,ผลิต1!H:H)+SUMIF(ผลิต2!$C:$C,'รับ-จ่าย ประจำวัน'!$B405,ผลิต2!H:H)+SUMIF(เส้นแต่งหน้าขนมเค้ก!$C:$C,'รับ-จ่าย ประจำวัน'!$B405,เส้นแต่งหน้าขนมเค้ก!H:H)+SUMIF(แพ็ค!$C:$C,'รับ-จ่าย ประจำวัน'!$B405,แพ็ค!H:H)+SUMIF(ธุรการ!$C:$C,'รับ-จ่าย ประจำวัน'!$B405,ธุรการ!H:H)+SUMIF(เส้นแต่งหน้าขนมปัง!$C:$C,'รับ-จ่าย ประจำวัน'!$B405,เส้นแต่งหน้าขนมปัง!H:H)+SUMIF('วางแผนBC,CJ'!$C:$C,'รับ-จ่าย ประจำวัน'!$B405,'วางแผนBC,CJ'!H:H)+SUMIF(RD!$C:$C,'รับ-จ่าย ประจำวัน'!$B405,RD!H:H)+SUMIF('FG,ออนไล,คัดแยก'!$C:$C,'รับ-จ่าย ประจำวัน'!$B405,'FG,ออนไล,คัดแยก'!H:H)</f>
        <v>0</v>
      </c>
      <c r="AP405" s="16">
        <f>SUMIF(เตรียมส่วนผสม!$C:$C,'รับ-จ่าย ประจำวัน'!$B405,เตรียมส่วนผสม!I:I)+SUMIF(กวนไส้!$C:$C,'รับ-จ่าย ประจำวัน'!$B405,กวนไส้!I:I)+SUMIF(ผลิต1!$C:$C,'รับ-จ่าย ประจำวัน'!$B405,ผลิต1!I:I)+SUMIF(ผลิต2!$C:$C,'รับ-จ่าย ประจำวัน'!$B405,ผลิต2!I:I)+SUMIF(เส้นแต่งหน้าขนมเค้ก!$C:$C,'รับ-จ่าย ประจำวัน'!$B405,เส้นแต่งหน้าขนมเค้ก!I:I)+SUMIF(แพ็ค!$C:$C,'รับ-จ่าย ประจำวัน'!$B405,แพ็ค!I:I)+SUMIF(ธุรการ!$C:$C,'รับ-จ่าย ประจำวัน'!$B405,ธุรการ!I:I)+SUMIF(เส้นแต่งหน้าขนมปัง!$C:$C,'รับ-จ่าย ประจำวัน'!$B405,เส้นแต่งหน้าขนมปัง!I:I)+SUMIF('วางแผนBC,CJ'!$C:$C,'รับ-จ่าย ประจำวัน'!$B405,'วางแผนBC,CJ'!I:I)+SUMIF(RD!$C:$C,'รับ-จ่าย ประจำวัน'!$B405,RD!I:I)+SUMIF('FG,ออนไล,คัดแยก'!$C:$C,'รับ-จ่าย ประจำวัน'!$B405,'FG,ออนไล,คัดแยก'!I:I)</f>
        <v>0</v>
      </c>
      <c r="AQ405" s="16">
        <f>SUMIF(เตรียมส่วนผสม!$C:$C,'รับ-จ่าย ประจำวัน'!$B405,เตรียมส่วนผสม!J:J)+SUMIF(กวนไส้!$C:$C,'รับ-จ่าย ประจำวัน'!$B405,กวนไส้!J:J)+SUMIF(ผลิต1!$C:$C,'รับ-จ่าย ประจำวัน'!$B405,ผลิต1!J:J)+SUMIF(ผลิต2!$C:$C,'รับ-จ่าย ประจำวัน'!$B405,ผลิต2!J:J)+SUMIF(เส้นแต่งหน้าขนมเค้ก!$C:$C,'รับ-จ่าย ประจำวัน'!$B405,เส้นแต่งหน้าขนมเค้ก!J:J)+SUMIF(แพ็ค!$C:$C,'รับ-จ่าย ประจำวัน'!$B405,แพ็ค!J:J)+SUMIF(ธุรการ!$C:$C,'รับ-จ่าย ประจำวัน'!$B405,ธุรการ!J:J)+SUMIF(เส้นแต่งหน้าขนมปัง!$C:$C,'รับ-จ่าย ประจำวัน'!$B405,เส้นแต่งหน้าขนมปัง!J:J)+SUMIF('วางแผนBC,CJ'!$C:$C,'รับ-จ่าย ประจำวัน'!$B405,'วางแผนBC,CJ'!J:J)+SUMIF(RD!$C:$C,'รับ-จ่าย ประจำวัน'!$B405,RD!J:J)+SUMIF('FG,ออนไล,คัดแยก'!$C:$C,'รับ-จ่าย ประจำวัน'!$B405,'FG,ออนไล,คัดแยก'!J:J)</f>
        <v>0</v>
      </c>
      <c r="AR405" s="16">
        <f>SUMIF(เตรียมส่วนผสม!$C:$C,'รับ-จ่าย ประจำวัน'!$B405,เตรียมส่วนผสม!K:K)+SUMIF(กวนไส้!$C:$C,'รับ-จ่าย ประจำวัน'!$B405,กวนไส้!K:K)+SUMIF(ผลิต1!$C:$C,'รับ-จ่าย ประจำวัน'!$B405,ผลิต1!K:K)+SUMIF(ผลิต2!$C:$C,'รับ-จ่าย ประจำวัน'!$B405,ผลิต2!K:K)+SUMIF(เส้นแต่งหน้าขนมเค้ก!$C:$C,'รับ-จ่าย ประจำวัน'!$B405,เส้นแต่งหน้าขนมเค้ก!K:K)+SUMIF(แพ็ค!$C:$C,'รับ-จ่าย ประจำวัน'!$B405,แพ็ค!K:K)+SUMIF(ธุรการ!$C:$C,'รับ-จ่าย ประจำวัน'!$B405,ธุรการ!K:K)+SUMIF(เส้นแต่งหน้าขนมปัง!$C:$C,'รับ-จ่าย ประจำวัน'!$B405,เส้นแต่งหน้าขนมปัง!K:K)+SUMIF('วางแผนBC,CJ'!$C:$C,'รับ-จ่าย ประจำวัน'!$B405,'วางแผนBC,CJ'!K:K)+SUMIF(RD!$C:$C,'รับ-จ่าย ประจำวัน'!$B405,RD!K:K)+SUMIF('FG,ออนไล,คัดแยก'!$C:$C,'รับ-จ่าย ประจำวัน'!$B405,'FG,ออนไล,คัดแยก'!K:K)</f>
        <v>0</v>
      </c>
      <c r="AS405" s="16">
        <f>SUMIF(เตรียมส่วนผสม!$C:$C,'รับ-จ่าย ประจำวัน'!$B405,เตรียมส่วนผสม!L:L)+SUMIF(กวนไส้!$C:$C,'รับ-จ่าย ประจำวัน'!$B405,กวนไส้!L:L)+SUMIF(ผลิต1!$C:$C,'รับ-จ่าย ประจำวัน'!$B405,ผลิต1!L:L)+SUMIF(ผลิต2!$C:$C,'รับ-จ่าย ประจำวัน'!$B405,ผลิต2!L:L)+SUMIF(เส้นแต่งหน้าขนมเค้ก!$C:$C,'รับ-จ่าย ประจำวัน'!$B405,เส้นแต่งหน้าขนมเค้ก!L:L)+SUMIF(แพ็ค!$C:$C,'รับ-จ่าย ประจำวัน'!$B405,แพ็ค!L:L)+SUMIF(ธุรการ!$C:$C,'รับ-จ่าย ประจำวัน'!$B405,ธุรการ!L:L)+SUMIF(เส้นแต่งหน้าขนมปัง!$C:$C,'รับ-จ่าย ประจำวัน'!$B405,เส้นแต่งหน้าขนมปัง!L:L)+SUMIF('วางแผนBC,CJ'!$C:$C,'รับ-จ่าย ประจำวัน'!$B405,'วางแผนBC,CJ'!L:L)+SUMIF(RD!$C:$C,'รับ-จ่าย ประจำวัน'!$B405,RD!L:L)+SUMIF('FG,ออนไล,คัดแยก'!$C:$C,'รับ-จ่าย ประจำวัน'!$B405,'FG,ออนไล,คัดแยก'!L:L)</f>
        <v>0</v>
      </c>
      <c r="AT405" s="16">
        <f>SUMIF(เตรียมส่วนผสม!$C:$C,'รับ-จ่าย ประจำวัน'!$B405,เตรียมส่วนผสม!M:M)+SUMIF(กวนไส้!$C:$C,'รับ-จ่าย ประจำวัน'!$B405,กวนไส้!M:M)+SUMIF(ผลิต1!$C:$C,'รับ-จ่าย ประจำวัน'!$B405,ผลิต1!M:M)+SUMIF(ผลิต2!$C:$C,'รับ-จ่าย ประจำวัน'!$B405,ผลิต2!M:M)+SUMIF(เส้นแต่งหน้าขนมเค้ก!$C:$C,'รับ-จ่าย ประจำวัน'!$B405,เส้นแต่งหน้าขนมเค้ก!M:M)+SUMIF(แพ็ค!$C:$C,'รับ-จ่าย ประจำวัน'!$B405,แพ็ค!M:M)+SUMIF(ธุรการ!$C:$C,'รับ-จ่าย ประจำวัน'!$B405,ธุรการ!M:M)+SUMIF(เส้นแต่งหน้าขนมปัง!$C:$C,'รับ-จ่าย ประจำวัน'!$B405,เส้นแต่งหน้าขนมปัง!M:M)+SUMIF('วางแผนBC,CJ'!$C:$C,'รับ-จ่าย ประจำวัน'!$B405,'วางแผนBC,CJ'!M:M)+SUMIF(RD!$C:$C,'รับ-จ่าย ประจำวัน'!$B405,RD!M:M)+SUMIF('FG,ออนไล,คัดแยก'!$C:$C,'รับ-จ่าย ประจำวัน'!$B405,'FG,ออนไล,คัดแยก'!M:M)</f>
        <v>0</v>
      </c>
      <c r="AU405" s="16">
        <f>SUMIF(เตรียมส่วนผสม!$C:$C,'รับ-จ่าย ประจำวัน'!$B405,เตรียมส่วนผสม!N:N)+SUMIF(กวนไส้!$C:$C,'รับ-จ่าย ประจำวัน'!$B405,กวนไส้!N:N)+SUMIF(ผลิต1!$C:$C,'รับ-จ่าย ประจำวัน'!$B405,ผลิต1!N:N)+SUMIF(ผลิต2!$C:$C,'รับ-จ่าย ประจำวัน'!$B405,ผลิต2!N:N)+SUMIF(เส้นแต่งหน้าขนมเค้ก!$C:$C,'รับ-จ่าย ประจำวัน'!$B405,เส้นแต่งหน้าขนมเค้ก!N:N)+SUMIF(แพ็ค!$C:$C,'รับ-จ่าย ประจำวัน'!$B405,แพ็ค!N:N)+SUMIF(ธุรการ!$C:$C,'รับ-จ่าย ประจำวัน'!$B405,ธุรการ!N:N)+SUMIF(เส้นแต่งหน้าขนมปัง!$C:$C,'รับ-จ่าย ประจำวัน'!$B405,เส้นแต่งหน้าขนมปัง!N:N)+SUMIF('วางแผนBC,CJ'!$C:$C,'รับ-จ่าย ประจำวัน'!$B405,'วางแผนBC,CJ'!N:N)+SUMIF(RD!$C:$C,'รับ-จ่าย ประจำวัน'!$B405,RD!N:N)+SUMIF('FG,ออนไล,คัดแยก'!$C:$C,'รับ-จ่าย ประจำวัน'!$B405,'FG,ออนไล,คัดแยก'!N:N)</f>
        <v>0</v>
      </c>
      <c r="AV405" s="16">
        <f>SUMIF(เตรียมส่วนผสม!$C:$C,'รับ-จ่าย ประจำวัน'!$B405,เตรียมส่วนผสม!O:O)+SUMIF(กวนไส้!$C:$C,'รับ-จ่าย ประจำวัน'!$B405,กวนไส้!O:O)+SUMIF(ผลิต1!$C:$C,'รับ-จ่าย ประจำวัน'!$B405,ผลิต1!O:O)+SUMIF(ผลิต2!$C:$C,'รับ-จ่าย ประจำวัน'!$B405,ผลิต2!O:O)+SUMIF(เส้นแต่งหน้าขนมเค้ก!$C:$C,'รับ-จ่าย ประจำวัน'!$B405,เส้นแต่งหน้าขนมเค้ก!O:O)+SUMIF(แพ็ค!$C:$C,'รับ-จ่าย ประจำวัน'!$B405,แพ็ค!O:O)+SUMIF(ธุรการ!$C:$C,'รับ-จ่าย ประจำวัน'!$B405,ธุรการ!O:O)+SUMIF(เส้นแต่งหน้าขนมปัง!$C:$C,'รับ-จ่าย ประจำวัน'!$B405,เส้นแต่งหน้าขนมปัง!O:O)+SUMIF('วางแผนBC,CJ'!$C:$C,'รับ-จ่าย ประจำวัน'!$B405,'วางแผนBC,CJ'!O:O)+SUMIF(RD!$C:$C,'รับ-จ่าย ประจำวัน'!$B405,RD!O:O)+SUMIF('FG,ออนไล,คัดแยก'!$C:$C,'รับ-จ่าย ประจำวัน'!$B405,'FG,ออนไล,คัดแยก'!O:O)</f>
        <v>0</v>
      </c>
      <c r="AW405" s="16">
        <f>SUMIF(เตรียมส่วนผสม!$C:$C,'รับ-จ่าย ประจำวัน'!$B405,เตรียมส่วนผสม!P:P)+SUMIF(กวนไส้!$C:$C,'รับ-จ่าย ประจำวัน'!$B405,กวนไส้!P:P)+SUMIF(ผลิต1!$C:$C,'รับ-จ่าย ประจำวัน'!$B405,ผลิต1!P:P)+SUMIF(ผลิต2!$C:$C,'รับ-จ่าย ประจำวัน'!$B405,ผลิต2!P:P)+SUMIF(เส้นแต่งหน้าขนมเค้ก!$C:$C,'รับ-จ่าย ประจำวัน'!$B405,เส้นแต่งหน้าขนมเค้ก!P:P)+SUMIF(แพ็ค!$C:$C,'รับ-จ่าย ประจำวัน'!$B405,แพ็ค!P:P)+SUMIF(ธุรการ!$C:$C,'รับ-จ่าย ประจำวัน'!$B405,ธุรการ!P:P)+SUMIF(เส้นแต่งหน้าขนมปัง!$C:$C,'รับ-จ่าย ประจำวัน'!$B405,เส้นแต่งหน้าขนมปัง!P:P)+SUMIF('วางแผนBC,CJ'!$C:$C,'รับ-จ่าย ประจำวัน'!$B405,'วางแผนBC,CJ'!P:P)+SUMIF(RD!$C:$C,'รับ-จ่าย ประจำวัน'!$B405,RD!P:P)+SUMIF('FG,ออนไล,คัดแยก'!$C:$C,'รับ-จ่าย ประจำวัน'!$B405,'FG,ออนไล,คัดแยก'!P:P)</f>
        <v>0</v>
      </c>
      <c r="AX405" s="16">
        <f>SUMIF(เตรียมส่วนผสม!$C:$C,'รับ-จ่าย ประจำวัน'!$B405,เตรียมส่วนผสม!Q:Q)+SUMIF(กวนไส้!$C:$C,'รับ-จ่าย ประจำวัน'!$B405,กวนไส้!Q:Q)+SUMIF(ผลิต1!$C:$C,'รับ-จ่าย ประจำวัน'!$B405,ผลิต1!Q:Q)+SUMIF(ผลิต2!$C:$C,'รับ-จ่าย ประจำวัน'!$B405,ผลิต2!Q:Q)+SUMIF(เส้นแต่งหน้าขนมเค้ก!$C:$C,'รับ-จ่าย ประจำวัน'!$B405,เส้นแต่งหน้าขนมเค้ก!Q:Q)+SUMIF(แพ็ค!$C:$C,'รับ-จ่าย ประจำวัน'!$B405,แพ็ค!Q:Q)+SUMIF(ธุรการ!$C:$C,'รับ-จ่าย ประจำวัน'!$B405,ธุรการ!Q:Q)+SUMIF(เส้นแต่งหน้าขนมปัง!$C:$C,'รับ-จ่าย ประจำวัน'!$B405,เส้นแต่งหน้าขนมปัง!Q:Q)+SUMIF('วางแผนBC,CJ'!$C:$C,'รับ-จ่าย ประจำวัน'!$B405,'วางแผนBC,CJ'!Q:Q)+SUMIF(RD!$C:$C,'รับ-จ่าย ประจำวัน'!$B405,RD!Q:Q)+SUMIF('FG,ออนไล,คัดแยก'!$C:$C,'รับ-จ่าย ประจำวัน'!$B405,'FG,ออนไล,คัดแยก'!Q:Q)</f>
        <v>0</v>
      </c>
      <c r="AY405" s="16">
        <f>SUMIF(เตรียมส่วนผสม!$C:$C,'รับ-จ่าย ประจำวัน'!$B405,เตรียมส่วนผสม!R:R)+SUMIF(กวนไส้!$C:$C,'รับ-จ่าย ประจำวัน'!$B405,กวนไส้!R:R)+SUMIF(ผลิต1!$C:$C,'รับ-จ่าย ประจำวัน'!$B405,ผลิต1!R:R)+SUMIF(ผลิต2!$C:$C,'รับ-จ่าย ประจำวัน'!$B405,ผลิต2!R:R)+SUMIF(เส้นแต่งหน้าขนมเค้ก!$C:$C,'รับ-จ่าย ประจำวัน'!$B405,เส้นแต่งหน้าขนมเค้ก!R:R)+SUMIF(แพ็ค!$C:$C,'รับ-จ่าย ประจำวัน'!$B405,แพ็ค!R:R)+SUMIF(ธุรการ!$C:$C,'รับ-จ่าย ประจำวัน'!$B405,ธุรการ!R:R)+SUMIF(เส้นแต่งหน้าขนมปัง!$C:$C,'รับ-จ่าย ประจำวัน'!$B405,เส้นแต่งหน้าขนมปัง!R:R)+SUMIF('วางแผนBC,CJ'!$C:$C,'รับ-จ่าย ประจำวัน'!$B405,'วางแผนBC,CJ'!R:R)+SUMIF(RD!$C:$C,'รับ-จ่าย ประจำวัน'!$B405,RD!R:R)+SUMIF('FG,ออนไล,คัดแยก'!$C:$C,'รับ-จ่าย ประจำวัน'!$B405,'FG,ออนไล,คัดแยก'!R:R)</f>
        <v>0</v>
      </c>
      <c r="AZ405" s="16">
        <f>SUMIF(เตรียมส่วนผสม!$C:$C,'รับ-จ่าย ประจำวัน'!$B405,เตรียมส่วนผสม!S:S)+SUMIF(กวนไส้!$C:$C,'รับ-จ่าย ประจำวัน'!$B405,กวนไส้!S:S)+SUMIF(ผลิต1!$C:$C,'รับ-จ่าย ประจำวัน'!$B405,ผลิต1!S:S)+SUMIF(ผลิต2!$C:$C,'รับ-จ่าย ประจำวัน'!$B405,ผลิต2!S:S)+SUMIF(เส้นแต่งหน้าขนมเค้ก!$C:$C,'รับ-จ่าย ประจำวัน'!$B405,เส้นแต่งหน้าขนมเค้ก!S:S)+SUMIF(แพ็ค!$C:$C,'รับ-จ่าย ประจำวัน'!$B405,แพ็ค!S:S)+SUMIF(ธุรการ!$C:$C,'รับ-จ่าย ประจำวัน'!$B405,ธุรการ!S:S)+SUMIF(เส้นแต่งหน้าขนมปัง!$C:$C,'รับ-จ่าย ประจำวัน'!$B405,เส้นแต่งหน้าขนมปัง!S:S)+SUMIF('วางแผนBC,CJ'!$C:$C,'รับ-จ่าย ประจำวัน'!$B405,'วางแผนBC,CJ'!S:S)+SUMIF(RD!$C:$C,'รับ-จ่าย ประจำวัน'!$B405,RD!S:S)+SUMIF('FG,ออนไล,คัดแยก'!$C:$C,'รับ-จ่าย ประจำวัน'!$B405,'FG,ออนไล,คัดแยก'!S:S)</f>
        <v>0</v>
      </c>
      <c r="BA405" s="16">
        <f>SUMIF(เตรียมส่วนผสม!$C:$C,'รับ-จ่าย ประจำวัน'!$B405,เตรียมส่วนผสม!T:T)+SUMIF(กวนไส้!$C:$C,'รับ-จ่าย ประจำวัน'!$B405,กวนไส้!T:T)+SUMIF(ผลิต1!$C:$C,'รับ-จ่าย ประจำวัน'!$B405,ผลิต1!T:T)+SUMIF(ผลิต2!$C:$C,'รับ-จ่าย ประจำวัน'!$B405,ผลิต2!T:T)+SUMIF(เส้นแต่งหน้าขนมเค้ก!$C:$C,'รับ-จ่าย ประจำวัน'!$B405,เส้นแต่งหน้าขนมเค้ก!T:T)+SUMIF(แพ็ค!$C:$C,'รับ-จ่าย ประจำวัน'!$B405,แพ็ค!T:T)+SUMIF(ธุรการ!$C:$C,'รับ-จ่าย ประจำวัน'!$B405,ธุรการ!T:T)+SUMIF(เส้นแต่งหน้าขนมปัง!$C:$C,'รับ-จ่าย ประจำวัน'!$B405,เส้นแต่งหน้าขนมปัง!T:T)+SUMIF('วางแผนBC,CJ'!$C:$C,'รับ-จ่าย ประจำวัน'!$B405,'วางแผนBC,CJ'!T:T)+SUMIF(RD!$C:$C,'รับ-จ่าย ประจำวัน'!$B405,RD!T:T)+SUMIF('FG,ออนไล,คัดแยก'!$C:$C,'รับ-จ่าย ประจำวัน'!$B405,'FG,ออนไล,คัดแยก'!T:T)</f>
        <v>0</v>
      </c>
      <c r="BB405" s="16">
        <f>SUMIF(เตรียมส่วนผสม!$C:$C,'รับ-จ่าย ประจำวัน'!$B405,เตรียมส่วนผสม!U:U)+SUMIF(กวนไส้!$C:$C,'รับ-จ่าย ประจำวัน'!$B405,กวนไส้!U:U)+SUMIF(ผลิต1!$C:$C,'รับ-จ่าย ประจำวัน'!$B405,ผลิต1!U:U)+SUMIF(ผลิต2!$C:$C,'รับ-จ่าย ประจำวัน'!$B405,ผลิต2!U:U)+SUMIF(เส้นแต่งหน้าขนมเค้ก!$C:$C,'รับ-จ่าย ประจำวัน'!$B405,เส้นแต่งหน้าขนมเค้ก!U:U)+SUMIF(แพ็ค!$C:$C,'รับ-จ่าย ประจำวัน'!$B405,แพ็ค!U:U)+SUMIF(ธุรการ!$C:$C,'รับ-จ่าย ประจำวัน'!$B405,ธุรการ!U:U)+SUMIF(เส้นแต่งหน้าขนมปัง!$C:$C,'รับ-จ่าย ประจำวัน'!$B405,เส้นแต่งหน้าขนมปัง!U:U)+SUMIF('วางแผนBC,CJ'!$C:$C,'รับ-จ่าย ประจำวัน'!$B405,'วางแผนBC,CJ'!U:U)+SUMIF(RD!$C:$C,'รับ-จ่าย ประจำวัน'!$B405,RD!U:U)+SUMIF('FG,ออนไล,คัดแยก'!$C:$C,'รับ-จ่าย ประจำวัน'!$B405,'FG,ออนไล,คัดแยก'!U:U)</f>
        <v>0</v>
      </c>
      <c r="BC405" s="16">
        <f>SUMIF(เตรียมส่วนผสม!$C:$C,'รับ-จ่าย ประจำวัน'!$B405,เตรียมส่วนผสม!V:V)+SUMIF(กวนไส้!$C:$C,'รับ-จ่าย ประจำวัน'!$B405,กวนไส้!V:V)+SUMIF(ผลิต1!$C:$C,'รับ-จ่าย ประจำวัน'!$B405,ผลิต1!V:V)+SUMIF(ผลิต2!$C:$C,'รับ-จ่าย ประจำวัน'!$B405,ผลิต2!V:V)+SUMIF(เส้นแต่งหน้าขนมเค้ก!$C:$C,'รับ-จ่าย ประจำวัน'!$B405,เส้นแต่งหน้าขนมเค้ก!V:V)+SUMIF(แพ็ค!$C:$C,'รับ-จ่าย ประจำวัน'!$B405,แพ็ค!V:V)+SUMIF(ธุรการ!$C:$C,'รับ-จ่าย ประจำวัน'!$B405,ธุรการ!V:V)+SUMIF(เส้นแต่งหน้าขนมปัง!$C:$C,'รับ-จ่าย ประจำวัน'!$B405,เส้นแต่งหน้าขนมปัง!V:V)+SUMIF('วางแผนBC,CJ'!$C:$C,'รับ-จ่าย ประจำวัน'!$B405,'วางแผนBC,CJ'!V:V)+SUMIF(RD!$C:$C,'รับ-จ่าย ประจำวัน'!$B405,RD!V:V)+SUMIF('FG,ออนไล,คัดแยก'!$C:$C,'รับ-จ่าย ประจำวัน'!$B405,'FG,ออนไล,คัดแยก'!V:V)</f>
        <v>0</v>
      </c>
      <c r="BD405" s="16">
        <f>SUMIF(เตรียมส่วนผสม!$C:$C,'รับ-จ่าย ประจำวัน'!$B405,เตรียมส่วนผสม!W:W)+SUMIF(กวนไส้!$C:$C,'รับ-จ่าย ประจำวัน'!$B405,กวนไส้!W:W)+SUMIF(ผลิต1!$C:$C,'รับ-จ่าย ประจำวัน'!$B405,ผลิต1!W:W)+SUMIF(ผลิต2!$C:$C,'รับ-จ่าย ประจำวัน'!$B405,ผลิต2!W:W)+SUMIF(เส้นแต่งหน้าขนมเค้ก!$C:$C,'รับ-จ่าย ประจำวัน'!$B405,เส้นแต่งหน้าขนมเค้ก!W:W)+SUMIF(แพ็ค!$C:$C,'รับ-จ่าย ประจำวัน'!$B405,แพ็ค!W:W)+SUMIF(ธุรการ!$C:$C,'รับ-จ่าย ประจำวัน'!$B405,ธุรการ!W:W)+SUMIF(เส้นแต่งหน้าขนมปัง!$C:$C,'รับ-จ่าย ประจำวัน'!$B405,เส้นแต่งหน้าขนมปัง!W:W)+SUMIF('วางแผนBC,CJ'!$C:$C,'รับ-จ่าย ประจำวัน'!$B405,'วางแผนBC,CJ'!W:W)+SUMIF(RD!$C:$C,'รับ-จ่าย ประจำวัน'!$B405,RD!W:W)+SUMIF('FG,ออนไล,คัดแยก'!$C:$C,'รับ-จ่าย ประจำวัน'!$B405,'FG,ออนไล,คัดแยก'!W:W)</f>
        <v>0</v>
      </c>
      <c r="BE405" s="16">
        <f>SUMIF(เตรียมส่วนผสม!$C:$C,'รับ-จ่าย ประจำวัน'!$B405,เตรียมส่วนผสม!X:X)+SUMIF(กวนไส้!$C:$C,'รับ-จ่าย ประจำวัน'!$B405,กวนไส้!X:X)+SUMIF(ผลิต1!$C:$C,'รับ-จ่าย ประจำวัน'!$B405,ผลิต1!X:X)+SUMIF(ผลิต2!$C:$C,'รับ-จ่าย ประจำวัน'!$B405,ผลิต2!X:X)+SUMIF(เส้นแต่งหน้าขนมเค้ก!$C:$C,'รับ-จ่าย ประจำวัน'!$B405,เส้นแต่งหน้าขนมเค้ก!X:X)+SUMIF(แพ็ค!$C:$C,'รับ-จ่าย ประจำวัน'!$B405,แพ็ค!X:X)+SUMIF(ธุรการ!$C:$C,'รับ-จ่าย ประจำวัน'!$B405,ธุรการ!X:X)+SUMIF(เส้นแต่งหน้าขนมปัง!$C:$C,'รับ-จ่าย ประจำวัน'!$B405,เส้นแต่งหน้าขนมปัง!X:X)+SUMIF('วางแผนBC,CJ'!$C:$C,'รับ-จ่าย ประจำวัน'!$B405,'วางแผนBC,CJ'!X:X)+SUMIF(RD!$C:$C,'รับ-จ่าย ประจำวัน'!$B405,RD!X:X)+SUMIF('FG,ออนไล,คัดแยก'!$C:$C,'รับ-จ่าย ประจำวัน'!$B405,'FG,ออนไล,คัดแยก'!X:X)</f>
        <v>0</v>
      </c>
      <c r="BF405" s="16">
        <f>SUMIF(เตรียมส่วนผสม!$C:$C,'รับ-จ่าย ประจำวัน'!$B405,เตรียมส่วนผสม!Y:Y)+SUMIF(กวนไส้!$C:$C,'รับ-จ่าย ประจำวัน'!$B405,กวนไส้!Y:Y)+SUMIF(ผลิต1!$C:$C,'รับ-จ่าย ประจำวัน'!$B405,ผลิต1!Y:Y)+SUMIF(ผลิต2!$C:$C,'รับ-จ่าย ประจำวัน'!$B405,ผลิต2!Y:Y)+SUMIF(เส้นแต่งหน้าขนมเค้ก!$C:$C,'รับ-จ่าย ประจำวัน'!$B405,เส้นแต่งหน้าขนมเค้ก!Y:Y)+SUMIF(แพ็ค!$C:$C,'รับ-จ่าย ประจำวัน'!$B405,แพ็ค!Y:Y)+SUMIF(ธุรการ!$C:$C,'รับ-จ่าย ประจำวัน'!$B405,ธุรการ!Y:Y)+SUMIF(เส้นแต่งหน้าขนมปัง!$C:$C,'รับ-จ่าย ประจำวัน'!$B405,เส้นแต่งหน้าขนมปัง!Y:Y)+SUMIF('วางแผนBC,CJ'!$C:$C,'รับ-จ่าย ประจำวัน'!$B405,'วางแผนBC,CJ'!Y:Y)+SUMIF(RD!$C:$C,'รับ-จ่าย ประจำวัน'!$B405,RD!Y:Y)+SUMIF('FG,ออนไล,คัดแยก'!$C:$C,'รับ-จ่าย ประจำวัน'!$B405,'FG,ออนไล,คัดแยก'!Y:Y)</f>
        <v>0</v>
      </c>
      <c r="BG405" s="16">
        <f>SUMIF(เตรียมส่วนผสม!$C:$C,'รับ-จ่าย ประจำวัน'!$B405,เตรียมส่วนผสม!Z:Z)+SUMIF(กวนไส้!$C:$C,'รับ-จ่าย ประจำวัน'!$B405,กวนไส้!Z:Z)+SUMIF(ผลิต1!$C:$C,'รับ-จ่าย ประจำวัน'!$B405,ผลิต1!Z:Z)+SUMIF(ผลิต2!$C:$C,'รับ-จ่าย ประจำวัน'!$B405,ผลิต2!Z:Z)+SUMIF(เส้นแต่งหน้าขนมเค้ก!$C:$C,'รับ-จ่าย ประจำวัน'!$B405,เส้นแต่งหน้าขนมเค้ก!Z:Z)+SUMIF(แพ็ค!$C:$C,'รับ-จ่าย ประจำวัน'!$B405,แพ็ค!Z:Z)+SUMIF(ธุรการ!$C:$C,'รับ-จ่าย ประจำวัน'!$B405,ธุรการ!Z:Z)+SUMIF(เส้นแต่งหน้าขนมปัง!$C:$C,'รับ-จ่าย ประจำวัน'!$B405,เส้นแต่งหน้าขนมปัง!Z:Z)+SUMIF('วางแผนBC,CJ'!$C:$C,'รับ-จ่าย ประจำวัน'!$B405,'วางแผนBC,CJ'!Z:Z)+SUMIF(RD!$C:$C,'รับ-จ่าย ประจำวัน'!$B405,RD!Z:Z)+SUMIF('FG,ออนไล,คัดแยก'!$C:$C,'รับ-จ่าย ประจำวัน'!$B405,'FG,ออนไล,คัดแยก'!Z:Z)</f>
        <v>0</v>
      </c>
      <c r="BH405" s="16">
        <f>SUMIF(เตรียมส่วนผสม!$C:$C,'รับ-จ่าย ประจำวัน'!$B405,เตรียมส่วนผสม!AA:AA)+SUMIF(กวนไส้!$C:$C,'รับ-จ่าย ประจำวัน'!$B405,กวนไส้!AA:AA)+SUMIF(ผลิต1!$C:$C,'รับ-จ่าย ประจำวัน'!$B405,ผลิต1!AA:AA)+SUMIF(ผลิต2!$C:$C,'รับ-จ่าย ประจำวัน'!$B405,ผลิต2!AA:AA)+SUMIF(เส้นแต่งหน้าขนมเค้ก!$C:$C,'รับ-จ่าย ประจำวัน'!$B405,เส้นแต่งหน้าขนมเค้ก!AA:AA)+SUMIF(แพ็ค!$C:$C,'รับ-จ่าย ประจำวัน'!$B405,แพ็ค!AA:AA)+SUMIF(ธุรการ!$C:$C,'รับ-จ่าย ประจำวัน'!$B405,ธุรการ!AA:AA)+SUMIF(เส้นแต่งหน้าขนมปัง!$C:$C,'รับ-จ่าย ประจำวัน'!$B405,เส้นแต่งหน้าขนมปัง!AA:AA)+SUMIF('วางแผนBC,CJ'!$C:$C,'รับ-จ่าย ประจำวัน'!$B405,'วางแผนBC,CJ'!AA:AA)+SUMIF(RD!$C:$C,'รับ-จ่าย ประจำวัน'!$B405,RD!AA:AA)+SUMIF('FG,ออนไล,คัดแยก'!$C:$C,'รับ-จ่าย ประจำวัน'!$B405,'FG,ออนไล,คัดแยก'!AA:AA)</f>
        <v>0</v>
      </c>
      <c r="BI405" s="16">
        <f>SUMIF(เตรียมส่วนผสม!$C:$C,'รับ-จ่าย ประจำวัน'!$B405,เตรียมส่วนผสม!AB:AB)+SUMIF(กวนไส้!$C:$C,'รับ-จ่าย ประจำวัน'!$B405,กวนไส้!AB:AB)+SUMIF(ผลิต1!$C:$C,'รับ-จ่าย ประจำวัน'!$B405,ผลิต1!AB:AB)+SUMIF(ผลิต2!$C:$C,'รับ-จ่าย ประจำวัน'!$B405,ผลิต2!AB:AB)+SUMIF(เส้นแต่งหน้าขนมเค้ก!$C:$C,'รับ-จ่าย ประจำวัน'!$B405,เส้นแต่งหน้าขนมเค้ก!AB:AB)+SUMIF(แพ็ค!$C:$C,'รับ-จ่าย ประจำวัน'!$B405,แพ็ค!AB:AB)+SUMIF(ธุรการ!$C:$C,'รับ-จ่าย ประจำวัน'!$B405,ธุรการ!AB:AB)+SUMIF(เส้นแต่งหน้าขนมปัง!$C:$C,'รับ-จ่าย ประจำวัน'!$B405,เส้นแต่งหน้าขนมปัง!AB:AB)+SUMIF('วางแผนBC,CJ'!$C:$C,'รับ-จ่าย ประจำวัน'!$B405,'วางแผนBC,CJ'!AB:AB)+SUMIF(RD!$C:$C,'รับ-จ่าย ประจำวัน'!$B405,RD!AB:AB)+SUMIF('FG,ออนไล,คัดแยก'!$C:$C,'รับ-จ่าย ประจำวัน'!$B405,'FG,ออนไล,คัดแยก'!AB:AB)</f>
        <v>0</v>
      </c>
      <c r="BJ405" s="16">
        <f>SUMIF(เตรียมส่วนผสม!$C:$C,'รับ-จ่าย ประจำวัน'!$B405,เตรียมส่วนผสม!AC:AC)+SUMIF(กวนไส้!$C:$C,'รับ-จ่าย ประจำวัน'!$B405,กวนไส้!AC:AC)+SUMIF(ผลิต1!$C:$C,'รับ-จ่าย ประจำวัน'!$B405,ผลิต1!AC:AC)+SUMIF(ผลิต2!$C:$C,'รับ-จ่าย ประจำวัน'!$B405,ผลิต2!AC:AC)+SUMIF(เส้นแต่งหน้าขนมเค้ก!$C:$C,'รับ-จ่าย ประจำวัน'!$B405,เส้นแต่งหน้าขนมเค้ก!AC:AC)+SUMIF(แพ็ค!$C:$C,'รับ-จ่าย ประจำวัน'!$B405,แพ็ค!AC:AC)+SUMIF(ธุรการ!$C:$C,'รับ-จ่าย ประจำวัน'!$B405,ธุรการ!AC:AC)+SUMIF(เส้นแต่งหน้าขนมปัง!$C:$C,'รับ-จ่าย ประจำวัน'!$B405,เส้นแต่งหน้าขนมปัง!AC:AC)+SUMIF('วางแผนBC,CJ'!$C:$C,'รับ-จ่าย ประจำวัน'!$B405,'วางแผนBC,CJ'!AC:AC)+SUMIF(RD!$C:$C,'รับ-จ่าย ประจำวัน'!$B405,RD!AC:AC)+SUMIF('FG,ออนไล,คัดแยก'!$C:$C,'รับ-จ่าย ประจำวัน'!$B405,'FG,ออนไล,คัดแยก'!AC:AC)</f>
        <v>0</v>
      </c>
      <c r="BK405" s="16">
        <f>SUMIF(เตรียมส่วนผสม!$C:$C,'รับ-จ่าย ประจำวัน'!$B405,เตรียมส่วนผสม!AD:AD)+SUMIF(กวนไส้!$C:$C,'รับ-จ่าย ประจำวัน'!$B405,กวนไส้!AD:AD)+SUMIF(ผลิต1!$C:$C,'รับ-จ่าย ประจำวัน'!$B405,ผลิต1!AD:AD)+SUMIF(ผลิต2!$C:$C,'รับ-จ่าย ประจำวัน'!$B405,ผลิต2!AD:AD)+SUMIF(เส้นแต่งหน้าขนมเค้ก!$C:$C,'รับ-จ่าย ประจำวัน'!$B405,เส้นแต่งหน้าขนมเค้ก!AD:AD)+SUMIF(แพ็ค!$C:$C,'รับ-จ่าย ประจำวัน'!$B405,แพ็ค!AD:AD)+SUMIF(ธุรการ!$C:$C,'รับ-จ่าย ประจำวัน'!$B405,ธุรการ!AD:AD)+SUMIF(เส้นแต่งหน้าขนมปัง!$C:$C,'รับ-จ่าย ประจำวัน'!$B405,เส้นแต่งหน้าขนมปัง!AD:AD)+SUMIF('วางแผนBC,CJ'!$C:$C,'รับ-จ่าย ประจำวัน'!$B405,'วางแผนBC,CJ'!AD:AD)+SUMIF(RD!$C:$C,'รับ-จ่าย ประจำวัน'!$B405,RD!AD:AD)+SUMIF('FG,ออนไล,คัดแยก'!$C:$C,'รับ-จ่าย ประจำวัน'!$B405,'FG,ออนไล,คัดแยก'!AD:AD)</f>
        <v>0</v>
      </c>
      <c r="BL405" s="16">
        <f>SUMIF(เตรียมส่วนผสม!$C:$C,'รับ-จ่าย ประจำวัน'!$B405,เตรียมส่วนผสม!AE:AE)+SUMIF(กวนไส้!$C:$C,'รับ-จ่าย ประจำวัน'!$B405,กวนไส้!AE:AE)+SUMIF(ผลิต1!$C:$C,'รับ-จ่าย ประจำวัน'!$B405,ผลิต1!AE:AE)+SUMIF(ผลิต2!$C:$C,'รับ-จ่าย ประจำวัน'!$B405,ผลิต2!AE:AE)+SUMIF(เส้นแต่งหน้าขนมเค้ก!$C:$C,'รับ-จ่าย ประจำวัน'!$B405,เส้นแต่งหน้าขนมเค้ก!AE:AE)+SUMIF(แพ็ค!$C:$C,'รับ-จ่าย ประจำวัน'!$B405,แพ็ค!AE:AE)+SUMIF(ธุรการ!$C:$C,'รับ-จ่าย ประจำวัน'!$B405,ธุรการ!AE:AE)+SUMIF(เส้นแต่งหน้าขนมปัง!$C:$C,'รับ-จ่าย ประจำวัน'!$B405,เส้นแต่งหน้าขนมปัง!AE:AE)+SUMIF('วางแผนBC,CJ'!$C:$C,'รับ-จ่าย ประจำวัน'!$B405,'วางแผนBC,CJ'!AE:AE)+SUMIF(RD!$C:$C,'รับ-จ่าย ประจำวัน'!$B405,RD!AE:AE)+SUMIF('FG,ออนไล,คัดแยก'!$C:$C,'รับ-จ่าย ประจำวัน'!$B405,'FG,ออนไล,คัดแยก'!AE:AE)</f>
        <v>0</v>
      </c>
      <c r="BM405" s="16">
        <f>SUMIF(เตรียมส่วนผสม!$C:$C,'รับ-จ่าย ประจำวัน'!$B405,เตรียมส่วนผสม!AF:AF)+SUMIF(กวนไส้!$C:$C,'รับ-จ่าย ประจำวัน'!$B405,กวนไส้!AF:AF)+SUMIF(ผลิต1!$C:$C,'รับ-จ่าย ประจำวัน'!$B405,ผลิต1!AF:AF)+SUMIF(ผลิต2!$C:$C,'รับ-จ่าย ประจำวัน'!$B405,ผลิต2!AF:AF)+SUMIF(เส้นแต่งหน้าขนมเค้ก!$C:$C,'รับ-จ่าย ประจำวัน'!$B405,เส้นแต่งหน้าขนมเค้ก!AF:AF)+SUMIF(แพ็ค!$C:$C,'รับ-จ่าย ประจำวัน'!$B405,แพ็ค!AF:AF)+SUMIF(ธุรการ!$C:$C,'รับ-จ่าย ประจำวัน'!$B405,ธุรการ!AF:AF)+SUMIF(เส้นแต่งหน้าขนมปัง!$C:$C,'รับ-จ่าย ประจำวัน'!$B405,เส้นแต่งหน้าขนมปัง!AF:AF)+SUMIF('วางแผนBC,CJ'!$C:$C,'รับ-จ่าย ประจำวัน'!$B405,'วางแผนBC,CJ'!AF:AF)+SUMIF(RD!$C:$C,'รับ-จ่าย ประจำวัน'!$B405,RD!AF:AF)+SUMIF('FG,ออนไล,คัดแยก'!$C:$C,'รับ-จ่าย ประจำวัน'!$B405,'FG,ออนไล,คัดแยก'!AF:AF)</f>
        <v>0</v>
      </c>
      <c r="BN405" s="16">
        <f>SUMIF(เตรียมส่วนผสม!$C:$C,'รับ-จ่าย ประจำวัน'!$B405,เตรียมส่วนผสม!AG:AG)+SUMIF(กวนไส้!$C:$C,'รับ-จ่าย ประจำวัน'!$B405,กวนไส้!AG:AG)+SUMIF(ผลิต1!$C:$C,'รับ-จ่าย ประจำวัน'!$B405,ผลิต1!AG:AG)+SUMIF(ผลิต2!$C:$C,'รับ-จ่าย ประจำวัน'!$B405,ผลิต2!AG:AG)+SUMIF(เส้นแต่งหน้าขนมเค้ก!$C:$C,'รับ-จ่าย ประจำวัน'!$B405,เส้นแต่งหน้าขนมเค้ก!AG:AG)+SUMIF(แพ็ค!$C:$C,'รับ-จ่าย ประจำวัน'!$B405,แพ็ค!AG:AG)+SUMIF(ธุรการ!$C:$C,'รับ-จ่าย ประจำวัน'!$B405,ธุรการ!AG:AG)+SUMIF(เส้นแต่งหน้าขนมปัง!$C:$C,'รับ-จ่าย ประจำวัน'!$B405,เส้นแต่งหน้าขนมปัง!AG:AG)+SUMIF('วางแผนBC,CJ'!$C:$C,'รับ-จ่าย ประจำวัน'!$B405,'วางแผนBC,CJ'!AG:AG)+SUMIF(RD!$C:$C,'รับ-จ่าย ประจำวัน'!$B405,RD!AG:AG)+SUMIF('FG,ออนไล,คัดแยก'!$C:$C,'รับ-จ่าย ประจำวัน'!$B405,'FG,ออนไล,คัดแยก'!AG:AG)</f>
        <v>0</v>
      </c>
      <c r="BO405" s="16">
        <f>SUMIF(เตรียมส่วนผสม!$C:$C,'รับ-จ่าย ประจำวัน'!$B405,เตรียมส่วนผสม!AH:AH)+SUMIF(กวนไส้!$C:$C,'รับ-จ่าย ประจำวัน'!$B405,กวนไส้!AH:AH)+SUMIF(ผลิต1!$C:$C,'รับ-จ่าย ประจำวัน'!$B405,ผลิต1!AH:AH)+SUMIF(ผลิต2!$C:$C,'รับ-จ่าย ประจำวัน'!$B405,ผลิต2!AH:AH)+SUMIF(เส้นแต่งหน้าขนมเค้ก!$C:$C,'รับ-จ่าย ประจำวัน'!$B405,เส้นแต่งหน้าขนมเค้ก!AH:AH)+SUMIF(แพ็ค!$C:$C,'รับ-จ่าย ประจำวัน'!$B405,แพ็ค!AH:AH)+SUMIF(ธุรการ!$C:$C,'รับ-จ่าย ประจำวัน'!$B405,ธุรการ!AH:AH)+SUMIF(เส้นแต่งหน้าขนมปัง!$C:$C,'รับ-จ่าย ประจำวัน'!$B405,เส้นแต่งหน้าขนมปัง!AH:AH)+SUMIF('วางแผนBC,CJ'!$C:$C,'รับ-จ่าย ประจำวัน'!$B405,'วางแผนBC,CJ'!AH:AH)+SUMIF(RD!$C:$C,'รับ-จ่าย ประจำวัน'!$B405,RD!AH:AH)+SUMIF('FG,ออนไล,คัดแยก'!$C:$C,'รับ-จ่าย ประจำวัน'!$B405,'FG,ออนไล,คัดแยก'!AH:AH)</f>
        <v>0</v>
      </c>
      <c r="BP405" s="16">
        <f>SUMIF(เตรียมส่วนผสม!$C:$C,'รับ-จ่าย ประจำวัน'!$B405,เตรียมส่วนผสม!AI:AI)+SUMIF(กวนไส้!$C:$C,'รับ-จ่าย ประจำวัน'!$B405,กวนไส้!AI:AI)+SUMIF(ผลิต1!$C:$C,'รับ-จ่าย ประจำวัน'!$B405,ผลิต1!AI:AI)+SUMIF(ผลิต2!$C:$C,'รับ-จ่าย ประจำวัน'!$B405,ผลิต2!AI:AI)+SUMIF(เส้นแต่งหน้าขนมเค้ก!$C:$C,'รับ-จ่าย ประจำวัน'!$B405,เส้นแต่งหน้าขนมเค้ก!AI:AI)+SUMIF(แพ็ค!$C:$C,'รับ-จ่าย ประจำวัน'!$B405,แพ็ค!AI:AI)+SUMIF(ธุรการ!$C:$C,'รับ-จ่าย ประจำวัน'!$B405,ธุรการ!AI:AI)+SUMIF(เส้นแต่งหน้าขนมปัง!$C:$C,'รับ-จ่าย ประจำวัน'!$B405,เส้นแต่งหน้าขนมปัง!AI:AI)+SUMIF('วางแผนBC,CJ'!$C:$C,'รับ-จ่าย ประจำวัน'!$B405,'วางแผนBC,CJ'!AI:AI)+SUMIF(RD!$C:$C,'รับ-จ่าย ประจำวัน'!$B405,RD!AI:AI)+SUMIF('FG,ออนไล,คัดแยก'!$C:$C,'รับ-จ่าย ประจำวัน'!$B405,'FG,ออนไล,คัดแยก'!AI:AI)</f>
        <v>0</v>
      </c>
      <c r="BQ405" s="16">
        <f>SUMIF(เตรียมส่วนผสม!$C:$C,'รับ-จ่าย ประจำวัน'!$B405,เตรียมส่วนผสม!AJ:AJ)+SUMIF(กวนไส้!$C:$C,'รับ-จ่าย ประจำวัน'!$B405,กวนไส้!AJ:AJ)+SUMIF(ผลิต1!$C:$C,'รับ-จ่าย ประจำวัน'!$B405,ผลิต1!AJ:AJ)+SUMIF(ผลิต2!$C:$C,'รับ-จ่าย ประจำวัน'!$B405,ผลิต2!AJ:AJ)+SUMIF(เส้นแต่งหน้าขนมเค้ก!$C:$C,'รับ-จ่าย ประจำวัน'!$B405,เส้นแต่งหน้าขนมเค้ก!AJ:AJ)+SUMIF(แพ็ค!$C:$C,'รับ-จ่าย ประจำวัน'!$B405,แพ็ค!AJ:AJ)+SUMIF(ธุรการ!$C:$C,'รับ-จ่าย ประจำวัน'!$B405,ธุรการ!AJ:AJ)+SUMIF(เส้นแต่งหน้าขนมปัง!$C:$C,'รับ-จ่าย ประจำวัน'!$B405,เส้นแต่งหน้าขนมปัง!AJ:AJ)+SUMIF('วางแผนBC,CJ'!$C:$C,'รับ-จ่าย ประจำวัน'!$B405,'วางแผนBC,CJ'!AJ:AJ)+SUMIF(RD!$C:$C,'รับ-จ่าย ประจำวัน'!$B405,RD!AJ:AJ)+SUMIF('FG,ออนไล,คัดแยก'!$C:$C,'รับ-จ่าย ประจำวัน'!$B405,'FG,ออนไล,คัดแยก'!AJ:AJ)</f>
        <v>0</v>
      </c>
      <c r="BR405" s="16">
        <f>SUMIF(เตรียมส่วนผสม!$C:$C,'รับ-จ่าย ประจำวัน'!$B405,เตรียมส่วนผสม!AK:AK)+SUMIF(กวนไส้!$C:$C,'รับ-จ่าย ประจำวัน'!$B405,กวนไส้!AK:AK)+SUMIF(ผลิต1!$C:$C,'รับ-จ่าย ประจำวัน'!$B405,ผลิต1!AK:AK)+SUMIF(ผลิต2!$C:$C,'รับ-จ่าย ประจำวัน'!$B405,ผลิต2!AK:AK)+SUMIF(เส้นแต่งหน้าขนมเค้ก!$C:$C,'รับ-จ่าย ประจำวัน'!$B405,เส้นแต่งหน้าขนมเค้ก!AK:AK)+SUMIF(แพ็ค!$C:$C,'รับ-จ่าย ประจำวัน'!$B405,แพ็ค!AK:AK)+SUMIF(ธุรการ!$C:$C,'รับ-จ่าย ประจำวัน'!$B405,ธุรการ!AK:AK)+SUMIF(เส้นแต่งหน้าขนมปัง!$C:$C,'รับ-จ่าย ประจำวัน'!$B405,เส้นแต่งหน้าขนมปัง!AK:AK)+SUMIF('วางแผนBC,CJ'!$C:$C,'รับ-จ่าย ประจำวัน'!$B405,'วางแผนBC,CJ'!AK:AK)+SUMIF(RD!$C:$C,'รับ-จ่าย ประจำวัน'!$B405,RD!AK:AK)+SUMIF('FG,ออนไล,คัดแยก'!$C:$C,'รับ-จ่าย ประจำวัน'!$B405,'FG,ออนไล,คัดแยก'!AK:AK)</f>
        <v>0</v>
      </c>
      <c r="BS405" s="16">
        <f>SUMIF(เตรียมส่วนผสม!$C:$C,'รับ-จ่าย ประจำวัน'!$B405,เตรียมส่วนผสม!AL:AL)+SUMIF(กวนไส้!$C:$C,'รับ-จ่าย ประจำวัน'!$B405,กวนไส้!AL:AL)+SUMIF(ผลิต1!$C:$C,'รับ-จ่าย ประจำวัน'!$B405,ผลิต1!AL:AL)+SUMIF(ผลิต2!$C:$C,'รับ-จ่าย ประจำวัน'!$B405,ผลิต2!AL:AL)+SUMIF(เส้นแต่งหน้าขนมเค้ก!$C:$C,'รับ-จ่าย ประจำวัน'!$B405,เส้นแต่งหน้าขนมเค้ก!AL:AL)+SUMIF(แพ็ค!$C:$C,'รับ-จ่าย ประจำวัน'!$B405,แพ็ค!AL:AL)+SUMIF(ธุรการ!$C:$C,'รับ-จ่าย ประจำวัน'!$B405,ธุรการ!AL:AL)+SUMIF(เส้นแต่งหน้าขนมปัง!$C:$C,'รับ-จ่าย ประจำวัน'!$B405,เส้นแต่งหน้าขนมปัง!AL:AL)+SUMIF('วางแผนBC,CJ'!$C:$C,'รับ-จ่าย ประจำวัน'!$B405,'วางแผนBC,CJ'!AL:AL)+SUMIF(RD!$C:$C,'รับ-จ่าย ประจำวัน'!$B405,RD!AL:AL)+SUMIF('FG,ออนไล,คัดแยก'!$C:$C,'รับ-จ่าย ประจำวัน'!$B405,'FG,ออนไล,คัดแยก'!AL:AL)</f>
        <v>0</v>
      </c>
      <c r="BT405" s="18">
        <f t="shared" si="93"/>
        <v>0</v>
      </c>
      <c r="BU405" s="116"/>
      <c r="BV405" s="146">
        <f t="shared" si="94"/>
        <v>3200</v>
      </c>
      <c r="BW405" s="183">
        <v>30</v>
      </c>
      <c r="BX405" s="172">
        <f t="shared" si="89"/>
        <v>0</v>
      </c>
      <c r="BY405" s="188" t="e">
        <f t="shared" si="90"/>
        <v>#DIV/0!</v>
      </c>
      <c r="BZ405" s="180" t="e">
        <f t="shared" ca="1" si="95"/>
        <v>#DIV/0!</v>
      </c>
      <c r="CA405" s="193"/>
      <c r="CB405" s="93"/>
      <c r="CC405" s="93"/>
      <c r="CD405" s="93"/>
      <c r="CE405" s="93"/>
      <c r="CF405" s="93"/>
      <c r="CG405" s="93"/>
      <c r="CH405" s="93"/>
      <c r="CI405" s="93"/>
      <c r="CJ405" s="97"/>
      <c r="CK405" s="9">
        <f t="shared" si="91"/>
        <v>3200</v>
      </c>
    </row>
    <row r="406" spans="1:89" x14ac:dyDescent="0.5">
      <c r="A406" s="149"/>
      <c r="B406" s="34" t="s">
        <v>1847</v>
      </c>
      <c r="C406" s="154" t="s">
        <v>1888</v>
      </c>
      <c r="D406" s="141" t="s">
        <v>276</v>
      </c>
      <c r="E406" s="25"/>
      <c r="F406" s="132"/>
      <c r="G406" s="25"/>
      <c r="H406" s="12">
        <v>75</v>
      </c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11"/>
      <c r="AF406" s="11"/>
      <c r="AG406" s="11"/>
      <c r="AH406" s="11"/>
      <c r="AI406" s="25"/>
      <c r="AJ406" s="25"/>
      <c r="AK406" s="25"/>
      <c r="AL406" s="25"/>
      <c r="AM406" s="25"/>
      <c r="AN406" s="15">
        <f t="shared" si="92"/>
        <v>0</v>
      </c>
      <c r="AO406" s="16">
        <f>SUMIF(เตรียมส่วนผสม!$C:$C,'รับ-จ่าย ประจำวัน'!$B406,เตรียมส่วนผสม!H:H)+SUMIF(กวนไส้!$C:$C,'รับ-จ่าย ประจำวัน'!$B406,กวนไส้!H:H)+SUMIF(ผลิต1!$C:$C,'รับ-จ่าย ประจำวัน'!$B406,ผลิต1!H:H)+SUMIF(ผลิต2!$C:$C,'รับ-จ่าย ประจำวัน'!$B406,ผลิต2!H:H)+SUMIF(เส้นแต่งหน้าขนมเค้ก!$C:$C,'รับ-จ่าย ประจำวัน'!$B406,เส้นแต่งหน้าขนมเค้ก!H:H)+SUMIF(แพ็ค!$C:$C,'รับ-จ่าย ประจำวัน'!$B406,แพ็ค!H:H)+SUMIF(ธุรการ!$C:$C,'รับ-จ่าย ประจำวัน'!$B406,ธุรการ!H:H)+SUMIF(เส้นแต่งหน้าขนมปัง!$C:$C,'รับ-จ่าย ประจำวัน'!$B406,เส้นแต่งหน้าขนมปัง!H:H)+SUMIF('วางแผนBC,CJ'!$C:$C,'รับ-จ่าย ประจำวัน'!$B406,'วางแผนBC,CJ'!H:H)+SUMIF(RD!$C:$C,'รับ-จ่าย ประจำวัน'!$B406,RD!H:H)+SUMIF('FG,ออนไล,คัดแยก'!$C:$C,'รับ-จ่าย ประจำวัน'!$B406,'FG,ออนไล,คัดแยก'!H:H)</f>
        <v>25</v>
      </c>
      <c r="AP406" s="16">
        <f>SUMIF(เตรียมส่วนผสม!$C:$C,'รับ-จ่าย ประจำวัน'!$B406,เตรียมส่วนผสม!I:I)+SUMIF(กวนไส้!$C:$C,'รับ-จ่าย ประจำวัน'!$B406,กวนไส้!I:I)+SUMIF(ผลิต1!$C:$C,'รับ-จ่าย ประจำวัน'!$B406,ผลิต1!I:I)+SUMIF(ผลิต2!$C:$C,'รับ-จ่าย ประจำวัน'!$B406,ผลิต2!I:I)+SUMIF(เส้นแต่งหน้าขนมเค้ก!$C:$C,'รับ-จ่าย ประจำวัน'!$B406,เส้นแต่งหน้าขนมเค้ก!I:I)+SUMIF(แพ็ค!$C:$C,'รับ-จ่าย ประจำวัน'!$B406,แพ็ค!I:I)+SUMIF(ธุรการ!$C:$C,'รับ-จ่าย ประจำวัน'!$B406,ธุรการ!I:I)+SUMIF(เส้นแต่งหน้าขนมปัง!$C:$C,'รับ-จ่าย ประจำวัน'!$B406,เส้นแต่งหน้าขนมปัง!I:I)+SUMIF('วางแผนBC,CJ'!$C:$C,'รับ-จ่าย ประจำวัน'!$B406,'วางแผนBC,CJ'!I:I)+SUMIF(RD!$C:$C,'รับ-จ่าย ประจำวัน'!$B406,RD!I:I)+SUMIF('FG,ออนไล,คัดแยก'!$C:$C,'รับ-จ่าย ประจำวัน'!$B406,'FG,ออนไล,คัดแยก'!I:I)</f>
        <v>0</v>
      </c>
      <c r="AQ406" s="16">
        <f>SUMIF(เตรียมส่วนผสม!$C:$C,'รับ-จ่าย ประจำวัน'!$B406,เตรียมส่วนผสม!J:J)+SUMIF(กวนไส้!$C:$C,'รับ-จ่าย ประจำวัน'!$B406,กวนไส้!J:J)+SUMIF(ผลิต1!$C:$C,'รับ-จ่าย ประจำวัน'!$B406,ผลิต1!J:J)+SUMIF(ผลิต2!$C:$C,'รับ-จ่าย ประจำวัน'!$B406,ผลิต2!J:J)+SUMIF(เส้นแต่งหน้าขนมเค้ก!$C:$C,'รับ-จ่าย ประจำวัน'!$B406,เส้นแต่งหน้าขนมเค้ก!J:J)+SUMIF(แพ็ค!$C:$C,'รับ-จ่าย ประจำวัน'!$B406,แพ็ค!J:J)+SUMIF(ธุรการ!$C:$C,'รับ-จ่าย ประจำวัน'!$B406,ธุรการ!J:J)+SUMIF(เส้นแต่งหน้าขนมปัง!$C:$C,'รับ-จ่าย ประจำวัน'!$B406,เส้นแต่งหน้าขนมปัง!J:J)+SUMIF('วางแผนBC,CJ'!$C:$C,'รับ-จ่าย ประจำวัน'!$B406,'วางแผนBC,CJ'!J:J)+SUMIF(RD!$C:$C,'รับ-จ่าย ประจำวัน'!$B406,RD!J:J)+SUMIF('FG,ออนไล,คัดแยก'!$C:$C,'รับ-จ่าย ประจำวัน'!$B406,'FG,ออนไล,คัดแยก'!J:J)</f>
        <v>0</v>
      </c>
      <c r="AR406" s="16">
        <f>SUMIF(เตรียมส่วนผสม!$C:$C,'รับ-จ่าย ประจำวัน'!$B406,เตรียมส่วนผสม!K:K)+SUMIF(กวนไส้!$C:$C,'รับ-จ่าย ประจำวัน'!$B406,กวนไส้!K:K)+SUMIF(ผลิต1!$C:$C,'รับ-จ่าย ประจำวัน'!$B406,ผลิต1!K:K)+SUMIF(ผลิต2!$C:$C,'รับ-จ่าย ประจำวัน'!$B406,ผลิต2!K:K)+SUMIF(เส้นแต่งหน้าขนมเค้ก!$C:$C,'รับ-จ่าย ประจำวัน'!$B406,เส้นแต่งหน้าขนมเค้ก!K:K)+SUMIF(แพ็ค!$C:$C,'รับ-จ่าย ประจำวัน'!$B406,แพ็ค!K:K)+SUMIF(ธุรการ!$C:$C,'รับ-จ่าย ประจำวัน'!$B406,ธุรการ!K:K)+SUMIF(เส้นแต่งหน้าขนมปัง!$C:$C,'รับ-จ่าย ประจำวัน'!$B406,เส้นแต่งหน้าขนมปัง!K:K)+SUMIF('วางแผนBC,CJ'!$C:$C,'รับ-จ่าย ประจำวัน'!$B406,'วางแผนBC,CJ'!K:K)+SUMIF(RD!$C:$C,'รับ-จ่าย ประจำวัน'!$B406,RD!K:K)+SUMIF('FG,ออนไล,คัดแยก'!$C:$C,'รับ-จ่าย ประจำวัน'!$B406,'FG,ออนไล,คัดแยก'!K:K)</f>
        <v>0</v>
      </c>
      <c r="AS406" s="16">
        <f>SUMIF(เตรียมส่วนผสม!$C:$C,'รับ-จ่าย ประจำวัน'!$B406,เตรียมส่วนผสม!L:L)+SUMIF(กวนไส้!$C:$C,'รับ-จ่าย ประจำวัน'!$B406,กวนไส้!L:L)+SUMIF(ผลิต1!$C:$C,'รับ-จ่าย ประจำวัน'!$B406,ผลิต1!L:L)+SUMIF(ผลิต2!$C:$C,'รับ-จ่าย ประจำวัน'!$B406,ผลิต2!L:L)+SUMIF(เส้นแต่งหน้าขนมเค้ก!$C:$C,'รับ-จ่าย ประจำวัน'!$B406,เส้นแต่งหน้าขนมเค้ก!L:L)+SUMIF(แพ็ค!$C:$C,'รับ-จ่าย ประจำวัน'!$B406,แพ็ค!L:L)+SUMIF(ธุรการ!$C:$C,'รับ-จ่าย ประจำวัน'!$B406,ธุรการ!L:L)+SUMIF(เส้นแต่งหน้าขนมปัง!$C:$C,'รับ-จ่าย ประจำวัน'!$B406,เส้นแต่งหน้าขนมปัง!L:L)+SUMIF('วางแผนBC,CJ'!$C:$C,'รับ-จ่าย ประจำวัน'!$B406,'วางแผนBC,CJ'!L:L)+SUMIF(RD!$C:$C,'รับ-จ่าย ประจำวัน'!$B406,RD!L:L)+SUMIF('FG,ออนไล,คัดแยก'!$C:$C,'รับ-จ่าย ประจำวัน'!$B406,'FG,ออนไล,คัดแยก'!L:L)</f>
        <v>0</v>
      </c>
      <c r="AT406" s="16">
        <f>SUMIF(เตรียมส่วนผสม!$C:$C,'รับ-จ่าย ประจำวัน'!$B406,เตรียมส่วนผสม!M:M)+SUMIF(กวนไส้!$C:$C,'รับ-จ่าย ประจำวัน'!$B406,กวนไส้!M:M)+SUMIF(ผลิต1!$C:$C,'รับ-จ่าย ประจำวัน'!$B406,ผลิต1!M:M)+SUMIF(ผลิต2!$C:$C,'รับ-จ่าย ประจำวัน'!$B406,ผลิต2!M:M)+SUMIF(เส้นแต่งหน้าขนมเค้ก!$C:$C,'รับ-จ่าย ประจำวัน'!$B406,เส้นแต่งหน้าขนมเค้ก!M:M)+SUMIF(แพ็ค!$C:$C,'รับ-จ่าย ประจำวัน'!$B406,แพ็ค!M:M)+SUMIF(ธุรการ!$C:$C,'รับ-จ่าย ประจำวัน'!$B406,ธุรการ!M:M)+SUMIF(เส้นแต่งหน้าขนมปัง!$C:$C,'รับ-จ่าย ประจำวัน'!$B406,เส้นแต่งหน้าขนมปัง!M:M)+SUMIF('วางแผนBC,CJ'!$C:$C,'รับ-จ่าย ประจำวัน'!$B406,'วางแผนBC,CJ'!M:M)+SUMIF(RD!$C:$C,'รับ-จ่าย ประจำวัน'!$B406,RD!M:M)+SUMIF('FG,ออนไล,คัดแยก'!$C:$C,'รับ-จ่าย ประจำวัน'!$B406,'FG,ออนไล,คัดแยก'!M:M)</f>
        <v>0</v>
      </c>
      <c r="AU406" s="16">
        <f>SUMIF(เตรียมส่วนผสม!$C:$C,'รับ-จ่าย ประจำวัน'!$B406,เตรียมส่วนผสม!N:N)+SUMIF(กวนไส้!$C:$C,'รับ-จ่าย ประจำวัน'!$B406,กวนไส้!N:N)+SUMIF(ผลิต1!$C:$C,'รับ-จ่าย ประจำวัน'!$B406,ผลิต1!N:N)+SUMIF(ผลิต2!$C:$C,'รับ-จ่าย ประจำวัน'!$B406,ผลิต2!N:N)+SUMIF(เส้นแต่งหน้าขนมเค้ก!$C:$C,'รับ-จ่าย ประจำวัน'!$B406,เส้นแต่งหน้าขนมเค้ก!N:N)+SUMIF(แพ็ค!$C:$C,'รับ-จ่าย ประจำวัน'!$B406,แพ็ค!N:N)+SUMIF(ธุรการ!$C:$C,'รับ-จ่าย ประจำวัน'!$B406,ธุรการ!N:N)+SUMIF(เส้นแต่งหน้าขนมปัง!$C:$C,'รับ-จ่าย ประจำวัน'!$B406,เส้นแต่งหน้าขนมปัง!N:N)+SUMIF('วางแผนBC,CJ'!$C:$C,'รับ-จ่าย ประจำวัน'!$B406,'วางแผนBC,CJ'!N:N)+SUMIF(RD!$C:$C,'รับ-จ่าย ประจำวัน'!$B406,RD!N:N)+SUMIF('FG,ออนไล,คัดแยก'!$C:$C,'รับ-จ่าย ประจำวัน'!$B406,'FG,ออนไล,คัดแยก'!N:N)</f>
        <v>25</v>
      </c>
      <c r="AV406" s="16">
        <f>SUMIF(เตรียมส่วนผสม!$C:$C,'รับ-จ่าย ประจำวัน'!$B406,เตรียมส่วนผสม!O:O)+SUMIF(กวนไส้!$C:$C,'รับ-จ่าย ประจำวัน'!$B406,กวนไส้!O:O)+SUMIF(ผลิต1!$C:$C,'รับ-จ่าย ประจำวัน'!$B406,ผลิต1!O:O)+SUMIF(ผลิต2!$C:$C,'รับ-จ่าย ประจำวัน'!$B406,ผลิต2!O:O)+SUMIF(เส้นแต่งหน้าขนมเค้ก!$C:$C,'รับ-จ่าย ประจำวัน'!$B406,เส้นแต่งหน้าขนมเค้ก!O:O)+SUMIF(แพ็ค!$C:$C,'รับ-จ่าย ประจำวัน'!$B406,แพ็ค!O:O)+SUMIF(ธุรการ!$C:$C,'รับ-จ่าย ประจำวัน'!$B406,ธุรการ!O:O)+SUMIF(เส้นแต่งหน้าขนมปัง!$C:$C,'รับ-จ่าย ประจำวัน'!$B406,เส้นแต่งหน้าขนมปัง!O:O)+SUMIF('วางแผนBC,CJ'!$C:$C,'รับ-จ่าย ประจำวัน'!$B406,'วางแผนBC,CJ'!O:O)+SUMIF(RD!$C:$C,'รับ-จ่าย ประจำวัน'!$B406,RD!O:O)+SUMIF('FG,ออนไล,คัดแยก'!$C:$C,'รับ-จ่าย ประจำวัน'!$B406,'FG,ออนไล,คัดแยก'!O:O)</f>
        <v>0</v>
      </c>
      <c r="AW406" s="16">
        <f>SUMIF(เตรียมส่วนผสม!$C:$C,'รับ-จ่าย ประจำวัน'!$B406,เตรียมส่วนผสม!P:P)+SUMIF(กวนไส้!$C:$C,'รับ-จ่าย ประจำวัน'!$B406,กวนไส้!P:P)+SUMIF(ผลิต1!$C:$C,'รับ-จ่าย ประจำวัน'!$B406,ผลิต1!P:P)+SUMIF(ผลิต2!$C:$C,'รับ-จ่าย ประจำวัน'!$B406,ผลิต2!P:P)+SUMIF(เส้นแต่งหน้าขนมเค้ก!$C:$C,'รับ-จ่าย ประจำวัน'!$B406,เส้นแต่งหน้าขนมเค้ก!P:P)+SUMIF(แพ็ค!$C:$C,'รับ-จ่าย ประจำวัน'!$B406,แพ็ค!P:P)+SUMIF(ธุรการ!$C:$C,'รับ-จ่าย ประจำวัน'!$B406,ธุรการ!P:P)+SUMIF(เส้นแต่งหน้าขนมปัง!$C:$C,'รับ-จ่าย ประจำวัน'!$B406,เส้นแต่งหน้าขนมปัง!P:P)+SUMIF('วางแผนBC,CJ'!$C:$C,'รับ-จ่าย ประจำวัน'!$B406,'วางแผนBC,CJ'!P:P)+SUMIF(RD!$C:$C,'รับ-จ่าย ประจำวัน'!$B406,RD!P:P)+SUMIF('FG,ออนไล,คัดแยก'!$C:$C,'รับ-จ่าย ประจำวัน'!$B406,'FG,ออนไล,คัดแยก'!P:P)</f>
        <v>0</v>
      </c>
      <c r="AX406" s="16">
        <f>SUMIF(เตรียมส่วนผสม!$C:$C,'รับ-จ่าย ประจำวัน'!$B406,เตรียมส่วนผสม!Q:Q)+SUMIF(กวนไส้!$C:$C,'รับ-จ่าย ประจำวัน'!$B406,กวนไส้!Q:Q)+SUMIF(ผลิต1!$C:$C,'รับ-จ่าย ประจำวัน'!$B406,ผลิต1!Q:Q)+SUMIF(ผลิต2!$C:$C,'รับ-จ่าย ประจำวัน'!$B406,ผลิต2!Q:Q)+SUMIF(เส้นแต่งหน้าขนมเค้ก!$C:$C,'รับ-จ่าย ประจำวัน'!$B406,เส้นแต่งหน้าขนมเค้ก!Q:Q)+SUMIF(แพ็ค!$C:$C,'รับ-จ่าย ประจำวัน'!$B406,แพ็ค!Q:Q)+SUMIF(ธุรการ!$C:$C,'รับ-จ่าย ประจำวัน'!$B406,ธุรการ!Q:Q)+SUMIF(เส้นแต่งหน้าขนมปัง!$C:$C,'รับ-จ่าย ประจำวัน'!$B406,เส้นแต่งหน้าขนมปัง!Q:Q)+SUMIF('วางแผนBC,CJ'!$C:$C,'รับ-จ่าย ประจำวัน'!$B406,'วางแผนBC,CJ'!Q:Q)+SUMIF(RD!$C:$C,'รับ-จ่าย ประจำวัน'!$B406,RD!Q:Q)+SUMIF('FG,ออนไล,คัดแยก'!$C:$C,'รับ-จ่าย ประจำวัน'!$B406,'FG,ออนไล,คัดแยก'!Q:Q)</f>
        <v>25</v>
      </c>
      <c r="AY406" s="16">
        <f>SUMIF(เตรียมส่วนผสม!$C:$C,'รับ-จ่าย ประจำวัน'!$B406,เตรียมส่วนผสม!R:R)+SUMIF(กวนไส้!$C:$C,'รับ-จ่าย ประจำวัน'!$B406,กวนไส้!R:R)+SUMIF(ผลิต1!$C:$C,'รับ-จ่าย ประจำวัน'!$B406,ผลิต1!R:R)+SUMIF(ผลิต2!$C:$C,'รับ-จ่าย ประจำวัน'!$B406,ผลิต2!R:R)+SUMIF(เส้นแต่งหน้าขนมเค้ก!$C:$C,'รับ-จ่าย ประจำวัน'!$B406,เส้นแต่งหน้าขนมเค้ก!R:R)+SUMIF(แพ็ค!$C:$C,'รับ-จ่าย ประจำวัน'!$B406,แพ็ค!R:R)+SUMIF(ธุรการ!$C:$C,'รับ-จ่าย ประจำวัน'!$B406,ธุรการ!R:R)+SUMIF(เส้นแต่งหน้าขนมปัง!$C:$C,'รับ-จ่าย ประจำวัน'!$B406,เส้นแต่งหน้าขนมปัง!R:R)+SUMIF('วางแผนBC,CJ'!$C:$C,'รับ-จ่าย ประจำวัน'!$B406,'วางแผนBC,CJ'!R:R)+SUMIF(RD!$C:$C,'รับ-จ่าย ประจำวัน'!$B406,RD!R:R)+SUMIF('FG,ออนไล,คัดแยก'!$C:$C,'รับ-จ่าย ประจำวัน'!$B406,'FG,ออนไล,คัดแยก'!R:R)</f>
        <v>0</v>
      </c>
      <c r="AZ406" s="16">
        <f>SUMIF(เตรียมส่วนผสม!$C:$C,'รับ-จ่าย ประจำวัน'!$B406,เตรียมส่วนผสม!S:S)+SUMIF(กวนไส้!$C:$C,'รับ-จ่าย ประจำวัน'!$B406,กวนไส้!S:S)+SUMIF(ผลิต1!$C:$C,'รับ-จ่าย ประจำวัน'!$B406,ผลิต1!S:S)+SUMIF(ผลิต2!$C:$C,'รับ-จ่าย ประจำวัน'!$B406,ผลิต2!S:S)+SUMIF(เส้นแต่งหน้าขนมเค้ก!$C:$C,'รับ-จ่าย ประจำวัน'!$B406,เส้นแต่งหน้าขนมเค้ก!S:S)+SUMIF(แพ็ค!$C:$C,'รับ-จ่าย ประจำวัน'!$B406,แพ็ค!S:S)+SUMIF(ธุรการ!$C:$C,'รับ-จ่าย ประจำวัน'!$B406,ธุรการ!S:S)+SUMIF(เส้นแต่งหน้าขนมปัง!$C:$C,'รับ-จ่าย ประจำวัน'!$B406,เส้นแต่งหน้าขนมปัง!S:S)+SUMIF('วางแผนBC,CJ'!$C:$C,'รับ-จ่าย ประจำวัน'!$B406,'วางแผนBC,CJ'!S:S)+SUMIF(RD!$C:$C,'รับ-จ่าย ประจำวัน'!$B406,RD!S:S)+SUMIF('FG,ออนไล,คัดแยก'!$C:$C,'รับ-จ่าย ประจำวัน'!$B406,'FG,ออนไล,คัดแยก'!S:S)</f>
        <v>0</v>
      </c>
      <c r="BA406" s="16">
        <f>SUMIF(เตรียมส่วนผสม!$C:$C,'รับ-จ่าย ประจำวัน'!$B406,เตรียมส่วนผสม!T:T)+SUMIF(กวนไส้!$C:$C,'รับ-จ่าย ประจำวัน'!$B406,กวนไส้!T:T)+SUMIF(ผลิต1!$C:$C,'รับ-จ่าย ประจำวัน'!$B406,ผลิต1!T:T)+SUMIF(ผลิต2!$C:$C,'รับ-จ่าย ประจำวัน'!$B406,ผลิต2!T:T)+SUMIF(เส้นแต่งหน้าขนมเค้ก!$C:$C,'รับ-จ่าย ประจำวัน'!$B406,เส้นแต่งหน้าขนมเค้ก!T:T)+SUMIF(แพ็ค!$C:$C,'รับ-จ่าย ประจำวัน'!$B406,แพ็ค!T:T)+SUMIF(ธุรการ!$C:$C,'รับ-จ่าย ประจำวัน'!$B406,ธุรการ!T:T)+SUMIF(เส้นแต่งหน้าขนมปัง!$C:$C,'รับ-จ่าย ประจำวัน'!$B406,เส้นแต่งหน้าขนมปัง!T:T)+SUMIF('วางแผนBC,CJ'!$C:$C,'รับ-จ่าย ประจำวัน'!$B406,'วางแผนBC,CJ'!T:T)+SUMIF(RD!$C:$C,'รับ-จ่าย ประจำวัน'!$B406,RD!T:T)+SUMIF('FG,ออนไล,คัดแยก'!$C:$C,'รับ-จ่าย ประจำวัน'!$B406,'FG,ออนไล,คัดแยก'!T:T)</f>
        <v>0</v>
      </c>
      <c r="BB406" s="16">
        <f>SUMIF(เตรียมส่วนผสม!$C:$C,'รับ-จ่าย ประจำวัน'!$B406,เตรียมส่วนผสม!U:U)+SUMIF(กวนไส้!$C:$C,'รับ-จ่าย ประจำวัน'!$B406,กวนไส้!U:U)+SUMIF(ผลิต1!$C:$C,'รับ-จ่าย ประจำวัน'!$B406,ผลิต1!U:U)+SUMIF(ผลิต2!$C:$C,'รับ-จ่าย ประจำวัน'!$B406,ผลิต2!U:U)+SUMIF(เส้นแต่งหน้าขนมเค้ก!$C:$C,'รับ-จ่าย ประจำวัน'!$B406,เส้นแต่งหน้าขนมเค้ก!U:U)+SUMIF(แพ็ค!$C:$C,'รับ-จ่าย ประจำวัน'!$B406,แพ็ค!U:U)+SUMIF(ธุรการ!$C:$C,'รับ-จ่าย ประจำวัน'!$B406,ธุรการ!U:U)+SUMIF(เส้นแต่งหน้าขนมปัง!$C:$C,'รับ-จ่าย ประจำวัน'!$B406,เส้นแต่งหน้าขนมปัง!U:U)+SUMIF('วางแผนBC,CJ'!$C:$C,'รับ-จ่าย ประจำวัน'!$B406,'วางแผนBC,CJ'!U:U)+SUMIF(RD!$C:$C,'รับ-จ่าย ประจำวัน'!$B406,RD!U:U)+SUMIF('FG,ออนไล,คัดแยก'!$C:$C,'รับ-จ่าย ประจำวัน'!$B406,'FG,ออนไล,คัดแยก'!U:U)</f>
        <v>0</v>
      </c>
      <c r="BC406" s="16">
        <f>SUMIF(เตรียมส่วนผสม!$C:$C,'รับ-จ่าย ประจำวัน'!$B406,เตรียมส่วนผสม!V:V)+SUMIF(กวนไส้!$C:$C,'รับ-จ่าย ประจำวัน'!$B406,กวนไส้!V:V)+SUMIF(ผลิต1!$C:$C,'รับ-จ่าย ประจำวัน'!$B406,ผลิต1!V:V)+SUMIF(ผลิต2!$C:$C,'รับ-จ่าย ประจำวัน'!$B406,ผลิต2!V:V)+SUMIF(เส้นแต่งหน้าขนมเค้ก!$C:$C,'รับ-จ่าย ประจำวัน'!$B406,เส้นแต่งหน้าขนมเค้ก!V:V)+SUMIF(แพ็ค!$C:$C,'รับ-จ่าย ประจำวัน'!$B406,แพ็ค!V:V)+SUMIF(ธุรการ!$C:$C,'รับ-จ่าย ประจำวัน'!$B406,ธุรการ!V:V)+SUMIF(เส้นแต่งหน้าขนมปัง!$C:$C,'รับ-จ่าย ประจำวัน'!$B406,เส้นแต่งหน้าขนมปัง!V:V)+SUMIF('วางแผนBC,CJ'!$C:$C,'รับ-จ่าย ประจำวัน'!$B406,'วางแผนBC,CJ'!V:V)+SUMIF(RD!$C:$C,'รับ-จ่าย ประจำวัน'!$B406,RD!V:V)+SUMIF('FG,ออนไล,คัดแยก'!$C:$C,'รับ-จ่าย ประจำวัน'!$B406,'FG,ออนไล,คัดแยก'!V:V)</f>
        <v>0</v>
      </c>
      <c r="BD406" s="16">
        <f>SUMIF(เตรียมส่วนผสม!$C:$C,'รับ-จ่าย ประจำวัน'!$B406,เตรียมส่วนผสม!W:W)+SUMIF(กวนไส้!$C:$C,'รับ-จ่าย ประจำวัน'!$B406,กวนไส้!W:W)+SUMIF(ผลิต1!$C:$C,'รับ-จ่าย ประจำวัน'!$B406,ผลิต1!W:W)+SUMIF(ผลิต2!$C:$C,'รับ-จ่าย ประจำวัน'!$B406,ผลิต2!W:W)+SUMIF(เส้นแต่งหน้าขนมเค้ก!$C:$C,'รับ-จ่าย ประจำวัน'!$B406,เส้นแต่งหน้าขนมเค้ก!W:W)+SUMIF(แพ็ค!$C:$C,'รับ-จ่าย ประจำวัน'!$B406,แพ็ค!W:W)+SUMIF(ธุรการ!$C:$C,'รับ-จ่าย ประจำวัน'!$B406,ธุรการ!W:W)+SUMIF(เส้นแต่งหน้าขนมปัง!$C:$C,'รับ-จ่าย ประจำวัน'!$B406,เส้นแต่งหน้าขนมปัง!W:W)+SUMIF('วางแผนBC,CJ'!$C:$C,'รับ-จ่าย ประจำวัน'!$B406,'วางแผนBC,CJ'!W:W)+SUMIF(RD!$C:$C,'รับ-จ่าย ประจำวัน'!$B406,RD!W:W)+SUMIF('FG,ออนไล,คัดแยก'!$C:$C,'รับ-จ่าย ประจำวัน'!$B406,'FG,ออนไล,คัดแยก'!W:W)</f>
        <v>0</v>
      </c>
      <c r="BE406" s="16">
        <f>SUMIF(เตรียมส่วนผสม!$C:$C,'รับ-จ่าย ประจำวัน'!$B406,เตรียมส่วนผสม!X:X)+SUMIF(กวนไส้!$C:$C,'รับ-จ่าย ประจำวัน'!$B406,กวนไส้!X:X)+SUMIF(ผลิต1!$C:$C,'รับ-จ่าย ประจำวัน'!$B406,ผลิต1!X:X)+SUMIF(ผลิต2!$C:$C,'รับ-จ่าย ประจำวัน'!$B406,ผลิต2!X:X)+SUMIF(เส้นแต่งหน้าขนมเค้ก!$C:$C,'รับ-จ่าย ประจำวัน'!$B406,เส้นแต่งหน้าขนมเค้ก!X:X)+SUMIF(แพ็ค!$C:$C,'รับ-จ่าย ประจำวัน'!$B406,แพ็ค!X:X)+SUMIF(ธุรการ!$C:$C,'รับ-จ่าย ประจำวัน'!$B406,ธุรการ!X:X)+SUMIF(เส้นแต่งหน้าขนมปัง!$C:$C,'รับ-จ่าย ประจำวัน'!$B406,เส้นแต่งหน้าขนมปัง!X:X)+SUMIF('วางแผนBC,CJ'!$C:$C,'รับ-จ่าย ประจำวัน'!$B406,'วางแผนBC,CJ'!X:X)+SUMIF(RD!$C:$C,'รับ-จ่าย ประจำวัน'!$B406,RD!X:X)+SUMIF('FG,ออนไล,คัดแยก'!$C:$C,'รับ-จ่าย ประจำวัน'!$B406,'FG,ออนไล,คัดแยก'!X:X)</f>
        <v>0</v>
      </c>
      <c r="BF406" s="16">
        <f>SUMIF(เตรียมส่วนผสม!$C:$C,'รับ-จ่าย ประจำวัน'!$B406,เตรียมส่วนผสม!Y:Y)+SUMIF(กวนไส้!$C:$C,'รับ-จ่าย ประจำวัน'!$B406,กวนไส้!Y:Y)+SUMIF(ผลิต1!$C:$C,'รับ-จ่าย ประจำวัน'!$B406,ผลิต1!Y:Y)+SUMIF(ผลิต2!$C:$C,'รับ-จ่าย ประจำวัน'!$B406,ผลิต2!Y:Y)+SUMIF(เส้นแต่งหน้าขนมเค้ก!$C:$C,'รับ-จ่าย ประจำวัน'!$B406,เส้นแต่งหน้าขนมเค้ก!Y:Y)+SUMIF(แพ็ค!$C:$C,'รับ-จ่าย ประจำวัน'!$B406,แพ็ค!Y:Y)+SUMIF(ธุรการ!$C:$C,'รับ-จ่าย ประจำวัน'!$B406,ธุรการ!Y:Y)+SUMIF(เส้นแต่งหน้าขนมปัง!$C:$C,'รับ-จ่าย ประจำวัน'!$B406,เส้นแต่งหน้าขนมปัง!Y:Y)+SUMIF('วางแผนBC,CJ'!$C:$C,'รับ-จ่าย ประจำวัน'!$B406,'วางแผนBC,CJ'!Y:Y)+SUMIF(RD!$C:$C,'รับ-จ่าย ประจำวัน'!$B406,RD!Y:Y)+SUMIF('FG,ออนไล,คัดแยก'!$C:$C,'รับ-จ่าย ประจำวัน'!$B406,'FG,ออนไล,คัดแยก'!Y:Y)</f>
        <v>0</v>
      </c>
      <c r="BG406" s="16">
        <f>SUMIF(เตรียมส่วนผสม!$C:$C,'รับ-จ่าย ประจำวัน'!$B406,เตรียมส่วนผสม!Z:Z)+SUMIF(กวนไส้!$C:$C,'รับ-จ่าย ประจำวัน'!$B406,กวนไส้!Z:Z)+SUMIF(ผลิต1!$C:$C,'รับ-จ่าย ประจำวัน'!$B406,ผลิต1!Z:Z)+SUMIF(ผลิต2!$C:$C,'รับ-จ่าย ประจำวัน'!$B406,ผลิต2!Z:Z)+SUMIF(เส้นแต่งหน้าขนมเค้ก!$C:$C,'รับ-จ่าย ประจำวัน'!$B406,เส้นแต่งหน้าขนมเค้ก!Z:Z)+SUMIF(แพ็ค!$C:$C,'รับ-จ่าย ประจำวัน'!$B406,แพ็ค!Z:Z)+SUMIF(ธุรการ!$C:$C,'รับ-จ่าย ประจำวัน'!$B406,ธุรการ!Z:Z)+SUMIF(เส้นแต่งหน้าขนมปัง!$C:$C,'รับ-จ่าย ประจำวัน'!$B406,เส้นแต่งหน้าขนมปัง!Z:Z)+SUMIF('วางแผนBC,CJ'!$C:$C,'รับ-จ่าย ประจำวัน'!$B406,'วางแผนBC,CJ'!Z:Z)+SUMIF(RD!$C:$C,'รับ-จ่าย ประจำวัน'!$B406,RD!Z:Z)+SUMIF('FG,ออนไล,คัดแยก'!$C:$C,'รับ-จ่าย ประจำวัน'!$B406,'FG,ออนไล,คัดแยก'!Z:Z)</f>
        <v>0</v>
      </c>
      <c r="BH406" s="16">
        <f>SUMIF(เตรียมส่วนผสม!$C:$C,'รับ-จ่าย ประจำวัน'!$B406,เตรียมส่วนผสม!AA:AA)+SUMIF(กวนไส้!$C:$C,'รับ-จ่าย ประจำวัน'!$B406,กวนไส้!AA:AA)+SUMIF(ผลิต1!$C:$C,'รับ-จ่าย ประจำวัน'!$B406,ผลิต1!AA:AA)+SUMIF(ผลิต2!$C:$C,'รับ-จ่าย ประจำวัน'!$B406,ผลิต2!AA:AA)+SUMIF(เส้นแต่งหน้าขนมเค้ก!$C:$C,'รับ-จ่าย ประจำวัน'!$B406,เส้นแต่งหน้าขนมเค้ก!AA:AA)+SUMIF(แพ็ค!$C:$C,'รับ-จ่าย ประจำวัน'!$B406,แพ็ค!AA:AA)+SUMIF(ธุรการ!$C:$C,'รับ-จ่าย ประจำวัน'!$B406,ธุรการ!AA:AA)+SUMIF(เส้นแต่งหน้าขนมปัง!$C:$C,'รับ-จ่าย ประจำวัน'!$B406,เส้นแต่งหน้าขนมปัง!AA:AA)+SUMIF('วางแผนBC,CJ'!$C:$C,'รับ-จ่าย ประจำวัน'!$B406,'วางแผนBC,CJ'!AA:AA)+SUMIF(RD!$C:$C,'รับ-จ่าย ประจำวัน'!$B406,RD!AA:AA)+SUMIF('FG,ออนไล,คัดแยก'!$C:$C,'รับ-จ่าย ประจำวัน'!$B406,'FG,ออนไล,คัดแยก'!AA:AA)</f>
        <v>0</v>
      </c>
      <c r="BI406" s="16">
        <f>SUMIF(เตรียมส่วนผสม!$C:$C,'รับ-จ่าย ประจำวัน'!$B406,เตรียมส่วนผสม!AB:AB)+SUMIF(กวนไส้!$C:$C,'รับ-จ่าย ประจำวัน'!$B406,กวนไส้!AB:AB)+SUMIF(ผลิต1!$C:$C,'รับ-จ่าย ประจำวัน'!$B406,ผลิต1!AB:AB)+SUMIF(ผลิต2!$C:$C,'รับ-จ่าย ประจำวัน'!$B406,ผลิต2!AB:AB)+SUMIF(เส้นแต่งหน้าขนมเค้ก!$C:$C,'รับ-จ่าย ประจำวัน'!$B406,เส้นแต่งหน้าขนมเค้ก!AB:AB)+SUMIF(แพ็ค!$C:$C,'รับ-จ่าย ประจำวัน'!$B406,แพ็ค!AB:AB)+SUMIF(ธุรการ!$C:$C,'รับ-จ่าย ประจำวัน'!$B406,ธุรการ!AB:AB)+SUMIF(เส้นแต่งหน้าขนมปัง!$C:$C,'รับ-จ่าย ประจำวัน'!$B406,เส้นแต่งหน้าขนมปัง!AB:AB)+SUMIF('วางแผนBC,CJ'!$C:$C,'รับ-จ่าย ประจำวัน'!$B406,'วางแผนBC,CJ'!AB:AB)+SUMIF(RD!$C:$C,'รับ-จ่าย ประจำวัน'!$B406,RD!AB:AB)+SUMIF('FG,ออนไล,คัดแยก'!$C:$C,'รับ-จ่าย ประจำวัน'!$B406,'FG,ออนไล,คัดแยก'!AB:AB)</f>
        <v>0</v>
      </c>
      <c r="BJ406" s="16">
        <f>SUMIF(เตรียมส่วนผสม!$C:$C,'รับ-จ่าย ประจำวัน'!$B406,เตรียมส่วนผสม!AC:AC)+SUMIF(กวนไส้!$C:$C,'รับ-จ่าย ประจำวัน'!$B406,กวนไส้!AC:AC)+SUMIF(ผลิต1!$C:$C,'รับ-จ่าย ประจำวัน'!$B406,ผลิต1!AC:AC)+SUMIF(ผลิต2!$C:$C,'รับ-จ่าย ประจำวัน'!$B406,ผลิต2!AC:AC)+SUMIF(เส้นแต่งหน้าขนมเค้ก!$C:$C,'รับ-จ่าย ประจำวัน'!$B406,เส้นแต่งหน้าขนมเค้ก!AC:AC)+SUMIF(แพ็ค!$C:$C,'รับ-จ่าย ประจำวัน'!$B406,แพ็ค!AC:AC)+SUMIF(ธุรการ!$C:$C,'รับ-จ่าย ประจำวัน'!$B406,ธุรการ!AC:AC)+SUMIF(เส้นแต่งหน้าขนมปัง!$C:$C,'รับ-จ่าย ประจำวัน'!$B406,เส้นแต่งหน้าขนมปัง!AC:AC)+SUMIF('วางแผนBC,CJ'!$C:$C,'รับ-จ่าย ประจำวัน'!$B406,'วางแผนBC,CJ'!AC:AC)+SUMIF(RD!$C:$C,'รับ-จ่าย ประจำวัน'!$B406,RD!AC:AC)+SUMIF('FG,ออนไล,คัดแยก'!$C:$C,'รับ-จ่าย ประจำวัน'!$B406,'FG,ออนไล,คัดแยก'!AC:AC)</f>
        <v>0</v>
      </c>
      <c r="BK406" s="16">
        <f>SUMIF(เตรียมส่วนผสม!$C:$C,'รับ-จ่าย ประจำวัน'!$B406,เตรียมส่วนผสม!AD:AD)+SUMIF(กวนไส้!$C:$C,'รับ-จ่าย ประจำวัน'!$B406,กวนไส้!AD:AD)+SUMIF(ผลิต1!$C:$C,'รับ-จ่าย ประจำวัน'!$B406,ผลิต1!AD:AD)+SUMIF(ผลิต2!$C:$C,'รับ-จ่าย ประจำวัน'!$B406,ผลิต2!AD:AD)+SUMIF(เส้นแต่งหน้าขนมเค้ก!$C:$C,'รับ-จ่าย ประจำวัน'!$B406,เส้นแต่งหน้าขนมเค้ก!AD:AD)+SUMIF(แพ็ค!$C:$C,'รับ-จ่าย ประจำวัน'!$B406,แพ็ค!AD:AD)+SUMIF(ธุรการ!$C:$C,'รับ-จ่าย ประจำวัน'!$B406,ธุรการ!AD:AD)+SUMIF(เส้นแต่งหน้าขนมปัง!$C:$C,'รับ-จ่าย ประจำวัน'!$B406,เส้นแต่งหน้าขนมปัง!AD:AD)+SUMIF('วางแผนBC,CJ'!$C:$C,'รับ-จ่าย ประจำวัน'!$B406,'วางแผนBC,CJ'!AD:AD)+SUMIF(RD!$C:$C,'รับ-จ่าย ประจำวัน'!$B406,RD!AD:AD)+SUMIF('FG,ออนไล,คัดแยก'!$C:$C,'รับ-จ่าย ประจำวัน'!$B406,'FG,ออนไล,คัดแยก'!AD:AD)</f>
        <v>0</v>
      </c>
      <c r="BL406" s="16">
        <f>SUMIF(เตรียมส่วนผสม!$C:$C,'รับ-จ่าย ประจำวัน'!$B406,เตรียมส่วนผสม!AE:AE)+SUMIF(กวนไส้!$C:$C,'รับ-จ่าย ประจำวัน'!$B406,กวนไส้!AE:AE)+SUMIF(ผลิต1!$C:$C,'รับ-จ่าย ประจำวัน'!$B406,ผลิต1!AE:AE)+SUMIF(ผลิต2!$C:$C,'รับ-จ่าย ประจำวัน'!$B406,ผลิต2!AE:AE)+SUMIF(เส้นแต่งหน้าขนมเค้ก!$C:$C,'รับ-จ่าย ประจำวัน'!$B406,เส้นแต่งหน้าขนมเค้ก!AE:AE)+SUMIF(แพ็ค!$C:$C,'รับ-จ่าย ประจำวัน'!$B406,แพ็ค!AE:AE)+SUMIF(ธุรการ!$C:$C,'รับ-จ่าย ประจำวัน'!$B406,ธุรการ!AE:AE)+SUMIF(เส้นแต่งหน้าขนมปัง!$C:$C,'รับ-จ่าย ประจำวัน'!$B406,เส้นแต่งหน้าขนมปัง!AE:AE)+SUMIF('วางแผนBC,CJ'!$C:$C,'รับ-จ่าย ประจำวัน'!$B406,'วางแผนBC,CJ'!AE:AE)+SUMIF(RD!$C:$C,'รับ-จ่าย ประจำวัน'!$B406,RD!AE:AE)+SUMIF('FG,ออนไล,คัดแยก'!$C:$C,'รับ-จ่าย ประจำวัน'!$B406,'FG,ออนไล,คัดแยก'!AE:AE)</f>
        <v>0</v>
      </c>
      <c r="BM406" s="16">
        <f>SUMIF(เตรียมส่วนผสม!$C:$C,'รับ-จ่าย ประจำวัน'!$B406,เตรียมส่วนผสม!AF:AF)+SUMIF(กวนไส้!$C:$C,'รับ-จ่าย ประจำวัน'!$B406,กวนไส้!AF:AF)+SUMIF(ผลิต1!$C:$C,'รับ-จ่าย ประจำวัน'!$B406,ผลิต1!AF:AF)+SUMIF(ผลิต2!$C:$C,'รับ-จ่าย ประจำวัน'!$B406,ผลิต2!AF:AF)+SUMIF(เส้นแต่งหน้าขนมเค้ก!$C:$C,'รับ-จ่าย ประจำวัน'!$B406,เส้นแต่งหน้าขนมเค้ก!AF:AF)+SUMIF(แพ็ค!$C:$C,'รับ-จ่าย ประจำวัน'!$B406,แพ็ค!AF:AF)+SUMIF(ธุรการ!$C:$C,'รับ-จ่าย ประจำวัน'!$B406,ธุรการ!AF:AF)+SUMIF(เส้นแต่งหน้าขนมปัง!$C:$C,'รับ-จ่าย ประจำวัน'!$B406,เส้นแต่งหน้าขนมปัง!AF:AF)+SUMIF('วางแผนBC,CJ'!$C:$C,'รับ-จ่าย ประจำวัน'!$B406,'วางแผนBC,CJ'!AF:AF)+SUMIF(RD!$C:$C,'รับ-จ่าย ประจำวัน'!$B406,RD!AF:AF)+SUMIF('FG,ออนไล,คัดแยก'!$C:$C,'รับ-จ่าย ประจำวัน'!$B406,'FG,ออนไล,คัดแยก'!AF:AF)</f>
        <v>0</v>
      </c>
      <c r="BN406" s="16">
        <f>SUMIF(เตรียมส่วนผสม!$C:$C,'รับ-จ่าย ประจำวัน'!$B406,เตรียมส่วนผสม!AG:AG)+SUMIF(กวนไส้!$C:$C,'รับ-จ่าย ประจำวัน'!$B406,กวนไส้!AG:AG)+SUMIF(ผลิต1!$C:$C,'รับ-จ่าย ประจำวัน'!$B406,ผลิต1!AG:AG)+SUMIF(ผลิต2!$C:$C,'รับ-จ่าย ประจำวัน'!$B406,ผลิต2!AG:AG)+SUMIF(เส้นแต่งหน้าขนมเค้ก!$C:$C,'รับ-จ่าย ประจำวัน'!$B406,เส้นแต่งหน้าขนมเค้ก!AG:AG)+SUMIF(แพ็ค!$C:$C,'รับ-จ่าย ประจำวัน'!$B406,แพ็ค!AG:AG)+SUMIF(ธุรการ!$C:$C,'รับ-จ่าย ประจำวัน'!$B406,ธุรการ!AG:AG)+SUMIF(เส้นแต่งหน้าขนมปัง!$C:$C,'รับ-จ่าย ประจำวัน'!$B406,เส้นแต่งหน้าขนมปัง!AG:AG)+SUMIF('วางแผนBC,CJ'!$C:$C,'รับ-จ่าย ประจำวัน'!$B406,'วางแผนBC,CJ'!AG:AG)+SUMIF(RD!$C:$C,'รับ-จ่าย ประจำวัน'!$B406,RD!AG:AG)+SUMIF('FG,ออนไล,คัดแยก'!$C:$C,'รับ-จ่าย ประจำวัน'!$B406,'FG,ออนไล,คัดแยก'!AG:AG)</f>
        <v>0</v>
      </c>
      <c r="BO406" s="16">
        <f>SUMIF(เตรียมส่วนผสม!$C:$C,'รับ-จ่าย ประจำวัน'!$B406,เตรียมส่วนผสม!AH:AH)+SUMIF(กวนไส้!$C:$C,'รับ-จ่าย ประจำวัน'!$B406,กวนไส้!AH:AH)+SUMIF(ผลิต1!$C:$C,'รับ-จ่าย ประจำวัน'!$B406,ผลิต1!AH:AH)+SUMIF(ผลิต2!$C:$C,'รับ-จ่าย ประจำวัน'!$B406,ผลิต2!AH:AH)+SUMIF(เส้นแต่งหน้าขนมเค้ก!$C:$C,'รับ-จ่าย ประจำวัน'!$B406,เส้นแต่งหน้าขนมเค้ก!AH:AH)+SUMIF(แพ็ค!$C:$C,'รับ-จ่าย ประจำวัน'!$B406,แพ็ค!AH:AH)+SUMIF(ธุรการ!$C:$C,'รับ-จ่าย ประจำวัน'!$B406,ธุรการ!AH:AH)+SUMIF(เส้นแต่งหน้าขนมปัง!$C:$C,'รับ-จ่าย ประจำวัน'!$B406,เส้นแต่งหน้าขนมปัง!AH:AH)+SUMIF('วางแผนBC,CJ'!$C:$C,'รับ-จ่าย ประจำวัน'!$B406,'วางแผนBC,CJ'!AH:AH)+SUMIF(RD!$C:$C,'รับ-จ่าย ประจำวัน'!$B406,RD!AH:AH)+SUMIF('FG,ออนไล,คัดแยก'!$C:$C,'รับ-จ่าย ประจำวัน'!$B406,'FG,ออนไล,คัดแยก'!AH:AH)</f>
        <v>0</v>
      </c>
      <c r="BP406" s="16">
        <f>SUMIF(เตรียมส่วนผสม!$C:$C,'รับ-จ่าย ประจำวัน'!$B406,เตรียมส่วนผสม!AI:AI)+SUMIF(กวนไส้!$C:$C,'รับ-จ่าย ประจำวัน'!$B406,กวนไส้!AI:AI)+SUMIF(ผลิต1!$C:$C,'รับ-จ่าย ประจำวัน'!$B406,ผลิต1!AI:AI)+SUMIF(ผลิต2!$C:$C,'รับ-จ่าย ประจำวัน'!$B406,ผลิต2!AI:AI)+SUMIF(เส้นแต่งหน้าขนมเค้ก!$C:$C,'รับ-จ่าย ประจำวัน'!$B406,เส้นแต่งหน้าขนมเค้ก!AI:AI)+SUMIF(แพ็ค!$C:$C,'รับ-จ่าย ประจำวัน'!$B406,แพ็ค!AI:AI)+SUMIF(ธุรการ!$C:$C,'รับ-จ่าย ประจำวัน'!$B406,ธุรการ!AI:AI)+SUMIF(เส้นแต่งหน้าขนมปัง!$C:$C,'รับ-จ่าย ประจำวัน'!$B406,เส้นแต่งหน้าขนมปัง!AI:AI)+SUMIF('วางแผนBC,CJ'!$C:$C,'รับ-จ่าย ประจำวัน'!$B406,'วางแผนBC,CJ'!AI:AI)+SUMIF(RD!$C:$C,'รับ-จ่าย ประจำวัน'!$B406,RD!AI:AI)+SUMIF('FG,ออนไล,คัดแยก'!$C:$C,'รับ-จ่าย ประจำวัน'!$B406,'FG,ออนไล,คัดแยก'!AI:AI)</f>
        <v>0</v>
      </c>
      <c r="BQ406" s="16">
        <f>SUMIF(เตรียมส่วนผสม!$C:$C,'รับ-จ่าย ประจำวัน'!$B406,เตรียมส่วนผสม!AJ:AJ)+SUMIF(กวนไส้!$C:$C,'รับ-จ่าย ประจำวัน'!$B406,กวนไส้!AJ:AJ)+SUMIF(ผลิต1!$C:$C,'รับ-จ่าย ประจำวัน'!$B406,ผลิต1!AJ:AJ)+SUMIF(ผลิต2!$C:$C,'รับ-จ่าย ประจำวัน'!$B406,ผลิต2!AJ:AJ)+SUMIF(เส้นแต่งหน้าขนมเค้ก!$C:$C,'รับ-จ่าย ประจำวัน'!$B406,เส้นแต่งหน้าขนมเค้ก!AJ:AJ)+SUMIF(แพ็ค!$C:$C,'รับ-จ่าย ประจำวัน'!$B406,แพ็ค!AJ:AJ)+SUMIF(ธุรการ!$C:$C,'รับ-จ่าย ประจำวัน'!$B406,ธุรการ!AJ:AJ)+SUMIF(เส้นแต่งหน้าขนมปัง!$C:$C,'รับ-จ่าย ประจำวัน'!$B406,เส้นแต่งหน้าขนมปัง!AJ:AJ)+SUMIF('วางแผนBC,CJ'!$C:$C,'รับ-จ่าย ประจำวัน'!$B406,'วางแผนBC,CJ'!AJ:AJ)+SUMIF(RD!$C:$C,'รับ-จ่าย ประจำวัน'!$B406,RD!AJ:AJ)+SUMIF('FG,ออนไล,คัดแยก'!$C:$C,'รับ-จ่าย ประจำวัน'!$B406,'FG,ออนไล,คัดแยก'!AJ:AJ)</f>
        <v>0</v>
      </c>
      <c r="BR406" s="16">
        <f>SUMIF(เตรียมส่วนผสม!$C:$C,'รับ-จ่าย ประจำวัน'!$B406,เตรียมส่วนผสม!AK:AK)+SUMIF(กวนไส้!$C:$C,'รับ-จ่าย ประจำวัน'!$B406,กวนไส้!AK:AK)+SUMIF(ผลิต1!$C:$C,'รับ-จ่าย ประจำวัน'!$B406,ผลิต1!AK:AK)+SUMIF(ผลิต2!$C:$C,'รับ-จ่าย ประจำวัน'!$B406,ผลิต2!AK:AK)+SUMIF(เส้นแต่งหน้าขนมเค้ก!$C:$C,'รับ-จ่าย ประจำวัน'!$B406,เส้นแต่งหน้าขนมเค้ก!AK:AK)+SUMIF(แพ็ค!$C:$C,'รับ-จ่าย ประจำวัน'!$B406,แพ็ค!AK:AK)+SUMIF(ธุรการ!$C:$C,'รับ-จ่าย ประจำวัน'!$B406,ธุรการ!AK:AK)+SUMIF(เส้นแต่งหน้าขนมปัง!$C:$C,'รับ-จ่าย ประจำวัน'!$B406,เส้นแต่งหน้าขนมปัง!AK:AK)+SUMIF('วางแผนBC,CJ'!$C:$C,'รับ-จ่าย ประจำวัน'!$B406,'วางแผนBC,CJ'!AK:AK)+SUMIF(RD!$C:$C,'รับ-จ่าย ประจำวัน'!$B406,RD!AK:AK)+SUMIF('FG,ออนไล,คัดแยก'!$C:$C,'รับ-จ่าย ประจำวัน'!$B406,'FG,ออนไล,คัดแยก'!AK:AK)</f>
        <v>0</v>
      </c>
      <c r="BS406" s="16">
        <f>SUMIF(เตรียมส่วนผสม!$C:$C,'รับ-จ่าย ประจำวัน'!$B406,เตรียมส่วนผสม!AL:AL)+SUMIF(กวนไส้!$C:$C,'รับ-จ่าย ประจำวัน'!$B406,กวนไส้!AL:AL)+SUMIF(ผลิต1!$C:$C,'รับ-จ่าย ประจำวัน'!$B406,ผลิต1!AL:AL)+SUMIF(ผลิต2!$C:$C,'รับ-จ่าย ประจำวัน'!$B406,ผลิต2!AL:AL)+SUMIF(เส้นแต่งหน้าขนมเค้ก!$C:$C,'รับ-จ่าย ประจำวัน'!$B406,เส้นแต่งหน้าขนมเค้ก!AL:AL)+SUMIF(แพ็ค!$C:$C,'รับ-จ่าย ประจำวัน'!$B406,แพ็ค!AL:AL)+SUMIF(ธุรการ!$C:$C,'รับ-จ่าย ประจำวัน'!$B406,ธุรการ!AL:AL)+SUMIF(เส้นแต่งหน้าขนมปัง!$C:$C,'รับ-จ่าย ประจำวัน'!$B406,เส้นแต่งหน้าขนมปัง!AL:AL)+SUMIF('วางแผนBC,CJ'!$C:$C,'รับ-จ่าย ประจำวัน'!$B406,'วางแผนBC,CJ'!AL:AL)+SUMIF(RD!$C:$C,'รับ-จ่าย ประจำวัน'!$B406,RD!AL:AL)+SUMIF('FG,ออนไล,คัดแยก'!$C:$C,'รับ-จ่าย ประจำวัน'!$B406,'FG,ออนไล,คัดแยก'!AL:AL)</f>
        <v>0</v>
      </c>
      <c r="BT406" s="18">
        <f t="shared" si="93"/>
        <v>75</v>
      </c>
      <c r="BU406" s="116"/>
      <c r="BV406" s="146">
        <f t="shared" si="94"/>
        <v>0</v>
      </c>
      <c r="BW406" s="183">
        <v>30</v>
      </c>
      <c r="BX406" s="172">
        <f t="shared" ref="BX406:BX407" si="98">BT406/30</f>
        <v>2.5</v>
      </c>
      <c r="BY406" s="188">
        <f t="shared" si="90"/>
        <v>0</v>
      </c>
      <c r="BZ406" s="180">
        <f t="shared" ca="1" si="95"/>
        <v>46203</v>
      </c>
      <c r="CA406" s="93"/>
      <c r="CB406" s="93"/>
      <c r="CC406" s="93"/>
      <c r="CD406" s="93"/>
      <c r="CE406" s="93"/>
      <c r="CF406" s="93"/>
      <c r="CG406" s="93"/>
      <c r="CH406" s="93"/>
      <c r="CI406" s="93"/>
      <c r="CJ406" s="97"/>
      <c r="CK406" s="9">
        <f t="shared" si="91"/>
        <v>0</v>
      </c>
    </row>
    <row r="407" spans="1:89" x14ac:dyDescent="0.5">
      <c r="A407" s="149"/>
      <c r="B407" s="34">
        <v>1021601025</v>
      </c>
      <c r="C407" s="147" t="s">
        <v>1813</v>
      </c>
      <c r="D407" s="141" t="s">
        <v>61</v>
      </c>
      <c r="E407" s="25"/>
      <c r="F407" s="132"/>
      <c r="G407" s="25"/>
      <c r="H407" s="12">
        <v>600</v>
      </c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>
        <v>2400</v>
      </c>
      <c r="AE407" s="11"/>
      <c r="AF407" s="11"/>
      <c r="AG407" s="11"/>
      <c r="AH407" s="11"/>
      <c r="AI407" s="25"/>
      <c r="AJ407" s="25"/>
      <c r="AK407" s="25"/>
      <c r="AL407" s="25"/>
      <c r="AM407" s="25"/>
      <c r="AN407" s="15">
        <f t="shared" si="92"/>
        <v>2400</v>
      </c>
      <c r="AO407" s="16">
        <f>SUMIF(เตรียมส่วนผสม!$C:$C,'รับ-จ่าย ประจำวัน'!$B407,เตรียมส่วนผสม!H:H)+SUMIF(กวนไส้!$C:$C,'รับ-จ่าย ประจำวัน'!$B407,กวนไส้!H:H)+SUMIF(ผลิต1!$C:$C,'รับ-จ่าย ประจำวัน'!$B407,ผลิต1!H:H)+SUMIF(ผลิต2!$C:$C,'รับ-จ่าย ประจำวัน'!$B407,ผลิต2!H:H)+SUMIF(เส้นแต่งหน้าขนมเค้ก!$C:$C,'รับ-จ่าย ประจำวัน'!$B407,เส้นแต่งหน้าขนมเค้ก!H:H)+SUMIF(แพ็ค!$C:$C,'รับ-จ่าย ประจำวัน'!$B407,แพ็ค!H:H)+SUMIF(ธุรการ!$C:$C,'รับ-จ่าย ประจำวัน'!$B407,ธุรการ!H:H)+SUMIF(เส้นแต่งหน้าขนมปัง!$C:$C,'รับ-จ่าย ประจำวัน'!$B407,เส้นแต่งหน้าขนมปัง!H:H)+SUMIF('วางแผนBC,CJ'!$C:$C,'รับ-จ่าย ประจำวัน'!$B407,'วางแผนBC,CJ'!H:H)+SUMIF(RD!$C:$C,'รับ-จ่าย ประจำวัน'!$B407,RD!H:H)+SUMIF('FG,ออนไล,คัดแยก'!$C:$C,'รับ-จ่าย ประจำวัน'!$B407,'FG,ออนไล,คัดแยก'!H:H)</f>
        <v>0</v>
      </c>
      <c r="AP407" s="16">
        <f>SUMIF(เตรียมส่วนผสม!$C:$C,'รับ-จ่าย ประจำวัน'!$B407,เตรียมส่วนผสม!I:I)+SUMIF(กวนไส้!$C:$C,'รับ-จ่าย ประจำวัน'!$B407,กวนไส้!I:I)+SUMIF(ผลิต1!$C:$C,'รับ-จ่าย ประจำวัน'!$B407,ผลิต1!I:I)+SUMIF(ผลิต2!$C:$C,'รับ-จ่าย ประจำวัน'!$B407,ผลิต2!I:I)+SUMIF(เส้นแต่งหน้าขนมเค้ก!$C:$C,'รับ-จ่าย ประจำวัน'!$B407,เส้นแต่งหน้าขนมเค้ก!I:I)+SUMIF(แพ็ค!$C:$C,'รับ-จ่าย ประจำวัน'!$B407,แพ็ค!I:I)+SUMIF(ธุรการ!$C:$C,'รับ-จ่าย ประจำวัน'!$B407,ธุรการ!I:I)+SUMIF(เส้นแต่งหน้าขนมปัง!$C:$C,'รับ-จ่าย ประจำวัน'!$B407,เส้นแต่งหน้าขนมปัง!I:I)+SUMIF('วางแผนBC,CJ'!$C:$C,'รับ-จ่าย ประจำวัน'!$B407,'วางแผนBC,CJ'!I:I)+SUMIF(RD!$C:$C,'รับ-จ่าย ประจำวัน'!$B407,RD!I:I)+SUMIF('FG,ออนไล,คัดแยก'!$C:$C,'รับ-จ่าย ประจำวัน'!$B407,'FG,ออนไล,คัดแยก'!I:I)</f>
        <v>0</v>
      </c>
      <c r="AQ407" s="16">
        <f>SUMIF(เตรียมส่วนผสม!$C:$C,'รับ-จ่าย ประจำวัน'!$B407,เตรียมส่วนผสม!J:J)+SUMIF(กวนไส้!$C:$C,'รับ-จ่าย ประจำวัน'!$B407,กวนไส้!J:J)+SUMIF(ผลิต1!$C:$C,'รับ-จ่าย ประจำวัน'!$B407,ผลิต1!J:J)+SUMIF(ผลิต2!$C:$C,'รับ-จ่าย ประจำวัน'!$B407,ผลิต2!J:J)+SUMIF(เส้นแต่งหน้าขนมเค้ก!$C:$C,'รับ-จ่าย ประจำวัน'!$B407,เส้นแต่งหน้าขนมเค้ก!J:J)+SUMIF(แพ็ค!$C:$C,'รับ-จ่าย ประจำวัน'!$B407,แพ็ค!J:J)+SUMIF(ธุรการ!$C:$C,'รับ-จ่าย ประจำวัน'!$B407,ธุรการ!J:J)+SUMIF(เส้นแต่งหน้าขนมปัง!$C:$C,'รับ-จ่าย ประจำวัน'!$B407,เส้นแต่งหน้าขนมปัง!J:J)+SUMIF('วางแผนBC,CJ'!$C:$C,'รับ-จ่าย ประจำวัน'!$B407,'วางแผนBC,CJ'!J:J)+SUMIF(RD!$C:$C,'รับ-จ่าย ประจำวัน'!$B407,RD!J:J)+SUMIF('FG,ออนไล,คัดแยก'!$C:$C,'รับ-จ่าย ประจำวัน'!$B407,'FG,ออนไล,คัดแยก'!J:J)</f>
        <v>0</v>
      </c>
      <c r="AR407" s="16">
        <f>SUMIF(เตรียมส่วนผสม!$C:$C,'รับ-จ่าย ประจำวัน'!$B407,เตรียมส่วนผสม!K:K)+SUMIF(กวนไส้!$C:$C,'รับ-จ่าย ประจำวัน'!$B407,กวนไส้!K:K)+SUMIF(ผลิต1!$C:$C,'รับ-จ่าย ประจำวัน'!$B407,ผลิต1!K:K)+SUMIF(ผลิต2!$C:$C,'รับ-จ่าย ประจำวัน'!$B407,ผลิต2!K:K)+SUMIF(เส้นแต่งหน้าขนมเค้ก!$C:$C,'รับ-จ่าย ประจำวัน'!$B407,เส้นแต่งหน้าขนมเค้ก!K:K)+SUMIF(แพ็ค!$C:$C,'รับ-จ่าย ประจำวัน'!$B407,แพ็ค!K:K)+SUMIF(ธุรการ!$C:$C,'รับ-จ่าย ประจำวัน'!$B407,ธุรการ!K:K)+SUMIF(เส้นแต่งหน้าขนมปัง!$C:$C,'รับ-จ่าย ประจำวัน'!$B407,เส้นแต่งหน้าขนมปัง!K:K)+SUMIF('วางแผนBC,CJ'!$C:$C,'รับ-จ่าย ประจำวัน'!$B407,'วางแผนBC,CJ'!K:K)+SUMIF(RD!$C:$C,'รับ-จ่าย ประจำวัน'!$B407,RD!K:K)+SUMIF('FG,ออนไล,คัดแยก'!$C:$C,'รับ-จ่าย ประจำวัน'!$B407,'FG,ออนไล,คัดแยก'!K:K)</f>
        <v>200</v>
      </c>
      <c r="AS407" s="16">
        <f>SUMIF(เตรียมส่วนผสม!$C:$C,'รับ-จ่าย ประจำวัน'!$B407,เตรียมส่วนผสม!L:L)+SUMIF(กวนไส้!$C:$C,'รับ-จ่าย ประจำวัน'!$B407,กวนไส้!L:L)+SUMIF(ผลิต1!$C:$C,'รับ-จ่าย ประจำวัน'!$B407,ผลิต1!L:L)+SUMIF(ผลิต2!$C:$C,'รับ-จ่าย ประจำวัน'!$B407,ผลิต2!L:L)+SUMIF(เส้นแต่งหน้าขนมเค้ก!$C:$C,'รับ-จ่าย ประจำวัน'!$B407,เส้นแต่งหน้าขนมเค้ก!L:L)+SUMIF(แพ็ค!$C:$C,'รับ-จ่าย ประจำวัน'!$B407,แพ็ค!L:L)+SUMIF(ธุรการ!$C:$C,'รับ-จ่าย ประจำวัน'!$B407,ธุรการ!L:L)+SUMIF(เส้นแต่งหน้าขนมปัง!$C:$C,'รับ-จ่าย ประจำวัน'!$B407,เส้นแต่งหน้าขนมปัง!L:L)+SUMIF('วางแผนBC,CJ'!$C:$C,'รับ-จ่าย ประจำวัน'!$B407,'วางแผนBC,CJ'!L:L)+SUMIF(RD!$C:$C,'รับ-จ่าย ประจำวัน'!$B407,RD!L:L)+SUMIF('FG,ออนไล,คัดแยก'!$C:$C,'รับ-จ่าย ประจำวัน'!$B407,'FG,ออนไล,คัดแยก'!L:L)</f>
        <v>0</v>
      </c>
      <c r="AT407" s="16">
        <f>SUMIF(เตรียมส่วนผสม!$C:$C,'รับ-จ่าย ประจำวัน'!$B407,เตรียมส่วนผสม!M:M)+SUMIF(กวนไส้!$C:$C,'รับ-จ่าย ประจำวัน'!$B407,กวนไส้!M:M)+SUMIF(ผลิต1!$C:$C,'รับ-จ่าย ประจำวัน'!$B407,ผลิต1!M:M)+SUMIF(ผลิต2!$C:$C,'รับ-จ่าย ประจำวัน'!$B407,ผลิต2!M:M)+SUMIF(เส้นแต่งหน้าขนมเค้ก!$C:$C,'รับ-จ่าย ประจำวัน'!$B407,เส้นแต่งหน้าขนมเค้ก!M:M)+SUMIF(แพ็ค!$C:$C,'รับ-จ่าย ประจำวัน'!$B407,แพ็ค!M:M)+SUMIF(ธุรการ!$C:$C,'รับ-จ่าย ประจำวัน'!$B407,ธุรการ!M:M)+SUMIF(เส้นแต่งหน้าขนมปัง!$C:$C,'รับ-จ่าย ประจำวัน'!$B407,เส้นแต่งหน้าขนมปัง!M:M)+SUMIF('วางแผนBC,CJ'!$C:$C,'รับ-จ่าย ประจำวัน'!$B407,'วางแผนBC,CJ'!M:M)+SUMIF(RD!$C:$C,'รับ-จ่าย ประจำวัน'!$B407,RD!M:M)+SUMIF('FG,ออนไล,คัดแยก'!$C:$C,'รับ-จ่าย ประจำวัน'!$B407,'FG,ออนไล,คัดแยก'!M:M)</f>
        <v>0</v>
      </c>
      <c r="AU407" s="16">
        <f>SUMIF(เตรียมส่วนผสม!$C:$C,'รับ-จ่าย ประจำวัน'!$B407,เตรียมส่วนผสม!N:N)+SUMIF(กวนไส้!$C:$C,'รับ-จ่าย ประจำวัน'!$B407,กวนไส้!N:N)+SUMIF(ผลิต1!$C:$C,'รับ-จ่าย ประจำวัน'!$B407,ผลิต1!N:N)+SUMIF(ผลิต2!$C:$C,'รับ-จ่าย ประจำวัน'!$B407,ผลิต2!N:N)+SUMIF(เส้นแต่งหน้าขนมเค้ก!$C:$C,'รับ-จ่าย ประจำวัน'!$B407,เส้นแต่งหน้าขนมเค้ก!N:N)+SUMIF(แพ็ค!$C:$C,'รับ-จ่าย ประจำวัน'!$B407,แพ็ค!N:N)+SUMIF(ธุรการ!$C:$C,'รับ-จ่าย ประจำวัน'!$B407,ธุรการ!N:N)+SUMIF(เส้นแต่งหน้าขนมปัง!$C:$C,'รับ-จ่าย ประจำวัน'!$B407,เส้นแต่งหน้าขนมปัง!N:N)+SUMIF('วางแผนBC,CJ'!$C:$C,'รับ-จ่าย ประจำวัน'!$B407,'วางแผนBC,CJ'!N:N)+SUMIF(RD!$C:$C,'รับ-จ่าย ประจำวัน'!$B407,RD!N:N)+SUMIF('FG,ออนไล,คัดแยก'!$C:$C,'รับ-จ่าย ประจำวัน'!$B407,'FG,ออนไล,คัดแยก'!N:N)</f>
        <v>0</v>
      </c>
      <c r="AV407" s="16">
        <f>SUMIF(เตรียมส่วนผสม!$C:$C,'รับ-จ่าย ประจำวัน'!$B407,เตรียมส่วนผสม!O:O)+SUMIF(กวนไส้!$C:$C,'รับ-จ่าย ประจำวัน'!$B407,กวนไส้!O:O)+SUMIF(ผลิต1!$C:$C,'รับ-จ่าย ประจำวัน'!$B407,ผลิต1!O:O)+SUMIF(ผลิต2!$C:$C,'รับ-จ่าย ประจำวัน'!$B407,ผลิต2!O:O)+SUMIF(เส้นแต่งหน้าขนมเค้ก!$C:$C,'รับ-จ่าย ประจำวัน'!$B407,เส้นแต่งหน้าขนมเค้ก!O:O)+SUMIF(แพ็ค!$C:$C,'รับ-จ่าย ประจำวัน'!$B407,แพ็ค!O:O)+SUMIF(ธุรการ!$C:$C,'รับ-จ่าย ประจำวัน'!$B407,ธุรการ!O:O)+SUMIF(เส้นแต่งหน้าขนมปัง!$C:$C,'รับ-จ่าย ประจำวัน'!$B407,เส้นแต่งหน้าขนมปัง!O:O)+SUMIF('วางแผนBC,CJ'!$C:$C,'รับ-จ่าย ประจำวัน'!$B407,'วางแผนBC,CJ'!O:O)+SUMIF(RD!$C:$C,'รับ-จ่าย ประจำวัน'!$B407,RD!O:O)+SUMIF('FG,ออนไล,คัดแยก'!$C:$C,'รับ-จ่าย ประจำวัน'!$B407,'FG,ออนไล,คัดแยก'!O:O)</f>
        <v>0</v>
      </c>
      <c r="AW407" s="16">
        <f>SUMIF(เตรียมส่วนผสม!$C:$C,'รับ-จ่าย ประจำวัน'!$B407,เตรียมส่วนผสม!P:P)+SUMIF(กวนไส้!$C:$C,'รับ-จ่าย ประจำวัน'!$B407,กวนไส้!P:P)+SUMIF(ผลิต1!$C:$C,'รับ-จ่าย ประจำวัน'!$B407,ผลิต1!P:P)+SUMIF(ผลิต2!$C:$C,'รับ-จ่าย ประจำวัน'!$B407,ผลิต2!P:P)+SUMIF(เส้นแต่งหน้าขนมเค้ก!$C:$C,'รับ-จ่าย ประจำวัน'!$B407,เส้นแต่งหน้าขนมเค้ก!P:P)+SUMIF(แพ็ค!$C:$C,'รับ-จ่าย ประจำวัน'!$B407,แพ็ค!P:P)+SUMIF(ธุรการ!$C:$C,'รับ-จ่าย ประจำวัน'!$B407,ธุรการ!P:P)+SUMIF(เส้นแต่งหน้าขนมปัง!$C:$C,'รับ-จ่าย ประจำวัน'!$B407,เส้นแต่งหน้าขนมปัง!P:P)+SUMIF('วางแผนBC,CJ'!$C:$C,'รับ-จ่าย ประจำวัน'!$B407,'วางแผนBC,CJ'!P:P)+SUMIF(RD!$C:$C,'รับ-จ่าย ประจำวัน'!$B407,RD!P:P)+SUMIF('FG,ออนไล,คัดแยก'!$C:$C,'รับ-จ่าย ประจำวัน'!$B407,'FG,ออนไล,คัดแยก'!P:P)</f>
        <v>0</v>
      </c>
      <c r="AX407" s="16">
        <f>SUMIF(เตรียมส่วนผสม!$C:$C,'รับ-จ่าย ประจำวัน'!$B407,เตรียมส่วนผสม!Q:Q)+SUMIF(กวนไส้!$C:$C,'รับ-จ่าย ประจำวัน'!$B407,กวนไส้!Q:Q)+SUMIF(ผลิต1!$C:$C,'รับ-จ่าย ประจำวัน'!$B407,ผลิต1!Q:Q)+SUMIF(ผลิต2!$C:$C,'รับ-จ่าย ประจำวัน'!$B407,ผลิต2!Q:Q)+SUMIF(เส้นแต่งหน้าขนมเค้ก!$C:$C,'รับ-จ่าย ประจำวัน'!$B407,เส้นแต่งหน้าขนมเค้ก!Q:Q)+SUMIF(แพ็ค!$C:$C,'รับ-จ่าย ประจำวัน'!$B407,แพ็ค!Q:Q)+SUMIF(ธุรการ!$C:$C,'รับ-จ่าย ประจำวัน'!$B407,ธุรการ!Q:Q)+SUMIF(เส้นแต่งหน้าขนมปัง!$C:$C,'รับ-จ่าย ประจำวัน'!$B407,เส้นแต่งหน้าขนมปัง!Q:Q)+SUMIF('วางแผนBC,CJ'!$C:$C,'รับ-จ่าย ประจำวัน'!$B407,'วางแผนBC,CJ'!Q:Q)+SUMIF(RD!$C:$C,'รับ-จ่าย ประจำวัน'!$B407,RD!Q:Q)+SUMIF('FG,ออนไล,คัดแยก'!$C:$C,'รับ-จ่าย ประจำวัน'!$B407,'FG,ออนไล,คัดแยก'!Q:Q)</f>
        <v>0</v>
      </c>
      <c r="AY407" s="16">
        <f>SUMIF(เตรียมส่วนผสม!$C:$C,'รับ-จ่าย ประจำวัน'!$B407,เตรียมส่วนผสม!R:R)+SUMIF(กวนไส้!$C:$C,'รับ-จ่าย ประจำวัน'!$B407,กวนไส้!R:R)+SUMIF(ผลิต1!$C:$C,'รับ-จ่าย ประจำวัน'!$B407,ผลิต1!R:R)+SUMIF(ผลิต2!$C:$C,'รับ-จ่าย ประจำวัน'!$B407,ผลิต2!R:R)+SUMIF(เส้นแต่งหน้าขนมเค้ก!$C:$C,'รับ-จ่าย ประจำวัน'!$B407,เส้นแต่งหน้าขนมเค้ก!R:R)+SUMIF(แพ็ค!$C:$C,'รับ-จ่าย ประจำวัน'!$B407,แพ็ค!R:R)+SUMIF(ธุรการ!$C:$C,'รับ-จ่าย ประจำวัน'!$B407,ธุรการ!R:R)+SUMIF(เส้นแต่งหน้าขนมปัง!$C:$C,'รับ-จ่าย ประจำวัน'!$B407,เส้นแต่งหน้าขนมปัง!R:R)+SUMIF('วางแผนBC,CJ'!$C:$C,'รับ-จ่าย ประจำวัน'!$B407,'วางแผนBC,CJ'!R:R)+SUMIF(RD!$C:$C,'รับ-จ่าย ประจำวัน'!$B407,RD!R:R)+SUMIF('FG,ออนไล,คัดแยก'!$C:$C,'รับ-จ่าย ประจำวัน'!$B407,'FG,ออนไล,คัดแยก'!R:R)</f>
        <v>0</v>
      </c>
      <c r="AZ407" s="16">
        <f>SUMIF(เตรียมส่วนผสม!$C:$C,'รับ-จ่าย ประจำวัน'!$B407,เตรียมส่วนผสม!S:S)+SUMIF(กวนไส้!$C:$C,'รับ-จ่าย ประจำวัน'!$B407,กวนไส้!S:S)+SUMIF(ผลิต1!$C:$C,'รับ-จ่าย ประจำวัน'!$B407,ผลิต1!S:S)+SUMIF(ผลิต2!$C:$C,'รับ-จ่าย ประจำวัน'!$B407,ผลิต2!S:S)+SUMIF(เส้นแต่งหน้าขนมเค้ก!$C:$C,'รับ-จ่าย ประจำวัน'!$B407,เส้นแต่งหน้าขนมเค้ก!S:S)+SUMIF(แพ็ค!$C:$C,'รับ-จ่าย ประจำวัน'!$B407,แพ็ค!S:S)+SUMIF(ธุรการ!$C:$C,'รับ-จ่าย ประจำวัน'!$B407,ธุรการ!S:S)+SUMIF(เส้นแต่งหน้าขนมปัง!$C:$C,'รับ-จ่าย ประจำวัน'!$B407,เส้นแต่งหน้าขนมปัง!S:S)+SUMIF('วางแผนBC,CJ'!$C:$C,'รับ-จ่าย ประจำวัน'!$B407,'วางแผนBC,CJ'!S:S)+SUMIF(RD!$C:$C,'รับ-จ่าย ประจำวัน'!$B407,RD!S:S)+SUMIF('FG,ออนไล,คัดแยก'!$C:$C,'รับ-จ่าย ประจำวัน'!$B407,'FG,ออนไล,คัดแยก'!S:S)</f>
        <v>0</v>
      </c>
      <c r="BA407" s="16">
        <f>SUMIF(เตรียมส่วนผสม!$C:$C,'รับ-จ่าย ประจำวัน'!$B407,เตรียมส่วนผสม!T:T)+SUMIF(กวนไส้!$C:$C,'รับ-จ่าย ประจำวัน'!$B407,กวนไส้!T:T)+SUMIF(ผลิต1!$C:$C,'รับ-จ่าย ประจำวัน'!$B407,ผลิต1!T:T)+SUMIF(ผลิต2!$C:$C,'รับ-จ่าย ประจำวัน'!$B407,ผลิต2!T:T)+SUMIF(เส้นแต่งหน้าขนมเค้ก!$C:$C,'รับ-จ่าย ประจำวัน'!$B407,เส้นแต่งหน้าขนมเค้ก!T:T)+SUMIF(แพ็ค!$C:$C,'รับ-จ่าย ประจำวัน'!$B407,แพ็ค!T:T)+SUMIF(ธุรการ!$C:$C,'รับ-จ่าย ประจำวัน'!$B407,ธุรการ!T:T)+SUMIF(เส้นแต่งหน้าขนมปัง!$C:$C,'รับ-จ่าย ประจำวัน'!$B407,เส้นแต่งหน้าขนมปัง!T:T)+SUMIF('วางแผนBC,CJ'!$C:$C,'รับ-จ่าย ประจำวัน'!$B407,'วางแผนBC,CJ'!T:T)+SUMIF(RD!$C:$C,'รับ-จ่าย ประจำวัน'!$B407,RD!T:T)+SUMIF('FG,ออนไล,คัดแยก'!$C:$C,'รับ-จ่าย ประจำวัน'!$B407,'FG,ออนไล,คัดแยก'!T:T)</f>
        <v>0</v>
      </c>
      <c r="BB407" s="16">
        <f>SUMIF(เตรียมส่วนผสม!$C:$C,'รับ-จ่าย ประจำวัน'!$B407,เตรียมส่วนผสม!U:U)+SUMIF(กวนไส้!$C:$C,'รับ-จ่าย ประจำวัน'!$B407,กวนไส้!U:U)+SUMIF(ผลิต1!$C:$C,'รับ-จ่าย ประจำวัน'!$B407,ผลิต1!U:U)+SUMIF(ผลิต2!$C:$C,'รับ-จ่าย ประจำวัน'!$B407,ผลิต2!U:U)+SUMIF(เส้นแต่งหน้าขนมเค้ก!$C:$C,'รับ-จ่าย ประจำวัน'!$B407,เส้นแต่งหน้าขนมเค้ก!U:U)+SUMIF(แพ็ค!$C:$C,'รับ-จ่าย ประจำวัน'!$B407,แพ็ค!U:U)+SUMIF(ธุรการ!$C:$C,'รับ-จ่าย ประจำวัน'!$B407,ธุรการ!U:U)+SUMIF(เส้นแต่งหน้าขนมปัง!$C:$C,'รับ-จ่าย ประจำวัน'!$B407,เส้นแต่งหน้าขนมปัง!U:U)+SUMIF('วางแผนBC,CJ'!$C:$C,'รับ-จ่าย ประจำวัน'!$B407,'วางแผนBC,CJ'!U:U)+SUMIF(RD!$C:$C,'รับ-จ่าย ประจำวัน'!$B407,RD!U:U)+SUMIF('FG,ออนไล,คัดแยก'!$C:$C,'รับ-จ่าย ประจำวัน'!$B407,'FG,ออนไล,คัดแยก'!U:U)</f>
        <v>0</v>
      </c>
      <c r="BC407" s="16">
        <f>SUMIF(เตรียมส่วนผสม!$C:$C,'รับ-จ่าย ประจำวัน'!$B407,เตรียมส่วนผสม!V:V)+SUMIF(กวนไส้!$C:$C,'รับ-จ่าย ประจำวัน'!$B407,กวนไส้!V:V)+SUMIF(ผลิต1!$C:$C,'รับ-จ่าย ประจำวัน'!$B407,ผลิต1!V:V)+SUMIF(ผลิต2!$C:$C,'รับ-จ่าย ประจำวัน'!$B407,ผลิต2!V:V)+SUMIF(เส้นแต่งหน้าขนมเค้ก!$C:$C,'รับ-จ่าย ประจำวัน'!$B407,เส้นแต่งหน้าขนมเค้ก!V:V)+SUMIF(แพ็ค!$C:$C,'รับ-จ่าย ประจำวัน'!$B407,แพ็ค!V:V)+SUMIF(ธุรการ!$C:$C,'รับ-จ่าย ประจำวัน'!$B407,ธุรการ!V:V)+SUMIF(เส้นแต่งหน้าขนมปัง!$C:$C,'รับ-จ่าย ประจำวัน'!$B407,เส้นแต่งหน้าขนมปัง!V:V)+SUMIF('วางแผนBC,CJ'!$C:$C,'รับ-จ่าย ประจำวัน'!$B407,'วางแผนBC,CJ'!V:V)+SUMIF(RD!$C:$C,'รับ-จ่าย ประจำวัน'!$B407,RD!V:V)+SUMIF('FG,ออนไล,คัดแยก'!$C:$C,'รับ-จ่าย ประจำวัน'!$B407,'FG,ออนไล,คัดแยก'!V:V)</f>
        <v>0</v>
      </c>
      <c r="BD407" s="16">
        <f>SUMIF(เตรียมส่วนผสม!$C:$C,'รับ-จ่าย ประจำวัน'!$B407,เตรียมส่วนผสม!W:W)+SUMIF(กวนไส้!$C:$C,'รับ-จ่าย ประจำวัน'!$B407,กวนไส้!W:W)+SUMIF(ผลิต1!$C:$C,'รับ-จ่าย ประจำวัน'!$B407,ผลิต1!W:W)+SUMIF(ผลิต2!$C:$C,'รับ-จ่าย ประจำวัน'!$B407,ผลิต2!W:W)+SUMIF(เส้นแต่งหน้าขนมเค้ก!$C:$C,'รับ-จ่าย ประจำวัน'!$B407,เส้นแต่งหน้าขนมเค้ก!W:W)+SUMIF(แพ็ค!$C:$C,'รับ-จ่าย ประจำวัน'!$B407,แพ็ค!W:W)+SUMIF(ธุรการ!$C:$C,'รับ-จ่าย ประจำวัน'!$B407,ธุรการ!W:W)+SUMIF(เส้นแต่งหน้าขนมปัง!$C:$C,'รับ-จ่าย ประจำวัน'!$B407,เส้นแต่งหน้าขนมปัง!W:W)+SUMIF('วางแผนBC,CJ'!$C:$C,'รับ-จ่าย ประจำวัน'!$B407,'วางแผนBC,CJ'!W:W)+SUMIF(RD!$C:$C,'รับ-จ่าย ประจำวัน'!$B407,RD!W:W)+SUMIF('FG,ออนไล,คัดแยก'!$C:$C,'รับ-จ่าย ประจำวัน'!$B407,'FG,ออนไล,คัดแยก'!W:W)</f>
        <v>0</v>
      </c>
      <c r="BE407" s="16">
        <f>SUMIF(เตรียมส่วนผสม!$C:$C,'รับ-จ่าย ประจำวัน'!$B407,เตรียมส่วนผสม!X:X)+SUMIF(กวนไส้!$C:$C,'รับ-จ่าย ประจำวัน'!$B407,กวนไส้!X:X)+SUMIF(ผลิต1!$C:$C,'รับ-จ่าย ประจำวัน'!$B407,ผลิต1!X:X)+SUMIF(ผลิต2!$C:$C,'รับ-จ่าย ประจำวัน'!$B407,ผลิต2!X:X)+SUMIF(เส้นแต่งหน้าขนมเค้ก!$C:$C,'รับ-จ่าย ประจำวัน'!$B407,เส้นแต่งหน้าขนมเค้ก!X:X)+SUMIF(แพ็ค!$C:$C,'รับ-จ่าย ประจำวัน'!$B407,แพ็ค!X:X)+SUMIF(ธุรการ!$C:$C,'รับ-จ่าย ประจำวัน'!$B407,ธุรการ!X:X)+SUMIF(เส้นแต่งหน้าขนมปัง!$C:$C,'รับ-จ่าย ประจำวัน'!$B407,เส้นแต่งหน้าขนมปัง!X:X)+SUMIF('วางแผนBC,CJ'!$C:$C,'รับ-จ่าย ประจำวัน'!$B407,'วางแผนBC,CJ'!X:X)+SUMIF(RD!$C:$C,'รับ-จ่าย ประจำวัน'!$B407,RD!X:X)+SUMIF('FG,ออนไล,คัดแยก'!$C:$C,'รับ-จ่าย ประจำวัน'!$B407,'FG,ออนไล,คัดแยก'!X:X)</f>
        <v>0</v>
      </c>
      <c r="BF407" s="16">
        <f>SUMIF(เตรียมส่วนผสม!$C:$C,'รับ-จ่าย ประจำวัน'!$B407,เตรียมส่วนผสม!Y:Y)+SUMIF(กวนไส้!$C:$C,'รับ-จ่าย ประจำวัน'!$B407,กวนไส้!Y:Y)+SUMIF(ผลิต1!$C:$C,'รับ-จ่าย ประจำวัน'!$B407,ผลิต1!Y:Y)+SUMIF(ผลิต2!$C:$C,'รับ-จ่าย ประจำวัน'!$B407,ผลิต2!Y:Y)+SUMIF(เส้นแต่งหน้าขนมเค้ก!$C:$C,'รับ-จ่าย ประจำวัน'!$B407,เส้นแต่งหน้าขนมเค้ก!Y:Y)+SUMIF(แพ็ค!$C:$C,'รับ-จ่าย ประจำวัน'!$B407,แพ็ค!Y:Y)+SUMIF(ธุรการ!$C:$C,'รับ-จ่าย ประจำวัน'!$B407,ธุรการ!Y:Y)+SUMIF(เส้นแต่งหน้าขนมปัง!$C:$C,'รับ-จ่าย ประจำวัน'!$B407,เส้นแต่งหน้าขนมปัง!Y:Y)+SUMIF('วางแผนBC,CJ'!$C:$C,'รับ-จ่าย ประจำวัน'!$B407,'วางแผนBC,CJ'!Y:Y)+SUMIF(RD!$C:$C,'รับ-จ่าย ประจำวัน'!$B407,RD!Y:Y)+SUMIF('FG,ออนไล,คัดแยก'!$C:$C,'รับ-จ่าย ประจำวัน'!$B407,'FG,ออนไล,คัดแยก'!Y:Y)</f>
        <v>0</v>
      </c>
      <c r="BG407" s="16">
        <f>SUMIF(เตรียมส่วนผสม!$C:$C,'รับ-จ่าย ประจำวัน'!$B407,เตรียมส่วนผสม!Z:Z)+SUMIF(กวนไส้!$C:$C,'รับ-จ่าย ประจำวัน'!$B407,กวนไส้!Z:Z)+SUMIF(ผลิต1!$C:$C,'รับ-จ่าย ประจำวัน'!$B407,ผลิต1!Z:Z)+SUMIF(ผลิต2!$C:$C,'รับ-จ่าย ประจำวัน'!$B407,ผลิต2!Z:Z)+SUMIF(เส้นแต่งหน้าขนมเค้ก!$C:$C,'รับ-จ่าย ประจำวัน'!$B407,เส้นแต่งหน้าขนมเค้ก!Z:Z)+SUMIF(แพ็ค!$C:$C,'รับ-จ่าย ประจำวัน'!$B407,แพ็ค!Z:Z)+SUMIF(ธุรการ!$C:$C,'รับ-จ่าย ประจำวัน'!$B407,ธุรการ!Z:Z)+SUMIF(เส้นแต่งหน้าขนมปัง!$C:$C,'รับ-จ่าย ประจำวัน'!$B407,เส้นแต่งหน้าขนมปัง!Z:Z)+SUMIF('วางแผนBC,CJ'!$C:$C,'รับ-จ่าย ประจำวัน'!$B407,'วางแผนBC,CJ'!Z:Z)+SUMIF(RD!$C:$C,'รับ-จ่าย ประจำวัน'!$B407,RD!Z:Z)+SUMIF('FG,ออนไล,คัดแยก'!$C:$C,'รับ-จ่าย ประจำวัน'!$B407,'FG,ออนไล,คัดแยก'!Z:Z)</f>
        <v>0</v>
      </c>
      <c r="BH407" s="16">
        <f>SUMIF(เตรียมส่วนผสม!$C:$C,'รับ-จ่าย ประจำวัน'!$B407,เตรียมส่วนผสม!AA:AA)+SUMIF(กวนไส้!$C:$C,'รับ-จ่าย ประจำวัน'!$B407,กวนไส้!AA:AA)+SUMIF(ผลิต1!$C:$C,'รับ-จ่าย ประจำวัน'!$B407,ผลิต1!AA:AA)+SUMIF(ผลิต2!$C:$C,'รับ-จ่าย ประจำวัน'!$B407,ผลิต2!AA:AA)+SUMIF(เส้นแต่งหน้าขนมเค้ก!$C:$C,'รับ-จ่าย ประจำวัน'!$B407,เส้นแต่งหน้าขนมเค้ก!AA:AA)+SUMIF(แพ็ค!$C:$C,'รับ-จ่าย ประจำวัน'!$B407,แพ็ค!AA:AA)+SUMIF(ธุรการ!$C:$C,'รับ-จ่าย ประจำวัน'!$B407,ธุรการ!AA:AA)+SUMIF(เส้นแต่งหน้าขนมปัง!$C:$C,'รับ-จ่าย ประจำวัน'!$B407,เส้นแต่งหน้าขนมปัง!AA:AA)+SUMIF('วางแผนBC,CJ'!$C:$C,'รับ-จ่าย ประจำวัน'!$B407,'วางแผนBC,CJ'!AA:AA)+SUMIF(RD!$C:$C,'รับ-จ่าย ประจำวัน'!$B407,RD!AA:AA)+SUMIF('FG,ออนไล,คัดแยก'!$C:$C,'รับ-จ่าย ประจำวัน'!$B407,'FG,ออนไล,คัดแยก'!AA:AA)</f>
        <v>0</v>
      </c>
      <c r="BI407" s="16">
        <f>SUMIF(เตรียมส่วนผสม!$C:$C,'รับ-จ่าย ประจำวัน'!$B407,เตรียมส่วนผสม!AB:AB)+SUMIF(กวนไส้!$C:$C,'รับ-จ่าย ประจำวัน'!$B407,กวนไส้!AB:AB)+SUMIF(ผลิต1!$C:$C,'รับ-จ่าย ประจำวัน'!$B407,ผลิต1!AB:AB)+SUMIF(ผลิต2!$C:$C,'รับ-จ่าย ประจำวัน'!$B407,ผลิต2!AB:AB)+SUMIF(เส้นแต่งหน้าขนมเค้ก!$C:$C,'รับ-จ่าย ประจำวัน'!$B407,เส้นแต่งหน้าขนมเค้ก!AB:AB)+SUMIF(แพ็ค!$C:$C,'รับ-จ่าย ประจำวัน'!$B407,แพ็ค!AB:AB)+SUMIF(ธุรการ!$C:$C,'รับ-จ่าย ประจำวัน'!$B407,ธุรการ!AB:AB)+SUMIF(เส้นแต่งหน้าขนมปัง!$C:$C,'รับ-จ่าย ประจำวัน'!$B407,เส้นแต่งหน้าขนมปัง!AB:AB)+SUMIF('วางแผนBC,CJ'!$C:$C,'รับ-จ่าย ประจำวัน'!$B407,'วางแผนBC,CJ'!AB:AB)+SUMIF(RD!$C:$C,'รับ-จ่าย ประจำวัน'!$B407,RD!AB:AB)+SUMIF('FG,ออนไล,คัดแยก'!$C:$C,'รับ-จ่าย ประจำวัน'!$B407,'FG,ออนไล,คัดแยก'!AB:AB)</f>
        <v>0</v>
      </c>
      <c r="BJ407" s="16">
        <f>SUMIF(เตรียมส่วนผสม!$C:$C,'รับ-จ่าย ประจำวัน'!$B407,เตรียมส่วนผสม!AC:AC)+SUMIF(กวนไส้!$C:$C,'รับ-จ่าย ประจำวัน'!$B407,กวนไส้!AC:AC)+SUMIF(ผลิต1!$C:$C,'รับ-จ่าย ประจำวัน'!$B407,ผลิต1!AC:AC)+SUMIF(ผลิต2!$C:$C,'รับ-จ่าย ประจำวัน'!$B407,ผลิต2!AC:AC)+SUMIF(เส้นแต่งหน้าขนมเค้ก!$C:$C,'รับ-จ่าย ประจำวัน'!$B407,เส้นแต่งหน้าขนมเค้ก!AC:AC)+SUMIF(แพ็ค!$C:$C,'รับ-จ่าย ประจำวัน'!$B407,แพ็ค!AC:AC)+SUMIF(ธุรการ!$C:$C,'รับ-จ่าย ประจำวัน'!$B407,ธุรการ!AC:AC)+SUMIF(เส้นแต่งหน้าขนมปัง!$C:$C,'รับ-จ่าย ประจำวัน'!$B407,เส้นแต่งหน้าขนมปัง!AC:AC)+SUMIF('วางแผนBC,CJ'!$C:$C,'รับ-จ่าย ประจำวัน'!$B407,'วางแผนBC,CJ'!AC:AC)+SUMIF(RD!$C:$C,'รับ-จ่าย ประจำวัน'!$B407,RD!AC:AC)+SUMIF('FG,ออนไล,คัดแยก'!$C:$C,'รับ-จ่าย ประจำวัน'!$B407,'FG,ออนไล,คัดแยก'!AC:AC)</f>
        <v>0</v>
      </c>
      <c r="BK407" s="16">
        <f>SUMIF(เตรียมส่วนผสม!$C:$C,'รับ-จ่าย ประจำวัน'!$B407,เตรียมส่วนผสม!AD:AD)+SUMIF(กวนไส้!$C:$C,'รับ-จ่าย ประจำวัน'!$B407,กวนไส้!AD:AD)+SUMIF(ผลิต1!$C:$C,'รับ-จ่าย ประจำวัน'!$B407,ผลิต1!AD:AD)+SUMIF(ผลิต2!$C:$C,'รับ-จ่าย ประจำวัน'!$B407,ผลิต2!AD:AD)+SUMIF(เส้นแต่งหน้าขนมเค้ก!$C:$C,'รับ-จ่าย ประจำวัน'!$B407,เส้นแต่งหน้าขนมเค้ก!AD:AD)+SUMIF(แพ็ค!$C:$C,'รับ-จ่าย ประจำวัน'!$B407,แพ็ค!AD:AD)+SUMIF(ธุรการ!$C:$C,'รับ-จ่าย ประจำวัน'!$B407,ธุรการ!AD:AD)+SUMIF(เส้นแต่งหน้าขนมปัง!$C:$C,'รับ-จ่าย ประจำวัน'!$B407,เส้นแต่งหน้าขนมปัง!AD:AD)+SUMIF('วางแผนBC,CJ'!$C:$C,'รับ-จ่าย ประจำวัน'!$B407,'วางแผนBC,CJ'!AD:AD)+SUMIF(RD!$C:$C,'รับ-จ่าย ประจำวัน'!$B407,RD!AD:AD)+SUMIF('FG,ออนไล,คัดแยก'!$C:$C,'รับ-จ่าย ประจำวัน'!$B407,'FG,ออนไล,คัดแยก'!AD:AD)</f>
        <v>0</v>
      </c>
      <c r="BL407" s="16">
        <f>SUMIF(เตรียมส่วนผสม!$C:$C,'รับ-จ่าย ประจำวัน'!$B407,เตรียมส่วนผสม!AE:AE)+SUMIF(กวนไส้!$C:$C,'รับ-จ่าย ประจำวัน'!$B407,กวนไส้!AE:AE)+SUMIF(ผลิต1!$C:$C,'รับ-จ่าย ประจำวัน'!$B407,ผลิต1!AE:AE)+SUMIF(ผลิต2!$C:$C,'รับ-จ่าย ประจำวัน'!$B407,ผลิต2!AE:AE)+SUMIF(เส้นแต่งหน้าขนมเค้ก!$C:$C,'รับ-จ่าย ประจำวัน'!$B407,เส้นแต่งหน้าขนมเค้ก!AE:AE)+SUMIF(แพ็ค!$C:$C,'รับ-จ่าย ประจำวัน'!$B407,แพ็ค!AE:AE)+SUMIF(ธุรการ!$C:$C,'รับ-จ่าย ประจำวัน'!$B407,ธุรการ!AE:AE)+SUMIF(เส้นแต่งหน้าขนมปัง!$C:$C,'รับ-จ่าย ประจำวัน'!$B407,เส้นแต่งหน้าขนมปัง!AE:AE)+SUMIF('วางแผนBC,CJ'!$C:$C,'รับ-จ่าย ประจำวัน'!$B407,'วางแผนBC,CJ'!AE:AE)+SUMIF(RD!$C:$C,'รับ-จ่าย ประจำวัน'!$B407,RD!AE:AE)+SUMIF('FG,ออนไล,คัดแยก'!$C:$C,'รับ-จ่าย ประจำวัน'!$B407,'FG,ออนไล,คัดแยก'!AE:AE)</f>
        <v>0</v>
      </c>
      <c r="BM407" s="16">
        <f>SUMIF(เตรียมส่วนผสม!$C:$C,'รับ-จ่าย ประจำวัน'!$B407,เตรียมส่วนผสม!AF:AF)+SUMIF(กวนไส้!$C:$C,'รับ-จ่าย ประจำวัน'!$B407,กวนไส้!AF:AF)+SUMIF(ผลิต1!$C:$C,'รับ-จ่าย ประจำวัน'!$B407,ผลิต1!AF:AF)+SUMIF(ผลิต2!$C:$C,'รับ-จ่าย ประจำวัน'!$B407,ผลิต2!AF:AF)+SUMIF(เส้นแต่งหน้าขนมเค้ก!$C:$C,'รับ-จ่าย ประจำวัน'!$B407,เส้นแต่งหน้าขนมเค้ก!AF:AF)+SUMIF(แพ็ค!$C:$C,'รับ-จ่าย ประจำวัน'!$B407,แพ็ค!AF:AF)+SUMIF(ธุรการ!$C:$C,'รับ-จ่าย ประจำวัน'!$B407,ธุรการ!AF:AF)+SUMIF(เส้นแต่งหน้าขนมปัง!$C:$C,'รับ-จ่าย ประจำวัน'!$B407,เส้นแต่งหน้าขนมปัง!AF:AF)+SUMIF('วางแผนBC,CJ'!$C:$C,'รับ-จ่าย ประจำวัน'!$B407,'วางแผนBC,CJ'!AF:AF)+SUMIF(RD!$C:$C,'รับ-จ่าย ประจำวัน'!$B407,RD!AF:AF)+SUMIF('FG,ออนไล,คัดแยก'!$C:$C,'รับ-จ่าย ประจำวัน'!$B407,'FG,ออนไล,คัดแยก'!AF:AF)</f>
        <v>400</v>
      </c>
      <c r="BN407" s="16">
        <f>SUMIF(เตรียมส่วนผสม!$C:$C,'รับ-จ่าย ประจำวัน'!$B407,เตรียมส่วนผสม!AG:AG)+SUMIF(กวนไส้!$C:$C,'รับ-จ่าย ประจำวัน'!$B407,กวนไส้!AG:AG)+SUMIF(ผลิต1!$C:$C,'รับ-จ่าย ประจำวัน'!$B407,ผลิต1!AG:AG)+SUMIF(ผลิต2!$C:$C,'รับ-จ่าย ประจำวัน'!$B407,ผลิต2!AG:AG)+SUMIF(เส้นแต่งหน้าขนมเค้ก!$C:$C,'รับ-จ่าย ประจำวัน'!$B407,เส้นแต่งหน้าขนมเค้ก!AG:AG)+SUMIF(แพ็ค!$C:$C,'รับ-จ่าย ประจำวัน'!$B407,แพ็ค!AG:AG)+SUMIF(ธุรการ!$C:$C,'รับ-จ่าย ประจำวัน'!$B407,ธุรการ!AG:AG)+SUMIF(เส้นแต่งหน้าขนมปัง!$C:$C,'รับ-จ่าย ประจำวัน'!$B407,เส้นแต่งหน้าขนมปัง!AG:AG)+SUMIF('วางแผนBC,CJ'!$C:$C,'รับ-จ่าย ประจำวัน'!$B407,'วางแผนBC,CJ'!AG:AG)+SUMIF(RD!$C:$C,'รับ-จ่าย ประจำวัน'!$B407,RD!AG:AG)+SUMIF('FG,ออนไล,คัดแยก'!$C:$C,'รับ-จ่าย ประจำวัน'!$B407,'FG,ออนไล,คัดแยก'!AG:AG)</f>
        <v>0</v>
      </c>
      <c r="BO407" s="16">
        <f>SUMIF(เตรียมส่วนผสม!$C:$C,'รับ-จ่าย ประจำวัน'!$B407,เตรียมส่วนผสม!AH:AH)+SUMIF(กวนไส้!$C:$C,'รับ-จ่าย ประจำวัน'!$B407,กวนไส้!AH:AH)+SUMIF(ผลิต1!$C:$C,'รับ-จ่าย ประจำวัน'!$B407,ผลิต1!AH:AH)+SUMIF(ผลิต2!$C:$C,'รับ-จ่าย ประจำวัน'!$B407,ผลิต2!AH:AH)+SUMIF(เส้นแต่งหน้าขนมเค้ก!$C:$C,'รับ-จ่าย ประจำวัน'!$B407,เส้นแต่งหน้าขนมเค้ก!AH:AH)+SUMIF(แพ็ค!$C:$C,'รับ-จ่าย ประจำวัน'!$B407,แพ็ค!AH:AH)+SUMIF(ธุรการ!$C:$C,'รับ-จ่าย ประจำวัน'!$B407,ธุรการ!AH:AH)+SUMIF(เส้นแต่งหน้าขนมปัง!$C:$C,'รับ-จ่าย ประจำวัน'!$B407,เส้นแต่งหน้าขนมปัง!AH:AH)+SUMIF('วางแผนBC,CJ'!$C:$C,'รับ-จ่าย ประจำวัน'!$B407,'วางแผนBC,CJ'!AH:AH)+SUMIF(RD!$C:$C,'รับ-จ่าย ประจำวัน'!$B407,RD!AH:AH)+SUMIF('FG,ออนไล,คัดแยก'!$C:$C,'รับ-จ่าย ประจำวัน'!$B407,'FG,ออนไล,คัดแยก'!AH:AH)</f>
        <v>0</v>
      </c>
      <c r="BP407" s="16">
        <f>SUMIF(เตรียมส่วนผสม!$C:$C,'รับ-จ่าย ประจำวัน'!$B407,เตรียมส่วนผสม!AI:AI)+SUMIF(กวนไส้!$C:$C,'รับ-จ่าย ประจำวัน'!$B407,กวนไส้!AI:AI)+SUMIF(ผลิต1!$C:$C,'รับ-จ่าย ประจำวัน'!$B407,ผลิต1!AI:AI)+SUMIF(ผลิต2!$C:$C,'รับ-จ่าย ประจำวัน'!$B407,ผลิต2!AI:AI)+SUMIF(เส้นแต่งหน้าขนมเค้ก!$C:$C,'รับ-จ่าย ประจำวัน'!$B407,เส้นแต่งหน้าขนมเค้ก!AI:AI)+SUMIF(แพ็ค!$C:$C,'รับ-จ่าย ประจำวัน'!$B407,แพ็ค!AI:AI)+SUMIF(ธุรการ!$C:$C,'รับ-จ่าย ประจำวัน'!$B407,ธุรการ!AI:AI)+SUMIF(เส้นแต่งหน้าขนมปัง!$C:$C,'รับ-จ่าย ประจำวัน'!$B407,เส้นแต่งหน้าขนมปัง!AI:AI)+SUMIF('วางแผนBC,CJ'!$C:$C,'รับ-จ่าย ประจำวัน'!$B407,'วางแผนBC,CJ'!AI:AI)+SUMIF(RD!$C:$C,'รับ-จ่าย ประจำวัน'!$B407,RD!AI:AI)+SUMIF('FG,ออนไล,คัดแยก'!$C:$C,'รับ-จ่าย ประจำวัน'!$B407,'FG,ออนไล,คัดแยก'!AI:AI)</f>
        <v>0</v>
      </c>
      <c r="BQ407" s="16">
        <f>SUMIF(เตรียมส่วนผสม!$C:$C,'รับ-จ่าย ประจำวัน'!$B407,เตรียมส่วนผสม!AJ:AJ)+SUMIF(กวนไส้!$C:$C,'รับ-จ่าย ประจำวัน'!$B407,กวนไส้!AJ:AJ)+SUMIF(ผลิต1!$C:$C,'รับ-จ่าย ประจำวัน'!$B407,ผลิต1!AJ:AJ)+SUMIF(ผลิต2!$C:$C,'รับ-จ่าย ประจำวัน'!$B407,ผลิต2!AJ:AJ)+SUMIF(เส้นแต่งหน้าขนมเค้ก!$C:$C,'รับ-จ่าย ประจำวัน'!$B407,เส้นแต่งหน้าขนมเค้ก!AJ:AJ)+SUMIF(แพ็ค!$C:$C,'รับ-จ่าย ประจำวัน'!$B407,แพ็ค!AJ:AJ)+SUMIF(ธุรการ!$C:$C,'รับ-จ่าย ประจำวัน'!$B407,ธุรการ!AJ:AJ)+SUMIF(เส้นแต่งหน้าขนมปัง!$C:$C,'รับ-จ่าย ประจำวัน'!$B407,เส้นแต่งหน้าขนมปัง!AJ:AJ)+SUMIF('วางแผนBC,CJ'!$C:$C,'รับ-จ่าย ประจำวัน'!$B407,'วางแผนBC,CJ'!AJ:AJ)+SUMIF(RD!$C:$C,'รับ-จ่าย ประจำวัน'!$B407,RD!AJ:AJ)+SUMIF('FG,ออนไล,คัดแยก'!$C:$C,'รับ-จ่าย ประจำวัน'!$B407,'FG,ออนไล,คัดแยก'!AJ:AJ)</f>
        <v>0</v>
      </c>
      <c r="BR407" s="16">
        <f>SUMIF(เตรียมส่วนผสม!$C:$C,'รับ-จ่าย ประจำวัน'!$B407,เตรียมส่วนผสม!AK:AK)+SUMIF(กวนไส้!$C:$C,'รับ-จ่าย ประจำวัน'!$B407,กวนไส้!AK:AK)+SUMIF(ผลิต1!$C:$C,'รับ-จ่าย ประจำวัน'!$B407,ผลิต1!AK:AK)+SUMIF(ผลิต2!$C:$C,'รับ-จ่าย ประจำวัน'!$B407,ผลิต2!AK:AK)+SUMIF(เส้นแต่งหน้าขนมเค้ก!$C:$C,'รับ-จ่าย ประจำวัน'!$B407,เส้นแต่งหน้าขนมเค้ก!AK:AK)+SUMIF(แพ็ค!$C:$C,'รับ-จ่าย ประจำวัน'!$B407,แพ็ค!AK:AK)+SUMIF(ธุรการ!$C:$C,'รับ-จ่าย ประจำวัน'!$B407,ธุรการ!AK:AK)+SUMIF(เส้นแต่งหน้าขนมปัง!$C:$C,'รับ-จ่าย ประจำวัน'!$B407,เส้นแต่งหน้าขนมปัง!AK:AK)+SUMIF('วางแผนBC,CJ'!$C:$C,'รับ-จ่าย ประจำวัน'!$B407,'วางแผนBC,CJ'!AK:AK)+SUMIF(RD!$C:$C,'รับ-จ่าย ประจำวัน'!$B407,RD!AK:AK)+SUMIF('FG,ออนไล,คัดแยก'!$C:$C,'รับ-จ่าย ประจำวัน'!$B407,'FG,ออนไล,คัดแยก'!AK:AK)</f>
        <v>0</v>
      </c>
      <c r="BS407" s="16">
        <f>SUMIF(เตรียมส่วนผสม!$C:$C,'รับ-จ่าย ประจำวัน'!$B407,เตรียมส่วนผสม!AL:AL)+SUMIF(กวนไส้!$C:$C,'รับ-จ่าย ประจำวัน'!$B407,กวนไส้!AL:AL)+SUMIF(ผลิต1!$C:$C,'รับ-จ่าย ประจำวัน'!$B407,ผลิต1!AL:AL)+SUMIF(ผลิต2!$C:$C,'รับ-จ่าย ประจำวัน'!$B407,ผลิต2!AL:AL)+SUMIF(เส้นแต่งหน้าขนมเค้ก!$C:$C,'รับ-จ่าย ประจำวัน'!$B407,เส้นแต่งหน้าขนมเค้ก!AL:AL)+SUMIF(แพ็ค!$C:$C,'รับ-จ่าย ประจำวัน'!$B407,แพ็ค!AL:AL)+SUMIF(ธุรการ!$C:$C,'รับ-จ่าย ประจำวัน'!$B407,ธุรการ!AL:AL)+SUMIF(เส้นแต่งหน้าขนมปัง!$C:$C,'รับ-จ่าย ประจำวัน'!$B407,เส้นแต่งหน้าขนมปัง!AL:AL)+SUMIF('วางแผนBC,CJ'!$C:$C,'รับ-จ่าย ประจำวัน'!$B407,'วางแผนBC,CJ'!AL:AL)+SUMIF(RD!$C:$C,'รับ-จ่าย ประจำวัน'!$B407,RD!AL:AL)+SUMIF('FG,ออนไล,คัดแยก'!$C:$C,'รับ-จ่าย ประจำวัน'!$B407,'FG,ออนไล,คัดแยก'!AL:AL)</f>
        <v>0</v>
      </c>
      <c r="BT407" s="18">
        <f t="shared" si="93"/>
        <v>600</v>
      </c>
      <c r="BU407" s="116"/>
      <c r="BV407" s="146">
        <f t="shared" si="94"/>
        <v>2400</v>
      </c>
      <c r="BW407" s="183">
        <v>30</v>
      </c>
      <c r="BX407" s="172">
        <f t="shared" si="98"/>
        <v>20</v>
      </c>
      <c r="BY407" s="188">
        <f t="shared" si="90"/>
        <v>120</v>
      </c>
      <c r="BZ407" s="180">
        <f t="shared" ca="1" si="95"/>
        <v>46323</v>
      </c>
      <c r="CA407" s="93"/>
      <c r="CB407" s="93"/>
      <c r="CC407" s="93"/>
      <c r="CD407" s="93"/>
      <c r="CE407" s="93"/>
      <c r="CF407" s="93"/>
      <c r="CG407" s="93"/>
      <c r="CH407" s="93"/>
      <c r="CI407" s="93"/>
      <c r="CJ407" s="97"/>
      <c r="CK407" s="9">
        <f t="shared" si="91"/>
        <v>2400</v>
      </c>
    </row>
    <row r="408" spans="1:89" hidden="1" x14ac:dyDescent="0.5">
      <c r="A408" s="149"/>
      <c r="B408" s="34">
        <v>1023901002</v>
      </c>
      <c r="C408" s="33" t="s">
        <v>1650</v>
      </c>
      <c r="D408" s="141" t="s">
        <v>71</v>
      </c>
      <c r="E408" s="25"/>
      <c r="F408" s="132"/>
      <c r="G408" s="25"/>
      <c r="H408" s="12">
        <v>196700</v>
      </c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11"/>
      <c r="AF408" s="11"/>
      <c r="AG408" s="11"/>
      <c r="AH408" s="11"/>
      <c r="AI408" s="25"/>
      <c r="AJ408" s="25"/>
      <c r="AK408" s="25"/>
      <c r="AL408" s="25"/>
      <c r="AM408" s="25"/>
      <c r="AN408" s="15">
        <f t="shared" si="92"/>
        <v>0</v>
      </c>
      <c r="AO408" s="16">
        <f>SUMIF(เตรียมส่วนผสม!$C:$C,'รับ-จ่าย ประจำวัน'!$B408,เตรียมส่วนผสม!H:H)+SUMIF(กวนไส้!$C:$C,'รับ-จ่าย ประจำวัน'!$B408,กวนไส้!H:H)+SUMIF(ผลิต1!$C:$C,'รับ-จ่าย ประจำวัน'!$B408,ผลิต1!H:H)+SUMIF(ผลิต2!$C:$C,'รับ-จ่าย ประจำวัน'!$B408,ผลิต2!H:H)+SUMIF(เส้นแต่งหน้าขนมเค้ก!$C:$C,'รับ-จ่าย ประจำวัน'!$B408,เส้นแต่งหน้าขนมเค้ก!H:H)+SUMIF(แพ็ค!$C:$C,'รับ-จ่าย ประจำวัน'!$B408,แพ็ค!H:H)+SUMIF(ธุรการ!$C:$C,'รับ-จ่าย ประจำวัน'!$B408,ธุรการ!H:H)+SUMIF(เส้นแต่งหน้าขนมปัง!$C:$C,'รับ-จ่าย ประจำวัน'!$B408,เส้นแต่งหน้าขนมปัง!H:H)+SUMIF('วางแผนBC,CJ'!$C:$C,'รับ-จ่าย ประจำวัน'!$B408,'วางแผนBC,CJ'!H:H)+SUMIF(RD!$C:$C,'รับ-จ่าย ประจำวัน'!$B408,RD!H:H)+SUMIF('FG,ออนไล,คัดแยก'!$C:$C,'รับ-จ่าย ประจำวัน'!$B408,'FG,ออนไล,คัดแยก'!H:H)</f>
        <v>0</v>
      </c>
      <c r="AP408" s="16">
        <f>SUMIF(เตรียมส่วนผสม!$C:$C,'รับ-จ่าย ประจำวัน'!$B408,เตรียมส่วนผสม!I:I)+SUMIF(กวนไส้!$C:$C,'รับ-จ่าย ประจำวัน'!$B408,กวนไส้!I:I)+SUMIF(ผลิต1!$C:$C,'รับ-จ่าย ประจำวัน'!$B408,ผลิต1!I:I)+SUMIF(ผลิต2!$C:$C,'รับ-จ่าย ประจำวัน'!$B408,ผลิต2!I:I)+SUMIF(เส้นแต่งหน้าขนมเค้ก!$C:$C,'รับ-จ่าย ประจำวัน'!$B408,เส้นแต่งหน้าขนมเค้ก!I:I)+SUMIF(แพ็ค!$C:$C,'รับ-จ่าย ประจำวัน'!$B408,แพ็ค!I:I)+SUMIF(ธุรการ!$C:$C,'รับ-จ่าย ประจำวัน'!$B408,ธุรการ!I:I)+SUMIF(เส้นแต่งหน้าขนมปัง!$C:$C,'รับ-จ่าย ประจำวัน'!$B408,เส้นแต่งหน้าขนมปัง!I:I)+SUMIF('วางแผนBC,CJ'!$C:$C,'รับ-จ่าย ประจำวัน'!$B408,'วางแผนBC,CJ'!I:I)+SUMIF(RD!$C:$C,'รับ-จ่าย ประจำวัน'!$B408,RD!I:I)+SUMIF('FG,ออนไล,คัดแยก'!$C:$C,'รับ-จ่าย ประจำวัน'!$B408,'FG,ออนไล,คัดแยก'!I:I)</f>
        <v>0</v>
      </c>
      <c r="AQ408" s="16">
        <f>SUMIF(เตรียมส่วนผสม!$C:$C,'รับ-จ่าย ประจำวัน'!$B408,เตรียมส่วนผสม!J:J)+SUMIF(กวนไส้!$C:$C,'รับ-จ่าย ประจำวัน'!$B408,กวนไส้!J:J)+SUMIF(ผลิต1!$C:$C,'รับ-จ่าย ประจำวัน'!$B408,ผลิต1!J:J)+SUMIF(ผลิต2!$C:$C,'รับ-จ่าย ประจำวัน'!$B408,ผลิต2!J:J)+SUMIF(เส้นแต่งหน้าขนมเค้ก!$C:$C,'รับ-จ่าย ประจำวัน'!$B408,เส้นแต่งหน้าขนมเค้ก!J:J)+SUMIF(แพ็ค!$C:$C,'รับ-จ่าย ประจำวัน'!$B408,แพ็ค!J:J)+SUMIF(ธุรการ!$C:$C,'รับ-จ่าย ประจำวัน'!$B408,ธุรการ!J:J)+SUMIF(เส้นแต่งหน้าขนมปัง!$C:$C,'รับ-จ่าย ประจำวัน'!$B408,เส้นแต่งหน้าขนมปัง!J:J)+SUMIF('วางแผนBC,CJ'!$C:$C,'รับ-จ่าย ประจำวัน'!$B408,'วางแผนBC,CJ'!J:J)+SUMIF(RD!$C:$C,'รับ-จ่าย ประจำวัน'!$B408,RD!J:J)+SUMIF('FG,ออนไล,คัดแยก'!$C:$C,'รับ-จ่าย ประจำวัน'!$B408,'FG,ออนไล,คัดแยก'!J:J)</f>
        <v>0</v>
      </c>
      <c r="AR408" s="16">
        <f>SUMIF(เตรียมส่วนผสม!$C:$C,'รับ-จ่าย ประจำวัน'!$B408,เตรียมส่วนผสม!K:K)+SUMIF(กวนไส้!$C:$C,'รับ-จ่าย ประจำวัน'!$B408,กวนไส้!K:K)+SUMIF(ผลิต1!$C:$C,'รับ-จ่าย ประจำวัน'!$B408,ผลิต1!K:K)+SUMIF(ผลิต2!$C:$C,'รับ-จ่าย ประจำวัน'!$B408,ผลิต2!K:K)+SUMIF(เส้นแต่งหน้าขนมเค้ก!$C:$C,'รับ-จ่าย ประจำวัน'!$B408,เส้นแต่งหน้าขนมเค้ก!K:K)+SUMIF(แพ็ค!$C:$C,'รับ-จ่าย ประจำวัน'!$B408,แพ็ค!K:K)+SUMIF(ธุรการ!$C:$C,'รับ-จ่าย ประจำวัน'!$B408,ธุรการ!K:K)+SUMIF(เส้นแต่งหน้าขนมปัง!$C:$C,'รับ-จ่าย ประจำวัน'!$B408,เส้นแต่งหน้าขนมปัง!K:K)+SUMIF('วางแผนBC,CJ'!$C:$C,'รับ-จ่าย ประจำวัน'!$B408,'วางแผนBC,CJ'!K:K)+SUMIF(RD!$C:$C,'รับ-จ่าย ประจำวัน'!$B408,RD!K:K)+SUMIF('FG,ออนไล,คัดแยก'!$C:$C,'รับ-จ่าย ประจำวัน'!$B408,'FG,ออนไล,คัดแยก'!K:K)</f>
        <v>0</v>
      </c>
      <c r="AS408" s="16">
        <f>SUMIF(เตรียมส่วนผสม!$C:$C,'รับ-จ่าย ประจำวัน'!$B408,เตรียมส่วนผสม!L:L)+SUMIF(กวนไส้!$C:$C,'รับ-จ่าย ประจำวัน'!$B408,กวนไส้!L:L)+SUMIF(ผลิต1!$C:$C,'รับ-จ่าย ประจำวัน'!$B408,ผลิต1!L:L)+SUMIF(ผลิต2!$C:$C,'รับ-จ่าย ประจำวัน'!$B408,ผลิต2!L:L)+SUMIF(เส้นแต่งหน้าขนมเค้ก!$C:$C,'รับ-จ่าย ประจำวัน'!$B408,เส้นแต่งหน้าขนมเค้ก!L:L)+SUMIF(แพ็ค!$C:$C,'รับ-จ่าย ประจำวัน'!$B408,แพ็ค!L:L)+SUMIF(ธุรการ!$C:$C,'รับ-จ่าย ประจำวัน'!$B408,ธุรการ!L:L)+SUMIF(เส้นแต่งหน้าขนมปัง!$C:$C,'รับ-จ่าย ประจำวัน'!$B408,เส้นแต่งหน้าขนมปัง!L:L)+SUMIF('วางแผนBC,CJ'!$C:$C,'รับ-จ่าย ประจำวัน'!$B408,'วางแผนBC,CJ'!L:L)+SUMIF(RD!$C:$C,'รับ-จ่าย ประจำวัน'!$B408,RD!L:L)+SUMIF('FG,ออนไล,คัดแยก'!$C:$C,'รับ-จ่าย ประจำวัน'!$B408,'FG,ออนไล,คัดแยก'!L:L)</f>
        <v>0</v>
      </c>
      <c r="AT408" s="16">
        <f>SUMIF(เตรียมส่วนผสม!$C:$C,'รับ-จ่าย ประจำวัน'!$B408,เตรียมส่วนผสม!M:M)+SUMIF(กวนไส้!$C:$C,'รับ-จ่าย ประจำวัน'!$B408,กวนไส้!M:M)+SUMIF(ผลิต1!$C:$C,'รับ-จ่าย ประจำวัน'!$B408,ผลิต1!M:M)+SUMIF(ผลิต2!$C:$C,'รับ-จ่าย ประจำวัน'!$B408,ผลิต2!M:M)+SUMIF(เส้นแต่งหน้าขนมเค้ก!$C:$C,'รับ-จ่าย ประจำวัน'!$B408,เส้นแต่งหน้าขนมเค้ก!M:M)+SUMIF(แพ็ค!$C:$C,'รับ-จ่าย ประจำวัน'!$B408,แพ็ค!M:M)+SUMIF(ธุรการ!$C:$C,'รับ-จ่าย ประจำวัน'!$B408,ธุรการ!M:M)+SUMIF(เส้นแต่งหน้าขนมปัง!$C:$C,'รับ-จ่าย ประจำวัน'!$B408,เส้นแต่งหน้าขนมปัง!M:M)+SUMIF('วางแผนBC,CJ'!$C:$C,'รับ-จ่าย ประจำวัน'!$B408,'วางแผนBC,CJ'!M:M)+SUMIF(RD!$C:$C,'รับ-จ่าย ประจำวัน'!$B408,RD!M:M)+SUMIF('FG,ออนไล,คัดแยก'!$C:$C,'รับ-จ่าย ประจำวัน'!$B408,'FG,ออนไล,คัดแยก'!M:M)</f>
        <v>0</v>
      </c>
      <c r="AU408" s="16">
        <f>SUMIF(เตรียมส่วนผสม!$C:$C,'รับ-จ่าย ประจำวัน'!$B408,เตรียมส่วนผสม!N:N)+SUMIF(กวนไส้!$C:$C,'รับ-จ่าย ประจำวัน'!$B408,กวนไส้!N:N)+SUMIF(ผลิต1!$C:$C,'รับ-จ่าย ประจำวัน'!$B408,ผลิต1!N:N)+SUMIF(ผลิต2!$C:$C,'รับ-จ่าย ประจำวัน'!$B408,ผลิต2!N:N)+SUMIF(เส้นแต่งหน้าขนมเค้ก!$C:$C,'รับ-จ่าย ประจำวัน'!$B408,เส้นแต่งหน้าขนมเค้ก!N:N)+SUMIF(แพ็ค!$C:$C,'รับ-จ่าย ประจำวัน'!$B408,แพ็ค!N:N)+SUMIF(ธุรการ!$C:$C,'รับ-จ่าย ประจำวัน'!$B408,ธุรการ!N:N)+SUMIF(เส้นแต่งหน้าขนมปัง!$C:$C,'รับ-จ่าย ประจำวัน'!$B408,เส้นแต่งหน้าขนมปัง!N:N)+SUMIF('วางแผนBC,CJ'!$C:$C,'รับ-จ่าย ประจำวัน'!$B408,'วางแผนBC,CJ'!N:N)+SUMIF(RD!$C:$C,'รับ-จ่าย ประจำวัน'!$B408,RD!N:N)+SUMIF('FG,ออนไล,คัดแยก'!$C:$C,'รับ-จ่าย ประจำวัน'!$B408,'FG,ออนไล,คัดแยก'!N:N)</f>
        <v>0</v>
      </c>
      <c r="AV408" s="16">
        <f>SUMIF(เตรียมส่วนผสม!$C:$C,'รับ-จ่าย ประจำวัน'!$B408,เตรียมส่วนผสม!O:O)+SUMIF(กวนไส้!$C:$C,'รับ-จ่าย ประจำวัน'!$B408,กวนไส้!O:O)+SUMIF(ผลิต1!$C:$C,'รับ-จ่าย ประจำวัน'!$B408,ผลิต1!O:O)+SUMIF(ผลิต2!$C:$C,'รับ-จ่าย ประจำวัน'!$B408,ผลิต2!O:O)+SUMIF(เส้นแต่งหน้าขนมเค้ก!$C:$C,'รับ-จ่าย ประจำวัน'!$B408,เส้นแต่งหน้าขนมเค้ก!O:O)+SUMIF(แพ็ค!$C:$C,'รับ-จ่าย ประจำวัน'!$B408,แพ็ค!O:O)+SUMIF(ธุรการ!$C:$C,'รับ-จ่าย ประจำวัน'!$B408,ธุรการ!O:O)+SUMIF(เส้นแต่งหน้าขนมปัง!$C:$C,'รับ-จ่าย ประจำวัน'!$B408,เส้นแต่งหน้าขนมปัง!O:O)+SUMIF('วางแผนBC,CJ'!$C:$C,'รับ-จ่าย ประจำวัน'!$B408,'วางแผนBC,CJ'!O:O)+SUMIF(RD!$C:$C,'รับ-จ่าย ประจำวัน'!$B408,RD!O:O)+SUMIF('FG,ออนไล,คัดแยก'!$C:$C,'รับ-จ่าย ประจำวัน'!$B408,'FG,ออนไล,คัดแยก'!O:O)</f>
        <v>0</v>
      </c>
      <c r="AW408" s="16">
        <f>SUMIF(เตรียมส่วนผสม!$C:$C,'รับ-จ่าย ประจำวัน'!$B408,เตรียมส่วนผสม!P:P)+SUMIF(กวนไส้!$C:$C,'รับ-จ่าย ประจำวัน'!$B408,กวนไส้!P:P)+SUMIF(ผลิต1!$C:$C,'รับ-จ่าย ประจำวัน'!$B408,ผลิต1!P:P)+SUMIF(ผลิต2!$C:$C,'รับ-จ่าย ประจำวัน'!$B408,ผลิต2!P:P)+SUMIF(เส้นแต่งหน้าขนมเค้ก!$C:$C,'รับ-จ่าย ประจำวัน'!$B408,เส้นแต่งหน้าขนมเค้ก!P:P)+SUMIF(แพ็ค!$C:$C,'รับ-จ่าย ประจำวัน'!$B408,แพ็ค!P:P)+SUMIF(ธุรการ!$C:$C,'รับ-จ่าย ประจำวัน'!$B408,ธุรการ!P:P)+SUMIF(เส้นแต่งหน้าขนมปัง!$C:$C,'รับ-จ่าย ประจำวัน'!$B408,เส้นแต่งหน้าขนมปัง!P:P)+SUMIF('วางแผนBC,CJ'!$C:$C,'รับ-จ่าย ประจำวัน'!$B408,'วางแผนBC,CJ'!P:P)+SUMIF(RD!$C:$C,'รับ-จ่าย ประจำวัน'!$B408,RD!P:P)+SUMIF('FG,ออนไล,คัดแยก'!$C:$C,'รับ-จ่าย ประจำวัน'!$B408,'FG,ออนไล,คัดแยก'!P:P)</f>
        <v>0</v>
      </c>
      <c r="AX408" s="16">
        <f>SUMIF(เตรียมส่วนผสม!$C:$C,'รับ-จ่าย ประจำวัน'!$B408,เตรียมส่วนผสม!Q:Q)+SUMIF(กวนไส้!$C:$C,'รับ-จ่าย ประจำวัน'!$B408,กวนไส้!Q:Q)+SUMIF(ผลิต1!$C:$C,'รับ-จ่าย ประจำวัน'!$B408,ผลิต1!Q:Q)+SUMIF(ผลิต2!$C:$C,'รับ-จ่าย ประจำวัน'!$B408,ผลิต2!Q:Q)+SUMIF(เส้นแต่งหน้าขนมเค้ก!$C:$C,'รับ-จ่าย ประจำวัน'!$B408,เส้นแต่งหน้าขนมเค้ก!Q:Q)+SUMIF(แพ็ค!$C:$C,'รับ-จ่าย ประจำวัน'!$B408,แพ็ค!Q:Q)+SUMIF(ธุรการ!$C:$C,'รับ-จ่าย ประจำวัน'!$B408,ธุรการ!Q:Q)+SUMIF(เส้นแต่งหน้าขนมปัง!$C:$C,'รับ-จ่าย ประจำวัน'!$B408,เส้นแต่งหน้าขนมปัง!Q:Q)+SUMIF('วางแผนBC,CJ'!$C:$C,'รับ-จ่าย ประจำวัน'!$B408,'วางแผนBC,CJ'!Q:Q)+SUMIF(RD!$C:$C,'รับ-จ่าย ประจำวัน'!$B408,RD!Q:Q)+SUMIF('FG,ออนไล,คัดแยก'!$C:$C,'รับ-จ่าย ประจำวัน'!$B408,'FG,ออนไล,คัดแยก'!Q:Q)</f>
        <v>0</v>
      </c>
      <c r="AY408" s="16">
        <f>SUMIF(เตรียมส่วนผสม!$C:$C,'รับ-จ่าย ประจำวัน'!$B408,เตรียมส่วนผสม!R:R)+SUMIF(กวนไส้!$C:$C,'รับ-จ่าย ประจำวัน'!$B408,กวนไส้!R:R)+SUMIF(ผลิต1!$C:$C,'รับ-จ่าย ประจำวัน'!$B408,ผลิต1!R:R)+SUMIF(ผลิต2!$C:$C,'รับ-จ่าย ประจำวัน'!$B408,ผลิต2!R:R)+SUMIF(เส้นแต่งหน้าขนมเค้ก!$C:$C,'รับ-จ่าย ประจำวัน'!$B408,เส้นแต่งหน้าขนมเค้ก!R:R)+SUMIF(แพ็ค!$C:$C,'รับ-จ่าย ประจำวัน'!$B408,แพ็ค!R:R)+SUMIF(ธุรการ!$C:$C,'รับ-จ่าย ประจำวัน'!$B408,ธุรการ!R:R)+SUMIF(เส้นแต่งหน้าขนมปัง!$C:$C,'รับ-จ่าย ประจำวัน'!$B408,เส้นแต่งหน้าขนมปัง!R:R)+SUMIF('วางแผนBC,CJ'!$C:$C,'รับ-จ่าย ประจำวัน'!$B408,'วางแผนBC,CJ'!R:R)+SUMIF(RD!$C:$C,'รับ-จ่าย ประจำวัน'!$B408,RD!R:R)+SUMIF('FG,ออนไล,คัดแยก'!$C:$C,'รับ-จ่าย ประจำวัน'!$B408,'FG,ออนไล,คัดแยก'!R:R)</f>
        <v>0</v>
      </c>
      <c r="AZ408" s="16">
        <f>SUMIF(เตรียมส่วนผสม!$C:$C,'รับ-จ่าย ประจำวัน'!$B408,เตรียมส่วนผสม!S:S)+SUMIF(กวนไส้!$C:$C,'รับ-จ่าย ประจำวัน'!$B408,กวนไส้!S:S)+SUMIF(ผลิต1!$C:$C,'รับ-จ่าย ประจำวัน'!$B408,ผลิต1!S:S)+SUMIF(ผลิต2!$C:$C,'รับ-จ่าย ประจำวัน'!$B408,ผลิต2!S:S)+SUMIF(เส้นแต่งหน้าขนมเค้ก!$C:$C,'รับ-จ่าย ประจำวัน'!$B408,เส้นแต่งหน้าขนมเค้ก!S:S)+SUMIF(แพ็ค!$C:$C,'รับ-จ่าย ประจำวัน'!$B408,แพ็ค!S:S)+SUMIF(ธุรการ!$C:$C,'รับ-จ่าย ประจำวัน'!$B408,ธุรการ!S:S)+SUMIF(เส้นแต่งหน้าขนมปัง!$C:$C,'รับ-จ่าย ประจำวัน'!$B408,เส้นแต่งหน้าขนมปัง!S:S)+SUMIF('วางแผนBC,CJ'!$C:$C,'รับ-จ่าย ประจำวัน'!$B408,'วางแผนBC,CJ'!S:S)+SUMIF(RD!$C:$C,'รับ-จ่าย ประจำวัน'!$B408,RD!S:S)+SUMIF('FG,ออนไล,คัดแยก'!$C:$C,'รับ-จ่าย ประจำวัน'!$B408,'FG,ออนไล,คัดแยก'!S:S)</f>
        <v>0</v>
      </c>
      <c r="BA408" s="16">
        <f>SUMIF(เตรียมส่วนผสม!$C:$C,'รับ-จ่าย ประจำวัน'!$B408,เตรียมส่วนผสม!T:T)+SUMIF(กวนไส้!$C:$C,'รับ-จ่าย ประจำวัน'!$B408,กวนไส้!T:T)+SUMIF(ผลิต1!$C:$C,'รับ-จ่าย ประจำวัน'!$B408,ผลิต1!T:T)+SUMIF(ผลิต2!$C:$C,'รับ-จ่าย ประจำวัน'!$B408,ผลิต2!T:T)+SUMIF(เส้นแต่งหน้าขนมเค้ก!$C:$C,'รับ-จ่าย ประจำวัน'!$B408,เส้นแต่งหน้าขนมเค้ก!T:T)+SUMIF(แพ็ค!$C:$C,'รับ-จ่าย ประจำวัน'!$B408,แพ็ค!T:T)+SUMIF(ธุรการ!$C:$C,'รับ-จ่าย ประจำวัน'!$B408,ธุรการ!T:T)+SUMIF(เส้นแต่งหน้าขนมปัง!$C:$C,'รับ-จ่าย ประจำวัน'!$B408,เส้นแต่งหน้าขนมปัง!T:T)+SUMIF('วางแผนBC,CJ'!$C:$C,'รับ-จ่าย ประจำวัน'!$B408,'วางแผนBC,CJ'!T:T)+SUMIF(RD!$C:$C,'รับ-จ่าย ประจำวัน'!$B408,RD!T:T)+SUMIF('FG,ออนไล,คัดแยก'!$C:$C,'รับ-จ่าย ประจำวัน'!$B408,'FG,ออนไล,คัดแยก'!T:T)</f>
        <v>0</v>
      </c>
      <c r="BB408" s="16">
        <f>SUMIF(เตรียมส่วนผสม!$C:$C,'รับ-จ่าย ประจำวัน'!$B408,เตรียมส่วนผสม!U:U)+SUMIF(กวนไส้!$C:$C,'รับ-จ่าย ประจำวัน'!$B408,กวนไส้!U:U)+SUMIF(ผลิต1!$C:$C,'รับ-จ่าย ประจำวัน'!$B408,ผลิต1!U:U)+SUMIF(ผลิต2!$C:$C,'รับ-จ่าย ประจำวัน'!$B408,ผลิต2!U:U)+SUMIF(เส้นแต่งหน้าขนมเค้ก!$C:$C,'รับ-จ่าย ประจำวัน'!$B408,เส้นแต่งหน้าขนมเค้ก!U:U)+SUMIF(แพ็ค!$C:$C,'รับ-จ่าย ประจำวัน'!$B408,แพ็ค!U:U)+SUMIF(ธุรการ!$C:$C,'รับ-จ่าย ประจำวัน'!$B408,ธุรการ!U:U)+SUMIF(เส้นแต่งหน้าขนมปัง!$C:$C,'รับ-จ่าย ประจำวัน'!$B408,เส้นแต่งหน้าขนมปัง!U:U)+SUMIF('วางแผนBC,CJ'!$C:$C,'รับ-จ่าย ประจำวัน'!$B408,'วางแผนBC,CJ'!U:U)+SUMIF(RD!$C:$C,'รับ-จ่าย ประจำวัน'!$B408,RD!U:U)+SUMIF('FG,ออนไล,คัดแยก'!$C:$C,'รับ-จ่าย ประจำวัน'!$B408,'FG,ออนไล,คัดแยก'!U:U)</f>
        <v>0</v>
      </c>
      <c r="BC408" s="16">
        <f>SUMIF(เตรียมส่วนผสม!$C:$C,'รับ-จ่าย ประจำวัน'!$B408,เตรียมส่วนผสม!V:V)+SUMIF(กวนไส้!$C:$C,'รับ-จ่าย ประจำวัน'!$B408,กวนไส้!V:V)+SUMIF(ผลิต1!$C:$C,'รับ-จ่าย ประจำวัน'!$B408,ผลิต1!V:V)+SUMIF(ผลิต2!$C:$C,'รับ-จ่าย ประจำวัน'!$B408,ผลิต2!V:V)+SUMIF(เส้นแต่งหน้าขนมเค้ก!$C:$C,'รับ-จ่าย ประจำวัน'!$B408,เส้นแต่งหน้าขนมเค้ก!V:V)+SUMIF(แพ็ค!$C:$C,'รับ-จ่าย ประจำวัน'!$B408,แพ็ค!V:V)+SUMIF(ธุรการ!$C:$C,'รับ-จ่าย ประจำวัน'!$B408,ธุรการ!V:V)+SUMIF(เส้นแต่งหน้าขนมปัง!$C:$C,'รับ-จ่าย ประจำวัน'!$B408,เส้นแต่งหน้าขนมปัง!V:V)+SUMIF('วางแผนBC,CJ'!$C:$C,'รับ-จ่าย ประจำวัน'!$B408,'วางแผนBC,CJ'!V:V)+SUMIF(RD!$C:$C,'รับ-จ่าย ประจำวัน'!$B408,RD!V:V)+SUMIF('FG,ออนไล,คัดแยก'!$C:$C,'รับ-จ่าย ประจำวัน'!$B408,'FG,ออนไล,คัดแยก'!V:V)</f>
        <v>0</v>
      </c>
      <c r="BD408" s="16">
        <f>SUMIF(เตรียมส่วนผสม!$C:$C,'รับ-จ่าย ประจำวัน'!$B408,เตรียมส่วนผสม!W:W)+SUMIF(กวนไส้!$C:$C,'รับ-จ่าย ประจำวัน'!$B408,กวนไส้!W:W)+SUMIF(ผลิต1!$C:$C,'รับ-จ่าย ประจำวัน'!$B408,ผลิต1!W:W)+SUMIF(ผลิต2!$C:$C,'รับ-จ่าย ประจำวัน'!$B408,ผลิต2!W:W)+SUMIF(เส้นแต่งหน้าขนมเค้ก!$C:$C,'รับ-จ่าย ประจำวัน'!$B408,เส้นแต่งหน้าขนมเค้ก!W:W)+SUMIF(แพ็ค!$C:$C,'รับ-จ่าย ประจำวัน'!$B408,แพ็ค!W:W)+SUMIF(ธุรการ!$C:$C,'รับ-จ่าย ประจำวัน'!$B408,ธุรการ!W:W)+SUMIF(เส้นแต่งหน้าขนมปัง!$C:$C,'รับ-จ่าย ประจำวัน'!$B408,เส้นแต่งหน้าขนมปัง!W:W)+SUMIF('วางแผนBC,CJ'!$C:$C,'รับ-จ่าย ประจำวัน'!$B408,'วางแผนBC,CJ'!W:W)+SUMIF(RD!$C:$C,'รับ-จ่าย ประจำวัน'!$B408,RD!W:W)+SUMIF('FG,ออนไล,คัดแยก'!$C:$C,'รับ-จ่าย ประจำวัน'!$B408,'FG,ออนไล,คัดแยก'!W:W)</f>
        <v>0</v>
      </c>
      <c r="BE408" s="16">
        <f>SUMIF(เตรียมส่วนผสม!$C:$C,'รับ-จ่าย ประจำวัน'!$B408,เตรียมส่วนผสม!X:X)+SUMIF(กวนไส้!$C:$C,'รับ-จ่าย ประจำวัน'!$B408,กวนไส้!X:X)+SUMIF(ผลิต1!$C:$C,'รับ-จ่าย ประจำวัน'!$B408,ผลิต1!X:X)+SUMIF(ผลิต2!$C:$C,'รับ-จ่าย ประจำวัน'!$B408,ผลิต2!X:X)+SUMIF(เส้นแต่งหน้าขนมเค้ก!$C:$C,'รับ-จ่าย ประจำวัน'!$B408,เส้นแต่งหน้าขนมเค้ก!X:X)+SUMIF(แพ็ค!$C:$C,'รับ-จ่าย ประจำวัน'!$B408,แพ็ค!X:X)+SUMIF(ธุรการ!$C:$C,'รับ-จ่าย ประจำวัน'!$B408,ธุรการ!X:X)+SUMIF(เส้นแต่งหน้าขนมปัง!$C:$C,'รับ-จ่าย ประจำวัน'!$B408,เส้นแต่งหน้าขนมปัง!X:X)+SUMIF('วางแผนBC,CJ'!$C:$C,'รับ-จ่าย ประจำวัน'!$B408,'วางแผนBC,CJ'!X:X)+SUMIF(RD!$C:$C,'รับ-จ่าย ประจำวัน'!$B408,RD!X:X)+SUMIF('FG,ออนไล,คัดแยก'!$C:$C,'รับ-จ่าย ประจำวัน'!$B408,'FG,ออนไล,คัดแยก'!X:X)</f>
        <v>0</v>
      </c>
      <c r="BF408" s="16">
        <f>SUMIF(เตรียมส่วนผสม!$C:$C,'รับ-จ่าย ประจำวัน'!$B408,เตรียมส่วนผสม!Y:Y)+SUMIF(กวนไส้!$C:$C,'รับ-จ่าย ประจำวัน'!$B408,กวนไส้!Y:Y)+SUMIF(ผลิต1!$C:$C,'รับ-จ่าย ประจำวัน'!$B408,ผลิต1!Y:Y)+SUMIF(ผลิต2!$C:$C,'รับ-จ่าย ประจำวัน'!$B408,ผลิต2!Y:Y)+SUMIF(เส้นแต่งหน้าขนมเค้ก!$C:$C,'รับ-จ่าย ประจำวัน'!$B408,เส้นแต่งหน้าขนมเค้ก!Y:Y)+SUMIF(แพ็ค!$C:$C,'รับ-จ่าย ประจำวัน'!$B408,แพ็ค!Y:Y)+SUMIF(ธุรการ!$C:$C,'รับ-จ่าย ประจำวัน'!$B408,ธุรการ!Y:Y)+SUMIF(เส้นแต่งหน้าขนมปัง!$C:$C,'รับ-จ่าย ประจำวัน'!$B408,เส้นแต่งหน้าขนมปัง!Y:Y)+SUMIF('วางแผนBC,CJ'!$C:$C,'รับ-จ่าย ประจำวัน'!$B408,'วางแผนBC,CJ'!Y:Y)+SUMIF(RD!$C:$C,'รับ-จ่าย ประจำวัน'!$B408,RD!Y:Y)+SUMIF('FG,ออนไล,คัดแยก'!$C:$C,'รับ-จ่าย ประจำวัน'!$B408,'FG,ออนไล,คัดแยก'!Y:Y)</f>
        <v>0</v>
      </c>
      <c r="BG408" s="16">
        <f>SUMIF(เตรียมส่วนผสม!$C:$C,'รับ-จ่าย ประจำวัน'!$B408,เตรียมส่วนผสม!Z:Z)+SUMIF(กวนไส้!$C:$C,'รับ-จ่าย ประจำวัน'!$B408,กวนไส้!Z:Z)+SUMIF(ผลิต1!$C:$C,'รับ-จ่าย ประจำวัน'!$B408,ผลิต1!Z:Z)+SUMIF(ผลิต2!$C:$C,'รับ-จ่าย ประจำวัน'!$B408,ผลิต2!Z:Z)+SUMIF(เส้นแต่งหน้าขนมเค้ก!$C:$C,'รับ-จ่าย ประจำวัน'!$B408,เส้นแต่งหน้าขนมเค้ก!Z:Z)+SUMIF(แพ็ค!$C:$C,'รับ-จ่าย ประจำวัน'!$B408,แพ็ค!Z:Z)+SUMIF(ธุรการ!$C:$C,'รับ-จ่าย ประจำวัน'!$B408,ธุรการ!Z:Z)+SUMIF(เส้นแต่งหน้าขนมปัง!$C:$C,'รับ-จ่าย ประจำวัน'!$B408,เส้นแต่งหน้าขนมปัง!Z:Z)+SUMIF('วางแผนBC,CJ'!$C:$C,'รับ-จ่าย ประจำวัน'!$B408,'วางแผนBC,CJ'!Z:Z)+SUMIF(RD!$C:$C,'รับ-จ่าย ประจำวัน'!$B408,RD!Z:Z)+SUMIF('FG,ออนไล,คัดแยก'!$C:$C,'รับ-จ่าย ประจำวัน'!$B408,'FG,ออนไล,คัดแยก'!Z:Z)</f>
        <v>0</v>
      </c>
      <c r="BH408" s="16">
        <f>SUMIF(เตรียมส่วนผสม!$C:$C,'รับ-จ่าย ประจำวัน'!$B408,เตรียมส่วนผสม!AA:AA)+SUMIF(กวนไส้!$C:$C,'รับ-จ่าย ประจำวัน'!$B408,กวนไส้!AA:AA)+SUMIF(ผลิต1!$C:$C,'รับ-จ่าย ประจำวัน'!$B408,ผลิต1!AA:AA)+SUMIF(ผลิต2!$C:$C,'รับ-จ่าย ประจำวัน'!$B408,ผลิต2!AA:AA)+SUMIF(เส้นแต่งหน้าขนมเค้ก!$C:$C,'รับ-จ่าย ประจำวัน'!$B408,เส้นแต่งหน้าขนมเค้ก!AA:AA)+SUMIF(แพ็ค!$C:$C,'รับ-จ่าย ประจำวัน'!$B408,แพ็ค!AA:AA)+SUMIF(ธุรการ!$C:$C,'รับ-จ่าย ประจำวัน'!$B408,ธุรการ!AA:AA)+SUMIF(เส้นแต่งหน้าขนมปัง!$C:$C,'รับ-จ่าย ประจำวัน'!$B408,เส้นแต่งหน้าขนมปัง!AA:AA)+SUMIF('วางแผนBC,CJ'!$C:$C,'รับ-จ่าย ประจำวัน'!$B408,'วางแผนBC,CJ'!AA:AA)+SUMIF(RD!$C:$C,'รับ-จ่าย ประจำวัน'!$B408,RD!AA:AA)+SUMIF('FG,ออนไล,คัดแยก'!$C:$C,'รับ-จ่าย ประจำวัน'!$B408,'FG,ออนไล,คัดแยก'!AA:AA)</f>
        <v>0</v>
      </c>
      <c r="BI408" s="16">
        <f>SUMIF(เตรียมส่วนผสม!$C:$C,'รับ-จ่าย ประจำวัน'!$B408,เตรียมส่วนผสม!AB:AB)+SUMIF(กวนไส้!$C:$C,'รับ-จ่าย ประจำวัน'!$B408,กวนไส้!AB:AB)+SUMIF(ผลิต1!$C:$C,'รับ-จ่าย ประจำวัน'!$B408,ผลิต1!AB:AB)+SUMIF(ผลิต2!$C:$C,'รับ-จ่าย ประจำวัน'!$B408,ผลิต2!AB:AB)+SUMIF(เส้นแต่งหน้าขนมเค้ก!$C:$C,'รับ-จ่าย ประจำวัน'!$B408,เส้นแต่งหน้าขนมเค้ก!AB:AB)+SUMIF(แพ็ค!$C:$C,'รับ-จ่าย ประจำวัน'!$B408,แพ็ค!AB:AB)+SUMIF(ธุรการ!$C:$C,'รับ-จ่าย ประจำวัน'!$B408,ธุรการ!AB:AB)+SUMIF(เส้นแต่งหน้าขนมปัง!$C:$C,'รับ-จ่าย ประจำวัน'!$B408,เส้นแต่งหน้าขนมปัง!AB:AB)+SUMIF('วางแผนBC,CJ'!$C:$C,'รับ-จ่าย ประจำวัน'!$B408,'วางแผนBC,CJ'!AB:AB)+SUMIF(RD!$C:$C,'รับ-จ่าย ประจำวัน'!$B408,RD!AB:AB)+SUMIF('FG,ออนไล,คัดแยก'!$C:$C,'รับ-จ่าย ประจำวัน'!$B408,'FG,ออนไล,คัดแยก'!AB:AB)</f>
        <v>0</v>
      </c>
      <c r="BJ408" s="16">
        <f>SUMIF(เตรียมส่วนผสม!$C:$C,'รับ-จ่าย ประจำวัน'!$B408,เตรียมส่วนผสม!AC:AC)+SUMIF(กวนไส้!$C:$C,'รับ-จ่าย ประจำวัน'!$B408,กวนไส้!AC:AC)+SUMIF(ผลิต1!$C:$C,'รับ-จ่าย ประจำวัน'!$B408,ผลิต1!AC:AC)+SUMIF(ผลิต2!$C:$C,'รับ-จ่าย ประจำวัน'!$B408,ผลิต2!AC:AC)+SUMIF(เส้นแต่งหน้าขนมเค้ก!$C:$C,'รับ-จ่าย ประจำวัน'!$B408,เส้นแต่งหน้าขนมเค้ก!AC:AC)+SUMIF(แพ็ค!$C:$C,'รับ-จ่าย ประจำวัน'!$B408,แพ็ค!AC:AC)+SUMIF(ธุรการ!$C:$C,'รับ-จ่าย ประจำวัน'!$B408,ธุรการ!AC:AC)+SUMIF(เส้นแต่งหน้าขนมปัง!$C:$C,'รับ-จ่าย ประจำวัน'!$B408,เส้นแต่งหน้าขนมปัง!AC:AC)+SUMIF('วางแผนBC,CJ'!$C:$C,'รับ-จ่าย ประจำวัน'!$B408,'วางแผนBC,CJ'!AC:AC)+SUMIF(RD!$C:$C,'รับ-จ่าย ประจำวัน'!$B408,RD!AC:AC)+SUMIF('FG,ออนไล,คัดแยก'!$C:$C,'รับ-จ่าย ประจำวัน'!$B408,'FG,ออนไล,คัดแยก'!AC:AC)</f>
        <v>0</v>
      </c>
      <c r="BK408" s="16">
        <f>SUMIF(เตรียมส่วนผสม!$C:$C,'รับ-จ่าย ประจำวัน'!$B408,เตรียมส่วนผสม!AD:AD)+SUMIF(กวนไส้!$C:$C,'รับ-จ่าย ประจำวัน'!$B408,กวนไส้!AD:AD)+SUMIF(ผลิต1!$C:$C,'รับ-จ่าย ประจำวัน'!$B408,ผลิต1!AD:AD)+SUMIF(ผลิต2!$C:$C,'รับ-จ่าย ประจำวัน'!$B408,ผลิต2!AD:AD)+SUMIF(เส้นแต่งหน้าขนมเค้ก!$C:$C,'รับ-จ่าย ประจำวัน'!$B408,เส้นแต่งหน้าขนมเค้ก!AD:AD)+SUMIF(แพ็ค!$C:$C,'รับ-จ่าย ประจำวัน'!$B408,แพ็ค!AD:AD)+SUMIF(ธุรการ!$C:$C,'รับ-จ่าย ประจำวัน'!$B408,ธุรการ!AD:AD)+SUMIF(เส้นแต่งหน้าขนมปัง!$C:$C,'รับ-จ่าย ประจำวัน'!$B408,เส้นแต่งหน้าขนมปัง!AD:AD)+SUMIF('วางแผนBC,CJ'!$C:$C,'รับ-จ่าย ประจำวัน'!$B408,'วางแผนBC,CJ'!AD:AD)+SUMIF(RD!$C:$C,'รับ-จ่าย ประจำวัน'!$B408,RD!AD:AD)+SUMIF('FG,ออนไล,คัดแยก'!$C:$C,'รับ-จ่าย ประจำวัน'!$B408,'FG,ออนไล,คัดแยก'!AD:AD)</f>
        <v>0</v>
      </c>
      <c r="BL408" s="16">
        <f>SUMIF(เตรียมส่วนผสม!$C:$C,'รับ-จ่าย ประจำวัน'!$B408,เตรียมส่วนผสม!AE:AE)+SUMIF(กวนไส้!$C:$C,'รับ-จ่าย ประจำวัน'!$B408,กวนไส้!AE:AE)+SUMIF(ผลิต1!$C:$C,'รับ-จ่าย ประจำวัน'!$B408,ผลิต1!AE:AE)+SUMIF(ผลิต2!$C:$C,'รับ-จ่าย ประจำวัน'!$B408,ผลิต2!AE:AE)+SUMIF(เส้นแต่งหน้าขนมเค้ก!$C:$C,'รับ-จ่าย ประจำวัน'!$B408,เส้นแต่งหน้าขนมเค้ก!AE:AE)+SUMIF(แพ็ค!$C:$C,'รับ-จ่าย ประจำวัน'!$B408,แพ็ค!AE:AE)+SUMIF(ธุรการ!$C:$C,'รับ-จ่าย ประจำวัน'!$B408,ธุรการ!AE:AE)+SUMIF(เส้นแต่งหน้าขนมปัง!$C:$C,'รับ-จ่าย ประจำวัน'!$B408,เส้นแต่งหน้าขนมปัง!AE:AE)+SUMIF('วางแผนBC,CJ'!$C:$C,'รับ-จ่าย ประจำวัน'!$B408,'วางแผนBC,CJ'!AE:AE)+SUMIF(RD!$C:$C,'รับ-จ่าย ประจำวัน'!$B408,RD!AE:AE)+SUMIF('FG,ออนไล,คัดแยก'!$C:$C,'รับ-จ่าย ประจำวัน'!$B408,'FG,ออนไล,คัดแยก'!AE:AE)</f>
        <v>0</v>
      </c>
      <c r="BM408" s="16">
        <f>SUMIF(เตรียมส่วนผสม!$C:$C,'รับ-จ่าย ประจำวัน'!$B408,เตรียมส่วนผสม!AF:AF)+SUMIF(กวนไส้!$C:$C,'รับ-จ่าย ประจำวัน'!$B408,กวนไส้!AF:AF)+SUMIF(ผลิต1!$C:$C,'รับ-จ่าย ประจำวัน'!$B408,ผลิต1!AF:AF)+SUMIF(ผลิต2!$C:$C,'รับ-จ่าย ประจำวัน'!$B408,ผลิต2!AF:AF)+SUMIF(เส้นแต่งหน้าขนมเค้ก!$C:$C,'รับ-จ่าย ประจำวัน'!$B408,เส้นแต่งหน้าขนมเค้ก!AF:AF)+SUMIF(แพ็ค!$C:$C,'รับ-จ่าย ประจำวัน'!$B408,แพ็ค!AF:AF)+SUMIF(ธุรการ!$C:$C,'รับ-จ่าย ประจำวัน'!$B408,ธุรการ!AF:AF)+SUMIF(เส้นแต่งหน้าขนมปัง!$C:$C,'รับ-จ่าย ประจำวัน'!$B408,เส้นแต่งหน้าขนมปัง!AF:AF)+SUMIF('วางแผนBC,CJ'!$C:$C,'รับ-จ่าย ประจำวัน'!$B408,'วางแผนBC,CJ'!AF:AF)+SUMIF(RD!$C:$C,'รับ-จ่าย ประจำวัน'!$B408,RD!AF:AF)+SUMIF('FG,ออนไล,คัดแยก'!$C:$C,'รับ-จ่าย ประจำวัน'!$B408,'FG,ออนไล,คัดแยก'!AF:AF)</f>
        <v>0</v>
      </c>
      <c r="BN408" s="16">
        <f>SUMIF(เตรียมส่วนผสม!$C:$C,'รับ-จ่าย ประจำวัน'!$B408,เตรียมส่วนผสม!AG:AG)+SUMIF(กวนไส้!$C:$C,'รับ-จ่าย ประจำวัน'!$B408,กวนไส้!AG:AG)+SUMIF(ผลิต1!$C:$C,'รับ-จ่าย ประจำวัน'!$B408,ผลิต1!AG:AG)+SUMIF(ผลิต2!$C:$C,'รับ-จ่าย ประจำวัน'!$B408,ผลิต2!AG:AG)+SUMIF(เส้นแต่งหน้าขนมเค้ก!$C:$C,'รับ-จ่าย ประจำวัน'!$B408,เส้นแต่งหน้าขนมเค้ก!AG:AG)+SUMIF(แพ็ค!$C:$C,'รับ-จ่าย ประจำวัน'!$B408,แพ็ค!AG:AG)+SUMIF(ธุรการ!$C:$C,'รับ-จ่าย ประจำวัน'!$B408,ธุรการ!AG:AG)+SUMIF(เส้นแต่งหน้าขนมปัง!$C:$C,'รับ-จ่าย ประจำวัน'!$B408,เส้นแต่งหน้าขนมปัง!AG:AG)+SUMIF('วางแผนBC,CJ'!$C:$C,'รับ-จ่าย ประจำวัน'!$B408,'วางแผนBC,CJ'!AG:AG)+SUMIF(RD!$C:$C,'รับ-จ่าย ประจำวัน'!$B408,RD!AG:AG)+SUMIF('FG,ออนไล,คัดแยก'!$C:$C,'รับ-จ่าย ประจำวัน'!$B408,'FG,ออนไล,คัดแยก'!AG:AG)</f>
        <v>0</v>
      </c>
      <c r="BO408" s="16">
        <f>SUMIF(เตรียมส่วนผสม!$C:$C,'รับ-จ่าย ประจำวัน'!$B408,เตรียมส่วนผสม!AH:AH)+SUMIF(กวนไส้!$C:$C,'รับ-จ่าย ประจำวัน'!$B408,กวนไส้!AH:AH)+SUMIF(ผลิต1!$C:$C,'รับ-จ่าย ประจำวัน'!$B408,ผลิต1!AH:AH)+SUMIF(ผลิต2!$C:$C,'รับ-จ่าย ประจำวัน'!$B408,ผลิต2!AH:AH)+SUMIF(เส้นแต่งหน้าขนมเค้ก!$C:$C,'รับ-จ่าย ประจำวัน'!$B408,เส้นแต่งหน้าขนมเค้ก!AH:AH)+SUMIF(แพ็ค!$C:$C,'รับ-จ่าย ประจำวัน'!$B408,แพ็ค!AH:AH)+SUMIF(ธุรการ!$C:$C,'รับ-จ่าย ประจำวัน'!$B408,ธุรการ!AH:AH)+SUMIF(เส้นแต่งหน้าขนมปัง!$C:$C,'รับ-จ่าย ประจำวัน'!$B408,เส้นแต่งหน้าขนมปัง!AH:AH)+SUMIF('วางแผนBC,CJ'!$C:$C,'รับ-จ่าย ประจำวัน'!$B408,'วางแผนBC,CJ'!AH:AH)+SUMIF(RD!$C:$C,'รับ-จ่าย ประจำวัน'!$B408,RD!AH:AH)+SUMIF('FG,ออนไล,คัดแยก'!$C:$C,'รับ-จ่าย ประจำวัน'!$B408,'FG,ออนไล,คัดแยก'!AH:AH)</f>
        <v>0</v>
      </c>
      <c r="BP408" s="16">
        <f>SUMIF(เตรียมส่วนผสม!$C:$C,'รับ-จ่าย ประจำวัน'!$B408,เตรียมส่วนผสม!AI:AI)+SUMIF(กวนไส้!$C:$C,'รับ-จ่าย ประจำวัน'!$B408,กวนไส้!AI:AI)+SUMIF(ผลิต1!$C:$C,'รับ-จ่าย ประจำวัน'!$B408,ผลิต1!AI:AI)+SUMIF(ผลิต2!$C:$C,'รับ-จ่าย ประจำวัน'!$B408,ผลิต2!AI:AI)+SUMIF(เส้นแต่งหน้าขนมเค้ก!$C:$C,'รับ-จ่าย ประจำวัน'!$B408,เส้นแต่งหน้าขนมเค้ก!AI:AI)+SUMIF(แพ็ค!$C:$C,'รับ-จ่าย ประจำวัน'!$B408,แพ็ค!AI:AI)+SUMIF(ธุรการ!$C:$C,'รับ-จ่าย ประจำวัน'!$B408,ธุรการ!AI:AI)+SUMIF(เส้นแต่งหน้าขนมปัง!$C:$C,'รับ-จ่าย ประจำวัน'!$B408,เส้นแต่งหน้าขนมปัง!AI:AI)+SUMIF('วางแผนBC,CJ'!$C:$C,'รับ-จ่าย ประจำวัน'!$B408,'วางแผนBC,CJ'!AI:AI)+SUMIF(RD!$C:$C,'รับ-จ่าย ประจำวัน'!$B408,RD!AI:AI)+SUMIF('FG,ออนไล,คัดแยก'!$C:$C,'รับ-จ่าย ประจำวัน'!$B408,'FG,ออนไล,คัดแยก'!AI:AI)</f>
        <v>0</v>
      </c>
      <c r="BQ408" s="16">
        <f>SUMIF(เตรียมส่วนผสม!$C:$C,'รับ-จ่าย ประจำวัน'!$B408,เตรียมส่วนผสม!AJ:AJ)+SUMIF(กวนไส้!$C:$C,'รับ-จ่าย ประจำวัน'!$B408,กวนไส้!AJ:AJ)+SUMIF(ผลิต1!$C:$C,'รับ-จ่าย ประจำวัน'!$B408,ผลิต1!AJ:AJ)+SUMIF(ผลิต2!$C:$C,'รับ-จ่าย ประจำวัน'!$B408,ผลิต2!AJ:AJ)+SUMIF(เส้นแต่งหน้าขนมเค้ก!$C:$C,'รับ-จ่าย ประจำวัน'!$B408,เส้นแต่งหน้าขนมเค้ก!AJ:AJ)+SUMIF(แพ็ค!$C:$C,'รับ-จ่าย ประจำวัน'!$B408,แพ็ค!AJ:AJ)+SUMIF(ธุรการ!$C:$C,'รับ-จ่าย ประจำวัน'!$B408,ธุรการ!AJ:AJ)+SUMIF(เส้นแต่งหน้าขนมปัง!$C:$C,'รับ-จ่าย ประจำวัน'!$B408,เส้นแต่งหน้าขนมปัง!AJ:AJ)+SUMIF('วางแผนBC,CJ'!$C:$C,'รับ-จ่าย ประจำวัน'!$B408,'วางแผนBC,CJ'!AJ:AJ)+SUMIF(RD!$C:$C,'รับ-จ่าย ประจำวัน'!$B408,RD!AJ:AJ)+SUMIF('FG,ออนไล,คัดแยก'!$C:$C,'รับ-จ่าย ประจำวัน'!$B408,'FG,ออนไล,คัดแยก'!AJ:AJ)</f>
        <v>0</v>
      </c>
      <c r="BR408" s="16">
        <f>SUMIF(เตรียมส่วนผสม!$C:$C,'รับ-จ่าย ประจำวัน'!$B408,เตรียมส่วนผสม!AK:AK)+SUMIF(กวนไส้!$C:$C,'รับ-จ่าย ประจำวัน'!$B408,กวนไส้!AK:AK)+SUMIF(ผลิต1!$C:$C,'รับ-จ่าย ประจำวัน'!$B408,ผลิต1!AK:AK)+SUMIF(ผลิต2!$C:$C,'รับ-จ่าย ประจำวัน'!$B408,ผลิต2!AK:AK)+SUMIF(เส้นแต่งหน้าขนมเค้ก!$C:$C,'รับ-จ่าย ประจำวัน'!$B408,เส้นแต่งหน้าขนมเค้ก!AK:AK)+SUMIF(แพ็ค!$C:$C,'รับ-จ่าย ประจำวัน'!$B408,แพ็ค!AK:AK)+SUMIF(ธุรการ!$C:$C,'รับ-จ่าย ประจำวัน'!$B408,ธุรการ!AK:AK)+SUMIF(เส้นแต่งหน้าขนมปัง!$C:$C,'รับ-จ่าย ประจำวัน'!$B408,เส้นแต่งหน้าขนมปัง!AK:AK)+SUMIF('วางแผนBC,CJ'!$C:$C,'รับ-จ่าย ประจำวัน'!$B408,'วางแผนBC,CJ'!AK:AK)+SUMIF(RD!$C:$C,'รับ-จ่าย ประจำวัน'!$B408,RD!AK:AK)+SUMIF('FG,ออนไล,คัดแยก'!$C:$C,'รับ-จ่าย ประจำวัน'!$B408,'FG,ออนไล,คัดแยก'!AK:AK)</f>
        <v>0</v>
      </c>
      <c r="BS408" s="16">
        <f>SUMIF(เตรียมส่วนผสม!$C:$C,'รับ-จ่าย ประจำวัน'!$B408,เตรียมส่วนผสม!AL:AL)+SUMIF(กวนไส้!$C:$C,'รับ-จ่าย ประจำวัน'!$B408,กวนไส้!AL:AL)+SUMIF(ผลิต1!$C:$C,'รับ-จ่าย ประจำวัน'!$B408,ผลิต1!AL:AL)+SUMIF(ผลิต2!$C:$C,'รับ-จ่าย ประจำวัน'!$B408,ผลิต2!AL:AL)+SUMIF(เส้นแต่งหน้าขนมเค้ก!$C:$C,'รับ-จ่าย ประจำวัน'!$B408,เส้นแต่งหน้าขนมเค้ก!AL:AL)+SUMIF(แพ็ค!$C:$C,'รับ-จ่าย ประจำวัน'!$B408,แพ็ค!AL:AL)+SUMIF(ธุรการ!$C:$C,'รับ-จ่าย ประจำวัน'!$B408,ธุรการ!AL:AL)+SUMIF(เส้นแต่งหน้าขนมปัง!$C:$C,'รับ-จ่าย ประจำวัน'!$B408,เส้นแต่งหน้าขนมปัง!AL:AL)+SUMIF('วางแผนBC,CJ'!$C:$C,'รับ-จ่าย ประจำวัน'!$B408,'วางแผนBC,CJ'!AL:AL)+SUMIF(RD!$C:$C,'รับ-จ่าย ประจำวัน'!$B408,RD!AL:AL)+SUMIF('FG,ออนไล,คัดแยก'!$C:$C,'รับ-จ่าย ประจำวัน'!$B408,'FG,ออนไล,คัดแยก'!AL:AL)</f>
        <v>0</v>
      </c>
      <c r="BT408" s="18">
        <f t="shared" si="93"/>
        <v>0</v>
      </c>
      <c r="BU408" s="116"/>
      <c r="BV408" s="146">
        <f t="shared" si="94"/>
        <v>196700</v>
      </c>
      <c r="BW408" s="183">
        <v>30</v>
      </c>
      <c r="BX408" s="172">
        <f t="shared" si="89"/>
        <v>0</v>
      </c>
      <c r="BY408" s="188" t="e">
        <f t="shared" si="90"/>
        <v>#DIV/0!</v>
      </c>
      <c r="BZ408" s="180" t="e">
        <f t="shared" ca="1" si="95"/>
        <v>#DIV/0!</v>
      </c>
      <c r="CA408" s="152"/>
      <c r="CB408" s="93"/>
      <c r="CC408" s="93"/>
      <c r="CD408" s="93"/>
      <c r="CE408" s="93"/>
      <c r="CF408" s="93"/>
      <c r="CG408" s="93"/>
      <c r="CH408" s="93"/>
      <c r="CI408" s="93"/>
      <c r="CJ408" s="97"/>
      <c r="CK408" s="9">
        <f t="shared" si="91"/>
        <v>196700</v>
      </c>
    </row>
    <row r="409" spans="1:89" x14ac:dyDescent="0.5">
      <c r="A409" s="149"/>
      <c r="B409" s="34">
        <v>1021601028</v>
      </c>
      <c r="C409" s="33" t="s">
        <v>1671</v>
      </c>
      <c r="D409" s="141" t="s">
        <v>61</v>
      </c>
      <c r="E409" s="25"/>
      <c r="F409" s="132"/>
      <c r="G409" s="25"/>
      <c r="H409" s="12">
        <v>20950</v>
      </c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11"/>
      <c r="AF409" s="11"/>
      <c r="AG409" s="11"/>
      <c r="AH409" s="11"/>
      <c r="AI409" s="25"/>
      <c r="AJ409" s="25"/>
      <c r="AK409" s="25"/>
      <c r="AL409" s="25"/>
      <c r="AM409" s="25"/>
      <c r="AN409" s="15">
        <f t="shared" si="92"/>
        <v>0</v>
      </c>
      <c r="AO409" s="16">
        <f>SUMIF(เตรียมส่วนผสม!$C:$C,'รับ-จ่าย ประจำวัน'!$B409,เตรียมส่วนผสม!H:H)+SUMIF(กวนไส้!$C:$C,'รับ-จ่าย ประจำวัน'!$B409,กวนไส้!H:H)+SUMIF(ผลิต1!$C:$C,'รับ-จ่าย ประจำวัน'!$B409,ผลิต1!H:H)+SUMIF(ผลิต2!$C:$C,'รับ-จ่าย ประจำวัน'!$B409,ผลิต2!H:H)+SUMIF(เส้นแต่งหน้าขนมเค้ก!$C:$C,'รับ-จ่าย ประจำวัน'!$B409,เส้นแต่งหน้าขนมเค้ก!H:H)+SUMIF(แพ็ค!$C:$C,'รับ-จ่าย ประจำวัน'!$B409,แพ็ค!H:H)+SUMIF(ธุรการ!$C:$C,'รับ-จ่าย ประจำวัน'!$B409,ธุรการ!H:H)+SUMIF(เส้นแต่งหน้าขนมปัง!$C:$C,'รับ-จ่าย ประจำวัน'!$B409,เส้นแต่งหน้าขนมปัง!H:H)+SUMIF('วางแผนBC,CJ'!$C:$C,'รับ-จ่าย ประจำวัน'!$B409,'วางแผนBC,CJ'!H:H)+SUMIF(RD!$C:$C,'รับ-จ่าย ประจำวัน'!$B409,RD!H:H)+SUMIF('FG,ออนไล,คัดแยก'!$C:$C,'รับ-จ่าย ประจำวัน'!$B409,'FG,ออนไล,คัดแยก'!H:H)</f>
        <v>1200</v>
      </c>
      <c r="AP409" s="16">
        <f>SUMIF(เตรียมส่วนผสม!$C:$C,'รับ-จ่าย ประจำวัน'!$B409,เตรียมส่วนผสม!I:I)+SUMIF(กวนไส้!$C:$C,'รับ-จ่าย ประจำวัน'!$B409,กวนไส้!I:I)+SUMIF(ผลิต1!$C:$C,'รับ-จ่าย ประจำวัน'!$B409,ผลิต1!I:I)+SUMIF(ผลิต2!$C:$C,'รับ-จ่าย ประจำวัน'!$B409,ผลิต2!I:I)+SUMIF(เส้นแต่งหน้าขนมเค้ก!$C:$C,'รับ-จ่าย ประจำวัน'!$B409,เส้นแต่งหน้าขนมเค้ก!I:I)+SUMIF(แพ็ค!$C:$C,'รับ-จ่าย ประจำวัน'!$B409,แพ็ค!I:I)+SUMIF(ธุรการ!$C:$C,'รับ-จ่าย ประจำวัน'!$B409,ธุรการ!I:I)+SUMIF(เส้นแต่งหน้าขนมปัง!$C:$C,'รับ-จ่าย ประจำวัน'!$B409,เส้นแต่งหน้าขนมปัง!I:I)+SUMIF('วางแผนBC,CJ'!$C:$C,'รับ-จ่าย ประจำวัน'!$B409,'วางแผนBC,CJ'!I:I)+SUMIF(RD!$C:$C,'รับ-จ่าย ประจำวัน'!$B409,RD!I:I)+SUMIF('FG,ออนไล,คัดแยก'!$C:$C,'รับ-จ่าย ประจำวัน'!$B409,'FG,ออนไล,คัดแยก'!I:I)</f>
        <v>3200</v>
      </c>
      <c r="AQ409" s="16">
        <f>SUMIF(เตรียมส่วนผสม!$C:$C,'รับ-จ่าย ประจำวัน'!$B409,เตรียมส่วนผสม!J:J)+SUMIF(กวนไส้!$C:$C,'รับ-จ่าย ประจำวัน'!$B409,กวนไส้!J:J)+SUMIF(ผลิต1!$C:$C,'รับ-จ่าย ประจำวัน'!$B409,ผลิต1!J:J)+SUMIF(ผลิต2!$C:$C,'รับ-จ่าย ประจำวัน'!$B409,ผลิต2!J:J)+SUMIF(เส้นแต่งหน้าขนมเค้ก!$C:$C,'รับ-จ่าย ประจำวัน'!$B409,เส้นแต่งหน้าขนมเค้ก!J:J)+SUMIF(แพ็ค!$C:$C,'รับ-จ่าย ประจำวัน'!$B409,แพ็ค!J:J)+SUMIF(ธุรการ!$C:$C,'รับ-จ่าย ประจำวัน'!$B409,ธุรการ!J:J)+SUMIF(เส้นแต่งหน้าขนมปัง!$C:$C,'รับ-จ่าย ประจำวัน'!$B409,เส้นแต่งหน้าขนมปัง!J:J)+SUMIF('วางแผนBC,CJ'!$C:$C,'รับ-จ่าย ประจำวัน'!$B409,'วางแผนBC,CJ'!J:J)+SUMIF(RD!$C:$C,'รับ-จ่าย ประจำวัน'!$B409,RD!J:J)+SUMIF('FG,ออนไล,คัดแยก'!$C:$C,'รับ-จ่าย ประจำวัน'!$B409,'FG,ออนไล,คัดแยก'!J:J)</f>
        <v>0</v>
      </c>
      <c r="AR409" s="16">
        <f>SUMIF(เตรียมส่วนผสม!$C:$C,'รับ-จ่าย ประจำวัน'!$B409,เตรียมส่วนผสม!K:K)+SUMIF(กวนไส้!$C:$C,'รับ-จ่าย ประจำวัน'!$B409,กวนไส้!K:K)+SUMIF(ผลิต1!$C:$C,'รับ-จ่าย ประจำวัน'!$B409,ผลิต1!K:K)+SUMIF(ผลิต2!$C:$C,'รับ-จ่าย ประจำวัน'!$B409,ผลิต2!K:K)+SUMIF(เส้นแต่งหน้าขนมเค้ก!$C:$C,'รับ-จ่าย ประจำวัน'!$B409,เส้นแต่งหน้าขนมเค้ก!K:K)+SUMIF(แพ็ค!$C:$C,'รับ-จ่าย ประจำวัน'!$B409,แพ็ค!K:K)+SUMIF(ธุรการ!$C:$C,'รับ-จ่าย ประจำวัน'!$B409,ธุรการ!K:K)+SUMIF(เส้นแต่งหน้าขนมปัง!$C:$C,'รับ-จ่าย ประจำวัน'!$B409,เส้นแต่งหน้าขนมปัง!K:K)+SUMIF('วางแผนBC,CJ'!$C:$C,'รับ-จ่าย ประจำวัน'!$B409,'วางแผนBC,CJ'!K:K)+SUMIF(RD!$C:$C,'รับ-จ่าย ประจำวัน'!$B409,RD!K:K)+SUMIF('FG,ออนไล,คัดแยก'!$C:$C,'รับ-จ่าย ประจำวัน'!$B409,'FG,ออนไล,คัดแยก'!K:K)</f>
        <v>3000</v>
      </c>
      <c r="AS409" s="16">
        <f>SUMIF(เตรียมส่วนผสม!$C:$C,'รับ-จ่าย ประจำวัน'!$B409,เตรียมส่วนผสม!L:L)+SUMIF(กวนไส้!$C:$C,'รับ-จ่าย ประจำวัน'!$B409,กวนไส้!L:L)+SUMIF(ผลิต1!$C:$C,'รับ-จ่าย ประจำวัน'!$B409,ผลิต1!L:L)+SUMIF(ผลิต2!$C:$C,'รับ-จ่าย ประจำวัน'!$B409,ผลิต2!L:L)+SUMIF(เส้นแต่งหน้าขนมเค้ก!$C:$C,'รับ-จ่าย ประจำวัน'!$B409,เส้นแต่งหน้าขนมเค้ก!L:L)+SUMIF(แพ็ค!$C:$C,'รับ-จ่าย ประจำวัน'!$B409,แพ็ค!L:L)+SUMIF(ธุรการ!$C:$C,'รับ-จ่าย ประจำวัน'!$B409,ธุรการ!L:L)+SUMIF(เส้นแต่งหน้าขนมปัง!$C:$C,'รับ-จ่าย ประจำวัน'!$B409,เส้นแต่งหน้าขนมปัง!L:L)+SUMIF('วางแผนBC,CJ'!$C:$C,'รับ-จ่าย ประจำวัน'!$B409,'วางแผนBC,CJ'!L:L)+SUMIF(RD!$C:$C,'รับ-จ่าย ประจำวัน'!$B409,RD!L:L)+SUMIF('FG,ออนไล,คัดแยก'!$C:$C,'รับ-จ่าย ประจำวัน'!$B409,'FG,ออนไล,คัดแยก'!L:L)</f>
        <v>2000</v>
      </c>
      <c r="AT409" s="16">
        <f>SUMIF(เตรียมส่วนผสม!$C:$C,'รับ-จ่าย ประจำวัน'!$B409,เตรียมส่วนผสม!M:M)+SUMIF(กวนไส้!$C:$C,'รับ-จ่าย ประจำวัน'!$B409,กวนไส้!M:M)+SUMIF(ผลิต1!$C:$C,'รับ-จ่าย ประจำวัน'!$B409,ผลิต1!M:M)+SUMIF(ผลิต2!$C:$C,'รับ-จ่าย ประจำวัน'!$B409,ผลิต2!M:M)+SUMIF(เส้นแต่งหน้าขนมเค้ก!$C:$C,'รับ-จ่าย ประจำวัน'!$B409,เส้นแต่งหน้าขนมเค้ก!M:M)+SUMIF(แพ็ค!$C:$C,'รับ-จ่าย ประจำวัน'!$B409,แพ็ค!M:M)+SUMIF(ธุรการ!$C:$C,'รับ-จ่าย ประจำวัน'!$B409,ธุรการ!M:M)+SUMIF(เส้นแต่งหน้าขนมปัง!$C:$C,'รับ-จ่าย ประจำวัน'!$B409,เส้นแต่งหน้าขนมปัง!M:M)+SUMIF('วางแผนBC,CJ'!$C:$C,'รับ-จ่าย ประจำวัน'!$B409,'วางแผนBC,CJ'!M:M)+SUMIF(RD!$C:$C,'รับ-จ่าย ประจำวัน'!$B409,RD!M:M)+SUMIF('FG,ออนไล,คัดแยก'!$C:$C,'รับ-จ่าย ประจำวัน'!$B409,'FG,ออนไล,คัดแยก'!M:M)</f>
        <v>0</v>
      </c>
      <c r="AU409" s="16">
        <f>SUMIF(เตรียมส่วนผสม!$C:$C,'รับ-จ่าย ประจำวัน'!$B409,เตรียมส่วนผสม!N:N)+SUMIF(กวนไส้!$C:$C,'รับ-จ่าย ประจำวัน'!$B409,กวนไส้!N:N)+SUMIF(ผลิต1!$C:$C,'รับ-จ่าย ประจำวัน'!$B409,ผลิต1!N:N)+SUMIF(ผลิต2!$C:$C,'รับ-จ่าย ประจำวัน'!$B409,ผลิต2!N:N)+SUMIF(เส้นแต่งหน้าขนมเค้ก!$C:$C,'รับ-จ่าย ประจำวัน'!$B409,เส้นแต่งหน้าขนมเค้ก!N:N)+SUMIF(แพ็ค!$C:$C,'รับ-จ่าย ประจำวัน'!$B409,แพ็ค!N:N)+SUMIF(ธุรการ!$C:$C,'รับ-จ่าย ประจำวัน'!$B409,ธุรการ!N:N)+SUMIF(เส้นแต่งหน้าขนมปัง!$C:$C,'รับ-จ่าย ประจำวัน'!$B409,เส้นแต่งหน้าขนมปัง!N:N)+SUMIF('วางแผนBC,CJ'!$C:$C,'รับ-จ่าย ประจำวัน'!$B409,'วางแผนBC,CJ'!N:N)+SUMIF(RD!$C:$C,'รับ-จ่าย ประจำวัน'!$B409,RD!N:N)+SUMIF('FG,ออนไล,คัดแยก'!$C:$C,'รับ-จ่าย ประจำวัน'!$B409,'FG,ออนไล,คัดแยก'!N:N)</f>
        <v>3000</v>
      </c>
      <c r="AV409" s="16">
        <f>SUMIF(เตรียมส่วนผสม!$C:$C,'รับ-จ่าย ประจำวัน'!$B409,เตรียมส่วนผสม!O:O)+SUMIF(กวนไส้!$C:$C,'รับ-จ่าย ประจำวัน'!$B409,กวนไส้!O:O)+SUMIF(ผลิต1!$C:$C,'รับ-จ่าย ประจำวัน'!$B409,ผลิต1!O:O)+SUMIF(ผลิต2!$C:$C,'รับ-จ่าย ประจำวัน'!$B409,ผลิต2!O:O)+SUMIF(เส้นแต่งหน้าขนมเค้ก!$C:$C,'รับ-จ่าย ประจำวัน'!$B409,เส้นแต่งหน้าขนมเค้ก!O:O)+SUMIF(แพ็ค!$C:$C,'รับ-จ่าย ประจำวัน'!$B409,แพ็ค!O:O)+SUMIF(ธุรการ!$C:$C,'รับ-จ่าย ประจำวัน'!$B409,ธุรการ!O:O)+SUMIF(เส้นแต่งหน้าขนมปัง!$C:$C,'รับ-จ่าย ประจำวัน'!$B409,เส้นแต่งหน้าขนมปัง!O:O)+SUMIF('วางแผนBC,CJ'!$C:$C,'รับ-จ่าย ประจำวัน'!$B409,'วางแผนBC,CJ'!O:O)+SUMIF(RD!$C:$C,'รับ-จ่าย ประจำวัน'!$B409,RD!O:O)+SUMIF('FG,ออนไล,คัดแยก'!$C:$C,'รับ-จ่าย ประจำวัน'!$B409,'FG,ออนไล,คัดแยก'!O:O)</f>
        <v>2000</v>
      </c>
      <c r="AW409" s="16">
        <f>SUMIF(เตรียมส่วนผสม!$C:$C,'รับ-จ่าย ประจำวัน'!$B409,เตรียมส่วนผสม!P:P)+SUMIF(กวนไส้!$C:$C,'รับ-จ่าย ประจำวัน'!$B409,กวนไส้!P:P)+SUMIF(ผลิต1!$C:$C,'รับ-จ่าย ประจำวัน'!$B409,ผลิต1!P:P)+SUMIF(ผลิต2!$C:$C,'รับ-จ่าย ประจำวัน'!$B409,ผลิต2!P:P)+SUMIF(เส้นแต่งหน้าขนมเค้ก!$C:$C,'รับ-จ่าย ประจำวัน'!$B409,เส้นแต่งหน้าขนมเค้ก!P:P)+SUMIF(แพ็ค!$C:$C,'รับ-จ่าย ประจำวัน'!$B409,แพ็ค!P:P)+SUMIF(ธุรการ!$C:$C,'รับ-จ่าย ประจำวัน'!$B409,ธุรการ!P:P)+SUMIF(เส้นแต่งหน้าขนมปัง!$C:$C,'รับ-จ่าย ประจำวัน'!$B409,เส้นแต่งหน้าขนมปัง!P:P)+SUMIF('วางแผนBC,CJ'!$C:$C,'รับ-จ่าย ประจำวัน'!$B409,'วางแผนBC,CJ'!P:P)+SUMIF(RD!$C:$C,'รับ-จ่าย ประจำวัน'!$B409,RD!P:P)+SUMIF('FG,ออนไล,คัดแยก'!$C:$C,'รับ-จ่าย ประจำวัน'!$B409,'FG,ออนไล,คัดแยก'!P:P)</f>
        <v>2000</v>
      </c>
      <c r="AX409" s="16">
        <f>SUMIF(เตรียมส่วนผสม!$C:$C,'รับ-จ่าย ประจำวัน'!$B409,เตรียมส่วนผสม!Q:Q)+SUMIF(กวนไส้!$C:$C,'รับ-จ่าย ประจำวัน'!$B409,กวนไส้!Q:Q)+SUMIF(ผลิต1!$C:$C,'รับ-จ่าย ประจำวัน'!$B409,ผลิต1!Q:Q)+SUMIF(ผลิต2!$C:$C,'รับ-จ่าย ประจำวัน'!$B409,ผลิต2!Q:Q)+SUMIF(เส้นแต่งหน้าขนมเค้ก!$C:$C,'รับ-จ่าย ประจำวัน'!$B409,เส้นแต่งหน้าขนมเค้ก!Q:Q)+SUMIF(แพ็ค!$C:$C,'รับ-จ่าย ประจำวัน'!$B409,แพ็ค!Q:Q)+SUMIF(ธุรการ!$C:$C,'รับ-จ่าย ประจำวัน'!$B409,ธุรการ!Q:Q)+SUMIF(เส้นแต่งหน้าขนมปัง!$C:$C,'รับ-จ่าย ประจำวัน'!$B409,เส้นแต่งหน้าขนมปัง!Q:Q)+SUMIF('วางแผนBC,CJ'!$C:$C,'รับ-จ่าย ประจำวัน'!$B409,'วางแผนBC,CJ'!Q:Q)+SUMIF(RD!$C:$C,'รับ-จ่าย ประจำวัน'!$B409,RD!Q:Q)+SUMIF('FG,ออนไล,คัดแยก'!$C:$C,'รับ-จ่าย ประจำวัน'!$B409,'FG,ออนไล,คัดแยก'!Q:Q)</f>
        <v>1300</v>
      </c>
      <c r="AY409" s="16">
        <f>SUMIF(เตรียมส่วนผสม!$C:$C,'รับ-จ่าย ประจำวัน'!$B409,เตรียมส่วนผสม!R:R)+SUMIF(กวนไส้!$C:$C,'รับ-จ่าย ประจำวัน'!$B409,กวนไส้!R:R)+SUMIF(ผลิต1!$C:$C,'รับ-จ่าย ประจำวัน'!$B409,ผลิต1!R:R)+SUMIF(ผลิต2!$C:$C,'รับ-จ่าย ประจำวัน'!$B409,ผลิต2!R:R)+SUMIF(เส้นแต่งหน้าขนมเค้ก!$C:$C,'รับ-จ่าย ประจำวัน'!$B409,เส้นแต่งหน้าขนมเค้ก!R:R)+SUMIF(แพ็ค!$C:$C,'รับ-จ่าย ประจำวัน'!$B409,แพ็ค!R:R)+SUMIF(ธุรการ!$C:$C,'รับ-จ่าย ประจำวัน'!$B409,ธุรการ!R:R)+SUMIF(เส้นแต่งหน้าขนมปัง!$C:$C,'รับ-จ่าย ประจำวัน'!$B409,เส้นแต่งหน้าขนมปัง!R:R)+SUMIF('วางแผนBC,CJ'!$C:$C,'รับ-จ่าย ประจำวัน'!$B409,'วางแผนBC,CJ'!R:R)+SUMIF(RD!$C:$C,'รับ-จ่าย ประจำวัน'!$B409,RD!R:R)+SUMIF('FG,ออนไล,คัดแยก'!$C:$C,'รับ-จ่าย ประจำวัน'!$B409,'FG,ออนไล,คัดแยก'!R:R)</f>
        <v>2200</v>
      </c>
      <c r="AZ409" s="16">
        <f>SUMIF(เตรียมส่วนผสม!$C:$C,'รับ-จ่าย ประจำวัน'!$B409,เตรียมส่วนผสม!S:S)+SUMIF(กวนไส้!$C:$C,'รับ-จ่าย ประจำวัน'!$B409,กวนไส้!S:S)+SUMIF(ผลิต1!$C:$C,'รับ-จ่าย ประจำวัน'!$B409,ผลิต1!S:S)+SUMIF(ผลิต2!$C:$C,'รับ-จ่าย ประจำวัน'!$B409,ผลิต2!S:S)+SUMIF(เส้นแต่งหน้าขนมเค้ก!$C:$C,'รับ-จ่าย ประจำวัน'!$B409,เส้นแต่งหน้าขนมเค้ก!S:S)+SUMIF(แพ็ค!$C:$C,'รับ-จ่าย ประจำวัน'!$B409,แพ็ค!S:S)+SUMIF(ธุรการ!$C:$C,'รับ-จ่าย ประจำวัน'!$B409,ธุรการ!S:S)+SUMIF(เส้นแต่งหน้าขนมปัง!$C:$C,'รับ-จ่าย ประจำวัน'!$B409,เส้นแต่งหน้าขนมปัง!S:S)+SUMIF('วางแผนBC,CJ'!$C:$C,'รับ-จ่าย ประจำวัน'!$B409,'วางแผนBC,CJ'!S:S)+SUMIF(RD!$C:$C,'รับ-จ่าย ประจำวัน'!$B409,RD!S:S)+SUMIF('FG,ออนไล,คัดแยก'!$C:$C,'รับ-จ่าย ประจำวัน'!$B409,'FG,ออนไล,คัดแยก'!S:S)</f>
        <v>1050</v>
      </c>
      <c r="BA409" s="16">
        <f>SUMIF(เตรียมส่วนผสม!$C:$C,'รับ-จ่าย ประจำวัน'!$B409,เตรียมส่วนผสม!T:T)+SUMIF(กวนไส้!$C:$C,'รับ-จ่าย ประจำวัน'!$B409,กวนไส้!T:T)+SUMIF(ผลิต1!$C:$C,'รับ-จ่าย ประจำวัน'!$B409,ผลิต1!T:T)+SUMIF(ผลิต2!$C:$C,'รับ-จ่าย ประจำวัน'!$B409,ผลิต2!T:T)+SUMIF(เส้นแต่งหน้าขนมเค้ก!$C:$C,'รับ-จ่าย ประจำวัน'!$B409,เส้นแต่งหน้าขนมเค้ก!T:T)+SUMIF(แพ็ค!$C:$C,'รับ-จ่าย ประจำวัน'!$B409,แพ็ค!T:T)+SUMIF(ธุรการ!$C:$C,'รับ-จ่าย ประจำวัน'!$B409,ธุรการ!T:T)+SUMIF(เส้นแต่งหน้าขนมปัง!$C:$C,'รับ-จ่าย ประจำวัน'!$B409,เส้นแต่งหน้าขนมปัง!T:T)+SUMIF('วางแผนBC,CJ'!$C:$C,'รับ-จ่าย ประจำวัน'!$B409,'วางแผนBC,CJ'!T:T)+SUMIF(RD!$C:$C,'รับ-จ่าย ประจำวัน'!$B409,RD!T:T)+SUMIF('FG,ออนไล,คัดแยก'!$C:$C,'รับ-จ่าย ประจำวัน'!$B409,'FG,ออนไล,คัดแยก'!T:T)</f>
        <v>0</v>
      </c>
      <c r="BB409" s="16">
        <f>SUMIF(เตรียมส่วนผสม!$C:$C,'รับ-จ่าย ประจำวัน'!$B409,เตรียมส่วนผสม!U:U)+SUMIF(กวนไส้!$C:$C,'รับ-จ่าย ประจำวัน'!$B409,กวนไส้!U:U)+SUMIF(ผลิต1!$C:$C,'รับ-จ่าย ประจำวัน'!$B409,ผลิต1!U:U)+SUMIF(ผลิต2!$C:$C,'รับ-จ่าย ประจำวัน'!$B409,ผลิต2!U:U)+SUMIF(เส้นแต่งหน้าขนมเค้ก!$C:$C,'รับ-จ่าย ประจำวัน'!$B409,เส้นแต่งหน้าขนมเค้ก!U:U)+SUMIF(แพ็ค!$C:$C,'รับ-จ่าย ประจำวัน'!$B409,แพ็ค!U:U)+SUMIF(ธุรการ!$C:$C,'รับ-จ่าย ประจำวัน'!$B409,ธุรการ!U:U)+SUMIF(เส้นแต่งหน้าขนมปัง!$C:$C,'รับ-จ่าย ประจำวัน'!$B409,เส้นแต่งหน้าขนมปัง!U:U)+SUMIF('วางแผนBC,CJ'!$C:$C,'รับ-จ่าย ประจำวัน'!$B409,'วางแผนBC,CJ'!U:U)+SUMIF(RD!$C:$C,'รับ-จ่าย ประจำวัน'!$B409,RD!U:U)+SUMIF('FG,ออนไล,คัดแยก'!$C:$C,'รับ-จ่าย ประจำวัน'!$B409,'FG,ออนไล,คัดแยก'!U:U)</f>
        <v>0</v>
      </c>
      <c r="BC409" s="16">
        <f>SUMIF(เตรียมส่วนผสม!$C:$C,'รับ-จ่าย ประจำวัน'!$B409,เตรียมส่วนผสม!V:V)+SUMIF(กวนไส้!$C:$C,'รับ-จ่าย ประจำวัน'!$B409,กวนไส้!V:V)+SUMIF(ผลิต1!$C:$C,'รับ-จ่าย ประจำวัน'!$B409,ผลิต1!V:V)+SUMIF(ผลิต2!$C:$C,'รับ-จ่าย ประจำวัน'!$B409,ผลิต2!V:V)+SUMIF(เส้นแต่งหน้าขนมเค้ก!$C:$C,'รับ-จ่าย ประจำวัน'!$B409,เส้นแต่งหน้าขนมเค้ก!V:V)+SUMIF(แพ็ค!$C:$C,'รับ-จ่าย ประจำวัน'!$B409,แพ็ค!V:V)+SUMIF(ธุรการ!$C:$C,'รับ-จ่าย ประจำวัน'!$B409,ธุรการ!V:V)+SUMIF(เส้นแต่งหน้าขนมปัง!$C:$C,'รับ-จ่าย ประจำวัน'!$B409,เส้นแต่งหน้าขนมปัง!V:V)+SUMIF('วางแผนBC,CJ'!$C:$C,'รับ-จ่าย ประจำวัน'!$B409,'วางแผนBC,CJ'!V:V)+SUMIF(RD!$C:$C,'รับ-จ่าย ประจำวัน'!$B409,RD!V:V)+SUMIF('FG,ออนไล,คัดแยก'!$C:$C,'รับ-จ่าย ประจำวัน'!$B409,'FG,ออนไล,คัดแยก'!V:V)</f>
        <v>0</v>
      </c>
      <c r="BD409" s="16">
        <f>SUMIF(เตรียมส่วนผสม!$C:$C,'รับ-จ่าย ประจำวัน'!$B409,เตรียมส่วนผสม!W:W)+SUMIF(กวนไส้!$C:$C,'รับ-จ่าย ประจำวัน'!$B409,กวนไส้!W:W)+SUMIF(ผลิต1!$C:$C,'รับ-จ่าย ประจำวัน'!$B409,ผลิต1!W:W)+SUMIF(ผลิต2!$C:$C,'รับ-จ่าย ประจำวัน'!$B409,ผลิต2!W:W)+SUMIF(เส้นแต่งหน้าขนมเค้ก!$C:$C,'รับ-จ่าย ประจำวัน'!$B409,เส้นแต่งหน้าขนมเค้ก!W:W)+SUMIF(แพ็ค!$C:$C,'รับ-จ่าย ประจำวัน'!$B409,แพ็ค!W:W)+SUMIF(ธุรการ!$C:$C,'รับ-จ่าย ประจำวัน'!$B409,ธุรการ!W:W)+SUMIF(เส้นแต่งหน้าขนมปัง!$C:$C,'รับ-จ่าย ประจำวัน'!$B409,เส้นแต่งหน้าขนมปัง!W:W)+SUMIF('วางแผนBC,CJ'!$C:$C,'รับ-จ่าย ประจำวัน'!$B409,'วางแผนBC,CJ'!W:W)+SUMIF(RD!$C:$C,'รับ-จ่าย ประจำวัน'!$B409,RD!W:W)+SUMIF('FG,ออนไล,คัดแยก'!$C:$C,'รับ-จ่าย ประจำวัน'!$B409,'FG,ออนไล,คัดแยก'!W:W)</f>
        <v>0</v>
      </c>
      <c r="BE409" s="16">
        <f>SUMIF(เตรียมส่วนผสม!$C:$C,'รับ-จ่าย ประจำวัน'!$B409,เตรียมส่วนผสม!X:X)+SUMIF(กวนไส้!$C:$C,'รับ-จ่าย ประจำวัน'!$B409,กวนไส้!X:X)+SUMIF(ผลิต1!$C:$C,'รับ-จ่าย ประจำวัน'!$B409,ผลิต1!X:X)+SUMIF(ผลิต2!$C:$C,'รับ-จ่าย ประจำวัน'!$B409,ผลิต2!X:X)+SUMIF(เส้นแต่งหน้าขนมเค้ก!$C:$C,'รับ-จ่าย ประจำวัน'!$B409,เส้นแต่งหน้าขนมเค้ก!X:X)+SUMIF(แพ็ค!$C:$C,'รับ-จ่าย ประจำวัน'!$B409,แพ็ค!X:X)+SUMIF(ธุรการ!$C:$C,'รับ-จ่าย ประจำวัน'!$B409,ธุรการ!X:X)+SUMIF(เส้นแต่งหน้าขนมปัง!$C:$C,'รับ-จ่าย ประจำวัน'!$B409,เส้นแต่งหน้าขนมปัง!X:X)+SUMIF('วางแผนBC,CJ'!$C:$C,'รับ-จ่าย ประจำวัน'!$B409,'วางแผนBC,CJ'!X:X)+SUMIF(RD!$C:$C,'รับ-จ่าย ประจำวัน'!$B409,RD!X:X)+SUMIF('FG,ออนไล,คัดแยก'!$C:$C,'รับ-จ่าย ประจำวัน'!$B409,'FG,ออนไล,คัดแยก'!X:X)</f>
        <v>0</v>
      </c>
      <c r="BF409" s="16">
        <f>SUMIF(เตรียมส่วนผสม!$C:$C,'รับ-จ่าย ประจำวัน'!$B409,เตรียมส่วนผสม!Y:Y)+SUMIF(กวนไส้!$C:$C,'รับ-จ่าย ประจำวัน'!$B409,กวนไส้!Y:Y)+SUMIF(ผลิต1!$C:$C,'รับ-จ่าย ประจำวัน'!$B409,ผลิต1!Y:Y)+SUMIF(ผลิต2!$C:$C,'รับ-จ่าย ประจำวัน'!$B409,ผลิต2!Y:Y)+SUMIF(เส้นแต่งหน้าขนมเค้ก!$C:$C,'รับ-จ่าย ประจำวัน'!$B409,เส้นแต่งหน้าขนมเค้ก!Y:Y)+SUMIF(แพ็ค!$C:$C,'รับ-จ่าย ประจำวัน'!$B409,แพ็ค!Y:Y)+SUMIF(ธุรการ!$C:$C,'รับ-จ่าย ประจำวัน'!$B409,ธุรการ!Y:Y)+SUMIF(เส้นแต่งหน้าขนมปัง!$C:$C,'รับ-จ่าย ประจำวัน'!$B409,เส้นแต่งหน้าขนมปัง!Y:Y)+SUMIF('วางแผนBC,CJ'!$C:$C,'รับ-จ่าย ประจำวัน'!$B409,'วางแผนBC,CJ'!Y:Y)+SUMIF(RD!$C:$C,'รับ-จ่าย ประจำวัน'!$B409,RD!Y:Y)+SUMIF('FG,ออนไล,คัดแยก'!$C:$C,'รับ-จ่าย ประจำวัน'!$B409,'FG,ออนไล,คัดแยก'!Y:Y)</f>
        <v>0</v>
      </c>
      <c r="BG409" s="16">
        <f>SUMIF(เตรียมส่วนผสม!$C:$C,'รับ-จ่าย ประจำวัน'!$B409,เตรียมส่วนผสม!Z:Z)+SUMIF(กวนไส้!$C:$C,'รับ-จ่าย ประจำวัน'!$B409,กวนไส้!Z:Z)+SUMIF(ผลิต1!$C:$C,'รับ-จ่าย ประจำวัน'!$B409,ผลิต1!Z:Z)+SUMIF(ผลิต2!$C:$C,'รับ-จ่าย ประจำวัน'!$B409,ผลิต2!Z:Z)+SUMIF(เส้นแต่งหน้าขนมเค้ก!$C:$C,'รับ-จ่าย ประจำวัน'!$B409,เส้นแต่งหน้าขนมเค้ก!Z:Z)+SUMIF(แพ็ค!$C:$C,'รับ-จ่าย ประจำวัน'!$B409,แพ็ค!Z:Z)+SUMIF(ธุรการ!$C:$C,'รับ-จ่าย ประจำวัน'!$B409,ธุรการ!Z:Z)+SUMIF(เส้นแต่งหน้าขนมปัง!$C:$C,'รับ-จ่าย ประจำวัน'!$B409,เส้นแต่งหน้าขนมปัง!Z:Z)+SUMIF('วางแผนBC,CJ'!$C:$C,'รับ-จ่าย ประจำวัน'!$B409,'วางแผนBC,CJ'!Z:Z)+SUMIF(RD!$C:$C,'รับ-จ่าย ประจำวัน'!$B409,RD!Z:Z)+SUMIF('FG,ออนไล,คัดแยก'!$C:$C,'รับ-จ่าย ประจำวัน'!$B409,'FG,ออนไล,คัดแยก'!Z:Z)</f>
        <v>0</v>
      </c>
      <c r="BH409" s="16">
        <f>SUMIF(เตรียมส่วนผสม!$C:$C,'รับ-จ่าย ประจำวัน'!$B409,เตรียมส่วนผสม!AA:AA)+SUMIF(กวนไส้!$C:$C,'รับ-จ่าย ประจำวัน'!$B409,กวนไส้!AA:AA)+SUMIF(ผลิต1!$C:$C,'รับ-จ่าย ประจำวัน'!$B409,ผลิต1!AA:AA)+SUMIF(ผลิต2!$C:$C,'รับ-จ่าย ประจำวัน'!$B409,ผลิต2!AA:AA)+SUMIF(เส้นแต่งหน้าขนมเค้ก!$C:$C,'รับ-จ่าย ประจำวัน'!$B409,เส้นแต่งหน้าขนมเค้ก!AA:AA)+SUMIF(แพ็ค!$C:$C,'รับ-จ่าย ประจำวัน'!$B409,แพ็ค!AA:AA)+SUMIF(ธุรการ!$C:$C,'รับ-จ่าย ประจำวัน'!$B409,ธุรการ!AA:AA)+SUMIF(เส้นแต่งหน้าขนมปัง!$C:$C,'รับ-จ่าย ประจำวัน'!$B409,เส้นแต่งหน้าขนมปัง!AA:AA)+SUMIF('วางแผนBC,CJ'!$C:$C,'รับ-จ่าย ประจำวัน'!$B409,'วางแผนBC,CJ'!AA:AA)+SUMIF(RD!$C:$C,'รับ-จ่าย ประจำวัน'!$B409,RD!AA:AA)+SUMIF('FG,ออนไล,คัดแยก'!$C:$C,'รับ-จ่าย ประจำวัน'!$B409,'FG,ออนไล,คัดแยก'!AA:AA)</f>
        <v>0</v>
      </c>
      <c r="BI409" s="16">
        <f>SUMIF(เตรียมส่วนผสม!$C:$C,'รับ-จ่าย ประจำวัน'!$B409,เตรียมส่วนผสม!AB:AB)+SUMIF(กวนไส้!$C:$C,'รับ-จ่าย ประจำวัน'!$B409,กวนไส้!AB:AB)+SUMIF(ผลิต1!$C:$C,'รับ-จ่าย ประจำวัน'!$B409,ผลิต1!AB:AB)+SUMIF(ผลิต2!$C:$C,'รับ-จ่าย ประจำวัน'!$B409,ผลิต2!AB:AB)+SUMIF(เส้นแต่งหน้าขนมเค้ก!$C:$C,'รับ-จ่าย ประจำวัน'!$B409,เส้นแต่งหน้าขนมเค้ก!AB:AB)+SUMIF(แพ็ค!$C:$C,'รับ-จ่าย ประจำวัน'!$B409,แพ็ค!AB:AB)+SUMIF(ธุรการ!$C:$C,'รับ-จ่าย ประจำวัน'!$B409,ธุรการ!AB:AB)+SUMIF(เส้นแต่งหน้าขนมปัง!$C:$C,'รับ-จ่าย ประจำวัน'!$B409,เส้นแต่งหน้าขนมปัง!AB:AB)+SUMIF('วางแผนBC,CJ'!$C:$C,'รับ-จ่าย ประจำวัน'!$B409,'วางแผนBC,CJ'!AB:AB)+SUMIF(RD!$C:$C,'รับ-จ่าย ประจำวัน'!$B409,RD!AB:AB)+SUMIF('FG,ออนไล,คัดแยก'!$C:$C,'รับ-จ่าย ประจำวัน'!$B409,'FG,ออนไล,คัดแยก'!AB:AB)</f>
        <v>0</v>
      </c>
      <c r="BJ409" s="16">
        <f>SUMIF(เตรียมส่วนผสม!$C:$C,'รับ-จ่าย ประจำวัน'!$B409,เตรียมส่วนผสม!AC:AC)+SUMIF(กวนไส้!$C:$C,'รับ-จ่าย ประจำวัน'!$B409,กวนไส้!AC:AC)+SUMIF(ผลิต1!$C:$C,'รับ-จ่าย ประจำวัน'!$B409,ผลิต1!AC:AC)+SUMIF(ผลิต2!$C:$C,'รับ-จ่าย ประจำวัน'!$B409,ผลิต2!AC:AC)+SUMIF(เส้นแต่งหน้าขนมเค้ก!$C:$C,'รับ-จ่าย ประจำวัน'!$B409,เส้นแต่งหน้าขนมเค้ก!AC:AC)+SUMIF(แพ็ค!$C:$C,'รับ-จ่าย ประจำวัน'!$B409,แพ็ค!AC:AC)+SUMIF(ธุรการ!$C:$C,'รับ-จ่าย ประจำวัน'!$B409,ธุรการ!AC:AC)+SUMIF(เส้นแต่งหน้าขนมปัง!$C:$C,'รับ-จ่าย ประจำวัน'!$B409,เส้นแต่งหน้าขนมปัง!AC:AC)+SUMIF('วางแผนBC,CJ'!$C:$C,'รับ-จ่าย ประจำวัน'!$B409,'วางแผนBC,CJ'!AC:AC)+SUMIF(RD!$C:$C,'รับ-จ่าย ประจำวัน'!$B409,RD!AC:AC)+SUMIF('FG,ออนไล,คัดแยก'!$C:$C,'รับ-จ่าย ประจำวัน'!$B409,'FG,ออนไล,คัดแยก'!AC:AC)</f>
        <v>0</v>
      </c>
      <c r="BK409" s="16">
        <f>SUMIF(เตรียมส่วนผสม!$C:$C,'รับ-จ่าย ประจำวัน'!$B409,เตรียมส่วนผสม!AD:AD)+SUMIF(กวนไส้!$C:$C,'รับ-จ่าย ประจำวัน'!$B409,กวนไส้!AD:AD)+SUMIF(ผลิต1!$C:$C,'รับ-จ่าย ประจำวัน'!$B409,ผลิต1!AD:AD)+SUMIF(ผลิต2!$C:$C,'รับ-จ่าย ประจำวัน'!$B409,ผลิต2!AD:AD)+SUMIF(เส้นแต่งหน้าขนมเค้ก!$C:$C,'รับ-จ่าย ประจำวัน'!$B409,เส้นแต่งหน้าขนมเค้ก!AD:AD)+SUMIF(แพ็ค!$C:$C,'รับ-จ่าย ประจำวัน'!$B409,แพ็ค!AD:AD)+SUMIF(ธุรการ!$C:$C,'รับ-จ่าย ประจำวัน'!$B409,ธุรการ!AD:AD)+SUMIF(เส้นแต่งหน้าขนมปัง!$C:$C,'รับ-จ่าย ประจำวัน'!$B409,เส้นแต่งหน้าขนมปัง!AD:AD)+SUMIF('วางแผนBC,CJ'!$C:$C,'รับ-จ่าย ประจำวัน'!$B409,'วางแผนBC,CJ'!AD:AD)+SUMIF(RD!$C:$C,'รับ-จ่าย ประจำวัน'!$B409,RD!AD:AD)+SUMIF('FG,ออนไล,คัดแยก'!$C:$C,'รับ-จ่าย ประจำวัน'!$B409,'FG,ออนไล,คัดแยก'!AD:AD)</f>
        <v>0</v>
      </c>
      <c r="BL409" s="16">
        <f>SUMIF(เตรียมส่วนผสม!$C:$C,'รับ-จ่าย ประจำวัน'!$B409,เตรียมส่วนผสม!AE:AE)+SUMIF(กวนไส้!$C:$C,'รับ-จ่าย ประจำวัน'!$B409,กวนไส้!AE:AE)+SUMIF(ผลิต1!$C:$C,'รับ-จ่าย ประจำวัน'!$B409,ผลิต1!AE:AE)+SUMIF(ผลิต2!$C:$C,'รับ-จ่าย ประจำวัน'!$B409,ผลิต2!AE:AE)+SUMIF(เส้นแต่งหน้าขนมเค้ก!$C:$C,'รับ-จ่าย ประจำวัน'!$B409,เส้นแต่งหน้าขนมเค้ก!AE:AE)+SUMIF(แพ็ค!$C:$C,'รับ-จ่าย ประจำวัน'!$B409,แพ็ค!AE:AE)+SUMIF(ธุรการ!$C:$C,'รับ-จ่าย ประจำวัน'!$B409,ธุรการ!AE:AE)+SUMIF(เส้นแต่งหน้าขนมปัง!$C:$C,'รับ-จ่าย ประจำวัน'!$B409,เส้นแต่งหน้าขนมปัง!AE:AE)+SUMIF('วางแผนBC,CJ'!$C:$C,'รับ-จ่าย ประจำวัน'!$B409,'วางแผนBC,CJ'!AE:AE)+SUMIF(RD!$C:$C,'รับ-จ่าย ประจำวัน'!$B409,RD!AE:AE)+SUMIF('FG,ออนไล,คัดแยก'!$C:$C,'รับ-จ่าย ประจำวัน'!$B409,'FG,ออนไล,คัดแยก'!AE:AE)</f>
        <v>0</v>
      </c>
      <c r="BM409" s="16">
        <f>SUMIF(เตรียมส่วนผสม!$C:$C,'รับ-จ่าย ประจำวัน'!$B409,เตรียมส่วนผสม!AF:AF)+SUMIF(กวนไส้!$C:$C,'รับ-จ่าย ประจำวัน'!$B409,กวนไส้!AF:AF)+SUMIF(ผลิต1!$C:$C,'รับ-จ่าย ประจำวัน'!$B409,ผลิต1!AF:AF)+SUMIF(ผลิต2!$C:$C,'รับ-จ่าย ประจำวัน'!$B409,ผลิต2!AF:AF)+SUMIF(เส้นแต่งหน้าขนมเค้ก!$C:$C,'รับ-จ่าย ประจำวัน'!$B409,เส้นแต่งหน้าขนมเค้ก!AF:AF)+SUMIF(แพ็ค!$C:$C,'รับ-จ่าย ประจำวัน'!$B409,แพ็ค!AF:AF)+SUMIF(ธุรการ!$C:$C,'รับ-จ่าย ประจำวัน'!$B409,ธุรการ!AF:AF)+SUMIF(เส้นแต่งหน้าขนมปัง!$C:$C,'รับ-จ่าย ประจำวัน'!$B409,เส้นแต่งหน้าขนมปัง!AF:AF)+SUMIF('วางแผนBC,CJ'!$C:$C,'รับ-จ่าย ประจำวัน'!$B409,'วางแผนBC,CJ'!AF:AF)+SUMIF(RD!$C:$C,'รับ-จ่าย ประจำวัน'!$B409,RD!AF:AF)+SUMIF('FG,ออนไล,คัดแยก'!$C:$C,'รับ-จ่าย ประจำวัน'!$B409,'FG,ออนไล,คัดแยก'!AF:AF)</f>
        <v>0</v>
      </c>
      <c r="BN409" s="16">
        <f>SUMIF(เตรียมส่วนผสม!$C:$C,'รับ-จ่าย ประจำวัน'!$B409,เตรียมส่วนผสม!AG:AG)+SUMIF(กวนไส้!$C:$C,'รับ-จ่าย ประจำวัน'!$B409,กวนไส้!AG:AG)+SUMIF(ผลิต1!$C:$C,'รับ-จ่าย ประจำวัน'!$B409,ผลิต1!AG:AG)+SUMIF(ผลิต2!$C:$C,'รับ-จ่าย ประจำวัน'!$B409,ผลิต2!AG:AG)+SUMIF(เส้นแต่งหน้าขนมเค้ก!$C:$C,'รับ-จ่าย ประจำวัน'!$B409,เส้นแต่งหน้าขนมเค้ก!AG:AG)+SUMIF(แพ็ค!$C:$C,'รับ-จ่าย ประจำวัน'!$B409,แพ็ค!AG:AG)+SUMIF(ธุรการ!$C:$C,'รับ-จ่าย ประจำวัน'!$B409,ธุรการ!AG:AG)+SUMIF(เส้นแต่งหน้าขนมปัง!$C:$C,'รับ-จ่าย ประจำวัน'!$B409,เส้นแต่งหน้าขนมปัง!AG:AG)+SUMIF('วางแผนBC,CJ'!$C:$C,'รับ-จ่าย ประจำวัน'!$B409,'วางแผนBC,CJ'!AG:AG)+SUMIF(RD!$C:$C,'รับ-จ่าย ประจำวัน'!$B409,RD!AG:AG)+SUMIF('FG,ออนไล,คัดแยก'!$C:$C,'รับ-จ่าย ประจำวัน'!$B409,'FG,ออนไล,คัดแยก'!AG:AG)</f>
        <v>0</v>
      </c>
      <c r="BO409" s="16">
        <f>SUMIF(เตรียมส่วนผสม!$C:$C,'รับ-จ่าย ประจำวัน'!$B409,เตรียมส่วนผสม!AH:AH)+SUMIF(กวนไส้!$C:$C,'รับ-จ่าย ประจำวัน'!$B409,กวนไส้!AH:AH)+SUMIF(ผลิต1!$C:$C,'รับ-จ่าย ประจำวัน'!$B409,ผลิต1!AH:AH)+SUMIF(ผลิต2!$C:$C,'รับ-จ่าย ประจำวัน'!$B409,ผลิต2!AH:AH)+SUMIF(เส้นแต่งหน้าขนมเค้ก!$C:$C,'รับ-จ่าย ประจำวัน'!$B409,เส้นแต่งหน้าขนมเค้ก!AH:AH)+SUMIF(แพ็ค!$C:$C,'รับ-จ่าย ประจำวัน'!$B409,แพ็ค!AH:AH)+SUMIF(ธุรการ!$C:$C,'รับ-จ่าย ประจำวัน'!$B409,ธุรการ!AH:AH)+SUMIF(เส้นแต่งหน้าขนมปัง!$C:$C,'รับ-จ่าย ประจำวัน'!$B409,เส้นแต่งหน้าขนมปัง!AH:AH)+SUMIF('วางแผนBC,CJ'!$C:$C,'รับ-จ่าย ประจำวัน'!$B409,'วางแผนBC,CJ'!AH:AH)+SUMIF(RD!$C:$C,'รับ-จ่าย ประจำวัน'!$B409,RD!AH:AH)+SUMIF('FG,ออนไล,คัดแยก'!$C:$C,'รับ-จ่าย ประจำวัน'!$B409,'FG,ออนไล,คัดแยก'!AH:AH)</f>
        <v>0</v>
      </c>
      <c r="BP409" s="16">
        <f>SUMIF(เตรียมส่วนผสม!$C:$C,'รับ-จ่าย ประจำวัน'!$B409,เตรียมส่วนผสม!AI:AI)+SUMIF(กวนไส้!$C:$C,'รับ-จ่าย ประจำวัน'!$B409,กวนไส้!AI:AI)+SUMIF(ผลิต1!$C:$C,'รับ-จ่าย ประจำวัน'!$B409,ผลิต1!AI:AI)+SUMIF(ผลิต2!$C:$C,'รับ-จ่าย ประจำวัน'!$B409,ผลิต2!AI:AI)+SUMIF(เส้นแต่งหน้าขนมเค้ก!$C:$C,'รับ-จ่าย ประจำวัน'!$B409,เส้นแต่งหน้าขนมเค้ก!AI:AI)+SUMIF(แพ็ค!$C:$C,'รับ-จ่าย ประจำวัน'!$B409,แพ็ค!AI:AI)+SUMIF(ธุรการ!$C:$C,'รับ-จ่าย ประจำวัน'!$B409,ธุรการ!AI:AI)+SUMIF(เส้นแต่งหน้าขนมปัง!$C:$C,'รับ-จ่าย ประจำวัน'!$B409,เส้นแต่งหน้าขนมปัง!AI:AI)+SUMIF('วางแผนBC,CJ'!$C:$C,'รับ-จ่าย ประจำวัน'!$B409,'วางแผนBC,CJ'!AI:AI)+SUMIF(RD!$C:$C,'รับ-จ่าย ประจำวัน'!$B409,RD!AI:AI)+SUMIF('FG,ออนไล,คัดแยก'!$C:$C,'รับ-จ่าย ประจำวัน'!$B409,'FG,ออนไล,คัดแยก'!AI:AI)</f>
        <v>0</v>
      </c>
      <c r="BQ409" s="16">
        <f>SUMIF(เตรียมส่วนผสม!$C:$C,'รับ-จ่าย ประจำวัน'!$B409,เตรียมส่วนผสม!AJ:AJ)+SUMIF(กวนไส้!$C:$C,'รับ-จ่าย ประจำวัน'!$B409,กวนไส้!AJ:AJ)+SUMIF(ผลิต1!$C:$C,'รับ-จ่าย ประจำวัน'!$B409,ผลิต1!AJ:AJ)+SUMIF(ผลิต2!$C:$C,'รับ-จ่าย ประจำวัน'!$B409,ผลิต2!AJ:AJ)+SUMIF(เส้นแต่งหน้าขนมเค้ก!$C:$C,'รับ-จ่าย ประจำวัน'!$B409,เส้นแต่งหน้าขนมเค้ก!AJ:AJ)+SUMIF(แพ็ค!$C:$C,'รับ-จ่าย ประจำวัน'!$B409,แพ็ค!AJ:AJ)+SUMIF(ธุรการ!$C:$C,'รับ-จ่าย ประจำวัน'!$B409,ธุรการ!AJ:AJ)+SUMIF(เส้นแต่งหน้าขนมปัง!$C:$C,'รับ-จ่าย ประจำวัน'!$B409,เส้นแต่งหน้าขนมปัง!AJ:AJ)+SUMIF('วางแผนBC,CJ'!$C:$C,'รับ-จ่าย ประจำวัน'!$B409,'วางแผนBC,CJ'!AJ:AJ)+SUMIF(RD!$C:$C,'รับ-จ่าย ประจำวัน'!$B409,RD!AJ:AJ)+SUMIF('FG,ออนไล,คัดแยก'!$C:$C,'รับ-จ่าย ประจำวัน'!$B409,'FG,ออนไล,คัดแยก'!AJ:AJ)</f>
        <v>0</v>
      </c>
      <c r="BR409" s="16">
        <f>SUMIF(เตรียมส่วนผสม!$C:$C,'รับ-จ่าย ประจำวัน'!$B409,เตรียมส่วนผสม!AK:AK)+SUMIF(กวนไส้!$C:$C,'รับ-จ่าย ประจำวัน'!$B409,กวนไส้!AK:AK)+SUMIF(ผลิต1!$C:$C,'รับ-จ่าย ประจำวัน'!$B409,ผลิต1!AK:AK)+SUMIF(ผลิต2!$C:$C,'รับ-จ่าย ประจำวัน'!$B409,ผลิต2!AK:AK)+SUMIF(เส้นแต่งหน้าขนมเค้ก!$C:$C,'รับ-จ่าย ประจำวัน'!$B409,เส้นแต่งหน้าขนมเค้ก!AK:AK)+SUMIF(แพ็ค!$C:$C,'รับ-จ่าย ประจำวัน'!$B409,แพ็ค!AK:AK)+SUMIF(ธุรการ!$C:$C,'รับ-จ่าย ประจำวัน'!$B409,ธุรการ!AK:AK)+SUMIF(เส้นแต่งหน้าขนมปัง!$C:$C,'รับ-จ่าย ประจำวัน'!$B409,เส้นแต่งหน้าขนมปัง!AK:AK)+SUMIF('วางแผนBC,CJ'!$C:$C,'รับ-จ่าย ประจำวัน'!$B409,'วางแผนBC,CJ'!AK:AK)+SUMIF(RD!$C:$C,'รับ-จ่าย ประจำวัน'!$B409,RD!AK:AK)+SUMIF('FG,ออนไล,คัดแยก'!$C:$C,'รับ-จ่าย ประจำวัน'!$B409,'FG,ออนไล,คัดแยก'!AK:AK)</f>
        <v>0</v>
      </c>
      <c r="BS409" s="16">
        <f>SUMIF(เตรียมส่วนผสม!$C:$C,'รับ-จ่าย ประจำวัน'!$B409,เตรียมส่วนผสม!AL:AL)+SUMIF(กวนไส้!$C:$C,'รับ-จ่าย ประจำวัน'!$B409,กวนไส้!AL:AL)+SUMIF(ผลิต1!$C:$C,'รับ-จ่าย ประจำวัน'!$B409,ผลิต1!AL:AL)+SUMIF(ผลิต2!$C:$C,'รับ-จ่าย ประจำวัน'!$B409,ผลิต2!AL:AL)+SUMIF(เส้นแต่งหน้าขนมเค้ก!$C:$C,'รับ-จ่าย ประจำวัน'!$B409,เส้นแต่งหน้าขนมเค้ก!AL:AL)+SUMIF(แพ็ค!$C:$C,'รับ-จ่าย ประจำวัน'!$B409,แพ็ค!AL:AL)+SUMIF(ธุรการ!$C:$C,'รับ-จ่าย ประจำวัน'!$B409,ธุรการ!AL:AL)+SUMIF(เส้นแต่งหน้าขนมปัง!$C:$C,'รับ-จ่าย ประจำวัน'!$B409,เส้นแต่งหน้าขนมปัง!AL:AL)+SUMIF('วางแผนBC,CJ'!$C:$C,'รับ-จ่าย ประจำวัน'!$B409,'วางแผนBC,CJ'!AL:AL)+SUMIF(RD!$C:$C,'รับ-จ่าย ประจำวัน'!$B409,RD!AL:AL)+SUMIF('FG,ออนไล,คัดแยก'!$C:$C,'รับ-จ่าย ประจำวัน'!$B409,'FG,ออนไล,คัดแยก'!AL:AL)</f>
        <v>0</v>
      </c>
      <c r="BT409" s="18">
        <f t="shared" si="93"/>
        <v>20950</v>
      </c>
      <c r="BU409" s="116"/>
      <c r="BV409" s="146">
        <f t="shared" si="94"/>
        <v>0</v>
      </c>
      <c r="BW409" s="183">
        <v>30</v>
      </c>
      <c r="BX409" s="172">
        <f>BT409/30</f>
        <v>698.33333333333337</v>
      </c>
      <c r="BY409" s="188">
        <f t="shared" si="90"/>
        <v>0</v>
      </c>
      <c r="BZ409" s="180">
        <f t="shared" ca="1" si="95"/>
        <v>46203</v>
      </c>
      <c r="CA409" s="152"/>
      <c r="CB409" s="152"/>
      <c r="CC409" s="152"/>
      <c r="CD409" s="152"/>
      <c r="CE409" s="93"/>
      <c r="CF409" s="93"/>
      <c r="CG409" s="93"/>
      <c r="CH409" s="93"/>
      <c r="CI409" s="93"/>
      <c r="CJ409" s="97"/>
      <c r="CK409" s="9">
        <f t="shared" si="91"/>
        <v>0</v>
      </c>
    </row>
    <row r="410" spans="1:89" hidden="1" x14ac:dyDescent="0.5">
      <c r="A410" s="149"/>
      <c r="B410" s="34">
        <v>1021601029</v>
      </c>
      <c r="C410" s="33" t="s">
        <v>1672</v>
      </c>
      <c r="D410" s="141" t="s">
        <v>61</v>
      </c>
      <c r="E410" s="25"/>
      <c r="F410" s="132"/>
      <c r="G410" s="25"/>
      <c r="H410" s="12">
        <v>0</v>
      </c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11"/>
      <c r="AF410" s="11"/>
      <c r="AG410" s="11"/>
      <c r="AH410" s="11"/>
      <c r="AI410" s="25"/>
      <c r="AJ410" s="25"/>
      <c r="AK410" s="25"/>
      <c r="AL410" s="25"/>
      <c r="AM410" s="25"/>
      <c r="AN410" s="15">
        <f t="shared" si="92"/>
        <v>0</v>
      </c>
      <c r="AO410" s="16">
        <f>SUMIF(เตรียมส่วนผสม!$C:$C,'รับ-จ่าย ประจำวัน'!$B410,เตรียมส่วนผสม!H:H)+SUMIF(กวนไส้!$C:$C,'รับ-จ่าย ประจำวัน'!$B410,กวนไส้!H:H)+SUMIF(ผลิต1!$C:$C,'รับ-จ่าย ประจำวัน'!$B410,ผลิต1!H:H)+SUMIF(ผลิต2!$C:$C,'รับ-จ่าย ประจำวัน'!$B410,ผลิต2!H:H)+SUMIF(เส้นแต่งหน้าขนมเค้ก!$C:$C,'รับ-จ่าย ประจำวัน'!$B410,เส้นแต่งหน้าขนมเค้ก!H:H)+SUMIF(แพ็ค!$C:$C,'รับ-จ่าย ประจำวัน'!$B410,แพ็ค!H:H)+SUMIF(ธุรการ!$C:$C,'รับ-จ่าย ประจำวัน'!$B410,ธุรการ!H:H)+SUMIF(เส้นแต่งหน้าขนมปัง!$C:$C,'รับ-จ่าย ประจำวัน'!$B410,เส้นแต่งหน้าขนมปัง!H:H)+SUMIF('วางแผนBC,CJ'!$C:$C,'รับ-จ่าย ประจำวัน'!$B410,'วางแผนBC,CJ'!H:H)+SUMIF(RD!$C:$C,'รับ-จ่าย ประจำวัน'!$B410,RD!H:H)+SUMIF('FG,ออนไล,คัดแยก'!$C:$C,'รับ-จ่าย ประจำวัน'!$B410,'FG,ออนไล,คัดแยก'!H:H)</f>
        <v>0</v>
      </c>
      <c r="AP410" s="16">
        <f>SUMIF(เตรียมส่วนผสม!$C:$C,'รับ-จ่าย ประจำวัน'!$B410,เตรียมส่วนผสม!I:I)+SUMIF(กวนไส้!$C:$C,'รับ-จ่าย ประจำวัน'!$B410,กวนไส้!I:I)+SUMIF(ผลิต1!$C:$C,'รับ-จ่าย ประจำวัน'!$B410,ผลิต1!I:I)+SUMIF(ผลิต2!$C:$C,'รับ-จ่าย ประจำวัน'!$B410,ผลิต2!I:I)+SUMIF(เส้นแต่งหน้าขนมเค้ก!$C:$C,'รับ-จ่าย ประจำวัน'!$B410,เส้นแต่งหน้าขนมเค้ก!I:I)+SUMIF(แพ็ค!$C:$C,'รับ-จ่าย ประจำวัน'!$B410,แพ็ค!I:I)+SUMIF(ธุรการ!$C:$C,'รับ-จ่าย ประจำวัน'!$B410,ธุรการ!I:I)+SUMIF(เส้นแต่งหน้าขนมปัง!$C:$C,'รับ-จ่าย ประจำวัน'!$B410,เส้นแต่งหน้าขนมปัง!I:I)+SUMIF('วางแผนBC,CJ'!$C:$C,'รับ-จ่าย ประจำวัน'!$B410,'วางแผนBC,CJ'!I:I)+SUMIF(RD!$C:$C,'รับ-จ่าย ประจำวัน'!$B410,RD!I:I)+SUMIF('FG,ออนไล,คัดแยก'!$C:$C,'รับ-จ่าย ประจำวัน'!$B410,'FG,ออนไล,คัดแยก'!I:I)</f>
        <v>0</v>
      </c>
      <c r="AQ410" s="16">
        <f>SUMIF(เตรียมส่วนผสม!$C:$C,'รับ-จ่าย ประจำวัน'!$B410,เตรียมส่วนผสม!J:J)+SUMIF(กวนไส้!$C:$C,'รับ-จ่าย ประจำวัน'!$B410,กวนไส้!J:J)+SUMIF(ผลิต1!$C:$C,'รับ-จ่าย ประจำวัน'!$B410,ผลิต1!J:J)+SUMIF(ผลิต2!$C:$C,'รับ-จ่าย ประจำวัน'!$B410,ผลิต2!J:J)+SUMIF(เส้นแต่งหน้าขนมเค้ก!$C:$C,'รับ-จ่าย ประจำวัน'!$B410,เส้นแต่งหน้าขนมเค้ก!J:J)+SUMIF(แพ็ค!$C:$C,'รับ-จ่าย ประจำวัน'!$B410,แพ็ค!J:J)+SUMIF(ธุรการ!$C:$C,'รับ-จ่าย ประจำวัน'!$B410,ธุรการ!J:J)+SUMIF(เส้นแต่งหน้าขนมปัง!$C:$C,'รับ-จ่าย ประจำวัน'!$B410,เส้นแต่งหน้าขนมปัง!J:J)+SUMIF('วางแผนBC,CJ'!$C:$C,'รับ-จ่าย ประจำวัน'!$B410,'วางแผนBC,CJ'!J:J)+SUMIF(RD!$C:$C,'รับ-จ่าย ประจำวัน'!$B410,RD!J:J)+SUMIF('FG,ออนไล,คัดแยก'!$C:$C,'รับ-จ่าย ประจำวัน'!$B410,'FG,ออนไล,คัดแยก'!J:J)</f>
        <v>0</v>
      </c>
      <c r="AR410" s="16">
        <f>SUMIF(เตรียมส่วนผสม!$C:$C,'รับ-จ่าย ประจำวัน'!$B410,เตรียมส่วนผสม!K:K)+SUMIF(กวนไส้!$C:$C,'รับ-จ่าย ประจำวัน'!$B410,กวนไส้!K:K)+SUMIF(ผลิต1!$C:$C,'รับ-จ่าย ประจำวัน'!$B410,ผลิต1!K:K)+SUMIF(ผลิต2!$C:$C,'รับ-จ่าย ประจำวัน'!$B410,ผลิต2!K:K)+SUMIF(เส้นแต่งหน้าขนมเค้ก!$C:$C,'รับ-จ่าย ประจำวัน'!$B410,เส้นแต่งหน้าขนมเค้ก!K:K)+SUMIF(แพ็ค!$C:$C,'รับ-จ่าย ประจำวัน'!$B410,แพ็ค!K:K)+SUMIF(ธุรการ!$C:$C,'รับ-จ่าย ประจำวัน'!$B410,ธุรการ!K:K)+SUMIF(เส้นแต่งหน้าขนมปัง!$C:$C,'รับ-จ่าย ประจำวัน'!$B410,เส้นแต่งหน้าขนมปัง!K:K)+SUMIF('วางแผนBC,CJ'!$C:$C,'รับ-จ่าย ประจำวัน'!$B410,'วางแผนBC,CJ'!K:K)+SUMIF(RD!$C:$C,'รับ-จ่าย ประจำวัน'!$B410,RD!K:K)+SUMIF('FG,ออนไล,คัดแยก'!$C:$C,'รับ-จ่าย ประจำวัน'!$B410,'FG,ออนไล,คัดแยก'!K:K)</f>
        <v>0</v>
      </c>
      <c r="AS410" s="16">
        <f>SUMIF(เตรียมส่วนผสม!$C:$C,'รับ-จ่าย ประจำวัน'!$B410,เตรียมส่วนผสม!L:L)+SUMIF(กวนไส้!$C:$C,'รับ-จ่าย ประจำวัน'!$B410,กวนไส้!L:L)+SUMIF(ผลิต1!$C:$C,'รับ-จ่าย ประจำวัน'!$B410,ผลิต1!L:L)+SUMIF(ผลิต2!$C:$C,'รับ-จ่าย ประจำวัน'!$B410,ผลิต2!L:L)+SUMIF(เส้นแต่งหน้าขนมเค้ก!$C:$C,'รับ-จ่าย ประจำวัน'!$B410,เส้นแต่งหน้าขนมเค้ก!L:L)+SUMIF(แพ็ค!$C:$C,'รับ-จ่าย ประจำวัน'!$B410,แพ็ค!L:L)+SUMIF(ธุรการ!$C:$C,'รับ-จ่าย ประจำวัน'!$B410,ธุรการ!L:L)+SUMIF(เส้นแต่งหน้าขนมปัง!$C:$C,'รับ-จ่าย ประจำวัน'!$B410,เส้นแต่งหน้าขนมปัง!L:L)+SUMIF('วางแผนBC,CJ'!$C:$C,'รับ-จ่าย ประจำวัน'!$B410,'วางแผนBC,CJ'!L:L)+SUMIF(RD!$C:$C,'รับ-จ่าย ประจำวัน'!$B410,RD!L:L)+SUMIF('FG,ออนไล,คัดแยก'!$C:$C,'รับ-จ่าย ประจำวัน'!$B410,'FG,ออนไล,คัดแยก'!L:L)</f>
        <v>0</v>
      </c>
      <c r="AT410" s="16">
        <f>SUMIF(เตรียมส่วนผสม!$C:$C,'รับ-จ่าย ประจำวัน'!$B410,เตรียมส่วนผสม!M:M)+SUMIF(กวนไส้!$C:$C,'รับ-จ่าย ประจำวัน'!$B410,กวนไส้!M:M)+SUMIF(ผลิต1!$C:$C,'รับ-จ่าย ประจำวัน'!$B410,ผลิต1!M:M)+SUMIF(ผลิต2!$C:$C,'รับ-จ่าย ประจำวัน'!$B410,ผลิต2!M:M)+SUMIF(เส้นแต่งหน้าขนมเค้ก!$C:$C,'รับ-จ่าย ประจำวัน'!$B410,เส้นแต่งหน้าขนมเค้ก!M:M)+SUMIF(แพ็ค!$C:$C,'รับ-จ่าย ประจำวัน'!$B410,แพ็ค!M:M)+SUMIF(ธุรการ!$C:$C,'รับ-จ่าย ประจำวัน'!$B410,ธุรการ!M:M)+SUMIF(เส้นแต่งหน้าขนมปัง!$C:$C,'รับ-จ่าย ประจำวัน'!$B410,เส้นแต่งหน้าขนมปัง!M:M)+SUMIF('วางแผนBC,CJ'!$C:$C,'รับ-จ่าย ประจำวัน'!$B410,'วางแผนBC,CJ'!M:M)+SUMIF(RD!$C:$C,'รับ-จ่าย ประจำวัน'!$B410,RD!M:M)+SUMIF('FG,ออนไล,คัดแยก'!$C:$C,'รับ-จ่าย ประจำวัน'!$B410,'FG,ออนไล,คัดแยก'!M:M)</f>
        <v>0</v>
      </c>
      <c r="AU410" s="16">
        <f>SUMIF(เตรียมส่วนผสม!$C:$C,'รับ-จ่าย ประจำวัน'!$B410,เตรียมส่วนผสม!N:N)+SUMIF(กวนไส้!$C:$C,'รับ-จ่าย ประจำวัน'!$B410,กวนไส้!N:N)+SUMIF(ผลิต1!$C:$C,'รับ-จ่าย ประจำวัน'!$B410,ผลิต1!N:N)+SUMIF(ผลิต2!$C:$C,'รับ-จ่าย ประจำวัน'!$B410,ผลิต2!N:N)+SUMIF(เส้นแต่งหน้าขนมเค้ก!$C:$C,'รับ-จ่าย ประจำวัน'!$B410,เส้นแต่งหน้าขนมเค้ก!N:N)+SUMIF(แพ็ค!$C:$C,'รับ-จ่าย ประจำวัน'!$B410,แพ็ค!N:N)+SUMIF(ธุรการ!$C:$C,'รับ-จ่าย ประจำวัน'!$B410,ธุรการ!N:N)+SUMIF(เส้นแต่งหน้าขนมปัง!$C:$C,'รับ-จ่าย ประจำวัน'!$B410,เส้นแต่งหน้าขนมปัง!N:N)+SUMIF('วางแผนBC,CJ'!$C:$C,'รับ-จ่าย ประจำวัน'!$B410,'วางแผนBC,CJ'!N:N)+SUMIF(RD!$C:$C,'รับ-จ่าย ประจำวัน'!$B410,RD!N:N)+SUMIF('FG,ออนไล,คัดแยก'!$C:$C,'รับ-จ่าย ประจำวัน'!$B410,'FG,ออนไล,คัดแยก'!N:N)</f>
        <v>0</v>
      </c>
      <c r="AV410" s="16">
        <f>SUMIF(เตรียมส่วนผสม!$C:$C,'รับ-จ่าย ประจำวัน'!$B410,เตรียมส่วนผสม!O:O)+SUMIF(กวนไส้!$C:$C,'รับ-จ่าย ประจำวัน'!$B410,กวนไส้!O:O)+SUMIF(ผลิต1!$C:$C,'รับ-จ่าย ประจำวัน'!$B410,ผลิต1!O:O)+SUMIF(ผลิต2!$C:$C,'รับ-จ่าย ประจำวัน'!$B410,ผลิต2!O:O)+SUMIF(เส้นแต่งหน้าขนมเค้ก!$C:$C,'รับ-จ่าย ประจำวัน'!$B410,เส้นแต่งหน้าขนมเค้ก!O:O)+SUMIF(แพ็ค!$C:$C,'รับ-จ่าย ประจำวัน'!$B410,แพ็ค!O:O)+SUMIF(ธุรการ!$C:$C,'รับ-จ่าย ประจำวัน'!$B410,ธุรการ!O:O)+SUMIF(เส้นแต่งหน้าขนมปัง!$C:$C,'รับ-จ่าย ประจำวัน'!$B410,เส้นแต่งหน้าขนมปัง!O:O)+SUMIF('วางแผนBC,CJ'!$C:$C,'รับ-จ่าย ประจำวัน'!$B410,'วางแผนBC,CJ'!O:O)+SUMIF(RD!$C:$C,'รับ-จ่าย ประจำวัน'!$B410,RD!O:O)+SUMIF('FG,ออนไล,คัดแยก'!$C:$C,'รับ-จ่าย ประจำวัน'!$B410,'FG,ออนไล,คัดแยก'!O:O)</f>
        <v>0</v>
      </c>
      <c r="AW410" s="16">
        <f>SUMIF(เตรียมส่วนผสม!$C:$C,'รับ-จ่าย ประจำวัน'!$B410,เตรียมส่วนผสม!P:P)+SUMIF(กวนไส้!$C:$C,'รับ-จ่าย ประจำวัน'!$B410,กวนไส้!P:P)+SUMIF(ผลิต1!$C:$C,'รับ-จ่าย ประจำวัน'!$B410,ผลิต1!P:P)+SUMIF(ผลิต2!$C:$C,'รับ-จ่าย ประจำวัน'!$B410,ผลิต2!P:P)+SUMIF(เส้นแต่งหน้าขนมเค้ก!$C:$C,'รับ-จ่าย ประจำวัน'!$B410,เส้นแต่งหน้าขนมเค้ก!P:P)+SUMIF(แพ็ค!$C:$C,'รับ-จ่าย ประจำวัน'!$B410,แพ็ค!P:P)+SUMIF(ธุรการ!$C:$C,'รับ-จ่าย ประจำวัน'!$B410,ธุรการ!P:P)+SUMIF(เส้นแต่งหน้าขนมปัง!$C:$C,'รับ-จ่าย ประจำวัน'!$B410,เส้นแต่งหน้าขนมปัง!P:P)+SUMIF('วางแผนBC,CJ'!$C:$C,'รับ-จ่าย ประจำวัน'!$B410,'วางแผนBC,CJ'!P:P)+SUMIF(RD!$C:$C,'รับ-จ่าย ประจำวัน'!$B410,RD!P:P)+SUMIF('FG,ออนไล,คัดแยก'!$C:$C,'รับ-จ่าย ประจำวัน'!$B410,'FG,ออนไล,คัดแยก'!P:P)</f>
        <v>0</v>
      </c>
      <c r="AX410" s="16">
        <f>SUMIF(เตรียมส่วนผสม!$C:$C,'รับ-จ่าย ประจำวัน'!$B410,เตรียมส่วนผสม!Q:Q)+SUMIF(กวนไส้!$C:$C,'รับ-จ่าย ประจำวัน'!$B410,กวนไส้!Q:Q)+SUMIF(ผลิต1!$C:$C,'รับ-จ่าย ประจำวัน'!$B410,ผลิต1!Q:Q)+SUMIF(ผลิต2!$C:$C,'รับ-จ่าย ประจำวัน'!$B410,ผลิต2!Q:Q)+SUMIF(เส้นแต่งหน้าขนมเค้ก!$C:$C,'รับ-จ่าย ประจำวัน'!$B410,เส้นแต่งหน้าขนมเค้ก!Q:Q)+SUMIF(แพ็ค!$C:$C,'รับ-จ่าย ประจำวัน'!$B410,แพ็ค!Q:Q)+SUMIF(ธุรการ!$C:$C,'รับ-จ่าย ประจำวัน'!$B410,ธุรการ!Q:Q)+SUMIF(เส้นแต่งหน้าขนมปัง!$C:$C,'รับ-จ่าย ประจำวัน'!$B410,เส้นแต่งหน้าขนมปัง!Q:Q)+SUMIF('วางแผนBC,CJ'!$C:$C,'รับ-จ่าย ประจำวัน'!$B410,'วางแผนBC,CJ'!Q:Q)+SUMIF(RD!$C:$C,'รับ-จ่าย ประจำวัน'!$B410,RD!Q:Q)+SUMIF('FG,ออนไล,คัดแยก'!$C:$C,'รับ-จ่าย ประจำวัน'!$B410,'FG,ออนไล,คัดแยก'!Q:Q)</f>
        <v>0</v>
      </c>
      <c r="AY410" s="16">
        <f>SUMIF(เตรียมส่วนผสม!$C:$C,'รับ-จ่าย ประจำวัน'!$B410,เตรียมส่วนผสม!R:R)+SUMIF(กวนไส้!$C:$C,'รับ-จ่าย ประจำวัน'!$B410,กวนไส้!R:R)+SUMIF(ผลิต1!$C:$C,'รับ-จ่าย ประจำวัน'!$B410,ผลิต1!R:R)+SUMIF(ผลิต2!$C:$C,'รับ-จ่าย ประจำวัน'!$B410,ผลิต2!R:R)+SUMIF(เส้นแต่งหน้าขนมเค้ก!$C:$C,'รับ-จ่าย ประจำวัน'!$B410,เส้นแต่งหน้าขนมเค้ก!R:R)+SUMIF(แพ็ค!$C:$C,'รับ-จ่าย ประจำวัน'!$B410,แพ็ค!R:R)+SUMIF(ธุรการ!$C:$C,'รับ-จ่าย ประจำวัน'!$B410,ธุรการ!R:R)+SUMIF(เส้นแต่งหน้าขนมปัง!$C:$C,'รับ-จ่าย ประจำวัน'!$B410,เส้นแต่งหน้าขนมปัง!R:R)+SUMIF('วางแผนBC,CJ'!$C:$C,'รับ-จ่าย ประจำวัน'!$B410,'วางแผนBC,CJ'!R:R)+SUMIF(RD!$C:$C,'รับ-จ่าย ประจำวัน'!$B410,RD!R:R)+SUMIF('FG,ออนไล,คัดแยก'!$C:$C,'รับ-จ่าย ประจำวัน'!$B410,'FG,ออนไล,คัดแยก'!R:R)</f>
        <v>0</v>
      </c>
      <c r="AZ410" s="16">
        <f>SUMIF(เตรียมส่วนผสม!$C:$C,'รับ-จ่าย ประจำวัน'!$B410,เตรียมส่วนผสม!S:S)+SUMIF(กวนไส้!$C:$C,'รับ-จ่าย ประจำวัน'!$B410,กวนไส้!S:S)+SUMIF(ผลิต1!$C:$C,'รับ-จ่าย ประจำวัน'!$B410,ผลิต1!S:S)+SUMIF(ผลิต2!$C:$C,'รับ-จ่าย ประจำวัน'!$B410,ผลิต2!S:S)+SUMIF(เส้นแต่งหน้าขนมเค้ก!$C:$C,'รับ-จ่าย ประจำวัน'!$B410,เส้นแต่งหน้าขนมเค้ก!S:S)+SUMIF(แพ็ค!$C:$C,'รับ-จ่าย ประจำวัน'!$B410,แพ็ค!S:S)+SUMIF(ธุรการ!$C:$C,'รับ-จ่าย ประจำวัน'!$B410,ธุรการ!S:S)+SUMIF(เส้นแต่งหน้าขนมปัง!$C:$C,'รับ-จ่าย ประจำวัน'!$B410,เส้นแต่งหน้าขนมปัง!S:S)+SUMIF('วางแผนBC,CJ'!$C:$C,'รับ-จ่าย ประจำวัน'!$B410,'วางแผนBC,CJ'!S:S)+SUMIF(RD!$C:$C,'รับ-จ่าย ประจำวัน'!$B410,RD!S:S)+SUMIF('FG,ออนไล,คัดแยก'!$C:$C,'รับ-จ่าย ประจำวัน'!$B410,'FG,ออนไล,คัดแยก'!S:S)</f>
        <v>0</v>
      </c>
      <c r="BA410" s="16">
        <f>SUMIF(เตรียมส่วนผสม!$C:$C,'รับ-จ่าย ประจำวัน'!$B410,เตรียมส่วนผสม!T:T)+SUMIF(กวนไส้!$C:$C,'รับ-จ่าย ประจำวัน'!$B410,กวนไส้!T:T)+SUMIF(ผลิต1!$C:$C,'รับ-จ่าย ประจำวัน'!$B410,ผลิต1!T:T)+SUMIF(ผลิต2!$C:$C,'รับ-จ่าย ประจำวัน'!$B410,ผลิต2!T:T)+SUMIF(เส้นแต่งหน้าขนมเค้ก!$C:$C,'รับ-จ่าย ประจำวัน'!$B410,เส้นแต่งหน้าขนมเค้ก!T:T)+SUMIF(แพ็ค!$C:$C,'รับ-จ่าย ประจำวัน'!$B410,แพ็ค!T:T)+SUMIF(ธุรการ!$C:$C,'รับ-จ่าย ประจำวัน'!$B410,ธุรการ!T:T)+SUMIF(เส้นแต่งหน้าขนมปัง!$C:$C,'รับ-จ่าย ประจำวัน'!$B410,เส้นแต่งหน้าขนมปัง!T:T)+SUMIF('วางแผนBC,CJ'!$C:$C,'รับ-จ่าย ประจำวัน'!$B410,'วางแผนBC,CJ'!T:T)+SUMIF(RD!$C:$C,'รับ-จ่าย ประจำวัน'!$B410,RD!T:T)+SUMIF('FG,ออนไล,คัดแยก'!$C:$C,'รับ-จ่าย ประจำวัน'!$B410,'FG,ออนไล,คัดแยก'!T:T)</f>
        <v>0</v>
      </c>
      <c r="BB410" s="16">
        <f>SUMIF(เตรียมส่วนผสม!$C:$C,'รับ-จ่าย ประจำวัน'!$B410,เตรียมส่วนผสม!U:U)+SUMIF(กวนไส้!$C:$C,'รับ-จ่าย ประจำวัน'!$B410,กวนไส้!U:U)+SUMIF(ผลิต1!$C:$C,'รับ-จ่าย ประจำวัน'!$B410,ผลิต1!U:U)+SUMIF(ผลิต2!$C:$C,'รับ-จ่าย ประจำวัน'!$B410,ผลิต2!U:U)+SUMIF(เส้นแต่งหน้าขนมเค้ก!$C:$C,'รับ-จ่าย ประจำวัน'!$B410,เส้นแต่งหน้าขนมเค้ก!U:U)+SUMIF(แพ็ค!$C:$C,'รับ-จ่าย ประจำวัน'!$B410,แพ็ค!U:U)+SUMIF(ธุรการ!$C:$C,'รับ-จ่าย ประจำวัน'!$B410,ธุรการ!U:U)+SUMIF(เส้นแต่งหน้าขนมปัง!$C:$C,'รับ-จ่าย ประจำวัน'!$B410,เส้นแต่งหน้าขนมปัง!U:U)+SUMIF('วางแผนBC,CJ'!$C:$C,'รับ-จ่าย ประจำวัน'!$B410,'วางแผนBC,CJ'!U:U)+SUMIF(RD!$C:$C,'รับ-จ่าย ประจำวัน'!$B410,RD!U:U)+SUMIF('FG,ออนไล,คัดแยก'!$C:$C,'รับ-จ่าย ประจำวัน'!$B410,'FG,ออนไล,คัดแยก'!U:U)</f>
        <v>0</v>
      </c>
      <c r="BC410" s="16">
        <f>SUMIF(เตรียมส่วนผสม!$C:$C,'รับ-จ่าย ประจำวัน'!$B410,เตรียมส่วนผสม!V:V)+SUMIF(กวนไส้!$C:$C,'รับ-จ่าย ประจำวัน'!$B410,กวนไส้!V:V)+SUMIF(ผลิต1!$C:$C,'รับ-จ่าย ประจำวัน'!$B410,ผลิต1!V:V)+SUMIF(ผลิต2!$C:$C,'รับ-จ่าย ประจำวัน'!$B410,ผลิต2!V:V)+SUMIF(เส้นแต่งหน้าขนมเค้ก!$C:$C,'รับ-จ่าย ประจำวัน'!$B410,เส้นแต่งหน้าขนมเค้ก!V:V)+SUMIF(แพ็ค!$C:$C,'รับ-จ่าย ประจำวัน'!$B410,แพ็ค!V:V)+SUMIF(ธุรการ!$C:$C,'รับ-จ่าย ประจำวัน'!$B410,ธุรการ!V:V)+SUMIF(เส้นแต่งหน้าขนมปัง!$C:$C,'รับ-จ่าย ประจำวัน'!$B410,เส้นแต่งหน้าขนมปัง!V:V)+SUMIF('วางแผนBC,CJ'!$C:$C,'รับ-จ่าย ประจำวัน'!$B410,'วางแผนBC,CJ'!V:V)+SUMIF(RD!$C:$C,'รับ-จ่าย ประจำวัน'!$B410,RD!V:V)+SUMIF('FG,ออนไล,คัดแยก'!$C:$C,'รับ-จ่าย ประจำวัน'!$B410,'FG,ออนไล,คัดแยก'!V:V)</f>
        <v>0</v>
      </c>
      <c r="BD410" s="16">
        <f>SUMIF(เตรียมส่วนผสม!$C:$C,'รับ-จ่าย ประจำวัน'!$B410,เตรียมส่วนผสม!W:W)+SUMIF(กวนไส้!$C:$C,'รับ-จ่าย ประจำวัน'!$B410,กวนไส้!W:W)+SUMIF(ผลิต1!$C:$C,'รับ-จ่าย ประจำวัน'!$B410,ผลิต1!W:W)+SUMIF(ผลิต2!$C:$C,'รับ-จ่าย ประจำวัน'!$B410,ผลิต2!W:W)+SUMIF(เส้นแต่งหน้าขนมเค้ก!$C:$C,'รับ-จ่าย ประจำวัน'!$B410,เส้นแต่งหน้าขนมเค้ก!W:W)+SUMIF(แพ็ค!$C:$C,'รับ-จ่าย ประจำวัน'!$B410,แพ็ค!W:W)+SUMIF(ธุรการ!$C:$C,'รับ-จ่าย ประจำวัน'!$B410,ธุรการ!W:W)+SUMIF(เส้นแต่งหน้าขนมปัง!$C:$C,'รับ-จ่าย ประจำวัน'!$B410,เส้นแต่งหน้าขนมปัง!W:W)+SUMIF('วางแผนBC,CJ'!$C:$C,'รับ-จ่าย ประจำวัน'!$B410,'วางแผนBC,CJ'!W:W)+SUMIF(RD!$C:$C,'รับ-จ่าย ประจำวัน'!$B410,RD!W:W)+SUMIF('FG,ออนไล,คัดแยก'!$C:$C,'รับ-จ่าย ประจำวัน'!$B410,'FG,ออนไล,คัดแยก'!W:W)</f>
        <v>0</v>
      </c>
      <c r="BE410" s="16">
        <f>SUMIF(เตรียมส่วนผสม!$C:$C,'รับ-จ่าย ประจำวัน'!$B410,เตรียมส่วนผสม!X:X)+SUMIF(กวนไส้!$C:$C,'รับ-จ่าย ประจำวัน'!$B410,กวนไส้!X:X)+SUMIF(ผลิต1!$C:$C,'รับ-จ่าย ประจำวัน'!$B410,ผลิต1!X:X)+SUMIF(ผลิต2!$C:$C,'รับ-จ่าย ประจำวัน'!$B410,ผลิต2!X:X)+SUMIF(เส้นแต่งหน้าขนมเค้ก!$C:$C,'รับ-จ่าย ประจำวัน'!$B410,เส้นแต่งหน้าขนมเค้ก!X:X)+SUMIF(แพ็ค!$C:$C,'รับ-จ่าย ประจำวัน'!$B410,แพ็ค!X:X)+SUMIF(ธุรการ!$C:$C,'รับ-จ่าย ประจำวัน'!$B410,ธุรการ!X:X)+SUMIF(เส้นแต่งหน้าขนมปัง!$C:$C,'รับ-จ่าย ประจำวัน'!$B410,เส้นแต่งหน้าขนมปัง!X:X)+SUMIF('วางแผนBC,CJ'!$C:$C,'รับ-จ่าย ประจำวัน'!$B410,'วางแผนBC,CJ'!X:X)+SUMIF(RD!$C:$C,'รับ-จ่าย ประจำวัน'!$B410,RD!X:X)+SUMIF('FG,ออนไล,คัดแยก'!$C:$C,'รับ-จ่าย ประจำวัน'!$B410,'FG,ออนไล,คัดแยก'!X:X)</f>
        <v>0</v>
      </c>
      <c r="BF410" s="16">
        <f>SUMIF(เตรียมส่วนผสม!$C:$C,'รับ-จ่าย ประจำวัน'!$B410,เตรียมส่วนผสม!Y:Y)+SUMIF(กวนไส้!$C:$C,'รับ-จ่าย ประจำวัน'!$B410,กวนไส้!Y:Y)+SUMIF(ผลิต1!$C:$C,'รับ-จ่าย ประจำวัน'!$B410,ผลิต1!Y:Y)+SUMIF(ผลิต2!$C:$C,'รับ-จ่าย ประจำวัน'!$B410,ผลิต2!Y:Y)+SUMIF(เส้นแต่งหน้าขนมเค้ก!$C:$C,'รับ-จ่าย ประจำวัน'!$B410,เส้นแต่งหน้าขนมเค้ก!Y:Y)+SUMIF(แพ็ค!$C:$C,'รับ-จ่าย ประจำวัน'!$B410,แพ็ค!Y:Y)+SUMIF(ธุรการ!$C:$C,'รับ-จ่าย ประจำวัน'!$B410,ธุรการ!Y:Y)+SUMIF(เส้นแต่งหน้าขนมปัง!$C:$C,'รับ-จ่าย ประจำวัน'!$B410,เส้นแต่งหน้าขนมปัง!Y:Y)+SUMIF('วางแผนBC,CJ'!$C:$C,'รับ-จ่าย ประจำวัน'!$B410,'วางแผนBC,CJ'!Y:Y)+SUMIF(RD!$C:$C,'รับ-จ่าย ประจำวัน'!$B410,RD!Y:Y)+SUMIF('FG,ออนไล,คัดแยก'!$C:$C,'รับ-จ่าย ประจำวัน'!$B410,'FG,ออนไล,คัดแยก'!Y:Y)</f>
        <v>0</v>
      </c>
      <c r="BG410" s="16">
        <f>SUMIF(เตรียมส่วนผสม!$C:$C,'รับ-จ่าย ประจำวัน'!$B410,เตรียมส่วนผสม!Z:Z)+SUMIF(กวนไส้!$C:$C,'รับ-จ่าย ประจำวัน'!$B410,กวนไส้!Z:Z)+SUMIF(ผลิต1!$C:$C,'รับ-จ่าย ประจำวัน'!$B410,ผลิต1!Z:Z)+SUMIF(ผลิต2!$C:$C,'รับ-จ่าย ประจำวัน'!$B410,ผลิต2!Z:Z)+SUMIF(เส้นแต่งหน้าขนมเค้ก!$C:$C,'รับ-จ่าย ประจำวัน'!$B410,เส้นแต่งหน้าขนมเค้ก!Z:Z)+SUMIF(แพ็ค!$C:$C,'รับ-จ่าย ประจำวัน'!$B410,แพ็ค!Z:Z)+SUMIF(ธุรการ!$C:$C,'รับ-จ่าย ประจำวัน'!$B410,ธุรการ!Z:Z)+SUMIF(เส้นแต่งหน้าขนมปัง!$C:$C,'รับ-จ่าย ประจำวัน'!$B410,เส้นแต่งหน้าขนมปัง!Z:Z)+SUMIF('วางแผนBC,CJ'!$C:$C,'รับ-จ่าย ประจำวัน'!$B410,'วางแผนBC,CJ'!Z:Z)+SUMIF(RD!$C:$C,'รับ-จ่าย ประจำวัน'!$B410,RD!Z:Z)+SUMIF('FG,ออนไล,คัดแยก'!$C:$C,'รับ-จ่าย ประจำวัน'!$B410,'FG,ออนไล,คัดแยก'!Z:Z)</f>
        <v>0</v>
      </c>
      <c r="BH410" s="16">
        <f>SUMIF(เตรียมส่วนผสม!$C:$C,'รับ-จ่าย ประจำวัน'!$B410,เตรียมส่วนผสม!AA:AA)+SUMIF(กวนไส้!$C:$C,'รับ-จ่าย ประจำวัน'!$B410,กวนไส้!AA:AA)+SUMIF(ผลิต1!$C:$C,'รับ-จ่าย ประจำวัน'!$B410,ผลิต1!AA:AA)+SUMIF(ผลิต2!$C:$C,'รับ-จ่าย ประจำวัน'!$B410,ผลิต2!AA:AA)+SUMIF(เส้นแต่งหน้าขนมเค้ก!$C:$C,'รับ-จ่าย ประจำวัน'!$B410,เส้นแต่งหน้าขนมเค้ก!AA:AA)+SUMIF(แพ็ค!$C:$C,'รับ-จ่าย ประจำวัน'!$B410,แพ็ค!AA:AA)+SUMIF(ธุรการ!$C:$C,'รับ-จ่าย ประจำวัน'!$B410,ธุรการ!AA:AA)+SUMIF(เส้นแต่งหน้าขนมปัง!$C:$C,'รับ-จ่าย ประจำวัน'!$B410,เส้นแต่งหน้าขนมปัง!AA:AA)+SUMIF('วางแผนBC,CJ'!$C:$C,'รับ-จ่าย ประจำวัน'!$B410,'วางแผนBC,CJ'!AA:AA)+SUMIF(RD!$C:$C,'รับ-จ่าย ประจำวัน'!$B410,RD!AA:AA)+SUMIF('FG,ออนไล,คัดแยก'!$C:$C,'รับ-จ่าย ประจำวัน'!$B410,'FG,ออนไล,คัดแยก'!AA:AA)</f>
        <v>0</v>
      </c>
      <c r="BI410" s="16">
        <f>SUMIF(เตรียมส่วนผสม!$C:$C,'รับ-จ่าย ประจำวัน'!$B410,เตรียมส่วนผสม!AB:AB)+SUMIF(กวนไส้!$C:$C,'รับ-จ่าย ประจำวัน'!$B410,กวนไส้!AB:AB)+SUMIF(ผลิต1!$C:$C,'รับ-จ่าย ประจำวัน'!$B410,ผลิต1!AB:AB)+SUMIF(ผลิต2!$C:$C,'รับ-จ่าย ประจำวัน'!$B410,ผลิต2!AB:AB)+SUMIF(เส้นแต่งหน้าขนมเค้ก!$C:$C,'รับ-จ่าย ประจำวัน'!$B410,เส้นแต่งหน้าขนมเค้ก!AB:AB)+SUMIF(แพ็ค!$C:$C,'รับ-จ่าย ประจำวัน'!$B410,แพ็ค!AB:AB)+SUMIF(ธุรการ!$C:$C,'รับ-จ่าย ประจำวัน'!$B410,ธุรการ!AB:AB)+SUMIF(เส้นแต่งหน้าขนมปัง!$C:$C,'รับ-จ่าย ประจำวัน'!$B410,เส้นแต่งหน้าขนมปัง!AB:AB)+SUMIF('วางแผนBC,CJ'!$C:$C,'รับ-จ่าย ประจำวัน'!$B410,'วางแผนBC,CJ'!AB:AB)+SUMIF(RD!$C:$C,'รับ-จ่าย ประจำวัน'!$B410,RD!AB:AB)+SUMIF('FG,ออนไล,คัดแยก'!$C:$C,'รับ-จ่าย ประจำวัน'!$B410,'FG,ออนไล,คัดแยก'!AB:AB)</f>
        <v>0</v>
      </c>
      <c r="BJ410" s="16">
        <f>SUMIF(เตรียมส่วนผสม!$C:$C,'รับ-จ่าย ประจำวัน'!$B410,เตรียมส่วนผสม!AC:AC)+SUMIF(กวนไส้!$C:$C,'รับ-จ่าย ประจำวัน'!$B410,กวนไส้!AC:AC)+SUMIF(ผลิต1!$C:$C,'รับ-จ่าย ประจำวัน'!$B410,ผลิต1!AC:AC)+SUMIF(ผลิต2!$C:$C,'รับ-จ่าย ประจำวัน'!$B410,ผลิต2!AC:AC)+SUMIF(เส้นแต่งหน้าขนมเค้ก!$C:$C,'รับ-จ่าย ประจำวัน'!$B410,เส้นแต่งหน้าขนมเค้ก!AC:AC)+SUMIF(แพ็ค!$C:$C,'รับ-จ่าย ประจำวัน'!$B410,แพ็ค!AC:AC)+SUMIF(ธุรการ!$C:$C,'รับ-จ่าย ประจำวัน'!$B410,ธุรการ!AC:AC)+SUMIF(เส้นแต่งหน้าขนมปัง!$C:$C,'รับ-จ่าย ประจำวัน'!$B410,เส้นแต่งหน้าขนมปัง!AC:AC)+SUMIF('วางแผนBC,CJ'!$C:$C,'รับ-จ่าย ประจำวัน'!$B410,'วางแผนBC,CJ'!AC:AC)+SUMIF(RD!$C:$C,'รับ-จ่าย ประจำวัน'!$B410,RD!AC:AC)+SUMIF('FG,ออนไล,คัดแยก'!$C:$C,'รับ-จ่าย ประจำวัน'!$B410,'FG,ออนไล,คัดแยก'!AC:AC)</f>
        <v>0</v>
      </c>
      <c r="BK410" s="16">
        <f>SUMIF(เตรียมส่วนผสม!$C:$C,'รับ-จ่าย ประจำวัน'!$B410,เตรียมส่วนผสม!AD:AD)+SUMIF(กวนไส้!$C:$C,'รับ-จ่าย ประจำวัน'!$B410,กวนไส้!AD:AD)+SUMIF(ผลิต1!$C:$C,'รับ-จ่าย ประจำวัน'!$B410,ผลิต1!AD:AD)+SUMIF(ผลิต2!$C:$C,'รับ-จ่าย ประจำวัน'!$B410,ผลิต2!AD:AD)+SUMIF(เส้นแต่งหน้าขนมเค้ก!$C:$C,'รับ-จ่าย ประจำวัน'!$B410,เส้นแต่งหน้าขนมเค้ก!AD:AD)+SUMIF(แพ็ค!$C:$C,'รับ-จ่าย ประจำวัน'!$B410,แพ็ค!AD:AD)+SUMIF(ธุรการ!$C:$C,'รับ-จ่าย ประจำวัน'!$B410,ธุรการ!AD:AD)+SUMIF(เส้นแต่งหน้าขนมปัง!$C:$C,'รับ-จ่าย ประจำวัน'!$B410,เส้นแต่งหน้าขนมปัง!AD:AD)+SUMIF('วางแผนBC,CJ'!$C:$C,'รับ-จ่าย ประจำวัน'!$B410,'วางแผนBC,CJ'!AD:AD)+SUMIF(RD!$C:$C,'รับ-จ่าย ประจำวัน'!$B410,RD!AD:AD)+SUMIF('FG,ออนไล,คัดแยก'!$C:$C,'รับ-จ่าย ประจำวัน'!$B410,'FG,ออนไล,คัดแยก'!AD:AD)</f>
        <v>0</v>
      </c>
      <c r="BL410" s="16">
        <f>SUMIF(เตรียมส่วนผสม!$C:$C,'รับ-จ่าย ประจำวัน'!$B410,เตรียมส่วนผสม!AE:AE)+SUMIF(กวนไส้!$C:$C,'รับ-จ่าย ประจำวัน'!$B410,กวนไส้!AE:AE)+SUMIF(ผลิต1!$C:$C,'รับ-จ่าย ประจำวัน'!$B410,ผลิต1!AE:AE)+SUMIF(ผลิต2!$C:$C,'รับ-จ่าย ประจำวัน'!$B410,ผลิต2!AE:AE)+SUMIF(เส้นแต่งหน้าขนมเค้ก!$C:$C,'รับ-จ่าย ประจำวัน'!$B410,เส้นแต่งหน้าขนมเค้ก!AE:AE)+SUMIF(แพ็ค!$C:$C,'รับ-จ่าย ประจำวัน'!$B410,แพ็ค!AE:AE)+SUMIF(ธุรการ!$C:$C,'รับ-จ่าย ประจำวัน'!$B410,ธุรการ!AE:AE)+SUMIF(เส้นแต่งหน้าขนมปัง!$C:$C,'รับ-จ่าย ประจำวัน'!$B410,เส้นแต่งหน้าขนมปัง!AE:AE)+SUMIF('วางแผนBC,CJ'!$C:$C,'รับ-จ่าย ประจำวัน'!$B410,'วางแผนBC,CJ'!AE:AE)+SUMIF(RD!$C:$C,'รับ-จ่าย ประจำวัน'!$B410,RD!AE:AE)+SUMIF('FG,ออนไล,คัดแยก'!$C:$C,'รับ-จ่าย ประจำวัน'!$B410,'FG,ออนไล,คัดแยก'!AE:AE)</f>
        <v>0</v>
      </c>
      <c r="BM410" s="16">
        <f>SUMIF(เตรียมส่วนผสม!$C:$C,'รับ-จ่าย ประจำวัน'!$B410,เตรียมส่วนผสม!AF:AF)+SUMIF(กวนไส้!$C:$C,'รับ-จ่าย ประจำวัน'!$B410,กวนไส้!AF:AF)+SUMIF(ผลิต1!$C:$C,'รับ-จ่าย ประจำวัน'!$B410,ผลิต1!AF:AF)+SUMIF(ผลิต2!$C:$C,'รับ-จ่าย ประจำวัน'!$B410,ผลิต2!AF:AF)+SUMIF(เส้นแต่งหน้าขนมเค้ก!$C:$C,'รับ-จ่าย ประจำวัน'!$B410,เส้นแต่งหน้าขนมเค้ก!AF:AF)+SUMIF(แพ็ค!$C:$C,'รับ-จ่าย ประจำวัน'!$B410,แพ็ค!AF:AF)+SUMIF(ธุรการ!$C:$C,'รับ-จ่าย ประจำวัน'!$B410,ธุรการ!AF:AF)+SUMIF(เส้นแต่งหน้าขนมปัง!$C:$C,'รับ-จ่าย ประจำวัน'!$B410,เส้นแต่งหน้าขนมปัง!AF:AF)+SUMIF('วางแผนBC,CJ'!$C:$C,'รับ-จ่าย ประจำวัน'!$B410,'วางแผนBC,CJ'!AF:AF)+SUMIF(RD!$C:$C,'รับ-จ่าย ประจำวัน'!$B410,RD!AF:AF)+SUMIF('FG,ออนไล,คัดแยก'!$C:$C,'รับ-จ่าย ประจำวัน'!$B410,'FG,ออนไล,คัดแยก'!AF:AF)</f>
        <v>0</v>
      </c>
      <c r="BN410" s="16">
        <f>SUMIF(เตรียมส่วนผสม!$C:$C,'รับ-จ่าย ประจำวัน'!$B410,เตรียมส่วนผสม!AG:AG)+SUMIF(กวนไส้!$C:$C,'รับ-จ่าย ประจำวัน'!$B410,กวนไส้!AG:AG)+SUMIF(ผลิต1!$C:$C,'รับ-จ่าย ประจำวัน'!$B410,ผลิต1!AG:AG)+SUMIF(ผลิต2!$C:$C,'รับ-จ่าย ประจำวัน'!$B410,ผลิต2!AG:AG)+SUMIF(เส้นแต่งหน้าขนมเค้ก!$C:$C,'รับ-จ่าย ประจำวัน'!$B410,เส้นแต่งหน้าขนมเค้ก!AG:AG)+SUMIF(แพ็ค!$C:$C,'รับ-จ่าย ประจำวัน'!$B410,แพ็ค!AG:AG)+SUMIF(ธุรการ!$C:$C,'รับ-จ่าย ประจำวัน'!$B410,ธุรการ!AG:AG)+SUMIF(เส้นแต่งหน้าขนมปัง!$C:$C,'รับ-จ่าย ประจำวัน'!$B410,เส้นแต่งหน้าขนมปัง!AG:AG)+SUMIF('วางแผนBC,CJ'!$C:$C,'รับ-จ่าย ประจำวัน'!$B410,'วางแผนBC,CJ'!AG:AG)+SUMIF(RD!$C:$C,'รับ-จ่าย ประจำวัน'!$B410,RD!AG:AG)+SUMIF('FG,ออนไล,คัดแยก'!$C:$C,'รับ-จ่าย ประจำวัน'!$B410,'FG,ออนไล,คัดแยก'!AG:AG)</f>
        <v>0</v>
      </c>
      <c r="BO410" s="16">
        <f>SUMIF(เตรียมส่วนผสม!$C:$C,'รับ-จ่าย ประจำวัน'!$B410,เตรียมส่วนผสม!AH:AH)+SUMIF(กวนไส้!$C:$C,'รับ-จ่าย ประจำวัน'!$B410,กวนไส้!AH:AH)+SUMIF(ผลิต1!$C:$C,'รับ-จ่าย ประจำวัน'!$B410,ผลิต1!AH:AH)+SUMIF(ผลิต2!$C:$C,'รับ-จ่าย ประจำวัน'!$B410,ผลิต2!AH:AH)+SUMIF(เส้นแต่งหน้าขนมเค้ก!$C:$C,'รับ-จ่าย ประจำวัน'!$B410,เส้นแต่งหน้าขนมเค้ก!AH:AH)+SUMIF(แพ็ค!$C:$C,'รับ-จ่าย ประจำวัน'!$B410,แพ็ค!AH:AH)+SUMIF(ธุรการ!$C:$C,'รับ-จ่าย ประจำวัน'!$B410,ธุรการ!AH:AH)+SUMIF(เส้นแต่งหน้าขนมปัง!$C:$C,'รับ-จ่าย ประจำวัน'!$B410,เส้นแต่งหน้าขนมปัง!AH:AH)+SUMIF('วางแผนBC,CJ'!$C:$C,'รับ-จ่าย ประจำวัน'!$B410,'วางแผนBC,CJ'!AH:AH)+SUMIF(RD!$C:$C,'รับ-จ่าย ประจำวัน'!$B410,RD!AH:AH)+SUMIF('FG,ออนไล,คัดแยก'!$C:$C,'รับ-จ่าย ประจำวัน'!$B410,'FG,ออนไล,คัดแยก'!AH:AH)</f>
        <v>0</v>
      </c>
      <c r="BP410" s="16">
        <f>SUMIF(เตรียมส่วนผสม!$C:$C,'รับ-จ่าย ประจำวัน'!$B410,เตรียมส่วนผสม!AI:AI)+SUMIF(กวนไส้!$C:$C,'รับ-จ่าย ประจำวัน'!$B410,กวนไส้!AI:AI)+SUMIF(ผลิต1!$C:$C,'รับ-จ่าย ประจำวัน'!$B410,ผลิต1!AI:AI)+SUMIF(ผลิต2!$C:$C,'รับ-จ่าย ประจำวัน'!$B410,ผลิต2!AI:AI)+SUMIF(เส้นแต่งหน้าขนมเค้ก!$C:$C,'รับ-จ่าย ประจำวัน'!$B410,เส้นแต่งหน้าขนมเค้ก!AI:AI)+SUMIF(แพ็ค!$C:$C,'รับ-จ่าย ประจำวัน'!$B410,แพ็ค!AI:AI)+SUMIF(ธุรการ!$C:$C,'รับ-จ่าย ประจำวัน'!$B410,ธุรการ!AI:AI)+SUMIF(เส้นแต่งหน้าขนมปัง!$C:$C,'รับ-จ่าย ประจำวัน'!$B410,เส้นแต่งหน้าขนมปัง!AI:AI)+SUMIF('วางแผนBC,CJ'!$C:$C,'รับ-จ่าย ประจำวัน'!$B410,'วางแผนBC,CJ'!AI:AI)+SUMIF(RD!$C:$C,'รับ-จ่าย ประจำวัน'!$B410,RD!AI:AI)+SUMIF('FG,ออนไล,คัดแยก'!$C:$C,'รับ-จ่าย ประจำวัน'!$B410,'FG,ออนไล,คัดแยก'!AI:AI)</f>
        <v>0</v>
      </c>
      <c r="BQ410" s="16">
        <f>SUMIF(เตรียมส่วนผสม!$C:$C,'รับ-จ่าย ประจำวัน'!$B410,เตรียมส่วนผสม!AJ:AJ)+SUMIF(กวนไส้!$C:$C,'รับ-จ่าย ประจำวัน'!$B410,กวนไส้!AJ:AJ)+SUMIF(ผลิต1!$C:$C,'รับ-จ่าย ประจำวัน'!$B410,ผลิต1!AJ:AJ)+SUMIF(ผลิต2!$C:$C,'รับ-จ่าย ประจำวัน'!$B410,ผลิต2!AJ:AJ)+SUMIF(เส้นแต่งหน้าขนมเค้ก!$C:$C,'รับ-จ่าย ประจำวัน'!$B410,เส้นแต่งหน้าขนมเค้ก!AJ:AJ)+SUMIF(แพ็ค!$C:$C,'รับ-จ่าย ประจำวัน'!$B410,แพ็ค!AJ:AJ)+SUMIF(ธุรการ!$C:$C,'รับ-จ่าย ประจำวัน'!$B410,ธุรการ!AJ:AJ)+SUMIF(เส้นแต่งหน้าขนมปัง!$C:$C,'รับ-จ่าย ประจำวัน'!$B410,เส้นแต่งหน้าขนมปัง!AJ:AJ)+SUMIF('วางแผนBC,CJ'!$C:$C,'รับ-จ่าย ประจำวัน'!$B410,'วางแผนBC,CJ'!AJ:AJ)+SUMIF(RD!$C:$C,'รับ-จ่าย ประจำวัน'!$B410,RD!AJ:AJ)+SUMIF('FG,ออนไล,คัดแยก'!$C:$C,'รับ-จ่าย ประจำวัน'!$B410,'FG,ออนไล,คัดแยก'!AJ:AJ)</f>
        <v>0</v>
      </c>
      <c r="BR410" s="16">
        <f>SUMIF(เตรียมส่วนผสม!$C:$C,'รับ-จ่าย ประจำวัน'!$B410,เตรียมส่วนผสม!AK:AK)+SUMIF(กวนไส้!$C:$C,'รับ-จ่าย ประจำวัน'!$B410,กวนไส้!AK:AK)+SUMIF(ผลิต1!$C:$C,'รับ-จ่าย ประจำวัน'!$B410,ผลิต1!AK:AK)+SUMIF(ผลิต2!$C:$C,'รับ-จ่าย ประจำวัน'!$B410,ผลิต2!AK:AK)+SUMIF(เส้นแต่งหน้าขนมเค้ก!$C:$C,'รับ-จ่าย ประจำวัน'!$B410,เส้นแต่งหน้าขนมเค้ก!AK:AK)+SUMIF(แพ็ค!$C:$C,'รับ-จ่าย ประจำวัน'!$B410,แพ็ค!AK:AK)+SUMIF(ธุรการ!$C:$C,'รับ-จ่าย ประจำวัน'!$B410,ธุรการ!AK:AK)+SUMIF(เส้นแต่งหน้าขนมปัง!$C:$C,'รับ-จ่าย ประจำวัน'!$B410,เส้นแต่งหน้าขนมปัง!AK:AK)+SUMIF('วางแผนBC,CJ'!$C:$C,'รับ-จ่าย ประจำวัน'!$B410,'วางแผนBC,CJ'!AK:AK)+SUMIF(RD!$C:$C,'รับ-จ่าย ประจำวัน'!$B410,RD!AK:AK)+SUMIF('FG,ออนไล,คัดแยก'!$C:$C,'รับ-จ่าย ประจำวัน'!$B410,'FG,ออนไล,คัดแยก'!AK:AK)</f>
        <v>0</v>
      </c>
      <c r="BS410" s="16">
        <f>SUMIF(เตรียมส่วนผสม!$C:$C,'รับ-จ่าย ประจำวัน'!$B410,เตรียมส่วนผสม!AL:AL)+SUMIF(กวนไส้!$C:$C,'รับ-จ่าย ประจำวัน'!$B410,กวนไส้!AL:AL)+SUMIF(ผลิต1!$C:$C,'รับ-จ่าย ประจำวัน'!$B410,ผลิต1!AL:AL)+SUMIF(ผลิต2!$C:$C,'รับ-จ่าย ประจำวัน'!$B410,ผลิต2!AL:AL)+SUMIF(เส้นแต่งหน้าขนมเค้ก!$C:$C,'รับ-จ่าย ประจำวัน'!$B410,เส้นแต่งหน้าขนมเค้ก!AL:AL)+SUMIF(แพ็ค!$C:$C,'รับ-จ่าย ประจำวัน'!$B410,แพ็ค!AL:AL)+SUMIF(ธุรการ!$C:$C,'รับ-จ่าย ประจำวัน'!$B410,ธุรการ!AL:AL)+SUMIF(เส้นแต่งหน้าขนมปัง!$C:$C,'รับ-จ่าย ประจำวัน'!$B410,เส้นแต่งหน้าขนมปัง!AL:AL)+SUMIF('วางแผนBC,CJ'!$C:$C,'รับ-จ่าย ประจำวัน'!$B410,'วางแผนBC,CJ'!AL:AL)+SUMIF(RD!$C:$C,'รับ-จ่าย ประจำวัน'!$B410,RD!AL:AL)+SUMIF('FG,ออนไล,คัดแยก'!$C:$C,'รับ-จ่าย ประจำวัน'!$B410,'FG,ออนไล,คัดแยก'!AL:AL)</f>
        <v>0</v>
      </c>
      <c r="BT410" s="18">
        <f t="shared" si="93"/>
        <v>0</v>
      </c>
      <c r="BU410" s="116"/>
      <c r="BV410" s="146">
        <f t="shared" si="94"/>
        <v>0</v>
      </c>
      <c r="BW410" s="183">
        <v>30</v>
      </c>
      <c r="BX410" s="172">
        <f t="shared" si="89"/>
        <v>0</v>
      </c>
      <c r="BY410" s="188" t="e">
        <f t="shared" si="90"/>
        <v>#DIV/0!</v>
      </c>
      <c r="BZ410" s="180" t="e">
        <f t="shared" ca="1" si="95"/>
        <v>#DIV/0!</v>
      </c>
      <c r="CA410" s="152"/>
      <c r="CB410" s="152"/>
      <c r="CC410" s="152"/>
      <c r="CD410" s="152"/>
      <c r="CE410" s="93"/>
      <c r="CF410" s="93"/>
      <c r="CG410" s="93"/>
      <c r="CH410" s="93"/>
      <c r="CI410" s="93"/>
      <c r="CJ410" s="97"/>
      <c r="CK410" s="9">
        <f t="shared" si="91"/>
        <v>0</v>
      </c>
    </row>
    <row r="411" spans="1:89" x14ac:dyDescent="0.5">
      <c r="A411" s="149"/>
      <c r="B411" s="34">
        <v>1021601026</v>
      </c>
      <c r="C411" s="33" t="s">
        <v>2044</v>
      </c>
      <c r="D411" s="141" t="s">
        <v>71</v>
      </c>
      <c r="E411" s="25"/>
      <c r="F411" s="132"/>
      <c r="G411" s="25"/>
      <c r="H411" s="12">
        <v>27910</v>
      </c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11"/>
      <c r="AF411" s="11"/>
      <c r="AG411" s="11"/>
      <c r="AH411" s="11"/>
      <c r="AI411" s="25"/>
      <c r="AJ411" s="25"/>
      <c r="AK411" s="25"/>
      <c r="AL411" s="25"/>
      <c r="AM411" s="25"/>
      <c r="AN411" s="15">
        <f t="shared" si="92"/>
        <v>0</v>
      </c>
      <c r="AO411" s="16">
        <f>SUMIF(เตรียมส่วนผสม!$C:$C,'รับ-จ่าย ประจำวัน'!$B411,เตรียมส่วนผสม!H:H)+SUMIF(กวนไส้!$C:$C,'รับ-จ่าย ประจำวัน'!$B411,กวนไส้!H:H)+SUMIF(ผลิต1!$C:$C,'รับ-จ่าย ประจำวัน'!$B411,ผลิต1!H:H)+SUMIF(ผลิต2!$C:$C,'รับ-จ่าย ประจำวัน'!$B411,ผลิต2!H:H)+SUMIF(เส้นแต่งหน้าขนมเค้ก!$C:$C,'รับ-จ่าย ประจำวัน'!$B411,เส้นแต่งหน้าขนมเค้ก!H:H)+SUMIF(แพ็ค!$C:$C,'รับ-จ่าย ประจำวัน'!$B411,แพ็ค!H:H)+SUMIF(ธุรการ!$C:$C,'รับ-จ่าย ประจำวัน'!$B411,ธุรการ!H:H)+SUMIF(เส้นแต่งหน้าขนมปัง!$C:$C,'รับ-จ่าย ประจำวัน'!$B411,เส้นแต่งหน้าขนมปัง!H:H)+SUMIF('วางแผนBC,CJ'!$C:$C,'รับ-จ่าย ประจำวัน'!$B411,'วางแผนBC,CJ'!H:H)+SUMIF(RD!$C:$C,'รับ-จ่าย ประจำวัน'!$B411,RD!H:H)+SUMIF('FG,ออนไล,คัดแยก'!$C:$C,'รับ-จ่าย ประจำวัน'!$B411,'FG,ออนไล,คัดแยก'!H:H)</f>
        <v>0</v>
      </c>
      <c r="AP411" s="16">
        <f>SUMIF(เตรียมส่วนผสม!$C:$C,'รับ-จ่าย ประจำวัน'!$B411,เตรียมส่วนผสม!I:I)+SUMIF(กวนไส้!$C:$C,'รับ-จ่าย ประจำวัน'!$B411,กวนไส้!I:I)+SUMIF(ผลิต1!$C:$C,'รับ-จ่าย ประจำวัน'!$B411,ผลิต1!I:I)+SUMIF(ผลิต2!$C:$C,'รับ-จ่าย ประจำวัน'!$B411,ผลิต2!I:I)+SUMIF(เส้นแต่งหน้าขนมเค้ก!$C:$C,'รับ-จ่าย ประจำวัน'!$B411,เส้นแต่งหน้าขนมเค้ก!I:I)+SUMIF(แพ็ค!$C:$C,'รับ-จ่าย ประจำวัน'!$B411,แพ็ค!I:I)+SUMIF(ธุรการ!$C:$C,'รับ-จ่าย ประจำวัน'!$B411,ธุรการ!I:I)+SUMIF(เส้นแต่งหน้าขนมปัง!$C:$C,'รับ-จ่าย ประจำวัน'!$B411,เส้นแต่งหน้าขนมปัง!I:I)+SUMIF('วางแผนBC,CJ'!$C:$C,'รับ-จ่าย ประจำวัน'!$B411,'วางแผนBC,CJ'!I:I)+SUMIF(RD!$C:$C,'รับ-จ่าย ประจำวัน'!$B411,RD!I:I)+SUMIF('FG,ออนไล,คัดแยก'!$C:$C,'รับ-จ่าย ประจำวัน'!$B411,'FG,ออนไล,คัดแยก'!I:I)</f>
        <v>600</v>
      </c>
      <c r="AQ411" s="16">
        <f>SUMIF(เตรียมส่วนผสม!$C:$C,'รับ-จ่าย ประจำวัน'!$B411,เตรียมส่วนผสม!J:J)+SUMIF(กวนไส้!$C:$C,'รับ-จ่าย ประจำวัน'!$B411,กวนไส้!J:J)+SUMIF(ผลิต1!$C:$C,'รับ-จ่าย ประจำวัน'!$B411,ผลิต1!J:J)+SUMIF(ผลิต2!$C:$C,'รับ-จ่าย ประจำวัน'!$B411,ผลิต2!J:J)+SUMIF(เส้นแต่งหน้าขนมเค้ก!$C:$C,'รับ-จ่าย ประจำวัน'!$B411,เส้นแต่งหน้าขนมเค้ก!J:J)+SUMIF(แพ็ค!$C:$C,'รับ-จ่าย ประจำวัน'!$B411,แพ็ค!J:J)+SUMIF(ธุรการ!$C:$C,'รับ-จ่าย ประจำวัน'!$B411,ธุรการ!J:J)+SUMIF(เส้นแต่งหน้าขนมปัง!$C:$C,'รับ-จ่าย ประจำวัน'!$B411,เส้นแต่งหน้าขนมปัง!J:J)+SUMIF('วางแผนBC,CJ'!$C:$C,'รับ-จ่าย ประจำวัน'!$B411,'วางแผนBC,CJ'!J:J)+SUMIF(RD!$C:$C,'รับ-จ่าย ประจำวัน'!$B411,RD!J:J)+SUMIF('FG,ออนไล,คัดแยก'!$C:$C,'รับ-จ่าย ประจำวัน'!$B411,'FG,ออนไล,คัดแยก'!J:J)</f>
        <v>0</v>
      </c>
      <c r="AR411" s="16">
        <f>SUMIF(เตรียมส่วนผสม!$C:$C,'รับ-จ่าย ประจำวัน'!$B411,เตรียมส่วนผสม!K:K)+SUMIF(กวนไส้!$C:$C,'รับ-จ่าย ประจำวัน'!$B411,กวนไส้!K:K)+SUMIF(ผลิต1!$C:$C,'รับ-จ่าย ประจำวัน'!$B411,ผลิต1!K:K)+SUMIF(ผลิต2!$C:$C,'รับ-จ่าย ประจำวัน'!$B411,ผลิต2!K:K)+SUMIF(เส้นแต่งหน้าขนมเค้ก!$C:$C,'รับ-จ่าย ประจำวัน'!$B411,เส้นแต่งหน้าขนมเค้ก!K:K)+SUMIF(แพ็ค!$C:$C,'รับ-จ่าย ประจำวัน'!$B411,แพ็ค!K:K)+SUMIF(ธุรการ!$C:$C,'รับ-จ่าย ประจำวัน'!$B411,ธุรการ!K:K)+SUMIF(เส้นแต่งหน้าขนมปัง!$C:$C,'รับ-จ่าย ประจำวัน'!$B411,เส้นแต่งหน้าขนมปัง!K:K)+SUMIF('วางแผนBC,CJ'!$C:$C,'รับ-จ่าย ประจำวัน'!$B411,'วางแผนBC,CJ'!K:K)+SUMIF(RD!$C:$C,'รับ-จ่าย ประจำวัน'!$B411,RD!K:K)+SUMIF('FG,ออนไล,คัดแยก'!$C:$C,'รับ-จ่าย ประจำวัน'!$B411,'FG,ออนไล,คัดแยก'!K:K)</f>
        <v>1200</v>
      </c>
      <c r="AS411" s="16">
        <f>SUMIF(เตรียมส่วนผสม!$C:$C,'รับ-จ่าย ประจำวัน'!$B411,เตรียมส่วนผสม!L:L)+SUMIF(กวนไส้!$C:$C,'รับ-จ่าย ประจำวัน'!$B411,กวนไส้!L:L)+SUMIF(ผลิต1!$C:$C,'รับ-จ่าย ประจำวัน'!$B411,ผลิต1!L:L)+SUMIF(ผลิต2!$C:$C,'รับ-จ่าย ประจำวัน'!$B411,ผลิต2!L:L)+SUMIF(เส้นแต่งหน้าขนมเค้ก!$C:$C,'รับ-จ่าย ประจำวัน'!$B411,เส้นแต่งหน้าขนมเค้ก!L:L)+SUMIF(แพ็ค!$C:$C,'รับ-จ่าย ประจำวัน'!$B411,แพ็ค!L:L)+SUMIF(ธุรการ!$C:$C,'รับ-จ่าย ประจำวัน'!$B411,ธุรการ!L:L)+SUMIF(เส้นแต่งหน้าขนมปัง!$C:$C,'รับ-จ่าย ประจำวัน'!$B411,เส้นแต่งหน้าขนมปัง!L:L)+SUMIF('วางแผนBC,CJ'!$C:$C,'รับ-จ่าย ประจำวัน'!$B411,'วางแผนBC,CJ'!L:L)+SUMIF(RD!$C:$C,'รับ-จ่าย ประจำวัน'!$B411,RD!L:L)+SUMIF('FG,ออนไล,คัดแยก'!$C:$C,'รับ-จ่าย ประจำวัน'!$B411,'FG,ออนไล,คัดแยก'!L:L)</f>
        <v>0</v>
      </c>
      <c r="AT411" s="16">
        <f>SUMIF(เตรียมส่วนผสม!$C:$C,'รับ-จ่าย ประจำวัน'!$B411,เตรียมส่วนผสม!M:M)+SUMIF(กวนไส้!$C:$C,'รับ-จ่าย ประจำวัน'!$B411,กวนไส้!M:M)+SUMIF(ผลิต1!$C:$C,'รับ-จ่าย ประจำวัน'!$B411,ผลิต1!M:M)+SUMIF(ผลิต2!$C:$C,'รับ-จ่าย ประจำวัน'!$B411,ผลิต2!M:M)+SUMIF(เส้นแต่งหน้าขนมเค้ก!$C:$C,'รับ-จ่าย ประจำวัน'!$B411,เส้นแต่งหน้าขนมเค้ก!M:M)+SUMIF(แพ็ค!$C:$C,'รับ-จ่าย ประจำวัน'!$B411,แพ็ค!M:M)+SUMIF(ธุรการ!$C:$C,'รับ-จ่าย ประจำวัน'!$B411,ธุรการ!M:M)+SUMIF(เส้นแต่งหน้าขนมปัง!$C:$C,'รับ-จ่าย ประจำวัน'!$B411,เส้นแต่งหน้าขนมปัง!M:M)+SUMIF('วางแผนBC,CJ'!$C:$C,'รับ-จ่าย ประจำวัน'!$B411,'วางแผนBC,CJ'!M:M)+SUMIF(RD!$C:$C,'รับ-จ่าย ประจำวัน'!$B411,RD!M:M)+SUMIF('FG,ออนไล,คัดแยก'!$C:$C,'รับ-จ่าย ประจำวัน'!$B411,'FG,ออนไล,คัดแยก'!M:M)</f>
        <v>0</v>
      </c>
      <c r="AU411" s="16">
        <f>SUMIF(เตรียมส่วนผสม!$C:$C,'รับ-จ่าย ประจำวัน'!$B411,เตรียมส่วนผสม!N:N)+SUMIF(กวนไส้!$C:$C,'รับ-จ่าย ประจำวัน'!$B411,กวนไส้!N:N)+SUMIF(ผลิต1!$C:$C,'รับ-จ่าย ประจำวัน'!$B411,ผลิต1!N:N)+SUMIF(ผลิต2!$C:$C,'รับ-จ่าย ประจำวัน'!$B411,ผลิต2!N:N)+SUMIF(เส้นแต่งหน้าขนมเค้ก!$C:$C,'รับ-จ่าย ประจำวัน'!$B411,เส้นแต่งหน้าขนมเค้ก!N:N)+SUMIF(แพ็ค!$C:$C,'รับ-จ่าย ประจำวัน'!$B411,แพ็ค!N:N)+SUMIF(ธุรการ!$C:$C,'รับ-จ่าย ประจำวัน'!$B411,ธุรการ!N:N)+SUMIF(เส้นแต่งหน้าขนมปัง!$C:$C,'รับ-จ่าย ประจำวัน'!$B411,เส้นแต่งหน้าขนมปัง!N:N)+SUMIF('วางแผนBC,CJ'!$C:$C,'รับ-จ่าย ประจำวัน'!$B411,'วางแผนBC,CJ'!N:N)+SUMIF(RD!$C:$C,'รับ-จ่าย ประจำวัน'!$B411,RD!N:N)+SUMIF('FG,ออนไล,คัดแยก'!$C:$C,'รับ-จ่าย ประจำวัน'!$B411,'FG,ออนไล,คัดแยก'!N:N)</f>
        <v>810</v>
      </c>
      <c r="AV411" s="16">
        <f>SUMIF(เตรียมส่วนผสม!$C:$C,'รับ-จ่าย ประจำวัน'!$B411,เตรียมส่วนผสม!O:O)+SUMIF(กวนไส้!$C:$C,'รับ-จ่าย ประจำวัน'!$B411,กวนไส้!O:O)+SUMIF(ผลิต1!$C:$C,'รับ-จ่าย ประจำวัน'!$B411,ผลิต1!O:O)+SUMIF(ผลิต2!$C:$C,'รับ-จ่าย ประจำวัน'!$B411,ผลิต2!O:O)+SUMIF(เส้นแต่งหน้าขนมเค้ก!$C:$C,'รับ-จ่าย ประจำวัน'!$B411,เส้นแต่งหน้าขนมเค้ก!O:O)+SUMIF(แพ็ค!$C:$C,'รับ-จ่าย ประจำวัน'!$B411,แพ็ค!O:O)+SUMIF(ธุรการ!$C:$C,'รับ-จ่าย ประจำวัน'!$B411,ธุรการ!O:O)+SUMIF(เส้นแต่งหน้าขนมปัง!$C:$C,'รับ-จ่าย ประจำวัน'!$B411,เส้นแต่งหน้าขนมปัง!O:O)+SUMIF('วางแผนBC,CJ'!$C:$C,'รับ-จ่าย ประจำวัน'!$B411,'วางแผนBC,CJ'!O:O)+SUMIF(RD!$C:$C,'รับ-จ่าย ประจำวัน'!$B411,RD!O:O)+SUMIF('FG,ออนไล,คัดแยก'!$C:$C,'รับ-จ่าย ประจำวัน'!$B411,'FG,ออนไล,คัดแยก'!O:O)</f>
        <v>600</v>
      </c>
      <c r="AW411" s="16">
        <f>SUMIF(เตรียมส่วนผสม!$C:$C,'รับ-จ่าย ประจำวัน'!$B411,เตรียมส่วนผสม!P:P)+SUMIF(กวนไส้!$C:$C,'รับ-จ่าย ประจำวัน'!$B411,กวนไส้!P:P)+SUMIF(ผลิต1!$C:$C,'รับ-จ่าย ประจำวัน'!$B411,ผลิต1!P:P)+SUMIF(ผลิต2!$C:$C,'รับ-จ่าย ประจำวัน'!$B411,ผลิต2!P:P)+SUMIF(เส้นแต่งหน้าขนมเค้ก!$C:$C,'รับ-จ่าย ประจำวัน'!$B411,เส้นแต่งหน้าขนมเค้ก!P:P)+SUMIF(แพ็ค!$C:$C,'รับ-จ่าย ประจำวัน'!$B411,แพ็ค!P:P)+SUMIF(ธุรการ!$C:$C,'รับ-จ่าย ประจำวัน'!$B411,ธุรการ!P:P)+SUMIF(เส้นแต่งหน้าขนมปัง!$C:$C,'รับ-จ่าย ประจำวัน'!$B411,เส้นแต่งหน้าขนมปัง!P:P)+SUMIF('วางแผนBC,CJ'!$C:$C,'รับ-จ่าย ประจำวัน'!$B411,'วางแผนBC,CJ'!P:P)+SUMIF(RD!$C:$C,'รับ-จ่าย ประจำวัน'!$B411,RD!P:P)+SUMIF('FG,ออนไล,คัดแยก'!$C:$C,'รับ-จ่าย ประจำวัน'!$B411,'FG,ออนไล,คัดแยก'!P:P)</f>
        <v>0</v>
      </c>
      <c r="AX411" s="16">
        <f>SUMIF(เตรียมส่วนผสม!$C:$C,'รับ-จ่าย ประจำวัน'!$B411,เตรียมส่วนผสม!Q:Q)+SUMIF(กวนไส้!$C:$C,'รับ-จ่าย ประจำวัน'!$B411,กวนไส้!Q:Q)+SUMIF(ผลิต1!$C:$C,'รับ-จ่าย ประจำวัน'!$B411,ผลิต1!Q:Q)+SUMIF(ผลิต2!$C:$C,'รับ-จ่าย ประจำวัน'!$B411,ผลิต2!Q:Q)+SUMIF(เส้นแต่งหน้าขนมเค้ก!$C:$C,'รับ-จ่าย ประจำวัน'!$B411,เส้นแต่งหน้าขนมเค้ก!Q:Q)+SUMIF(แพ็ค!$C:$C,'รับ-จ่าย ประจำวัน'!$B411,แพ็ค!Q:Q)+SUMIF(ธุรการ!$C:$C,'รับ-จ่าย ประจำวัน'!$B411,ธุรการ!Q:Q)+SUMIF(เส้นแต่งหน้าขนมปัง!$C:$C,'รับ-จ่าย ประจำวัน'!$B411,เส้นแต่งหน้าขนมปัง!Q:Q)+SUMIF('วางแผนBC,CJ'!$C:$C,'รับ-จ่าย ประจำวัน'!$B411,'วางแผนBC,CJ'!Q:Q)+SUMIF(RD!$C:$C,'รับ-จ่าย ประจำวัน'!$B411,RD!Q:Q)+SUMIF('FG,ออนไล,คัดแยก'!$C:$C,'รับ-จ่าย ประจำวัน'!$B411,'FG,ออนไล,คัดแยก'!Q:Q)</f>
        <v>0</v>
      </c>
      <c r="AY411" s="16">
        <f>SUMIF(เตรียมส่วนผสม!$C:$C,'รับ-จ่าย ประจำวัน'!$B411,เตรียมส่วนผสม!R:R)+SUMIF(กวนไส้!$C:$C,'รับ-จ่าย ประจำวัน'!$B411,กวนไส้!R:R)+SUMIF(ผลิต1!$C:$C,'รับ-จ่าย ประจำวัน'!$B411,ผลิต1!R:R)+SUMIF(ผลิต2!$C:$C,'รับ-จ่าย ประจำวัน'!$B411,ผลิต2!R:R)+SUMIF(เส้นแต่งหน้าขนมเค้ก!$C:$C,'รับ-จ่าย ประจำวัน'!$B411,เส้นแต่งหน้าขนมเค้ก!R:R)+SUMIF(แพ็ค!$C:$C,'รับ-จ่าย ประจำวัน'!$B411,แพ็ค!R:R)+SUMIF(ธุรการ!$C:$C,'รับ-จ่าย ประจำวัน'!$B411,ธุรการ!R:R)+SUMIF(เส้นแต่งหน้าขนมปัง!$C:$C,'รับ-จ่าย ประจำวัน'!$B411,เส้นแต่งหน้าขนมปัง!R:R)+SUMIF('วางแผนBC,CJ'!$C:$C,'รับ-จ่าย ประจำวัน'!$B411,'วางแผนBC,CJ'!R:R)+SUMIF(RD!$C:$C,'รับ-จ่าย ประจำวัน'!$B411,RD!R:R)+SUMIF('FG,ออนไล,คัดแยก'!$C:$C,'รับ-จ่าย ประจำวัน'!$B411,'FG,ออนไล,คัดแยก'!R:R)</f>
        <v>0</v>
      </c>
      <c r="AZ411" s="16">
        <f>SUMIF(เตรียมส่วนผสม!$C:$C,'รับ-จ่าย ประจำวัน'!$B411,เตรียมส่วนผสม!S:S)+SUMIF(กวนไส้!$C:$C,'รับ-จ่าย ประจำวัน'!$B411,กวนไส้!S:S)+SUMIF(ผลิต1!$C:$C,'รับ-จ่าย ประจำวัน'!$B411,ผลิต1!S:S)+SUMIF(ผลิต2!$C:$C,'รับ-จ่าย ประจำวัน'!$B411,ผลิต2!S:S)+SUMIF(เส้นแต่งหน้าขนมเค้ก!$C:$C,'รับ-จ่าย ประจำวัน'!$B411,เส้นแต่งหน้าขนมเค้ก!S:S)+SUMIF(แพ็ค!$C:$C,'รับ-จ่าย ประจำวัน'!$B411,แพ็ค!S:S)+SUMIF(ธุรการ!$C:$C,'รับ-จ่าย ประจำวัน'!$B411,ธุรการ!S:S)+SUMIF(เส้นแต่งหน้าขนมปัง!$C:$C,'รับ-จ่าย ประจำวัน'!$B411,เส้นแต่งหน้าขนมปัง!S:S)+SUMIF('วางแผนBC,CJ'!$C:$C,'รับ-จ่าย ประจำวัน'!$B411,'วางแผนBC,CJ'!S:S)+SUMIF(RD!$C:$C,'รับ-จ่าย ประจำวัน'!$B411,RD!S:S)+SUMIF('FG,ออนไล,คัดแยก'!$C:$C,'รับ-จ่าย ประจำวัน'!$B411,'FG,ออนไล,คัดแยก'!S:S)</f>
        <v>0</v>
      </c>
      <c r="BA411" s="16">
        <f>SUMIF(เตรียมส่วนผสม!$C:$C,'รับ-จ่าย ประจำวัน'!$B411,เตรียมส่วนผสม!T:T)+SUMIF(กวนไส้!$C:$C,'รับ-จ่าย ประจำวัน'!$B411,กวนไส้!T:T)+SUMIF(ผลิต1!$C:$C,'รับ-จ่าย ประจำวัน'!$B411,ผลิต1!T:T)+SUMIF(ผลิต2!$C:$C,'รับ-จ่าย ประจำวัน'!$B411,ผลิต2!T:T)+SUMIF(เส้นแต่งหน้าขนมเค้ก!$C:$C,'รับ-จ่าย ประจำวัน'!$B411,เส้นแต่งหน้าขนมเค้ก!T:T)+SUMIF(แพ็ค!$C:$C,'รับ-จ่าย ประจำวัน'!$B411,แพ็ค!T:T)+SUMIF(ธุรการ!$C:$C,'รับ-จ่าย ประจำวัน'!$B411,ธุรการ!T:T)+SUMIF(เส้นแต่งหน้าขนมปัง!$C:$C,'รับ-จ่าย ประจำวัน'!$B411,เส้นแต่งหน้าขนมปัง!T:T)+SUMIF('วางแผนBC,CJ'!$C:$C,'รับ-จ่าย ประจำวัน'!$B411,'วางแผนBC,CJ'!T:T)+SUMIF(RD!$C:$C,'รับ-จ่าย ประจำวัน'!$B411,RD!T:T)+SUMIF('FG,ออนไล,คัดแยก'!$C:$C,'รับ-จ่าย ประจำวัน'!$B411,'FG,ออนไล,คัดแยก'!T:T)</f>
        <v>0</v>
      </c>
      <c r="BB411" s="16">
        <f>SUMIF(เตรียมส่วนผสม!$C:$C,'รับ-จ่าย ประจำวัน'!$B411,เตรียมส่วนผสม!U:U)+SUMIF(กวนไส้!$C:$C,'รับ-จ่าย ประจำวัน'!$B411,กวนไส้!U:U)+SUMIF(ผลิต1!$C:$C,'รับ-จ่าย ประจำวัน'!$B411,ผลิต1!U:U)+SUMIF(ผลิต2!$C:$C,'รับ-จ่าย ประจำวัน'!$B411,ผลิต2!U:U)+SUMIF(เส้นแต่งหน้าขนมเค้ก!$C:$C,'รับ-จ่าย ประจำวัน'!$B411,เส้นแต่งหน้าขนมเค้ก!U:U)+SUMIF(แพ็ค!$C:$C,'รับ-จ่าย ประจำวัน'!$B411,แพ็ค!U:U)+SUMIF(ธุรการ!$C:$C,'รับ-จ่าย ประจำวัน'!$B411,ธุรการ!U:U)+SUMIF(เส้นแต่งหน้าขนมปัง!$C:$C,'รับ-จ่าย ประจำวัน'!$B411,เส้นแต่งหน้าขนมปัง!U:U)+SUMIF('วางแผนBC,CJ'!$C:$C,'รับ-จ่าย ประจำวัน'!$B411,'วางแผนBC,CJ'!U:U)+SUMIF(RD!$C:$C,'รับ-จ่าย ประจำวัน'!$B411,RD!U:U)+SUMIF('FG,ออนไล,คัดแยก'!$C:$C,'รับ-จ่าย ประจำวัน'!$B411,'FG,ออนไล,คัดแยก'!U:U)</f>
        <v>0</v>
      </c>
      <c r="BC411" s="16">
        <f>SUMIF(เตรียมส่วนผสม!$C:$C,'รับ-จ่าย ประจำวัน'!$B411,เตรียมส่วนผสม!V:V)+SUMIF(กวนไส้!$C:$C,'รับ-จ่าย ประจำวัน'!$B411,กวนไส้!V:V)+SUMIF(ผลิต1!$C:$C,'รับ-จ่าย ประจำวัน'!$B411,ผลิต1!V:V)+SUMIF(ผลิต2!$C:$C,'รับ-จ่าย ประจำวัน'!$B411,ผลิต2!V:V)+SUMIF(เส้นแต่งหน้าขนมเค้ก!$C:$C,'รับ-จ่าย ประจำวัน'!$B411,เส้นแต่งหน้าขนมเค้ก!V:V)+SUMIF(แพ็ค!$C:$C,'รับ-จ่าย ประจำวัน'!$B411,แพ็ค!V:V)+SUMIF(ธุรการ!$C:$C,'รับ-จ่าย ประจำวัน'!$B411,ธุรการ!V:V)+SUMIF(เส้นแต่งหน้าขนมปัง!$C:$C,'รับ-จ่าย ประจำวัน'!$B411,เส้นแต่งหน้าขนมปัง!V:V)+SUMIF('วางแผนBC,CJ'!$C:$C,'รับ-จ่าย ประจำวัน'!$B411,'วางแผนBC,CJ'!V:V)+SUMIF(RD!$C:$C,'รับ-จ่าย ประจำวัน'!$B411,RD!V:V)+SUMIF('FG,ออนไล,คัดแยก'!$C:$C,'รับ-จ่าย ประจำวัน'!$B411,'FG,ออนไล,คัดแยก'!V:V)</f>
        <v>200</v>
      </c>
      <c r="BD411" s="16">
        <f>SUMIF(เตรียมส่วนผสม!$C:$C,'รับ-จ่าย ประจำวัน'!$B411,เตรียมส่วนผสม!W:W)+SUMIF(กวนไส้!$C:$C,'รับ-จ่าย ประจำวัน'!$B411,กวนไส้!W:W)+SUMIF(ผลิต1!$C:$C,'รับ-จ่าย ประจำวัน'!$B411,ผลิต1!W:W)+SUMIF(ผลิต2!$C:$C,'รับ-จ่าย ประจำวัน'!$B411,ผลิต2!W:W)+SUMIF(เส้นแต่งหน้าขนมเค้ก!$C:$C,'รับ-จ่าย ประจำวัน'!$B411,เส้นแต่งหน้าขนมเค้ก!W:W)+SUMIF(แพ็ค!$C:$C,'รับ-จ่าย ประจำวัน'!$B411,แพ็ค!W:W)+SUMIF(ธุรการ!$C:$C,'รับ-จ่าย ประจำวัน'!$B411,ธุรการ!W:W)+SUMIF(เส้นแต่งหน้าขนมปัง!$C:$C,'รับ-จ่าย ประจำวัน'!$B411,เส้นแต่งหน้าขนมปัง!W:W)+SUMIF('วางแผนBC,CJ'!$C:$C,'รับ-จ่าย ประจำวัน'!$B411,'วางแผนBC,CJ'!W:W)+SUMIF(RD!$C:$C,'รับ-จ่าย ประจำวัน'!$B411,RD!W:W)+SUMIF('FG,ออนไล,คัดแยก'!$C:$C,'รับ-จ่าย ประจำวัน'!$B411,'FG,ออนไล,คัดแยก'!W:W)</f>
        <v>1680</v>
      </c>
      <c r="BE411" s="16">
        <f>SUMIF(เตรียมส่วนผสม!$C:$C,'รับ-จ่าย ประจำวัน'!$B411,เตรียมส่วนผสม!X:X)+SUMIF(กวนไส้!$C:$C,'รับ-จ่าย ประจำวัน'!$B411,กวนไส้!X:X)+SUMIF(ผลิต1!$C:$C,'รับ-จ่าย ประจำวัน'!$B411,ผลิต1!X:X)+SUMIF(ผลิต2!$C:$C,'รับ-จ่าย ประจำวัน'!$B411,ผลิต2!X:X)+SUMIF(เส้นแต่งหน้าขนมเค้ก!$C:$C,'รับ-จ่าย ประจำวัน'!$B411,เส้นแต่งหน้าขนมเค้ก!X:X)+SUMIF(แพ็ค!$C:$C,'รับ-จ่าย ประจำวัน'!$B411,แพ็ค!X:X)+SUMIF(ธุรการ!$C:$C,'รับ-จ่าย ประจำวัน'!$B411,ธุรการ!X:X)+SUMIF(เส้นแต่งหน้าขนมปัง!$C:$C,'รับ-จ่าย ประจำวัน'!$B411,เส้นแต่งหน้าขนมปัง!X:X)+SUMIF('วางแผนBC,CJ'!$C:$C,'รับ-จ่าย ประจำวัน'!$B411,'วางแผนBC,CJ'!X:X)+SUMIF(RD!$C:$C,'รับ-จ่าย ประจำวัน'!$B411,RD!X:X)+SUMIF('FG,ออนไล,คัดแยก'!$C:$C,'รับ-จ่าย ประจำวัน'!$B411,'FG,ออนไล,คัดแยก'!X:X)</f>
        <v>0</v>
      </c>
      <c r="BF411" s="16">
        <f>SUMIF(เตรียมส่วนผสม!$C:$C,'รับ-จ่าย ประจำวัน'!$B411,เตรียมส่วนผสม!Y:Y)+SUMIF(กวนไส้!$C:$C,'รับ-จ่าย ประจำวัน'!$B411,กวนไส้!Y:Y)+SUMIF(ผลิต1!$C:$C,'รับ-จ่าย ประจำวัน'!$B411,ผลิต1!Y:Y)+SUMIF(ผลิต2!$C:$C,'รับ-จ่าย ประจำวัน'!$B411,ผลิต2!Y:Y)+SUMIF(เส้นแต่งหน้าขนมเค้ก!$C:$C,'รับ-จ่าย ประจำวัน'!$B411,เส้นแต่งหน้าขนมเค้ก!Y:Y)+SUMIF(แพ็ค!$C:$C,'รับ-จ่าย ประจำวัน'!$B411,แพ็ค!Y:Y)+SUMIF(ธุรการ!$C:$C,'รับ-จ่าย ประจำวัน'!$B411,ธุรการ!Y:Y)+SUMIF(เส้นแต่งหน้าขนมปัง!$C:$C,'รับ-จ่าย ประจำวัน'!$B411,เส้นแต่งหน้าขนมปัง!Y:Y)+SUMIF('วางแผนBC,CJ'!$C:$C,'รับ-จ่าย ประจำวัน'!$B411,'วางแผนBC,CJ'!Y:Y)+SUMIF(RD!$C:$C,'รับ-จ่าย ประจำวัน'!$B411,RD!Y:Y)+SUMIF('FG,ออนไล,คัดแยก'!$C:$C,'รับ-จ่าย ประจำวัน'!$B411,'FG,ออนไล,คัดแยก'!Y:Y)</f>
        <v>900</v>
      </c>
      <c r="BG411" s="16">
        <f>SUMIF(เตรียมส่วนผสม!$C:$C,'รับ-จ่าย ประจำวัน'!$B411,เตรียมส่วนผสม!Z:Z)+SUMIF(กวนไส้!$C:$C,'รับ-จ่าย ประจำวัน'!$B411,กวนไส้!Z:Z)+SUMIF(ผลิต1!$C:$C,'รับ-จ่าย ประจำวัน'!$B411,ผลิต1!Z:Z)+SUMIF(ผลิต2!$C:$C,'รับ-จ่าย ประจำวัน'!$B411,ผลิต2!Z:Z)+SUMIF(เส้นแต่งหน้าขนมเค้ก!$C:$C,'รับ-จ่าย ประจำวัน'!$B411,เส้นแต่งหน้าขนมเค้ก!Z:Z)+SUMIF(แพ็ค!$C:$C,'รับ-จ่าย ประจำวัน'!$B411,แพ็ค!Z:Z)+SUMIF(ธุรการ!$C:$C,'รับ-จ่าย ประจำวัน'!$B411,ธุรการ!Z:Z)+SUMIF(เส้นแต่งหน้าขนมปัง!$C:$C,'รับ-จ่าย ประจำวัน'!$B411,เส้นแต่งหน้าขนมปัง!Z:Z)+SUMIF('วางแผนBC,CJ'!$C:$C,'รับ-จ่าย ประจำวัน'!$B411,'วางแผนBC,CJ'!Z:Z)+SUMIF(RD!$C:$C,'รับ-จ่าย ประจำวัน'!$B411,RD!Z:Z)+SUMIF('FG,ออนไล,คัดแยก'!$C:$C,'รับ-จ่าย ประจำวัน'!$B411,'FG,ออนไล,คัดแยก'!Z:Z)</f>
        <v>0</v>
      </c>
      <c r="BH411" s="16">
        <f>SUMIF(เตรียมส่วนผสม!$C:$C,'รับ-จ่าย ประจำวัน'!$B411,เตรียมส่วนผสม!AA:AA)+SUMIF(กวนไส้!$C:$C,'รับ-จ่าย ประจำวัน'!$B411,กวนไส้!AA:AA)+SUMIF(ผลิต1!$C:$C,'รับ-จ่าย ประจำวัน'!$B411,ผลิต1!AA:AA)+SUMIF(ผลิต2!$C:$C,'รับ-จ่าย ประจำวัน'!$B411,ผลิต2!AA:AA)+SUMIF(เส้นแต่งหน้าขนมเค้ก!$C:$C,'รับ-จ่าย ประจำวัน'!$B411,เส้นแต่งหน้าขนมเค้ก!AA:AA)+SUMIF(แพ็ค!$C:$C,'รับ-จ่าย ประจำวัน'!$B411,แพ็ค!AA:AA)+SUMIF(ธุรการ!$C:$C,'รับ-จ่าย ประจำวัน'!$B411,ธุรการ!AA:AA)+SUMIF(เส้นแต่งหน้าขนมปัง!$C:$C,'รับ-จ่าย ประจำวัน'!$B411,เส้นแต่งหน้าขนมปัง!AA:AA)+SUMIF('วางแผนBC,CJ'!$C:$C,'รับ-จ่าย ประจำวัน'!$B411,'วางแผนBC,CJ'!AA:AA)+SUMIF(RD!$C:$C,'รับ-จ่าย ประจำวัน'!$B411,RD!AA:AA)+SUMIF('FG,ออนไล,คัดแยก'!$C:$C,'รับ-จ่าย ประจำวัน'!$B411,'FG,ออนไล,คัดแยก'!AA:AA)</f>
        <v>0</v>
      </c>
      <c r="BI411" s="16">
        <f>SUMIF(เตรียมส่วนผสม!$C:$C,'รับ-จ่าย ประจำวัน'!$B411,เตรียมส่วนผสม!AB:AB)+SUMIF(กวนไส้!$C:$C,'รับ-จ่าย ประจำวัน'!$B411,กวนไส้!AB:AB)+SUMIF(ผลิต1!$C:$C,'รับ-จ่าย ประจำวัน'!$B411,ผลิต1!AB:AB)+SUMIF(ผลิต2!$C:$C,'รับ-จ่าย ประจำวัน'!$B411,ผลิต2!AB:AB)+SUMIF(เส้นแต่งหน้าขนมเค้ก!$C:$C,'รับ-จ่าย ประจำวัน'!$B411,เส้นแต่งหน้าขนมเค้ก!AB:AB)+SUMIF(แพ็ค!$C:$C,'รับ-จ่าย ประจำวัน'!$B411,แพ็ค!AB:AB)+SUMIF(ธุรการ!$C:$C,'รับ-จ่าย ประจำวัน'!$B411,ธุรการ!AB:AB)+SUMIF(เส้นแต่งหน้าขนมปัง!$C:$C,'รับ-จ่าย ประจำวัน'!$B411,เส้นแต่งหน้าขนมปัง!AB:AB)+SUMIF('วางแผนBC,CJ'!$C:$C,'รับ-จ่าย ประจำวัน'!$B411,'วางแผนBC,CJ'!AB:AB)+SUMIF(RD!$C:$C,'รับ-จ่าย ประจำวัน'!$B411,RD!AB:AB)+SUMIF('FG,ออนไล,คัดแยก'!$C:$C,'รับ-จ่าย ประจำวัน'!$B411,'FG,ออนไล,คัดแยก'!AB:AB)</f>
        <v>520</v>
      </c>
      <c r="BJ411" s="16">
        <f>SUMIF(เตรียมส่วนผสม!$C:$C,'รับ-จ่าย ประจำวัน'!$B411,เตรียมส่วนผสม!AC:AC)+SUMIF(กวนไส้!$C:$C,'รับ-จ่าย ประจำวัน'!$B411,กวนไส้!AC:AC)+SUMIF(ผลิต1!$C:$C,'รับ-จ่าย ประจำวัน'!$B411,ผลิต1!AC:AC)+SUMIF(ผลิต2!$C:$C,'รับ-จ่าย ประจำวัน'!$B411,ผลิต2!AC:AC)+SUMIF(เส้นแต่งหน้าขนมเค้ก!$C:$C,'รับ-จ่าย ประจำวัน'!$B411,เส้นแต่งหน้าขนมเค้ก!AC:AC)+SUMIF(แพ็ค!$C:$C,'รับ-จ่าย ประจำวัน'!$B411,แพ็ค!AC:AC)+SUMIF(ธุรการ!$C:$C,'รับ-จ่าย ประจำวัน'!$B411,ธุรการ!AC:AC)+SUMIF(เส้นแต่งหน้าขนมปัง!$C:$C,'รับ-จ่าย ประจำวัน'!$B411,เส้นแต่งหน้าขนมปัง!AC:AC)+SUMIF('วางแผนBC,CJ'!$C:$C,'รับ-จ่าย ประจำวัน'!$B411,'วางแผนBC,CJ'!AC:AC)+SUMIF(RD!$C:$C,'รับ-จ่าย ประจำวัน'!$B411,RD!AC:AC)+SUMIF('FG,ออนไล,คัดแยก'!$C:$C,'รับ-จ่าย ประจำวัน'!$B411,'FG,ออนไล,คัดแยก'!AC:AC)</f>
        <v>1780</v>
      </c>
      <c r="BK411" s="16">
        <f>SUMIF(เตรียมส่วนผสม!$C:$C,'รับ-จ่าย ประจำวัน'!$B411,เตรียมส่วนผสม!AD:AD)+SUMIF(กวนไส้!$C:$C,'รับ-จ่าย ประจำวัน'!$B411,กวนไส้!AD:AD)+SUMIF(ผลิต1!$C:$C,'รับ-จ่าย ประจำวัน'!$B411,ผลิต1!AD:AD)+SUMIF(ผลิต2!$C:$C,'รับ-จ่าย ประจำวัน'!$B411,ผลิต2!AD:AD)+SUMIF(เส้นแต่งหน้าขนมเค้ก!$C:$C,'รับ-จ่าย ประจำวัน'!$B411,เส้นแต่งหน้าขนมเค้ก!AD:AD)+SUMIF(แพ็ค!$C:$C,'รับ-จ่าย ประจำวัน'!$B411,แพ็ค!AD:AD)+SUMIF(ธุรการ!$C:$C,'รับ-จ่าย ประจำวัน'!$B411,ธุรการ!AD:AD)+SUMIF(เส้นแต่งหน้าขนมปัง!$C:$C,'รับ-จ่าย ประจำวัน'!$B411,เส้นแต่งหน้าขนมปัง!AD:AD)+SUMIF('วางแผนBC,CJ'!$C:$C,'รับ-จ่าย ประจำวัน'!$B411,'วางแผนBC,CJ'!AD:AD)+SUMIF(RD!$C:$C,'รับ-จ่าย ประจำวัน'!$B411,RD!AD:AD)+SUMIF('FG,ออนไล,คัดแยก'!$C:$C,'รับ-จ่าย ประจำวัน'!$B411,'FG,ออนไล,คัดแยก'!AD:AD)</f>
        <v>0</v>
      </c>
      <c r="BL411" s="16">
        <f>SUMIF(เตรียมส่วนผสม!$C:$C,'รับ-จ่าย ประจำวัน'!$B411,เตรียมส่วนผสม!AE:AE)+SUMIF(กวนไส้!$C:$C,'รับ-จ่าย ประจำวัน'!$B411,กวนไส้!AE:AE)+SUMIF(ผลิต1!$C:$C,'รับ-จ่าย ประจำวัน'!$B411,ผลิต1!AE:AE)+SUMIF(ผลิต2!$C:$C,'รับ-จ่าย ประจำวัน'!$B411,ผลิต2!AE:AE)+SUMIF(เส้นแต่งหน้าขนมเค้ก!$C:$C,'รับ-จ่าย ประจำวัน'!$B411,เส้นแต่งหน้าขนมเค้ก!AE:AE)+SUMIF(แพ็ค!$C:$C,'รับ-จ่าย ประจำวัน'!$B411,แพ็ค!AE:AE)+SUMIF(ธุรการ!$C:$C,'รับ-จ่าย ประจำวัน'!$B411,ธุรการ!AE:AE)+SUMIF(เส้นแต่งหน้าขนมปัง!$C:$C,'รับ-จ่าย ประจำวัน'!$B411,เส้นแต่งหน้าขนมปัง!AE:AE)+SUMIF('วางแผนBC,CJ'!$C:$C,'รับ-จ่าย ประจำวัน'!$B411,'วางแผนBC,CJ'!AE:AE)+SUMIF(RD!$C:$C,'รับ-จ่าย ประจำวัน'!$B411,RD!AE:AE)+SUMIF('FG,ออนไล,คัดแยก'!$C:$C,'รับ-จ่าย ประจำวัน'!$B411,'FG,ออนไล,คัดแยก'!AE:AE)</f>
        <v>1180</v>
      </c>
      <c r="BM411" s="16">
        <f>SUMIF(เตรียมส่วนผสม!$C:$C,'รับ-จ่าย ประจำวัน'!$B411,เตรียมส่วนผสม!AF:AF)+SUMIF(กวนไส้!$C:$C,'รับ-จ่าย ประจำวัน'!$B411,กวนไส้!AF:AF)+SUMIF(ผลิต1!$C:$C,'รับ-จ่าย ประจำวัน'!$B411,ผลิต1!AF:AF)+SUMIF(ผลิต2!$C:$C,'รับ-จ่าย ประจำวัน'!$B411,ผลิต2!AF:AF)+SUMIF(เส้นแต่งหน้าขนมเค้ก!$C:$C,'รับ-จ่าย ประจำวัน'!$B411,เส้นแต่งหน้าขนมเค้ก!AF:AF)+SUMIF(แพ็ค!$C:$C,'รับ-จ่าย ประจำวัน'!$B411,แพ็ค!AF:AF)+SUMIF(ธุรการ!$C:$C,'รับ-จ่าย ประจำวัน'!$B411,ธุรการ!AF:AF)+SUMIF(เส้นแต่งหน้าขนมปัง!$C:$C,'รับ-จ่าย ประจำวัน'!$B411,เส้นแต่งหน้าขนมปัง!AF:AF)+SUMIF('วางแผนBC,CJ'!$C:$C,'รับ-จ่าย ประจำวัน'!$B411,'วางแผนBC,CJ'!AF:AF)+SUMIF(RD!$C:$C,'รับ-จ่าย ประจำวัน'!$B411,RD!AF:AF)+SUMIF('FG,ออนไล,คัดแยก'!$C:$C,'รับ-จ่าย ประจำวัน'!$B411,'FG,ออนไล,คัดแยก'!AF:AF)</f>
        <v>220</v>
      </c>
      <c r="BN411" s="16">
        <f>SUMIF(เตรียมส่วนผสม!$C:$C,'รับ-จ่าย ประจำวัน'!$B411,เตรียมส่วนผสม!AG:AG)+SUMIF(กวนไส้!$C:$C,'รับ-จ่าย ประจำวัน'!$B411,กวนไส้!AG:AG)+SUMIF(ผลิต1!$C:$C,'รับ-จ่าย ประจำวัน'!$B411,ผลิต1!AG:AG)+SUMIF(ผลิต2!$C:$C,'รับ-จ่าย ประจำวัน'!$B411,ผลิต2!AG:AG)+SUMIF(เส้นแต่งหน้าขนมเค้ก!$C:$C,'รับ-จ่าย ประจำวัน'!$B411,เส้นแต่งหน้าขนมเค้ก!AG:AG)+SUMIF(แพ็ค!$C:$C,'รับ-จ่าย ประจำวัน'!$B411,แพ็ค!AG:AG)+SUMIF(ธุรการ!$C:$C,'รับ-จ่าย ประจำวัน'!$B411,ธุรการ!AG:AG)+SUMIF(เส้นแต่งหน้าขนมปัง!$C:$C,'รับ-จ่าย ประจำวัน'!$B411,เส้นแต่งหน้าขนมปัง!AG:AG)+SUMIF('วางแผนBC,CJ'!$C:$C,'รับ-จ่าย ประจำวัน'!$B411,'วางแผนBC,CJ'!AG:AG)+SUMIF(RD!$C:$C,'รับ-จ่าย ประจำวัน'!$B411,RD!AG:AG)+SUMIF('FG,ออนไล,คัดแยก'!$C:$C,'รับ-จ่าย ประจำวัน'!$B411,'FG,ออนไล,คัดแยก'!AG:AG)</f>
        <v>0</v>
      </c>
      <c r="BO411" s="16">
        <f>SUMIF(เตรียมส่วนผสม!$C:$C,'รับ-จ่าย ประจำวัน'!$B411,เตรียมส่วนผสม!AH:AH)+SUMIF(กวนไส้!$C:$C,'รับ-จ่าย ประจำวัน'!$B411,กวนไส้!AH:AH)+SUMIF(ผลิต1!$C:$C,'รับ-จ่าย ประจำวัน'!$B411,ผลิต1!AH:AH)+SUMIF(ผลิต2!$C:$C,'รับ-จ่าย ประจำวัน'!$B411,ผลิต2!AH:AH)+SUMIF(เส้นแต่งหน้าขนมเค้ก!$C:$C,'รับ-จ่าย ประจำวัน'!$B411,เส้นแต่งหน้าขนมเค้ก!AH:AH)+SUMIF(แพ็ค!$C:$C,'รับ-จ่าย ประจำวัน'!$B411,แพ็ค!AH:AH)+SUMIF(ธุรการ!$C:$C,'รับ-จ่าย ประจำวัน'!$B411,ธุรการ!AH:AH)+SUMIF(เส้นแต่งหน้าขนมปัง!$C:$C,'รับ-จ่าย ประจำวัน'!$B411,เส้นแต่งหน้าขนมปัง!AH:AH)+SUMIF('วางแผนBC,CJ'!$C:$C,'รับ-จ่าย ประจำวัน'!$B411,'วางแผนBC,CJ'!AH:AH)+SUMIF(RD!$C:$C,'รับ-จ่าย ประจำวัน'!$B411,RD!AH:AH)+SUMIF('FG,ออนไล,คัดแยก'!$C:$C,'รับ-จ่าย ประจำวัน'!$B411,'FG,ออนไล,คัดแยก'!AH:AH)</f>
        <v>0</v>
      </c>
      <c r="BP411" s="16">
        <f>SUMIF(เตรียมส่วนผสม!$C:$C,'รับ-จ่าย ประจำวัน'!$B411,เตรียมส่วนผสม!AI:AI)+SUMIF(กวนไส้!$C:$C,'รับ-จ่าย ประจำวัน'!$B411,กวนไส้!AI:AI)+SUMIF(ผลิต1!$C:$C,'รับ-จ่าย ประจำวัน'!$B411,ผลิต1!AI:AI)+SUMIF(ผลิต2!$C:$C,'รับ-จ่าย ประจำวัน'!$B411,ผลิต2!AI:AI)+SUMIF(เส้นแต่งหน้าขนมเค้ก!$C:$C,'รับ-จ่าย ประจำวัน'!$B411,เส้นแต่งหน้าขนมเค้ก!AI:AI)+SUMIF(แพ็ค!$C:$C,'รับ-จ่าย ประจำวัน'!$B411,แพ็ค!AI:AI)+SUMIF(ธุรการ!$C:$C,'รับ-จ่าย ประจำวัน'!$B411,ธุรการ!AI:AI)+SUMIF(เส้นแต่งหน้าขนมปัง!$C:$C,'รับ-จ่าย ประจำวัน'!$B411,เส้นแต่งหน้าขนมปัง!AI:AI)+SUMIF('วางแผนBC,CJ'!$C:$C,'รับ-จ่าย ประจำวัน'!$B411,'วางแผนBC,CJ'!AI:AI)+SUMIF(RD!$C:$C,'รับ-จ่าย ประจำวัน'!$B411,RD!AI:AI)+SUMIF('FG,ออนไล,คัดแยก'!$C:$C,'รับ-จ่าย ประจำวัน'!$B411,'FG,ออนไล,คัดแยก'!AI:AI)</f>
        <v>400</v>
      </c>
      <c r="BQ411" s="16">
        <f>SUMIF(เตรียมส่วนผสม!$C:$C,'รับ-จ่าย ประจำวัน'!$B411,เตรียมส่วนผสม!AJ:AJ)+SUMIF(กวนไส้!$C:$C,'รับ-จ่าย ประจำวัน'!$B411,กวนไส้!AJ:AJ)+SUMIF(ผลิต1!$C:$C,'รับ-จ่าย ประจำวัน'!$B411,ผลิต1!AJ:AJ)+SUMIF(ผลิต2!$C:$C,'รับ-จ่าย ประจำวัน'!$B411,ผลิต2!AJ:AJ)+SUMIF(เส้นแต่งหน้าขนมเค้ก!$C:$C,'รับ-จ่าย ประจำวัน'!$B411,เส้นแต่งหน้าขนมเค้ก!AJ:AJ)+SUMIF(แพ็ค!$C:$C,'รับ-จ่าย ประจำวัน'!$B411,แพ็ค!AJ:AJ)+SUMIF(ธุรการ!$C:$C,'รับ-จ่าย ประจำวัน'!$B411,ธุรการ!AJ:AJ)+SUMIF(เส้นแต่งหน้าขนมปัง!$C:$C,'รับ-จ่าย ประจำวัน'!$B411,เส้นแต่งหน้าขนมปัง!AJ:AJ)+SUMIF('วางแผนBC,CJ'!$C:$C,'รับ-จ่าย ประจำวัน'!$B411,'วางแผนBC,CJ'!AJ:AJ)+SUMIF(RD!$C:$C,'รับ-จ่าย ประจำวัน'!$B411,RD!AJ:AJ)+SUMIF('FG,ออนไล,คัดแยก'!$C:$C,'รับ-จ่าย ประจำวัน'!$B411,'FG,ออนไล,คัดแยก'!AJ:AJ)</f>
        <v>1300</v>
      </c>
      <c r="BR411" s="16">
        <f>SUMIF(เตรียมส่วนผสม!$C:$C,'รับ-จ่าย ประจำวัน'!$B411,เตรียมส่วนผสม!AK:AK)+SUMIF(กวนไส้!$C:$C,'รับ-จ่าย ประจำวัน'!$B411,กวนไส้!AK:AK)+SUMIF(ผลิต1!$C:$C,'รับ-จ่าย ประจำวัน'!$B411,ผลิต1!AK:AK)+SUMIF(ผลิต2!$C:$C,'รับ-จ่าย ประจำวัน'!$B411,ผลิต2!AK:AK)+SUMIF(เส้นแต่งหน้าขนมเค้ก!$C:$C,'รับ-จ่าย ประจำวัน'!$B411,เส้นแต่งหน้าขนมเค้ก!AK:AK)+SUMIF(แพ็ค!$C:$C,'รับ-จ่าย ประจำวัน'!$B411,แพ็ค!AK:AK)+SUMIF(ธุรการ!$C:$C,'รับ-จ่าย ประจำวัน'!$B411,ธุรการ!AK:AK)+SUMIF(เส้นแต่งหน้าขนมปัง!$C:$C,'รับ-จ่าย ประจำวัน'!$B411,เส้นแต่งหน้าขนมปัง!AK:AK)+SUMIF('วางแผนBC,CJ'!$C:$C,'รับ-จ่าย ประจำวัน'!$B411,'วางแผนBC,CJ'!AK:AK)+SUMIF(RD!$C:$C,'รับ-จ่าย ประจำวัน'!$B411,RD!AK:AK)+SUMIF('FG,ออนไล,คัดแยก'!$C:$C,'รับ-จ่าย ประจำวัน'!$B411,'FG,ออนไล,คัดแยก'!AK:AK)</f>
        <v>1200</v>
      </c>
      <c r="BS411" s="16">
        <f>SUMIF(เตรียมส่วนผสม!$C:$C,'รับ-จ่าย ประจำวัน'!$B411,เตรียมส่วนผสม!AL:AL)+SUMIF(กวนไส้!$C:$C,'รับ-จ่าย ประจำวัน'!$B411,กวนไส้!AL:AL)+SUMIF(ผลิต1!$C:$C,'รับ-จ่าย ประจำวัน'!$B411,ผลิต1!AL:AL)+SUMIF(ผลิต2!$C:$C,'รับ-จ่าย ประจำวัน'!$B411,ผลิต2!AL:AL)+SUMIF(เส้นแต่งหน้าขนมเค้ก!$C:$C,'รับ-จ่าย ประจำวัน'!$B411,เส้นแต่งหน้าขนมเค้ก!AL:AL)+SUMIF(แพ็ค!$C:$C,'รับ-จ่าย ประจำวัน'!$B411,แพ็ค!AL:AL)+SUMIF(ธุรการ!$C:$C,'รับ-จ่าย ประจำวัน'!$B411,ธุรการ!AL:AL)+SUMIF(เส้นแต่งหน้าขนมปัง!$C:$C,'รับ-จ่าย ประจำวัน'!$B411,เส้นแต่งหน้าขนมปัง!AL:AL)+SUMIF('วางแผนBC,CJ'!$C:$C,'รับ-จ่าย ประจำวัน'!$B411,'วางแผนBC,CJ'!AL:AL)+SUMIF(RD!$C:$C,'รับ-จ่าย ประจำวัน'!$B411,RD!AL:AL)+SUMIF('FG,ออนไล,คัดแยก'!$C:$C,'รับ-จ่าย ประจำวัน'!$B411,'FG,ออนไล,คัดแยก'!AL:AL)</f>
        <v>0</v>
      </c>
      <c r="BT411" s="18">
        <f t="shared" si="93"/>
        <v>12590</v>
      </c>
      <c r="BU411" s="116"/>
      <c r="BV411" s="146">
        <f t="shared" si="94"/>
        <v>15320</v>
      </c>
      <c r="BW411" s="183">
        <v>30</v>
      </c>
      <c r="BX411" s="172">
        <f t="shared" ref="BX411:BX412" si="99">BT411/30</f>
        <v>419.66666666666669</v>
      </c>
      <c r="BY411" s="188">
        <f t="shared" si="90"/>
        <v>36.50516282764098</v>
      </c>
      <c r="BZ411" s="180">
        <f t="shared" ca="1" si="95"/>
        <v>46239.505162827641</v>
      </c>
      <c r="CA411" s="152"/>
      <c r="CB411" s="152"/>
      <c r="CC411" s="152"/>
      <c r="CD411" s="93"/>
      <c r="CE411" s="152"/>
      <c r="CF411" s="152"/>
      <c r="CG411" s="152"/>
      <c r="CH411" s="152"/>
      <c r="CI411" s="93"/>
      <c r="CJ411" s="97"/>
      <c r="CK411" s="9">
        <f t="shared" si="91"/>
        <v>15320</v>
      </c>
    </row>
    <row r="412" spans="1:89" x14ac:dyDescent="0.5">
      <c r="A412" s="149"/>
      <c r="B412" s="34">
        <v>1021601027</v>
      </c>
      <c r="C412" s="33" t="s">
        <v>2045</v>
      </c>
      <c r="D412" s="141" t="s">
        <v>61</v>
      </c>
      <c r="E412" s="25"/>
      <c r="F412" s="132"/>
      <c r="G412" s="25"/>
      <c r="H412" s="12">
        <v>25031</v>
      </c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11"/>
      <c r="AF412" s="11"/>
      <c r="AG412" s="11"/>
      <c r="AH412" s="11"/>
      <c r="AI412" s="25"/>
      <c r="AJ412" s="25"/>
      <c r="AK412" s="25"/>
      <c r="AL412" s="25"/>
      <c r="AM412" s="25"/>
      <c r="AN412" s="15">
        <f t="shared" si="92"/>
        <v>0</v>
      </c>
      <c r="AO412" s="16">
        <f>SUMIF(เตรียมส่วนผสม!$C:$C,'รับ-จ่าย ประจำวัน'!$B412,เตรียมส่วนผสม!H:H)+SUMIF(กวนไส้!$C:$C,'รับ-จ่าย ประจำวัน'!$B412,กวนไส้!H:H)+SUMIF(ผลิต1!$C:$C,'รับ-จ่าย ประจำวัน'!$B412,ผลิต1!H:H)+SUMIF(ผลิต2!$C:$C,'รับ-จ่าย ประจำวัน'!$B412,ผลิต2!H:H)+SUMIF(เส้นแต่งหน้าขนมเค้ก!$C:$C,'รับ-จ่าย ประจำวัน'!$B412,เส้นแต่งหน้าขนมเค้ก!H:H)+SUMIF(แพ็ค!$C:$C,'รับ-จ่าย ประจำวัน'!$B412,แพ็ค!H:H)+SUMIF(ธุรการ!$C:$C,'รับ-จ่าย ประจำวัน'!$B412,ธุรการ!H:H)+SUMIF(เส้นแต่งหน้าขนมปัง!$C:$C,'รับ-จ่าย ประจำวัน'!$B412,เส้นแต่งหน้าขนมปัง!H:H)+SUMIF('วางแผนBC,CJ'!$C:$C,'รับ-จ่าย ประจำวัน'!$B412,'วางแผนBC,CJ'!H:H)+SUMIF(RD!$C:$C,'รับ-จ่าย ประจำวัน'!$B412,RD!H:H)+SUMIF('FG,ออนไล,คัดแยก'!$C:$C,'รับ-จ่าย ประจำวัน'!$B412,'FG,ออนไล,คัดแยก'!H:H)</f>
        <v>0</v>
      </c>
      <c r="AP412" s="16">
        <f>SUMIF(เตรียมส่วนผสม!$C:$C,'รับ-จ่าย ประจำวัน'!$B412,เตรียมส่วนผสม!I:I)+SUMIF(กวนไส้!$C:$C,'รับ-จ่าย ประจำวัน'!$B412,กวนไส้!I:I)+SUMIF(ผลิต1!$C:$C,'รับ-จ่าย ประจำวัน'!$B412,ผลิต1!I:I)+SUMIF(ผลิต2!$C:$C,'รับ-จ่าย ประจำวัน'!$B412,ผลิต2!I:I)+SUMIF(เส้นแต่งหน้าขนมเค้ก!$C:$C,'รับ-จ่าย ประจำวัน'!$B412,เส้นแต่งหน้าขนมเค้ก!I:I)+SUMIF(แพ็ค!$C:$C,'รับ-จ่าย ประจำวัน'!$B412,แพ็ค!I:I)+SUMIF(ธุรการ!$C:$C,'รับ-จ่าย ประจำวัน'!$B412,ธุรการ!I:I)+SUMIF(เส้นแต่งหน้าขนมปัง!$C:$C,'รับ-จ่าย ประจำวัน'!$B412,เส้นแต่งหน้าขนมปัง!I:I)+SUMIF('วางแผนBC,CJ'!$C:$C,'รับ-จ่าย ประจำวัน'!$B412,'วางแผนBC,CJ'!I:I)+SUMIF(RD!$C:$C,'รับ-จ่าย ประจำวัน'!$B412,RD!I:I)+SUMIF('FG,ออนไล,คัดแยก'!$C:$C,'รับ-จ่าย ประจำวัน'!$B412,'FG,ออนไล,คัดแยก'!I:I)</f>
        <v>585</v>
      </c>
      <c r="AQ412" s="16">
        <f>SUMIF(เตรียมส่วนผสม!$C:$C,'รับ-จ่าย ประจำวัน'!$B412,เตรียมส่วนผสม!J:J)+SUMIF(กวนไส้!$C:$C,'รับ-จ่าย ประจำวัน'!$B412,กวนไส้!J:J)+SUMIF(ผลิต1!$C:$C,'รับ-จ่าย ประจำวัน'!$B412,ผลิต1!J:J)+SUMIF(ผลิต2!$C:$C,'รับ-จ่าย ประจำวัน'!$B412,ผลิต2!J:J)+SUMIF(เส้นแต่งหน้าขนมเค้ก!$C:$C,'รับ-จ่าย ประจำวัน'!$B412,เส้นแต่งหน้าขนมเค้ก!J:J)+SUMIF(แพ็ค!$C:$C,'รับ-จ่าย ประจำวัน'!$B412,แพ็ค!J:J)+SUMIF(ธุรการ!$C:$C,'รับ-จ่าย ประจำวัน'!$B412,ธุรการ!J:J)+SUMIF(เส้นแต่งหน้าขนมปัง!$C:$C,'รับ-จ่าย ประจำวัน'!$B412,เส้นแต่งหน้าขนมปัง!J:J)+SUMIF('วางแผนBC,CJ'!$C:$C,'รับ-จ่าย ประจำวัน'!$B412,'วางแผนBC,CJ'!J:J)+SUMIF(RD!$C:$C,'รับ-จ่าย ประจำวัน'!$B412,RD!J:J)+SUMIF('FG,ออนไล,คัดแยก'!$C:$C,'รับ-จ่าย ประจำวัน'!$B412,'FG,ออนไล,คัดแยก'!J:J)</f>
        <v>0</v>
      </c>
      <c r="AR412" s="16">
        <f>SUMIF(เตรียมส่วนผสม!$C:$C,'รับ-จ่าย ประจำวัน'!$B412,เตรียมส่วนผสม!K:K)+SUMIF(กวนไส้!$C:$C,'รับ-จ่าย ประจำวัน'!$B412,กวนไส้!K:K)+SUMIF(ผลิต1!$C:$C,'รับ-จ่าย ประจำวัน'!$B412,ผลิต1!K:K)+SUMIF(ผลิต2!$C:$C,'รับ-จ่าย ประจำวัน'!$B412,ผลิต2!K:K)+SUMIF(เส้นแต่งหน้าขนมเค้ก!$C:$C,'รับ-จ่าย ประจำวัน'!$B412,เส้นแต่งหน้าขนมเค้ก!K:K)+SUMIF(แพ็ค!$C:$C,'รับ-จ่าย ประจำวัน'!$B412,แพ็ค!K:K)+SUMIF(ธุรการ!$C:$C,'รับ-จ่าย ประจำวัน'!$B412,ธุรการ!K:K)+SUMIF(เส้นแต่งหน้าขนมปัง!$C:$C,'รับ-จ่าย ประจำวัน'!$B412,เส้นแต่งหน้าขนมปัง!K:K)+SUMIF('วางแผนBC,CJ'!$C:$C,'รับ-จ่าย ประจำวัน'!$B412,'วางแผนBC,CJ'!K:K)+SUMIF(RD!$C:$C,'รับ-จ่าย ประจำวัน'!$B412,RD!K:K)+SUMIF('FG,ออนไล,คัดแยก'!$C:$C,'รับ-จ่าย ประจำวัน'!$B412,'FG,ออนไล,คัดแยก'!K:K)</f>
        <v>1116</v>
      </c>
      <c r="AS412" s="16">
        <f>SUMIF(เตรียมส่วนผสม!$C:$C,'รับ-จ่าย ประจำวัน'!$B412,เตรียมส่วนผสม!L:L)+SUMIF(กวนไส้!$C:$C,'รับ-จ่าย ประจำวัน'!$B412,กวนไส้!L:L)+SUMIF(ผลิต1!$C:$C,'รับ-จ่าย ประจำวัน'!$B412,ผลิต1!L:L)+SUMIF(ผลิต2!$C:$C,'รับ-จ่าย ประจำวัน'!$B412,ผลิต2!L:L)+SUMIF(เส้นแต่งหน้าขนมเค้ก!$C:$C,'รับ-จ่าย ประจำวัน'!$B412,เส้นแต่งหน้าขนมเค้ก!L:L)+SUMIF(แพ็ค!$C:$C,'รับ-จ่าย ประจำวัน'!$B412,แพ็ค!L:L)+SUMIF(ธุรการ!$C:$C,'รับ-จ่าย ประจำวัน'!$B412,ธุรการ!L:L)+SUMIF(เส้นแต่งหน้าขนมปัง!$C:$C,'รับ-จ่าย ประจำวัน'!$B412,เส้นแต่งหน้าขนมปัง!L:L)+SUMIF('วางแผนBC,CJ'!$C:$C,'รับ-จ่าย ประจำวัน'!$B412,'วางแผนBC,CJ'!L:L)+SUMIF(RD!$C:$C,'รับ-จ่าย ประจำวัน'!$B412,RD!L:L)+SUMIF('FG,ออนไล,คัดแยก'!$C:$C,'รับ-จ่าย ประจำวัน'!$B412,'FG,ออนไล,คัดแยก'!L:L)</f>
        <v>0</v>
      </c>
      <c r="AT412" s="16">
        <f>SUMIF(เตรียมส่วนผสม!$C:$C,'รับ-จ่าย ประจำวัน'!$B412,เตรียมส่วนผสม!M:M)+SUMIF(กวนไส้!$C:$C,'รับ-จ่าย ประจำวัน'!$B412,กวนไส้!M:M)+SUMIF(ผลิต1!$C:$C,'รับ-จ่าย ประจำวัน'!$B412,ผลิต1!M:M)+SUMIF(ผลิต2!$C:$C,'รับ-จ่าย ประจำวัน'!$B412,ผลิต2!M:M)+SUMIF(เส้นแต่งหน้าขนมเค้ก!$C:$C,'รับ-จ่าย ประจำวัน'!$B412,เส้นแต่งหน้าขนมเค้ก!M:M)+SUMIF(แพ็ค!$C:$C,'รับ-จ่าย ประจำวัน'!$B412,แพ็ค!M:M)+SUMIF(ธุรการ!$C:$C,'รับ-จ่าย ประจำวัน'!$B412,ธุรการ!M:M)+SUMIF(เส้นแต่งหน้าขนมปัง!$C:$C,'รับ-จ่าย ประจำวัน'!$B412,เส้นแต่งหน้าขนมปัง!M:M)+SUMIF('วางแผนBC,CJ'!$C:$C,'รับ-จ่าย ประจำวัน'!$B412,'วางแผนBC,CJ'!M:M)+SUMIF(RD!$C:$C,'รับ-จ่าย ประจำวัน'!$B412,RD!M:M)+SUMIF('FG,ออนไล,คัดแยก'!$C:$C,'รับ-จ่าย ประจำวัน'!$B412,'FG,ออนไล,คัดแยก'!M:M)</f>
        <v>0</v>
      </c>
      <c r="AU412" s="16">
        <f>SUMIF(เตรียมส่วนผสม!$C:$C,'รับ-จ่าย ประจำวัน'!$B412,เตรียมส่วนผสม!N:N)+SUMIF(กวนไส้!$C:$C,'รับ-จ่าย ประจำวัน'!$B412,กวนไส้!N:N)+SUMIF(ผลิต1!$C:$C,'รับ-จ่าย ประจำวัน'!$B412,ผลิต1!N:N)+SUMIF(ผลิต2!$C:$C,'รับ-จ่าย ประจำวัน'!$B412,ผลิต2!N:N)+SUMIF(เส้นแต่งหน้าขนมเค้ก!$C:$C,'รับ-จ่าย ประจำวัน'!$B412,เส้นแต่งหน้าขนมเค้ก!N:N)+SUMIF(แพ็ค!$C:$C,'รับ-จ่าย ประจำวัน'!$B412,แพ็ค!N:N)+SUMIF(ธุรการ!$C:$C,'รับ-จ่าย ประจำวัน'!$B412,ธุรการ!N:N)+SUMIF(เส้นแต่งหน้าขนมปัง!$C:$C,'รับ-จ่าย ประจำวัน'!$B412,เส้นแต่งหน้าขนมปัง!N:N)+SUMIF('วางแผนBC,CJ'!$C:$C,'รับ-จ่าย ประจำวัน'!$B412,'วางแผนBC,CJ'!N:N)+SUMIF(RD!$C:$C,'รับ-จ่าย ประจำวัน'!$B412,RD!N:N)+SUMIF('FG,ออนไล,คัดแยก'!$C:$C,'รับ-จ่าย ประจำวัน'!$B412,'FG,ออนไล,คัดแยก'!N:N)</f>
        <v>720</v>
      </c>
      <c r="AV412" s="16">
        <f>SUMIF(เตรียมส่วนผสม!$C:$C,'รับ-จ่าย ประจำวัน'!$B412,เตรียมส่วนผสม!O:O)+SUMIF(กวนไส้!$C:$C,'รับ-จ่าย ประจำวัน'!$B412,กวนไส้!O:O)+SUMIF(ผลิต1!$C:$C,'รับ-จ่าย ประจำวัน'!$B412,ผลิต1!O:O)+SUMIF(ผลิต2!$C:$C,'รับ-จ่าย ประจำวัน'!$B412,ผลิต2!O:O)+SUMIF(เส้นแต่งหน้าขนมเค้ก!$C:$C,'รับ-จ่าย ประจำวัน'!$B412,เส้นแต่งหน้าขนมเค้ก!O:O)+SUMIF(แพ็ค!$C:$C,'รับ-จ่าย ประจำวัน'!$B412,แพ็ค!O:O)+SUMIF(ธุรการ!$C:$C,'รับ-จ่าย ประจำวัน'!$B412,ธุรการ!O:O)+SUMIF(เส้นแต่งหน้าขนมปัง!$C:$C,'รับ-จ่าย ประจำวัน'!$B412,เส้นแต่งหน้าขนมปัง!O:O)+SUMIF('วางแผนBC,CJ'!$C:$C,'รับ-จ่าย ประจำวัน'!$B412,'วางแผนBC,CJ'!O:O)+SUMIF(RD!$C:$C,'รับ-จ่าย ประจำวัน'!$B412,RD!O:O)+SUMIF('FG,ออนไล,คัดแยก'!$C:$C,'รับ-จ่าย ประจำวัน'!$B412,'FG,ออนไล,คัดแยก'!O:O)</f>
        <v>600</v>
      </c>
      <c r="AW412" s="16">
        <f>SUMIF(เตรียมส่วนผสม!$C:$C,'รับ-จ่าย ประจำวัน'!$B412,เตรียมส่วนผสม!P:P)+SUMIF(กวนไส้!$C:$C,'รับ-จ่าย ประจำวัน'!$B412,กวนไส้!P:P)+SUMIF(ผลิต1!$C:$C,'รับ-จ่าย ประจำวัน'!$B412,ผลิต1!P:P)+SUMIF(ผลิต2!$C:$C,'รับ-จ่าย ประจำวัน'!$B412,ผลิต2!P:P)+SUMIF(เส้นแต่งหน้าขนมเค้ก!$C:$C,'รับ-จ่าย ประจำวัน'!$B412,เส้นแต่งหน้าขนมเค้ก!P:P)+SUMIF(แพ็ค!$C:$C,'รับ-จ่าย ประจำวัน'!$B412,แพ็ค!P:P)+SUMIF(ธุรการ!$C:$C,'รับ-จ่าย ประจำวัน'!$B412,ธุรการ!P:P)+SUMIF(เส้นแต่งหน้าขนมปัง!$C:$C,'รับ-จ่าย ประจำวัน'!$B412,เส้นแต่งหน้าขนมปัง!P:P)+SUMIF('วางแผนBC,CJ'!$C:$C,'รับ-จ่าย ประจำวัน'!$B412,'วางแผนBC,CJ'!P:P)+SUMIF(RD!$C:$C,'รับ-จ่าย ประจำวัน'!$B412,RD!P:P)+SUMIF('FG,ออนไล,คัดแยก'!$C:$C,'รับ-จ่าย ประจำวัน'!$B412,'FG,ออนไล,คัดแยก'!P:P)</f>
        <v>0</v>
      </c>
      <c r="AX412" s="16">
        <f>SUMIF(เตรียมส่วนผสม!$C:$C,'รับ-จ่าย ประจำวัน'!$B412,เตรียมส่วนผสม!Q:Q)+SUMIF(กวนไส้!$C:$C,'รับ-จ่าย ประจำวัน'!$B412,กวนไส้!Q:Q)+SUMIF(ผลิต1!$C:$C,'รับ-จ่าย ประจำวัน'!$B412,ผลิต1!Q:Q)+SUMIF(ผลิต2!$C:$C,'รับ-จ่าย ประจำวัน'!$B412,ผลิต2!Q:Q)+SUMIF(เส้นแต่งหน้าขนมเค้ก!$C:$C,'รับ-จ่าย ประจำวัน'!$B412,เส้นแต่งหน้าขนมเค้ก!Q:Q)+SUMIF(แพ็ค!$C:$C,'รับ-จ่าย ประจำวัน'!$B412,แพ็ค!Q:Q)+SUMIF(ธุรการ!$C:$C,'รับ-จ่าย ประจำวัน'!$B412,ธุรการ!Q:Q)+SUMIF(เส้นแต่งหน้าขนมปัง!$C:$C,'รับ-จ่าย ประจำวัน'!$B412,เส้นแต่งหน้าขนมปัง!Q:Q)+SUMIF('วางแผนBC,CJ'!$C:$C,'รับ-จ่าย ประจำวัน'!$B412,'วางแผนBC,CJ'!Q:Q)+SUMIF(RD!$C:$C,'รับ-จ่าย ประจำวัน'!$B412,RD!Q:Q)+SUMIF('FG,ออนไล,คัดแยก'!$C:$C,'รับ-จ่าย ประจำวัน'!$B412,'FG,ออนไล,คัดแยก'!Q:Q)</f>
        <v>0</v>
      </c>
      <c r="AY412" s="16">
        <f>SUMIF(เตรียมส่วนผสม!$C:$C,'รับ-จ่าย ประจำวัน'!$B412,เตรียมส่วนผสม!R:R)+SUMIF(กวนไส้!$C:$C,'รับ-จ่าย ประจำวัน'!$B412,กวนไส้!R:R)+SUMIF(ผลิต1!$C:$C,'รับ-จ่าย ประจำวัน'!$B412,ผลิต1!R:R)+SUMIF(ผลิต2!$C:$C,'รับ-จ่าย ประจำวัน'!$B412,ผลิต2!R:R)+SUMIF(เส้นแต่งหน้าขนมเค้ก!$C:$C,'รับ-จ่าย ประจำวัน'!$B412,เส้นแต่งหน้าขนมเค้ก!R:R)+SUMIF(แพ็ค!$C:$C,'รับ-จ่าย ประจำวัน'!$B412,แพ็ค!R:R)+SUMIF(ธุรการ!$C:$C,'รับ-จ่าย ประจำวัน'!$B412,ธุรการ!R:R)+SUMIF(เส้นแต่งหน้าขนมปัง!$C:$C,'รับ-จ่าย ประจำวัน'!$B412,เส้นแต่งหน้าขนมปัง!R:R)+SUMIF('วางแผนBC,CJ'!$C:$C,'รับ-จ่าย ประจำวัน'!$B412,'วางแผนBC,CJ'!R:R)+SUMIF(RD!$C:$C,'รับ-จ่าย ประจำวัน'!$B412,RD!R:R)+SUMIF('FG,ออนไล,คัดแยก'!$C:$C,'รับ-จ่าย ประจำวัน'!$B412,'FG,ออนไล,คัดแยก'!R:R)</f>
        <v>0</v>
      </c>
      <c r="AZ412" s="16">
        <f>SUMIF(เตรียมส่วนผสม!$C:$C,'รับ-จ่าย ประจำวัน'!$B412,เตรียมส่วนผสม!S:S)+SUMIF(กวนไส้!$C:$C,'รับ-จ่าย ประจำวัน'!$B412,กวนไส้!S:S)+SUMIF(ผลิต1!$C:$C,'รับ-จ่าย ประจำวัน'!$B412,ผลิต1!S:S)+SUMIF(ผลิต2!$C:$C,'รับ-จ่าย ประจำวัน'!$B412,ผลิต2!S:S)+SUMIF(เส้นแต่งหน้าขนมเค้ก!$C:$C,'รับ-จ่าย ประจำวัน'!$B412,เส้นแต่งหน้าขนมเค้ก!S:S)+SUMIF(แพ็ค!$C:$C,'รับ-จ่าย ประจำวัน'!$B412,แพ็ค!S:S)+SUMIF(ธุรการ!$C:$C,'รับ-จ่าย ประจำวัน'!$B412,ธุรการ!S:S)+SUMIF(เส้นแต่งหน้าขนมปัง!$C:$C,'รับ-จ่าย ประจำวัน'!$B412,เส้นแต่งหน้าขนมปัง!S:S)+SUMIF('วางแผนBC,CJ'!$C:$C,'รับ-จ่าย ประจำวัน'!$B412,'วางแผนBC,CJ'!S:S)+SUMIF(RD!$C:$C,'รับ-จ่าย ประจำวัน'!$B412,RD!S:S)+SUMIF('FG,ออนไล,คัดแยก'!$C:$C,'รับ-จ่าย ประจำวัน'!$B412,'FG,ออนไล,คัดแยก'!S:S)</f>
        <v>0</v>
      </c>
      <c r="BA412" s="16">
        <f>SUMIF(เตรียมส่วนผสม!$C:$C,'รับ-จ่าย ประจำวัน'!$B412,เตรียมส่วนผสม!T:T)+SUMIF(กวนไส้!$C:$C,'รับ-จ่าย ประจำวัน'!$B412,กวนไส้!T:T)+SUMIF(ผลิต1!$C:$C,'รับ-จ่าย ประจำวัน'!$B412,ผลิต1!T:T)+SUMIF(ผลิต2!$C:$C,'รับ-จ่าย ประจำวัน'!$B412,ผลิต2!T:T)+SUMIF(เส้นแต่งหน้าขนมเค้ก!$C:$C,'รับ-จ่าย ประจำวัน'!$B412,เส้นแต่งหน้าขนมเค้ก!T:T)+SUMIF(แพ็ค!$C:$C,'รับ-จ่าย ประจำวัน'!$B412,แพ็ค!T:T)+SUMIF(ธุรการ!$C:$C,'รับ-จ่าย ประจำวัน'!$B412,ธุรการ!T:T)+SUMIF(เส้นแต่งหน้าขนมปัง!$C:$C,'รับ-จ่าย ประจำวัน'!$B412,เส้นแต่งหน้าขนมปัง!T:T)+SUMIF('วางแผนBC,CJ'!$C:$C,'รับ-จ่าย ประจำวัน'!$B412,'วางแผนBC,CJ'!T:T)+SUMIF(RD!$C:$C,'รับ-จ่าย ประจำวัน'!$B412,RD!T:T)+SUMIF('FG,ออนไล,คัดแยก'!$C:$C,'รับ-จ่าย ประจำวัน'!$B412,'FG,ออนไล,คัดแยก'!T:T)</f>
        <v>0</v>
      </c>
      <c r="BB412" s="16">
        <f>SUMIF(เตรียมส่วนผสม!$C:$C,'รับ-จ่าย ประจำวัน'!$B412,เตรียมส่วนผสม!U:U)+SUMIF(กวนไส้!$C:$C,'รับ-จ่าย ประจำวัน'!$B412,กวนไส้!U:U)+SUMIF(ผลิต1!$C:$C,'รับ-จ่าย ประจำวัน'!$B412,ผลิต1!U:U)+SUMIF(ผลิต2!$C:$C,'รับ-จ่าย ประจำวัน'!$B412,ผลิต2!U:U)+SUMIF(เส้นแต่งหน้าขนมเค้ก!$C:$C,'รับ-จ่าย ประจำวัน'!$B412,เส้นแต่งหน้าขนมเค้ก!U:U)+SUMIF(แพ็ค!$C:$C,'รับ-จ่าย ประจำวัน'!$B412,แพ็ค!U:U)+SUMIF(ธุรการ!$C:$C,'รับ-จ่าย ประจำวัน'!$B412,ธุรการ!U:U)+SUMIF(เส้นแต่งหน้าขนมปัง!$C:$C,'รับ-จ่าย ประจำวัน'!$B412,เส้นแต่งหน้าขนมปัง!U:U)+SUMIF('วางแผนBC,CJ'!$C:$C,'รับ-จ่าย ประจำวัน'!$B412,'วางแผนBC,CJ'!U:U)+SUMIF(RD!$C:$C,'รับ-จ่าย ประจำวัน'!$B412,RD!U:U)+SUMIF('FG,ออนไล,คัดแยก'!$C:$C,'รับ-จ่าย ประจำวัน'!$B412,'FG,ออนไล,คัดแยก'!U:U)</f>
        <v>0</v>
      </c>
      <c r="BC412" s="16">
        <f>SUMIF(เตรียมส่วนผสม!$C:$C,'รับ-จ่าย ประจำวัน'!$B412,เตรียมส่วนผสม!V:V)+SUMIF(กวนไส้!$C:$C,'รับ-จ่าย ประจำวัน'!$B412,กวนไส้!V:V)+SUMIF(ผลิต1!$C:$C,'รับ-จ่าย ประจำวัน'!$B412,ผลิต1!V:V)+SUMIF(ผลิต2!$C:$C,'รับ-จ่าย ประจำวัน'!$B412,ผลิต2!V:V)+SUMIF(เส้นแต่งหน้าขนมเค้ก!$C:$C,'รับ-จ่าย ประจำวัน'!$B412,เส้นแต่งหน้าขนมเค้ก!V:V)+SUMIF(แพ็ค!$C:$C,'รับ-จ่าย ประจำวัน'!$B412,แพ็ค!V:V)+SUMIF(ธุรการ!$C:$C,'รับ-จ่าย ประจำวัน'!$B412,ธุรการ!V:V)+SUMIF(เส้นแต่งหน้าขนมปัง!$C:$C,'รับ-จ่าย ประจำวัน'!$B412,เส้นแต่งหน้าขนมปัง!V:V)+SUMIF('วางแผนBC,CJ'!$C:$C,'รับ-จ่าย ประจำวัน'!$B412,'วางแผนBC,CJ'!V:V)+SUMIF(RD!$C:$C,'รับ-จ่าย ประจำวัน'!$B412,RD!V:V)+SUMIF('FG,ออนไล,คัดแยก'!$C:$C,'รับ-จ่าย ประจำวัน'!$B412,'FG,ออนไล,คัดแยก'!V:V)</f>
        <v>603</v>
      </c>
      <c r="BD412" s="16">
        <f>SUMIF(เตรียมส่วนผสม!$C:$C,'รับ-จ่าย ประจำวัน'!$B412,เตรียมส่วนผสม!W:W)+SUMIF(กวนไส้!$C:$C,'รับ-จ่าย ประจำวัน'!$B412,กวนไส้!W:W)+SUMIF(ผลิต1!$C:$C,'รับ-จ่าย ประจำวัน'!$B412,ผลิต1!W:W)+SUMIF(ผลิต2!$C:$C,'รับ-จ่าย ประจำวัน'!$B412,ผลิต2!W:W)+SUMIF(เส้นแต่งหน้าขนมเค้ก!$C:$C,'รับ-จ่าย ประจำวัน'!$B412,เส้นแต่งหน้าขนมเค้ก!W:W)+SUMIF(แพ็ค!$C:$C,'รับ-จ่าย ประจำวัน'!$B412,แพ็ค!W:W)+SUMIF(ธุรการ!$C:$C,'รับ-จ่าย ประจำวัน'!$B412,ธุรการ!W:W)+SUMIF(เส้นแต่งหน้าขนมปัง!$C:$C,'รับ-จ่าย ประจำวัน'!$B412,เส้นแต่งหน้าขนมปัง!W:W)+SUMIF('วางแผนBC,CJ'!$C:$C,'รับ-จ่าย ประจำวัน'!$B412,'วางแผนBC,CJ'!W:W)+SUMIF(RD!$C:$C,'รับ-จ่าย ประจำวัน'!$B412,RD!W:W)+SUMIF('FG,ออนไล,คัดแยก'!$C:$C,'รับ-จ่าย ประจำวัน'!$B412,'FG,ออนไล,คัดแยก'!W:W)</f>
        <v>1683</v>
      </c>
      <c r="BE412" s="16">
        <f>SUMIF(เตรียมส่วนผสม!$C:$C,'รับ-จ่าย ประจำวัน'!$B412,เตรียมส่วนผสม!X:X)+SUMIF(กวนไส้!$C:$C,'รับ-จ่าย ประจำวัน'!$B412,กวนไส้!X:X)+SUMIF(ผลิต1!$C:$C,'รับ-จ่าย ประจำวัน'!$B412,ผลิต1!X:X)+SUMIF(ผลิต2!$C:$C,'รับ-จ่าย ประจำวัน'!$B412,ผลิต2!X:X)+SUMIF(เส้นแต่งหน้าขนมเค้ก!$C:$C,'รับ-จ่าย ประจำวัน'!$B412,เส้นแต่งหน้าขนมเค้ก!X:X)+SUMIF(แพ็ค!$C:$C,'รับ-จ่าย ประจำวัน'!$B412,แพ็ค!X:X)+SUMIF(ธุรการ!$C:$C,'รับ-จ่าย ประจำวัน'!$B412,ธุรการ!X:X)+SUMIF(เส้นแต่งหน้าขนมปัง!$C:$C,'รับ-จ่าย ประจำวัน'!$B412,เส้นแต่งหน้าขนมปัง!X:X)+SUMIF('วางแผนBC,CJ'!$C:$C,'รับ-จ่าย ประจำวัน'!$B412,'วางแผนBC,CJ'!X:X)+SUMIF(RD!$C:$C,'รับ-จ่าย ประจำวัน'!$B412,RD!X:X)+SUMIF('FG,ออนไล,คัดแยก'!$C:$C,'รับ-จ่าย ประจำวัน'!$B412,'FG,ออนไล,คัดแยก'!X:X)</f>
        <v>0</v>
      </c>
      <c r="BF412" s="16">
        <f>SUMIF(เตรียมส่วนผสม!$C:$C,'รับ-จ่าย ประจำวัน'!$B412,เตรียมส่วนผสม!Y:Y)+SUMIF(กวนไส้!$C:$C,'รับ-จ่าย ประจำวัน'!$B412,กวนไส้!Y:Y)+SUMIF(ผลิต1!$C:$C,'รับ-จ่าย ประจำวัน'!$B412,ผลิต1!Y:Y)+SUMIF(ผลิต2!$C:$C,'รับ-จ่าย ประจำวัน'!$B412,ผลิต2!Y:Y)+SUMIF(เส้นแต่งหน้าขนมเค้ก!$C:$C,'รับ-จ่าย ประจำวัน'!$B412,เส้นแต่งหน้าขนมเค้ก!Y:Y)+SUMIF(แพ็ค!$C:$C,'รับ-จ่าย ประจำวัน'!$B412,แพ็ค!Y:Y)+SUMIF(ธุรการ!$C:$C,'รับ-จ่าย ประจำวัน'!$B412,ธุรการ!Y:Y)+SUMIF(เส้นแต่งหน้าขนมปัง!$C:$C,'รับ-จ่าย ประจำวัน'!$B412,เส้นแต่งหน้าขนมปัง!Y:Y)+SUMIF('วางแผนBC,CJ'!$C:$C,'รับ-จ่าย ประจำวัน'!$B412,'วางแผนBC,CJ'!Y:Y)+SUMIF(RD!$C:$C,'รับ-จ่าย ประจำวัน'!$B412,RD!Y:Y)+SUMIF('FG,ออนไล,คัดแยก'!$C:$C,'รับ-จ่าย ประจำวัน'!$B412,'FG,ออนไล,คัดแยก'!Y:Y)</f>
        <v>970</v>
      </c>
      <c r="BG412" s="16">
        <f>SUMIF(เตรียมส่วนผสม!$C:$C,'รับ-จ่าย ประจำวัน'!$B412,เตรียมส่วนผสม!Z:Z)+SUMIF(กวนไส้!$C:$C,'รับ-จ่าย ประจำวัน'!$B412,กวนไส้!Z:Z)+SUMIF(ผลิต1!$C:$C,'รับ-จ่าย ประจำวัน'!$B412,ผลิต1!Z:Z)+SUMIF(ผลิต2!$C:$C,'รับ-จ่าย ประจำวัน'!$B412,ผลิต2!Z:Z)+SUMIF(เส้นแต่งหน้าขนมเค้ก!$C:$C,'รับ-จ่าย ประจำวัน'!$B412,เส้นแต่งหน้าขนมเค้ก!Z:Z)+SUMIF(แพ็ค!$C:$C,'รับ-จ่าย ประจำวัน'!$B412,แพ็ค!Z:Z)+SUMIF(ธุรการ!$C:$C,'รับ-จ่าย ประจำวัน'!$B412,ธุรการ!Z:Z)+SUMIF(เส้นแต่งหน้าขนมปัง!$C:$C,'รับ-จ่าย ประจำวัน'!$B412,เส้นแต่งหน้าขนมปัง!Z:Z)+SUMIF('วางแผนBC,CJ'!$C:$C,'รับ-จ่าย ประจำวัน'!$B412,'วางแผนBC,CJ'!Z:Z)+SUMIF(RD!$C:$C,'รับ-จ่าย ประจำวัน'!$B412,RD!Z:Z)+SUMIF('FG,ออนไล,คัดแยก'!$C:$C,'รับ-จ่าย ประจำวัน'!$B412,'FG,ออนไล,คัดแยก'!Z:Z)</f>
        <v>0</v>
      </c>
      <c r="BH412" s="16">
        <f>SUMIF(เตรียมส่วนผสม!$C:$C,'รับ-จ่าย ประจำวัน'!$B412,เตรียมส่วนผสม!AA:AA)+SUMIF(กวนไส้!$C:$C,'รับ-จ่าย ประจำวัน'!$B412,กวนไส้!AA:AA)+SUMIF(ผลิต1!$C:$C,'รับ-จ่าย ประจำวัน'!$B412,ผลิต1!AA:AA)+SUMIF(ผลิต2!$C:$C,'รับ-จ่าย ประจำวัน'!$B412,ผลิต2!AA:AA)+SUMIF(เส้นแต่งหน้าขนมเค้ก!$C:$C,'รับ-จ่าย ประจำวัน'!$B412,เส้นแต่งหน้าขนมเค้ก!AA:AA)+SUMIF(แพ็ค!$C:$C,'รับ-จ่าย ประจำวัน'!$B412,แพ็ค!AA:AA)+SUMIF(ธุรการ!$C:$C,'รับ-จ่าย ประจำวัน'!$B412,ธุรการ!AA:AA)+SUMIF(เส้นแต่งหน้าขนมปัง!$C:$C,'รับ-จ่าย ประจำวัน'!$B412,เส้นแต่งหน้าขนมปัง!AA:AA)+SUMIF('วางแผนBC,CJ'!$C:$C,'รับ-จ่าย ประจำวัน'!$B412,'วางแผนBC,CJ'!AA:AA)+SUMIF(RD!$C:$C,'รับ-จ่าย ประจำวัน'!$B412,RD!AA:AA)+SUMIF('FG,ออนไล,คัดแยก'!$C:$C,'รับ-จ่าย ประจำวัน'!$B412,'FG,ออนไล,คัดแยก'!AA:AA)</f>
        <v>0</v>
      </c>
      <c r="BI412" s="16">
        <f>SUMIF(เตรียมส่วนผสม!$C:$C,'รับ-จ่าย ประจำวัน'!$B412,เตรียมส่วนผสม!AB:AB)+SUMIF(กวนไส้!$C:$C,'รับ-จ่าย ประจำวัน'!$B412,กวนไส้!AB:AB)+SUMIF(ผลิต1!$C:$C,'รับ-จ่าย ประจำวัน'!$B412,ผลิต1!AB:AB)+SUMIF(ผลิต2!$C:$C,'รับ-จ่าย ประจำวัน'!$B412,ผลิต2!AB:AB)+SUMIF(เส้นแต่งหน้าขนมเค้ก!$C:$C,'รับ-จ่าย ประจำวัน'!$B412,เส้นแต่งหน้าขนมเค้ก!AB:AB)+SUMIF(แพ็ค!$C:$C,'รับ-จ่าย ประจำวัน'!$B412,แพ็ค!AB:AB)+SUMIF(ธุรการ!$C:$C,'รับ-จ่าย ประจำวัน'!$B412,ธุรการ!AB:AB)+SUMIF(เส้นแต่งหน้าขนมปัง!$C:$C,'รับ-จ่าย ประจำวัน'!$B412,เส้นแต่งหน้าขนมปัง!AB:AB)+SUMIF('วางแผนBC,CJ'!$C:$C,'รับ-จ่าย ประจำวัน'!$B412,'วางแผนBC,CJ'!AB:AB)+SUMIF(RD!$C:$C,'รับ-จ่าย ประจำวัน'!$B412,RD!AB:AB)+SUMIF('FG,ออนไล,คัดแยก'!$C:$C,'รับ-จ่าย ประจำวัน'!$B412,'FG,ออนไล,คัดแยก'!AB:AB)</f>
        <v>560</v>
      </c>
      <c r="BJ412" s="16">
        <f>SUMIF(เตรียมส่วนผสม!$C:$C,'รับ-จ่าย ประจำวัน'!$B412,เตรียมส่วนผสม!AC:AC)+SUMIF(กวนไส้!$C:$C,'รับ-จ่าย ประจำวัน'!$B412,กวนไส้!AC:AC)+SUMIF(ผลิต1!$C:$C,'รับ-จ่าย ประจำวัน'!$B412,ผลิต1!AC:AC)+SUMIF(ผลิต2!$C:$C,'รับ-จ่าย ประจำวัน'!$B412,ผลิต2!AC:AC)+SUMIF(เส้นแต่งหน้าขนมเค้ก!$C:$C,'รับ-จ่าย ประจำวัน'!$B412,เส้นแต่งหน้าขนมเค้ก!AC:AC)+SUMIF(แพ็ค!$C:$C,'รับ-จ่าย ประจำวัน'!$B412,แพ็ค!AC:AC)+SUMIF(ธุรการ!$C:$C,'รับ-จ่าย ประจำวัน'!$B412,ธุรการ!AC:AC)+SUMIF(เส้นแต่งหน้าขนมปัง!$C:$C,'รับ-จ่าย ประจำวัน'!$B412,เส้นแต่งหน้าขนมปัง!AC:AC)+SUMIF('วางแผนBC,CJ'!$C:$C,'รับ-จ่าย ประจำวัน'!$B412,'วางแผนBC,CJ'!AC:AC)+SUMIF(RD!$C:$C,'รับ-จ่าย ประจำวัน'!$B412,RD!AC:AC)+SUMIF('FG,ออนไล,คัดแยก'!$C:$C,'รับ-จ่าย ประจำวัน'!$B412,'FG,ออนไล,คัดแยก'!AC:AC)</f>
        <v>1790</v>
      </c>
      <c r="BK412" s="16">
        <f>SUMIF(เตรียมส่วนผสม!$C:$C,'รับ-จ่าย ประจำวัน'!$B412,เตรียมส่วนผสม!AD:AD)+SUMIF(กวนไส้!$C:$C,'รับ-จ่าย ประจำวัน'!$B412,กวนไส้!AD:AD)+SUMIF(ผลิต1!$C:$C,'รับ-จ่าย ประจำวัน'!$B412,ผลิต1!AD:AD)+SUMIF(ผลิต2!$C:$C,'รับ-จ่าย ประจำวัน'!$B412,ผลิต2!AD:AD)+SUMIF(เส้นแต่งหน้าขนมเค้ก!$C:$C,'รับ-จ่าย ประจำวัน'!$B412,เส้นแต่งหน้าขนมเค้ก!AD:AD)+SUMIF(แพ็ค!$C:$C,'รับ-จ่าย ประจำวัน'!$B412,แพ็ค!AD:AD)+SUMIF(ธุรการ!$C:$C,'รับ-จ่าย ประจำวัน'!$B412,ธุรการ!AD:AD)+SUMIF(เส้นแต่งหน้าขนมปัง!$C:$C,'รับ-จ่าย ประจำวัน'!$B412,เส้นแต่งหน้าขนมปัง!AD:AD)+SUMIF('วางแผนBC,CJ'!$C:$C,'รับ-จ่าย ประจำวัน'!$B412,'วางแผนBC,CJ'!AD:AD)+SUMIF(RD!$C:$C,'รับ-จ่าย ประจำวัน'!$B412,RD!AD:AD)+SUMIF('FG,ออนไล,คัดแยก'!$C:$C,'รับ-จ่าย ประจำวัน'!$B412,'FG,ออนไล,คัดแยก'!AD:AD)</f>
        <v>0</v>
      </c>
      <c r="BL412" s="16">
        <f>SUMIF(เตรียมส่วนผสม!$C:$C,'รับ-จ่าย ประจำวัน'!$B412,เตรียมส่วนผสม!AE:AE)+SUMIF(กวนไส้!$C:$C,'รับ-จ่าย ประจำวัน'!$B412,กวนไส้!AE:AE)+SUMIF(ผลิต1!$C:$C,'รับ-จ่าย ประจำวัน'!$B412,ผลิต1!AE:AE)+SUMIF(ผลิต2!$C:$C,'รับ-จ่าย ประจำวัน'!$B412,ผลิต2!AE:AE)+SUMIF(เส้นแต่งหน้าขนมเค้ก!$C:$C,'รับ-จ่าย ประจำวัน'!$B412,เส้นแต่งหน้าขนมเค้ก!AE:AE)+SUMIF(แพ็ค!$C:$C,'รับ-จ่าย ประจำวัน'!$B412,แพ็ค!AE:AE)+SUMIF(ธุรการ!$C:$C,'รับ-จ่าย ประจำวัน'!$B412,ธุรการ!AE:AE)+SUMIF(เส้นแต่งหน้าขนมปัง!$C:$C,'รับ-จ่าย ประจำวัน'!$B412,เส้นแต่งหน้าขนมปัง!AE:AE)+SUMIF('วางแผนBC,CJ'!$C:$C,'รับ-จ่าย ประจำวัน'!$B412,'วางแผนBC,CJ'!AE:AE)+SUMIF(RD!$C:$C,'รับ-จ่าย ประจำวัน'!$B412,RD!AE:AE)+SUMIF('FG,ออนไล,คัดแยก'!$C:$C,'รับ-จ่าย ประจำวัน'!$B412,'FG,ออนไล,คัดแยก'!AE:AE)</f>
        <v>1168</v>
      </c>
      <c r="BM412" s="16">
        <f>SUMIF(เตรียมส่วนผสม!$C:$C,'รับ-จ่าย ประจำวัน'!$B412,เตรียมส่วนผสม!AF:AF)+SUMIF(กวนไส้!$C:$C,'รับ-จ่าย ประจำวัน'!$B412,กวนไส้!AF:AF)+SUMIF(ผลิต1!$C:$C,'รับ-จ่าย ประจำวัน'!$B412,ผลิต1!AF:AF)+SUMIF(ผลิต2!$C:$C,'รับ-จ่าย ประจำวัน'!$B412,ผลิต2!AF:AF)+SUMIF(เส้นแต่งหน้าขนมเค้ก!$C:$C,'รับ-จ่าย ประจำวัน'!$B412,เส้นแต่งหน้าขนมเค้ก!AF:AF)+SUMIF(แพ็ค!$C:$C,'รับ-จ่าย ประจำวัน'!$B412,แพ็ค!AF:AF)+SUMIF(ธุรการ!$C:$C,'รับ-จ่าย ประจำวัน'!$B412,ธุรการ!AF:AF)+SUMIF(เส้นแต่งหน้าขนมปัง!$C:$C,'รับ-จ่าย ประจำวัน'!$B412,เส้นแต่งหน้าขนมปัง!AF:AF)+SUMIF('วางแผนBC,CJ'!$C:$C,'รับ-จ่าย ประจำวัน'!$B412,'วางแผนBC,CJ'!AF:AF)+SUMIF(RD!$C:$C,'รับ-จ่าย ประจำวัน'!$B412,RD!AF:AF)+SUMIF('FG,ออนไล,คัดแยก'!$C:$C,'รับ-จ่าย ประจำวัน'!$B412,'FG,ออนไล,คัดแยก'!AF:AF)</f>
        <v>216</v>
      </c>
      <c r="BN412" s="16">
        <f>SUMIF(เตรียมส่วนผสม!$C:$C,'รับ-จ่าย ประจำวัน'!$B412,เตรียมส่วนผสม!AG:AG)+SUMIF(กวนไส้!$C:$C,'รับ-จ่าย ประจำวัน'!$B412,กวนไส้!AG:AG)+SUMIF(ผลิต1!$C:$C,'รับ-จ่าย ประจำวัน'!$B412,ผลิต1!AG:AG)+SUMIF(ผลิต2!$C:$C,'รับ-จ่าย ประจำวัน'!$B412,ผลิต2!AG:AG)+SUMIF(เส้นแต่งหน้าขนมเค้ก!$C:$C,'รับ-จ่าย ประจำวัน'!$B412,เส้นแต่งหน้าขนมเค้ก!AG:AG)+SUMIF(แพ็ค!$C:$C,'รับ-จ่าย ประจำวัน'!$B412,แพ็ค!AG:AG)+SUMIF(ธุรการ!$C:$C,'รับ-จ่าย ประจำวัน'!$B412,ธุรการ!AG:AG)+SUMIF(เส้นแต่งหน้าขนมปัง!$C:$C,'รับ-จ่าย ประจำวัน'!$B412,เส้นแต่งหน้าขนมปัง!AG:AG)+SUMIF('วางแผนBC,CJ'!$C:$C,'รับ-จ่าย ประจำวัน'!$B412,'วางแผนBC,CJ'!AG:AG)+SUMIF(RD!$C:$C,'รับ-จ่าย ประจำวัน'!$B412,RD!AG:AG)+SUMIF('FG,ออนไล,คัดแยก'!$C:$C,'รับ-จ่าย ประจำวัน'!$B412,'FG,ออนไล,คัดแยก'!AG:AG)</f>
        <v>0</v>
      </c>
      <c r="BO412" s="16">
        <f>SUMIF(เตรียมส่วนผสม!$C:$C,'รับ-จ่าย ประจำวัน'!$B412,เตรียมส่วนผสม!AH:AH)+SUMIF(กวนไส้!$C:$C,'รับ-จ่าย ประจำวัน'!$B412,กวนไส้!AH:AH)+SUMIF(ผลิต1!$C:$C,'รับ-จ่าย ประจำวัน'!$B412,ผลิต1!AH:AH)+SUMIF(ผลิต2!$C:$C,'รับ-จ่าย ประจำวัน'!$B412,ผลิต2!AH:AH)+SUMIF(เส้นแต่งหน้าขนมเค้ก!$C:$C,'รับ-จ่าย ประจำวัน'!$B412,เส้นแต่งหน้าขนมเค้ก!AH:AH)+SUMIF(แพ็ค!$C:$C,'รับ-จ่าย ประจำวัน'!$B412,แพ็ค!AH:AH)+SUMIF(ธุรการ!$C:$C,'รับ-จ่าย ประจำวัน'!$B412,ธุรการ!AH:AH)+SUMIF(เส้นแต่งหน้าขนมปัง!$C:$C,'รับ-จ่าย ประจำวัน'!$B412,เส้นแต่งหน้าขนมปัง!AH:AH)+SUMIF('วางแผนBC,CJ'!$C:$C,'รับ-จ่าย ประจำวัน'!$B412,'วางแผนBC,CJ'!AH:AH)+SUMIF(RD!$C:$C,'รับ-จ่าย ประจำวัน'!$B412,RD!AH:AH)+SUMIF('FG,ออนไล,คัดแยก'!$C:$C,'รับ-จ่าย ประจำวัน'!$B412,'FG,ออนไล,คัดแยก'!AH:AH)</f>
        <v>0</v>
      </c>
      <c r="BP412" s="16">
        <f>SUMIF(เตรียมส่วนผสม!$C:$C,'รับ-จ่าย ประจำวัน'!$B412,เตรียมส่วนผสม!AI:AI)+SUMIF(กวนไส้!$C:$C,'รับ-จ่าย ประจำวัน'!$B412,กวนไส้!AI:AI)+SUMIF(ผลิต1!$C:$C,'รับ-จ่าย ประจำวัน'!$B412,ผลิต1!AI:AI)+SUMIF(ผลิต2!$C:$C,'รับ-จ่าย ประจำวัน'!$B412,ผลิต2!AI:AI)+SUMIF(เส้นแต่งหน้าขนมเค้ก!$C:$C,'รับ-จ่าย ประจำวัน'!$B412,เส้นแต่งหน้าขนมเค้ก!AI:AI)+SUMIF(แพ็ค!$C:$C,'รับ-จ่าย ประจำวัน'!$B412,แพ็ค!AI:AI)+SUMIF(ธุรการ!$C:$C,'รับ-จ่าย ประจำวัน'!$B412,ธุรการ!AI:AI)+SUMIF(เส้นแต่งหน้าขนมปัง!$C:$C,'รับ-จ่าย ประจำวัน'!$B412,เส้นแต่งหน้าขนมปัง!AI:AI)+SUMIF('วางแผนBC,CJ'!$C:$C,'รับ-จ่าย ประจำวัน'!$B412,'วางแผนBC,CJ'!AI:AI)+SUMIF(RD!$C:$C,'รับ-จ่าย ประจำวัน'!$B412,RD!AI:AI)+SUMIF('FG,ออนไล,คัดแยก'!$C:$C,'รับ-จ่าย ประจำวัน'!$B412,'FG,ออนไล,คัดแยก'!AI:AI)</f>
        <v>540</v>
      </c>
      <c r="BQ412" s="16">
        <f>SUMIF(เตรียมส่วนผสม!$C:$C,'รับ-จ่าย ประจำวัน'!$B412,เตรียมส่วนผสม!AJ:AJ)+SUMIF(กวนไส้!$C:$C,'รับ-จ่าย ประจำวัน'!$B412,กวนไส้!AJ:AJ)+SUMIF(ผลิต1!$C:$C,'รับ-จ่าย ประจำวัน'!$B412,ผลิต1!AJ:AJ)+SUMIF(ผลิต2!$C:$C,'รับ-จ่าย ประจำวัน'!$B412,ผลิต2!AJ:AJ)+SUMIF(เส้นแต่งหน้าขนมเค้ก!$C:$C,'รับ-จ่าย ประจำวัน'!$B412,เส้นแต่งหน้าขนมเค้ก!AJ:AJ)+SUMIF(แพ็ค!$C:$C,'รับ-จ่าย ประจำวัน'!$B412,แพ็ค!AJ:AJ)+SUMIF(ธุรการ!$C:$C,'รับ-จ่าย ประจำวัน'!$B412,ธุรการ!AJ:AJ)+SUMIF(เส้นแต่งหน้าขนมปัง!$C:$C,'รับ-จ่าย ประจำวัน'!$B412,เส้นแต่งหน้าขนมปัง!AJ:AJ)+SUMIF('วางแผนBC,CJ'!$C:$C,'รับ-จ่าย ประจำวัน'!$B412,'วางแผนBC,CJ'!AJ:AJ)+SUMIF(RD!$C:$C,'รับ-จ่าย ประจำวัน'!$B412,RD!AJ:AJ)+SUMIF('FG,ออนไล,คัดแยก'!$C:$C,'รับ-จ่าย ประจำวัน'!$B412,'FG,ออนไล,คัดแยก'!AJ:AJ)</f>
        <v>1350</v>
      </c>
      <c r="BR412" s="16">
        <f>SUMIF(เตรียมส่วนผสม!$C:$C,'รับ-จ่าย ประจำวัน'!$B412,เตรียมส่วนผสม!AK:AK)+SUMIF(กวนไส้!$C:$C,'รับ-จ่าย ประจำวัน'!$B412,กวนไส้!AK:AK)+SUMIF(ผลิต1!$C:$C,'รับ-จ่าย ประจำวัน'!$B412,ผลิต1!AK:AK)+SUMIF(ผลิต2!$C:$C,'รับ-จ่าย ประจำวัน'!$B412,ผลิต2!AK:AK)+SUMIF(เส้นแต่งหน้าขนมเค้ก!$C:$C,'รับ-จ่าย ประจำวัน'!$B412,เส้นแต่งหน้าขนมเค้ก!AK:AK)+SUMIF(แพ็ค!$C:$C,'รับ-จ่าย ประจำวัน'!$B412,แพ็ค!AK:AK)+SUMIF(ธุรการ!$C:$C,'รับ-จ่าย ประจำวัน'!$B412,ธุรการ!AK:AK)+SUMIF(เส้นแต่งหน้าขนมปัง!$C:$C,'รับ-จ่าย ประจำวัน'!$B412,เส้นแต่งหน้าขนมปัง!AK:AK)+SUMIF('วางแผนBC,CJ'!$C:$C,'รับ-จ่าย ประจำวัน'!$B412,'วางแผนBC,CJ'!AK:AK)+SUMIF(RD!$C:$C,'รับ-จ่าย ประจำวัน'!$B412,RD!AK:AK)+SUMIF('FG,ออนไล,คัดแยก'!$C:$C,'รับ-จ่าย ประจำวัน'!$B412,'FG,ออนไล,คัดแยก'!AK:AK)</f>
        <v>1350</v>
      </c>
      <c r="BS412" s="16">
        <f>SUMIF(เตรียมส่วนผสม!$C:$C,'รับ-จ่าย ประจำวัน'!$B412,เตรียมส่วนผสม!AL:AL)+SUMIF(กวนไส้!$C:$C,'รับ-จ่าย ประจำวัน'!$B412,กวนไส้!AL:AL)+SUMIF(ผลิต1!$C:$C,'รับ-จ่าย ประจำวัน'!$B412,ผลิต1!AL:AL)+SUMIF(ผลิต2!$C:$C,'รับ-จ่าย ประจำวัน'!$B412,ผลิต2!AL:AL)+SUMIF(เส้นแต่งหน้าขนมเค้ก!$C:$C,'รับ-จ่าย ประจำวัน'!$B412,เส้นแต่งหน้าขนมเค้ก!AL:AL)+SUMIF(แพ็ค!$C:$C,'รับ-จ่าย ประจำวัน'!$B412,แพ็ค!AL:AL)+SUMIF(ธุรการ!$C:$C,'รับ-จ่าย ประจำวัน'!$B412,ธุรการ!AL:AL)+SUMIF(เส้นแต่งหน้าขนมปัง!$C:$C,'รับ-จ่าย ประจำวัน'!$B412,เส้นแต่งหน้าขนมปัง!AL:AL)+SUMIF('วางแผนBC,CJ'!$C:$C,'รับ-จ่าย ประจำวัน'!$B412,'วางแผนBC,CJ'!AL:AL)+SUMIF(RD!$C:$C,'รับ-จ่าย ประจำวัน'!$B412,RD!AL:AL)+SUMIF('FG,ออนไล,คัดแยก'!$C:$C,'รับ-จ่าย ประจำวัน'!$B412,'FG,ออนไล,คัดแยก'!AL:AL)</f>
        <v>0</v>
      </c>
      <c r="BT412" s="18">
        <f t="shared" si="93"/>
        <v>13251</v>
      </c>
      <c r="BU412" s="116"/>
      <c r="BV412" s="146">
        <f t="shared" si="94"/>
        <v>11780</v>
      </c>
      <c r="BW412" s="183">
        <v>30</v>
      </c>
      <c r="BX412" s="172">
        <f t="shared" si="99"/>
        <v>441.7</v>
      </c>
      <c r="BY412" s="188">
        <f t="shared" si="90"/>
        <v>26.669685306769303</v>
      </c>
      <c r="BZ412" s="180">
        <f t="shared" ca="1" si="95"/>
        <v>46229.66968530677</v>
      </c>
      <c r="CA412" s="152"/>
      <c r="CB412" s="152"/>
      <c r="CC412" s="152"/>
      <c r="CD412" s="93"/>
      <c r="CE412" s="152"/>
      <c r="CF412" s="152"/>
      <c r="CG412" s="152"/>
      <c r="CH412" s="152"/>
      <c r="CI412" s="93"/>
      <c r="CJ412" s="97"/>
      <c r="CK412" s="9">
        <f t="shared" si="91"/>
        <v>11780</v>
      </c>
    </row>
    <row r="413" spans="1:89" hidden="1" x14ac:dyDescent="0.5">
      <c r="A413" s="149"/>
      <c r="B413" s="34">
        <v>1021601030</v>
      </c>
      <c r="C413" s="33" t="s">
        <v>1698</v>
      </c>
      <c r="D413" s="141" t="s">
        <v>61</v>
      </c>
      <c r="E413" s="25"/>
      <c r="F413" s="132"/>
      <c r="G413" s="25"/>
      <c r="H413" s="12">
        <v>136250</v>
      </c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11"/>
      <c r="AF413" s="11"/>
      <c r="AG413" s="11"/>
      <c r="AH413" s="11"/>
      <c r="AI413" s="25"/>
      <c r="AJ413" s="25"/>
      <c r="AK413" s="25"/>
      <c r="AL413" s="25"/>
      <c r="AM413" s="25"/>
      <c r="AN413" s="15">
        <f t="shared" si="92"/>
        <v>0</v>
      </c>
      <c r="AO413" s="16">
        <f>SUMIF(เตรียมส่วนผสม!$C:$C,'รับ-จ่าย ประจำวัน'!$B413,เตรียมส่วนผสม!H:H)+SUMIF(กวนไส้!$C:$C,'รับ-จ่าย ประจำวัน'!$B413,กวนไส้!H:H)+SUMIF(ผลิต1!$C:$C,'รับ-จ่าย ประจำวัน'!$B413,ผลิต1!H:H)+SUMIF(ผลิต2!$C:$C,'รับ-จ่าย ประจำวัน'!$B413,ผลิต2!H:H)+SUMIF(เส้นแต่งหน้าขนมเค้ก!$C:$C,'รับ-จ่าย ประจำวัน'!$B413,เส้นแต่งหน้าขนมเค้ก!H:H)+SUMIF(แพ็ค!$C:$C,'รับ-จ่าย ประจำวัน'!$B413,แพ็ค!H:H)+SUMIF(ธุรการ!$C:$C,'รับ-จ่าย ประจำวัน'!$B413,ธุรการ!H:H)+SUMIF(เส้นแต่งหน้าขนมปัง!$C:$C,'รับ-จ่าย ประจำวัน'!$B413,เส้นแต่งหน้าขนมปัง!H:H)+SUMIF('วางแผนBC,CJ'!$C:$C,'รับ-จ่าย ประจำวัน'!$B413,'วางแผนBC,CJ'!H:H)+SUMIF(RD!$C:$C,'รับ-จ่าย ประจำวัน'!$B413,RD!H:H)+SUMIF('FG,ออนไล,คัดแยก'!$C:$C,'รับ-จ่าย ประจำวัน'!$B413,'FG,ออนไล,คัดแยก'!H:H)</f>
        <v>0</v>
      </c>
      <c r="AP413" s="16">
        <f>SUMIF(เตรียมส่วนผสม!$C:$C,'รับ-จ่าย ประจำวัน'!$B413,เตรียมส่วนผสม!I:I)+SUMIF(กวนไส้!$C:$C,'รับ-จ่าย ประจำวัน'!$B413,กวนไส้!I:I)+SUMIF(ผลิต1!$C:$C,'รับ-จ่าย ประจำวัน'!$B413,ผลิต1!I:I)+SUMIF(ผลิต2!$C:$C,'รับ-จ่าย ประจำวัน'!$B413,ผลิต2!I:I)+SUMIF(เส้นแต่งหน้าขนมเค้ก!$C:$C,'รับ-จ่าย ประจำวัน'!$B413,เส้นแต่งหน้าขนมเค้ก!I:I)+SUMIF(แพ็ค!$C:$C,'รับ-จ่าย ประจำวัน'!$B413,แพ็ค!I:I)+SUMIF(ธุรการ!$C:$C,'รับ-จ่าย ประจำวัน'!$B413,ธุรการ!I:I)+SUMIF(เส้นแต่งหน้าขนมปัง!$C:$C,'รับ-จ่าย ประจำวัน'!$B413,เส้นแต่งหน้าขนมปัง!I:I)+SUMIF('วางแผนBC,CJ'!$C:$C,'รับ-จ่าย ประจำวัน'!$B413,'วางแผนBC,CJ'!I:I)+SUMIF(RD!$C:$C,'รับ-จ่าย ประจำวัน'!$B413,RD!I:I)+SUMIF('FG,ออนไล,คัดแยก'!$C:$C,'รับ-จ่าย ประจำวัน'!$B413,'FG,ออนไล,คัดแยก'!I:I)</f>
        <v>0</v>
      </c>
      <c r="AQ413" s="16">
        <f>SUMIF(เตรียมส่วนผสม!$C:$C,'รับ-จ่าย ประจำวัน'!$B413,เตรียมส่วนผสม!J:J)+SUMIF(กวนไส้!$C:$C,'รับ-จ่าย ประจำวัน'!$B413,กวนไส้!J:J)+SUMIF(ผลิต1!$C:$C,'รับ-จ่าย ประจำวัน'!$B413,ผลิต1!J:J)+SUMIF(ผลิต2!$C:$C,'รับ-จ่าย ประจำวัน'!$B413,ผลิต2!J:J)+SUMIF(เส้นแต่งหน้าขนมเค้ก!$C:$C,'รับ-จ่าย ประจำวัน'!$B413,เส้นแต่งหน้าขนมเค้ก!J:J)+SUMIF(แพ็ค!$C:$C,'รับ-จ่าย ประจำวัน'!$B413,แพ็ค!J:J)+SUMIF(ธุรการ!$C:$C,'รับ-จ่าย ประจำวัน'!$B413,ธุรการ!J:J)+SUMIF(เส้นแต่งหน้าขนมปัง!$C:$C,'รับ-จ่าย ประจำวัน'!$B413,เส้นแต่งหน้าขนมปัง!J:J)+SUMIF('วางแผนBC,CJ'!$C:$C,'รับ-จ่าย ประจำวัน'!$B413,'วางแผนBC,CJ'!J:J)+SUMIF(RD!$C:$C,'รับ-จ่าย ประจำวัน'!$B413,RD!J:J)+SUMIF('FG,ออนไล,คัดแยก'!$C:$C,'รับ-จ่าย ประจำวัน'!$B413,'FG,ออนไล,คัดแยก'!J:J)</f>
        <v>0</v>
      </c>
      <c r="AR413" s="16">
        <f>SUMIF(เตรียมส่วนผสม!$C:$C,'รับ-จ่าย ประจำวัน'!$B413,เตรียมส่วนผสม!K:K)+SUMIF(กวนไส้!$C:$C,'รับ-จ่าย ประจำวัน'!$B413,กวนไส้!K:K)+SUMIF(ผลิต1!$C:$C,'รับ-จ่าย ประจำวัน'!$B413,ผลิต1!K:K)+SUMIF(ผลิต2!$C:$C,'รับ-จ่าย ประจำวัน'!$B413,ผลิต2!K:K)+SUMIF(เส้นแต่งหน้าขนมเค้ก!$C:$C,'รับ-จ่าย ประจำวัน'!$B413,เส้นแต่งหน้าขนมเค้ก!K:K)+SUMIF(แพ็ค!$C:$C,'รับ-จ่าย ประจำวัน'!$B413,แพ็ค!K:K)+SUMIF(ธุรการ!$C:$C,'รับ-จ่าย ประจำวัน'!$B413,ธุรการ!K:K)+SUMIF(เส้นแต่งหน้าขนมปัง!$C:$C,'รับ-จ่าย ประจำวัน'!$B413,เส้นแต่งหน้าขนมปัง!K:K)+SUMIF('วางแผนBC,CJ'!$C:$C,'รับ-จ่าย ประจำวัน'!$B413,'วางแผนBC,CJ'!K:K)+SUMIF(RD!$C:$C,'รับ-จ่าย ประจำวัน'!$B413,RD!K:K)+SUMIF('FG,ออนไล,คัดแยก'!$C:$C,'รับ-จ่าย ประจำวัน'!$B413,'FG,ออนไล,คัดแยก'!K:K)</f>
        <v>0</v>
      </c>
      <c r="AS413" s="16">
        <f>SUMIF(เตรียมส่วนผสม!$C:$C,'รับ-จ่าย ประจำวัน'!$B413,เตรียมส่วนผสม!L:L)+SUMIF(กวนไส้!$C:$C,'รับ-จ่าย ประจำวัน'!$B413,กวนไส้!L:L)+SUMIF(ผลิต1!$C:$C,'รับ-จ่าย ประจำวัน'!$B413,ผลิต1!L:L)+SUMIF(ผลิต2!$C:$C,'รับ-จ่าย ประจำวัน'!$B413,ผลิต2!L:L)+SUMIF(เส้นแต่งหน้าขนมเค้ก!$C:$C,'รับ-จ่าย ประจำวัน'!$B413,เส้นแต่งหน้าขนมเค้ก!L:L)+SUMIF(แพ็ค!$C:$C,'รับ-จ่าย ประจำวัน'!$B413,แพ็ค!L:L)+SUMIF(ธุรการ!$C:$C,'รับ-จ่าย ประจำวัน'!$B413,ธุรการ!L:L)+SUMIF(เส้นแต่งหน้าขนมปัง!$C:$C,'รับ-จ่าย ประจำวัน'!$B413,เส้นแต่งหน้าขนมปัง!L:L)+SUMIF('วางแผนBC,CJ'!$C:$C,'รับ-จ่าย ประจำวัน'!$B413,'วางแผนBC,CJ'!L:L)+SUMIF(RD!$C:$C,'รับ-จ่าย ประจำวัน'!$B413,RD!L:L)+SUMIF('FG,ออนไล,คัดแยก'!$C:$C,'รับ-จ่าย ประจำวัน'!$B413,'FG,ออนไล,คัดแยก'!L:L)</f>
        <v>0</v>
      </c>
      <c r="AT413" s="16">
        <f>SUMIF(เตรียมส่วนผสม!$C:$C,'รับ-จ่าย ประจำวัน'!$B413,เตรียมส่วนผสม!M:M)+SUMIF(กวนไส้!$C:$C,'รับ-จ่าย ประจำวัน'!$B413,กวนไส้!M:M)+SUMIF(ผลิต1!$C:$C,'รับ-จ่าย ประจำวัน'!$B413,ผลิต1!M:M)+SUMIF(ผลิต2!$C:$C,'รับ-จ่าย ประจำวัน'!$B413,ผลิต2!M:M)+SUMIF(เส้นแต่งหน้าขนมเค้ก!$C:$C,'รับ-จ่าย ประจำวัน'!$B413,เส้นแต่งหน้าขนมเค้ก!M:M)+SUMIF(แพ็ค!$C:$C,'รับ-จ่าย ประจำวัน'!$B413,แพ็ค!M:M)+SUMIF(ธุรการ!$C:$C,'รับ-จ่าย ประจำวัน'!$B413,ธุรการ!M:M)+SUMIF(เส้นแต่งหน้าขนมปัง!$C:$C,'รับ-จ่าย ประจำวัน'!$B413,เส้นแต่งหน้าขนมปัง!M:M)+SUMIF('วางแผนBC,CJ'!$C:$C,'รับ-จ่าย ประจำวัน'!$B413,'วางแผนBC,CJ'!M:M)+SUMIF(RD!$C:$C,'รับ-จ่าย ประจำวัน'!$B413,RD!M:M)+SUMIF('FG,ออนไล,คัดแยก'!$C:$C,'รับ-จ่าย ประจำวัน'!$B413,'FG,ออนไล,คัดแยก'!M:M)</f>
        <v>0</v>
      </c>
      <c r="AU413" s="16">
        <f>SUMIF(เตรียมส่วนผสม!$C:$C,'รับ-จ่าย ประจำวัน'!$B413,เตรียมส่วนผสม!N:N)+SUMIF(กวนไส้!$C:$C,'รับ-จ่าย ประจำวัน'!$B413,กวนไส้!N:N)+SUMIF(ผลิต1!$C:$C,'รับ-จ่าย ประจำวัน'!$B413,ผลิต1!N:N)+SUMIF(ผลิต2!$C:$C,'รับ-จ่าย ประจำวัน'!$B413,ผลิต2!N:N)+SUMIF(เส้นแต่งหน้าขนมเค้ก!$C:$C,'รับ-จ่าย ประจำวัน'!$B413,เส้นแต่งหน้าขนมเค้ก!N:N)+SUMIF(แพ็ค!$C:$C,'รับ-จ่าย ประจำวัน'!$B413,แพ็ค!N:N)+SUMIF(ธุรการ!$C:$C,'รับ-จ่าย ประจำวัน'!$B413,ธุรการ!N:N)+SUMIF(เส้นแต่งหน้าขนมปัง!$C:$C,'รับ-จ่าย ประจำวัน'!$B413,เส้นแต่งหน้าขนมปัง!N:N)+SUMIF('วางแผนBC,CJ'!$C:$C,'รับ-จ่าย ประจำวัน'!$B413,'วางแผนBC,CJ'!N:N)+SUMIF(RD!$C:$C,'รับ-จ่าย ประจำวัน'!$B413,RD!N:N)+SUMIF('FG,ออนไล,คัดแยก'!$C:$C,'รับ-จ่าย ประจำวัน'!$B413,'FG,ออนไล,คัดแยก'!N:N)</f>
        <v>0</v>
      </c>
      <c r="AV413" s="16">
        <f>SUMIF(เตรียมส่วนผสม!$C:$C,'รับ-จ่าย ประจำวัน'!$B413,เตรียมส่วนผสม!O:O)+SUMIF(กวนไส้!$C:$C,'รับ-จ่าย ประจำวัน'!$B413,กวนไส้!O:O)+SUMIF(ผลิต1!$C:$C,'รับ-จ่าย ประจำวัน'!$B413,ผลิต1!O:O)+SUMIF(ผลิต2!$C:$C,'รับ-จ่าย ประจำวัน'!$B413,ผลิต2!O:O)+SUMIF(เส้นแต่งหน้าขนมเค้ก!$C:$C,'รับ-จ่าย ประจำวัน'!$B413,เส้นแต่งหน้าขนมเค้ก!O:O)+SUMIF(แพ็ค!$C:$C,'รับ-จ่าย ประจำวัน'!$B413,แพ็ค!O:O)+SUMIF(ธุรการ!$C:$C,'รับ-จ่าย ประจำวัน'!$B413,ธุรการ!O:O)+SUMIF(เส้นแต่งหน้าขนมปัง!$C:$C,'รับ-จ่าย ประจำวัน'!$B413,เส้นแต่งหน้าขนมปัง!O:O)+SUMIF('วางแผนBC,CJ'!$C:$C,'รับ-จ่าย ประจำวัน'!$B413,'วางแผนBC,CJ'!O:O)+SUMIF(RD!$C:$C,'รับ-จ่าย ประจำวัน'!$B413,RD!O:O)+SUMIF('FG,ออนไล,คัดแยก'!$C:$C,'รับ-จ่าย ประจำวัน'!$B413,'FG,ออนไล,คัดแยก'!O:O)</f>
        <v>0</v>
      </c>
      <c r="AW413" s="16">
        <f>SUMIF(เตรียมส่วนผสม!$C:$C,'รับ-จ่าย ประจำวัน'!$B413,เตรียมส่วนผสม!P:P)+SUMIF(กวนไส้!$C:$C,'รับ-จ่าย ประจำวัน'!$B413,กวนไส้!P:P)+SUMIF(ผลิต1!$C:$C,'รับ-จ่าย ประจำวัน'!$B413,ผลิต1!P:P)+SUMIF(ผลิต2!$C:$C,'รับ-จ่าย ประจำวัน'!$B413,ผลิต2!P:P)+SUMIF(เส้นแต่งหน้าขนมเค้ก!$C:$C,'รับ-จ่าย ประจำวัน'!$B413,เส้นแต่งหน้าขนมเค้ก!P:P)+SUMIF(แพ็ค!$C:$C,'รับ-จ่าย ประจำวัน'!$B413,แพ็ค!P:P)+SUMIF(ธุรการ!$C:$C,'รับ-จ่าย ประจำวัน'!$B413,ธุรการ!P:P)+SUMIF(เส้นแต่งหน้าขนมปัง!$C:$C,'รับ-จ่าย ประจำวัน'!$B413,เส้นแต่งหน้าขนมปัง!P:P)+SUMIF('วางแผนBC,CJ'!$C:$C,'รับ-จ่าย ประจำวัน'!$B413,'วางแผนBC,CJ'!P:P)+SUMIF(RD!$C:$C,'รับ-จ่าย ประจำวัน'!$B413,RD!P:P)+SUMIF('FG,ออนไล,คัดแยก'!$C:$C,'รับ-จ่าย ประจำวัน'!$B413,'FG,ออนไล,คัดแยก'!P:P)</f>
        <v>0</v>
      </c>
      <c r="AX413" s="16">
        <f>SUMIF(เตรียมส่วนผสม!$C:$C,'รับ-จ่าย ประจำวัน'!$B413,เตรียมส่วนผสม!Q:Q)+SUMIF(กวนไส้!$C:$C,'รับ-จ่าย ประจำวัน'!$B413,กวนไส้!Q:Q)+SUMIF(ผลิต1!$C:$C,'รับ-จ่าย ประจำวัน'!$B413,ผลิต1!Q:Q)+SUMIF(ผลิต2!$C:$C,'รับ-จ่าย ประจำวัน'!$B413,ผลิต2!Q:Q)+SUMIF(เส้นแต่งหน้าขนมเค้ก!$C:$C,'รับ-จ่าย ประจำวัน'!$B413,เส้นแต่งหน้าขนมเค้ก!Q:Q)+SUMIF(แพ็ค!$C:$C,'รับ-จ่าย ประจำวัน'!$B413,แพ็ค!Q:Q)+SUMIF(ธุรการ!$C:$C,'รับ-จ่าย ประจำวัน'!$B413,ธุรการ!Q:Q)+SUMIF(เส้นแต่งหน้าขนมปัง!$C:$C,'รับ-จ่าย ประจำวัน'!$B413,เส้นแต่งหน้าขนมปัง!Q:Q)+SUMIF('วางแผนBC,CJ'!$C:$C,'รับ-จ่าย ประจำวัน'!$B413,'วางแผนBC,CJ'!Q:Q)+SUMIF(RD!$C:$C,'รับ-จ่าย ประจำวัน'!$B413,RD!Q:Q)+SUMIF('FG,ออนไล,คัดแยก'!$C:$C,'รับ-จ่าย ประจำวัน'!$B413,'FG,ออนไล,คัดแยก'!Q:Q)</f>
        <v>0</v>
      </c>
      <c r="AY413" s="16">
        <f>SUMIF(เตรียมส่วนผสม!$C:$C,'รับ-จ่าย ประจำวัน'!$B413,เตรียมส่วนผสม!R:R)+SUMIF(กวนไส้!$C:$C,'รับ-จ่าย ประจำวัน'!$B413,กวนไส้!R:R)+SUMIF(ผลิต1!$C:$C,'รับ-จ่าย ประจำวัน'!$B413,ผลิต1!R:R)+SUMIF(ผลิต2!$C:$C,'รับ-จ่าย ประจำวัน'!$B413,ผลิต2!R:R)+SUMIF(เส้นแต่งหน้าขนมเค้ก!$C:$C,'รับ-จ่าย ประจำวัน'!$B413,เส้นแต่งหน้าขนมเค้ก!R:R)+SUMIF(แพ็ค!$C:$C,'รับ-จ่าย ประจำวัน'!$B413,แพ็ค!R:R)+SUMIF(ธุรการ!$C:$C,'รับ-จ่าย ประจำวัน'!$B413,ธุรการ!R:R)+SUMIF(เส้นแต่งหน้าขนมปัง!$C:$C,'รับ-จ่าย ประจำวัน'!$B413,เส้นแต่งหน้าขนมปัง!R:R)+SUMIF('วางแผนBC,CJ'!$C:$C,'รับ-จ่าย ประจำวัน'!$B413,'วางแผนBC,CJ'!R:R)+SUMIF(RD!$C:$C,'รับ-จ่าย ประจำวัน'!$B413,RD!R:R)+SUMIF('FG,ออนไล,คัดแยก'!$C:$C,'รับ-จ่าย ประจำวัน'!$B413,'FG,ออนไล,คัดแยก'!R:R)</f>
        <v>0</v>
      </c>
      <c r="AZ413" s="16">
        <f>SUMIF(เตรียมส่วนผสม!$C:$C,'รับ-จ่าย ประจำวัน'!$B413,เตรียมส่วนผสม!S:S)+SUMIF(กวนไส้!$C:$C,'รับ-จ่าย ประจำวัน'!$B413,กวนไส้!S:S)+SUMIF(ผลิต1!$C:$C,'รับ-จ่าย ประจำวัน'!$B413,ผลิต1!S:S)+SUMIF(ผลิต2!$C:$C,'รับ-จ่าย ประจำวัน'!$B413,ผลิต2!S:S)+SUMIF(เส้นแต่งหน้าขนมเค้ก!$C:$C,'รับ-จ่าย ประจำวัน'!$B413,เส้นแต่งหน้าขนมเค้ก!S:S)+SUMIF(แพ็ค!$C:$C,'รับ-จ่าย ประจำวัน'!$B413,แพ็ค!S:S)+SUMIF(ธุรการ!$C:$C,'รับ-จ่าย ประจำวัน'!$B413,ธุรการ!S:S)+SUMIF(เส้นแต่งหน้าขนมปัง!$C:$C,'รับ-จ่าย ประจำวัน'!$B413,เส้นแต่งหน้าขนมปัง!S:S)+SUMIF('วางแผนBC,CJ'!$C:$C,'รับ-จ่าย ประจำวัน'!$B413,'วางแผนBC,CJ'!S:S)+SUMIF(RD!$C:$C,'รับ-จ่าย ประจำวัน'!$B413,RD!S:S)+SUMIF('FG,ออนไล,คัดแยก'!$C:$C,'รับ-จ่าย ประจำวัน'!$B413,'FG,ออนไล,คัดแยก'!S:S)</f>
        <v>0</v>
      </c>
      <c r="BA413" s="16">
        <f>SUMIF(เตรียมส่วนผสม!$C:$C,'รับ-จ่าย ประจำวัน'!$B413,เตรียมส่วนผสม!T:T)+SUMIF(กวนไส้!$C:$C,'รับ-จ่าย ประจำวัน'!$B413,กวนไส้!T:T)+SUMIF(ผลิต1!$C:$C,'รับ-จ่าย ประจำวัน'!$B413,ผลิต1!T:T)+SUMIF(ผลิต2!$C:$C,'รับ-จ่าย ประจำวัน'!$B413,ผลิต2!T:T)+SUMIF(เส้นแต่งหน้าขนมเค้ก!$C:$C,'รับ-จ่าย ประจำวัน'!$B413,เส้นแต่งหน้าขนมเค้ก!T:T)+SUMIF(แพ็ค!$C:$C,'รับ-จ่าย ประจำวัน'!$B413,แพ็ค!T:T)+SUMIF(ธุรการ!$C:$C,'รับ-จ่าย ประจำวัน'!$B413,ธุรการ!T:T)+SUMIF(เส้นแต่งหน้าขนมปัง!$C:$C,'รับ-จ่าย ประจำวัน'!$B413,เส้นแต่งหน้าขนมปัง!T:T)+SUMIF('วางแผนBC,CJ'!$C:$C,'รับ-จ่าย ประจำวัน'!$B413,'วางแผนBC,CJ'!T:T)+SUMIF(RD!$C:$C,'รับ-จ่าย ประจำวัน'!$B413,RD!T:T)+SUMIF('FG,ออนไล,คัดแยก'!$C:$C,'รับ-จ่าย ประจำวัน'!$B413,'FG,ออนไล,คัดแยก'!T:T)</f>
        <v>0</v>
      </c>
      <c r="BB413" s="16">
        <f>SUMIF(เตรียมส่วนผสม!$C:$C,'รับ-จ่าย ประจำวัน'!$B413,เตรียมส่วนผสม!U:U)+SUMIF(กวนไส้!$C:$C,'รับ-จ่าย ประจำวัน'!$B413,กวนไส้!U:U)+SUMIF(ผลิต1!$C:$C,'รับ-จ่าย ประจำวัน'!$B413,ผลิต1!U:U)+SUMIF(ผลิต2!$C:$C,'รับ-จ่าย ประจำวัน'!$B413,ผลิต2!U:U)+SUMIF(เส้นแต่งหน้าขนมเค้ก!$C:$C,'รับ-จ่าย ประจำวัน'!$B413,เส้นแต่งหน้าขนมเค้ก!U:U)+SUMIF(แพ็ค!$C:$C,'รับ-จ่าย ประจำวัน'!$B413,แพ็ค!U:U)+SUMIF(ธุรการ!$C:$C,'รับ-จ่าย ประจำวัน'!$B413,ธุรการ!U:U)+SUMIF(เส้นแต่งหน้าขนมปัง!$C:$C,'รับ-จ่าย ประจำวัน'!$B413,เส้นแต่งหน้าขนมปัง!U:U)+SUMIF('วางแผนBC,CJ'!$C:$C,'รับ-จ่าย ประจำวัน'!$B413,'วางแผนBC,CJ'!U:U)+SUMIF(RD!$C:$C,'รับ-จ่าย ประจำวัน'!$B413,RD!U:U)+SUMIF('FG,ออนไล,คัดแยก'!$C:$C,'รับ-จ่าย ประจำวัน'!$B413,'FG,ออนไล,คัดแยก'!U:U)</f>
        <v>0</v>
      </c>
      <c r="BC413" s="16">
        <f>SUMIF(เตรียมส่วนผสม!$C:$C,'รับ-จ่าย ประจำวัน'!$B413,เตรียมส่วนผสม!V:V)+SUMIF(กวนไส้!$C:$C,'รับ-จ่าย ประจำวัน'!$B413,กวนไส้!V:V)+SUMIF(ผลิต1!$C:$C,'รับ-จ่าย ประจำวัน'!$B413,ผลิต1!V:V)+SUMIF(ผลิต2!$C:$C,'รับ-จ่าย ประจำวัน'!$B413,ผลิต2!V:V)+SUMIF(เส้นแต่งหน้าขนมเค้ก!$C:$C,'รับ-จ่าย ประจำวัน'!$B413,เส้นแต่งหน้าขนมเค้ก!V:V)+SUMIF(แพ็ค!$C:$C,'รับ-จ่าย ประจำวัน'!$B413,แพ็ค!V:V)+SUMIF(ธุรการ!$C:$C,'รับ-จ่าย ประจำวัน'!$B413,ธุรการ!V:V)+SUMIF(เส้นแต่งหน้าขนมปัง!$C:$C,'รับ-จ่าย ประจำวัน'!$B413,เส้นแต่งหน้าขนมปัง!V:V)+SUMIF('วางแผนBC,CJ'!$C:$C,'รับ-จ่าย ประจำวัน'!$B413,'วางแผนBC,CJ'!V:V)+SUMIF(RD!$C:$C,'รับ-จ่าย ประจำวัน'!$B413,RD!V:V)+SUMIF('FG,ออนไล,คัดแยก'!$C:$C,'รับ-จ่าย ประจำวัน'!$B413,'FG,ออนไล,คัดแยก'!V:V)</f>
        <v>0</v>
      </c>
      <c r="BD413" s="16">
        <f>SUMIF(เตรียมส่วนผสม!$C:$C,'รับ-จ่าย ประจำวัน'!$B413,เตรียมส่วนผสม!W:W)+SUMIF(กวนไส้!$C:$C,'รับ-จ่าย ประจำวัน'!$B413,กวนไส้!W:W)+SUMIF(ผลิต1!$C:$C,'รับ-จ่าย ประจำวัน'!$B413,ผลิต1!W:W)+SUMIF(ผลิต2!$C:$C,'รับ-จ่าย ประจำวัน'!$B413,ผลิต2!W:W)+SUMIF(เส้นแต่งหน้าขนมเค้ก!$C:$C,'รับ-จ่าย ประจำวัน'!$B413,เส้นแต่งหน้าขนมเค้ก!W:W)+SUMIF(แพ็ค!$C:$C,'รับ-จ่าย ประจำวัน'!$B413,แพ็ค!W:W)+SUMIF(ธุรการ!$C:$C,'รับ-จ่าย ประจำวัน'!$B413,ธุรการ!W:W)+SUMIF(เส้นแต่งหน้าขนมปัง!$C:$C,'รับ-จ่าย ประจำวัน'!$B413,เส้นแต่งหน้าขนมปัง!W:W)+SUMIF('วางแผนBC,CJ'!$C:$C,'รับ-จ่าย ประจำวัน'!$B413,'วางแผนBC,CJ'!W:W)+SUMIF(RD!$C:$C,'รับ-จ่าย ประจำวัน'!$B413,RD!W:W)+SUMIF('FG,ออนไล,คัดแยก'!$C:$C,'รับ-จ่าย ประจำวัน'!$B413,'FG,ออนไล,คัดแยก'!W:W)</f>
        <v>0</v>
      </c>
      <c r="BE413" s="16">
        <f>SUMIF(เตรียมส่วนผสม!$C:$C,'รับ-จ่าย ประจำวัน'!$B413,เตรียมส่วนผสม!X:X)+SUMIF(กวนไส้!$C:$C,'รับ-จ่าย ประจำวัน'!$B413,กวนไส้!X:X)+SUMIF(ผลิต1!$C:$C,'รับ-จ่าย ประจำวัน'!$B413,ผลิต1!X:X)+SUMIF(ผลิต2!$C:$C,'รับ-จ่าย ประจำวัน'!$B413,ผลิต2!X:X)+SUMIF(เส้นแต่งหน้าขนมเค้ก!$C:$C,'รับ-จ่าย ประจำวัน'!$B413,เส้นแต่งหน้าขนมเค้ก!X:X)+SUMIF(แพ็ค!$C:$C,'รับ-จ่าย ประจำวัน'!$B413,แพ็ค!X:X)+SUMIF(ธุรการ!$C:$C,'รับ-จ่าย ประจำวัน'!$B413,ธุรการ!X:X)+SUMIF(เส้นแต่งหน้าขนมปัง!$C:$C,'รับ-จ่าย ประจำวัน'!$B413,เส้นแต่งหน้าขนมปัง!X:X)+SUMIF('วางแผนBC,CJ'!$C:$C,'รับ-จ่าย ประจำวัน'!$B413,'วางแผนBC,CJ'!X:X)+SUMIF(RD!$C:$C,'รับ-จ่าย ประจำวัน'!$B413,RD!X:X)+SUMIF('FG,ออนไล,คัดแยก'!$C:$C,'รับ-จ่าย ประจำวัน'!$B413,'FG,ออนไล,คัดแยก'!X:X)</f>
        <v>0</v>
      </c>
      <c r="BF413" s="16">
        <f>SUMIF(เตรียมส่วนผสม!$C:$C,'รับ-จ่าย ประจำวัน'!$B413,เตรียมส่วนผสม!Y:Y)+SUMIF(กวนไส้!$C:$C,'รับ-จ่าย ประจำวัน'!$B413,กวนไส้!Y:Y)+SUMIF(ผลิต1!$C:$C,'รับ-จ่าย ประจำวัน'!$B413,ผลิต1!Y:Y)+SUMIF(ผลิต2!$C:$C,'รับ-จ่าย ประจำวัน'!$B413,ผลิต2!Y:Y)+SUMIF(เส้นแต่งหน้าขนมเค้ก!$C:$C,'รับ-จ่าย ประจำวัน'!$B413,เส้นแต่งหน้าขนมเค้ก!Y:Y)+SUMIF(แพ็ค!$C:$C,'รับ-จ่าย ประจำวัน'!$B413,แพ็ค!Y:Y)+SUMIF(ธุรการ!$C:$C,'รับ-จ่าย ประจำวัน'!$B413,ธุรการ!Y:Y)+SUMIF(เส้นแต่งหน้าขนมปัง!$C:$C,'รับ-จ่าย ประจำวัน'!$B413,เส้นแต่งหน้าขนมปัง!Y:Y)+SUMIF('วางแผนBC,CJ'!$C:$C,'รับ-จ่าย ประจำวัน'!$B413,'วางแผนBC,CJ'!Y:Y)+SUMIF(RD!$C:$C,'รับ-จ่าย ประจำวัน'!$B413,RD!Y:Y)+SUMIF('FG,ออนไล,คัดแยก'!$C:$C,'รับ-จ่าย ประจำวัน'!$B413,'FG,ออนไล,คัดแยก'!Y:Y)</f>
        <v>0</v>
      </c>
      <c r="BG413" s="16">
        <f>SUMIF(เตรียมส่วนผสม!$C:$C,'รับ-จ่าย ประจำวัน'!$B413,เตรียมส่วนผสม!Z:Z)+SUMIF(กวนไส้!$C:$C,'รับ-จ่าย ประจำวัน'!$B413,กวนไส้!Z:Z)+SUMIF(ผลิต1!$C:$C,'รับ-จ่าย ประจำวัน'!$B413,ผลิต1!Z:Z)+SUMIF(ผลิต2!$C:$C,'รับ-จ่าย ประจำวัน'!$B413,ผลิต2!Z:Z)+SUMIF(เส้นแต่งหน้าขนมเค้ก!$C:$C,'รับ-จ่าย ประจำวัน'!$B413,เส้นแต่งหน้าขนมเค้ก!Z:Z)+SUMIF(แพ็ค!$C:$C,'รับ-จ่าย ประจำวัน'!$B413,แพ็ค!Z:Z)+SUMIF(ธุรการ!$C:$C,'รับ-จ่าย ประจำวัน'!$B413,ธุรการ!Z:Z)+SUMIF(เส้นแต่งหน้าขนมปัง!$C:$C,'รับ-จ่าย ประจำวัน'!$B413,เส้นแต่งหน้าขนมปัง!Z:Z)+SUMIF('วางแผนBC,CJ'!$C:$C,'รับ-จ่าย ประจำวัน'!$B413,'วางแผนBC,CJ'!Z:Z)+SUMIF(RD!$C:$C,'รับ-จ่าย ประจำวัน'!$B413,RD!Z:Z)+SUMIF('FG,ออนไล,คัดแยก'!$C:$C,'รับ-จ่าย ประจำวัน'!$B413,'FG,ออนไล,คัดแยก'!Z:Z)</f>
        <v>0</v>
      </c>
      <c r="BH413" s="16">
        <f>SUMIF(เตรียมส่วนผสม!$C:$C,'รับ-จ่าย ประจำวัน'!$B413,เตรียมส่วนผสม!AA:AA)+SUMIF(กวนไส้!$C:$C,'รับ-จ่าย ประจำวัน'!$B413,กวนไส้!AA:AA)+SUMIF(ผลิต1!$C:$C,'รับ-จ่าย ประจำวัน'!$B413,ผลิต1!AA:AA)+SUMIF(ผลิต2!$C:$C,'รับ-จ่าย ประจำวัน'!$B413,ผลิต2!AA:AA)+SUMIF(เส้นแต่งหน้าขนมเค้ก!$C:$C,'รับ-จ่าย ประจำวัน'!$B413,เส้นแต่งหน้าขนมเค้ก!AA:AA)+SUMIF(แพ็ค!$C:$C,'รับ-จ่าย ประจำวัน'!$B413,แพ็ค!AA:AA)+SUMIF(ธุรการ!$C:$C,'รับ-จ่าย ประจำวัน'!$B413,ธุรการ!AA:AA)+SUMIF(เส้นแต่งหน้าขนมปัง!$C:$C,'รับ-จ่าย ประจำวัน'!$B413,เส้นแต่งหน้าขนมปัง!AA:AA)+SUMIF('วางแผนBC,CJ'!$C:$C,'รับ-จ่าย ประจำวัน'!$B413,'วางแผนBC,CJ'!AA:AA)+SUMIF(RD!$C:$C,'รับ-จ่าย ประจำวัน'!$B413,RD!AA:AA)+SUMIF('FG,ออนไล,คัดแยก'!$C:$C,'รับ-จ่าย ประจำวัน'!$B413,'FG,ออนไล,คัดแยก'!AA:AA)</f>
        <v>0</v>
      </c>
      <c r="BI413" s="16">
        <f>SUMIF(เตรียมส่วนผสม!$C:$C,'รับ-จ่าย ประจำวัน'!$B413,เตรียมส่วนผสม!AB:AB)+SUMIF(กวนไส้!$C:$C,'รับ-จ่าย ประจำวัน'!$B413,กวนไส้!AB:AB)+SUMIF(ผลิต1!$C:$C,'รับ-จ่าย ประจำวัน'!$B413,ผลิต1!AB:AB)+SUMIF(ผลิต2!$C:$C,'รับ-จ่าย ประจำวัน'!$B413,ผลิต2!AB:AB)+SUMIF(เส้นแต่งหน้าขนมเค้ก!$C:$C,'รับ-จ่าย ประจำวัน'!$B413,เส้นแต่งหน้าขนมเค้ก!AB:AB)+SUMIF(แพ็ค!$C:$C,'รับ-จ่าย ประจำวัน'!$B413,แพ็ค!AB:AB)+SUMIF(ธุรการ!$C:$C,'รับ-จ่าย ประจำวัน'!$B413,ธุรการ!AB:AB)+SUMIF(เส้นแต่งหน้าขนมปัง!$C:$C,'รับ-จ่าย ประจำวัน'!$B413,เส้นแต่งหน้าขนมปัง!AB:AB)+SUMIF('วางแผนBC,CJ'!$C:$C,'รับ-จ่าย ประจำวัน'!$B413,'วางแผนBC,CJ'!AB:AB)+SUMIF(RD!$C:$C,'รับ-จ่าย ประจำวัน'!$B413,RD!AB:AB)+SUMIF('FG,ออนไล,คัดแยก'!$C:$C,'รับ-จ่าย ประจำวัน'!$B413,'FG,ออนไล,คัดแยก'!AB:AB)</f>
        <v>0</v>
      </c>
      <c r="BJ413" s="16">
        <f>SUMIF(เตรียมส่วนผสม!$C:$C,'รับ-จ่าย ประจำวัน'!$B413,เตรียมส่วนผสม!AC:AC)+SUMIF(กวนไส้!$C:$C,'รับ-จ่าย ประจำวัน'!$B413,กวนไส้!AC:AC)+SUMIF(ผลิต1!$C:$C,'รับ-จ่าย ประจำวัน'!$B413,ผลิต1!AC:AC)+SUMIF(ผลิต2!$C:$C,'รับ-จ่าย ประจำวัน'!$B413,ผลิต2!AC:AC)+SUMIF(เส้นแต่งหน้าขนมเค้ก!$C:$C,'รับ-จ่าย ประจำวัน'!$B413,เส้นแต่งหน้าขนมเค้ก!AC:AC)+SUMIF(แพ็ค!$C:$C,'รับ-จ่าย ประจำวัน'!$B413,แพ็ค!AC:AC)+SUMIF(ธุรการ!$C:$C,'รับ-จ่าย ประจำวัน'!$B413,ธุรการ!AC:AC)+SUMIF(เส้นแต่งหน้าขนมปัง!$C:$C,'รับ-จ่าย ประจำวัน'!$B413,เส้นแต่งหน้าขนมปัง!AC:AC)+SUMIF('วางแผนBC,CJ'!$C:$C,'รับ-จ่าย ประจำวัน'!$B413,'วางแผนBC,CJ'!AC:AC)+SUMIF(RD!$C:$C,'รับ-จ่าย ประจำวัน'!$B413,RD!AC:AC)+SUMIF('FG,ออนไล,คัดแยก'!$C:$C,'รับ-จ่าย ประจำวัน'!$B413,'FG,ออนไล,คัดแยก'!AC:AC)</f>
        <v>0</v>
      </c>
      <c r="BK413" s="16">
        <f>SUMIF(เตรียมส่วนผสม!$C:$C,'รับ-จ่าย ประจำวัน'!$B413,เตรียมส่วนผสม!AD:AD)+SUMIF(กวนไส้!$C:$C,'รับ-จ่าย ประจำวัน'!$B413,กวนไส้!AD:AD)+SUMIF(ผลิต1!$C:$C,'รับ-จ่าย ประจำวัน'!$B413,ผลิต1!AD:AD)+SUMIF(ผลิต2!$C:$C,'รับ-จ่าย ประจำวัน'!$B413,ผลิต2!AD:AD)+SUMIF(เส้นแต่งหน้าขนมเค้ก!$C:$C,'รับ-จ่าย ประจำวัน'!$B413,เส้นแต่งหน้าขนมเค้ก!AD:AD)+SUMIF(แพ็ค!$C:$C,'รับ-จ่าย ประจำวัน'!$B413,แพ็ค!AD:AD)+SUMIF(ธุรการ!$C:$C,'รับ-จ่าย ประจำวัน'!$B413,ธุรการ!AD:AD)+SUMIF(เส้นแต่งหน้าขนมปัง!$C:$C,'รับ-จ่าย ประจำวัน'!$B413,เส้นแต่งหน้าขนมปัง!AD:AD)+SUMIF('วางแผนBC,CJ'!$C:$C,'รับ-จ่าย ประจำวัน'!$B413,'วางแผนBC,CJ'!AD:AD)+SUMIF(RD!$C:$C,'รับ-จ่าย ประจำวัน'!$B413,RD!AD:AD)+SUMIF('FG,ออนไล,คัดแยก'!$C:$C,'รับ-จ่าย ประจำวัน'!$B413,'FG,ออนไล,คัดแยก'!AD:AD)</f>
        <v>0</v>
      </c>
      <c r="BL413" s="16">
        <f>SUMIF(เตรียมส่วนผสม!$C:$C,'รับ-จ่าย ประจำวัน'!$B413,เตรียมส่วนผสม!AE:AE)+SUMIF(กวนไส้!$C:$C,'รับ-จ่าย ประจำวัน'!$B413,กวนไส้!AE:AE)+SUMIF(ผลิต1!$C:$C,'รับ-จ่าย ประจำวัน'!$B413,ผลิต1!AE:AE)+SUMIF(ผลิต2!$C:$C,'รับ-จ่าย ประจำวัน'!$B413,ผลิต2!AE:AE)+SUMIF(เส้นแต่งหน้าขนมเค้ก!$C:$C,'รับ-จ่าย ประจำวัน'!$B413,เส้นแต่งหน้าขนมเค้ก!AE:AE)+SUMIF(แพ็ค!$C:$C,'รับ-จ่าย ประจำวัน'!$B413,แพ็ค!AE:AE)+SUMIF(ธุรการ!$C:$C,'รับ-จ่าย ประจำวัน'!$B413,ธุรการ!AE:AE)+SUMIF(เส้นแต่งหน้าขนมปัง!$C:$C,'รับ-จ่าย ประจำวัน'!$B413,เส้นแต่งหน้าขนมปัง!AE:AE)+SUMIF('วางแผนBC,CJ'!$C:$C,'รับ-จ่าย ประจำวัน'!$B413,'วางแผนBC,CJ'!AE:AE)+SUMIF(RD!$C:$C,'รับ-จ่าย ประจำวัน'!$B413,RD!AE:AE)+SUMIF('FG,ออนไล,คัดแยก'!$C:$C,'รับ-จ่าย ประจำวัน'!$B413,'FG,ออนไล,คัดแยก'!AE:AE)</f>
        <v>0</v>
      </c>
      <c r="BM413" s="16">
        <f>SUMIF(เตรียมส่วนผสม!$C:$C,'รับ-จ่าย ประจำวัน'!$B413,เตรียมส่วนผสม!AF:AF)+SUMIF(กวนไส้!$C:$C,'รับ-จ่าย ประจำวัน'!$B413,กวนไส้!AF:AF)+SUMIF(ผลิต1!$C:$C,'รับ-จ่าย ประจำวัน'!$B413,ผลิต1!AF:AF)+SUMIF(ผลิต2!$C:$C,'รับ-จ่าย ประจำวัน'!$B413,ผลิต2!AF:AF)+SUMIF(เส้นแต่งหน้าขนมเค้ก!$C:$C,'รับ-จ่าย ประจำวัน'!$B413,เส้นแต่งหน้าขนมเค้ก!AF:AF)+SUMIF(แพ็ค!$C:$C,'รับ-จ่าย ประจำวัน'!$B413,แพ็ค!AF:AF)+SUMIF(ธุรการ!$C:$C,'รับ-จ่าย ประจำวัน'!$B413,ธุรการ!AF:AF)+SUMIF(เส้นแต่งหน้าขนมปัง!$C:$C,'รับ-จ่าย ประจำวัน'!$B413,เส้นแต่งหน้าขนมปัง!AF:AF)+SUMIF('วางแผนBC,CJ'!$C:$C,'รับ-จ่าย ประจำวัน'!$B413,'วางแผนBC,CJ'!AF:AF)+SUMIF(RD!$C:$C,'รับ-จ่าย ประจำวัน'!$B413,RD!AF:AF)+SUMIF('FG,ออนไล,คัดแยก'!$C:$C,'รับ-จ่าย ประจำวัน'!$B413,'FG,ออนไล,คัดแยก'!AF:AF)</f>
        <v>0</v>
      </c>
      <c r="BN413" s="16">
        <f>SUMIF(เตรียมส่วนผสม!$C:$C,'รับ-จ่าย ประจำวัน'!$B413,เตรียมส่วนผสม!AG:AG)+SUMIF(กวนไส้!$C:$C,'รับ-จ่าย ประจำวัน'!$B413,กวนไส้!AG:AG)+SUMIF(ผลิต1!$C:$C,'รับ-จ่าย ประจำวัน'!$B413,ผลิต1!AG:AG)+SUMIF(ผลิต2!$C:$C,'รับ-จ่าย ประจำวัน'!$B413,ผลิต2!AG:AG)+SUMIF(เส้นแต่งหน้าขนมเค้ก!$C:$C,'รับ-จ่าย ประจำวัน'!$B413,เส้นแต่งหน้าขนมเค้ก!AG:AG)+SUMIF(แพ็ค!$C:$C,'รับ-จ่าย ประจำวัน'!$B413,แพ็ค!AG:AG)+SUMIF(ธุรการ!$C:$C,'รับ-จ่าย ประจำวัน'!$B413,ธุรการ!AG:AG)+SUMIF(เส้นแต่งหน้าขนมปัง!$C:$C,'รับ-จ่าย ประจำวัน'!$B413,เส้นแต่งหน้าขนมปัง!AG:AG)+SUMIF('วางแผนBC,CJ'!$C:$C,'รับ-จ่าย ประจำวัน'!$B413,'วางแผนBC,CJ'!AG:AG)+SUMIF(RD!$C:$C,'รับ-จ่าย ประจำวัน'!$B413,RD!AG:AG)+SUMIF('FG,ออนไล,คัดแยก'!$C:$C,'รับ-จ่าย ประจำวัน'!$B413,'FG,ออนไล,คัดแยก'!AG:AG)</f>
        <v>0</v>
      </c>
      <c r="BO413" s="16">
        <f>SUMIF(เตรียมส่วนผสม!$C:$C,'รับ-จ่าย ประจำวัน'!$B413,เตรียมส่วนผสม!AH:AH)+SUMIF(กวนไส้!$C:$C,'รับ-จ่าย ประจำวัน'!$B413,กวนไส้!AH:AH)+SUMIF(ผลิต1!$C:$C,'รับ-จ่าย ประจำวัน'!$B413,ผลิต1!AH:AH)+SUMIF(ผลิต2!$C:$C,'รับ-จ่าย ประจำวัน'!$B413,ผลิต2!AH:AH)+SUMIF(เส้นแต่งหน้าขนมเค้ก!$C:$C,'รับ-จ่าย ประจำวัน'!$B413,เส้นแต่งหน้าขนมเค้ก!AH:AH)+SUMIF(แพ็ค!$C:$C,'รับ-จ่าย ประจำวัน'!$B413,แพ็ค!AH:AH)+SUMIF(ธุรการ!$C:$C,'รับ-จ่าย ประจำวัน'!$B413,ธุรการ!AH:AH)+SUMIF(เส้นแต่งหน้าขนมปัง!$C:$C,'รับ-จ่าย ประจำวัน'!$B413,เส้นแต่งหน้าขนมปัง!AH:AH)+SUMIF('วางแผนBC,CJ'!$C:$C,'รับ-จ่าย ประจำวัน'!$B413,'วางแผนBC,CJ'!AH:AH)+SUMIF(RD!$C:$C,'รับ-จ่าย ประจำวัน'!$B413,RD!AH:AH)+SUMIF('FG,ออนไล,คัดแยก'!$C:$C,'รับ-จ่าย ประจำวัน'!$B413,'FG,ออนไล,คัดแยก'!AH:AH)</f>
        <v>0</v>
      </c>
      <c r="BP413" s="16">
        <f>SUMIF(เตรียมส่วนผสม!$C:$C,'รับ-จ่าย ประจำวัน'!$B413,เตรียมส่วนผสม!AI:AI)+SUMIF(กวนไส้!$C:$C,'รับ-จ่าย ประจำวัน'!$B413,กวนไส้!AI:AI)+SUMIF(ผลิต1!$C:$C,'รับ-จ่าย ประจำวัน'!$B413,ผลิต1!AI:AI)+SUMIF(ผลิต2!$C:$C,'รับ-จ่าย ประจำวัน'!$B413,ผลิต2!AI:AI)+SUMIF(เส้นแต่งหน้าขนมเค้ก!$C:$C,'รับ-จ่าย ประจำวัน'!$B413,เส้นแต่งหน้าขนมเค้ก!AI:AI)+SUMIF(แพ็ค!$C:$C,'รับ-จ่าย ประจำวัน'!$B413,แพ็ค!AI:AI)+SUMIF(ธุรการ!$C:$C,'รับ-จ่าย ประจำวัน'!$B413,ธุรการ!AI:AI)+SUMIF(เส้นแต่งหน้าขนมปัง!$C:$C,'รับ-จ่าย ประจำวัน'!$B413,เส้นแต่งหน้าขนมปัง!AI:AI)+SUMIF('วางแผนBC,CJ'!$C:$C,'รับ-จ่าย ประจำวัน'!$B413,'วางแผนBC,CJ'!AI:AI)+SUMIF(RD!$C:$C,'รับ-จ่าย ประจำวัน'!$B413,RD!AI:AI)+SUMIF('FG,ออนไล,คัดแยก'!$C:$C,'รับ-จ่าย ประจำวัน'!$B413,'FG,ออนไล,คัดแยก'!AI:AI)</f>
        <v>0</v>
      </c>
      <c r="BQ413" s="16">
        <f>SUMIF(เตรียมส่วนผสม!$C:$C,'รับ-จ่าย ประจำวัน'!$B413,เตรียมส่วนผสม!AJ:AJ)+SUMIF(กวนไส้!$C:$C,'รับ-จ่าย ประจำวัน'!$B413,กวนไส้!AJ:AJ)+SUMIF(ผลิต1!$C:$C,'รับ-จ่าย ประจำวัน'!$B413,ผลิต1!AJ:AJ)+SUMIF(ผลิต2!$C:$C,'รับ-จ่าย ประจำวัน'!$B413,ผลิต2!AJ:AJ)+SUMIF(เส้นแต่งหน้าขนมเค้ก!$C:$C,'รับ-จ่าย ประจำวัน'!$B413,เส้นแต่งหน้าขนมเค้ก!AJ:AJ)+SUMIF(แพ็ค!$C:$C,'รับ-จ่าย ประจำวัน'!$B413,แพ็ค!AJ:AJ)+SUMIF(ธุรการ!$C:$C,'รับ-จ่าย ประจำวัน'!$B413,ธุรการ!AJ:AJ)+SUMIF(เส้นแต่งหน้าขนมปัง!$C:$C,'รับ-จ่าย ประจำวัน'!$B413,เส้นแต่งหน้าขนมปัง!AJ:AJ)+SUMIF('วางแผนBC,CJ'!$C:$C,'รับ-จ่าย ประจำวัน'!$B413,'วางแผนBC,CJ'!AJ:AJ)+SUMIF(RD!$C:$C,'รับ-จ่าย ประจำวัน'!$B413,RD!AJ:AJ)+SUMIF('FG,ออนไล,คัดแยก'!$C:$C,'รับ-จ่าย ประจำวัน'!$B413,'FG,ออนไล,คัดแยก'!AJ:AJ)</f>
        <v>0</v>
      </c>
      <c r="BR413" s="16">
        <f>SUMIF(เตรียมส่วนผสม!$C:$C,'รับ-จ่าย ประจำวัน'!$B413,เตรียมส่วนผสม!AK:AK)+SUMIF(กวนไส้!$C:$C,'รับ-จ่าย ประจำวัน'!$B413,กวนไส้!AK:AK)+SUMIF(ผลิต1!$C:$C,'รับ-จ่าย ประจำวัน'!$B413,ผลิต1!AK:AK)+SUMIF(ผลิต2!$C:$C,'รับ-จ่าย ประจำวัน'!$B413,ผลิต2!AK:AK)+SUMIF(เส้นแต่งหน้าขนมเค้ก!$C:$C,'รับ-จ่าย ประจำวัน'!$B413,เส้นแต่งหน้าขนมเค้ก!AK:AK)+SUMIF(แพ็ค!$C:$C,'รับ-จ่าย ประจำวัน'!$B413,แพ็ค!AK:AK)+SUMIF(ธุรการ!$C:$C,'รับ-จ่าย ประจำวัน'!$B413,ธุรการ!AK:AK)+SUMIF(เส้นแต่งหน้าขนมปัง!$C:$C,'รับ-จ่าย ประจำวัน'!$B413,เส้นแต่งหน้าขนมปัง!AK:AK)+SUMIF('วางแผนBC,CJ'!$C:$C,'รับ-จ่าย ประจำวัน'!$B413,'วางแผนBC,CJ'!AK:AK)+SUMIF(RD!$C:$C,'รับ-จ่าย ประจำวัน'!$B413,RD!AK:AK)+SUMIF('FG,ออนไล,คัดแยก'!$C:$C,'รับ-จ่าย ประจำวัน'!$B413,'FG,ออนไล,คัดแยก'!AK:AK)</f>
        <v>0</v>
      </c>
      <c r="BS413" s="16">
        <f>SUMIF(เตรียมส่วนผสม!$C:$C,'รับ-จ่าย ประจำวัน'!$B413,เตรียมส่วนผสม!AL:AL)+SUMIF(กวนไส้!$C:$C,'รับ-จ่าย ประจำวัน'!$B413,กวนไส้!AL:AL)+SUMIF(ผลิต1!$C:$C,'รับ-จ่าย ประจำวัน'!$B413,ผลิต1!AL:AL)+SUMIF(ผลิต2!$C:$C,'รับ-จ่าย ประจำวัน'!$B413,ผลิต2!AL:AL)+SUMIF(เส้นแต่งหน้าขนมเค้ก!$C:$C,'รับ-จ่าย ประจำวัน'!$B413,เส้นแต่งหน้าขนมเค้ก!AL:AL)+SUMIF(แพ็ค!$C:$C,'รับ-จ่าย ประจำวัน'!$B413,แพ็ค!AL:AL)+SUMIF(ธุรการ!$C:$C,'รับ-จ่าย ประจำวัน'!$B413,ธุรการ!AL:AL)+SUMIF(เส้นแต่งหน้าขนมปัง!$C:$C,'รับ-จ่าย ประจำวัน'!$B413,เส้นแต่งหน้าขนมปัง!AL:AL)+SUMIF('วางแผนBC,CJ'!$C:$C,'รับ-จ่าย ประจำวัน'!$B413,'วางแผนBC,CJ'!AL:AL)+SUMIF(RD!$C:$C,'รับ-จ่าย ประจำวัน'!$B413,RD!AL:AL)+SUMIF('FG,ออนไล,คัดแยก'!$C:$C,'รับ-จ่าย ประจำวัน'!$B413,'FG,ออนไล,คัดแยก'!AL:AL)</f>
        <v>0</v>
      </c>
      <c r="BT413" s="18">
        <f t="shared" si="93"/>
        <v>0</v>
      </c>
      <c r="BU413" s="116"/>
      <c r="BV413" s="146">
        <f t="shared" si="94"/>
        <v>136250</v>
      </c>
      <c r="BW413" s="183">
        <v>30</v>
      </c>
      <c r="BX413" s="172">
        <f t="shared" si="89"/>
        <v>0</v>
      </c>
      <c r="BY413" s="188" t="e">
        <f t="shared" si="90"/>
        <v>#DIV/0!</v>
      </c>
      <c r="BZ413" s="180" t="e">
        <f t="shared" ca="1" si="95"/>
        <v>#DIV/0!</v>
      </c>
      <c r="CA413" s="152"/>
      <c r="CB413" s="152"/>
      <c r="CC413" s="152"/>
      <c r="CD413" s="152"/>
      <c r="CE413" s="152"/>
      <c r="CF413" s="93"/>
      <c r="CG413" s="93"/>
      <c r="CH413" s="93"/>
      <c r="CI413" s="93"/>
      <c r="CJ413" s="97"/>
      <c r="CK413" s="9">
        <f t="shared" si="91"/>
        <v>136250</v>
      </c>
    </row>
    <row r="414" spans="1:89" x14ac:dyDescent="0.5">
      <c r="A414" s="149"/>
      <c r="B414" s="34" t="s">
        <v>1745</v>
      </c>
      <c r="C414" s="33" t="s">
        <v>1707</v>
      </c>
      <c r="D414" s="141" t="s">
        <v>276</v>
      </c>
      <c r="E414" s="25"/>
      <c r="F414" s="132"/>
      <c r="G414" s="25"/>
      <c r="H414" s="12">
        <v>50</v>
      </c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11"/>
      <c r="AF414" s="11"/>
      <c r="AG414" s="11"/>
      <c r="AH414" s="11"/>
      <c r="AI414" s="25"/>
      <c r="AJ414" s="25"/>
      <c r="AK414" s="25"/>
      <c r="AL414" s="25"/>
      <c r="AM414" s="25"/>
      <c r="AN414" s="15">
        <f t="shared" si="92"/>
        <v>0</v>
      </c>
      <c r="AO414" s="16">
        <f>SUMIF(เตรียมส่วนผสม!$C:$C,'รับ-จ่าย ประจำวัน'!$B414,เตรียมส่วนผสม!H:H)+SUMIF(กวนไส้!$C:$C,'รับ-จ่าย ประจำวัน'!$B414,กวนไส้!H:H)+SUMIF(ผลิต1!$C:$C,'รับ-จ่าย ประจำวัน'!$B414,ผลิต1!H:H)+SUMIF(ผลิต2!$C:$C,'รับ-จ่าย ประจำวัน'!$B414,ผลิต2!H:H)+SUMIF(เส้นแต่งหน้าขนมเค้ก!$C:$C,'รับ-จ่าย ประจำวัน'!$B414,เส้นแต่งหน้าขนมเค้ก!H:H)+SUMIF(แพ็ค!$C:$C,'รับ-จ่าย ประจำวัน'!$B414,แพ็ค!H:H)+SUMIF(ธุรการ!$C:$C,'รับ-จ่าย ประจำวัน'!$B414,ธุรการ!H:H)+SUMIF(เส้นแต่งหน้าขนมปัง!$C:$C,'รับ-จ่าย ประจำวัน'!$B414,เส้นแต่งหน้าขนมปัง!H:H)+SUMIF('วางแผนBC,CJ'!$C:$C,'รับ-จ่าย ประจำวัน'!$B414,'วางแผนBC,CJ'!H:H)+SUMIF(RD!$C:$C,'รับ-จ่าย ประจำวัน'!$B414,RD!H:H)+SUMIF('FG,ออนไล,คัดแยก'!$C:$C,'รับ-จ่าย ประจำวัน'!$B414,'FG,ออนไล,คัดแยก'!H:H)</f>
        <v>0</v>
      </c>
      <c r="AP414" s="16">
        <f>SUMIF(เตรียมส่วนผสม!$C:$C,'รับ-จ่าย ประจำวัน'!$B414,เตรียมส่วนผสม!I:I)+SUMIF(กวนไส้!$C:$C,'รับ-จ่าย ประจำวัน'!$B414,กวนไส้!I:I)+SUMIF(ผลิต1!$C:$C,'รับ-จ่าย ประจำวัน'!$B414,ผลิต1!I:I)+SUMIF(ผลิต2!$C:$C,'รับ-จ่าย ประจำวัน'!$B414,ผลิต2!I:I)+SUMIF(เส้นแต่งหน้าขนมเค้ก!$C:$C,'รับ-จ่าย ประจำวัน'!$B414,เส้นแต่งหน้าขนมเค้ก!I:I)+SUMIF(แพ็ค!$C:$C,'รับ-จ่าย ประจำวัน'!$B414,แพ็ค!I:I)+SUMIF(ธุรการ!$C:$C,'รับ-จ่าย ประจำวัน'!$B414,ธุรการ!I:I)+SUMIF(เส้นแต่งหน้าขนมปัง!$C:$C,'รับ-จ่าย ประจำวัน'!$B414,เส้นแต่งหน้าขนมปัง!I:I)+SUMIF('วางแผนBC,CJ'!$C:$C,'รับ-จ่าย ประจำวัน'!$B414,'วางแผนBC,CJ'!I:I)+SUMIF(RD!$C:$C,'รับ-จ่าย ประจำวัน'!$B414,RD!I:I)+SUMIF('FG,ออนไล,คัดแยก'!$C:$C,'รับ-จ่าย ประจำวัน'!$B414,'FG,ออนไล,คัดแยก'!I:I)</f>
        <v>0</v>
      </c>
      <c r="AQ414" s="16">
        <f>SUMIF(เตรียมส่วนผสม!$C:$C,'รับ-จ่าย ประจำวัน'!$B414,เตรียมส่วนผสม!J:J)+SUMIF(กวนไส้!$C:$C,'รับ-จ่าย ประจำวัน'!$B414,กวนไส้!J:J)+SUMIF(ผลิต1!$C:$C,'รับ-จ่าย ประจำวัน'!$B414,ผลิต1!J:J)+SUMIF(ผลิต2!$C:$C,'รับ-จ่าย ประจำวัน'!$B414,ผลิต2!J:J)+SUMIF(เส้นแต่งหน้าขนมเค้ก!$C:$C,'รับ-จ่าย ประจำวัน'!$B414,เส้นแต่งหน้าขนมเค้ก!J:J)+SUMIF(แพ็ค!$C:$C,'รับ-จ่าย ประจำวัน'!$B414,แพ็ค!J:J)+SUMIF(ธุรการ!$C:$C,'รับ-จ่าย ประจำวัน'!$B414,ธุรการ!J:J)+SUMIF(เส้นแต่งหน้าขนมปัง!$C:$C,'รับ-จ่าย ประจำวัน'!$B414,เส้นแต่งหน้าขนมปัง!J:J)+SUMIF('วางแผนBC,CJ'!$C:$C,'รับ-จ่าย ประจำวัน'!$B414,'วางแผนBC,CJ'!J:J)+SUMIF(RD!$C:$C,'รับ-จ่าย ประจำวัน'!$B414,RD!J:J)+SUMIF('FG,ออนไล,คัดแยก'!$C:$C,'รับ-จ่าย ประจำวัน'!$B414,'FG,ออนไล,คัดแยก'!J:J)</f>
        <v>0</v>
      </c>
      <c r="AR414" s="16">
        <f>SUMIF(เตรียมส่วนผสม!$C:$C,'รับ-จ่าย ประจำวัน'!$B414,เตรียมส่วนผสม!K:K)+SUMIF(กวนไส้!$C:$C,'รับ-จ่าย ประจำวัน'!$B414,กวนไส้!K:K)+SUMIF(ผลิต1!$C:$C,'รับ-จ่าย ประจำวัน'!$B414,ผลิต1!K:K)+SUMIF(ผลิต2!$C:$C,'รับ-จ่าย ประจำวัน'!$B414,ผลิต2!K:K)+SUMIF(เส้นแต่งหน้าขนมเค้ก!$C:$C,'รับ-จ่าย ประจำวัน'!$B414,เส้นแต่งหน้าขนมเค้ก!K:K)+SUMIF(แพ็ค!$C:$C,'รับ-จ่าย ประจำวัน'!$B414,แพ็ค!K:K)+SUMIF(ธุรการ!$C:$C,'รับ-จ่าย ประจำวัน'!$B414,ธุรการ!K:K)+SUMIF(เส้นแต่งหน้าขนมปัง!$C:$C,'รับ-จ่าย ประจำวัน'!$B414,เส้นแต่งหน้าขนมปัง!K:K)+SUMIF('วางแผนBC,CJ'!$C:$C,'รับ-จ่าย ประจำวัน'!$B414,'วางแผนBC,CJ'!K:K)+SUMIF(RD!$C:$C,'รับ-จ่าย ประจำวัน'!$B414,RD!K:K)+SUMIF('FG,ออนไล,คัดแยก'!$C:$C,'รับ-จ่าย ประจำวัน'!$B414,'FG,ออนไล,คัดแยก'!K:K)</f>
        <v>0</v>
      </c>
      <c r="AS414" s="16">
        <f>SUMIF(เตรียมส่วนผสม!$C:$C,'รับ-จ่าย ประจำวัน'!$B414,เตรียมส่วนผสม!L:L)+SUMIF(กวนไส้!$C:$C,'รับ-จ่าย ประจำวัน'!$B414,กวนไส้!L:L)+SUMIF(ผลิต1!$C:$C,'รับ-จ่าย ประจำวัน'!$B414,ผลิต1!L:L)+SUMIF(ผลิต2!$C:$C,'รับ-จ่าย ประจำวัน'!$B414,ผลิต2!L:L)+SUMIF(เส้นแต่งหน้าขนมเค้ก!$C:$C,'รับ-จ่าย ประจำวัน'!$B414,เส้นแต่งหน้าขนมเค้ก!L:L)+SUMIF(แพ็ค!$C:$C,'รับ-จ่าย ประจำวัน'!$B414,แพ็ค!L:L)+SUMIF(ธุรการ!$C:$C,'รับ-จ่าย ประจำวัน'!$B414,ธุรการ!L:L)+SUMIF(เส้นแต่งหน้าขนมปัง!$C:$C,'รับ-จ่าย ประจำวัน'!$B414,เส้นแต่งหน้าขนมปัง!L:L)+SUMIF('วางแผนBC,CJ'!$C:$C,'รับ-จ่าย ประจำวัน'!$B414,'วางแผนBC,CJ'!L:L)+SUMIF(RD!$C:$C,'รับ-จ่าย ประจำวัน'!$B414,RD!L:L)+SUMIF('FG,ออนไล,คัดแยก'!$C:$C,'รับ-จ่าย ประจำวัน'!$B414,'FG,ออนไล,คัดแยก'!L:L)</f>
        <v>0</v>
      </c>
      <c r="AT414" s="16">
        <f>SUMIF(เตรียมส่วนผสม!$C:$C,'รับ-จ่าย ประจำวัน'!$B414,เตรียมส่วนผสม!M:M)+SUMIF(กวนไส้!$C:$C,'รับ-จ่าย ประจำวัน'!$B414,กวนไส้!M:M)+SUMIF(ผลิต1!$C:$C,'รับ-จ่าย ประจำวัน'!$B414,ผลิต1!M:M)+SUMIF(ผลิต2!$C:$C,'รับ-จ่าย ประจำวัน'!$B414,ผลิต2!M:M)+SUMIF(เส้นแต่งหน้าขนมเค้ก!$C:$C,'รับ-จ่าย ประจำวัน'!$B414,เส้นแต่งหน้าขนมเค้ก!M:M)+SUMIF(แพ็ค!$C:$C,'รับ-จ่าย ประจำวัน'!$B414,แพ็ค!M:M)+SUMIF(ธุรการ!$C:$C,'รับ-จ่าย ประจำวัน'!$B414,ธุรการ!M:M)+SUMIF(เส้นแต่งหน้าขนมปัง!$C:$C,'รับ-จ่าย ประจำวัน'!$B414,เส้นแต่งหน้าขนมปัง!M:M)+SUMIF('วางแผนBC,CJ'!$C:$C,'รับ-จ่าย ประจำวัน'!$B414,'วางแผนBC,CJ'!M:M)+SUMIF(RD!$C:$C,'รับ-จ่าย ประจำวัน'!$B414,RD!M:M)+SUMIF('FG,ออนไล,คัดแยก'!$C:$C,'รับ-จ่าย ประจำวัน'!$B414,'FG,ออนไล,คัดแยก'!M:M)</f>
        <v>0</v>
      </c>
      <c r="AU414" s="16">
        <f>SUMIF(เตรียมส่วนผสม!$C:$C,'รับ-จ่าย ประจำวัน'!$B414,เตรียมส่วนผสม!N:N)+SUMIF(กวนไส้!$C:$C,'รับ-จ่าย ประจำวัน'!$B414,กวนไส้!N:N)+SUMIF(ผลิต1!$C:$C,'รับ-จ่าย ประจำวัน'!$B414,ผลิต1!N:N)+SUMIF(ผลิต2!$C:$C,'รับ-จ่าย ประจำวัน'!$B414,ผลิต2!N:N)+SUMIF(เส้นแต่งหน้าขนมเค้ก!$C:$C,'รับ-จ่าย ประจำวัน'!$B414,เส้นแต่งหน้าขนมเค้ก!N:N)+SUMIF(แพ็ค!$C:$C,'รับ-จ่าย ประจำวัน'!$B414,แพ็ค!N:N)+SUMIF(ธุรการ!$C:$C,'รับ-จ่าย ประจำวัน'!$B414,ธุรการ!N:N)+SUMIF(เส้นแต่งหน้าขนมปัง!$C:$C,'รับ-จ่าย ประจำวัน'!$B414,เส้นแต่งหน้าขนมปัง!N:N)+SUMIF('วางแผนBC,CJ'!$C:$C,'รับ-จ่าย ประจำวัน'!$B414,'วางแผนBC,CJ'!N:N)+SUMIF(RD!$C:$C,'รับ-จ่าย ประจำวัน'!$B414,RD!N:N)+SUMIF('FG,ออนไล,คัดแยก'!$C:$C,'รับ-จ่าย ประจำวัน'!$B414,'FG,ออนไล,คัดแยก'!N:N)</f>
        <v>0</v>
      </c>
      <c r="AV414" s="16">
        <f>SUMIF(เตรียมส่วนผสม!$C:$C,'รับ-จ่าย ประจำวัน'!$B414,เตรียมส่วนผสม!O:O)+SUMIF(กวนไส้!$C:$C,'รับ-จ่าย ประจำวัน'!$B414,กวนไส้!O:O)+SUMIF(ผลิต1!$C:$C,'รับ-จ่าย ประจำวัน'!$B414,ผลิต1!O:O)+SUMIF(ผลิต2!$C:$C,'รับ-จ่าย ประจำวัน'!$B414,ผลิต2!O:O)+SUMIF(เส้นแต่งหน้าขนมเค้ก!$C:$C,'รับ-จ่าย ประจำวัน'!$B414,เส้นแต่งหน้าขนมเค้ก!O:O)+SUMIF(แพ็ค!$C:$C,'รับ-จ่าย ประจำวัน'!$B414,แพ็ค!O:O)+SUMIF(ธุรการ!$C:$C,'รับ-จ่าย ประจำวัน'!$B414,ธุรการ!O:O)+SUMIF(เส้นแต่งหน้าขนมปัง!$C:$C,'รับ-จ่าย ประจำวัน'!$B414,เส้นแต่งหน้าขนมปัง!O:O)+SUMIF('วางแผนBC,CJ'!$C:$C,'รับ-จ่าย ประจำวัน'!$B414,'วางแผนBC,CJ'!O:O)+SUMIF(RD!$C:$C,'รับ-จ่าย ประจำวัน'!$B414,RD!O:O)+SUMIF('FG,ออนไล,คัดแยก'!$C:$C,'รับ-จ่าย ประจำวัน'!$B414,'FG,ออนไล,คัดแยก'!O:O)</f>
        <v>0</v>
      </c>
      <c r="AW414" s="16">
        <f>SUMIF(เตรียมส่วนผสม!$C:$C,'รับ-จ่าย ประจำวัน'!$B414,เตรียมส่วนผสม!P:P)+SUMIF(กวนไส้!$C:$C,'รับ-จ่าย ประจำวัน'!$B414,กวนไส้!P:P)+SUMIF(ผลิต1!$C:$C,'รับ-จ่าย ประจำวัน'!$B414,ผลิต1!P:P)+SUMIF(ผลิต2!$C:$C,'รับ-จ่าย ประจำวัน'!$B414,ผลิต2!P:P)+SUMIF(เส้นแต่งหน้าขนมเค้ก!$C:$C,'รับ-จ่าย ประจำวัน'!$B414,เส้นแต่งหน้าขนมเค้ก!P:P)+SUMIF(แพ็ค!$C:$C,'รับ-จ่าย ประจำวัน'!$B414,แพ็ค!P:P)+SUMIF(ธุรการ!$C:$C,'รับ-จ่าย ประจำวัน'!$B414,ธุรการ!P:P)+SUMIF(เส้นแต่งหน้าขนมปัง!$C:$C,'รับ-จ่าย ประจำวัน'!$B414,เส้นแต่งหน้าขนมปัง!P:P)+SUMIF('วางแผนBC,CJ'!$C:$C,'รับ-จ่าย ประจำวัน'!$B414,'วางแผนBC,CJ'!P:P)+SUMIF(RD!$C:$C,'รับ-จ่าย ประจำวัน'!$B414,RD!P:P)+SUMIF('FG,ออนไล,คัดแยก'!$C:$C,'รับ-จ่าย ประจำวัน'!$B414,'FG,ออนไล,คัดแยก'!P:P)</f>
        <v>0</v>
      </c>
      <c r="AX414" s="16">
        <f>SUMIF(เตรียมส่วนผสม!$C:$C,'รับ-จ่าย ประจำวัน'!$B414,เตรียมส่วนผสม!Q:Q)+SUMIF(กวนไส้!$C:$C,'รับ-จ่าย ประจำวัน'!$B414,กวนไส้!Q:Q)+SUMIF(ผลิต1!$C:$C,'รับ-จ่าย ประจำวัน'!$B414,ผลิต1!Q:Q)+SUMIF(ผลิต2!$C:$C,'รับ-จ่าย ประจำวัน'!$B414,ผลิต2!Q:Q)+SUMIF(เส้นแต่งหน้าขนมเค้ก!$C:$C,'รับ-จ่าย ประจำวัน'!$B414,เส้นแต่งหน้าขนมเค้ก!Q:Q)+SUMIF(แพ็ค!$C:$C,'รับ-จ่าย ประจำวัน'!$B414,แพ็ค!Q:Q)+SUMIF(ธุรการ!$C:$C,'รับ-จ่าย ประจำวัน'!$B414,ธุรการ!Q:Q)+SUMIF(เส้นแต่งหน้าขนมปัง!$C:$C,'รับ-จ่าย ประจำวัน'!$B414,เส้นแต่งหน้าขนมปัง!Q:Q)+SUMIF('วางแผนBC,CJ'!$C:$C,'รับ-จ่าย ประจำวัน'!$B414,'วางแผนBC,CJ'!Q:Q)+SUMIF(RD!$C:$C,'รับ-จ่าย ประจำวัน'!$B414,RD!Q:Q)+SUMIF('FG,ออนไล,คัดแยก'!$C:$C,'รับ-จ่าย ประจำวัน'!$B414,'FG,ออนไล,คัดแยก'!Q:Q)</f>
        <v>0</v>
      </c>
      <c r="AY414" s="16">
        <f>SUMIF(เตรียมส่วนผสม!$C:$C,'รับ-จ่าย ประจำวัน'!$B414,เตรียมส่วนผสม!R:R)+SUMIF(กวนไส้!$C:$C,'รับ-จ่าย ประจำวัน'!$B414,กวนไส้!R:R)+SUMIF(ผลิต1!$C:$C,'รับ-จ่าย ประจำวัน'!$B414,ผลิต1!R:R)+SUMIF(ผลิต2!$C:$C,'รับ-จ่าย ประจำวัน'!$B414,ผลิต2!R:R)+SUMIF(เส้นแต่งหน้าขนมเค้ก!$C:$C,'รับ-จ่าย ประจำวัน'!$B414,เส้นแต่งหน้าขนมเค้ก!R:R)+SUMIF(แพ็ค!$C:$C,'รับ-จ่าย ประจำวัน'!$B414,แพ็ค!R:R)+SUMIF(ธุรการ!$C:$C,'รับ-จ่าย ประจำวัน'!$B414,ธุรการ!R:R)+SUMIF(เส้นแต่งหน้าขนมปัง!$C:$C,'รับ-จ่าย ประจำวัน'!$B414,เส้นแต่งหน้าขนมปัง!R:R)+SUMIF('วางแผนBC,CJ'!$C:$C,'รับ-จ่าย ประจำวัน'!$B414,'วางแผนBC,CJ'!R:R)+SUMIF(RD!$C:$C,'รับ-จ่าย ประจำวัน'!$B414,RD!R:R)+SUMIF('FG,ออนไล,คัดแยก'!$C:$C,'รับ-จ่าย ประจำวัน'!$B414,'FG,ออนไล,คัดแยก'!R:R)</f>
        <v>0</v>
      </c>
      <c r="AZ414" s="16">
        <f>SUMIF(เตรียมส่วนผสม!$C:$C,'รับ-จ่าย ประจำวัน'!$B414,เตรียมส่วนผสม!S:S)+SUMIF(กวนไส้!$C:$C,'รับ-จ่าย ประจำวัน'!$B414,กวนไส้!S:S)+SUMIF(ผลิต1!$C:$C,'รับ-จ่าย ประจำวัน'!$B414,ผลิต1!S:S)+SUMIF(ผลิต2!$C:$C,'รับ-จ่าย ประจำวัน'!$B414,ผลิต2!S:S)+SUMIF(เส้นแต่งหน้าขนมเค้ก!$C:$C,'รับ-จ่าย ประจำวัน'!$B414,เส้นแต่งหน้าขนมเค้ก!S:S)+SUMIF(แพ็ค!$C:$C,'รับ-จ่าย ประจำวัน'!$B414,แพ็ค!S:S)+SUMIF(ธุรการ!$C:$C,'รับ-จ่าย ประจำวัน'!$B414,ธุรการ!S:S)+SUMIF(เส้นแต่งหน้าขนมปัง!$C:$C,'รับ-จ่าย ประจำวัน'!$B414,เส้นแต่งหน้าขนมปัง!S:S)+SUMIF('วางแผนBC,CJ'!$C:$C,'รับ-จ่าย ประจำวัน'!$B414,'วางแผนBC,CJ'!S:S)+SUMIF(RD!$C:$C,'รับ-จ่าย ประจำวัน'!$B414,RD!S:S)+SUMIF('FG,ออนไล,คัดแยก'!$C:$C,'รับ-จ่าย ประจำวัน'!$B414,'FG,ออนไล,คัดแยก'!S:S)</f>
        <v>0</v>
      </c>
      <c r="BA414" s="16">
        <f>SUMIF(เตรียมส่วนผสม!$C:$C,'รับ-จ่าย ประจำวัน'!$B414,เตรียมส่วนผสม!T:T)+SUMIF(กวนไส้!$C:$C,'รับ-จ่าย ประจำวัน'!$B414,กวนไส้!T:T)+SUMIF(ผลิต1!$C:$C,'รับ-จ่าย ประจำวัน'!$B414,ผลิต1!T:T)+SUMIF(ผลิต2!$C:$C,'รับ-จ่าย ประจำวัน'!$B414,ผลิต2!T:T)+SUMIF(เส้นแต่งหน้าขนมเค้ก!$C:$C,'รับ-จ่าย ประจำวัน'!$B414,เส้นแต่งหน้าขนมเค้ก!T:T)+SUMIF(แพ็ค!$C:$C,'รับ-จ่าย ประจำวัน'!$B414,แพ็ค!T:T)+SUMIF(ธุรการ!$C:$C,'รับ-จ่าย ประจำวัน'!$B414,ธุรการ!T:T)+SUMIF(เส้นแต่งหน้าขนมปัง!$C:$C,'รับ-จ่าย ประจำวัน'!$B414,เส้นแต่งหน้าขนมปัง!T:T)+SUMIF('วางแผนBC,CJ'!$C:$C,'รับ-จ่าย ประจำวัน'!$B414,'วางแผนBC,CJ'!T:T)+SUMIF(RD!$C:$C,'รับ-จ่าย ประจำวัน'!$B414,RD!T:T)+SUMIF('FG,ออนไล,คัดแยก'!$C:$C,'รับ-จ่าย ประจำวัน'!$B414,'FG,ออนไล,คัดแยก'!T:T)</f>
        <v>0</v>
      </c>
      <c r="BB414" s="16">
        <f>SUMIF(เตรียมส่วนผสม!$C:$C,'รับ-จ่าย ประจำวัน'!$B414,เตรียมส่วนผสม!U:U)+SUMIF(กวนไส้!$C:$C,'รับ-จ่าย ประจำวัน'!$B414,กวนไส้!U:U)+SUMIF(ผลิต1!$C:$C,'รับ-จ่าย ประจำวัน'!$B414,ผลิต1!U:U)+SUMIF(ผลิต2!$C:$C,'รับ-จ่าย ประจำวัน'!$B414,ผลิต2!U:U)+SUMIF(เส้นแต่งหน้าขนมเค้ก!$C:$C,'รับ-จ่าย ประจำวัน'!$B414,เส้นแต่งหน้าขนมเค้ก!U:U)+SUMIF(แพ็ค!$C:$C,'รับ-จ่าย ประจำวัน'!$B414,แพ็ค!U:U)+SUMIF(ธุรการ!$C:$C,'รับ-จ่าย ประจำวัน'!$B414,ธุรการ!U:U)+SUMIF(เส้นแต่งหน้าขนมปัง!$C:$C,'รับ-จ่าย ประจำวัน'!$B414,เส้นแต่งหน้าขนมปัง!U:U)+SUMIF('วางแผนBC,CJ'!$C:$C,'รับ-จ่าย ประจำวัน'!$B414,'วางแผนBC,CJ'!U:U)+SUMIF(RD!$C:$C,'รับ-จ่าย ประจำวัน'!$B414,RD!U:U)+SUMIF('FG,ออนไล,คัดแยก'!$C:$C,'รับ-จ่าย ประจำวัน'!$B414,'FG,ออนไล,คัดแยก'!U:U)</f>
        <v>0</v>
      </c>
      <c r="BC414" s="16">
        <f>SUMIF(เตรียมส่วนผสม!$C:$C,'รับ-จ่าย ประจำวัน'!$B414,เตรียมส่วนผสม!V:V)+SUMIF(กวนไส้!$C:$C,'รับ-จ่าย ประจำวัน'!$B414,กวนไส้!V:V)+SUMIF(ผลิต1!$C:$C,'รับ-จ่าย ประจำวัน'!$B414,ผลิต1!V:V)+SUMIF(ผลิต2!$C:$C,'รับ-จ่าย ประจำวัน'!$B414,ผลิต2!V:V)+SUMIF(เส้นแต่งหน้าขนมเค้ก!$C:$C,'รับ-จ่าย ประจำวัน'!$B414,เส้นแต่งหน้าขนมเค้ก!V:V)+SUMIF(แพ็ค!$C:$C,'รับ-จ่าย ประจำวัน'!$B414,แพ็ค!V:V)+SUMIF(ธุรการ!$C:$C,'รับ-จ่าย ประจำวัน'!$B414,ธุรการ!V:V)+SUMIF(เส้นแต่งหน้าขนมปัง!$C:$C,'รับ-จ่าย ประจำวัน'!$B414,เส้นแต่งหน้าขนมปัง!V:V)+SUMIF('วางแผนBC,CJ'!$C:$C,'รับ-จ่าย ประจำวัน'!$B414,'วางแผนBC,CJ'!V:V)+SUMIF(RD!$C:$C,'รับ-จ่าย ประจำวัน'!$B414,RD!V:V)+SUMIF('FG,ออนไล,คัดแยก'!$C:$C,'รับ-จ่าย ประจำวัน'!$B414,'FG,ออนไล,คัดแยก'!V:V)</f>
        <v>0</v>
      </c>
      <c r="BD414" s="16">
        <f>SUMIF(เตรียมส่วนผสม!$C:$C,'รับ-จ่าย ประจำวัน'!$B414,เตรียมส่วนผสม!W:W)+SUMIF(กวนไส้!$C:$C,'รับ-จ่าย ประจำวัน'!$B414,กวนไส้!W:W)+SUMIF(ผลิต1!$C:$C,'รับ-จ่าย ประจำวัน'!$B414,ผลิต1!W:W)+SUMIF(ผลิต2!$C:$C,'รับ-จ่าย ประจำวัน'!$B414,ผลิต2!W:W)+SUMIF(เส้นแต่งหน้าขนมเค้ก!$C:$C,'รับ-จ่าย ประจำวัน'!$B414,เส้นแต่งหน้าขนมเค้ก!W:W)+SUMIF(แพ็ค!$C:$C,'รับ-จ่าย ประจำวัน'!$B414,แพ็ค!W:W)+SUMIF(ธุรการ!$C:$C,'รับ-จ่าย ประจำวัน'!$B414,ธุรการ!W:W)+SUMIF(เส้นแต่งหน้าขนมปัง!$C:$C,'รับ-จ่าย ประจำวัน'!$B414,เส้นแต่งหน้าขนมปัง!W:W)+SUMIF('วางแผนBC,CJ'!$C:$C,'รับ-จ่าย ประจำวัน'!$B414,'วางแผนBC,CJ'!W:W)+SUMIF(RD!$C:$C,'รับ-จ่าย ประจำวัน'!$B414,RD!W:W)+SUMIF('FG,ออนไล,คัดแยก'!$C:$C,'รับ-จ่าย ประจำวัน'!$B414,'FG,ออนไล,คัดแยก'!W:W)</f>
        <v>0</v>
      </c>
      <c r="BE414" s="16">
        <f>SUMIF(เตรียมส่วนผสม!$C:$C,'รับ-จ่าย ประจำวัน'!$B414,เตรียมส่วนผสม!X:X)+SUMIF(กวนไส้!$C:$C,'รับ-จ่าย ประจำวัน'!$B414,กวนไส้!X:X)+SUMIF(ผลิต1!$C:$C,'รับ-จ่าย ประจำวัน'!$B414,ผลิต1!X:X)+SUMIF(ผลิต2!$C:$C,'รับ-จ่าย ประจำวัน'!$B414,ผลิต2!X:X)+SUMIF(เส้นแต่งหน้าขนมเค้ก!$C:$C,'รับ-จ่าย ประจำวัน'!$B414,เส้นแต่งหน้าขนมเค้ก!X:X)+SUMIF(แพ็ค!$C:$C,'รับ-จ่าย ประจำวัน'!$B414,แพ็ค!X:X)+SUMIF(ธุรการ!$C:$C,'รับ-จ่าย ประจำวัน'!$B414,ธุรการ!X:X)+SUMIF(เส้นแต่งหน้าขนมปัง!$C:$C,'รับ-จ่าย ประจำวัน'!$B414,เส้นแต่งหน้าขนมปัง!X:X)+SUMIF('วางแผนBC,CJ'!$C:$C,'รับ-จ่าย ประจำวัน'!$B414,'วางแผนBC,CJ'!X:X)+SUMIF(RD!$C:$C,'รับ-จ่าย ประจำวัน'!$B414,RD!X:X)+SUMIF('FG,ออนไล,คัดแยก'!$C:$C,'รับ-จ่าย ประจำวัน'!$B414,'FG,ออนไล,คัดแยก'!X:X)</f>
        <v>0</v>
      </c>
      <c r="BF414" s="16">
        <f>SUMIF(เตรียมส่วนผสม!$C:$C,'รับ-จ่าย ประจำวัน'!$B414,เตรียมส่วนผสม!Y:Y)+SUMIF(กวนไส้!$C:$C,'รับ-จ่าย ประจำวัน'!$B414,กวนไส้!Y:Y)+SUMIF(ผลิต1!$C:$C,'รับ-จ่าย ประจำวัน'!$B414,ผลิต1!Y:Y)+SUMIF(ผลิต2!$C:$C,'รับ-จ่าย ประจำวัน'!$B414,ผลิต2!Y:Y)+SUMIF(เส้นแต่งหน้าขนมเค้ก!$C:$C,'รับ-จ่าย ประจำวัน'!$B414,เส้นแต่งหน้าขนมเค้ก!Y:Y)+SUMIF(แพ็ค!$C:$C,'รับ-จ่าย ประจำวัน'!$B414,แพ็ค!Y:Y)+SUMIF(ธุรการ!$C:$C,'รับ-จ่าย ประจำวัน'!$B414,ธุรการ!Y:Y)+SUMIF(เส้นแต่งหน้าขนมปัง!$C:$C,'รับ-จ่าย ประจำวัน'!$B414,เส้นแต่งหน้าขนมปัง!Y:Y)+SUMIF('วางแผนBC,CJ'!$C:$C,'รับ-จ่าย ประจำวัน'!$B414,'วางแผนBC,CJ'!Y:Y)+SUMIF(RD!$C:$C,'รับ-จ่าย ประจำวัน'!$B414,RD!Y:Y)+SUMIF('FG,ออนไล,คัดแยก'!$C:$C,'รับ-จ่าย ประจำวัน'!$B414,'FG,ออนไล,คัดแยก'!Y:Y)</f>
        <v>0</v>
      </c>
      <c r="BG414" s="16">
        <f>SUMIF(เตรียมส่วนผสม!$C:$C,'รับ-จ่าย ประจำวัน'!$B414,เตรียมส่วนผสม!Z:Z)+SUMIF(กวนไส้!$C:$C,'รับ-จ่าย ประจำวัน'!$B414,กวนไส้!Z:Z)+SUMIF(ผลิต1!$C:$C,'รับ-จ่าย ประจำวัน'!$B414,ผลิต1!Z:Z)+SUMIF(ผลิต2!$C:$C,'รับ-จ่าย ประจำวัน'!$B414,ผลิต2!Z:Z)+SUMIF(เส้นแต่งหน้าขนมเค้ก!$C:$C,'รับ-จ่าย ประจำวัน'!$B414,เส้นแต่งหน้าขนมเค้ก!Z:Z)+SUMIF(แพ็ค!$C:$C,'รับ-จ่าย ประจำวัน'!$B414,แพ็ค!Z:Z)+SUMIF(ธุรการ!$C:$C,'รับ-จ่าย ประจำวัน'!$B414,ธุรการ!Z:Z)+SUMIF(เส้นแต่งหน้าขนมปัง!$C:$C,'รับ-จ่าย ประจำวัน'!$B414,เส้นแต่งหน้าขนมปัง!Z:Z)+SUMIF('วางแผนBC,CJ'!$C:$C,'รับ-จ่าย ประจำวัน'!$B414,'วางแผนBC,CJ'!Z:Z)+SUMIF(RD!$C:$C,'รับ-จ่าย ประจำวัน'!$B414,RD!Z:Z)+SUMIF('FG,ออนไล,คัดแยก'!$C:$C,'รับ-จ่าย ประจำวัน'!$B414,'FG,ออนไล,คัดแยก'!Z:Z)</f>
        <v>0</v>
      </c>
      <c r="BH414" s="16">
        <f>SUMIF(เตรียมส่วนผสม!$C:$C,'รับ-จ่าย ประจำวัน'!$B414,เตรียมส่วนผสม!AA:AA)+SUMIF(กวนไส้!$C:$C,'รับ-จ่าย ประจำวัน'!$B414,กวนไส้!AA:AA)+SUMIF(ผลิต1!$C:$C,'รับ-จ่าย ประจำวัน'!$B414,ผลิต1!AA:AA)+SUMIF(ผลิต2!$C:$C,'รับ-จ่าย ประจำวัน'!$B414,ผลิต2!AA:AA)+SUMIF(เส้นแต่งหน้าขนมเค้ก!$C:$C,'รับ-จ่าย ประจำวัน'!$B414,เส้นแต่งหน้าขนมเค้ก!AA:AA)+SUMIF(แพ็ค!$C:$C,'รับ-จ่าย ประจำวัน'!$B414,แพ็ค!AA:AA)+SUMIF(ธุรการ!$C:$C,'รับ-จ่าย ประจำวัน'!$B414,ธุรการ!AA:AA)+SUMIF(เส้นแต่งหน้าขนมปัง!$C:$C,'รับ-จ่าย ประจำวัน'!$B414,เส้นแต่งหน้าขนมปัง!AA:AA)+SUMIF('วางแผนBC,CJ'!$C:$C,'รับ-จ่าย ประจำวัน'!$B414,'วางแผนBC,CJ'!AA:AA)+SUMIF(RD!$C:$C,'รับ-จ่าย ประจำวัน'!$B414,RD!AA:AA)+SUMIF('FG,ออนไล,คัดแยก'!$C:$C,'รับ-จ่าย ประจำวัน'!$B414,'FG,ออนไล,คัดแยก'!AA:AA)</f>
        <v>0</v>
      </c>
      <c r="BI414" s="16">
        <f>SUMIF(เตรียมส่วนผสม!$C:$C,'รับ-จ่าย ประจำวัน'!$B414,เตรียมส่วนผสม!AB:AB)+SUMIF(กวนไส้!$C:$C,'รับ-จ่าย ประจำวัน'!$B414,กวนไส้!AB:AB)+SUMIF(ผลิต1!$C:$C,'รับ-จ่าย ประจำวัน'!$B414,ผลิต1!AB:AB)+SUMIF(ผลิต2!$C:$C,'รับ-จ่าย ประจำวัน'!$B414,ผลิต2!AB:AB)+SUMIF(เส้นแต่งหน้าขนมเค้ก!$C:$C,'รับ-จ่าย ประจำวัน'!$B414,เส้นแต่งหน้าขนมเค้ก!AB:AB)+SUMIF(แพ็ค!$C:$C,'รับ-จ่าย ประจำวัน'!$B414,แพ็ค!AB:AB)+SUMIF(ธุรการ!$C:$C,'รับ-จ่าย ประจำวัน'!$B414,ธุรการ!AB:AB)+SUMIF(เส้นแต่งหน้าขนมปัง!$C:$C,'รับ-จ่าย ประจำวัน'!$B414,เส้นแต่งหน้าขนมปัง!AB:AB)+SUMIF('วางแผนBC,CJ'!$C:$C,'รับ-จ่าย ประจำวัน'!$B414,'วางแผนBC,CJ'!AB:AB)+SUMIF(RD!$C:$C,'รับ-จ่าย ประจำวัน'!$B414,RD!AB:AB)+SUMIF('FG,ออนไล,คัดแยก'!$C:$C,'รับ-จ่าย ประจำวัน'!$B414,'FG,ออนไล,คัดแยก'!AB:AB)</f>
        <v>0</v>
      </c>
      <c r="BJ414" s="16">
        <f>SUMIF(เตรียมส่วนผสม!$C:$C,'รับ-จ่าย ประจำวัน'!$B414,เตรียมส่วนผสม!AC:AC)+SUMIF(กวนไส้!$C:$C,'รับ-จ่าย ประจำวัน'!$B414,กวนไส้!AC:AC)+SUMIF(ผลิต1!$C:$C,'รับ-จ่าย ประจำวัน'!$B414,ผลิต1!AC:AC)+SUMIF(ผลิต2!$C:$C,'รับ-จ่าย ประจำวัน'!$B414,ผลิต2!AC:AC)+SUMIF(เส้นแต่งหน้าขนมเค้ก!$C:$C,'รับ-จ่าย ประจำวัน'!$B414,เส้นแต่งหน้าขนมเค้ก!AC:AC)+SUMIF(แพ็ค!$C:$C,'รับ-จ่าย ประจำวัน'!$B414,แพ็ค!AC:AC)+SUMIF(ธุรการ!$C:$C,'รับ-จ่าย ประจำวัน'!$B414,ธุรการ!AC:AC)+SUMIF(เส้นแต่งหน้าขนมปัง!$C:$C,'รับ-จ่าย ประจำวัน'!$B414,เส้นแต่งหน้าขนมปัง!AC:AC)+SUMIF('วางแผนBC,CJ'!$C:$C,'รับ-จ่าย ประจำวัน'!$B414,'วางแผนBC,CJ'!AC:AC)+SUMIF(RD!$C:$C,'รับ-จ่าย ประจำวัน'!$B414,RD!AC:AC)+SUMIF('FG,ออนไล,คัดแยก'!$C:$C,'รับ-จ่าย ประจำวัน'!$B414,'FG,ออนไล,คัดแยก'!AC:AC)</f>
        <v>0</v>
      </c>
      <c r="BK414" s="16">
        <f>SUMIF(เตรียมส่วนผสม!$C:$C,'รับ-จ่าย ประจำวัน'!$B414,เตรียมส่วนผสม!AD:AD)+SUMIF(กวนไส้!$C:$C,'รับ-จ่าย ประจำวัน'!$B414,กวนไส้!AD:AD)+SUMIF(ผลิต1!$C:$C,'รับ-จ่าย ประจำวัน'!$B414,ผลิต1!AD:AD)+SUMIF(ผลิต2!$C:$C,'รับ-จ่าย ประจำวัน'!$B414,ผลิต2!AD:AD)+SUMIF(เส้นแต่งหน้าขนมเค้ก!$C:$C,'รับ-จ่าย ประจำวัน'!$B414,เส้นแต่งหน้าขนมเค้ก!AD:AD)+SUMIF(แพ็ค!$C:$C,'รับ-จ่าย ประจำวัน'!$B414,แพ็ค!AD:AD)+SUMIF(ธุรการ!$C:$C,'รับ-จ่าย ประจำวัน'!$B414,ธุรการ!AD:AD)+SUMIF(เส้นแต่งหน้าขนมปัง!$C:$C,'รับ-จ่าย ประจำวัน'!$B414,เส้นแต่งหน้าขนมปัง!AD:AD)+SUMIF('วางแผนBC,CJ'!$C:$C,'รับ-จ่าย ประจำวัน'!$B414,'วางแผนBC,CJ'!AD:AD)+SUMIF(RD!$C:$C,'รับ-จ่าย ประจำวัน'!$B414,RD!AD:AD)+SUMIF('FG,ออนไล,คัดแยก'!$C:$C,'รับ-จ่าย ประจำวัน'!$B414,'FG,ออนไล,คัดแยก'!AD:AD)</f>
        <v>0</v>
      </c>
      <c r="BL414" s="16">
        <f>SUMIF(เตรียมส่วนผสม!$C:$C,'รับ-จ่าย ประจำวัน'!$B414,เตรียมส่วนผสม!AE:AE)+SUMIF(กวนไส้!$C:$C,'รับ-จ่าย ประจำวัน'!$B414,กวนไส้!AE:AE)+SUMIF(ผลิต1!$C:$C,'รับ-จ่าย ประจำวัน'!$B414,ผลิต1!AE:AE)+SUMIF(ผลิต2!$C:$C,'รับ-จ่าย ประจำวัน'!$B414,ผลิต2!AE:AE)+SUMIF(เส้นแต่งหน้าขนมเค้ก!$C:$C,'รับ-จ่าย ประจำวัน'!$B414,เส้นแต่งหน้าขนมเค้ก!AE:AE)+SUMIF(แพ็ค!$C:$C,'รับ-จ่าย ประจำวัน'!$B414,แพ็ค!AE:AE)+SUMIF(ธุรการ!$C:$C,'รับ-จ่าย ประจำวัน'!$B414,ธุรการ!AE:AE)+SUMIF(เส้นแต่งหน้าขนมปัง!$C:$C,'รับ-จ่าย ประจำวัน'!$B414,เส้นแต่งหน้าขนมปัง!AE:AE)+SUMIF('วางแผนBC,CJ'!$C:$C,'รับ-จ่าย ประจำวัน'!$B414,'วางแผนBC,CJ'!AE:AE)+SUMIF(RD!$C:$C,'รับ-จ่าย ประจำวัน'!$B414,RD!AE:AE)+SUMIF('FG,ออนไล,คัดแยก'!$C:$C,'รับ-จ่าย ประจำวัน'!$B414,'FG,ออนไล,คัดแยก'!AE:AE)</f>
        <v>1</v>
      </c>
      <c r="BM414" s="16">
        <f>SUMIF(เตรียมส่วนผสม!$C:$C,'รับ-จ่าย ประจำวัน'!$B414,เตรียมส่วนผสม!AF:AF)+SUMIF(กวนไส้!$C:$C,'รับ-จ่าย ประจำวัน'!$B414,กวนไส้!AF:AF)+SUMIF(ผลิต1!$C:$C,'รับ-จ่าย ประจำวัน'!$B414,ผลิต1!AF:AF)+SUMIF(ผลิต2!$C:$C,'รับ-จ่าย ประจำวัน'!$B414,ผลิต2!AF:AF)+SUMIF(เส้นแต่งหน้าขนมเค้ก!$C:$C,'รับ-จ่าย ประจำวัน'!$B414,เส้นแต่งหน้าขนมเค้ก!AF:AF)+SUMIF(แพ็ค!$C:$C,'รับ-จ่าย ประจำวัน'!$B414,แพ็ค!AF:AF)+SUMIF(ธุรการ!$C:$C,'รับ-จ่าย ประจำวัน'!$B414,ธุรการ!AF:AF)+SUMIF(เส้นแต่งหน้าขนมปัง!$C:$C,'รับ-จ่าย ประจำวัน'!$B414,เส้นแต่งหน้าขนมปัง!AF:AF)+SUMIF('วางแผนBC,CJ'!$C:$C,'รับ-จ่าย ประจำวัน'!$B414,'วางแผนBC,CJ'!AF:AF)+SUMIF(RD!$C:$C,'รับ-จ่าย ประจำวัน'!$B414,RD!AF:AF)+SUMIF('FG,ออนไล,คัดแยก'!$C:$C,'รับ-จ่าย ประจำวัน'!$B414,'FG,ออนไล,คัดแยก'!AF:AF)</f>
        <v>0</v>
      </c>
      <c r="BN414" s="16">
        <f>SUMIF(เตรียมส่วนผสม!$C:$C,'รับ-จ่าย ประจำวัน'!$B414,เตรียมส่วนผสม!AG:AG)+SUMIF(กวนไส้!$C:$C,'รับ-จ่าย ประจำวัน'!$B414,กวนไส้!AG:AG)+SUMIF(ผลิต1!$C:$C,'รับ-จ่าย ประจำวัน'!$B414,ผลิต1!AG:AG)+SUMIF(ผลิต2!$C:$C,'รับ-จ่าย ประจำวัน'!$B414,ผลิต2!AG:AG)+SUMIF(เส้นแต่งหน้าขนมเค้ก!$C:$C,'รับ-จ่าย ประจำวัน'!$B414,เส้นแต่งหน้าขนมเค้ก!AG:AG)+SUMIF(แพ็ค!$C:$C,'รับ-จ่าย ประจำวัน'!$B414,แพ็ค!AG:AG)+SUMIF(ธุรการ!$C:$C,'รับ-จ่าย ประจำวัน'!$B414,ธุรการ!AG:AG)+SUMIF(เส้นแต่งหน้าขนมปัง!$C:$C,'รับ-จ่าย ประจำวัน'!$B414,เส้นแต่งหน้าขนมปัง!AG:AG)+SUMIF('วางแผนBC,CJ'!$C:$C,'รับ-จ่าย ประจำวัน'!$B414,'วางแผนBC,CJ'!AG:AG)+SUMIF(RD!$C:$C,'รับ-จ่าย ประจำวัน'!$B414,RD!AG:AG)+SUMIF('FG,ออนไล,คัดแยก'!$C:$C,'รับ-จ่าย ประจำวัน'!$B414,'FG,ออนไล,คัดแยก'!AG:AG)</f>
        <v>0</v>
      </c>
      <c r="BO414" s="16">
        <f>SUMIF(เตรียมส่วนผสม!$C:$C,'รับ-จ่าย ประจำวัน'!$B414,เตรียมส่วนผสม!AH:AH)+SUMIF(กวนไส้!$C:$C,'รับ-จ่าย ประจำวัน'!$B414,กวนไส้!AH:AH)+SUMIF(ผลิต1!$C:$C,'รับ-จ่าย ประจำวัน'!$B414,ผลิต1!AH:AH)+SUMIF(ผลิต2!$C:$C,'รับ-จ่าย ประจำวัน'!$B414,ผลิต2!AH:AH)+SUMIF(เส้นแต่งหน้าขนมเค้ก!$C:$C,'รับ-จ่าย ประจำวัน'!$B414,เส้นแต่งหน้าขนมเค้ก!AH:AH)+SUMIF(แพ็ค!$C:$C,'รับ-จ่าย ประจำวัน'!$B414,แพ็ค!AH:AH)+SUMIF(ธุรการ!$C:$C,'รับ-จ่าย ประจำวัน'!$B414,ธุรการ!AH:AH)+SUMIF(เส้นแต่งหน้าขนมปัง!$C:$C,'รับ-จ่าย ประจำวัน'!$B414,เส้นแต่งหน้าขนมปัง!AH:AH)+SUMIF('วางแผนBC,CJ'!$C:$C,'รับ-จ่าย ประจำวัน'!$B414,'วางแผนBC,CJ'!AH:AH)+SUMIF(RD!$C:$C,'รับ-จ่าย ประจำวัน'!$B414,RD!AH:AH)+SUMIF('FG,ออนไล,คัดแยก'!$C:$C,'รับ-จ่าย ประจำวัน'!$B414,'FG,ออนไล,คัดแยก'!AH:AH)</f>
        <v>0</v>
      </c>
      <c r="BP414" s="16">
        <f>SUMIF(เตรียมส่วนผสม!$C:$C,'รับ-จ่าย ประจำวัน'!$B414,เตรียมส่วนผสม!AI:AI)+SUMIF(กวนไส้!$C:$C,'รับ-จ่าย ประจำวัน'!$B414,กวนไส้!AI:AI)+SUMIF(ผลิต1!$C:$C,'รับ-จ่าย ประจำวัน'!$B414,ผลิต1!AI:AI)+SUMIF(ผลิต2!$C:$C,'รับ-จ่าย ประจำวัน'!$B414,ผลิต2!AI:AI)+SUMIF(เส้นแต่งหน้าขนมเค้ก!$C:$C,'รับ-จ่าย ประจำวัน'!$B414,เส้นแต่งหน้าขนมเค้ก!AI:AI)+SUMIF(แพ็ค!$C:$C,'รับ-จ่าย ประจำวัน'!$B414,แพ็ค!AI:AI)+SUMIF(ธุรการ!$C:$C,'รับ-จ่าย ประจำวัน'!$B414,ธุรการ!AI:AI)+SUMIF(เส้นแต่งหน้าขนมปัง!$C:$C,'รับ-จ่าย ประจำวัน'!$B414,เส้นแต่งหน้าขนมปัง!AI:AI)+SUMIF('วางแผนBC,CJ'!$C:$C,'รับ-จ่าย ประจำวัน'!$B414,'วางแผนBC,CJ'!AI:AI)+SUMIF(RD!$C:$C,'รับ-จ่าย ประจำวัน'!$B414,RD!AI:AI)+SUMIF('FG,ออนไล,คัดแยก'!$C:$C,'รับ-จ่าย ประจำวัน'!$B414,'FG,ออนไล,คัดแยก'!AI:AI)</f>
        <v>0</v>
      </c>
      <c r="BQ414" s="16">
        <f>SUMIF(เตรียมส่วนผสม!$C:$C,'รับ-จ่าย ประจำวัน'!$B414,เตรียมส่วนผสม!AJ:AJ)+SUMIF(กวนไส้!$C:$C,'รับ-จ่าย ประจำวัน'!$B414,กวนไส้!AJ:AJ)+SUMIF(ผลิต1!$C:$C,'รับ-จ่าย ประจำวัน'!$B414,ผลิต1!AJ:AJ)+SUMIF(ผลิต2!$C:$C,'รับ-จ่าย ประจำวัน'!$B414,ผลิต2!AJ:AJ)+SUMIF(เส้นแต่งหน้าขนมเค้ก!$C:$C,'รับ-จ่าย ประจำวัน'!$B414,เส้นแต่งหน้าขนมเค้ก!AJ:AJ)+SUMIF(แพ็ค!$C:$C,'รับ-จ่าย ประจำวัน'!$B414,แพ็ค!AJ:AJ)+SUMIF(ธุรการ!$C:$C,'รับ-จ่าย ประจำวัน'!$B414,ธุรการ!AJ:AJ)+SUMIF(เส้นแต่งหน้าขนมปัง!$C:$C,'รับ-จ่าย ประจำวัน'!$B414,เส้นแต่งหน้าขนมปัง!AJ:AJ)+SUMIF('วางแผนBC,CJ'!$C:$C,'รับ-จ่าย ประจำวัน'!$B414,'วางแผนBC,CJ'!AJ:AJ)+SUMIF(RD!$C:$C,'รับ-จ่าย ประจำวัน'!$B414,RD!AJ:AJ)+SUMIF('FG,ออนไล,คัดแยก'!$C:$C,'รับ-จ่าย ประจำวัน'!$B414,'FG,ออนไล,คัดแยก'!AJ:AJ)</f>
        <v>0</v>
      </c>
      <c r="BR414" s="16">
        <f>SUMIF(เตรียมส่วนผสม!$C:$C,'รับ-จ่าย ประจำวัน'!$B414,เตรียมส่วนผสม!AK:AK)+SUMIF(กวนไส้!$C:$C,'รับ-จ่าย ประจำวัน'!$B414,กวนไส้!AK:AK)+SUMIF(ผลิต1!$C:$C,'รับ-จ่าย ประจำวัน'!$B414,ผลิต1!AK:AK)+SUMIF(ผลิต2!$C:$C,'รับ-จ่าย ประจำวัน'!$B414,ผลิต2!AK:AK)+SUMIF(เส้นแต่งหน้าขนมเค้ก!$C:$C,'รับ-จ่าย ประจำวัน'!$B414,เส้นแต่งหน้าขนมเค้ก!AK:AK)+SUMIF(แพ็ค!$C:$C,'รับ-จ่าย ประจำวัน'!$B414,แพ็ค!AK:AK)+SUMIF(ธุรการ!$C:$C,'รับ-จ่าย ประจำวัน'!$B414,ธุรการ!AK:AK)+SUMIF(เส้นแต่งหน้าขนมปัง!$C:$C,'รับ-จ่าย ประจำวัน'!$B414,เส้นแต่งหน้าขนมปัง!AK:AK)+SUMIF('วางแผนBC,CJ'!$C:$C,'รับ-จ่าย ประจำวัน'!$B414,'วางแผนBC,CJ'!AK:AK)+SUMIF(RD!$C:$C,'รับ-จ่าย ประจำวัน'!$B414,RD!AK:AK)+SUMIF('FG,ออนไล,คัดแยก'!$C:$C,'รับ-จ่าย ประจำวัน'!$B414,'FG,ออนไล,คัดแยก'!AK:AK)</f>
        <v>0</v>
      </c>
      <c r="BS414" s="16">
        <f>SUMIF(เตรียมส่วนผสม!$C:$C,'รับ-จ่าย ประจำวัน'!$B414,เตรียมส่วนผสม!AL:AL)+SUMIF(กวนไส้!$C:$C,'รับ-จ่าย ประจำวัน'!$B414,กวนไส้!AL:AL)+SUMIF(ผลิต1!$C:$C,'รับ-จ่าย ประจำวัน'!$B414,ผลิต1!AL:AL)+SUMIF(ผลิต2!$C:$C,'รับ-จ่าย ประจำวัน'!$B414,ผลิต2!AL:AL)+SUMIF(เส้นแต่งหน้าขนมเค้ก!$C:$C,'รับ-จ่าย ประจำวัน'!$B414,เส้นแต่งหน้าขนมเค้ก!AL:AL)+SUMIF(แพ็ค!$C:$C,'รับ-จ่าย ประจำวัน'!$B414,แพ็ค!AL:AL)+SUMIF(ธุรการ!$C:$C,'รับ-จ่าย ประจำวัน'!$B414,ธุรการ!AL:AL)+SUMIF(เส้นแต่งหน้าขนมปัง!$C:$C,'รับ-จ่าย ประจำวัน'!$B414,เส้นแต่งหน้าขนมปัง!AL:AL)+SUMIF('วางแผนBC,CJ'!$C:$C,'รับ-จ่าย ประจำวัน'!$B414,'วางแผนBC,CJ'!AL:AL)+SUMIF(RD!$C:$C,'รับ-จ่าย ประจำวัน'!$B414,RD!AL:AL)+SUMIF('FG,ออนไล,คัดแยก'!$C:$C,'รับ-จ่าย ประจำวัน'!$B414,'FG,ออนไล,คัดแยก'!AL:AL)</f>
        <v>0</v>
      </c>
      <c r="BT414" s="18">
        <f t="shared" si="93"/>
        <v>1</v>
      </c>
      <c r="BU414" s="116"/>
      <c r="BV414" s="146">
        <f t="shared" si="94"/>
        <v>49</v>
      </c>
      <c r="BW414" s="183">
        <v>30</v>
      </c>
      <c r="BX414" s="172">
        <f t="shared" ref="BX414:BX416" si="100">BT414/30</f>
        <v>3.3333333333333333E-2</v>
      </c>
      <c r="BY414" s="188">
        <f t="shared" si="90"/>
        <v>1470</v>
      </c>
      <c r="BZ414" s="180">
        <f t="shared" ca="1" si="95"/>
        <v>47673</v>
      </c>
      <c r="CA414" s="93"/>
      <c r="CB414" s="93"/>
      <c r="CC414" s="93"/>
      <c r="CD414" s="93"/>
      <c r="CE414" s="93"/>
      <c r="CF414" s="93"/>
      <c r="CG414" s="93"/>
      <c r="CH414" s="93"/>
      <c r="CI414" s="93"/>
      <c r="CJ414" s="97"/>
      <c r="CK414" s="9">
        <f t="shared" si="91"/>
        <v>49</v>
      </c>
    </row>
    <row r="415" spans="1:89" x14ac:dyDescent="0.5">
      <c r="A415" s="149"/>
      <c r="B415" s="34">
        <v>1021601031</v>
      </c>
      <c r="C415" s="154" t="s">
        <v>1731</v>
      </c>
      <c r="D415" s="141" t="s">
        <v>61</v>
      </c>
      <c r="E415" s="25"/>
      <c r="F415" s="132"/>
      <c r="G415" s="25"/>
      <c r="H415" s="12">
        <v>101500</v>
      </c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11"/>
      <c r="AF415" s="11"/>
      <c r="AG415" s="11"/>
      <c r="AH415" s="11"/>
      <c r="AI415" s="25"/>
      <c r="AJ415" s="25"/>
      <c r="AK415" s="25"/>
      <c r="AL415" s="25"/>
      <c r="AM415" s="25"/>
      <c r="AN415" s="15">
        <f t="shared" si="92"/>
        <v>0</v>
      </c>
      <c r="AO415" s="16">
        <f>SUMIF(เตรียมส่วนผสม!$C:$C,'รับ-จ่าย ประจำวัน'!$B415,เตรียมส่วนผสม!H:H)+SUMIF(กวนไส้!$C:$C,'รับ-จ่าย ประจำวัน'!$B415,กวนไส้!H:H)+SUMIF(ผลิต1!$C:$C,'รับ-จ่าย ประจำวัน'!$B415,ผลิต1!H:H)+SUMIF(ผลิต2!$C:$C,'รับ-จ่าย ประจำวัน'!$B415,ผลิต2!H:H)+SUMIF(เส้นแต่งหน้าขนมเค้ก!$C:$C,'รับ-จ่าย ประจำวัน'!$B415,เส้นแต่งหน้าขนมเค้ก!H:H)+SUMIF(แพ็ค!$C:$C,'รับ-จ่าย ประจำวัน'!$B415,แพ็ค!H:H)+SUMIF(ธุรการ!$C:$C,'รับ-จ่าย ประจำวัน'!$B415,ธุรการ!H:H)+SUMIF(เส้นแต่งหน้าขนมปัง!$C:$C,'รับ-จ่าย ประจำวัน'!$B415,เส้นแต่งหน้าขนมปัง!H:H)+SUMIF('วางแผนBC,CJ'!$C:$C,'รับ-จ่าย ประจำวัน'!$B415,'วางแผนBC,CJ'!H:H)+SUMIF(RD!$C:$C,'รับ-จ่าย ประจำวัน'!$B415,RD!H:H)+SUMIF('FG,ออนไล,คัดแยก'!$C:$C,'รับ-จ่าย ประจำวัน'!$B415,'FG,ออนไล,คัดแยก'!H:H)</f>
        <v>2000</v>
      </c>
      <c r="AP415" s="16">
        <f>SUMIF(เตรียมส่วนผสม!$C:$C,'รับ-จ่าย ประจำวัน'!$B415,เตรียมส่วนผสม!I:I)+SUMIF(กวนไส้!$C:$C,'รับ-จ่าย ประจำวัน'!$B415,กวนไส้!I:I)+SUMIF(ผลิต1!$C:$C,'รับ-จ่าย ประจำวัน'!$B415,ผลิต1!I:I)+SUMIF(ผลิต2!$C:$C,'รับ-จ่าย ประจำวัน'!$B415,ผลิต2!I:I)+SUMIF(เส้นแต่งหน้าขนมเค้ก!$C:$C,'รับ-จ่าย ประจำวัน'!$B415,เส้นแต่งหน้าขนมเค้ก!I:I)+SUMIF(แพ็ค!$C:$C,'รับ-จ่าย ประจำวัน'!$B415,แพ็ค!I:I)+SUMIF(ธุรการ!$C:$C,'รับ-จ่าย ประจำวัน'!$B415,ธุรการ!I:I)+SUMIF(เส้นแต่งหน้าขนมปัง!$C:$C,'รับ-จ่าย ประจำวัน'!$B415,เส้นแต่งหน้าขนมปัง!I:I)+SUMIF('วางแผนBC,CJ'!$C:$C,'รับ-จ่าย ประจำวัน'!$B415,'วางแผนBC,CJ'!I:I)+SUMIF(RD!$C:$C,'รับ-จ่าย ประจำวัน'!$B415,RD!I:I)+SUMIF('FG,ออนไล,คัดแยก'!$C:$C,'รับ-จ่าย ประจำวัน'!$B415,'FG,ออนไล,คัดแยก'!I:I)</f>
        <v>3200</v>
      </c>
      <c r="AQ415" s="16">
        <f>SUMIF(เตรียมส่วนผสม!$C:$C,'รับ-จ่าย ประจำวัน'!$B415,เตรียมส่วนผสม!J:J)+SUMIF(กวนไส้!$C:$C,'รับ-จ่าย ประจำวัน'!$B415,กวนไส้!J:J)+SUMIF(ผลิต1!$C:$C,'รับ-จ่าย ประจำวัน'!$B415,ผลิต1!J:J)+SUMIF(ผลิต2!$C:$C,'รับ-จ่าย ประจำวัน'!$B415,ผลิต2!J:J)+SUMIF(เส้นแต่งหน้าขนมเค้ก!$C:$C,'รับ-จ่าย ประจำวัน'!$B415,เส้นแต่งหน้าขนมเค้ก!J:J)+SUMIF(แพ็ค!$C:$C,'รับ-จ่าย ประจำวัน'!$B415,แพ็ค!J:J)+SUMIF(ธุรการ!$C:$C,'รับ-จ่าย ประจำวัน'!$B415,ธุรการ!J:J)+SUMIF(เส้นแต่งหน้าขนมปัง!$C:$C,'รับ-จ่าย ประจำวัน'!$B415,เส้นแต่งหน้าขนมปัง!J:J)+SUMIF('วางแผนBC,CJ'!$C:$C,'รับ-จ่าย ประจำวัน'!$B415,'วางแผนBC,CJ'!J:J)+SUMIF(RD!$C:$C,'รับ-จ่าย ประจำวัน'!$B415,RD!J:J)+SUMIF('FG,ออนไล,คัดแยก'!$C:$C,'รับ-จ่าย ประจำวัน'!$B415,'FG,ออนไล,คัดแยก'!J:J)</f>
        <v>0</v>
      </c>
      <c r="AR415" s="16">
        <f>SUMIF(เตรียมส่วนผสม!$C:$C,'รับ-จ่าย ประจำวัน'!$B415,เตรียมส่วนผสม!K:K)+SUMIF(กวนไส้!$C:$C,'รับ-จ่าย ประจำวัน'!$B415,กวนไส้!K:K)+SUMIF(ผลิต1!$C:$C,'รับ-จ่าย ประจำวัน'!$B415,ผลิต1!K:K)+SUMIF(ผลิต2!$C:$C,'รับ-จ่าย ประจำวัน'!$B415,ผลิต2!K:K)+SUMIF(เส้นแต่งหน้าขนมเค้ก!$C:$C,'รับ-จ่าย ประจำวัน'!$B415,เส้นแต่งหน้าขนมเค้ก!K:K)+SUMIF(แพ็ค!$C:$C,'รับ-จ่าย ประจำวัน'!$B415,แพ็ค!K:K)+SUMIF(ธุรการ!$C:$C,'รับ-จ่าย ประจำวัน'!$B415,ธุรการ!K:K)+SUMIF(เส้นแต่งหน้าขนมปัง!$C:$C,'รับ-จ่าย ประจำวัน'!$B415,เส้นแต่งหน้าขนมปัง!K:K)+SUMIF('วางแผนBC,CJ'!$C:$C,'รับ-จ่าย ประจำวัน'!$B415,'วางแผนBC,CJ'!K:K)+SUMIF(RD!$C:$C,'รับ-จ่าย ประจำวัน'!$B415,RD!K:K)+SUMIF('FG,ออนไล,คัดแยก'!$C:$C,'รับ-จ่าย ประจำวัน'!$B415,'FG,ออนไล,คัดแยก'!K:K)</f>
        <v>3000</v>
      </c>
      <c r="AS415" s="16">
        <f>SUMIF(เตรียมส่วนผสม!$C:$C,'รับ-จ่าย ประจำวัน'!$B415,เตรียมส่วนผสม!L:L)+SUMIF(กวนไส้!$C:$C,'รับ-จ่าย ประจำวัน'!$B415,กวนไส้!L:L)+SUMIF(ผลิต1!$C:$C,'รับ-จ่าย ประจำวัน'!$B415,ผลิต1!L:L)+SUMIF(ผลิต2!$C:$C,'รับ-จ่าย ประจำวัน'!$B415,ผลิต2!L:L)+SUMIF(เส้นแต่งหน้าขนมเค้ก!$C:$C,'รับ-จ่าย ประจำวัน'!$B415,เส้นแต่งหน้าขนมเค้ก!L:L)+SUMIF(แพ็ค!$C:$C,'รับ-จ่าย ประจำวัน'!$B415,แพ็ค!L:L)+SUMIF(ธุรการ!$C:$C,'รับ-จ่าย ประจำวัน'!$B415,ธุรการ!L:L)+SUMIF(เส้นแต่งหน้าขนมปัง!$C:$C,'รับ-จ่าย ประจำวัน'!$B415,เส้นแต่งหน้าขนมปัง!L:L)+SUMIF('วางแผนBC,CJ'!$C:$C,'รับ-จ่าย ประจำวัน'!$B415,'วางแผนBC,CJ'!L:L)+SUMIF(RD!$C:$C,'รับ-จ่าย ประจำวัน'!$B415,RD!L:L)+SUMIF('FG,ออนไล,คัดแยก'!$C:$C,'รับ-จ่าย ประจำวัน'!$B415,'FG,ออนไล,คัดแยก'!L:L)</f>
        <v>2000</v>
      </c>
      <c r="AT415" s="16">
        <f>SUMIF(เตรียมส่วนผสม!$C:$C,'รับ-จ่าย ประจำวัน'!$B415,เตรียมส่วนผสม!M:M)+SUMIF(กวนไส้!$C:$C,'รับ-จ่าย ประจำวัน'!$B415,กวนไส้!M:M)+SUMIF(ผลิต1!$C:$C,'รับ-จ่าย ประจำวัน'!$B415,ผลิต1!M:M)+SUMIF(ผลิต2!$C:$C,'รับ-จ่าย ประจำวัน'!$B415,ผลิต2!M:M)+SUMIF(เส้นแต่งหน้าขนมเค้ก!$C:$C,'รับ-จ่าย ประจำวัน'!$B415,เส้นแต่งหน้าขนมเค้ก!M:M)+SUMIF(แพ็ค!$C:$C,'รับ-จ่าย ประจำวัน'!$B415,แพ็ค!M:M)+SUMIF(ธุรการ!$C:$C,'รับ-จ่าย ประจำวัน'!$B415,ธุรการ!M:M)+SUMIF(เส้นแต่งหน้าขนมปัง!$C:$C,'รับ-จ่าย ประจำวัน'!$B415,เส้นแต่งหน้าขนมปัง!M:M)+SUMIF('วางแผนBC,CJ'!$C:$C,'รับ-จ่าย ประจำวัน'!$B415,'วางแผนBC,CJ'!M:M)+SUMIF(RD!$C:$C,'รับ-จ่าย ประจำวัน'!$B415,RD!M:M)+SUMIF('FG,ออนไล,คัดแยก'!$C:$C,'รับ-จ่าย ประจำวัน'!$B415,'FG,ออนไล,คัดแยก'!M:M)</f>
        <v>0</v>
      </c>
      <c r="AU415" s="16">
        <f>SUMIF(เตรียมส่วนผสม!$C:$C,'รับ-จ่าย ประจำวัน'!$B415,เตรียมส่วนผสม!N:N)+SUMIF(กวนไส้!$C:$C,'รับ-จ่าย ประจำวัน'!$B415,กวนไส้!N:N)+SUMIF(ผลิต1!$C:$C,'รับ-จ่าย ประจำวัน'!$B415,ผลิต1!N:N)+SUMIF(ผลิต2!$C:$C,'รับ-จ่าย ประจำวัน'!$B415,ผลิต2!N:N)+SUMIF(เส้นแต่งหน้าขนมเค้ก!$C:$C,'รับ-จ่าย ประจำวัน'!$B415,เส้นแต่งหน้าขนมเค้ก!N:N)+SUMIF(แพ็ค!$C:$C,'รับ-จ่าย ประจำวัน'!$B415,แพ็ค!N:N)+SUMIF(ธุรการ!$C:$C,'รับ-จ่าย ประจำวัน'!$B415,ธุรการ!N:N)+SUMIF(เส้นแต่งหน้าขนมปัง!$C:$C,'รับ-จ่าย ประจำวัน'!$B415,เส้นแต่งหน้าขนมปัง!N:N)+SUMIF('วางแผนBC,CJ'!$C:$C,'รับ-จ่าย ประจำวัน'!$B415,'วางแผนBC,CJ'!N:N)+SUMIF(RD!$C:$C,'รับ-จ่าย ประจำวัน'!$B415,RD!N:N)+SUMIF('FG,ออนไล,คัดแยก'!$C:$C,'รับ-จ่าย ประจำวัน'!$B415,'FG,ออนไล,คัดแยก'!N:N)</f>
        <v>2600</v>
      </c>
      <c r="AV415" s="16">
        <f>SUMIF(เตรียมส่วนผสม!$C:$C,'รับ-จ่าย ประจำวัน'!$B415,เตรียมส่วนผสม!O:O)+SUMIF(กวนไส้!$C:$C,'รับ-จ่าย ประจำวัน'!$B415,กวนไส้!O:O)+SUMIF(ผลิต1!$C:$C,'รับ-จ่าย ประจำวัน'!$B415,ผลิต1!O:O)+SUMIF(ผลิต2!$C:$C,'รับ-จ่าย ประจำวัน'!$B415,ผลิต2!O:O)+SUMIF(เส้นแต่งหน้าขนมเค้ก!$C:$C,'รับ-จ่าย ประจำวัน'!$B415,เส้นแต่งหน้าขนมเค้ก!O:O)+SUMIF(แพ็ค!$C:$C,'รับ-จ่าย ประจำวัน'!$B415,แพ็ค!O:O)+SUMIF(ธุรการ!$C:$C,'รับ-จ่าย ประจำวัน'!$B415,ธุรการ!O:O)+SUMIF(เส้นแต่งหน้าขนมปัง!$C:$C,'รับ-จ่าย ประจำวัน'!$B415,เส้นแต่งหน้าขนมปัง!O:O)+SUMIF('วางแผนBC,CJ'!$C:$C,'รับ-จ่าย ประจำวัน'!$B415,'วางแผนBC,CJ'!O:O)+SUMIF(RD!$C:$C,'รับ-จ่าย ประจำวัน'!$B415,RD!O:O)+SUMIF('FG,ออนไล,คัดแยก'!$C:$C,'รับ-จ่าย ประจำวัน'!$B415,'FG,ออนไล,คัดแยก'!O:O)</f>
        <v>1000</v>
      </c>
      <c r="AW415" s="16">
        <f>SUMIF(เตรียมส่วนผสม!$C:$C,'รับ-จ่าย ประจำวัน'!$B415,เตรียมส่วนผสม!P:P)+SUMIF(กวนไส้!$C:$C,'รับ-จ่าย ประจำวัน'!$B415,กวนไส้!P:P)+SUMIF(ผลิต1!$C:$C,'รับ-จ่าย ประจำวัน'!$B415,ผลิต1!P:P)+SUMIF(ผลิต2!$C:$C,'รับ-จ่าย ประจำวัน'!$B415,ผลิต2!P:P)+SUMIF(เส้นแต่งหน้าขนมเค้ก!$C:$C,'รับ-จ่าย ประจำวัน'!$B415,เส้นแต่งหน้าขนมเค้ก!P:P)+SUMIF(แพ็ค!$C:$C,'รับ-จ่าย ประจำวัน'!$B415,แพ็ค!P:P)+SUMIF(ธุรการ!$C:$C,'รับ-จ่าย ประจำวัน'!$B415,ธุรการ!P:P)+SUMIF(เส้นแต่งหน้าขนมปัง!$C:$C,'รับ-จ่าย ประจำวัน'!$B415,เส้นแต่งหน้าขนมปัง!P:P)+SUMIF('วางแผนBC,CJ'!$C:$C,'รับ-จ่าย ประจำวัน'!$B415,'วางแผนBC,CJ'!P:P)+SUMIF(RD!$C:$C,'รับ-จ่าย ประจำวัน'!$B415,RD!P:P)+SUMIF('FG,ออนไล,คัดแยก'!$C:$C,'รับ-จ่าย ประจำวัน'!$B415,'FG,ออนไล,คัดแยก'!P:P)</f>
        <v>2300</v>
      </c>
      <c r="AX415" s="16">
        <f>SUMIF(เตรียมส่วนผสม!$C:$C,'รับ-จ่าย ประจำวัน'!$B415,เตรียมส่วนผสม!Q:Q)+SUMIF(กวนไส้!$C:$C,'รับ-จ่าย ประจำวัน'!$B415,กวนไส้!Q:Q)+SUMIF(ผลิต1!$C:$C,'รับ-จ่าย ประจำวัน'!$B415,ผลิต1!Q:Q)+SUMIF(ผลิต2!$C:$C,'รับ-จ่าย ประจำวัน'!$B415,ผลิต2!Q:Q)+SUMIF(เส้นแต่งหน้าขนมเค้ก!$C:$C,'รับ-จ่าย ประจำวัน'!$B415,เส้นแต่งหน้าขนมเค้ก!Q:Q)+SUMIF(แพ็ค!$C:$C,'รับ-จ่าย ประจำวัน'!$B415,แพ็ค!Q:Q)+SUMIF(ธุรการ!$C:$C,'รับ-จ่าย ประจำวัน'!$B415,ธุรการ!Q:Q)+SUMIF(เส้นแต่งหน้าขนมปัง!$C:$C,'รับ-จ่าย ประจำวัน'!$B415,เส้นแต่งหน้าขนมปัง!Q:Q)+SUMIF('วางแผนBC,CJ'!$C:$C,'รับ-จ่าย ประจำวัน'!$B415,'วางแผนBC,CJ'!Q:Q)+SUMIF(RD!$C:$C,'รับ-จ่าย ประจำวัน'!$B415,RD!Q:Q)+SUMIF('FG,ออนไล,คัดแยก'!$C:$C,'รับ-จ่าย ประจำวัน'!$B415,'FG,ออนไล,คัดแยก'!Q:Q)</f>
        <v>1300</v>
      </c>
      <c r="AY415" s="16">
        <f>SUMIF(เตรียมส่วนผสม!$C:$C,'รับ-จ่าย ประจำวัน'!$B415,เตรียมส่วนผสม!R:R)+SUMIF(กวนไส้!$C:$C,'รับ-จ่าย ประจำวัน'!$B415,กวนไส้!R:R)+SUMIF(ผลิต1!$C:$C,'รับ-จ่าย ประจำวัน'!$B415,ผลิต1!R:R)+SUMIF(ผลิต2!$C:$C,'รับ-จ่าย ประจำวัน'!$B415,ผลิต2!R:R)+SUMIF(เส้นแต่งหน้าขนมเค้ก!$C:$C,'รับ-จ่าย ประจำวัน'!$B415,เส้นแต่งหน้าขนมเค้ก!R:R)+SUMIF(แพ็ค!$C:$C,'รับ-จ่าย ประจำวัน'!$B415,แพ็ค!R:R)+SUMIF(ธุรการ!$C:$C,'รับ-จ่าย ประจำวัน'!$B415,ธุรการ!R:R)+SUMIF(เส้นแต่งหน้าขนมปัง!$C:$C,'รับ-จ่าย ประจำวัน'!$B415,เส้นแต่งหน้าขนมปัง!R:R)+SUMIF('วางแผนBC,CJ'!$C:$C,'รับ-จ่าย ประจำวัน'!$B415,'วางแผนBC,CJ'!R:R)+SUMIF(RD!$C:$C,'รับ-จ่าย ประจำวัน'!$B415,RD!R:R)+SUMIF('FG,ออนไล,คัดแยก'!$C:$C,'รับ-จ่าย ประจำวัน'!$B415,'FG,ออนไล,คัดแยก'!R:R)</f>
        <v>2200</v>
      </c>
      <c r="AZ415" s="16">
        <f>SUMIF(เตรียมส่วนผสม!$C:$C,'รับ-จ่าย ประจำวัน'!$B415,เตรียมส่วนผสม!S:S)+SUMIF(กวนไส้!$C:$C,'รับ-จ่าย ประจำวัน'!$B415,กวนไส้!S:S)+SUMIF(ผลิต1!$C:$C,'รับ-จ่าย ประจำวัน'!$B415,ผลิต1!S:S)+SUMIF(ผลิต2!$C:$C,'รับ-จ่าย ประจำวัน'!$B415,ผลิต2!S:S)+SUMIF(เส้นแต่งหน้าขนมเค้ก!$C:$C,'รับ-จ่าย ประจำวัน'!$B415,เส้นแต่งหน้าขนมเค้ก!S:S)+SUMIF(แพ็ค!$C:$C,'รับ-จ่าย ประจำวัน'!$B415,แพ็ค!S:S)+SUMIF(ธุรการ!$C:$C,'รับ-จ่าย ประจำวัน'!$B415,ธุรการ!S:S)+SUMIF(เส้นแต่งหน้าขนมปัง!$C:$C,'รับ-จ่าย ประจำวัน'!$B415,เส้นแต่งหน้าขนมปัง!S:S)+SUMIF('วางแผนBC,CJ'!$C:$C,'รับ-จ่าย ประจำวัน'!$B415,'วางแผนBC,CJ'!S:S)+SUMIF(RD!$C:$C,'รับ-จ่าย ประจำวัน'!$B415,RD!S:S)+SUMIF('FG,ออนไล,คัดแยก'!$C:$C,'รับ-จ่าย ประจำวัน'!$B415,'FG,ออนไล,คัดแยก'!S:S)</f>
        <v>1400</v>
      </c>
      <c r="BA415" s="16">
        <f>SUMIF(เตรียมส่วนผสม!$C:$C,'รับ-จ่าย ประจำวัน'!$B415,เตรียมส่วนผสม!T:T)+SUMIF(กวนไส้!$C:$C,'รับ-จ่าย ประจำวัน'!$B415,กวนไส้!T:T)+SUMIF(ผลิต1!$C:$C,'รับ-จ่าย ประจำวัน'!$B415,ผลิต1!T:T)+SUMIF(ผลิต2!$C:$C,'รับ-จ่าย ประจำวัน'!$B415,ผลิต2!T:T)+SUMIF(เส้นแต่งหน้าขนมเค้ก!$C:$C,'รับ-จ่าย ประจำวัน'!$B415,เส้นแต่งหน้าขนมเค้ก!T:T)+SUMIF(แพ็ค!$C:$C,'รับ-จ่าย ประจำวัน'!$B415,แพ็ค!T:T)+SUMIF(ธุรการ!$C:$C,'รับ-จ่าย ประจำวัน'!$B415,ธุรการ!T:T)+SUMIF(เส้นแต่งหน้าขนมปัง!$C:$C,'รับ-จ่าย ประจำวัน'!$B415,เส้นแต่งหน้าขนมปัง!T:T)+SUMIF('วางแผนBC,CJ'!$C:$C,'รับ-จ่าย ประจำวัน'!$B415,'วางแผนBC,CJ'!T:T)+SUMIF(RD!$C:$C,'รับ-จ่าย ประจำวัน'!$B415,RD!T:T)+SUMIF('FG,ออนไล,คัดแยก'!$C:$C,'รับ-จ่าย ประจำวัน'!$B415,'FG,ออนไล,คัดแยก'!T:T)</f>
        <v>0</v>
      </c>
      <c r="BB415" s="16">
        <f>SUMIF(เตรียมส่วนผสม!$C:$C,'รับ-จ่าย ประจำวัน'!$B415,เตรียมส่วนผสม!U:U)+SUMIF(กวนไส้!$C:$C,'รับ-จ่าย ประจำวัน'!$B415,กวนไส้!U:U)+SUMIF(ผลิต1!$C:$C,'รับ-จ่าย ประจำวัน'!$B415,ผลิต1!U:U)+SUMIF(ผลิต2!$C:$C,'รับ-จ่าย ประจำวัน'!$B415,ผลิต2!U:U)+SUMIF(เส้นแต่งหน้าขนมเค้ก!$C:$C,'รับ-จ่าย ประจำวัน'!$B415,เส้นแต่งหน้าขนมเค้ก!U:U)+SUMIF(แพ็ค!$C:$C,'รับ-จ่าย ประจำวัน'!$B415,แพ็ค!U:U)+SUMIF(ธุรการ!$C:$C,'รับ-จ่าย ประจำวัน'!$B415,ธุรการ!U:U)+SUMIF(เส้นแต่งหน้าขนมปัง!$C:$C,'รับ-จ่าย ประจำวัน'!$B415,เส้นแต่งหน้าขนมปัง!U:U)+SUMIF('วางแผนBC,CJ'!$C:$C,'รับ-จ่าย ประจำวัน'!$B415,'วางแผนBC,CJ'!U:U)+SUMIF(RD!$C:$C,'รับ-จ่าย ประจำวัน'!$B415,RD!U:U)+SUMIF('FG,ออนไล,คัดแยก'!$C:$C,'รับ-จ่าย ประจำวัน'!$B415,'FG,ออนไล,คัดแยก'!U:U)</f>
        <v>1650</v>
      </c>
      <c r="BC415" s="16">
        <f>SUMIF(เตรียมส่วนผสม!$C:$C,'รับ-จ่าย ประจำวัน'!$B415,เตรียมส่วนผสม!V:V)+SUMIF(กวนไส้!$C:$C,'รับ-จ่าย ประจำวัน'!$B415,กวนไส้!V:V)+SUMIF(ผลิต1!$C:$C,'รับ-จ่าย ประจำวัน'!$B415,ผลิต1!V:V)+SUMIF(ผลิต2!$C:$C,'รับ-จ่าย ประจำวัน'!$B415,ผลิต2!V:V)+SUMIF(เส้นแต่งหน้าขนมเค้ก!$C:$C,'รับ-จ่าย ประจำวัน'!$B415,เส้นแต่งหน้าขนมเค้ก!V:V)+SUMIF(แพ็ค!$C:$C,'รับ-จ่าย ประจำวัน'!$B415,แพ็ค!V:V)+SUMIF(ธุรการ!$C:$C,'รับ-จ่าย ประจำวัน'!$B415,ธุรการ!V:V)+SUMIF(เส้นแต่งหน้าขนมปัง!$C:$C,'รับ-จ่าย ประจำวัน'!$B415,เส้นแต่งหน้าขนมปัง!V:V)+SUMIF('วางแผนBC,CJ'!$C:$C,'รับ-จ่าย ประจำวัน'!$B415,'วางแผนBC,CJ'!V:V)+SUMIF(RD!$C:$C,'รับ-จ่าย ประจำวัน'!$B415,RD!V:V)+SUMIF('FG,ออนไล,คัดแยก'!$C:$C,'รับ-จ่าย ประจำวัน'!$B415,'FG,ออนไล,คัดแยก'!V:V)</f>
        <v>3000</v>
      </c>
      <c r="BD415" s="16">
        <f>SUMIF(เตรียมส่วนผสม!$C:$C,'รับ-จ่าย ประจำวัน'!$B415,เตรียมส่วนผสม!W:W)+SUMIF(กวนไส้!$C:$C,'รับ-จ่าย ประจำวัน'!$B415,กวนไส้!W:W)+SUMIF(ผลิต1!$C:$C,'รับ-จ่าย ประจำวัน'!$B415,ผลิต1!W:W)+SUMIF(ผลิต2!$C:$C,'รับ-จ่าย ประจำวัน'!$B415,ผลิต2!W:W)+SUMIF(เส้นแต่งหน้าขนมเค้ก!$C:$C,'รับ-จ่าย ประจำวัน'!$B415,เส้นแต่งหน้าขนมเค้ก!W:W)+SUMIF(แพ็ค!$C:$C,'รับ-จ่าย ประจำวัน'!$B415,แพ็ค!W:W)+SUMIF(ธุรการ!$C:$C,'รับ-จ่าย ประจำวัน'!$B415,ธุรการ!W:W)+SUMIF(เส้นแต่งหน้าขนมปัง!$C:$C,'รับ-จ่าย ประจำวัน'!$B415,เส้นแต่งหน้าขนมปัง!W:W)+SUMIF('วางแผนBC,CJ'!$C:$C,'รับ-จ่าย ประจำวัน'!$B415,'วางแผนBC,CJ'!W:W)+SUMIF(RD!$C:$C,'รับ-จ่าย ประจำวัน'!$B415,RD!W:W)+SUMIF('FG,ออนไล,คัดแยก'!$C:$C,'รับ-จ่าย ประจำวัน'!$B415,'FG,ออนไล,คัดแยก'!W:W)</f>
        <v>2000</v>
      </c>
      <c r="BE415" s="16">
        <f>SUMIF(เตรียมส่วนผสม!$C:$C,'รับ-จ่าย ประจำวัน'!$B415,เตรียมส่วนผสม!X:X)+SUMIF(กวนไส้!$C:$C,'รับ-จ่าย ประจำวัน'!$B415,กวนไส้!X:X)+SUMIF(ผลิต1!$C:$C,'รับ-จ่าย ประจำวัน'!$B415,ผลิต1!X:X)+SUMIF(ผลิต2!$C:$C,'รับ-จ่าย ประจำวัน'!$B415,ผลิต2!X:X)+SUMIF(เส้นแต่งหน้าขนมเค้ก!$C:$C,'รับ-จ่าย ประจำวัน'!$B415,เส้นแต่งหน้าขนมเค้ก!X:X)+SUMIF(แพ็ค!$C:$C,'รับ-จ่าย ประจำวัน'!$B415,แพ็ค!X:X)+SUMIF(ธุรการ!$C:$C,'รับ-จ่าย ประจำวัน'!$B415,ธุรการ!X:X)+SUMIF(เส้นแต่งหน้าขนมปัง!$C:$C,'รับ-จ่าย ประจำวัน'!$B415,เส้นแต่งหน้าขนมปัง!X:X)+SUMIF('วางแผนBC,CJ'!$C:$C,'รับ-จ่าย ประจำวัน'!$B415,'วางแผนBC,CJ'!X:X)+SUMIF(RD!$C:$C,'รับ-จ่าย ประจำวัน'!$B415,RD!X:X)+SUMIF('FG,ออนไล,คัดแยก'!$C:$C,'รับ-จ่าย ประจำวัน'!$B415,'FG,ออนไล,คัดแยก'!X:X)</f>
        <v>0</v>
      </c>
      <c r="BF415" s="16">
        <f>SUMIF(เตรียมส่วนผสม!$C:$C,'รับ-จ่าย ประจำวัน'!$B415,เตรียมส่วนผสม!Y:Y)+SUMIF(กวนไส้!$C:$C,'รับ-จ่าย ประจำวัน'!$B415,กวนไส้!Y:Y)+SUMIF(ผลิต1!$C:$C,'รับ-จ่าย ประจำวัน'!$B415,ผลิต1!Y:Y)+SUMIF(ผลิต2!$C:$C,'รับ-จ่าย ประจำวัน'!$B415,ผลิต2!Y:Y)+SUMIF(เส้นแต่งหน้าขนมเค้ก!$C:$C,'รับ-จ่าย ประจำวัน'!$B415,เส้นแต่งหน้าขนมเค้ก!Y:Y)+SUMIF(แพ็ค!$C:$C,'รับ-จ่าย ประจำวัน'!$B415,แพ็ค!Y:Y)+SUMIF(ธุรการ!$C:$C,'รับ-จ่าย ประจำวัน'!$B415,ธุรการ!Y:Y)+SUMIF(เส้นแต่งหน้าขนมปัง!$C:$C,'รับ-จ่าย ประจำวัน'!$B415,เส้นแต่งหน้าขนมปัง!Y:Y)+SUMIF('วางแผนBC,CJ'!$C:$C,'รับ-จ่าย ประจำวัน'!$B415,'วางแผนBC,CJ'!Y:Y)+SUMIF(RD!$C:$C,'รับ-จ่าย ประจำวัน'!$B415,RD!Y:Y)+SUMIF('FG,ออนไล,คัดแยก'!$C:$C,'รับ-จ่าย ประจำวัน'!$B415,'FG,ออนไล,คัดแยก'!Y:Y)</f>
        <v>2700</v>
      </c>
      <c r="BG415" s="16">
        <f>SUMIF(เตรียมส่วนผสม!$C:$C,'รับ-จ่าย ประจำวัน'!$B415,เตรียมส่วนผสม!Z:Z)+SUMIF(กวนไส้!$C:$C,'รับ-จ่าย ประจำวัน'!$B415,กวนไส้!Z:Z)+SUMIF(ผลิต1!$C:$C,'รับ-จ่าย ประจำวัน'!$B415,ผลิต1!Z:Z)+SUMIF(ผลิต2!$C:$C,'รับ-จ่าย ประจำวัน'!$B415,ผลิต2!Z:Z)+SUMIF(เส้นแต่งหน้าขนมเค้ก!$C:$C,'รับ-จ่าย ประจำวัน'!$B415,เส้นแต่งหน้าขนมเค้ก!Z:Z)+SUMIF(แพ็ค!$C:$C,'รับ-จ่าย ประจำวัน'!$B415,แพ็ค!Z:Z)+SUMIF(ธุรการ!$C:$C,'รับ-จ่าย ประจำวัน'!$B415,ธุรการ!Z:Z)+SUMIF(เส้นแต่งหน้าขนมปัง!$C:$C,'รับ-จ่าย ประจำวัน'!$B415,เส้นแต่งหน้าขนมปัง!Z:Z)+SUMIF('วางแผนBC,CJ'!$C:$C,'รับ-จ่าย ประจำวัน'!$B415,'วางแผนBC,CJ'!Z:Z)+SUMIF(RD!$C:$C,'รับ-จ่าย ประจำวัน'!$B415,RD!Z:Z)+SUMIF('FG,ออนไล,คัดแยก'!$C:$C,'รับ-จ่าย ประจำวัน'!$B415,'FG,ออนไล,คัดแยก'!Z:Z)</f>
        <v>1600</v>
      </c>
      <c r="BH415" s="16">
        <f>SUMIF(เตรียมส่วนผสม!$C:$C,'รับ-จ่าย ประจำวัน'!$B415,เตรียมส่วนผสม!AA:AA)+SUMIF(กวนไส้!$C:$C,'รับ-จ่าย ประจำวัน'!$B415,กวนไส้!AA:AA)+SUMIF(ผลิต1!$C:$C,'รับ-จ่าย ประจำวัน'!$B415,ผลิต1!AA:AA)+SUMIF(ผลิต2!$C:$C,'รับ-จ่าย ประจำวัน'!$B415,ผลิต2!AA:AA)+SUMIF(เส้นแต่งหน้าขนมเค้ก!$C:$C,'รับ-จ่าย ประจำวัน'!$B415,เส้นแต่งหน้าขนมเค้ก!AA:AA)+SUMIF(แพ็ค!$C:$C,'รับ-จ่าย ประจำวัน'!$B415,แพ็ค!AA:AA)+SUMIF(ธุรการ!$C:$C,'รับ-จ่าย ประจำวัน'!$B415,ธุรการ!AA:AA)+SUMIF(เส้นแต่งหน้าขนมปัง!$C:$C,'รับ-จ่าย ประจำวัน'!$B415,เส้นแต่งหน้าขนมปัง!AA:AA)+SUMIF('วางแผนBC,CJ'!$C:$C,'รับ-จ่าย ประจำวัน'!$B415,'วางแผนBC,CJ'!AA:AA)+SUMIF(RD!$C:$C,'รับ-จ่าย ประจำวัน'!$B415,RD!AA:AA)+SUMIF('FG,ออนไล,คัดแยก'!$C:$C,'รับ-จ่าย ประจำวัน'!$B415,'FG,ออนไล,คัดแยก'!AA:AA)</f>
        <v>0</v>
      </c>
      <c r="BI415" s="16">
        <f>SUMIF(เตรียมส่วนผสม!$C:$C,'รับ-จ่าย ประจำวัน'!$B415,เตรียมส่วนผสม!AB:AB)+SUMIF(กวนไส้!$C:$C,'รับ-จ่าย ประจำวัน'!$B415,กวนไส้!AB:AB)+SUMIF(ผลิต1!$C:$C,'รับ-จ่าย ประจำวัน'!$B415,ผลิต1!AB:AB)+SUMIF(ผลิต2!$C:$C,'รับ-จ่าย ประจำวัน'!$B415,ผลิต2!AB:AB)+SUMIF(เส้นแต่งหน้าขนมเค้ก!$C:$C,'รับ-จ่าย ประจำวัน'!$B415,เส้นแต่งหน้าขนมเค้ก!AB:AB)+SUMIF(แพ็ค!$C:$C,'รับ-จ่าย ประจำวัน'!$B415,แพ็ค!AB:AB)+SUMIF(ธุรการ!$C:$C,'รับ-จ่าย ประจำวัน'!$B415,ธุรการ!AB:AB)+SUMIF(เส้นแต่งหน้าขนมปัง!$C:$C,'รับ-จ่าย ประจำวัน'!$B415,เส้นแต่งหน้าขนมปัง!AB:AB)+SUMIF('วางแผนBC,CJ'!$C:$C,'รับ-จ่าย ประจำวัน'!$B415,'วางแผนBC,CJ'!AB:AB)+SUMIF(RD!$C:$C,'รับ-จ่าย ประจำวัน'!$B415,RD!AB:AB)+SUMIF('FG,ออนไล,คัดแยก'!$C:$C,'รับ-จ่าย ประจำวัน'!$B415,'FG,ออนไล,คัดแยก'!AB:AB)</f>
        <v>3000</v>
      </c>
      <c r="BJ415" s="16">
        <f>SUMIF(เตรียมส่วนผสม!$C:$C,'รับ-จ่าย ประจำวัน'!$B415,เตรียมส่วนผสม!AC:AC)+SUMIF(กวนไส้!$C:$C,'รับ-จ่าย ประจำวัน'!$B415,กวนไส้!AC:AC)+SUMIF(ผลิต1!$C:$C,'รับ-จ่าย ประจำวัน'!$B415,ผลิต1!AC:AC)+SUMIF(ผลิต2!$C:$C,'รับ-จ่าย ประจำวัน'!$B415,ผลิต2!AC:AC)+SUMIF(เส้นแต่งหน้าขนมเค้ก!$C:$C,'รับ-จ่าย ประจำวัน'!$B415,เส้นแต่งหน้าขนมเค้ก!AC:AC)+SUMIF(แพ็ค!$C:$C,'รับ-จ่าย ประจำวัน'!$B415,แพ็ค!AC:AC)+SUMIF(ธุรการ!$C:$C,'รับ-จ่าย ประจำวัน'!$B415,ธุรการ!AC:AC)+SUMIF(เส้นแต่งหน้าขนมปัง!$C:$C,'รับ-จ่าย ประจำวัน'!$B415,เส้นแต่งหน้าขนมปัง!AC:AC)+SUMIF('วางแผนBC,CJ'!$C:$C,'รับ-จ่าย ประจำวัน'!$B415,'วางแผนBC,CJ'!AC:AC)+SUMIF(RD!$C:$C,'รับ-จ่าย ประจำวัน'!$B415,RD!AC:AC)+SUMIF('FG,ออนไล,คัดแยก'!$C:$C,'รับ-จ่าย ประจำวัน'!$B415,'FG,ออนไล,คัดแยก'!AC:AC)</f>
        <v>1000</v>
      </c>
      <c r="BK415" s="16">
        <f>SUMIF(เตรียมส่วนผสม!$C:$C,'รับ-จ่าย ประจำวัน'!$B415,เตรียมส่วนผสม!AD:AD)+SUMIF(กวนไส้!$C:$C,'รับ-จ่าย ประจำวัน'!$B415,กวนไส้!AD:AD)+SUMIF(ผลิต1!$C:$C,'รับ-จ่าย ประจำวัน'!$B415,ผลิต1!AD:AD)+SUMIF(ผลิต2!$C:$C,'รับ-จ่าย ประจำวัน'!$B415,ผลิต2!AD:AD)+SUMIF(เส้นแต่งหน้าขนมเค้ก!$C:$C,'รับ-จ่าย ประจำวัน'!$B415,เส้นแต่งหน้าขนมเค้ก!AD:AD)+SUMIF(แพ็ค!$C:$C,'รับ-จ่าย ประจำวัน'!$B415,แพ็ค!AD:AD)+SUMIF(ธุรการ!$C:$C,'รับ-จ่าย ประจำวัน'!$B415,ธุรการ!AD:AD)+SUMIF(เส้นแต่งหน้าขนมปัง!$C:$C,'รับ-จ่าย ประจำวัน'!$B415,เส้นแต่งหน้าขนมปัง!AD:AD)+SUMIF('วางแผนBC,CJ'!$C:$C,'รับ-จ่าย ประจำวัน'!$B415,'วางแผนBC,CJ'!AD:AD)+SUMIF(RD!$C:$C,'รับ-จ่าย ประจำวัน'!$B415,RD!AD:AD)+SUMIF('FG,ออนไล,คัดแยก'!$C:$C,'รับ-จ่าย ประจำวัน'!$B415,'FG,ออนไล,คัดแยก'!AD:AD)</f>
        <v>2200</v>
      </c>
      <c r="BL415" s="16">
        <f>SUMIF(เตรียมส่วนผสม!$C:$C,'รับ-จ่าย ประจำวัน'!$B415,เตรียมส่วนผสม!AE:AE)+SUMIF(กวนไส้!$C:$C,'รับ-จ่าย ประจำวัน'!$B415,กวนไส้!AE:AE)+SUMIF(ผลิต1!$C:$C,'รับ-จ่าย ประจำวัน'!$B415,ผลิต1!AE:AE)+SUMIF(ผลิต2!$C:$C,'รับ-จ่าย ประจำวัน'!$B415,ผลิต2!AE:AE)+SUMIF(เส้นแต่งหน้าขนมเค้ก!$C:$C,'รับ-จ่าย ประจำวัน'!$B415,เส้นแต่งหน้าขนมเค้ก!AE:AE)+SUMIF(แพ็ค!$C:$C,'รับ-จ่าย ประจำวัน'!$B415,แพ็ค!AE:AE)+SUMIF(ธุรการ!$C:$C,'รับ-จ่าย ประจำวัน'!$B415,ธุรการ!AE:AE)+SUMIF(เส้นแต่งหน้าขนมปัง!$C:$C,'รับ-จ่าย ประจำวัน'!$B415,เส้นแต่งหน้าขนมปัง!AE:AE)+SUMIF('วางแผนBC,CJ'!$C:$C,'รับ-จ่าย ประจำวัน'!$B415,'วางแผนBC,CJ'!AE:AE)+SUMIF(RD!$C:$C,'รับ-จ่าย ประจำวัน'!$B415,RD!AE:AE)+SUMIF('FG,ออนไล,คัดแยก'!$C:$C,'รับ-จ่าย ประจำวัน'!$B415,'FG,ออนไล,คัดแยก'!AE:AE)</f>
        <v>1000</v>
      </c>
      <c r="BM415" s="16">
        <f>SUMIF(เตรียมส่วนผสม!$C:$C,'รับ-จ่าย ประจำวัน'!$B415,เตรียมส่วนผสม!AF:AF)+SUMIF(กวนไส้!$C:$C,'รับ-จ่าย ประจำวัน'!$B415,กวนไส้!AF:AF)+SUMIF(ผลิต1!$C:$C,'รับ-จ่าย ประจำวัน'!$B415,ผลิต1!AF:AF)+SUMIF(ผลิต2!$C:$C,'รับ-จ่าย ประจำวัน'!$B415,ผลิต2!AF:AF)+SUMIF(เส้นแต่งหน้าขนมเค้ก!$C:$C,'รับ-จ่าย ประจำวัน'!$B415,เส้นแต่งหน้าขนมเค้ก!AF:AF)+SUMIF(แพ็ค!$C:$C,'รับ-จ่าย ประจำวัน'!$B415,แพ็ค!AF:AF)+SUMIF(ธุรการ!$C:$C,'รับ-จ่าย ประจำวัน'!$B415,ธุรการ!AF:AF)+SUMIF(เส้นแต่งหน้าขนมปัง!$C:$C,'รับ-จ่าย ประจำวัน'!$B415,เส้นแต่งหน้าขนมปัง!AF:AF)+SUMIF('วางแผนBC,CJ'!$C:$C,'รับ-จ่าย ประจำวัน'!$B415,'วางแผนBC,CJ'!AF:AF)+SUMIF(RD!$C:$C,'รับ-จ่าย ประจำวัน'!$B415,RD!AF:AF)+SUMIF('FG,ออนไล,คัดแยก'!$C:$C,'รับ-จ่าย ประจำวัน'!$B415,'FG,ออนไล,คัดแยก'!AF:AF)</f>
        <v>700</v>
      </c>
      <c r="BN415" s="16">
        <f>SUMIF(เตรียมส่วนผสม!$C:$C,'รับ-จ่าย ประจำวัน'!$B415,เตรียมส่วนผสม!AG:AG)+SUMIF(กวนไส้!$C:$C,'รับ-จ่าย ประจำวัน'!$B415,กวนไส้!AG:AG)+SUMIF(ผลิต1!$C:$C,'รับ-จ่าย ประจำวัน'!$B415,ผลิต1!AG:AG)+SUMIF(ผลิต2!$C:$C,'รับ-จ่าย ประจำวัน'!$B415,ผลิต2!AG:AG)+SUMIF(เส้นแต่งหน้าขนมเค้ก!$C:$C,'รับ-จ่าย ประจำวัน'!$B415,เส้นแต่งหน้าขนมเค้ก!AG:AG)+SUMIF(แพ็ค!$C:$C,'รับ-จ่าย ประจำวัน'!$B415,แพ็ค!AG:AG)+SUMIF(ธุรการ!$C:$C,'รับ-จ่าย ประจำวัน'!$B415,ธุรการ!AG:AG)+SUMIF(เส้นแต่งหน้าขนมปัง!$C:$C,'รับ-จ่าย ประจำวัน'!$B415,เส้นแต่งหน้าขนมปัง!AG:AG)+SUMIF('วางแผนBC,CJ'!$C:$C,'รับ-จ่าย ประจำวัน'!$B415,'วางแผนBC,CJ'!AG:AG)+SUMIF(RD!$C:$C,'รับ-จ่าย ประจำวัน'!$B415,RD!AG:AG)+SUMIF('FG,ออนไล,คัดแยก'!$C:$C,'รับ-จ่าย ประจำวัน'!$B415,'FG,ออนไล,คัดแยก'!AG:AG)</f>
        <v>400</v>
      </c>
      <c r="BO415" s="16">
        <f>SUMIF(เตรียมส่วนผสม!$C:$C,'รับ-จ่าย ประจำวัน'!$B415,เตรียมส่วนผสม!AH:AH)+SUMIF(กวนไส้!$C:$C,'รับ-จ่าย ประจำวัน'!$B415,กวนไส้!AH:AH)+SUMIF(ผลิต1!$C:$C,'รับ-จ่าย ประจำวัน'!$B415,ผลิต1!AH:AH)+SUMIF(ผลิต2!$C:$C,'รับ-จ่าย ประจำวัน'!$B415,ผลิต2!AH:AH)+SUMIF(เส้นแต่งหน้าขนมเค้ก!$C:$C,'รับ-จ่าย ประจำวัน'!$B415,เส้นแต่งหน้าขนมเค้ก!AH:AH)+SUMIF(แพ็ค!$C:$C,'รับ-จ่าย ประจำวัน'!$B415,แพ็ค!AH:AH)+SUMIF(ธุรการ!$C:$C,'รับ-จ่าย ประจำวัน'!$B415,ธุรการ!AH:AH)+SUMIF(เส้นแต่งหน้าขนมปัง!$C:$C,'รับ-จ่าย ประจำวัน'!$B415,เส้นแต่งหน้าขนมปัง!AH:AH)+SUMIF('วางแผนBC,CJ'!$C:$C,'รับ-จ่าย ประจำวัน'!$B415,'วางแผนBC,CJ'!AH:AH)+SUMIF(RD!$C:$C,'รับ-จ่าย ประจำวัน'!$B415,RD!AH:AH)+SUMIF('FG,ออนไล,คัดแยก'!$C:$C,'รับ-จ่าย ประจำวัน'!$B415,'FG,ออนไล,คัดแยก'!AH:AH)</f>
        <v>0</v>
      </c>
      <c r="BP415" s="16">
        <f>SUMIF(เตรียมส่วนผสม!$C:$C,'รับ-จ่าย ประจำวัน'!$B415,เตรียมส่วนผสม!AI:AI)+SUMIF(กวนไส้!$C:$C,'รับ-จ่าย ประจำวัน'!$B415,กวนไส้!AI:AI)+SUMIF(ผลิต1!$C:$C,'รับ-จ่าย ประจำวัน'!$B415,ผลิต1!AI:AI)+SUMIF(ผลิต2!$C:$C,'รับ-จ่าย ประจำวัน'!$B415,ผลิต2!AI:AI)+SUMIF(เส้นแต่งหน้าขนมเค้ก!$C:$C,'รับ-จ่าย ประจำวัน'!$B415,เส้นแต่งหน้าขนมเค้ก!AI:AI)+SUMIF(แพ็ค!$C:$C,'รับ-จ่าย ประจำวัน'!$B415,แพ็ค!AI:AI)+SUMIF(ธุรการ!$C:$C,'รับ-จ่าย ประจำวัน'!$B415,ธุรการ!AI:AI)+SUMIF(เส้นแต่งหน้าขนมปัง!$C:$C,'รับ-จ่าย ประจำวัน'!$B415,เส้นแต่งหน้าขนมปัง!AI:AI)+SUMIF('วางแผนBC,CJ'!$C:$C,'รับ-จ่าย ประจำวัน'!$B415,'วางแผนBC,CJ'!AI:AI)+SUMIF(RD!$C:$C,'รับ-จ่าย ประจำวัน'!$B415,RD!AI:AI)+SUMIF('FG,ออนไล,คัดแยก'!$C:$C,'รับ-จ่าย ประจำวัน'!$B415,'FG,ออนไล,คัดแยก'!AI:AI)</f>
        <v>3100</v>
      </c>
      <c r="BQ415" s="16">
        <f>SUMIF(เตรียมส่วนผสม!$C:$C,'รับ-จ่าย ประจำวัน'!$B415,เตรียมส่วนผสม!AJ:AJ)+SUMIF(กวนไส้!$C:$C,'รับ-จ่าย ประจำวัน'!$B415,กวนไส้!AJ:AJ)+SUMIF(ผลิต1!$C:$C,'รับ-จ่าย ประจำวัน'!$B415,ผลิต1!AJ:AJ)+SUMIF(ผลิต2!$C:$C,'รับ-จ่าย ประจำวัน'!$B415,ผลิต2!AJ:AJ)+SUMIF(เส้นแต่งหน้าขนมเค้ก!$C:$C,'รับ-จ่าย ประจำวัน'!$B415,เส้นแต่งหน้าขนมเค้ก!AJ:AJ)+SUMIF(แพ็ค!$C:$C,'รับ-จ่าย ประจำวัน'!$B415,แพ็ค!AJ:AJ)+SUMIF(ธุรการ!$C:$C,'รับ-จ่าย ประจำวัน'!$B415,ธุรการ!AJ:AJ)+SUMIF(เส้นแต่งหน้าขนมปัง!$C:$C,'รับ-จ่าย ประจำวัน'!$B415,เส้นแต่งหน้าขนมปัง!AJ:AJ)+SUMIF('วางแผนBC,CJ'!$C:$C,'รับ-จ่าย ประจำวัน'!$B415,'วางแผนBC,CJ'!AJ:AJ)+SUMIF(RD!$C:$C,'รับ-จ่าย ประจำวัน'!$B415,RD!AJ:AJ)+SUMIF('FG,ออนไล,คัดแยก'!$C:$C,'รับ-จ่าย ประจำวัน'!$B415,'FG,ออนไล,คัดแยก'!AJ:AJ)</f>
        <v>1500</v>
      </c>
      <c r="BR415" s="16">
        <f>SUMIF(เตรียมส่วนผสม!$C:$C,'รับ-จ่าย ประจำวัน'!$B415,เตรียมส่วนผสม!AK:AK)+SUMIF(กวนไส้!$C:$C,'รับ-จ่าย ประจำวัน'!$B415,กวนไส้!AK:AK)+SUMIF(ผลิต1!$C:$C,'รับ-จ่าย ประจำวัน'!$B415,ผลิต1!AK:AK)+SUMIF(ผลิต2!$C:$C,'รับ-จ่าย ประจำวัน'!$B415,ผลิต2!AK:AK)+SUMIF(เส้นแต่งหน้าขนมเค้ก!$C:$C,'รับ-จ่าย ประจำวัน'!$B415,เส้นแต่งหน้าขนมเค้ก!AK:AK)+SUMIF(แพ็ค!$C:$C,'รับ-จ่าย ประจำวัน'!$B415,แพ็ค!AK:AK)+SUMIF(ธุรการ!$C:$C,'รับ-จ่าย ประจำวัน'!$B415,ธุรการ!AK:AK)+SUMIF(เส้นแต่งหน้าขนมปัง!$C:$C,'รับ-จ่าย ประจำวัน'!$B415,เส้นแต่งหน้าขนมปัง!AK:AK)+SUMIF('วางแผนBC,CJ'!$C:$C,'รับ-จ่าย ประจำวัน'!$B415,'วางแผนBC,CJ'!AK:AK)+SUMIF(RD!$C:$C,'รับ-จ่าย ประจำวัน'!$B415,RD!AK:AK)+SUMIF('FG,ออนไล,คัดแยก'!$C:$C,'รับ-จ่าย ประจำวัน'!$B415,'FG,ออนไล,คัดแยก'!AK:AK)</f>
        <v>2000</v>
      </c>
      <c r="BS415" s="16">
        <f>SUMIF(เตรียมส่วนผสม!$C:$C,'รับ-จ่าย ประจำวัน'!$B415,เตรียมส่วนผสม!AL:AL)+SUMIF(กวนไส้!$C:$C,'รับ-จ่าย ประจำวัน'!$B415,กวนไส้!AL:AL)+SUMIF(ผลิต1!$C:$C,'รับ-จ่าย ประจำวัน'!$B415,ผลิต1!AL:AL)+SUMIF(ผลิต2!$C:$C,'รับ-จ่าย ประจำวัน'!$B415,ผลิต2!AL:AL)+SUMIF(เส้นแต่งหน้าขนมเค้ก!$C:$C,'รับ-จ่าย ประจำวัน'!$B415,เส้นแต่งหน้าขนมเค้ก!AL:AL)+SUMIF(แพ็ค!$C:$C,'รับ-จ่าย ประจำวัน'!$B415,แพ็ค!AL:AL)+SUMIF(ธุรการ!$C:$C,'รับ-จ่าย ประจำวัน'!$B415,ธุรการ!AL:AL)+SUMIF(เส้นแต่งหน้าขนมปัง!$C:$C,'รับ-จ่าย ประจำวัน'!$B415,เส้นแต่งหน้าขนมปัง!AL:AL)+SUMIF('วางแผนBC,CJ'!$C:$C,'รับ-จ่าย ประจำวัน'!$B415,'วางแผนBC,CJ'!AL:AL)+SUMIF(RD!$C:$C,'รับ-จ่าย ประจำวัน'!$B415,RD!AL:AL)+SUMIF('FG,ออนไล,คัดแยก'!$C:$C,'รับ-จ่าย ประจำวัน'!$B415,'FG,ออนไล,คัดแยก'!AL:AL)</f>
        <v>0</v>
      </c>
      <c r="BT415" s="18">
        <f t="shared" si="93"/>
        <v>46850</v>
      </c>
      <c r="BU415" s="116"/>
      <c r="BV415" s="146">
        <f t="shared" si="94"/>
        <v>54650</v>
      </c>
      <c r="BW415" s="183">
        <v>30</v>
      </c>
      <c r="BX415" s="172">
        <f t="shared" si="100"/>
        <v>1561.6666666666667</v>
      </c>
      <c r="BY415" s="188">
        <f t="shared" si="90"/>
        <v>34.994663820704375</v>
      </c>
      <c r="BZ415" s="180">
        <f t="shared" ca="1" si="95"/>
        <v>46237.994663820704</v>
      </c>
      <c r="CA415" s="93">
        <v>50000</v>
      </c>
      <c r="CB415" s="93"/>
      <c r="CC415" s="93"/>
      <c r="CD415" s="93"/>
      <c r="CE415" s="93"/>
      <c r="CF415" s="93"/>
      <c r="CG415" s="93"/>
      <c r="CH415" s="93"/>
      <c r="CI415" s="93"/>
      <c r="CJ415" s="97"/>
      <c r="CK415" s="9">
        <f t="shared" si="91"/>
        <v>54650</v>
      </c>
    </row>
    <row r="416" spans="1:89" x14ac:dyDescent="0.5">
      <c r="A416" s="149"/>
      <c r="B416" s="34">
        <v>1021601033</v>
      </c>
      <c r="C416" s="154" t="s">
        <v>1759</v>
      </c>
      <c r="D416" s="141" t="s">
        <v>71</v>
      </c>
      <c r="E416" s="25"/>
      <c r="F416" s="132"/>
      <c r="G416" s="25"/>
      <c r="H416" s="12">
        <v>0</v>
      </c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25"/>
      <c r="T416" s="25">
        <f>37000+38000</f>
        <v>75000</v>
      </c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11"/>
      <c r="AF416" s="11"/>
      <c r="AG416" s="11"/>
      <c r="AH416" s="11"/>
      <c r="AI416" s="25"/>
      <c r="AJ416" s="25"/>
      <c r="AK416" s="25"/>
      <c r="AL416" s="25"/>
      <c r="AM416" s="25"/>
      <c r="AN416" s="15">
        <f t="shared" si="92"/>
        <v>75000</v>
      </c>
      <c r="AO416" s="16">
        <f>SUMIF(เตรียมส่วนผสม!$C:$C,'รับ-จ่าย ประจำวัน'!$B416,เตรียมส่วนผสม!H:H)+SUMIF(กวนไส้!$C:$C,'รับ-จ่าย ประจำวัน'!$B416,กวนไส้!H:H)+SUMIF(ผลิต1!$C:$C,'รับ-จ่าย ประจำวัน'!$B416,ผลิต1!H:H)+SUMIF(ผลิต2!$C:$C,'รับ-จ่าย ประจำวัน'!$B416,ผลิต2!H:H)+SUMIF(เส้นแต่งหน้าขนมเค้ก!$C:$C,'รับ-จ่าย ประจำวัน'!$B416,เส้นแต่งหน้าขนมเค้ก!H:H)+SUMIF(แพ็ค!$C:$C,'รับ-จ่าย ประจำวัน'!$B416,แพ็ค!H:H)+SUMIF(ธุรการ!$C:$C,'รับ-จ่าย ประจำวัน'!$B416,ธุรการ!H:H)+SUMIF(เส้นแต่งหน้าขนมปัง!$C:$C,'รับ-จ่าย ประจำวัน'!$B416,เส้นแต่งหน้าขนมปัง!H:H)+SUMIF('วางแผนBC,CJ'!$C:$C,'รับ-จ่าย ประจำวัน'!$B416,'วางแผนBC,CJ'!H:H)+SUMIF(RD!$C:$C,'รับ-จ่าย ประจำวัน'!$B416,RD!H:H)+SUMIF('FG,ออนไล,คัดแยก'!$C:$C,'รับ-จ่าย ประจำวัน'!$B416,'FG,ออนไล,คัดแยก'!H:H)</f>
        <v>0</v>
      </c>
      <c r="AP416" s="16">
        <f>SUMIF(เตรียมส่วนผสม!$C:$C,'รับ-จ่าย ประจำวัน'!$B416,เตรียมส่วนผสม!I:I)+SUMIF(กวนไส้!$C:$C,'รับ-จ่าย ประจำวัน'!$B416,กวนไส้!I:I)+SUMIF(ผลิต1!$C:$C,'รับ-จ่าย ประจำวัน'!$B416,ผลิต1!I:I)+SUMIF(ผลิต2!$C:$C,'รับ-จ่าย ประจำวัน'!$B416,ผลิต2!I:I)+SUMIF(เส้นแต่งหน้าขนมเค้ก!$C:$C,'รับ-จ่าย ประจำวัน'!$B416,เส้นแต่งหน้าขนมเค้ก!I:I)+SUMIF(แพ็ค!$C:$C,'รับ-จ่าย ประจำวัน'!$B416,แพ็ค!I:I)+SUMIF(ธุรการ!$C:$C,'รับ-จ่าย ประจำวัน'!$B416,ธุรการ!I:I)+SUMIF(เส้นแต่งหน้าขนมปัง!$C:$C,'รับ-จ่าย ประจำวัน'!$B416,เส้นแต่งหน้าขนมปัง!I:I)+SUMIF('วางแผนBC,CJ'!$C:$C,'รับ-จ่าย ประจำวัน'!$B416,'วางแผนBC,CJ'!I:I)+SUMIF(RD!$C:$C,'รับ-จ่าย ประจำวัน'!$B416,RD!I:I)+SUMIF('FG,ออนไล,คัดแยก'!$C:$C,'รับ-จ่าย ประจำวัน'!$B416,'FG,ออนไล,คัดแยก'!I:I)</f>
        <v>0</v>
      </c>
      <c r="AQ416" s="16">
        <f>SUMIF(เตรียมส่วนผสม!$C:$C,'รับ-จ่าย ประจำวัน'!$B416,เตรียมส่วนผสม!J:J)+SUMIF(กวนไส้!$C:$C,'รับ-จ่าย ประจำวัน'!$B416,กวนไส้!J:J)+SUMIF(ผลิต1!$C:$C,'รับ-จ่าย ประจำวัน'!$B416,ผลิต1!J:J)+SUMIF(ผลิต2!$C:$C,'รับ-จ่าย ประจำวัน'!$B416,ผลิต2!J:J)+SUMIF(เส้นแต่งหน้าขนมเค้ก!$C:$C,'รับ-จ่าย ประจำวัน'!$B416,เส้นแต่งหน้าขนมเค้ก!J:J)+SUMIF(แพ็ค!$C:$C,'รับ-จ่าย ประจำวัน'!$B416,แพ็ค!J:J)+SUMIF(ธุรการ!$C:$C,'รับ-จ่าย ประจำวัน'!$B416,ธุรการ!J:J)+SUMIF(เส้นแต่งหน้าขนมปัง!$C:$C,'รับ-จ่าย ประจำวัน'!$B416,เส้นแต่งหน้าขนมปัง!J:J)+SUMIF('วางแผนBC,CJ'!$C:$C,'รับ-จ่าย ประจำวัน'!$B416,'วางแผนBC,CJ'!J:J)+SUMIF(RD!$C:$C,'รับ-จ่าย ประจำวัน'!$B416,RD!J:J)+SUMIF('FG,ออนไล,คัดแยก'!$C:$C,'รับ-จ่าย ประจำวัน'!$B416,'FG,ออนไล,คัดแยก'!J:J)</f>
        <v>0</v>
      </c>
      <c r="AR416" s="16">
        <f>SUMIF(เตรียมส่วนผสม!$C:$C,'รับ-จ่าย ประจำวัน'!$B416,เตรียมส่วนผสม!K:K)+SUMIF(กวนไส้!$C:$C,'รับ-จ่าย ประจำวัน'!$B416,กวนไส้!K:K)+SUMIF(ผลิต1!$C:$C,'รับ-จ่าย ประจำวัน'!$B416,ผลิต1!K:K)+SUMIF(ผลิต2!$C:$C,'รับ-จ่าย ประจำวัน'!$B416,ผลิต2!K:K)+SUMIF(เส้นแต่งหน้าขนมเค้ก!$C:$C,'รับ-จ่าย ประจำวัน'!$B416,เส้นแต่งหน้าขนมเค้ก!K:K)+SUMIF(แพ็ค!$C:$C,'รับ-จ่าย ประจำวัน'!$B416,แพ็ค!K:K)+SUMIF(ธุรการ!$C:$C,'รับ-จ่าย ประจำวัน'!$B416,ธุรการ!K:K)+SUMIF(เส้นแต่งหน้าขนมปัง!$C:$C,'รับ-จ่าย ประจำวัน'!$B416,เส้นแต่งหน้าขนมปัง!K:K)+SUMIF('วางแผนBC,CJ'!$C:$C,'รับ-จ่าย ประจำวัน'!$B416,'วางแผนBC,CJ'!K:K)+SUMIF(RD!$C:$C,'รับ-จ่าย ประจำวัน'!$B416,RD!K:K)+SUMIF('FG,ออนไล,คัดแยก'!$C:$C,'รับ-จ่าย ประจำวัน'!$B416,'FG,ออนไล,คัดแยก'!K:K)</f>
        <v>0</v>
      </c>
      <c r="AS416" s="16">
        <f>SUMIF(เตรียมส่วนผสม!$C:$C,'รับ-จ่าย ประจำวัน'!$B416,เตรียมส่วนผสม!L:L)+SUMIF(กวนไส้!$C:$C,'รับ-จ่าย ประจำวัน'!$B416,กวนไส้!L:L)+SUMIF(ผลิต1!$C:$C,'รับ-จ่าย ประจำวัน'!$B416,ผลิต1!L:L)+SUMIF(ผลิต2!$C:$C,'รับ-จ่าย ประจำวัน'!$B416,ผลิต2!L:L)+SUMIF(เส้นแต่งหน้าขนมเค้ก!$C:$C,'รับ-จ่าย ประจำวัน'!$B416,เส้นแต่งหน้าขนมเค้ก!L:L)+SUMIF(แพ็ค!$C:$C,'รับ-จ่าย ประจำวัน'!$B416,แพ็ค!L:L)+SUMIF(ธุรการ!$C:$C,'รับ-จ่าย ประจำวัน'!$B416,ธุรการ!L:L)+SUMIF(เส้นแต่งหน้าขนมปัง!$C:$C,'รับ-จ่าย ประจำวัน'!$B416,เส้นแต่งหน้าขนมปัง!L:L)+SUMIF('วางแผนBC,CJ'!$C:$C,'รับ-จ่าย ประจำวัน'!$B416,'วางแผนBC,CJ'!L:L)+SUMIF(RD!$C:$C,'รับ-จ่าย ประจำวัน'!$B416,RD!L:L)+SUMIF('FG,ออนไล,คัดแยก'!$C:$C,'รับ-จ่าย ประจำวัน'!$B416,'FG,ออนไล,คัดแยก'!L:L)</f>
        <v>0</v>
      </c>
      <c r="AT416" s="16">
        <f>SUMIF(เตรียมส่วนผสม!$C:$C,'รับ-จ่าย ประจำวัน'!$B416,เตรียมส่วนผสม!M:M)+SUMIF(กวนไส้!$C:$C,'รับ-จ่าย ประจำวัน'!$B416,กวนไส้!M:M)+SUMIF(ผลิต1!$C:$C,'รับ-จ่าย ประจำวัน'!$B416,ผลิต1!M:M)+SUMIF(ผลิต2!$C:$C,'รับ-จ่าย ประจำวัน'!$B416,ผลิต2!M:M)+SUMIF(เส้นแต่งหน้าขนมเค้ก!$C:$C,'รับ-จ่าย ประจำวัน'!$B416,เส้นแต่งหน้าขนมเค้ก!M:M)+SUMIF(แพ็ค!$C:$C,'รับ-จ่าย ประจำวัน'!$B416,แพ็ค!M:M)+SUMIF(ธุรการ!$C:$C,'รับ-จ่าย ประจำวัน'!$B416,ธุรการ!M:M)+SUMIF(เส้นแต่งหน้าขนมปัง!$C:$C,'รับ-จ่าย ประจำวัน'!$B416,เส้นแต่งหน้าขนมปัง!M:M)+SUMIF('วางแผนBC,CJ'!$C:$C,'รับ-จ่าย ประจำวัน'!$B416,'วางแผนBC,CJ'!M:M)+SUMIF(RD!$C:$C,'รับ-จ่าย ประจำวัน'!$B416,RD!M:M)+SUMIF('FG,ออนไล,คัดแยก'!$C:$C,'รับ-จ่าย ประจำวัน'!$B416,'FG,ออนไล,คัดแยก'!M:M)</f>
        <v>0</v>
      </c>
      <c r="AU416" s="16">
        <f>SUMIF(เตรียมส่วนผสม!$C:$C,'รับ-จ่าย ประจำวัน'!$B416,เตรียมส่วนผสม!N:N)+SUMIF(กวนไส้!$C:$C,'รับ-จ่าย ประจำวัน'!$B416,กวนไส้!N:N)+SUMIF(ผลิต1!$C:$C,'รับ-จ่าย ประจำวัน'!$B416,ผลิต1!N:N)+SUMIF(ผลิต2!$C:$C,'รับ-จ่าย ประจำวัน'!$B416,ผลิต2!N:N)+SUMIF(เส้นแต่งหน้าขนมเค้ก!$C:$C,'รับ-จ่าย ประจำวัน'!$B416,เส้นแต่งหน้าขนมเค้ก!N:N)+SUMIF(แพ็ค!$C:$C,'รับ-จ่าย ประจำวัน'!$B416,แพ็ค!N:N)+SUMIF(ธุรการ!$C:$C,'รับ-จ่าย ประจำวัน'!$B416,ธุรการ!N:N)+SUMIF(เส้นแต่งหน้าขนมปัง!$C:$C,'รับ-จ่าย ประจำวัน'!$B416,เส้นแต่งหน้าขนมปัง!N:N)+SUMIF('วางแผนBC,CJ'!$C:$C,'รับ-จ่าย ประจำวัน'!$B416,'วางแผนBC,CJ'!N:N)+SUMIF(RD!$C:$C,'รับ-จ่าย ประจำวัน'!$B416,RD!N:N)+SUMIF('FG,ออนไล,คัดแยก'!$C:$C,'รับ-จ่าย ประจำวัน'!$B416,'FG,ออนไล,คัดแยก'!N:N)</f>
        <v>0</v>
      </c>
      <c r="AV416" s="16">
        <f>SUMIF(เตรียมส่วนผสม!$C:$C,'รับ-จ่าย ประจำวัน'!$B416,เตรียมส่วนผสม!O:O)+SUMIF(กวนไส้!$C:$C,'รับ-จ่าย ประจำวัน'!$B416,กวนไส้!O:O)+SUMIF(ผลิต1!$C:$C,'รับ-จ่าย ประจำวัน'!$B416,ผลิต1!O:O)+SUMIF(ผลิต2!$C:$C,'รับ-จ่าย ประจำวัน'!$B416,ผลิต2!O:O)+SUMIF(เส้นแต่งหน้าขนมเค้ก!$C:$C,'รับ-จ่าย ประจำวัน'!$B416,เส้นแต่งหน้าขนมเค้ก!O:O)+SUMIF(แพ็ค!$C:$C,'รับ-จ่าย ประจำวัน'!$B416,แพ็ค!O:O)+SUMIF(ธุรการ!$C:$C,'รับ-จ่าย ประจำวัน'!$B416,ธุรการ!O:O)+SUMIF(เส้นแต่งหน้าขนมปัง!$C:$C,'รับ-จ่าย ประจำวัน'!$B416,เส้นแต่งหน้าขนมปัง!O:O)+SUMIF('วางแผนBC,CJ'!$C:$C,'รับ-จ่าย ประจำวัน'!$B416,'วางแผนBC,CJ'!O:O)+SUMIF(RD!$C:$C,'รับ-จ่าย ประจำวัน'!$B416,RD!O:O)+SUMIF('FG,ออนไล,คัดแยก'!$C:$C,'รับ-จ่าย ประจำวัน'!$B416,'FG,ออนไล,คัดแยก'!O:O)</f>
        <v>0</v>
      </c>
      <c r="AW416" s="16">
        <f>SUMIF(เตรียมส่วนผสม!$C:$C,'รับ-จ่าย ประจำวัน'!$B416,เตรียมส่วนผสม!P:P)+SUMIF(กวนไส้!$C:$C,'รับ-จ่าย ประจำวัน'!$B416,กวนไส้!P:P)+SUMIF(ผลิต1!$C:$C,'รับ-จ่าย ประจำวัน'!$B416,ผลิต1!P:P)+SUMIF(ผลิต2!$C:$C,'รับ-จ่าย ประจำวัน'!$B416,ผลิต2!P:P)+SUMIF(เส้นแต่งหน้าขนมเค้ก!$C:$C,'รับ-จ่าย ประจำวัน'!$B416,เส้นแต่งหน้าขนมเค้ก!P:P)+SUMIF(แพ็ค!$C:$C,'รับ-จ่าย ประจำวัน'!$B416,แพ็ค!P:P)+SUMIF(ธุรการ!$C:$C,'รับ-จ่าย ประจำวัน'!$B416,ธุรการ!P:P)+SUMIF(เส้นแต่งหน้าขนมปัง!$C:$C,'รับ-จ่าย ประจำวัน'!$B416,เส้นแต่งหน้าขนมปัง!P:P)+SUMIF('วางแผนBC,CJ'!$C:$C,'รับ-จ่าย ประจำวัน'!$B416,'วางแผนBC,CJ'!P:P)+SUMIF(RD!$C:$C,'รับ-จ่าย ประจำวัน'!$B416,RD!P:P)+SUMIF('FG,ออนไล,คัดแยก'!$C:$C,'รับ-จ่าย ประจำวัน'!$B416,'FG,ออนไล,คัดแยก'!P:P)</f>
        <v>0</v>
      </c>
      <c r="AX416" s="16">
        <f>SUMIF(เตรียมส่วนผสม!$C:$C,'รับ-จ่าย ประจำวัน'!$B416,เตรียมส่วนผสม!Q:Q)+SUMIF(กวนไส้!$C:$C,'รับ-จ่าย ประจำวัน'!$B416,กวนไส้!Q:Q)+SUMIF(ผลิต1!$C:$C,'รับ-จ่าย ประจำวัน'!$B416,ผลิต1!Q:Q)+SUMIF(ผลิต2!$C:$C,'รับ-จ่าย ประจำวัน'!$B416,ผลิต2!Q:Q)+SUMIF(เส้นแต่งหน้าขนมเค้ก!$C:$C,'รับ-จ่าย ประจำวัน'!$B416,เส้นแต่งหน้าขนมเค้ก!Q:Q)+SUMIF(แพ็ค!$C:$C,'รับ-จ่าย ประจำวัน'!$B416,แพ็ค!Q:Q)+SUMIF(ธุรการ!$C:$C,'รับ-จ่าย ประจำวัน'!$B416,ธุรการ!Q:Q)+SUMIF(เส้นแต่งหน้าขนมปัง!$C:$C,'รับ-จ่าย ประจำวัน'!$B416,เส้นแต่งหน้าขนมปัง!Q:Q)+SUMIF('วางแผนBC,CJ'!$C:$C,'รับ-จ่าย ประจำวัน'!$B416,'วางแผนBC,CJ'!Q:Q)+SUMIF(RD!$C:$C,'รับ-จ่าย ประจำวัน'!$B416,RD!Q:Q)+SUMIF('FG,ออนไล,คัดแยก'!$C:$C,'รับ-จ่าย ประจำวัน'!$B416,'FG,ออนไล,คัดแยก'!Q:Q)</f>
        <v>0</v>
      </c>
      <c r="AY416" s="16">
        <f>SUMIF(เตรียมส่วนผสม!$C:$C,'รับ-จ่าย ประจำวัน'!$B416,เตรียมส่วนผสม!R:R)+SUMIF(กวนไส้!$C:$C,'รับ-จ่าย ประจำวัน'!$B416,กวนไส้!R:R)+SUMIF(ผลิต1!$C:$C,'รับ-จ่าย ประจำวัน'!$B416,ผลิต1!R:R)+SUMIF(ผลิต2!$C:$C,'รับ-จ่าย ประจำวัน'!$B416,ผลิต2!R:R)+SUMIF(เส้นแต่งหน้าขนมเค้ก!$C:$C,'รับ-จ่าย ประจำวัน'!$B416,เส้นแต่งหน้าขนมเค้ก!R:R)+SUMIF(แพ็ค!$C:$C,'รับ-จ่าย ประจำวัน'!$B416,แพ็ค!R:R)+SUMIF(ธุรการ!$C:$C,'รับ-จ่าย ประจำวัน'!$B416,ธุรการ!R:R)+SUMIF(เส้นแต่งหน้าขนมปัง!$C:$C,'รับ-จ่าย ประจำวัน'!$B416,เส้นแต่งหน้าขนมปัง!R:R)+SUMIF('วางแผนBC,CJ'!$C:$C,'รับ-จ่าย ประจำวัน'!$B416,'วางแผนBC,CJ'!R:R)+SUMIF(RD!$C:$C,'รับ-จ่าย ประจำวัน'!$B416,RD!R:R)+SUMIF('FG,ออนไล,คัดแยก'!$C:$C,'รับ-จ่าย ประจำวัน'!$B416,'FG,ออนไล,คัดแยก'!R:R)</f>
        <v>0</v>
      </c>
      <c r="AZ416" s="16">
        <f>SUMIF(เตรียมส่วนผสม!$C:$C,'รับ-จ่าย ประจำวัน'!$B416,เตรียมส่วนผสม!S:S)+SUMIF(กวนไส้!$C:$C,'รับ-จ่าย ประจำวัน'!$B416,กวนไส้!S:S)+SUMIF(ผลิต1!$C:$C,'รับ-จ่าย ประจำวัน'!$B416,ผลิต1!S:S)+SUMIF(ผลิต2!$C:$C,'รับ-จ่าย ประจำวัน'!$B416,ผลิต2!S:S)+SUMIF(เส้นแต่งหน้าขนมเค้ก!$C:$C,'รับ-จ่าย ประจำวัน'!$B416,เส้นแต่งหน้าขนมเค้ก!S:S)+SUMIF(แพ็ค!$C:$C,'รับ-จ่าย ประจำวัน'!$B416,แพ็ค!S:S)+SUMIF(ธุรการ!$C:$C,'รับ-จ่าย ประจำวัน'!$B416,ธุรการ!S:S)+SUMIF(เส้นแต่งหน้าขนมปัง!$C:$C,'รับ-จ่าย ประจำวัน'!$B416,เส้นแต่งหน้าขนมปัง!S:S)+SUMIF('วางแผนBC,CJ'!$C:$C,'รับ-จ่าย ประจำวัน'!$B416,'วางแผนBC,CJ'!S:S)+SUMIF(RD!$C:$C,'รับ-จ่าย ประจำวัน'!$B416,RD!S:S)+SUMIF('FG,ออนไล,คัดแยก'!$C:$C,'รับ-จ่าย ประจำวัน'!$B416,'FG,ออนไล,คัดแยก'!S:S)</f>
        <v>0</v>
      </c>
      <c r="BA416" s="16">
        <f>SUMIF(เตรียมส่วนผสม!$C:$C,'รับ-จ่าย ประจำวัน'!$B416,เตรียมส่วนผสม!T:T)+SUMIF(กวนไส้!$C:$C,'รับ-จ่าย ประจำวัน'!$B416,กวนไส้!T:T)+SUMIF(ผลิต1!$C:$C,'รับ-จ่าย ประจำวัน'!$B416,ผลิต1!T:T)+SUMIF(ผลิต2!$C:$C,'รับ-จ่าย ประจำวัน'!$B416,ผลิต2!T:T)+SUMIF(เส้นแต่งหน้าขนมเค้ก!$C:$C,'รับ-จ่าย ประจำวัน'!$B416,เส้นแต่งหน้าขนมเค้ก!T:T)+SUMIF(แพ็ค!$C:$C,'รับ-จ่าย ประจำวัน'!$B416,แพ็ค!T:T)+SUMIF(ธุรการ!$C:$C,'รับ-จ่าย ประจำวัน'!$B416,ธุรการ!T:T)+SUMIF(เส้นแต่งหน้าขนมปัง!$C:$C,'รับ-จ่าย ประจำวัน'!$B416,เส้นแต่งหน้าขนมปัง!T:T)+SUMIF('วางแผนBC,CJ'!$C:$C,'รับ-จ่าย ประจำวัน'!$B416,'วางแผนBC,CJ'!T:T)+SUMIF(RD!$C:$C,'รับ-จ่าย ประจำวัน'!$B416,RD!T:T)+SUMIF('FG,ออนไล,คัดแยก'!$C:$C,'รับ-จ่าย ประจำวัน'!$B416,'FG,ออนไล,คัดแยก'!T:T)</f>
        <v>0</v>
      </c>
      <c r="BB416" s="16">
        <f>SUMIF(เตรียมส่วนผสม!$C:$C,'รับ-จ่าย ประจำวัน'!$B416,เตรียมส่วนผสม!U:U)+SUMIF(กวนไส้!$C:$C,'รับ-จ่าย ประจำวัน'!$B416,กวนไส้!U:U)+SUMIF(ผลิต1!$C:$C,'รับ-จ่าย ประจำวัน'!$B416,ผลิต1!U:U)+SUMIF(ผลิต2!$C:$C,'รับ-จ่าย ประจำวัน'!$B416,ผลิต2!U:U)+SUMIF(เส้นแต่งหน้าขนมเค้ก!$C:$C,'รับ-จ่าย ประจำวัน'!$B416,เส้นแต่งหน้าขนมเค้ก!U:U)+SUMIF(แพ็ค!$C:$C,'รับ-จ่าย ประจำวัน'!$B416,แพ็ค!U:U)+SUMIF(ธุรการ!$C:$C,'รับ-จ่าย ประจำวัน'!$B416,ธุรการ!U:U)+SUMIF(เส้นแต่งหน้าขนมปัง!$C:$C,'รับ-จ่าย ประจำวัน'!$B416,เส้นแต่งหน้าขนมปัง!U:U)+SUMIF('วางแผนBC,CJ'!$C:$C,'รับ-จ่าย ประจำวัน'!$B416,'วางแผนBC,CJ'!U:U)+SUMIF(RD!$C:$C,'รับ-จ่าย ประจำวัน'!$B416,RD!U:U)+SUMIF('FG,ออนไล,คัดแยก'!$C:$C,'รับ-จ่าย ประจำวัน'!$B416,'FG,ออนไล,คัดแยก'!U:U)</f>
        <v>0</v>
      </c>
      <c r="BC416" s="16">
        <f>SUMIF(เตรียมส่วนผสม!$C:$C,'รับ-จ่าย ประจำวัน'!$B416,เตรียมส่วนผสม!V:V)+SUMIF(กวนไส้!$C:$C,'รับ-จ่าย ประจำวัน'!$B416,กวนไส้!V:V)+SUMIF(ผลิต1!$C:$C,'รับ-จ่าย ประจำวัน'!$B416,ผลิต1!V:V)+SUMIF(ผลิต2!$C:$C,'รับ-จ่าย ประจำวัน'!$B416,ผลิต2!V:V)+SUMIF(เส้นแต่งหน้าขนมเค้ก!$C:$C,'รับ-จ่าย ประจำวัน'!$B416,เส้นแต่งหน้าขนมเค้ก!V:V)+SUMIF(แพ็ค!$C:$C,'รับ-จ่าย ประจำวัน'!$B416,แพ็ค!V:V)+SUMIF(ธุรการ!$C:$C,'รับ-จ่าย ประจำวัน'!$B416,ธุรการ!V:V)+SUMIF(เส้นแต่งหน้าขนมปัง!$C:$C,'รับ-จ่าย ประจำวัน'!$B416,เส้นแต่งหน้าขนมปัง!V:V)+SUMIF('วางแผนBC,CJ'!$C:$C,'รับ-จ่าย ประจำวัน'!$B416,'วางแผนBC,CJ'!V:V)+SUMIF(RD!$C:$C,'รับ-จ่าย ประจำวัน'!$B416,RD!V:V)+SUMIF('FG,ออนไล,คัดแยก'!$C:$C,'รับ-จ่าย ประจำวัน'!$B416,'FG,ออนไล,คัดแยก'!V:V)</f>
        <v>2000</v>
      </c>
      <c r="BD416" s="16">
        <f>SUMIF(เตรียมส่วนผสม!$C:$C,'รับ-จ่าย ประจำวัน'!$B416,เตรียมส่วนผสม!W:W)+SUMIF(กวนไส้!$C:$C,'รับ-จ่าย ประจำวัน'!$B416,กวนไส้!W:W)+SUMIF(ผลิต1!$C:$C,'รับ-จ่าย ประจำวัน'!$B416,ผลิต1!W:W)+SUMIF(ผลิต2!$C:$C,'รับ-จ่าย ประจำวัน'!$B416,ผลิต2!W:W)+SUMIF(เส้นแต่งหน้าขนมเค้ก!$C:$C,'รับ-จ่าย ประจำวัน'!$B416,เส้นแต่งหน้าขนมเค้ก!W:W)+SUMIF(แพ็ค!$C:$C,'รับ-จ่าย ประจำวัน'!$B416,แพ็ค!W:W)+SUMIF(ธุรการ!$C:$C,'รับ-จ่าย ประจำวัน'!$B416,ธุรการ!W:W)+SUMIF(เส้นแต่งหน้าขนมปัง!$C:$C,'รับ-จ่าย ประจำวัน'!$B416,เส้นแต่งหน้าขนมปัง!W:W)+SUMIF('วางแผนBC,CJ'!$C:$C,'รับ-จ่าย ประจำวัน'!$B416,'วางแผนBC,CJ'!W:W)+SUMIF(RD!$C:$C,'รับ-จ่าย ประจำวัน'!$B416,RD!W:W)+SUMIF('FG,ออนไล,คัดแยก'!$C:$C,'รับ-จ่าย ประจำวัน'!$B416,'FG,ออนไล,คัดแยก'!W:W)</f>
        <v>2000</v>
      </c>
      <c r="BE416" s="16">
        <f>SUMIF(เตรียมส่วนผสม!$C:$C,'รับ-จ่าย ประจำวัน'!$B416,เตรียมส่วนผสม!X:X)+SUMIF(กวนไส้!$C:$C,'รับ-จ่าย ประจำวัน'!$B416,กวนไส้!X:X)+SUMIF(ผลิต1!$C:$C,'รับ-จ่าย ประจำวัน'!$B416,ผลิต1!X:X)+SUMIF(ผลิต2!$C:$C,'รับ-จ่าย ประจำวัน'!$B416,ผลิต2!X:X)+SUMIF(เส้นแต่งหน้าขนมเค้ก!$C:$C,'รับ-จ่าย ประจำวัน'!$B416,เส้นแต่งหน้าขนมเค้ก!X:X)+SUMIF(แพ็ค!$C:$C,'รับ-จ่าย ประจำวัน'!$B416,แพ็ค!X:X)+SUMIF(ธุรการ!$C:$C,'รับ-จ่าย ประจำวัน'!$B416,ธุรการ!X:X)+SUMIF(เส้นแต่งหน้าขนมปัง!$C:$C,'รับ-จ่าย ประจำวัน'!$B416,เส้นแต่งหน้าขนมปัง!X:X)+SUMIF('วางแผนBC,CJ'!$C:$C,'รับ-จ่าย ประจำวัน'!$B416,'วางแผนBC,CJ'!X:X)+SUMIF(RD!$C:$C,'รับ-จ่าย ประจำวัน'!$B416,RD!X:X)+SUMIF('FG,ออนไล,คัดแยก'!$C:$C,'รับ-จ่าย ประจำวัน'!$B416,'FG,ออนไล,คัดแยก'!X:X)</f>
        <v>0</v>
      </c>
      <c r="BF416" s="16">
        <f>SUMIF(เตรียมส่วนผสม!$C:$C,'รับ-จ่าย ประจำวัน'!$B416,เตรียมส่วนผสม!Y:Y)+SUMIF(กวนไส้!$C:$C,'รับ-จ่าย ประจำวัน'!$B416,กวนไส้!Y:Y)+SUMIF(ผลิต1!$C:$C,'รับ-จ่าย ประจำวัน'!$B416,ผลิต1!Y:Y)+SUMIF(ผลิต2!$C:$C,'รับ-จ่าย ประจำวัน'!$B416,ผลิต2!Y:Y)+SUMIF(เส้นแต่งหน้าขนมเค้ก!$C:$C,'รับ-จ่าย ประจำวัน'!$B416,เส้นแต่งหน้าขนมเค้ก!Y:Y)+SUMIF(แพ็ค!$C:$C,'รับ-จ่าย ประจำวัน'!$B416,แพ็ค!Y:Y)+SUMIF(ธุรการ!$C:$C,'รับ-จ่าย ประจำวัน'!$B416,ธุรการ!Y:Y)+SUMIF(เส้นแต่งหน้าขนมปัง!$C:$C,'รับ-จ่าย ประจำวัน'!$B416,เส้นแต่งหน้าขนมปัง!Y:Y)+SUMIF('วางแผนBC,CJ'!$C:$C,'รับ-จ่าย ประจำวัน'!$B416,'วางแผนBC,CJ'!Y:Y)+SUMIF(RD!$C:$C,'รับ-จ่าย ประจำวัน'!$B416,RD!Y:Y)+SUMIF('FG,ออนไล,คัดแยก'!$C:$C,'รับ-จ่าย ประจำวัน'!$B416,'FG,ออนไล,คัดแยก'!Y:Y)</f>
        <v>2700</v>
      </c>
      <c r="BG416" s="16">
        <f>SUMIF(เตรียมส่วนผสม!$C:$C,'รับ-จ่าย ประจำวัน'!$B416,เตรียมส่วนผสม!Z:Z)+SUMIF(กวนไส้!$C:$C,'รับ-จ่าย ประจำวัน'!$B416,กวนไส้!Z:Z)+SUMIF(ผลิต1!$C:$C,'รับ-จ่าย ประจำวัน'!$B416,ผลิต1!Z:Z)+SUMIF(ผลิต2!$C:$C,'รับ-จ่าย ประจำวัน'!$B416,ผลิต2!Z:Z)+SUMIF(เส้นแต่งหน้าขนมเค้ก!$C:$C,'รับ-จ่าย ประจำวัน'!$B416,เส้นแต่งหน้าขนมเค้ก!Z:Z)+SUMIF(แพ็ค!$C:$C,'รับ-จ่าย ประจำวัน'!$B416,แพ็ค!Z:Z)+SUMIF(ธุรการ!$C:$C,'รับ-จ่าย ประจำวัน'!$B416,ธุรการ!Z:Z)+SUMIF(เส้นแต่งหน้าขนมปัง!$C:$C,'รับ-จ่าย ประจำวัน'!$B416,เส้นแต่งหน้าขนมปัง!Z:Z)+SUMIF('วางแผนBC,CJ'!$C:$C,'รับ-จ่าย ประจำวัน'!$B416,'วางแผนBC,CJ'!Z:Z)+SUMIF(RD!$C:$C,'รับ-จ่าย ประจำวัน'!$B416,RD!Z:Z)+SUMIF('FG,ออนไล,คัดแยก'!$C:$C,'รับ-จ่าย ประจำวัน'!$B416,'FG,ออนไล,คัดแยก'!Z:Z)</f>
        <v>1600</v>
      </c>
      <c r="BH416" s="16">
        <f>SUMIF(เตรียมส่วนผสม!$C:$C,'รับ-จ่าย ประจำวัน'!$B416,เตรียมส่วนผสม!AA:AA)+SUMIF(กวนไส้!$C:$C,'รับ-จ่าย ประจำวัน'!$B416,กวนไส้!AA:AA)+SUMIF(ผลิต1!$C:$C,'รับ-จ่าย ประจำวัน'!$B416,ผลิต1!AA:AA)+SUMIF(ผลิต2!$C:$C,'รับ-จ่าย ประจำวัน'!$B416,ผลิต2!AA:AA)+SUMIF(เส้นแต่งหน้าขนมเค้ก!$C:$C,'รับ-จ่าย ประจำวัน'!$B416,เส้นแต่งหน้าขนมเค้ก!AA:AA)+SUMIF(แพ็ค!$C:$C,'รับ-จ่าย ประจำวัน'!$B416,แพ็ค!AA:AA)+SUMIF(ธุรการ!$C:$C,'รับ-จ่าย ประจำวัน'!$B416,ธุรการ!AA:AA)+SUMIF(เส้นแต่งหน้าขนมปัง!$C:$C,'รับ-จ่าย ประจำวัน'!$B416,เส้นแต่งหน้าขนมปัง!AA:AA)+SUMIF('วางแผนBC,CJ'!$C:$C,'รับ-จ่าย ประจำวัน'!$B416,'วางแผนBC,CJ'!AA:AA)+SUMIF(RD!$C:$C,'รับ-จ่าย ประจำวัน'!$B416,RD!AA:AA)+SUMIF('FG,ออนไล,คัดแยก'!$C:$C,'รับ-จ่าย ประจำวัน'!$B416,'FG,ออนไล,คัดแยก'!AA:AA)</f>
        <v>0</v>
      </c>
      <c r="BI416" s="16">
        <f>SUMIF(เตรียมส่วนผสม!$C:$C,'รับ-จ่าย ประจำวัน'!$B416,เตรียมส่วนผสม!AB:AB)+SUMIF(กวนไส้!$C:$C,'รับ-จ่าย ประจำวัน'!$B416,กวนไส้!AB:AB)+SUMIF(ผลิต1!$C:$C,'รับ-จ่าย ประจำวัน'!$B416,ผลิต1!AB:AB)+SUMIF(ผลิต2!$C:$C,'รับ-จ่าย ประจำวัน'!$B416,ผลิต2!AB:AB)+SUMIF(เส้นแต่งหน้าขนมเค้ก!$C:$C,'รับ-จ่าย ประจำวัน'!$B416,เส้นแต่งหน้าขนมเค้ก!AB:AB)+SUMIF(แพ็ค!$C:$C,'รับ-จ่าย ประจำวัน'!$B416,แพ็ค!AB:AB)+SUMIF(ธุรการ!$C:$C,'รับ-จ่าย ประจำวัน'!$B416,ธุรการ!AB:AB)+SUMIF(เส้นแต่งหน้าขนมปัง!$C:$C,'รับ-จ่าย ประจำวัน'!$B416,เส้นแต่งหน้าขนมปัง!AB:AB)+SUMIF('วางแผนBC,CJ'!$C:$C,'รับ-จ่าย ประจำวัน'!$B416,'วางแผนBC,CJ'!AB:AB)+SUMIF(RD!$C:$C,'รับ-จ่าย ประจำวัน'!$B416,RD!AB:AB)+SUMIF('FG,ออนไล,คัดแยก'!$C:$C,'รับ-จ่าย ประจำวัน'!$B416,'FG,ออนไล,คัดแยก'!AB:AB)</f>
        <v>3000</v>
      </c>
      <c r="BJ416" s="16">
        <f>SUMIF(เตรียมส่วนผสม!$C:$C,'รับ-จ่าย ประจำวัน'!$B416,เตรียมส่วนผสม!AC:AC)+SUMIF(กวนไส้!$C:$C,'รับ-จ่าย ประจำวัน'!$B416,กวนไส้!AC:AC)+SUMIF(ผลิต1!$C:$C,'รับ-จ่าย ประจำวัน'!$B416,ผลิต1!AC:AC)+SUMIF(ผลิต2!$C:$C,'รับ-จ่าย ประจำวัน'!$B416,ผลิต2!AC:AC)+SUMIF(เส้นแต่งหน้าขนมเค้ก!$C:$C,'รับ-จ่าย ประจำวัน'!$B416,เส้นแต่งหน้าขนมเค้ก!AC:AC)+SUMIF(แพ็ค!$C:$C,'รับ-จ่าย ประจำวัน'!$B416,แพ็ค!AC:AC)+SUMIF(ธุรการ!$C:$C,'รับ-จ่าย ประจำวัน'!$B416,ธุรการ!AC:AC)+SUMIF(เส้นแต่งหน้าขนมปัง!$C:$C,'รับ-จ่าย ประจำวัน'!$B416,เส้นแต่งหน้าขนมปัง!AC:AC)+SUMIF('วางแผนBC,CJ'!$C:$C,'รับ-จ่าย ประจำวัน'!$B416,'วางแผนBC,CJ'!AC:AC)+SUMIF(RD!$C:$C,'รับ-จ่าย ประจำวัน'!$B416,RD!AC:AC)+SUMIF('FG,ออนไล,คัดแยก'!$C:$C,'รับ-จ่าย ประจำวัน'!$B416,'FG,ออนไล,คัดแยก'!AC:AC)</f>
        <v>1100</v>
      </c>
      <c r="BK416" s="16">
        <f>SUMIF(เตรียมส่วนผสม!$C:$C,'รับ-จ่าย ประจำวัน'!$B416,เตรียมส่วนผสม!AD:AD)+SUMIF(กวนไส้!$C:$C,'รับ-จ่าย ประจำวัน'!$B416,กวนไส้!AD:AD)+SUMIF(ผลิต1!$C:$C,'รับ-จ่าย ประจำวัน'!$B416,ผลิต1!AD:AD)+SUMIF(ผลิต2!$C:$C,'รับ-จ่าย ประจำวัน'!$B416,ผลิต2!AD:AD)+SUMIF(เส้นแต่งหน้าขนมเค้ก!$C:$C,'รับ-จ่าย ประจำวัน'!$B416,เส้นแต่งหน้าขนมเค้ก!AD:AD)+SUMIF(แพ็ค!$C:$C,'รับ-จ่าย ประจำวัน'!$B416,แพ็ค!AD:AD)+SUMIF(ธุรการ!$C:$C,'รับ-จ่าย ประจำวัน'!$B416,ธุรการ!AD:AD)+SUMIF(เส้นแต่งหน้าขนมปัง!$C:$C,'รับ-จ่าย ประจำวัน'!$B416,เส้นแต่งหน้าขนมปัง!AD:AD)+SUMIF('วางแผนBC,CJ'!$C:$C,'รับ-จ่าย ประจำวัน'!$B416,'วางแผนBC,CJ'!AD:AD)+SUMIF(RD!$C:$C,'รับ-จ่าย ประจำวัน'!$B416,RD!AD:AD)+SUMIF('FG,ออนไล,คัดแยก'!$C:$C,'รับ-จ่าย ประจำวัน'!$B416,'FG,ออนไล,คัดแยก'!AD:AD)</f>
        <v>2200</v>
      </c>
      <c r="BL416" s="16">
        <f>SUMIF(เตรียมส่วนผสม!$C:$C,'รับ-จ่าย ประจำวัน'!$B416,เตรียมส่วนผสม!AE:AE)+SUMIF(กวนไส้!$C:$C,'รับ-จ่าย ประจำวัน'!$B416,กวนไส้!AE:AE)+SUMIF(ผลิต1!$C:$C,'รับ-จ่าย ประจำวัน'!$B416,ผลิต1!AE:AE)+SUMIF(ผลิต2!$C:$C,'รับ-จ่าย ประจำวัน'!$B416,ผลิต2!AE:AE)+SUMIF(เส้นแต่งหน้าขนมเค้ก!$C:$C,'รับ-จ่าย ประจำวัน'!$B416,เส้นแต่งหน้าขนมเค้ก!AE:AE)+SUMIF(แพ็ค!$C:$C,'รับ-จ่าย ประจำวัน'!$B416,แพ็ค!AE:AE)+SUMIF(ธุรการ!$C:$C,'รับ-จ่าย ประจำวัน'!$B416,ธุรการ!AE:AE)+SUMIF(เส้นแต่งหน้าขนมปัง!$C:$C,'รับ-จ่าย ประจำวัน'!$B416,เส้นแต่งหน้าขนมปัง!AE:AE)+SUMIF('วางแผนBC,CJ'!$C:$C,'รับ-จ่าย ประจำวัน'!$B416,'วางแผนBC,CJ'!AE:AE)+SUMIF(RD!$C:$C,'รับ-จ่าย ประจำวัน'!$B416,RD!AE:AE)+SUMIF('FG,ออนไล,คัดแยก'!$C:$C,'รับ-จ่าย ประจำวัน'!$B416,'FG,ออนไล,คัดแยก'!AE:AE)</f>
        <v>1500</v>
      </c>
      <c r="BM416" s="16">
        <f>SUMIF(เตรียมส่วนผสม!$C:$C,'รับ-จ่าย ประจำวัน'!$B416,เตรียมส่วนผสม!AF:AF)+SUMIF(กวนไส้!$C:$C,'รับ-จ่าย ประจำวัน'!$B416,กวนไส้!AF:AF)+SUMIF(ผลิต1!$C:$C,'รับ-จ่าย ประจำวัน'!$B416,ผลิต1!AF:AF)+SUMIF(ผลิต2!$C:$C,'รับ-จ่าย ประจำวัน'!$B416,ผลิต2!AF:AF)+SUMIF(เส้นแต่งหน้าขนมเค้ก!$C:$C,'รับ-จ่าย ประจำวัน'!$B416,เส้นแต่งหน้าขนมเค้ก!AF:AF)+SUMIF(แพ็ค!$C:$C,'รับ-จ่าย ประจำวัน'!$B416,แพ็ค!AF:AF)+SUMIF(ธุรการ!$C:$C,'รับ-จ่าย ประจำวัน'!$B416,ธุรการ!AF:AF)+SUMIF(เส้นแต่งหน้าขนมปัง!$C:$C,'รับ-จ่าย ประจำวัน'!$B416,เส้นแต่งหน้าขนมปัง!AF:AF)+SUMIF('วางแผนBC,CJ'!$C:$C,'รับ-จ่าย ประจำวัน'!$B416,'วางแผนBC,CJ'!AF:AF)+SUMIF(RD!$C:$C,'รับ-จ่าย ประจำวัน'!$B416,RD!AF:AF)+SUMIF('FG,ออนไล,คัดแยก'!$C:$C,'รับ-จ่าย ประจำวัน'!$B416,'FG,ออนไล,คัดแยก'!AF:AF)</f>
        <v>1400</v>
      </c>
      <c r="BN416" s="16">
        <f>SUMIF(เตรียมส่วนผสม!$C:$C,'รับ-จ่าย ประจำวัน'!$B416,เตรียมส่วนผสม!AG:AG)+SUMIF(กวนไส้!$C:$C,'รับ-จ่าย ประจำวัน'!$B416,กวนไส้!AG:AG)+SUMIF(ผลิต1!$C:$C,'รับ-จ่าย ประจำวัน'!$B416,ผลิต1!AG:AG)+SUMIF(ผลิต2!$C:$C,'รับ-จ่าย ประจำวัน'!$B416,ผลิต2!AG:AG)+SUMIF(เส้นแต่งหน้าขนมเค้ก!$C:$C,'รับ-จ่าย ประจำวัน'!$B416,เส้นแต่งหน้าขนมเค้ก!AG:AG)+SUMIF(แพ็ค!$C:$C,'รับ-จ่าย ประจำวัน'!$B416,แพ็ค!AG:AG)+SUMIF(ธุรการ!$C:$C,'รับ-จ่าย ประจำวัน'!$B416,ธุรการ!AG:AG)+SUMIF(เส้นแต่งหน้าขนมปัง!$C:$C,'รับ-จ่าย ประจำวัน'!$B416,เส้นแต่งหน้าขนมปัง!AG:AG)+SUMIF('วางแผนBC,CJ'!$C:$C,'รับ-จ่าย ประจำวัน'!$B416,'วางแผนBC,CJ'!AG:AG)+SUMIF(RD!$C:$C,'รับ-จ่าย ประจำวัน'!$B416,RD!AG:AG)+SUMIF('FG,ออนไล,คัดแยก'!$C:$C,'รับ-จ่าย ประจำวัน'!$B416,'FG,ออนไล,คัดแยก'!AG:AG)</f>
        <v>500</v>
      </c>
      <c r="BO416" s="16">
        <f>SUMIF(เตรียมส่วนผสม!$C:$C,'รับ-จ่าย ประจำวัน'!$B416,เตรียมส่วนผสม!AH:AH)+SUMIF(กวนไส้!$C:$C,'รับ-จ่าย ประจำวัน'!$B416,กวนไส้!AH:AH)+SUMIF(ผลิต1!$C:$C,'รับ-จ่าย ประจำวัน'!$B416,ผลิต1!AH:AH)+SUMIF(ผลิต2!$C:$C,'รับ-จ่าย ประจำวัน'!$B416,ผลิต2!AH:AH)+SUMIF(เส้นแต่งหน้าขนมเค้ก!$C:$C,'รับ-จ่าย ประจำวัน'!$B416,เส้นแต่งหน้าขนมเค้ก!AH:AH)+SUMIF(แพ็ค!$C:$C,'รับ-จ่าย ประจำวัน'!$B416,แพ็ค!AH:AH)+SUMIF(ธุรการ!$C:$C,'รับ-จ่าย ประจำวัน'!$B416,ธุรการ!AH:AH)+SUMIF(เส้นแต่งหน้าขนมปัง!$C:$C,'รับ-จ่าย ประจำวัน'!$B416,เส้นแต่งหน้าขนมปัง!AH:AH)+SUMIF('วางแผนBC,CJ'!$C:$C,'รับ-จ่าย ประจำวัน'!$B416,'วางแผนBC,CJ'!AH:AH)+SUMIF(RD!$C:$C,'รับ-จ่าย ประจำวัน'!$B416,RD!AH:AH)+SUMIF('FG,ออนไล,คัดแยก'!$C:$C,'รับ-จ่าย ประจำวัน'!$B416,'FG,ออนไล,คัดแยก'!AH:AH)</f>
        <v>0</v>
      </c>
      <c r="BP416" s="16">
        <f>SUMIF(เตรียมส่วนผสม!$C:$C,'รับ-จ่าย ประจำวัน'!$B416,เตรียมส่วนผสม!AI:AI)+SUMIF(กวนไส้!$C:$C,'รับ-จ่าย ประจำวัน'!$B416,กวนไส้!AI:AI)+SUMIF(ผลิต1!$C:$C,'รับ-จ่าย ประจำวัน'!$B416,ผลิต1!AI:AI)+SUMIF(ผลิต2!$C:$C,'รับ-จ่าย ประจำวัน'!$B416,ผลิต2!AI:AI)+SUMIF(เส้นแต่งหน้าขนมเค้ก!$C:$C,'รับ-จ่าย ประจำวัน'!$B416,เส้นแต่งหน้าขนมเค้ก!AI:AI)+SUMIF(แพ็ค!$C:$C,'รับ-จ่าย ประจำวัน'!$B416,แพ็ค!AI:AI)+SUMIF(ธุรการ!$C:$C,'รับ-จ่าย ประจำวัน'!$B416,ธุรการ!AI:AI)+SUMIF(เส้นแต่งหน้าขนมปัง!$C:$C,'รับ-จ่าย ประจำวัน'!$B416,เส้นแต่งหน้าขนมปัง!AI:AI)+SUMIF('วางแผนBC,CJ'!$C:$C,'รับ-จ่าย ประจำวัน'!$B416,'วางแผนBC,CJ'!AI:AI)+SUMIF(RD!$C:$C,'รับ-จ่าย ประจำวัน'!$B416,RD!AI:AI)+SUMIF('FG,ออนไล,คัดแยก'!$C:$C,'รับ-จ่าย ประจำวัน'!$B416,'FG,ออนไล,คัดแยก'!AI:AI)</f>
        <v>3000</v>
      </c>
      <c r="BQ416" s="16">
        <f>SUMIF(เตรียมส่วนผสม!$C:$C,'รับ-จ่าย ประจำวัน'!$B416,เตรียมส่วนผสม!AJ:AJ)+SUMIF(กวนไส้!$C:$C,'รับ-จ่าย ประจำวัน'!$B416,กวนไส้!AJ:AJ)+SUMIF(ผลิต1!$C:$C,'รับ-จ่าย ประจำวัน'!$B416,ผลิต1!AJ:AJ)+SUMIF(ผลิต2!$C:$C,'รับ-จ่าย ประจำวัน'!$B416,ผลิต2!AJ:AJ)+SUMIF(เส้นแต่งหน้าขนมเค้ก!$C:$C,'รับ-จ่าย ประจำวัน'!$B416,เส้นแต่งหน้าขนมเค้ก!AJ:AJ)+SUMIF(แพ็ค!$C:$C,'รับ-จ่าย ประจำวัน'!$B416,แพ็ค!AJ:AJ)+SUMIF(ธุรการ!$C:$C,'รับ-จ่าย ประจำวัน'!$B416,ธุรการ!AJ:AJ)+SUMIF(เส้นแต่งหน้าขนมปัง!$C:$C,'รับ-จ่าย ประจำวัน'!$B416,เส้นแต่งหน้าขนมปัง!AJ:AJ)+SUMIF('วางแผนBC,CJ'!$C:$C,'รับ-จ่าย ประจำวัน'!$B416,'วางแผนBC,CJ'!AJ:AJ)+SUMIF(RD!$C:$C,'รับ-จ่าย ประจำวัน'!$B416,RD!AJ:AJ)+SUMIF('FG,ออนไล,คัดแยก'!$C:$C,'รับ-จ่าย ประจำวัน'!$B416,'FG,ออนไล,คัดแยก'!AJ:AJ)</f>
        <v>1500</v>
      </c>
      <c r="BR416" s="16">
        <f>SUMIF(เตรียมส่วนผสม!$C:$C,'รับ-จ่าย ประจำวัน'!$B416,เตรียมส่วนผสม!AK:AK)+SUMIF(กวนไส้!$C:$C,'รับ-จ่าย ประจำวัน'!$B416,กวนไส้!AK:AK)+SUMIF(ผลิต1!$C:$C,'รับ-จ่าย ประจำวัน'!$B416,ผลิต1!AK:AK)+SUMIF(ผลิต2!$C:$C,'รับ-จ่าย ประจำวัน'!$B416,ผลิต2!AK:AK)+SUMIF(เส้นแต่งหน้าขนมเค้ก!$C:$C,'รับ-จ่าย ประจำวัน'!$B416,เส้นแต่งหน้าขนมเค้ก!AK:AK)+SUMIF(แพ็ค!$C:$C,'รับ-จ่าย ประจำวัน'!$B416,แพ็ค!AK:AK)+SUMIF(ธุรการ!$C:$C,'รับ-จ่าย ประจำวัน'!$B416,ธุรการ!AK:AK)+SUMIF(เส้นแต่งหน้าขนมปัง!$C:$C,'รับ-จ่าย ประจำวัน'!$B416,เส้นแต่งหน้าขนมปัง!AK:AK)+SUMIF('วางแผนBC,CJ'!$C:$C,'รับ-จ่าย ประจำวัน'!$B416,'วางแผนBC,CJ'!AK:AK)+SUMIF(RD!$C:$C,'รับ-จ่าย ประจำวัน'!$B416,RD!AK:AK)+SUMIF('FG,ออนไล,คัดแยก'!$C:$C,'รับ-จ่าย ประจำวัน'!$B416,'FG,ออนไล,คัดแยก'!AK:AK)</f>
        <v>2000</v>
      </c>
      <c r="BS416" s="16">
        <f>SUMIF(เตรียมส่วนผสม!$C:$C,'รับ-จ่าย ประจำวัน'!$B416,เตรียมส่วนผสม!AL:AL)+SUMIF(กวนไส้!$C:$C,'รับ-จ่าย ประจำวัน'!$B416,กวนไส้!AL:AL)+SUMIF(ผลิต1!$C:$C,'รับ-จ่าย ประจำวัน'!$B416,ผลิต1!AL:AL)+SUMIF(ผลิต2!$C:$C,'รับ-จ่าย ประจำวัน'!$B416,ผลิต2!AL:AL)+SUMIF(เส้นแต่งหน้าขนมเค้ก!$C:$C,'รับ-จ่าย ประจำวัน'!$B416,เส้นแต่งหน้าขนมเค้ก!AL:AL)+SUMIF(แพ็ค!$C:$C,'รับ-จ่าย ประจำวัน'!$B416,แพ็ค!AL:AL)+SUMIF(ธุรการ!$C:$C,'รับ-จ่าย ประจำวัน'!$B416,ธุรการ!AL:AL)+SUMIF(เส้นแต่งหน้าขนมปัง!$C:$C,'รับ-จ่าย ประจำวัน'!$B416,เส้นแต่งหน้าขนมปัง!AL:AL)+SUMIF('วางแผนBC,CJ'!$C:$C,'รับ-จ่าย ประจำวัน'!$B416,'วางแผนBC,CJ'!AL:AL)+SUMIF(RD!$C:$C,'รับ-จ่าย ประจำวัน'!$B416,RD!AL:AL)+SUMIF('FG,ออนไล,คัดแยก'!$C:$C,'รับ-จ่าย ประจำวัน'!$B416,'FG,ออนไล,คัดแยก'!AL:AL)</f>
        <v>0</v>
      </c>
      <c r="BT416" s="18">
        <f t="shared" si="93"/>
        <v>24500</v>
      </c>
      <c r="BU416" s="116"/>
      <c r="BV416" s="146">
        <f t="shared" si="94"/>
        <v>50500</v>
      </c>
      <c r="BW416" s="183">
        <v>30</v>
      </c>
      <c r="BX416" s="172">
        <f t="shared" si="100"/>
        <v>816.66666666666663</v>
      </c>
      <c r="BY416" s="188">
        <f t="shared" si="90"/>
        <v>61.836734693877553</v>
      </c>
      <c r="BZ416" s="180">
        <f t="shared" ca="1" si="95"/>
        <v>46264.836734693876</v>
      </c>
      <c r="CA416" s="93">
        <v>50000</v>
      </c>
      <c r="CB416" s="93"/>
      <c r="CC416" s="93"/>
      <c r="CD416" s="93"/>
      <c r="CE416" s="93"/>
      <c r="CF416" s="93"/>
      <c r="CG416" s="93"/>
      <c r="CH416" s="93"/>
      <c r="CI416" s="93"/>
      <c r="CJ416" s="97"/>
      <c r="CK416" s="9">
        <f t="shared" si="91"/>
        <v>50500</v>
      </c>
    </row>
    <row r="417" spans="1:89" hidden="1" x14ac:dyDescent="0.5">
      <c r="A417" s="149"/>
      <c r="B417" s="34">
        <v>1020501039</v>
      </c>
      <c r="C417" s="33" t="s">
        <v>1784</v>
      </c>
      <c r="D417" s="141" t="s">
        <v>61</v>
      </c>
      <c r="E417" s="25"/>
      <c r="F417" s="132"/>
      <c r="G417" s="25"/>
      <c r="H417" s="12">
        <v>3320</v>
      </c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11"/>
      <c r="AF417" s="11"/>
      <c r="AG417" s="11"/>
      <c r="AH417" s="11"/>
      <c r="AI417" s="25"/>
      <c r="AJ417" s="25"/>
      <c r="AK417" s="25"/>
      <c r="AL417" s="25"/>
      <c r="AM417" s="25"/>
      <c r="AN417" s="15">
        <f t="shared" si="92"/>
        <v>0</v>
      </c>
      <c r="AO417" s="16">
        <f>SUMIF(เตรียมส่วนผสม!$C:$C,'รับ-จ่าย ประจำวัน'!$B417,เตรียมส่วนผสม!H:H)+SUMIF(กวนไส้!$C:$C,'รับ-จ่าย ประจำวัน'!$B417,กวนไส้!H:H)+SUMIF(ผลิต1!$C:$C,'รับ-จ่าย ประจำวัน'!$B417,ผลิต1!H:H)+SUMIF(ผลิต2!$C:$C,'รับ-จ่าย ประจำวัน'!$B417,ผลิต2!H:H)+SUMIF(เส้นแต่งหน้าขนมเค้ก!$C:$C,'รับ-จ่าย ประจำวัน'!$B417,เส้นแต่งหน้าขนมเค้ก!H:H)+SUMIF(แพ็ค!$C:$C,'รับ-จ่าย ประจำวัน'!$B417,แพ็ค!H:H)+SUMIF(ธุรการ!$C:$C,'รับ-จ่าย ประจำวัน'!$B417,ธุรการ!H:H)+SUMIF(เส้นแต่งหน้าขนมปัง!$C:$C,'รับ-จ่าย ประจำวัน'!$B417,เส้นแต่งหน้าขนมปัง!H:H)+SUMIF('วางแผนBC,CJ'!$C:$C,'รับ-จ่าย ประจำวัน'!$B417,'วางแผนBC,CJ'!H:H)+SUMIF(RD!$C:$C,'รับ-จ่าย ประจำวัน'!$B417,RD!H:H)+SUMIF('FG,ออนไล,คัดแยก'!$C:$C,'รับ-จ่าย ประจำวัน'!$B417,'FG,ออนไล,คัดแยก'!H:H)</f>
        <v>0</v>
      </c>
      <c r="AP417" s="16">
        <f>SUMIF(เตรียมส่วนผสม!$C:$C,'รับ-จ่าย ประจำวัน'!$B417,เตรียมส่วนผสม!I:I)+SUMIF(กวนไส้!$C:$C,'รับ-จ่าย ประจำวัน'!$B417,กวนไส้!I:I)+SUMIF(ผลิต1!$C:$C,'รับ-จ่าย ประจำวัน'!$B417,ผลิต1!I:I)+SUMIF(ผลิต2!$C:$C,'รับ-จ่าย ประจำวัน'!$B417,ผลิต2!I:I)+SUMIF(เส้นแต่งหน้าขนมเค้ก!$C:$C,'รับ-จ่าย ประจำวัน'!$B417,เส้นแต่งหน้าขนมเค้ก!I:I)+SUMIF(แพ็ค!$C:$C,'รับ-จ่าย ประจำวัน'!$B417,แพ็ค!I:I)+SUMIF(ธุรการ!$C:$C,'รับ-จ่าย ประจำวัน'!$B417,ธุรการ!I:I)+SUMIF(เส้นแต่งหน้าขนมปัง!$C:$C,'รับ-จ่าย ประจำวัน'!$B417,เส้นแต่งหน้าขนมปัง!I:I)+SUMIF('วางแผนBC,CJ'!$C:$C,'รับ-จ่าย ประจำวัน'!$B417,'วางแผนBC,CJ'!I:I)+SUMIF(RD!$C:$C,'รับ-จ่าย ประจำวัน'!$B417,RD!I:I)+SUMIF('FG,ออนไล,คัดแยก'!$C:$C,'รับ-จ่าย ประจำวัน'!$B417,'FG,ออนไล,คัดแยก'!I:I)</f>
        <v>0</v>
      </c>
      <c r="AQ417" s="16">
        <f>SUMIF(เตรียมส่วนผสม!$C:$C,'รับ-จ่าย ประจำวัน'!$B417,เตรียมส่วนผสม!J:J)+SUMIF(กวนไส้!$C:$C,'รับ-จ่าย ประจำวัน'!$B417,กวนไส้!J:J)+SUMIF(ผลิต1!$C:$C,'รับ-จ่าย ประจำวัน'!$B417,ผลิต1!J:J)+SUMIF(ผลิต2!$C:$C,'รับ-จ่าย ประจำวัน'!$B417,ผลิต2!J:J)+SUMIF(เส้นแต่งหน้าขนมเค้ก!$C:$C,'รับ-จ่าย ประจำวัน'!$B417,เส้นแต่งหน้าขนมเค้ก!J:J)+SUMIF(แพ็ค!$C:$C,'รับ-จ่าย ประจำวัน'!$B417,แพ็ค!J:J)+SUMIF(ธุรการ!$C:$C,'รับ-จ่าย ประจำวัน'!$B417,ธุรการ!J:J)+SUMIF(เส้นแต่งหน้าขนมปัง!$C:$C,'รับ-จ่าย ประจำวัน'!$B417,เส้นแต่งหน้าขนมปัง!J:J)+SUMIF('วางแผนBC,CJ'!$C:$C,'รับ-จ่าย ประจำวัน'!$B417,'วางแผนBC,CJ'!J:J)+SUMIF(RD!$C:$C,'รับ-จ่าย ประจำวัน'!$B417,RD!J:J)+SUMIF('FG,ออนไล,คัดแยก'!$C:$C,'รับ-จ่าย ประจำวัน'!$B417,'FG,ออนไล,คัดแยก'!J:J)</f>
        <v>0</v>
      </c>
      <c r="AR417" s="16">
        <f>SUMIF(เตรียมส่วนผสม!$C:$C,'รับ-จ่าย ประจำวัน'!$B417,เตรียมส่วนผสม!K:K)+SUMIF(กวนไส้!$C:$C,'รับ-จ่าย ประจำวัน'!$B417,กวนไส้!K:K)+SUMIF(ผลิต1!$C:$C,'รับ-จ่าย ประจำวัน'!$B417,ผลิต1!K:K)+SUMIF(ผลิต2!$C:$C,'รับ-จ่าย ประจำวัน'!$B417,ผลิต2!K:K)+SUMIF(เส้นแต่งหน้าขนมเค้ก!$C:$C,'รับ-จ่าย ประจำวัน'!$B417,เส้นแต่งหน้าขนมเค้ก!K:K)+SUMIF(แพ็ค!$C:$C,'รับ-จ่าย ประจำวัน'!$B417,แพ็ค!K:K)+SUMIF(ธุรการ!$C:$C,'รับ-จ่าย ประจำวัน'!$B417,ธุรการ!K:K)+SUMIF(เส้นแต่งหน้าขนมปัง!$C:$C,'รับ-จ่าย ประจำวัน'!$B417,เส้นแต่งหน้าขนมปัง!K:K)+SUMIF('วางแผนBC,CJ'!$C:$C,'รับ-จ่าย ประจำวัน'!$B417,'วางแผนBC,CJ'!K:K)+SUMIF(RD!$C:$C,'รับ-จ่าย ประจำวัน'!$B417,RD!K:K)+SUMIF('FG,ออนไล,คัดแยก'!$C:$C,'รับ-จ่าย ประจำวัน'!$B417,'FG,ออนไล,คัดแยก'!K:K)</f>
        <v>0</v>
      </c>
      <c r="AS417" s="16">
        <f>SUMIF(เตรียมส่วนผสม!$C:$C,'รับ-จ่าย ประจำวัน'!$B417,เตรียมส่วนผสม!L:L)+SUMIF(กวนไส้!$C:$C,'รับ-จ่าย ประจำวัน'!$B417,กวนไส้!L:L)+SUMIF(ผลิต1!$C:$C,'รับ-จ่าย ประจำวัน'!$B417,ผลิต1!L:L)+SUMIF(ผลิต2!$C:$C,'รับ-จ่าย ประจำวัน'!$B417,ผลิต2!L:L)+SUMIF(เส้นแต่งหน้าขนมเค้ก!$C:$C,'รับ-จ่าย ประจำวัน'!$B417,เส้นแต่งหน้าขนมเค้ก!L:L)+SUMIF(แพ็ค!$C:$C,'รับ-จ่าย ประจำวัน'!$B417,แพ็ค!L:L)+SUMIF(ธุรการ!$C:$C,'รับ-จ่าย ประจำวัน'!$B417,ธุรการ!L:L)+SUMIF(เส้นแต่งหน้าขนมปัง!$C:$C,'รับ-จ่าย ประจำวัน'!$B417,เส้นแต่งหน้าขนมปัง!L:L)+SUMIF('วางแผนBC,CJ'!$C:$C,'รับ-จ่าย ประจำวัน'!$B417,'วางแผนBC,CJ'!L:L)+SUMIF(RD!$C:$C,'รับ-จ่าย ประจำวัน'!$B417,RD!L:L)+SUMIF('FG,ออนไล,คัดแยก'!$C:$C,'รับ-จ่าย ประจำวัน'!$B417,'FG,ออนไล,คัดแยก'!L:L)</f>
        <v>0</v>
      </c>
      <c r="AT417" s="16">
        <f>SUMIF(เตรียมส่วนผสม!$C:$C,'รับ-จ่าย ประจำวัน'!$B417,เตรียมส่วนผสม!M:M)+SUMIF(กวนไส้!$C:$C,'รับ-จ่าย ประจำวัน'!$B417,กวนไส้!M:M)+SUMIF(ผลิต1!$C:$C,'รับ-จ่าย ประจำวัน'!$B417,ผลิต1!M:M)+SUMIF(ผลิต2!$C:$C,'รับ-จ่าย ประจำวัน'!$B417,ผลิต2!M:M)+SUMIF(เส้นแต่งหน้าขนมเค้ก!$C:$C,'รับ-จ่าย ประจำวัน'!$B417,เส้นแต่งหน้าขนมเค้ก!M:M)+SUMIF(แพ็ค!$C:$C,'รับ-จ่าย ประจำวัน'!$B417,แพ็ค!M:M)+SUMIF(ธุรการ!$C:$C,'รับ-จ่าย ประจำวัน'!$B417,ธุรการ!M:M)+SUMIF(เส้นแต่งหน้าขนมปัง!$C:$C,'รับ-จ่าย ประจำวัน'!$B417,เส้นแต่งหน้าขนมปัง!M:M)+SUMIF('วางแผนBC,CJ'!$C:$C,'รับ-จ่าย ประจำวัน'!$B417,'วางแผนBC,CJ'!M:M)+SUMIF(RD!$C:$C,'รับ-จ่าย ประจำวัน'!$B417,RD!M:M)+SUMIF('FG,ออนไล,คัดแยก'!$C:$C,'รับ-จ่าย ประจำวัน'!$B417,'FG,ออนไล,คัดแยก'!M:M)</f>
        <v>0</v>
      </c>
      <c r="AU417" s="16">
        <f>SUMIF(เตรียมส่วนผสม!$C:$C,'รับ-จ่าย ประจำวัน'!$B417,เตรียมส่วนผสม!N:N)+SUMIF(กวนไส้!$C:$C,'รับ-จ่าย ประจำวัน'!$B417,กวนไส้!N:N)+SUMIF(ผลิต1!$C:$C,'รับ-จ่าย ประจำวัน'!$B417,ผลิต1!N:N)+SUMIF(ผลิต2!$C:$C,'รับ-จ่าย ประจำวัน'!$B417,ผลิต2!N:N)+SUMIF(เส้นแต่งหน้าขนมเค้ก!$C:$C,'รับ-จ่าย ประจำวัน'!$B417,เส้นแต่งหน้าขนมเค้ก!N:N)+SUMIF(แพ็ค!$C:$C,'รับ-จ่าย ประจำวัน'!$B417,แพ็ค!N:N)+SUMIF(ธุรการ!$C:$C,'รับ-จ่าย ประจำวัน'!$B417,ธุรการ!N:N)+SUMIF(เส้นแต่งหน้าขนมปัง!$C:$C,'รับ-จ่าย ประจำวัน'!$B417,เส้นแต่งหน้าขนมปัง!N:N)+SUMIF('วางแผนBC,CJ'!$C:$C,'รับ-จ่าย ประจำวัน'!$B417,'วางแผนBC,CJ'!N:N)+SUMIF(RD!$C:$C,'รับ-จ่าย ประจำวัน'!$B417,RD!N:N)+SUMIF('FG,ออนไล,คัดแยก'!$C:$C,'รับ-จ่าย ประจำวัน'!$B417,'FG,ออนไล,คัดแยก'!N:N)</f>
        <v>0</v>
      </c>
      <c r="AV417" s="16">
        <f>SUMIF(เตรียมส่วนผสม!$C:$C,'รับ-จ่าย ประจำวัน'!$B417,เตรียมส่วนผสม!O:O)+SUMIF(กวนไส้!$C:$C,'รับ-จ่าย ประจำวัน'!$B417,กวนไส้!O:O)+SUMIF(ผลิต1!$C:$C,'รับ-จ่าย ประจำวัน'!$B417,ผลิต1!O:O)+SUMIF(ผลิต2!$C:$C,'รับ-จ่าย ประจำวัน'!$B417,ผลิต2!O:O)+SUMIF(เส้นแต่งหน้าขนมเค้ก!$C:$C,'รับ-จ่าย ประจำวัน'!$B417,เส้นแต่งหน้าขนมเค้ก!O:O)+SUMIF(แพ็ค!$C:$C,'รับ-จ่าย ประจำวัน'!$B417,แพ็ค!O:O)+SUMIF(ธุรการ!$C:$C,'รับ-จ่าย ประจำวัน'!$B417,ธุรการ!O:O)+SUMIF(เส้นแต่งหน้าขนมปัง!$C:$C,'รับ-จ่าย ประจำวัน'!$B417,เส้นแต่งหน้าขนมปัง!O:O)+SUMIF('วางแผนBC,CJ'!$C:$C,'รับ-จ่าย ประจำวัน'!$B417,'วางแผนBC,CJ'!O:O)+SUMIF(RD!$C:$C,'รับ-จ่าย ประจำวัน'!$B417,RD!O:O)+SUMIF('FG,ออนไล,คัดแยก'!$C:$C,'รับ-จ่าย ประจำวัน'!$B417,'FG,ออนไล,คัดแยก'!O:O)</f>
        <v>0</v>
      </c>
      <c r="AW417" s="16">
        <f>SUMIF(เตรียมส่วนผสม!$C:$C,'รับ-จ่าย ประจำวัน'!$B417,เตรียมส่วนผสม!P:P)+SUMIF(กวนไส้!$C:$C,'รับ-จ่าย ประจำวัน'!$B417,กวนไส้!P:P)+SUMIF(ผลิต1!$C:$C,'รับ-จ่าย ประจำวัน'!$B417,ผลิต1!P:P)+SUMIF(ผลิต2!$C:$C,'รับ-จ่าย ประจำวัน'!$B417,ผลิต2!P:P)+SUMIF(เส้นแต่งหน้าขนมเค้ก!$C:$C,'รับ-จ่าย ประจำวัน'!$B417,เส้นแต่งหน้าขนมเค้ก!P:P)+SUMIF(แพ็ค!$C:$C,'รับ-จ่าย ประจำวัน'!$B417,แพ็ค!P:P)+SUMIF(ธุรการ!$C:$C,'รับ-จ่าย ประจำวัน'!$B417,ธุรการ!P:P)+SUMIF(เส้นแต่งหน้าขนมปัง!$C:$C,'รับ-จ่าย ประจำวัน'!$B417,เส้นแต่งหน้าขนมปัง!P:P)+SUMIF('วางแผนBC,CJ'!$C:$C,'รับ-จ่าย ประจำวัน'!$B417,'วางแผนBC,CJ'!P:P)+SUMIF(RD!$C:$C,'รับ-จ่าย ประจำวัน'!$B417,RD!P:P)+SUMIF('FG,ออนไล,คัดแยก'!$C:$C,'รับ-จ่าย ประจำวัน'!$B417,'FG,ออนไล,คัดแยก'!P:P)</f>
        <v>0</v>
      </c>
      <c r="AX417" s="16">
        <f>SUMIF(เตรียมส่วนผสม!$C:$C,'รับ-จ่าย ประจำวัน'!$B417,เตรียมส่วนผสม!Q:Q)+SUMIF(กวนไส้!$C:$C,'รับ-จ่าย ประจำวัน'!$B417,กวนไส้!Q:Q)+SUMIF(ผลิต1!$C:$C,'รับ-จ่าย ประจำวัน'!$B417,ผลิต1!Q:Q)+SUMIF(ผลิต2!$C:$C,'รับ-จ่าย ประจำวัน'!$B417,ผลิต2!Q:Q)+SUMIF(เส้นแต่งหน้าขนมเค้ก!$C:$C,'รับ-จ่าย ประจำวัน'!$B417,เส้นแต่งหน้าขนมเค้ก!Q:Q)+SUMIF(แพ็ค!$C:$C,'รับ-จ่าย ประจำวัน'!$B417,แพ็ค!Q:Q)+SUMIF(ธุรการ!$C:$C,'รับ-จ่าย ประจำวัน'!$B417,ธุรการ!Q:Q)+SUMIF(เส้นแต่งหน้าขนมปัง!$C:$C,'รับ-จ่าย ประจำวัน'!$B417,เส้นแต่งหน้าขนมปัง!Q:Q)+SUMIF('วางแผนBC,CJ'!$C:$C,'รับ-จ่าย ประจำวัน'!$B417,'วางแผนBC,CJ'!Q:Q)+SUMIF(RD!$C:$C,'รับ-จ่าย ประจำวัน'!$B417,RD!Q:Q)+SUMIF('FG,ออนไล,คัดแยก'!$C:$C,'รับ-จ่าย ประจำวัน'!$B417,'FG,ออนไล,คัดแยก'!Q:Q)</f>
        <v>0</v>
      </c>
      <c r="AY417" s="16">
        <f>SUMIF(เตรียมส่วนผสม!$C:$C,'รับ-จ่าย ประจำวัน'!$B417,เตรียมส่วนผสม!R:R)+SUMIF(กวนไส้!$C:$C,'รับ-จ่าย ประจำวัน'!$B417,กวนไส้!R:R)+SUMIF(ผลิต1!$C:$C,'รับ-จ่าย ประจำวัน'!$B417,ผลิต1!R:R)+SUMIF(ผลิต2!$C:$C,'รับ-จ่าย ประจำวัน'!$B417,ผลิต2!R:R)+SUMIF(เส้นแต่งหน้าขนมเค้ก!$C:$C,'รับ-จ่าย ประจำวัน'!$B417,เส้นแต่งหน้าขนมเค้ก!R:R)+SUMIF(แพ็ค!$C:$C,'รับ-จ่าย ประจำวัน'!$B417,แพ็ค!R:R)+SUMIF(ธุรการ!$C:$C,'รับ-จ่าย ประจำวัน'!$B417,ธุรการ!R:R)+SUMIF(เส้นแต่งหน้าขนมปัง!$C:$C,'รับ-จ่าย ประจำวัน'!$B417,เส้นแต่งหน้าขนมปัง!R:R)+SUMIF('วางแผนBC,CJ'!$C:$C,'รับ-จ่าย ประจำวัน'!$B417,'วางแผนBC,CJ'!R:R)+SUMIF(RD!$C:$C,'รับ-จ่าย ประจำวัน'!$B417,RD!R:R)+SUMIF('FG,ออนไล,คัดแยก'!$C:$C,'รับ-จ่าย ประจำวัน'!$B417,'FG,ออนไล,คัดแยก'!R:R)</f>
        <v>0</v>
      </c>
      <c r="AZ417" s="16">
        <f>SUMIF(เตรียมส่วนผสม!$C:$C,'รับ-จ่าย ประจำวัน'!$B417,เตรียมส่วนผสม!S:S)+SUMIF(กวนไส้!$C:$C,'รับ-จ่าย ประจำวัน'!$B417,กวนไส้!S:S)+SUMIF(ผลิต1!$C:$C,'รับ-จ่าย ประจำวัน'!$B417,ผลิต1!S:S)+SUMIF(ผลิต2!$C:$C,'รับ-จ่าย ประจำวัน'!$B417,ผลิต2!S:S)+SUMIF(เส้นแต่งหน้าขนมเค้ก!$C:$C,'รับ-จ่าย ประจำวัน'!$B417,เส้นแต่งหน้าขนมเค้ก!S:S)+SUMIF(แพ็ค!$C:$C,'รับ-จ่าย ประจำวัน'!$B417,แพ็ค!S:S)+SUMIF(ธุรการ!$C:$C,'รับ-จ่าย ประจำวัน'!$B417,ธุรการ!S:S)+SUMIF(เส้นแต่งหน้าขนมปัง!$C:$C,'รับ-จ่าย ประจำวัน'!$B417,เส้นแต่งหน้าขนมปัง!S:S)+SUMIF('วางแผนBC,CJ'!$C:$C,'รับ-จ่าย ประจำวัน'!$B417,'วางแผนBC,CJ'!S:S)+SUMIF(RD!$C:$C,'รับ-จ่าย ประจำวัน'!$B417,RD!S:S)+SUMIF('FG,ออนไล,คัดแยก'!$C:$C,'รับ-จ่าย ประจำวัน'!$B417,'FG,ออนไล,คัดแยก'!S:S)</f>
        <v>0</v>
      </c>
      <c r="BA417" s="16">
        <f>SUMIF(เตรียมส่วนผสม!$C:$C,'รับ-จ่าย ประจำวัน'!$B417,เตรียมส่วนผสม!T:T)+SUMIF(กวนไส้!$C:$C,'รับ-จ่าย ประจำวัน'!$B417,กวนไส้!T:T)+SUMIF(ผลิต1!$C:$C,'รับ-จ่าย ประจำวัน'!$B417,ผลิต1!T:T)+SUMIF(ผลิต2!$C:$C,'รับ-จ่าย ประจำวัน'!$B417,ผลิต2!T:T)+SUMIF(เส้นแต่งหน้าขนมเค้ก!$C:$C,'รับ-จ่าย ประจำวัน'!$B417,เส้นแต่งหน้าขนมเค้ก!T:T)+SUMIF(แพ็ค!$C:$C,'รับ-จ่าย ประจำวัน'!$B417,แพ็ค!T:T)+SUMIF(ธุรการ!$C:$C,'รับ-จ่าย ประจำวัน'!$B417,ธุรการ!T:T)+SUMIF(เส้นแต่งหน้าขนมปัง!$C:$C,'รับ-จ่าย ประจำวัน'!$B417,เส้นแต่งหน้าขนมปัง!T:T)+SUMIF('วางแผนBC,CJ'!$C:$C,'รับ-จ่าย ประจำวัน'!$B417,'วางแผนBC,CJ'!T:T)+SUMIF(RD!$C:$C,'รับ-จ่าย ประจำวัน'!$B417,RD!T:T)+SUMIF('FG,ออนไล,คัดแยก'!$C:$C,'รับ-จ่าย ประจำวัน'!$B417,'FG,ออนไล,คัดแยก'!T:T)</f>
        <v>0</v>
      </c>
      <c r="BB417" s="16">
        <f>SUMIF(เตรียมส่วนผสม!$C:$C,'รับ-จ่าย ประจำวัน'!$B417,เตรียมส่วนผสม!U:U)+SUMIF(กวนไส้!$C:$C,'รับ-จ่าย ประจำวัน'!$B417,กวนไส้!U:U)+SUMIF(ผลิต1!$C:$C,'รับ-จ่าย ประจำวัน'!$B417,ผลิต1!U:U)+SUMIF(ผลิต2!$C:$C,'รับ-จ่าย ประจำวัน'!$B417,ผลิต2!U:U)+SUMIF(เส้นแต่งหน้าขนมเค้ก!$C:$C,'รับ-จ่าย ประจำวัน'!$B417,เส้นแต่งหน้าขนมเค้ก!U:U)+SUMIF(แพ็ค!$C:$C,'รับ-จ่าย ประจำวัน'!$B417,แพ็ค!U:U)+SUMIF(ธุรการ!$C:$C,'รับ-จ่าย ประจำวัน'!$B417,ธุรการ!U:U)+SUMIF(เส้นแต่งหน้าขนมปัง!$C:$C,'รับ-จ่าย ประจำวัน'!$B417,เส้นแต่งหน้าขนมปัง!U:U)+SUMIF('วางแผนBC,CJ'!$C:$C,'รับ-จ่าย ประจำวัน'!$B417,'วางแผนBC,CJ'!U:U)+SUMIF(RD!$C:$C,'รับ-จ่าย ประจำวัน'!$B417,RD!U:U)+SUMIF('FG,ออนไล,คัดแยก'!$C:$C,'รับ-จ่าย ประจำวัน'!$B417,'FG,ออนไล,คัดแยก'!U:U)</f>
        <v>0</v>
      </c>
      <c r="BC417" s="16">
        <f>SUMIF(เตรียมส่วนผสม!$C:$C,'รับ-จ่าย ประจำวัน'!$B417,เตรียมส่วนผสม!V:V)+SUMIF(กวนไส้!$C:$C,'รับ-จ่าย ประจำวัน'!$B417,กวนไส้!V:V)+SUMIF(ผลิต1!$C:$C,'รับ-จ่าย ประจำวัน'!$B417,ผลิต1!V:V)+SUMIF(ผลิต2!$C:$C,'รับ-จ่าย ประจำวัน'!$B417,ผลิต2!V:V)+SUMIF(เส้นแต่งหน้าขนมเค้ก!$C:$C,'รับ-จ่าย ประจำวัน'!$B417,เส้นแต่งหน้าขนมเค้ก!V:V)+SUMIF(แพ็ค!$C:$C,'รับ-จ่าย ประจำวัน'!$B417,แพ็ค!V:V)+SUMIF(ธุรการ!$C:$C,'รับ-จ่าย ประจำวัน'!$B417,ธุรการ!V:V)+SUMIF(เส้นแต่งหน้าขนมปัง!$C:$C,'รับ-จ่าย ประจำวัน'!$B417,เส้นแต่งหน้าขนมปัง!V:V)+SUMIF('วางแผนBC,CJ'!$C:$C,'รับ-จ่าย ประจำวัน'!$B417,'วางแผนBC,CJ'!V:V)+SUMIF(RD!$C:$C,'รับ-จ่าย ประจำวัน'!$B417,RD!V:V)+SUMIF('FG,ออนไล,คัดแยก'!$C:$C,'รับ-จ่าย ประจำวัน'!$B417,'FG,ออนไล,คัดแยก'!V:V)</f>
        <v>0</v>
      </c>
      <c r="BD417" s="16">
        <f>SUMIF(เตรียมส่วนผสม!$C:$C,'รับ-จ่าย ประจำวัน'!$B417,เตรียมส่วนผสม!W:W)+SUMIF(กวนไส้!$C:$C,'รับ-จ่าย ประจำวัน'!$B417,กวนไส้!W:W)+SUMIF(ผลิต1!$C:$C,'รับ-จ่าย ประจำวัน'!$B417,ผลิต1!W:W)+SUMIF(ผลิต2!$C:$C,'รับ-จ่าย ประจำวัน'!$B417,ผลิต2!W:W)+SUMIF(เส้นแต่งหน้าขนมเค้ก!$C:$C,'รับ-จ่าย ประจำวัน'!$B417,เส้นแต่งหน้าขนมเค้ก!W:W)+SUMIF(แพ็ค!$C:$C,'รับ-จ่าย ประจำวัน'!$B417,แพ็ค!W:W)+SUMIF(ธุรการ!$C:$C,'รับ-จ่าย ประจำวัน'!$B417,ธุรการ!W:W)+SUMIF(เส้นแต่งหน้าขนมปัง!$C:$C,'รับ-จ่าย ประจำวัน'!$B417,เส้นแต่งหน้าขนมปัง!W:W)+SUMIF('วางแผนBC,CJ'!$C:$C,'รับ-จ่าย ประจำวัน'!$B417,'วางแผนBC,CJ'!W:W)+SUMIF(RD!$C:$C,'รับ-จ่าย ประจำวัน'!$B417,RD!W:W)+SUMIF('FG,ออนไล,คัดแยก'!$C:$C,'รับ-จ่าย ประจำวัน'!$B417,'FG,ออนไล,คัดแยก'!W:W)</f>
        <v>0</v>
      </c>
      <c r="BE417" s="16">
        <f>SUMIF(เตรียมส่วนผสม!$C:$C,'รับ-จ่าย ประจำวัน'!$B417,เตรียมส่วนผสม!X:X)+SUMIF(กวนไส้!$C:$C,'รับ-จ่าย ประจำวัน'!$B417,กวนไส้!X:X)+SUMIF(ผลิต1!$C:$C,'รับ-จ่าย ประจำวัน'!$B417,ผลิต1!X:X)+SUMIF(ผลิต2!$C:$C,'รับ-จ่าย ประจำวัน'!$B417,ผลิต2!X:X)+SUMIF(เส้นแต่งหน้าขนมเค้ก!$C:$C,'รับ-จ่าย ประจำวัน'!$B417,เส้นแต่งหน้าขนมเค้ก!X:X)+SUMIF(แพ็ค!$C:$C,'รับ-จ่าย ประจำวัน'!$B417,แพ็ค!X:X)+SUMIF(ธุรการ!$C:$C,'รับ-จ่าย ประจำวัน'!$B417,ธุรการ!X:X)+SUMIF(เส้นแต่งหน้าขนมปัง!$C:$C,'รับ-จ่าย ประจำวัน'!$B417,เส้นแต่งหน้าขนมปัง!X:X)+SUMIF('วางแผนBC,CJ'!$C:$C,'รับ-จ่าย ประจำวัน'!$B417,'วางแผนBC,CJ'!X:X)+SUMIF(RD!$C:$C,'รับ-จ่าย ประจำวัน'!$B417,RD!X:X)+SUMIF('FG,ออนไล,คัดแยก'!$C:$C,'รับ-จ่าย ประจำวัน'!$B417,'FG,ออนไล,คัดแยก'!X:X)</f>
        <v>0</v>
      </c>
      <c r="BF417" s="16">
        <f>SUMIF(เตรียมส่วนผสม!$C:$C,'รับ-จ่าย ประจำวัน'!$B417,เตรียมส่วนผสม!Y:Y)+SUMIF(กวนไส้!$C:$C,'รับ-จ่าย ประจำวัน'!$B417,กวนไส้!Y:Y)+SUMIF(ผลิต1!$C:$C,'รับ-จ่าย ประจำวัน'!$B417,ผลิต1!Y:Y)+SUMIF(ผลิต2!$C:$C,'รับ-จ่าย ประจำวัน'!$B417,ผลิต2!Y:Y)+SUMIF(เส้นแต่งหน้าขนมเค้ก!$C:$C,'รับ-จ่าย ประจำวัน'!$B417,เส้นแต่งหน้าขนมเค้ก!Y:Y)+SUMIF(แพ็ค!$C:$C,'รับ-จ่าย ประจำวัน'!$B417,แพ็ค!Y:Y)+SUMIF(ธุรการ!$C:$C,'รับ-จ่าย ประจำวัน'!$B417,ธุรการ!Y:Y)+SUMIF(เส้นแต่งหน้าขนมปัง!$C:$C,'รับ-จ่าย ประจำวัน'!$B417,เส้นแต่งหน้าขนมปัง!Y:Y)+SUMIF('วางแผนBC,CJ'!$C:$C,'รับ-จ่าย ประจำวัน'!$B417,'วางแผนBC,CJ'!Y:Y)+SUMIF(RD!$C:$C,'รับ-จ่าย ประจำวัน'!$B417,RD!Y:Y)+SUMIF('FG,ออนไล,คัดแยก'!$C:$C,'รับ-จ่าย ประจำวัน'!$B417,'FG,ออนไล,คัดแยก'!Y:Y)</f>
        <v>0</v>
      </c>
      <c r="BG417" s="16">
        <f>SUMIF(เตรียมส่วนผสม!$C:$C,'รับ-จ่าย ประจำวัน'!$B417,เตรียมส่วนผสม!Z:Z)+SUMIF(กวนไส้!$C:$C,'รับ-จ่าย ประจำวัน'!$B417,กวนไส้!Z:Z)+SUMIF(ผลิต1!$C:$C,'รับ-จ่าย ประจำวัน'!$B417,ผลิต1!Z:Z)+SUMIF(ผลิต2!$C:$C,'รับ-จ่าย ประจำวัน'!$B417,ผลิต2!Z:Z)+SUMIF(เส้นแต่งหน้าขนมเค้ก!$C:$C,'รับ-จ่าย ประจำวัน'!$B417,เส้นแต่งหน้าขนมเค้ก!Z:Z)+SUMIF(แพ็ค!$C:$C,'รับ-จ่าย ประจำวัน'!$B417,แพ็ค!Z:Z)+SUMIF(ธุรการ!$C:$C,'รับ-จ่าย ประจำวัน'!$B417,ธุรการ!Z:Z)+SUMIF(เส้นแต่งหน้าขนมปัง!$C:$C,'รับ-จ่าย ประจำวัน'!$B417,เส้นแต่งหน้าขนมปัง!Z:Z)+SUMIF('วางแผนBC,CJ'!$C:$C,'รับ-จ่าย ประจำวัน'!$B417,'วางแผนBC,CJ'!Z:Z)+SUMIF(RD!$C:$C,'รับ-จ่าย ประจำวัน'!$B417,RD!Z:Z)+SUMIF('FG,ออนไล,คัดแยก'!$C:$C,'รับ-จ่าย ประจำวัน'!$B417,'FG,ออนไล,คัดแยก'!Z:Z)</f>
        <v>0</v>
      </c>
      <c r="BH417" s="16">
        <f>SUMIF(เตรียมส่วนผสม!$C:$C,'รับ-จ่าย ประจำวัน'!$B417,เตรียมส่วนผสม!AA:AA)+SUMIF(กวนไส้!$C:$C,'รับ-จ่าย ประจำวัน'!$B417,กวนไส้!AA:AA)+SUMIF(ผลิต1!$C:$C,'รับ-จ่าย ประจำวัน'!$B417,ผลิต1!AA:AA)+SUMIF(ผลิต2!$C:$C,'รับ-จ่าย ประจำวัน'!$B417,ผลิต2!AA:AA)+SUMIF(เส้นแต่งหน้าขนมเค้ก!$C:$C,'รับ-จ่าย ประจำวัน'!$B417,เส้นแต่งหน้าขนมเค้ก!AA:AA)+SUMIF(แพ็ค!$C:$C,'รับ-จ่าย ประจำวัน'!$B417,แพ็ค!AA:AA)+SUMIF(ธุรการ!$C:$C,'รับ-จ่าย ประจำวัน'!$B417,ธุรการ!AA:AA)+SUMIF(เส้นแต่งหน้าขนมปัง!$C:$C,'รับ-จ่าย ประจำวัน'!$B417,เส้นแต่งหน้าขนมปัง!AA:AA)+SUMIF('วางแผนBC,CJ'!$C:$C,'รับ-จ่าย ประจำวัน'!$B417,'วางแผนBC,CJ'!AA:AA)+SUMIF(RD!$C:$C,'รับ-จ่าย ประจำวัน'!$B417,RD!AA:AA)+SUMIF('FG,ออนไล,คัดแยก'!$C:$C,'รับ-จ่าย ประจำวัน'!$B417,'FG,ออนไล,คัดแยก'!AA:AA)</f>
        <v>0</v>
      </c>
      <c r="BI417" s="16">
        <f>SUMIF(เตรียมส่วนผสม!$C:$C,'รับ-จ่าย ประจำวัน'!$B417,เตรียมส่วนผสม!AB:AB)+SUMIF(กวนไส้!$C:$C,'รับ-จ่าย ประจำวัน'!$B417,กวนไส้!AB:AB)+SUMIF(ผลิต1!$C:$C,'รับ-จ่าย ประจำวัน'!$B417,ผลิต1!AB:AB)+SUMIF(ผลิต2!$C:$C,'รับ-จ่าย ประจำวัน'!$B417,ผลิต2!AB:AB)+SUMIF(เส้นแต่งหน้าขนมเค้ก!$C:$C,'รับ-จ่าย ประจำวัน'!$B417,เส้นแต่งหน้าขนมเค้ก!AB:AB)+SUMIF(แพ็ค!$C:$C,'รับ-จ่าย ประจำวัน'!$B417,แพ็ค!AB:AB)+SUMIF(ธุรการ!$C:$C,'รับ-จ่าย ประจำวัน'!$B417,ธุรการ!AB:AB)+SUMIF(เส้นแต่งหน้าขนมปัง!$C:$C,'รับ-จ่าย ประจำวัน'!$B417,เส้นแต่งหน้าขนมปัง!AB:AB)+SUMIF('วางแผนBC,CJ'!$C:$C,'รับ-จ่าย ประจำวัน'!$B417,'วางแผนBC,CJ'!AB:AB)+SUMIF(RD!$C:$C,'รับ-จ่าย ประจำวัน'!$B417,RD!AB:AB)+SUMIF('FG,ออนไล,คัดแยก'!$C:$C,'รับ-จ่าย ประจำวัน'!$B417,'FG,ออนไล,คัดแยก'!AB:AB)</f>
        <v>0</v>
      </c>
      <c r="BJ417" s="16">
        <f>SUMIF(เตรียมส่วนผสม!$C:$C,'รับ-จ่าย ประจำวัน'!$B417,เตรียมส่วนผสม!AC:AC)+SUMIF(กวนไส้!$C:$C,'รับ-จ่าย ประจำวัน'!$B417,กวนไส้!AC:AC)+SUMIF(ผลิต1!$C:$C,'รับ-จ่าย ประจำวัน'!$B417,ผลิต1!AC:AC)+SUMIF(ผลิต2!$C:$C,'รับ-จ่าย ประจำวัน'!$B417,ผลิต2!AC:AC)+SUMIF(เส้นแต่งหน้าขนมเค้ก!$C:$C,'รับ-จ่าย ประจำวัน'!$B417,เส้นแต่งหน้าขนมเค้ก!AC:AC)+SUMIF(แพ็ค!$C:$C,'รับ-จ่าย ประจำวัน'!$B417,แพ็ค!AC:AC)+SUMIF(ธุรการ!$C:$C,'รับ-จ่าย ประจำวัน'!$B417,ธุรการ!AC:AC)+SUMIF(เส้นแต่งหน้าขนมปัง!$C:$C,'รับ-จ่าย ประจำวัน'!$B417,เส้นแต่งหน้าขนมปัง!AC:AC)+SUMIF('วางแผนBC,CJ'!$C:$C,'รับ-จ่าย ประจำวัน'!$B417,'วางแผนBC,CJ'!AC:AC)+SUMIF(RD!$C:$C,'รับ-จ่าย ประจำวัน'!$B417,RD!AC:AC)+SUMIF('FG,ออนไล,คัดแยก'!$C:$C,'รับ-จ่าย ประจำวัน'!$B417,'FG,ออนไล,คัดแยก'!AC:AC)</f>
        <v>0</v>
      </c>
      <c r="BK417" s="16">
        <f>SUMIF(เตรียมส่วนผสม!$C:$C,'รับ-จ่าย ประจำวัน'!$B417,เตรียมส่วนผสม!AD:AD)+SUMIF(กวนไส้!$C:$C,'รับ-จ่าย ประจำวัน'!$B417,กวนไส้!AD:AD)+SUMIF(ผลิต1!$C:$C,'รับ-จ่าย ประจำวัน'!$B417,ผลิต1!AD:AD)+SUMIF(ผลิต2!$C:$C,'รับ-จ่าย ประจำวัน'!$B417,ผลิต2!AD:AD)+SUMIF(เส้นแต่งหน้าขนมเค้ก!$C:$C,'รับ-จ่าย ประจำวัน'!$B417,เส้นแต่งหน้าขนมเค้ก!AD:AD)+SUMIF(แพ็ค!$C:$C,'รับ-จ่าย ประจำวัน'!$B417,แพ็ค!AD:AD)+SUMIF(ธุรการ!$C:$C,'รับ-จ่าย ประจำวัน'!$B417,ธุรการ!AD:AD)+SUMIF(เส้นแต่งหน้าขนมปัง!$C:$C,'รับ-จ่าย ประจำวัน'!$B417,เส้นแต่งหน้าขนมปัง!AD:AD)+SUMIF('วางแผนBC,CJ'!$C:$C,'รับ-จ่าย ประจำวัน'!$B417,'วางแผนBC,CJ'!AD:AD)+SUMIF(RD!$C:$C,'รับ-จ่าย ประจำวัน'!$B417,RD!AD:AD)+SUMIF('FG,ออนไล,คัดแยก'!$C:$C,'รับ-จ่าย ประจำวัน'!$B417,'FG,ออนไล,คัดแยก'!AD:AD)</f>
        <v>0</v>
      </c>
      <c r="BL417" s="16">
        <f>SUMIF(เตรียมส่วนผสม!$C:$C,'รับ-จ่าย ประจำวัน'!$B417,เตรียมส่วนผสม!AE:AE)+SUMIF(กวนไส้!$C:$C,'รับ-จ่าย ประจำวัน'!$B417,กวนไส้!AE:AE)+SUMIF(ผลิต1!$C:$C,'รับ-จ่าย ประจำวัน'!$B417,ผลิต1!AE:AE)+SUMIF(ผลิต2!$C:$C,'รับ-จ่าย ประจำวัน'!$B417,ผลิต2!AE:AE)+SUMIF(เส้นแต่งหน้าขนมเค้ก!$C:$C,'รับ-จ่าย ประจำวัน'!$B417,เส้นแต่งหน้าขนมเค้ก!AE:AE)+SUMIF(แพ็ค!$C:$C,'รับ-จ่าย ประจำวัน'!$B417,แพ็ค!AE:AE)+SUMIF(ธุรการ!$C:$C,'รับ-จ่าย ประจำวัน'!$B417,ธุรการ!AE:AE)+SUMIF(เส้นแต่งหน้าขนมปัง!$C:$C,'รับ-จ่าย ประจำวัน'!$B417,เส้นแต่งหน้าขนมปัง!AE:AE)+SUMIF('วางแผนBC,CJ'!$C:$C,'รับ-จ่าย ประจำวัน'!$B417,'วางแผนBC,CJ'!AE:AE)+SUMIF(RD!$C:$C,'รับ-จ่าย ประจำวัน'!$B417,RD!AE:AE)+SUMIF('FG,ออนไล,คัดแยก'!$C:$C,'รับ-จ่าย ประจำวัน'!$B417,'FG,ออนไล,คัดแยก'!AE:AE)</f>
        <v>0</v>
      </c>
      <c r="BM417" s="16">
        <f>SUMIF(เตรียมส่วนผสม!$C:$C,'รับ-จ่าย ประจำวัน'!$B417,เตรียมส่วนผสม!AF:AF)+SUMIF(กวนไส้!$C:$C,'รับ-จ่าย ประจำวัน'!$B417,กวนไส้!AF:AF)+SUMIF(ผลิต1!$C:$C,'รับ-จ่าย ประจำวัน'!$B417,ผลิต1!AF:AF)+SUMIF(ผลิต2!$C:$C,'รับ-จ่าย ประจำวัน'!$B417,ผลิต2!AF:AF)+SUMIF(เส้นแต่งหน้าขนมเค้ก!$C:$C,'รับ-จ่าย ประจำวัน'!$B417,เส้นแต่งหน้าขนมเค้ก!AF:AF)+SUMIF(แพ็ค!$C:$C,'รับ-จ่าย ประจำวัน'!$B417,แพ็ค!AF:AF)+SUMIF(ธุรการ!$C:$C,'รับ-จ่าย ประจำวัน'!$B417,ธุรการ!AF:AF)+SUMIF(เส้นแต่งหน้าขนมปัง!$C:$C,'รับ-จ่าย ประจำวัน'!$B417,เส้นแต่งหน้าขนมปัง!AF:AF)+SUMIF('วางแผนBC,CJ'!$C:$C,'รับ-จ่าย ประจำวัน'!$B417,'วางแผนBC,CJ'!AF:AF)+SUMIF(RD!$C:$C,'รับ-จ่าย ประจำวัน'!$B417,RD!AF:AF)+SUMIF('FG,ออนไล,คัดแยก'!$C:$C,'รับ-จ่าย ประจำวัน'!$B417,'FG,ออนไล,คัดแยก'!AF:AF)</f>
        <v>0</v>
      </c>
      <c r="BN417" s="16">
        <f>SUMIF(เตรียมส่วนผสม!$C:$C,'รับ-จ่าย ประจำวัน'!$B417,เตรียมส่วนผสม!AG:AG)+SUMIF(กวนไส้!$C:$C,'รับ-จ่าย ประจำวัน'!$B417,กวนไส้!AG:AG)+SUMIF(ผลิต1!$C:$C,'รับ-จ่าย ประจำวัน'!$B417,ผลิต1!AG:AG)+SUMIF(ผลิต2!$C:$C,'รับ-จ่าย ประจำวัน'!$B417,ผลิต2!AG:AG)+SUMIF(เส้นแต่งหน้าขนมเค้ก!$C:$C,'รับ-จ่าย ประจำวัน'!$B417,เส้นแต่งหน้าขนมเค้ก!AG:AG)+SUMIF(แพ็ค!$C:$C,'รับ-จ่าย ประจำวัน'!$B417,แพ็ค!AG:AG)+SUMIF(ธุรการ!$C:$C,'รับ-จ่าย ประจำวัน'!$B417,ธุรการ!AG:AG)+SUMIF(เส้นแต่งหน้าขนมปัง!$C:$C,'รับ-จ่าย ประจำวัน'!$B417,เส้นแต่งหน้าขนมปัง!AG:AG)+SUMIF('วางแผนBC,CJ'!$C:$C,'รับ-จ่าย ประจำวัน'!$B417,'วางแผนBC,CJ'!AG:AG)+SUMIF(RD!$C:$C,'รับ-จ่าย ประจำวัน'!$B417,RD!AG:AG)+SUMIF('FG,ออนไล,คัดแยก'!$C:$C,'รับ-จ่าย ประจำวัน'!$B417,'FG,ออนไล,คัดแยก'!AG:AG)</f>
        <v>0</v>
      </c>
      <c r="BO417" s="16">
        <f>SUMIF(เตรียมส่วนผสม!$C:$C,'รับ-จ่าย ประจำวัน'!$B417,เตรียมส่วนผสม!AH:AH)+SUMIF(กวนไส้!$C:$C,'รับ-จ่าย ประจำวัน'!$B417,กวนไส้!AH:AH)+SUMIF(ผลิต1!$C:$C,'รับ-จ่าย ประจำวัน'!$B417,ผลิต1!AH:AH)+SUMIF(ผลิต2!$C:$C,'รับ-จ่าย ประจำวัน'!$B417,ผลิต2!AH:AH)+SUMIF(เส้นแต่งหน้าขนมเค้ก!$C:$C,'รับ-จ่าย ประจำวัน'!$B417,เส้นแต่งหน้าขนมเค้ก!AH:AH)+SUMIF(แพ็ค!$C:$C,'รับ-จ่าย ประจำวัน'!$B417,แพ็ค!AH:AH)+SUMIF(ธุรการ!$C:$C,'รับ-จ่าย ประจำวัน'!$B417,ธุรการ!AH:AH)+SUMIF(เส้นแต่งหน้าขนมปัง!$C:$C,'รับ-จ่าย ประจำวัน'!$B417,เส้นแต่งหน้าขนมปัง!AH:AH)+SUMIF('วางแผนBC,CJ'!$C:$C,'รับ-จ่าย ประจำวัน'!$B417,'วางแผนBC,CJ'!AH:AH)+SUMIF(RD!$C:$C,'รับ-จ่าย ประจำวัน'!$B417,RD!AH:AH)+SUMIF('FG,ออนไล,คัดแยก'!$C:$C,'รับ-จ่าย ประจำวัน'!$B417,'FG,ออนไล,คัดแยก'!AH:AH)</f>
        <v>0</v>
      </c>
      <c r="BP417" s="16">
        <f>SUMIF(เตรียมส่วนผสม!$C:$C,'รับ-จ่าย ประจำวัน'!$B417,เตรียมส่วนผสม!AI:AI)+SUMIF(กวนไส้!$C:$C,'รับ-จ่าย ประจำวัน'!$B417,กวนไส้!AI:AI)+SUMIF(ผลิต1!$C:$C,'รับ-จ่าย ประจำวัน'!$B417,ผลิต1!AI:AI)+SUMIF(ผลิต2!$C:$C,'รับ-จ่าย ประจำวัน'!$B417,ผลิต2!AI:AI)+SUMIF(เส้นแต่งหน้าขนมเค้ก!$C:$C,'รับ-จ่าย ประจำวัน'!$B417,เส้นแต่งหน้าขนมเค้ก!AI:AI)+SUMIF(แพ็ค!$C:$C,'รับ-จ่าย ประจำวัน'!$B417,แพ็ค!AI:AI)+SUMIF(ธุรการ!$C:$C,'รับ-จ่าย ประจำวัน'!$B417,ธุรการ!AI:AI)+SUMIF(เส้นแต่งหน้าขนมปัง!$C:$C,'รับ-จ่าย ประจำวัน'!$B417,เส้นแต่งหน้าขนมปัง!AI:AI)+SUMIF('วางแผนBC,CJ'!$C:$C,'รับ-จ่าย ประจำวัน'!$B417,'วางแผนBC,CJ'!AI:AI)+SUMIF(RD!$C:$C,'รับ-จ่าย ประจำวัน'!$B417,RD!AI:AI)+SUMIF('FG,ออนไล,คัดแยก'!$C:$C,'รับ-จ่าย ประจำวัน'!$B417,'FG,ออนไล,คัดแยก'!AI:AI)</f>
        <v>0</v>
      </c>
      <c r="BQ417" s="16">
        <f>SUMIF(เตรียมส่วนผสม!$C:$C,'รับ-จ่าย ประจำวัน'!$B417,เตรียมส่วนผสม!AJ:AJ)+SUMIF(กวนไส้!$C:$C,'รับ-จ่าย ประจำวัน'!$B417,กวนไส้!AJ:AJ)+SUMIF(ผลิต1!$C:$C,'รับ-จ่าย ประจำวัน'!$B417,ผลิต1!AJ:AJ)+SUMIF(ผลิต2!$C:$C,'รับ-จ่าย ประจำวัน'!$B417,ผลิต2!AJ:AJ)+SUMIF(เส้นแต่งหน้าขนมเค้ก!$C:$C,'รับ-จ่าย ประจำวัน'!$B417,เส้นแต่งหน้าขนมเค้ก!AJ:AJ)+SUMIF(แพ็ค!$C:$C,'รับ-จ่าย ประจำวัน'!$B417,แพ็ค!AJ:AJ)+SUMIF(ธุรการ!$C:$C,'รับ-จ่าย ประจำวัน'!$B417,ธุรการ!AJ:AJ)+SUMIF(เส้นแต่งหน้าขนมปัง!$C:$C,'รับ-จ่าย ประจำวัน'!$B417,เส้นแต่งหน้าขนมปัง!AJ:AJ)+SUMIF('วางแผนBC,CJ'!$C:$C,'รับ-จ่าย ประจำวัน'!$B417,'วางแผนBC,CJ'!AJ:AJ)+SUMIF(RD!$C:$C,'รับ-จ่าย ประจำวัน'!$B417,RD!AJ:AJ)+SUMIF('FG,ออนไล,คัดแยก'!$C:$C,'รับ-จ่าย ประจำวัน'!$B417,'FG,ออนไล,คัดแยก'!AJ:AJ)</f>
        <v>0</v>
      </c>
      <c r="BR417" s="16">
        <f>SUMIF(เตรียมส่วนผสม!$C:$C,'รับ-จ่าย ประจำวัน'!$B417,เตรียมส่วนผสม!AK:AK)+SUMIF(กวนไส้!$C:$C,'รับ-จ่าย ประจำวัน'!$B417,กวนไส้!AK:AK)+SUMIF(ผลิต1!$C:$C,'รับ-จ่าย ประจำวัน'!$B417,ผลิต1!AK:AK)+SUMIF(ผลิต2!$C:$C,'รับ-จ่าย ประจำวัน'!$B417,ผลิต2!AK:AK)+SUMIF(เส้นแต่งหน้าขนมเค้ก!$C:$C,'รับ-จ่าย ประจำวัน'!$B417,เส้นแต่งหน้าขนมเค้ก!AK:AK)+SUMIF(แพ็ค!$C:$C,'รับ-จ่าย ประจำวัน'!$B417,แพ็ค!AK:AK)+SUMIF(ธุรการ!$C:$C,'รับ-จ่าย ประจำวัน'!$B417,ธุรการ!AK:AK)+SUMIF(เส้นแต่งหน้าขนมปัง!$C:$C,'รับ-จ่าย ประจำวัน'!$B417,เส้นแต่งหน้าขนมปัง!AK:AK)+SUMIF('วางแผนBC,CJ'!$C:$C,'รับ-จ่าย ประจำวัน'!$B417,'วางแผนBC,CJ'!AK:AK)+SUMIF(RD!$C:$C,'รับ-จ่าย ประจำวัน'!$B417,RD!AK:AK)+SUMIF('FG,ออนไล,คัดแยก'!$C:$C,'รับ-จ่าย ประจำวัน'!$B417,'FG,ออนไล,คัดแยก'!AK:AK)</f>
        <v>0</v>
      </c>
      <c r="BS417" s="16">
        <f>SUMIF(เตรียมส่วนผสม!$C:$C,'รับ-จ่าย ประจำวัน'!$B417,เตรียมส่วนผสม!AL:AL)+SUMIF(กวนไส้!$C:$C,'รับ-จ่าย ประจำวัน'!$B417,กวนไส้!AL:AL)+SUMIF(ผลิต1!$C:$C,'รับ-จ่าย ประจำวัน'!$B417,ผลิต1!AL:AL)+SUMIF(ผลิต2!$C:$C,'รับ-จ่าย ประจำวัน'!$B417,ผลิต2!AL:AL)+SUMIF(เส้นแต่งหน้าขนมเค้ก!$C:$C,'รับ-จ่าย ประจำวัน'!$B417,เส้นแต่งหน้าขนมเค้ก!AL:AL)+SUMIF(แพ็ค!$C:$C,'รับ-จ่าย ประจำวัน'!$B417,แพ็ค!AL:AL)+SUMIF(ธุรการ!$C:$C,'รับ-จ่าย ประจำวัน'!$B417,ธุรการ!AL:AL)+SUMIF(เส้นแต่งหน้าขนมปัง!$C:$C,'รับ-จ่าย ประจำวัน'!$B417,เส้นแต่งหน้าขนมปัง!AL:AL)+SUMIF('วางแผนBC,CJ'!$C:$C,'รับ-จ่าย ประจำวัน'!$B417,'วางแผนBC,CJ'!AL:AL)+SUMIF(RD!$C:$C,'รับ-จ่าย ประจำวัน'!$B417,RD!AL:AL)+SUMIF('FG,ออนไล,คัดแยก'!$C:$C,'รับ-จ่าย ประจำวัน'!$B417,'FG,ออนไล,คัดแยก'!AL:AL)</f>
        <v>0</v>
      </c>
      <c r="BT417" s="18">
        <f t="shared" si="93"/>
        <v>0</v>
      </c>
      <c r="BU417" s="116"/>
      <c r="BV417" s="146">
        <f t="shared" si="94"/>
        <v>3320</v>
      </c>
      <c r="BW417" s="183">
        <v>30</v>
      </c>
      <c r="BX417" s="172">
        <f t="shared" si="89"/>
        <v>0</v>
      </c>
      <c r="BY417" s="188" t="e">
        <f t="shared" si="90"/>
        <v>#DIV/0!</v>
      </c>
      <c r="BZ417" s="180" t="e">
        <f t="shared" ca="1" si="95"/>
        <v>#DIV/0!</v>
      </c>
      <c r="CA417" s="93"/>
      <c r="CB417" s="93"/>
      <c r="CC417" s="93"/>
      <c r="CD417" s="93"/>
      <c r="CE417" s="93"/>
      <c r="CF417" s="93"/>
      <c r="CG417" s="93"/>
      <c r="CH417" s="93"/>
      <c r="CI417" s="93"/>
      <c r="CJ417" s="97"/>
      <c r="CK417" s="9">
        <f t="shared" si="91"/>
        <v>3320</v>
      </c>
    </row>
    <row r="418" spans="1:89" hidden="1" x14ac:dyDescent="0.5">
      <c r="A418" s="149"/>
      <c r="B418" s="34">
        <v>1020501040</v>
      </c>
      <c r="C418" s="33" t="s">
        <v>1785</v>
      </c>
      <c r="D418" s="141" t="s">
        <v>61</v>
      </c>
      <c r="E418" s="25"/>
      <c r="F418" s="132"/>
      <c r="G418" s="25"/>
      <c r="H418" s="12">
        <v>3300</v>
      </c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11"/>
      <c r="AF418" s="11"/>
      <c r="AG418" s="11"/>
      <c r="AH418" s="11"/>
      <c r="AI418" s="25"/>
      <c r="AJ418" s="25"/>
      <c r="AK418" s="25"/>
      <c r="AL418" s="25"/>
      <c r="AM418" s="25"/>
      <c r="AN418" s="15">
        <f t="shared" si="92"/>
        <v>0</v>
      </c>
      <c r="AO418" s="16">
        <f>SUMIF(เตรียมส่วนผสม!$C:$C,'รับ-จ่าย ประจำวัน'!$B418,เตรียมส่วนผสม!H:H)+SUMIF(กวนไส้!$C:$C,'รับ-จ่าย ประจำวัน'!$B418,กวนไส้!H:H)+SUMIF(ผลิต1!$C:$C,'รับ-จ่าย ประจำวัน'!$B418,ผลิต1!H:H)+SUMIF(ผลิต2!$C:$C,'รับ-จ่าย ประจำวัน'!$B418,ผลิต2!H:H)+SUMIF(เส้นแต่งหน้าขนมเค้ก!$C:$C,'รับ-จ่าย ประจำวัน'!$B418,เส้นแต่งหน้าขนมเค้ก!H:H)+SUMIF(แพ็ค!$C:$C,'รับ-จ่าย ประจำวัน'!$B418,แพ็ค!H:H)+SUMIF(ธุรการ!$C:$C,'รับ-จ่าย ประจำวัน'!$B418,ธุรการ!H:H)+SUMIF(เส้นแต่งหน้าขนมปัง!$C:$C,'รับ-จ่าย ประจำวัน'!$B418,เส้นแต่งหน้าขนมปัง!H:H)+SUMIF('วางแผนBC,CJ'!$C:$C,'รับ-จ่าย ประจำวัน'!$B418,'วางแผนBC,CJ'!H:H)+SUMIF(RD!$C:$C,'รับ-จ่าย ประจำวัน'!$B418,RD!H:H)+SUMIF('FG,ออนไล,คัดแยก'!$C:$C,'รับ-จ่าย ประจำวัน'!$B418,'FG,ออนไล,คัดแยก'!H:H)</f>
        <v>0</v>
      </c>
      <c r="AP418" s="16">
        <f>SUMIF(เตรียมส่วนผสม!$C:$C,'รับ-จ่าย ประจำวัน'!$B418,เตรียมส่วนผสม!I:I)+SUMIF(กวนไส้!$C:$C,'รับ-จ่าย ประจำวัน'!$B418,กวนไส้!I:I)+SUMIF(ผลิต1!$C:$C,'รับ-จ่าย ประจำวัน'!$B418,ผลิต1!I:I)+SUMIF(ผลิต2!$C:$C,'รับ-จ่าย ประจำวัน'!$B418,ผลิต2!I:I)+SUMIF(เส้นแต่งหน้าขนมเค้ก!$C:$C,'รับ-จ่าย ประจำวัน'!$B418,เส้นแต่งหน้าขนมเค้ก!I:I)+SUMIF(แพ็ค!$C:$C,'รับ-จ่าย ประจำวัน'!$B418,แพ็ค!I:I)+SUMIF(ธุรการ!$C:$C,'รับ-จ่าย ประจำวัน'!$B418,ธุรการ!I:I)+SUMIF(เส้นแต่งหน้าขนมปัง!$C:$C,'รับ-จ่าย ประจำวัน'!$B418,เส้นแต่งหน้าขนมปัง!I:I)+SUMIF('วางแผนBC,CJ'!$C:$C,'รับ-จ่าย ประจำวัน'!$B418,'วางแผนBC,CJ'!I:I)+SUMIF(RD!$C:$C,'รับ-จ่าย ประจำวัน'!$B418,RD!I:I)+SUMIF('FG,ออนไล,คัดแยก'!$C:$C,'รับ-จ่าย ประจำวัน'!$B418,'FG,ออนไล,คัดแยก'!I:I)</f>
        <v>0</v>
      </c>
      <c r="AQ418" s="16">
        <f>SUMIF(เตรียมส่วนผสม!$C:$C,'รับ-จ่าย ประจำวัน'!$B418,เตรียมส่วนผสม!J:J)+SUMIF(กวนไส้!$C:$C,'รับ-จ่าย ประจำวัน'!$B418,กวนไส้!J:J)+SUMIF(ผลิต1!$C:$C,'รับ-จ่าย ประจำวัน'!$B418,ผลิต1!J:J)+SUMIF(ผลิต2!$C:$C,'รับ-จ่าย ประจำวัน'!$B418,ผลิต2!J:J)+SUMIF(เส้นแต่งหน้าขนมเค้ก!$C:$C,'รับ-จ่าย ประจำวัน'!$B418,เส้นแต่งหน้าขนมเค้ก!J:J)+SUMIF(แพ็ค!$C:$C,'รับ-จ่าย ประจำวัน'!$B418,แพ็ค!J:J)+SUMIF(ธุรการ!$C:$C,'รับ-จ่าย ประจำวัน'!$B418,ธุรการ!J:J)+SUMIF(เส้นแต่งหน้าขนมปัง!$C:$C,'รับ-จ่าย ประจำวัน'!$B418,เส้นแต่งหน้าขนมปัง!J:J)+SUMIF('วางแผนBC,CJ'!$C:$C,'รับ-จ่าย ประจำวัน'!$B418,'วางแผนBC,CJ'!J:J)+SUMIF(RD!$C:$C,'รับ-จ่าย ประจำวัน'!$B418,RD!J:J)+SUMIF('FG,ออนไล,คัดแยก'!$C:$C,'รับ-จ่าย ประจำวัน'!$B418,'FG,ออนไล,คัดแยก'!J:J)</f>
        <v>0</v>
      </c>
      <c r="AR418" s="16">
        <f>SUMIF(เตรียมส่วนผสม!$C:$C,'รับ-จ่าย ประจำวัน'!$B418,เตรียมส่วนผสม!K:K)+SUMIF(กวนไส้!$C:$C,'รับ-จ่าย ประจำวัน'!$B418,กวนไส้!K:K)+SUMIF(ผลิต1!$C:$C,'รับ-จ่าย ประจำวัน'!$B418,ผลิต1!K:K)+SUMIF(ผลิต2!$C:$C,'รับ-จ่าย ประจำวัน'!$B418,ผลิต2!K:K)+SUMIF(เส้นแต่งหน้าขนมเค้ก!$C:$C,'รับ-จ่าย ประจำวัน'!$B418,เส้นแต่งหน้าขนมเค้ก!K:K)+SUMIF(แพ็ค!$C:$C,'รับ-จ่าย ประจำวัน'!$B418,แพ็ค!K:K)+SUMIF(ธุรการ!$C:$C,'รับ-จ่าย ประจำวัน'!$B418,ธุรการ!K:K)+SUMIF(เส้นแต่งหน้าขนมปัง!$C:$C,'รับ-จ่าย ประจำวัน'!$B418,เส้นแต่งหน้าขนมปัง!K:K)+SUMIF('วางแผนBC,CJ'!$C:$C,'รับ-จ่าย ประจำวัน'!$B418,'วางแผนBC,CJ'!K:K)+SUMIF(RD!$C:$C,'รับ-จ่าย ประจำวัน'!$B418,RD!K:K)+SUMIF('FG,ออนไล,คัดแยก'!$C:$C,'รับ-จ่าย ประจำวัน'!$B418,'FG,ออนไล,คัดแยก'!K:K)</f>
        <v>0</v>
      </c>
      <c r="AS418" s="16">
        <f>SUMIF(เตรียมส่วนผสม!$C:$C,'รับ-จ่าย ประจำวัน'!$B418,เตรียมส่วนผสม!L:L)+SUMIF(กวนไส้!$C:$C,'รับ-จ่าย ประจำวัน'!$B418,กวนไส้!L:L)+SUMIF(ผลิต1!$C:$C,'รับ-จ่าย ประจำวัน'!$B418,ผลิต1!L:L)+SUMIF(ผลิต2!$C:$C,'รับ-จ่าย ประจำวัน'!$B418,ผลิต2!L:L)+SUMIF(เส้นแต่งหน้าขนมเค้ก!$C:$C,'รับ-จ่าย ประจำวัน'!$B418,เส้นแต่งหน้าขนมเค้ก!L:L)+SUMIF(แพ็ค!$C:$C,'รับ-จ่าย ประจำวัน'!$B418,แพ็ค!L:L)+SUMIF(ธุรการ!$C:$C,'รับ-จ่าย ประจำวัน'!$B418,ธุรการ!L:L)+SUMIF(เส้นแต่งหน้าขนมปัง!$C:$C,'รับ-จ่าย ประจำวัน'!$B418,เส้นแต่งหน้าขนมปัง!L:L)+SUMIF('วางแผนBC,CJ'!$C:$C,'รับ-จ่าย ประจำวัน'!$B418,'วางแผนBC,CJ'!L:L)+SUMIF(RD!$C:$C,'รับ-จ่าย ประจำวัน'!$B418,RD!L:L)+SUMIF('FG,ออนไล,คัดแยก'!$C:$C,'รับ-จ่าย ประจำวัน'!$B418,'FG,ออนไล,คัดแยก'!L:L)</f>
        <v>0</v>
      </c>
      <c r="AT418" s="16">
        <f>SUMIF(เตรียมส่วนผสม!$C:$C,'รับ-จ่าย ประจำวัน'!$B418,เตรียมส่วนผสม!M:M)+SUMIF(กวนไส้!$C:$C,'รับ-จ่าย ประจำวัน'!$B418,กวนไส้!M:M)+SUMIF(ผลิต1!$C:$C,'รับ-จ่าย ประจำวัน'!$B418,ผลิต1!M:M)+SUMIF(ผลิต2!$C:$C,'รับ-จ่าย ประจำวัน'!$B418,ผลิต2!M:M)+SUMIF(เส้นแต่งหน้าขนมเค้ก!$C:$C,'รับ-จ่าย ประจำวัน'!$B418,เส้นแต่งหน้าขนมเค้ก!M:M)+SUMIF(แพ็ค!$C:$C,'รับ-จ่าย ประจำวัน'!$B418,แพ็ค!M:M)+SUMIF(ธุรการ!$C:$C,'รับ-จ่าย ประจำวัน'!$B418,ธุรการ!M:M)+SUMIF(เส้นแต่งหน้าขนมปัง!$C:$C,'รับ-จ่าย ประจำวัน'!$B418,เส้นแต่งหน้าขนมปัง!M:M)+SUMIF('วางแผนBC,CJ'!$C:$C,'รับ-จ่าย ประจำวัน'!$B418,'วางแผนBC,CJ'!M:M)+SUMIF(RD!$C:$C,'รับ-จ่าย ประจำวัน'!$B418,RD!M:M)+SUMIF('FG,ออนไล,คัดแยก'!$C:$C,'รับ-จ่าย ประจำวัน'!$B418,'FG,ออนไล,คัดแยก'!M:M)</f>
        <v>0</v>
      </c>
      <c r="AU418" s="16">
        <f>SUMIF(เตรียมส่วนผสม!$C:$C,'รับ-จ่าย ประจำวัน'!$B418,เตรียมส่วนผสม!N:N)+SUMIF(กวนไส้!$C:$C,'รับ-จ่าย ประจำวัน'!$B418,กวนไส้!N:N)+SUMIF(ผลิต1!$C:$C,'รับ-จ่าย ประจำวัน'!$B418,ผลิต1!N:N)+SUMIF(ผลิต2!$C:$C,'รับ-จ่าย ประจำวัน'!$B418,ผลิต2!N:N)+SUMIF(เส้นแต่งหน้าขนมเค้ก!$C:$C,'รับ-จ่าย ประจำวัน'!$B418,เส้นแต่งหน้าขนมเค้ก!N:N)+SUMIF(แพ็ค!$C:$C,'รับ-จ่าย ประจำวัน'!$B418,แพ็ค!N:N)+SUMIF(ธุรการ!$C:$C,'รับ-จ่าย ประจำวัน'!$B418,ธุรการ!N:N)+SUMIF(เส้นแต่งหน้าขนมปัง!$C:$C,'รับ-จ่าย ประจำวัน'!$B418,เส้นแต่งหน้าขนมปัง!N:N)+SUMIF('วางแผนBC,CJ'!$C:$C,'รับ-จ่าย ประจำวัน'!$B418,'วางแผนBC,CJ'!N:N)+SUMIF(RD!$C:$C,'รับ-จ่าย ประจำวัน'!$B418,RD!N:N)+SUMIF('FG,ออนไล,คัดแยก'!$C:$C,'รับ-จ่าย ประจำวัน'!$B418,'FG,ออนไล,คัดแยก'!N:N)</f>
        <v>0</v>
      </c>
      <c r="AV418" s="16">
        <f>SUMIF(เตรียมส่วนผสม!$C:$C,'รับ-จ่าย ประจำวัน'!$B418,เตรียมส่วนผสม!O:O)+SUMIF(กวนไส้!$C:$C,'รับ-จ่าย ประจำวัน'!$B418,กวนไส้!O:O)+SUMIF(ผลิต1!$C:$C,'รับ-จ่าย ประจำวัน'!$B418,ผลิต1!O:O)+SUMIF(ผลิต2!$C:$C,'รับ-จ่าย ประจำวัน'!$B418,ผลิต2!O:O)+SUMIF(เส้นแต่งหน้าขนมเค้ก!$C:$C,'รับ-จ่าย ประจำวัน'!$B418,เส้นแต่งหน้าขนมเค้ก!O:O)+SUMIF(แพ็ค!$C:$C,'รับ-จ่าย ประจำวัน'!$B418,แพ็ค!O:O)+SUMIF(ธุรการ!$C:$C,'รับ-จ่าย ประจำวัน'!$B418,ธุรการ!O:O)+SUMIF(เส้นแต่งหน้าขนมปัง!$C:$C,'รับ-จ่าย ประจำวัน'!$B418,เส้นแต่งหน้าขนมปัง!O:O)+SUMIF('วางแผนBC,CJ'!$C:$C,'รับ-จ่าย ประจำวัน'!$B418,'วางแผนBC,CJ'!O:O)+SUMIF(RD!$C:$C,'รับ-จ่าย ประจำวัน'!$B418,RD!O:O)+SUMIF('FG,ออนไล,คัดแยก'!$C:$C,'รับ-จ่าย ประจำวัน'!$B418,'FG,ออนไล,คัดแยก'!O:O)</f>
        <v>0</v>
      </c>
      <c r="AW418" s="16">
        <f>SUMIF(เตรียมส่วนผสม!$C:$C,'รับ-จ่าย ประจำวัน'!$B418,เตรียมส่วนผสม!P:P)+SUMIF(กวนไส้!$C:$C,'รับ-จ่าย ประจำวัน'!$B418,กวนไส้!P:P)+SUMIF(ผลิต1!$C:$C,'รับ-จ่าย ประจำวัน'!$B418,ผลิต1!P:P)+SUMIF(ผลิต2!$C:$C,'รับ-จ่าย ประจำวัน'!$B418,ผลิต2!P:P)+SUMIF(เส้นแต่งหน้าขนมเค้ก!$C:$C,'รับ-จ่าย ประจำวัน'!$B418,เส้นแต่งหน้าขนมเค้ก!P:P)+SUMIF(แพ็ค!$C:$C,'รับ-จ่าย ประจำวัน'!$B418,แพ็ค!P:P)+SUMIF(ธุรการ!$C:$C,'รับ-จ่าย ประจำวัน'!$B418,ธุรการ!P:P)+SUMIF(เส้นแต่งหน้าขนมปัง!$C:$C,'รับ-จ่าย ประจำวัน'!$B418,เส้นแต่งหน้าขนมปัง!P:P)+SUMIF('วางแผนBC,CJ'!$C:$C,'รับ-จ่าย ประจำวัน'!$B418,'วางแผนBC,CJ'!P:P)+SUMIF(RD!$C:$C,'รับ-จ่าย ประจำวัน'!$B418,RD!P:P)+SUMIF('FG,ออนไล,คัดแยก'!$C:$C,'รับ-จ่าย ประจำวัน'!$B418,'FG,ออนไล,คัดแยก'!P:P)</f>
        <v>0</v>
      </c>
      <c r="AX418" s="16">
        <f>SUMIF(เตรียมส่วนผสม!$C:$C,'รับ-จ่าย ประจำวัน'!$B418,เตรียมส่วนผสม!Q:Q)+SUMIF(กวนไส้!$C:$C,'รับ-จ่าย ประจำวัน'!$B418,กวนไส้!Q:Q)+SUMIF(ผลิต1!$C:$C,'รับ-จ่าย ประจำวัน'!$B418,ผลิต1!Q:Q)+SUMIF(ผลิต2!$C:$C,'รับ-จ่าย ประจำวัน'!$B418,ผลิต2!Q:Q)+SUMIF(เส้นแต่งหน้าขนมเค้ก!$C:$C,'รับ-จ่าย ประจำวัน'!$B418,เส้นแต่งหน้าขนมเค้ก!Q:Q)+SUMIF(แพ็ค!$C:$C,'รับ-จ่าย ประจำวัน'!$B418,แพ็ค!Q:Q)+SUMIF(ธุรการ!$C:$C,'รับ-จ่าย ประจำวัน'!$B418,ธุรการ!Q:Q)+SUMIF(เส้นแต่งหน้าขนมปัง!$C:$C,'รับ-จ่าย ประจำวัน'!$B418,เส้นแต่งหน้าขนมปัง!Q:Q)+SUMIF('วางแผนBC,CJ'!$C:$C,'รับ-จ่าย ประจำวัน'!$B418,'วางแผนBC,CJ'!Q:Q)+SUMIF(RD!$C:$C,'รับ-จ่าย ประจำวัน'!$B418,RD!Q:Q)+SUMIF('FG,ออนไล,คัดแยก'!$C:$C,'รับ-จ่าย ประจำวัน'!$B418,'FG,ออนไล,คัดแยก'!Q:Q)</f>
        <v>0</v>
      </c>
      <c r="AY418" s="16">
        <f>SUMIF(เตรียมส่วนผสม!$C:$C,'รับ-จ่าย ประจำวัน'!$B418,เตรียมส่วนผสม!R:R)+SUMIF(กวนไส้!$C:$C,'รับ-จ่าย ประจำวัน'!$B418,กวนไส้!R:R)+SUMIF(ผลิต1!$C:$C,'รับ-จ่าย ประจำวัน'!$B418,ผลิต1!R:R)+SUMIF(ผลิต2!$C:$C,'รับ-จ่าย ประจำวัน'!$B418,ผลิต2!R:R)+SUMIF(เส้นแต่งหน้าขนมเค้ก!$C:$C,'รับ-จ่าย ประจำวัน'!$B418,เส้นแต่งหน้าขนมเค้ก!R:R)+SUMIF(แพ็ค!$C:$C,'รับ-จ่าย ประจำวัน'!$B418,แพ็ค!R:R)+SUMIF(ธุรการ!$C:$C,'รับ-จ่าย ประจำวัน'!$B418,ธุรการ!R:R)+SUMIF(เส้นแต่งหน้าขนมปัง!$C:$C,'รับ-จ่าย ประจำวัน'!$B418,เส้นแต่งหน้าขนมปัง!R:R)+SUMIF('วางแผนBC,CJ'!$C:$C,'รับ-จ่าย ประจำวัน'!$B418,'วางแผนBC,CJ'!R:R)+SUMIF(RD!$C:$C,'รับ-จ่าย ประจำวัน'!$B418,RD!R:R)+SUMIF('FG,ออนไล,คัดแยก'!$C:$C,'รับ-จ่าย ประจำวัน'!$B418,'FG,ออนไล,คัดแยก'!R:R)</f>
        <v>0</v>
      </c>
      <c r="AZ418" s="16">
        <f>SUMIF(เตรียมส่วนผสม!$C:$C,'รับ-จ่าย ประจำวัน'!$B418,เตรียมส่วนผสม!S:S)+SUMIF(กวนไส้!$C:$C,'รับ-จ่าย ประจำวัน'!$B418,กวนไส้!S:S)+SUMIF(ผลิต1!$C:$C,'รับ-จ่าย ประจำวัน'!$B418,ผลิต1!S:S)+SUMIF(ผลิต2!$C:$C,'รับ-จ่าย ประจำวัน'!$B418,ผลิต2!S:S)+SUMIF(เส้นแต่งหน้าขนมเค้ก!$C:$C,'รับ-จ่าย ประจำวัน'!$B418,เส้นแต่งหน้าขนมเค้ก!S:S)+SUMIF(แพ็ค!$C:$C,'รับ-จ่าย ประจำวัน'!$B418,แพ็ค!S:S)+SUMIF(ธุรการ!$C:$C,'รับ-จ่าย ประจำวัน'!$B418,ธุรการ!S:S)+SUMIF(เส้นแต่งหน้าขนมปัง!$C:$C,'รับ-จ่าย ประจำวัน'!$B418,เส้นแต่งหน้าขนมปัง!S:S)+SUMIF('วางแผนBC,CJ'!$C:$C,'รับ-จ่าย ประจำวัน'!$B418,'วางแผนBC,CJ'!S:S)+SUMIF(RD!$C:$C,'รับ-จ่าย ประจำวัน'!$B418,RD!S:S)+SUMIF('FG,ออนไล,คัดแยก'!$C:$C,'รับ-จ่าย ประจำวัน'!$B418,'FG,ออนไล,คัดแยก'!S:S)</f>
        <v>0</v>
      </c>
      <c r="BA418" s="16">
        <f>SUMIF(เตรียมส่วนผสม!$C:$C,'รับ-จ่าย ประจำวัน'!$B418,เตรียมส่วนผสม!T:T)+SUMIF(กวนไส้!$C:$C,'รับ-จ่าย ประจำวัน'!$B418,กวนไส้!T:T)+SUMIF(ผลิต1!$C:$C,'รับ-จ่าย ประจำวัน'!$B418,ผลิต1!T:T)+SUMIF(ผลิต2!$C:$C,'รับ-จ่าย ประจำวัน'!$B418,ผลิต2!T:T)+SUMIF(เส้นแต่งหน้าขนมเค้ก!$C:$C,'รับ-จ่าย ประจำวัน'!$B418,เส้นแต่งหน้าขนมเค้ก!T:T)+SUMIF(แพ็ค!$C:$C,'รับ-จ่าย ประจำวัน'!$B418,แพ็ค!T:T)+SUMIF(ธุรการ!$C:$C,'รับ-จ่าย ประจำวัน'!$B418,ธุรการ!T:T)+SUMIF(เส้นแต่งหน้าขนมปัง!$C:$C,'รับ-จ่าย ประจำวัน'!$B418,เส้นแต่งหน้าขนมปัง!T:T)+SUMIF('วางแผนBC,CJ'!$C:$C,'รับ-จ่าย ประจำวัน'!$B418,'วางแผนBC,CJ'!T:T)+SUMIF(RD!$C:$C,'รับ-จ่าย ประจำวัน'!$B418,RD!T:T)+SUMIF('FG,ออนไล,คัดแยก'!$C:$C,'รับ-จ่าย ประจำวัน'!$B418,'FG,ออนไล,คัดแยก'!T:T)</f>
        <v>0</v>
      </c>
      <c r="BB418" s="16">
        <f>SUMIF(เตรียมส่วนผสม!$C:$C,'รับ-จ่าย ประจำวัน'!$B418,เตรียมส่วนผสม!U:U)+SUMIF(กวนไส้!$C:$C,'รับ-จ่าย ประจำวัน'!$B418,กวนไส้!U:U)+SUMIF(ผลิต1!$C:$C,'รับ-จ่าย ประจำวัน'!$B418,ผลิต1!U:U)+SUMIF(ผลิต2!$C:$C,'รับ-จ่าย ประจำวัน'!$B418,ผลิต2!U:U)+SUMIF(เส้นแต่งหน้าขนมเค้ก!$C:$C,'รับ-จ่าย ประจำวัน'!$B418,เส้นแต่งหน้าขนมเค้ก!U:U)+SUMIF(แพ็ค!$C:$C,'รับ-จ่าย ประจำวัน'!$B418,แพ็ค!U:U)+SUMIF(ธุรการ!$C:$C,'รับ-จ่าย ประจำวัน'!$B418,ธุรการ!U:U)+SUMIF(เส้นแต่งหน้าขนมปัง!$C:$C,'รับ-จ่าย ประจำวัน'!$B418,เส้นแต่งหน้าขนมปัง!U:U)+SUMIF('วางแผนBC,CJ'!$C:$C,'รับ-จ่าย ประจำวัน'!$B418,'วางแผนBC,CJ'!U:U)+SUMIF(RD!$C:$C,'รับ-จ่าย ประจำวัน'!$B418,RD!U:U)+SUMIF('FG,ออนไล,คัดแยก'!$C:$C,'รับ-จ่าย ประจำวัน'!$B418,'FG,ออนไล,คัดแยก'!U:U)</f>
        <v>0</v>
      </c>
      <c r="BC418" s="16">
        <f>SUMIF(เตรียมส่วนผสม!$C:$C,'รับ-จ่าย ประจำวัน'!$B418,เตรียมส่วนผสม!V:V)+SUMIF(กวนไส้!$C:$C,'รับ-จ่าย ประจำวัน'!$B418,กวนไส้!V:V)+SUMIF(ผลิต1!$C:$C,'รับ-จ่าย ประจำวัน'!$B418,ผลิต1!V:V)+SUMIF(ผลิต2!$C:$C,'รับ-จ่าย ประจำวัน'!$B418,ผลิต2!V:V)+SUMIF(เส้นแต่งหน้าขนมเค้ก!$C:$C,'รับ-จ่าย ประจำวัน'!$B418,เส้นแต่งหน้าขนมเค้ก!V:V)+SUMIF(แพ็ค!$C:$C,'รับ-จ่าย ประจำวัน'!$B418,แพ็ค!V:V)+SUMIF(ธุรการ!$C:$C,'รับ-จ่าย ประจำวัน'!$B418,ธุรการ!V:V)+SUMIF(เส้นแต่งหน้าขนมปัง!$C:$C,'รับ-จ่าย ประจำวัน'!$B418,เส้นแต่งหน้าขนมปัง!V:V)+SUMIF('วางแผนBC,CJ'!$C:$C,'รับ-จ่าย ประจำวัน'!$B418,'วางแผนBC,CJ'!V:V)+SUMIF(RD!$C:$C,'รับ-จ่าย ประจำวัน'!$B418,RD!V:V)+SUMIF('FG,ออนไล,คัดแยก'!$C:$C,'รับ-จ่าย ประจำวัน'!$B418,'FG,ออนไล,คัดแยก'!V:V)</f>
        <v>0</v>
      </c>
      <c r="BD418" s="16">
        <f>SUMIF(เตรียมส่วนผสม!$C:$C,'รับ-จ่าย ประจำวัน'!$B418,เตรียมส่วนผสม!W:W)+SUMIF(กวนไส้!$C:$C,'รับ-จ่าย ประจำวัน'!$B418,กวนไส้!W:W)+SUMIF(ผลิต1!$C:$C,'รับ-จ่าย ประจำวัน'!$B418,ผลิต1!W:W)+SUMIF(ผลิต2!$C:$C,'รับ-จ่าย ประจำวัน'!$B418,ผลิต2!W:W)+SUMIF(เส้นแต่งหน้าขนมเค้ก!$C:$C,'รับ-จ่าย ประจำวัน'!$B418,เส้นแต่งหน้าขนมเค้ก!W:W)+SUMIF(แพ็ค!$C:$C,'รับ-จ่าย ประจำวัน'!$B418,แพ็ค!W:W)+SUMIF(ธุรการ!$C:$C,'รับ-จ่าย ประจำวัน'!$B418,ธุรการ!W:W)+SUMIF(เส้นแต่งหน้าขนมปัง!$C:$C,'รับ-จ่าย ประจำวัน'!$B418,เส้นแต่งหน้าขนมปัง!W:W)+SUMIF('วางแผนBC,CJ'!$C:$C,'รับ-จ่าย ประจำวัน'!$B418,'วางแผนBC,CJ'!W:W)+SUMIF(RD!$C:$C,'รับ-จ่าย ประจำวัน'!$B418,RD!W:W)+SUMIF('FG,ออนไล,คัดแยก'!$C:$C,'รับ-จ่าย ประจำวัน'!$B418,'FG,ออนไล,คัดแยก'!W:W)</f>
        <v>0</v>
      </c>
      <c r="BE418" s="16">
        <f>SUMIF(เตรียมส่วนผสม!$C:$C,'รับ-จ่าย ประจำวัน'!$B418,เตรียมส่วนผสม!X:X)+SUMIF(กวนไส้!$C:$C,'รับ-จ่าย ประจำวัน'!$B418,กวนไส้!X:X)+SUMIF(ผลิต1!$C:$C,'รับ-จ่าย ประจำวัน'!$B418,ผลิต1!X:X)+SUMIF(ผลิต2!$C:$C,'รับ-จ่าย ประจำวัน'!$B418,ผลิต2!X:X)+SUMIF(เส้นแต่งหน้าขนมเค้ก!$C:$C,'รับ-จ่าย ประจำวัน'!$B418,เส้นแต่งหน้าขนมเค้ก!X:X)+SUMIF(แพ็ค!$C:$C,'รับ-จ่าย ประจำวัน'!$B418,แพ็ค!X:X)+SUMIF(ธุรการ!$C:$C,'รับ-จ่าย ประจำวัน'!$B418,ธุรการ!X:X)+SUMIF(เส้นแต่งหน้าขนมปัง!$C:$C,'รับ-จ่าย ประจำวัน'!$B418,เส้นแต่งหน้าขนมปัง!X:X)+SUMIF('วางแผนBC,CJ'!$C:$C,'รับ-จ่าย ประจำวัน'!$B418,'วางแผนBC,CJ'!X:X)+SUMIF(RD!$C:$C,'รับ-จ่าย ประจำวัน'!$B418,RD!X:X)+SUMIF('FG,ออนไล,คัดแยก'!$C:$C,'รับ-จ่าย ประจำวัน'!$B418,'FG,ออนไล,คัดแยก'!X:X)</f>
        <v>0</v>
      </c>
      <c r="BF418" s="16">
        <f>SUMIF(เตรียมส่วนผสม!$C:$C,'รับ-จ่าย ประจำวัน'!$B418,เตรียมส่วนผสม!Y:Y)+SUMIF(กวนไส้!$C:$C,'รับ-จ่าย ประจำวัน'!$B418,กวนไส้!Y:Y)+SUMIF(ผลิต1!$C:$C,'รับ-จ่าย ประจำวัน'!$B418,ผลิต1!Y:Y)+SUMIF(ผลิต2!$C:$C,'รับ-จ่าย ประจำวัน'!$B418,ผลิต2!Y:Y)+SUMIF(เส้นแต่งหน้าขนมเค้ก!$C:$C,'รับ-จ่าย ประจำวัน'!$B418,เส้นแต่งหน้าขนมเค้ก!Y:Y)+SUMIF(แพ็ค!$C:$C,'รับ-จ่าย ประจำวัน'!$B418,แพ็ค!Y:Y)+SUMIF(ธุรการ!$C:$C,'รับ-จ่าย ประจำวัน'!$B418,ธุรการ!Y:Y)+SUMIF(เส้นแต่งหน้าขนมปัง!$C:$C,'รับ-จ่าย ประจำวัน'!$B418,เส้นแต่งหน้าขนมปัง!Y:Y)+SUMIF('วางแผนBC,CJ'!$C:$C,'รับ-จ่าย ประจำวัน'!$B418,'วางแผนBC,CJ'!Y:Y)+SUMIF(RD!$C:$C,'รับ-จ่าย ประจำวัน'!$B418,RD!Y:Y)+SUMIF('FG,ออนไล,คัดแยก'!$C:$C,'รับ-จ่าย ประจำวัน'!$B418,'FG,ออนไล,คัดแยก'!Y:Y)</f>
        <v>0</v>
      </c>
      <c r="BG418" s="16">
        <f>SUMIF(เตรียมส่วนผสม!$C:$C,'รับ-จ่าย ประจำวัน'!$B418,เตรียมส่วนผสม!Z:Z)+SUMIF(กวนไส้!$C:$C,'รับ-จ่าย ประจำวัน'!$B418,กวนไส้!Z:Z)+SUMIF(ผลิต1!$C:$C,'รับ-จ่าย ประจำวัน'!$B418,ผลิต1!Z:Z)+SUMIF(ผลิต2!$C:$C,'รับ-จ่าย ประจำวัน'!$B418,ผลิต2!Z:Z)+SUMIF(เส้นแต่งหน้าขนมเค้ก!$C:$C,'รับ-จ่าย ประจำวัน'!$B418,เส้นแต่งหน้าขนมเค้ก!Z:Z)+SUMIF(แพ็ค!$C:$C,'รับ-จ่าย ประจำวัน'!$B418,แพ็ค!Z:Z)+SUMIF(ธุรการ!$C:$C,'รับ-จ่าย ประจำวัน'!$B418,ธุรการ!Z:Z)+SUMIF(เส้นแต่งหน้าขนมปัง!$C:$C,'รับ-จ่าย ประจำวัน'!$B418,เส้นแต่งหน้าขนมปัง!Z:Z)+SUMIF('วางแผนBC,CJ'!$C:$C,'รับ-จ่าย ประจำวัน'!$B418,'วางแผนBC,CJ'!Z:Z)+SUMIF(RD!$C:$C,'รับ-จ่าย ประจำวัน'!$B418,RD!Z:Z)+SUMIF('FG,ออนไล,คัดแยก'!$C:$C,'รับ-จ่าย ประจำวัน'!$B418,'FG,ออนไล,คัดแยก'!Z:Z)</f>
        <v>0</v>
      </c>
      <c r="BH418" s="16">
        <f>SUMIF(เตรียมส่วนผสม!$C:$C,'รับ-จ่าย ประจำวัน'!$B418,เตรียมส่วนผสม!AA:AA)+SUMIF(กวนไส้!$C:$C,'รับ-จ่าย ประจำวัน'!$B418,กวนไส้!AA:AA)+SUMIF(ผลิต1!$C:$C,'รับ-จ่าย ประจำวัน'!$B418,ผลิต1!AA:AA)+SUMIF(ผลิต2!$C:$C,'รับ-จ่าย ประจำวัน'!$B418,ผลิต2!AA:AA)+SUMIF(เส้นแต่งหน้าขนมเค้ก!$C:$C,'รับ-จ่าย ประจำวัน'!$B418,เส้นแต่งหน้าขนมเค้ก!AA:AA)+SUMIF(แพ็ค!$C:$C,'รับ-จ่าย ประจำวัน'!$B418,แพ็ค!AA:AA)+SUMIF(ธุรการ!$C:$C,'รับ-จ่าย ประจำวัน'!$B418,ธุรการ!AA:AA)+SUMIF(เส้นแต่งหน้าขนมปัง!$C:$C,'รับ-จ่าย ประจำวัน'!$B418,เส้นแต่งหน้าขนมปัง!AA:AA)+SUMIF('วางแผนBC,CJ'!$C:$C,'รับ-จ่าย ประจำวัน'!$B418,'วางแผนBC,CJ'!AA:AA)+SUMIF(RD!$C:$C,'รับ-จ่าย ประจำวัน'!$B418,RD!AA:AA)+SUMIF('FG,ออนไล,คัดแยก'!$C:$C,'รับ-จ่าย ประจำวัน'!$B418,'FG,ออนไล,คัดแยก'!AA:AA)</f>
        <v>0</v>
      </c>
      <c r="BI418" s="16">
        <f>SUMIF(เตรียมส่วนผสม!$C:$C,'รับ-จ่าย ประจำวัน'!$B418,เตรียมส่วนผสม!AB:AB)+SUMIF(กวนไส้!$C:$C,'รับ-จ่าย ประจำวัน'!$B418,กวนไส้!AB:AB)+SUMIF(ผลิต1!$C:$C,'รับ-จ่าย ประจำวัน'!$B418,ผลิต1!AB:AB)+SUMIF(ผลิต2!$C:$C,'รับ-จ่าย ประจำวัน'!$B418,ผลิต2!AB:AB)+SUMIF(เส้นแต่งหน้าขนมเค้ก!$C:$C,'รับ-จ่าย ประจำวัน'!$B418,เส้นแต่งหน้าขนมเค้ก!AB:AB)+SUMIF(แพ็ค!$C:$C,'รับ-จ่าย ประจำวัน'!$B418,แพ็ค!AB:AB)+SUMIF(ธุรการ!$C:$C,'รับ-จ่าย ประจำวัน'!$B418,ธุรการ!AB:AB)+SUMIF(เส้นแต่งหน้าขนมปัง!$C:$C,'รับ-จ่าย ประจำวัน'!$B418,เส้นแต่งหน้าขนมปัง!AB:AB)+SUMIF('วางแผนBC,CJ'!$C:$C,'รับ-จ่าย ประจำวัน'!$B418,'วางแผนBC,CJ'!AB:AB)+SUMIF(RD!$C:$C,'รับ-จ่าย ประจำวัน'!$B418,RD!AB:AB)+SUMIF('FG,ออนไล,คัดแยก'!$C:$C,'รับ-จ่าย ประจำวัน'!$B418,'FG,ออนไล,คัดแยก'!AB:AB)</f>
        <v>0</v>
      </c>
      <c r="BJ418" s="16">
        <f>SUMIF(เตรียมส่วนผสม!$C:$C,'รับ-จ่าย ประจำวัน'!$B418,เตรียมส่วนผสม!AC:AC)+SUMIF(กวนไส้!$C:$C,'รับ-จ่าย ประจำวัน'!$B418,กวนไส้!AC:AC)+SUMIF(ผลิต1!$C:$C,'รับ-จ่าย ประจำวัน'!$B418,ผลิต1!AC:AC)+SUMIF(ผลิต2!$C:$C,'รับ-จ่าย ประจำวัน'!$B418,ผลิต2!AC:AC)+SUMIF(เส้นแต่งหน้าขนมเค้ก!$C:$C,'รับ-จ่าย ประจำวัน'!$B418,เส้นแต่งหน้าขนมเค้ก!AC:AC)+SUMIF(แพ็ค!$C:$C,'รับ-จ่าย ประจำวัน'!$B418,แพ็ค!AC:AC)+SUMIF(ธุรการ!$C:$C,'รับ-จ่าย ประจำวัน'!$B418,ธุรการ!AC:AC)+SUMIF(เส้นแต่งหน้าขนมปัง!$C:$C,'รับ-จ่าย ประจำวัน'!$B418,เส้นแต่งหน้าขนมปัง!AC:AC)+SUMIF('วางแผนBC,CJ'!$C:$C,'รับ-จ่าย ประจำวัน'!$B418,'วางแผนBC,CJ'!AC:AC)+SUMIF(RD!$C:$C,'รับ-จ่าย ประจำวัน'!$B418,RD!AC:AC)+SUMIF('FG,ออนไล,คัดแยก'!$C:$C,'รับ-จ่าย ประจำวัน'!$B418,'FG,ออนไล,คัดแยก'!AC:AC)</f>
        <v>0</v>
      </c>
      <c r="BK418" s="16">
        <f>SUMIF(เตรียมส่วนผสม!$C:$C,'รับ-จ่าย ประจำวัน'!$B418,เตรียมส่วนผสม!AD:AD)+SUMIF(กวนไส้!$C:$C,'รับ-จ่าย ประจำวัน'!$B418,กวนไส้!AD:AD)+SUMIF(ผลิต1!$C:$C,'รับ-จ่าย ประจำวัน'!$B418,ผลิต1!AD:AD)+SUMIF(ผลิต2!$C:$C,'รับ-จ่าย ประจำวัน'!$B418,ผลิต2!AD:AD)+SUMIF(เส้นแต่งหน้าขนมเค้ก!$C:$C,'รับ-จ่าย ประจำวัน'!$B418,เส้นแต่งหน้าขนมเค้ก!AD:AD)+SUMIF(แพ็ค!$C:$C,'รับ-จ่าย ประจำวัน'!$B418,แพ็ค!AD:AD)+SUMIF(ธุรการ!$C:$C,'รับ-จ่าย ประจำวัน'!$B418,ธุรการ!AD:AD)+SUMIF(เส้นแต่งหน้าขนมปัง!$C:$C,'รับ-จ่าย ประจำวัน'!$B418,เส้นแต่งหน้าขนมปัง!AD:AD)+SUMIF('วางแผนBC,CJ'!$C:$C,'รับ-จ่าย ประจำวัน'!$B418,'วางแผนBC,CJ'!AD:AD)+SUMIF(RD!$C:$C,'รับ-จ่าย ประจำวัน'!$B418,RD!AD:AD)+SUMIF('FG,ออนไล,คัดแยก'!$C:$C,'รับ-จ่าย ประจำวัน'!$B418,'FG,ออนไล,คัดแยก'!AD:AD)</f>
        <v>0</v>
      </c>
      <c r="BL418" s="16">
        <f>SUMIF(เตรียมส่วนผสม!$C:$C,'รับ-จ่าย ประจำวัน'!$B418,เตรียมส่วนผสม!AE:AE)+SUMIF(กวนไส้!$C:$C,'รับ-จ่าย ประจำวัน'!$B418,กวนไส้!AE:AE)+SUMIF(ผลิต1!$C:$C,'รับ-จ่าย ประจำวัน'!$B418,ผลิต1!AE:AE)+SUMIF(ผลิต2!$C:$C,'รับ-จ่าย ประจำวัน'!$B418,ผลิต2!AE:AE)+SUMIF(เส้นแต่งหน้าขนมเค้ก!$C:$C,'รับ-จ่าย ประจำวัน'!$B418,เส้นแต่งหน้าขนมเค้ก!AE:AE)+SUMIF(แพ็ค!$C:$C,'รับ-จ่าย ประจำวัน'!$B418,แพ็ค!AE:AE)+SUMIF(ธุรการ!$C:$C,'รับ-จ่าย ประจำวัน'!$B418,ธุรการ!AE:AE)+SUMIF(เส้นแต่งหน้าขนมปัง!$C:$C,'รับ-จ่าย ประจำวัน'!$B418,เส้นแต่งหน้าขนมปัง!AE:AE)+SUMIF('วางแผนBC,CJ'!$C:$C,'รับ-จ่าย ประจำวัน'!$B418,'วางแผนBC,CJ'!AE:AE)+SUMIF(RD!$C:$C,'รับ-จ่าย ประจำวัน'!$B418,RD!AE:AE)+SUMIF('FG,ออนไล,คัดแยก'!$C:$C,'รับ-จ่าย ประจำวัน'!$B418,'FG,ออนไล,คัดแยก'!AE:AE)</f>
        <v>0</v>
      </c>
      <c r="BM418" s="16">
        <f>SUMIF(เตรียมส่วนผสม!$C:$C,'รับ-จ่าย ประจำวัน'!$B418,เตรียมส่วนผสม!AF:AF)+SUMIF(กวนไส้!$C:$C,'รับ-จ่าย ประจำวัน'!$B418,กวนไส้!AF:AF)+SUMIF(ผลิต1!$C:$C,'รับ-จ่าย ประจำวัน'!$B418,ผลิต1!AF:AF)+SUMIF(ผลิต2!$C:$C,'รับ-จ่าย ประจำวัน'!$B418,ผลิต2!AF:AF)+SUMIF(เส้นแต่งหน้าขนมเค้ก!$C:$C,'รับ-จ่าย ประจำวัน'!$B418,เส้นแต่งหน้าขนมเค้ก!AF:AF)+SUMIF(แพ็ค!$C:$C,'รับ-จ่าย ประจำวัน'!$B418,แพ็ค!AF:AF)+SUMIF(ธุรการ!$C:$C,'รับ-จ่าย ประจำวัน'!$B418,ธุรการ!AF:AF)+SUMIF(เส้นแต่งหน้าขนมปัง!$C:$C,'รับ-จ่าย ประจำวัน'!$B418,เส้นแต่งหน้าขนมปัง!AF:AF)+SUMIF('วางแผนBC,CJ'!$C:$C,'รับ-จ่าย ประจำวัน'!$B418,'วางแผนBC,CJ'!AF:AF)+SUMIF(RD!$C:$C,'รับ-จ่าย ประจำวัน'!$B418,RD!AF:AF)+SUMIF('FG,ออนไล,คัดแยก'!$C:$C,'รับ-จ่าย ประจำวัน'!$B418,'FG,ออนไล,คัดแยก'!AF:AF)</f>
        <v>0</v>
      </c>
      <c r="BN418" s="16">
        <f>SUMIF(เตรียมส่วนผสม!$C:$C,'รับ-จ่าย ประจำวัน'!$B418,เตรียมส่วนผสม!AG:AG)+SUMIF(กวนไส้!$C:$C,'รับ-จ่าย ประจำวัน'!$B418,กวนไส้!AG:AG)+SUMIF(ผลิต1!$C:$C,'รับ-จ่าย ประจำวัน'!$B418,ผลิต1!AG:AG)+SUMIF(ผลิต2!$C:$C,'รับ-จ่าย ประจำวัน'!$B418,ผลิต2!AG:AG)+SUMIF(เส้นแต่งหน้าขนมเค้ก!$C:$C,'รับ-จ่าย ประจำวัน'!$B418,เส้นแต่งหน้าขนมเค้ก!AG:AG)+SUMIF(แพ็ค!$C:$C,'รับ-จ่าย ประจำวัน'!$B418,แพ็ค!AG:AG)+SUMIF(ธุรการ!$C:$C,'รับ-จ่าย ประจำวัน'!$B418,ธุรการ!AG:AG)+SUMIF(เส้นแต่งหน้าขนมปัง!$C:$C,'รับ-จ่าย ประจำวัน'!$B418,เส้นแต่งหน้าขนมปัง!AG:AG)+SUMIF('วางแผนBC,CJ'!$C:$C,'รับ-จ่าย ประจำวัน'!$B418,'วางแผนBC,CJ'!AG:AG)+SUMIF(RD!$C:$C,'รับ-จ่าย ประจำวัน'!$B418,RD!AG:AG)+SUMIF('FG,ออนไล,คัดแยก'!$C:$C,'รับ-จ่าย ประจำวัน'!$B418,'FG,ออนไล,คัดแยก'!AG:AG)</f>
        <v>0</v>
      </c>
      <c r="BO418" s="16">
        <f>SUMIF(เตรียมส่วนผสม!$C:$C,'รับ-จ่าย ประจำวัน'!$B418,เตรียมส่วนผสม!AH:AH)+SUMIF(กวนไส้!$C:$C,'รับ-จ่าย ประจำวัน'!$B418,กวนไส้!AH:AH)+SUMIF(ผลิต1!$C:$C,'รับ-จ่าย ประจำวัน'!$B418,ผลิต1!AH:AH)+SUMIF(ผลิต2!$C:$C,'รับ-จ่าย ประจำวัน'!$B418,ผลิต2!AH:AH)+SUMIF(เส้นแต่งหน้าขนมเค้ก!$C:$C,'รับ-จ่าย ประจำวัน'!$B418,เส้นแต่งหน้าขนมเค้ก!AH:AH)+SUMIF(แพ็ค!$C:$C,'รับ-จ่าย ประจำวัน'!$B418,แพ็ค!AH:AH)+SUMIF(ธุรการ!$C:$C,'รับ-จ่าย ประจำวัน'!$B418,ธุรการ!AH:AH)+SUMIF(เส้นแต่งหน้าขนมปัง!$C:$C,'รับ-จ่าย ประจำวัน'!$B418,เส้นแต่งหน้าขนมปัง!AH:AH)+SUMIF('วางแผนBC,CJ'!$C:$C,'รับ-จ่าย ประจำวัน'!$B418,'วางแผนBC,CJ'!AH:AH)+SUMIF(RD!$C:$C,'รับ-จ่าย ประจำวัน'!$B418,RD!AH:AH)+SUMIF('FG,ออนไล,คัดแยก'!$C:$C,'รับ-จ่าย ประจำวัน'!$B418,'FG,ออนไล,คัดแยก'!AH:AH)</f>
        <v>0</v>
      </c>
      <c r="BP418" s="16">
        <f>SUMIF(เตรียมส่วนผสม!$C:$C,'รับ-จ่าย ประจำวัน'!$B418,เตรียมส่วนผสม!AI:AI)+SUMIF(กวนไส้!$C:$C,'รับ-จ่าย ประจำวัน'!$B418,กวนไส้!AI:AI)+SUMIF(ผลิต1!$C:$C,'รับ-จ่าย ประจำวัน'!$B418,ผลิต1!AI:AI)+SUMIF(ผลิต2!$C:$C,'รับ-จ่าย ประจำวัน'!$B418,ผลิต2!AI:AI)+SUMIF(เส้นแต่งหน้าขนมเค้ก!$C:$C,'รับ-จ่าย ประจำวัน'!$B418,เส้นแต่งหน้าขนมเค้ก!AI:AI)+SUMIF(แพ็ค!$C:$C,'รับ-จ่าย ประจำวัน'!$B418,แพ็ค!AI:AI)+SUMIF(ธุรการ!$C:$C,'รับ-จ่าย ประจำวัน'!$B418,ธุรการ!AI:AI)+SUMIF(เส้นแต่งหน้าขนมปัง!$C:$C,'รับ-จ่าย ประจำวัน'!$B418,เส้นแต่งหน้าขนมปัง!AI:AI)+SUMIF('วางแผนBC,CJ'!$C:$C,'รับ-จ่าย ประจำวัน'!$B418,'วางแผนBC,CJ'!AI:AI)+SUMIF(RD!$C:$C,'รับ-จ่าย ประจำวัน'!$B418,RD!AI:AI)+SUMIF('FG,ออนไล,คัดแยก'!$C:$C,'รับ-จ่าย ประจำวัน'!$B418,'FG,ออนไล,คัดแยก'!AI:AI)</f>
        <v>0</v>
      </c>
      <c r="BQ418" s="16">
        <f>SUMIF(เตรียมส่วนผสม!$C:$C,'รับ-จ่าย ประจำวัน'!$B418,เตรียมส่วนผสม!AJ:AJ)+SUMIF(กวนไส้!$C:$C,'รับ-จ่าย ประจำวัน'!$B418,กวนไส้!AJ:AJ)+SUMIF(ผลิต1!$C:$C,'รับ-จ่าย ประจำวัน'!$B418,ผลิต1!AJ:AJ)+SUMIF(ผลิต2!$C:$C,'รับ-จ่าย ประจำวัน'!$B418,ผลิต2!AJ:AJ)+SUMIF(เส้นแต่งหน้าขนมเค้ก!$C:$C,'รับ-จ่าย ประจำวัน'!$B418,เส้นแต่งหน้าขนมเค้ก!AJ:AJ)+SUMIF(แพ็ค!$C:$C,'รับ-จ่าย ประจำวัน'!$B418,แพ็ค!AJ:AJ)+SUMIF(ธุรการ!$C:$C,'รับ-จ่าย ประจำวัน'!$B418,ธุรการ!AJ:AJ)+SUMIF(เส้นแต่งหน้าขนมปัง!$C:$C,'รับ-จ่าย ประจำวัน'!$B418,เส้นแต่งหน้าขนมปัง!AJ:AJ)+SUMIF('วางแผนBC,CJ'!$C:$C,'รับ-จ่าย ประจำวัน'!$B418,'วางแผนBC,CJ'!AJ:AJ)+SUMIF(RD!$C:$C,'รับ-จ่าย ประจำวัน'!$B418,RD!AJ:AJ)+SUMIF('FG,ออนไล,คัดแยก'!$C:$C,'รับ-จ่าย ประจำวัน'!$B418,'FG,ออนไล,คัดแยก'!AJ:AJ)</f>
        <v>0</v>
      </c>
      <c r="BR418" s="16">
        <f>SUMIF(เตรียมส่วนผสม!$C:$C,'รับ-จ่าย ประจำวัน'!$B418,เตรียมส่วนผสม!AK:AK)+SUMIF(กวนไส้!$C:$C,'รับ-จ่าย ประจำวัน'!$B418,กวนไส้!AK:AK)+SUMIF(ผลิต1!$C:$C,'รับ-จ่าย ประจำวัน'!$B418,ผลิต1!AK:AK)+SUMIF(ผลิต2!$C:$C,'รับ-จ่าย ประจำวัน'!$B418,ผลิต2!AK:AK)+SUMIF(เส้นแต่งหน้าขนมเค้ก!$C:$C,'รับ-จ่าย ประจำวัน'!$B418,เส้นแต่งหน้าขนมเค้ก!AK:AK)+SUMIF(แพ็ค!$C:$C,'รับ-จ่าย ประจำวัน'!$B418,แพ็ค!AK:AK)+SUMIF(ธุรการ!$C:$C,'รับ-จ่าย ประจำวัน'!$B418,ธุรการ!AK:AK)+SUMIF(เส้นแต่งหน้าขนมปัง!$C:$C,'รับ-จ่าย ประจำวัน'!$B418,เส้นแต่งหน้าขนมปัง!AK:AK)+SUMIF('วางแผนBC,CJ'!$C:$C,'รับ-จ่าย ประจำวัน'!$B418,'วางแผนBC,CJ'!AK:AK)+SUMIF(RD!$C:$C,'รับ-จ่าย ประจำวัน'!$B418,RD!AK:AK)+SUMIF('FG,ออนไล,คัดแยก'!$C:$C,'รับ-จ่าย ประจำวัน'!$B418,'FG,ออนไล,คัดแยก'!AK:AK)</f>
        <v>0</v>
      </c>
      <c r="BS418" s="16">
        <f>SUMIF(เตรียมส่วนผสม!$C:$C,'รับ-จ่าย ประจำวัน'!$B418,เตรียมส่วนผสม!AL:AL)+SUMIF(กวนไส้!$C:$C,'รับ-จ่าย ประจำวัน'!$B418,กวนไส้!AL:AL)+SUMIF(ผลิต1!$C:$C,'รับ-จ่าย ประจำวัน'!$B418,ผลิต1!AL:AL)+SUMIF(ผลิต2!$C:$C,'รับ-จ่าย ประจำวัน'!$B418,ผลิต2!AL:AL)+SUMIF(เส้นแต่งหน้าขนมเค้ก!$C:$C,'รับ-จ่าย ประจำวัน'!$B418,เส้นแต่งหน้าขนมเค้ก!AL:AL)+SUMIF(แพ็ค!$C:$C,'รับ-จ่าย ประจำวัน'!$B418,แพ็ค!AL:AL)+SUMIF(ธุรการ!$C:$C,'รับ-จ่าย ประจำวัน'!$B418,ธุรการ!AL:AL)+SUMIF(เส้นแต่งหน้าขนมปัง!$C:$C,'รับ-จ่าย ประจำวัน'!$B418,เส้นแต่งหน้าขนมปัง!AL:AL)+SUMIF('วางแผนBC,CJ'!$C:$C,'รับ-จ่าย ประจำวัน'!$B418,'วางแผนBC,CJ'!AL:AL)+SUMIF(RD!$C:$C,'รับ-จ่าย ประจำวัน'!$B418,RD!AL:AL)+SUMIF('FG,ออนไล,คัดแยก'!$C:$C,'รับ-จ่าย ประจำวัน'!$B418,'FG,ออนไล,คัดแยก'!AL:AL)</f>
        <v>0</v>
      </c>
      <c r="BT418" s="18">
        <f t="shared" si="93"/>
        <v>0</v>
      </c>
      <c r="BU418" s="116"/>
      <c r="BV418" s="146">
        <f t="shared" si="94"/>
        <v>3300</v>
      </c>
      <c r="BW418" s="183">
        <v>30</v>
      </c>
      <c r="BX418" s="172">
        <f t="shared" si="89"/>
        <v>0</v>
      </c>
      <c r="BY418" s="188" t="e">
        <f t="shared" si="90"/>
        <v>#DIV/0!</v>
      </c>
      <c r="BZ418" s="180" t="e">
        <f t="shared" ca="1" si="95"/>
        <v>#DIV/0!</v>
      </c>
      <c r="CA418" s="93"/>
      <c r="CB418" s="93"/>
      <c r="CC418" s="93"/>
      <c r="CD418" s="93"/>
      <c r="CE418" s="93"/>
      <c r="CF418" s="93"/>
      <c r="CG418" s="93"/>
      <c r="CH418" s="93"/>
      <c r="CI418" s="93"/>
      <c r="CJ418" s="97"/>
      <c r="CK418" s="9">
        <f t="shared" si="91"/>
        <v>3300</v>
      </c>
    </row>
    <row r="419" spans="1:89" x14ac:dyDescent="0.5">
      <c r="A419" s="149"/>
      <c r="B419" s="34">
        <v>1020501041</v>
      </c>
      <c r="C419" s="33" t="s">
        <v>1786</v>
      </c>
      <c r="D419" s="141" t="s">
        <v>61</v>
      </c>
      <c r="E419" s="25"/>
      <c r="F419" s="132"/>
      <c r="G419" s="25"/>
      <c r="H419" s="12">
        <v>1900</v>
      </c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11"/>
      <c r="AF419" s="11"/>
      <c r="AG419" s="11"/>
      <c r="AH419" s="11"/>
      <c r="AI419" s="25"/>
      <c r="AJ419" s="25"/>
      <c r="AK419" s="25"/>
      <c r="AL419" s="25"/>
      <c r="AM419" s="25"/>
      <c r="AN419" s="15">
        <f t="shared" si="92"/>
        <v>0</v>
      </c>
      <c r="AO419" s="16">
        <f>SUMIF(เตรียมส่วนผสม!$C:$C,'รับ-จ่าย ประจำวัน'!$B419,เตรียมส่วนผสม!H:H)+SUMIF(กวนไส้!$C:$C,'รับ-จ่าย ประจำวัน'!$B419,กวนไส้!H:H)+SUMIF(ผลิต1!$C:$C,'รับ-จ่าย ประจำวัน'!$B419,ผลิต1!H:H)+SUMIF(ผลิต2!$C:$C,'รับ-จ่าย ประจำวัน'!$B419,ผลิต2!H:H)+SUMIF(เส้นแต่งหน้าขนมเค้ก!$C:$C,'รับ-จ่าย ประจำวัน'!$B419,เส้นแต่งหน้าขนมเค้ก!H:H)+SUMIF(แพ็ค!$C:$C,'รับ-จ่าย ประจำวัน'!$B419,แพ็ค!H:H)+SUMIF(ธุรการ!$C:$C,'รับ-จ่าย ประจำวัน'!$B419,ธุรการ!H:H)+SUMIF(เส้นแต่งหน้าขนมปัง!$C:$C,'รับ-จ่าย ประจำวัน'!$B419,เส้นแต่งหน้าขนมปัง!H:H)+SUMIF('วางแผนBC,CJ'!$C:$C,'รับ-จ่าย ประจำวัน'!$B419,'วางแผนBC,CJ'!H:H)+SUMIF(RD!$C:$C,'รับ-จ่าย ประจำวัน'!$B419,RD!H:H)+SUMIF('FG,ออนไล,คัดแยก'!$C:$C,'รับ-จ่าย ประจำวัน'!$B419,'FG,ออนไล,คัดแยก'!H:H)</f>
        <v>100</v>
      </c>
      <c r="AP419" s="16">
        <f>SUMIF(เตรียมส่วนผสม!$C:$C,'รับ-จ่าย ประจำวัน'!$B419,เตรียมส่วนผสม!I:I)+SUMIF(กวนไส้!$C:$C,'รับ-จ่าย ประจำวัน'!$B419,กวนไส้!I:I)+SUMIF(ผลิต1!$C:$C,'รับ-จ่าย ประจำวัน'!$B419,ผลิต1!I:I)+SUMIF(ผลิต2!$C:$C,'รับ-จ่าย ประจำวัน'!$B419,ผลิต2!I:I)+SUMIF(เส้นแต่งหน้าขนมเค้ก!$C:$C,'รับ-จ่าย ประจำวัน'!$B419,เส้นแต่งหน้าขนมเค้ก!I:I)+SUMIF(แพ็ค!$C:$C,'รับ-จ่าย ประจำวัน'!$B419,แพ็ค!I:I)+SUMIF(ธุรการ!$C:$C,'รับ-จ่าย ประจำวัน'!$B419,ธุรการ!I:I)+SUMIF(เส้นแต่งหน้าขนมปัง!$C:$C,'รับ-จ่าย ประจำวัน'!$B419,เส้นแต่งหน้าขนมปัง!I:I)+SUMIF('วางแผนBC,CJ'!$C:$C,'รับ-จ่าย ประจำวัน'!$B419,'วางแผนBC,CJ'!I:I)+SUMIF(RD!$C:$C,'รับ-จ่าย ประจำวัน'!$B419,RD!I:I)+SUMIF('FG,ออนไล,คัดแยก'!$C:$C,'รับ-จ่าย ประจำวัน'!$B419,'FG,ออนไล,คัดแยก'!I:I)</f>
        <v>0</v>
      </c>
      <c r="AQ419" s="16">
        <f>SUMIF(เตรียมส่วนผสม!$C:$C,'รับ-จ่าย ประจำวัน'!$B419,เตรียมส่วนผสม!J:J)+SUMIF(กวนไส้!$C:$C,'รับ-จ่าย ประจำวัน'!$B419,กวนไส้!J:J)+SUMIF(ผลิต1!$C:$C,'รับ-จ่าย ประจำวัน'!$B419,ผลิต1!J:J)+SUMIF(ผลิต2!$C:$C,'รับ-จ่าย ประจำวัน'!$B419,ผลิต2!J:J)+SUMIF(เส้นแต่งหน้าขนมเค้ก!$C:$C,'รับ-จ่าย ประจำวัน'!$B419,เส้นแต่งหน้าขนมเค้ก!J:J)+SUMIF(แพ็ค!$C:$C,'รับ-จ่าย ประจำวัน'!$B419,แพ็ค!J:J)+SUMIF(ธุรการ!$C:$C,'รับ-จ่าย ประจำวัน'!$B419,ธุรการ!J:J)+SUMIF(เส้นแต่งหน้าขนมปัง!$C:$C,'รับ-จ่าย ประจำวัน'!$B419,เส้นแต่งหน้าขนมปัง!J:J)+SUMIF('วางแผนBC,CJ'!$C:$C,'รับ-จ่าย ประจำวัน'!$B419,'วางแผนBC,CJ'!J:J)+SUMIF(RD!$C:$C,'รับ-จ่าย ประจำวัน'!$B419,RD!J:J)+SUMIF('FG,ออนไล,คัดแยก'!$C:$C,'รับ-จ่าย ประจำวัน'!$B419,'FG,ออนไล,คัดแยก'!J:J)</f>
        <v>0</v>
      </c>
      <c r="AR419" s="16">
        <f>SUMIF(เตรียมส่วนผสม!$C:$C,'รับ-จ่าย ประจำวัน'!$B419,เตรียมส่วนผสม!K:K)+SUMIF(กวนไส้!$C:$C,'รับ-จ่าย ประจำวัน'!$B419,กวนไส้!K:K)+SUMIF(ผลิต1!$C:$C,'รับ-จ่าย ประจำวัน'!$B419,ผลิต1!K:K)+SUMIF(ผลิต2!$C:$C,'รับ-จ่าย ประจำวัน'!$B419,ผลิต2!K:K)+SUMIF(เส้นแต่งหน้าขนมเค้ก!$C:$C,'รับ-จ่าย ประจำวัน'!$B419,เส้นแต่งหน้าขนมเค้ก!K:K)+SUMIF(แพ็ค!$C:$C,'รับ-จ่าย ประจำวัน'!$B419,แพ็ค!K:K)+SUMIF(ธุรการ!$C:$C,'รับ-จ่าย ประจำวัน'!$B419,ธุรการ!K:K)+SUMIF(เส้นแต่งหน้าขนมปัง!$C:$C,'รับ-จ่าย ประจำวัน'!$B419,เส้นแต่งหน้าขนมปัง!K:K)+SUMIF('วางแผนBC,CJ'!$C:$C,'รับ-จ่าย ประจำวัน'!$B419,'วางแผนBC,CJ'!K:K)+SUMIF(RD!$C:$C,'รับ-จ่าย ประจำวัน'!$B419,RD!K:K)+SUMIF('FG,ออนไล,คัดแยก'!$C:$C,'รับ-จ่าย ประจำวัน'!$B419,'FG,ออนไล,คัดแยก'!K:K)</f>
        <v>0</v>
      </c>
      <c r="AS419" s="16">
        <f>SUMIF(เตรียมส่วนผสม!$C:$C,'รับ-จ่าย ประจำวัน'!$B419,เตรียมส่วนผสม!L:L)+SUMIF(กวนไส้!$C:$C,'รับ-จ่าย ประจำวัน'!$B419,กวนไส้!L:L)+SUMIF(ผลิต1!$C:$C,'รับ-จ่าย ประจำวัน'!$B419,ผลิต1!L:L)+SUMIF(ผลิต2!$C:$C,'รับ-จ่าย ประจำวัน'!$B419,ผลิต2!L:L)+SUMIF(เส้นแต่งหน้าขนมเค้ก!$C:$C,'รับ-จ่าย ประจำวัน'!$B419,เส้นแต่งหน้าขนมเค้ก!L:L)+SUMIF(แพ็ค!$C:$C,'รับ-จ่าย ประจำวัน'!$B419,แพ็ค!L:L)+SUMIF(ธุรการ!$C:$C,'รับ-จ่าย ประจำวัน'!$B419,ธุรการ!L:L)+SUMIF(เส้นแต่งหน้าขนมปัง!$C:$C,'รับ-จ่าย ประจำวัน'!$B419,เส้นแต่งหน้าขนมปัง!L:L)+SUMIF('วางแผนBC,CJ'!$C:$C,'รับ-จ่าย ประจำวัน'!$B419,'วางแผนBC,CJ'!L:L)+SUMIF(RD!$C:$C,'รับ-จ่าย ประจำวัน'!$B419,RD!L:L)+SUMIF('FG,ออนไล,คัดแยก'!$C:$C,'รับ-จ่าย ประจำวัน'!$B419,'FG,ออนไล,คัดแยก'!L:L)</f>
        <v>0</v>
      </c>
      <c r="AT419" s="16">
        <f>SUMIF(เตรียมส่วนผสม!$C:$C,'รับ-จ่าย ประจำวัน'!$B419,เตรียมส่วนผสม!M:M)+SUMIF(กวนไส้!$C:$C,'รับ-จ่าย ประจำวัน'!$B419,กวนไส้!M:M)+SUMIF(ผลิต1!$C:$C,'รับ-จ่าย ประจำวัน'!$B419,ผลิต1!M:M)+SUMIF(ผลิต2!$C:$C,'รับ-จ่าย ประจำวัน'!$B419,ผลิต2!M:M)+SUMIF(เส้นแต่งหน้าขนมเค้ก!$C:$C,'รับ-จ่าย ประจำวัน'!$B419,เส้นแต่งหน้าขนมเค้ก!M:M)+SUMIF(แพ็ค!$C:$C,'รับ-จ่าย ประจำวัน'!$B419,แพ็ค!M:M)+SUMIF(ธุรการ!$C:$C,'รับ-จ่าย ประจำวัน'!$B419,ธุรการ!M:M)+SUMIF(เส้นแต่งหน้าขนมปัง!$C:$C,'รับ-จ่าย ประจำวัน'!$B419,เส้นแต่งหน้าขนมปัง!M:M)+SUMIF('วางแผนBC,CJ'!$C:$C,'รับ-จ่าย ประจำวัน'!$B419,'วางแผนBC,CJ'!M:M)+SUMIF(RD!$C:$C,'รับ-จ่าย ประจำวัน'!$B419,RD!M:M)+SUMIF('FG,ออนไล,คัดแยก'!$C:$C,'รับ-จ่าย ประจำวัน'!$B419,'FG,ออนไล,คัดแยก'!M:M)</f>
        <v>0</v>
      </c>
      <c r="AU419" s="16">
        <f>SUMIF(เตรียมส่วนผสม!$C:$C,'รับ-จ่าย ประจำวัน'!$B419,เตรียมส่วนผสม!N:N)+SUMIF(กวนไส้!$C:$C,'รับ-จ่าย ประจำวัน'!$B419,กวนไส้!N:N)+SUMIF(ผลิต1!$C:$C,'รับ-จ่าย ประจำวัน'!$B419,ผลิต1!N:N)+SUMIF(ผลิต2!$C:$C,'รับ-จ่าย ประจำวัน'!$B419,ผลิต2!N:N)+SUMIF(เส้นแต่งหน้าขนมเค้ก!$C:$C,'รับ-จ่าย ประจำวัน'!$B419,เส้นแต่งหน้าขนมเค้ก!N:N)+SUMIF(แพ็ค!$C:$C,'รับ-จ่าย ประจำวัน'!$B419,แพ็ค!N:N)+SUMIF(ธุรการ!$C:$C,'รับ-จ่าย ประจำวัน'!$B419,ธุรการ!N:N)+SUMIF(เส้นแต่งหน้าขนมปัง!$C:$C,'รับ-จ่าย ประจำวัน'!$B419,เส้นแต่งหน้าขนมปัง!N:N)+SUMIF('วางแผนBC,CJ'!$C:$C,'รับ-จ่าย ประจำวัน'!$B419,'วางแผนBC,CJ'!N:N)+SUMIF(RD!$C:$C,'รับ-จ่าย ประจำวัน'!$B419,RD!N:N)+SUMIF('FG,ออนไล,คัดแยก'!$C:$C,'รับ-จ่าย ประจำวัน'!$B419,'FG,ออนไล,คัดแยก'!N:N)</f>
        <v>0</v>
      </c>
      <c r="AV419" s="16">
        <f>SUMIF(เตรียมส่วนผสม!$C:$C,'รับ-จ่าย ประจำวัน'!$B419,เตรียมส่วนผสม!O:O)+SUMIF(กวนไส้!$C:$C,'รับ-จ่าย ประจำวัน'!$B419,กวนไส้!O:O)+SUMIF(ผลิต1!$C:$C,'รับ-จ่าย ประจำวัน'!$B419,ผลิต1!O:O)+SUMIF(ผลิต2!$C:$C,'รับ-จ่าย ประจำวัน'!$B419,ผลิต2!O:O)+SUMIF(เส้นแต่งหน้าขนมเค้ก!$C:$C,'รับ-จ่าย ประจำวัน'!$B419,เส้นแต่งหน้าขนมเค้ก!O:O)+SUMIF(แพ็ค!$C:$C,'รับ-จ่าย ประจำวัน'!$B419,แพ็ค!O:O)+SUMIF(ธุรการ!$C:$C,'รับ-จ่าย ประจำวัน'!$B419,ธุรการ!O:O)+SUMIF(เส้นแต่งหน้าขนมปัง!$C:$C,'รับ-จ่าย ประจำวัน'!$B419,เส้นแต่งหน้าขนมปัง!O:O)+SUMIF('วางแผนBC,CJ'!$C:$C,'รับ-จ่าย ประจำวัน'!$B419,'วางแผนBC,CJ'!O:O)+SUMIF(RD!$C:$C,'รับ-จ่าย ประจำวัน'!$B419,RD!O:O)+SUMIF('FG,ออนไล,คัดแยก'!$C:$C,'รับ-จ่าย ประจำวัน'!$B419,'FG,ออนไล,คัดแยก'!O:O)</f>
        <v>0</v>
      </c>
      <c r="AW419" s="16">
        <f>SUMIF(เตรียมส่วนผสม!$C:$C,'รับ-จ่าย ประจำวัน'!$B419,เตรียมส่วนผสม!P:P)+SUMIF(กวนไส้!$C:$C,'รับ-จ่าย ประจำวัน'!$B419,กวนไส้!P:P)+SUMIF(ผลิต1!$C:$C,'รับ-จ่าย ประจำวัน'!$B419,ผลิต1!P:P)+SUMIF(ผลิต2!$C:$C,'รับ-จ่าย ประจำวัน'!$B419,ผลิต2!P:P)+SUMIF(เส้นแต่งหน้าขนมเค้ก!$C:$C,'รับ-จ่าย ประจำวัน'!$B419,เส้นแต่งหน้าขนมเค้ก!P:P)+SUMIF(แพ็ค!$C:$C,'รับ-จ่าย ประจำวัน'!$B419,แพ็ค!P:P)+SUMIF(ธุรการ!$C:$C,'รับ-จ่าย ประจำวัน'!$B419,ธุรการ!P:P)+SUMIF(เส้นแต่งหน้าขนมปัง!$C:$C,'รับ-จ่าย ประจำวัน'!$B419,เส้นแต่งหน้าขนมปัง!P:P)+SUMIF('วางแผนBC,CJ'!$C:$C,'รับ-จ่าย ประจำวัน'!$B419,'วางแผนBC,CJ'!P:P)+SUMIF(RD!$C:$C,'รับ-จ่าย ประจำวัน'!$B419,RD!P:P)+SUMIF('FG,ออนไล,คัดแยก'!$C:$C,'รับ-จ่าย ประจำวัน'!$B419,'FG,ออนไล,คัดแยก'!P:P)</f>
        <v>0</v>
      </c>
      <c r="AX419" s="16">
        <f>SUMIF(เตรียมส่วนผสม!$C:$C,'รับ-จ่าย ประจำวัน'!$B419,เตรียมส่วนผสม!Q:Q)+SUMIF(กวนไส้!$C:$C,'รับ-จ่าย ประจำวัน'!$B419,กวนไส้!Q:Q)+SUMIF(ผลิต1!$C:$C,'รับ-จ่าย ประจำวัน'!$B419,ผลิต1!Q:Q)+SUMIF(ผลิต2!$C:$C,'รับ-จ่าย ประจำวัน'!$B419,ผลิต2!Q:Q)+SUMIF(เส้นแต่งหน้าขนมเค้ก!$C:$C,'รับ-จ่าย ประจำวัน'!$B419,เส้นแต่งหน้าขนมเค้ก!Q:Q)+SUMIF(แพ็ค!$C:$C,'รับ-จ่าย ประจำวัน'!$B419,แพ็ค!Q:Q)+SUMIF(ธุรการ!$C:$C,'รับ-จ่าย ประจำวัน'!$B419,ธุรการ!Q:Q)+SUMIF(เส้นแต่งหน้าขนมปัง!$C:$C,'รับ-จ่าย ประจำวัน'!$B419,เส้นแต่งหน้าขนมปัง!Q:Q)+SUMIF('วางแผนBC,CJ'!$C:$C,'รับ-จ่าย ประจำวัน'!$B419,'วางแผนBC,CJ'!Q:Q)+SUMIF(RD!$C:$C,'รับ-จ่าย ประจำวัน'!$B419,RD!Q:Q)+SUMIF('FG,ออนไล,คัดแยก'!$C:$C,'รับ-จ่าย ประจำวัน'!$B419,'FG,ออนไล,คัดแยก'!Q:Q)</f>
        <v>100</v>
      </c>
      <c r="AY419" s="16">
        <f>SUMIF(เตรียมส่วนผสม!$C:$C,'รับ-จ่าย ประจำวัน'!$B419,เตรียมส่วนผสม!R:R)+SUMIF(กวนไส้!$C:$C,'รับ-จ่าย ประจำวัน'!$B419,กวนไส้!R:R)+SUMIF(ผลิต1!$C:$C,'รับ-จ่าย ประจำวัน'!$B419,ผลิต1!R:R)+SUMIF(ผลิต2!$C:$C,'รับ-จ่าย ประจำวัน'!$B419,ผลิต2!R:R)+SUMIF(เส้นแต่งหน้าขนมเค้ก!$C:$C,'รับ-จ่าย ประจำวัน'!$B419,เส้นแต่งหน้าขนมเค้ก!R:R)+SUMIF(แพ็ค!$C:$C,'รับ-จ่าย ประจำวัน'!$B419,แพ็ค!R:R)+SUMIF(ธุรการ!$C:$C,'รับ-จ่าย ประจำวัน'!$B419,ธุรการ!R:R)+SUMIF(เส้นแต่งหน้าขนมปัง!$C:$C,'รับ-จ่าย ประจำวัน'!$B419,เส้นแต่งหน้าขนมปัง!R:R)+SUMIF('วางแผนBC,CJ'!$C:$C,'รับ-จ่าย ประจำวัน'!$B419,'วางแผนBC,CJ'!R:R)+SUMIF(RD!$C:$C,'รับ-จ่าย ประจำวัน'!$B419,RD!R:R)+SUMIF('FG,ออนไล,คัดแยก'!$C:$C,'รับ-จ่าย ประจำวัน'!$B419,'FG,ออนไล,คัดแยก'!R:R)</f>
        <v>0</v>
      </c>
      <c r="AZ419" s="16">
        <f>SUMIF(เตรียมส่วนผสม!$C:$C,'รับ-จ่าย ประจำวัน'!$B419,เตรียมส่วนผสม!S:S)+SUMIF(กวนไส้!$C:$C,'รับ-จ่าย ประจำวัน'!$B419,กวนไส้!S:S)+SUMIF(ผลิต1!$C:$C,'รับ-จ่าย ประจำวัน'!$B419,ผลิต1!S:S)+SUMIF(ผลิต2!$C:$C,'รับ-จ่าย ประจำวัน'!$B419,ผลิต2!S:S)+SUMIF(เส้นแต่งหน้าขนมเค้ก!$C:$C,'รับ-จ่าย ประจำวัน'!$B419,เส้นแต่งหน้าขนมเค้ก!S:S)+SUMIF(แพ็ค!$C:$C,'รับ-จ่าย ประจำวัน'!$B419,แพ็ค!S:S)+SUMIF(ธุรการ!$C:$C,'รับ-จ่าย ประจำวัน'!$B419,ธุรการ!S:S)+SUMIF(เส้นแต่งหน้าขนมปัง!$C:$C,'รับ-จ่าย ประจำวัน'!$B419,เส้นแต่งหน้าขนมปัง!S:S)+SUMIF('วางแผนBC,CJ'!$C:$C,'รับ-จ่าย ประจำวัน'!$B419,'วางแผนBC,CJ'!S:S)+SUMIF(RD!$C:$C,'รับ-จ่าย ประจำวัน'!$B419,RD!S:S)+SUMIF('FG,ออนไล,คัดแยก'!$C:$C,'รับ-จ่าย ประจำวัน'!$B419,'FG,ออนไล,คัดแยก'!S:S)</f>
        <v>0</v>
      </c>
      <c r="BA419" s="16">
        <f>SUMIF(เตรียมส่วนผสม!$C:$C,'รับ-จ่าย ประจำวัน'!$B419,เตรียมส่วนผสม!T:T)+SUMIF(กวนไส้!$C:$C,'รับ-จ่าย ประจำวัน'!$B419,กวนไส้!T:T)+SUMIF(ผลิต1!$C:$C,'รับ-จ่าย ประจำวัน'!$B419,ผลิต1!T:T)+SUMIF(ผลิต2!$C:$C,'รับ-จ่าย ประจำวัน'!$B419,ผลิต2!T:T)+SUMIF(เส้นแต่งหน้าขนมเค้ก!$C:$C,'รับ-จ่าย ประจำวัน'!$B419,เส้นแต่งหน้าขนมเค้ก!T:T)+SUMIF(แพ็ค!$C:$C,'รับ-จ่าย ประจำวัน'!$B419,แพ็ค!T:T)+SUMIF(ธุรการ!$C:$C,'รับ-จ่าย ประจำวัน'!$B419,ธุรการ!T:T)+SUMIF(เส้นแต่งหน้าขนมปัง!$C:$C,'รับ-จ่าย ประจำวัน'!$B419,เส้นแต่งหน้าขนมปัง!T:T)+SUMIF('วางแผนBC,CJ'!$C:$C,'รับ-จ่าย ประจำวัน'!$B419,'วางแผนBC,CJ'!T:T)+SUMIF(RD!$C:$C,'รับ-จ่าย ประจำวัน'!$B419,RD!T:T)+SUMIF('FG,ออนไล,คัดแยก'!$C:$C,'รับ-จ่าย ประจำวัน'!$B419,'FG,ออนไล,คัดแยก'!T:T)</f>
        <v>0</v>
      </c>
      <c r="BB419" s="16">
        <f>SUMIF(เตรียมส่วนผสม!$C:$C,'รับ-จ่าย ประจำวัน'!$B419,เตรียมส่วนผสม!U:U)+SUMIF(กวนไส้!$C:$C,'รับ-จ่าย ประจำวัน'!$B419,กวนไส้!U:U)+SUMIF(ผลิต1!$C:$C,'รับ-จ่าย ประจำวัน'!$B419,ผลิต1!U:U)+SUMIF(ผลิต2!$C:$C,'รับ-จ่าย ประจำวัน'!$B419,ผลิต2!U:U)+SUMIF(เส้นแต่งหน้าขนมเค้ก!$C:$C,'รับ-จ่าย ประจำวัน'!$B419,เส้นแต่งหน้าขนมเค้ก!U:U)+SUMIF(แพ็ค!$C:$C,'รับ-จ่าย ประจำวัน'!$B419,แพ็ค!U:U)+SUMIF(ธุรการ!$C:$C,'รับ-จ่าย ประจำวัน'!$B419,ธุรการ!U:U)+SUMIF(เส้นแต่งหน้าขนมปัง!$C:$C,'รับ-จ่าย ประจำวัน'!$B419,เส้นแต่งหน้าขนมปัง!U:U)+SUMIF('วางแผนBC,CJ'!$C:$C,'รับ-จ่าย ประจำวัน'!$B419,'วางแผนBC,CJ'!U:U)+SUMIF(RD!$C:$C,'รับ-จ่าย ประจำวัน'!$B419,RD!U:U)+SUMIF('FG,ออนไล,คัดแยก'!$C:$C,'รับ-จ่าย ประจำวัน'!$B419,'FG,ออนไล,คัดแยก'!U:U)</f>
        <v>0</v>
      </c>
      <c r="BC419" s="16">
        <f>SUMIF(เตรียมส่วนผสม!$C:$C,'รับ-จ่าย ประจำวัน'!$B419,เตรียมส่วนผสม!V:V)+SUMIF(กวนไส้!$C:$C,'รับ-จ่าย ประจำวัน'!$B419,กวนไส้!V:V)+SUMIF(ผลิต1!$C:$C,'รับ-จ่าย ประจำวัน'!$B419,ผลิต1!V:V)+SUMIF(ผลิต2!$C:$C,'รับ-จ่าย ประจำวัน'!$B419,ผลิต2!V:V)+SUMIF(เส้นแต่งหน้าขนมเค้ก!$C:$C,'รับ-จ่าย ประจำวัน'!$B419,เส้นแต่งหน้าขนมเค้ก!V:V)+SUMIF(แพ็ค!$C:$C,'รับ-จ่าย ประจำวัน'!$B419,แพ็ค!V:V)+SUMIF(ธุรการ!$C:$C,'รับ-จ่าย ประจำวัน'!$B419,ธุรการ!V:V)+SUMIF(เส้นแต่งหน้าขนมปัง!$C:$C,'รับ-จ่าย ประจำวัน'!$B419,เส้นแต่งหน้าขนมปัง!V:V)+SUMIF('วางแผนBC,CJ'!$C:$C,'รับ-จ่าย ประจำวัน'!$B419,'วางแผนBC,CJ'!V:V)+SUMIF(RD!$C:$C,'รับ-จ่าย ประจำวัน'!$B419,RD!V:V)+SUMIF('FG,ออนไล,คัดแยก'!$C:$C,'รับ-จ่าย ประจำวัน'!$B419,'FG,ออนไล,คัดแยก'!V:V)</f>
        <v>0</v>
      </c>
      <c r="BD419" s="16">
        <f>SUMIF(เตรียมส่วนผสม!$C:$C,'รับ-จ่าย ประจำวัน'!$B419,เตรียมส่วนผสม!W:W)+SUMIF(กวนไส้!$C:$C,'รับ-จ่าย ประจำวัน'!$B419,กวนไส้!W:W)+SUMIF(ผลิต1!$C:$C,'รับ-จ่าย ประจำวัน'!$B419,ผลิต1!W:W)+SUMIF(ผลิต2!$C:$C,'รับ-จ่าย ประจำวัน'!$B419,ผลิต2!W:W)+SUMIF(เส้นแต่งหน้าขนมเค้ก!$C:$C,'รับ-จ่าย ประจำวัน'!$B419,เส้นแต่งหน้าขนมเค้ก!W:W)+SUMIF(แพ็ค!$C:$C,'รับ-จ่าย ประจำวัน'!$B419,แพ็ค!W:W)+SUMIF(ธุรการ!$C:$C,'รับ-จ่าย ประจำวัน'!$B419,ธุรการ!W:W)+SUMIF(เส้นแต่งหน้าขนมปัง!$C:$C,'รับ-จ่าย ประจำวัน'!$B419,เส้นแต่งหน้าขนมปัง!W:W)+SUMIF('วางแผนBC,CJ'!$C:$C,'รับ-จ่าย ประจำวัน'!$B419,'วางแผนBC,CJ'!W:W)+SUMIF(RD!$C:$C,'รับ-จ่าย ประจำวัน'!$B419,RD!W:W)+SUMIF('FG,ออนไล,คัดแยก'!$C:$C,'รับ-จ่าย ประจำวัน'!$B419,'FG,ออนไล,คัดแยก'!W:W)</f>
        <v>100</v>
      </c>
      <c r="BE419" s="16">
        <f>SUMIF(เตรียมส่วนผสม!$C:$C,'รับ-จ่าย ประจำวัน'!$B419,เตรียมส่วนผสม!X:X)+SUMIF(กวนไส้!$C:$C,'รับ-จ่าย ประจำวัน'!$B419,กวนไส้!X:X)+SUMIF(ผลิต1!$C:$C,'รับ-จ่าย ประจำวัน'!$B419,ผลิต1!X:X)+SUMIF(ผลิต2!$C:$C,'รับ-จ่าย ประจำวัน'!$B419,ผลิต2!X:X)+SUMIF(เส้นแต่งหน้าขนมเค้ก!$C:$C,'รับ-จ่าย ประจำวัน'!$B419,เส้นแต่งหน้าขนมเค้ก!X:X)+SUMIF(แพ็ค!$C:$C,'รับ-จ่าย ประจำวัน'!$B419,แพ็ค!X:X)+SUMIF(ธุรการ!$C:$C,'รับ-จ่าย ประจำวัน'!$B419,ธุรการ!X:X)+SUMIF(เส้นแต่งหน้าขนมปัง!$C:$C,'รับ-จ่าย ประจำวัน'!$B419,เส้นแต่งหน้าขนมปัง!X:X)+SUMIF('วางแผนBC,CJ'!$C:$C,'รับ-จ่าย ประจำวัน'!$B419,'วางแผนBC,CJ'!X:X)+SUMIF(RD!$C:$C,'รับ-จ่าย ประจำวัน'!$B419,RD!X:X)+SUMIF('FG,ออนไล,คัดแยก'!$C:$C,'รับ-จ่าย ประจำวัน'!$B419,'FG,ออนไล,คัดแยก'!X:X)</f>
        <v>0</v>
      </c>
      <c r="BF419" s="16">
        <f>SUMIF(เตรียมส่วนผสม!$C:$C,'รับ-จ่าย ประจำวัน'!$B419,เตรียมส่วนผสม!Y:Y)+SUMIF(กวนไส้!$C:$C,'รับ-จ่าย ประจำวัน'!$B419,กวนไส้!Y:Y)+SUMIF(ผลิต1!$C:$C,'รับ-จ่าย ประจำวัน'!$B419,ผลิต1!Y:Y)+SUMIF(ผลิต2!$C:$C,'รับ-จ่าย ประจำวัน'!$B419,ผลิต2!Y:Y)+SUMIF(เส้นแต่งหน้าขนมเค้ก!$C:$C,'รับ-จ่าย ประจำวัน'!$B419,เส้นแต่งหน้าขนมเค้ก!Y:Y)+SUMIF(แพ็ค!$C:$C,'รับ-จ่าย ประจำวัน'!$B419,แพ็ค!Y:Y)+SUMIF(ธุรการ!$C:$C,'รับ-จ่าย ประจำวัน'!$B419,ธุรการ!Y:Y)+SUMIF(เส้นแต่งหน้าขนมปัง!$C:$C,'รับ-จ่าย ประจำวัน'!$B419,เส้นแต่งหน้าขนมปัง!Y:Y)+SUMIF('วางแผนBC,CJ'!$C:$C,'รับ-จ่าย ประจำวัน'!$B419,'วางแผนBC,CJ'!Y:Y)+SUMIF(RD!$C:$C,'รับ-จ่าย ประจำวัน'!$B419,RD!Y:Y)+SUMIF('FG,ออนไล,คัดแยก'!$C:$C,'รับ-จ่าย ประจำวัน'!$B419,'FG,ออนไล,คัดแยก'!Y:Y)</f>
        <v>0</v>
      </c>
      <c r="BG419" s="16">
        <f>SUMIF(เตรียมส่วนผสม!$C:$C,'รับ-จ่าย ประจำวัน'!$B419,เตรียมส่วนผสม!Z:Z)+SUMIF(กวนไส้!$C:$C,'รับ-จ่าย ประจำวัน'!$B419,กวนไส้!Z:Z)+SUMIF(ผลิต1!$C:$C,'รับ-จ่าย ประจำวัน'!$B419,ผลิต1!Z:Z)+SUMIF(ผลิต2!$C:$C,'รับ-จ่าย ประจำวัน'!$B419,ผลิต2!Z:Z)+SUMIF(เส้นแต่งหน้าขนมเค้ก!$C:$C,'รับ-จ่าย ประจำวัน'!$B419,เส้นแต่งหน้าขนมเค้ก!Z:Z)+SUMIF(แพ็ค!$C:$C,'รับ-จ่าย ประจำวัน'!$B419,แพ็ค!Z:Z)+SUMIF(ธุรการ!$C:$C,'รับ-จ่าย ประจำวัน'!$B419,ธุรการ!Z:Z)+SUMIF(เส้นแต่งหน้าขนมปัง!$C:$C,'รับ-จ่าย ประจำวัน'!$B419,เส้นแต่งหน้าขนมปัง!Z:Z)+SUMIF('วางแผนBC,CJ'!$C:$C,'รับ-จ่าย ประจำวัน'!$B419,'วางแผนBC,CJ'!Z:Z)+SUMIF(RD!$C:$C,'รับ-จ่าย ประจำวัน'!$B419,RD!Z:Z)+SUMIF('FG,ออนไล,คัดแยก'!$C:$C,'รับ-จ่าย ประจำวัน'!$B419,'FG,ออนไล,คัดแยก'!Z:Z)</f>
        <v>0</v>
      </c>
      <c r="BH419" s="16">
        <f>SUMIF(เตรียมส่วนผสม!$C:$C,'รับ-จ่าย ประจำวัน'!$B419,เตรียมส่วนผสม!AA:AA)+SUMIF(กวนไส้!$C:$C,'รับ-จ่าย ประจำวัน'!$B419,กวนไส้!AA:AA)+SUMIF(ผลิต1!$C:$C,'รับ-จ่าย ประจำวัน'!$B419,ผลิต1!AA:AA)+SUMIF(ผลิต2!$C:$C,'รับ-จ่าย ประจำวัน'!$B419,ผลิต2!AA:AA)+SUMIF(เส้นแต่งหน้าขนมเค้ก!$C:$C,'รับ-จ่าย ประจำวัน'!$B419,เส้นแต่งหน้าขนมเค้ก!AA:AA)+SUMIF(แพ็ค!$C:$C,'รับ-จ่าย ประจำวัน'!$B419,แพ็ค!AA:AA)+SUMIF(ธุรการ!$C:$C,'รับ-จ่าย ประจำวัน'!$B419,ธุรการ!AA:AA)+SUMIF(เส้นแต่งหน้าขนมปัง!$C:$C,'รับ-จ่าย ประจำวัน'!$B419,เส้นแต่งหน้าขนมปัง!AA:AA)+SUMIF('วางแผนBC,CJ'!$C:$C,'รับ-จ่าย ประจำวัน'!$B419,'วางแผนBC,CJ'!AA:AA)+SUMIF(RD!$C:$C,'รับ-จ่าย ประจำวัน'!$B419,RD!AA:AA)+SUMIF('FG,ออนไล,คัดแยก'!$C:$C,'รับ-จ่าย ประจำวัน'!$B419,'FG,ออนไล,คัดแยก'!AA:AA)</f>
        <v>0</v>
      </c>
      <c r="BI419" s="16">
        <f>SUMIF(เตรียมส่วนผสม!$C:$C,'รับ-จ่าย ประจำวัน'!$B419,เตรียมส่วนผสม!AB:AB)+SUMIF(กวนไส้!$C:$C,'รับ-จ่าย ประจำวัน'!$B419,กวนไส้!AB:AB)+SUMIF(ผลิต1!$C:$C,'รับ-จ่าย ประจำวัน'!$B419,ผลิต1!AB:AB)+SUMIF(ผลิต2!$C:$C,'รับ-จ่าย ประจำวัน'!$B419,ผลิต2!AB:AB)+SUMIF(เส้นแต่งหน้าขนมเค้ก!$C:$C,'รับ-จ่าย ประจำวัน'!$B419,เส้นแต่งหน้าขนมเค้ก!AB:AB)+SUMIF(แพ็ค!$C:$C,'รับ-จ่าย ประจำวัน'!$B419,แพ็ค!AB:AB)+SUMIF(ธุรการ!$C:$C,'รับ-จ่าย ประจำวัน'!$B419,ธุรการ!AB:AB)+SUMIF(เส้นแต่งหน้าขนมปัง!$C:$C,'รับ-จ่าย ประจำวัน'!$B419,เส้นแต่งหน้าขนมปัง!AB:AB)+SUMIF('วางแผนBC,CJ'!$C:$C,'รับ-จ่าย ประจำวัน'!$B419,'วางแผนBC,CJ'!AB:AB)+SUMIF(RD!$C:$C,'รับ-จ่าย ประจำวัน'!$B419,RD!AB:AB)+SUMIF('FG,ออนไล,คัดแยก'!$C:$C,'รับ-จ่าย ประจำวัน'!$B419,'FG,ออนไล,คัดแยก'!AB:AB)</f>
        <v>0</v>
      </c>
      <c r="BJ419" s="16">
        <f>SUMIF(เตรียมส่วนผสม!$C:$C,'รับ-จ่าย ประจำวัน'!$B419,เตรียมส่วนผสม!AC:AC)+SUMIF(กวนไส้!$C:$C,'รับ-จ่าย ประจำวัน'!$B419,กวนไส้!AC:AC)+SUMIF(ผลิต1!$C:$C,'รับ-จ่าย ประจำวัน'!$B419,ผลิต1!AC:AC)+SUMIF(ผลิต2!$C:$C,'รับ-จ่าย ประจำวัน'!$B419,ผลิต2!AC:AC)+SUMIF(เส้นแต่งหน้าขนมเค้ก!$C:$C,'รับ-จ่าย ประจำวัน'!$B419,เส้นแต่งหน้าขนมเค้ก!AC:AC)+SUMIF(แพ็ค!$C:$C,'รับ-จ่าย ประจำวัน'!$B419,แพ็ค!AC:AC)+SUMIF(ธุรการ!$C:$C,'รับ-จ่าย ประจำวัน'!$B419,ธุรการ!AC:AC)+SUMIF(เส้นแต่งหน้าขนมปัง!$C:$C,'รับ-จ่าย ประจำวัน'!$B419,เส้นแต่งหน้าขนมปัง!AC:AC)+SUMIF('วางแผนBC,CJ'!$C:$C,'รับ-จ่าย ประจำวัน'!$B419,'วางแผนBC,CJ'!AC:AC)+SUMIF(RD!$C:$C,'รับ-จ่าย ประจำวัน'!$B419,RD!AC:AC)+SUMIF('FG,ออนไล,คัดแยก'!$C:$C,'รับ-จ่าย ประจำวัน'!$B419,'FG,ออนไล,คัดแยก'!AC:AC)</f>
        <v>0</v>
      </c>
      <c r="BK419" s="16">
        <f>SUMIF(เตรียมส่วนผสม!$C:$C,'รับ-จ่าย ประจำวัน'!$B419,เตรียมส่วนผสม!AD:AD)+SUMIF(กวนไส้!$C:$C,'รับ-จ่าย ประจำวัน'!$B419,กวนไส้!AD:AD)+SUMIF(ผลิต1!$C:$C,'รับ-จ่าย ประจำวัน'!$B419,ผลิต1!AD:AD)+SUMIF(ผลิต2!$C:$C,'รับ-จ่าย ประจำวัน'!$B419,ผลิต2!AD:AD)+SUMIF(เส้นแต่งหน้าขนมเค้ก!$C:$C,'รับ-จ่าย ประจำวัน'!$B419,เส้นแต่งหน้าขนมเค้ก!AD:AD)+SUMIF(แพ็ค!$C:$C,'รับ-จ่าย ประจำวัน'!$B419,แพ็ค!AD:AD)+SUMIF(ธุรการ!$C:$C,'รับ-จ่าย ประจำวัน'!$B419,ธุรการ!AD:AD)+SUMIF(เส้นแต่งหน้าขนมปัง!$C:$C,'รับ-จ่าย ประจำวัน'!$B419,เส้นแต่งหน้าขนมปัง!AD:AD)+SUMIF('วางแผนBC,CJ'!$C:$C,'รับ-จ่าย ประจำวัน'!$B419,'วางแผนBC,CJ'!AD:AD)+SUMIF(RD!$C:$C,'รับ-จ่าย ประจำวัน'!$B419,RD!AD:AD)+SUMIF('FG,ออนไล,คัดแยก'!$C:$C,'รับ-จ่าย ประจำวัน'!$B419,'FG,ออนไล,คัดแยก'!AD:AD)</f>
        <v>0</v>
      </c>
      <c r="BL419" s="16">
        <f>SUMIF(เตรียมส่วนผสม!$C:$C,'รับ-จ่าย ประจำวัน'!$B419,เตรียมส่วนผสม!AE:AE)+SUMIF(กวนไส้!$C:$C,'รับ-จ่าย ประจำวัน'!$B419,กวนไส้!AE:AE)+SUMIF(ผลิต1!$C:$C,'รับ-จ่าย ประจำวัน'!$B419,ผลิต1!AE:AE)+SUMIF(ผลิต2!$C:$C,'รับ-จ่าย ประจำวัน'!$B419,ผลิต2!AE:AE)+SUMIF(เส้นแต่งหน้าขนมเค้ก!$C:$C,'รับ-จ่าย ประจำวัน'!$B419,เส้นแต่งหน้าขนมเค้ก!AE:AE)+SUMIF(แพ็ค!$C:$C,'รับ-จ่าย ประจำวัน'!$B419,แพ็ค!AE:AE)+SUMIF(ธุรการ!$C:$C,'รับ-จ่าย ประจำวัน'!$B419,ธุรการ!AE:AE)+SUMIF(เส้นแต่งหน้าขนมปัง!$C:$C,'รับ-จ่าย ประจำวัน'!$B419,เส้นแต่งหน้าขนมปัง!AE:AE)+SUMIF('วางแผนBC,CJ'!$C:$C,'รับ-จ่าย ประจำวัน'!$B419,'วางแผนBC,CJ'!AE:AE)+SUMIF(RD!$C:$C,'รับ-จ่าย ประจำวัน'!$B419,RD!AE:AE)+SUMIF('FG,ออนไล,คัดแยก'!$C:$C,'รับ-จ่าย ประจำวัน'!$B419,'FG,ออนไล,คัดแยก'!AE:AE)</f>
        <v>100</v>
      </c>
      <c r="BM419" s="16">
        <f>SUMIF(เตรียมส่วนผสม!$C:$C,'รับ-จ่าย ประจำวัน'!$B419,เตรียมส่วนผสม!AF:AF)+SUMIF(กวนไส้!$C:$C,'รับ-จ่าย ประจำวัน'!$B419,กวนไส้!AF:AF)+SUMIF(ผลิต1!$C:$C,'รับ-จ่าย ประจำวัน'!$B419,ผลิต1!AF:AF)+SUMIF(ผลิต2!$C:$C,'รับ-จ่าย ประจำวัน'!$B419,ผลิต2!AF:AF)+SUMIF(เส้นแต่งหน้าขนมเค้ก!$C:$C,'รับ-จ่าย ประจำวัน'!$B419,เส้นแต่งหน้าขนมเค้ก!AF:AF)+SUMIF(แพ็ค!$C:$C,'รับ-จ่าย ประจำวัน'!$B419,แพ็ค!AF:AF)+SUMIF(ธุรการ!$C:$C,'รับ-จ่าย ประจำวัน'!$B419,ธุรการ!AF:AF)+SUMIF(เส้นแต่งหน้าขนมปัง!$C:$C,'รับ-จ่าย ประจำวัน'!$B419,เส้นแต่งหน้าขนมปัง!AF:AF)+SUMIF('วางแผนBC,CJ'!$C:$C,'รับ-จ่าย ประจำวัน'!$B419,'วางแผนBC,CJ'!AF:AF)+SUMIF(RD!$C:$C,'รับ-จ่าย ประจำวัน'!$B419,RD!AF:AF)+SUMIF('FG,ออนไล,คัดแยก'!$C:$C,'รับ-จ่าย ประจำวัน'!$B419,'FG,ออนไล,คัดแยก'!AF:AF)</f>
        <v>0</v>
      </c>
      <c r="BN419" s="16">
        <f>SUMIF(เตรียมส่วนผสม!$C:$C,'รับ-จ่าย ประจำวัน'!$B419,เตรียมส่วนผสม!AG:AG)+SUMIF(กวนไส้!$C:$C,'รับ-จ่าย ประจำวัน'!$B419,กวนไส้!AG:AG)+SUMIF(ผลิต1!$C:$C,'รับ-จ่าย ประจำวัน'!$B419,ผลิต1!AG:AG)+SUMIF(ผลิต2!$C:$C,'รับ-จ่าย ประจำวัน'!$B419,ผลิต2!AG:AG)+SUMIF(เส้นแต่งหน้าขนมเค้ก!$C:$C,'รับ-จ่าย ประจำวัน'!$B419,เส้นแต่งหน้าขนมเค้ก!AG:AG)+SUMIF(แพ็ค!$C:$C,'รับ-จ่าย ประจำวัน'!$B419,แพ็ค!AG:AG)+SUMIF(ธุรการ!$C:$C,'รับ-จ่าย ประจำวัน'!$B419,ธุรการ!AG:AG)+SUMIF(เส้นแต่งหน้าขนมปัง!$C:$C,'รับ-จ่าย ประจำวัน'!$B419,เส้นแต่งหน้าขนมปัง!AG:AG)+SUMIF('วางแผนBC,CJ'!$C:$C,'รับ-จ่าย ประจำวัน'!$B419,'วางแผนBC,CJ'!AG:AG)+SUMIF(RD!$C:$C,'รับ-จ่าย ประจำวัน'!$B419,RD!AG:AG)+SUMIF('FG,ออนไล,คัดแยก'!$C:$C,'รับ-จ่าย ประจำวัน'!$B419,'FG,ออนไล,คัดแยก'!AG:AG)</f>
        <v>0</v>
      </c>
      <c r="BO419" s="16">
        <f>SUMIF(เตรียมส่วนผสม!$C:$C,'รับ-จ่าย ประจำวัน'!$B419,เตรียมส่วนผสม!AH:AH)+SUMIF(กวนไส้!$C:$C,'รับ-จ่าย ประจำวัน'!$B419,กวนไส้!AH:AH)+SUMIF(ผลิต1!$C:$C,'รับ-จ่าย ประจำวัน'!$B419,ผลิต1!AH:AH)+SUMIF(ผลิต2!$C:$C,'รับ-จ่าย ประจำวัน'!$B419,ผลิต2!AH:AH)+SUMIF(เส้นแต่งหน้าขนมเค้ก!$C:$C,'รับ-จ่าย ประจำวัน'!$B419,เส้นแต่งหน้าขนมเค้ก!AH:AH)+SUMIF(แพ็ค!$C:$C,'รับ-จ่าย ประจำวัน'!$B419,แพ็ค!AH:AH)+SUMIF(ธุรการ!$C:$C,'รับ-จ่าย ประจำวัน'!$B419,ธุรการ!AH:AH)+SUMIF(เส้นแต่งหน้าขนมปัง!$C:$C,'รับ-จ่าย ประจำวัน'!$B419,เส้นแต่งหน้าขนมปัง!AH:AH)+SUMIF('วางแผนBC,CJ'!$C:$C,'รับ-จ่าย ประจำวัน'!$B419,'วางแผนBC,CJ'!AH:AH)+SUMIF(RD!$C:$C,'รับ-จ่าย ประจำวัน'!$B419,RD!AH:AH)+SUMIF('FG,ออนไล,คัดแยก'!$C:$C,'รับ-จ่าย ประจำวัน'!$B419,'FG,ออนไล,คัดแยก'!AH:AH)</f>
        <v>0</v>
      </c>
      <c r="BP419" s="16">
        <f>SUMIF(เตรียมส่วนผสม!$C:$C,'รับ-จ่าย ประจำวัน'!$B419,เตรียมส่วนผสม!AI:AI)+SUMIF(กวนไส้!$C:$C,'รับ-จ่าย ประจำวัน'!$B419,กวนไส้!AI:AI)+SUMIF(ผลิต1!$C:$C,'รับ-จ่าย ประจำวัน'!$B419,ผลิต1!AI:AI)+SUMIF(ผลิต2!$C:$C,'รับ-จ่าย ประจำวัน'!$B419,ผลิต2!AI:AI)+SUMIF(เส้นแต่งหน้าขนมเค้ก!$C:$C,'รับ-จ่าย ประจำวัน'!$B419,เส้นแต่งหน้าขนมเค้ก!AI:AI)+SUMIF(แพ็ค!$C:$C,'รับ-จ่าย ประจำวัน'!$B419,แพ็ค!AI:AI)+SUMIF(ธุรการ!$C:$C,'รับ-จ่าย ประจำวัน'!$B419,ธุรการ!AI:AI)+SUMIF(เส้นแต่งหน้าขนมปัง!$C:$C,'รับ-จ่าย ประจำวัน'!$B419,เส้นแต่งหน้าขนมปัง!AI:AI)+SUMIF('วางแผนBC,CJ'!$C:$C,'รับ-จ่าย ประจำวัน'!$B419,'วางแผนBC,CJ'!AI:AI)+SUMIF(RD!$C:$C,'รับ-จ่าย ประจำวัน'!$B419,RD!AI:AI)+SUMIF('FG,ออนไล,คัดแยก'!$C:$C,'รับ-จ่าย ประจำวัน'!$B419,'FG,ออนไล,คัดแยก'!AI:AI)</f>
        <v>0</v>
      </c>
      <c r="BQ419" s="16">
        <f>SUMIF(เตรียมส่วนผสม!$C:$C,'รับ-จ่าย ประจำวัน'!$B419,เตรียมส่วนผสม!AJ:AJ)+SUMIF(กวนไส้!$C:$C,'รับ-จ่าย ประจำวัน'!$B419,กวนไส้!AJ:AJ)+SUMIF(ผลิต1!$C:$C,'รับ-จ่าย ประจำวัน'!$B419,ผลิต1!AJ:AJ)+SUMIF(ผลิต2!$C:$C,'รับ-จ่าย ประจำวัน'!$B419,ผลิต2!AJ:AJ)+SUMIF(เส้นแต่งหน้าขนมเค้ก!$C:$C,'รับ-จ่าย ประจำวัน'!$B419,เส้นแต่งหน้าขนมเค้ก!AJ:AJ)+SUMIF(แพ็ค!$C:$C,'รับ-จ่าย ประจำวัน'!$B419,แพ็ค!AJ:AJ)+SUMIF(ธุรการ!$C:$C,'รับ-จ่าย ประจำวัน'!$B419,ธุรการ!AJ:AJ)+SUMIF(เส้นแต่งหน้าขนมปัง!$C:$C,'รับ-จ่าย ประจำวัน'!$B419,เส้นแต่งหน้าขนมปัง!AJ:AJ)+SUMIF('วางแผนBC,CJ'!$C:$C,'รับ-จ่าย ประจำวัน'!$B419,'วางแผนBC,CJ'!AJ:AJ)+SUMIF(RD!$C:$C,'รับ-จ่าย ประจำวัน'!$B419,RD!AJ:AJ)+SUMIF('FG,ออนไล,คัดแยก'!$C:$C,'รับ-จ่าย ประจำวัน'!$B419,'FG,ออนไล,คัดแยก'!AJ:AJ)</f>
        <v>0</v>
      </c>
      <c r="BR419" s="16">
        <f>SUMIF(เตรียมส่วนผสม!$C:$C,'รับ-จ่าย ประจำวัน'!$B419,เตรียมส่วนผสม!AK:AK)+SUMIF(กวนไส้!$C:$C,'รับ-จ่าย ประจำวัน'!$B419,กวนไส้!AK:AK)+SUMIF(ผลิต1!$C:$C,'รับ-จ่าย ประจำวัน'!$B419,ผลิต1!AK:AK)+SUMIF(ผลิต2!$C:$C,'รับ-จ่าย ประจำวัน'!$B419,ผลิต2!AK:AK)+SUMIF(เส้นแต่งหน้าขนมเค้ก!$C:$C,'รับ-จ่าย ประจำวัน'!$B419,เส้นแต่งหน้าขนมเค้ก!AK:AK)+SUMIF(แพ็ค!$C:$C,'รับ-จ่าย ประจำวัน'!$B419,แพ็ค!AK:AK)+SUMIF(ธุรการ!$C:$C,'รับ-จ่าย ประจำวัน'!$B419,ธุรการ!AK:AK)+SUMIF(เส้นแต่งหน้าขนมปัง!$C:$C,'รับ-จ่าย ประจำวัน'!$B419,เส้นแต่งหน้าขนมปัง!AK:AK)+SUMIF('วางแผนBC,CJ'!$C:$C,'รับ-จ่าย ประจำวัน'!$B419,'วางแผนBC,CJ'!AK:AK)+SUMIF(RD!$C:$C,'รับ-จ่าย ประจำวัน'!$B419,RD!AK:AK)+SUMIF('FG,ออนไล,คัดแยก'!$C:$C,'รับ-จ่าย ประจำวัน'!$B419,'FG,ออนไล,คัดแยก'!AK:AK)</f>
        <v>0</v>
      </c>
      <c r="BS419" s="16">
        <f>SUMIF(เตรียมส่วนผสม!$C:$C,'รับ-จ่าย ประจำวัน'!$B419,เตรียมส่วนผสม!AL:AL)+SUMIF(กวนไส้!$C:$C,'รับ-จ่าย ประจำวัน'!$B419,กวนไส้!AL:AL)+SUMIF(ผลิต1!$C:$C,'รับ-จ่าย ประจำวัน'!$B419,ผลิต1!AL:AL)+SUMIF(ผลิต2!$C:$C,'รับ-จ่าย ประจำวัน'!$B419,ผลิต2!AL:AL)+SUMIF(เส้นแต่งหน้าขนมเค้ก!$C:$C,'รับ-จ่าย ประจำวัน'!$B419,เส้นแต่งหน้าขนมเค้ก!AL:AL)+SUMIF(แพ็ค!$C:$C,'รับ-จ่าย ประจำวัน'!$B419,แพ็ค!AL:AL)+SUMIF(ธุรการ!$C:$C,'รับ-จ่าย ประจำวัน'!$B419,ธุรการ!AL:AL)+SUMIF(เส้นแต่งหน้าขนมปัง!$C:$C,'รับ-จ่าย ประจำวัน'!$B419,เส้นแต่งหน้าขนมปัง!AL:AL)+SUMIF('วางแผนBC,CJ'!$C:$C,'รับ-จ่าย ประจำวัน'!$B419,'วางแผนBC,CJ'!AL:AL)+SUMIF(RD!$C:$C,'รับ-จ่าย ประจำวัน'!$B419,RD!AL:AL)+SUMIF('FG,ออนไล,คัดแยก'!$C:$C,'รับ-จ่าย ประจำวัน'!$B419,'FG,ออนไล,คัดแยก'!AL:AL)</f>
        <v>0</v>
      </c>
      <c r="BT419" s="18">
        <f t="shared" si="93"/>
        <v>400</v>
      </c>
      <c r="BU419" s="116"/>
      <c r="BV419" s="146">
        <f t="shared" si="94"/>
        <v>1500</v>
      </c>
      <c r="BW419" s="183">
        <v>30</v>
      </c>
      <c r="BX419" s="172">
        <f>BT419/30</f>
        <v>13.333333333333334</v>
      </c>
      <c r="BY419" s="188">
        <f t="shared" si="90"/>
        <v>112.5</v>
      </c>
      <c r="BZ419" s="180">
        <f t="shared" ca="1" si="95"/>
        <v>46315.5</v>
      </c>
      <c r="CA419" s="93"/>
      <c r="CB419" s="93"/>
      <c r="CC419" s="93"/>
      <c r="CD419" s="93"/>
      <c r="CE419" s="93"/>
      <c r="CF419" s="93"/>
      <c r="CG419" s="93"/>
      <c r="CH419" s="93"/>
      <c r="CI419" s="93"/>
      <c r="CJ419" s="97"/>
      <c r="CK419" s="9">
        <f t="shared" si="91"/>
        <v>1500</v>
      </c>
    </row>
    <row r="420" spans="1:89" hidden="1" x14ac:dyDescent="0.5">
      <c r="A420" s="149"/>
      <c r="B420" s="34">
        <v>1024201002</v>
      </c>
      <c r="C420" s="33" t="s">
        <v>1806</v>
      </c>
      <c r="D420" s="141" t="s">
        <v>61</v>
      </c>
      <c r="E420" s="25"/>
      <c r="F420" s="132"/>
      <c r="G420" s="25"/>
      <c r="H420" s="12">
        <v>4800</v>
      </c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11"/>
      <c r="AF420" s="11"/>
      <c r="AG420" s="11"/>
      <c r="AH420" s="11"/>
      <c r="AI420" s="25"/>
      <c r="AJ420" s="25"/>
      <c r="AK420" s="25"/>
      <c r="AL420" s="25"/>
      <c r="AM420" s="25"/>
      <c r="AN420" s="15">
        <f t="shared" si="92"/>
        <v>0</v>
      </c>
      <c r="AO420" s="16">
        <f>SUMIF(เตรียมส่วนผสม!$C:$C,'รับ-จ่าย ประจำวัน'!$B420,เตรียมส่วนผสม!H:H)+SUMIF(กวนไส้!$C:$C,'รับ-จ่าย ประจำวัน'!$B420,กวนไส้!H:H)+SUMIF(ผลิต1!$C:$C,'รับ-จ่าย ประจำวัน'!$B420,ผลิต1!H:H)+SUMIF(ผลิต2!$C:$C,'รับ-จ่าย ประจำวัน'!$B420,ผลิต2!H:H)+SUMIF(เส้นแต่งหน้าขนมเค้ก!$C:$C,'รับ-จ่าย ประจำวัน'!$B420,เส้นแต่งหน้าขนมเค้ก!H:H)+SUMIF(แพ็ค!$C:$C,'รับ-จ่าย ประจำวัน'!$B420,แพ็ค!H:H)+SUMIF(ธุรการ!$C:$C,'รับ-จ่าย ประจำวัน'!$B420,ธุรการ!H:H)+SUMIF(เส้นแต่งหน้าขนมปัง!$C:$C,'รับ-จ่าย ประจำวัน'!$B420,เส้นแต่งหน้าขนมปัง!H:H)+SUMIF('วางแผนBC,CJ'!$C:$C,'รับ-จ่าย ประจำวัน'!$B420,'วางแผนBC,CJ'!H:H)+SUMIF(RD!$C:$C,'รับ-จ่าย ประจำวัน'!$B420,RD!H:H)+SUMIF('FG,ออนไล,คัดแยก'!$C:$C,'รับ-จ่าย ประจำวัน'!$B420,'FG,ออนไล,คัดแยก'!H:H)</f>
        <v>0</v>
      </c>
      <c r="AP420" s="16">
        <f>SUMIF(เตรียมส่วนผสม!$C:$C,'รับ-จ่าย ประจำวัน'!$B420,เตรียมส่วนผสม!I:I)+SUMIF(กวนไส้!$C:$C,'รับ-จ่าย ประจำวัน'!$B420,กวนไส้!I:I)+SUMIF(ผลิต1!$C:$C,'รับ-จ่าย ประจำวัน'!$B420,ผลิต1!I:I)+SUMIF(ผลิต2!$C:$C,'รับ-จ่าย ประจำวัน'!$B420,ผลิต2!I:I)+SUMIF(เส้นแต่งหน้าขนมเค้ก!$C:$C,'รับ-จ่าย ประจำวัน'!$B420,เส้นแต่งหน้าขนมเค้ก!I:I)+SUMIF(แพ็ค!$C:$C,'รับ-จ่าย ประจำวัน'!$B420,แพ็ค!I:I)+SUMIF(ธุรการ!$C:$C,'รับ-จ่าย ประจำวัน'!$B420,ธุรการ!I:I)+SUMIF(เส้นแต่งหน้าขนมปัง!$C:$C,'รับ-จ่าย ประจำวัน'!$B420,เส้นแต่งหน้าขนมปัง!I:I)+SUMIF('วางแผนBC,CJ'!$C:$C,'รับ-จ่าย ประจำวัน'!$B420,'วางแผนBC,CJ'!I:I)+SUMIF(RD!$C:$C,'รับ-จ่าย ประจำวัน'!$B420,RD!I:I)+SUMIF('FG,ออนไล,คัดแยก'!$C:$C,'รับ-จ่าย ประจำวัน'!$B420,'FG,ออนไล,คัดแยก'!I:I)</f>
        <v>0</v>
      </c>
      <c r="AQ420" s="16">
        <f>SUMIF(เตรียมส่วนผสม!$C:$C,'รับ-จ่าย ประจำวัน'!$B420,เตรียมส่วนผสม!J:J)+SUMIF(กวนไส้!$C:$C,'รับ-จ่าย ประจำวัน'!$B420,กวนไส้!J:J)+SUMIF(ผลิต1!$C:$C,'รับ-จ่าย ประจำวัน'!$B420,ผลิต1!J:J)+SUMIF(ผลิต2!$C:$C,'รับ-จ่าย ประจำวัน'!$B420,ผลิต2!J:J)+SUMIF(เส้นแต่งหน้าขนมเค้ก!$C:$C,'รับ-จ่าย ประจำวัน'!$B420,เส้นแต่งหน้าขนมเค้ก!J:J)+SUMIF(แพ็ค!$C:$C,'รับ-จ่าย ประจำวัน'!$B420,แพ็ค!J:J)+SUMIF(ธุรการ!$C:$C,'รับ-จ่าย ประจำวัน'!$B420,ธุรการ!J:J)+SUMIF(เส้นแต่งหน้าขนมปัง!$C:$C,'รับ-จ่าย ประจำวัน'!$B420,เส้นแต่งหน้าขนมปัง!J:J)+SUMIF('วางแผนBC,CJ'!$C:$C,'รับ-จ่าย ประจำวัน'!$B420,'วางแผนBC,CJ'!J:J)+SUMIF(RD!$C:$C,'รับ-จ่าย ประจำวัน'!$B420,RD!J:J)+SUMIF('FG,ออนไล,คัดแยก'!$C:$C,'รับ-จ่าย ประจำวัน'!$B420,'FG,ออนไล,คัดแยก'!J:J)</f>
        <v>0</v>
      </c>
      <c r="AR420" s="16">
        <f>SUMIF(เตรียมส่วนผสม!$C:$C,'รับ-จ่าย ประจำวัน'!$B420,เตรียมส่วนผสม!K:K)+SUMIF(กวนไส้!$C:$C,'รับ-จ่าย ประจำวัน'!$B420,กวนไส้!K:K)+SUMIF(ผลิต1!$C:$C,'รับ-จ่าย ประจำวัน'!$B420,ผลิต1!K:K)+SUMIF(ผลิต2!$C:$C,'รับ-จ่าย ประจำวัน'!$B420,ผลิต2!K:K)+SUMIF(เส้นแต่งหน้าขนมเค้ก!$C:$C,'รับ-จ่าย ประจำวัน'!$B420,เส้นแต่งหน้าขนมเค้ก!K:K)+SUMIF(แพ็ค!$C:$C,'รับ-จ่าย ประจำวัน'!$B420,แพ็ค!K:K)+SUMIF(ธุรการ!$C:$C,'รับ-จ่าย ประจำวัน'!$B420,ธุรการ!K:K)+SUMIF(เส้นแต่งหน้าขนมปัง!$C:$C,'รับ-จ่าย ประจำวัน'!$B420,เส้นแต่งหน้าขนมปัง!K:K)+SUMIF('วางแผนBC,CJ'!$C:$C,'รับ-จ่าย ประจำวัน'!$B420,'วางแผนBC,CJ'!K:K)+SUMIF(RD!$C:$C,'รับ-จ่าย ประจำวัน'!$B420,RD!K:K)+SUMIF('FG,ออนไล,คัดแยก'!$C:$C,'รับ-จ่าย ประจำวัน'!$B420,'FG,ออนไล,คัดแยก'!K:K)</f>
        <v>0</v>
      </c>
      <c r="AS420" s="16">
        <f>SUMIF(เตรียมส่วนผสม!$C:$C,'รับ-จ่าย ประจำวัน'!$B420,เตรียมส่วนผสม!L:L)+SUMIF(กวนไส้!$C:$C,'รับ-จ่าย ประจำวัน'!$B420,กวนไส้!L:L)+SUMIF(ผลิต1!$C:$C,'รับ-จ่าย ประจำวัน'!$B420,ผลิต1!L:L)+SUMIF(ผลิต2!$C:$C,'รับ-จ่าย ประจำวัน'!$B420,ผลิต2!L:L)+SUMIF(เส้นแต่งหน้าขนมเค้ก!$C:$C,'รับ-จ่าย ประจำวัน'!$B420,เส้นแต่งหน้าขนมเค้ก!L:L)+SUMIF(แพ็ค!$C:$C,'รับ-จ่าย ประจำวัน'!$B420,แพ็ค!L:L)+SUMIF(ธุรการ!$C:$C,'รับ-จ่าย ประจำวัน'!$B420,ธุรการ!L:L)+SUMIF(เส้นแต่งหน้าขนมปัง!$C:$C,'รับ-จ่าย ประจำวัน'!$B420,เส้นแต่งหน้าขนมปัง!L:L)+SUMIF('วางแผนBC,CJ'!$C:$C,'รับ-จ่าย ประจำวัน'!$B420,'วางแผนBC,CJ'!L:L)+SUMIF(RD!$C:$C,'รับ-จ่าย ประจำวัน'!$B420,RD!L:L)+SUMIF('FG,ออนไล,คัดแยก'!$C:$C,'รับ-จ่าย ประจำวัน'!$B420,'FG,ออนไล,คัดแยก'!L:L)</f>
        <v>0</v>
      </c>
      <c r="AT420" s="16">
        <f>SUMIF(เตรียมส่วนผสม!$C:$C,'รับ-จ่าย ประจำวัน'!$B420,เตรียมส่วนผสม!M:M)+SUMIF(กวนไส้!$C:$C,'รับ-จ่าย ประจำวัน'!$B420,กวนไส้!M:M)+SUMIF(ผลิต1!$C:$C,'รับ-จ่าย ประจำวัน'!$B420,ผลิต1!M:M)+SUMIF(ผลิต2!$C:$C,'รับ-จ่าย ประจำวัน'!$B420,ผลิต2!M:M)+SUMIF(เส้นแต่งหน้าขนมเค้ก!$C:$C,'รับ-จ่าย ประจำวัน'!$B420,เส้นแต่งหน้าขนมเค้ก!M:M)+SUMIF(แพ็ค!$C:$C,'รับ-จ่าย ประจำวัน'!$B420,แพ็ค!M:M)+SUMIF(ธุรการ!$C:$C,'รับ-จ่าย ประจำวัน'!$B420,ธุรการ!M:M)+SUMIF(เส้นแต่งหน้าขนมปัง!$C:$C,'รับ-จ่าย ประจำวัน'!$B420,เส้นแต่งหน้าขนมปัง!M:M)+SUMIF('วางแผนBC,CJ'!$C:$C,'รับ-จ่าย ประจำวัน'!$B420,'วางแผนBC,CJ'!M:M)+SUMIF(RD!$C:$C,'รับ-จ่าย ประจำวัน'!$B420,RD!M:M)+SUMIF('FG,ออนไล,คัดแยก'!$C:$C,'รับ-จ่าย ประจำวัน'!$B420,'FG,ออนไล,คัดแยก'!M:M)</f>
        <v>0</v>
      </c>
      <c r="AU420" s="16">
        <f>SUMIF(เตรียมส่วนผสม!$C:$C,'รับ-จ่าย ประจำวัน'!$B420,เตรียมส่วนผสม!N:N)+SUMIF(กวนไส้!$C:$C,'รับ-จ่าย ประจำวัน'!$B420,กวนไส้!N:N)+SUMIF(ผลิต1!$C:$C,'รับ-จ่าย ประจำวัน'!$B420,ผลิต1!N:N)+SUMIF(ผลิต2!$C:$C,'รับ-จ่าย ประจำวัน'!$B420,ผลิต2!N:N)+SUMIF(เส้นแต่งหน้าขนมเค้ก!$C:$C,'รับ-จ่าย ประจำวัน'!$B420,เส้นแต่งหน้าขนมเค้ก!N:N)+SUMIF(แพ็ค!$C:$C,'รับ-จ่าย ประจำวัน'!$B420,แพ็ค!N:N)+SUMIF(ธุรการ!$C:$C,'รับ-จ่าย ประจำวัน'!$B420,ธุรการ!N:N)+SUMIF(เส้นแต่งหน้าขนมปัง!$C:$C,'รับ-จ่าย ประจำวัน'!$B420,เส้นแต่งหน้าขนมปัง!N:N)+SUMIF('วางแผนBC,CJ'!$C:$C,'รับ-จ่าย ประจำวัน'!$B420,'วางแผนBC,CJ'!N:N)+SUMIF(RD!$C:$C,'รับ-จ่าย ประจำวัน'!$B420,RD!N:N)+SUMIF('FG,ออนไล,คัดแยก'!$C:$C,'รับ-จ่าย ประจำวัน'!$B420,'FG,ออนไล,คัดแยก'!N:N)</f>
        <v>0</v>
      </c>
      <c r="AV420" s="16">
        <f>SUMIF(เตรียมส่วนผสม!$C:$C,'รับ-จ่าย ประจำวัน'!$B420,เตรียมส่วนผสม!O:O)+SUMIF(กวนไส้!$C:$C,'รับ-จ่าย ประจำวัน'!$B420,กวนไส้!O:O)+SUMIF(ผลิต1!$C:$C,'รับ-จ่าย ประจำวัน'!$B420,ผลิต1!O:O)+SUMIF(ผลิต2!$C:$C,'รับ-จ่าย ประจำวัน'!$B420,ผลิต2!O:O)+SUMIF(เส้นแต่งหน้าขนมเค้ก!$C:$C,'รับ-จ่าย ประจำวัน'!$B420,เส้นแต่งหน้าขนมเค้ก!O:O)+SUMIF(แพ็ค!$C:$C,'รับ-จ่าย ประจำวัน'!$B420,แพ็ค!O:O)+SUMIF(ธุรการ!$C:$C,'รับ-จ่าย ประจำวัน'!$B420,ธุรการ!O:O)+SUMIF(เส้นแต่งหน้าขนมปัง!$C:$C,'รับ-จ่าย ประจำวัน'!$B420,เส้นแต่งหน้าขนมปัง!O:O)+SUMIF('วางแผนBC,CJ'!$C:$C,'รับ-จ่าย ประจำวัน'!$B420,'วางแผนBC,CJ'!O:O)+SUMIF(RD!$C:$C,'รับ-จ่าย ประจำวัน'!$B420,RD!O:O)+SUMIF('FG,ออนไล,คัดแยก'!$C:$C,'รับ-จ่าย ประจำวัน'!$B420,'FG,ออนไล,คัดแยก'!O:O)</f>
        <v>0</v>
      </c>
      <c r="AW420" s="16">
        <f>SUMIF(เตรียมส่วนผสม!$C:$C,'รับ-จ่าย ประจำวัน'!$B420,เตรียมส่วนผสม!P:P)+SUMIF(กวนไส้!$C:$C,'รับ-จ่าย ประจำวัน'!$B420,กวนไส้!P:P)+SUMIF(ผลิต1!$C:$C,'รับ-จ่าย ประจำวัน'!$B420,ผลิต1!P:P)+SUMIF(ผลิต2!$C:$C,'รับ-จ่าย ประจำวัน'!$B420,ผลิต2!P:P)+SUMIF(เส้นแต่งหน้าขนมเค้ก!$C:$C,'รับ-จ่าย ประจำวัน'!$B420,เส้นแต่งหน้าขนมเค้ก!P:P)+SUMIF(แพ็ค!$C:$C,'รับ-จ่าย ประจำวัน'!$B420,แพ็ค!P:P)+SUMIF(ธุรการ!$C:$C,'รับ-จ่าย ประจำวัน'!$B420,ธุรการ!P:P)+SUMIF(เส้นแต่งหน้าขนมปัง!$C:$C,'รับ-จ่าย ประจำวัน'!$B420,เส้นแต่งหน้าขนมปัง!P:P)+SUMIF('วางแผนBC,CJ'!$C:$C,'รับ-จ่าย ประจำวัน'!$B420,'วางแผนBC,CJ'!P:P)+SUMIF(RD!$C:$C,'รับ-จ่าย ประจำวัน'!$B420,RD!P:P)+SUMIF('FG,ออนไล,คัดแยก'!$C:$C,'รับ-จ่าย ประจำวัน'!$B420,'FG,ออนไล,คัดแยก'!P:P)</f>
        <v>0</v>
      </c>
      <c r="AX420" s="16">
        <f>SUMIF(เตรียมส่วนผสม!$C:$C,'รับ-จ่าย ประจำวัน'!$B420,เตรียมส่วนผสม!Q:Q)+SUMIF(กวนไส้!$C:$C,'รับ-จ่าย ประจำวัน'!$B420,กวนไส้!Q:Q)+SUMIF(ผลิต1!$C:$C,'รับ-จ่าย ประจำวัน'!$B420,ผลิต1!Q:Q)+SUMIF(ผลิต2!$C:$C,'รับ-จ่าย ประจำวัน'!$B420,ผลิต2!Q:Q)+SUMIF(เส้นแต่งหน้าขนมเค้ก!$C:$C,'รับ-จ่าย ประจำวัน'!$B420,เส้นแต่งหน้าขนมเค้ก!Q:Q)+SUMIF(แพ็ค!$C:$C,'รับ-จ่าย ประจำวัน'!$B420,แพ็ค!Q:Q)+SUMIF(ธุรการ!$C:$C,'รับ-จ่าย ประจำวัน'!$B420,ธุรการ!Q:Q)+SUMIF(เส้นแต่งหน้าขนมปัง!$C:$C,'รับ-จ่าย ประจำวัน'!$B420,เส้นแต่งหน้าขนมปัง!Q:Q)+SUMIF('วางแผนBC,CJ'!$C:$C,'รับ-จ่าย ประจำวัน'!$B420,'วางแผนBC,CJ'!Q:Q)+SUMIF(RD!$C:$C,'รับ-จ่าย ประจำวัน'!$B420,RD!Q:Q)+SUMIF('FG,ออนไล,คัดแยก'!$C:$C,'รับ-จ่าย ประจำวัน'!$B420,'FG,ออนไล,คัดแยก'!Q:Q)</f>
        <v>0</v>
      </c>
      <c r="AY420" s="16">
        <f>SUMIF(เตรียมส่วนผสม!$C:$C,'รับ-จ่าย ประจำวัน'!$B420,เตรียมส่วนผสม!R:R)+SUMIF(กวนไส้!$C:$C,'รับ-จ่าย ประจำวัน'!$B420,กวนไส้!R:R)+SUMIF(ผลิต1!$C:$C,'รับ-จ่าย ประจำวัน'!$B420,ผลิต1!R:R)+SUMIF(ผลิต2!$C:$C,'รับ-จ่าย ประจำวัน'!$B420,ผลิต2!R:R)+SUMIF(เส้นแต่งหน้าขนมเค้ก!$C:$C,'รับ-จ่าย ประจำวัน'!$B420,เส้นแต่งหน้าขนมเค้ก!R:R)+SUMIF(แพ็ค!$C:$C,'รับ-จ่าย ประจำวัน'!$B420,แพ็ค!R:R)+SUMIF(ธุรการ!$C:$C,'รับ-จ่าย ประจำวัน'!$B420,ธุรการ!R:R)+SUMIF(เส้นแต่งหน้าขนมปัง!$C:$C,'รับ-จ่าย ประจำวัน'!$B420,เส้นแต่งหน้าขนมปัง!R:R)+SUMIF('วางแผนBC,CJ'!$C:$C,'รับ-จ่าย ประจำวัน'!$B420,'วางแผนBC,CJ'!R:R)+SUMIF(RD!$C:$C,'รับ-จ่าย ประจำวัน'!$B420,RD!R:R)+SUMIF('FG,ออนไล,คัดแยก'!$C:$C,'รับ-จ่าย ประจำวัน'!$B420,'FG,ออนไล,คัดแยก'!R:R)</f>
        <v>0</v>
      </c>
      <c r="AZ420" s="16">
        <f>SUMIF(เตรียมส่วนผสม!$C:$C,'รับ-จ่าย ประจำวัน'!$B420,เตรียมส่วนผสม!S:S)+SUMIF(กวนไส้!$C:$C,'รับ-จ่าย ประจำวัน'!$B420,กวนไส้!S:S)+SUMIF(ผลิต1!$C:$C,'รับ-จ่าย ประจำวัน'!$B420,ผลิต1!S:S)+SUMIF(ผลิต2!$C:$C,'รับ-จ่าย ประจำวัน'!$B420,ผลิต2!S:S)+SUMIF(เส้นแต่งหน้าขนมเค้ก!$C:$C,'รับ-จ่าย ประจำวัน'!$B420,เส้นแต่งหน้าขนมเค้ก!S:S)+SUMIF(แพ็ค!$C:$C,'รับ-จ่าย ประจำวัน'!$B420,แพ็ค!S:S)+SUMIF(ธุรการ!$C:$C,'รับ-จ่าย ประจำวัน'!$B420,ธุรการ!S:S)+SUMIF(เส้นแต่งหน้าขนมปัง!$C:$C,'รับ-จ่าย ประจำวัน'!$B420,เส้นแต่งหน้าขนมปัง!S:S)+SUMIF('วางแผนBC,CJ'!$C:$C,'รับ-จ่าย ประจำวัน'!$B420,'วางแผนBC,CJ'!S:S)+SUMIF(RD!$C:$C,'รับ-จ่าย ประจำวัน'!$B420,RD!S:S)+SUMIF('FG,ออนไล,คัดแยก'!$C:$C,'รับ-จ่าย ประจำวัน'!$B420,'FG,ออนไล,คัดแยก'!S:S)</f>
        <v>0</v>
      </c>
      <c r="BA420" s="16">
        <f>SUMIF(เตรียมส่วนผสม!$C:$C,'รับ-จ่าย ประจำวัน'!$B420,เตรียมส่วนผสม!T:T)+SUMIF(กวนไส้!$C:$C,'รับ-จ่าย ประจำวัน'!$B420,กวนไส้!T:T)+SUMIF(ผลิต1!$C:$C,'รับ-จ่าย ประจำวัน'!$B420,ผลิต1!T:T)+SUMIF(ผลิต2!$C:$C,'รับ-จ่าย ประจำวัน'!$B420,ผลิต2!T:T)+SUMIF(เส้นแต่งหน้าขนมเค้ก!$C:$C,'รับ-จ่าย ประจำวัน'!$B420,เส้นแต่งหน้าขนมเค้ก!T:T)+SUMIF(แพ็ค!$C:$C,'รับ-จ่าย ประจำวัน'!$B420,แพ็ค!T:T)+SUMIF(ธุรการ!$C:$C,'รับ-จ่าย ประจำวัน'!$B420,ธุรการ!T:T)+SUMIF(เส้นแต่งหน้าขนมปัง!$C:$C,'รับ-จ่าย ประจำวัน'!$B420,เส้นแต่งหน้าขนมปัง!T:T)+SUMIF('วางแผนBC,CJ'!$C:$C,'รับ-จ่าย ประจำวัน'!$B420,'วางแผนBC,CJ'!T:T)+SUMIF(RD!$C:$C,'รับ-จ่าย ประจำวัน'!$B420,RD!T:T)+SUMIF('FG,ออนไล,คัดแยก'!$C:$C,'รับ-จ่าย ประจำวัน'!$B420,'FG,ออนไล,คัดแยก'!T:T)</f>
        <v>0</v>
      </c>
      <c r="BB420" s="16">
        <f>SUMIF(เตรียมส่วนผสม!$C:$C,'รับ-จ่าย ประจำวัน'!$B420,เตรียมส่วนผสม!U:U)+SUMIF(กวนไส้!$C:$C,'รับ-จ่าย ประจำวัน'!$B420,กวนไส้!U:U)+SUMIF(ผลิต1!$C:$C,'รับ-จ่าย ประจำวัน'!$B420,ผลิต1!U:U)+SUMIF(ผลิต2!$C:$C,'รับ-จ่าย ประจำวัน'!$B420,ผลิต2!U:U)+SUMIF(เส้นแต่งหน้าขนมเค้ก!$C:$C,'รับ-จ่าย ประจำวัน'!$B420,เส้นแต่งหน้าขนมเค้ก!U:U)+SUMIF(แพ็ค!$C:$C,'รับ-จ่าย ประจำวัน'!$B420,แพ็ค!U:U)+SUMIF(ธุรการ!$C:$C,'รับ-จ่าย ประจำวัน'!$B420,ธุรการ!U:U)+SUMIF(เส้นแต่งหน้าขนมปัง!$C:$C,'รับ-จ่าย ประจำวัน'!$B420,เส้นแต่งหน้าขนมปัง!U:U)+SUMIF('วางแผนBC,CJ'!$C:$C,'รับ-จ่าย ประจำวัน'!$B420,'วางแผนBC,CJ'!U:U)+SUMIF(RD!$C:$C,'รับ-จ่าย ประจำวัน'!$B420,RD!U:U)+SUMIF('FG,ออนไล,คัดแยก'!$C:$C,'รับ-จ่าย ประจำวัน'!$B420,'FG,ออนไล,คัดแยก'!U:U)</f>
        <v>0</v>
      </c>
      <c r="BC420" s="16">
        <f>SUMIF(เตรียมส่วนผสม!$C:$C,'รับ-จ่าย ประจำวัน'!$B420,เตรียมส่วนผสม!V:V)+SUMIF(กวนไส้!$C:$C,'รับ-จ่าย ประจำวัน'!$B420,กวนไส้!V:V)+SUMIF(ผลิต1!$C:$C,'รับ-จ่าย ประจำวัน'!$B420,ผลิต1!V:V)+SUMIF(ผลิต2!$C:$C,'รับ-จ่าย ประจำวัน'!$B420,ผลิต2!V:V)+SUMIF(เส้นแต่งหน้าขนมเค้ก!$C:$C,'รับ-จ่าย ประจำวัน'!$B420,เส้นแต่งหน้าขนมเค้ก!V:V)+SUMIF(แพ็ค!$C:$C,'รับ-จ่าย ประจำวัน'!$B420,แพ็ค!V:V)+SUMIF(ธุรการ!$C:$C,'รับ-จ่าย ประจำวัน'!$B420,ธุรการ!V:V)+SUMIF(เส้นแต่งหน้าขนมปัง!$C:$C,'รับ-จ่าย ประจำวัน'!$B420,เส้นแต่งหน้าขนมปัง!V:V)+SUMIF('วางแผนBC,CJ'!$C:$C,'รับ-จ่าย ประจำวัน'!$B420,'วางแผนBC,CJ'!V:V)+SUMIF(RD!$C:$C,'รับ-จ่าย ประจำวัน'!$B420,RD!V:V)+SUMIF('FG,ออนไล,คัดแยก'!$C:$C,'รับ-จ่าย ประจำวัน'!$B420,'FG,ออนไล,คัดแยก'!V:V)</f>
        <v>0</v>
      </c>
      <c r="BD420" s="16">
        <f>SUMIF(เตรียมส่วนผสม!$C:$C,'รับ-จ่าย ประจำวัน'!$B420,เตรียมส่วนผสม!W:W)+SUMIF(กวนไส้!$C:$C,'รับ-จ่าย ประจำวัน'!$B420,กวนไส้!W:W)+SUMIF(ผลิต1!$C:$C,'รับ-จ่าย ประจำวัน'!$B420,ผลิต1!W:W)+SUMIF(ผลิต2!$C:$C,'รับ-จ่าย ประจำวัน'!$B420,ผลิต2!W:W)+SUMIF(เส้นแต่งหน้าขนมเค้ก!$C:$C,'รับ-จ่าย ประจำวัน'!$B420,เส้นแต่งหน้าขนมเค้ก!W:W)+SUMIF(แพ็ค!$C:$C,'รับ-จ่าย ประจำวัน'!$B420,แพ็ค!W:W)+SUMIF(ธุรการ!$C:$C,'รับ-จ่าย ประจำวัน'!$B420,ธุรการ!W:W)+SUMIF(เส้นแต่งหน้าขนมปัง!$C:$C,'รับ-จ่าย ประจำวัน'!$B420,เส้นแต่งหน้าขนมปัง!W:W)+SUMIF('วางแผนBC,CJ'!$C:$C,'รับ-จ่าย ประจำวัน'!$B420,'วางแผนBC,CJ'!W:W)+SUMIF(RD!$C:$C,'รับ-จ่าย ประจำวัน'!$B420,RD!W:W)+SUMIF('FG,ออนไล,คัดแยก'!$C:$C,'รับ-จ่าย ประจำวัน'!$B420,'FG,ออนไล,คัดแยก'!W:W)</f>
        <v>0</v>
      </c>
      <c r="BE420" s="16">
        <f>SUMIF(เตรียมส่วนผสม!$C:$C,'รับ-จ่าย ประจำวัน'!$B420,เตรียมส่วนผสม!X:X)+SUMIF(กวนไส้!$C:$C,'รับ-จ่าย ประจำวัน'!$B420,กวนไส้!X:X)+SUMIF(ผลิต1!$C:$C,'รับ-จ่าย ประจำวัน'!$B420,ผลิต1!X:X)+SUMIF(ผลิต2!$C:$C,'รับ-จ่าย ประจำวัน'!$B420,ผลิต2!X:X)+SUMIF(เส้นแต่งหน้าขนมเค้ก!$C:$C,'รับ-จ่าย ประจำวัน'!$B420,เส้นแต่งหน้าขนมเค้ก!X:X)+SUMIF(แพ็ค!$C:$C,'รับ-จ่าย ประจำวัน'!$B420,แพ็ค!X:X)+SUMIF(ธุรการ!$C:$C,'รับ-จ่าย ประจำวัน'!$B420,ธุรการ!X:X)+SUMIF(เส้นแต่งหน้าขนมปัง!$C:$C,'รับ-จ่าย ประจำวัน'!$B420,เส้นแต่งหน้าขนมปัง!X:X)+SUMIF('วางแผนBC,CJ'!$C:$C,'รับ-จ่าย ประจำวัน'!$B420,'วางแผนBC,CJ'!X:X)+SUMIF(RD!$C:$C,'รับ-จ่าย ประจำวัน'!$B420,RD!X:X)+SUMIF('FG,ออนไล,คัดแยก'!$C:$C,'รับ-จ่าย ประจำวัน'!$B420,'FG,ออนไล,คัดแยก'!X:X)</f>
        <v>0</v>
      </c>
      <c r="BF420" s="16">
        <f>SUMIF(เตรียมส่วนผสม!$C:$C,'รับ-จ่าย ประจำวัน'!$B420,เตรียมส่วนผสม!Y:Y)+SUMIF(กวนไส้!$C:$C,'รับ-จ่าย ประจำวัน'!$B420,กวนไส้!Y:Y)+SUMIF(ผลิต1!$C:$C,'รับ-จ่าย ประจำวัน'!$B420,ผลิต1!Y:Y)+SUMIF(ผลิต2!$C:$C,'รับ-จ่าย ประจำวัน'!$B420,ผลิต2!Y:Y)+SUMIF(เส้นแต่งหน้าขนมเค้ก!$C:$C,'รับ-จ่าย ประจำวัน'!$B420,เส้นแต่งหน้าขนมเค้ก!Y:Y)+SUMIF(แพ็ค!$C:$C,'รับ-จ่าย ประจำวัน'!$B420,แพ็ค!Y:Y)+SUMIF(ธุรการ!$C:$C,'รับ-จ่าย ประจำวัน'!$B420,ธุรการ!Y:Y)+SUMIF(เส้นแต่งหน้าขนมปัง!$C:$C,'รับ-จ่าย ประจำวัน'!$B420,เส้นแต่งหน้าขนมปัง!Y:Y)+SUMIF('วางแผนBC,CJ'!$C:$C,'รับ-จ่าย ประจำวัน'!$B420,'วางแผนBC,CJ'!Y:Y)+SUMIF(RD!$C:$C,'รับ-จ่าย ประจำวัน'!$B420,RD!Y:Y)+SUMIF('FG,ออนไล,คัดแยก'!$C:$C,'รับ-จ่าย ประจำวัน'!$B420,'FG,ออนไล,คัดแยก'!Y:Y)</f>
        <v>0</v>
      </c>
      <c r="BG420" s="16">
        <f>SUMIF(เตรียมส่วนผสม!$C:$C,'รับ-จ่าย ประจำวัน'!$B420,เตรียมส่วนผสม!Z:Z)+SUMIF(กวนไส้!$C:$C,'รับ-จ่าย ประจำวัน'!$B420,กวนไส้!Z:Z)+SUMIF(ผลิต1!$C:$C,'รับ-จ่าย ประจำวัน'!$B420,ผลิต1!Z:Z)+SUMIF(ผลิต2!$C:$C,'รับ-จ่าย ประจำวัน'!$B420,ผลิต2!Z:Z)+SUMIF(เส้นแต่งหน้าขนมเค้ก!$C:$C,'รับ-จ่าย ประจำวัน'!$B420,เส้นแต่งหน้าขนมเค้ก!Z:Z)+SUMIF(แพ็ค!$C:$C,'รับ-จ่าย ประจำวัน'!$B420,แพ็ค!Z:Z)+SUMIF(ธุรการ!$C:$C,'รับ-จ่าย ประจำวัน'!$B420,ธุรการ!Z:Z)+SUMIF(เส้นแต่งหน้าขนมปัง!$C:$C,'รับ-จ่าย ประจำวัน'!$B420,เส้นแต่งหน้าขนมปัง!Z:Z)+SUMIF('วางแผนBC,CJ'!$C:$C,'รับ-จ่าย ประจำวัน'!$B420,'วางแผนBC,CJ'!Z:Z)+SUMIF(RD!$C:$C,'รับ-จ่าย ประจำวัน'!$B420,RD!Z:Z)+SUMIF('FG,ออนไล,คัดแยก'!$C:$C,'รับ-จ่าย ประจำวัน'!$B420,'FG,ออนไล,คัดแยก'!Z:Z)</f>
        <v>0</v>
      </c>
      <c r="BH420" s="16">
        <f>SUMIF(เตรียมส่วนผสม!$C:$C,'รับ-จ่าย ประจำวัน'!$B420,เตรียมส่วนผสม!AA:AA)+SUMIF(กวนไส้!$C:$C,'รับ-จ่าย ประจำวัน'!$B420,กวนไส้!AA:AA)+SUMIF(ผลิต1!$C:$C,'รับ-จ่าย ประจำวัน'!$B420,ผลิต1!AA:AA)+SUMIF(ผลิต2!$C:$C,'รับ-จ่าย ประจำวัน'!$B420,ผลิต2!AA:AA)+SUMIF(เส้นแต่งหน้าขนมเค้ก!$C:$C,'รับ-จ่าย ประจำวัน'!$B420,เส้นแต่งหน้าขนมเค้ก!AA:AA)+SUMIF(แพ็ค!$C:$C,'รับ-จ่าย ประจำวัน'!$B420,แพ็ค!AA:AA)+SUMIF(ธุรการ!$C:$C,'รับ-จ่าย ประจำวัน'!$B420,ธุรการ!AA:AA)+SUMIF(เส้นแต่งหน้าขนมปัง!$C:$C,'รับ-จ่าย ประจำวัน'!$B420,เส้นแต่งหน้าขนมปัง!AA:AA)+SUMIF('วางแผนBC,CJ'!$C:$C,'รับ-จ่าย ประจำวัน'!$B420,'วางแผนBC,CJ'!AA:AA)+SUMIF(RD!$C:$C,'รับ-จ่าย ประจำวัน'!$B420,RD!AA:AA)+SUMIF('FG,ออนไล,คัดแยก'!$C:$C,'รับ-จ่าย ประจำวัน'!$B420,'FG,ออนไล,คัดแยก'!AA:AA)</f>
        <v>0</v>
      </c>
      <c r="BI420" s="16">
        <f>SUMIF(เตรียมส่วนผสม!$C:$C,'รับ-จ่าย ประจำวัน'!$B420,เตรียมส่วนผสม!AB:AB)+SUMIF(กวนไส้!$C:$C,'รับ-จ่าย ประจำวัน'!$B420,กวนไส้!AB:AB)+SUMIF(ผลิต1!$C:$C,'รับ-จ่าย ประจำวัน'!$B420,ผลิต1!AB:AB)+SUMIF(ผลิต2!$C:$C,'รับ-จ่าย ประจำวัน'!$B420,ผลิต2!AB:AB)+SUMIF(เส้นแต่งหน้าขนมเค้ก!$C:$C,'รับ-จ่าย ประจำวัน'!$B420,เส้นแต่งหน้าขนมเค้ก!AB:AB)+SUMIF(แพ็ค!$C:$C,'รับ-จ่าย ประจำวัน'!$B420,แพ็ค!AB:AB)+SUMIF(ธุรการ!$C:$C,'รับ-จ่าย ประจำวัน'!$B420,ธุรการ!AB:AB)+SUMIF(เส้นแต่งหน้าขนมปัง!$C:$C,'รับ-จ่าย ประจำวัน'!$B420,เส้นแต่งหน้าขนมปัง!AB:AB)+SUMIF('วางแผนBC,CJ'!$C:$C,'รับ-จ่าย ประจำวัน'!$B420,'วางแผนBC,CJ'!AB:AB)+SUMIF(RD!$C:$C,'รับ-จ่าย ประจำวัน'!$B420,RD!AB:AB)+SUMIF('FG,ออนไล,คัดแยก'!$C:$C,'รับ-จ่าย ประจำวัน'!$B420,'FG,ออนไล,คัดแยก'!AB:AB)</f>
        <v>0</v>
      </c>
      <c r="BJ420" s="16">
        <f>SUMIF(เตรียมส่วนผสม!$C:$C,'รับ-จ่าย ประจำวัน'!$B420,เตรียมส่วนผสม!AC:AC)+SUMIF(กวนไส้!$C:$C,'รับ-จ่าย ประจำวัน'!$B420,กวนไส้!AC:AC)+SUMIF(ผลิต1!$C:$C,'รับ-จ่าย ประจำวัน'!$B420,ผลิต1!AC:AC)+SUMIF(ผลิต2!$C:$C,'รับ-จ่าย ประจำวัน'!$B420,ผลิต2!AC:AC)+SUMIF(เส้นแต่งหน้าขนมเค้ก!$C:$C,'รับ-จ่าย ประจำวัน'!$B420,เส้นแต่งหน้าขนมเค้ก!AC:AC)+SUMIF(แพ็ค!$C:$C,'รับ-จ่าย ประจำวัน'!$B420,แพ็ค!AC:AC)+SUMIF(ธุรการ!$C:$C,'รับ-จ่าย ประจำวัน'!$B420,ธุรการ!AC:AC)+SUMIF(เส้นแต่งหน้าขนมปัง!$C:$C,'รับ-จ่าย ประจำวัน'!$B420,เส้นแต่งหน้าขนมปัง!AC:AC)+SUMIF('วางแผนBC,CJ'!$C:$C,'รับ-จ่าย ประจำวัน'!$B420,'วางแผนBC,CJ'!AC:AC)+SUMIF(RD!$C:$C,'รับ-จ่าย ประจำวัน'!$B420,RD!AC:AC)+SUMIF('FG,ออนไล,คัดแยก'!$C:$C,'รับ-จ่าย ประจำวัน'!$B420,'FG,ออนไล,คัดแยก'!AC:AC)</f>
        <v>0</v>
      </c>
      <c r="BK420" s="16">
        <f>SUMIF(เตรียมส่วนผสม!$C:$C,'รับ-จ่าย ประจำวัน'!$B420,เตรียมส่วนผสม!AD:AD)+SUMIF(กวนไส้!$C:$C,'รับ-จ่าย ประจำวัน'!$B420,กวนไส้!AD:AD)+SUMIF(ผลิต1!$C:$C,'รับ-จ่าย ประจำวัน'!$B420,ผลิต1!AD:AD)+SUMIF(ผลิต2!$C:$C,'รับ-จ่าย ประจำวัน'!$B420,ผลิต2!AD:AD)+SUMIF(เส้นแต่งหน้าขนมเค้ก!$C:$C,'รับ-จ่าย ประจำวัน'!$B420,เส้นแต่งหน้าขนมเค้ก!AD:AD)+SUMIF(แพ็ค!$C:$C,'รับ-จ่าย ประจำวัน'!$B420,แพ็ค!AD:AD)+SUMIF(ธุรการ!$C:$C,'รับ-จ่าย ประจำวัน'!$B420,ธุรการ!AD:AD)+SUMIF(เส้นแต่งหน้าขนมปัง!$C:$C,'รับ-จ่าย ประจำวัน'!$B420,เส้นแต่งหน้าขนมปัง!AD:AD)+SUMIF('วางแผนBC,CJ'!$C:$C,'รับ-จ่าย ประจำวัน'!$B420,'วางแผนBC,CJ'!AD:AD)+SUMIF(RD!$C:$C,'รับ-จ่าย ประจำวัน'!$B420,RD!AD:AD)+SUMIF('FG,ออนไล,คัดแยก'!$C:$C,'รับ-จ่าย ประจำวัน'!$B420,'FG,ออนไล,คัดแยก'!AD:AD)</f>
        <v>0</v>
      </c>
      <c r="BL420" s="16">
        <f>SUMIF(เตรียมส่วนผสม!$C:$C,'รับ-จ่าย ประจำวัน'!$B420,เตรียมส่วนผสม!AE:AE)+SUMIF(กวนไส้!$C:$C,'รับ-จ่าย ประจำวัน'!$B420,กวนไส้!AE:AE)+SUMIF(ผลิต1!$C:$C,'รับ-จ่าย ประจำวัน'!$B420,ผลิต1!AE:AE)+SUMIF(ผลิต2!$C:$C,'รับ-จ่าย ประจำวัน'!$B420,ผลิต2!AE:AE)+SUMIF(เส้นแต่งหน้าขนมเค้ก!$C:$C,'รับ-จ่าย ประจำวัน'!$B420,เส้นแต่งหน้าขนมเค้ก!AE:AE)+SUMIF(แพ็ค!$C:$C,'รับ-จ่าย ประจำวัน'!$B420,แพ็ค!AE:AE)+SUMIF(ธุรการ!$C:$C,'รับ-จ่าย ประจำวัน'!$B420,ธุรการ!AE:AE)+SUMIF(เส้นแต่งหน้าขนมปัง!$C:$C,'รับ-จ่าย ประจำวัน'!$B420,เส้นแต่งหน้าขนมปัง!AE:AE)+SUMIF('วางแผนBC,CJ'!$C:$C,'รับ-จ่าย ประจำวัน'!$B420,'วางแผนBC,CJ'!AE:AE)+SUMIF(RD!$C:$C,'รับ-จ่าย ประจำวัน'!$B420,RD!AE:AE)+SUMIF('FG,ออนไล,คัดแยก'!$C:$C,'รับ-จ่าย ประจำวัน'!$B420,'FG,ออนไล,คัดแยก'!AE:AE)</f>
        <v>0</v>
      </c>
      <c r="BM420" s="16">
        <f>SUMIF(เตรียมส่วนผสม!$C:$C,'รับ-จ่าย ประจำวัน'!$B420,เตรียมส่วนผสม!AF:AF)+SUMIF(กวนไส้!$C:$C,'รับ-จ่าย ประจำวัน'!$B420,กวนไส้!AF:AF)+SUMIF(ผลิต1!$C:$C,'รับ-จ่าย ประจำวัน'!$B420,ผลิต1!AF:AF)+SUMIF(ผลิต2!$C:$C,'รับ-จ่าย ประจำวัน'!$B420,ผลิต2!AF:AF)+SUMIF(เส้นแต่งหน้าขนมเค้ก!$C:$C,'รับ-จ่าย ประจำวัน'!$B420,เส้นแต่งหน้าขนมเค้ก!AF:AF)+SUMIF(แพ็ค!$C:$C,'รับ-จ่าย ประจำวัน'!$B420,แพ็ค!AF:AF)+SUMIF(ธุรการ!$C:$C,'รับ-จ่าย ประจำวัน'!$B420,ธุรการ!AF:AF)+SUMIF(เส้นแต่งหน้าขนมปัง!$C:$C,'รับ-จ่าย ประจำวัน'!$B420,เส้นแต่งหน้าขนมปัง!AF:AF)+SUMIF('วางแผนBC,CJ'!$C:$C,'รับ-จ่าย ประจำวัน'!$B420,'วางแผนBC,CJ'!AF:AF)+SUMIF(RD!$C:$C,'รับ-จ่าย ประจำวัน'!$B420,RD!AF:AF)+SUMIF('FG,ออนไล,คัดแยก'!$C:$C,'รับ-จ่าย ประจำวัน'!$B420,'FG,ออนไล,คัดแยก'!AF:AF)</f>
        <v>0</v>
      </c>
      <c r="BN420" s="16">
        <f>SUMIF(เตรียมส่วนผสม!$C:$C,'รับ-จ่าย ประจำวัน'!$B420,เตรียมส่วนผสม!AG:AG)+SUMIF(กวนไส้!$C:$C,'รับ-จ่าย ประจำวัน'!$B420,กวนไส้!AG:AG)+SUMIF(ผลิต1!$C:$C,'รับ-จ่าย ประจำวัน'!$B420,ผลิต1!AG:AG)+SUMIF(ผลิต2!$C:$C,'รับ-จ่าย ประจำวัน'!$B420,ผลิต2!AG:AG)+SUMIF(เส้นแต่งหน้าขนมเค้ก!$C:$C,'รับ-จ่าย ประจำวัน'!$B420,เส้นแต่งหน้าขนมเค้ก!AG:AG)+SUMIF(แพ็ค!$C:$C,'รับ-จ่าย ประจำวัน'!$B420,แพ็ค!AG:AG)+SUMIF(ธุรการ!$C:$C,'รับ-จ่าย ประจำวัน'!$B420,ธุรการ!AG:AG)+SUMIF(เส้นแต่งหน้าขนมปัง!$C:$C,'รับ-จ่าย ประจำวัน'!$B420,เส้นแต่งหน้าขนมปัง!AG:AG)+SUMIF('วางแผนBC,CJ'!$C:$C,'รับ-จ่าย ประจำวัน'!$B420,'วางแผนBC,CJ'!AG:AG)+SUMIF(RD!$C:$C,'รับ-จ่าย ประจำวัน'!$B420,RD!AG:AG)+SUMIF('FG,ออนไล,คัดแยก'!$C:$C,'รับ-จ่าย ประจำวัน'!$B420,'FG,ออนไล,คัดแยก'!AG:AG)</f>
        <v>0</v>
      </c>
      <c r="BO420" s="16">
        <f>SUMIF(เตรียมส่วนผสม!$C:$C,'รับ-จ่าย ประจำวัน'!$B420,เตรียมส่วนผสม!AH:AH)+SUMIF(กวนไส้!$C:$C,'รับ-จ่าย ประจำวัน'!$B420,กวนไส้!AH:AH)+SUMIF(ผลิต1!$C:$C,'รับ-จ่าย ประจำวัน'!$B420,ผลิต1!AH:AH)+SUMIF(ผลิต2!$C:$C,'รับ-จ่าย ประจำวัน'!$B420,ผลิต2!AH:AH)+SUMIF(เส้นแต่งหน้าขนมเค้ก!$C:$C,'รับ-จ่าย ประจำวัน'!$B420,เส้นแต่งหน้าขนมเค้ก!AH:AH)+SUMIF(แพ็ค!$C:$C,'รับ-จ่าย ประจำวัน'!$B420,แพ็ค!AH:AH)+SUMIF(ธุรการ!$C:$C,'รับ-จ่าย ประจำวัน'!$B420,ธุรการ!AH:AH)+SUMIF(เส้นแต่งหน้าขนมปัง!$C:$C,'รับ-จ่าย ประจำวัน'!$B420,เส้นแต่งหน้าขนมปัง!AH:AH)+SUMIF('วางแผนBC,CJ'!$C:$C,'รับ-จ่าย ประจำวัน'!$B420,'วางแผนBC,CJ'!AH:AH)+SUMIF(RD!$C:$C,'รับ-จ่าย ประจำวัน'!$B420,RD!AH:AH)+SUMIF('FG,ออนไล,คัดแยก'!$C:$C,'รับ-จ่าย ประจำวัน'!$B420,'FG,ออนไล,คัดแยก'!AH:AH)</f>
        <v>0</v>
      </c>
      <c r="BP420" s="16">
        <f>SUMIF(เตรียมส่วนผสม!$C:$C,'รับ-จ่าย ประจำวัน'!$B420,เตรียมส่วนผสม!AI:AI)+SUMIF(กวนไส้!$C:$C,'รับ-จ่าย ประจำวัน'!$B420,กวนไส้!AI:AI)+SUMIF(ผลิต1!$C:$C,'รับ-จ่าย ประจำวัน'!$B420,ผลิต1!AI:AI)+SUMIF(ผลิต2!$C:$C,'รับ-จ่าย ประจำวัน'!$B420,ผลิต2!AI:AI)+SUMIF(เส้นแต่งหน้าขนมเค้ก!$C:$C,'รับ-จ่าย ประจำวัน'!$B420,เส้นแต่งหน้าขนมเค้ก!AI:AI)+SUMIF(แพ็ค!$C:$C,'รับ-จ่าย ประจำวัน'!$B420,แพ็ค!AI:AI)+SUMIF(ธุรการ!$C:$C,'รับ-จ่าย ประจำวัน'!$B420,ธุรการ!AI:AI)+SUMIF(เส้นแต่งหน้าขนมปัง!$C:$C,'รับ-จ่าย ประจำวัน'!$B420,เส้นแต่งหน้าขนมปัง!AI:AI)+SUMIF('วางแผนBC,CJ'!$C:$C,'รับ-จ่าย ประจำวัน'!$B420,'วางแผนBC,CJ'!AI:AI)+SUMIF(RD!$C:$C,'รับ-จ่าย ประจำวัน'!$B420,RD!AI:AI)+SUMIF('FG,ออนไล,คัดแยก'!$C:$C,'รับ-จ่าย ประจำวัน'!$B420,'FG,ออนไล,คัดแยก'!AI:AI)</f>
        <v>0</v>
      </c>
      <c r="BQ420" s="16">
        <f>SUMIF(เตรียมส่วนผสม!$C:$C,'รับ-จ่าย ประจำวัน'!$B420,เตรียมส่วนผสม!AJ:AJ)+SUMIF(กวนไส้!$C:$C,'รับ-จ่าย ประจำวัน'!$B420,กวนไส้!AJ:AJ)+SUMIF(ผลิต1!$C:$C,'รับ-จ่าย ประจำวัน'!$B420,ผลิต1!AJ:AJ)+SUMIF(ผลิต2!$C:$C,'รับ-จ่าย ประจำวัน'!$B420,ผลิต2!AJ:AJ)+SUMIF(เส้นแต่งหน้าขนมเค้ก!$C:$C,'รับ-จ่าย ประจำวัน'!$B420,เส้นแต่งหน้าขนมเค้ก!AJ:AJ)+SUMIF(แพ็ค!$C:$C,'รับ-จ่าย ประจำวัน'!$B420,แพ็ค!AJ:AJ)+SUMIF(ธุรการ!$C:$C,'รับ-จ่าย ประจำวัน'!$B420,ธุรการ!AJ:AJ)+SUMIF(เส้นแต่งหน้าขนมปัง!$C:$C,'รับ-จ่าย ประจำวัน'!$B420,เส้นแต่งหน้าขนมปัง!AJ:AJ)+SUMIF('วางแผนBC,CJ'!$C:$C,'รับ-จ่าย ประจำวัน'!$B420,'วางแผนBC,CJ'!AJ:AJ)+SUMIF(RD!$C:$C,'รับ-จ่าย ประจำวัน'!$B420,RD!AJ:AJ)+SUMIF('FG,ออนไล,คัดแยก'!$C:$C,'รับ-จ่าย ประจำวัน'!$B420,'FG,ออนไล,คัดแยก'!AJ:AJ)</f>
        <v>0</v>
      </c>
      <c r="BR420" s="16">
        <f>SUMIF(เตรียมส่วนผสม!$C:$C,'รับ-จ่าย ประจำวัน'!$B420,เตรียมส่วนผสม!AK:AK)+SUMIF(กวนไส้!$C:$C,'รับ-จ่าย ประจำวัน'!$B420,กวนไส้!AK:AK)+SUMIF(ผลิต1!$C:$C,'รับ-จ่าย ประจำวัน'!$B420,ผลิต1!AK:AK)+SUMIF(ผลิต2!$C:$C,'รับ-จ่าย ประจำวัน'!$B420,ผลิต2!AK:AK)+SUMIF(เส้นแต่งหน้าขนมเค้ก!$C:$C,'รับ-จ่าย ประจำวัน'!$B420,เส้นแต่งหน้าขนมเค้ก!AK:AK)+SUMIF(แพ็ค!$C:$C,'รับ-จ่าย ประจำวัน'!$B420,แพ็ค!AK:AK)+SUMIF(ธุรการ!$C:$C,'รับ-จ่าย ประจำวัน'!$B420,ธุรการ!AK:AK)+SUMIF(เส้นแต่งหน้าขนมปัง!$C:$C,'รับ-จ่าย ประจำวัน'!$B420,เส้นแต่งหน้าขนมปัง!AK:AK)+SUMIF('วางแผนBC,CJ'!$C:$C,'รับ-จ่าย ประจำวัน'!$B420,'วางแผนBC,CJ'!AK:AK)+SUMIF(RD!$C:$C,'รับ-จ่าย ประจำวัน'!$B420,RD!AK:AK)+SUMIF('FG,ออนไล,คัดแยก'!$C:$C,'รับ-จ่าย ประจำวัน'!$B420,'FG,ออนไล,คัดแยก'!AK:AK)</f>
        <v>0</v>
      </c>
      <c r="BS420" s="16">
        <f>SUMIF(เตรียมส่วนผสม!$C:$C,'รับ-จ่าย ประจำวัน'!$B420,เตรียมส่วนผสม!AL:AL)+SUMIF(กวนไส้!$C:$C,'รับ-จ่าย ประจำวัน'!$B420,กวนไส้!AL:AL)+SUMIF(ผลิต1!$C:$C,'รับ-จ่าย ประจำวัน'!$B420,ผลิต1!AL:AL)+SUMIF(ผลิต2!$C:$C,'รับ-จ่าย ประจำวัน'!$B420,ผลิต2!AL:AL)+SUMIF(เส้นแต่งหน้าขนมเค้ก!$C:$C,'รับ-จ่าย ประจำวัน'!$B420,เส้นแต่งหน้าขนมเค้ก!AL:AL)+SUMIF(แพ็ค!$C:$C,'รับ-จ่าย ประจำวัน'!$B420,แพ็ค!AL:AL)+SUMIF(ธุรการ!$C:$C,'รับ-จ่าย ประจำวัน'!$B420,ธุรการ!AL:AL)+SUMIF(เส้นแต่งหน้าขนมปัง!$C:$C,'รับ-จ่าย ประจำวัน'!$B420,เส้นแต่งหน้าขนมปัง!AL:AL)+SUMIF('วางแผนBC,CJ'!$C:$C,'รับ-จ่าย ประจำวัน'!$B420,'วางแผนBC,CJ'!AL:AL)+SUMIF(RD!$C:$C,'รับ-จ่าย ประจำวัน'!$B420,RD!AL:AL)+SUMIF('FG,ออนไล,คัดแยก'!$C:$C,'รับ-จ่าย ประจำวัน'!$B420,'FG,ออนไล,คัดแยก'!AL:AL)</f>
        <v>0</v>
      </c>
      <c r="BT420" s="18">
        <f t="shared" si="93"/>
        <v>0</v>
      </c>
      <c r="BU420" s="116"/>
      <c r="BV420" s="146">
        <f t="shared" si="94"/>
        <v>4800</v>
      </c>
      <c r="BW420" s="183">
        <v>30</v>
      </c>
      <c r="BX420" s="172">
        <f t="shared" si="89"/>
        <v>0</v>
      </c>
      <c r="BY420" s="188" t="e">
        <f t="shared" si="90"/>
        <v>#DIV/0!</v>
      </c>
      <c r="BZ420" s="180" t="e">
        <f t="shared" ca="1" si="95"/>
        <v>#DIV/0!</v>
      </c>
      <c r="CA420" s="93"/>
      <c r="CB420" s="93"/>
      <c r="CC420" s="93"/>
      <c r="CD420" s="93"/>
      <c r="CE420" s="93"/>
      <c r="CF420" s="93"/>
      <c r="CG420" s="93"/>
      <c r="CH420" s="93"/>
      <c r="CI420" s="93"/>
      <c r="CJ420" s="97"/>
      <c r="CK420" s="9">
        <f t="shared" si="91"/>
        <v>4800</v>
      </c>
    </row>
    <row r="421" spans="1:89" hidden="1" x14ac:dyDescent="0.5">
      <c r="A421" s="149"/>
      <c r="B421" s="34">
        <v>1024201003</v>
      </c>
      <c r="C421" s="33" t="s">
        <v>1807</v>
      </c>
      <c r="D421" s="141" t="s">
        <v>61</v>
      </c>
      <c r="E421" s="25"/>
      <c r="F421" s="132"/>
      <c r="G421" s="25"/>
      <c r="H421" s="12">
        <v>4800</v>
      </c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11"/>
      <c r="AF421" s="11"/>
      <c r="AG421" s="11"/>
      <c r="AH421" s="11"/>
      <c r="AI421" s="25"/>
      <c r="AJ421" s="25"/>
      <c r="AK421" s="25"/>
      <c r="AL421" s="25"/>
      <c r="AM421" s="25"/>
      <c r="AN421" s="15">
        <f t="shared" si="92"/>
        <v>0</v>
      </c>
      <c r="AO421" s="16">
        <f>SUMIF(เตรียมส่วนผสม!$C:$C,'รับ-จ่าย ประจำวัน'!$B421,เตรียมส่วนผสม!H:H)+SUMIF(กวนไส้!$C:$C,'รับ-จ่าย ประจำวัน'!$B421,กวนไส้!H:H)+SUMIF(ผลิต1!$C:$C,'รับ-จ่าย ประจำวัน'!$B421,ผลิต1!H:H)+SUMIF(ผลิต2!$C:$C,'รับ-จ่าย ประจำวัน'!$B421,ผลิต2!H:H)+SUMIF(เส้นแต่งหน้าขนมเค้ก!$C:$C,'รับ-จ่าย ประจำวัน'!$B421,เส้นแต่งหน้าขนมเค้ก!H:H)+SUMIF(แพ็ค!$C:$C,'รับ-จ่าย ประจำวัน'!$B421,แพ็ค!H:H)+SUMIF(ธุรการ!$C:$C,'รับ-จ่าย ประจำวัน'!$B421,ธุรการ!H:H)+SUMIF(เส้นแต่งหน้าขนมปัง!$C:$C,'รับ-จ่าย ประจำวัน'!$B421,เส้นแต่งหน้าขนมปัง!H:H)+SUMIF('วางแผนBC,CJ'!$C:$C,'รับ-จ่าย ประจำวัน'!$B421,'วางแผนBC,CJ'!H:H)+SUMIF(RD!$C:$C,'รับ-จ่าย ประจำวัน'!$B421,RD!H:H)+SUMIF('FG,ออนไล,คัดแยก'!$C:$C,'รับ-จ่าย ประจำวัน'!$B421,'FG,ออนไล,คัดแยก'!H:H)</f>
        <v>0</v>
      </c>
      <c r="AP421" s="16">
        <f>SUMIF(เตรียมส่วนผสม!$C:$C,'รับ-จ่าย ประจำวัน'!$B421,เตรียมส่วนผสม!I:I)+SUMIF(กวนไส้!$C:$C,'รับ-จ่าย ประจำวัน'!$B421,กวนไส้!I:I)+SUMIF(ผลิต1!$C:$C,'รับ-จ่าย ประจำวัน'!$B421,ผลิต1!I:I)+SUMIF(ผลิต2!$C:$C,'รับ-จ่าย ประจำวัน'!$B421,ผลิต2!I:I)+SUMIF(เส้นแต่งหน้าขนมเค้ก!$C:$C,'รับ-จ่าย ประจำวัน'!$B421,เส้นแต่งหน้าขนมเค้ก!I:I)+SUMIF(แพ็ค!$C:$C,'รับ-จ่าย ประจำวัน'!$B421,แพ็ค!I:I)+SUMIF(ธุรการ!$C:$C,'รับ-จ่าย ประจำวัน'!$B421,ธุรการ!I:I)+SUMIF(เส้นแต่งหน้าขนมปัง!$C:$C,'รับ-จ่าย ประจำวัน'!$B421,เส้นแต่งหน้าขนมปัง!I:I)+SUMIF('วางแผนBC,CJ'!$C:$C,'รับ-จ่าย ประจำวัน'!$B421,'วางแผนBC,CJ'!I:I)+SUMIF(RD!$C:$C,'รับ-จ่าย ประจำวัน'!$B421,RD!I:I)+SUMIF('FG,ออนไล,คัดแยก'!$C:$C,'รับ-จ่าย ประจำวัน'!$B421,'FG,ออนไล,คัดแยก'!I:I)</f>
        <v>0</v>
      </c>
      <c r="AQ421" s="16">
        <f>SUMIF(เตรียมส่วนผสม!$C:$C,'รับ-จ่าย ประจำวัน'!$B421,เตรียมส่วนผสม!J:J)+SUMIF(กวนไส้!$C:$C,'รับ-จ่าย ประจำวัน'!$B421,กวนไส้!J:J)+SUMIF(ผลิต1!$C:$C,'รับ-จ่าย ประจำวัน'!$B421,ผลิต1!J:J)+SUMIF(ผลิต2!$C:$C,'รับ-จ่าย ประจำวัน'!$B421,ผลิต2!J:J)+SUMIF(เส้นแต่งหน้าขนมเค้ก!$C:$C,'รับ-จ่าย ประจำวัน'!$B421,เส้นแต่งหน้าขนมเค้ก!J:J)+SUMIF(แพ็ค!$C:$C,'รับ-จ่าย ประจำวัน'!$B421,แพ็ค!J:J)+SUMIF(ธุรการ!$C:$C,'รับ-จ่าย ประจำวัน'!$B421,ธุรการ!J:J)+SUMIF(เส้นแต่งหน้าขนมปัง!$C:$C,'รับ-จ่าย ประจำวัน'!$B421,เส้นแต่งหน้าขนมปัง!J:J)+SUMIF('วางแผนBC,CJ'!$C:$C,'รับ-จ่าย ประจำวัน'!$B421,'วางแผนBC,CJ'!J:J)+SUMIF(RD!$C:$C,'รับ-จ่าย ประจำวัน'!$B421,RD!J:J)+SUMIF('FG,ออนไล,คัดแยก'!$C:$C,'รับ-จ่าย ประจำวัน'!$B421,'FG,ออนไล,คัดแยก'!J:J)</f>
        <v>0</v>
      </c>
      <c r="AR421" s="16">
        <f>SUMIF(เตรียมส่วนผสม!$C:$C,'รับ-จ่าย ประจำวัน'!$B421,เตรียมส่วนผสม!K:K)+SUMIF(กวนไส้!$C:$C,'รับ-จ่าย ประจำวัน'!$B421,กวนไส้!K:K)+SUMIF(ผลิต1!$C:$C,'รับ-จ่าย ประจำวัน'!$B421,ผลิต1!K:K)+SUMIF(ผลิต2!$C:$C,'รับ-จ่าย ประจำวัน'!$B421,ผลิต2!K:K)+SUMIF(เส้นแต่งหน้าขนมเค้ก!$C:$C,'รับ-จ่าย ประจำวัน'!$B421,เส้นแต่งหน้าขนมเค้ก!K:K)+SUMIF(แพ็ค!$C:$C,'รับ-จ่าย ประจำวัน'!$B421,แพ็ค!K:K)+SUMIF(ธุรการ!$C:$C,'รับ-จ่าย ประจำวัน'!$B421,ธุรการ!K:K)+SUMIF(เส้นแต่งหน้าขนมปัง!$C:$C,'รับ-จ่าย ประจำวัน'!$B421,เส้นแต่งหน้าขนมปัง!K:K)+SUMIF('วางแผนBC,CJ'!$C:$C,'รับ-จ่าย ประจำวัน'!$B421,'วางแผนBC,CJ'!K:K)+SUMIF(RD!$C:$C,'รับ-จ่าย ประจำวัน'!$B421,RD!K:K)+SUMIF('FG,ออนไล,คัดแยก'!$C:$C,'รับ-จ่าย ประจำวัน'!$B421,'FG,ออนไล,คัดแยก'!K:K)</f>
        <v>0</v>
      </c>
      <c r="AS421" s="16">
        <f>SUMIF(เตรียมส่วนผสม!$C:$C,'รับ-จ่าย ประจำวัน'!$B421,เตรียมส่วนผสม!L:L)+SUMIF(กวนไส้!$C:$C,'รับ-จ่าย ประจำวัน'!$B421,กวนไส้!L:L)+SUMIF(ผลิต1!$C:$C,'รับ-จ่าย ประจำวัน'!$B421,ผลิต1!L:L)+SUMIF(ผลิต2!$C:$C,'รับ-จ่าย ประจำวัน'!$B421,ผลิต2!L:L)+SUMIF(เส้นแต่งหน้าขนมเค้ก!$C:$C,'รับ-จ่าย ประจำวัน'!$B421,เส้นแต่งหน้าขนมเค้ก!L:L)+SUMIF(แพ็ค!$C:$C,'รับ-จ่าย ประจำวัน'!$B421,แพ็ค!L:L)+SUMIF(ธุรการ!$C:$C,'รับ-จ่าย ประจำวัน'!$B421,ธุรการ!L:L)+SUMIF(เส้นแต่งหน้าขนมปัง!$C:$C,'รับ-จ่าย ประจำวัน'!$B421,เส้นแต่งหน้าขนมปัง!L:L)+SUMIF('วางแผนBC,CJ'!$C:$C,'รับ-จ่าย ประจำวัน'!$B421,'วางแผนBC,CJ'!L:L)+SUMIF(RD!$C:$C,'รับ-จ่าย ประจำวัน'!$B421,RD!L:L)+SUMIF('FG,ออนไล,คัดแยก'!$C:$C,'รับ-จ่าย ประจำวัน'!$B421,'FG,ออนไล,คัดแยก'!L:L)</f>
        <v>0</v>
      </c>
      <c r="AT421" s="16">
        <f>SUMIF(เตรียมส่วนผสม!$C:$C,'รับ-จ่าย ประจำวัน'!$B421,เตรียมส่วนผสม!M:M)+SUMIF(กวนไส้!$C:$C,'รับ-จ่าย ประจำวัน'!$B421,กวนไส้!M:M)+SUMIF(ผลิต1!$C:$C,'รับ-จ่าย ประจำวัน'!$B421,ผลิต1!M:M)+SUMIF(ผลิต2!$C:$C,'รับ-จ่าย ประจำวัน'!$B421,ผลิต2!M:M)+SUMIF(เส้นแต่งหน้าขนมเค้ก!$C:$C,'รับ-จ่าย ประจำวัน'!$B421,เส้นแต่งหน้าขนมเค้ก!M:M)+SUMIF(แพ็ค!$C:$C,'รับ-จ่าย ประจำวัน'!$B421,แพ็ค!M:M)+SUMIF(ธุรการ!$C:$C,'รับ-จ่าย ประจำวัน'!$B421,ธุรการ!M:M)+SUMIF(เส้นแต่งหน้าขนมปัง!$C:$C,'รับ-จ่าย ประจำวัน'!$B421,เส้นแต่งหน้าขนมปัง!M:M)+SUMIF('วางแผนBC,CJ'!$C:$C,'รับ-จ่าย ประจำวัน'!$B421,'วางแผนBC,CJ'!M:M)+SUMIF(RD!$C:$C,'รับ-จ่าย ประจำวัน'!$B421,RD!M:M)+SUMIF('FG,ออนไล,คัดแยก'!$C:$C,'รับ-จ่าย ประจำวัน'!$B421,'FG,ออนไล,คัดแยก'!M:M)</f>
        <v>0</v>
      </c>
      <c r="AU421" s="16">
        <f>SUMIF(เตรียมส่วนผสม!$C:$C,'รับ-จ่าย ประจำวัน'!$B421,เตรียมส่วนผสม!N:N)+SUMIF(กวนไส้!$C:$C,'รับ-จ่าย ประจำวัน'!$B421,กวนไส้!N:N)+SUMIF(ผลิต1!$C:$C,'รับ-จ่าย ประจำวัน'!$B421,ผลิต1!N:N)+SUMIF(ผลิต2!$C:$C,'รับ-จ่าย ประจำวัน'!$B421,ผลิต2!N:N)+SUMIF(เส้นแต่งหน้าขนมเค้ก!$C:$C,'รับ-จ่าย ประจำวัน'!$B421,เส้นแต่งหน้าขนมเค้ก!N:N)+SUMIF(แพ็ค!$C:$C,'รับ-จ่าย ประจำวัน'!$B421,แพ็ค!N:N)+SUMIF(ธุรการ!$C:$C,'รับ-จ่าย ประจำวัน'!$B421,ธุรการ!N:N)+SUMIF(เส้นแต่งหน้าขนมปัง!$C:$C,'รับ-จ่าย ประจำวัน'!$B421,เส้นแต่งหน้าขนมปัง!N:N)+SUMIF('วางแผนBC,CJ'!$C:$C,'รับ-จ่าย ประจำวัน'!$B421,'วางแผนBC,CJ'!N:N)+SUMIF(RD!$C:$C,'รับ-จ่าย ประจำวัน'!$B421,RD!N:N)+SUMIF('FG,ออนไล,คัดแยก'!$C:$C,'รับ-จ่าย ประจำวัน'!$B421,'FG,ออนไล,คัดแยก'!N:N)</f>
        <v>0</v>
      </c>
      <c r="AV421" s="16">
        <f>SUMIF(เตรียมส่วนผสม!$C:$C,'รับ-จ่าย ประจำวัน'!$B421,เตรียมส่วนผสม!O:O)+SUMIF(กวนไส้!$C:$C,'รับ-จ่าย ประจำวัน'!$B421,กวนไส้!O:O)+SUMIF(ผลิต1!$C:$C,'รับ-จ่าย ประจำวัน'!$B421,ผลิต1!O:O)+SUMIF(ผลิต2!$C:$C,'รับ-จ่าย ประจำวัน'!$B421,ผลิต2!O:O)+SUMIF(เส้นแต่งหน้าขนมเค้ก!$C:$C,'รับ-จ่าย ประจำวัน'!$B421,เส้นแต่งหน้าขนมเค้ก!O:O)+SUMIF(แพ็ค!$C:$C,'รับ-จ่าย ประจำวัน'!$B421,แพ็ค!O:O)+SUMIF(ธุรการ!$C:$C,'รับ-จ่าย ประจำวัน'!$B421,ธุรการ!O:O)+SUMIF(เส้นแต่งหน้าขนมปัง!$C:$C,'รับ-จ่าย ประจำวัน'!$B421,เส้นแต่งหน้าขนมปัง!O:O)+SUMIF('วางแผนBC,CJ'!$C:$C,'รับ-จ่าย ประจำวัน'!$B421,'วางแผนBC,CJ'!O:O)+SUMIF(RD!$C:$C,'รับ-จ่าย ประจำวัน'!$B421,RD!O:O)+SUMIF('FG,ออนไล,คัดแยก'!$C:$C,'รับ-จ่าย ประจำวัน'!$B421,'FG,ออนไล,คัดแยก'!O:O)</f>
        <v>0</v>
      </c>
      <c r="AW421" s="16">
        <f>SUMIF(เตรียมส่วนผสม!$C:$C,'รับ-จ่าย ประจำวัน'!$B421,เตรียมส่วนผสม!P:P)+SUMIF(กวนไส้!$C:$C,'รับ-จ่าย ประจำวัน'!$B421,กวนไส้!P:P)+SUMIF(ผลิต1!$C:$C,'รับ-จ่าย ประจำวัน'!$B421,ผลิต1!P:P)+SUMIF(ผลิต2!$C:$C,'รับ-จ่าย ประจำวัน'!$B421,ผลิต2!P:P)+SUMIF(เส้นแต่งหน้าขนมเค้ก!$C:$C,'รับ-จ่าย ประจำวัน'!$B421,เส้นแต่งหน้าขนมเค้ก!P:P)+SUMIF(แพ็ค!$C:$C,'รับ-จ่าย ประจำวัน'!$B421,แพ็ค!P:P)+SUMIF(ธุรการ!$C:$C,'รับ-จ่าย ประจำวัน'!$B421,ธุรการ!P:P)+SUMIF(เส้นแต่งหน้าขนมปัง!$C:$C,'รับ-จ่าย ประจำวัน'!$B421,เส้นแต่งหน้าขนมปัง!P:P)+SUMIF('วางแผนBC,CJ'!$C:$C,'รับ-จ่าย ประจำวัน'!$B421,'วางแผนBC,CJ'!P:P)+SUMIF(RD!$C:$C,'รับ-จ่าย ประจำวัน'!$B421,RD!P:P)+SUMIF('FG,ออนไล,คัดแยก'!$C:$C,'รับ-จ่าย ประจำวัน'!$B421,'FG,ออนไล,คัดแยก'!P:P)</f>
        <v>0</v>
      </c>
      <c r="AX421" s="16">
        <f>SUMIF(เตรียมส่วนผสม!$C:$C,'รับ-จ่าย ประจำวัน'!$B421,เตรียมส่วนผสม!Q:Q)+SUMIF(กวนไส้!$C:$C,'รับ-จ่าย ประจำวัน'!$B421,กวนไส้!Q:Q)+SUMIF(ผลิต1!$C:$C,'รับ-จ่าย ประจำวัน'!$B421,ผลิต1!Q:Q)+SUMIF(ผลิต2!$C:$C,'รับ-จ่าย ประจำวัน'!$B421,ผลิต2!Q:Q)+SUMIF(เส้นแต่งหน้าขนมเค้ก!$C:$C,'รับ-จ่าย ประจำวัน'!$B421,เส้นแต่งหน้าขนมเค้ก!Q:Q)+SUMIF(แพ็ค!$C:$C,'รับ-จ่าย ประจำวัน'!$B421,แพ็ค!Q:Q)+SUMIF(ธุรการ!$C:$C,'รับ-จ่าย ประจำวัน'!$B421,ธุรการ!Q:Q)+SUMIF(เส้นแต่งหน้าขนมปัง!$C:$C,'รับ-จ่าย ประจำวัน'!$B421,เส้นแต่งหน้าขนมปัง!Q:Q)+SUMIF('วางแผนBC,CJ'!$C:$C,'รับ-จ่าย ประจำวัน'!$B421,'วางแผนBC,CJ'!Q:Q)+SUMIF(RD!$C:$C,'รับ-จ่าย ประจำวัน'!$B421,RD!Q:Q)+SUMIF('FG,ออนไล,คัดแยก'!$C:$C,'รับ-จ่าย ประจำวัน'!$B421,'FG,ออนไล,คัดแยก'!Q:Q)</f>
        <v>0</v>
      </c>
      <c r="AY421" s="16">
        <f>SUMIF(เตรียมส่วนผสม!$C:$C,'รับ-จ่าย ประจำวัน'!$B421,เตรียมส่วนผสม!R:R)+SUMIF(กวนไส้!$C:$C,'รับ-จ่าย ประจำวัน'!$B421,กวนไส้!R:R)+SUMIF(ผลิต1!$C:$C,'รับ-จ่าย ประจำวัน'!$B421,ผลิต1!R:R)+SUMIF(ผลิต2!$C:$C,'รับ-จ่าย ประจำวัน'!$B421,ผลิต2!R:R)+SUMIF(เส้นแต่งหน้าขนมเค้ก!$C:$C,'รับ-จ่าย ประจำวัน'!$B421,เส้นแต่งหน้าขนมเค้ก!R:R)+SUMIF(แพ็ค!$C:$C,'รับ-จ่าย ประจำวัน'!$B421,แพ็ค!R:R)+SUMIF(ธุรการ!$C:$C,'รับ-จ่าย ประจำวัน'!$B421,ธุรการ!R:R)+SUMIF(เส้นแต่งหน้าขนมปัง!$C:$C,'รับ-จ่าย ประจำวัน'!$B421,เส้นแต่งหน้าขนมปัง!R:R)+SUMIF('วางแผนBC,CJ'!$C:$C,'รับ-จ่าย ประจำวัน'!$B421,'วางแผนBC,CJ'!R:R)+SUMIF(RD!$C:$C,'รับ-จ่าย ประจำวัน'!$B421,RD!R:R)+SUMIF('FG,ออนไล,คัดแยก'!$C:$C,'รับ-จ่าย ประจำวัน'!$B421,'FG,ออนไล,คัดแยก'!R:R)</f>
        <v>0</v>
      </c>
      <c r="AZ421" s="16">
        <f>SUMIF(เตรียมส่วนผสม!$C:$C,'รับ-จ่าย ประจำวัน'!$B421,เตรียมส่วนผสม!S:S)+SUMIF(กวนไส้!$C:$C,'รับ-จ่าย ประจำวัน'!$B421,กวนไส้!S:S)+SUMIF(ผลิต1!$C:$C,'รับ-จ่าย ประจำวัน'!$B421,ผลิต1!S:S)+SUMIF(ผลิต2!$C:$C,'รับ-จ่าย ประจำวัน'!$B421,ผลิต2!S:S)+SUMIF(เส้นแต่งหน้าขนมเค้ก!$C:$C,'รับ-จ่าย ประจำวัน'!$B421,เส้นแต่งหน้าขนมเค้ก!S:S)+SUMIF(แพ็ค!$C:$C,'รับ-จ่าย ประจำวัน'!$B421,แพ็ค!S:S)+SUMIF(ธุรการ!$C:$C,'รับ-จ่าย ประจำวัน'!$B421,ธุรการ!S:S)+SUMIF(เส้นแต่งหน้าขนมปัง!$C:$C,'รับ-จ่าย ประจำวัน'!$B421,เส้นแต่งหน้าขนมปัง!S:S)+SUMIF('วางแผนBC,CJ'!$C:$C,'รับ-จ่าย ประจำวัน'!$B421,'วางแผนBC,CJ'!S:S)+SUMIF(RD!$C:$C,'รับ-จ่าย ประจำวัน'!$B421,RD!S:S)+SUMIF('FG,ออนไล,คัดแยก'!$C:$C,'รับ-จ่าย ประจำวัน'!$B421,'FG,ออนไล,คัดแยก'!S:S)</f>
        <v>0</v>
      </c>
      <c r="BA421" s="16">
        <f>SUMIF(เตรียมส่วนผสม!$C:$C,'รับ-จ่าย ประจำวัน'!$B421,เตรียมส่วนผสม!T:T)+SUMIF(กวนไส้!$C:$C,'รับ-จ่าย ประจำวัน'!$B421,กวนไส้!T:T)+SUMIF(ผลิต1!$C:$C,'รับ-จ่าย ประจำวัน'!$B421,ผลิต1!T:T)+SUMIF(ผลิต2!$C:$C,'รับ-จ่าย ประจำวัน'!$B421,ผลิต2!T:T)+SUMIF(เส้นแต่งหน้าขนมเค้ก!$C:$C,'รับ-จ่าย ประจำวัน'!$B421,เส้นแต่งหน้าขนมเค้ก!T:T)+SUMIF(แพ็ค!$C:$C,'รับ-จ่าย ประจำวัน'!$B421,แพ็ค!T:T)+SUMIF(ธุรการ!$C:$C,'รับ-จ่าย ประจำวัน'!$B421,ธุรการ!T:T)+SUMIF(เส้นแต่งหน้าขนมปัง!$C:$C,'รับ-จ่าย ประจำวัน'!$B421,เส้นแต่งหน้าขนมปัง!T:T)+SUMIF('วางแผนBC,CJ'!$C:$C,'รับ-จ่าย ประจำวัน'!$B421,'วางแผนBC,CJ'!T:T)+SUMIF(RD!$C:$C,'รับ-จ่าย ประจำวัน'!$B421,RD!T:T)+SUMIF('FG,ออนไล,คัดแยก'!$C:$C,'รับ-จ่าย ประจำวัน'!$B421,'FG,ออนไล,คัดแยก'!T:T)</f>
        <v>0</v>
      </c>
      <c r="BB421" s="16">
        <f>SUMIF(เตรียมส่วนผสม!$C:$C,'รับ-จ่าย ประจำวัน'!$B421,เตรียมส่วนผสม!U:U)+SUMIF(กวนไส้!$C:$C,'รับ-จ่าย ประจำวัน'!$B421,กวนไส้!U:U)+SUMIF(ผลิต1!$C:$C,'รับ-จ่าย ประจำวัน'!$B421,ผลิต1!U:U)+SUMIF(ผลิต2!$C:$C,'รับ-จ่าย ประจำวัน'!$B421,ผลิต2!U:U)+SUMIF(เส้นแต่งหน้าขนมเค้ก!$C:$C,'รับ-จ่าย ประจำวัน'!$B421,เส้นแต่งหน้าขนมเค้ก!U:U)+SUMIF(แพ็ค!$C:$C,'รับ-จ่าย ประจำวัน'!$B421,แพ็ค!U:U)+SUMIF(ธุรการ!$C:$C,'รับ-จ่าย ประจำวัน'!$B421,ธุรการ!U:U)+SUMIF(เส้นแต่งหน้าขนมปัง!$C:$C,'รับ-จ่าย ประจำวัน'!$B421,เส้นแต่งหน้าขนมปัง!U:U)+SUMIF('วางแผนBC,CJ'!$C:$C,'รับ-จ่าย ประจำวัน'!$B421,'วางแผนBC,CJ'!U:U)+SUMIF(RD!$C:$C,'รับ-จ่าย ประจำวัน'!$B421,RD!U:U)+SUMIF('FG,ออนไล,คัดแยก'!$C:$C,'รับ-จ่าย ประจำวัน'!$B421,'FG,ออนไล,คัดแยก'!U:U)</f>
        <v>0</v>
      </c>
      <c r="BC421" s="16">
        <f>SUMIF(เตรียมส่วนผสม!$C:$C,'รับ-จ่าย ประจำวัน'!$B421,เตรียมส่วนผสม!V:V)+SUMIF(กวนไส้!$C:$C,'รับ-จ่าย ประจำวัน'!$B421,กวนไส้!V:V)+SUMIF(ผลิต1!$C:$C,'รับ-จ่าย ประจำวัน'!$B421,ผลิต1!V:V)+SUMIF(ผลิต2!$C:$C,'รับ-จ่าย ประจำวัน'!$B421,ผลิต2!V:V)+SUMIF(เส้นแต่งหน้าขนมเค้ก!$C:$C,'รับ-จ่าย ประจำวัน'!$B421,เส้นแต่งหน้าขนมเค้ก!V:V)+SUMIF(แพ็ค!$C:$C,'รับ-จ่าย ประจำวัน'!$B421,แพ็ค!V:V)+SUMIF(ธุรการ!$C:$C,'รับ-จ่าย ประจำวัน'!$B421,ธุรการ!V:V)+SUMIF(เส้นแต่งหน้าขนมปัง!$C:$C,'รับ-จ่าย ประจำวัน'!$B421,เส้นแต่งหน้าขนมปัง!V:V)+SUMIF('วางแผนBC,CJ'!$C:$C,'รับ-จ่าย ประจำวัน'!$B421,'วางแผนBC,CJ'!V:V)+SUMIF(RD!$C:$C,'รับ-จ่าย ประจำวัน'!$B421,RD!V:V)+SUMIF('FG,ออนไล,คัดแยก'!$C:$C,'รับ-จ่าย ประจำวัน'!$B421,'FG,ออนไล,คัดแยก'!V:V)</f>
        <v>0</v>
      </c>
      <c r="BD421" s="16">
        <f>SUMIF(เตรียมส่วนผสม!$C:$C,'รับ-จ่าย ประจำวัน'!$B421,เตรียมส่วนผสม!W:W)+SUMIF(กวนไส้!$C:$C,'รับ-จ่าย ประจำวัน'!$B421,กวนไส้!W:W)+SUMIF(ผลิต1!$C:$C,'รับ-จ่าย ประจำวัน'!$B421,ผลิต1!W:W)+SUMIF(ผลิต2!$C:$C,'รับ-จ่าย ประจำวัน'!$B421,ผลิต2!W:W)+SUMIF(เส้นแต่งหน้าขนมเค้ก!$C:$C,'รับ-จ่าย ประจำวัน'!$B421,เส้นแต่งหน้าขนมเค้ก!W:W)+SUMIF(แพ็ค!$C:$C,'รับ-จ่าย ประจำวัน'!$B421,แพ็ค!W:W)+SUMIF(ธุรการ!$C:$C,'รับ-จ่าย ประจำวัน'!$B421,ธุรการ!W:W)+SUMIF(เส้นแต่งหน้าขนมปัง!$C:$C,'รับ-จ่าย ประจำวัน'!$B421,เส้นแต่งหน้าขนมปัง!W:W)+SUMIF('วางแผนBC,CJ'!$C:$C,'รับ-จ่าย ประจำวัน'!$B421,'วางแผนBC,CJ'!W:W)+SUMIF(RD!$C:$C,'รับ-จ่าย ประจำวัน'!$B421,RD!W:W)+SUMIF('FG,ออนไล,คัดแยก'!$C:$C,'รับ-จ่าย ประจำวัน'!$B421,'FG,ออนไล,คัดแยก'!W:W)</f>
        <v>0</v>
      </c>
      <c r="BE421" s="16">
        <f>SUMIF(เตรียมส่วนผสม!$C:$C,'รับ-จ่าย ประจำวัน'!$B421,เตรียมส่วนผสม!X:X)+SUMIF(กวนไส้!$C:$C,'รับ-จ่าย ประจำวัน'!$B421,กวนไส้!X:X)+SUMIF(ผลิต1!$C:$C,'รับ-จ่าย ประจำวัน'!$B421,ผลิต1!X:X)+SUMIF(ผลิต2!$C:$C,'รับ-จ่าย ประจำวัน'!$B421,ผลิต2!X:X)+SUMIF(เส้นแต่งหน้าขนมเค้ก!$C:$C,'รับ-จ่าย ประจำวัน'!$B421,เส้นแต่งหน้าขนมเค้ก!X:X)+SUMIF(แพ็ค!$C:$C,'รับ-จ่าย ประจำวัน'!$B421,แพ็ค!X:X)+SUMIF(ธุรการ!$C:$C,'รับ-จ่าย ประจำวัน'!$B421,ธุรการ!X:X)+SUMIF(เส้นแต่งหน้าขนมปัง!$C:$C,'รับ-จ่าย ประจำวัน'!$B421,เส้นแต่งหน้าขนมปัง!X:X)+SUMIF('วางแผนBC,CJ'!$C:$C,'รับ-จ่าย ประจำวัน'!$B421,'วางแผนBC,CJ'!X:X)+SUMIF(RD!$C:$C,'รับ-จ่าย ประจำวัน'!$B421,RD!X:X)+SUMIF('FG,ออนไล,คัดแยก'!$C:$C,'รับ-จ่าย ประจำวัน'!$B421,'FG,ออนไล,คัดแยก'!X:X)</f>
        <v>0</v>
      </c>
      <c r="BF421" s="16">
        <f>SUMIF(เตรียมส่วนผสม!$C:$C,'รับ-จ่าย ประจำวัน'!$B421,เตรียมส่วนผสม!Y:Y)+SUMIF(กวนไส้!$C:$C,'รับ-จ่าย ประจำวัน'!$B421,กวนไส้!Y:Y)+SUMIF(ผลิต1!$C:$C,'รับ-จ่าย ประจำวัน'!$B421,ผลิต1!Y:Y)+SUMIF(ผลิต2!$C:$C,'รับ-จ่าย ประจำวัน'!$B421,ผลิต2!Y:Y)+SUMIF(เส้นแต่งหน้าขนมเค้ก!$C:$C,'รับ-จ่าย ประจำวัน'!$B421,เส้นแต่งหน้าขนมเค้ก!Y:Y)+SUMIF(แพ็ค!$C:$C,'รับ-จ่าย ประจำวัน'!$B421,แพ็ค!Y:Y)+SUMIF(ธุรการ!$C:$C,'รับ-จ่าย ประจำวัน'!$B421,ธุรการ!Y:Y)+SUMIF(เส้นแต่งหน้าขนมปัง!$C:$C,'รับ-จ่าย ประจำวัน'!$B421,เส้นแต่งหน้าขนมปัง!Y:Y)+SUMIF('วางแผนBC,CJ'!$C:$C,'รับ-จ่าย ประจำวัน'!$B421,'วางแผนBC,CJ'!Y:Y)+SUMIF(RD!$C:$C,'รับ-จ่าย ประจำวัน'!$B421,RD!Y:Y)+SUMIF('FG,ออนไล,คัดแยก'!$C:$C,'รับ-จ่าย ประจำวัน'!$B421,'FG,ออนไล,คัดแยก'!Y:Y)</f>
        <v>0</v>
      </c>
      <c r="BG421" s="16">
        <f>SUMIF(เตรียมส่วนผสม!$C:$C,'รับ-จ่าย ประจำวัน'!$B421,เตรียมส่วนผสม!Z:Z)+SUMIF(กวนไส้!$C:$C,'รับ-จ่าย ประจำวัน'!$B421,กวนไส้!Z:Z)+SUMIF(ผลิต1!$C:$C,'รับ-จ่าย ประจำวัน'!$B421,ผลิต1!Z:Z)+SUMIF(ผลิต2!$C:$C,'รับ-จ่าย ประจำวัน'!$B421,ผลิต2!Z:Z)+SUMIF(เส้นแต่งหน้าขนมเค้ก!$C:$C,'รับ-จ่าย ประจำวัน'!$B421,เส้นแต่งหน้าขนมเค้ก!Z:Z)+SUMIF(แพ็ค!$C:$C,'รับ-จ่าย ประจำวัน'!$B421,แพ็ค!Z:Z)+SUMIF(ธุรการ!$C:$C,'รับ-จ่าย ประจำวัน'!$B421,ธุรการ!Z:Z)+SUMIF(เส้นแต่งหน้าขนมปัง!$C:$C,'รับ-จ่าย ประจำวัน'!$B421,เส้นแต่งหน้าขนมปัง!Z:Z)+SUMIF('วางแผนBC,CJ'!$C:$C,'รับ-จ่าย ประจำวัน'!$B421,'วางแผนBC,CJ'!Z:Z)+SUMIF(RD!$C:$C,'รับ-จ่าย ประจำวัน'!$B421,RD!Z:Z)+SUMIF('FG,ออนไล,คัดแยก'!$C:$C,'รับ-จ่าย ประจำวัน'!$B421,'FG,ออนไล,คัดแยก'!Z:Z)</f>
        <v>0</v>
      </c>
      <c r="BH421" s="16">
        <f>SUMIF(เตรียมส่วนผสม!$C:$C,'รับ-จ่าย ประจำวัน'!$B421,เตรียมส่วนผสม!AA:AA)+SUMIF(กวนไส้!$C:$C,'รับ-จ่าย ประจำวัน'!$B421,กวนไส้!AA:AA)+SUMIF(ผลิต1!$C:$C,'รับ-จ่าย ประจำวัน'!$B421,ผลิต1!AA:AA)+SUMIF(ผลิต2!$C:$C,'รับ-จ่าย ประจำวัน'!$B421,ผลิต2!AA:AA)+SUMIF(เส้นแต่งหน้าขนมเค้ก!$C:$C,'รับ-จ่าย ประจำวัน'!$B421,เส้นแต่งหน้าขนมเค้ก!AA:AA)+SUMIF(แพ็ค!$C:$C,'รับ-จ่าย ประจำวัน'!$B421,แพ็ค!AA:AA)+SUMIF(ธุรการ!$C:$C,'รับ-จ่าย ประจำวัน'!$B421,ธุรการ!AA:AA)+SUMIF(เส้นแต่งหน้าขนมปัง!$C:$C,'รับ-จ่าย ประจำวัน'!$B421,เส้นแต่งหน้าขนมปัง!AA:AA)+SUMIF('วางแผนBC,CJ'!$C:$C,'รับ-จ่าย ประจำวัน'!$B421,'วางแผนBC,CJ'!AA:AA)+SUMIF(RD!$C:$C,'รับ-จ่าย ประจำวัน'!$B421,RD!AA:AA)+SUMIF('FG,ออนไล,คัดแยก'!$C:$C,'รับ-จ่าย ประจำวัน'!$B421,'FG,ออนไล,คัดแยก'!AA:AA)</f>
        <v>0</v>
      </c>
      <c r="BI421" s="16">
        <f>SUMIF(เตรียมส่วนผสม!$C:$C,'รับ-จ่าย ประจำวัน'!$B421,เตรียมส่วนผสม!AB:AB)+SUMIF(กวนไส้!$C:$C,'รับ-จ่าย ประจำวัน'!$B421,กวนไส้!AB:AB)+SUMIF(ผลิต1!$C:$C,'รับ-จ่าย ประจำวัน'!$B421,ผลิต1!AB:AB)+SUMIF(ผลิต2!$C:$C,'รับ-จ่าย ประจำวัน'!$B421,ผลิต2!AB:AB)+SUMIF(เส้นแต่งหน้าขนมเค้ก!$C:$C,'รับ-จ่าย ประจำวัน'!$B421,เส้นแต่งหน้าขนมเค้ก!AB:AB)+SUMIF(แพ็ค!$C:$C,'รับ-จ่าย ประจำวัน'!$B421,แพ็ค!AB:AB)+SUMIF(ธุรการ!$C:$C,'รับ-จ่าย ประจำวัน'!$B421,ธุรการ!AB:AB)+SUMIF(เส้นแต่งหน้าขนมปัง!$C:$C,'รับ-จ่าย ประจำวัน'!$B421,เส้นแต่งหน้าขนมปัง!AB:AB)+SUMIF('วางแผนBC,CJ'!$C:$C,'รับ-จ่าย ประจำวัน'!$B421,'วางแผนBC,CJ'!AB:AB)+SUMIF(RD!$C:$C,'รับ-จ่าย ประจำวัน'!$B421,RD!AB:AB)+SUMIF('FG,ออนไล,คัดแยก'!$C:$C,'รับ-จ่าย ประจำวัน'!$B421,'FG,ออนไล,คัดแยก'!AB:AB)</f>
        <v>0</v>
      </c>
      <c r="BJ421" s="16">
        <f>SUMIF(เตรียมส่วนผสม!$C:$C,'รับ-จ่าย ประจำวัน'!$B421,เตรียมส่วนผสม!AC:AC)+SUMIF(กวนไส้!$C:$C,'รับ-จ่าย ประจำวัน'!$B421,กวนไส้!AC:AC)+SUMIF(ผลิต1!$C:$C,'รับ-จ่าย ประจำวัน'!$B421,ผลิต1!AC:AC)+SUMIF(ผลิต2!$C:$C,'รับ-จ่าย ประจำวัน'!$B421,ผลิต2!AC:AC)+SUMIF(เส้นแต่งหน้าขนมเค้ก!$C:$C,'รับ-จ่าย ประจำวัน'!$B421,เส้นแต่งหน้าขนมเค้ก!AC:AC)+SUMIF(แพ็ค!$C:$C,'รับ-จ่าย ประจำวัน'!$B421,แพ็ค!AC:AC)+SUMIF(ธุรการ!$C:$C,'รับ-จ่าย ประจำวัน'!$B421,ธุรการ!AC:AC)+SUMIF(เส้นแต่งหน้าขนมปัง!$C:$C,'รับ-จ่าย ประจำวัน'!$B421,เส้นแต่งหน้าขนมปัง!AC:AC)+SUMIF('วางแผนBC,CJ'!$C:$C,'รับ-จ่าย ประจำวัน'!$B421,'วางแผนBC,CJ'!AC:AC)+SUMIF(RD!$C:$C,'รับ-จ่าย ประจำวัน'!$B421,RD!AC:AC)+SUMIF('FG,ออนไล,คัดแยก'!$C:$C,'รับ-จ่าย ประจำวัน'!$B421,'FG,ออนไล,คัดแยก'!AC:AC)</f>
        <v>0</v>
      </c>
      <c r="BK421" s="16">
        <f>SUMIF(เตรียมส่วนผสม!$C:$C,'รับ-จ่าย ประจำวัน'!$B421,เตรียมส่วนผสม!AD:AD)+SUMIF(กวนไส้!$C:$C,'รับ-จ่าย ประจำวัน'!$B421,กวนไส้!AD:AD)+SUMIF(ผลิต1!$C:$C,'รับ-จ่าย ประจำวัน'!$B421,ผลิต1!AD:AD)+SUMIF(ผลิต2!$C:$C,'รับ-จ่าย ประจำวัน'!$B421,ผลิต2!AD:AD)+SUMIF(เส้นแต่งหน้าขนมเค้ก!$C:$C,'รับ-จ่าย ประจำวัน'!$B421,เส้นแต่งหน้าขนมเค้ก!AD:AD)+SUMIF(แพ็ค!$C:$C,'รับ-จ่าย ประจำวัน'!$B421,แพ็ค!AD:AD)+SUMIF(ธุรการ!$C:$C,'รับ-จ่าย ประจำวัน'!$B421,ธุรการ!AD:AD)+SUMIF(เส้นแต่งหน้าขนมปัง!$C:$C,'รับ-จ่าย ประจำวัน'!$B421,เส้นแต่งหน้าขนมปัง!AD:AD)+SUMIF('วางแผนBC,CJ'!$C:$C,'รับ-จ่าย ประจำวัน'!$B421,'วางแผนBC,CJ'!AD:AD)+SUMIF(RD!$C:$C,'รับ-จ่าย ประจำวัน'!$B421,RD!AD:AD)+SUMIF('FG,ออนไล,คัดแยก'!$C:$C,'รับ-จ่าย ประจำวัน'!$B421,'FG,ออนไล,คัดแยก'!AD:AD)</f>
        <v>0</v>
      </c>
      <c r="BL421" s="16">
        <f>SUMIF(เตรียมส่วนผสม!$C:$C,'รับ-จ่าย ประจำวัน'!$B421,เตรียมส่วนผสม!AE:AE)+SUMIF(กวนไส้!$C:$C,'รับ-จ่าย ประจำวัน'!$B421,กวนไส้!AE:AE)+SUMIF(ผลิต1!$C:$C,'รับ-จ่าย ประจำวัน'!$B421,ผลิต1!AE:AE)+SUMIF(ผลิต2!$C:$C,'รับ-จ่าย ประจำวัน'!$B421,ผลิต2!AE:AE)+SUMIF(เส้นแต่งหน้าขนมเค้ก!$C:$C,'รับ-จ่าย ประจำวัน'!$B421,เส้นแต่งหน้าขนมเค้ก!AE:AE)+SUMIF(แพ็ค!$C:$C,'รับ-จ่าย ประจำวัน'!$B421,แพ็ค!AE:AE)+SUMIF(ธุรการ!$C:$C,'รับ-จ่าย ประจำวัน'!$B421,ธุรการ!AE:AE)+SUMIF(เส้นแต่งหน้าขนมปัง!$C:$C,'รับ-จ่าย ประจำวัน'!$B421,เส้นแต่งหน้าขนมปัง!AE:AE)+SUMIF('วางแผนBC,CJ'!$C:$C,'รับ-จ่าย ประจำวัน'!$B421,'วางแผนBC,CJ'!AE:AE)+SUMIF(RD!$C:$C,'รับ-จ่าย ประจำวัน'!$B421,RD!AE:AE)+SUMIF('FG,ออนไล,คัดแยก'!$C:$C,'รับ-จ่าย ประจำวัน'!$B421,'FG,ออนไล,คัดแยก'!AE:AE)</f>
        <v>0</v>
      </c>
      <c r="BM421" s="16">
        <f>SUMIF(เตรียมส่วนผสม!$C:$C,'รับ-จ่าย ประจำวัน'!$B421,เตรียมส่วนผสม!AF:AF)+SUMIF(กวนไส้!$C:$C,'รับ-จ่าย ประจำวัน'!$B421,กวนไส้!AF:AF)+SUMIF(ผลิต1!$C:$C,'รับ-จ่าย ประจำวัน'!$B421,ผลิต1!AF:AF)+SUMIF(ผลิต2!$C:$C,'รับ-จ่าย ประจำวัน'!$B421,ผลิต2!AF:AF)+SUMIF(เส้นแต่งหน้าขนมเค้ก!$C:$C,'รับ-จ่าย ประจำวัน'!$B421,เส้นแต่งหน้าขนมเค้ก!AF:AF)+SUMIF(แพ็ค!$C:$C,'รับ-จ่าย ประจำวัน'!$B421,แพ็ค!AF:AF)+SUMIF(ธุรการ!$C:$C,'รับ-จ่าย ประจำวัน'!$B421,ธุรการ!AF:AF)+SUMIF(เส้นแต่งหน้าขนมปัง!$C:$C,'รับ-จ่าย ประจำวัน'!$B421,เส้นแต่งหน้าขนมปัง!AF:AF)+SUMIF('วางแผนBC,CJ'!$C:$C,'รับ-จ่าย ประจำวัน'!$B421,'วางแผนBC,CJ'!AF:AF)+SUMIF(RD!$C:$C,'รับ-จ่าย ประจำวัน'!$B421,RD!AF:AF)+SUMIF('FG,ออนไล,คัดแยก'!$C:$C,'รับ-จ่าย ประจำวัน'!$B421,'FG,ออนไล,คัดแยก'!AF:AF)</f>
        <v>0</v>
      </c>
      <c r="BN421" s="16">
        <f>SUMIF(เตรียมส่วนผสม!$C:$C,'รับ-จ่าย ประจำวัน'!$B421,เตรียมส่วนผสม!AG:AG)+SUMIF(กวนไส้!$C:$C,'รับ-จ่าย ประจำวัน'!$B421,กวนไส้!AG:AG)+SUMIF(ผลิต1!$C:$C,'รับ-จ่าย ประจำวัน'!$B421,ผลิต1!AG:AG)+SUMIF(ผลิต2!$C:$C,'รับ-จ่าย ประจำวัน'!$B421,ผลิต2!AG:AG)+SUMIF(เส้นแต่งหน้าขนมเค้ก!$C:$C,'รับ-จ่าย ประจำวัน'!$B421,เส้นแต่งหน้าขนมเค้ก!AG:AG)+SUMIF(แพ็ค!$C:$C,'รับ-จ่าย ประจำวัน'!$B421,แพ็ค!AG:AG)+SUMIF(ธุรการ!$C:$C,'รับ-จ่าย ประจำวัน'!$B421,ธุรการ!AG:AG)+SUMIF(เส้นแต่งหน้าขนมปัง!$C:$C,'รับ-จ่าย ประจำวัน'!$B421,เส้นแต่งหน้าขนมปัง!AG:AG)+SUMIF('วางแผนBC,CJ'!$C:$C,'รับ-จ่าย ประจำวัน'!$B421,'วางแผนBC,CJ'!AG:AG)+SUMIF(RD!$C:$C,'รับ-จ่าย ประจำวัน'!$B421,RD!AG:AG)+SUMIF('FG,ออนไล,คัดแยก'!$C:$C,'รับ-จ่าย ประจำวัน'!$B421,'FG,ออนไล,คัดแยก'!AG:AG)</f>
        <v>0</v>
      </c>
      <c r="BO421" s="16">
        <f>SUMIF(เตรียมส่วนผสม!$C:$C,'รับ-จ่าย ประจำวัน'!$B421,เตรียมส่วนผสม!AH:AH)+SUMIF(กวนไส้!$C:$C,'รับ-จ่าย ประจำวัน'!$B421,กวนไส้!AH:AH)+SUMIF(ผลิต1!$C:$C,'รับ-จ่าย ประจำวัน'!$B421,ผลิต1!AH:AH)+SUMIF(ผลิต2!$C:$C,'รับ-จ่าย ประจำวัน'!$B421,ผลิต2!AH:AH)+SUMIF(เส้นแต่งหน้าขนมเค้ก!$C:$C,'รับ-จ่าย ประจำวัน'!$B421,เส้นแต่งหน้าขนมเค้ก!AH:AH)+SUMIF(แพ็ค!$C:$C,'รับ-จ่าย ประจำวัน'!$B421,แพ็ค!AH:AH)+SUMIF(ธุรการ!$C:$C,'รับ-จ่าย ประจำวัน'!$B421,ธุรการ!AH:AH)+SUMIF(เส้นแต่งหน้าขนมปัง!$C:$C,'รับ-จ่าย ประจำวัน'!$B421,เส้นแต่งหน้าขนมปัง!AH:AH)+SUMIF('วางแผนBC,CJ'!$C:$C,'รับ-จ่าย ประจำวัน'!$B421,'วางแผนBC,CJ'!AH:AH)+SUMIF(RD!$C:$C,'รับ-จ่าย ประจำวัน'!$B421,RD!AH:AH)+SUMIF('FG,ออนไล,คัดแยก'!$C:$C,'รับ-จ่าย ประจำวัน'!$B421,'FG,ออนไล,คัดแยก'!AH:AH)</f>
        <v>0</v>
      </c>
      <c r="BP421" s="16">
        <f>SUMIF(เตรียมส่วนผสม!$C:$C,'รับ-จ่าย ประจำวัน'!$B421,เตรียมส่วนผสม!AI:AI)+SUMIF(กวนไส้!$C:$C,'รับ-จ่าย ประจำวัน'!$B421,กวนไส้!AI:AI)+SUMIF(ผลิต1!$C:$C,'รับ-จ่าย ประจำวัน'!$B421,ผลิต1!AI:AI)+SUMIF(ผลิต2!$C:$C,'รับ-จ่าย ประจำวัน'!$B421,ผลิต2!AI:AI)+SUMIF(เส้นแต่งหน้าขนมเค้ก!$C:$C,'รับ-จ่าย ประจำวัน'!$B421,เส้นแต่งหน้าขนมเค้ก!AI:AI)+SUMIF(แพ็ค!$C:$C,'รับ-จ่าย ประจำวัน'!$B421,แพ็ค!AI:AI)+SUMIF(ธุรการ!$C:$C,'รับ-จ่าย ประจำวัน'!$B421,ธุรการ!AI:AI)+SUMIF(เส้นแต่งหน้าขนมปัง!$C:$C,'รับ-จ่าย ประจำวัน'!$B421,เส้นแต่งหน้าขนมปัง!AI:AI)+SUMIF('วางแผนBC,CJ'!$C:$C,'รับ-จ่าย ประจำวัน'!$B421,'วางแผนBC,CJ'!AI:AI)+SUMIF(RD!$C:$C,'รับ-จ่าย ประจำวัน'!$B421,RD!AI:AI)+SUMIF('FG,ออนไล,คัดแยก'!$C:$C,'รับ-จ่าย ประจำวัน'!$B421,'FG,ออนไล,คัดแยก'!AI:AI)</f>
        <v>0</v>
      </c>
      <c r="BQ421" s="16">
        <f>SUMIF(เตรียมส่วนผสม!$C:$C,'รับ-จ่าย ประจำวัน'!$B421,เตรียมส่วนผสม!AJ:AJ)+SUMIF(กวนไส้!$C:$C,'รับ-จ่าย ประจำวัน'!$B421,กวนไส้!AJ:AJ)+SUMIF(ผลิต1!$C:$C,'รับ-จ่าย ประจำวัน'!$B421,ผลิต1!AJ:AJ)+SUMIF(ผลิต2!$C:$C,'รับ-จ่าย ประจำวัน'!$B421,ผลิต2!AJ:AJ)+SUMIF(เส้นแต่งหน้าขนมเค้ก!$C:$C,'รับ-จ่าย ประจำวัน'!$B421,เส้นแต่งหน้าขนมเค้ก!AJ:AJ)+SUMIF(แพ็ค!$C:$C,'รับ-จ่าย ประจำวัน'!$B421,แพ็ค!AJ:AJ)+SUMIF(ธุรการ!$C:$C,'รับ-จ่าย ประจำวัน'!$B421,ธุรการ!AJ:AJ)+SUMIF(เส้นแต่งหน้าขนมปัง!$C:$C,'รับ-จ่าย ประจำวัน'!$B421,เส้นแต่งหน้าขนมปัง!AJ:AJ)+SUMIF('วางแผนBC,CJ'!$C:$C,'รับ-จ่าย ประจำวัน'!$B421,'วางแผนBC,CJ'!AJ:AJ)+SUMIF(RD!$C:$C,'รับ-จ่าย ประจำวัน'!$B421,RD!AJ:AJ)+SUMIF('FG,ออนไล,คัดแยก'!$C:$C,'รับ-จ่าย ประจำวัน'!$B421,'FG,ออนไล,คัดแยก'!AJ:AJ)</f>
        <v>0</v>
      </c>
      <c r="BR421" s="16">
        <f>SUMIF(เตรียมส่วนผสม!$C:$C,'รับ-จ่าย ประจำวัน'!$B421,เตรียมส่วนผสม!AK:AK)+SUMIF(กวนไส้!$C:$C,'รับ-จ่าย ประจำวัน'!$B421,กวนไส้!AK:AK)+SUMIF(ผลิต1!$C:$C,'รับ-จ่าย ประจำวัน'!$B421,ผลิต1!AK:AK)+SUMIF(ผลิต2!$C:$C,'รับ-จ่าย ประจำวัน'!$B421,ผลิต2!AK:AK)+SUMIF(เส้นแต่งหน้าขนมเค้ก!$C:$C,'รับ-จ่าย ประจำวัน'!$B421,เส้นแต่งหน้าขนมเค้ก!AK:AK)+SUMIF(แพ็ค!$C:$C,'รับ-จ่าย ประจำวัน'!$B421,แพ็ค!AK:AK)+SUMIF(ธุรการ!$C:$C,'รับ-จ่าย ประจำวัน'!$B421,ธุรการ!AK:AK)+SUMIF(เส้นแต่งหน้าขนมปัง!$C:$C,'รับ-จ่าย ประจำวัน'!$B421,เส้นแต่งหน้าขนมปัง!AK:AK)+SUMIF('วางแผนBC,CJ'!$C:$C,'รับ-จ่าย ประจำวัน'!$B421,'วางแผนBC,CJ'!AK:AK)+SUMIF(RD!$C:$C,'รับ-จ่าย ประจำวัน'!$B421,RD!AK:AK)+SUMIF('FG,ออนไล,คัดแยก'!$C:$C,'รับ-จ่าย ประจำวัน'!$B421,'FG,ออนไล,คัดแยก'!AK:AK)</f>
        <v>0</v>
      </c>
      <c r="BS421" s="16">
        <f>SUMIF(เตรียมส่วนผสม!$C:$C,'รับ-จ่าย ประจำวัน'!$B421,เตรียมส่วนผสม!AL:AL)+SUMIF(กวนไส้!$C:$C,'รับ-จ่าย ประจำวัน'!$B421,กวนไส้!AL:AL)+SUMIF(ผลิต1!$C:$C,'รับ-จ่าย ประจำวัน'!$B421,ผลิต1!AL:AL)+SUMIF(ผลิต2!$C:$C,'รับ-จ่าย ประจำวัน'!$B421,ผลิต2!AL:AL)+SUMIF(เส้นแต่งหน้าขนมเค้ก!$C:$C,'รับ-จ่าย ประจำวัน'!$B421,เส้นแต่งหน้าขนมเค้ก!AL:AL)+SUMIF(แพ็ค!$C:$C,'รับ-จ่าย ประจำวัน'!$B421,แพ็ค!AL:AL)+SUMIF(ธุรการ!$C:$C,'รับ-จ่าย ประจำวัน'!$B421,ธุรการ!AL:AL)+SUMIF(เส้นแต่งหน้าขนมปัง!$C:$C,'รับ-จ่าย ประจำวัน'!$B421,เส้นแต่งหน้าขนมปัง!AL:AL)+SUMIF('วางแผนBC,CJ'!$C:$C,'รับ-จ่าย ประจำวัน'!$B421,'วางแผนBC,CJ'!AL:AL)+SUMIF(RD!$C:$C,'รับ-จ่าย ประจำวัน'!$B421,RD!AL:AL)+SUMIF('FG,ออนไล,คัดแยก'!$C:$C,'รับ-จ่าย ประจำวัน'!$B421,'FG,ออนไล,คัดแยก'!AL:AL)</f>
        <v>0</v>
      </c>
      <c r="BT421" s="18">
        <f t="shared" si="93"/>
        <v>0</v>
      </c>
      <c r="BU421" s="116"/>
      <c r="BV421" s="146">
        <f t="shared" si="94"/>
        <v>4800</v>
      </c>
      <c r="BW421" s="183">
        <v>30</v>
      </c>
      <c r="BX421" s="172">
        <f t="shared" si="89"/>
        <v>0</v>
      </c>
      <c r="BY421" s="188" t="e">
        <f t="shared" si="90"/>
        <v>#DIV/0!</v>
      </c>
      <c r="BZ421" s="180" t="e">
        <f t="shared" ca="1" si="95"/>
        <v>#DIV/0!</v>
      </c>
      <c r="CA421" s="93"/>
      <c r="CB421" s="93"/>
      <c r="CC421" s="93"/>
      <c r="CD421" s="93"/>
      <c r="CE421" s="93"/>
      <c r="CF421" s="93"/>
      <c r="CG421" s="93"/>
      <c r="CH421" s="93"/>
      <c r="CI421" s="93"/>
      <c r="CJ421" s="97"/>
      <c r="CK421" s="9">
        <f t="shared" si="91"/>
        <v>4800</v>
      </c>
    </row>
    <row r="422" spans="1:89" ht="22.5" hidden="1" customHeight="1" x14ac:dyDescent="0.5">
      <c r="A422" s="149"/>
      <c r="B422" s="34">
        <v>1024201004</v>
      </c>
      <c r="C422" s="33" t="s">
        <v>1711</v>
      </c>
      <c r="D422" s="141" t="s">
        <v>61</v>
      </c>
      <c r="E422" s="25"/>
      <c r="F422" s="132"/>
      <c r="G422" s="25"/>
      <c r="H422" s="12">
        <v>3700</v>
      </c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11"/>
      <c r="AF422" s="11"/>
      <c r="AG422" s="11"/>
      <c r="AH422" s="11"/>
      <c r="AI422" s="25"/>
      <c r="AJ422" s="25"/>
      <c r="AK422" s="25"/>
      <c r="AL422" s="25"/>
      <c r="AM422" s="25"/>
      <c r="AN422" s="15">
        <f t="shared" si="92"/>
        <v>0</v>
      </c>
      <c r="AO422" s="16">
        <f>SUMIF(เตรียมส่วนผสม!$C:$C,'รับ-จ่าย ประจำวัน'!$B422,เตรียมส่วนผสม!H:H)+SUMIF(กวนไส้!$C:$C,'รับ-จ่าย ประจำวัน'!$B422,กวนไส้!H:H)+SUMIF(ผลิต1!$C:$C,'รับ-จ่าย ประจำวัน'!$B422,ผลิต1!H:H)+SUMIF(ผลิต2!$C:$C,'รับ-จ่าย ประจำวัน'!$B422,ผลิต2!H:H)+SUMIF(เส้นแต่งหน้าขนมเค้ก!$C:$C,'รับ-จ่าย ประจำวัน'!$B422,เส้นแต่งหน้าขนมเค้ก!H:H)+SUMIF(แพ็ค!$C:$C,'รับ-จ่าย ประจำวัน'!$B422,แพ็ค!H:H)+SUMIF(ธุรการ!$C:$C,'รับ-จ่าย ประจำวัน'!$B422,ธุรการ!H:H)+SUMIF(เส้นแต่งหน้าขนมปัง!$C:$C,'รับ-จ่าย ประจำวัน'!$B422,เส้นแต่งหน้าขนมปัง!H:H)+SUMIF('วางแผนBC,CJ'!$C:$C,'รับ-จ่าย ประจำวัน'!$B422,'วางแผนBC,CJ'!H:H)+SUMIF(RD!$C:$C,'รับ-จ่าย ประจำวัน'!$B422,RD!H:H)+SUMIF('FG,ออนไล,คัดแยก'!$C:$C,'รับ-จ่าย ประจำวัน'!$B422,'FG,ออนไล,คัดแยก'!H:H)</f>
        <v>0</v>
      </c>
      <c r="AP422" s="16">
        <f>SUMIF(เตรียมส่วนผสม!$C:$C,'รับ-จ่าย ประจำวัน'!$B422,เตรียมส่วนผสม!I:I)+SUMIF(กวนไส้!$C:$C,'รับ-จ่าย ประจำวัน'!$B422,กวนไส้!I:I)+SUMIF(ผลิต1!$C:$C,'รับ-จ่าย ประจำวัน'!$B422,ผลิต1!I:I)+SUMIF(ผลิต2!$C:$C,'รับ-จ่าย ประจำวัน'!$B422,ผลิต2!I:I)+SUMIF(เส้นแต่งหน้าขนมเค้ก!$C:$C,'รับ-จ่าย ประจำวัน'!$B422,เส้นแต่งหน้าขนมเค้ก!I:I)+SUMIF(แพ็ค!$C:$C,'รับ-จ่าย ประจำวัน'!$B422,แพ็ค!I:I)+SUMIF(ธุรการ!$C:$C,'รับ-จ่าย ประจำวัน'!$B422,ธุรการ!I:I)+SUMIF(เส้นแต่งหน้าขนมปัง!$C:$C,'รับ-จ่าย ประจำวัน'!$B422,เส้นแต่งหน้าขนมปัง!I:I)+SUMIF('วางแผนBC,CJ'!$C:$C,'รับ-จ่าย ประจำวัน'!$B422,'วางแผนBC,CJ'!I:I)+SUMIF(RD!$C:$C,'รับ-จ่าย ประจำวัน'!$B422,RD!I:I)+SUMIF('FG,ออนไล,คัดแยก'!$C:$C,'รับ-จ่าย ประจำวัน'!$B422,'FG,ออนไล,คัดแยก'!I:I)</f>
        <v>0</v>
      </c>
      <c r="AQ422" s="16">
        <f>SUMIF(เตรียมส่วนผสม!$C:$C,'รับ-จ่าย ประจำวัน'!$B422,เตรียมส่วนผสม!J:J)+SUMIF(กวนไส้!$C:$C,'รับ-จ่าย ประจำวัน'!$B422,กวนไส้!J:J)+SUMIF(ผลิต1!$C:$C,'รับ-จ่าย ประจำวัน'!$B422,ผลิต1!J:J)+SUMIF(ผลิต2!$C:$C,'รับ-จ่าย ประจำวัน'!$B422,ผลิต2!J:J)+SUMIF(เส้นแต่งหน้าขนมเค้ก!$C:$C,'รับ-จ่าย ประจำวัน'!$B422,เส้นแต่งหน้าขนมเค้ก!J:J)+SUMIF(แพ็ค!$C:$C,'รับ-จ่าย ประจำวัน'!$B422,แพ็ค!J:J)+SUMIF(ธุรการ!$C:$C,'รับ-จ่าย ประจำวัน'!$B422,ธุรการ!J:J)+SUMIF(เส้นแต่งหน้าขนมปัง!$C:$C,'รับ-จ่าย ประจำวัน'!$B422,เส้นแต่งหน้าขนมปัง!J:J)+SUMIF('วางแผนBC,CJ'!$C:$C,'รับ-จ่าย ประจำวัน'!$B422,'วางแผนBC,CJ'!J:J)+SUMIF(RD!$C:$C,'รับ-จ่าย ประจำวัน'!$B422,RD!J:J)+SUMIF('FG,ออนไล,คัดแยก'!$C:$C,'รับ-จ่าย ประจำวัน'!$B422,'FG,ออนไล,คัดแยก'!J:J)</f>
        <v>0</v>
      </c>
      <c r="AR422" s="16">
        <f>SUMIF(เตรียมส่วนผสม!$C:$C,'รับ-จ่าย ประจำวัน'!$B422,เตรียมส่วนผสม!K:K)+SUMIF(กวนไส้!$C:$C,'รับ-จ่าย ประจำวัน'!$B422,กวนไส้!K:K)+SUMIF(ผลิต1!$C:$C,'รับ-จ่าย ประจำวัน'!$B422,ผลิต1!K:K)+SUMIF(ผลิต2!$C:$C,'รับ-จ่าย ประจำวัน'!$B422,ผลิต2!K:K)+SUMIF(เส้นแต่งหน้าขนมเค้ก!$C:$C,'รับ-จ่าย ประจำวัน'!$B422,เส้นแต่งหน้าขนมเค้ก!K:K)+SUMIF(แพ็ค!$C:$C,'รับ-จ่าย ประจำวัน'!$B422,แพ็ค!K:K)+SUMIF(ธุรการ!$C:$C,'รับ-จ่าย ประจำวัน'!$B422,ธุรการ!K:K)+SUMIF(เส้นแต่งหน้าขนมปัง!$C:$C,'รับ-จ่าย ประจำวัน'!$B422,เส้นแต่งหน้าขนมปัง!K:K)+SUMIF('วางแผนBC,CJ'!$C:$C,'รับ-จ่าย ประจำวัน'!$B422,'วางแผนBC,CJ'!K:K)+SUMIF(RD!$C:$C,'รับ-จ่าย ประจำวัน'!$B422,RD!K:K)+SUMIF('FG,ออนไล,คัดแยก'!$C:$C,'รับ-จ่าย ประจำวัน'!$B422,'FG,ออนไล,คัดแยก'!K:K)</f>
        <v>0</v>
      </c>
      <c r="AS422" s="16">
        <f>SUMIF(เตรียมส่วนผสม!$C:$C,'รับ-จ่าย ประจำวัน'!$B422,เตรียมส่วนผสม!L:L)+SUMIF(กวนไส้!$C:$C,'รับ-จ่าย ประจำวัน'!$B422,กวนไส้!L:L)+SUMIF(ผลิต1!$C:$C,'รับ-จ่าย ประจำวัน'!$B422,ผลิต1!L:L)+SUMIF(ผลิต2!$C:$C,'รับ-จ่าย ประจำวัน'!$B422,ผลิต2!L:L)+SUMIF(เส้นแต่งหน้าขนมเค้ก!$C:$C,'รับ-จ่าย ประจำวัน'!$B422,เส้นแต่งหน้าขนมเค้ก!L:L)+SUMIF(แพ็ค!$C:$C,'รับ-จ่าย ประจำวัน'!$B422,แพ็ค!L:L)+SUMIF(ธุรการ!$C:$C,'รับ-จ่าย ประจำวัน'!$B422,ธุรการ!L:L)+SUMIF(เส้นแต่งหน้าขนมปัง!$C:$C,'รับ-จ่าย ประจำวัน'!$B422,เส้นแต่งหน้าขนมปัง!L:L)+SUMIF('วางแผนBC,CJ'!$C:$C,'รับ-จ่าย ประจำวัน'!$B422,'วางแผนBC,CJ'!L:L)+SUMIF(RD!$C:$C,'รับ-จ่าย ประจำวัน'!$B422,RD!L:L)+SUMIF('FG,ออนไล,คัดแยก'!$C:$C,'รับ-จ่าย ประจำวัน'!$B422,'FG,ออนไล,คัดแยก'!L:L)</f>
        <v>0</v>
      </c>
      <c r="AT422" s="16">
        <f>SUMIF(เตรียมส่วนผสม!$C:$C,'รับ-จ่าย ประจำวัน'!$B422,เตรียมส่วนผสม!M:M)+SUMIF(กวนไส้!$C:$C,'รับ-จ่าย ประจำวัน'!$B422,กวนไส้!M:M)+SUMIF(ผลิต1!$C:$C,'รับ-จ่าย ประจำวัน'!$B422,ผลิต1!M:M)+SUMIF(ผลิต2!$C:$C,'รับ-จ่าย ประจำวัน'!$B422,ผลิต2!M:M)+SUMIF(เส้นแต่งหน้าขนมเค้ก!$C:$C,'รับ-จ่าย ประจำวัน'!$B422,เส้นแต่งหน้าขนมเค้ก!M:M)+SUMIF(แพ็ค!$C:$C,'รับ-จ่าย ประจำวัน'!$B422,แพ็ค!M:M)+SUMIF(ธุรการ!$C:$C,'รับ-จ่าย ประจำวัน'!$B422,ธุรการ!M:M)+SUMIF(เส้นแต่งหน้าขนมปัง!$C:$C,'รับ-จ่าย ประจำวัน'!$B422,เส้นแต่งหน้าขนมปัง!M:M)+SUMIF('วางแผนBC,CJ'!$C:$C,'รับ-จ่าย ประจำวัน'!$B422,'วางแผนBC,CJ'!M:M)+SUMIF(RD!$C:$C,'รับ-จ่าย ประจำวัน'!$B422,RD!M:M)+SUMIF('FG,ออนไล,คัดแยก'!$C:$C,'รับ-จ่าย ประจำวัน'!$B422,'FG,ออนไล,คัดแยก'!M:M)</f>
        <v>0</v>
      </c>
      <c r="AU422" s="16">
        <f>SUMIF(เตรียมส่วนผสม!$C:$C,'รับ-จ่าย ประจำวัน'!$B422,เตรียมส่วนผสม!N:N)+SUMIF(กวนไส้!$C:$C,'รับ-จ่าย ประจำวัน'!$B422,กวนไส้!N:N)+SUMIF(ผลิต1!$C:$C,'รับ-จ่าย ประจำวัน'!$B422,ผลิต1!N:N)+SUMIF(ผลิต2!$C:$C,'รับ-จ่าย ประจำวัน'!$B422,ผลิต2!N:N)+SUMIF(เส้นแต่งหน้าขนมเค้ก!$C:$C,'รับ-จ่าย ประจำวัน'!$B422,เส้นแต่งหน้าขนมเค้ก!N:N)+SUMIF(แพ็ค!$C:$C,'รับ-จ่าย ประจำวัน'!$B422,แพ็ค!N:N)+SUMIF(ธุรการ!$C:$C,'รับ-จ่าย ประจำวัน'!$B422,ธุรการ!N:N)+SUMIF(เส้นแต่งหน้าขนมปัง!$C:$C,'รับ-จ่าย ประจำวัน'!$B422,เส้นแต่งหน้าขนมปัง!N:N)+SUMIF('วางแผนBC,CJ'!$C:$C,'รับ-จ่าย ประจำวัน'!$B422,'วางแผนBC,CJ'!N:N)+SUMIF(RD!$C:$C,'รับ-จ่าย ประจำวัน'!$B422,RD!N:N)+SUMIF('FG,ออนไล,คัดแยก'!$C:$C,'รับ-จ่าย ประจำวัน'!$B422,'FG,ออนไล,คัดแยก'!N:N)</f>
        <v>0</v>
      </c>
      <c r="AV422" s="16">
        <f>SUMIF(เตรียมส่วนผสม!$C:$C,'รับ-จ่าย ประจำวัน'!$B422,เตรียมส่วนผสม!O:O)+SUMIF(กวนไส้!$C:$C,'รับ-จ่าย ประจำวัน'!$B422,กวนไส้!O:O)+SUMIF(ผลิต1!$C:$C,'รับ-จ่าย ประจำวัน'!$B422,ผลิต1!O:O)+SUMIF(ผลิต2!$C:$C,'รับ-จ่าย ประจำวัน'!$B422,ผลิต2!O:O)+SUMIF(เส้นแต่งหน้าขนมเค้ก!$C:$C,'รับ-จ่าย ประจำวัน'!$B422,เส้นแต่งหน้าขนมเค้ก!O:O)+SUMIF(แพ็ค!$C:$C,'รับ-จ่าย ประจำวัน'!$B422,แพ็ค!O:O)+SUMIF(ธุรการ!$C:$C,'รับ-จ่าย ประจำวัน'!$B422,ธุรการ!O:O)+SUMIF(เส้นแต่งหน้าขนมปัง!$C:$C,'รับ-จ่าย ประจำวัน'!$B422,เส้นแต่งหน้าขนมปัง!O:O)+SUMIF('วางแผนBC,CJ'!$C:$C,'รับ-จ่าย ประจำวัน'!$B422,'วางแผนBC,CJ'!O:O)+SUMIF(RD!$C:$C,'รับ-จ่าย ประจำวัน'!$B422,RD!O:O)+SUMIF('FG,ออนไล,คัดแยก'!$C:$C,'รับ-จ่าย ประจำวัน'!$B422,'FG,ออนไล,คัดแยก'!O:O)</f>
        <v>0</v>
      </c>
      <c r="AW422" s="16">
        <f>SUMIF(เตรียมส่วนผสม!$C:$C,'รับ-จ่าย ประจำวัน'!$B422,เตรียมส่วนผสม!P:P)+SUMIF(กวนไส้!$C:$C,'รับ-จ่าย ประจำวัน'!$B422,กวนไส้!P:P)+SUMIF(ผลิต1!$C:$C,'รับ-จ่าย ประจำวัน'!$B422,ผลิต1!P:P)+SUMIF(ผลิต2!$C:$C,'รับ-จ่าย ประจำวัน'!$B422,ผลิต2!P:P)+SUMIF(เส้นแต่งหน้าขนมเค้ก!$C:$C,'รับ-จ่าย ประจำวัน'!$B422,เส้นแต่งหน้าขนมเค้ก!P:P)+SUMIF(แพ็ค!$C:$C,'รับ-จ่าย ประจำวัน'!$B422,แพ็ค!P:P)+SUMIF(ธุรการ!$C:$C,'รับ-จ่าย ประจำวัน'!$B422,ธุรการ!P:P)+SUMIF(เส้นแต่งหน้าขนมปัง!$C:$C,'รับ-จ่าย ประจำวัน'!$B422,เส้นแต่งหน้าขนมปัง!P:P)+SUMIF('วางแผนBC,CJ'!$C:$C,'รับ-จ่าย ประจำวัน'!$B422,'วางแผนBC,CJ'!P:P)+SUMIF(RD!$C:$C,'รับ-จ่าย ประจำวัน'!$B422,RD!P:P)+SUMIF('FG,ออนไล,คัดแยก'!$C:$C,'รับ-จ่าย ประจำวัน'!$B422,'FG,ออนไล,คัดแยก'!P:P)</f>
        <v>0</v>
      </c>
      <c r="AX422" s="16">
        <f>SUMIF(เตรียมส่วนผสม!$C:$C,'รับ-จ่าย ประจำวัน'!$B422,เตรียมส่วนผสม!Q:Q)+SUMIF(กวนไส้!$C:$C,'รับ-จ่าย ประจำวัน'!$B422,กวนไส้!Q:Q)+SUMIF(ผลิต1!$C:$C,'รับ-จ่าย ประจำวัน'!$B422,ผลิต1!Q:Q)+SUMIF(ผลิต2!$C:$C,'รับ-จ่าย ประจำวัน'!$B422,ผลิต2!Q:Q)+SUMIF(เส้นแต่งหน้าขนมเค้ก!$C:$C,'รับ-จ่าย ประจำวัน'!$B422,เส้นแต่งหน้าขนมเค้ก!Q:Q)+SUMIF(แพ็ค!$C:$C,'รับ-จ่าย ประจำวัน'!$B422,แพ็ค!Q:Q)+SUMIF(ธุรการ!$C:$C,'รับ-จ่าย ประจำวัน'!$B422,ธุรการ!Q:Q)+SUMIF(เส้นแต่งหน้าขนมปัง!$C:$C,'รับ-จ่าย ประจำวัน'!$B422,เส้นแต่งหน้าขนมปัง!Q:Q)+SUMIF('วางแผนBC,CJ'!$C:$C,'รับ-จ่าย ประจำวัน'!$B422,'วางแผนBC,CJ'!Q:Q)+SUMIF(RD!$C:$C,'รับ-จ่าย ประจำวัน'!$B422,RD!Q:Q)+SUMIF('FG,ออนไล,คัดแยก'!$C:$C,'รับ-จ่าย ประจำวัน'!$B422,'FG,ออนไล,คัดแยก'!Q:Q)</f>
        <v>0</v>
      </c>
      <c r="AY422" s="16">
        <f>SUMIF(เตรียมส่วนผสม!$C:$C,'รับ-จ่าย ประจำวัน'!$B422,เตรียมส่วนผสม!R:R)+SUMIF(กวนไส้!$C:$C,'รับ-จ่าย ประจำวัน'!$B422,กวนไส้!R:R)+SUMIF(ผลิต1!$C:$C,'รับ-จ่าย ประจำวัน'!$B422,ผลิต1!R:R)+SUMIF(ผลิต2!$C:$C,'รับ-จ่าย ประจำวัน'!$B422,ผลิต2!R:R)+SUMIF(เส้นแต่งหน้าขนมเค้ก!$C:$C,'รับ-จ่าย ประจำวัน'!$B422,เส้นแต่งหน้าขนมเค้ก!R:R)+SUMIF(แพ็ค!$C:$C,'รับ-จ่าย ประจำวัน'!$B422,แพ็ค!R:R)+SUMIF(ธุรการ!$C:$C,'รับ-จ่าย ประจำวัน'!$B422,ธุรการ!R:R)+SUMIF(เส้นแต่งหน้าขนมปัง!$C:$C,'รับ-จ่าย ประจำวัน'!$B422,เส้นแต่งหน้าขนมปัง!R:R)+SUMIF('วางแผนBC,CJ'!$C:$C,'รับ-จ่าย ประจำวัน'!$B422,'วางแผนBC,CJ'!R:R)+SUMIF(RD!$C:$C,'รับ-จ่าย ประจำวัน'!$B422,RD!R:R)+SUMIF('FG,ออนไล,คัดแยก'!$C:$C,'รับ-จ่าย ประจำวัน'!$B422,'FG,ออนไล,คัดแยก'!R:R)</f>
        <v>0</v>
      </c>
      <c r="AZ422" s="16">
        <f>SUMIF(เตรียมส่วนผสม!$C:$C,'รับ-จ่าย ประจำวัน'!$B422,เตรียมส่วนผสม!S:S)+SUMIF(กวนไส้!$C:$C,'รับ-จ่าย ประจำวัน'!$B422,กวนไส้!S:S)+SUMIF(ผลิต1!$C:$C,'รับ-จ่าย ประจำวัน'!$B422,ผลิต1!S:S)+SUMIF(ผลิต2!$C:$C,'รับ-จ่าย ประจำวัน'!$B422,ผลิต2!S:S)+SUMIF(เส้นแต่งหน้าขนมเค้ก!$C:$C,'รับ-จ่าย ประจำวัน'!$B422,เส้นแต่งหน้าขนมเค้ก!S:S)+SUMIF(แพ็ค!$C:$C,'รับ-จ่าย ประจำวัน'!$B422,แพ็ค!S:S)+SUMIF(ธุรการ!$C:$C,'รับ-จ่าย ประจำวัน'!$B422,ธุรการ!S:S)+SUMIF(เส้นแต่งหน้าขนมปัง!$C:$C,'รับ-จ่าย ประจำวัน'!$B422,เส้นแต่งหน้าขนมปัง!S:S)+SUMIF('วางแผนBC,CJ'!$C:$C,'รับ-จ่าย ประจำวัน'!$B422,'วางแผนBC,CJ'!S:S)+SUMIF(RD!$C:$C,'รับ-จ่าย ประจำวัน'!$B422,RD!S:S)+SUMIF('FG,ออนไล,คัดแยก'!$C:$C,'รับ-จ่าย ประจำวัน'!$B422,'FG,ออนไล,คัดแยก'!S:S)</f>
        <v>0</v>
      </c>
      <c r="BA422" s="16">
        <f>SUMIF(เตรียมส่วนผสม!$C:$C,'รับ-จ่าย ประจำวัน'!$B422,เตรียมส่วนผสม!T:T)+SUMIF(กวนไส้!$C:$C,'รับ-จ่าย ประจำวัน'!$B422,กวนไส้!T:T)+SUMIF(ผลิต1!$C:$C,'รับ-จ่าย ประจำวัน'!$B422,ผลิต1!T:T)+SUMIF(ผลิต2!$C:$C,'รับ-จ่าย ประจำวัน'!$B422,ผลิต2!T:T)+SUMIF(เส้นแต่งหน้าขนมเค้ก!$C:$C,'รับ-จ่าย ประจำวัน'!$B422,เส้นแต่งหน้าขนมเค้ก!T:T)+SUMIF(แพ็ค!$C:$C,'รับ-จ่าย ประจำวัน'!$B422,แพ็ค!T:T)+SUMIF(ธุรการ!$C:$C,'รับ-จ่าย ประจำวัน'!$B422,ธุรการ!T:T)+SUMIF(เส้นแต่งหน้าขนมปัง!$C:$C,'รับ-จ่าย ประจำวัน'!$B422,เส้นแต่งหน้าขนมปัง!T:T)+SUMIF('วางแผนBC,CJ'!$C:$C,'รับ-จ่าย ประจำวัน'!$B422,'วางแผนBC,CJ'!T:T)+SUMIF(RD!$C:$C,'รับ-จ่าย ประจำวัน'!$B422,RD!T:T)+SUMIF('FG,ออนไล,คัดแยก'!$C:$C,'รับ-จ่าย ประจำวัน'!$B422,'FG,ออนไล,คัดแยก'!T:T)</f>
        <v>0</v>
      </c>
      <c r="BB422" s="16">
        <f>SUMIF(เตรียมส่วนผสม!$C:$C,'รับ-จ่าย ประจำวัน'!$B422,เตรียมส่วนผสม!U:U)+SUMIF(กวนไส้!$C:$C,'รับ-จ่าย ประจำวัน'!$B422,กวนไส้!U:U)+SUMIF(ผลิต1!$C:$C,'รับ-จ่าย ประจำวัน'!$B422,ผลิต1!U:U)+SUMIF(ผลิต2!$C:$C,'รับ-จ่าย ประจำวัน'!$B422,ผลิต2!U:U)+SUMIF(เส้นแต่งหน้าขนมเค้ก!$C:$C,'รับ-จ่าย ประจำวัน'!$B422,เส้นแต่งหน้าขนมเค้ก!U:U)+SUMIF(แพ็ค!$C:$C,'รับ-จ่าย ประจำวัน'!$B422,แพ็ค!U:U)+SUMIF(ธุรการ!$C:$C,'รับ-จ่าย ประจำวัน'!$B422,ธุรการ!U:U)+SUMIF(เส้นแต่งหน้าขนมปัง!$C:$C,'รับ-จ่าย ประจำวัน'!$B422,เส้นแต่งหน้าขนมปัง!U:U)+SUMIF('วางแผนBC,CJ'!$C:$C,'รับ-จ่าย ประจำวัน'!$B422,'วางแผนBC,CJ'!U:U)+SUMIF(RD!$C:$C,'รับ-จ่าย ประจำวัน'!$B422,RD!U:U)+SUMIF('FG,ออนไล,คัดแยก'!$C:$C,'รับ-จ่าย ประจำวัน'!$B422,'FG,ออนไล,คัดแยก'!U:U)</f>
        <v>0</v>
      </c>
      <c r="BC422" s="16">
        <f>SUMIF(เตรียมส่วนผสม!$C:$C,'รับ-จ่าย ประจำวัน'!$B422,เตรียมส่วนผสม!V:V)+SUMIF(กวนไส้!$C:$C,'รับ-จ่าย ประจำวัน'!$B422,กวนไส้!V:V)+SUMIF(ผลิต1!$C:$C,'รับ-จ่าย ประจำวัน'!$B422,ผลิต1!V:V)+SUMIF(ผลิต2!$C:$C,'รับ-จ่าย ประจำวัน'!$B422,ผลิต2!V:V)+SUMIF(เส้นแต่งหน้าขนมเค้ก!$C:$C,'รับ-จ่าย ประจำวัน'!$B422,เส้นแต่งหน้าขนมเค้ก!V:V)+SUMIF(แพ็ค!$C:$C,'รับ-จ่าย ประจำวัน'!$B422,แพ็ค!V:V)+SUMIF(ธุรการ!$C:$C,'รับ-จ่าย ประจำวัน'!$B422,ธุรการ!V:V)+SUMIF(เส้นแต่งหน้าขนมปัง!$C:$C,'รับ-จ่าย ประจำวัน'!$B422,เส้นแต่งหน้าขนมปัง!V:V)+SUMIF('วางแผนBC,CJ'!$C:$C,'รับ-จ่าย ประจำวัน'!$B422,'วางแผนBC,CJ'!V:V)+SUMIF(RD!$C:$C,'รับ-จ่าย ประจำวัน'!$B422,RD!V:V)+SUMIF('FG,ออนไล,คัดแยก'!$C:$C,'รับ-จ่าย ประจำวัน'!$B422,'FG,ออนไล,คัดแยก'!V:V)</f>
        <v>0</v>
      </c>
      <c r="BD422" s="16">
        <f>SUMIF(เตรียมส่วนผสม!$C:$C,'รับ-จ่าย ประจำวัน'!$B422,เตรียมส่วนผสม!W:W)+SUMIF(กวนไส้!$C:$C,'รับ-จ่าย ประจำวัน'!$B422,กวนไส้!W:W)+SUMIF(ผลิต1!$C:$C,'รับ-จ่าย ประจำวัน'!$B422,ผลิต1!W:W)+SUMIF(ผลิต2!$C:$C,'รับ-จ่าย ประจำวัน'!$B422,ผลิต2!W:W)+SUMIF(เส้นแต่งหน้าขนมเค้ก!$C:$C,'รับ-จ่าย ประจำวัน'!$B422,เส้นแต่งหน้าขนมเค้ก!W:W)+SUMIF(แพ็ค!$C:$C,'รับ-จ่าย ประจำวัน'!$B422,แพ็ค!W:W)+SUMIF(ธุรการ!$C:$C,'รับ-จ่าย ประจำวัน'!$B422,ธุรการ!W:W)+SUMIF(เส้นแต่งหน้าขนมปัง!$C:$C,'รับ-จ่าย ประจำวัน'!$B422,เส้นแต่งหน้าขนมปัง!W:W)+SUMIF('วางแผนBC,CJ'!$C:$C,'รับ-จ่าย ประจำวัน'!$B422,'วางแผนBC,CJ'!W:W)+SUMIF(RD!$C:$C,'รับ-จ่าย ประจำวัน'!$B422,RD!W:W)+SUMIF('FG,ออนไล,คัดแยก'!$C:$C,'รับ-จ่าย ประจำวัน'!$B422,'FG,ออนไล,คัดแยก'!W:W)</f>
        <v>0</v>
      </c>
      <c r="BE422" s="16">
        <f>SUMIF(เตรียมส่วนผสม!$C:$C,'รับ-จ่าย ประจำวัน'!$B422,เตรียมส่วนผสม!X:X)+SUMIF(กวนไส้!$C:$C,'รับ-จ่าย ประจำวัน'!$B422,กวนไส้!X:X)+SUMIF(ผลิต1!$C:$C,'รับ-จ่าย ประจำวัน'!$B422,ผลิต1!X:X)+SUMIF(ผลิต2!$C:$C,'รับ-จ่าย ประจำวัน'!$B422,ผลิต2!X:X)+SUMIF(เส้นแต่งหน้าขนมเค้ก!$C:$C,'รับ-จ่าย ประจำวัน'!$B422,เส้นแต่งหน้าขนมเค้ก!X:X)+SUMIF(แพ็ค!$C:$C,'รับ-จ่าย ประจำวัน'!$B422,แพ็ค!X:X)+SUMIF(ธุรการ!$C:$C,'รับ-จ่าย ประจำวัน'!$B422,ธุรการ!X:X)+SUMIF(เส้นแต่งหน้าขนมปัง!$C:$C,'รับ-จ่าย ประจำวัน'!$B422,เส้นแต่งหน้าขนมปัง!X:X)+SUMIF('วางแผนBC,CJ'!$C:$C,'รับ-จ่าย ประจำวัน'!$B422,'วางแผนBC,CJ'!X:X)+SUMIF(RD!$C:$C,'รับ-จ่าย ประจำวัน'!$B422,RD!X:X)+SUMIF('FG,ออนไล,คัดแยก'!$C:$C,'รับ-จ่าย ประจำวัน'!$B422,'FG,ออนไล,คัดแยก'!X:X)</f>
        <v>0</v>
      </c>
      <c r="BF422" s="16">
        <f>SUMIF(เตรียมส่วนผสม!$C:$C,'รับ-จ่าย ประจำวัน'!$B422,เตรียมส่วนผสม!Y:Y)+SUMIF(กวนไส้!$C:$C,'รับ-จ่าย ประจำวัน'!$B422,กวนไส้!Y:Y)+SUMIF(ผลิต1!$C:$C,'รับ-จ่าย ประจำวัน'!$B422,ผลิต1!Y:Y)+SUMIF(ผลิต2!$C:$C,'รับ-จ่าย ประจำวัน'!$B422,ผลิต2!Y:Y)+SUMIF(เส้นแต่งหน้าขนมเค้ก!$C:$C,'รับ-จ่าย ประจำวัน'!$B422,เส้นแต่งหน้าขนมเค้ก!Y:Y)+SUMIF(แพ็ค!$C:$C,'รับ-จ่าย ประจำวัน'!$B422,แพ็ค!Y:Y)+SUMIF(ธุรการ!$C:$C,'รับ-จ่าย ประจำวัน'!$B422,ธุรการ!Y:Y)+SUMIF(เส้นแต่งหน้าขนมปัง!$C:$C,'รับ-จ่าย ประจำวัน'!$B422,เส้นแต่งหน้าขนมปัง!Y:Y)+SUMIF('วางแผนBC,CJ'!$C:$C,'รับ-จ่าย ประจำวัน'!$B422,'วางแผนBC,CJ'!Y:Y)+SUMIF(RD!$C:$C,'รับ-จ่าย ประจำวัน'!$B422,RD!Y:Y)+SUMIF('FG,ออนไล,คัดแยก'!$C:$C,'รับ-จ่าย ประจำวัน'!$B422,'FG,ออนไล,คัดแยก'!Y:Y)</f>
        <v>0</v>
      </c>
      <c r="BG422" s="16">
        <f>SUMIF(เตรียมส่วนผสม!$C:$C,'รับ-จ่าย ประจำวัน'!$B422,เตรียมส่วนผสม!Z:Z)+SUMIF(กวนไส้!$C:$C,'รับ-จ่าย ประจำวัน'!$B422,กวนไส้!Z:Z)+SUMIF(ผลิต1!$C:$C,'รับ-จ่าย ประจำวัน'!$B422,ผลิต1!Z:Z)+SUMIF(ผลิต2!$C:$C,'รับ-จ่าย ประจำวัน'!$B422,ผลิต2!Z:Z)+SUMIF(เส้นแต่งหน้าขนมเค้ก!$C:$C,'รับ-จ่าย ประจำวัน'!$B422,เส้นแต่งหน้าขนมเค้ก!Z:Z)+SUMIF(แพ็ค!$C:$C,'รับ-จ่าย ประจำวัน'!$B422,แพ็ค!Z:Z)+SUMIF(ธุรการ!$C:$C,'รับ-จ่าย ประจำวัน'!$B422,ธุรการ!Z:Z)+SUMIF(เส้นแต่งหน้าขนมปัง!$C:$C,'รับ-จ่าย ประจำวัน'!$B422,เส้นแต่งหน้าขนมปัง!Z:Z)+SUMIF('วางแผนBC,CJ'!$C:$C,'รับ-จ่าย ประจำวัน'!$B422,'วางแผนBC,CJ'!Z:Z)+SUMIF(RD!$C:$C,'รับ-จ่าย ประจำวัน'!$B422,RD!Z:Z)+SUMIF('FG,ออนไล,คัดแยก'!$C:$C,'รับ-จ่าย ประจำวัน'!$B422,'FG,ออนไล,คัดแยก'!Z:Z)</f>
        <v>0</v>
      </c>
      <c r="BH422" s="16">
        <f>SUMIF(เตรียมส่วนผสม!$C:$C,'รับ-จ่าย ประจำวัน'!$B422,เตรียมส่วนผสม!AA:AA)+SUMIF(กวนไส้!$C:$C,'รับ-จ่าย ประจำวัน'!$B422,กวนไส้!AA:AA)+SUMIF(ผลิต1!$C:$C,'รับ-จ่าย ประจำวัน'!$B422,ผลิต1!AA:AA)+SUMIF(ผลิต2!$C:$C,'รับ-จ่าย ประจำวัน'!$B422,ผลิต2!AA:AA)+SUMIF(เส้นแต่งหน้าขนมเค้ก!$C:$C,'รับ-จ่าย ประจำวัน'!$B422,เส้นแต่งหน้าขนมเค้ก!AA:AA)+SUMIF(แพ็ค!$C:$C,'รับ-จ่าย ประจำวัน'!$B422,แพ็ค!AA:AA)+SUMIF(ธุรการ!$C:$C,'รับ-จ่าย ประจำวัน'!$B422,ธุรการ!AA:AA)+SUMIF(เส้นแต่งหน้าขนมปัง!$C:$C,'รับ-จ่าย ประจำวัน'!$B422,เส้นแต่งหน้าขนมปัง!AA:AA)+SUMIF('วางแผนBC,CJ'!$C:$C,'รับ-จ่าย ประจำวัน'!$B422,'วางแผนBC,CJ'!AA:AA)+SUMIF(RD!$C:$C,'รับ-จ่าย ประจำวัน'!$B422,RD!AA:AA)+SUMIF('FG,ออนไล,คัดแยก'!$C:$C,'รับ-จ่าย ประจำวัน'!$B422,'FG,ออนไล,คัดแยก'!AA:AA)</f>
        <v>0</v>
      </c>
      <c r="BI422" s="16">
        <f>SUMIF(เตรียมส่วนผสม!$C:$C,'รับ-จ่าย ประจำวัน'!$B422,เตรียมส่วนผสม!AB:AB)+SUMIF(กวนไส้!$C:$C,'รับ-จ่าย ประจำวัน'!$B422,กวนไส้!AB:AB)+SUMIF(ผลิต1!$C:$C,'รับ-จ่าย ประจำวัน'!$B422,ผลิต1!AB:AB)+SUMIF(ผลิต2!$C:$C,'รับ-จ่าย ประจำวัน'!$B422,ผลิต2!AB:AB)+SUMIF(เส้นแต่งหน้าขนมเค้ก!$C:$C,'รับ-จ่าย ประจำวัน'!$B422,เส้นแต่งหน้าขนมเค้ก!AB:AB)+SUMIF(แพ็ค!$C:$C,'รับ-จ่าย ประจำวัน'!$B422,แพ็ค!AB:AB)+SUMIF(ธุรการ!$C:$C,'รับ-จ่าย ประจำวัน'!$B422,ธุรการ!AB:AB)+SUMIF(เส้นแต่งหน้าขนมปัง!$C:$C,'รับ-จ่าย ประจำวัน'!$B422,เส้นแต่งหน้าขนมปัง!AB:AB)+SUMIF('วางแผนBC,CJ'!$C:$C,'รับ-จ่าย ประจำวัน'!$B422,'วางแผนBC,CJ'!AB:AB)+SUMIF(RD!$C:$C,'รับ-จ่าย ประจำวัน'!$B422,RD!AB:AB)+SUMIF('FG,ออนไล,คัดแยก'!$C:$C,'รับ-จ่าย ประจำวัน'!$B422,'FG,ออนไล,คัดแยก'!AB:AB)</f>
        <v>0</v>
      </c>
      <c r="BJ422" s="16">
        <f>SUMIF(เตรียมส่วนผสม!$C:$C,'รับ-จ่าย ประจำวัน'!$B422,เตรียมส่วนผสม!AC:AC)+SUMIF(กวนไส้!$C:$C,'รับ-จ่าย ประจำวัน'!$B422,กวนไส้!AC:AC)+SUMIF(ผลิต1!$C:$C,'รับ-จ่าย ประจำวัน'!$B422,ผลิต1!AC:AC)+SUMIF(ผลิต2!$C:$C,'รับ-จ่าย ประจำวัน'!$B422,ผลิต2!AC:AC)+SUMIF(เส้นแต่งหน้าขนมเค้ก!$C:$C,'รับ-จ่าย ประจำวัน'!$B422,เส้นแต่งหน้าขนมเค้ก!AC:AC)+SUMIF(แพ็ค!$C:$C,'รับ-จ่าย ประจำวัน'!$B422,แพ็ค!AC:AC)+SUMIF(ธุรการ!$C:$C,'รับ-จ่าย ประจำวัน'!$B422,ธุรการ!AC:AC)+SUMIF(เส้นแต่งหน้าขนมปัง!$C:$C,'รับ-จ่าย ประจำวัน'!$B422,เส้นแต่งหน้าขนมปัง!AC:AC)+SUMIF('วางแผนBC,CJ'!$C:$C,'รับ-จ่าย ประจำวัน'!$B422,'วางแผนBC,CJ'!AC:AC)+SUMIF(RD!$C:$C,'รับ-จ่าย ประจำวัน'!$B422,RD!AC:AC)+SUMIF('FG,ออนไล,คัดแยก'!$C:$C,'รับ-จ่าย ประจำวัน'!$B422,'FG,ออนไล,คัดแยก'!AC:AC)</f>
        <v>0</v>
      </c>
      <c r="BK422" s="16">
        <f>SUMIF(เตรียมส่วนผสม!$C:$C,'รับ-จ่าย ประจำวัน'!$B422,เตรียมส่วนผสม!AD:AD)+SUMIF(กวนไส้!$C:$C,'รับ-จ่าย ประจำวัน'!$B422,กวนไส้!AD:AD)+SUMIF(ผลิต1!$C:$C,'รับ-จ่าย ประจำวัน'!$B422,ผลิต1!AD:AD)+SUMIF(ผลิต2!$C:$C,'รับ-จ่าย ประจำวัน'!$B422,ผลิต2!AD:AD)+SUMIF(เส้นแต่งหน้าขนมเค้ก!$C:$C,'รับ-จ่าย ประจำวัน'!$B422,เส้นแต่งหน้าขนมเค้ก!AD:AD)+SUMIF(แพ็ค!$C:$C,'รับ-จ่าย ประจำวัน'!$B422,แพ็ค!AD:AD)+SUMIF(ธุรการ!$C:$C,'รับ-จ่าย ประจำวัน'!$B422,ธุรการ!AD:AD)+SUMIF(เส้นแต่งหน้าขนมปัง!$C:$C,'รับ-จ่าย ประจำวัน'!$B422,เส้นแต่งหน้าขนมปัง!AD:AD)+SUMIF('วางแผนBC,CJ'!$C:$C,'รับ-จ่าย ประจำวัน'!$B422,'วางแผนBC,CJ'!AD:AD)+SUMIF(RD!$C:$C,'รับ-จ่าย ประจำวัน'!$B422,RD!AD:AD)+SUMIF('FG,ออนไล,คัดแยก'!$C:$C,'รับ-จ่าย ประจำวัน'!$B422,'FG,ออนไล,คัดแยก'!AD:AD)</f>
        <v>0</v>
      </c>
      <c r="BL422" s="16">
        <f>SUMIF(เตรียมส่วนผสม!$C:$C,'รับ-จ่าย ประจำวัน'!$B422,เตรียมส่วนผสม!AE:AE)+SUMIF(กวนไส้!$C:$C,'รับ-จ่าย ประจำวัน'!$B422,กวนไส้!AE:AE)+SUMIF(ผลิต1!$C:$C,'รับ-จ่าย ประจำวัน'!$B422,ผลิต1!AE:AE)+SUMIF(ผลิต2!$C:$C,'รับ-จ่าย ประจำวัน'!$B422,ผลิต2!AE:AE)+SUMIF(เส้นแต่งหน้าขนมเค้ก!$C:$C,'รับ-จ่าย ประจำวัน'!$B422,เส้นแต่งหน้าขนมเค้ก!AE:AE)+SUMIF(แพ็ค!$C:$C,'รับ-จ่าย ประจำวัน'!$B422,แพ็ค!AE:AE)+SUMIF(ธุรการ!$C:$C,'รับ-จ่าย ประจำวัน'!$B422,ธุรการ!AE:AE)+SUMIF(เส้นแต่งหน้าขนมปัง!$C:$C,'รับ-จ่าย ประจำวัน'!$B422,เส้นแต่งหน้าขนมปัง!AE:AE)+SUMIF('วางแผนBC,CJ'!$C:$C,'รับ-จ่าย ประจำวัน'!$B422,'วางแผนBC,CJ'!AE:AE)+SUMIF(RD!$C:$C,'รับ-จ่าย ประจำวัน'!$B422,RD!AE:AE)+SUMIF('FG,ออนไล,คัดแยก'!$C:$C,'รับ-จ่าย ประจำวัน'!$B422,'FG,ออนไล,คัดแยก'!AE:AE)</f>
        <v>0</v>
      </c>
      <c r="BM422" s="16">
        <f>SUMIF(เตรียมส่วนผสม!$C:$C,'รับ-จ่าย ประจำวัน'!$B422,เตรียมส่วนผสม!AF:AF)+SUMIF(กวนไส้!$C:$C,'รับ-จ่าย ประจำวัน'!$B422,กวนไส้!AF:AF)+SUMIF(ผลิต1!$C:$C,'รับ-จ่าย ประจำวัน'!$B422,ผลิต1!AF:AF)+SUMIF(ผลิต2!$C:$C,'รับ-จ่าย ประจำวัน'!$B422,ผลิต2!AF:AF)+SUMIF(เส้นแต่งหน้าขนมเค้ก!$C:$C,'รับ-จ่าย ประจำวัน'!$B422,เส้นแต่งหน้าขนมเค้ก!AF:AF)+SUMIF(แพ็ค!$C:$C,'รับ-จ่าย ประจำวัน'!$B422,แพ็ค!AF:AF)+SUMIF(ธุรการ!$C:$C,'รับ-จ่าย ประจำวัน'!$B422,ธุรการ!AF:AF)+SUMIF(เส้นแต่งหน้าขนมปัง!$C:$C,'รับ-จ่าย ประจำวัน'!$B422,เส้นแต่งหน้าขนมปัง!AF:AF)+SUMIF('วางแผนBC,CJ'!$C:$C,'รับ-จ่าย ประจำวัน'!$B422,'วางแผนBC,CJ'!AF:AF)+SUMIF(RD!$C:$C,'รับ-จ่าย ประจำวัน'!$B422,RD!AF:AF)+SUMIF('FG,ออนไล,คัดแยก'!$C:$C,'รับ-จ่าย ประจำวัน'!$B422,'FG,ออนไล,คัดแยก'!AF:AF)</f>
        <v>0</v>
      </c>
      <c r="BN422" s="16">
        <f>SUMIF(เตรียมส่วนผสม!$C:$C,'รับ-จ่าย ประจำวัน'!$B422,เตรียมส่วนผสม!AG:AG)+SUMIF(กวนไส้!$C:$C,'รับ-จ่าย ประจำวัน'!$B422,กวนไส้!AG:AG)+SUMIF(ผลิต1!$C:$C,'รับ-จ่าย ประจำวัน'!$B422,ผลิต1!AG:AG)+SUMIF(ผลิต2!$C:$C,'รับ-จ่าย ประจำวัน'!$B422,ผลิต2!AG:AG)+SUMIF(เส้นแต่งหน้าขนมเค้ก!$C:$C,'รับ-จ่าย ประจำวัน'!$B422,เส้นแต่งหน้าขนมเค้ก!AG:AG)+SUMIF(แพ็ค!$C:$C,'รับ-จ่าย ประจำวัน'!$B422,แพ็ค!AG:AG)+SUMIF(ธุรการ!$C:$C,'รับ-จ่าย ประจำวัน'!$B422,ธุรการ!AG:AG)+SUMIF(เส้นแต่งหน้าขนมปัง!$C:$C,'รับ-จ่าย ประจำวัน'!$B422,เส้นแต่งหน้าขนมปัง!AG:AG)+SUMIF('วางแผนBC,CJ'!$C:$C,'รับ-จ่าย ประจำวัน'!$B422,'วางแผนBC,CJ'!AG:AG)+SUMIF(RD!$C:$C,'รับ-จ่าย ประจำวัน'!$B422,RD!AG:AG)+SUMIF('FG,ออนไล,คัดแยก'!$C:$C,'รับ-จ่าย ประจำวัน'!$B422,'FG,ออนไล,คัดแยก'!AG:AG)</f>
        <v>0</v>
      </c>
      <c r="BO422" s="16">
        <f>SUMIF(เตรียมส่วนผสม!$C:$C,'รับ-จ่าย ประจำวัน'!$B422,เตรียมส่วนผสม!AH:AH)+SUMIF(กวนไส้!$C:$C,'รับ-จ่าย ประจำวัน'!$B422,กวนไส้!AH:AH)+SUMIF(ผลิต1!$C:$C,'รับ-จ่าย ประจำวัน'!$B422,ผลิต1!AH:AH)+SUMIF(ผลิต2!$C:$C,'รับ-จ่าย ประจำวัน'!$B422,ผลิต2!AH:AH)+SUMIF(เส้นแต่งหน้าขนมเค้ก!$C:$C,'รับ-จ่าย ประจำวัน'!$B422,เส้นแต่งหน้าขนมเค้ก!AH:AH)+SUMIF(แพ็ค!$C:$C,'รับ-จ่าย ประจำวัน'!$B422,แพ็ค!AH:AH)+SUMIF(ธุรการ!$C:$C,'รับ-จ่าย ประจำวัน'!$B422,ธุรการ!AH:AH)+SUMIF(เส้นแต่งหน้าขนมปัง!$C:$C,'รับ-จ่าย ประจำวัน'!$B422,เส้นแต่งหน้าขนมปัง!AH:AH)+SUMIF('วางแผนBC,CJ'!$C:$C,'รับ-จ่าย ประจำวัน'!$B422,'วางแผนBC,CJ'!AH:AH)+SUMIF(RD!$C:$C,'รับ-จ่าย ประจำวัน'!$B422,RD!AH:AH)+SUMIF('FG,ออนไล,คัดแยก'!$C:$C,'รับ-จ่าย ประจำวัน'!$B422,'FG,ออนไล,คัดแยก'!AH:AH)</f>
        <v>0</v>
      </c>
      <c r="BP422" s="16">
        <f>SUMIF(เตรียมส่วนผสม!$C:$C,'รับ-จ่าย ประจำวัน'!$B422,เตรียมส่วนผสม!AI:AI)+SUMIF(กวนไส้!$C:$C,'รับ-จ่าย ประจำวัน'!$B422,กวนไส้!AI:AI)+SUMIF(ผลิต1!$C:$C,'รับ-จ่าย ประจำวัน'!$B422,ผลิต1!AI:AI)+SUMIF(ผลิต2!$C:$C,'รับ-จ่าย ประจำวัน'!$B422,ผลิต2!AI:AI)+SUMIF(เส้นแต่งหน้าขนมเค้ก!$C:$C,'รับ-จ่าย ประจำวัน'!$B422,เส้นแต่งหน้าขนมเค้ก!AI:AI)+SUMIF(แพ็ค!$C:$C,'รับ-จ่าย ประจำวัน'!$B422,แพ็ค!AI:AI)+SUMIF(ธุรการ!$C:$C,'รับ-จ่าย ประจำวัน'!$B422,ธุรการ!AI:AI)+SUMIF(เส้นแต่งหน้าขนมปัง!$C:$C,'รับ-จ่าย ประจำวัน'!$B422,เส้นแต่งหน้าขนมปัง!AI:AI)+SUMIF('วางแผนBC,CJ'!$C:$C,'รับ-จ่าย ประจำวัน'!$B422,'วางแผนBC,CJ'!AI:AI)+SUMIF(RD!$C:$C,'รับ-จ่าย ประจำวัน'!$B422,RD!AI:AI)+SUMIF('FG,ออนไล,คัดแยก'!$C:$C,'รับ-จ่าย ประจำวัน'!$B422,'FG,ออนไล,คัดแยก'!AI:AI)</f>
        <v>0</v>
      </c>
      <c r="BQ422" s="16">
        <f>SUMIF(เตรียมส่วนผสม!$C:$C,'รับ-จ่าย ประจำวัน'!$B422,เตรียมส่วนผสม!AJ:AJ)+SUMIF(กวนไส้!$C:$C,'รับ-จ่าย ประจำวัน'!$B422,กวนไส้!AJ:AJ)+SUMIF(ผลิต1!$C:$C,'รับ-จ่าย ประจำวัน'!$B422,ผลิต1!AJ:AJ)+SUMIF(ผลิต2!$C:$C,'รับ-จ่าย ประจำวัน'!$B422,ผลิต2!AJ:AJ)+SUMIF(เส้นแต่งหน้าขนมเค้ก!$C:$C,'รับ-จ่าย ประจำวัน'!$B422,เส้นแต่งหน้าขนมเค้ก!AJ:AJ)+SUMIF(แพ็ค!$C:$C,'รับ-จ่าย ประจำวัน'!$B422,แพ็ค!AJ:AJ)+SUMIF(ธุรการ!$C:$C,'รับ-จ่าย ประจำวัน'!$B422,ธุรการ!AJ:AJ)+SUMIF(เส้นแต่งหน้าขนมปัง!$C:$C,'รับ-จ่าย ประจำวัน'!$B422,เส้นแต่งหน้าขนมปัง!AJ:AJ)+SUMIF('วางแผนBC,CJ'!$C:$C,'รับ-จ่าย ประจำวัน'!$B422,'วางแผนBC,CJ'!AJ:AJ)+SUMIF(RD!$C:$C,'รับ-จ่าย ประจำวัน'!$B422,RD!AJ:AJ)+SUMIF('FG,ออนไล,คัดแยก'!$C:$C,'รับ-จ่าย ประจำวัน'!$B422,'FG,ออนไล,คัดแยก'!AJ:AJ)</f>
        <v>0</v>
      </c>
      <c r="BR422" s="16">
        <f>SUMIF(เตรียมส่วนผสม!$C:$C,'รับ-จ่าย ประจำวัน'!$B422,เตรียมส่วนผสม!AK:AK)+SUMIF(กวนไส้!$C:$C,'รับ-จ่าย ประจำวัน'!$B422,กวนไส้!AK:AK)+SUMIF(ผลิต1!$C:$C,'รับ-จ่าย ประจำวัน'!$B422,ผลิต1!AK:AK)+SUMIF(ผลิต2!$C:$C,'รับ-จ่าย ประจำวัน'!$B422,ผลิต2!AK:AK)+SUMIF(เส้นแต่งหน้าขนมเค้ก!$C:$C,'รับ-จ่าย ประจำวัน'!$B422,เส้นแต่งหน้าขนมเค้ก!AK:AK)+SUMIF(แพ็ค!$C:$C,'รับ-จ่าย ประจำวัน'!$B422,แพ็ค!AK:AK)+SUMIF(ธุรการ!$C:$C,'รับ-จ่าย ประจำวัน'!$B422,ธุรการ!AK:AK)+SUMIF(เส้นแต่งหน้าขนมปัง!$C:$C,'รับ-จ่าย ประจำวัน'!$B422,เส้นแต่งหน้าขนมปัง!AK:AK)+SUMIF('วางแผนBC,CJ'!$C:$C,'รับ-จ่าย ประจำวัน'!$B422,'วางแผนBC,CJ'!AK:AK)+SUMIF(RD!$C:$C,'รับ-จ่าย ประจำวัน'!$B422,RD!AK:AK)+SUMIF('FG,ออนไล,คัดแยก'!$C:$C,'รับ-จ่าย ประจำวัน'!$B422,'FG,ออนไล,คัดแยก'!AK:AK)</f>
        <v>0</v>
      </c>
      <c r="BS422" s="16">
        <f>SUMIF(เตรียมส่วนผสม!$C:$C,'รับ-จ่าย ประจำวัน'!$B422,เตรียมส่วนผสม!AL:AL)+SUMIF(กวนไส้!$C:$C,'รับ-จ่าย ประจำวัน'!$B422,กวนไส้!AL:AL)+SUMIF(ผลิต1!$C:$C,'รับ-จ่าย ประจำวัน'!$B422,ผลิต1!AL:AL)+SUMIF(ผลิต2!$C:$C,'รับ-จ่าย ประจำวัน'!$B422,ผลิต2!AL:AL)+SUMIF(เส้นแต่งหน้าขนมเค้ก!$C:$C,'รับ-จ่าย ประจำวัน'!$B422,เส้นแต่งหน้าขนมเค้ก!AL:AL)+SUMIF(แพ็ค!$C:$C,'รับ-จ่าย ประจำวัน'!$B422,แพ็ค!AL:AL)+SUMIF(ธุรการ!$C:$C,'รับ-จ่าย ประจำวัน'!$B422,ธุรการ!AL:AL)+SUMIF(เส้นแต่งหน้าขนมปัง!$C:$C,'รับ-จ่าย ประจำวัน'!$B422,เส้นแต่งหน้าขนมปัง!AL:AL)+SUMIF('วางแผนBC,CJ'!$C:$C,'รับ-จ่าย ประจำวัน'!$B422,'วางแผนBC,CJ'!AL:AL)+SUMIF(RD!$C:$C,'รับ-จ่าย ประจำวัน'!$B422,RD!AL:AL)+SUMIF('FG,ออนไล,คัดแยก'!$C:$C,'รับ-จ่าย ประจำวัน'!$B422,'FG,ออนไล,คัดแยก'!AL:AL)</f>
        <v>0</v>
      </c>
      <c r="BT422" s="18">
        <f t="shared" si="93"/>
        <v>0</v>
      </c>
      <c r="BU422" s="116"/>
      <c r="BV422" s="146">
        <f t="shared" si="94"/>
        <v>3700</v>
      </c>
      <c r="BW422" s="183">
        <v>30</v>
      </c>
      <c r="BX422" s="172">
        <f t="shared" si="89"/>
        <v>0</v>
      </c>
      <c r="BY422" s="188" t="e">
        <f t="shared" si="90"/>
        <v>#DIV/0!</v>
      </c>
      <c r="BZ422" s="180" t="e">
        <f t="shared" ca="1" si="95"/>
        <v>#DIV/0!</v>
      </c>
      <c r="CA422" s="93"/>
      <c r="CB422" s="93"/>
      <c r="CC422" s="93"/>
      <c r="CD422" s="93"/>
      <c r="CE422" s="93"/>
      <c r="CF422" s="93"/>
      <c r="CG422" s="93"/>
      <c r="CH422" s="93"/>
      <c r="CI422" s="93"/>
      <c r="CJ422" s="97"/>
      <c r="CK422" s="9">
        <f t="shared" si="91"/>
        <v>3700</v>
      </c>
    </row>
    <row r="423" spans="1:89" hidden="1" x14ac:dyDescent="0.5">
      <c r="A423" s="149"/>
      <c r="B423" s="34">
        <v>1024201005</v>
      </c>
      <c r="C423" s="33" t="s">
        <v>1710</v>
      </c>
      <c r="D423" s="141" t="s">
        <v>61</v>
      </c>
      <c r="E423" s="25"/>
      <c r="F423" s="132"/>
      <c r="G423" s="25"/>
      <c r="H423" s="12">
        <v>3700</v>
      </c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11"/>
      <c r="AF423" s="11"/>
      <c r="AG423" s="11"/>
      <c r="AH423" s="11"/>
      <c r="AI423" s="25"/>
      <c r="AJ423" s="25"/>
      <c r="AK423" s="25"/>
      <c r="AL423" s="25"/>
      <c r="AM423" s="25"/>
      <c r="AN423" s="15">
        <f t="shared" si="92"/>
        <v>0</v>
      </c>
      <c r="AO423" s="16">
        <f>SUMIF(เตรียมส่วนผสม!$C:$C,'รับ-จ่าย ประจำวัน'!$B423,เตรียมส่วนผสม!H:H)+SUMIF(กวนไส้!$C:$C,'รับ-จ่าย ประจำวัน'!$B423,กวนไส้!H:H)+SUMIF(ผลิต1!$C:$C,'รับ-จ่าย ประจำวัน'!$B423,ผลิต1!H:H)+SUMIF(ผลิต2!$C:$C,'รับ-จ่าย ประจำวัน'!$B423,ผลิต2!H:H)+SUMIF(เส้นแต่งหน้าขนมเค้ก!$C:$C,'รับ-จ่าย ประจำวัน'!$B423,เส้นแต่งหน้าขนมเค้ก!H:H)+SUMIF(แพ็ค!$C:$C,'รับ-จ่าย ประจำวัน'!$B423,แพ็ค!H:H)+SUMIF(ธุรการ!$C:$C,'รับ-จ่าย ประจำวัน'!$B423,ธุรการ!H:H)+SUMIF(เส้นแต่งหน้าขนมปัง!$C:$C,'รับ-จ่าย ประจำวัน'!$B423,เส้นแต่งหน้าขนมปัง!H:H)+SUMIF('วางแผนBC,CJ'!$C:$C,'รับ-จ่าย ประจำวัน'!$B423,'วางแผนBC,CJ'!H:H)+SUMIF(RD!$C:$C,'รับ-จ่าย ประจำวัน'!$B423,RD!H:H)+SUMIF('FG,ออนไล,คัดแยก'!$C:$C,'รับ-จ่าย ประจำวัน'!$B423,'FG,ออนไล,คัดแยก'!H:H)</f>
        <v>0</v>
      </c>
      <c r="AP423" s="16">
        <f>SUMIF(เตรียมส่วนผสม!$C:$C,'รับ-จ่าย ประจำวัน'!$B423,เตรียมส่วนผสม!I:I)+SUMIF(กวนไส้!$C:$C,'รับ-จ่าย ประจำวัน'!$B423,กวนไส้!I:I)+SUMIF(ผลิต1!$C:$C,'รับ-จ่าย ประจำวัน'!$B423,ผลิต1!I:I)+SUMIF(ผลิต2!$C:$C,'รับ-จ่าย ประจำวัน'!$B423,ผลิต2!I:I)+SUMIF(เส้นแต่งหน้าขนมเค้ก!$C:$C,'รับ-จ่าย ประจำวัน'!$B423,เส้นแต่งหน้าขนมเค้ก!I:I)+SUMIF(แพ็ค!$C:$C,'รับ-จ่าย ประจำวัน'!$B423,แพ็ค!I:I)+SUMIF(ธุรการ!$C:$C,'รับ-จ่าย ประจำวัน'!$B423,ธุรการ!I:I)+SUMIF(เส้นแต่งหน้าขนมปัง!$C:$C,'รับ-จ่าย ประจำวัน'!$B423,เส้นแต่งหน้าขนมปัง!I:I)+SUMIF('วางแผนBC,CJ'!$C:$C,'รับ-จ่าย ประจำวัน'!$B423,'วางแผนBC,CJ'!I:I)+SUMIF(RD!$C:$C,'รับ-จ่าย ประจำวัน'!$B423,RD!I:I)+SUMIF('FG,ออนไล,คัดแยก'!$C:$C,'รับ-จ่าย ประจำวัน'!$B423,'FG,ออนไล,คัดแยก'!I:I)</f>
        <v>0</v>
      </c>
      <c r="AQ423" s="16">
        <f>SUMIF(เตรียมส่วนผสม!$C:$C,'รับ-จ่าย ประจำวัน'!$B423,เตรียมส่วนผสม!J:J)+SUMIF(กวนไส้!$C:$C,'รับ-จ่าย ประจำวัน'!$B423,กวนไส้!J:J)+SUMIF(ผลิต1!$C:$C,'รับ-จ่าย ประจำวัน'!$B423,ผลิต1!J:J)+SUMIF(ผลิต2!$C:$C,'รับ-จ่าย ประจำวัน'!$B423,ผลิต2!J:J)+SUMIF(เส้นแต่งหน้าขนมเค้ก!$C:$C,'รับ-จ่าย ประจำวัน'!$B423,เส้นแต่งหน้าขนมเค้ก!J:J)+SUMIF(แพ็ค!$C:$C,'รับ-จ่าย ประจำวัน'!$B423,แพ็ค!J:J)+SUMIF(ธุรการ!$C:$C,'รับ-จ่าย ประจำวัน'!$B423,ธุรการ!J:J)+SUMIF(เส้นแต่งหน้าขนมปัง!$C:$C,'รับ-จ่าย ประจำวัน'!$B423,เส้นแต่งหน้าขนมปัง!J:J)+SUMIF('วางแผนBC,CJ'!$C:$C,'รับ-จ่าย ประจำวัน'!$B423,'วางแผนBC,CJ'!J:J)+SUMIF(RD!$C:$C,'รับ-จ่าย ประจำวัน'!$B423,RD!J:J)+SUMIF('FG,ออนไล,คัดแยก'!$C:$C,'รับ-จ่าย ประจำวัน'!$B423,'FG,ออนไล,คัดแยก'!J:J)</f>
        <v>0</v>
      </c>
      <c r="AR423" s="16">
        <f>SUMIF(เตรียมส่วนผสม!$C:$C,'รับ-จ่าย ประจำวัน'!$B423,เตรียมส่วนผสม!K:K)+SUMIF(กวนไส้!$C:$C,'รับ-จ่าย ประจำวัน'!$B423,กวนไส้!K:K)+SUMIF(ผลิต1!$C:$C,'รับ-จ่าย ประจำวัน'!$B423,ผลิต1!K:K)+SUMIF(ผลิต2!$C:$C,'รับ-จ่าย ประจำวัน'!$B423,ผลิต2!K:K)+SUMIF(เส้นแต่งหน้าขนมเค้ก!$C:$C,'รับ-จ่าย ประจำวัน'!$B423,เส้นแต่งหน้าขนมเค้ก!K:K)+SUMIF(แพ็ค!$C:$C,'รับ-จ่าย ประจำวัน'!$B423,แพ็ค!K:K)+SUMIF(ธุรการ!$C:$C,'รับ-จ่าย ประจำวัน'!$B423,ธุรการ!K:K)+SUMIF(เส้นแต่งหน้าขนมปัง!$C:$C,'รับ-จ่าย ประจำวัน'!$B423,เส้นแต่งหน้าขนมปัง!K:K)+SUMIF('วางแผนBC,CJ'!$C:$C,'รับ-จ่าย ประจำวัน'!$B423,'วางแผนBC,CJ'!K:K)+SUMIF(RD!$C:$C,'รับ-จ่าย ประจำวัน'!$B423,RD!K:K)+SUMIF('FG,ออนไล,คัดแยก'!$C:$C,'รับ-จ่าย ประจำวัน'!$B423,'FG,ออนไล,คัดแยก'!K:K)</f>
        <v>0</v>
      </c>
      <c r="AS423" s="16">
        <f>SUMIF(เตรียมส่วนผสม!$C:$C,'รับ-จ่าย ประจำวัน'!$B423,เตรียมส่วนผสม!L:L)+SUMIF(กวนไส้!$C:$C,'รับ-จ่าย ประจำวัน'!$B423,กวนไส้!L:L)+SUMIF(ผลิต1!$C:$C,'รับ-จ่าย ประจำวัน'!$B423,ผลิต1!L:L)+SUMIF(ผลิต2!$C:$C,'รับ-จ่าย ประจำวัน'!$B423,ผลิต2!L:L)+SUMIF(เส้นแต่งหน้าขนมเค้ก!$C:$C,'รับ-จ่าย ประจำวัน'!$B423,เส้นแต่งหน้าขนมเค้ก!L:L)+SUMIF(แพ็ค!$C:$C,'รับ-จ่าย ประจำวัน'!$B423,แพ็ค!L:L)+SUMIF(ธุรการ!$C:$C,'รับ-จ่าย ประจำวัน'!$B423,ธุรการ!L:L)+SUMIF(เส้นแต่งหน้าขนมปัง!$C:$C,'รับ-จ่าย ประจำวัน'!$B423,เส้นแต่งหน้าขนมปัง!L:L)+SUMIF('วางแผนBC,CJ'!$C:$C,'รับ-จ่าย ประจำวัน'!$B423,'วางแผนBC,CJ'!L:L)+SUMIF(RD!$C:$C,'รับ-จ่าย ประจำวัน'!$B423,RD!L:L)+SUMIF('FG,ออนไล,คัดแยก'!$C:$C,'รับ-จ่าย ประจำวัน'!$B423,'FG,ออนไล,คัดแยก'!L:L)</f>
        <v>0</v>
      </c>
      <c r="AT423" s="16">
        <f>SUMIF(เตรียมส่วนผสม!$C:$C,'รับ-จ่าย ประจำวัน'!$B423,เตรียมส่วนผสม!M:M)+SUMIF(กวนไส้!$C:$C,'รับ-จ่าย ประจำวัน'!$B423,กวนไส้!M:M)+SUMIF(ผลิต1!$C:$C,'รับ-จ่าย ประจำวัน'!$B423,ผลิต1!M:M)+SUMIF(ผลิต2!$C:$C,'รับ-จ่าย ประจำวัน'!$B423,ผลิต2!M:M)+SUMIF(เส้นแต่งหน้าขนมเค้ก!$C:$C,'รับ-จ่าย ประจำวัน'!$B423,เส้นแต่งหน้าขนมเค้ก!M:M)+SUMIF(แพ็ค!$C:$C,'รับ-จ่าย ประจำวัน'!$B423,แพ็ค!M:M)+SUMIF(ธุรการ!$C:$C,'รับ-จ่าย ประจำวัน'!$B423,ธุรการ!M:M)+SUMIF(เส้นแต่งหน้าขนมปัง!$C:$C,'รับ-จ่าย ประจำวัน'!$B423,เส้นแต่งหน้าขนมปัง!M:M)+SUMIF('วางแผนBC,CJ'!$C:$C,'รับ-จ่าย ประจำวัน'!$B423,'วางแผนBC,CJ'!M:M)+SUMIF(RD!$C:$C,'รับ-จ่าย ประจำวัน'!$B423,RD!M:M)+SUMIF('FG,ออนไล,คัดแยก'!$C:$C,'รับ-จ่าย ประจำวัน'!$B423,'FG,ออนไล,คัดแยก'!M:M)</f>
        <v>0</v>
      </c>
      <c r="AU423" s="16">
        <f>SUMIF(เตรียมส่วนผสม!$C:$C,'รับ-จ่าย ประจำวัน'!$B423,เตรียมส่วนผสม!N:N)+SUMIF(กวนไส้!$C:$C,'รับ-จ่าย ประจำวัน'!$B423,กวนไส้!N:N)+SUMIF(ผลิต1!$C:$C,'รับ-จ่าย ประจำวัน'!$B423,ผลิต1!N:N)+SUMIF(ผลิต2!$C:$C,'รับ-จ่าย ประจำวัน'!$B423,ผลิต2!N:N)+SUMIF(เส้นแต่งหน้าขนมเค้ก!$C:$C,'รับ-จ่าย ประจำวัน'!$B423,เส้นแต่งหน้าขนมเค้ก!N:N)+SUMIF(แพ็ค!$C:$C,'รับ-จ่าย ประจำวัน'!$B423,แพ็ค!N:N)+SUMIF(ธุรการ!$C:$C,'รับ-จ่าย ประจำวัน'!$B423,ธุรการ!N:N)+SUMIF(เส้นแต่งหน้าขนมปัง!$C:$C,'รับ-จ่าย ประจำวัน'!$B423,เส้นแต่งหน้าขนมปัง!N:N)+SUMIF('วางแผนBC,CJ'!$C:$C,'รับ-จ่าย ประจำวัน'!$B423,'วางแผนBC,CJ'!N:N)+SUMIF(RD!$C:$C,'รับ-จ่าย ประจำวัน'!$B423,RD!N:N)+SUMIF('FG,ออนไล,คัดแยก'!$C:$C,'รับ-จ่าย ประจำวัน'!$B423,'FG,ออนไล,คัดแยก'!N:N)</f>
        <v>0</v>
      </c>
      <c r="AV423" s="16">
        <f>SUMIF(เตรียมส่วนผสม!$C:$C,'รับ-จ่าย ประจำวัน'!$B423,เตรียมส่วนผสม!O:O)+SUMIF(กวนไส้!$C:$C,'รับ-จ่าย ประจำวัน'!$B423,กวนไส้!O:O)+SUMIF(ผลิต1!$C:$C,'รับ-จ่าย ประจำวัน'!$B423,ผลิต1!O:O)+SUMIF(ผลิต2!$C:$C,'รับ-จ่าย ประจำวัน'!$B423,ผลิต2!O:O)+SUMIF(เส้นแต่งหน้าขนมเค้ก!$C:$C,'รับ-จ่าย ประจำวัน'!$B423,เส้นแต่งหน้าขนมเค้ก!O:O)+SUMIF(แพ็ค!$C:$C,'รับ-จ่าย ประจำวัน'!$B423,แพ็ค!O:O)+SUMIF(ธุรการ!$C:$C,'รับ-จ่าย ประจำวัน'!$B423,ธุรการ!O:O)+SUMIF(เส้นแต่งหน้าขนมปัง!$C:$C,'รับ-จ่าย ประจำวัน'!$B423,เส้นแต่งหน้าขนมปัง!O:O)+SUMIF('วางแผนBC,CJ'!$C:$C,'รับ-จ่าย ประจำวัน'!$B423,'วางแผนBC,CJ'!O:O)+SUMIF(RD!$C:$C,'รับ-จ่าย ประจำวัน'!$B423,RD!O:O)+SUMIF('FG,ออนไล,คัดแยก'!$C:$C,'รับ-จ่าย ประจำวัน'!$B423,'FG,ออนไล,คัดแยก'!O:O)</f>
        <v>0</v>
      </c>
      <c r="AW423" s="16">
        <f>SUMIF(เตรียมส่วนผสม!$C:$C,'รับ-จ่าย ประจำวัน'!$B423,เตรียมส่วนผสม!P:P)+SUMIF(กวนไส้!$C:$C,'รับ-จ่าย ประจำวัน'!$B423,กวนไส้!P:P)+SUMIF(ผลิต1!$C:$C,'รับ-จ่าย ประจำวัน'!$B423,ผลิต1!P:P)+SUMIF(ผลิต2!$C:$C,'รับ-จ่าย ประจำวัน'!$B423,ผลิต2!P:P)+SUMIF(เส้นแต่งหน้าขนมเค้ก!$C:$C,'รับ-จ่าย ประจำวัน'!$B423,เส้นแต่งหน้าขนมเค้ก!P:P)+SUMIF(แพ็ค!$C:$C,'รับ-จ่าย ประจำวัน'!$B423,แพ็ค!P:P)+SUMIF(ธุรการ!$C:$C,'รับ-จ่าย ประจำวัน'!$B423,ธุรการ!P:P)+SUMIF(เส้นแต่งหน้าขนมปัง!$C:$C,'รับ-จ่าย ประจำวัน'!$B423,เส้นแต่งหน้าขนมปัง!P:P)+SUMIF('วางแผนBC,CJ'!$C:$C,'รับ-จ่าย ประจำวัน'!$B423,'วางแผนBC,CJ'!P:P)+SUMIF(RD!$C:$C,'รับ-จ่าย ประจำวัน'!$B423,RD!P:P)+SUMIF('FG,ออนไล,คัดแยก'!$C:$C,'รับ-จ่าย ประจำวัน'!$B423,'FG,ออนไล,คัดแยก'!P:P)</f>
        <v>0</v>
      </c>
      <c r="AX423" s="16">
        <f>SUMIF(เตรียมส่วนผสม!$C:$C,'รับ-จ่าย ประจำวัน'!$B423,เตรียมส่วนผสม!Q:Q)+SUMIF(กวนไส้!$C:$C,'รับ-จ่าย ประจำวัน'!$B423,กวนไส้!Q:Q)+SUMIF(ผลิต1!$C:$C,'รับ-จ่าย ประจำวัน'!$B423,ผลิต1!Q:Q)+SUMIF(ผลิต2!$C:$C,'รับ-จ่าย ประจำวัน'!$B423,ผลิต2!Q:Q)+SUMIF(เส้นแต่งหน้าขนมเค้ก!$C:$C,'รับ-จ่าย ประจำวัน'!$B423,เส้นแต่งหน้าขนมเค้ก!Q:Q)+SUMIF(แพ็ค!$C:$C,'รับ-จ่าย ประจำวัน'!$B423,แพ็ค!Q:Q)+SUMIF(ธุรการ!$C:$C,'รับ-จ่าย ประจำวัน'!$B423,ธุรการ!Q:Q)+SUMIF(เส้นแต่งหน้าขนมปัง!$C:$C,'รับ-จ่าย ประจำวัน'!$B423,เส้นแต่งหน้าขนมปัง!Q:Q)+SUMIF('วางแผนBC,CJ'!$C:$C,'รับ-จ่าย ประจำวัน'!$B423,'วางแผนBC,CJ'!Q:Q)+SUMIF(RD!$C:$C,'รับ-จ่าย ประจำวัน'!$B423,RD!Q:Q)+SUMIF('FG,ออนไล,คัดแยก'!$C:$C,'รับ-จ่าย ประจำวัน'!$B423,'FG,ออนไล,คัดแยก'!Q:Q)</f>
        <v>0</v>
      </c>
      <c r="AY423" s="16">
        <f>SUMIF(เตรียมส่วนผสม!$C:$C,'รับ-จ่าย ประจำวัน'!$B423,เตรียมส่วนผสม!R:R)+SUMIF(กวนไส้!$C:$C,'รับ-จ่าย ประจำวัน'!$B423,กวนไส้!R:R)+SUMIF(ผลิต1!$C:$C,'รับ-จ่าย ประจำวัน'!$B423,ผลิต1!R:R)+SUMIF(ผลิต2!$C:$C,'รับ-จ่าย ประจำวัน'!$B423,ผลิต2!R:R)+SUMIF(เส้นแต่งหน้าขนมเค้ก!$C:$C,'รับ-จ่าย ประจำวัน'!$B423,เส้นแต่งหน้าขนมเค้ก!R:R)+SUMIF(แพ็ค!$C:$C,'รับ-จ่าย ประจำวัน'!$B423,แพ็ค!R:R)+SUMIF(ธุรการ!$C:$C,'รับ-จ่าย ประจำวัน'!$B423,ธุรการ!R:R)+SUMIF(เส้นแต่งหน้าขนมปัง!$C:$C,'รับ-จ่าย ประจำวัน'!$B423,เส้นแต่งหน้าขนมปัง!R:R)+SUMIF('วางแผนBC,CJ'!$C:$C,'รับ-จ่าย ประจำวัน'!$B423,'วางแผนBC,CJ'!R:R)+SUMIF(RD!$C:$C,'รับ-จ่าย ประจำวัน'!$B423,RD!R:R)+SUMIF('FG,ออนไล,คัดแยก'!$C:$C,'รับ-จ่าย ประจำวัน'!$B423,'FG,ออนไล,คัดแยก'!R:R)</f>
        <v>0</v>
      </c>
      <c r="AZ423" s="16">
        <f>SUMIF(เตรียมส่วนผสม!$C:$C,'รับ-จ่าย ประจำวัน'!$B423,เตรียมส่วนผสม!S:S)+SUMIF(กวนไส้!$C:$C,'รับ-จ่าย ประจำวัน'!$B423,กวนไส้!S:S)+SUMIF(ผลิต1!$C:$C,'รับ-จ่าย ประจำวัน'!$B423,ผลิต1!S:S)+SUMIF(ผลิต2!$C:$C,'รับ-จ่าย ประจำวัน'!$B423,ผลิต2!S:S)+SUMIF(เส้นแต่งหน้าขนมเค้ก!$C:$C,'รับ-จ่าย ประจำวัน'!$B423,เส้นแต่งหน้าขนมเค้ก!S:S)+SUMIF(แพ็ค!$C:$C,'รับ-จ่าย ประจำวัน'!$B423,แพ็ค!S:S)+SUMIF(ธุรการ!$C:$C,'รับ-จ่าย ประจำวัน'!$B423,ธุรการ!S:S)+SUMIF(เส้นแต่งหน้าขนมปัง!$C:$C,'รับ-จ่าย ประจำวัน'!$B423,เส้นแต่งหน้าขนมปัง!S:S)+SUMIF('วางแผนBC,CJ'!$C:$C,'รับ-จ่าย ประจำวัน'!$B423,'วางแผนBC,CJ'!S:S)+SUMIF(RD!$C:$C,'รับ-จ่าย ประจำวัน'!$B423,RD!S:S)+SUMIF('FG,ออนไล,คัดแยก'!$C:$C,'รับ-จ่าย ประจำวัน'!$B423,'FG,ออนไล,คัดแยก'!S:S)</f>
        <v>0</v>
      </c>
      <c r="BA423" s="16">
        <f>SUMIF(เตรียมส่วนผสม!$C:$C,'รับ-จ่าย ประจำวัน'!$B423,เตรียมส่วนผสม!T:T)+SUMIF(กวนไส้!$C:$C,'รับ-จ่าย ประจำวัน'!$B423,กวนไส้!T:T)+SUMIF(ผลิต1!$C:$C,'รับ-จ่าย ประจำวัน'!$B423,ผลิต1!T:T)+SUMIF(ผลิต2!$C:$C,'รับ-จ่าย ประจำวัน'!$B423,ผลิต2!T:T)+SUMIF(เส้นแต่งหน้าขนมเค้ก!$C:$C,'รับ-จ่าย ประจำวัน'!$B423,เส้นแต่งหน้าขนมเค้ก!T:T)+SUMIF(แพ็ค!$C:$C,'รับ-จ่าย ประจำวัน'!$B423,แพ็ค!T:T)+SUMIF(ธุรการ!$C:$C,'รับ-จ่าย ประจำวัน'!$B423,ธุรการ!T:T)+SUMIF(เส้นแต่งหน้าขนมปัง!$C:$C,'รับ-จ่าย ประจำวัน'!$B423,เส้นแต่งหน้าขนมปัง!T:T)+SUMIF('วางแผนBC,CJ'!$C:$C,'รับ-จ่าย ประจำวัน'!$B423,'วางแผนBC,CJ'!T:T)+SUMIF(RD!$C:$C,'รับ-จ่าย ประจำวัน'!$B423,RD!T:T)+SUMIF('FG,ออนไล,คัดแยก'!$C:$C,'รับ-จ่าย ประจำวัน'!$B423,'FG,ออนไล,คัดแยก'!T:T)</f>
        <v>0</v>
      </c>
      <c r="BB423" s="16">
        <f>SUMIF(เตรียมส่วนผสม!$C:$C,'รับ-จ่าย ประจำวัน'!$B423,เตรียมส่วนผสม!U:U)+SUMIF(กวนไส้!$C:$C,'รับ-จ่าย ประจำวัน'!$B423,กวนไส้!U:U)+SUMIF(ผลิต1!$C:$C,'รับ-จ่าย ประจำวัน'!$B423,ผลิต1!U:U)+SUMIF(ผลิต2!$C:$C,'รับ-จ่าย ประจำวัน'!$B423,ผลิต2!U:U)+SUMIF(เส้นแต่งหน้าขนมเค้ก!$C:$C,'รับ-จ่าย ประจำวัน'!$B423,เส้นแต่งหน้าขนมเค้ก!U:U)+SUMIF(แพ็ค!$C:$C,'รับ-จ่าย ประจำวัน'!$B423,แพ็ค!U:U)+SUMIF(ธุรการ!$C:$C,'รับ-จ่าย ประจำวัน'!$B423,ธุรการ!U:U)+SUMIF(เส้นแต่งหน้าขนมปัง!$C:$C,'รับ-จ่าย ประจำวัน'!$B423,เส้นแต่งหน้าขนมปัง!U:U)+SUMIF('วางแผนBC,CJ'!$C:$C,'รับ-จ่าย ประจำวัน'!$B423,'วางแผนBC,CJ'!U:U)+SUMIF(RD!$C:$C,'รับ-จ่าย ประจำวัน'!$B423,RD!U:U)+SUMIF('FG,ออนไล,คัดแยก'!$C:$C,'รับ-จ่าย ประจำวัน'!$B423,'FG,ออนไล,คัดแยก'!U:U)</f>
        <v>0</v>
      </c>
      <c r="BC423" s="16">
        <f>SUMIF(เตรียมส่วนผสม!$C:$C,'รับ-จ่าย ประจำวัน'!$B423,เตรียมส่วนผสม!V:V)+SUMIF(กวนไส้!$C:$C,'รับ-จ่าย ประจำวัน'!$B423,กวนไส้!V:V)+SUMIF(ผลิต1!$C:$C,'รับ-จ่าย ประจำวัน'!$B423,ผลิต1!V:V)+SUMIF(ผลิต2!$C:$C,'รับ-จ่าย ประจำวัน'!$B423,ผลิต2!V:V)+SUMIF(เส้นแต่งหน้าขนมเค้ก!$C:$C,'รับ-จ่าย ประจำวัน'!$B423,เส้นแต่งหน้าขนมเค้ก!V:V)+SUMIF(แพ็ค!$C:$C,'รับ-จ่าย ประจำวัน'!$B423,แพ็ค!V:V)+SUMIF(ธุรการ!$C:$C,'รับ-จ่าย ประจำวัน'!$B423,ธุรการ!V:V)+SUMIF(เส้นแต่งหน้าขนมปัง!$C:$C,'รับ-จ่าย ประจำวัน'!$B423,เส้นแต่งหน้าขนมปัง!V:V)+SUMIF('วางแผนBC,CJ'!$C:$C,'รับ-จ่าย ประจำวัน'!$B423,'วางแผนBC,CJ'!V:V)+SUMIF(RD!$C:$C,'รับ-จ่าย ประจำวัน'!$B423,RD!V:V)+SUMIF('FG,ออนไล,คัดแยก'!$C:$C,'รับ-จ่าย ประจำวัน'!$B423,'FG,ออนไล,คัดแยก'!V:V)</f>
        <v>0</v>
      </c>
      <c r="BD423" s="16">
        <f>SUMIF(เตรียมส่วนผสม!$C:$C,'รับ-จ่าย ประจำวัน'!$B423,เตรียมส่วนผสม!W:W)+SUMIF(กวนไส้!$C:$C,'รับ-จ่าย ประจำวัน'!$B423,กวนไส้!W:W)+SUMIF(ผลิต1!$C:$C,'รับ-จ่าย ประจำวัน'!$B423,ผลิต1!W:W)+SUMIF(ผลิต2!$C:$C,'รับ-จ่าย ประจำวัน'!$B423,ผลิต2!W:W)+SUMIF(เส้นแต่งหน้าขนมเค้ก!$C:$C,'รับ-จ่าย ประจำวัน'!$B423,เส้นแต่งหน้าขนมเค้ก!W:W)+SUMIF(แพ็ค!$C:$C,'รับ-จ่าย ประจำวัน'!$B423,แพ็ค!W:W)+SUMIF(ธุรการ!$C:$C,'รับ-จ่าย ประจำวัน'!$B423,ธุรการ!W:W)+SUMIF(เส้นแต่งหน้าขนมปัง!$C:$C,'รับ-จ่าย ประจำวัน'!$B423,เส้นแต่งหน้าขนมปัง!W:W)+SUMIF('วางแผนBC,CJ'!$C:$C,'รับ-จ่าย ประจำวัน'!$B423,'วางแผนBC,CJ'!W:W)+SUMIF(RD!$C:$C,'รับ-จ่าย ประจำวัน'!$B423,RD!W:W)+SUMIF('FG,ออนไล,คัดแยก'!$C:$C,'รับ-จ่าย ประจำวัน'!$B423,'FG,ออนไล,คัดแยก'!W:W)</f>
        <v>0</v>
      </c>
      <c r="BE423" s="16">
        <f>SUMIF(เตรียมส่วนผสม!$C:$C,'รับ-จ่าย ประจำวัน'!$B423,เตรียมส่วนผสม!X:X)+SUMIF(กวนไส้!$C:$C,'รับ-จ่าย ประจำวัน'!$B423,กวนไส้!X:X)+SUMIF(ผลิต1!$C:$C,'รับ-จ่าย ประจำวัน'!$B423,ผลิต1!X:X)+SUMIF(ผลิต2!$C:$C,'รับ-จ่าย ประจำวัน'!$B423,ผลิต2!X:X)+SUMIF(เส้นแต่งหน้าขนมเค้ก!$C:$C,'รับ-จ่าย ประจำวัน'!$B423,เส้นแต่งหน้าขนมเค้ก!X:X)+SUMIF(แพ็ค!$C:$C,'รับ-จ่าย ประจำวัน'!$B423,แพ็ค!X:X)+SUMIF(ธุรการ!$C:$C,'รับ-จ่าย ประจำวัน'!$B423,ธุรการ!X:X)+SUMIF(เส้นแต่งหน้าขนมปัง!$C:$C,'รับ-จ่าย ประจำวัน'!$B423,เส้นแต่งหน้าขนมปัง!X:X)+SUMIF('วางแผนBC,CJ'!$C:$C,'รับ-จ่าย ประจำวัน'!$B423,'วางแผนBC,CJ'!X:X)+SUMIF(RD!$C:$C,'รับ-จ่าย ประจำวัน'!$B423,RD!X:X)+SUMIF('FG,ออนไล,คัดแยก'!$C:$C,'รับ-จ่าย ประจำวัน'!$B423,'FG,ออนไล,คัดแยก'!X:X)</f>
        <v>0</v>
      </c>
      <c r="BF423" s="16">
        <f>SUMIF(เตรียมส่วนผสม!$C:$C,'รับ-จ่าย ประจำวัน'!$B423,เตรียมส่วนผสม!Y:Y)+SUMIF(กวนไส้!$C:$C,'รับ-จ่าย ประจำวัน'!$B423,กวนไส้!Y:Y)+SUMIF(ผลิต1!$C:$C,'รับ-จ่าย ประจำวัน'!$B423,ผลิต1!Y:Y)+SUMIF(ผลิต2!$C:$C,'รับ-จ่าย ประจำวัน'!$B423,ผลิต2!Y:Y)+SUMIF(เส้นแต่งหน้าขนมเค้ก!$C:$C,'รับ-จ่าย ประจำวัน'!$B423,เส้นแต่งหน้าขนมเค้ก!Y:Y)+SUMIF(แพ็ค!$C:$C,'รับ-จ่าย ประจำวัน'!$B423,แพ็ค!Y:Y)+SUMIF(ธุรการ!$C:$C,'รับ-จ่าย ประจำวัน'!$B423,ธุรการ!Y:Y)+SUMIF(เส้นแต่งหน้าขนมปัง!$C:$C,'รับ-จ่าย ประจำวัน'!$B423,เส้นแต่งหน้าขนมปัง!Y:Y)+SUMIF('วางแผนBC,CJ'!$C:$C,'รับ-จ่าย ประจำวัน'!$B423,'วางแผนBC,CJ'!Y:Y)+SUMIF(RD!$C:$C,'รับ-จ่าย ประจำวัน'!$B423,RD!Y:Y)+SUMIF('FG,ออนไล,คัดแยก'!$C:$C,'รับ-จ่าย ประจำวัน'!$B423,'FG,ออนไล,คัดแยก'!Y:Y)</f>
        <v>0</v>
      </c>
      <c r="BG423" s="16">
        <f>SUMIF(เตรียมส่วนผสม!$C:$C,'รับ-จ่าย ประจำวัน'!$B423,เตรียมส่วนผสม!Z:Z)+SUMIF(กวนไส้!$C:$C,'รับ-จ่าย ประจำวัน'!$B423,กวนไส้!Z:Z)+SUMIF(ผลิต1!$C:$C,'รับ-จ่าย ประจำวัน'!$B423,ผลิต1!Z:Z)+SUMIF(ผลิต2!$C:$C,'รับ-จ่าย ประจำวัน'!$B423,ผลิต2!Z:Z)+SUMIF(เส้นแต่งหน้าขนมเค้ก!$C:$C,'รับ-จ่าย ประจำวัน'!$B423,เส้นแต่งหน้าขนมเค้ก!Z:Z)+SUMIF(แพ็ค!$C:$C,'รับ-จ่าย ประจำวัน'!$B423,แพ็ค!Z:Z)+SUMIF(ธุรการ!$C:$C,'รับ-จ่าย ประจำวัน'!$B423,ธุรการ!Z:Z)+SUMIF(เส้นแต่งหน้าขนมปัง!$C:$C,'รับ-จ่าย ประจำวัน'!$B423,เส้นแต่งหน้าขนมปัง!Z:Z)+SUMIF('วางแผนBC,CJ'!$C:$C,'รับ-จ่าย ประจำวัน'!$B423,'วางแผนBC,CJ'!Z:Z)+SUMIF(RD!$C:$C,'รับ-จ่าย ประจำวัน'!$B423,RD!Z:Z)+SUMIF('FG,ออนไล,คัดแยก'!$C:$C,'รับ-จ่าย ประจำวัน'!$B423,'FG,ออนไล,คัดแยก'!Z:Z)</f>
        <v>0</v>
      </c>
      <c r="BH423" s="16">
        <f>SUMIF(เตรียมส่วนผสม!$C:$C,'รับ-จ่าย ประจำวัน'!$B423,เตรียมส่วนผสม!AA:AA)+SUMIF(กวนไส้!$C:$C,'รับ-จ่าย ประจำวัน'!$B423,กวนไส้!AA:AA)+SUMIF(ผลิต1!$C:$C,'รับ-จ่าย ประจำวัน'!$B423,ผลิต1!AA:AA)+SUMIF(ผลิต2!$C:$C,'รับ-จ่าย ประจำวัน'!$B423,ผลิต2!AA:AA)+SUMIF(เส้นแต่งหน้าขนมเค้ก!$C:$C,'รับ-จ่าย ประจำวัน'!$B423,เส้นแต่งหน้าขนมเค้ก!AA:AA)+SUMIF(แพ็ค!$C:$C,'รับ-จ่าย ประจำวัน'!$B423,แพ็ค!AA:AA)+SUMIF(ธุรการ!$C:$C,'รับ-จ่าย ประจำวัน'!$B423,ธุรการ!AA:AA)+SUMIF(เส้นแต่งหน้าขนมปัง!$C:$C,'รับ-จ่าย ประจำวัน'!$B423,เส้นแต่งหน้าขนมปัง!AA:AA)+SUMIF('วางแผนBC,CJ'!$C:$C,'รับ-จ่าย ประจำวัน'!$B423,'วางแผนBC,CJ'!AA:AA)+SUMIF(RD!$C:$C,'รับ-จ่าย ประจำวัน'!$B423,RD!AA:AA)+SUMIF('FG,ออนไล,คัดแยก'!$C:$C,'รับ-จ่าย ประจำวัน'!$B423,'FG,ออนไล,คัดแยก'!AA:AA)</f>
        <v>0</v>
      </c>
      <c r="BI423" s="16">
        <f>SUMIF(เตรียมส่วนผสม!$C:$C,'รับ-จ่าย ประจำวัน'!$B423,เตรียมส่วนผสม!AB:AB)+SUMIF(กวนไส้!$C:$C,'รับ-จ่าย ประจำวัน'!$B423,กวนไส้!AB:AB)+SUMIF(ผลิต1!$C:$C,'รับ-จ่าย ประจำวัน'!$B423,ผลิต1!AB:AB)+SUMIF(ผลิต2!$C:$C,'รับ-จ่าย ประจำวัน'!$B423,ผลิต2!AB:AB)+SUMIF(เส้นแต่งหน้าขนมเค้ก!$C:$C,'รับ-จ่าย ประจำวัน'!$B423,เส้นแต่งหน้าขนมเค้ก!AB:AB)+SUMIF(แพ็ค!$C:$C,'รับ-จ่าย ประจำวัน'!$B423,แพ็ค!AB:AB)+SUMIF(ธุรการ!$C:$C,'รับ-จ่าย ประจำวัน'!$B423,ธุรการ!AB:AB)+SUMIF(เส้นแต่งหน้าขนมปัง!$C:$C,'รับ-จ่าย ประจำวัน'!$B423,เส้นแต่งหน้าขนมปัง!AB:AB)+SUMIF('วางแผนBC,CJ'!$C:$C,'รับ-จ่าย ประจำวัน'!$B423,'วางแผนBC,CJ'!AB:AB)+SUMIF(RD!$C:$C,'รับ-จ่าย ประจำวัน'!$B423,RD!AB:AB)+SUMIF('FG,ออนไล,คัดแยก'!$C:$C,'รับ-จ่าย ประจำวัน'!$B423,'FG,ออนไล,คัดแยก'!AB:AB)</f>
        <v>0</v>
      </c>
      <c r="BJ423" s="16">
        <f>SUMIF(เตรียมส่วนผสม!$C:$C,'รับ-จ่าย ประจำวัน'!$B423,เตรียมส่วนผสม!AC:AC)+SUMIF(กวนไส้!$C:$C,'รับ-จ่าย ประจำวัน'!$B423,กวนไส้!AC:AC)+SUMIF(ผลิต1!$C:$C,'รับ-จ่าย ประจำวัน'!$B423,ผลิต1!AC:AC)+SUMIF(ผลิต2!$C:$C,'รับ-จ่าย ประจำวัน'!$B423,ผลิต2!AC:AC)+SUMIF(เส้นแต่งหน้าขนมเค้ก!$C:$C,'รับ-จ่าย ประจำวัน'!$B423,เส้นแต่งหน้าขนมเค้ก!AC:AC)+SUMIF(แพ็ค!$C:$C,'รับ-จ่าย ประจำวัน'!$B423,แพ็ค!AC:AC)+SUMIF(ธุรการ!$C:$C,'รับ-จ่าย ประจำวัน'!$B423,ธุรการ!AC:AC)+SUMIF(เส้นแต่งหน้าขนมปัง!$C:$C,'รับ-จ่าย ประจำวัน'!$B423,เส้นแต่งหน้าขนมปัง!AC:AC)+SUMIF('วางแผนBC,CJ'!$C:$C,'รับ-จ่าย ประจำวัน'!$B423,'วางแผนBC,CJ'!AC:AC)+SUMIF(RD!$C:$C,'รับ-จ่าย ประจำวัน'!$B423,RD!AC:AC)+SUMIF('FG,ออนไล,คัดแยก'!$C:$C,'รับ-จ่าย ประจำวัน'!$B423,'FG,ออนไล,คัดแยก'!AC:AC)</f>
        <v>0</v>
      </c>
      <c r="BK423" s="16">
        <f>SUMIF(เตรียมส่วนผสม!$C:$C,'รับ-จ่าย ประจำวัน'!$B423,เตรียมส่วนผสม!AD:AD)+SUMIF(กวนไส้!$C:$C,'รับ-จ่าย ประจำวัน'!$B423,กวนไส้!AD:AD)+SUMIF(ผลิต1!$C:$C,'รับ-จ่าย ประจำวัน'!$B423,ผลิต1!AD:AD)+SUMIF(ผลิต2!$C:$C,'รับ-จ่าย ประจำวัน'!$B423,ผลิต2!AD:AD)+SUMIF(เส้นแต่งหน้าขนมเค้ก!$C:$C,'รับ-จ่าย ประจำวัน'!$B423,เส้นแต่งหน้าขนมเค้ก!AD:AD)+SUMIF(แพ็ค!$C:$C,'รับ-จ่าย ประจำวัน'!$B423,แพ็ค!AD:AD)+SUMIF(ธุรการ!$C:$C,'รับ-จ่าย ประจำวัน'!$B423,ธุรการ!AD:AD)+SUMIF(เส้นแต่งหน้าขนมปัง!$C:$C,'รับ-จ่าย ประจำวัน'!$B423,เส้นแต่งหน้าขนมปัง!AD:AD)+SUMIF('วางแผนBC,CJ'!$C:$C,'รับ-จ่าย ประจำวัน'!$B423,'วางแผนBC,CJ'!AD:AD)+SUMIF(RD!$C:$C,'รับ-จ่าย ประจำวัน'!$B423,RD!AD:AD)+SUMIF('FG,ออนไล,คัดแยก'!$C:$C,'รับ-จ่าย ประจำวัน'!$B423,'FG,ออนไล,คัดแยก'!AD:AD)</f>
        <v>0</v>
      </c>
      <c r="BL423" s="16">
        <f>SUMIF(เตรียมส่วนผสม!$C:$C,'รับ-จ่าย ประจำวัน'!$B423,เตรียมส่วนผสม!AE:AE)+SUMIF(กวนไส้!$C:$C,'รับ-จ่าย ประจำวัน'!$B423,กวนไส้!AE:AE)+SUMIF(ผลิต1!$C:$C,'รับ-จ่าย ประจำวัน'!$B423,ผลิต1!AE:AE)+SUMIF(ผลิต2!$C:$C,'รับ-จ่าย ประจำวัน'!$B423,ผลิต2!AE:AE)+SUMIF(เส้นแต่งหน้าขนมเค้ก!$C:$C,'รับ-จ่าย ประจำวัน'!$B423,เส้นแต่งหน้าขนมเค้ก!AE:AE)+SUMIF(แพ็ค!$C:$C,'รับ-จ่าย ประจำวัน'!$B423,แพ็ค!AE:AE)+SUMIF(ธุรการ!$C:$C,'รับ-จ่าย ประจำวัน'!$B423,ธุรการ!AE:AE)+SUMIF(เส้นแต่งหน้าขนมปัง!$C:$C,'รับ-จ่าย ประจำวัน'!$B423,เส้นแต่งหน้าขนมปัง!AE:AE)+SUMIF('วางแผนBC,CJ'!$C:$C,'รับ-จ่าย ประจำวัน'!$B423,'วางแผนBC,CJ'!AE:AE)+SUMIF(RD!$C:$C,'รับ-จ่าย ประจำวัน'!$B423,RD!AE:AE)+SUMIF('FG,ออนไล,คัดแยก'!$C:$C,'รับ-จ่าย ประจำวัน'!$B423,'FG,ออนไล,คัดแยก'!AE:AE)</f>
        <v>0</v>
      </c>
      <c r="BM423" s="16">
        <f>SUMIF(เตรียมส่วนผสม!$C:$C,'รับ-จ่าย ประจำวัน'!$B423,เตรียมส่วนผสม!AF:AF)+SUMIF(กวนไส้!$C:$C,'รับ-จ่าย ประจำวัน'!$B423,กวนไส้!AF:AF)+SUMIF(ผลิต1!$C:$C,'รับ-จ่าย ประจำวัน'!$B423,ผลิต1!AF:AF)+SUMIF(ผลิต2!$C:$C,'รับ-จ่าย ประจำวัน'!$B423,ผลิต2!AF:AF)+SUMIF(เส้นแต่งหน้าขนมเค้ก!$C:$C,'รับ-จ่าย ประจำวัน'!$B423,เส้นแต่งหน้าขนมเค้ก!AF:AF)+SUMIF(แพ็ค!$C:$C,'รับ-จ่าย ประจำวัน'!$B423,แพ็ค!AF:AF)+SUMIF(ธุรการ!$C:$C,'รับ-จ่าย ประจำวัน'!$B423,ธุรการ!AF:AF)+SUMIF(เส้นแต่งหน้าขนมปัง!$C:$C,'รับ-จ่าย ประจำวัน'!$B423,เส้นแต่งหน้าขนมปัง!AF:AF)+SUMIF('วางแผนBC,CJ'!$C:$C,'รับ-จ่าย ประจำวัน'!$B423,'วางแผนBC,CJ'!AF:AF)+SUMIF(RD!$C:$C,'รับ-จ่าย ประจำวัน'!$B423,RD!AF:AF)+SUMIF('FG,ออนไล,คัดแยก'!$C:$C,'รับ-จ่าย ประจำวัน'!$B423,'FG,ออนไล,คัดแยก'!AF:AF)</f>
        <v>0</v>
      </c>
      <c r="BN423" s="16">
        <f>SUMIF(เตรียมส่วนผสม!$C:$C,'รับ-จ่าย ประจำวัน'!$B423,เตรียมส่วนผสม!AG:AG)+SUMIF(กวนไส้!$C:$C,'รับ-จ่าย ประจำวัน'!$B423,กวนไส้!AG:AG)+SUMIF(ผลิต1!$C:$C,'รับ-จ่าย ประจำวัน'!$B423,ผลิต1!AG:AG)+SUMIF(ผลิต2!$C:$C,'รับ-จ่าย ประจำวัน'!$B423,ผลิต2!AG:AG)+SUMIF(เส้นแต่งหน้าขนมเค้ก!$C:$C,'รับ-จ่าย ประจำวัน'!$B423,เส้นแต่งหน้าขนมเค้ก!AG:AG)+SUMIF(แพ็ค!$C:$C,'รับ-จ่าย ประจำวัน'!$B423,แพ็ค!AG:AG)+SUMIF(ธุรการ!$C:$C,'รับ-จ่าย ประจำวัน'!$B423,ธุรการ!AG:AG)+SUMIF(เส้นแต่งหน้าขนมปัง!$C:$C,'รับ-จ่าย ประจำวัน'!$B423,เส้นแต่งหน้าขนมปัง!AG:AG)+SUMIF('วางแผนBC,CJ'!$C:$C,'รับ-จ่าย ประจำวัน'!$B423,'วางแผนBC,CJ'!AG:AG)+SUMIF(RD!$C:$C,'รับ-จ่าย ประจำวัน'!$B423,RD!AG:AG)+SUMIF('FG,ออนไล,คัดแยก'!$C:$C,'รับ-จ่าย ประจำวัน'!$B423,'FG,ออนไล,คัดแยก'!AG:AG)</f>
        <v>0</v>
      </c>
      <c r="BO423" s="16">
        <f>SUMIF(เตรียมส่วนผสม!$C:$C,'รับ-จ่าย ประจำวัน'!$B423,เตรียมส่วนผสม!AH:AH)+SUMIF(กวนไส้!$C:$C,'รับ-จ่าย ประจำวัน'!$B423,กวนไส้!AH:AH)+SUMIF(ผลิต1!$C:$C,'รับ-จ่าย ประจำวัน'!$B423,ผลิต1!AH:AH)+SUMIF(ผลิต2!$C:$C,'รับ-จ่าย ประจำวัน'!$B423,ผลิต2!AH:AH)+SUMIF(เส้นแต่งหน้าขนมเค้ก!$C:$C,'รับ-จ่าย ประจำวัน'!$B423,เส้นแต่งหน้าขนมเค้ก!AH:AH)+SUMIF(แพ็ค!$C:$C,'รับ-จ่าย ประจำวัน'!$B423,แพ็ค!AH:AH)+SUMIF(ธุรการ!$C:$C,'รับ-จ่าย ประจำวัน'!$B423,ธุรการ!AH:AH)+SUMIF(เส้นแต่งหน้าขนมปัง!$C:$C,'รับ-จ่าย ประจำวัน'!$B423,เส้นแต่งหน้าขนมปัง!AH:AH)+SUMIF('วางแผนBC,CJ'!$C:$C,'รับ-จ่าย ประจำวัน'!$B423,'วางแผนBC,CJ'!AH:AH)+SUMIF(RD!$C:$C,'รับ-จ่าย ประจำวัน'!$B423,RD!AH:AH)+SUMIF('FG,ออนไล,คัดแยก'!$C:$C,'รับ-จ่าย ประจำวัน'!$B423,'FG,ออนไล,คัดแยก'!AH:AH)</f>
        <v>0</v>
      </c>
      <c r="BP423" s="16">
        <f>SUMIF(เตรียมส่วนผสม!$C:$C,'รับ-จ่าย ประจำวัน'!$B423,เตรียมส่วนผสม!AI:AI)+SUMIF(กวนไส้!$C:$C,'รับ-จ่าย ประจำวัน'!$B423,กวนไส้!AI:AI)+SUMIF(ผลิต1!$C:$C,'รับ-จ่าย ประจำวัน'!$B423,ผลิต1!AI:AI)+SUMIF(ผลิต2!$C:$C,'รับ-จ่าย ประจำวัน'!$B423,ผลิต2!AI:AI)+SUMIF(เส้นแต่งหน้าขนมเค้ก!$C:$C,'รับ-จ่าย ประจำวัน'!$B423,เส้นแต่งหน้าขนมเค้ก!AI:AI)+SUMIF(แพ็ค!$C:$C,'รับ-จ่าย ประจำวัน'!$B423,แพ็ค!AI:AI)+SUMIF(ธุรการ!$C:$C,'รับ-จ่าย ประจำวัน'!$B423,ธุรการ!AI:AI)+SUMIF(เส้นแต่งหน้าขนมปัง!$C:$C,'รับ-จ่าย ประจำวัน'!$B423,เส้นแต่งหน้าขนมปัง!AI:AI)+SUMIF('วางแผนBC,CJ'!$C:$C,'รับ-จ่าย ประจำวัน'!$B423,'วางแผนBC,CJ'!AI:AI)+SUMIF(RD!$C:$C,'รับ-จ่าย ประจำวัน'!$B423,RD!AI:AI)+SUMIF('FG,ออนไล,คัดแยก'!$C:$C,'รับ-จ่าย ประจำวัน'!$B423,'FG,ออนไล,คัดแยก'!AI:AI)</f>
        <v>0</v>
      </c>
      <c r="BQ423" s="16">
        <f>SUMIF(เตรียมส่วนผสม!$C:$C,'รับ-จ่าย ประจำวัน'!$B423,เตรียมส่วนผสม!AJ:AJ)+SUMIF(กวนไส้!$C:$C,'รับ-จ่าย ประจำวัน'!$B423,กวนไส้!AJ:AJ)+SUMIF(ผลิต1!$C:$C,'รับ-จ่าย ประจำวัน'!$B423,ผลิต1!AJ:AJ)+SUMIF(ผลิต2!$C:$C,'รับ-จ่าย ประจำวัน'!$B423,ผลิต2!AJ:AJ)+SUMIF(เส้นแต่งหน้าขนมเค้ก!$C:$C,'รับ-จ่าย ประจำวัน'!$B423,เส้นแต่งหน้าขนมเค้ก!AJ:AJ)+SUMIF(แพ็ค!$C:$C,'รับ-จ่าย ประจำวัน'!$B423,แพ็ค!AJ:AJ)+SUMIF(ธุรการ!$C:$C,'รับ-จ่าย ประจำวัน'!$B423,ธุรการ!AJ:AJ)+SUMIF(เส้นแต่งหน้าขนมปัง!$C:$C,'รับ-จ่าย ประจำวัน'!$B423,เส้นแต่งหน้าขนมปัง!AJ:AJ)+SUMIF('วางแผนBC,CJ'!$C:$C,'รับ-จ่าย ประจำวัน'!$B423,'วางแผนBC,CJ'!AJ:AJ)+SUMIF(RD!$C:$C,'รับ-จ่าย ประจำวัน'!$B423,RD!AJ:AJ)+SUMIF('FG,ออนไล,คัดแยก'!$C:$C,'รับ-จ่าย ประจำวัน'!$B423,'FG,ออนไล,คัดแยก'!AJ:AJ)</f>
        <v>0</v>
      </c>
      <c r="BR423" s="16">
        <f>SUMIF(เตรียมส่วนผสม!$C:$C,'รับ-จ่าย ประจำวัน'!$B423,เตรียมส่วนผสม!AK:AK)+SUMIF(กวนไส้!$C:$C,'รับ-จ่าย ประจำวัน'!$B423,กวนไส้!AK:AK)+SUMIF(ผลิต1!$C:$C,'รับ-จ่าย ประจำวัน'!$B423,ผลิต1!AK:AK)+SUMIF(ผลิต2!$C:$C,'รับ-จ่าย ประจำวัน'!$B423,ผลิต2!AK:AK)+SUMIF(เส้นแต่งหน้าขนมเค้ก!$C:$C,'รับ-จ่าย ประจำวัน'!$B423,เส้นแต่งหน้าขนมเค้ก!AK:AK)+SUMIF(แพ็ค!$C:$C,'รับ-จ่าย ประจำวัน'!$B423,แพ็ค!AK:AK)+SUMIF(ธุรการ!$C:$C,'รับ-จ่าย ประจำวัน'!$B423,ธุรการ!AK:AK)+SUMIF(เส้นแต่งหน้าขนมปัง!$C:$C,'รับ-จ่าย ประจำวัน'!$B423,เส้นแต่งหน้าขนมปัง!AK:AK)+SUMIF('วางแผนBC,CJ'!$C:$C,'รับ-จ่าย ประจำวัน'!$B423,'วางแผนBC,CJ'!AK:AK)+SUMIF(RD!$C:$C,'รับ-จ่าย ประจำวัน'!$B423,RD!AK:AK)+SUMIF('FG,ออนไล,คัดแยก'!$C:$C,'รับ-จ่าย ประจำวัน'!$B423,'FG,ออนไล,คัดแยก'!AK:AK)</f>
        <v>0</v>
      </c>
      <c r="BS423" s="16">
        <f>SUMIF(เตรียมส่วนผสม!$C:$C,'รับ-จ่าย ประจำวัน'!$B423,เตรียมส่วนผสม!AL:AL)+SUMIF(กวนไส้!$C:$C,'รับ-จ่าย ประจำวัน'!$B423,กวนไส้!AL:AL)+SUMIF(ผลิต1!$C:$C,'รับ-จ่าย ประจำวัน'!$B423,ผลิต1!AL:AL)+SUMIF(ผลิต2!$C:$C,'รับ-จ่าย ประจำวัน'!$B423,ผลิต2!AL:AL)+SUMIF(เส้นแต่งหน้าขนมเค้ก!$C:$C,'รับ-จ่าย ประจำวัน'!$B423,เส้นแต่งหน้าขนมเค้ก!AL:AL)+SUMIF(แพ็ค!$C:$C,'รับ-จ่าย ประจำวัน'!$B423,แพ็ค!AL:AL)+SUMIF(ธุรการ!$C:$C,'รับ-จ่าย ประจำวัน'!$B423,ธุรการ!AL:AL)+SUMIF(เส้นแต่งหน้าขนมปัง!$C:$C,'รับ-จ่าย ประจำวัน'!$B423,เส้นแต่งหน้าขนมปัง!AL:AL)+SUMIF('วางแผนBC,CJ'!$C:$C,'รับ-จ่าย ประจำวัน'!$B423,'วางแผนBC,CJ'!AL:AL)+SUMIF(RD!$C:$C,'รับ-จ่าย ประจำวัน'!$B423,RD!AL:AL)+SUMIF('FG,ออนไล,คัดแยก'!$C:$C,'รับ-จ่าย ประจำวัน'!$B423,'FG,ออนไล,คัดแยก'!AL:AL)</f>
        <v>0</v>
      </c>
      <c r="BT423" s="18">
        <f t="shared" si="93"/>
        <v>0</v>
      </c>
      <c r="BU423" s="116"/>
      <c r="BV423" s="146">
        <f t="shared" si="94"/>
        <v>3700</v>
      </c>
      <c r="BW423" s="183">
        <v>30</v>
      </c>
      <c r="BX423" s="172">
        <f t="shared" si="89"/>
        <v>0</v>
      </c>
      <c r="BY423" s="188" t="e">
        <f t="shared" si="90"/>
        <v>#DIV/0!</v>
      </c>
      <c r="BZ423" s="180" t="e">
        <f t="shared" ca="1" si="95"/>
        <v>#DIV/0!</v>
      </c>
      <c r="CA423" s="93"/>
      <c r="CB423" s="93"/>
      <c r="CC423" s="93"/>
      <c r="CD423" s="93"/>
      <c r="CE423" s="93"/>
      <c r="CF423" s="93"/>
      <c r="CG423" s="93"/>
      <c r="CH423" s="93"/>
      <c r="CI423" s="93"/>
      <c r="CJ423" s="97"/>
      <c r="CK423" s="9">
        <f t="shared" si="91"/>
        <v>3700</v>
      </c>
    </row>
    <row r="424" spans="1:89" hidden="1" x14ac:dyDescent="0.5">
      <c r="A424" s="149"/>
      <c r="B424" s="34">
        <v>1024201006</v>
      </c>
      <c r="C424" s="33" t="s">
        <v>1712</v>
      </c>
      <c r="D424" s="141" t="s">
        <v>61</v>
      </c>
      <c r="E424" s="25"/>
      <c r="F424" s="132"/>
      <c r="G424" s="25"/>
      <c r="H424" s="12">
        <v>4600</v>
      </c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11"/>
      <c r="AF424" s="11"/>
      <c r="AG424" s="11"/>
      <c r="AH424" s="11"/>
      <c r="AI424" s="25"/>
      <c r="AJ424" s="25"/>
      <c r="AK424" s="25"/>
      <c r="AL424" s="25"/>
      <c r="AM424" s="25"/>
      <c r="AN424" s="15">
        <f t="shared" si="92"/>
        <v>0</v>
      </c>
      <c r="AO424" s="16">
        <f>SUMIF(เตรียมส่วนผสม!$C:$C,'รับ-จ่าย ประจำวัน'!$B424,เตรียมส่วนผสม!H:H)+SUMIF(กวนไส้!$C:$C,'รับ-จ่าย ประจำวัน'!$B424,กวนไส้!H:H)+SUMIF(ผลิต1!$C:$C,'รับ-จ่าย ประจำวัน'!$B424,ผลิต1!H:H)+SUMIF(ผลิต2!$C:$C,'รับ-จ่าย ประจำวัน'!$B424,ผลิต2!H:H)+SUMIF(เส้นแต่งหน้าขนมเค้ก!$C:$C,'รับ-จ่าย ประจำวัน'!$B424,เส้นแต่งหน้าขนมเค้ก!H:H)+SUMIF(แพ็ค!$C:$C,'รับ-จ่าย ประจำวัน'!$B424,แพ็ค!H:H)+SUMIF(ธุรการ!$C:$C,'รับ-จ่าย ประจำวัน'!$B424,ธุรการ!H:H)+SUMIF(เส้นแต่งหน้าขนมปัง!$C:$C,'รับ-จ่าย ประจำวัน'!$B424,เส้นแต่งหน้าขนมปัง!H:H)+SUMIF('วางแผนBC,CJ'!$C:$C,'รับ-จ่าย ประจำวัน'!$B424,'วางแผนBC,CJ'!H:H)+SUMIF(RD!$C:$C,'รับ-จ่าย ประจำวัน'!$B424,RD!H:H)+SUMIF('FG,ออนไล,คัดแยก'!$C:$C,'รับ-จ่าย ประจำวัน'!$B424,'FG,ออนไล,คัดแยก'!H:H)</f>
        <v>0</v>
      </c>
      <c r="AP424" s="16">
        <f>SUMIF(เตรียมส่วนผสม!$C:$C,'รับ-จ่าย ประจำวัน'!$B424,เตรียมส่วนผสม!I:I)+SUMIF(กวนไส้!$C:$C,'รับ-จ่าย ประจำวัน'!$B424,กวนไส้!I:I)+SUMIF(ผลิต1!$C:$C,'รับ-จ่าย ประจำวัน'!$B424,ผลิต1!I:I)+SUMIF(ผลิต2!$C:$C,'รับ-จ่าย ประจำวัน'!$B424,ผลิต2!I:I)+SUMIF(เส้นแต่งหน้าขนมเค้ก!$C:$C,'รับ-จ่าย ประจำวัน'!$B424,เส้นแต่งหน้าขนมเค้ก!I:I)+SUMIF(แพ็ค!$C:$C,'รับ-จ่าย ประจำวัน'!$B424,แพ็ค!I:I)+SUMIF(ธุรการ!$C:$C,'รับ-จ่าย ประจำวัน'!$B424,ธุรการ!I:I)+SUMIF(เส้นแต่งหน้าขนมปัง!$C:$C,'รับ-จ่าย ประจำวัน'!$B424,เส้นแต่งหน้าขนมปัง!I:I)+SUMIF('วางแผนBC,CJ'!$C:$C,'รับ-จ่าย ประจำวัน'!$B424,'วางแผนBC,CJ'!I:I)+SUMIF(RD!$C:$C,'รับ-จ่าย ประจำวัน'!$B424,RD!I:I)+SUMIF('FG,ออนไล,คัดแยก'!$C:$C,'รับ-จ่าย ประจำวัน'!$B424,'FG,ออนไล,คัดแยก'!I:I)</f>
        <v>0</v>
      </c>
      <c r="AQ424" s="16">
        <f>SUMIF(เตรียมส่วนผสม!$C:$C,'รับ-จ่าย ประจำวัน'!$B424,เตรียมส่วนผสม!J:J)+SUMIF(กวนไส้!$C:$C,'รับ-จ่าย ประจำวัน'!$B424,กวนไส้!J:J)+SUMIF(ผลิต1!$C:$C,'รับ-จ่าย ประจำวัน'!$B424,ผลิต1!J:J)+SUMIF(ผลิต2!$C:$C,'รับ-จ่าย ประจำวัน'!$B424,ผลิต2!J:J)+SUMIF(เส้นแต่งหน้าขนมเค้ก!$C:$C,'รับ-จ่าย ประจำวัน'!$B424,เส้นแต่งหน้าขนมเค้ก!J:J)+SUMIF(แพ็ค!$C:$C,'รับ-จ่าย ประจำวัน'!$B424,แพ็ค!J:J)+SUMIF(ธุรการ!$C:$C,'รับ-จ่าย ประจำวัน'!$B424,ธุรการ!J:J)+SUMIF(เส้นแต่งหน้าขนมปัง!$C:$C,'รับ-จ่าย ประจำวัน'!$B424,เส้นแต่งหน้าขนมปัง!J:J)+SUMIF('วางแผนBC,CJ'!$C:$C,'รับ-จ่าย ประจำวัน'!$B424,'วางแผนBC,CJ'!J:J)+SUMIF(RD!$C:$C,'รับ-จ่าย ประจำวัน'!$B424,RD!J:J)+SUMIF('FG,ออนไล,คัดแยก'!$C:$C,'รับ-จ่าย ประจำวัน'!$B424,'FG,ออนไล,คัดแยก'!J:J)</f>
        <v>0</v>
      </c>
      <c r="AR424" s="16">
        <f>SUMIF(เตรียมส่วนผสม!$C:$C,'รับ-จ่าย ประจำวัน'!$B424,เตรียมส่วนผสม!K:K)+SUMIF(กวนไส้!$C:$C,'รับ-จ่าย ประจำวัน'!$B424,กวนไส้!K:K)+SUMIF(ผลิต1!$C:$C,'รับ-จ่าย ประจำวัน'!$B424,ผลิต1!K:K)+SUMIF(ผลิต2!$C:$C,'รับ-จ่าย ประจำวัน'!$B424,ผลิต2!K:K)+SUMIF(เส้นแต่งหน้าขนมเค้ก!$C:$C,'รับ-จ่าย ประจำวัน'!$B424,เส้นแต่งหน้าขนมเค้ก!K:K)+SUMIF(แพ็ค!$C:$C,'รับ-จ่าย ประจำวัน'!$B424,แพ็ค!K:K)+SUMIF(ธุรการ!$C:$C,'รับ-จ่าย ประจำวัน'!$B424,ธุรการ!K:K)+SUMIF(เส้นแต่งหน้าขนมปัง!$C:$C,'รับ-จ่าย ประจำวัน'!$B424,เส้นแต่งหน้าขนมปัง!K:K)+SUMIF('วางแผนBC,CJ'!$C:$C,'รับ-จ่าย ประจำวัน'!$B424,'วางแผนBC,CJ'!K:K)+SUMIF(RD!$C:$C,'รับ-จ่าย ประจำวัน'!$B424,RD!K:K)+SUMIF('FG,ออนไล,คัดแยก'!$C:$C,'รับ-จ่าย ประจำวัน'!$B424,'FG,ออนไล,คัดแยก'!K:K)</f>
        <v>0</v>
      </c>
      <c r="AS424" s="16">
        <f>SUMIF(เตรียมส่วนผสม!$C:$C,'รับ-จ่าย ประจำวัน'!$B424,เตรียมส่วนผสม!L:L)+SUMIF(กวนไส้!$C:$C,'รับ-จ่าย ประจำวัน'!$B424,กวนไส้!L:L)+SUMIF(ผลิต1!$C:$C,'รับ-จ่าย ประจำวัน'!$B424,ผลิต1!L:L)+SUMIF(ผลิต2!$C:$C,'รับ-จ่าย ประจำวัน'!$B424,ผลิต2!L:L)+SUMIF(เส้นแต่งหน้าขนมเค้ก!$C:$C,'รับ-จ่าย ประจำวัน'!$B424,เส้นแต่งหน้าขนมเค้ก!L:L)+SUMIF(แพ็ค!$C:$C,'รับ-จ่าย ประจำวัน'!$B424,แพ็ค!L:L)+SUMIF(ธุรการ!$C:$C,'รับ-จ่าย ประจำวัน'!$B424,ธุรการ!L:L)+SUMIF(เส้นแต่งหน้าขนมปัง!$C:$C,'รับ-จ่าย ประจำวัน'!$B424,เส้นแต่งหน้าขนมปัง!L:L)+SUMIF('วางแผนBC,CJ'!$C:$C,'รับ-จ่าย ประจำวัน'!$B424,'วางแผนBC,CJ'!L:L)+SUMIF(RD!$C:$C,'รับ-จ่าย ประจำวัน'!$B424,RD!L:L)+SUMIF('FG,ออนไล,คัดแยก'!$C:$C,'รับ-จ่าย ประจำวัน'!$B424,'FG,ออนไล,คัดแยก'!L:L)</f>
        <v>0</v>
      </c>
      <c r="AT424" s="16">
        <f>SUMIF(เตรียมส่วนผสม!$C:$C,'รับ-จ่าย ประจำวัน'!$B424,เตรียมส่วนผสม!M:M)+SUMIF(กวนไส้!$C:$C,'รับ-จ่าย ประจำวัน'!$B424,กวนไส้!M:M)+SUMIF(ผลิต1!$C:$C,'รับ-จ่าย ประจำวัน'!$B424,ผลิต1!M:M)+SUMIF(ผลิต2!$C:$C,'รับ-จ่าย ประจำวัน'!$B424,ผลิต2!M:M)+SUMIF(เส้นแต่งหน้าขนมเค้ก!$C:$C,'รับ-จ่าย ประจำวัน'!$B424,เส้นแต่งหน้าขนมเค้ก!M:M)+SUMIF(แพ็ค!$C:$C,'รับ-จ่าย ประจำวัน'!$B424,แพ็ค!M:M)+SUMIF(ธุรการ!$C:$C,'รับ-จ่าย ประจำวัน'!$B424,ธุรการ!M:M)+SUMIF(เส้นแต่งหน้าขนมปัง!$C:$C,'รับ-จ่าย ประจำวัน'!$B424,เส้นแต่งหน้าขนมปัง!M:M)+SUMIF('วางแผนBC,CJ'!$C:$C,'รับ-จ่าย ประจำวัน'!$B424,'วางแผนBC,CJ'!M:M)+SUMIF(RD!$C:$C,'รับ-จ่าย ประจำวัน'!$B424,RD!M:M)+SUMIF('FG,ออนไล,คัดแยก'!$C:$C,'รับ-จ่าย ประจำวัน'!$B424,'FG,ออนไล,คัดแยก'!M:M)</f>
        <v>0</v>
      </c>
      <c r="AU424" s="16">
        <f>SUMIF(เตรียมส่วนผสม!$C:$C,'รับ-จ่าย ประจำวัน'!$B424,เตรียมส่วนผสม!N:N)+SUMIF(กวนไส้!$C:$C,'รับ-จ่าย ประจำวัน'!$B424,กวนไส้!N:N)+SUMIF(ผลิต1!$C:$C,'รับ-จ่าย ประจำวัน'!$B424,ผลิต1!N:N)+SUMIF(ผลิต2!$C:$C,'รับ-จ่าย ประจำวัน'!$B424,ผลิต2!N:N)+SUMIF(เส้นแต่งหน้าขนมเค้ก!$C:$C,'รับ-จ่าย ประจำวัน'!$B424,เส้นแต่งหน้าขนมเค้ก!N:N)+SUMIF(แพ็ค!$C:$C,'รับ-จ่าย ประจำวัน'!$B424,แพ็ค!N:N)+SUMIF(ธุรการ!$C:$C,'รับ-จ่าย ประจำวัน'!$B424,ธุรการ!N:N)+SUMIF(เส้นแต่งหน้าขนมปัง!$C:$C,'รับ-จ่าย ประจำวัน'!$B424,เส้นแต่งหน้าขนมปัง!N:N)+SUMIF('วางแผนBC,CJ'!$C:$C,'รับ-จ่าย ประจำวัน'!$B424,'วางแผนBC,CJ'!N:N)+SUMIF(RD!$C:$C,'รับ-จ่าย ประจำวัน'!$B424,RD!N:N)+SUMIF('FG,ออนไล,คัดแยก'!$C:$C,'รับ-จ่าย ประจำวัน'!$B424,'FG,ออนไล,คัดแยก'!N:N)</f>
        <v>0</v>
      </c>
      <c r="AV424" s="16">
        <f>SUMIF(เตรียมส่วนผสม!$C:$C,'รับ-จ่าย ประจำวัน'!$B424,เตรียมส่วนผสม!O:O)+SUMIF(กวนไส้!$C:$C,'รับ-จ่าย ประจำวัน'!$B424,กวนไส้!O:O)+SUMIF(ผลิต1!$C:$C,'รับ-จ่าย ประจำวัน'!$B424,ผลิต1!O:O)+SUMIF(ผลิต2!$C:$C,'รับ-จ่าย ประจำวัน'!$B424,ผลิต2!O:O)+SUMIF(เส้นแต่งหน้าขนมเค้ก!$C:$C,'รับ-จ่าย ประจำวัน'!$B424,เส้นแต่งหน้าขนมเค้ก!O:O)+SUMIF(แพ็ค!$C:$C,'รับ-จ่าย ประจำวัน'!$B424,แพ็ค!O:O)+SUMIF(ธุรการ!$C:$C,'รับ-จ่าย ประจำวัน'!$B424,ธุรการ!O:O)+SUMIF(เส้นแต่งหน้าขนมปัง!$C:$C,'รับ-จ่าย ประจำวัน'!$B424,เส้นแต่งหน้าขนมปัง!O:O)+SUMIF('วางแผนBC,CJ'!$C:$C,'รับ-จ่าย ประจำวัน'!$B424,'วางแผนBC,CJ'!O:O)+SUMIF(RD!$C:$C,'รับ-จ่าย ประจำวัน'!$B424,RD!O:O)+SUMIF('FG,ออนไล,คัดแยก'!$C:$C,'รับ-จ่าย ประจำวัน'!$B424,'FG,ออนไล,คัดแยก'!O:O)</f>
        <v>0</v>
      </c>
      <c r="AW424" s="16">
        <f>SUMIF(เตรียมส่วนผสม!$C:$C,'รับ-จ่าย ประจำวัน'!$B424,เตรียมส่วนผสม!P:P)+SUMIF(กวนไส้!$C:$C,'รับ-จ่าย ประจำวัน'!$B424,กวนไส้!P:P)+SUMIF(ผลิต1!$C:$C,'รับ-จ่าย ประจำวัน'!$B424,ผลิต1!P:P)+SUMIF(ผลิต2!$C:$C,'รับ-จ่าย ประจำวัน'!$B424,ผลิต2!P:P)+SUMIF(เส้นแต่งหน้าขนมเค้ก!$C:$C,'รับ-จ่าย ประจำวัน'!$B424,เส้นแต่งหน้าขนมเค้ก!P:P)+SUMIF(แพ็ค!$C:$C,'รับ-จ่าย ประจำวัน'!$B424,แพ็ค!P:P)+SUMIF(ธุรการ!$C:$C,'รับ-จ่าย ประจำวัน'!$B424,ธุรการ!P:P)+SUMIF(เส้นแต่งหน้าขนมปัง!$C:$C,'รับ-จ่าย ประจำวัน'!$B424,เส้นแต่งหน้าขนมปัง!P:P)+SUMIF('วางแผนBC,CJ'!$C:$C,'รับ-จ่าย ประจำวัน'!$B424,'วางแผนBC,CJ'!P:P)+SUMIF(RD!$C:$C,'รับ-จ่าย ประจำวัน'!$B424,RD!P:P)+SUMIF('FG,ออนไล,คัดแยก'!$C:$C,'รับ-จ่าย ประจำวัน'!$B424,'FG,ออนไล,คัดแยก'!P:P)</f>
        <v>0</v>
      </c>
      <c r="AX424" s="16">
        <f>SUMIF(เตรียมส่วนผสม!$C:$C,'รับ-จ่าย ประจำวัน'!$B424,เตรียมส่วนผสม!Q:Q)+SUMIF(กวนไส้!$C:$C,'รับ-จ่าย ประจำวัน'!$B424,กวนไส้!Q:Q)+SUMIF(ผลิต1!$C:$C,'รับ-จ่าย ประจำวัน'!$B424,ผลิต1!Q:Q)+SUMIF(ผลิต2!$C:$C,'รับ-จ่าย ประจำวัน'!$B424,ผลิต2!Q:Q)+SUMIF(เส้นแต่งหน้าขนมเค้ก!$C:$C,'รับ-จ่าย ประจำวัน'!$B424,เส้นแต่งหน้าขนมเค้ก!Q:Q)+SUMIF(แพ็ค!$C:$C,'รับ-จ่าย ประจำวัน'!$B424,แพ็ค!Q:Q)+SUMIF(ธุรการ!$C:$C,'รับ-จ่าย ประจำวัน'!$B424,ธุรการ!Q:Q)+SUMIF(เส้นแต่งหน้าขนมปัง!$C:$C,'รับ-จ่าย ประจำวัน'!$B424,เส้นแต่งหน้าขนมปัง!Q:Q)+SUMIF('วางแผนBC,CJ'!$C:$C,'รับ-จ่าย ประจำวัน'!$B424,'วางแผนBC,CJ'!Q:Q)+SUMIF(RD!$C:$C,'รับ-จ่าย ประจำวัน'!$B424,RD!Q:Q)+SUMIF('FG,ออนไล,คัดแยก'!$C:$C,'รับ-จ่าย ประจำวัน'!$B424,'FG,ออนไล,คัดแยก'!Q:Q)</f>
        <v>0</v>
      </c>
      <c r="AY424" s="16">
        <f>SUMIF(เตรียมส่วนผสม!$C:$C,'รับ-จ่าย ประจำวัน'!$B424,เตรียมส่วนผสม!R:R)+SUMIF(กวนไส้!$C:$C,'รับ-จ่าย ประจำวัน'!$B424,กวนไส้!R:R)+SUMIF(ผลิต1!$C:$C,'รับ-จ่าย ประจำวัน'!$B424,ผลิต1!R:R)+SUMIF(ผลิต2!$C:$C,'รับ-จ่าย ประจำวัน'!$B424,ผลิต2!R:R)+SUMIF(เส้นแต่งหน้าขนมเค้ก!$C:$C,'รับ-จ่าย ประจำวัน'!$B424,เส้นแต่งหน้าขนมเค้ก!R:R)+SUMIF(แพ็ค!$C:$C,'รับ-จ่าย ประจำวัน'!$B424,แพ็ค!R:R)+SUMIF(ธุรการ!$C:$C,'รับ-จ่าย ประจำวัน'!$B424,ธุรการ!R:R)+SUMIF(เส้นแต่งหน้าขนมปัง!$C:$C,'รับ-จ่าย ประจำวัน'!$B424,เส้นแต่งหน้าขนมปัง!R:R)+SUMIF('วางแผนBC,CJ'!$C:$C,'รับ-จ่าย ประจำวัน'!$B424,'วางแผนBC,CJ'!R:R)+SUMIF(RD!$C:$C,'รับ-จ่าย ประจำวัน'!$B424,RD!R:R)+SUMIF('FG,ออนไล,คัดแยก'!$C:$C,'รับ-จ่าย ประจำวัน'!$B424,'FG,ออนไล,คัดแยก'!R:R)</f>
        <v>0</v>
      </c>
      <c r="AZ424" s="16">
        <f>SUMIF(เตรียมส่วนผสม!$C:$C,'รับ-จ่าย ประจำวัน'!$B424,เตรียมส่วนผสม!S:S)+SUMIF(กวนไส้!$C:$C,'รับ-จ่าย ประจำวัน'!$B424,กวนไส้!S:S)+SUMIF(ผลิต1!$C:$C,'รับ-จ่าย ประจำวัน'!$B424,ผลิต1!S:S)+SUMIF(ผลิต2!$C:$C,'รับ-จ่าย ประจำวัน'!$B424,ผลิต2!S:S)+SUMIF(เส้นแต่งหน้าขนมเค้ก!$C:$C,'รับ-จ่าย ประจำวัน'!$B424,เส้นแต่งหน้าขนมเค้ก!S:S)+SUMIF(แพ็ค!$C:$C,'รับ-จ่าย ประจำวัน'!$B424,แพ็ค!S:S)+SUMIF(ธุรการ!$C:$C,'รับ-จ่าย ประจำวัน'!$B424,ธุรการ!S:S)+SUMIF(เส้นแต่งหน้าขนมปัง!$C:$C,'รับ-จ่าย ประจำวัน'!$B424,เส้นแต่งหน้าขนมปัง!S:S)+SUMIF('วางแผนBC,CJ'!$C:$C,'รับ-จ่าย ประจำวัน'!$B424,'วางแผนBC,CJ'!S:S)+SUMIF(RD!$C:$C,'รับ-จ่าย ประจำวัน'!$B424,RD!S:S)+SUMIF('FG,ออนไล,คัดแยก'!$C:$C,'รับ-จ่าย ประจำวัน'!$B424,'FG,ออนไล,คัดแยก'!S:S)</f>
        <v>0</v>
      </c>
      <c r="BA424" s="16">
        <f>SUMIF(เตรียมส่วนผสม!$C:$C,'รับ-จ่าย ประจำวัน'!$B424,เตรียมส่วนผสม!T:T)+SUMIF(กวนไส้!$C:$C,'รับ-จ่าย ประจำวัน'!$B424,กวนไส้!T:T)+SUMIF(ผลิต1!$C:$C,'รับ-จ่าย ประจำวัน'!$B424,ผลิต1!T:T)+SUMIF(ผลิต2!$C:$C,'รับ-จ่าย ประจำวัน'!$B424,ผลิต2!T:T)+SUMIF(เส้นแต่งหน้าขนมเค้ก!$C:$C,'รับ-จ่าย ประจำวัน'!$B424,เส้นแต่งหน้าขนมเค้ก!T:T)+SUMIF(แพ็ค!$C:$C,'รับ-จ่าย ประจำวัน'!$B424,แพ็ค!T:T)+SUMIF(ธุรการ!$C:$C,'รับ-จ่าย ประจำวัน'!$B424,ธุรการ!T:T)+SUMIF(เส้นแต่งหน้าขนมปัง!$C:$C,'รับ-จ่าย ประจำวัน'!$B424,เส้นแต่งหน้าขนมปัง!T:T)+SUMIF('วางแผนBC,CJ'!$C:$C,'รับ-จ่าย ประจำวัน'!$B424,'วางแผนBC,CJ'!T:T)+SUMIF(RD!$C:$C,'รับ-จ่าย ประจำวัน'!$B424,RD!T:T)+SUMIF('FG,ออนไล,คัดแยก'!$C:$C,'รับ-จ่าย ประจำวัน'!$B424,'FG,ออนไล,คัดแยก'!T:T)</f>
        <v>0</v>
      </c>
      <c r="BB424" s="16">
        <f>SUMIF(เตรียมส่วนผสม!$C:$C,'รับ-จ่าย ประจำวัน'!$B424,เตรียมส่วนผสม!U:U)+SUMIF(กวนไส้!$C:$C,'รับ-จ่าย ประจำวัน'!$B424,กวนไส้!U:U)+SUMIF(ผลิต1!$C:$C,'รับ-จ่าย ประจำวัน'!$B424,ผลิต1!U:U)+SUMIF(ผลิต2!$C:$C,'รับ-จ่าย ประจำวัน'!$B424,ผลิต2!U:U)+SUMIF(เส้นแต่งหน้าขนมเค้ก!$C:$C,'รับ-จ่าย ประจำวัน'!$B424,เส้นแต่งหน้าขนมเค้ก!U:U)+SUMIF(แพ็ค!$C:$C,'รับ-จ่าย ประจำวัน'!$B424,แพ็ค!U:U)+SUMIF(ธุรการ!$C:$C,'รับ-จ่าย ประจำวัน'!$B424,ธุรการ!U:U)+SUMIF(เส้นแต่งหน้าขนมปัง!$C:$C,'รับ-จ่าย ประจำวัน'!$B424,เส้นแต่งหน้าขนมปัง!U:U)+SUMIF('วางแผนBC,CJ'!$C:$C,'รับ-จ่าย ประจำวัน'!$B424,'วางแผนBC,CJ'!U:U)+SUMIF(RD!$C:$C,'รับ-จ่าย ประจำวัน'!$B424,RD!U:U)+SUMIF('FG,ออนไล,คัดแยก'!$C:$C,'รับ-จ่าย ประจำวัน'!$B424,'FG,ออนไล,คัดแยก'!U:U)</f>
        <v>0</v>
      </c>
      <c r="BC424" s="16">
        <f>SUMIF(เตรียมส่วนผสม!$C:$C,'รับ-จ่าย ประจำวัน'!$B424,เตรียมส่วนผสม!V:V)+SUMIF(กวนไส้!$C:$C,'รับ-จ่าย ประจำวัน'!$B424,กวนไส้!V:V)+SUMIF(ผลิต1!$C:$C,'รับ-จ่าย ประจำวัน'!$B424,ผลิต1!V:V)+SUMIF(ผลิต2!$C:$C,'รับ-จ่าย ประจำวัน'!$B424,ผลิต2!V:V)+SUMIF(เส้นแต่งหน้าขนมเค้ก!$C:$C,'รับ-จ่าย ประจำวัน'!$B424,เส้นแต่งหน้าขนมเค้ก!V:V)+SUMIF(แพ็ค!$C:$C,'รับ-จ่าย ประจำวัน'!$B424,แพ็ค!V:V)+SUMIF(ธุรการ!$C:$C,'รับ-จ่าย ประจำวัน'!$B424,ธุรการ!V:V)+SUMIF(เส้นแต่งหน้าขนมปัง!$C:$C,'รับ-จ่าย ประจำวัน'!$B424,เส้นแต่งหน้าขนมปัง!V:V)+SUMIF('วางแผนBC,CJ'!$C:$C,'รับ-จ่าย ประจำวัน'!$B424,'วางแผนBC,CJ'!V:V)+SUMIF(RD!$C:$C,'รับ-จ่าย ประจำวัน'!$B424,RD!V:V)+SUMIF('FG,ออนไล,คัดแยก'!$C:$C,'รับ-จ่าย ประจำวัน'!$B424,'FG,ออนไล,คัดแยก'!V:V)</f>
        <v>0</v>
      </c>
      <c r="BD424" s="16">
        <f>SUMIF(เตรียมส่วนผสม!$C:$C,'รับ-จ่าย ประจำวัน'!$B424,เตรียมส่วนผสม!W:W)+SUMIF(กวนไส้!$C:$C,'รับ-จ่าย ประจำวัน'!$B424,กวนไส้!W:W)+SUMIF(ผลิต1!$C:$C,'รับ-จ่าย ประจำวัน'!$B424,ผลิต1!W:W)+SUMIF(ผลิต2!$C:$C,'รับ-จ่าย ประจำวัน'!$B424,ผลิต2!W:W)+SUMIF(เส้นแต่งหน้าขนมเค้ก!$C:$C,'รับ-จ่าย ประจำวัน'!$B424,เส้นแต่งหน้าขนมเค้ก!W:W)+SUMIF(แพ็ค!$C:$C,'รับ-จ่าย ประจำวัน'!$B424,แพ็ค!W:W)+SUMIF(ธุรการ!$C:$C,'รับ-จ่าย ประจำวัน'!$B424,ธุรการ!W:W)+SUMIF(เส้นแต่งหน้าขนมปัง!$C:$C,'รับ-จ่าย ประจำวัน'!$B424,เส้นแต่งหน้าขนมปัง!W:W)+SUMIF('วางแผนBC,CJ'!$C:$C,'รับ-จ่าย ประจำวัน'!$B424,'วางแผนBC,CJ'!W:W)+SUMIF(RD!$C:$C,'รับ-จ่าย ประจำวัน'!$B424,RD!W:W)+SUMIF('FG,ออนไล,คัดแยก'!$C:$C,'รับ-จ่าย ประจำวัน'!$B424,'FG,ออนไล,คัดแยก'!W:W)</f>
        <v>0</v>
      </c>
      <c r="BE424" s="16">
        <f>SUMIF(เตรียมส่วนผสม!$C:$C,'รับ-จ่าย ประจำวัน'!$B424,เตรียมส่วนผสม!X:X)+SUMIF(กวนไส้!$C:$C,'รับ-จ่าย ประจำวัน'!$B424,กวนไส้!X:X)+SUMIF(ผลิต1!$C:$C,'รับ-จ่าย ประจำวัน'!$B424,ผลิต1!X:X)+SUMIF(ผลิต2!$C:$C,'รับ-จ่าย ประจำวัน'!$B424,ผลิต2!X:X)+SUMIF(เส้นแต่งหน้าขนมเค้ก!$C:$C,'รับ-จ่าย ประจำวัน'!$B424,เส้นแต่งหน้าขนมเค้ก!X:X)+SUMIF(แพ็ค!$C:$C,'รับ-จ่าย ประจำวัน'!$B424,แพ็ค!X:X)+SUMIF(ธุรการ!$C:$C,'รับ-จ่าย ประจำวัน'!$B424,ธุรการ!X:X)+SUMIF(เส้นแต่งหน้าขนมปัง!$C:$C,'รับ-จ่าย ประจำวัน'!$B424,เส้นแต่งหน้าขนมปัง!X:X)+SUMIF('วางแผนBC,CJ'!$C:$C,'รับ-จ่าย ประจำวัน'!$B424,'วางแผนBC,CJ'!X:X)+SUMIF(RD!$C:$C,'รับ-จ่าย ประจำวัน'!$B424,RD!X:X)+SUMIF('FG,ออนไล,คัดแยก'!$C:$C,'รับ-จ่าย ประจำวัน'!$B424,'FG,ออนไล,คัดแยก'!X:X)</f>
        <v>0</v>
      </c>
      <c r="BF424" s="16">
        <f>SUMIF(เตรียมส่วนผสม!$C:$C,'รับ-จ่าย ประจำวัน'!$B424,เตรียมส่วนผสม!Y:Y)+SUMIF(กวนไส้!$C:$C,'รับ-จ่าย ประจำวัน'!$B424,กวนไส้!Y:Y)+SUMIF(ผลิต1!$C:$C,'รับ-จ่าย ประจำวัน'!$B424,ผลิต1!Y:Y)+SUMIF(ผลิต2!$C:$C,'รับ-จ่าย ประจำวัน'!$B424,ผลิต2!Y:Y)+SUMIF(เส้นแต่งหน้าขนมเค้ก!$C:$C,'รับ-จ่าย ประจำวัน'!$B424,เส้นแต่งหน้าขนมเค้ก!Y:Y)+SUMIF(แพ็ค!$C:$C,'รับ-จ่าย ประจำวัน'!$B424,แพ็ค!Y:Y)+SUMIF(ธุรการ!$C:$C,'รับ-จ่าย ประจำวัน'!$B424,ธุรการ!Y:Y)+SUMIF(เส้นแต่งหน้าขนมปัง!$C:$C,'รับ-จ่าย ประจำวัน'!$B424,เส้นแต่งหน้าขนมปัง!Y:Y)+SUMIF('วางแผนBC,CJ'!$C:$C,'รับ-จ่าย ประจำวัน'!$B424,'วางแผนBC,CJ'!Y:Y)+SUMIF(RD!$C:$C,'รับ-จ่าย ประจำวัน'!$B424,RD!Y:Y)+SUMIF('FG,ออนไล,คัดแยก'!$C:$C,'รับ-จ่าย ประจำวัน'!$B424,'FG,ออนไล,คัดแยก'!Y:Y)</f>
        <v>0</v>
      </c>
      <c r="BG424" s="16">
        <f>SUMIF(เตรียมส่วนผสม!$C:$C,'รับ-จ่าย ประจำวัน'!$B424,เตรียมส่วนผสม!Z:Z)+SUMIF(กวนไส้!$C:$C,'รับ-จ่าย ประจำวัน'!$B424,กวนไส้!Z:Z)+SUMIF(ผลิต1!$C:$C,'รับ-จ่าย ประจำวัน'!$B424,ผลิต1!Z:Z)+SUMIF(ผลิต2!$C:$C,'รับ-จ่าย ประจำวัน'!$B424,ผลิต2!Z:Z)+SUMIF(เส้นแต่งหน้าขนมเค้ก!$C:$C,'รับ-จ่าย ประจำวัน'!$B424,เส้นแต่งหน้าขนมเค้ก!Z:Z)+SUMIF(แพ็ค!$C:$C,'รับ-จ่าย ประจำวัน'!$B424,แพ็ค!Z:Z)+SUMIF(ธุรการ!$C:$C,'รับ-จ่าย ประจำวัน'!$B424,ธุรการ!Z:Z)+SUMIF(เส้นแต่งหน้าขนมปัง!$C:$C,'รับ-จ่าย ประจำวัน'!$B424,เส้นแต่งหน้าขนมปัง!Z:Z)+SUMIF('วางแผนBC,CJ'!$C:$C,'รับ-จ่าย ประจำวัน'!$B424,'วางแผนBC,CJ'!Z:Z)+SUMIF(RD!$C:$C,'รับ-จ่าย ประจำวัน'!$B424,RD!Z:Z)+SUMIF('FG,ออนไล,คัดแยก'!$C:$C,'รับ-จ่าย ประจำวัน'!$B424,'FG,ออนไล,คัดแยก'!Z:Z)</f>
        <v>0</v>
      </c>
      <c r="BH424" s="16">
        <f>SUMIF(เตรียมส่วนผสม!$C:$C,'รับ-จ่าย ประจำวัน'!$B424,เตรียมส่วนผสม!AA:AA)+SUMIF(กวนไส้!$C:$C,'รับ-จ่าย ประจำวัน'!$B424,กวนไส้!AA:AA)+SUMIF(ผลิต1!$C:$C,'รับ-จ่าย ประจำวัน'!$B424,ผลิต1!AA:AA)+SUMIF(ผลิต2!$C:$C,'รับ-จ่าย ประจำวัน'!$B424,ผลิต2!AA:AA)+SUMIF(เส้นแต่งหน้าขนมเค้ก!$C:$C,'รับ-จ่าย ประจำวัน'!$B424,เส้นแต่งหน้าขนมเค้ก!AA:AA)+SUMIF(แพ็ค!$C:$C,'รับ-จ่าย ประจำวัน'!$B424,แพ็ค!AA:AA)+SUMIF(ธุรการ!$C:$C,'รับ-จ่าย ประจำวัน'!$B424,ธุรการ!AA:AA)+SUMIF(เส้นแต่งหน้าขนมปัง!$C:$C,'รับ-จ่าย ประจำวัน'!$B424,เส้นแต่งหน้าขนมปัง!AA:AA)+SUMIF('วางแผนBC,CJ'!$C:$C,'รับ-จ่าย ประจำวัน'!$B424,'วางแผนBC,CJ'!AA:AA)+SUMIF(RD!$C:$C,'รับ-จ่าย ประจำวัน'!$B424,RD!AA:AA)+SUMIF('FG,ออนไล,คัดแยก'!$C:$C,'รับ-จ่าย ประจำวัน'!$B424,'FG,ออนไล,คัดแยก'!AA:AA)</f>
        <v>0</v>
      </c>
      <c r="BI424" s="16">
        <f>SUMIF(เตรียมส่วนผสม!$C:$C,'รับ-จ่าย ประจำวัน'!$B424,เตรียมส่วนผสม!AB:AB)+SUMIF(กวนไส้!$C:$C,'รับ-จ่าย ประจำวัน'!$B424,กวนไส้!AB:AB)+SUMIF(ผลิต1!$C:$C,'รับ-จ่าย ประจำวัน'!$B424,ผลิต1!AB:AB)+SUMIF(ผลิต2!$C:$C,'รับ-จ่าย ประจำวัน'!$B424,ผลิต2!AB:AB)+SUMIF(เส้นแต่งหน้าขนมเค้ก!$C:$C,'รับ-จ่าย ประจำวัน'!$B424,เส้นแต่งหน้าขนมเค้ก!AB:AB)+SUMIF(แพ็ค!$C:$C,'รับ-จ่าย ประจำวัน'!$B424,แพ็ค!AB:AB)+SUMIF(ธุรการ!$C:$C,'รับ-จ่าย ประจำวัน'!$B424,ธุรการ!AB:AB)+SUMIF(เส้นแต่งหน้าขนมปัง!$C:$C,'รับ-จ่าย ประจำวัน'!$B424,เส้นแต่งหน้าขนมปัง!AB:AB)+SUMIF('วางแผนBC,CJ'!$C:$C,'รับ-จ่าย ประจำวัน'!$B424,'วางแผนBC,CJ'!AB:AB)+SUMIF(RD!$C:$C,'รับ-จ่าย ประจำวัน'!$B424,RD!AB:AB)+SUMIF('FG,ออนไล,คัดแยก'!$C:$C,'รับ-จ่าย ประจำวัน'!$B424,'FG,ออนไล,คัดแยก'!AB:AB)</f>
        <v>0</v>
      </c>
      <c r="BJ424" s="16">
        <f>SUMIF(เตรียมส่วนผสม!$C:$C,'รับ-จ่าย ประจำวัน'!$B424,เตรียมส่วนผสม!AC:AC)+SUMIF(กวนไส้!$C:$C,'รับ-จ่าย ประจำวัน'!$B424,กวนไส้!AC:AC)+SUMIF(ผลิต1!$C:$C,'รับ-จ่าย ประจำวัน'!$B424,ผลิต1!AC:AC)+SUMIF(ผลิต2!$C:$C,'รับ-จ่าย ประจำวัน'!$B424,ผลิต2!AC:AC)+SUMIF(เส้นแต่งหน้าขนมเค้ก!$C:$C,'รับ-จ่าย ประจำวัน'!$B424,เส้นแต่งหน้าขนมเค้ก!AC:AC)+SUMIF(แพ็ค!$C:$C,'รับ-จ่าย ประจำวัน'!$B424,แพ็ค!AC:AC)+SUMIF(ธุรการ!$C:$C,'รับ-จ่าย ประจำวัน'!$B424,ธุรการ!AC:AC)+SUMIF(เส้นแต่งหน้าขนมปัง!$C:$C,'รับ-จ่าย ประจำวัน'!$B424,เส้นแต่งหน้าขนมปัง!AC:AC)+SUMIF('วางแผนBC,CJ'!$C:$C,'รับ-จ่าย ประจำวัน'!$B424,'วางแผนBC,CJ'!AC:AC)+SUMIF(RD!$C:$C,'รับ-จ่าย ประจำวัน'!$B424,RD!AC:AC)+SUMIF('FG,ออนไล,คัดแยก'!$C:$C,'รับ-จ่าย ประจำวัน'!$B424,'FG,ออนไล,คัดแยก'!AC:AC)</f>
        <v>0</v>
      </c>
      <c r="BK424" s="16">
        <f>SUMIF(เตรียมส่วนผสม!$C:$C,'รับ-จ่าย ประจำวัน'!$B424,เตรียมส่วนผสม!AD:AD)+SUMIF(กวนไส้!$C:$C,'รับ-จ่าย ประจำวัน'!$B424,กวนไส้!AD:AD)+SUMIF(ผลิต1!$C:$C,'รับ-จ่าย ประจำวัน'!$B424,ผลิต1!AD:AD)+SUMIF(ผลิต2!$C:$C,'รับ-จ่าย ประจำวัน'!$B424,ผลิต2!AD:AD)+SUMIF(เส้นแต่งหน้าขนมเค้ก!$C:$C,'รับ-จ่าย ประจำวัน'!$B424,เส้นแต่งหน้าขนมเค้ก!AD:AD)+SUMIF(แพ็ค!$C:$C,'รับ-จ่าย ประจำวัน'!$B424,แพ็ค!AD:AD)+SUMIF(ธุรการ!$C:$C,'รับ-จ่าย ประจำวัน'!$B424,ธุรการ!AD:AD)+SUMIF(เส้นแต่งหน้าขนมปัง!$C:$C,'รับ-จ่าย ประจำวัน'!$B424,เส้นแต่งหน้าขนมปัง!AD:AD)+SUMIF('วางแผนBC,CJ'!$C:$C,'รับ-จ่าย ประจำวัน'!$B424,'วางแผนBC,CJ'!AD:AD)+SUMIF(RD!$C:$C,'รับ-จ่าย ประจำวัน'!$B424,RD!AD:AD)+SUMIF('FG,ออนไล,คัดแยก'!$C:$C,'รับ-จ่าย ประจำวัน'!$B424,'FG,ออนไล,คัดแยก'!AD:AD)</f>
        <v>0</v>
      </c>
      <c r="BL424" s="16">
        <f>SUMIF(เตรียมส่วนผสม!$C:$C,'รับ-จ่าย ประจำวัน'!$B424,เตรียมส่วนผสม!AE:AE)+SUMIF(กวนไส้!$C:$C,'รับ-จ่าย ประจำวัน'!$B424,กวนไส้!AE:AE)+SUMIF(ผลิต1!$C:$C,'รับ-จ่าย ประจำวัน'!$B424,ผลิต1!AE:AE)+SUMIF(ผลิต2!$C:$C,'รับ-จ่าย ประจำวัน'!$B424,ผลิต2!AE:AE)+SUMIF(เส้นแต่งหน้าขนมเค้ก!$C:$C,'รับ-จ่าย ประจำวัน'!$B424,เส้นแต่งหน้าขนมเค้ก!AE:AE)+SUMIF(แพ็ค!$C:$C,'รับ-จ่าย ประจำวัน'!$B424,แพ็ค!AE:AE)+SUMIF(ธุรการ!$C:$C,'รับ-จ่าย ประจำวัน'!$B424,ธุรการ!AE:AE)+SUMIF(เส้นแต่งหน้าขนมปัง!$C:$C,'รับ-จ่าย ประจำวัน'!$B424,เส้นแต่งหน้าขนมปัง!AE:AE)+SUMIF('วางแผนBC,CJ'!$C:$C,'รับ-จ่าย ประจำวัน'!$B424,'วางแผนBC,CJ'!AE:AE)+SUMIF(RD!$C:$C,'รับ-จ่าย ประจำวัน'!$B424,RD!AE:AE)+SUMIF('FG,ออนไล,คัดแยก'!$C:$C,'รับ-จ่าย ประจำวัน'!$B424,'FG,ออนไล,คัดแยก'!AE:AE)</f>
        <v>0</v>
      </c>
      <c r="BM424" s="16">
        <f>SUMIF(เตรียมส่วนผสม!$C:$C,'รับ-จ่าย ประจำวัน'!$B424,เตรียมส่วนผสม!AF:AF)+SUMIF(กวนไส้!$C:$C,'รับ-จ่าย ประจำวัน'!$B424,กวนไส้!AF:AF)+SUMIF(ผลิต1!$C:$C,'รับ-จ่าย ประจำวัน'!$B424,ผลิต1!AF:AF)+SUMIF(ผลิต2!$C:$C,'รับ-จ่าย ประจำวัน'!$B424,ผลิต2!AF:AF)+SUMIF(เส้นแต่งหน้าขนมเค้ก!$C:$C,'รับ-จ่าย ประจำวัน'!$B424,เส้นแต่งหน้าขนมเค้ก!AF:AF)+SUMIF(แพ็ค!$C:$C,'รับ-จ่าย ประจำวัน'!$B424,แพ็ค!AF:AF)+SUMIF(ธุรการ!$C:$C,'รับ-จ่าย ประจำวัน'!$B424,ธุรการ!AF:AF)+SUMIF(เส้นแต่งหน้าขนมปัง!$C:$C,'รับ-จ่าย ประจำวัน'!$B424,เส้นแต่งหน้าขนมปัง!AF:AF)+SUMIF('วางแผนBC,CJ'!$C:$C,'รับ-จ่าย ประจำวัน'!$B424,'วางแผนBC,CJ'!AF:AF)+SUMIF(RD!$C:$C,'รับ-จ่าย ประจำวัน'!$B424,RD!AF:AF)+SUMIF('FG,ออนไล,คัดแยก'!$C:$C,'รับ-จ่าย ประจำวัน'!$B424,'FG,ออนไล,คัดแยก'!AF:AF)</f>
        <v>0</v>
      </c>
      <c r="BN424" s="16">
        <f>SUMIF(เตรียมส่วนผสม!$C:$C,'รับ-จ่าย ประจำวัน'!$B424,เตรียมส่วนผสม!AG:AG)+SUMIF(กวนไส้!$C:$C,'รับ-จ่าย ประจำวัน'!$B424,กวนไส้!AG:AG)+SUMIF(ผลิต1!$C:$C,'รับ-จ่าย ประจำวัน'!$B424,ผลิต1!AG:AG)+SUMIF(ผลิต2!$C:$C,'รับ-จ่าย ประจำวัน'!$B424,ผลิต2!AG:AG)+SUMIF(เส้นแต่งหน้าขนมเค้ก!$C:$C,'รับ-จ่าย ประจำวัน'!$B424,เส้นแต่งหน้าขนมเค้ก!AG:AG)+SUMIF(แพ็ค!$C:$C,'รับ-จ่าย ประจำวัน'!$B424,แพ็ค!AG:AG)+SUMIF(ธุรการ!$C:$C,'รับ-จ่าย ประจำวัน'!$B424,ธุรการ!AG:AG)+SUMIF(เส้นแต่งหน้าขนมปัง!$C:$C,'รับ-จ่าย ประจำวัน'!$B424,เส้นแต่งหน้าขนมปัง!AG:AG)+SUMIF('วางแผนBC,CJ'!$C:$C,'รับ-จ่าย ประจำวัน'!$B424,'วางแผนBC,CJ'!AG:AG)+SUMIF(RD!$C:$C,'รับ-จ่าย ประจำวัน'!$B424,RD!AG:AG)+SUMIF('FG,ออนไล,คัดแยก'!$C:$C,'รับ-จ่าย ประจำวัน'!$B424,'FG,ออนไล,คัดแยก'!AG:AG)</f>
        <v>0</v>
      </c>
      <c r="BO424" s="16">
        <f>SUMIF(เตรียมส่วนผสม!$C:$C,'รับ-จ่าย ประจำวัน'!$B424,เตรียมส่วนผสม!AH:AH)+SUMIF(กวนไส้!$C:$C,'รับ-จ่าย ประจำวัน'!$B424,กวนไส้!AH:AH)+SUMIF(ผลิต1!$C:$C,'รับ-จ่าย ประจำวัน'!$B424,ผลิต1!AH:AH)+SUMIF(ผลิต2!$C:$C,'รับ-จ่าย ประจำวัน'!$B424,ผลิต2!AH:AH)+SUMIF(เส้นแต่งหน้าขนมเค้ก!$C:$C,'รับ-จ่าย ประจำวัน'!$B424,เส้นแต่งหน้าขนมเค้ก!AH:AH)+SUMIF(แพ็ค!$C:$C,'รับ-จ่าย ประจำวัน'!$B424,แพ็ค!AH:AH)+SUMIF(ธุรการ!$C:$C,'รับ-จ่าย ประจำวัน'!$B424,ธุรการ!AH:AH)+SUMIF(เส้นแต่งหน้าขนมปัง!$C:$C,'รับ-จ่าย ประจำวัน'!$B424,เส้นแต่งหน้าขนมปัง!AH:AH)+SUMIF('วางแผนBC,CJ'!$C:$C,'รับ-จ่าย ประจำวัน'!$B424,'วางแผนBC,CJ'!AH:AH)+SUMIF(RD!$C:$C,'รับ-จ่าย ประจำวัน'!$B424,RD!AH:AH)+SUMIF('FG,ออนไล,คัดแยก'!$C:$C,'รับ-จ่าย ประจำวัน'!$B424,'FG,ออนไล,คัดแยก'!AH:AH)</f>
        <v>0</v>
      </c>
      <c r="BP424" s="16">
        <f>SUMIF(เตรียมส่วนผสม!$C:$C,'รับ-จ่าย ประจำวัน'!$B424,เตรียมส่วนผสม!AI:AI)+SUMIF(กวนไส้!$C:$C,'รับ-จ่าย ประจำวัน'!$B424,กวนไส้!AI:AI)+SUMIF(ผลิต1!$C:$C,'รับ-จ่าย ประจำวัน'!$B424,ผลิต1!AI:AI)+SUMIF(ผลิต2!$C:$C,'รับ-จ่าย ประจำวัน'!$B424,ผลิต2!AI:AI)+SUMIF(เส้นแต่งหน้าขนมเค้ก!$C:$C,'รับ-จ่าย ประจำวัน'!$B424,เส้นแต่งหน้าขนมเค้ก!AI:AI)+SUMIF(แพ็ค!$C:$C,'รับ-จ่าย ประจำวัน'!$B424,แพ็ค!AI:AI)+SUMIF(ธุรการ!$C:$C,'รับ-จ่าย ประจำวัน'!$B424,ธุรการ!AI:AI)+SUMIF(เส้นแต่งหน้าขนมปัง!$C:$C,'รับ-จ่าย ประจำวัน'!$B424,เส้นแต่งหน้าขนมปัง!AI:AI)+SUMIF('วางแผนBC,CJ'!$C:$C,'รับ-จ่าย ประจำวัน'!$B424,'วางแผนBC,CJ'!AI:AI)+SUMIF(RD!$C:$C,'รับ-จ่าย ประจำวัน'!$B424,RD!AI:AI)+SUMIF('FG,ออนไล,คัดแยก'!$C:$C,'รับ-จ่าย ประจำวัน'!$B424,'FG,ออนไล,คัดแยก'!AI:AI)</f>
        <v>0</v>
      </c>
      <c r="BQ424" s="16">
        <f>SUMIF(เตรียมส่วนผสม!$C:$C,'รับ-จ่าย ประจำวัน'!$B424,เตรียมส่วนผสม!AJ:AJ)+SUMIF(กวนไส้!$C:$C,'รับ-จ่าย ประจำวัน'!$B424,กวนไส้!AJ:AJ)+SUMIF(ผลิต1!$C:$C,'รับ-จ่าย ประจำวัน'!$B424,ผลิต1!AJ:AJ)+SUMIF(ผลิต2!$C:$C,'รับ-จ่าย ประจำวัน'!$B424,ผลิต2!AJ:AJ)+SUMIF(เส้นแต่งหน้าขนมเค้ก!$C:$C,'รับ-จ่าย ประจำวัน'!$B424,เส้นแต่งหน้าขนมเค้ก!AJ:AJ)+SUMIF(แพ็ค!$C:$C,'รับ-จ่าย ประจำวัน'!$B424,แพ็ค!AJ:AJ)+SUMIF(ธุรการ!$C:$C,'รับ-จ่าย ประจำวัน'!$B424,ธุรการ!AJ:AJ)+SUMIF(เส้นแต่งหน้าขนมปัง!$C:$C,'รับ-จ่าย ประจำวัน'!$B424,เส้นแต่งหน้าขนมปัง!AJ:AJ)+SUMIF('วางแผนBC,CJ'!$C:$C,'รับ-จ่าย ประจำวัน'!$B424,'วางแผนBC,CJ'!AJ:AJ)+SUMIF(RD!$C:$C,'รับ-จ่าย ประจำวัน'!$B424,RD!AJ:AJ)+SUMIF('FG,ออนไล,คัดแยก'!$C:$C,'รับ-จ่าย ประจำวัน'!$B424,'FG,ออนไล,คัดแยก'!AJ:AJ)</f>
        <v>0</v>
      </c>
      <c r="BR424" s="16">
        <f>SUMIF(เตรียมส่วนผสม!$C:$C,'รับ-จ่าย ประจำวัน'!$B424,เตรียมส่วนผสม!AK:AK)+SUMIF(กวนไส้!$C:$C,'รับ-จ่าย ประจำวัน'!$B424,กวนไส้!AK:AK)+SUMIF(ผลิต1!$C:$C,'รับ-จ่าย ประจำวัน'!$B424,ผลิต1!AK:AK)+SUMIF(ผลิต2!$C:$C,'รับ-จ่าย ประจำวัน'!$B424,ผลิต2!AK:AK)+SUMIF(เส้นแต่งหน้าขนมเค้ก!$C:$C,'รับ-จ่าย ประจำวัน'!$B424,เส้นแต่งหน้าขนมเค้ก!AK:AK)+SUMIF(แพ็ค!$C:$C,'รับ-จ่าย ประจำวัน'!$B424,แพ็ค!AK:AK)+SUMIF(ธุรการ!$C:$C,'รับ-จ่าย ประจำวัน'!$B424,ธุรการ!AK:AK)+SUMIF(เส้นแต่งหน้าขนมปัง!$C:$C,'รับ-จ่าย ประจำวัน'!$B424,เส้นแต่งหน้าขนมปัง!AK:AK)+SUMIF('วางแผนBC,CJ'!$C:$C,'รับ-จ่าย ประจำวัน'!$B424,'วางแผนBC,CJ'!AK:AK)+SUMIF(RD!$C:$C,'รับ-จ่าย ประจำวัน'!$B424,RD!AK:AK)+SUMIF('FG,ออนไล,คัดแยก'!$C:$C,'รับ-จ่าย ประจำวัน'!$B424,'FG,ออนไล,คัดแยก'!AK:AK)</f>
        <v>0</v>
      </c>
      <c r="BS424" s="16">
        <f>SUMIF(เตรียมส่วนผสม!$C:$C,'รับ-จ่าย ประจำวัน'!$B424,เตรียมส่วนผสม!AL:AL)+SUMIF(กวนไส้!$C:$C,'รับ-จ่าย ประจำวัน'!$B424,กวนไส้!AL:AL)+SUMIF(ผลิต1!$C:$C,'รับ-จ่าย ประจำวัน'!$B424,ผลิต1!AL:AL)+SUMIF(ผลิต2!$C:$C,'รับ-จ่าย ประจำวัน'!$B424,ผลิต2!AL:AL)+SUMIF(เส้นแต่งหน้าขนมเค้ก!$C:$C,'รับ-จ่าย ประจำวัน'!$B424,เส้นแต่งหน้าขนมเค้ก!AL:AL)+SUMIF(แพ็ค!$C:$C,'รับ-จ่าย ประจำวัน'!$B424,แพ็ค!AL:AL)+SUMIF(ธุรการ!$C:$C,'รับ-จ่าย ประจำวัน'!$B424,ธุรการ!AL:AL)+SUMIF(เส้นแต่งหน้าขนมปัง!$C:$C,'รับ-จ่าย ประจำวัน'!$B424,เส้นแต่งหน้าขนมปัง!AL:AL)+SUMIF('วางแผนBC,CJ'!$C:$C,'รับ-จ่าย ประจำวัน'!$B424,'วางแผนBC,CJ'!AL:AL)+SUMIF(RD!$C:$C,'รับ-จ่าย ประจำวัน'!$B424,RD!AL:AL)+SUMIF('FG,ออนไล,คัดแยก'!$C:$C,'รับ-จ่าย ประจำวัน'!$B424,'FG,ออนไล,คัดแยก'!AL:AL)</f>
        <v>0</v>
      </c>
      <c r="BT424" s="18">
        <f t="shared" si="93"/>
        <v>0</v>
      </c>
      <c r="BU424" s="116"/>
      <c r="BV424" s="146">
        <f t="shared" si="94"/>
        <v>4600</v>
      </c>
      <c r="BW424" s="183">
        <v>30</v>
      </c>
      <c r="BX424" s="172">
        <f t="shared" si="89"/>
        <v>0</v>
      </c>
      <c r="BY424" s="188" t="e">
        <f t="shared" si="90"/>
        <v>#DIV/0!</v>
      </c>
      <c r="BZ424" s="180" t="e">
        <f t="shared" ca="1" si="95"/>
        <v>#DIV/0!</v>
      </c>
      <c r="CA424" s="93"/>
      <c r="CB424" s="93"/>
      <c r="CC424" s="93"/>
      <c r="CD424" s="93"/>
      <c r="CE424" s="93"/>
      <c r="CF424" s="93"/>
      <c r="CG424" s="93"/>
      <c r="CH424" s="93"/>
      <c r="CI424" s="93"/>
      <c r="CJ424" s="97"/>
      <c r="CK424" s="9">
        <f t="shared" si="91"/>
        <v>4600</v>
      </c>
    </row>
    <row r="425" spans="1:89" hidden="1" x14ac:dyDescent="0.5">
      <c r="A425" s="149"/>
      <c r="B425" s="34">
        <v>1024201007</v>
      </c>
      <c r="C425" s="33" t="s">
        <v>1713</v>
      </c>
      <c r="D425" s="141" t="s">
        <v>61</v>
      </c>
      <c r="E425" s="25"/>
      <c r="F425" s="132"/>
      <c r="G425" s="25"/>
      <c r="H425" s="12">
        <v>4600</v>
      </c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11"/>
      <c r="AF425" s="11"/>
      <c r="AG425" s="11"/>
      <c r="AH425" s="11"/>
      <c r="AI425" s="25"/>
      <c r="AJ425" s="25"/>
      <c r="AK425" s="25"/>
      <c r="AL425" s="25"/>
      <c r="AM425" s="25"/>
      <c r="AN425" s="15">
        <f t="shared" si="92"/>
        <v>0</v>
      </c>
      <c r="AO425" s="16">
        <f>SUMIF(เตรียมส่วนผสม!$C:$C,'รับ-จ่าย ประจำวัน'!$B425,เตรียมส่วนผสม!H:H)+SUMIF(กวนไส้!$C:$C,'รับ-จ่าย ประจำวัน'!$B425,กวนไส้!H:H)+SUMIF(ผลิต1!$C:$C,'รับ-จ่าย ประจำวัน'!$B425,ผลิต1!H:H)+SUMIF(ผลิต2!$C:$C,'รับ-จ่าย ประจำวัน'!$B425,ผลิต2!H:H)+SUMIF(เส้นแต่งหน้าขนมเค้ก!$C:$C,'รับ-จ่าย ประจำวัน'!$B425,เส้นแต่งหน้าขนมเค้ก!H:H)+SUMIF(แพ็ค!$C:$C,'รับ-จ่าย ประจำวัน'!$B425,แพ็ค!H:H)+SUMIF(ธุรการ!$C:$C,'รับ-จ่าย ประจำวัน'!$B425,ธุรการ!H:H)+SUMIF(เส้นแต่งหน้าขนมปัง!$C:$C,'รับ-จ่าย ประจำวัน'!$B425,เส้นแต่งหน้าขนมปัง!H:H)+SUMIF('วางแผนBC,CJ'!$C:$C,'รับ-จ่าย ประจำวัน'!$B425,'วางแผนBC,CJ'!H:H)+SUMIF(RD!$C:$C,'รับ-จ่าย ประจำวัน'!$B425,RD!H:H)+SUMIF('FG,ออนไล,คัดแยก'!$C:$C,'รับ-จ่าย ประจำวัน'!$B425,'FG,ออนไล,คัดแยก'!H:H)</f>
        <v>0</v>
      </c>
      <c r="AP425" s="16">
        <f>SUMIF(เตรียมส่วนผสม!$C:$C,'รับ-จ่าย ประจำวัน'!$B425,เตรียมส่วนผสม!I:I)+SUMIF(กวนไส้!$C:$C,'รับ-จ่าย ประจำวัน'!$B425,กวนไส้!I:I)+SUMIF(ผลิต1!$C:$C,'รับ-จ่าย ประจำวัน'!$B425,ผลิต1!I:I)+SUMIF(ผลิต2!$C:$C,'รับ-จ่าย ประจำวัน'!$B425,ผลิต2!I:I)+SUMIF(เส้นแต่งหน้าขนมเค้ก!$C:$C,'รับ-จ่าย ประจำวัน'!$B425,เส้นแต่งหน้าขนมเค้ก!I:I)+SUMIF(แพ็ค!$C:$C,'รับ-จ่าย ประจำวัน'!$B425,แพ็ค!I:I)+SUMIF(ธุรการ!$C:$C,'รับ-จ่าย ประจำวัน'!$B425,ธุรการ!I:I)+SUMIF(เส้นแต่งหน้าขนมปัง!$C:$C,'รับ-จ่าย ประจำวัน'!$B425,เส้นแต่งหน้าขนมปัง!I:I)+SUMIF('วางแผนBC,CJ'!$C:$C,'รับ-จ่าย ประจำวัน'!$B425,'วางแผนBC,CJ'!I:I)+SUMIF(RD!$C:$C,'รับ-จ่าย ประจำวัน'!$B425,RD!I:I)+SUMIF('FG,ออนไล,คัดแยก'!$C:$C,'รับ-จ่าย ประจำวัน'!$B425,'FG,ออนไล,คัดแยก'!I:I)</f>
        <v>0</v>
      </c>
      <c r="AQ425" s="16">
        <f>SUMIF(เตรียมส่วนผสม!$C:$C,'รับ-จ่าย ประจำวัน'!$B425,เตรียมส่วนผสม!J:J)+SUMIF(กวนไส้!$C:$C,'รับ-จ่าย ประจำวัน'!$B425,กวนไส้!J:J)+SUMIF(ผลิต1!$C:$C,'รับ-จ่าย ประจำวัน'!$B425,ผลิต1!J:J)+SUMIF(ผลิต2!$C:$C,'รับ-จ่าย ประจำวัน'!$B425,ผลิต2!J:J)+SUMIF(เส้นแต่งหน้าขนมเค้ก!$C:$C,'รับ-จ่าย ประจำวัน'!$B425,เส้นแต่งหน้าขนมเค้ก!J:J)+SUMIF(แพ็ค!$C:$C,'รับ-จ่าย ประจำวัน'!$B425,แพ็ค!J:J)+SUMIF(ธุรการ!$C:$C,'รับ-จ่าย ประจำวัน'!$B425,ธุรการ!J:J)+SUMIF(เส้นแต่งหน้าขนมปัง!$C:$C,'รับ-จ่าย ประจำวัน'!$B425,เส้นแต่งหน้าขนมปัง!J:J)+SUMIF('วางแผนBC,CJ'!$C:$C,'รับ-จ่าย ประจำวัน'!$B425,'วางแผนBC,CJ'!J:J)+SUMIF(RD!$C:$C,'รับ-จ่าย ประจำวัน'!$B425,RD!J:J)+SUMIF('FG,ออนไล,คัดแยก'!$C:$C,'รับ-จ่าย ประจำวัน'!$B425,'FG,ออนไล,คัดแยก'!J:J)</f>
        <v>0</v>
      </c>
      <c r="AR425" s="16">
        <f>SUMIF(เตรียมส่วนผสม!$C:$C,'รับ-จ่าย ประจำวัน'!$B425,เตรียมส่วนผสม!K:K)+SUMIF(กวนไส้!$C:$C,'รับ-จ่าย ประจำวัน'!$B425,กวนไส้!K:K)+SUMIF(ผลิต1!$C:$C,'รับ-จ่าย ประจำวัน'!$B425,ผลิต1!K:K)+SUMIF(ผลิต2!$C:$C,'รับ-จ่าย ประจำวัน'!$B425,ผลิต2!K:K)+SUMIF(เส้นแต่งหน้าขนมเค้ก!$C:$C,'รับ-จ่าย ประจำวัน'!$B425,เส้นแต่งหน้าขนมเค้ก!K:K)+SUMIF(แพ็ค!$C:$C,'รับ-จ่าย ประจำวัน'!$B425,แพ็ค!K:K)+SUMIF(ธุรการ!$C:$C,'รับ-จ่าย ประจำวัน'!$B425,ธุรการ!K:K)+SUMIF(เส้นแต่งหน้าขนมปัง!$C:$C,'รับ-จ่าย ประจำวัน'!$B425,เส้นแต่งหน้าขนมปัง!K:K)+SUMIF('วางแผนBC,CJ'!$C:$C,'รับ-จ่าย ประจำวัน'!$B425,'วางแผนBC,CJ'!K:K)+SUMIF(RD!$C:$C,'รับ-จ่าย ประจำวัน'!$B425,RD!K:K)+SUMIF('FG,ออนไล,คัดแยก'!$C:$C,'รับ-จ่าย ประจำวัน'!$B425,'FG,ออนไล,คัดแยก'!K:K)</f>
        <v>0</v>
      </c>
      <c r="AS425" s="16">
        <f>SUMIF(เตรียมส่วนผสม!$C:$C,'รับ-จ่าย ประจำวัน'!$B425,เตรียมส่วนผสม!L:L)+SUMIF(กวนไส้!$C:$C,'รับ-จ่าย ประจำวัน'!$B425,กวนไส้!L:L)+SUMIF(ผลิต1!$C:$C,'รับ-จ่าย ประจำวัน'!$B425,ผลิต1!L:L)+SUMIF(ผลิต2!$C:$C,'รับ-จ่าย ประจำวัน'!$B425,ผลิต2!L:L)+SUMIF(เส้นแต่งหน้าขนมเค้ก!$C:$C,'รับ-จ่าย ประจำวัน'!$B425,เส้นแต่งหน้าขนมเค้ก!L:L)+SUMIF(แพ็ค!$C:$C,'รับ-จ่าย ประจำวัน'!$B425,แพ็ค!L:L)+SUMIF(ธุรการ!$C:$C,'รับ-จ่าย ประจำวัน'!$B425,ธุรการ!L:L)+SUMIF(เส้นแต่งหน้าขนมปัง!$C:$C,'รับ-จ่าย ประจำวัน'!$B425,เส้นแต่งหน้าขนมปัง!L:L)+SUMIF('วางแผนBC,CJ'!$C:$C,'รับ-จ่าย ประจำวัน'!$B425,'วางแผนBC,CJ'!L:L)+SUMIF(RD!$C:$C,'รับ-จ่าย ประจำวัน'!$B425,RD!L:L)+SUMIF('FG,ออนไล,คัดแยก'!$C:$C,'รับ-จ่าย ประจำวัน'!$B425,'FG,ออนไล,คัดแยก'!L:L)</f>
        <v>0</v>
      </c>
      <c r="AT425" s="16">
        <f>SUMIF(เตรียมส่วนผสม!$C:$C,'รับ-จ่าย ประจำวัน'!$B425,เตรียมส่วนผสม!M:M)+SUMIF(กวนไส้!$C:$C,'รับ-จ่าย ประจำวัน'!$B425,กวนไส้!M:M)+SUMIF(ผลิต1!$C:$C,'รับ-จ่าย ประจำวัน'!$B425,ผลิต1!M:M)+SUMIF(ผลิต2!$C:$C,'รับ-จ่าย ประจำวัน'!$B425,ผลิต2!M:M)+SUMIF(เส้นแต่งหน้าขนมเค้ก!$C:$C,'รับ-จ่าย ประจำวัน'!$B425,เส้นแต่งหน้าขนมเค้ก!M:M)+SUMIF(แพ็ค!$C:$C,'รับ-จ่าย ประจำวัน'!$B425,แพ็ค!M:M)+SUMIF(ธุรการ!$C:$C,'รับ-จ่าย ประจำวัน'!$B425,ธุรการ!M:M)+SUMIF(เส้นแต่งหน้าขนมปัง!$C:$C,'รับ-จ่าย ประจำวัน'!$B425,เส้นแต่งหน้าขนมปัง!M:M)+SUMIF('วางแผนBC,CJ'!$C:$C,'รับ-จ่าย ประจำวัน'!$B425,'วางแผนBC,CJ'!M:M)+SUMIF(RD!$C:$C,'รับ-จ่าย ประจำวัน'!$B425,RD!M:M)+SUMIF('FG,ออนไล,คัดแยก'!$C:$C,'รับ-จ่าย ประจำวัน'!$B425,'FG,ออนไล,คัดแยก'!M:M)</f>
        <v>0</v>
      </c>
      <c r="AU425" s="16">
        <f>SUMIF(เตรียมส่วนผสม!$C:$C,'รับ-จ่าย ประจำวัน'!$B425,เตรียมส่วนผสม!N:N)+SUMIF(กวนไส้!$C:$C,'รับ-จ่าย ประจำวัน'!$B425,กวนไส้!N:N)+SUMIF(ผลิต1!$C:$C,'รับ-จ่าย ประจำวัน'!$B425,ผลิต1!N:N)+SUMIF(ผลิต2!$C:$C,'รับ-จ่าย ประจำวัน'!$B425,ผลิต2!N:N)+SUMIF(เส้นแต่งหน้าขนมเค้ก!$C:$C,'รับ-จ่าย ประจำวัน'!$B425,เส้นแต่งหน้าขนมเค้ก!N:N)+SUMIF(แพ็ค!$C:$C,'รับ-จ่าย ประจำวัน'!$B425,แพ็ค!N:N)+SUMIF(ธุรการ!$C:$C,'รับ-จ่าย ประจำวัน'!$B425,ธุรการ!N:N)+SUMIF(เส้นแต่งหน้าขนมปัง!$C:$C,'รับ-จ่าย ประจำวัน'!$B425,เส้นแต่งหน้าขนมปัง!N:N)+SUMIF('วางแผนBC,CJ'!$C:$C,'รับ-จ่าย ประจำวัน'!$B425,'วางแผนBC,CJ'!N:N)+SUMIF(RD!$C:$C,'รับ-จ่าย ประจำวัน'!$B425,RD!N:N)+SUMIF('FG,ออนไล,คัดแยก'!$C:$C,'รับ-จ่าย ประจำวัน'!$B425,'FG,ออนไล,คัดแยก'!N:N)</f>
        <v>0</v>
      </c>
      <c r="AV425" s="16">
        <f>SUMIF(เตรียมส่วนผสม!$C:$C,'รับ-จ่าย ประจำวัน'!$B425,เตรียมส่วนผสม!O:O)+SUMIF(กวนไส้!$C:$C,'รับ-จ่าย ประจำวัน'!$B425,กวนไส้!O:O)+SUMIF(ผลิต1!$C:$C,'รับ-จ่าย ประจำวัน'!$B425,ผลิต1!O:O)+SUMIF(ผลิต2!$C:$C,'รับ-จ่าย ประจำวัน'!$B425,ผลิต2!O:O)+SUMIF(เส้นแต่งหน้าขนมเค้ก!$C:$C,'รับ-จ่าย ประจำวัน'!$B425,เส้นแต่งหน้าขนมเค้ก!O:O)+SUMIF(แพ็ค!$C:$C,'รับ-จ่าย ประจำวัน'!$B425,แพ็ค!O:O)+SUMIF(ธุรการ!$C:$C,'รับ-จ่าย ประจำวัน'!$B425,ธุรการ!O:O)+SUMIF(เส้นแต่งหน้าขนมปัง!$C:$C,'รับ-จ่าย ประจำวัน'!$B425,เส้นแต่งหน้าขนมปัง!O:O)+SUMIF('วางแผนBC,CJ'!$C:$C,'รับ-จ่าย ประจำวัน'!$B425,'วางแผนBC,CJ'!O:O)+SUMIF(RD!$C:$C,'รับ-จ่าย ประจำวัน'!$B425,RD!O:O)+SUMIF('FG,ออนไล,คัดแยก'!$C:$C,'รับ-จ่าย ประจำวัน'!$B425,'FG,ออนไล,คัดแยก'!O:O)</f>
        <v>0</v>
      </c>
      <c r="AW425" s="16">
        <f>SUMIF(เตรียมส่วนผสม!$C:$C,'รับ-จ่าย ประจำวัน'!$B425,เตรียมส่วนผสม!P:P)+SUMIF(กวนไส้!$C:$C,'รับ-จ่าย ประจำวัน'!$B425,กวนไส้!P:P)+SUMIF(ผลิต1!$C:$C,'รับ-จ่าย ประจำวัน'!$B425,ผลิต1!P:P)+SUMIF(ผลิต2!$C:$C,'รับ-จ่าย ประจำวัน'!$B425,ผลิต2!P:P)+SUMIF(เส้นแต่งหน้าขนมเค้ก!$C:$C,'รับ-จ่าย ประจำวัน'!$B425,เส้นแต่งหน้าขนมเค้ก!P:P)+SUMIF(แพ็ค!$C:$C,'รับ-จ่าย ประจำวัน'!$B425,แพ็ค!P:P)+SUMIF(ธุรการ!$C:$C,'รับ-จ่าย ประจำวัน'!$B425,ธุรการ!P:P)+SUMIF(เส้นแต่งหน้าขนมปัง!$C:$C,'รับ-จ่าย ประจำวัน'!$B425,เส้นแต่งหน้าขนมปัง!P:P)+SUMIF('วางแผนBC,CJ'!$C:$C,'รับ-จ่าย ประจำวัน'!$B425,'วางแผนBC,CJ'!P:P)+SUMIF(RD!$C:$C,'รับ-จ่าย ประจำวัน'!$B425,RD!P:P)+SUMIF('FG,ออนไล,คัดแยก'!$C:$C,'รับ-จ่าย ประจำวัน'!$B425,'FG,ออนไล,คัดแยก'!P:P)</f>
        <v>0</v>
      </c>
      <c r="AX425" s="16">
        <f>SUMIF(เตรียมส่วนผสม!$C:$C,'รับ-จ่าย ประจำวัน'!$B425,เตรียมส่วนผสม!Q:Q)+SUMIF(กวนไส้!$C:$C,'รับ-จ่าย ประจำวัน'!$B425,กวนไส้!Q:Q)+SUMIF(ผลิต1!$C:$C,'รับ-จ่าย ประจำวัน'!$B425,ผลิต1!Q:Q)+SUMIF(ผลิต2!$C:$C,'รับ-จ่าย ประจำวัน'!$B425,ผลิต2!Q:Q)+SUMIF(เส้นแต่งหน้าขนมเค้ก!$C:$C,'รับ-จ่าย ประจำวัน'!$B425,เส้นแต่งหน้าขนมเค้ก!Q:Q)+SUMIF(แพ็ค!$C:$C,'รับ-จ่าย ประจำวัน'!$B425,แพ็ค!Q:Q)+SUMIF(ธุรการ!$C:$C,'รับ-จ่าย ประจำวัน'!$B425,ธุรการ!Q:Q)+SUMIF(เส้นแต่งหน้าขนมปัง!$C:$C,'รับ-จ่าย ประจำวัน'!$B425,เส้นแต่งหน้าขนมปัง!Q:Q)+SUMIF('วางแผนBC,CJ'!$C:$C,'รับ-จ่าย ประจำวัน'!$B425,'วางแผนBC,CJ'!Q:Q)+SUMIF(RD!$C:$C,'รับ-จ่าย ประจำวัน'!$B425,RD!Q:Q)+SUMIF('FG,ออนไล,คัดแยก'!$C:$C,'รับ-จ่าย ประจำวัน'!$B425,'FG,ออนไล,คัดแยก'!Q:Q)</f>
        <v>0</v>
      </c>
      <c r="AY425" s="16">
        <f>SUMIF(เตรียมส่วนผสม!$C:$C,'รับ-จ่าย ประจำวัน'!$B425,เตรียมส่วนผสม!R:R)+SUMIF(กวนไส้!$C:$C,'รับ-จ่าย ประจำวัน'!$B425,กวนไส้!R:R)+SUMIF(ผลิต1!$C:$C,'รับ-จ่าย ประจำวัน'!$B425,ผลิต1!R:R)+SUMIF(ผลิต2!$C:$C,'รับ-จ่าย ประจำวัน'!$B425,ผลิต2!R:R)+SUMIF(เส้นแต่งหน้าขนมเค้ก!$C:$C,'รับ-จ่าย ประจำวัน'!$B425,เส้นแต่งหน้าขนมเค้ก!R:R)+SUMIF(แพ็ค!$C:$C,'รับ-จ่าย ประจำวัน'!$B425,แพ็ค!R:R)+SUMIF(ธุรการ!$C:$C,'รับ-จ่าย ประจำวัน'!$B425,ธุรการ!R:R)+SUMIF(เส้นแต่งหน้าขนมปัง!$C:$C,'รับ-จ่าย ประจำวัน'!$B425,เส้นแต่งหน้าขนมปัง!R:R)+SUMIF('วางแผนBC,CJ'!$C:$C,'รับ-จ่าย ประจำวัน'!$B425,'วางแผนBC,CJ'!R:R)+SUMIF(RD!$C:$C,'รับ-จ่าย ประจำวัน'!$B425,RD!R:R)+SUMIF('FG,ออนไล,คัดแยก'!$C:$C,'รับ-จ่าย ประจำวัน'!$B425,'FG,ออนไล,คัดแยก'!R:R)</f>
        <v>0</v>
      </c>
      <c r="AZ425" s="16">
        <f>SUMIF(เตรียมส่วนผสม!$C:$C,'รับ-จ่าย ประจำวัน'!$B425,เตรียมส่วนผสม!S:S)+SUMIF(กวนไส้!$C:$C,'รับ-จ่าย ประจำวัน'!$B425,กวนไส้!S:S)+SUMIF(ผลิต1!$C:$C,'รับ-จ่าย ประจำวัน'!$B425,ผลิต1!S:S)+SUMIF(ผลิต2!$C:$C,'รับ-จ่าย ประจำวัน'!$B425,ผลิต2!S:S)+SUMIF(เส้นแต่งหน้าขนมเค้ก!$C:$C,'รับ-จ่าย ประจำวัน'!$B425,เส้นแต่งหน้าขนมเค้ก!S:S)+SUMIF(แพ็ค!$C:$C,'รับ-จ่าย ประจำวัน'!$B425,แพ็ค!S:S)+SUMIF(ธุรการ!$C:$C,'รับ-จ่าย ประจำวัน'!$B425,ธุรการ!S:S)+SUMIF(เส้นแต่งหน้าขนมปัง!$C:$C,'รับ-จ่าย ประจำวัน'!$B425,เส้นแต่งหน้าขนมปัง!S:S)+SUMIF('วางแผนBC,CJ'!$C:$C,'รับ-จ่าย ประจำวัน'!$B425,'วางแผนBC,CJ'!S:S)+SUMIF(RD!$C:$C,'รับ-จ่าย ประจำวัน'!$B425,RD!S:S)+SUMIF('FG,ออนไล,คัดแยก'!$C:$C,'รับ-จ่าย ประจำวัน'!$B425,'FG,ออนไล,คัดแยก'!S:S)</f>
        <v>0</v>
      </c>
      <c r="BA425" s="16">
        <f>SUMIF(เตรียมส่วนผสม!$C:$C,'รับ-จ่าย ประจำวัน'!$B425,เตรียมส่วนผสม!T:T)+SUMIF(กวนไส้!$C:$C,'รับ-จ่าย ประจำวัน'!$B425,กวนไส้!T:T)+SUMIF(ผลิต1!$C:$C,'รับ-จ่าย ประจำวัน'!$B425,ผลิต1!T:T)+SUMIF(ผลิต2!$C:$C,'รับ-จ่าย ประจำวัน'!$B425,ผลิต2!T:T)+SUMIF(เส้นแต่งหน้าขนมเค้ก!$C:$C,'รับ-จ่าย ประจำวัน'!$B425,เส้นแต่งหน้าขนมเค้ก!T:T)+SUMIF(แพ็ค!$C:$C,'รับ-จ่าย ประจำวัน'!$B425,แพ็ค!T:T)+SUMIF(ธุรการ!$C:$C,'รับ-จ่าย ประจำวัน'!$B425,ธุรการ!T:T)+SUMIF(เส้นแต่งหน้าขนมปัง!$C:$C,'รับ-จ่าย ประจำวัน'!$B425,เส้นแต่งหน้าขนมปัง!T:T)+SUMIF('วางแผนBC,CJ'!$C:$C,'รับ-จ่าย ประจำวัน'!$B425,'วางแผนBC,CJ'!T:T)+SUMIF(RD!$C:$C,'รับ-จ่าย ประจำวัน'!$B425,RD!T:T)+SUMIF('FG,ออนไล,คัดแยก'!$C:$C,'รับ-จ่าย ประจำวัน'!$B425,'FG,ออนไล,คัดแยก'!T:T)</f>
        <v>0</v>
      </c>
      <c r="BB425" s="16">
        <f>SUMIF(เตรียมส่วนผสม!$C:$C,'รับ-จ่าย ประจำวัน'!$B425,เตรียมส่วนผสม!U:U)+SUMIF(กวนไส้!$C:$C,'รับ-จ่าย ประจำวัน'!$B425,กวนไส้!U:U)+SUMIF(ผลิต1!$C:$C,'รับ-จ่าย ประจำวัน'!$B425,ผลิต1!U:U)+SUMIF(ผลิต2!$C:$C,'รับ-จ่าย ประจำวัน'!$B425,ผลิต2!U:U)+SUMIF(เส้นแต่งหน้าขนมเค้ก!$C:$C,'รับ-จ่าย ประจำวัน'!$B425,เส้นแต่งหน้าขนมเค้ก!U:U)+SUMIF(แพ็ค!$C:$C,'รับ-จ่าย ประจำวัน'!$B425,แพ็ค!U:U)+SUMIF(ธุรการ!$C:$C,'รับ-จ่าย ประจำวัน'!$B425,ธุรการ!U:U)+SUMIF(เส้นแต่งหน้าขนมปัง!$C:$C,'รับ-จ่าย ประจำวัน'!$B425,เส้นแต่งหน้าขนมปัง!U:U)+SUMIF('วางแผนBC,CJ'!$C:$C,'รับ-จ่าย ประจำวัน'!$B425,'วางแผนBC,CJ'!U:U)+SUMIF(RD!$C:$C,'รับ-จ่าย ประจำวัน'!$B425,RD!U:U)+SUMIF('FG,ออนไล,คัดแยก'!$C:$C,'รับ-จ่าย ประจำวัน'!$B425,'FG,ออนไล,คัดแยก'!U:U)</f>
        <v>0</v>
      </c>
      <c r="BC425" s="16">
        <f>SUMIF(เตรียมส่วนผสม!$C:$C,'รับ-จ่าย ประจำวัน'!$B425,เตรียมส่วนผสม!V:V)+SUMIF(กวนไส้!$C:$C,'รับ-จ่าย ประจำวัน'!$B425,กวนไส้!V:V)+SUMIF(ผลิต1!$C:$C,'รับ-จ่าย ประจำวัน'!$B425,ผลิต1!V:V)+SUMIF(ผลิต2!$C:$C,'รับ-จ่าย ประจำวัน'!$B425,ผลิต2!V:V)+SUMIF(เส้นแต่งหน้าขนมเค้ก!$C:$C,'รับ-จ่าย ประจำวัน'!$B425,เส้นแต่งหน้าขนมเค้ก!V:V)+SUMIF(แพ็ค!$C:$C,'รับ-จ่าย ประจำวัน'!$B425,แพ็ค!V:V)+SUMIF(ธุรการ!$C:$C,'รับ-จ่าย ประจำวัน'!$B425,ธุรการ!V:V)+SUMIF(เส้นแต่งหน้าขนมปัง!$C:$C,'รับ-จ่าย ประจำวัน'!$B425,เส้นแต่งหน้าขนมปัง!V:V)+SUMIF('วางแผนBC,CJ'!$C:$C,'รับ-จ่าย ประจำวัน'!$B425,'วางแผนBC,CJ'!V:V)+SUMIF(RD!$C:$C,'รับ-จ่าย ประจำวัน'!$B425,RD!V:V)+SUMIF('FG,ออนไล,คัดแยก'!$C:$C,'รับ-จ่าย ประจำวัน'!$B425,'FG,ออนไล,คัดแยก'!V:V)</f>
        <v>0</v>
      </c>
      <c r="BD425" s="16">
        <f>SUMIF(เตรียมส่วนผสม!$C:$C,'รับ-จ่าย ประจำวัน'!$B425,เตรียมส่วนผสม!W:W)+SUMIF(กวนไส้!$C:$C,'รับ-จ่าย ประจำวัน'!$B425,กวนไส้!W:W)+SUMIF(ผลิต1!$C:$C,'รับ-จ่าย ประจำวัน'!$B425,ผลิต1!W:W)+SUMIF(ผลิต2!$C:$C,'รับ-จ่าย ประจำวัน'!$B425,ผลิต2!W:W)+SUMIF(เส้นแต่งหน้าขนมเค้ก!$C:$C,'รับ-จ่าย ประจำวัน'!$B425,เส้นแต่งหน้าขนมเค้ก!W:W)+SUMIF(แพ็ค!$C:$C,'รับ-จ่าย ประจำวัน'!$B425,แพ็ค!W:W)+SUMIF(ธุรการ!$C:$C,'รับ-จ่าย ประจำวัน'!$B425,ธุรการ!W:W)+SUMIF(เส้นแต่งหน้าขนมปัง!$C:$C,'รับ-จ่าย ประจำวัน'!$B425,เส้นแต่งหน้าขนมปัง!W:W)+SUMIF('วางแผนBC,CJ'!$C:$C,'รับ-จ่าย ประจำวัน'!$B425,'วางแผนBC,CJ'!W:W)+SUMIF(RD!$C:$C,'รับ-จ่าย ประจำวัน'!$B425,RD!W:W)+SUMIF('FG,ออนไล,คัดแยก'!$C:$C,'รับ-จ่าย ประจำวัน'!$B425,'FG,ออนไล,คัดแยก'!W:W)</f>
        <v>0</v>
      </c>
      <c r="BE425" s="16">
        <f>SUMIF(เตรียมส่วนผสม!$C:$C,'รับ-จ่าย ประจำวัน'!$B425,เตรียมส่วนผสม!X:X)+SUMIF(กวนไส้!$C:$C,'รับ-จ่าย ประจำวัน'!$B425,กวนไส้!X:X)+SUMIF(ผลิต1!$C:$C,'รับ-จ่าย ประจำวัน'!$B425,ผลิต1!X:X)+SUMIF(ผลิต2!$C:$C,'รับ-จ่าย ประจำวัน'!$B425,ผลิต2!X:X)+SUMIF(เส้นแต่งหน้าขนมเค้ก!$C:$C,'รับ-จ่าย ประจำวัน'!$B425,เส้นแต่งหน้าขนมเค้ก!X:X)+SUMIF(แพ็ค!$C:$C,'รับ-จ่าย ประจำวัน'!$B425,แพ็ค!X:X)+SUMIF(ธุรการ!$C:$C,'รับ-จ่าย ประจำวัน'!$B425,ธุรการ!X:X)+SUMIF(เส้นแต่งหน้าขนมปัง!$C:$C,'รับ-จ่าย ประจำวัน'!$B425,เส้นแต่งหน้าขนมปัง!X:X)+SUMIF('วางแผนBC,CJ'!$C:$C,'รับ-จ่าย ประจำวัน'!$B425,'วางแผนBC,CJ'!X:X)+SUMIF(RD!$C:$C,'รับ-จ่าย ประจำวัน'!$B425,RD!X:X)+SUMIF('FG,ออนไล,คัดแยก'!$C:$C,'รับ-จ่าย ประจำวัน'!$B425,'FG,ออนไล,คัดแยก'!X:X)</f>
        <v>0</v>
      </c>
      <c r="BF425" s="16">
        <f>SUMIF(เตรียมส่วนผสม!$C:$C,'รับ-จ่าย ประจำวัน'!$B425,เตรียมส่วนผสม!Y:Y)+SUMIF(กวนไส้!$C:$C,'รับ-จ่าย ประจำวัน'!$B425,กวนไส้!Y:Y)+SUMIF(ผลิต1!$C:$C,'รับ-จ่าย ประจำวัน'!$B425,ผลิต1!Y:Y)+SUMIF(ผลิต2!$C:$C,'รับ-จ่าย ประจำวัน'!$B425,ผลิต2!Y:Y)+SUMIF(เส้นแต่งหน้าขนมเค้ก!$C:$C,'รับ-จ่าย ประจำวัน'!$B425,เส้นแต่งหน้าขนมเค้ก!Y:Y)+SUMIF(แพ็ค!$C:$C,'รับ-จ่าย ประจำวัน'!$B425,แพ็ค!Y:Y)+SUMIF(ธุรการ!$C:$C,'รับ-จ่าย ประจำวัน'!$B425,ธุรการ!Y:Y)+SUMIF(เส้นแต่งหน้าขนมปัง!$C:$C,'รับ-จ่าย ประจำวัน'!$B425,เส้นแต่งหน้าขนมปัง!Y:Y)+SUMIF('วางแผนBC,CJ'!$C:$C,'รับ-จ่าย ประจำวัน'!$B425,'วางแผนBC,CJ'!Y:Y)+SUMIF(RD!$C:$C,'รับ-จ่าย ประจำวัน'!$B425,RD!Y:Y)+SUMIF('FG,ออนไล,คัดแยก'!$C:$C,'รับ-จ่าย ประจำวัน'!$B425,'FG,ออนไล,คัดแยก'!Y:Y)</f>
        <v>0</v>
      </c>
      <c r="BG425" s="16">
        <f>SUMIF(เตรียมส่วนผสม!$C:$C,'รับ-จ่าย ประจำวัน'!$B425,เตรียมส่วนผสม!Z:Z)+SUMIF(กวนไส้!$C:$C,'รับ-จ่าย ประจำวัน'!$B425,กวนไส้!Z:Z)+SUMIF(ผลิต1!$C:$C,'รับ-จ่าย ประจำวัน'!$B425,ผลิต1!Z:Z)+SUMIF(ผลิต2!$C:$C,'รับ-จ่าย ประจำวัน'!$B425,ผลิต2!Z:Z)+SUMIF(เส้นแต่งหน้าขนมเค้ก!$C:$C,'รับ-จ่าย ประจำวัน'!$B425,เส้นแต่งหน้าขนมเค้ก!Z:Z)+SUMIF(แพ็ค!$C:$C,'รับ-จ่าย ประจำวัน'!$B425,แพ็ค!Z:Z)+SUMIF(ธุรการ!$C:$C,'รับ-จ่าย ประจำวัน'!$B425,ธุรการ!Z:Z)+SUMIF(เส้นแต่งหน้าขนมปัง!$C:$C,'รับ-จ่าย ประจำวัน'!$B425,เส้นแต่งหน้าขนมปัง!Z:Z)+SUMIF('วางแผนBC,CJ'!$C:$C,'รับ-จ่าย ประจำวัน'!$B425,'วางแผนBC,CJ'!Z:Z)+SUMIF(RD!$C:$C,'รับ-จ่าย ประจำวัน'!$B425,RD!Z:Z)+SUMIF('FG,ออนไล,คัดแยก'!$C:$C,'รับ-จ่าย ประจำวัน'!$B425,'FG,ออนไล,คัดแยก'!Z:Z)</f>
        <v>0</v>
      </c>
      <c r="BH425" s="16">
        <f>SUMIF(เตรียมส่วนผสม!$C:$C,'รับ-จ่าย ประจำวัน'!$B425,เตรียมส่วนผสม!AA:AA)+SUMIF(กวนไส้!$C:$C,'รับ-จ่าย ประจำวัน'!$B425,กวนไส้!AA:AA)+SUMIF(ผลิต1!$C:$C,'รับ-จ่าย ประจำวัน'!$B425,ผลิต1!AA:AA)+SUMIF(ผลิต2!$C:$C,'รับ-จ่าย ประจำวัน'!$B425,ผลิต2!AA:AA)+SUMIF(เส้นแต่งหน้าขนมเค้ก!$C:$C,'รับ-จ่าย ประจำวัน'!$B425,เส้นแต่งหน้าขนมเค้ก!AA:AA)+SUMIF(แพ็ค!$C:$C,'รับ-จ่าย ประจำวัน'!$B425,แพ็ค!AA:AA)+SUMIF(ธุรการ!$C:$C,'รับ-จ่าย ประจำวัน'!$B425,ธุรการ!AA:AA)+SUMIF(เส้นแต่งหน้าขนมปัง!$C:$C,'รับ-จ่าย ประจำวัน'!$B425,เส้นแต่งหน้าขนมปัง!AA:AA)+SUMIF('วางแผนBC,CJ'!$C:$C,'รับ-จ่าย ประจำวัน'!$B425,'วางแผนBC,CJ'!AA:AA)+SUMIF(RD!$C:$C,'รับ-จ่าย ประจำวัน'!$B425,RD!AA:AA)+SUMIF('FG,ออนไล,คัดแยก'!$C:$C,'รับ-จ่าย ประจำวัน'!$B425,'FG,ออนไล,คัดแยก'!AA:AA)</f>
        <v>0</v>
      </c>
      <c r="BI425" s="16">
        <f>SUMIF(เตรียมส่วนผสม!$C:$C,'รับ-จ่าย ประจำวัน'!$B425,เตรียมส่วนผสม!AB:AB)+SUMIF(กวนไส้!$C:$C,'รับ-จ่าย ประจำวัน'!$B425,กวนไส้!AB:AB)+SUMIF(ผลิต1!$C:$C,'รับ-จ่าย ประจำวัน'!$B425,ผลิต1!AB:AB)+SUMIF(ผลิต2!$C:$C,'รับ-จ่าย ประจำวัน'!$B425,ผลิต2!AB:AB)+SUMIF(เส้นแต่งหน้าขนมเค้ก!$C:$C,'รับ-จ่าย ประจำวัน'!$B425,เส้นแต่งหน้าขนมเค้ก!AB:AB)+SUMIF(แพ็ค!$C:$C,'รับ-จ่าย ประจำวัน'!$B425,แพ็ค!AB:AB)+SUMIF(ธุรการ!$C:$C,'รับ-จ่าย ประจำวัน'!$B425,ธุรการ!AB:AB)+SUMIF(เส้นแต่งหน้าขนมปัง!$C:$C,'รับ-จ่าย ประจำวัน'!$B425,เส้นแต่งหน้าขนมปัง!AB:AB)+SUMIF('วางแผนBC,CJ'!$C:$C,'รับ-จ่าย ประจำวัน'!$B425,'วางแผนBC,CJ'!AB:AB)+SUMIF(RD!$C:$C,'รับ-จ่าย ประจำวัน'!$B425,RD!AB:AB)+SUMIF('FG,ออนไล,คัดแยก'!$C:$C,'รับ-จ่าย ประจำวัน'!$B425,'FG,ออนไล,คัดแยก'!AB:AB)</f>
        <v>0</v>
      </c>
      <c r="BJ425" s="16">
        <f>SUMIF(เตรียมส่วนผสม!$C:$C,'รับ-จ่าย ประจำวัน'!$B425,เตรียมส่วนผสม!AC:AC)+SUMIF(กวนไส้!$C:$C,'รับ-จ่าย ประจำวัน'!$B425,กวนไส้!AC:AC)+SUMIF(ผลิต1!$C:$C,'รับ-จ่าย ประจำวัน'!$B425,ผลิต1!AC:AC)+SUMIF(ผลิต2!$C:$C,'รับ-จ่าย ประจำวัน'!$B425,ผลิต2!AC:AC)+SUMIF(เส้นแต่งหน้าขนมเค้ก!$C:$C,'รับ-จ่าย ประจำวัน'!$B425,เส้นแต่งหน้าขนมเค้ก!AC:AC)+SUMIF(แพ็ค!$C:$C,'รับ-จ่าย ประจำวัน'!$B425,แพ็ค!AC:AC)+SUMIF(ธุรการ!$C:$C,'รับ-จ่าย ประจำวัน'!$B425,ธุรการ!AC:AC)+SUMIF(เส้นแต่งหน้าขนมปัง!$C:$C,'รับ-จ่าย ประจำวัน'!$B425,เส้นแต่งหน้าขนมปัง!AC:AC)+SUMIF('วางแผนBC,CJ'!$C:$C,'รับ-จ่าย ประจำวัน'!$B425,'วางแผนBC,CJ'!AC:AC)+SUMIF(RD!$C:$C,'รับ-จ่าย ประจำวัน'!$B425,RD!AC:AC)+SUMIF('FG,ออนไล,คัดแยก'!$C:$C,'รับ-จ่าย ประจำวัน'!$B425,'FG,ออนไล,คัดแยก'!AC:AC)</f>
        <v>0</v>
      </c>
      <c r="BK425" s="16">
        <f>SUMIF(เตรียมส่วนผสม!$C:$C,'รับ-จ่าย ประจำวัน'!$B425,เตรียมส่วนผสม!AD:AD)+SUMIF(กวนไส้!$C:$C,'รับ-จ่าย ประจำวัน'!$B425,กวนไส้!AD:AD)+SUMIF(ผลิต1!$C:$C,'รับ-จ่าย ประจำวัน'!$B425,ผลิต1!AD:AD)+SUMIF(ผลิต2!$C:$C,'รับ-จ่าย ประจำวัน'!$B425,ผลิต2!AD:AD)+SUMIF(เส้นแต่งหน้าขนมเค้ก!$C:$C,'รับ-จ่าย ประจำวัน'!$B425,เส้นแต่งหน้าขนมเค้ก!AD:AD)+SUMIF(แพ็ค!$C:$C,'รับ-จ่าย ประจำวัน'!$B425,แพ็ค!AD:AD)+SUMIF(ธุรการ!$C:$C,'รับ-จ่าย ประจำวัน'!$B425,ธุรการ!AD:AD)+SUMIF(เส้นแต่งหน้าขนมปัง!$C:$C,'รับ-จ่าย ประจำวัน'!$B425,เส้นแต่งหน้าขนมปัง!AD:AD)+SUMIF('วางแผนBC,CJ'!$C:$C,'รับ-จ่าย ประจำวัน'!$B425,'วางแผนBC,CJ'!AD:AD)+SUMIF(RD!$C:$C,'รับ-จ่าย ประจำวัน'!$B425,RD!AD:AD)+SUMIF('FG,ออนไล,คัดแยก'!$C:$C,'รับ-จ่าย ประจำวัน'!$B425,'FG,ออนไล,คัดแยก'!AD:AD)</f>
        <v>0</v>
      </c>
      <c r="BL425" s="16">
        <f>SUMIF(เตรียมส่วนผสม!$C:$C,'รับ-จ่าย ประจำวัน'!$B425,เตรียมส่วนผสม!AE:AE)+SUMIF(กวนไส้!$C:$C,'รับ-จ่าย ประจำวัน'!$B425,กวนไส้!AE:AE)+SUMIF(ผลิต1!$C:$C,'รับ-จ่าย ประจำวัน'!$B425,ผลิต1!AE:AE)+SUMIF(ผลิต2!$C:$C,'รับ-จ่าย ประจำวัน'!$B425,ผลิต2!AE:AE)+SUMIF(เส้นแต่งหน้าขนมเค้ก!$C:$C,'รับ-จ่าย ประจำวัน'!$B425,เส้นแต่งหน้าขนมเค้ก!AE:AE)+SUMIF(แพ็ค!$C:$C,'รับ-จ่าย ประจำวัน'!$B425,แพ็ค!AE:AE)+SUMIF(ธุรการ!$C:$C,'รับ-จ่าย ประจำวัน'!$B425,ธุรการ!AE:AE)+SUMIF(เส้นแต่งหน้าขนมปัง!$C:$C,'รับ-จ่าย ประจำวัน'!$B425,เส้นแต่งหน้าขนมปัง!AE:AE)+SUMIF('วางแผนBC,CJ'!$C:$C,'รับ-จ่าย ประจำวัน'!$B425,'วางแผนBC,CJ'!AE:AE)+SUMIF(RD!$C:$C,'รับ-จ่าย ประจำวัน'!$B425,RD!AE:AE)+SUMIF('FG,ออนไล,คัดแยก'!$C:$C,'รับ-จ่าย ประจำวัน'!$B425,'FG,ออนไล,คัดแยก'!AE:AE)</f>
        <v>0</v>
      </c>
      <c r="BM425" s="16">
        <f>SUMIF(เตรียมส่วนผสม!$C:$C,'รับ-จ่าย ประจำวัน'!$B425,เตรียมส่วนผสม!AF:AF)+SUMIF(กวนไส้!$C:$C,'รับ-จ่าย ประจำวัน'!$B425,กวนไส้!AF:AF)+SUMIF(ผลิต1!$C:$C,'รับ-จ่าย ประจำวัน'!$B425,ผลิต1!AF:AF)+SUMIF(ผลิต2!$C:$C,'รับ-จ่าย ประจำวัน'!$B425,ผลิต2!AF:AF)+SUMIF(เส้นแต่งหน้าขนมเค้ก!$C:$C,'รับ-จ่าย ประจำวัน'!$B425,เส้นแต่งหน้าขนมเค้ก!AF:AF)+SUMIF(แพ็ค!$C:$C,'รับ-จ่าย ประจำวัน'!$B425,แพ็ค!AF:AF)+SUMIF(ธุรการ!$C:$C,'รับ-จ่าย ประจำวัน'!$B425,ธุรการ!AF:AF)+SUMIF(เส้นแต่งหน้าขนมปัง!$C:$C,'รับ-จ่าย ประจำวัน'!$B425,เส้นแต่งหน้าขนมปัง!AF:AF)+SUMIF('วางแผนBC,CJ'!$C:$C,'รับ-จ่าย ประจำวัน'!$B425,'วางแผนBC,CJ'!AF:AF)+SUMIF(RD!$C:$C,'รับ-จ่าย ประจำวัน'!$B425,RD!AF:AF)+SUMIF('FG,ออนไล,คัดแยก'!$C:$C,'รับ-จ่าย ประจำวัน'!$B425,'FG,ออนไล,คัดแยก'!AF:AF)</f>
        <v>0</v>
      </c>
      <c r="BN425" s="16">
        <f>SUMIF(เตรียมส่วนผสม!$C:$C,'รับ-จ่าย ประจำวัน'!$B425,เตรียมส่วนผสม!AG:AG)+SUMIF(กวนไส้!$C:$C,'รับ-จ่าย ประจำวัน'!$B425,กวนไส้!AG:AG)+SUMIF(ผลิต1!$C:$C,'รับ-จ่าย ประจำวัน'!$B425,ผลิต1!AG:AG)+SUMIF(ผลิต2!$C:$C,'รับ-จ่าย ประจำวัน'!$B425,ผลิต2!AG:AG)+SUMIF(เส้นแต่งหน้าขนมเค้ก!$C:$C,'รับ-จ่าย ประจำวัน'!$B425,เส้นแต่งหน้าขนมเค้ก!AG:AG)+SUMIF(แพ็ค!$C:$C,'รับ-จ่าย ประจำวัน'!$B425,แพ็ค!AG:AG)+SUMIF(ธุรการ!$C:$C,'รับ-จ่าย ประจำวัน'!$B425,ธุรการ!AG:AG)+SUMIF(เส้นแต่งหน้าขนมปัง!$C:$C,'รับ-จ่าย ประจำวัน'!$B425,เส้นแต่งหน้าขนมปัง!AG:AG)+SUMIF('วางแผนBC,CJ'!$C:$C,'รับ-จ่าย ประจำวัน'!$B425,'วางแผนBC,CJ'!AG:AG)+SUMIF(RD!$C:$C,'รับ-จ่าย ประจำวัน'!$B425,RD!AG:AG)+SUMIF('FG,ออนไล,คัดแยก'!$C:$C,'รับ-จ่าย ประจำวัน'!$B425,'FG,ออนไล,คัดแยก'!AG:AG)</f>
        <v>0</v>
      </c>
      <c r="BO425" s="16">
        <f>SUMIF(เตรียมส่วนผสม!$C:$C,'รับ-จ่าย ประจำวัน'!$B425,เตรียมส่วนผสม!AH:AH)+SUMIF(กวนไส้!$C:$C,'รับ-จ่าย ประจำวัน'!$B425,กวนไส้!AH:AH)+SUMIF(ผลิต1!$C:$C,'รับ-จ่าย ประจำวัน'!$B425,ผลิต1!AH:AH)+SUMIF(ผลิต2!$C:$C,'รับ-จ่าย ประจำวัน'!$B425,ผลิต2!AH:AH)+SUMIF(เส้นแต่งหน้าขนมเค้ก!$C:$C,'รับ-จ่าย ประจำวัน'!$B425,เส้นแต่งหน้าขนมเค้ก!AH:AH)+SUMIF(แพ็ค!$C:$C,'รับ-จ่าย ประจำวัน'!$B425,แพ็ค!AH:AH)+SUMIF(ธุรการ!$C:$C,'รับ-จ่าย ประจำวัน'!$B425,ธุรการ!AH:AH)+SUMIF(เส้นแต่งหน้าขนมปัง!$C:$C,'รับ-จ่าย ประจำวัน'!$B425,เส้นแต่งหน้าขนมปัง!AH:AH)+SUMIF('วางแผนBC,CJ'!$C:$C,'รับ-จ่าย ประจำวัน'!$B425,'วางแผนBC,CJ'!AH:AH)+SUMIF(RD!$C:$C,'รับ-จ่าย ประจำวัน'!$B425,RD!AH:AH)+SUMIF('FG,ออนไล,คัดแยก'!$C:$C,'รับ-จ่าย ประจำวัน'!$B425,'FG,ออนไล,คัดแยก'!AH:AH)</f>
        <v>0</v>
      </c>
      <c r="BP425" s="16">
        <f>SUMIF(เตรียมส่วนผสม!$C:$C,'รับ-จ่าย ประจำวัน'!$B425,เตรียมส่วนผสม!AI:AI)+SUMIF(กวนไส้!$C:$C,'รับ-จ่าย ประจำวัน'!$B425,กวนไส้!AI:AI)+SUMIF(ผลิต1!$C:$C,'รับ-จ่าย ประจำวัน'!$B425,ผลิต1!AI:AI)+SUMIF(ผลิต2!$C:$C,'รับ-จ่าย ประจำวัน'!$B425,ผลิต2!AI:AI)+SUMIF(เส้นแต่งหน้าขนมเค้ก!$C:$C,'รับ-จ่าย ประจำวัน'!$B425,เส้นแต่งหน้าขนมเค้ก!AI:AI)+SUMIF(แพ็ค!$C:$C,'รับ-จ่าย ประจำวัน'!$B425,แพ็ค!AI:AI)+SUMIF(ธุรการ!$C:$C,'รับ-จ่าย ประจำวัน'!$B425,ธุรการ!AI:AI)+SUMIF(เส้นแต่งหน้าขนมปัง!$C:$C,'รับ-จ่าย ประจำวัน'!$B425,เส้นแต่งหน้าขนมปัง!AI:AI)+SUMIF('วางแผนBC,CJ'!$C:$C,'รับ-จ่าย ประจำวัน'!$B425,'วางแผนBC,CJ'!AI:AI)+SUMIF(RD!$C:$C,'รับ-จ่าย ประจำวัน'!$B425,RD!AI:AI)+SUMIF('FG,ออนไล,คัดแยก'!$C:$C,'รับ-จ่าย ประจำวัน'!$B425,'FG,ออนไล,คัดแยก'!AI:AI)</f>
        <v>0</v>
      </c>
      <c r="BQ425" s="16">
        <f>SUMIF(เตรียมส่วนผสม!$C:$C,'รับ-จ่าย ประจำวัน'!$B425,เตรียมส่วนผสม!AJ:AJ)+SUMIF(กวนไส้!$C:$C,'รับ-จ่าย ประจำวัน'!$B425,กวนไส้!AJ:AJ)+SUMIF(ผลิต1!$C:$C,'รับ-จ่าย ประจำวัน'!$B425,ผลิต1!AJ:AJ)+SUMIF(ผลิต2!$C:$C,'รับ-จ่าย ประจำวัน'!$B425,ผลิต2!AJ:AJ)+SUMIF(เส้นแต่งหน้าขนมเค้ก!$C:$C,'รับ-จ่าย ประจำวัน'!$B425,เส้นแต่งหน้าขนมเค้ก!AJ:AJ)+SUMIF(แพ็ค!$C:$C,'รับ-จ่าย ประจำวัน'!$B425,แพ็ค!AJ:AJ)+SUMIF(ธุรการ!$C:$C,'รับ-จ่าย ประจำวัน'!$B425,ธุรการ!AJ:AJ)+SUMIF(เส้นแต่งหน้าขนมปัง!$C:$C,'รับ-จ่าย ประจำวัน'!$B425,เส้นแต่งหน้าขนมปัง!AJ:AJ)+SUMIF('วางแผนBC,CJ'!$C:$C,'รับ-จ่าย ประจำวัน'!$B425,'วางแผนBC,CJ'!AJ:AJ)+SUMIF(RD!$C:$C,'รับ-จ่าย ประจำวัน'!$B425,RD!AJ:AJ)+SUMIF('FG,ออนไล,คัดแยก'!$C:$C,'รับ-จ่าย ประจำวัน'!$B425,'FG,ออนไล,คัดแยก'!AJ:AJ)</f>
        <v>0</v>
      </c>
      <c r="BR425" s="16">
        <f>SUMIF(เตรียมส่วนผสม!$C:$C,'รับ-จ่าย ประจำวัน'!$B425,เตรียมส่วนผสม!AK:AK)+SUMIF(กวนไส้!$C:$C,'รับ-จ่าย ประจำวัน'!$B425,กวนไส้!AK:AK)+SUMIF(ผลิต1!$C:$C,'รับ-จ่าย ประจำวัน'!$B425,ผลิต1!AK:AK)+SUMIF(ผลิต2!$C:$C,'รับ-จ่าย ประจำวัน'!$B425,ผลิต2!AK:AK)+SUMIF(เส้นแต่งหน้าขนมเค้ก!$C:$C,'รับ-จ่าย ประจำวัน'!$B425,เส้นแต่งหน้าขนมเค้ก!AK:AK)+SUMIF(แพ็ค!$C:$C,'รับ-จ่าย ประจำวัน'!$B425,แพ็ค!AK:AK)+SUMIF(ธุรการ!$C:$C,'รับ-จ่าย ประจำวัน'!$B425,ธุรการ!AK:AK)+SUMIF(เส้นแต่งหน้าขนมปัง!$C:$C,'รับ-จ่าย ประจำวัน'!$B425,เส้นแต่งหน้าขนมปัง!AK:AK)+SUMIF('วางแผนBC,CJ'!$C:$C,'รับ-จ่าย ประจำวัน'!$B425,'วางแผนBC,CJ'!AK:AK)+SUMIF(RD!$C:$C,'รับ-จ่าย ประจำวัน'!$B425,RD!AK:AK)+SUMIF('FG,ออนไล,คัดแยก'!$C:$C,'รับ-จ่าย ประจำวัน'!$B425,'FG,ออนไล,คัดแยก'!AK:AK)</f>
        <v>0</v>
      </c>
      <c r="BS425" s="16">
        <f>SUMIF(เตรียมส่วนผสม!$C:$C,'รับ-จ่าย ประจำวัน'!$B425,เตรียมส่วนผสม!AL:AL)+SUMIF(กวนไส้!$C:$C,'รับ-จ่าย ประจำวัน'!$B425,กวนไส้!AL:AL)+SUMIF(ผลิต1!$C:$C,'รับ-จ่าย ประจำวัน'!$B425,ผลิต1!AL:AL)+SUMIF(ผลิต2!$C:$C,'รับ-จ่าย ประจำวัน'!$B425,ผลิต2!AL:AL)+SUMIF(เส้นแต่งหน้าขนมเค้ก!$C:$C,'รับ-จ่าย ประจำวัน'!$B425,เส้นแต่งหน้าขนมเค้ก!AL:AL)+SUMIF(แพ็ค!$C:$C,'รับ-จ่าย ประจำวัน'!$B425,แพ็ค!AL:AL)+SUMIF(ธุรการ!$C:$C,'รับ-จ่าย ประจำวัน'!$B425,ธุรการ!AL:AL)+SUMIF(เส้นแต่งหน้าขนมปัง!$C:$C,'รับ-จ่าย ประจำวัน'!$B425,เส้นแต่งหน้าขนมปัง!AL:AL)+SUMIF('วางแผนBC,CJ'!$C:$C,'รับ-จ่าย ประจำวัน'!$B425,'วางแผนBC,CJ'!AL:AL)+SUMIF(RD!$C:$C,'รับ-จ่าย ประจำวัน'!$B425,RD!AL:AL)+SUMIF('FG,ออนไล,คัดแยก'!$C:$C,'รับ-จ่าย ประจำวัน'!$B425,'FG,ออนไล,คัดแยก'!AL:AL)</f>
        <v>0</v>
      </c>
      <c r="BT425" s="18">
        <f t="shared" si="93"/>
        <v>0</v>
      </c>
      <c r="BU425" s="116"/>
      <c r="BV425" s="146">
        <f t="shared" si="94"/>
        <v>4600</v>
      </c>
      <c r="BW425" s="183">
        <v>30</v>
      </c>
      <c r="BX425" s="172">
        <f t="shared" si="89"/>
        <v>0</v>
      </c>
      <c r="BY425" s="188" t="e">
        <f t="shared" si="90"/>
        <v>#DIV/0!</v>
      </c>
      <c r="BZ425" s="180" t="e">
        <f t="shared" ca="1" si="95"/>
        <v>#DIV/0!</v>
      </c>
      <c r="CA425" s="93"/>
      <c r="CB425" s="93"/>
      <c r="CC425" s="93"/>
      <c r="CD425" s="93"/>
      <c r="CE425" s="93"/>
      <c r="CF425" s="93"/>
      <c r="CG425" s="93"/>
      <c r="CH425" s="93"/>
      <c r="CI425" s="93"/>
      <c r="CJ425" s="97"/>
      <c r="CK425" s="9">
        <f t="shared" si="91"/>
        <v>4600</v>
      </c>
    </row>
    <row r="426" spans="1:89" hidden="1" x14ac:dyDescent="0.5">
      <c r="A426" s="149"/>
      <c r="B426" s="34">
        <v>1021601032</v>
      </c>
      <c r="C426" s="33" t="s">
        <v>1743</v>
      </c>
      <c r="D426" s="141" t="s">
        <v>61</v>
      </c>
      <c r="E426" s="25"/>
      <c r="F426" s="162" t="s">
        <v>1605</v>
      </c>
      <c r="G426" s="25"/>
      <c r="H426" s="12">
        <v>13311</v>
      </c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11"/>
      <c r="AF426" s="11"/>
      <c r="AG426" s="11"/>
      <c r="AH426" s="11"/>
      <c r="AI426" s="25"/>
      <c r="AJ426" s="25"/>
      <c r="AK426" s="25"/>
      <c r="AL426" s="25"/>
      <c r="AM426" s="25"/>
      <c r="AN426" s="15">
        <f t="shared" si="92"/>
        <v>0</v>
      </c>
      <c r="AO426" s="16">
        <f>SUMIF(เตรียมส่วนผสม!$C:$C,'รับ-จ่าย ประจำวัน'!$B426,เตรียมส่วนผสม!H:H)+SUMIF(กวนไส้!$C:$C,'รับ-จ่าย ประจำวัน'!$B426,กวนไส้!H:H)+SUMIF(ผลิต1!$C:$C,'รับ-จ่าย ประจำวัน'!$B426,ผลิต1!H:H)+SUMIF(ผลิต2!$C:$C,'รับ-จ่าย ประจำวัน'!$B426,ผลิต2!H:H)+SUMIF(เส้นแต่งหน้าขนมเค้ก!$C:$C,'รับ-จ่าย ประจำวัน'!$B426,เส้นแต่งหน้าขนมเค้ก!H:H)+SUMIF(แพ็ค!$C:$C,'รับ-จ่าย ประจำวัน'!$B426,แพ็ค!H:H)+SUMIF(ธุรการ!$C:$C,'รับ-จ่าย ประจำวัน'!$B426,ธุรการ!H:H)+SUMIF(เส้นแต่งหน้าขนมปัง!$C:$C,'รับ-จ่าย ประจำวัน'!$B426,เส้นแต่งหน้าขนมปัง!H:H)+SUMIF('วางแผนBC,CJ'!$C:$C,'รับ-จ่าย ประจำวัน'!$B426,'วางแผนBC,CJ'!H:H)+SUMIF(RD!$C:$C,'รับ-จ่าย ประจำวัน'!$B426,RD!H:H)+SUMIF('FG,ออนไล,คัดแยก'!$C:$C,'รับ-จ่าย ประจำวัน'!$B426,'FG,ออนไล,คัดแยก'!H:H)</f>
        <v>0</v>
      </c>
      <c r="AP426" s="16">
        <f>SUMIF(เตรียมส่วนผสม!$C:$C,'รับ-จ่าย ประจำวัน'!$B426,เตรียมส่วนผสม!I:I)+SUMIF(กวนไส้!$C:$C,'รับ-จ่าย ประจำวัน'!$B426,กวนไส้!I:I)+SUMIF(ผลิต1!$C:$C,'รับ-จ่าย ประจำวัน'!$B426,ผลิต1!I:I)+SUMIF(ผลิต2!$C:$C,'รับ-จ่าย ประจำวัน'!$B426,ผลิต2!I:I)+SUMIF(เส้นแต่งหน้าขนมเค้ก!$C:$C,'รับ-จ่าย ประจำวัน'!$B426,เส้นแต่งหน้าขนมเค้ก!I:I)+SUMIF(แพ็ค!$C:$C,'รับ-จ่าย ประจำวัน'!$B426,แพ็ค!I:I)+SUMIF(ธุรการ!$C:$C,'รับ-จ่าย ประจำวัน'!$B426,ธุรการ!I:I)+SUMIF(เส้นแต่งหน้าขนมปัง!$C:$C,'รับ-จ่าย ประจำวัน'!$B426,เส้นแต่งหน้าขนมปัง!I:I)+SUMIF('วางแผนBC,CJ'!$C:$C,'รับ-จ่าย ประจำวัน'!$B426,'วางแผนBC,CJ'!I:I)+SUMIF(RD!$C:$C,'รับ-จ่าย ประจำวัน'!$B426,RD!I:I)+SUMIF('FG,ออนไล,คัดแยก'!$C:$C,'รับ-จ่าย ประจำวัน'!$B426,'FG,ออนไล,คัดแยก'!I:I)</f>
        <v>0</v>
      </c>
      <c r="AQ426" s="16">
        <f>SUMIF(เตรียมส่วนผสม!$C:$C,'รับ-จ่าย ประจำวัน'!$B426,เตรียมส่วนผสม!J:J)+SUMIF(กวนไส้!$C:$C,'รับ-จ่าย ประจำวัน'!$B426,กวนไส้!J:J)+SUMIF(ผลิต1!$C:$C,'รับ-จ่าย ประจำวัน'!$B426,ผลิต1!J:J)+SUMIF(ผลิต2!$C:$C,'รับ-จ่าย ประจำวัน'!$B426,ผลิต2!J:J)+SUMIF(เส้นแต่งหน้าขนมเค้ก!$C:$C,'รับ-จ่าย ประจำวัน'!$B426,เส้นแต่งหน้าขนมเค้ก!J:J)+SUMIF(แพ็ค!$C:$C,'รับ-จ่าย ประจำวัน'!$B426,แพ็ค!J:J)+SUMIF(ธุรการ!$C:$C,'รับ-จ่าย ประจำวัน'!$B426,ธุรการ!J:J)+SUMIF(เส้นแต่งหน้าขนมปัง!$C:$C,'รับ-จ่าย ประจำวัน'!$B426,เส้นแต่งหน้าขนมปัง!J:J)+SUMIF('วางแผนBC,CJ'!$C:$C,'รับ-จ่าย ประจำวัน'!$B426,'วางแผนBC,CJ'!J:J)+SUMIF(RD!$C:$C,'รับ-จ่าย ประจำวัน'!$B426,RD!J:J)+SUMIF('FG,ออนไล,คัดแยก'!$C:$C,'รับ-จ่าย ประจำวัน'!$B426,'FG,ออนไล,คัดแยก'!J:J)</f>
        <v>0</v>
      </c>
      <c r="AR426" s="16">
        <f>SUMIF(เตรียมส่วนผสม!$C:$C,'รับ-จ่าย ประจำวัน'!$B426,เตรียมส่วนผสม!K:K)+SUMIF(กวนไส้!$C:$C,'รับ-จ่าย ประจำวัน'!$B426,กวนไส้!K:K)+SUMIF(ผลิต1!$C:$C,'รับ-จ่าย ประจำวัน'!$B426,ผลิต1!K:K)+SUMIF(ผลิต2!$C:$C,'รับ-จ่าย ประจำวัน'!$B426,ผลิต2!K:K)+SUMIF(เส้นแต่งหน้าขนมเค้ก!$C:$C,'รับ-จ่าย ประจำวัน'!$B426,เส้นแต่งหน้าขนมเค้ก!K:K)+SUMIF(แพ็ค!$C:$C,'รับ-จ่าย ประจำวัน'!$B426,แพ็ค!K:K)+SUMIF(ธุรการ!$C:$C,'รับ-จ่าย ประจำวัน'!$B426,ธุรการ!K:K)+SUMIF(เส้นแต่งหน้าขนมปัง!$C:$C,'รับ-จ่าย ประจำวัน'!$B426,เส้นแต่งหน้าขนมปัง!K:K)+SUMIF('วางแผนBC,CJ'!$C:$C,'รับ-จ่าย ประจำวัน'!$B426,'วางแผนBC,CJ'!K:K)+SUMIF(RD!$C:$C,'รับ-จ่าย ประจำวัน'!$B426,RD!K:K)+SUMIF('FG,ออนไล,คัดแยก'!$C:$C,'รับ-จ่าย ประจำวัน'!$B426,'FG,ออนไล,คัดแยก'!K:K)</f>
        <v>0</v>
      </c>
      <c r="AS426" s="16">
        <f>SUMIF(เตรียมส่วนผสม!$C:$C,'รับ-จ่าย ประจำวัน'!$B426,เตรียมส่วนผสม!L:L)+SUMIF(กวนไส้!$C:$C,'รับ-จ่าย ประจำวัน'!$B426,กวนไส้!L:L)+SUMIF(ผลิต1!$C:$C,'รับ-จ่าย ประจำวัน'!$B426,ผลิต1!L:L)+SUMIF(ผลิต2!$C:$C,'รับ-จ่าย ประจำวัน'!$B426,ผลิต2!L:L)+SUMIF(เส้นแต่งหน้าขนมเค้ก!$C:$C,'รับ-จ่าย ประจำวัน'!$B426,เส้นแต่งหน้าขนมเค้ก!L:L)+SUMIF(แพ็ค!$C:$C,'รับ-จ่าย ประจำวัน'!$B426,แพ็ค!L:L)+SUMIF(ธุรการ!$C:$C,'รับ-จ่าย ประจำวัน'!$B426,ธุรการ!L:L)+SUMIF(เส้นแต่งหน้าขนมปัง!$C:$C,'รับ-จ่าย ประจำวัน'!$B426,เส้นแต่งหน้าขนมปัง!L:L)+SUMIF('วางแผนBC,CJ'!$C:$C,'รับ-จ่าย ประจำวัน'!$B426,'วางแผนBC,CJ'!L:L)+SUMIF(RD!$C:$C,'รับ-จ่าย ประจำวัน'!$B426,RD!L:L)+SUMIF('FG,ออนไล,คัดแยก'!$C:$C,'รับ-จ่าย ประจำวัน'!$B426,'FG,ออนไล,คัดแยก'!L:L)</f>
        <v>0</v>
      </c>
      <c r="AT426" s="16">
        <f>SUMIF(เตรียมส่วนผสม!$C:$C,'รับ-จ่าย ประจำวัน'!$B426,เตรียมส่วนผสม!M:M)+SUMIF(กวนไส้!$C:$C,'รับ-จ่าย ประจำวัน'!$B426,กวนไส้!M:M)+SUMIF(ผลิต1!$C:$C,'รับ-จ่าย ประจำวัน'!$B426,ผลิต1!M:M)+SUMIF(ผลิต2!$C:$C,'รับ-จ่าย ประจำวัน'!$B426,ผลิต2!M:M)+SUMIF(เส้นแต่งหน้าขนมเค้ก!$C:$C,'รับ-จ่าย ประจำวัน'!$B426,เส้นแต่งหน้าขนมเค้ก!M:M)+SUMIF(แพ็ค!$C:$C,'รับ-จ่าย ประจำวัน'!$B426,แพ็ค!M:M)+SUMIF(ธุรการ!$C:$C,'รับ-จ่าย ประจำวัน'!$B426,ธุรการ!M:M)+SUMIF(เส้นแต่งหน้าขนมปัง!$C:$C,'รับ-จ่าย ประจำวัน'!$B426,เส้นแต่งหน้าขนมปัง!M:M)+SUMIF('วางแผนBC,CJ'!$C:$C,'รับ-จ่าย ประจำวัน'!$B426,'วางแผนBC,CJ'!M:M)+SUMIF(RD!$C:$C,'รับ-จ่าย ประจำวัน'!$B426,RD!M:M)+SUMIF('FG,ออนไล,คัดแยก'!$C:$C,'รับ-จ่าย ประจำวัน'!$B426,'FG,ออนไล,คัดแยก'!M:M)</f>
        <v>0</v>
      </c>
      <c r="AU426" s="16">
        <f>SUMIF(เตรียมส่วนผสม!$C:$C,'รับ-จ่าย ประจำวัน'!$B426,เตรียมส่วนผสม!N:N)+SUMIF(กวนไส้!$C:$C,'รับ-จ่าย ประจำวัน'!$B426,กวนไส้!N:N)+SUMIF(ผลิต1!$C:$C,'รับ-จ่าย ประจำวัน'!$B426,ผลิต1!N:N)+SUMIF(ผลิต2!$C:$C,'รับ-จ่าย ประจำวัน'!$B426,ผลิต2!N:N)+SUMIF(เส้นแต่งหน้าขนมเค้ก!$C:$C,'รับ-จ่าย ประจำวัน'!$B426,เส้นแต่งหน้าขนมเค้ก!N:N)+SUMIF(แพ็ค!$C:$C,'รับ-จ่าย ประจำวัน'!$B426,แพ็ค!N:N)+SUMIF(ธุรการ!$C:$C,'รับ-จ่าย ประจำวัน'!$B426,ธุรการ!N:N)+SUMIF(เส้นแต่งหน้าขนมปัง!$C:$C,'รับ-จ่าย ประจำวัน'!$B426,เส้นแต่งหน้าขนมปัง!N:N)+SUMIF('วางแผนBC,CJ'!$C:$C,'รับ-จ่าย ประจำวัน'!$B426,'วางแผนBC,CJ'!N:N)+SUMIF(RD!$C:$C,'รับ-จ่าย ประจำวัน'!$B426,RD!N:N)+SUMIF('FG,ออนไล,คัดแยก'!$C:$C,'รับ-จ่าย ประจำวัน'!$B426,'FG,ออนไล,คัดแยก'!N:N)</f>
        <v>0</v>
      </c>
      <c r="AV426" s="16">
        <f>SUMIF(เตรียมส่วนผสม!$C:$C,'รับ-จ่าย ประจำวัน'!$B426,เตรียมส่วนผสม!O:O)+SUMIF(กวนไส้!$C:$C,'รับ-จ่าย ประจำวัน'!$B426,กวนไส้!O:O)+SUMIF(ผลิต1!$C:$C,'รับ-จ่าย ประจำวัน'!$B426,ผลิต1!O:O)+SUMIF(ผลิต2!$C:$C,'รับ-จ่าย ประจำวัน'!$B426,ผลิต2!O:O)+SUMIF(เส้นแต่งหน้าขนมเค้ก!$C:$C,'รับ-จ่าย ประจำวัน'!$B426,เส้นแต่งหน้าขนมเค้ก!O:O)+SUMIF(แพ็ค!$C:$C,'รับ-จ่าย ประจำวัน'!$B426,แพ็ค!O:O)+SUMIF(ธุรการ!$C:$C,'รับ-จ่าย ประจำวัน'!$B426,ธุรการ!O:O)+SUMIF(เส้นแต่งหน้าขนมปัง!$C:$C,'รับ-จ่าย ประจำวัน'!$B426,เส้นแต่งหน้าขนมปัง!O:O)+SUMIF('วางแผนBC,CJ'!$C:$C,'รับ-จ่าย ประจำวัน'!$B426,'วางแผนBC,CJ'!O:O)+SUMIF(RD!$C:$C,'รับ-จ่าย ประจำวัน'!$B426,RD!O:O)+SUMIF('FG,ออนไล,คัดแยก'!$C:$C,'รับ-จ่าย ประจำวัน'!$B426,'FG,ออนไล,คัดแยก'!O:O)</f>
        <v>0</v>
      </c>
      <c r="AW426" s="16">
        <f>SUMIF(เตรียมส่วนผสม!$C:$C,'รับ-จ่าย ประจำวัน'!$B426,เตรียมส่วนผสม!P:P)+SUMIF(กวนไส้!$C:$C,'รับ-จ่าย ประจำวัน'!$B426,กวนไส้!P:P)+SUMIF(ผลิต1!$C:$C,'รับ-จ่าย ประจำวัน'!$B426,ผลิต1!P:P)+SUMIF(ผลิต2!$C:$C,'รับ-จ่าย ประจำวัน'!$B426,ผลิต2!P:P)+SUMIF(เส้นแต่งหน้าขนมเค้ก!$C:$C,'รับ-จ่าย ประจำวัน'!$B426,เส้นแต่งหน้าขนมเค้ก!P:P)+SUMIF(แพ็ค!$C:$C,'รับ-จ่าย ประจำวัน'!$B426,แพ็ค!P:P)+SUMIF(ธุรการ!$C:$C,'รับ-จ่าย ประจำวัน'!$B426,ธุรการ!P:P)+SUMIF(เส้นแต่งหน้าขนมปัง!$C:$C,'รับ-จ่าย ประจำวัน'!$B426,เส้นแต่งหน้าขนมปัง!P:P)+SUMIF('วางแผนBC,CJ'!$C:$C,'รับ-จ่าย ประจำวัน'!$B426,'วางแผนBC,CJ'!P:P)+SUMIF(RD!$C:$C,'รับ-จ่าย ประจำวัน'!$B426,RD!P:P)+SUMIF('FG,ออนไล,คัดแยก'!$C:$C,'รับ-จ่าย ประจำวัน'!$B426,'FG,ออนไล,คัดแยก'!P:P)</f>
        <v>0</v>
      </c>
      <c r="AX426" s="16">
        <f>SUMIF(เตรียมส่วนผสม!$C:$C,'รับ-จ่าย ประจำวัน'!$B426,เตรียมส่วนผสม!Q:Q)+SUMIF(กวนไส้!$C:$C,'รับ-จ่าย ประจำวัน'!$B426,กวนไส้!Q:Q)+SUMIF(ผลิต1!$C:$C,'รับ-จ่าย ประจำวัน'!$B426,ผลิต1!Q:Q)+SUMIF(ผลิต2!$C:$C,'รับ-จ่าย ประจำวัน'!$B426,ผลิต2!Q:Q)+SUMIF(เส้นแต่งหน้าขนมเค้ก!$C:$C,'รับ-จ่าย ประจำวัน'!$B426,เส้นแต่งหน้าขนมเค้ก!Q:Q)+SUMIF(แพ็ค!$C:$C,'รับ-จ่าย ประจำวัน'!$B426,แพ็ค!Q:Q)+SUMIF(ธุรการ!$C:$C,'รับ-จ่าย ประจำวัน'!$B426,ธุรการ!Q:Q)+SUMIF(เส้นแต่งหน้าขนมปัง!$C:$C,'รับ-จ่าย ประจำวัน'!$B426,เส้นแต่งหน้าขนมปัง!Q:Q)+SUMIF('วางแผนBC,CJ'!$C:$C,'รับ-จ่าย ประจำวัน'!$B426,'วางแผนBC,CJ'!Q:Q)+SUMIF(RD!$C:$C,'รับ-จ่าย ประจำวัน'!$B426,RD!Q:Q)+SUMIF('FG,ออนไล,คัดแยก'!$C:$C,'รับ-จ่าย ประจำวัน'!$B426,'FG,ออนไล,คัดแยก'!Q:Q)</f>
        <v>0</v>
      </c>
      <c r="AY426" s="16">
        <f>SUMIF(เตรียมส่วนผสม!$C:$C,'รับ-จ่าย ประจำวัน'!$B426,เตรียมส่วนผสม!R:R)+SUMIF(กวนไส้!$C:$C,'รับ-จ่าย ประจำวัน'!$B426,กวนไส้!R:R)+SUMIF(ผลิต1!$C:$C,'รับ-จ่าย ประจำวัน'!$B426,ผลิต1!R:R)+SUMIF(ผลิต2!$C:$C,'รับ-จ่าย ประจำวัน'!$B426,ผลิต2!R:R)+SUMIF(เส้นแต่งหน้าขนมเค้ก!$C:$C,'รับ-จ่าย ประจำวัน'!$B426,เส้นแต่งหน้าขนมเค้ก!R:R)+SUMIF(แพ็ค!$C:$C,'รับ-จ่าย ประจำวัน'!$B426,แพ็ค!R:R)+SUMIF(ธุรการ!$C:$C,'รับ-จ่าย ประจำวัน'!$B426,ธุรการ!R:R)+SUMIF(เส้นแต่งหน้าขนมปัง!$C:$C,'รับ-จ่าย ประจำวัน'!$B426,เส้นแต่งหน้าขนมปัง!R:R)+SUMIF('วางแผนBC,CJ'!$C:$C,'รับ-จ่าย ประจำวัน'!$B426,'วางแผนBC,CJ'!R:R)+SUMIF(RD!$C:$C,'รับ-จ่าย ประจำวัน'!$B426,RD!R:R)+SUMIF('FG,ออนไล,คัดแยก'!$C:$C,'รับ-จ่าย ประจำวัน'!$B426,'FG,ออนไล,คัดแยก'!R:R)</f>
        <v>0</v>
      </c>
      <c r="AZ426" s="16">
        <f>SUMIF(เตรียมส่วนผสม!$C:$C,'รับ-จ่าย ประจำวัน'!$B426,เตรียมส่วนผสม!S:S)+SUMIF(กวนไส้!$C:$C,'รับ-จ่าย ประจำวัน'!$B426,กวนไส้!S:S)+SUMIF(ผลิต1!$C:$C,'รับ-จ่าย ประจำวัน'!$B426,ผลิต1!S:S)+SUMIF(ผลิต2!$C:$C,'รับ-จ่าย ประจำวัน'!$B426,ผลิต2!S:S)+SUMIF(เส้นแต่งหน้าขนมเค้ก!$C:$C,'รับ-จ่าย ประจำวัน'!$B426,เส้นแต่งหน้าขนมเค้ก!S:S)+SUMIF(แพ็ค!$C:$C,'รับ-จ่าย ประจำวัน'!$B426,แพ็ค!S:S)+SUMIF(ธุรการ!$C:$C,'รับ-จ่าย ประจำวัน'!$B426,ธุรการ!S:S)+SUMIF(เส้นแต่งหน้าขนมปัง!$C:$C,'รับ-จ่าย ประจำวัน'!$B426,เส้นแต่งหน้าขนมปัง!S:S)+SUMIF('วางแผนBC,CJ'!$C:$C,'รับ-จ่าย ประจำวัน'!$B426,'วางแผนBC,CJ'!S:S)+SUMIF(RD!$C:$C,'รับ-จ่าย ประจำวัน'!$B426,RD!S:S)+SUMIF('FG,ออนไล,คัดแยก'!$C:$C,'รับ-จ่าย ประจำวัน'!$B426,'FG,ออนไล,คัดแยก'!S:S)</f>
        <v>0</v>
      </c>
      <c r="BA426" s="16">
        <f>SUMIF(เตรียมส่วนผสม!$C:$C,'รับ-จ่าย ประจำวัน'!$B426,เตรียมส่วนผสม!T:T)+SUMIF(กวนไส้!$C:$C,'รับ-จ่าย ประจำวัน'!$B426,กวนไส้!T:T)+SUMIF(ผลิต1!$C:$C,'รับ-จ่าย ประจำวัน'!$B426,ผลิต1!T:T)+SUMIF(ผลิต2!$C:$C,'รับ-จ่าย ประจำวัน'!$B426,ผลิต2!T:T)+SUMIF(เส้นแต่งหน้าขนมเค้ก!$C:$C,'รับ-จ่าย ประจำวัน'!$B426,เส้นแต่งหน้าขนมเค้ก!T:T)+SUMIF(แพ็ค!$C:$C,'รับ-จ่าย ประจำวัน'!$B426,แพ็ค!T:T)+SUMIF(ธุรการ!$C:$C,'รับ-จ่าย ประจำวัน'!$B426,ธุรการ!T:T)+SUMIF(เส้นแต่งหน้าขนมปัง!$C:$C,'รับ-จ่าย ประจำวัน'!$B426,เส้นแต่งหน้าขนมปัง!T:T)+SUMIF('วางแผนBC,CJ'!$C:$C,'รับ-จ่าย ประจำวัน'!$B426,'วางแผนBC,CJ'!T:T)+SUMIF(RD!$C:$C,'รับ-จ่าย ประจำวัน'!$B426,RD!T:T)+SUMIF('FG,ออนไล,คัดแยก'!$C:$C,'รับ-จ่าย ประจำวัน'!$B426,'FG,ออนไล,คัดแยก'!T:T)</f>
        <v>0</v>
      </c>
      <c r="BB426" s="16">
        <f>SUMIF(เตรียมส่วนผสม!$C:$C,'รับ-จ่าย ประจำวัน'!$B426,เตรียมส่วนผสม!U:U)+SUMIF(กวนไส้!$C:$C,'รับ-จ่าย ประจำวัน'!$B426,กวนไส้!U:U)+SUMIF(ผลิต1!$C:$C,'รับ-จ่าย ประจำวัน'!$B426,ผลิต1!U:U)+SUMIF(ผลิต2!$C:$C,'รับ-จ่าย ประจำวัน'!$B426,ผลิต2!U:U)+SUMIF(เส้นแต่งหน้าขนมเค้ก!$C:$C,'รับ-จ่าย ประจำวัน'!$B426,เส้นแต่งหน้าขนมเค้ก!U:U)+SUMIF(แพ็ค!$C:$C,'รับ-จ่าย ประจำวัน'!$B426,แพ็ค!U:U)+SUMIF(ธุรการ!$C:$C,'รับ-จ่าย ประจำวัน'!$B426,ธุรการ!U:U)+SUMIF(เส้นแต่งหน้าขนมปัง!$C:$C,'รับ-จ่าย ประจำวัน'!$B426,เส้นแต่งหน้าขนมปัง!U:U)+SUMIF('วางแผนBC,CJ'!$C:$C,'รับ-จ่าย ประจำวัน'!$B426,'วางแผนBC,CJ'!U:U)+SUMIF(RD!$C:$C,'รับ-จ่าย ประจำวัน'!$B426,RD!U:U)+SUMIF('FG,ออนไล,คัดแยก'!$C:$C,'รับ-จ่าย ประจำวัน'!$B426,'FG,ออนไล,คัดแยก'!U:U)</f>
        <v>0</v>
      </c>
      <c r="BC426" s="16">
        <f>SUMIF(เตรียมส่วนผสม!$C:$C,'รับ-จ่าย ประจำวัน'!$B426,เตรียมส่วนผสม!V:V)+SUMIF(กวนไส้!$C:$C,'รับ-จ่าย ประจำวัน'!$B426,กวนไส้!V:V)+SUMIF(ผลิต1!$C:$C,'รับ-จ่าย ประจำวัน'!$B426,ผลิต1!V:V)+SUMIF(ผลิต2!$C:$C,'รับ-จ่าย ประจำวัน'!$B426,ผลิต2!V:V)+SUMIF(เส้นแต่งหน้าขนมเค้ก!$C:$C,'รับ-จ่าย ประจำวัน'!$B426,เส้นแต่งหน้าขนมเค้ก!V:V)+SUMIF(แพ็ค!$C:$C,'รับ-จ่าย ประจำวัน'!$B426,แพ็ค!V:V)+SUMIF(ธุรการ!$C:$C,'รับ-จ่าย ประจำวัน'!$B426,ธุรการ!V:V)+SUMIF(เส้นแต่งหน้าขนมปัง!$C:$C,'รับ-จ่าย ประจำวัน'!$B426,เส้นแต่งหน้าขนมปัง!V:V)+SUMIF('วางแผนBC,CJ'!$C:$C,'รับ-จ่าย ประจำวัน'!$B426,'วางแผนBC,CJ'!V:V)+SUMIF(RD!$C:$C,'รับ-จ่าย ประจำวัน'!$B426,RD!V:V)+SUMIF('FG,ออนไล,คัดแยก'!$C:$C,'รับ-จ่าย ประจำวัน'!$B426,'FG,ออนไล,คัดแยก'!V:V)</f>
        <v>0</v>
      </c>
      <c r="BD426" s="16">
        <f>SUMIF(เตรียมส่วนผสม!$C:$C,'รับ-จ่าย ประจำวัน'!$B426,เตรียมส่วนผสม!W:W)+SUMIF(กวนไส้!$C:$C,'รับ-จ่าย ประจำวัน'!$B426,กวนไส้!W:W)+SUMIF(ผลิต1!$C:$C,'รับ-จ่าย ประจำวัน'!$B426,ผลิต1!W:W)+SUMIF(ผลิต2!$C:$C,'รับ-จ่าย ประจำวัน'!$B426,ผลิต2!W:W)+SUMIF(เส้นแต่งหน้าขนมเค้ก!$C:$C,'รับ-จ่าย ประจำวัน'!$B426,เส้นแต่งหน้าขนมเค้ก!W:W)+SUMIF(แพ็ค!$C:$C,'รับ-จ่าย ประจำวัน'!$B426,แพ็ค!W:W)+SUMIF(ธุรการ!$C:$C,'รับ-จ่าย ประจำวัน'!$B426,ธุรการ!W:W)+SUMIF(เส้นแต่งหน้าขนมปัง!$C:$C,'รับ-จ่าย ประจำวัน'!$B426,เส้นแต่งหน้าขนมปัง!W:W)+SUMIF('วางแผนBC,CJ'!$C:$C,'รับ-จ่าย ประจำวัน'!$B426,'วางแผนBC,CJ'!W:W)+SUMIF(RD!$C:$C,'รับ-จ่าย ประจำวัน'!$B426,RD!W:W)+SUMIF('FG,ออนไล,คัดแยก'!$C:$C,'รับ-จ่าย ประจำวัน'!$B426,'FG,ออนไล,คัดแยก'!W:W)</f>
        <v>0</v>
      </c>
      <c r="BE426" s="16">
        <f>SUMIF(เตรียมส่วนผสม!$C:$C,'รับ-จ่าย ประจำวัน'!$B426,เตรียมส่วนผสม!X:X)+SUMIF(กวนไส้!$C:$C,'รับ-จ่าย ประจำวัน'!$B426,กวนไส้!X:X)+SUMIF(ผลิต1!$C:$C,'รับ-จ่าย ประจำวัน'!$B426,ผลิต1!X:X)+SUMIF(ผลิต2!$C:$C,'รับ-จ่าย ประจำวัน'!$B426,ผลิต2!X:X)+SUMIF(เส้นแต่งหน้าขนมเค้ก!$C:$C,'รับ-จ่าย ประจำวัน'!$B426,เส้นแต่งหน้าขนมเค้ก!X:X)+SUMIF(แพ็ค!$C:$C,'รับ-จ่าย ประจำวัน'!$B426,แพ็ค!X:X)+SUMIF(ธุรการ!$C:$C,'รับ-จ่าย ประจำวัน'!$B426,ธุรการ!X:X)+SUMIF(เส้นแต่งหน้าขนมปัง!$C:$C,'รับ-จ่าย ประจำวัน'!$B426,เส้นแต่งหน้าขนมปัง!X:X)+SUMIF('วางแผนBC,CJ'!$C:$C,'รับ-จ่าย ประจำวัน'!$B426,'วางแผนBC,CJ'!X:X)+SUMIF(RD!$C:$C,'รับ-จ่าย ประจำวัน'!$B426,RD!X:X)+SUMIF('FG,ออนไล,คัดแยก'!$C:$C,'รับ-จ่าย ประจำวัน'!$B426,'FG,ออนไล,คัดแยก'!X:X)</f>
        <v>0</v>
      </c>
      <c r="BF426" s="16">
        <f>SUMIF(เตรียมส่วนผสม!$C:$C,'รับ-จ่าย ประจำวัน'!$B426,เตรียมส่วนผสม!Y:Y)+SUMIF(กวนไส้!$C:$C,'รับ-จ่าย ประจำวัน'!$B426,กวนไส้!Y:Y)+SUMIF(ผลิต1!$C:$C,'รับ-จ่าย ประจำวัน'!$B426,ผลิต1!Y:Y)+SUMIF(ผลิต2!$C:$C,'รับ-จ่าย ประจำวัน'!$B426,ผลิต2!Y:Y)+SUMIF(เส้นแต่งหน้าขนมเค้ก!$C:$C,'รับ-จ่าย ประจำวัน'!$B426,เส้นแต่งหน้าขนมเค้ก!Y:Y)+SUMIF(แพ็ค!$C:$C,'รับ-จ่าย ประจำวัน'!$B426,แพ็ค!Y:Y)+SUMIF(ธุรการ!$C:$C,'รับ-จ่าย ประจำวัน'!$B426,ธุรการ!Y:Y)+SUMIF(เส้นแต่งหน้าขนมปัง!$C:$C,'รับ-จ่าย ประจำวัน'!$B426,เส้นแต่งหน้าขนมปัง!Y:Y)+SUMIF('วางแผนBC,CJ'!$C:$C,'รับ-จ่าย ประจำวัน'!$B426,'วางแผนBC,CJ'!Y:Y)+SUMIF(RD!$C:$C,'รับ-จ่าย ประจำวัน'!$B426,RD!Y:Y)+SUMIF('FG,ออนไล,คัดแยก'!$C:$C,'รับ-จ่าย ประจำวัน'!$B426,'FG,ออนไล,คัดแยก'!Y:Y)</f>
        <v>0</v>
      </c>
      <c r="BG426" s="16">
        <f>SUMIF(เตรียมส่วนผสม!$C:$C,'รับ-จ่าย ประจำวัน'!$B426,เตรียมส่วนผสม!Z:Z)+SUMIF(กวนไส้!$C:$C,'รับ-จ่าย ประจำวัน'!$B426,กวนไส้!Z:Z)+SUMIF(ผลิต1!$C:$C,'รับ-จ่าย ประจำวัน'!$B426,ผลิต1!Z:Z)+SUMIF(ผลิต2!$C:$C,'รับ-จ่าย ประจำวัน'!$B426,ผลิต2!Z:Z)+SUMIF(เส้นแต่งหน้าขนมเค้ก!$C:$C,'รับ-จ่าย ประจำวัน'!$B426,เส้นแต่งหน้าขนมเค้ก!Z:Z)+SUMIF(แพ็ค!$C:$C,'รับ-จ่าย ประจำวัน'!$B426,แพ็ค!Z:Z)+SUMIF(ธุรการ!$C:$C,'รับ-จ่าย ประจำวัน'!$B426,ธุรการ!Z:Z)+SUMIF(เส้นแต่งหน้าขนมปัง!$C:$C,'รับ-จ่าย ประจำวัน'!$B426,เส้นแต่งหน้าขนมปัง!Z:Z)+SUMIF('วางแผนBC,CJ'!$C:$C,'รับ-จ่าย ประจำวัน'!$B426,'วางแผนBC,CJ'!Z:Z)+SUMIF(RD!$C:$C,'รับ-จ่าย ประจำวัน'!$B426,RD!Z:Z)+SUMIF('FG,ออนไล,คัดแยก'!$C:$C,'รับ-จ่าย ประจำวัน'!$B426,'FG,ออนไล,คัดแยก'!Z:Z)</f>
        <v>0</v>
      </c>
      <c r="BH426" s="16">
        <f>SUMIF(เตรียมส่วนผสม!$C:$C,'รับ-จ่าย ประจำวัน'!$B426,เตรียมส่วนผสม!AA:AA)+SUMIF(กวนไส้!$C:$C,'รับ-จ่าย ประจำวัน'!$B426,กวนไส้!AA:AA)+SUMIF(ผลิต1!$C:$C,'รับ-จ่าย ประจำวัน'!$B426,ผลิต1!AA:AA)+SUMIF(ผลิต2!$C:$C,'รับ-จ่าย ประจำวัน'!$B426,ผลิต2!AA:AA)+SUMIF(เส้นแต่งหน้าขนมเค้ก!$C:$C,'รับ-จ่าย ประจำวัน'!$B426,เส้นแต่งหน้าขนมเค้ก!AA:AA)+SUMIF(แพ็ค!$C:$C,'รับ-จ่าย ประจำวัน'!$B426,แพ็ค!AA:AA)+SUMIF(ธุรการ!$C:$C,'รับ-จ่าย ประจำวัน'!$B426,ธุรการ!AA:AA)+SUMIF(เส้นแต่งหน้าขนมปัง!$C:$C,'รับ-จ่าย ประจำวัน'!$B426,เส้นแต่งหน้าขนมปัง!AA:AA)+SUMIF('วางแผนBC,CJ'!$C:$C,'รับ-จ่าย ประจำวัน'!$B426,'วางแผนBC,CJ'!AA:AA)+SUMIF(RD!$C:$C,'รับ-จ่าย ประจำวัน'!$B426,RD!AA:AA)+SUMIF('FG,ออนไล,คัดแยก'!$C:$C,'รับ-จ่าย ประจำวัน'!$B426,'FG,ออนไล,คัดแยก'!AA:AA)</f>
        <v>0</v>
      </c>
      <c r="BI426" s="16">
        <f>SUMIF(เตรียมส่วนผสม!$C:$C,'รับ-จ่าย ประจำวัน'!$B426,เตรียมส่วนผสม!AB:AB)+SUMIF(กวนไส้!$C:$C,'รับ-จ่าย ประจำวัน'!$B426,กวนไส้!AB:AB)+SUMIF(ผลิต1!$C:$C,'รับ-จ่าย ประจำวัน'!$B426,ผลิต1!AB:AB)+SUMIF(ผลิต2!$C:$C,'รับ-จ่าย ประจำวัน'!$B426,ผลิต2!AB:AB)+SUMIF(เส้นแต่งหน้าขนมเค้ก!$C:$C,'รับ-จ่าย ประจำวัน'!$B426,เส้นแต่งหน้าขนมเค้ก!AB:AB)+SUMIF(แพ็ค!$C:$C,'รับ-จ่าย ประจำวัน'!$B426,แพ็ค!AB:AB)+SUMIF(ธุรการ!$C:$C,'รับ-จ่าย ประจำวัน'!$B426,ธุรการ!AB:AB)+SUMIF(เส้นแต่งหน้าขนมปัง!$C:$C,'รับ-จ่าย ประจำวัน'!$B426,เส้นแต่งหน้าขนมปัง!AB:AB)+SUMIF('วางแผนBC,CJ'!$C:$C,'รับ-จ่าย ประจำวัน'!$B426,'วางแผนBC,CJ'!AB:AB)+SUMIF(RD!$C:$C,'รับ-จ่าย ประจำวัน'!$B426,RD!AB:AB)+SUMIF('FG,ออนไล,คัดแยก'!$C:$C,'รับ-จ่าย ประจำวัน'!$B426,'FG,ออนไล,คัดแยก'!AB:AB)</f>
        <v>0</v>
      </c>
      <c r="BJ426" s="16">
        <f>SUMIF(เตรียมส่วนผสม!$C:$C,'รับ-จ่าย ประจำวัน'!$B426,เตรียมส่วนผสม!AC:AC)+SUMIF(กวนไส้!$C:$C,'รับ-จ่าย ประจำวัน'!$B426,กวนไส้!AC:AC)+SUMIF(ผลิต1!$C:$C,'รับ-จ่าย ประจำวัน'!$B426,ผลิต1!AC:AC)+SUMIF(ผลิต2!$C:$C,'รับ-จ่าย ประจำวัน'!$B426,ผลิต2!AC:AC)+SUMIF(เส้นแต่งหน้าขนมเค้ก!$C:$C,'รับ-จ่าย ประจำวัน'!$B426,เส้นแต่งหน้าขนมเค้ก!AC:AC)+SUMIF(แพ็ค!$C:$C,'รับ-จ่าย ประจำวัน'!$B426,แพ็ค!AC:AC)+SUMIF(ธุรการ!$C:$C,'รับ-จ่าย ประจำวัน'!$B426,ธุรการ!AC:AC)+SUMIF(เส้นแต่งหน้าขนมปัง!$C:$C,'รับ-จ่าย ประจำวัน'!$B426,เส้นแต่งหน้าขนมปัง!AC:AC)+SUMIF('วางแผนBC,CJ'!$C:$C,'รับ-จ่าย ประจำวัน'!$B426,'วางแผนBC,CJ'!AC:AC)+SUMIF(RD!$C:$C,'รับ-จ่าย ประจำวัน'!$B426,RD!AC:AC)+SUMIF('FG,ออนไล,คัดแยก'!$C:$C,'รับ-จ่าย ประจำวัน'!$B426,'FG,ออนไล,คัดแยก'!AC:AC)</f>
        <v>0</v>
      </c>
      <c r="BK426" s="16">
        <f>SUMIF(เตรียมส่วนผสม!$C:$C,'รับ-จ่าย ประจำวัน'!$B426,เตรียมส่วนผสม!AD:AD)+SUMIF(กวนไส้!$C:$C,'รับ-จ่าย ประจำวัน'!$B426,กวนไส้!AD:AD)+SUMIF(ผลิต1!$C:$C,'รับ-จ่าย ประจำวัน'!$B426,ผลิต1!AD:AD)+SUMIF(ผลิต2!$C:$C,'รับ-จ่าย ประจำวัน'!$B426,ผลิต2!AD:AD)+SUMIF(เส้นแต่งหน้าขนมเค้ก!$C:$C,'รับ-จ่าย ประจำวัน'!$B426,เส้นแต่งหน้าขนมเค้ก!AD:AD)+SUMIF(แพ็ค!$C:$C,'รับ-จ่าย ประจำวัน'!$B426,แพ็ค!AD:AD)+SUMIF(ธุรการ!$C:$C,'รับ-จ่าย ประจำวัน'!$B426,ธุรการ!AD:AD)+SUMIF(เส้นแต่งหน้าขนมปัง!$C:$C,'รับ-จ่าย ประจำวัน'!$B426,เส้นแต่งหน้าขนมปัง!AD:AD)+SUMIF('วางแผนBC,CJ'!$C:$C,'รับ-จ่าย ประจำวัน'!$B426,'วางแผนBC,CJ'!AD:AD)+SUMIF(RD!$C:$C,'รับ-จ่าย ประจำวัน'!$B426,RD!AD:AD)+SUMIF('FG,ออนไล,คัดแยก'!$C:$C,'รับ-จ่าย ประจำวัน'!$B426,'FG,ออนไล,คัดแยก'!AD:AD)</f>
        <v>0</v>
      </c>
      <c r="BL426" s="16">
        <f>SUMIF(เตรียมส่วนผสม!$C:$C,'รับ-จ่าย ประจำวัน'!$B426,เตรียมส่วนผสม!AE:AE)+SUMIF(กวนไส้!$C:$C,'รับ-จ่าย ประจำวัน'!$B426,กวนไส้!AE:AE)+SUMIF(ผลิต1!$C:$C,'รับ-จ่าย ประจำวัน'!$B426,ผลิต1!AE:AE)+SUMIF(ผลิต2!$C:$C,'รับ-จ่าย ประจำวัน'!$B426,ผลิต2!AE:AE)+SUMIF(เส้นแต่งหน้าขนมเค้ก!$C:$C,'รับ-จ่าย ประจำวัน'!$B426,เส้นแต่งหน้าขนมเค้ก!AE:AE)+SUMIF(แพ็ค!$C:$C,'รับ-จ่าย ประจำวัน'!$B426,แพ็ค!AE:AE)+SUMIF(ธุรการ!$C:$C,'รับ-จ่าย ประจำวัน'!$B426,ธุรการ!AE:AE)+SUMIF(เส้นแต่งหน้าขนมปัง!$C:$C,'รับ-จ่าย ประจำวัน'!$B426,เส้นแต่งหน้าขนมปัง!AE:AE)+SUMIF('วางแผนBC,CJ'!$C:$C,'รับ-จ่าย ประจำวัน'!$B426,'วางแผนBC,CJ'!AE:AE)+SUMIF(RD!$C:$C,'รับ-จ่าย ประจำวัน'!$B426,RD!AE:AE)+SUMIF('FG,ออนไล,คัดแยก'!$C:$C,'รับ-จ่าย ประจำวัน'!$B426,'FG,ออนไล,คัดแยก'!AE:AE)</f>
        <v>0</v>
      </c>
      <c r="BM426" s="16">
        <f>SUMIF(เตรียมส่วนผสม!$C:$C,'รับ-จ่าย ประจำวัน'!$B426,เตรียมส่วนผสม!AF:AF)+SUMIF(กวนไส้!$C:$C,'รับ-จ่าย ประจำวัน'!$B426,กวนไส้!AF:AF)+SUMIF(ผลิต1!$C:$C,'รับ-จ่าย ประจำวัน'!$B426,ผลิต1!AF:AF)+SUMIF(ผลิต2!$C:$C,'รับ-จ่าย ประจำวัน'!$B426,ผลิต2!AF:AF)+SUMIF(เส้นแต่งหน้าขนมเค้ก!$C:$C,'รับ-จ่าย ประจำวัน'!$B426,เส้นแต่งหน้าขนมเค้ก!AF:AF)+SUMIF(แพ็ค!$C:$C,'รับ-จ่าย ประจำวัน'!$B426,แพ็ค!AF:AF)+SUMIF(ธุรการ!$C:$C,'รับ-จ่าย ประจำวัน'!$B426,ธุรการ!AF:AF)+SUMIF(เส้นแต่งหน้าขนมปัง!$C:$C,'รับ-จ่าย ประจำวัน'!$B426,เส้นแต่งหน้าขนมปัง!AF:AF)+SUMIF('วางแผนBC,CJ'!$C:$C,'รับ-จ่าย ประจำวัน'!$B426,'วางแผนBC,CJ'!AF:AF)+SUMIF(RD!$C:$C,'รับ-จ่าย ประจำวัน'!$B426,RD!AF:AF)+SUMIF('FG,ออนไล,คัดแยก'!$C:$C,'รับ-จ่าย ประจำวัน'!$B426,'FG,ออนไล,คัดแยก'!AF:AF)</f>
        <v>0</v>
      </c>
      <c r="BN426" s="16">
        <f>SUMIF(เตรียมส่วนผสม!$C:$C,'รับ-จ่าย ประจำวัน'!$B426,เตรียมส่วนผสม!AG:AG)+SUMIF(กวนไส้!$C:$C,'รับ-จ่าย ประจำวัน'!$B426,กวนไส้!AG:AG)+SUMIF(ผลิต1!$C:$C,'รับ-จ่าย ประจำวัน'!$B426,ผลิต1!AG:AG)+SUMIF(ผลิต2!$C:$C,'รับ-จ่าย ประจำวัน'!$B426,ผลิต2!AG:AG)+SUMIF(เส้นแต่งหน้าขนมเค้ก!$C:$C,'รับ-จ่าย ประจำวัน'!$B426,เส้นแต่งหน้าขนมเค้ก!AG:AG)+SUMIF(แพ็ค!$C:$C,'รับ-จ่าย ประจำวัน'!$B426,แพ็ค!AG:AG)+SUMIF(ธุรการ!$C:$C,'รับ-จ่าย ประจำวัน'!$B426,ธุรการ!AG:AG)+SUMIF(เส้นแต่งหน้าขนมปัง!$C:$C,'รับ-จ่าย ประจำวัน'!$B426,เส้นแต่งหน้าขนมปัง!AG:AG)+SUMIF('วางแผนBC,CJ'!$C:$C,'รับ-จ่าย ประจำวัน'!$B426,'วางแผนBC,CJ'!AG:AG)+SUMIF(RD!$C:$C,'รับ-จ่าย ประจำวัน'!$B426,RD!AG:AG)+SUMIF('FG,ออนไล,คัดแยก'!$C:$C,'รับ-จ่าย ประจำวัน'!$B426,'FG,ออนไล,คัดแยก'!AG:AG)</f>
        <v>0</v>
      </c>
      <c r="BO426" s="16">
        <f>SUMIF(เตรียมส่วนผสม!$C:$C,'รับ-จ่าย ประจำวัน'!$B426,เตรียมส่วนผสม!AH:AH)+SUMIF(กวนไส้!$C:$C,'รับ-จ่าย ประจำวัน'!$B426,กวนไส้!AH:AH)+SUMIF(ผลิต1!$C:$C,'รับ-จ่าย ประจำวัน'!$B426,ผลิต1!AH:AH)+SUMIF(ผลิต2!$C:$C,'รับ-จ่าย ประจำวัน'!$B426,ผลิต2!AH:AH)+SUMIF(เส้นแต่งหน้าขนมเค้ก!$C:$C,'รับ-จ่าย ประจำวัน'!$B426,เส้นแต่งหน้าขนมเค้ก!AH:AH)+SUMIF(แพ็ค!$C:$C,'รับ-จ่าย ประจำวัน'!$B426,แพ็ค!AH:AH)+SUMIF(ธุรการ!$C:$C,'รับ-จ่าย ประจำวัน'!$B426,ธุรการ!AH:AH)+SUMIF(เส้นแต่งหน้าขนมปัง!$C:$C,'รับ-จ่าย ประจำวัน'!$B426,เส้นแต่งหน้าขนมปัง!AH:AH)+SUMIF('วางแผนBC,CJ'!$C:$C,'รับ-จ่าย ประจำวัน'!$B426,'วางแผนBC,CJ'!AH:AH)+SUMIF(RD!$C:$C,'รับ-จ่าย ประจำวัน'!$B426,RD!AH:AH)+SUMIF('FG,ออนไล,คัดแยก'!$C:$C,'รับ-จ่าย ประจำวัน'!$B426,'FG,ออนไล,คัดแยก'!AH:AH)</f>
        <v>0</v>
      </c>
      <c r="BP426" s="16">
        <f>SUMIF(เตรียมส่วนผสม!$C:$C,'รับ-จ่าย ประจำวัน'!$B426,เตรียมส่วนผสม!AI:AI)+SUMIF(กวนไส้!$C:$C,'รับ-จ่าย ประจำวัน'!$B426,กวนไส้!AI:AI)+SUMIF(ผลิต1!$C:$C,'รับ-จ่าย ประจำวัน'!$B426,ผลิต1!AI:AI)+SUMIF(ผลิต2!$C:$C,'รับ-จ่าย ประจำวัน'!$B426,ผลิต2!AI:AI)+SUMIF(เส้นแต่งหน้าขนมเค้ก!$C:$C,'รับ-จ่าย ประจำวัน'!$B426,เส้นแต่งหน้าขนมเค้ก!AI:AI)+SUMIF(แพ็ค!$C:$C,'รับ-จ่าย ประจำวัน'!$B426,แพ็ค!AI:AI)+SUMIF(ธุรการ!$C:$C,'รับ-จ่าย ประจำวัน'!$B426,ธุรการ!AI:AI)+SUMIF(เส้นแต่งหน้าขนมปัง!$C:$C,'รับ-จ่าย ประจำวัน'!$B426,เส้นแต่งหน้าขนมปัง!AI:AI)+SUMIF('วางแผนBC,CJ'!$C:$C,'รับ-จ่าย ประจำวัน'!$B426,'วางแผนBC,CJ'!AI:AI)+SUMIF(RD!$C:$C,'รับ-จ่าย ประจำวัน'!$B426,RD!AI:AI)+SUMIF('FG,ออนไล,คัดแยก'!$C:$C,'รับ-จ่าย ประจำวัน'!$B426,'FG,ออนไล,คัดแยก'!AI:AI)</f>
        <v>0</v>
      </c>
      <c r="BQ426" s="16">
        <f>SUMIF(เตรียมส่วนผสม!$C:$C,'รับ-จ่าย ประจำวัน'!$B426,เตรียมส่วนผสม!AJ:AJ)+SUMIF(กวนไส้!$C:$C,'รับ-จ่าย ประจำวัน'!$B426,กวนไส้!AJ:AJ)+SUMIF(ผลิต1!$C:$C,'รับ-จ่าย ประจำวัน'!$B426,ผลิต1!AJ:AJ)+SUMIF(ผลิต2!$C:$C,'รับ-จ่าย ประจำวัน'!$B426,ผลิต2!AJ:AJ)+SUMIF(เส้นแต่งหน้าขนมเค้ก!$C:$C,'รับ-จ่าย ประจำวัน'!$B426,เส้นแต่งหน้าขนมเค้ก!AJ:AJ)+SUMIF(แพ็ค!$C:$C,'รับ-จ่าย ประจำวัน'!$B426,แพ็ค!AJ:AJ)+SUMIF(ธุรการ!$C:$C,'รับ-จ่าย ประจำวัน'!$B426,ธุรการ!AJ:AJ)+SUMIF(เส้นแต่งหน้าขนมปัง!$C:$C,'รับ-จ่าย ประจำวัน'!$B426,เส้นแต่งหน้าขนมปัง!AJ:AJ)+SUMIF('วางแผนBC,CJ'!$C:$C,'รับ-จ่าย ประจำวัน'!$B426,'วางแผนBC,CJ'!AJ:AJ)+SUMIF(RD!$C:$C,'รับ-จ่าย ประจำวัน'!$B426,RD!AJ:AJ)+SUMIF('FG,ออนไล,คัดแยก'!$C:$C,'รับ-จ่าย ประจำวัน'!$B426,'FG,ออนไล,คัดแยก'!AJ:AJ)</f>
        <v>0</v>
      </c>
      <c r="BR426" s="16">
        <f>SUMIF(เตรียมส่วนผสม!$C:$C,'รับ-จ่าย ประจำวัน'!$B426,เตรียมส่วนผสม!AK:AK)+SUMIF(กวนไส้!$C:$C,'รับ-จ่าย ประจำวัน'!$B426,กวนไส้!AK:AK)+SUMIF(ผลิต1!$C:$C,'รับ-จ่าย ประจำวัน'!$B426,ผลิต1!AK:AK)+SUMIF(ผลิต2!$C:$C,'รับ-จ่าย ประจำวัน'!$B426,ผลิต2!AK:AK)+SUMIF(เส้นแต่งหน้าขนมเค้ก!$C:$C,'รับ-จ่าย ประจำวัน'!$B426,เส้นแต่งหน้าขนมเค้ก!AK:AK)+SUMIF(แพ็ค!$C:$C,'รับ-จ่าย ประจำวัน'!$B426,แพ็ค!AK:AK)+SUMIF(ธุรการ!$C:$C,'รับ-จ่าย ประจำวัน'!$B426,ธุรการ!AK:AK)+SUMIF(เส้นแต่งหน้าขนมปัง!$C:$C,'รับ-จ่าย ประจำวัน'!$B426,เส้นแต่งหน้าขนมปัง!AK:AK)+SUMIF('วางแผนBC,CJ'!$C:$C,'รับ-จ่าย ประจำวัน'!$B426,'วางแผนBC,CJ'!AK:AK)+SUMIF(RD!$C:$C,'รับ-จ่าย ประจำวัน'!$B426,RD!AK:AK)+SUMIF('FG,ออนไล,คัดแยก'!$C:$C,'รับ-จ่าย ประจำวัน'!$B426,'FG,ออนไล,คัดแยก'!AK:AK)</f>
        <v>0</v>
      </c>
      <c r="BS426" s="16">
        <f>SUMIF(เตรียมส่วนผสม!$C:$C,'รับ-จ่าย ประจำวัน'!$B426,เตรียมส่วนผสม!AL:AL)+SUMIF(กวนไส้!$C:$C,'รับ-จ่าย ประจำวัน'!$B426,กวนไส้!AL:AL)+SUMIF(ผลิต1!$C:$C,'รับ-จ่าย ประจำวัน'!$B426,ผลิต1!AL:AL)+SUMIF(ผลิต2!$C:$C,'รับ-จ่าย ประจำวัน'!$B426,ผลิต2!AL:AL)+SUMIF(เส้นแต่งหน้าขนมเค้ก!$C:$C,'รับ-จ่าย ประจำวัน'!$B426,เส้นแต่งหน้าขนมเค้ก!AL:AL)+SUMIF(แพ็ค!$C:$C,'รับ-จ่าย ประจำวัน'!$B426,แพ็ค!AL:AL)+SUMIF(ธุรการ!$C:$C,'รับ-จ่าย ประจำวัน'!$B426,ธุรการ!AL:AL)+SUMIF(เส้นแต่งหน้าขนมปัง!$C:$C,'รับ-จ่าย ประจำวัน'!$B426,เส้นแต่งหน้าขนมปัง!AL:AL)+SUMIF('วางแผนBC,CJ'!$C:$C,'รับ-จ่าย ประจำวัน'!$B426,'วางแผนBC,CJ'!AL:AL)+SUMIF(RD!$C:$C,'รับ-จ่าย ประจำวัน'!$B426,RD!AL:AL)+SUMIF('FG,ออนไล,คัดแยก'!$C:$C,'รับ-จ่าย ประจำวัน'!$B426,'FG,ออนไล,คัดแยก'!AL:AL)</f>
        <v>0</v>
      </c>
      <c r="BT426" s="18">
        <f t="shared" si="93"/>
        <v>0</v>
      </c>
      <c r="BU426" s="116"/>
      <c r="BV426" s="146">
        <f t="shared" si="94"/>
        <v>13311</v>
      </c>
      <c r="BW426" s="183">
        <v>30</v>
      </c>
      <c r="BX426" s="172">
        <f t="shared" si="89"/>
        <v>0</v>
      </c>
      <c r="BY426" s="188" t="e">
        <f t="shared" si="90"/>
        <v>#DIV/0!</v>
      </c>
      <c r="BZ426" s="180" t="e">
        <f t="shared" ca="1" si="95"/>
        <v>#DIV/0!</v>
      </c>
      <c r="CA426" s="93"/>
      <c r="CB426" s="93"/>
      <c r="CC426" s="93"/>
      <c r="CD426" s="93"/>
      <c r="CE426" s="93"/>
      <c r="CF426" s="93"/>
      <c r="CG426" s="93"/>
      <c r="CH426" s="93"/>
      <c r="CI426" s="93"/>
      <c r="CJ426" s="97"/>
      <c r="CK426" s="9">
        <f t="shared" si="91"/>
        <v>13311</v>
      </c>
    </row>
    <row r="427" spans="1:89" hidden="1" x14ac:dyDescent="0.5">
      <c r="A427" s="149"/>
      <c r="B427" s="34" t="s">
        <v>1805</v>
      </c>
      <c r="C427" s="33" t="s">
        <v>1767</v>
      </c>
      <c r="D427" s="141" t="s">
        <v>265</v>
      </c>
      <c r="E427" s="25"/>
      <c r="F427" s="132"/>
      <c r="G427" s="25"/>
      <c r="H427" s="12">
        <v>48</v>
      </c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11"/>
      <c r="AF427" s="11"/>
      <c r="AG427" s="11"/>
      <c r="AH427" s="11"/>
      <c r="AI427" s="25"/>
      <c r="AJ427" s="25"/>
      <c r="AK427" s="25"/>
      <c r="AL427" s="25"/>
      <c r="AM427" s="25"/>
      <c r="AN427" s="15">
        <f t="shared" si="92"/>
        <v>0</v>
      </c>
      <c r="AO427" s="16">
        <f>SUMIF(เตรียมส่วนผสม!$C:$C,'รับ-จ่าย ประจำวัน'!$B427,เตรียมส่วนผสม!H:H)+SUMIF(กวนไส้!$C:$C,'รับ-จ่าย ประจำวัน'!$B427,กวนไส้!H:H)+SUMIF(ผลิต1!$C:$C,'รับ-จ่าย ประจำวัน'!$B427,ผลิต1!H:H)+SUMIF(ผลิต2!$C:$C,'รับ-จ่าย ประจำวัน'!$B427,ผลิต2!H:H)+SUMIF(เส้นแต่งหน้าขนมเค้ก!$C:$C,'รับ-จ่าย ประจำวัน'!$B427,เส้นแต่งหน้าขนมเค้ก!H:H)+SUMIF(แพ็ค!$C:$C,'รับ-จ่าย ประจำวัน'!$B427,แพ็ค!H:H)+SUMIF(ธุรการ!$C:$C,'รับ-จ่าย ประจำวัน'!$B427,ธุรการ!H:H)+SUMIF(เส้นแต่งหน้าขนมปัง!$C:$C,'รับ-จ่าย ประจำวัน'!$B427,เส้นแต่งหน้าขนมปัง!H:H)+SUMIF('วางแผนBC,CJ'!$C:$C,'รับ-จ่าย ประจำวัน'!$B427,'วางแผนBC,CJ'!H:H)+SUMIF(RD!$C:$C,'รับ-จ่าย ประจำวัน'!$B427,RD!H:H)+SUMIF('FG,ออนไล,คัดแยก'!$C:$C,'รับ-จ่าย ประจำวัน'!$B427,'FG,ออนไล,คัดแยก'!H:H)</f>
        <v>0</v>
      </c>
      <c r="AP427" s="16">
        <f>SUMIF(เตรียมส่วนผสม!$C:$C,'รับ-จ่าย ประจำวัน'!$B427,เตรียมส่วนผสม!I:I)+SUMIF(กวนไส้!$C:$C,'รับ-จ่าย ประจำวัน'!$B427,กวนไส้!I:I)+SUMIF(ผลิต1!$C:$C,'รับ-จ่าย ประจำวัน'!$B427,ผลิต1!I:I)+SUMIF(ผลิต2!$C:$C,'รับ-จ่าย ประจำวัน'!$B427,ผลิต2!I:I)+SUMIF(เส้นแต่งหน้าขนมเค้ก!$C:$C,'รับ-จ่าย ประจำวัน'!$B427,เส้นแต่งหน้าขนมเค้ก!I:I)+SUMIF(แพ็ค!$C:$C,'รับ-จ่าย ประจำวัน'!$B427,แพ็ค!I:I)+SUMIF(ธุรการ!$C:$C,'รับ-จ่าย ประจำวัน'!$B427,ธุรการ!I:I)+SUMIF(เส้นแต่งหน้าขนมปัง!$C:$C,'รับ-จ่าย ประจำวัน'!$B427,เส้นแต่งหน้าขนมปัง!I:I)+SUMIF('วางแผนBC,CJ'!$C:$C,'รับ-จ่าย ประจำวัน'!$B427,'วางแผนBC,CJ'!I:I)+SUMIF(RD!$C:$C,'รับ-จ่าย ประจำวัน'!$B427,RD!I:I)+SUMIF('FG,ออนไล,คัดแยก'!$C:$C,'รับ-จ่าย ประจำวัน'!$B427,'FG,ออนไล,คัดแยก'!I:I)</f>
        <v>0</v>
      </c>
      <c r="AQ427" s="16">
        <f>SUMIF(เตรียมส่วนผสม!$C:$C,'รับ-จ่าย ประจำวัน'!$B427,เตรียมส่วนผสม!J:J)+SUMIF(กวนไส้!$C:$C,'รับ-จ่าย ประจำวัน'!$B427,กวนไส้!J:J)+SUMIF(ผลิต1!$C:$C,'รับ-จ่าย ประจำวัน'!$B427,ผลิต1!J:J)+SUMIF(ผลิต2!$C:$C,'รับ-จ่าย ประจำวัน'!$B427,ผลิต2!J:J)+SUMIF(เส้นแต่งหน้าขนมเค้ก!$C:$C,'รับ-จ่าย ประจำวัน'!$B427,เส้นแต่งหน้าขนมเค้ก!J:J)+SUMIF(แพ็ค!$C:$C,'รับ-จ่าย ประจำวัน'!$B427,แพ็ค!J:J)+SUMIF(ธุรการ!$C:$C,'รับ-จ่าย ประจำวัน'!$B427,ธุรการ!J:J)+SUMIF(เส้นแต่งหน้าขนมปัง!$C:$C,'รับ-จ่าย ประจำวัน'!$B427,เส้นแต่งหน้าขนมปัง!J:J)+SUMIF('วางแผนBC,CJ'!$C:$C,'รับ-จ่าย ประจำวัน'!$B427,'วางแผนBC,CJ'!J:J)+SUMIF(RD!$C:$C,'รับ-จ่าย ประจำวัน'!$B427,RD!J:J)+SUMIF('FG,ออนไล,คัดแยก'!$C:$C,'รับ-จ่าย ประจำวัน'!$B427,'FG,ออนไล,คัดแยก'!J:J)</f>
        <v>0</v>
      </c>
      <c r="AR427" s="16">
        <f>SUMIF(เตรียมส่วนผสม!$C:$C,'รับ-จ่าย ประจำวัน'!$B427,เตรียมส่วนผสม!K:K)+SUMIF(กวนไส้!$C:$C,'รับ-จ่าย ประจำวัน'!$B427,กวนไส้!K:K)+SUMIF(ผลิต1!$C:$C,'รับ-จ่าย ประจำวัน'!$B427,ผลิต1!K:K)+SUMIF(ผลิต2!$C:$C,'รับ-จ่าย ประจำวัน'!$B427,ผลิต2!K:K)+SUMIF(เส้นแต่งหน้าขนมเค้ก!$C:$C,'รับ-จ่าย ประจำวัน'!$B427,เส้นแต่งหน้าขนมเค้ก!K:K)+SUMIF(แพ็ค!$C:$C,'รับ-จ่าย ประจำวัน'!$B427,แพ็ค!K:K)+SUMIF(ธุรการ!$C:$C,'รับ-จ่าย ประจำวัน'!$B427,ธุรการ!K:K)+SUMIF(เส้นแต่งหน้าขนมปัง!$C:$C,'รับ-จ่าย ประจำวัน'!$B427,เส้นแต่งหน้าขนมปัง!K:K)+SUMIF('วางแผนBC,CJ'!$C:$C,'รับ-จ่าย ประจำวัน'!$B427,'วางแผนBC,CJ'!K:K)+SUMIF(RD!$C:$C,'รับ-จ่าย ประจำวัน'!$B427,RD!K:K)+SUMIF('FG,ออนไล,คัดแยก'!$C:$C,'รับ-จ่าย ประจำวัน'!$B427,'FG,ออนไล,คัดแยก'!K:K)</f>
        <v>0</v>
      </c>
      <c r="AS427" s="16">
        <f>SUMIF(เตรียมส่วนผสม!$C:$C,'รับ-จ่าย ประจำวัน'!$B427,เตรียมส่วนผสม!L:L)+SUMIF(กวนไส้!$C:$C,'รับ-จ่าย ประจำวัน'!$B427,กวนไส้!L:L)+SUMIF(ผลิต1!$C:$C,'รับ-จ่าย ประจำวัน'!$B427,ผลิต1!L:L)+SUMIF(ผลิต2!$C:$C,'รับ-จ่าย ประจำวัน'!$B427,ผลิต2!L:L)+SUMIF(เส้นแต่งหน้าขนมเค้ก!$C:$C,'รับ-จ่าย ประจำวัน'!$B427,เส้นแต่งหน้าขนมเค้ก!L:L)+SUMIF(แพ็ค!$C:$C,'รับ-จ่าย ประจำวัน'!$B427,แพ็ค!L:L)+SUMIF(ธุรการ!$C:$C,'รับ-จ่าย ประจำวัน'!$B427,ธุรการ!L:L)+SUMIF(เส้นแต่งหน้าขนมปัง!$C:$C,'รับ-จ่าย ประจำวัน'!$B427,เส้นแต่งหน้าขนมปัง!L:L)+SUMIF('วางแผนBC,CJ'!$C:$C,'รับ-จ่าย ประจำวัน'!$B427,'วางแผนBC,CJ'!L:L)+SUMIF(RD!$C:$C,'รับ-จ่าย ประจำวัน'!$B427,RD!L:L)+SUMIF('FG,ออนไล,คัดแยก'!$C:$C,'รับ-จ่าย ประจำวัน'!$B427,'FG,ออนไล,คัดแยก'!L:L)</f>
        <v>0</v>
      </c>
      <c r="AT427" s="16">
        <f>SUMIF(เตรียมส่วนผสม!$C:$C,'รับ-จ่าย ประจำวัน'!$B427,เตรียมส่วนผสม!M:M)+SUMIF(กวนไส้!$C:$C,'รับ-จ่าย ประจำวัน'!$B427,กวนไส้!M:M)+SUMIF(ผลิต1!$C:$C,'รับ-จ่าย ประจำวัน'!$B427,ผลิต1!M:M)+SUMIF(ผลิต2!$C:$C,'รับ-จ่าย ประจำวัน'!$B427,ผลิต2!M:M)+SUMIF(เส้นแต่งหน้าขนมเค้ก!$C:$C,'รับ-จ่าย ประจำวัน'!$B427,เส้นแต่งหน้าขนมเค้ก!M:M)+SUMIF(แพ็ค!$C:$C,'รับ-จ่าย ประจำวัน'!$B427,แพ็ค!M:M)+SUMIF(ธุรการ!$C:$C,'รับ-จ่าย ประจำวัน'!$B427,ธุรการ!M:M)+SUMIF(เส้นแต่งหน้าขนมปัง!$C:$C,'รับ-จ่าย ประจำวัน'!$B427,เส้นแต่งหน้าขนมปัง!M:M)+SUMIF('วางแผนBC,CJ'!$C:$C,'รับ-จ่าย ประจำวัน'!$B427,'วางแผนBC,CJ'!M:M)+SUMIF(RD!$C:$C,'รับ-จ่าย ประจำวัน'!$B427,RD!M:M)+SUMIF('FG,ออนไล,คัดแยก'!$C:$C,'รับ-จ่าย ประจำวัน'!$B427,'FG,ออนไล,คัดแยก'!M:M)</f>
        <v>0</v>
      </c>
      <c r="AU427" s="16">
        <f>SUMIF(เตรียมส่วนผสม!$C:$C,'รับ-จ่าย ประจำวัน'!$B427,เตรียมส่วนผสม!N:N)+SUMIF(กวนไส้!$C:$C,'รับ-จ่าย ประจำวัน'!$B427,กวนไส้!N:N)+SUMIF(ผลิต1!$C:$C,'รับ-จ่าย ประจำวัน'!$B427,ผลิต1!N:N)+SUMIF(ผลิต2!$C:$C,'รับ-จ่าย ประจำวัน'!$B427,ผลิต2!N:N)+SUMIF(เส้นแต่งหน้าขนมเค้ก!$C:$C,'รับ-จ่าย ประจำวัน'!$B427,เส้นแต่งหน้าขนมเค้ก!N:N)+SUMIF(แพ็ค!$C:$C,'รับ-จ่าย ประจำวัน'!$B427,แพ็ค!N:N)+SUMIF(ธุรการ!$C:$C,'รับ-จ่าย ประจำวัน'!$B427,ธุรการ!N:N)+SUMIF(เส้นแต่งหน้าขนมปัง!$C:$C,'รับ-จ่าย ประจำวัน'!$B427,เส้นแต่งหน้าขนมปัง!N:N)+SUMIF('วางแผนBC,CJ'!$C:$C,'รับ-จ่าย ประจำวัน'!$B427,'วางแผนBC,CJ'!N:N)+SUMIF(RD!$C:$C,'รับ-จ่าย ประจำวัน'!$B427,RD!N:N)+SUMIF('FG,ออนไล,คัดแยก'!$C:$C,'รับ-จ่าย ประจำวัน'!$B427,'FG,ออนไล,คัดแยก'!N:N)</f>
        <v>0</v>
      </c>
      <c r="AV427" s="16">
        <f>SUMIF(เตรียมส่วนผสม!$C:$C,'รับ-จ่าย ประจำวัน'!$B427,เตรียมส่วนผสม!O:O)+SUMIF(กวนไส้!$C:$C,'รับ-จ่าย ประจำวัน'!$B427,กวนไส้!O:O)+SUMIF(ผลิต1!$C:$C,'รับ-จ่าย ประจำวัน'!$B427,ผลิต1!O:O)+SUMIF(ผลิต2!$C:$C,'รับ-จ่าย ประจำวัน'!$B427,ผลิต2!O:O)+SUMIF(เส้นแต่งหน้าขนมเค้ก!$C:$C,'รับ-จ่าย ประจำวัน'!$B427,เส้นแต่งหน้าขนมเค้ก!O:O)+SUMIF(แพ็ค!$C:$C,'รับ-จ่าย ประจำวัน'!$B427,แพ็ค!O:O)+SUMIF(ธุรการ!$C:$C,'รับ-จ่าย ประจำวัน'!$B427,ธุรการ!O:O)+SUMIF(เส้นแต่งหน้าขนมปัง!$C:$C,'รับ-จ่าย ประจำวัน'!$B427,เส้นแต่งหน้าขนมปัง!O:O)+SUMIF('วางแผนBC,CJ'!$C:$C,'รับ-จ่าย ประจำวัน'!$B427,'วางแผนBC,CJ'!O:O)+SUMIF(RD!$C:$C,'รับ-จ่าย ประจำวัน'!$B427,RD!O:O)+SUMIF('FG,ออนไล,คัดแยก'!$C:$C,'รับ-จ่าย ประจำวัน'!$B427,'FG,ออนไล,คัดแยก'!O:O)</f>
        <v>0</v>
      </c>
      <c r="AW427" s="16">
        <f>SUMIF(เตรียมส่วนผสม!$C:$C,'รับ-จ่าย ประจำวัน'!$B427,เตรียมส่วนผสม!P:P)+SUMIF(กวนไส้!$C:$C,'รับ-จ่าย ประจำวัน'!$B427,กวนไส้!P:P)+SUMIF(ผลิต1!$C:$C,'รับ-จ่าย ประจำวัน'!$B427,ผลิต1!P:P)+SUMIF(ผลิต2!$C:$C,'รับ-จ่าย ประจำวัน'!$B427,ผลิต2!P:P)+SUMIF(เส้นแต่งหน้าขนมเค้ก!$C:$C,'รับ-จ่าย ประจำวัน'!$B427,เส้นแต่งหน้าขนมเค้ก!P:P)+SUMIF(แพ็ค!$C:$C,'รับ-จ่าย ประจำวัน'!$B427,แพ็ค!P:P)+SUMIF(ธุรการ!$C:$C,'รับ-จ่าย ประจำวัน'!$B427,ธุรการ!P:P)+SUMIF(เส้นแต่งหน้าขนมปัง!$C:$C,'รับ-จ่าย ประจำวัน'!$B427,เส้นแต่งหน้าขนมปัง!P:P)+SUMIF('วางแผนBC,CJ'!$C:$C,'รับ-จ่าย ประจำวัน'!$B427,'วางแผนBC,CJ'!P:P)+SUMIF(RD!$C:$C,'รับ-จ่าย ประจำวัน'!$B427,RD!P:P)+SUMIF('FG,ออนไล,คัดแยก'!$C:$C,'รับ-จ่าย ประจำวัน'!$B427,'FG,ออนไล,คัดแยก'!P:P)</f>
        <v>0</v>
      </c>
      <c r="AX427" s="16">
        <f>SUMIF(เตรียมส่วนผสม!$C:$C,'รับ-จ่าย ประจำวัน'!$B427,เตรียมส่วนผสม!Q:Q)+SUMIF(กวนไส้!$C:$C,'รับ-จ่าย ประจำวัน'!$B427,กวนไส้!Q:Q)+SUMIF(ผลิต1!$C:$C,'รับ-จ่าย ประจำวัน'!$B427,ผลิต1!Q:Q)+SUMIF(ผลิต2!$C:$C,'รับ-จ่าย ประจำวัน'!$B427,ผลิต2!Q:Q)+SUMIF(เส้นแต่งหน้าขนมเค้ก!$C:$C,'รับ-จ่าย ประจำวัน'!$B427,เส้นแต่งหน้าขนมเค้ก!Q:Q)+SUMIF(แพ็ค!$C:$C,'รับ-จ่าย ประจำวัน'!$B427,แพ็ค!Q:Q)+SUMIF(ธุรการ!$C:$C,'รับ-จ่าย ประจำวัน'!$B427,ธุรการ!Q:Q)+SUMIF(เส้นแต่งหน้าขนมปัง!$C:$C,'รับ-จ่าย ประจำวัน'!$B427,เส้นแต่งหน้าขนมปัง!Q:Q)+SUMIF('วางแผนBC,CJ'!$C:$C,'รับ-จ่าย ประจำวัน'!$B427,'วางแผนBC,CJ'!Q:Q)+SUMIF(RD!$C:$C,'รับ-จ่าย ประจำวัน'!$B427,RD!Q:Q)+SUMIF('FG,ออนไล,คัดแยก'!$C:$C,'รับ-จ่าย ประจำวัน'!$B427,'FG,ออนไล,คัดแยก'!Q:Q)</f>
        <v>0</v>
      </c>
      <c r="AY427" s="16">
        <f>SUMIF(เตรียมส่วนผสม!$C:$C,'รับ-จ่าย ประจำวัน'!$B427,เตรียมส่วนผสม!R:R)+SUMIF(กวนไส้!$C:$C,'รับ-จ่าย ประจำวัน'!$B427,กวนไส้!R:R)+SUMIF(ผลิต1!$C:$C,'รับ-จ่าย ประจำวัน'!$B427,ผลิต1!R:R)+SUMIF(ผลิต2!$C:$C,'รับ-จ่าย ประจำวัน'!$B427,ผลิต2!R:R)+SUMIF(เส้นแต่งหน้าขนมเค้ก!$C:$C,'รับ-จ่าย ประจำวัน'!$B427,เส้นแต่งหน้าขนมเค้ก!R:R)+SUMIF(แพ็ค!$C:$C,'รับ-จ่าย ประจำวัน'!$B427,แพ็ค!R:R)+SUMIF(ธุรการ!$C:$C,'รับ-จ่าย ประจำวัน'!$B427,ธุรการ!R:R)+SUMIF(เส้นแต่งหน้าขนมปัง!$C:$C,'รับ-จ่าย ประจำวัน'!$B427,เส้นแต่งหน้าขนมปัง!R:R)+SUMIF('วางแผนBC,CJ'!$C:$C,'รับ-จ่าย ประจำวัน'!$B427,'วางแผนBC,CJ'!R:R)+SUMIF(RD!$C:$C,'รับ-จ่าย ประจำวัน'!$B427,RD!R:R)+SUMIF('FG,ออนไล,คัดแยก'!$C:$C,'รับ-จ่าย ประจำวัน'!$B427,'FG,ออนไล,คัดแยก'!R:R)</f>
        <v>0</v>
      </c>
      <c r="AZ427" s="16">
        <f>SUMIF(เตรียมส่วนผสม!$C:$C,'รับ-จ่าย ประจำวัน'!$B427,เตรียมส่วนผสม!S:S)+SUMIF(กวนไส้!$C:$C,'รับ-จ่าย ประจำวัน'!$B427,กวนไส้!S:S)+SUMIF(ผลิต1!$C:$C,'รับ-จ่าย ประจำวัน'!$B427,ผลิต1!S:S)+SUMIF(ผลิต2!$C:$C,'รับ-จ่าย ประจำวัน'!$B427,ผลิต2!S:S)+SUMIF(เส้นแต่งหน้าขนมเค้ก!$C:$C,'รับ-จ่าย ประจำวัน'!$B427,เส้นแต่งหน้าขนมเค้ก!S:S)+SUMIF(แพ็ค!$C:$C,'รับ-จ่าย ประจำวัน'!$B427,แพ็ค!S:S)+SUMIF(ธุรการ!$C:$C,'รับ-จ่าย ประจำวัน'!$B427,ธุรการ!S:S)+SUMIF(เส้นแต่งหน้าขนมปัง!$C:$C,'รับ-จ่าย ประจำวัน'!$B427,เส้นแต่งหน้าขนมปัง!S:S)+SUMIF('วางแผนBC,CJ'!$C:$C,'รับ-จ่าย ประจำวัน'!$B427,'วางแผนBC,CJ'!S:S)+SUMIF(RD!$C:$C,'รับ-จ่าย ประจำวัน'!$B427,RD!S:S)+SUMIF('FG,ออนไล,คัดแยก'!$C:$C,'รับ-จ่าย ประจำวัน'!$B427,'FG,ออนไล,คัดแยก'!S:S)</f>
        <v>0</v>
      </c>
      <c r="BA427" s="16">
        <f>SUMIF(เตรียมส่วนผสม!$C:$C,'รับ-จ่าย ประจำวัน'!$B427,เตรียมส่วนผสม!T:T)+SUMIF(กวนไส้!$C:$C,'รับ-จ่าย ประจำวัน'!$B427,กวนไส้!T:T)+SUMIF(ผลิต1!$C:$C,'รับ-จ่าย ประจำวัน'!$B427,ผลิต1!T:T)+SUMIF(ผลิต2!$C:$C,'รับ-จ่าย ประจำวัน'!$B427,ผลิต2!T:T)+SUMIF(เส้นแต่งหน้าขนมเค้ก!$C:$C,'รับ-จ่าย ประจำวัน'!$B427,เส้นแต่งหน้าขนมเค้ก!T:T)+SUMIF(แพ็ค!$C:$C,'รับ-จ่าย ประจำวัน'!$B427,แพ็ค!T:T)+SUMIF(ธุรการ!$C:$C,'รับ-จ่าย ประจำวัน'!$B427,ธุรการ!T:T)+SUMIF(เส้นแต่งหน้าขนมปัง!$C:$C,'รับ-จ่าย ประจำวัน'!$B427,เส้นแต่งหน้าขนมปัง!T:T)+SUMIF('วางแผนBC,CJ'!$C:$C,'รับ-จ่าย ประจำวัน'!$B427,'วางแผนBC,CJ'!T:T)+SUMIF(RD!$C:$C,'รับ-จ่าย ประจำวัน'!$B427,RD!T:T)+SUMIF('FG,ออนไล,คัดแยก'!$C:$C,'รับ-จ่าย ประจำวัน'!$B427,'FG,ออนไล,คัดแยก'!T:T)</f>
        <v>0</v>
      </c>
      <c r="BB427" s="16">
        <f>SUMIF(เตรียมส่วนผสม!$C:$C,'รับ-จ่าย ประจำวัน'!$B427,เตรียมส่วนผสม!U:U)+SUMIF(กวนไส้!$C:$C,'รับ-จ่าย ประจำวัน'!$B427,กวนไส้!U:U)+SUMIF(ผลิต1!$C:$C,'รับ-จ่าย ประจำวัน'!$B427,ผลิต1!U:U)+SUMIF(ผลิต2!$C:$C,'รับ-จ่าย ประจำวัน'!$B427,ผลิต2!U:U)+SUMIF(เส้นแต่งหน้าขนมเค้ก!$C:$C,'รับ-จ่าย ประจำวัน'!$B427,เส้นแต่งหน้าขนมเค้ก!U:U)+SUMIF(แพ็ค!$C:$C,'รับ-จ่าย ประจำวัน'!$B427,แพ็ค!U:U)+SUMIF(ธุรการ!$C:$C,'รับ-จ่าย ประจำวัน'!$B427,ธุรการ!U:U)+SUMIF(เส้นแต่งหน้าขนมปัง!$C:$C,'รับ-จ่าย ประจำวัน'!$B427,เส้นแต่งหน้าขนมปัง!U:U)+SUMIF('วางแผนBC,CJ'!$C:$C,'รับ-จ่าย ประจำวัน'!$B427,'วางแผนBC,CJ'!U:U)+SUMIF(RD!$C:$C,'รับ-จ่าย ประจำวัน'!$B427,RD!U:U)+SUMIF('FG,ออนไล,คัดแยก'!$C:$C,'รับ-จ่าย ประจำวัน'!$B427,'FG,ออนไล,คัดแยก'!U:U)</f>
        <v>0</v>
      </c>
      <c r="BC427" s="16">
        <f>SUMIF(เตรียมส่วนผสม!$C:$C,'รับ-จ่าย ประจำวัน'!$B427,เตรียมส่วนผสม!V:V)+SUMIF(กวนไส้!$C:$C,'รับ-จ่าย ประจำวัน'!$B427,กวนไส้!V:V)+SUMIF(ผลิต1!$C:$C,'รับ-จ่าย ประจำวัน'!$B427,ผลิต1!V:V)+SUMIF(ผลิต2!$C:$C,'รับ-จ่าย ประจำวัน'!$B427,ผลิต2!V:V)+SUMIF(เส้นแต่งหน้าขนมเค้ก!$C:$C,'รับ-จ่าย ประจำวัน'!$B427,เส้นแต่งหน้าขนมเค้ก!V:V)+SUMIF(แพ็ค!$C:$C,'รับ-จ่าย ประจำวัน'!$B427,แพ็ค!V:V)+SUMIF(ธุรการ!$C:$C,'รับ-จ่าย ประจำวัน'!$B427,ธุรการ!V:V)+SUMIF(เส้นแต่งหน้าขนมปัง!$C:$C,'รับ-จ่าย ประจำวัน'!$B427,เส้นแต่งหน้าขนมปัง!V:V)+SUMIF('วางแผนBC,CJ'!$C:$C,'รับ-จ่าย ประจำวัน'!$B427,'วางแผนBC,CJ'!V:V)+SUMIF(RD!$C:$C,'รับ-จ่าย ประจำวัน'!$B427,RD!V:V)+SUMIF('FG,ออนไล,คัดแยก'!$C:$C,'รับ-จ่าย ประจำวัน'!$B427,'FG,ออนไล,คัดแยก'!V:V)</f>
        <v>0</v>
      </c>
      <c r="BD427" s="16">
        <f>SUMIF(เตรียมส่วนผสม!$C:$C,'รับ-จ่าย ประจำวัน'!$B427,เตรียมส่วนผสม!W:W)+SUMIF(กวนไส้!$C:$C,'รับ-จ่าย ประจำวัน'!$B427,กวนไส้!W:W)+SUMIF(ผลิต1!$C:$C,'รับ-จ่าย ประจำวัน'!$B427,ผลิต1!W:W)+SUMIF(ผลิต2!$C:$C,'รับ-จ่าย ประจำวัน'!$B427,ผลิต2!W:W)+SUMIF(เส้นแต่งหน้าขนมเค้ก!$C:$C,'รับ-จ่าย ประจำวัน'!$B427,เส้นแต่งหน้าขนมเค้ก!W:W)+SUMIF(แพ็ค!$C:$C,'รับ-จ่าย ประจำวัน'!$B427,แพ็ค!W:W)+SUMIF(ธุรการ!$C:$C,'รับ-จ่าย ประจำวัน'!$B427,ธุรการ!W:W)+SUMIF(เส้นแต่งหน้าขนมปัง!$C:$C,'รับ-จ่าย ประจำวัน'!$B427,เส้นแต่งหน้าขนมปัง!W:W)+SUMIF('วางแผนBC,CJ'!$C:$C,'รับ-จ่าย ประจำวัน'!$B427,'วางแผนBC,CJ'!W:W)+SUMIF(RD!$C:$C,'รับ-จ่าย ประจำวัน'!$B427,RD!W:W)+SUMIF('FG,ออนไล,คัดแยก'!$C:$C,'รับ-จ่าย ประจำวัน'!$B427,'FG,ออนไล,คัดแยก'!W:W)</f>
        <v>0</v>
      </c>
      <c r="BE427" s="16">
        <f>SUMIF(เตรียมส่วนผสม!$C:$C,'รับ-จ่าย ประจำวัน'!$B427,เตรียมส่วนผสม!X:X)+SUMIF(กวนไส้!$C:$C,'รับ-จ่าย ประจำวัน'!$B427,กวนไส้!X:X)+SUMIF(ผลิต1!$C:$C,'รับ-จ่าย ประจำวัน'!$B427,ผลิต1!X:X)+SUMIF(ผลิต2!$C:$C,'รับ-จ่าย ประจำวัน'!$B427,ผลิต2!X:X)+SUMIF(เส้นแต่งหน้าขนมเค้ก!$C:$C,'รับ-จ่าย ประจำวัน'!$B427,เส้นแต่งหน้าขนมเค้ก!X:X)+SUMIF(แพ็ค!$C:$C,'รับ-จ่าย ประจำวัน'!$B427,แพ็ค!X:X)+SUMIF(ธุรการ!$C:$C,'รับ-จ่าย ประจำวัน'!$B427,ธุรการ!X:X)+SUMIF(เส้นแต่งหน้าขนมปัง!$C:$C,'รับ-จ่าย ประจำวัน'!$B427,เส้นแต่งหน้าขนมปัง!X:X)+SUMIF('วางแผนBC,CJ'!$C:$C,'รับ-จ่าย ประจำวัน'!$B427,'วางแผนBC,CJ'!X:X)+SUMIF(RD!$C:$C,'รับ-จ่าย ประจำวัน'!$B427,RD!X:X)+SUMIF('FG,ออนไล,คัดแยก'!$C:$C,'รับ-จ่าย ประจำวัน'!$B427,'FG,ออนไล,คัดแยก'!X:X)</f>
        <v>0</v>
      </c>
      <c r="BF427" s="16">
        <f>SUMIF(เตรียมส่วนผสม!$C:$C,'รับ-จ่าย ประจำวัน'!$B427,เตรียมส่วนผสม!Y:Y)+SUMIF(กวนไส้!$C:$C,'รับ-จ่าย ประจำวัน'!$B427,กวนไส้!Y:Y)+SUMIF(ผลิต1!$C:$C,'รับ-จ่าย ประจำวัน'!$B427,ผลิต1!Y:Y)+SUMIF(ผลิต2!$C:$C,'รับ-จ่าย ประจำวัน'!$B427,ผลิต2!Y:Y)+SUMIF(เส้นแต่งหน้าขนมเค้ก!$C:$C,'รับ-จ่าย ประจำวัน'!$B427,เส้นแต่งหน้าขนมเค้ก!Y:Y)+SUMIF(แพ็ค!$C:$C,'รับ-จ่าย ประจำวัน'!$B427,แพ็ค!Y:Y)+SUMIF(ธุรการ!$C:$C,'รับ-จ่าย ประจำวัน'!$B427,ธุรการ!Y:Y)+SUMIF(เส้นแต่งหน้าขนมปัง!$C:$C,'รับ-จ่าย ประจำวัน'!$B427,เส้นแต่งหน้าขนมปัง!Y:Y)+SUMIF('วางแผนBC,CJ'!$C:$C,'รับ-จ่าย ประจำวัน'!$B427,'วางแผนBC,CJ'!Y:Y)+SUMIF(RD!$C:$C,'รับ-จ่าย ประจำวัน'!$B427,RD!Y:Y)+SUMIF('FG,ออนไล,คัดแยก'!$C:$C,'รับ-จ่าย ประจำวัน'!$B427,'FG,ออนไล,คัดแยก'!Y:Y)</f>
        <v>0</v>
      </c>
      <c r="BG427" s="16">
        <f>SUMIF(เตรียมส่วนผสม!$C:$C,'รับ-จ่าย ประจำวัน'!$B427,เตรียมส่วนผสม!Z:Z)+SUMIF(กวนไส้!$C:$C,'รับ-จ่าย ประจำวัน'!$B427,กวนไส้!Z:Z)+SUMIF(ผลิต1!$C:$C,'รับ-จ่าย ประจำวัน'!$B427,ผลิต1!Z:Z)+SUMIF(ผลิต2!$C:$C,'รับ-จ่าย ประจำวัน'!$B427,ผลิต2!Z:Z)+SUMIF(เส้นแต่งหน้าขนมเค้ก!$C:$C,'รับ-จ่าย ประจำวัน'!$B427,เส้นแต่งหน้าขนมเค้ก!Z:Z)+SUMIF(แพ็ค!$C:$C,'รับ-จ่าย ประจำวัน'!$B427,แพ็ค!Z:Z)+SUMIF(ธุรการ!$C:$C,'รับ-จ่าย ประจำวัน'!$B427,ธุรการ!Z:Z)+SUMIF(เส้นแต่งหน้าขนมปัง!$C:$C,'รับ-จ่าย ประจำวัน'!$B427,เส้นแต่งหน้าขนมปัง!Z:Z)+SUMIF('วางแผนBC,CJ'!$C:$C,'รับ-จ่าย ประจำวัน'!$B427,'วางแผนBC,CJ'!Z:Z)+SUMIF(RD!$C:$C,'รับ-จ่าย ประจำวัน'!$B427,RD!Z:Z)+SUMIF('FG,ออนไล,คัดแยก'!$C:$C,'รับ-จ่าย ประจำวัน'!$B427,'FG,ออนไล,คัดแยก'!Z:Z)</f>
        <v>0</v>
      </c>
      <c r="BH427" s="16">
        <f>SUMIF(เตรียมส่วนผสม!$C:$C,'รับ-จ่าย ประจำวัน'!$B427,เตรียมส่วนผสม!AA:AA)+SUMIF(กวนไส้!$C:$C,'รับ-จ่าย ประจำวัน'!$B427,กวนไส้!AA:AA)+SUMIF(ผลิต1!$C:$C,'รับ-จ่าย ประจำวัน'!$B427,ผลิต1!AA:AA)+SUMIF(ผลิต2!$C:$C,'รับ-จ่าย ประจำวัน'!$B427,ผลิต2!AA:AA)+SUMIF(เส้นแต่งหน้าขนมเค้ก!$C:$C,'รับ-จ่าย ประจำวัน'!$B427,เส้นแต่งหน้าขนมเค้ก!AA:AA)+SUMIF(แพ็ค!$C:$C,'รับ-จ่าย ประจำวัน'!$B427,แพ็ค!AA:AA)+SUMIF(ธุรการ!$C:$C,'รับ-จ่าย ประจำวัน'!$B427,ธุรการ!AA:AA)+SUMIF(เส้นแต่งหน้าขนมปัง!$C:$C,'รับ-จ่าย ประจำวัน'!$B427,เส้นแต่งหน้าขนมปัง!AA:AA)+SUMIF('วางแผนBC,CJ'!$C:$C,'รับ-จ่าย ประจำวัน'!$B427,'วางแผนBC,CJ'!AA:AA)+SUMIF(RD!$C:$C,'รับ-จ่าย ประจำวัน'!$B427,RD!AA:AA)+SUMIF('FG,ออนไล,คัดแยก'!$C:$C,'รับ-จ่าย ประจำวัน'!$B427,'FG,ออนไล,คัดแยก'!AA:AA)</f>
        <v>0</v>
      </c>
      <c r="BI427" s="16">
        <f>SUMIF(เตรียมส่วนผสม!$C:$C,'รับ-จ่าย ประจำวัน'!$B427,เตรียมส่วนผสม!AB:AB)+SUMIF(กวนไส้!$C:$C,'รับ-จ่าย ประจำวัน'!$B427,กวนไส้!AB:AB)+SUMIF(ผลิต1!$C:$C,'รับ-จ่าย ประจำวัน'!$B427,ผลิต1!AB:AB)+SUMIF(ผลิต2!$C:$C,'รับ-จ่าย ประจำวัน'!$B427,ผลิต2!AB:AB)+SUMIF(เส้นแต่งหน้าขนมเค้ก!$C:$C,'รับ-จ่าย ประจำวัน'!$B427,เส้นแต่งหน้าขนมเค้ก!AB:AB)+SUMIF(แพ็ค!$C:$C,'รับ-จ่าย ประจำวัน'!$B427,แพ็ค!AB:AB)+SUMIF(ธุรการ!$C:$C,'รับ-จ่าย ประจำวัน'!$B427,ธุรการ!AB:AB)+SUMIF(เส้นแต่งหน้าขนมปัง!$C:$C,'รับ-จ่าย ประจำวัน'!$B427,เส้นแต่งหน้าขนมปัง!AB:AB)+SUMIF('วางแผนBC,CJ'!$C:$C,'รับ-จ่าย ประจำวัน'!$B427,'วางแผนBC,CJ'!AB:AB)+SUMIF(RD!$C:$C,'รับ-จ่าย ประจำวัน'!$B427,RD!AB:AB)+SUMIF('FG,ออนไล,คัดแยก'!$C:$C,'รับ-จ่าย ประจำวัน'!$B427,'FG,ออนไล,คัดแยก'!AB:AB)</f>
        <v>0</v>
      </c>
      <c r="BJ427" s="16">
        <f>SUMIF(เตรียมส่วนผสม!$C:$C,'รับ-จ่าย ประจำวัน'!$B427,เตรียมส่วนผสม!AC:AC)+SUMIF(กวนไส้!$C:$C,'รับ-จ่าย ประจำวัน'!$B427,กวนไส้!AC:AC)+SUMIF(ผลิต1!$C:$C,'รับ-จ่าย ประจำวัน'!$B427,ผลิต1!AC:AC)+SUMIF(ผลิต2!$C:$C,'รับ-จ่าย ประจำวัน'!$B427,ผลิต2!AC:AC)+SUMIF(เส้นแต่งหน้าขนมเค้ก!$C:$C,'รับ-จ่าย ประจำวัน'!$B427,เส้นแต่งหน้าขนมเค้ก!AC:AC)+SUMIF(แพ็ค!$C:$C,'รับ-จ่าย ประจำวัน'!$B427,แพ็ค!AC:AC)+SUMIF(ธุรการ!$C:$C,'รับ-จ่าย ประจำวัน'!$B427,ธุรการ!AC:AC)+SUMIF(เส้นแต่งหน้าขนมปัง!$C:$C,'รับ-จ่าย ประจำวัน'!$B427,เส้นแต่งหน้าขนมปัง!AC:AC)+SUMIF('วางแผนBC,CJ'!$C:$C,'รับ-จ่าย ประจำวัน'!$B427,'วางแผนBC,CJ'!AC:AC)+SUMIF(RD!$C:$C,'รับ-จ่าย ประจำวัน'!$B427,RD!AC:AC)+SUMIF('FG,ออนไล,คัดแยก'!$C:$C,'รับ-จ่าย ประจำวัน'!$B427,'FG,ออนไล,คัดแยก'!AC:AC)</f>
        <v>0</v>
      </c>
      <c r="BK427" s="16">
        <f>SUMIF(เตรียมส่วนผสม!$C:$C,'รับ-จ่าย ประจำวัน'!$B427,เตรียมส่วนผสม!AD:AD)+SUMIF(กวนไส้!$C:$C,'รับ-จ่าย ประจำวัน'!$B427,กวนไส้!AD:AD)+SUMIF(ผลิต1!$C:$C,'รับ-จ่าย ประจำวัน'!$B427,ผลิต1!AD:AD)+SUMIF(ผลิต2!$C:$C,'รับ-จ่าย ประจำวัน'!$B427,ผลิต2!AD:AD)+SUMIF(เส้นแต่งหน้าขนมเค้ก!$C:$C,'รับ-จ่าย ประจำวัน'!$B427,เส้นแต่งหน้าขนมเค้ก!AD:AD)+SUMIF(แพ็ค!$C:$C,'รับ-จ่าย ประจำวัน'!$B427,แพ็ค!AD:AD)+SUMIF(ธุรการ!$C:$C,'รับ-จ่าย ประจำวัน'!$B427,ธุรการ!AD:AD)+SUMIF(เส้นแต่งหน้าขนมปัง!$C:$C,'รับ-จ่าย ประจำวัน'!$B427,เส้นแต่งหน้าขนมปัง!AD:AD)+SUMIF('วางแผนBC,CJ'!$C:$C,'รับ-จ่าย ประจำวัน'!$B427,'วางแผนBC,CJ'!AD:AD)+SUMIF(RD!$C:$C,'รับ-จ่าย ประจำวัน'!$B427,RD!AD:AD)+SUMIF('FG,ออนไล,คัดแยก'!$C:$C,'รับ-จ่าย ประจำวัน'!$B427,'FG,ออนไล,คัดแยก'!AD:AD)</f>
        <v>0</v>
      </c>
      <c r="BL427" s="16">
        <f>SUMIF(เตรียมส่วนผสม!$C:$C,'รับ-จ่าย ประจำวัน'!$B427,เตรียมส่วนผสม!AE:AE)+SUMIF(กวนไส้!$C:$C,'รับ-จ่าย ประจำวัน'!$B427,กวนไส้!AE:AE)+SUMIF(ผลิต1!$C:$C,'รับ-จ่าย ประจำวัน'!$B427,ผลิต1!AE:AE)+SUMIF(ผลิต2!$C:$C,'รับ-จ่าย ประจำวัน'!$B427,ผลิต2!AE:AE)+SUMIF(เส้นแต่งหน้าขนมเค้ก!$C:$C,'รับ-จ่าย ประจำวัน'!$B427,เส้นแต่งหน้าขนมเค้ก!AE:AE)+SUMIF(แพ็ค!$C:$C,'รับ-จ่าย ประจำวัน'!$B427,แพ็ค!AE:AE)+SUMIF(ธุรการ!$C:$C,'รับ-จ่าย ประจำวัน'!$B427,ธุรการ!AE:AE)+SUMIF(เส้นแต่งหน้าขนมปัง!$C:$C,'รับ-จ่าย ประจำวัน'!$B427,เส้นแต่งหน้าขนมปัง!AE:AE)+SUMIF('วางแผนBC,CJ'!$C:$C,'รับ-จ่าย ประจำวัน'!$B427,'วางแผนBC,CJ'!AE:AE)+SUMIF(RD!$C:$C,'รับ-จ่าย ประจำวัน'!$B427,RD!AE:AE)+SUMIF('FG,ออนไล,คัดแยก'!$C:$C,'รับ-จ่าย ประจำวัน'!$B427,'FG,ออนไล,คัดแยก'!AE:AE)</f>
        <v>0</v>
      </c>
      <c r="BM427" s="16">
        <f>SUMIF(เตรียมส่วนผสม!$C:$C,'รับ-จ่าย ประจำวัน'!$B427,เตรียมส่วนผสม!AF:AF)+SUMIF(กวนไส้!$C:$C,'รับ-จ่าย ประจำวัน'!$B427,กวนไส้!AF:AF)+SUMIF(ผลิต1!$C:$C,'รับ-จ่าย ประจำวัน'!$B427,ผลิต1!AF:AF)+SUMIF(ผลิต2!$C:$C,'รับ-จ่าย ประจำวัน'!$B427,ผลิต2!AF:AF)+SUMIF(เส้นแต่งหน้าขนมเค้ก!$C:$C,'รับ-จ่าย ประจำวัน'!$B427,เส้นแต่งหน้าขนมเค้ก!AF:AF)+SUMIF(แพ็ค!$C:$C,'รับ-จ่าย ประจำวัน'!$B427,แพ็ค!AF:AF)+SUMIF(ธุรการ!$C:$C,'รับ-จ่าย ประจำวัน'!$B427,ธุรการ!AF:AF)+SUMIF(เส้นแต่งหน้าขนมปัง!$C:$C,'รับ-จ่าย ประจำวัน'!$B427,เส้นแต่งหน้าขนมปัง!AF:AF)+SUMIF('วางแผนBC,CJ'!$C:$C,'รับ-จ่าย ประจำวัน'!$B427,'วางแผนBC,CJ'!AF:AF)+SUMIF(RD!$C:$C,'รับ-จ่าย ประจำวัน'!$B427,RD!AF:AF)+SUMIF('FG,ออนไล,คัดแยก'!$C:$C,'รับ-จ่าย ประจำวัน'!$B427,'FG,ออนไล,คัดแยก'!AF:AF)</f>
        <v>0</v>
      </c>
      <c r="BN427" s="16">
        <f>SUMIF(เตรียมส่วนผสม!$C:$C,'รับ-จ่าย ประจำวัน'!$B427,เตรียมส่วนผสม!AG:AG)+SUMIF(กวนไส้!$C:$C,'รับ-จ่าย ประจำวัน'!$B427,กวนไส้!AG:AG)+SUMIF(ผลิต1!$C:$C,'รับ-จ่าย ประจำวัน'!$B427,ผลิต1!AG:AG)+SUMIF(ผลิต2!$C:$C,'รับ-จ่าย ประจำวัน'!$B427,ผลิต2!AG:AG)+SUMIF(เส้นแต่งหน้าขนมเค้ก!$C:$C,'รับ-จ่าย ประจำวัน'!$B427,เส้นแต่งหน้าขนมเค้ก!AG:AG)+SUMIF(แพ็ค!$C:$C,'รับ-จ่าย ประจำวัน'!$B427,แพ็ค!AG:AG)+SUMIF(ธุรการ!$C:$C,'รับ-จ่าย ประจำวัน'!$B427,ธุรการ!AG:AG)+SUMIF(เส้นแต่งหน้าขนมปัง!$C:$C,'รับ-จ่าย ประจำวัน'!$B427,เส้นแต่งหน้าขนมปัง!AG:AG)+SUMIF('วางแผนBC,CJ'!$C:$C,'รับ-จ่าย ประจำวัน'!$B427,'วางแผนBC,CJ'!AG:AG)+SUMIF(RD!$C:$C,'รับ-จ่าย ประจำวัน'!$B427,RD!AG:AG)+SUMIF('FG,ออนไล,คัดแยก'!$C:$C,'รับ-จ่าย ประจำวัน'!$B427,'FG,ออนไล,คัดแยก'!AG:AG)</f>
        <v>0</v>
      </c>
      <c r="BO427" s="16">
        <f>SUMIF(เตรียมส่วนผสม!$C:$C,'รับ-จ่าย ประจำวัน'!$B427,เตรียมส่วนผสม!AH:AH)+SUMIF(กวนไส้!$C:$C,'รับ-จ่าย ประจำวัน'!$B427,กวนไส้!AH:AH)+SUMIF(ผลิต1!$C:$C,'รับ-จ่าย ประจำวัน'!$B427,ผลิต1!AH:AH)+SUMIF(ผลิต2!$C:$C,'รับ-จ่าย ประจำวัน'!$B427,ผลิต2!AH:AH)+SUMIF(เส้นแต่งหน้าขนมเค้ก!$C:$C,'รับ-จ่าย ประจำวัน'!$B427,เส้นแต่งหน้าขนมเค้ก!AH:AH)+SUMIF(แพ็ค!$C:$C,'รับ-จ่าย ประจำวัน'!$B427,แพ็ค!AH:AH)+SUMIF(ธุรการ!$C:$C,'รับ-จ่าย ประจำวัน'!$B427,ธุรการ!AH:AH)+SUMIF(เส้นแต่งหน้าขนมปัง!$C:$C,'รับ-จ่าย ประจำวัน'!$B427,เส้นแต่งหน้าขนมปัง!AH:AH)+SUMIF('วางแผนBC,CJ'!$C:$C,'รับ-จ่าย ประจำวัน'!$B427,'วางแผนBC,CJ'!AH:AH)+SUMIF(RD!$C:$C,'รับ-จ่าย ประจำวัน'!$B427,RD!AH:AH)+SUMIF('FG,ออนไล,คัดแยก'!$C:$C,'รับ-จ่าย ประจำวัน'!$B427,'FG,ออนไล,คัดแยก'!AH:AH)</f>
        <v>0</v>
      </c>
      <c r="BP427" s="16">
        <f>SUMIF(เตรียมส่วนผสม!$C:$C,'รับ-จ่าย ประจำวัน'!$B427,เตรียมส่วนผสม!AI:AI)+SUMIF(กวนไส้!$C:$C,'รับ-จ่าย ประจำวัน'!$B427,กวนไส้!AI:AI)+SUMIF(ผลิต1!$C:$C,'รับ-จ่าย ประจำวัน'!$B427,ผลิต1!AI:AI)+SUMIF(ผลิต2!$C:$C,'รับ-จ่าย ประจำวัน'!$B427,ผลิต2!AI:AI)+SUMIF(เส้นแต่งหน้าขนมเค้ก!$C:$C,'รับ-จ่าย ประจำวัน'!$B427,เส้นแต่งหน้าขนมเค้ก!AI:AI)+SUMIF(แพ็ค!$C:$C,'รับ-จ่าย ประจำวัน'!$B427,แพ็ค!AI:AI)+SUMIF(ธุรการ!$C:$C,'รับ-จ่าย ประจำวัน'!$B427,ธุรการ!AI:AI)+SUMIF(เส้นแต่งหน้าขนมปัง!$C:$C,'รับ-จ่าย ประจำวัน'!$B427,เส้นแต่งหน้าขนมปัง!AI:AI)+SUMIF('วางแผนBC,CJ'!$C:$C,'รับ-จ่าย ประจำวัน'!$B427,'วางแผนBC,CJ'!AI:AI)+SUMIF(RD!$C:$C,'รับ-จ่าย ประจำวัน'!$B427,RD!AI:AI)+SUMIF('FG,ออนไล,คัดแยก'!$C:$C,'รับ-จ่าย ประจำวัน'!$B427,'FG,ออนไล,คัดแยก'!AI:AI)</f>
        <v>0</v>
      </c>
      <c r="BQ427" s="16">
        <f>SUMIF(เตรียมส่วนผสม!$C:$C,'รับ-จ่าย ประจำวัน'!$B427,เตรียมส่วนผสม!AJ:AJ)+SUMIF(กวนไส้!$C:$C,'รับ-จ่าย ประจำวัน'!$B427,กวนไส้!AJ:AJ)+SUMIF(ผลิต1!$C:$C,'รับ-จ่าย ประจำวัน'!$B427,ผลิต1!AJ:AJ)+SUMIF(ผลิต2!$C:$C,'รับ-จ่าย ประจำวัน'!$B427,ผลิต2!AJ:AJ)+SUMIF(เส้นแต่งหน้าขนมเค้ก!$C:$C,'รับ-จ่าย ประจำวัน'!$B427,เส้นแต่งหน้าขนมเค้ก!AJ:AJ)+SUMIF(แพ็ค!$C:$C,'รับ-จ่าย ประจำวัน'!$B427,แพ็ค!AJ:AJ)+SUMIF(ธุรการ!$C:$C,'รับ-จ่าย ประจำวัน'!$B427,ธุรการ!AJ:AJ)+SUMIF(เส้นแต่งหน้าขนมปัง!$C:$C,'รับ-จ่าย ประจำวัน'!$B427,เส้นแต่งหน้าขนมปัง!AJ:AJ)+SUMIF('วางแผนBC,CJ'!$C:$C,'รับ-จ่าย ประจำวัน'!$B427,'วางแผนBC,CJ'!AJ:AJ)+SUMIF(RD!$C:$C,'รับ-จ่าย ประจำวัน'!$B427,RD!AJ:AJ)+SUMIF('FG,ออนไล,คัดแยก'!$C:$C,'รับ-จ่าย ประจำวัน'!$B427,'FG,ออนไล,คัดแยก'!AJ:AJ)</f>
        <v>0</v>
      </c>
      <c r="BR427" s="16">
        <f>SUMIF(เตรียมส่วนผสม!$C:$C,'รับ-จ่าย ประจำวัน'!$B427,เตรียมส่วนผสม!AK:AK)+SUMIF(กวนไส้!$C:$C,'รับ-จ่าย ประจำวัน'!$B427,กวนไส้!AK:AK)+SUMIF(ผลิต1!$C:$C,'รับ-จ่าย ประจำวัน'!$B427,ผลิต1!AK:AK)+SUMIF(ผลิต2!$C:$C,'รับ-จ่าย ประจำวัน'!$B427,ผลิต2!AK:AK)+SUMIF(เส้นแต่งหน้าขนมเค้ก!$C:$C,'รับ-จ่าย ประจำวัน'!$B427,เส้นแต่งหน้าขนมเค้ก!AK:AK)+SUMIF(แพ็ค!$C:$C,'รับ-จ่าย ประจำวัน'!$B427,แพ็ค!AK:AK)+SUMIF(ธุรการ!$C:$C,'รับ-จ่าย ประจำวัน'!$B427,ธุรการ!AK:AK)+SUMIF(เส้นแต่งหน้าขนมปัง!$C:$C,'รับ-จ่าย ประจำวัน'!$B427,เส้นแต่งหน้าขนมปัง!AK:AK)+SUMIF('วางแผนBC,CJ'!$C:$C,'รับ-จ่าย ประจำวัน'!$B427,'วางแผนBC,CJ'!AK:AK)+SUMIF(RD!$C:$C,'รับ-จ่าย ประจำวัน'!$B427,RD!AK:AK)+SUMIF('FG,ออนไล,คัดแยก'!$C:$C,'รับ-จ่าย ประจำวัน'!$B427,'FG,ออนไล,คัดแยก'!AK:AK)</f>
        <v>0</v>
      </c>
      <c r="BS427" s="16">
        <f>SUMIF(เตรียมส่วนผสม!$C:$C,'รับ-จ่าย ประจำวัน'!$B427,เตรียมส่วนผสม!AL:AL)+SUMIF(กวนไส้!$C:$C,'รับ-จ่าย ประจำวัน'!$B427,กวนไส้!AL:AL)+SUMIF(ผลิต1!$C:$C,'รับ-จ่าย ประจำวัน'!$B427,ผลิต1!AL:AL)+SUMIF(ผลิต2!$C:$C,'รับ-จ่าย ประจำวัน'!$B427,ผลิต2!AL:AL)+SUMIF(เส้นแต่งหน้าขนมเค้ก!$C:$C,'รับ-จ่าย ประจำวัน'!$B427,เส้นแต่งหน้าขนมเค้ก!AL:AL)+SUMIF(แพ็ค!$C:$C,'รับ-จ่าย ประจำวัน'!$B427,แพ็ค!AL:AL)+SUMIF(ธุรการ!$C:$C,'รับ-จ่าย ประจำวัน'!$B427,ธุรการ!AL:AL)+SUMIF(เส้นแต่งหน้าขนมปัง!$C:$C,'รับ-จ่าย ประจำวัน'!$B427,เส้นแต่งหน้าขนมปัง!AL:AL)+SUMIF('วางแผนBC,CJ'!$C:$C,'รับ-จ่าย ประจำวัน'!$B427,'วางแผนBC,CJ'!AL:AL)+SUMIF(RD!$C:$C,'รับ-จ่าย ประจำวัน'!$B427,RD!AL:AL)+SUMIF('FG,ออนไล,คัดแยก'!$C:$C,'รับ-จ่าย ประจำวัน'!$B427,'FG,ออนไล,คัดแยก'!AL:AL)</f>
        <v>0</v>
      </c>
      <c r="BT427" s="18">
        <f t="shared" si="93"/>
        <v>0</v>
      </c>
      <c r="BU427" s="116"/>
      <c r="BV427" s="146">
        <f t="shared" si="94"/>
        <v>48</v>
      </c>
      <c r="BW427" s="183">
        <v>30</v>
      </c>
      <c r="BX427" s="172">
        <f t="shared" si="89"/>
        <v>0</v>
      </c>
      <c r="BY427" s="188" t="e">
        <f t="shared" si="90"/>
        <v>#DIV/0!</v>
      </c>
      <c r="BZ427" s="180" t="e">
        <f t="shared" ca="1" si="95"/>
        <v>#DIV/0!</v>
      </c>
      <c r="CA427" s="93" t="s">
        <v>1607</v>
      </c>
      <c r="CB427" s="93"/>
      <c r="CC427" s="93"/>
      <c r="CD427" s="93"/>
      <c r="CE427" s="93"/>
      <c r="CF427" s="93"/>
      <c r="CG427" s="93"/>
      <c r="CH427" s="93"/>
      <c r="CI427" s="93"/>
      <c r="CJ427" s="97"/>
      <c r="CK427" s="9">
        <f t="shared" si="91"/>
        <v>48</v>
      </c>
    </row>
    <row r="428" spans="1:89" hidden="1" x14ac:dyDescent="0.5">
      <c r="A428" s="149"/>
      <c r="B428" s="34" t="s">
        <v>1791</v>
      </c>
      <c r="C428" s="33" t="s">
        <v>2119</v>
      </c>
      <c r="D428" s="141" t="s">
        <v>276</v>
      </c>
      <c r="E428" s="25"/>
      <c r="F428" s="132"/>
      <c r="G428" s="25"/>
      <c r="H428" s="12">
        <v>5</v>
      </c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25"/>
      <c r="T428" s="25"/>
      <c r="U428" s="25"/>
      <c r="V428" s="25"/>
      <c r="W428" s="25"/>
      <c r="X428" s="25">
        <v>100</v>
      </c>
      <c r="Y428" s="25"/>
      <c r="Z428" s="25"/>
      <c r="AA428" s="25"/>
      <c r="AB428" s="25"/>
      <c r="AC428" s="25"/>
      <c r="AD428" s="25"/>
      <c r="AE428" s="11"/>
      <c r="AF428" s="11"/>
      <c r="AG428" s="11"/>
      <c r="AH428" s="11"/>
      <c r="AI428" s="25"/>
      <c r="AJ428" s="25"/>
      <c r="AK428" s="25"/>
      <c r="AL428" s="25"/>
      <c r="AM428" s="25"/>
      <c r="AN428" s="15">
        <f t="shared" si="92"/>
        <v>100</v>
      </c>
      <c r="AO428" s="16">
        <f>SUMIF(เตรียมส่วนผสม!$C:$C,'รับ-จ่าย ประจำวัน'!$B428,เตรียมส่วนผสม!H:H)+SUMIF(กวนไส้!$C:$C,'รับ-จ่าย ประจำวัน'!$B428,กวนไส้!H:H)+SUMIF(ผลิต1!$C:$C,'รับ-จ่าย ประจำวัน'!$B428,ผลิต1!H:H)+SUMIF(ผลิต2!$C:$C,'รับ-จ่าย ประจำวัน'!$B428,ผลิต2!H:H)+SUMIF(เส้นแต่งหน้าขนมเค้ก!$C:$C,'รับ-จ่าย ประจำวัน'!$B428,เส้นแต่งหน้าขนมเค้ก!H:H)+SUMIF(แพ็ค!$C:$C,'รับ-จ่าย ประจำวัน'!$B428,แพ็ค!H:H)+SUMIF(ธุรการ!$C:$C,'รับ-จ่าย ประจำวัน'!$B428,ธุรการ!H:H)+SUMIF(เส้นแต่งหน้าขนมปัง!$C:$C,'รับ-จ่าย ประจำวัน'!$B428,เส้นแต่งหน้าขนมปัง!H:H)+SUMIF('วางแผนBC,CJ'!$C:$C,'รับ-จ่าย ประจำวัน'!$B428,'วางแผนBC,CJ'!H:H)+SUMIF(RD!$C:$C,'รับ-จ่าย ประจำวัน'!$B428,RD!H:H)+SUMIF('FG,ออนไล,คัดแยก'!$C:$C,'รับ-จ่าย ประจำวัน'!$B428,'FG,ออนไล,คัดแยก'!H:H)</f>
        <v>0</v>
      </c>
      <c r="AP428" s="16">
        <f>SUMIF(เตรียมส่วนผสม!$C:$C,'รับ-จ่าย ประจำวัน'!$B428,เตรียมส่วนผสม!I:I)+SUMIF(กวนไส้!$C:$C,'รับ-จ่าย ประจำวัน'!$B428,กวนไส้!I:I)+SUMIF(ผลิต1!$C:$C,'รับ-จ่าย ประจำวัน'!$B428,ผลิต1!I:I)+SUMIF(ผลิต2!$C:$C,'รับ-จ่าย ประจำวัน'!$B428,ผลิต2!I:I)+SUMIF(เส้นแต่งหน้าขนมเค้ก!$C:$C,'รับ-จ่าย ประจำวัน'!$B428,เส้นแต่งหน้าขนมเค้ก!I:I)+SUMIF(แพ็ค!$C:$C,'รับ-จ่าย ประจำวัน'!$B428,แพ็ค!I:I)+SUMIF(ธุรการ!$C:$C,'รับ-จ่าย ประจำวัน'!$B428,ธุรการ!I:I)+SUMIF(เส้นแต่งหน้าขนมปัง!$C:$C,'รับ-จ่าย ประจำวัน'!$B428,เส้นแต่งหน้าขนมปัง!I:I)+SUMIF('วางแผนBC,CJ'!$C:$C,'รับ-จ่าย ประจำวัน'!$B428,'วางแผนBC,CJ'!I:I)+SUMIF(RD!$C:$C,'รับ-จ่าย ประจำวัน'!$B428,RD!I:I)+SUMIF('FG,ออนไล,คัดแยก'!$C:$C,'รับ-จ่าย ประจำวัน'!$B428,'FG,ออนไล,คัดแยก'!I:I)</f>
        <v>0</v>
      </c>
      <c r="AQ428" s="16">
        <f>SUMIF(เตรียมส่วนผสม!$C:$C,'รับ-จ่าย ประจำวัน'!$B428,เตรียมส่วนผสม!J:J)+SUMIF(กวนไส้!$C:$C,'รับ-จ่าย ประจำวัน'!$B428,กวนไส้!J:J)+SUMIF(ผลิต1!$C:$C,'รับ-จ่าย ประจำวัน'!$B428,ผลิต1!J:J)+SUMIF(ผลิต2!$C:$C,'รับ-จ่าย ประจำวัน'!$B428,ผลิต2!J:J)+SUMIF(เส้นแต่งหน้าขนมเค้ก!$C:$C,'รับ-จ่าย ประจำวัน'!$B428,เส้นแต่งหน้าขนมเค้ก!J:J)+SUMIF(แพ็ค!$C:$C,'รับ-จ่าย ประจำวัน'!$B428,แพ็ค!J:J)+SUMIF(ธุรการ!$C:$C,'รับ-จ่าย ประจำวัน'!$B428,ธุรการ!J:J)+SUMIF(เส้นแต่งหน้าขนมปัง!$C:$C,'รับ-จ่าย ประจำวัน'!$B428,เส้นแต่งหน้าขนมปัง!J:J)+SUMIF('วางแผนBC,CJ'!$C:$C,'รับ-จ่าย ประจำวัน'!$B428,'วางแผนBC,CJ'!J:J)+SUMIF(RD!$C:$C,'รับ-จ่าย ประจำวัน'!$B428,RD!J:J)+SUMIF('FG,ออนไล,คัดแยก'!$C:$C,'รับ-จ่าย ประจำวัน'!$B428,'FG,ออนไล,คัดแยก'!J:J)</f>
        <v>0</v>
      </c>
      <c r="AR428" s="16">
        <f>SUMIF(เตรียมส่วนผสม!$C:$C,'รับ-จ่าย ประจำวัน'!$B428,เตรียมส่วนผสม!K:K)+SUMIF(กวนไส้!$C:$C,'รับ-จ่าย ประจำวัน'!$B428,กวนไส้!K:K)+SUMIF(ผลิต1!$C:$C,'รับ-จ่าย ประจำวัน'!$B428,ผลิต1!K:K)+SUMIF(ผลิต2!$C:$C,'รับ-จ่าย ประจำวัน'!$B428,ผลิต2!K:K)+SUMIF(เส้นแต่งหน้าขนมเค้ก!$C:$C,'รับ-จ่าย ประจำวัน'!$B428,เส้นแต่งหน้าขนมเค้ก!K:K)+SUMIF(แพ็ค!$C:$C,'รับ-จ่าย ประจำวัน'!$B428,แพ็ค!K:K)+SUMIF(ธุรการ!$C:$C,'รับ-จ่าย ประจำวัน'!$B428,ธุรการ!K:K)+SUMIF(เส้นแต่งหน้าขนมปัง!$C:$C,'รับ-จ่าย ประจำวัน'!$B428,เส้นแต่งหน้าขนมปัง!K:K)+SUMIF('วางแผนBC,CJ'!$C:$C,'รับ-จ่าย ประจำวัน'!$B428,'วางแผนBC,CJ'!K:K)+SUMIF(RD!$C:$C,'รับ-จ่าย ประจำวัน'!$B428,RD!K:K)+SUMIF('FG,ออนไล,คัดแยก'!$C:$C,'รับ-จ่าย ประจำวัน'!$B428,'FG,ออนไล,คัดแยก'!K:K)</f>
        <v>0</v>
      </c>
      <c r="AS428" s="16">
        <f>SUMIF(เตรียมส่วนผสม!$C:$C,'รับ-จ่าย ประจำวัน'!$B428,เตรียมส่วนผสม!L:L)+SUMIF(กวนไส้!$C:$C,'รับ-จ่าย ประจำวัน'!$B428,กวนไส้!L:L)+SUMIF(ผลิต1!$C:$C,'รับ-จ่าย ประจำวัน'!$B428,ผลิต1!L:L)+SUMIF(ผลิต2!$C:$C,'รับ-จ่าย ประจำวัน'!$B428,ผลิต2!L:L)+SUMIF(เส้นแต่งหน้าขนมเค้ก!$C:$C,'รับ-จ่าย ประจำวัน'!$B428,เส้นแต่งหน้าขนมเค้ก!L:L)+SUMIF(แพ็ค!$C:$C,'รับ-จ่าย ประจำวัน'!$B428,แพ็ค!L:L)+SUMIF(ธุรการ!$C:$C,'รับ-จ่าย ประจำวัน'!$B428,ธุรการ!L:L)+SUMIF(เส้นแต่งหน้าขนมปัง!$C:$C,'รับ-จ่าย ประจำวัน'!$B428,เส้นแต่งหน้าขนมปัง!L:L)+SUMIF('วางแผนBC,CJ'!$C:$C,'รับ-จ่าย ประจำวัน'!$B428,'วางแผนBC,CJ'!L:L)+SUMIF(RD!$C:$C,'รับ-จ่าย ประจำวัน'!$B428,RD!L:L)+SUMIF('FG,ออนไล,คัดแยก'!$C:$C,'รับ-จ่าย ประจำวัน'!$B428,'FG,ออนไล,คัดแยก'!L:L)</f>
        <v>0</v>
      </c>
      <c r="AT428" s="16">
        <f>SUMIF(เตรียมส่วนผสม!$C:$C,'รับ-จ่าย ประจำวัน'!$B428,เตรียมส่วนผสม!M:M)+SUMIF(กวนไส้!$C:$C,'รับ-จ่าย ประจำวัน'!$B428,กวนไส้!M:M)+SUMIF(ผลิต1!$C:$C,'รับ-จ่าย ประจำวัน'!$B428,ผลิต1!M:M)+SUMIF(ผลิต2!$C:$C,'รับ-จ่าย ประจำวัน'!$B428,ผลิต2!M:M)+SUMIF(เส้นแต่งหน้าขนมเค้ก!$C:$C,'รับ-จ่าย ประจำวัน'!$B428,เส้นแต่งหน้าขนมเค้ก!M:M)+SUMIF(แพ็ค!$C:$C,'รับ-จ่าย ประจำวัน'!$B428,แพ็ค!M:M)+SUMIF(ธุรการ!$C:$C,'รับ-จ่าย ประจำวัน'!$B428,ธุรการ!M:M)+SUMIF(เส้นแต่งหน้าขนมปัง!$C:$C,'รับ-จ่าย ประจำวัน'!$B428,เส้นแต่งหน้าขนมปัง!M:M)+SUMIF('วางแผนBC,CJ'!$C:$C,'รับ-จ่าย ประจำวัน'!$B428,'วางแผนBC,CJ'!M:M)+SUMIF(RD!$C:$C,'รับ-จ่าย ประจำวัน'!$B428,RD!M:M)+SUMIF('FG,ออนไล,คัดแยก'!$C:$C,'รับ-จ่าย ประจำวัน'!$B428,'FG,ออนไล,คัดแยก'!M:M)</f>
        <v>0</v>
      </c>
      <c r="AU428" s="16">
        <f>SUMIF(เตรียมส่วนผสม!$C:$C,'รับ-จ่าย ประจำวัน'!$B428,เตรียมส่วนผสม!N:N)+SUMIF(กวนไส้!$C:$C,'รับ-จ่าย ประจำวัน'!$B428,กวนไส้!N:N)+SUMIF(ผลิต1!$C:$C,'รับ-จ่าย ประจำวัน'!$B428,ผลิต1!N:N)+SUMIF(ผลิต2!$C:$C,'รับ-จ่าย ประจำวัน'!$B428,ผลิต2!N:N)+SUMIF(เส้นแต่งหน้าขนมเค้ก!$C:$C,'รับ-จ่าย ประจำวัน'!$B428,เส้นแต่งหน้าขนมเค้ก!N:N)+SUMIF(แพ็ค!$C:$C,'รับ-จ่าย ประจำวัน'!$B428,แพ็ค!N:N)+SUMIF(ธุรการ!$C:$C,'รับ-จ่าย ประจำวัน'!$B428,ธุรการ!N:N)+SUMIF(เส้นแต่งหน้าขนมปัง!$C:$C,'รับ-จ่าย ประจำวัน'!$B428,เส้นแต่งหน้าขนมปัง!N:N)+SUMIF('วางแผนBC,CJ'!$C:$C,'รับ-จ่าย ประจำวัน'!$B428,'วางแผนBC,CJ'!N:N)+SUMIF(RD!$C:$C,'รับ-จ่าย ประจำวัน'!$B428,RD!N:N)+SUMIF('FG,ออนไล,คัดแยก'!$C:$C,'รับ-จ่าย ประจำวัน'!$B428,'FG,ออนไล,คัดแยก'!N:N)</f>
        <v>0</v>
      </c>
      <c r="AV428" s="16">
        <f>SUMIF(เตรียมส่วนผสม!$C:$C,'รับ-จ่าย ประจำวัน'!$B428,เตรียมส่วนผสม!O:O)+SUMIF(กวนไส้!$C:$C,'รับ-จ่าย ประจำวัน'!$B428,กวนไส้!O:O)+SUMIF(ผลิต1!$C:$C,'รับ-จ่าย ประจำวัน'!$B428,ผลิต1!O:O)+SUMIF(ผลิต2!$C:$C,'รับ-จ่าย ประจำวัน'!$B428,ผลิต2!O:O)+SUMIF(เส้นแต่งหน้าขนมเค้ก!$C:$C,'รับ-จ่าย ประจำวัน'!$B428,เส้นแต่งหน้าขนมเค้ก!O:O)+SUMIF(แพ็ค!$C:$C,'รับ-จ่าย ประจำวัน'!$B428,แพ็ค!O:O)+SUMIF(ธุรการ!$C:$C,'รับ-จ่าย ประจำวัน'!$B428,ธุรการ!O:O)+SUMIF(เส้นแต่งหน้าขนมปัง!$C:$C,'รับ-จ่าย ประจำวัน'!$B428,เส้นแต่งหน้าขนมปัง!O:O)+SUMIF('วางแผนBC,CJ'!$C:$C,'รับ-จ่าย ประจำวัน'!$B428,'วางแผนBC,CJ'!O:O)+SUMIF(RD!$C:$C,'รับ-จ่าย ประจำวัน'!$B428,RD!O:O)+SUMIF('FG,ออนไล,คัดแยก'!$C:$C,'รับ-จ่าย ประจำวัน'!$B428,'FG,ออนไล,คัดแยก'!O:O)</f>
        <v>0</v>
      </c>
      <c r="AW428" s="16">
        <f>SUMIF(เตรียมส่วนผสม!$C:$C,'รับ-จ่าย ประจำวัน'!$B428,เตรียมส่วนผสม!P:P)+SUMIF(กวนไส้!$C:$C,'รับ-จ่าย ประจำวัน'!$B428,กวนไส้!P:P)+SUMIF(ผลิต1!$C:$C,'รับ-จ่าย ประจำวัน'!$B428,ผลิต1!P:P)+SUMIF(ผลิต2!$C:$C,'รับ-จ่าย ประจำวัน'!$B428,ผลิต2!P:P)+SUMIF(เส้นแต่งหน้าขนมเค้ก!$C:$C,'รับ-จ่าย ประจำวัน'!$B428,เส้นแต่งหน้าขนมเค้ก!P:P)+SUMIF(แพ็ค!$C:$C,'รับ-จ่าย ประจำวัน'!$B428,แพ็ค!P:P)+SUMIF(ธุรการ!$C:$C,'รับ-จ่าย ประจำวัน'!$B428,ธุรการ!P:P)+SUMIF(เส้นแต่งหน้าขนมปัง!$C:$C,'รับ-จ่าย ประจำวัน'!$B428,เส้นแต่งหน้าขนมปัง!P:P)+SUMIF('วางแผนBC,CJ'!$C:$C,'รับ-จ่าย ประจำวัน'!$B428,'วางแผนBC,CJ'!P:P)+SUMIF(RD!$C:$C,'รับ-จ่าย ประจำวัน'!$B428,RD!P:P)+SUMIF('FG,ออนไล,คัดแยก'!$C:$C,'รับ-จ่าย ประจำวัน'!$B428,'FG,ออนไล,คัดแยก'!P:P)</f>
        <v>0</v>
      </c>
      <c r="AX428" s="16">
        <f>SUMIF(เตรียมส่วนผสม!$C:$C,'รับ-จ่าย ประจำวัน'!$B428,เตรียมส่วนผสม!Q:Q)+SUMIF(กวนไส้!$C:$C,'รับ-จ่าย ประจำวัน'!$B428,กวนไส้!Q:Q)+SUMIF(ผลิต1!$C:$C,'รับ-จ่าย ประจำวัน'!$B428,ผลิต1!Q:Q)+SUMIF(ผลิต2!$C:$C,'รับ-จ่าย ประจำวัน'!$B428,ผลิต2!Q:Q)+SUMIF(เส้นแต่งหน้าขนมเค้ก!$C:$C,'รับ-จ่าย ประจำวัน'!$B428,เส้นแต่งหน้าขนมเค้ก!Q:Q)+SUMIF(แพ็ค!$C:$C,'รับ-จ่าย ประจำวัน'!$B428,แพ็ค!Q:Q)+SUMIF(ธุรการ!$C:$C,'รับ-จ่าย ประจำวัน'!$B428,ธุรการ!Q:Q)+SUMIF(เส้นแต่งหน้าขนมปัง!$C:$C,'รับ-จ่าย ประจำวัน'!$B428,เส้นแต่งหน้าขนมปัง!Q:Q)+SUMIF('วางแผนBC,CJ'!$C:$C,'รับ-จ่าย ประจำวัน'!$B428,'วางแผนBC,CJ'!Q:Q)+SUMIF(RD!$C:$C,'รับ-จ่าย ประจำวัน'!$B428,RD!Q:Q)+SUMIF('FG,ออนไล,คัดแยก'!$C:$C,'รับ-จ่าย ประจำวัน'!$B428,'FG,ออนไล,คัดแยก'!Q:Q)</f>
        <v>0</v>
      </c>
      <c r="AY428" s="16">
        <f>SUMIF(เตรียมส่วนผสม!$C:$C,'รับ-จ่าย ประจำวัน'!$B428,เตรียมส่วนผสม!R:R)+SUMIF(กวนไส้!$C:$C,'รับ-จ่าย ประจำวัน'!$B428,กวนไส้!R:R)+SUMIF(ผลิต1!$C:$C,'รับ-จ่าย ประจำวัน'!$B428,ผลิต1!R:R)+SUMIF(ผลิต2!$C:$C,'รับ-จ่าย ประจำวัน'!$B428,ผลิต2!R:R)+SUMIF(เส้นแต่งหน้าขนมเค้ก!$C:$C,'รับ-จ่าย ประจำวัน'!$B428,เส้นแต่งหน้าขนมเค้ก!R:R)+SUMIF(แพ็ค!$C:$C,'รับ-จ่าย ประจำวัน'!$B428,แพ็ค!R:R)+SUMIF(ธุรการ!$C:$C,'รับ-จ่าย ประจำวัน'!$B428,ธุรการ!R:R)+SUMIF(เส้นแต่งหน้าขนมปัง!$C:$C,'รับ-จ่าย ประจำวัน'!$B428,เส้นแต่งหน้าขนมปัง!R:R)+SUMIF('วางแผนBC,CJ'!$C:$C,'รับ-จ่าย ประจำวัน'!$B428,'วางแผนBC,CJ'!R:R)+SUMIF(RD!$C:$C,'รับ-จ่าย ประจำวัน'!$B428,RD!R:R)+SUMIF('FG,ออนไล,คัดแยก'!$C:$C,'รับ-จ่าย ประจำวัน'!$B428,'FG,ออนไล,คัดแยก'!R:R)</f>
        <v>0</v>
      </c>
      <c r="AZ428" s="16">
        <f>SUMIF(เตรียมส่วนผสม!$C:$C,'รับ-จ่าย ประจำวัน'!$B428,เตรียมส่วนผสม!S:S)+SUMIF(กวนไส้!$C:$C,'รับ-จ่าย ประจำวัน'!$B428,กวนไส้!S:S)+SUMIF(ผลิต1!$C:$C,'รับ-จ่าย ประจำวัน'!$B428,ผลิต1!S:S)+SUMIF(ผลิต2!$C:$C,'รับ-จ่าย ประจำวัน'!$B428,ผลิต2!S:S)+SUMIF(เส้นแต่งหน้าขนมเค้ก!$C:$C,'รับ-จ่าย ประจำวัน'!$B428,เส้นแต่งหน้าขนมเค้ก!S:S)+SUMIF(แพ็ค!$C:$C,'รับ-จ่าย ประจำวัน'!$B428,แพ็ค!S:S)+SUMIF(ธุรการ!$C:$C,'รับ-จ่าย ประจำวัน'!$B428,ธุรการ!S:S)+SUMIF(เส้นแต่งหน้าขนมปัง!$C:$C,'รับ-จ่าย ประจำวัน'!$B428,เส้นแต่งหน้าขนมปัง!S:S)+SUMIF('วางแผนBC,CJ'!$C:$C,'รับ-จ่าย ประจำวัน'!$B428,'วางแผนBC,CJ'!S:S)+SUMIF(RD!$C:$C,'รับ-จ่าย ประจำวัน'!$B428,RD!S:S)+SUMIF('FG,ออนไล,คัดแยก'!$C:$C,'รับ-จ่าย ประจำวัน'!$B428,'FG,ออนไล,คัดแยก'!S:S)</f>
        <v>0</v>
      </c>
      <c r="BA428" s="16">
        <f>SUMIF(เตรียมส่วนผสม!$C:$C,'รับ-จ่าย ประจำวัน'!$B428,เตรียมส่วนผสม!T:T)+SUMIF(กวนไส้!$C:$C,'รับ-จ่าย ประจำวัน'!$B428,กวนไส้!T:T)+SUMIF(ผลิต1!$C:$C,'รับ-จ่าย ประจำวัน'!$B428,ผลิต1!T:T)+SUMIF(ผลิต2!$C:$C,'รับ-จ่าย ประจำวัน'!$B428,ผลิต2!T:T)+SUMIF(เส้นแต่งหน้าขนมเค้ก!$C:$C,'รับ-จ่าย ประจำวัน'!$B428,เส้นแต่งหน้าขนมเค้ก!T:T)+SUMIF(แพ็ค!$C:$C,'รับ-จ่าย ประจำวัน'!$B428,แพ็ค!T:T)+SUMIF(ธุรการ!$C:$C,'รับ-จ่าย ประจำวัน'!$B428,ธุรการ!T:T)+SUMIF(เส้นแต่งหน้าขนมปัง!$C:$C,'รับ-จ่าย ประจำวัน'!$B428,เส้นแต่งหน้าขนมปัง!T:T)+SUMIF('วางแผนBC,CJ'!$C:$C,'รับ-จ่าย ประจำวัน'!$B428,'วางแผนBC,CJ'!T:T)+SUMIF(RD!$C:$C,'รับ-จ่าย ประจำวัน'!$B428,RD!T:T)+SUMIF('FG,ออนไล,คัดแยก'!$C:$C,'รับ-จ่าย ประจำวัน'!$B428,'FG,ออนไล,คัดแยก'!T:T)</f>
        <v>0</v>
      </c>
      <c r="BB428" s="16">
        <f>SUMIF(เตรียมส่วนผสม!$C:$C,'รับ-จ่าย ประจำวัน'!$B428,เตรียมส่วนผสม!U:U)+SUMIF(กวนไส้!$C:$C,'รับ-จ่าย ประจำวัน'!$B428,กวนไส้!U:U)+SUMIF(ผลิต1!$C:$C,'รับ-จ่าย ประจำวัน'!$B428,ผลิต1!U:U)+SUMIF(ผลิต2!$C:$C,'รับ-จ่าย ประจำวัน'!$B428,ผลิต2!U:U)+SUMIF(เส้นแต่งหน้าขนมเค้ก!$C:$C,'รับ-จ่าย ประจำวัน'!$B428,เส้นแต่งหน้าขนมเค้ก!U:U)+SUMIF(แพ็ค!$C:$C,'รับ-จ่าย ประจำวัน'!$B428,แพ็ค!U:U)+SUMIF(ธุรการ!$C:$C,'รับ-จ่าย ประจำวัน'!$B428,ธุรการ!U:U)+SUMIF(เส้นแต่งหน้าขนมปัง!$C:$C,'รับ-จ่าย ประจำวัน'!$B428,เส้นแต่งหน้าขนมปัง!U:U)+SUMIF('วางแผนBC,CJ'!$C:$C,'รับ-จ่าย ประจำวัน'!$B428,'วางแผนBC,CJ'!U:U)+SUMIF(RD!$C:$C,'รับ-จ่าย ประจำวัน'!$B428,RD!U:U)+SUMIF('FG,ออนไล,คัดแยก'!$C:$C,'รับ-จ่าย ประจำวัน'!$B428,'FG,ออนไล,คัดแยก'!U:U)</f>
        <v>0</v>
      </c>
      <c r="BC428" s="16">
        <f>SUMIF(เตรียมส่วนผสม!$C:$C,'รับ-จ่าย ประจำวัน'!$B428,เตรียมส่วนผสม!V:V)+SUMIF(กวนไส้!$C:$C,'รับ-จ่าย ประจำวัน'!$B428,กวนไส้!V:V)+SUMIF(ผลิต1!$C:$C,'รับ-จ่าย ประจำวัน'!$B428,ผลิต1!V:V)+SUMIF(ผลิต2!$C:$C,'รับ-จ่าย ประจำวัน'!$B428,ผลิต2!V:V)+SUMIF(เส้นแต่งหน้าขนมเค้ก!$C:$C,'รับ-จ่าย ประจำวัน'!$B428,เส้นแต่งหน้าขนมเค้ก!V:V)+SUMIF(แพ็ค!$C:$C,'รับ-จ่าย ประจำวัน'!$B428,แพ็ค!V:V)+SUMIF(ธุรการ!$C:$C,'รับ-จ่าย ประจำวัน'!$B428,ธุรการ!V:V)+SUMIF(เส้นแต่งหน้าขนมปัง!$C:$C,'รับ-จ่าย ประจำวัน'!$B428,เส้นแต่งหน้าขนมปัง!V:V)+SUMIF('วางแผนBC,CJ'!$C:$C,'รับ-จ่าย ประจำวัน'!$B428,'วางแผนBC,CJ'!V:V)+SUMIF(RD!$C:$C,'รับ-จ่าย ประจำวัน'!$B428,RD!V:V)+SUMIF('FG,ออนไล,คัดแยก'!$C:$C,'รับ-จ่าย ประจำวัน'!$B428,'FG,ออนไล,คัดแยก'!V:V)</f>
        <v>0</v>
      </c>
      <c r="BD428" s="16">
        <f>SUMIF(เตรียมส่วนผสม!$C:$C,'รับ-จ่าย ประจำวัน'!$B428,เตรียมส่วนผสม!W:W)+SUMIF(กวนไส้!$C:$C,'รับ-จ่าย ประจำวัน'!$B428,กวนไส้!W:W)+SUMIF(ผลิต1!$C:$C,'รับ-จ่าย ประจำวัน'!$B428,ผลิต1!W:W)+SUMIF(ผลิต2!$C:$C,'รับ-จ่าย ประจำวัน'!$B428,ผลิต2!W:W)+SUMIF(เส้นแต่งหน้าขนมเค้ก!$C:$C,'รับ-จ่าย ประจำวัน'!$B428,เส้นแต่งหน้าขนมเค้ก!W:W)+SUMIF(แพ็ค!$C:$C,'รับ-จ่าย ประจำวัน'!$B428,แพ็ค!W:W)+SUMIF(ธุรการ!$C:$C,'รับ-จ่าย ประจำวัน'!$B428,ธุรการ!W:W)+SUMIF(เส้นแต่งหน้าขนมปัง!$C:$C,'รับ-จ่าย ประจำวัน'!$B428,เส้นแต่งหน้าขนมปัง!W:W)+SUMIF('วางแผนBC,CJ'!$C:$C,'รับ-จ่าย ประจำวัน'!$B428,'วางแผนBC,CJ'!W:W)+SUMIF(RD!$C:$C,'รับ-จ่าย ประจำวัน'!$B428,RD!W:W)+SUMIF('FG,ออนไล,คัดแยก'!$C:$C,'รับ-จ่าย ประจำวัน'!$B428,'FG,ออนไล,คัดแยก'!W:W)</f>
        <v>0</v>
      </c>
      <c r="BE428" s="16">
        <f>SUMIF(เตรียมส่วนผสม!$C:$C,'รับ-จ่าย ประจำวัน'!$B428,เตรียมส่วนผสม!X:X)+SUMIF(กวนไส้!$C:$C,'รับ-จ่าย ประจำวัน'!$B428,กวนไส้!X:X)+SUMIF(ผลิต1!$C:$C,'รับ-จ่าย ประจำวัน'!$B428,ผลิต1!X:X)+SUMIF(ผลิต2!$C:$C,'รับ-จ่าย ประจำวัน'!$B428,ผลิต2!X:X)+SUMIF(เส้นแต่งหน้าขนมเค้ก!$C:$C,'รับ-จ่าย ประจำวัน'!$B428,เส้นแต่งหน้าขนมเค้ก!X:X)+SUMIF(แพ็ค!$C:$C,'รับ-จ่าย ประจำวัน'!$B428,แพ็ค!X:X)+SUMIF(ธุรการ!$C:$C,'รับ-จ่าย ประจำวัน'!$B428,ธุรการ!X:X)+SUMIF(เส้นแต่งหน้าขนมปัง!$C:$C,'รับ-จ่าย ประจำวัน'!$B428,เส้นแต่งหน้าขนมปัง!X:X)+SUMIF('วางแผนBC,CJ'!$C:$C,'รับ-จ่าย ประจำวัน'!$B428,'วางแผนBC,CJ'!X:X)+SUMIF(RD!$C:$C,'รับ-จ่าย ประจำวัน'!$B428,RD!X:X)+SUMIF('FG,ออนไล,คัดแยก'!$C:$C,'รับ-จ่าย ประจำวัน'!$B428,'FG,ออนไล,คัดแยก'!X:X)</f>
        <v>0</v>
      </c>
      <c r="BF428" s="16">
        <f>SUMIF(เตรียมส่วนผสม!$C:$C,'รับ-จ่าย ประจำวัน'!$B428,เตรียมส่วนผสม!Y:Y)+SUMIF(กวนไส้!$C:$C,'รับ-จ่าย ประจำวัน'!$B428,กวนไส้!Y:Y)+SUMIF(ผลิต1!$C:$C,'รับ-จ่าย ประจำวัน'!$B428,ผลิต1!Y:Y)+SUMIF(ผลิต2!$C:$C,'รับ-จ่าย ประจำวัน'!$B428,ผลิต2!Y:Y)+SUMIF(เส้นแต่งหน้าขนมเค้ก!$C:$C,'รับ-จ่าย ประจำวัน'!$B428,เส้นแต่งหน้าขนมเค้ก!Y:Y)+SUMIF(แพ็ค!$C:$C,'รับ-จ่าย ประจำวัน'!$B428,แพ็ค!Y:Y)+SUMIF(ธุรการ!$C:$C,'รับ-จ่าย ประจำวัน'!$B428,ธุรการ!Y:Y)+SUMIF(เส้นแต่งหน้าขนมปัง!$C:$C,'รับ-จ่าย ประจำวัน'!$B428,เส้นแต่งหน้าขนมปัง!Y:Y)+SUMIF('วางแผนBC,CJ'!$C:$C,'รับ-จ่าย ประจำวัน'!$B428,'วางแผนBC,CJ'!Y:Y)+SUMIF(RD!$C:$C,'รับ-จ่าย ประจำวัน'!$B428,RD!Y:Y)+SUMIF('FG,ออนไล,คัดแยก'!$C:$C,'รับ-จ่าย ประจำวัน'!$B428,'FG,ออนไล,คัดแยก'!Y:Y)</f>
        <v>0</v>
      </c>
      <c r="BG428" s="16">
        <f>SUMIF(เตรียมส่วนผสม!$C:$C,'รับ-จ่าย ประจำวัน'!$B428,เตรียมส่วนผสม!Z:Z)+SUMIF(กวนไส้!$C:$C,'รับ-จ่าย ประจำวัน'!$B428,กวนไส้!Z:Z)+SUMIF(ผลิต1!$C:$C,'รับ-จ่าย ประจำวัน'!$B428,ผลิต1!Z:Z)+SUMIF(ผลิต2!$C:$C,'รับ-จ่าย ประจำวัน'!$B428,ผลิต2!Z:Z)+SUMIF(เส้นแต่งหน้าขนมเค้ก!$C:$C,'รับ-จ่าย ประจำวัน'!$B428,เส้นแต่งหน้าขนมเค้ก!Z:Z)+SUMIF(แพ็ค!$C:$C,'รับ-จ่าย ประจำวัน'!$B428,แพ็ค!Z:Z)+SUMIF(ธุรการ!$C:$C,'รับ-จ่าย ประจำวัน'!$B428,ธุรการ!Z:Z)+SUMIF(เส้นแต่งหน้าขนมปัง!$C:$C,'รับ-จ่าย ประจำวัน'!$B428,เส้นแต่งหน้าขนมปัง!Z:Z)+SUMIF('วางแผนBC,CJ'!$C:$C,'รับ-จ่าย ประจำวัน'!$B428,'วางแผนBC,CJ'!Z:Z)+SUMIF(RD!$C:$C,'รับ-จ่าย ประจำวัน'!$B428,RD!Z:Z)+SUMIF('FG,ออนไล,คัดแยก'!$C:$C,'รับ-จ่าย ประจำวัน'!$B428,'FG,ออนไล,คัดแยก'!Z:Z)</f>
        <v>0</v>
      </c>
      <c r="BH428" s="16">
        <f>SUMIF(เตรียมส่วนผสม!$C:$C,'รับ-จ่าย ประจำวัน'!$B428,เตรียมส่วนผสม!AA:AA)+SUMIF(กวนไส้!$C:$C,'รับ-จ่าย ประจำวัน'!$B428,กวนไส้!AA:AA)+SUMIF(ผลิต1!$C:$C,'รับ-จ่าย ประจำวัน'!$B428,ผลิต1!AA:AA)+SUMIF(ผลิต2!$C:$C,'รับ-จ่าย ประจำวัน'!$B428,ผลิต2!AA:AA)+SUMIF(เส้นแต่งหน้าขนมเค้ก!$C:$C,'รับ-จ่าย ประจำวัน'!$B428,เส้นแต่งหน้าขนมเค้ก!AA:AA)+SUMIF(แพ็ค!$C:$C,'รับ-จ่าย ประจำวัน'!$B428,แพ็ค!AA:AA)+SUMIF(ธุรการ!$C:$C,'รับ-จ่าย ประจำวัน'!$B428,ธุรการ!AA:AA)+SUMIF(เส้นแต่งหน้าขนมปัง!$C:$C,'รับ-จ่าย ประจำวัน'!$B428,เส้นแต่งหน้าขนมปัง!AA:AA)+SUMIF('วางแผนBC,CJ'!$C:$C,'รับ-จ่าย ประจำวัน'!$B428,'วางแผนBC,CJ'!AA:AA)+SUMIF(RD!$C:$C,'รับ-จ่าย ประจำวัน'!$B428,RD!AA:AA)+SUMIF('FG,ออนไล,คัดแยก'!$C:$C,'รับ-จ่าย ประจำวัน'!$B428,'FG,ออนไล,คัดแยก'!AA:AA)</f>
        <v>0</v>
      </c>
      <c r="BI428" s="16">
        <f>SUMIF(เตรียมส่วนผสม!$C:$C,'รับ-จ่าย ประจำวัน'!$B428,เตรียมส่วนผสม!AB:AB)+SUMIF(กวนไส้!$C:$C,'รับ-จ่าย ประจำวัน'!$B428,กวนไส้!AB:AB)+SUMIF(ผลิต1!$C:$C,'รับ-จ่าย ประจำวัน'!$B428,ผลิต1!AB:AB)+SUMIF(ผลิต2!$C:$C,'รับ-จ่าย ประจำวัน'!$B428,ผลิต2!AB:AB)+SUMIF(เส้นแต่งหน้าขนมเค้ก!$C:$C,'รับ-จ่าย ประจำวัน'!$B428,เส้นแต่งหน้าขนมเค้ก!AB:AB)+SUMIF(แพ็ค!$C:$C,'รับ-จ่าย ประจำวัน'!$B428,แพ็ค!AB:AB)+SUMIF(ธุรการ!$C:$C,'รับ-จ่าย ประจำวัน'!$B428,ธุรการ!AB:AB)+SUMIF(เส้นแต่งหน้าขนมปัง!$C:$C,'รับ-จ่าย ประจำวัน'!$B428,เส้นแต่งหน้าขนมปัง!AB:AB)+SUMIF('วางแผนBC,CJ'!$C:$C,'รับ-จ่าย ประจำวัน'!$B428,'วางแผนBC,CJ'!AB:AB)+SUMIF(RD!$C:$C,'รับ-จ่าย ประจำวัน'!$B428,RD!AB:AB)+SUMIF('FG,ออนไล,คัดแยก'!$C:$C,'รับ-จ่าย ประจำวัน'!$B428,'FG,ออนไล,คัดแยก'!AB:AB)</f>
        <v>0</v>
      </c>
      <c r="BJ428" s="16">
        <f>SUMIF(เตรียมส่วนผสม!$C:$C,'รับ-จ่าย ประจำวัน'!$B428,เตรียมส่วนผสม!AC:AC)+SUMIF(กวนไส้!$C:$C,'รับ-จ่าย ประจำวัน'!$B428,กวนไส้!AC:AC)+SUMIF(ผลิต1!$C:$C,'รับ-จ่าย ประจำวัน'!$B428,ผลิต1!AC:AC)+SUMIF(ผลิต2!$C:$C,'รับ-จ่าย ประจำวัน'!$B428,ผลิต2!AC:AC)+SUMIF(เส้นแต่งหน้าขนมเค้ก!$C:$C,'รับ-จ่าย ประจำวัน'!$B428,เส้นแต่งหน้าขนมเค้ก!AC:AC)+SUMIF(แพ็ค!$C:$C,'รับ-จ่าย ประจำวัน'!$B428,แพ็ค!AC:AC)+SUMIF(ธุรการ!$C:$C,'รับ-จ่าย ประจำวัน'!$B428,ธุรการ!AC:AC)+SUMIF(เส้นแต่งหน้าขนมปัง!$C:$C,'รับ-จ่าย ประจำวัน'!$B428,เส้นแต่งหน้าขนมปัง!AC:AC)+SUMIF('วางแผนBC,CJ'!$C:$C,'รับ-จ่าย ประจำวัน'!$B428,'วางแผนBC,CJ'!AC:AC)+SUMIF(RD!$C:$C,'รับ-จ่าย ประจำวัน'!$B428,RD!AC:AC)+SUMIF('FG,ออนไล,คัดแยก'!$C:$C,'รับ-จ่าย ประจำวัน'!$B428,'FG,ออนไล,คัดแยก'!AC:AC)</f>
        <v>0</v>
      </c>
      <c r="BK428" s="16">
        <f>SUMIF(เตรียมส่วนผสม!$C:$C,'รับ-จ่าย ประจำวัน'!$B428,เตรียมส่วนผสม!AD:AD)+SUMIF(กวนไส้!$C:$C,'รับ-จ่าย ประจำวัน'!$B428,กวนไส้!AD:AD)+SUMIF(ผลิต1!$C:$C,'รับ-จ่าย ประจำวัน'!$B428,ผลิต1!AD:AD)+SUMIF(ผลิต2!$C:$C,'รับ-จ่าย ประจำวัน'!$B428,ผลิต2!AD:AD)+SUMIF(เส้นแต่งหน้าขนมเค้ก!$C:$C,'รับ-จ่าย ประจำวัน'!$B428,เส้นแต่งหน้าขนมเค้ก!AD:AD)+SUMIF(แพ็ค!$C:$C,'รับ-จ่าย ประจำวัน'!$B428,แพ็ค!AD:AD)+SUMIF(ธุรการ!$C:$C,'รับ-จ่าย ประจำวัน'!$B428,ธุรการ!AD:AD)+SUMIF(เส้นแต่งหน้าขนมปัง!$C:$C,'รับ-จ่าย ประจำวัน'!$B428,เส้นแต่งหน้าขนมปัง!AD:AD)+SUMIF('วางแผนBC,CJ'!$C:$C,'รับ-จ่าย ประจำวัน'!$B428,'วางแผนBC,CJ'!AD:AD)+SUMIF(RD!$C:$C,'รับ-จ่าย ประจำวัน'!$B428,RD!AD:AD)+SUMIF('FG,ออนไล,คัดแยก'!$C:$C,'รับ-จ่าย ประจำวัน'!$B428,'FG,ออนไล,คัดแยก'!AD:AD)</f>
        <v>0</v>
      </c>
      <c r="BL428" s="16">
        <f>SUMIF(เตรียมส่วนผสม!$C:$C,'รับ-จ่าย ประจำวัน'!$B428,เตรียมส่วนผสม!AE:AE)+SUMIF(กวนไส้!$C:$C,'รับ-จ่าย ประจำวัน'!$B428,กวนไส้!AE:AE)+SUMIF(ผลิต1!$C:$C,'รับ-จ่าย ประจำวัน'!$B428,ผลิต1!AE:AE)+SUMIF(ผลิต2!$C:$C,'รับ-จ่าย ประจำวัน'!$B428,ผลิต2!AE:AE)+SUMIF(เส้นแต่งหน้าขนมเค้ก!$C:$C,'รับ-จ่าย ประจำวัน'!$B428,เส้นแต่งหน้าขนมเค้ก!AE:AE)+SUMIF(แพ็ค!$C:$C,'รับ-จ่าย ประจำวัน'!$B428,แพ็ค!AE:AE)+SUMIF(ธุรการ!$C:$C,'รับ-จ่าย ประจำวัน'!$B428,ธุรการ!AE:AE)+SUMIF(เส้นแต่งหน้าขนมปัง!$C:$C,'รับ-จ่าย ประจำวัน'!$B428,เส้นแต่งหน้าขนมปัง!AE:AE)+SUMIF('วางแผนBC,CJ'!$C:$C,'รับ-จ่าย ประจำวัน'!$B428,'วางแผนBC,CJ'!AE:AE)+SUMIF(RD!$C:$C,'รับ-จ่าย ประจำวัน'!$B428,RD!AE:AE)+SUMIF('FG,ออนไล,คัดแยก'!$C:$C,'รับ-จ่าย ประจำวัน'!$B428,'FG,ออนไล,คัดแยก'!AE:AE)</f>
        <v>0</v>
      </c>
      <c r="BM428" s="16">
        <f>SUMIF(เตรียมส่วนผสม!$C:$C,'รับ-จ่าย ประจำวัน'!$B428,เตรียมส่วนผสม!AF:AF)+SUMIF(กวนไส้!$C:$C,'รับ-จ่าย ประจำวัน'!$B428,กวนไส้!AF:AF)+SUMIF(ผลิต1!$C:$C,'รับ-จ่าย ประจำวัน'!$B428,ผลิต1!AF:AF)+SUMIF(ผลิต2!$C:$C,'รับ-จ่าย ประจำวัน'!$B428,ผลิต2!AF:AF)+SUMIF(เส้นแต่งหน้าขนมเค้ก!$C:$C,'รับ-จ่าย ประจำวัน'!$B428,เส้นแต่งหน้าขนมเค้ก!AF:AF)+SUMIF(แพ็ค!$C:$C,'รับ-จ่าย ประจำวัน'!$B428,แพ็ค!AF:AF)+SUMIF(ธุรการ!$C:$C,'รับ-จ่าย ประจำวัน'!$B428,ธุรการ!AF:AF)+SUMIF(เส้นแต่งหน้าขนมปัง!$C:$C,'รับ-จ่าย ประจำวัน'!$B428,เส้นแต่งหน้าขนมปัง!AF:AF)+SUMIF('วางแผนBC,CJ'!$C:$C,'รับ-จ่าย ประจำวัน'!$B428,'วางแผนBC,CJ'!AF:AF)+SUMIF(RD!$C:$C,'รับ-จ่าย ประจำวัน'!$B428,RD!AF:AF)+SUMIF('FG,ออนไล,คัดแยก'!$C:$C,'รับ-จ่าย ประจำวัน'!$B428,'FG,ออนไล,คัดแยก'!AF:AF)</f>
        <v>0</v>
      </c>
      <c r="BN428" s="16">
        <f>SUMIF(เตรียมส่วนผสม!$C:$C,'รับ-จ่าย ประจำวัน'!$B428,เตรียมส่วนผสม!AG:AG)+SUMIF(กวนไส้!$C:$C,'รับ-จ่าย ประจำวัน'!$B428,กวนไส้!AG:AG)+SUMIF(ผลิต1!$C:$C,'รับ-จ่าย ประจำวัน'!$B428,ผลิต1!AG:AG)+SUMIF(ผลิต2!$C:$C,'รับ-จ่าย ประจำวัน'!$B428,ผลิต2!AG:AG)+SUMIF(เส้นแต่งหน้าขนมเค้ก!$C:$C,'รับ-จ่าย ประจำวัน'!$B428,เส้นแต่งหน้าขนมเค้ก!AG:AG)+SUMIF(แพ็ค!$C:$C,'รับ-จ่าย ประจำวัน'!$B428,แพ็ค!AG:AG)+SUMIF(ธุรการ!$C:$C,'รับ-จ่าย ประจำวัน'!$B428,ธุรการ!AG:AG)+SUMIF(เส้นแต่งหน้าขนมปัง!$C:$C,'รับ-จ่าย ประจำวัน'!$B428,เส้นแต่งหน้าขนมปัง!AG:AG)+SUMIF('วางแผนBC,CJ'!$C:$C,'รับ-จ่าย ประจำวัน'!$B428,'วางแผนBC,CJ'!AG:AG)+SUMIF(RD!$C:$C,'รับ-จ่าย ประจำวัน'!$B428,RD!AG:AG)+SUMIF('FG,ออนไล,คัดแยก'!$C:$C,'รับ-จ่าย ประจำวัน'!$B428,'FG,ออนไล,คัดแยก'!AG:AG)</f>
        <v>0</v>
      </c>
      <c r="BO428" s="16">
        <f>SUMIF(เตรียมส่วนผสม!$C:$C,'รับ-จ่าย ประจำวัน'!$B428,เตรียมส่วนผสม!AH:AH)+SUMIF(กวนไส้!$C:$C,'รับ-จ่าย ประจำวัน'!$B428,กวนไส้!AH:AH)+SUMIF(ผลิต1!$C:$C,'รับ-จ่าย ประจำวัน'!$B428,ผลิต1!AH:AH)+SUMIF(ผลิต2!$C:$C,'รับ-จ่าย ประจำวัน'!$B428,ผลิต2!AH:AH)+SUMIF(เส้นแต่งหน้าขนมเค้ก!$C:$C,'รับ-จ่าย ประจำวัน'!$B428,เส้นแต่งหน้าขนมเค้ก!AH:AH)+SUMIF(แพ็ค!$C:$C,'รับ-จ่าย ประจำวัน'!$B428,แพ็ค!AH:AH)+SUMIF(ธุรการ!$C:$C,'รับ-จ่าย ประจำวัน'!$B428,ธุรการ!AH:AH)+SUMIF(เส้นแต่งหน้าขนมปัง!$C:$C,'รับ-จ่าย ประจำวัน'!$B428,เส้นแต่งหน้าขนมปัง!AH:AH)+SUMIF('วางแผนBC,CJ'!$C:$C,'รับ-จ่าย ประจำวัน'!$B428,'วางแผนBC,CJ'!AH:AH)+SUMIF(RD!$C:$C,'รับ-จ่าย ประจำวัน'!$B428,RD!AH:AH)+SUMIF('FG,ออนไล,คัดแยก'!$C:$C,'รับ-จ่าย ประจำวัน'!$B428,'FG,ออนไล,คัดแยก'!AH:AH)</f>
        <v>0</v>
      </c>
      <c r="BP428" s="16">
        <f>SUMIF(เตรียมส่วนผสม!$C:$C,'รับ-จ่าย ประจำวัน'!$B428,เตรียมส่วนผสม!AI:AI)+SUMIF(กวนไส้!$C:$C,'รับ-จ่าย ประจำวัน'!$B428,กวนไส้!AI:AI)+SUMIF(ผลิต1!$C:$C,'รับ-จ่าย ประจำวัน'!$B428,ผลิต1!AI:AI)+SUMIF(ผลิต2!$C:$C,'รับ-จ่าย ประจำวัน'!$B428,ผลิต2!AI:AI)+SUMIF(เส้นแต่งหน้าขนมเค้ก!$C:$C,'รับ-จ่าย ประจำวัน'!$B428,เส้นแต่งหน้าขนมเค้ก!AI:AI)+SUMIF(แพ็ค!$C:$C,'รับ-จ่าย ประจำวัน'!$B428,แพ็ค!AI:AI)+SUMIF(ธุรการ!$C:$C,'รับ-จ่าย ประจำวัน'!$B428,ธุรการ!AI:AI)+SUMIF(เส้นแต่งหน้าขนมปัง!$C:$C,'รับ-จ่าย ประจำวัน'!$B428,เส้นแต่งหน้าขนมปัง!AI:AI)+SUMIF('วางแผนBC,CJ'!$C:$C,'รับ-จ่าย ประจำวัน'!$B428,'วางแผนBC,CJ'!AI:AI)+SUMIF(RD!$C:$C,'รับ-จ่าย ประจำวัน'!$B428,RD!AI:AI)+SUMIF('FG,ออนไล,คัดแยก'!$C:$C,'รับ-จ่าย ประจำวัน'!$B428,'FG,ออนไล,คัดแยก'!AI:AI)</f>
        <v>0</v>
      </c>
      <c r="BQ428" s="16">
        <f>SUMIF(เตรียมส่วนผสม!$C:$C,'รับ-จ่าย ประจำวัน'!$B428,เตรียมส่วนผสม!AJ:AJ)+SUMIF(กวนไส้!$C:$C,'รับ-จ่าย ประจำวัน'!$B428,กวนไส้!AJ:AJ)+SUMIF(ผลิต1!$C:$C,'รับ-จ่าย ประจำวัน'!$B428,ผลิต1!AJ:AJ)+SUMIF(ผลิต2!$C:$C,'รับ-จ่าย ประจำวัน'!$B428,ผลิต2!AJ:AJ)+SUMIF(เส้นแต่งหน้าขนมเค้ก!$C:$C,'รับ-จ่าย ประจำวัน'!$B428,เส้นแต่งหน้าขนมเค้ก!AJ:AJ)+SUMIF(แพ็ค!$C:$C,'รับ-จ่าย ประจำวัน'!$B428,แพ็ค!AJ:AJ)+SUMIF(ธุรการ!$C:$C,'รับ-จ่าย ประจำวัน'!$B428,ธุรการ!AJ:AJ)+SUMIF(เส้นแต่งหน้าขนมปัง!$C:$C,'รับ-จ่าย ประจำวัน'!$B428,เส้นแต่งหน้าขนมปัง!AJ:AJ)+SUMIF('วางแผนBC,CJ'!$C:$C,'รับ-จ่าย ประจำวัน'!$B428,'วางแผนBC,CJ'!AJ:AJ)+SUMIF(RD!$C:$C,'รับ-จ่าย ประจำวัน'!$B428,RD!AJ:AJ)+SUMIF('FG,ออนไล,คัดแยก'!$C:$C,'รับ-จ่าย ประจำวัน'!$B428,'FG,ออนไล,คัดแยก'!AJ:AJ)</f>
        <v>0</v>
      </c>
      <c r="BR428" s="16">
        <f>SUMIF(เตรียมส่วนผสม!$C:$C,'รับ-จ่าย ประจำวัน'!$B428,เตรียมส่วนผสม!AK:AK)+SUMIF(กวนไส้!$C:$C,'รับ-จ่าย ประจำวัน'!$B428,กวนไส้!AK:AK)+SUMIF(ผลิต1!$C:$C,'รับ-จ่าย ประจำวัน'!$B428,ผลิต1!AK:AK)+SUMIF(ผลิต2!$C:$C,'รับ-จ่าย ประจำวัน'!$B428,ผลิต2!AK:AK)+SUMIF(เส้นแต่งหน้าขนมเค้ก!$C:$C,'รับ-จ่าย ประจำวัน'!$B428,เส้นแต่งหน้าขนมเค้ก!AK:AK)+SUMIF(แพ็ค!$C:$C,'รับ-จ่าย ประจำวัน'!$B428,แพ็ค!AK:AK)+SUMIF(ธุรการ!$C:$C,'รับ-จ่าย ประจำวัน'!$B428,ธุรการ!AK:AK)+SUMIF(เส้นแต่งหน้าขนมปัง!$C:$C,'รับ-จ่าย ประจำวัน'!$B428,เส้นแต่งหน้าขนมปัง!AK:AK)+SUMIF('วางแผนBC,CJ'!$C:$C,'รับ-จ่าย ประจำวัน'!$B428,'วางแผนBC,CJ'!AK:AK)+SUMIF(RD!$C:$C,'รับ-จ่าย ประจำวัน'!$B428,RD!AK:AK)+SUMIF('FG,ออนไล,คัดแยก'!$C:$C,'รับ-จ่าย ประจำวัน'!$B428,'FG,ออนไล,คัดแยก'!AK:AK)</f>
        <v>0</v>
      </c>
      <c r="BS428" s="16">
        <f>SUMIF(เตรียมส่วนผสม!$C:$C,'รับ-จ่าย ประจำวัน'!$B428,เตรียมส่วนผสม!AL:AL)+SUMIF(กวนไส้!$C:$C,'รับ-จ่าย ประจำวัน'!$B428,กวนไส้!AL:AL)+SUMIF(ผลิต1!$C:$C,'รับ-จ่าย ประจำวัน'!$B428,ผลิต1!AL:AL)+SUMIF(ผลิต2!$C:$C,'รับ-จ่าย ประจำวัน'!$B428,ผลิต2!AL:AL)+SUMIF(เส้นแต่งหน้าขนมเค้ก!$C:$C,'รับ-จ่าย ประจำวัน'!$B428,เส้นแต่งหน้าขนมเค้ก!AL:AL)+SUMIF(แพ็ค!$C:$C,'รับ-จ่าย ประจำวัน'!$B428,แพ็ค!AL:AL)+SUMIF(ธุรการ!$C:$C,'รับ-จ่าย ประจำวัน'!$B428,ธุรการ!AL:AL)+SUMIF(เส้นแต่งหน้าขนมปัง!$C:$C,'รับ-จ่าย ประจำวัน'!$B428,เส้นแต่งหน้าขนมปัง!AL:AL)+SUMIF('วางแผนBC,CJ'!$C:$C,'รับ-จ่าย ประจำวัน'!$B428,'วางแผนBC,CJ'!AL:AL)+SUMIF(RD!$C:$C,'รับ-จ่าย ประจำวัน'!$B428,RD!AL:AL)+SUMIF('FG,ออนไล,คัดแยก'!$C:$C,'รับ-จ่าย ประจำวัน'!$B428,'FG,ออนไล,คัดแยก'!AL:AL)</f>
        <v>0</v>
      </c>
      <c r="BT428" s="18">
        <f t="shared" si="93"/>
        <v>0</v>
      </c>
      <c r="BU428" s="116"/>
      <c r="BV428" s="146">
        <f t="shared" si="94"/>
        <v>105</v>
      </c>
      <c r="BW428" s="183">
        <v>30</v>
      </c>
      <c r="BX428" s="172">
        <f t="shared" si="89"/>
        <v>0</v>
      </c>
      <c r="BY428" s="188" t="e">
        <f t="shared" si="90"/>
        <v>#DIV/0!</v>
      </c>
      <c r="BZ428" s="180" t="e">
        <f t="shared" ca="1" si="95"/>
        <v>#DIV/0!</v>
      </c>
      <c r="CA428" s="93"/>
      <c r="CB428" s="93"/>
      <c r="CC428" s="93"/>
      <c r="CD428" s="93"/>
      <c r="CE428" s="93"/>
      <c r="CF428" s="93"/>
      <c r="CG428" s="93"/>
      <c r="CH428" s="93"/>
      <c r="CI428" s="93"/>
      <c r="CJ428" s="97"/>
      <c r="CK428" s="9">
        <f t="shared" si="91"/>
        <v>105</v>
      </c>
    </row>
    <row r="429" spans="1:89" hidden="1" x14ac:dyDescent="0.5">
      <c r="A429" s="149"/>
      <c r="B429" s="34">
        <v>1021601035</v>
      </c>
      <c r="C429" s="33" t="s">
        <v>1815</v>
      </c>
      <c r="D429" s="141" t="s">
        <v>61</v>
      </c>
      <c r="E429" s="25"/>
      <c r="F429" s="132"/>
      <c r="G429" s="25"/>
      <c r="H429" s="12">
        <v>24450</v>
      </c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11"/>
      <c r="AF429" s="11"/>
      <c r="AG429" s="11"/>
      <c r="AH429" s="11"/>
      <c r="AI429" s="25"/>
      <c r="AJ429" s="25"/>
      <c r="AK429" s="25"/>
      <c r="AL429" s="25"/>
      <c r="AM429" s="25"/>
      <c r="AN429" s="15">
        <f t="shared" si="92"/>
        <v>0</v>
      </c>
      <c r="AO429" s="16">
        <f>SUMIF(เตรียมส่วนผสม!$C:$C,'รับ-จ่าย ประจำวัน'!$B429,เตรียมส่วนผสม!H:H)+SUMIF(กวนไส้!$C:$C,'รับ-จ่าย ประจำวัน'!$B429,กวนไส้!H:H)+SUMIF(ผลิต1!$C:$C,'รับ-จ่าย ประจำวัน'!$B429,ผลิต1!H:H)+SUMIF(ผลิต2!$C:$C,'รับ-จ่าย ประจำวัน'!$B429,ผลิต2!H:H)+SUMIF(เส้นแต่งหน้าขนมเค้ก!$C:$C,'รับ-จ่าย ประจำวัน'!$B429,เส้นแต่งหน้าขนมเค้ก!H:H)+SUMIF(แพ็ค!$C:$C,'รับ-จ่าย ประจำวัน'!$B429,แพ็ค!H:H)+SUMIF(ธุรการ!$C:$C,'รับ-จ่าย ประจำวัน'!$B429,ธุรการ!H:H)+SUMIF(เส้นแต่งหน้าขนมปัง!$C:$C,'รับ-จ่าย ประจำวัน'!$B429,เส้นแต่งหน้าขนมปัง!H:H)+SUMIF('วางแผนBC,CJ'!$C:$C,'รับ-จ่าย ประจำวัน'!$B429,'วางแผนBC,CJ'!H:H)+SUMIF(RD!$C:$C,'รับ-จ่าย ประจำวัน'!$B429,RD!H:H)+SUMIF('FG,ออนไล,คัดแยก'!$C:$C,'รับ-จ่าย ประจำวัน'!$B429,'FG,ออนไล,คัดแยก'!H:H)</f>
        <v>0</v>
      </c>
      <c r="AP429" s="16">
        <f>SUMIF(เตรียมส่วนผสม!$C:$C,'รับ-จ่าย ประจำวัน'!$B429,เตรียมส่วนผสม!I:I)+SUMIF(กวนไส้!$C:$C,'รับ-จ่าย ประจำวัน'!$B429,กวนไส้!I:I)+SUMIF(ผลิต1!$C:$C,'รับ-จ่าย ประจำวัน'!$B429,ผลิต1!I:I)+SUMIF(ผลิต2!$C:$C,'รับ-จ่าย ประจำวัน'!$B429,ผลิต2!I:I)+SUMIF(เส้นแต่งหน้าขนมเค้ก!$C:$C,'รับ-จ่าย ประจำวัน'!$B429,เส้นแต่งหน้าขนมเค้ก!I:I)+SUMIF(แพ็ค!$C:$C,'รับ-จ่าย ประจำวัน'!$B429,แพ็ค!I:I)+SUMIF(ธุรการ!$C:$C,'รับ-จ่าย ประจำวัน'!$B429,ธุรการ!I:I)+SUMIF(เส้นแต่งหน้าขนมปัง!$C:$C,'รับ-จ่าย ประจำวัน'!$B429,เส้นแต่งหน้าขนมปัง!I:I)+SUMIF('วางแผนBC,CJ'!$C:$C,'รับ-จ่าย ประจำวัน'!$B429,'วางแผนBC,CJ'!I:I)+SUMIF(RD!$C:$C,'รับ-จ่าย ประจำวัน'!$B429,RD!I:I)+SUMIF('FG,ออนไล,คัดแยก'!$C:$C,'รับ-จ่าย ประจำวัน'!$B429,'FG,ออนไล,คัดแยก'!I:I)</f>
        <v>0</v>
      </c>
      <c r="AQ429" s="16">
        <f>SUMIF(เตรียมส่วนผสม!$C:$C,'รับ-จ่าย ประจำวัน'!$B429,เตรียมส่วนผสม!J:J)+SUMIF(กวนไส้!$C:$C,'รับ-จ่าย ประจำวัน'!$B429,กวนไส้!J:J)+SUMIF(ผลิต1!$C:$C,'รับ-จ่าย ประจำวัน'!$B429,ผลิต1!J:J)+SUMIF(ผลิต2!$C:$C,'รับ-จ่าย ประจำวัน'!$B429,ผลิต2!J:J)+SUMIF(เส้นแต่งหน้าขนมเค้ก!$C:$C,'รับ-จ่าย ประจำวัน'!$B429,เส้นแต่งหน้าขนมเค้ก!J:J)+SUMIF(แพ็ค!$C:$C,'รับ-จ่าย ประจำวัน'!$B429,แพ็ค!J:J)+SUMIF(ธุรการ!$C:$C,'รับ-จ่าย ประจำวัน'!$B429,ธุรการ!J:J)+SUMIF(เส้นแต่งหน้าขนมปัง!$C:$C,'รับ-จ่าย ประจำวัน'!$B429,เส้นแต่งหน้าขนมปัง!J:J)+SUMIF('วางแผนBC,CJ'!$C:$C,'รับ-จ่าย ประจำวัน'!$B429,'วางแผนBC,CJ'!J:J)+SUMIF(RD!$C:$C,'รับ-จ่าย ประจำวัน'!$B429,RD!J:J)+SUMIF('FG,ออนไล,คัดแยก'!$C:$C,'รับ-จ่าย ประจำวัน'!$B429,'FG,ออนไล,คัดแยก'!J:J)</f>
        <v>0</v>
      </c>
      <c r="AR429" s="16">
        <f>SUMIF(เตรียมส่วนผสม!$C:$C,'รับ-จ่าย ประจำวัน'!$B429,เตรียมส่วนผสม!K:K)+SUMIF(กวนไส้!$C:$C,'รับ-จ่าย ประจำวัน'!$B429,กวนไส้!K:K)+SUMIF(ผลิต1!$C:$C,'รับ-จ่าย ประจำวัน'!$B429,ผลิต1!K:K)+SUMIF(ผลิต2!$C:$C,'รับ-จ่าย ประจำวัน'!$B429,ผลิต2!K:K)+SUMIF(เส้นแต่งหน้าขนมเค้ก!$C:$C,'รับ-จ่าย ประจำวัน'!$B429,เส้นแต่งหน้าขนมเค้ก!K:K)+SUMIF(แพ็ค!$C:$C,'รับ-จ่าย ประจำวัน'!$B429,แพ็ค!K:K)+SUMIF(ธุรการ!$C:$C,'รับ-จ่าย ประจำวัน'!$B429,ธุรการ!K:K)+SUMIF(เส้นแต่งหน้าขนมปัง!$C:$C,'รับ-จ่าย ประจำวัน'!$B429,เส้นแต่งหน้าขนมปัง!K:K)+SUMIF('วางแผนBC,CJ'!$C:$C,'รับ-จ่าย ประจำวัน'!$B429,'วางแผนBC,CJ'!K:K)+SUMIF(RD!$C:$C,'รับ-จ่าย ประจำวัน'!$B429,RD!K:K)+SUMIF('FG,ออนไล,คัดแยก'!$C:$C,'รับ-จ่าย ประจำวัน'!$B429,'FG,ออนไล,คัดแยก'!K:K)</f>
        <v>0</v>
      </c>
      <c r="AS429" s="16">
        <f>SUMIF(เตรียมส่วนผสม!$C:$C,'รับ-จ่าย ประจำวัน'!$B429,เตรียมส่วนผสม!L:L)+SUMIF(กวนไส้!$C:$C,'รับ-จ่าย ประจำวัน'!$B429,กวนไส้!L:L)+SUMIF(ผลิต1!$C:$C,'รับ-จ่าย ประจำวัน'!$B429,ผลิต1!L:L)+SUMIF(ผลิต2!$C:$C,'รับ-จ่าย ประจำวัน'!$B429,ผลิต2!L:L)+SUMIF(เส้นแต่งหน้าขนมเค้ก!$C:$C,'รับ-จ่าย ประจำวัน'!$B429,เส้นแต่งหน้าขนมเค้ก!L:L)+SUMIF(แพ็ค!$C:$C,'รับ-จ่าย ประจำวัน'!$B429,แพ็ค!L:L)+SUMIF(ธุรการ!$C:$C,'รับ-จ่าย ประจำวัน'!$B429,ธุรการ!L:L)+SUMIF(เส้นแต่งหน้าขนมปัง!$C:$C,'รับ-จ่าย ประจำวัน'!$B429,เส้นแต่งหน้าขนมปัง!L:L)+SUMIF('วางแผนBC,CJ'!$C:$C,'รับ-จ่าย ประจำวัน'!$B429,'วางแผนBC,CJ'!L:L)+SUMIF(RD!$C:$C,'รับ-จ่าย ประจำวัน'!$B429,RD!L:L)+SUMIF('FG,ออนไล,คัดแยก'!$C:$C,'รับ-จ่าย ประจำวัน'!$B429,'FG,ออนไล,คัดแยก'!L:L)</f>
        <v>0</v>
      </c>
      <c r="AT429" s="16">
        <f>SUMIF(เตรียมส่วนผสม!$C:$C,'รับ-จ่าย ประจำวัน'!$B429,เตรียมส่วนผสม!M:M)+SUMIF(กวนไส้!$C:$C,'รับ-จ่าย ประจำวัน'!$B429,กวนไส้!M:M)+SUMIF(ผลิต1!$C:$C,'รับ-จ่าย ประจำวัน'!$B429,ผลิต1!M:M)+SUMIF(ผลิต2!$C:$C,'รับ-จ่าย ประจำวัน'!$B429,ผลิต2!M:M)+SUMIF(เส้นแต่งหน้าขนมเค้ก!$C:$C,'รับ-จ่าย ประจำวัน'!$B429,เส้นแต่งหน้าขนมเค้ก!M:M)+SUMIF(แพ็ค!$C:$C,'รับ-จ่าย ประจำวัน'!$B429,แพ็ค!M:M)+SUMIF(ธุรการ!$C:$C,'รับ-จ่าย ประจำวัน'!$B429,ธุรการ!M:M)+SUMIF(เส้นแต่งหน้าขนมปัง!$C:$C,'รับ-จ่าย ประจำวัน'!$B429,เส้นแต่งหน้าขนมปัง!M:M)+SUMIF('วางแผนBC,CJ'!$C:$C,'รับ-จ่าย ประจำวัน'!$B429,'วางแผนBC,CJ'!M:M)+SUMIF(RD!$C:$C,'รับ-จ่าย ประจำวัน'!$B429,RD!M:M)+SUMIF('FG,ออนไล,คัดแยก'!$C:$C,'รับ-จ่าย ประจำวัน'!$B429,'FG,ออนไล,คัดแยก'!M:M)</f>
        <v>0</v>
      </c>
      <c r="AU429" s="16">
        <f>SUMIF(เตรียมส่วนผสม!$C:$C,'รับ-จ่าย ประจำวัน'!$B429,เตรียมส่วนผสม!N:N)+SUMIF(กวนไส้!$C:$C,'รับ-จ่าย ประจำวัน'!$B429,กวนไส้!N:N)+SUMIF(ผลิต1!$C:$C,'รับ-จ่าย ประจำวัน'!$B429,ผลิต1!N:N)+SUMIF(ผลิต2!$C:$C,'รับ-จ่าย ประจำวัน'!$B429,ผลิต2!N:N)+SUMIF(เส้นแต่งหน้าขนมเค้ก!$C:$C,'รับ-จ่าย ประจำวัน'!$B429,เส้นแต่งหน้าขนมเค้ก!N:N)+SUMIF(แพ็ค!$C:$C,'รับ-จ่าย ประจำวัน'!$B429,แพ็ค!N:N)+SUMIF(ธุรการ!$C:$C,'รับ-จ่าย ประจำวัน'!$B429,ธุรการ!N:N)+SUMIF(เส้นแต่งหน้าขนมปัง!$C:$C,'รับ-จ่าย ประจำวัน'!$B429,เส้นแต่งหน้าขนมปัง!N:N)+SUMIF('วางแผนBC,CJ'!$C:$C,'รับ-จ่าย ประจำวัน'!$B429,'วางแผนBC,CJ'!N:N)+SUMIF(RD!$C:$C,'รับ-จ่าย ประจำวัน'!$B429,RD!N:N)+SUMIF('FG,ออนไล,คัดแยก'!$C:$C,'รับ-จ่าย ประจำวัน'!$B429,'FG,ออนไล,คัดแยก'!N:N)</f>
        <v>0</v>
      </c>
      <c r="AV429" s="16">
        <f>SUMIF(เตรียมส่วนผสม!$C:$C,'รับ-จ่าย ประจำวัน'!$B429,เตรียมส่วนผสม!O:O)+SUMIF(กวนไส้!$C:$C,'รับ-จ่าย ประจำวัน'!$B429,กวนไส้!O:O)+SUMIF(ผลิต1!$C:$C,'รับ-จ่าย ประจำวัน'!$B429,ผลิต1!O:O)+SUMIF(ผลิต2!$C:$C,'รับ-จ่าย ประจำวัน'!$B429,ผลิต2!O:O)+SUMIF(เส้นแต่งหน้าขนมเค้ก!$C:$C,'รับ-จ่าย ประจำวัน'!$B429,เส้นแต่งหน้าขนมเค้ก!O:O)+SUMIF(แพ็ค!$C:$C,'รับ-จ่าย ประจำวัน'!$B429,แพ็ค!O:O)+SUMIF(ธุรการ!$C:$C,'รับ-จ่าย ประจำวัน'!$B429,ธุรการ!O:O)+SUMIF(เส้นแต่งหน้าขนมปัง!$C:$C,'รับ-จ่าย ประจำวัน'!$B429,เส้นแต่งหน้าขนมปัง!O:O)+SUMIF('วางแผนBC,CJ'!$C:$C,'รับ-จ่าย ประจำวัน'!$B429,'วางแผนBC,CJ'!O:O)+SUMIF(RD!$C:$C,'รับ-จ่าย ประจำวัน'!$B429,RD!O:O)+SUMIF('FG,ออนไล,คัดแยก'!$C:$C,'รับ-จ่าย ประจำวัน'!$B429,'FG,ออนไล,คัดแยก'!O:O)</f>
        <v>0</v>
      </c>
      <c r="AW429" s="16">
        <f>SUMIF(เตรียมส่วนผสม!$C:$C,'รับ-จ่าย ประจำวัน'!$B429,เตรียมส่วนผสม!P:P)+SUMIF(กวนไส้!$C:$C,'รับ-จ่าย ประจำวัน'!$B429,กวนไส้!P:P)+SUMIF(ผลิต1!$C:$C,'รับ-จ่าย ประจำวัน'!$B429,ผลิต1!P:P)+SUMIF(ผลิต2!$C:$C,'รับ-จ่าย ประจำวัน'!$B429,ผลิต2!P:P)+SUMIF(เส้นแต่งหน้าขนมเค้ก!$C:$C,'รับ-จ่าย ประจำวัน'!$B429,เส้นแต่งหน้าขนมเค้ก!P:P)+SUMIF(แพ็ค!$C:$C,'รับ-จ่าย ประจำวัน'!$B429,แพ็ค!P:P)+SUMIF(ธุรการ!$C:$C,'รับ-จ่าย ประจำวัน'!$B429,ธุรการ!P:P)+SUMIF(เส้นแต่งหน้าขนมปัง!$C:$C,'รับ-จ่าย ประจำวัน'!$B429,เส้นแต่งหน้าขนมปัง!P:P)+SUMIF('วางแผนBC,CJ'!$C:$C,'รับ-จ่าย ประจำวัน'!$B429,'วางแผนBC,CJ'!P:P)+SUMIF(RD!$C:$C,'รับ-จ่าย ประจำวัน'!$B429,RD!P:P)+SUMIF('FG,ออนไล,คัดแยก'!$C:$C,'รับ-จ่าย ประจำวัน'!$B429,'FG,ออนไล,คัดแยก'!P:P)</f>
        <v>0</v>
      </c>
      <c r="AX429" s="16">
        <f>SUMIF(เตรียมส่วนผสม!$C:$C,'รับ-จ่าย ประจำวัน'!$B429,เตรียมส่วนผสม!Q:Q)+SUMIF(กวนไส้!$C:$C,'รับ-จ่าย ประจำวัน'!$B429,กวนไส้!Q:Q)+SUMIF(ผลิต1!$C:$C,'รับ-จ่าย ประจำวัน'!$B429,ผลิต1!Q:Q)+SUMIF(ผลิต2!$C:$C,'รับ-จ่าย ประจำวัน'!$B429,ผลิต2!Q:Q)+SUMIF(เส้นแต่งหน้าขนมเค้ก!$C:$C,'รับ-จ่าย ประจำวัน'!$B429,เส้นแต่งหน้าขนมเค้ก!Q:Q)+SUMIF(แพ็ค!$C:$C,'รับ-จ่าย ประจำวัน'!$B429,แพ็ค!Q:Q)+SUMIF(ธุรการ!$C:$C,'รับ-จ่าย ประจำวัน'!$B429,ธุรการ!Q:Q)+SUMIF(เส้นแต่งหน้าขนมปัง!$C:$C,'รับ-จ่าย ประจำวัน'!$B429,เส้นแต่งหน้าขนมปัง!Q:Q)+SUMIF('วางแผนBC,CJ'!$C:$C,'รับ-จ่าย ประจำวัน'!$B429,'วางแผนBC,CJ'!Q:Q)+SUMIF(RD!$C:$C,'รับ-จ่าย ประจำวัน'!$B429,RD!Q:Q)+SUMIF('FG,ออนไล,คัดแยก'!$C:$C,'รับ-จ่าย ประจำวัน'!$B429,'FG,ออนไล,คัดแยก'!Q:Q)</f>
        <v>0</v>
      </c>
      <c r="AY429" s="16">
        <f>SUMIF(เตรียมส่วนผสม!$C:$C,'รับ-จ่าย ประจำวัน'!$B429,เตรียมส่วนผสม!R:R)+SUMIF(กวนไส้!$C:$C,'รับ-จ่าย ประจำวัน'!$B429,กวนไส้!R:R)+SUMIF(ผลิต1!$C:$C,'รับ-จ่าย ประจำวัน'!$B429,ผลิต1!R:R)+SUMIF(ผลิต2!$C:$C,'รับ-จ่าย ประจำวัน'!$B429,ผลิต2!R:R)+SUMIF(เส้นแต่งหน้าขนมเค้ก!$C:$C,'รับ-จ่าย ประจำวัน'!$B429,เส้นแต่งหน้าขนมเค้ก!R:R)+SUMIF(แพ็ค!$C:$C,'รับ-จ่าย ประจำวัน'!$B429,แพ็ค!R:R)+SUMIF(ธุรการ!$C:$C,'รับ-จ่าย ประจำวัน'!$B429,ธุรการ!R:R)+SUMIF(เส้นแต่งหน้าขนมปัง!$C:$C,'รับ-จ่าย ประจำวัน'!$B429,เส้นแต่งหน้าขนมปัง!R:R)+SUMIF('วางแผนBC,CJ'!$C:$C,'รับ-จ่าย ประจำวัน'!$B429,'วางแผนBC,CJ'!R:R)+SUMIF(RD!$C:$C,'รับ-จ่าย ประจำวัน'!$B429,RD!R:R)+SUMIF('FG,ออนไล,คัดแยก'!$C:$C,'รับ-จ่าย ประจำวัน'!$B429,'FG,ออนไล,คัดแยก'!R:R)</f>
        <v>0</v>
      </c>
      <c r="AZ429" s="16">
        <f>SUMIF(เตรียมส่วนผสม!$C:$C,'รับ-จ่าย ประจำวัน'!$B429,เตรียมส่วนผสม!S:S)+SUMIF(กวนไส้!$C:$C,'รับ-จ่าย ประจำวัน'!$B429,กวนไส้!S:S)+SUMIF(ผลิต1!$C:$C,'รับ-จ่าย ประจำวัน'!$B429,ผลิต1!S:S)+SUMIF(ผลิต2!$C:$C,'รับ-จ่าย ประจำวัน'!$B429,ผลิต2!S:S)+SUMIF(เส้นแต่งหน้าขนมเค้ก!$C:$C,'รับ-จ่าย ประจำวัน'!$B429,เส้นแต่งหน้าขนมเค้ก!S:S)+SUMIF(แพ็ค!$C:$C,'รับ-จ่าย ประจำวัน'!$B429,แพ็ค!S:S)+SUMIF(ธุรการ!$C:$C,'รับ-จ่าย ประจำวัน'!$B429,ธุรการ!S:S)+SUMIF(เส้นแต่งหน้าขนมปัง!$C:$C,'รับ-จ่าย ประจำวัน'!$B429,เส้นแต่งหน้าขนมปัง!S:S)+SUMIF('วางแผนBC,CJ'!$C:$C,'รับ-จ่าย ประจำวัน'!$B429,'วางแผนBC,CJ'!S:S)+SUMIF(RD!$C:$C,'รับ-จ่าย ประจำวัน'!$B429,RD!S:S)+SUMIF('FG,ออนไล,คัดแยก'!$C:$C,'รับ-จ่าย ประจำวัน'!$B429,'FG,ออนไล,คัดแยก'!S:S)</f>
        <v>0</v>
      </c>
      <c r="BA429" s="16">
        <f>SUMIF(เตรียมส่วนผสม!$C:$C,'รับ-จ่าย ประจำวัน'!$B429,เตรียมส่วนผสม!T:T)+SUMIF(กวนไส้!$C:$C,'รับ-จ่าย ประจำวัน'!$B429,กวนไส้!T:T)+SUMIF(ผลิต1!$C:$C,'รับ-จ่าย ประจำวัน'!$B429,ผลิต1!T:T)+SUMIF(ผลิต2!$C:$C,'รับ-จ่าย ประจำวัน'!$B429,ผลิต2!T:T)+SUMIF(เส้นแต่งหน้าขนมเค้ก!$C:$C,'รับ-จ่าย ประจำวัน'!$B429,เส้นแต่งหน้าขนมเค้ก!T:T)+SUMIF(แพ็ค!$C:$C,'รับ-จ่าย ประจำวัน'!$B429,แพ็ค!T:T)+SUMIF(ธุรการ!$C:$C,'รับ-จ่าย ประจำวัน'!$B429,ธุรการ!T:T)+SUMIF(เส้นแต่งหน้าขนมปัง!$C:$C,'รับ-จ่าย ประจำวัน'!$B429,เส้นแต่งหน้าขนมปัง!T:T)+SUMIF('วางแผนBC,CJ'!$C:$C,'รับ-จ่าย ประจำวัน'!$B429,'วางแผนBC,CJ'!T:T)+SUMIF(RD!$C:$C,'รับ-จ่าย ประจำวัน'!$B429,RD!T:T)+SUMIF('FG,ออนไล,คัดแยก'!$C:$C,'รับ-จ่าย ประจำวัน'!$B429,'FG,ออนไล,คัดแยก'!T:T)</f>
        <v>0</v>
      </c>
      <c r="BB429" s="16">
        <f>SUMIF(เตรียมส่วนผสม!$C:$C,'รับ-จ่าย ประจำวัน'!$B429,เตรียมส่วนผสม!U:U)+SUMIF(กวนไส้!$C:$C,'รับ-จ่าย ประจำวัน'!$B429,กวนไส้!U:U)+SUMIF(ผลิต1!$C:$C,'รับ-จ่าย ประจำวัน'!$B429,ผลิต1!U:U)+SUMIF(ผลิต2!$C:$C,'รับ-จ่าย ประจำวัน'!$B429,ผลิต2!U:U)+SUMIF(เส้นแต่งหน้าขนมเค้ก!$C:$C,'รับ-จ่าย ประจำวัน'!$B429,เส้นแต่งหน้าขนมเค้ก!U:U)+SUMIF(แพ็ค!$C:$C,'รับ-จ่าย ประจำวัน'!$B429,แพ็ค!U:U)+SUMIF(ธุรการ!$C:$C,'รับ-จ่าย ประจำวัน'!$B429,ธุรการ!U:U)+SUMIF(เส้นแต่งหน้าขนมปัง!$C:$C,'รับ-จ่าย ประจำวัน'!$B429,เส้นแต่งหน้าขนมปัง!U:U)+SUMIF('วางแผนBC,CJ'!$C:$C,'รับ-จ่าย ประจำวัน'!$B429,'วางแผนBC,CJ'!U:U)+SUMIF(RD!$C:$C,'รับ-จ่าย ประจำวัน'!$B429,RD!U:U)+SUMIF('FG,ออนไล,คัดแยก'!$C:$C,'รับ-จ่าย ประจำวัน'!$B429,'FG,ออนไล,คัดแยก'!U:U)</f>
        <v>0</v>
      </c>
      <c r="BC429" s="16">
        <f>SUMIF(เตรียมส่วนผสม!$C:$C,'รับ-จ่าย ประจำวัน'!$B429,เตรียมส่วนผสม!V:V)+SUMIF(กวนไส้!$C:$C,'รับ-จ่าย ประจำวัน'!$B429,กวนไส้!V:V)+SUMIF(ผลิต1!$C:$C,'รับ-จ่าย ประจำวัน'!$B429,ผลิต1!V:V)+SUMIF(ผลิต2!$C:$C,'รับ-จ่าย ประจำวัน'!$B429,ผลิต2!V:V)+SUMIF(เส้นแต่งหน้าขนมเค้ก!$C:$C,'รับ-จ่าย ประจำวัน'!$B429,เส้นแต่งหน้าขนมเค้ก!V:V)+SUMIF(แพ็ค!$C:$C,'รับ-จ่าย ประจำวัน'!$B429,แพ็ค!V:V)+SUMIF(ธุรการ!$C:$C,'รับ-จ่าย ประจำวัน'!$B429,ธุรการ!V:V)+SUMIF(เส้นแต่งหน้าขนมปัง!$C:$C,'รับ-จ่าย ประจำวัน'!$B429,เส้นแต่งหน้าขนมปัง!V:V)+SUMIF('วางแผนBC,CJ'!$C:$C,'รับ-จ่าย ประจำวัน'!$B429,'วางแผนBC,CJ'!V:V)+SUMIF(RD!$C:$C,'รับ-จ่าย ประจำวัน'!$B429,RD!V:V)+SUMIF('FG,ออนไล,คัดแยก'!$C:$C,'รับ-จ่าย ประจำวัน'!$B429,'FG,ออนไล,คัดแยก'!V:V)</f>
        <v>0</v>
      </c>
      <c r="BD429" s="16">
        <f>SUMIF(เตรียมส่วนผสม!$C:$C,'รับ-จ่าย ประจำวัน'!$B429,เตรียมส่วนผสม!W:W)+SUMIF(กวนไส้!$C:$C,'รับ-จ่าย ประจำวัน'!$B429,กวนไส้!W:W)+SUMIF(ผลิต1!$C:$C,'รับ-จ่าย ประจำวัน'!$B429,ผลิต1!W:W)+SUMIF(ผลิต2!$C:$C,'รับ-จ่าย ประจำวัน'!$B429,ผลิต2!W:W)+SUMIF(เส้นแต่งหน้าขนมเค้ก!$C:$C,'รับ-จ่าย ประจำวัน'!$B429,เส้นแต่งหน้าขนมเค้ก!W:W)+SUMIF(แพ็ค!$C:$C,'รับ-จ่าย ประจำวัน'!$B429,แพ็ค!W:W)+SUMIF(ธุรการ!$C:$C,'รับ-จ่าย ประจำวัน'!$B429,ธุรการ!W:W)+SUMIF(เส้นแต่งหน้าขนมปัง!$C:$C,'รับ-จ่าย ประจำวัน'!$B429,เส้นแต่งหน้าขนมปัง!W:W)+SUMIF('วางแผนBC,CJ'!$C:$C,'รับ-จ่าย ประจำวัน'!$B429,'วางแผนBC,CJ'!W:W)+SUMIF(RD!$C:$C,'รับ-จ่าย ประจำวัน'!$B429,RD!W:W)+SUMIF('FG,ออนไล,คัดแยก'!$C:$C,'รับ-จ่าย ประจำวัน'!$B429,'FG,ออนไล,คัดแยก'!W:W)</f>
        <v>0</v>
      </c>
      <c r="BE429" s="16">
        <f>SUMIF(เตรียมส่วนผสม!$C:$C,'รับ-จ่าย ประจำวัน'!$B429,เตรียมส่วนผสม!X:X)+SUMIF(กวนไส้!$C:$C,'รับ-จ่าย ประจำวัน'!$B429,กวนไส้!X:X)+SUMIF(ผลิต1!$C:$C,'รับ-จ่าย ประจำวัน'!$B429,ผลิต1!X:X)+SUMIF(ผลิต2!$C:$C,'รับ-จ่าย ประจำวัน'!$B429,ผลิต2!X:X)+SUMIF(เส้นแต่งหน้าขนมเค้ก!$C:$C,'รับ-จ่าย ประจำวัน'!$B429,เส้นแต่งหน้าขนมเค้ก!X:X)+SUMIF(แพ็ค!$C:$C,'รับ-จ่าย ประจำวัน'!$B429,แพ็ค!X:X)+SUMIF(ธุรการ!$C:$C,'รับ-จ่าย ประจำวัน'!$B429,ธุรการ!X:X)+SUMIF(เส้นแต่งหน้าขนมปัง!$C:$C,'รับ-จ่าย ประจำวัน'!$B429,เส้นแต่งหน้าขนมปัง!X:X)+SUMIF('วางแผนBC,CJ'!$C:$C,'รับ-จ่าย ประจำวัน'!$B429,'วางแผนBC,CJ'!X:X)+SUMIF(RD!$C:$C,'รับ-จ่าย ประจำวัน'!$B429,RD!X:X)+SUMIF('FG,ออนไล,คัดแยก'!$C:$C,'รับ-จ่าย ประจำวัน'!$B429,'FG,ออนไล,คัดแยก'!X:X)</f>
        <v>0</v>
      </c>
      <c r="BF429" s="16">
        <f>SUMIF(เตรียมส่วนผสม!$C:$C,'รับ-จ่าย ประจำวัน'!$B429,เตรียมส่วนผสม!Y:Y)+SUMIF(กวนไส้!$C:$C,'รับ-จ่าย ประจำวัน'!$B429,กวนไส้!Y:Y)+SUMIF(ผลิต1!$C:$C,'รับ-จ่าย ประจำวัน'!$B429,ผลิต1!Y:Y)+SUMIF(ผลิต2!$C:$C,'รับ-จ่าย ประจำวัน'!$B429,ผลิต2!Y:Y)+SUMIF(เส้นแต่งหน้าขนมเค้ก!$C:$C,'รับ-จ่าย ประจำวัน'!$B429,เส้นแต่งหน้าขนมเค้ก!Y:Y)+SUMIF(แพ็ค!$C:$C,'รับ-จ่าย ประจำวัน'!$B429,แพ็ค!Y:Y)+SUMIF(ธุรการ!$C:$C,'รับ-จ่าย ประจำวัน'!$B429,ธุรการ!Y:Y)+SUMIF(เส้นแต่งหน้าขนมปัง!$C:$C,'รับ-จ่าย ประจำวัน'!$B429,เส้นแต่งหน้าขนมปัง!Y:Y)+SUMIF('วางแผนBC,CJ'!$C:$C,'รับ-จ่าย ประจำวัน'!$B429,'วางแผนBC,CJ'!Y:Y)+SUMIF(RD!$C:$C,'รับ-จ่าย ประจำวัน'!$B429,RD!Y:Y)+SUMIF('FG,ออนไล,คัดแยก'!$C:$C,'รับ-จ่าย ประจำวัน'!$B429,'FG,ออนไล,คัดแยก'!Y:Y)</f>
        <v>0</v>
      </c>
      <c r="BG429" s="16">
        <f>SUMIF(เตรียมส่วนผสม!$C:$C,'รับ-จ่าย ประจำวัน'!$B429,เตรียมส่วนผสม!Z:Z)+SUMIF(กวนไส้!$C:$C,'รับ-จ่าย ประจำวัน'!$B429,กวนไส้!Z:Z)+SUMIF(ผลิต1!$C:$C,'รับ-จ่าย ประจำวัน'!$B429,ผลิต1!Z:Z)+SUMIF(ผลิต2!$C:$C,'รับ-จ่าย ประจำวัน'!$B429,ผลิต2!Z:Z)+SUMIF(เส้นแต่งหน้าขนมเค้ก!$C:$C,'รับ-จ่าย ประจำวัน'!$B429,เส้นแต่งหน้าขนมเค้ก!Z:Z)+SUMIF(แพ็ค!$C:$C,'รับ-จ่าย ประจำวัน'!$B429,แพ็ค!Z:Z)+SUMIF(ธุรการ!$C:$C,'รับ-จ่าย ประจำวัน'!$B429,ธุรการ!Z:Z)+SUMIF(เส้นแต่งหน้าขนมปัง!$C:$C,'รับ-จ่าย ประจำวัน'!$B429,เส้นแต่งหน้าขนมปัง!Z:Z)+SUMIF('วางแผนBC,CJ'!$C:$C,'รับ-จ่าย ประจำวัน'!$B429,'วางแผนBC,CJ'!Z:Z)+SUMIF(RD!$C:$C,'รับ-จ่าย ประจำวัน'!$B429,RD!Z:Z)+SUMIF('FG,ออนไล,คัดแยก'!$C:$C,'รับ-จ่าย ประจำวัน'!$B429,'FG,ออนไล,คัดแยก'!Z:Z)</f>
        <v>0</v>
      </c>
      <c r="BH429" s="16">
        <f>SUMIF(เตรียมส่วนผสม!$C:$C,'รับ-จ่าย ประจำวัน'!$B429,เตรียมส่วนผสม!AA:AA)+SUMIF(กวนไส้!$C:$C,'รับ-จ่าย ประจำวัน'!$B429,กวนไส้!AA:AA)+SUMIF(ผลิต1!$C:$C,'รับ-จ่าย ประจำวัน'!$B429,ผลิต1!AA:AA)+SUMIF(ผลิต2!$C:$C,'รับ-จ่าย ประจำวัน'!$B429,ผลิต2!AA:AA)+SUMIF(เส้นแต่งหน้าขนมเค้ก!$C:$C,'รับ-จ่าย ประจำวัน'!$B429,เส้นแต่งหน้าขนมเค้ก!AA:AA)+SUMIF(แพ็ค!$C:$C,'รับ-จ่าย ประจำวัน'!$B429,แพ็ค!AA:AA)+SUMIF(ธุรการ!$C:$C,'รับ-จ่าย ประจำวัน'!$B429,ธุรการ!AA:AA)+SUMIF(เส้นแต่งหน้าขนมปัง!$C:$C,'รับ-จ่าย ประจำวัน'!$B429,เส้นแต่งหน้าขนมปัง!AA:AA)+SUMIF('วางแผนBC,CJ'!$C:$C,'รับ-จ่าย ประจำวัน'!$B429,'วางแผนBC,CJ'!AA:AA)+SUMIF(RD!$C:$C,'รับ-จ่าย ประจำวัน'!$B429,RD!AA:AA)+SUMIF('FG,ออนไล,คัดแยก'!$C:$C,'รับ-จ่าย ประจำวัน'!$B429,'FG,ออนไล,คัดแยก'!AA:AA)</f>
        <v>0</v>
      </c>
      <c r="BI429" s="16">
        <f>SUMIF(เตรียมส่วนผสม!$C:$C,'รับ-จ่าย ประจำวัน'!$B429,เตรียมส่วนผสม!AB:AB)+SUMIF(กวนไส้!$C:$C,'รับ-จ่าย ประจำวัน'!$B429,กวนไส้!AB:AB)+SUMIF(ผลิต1!$C:$C,'รับ-จ่าย ประจำวัน'!$B429,ผลิต1!AB:AB)+SUMIF(ผลิต2!$C:$C,'รับ-จ่าย ประจำวัน'!$B429,ผลิต2!AB:AB)+SUMIF(เส้นแต่งหน้าขนมเค้ก!$C:$C,'รับ-จ่าย ประจำวัน'!$B429,เส้นแต่งหน้าขนมเค้ก!AB:AB)+SUMIF(แพ็ค!$C:$C,'รับ-จ่าย ประจำวัน'!$B429,แพ็ค!AB:AB)+SUMIF(ธุรการ!$C:$C,'รับ-จ่าย ประจำวัน'!$B429,ธุรการ!AB:AB)+SUMIF(เส้นแต่งหน้าขนมปัง!$C:$C,'รับ-จ่าย ประจำวัน'!$B429,เส้นแต่งหน้าขนมปัง!AB:AB)+SUMIF('วางแผนBC,CJ'!$C:$C,'รับ-จ่าย ประจำวัน'!$B429,'วางแผนBC,CJ'!AB:AB)+SUMIF(RD!$C:$C,'รับ-จ่าย ประจำวัน'!$B429,RD!AB:AB)+SUMIF('FG,ออนไล,คัดแยก'!$C:$C,'รับ-จ่าย ประจำวัน'!$B429,'FG,ออนไล,คัดแยก'!AB:AB)</f>
        <v>0</v>
      </c>
      <c r="BJ429" s="16">
        <f>SUMIF(เตรียมส่วนผสม!$C:$C,'รับ-จ่าย ประจำวัน'!$B429,เตรียมส่วนผสม!AC:AC)+SUMIF(กวนไส้!$C:$C,'รับ-จ่าย ประจำวัน'!$B429,กวนไส้!AC:AC)+SUMIF(ผลิต1!$C:$C,'รับ-จ่าย ประจำวัน'!$B429,ผลิต1!AC:AC)+SUMIF(ผลิต2!$C:$C,'รับ-จ่าย ประจำวัน'!$B429,ผลิต2!AC:AC)+SUMIF(เส้นแต่งหน้าขนมเค้ก!$C:$C,'รับ-จ่าย ประจำวัน'!$B429,เส้นแต่งหน้าขนมเค้ก!AC:AC)+SUMIF(แพ็ค!$C:$C,'รับ-จ่าย ประจำวัน'!$B429,แพ็ค!AC:AC)+SUMIF(ธุรการ!$C:$C,'รับ-จ่าย ประจำวัน'!$B429,ธุรการ!AC:AC)+SUMIF(เส้นแต่งหน้าขนมปัง!$C:$C,'รับ-จ่าย ประจำวัน'!$B429,เส้นแต่งหน้าขนมปัง!AC:AC)+SUMIF('วางแผนBC,CJ'!$C:$C,'รับ-จ่าย ประจำวัน'!$B429,'วางแผนBC,CJ'!AC:AC)+SUMIF(RD!$C:$C,'รับ-จ่าย ประจำวัน'!$B429,RD!AC:AC)+SUMIF('FG,ออนไล,คัดแยก'!$C:$C,'รับ-จ่าย ประจำวัน'!$B429,'FG,ออนไล,คัดแยก'!AC:AC)</f>
        <v>0</v>
      </c>
      <c r="BK429" s="16">
        <f>SUMIF(เตรียมส่วนผสม!$C:$C,'รับ-จ่าย ประจำวัน'!$B429,เตรียมส่วนผสม!AD:AD)+SUMIF(กวนไส้!$C:$C,'รับ-จ่าย ประจำวัน'!$B429,กวนไส้!AD:AD)+SUMIF(ผลิต1!$C:$C,'รับ-จ่าย ประจำวัน'!$B429,ผลิต1!AD:AD)+SUMIF(ผลิต2!$C:$C,'รับ-จ่าย ประจำวัน'!$B429,ผลิต2!AD:AD)+SUMIF(เส้นแต่งหน้าขนมเค้ก!$C:$C,'รับ-จ่าย ประจำวัน'!$B429,เส้นแต่งหน้าขนมเค้ก!AD:AD)+SUMIF(แพ็ค!$C:$C,'รับ-จ่าย ประจำวัน'!$B429,แพ็ค!AD:AD)+SUMIF(ธุรการ!$C:$C,'รับ-จ่าย ประจำวัน'!$B429,ธุรการ!AD:AD)+SUMIF(เส้นแต่งหน้าขนมปัง!$C:$C,'รับ-จ่าย ประจำวัน'!$B429,เส้นแต่งหน้าขนมปัง!AD:AD)+SUMIF('วางแผนBC,CJ'!$C:$C,'รับ-จ่าย ประจำวัน'!$B429,'วางแผนBC,CJ'!AD:AD)+SUMIF(RD!$C:$C,'รับ-จ่าย ประจำวัน'!$B429,RD!AD:AD)+SUMIF('FG,ออนไล,คัดแยก'!$C:$C,'รับ-จ่าย ประจำวัน'!$B429,'FG,ออนไล,คัดแยก'!AD:AD)</f>
        <v>0</v>
      </c>
      <c r="BL429" s="16">
        <f>SUMIF(เตรียมส่วนผสม!$C:$C,'รับ-จ่าย ประจำวัน'!$B429,เตรียมส่วนผสม!AE:AE)+SUMIF(กวนไส้!$C:$C,'รับ-จ่าย ประจำวัน'!$B429,กวนไส้!AE:AE)+SUMIF(ผลิต1!$C:$C,'รับ-จ่าย ประจำวัน'!$B429,ผลิต1!AE:AE)+SUMIF(ผลิต2!$C:$C,'รับ-จ่าย ประจำวัน'!$B429,ผลิต2!AE:AE)+SUMIF(เส้นแต่งหน้าขนมเค้ก!$C:$C,'รับ-จ่าย ประจำวัน'!$B429,เส้นแต่งหน้าขนมเค้ก!AE:AE)+SUMIF(แพ็ค!$C:$C,'รับ-จ่าย ประจำวัน'!$B429,แพ็ค!AE:AE)+SUMIF(ธุรการ!$C:$C,'รับ-จ่าย ประจำวัน'!$B429,ธุรการ!AE:AE)+SUMIF(เส้นแต่งหน้าขนมปัง!$C:$C,'รับ-จ่าย ประจำวัน'!$B429,เส้นแต่งหน้าขนมปัง!AE:AE)+SUMIF('วางแผนBC,CJ'!$C:$C,'รับ-จ่าย ประจำวัน'!$B429,'วางแผนBC,CJ'!AE:AE)+SUMIF(RD!$C:$C,'รับ-จ่าย ประจำวัน'!$B429,RD!AE:AE)+SUMIF('FG,ออนไล,คัดแยก'!$C:$C,'รับ-จ่าย ประจำวัน'!$B429,'FG,ออนไล,คัดแยก'!AE:AE)</f>
        <v>0</v>
      </c>
      <c r="BM429" s="16">
        <f>SUMIF(เตรียมส่วนผสม!$C:$C,'รับ-จ่าย ประจำวัน'!$B429,เตรียมส่วนผสม!AF:AF)+SUMIF(กวนไส้!$C:$C,'รับ-จ่าย ประจำวัน'!$B429,กวนไส้!AF:AF)+SUMIF(ผลิต1!$C:$C,'รับ-จ่าย ประจำวัน'!$B429,ผลิต1!AF:AF)+SUMIF(ผลิต2!$C:$C,'รับ-จ่าย ประจำวัน'!$B429,ผลิต2!AF:AF)+SUMIF(เส้นแต่งหน้าขนมเค้ก!$C:$C,'รับ-จ่าย ประจำวัน'!$B429,เส้นแต่งหน้าขนมเค้ก!AF:AF)+SUMIF(แพ็ค!$C:$C,'รับ-จ่าย ประจำวัน'!$B429,แพ็ค!AF:AF)+SUMIF(ธุรการ!$C:$C,'รับ-จ่าย ประจำวัน'!$B429,ธุรการ!AF:AF)+SUMIF(เส้นแต่งหน้าขนมปัง!$C:$C,'รับ-จ่าย ประจำวัน'!$B429,เส้นแต่งหน้าขนมปัง!AF:AF)+SUMIF('วางแผนBC,CJ'!$C:$C,'รับ-จ่าย ประจำวัน'!$B429,'วางแผนBC,CJ'!AF:AF)+SUMIF(RD!$C:$C,'รับ-จ่าย ประจำวัน'!$B429,RD!AF:AF)+SUMIF('FG,ออนไล,คัดแยก'!$C:$C,'รับ-จ่าย ประจำวัน'!$B429,'FG,ออนไล,คัดแยก'!AF:AF)</f>
        <v>0</v>
      </c>
      <c r="BN429" s="16">
        <f>SUMIF(เตรียมส่วนผสม!$C:$C,'รับ-จ่าย ประจำวัน'!$B429,เตรียมส่วนผสม!AG:AG)+SUMIF(กวนไส้!$C:$C,'รับ-จ่าย ประจำวัน'!$B429,กวนไส้!AG:AG)+SUMIF(ผลิต1!$C:$C,'รับ-จ่าย ประจำวัน'!$B429,ผลิต1!AG:AG)+SUMIF(ผลิต2!$C:$C,'รับ-จ่าย ประจำวัน'!$B429,ผลิต2!AG:AG)+SUMIF(เส้นแต่งหน้าขนมเค้ก!$C:$C,'รับ-จ่าย ประจำวัน'!$B429,เส้นแต่งหน้าขนมเค้ก!AG:AG)+SUMIF(แพ็ค!$C:$C,'รับ-จ่าย ประจำวัน'!$B429,แพ็ค!AG:AG)+SUMIF(ธุรการ!$C:$C,'รับ-จ่าย ประจำวัน'!$B429,ธุรการ!AG:AG)+SUMIF(เส้นแต่งหน้าขนมปัง!$C:$C,'รับ-จ่าย ประจำวัน'!$B429,เส้นแต่งหน้าขนมปัง!AG:AG)+SUMIF('วางแผนBC,CJ'!$C:$C,'รับ-จ่าย ประจำวัน'!$B429,'วางแผนBC,CJ'!AG:AG)+SUMIF(RD!$C:$C,'รับ-จ่าย ประจำวัน'!$B429,RD!AG:AG)+SUMIF('FG,ออนไล,คัดแยก'!$C:$C,'รับ-จ่าย ประจำวัน'!$B429,'FG,ออนไล,คัดแยก'!AG:AG)</f>
        <v>0</v>
      </c>
      <c r="BO429" s="16">
        <f>SUMIF(เตรียมส่วนผสม!$C:$C,'รับ-จ่าย ประจำวัน'!$B429,เตรียมส่วนผสม!AH:AH)+SUMIF(กวนไส้!$C:$C,'รับ-จ่าย ประจำวัน'!$B429,กวนไส้!AH:AH)+SUMIF(ผลิต1!$C:$C,'รับ-จ่าย ประจำวัน'!$B429,ผลิต1!AH:AH)+SUMIF(ผลิต2!$C:$C,'รับ-จ่าย ประจำวัน'!$B429,ผลิต2!AH:AH)+SUMIF(เส้นแต่งหน้าขนมเค้ก!$C:$C,'รับ-จ่าย ประจำวัน'!$B429,เส้นแต่งหน้าขนมเค้ก!AH:AH)+SUMIF(แพ็ค!$C:$C,'รับ-จ่าย ประจำวัน'!$B429,แพ็ค!AH:AH)+SUMIF(ธุรการ!$C:$C,'รับ-จ่าย ประจำวัน'!$B429,ธุรการ!AH:AH)+SUMIF(เส้นแต่งหน้าขนมปัง!$C:$C,'รับ-จ่าย ประจำวัน'!$B429,เส้นแต่งหน้าขนมปัง!AH:AH)+SUMIF('วางแผนBC,CJ'!$C:$C,'รับ-จ่าย ประจำวัน'!$B429,'วางแผนBC,CJ'!AH:AH)+SUMIF(RD!$C:$C,'รับ-จ่าย ประจำวัน'!$B429,RD!AH:AH)+SUMIF('FG,ออนไล,คัดแยก'!$C:$C,'รับ-จ่าย ประจำวัน'!$B429,'FG,ออนไล,คัดแยก'!AH:AH)</f>
        <v>0</v>
      </c>
      <c r="BP429" s="16">
        <f>SUMIF(เตรียมส่วนผสม!$C:$C,'รับ-จ่าย ประจำวัน'!$B429,เตรียมส่วนผสม!AI:AI)+SUMIF(กวนไส้!$C:$C,'รับ-จ่าย ประจำวัน'!$B429,กวนไส้!AI:AI)+SUMIF(ผลิต1!$C:$C,'รับ-จ่าย ประจำวัน'!$B429,ผลิต1!AI:AI)+SUMIF(ผลิต2!$C:$C,'รับ-จ่าย ประจำวัน'!$B429,ผลิต2!AI:AI)+SUMIF(เส้นแต่งหน้าขนมเค้ก!$C:$C,'รับ-จ่าย ประจำวัน'!$B429,เส้นแต่งหน้าขนมเค้ก!AI:AI)+SUMIF(แพ็ค!$C:$C,'รับ-จ่าย ประจำวัน'!$B429,แพ็ค!AI:AI)+SUMIF(ธุรการ!$C:$C,'รับ-จ่าย ประจำวัน'!$B429,ธุรการ!AI:AI)+SUMIF(เส้นแต่งหน้าขนมปัง!$C:$C,'รับ-จ่าย ประจำวัน'!$B429,เส้นแต่งหน้าขนมปัง!AI:AI)+SUMIF('วางแผนBC,CJ'!$C:$C,'รับ-จ่าย ประจำวัน'!$B429,'วางแผนBC,CJ'!AI:AI)+SUMIF(RD!$C:$C,'รับ-จ่าย ประจำวัน'!$B429,RD!AI:AI)+SUMIF('FG,ออนไล,คัดแยก'!$C:$C,'รับ-จ่าย ประจำวัน'!$B429,'FG,ออนไล,คัดแยก'!AI:AI)</f>
        <v>0</v>
      </c>
      <c r="BQ429" s="16">
        <f>SUMIF(เตรียมส่วนผสม!$C:$C,'รับ-จ่าย ประจำวัน'!$B429,เตรียมส่วนผสม!AJ:AJ)+SUMIF(กวนไส้!$C:$C,'รับ-จ่าย ประจำวัน'!$B429,กวนไส้!AJ:AJ)+SUMIF(ผลิต1!$C:$C,'รับ-จ่าย ประจำวัน'!$B429,ผลิต1!AJ:AJ)+SUMIF(ผลิต2!$C:$C,'รับ-จ่าย ประจำวัน'!$B429,ผลิต2!AJ:AJ)+SUMIF(เส้นแต่งหน้าขนมเค้ก!$C:$C,'รับ-จ่าย ประจำวัน'!$B429,เส้นแต่งหน้าขนมเค้ก!AJ:AJ)+SUMIF(แพ็ค!$C:$C,'รับ-จ่าย ประจำวัน'!$B429,แพ็ค!AJ:AJ)+SUMIF(ธุรการ!$C:$C,'รับ-จ่าย ประจำวัน'!$B429,ธุรการ!AJ:AJ)+SUMIF(เส้นแต่งหน้าขนมปัง!$C:$C,'รับ-จ่าย ประจำวัน'!$B429,เส้นแต่งหน้าขนมปัง!AJ:AJ)+SUMIF('วางแผนBC,CJ'!$C:$C,'รับ-จ่าย ประจำวัน'!$B429,'วางแผนBC,CJ'!AJ:AJ)+SUMIF(RD!$C:$C,'รับ-จ่าย ประจำวัน'!$B429,RD!AJ:AJ)+SUMIF('FG,ออนไล,คัดแยก'!$C:$C,'รับ-จ่าย ประจำวัน'!$B429,'FG,ออนไล,คัดแยก'!AJ:AJ)</f>
        <v>0</v>
      </c>
      <c r="BR429" s="16">
        <f>SUMIF(เตรียมส่วนผสม!$C:$C,'รับ-จ่าย ประจำวัน'!$B429,เตรียมส่วนผสม!AK:AK)+SUMIF(กวนไส้!$C:$C,'รับ-จ่าย ประจำวัน'!$B429,กวนไส้!AK:AK)+SUMIF(ผลิต1!$C:$C,'รับ-จ่าย ประจำวัน'!$B429,ผลิต1!AK:AK)+SUMIF(ผลิต2!$C:$C,'รับ-จ่าย ประจำวัน'!$B429,ผลิต2!AK:AK)+SUMIF(เส้นแต่งหน้าขนมเค้ก!$C:$C,'รับ-จ่าย ประจำวัน'!$B429,เส้นแต่งหน้าขนมเค้ก!AK:AK)+SUMIF(แพ็ค!$C:$C,'รับ-จ่าย ประจำวัน'!$B429,แพ็ค!AK:AK)+SUMIF(ธุรการ!$C:$C,'รับ-จ่าย ประจำวัน'!$B429,ธุรการ!AK:AK)+SUMIF(เส้นแต่งหน้าขนมปัง!$C:$C,'รับ-จ่าย ประจำวัน'!$B429,เส้นแต่งหน้าขนมปัง!AK:AK)+SUMIF('วางแผนBC,CJ'!$C:$C,'รับ-จ่าย ประจำวัน'!$B429,'วางแผนBC,CJ'!AK:AK)+SUMIF(RD!$C:$C,'รับ-จ่าย ประจำวัน'!$B429,RD!AK:AK)+SUMIF('FG,ออนไล,คัดแยก'!$C:$C,'รับ-จ่าย ประจำวัน'!$B429,'FG,ออนไล,คัดแยก'!AK:AK)</f>
        <v>0</v>
      </c>
      <c r="BS429" s="16">
        <f>SUMIF(เตรียมส่วนผสม!$C:$C,'รับ-จ่าย ประจำวัน'!$B429,เตรียมส่วนผสม!AL:AL)+SUMIF(กวนไส้!$C:$C,'รับ-จ่าย ประจำวัน'!$B429,กวนไส้!AL:AL)+SUMIF(ผลิต1!$C:$C,'รับ-จ่าย ประจำวัน'!$B429,ผลิต1!AL:AL)+SUMIF(ผลิต2!$C:$C,'รับ-จ่าย ประจำวัน'!$B429,ผลิต2!AL:AL)+SUMIF(เส้นแต่งหน้าขนมเค้ก!$C:$C,'รับ-จ่าย ประจำวัน'!$B429,เส้นแต่งหน้าขนมเค้ก!AL:AL)+SUMIF(แพ็ค!$C:$C,'รับ-จ่าย ประจำวัน'!$B429,แพ็ค!AL:AL)+SUMIF(ธุรการ!$C:$C,'รับ-จ่าย ประจำวัน'!$B429,ธุรการ!AL:AL)+SUMIF(เส้นแต่งหน้าขนมปัง!$C:$C,'รับ-จ่าย ประจำวัน'!$B429,เส้นแต่งหน้าขนมปัง!AL:AL)+SUMIF('วางแผนBC,CJ'!$C:$C,'รับ-จ่าย ประจำวัน'!$B429,'วางแผนBC,CJ'!AL:AL)+SUMIF(RD!$C:$C,'รับ-จ่าย ประจำวัน'!$B429,RD!AL:AL)+SUMIF('FG,ออนไล,คัดแยก'!$C:$C,'รับ-จ่าย ประจำวัน'!$B429,'FG,ออนไล,คัดแยก'!AL:AL)</f>
        <v>0</v>
      </c>
      <c r="BT429" s="18">
        <f t="shared" si="93"/>
        <v>0</v>
      </c>
      <c r="BU429" s="116"/>
      <c r="BV429" s="146">
        <f t="shared" si="94"/>
        <v>24450</v>
      </c>
      <c r="BW429" s="183">
        <v>30</v>
      </c>
      <c r="BX429" s="172">
        <f t="shared" si="89"/>
        <v>0</v>
      </c>
      <c r="BY429" s="188" t="e">
        <f t="shared" si="90"/>
        <v>#DIV/0!</v>
      </c>
      <c r="BZ429" s="180" t="e">
        <f t="shared" ca="1" si="95"/>
        <v>#DIV/0!</v>
      </c>
      <c r="CA429" s="93"/>
      <c r="CB429" s="93"/>
      <c r="CC429" s="93"/>
      <c r="CD429" s="93"/>
      <c r="CE429" s="93"/>
      <c r="CF429" s="93"/>
      <c r="CG429" s="93"/>
      <c r="CH429" s="93"/>
      <c r="CI429" s="93"/>
      <c r="CJ429" s="97"/>
      <c r="CK429" s="9">
        <f t="shared" si="91"/>
        <v>24450</v>
      </c>
    </row>
    <row r="430" spans="1:89" x14ac:dyDescent="0.5">
      <c r="A430" s="149"/>
      <c r="B430" s="34">
        <v>1021601034</v>
      </c>
      <c r="C430" s="154" t="s">
        <v>1833</v>
      </c>
      <c r="D430" s="141" t="s">
        <v>61</v>
      </c>
      <c r="E430" s="25"/>
      <c r="F430" s="132"/>
      <c r="G430" s="25"/>
      <c r="H430" s="12">
        <v>45750</v>
      </c>
      <c r="I430" s="11"/>
      <c r="J430" s="11"/>
      <c r="K430" s="11"/>
      <c r="L430" s="11"/>
      <c r="M430" s="11">
        <v>12600</v>
      </c>
      <c r="N430" s="11"/>
      <c r="O430" s="11"/>
      <c r="P430" s="11"/>
      <c r="Q430" s="11"/>
      <c r="R430" s="11">
        <v>25500</v>
      </c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11"/>
      <c r="AF430" s="11"/>
      <c r="AG430" s="11"/>
      <c r="AH430" s="11"/>
      <c r="AI430" s="25"/>
      <c r="AJ430" s="25"/>
      <c r="AK430" s="25"/>
      <c r="AL430" s="25"/>
      <c r="AM430" s="25"/>
      <c r="AN430" s="15">
        <f t="shared" si="92"/>
        <v>38100</v>
      </c>
      <c r="AO430" s="16">
        <f>SUMIF(เตรียมส่วนผสม!$C:$C,'รับ-จ่าย ประจำวัน'!$B430,เตรียมส่วนผสม!H:H)+SUMIF(กวนไส้!$C:$C,'รับ-จ่าย ประจำวัน'!$B430,กวนไส้!H:H)+SUMIF(ผลิต1!$C:$C,'รับ-จ่าย ประจำวัน'!$B430,ผลิต1!H:H)+SUMIF(ผลิต2!$C:$C,'รับ-จ่าย ประจำวัน'!$B430,ผลิต2!H:H)+SUMIF(เส้นแต่งหน้าขนมเค้ก!$C:$C,'รับ-จ่าย ประจำวัน'!$B430,เส้นแต่งหน้าขนมเค้ก!H:H)+SUMIF(แพ็ค!$C:$C,'รับ-จ่าย ประจำวัน'!$B430,แพ็ค!H:H)+SUMIF(ธุรการ!$C:$C,'รับ-จ่าย ประจำวัน'!$B430,ธุรการ!H:H)+SUMIF(เส้นแต่งหน้าขนมปัง!$C:$C,'รับ-จ่าย ประจำวัน'!$B430,เส้นแต่งหน้าขนมปัง!H:H)+SUMIF('วางแผนBC,CJ'!$C:$C,'รับ-จ่าย ประจำวัน'!$B430,'วางแผนBC,CJ'!H:H)+SUMIF(RD!$C:$C,'รับ-จ่าย ประจำวัน'!$B430,RD!H:H)+SUMIF('FG,ออนไล,คัดแยก'!$C:$C,'รับ-จ่าย ประจำวัน'!$B430,'FG,ออนไล,คัดแยก'!H:H)</f>
        <v>1500</v>
      </c>
      <c r="AP430" s="16">
        <f>SUMIF(เตรียมส่วนผสม!$C:$C,'รับ-จ่าย ประจำวัน'!$B430,เตรียมส่วนผสม!I:I)+SUMIF(กวนไส้!$C:$C,'รับ-จ่าย ประจำวัน'!$B430,กวนไส้!I:I)+SUMIF(ผลิต1!$C:$C,'รับ-จ่าย ประจำวัน'!$B430,ผลิต1!I:I)+SUMIF(ผลิต2!$C:$C,'รับ-จ่าย ประจำวัน'!$B430,ผลิต2!I:I)+SUMIF(เส้นแต่งหน้าขนมเค้ก!$C:$C,'รับ-จ่าย ประจำวัน'!$B430,เส้นแต่งหน้าขนมเค้ก!I:I)+SUMIF(แพ็ค!$C:$C,'รับ-จ่าย ประจำวัน'!$B430,แพ็ค!I:I)+SUMIF(ธุรการ!$C:$C,'รับ-จ่าย ประจำวัน'!$B430,ธุรการ!I:I)+SUMIF(เส้นแต่งหน้าขนมปัง!$C:$C,'รับ-จ่าย ประจำวัน'!$B430,เส้นแต่งหน้าขนมปัง!I:I)+SUMIF('วางแผนBC,CJ'!$C:$C,'รับ-จ่าย ประจำวัน'!$B430,'วางแผนBC,CJ'!I:I)+SUMIF(RD!$C:$C,'รับ-จ่าย ประจำวัน'!$B430,RD!I:I)+SUMIF('FG,ออนไล,คัดแยก'!$C:$C,'รับ-จ่าย ประจำวัน'!$B430,'FG,ออนไล,คัดแยก'!I:I)</f>
        <v>2150</v>
      </c>
      <c r="AQ430" s="16">
        <f>SUMIF(เตรียมส่วนผสม!$C:$C,'รับ-จ่าย ประจำวัน'!$B430,เตรียมส่วนผสม!J:J)+SUMIF(กวนไส้!$C:$C,'รับ-จ่าย ประจำวัน'!$B430,กวนไส้!J:J)+SUMIF(ผลิต1!$C:$C,'รับ-จ่าย ประจำวัน'!$B430,ผลิต1!J:J)+SUMIF(ผลิต2!$C:$C,'รับ-จ่าย ประจำวัน'!$B430,ผลิต2!J:J)+SUMIF(เส้นแต่งหน้าขนมเค้ก!$C:$C,'รับ-จ่าย ประจำวัน'!$B430,เส้นแต่งหน้าขนมเค้ก!J:J)+SUMIF(แพ็ค!$C:$C,'รับ-จ่าย ประจำวัน'!$B430,แพ็ค!J:J)+SUMIF(ธุรการ!$C:$C,'รับ-จ่าย ประจำวัน'!$B430,ธุรการ!J:J)+SUMIF(เส้นแต่งหน้าขนมปัง!$C:$C,'รับ-จ่าย ประจำวัน'!$B430,เส้นแต่งหน้าขนมปัง!J:J)+SUMIF('วางแผนBC,CJ'!$C:$C,'รับ-จ่าย ประจำวัน'!$B430,'วางแผนBC,CJ'!J:J)+SUMIF(RD!$C:$C,'รับ-จ่าย ประจำวัน'!$B430,RD!J:J)+SUMIF('FG,ออนไล,คัดแยก'!$C:$C,'รับ-จ่าย ประจำวัน'!$B430,'FG,ออนไล,คัดแยก'!J:J)</f>
        <v>0</v>
      </c>
      <c r="AR430" s="16">
        <f>SUMIF(เตรียมส่วนผสม!$C:$C,'รับ-จ่าย ประจำวัน'!$B430,เตรียมส่วนผสม!K:K)+SUMIF(กวนไส้!$C:$C,'รับ-จ่าย ประจำวัน'!$B430,กวนไส้!K:K)+SUMIF(ผลิต1!$C:$C,'รับ-จ่าย ประจำวัน'!$B430,ผลิต1!K:K)+SUMIF(ผลิต2!$C:$C,'รับ-จ่าย ประจำวัน'!$B430,ผลิต2!K:K)+SUMIF(เส้นแต่งหน้าขนมเค้ก!$C:$C,'รับ-จ่าย ประจำวัน'!$B430,เส้นแต่งหน้าขนมเค้ก!K:K)+SUMIF(แพ็ค!$C:$C,'รับ-จ่าย ประจำวัน'!$B430,แพ็ค!K:K)+SUMIF(ธุรการ!$C:$C,'รับ-จ่าย ประจำวัน'!$B430,ธุรการ!K:K)+SUMIF(เส้นแต่งหน้าขนมปัง!$C:$C,'รับ-จ่าย ประจำวัน'!$B430,เส้นแต่งหน้าขนมปัง!K:K)+SUMIF('วางแผนBC,CJ'!$C:$C,'รับ-จ่าย ประจำวัน'!$B430,'วางแผนBC,CJ'!K:K)+SUMIF(RD!$C:$C,'รับ-จ่าย ประจำวัน'!$B430,RD!K:K)+SUMIF('FG,ออนไล,คัดแยก'!$C:$C,'รับ-จ่าย ประจำวัน'!$B430,'FG,ออนไล,คัดแยก'!K:K)</f>
        <v>3450</v>
      </c>
      <c r="AS430" s="16">
        <f>SUMIF(เตรียมส่วนผสม!$C:$C,'รับ-จ่าย ประจำวัน'!$B430,เตรียมส่วนผสม!L:L)+SUMIF(กวนไส้!$C:$C,'รับ-จ่าย ประจำวัน'!$B430,กวนไส้!L:L)+SUMIF(ผลิต1!$C:$C,'รับ-จ่าย ประจำวัน'!$B430,ผลิต1!L:L)+SUMIF(ผลิต2!$C:$C,'รับ-จ่าย ประจำวัน'!$B430,ผลิต2!L:L)+SUMIF(เส้นแต่งหน้าขนมเค้ก!$C:$C,'รับ-จ่าย ประจำวัน'!$B430,เส้นแต่งหน้าขนมเค้ก!L:L)+SUMIF(แพ็ค!$C:$C,'รับ-จ่าย ประจำวัน'!$B430,แพ็ค!L:L)+SUMIF(ธุรการ!$C:$C,'รับ-จ่าย ประจำวัน'!$B430,ธุรการ!L:L)+SUMIF(เส้นแต่งหน้าขนมปัง!$C:$C,'รับ-จ่าย ประจำวัน'!$B430,เส้นแต่งหน้าขนมปัง!L:L)+SUMIF('วางแผนBC,CJ'!$C:$C,'รับ-จ่าย ประจำวัน'!$B430,'วางแผนBC,CJ'!L:L)+SUMIF(RD!$C:$C,'รับ-จ่าย ประจำวัน'!$B430,RD!L:L)+SUMIF('FG,ออนไล,คัดแยก'!$C:$C,'รับ-จ่าย ประจำวัน'!$B430,'FG,ออนไล,คัดแยก'!L:L)</f>
        <v>1700</v>
      </c>
      <c r="AT430" s="16">
        <f>SUMIF(เตรียมส่วนผสม!$C:$C,'รับ-จ่าย ประจำวัน'!$B430,เตรียมส่วนผสม!M:M)+SUMIF(กวนไส้!$C:$C,'รับ-จ่าย ประจำวัน'!$B430,กวนไส้!M:M)+SUMIF(ผลิต1!$C:$C,'รับ-จ่าย ประจำวัน'!$B430,ผลิต1!M:M)+SUMIF(ผลิต2!$C:$C,'รับ-จ่าย ประจำวัน'!$B430,ผลิต2!M:M)+SUMIF(เส้นแต่งหน้าขนมเค้ก!$C:$C,'รับ-จ่าย ประจำวัน'!$B430,เส้นแต่งหน้าขนมเค้ก!M:M)+SUMIF(แพ็ค!$C:$C,'รับ-จ่าย ประจำวัน'!$B430,แพ็ค!M:M)+SUMIF(ธุรการ!$C:$C,'รับ-จ่าย ประจำวัน'!$B430,ธุรการ!M:M)+SUMIF(เส้นแต่งหน้าขนมปัง!$C:$C,'รับ-จ่าย ประจำวัน'!$B430,เส้นแต่งหน้าขนมปัง!M:M)+SUMIF('วางแผนBC,CJ'!$C:$C,'รับ-จ่าย ประจำวัน'!$B430,'วางแผนBC,CJ'!M:M)+SUMIF(RD!$C:$C,'รับ-จ่าย ประจำวัน'!$B430,RD!M:M)+SUMIF('FG,ออนไล,คัดแยก'!$C:$C,'รับ-จ่าย ประจำวัน'!$B430,'FG,ออนไล,คัดแยก'!M:M)</f>
        <v>0</v>
      </c>
      <c r="AU430" s="16">
        <f>SUMIF(เตรียมส่วนผสม!$C:$C,'รับ-จ่าย ประจำวัน'!$B430,เตรียมส่วนผสม!N:N)+SUMIF(กวนไส้!$C:$C,'รับ-จ่าย ประจำวัน'!$B430,กวนไส้!N:N)+SUMIF(ผลิต1!$C:$C,'รับ-จ่าย ประจำวัน'!$B430,ผลิต1!N:N)+SUMIF(ผลิต2!$C:$C,'รับ-จ่าย ประจำวัน'!$B430,ผลิต2!N:N)+SUMIF(เส้นแต่งหน้าขนมเค้ก!$C:$C,'รับ-จ่าย ประจำวัน'!$B430,เส้นแต่งหน้าขนมเค้ก!N:N)+SUMIF(แพ็ค!$C:$C,'รับ-จ่าย ประจำวัน'!$B430,แพ็ค!N:N)+SUMIF(ธุรการ!$C:$C,'รับ-จ่าย ประจำวัน'!$B430,ธุรการ!N:N)+SUMIF(เส้นแต่งหน้าขนมปัง!$C:$C,'รับ-จ่าย ประจำวัน'!$B430,เส้นแต่งหน้าขนมปัง!N:N)+SUMIF('วางแผนBC,CJ'!$C:$C,'รับ-จ่าย ประจำวัน'!$B430,'วางแผนBC,CJ'!N:N)+SUMIF(RD!$C:$C,'รับ-จ่าย ประจำวัน'!$B430,RD!N:N)+SUMIF('FG,ออนไล,คัดแยก'!$C:$C,'รับ-จ่าย ประจำวัน'!$B430,'FG,ออนไล,คัดแยก'!N:N)</f>
        <v>4000</v>
      </c>
      <c r="AV430" s="16">
        <f>SUMIF(เตรียมส่วนผสม!$C:$C,'รับ-จ่าย ประจำวัน'!$B430,เตรียมส่วนผสม!O:O)+SUMIF(กวนไส้!$C:$C,'รับ-จ่าย ประจำวัน'!$B430,กวนไส้!O:O)+SUMIF(ผลิต1!$C:$C,'รับ-จ่าย ประจำวัน'!$B430,ผลิต1!O:O)+SUMIF(ผลิต2!$C:$C,'รับ-จ่าย ประจำวัน'!$B430,ผลิต2!O:O)+SUMIF(เส้นแต่งหน้าขนมเค้ก!$C:$C,'รับ-จ่าย ประจำวัน'!$B430,เส้นแต่งหน้าขนมเค้ก!O:O)+SUMIF(แพ็ค!$C:$C,'รับ-จ่าย ประจำวัน'!$B430,แพ็ค!O:O)+SUMIF(ธุรการ!$C:$C,'รับ-จ่าย ประจำวัน'!$B430,ธุรการ!O:O)+SUMIF(เส้นแต่งหน้าขนมปัง!$C:$C,'รับ-จ่าย ประจำวัน'!$B430,เส้นแต่งหน้าขนมปัง!O:O)+SUMIF('วางแผนBC,CJ'!$C:$C,'รับ-จ่าย ประจำวัน'!$B430,'วางแผนBC,CJ'!O:O)+SUMIF(RD!$C:$C,'รับ-จ่าย ประจำวัน'!$B430,RD!O:O)+SUMIF('FG,ออนไล,คัดแยก'!$C:$C,'รับ-จ่าย ประจำวัน'!$B430,'FG,ออนไล,คัดแยก'!O:O)</f>
        <v>1650</v>
      </c>
      <c r="AW430" s="16">
        <f>SUMIF(เตรียมส่วนผสม!$C:$C,'รับ-จ่าย ประจำวัน'!$B430,เตรียมส่วนผสม!P:P)+SUMIF(กวนไส้!$C:$C,'รับ-จ่าย ประจำวัน'!$B430,กวนไส้!P:P)+SUMIF(ผลิต1!$C:$C,'รับ-จ่าย ประจำวัน'!$B430,ผลิต1!P:P)+SUMIF(ผลิต2!$C:$C,'รับ-จ่าย ประจำวัน'!$B430,ผลิต2!P:P)+SUMIF(เส้นแต่งหน้าขนมเค้ก!$C:$C,'รับ-จ่าย ประจำวัน'!$B430,เส้นแต่งหน้าขนมเค้ก!P:P)+SUMIF(แพ็ค!$C:$C,'รับ-จ่าย ประจำวัน'!$B430,แพ็ค!P:P)+SUMIF(ธุรการ!$C:$C,'รับ-จ่าย ประจำวัน'!$B430,ธุรการ!P:P)+SUMIF(เส้นแต่งหน้าขนมปัง!$C:$C,'รับ-จ่าย ประจำวัน'!$B430,เส้นแต่งหน้าขนมปัง!P:P)+SUMIF('วางแผนBC,CJ'!$C:$C,'รับ-จ่าย ประจำวัน'!$B430,'วางแผนBC,CJ'!P:P)+SUMIF(RD!$C:$C,'รับ-จ่าย ประจำวัน'!$B430,RD!P:P)+SUMIF('FG,ออนไล,คัดแยก'!$C:$C,'รับ-จ่าย ประจำวัน'!$B430,'FG,ออนไล,คัดแยก'!P:P)</f>
        <v>3250</v>
      </c>
      <c r="AX430" s="16">
        <f>SUMIF(เตรียมส่วนผสม!$C:$C,'รับ-จ่าย ประจำวัน'!$B430,เตรียมส่วนผสม!Q:Q)+SUMIF(กวนไส้!$C:$C,'รับ-จ่าย ประจำวัน'!$B430,กวนไส้!Q:Q)+SUMIF(ผลิต1!$C:$C,'รับ-จ่าย ประจำวัน'!$B430,ผลิต1!Q:Q)+SUMIF(ผลิต2!$C:$C,'รับ-จ่าย ประจำวัน'!$B430,ผลิต2!Q:Q)+SUMIF(เส้นแต่งหน้าขนมเค้ก!$C:$C,'รับ-จ่าย ประจำวัน'!$B430,เส้นแต่งหน้าขนมเค้ก!Q:Q)+SUMIF(แพ็ค!$C:$C,'รับ-จ่าย ประจำวัน'!$B430,แพ็ค!Q:Q)+SUMIF(ธุรการ!$C:$C,'รับ-จ่าย ประจำวัน'!$B430,ธุรการ!Q:Q)+SUMIF(เส้นแต่งหน้าขนมปัง!$C:$C,'รับ-จ่าย ประจำวัน'!$B430,เส้นแต่งหน้าขนมปัง!Q:Q)+SUMIF('วางแผนBC,CJ'!$C:$C,'รับ-จ่าย ประจำวัน'!$B430,'วางแผนBC,CJ'!Q:Q)+SUMIF(RD!$C:$C,'รับ-จ่าย ประจำวัน'!$B430,RD!Q:Q)+SUMIF('FG,ออนไล,คัดแยก'!$C:$C,'รับ-จ่าย ประจำวัน'!$B430,'FG,ออนไล,คัดแยก'!Q:Q)</f>
        <v>1700</v>
      </c>
      <c r="AY430" s="16">
        <f>SUMIF(เตรียมส่วนผสม!$C:$C,'รับ-จ่าย ประจำวัน'!$B430,เตรียมส่วนผสม!R:R)+SUMIF(กวนไส้!$C:$C,'รับ-จ่าย ประจำวัน'!$B430,กวนไส้!R:R)+SUMIF(ผลิต1!$C:$C,'รับ-จ่าย ประจำวัน'!$B430,ผลิต1!R:R)+SUMIF(ผลิต2!$C:$C,'รับ-จ่าย ประจำวัน'!$B430,ผลิต2!R:R)+SUMIF(เส้นแต่งหน้าขนมเค้ก!$C:$C,'รับ-จ่าย ประจำวัน'!$B430,เส้นแต่งหน้าขนมเค้ก!R:R)+SUMIF(แพ็ค!$C:$C,'รับ-จ่าย ประจำวัน'!$B430,แพ็ค!R:R)+SUMIF(ธุรการ!$C:$C,'รับ-จ่าย ประจำวัน'!$B430,ธุรการ!R:R)+SUMIF(เส้นแต่งหน้าขนมปัง!$C:$C,'รับ-จ่าย ประจำวัน'!$B430,เส้นแต่งหน้าขนมปัง!R:R)+SUMIF('วางแผนBC,CJ'!$C:$C,'รับ-จ่าย ประจำวัน'!$B430,'วางแผนBC,CJ'!R:R)+SUMIF(RD!$C:$C,'รับ-จ่าย ประจำวัน'!$B430,RD!R:R)+SUMIF('FG,ออนไล,คัดแยก'!$C:$C,'รับ-จ่าย ประจำวัน'!$B430,'FG,ออนไล,คัดแยก'!R:R)</f>
        <v>2000</v>
      </c>
      <c r="AZ430" s="16">
        <f>SUMIF(เตรียมส่วนผสม!$C:$C,'รับ-จ่าย ประจำวัน'!$B430,เตรียมส่วนผสม!S:S)+SUMIF(กวนไส้!$C:$C,'รับ-จ่าย ประจำวัน'!$B430,กวนไส้!S:S)+SUMIF(ผลิต1!$C:$C,'รับ-จ่าย ประจำวัน'!$B430,ผลิต1!S:S)+SUMIF(ผลิต2!$C:$C,'รับ-จ่าย ประจำวัน'!$B430,ผลิต2!S:S)+SUMIF(เส้นแต่งหน้าขนมเค้ก!$C:$C,'รับ-จ่าย ประจำวัน'!$B430,เส้นแต่งหน้าขนมเค้ก!S:S)+SUMIF(แพ็ค!$C:$C,'รับ-จ่าย ประจำวัน'!$B430,แพ็ค!S:S)+SUMIF(ธุรการ!$C:$C,'รับ-จ่าย ประจำวัน'!$B430,ธุรการ!S:S)+SUMIF(เส้นแต่งหน้าขนมปัง!$C:$C,'รับ-จ่าย ประจำวัน'!$B430,เส้นแต่งหน้าขนมปัง!S:S)+SUMIF('วางแผนBC,CJ'!$C:$C,'รับ-จ่าย ประจำวัน'!$B430,'วางแผนBC,CJ'!S:S)+SUMIF(RD!$C:$C,'รับ-จ่าย ประจำวัน'!$B430,RD!S:S)+SUMIF('FG,ออนไล,คัดแยก'!$C:$C,'รับ-จ่าย ประจำวัน'!$B430,'FG,ออนไล,คัดแยก'!S:S)</f>
        <v>1550</v>
      </c>
      <c r="BA430" s="16">
        <f>SUMIF(เตรียมส่วนผสม!$C:$C,'รับ-จ่าย ประจำวัน'!$B430,เตรียมส่วนผสม!T:T)+SUMIF(กวนไส้!$C:$C,'รับ-จ่าย ประจำวัน'!$B430,กวนไส้!T:T)+SUMIF(ผลิต1!$C:$C,'รับ-จ่าย ประจำวัน'!$B430,ผลิต1!T:T)+SUMIF(ผลิต2!$C:$C,'รับ-จ่าย ประจำวัน'!$B430,ผลิต2!T:T)+SUMIF(เส้นแต่งหน้าขนมเค้ก!$C:$C,'รับ-จ่าย ประจำวัน'!$B430,เส้นแต่งหน้าขนมเค้ก!T:T)+SUMIF(แพ็ค!$C:$C,'รับ-จ่าย ประจำวัน'!$B430,แพ็ค!T:T)+SUMIF(ธุรการ!$C:$C,'รับ-จ่าย ประจำวัน'!$B430,ธุรการ!T:T)+SUMIF(เส้นแต่งหน้าขนมปัง!$C:$C,'รับ-จ่าย ประจำวัน'!$B430,เส้นแต่งหน้าขนมปัง!T:T)+SUMIF('วางแผนBC,CJ'!$C:$C,'รับ-จ่าย ประจำวัน'!$B430,'วางแผนBC,CJ'!T:T)+SUMIF(RD!$C:$C,'รับ-จ่าย ประจำวัน'!$B430,RD!T:T)+SUMIF('FG,ออนไล,คัดแยก'!$C:$C,'รับ-จ่าย ประจำวัน'!$B430,'FG,ออนไล,คัดแยก'!T:T)</f>
        <v>0</v>
      </c>
      <c r="BB430" s="16">
        <f>SUMIF(เตรียมส่วนผสม!$C:$C,'รับ-จ่าย ประจำวัน'!$B430,เตรียมส่วนผสม!U:U)+SUMIF(กวนไส้!$C:$C,'รับ-จ่าย ประจำวัน'!$B430,กวนไส้!U:U)+SUMIF(ผลิต1!$C:$C,'รับ-จ่าย ประจำวัน'!$B430,ผลิต1!U:U)+SUMIF(ผลิต2!$C:$C,'รับ-จ่าย ประจำวัน'!$B430,ผลิต2!U:U)+SUMIF(เส้นแต่งหน้าขนมเค้ก!$C:$C,'รับ-จ่าย ประจำวัน'!$B430,เส้นแต่งหน้าขนมเค้ก!U:U)+SUMIF(แพ็ค!$C:$C,'รับ-จ่าย ประจำวัน'!$B430,แพ็ค!U:U)+SUMIF(ธุรการ!$C:$C,'รับ-จ่าย ประจำวัน'!$B430,ธุรการ!U:U)+SUMIF(เส้นแต่งหน้าขนมปัง!$C:$C,'รับ-จ่าย ประจำวัน'!$B430,เส้นแต่งหน้าขนมปัง!U:U)+SUMIF('วางแผนBC,CJ'!$C:$C,'รับ-จ่าย ประจำวัน'!$B430,'วางแผนBC,CJ'!U:U)+SUMIF(RD!$C:$C,'รับ-จ่าย ประจำวัน'!$B430,RD!U:U)+SUMIF('FG,ออนไล,คัดแยก'!$C:$C,'รับ-จ่าย ประจำวัน'!$B430,'FG,ออนไล,คัดแยก'!U:U)</f>
        <v>700</v>
      </c>
      <c r="BC430" s="16">
        <f>SUMIF(เตรียมส่วนผสม!$C:$C,'รับ-จ่าย ประจำวัน'!$B430,เตรียมส่วนผสม!V:V)+SUMIF(กวนไส้!$C:$C,'รับ-จ่าย ประจำวัน'!$B430,กวนไส้!V:V)+SUMIF(ผลิต1!$C:$C,'รับ-จ่าย ประจำวัน'!$B430,ผลิต1!V:V)+SUMIF(ผลิต2!$C:$C,'รับ-จ่าย ประจำวัน'!$B430,ผลิต2!V:V)+SUMIF(เส้นแต่งหน้าขนมเค้ก!$C:$C,'รับ-จ่าย ประจำวัน'!$B430,เส้นแต่งหน้าขนมเค้ก!V:V)+SUMIF(แพ็ค!$C:$C,'รับ-จ่าย ประจำวัน'!$B430,แพ็ค!V:V)+SUMIF(ธุรการ!$C:$C,'รับ-จ่าย ประจำวัน'!$B430,ธุรการ!V:V)+SUMIF(เส้นแต่งหน้าขนมปัง!$C:$C,'รับ-จ่าย ประจำวัน'!$B430,เส้นแต่งหน้าขนมปัง!V:V)+SUMIF('วางแผนBC,CJ'!$C:$C,'รับ-จ่าย ประจำวัน'!$B430,'วางแผนBC,CJ'!V:V)+SUMIF(RD!$C:$C,'รับ-จ่าย ประจำวัน'!$B430,RD!V:V)+SUMIF('FG,ออนไล,คัดแยก'!$C:$C,'รับ-จ่าย ประจำวัน'!$B430,'FG,ออนไล,คัดแยก'!V:V)</f>
        <v>0</v>
      </c>
      <c r="BD430" s="16">
        <f>SUMIF(เตรียมส่วนผสม!$C:$C,'รับ-จ่าย ประจำวัน'!$B430,เตรียมส่วนผสม!W:W)+SUMIF(กวนไส้!$C:$C,'รับ-จ่าย ประจำวัน'!$B430,กวนไส้!W:W)+SUMIF(ผลิต1!$C:$C,'รับ-จ่าย ประจำวัน'!$B430,ผลิต1!W:W)+SUMIF(ผลิต2!$C:$C,'รับ-จ่าย ประจำวัน'!$B430,ผลิต2!W:W)+SUMIF(เส้นแต่งหน้าขนมเค้ก!$C:$C,'รับ-จ่าย ประจำวัน'!$B430,เส้นแต่งหน้าขนมเค้ก!W:W)+SUMIF(แพ็ค!$C:$C,'รับ-จ่าย ประจำวัน'!$B430,แพ็ค!W:W)+SUMIF(ธุรการ!$C:$C,'รับ-จ่าย ประจำวัน'!$B430,ธุรการ!W:W)+SUMIF(เส้นแต่งหน้าขนมปัง!$C:$C,'รับ-จ่าย ประจำวัน'!$B430,เส้นแต่งหน้าขนมปัง!W:W)+SUMIF('วางแผนBC,CJ'!$C:$C,'รับ-จ่าย ประจำวัน'!$B430,'วางแผนBC,CJ'!W:W)+SUMIF(RD!$C:$C,'รับ-จ่าย ประจำวัน'!$B430,RD!W:W)+SUMIF('FG,ออนไล,คัดแยก'!$C:$C,'รับ-จ่าย ประจำวัน'!$B430,'FG,ออนไล,คัดแยก'!W:W)</f>
        <v>2200</v>
      </c>
      <c r="BE430" s="16">
        <f>SUMIF(เตรียมส่วนผสม!$C:$C,'รับ-จ่าย ประจำวัน'!$B430,เตรียมส่วนผสม!X:X)+SUMIF(กวนไส้!$C:$C,'รับ-จ่าย ประจำวัน'!$B430,กวนไส้!X:X)+SUMIF(ผลิต1!$C:$C,'รับ-จ่าย ประจำวัน'!$B430,ผลิต1!X:X)+SUMIF(ผลิต2!$C:$C,'รับ-จ่าย ประจำวัน'!$B430,ผลิต2!X:X)+SUMIF(เส้นแต่งหน้าขนมเค้ก!$C:$C,'รับ-จ่าย ประจำวัน'!$B430,เส้นแต่งหน้าขนมเค้ก!X:X)+SUMIF(แพ็ค!$C:$C,'รับ-จ่าย ประจำวัน'!$B430,แพ็ค!X:X)+SUMIF(ธุรการ!$C:$C,'รับ-จ่าย ประจำวัน'!$B430,ธุรการ!X:X)+SUMIF(เส้นแต่งหน้าขนมปัง!$C:$C,'รับ-จ่าย ประจำวัน'!$B430,เส้นแต่งหน้าขนมปัง!X:X)+SUMIF('วางแผนBC,CJ'!$C:$C,'รับ-จ่าย ประจำวัน'!$B430,'วางแผนBC,CJ'!X:X)+SUMIF(RD!$C:$C,'รับ-จ่าย ประจำวัน'!$B430,RD!X:X)+SUMIF('FG,ออนไล,คัดแยก'!$C:$C,'รับ-จ่าย ประจำวัน'!$B430,'FG,ออนไล,คัดแยก'!X:X)</f>
        <v>0</v>
      </c>
      <c r="BF430" s="16">
        <f>SUMIF(เตรียมส่วนผสม!$C:$C,'รับ-จ่าย ประจำวัน'!$B430,เตรียมส่วนผสม!Y:Y)+SUMIF(กวนไส้!$C:$C,'รับ-จ่าย ประจำวัน'!$B430,กวนไส้!Y:Y)+SUMIF(ผลิต1!$C:$C,'รับ-จ่าย ประจำวัน'!$B430,ผลิต1!Y:Y)+SUMIF(ผลิต2!$C:$C,'รับ-จ่าย ประจำวัน'!$B430,ผลิต2!Y:Y)+SUMIF(เส้นแต่งหน้าขนมเค้ก!$C:$C,'รับ-จ่าย ประจำวัน'!$B430,เส้นแต่งหน้าขนมเค้ก!Y:Y)+SUMIF(แพ็ค!$C:$C,'รับ-จ่าย ประจำวัน'!$B430,แพ็ค!Y:Y)+SUMIF(ธุรการ!$C:$C,'รับ-จ่าย ประจำวัน'!$B430,ธุรการ!Y:Y)+SUMIF(เส้นแต่งหน้าขนมปัง!$C:$C,'รับ-จ่าย ประจำวัน'!$B430,เส้นแต่งหน้าขนมปัง!Y:Y)+SUMIF('วางแผนBC,CJ'!$C:$C,'รับ-จ่าย ประจำวัน'!$B430,'วางแผนBC,CJ'!Y:Y)+SUMIF(RD!$C:$C,'รับ-จ่าย ประจำวัน'!$B430,RD!Y:Y)+SUMIF('FG,ออนไล,คัดแยก'!$C:$C,'รับ-จ่าย ประจำวัน'!$B430,'FG,ออนไล,คัดแยก'!Y:Y)</f>
        <v>2000</v>
      </c>
      <c r="BG430" s="16">
        <f>SUMIF(เตรียมส่วนผสม!$C:$C,'รับ-จ่าย ประจำวัน'!$B430,เตรียมส่วนผสม!Z:Z)+SUMIF(กวนไส้!$C:$C,'รับ-จ่าย ประจำวัน'!$B430,กวนไส้!Z:Z)+SUMIF(ผลิต1!$C:$C,'รับ-จ่าย ประจำวัน'!$B430,ผลิต1!Z:Z)+SUMIF(ผลิต2!$C:$C,'รับ-จ่าย ประจำวัน'!$B430,ผลิต2!Z:Z)+SUMIF(เส้นแต่งหน้าขนมเค้ก!$C:$C,'รับ-จ่าย ประจำวัน'!$B430,เส้นแต่งหน้าขนมเค้ก!Z:Z)+SUMIF(แพ็ค!$C:$C,'รับ-จ่าย ประจำวัน'!$B430,แพ็ค!Z:Z)+SUMIF(ธุรการ!$C:$C,'รับ-จ่าย ประจำวัน'!$B430,ธุรการ!Z:Z)+SUMIF(เส้นแต่งหน้าขนมปัง!$C:$C,'รับ-จ่าย ประจำวัน'!$B430,เส้นแต่งหน้าขนมปัง!Z:Z)+SUMIF('วางแผนBC,CJ'!$C:$C,'รับ-จ่าย ประจำวัน'!$B430,'วางแผนBC,CJ'!Z:Z)+SUMIF(RD!$C:$C,'รับ-จ่าย ประจำวัน'!$B430,RD!Z:Z)+SUMIF('FG,ออนไล,คัดแยก'!$C:$C,'รับ-จ่าย ประจำวัน'!$B430,'FG,ออนไล,คัดแยก'!Z:Z)</f>
        <v>3000</v>
      </c>
      <c r="BH430" s="16">
        <f>SUMIF(เตรียมส่วนผสม!$C:$C,'รับ-จ่าย ประจำวัน'!$B430,เตรียมส่วนผสม!AA:AA)+SUMIF(กวนไส้!$C:$C,'รับ-จ่าย ประจำวัน'!$B430,กวนไส้!AA:AA)+SUMIF(ผลิต1!$C:$C,'รับ-จ่าย ประจำวัน'!$B430,ผลิต1!AA:AA)+SUMIF(ผลิต2!$C:$C,'รับ-จ่าย ประจำวัน'!$B430,ผลิต2!AA:AA)+SUMIF(เส้นแต่งหน้าขนมเค้ก!$C:$C,'รับ-จ่าย ประจำวัน'!$B430,เส้นแต่งหน้าขนมเค้ก!AA:AA)+SUMIF(แพ็ค!$C:$C,'รับ-จ่าย ประจำวัน'!$B430,แพ็ค!AA:AA)+SUMIF(ธุรการ!$C:$C,'รับ-จ่าย ประจำวัน'!$B430,ธุรการ!AA:AA)+SUMIF(เส้นแต่งหน้าขนมปัง!$C:$C,'รับ-จ่าย ประจำวัน'!$B430,เส้นแต่งหน้าขนมปัง!AA:AA)+SUMIF('วางแผนBC,CJ'!$C:$C,'รับ-จ่าย ประจำวัน'!$B430,'วางแผนBC,CJ'!AA:AA)+SUMIF(RD!$C:$C,'รับ-จ่าย ประจำวัน'!$B430,RD!AA:AA)+SUMIF('FG,ออนไล,คัดแยก'!$C:$C,'รับ-จ่าย ประจำวัน'!$B430,'FG,ออนไล,คัดแยก'!AA:AA)</f>
        <v>0</v>
      </c>
      <c r="BI430" s="16">
        <f>SUMIF(เตรียมส่วนผสม!$C:$C,'รับ-จ่าย ประจำวัน'!$B430,เตรียมส่วนผสม!AB:AB)+SUMIF(กวนไส้!$C:$C,'รับ-จ่าย ประจำวัน'!$B430,กวนไส้!AB:AB)+SUMIF(ผลิต1!$C:$C,'รับ-จ่าย ประจำวัน'!$B430,ผลิต1!AB:AB)+SUMIF(ผลิต2!$C:$C,'รับ-จ่าย ประจำวัน'!$B430,ผลิต2!AB:AB)+SUMIF(เส้นแต่งหน้าขนมเค้ก!$C:$C,'รับ-จ่าย ประจำวัน'!$B430,เส้นแต่งหน้าขนมเค้ก!AB:AB)+SUMIF(แพ็ค!$C:$C,'รับ-จ่าย ประจำวัน'!$B430,แพ็ค!AB:AB)+SUMIF(ธุรการ!$C:$C,'รับ-จ่าย ประจำวัน'!$B430,ธุรการ!AB:AB)+SUMIF(เส้นแต่งหน้าขนมปัง!$C:$C,'รับ-จ่าย ประจำวัน'!$B430,เส้นแต่งหน้าขนมปัง!AB:AB)+SUMIF('วางแผนBC,CJ'!$C:$C,'รับ-จ่าย ประจำวัน'!$B430,'วางแผนBC,CJ'!AB:AB)+SUMIF(RD!$C:$C,'รับ-จ่าย ประจำวัน'!$B430,RD!AB:AB)+SUMIF('FG,ออนไล,คัดแยก'!$C:$C,'รับ-จ่าย ประจำวัน'!$B430,'FG,ออนไล,คัดแยก'!AB:AB)</f>
        <v>3500</v>
      </c>
      <c r="BJ430" s="16">
        <f>SUMIF(เตรียมส่วนผสม!$C:$C,'รับ-จ่าย ประจำวัน'!$B430,เตรียมส่วนผสม!AC:AC)+SUMIF(กวนไส้!$C:$C,'รับ-จ่าย ประจำวัน'!$B430,กวนไส้!AC:AC)+SUMIF(ผลิต1!$C:$C,'รับ-จ่าย ประจำวัน'!$B430,ผลิต1!AC:AC)+SUMIF(ผลิต2!$C:$C,'รับ-จ่าย ประจำวัน'!$B430,ผลิต2!AC:AC)+SUMIF(เส้นแต่งหน้าขนมเค้ก!$C:$C,'รับ-จ่าย ประจำวัน'!$B430,เส้นแต่งหน้าขนมเค้ก!AC:AC)+SUMIF(แพ็ค!$C:$C,'รับ-จ่าย ประจำวัน'!$B430,แพ็ค!AC:AC)+SUMIF(ธุรการ!$C:$C,'รับ-จ่าย ประจำวัน'!$B430,ธุรการ!AC:AC)+SUMIF(เส้นแต่งหน้าขนมปัง!$C:$C,'รับ-จ่าย ประจำวัน'!$B430,เส้นแต่งหน้าขนมปัง!AC:AC)+SUMIF('วางแผนBC,CJ'!$C:$C,'รับ-จ่าย ประจำวัน'!$B430,'วางแผนBC,CJ'!AC:AC)+SUMIF(RD!$C:$C,'รับ-จ่าย ประจำวัน'!$B430,RD!AC:AC)+SUMIF('FG,ออนไล,คัดแยก'!$C:$C,'รับ-จ่าย ประจำวัน'!$B430,'FG,ออนไล,คัดแยก'!AC:AC)</f>
        <v>1700</v>
      </c>
      <c r="BK430" s="16">
        <f>SUMIF(เตรียมส่วนผสม!$C:$C,'รับ-จ่าย ประจำวัน'!$B430,เตรียมส่วนผสม!AD:AD)+SUMIF(กวนไส้!$C:$C,'รับ-จ่าย ประจำวัน'!$B430,กวนไส้!AD:AD)+SUMIF(ผลิต1!$C:$C,'รับ-จ่าย ประจำวัน'!$B430,ผลิต1!AD:AD)+SUMIF(ผลิต2!$C:$C,'รับ-จ่าย ประจำวัน'!$B430,ผลิต2!AD:AD)+SUMIF(เส้นแต่งหน้าขนมเค้ก!$C:$C,'รับ-จ่าย ประจำวัน'!$B430,เส้นแต่งหน้าขนมเค้ก!AD:AD)+SUMIF(แพ็ค!$C:$C,'รับ-จ่าย ประจำวัน'!$B430,แพ็ค!AD:AD)+SUMIF(ธุรการ!$C:$C,'รับ-จ่าย ประจำวัน'!$B430,ธุรการ!AD:AD)+SUMIF(เส้นแต่งหน้าขนมปัง!$C:$C,'รับ-จ่าย ประจำวัน'!$B430,เส้นแต่งหน้าขนมปัง!AD:AD)+SUMIF('วางแผนBC,CJ'!$C:$C,'รับ-จ่าย ประจำวัน'!$B430,'วางแผนBC,CJ'!AD:AD)+SUMIF(RD!$C:$C,'รับ-จ่าย ประจำวัน'!$B430,RD!AD:AD)+SUMIF('FG,ออนไล,คัดแยก'!$C:$C,'รับ-จ่าย ประจำวัน'!$B430,'FG,ออนไล,คัดแยก'!AD:AD)</f>
        <v>0</v>
      </c>
      <c r="BL430" s="16">
        <f>SUMIF(เตรียมส่วนผสม!$C:$C,'รับ-จ่าย ประจำวัน'!$B430,เตรียมส่วนผสม!AE:AE)+SUMIF(กวนไส้!$C:$C,'รับ-จ่าย ประจำวัน'!$B430,กวนไส้!AE:AE)+SUMIF(ผลิต1!$C:$C,'รับ-จ่าย ประจำวัน'!$B430,ผลิต1!AE:AE)+SUMIF(ผลิต2!$C:$C,'รับ-จ่าย ประจำวัน'!$B430,ผลิต2!AE:AE)+SUMIF(เส้นแต่งหน้าขนมเค้ก!$C:$C,'รับ-จ่าย ประจำวัน'!$B430,เส้นแต่งหน้าขนมเค้ก!AE:AE)+SUMIF(แพ็ค!$C:$C,'รับ-จ่าย ประจำวัน'!$B430,แพ็ค!AE:AE)+SUMIF(ธุรการ!$C:$C,'รับ-จ่าย ประจำวัน'!$B430,ธุรการ!AE:AE)+SUMIF(เส้นแต่งหน้าขนมปัง!$C:$C,'รับ-จ่าย ประจำวัน'!$B430,เส้นแต่งหน้าขนมปัง!AE:AE)+SUMIF('วางแผนBC,CJ'!$C:$C,'รับ-จ่าย ประจำวัน'!$B430,'วางแผนBC,CJ'!AE:AE)+SUMIF(RD!$C:$C,'รับ-จ่าย ประจำวัน'!$B430,RD!AE:AE)+SUMIF('FG,ออนไล,คัดแยก'!$C:$C,'รับ-จ่าย ประจำวัน'!$B430,'FG,ออนไล,คัดแยก'!AE:AE)</f>
        <v>3100</v>
      </c>
      <c r="BM430" s="16">
        <f>SUMIF(เตรียมส่วนผสม!$C:$C,'รับ-จ่าย ประจำวัน'!$B430,เตรียมส่วนผสม!AF:AF)+SUMIF(กวนไส้!$C:$C,'รับ-จ่าย ประจำวัน'!$B430,กวนไส้!AF:AF)+SUMIF(ผลิต1!$C:$C,'รับ-จ่าย ประจำวัน'!$B430,ผลิต1!AF:AF)+SUMIF(ผลิต2!$C:$C,'รับ-จ่าย ประจำวัน'!$B430,ผลิต2!AF:AF)+SUMIF(เส้นแต่งหน้าขนมเค้ก!$C:$C,'รับ-จ่าย ประจำวัน'!$B430,เส้นแต่งหน้าขนมเค้ก!AF:AF)+SUMIF(แพ็ค!$C:$C,'รับ-จ่าย ประจำวัน'!$B430,แพ็ค!AF:AF)+SUMIF(ธุรการ!$C:$C,'รับ-จ่าย ประจำวัน'!$B430,ธุรการ!AF:AF)+SUMIF(เส้นแต่งหน้าขนมปัง!$C:$C,'รับ-จ่าย ประจำวัน'!$B430,เส้นแต่งหน้าขนมปัง!AF:AF)+SUMIF('วางแผนBC,CJ'!$C:$C,'รับ-จ่าย ประจำวัน'!$B430,'วางแผนBC,CJ'!AF:AF)+SUMIF(RD!$C:$C,'รับ-จ่าย ประจำวัน'!$B430,RD!AF:AF)+SUMIF('FG,ออนไล,คัดแยก'!$C:$C,'รับ-จ่าย ประจำวัน'!$B430,'FG,ออนไล,คัดแยก'!AF:AF)</f>
        <v>800</v>
      </c>
      <c r="BN430" s="16">
        <f>SUMIF(เตรียมส่วนผสม!$C:$C,'รับ-จ่าย ประจำวัน'!$B430,เตรียมส่วนผสม!AG:AG)+SUMIF(กวนไส้!$C:$C,'รับ-จ่าย ประจำวัน'!$B430,กวนไส้!AG:AG)+SUMIF(ผลิต1!$C:$C,'รับ-จ่าย ประจำวัน'!$B430,ผลิต1!AG:AG)+SUMIF(ผลิต2!$C:$C,'รับ-จ่าย ประจำวัน'!$B430,ผลิต2!AG:AG)+SUMIF(เส้นแต่งหน้าขนมเค้ก!$C:$C,'รับ-จ่าย ประจำวัน'!$B430,เส้นแต่งหน้าขนมเค้ก!AG:AG)+SUMIF(แพ็ค!$C:$C,'รับ-จ่าย ประจำวัน'!$B430,แพ็ค!AG:AG)+SUMIF(ธุรการ!$C:$C,'รับ-จ่าย ประจำวัน'!$B430,ธุรการ!AG:AG)+SUMIF(เส้นแต่งหน้าขนมปัง!$C:$C,'รับ-จ่าย ประจำวัน'!$B430,เส้นแต่งหน้าขนมปัง!AG:AG)+SUMIF('วางแผนBC,CJ'!$C:$C,'รับ-จ่าย ประจำวัน'!$B430,'วางแผนBC,CJ'!AG:AG)+SUMIF(RD!$C:$C,'รับ-จ่าย ประจำวัน'!$B430,RD!AG:AG)+SUMIF('FG,ออนไล,คัดแยก'!$C:$C,'รับ-จ่าย ประจำวัน'!$B430,'FG,ออนไล,คัดแยก'!AG:AG)</f>
        <v>1400</v>
      </c>
      <c r="BO430" s="16">
        <f>SUMIF(เตรียมส่วนผสม!$C:$C,'รับ-จ่าย ประจำวัน'!$B430,เตรียมส่วนผสม!AH:AH)+SUMIF(กวนไส้!$C:$C,'รับ-จ่าย ประจำวัน'!$B430,กวนไส้!AH:AH)+SUMIF(ผลิต1!$C:$C,'รับ-จ่าย ประจำวัน'!$B430,ผลิต1!AH:AH)+SUMIF(ผลิต2!$C:$C,'รับ-จ่าย ประจำวัน'!$B430,ผลิต2!AH:AH)+SUMIF(เส้นแต่งหน้าขนมเค้ก!$C:$C,'รับ-จ่าย ประจำวัน'!$B430,เส้นแต่งหน้าขนมเค้ก!AH:AH)+SUMIF(แพ็ค!$C:$C,'รับ-จ่าย ประจำวัน'!$B430,แพ็ค!AH:AH)+SUMIF(ธุรการ!$C:$C,'รับ-จ่าย ประจำวัน'!$B430,ธุรการ!AH:AH)+SUMIF(เส้นแต่งหน้าขนมปัง!$C:$C,'รับ-จ่าย ประจำวัน'!$B430,เส้นแต่งหน้าขนมปัง!AH:AH)+SUMIF('วางแผนBC,CJ'!$C:$C,'รับ-จ่าย ประจำวัน'!$B430,'วางแผนBC,CJ'!AH:AH)+SUMIF(RD!$C:$C,'รับ-จ่าย ประจำวัน'!$B430,RD!AH:AH)+SUMIF('FG,ออนไล,คัดแยก'!$C:$C,'รับ-จ่าย ประจำวัน'!$B430,'FG,ออนไล,คัดแยก'!AH:AH)</f>
        <v>0</v>
      </c>
      <c r="BP430" s="16">
        <f>SUMIF(เตรียมส่วนผสม!$C:$C,'รับ-จ่าย ประจำวัน'!$B430,เตรียมส่วนผสม!AI:AI)+SUMIF(กวนไส้!$C:$C,'รับ-จ่าย ประจำวัน'!$B430,กวนไส้!AI:AI)+SUMIF(ผลิต1!$C:$C,'รับ-จ่าย ประจำวัน'!$B430,ผลิต1!AI:AI)+SUMIF(ผลิต2!$C:$C,'รับ-จ่าย ประจำวัน'!$B430,ผลิต2!AI:AI)+SUMIF(เส้นแต่งหน้าขนมเค้ก!$C:$C,'รับ-จ่าย ประจำวัน'!$B430,เส้นแต่งหน้าขนมเค้ก!AI:AI)+SUMIF(แพ็ค!$C:$C,'รับ-จ่าย ประจำวัน'!$B430,แพ็ค!AI:AI)+SUMIF(ธุรการ!$C:$C,'รับ-จ่าย ประจำวัน'!$B430,ธุรการ!AI:AI)+SUMIF(เส้นแต่งหน้าขนมปัง!$C:$C,'รับ-จ่าย ประจำวัน'!$B430,เส้นแต่งหน้าขนมปัง!AI:AI)+SUMIF('วางแผนBC,CJ'!$C:$C,'รับ-จ่าย ประจำวัน'!$B430,'วางแผนBC,CJ'!AI:AI)+SUMIF(RD!$C:$C,'รับ-จ่าย ประจำวัน'!$B430,RD!AI:AI)+SUMIF('FG,ออนไล,คัดแยก'!$C:$C,'รับ-จ่าย ประจำวัน'!$B430,'FG,ออนไล,คัดแยก'!AI:AI)</f>
        <v>2500</v>
      </c>
      <c r="BQ430" s="16">
        <f>SUMIF(เตรียมส่วนผสม!$C:$C,'รับ-จ่าย ประจำวัน'!$B430,เตรียมส่วนผสม!AJ:AJ)+SUMIF(กวนไส้!$C:$C,'รับ-จ่าย ประจำวัน'!$B430,กวนไส้!AJ:AJ)+SUMIF(ผลิต1!$C:$C,'รับ-จ่าย ประจำวัน'!$B430,ผลิต1!AJ:AJ)+SUMIF(ผลิต2!$C:$C,'รับ-จ่าย ประจำวัน'!$B430,ผลิต2!AJ:AJ)+SUMIF(เส้นแต่งหน้าขนมเค้ก!$C:$C,'รับ-จ่าย ประจำวัน'!$B430,เส้นแต่งหน้าขนมเค้ก!AJ:AJ)+SUMIF(แพ็ค!$C:$C,'รับ-จ่าย ประจำวัน'!$B430,แพ็ค!AJ:AJ)+SUMIF(ธุรการ!$C:$C,'รับ-จ่าย ประจำวัน'!$B430,ธุรการ!AJ:AJ)+SUMIF(เส้นแต่งหน้าขนมปัง!$C:$C,'รับ-จ่าย ประจำวัน'!$B430,เส้นแต่งหน้าขนมปัง!AJ:AJ)+SUMIF('วางแผนBC,CJ'!$C:$C,'รับ-จ่าย ประจำวัน'!$B430,'วางแผนBC,CJ'!AJ:AJ)+SUMIF(RD!$C:$C,'รับ-จ่าย ประจำวัน'!$B430,RD!AJ:AJ)+SUMIF('FG,ออนไล,คัดแยก'!$C:$C,'รับ-จ่าย ประจำวัน'!$B430,'FG,ออนไล,คัดแยก'!AJ:AJ)</f>
        <v>1000</v>
      </c>
      <c r="BR430" s="16">
        <f>SUMIF(เตรียมส่วนผสม!$C:$C,'รับ-จ่าย ประจำวัน'!$B430,เตรียมส่วนผสม!AK:AK)+SUMIF(กวนไส้!$C:$C,'รับ-จ่าย ประจำวัน'!$B430,กวนไส้!AK:AK)+SUMIF(ผลิต1!$C:$C,'รับ-จ่าย ประจำวัน'!$B430,ผลิต1!AK:AK)+SUMIF(ผลิต2!$C:$C,'รับ-จ่าย ประจำวัน'!$B430,ผลิต2!AK:AK)+SUMIF(เส้นแต่งหน้าขนมเค้ก!$C:$C,'รับ-จ่าย ประจำวัน'!$B430,เส้นแต่งหน้าขนมเค้ก!AK:AK)+SUMIF(แพ็ค!$C:$C,'รับ-จ่าย ประจำวัน'!$B430,แพ็ค!AK:AK)+SUMIF(ธุรการ!$C:$C,'รับ-จ่าย ประจำวัน'!$B430,ธุรการ!AK:AK)+SUMIF(เส้นแต่งหน้าขนมปัง!$C:$C,'รับ-จ่าย ประจำวัน'!$B430,เส้นแต่งหน้าขนมปัง!AK:AK)+SUMIF('วางแผนBC,CJ'!$C:$C,'รับ-จ่าย ประจำวัน'!$B430,'วางแผนBC,CJ'!AK:AK)+SUMIF(RD!$C:$C,'รับ-จ่าย ประจำวัน'!$B430,RD!AK:AK)+SUMIF('FG,ออนไล,คัดแยก'!$C:$C,'รับ-จ่าย ประจำวัน'!$B430,'FG,ออนไล,คัดแยก'!AK:AK)</f>
        <v>400</v>
      </c>
      <c r="BS430" s="16">
        <f>SUMIF(เตรียมส่วนผสม!$C:$C,'รับ-จ่าย ประจำวัน'!$B430,เตรียมส่วนผสม!AL:AL)+SUMIF(กวนไส้!$C:$C,'รับ-จ่าย ประจำวัน'!$B430,กวนไส้!AL:AL)+SUMIF(ผลิต1!$C:$C,'รับ-จ่าย ประจำวัน'!$B430,ผลิต1!AL:AL)+SUMIF(ผลิต2!$C:$C,'รับ-จ่าย ประจำวัน'!$B430,ผลิต2!AL:AL)+SUMIF(เส้นแต่งหน้าขนมเค้ก!$C:$C,'รับ-จ่าย ประจำวัน'!$B430,เส้นแต่งหน้าขนมเค้ก!AL:AL)+SUMIF(แพ็ค!$C:$C,'รับ-จ่าย ประจำวัน'!$B430,แพ็ค!AL:AL)+SUMIF(ธุรการ!$C:$C,'รับ-จ่าย ประจำวัน'!$B430,ธุรการ!AL:AL)+SUMIF(เส้นแต่งหน้าขนมปัง!$C:$C,'รับ-จ่าย ประจำวัน'!$B430,เส้นแต่งหน้าขนมปัง!AL:AL)+SUMIF('วางแผนBC,CJ'!$C:$C,'รับ-จ่าย ประจำวัน'!$B430,'วางแผนBC,CJ'!AL:AL)+SUMIF(RD!$C:$C,'รับ-จ่าย ประจำวัน'!$B430,RD!AL:AL)+SUMIF('FG,ออนไล,คัดแยก'!$C:$C,'รับ-จ่าย ประจำวัน'!$B430,'FG,ออนไล,คัดแยก'!AL:AL)</f>
        <v>0</v>
      </c>
      <c r="BT430" s="18">
        <f t="shared" si="93"/>
        <v>45250</v>
      </c>
      <c r="BU430" s="116"/>
      <c r="BV430" s="146">
        <f t="shared" si="94"/>
        <v>38600</v>
      </c>
      <c r="BW430" s="183">
        <v>30</v>
      </c>
      <c r="BX430" s="172">
        <f>BT430/30</f>
        <v>1508.3333333333333</v>
      </c>
      <c r="BY430" s="188">
        <f t="shared" si="90"/>
        <v>25.591160220994478</v>
      </c>
      <c r="BZ430" s="180">
        <f t="shared" ca="1" si="95"/>
        <v>46228.591160220996</v>
      </c>
      <c r="CA430" s="93">
        <v>25500</v>
      </c>
      <c r="CB430" s="93">
        <v>21000</v>
      </c>
      <c r="CC430" s="93"/>
      <c r="CD430" s="93"/>
      <c r="CE430" s="93"/>
      <c r="CF430" s="93"/>
      <c r="CG430" s="93"/>
      <c r="CH430" s="93"/>
      <c r="CI430" s="93"/>
      <c r="CJ430" s="97"/>
      <c r="CK430" s="9">
        <f t="shared" si="91"/>
        <v>38600</v>
      </c>
    </row>
    <row r="431" spans="1:89" hidden="1" x14ac:dyDescent="0.5">
      <c r="A431" s="149"/>
      <c r="B431" s="34">
        <v>1021601037</v>
      </c>
      <c r="C431" s="33" t="s">
        <v>1836</v>
      </c>
      <c r="D431" s="141" t="s">
        <v>61</v>
      </c>
      <c r="E431" s="25"/>
      <c r="F431" s="132"/>
      <c r="G431" s="25"/>
      <c r="H431" s="12">
        <v>0</v>
      </c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11"/>
      <c r="AF431" s="11"/>
      <c r="AG431" s="11"/>
      <c r="AH431" s="11"/>
      <c r="AI431" s="25"/>
      <c r="AJ431" s="25"/>
      <c r="AK431" s="25"/>
      <c r="AL431" s="25"/>
      <c r="AM431" s="25"/>
      <c r="AN431" s="15">
        <f t="shared" si="92"/>
        <v>0</v>
      </c>
      <c r="AO431" s="16">
        <f>SUMIF(เตรียมส่วนผสม!$C:$C,'รับ-จ่าย ประจำวัน'!$B431,เตรียมส่วนผสม!H:H)+SUMIF(กวนไส้!$C:$C,'รับ-จ่าย ประจำวัน'!$B431,กวนไส้!H:H)+SUMIF(ผลิต1!$C:$C,'รับ-จ่าย ประจำวัน'!$B431,ผลิต1!H:H)+SUMIF(ผลิต2!$C:$C,'รับ-จ่าย ประจำวัน'!$B431,ผลิต2!H:H)+SUMIF(เส้นแต่งหน้าขนมเค้ก!$C:$C,'รับ-จ่าย ประจำวัน'!$B431,เส้นแต่งหน้าขนมเค้ก!H:H)+SUMIF(แพ็ค!$C:$C,'รับ-จ่าย ประจำวัน'!$B431,แพ็ค!H:H)+SUMIF(ธุรการ!$C:$C,'รับ-จ่าย ประจำวัน'!$B431,ธุรการ!H:H)+SUMIF(เส้นแต่งหน้าขนมปัง!$C:$C,'รับ-จ่าย ประจำวัน'!$B431,เส้นแต่งหน้าขนมปัง!H:H)+SUMIF('วางแผนBC,CJ'!$C:$C,'รับ-จ่าย ประจำวัน'!$B431,'วางแผนBC,CJ'!H:H)+SUMIF(RD!$C:$C,'รับ-จ่าย ประจำวัน'!$B431,RD!H:H)+SUMIF('FG,ออนไล,คัดแยก'!$C:$C,'รับ-จ่าย ประจำวัน'!$B431,'FG,ออนไล,คัดแยก'!H:H)</f>
        <v>0</v>
      </c>
      <c r="AP431" s="16">
        <f>SUMIF(เตรียมส่วนผสม!$C:$C,'รับ-จ่าย ประจำวัน'!$B431,เตรียมส่วนผสม!I:I)+SUMIF(กวนไส้!$C:$C,'รับ-จ่าย ประจำวัน'!$B431,กวนไส้!I:I)+SUMIF(ผลิต1!$C:$C,'รับ-จ่าย ประจำวัน'!$B431,ผลิต1!I:I)+SUMIF(ผลิต2!$C:$C,'รับ-จ่าย ประจำวัน'!$B431,ผลิต2!I:I)+SUMIF(เส้นแต่งหน้าขนมเค้ก!$C:$C,'รับ-จ่าย ประจำวัน'!$B431,เส้นแต่งหน้าขนมเค้ก!I:I)+SUMIF(แพ็ค!$C:$C,'รับ-จ่าย ประจำวัน'!$B431,แพ็ค!I:I)+SUMIF(ธุรการ!$C:$C,'รับ-จ่าย ประจำวัน'!$B431,ธุรการ!I:I)+SUMIF(เส้นแต่งหน้าขนมปัง!$C:$C,'รับ-จ่าย ประจำวัน'!$B431,เส้นแต่งหน้าขนมปัง!I:I)+SUMIF('วางแผนBC,CJ'!$C:$C,'รับ-จ่าย ประจำวัน'!$B431,'วางแผนBC,CJ'!I:I)+SUMIF(RD!$C:$C,'รับ-จ่าย ประจำวัน'!$B431,RD!I:I)+SUMIF('FG,ออนไล,คัดแยก'!$C:$C,'รับ-จ่าย ประจำวัน'!$B431,'FG,ออนไล,คัดแยก'!I:I)</f>
        <v>0</v>
      </c>
      <c r="AQ431" s="16">
        <f>SUMIF(เตรียมส่วนผสม!$C:$C,'รับ-จ่าย ประจำวัน'!$B431,เตรียมส่วนผสม!J:J)+SUMIF(กวนไส้!$C:$C,'รับ-จ่าย ประจำวัน'!$B431,กวนไส้!J:J)+SUMIF(ผลิต1!$C:$C,'รับ-จ่าย ประจำวัน'!$B431,ผลิต1!J:J)+SUMIF(ผลิต2!$C:$C,'รับ-จ่าย ประจำวัน'!$B431,ผลิต2!J:J)+SUMIF(เส้นแต่งหน้าขนมเค้ก!$C:$C,'รับ-จ่าย ประจำวัน'!$B431,เส้นแต่งหน้าขนมเค้ก!J:J)+SUMIF(แพ็ค!$C:$C,'รับ-จ่าย ประจำวัน'!$B431,แพ็ค!J:J)+SUMIF(ธุรการ!$C:$C,'รับ-จ่าย ประจำวัน'!$B431,ธุรการ!J:J)+SUMIF(เส้นแต่งหน้าขนมปัง!$C:$C,'รับ-จ่าย ประจำวัน'!$B431,เส้นแต่งหน้าขนมปัง!J:J)+SUMIF('วางแผนBC,CJ'!$C:$C,'รับ-จ่าย ประจำวัน'!$B431,'วางแผนBC,CJ'!J:J)+SUMIF(RD!$C:$C,'รับ-จ่าย ประจำวัน'!$B431,RD!J:J)+SUMIF('FG,ออนไล,คัดแยก'!$C:$C,'รับ-จ่าย ประจำวัน'!$B431,'FG,ออนไล,คัดแยก'!J:J)</f>
        <v>0</v>
      </c>
      <c r="AR431" s="16">
        <f>SUMIF(เตรียมส่วนผสม!$C:$C,'รับ-จ่าย ประจำวัน'!$B431,เตรียมส่วนผสม!K:K)+SUMIF(กวนไส้!$C:$C,'รับ-จ่าย ประจำวัน'!$B431,กวนไส้!K:K)+SUMIF(ผลิต1!$C:$C,'รับ-จ่าย ประจำวัน'!$B431,ผลิต1!K:K)+SUMIF(ผลิต2!$C:$C,'รับ-จ่าย ประจำวัน'!$B431,ผลิต2!K:K)+SUMIF(เส้นแต่งหน้าขนมเค้ก!$C:$C,'รับ-จ่าย ประจำวัน'!$B431,เส้นแต่งหน้าขนมเค้ก!K:K)+SUMIF(แพ็ค!$C:$C,'รับ-จ่าย ประจำวัน'!$B431,แพ็ค!K:K)+SUMIF(ธุรการ!$C:$C,'รับ-จ่าย ประจำวัน'!$B431,ธุรการ!K:K)+SUMIF(เส้นแต่งหน้าขนมปัง!$C:$C,'รับ-จ่าย ประจำวัน'!$B431,เส้นแต่งหน้าขนมปัง!K:K)+SUMIF('วางแผนBC,CJ'!$C:$C,'รับ-จ่าย ประจำวัน'!$B431,'วางแผนBC,CJ'!K:K)+SUMIF(RD!$C:$C,'รับ-จ่าย ประจำวัน'!$B431,RD!K:K)+SUMIF('FG,ออนไล,คัดแยก'!$C:$C,'รับ-จ่าย ประจำวัน'!$B431,'FG,ออนไล,คัดแยก'!K:K)</f>
        <v>0</v>
      </c>
      <c r="AS431" s="16">
        <f>SUMIF(เตรียมส่วนผสม!$C:$C,'รับ-จ่าย ประจำวัน'!$B431,เตรียมส่วนผสม!L:L)+SUMIF(กวนไส้!$C:$C,'รับ-จ่าย ประจำวัน'!$B431,กวนไส้!L:L)+SUMIF(ผลิต1!$C:$C,'รับ-จ่าย ประจำวัน'!$B431,ผลิต1!L:L)+SUMIF(ผลิต2!$C:$C,'รับ-จ่าย ประจำวัน'!$B431,ผลิต2!L:L)+SUMIF(เส้นแต่งหน้าขนมเค้ก!$C:$C,'รับ-จ่าย ประจำวัน'!$B431,เส้นแต่งหน้าขนมเค้ก!L:L)+SUMIF(แพ็ค!$C:$C,'รับ-จ่าย ประจำวัน'!$B431,แพ็ค!L:L)+SUMIF(ธุรการ!$C:$C,'รับ-จ่าย ประจำวัน'!$B431,ธุรการ!L:L)+SUMIF(เส้นแต่งหน้าขนมปัง!$C:$C,'รับ-จ่าย ประจำวัน'!$B431,เส้นแต่งหน้าขนมปัง!L:L)+SUMIF('วางแผนBC,CJ'!$C:$C,'รับ-จ่าย ประจำวัน'!$B431,'วางแผนBC,CJ'!L:L)+SUMIF(RD!$C:$C,'รับ-จ่าย ประจำวัน'!$B431,RD!L:L)+SUMIF('FG,ออนไล,คัดแยก'!$C:$C,'รับ-จ่าย ประจำวัน'!$B431,'FG,ออนไล,คัดแยก'!L:L)</f>
        <v>0</v>
      </c>
      <c r="AT431" s="16">
        <f>SUMIF(เตรียมส่วนผสม!$C:$C,'รับ-จ่าย ประจำวัน'!$B431,เตรียมส่วนผสม!M:M)+SUMIF(กวนไส้!$C:$C,'รับ-จ่าย ประจำวัน'!$B431,กวนไส้!M:M)+SUMIF(ผลิต1!$C:$C,'รับ-จ่าย ประจำวัน'!$B431,ผลิต1!M:M)+SUMIF(ผลิต2!$C:$C,'รับ-จ่าย ประจำวัน'!$B431,ผลิต2!M:M)+SUMIF(เส้นแต่งหน้าขนมเค้ก!$C:$C,'รับ-จ่าย ประจำวัน'!$B431,เส้นแต่งหน้าขนมเค้ก!M:M)+SUMIF(แพ็ค!$C:$C,'รับ-จ่าย ประจำวัน'!$B431,แพ็ค!M:M)+SUMIF(ธุรการ!$C:$C,'รับ-จ่าย ประจำวัน'!$B431,ธุรการ!M:M)+SUMIF(เส้นแต่งหน้าขนมปัง!$C:$C,'รับ-จ่าย ประจำวัน'!$B431,เส้นแต่งหน้าขนมปัง!M:M)+SUMIF('วางแผนBC,CJ'!$C:$C,'รับ-จ่าย ประจำวัน'!$B431,'วางแผนBC,CJ'!M:M)+SUMIF(RD!$C:$C,'รับ-จ่าย ประจำวัน'!$B431,RD!M:M)+SUMIF('FG,ออนไล,คัดแยก'!$C:$C,'รับ-จ่าย ประจำวัน'!$B431,'FG,ออนไล,คัดแยก'!M:M)</f>
        <v>0</v>
      </c>
      <c r="AU431" s="16">
        <f>SUMIF(เตรียมส่วนผสม!$C:$C,'รับ-จ่าย ประจำวัน'!$B431,เตรียมส่วนผสม!N:N)+SUMIF(กวนไส้!$C:$C,'รับ-จ่าย ประจำวัน'!$B431,กวนไส้!N:N)+SUMIF(ผลิต1!$C:$C,'รับ-จ่าย ประจำวัน'!$B431,ผลิต1!N:N)+SUMIF(ผลิต2!$C:$C,'รับ-จ่าย ประจำวัน'!$B431,ผลิต2!N:N)+SUMIF(เส้นแต่งหน้าขนมเค้ก!$C:$C,'รับ-จ่าย ประจำวัน'!$B431,เส้นแต่งหน้าขนมเค้ก!N:N)+SUMIF(แพ็ค!$C:$C,'รับ-จ่าย ประจำวัน'!$B431,แพ็ค!N:N)+SUMIF(ธุรการ!$C:$C,'รับ-จ่าย ประจำวัน'!$B431,ธุรการ!N:N)+SUMIF(เส้นแต่งหน้าขนมปัง!$C:$C,'รับ-จ่าย ประจำวัน'!$B431,เส้นแต่งหน้าขนมปัง!N:N)+SUMIF('วางแผนBC,CJ'!$C:$C,'รับ-จ่าย ประจำวัน'!$B431,'วางแผนBC,CJ'!N:N)+SUMIF(RD!$C:$C,'รับ-จ่าย ประจำวัน'!$B431,RD!N:N)+SUMIF('FG,ออนไล,คัดแยก'!$C:$C,'รับ-จ่าย ประจำวัน'!$B431,'FG,ออนไล,คัดแยก'!N:N)</f>
        <v>0</v>
      </c>
      <c r="AV431" s="16">
        <f>SUMIF(เตรียมส่วนผสม!$C:$C,'รับ-จ่าย ประจำวัน'!$B431,เตรียมส่วนผสม!O:O)+SUMIF(กวนไส้!$C:$C,'รับ-จ่าย ประจำวัน'!$B431,กวนไส้!O:O)+SUMIF(ผลิต1!$C:$C,'รับ-จ่าย ประจำวัน'!$B431,ผลิต1!O:O)+SUMIF(ผลิต2!$C:$C,'รับ-จ่าย ประจำวัน'!$B431,ผลิต2!O:O)+SUMIF(เส้นแต่งหน้าขนมเค้ก!$C:$C,'รับ-จ่าย ประจำวัน'!$B431,เส้นแต่งหน้าขนมเค้ก!O:O)+SUMIF(แพ็ค!$C:$C,'รับ-จ่าย ประจำวัน'!$B431,แพ็ค!O:O)+SUMIF(ธุรการ!$C:$C,'รับ-จ่าย ประจำวัน'!$B431,ธุรการ!O:O)+SUMIF(เส้นแต่งหน้าขนมปัง!$C:$C,'รับ-จ่าย ประจำวัน'!$B431,เส้นแต่งหน้าขนมปัง!O:O)+SUMIF('วางแผนBC,CJ'!$C:$C,'รับ-จ่าย ประจำวัน'!$B431,'วางแผนBC,CJ'!O:O)+SUMIF(RD!$C:$C,'รับ-จ่าย ประจำวัน'!$B431,RD!O:O)+SUMIF('FG,ออนไล,คัดแยก'!$C:$C,'รับ-จ่าย ประจำวัน'!$B431,'FG,ออนไล,คัดแยก'!O:O)</f>
        <v>0</v>
      </c>
      <c r="AW431" s="16">
        <f>SUMIF(เตรียมส่วนผสม!$C:$C,'รับ-จ่าย ประจำวัน'!$B431,เตรียมส่วนผสม!P:P)+SUMIF(กวนไส้!$C:$C,'รับ-จ่าย ประจำวัน'!$B431,กวนไส้!P:P)+SUMIF(ผลิต1!$C:$C,'รับ-จ่าย ประจำวัน'!$B431,ผลิต1!P:P)+SUMIF(ผลิต2!$C:$C,'รับ-จ่าย ประจำวัน'!$B431,ผลิต2!P:P)+SUMIF(เส้นแต่งหน้าขนมเค้ก!$C:$C,'รับ-จ่าย ประจำวัน'!$B431,เส้นแต่งหน้าขนมเค้ก!P:P)+SUMIF(แพ็ค!$C:$C,'รับ-จ่าย ประจำวัน'!$B431,แพ็ค!P:P)+SUMIF(ธุรการ!$C:$C,'รับ-จ่าย ประจำวัน'!$B431,ธุรการ!P:P)+SUMIF(เส้นแต่งหน้าขนมปัง!$C:$C,'รับ-จ่าย ประจำวัน'!$B431,เส้นแต่งหน้าขนมปัง!P:P)+SUMIF('วางแผนBC,CJ'!$C:$C,'รับ-จ่าย ประจำวัน'!$B431,'วางแผนBC,CJ'!P:P)+SUMIF(RD!$C:$C,'รับ-จ่าย ประจำวัน'!$B431,RD!P:P)+SUMIF('FG,ออนไล,คัดแยก'!$C:$C,'รับ-จ่าย ประจำวัน'!$B431,'FG,ออนไล,คัดแยก'!P:P)</f>
        <v>0</v>
      </c>
      <c r="AX431" s="16">
        <f>SUMIF(เตรียมส่วนผสม!$C:$C,'รับ-จ่าย ประจำวัน'!$B431,เตรียมส่วนผสม!Q:Q)+SUMIF(กวนไส้!$C:$C,'รับ-จ่าย ประจำวัน'!$B431,กวนไส้!Q:Q)+SUMIF(ผลิต1!$C:$C,'รับ-จ่าย ประจำวัน'!$B431,ผลิต1!Q:Q)+SUMIF(ผลิต2!$C:$C,'รับ-จ่าย ประจำวัน'!$B431,ผลิต2!Q:Q)+SUMIF(เส้นแต่งหน้าขนมเค้ก!$C:$C,'รับ-จ่าย ประจำวัน'!$B431,เส้นแต่งหน้าขนมเค้ก!Q:Q)+SUMIF(แพ็ค!$C:$C,'รับ-จ่าย ประจำวัน'!$B431,แพ็ค!Q:Q)+SUMIF(ธุรการ!$C:$C,'รับ-จ่าย ประจำวัน'!$B431,ธุรการ!Q:Q)+SUMIF(เส้นแต่งหน้าขนมปัง!$C:$C,'รับ-จ่าย ประจำวัน'!$B431,เส้นแต่งหน้าขนมปัง!Q:Q)+SUMIF('วางแผนBC,CJ'!$C:$C,'รับ-จ่าย ประจำวัน'!$B431,'วางแผนBC,CJ'!Q:Q)+SUMIF(RD!$C:$C,'รับ-จ่าย ประจำวัน'!$B431,RD!Q:Q)+SUMIF('FG,ออนไล,คัดแยก'!$C:$C,'รับ-จ่าย ประจำวัน'!$B431,'FG,ออนไล,คัดแยก'!Q:Q)</f>
        <v>0</v>
      </c>
      <c r="AY431" s="16">
        <f>SUMIF(เตรียมส่วนผสม!$C:$C,'รับ-จ่าย ประจำวัน'!$B431,เตรียมส่วนผสม!R:R)+SUMIF(กวนไส้!$C:$C,'รับ-จ่าย ประจำวัน'!$B431,กวนไส้!R:R)+SUMIF(ผลิต1!$C:$C,'รับ-จ่าย ประจำวัน'!$B431,ผลิต1!R:R)+SUMIF(ผลิต2!$C:$C,'รับ-จ่าย ประจำวัน'!$B431,ผลิต2!R:R)+SUMIF(เส้นแต่งหน้าขนมเค้ก!$C:$C,'รับ-จ่าย ประจำวัน'!$B431,เส้นแต่งหน้าขนมเค้ก!R:R)+SUMIF(แพ็ค!$C:$C,'รับ-จ่าย ประจำวัน'!$B431,แพ็ค!R:R)+SUMIF(ธุรการ!$C:$C,'รับ-จ่าย ประจำวัน'!$B431,ธุรการ!R:R)+SUMIF(เส้นแต่งหน้าขนมปัง!$C:$C,'รับ-จ่าย ประจำวัน'!$B431,เส้นแต่งหน้าขนมปัง!R:R)+SUMIF('วางแผนBC,CJ'!$C:$C,'รับ-จ่าย ประจำวัน'!$B431,'วางแผนBC,CJ'!R:R)+SUMIF(RD!$C:$C,'รับ-จ่าย ประจำวัน'!$B431,RD!R:R)+SUMIF('FG,ออนไล,คัดแยก'!$C:$C,'รับ-จ่าย ประจำวัน'!$B431,'FG,ออนไล,คัดแยก'!R:R)</f>
        <v>0</v>
      </c>
      <c r="AZ431" s="16">
        <f>SUMIF(เตรียมส่วนผสม!$C:$C,'รับ-จ่าย ประจำวัน'!$B431,เตรียมส่วนผสม!S:S)+SUMIF(กวนไส้!$C:$C,'รับ-จ่าย ประจำวัน'!$B431,กวนไส้!S:S)+SUMIF(ผลิต1!$C:$C,'รับ-จ่าย ประจำวัน'!$B431,ผลิต1!S:S)+SUMIF(ผลิต2!$C:$C,'รับ-จ่าย ประจำวัน'!$B431,ผลิต2!S:S)+SUMIF(เส้นแต่งหน้าขนมเค้ก!$C:$C,'รับ-จ่าย ประจำวัน'!$B431,เส้นแต่งหน้าขนมเค้ก!S:S)+SUMIF(แพ็ค!$C:$C,'รับ-จ่าย ประจำวัน'!$B431,แพ็ค!S:S)+SUMIF(ธุรการ!$C:$C,'รับ-จ่าย ประจำวัน'!$B431,ธุรการ!S:S)+SUMIF(เส้นแต่งหน้าขนมปัง!$C:$C,'รับ-จ่าย ประจำวัน'!$B431,เส้นแต่งหน้าขนมปัง!S:S)+SUMIF('วางแผนBC,CJ'!$C:$C,'รับ-จ่าย ประจำวัน'!$B431,'วางแผนBC,CJ'!S:S)+SUMIF(RD!$C:$C,'รับ-จ่าย ประจำวัน'!$B431,RD!S:S)+SUMIF('FG,ออนไล,คัดแยก'!$C:$C,'รับ-จ่าย ประจำวัน'!$B431,'FG,ออนไล,คัดแยก'!S:S)</f>
        <v>0</v>
      </c>
      <c r="BA431" s="16">
        <f>SUMIF(เตรียมส่วนผสม!$C:$C,'รับ-จ่าย ประจำวัน'!$B431,เตรียมส่วนผสม!T:T)+SUMIF(กวนไส้!$C:$C,'รับ-จ่าย ประจำวัน'!$B431,กวนไส้!T:T)+SUMIF(ผลิต1!$C:$C,'รับ-จ่าย ประจำวัน'!$B431,ผลิต1!T:T)+SUMIF(ผลิต2!$C:$C,'รับ-จ่าย ประจำวัน'!$B431,ผลิต2!T:T)+SUMIF(เส้นแต่งหน้าขนมเค้ก!$C:$C,'รับ-จ่าย ประจำวัน'!$B431,เส้นแต่งหน้าขนมเค้ก!T:T)+SUMIF(แพ็ค!$C:$C,'รับ-จ่าย ประจำวัน'!$B431,แพ็ค!T:T)+SUMIF(ธุรการ!$C:$C,'รับ-จ่าย ประจำวัน'!$B431,ธุรการ!T:T)+SUMIF(เส้นแต่งหน้าขนมปัง!$C:$C,'รับ-จ่าย ประจำวัน'!$B431,เส้นแต่งหน้าขนมปัง!T:T)+SUMIF('วางแผนBC,CJ'!$C:$C,'รับ-จ่าย ประจำวัน'!$B431,'วางแผนBC,CJ'!T:T)+SUMIF(RD!$C:$C,'รับ-จ่าย ประจำวัน'!$B431,RD!T:T)+SUMIF('FG,ออนไล,คัดแยก'!$C:$C,'รับ-จ่าย ประจำวัน'!$B431,'FG,ออนไล,คัดแยก'!T:T)</f>
        <v>0</v>
      </c>
      <c r="BB431" s="16">
        <f>SUMIF(เตรียมส่วนผสม!$C:$C,'รับ-จ่าย ประจำวัน'!$B431,เตรียมส่วนผสม!U:U)+SUMIF(กวนไส้!$C:$C,'รับ-จ่าย ประจำวัน'!$B431,กวนไส้!U:U)+SUMIF(ผลิต1!$C:$C,'รับ-จ่าย ประจำวัน'!$B431,ผลิต1!U:U)+SUMIF(ผลิต2!$C:$C,'รับ-จ่าย ประจำวัน'!$B431,ผลิต2!U:U)+SUMIF(เส้นแต่งหน้าขนมเค้ก!$C:$C,'รับ-จ่าย ประจำวัน'!$B431,เส้นแต่งหน้าขนมเค้ก!U:U)+SUMIF(แพ็ค!$C:$C,'รับ-จ่าย ประจำวัน'!$B431,แพ็ค!U:U)+SUMIF(ธุรการ!$C:$C,'รับ-จ่าย ประจำวัน'!$B431,ธุรการ!U:U)+SUMIF(เส้นแต่งหน้าขนมปัง!$C:$C,'รับ-จ่าย ประจำวัน'!$B431,เส้นแต่งหน้าขนมปัง!U:U)+SUMIF('วางแผนBC,CJ'!$C:$C,'รับ-จ่าย ประจำวัน'!$B431,'วางแผนBC,CJ'!U:U)+SUMIF(RD!$C:$C,'รับ-จ่าย ประจำวัน'!$B431,RD!U:U)+SUMIF('FG,ออนไล,คัดแยก'!$C:$C,'รับ-จ่าย ประจำวัน'!$B431,'FG,ออนไล,คัดแยก'!U:U)</f>
        <v>0</v>
      </c>
      <c r="BC431" s="16">
        <f>SUMIF(เตรียมส่วนผสม!$C:$C,'รับ-จ่าย ประจำวัน'!$B431,เตรียมส่วนผสม!V:V)+SUMIF(กวนไส้!$C:$C,'รับ-จ่าย ประจำวัน'!$B431,กวนไส้!V:V)+SUMIF(ผลิต1!$C:$C,'รับ-จ่าย ประจำวัน'!$B431,ผลิต1!V:V)+SUMIF(ผลิต2!$C:$C,'รับ-จ่าย ประจำวัน'!$B431,ผลิต2!V:V)+SUMIF(เส้นแต่งหน้าขนมเค้ก!$C:$C,'รับ-จ่าย ประจำวัน'!$B431,เส้นแต่งหน้าขนมเค้ก!V:V)+SUMIF(แพ็ค!$C:$C,'รับ-จ่าย ประจำวัน'!$B431,แพ็ค!V:V)+SUMIF(ธุรการ!$C:$C,'รับ-จ่าย ประจำวัน'!$B431,ธุรการ!V:V)+SUMIF(เส้นแต่งหน้าขนมปัง!$C:$C,'รับ-จ่าย ประจำวัน'!$B431,เส้นแต่งหน้าขนมปัง!V:V)+SUMIF('วางแผนBC,CJ'!$C:$C,'รับ-จ่าย ประจำวัน'!$B431,'วางแผนBC,CJ'!V:V)+SUMIF(RD!$C:$C,'รับ-จ่าย ประจำวัน'!$B431,RD!V:V)+SUMIF('FG,ออนไล,คัดแยก'!$C:$C,'รับ-จ่าย ประจำวัน'!$B431,'FG,ออนไล,คัดแยก'!V:V)</f>
        <v>0</v>
      </c>
      <c r="BD431" s="16">
        <f>SUMIF(เตรียมส่วนผสม!$C:$C,'รับ-จ่าย ประจำวัน'!$B431,เตรียมส่วนผสม!W:W)+SUMIF(กวนไส้!$C:$C,'รับ-จ่าย ประจำวัน'!$B431,กวนไส้!W:W)+SUMIF(ผลิต1!$C:$C,'รับ-จ่าย ประจำวัน'!$B431,ผลิต1!W:W)+SUMIF(ผลิต2!$C:$C,'รับ-จ่าย ประจำวัน'!$B431,ผลิต2!W:W)+SUMIF(เส้นแต่งหน้าขนมเค้ก!$C:$C,'รับ-จ่าย ประจำวัน'!$B431,เส้นแต่งหน้าขนมเค้ก!W:W)+SUMIF(แพ็ค!$C:$C,'รับ-จ่าย ประจำวัน'!$B431,แพ็ค!W:W)+SUMIF(ธุรการ!$C:$C,'รับ-จ่าย ประจำวัน'!$B431,ธุรการ!W:W)+SUMIF(เส้นแต่งหน้าขนมปัง!$C:$C,'รับ-จ่าย ประจำวัน'!$B431,เส้นแต่งหน้าขนมปัง!W:W)+SUMIF('วางแผนBC,CJ'!$C:$C,'รับ-จ่าย ประจำวัน'!$B431,'วางแผนBC,CJ'!W:W)+SUMIF(RD!$C:$C,'รับ-จ่าย ประจำวัน'!$B431,RD!W:W)+SUMIF('FG,ออนไล,คัดแยก'!$C:$C,'รับ-จ่าย ประจำวัน'!$B431,'FG,ออนไล,คัดแยก'!W:W)</f>
        <v>0</v>
      </c>
      <c r="BE431" s="16">
        <f>SUMIF(เตรียมส่วนผสม!$C:$C,'รับ-จ่าย ประจำวัน'!$B431,เตรียมส่วนผสม!X:X)+SUMIF(กวนไส้!$C:$C,'รับ-จ่าย ประจำวัน'!$B431,กวนไส้!X:X)+SUMIF(ผลิต1!$C:$C,'รับ-จ่าย ประจำวัน'!$B431,ผลิต1!X:X)+SUMIF(ผลิต2!$C:$C,'รับ-จ่าย ประจำวัน'!$B431,ผลิต2!X:X)+SUMIF(เส้นแต่งหน้าขนมเค้ก!$C:$C,'รับ-จ่าย ประจำวัน'!$B431,เส้นแต่งหน้าขนมเค้ก!X:X)+SUMIF(แพ็ค!$C:$C,'รับ-จ่าย ประจำวัน'!$B431,แพ็ค!X:X)+SUMIF(ธุรการ!$C:$C,'รับ-จ่าย ประจำวัน'!$B431,ธุรการ!X:X)+SUMIF(เส้นแต่งหน้าขนมปัง!$C:$C,'รับ-จ่าย ประจำวัน'!$B431,เส้นแต่งหน้าขนมปัง!X:X)+SUMIF('วางแผนBC,CJ'!$C:$C,'รับ-จ่าย ประจำวัน'!$B431,'วางแผนBC,CJ'!X:X)+SUMIF(RD!$C:$C,'รับ-จ่าย ประจำวัน'!$B431,RD!X:X)+SUMIF('FG,ออนไล,คัดแยก'!$C:$C,'รับ-จ่าย ประจำวัน'!$B431,'FG,ออนไล,คัดแยก'!X:X)</f>
        <v>0</v>
      </c>
      <c r="BF431" s="16">
        <f>SUMIF(เตรียมส่วนผสม!$C:$C,'รับ-จ่าย ประจำวัน'!$B431,เตรียมส่วนผสม!Y:Y)+SUMIF(กวนไส้!$C:$C,'รับ-จ่าย ประจำวัน'!$B431,กวนไส้!Y:Y)+SUMIF(ผลิต1!$C:$C,'รับ-จ่าย ประจำวัน'!$B431,ผลิต1!Y:Y)+SUMIF(ผลิต2!$C:$C,'รับ-จ่าย ประจำวัน'!$B431,ผลิต2!Y:Y)+SUMIF(เส้นแต่งหน้าขนมเค้ก!$C:$C,'รับ-จ่าย ประจำวัน'!$B431,เส้นแต่งหน้าขนมเค้ก!Y:Y)+SUMIF(แพ็ค!$C:$C,'รับ-จ่าย ประจำวัน'!$B431,แพ็ค!Y:Y)+SUMIF(ธุรการ!$C:$C,'รับ-จ่าย ประจำวัน'!$B431,ธุรการ!Y:Y)+SUMIF(เส้นแต่งหน้าขนมปัง!$C:$C,'รับ-จ่าย ประจำวัน'!$B431,เส้นแต่งหน้าขนมปัง!Y:Y)+SUMIF('วางแผนBC,CJ'!$C:$C,'รับ-จ่าย ประจำวัน'!$B431,'วางแผนBC,CJ'!Y:Y)+SUMIF(RD!$C:$C,'รับ-จ่าย ประจำวัน'!$B431,RD!Y:Y)+SUMIF('FG,ออนไล,คัดแยก'!$C:$C,'รับ-จ่าย ประจำวัน'!$B431,'FG,ออนไล,คัดแยก'!Y:Y)</f>
        <v>0</v>
      </c>
      <c r="BG431" s="16">
        <f>SUMIF(เตรียมส่วนผสม!$C:$C,'รับ-จ่าย ประจำวัน'!$B431,เตรียมส่วนผสม!Z:Z)+SUMIF(กวนไส้!$C:$C,'รับ-จ่าย ประจำวัน'!$B431,กวนไส้!Z:Z)+SUMIF(ผลิต1!$C:$C,'รับ-จ่าย ประจำวัน'!$B431,ผลิต1!Z:Z)+SUMIF(ผลิต2!$C:$C,'รับ-จ่าย ประจำวัน'!$B431,ผลิต2!Z:Z)+SUMIF(เส้นแต่งหน้าขนมเค้ก!$C:$C,'รับ-จ่าย ประจำวัน'!$B431,เส้นแต่งหน้าขนมเค้ก!Z:Z)+SUMIF(แพ็ค!$C:$C,'รับ-จ่าย ประจำวัน'!$B431,แพ็ค!Z:Z)+SUMIF(ธุรการ!$C:$C,'รับ-จ่าย ประจำวัน'!$B431,ธุรการ!Z:Z)+SUMIF(เส้นแต่งหน้าขนมปัง!$C:$C,'รับ-จ่าย ประจำวัน'!$B431,เส้นแต่งหน้าขนมปัง!Z:Z)+SUMIF('วางแผนBC,CJ'!$C:$C,'รับ-จ่าย ประจำวัน'!$B431,'วางแผนBC,CJ'!Z:Z)+SUMIF(RD!$C:$C,'รับ-จ่าย ประจำวัน'!$B431,RD!Z:Z)+SUMIF('FG,ออนไล,คัดแยก'!$C:$C,'รับ-จ่าย ประจำวัน'!$B431,'FG,ออนไล,คัดแยก'!Z:Z)</f>
        <v>0</v>
      </c>
      <c r="BH431" s="16">
        <f>SUMIF(เตรียมส่วนผสม!$C:$C,'รับ-จ่าย ประจำวัน'!$B431,เตรียมส่วนผสม!AA:AA)+SUMIF(กวนไส้!$C:$C,'รับ-จ่าย ประจำวัน'!$B431,กวนไส้!AA:AA)+SUMIF(ผลิต1!$C:$C,'รับ-จ่าย ประจำวัน'!$B431,ผลิต1!AA:AA)+SUMIF(ผลิต2!$C:$C,'รับ-จ่าย ประจำวัน'!$B431,ผลิต2!AA:AA)+SUMIF(เส้นแต่งหน้าขนมเค้ก!$C:$C,'รับ-จ่าย ประจำวัน'!$B431,เส้นแต่งหน้าขนมเค้ก!AA:AA)+SUMIF(แพ็ค!$C:$C,'รับ-จ่าย ประจำวัน'!$B431,แพ็ค!AA:AA)+SUMIF(ธุรการ!$C:$C,'รับ-จ่าย ประจำวัน'!$B431,ธุรการ!AA:AA)+SUMIF(เส้นแต่งหน้าขนมปัง!$C:$C,'รับ-จ่าย ประจำวัน'!$B431,เส้นแต่งหน้าขนมปัง!AA:AA)+SUMIF('วางแผนBC,CJ'!$C:$C,'รับ-จ่าย ประจำวัน'!$B431,'วางแผนBC,CJ'!AA:AA)+SUMIF(RD!$C:$C,'รับ-จ่าย ประจำวัน'!$B431,RD!AA:AA)+SUMIF('FG,ออนไล,คัดแยก'!$C:$C,'รับ-จ่าย ประจำวัน'!$B431,'FG,ออนไล,คัดแยก'!AA:AA)</f>
        <v>0</v>
      </c>
      <c r="BI431" s="16">
        <f>SUMIF(เตรียมส่วนผสม!$C:$C,'รับ-จ่าย ประจำวัน'!$B431,เตรียมส่วนผสม!AB:AB)+SUMIF(กวนไส้!$C:$C,'รับ-จ่าย ประจำวัน'!$B431,กวนไส้!AB:AB)+SUMIF(ผลิต1!$C:$C,'รับ-จ่าย ประจำวัน'!$B431,ผลิต1!AB:AB)+SUMIF(ผลิต2!$C:$C,'รับ-จ่าย ประจำวัน'!$B431,ผลิต2!AB:AB)+SUMIF(เส้นแต่งหน้าขนมเค้ก!$C:$C,'รับ-จ่าย ประจำวัน'!$B431,เส้นแต่งหน้าขนมเค้ก!AB:AB)+SUMIF(แพ็ค!$C:$C,'รับ-จ่าย ประจำวัน'!$B431,แพ็ค!AB:AB)+SUMIF(ธุรการ!$C:$C,'รับ-จ่าย ประจำวัน'!$B431,ธุรการ!AB:AB)+SUMIF(เส้นแต่งหน้าขนมปัง!$C:$C,'รับ-จ่าย ประจำวัน'!$B431,เส้นแต่งหน้าขนมปัง!AB:AB)+SUMIF('วางแผนBC,CJ'!$C:$C,'รับ-จ่าย ประจำวัน'!$B431,'วางแผนBC,CJ'!AB:AB)+SUMIF(RD!$C:$C,'รับ-จ่าย ประจำวัน'!$B431,RD!AB:AB)+SUMIF('FG,ออนไล,คัดแยก'!$C:$C,'รับ-จ่าย ประจำวัน'!$B431,'FG,ออนไล,คัดแยก'!AB:AB)</f>
        <v>0</v>
      </c>
      <c r="BJ431" s="16">
        <f>SUMIF(เตรียมส่วนผสม!$C:$C,'รับ-จ่าย ประจำวัน'!$B431,เตรียมส่วนผสม!AC:AC)+SUMIF(กวนไส้!$C:$C,'รับ-จ่าย ประจำวัน'!$B431,กวนไส้!AC:AC)+SUMIF(ผลิต1!$C:$C,'รับ-จ่าย ประจำวัน'!$B431,ผลิต1!AC:AC)+SUMIF(ผลิต2!$C:$C,'รับ-จ่าย ประจำวัน'!$B431,ผลิต2!AC:AC)+SUMIF(เส้นแต่งหน้าขนมเค้ก!$C:$C,'รับ-จ่าย ประจำวัน'!$B431,เส้นแต่งหน้าขนมเค้ก!AC:AC)+SUMIF(แพ็ค!$C:$C,'รับ-จ่าย ประจำวัน'!$B431,แพ็ค!AC:AC)+SUMIF(ธุรการ!$C:$C,'รับ-จ่าย ประจำวัน'!$B431,ธุรการ!AC:AC)+SUMIF(เส้นแต่งหน้าขนมปัง!$C:$C,'รับ-จ่าย ประจำวัน'!$B431,เส้นแต่งหน้าขนมปัง!AC:AC)+SUMIF('วางแผนBC,CJ'!$C:$C,'รับ-จ่าย ประจำวัน'!$B431,'วางแผนBC,CJ'!AC:AC)+SUMIF(RD!$C:$C,'รับ-จ่าย ประจำวัน'!$B431,RD!AC:AC)+SUMIF('FG,ออนไล,คัดแยก'!$C:$C,'รับ-จ่าย ประจำวัน'!$B431,'FG,ออนไล,คัดแยก'!AC:AC)</f>
        <v>0</v>
      </c>
      <c r="BK431" s="16">
        <f>SUMIF(เตรียมส่วนผสม!$C:$C,'รับ-จ่าย ประจำวัน'!$B431,เตรียมส่วนผสม!AD:AD)+SUMIF(กวนไส้!$C:$C,'รับ-จ่าย ประจำวัน'!$B431,กวนไส้!AD:AD)+SUMIF(ผลิต1!$C:$C,'รับ-จ่าย ประจำวัน'!$B431,ผลิต1!AD:AD)+SUMIF(ผลิต2!$C:$C,'รับ-จ่าย ประจำวัน'!$B431,ผลิต2!AD:AD)+SUMIF(เส้นแต่งหน้าขนมเค้ก!$C:$C,'รับ-จ่าย ประจำวัน'!$B431,เส้นแต่งหน้าขนมเค้ก!AD:AD)+SUMIF(แพ็ค!$C:$C,'รับ-จ่าย ประจำวัน'!$B431,แพ็ค!AD:AD)+SUMIF(ธุรการ!$C:$C,'รับ-จ่าย ประจำวัน'!$B431,ธุรการ!AD:AD)+SUMIF(เส้นแต่งหน้าขนมปัง!$C:$C,'รับ-จ่าย ประจำวัน'!$B431,เส้นแต่งหน้าขนมปัง!AD:AD)+SUMIF('วางแผนBC,CJ'!$C:$C,'รับ-จ่าย ประจำวัน'!$B431,'วางแผนBC,CJ'!AD:AD)+SUMIF(RD!$C:$C,'รับ-จ่าย ประจำวัน'!$B431,RD!AD:AD)+SUMIF('FG,ออนไล,คัดแยก'!$C:$C,'รับ-จ่าย ประจำวัน'!$B431,'FG,ออนไล,คัดแยก'!AD:AD)</f>
        <v>0</v>
      </c>
      <c r="BL431" s="16">
        <f>SUMIF(เตรียมส่วนผสม!$C:$C,'รับ-จ่าย ประจำวัน'!$B431,เตรียมส่วนผสม!AE:AE)+SUMIF(กวนไส้!$C:$C,'รับ-จ่าย ประจำวัน'!$B431,กวนไส้!AE:AE)+SUMIF(ผลิต1!$C:$C,'รับ-จ่าย ประจำวัน'!$B431,ผลิต1!AE:AE)+SUMIF(ผลิต2!$C:$C,'รับ-จ่าย ประจำวัน'!$B431,ผลิต2!AE:AE)+SUMIF(เส้นแต่งหน้าขนมเค้ก!$C:$C,'รับ-จ่าย ประจำวัน'!$B431,เส้นแต่งหน้าขนมเค้ก!AE:AE)+SUMIF(แพ็ค!$C:$C,'รับ-จ่าย ประจำวัน'!$B431,แพ็ค!AE:AE)+SUMIF(ธุรการ!$C:$C,'รับ-จ่าย ประจำวัน'!$B431,ธุรการ!AE:AE)+SUMIF(เส้นแต่งหน้าขนมปัง!$C:$C,'รับ-จ่าย ประจำวัน'!$B431,เส้นแต่งหน้าขนมปัง!AE:AE)+SUMIF('วางแผนBC,CJ'!$C:$C,'รับ-จ่าย ประจำวัน'!$B431,'วางแผนBC,CJ'!AE:AE)+SUMIF(RD!$C:$C,'รับ-จ่าย ประจำวัน'!$B431,RD!AE:AE)+SUMIF('FG,ออนไล,คัดแยก'!$C:$C,'รับ-จ่าย ประจำวัน'!$B431,'FG,ออนไล,คัดแยก'!AE:AE)</f>
        <v>0</v>
      </c>
      <c r="BM431" s="16">
        <f>SUMIF(เตรียมส่วนผสม!$C:$C,'รับ-จ่าย ประจำวัน'!$B431,เตรียมส่วนผสม!AF:AF)+SUMIF(กวนไส้!$C:$C,'รับ-จ่าย ประจำวัน'!$B431,กวนไส้!AF:AF)+SUMIF(ผลิต1!$C:$C,'รับ-จ่าย ประจำวัน'!$B431,ผลิต1!AF:AF)+SUMIF(ผลิต2!$C:$C,'รับ-จ่าย ประจำวัน'!$B431,ผลิต2!AF:AF)+SUMIF(เส้นแต่งหน้าขนมเค้ก!$C:$C,'รับ-จ่าย ประจำวัน'!$B431,เส้นแต่งหน้าขนมเค้ก!AF:AF)+SUMIF(แพ็ค!$C:$C,'รับ-จ่าย ประจำวัน'!$B431,แพ็ค!AF:AF)+SUMIF(ธุรการ!$C:$C,'รับ-จ่าย ประจำวัน'!$B431,ธุรการ!AF:AF)+SUMIF(เส้นแต่งหน้าขนมปัง!$C:$C,'รับ-จ่าย ประจำวัน'!$B431,เส้นแต่งหน้าขนมปัง!AF:AF)+SUMIF('วางแผนBC,CJ'!$C:$C,'รับ-จ่าย ประจำวัน'!$B431,'วางแผนBC,CJ'!AF:AF)+SUMIF(RD!$C:$C,'รับ-จ่าย ประจำวัน'!$B431,RD!AF:AF)+SUMIF('FG,ออนไล,คัดแยก'!$C:$C,'รับ-จ่าย ประจำวัน'!$B431,'FG,ออนไล,คัดแยก'!AF:AF)</f>
        <v>0</v>
      </c>
      <c r="BN431" s="16">
        <f>SUMIF(เตรียมส่วนผสม!$C:$C,'รับ-จ่าย ประจำวัน'!$B431,เตรียมส่วนผสม!AG:AG)+SUMIF(กวนไส้!$C:$C,'รับ-จ่าย ประจำวัน'!$B431,กวนไส้!AG:AG)+SUMIF(ผลิต1!$C:$C,'รับ-จ่าย ประจำวัน'!$B431,ผลิต1!AG:AG)+SUMIF(ผลิต2!$C:$C,'รับ-จ่าย ประจำวัน'!$B431,ผลิต2!AG:AG)+SUMIF(เส้นแต่งหน้าขนมเค้ก!$C:$C,'รับ-จ่าย ประจำวัน'!$B431,เส้นแต่งหน้าขนมเค้ก!AG:AG)+SUMIF(แพ็ค!$C:$C,'รับ-จ่าย ประจำวัน'!$B431,แพ็ค!AG:AG)+SUMIF(ธุรการ!$C:$C,'รับ-จ่าย ประจำวัน'!$B431,ธุรการ!AG:AG)+SUMIF(เส้นแต่งหน้าขนมปัง!$C:$C,'รับ-จ่าย ประจำวัน'!$B431,เส้นแต่งหน้าขนมปัง!AG:AG)+SUMIF('วางแผนBC,CJ'!$C:$C,'รับ-จ่าย ประจำวัน'!$B431,'วางแผนBC,CJ'!AG:AG)+SUMIF(RD!$C:$C,'รับ-จ่าย ประจำวัน'!$B431,RD!AG:AG)+SUMIF('FG,ออนไล,คัดแยก'!$C:$C,'รับ-จ่าย ประจำวัน'!$B431,'FG,ออนไล,คัดแยก'!AG:AG)</f>
        <v>0</v>
      </c>
      <c r="BO431" s="16">
        <f>SUMIF(เตรียมส่วนผสม!$C:$C,'รับ-จ่าย ประจำวัน'!$B431,เตรียมส่วนผสม!AH:AH)+SUMIF(กวนไส้!$C:$C,'รับ-จ่าย ประจำวัน'!$B431,กวนไส้!AH:AH)+SUMIF(ผลิต1!$C:$C,'รับ-จ่าย ประจำวัน'!$B431,ผลิต1!AH:AH)+SUMIF(ผลิต2!$C:$C,'รับ-จ่าย ประจำวัน'!$B431,ผลิต2!AH:AH)+SUMIF(เส้นแต่งหน้าขนมเค้ก!$C:$C,'รับ-จ่าย ประจำวัน'!$B431,เส้นแต่งหน้าขนมเค้ก!AH:AH)+SUMIF(แพ็ค!$C:$C,'รับ-จ่าย ประจำวัน'!$B431,แพ็ค!AH:AH)+SUMIF(ธุรการ!$C:$C,'รับ-จ่าย ประจำวัน'!$B431,ธุรการ!AH:AH)+SUMIF(เส้นแต่งหน้าขนมปัง!$C:$C,'รับ-จ่าย ประจำวัน'!$B431,เส้นแต่งหน้าขนมปัง!AH:AH)+SUMIF('วางแผนBC,CJ'!$C:$C,'รับ-จ่าย ประจำวัน'!$B431,'วางแผนBC,CJ'!AH:AH)+SUMIF(RD!$C:$C,'รับ-จ่าย ประจำวัน'!$B431,RD!AH:AH)+SUMIF('FG,ออนไล,คัดแยก'!$C:$C,'รับ-จ่าย ประจำวัน'!$B431,'FG,ออนไล,คัดแยก'!AH:AH)</f>
        <v>0</v>
      </c>
      <c r="BP431" s="16">
        <f>SUMIF(เตรียมส่วนผสม!$C:$C,'รับ-จ่าย ประจำวัน'!$B431,เตรียมส่วนผสม!AI:AI)+SUMIF(กวนไส้!$C:$C,'รับ-จ่าย ประจำวัน'!$B431,กวนไส้!AI:AI)+SUMIF(ผลิต1!$C:$C,'รับ-จ่าย ประจำวัน'!$B431,ผลิต1!AI:AI)+SUMIF(ผลิต2!$C:$C,'รับ-จ่าย ประจำวัน'!$B431,ผลิต2!AI:AI)+SUMIF(เส้นแต่งหน้าขนมเค้ก!$C:$C,'รับ-จ่าย ประจำวัน'!$B431,เส้นแต่งหน้าขนมเค้ก!AI:AI)+SUMIF(แพ็ค!$C:$C,'รับ-จ่าย ประจำวัน'!$B431,แพ็ค!AI:AI)+SUMIF(ธุรการ!$C:$C,'รับ-จ่าย ประจำวัน'!$B431,ธุรการ!AI:AI)+SUMIF(เส้นแต่งหน้าขนมปัง!$C:$C,'รับ-จ่าย ประจำวัน'!$B431,เส้นแต่งหน้าขนมปัง!AI:AI)+SUMIF('วางแผนBC,CJ'!$C:$C,'รับ-จ่าย ประจำวัน'!$B431,'วางแผนBC,CJ'!AI:AI)+SUMIF(RD!$C:$C,'รับ-จ่าย ประจำวัน'!$B431,RD!AI:AI)+SUMIF('FG,ออนไล,คัดแยก'!$C:$C,'รับ-จ่าย ประจำวัน'!$B431,'FG,ออนไล,คัดแยก'!AI:AI)</f>
        <v>0</v>
      </c>
      <c r="BQ431" s="16">
        <f>SUMIF(เตรียมส่วนผสม!$C:$C,'รับ-จ่าย ประจำวัน'!$B431,เตรียมส่วนผสม!AJ:AJ)+SUMIF(กวนไส้!$C:$C,'รับ-จ่าย ประจำวัน'!$B431,กวนไส้!AJ:AJ)+SUMIF(ผลิต1!$C:$C,'รับ-จ่าย ประจำวัน'!$B431,ผลิต1!AJ:AJ)+SUMIF(ผลิต2!$C:$C,'รับ-จ่าย ประจำวัน'!$B431,ผลิต2!AJ:AJ)+SUMIF(เส้นแต่งหน้าขนมเค้ก!$C:$C,'รับ-จ่าย ประจำวัน'!$B431,เส้นแต่งหน้าขนมเค้ก!AJ:AJ)+SUMIF(แพ็ค!$C:$C,'รับ-จ่าย ประจำวัน'!$B431,แพ็ค!AJ:AJ)+SUMIF(ธุรการ!$C:$C,'รับ-จ่าย ประจำวัน'!$B431,ธุรการ!AJ:AJ)+SUMIF(เส้นแต่งหน้าขนมปัง!$C:$C,'รับ-จ่าย ประจำวัน'!$B431,เส้นแต่งหน้าขนมปัง!AJ:AJ)+SUMIF('วางแผนBC,CJ'!$C:$C,'รับ-จ่าย ประจำวัน'!$B431,'วางแผนBC,CJ'!AJ:AJ)+SUMIF(RD!$C:$C,'รับ-จ่าย ประจำวัน'!$B431,RD!AJ:AJ)+SUMIF('FG,ออนไล,คัดแยก'!$C:$C,'รับ-จ่าย ประจำวัน'!$B431,'FG,ออนไล,คัดแยก'!AJ:AJ)</f>
        <v>0</v>
      </c>
      <c r="BR431" s="16">
        <f>SUMIF(เตรียมส่วนผสม!$C:$C,'รับ-จ่าย ประจำวัน'!$B431,เตรียมส่วนผสม!AK:AK)+SUMIF(กวนไส้!$C:$C,'รับ-จ่าย ประจำวัน'!$B431,กวนไส้!AK:AK)+SUMIF(ผลิต1!$C:$C,'รับ-จ่าย ประจำวัน'!$B431,ผลิต1!AK:AK)+SUMIF(ผลิต2!$C:$C,'รับ-จ่าย ประจำวัน'!$B431,ผลิต2!AK:AK)+SUMIF(เส้นแต่งหน้าขนมเค้ก!$C:$C,'รับ-จ่าย ประจำวัน'!$B431,เส้นแต่งหน้าขนมเค้ก!AK:AK)+SUMIF(แพ็ค!$C:$C,'รับ-จ่าย ประจำวัน'!$B431,แพ็ค!AK:AK)+SUMIF(ธุรการ!$C:$C,'รับ-จ่าย ประจำวัน'!$B431,ธุรการ!AK:AK)+SUMIF(เส้นแต่งหน้าขนมปัง!$C:$C,'รับ-จ่าย ประจำวัน'!$B431,เส้นแต่งหน้าขนมปัง!AK:AK)+SUMIF('วางแผนBC,CJ'!$C:$C,'รับ-จ่าย ประจำวัน'!$B431,'วางแผนBC,CJ'!AK:AK)+SUMIF(RD!$C:$C,'รับ-จ่าย ประจำวัน'!$B431,RD!AK:AK)+SUMIF('FG,ออนไล,คัดแยก'!$C:$C,'รับ-จ่าย ประจำวัน'!$B431,'FG,ออนไล,คัดแยก'!AK:AK)</f>
        <v>0</v>
      </c>
      <c r="BS431" s="16">
        <f>SUMIF(เตรียมส่วนผสม!$C:$C,'รับ-จ่าย ประจำวัน'!$B431,เตรียมส่วนผสม!AL:AL)+SUMIF(กวนไส้!$C:$C,'รับ-จ่าย ประจำวัน'!$B431,กวนไส้!AL:AL)+SUMIF(ผลิต1!$C:$C,'รับ-จ่าย ประจำวัน'!$B431,ผลิต1!AL:AL)+SUMIF(ผลิต2!$C:$C,'รับ-จ่าย ประจำวัน'!$B431,ผลิต2!AL:AL)+SUMIF(เส้นแต่งหน้าขนมเค้ก!$C:$C,'รับ-จ่าย ประจำวัน'!$B431,เส้นแต่งหน้าขนมเค้ก!AL:AL)+SUMIF(แพ็ค!$C:$C,'รับ-จ่าย ประจำวัน'!$B431,แพ็ค!AL:AL)+SUMIF(ธุรการ!$C:$C,'รับ-จ่าย ประจำวัน'!$B431,ธุรการ!AL:AL)+SUMIF(เส้นแต่งหน้าขนมปัง!$C:$C,'รับ-จ่าย ประจำวัน'!$B431,เส้นแต่งหน้าขนมปัง!AL:AL)+SUMIF('วางแผนBC,CJ'!$C:$C,'รับ-จ่าย ประจำวัน'!$B431,'วางแผนBC,CJ'!AL:AL)+SUMIF(RD!$C:$C,'รับ-จ่าย ประจำวัน'!$B431,RD!AL:AL)+SUMIF('FG,ออนไล,คัดแยก'!$C:$C,'รับ-จ่าย ประจำวัน'!$B431,'FG,ออนไล,คัดแยก'!AL:AL)</f>
        <v>0</v>
      </c>
      <c r="BT431" s="18">
        <f t="shared" si="93"/>
        <v>0</v>
      </c>
      <c r="BU431" s="116"/>
      <c r="BV431" s="146">
        <f t="shared" si="94"/>
        <v>0</v>
      </c>
      <c r="BW431" s="183">
        <v>30</v>
      </c>
      <c r="BX431" s="172">
        <f t="shared" si="89"/>
        <v>0</v>
      </c>
      <c r="BY431" s="188" t="e">
        <f t="shared" si="90"/>
        <v>#DIV/0!</v>
      </c>
      <c r="BZ431" s="180" t="e">
        <f t="shared" ca="1" si="95"/>
        <v>#DIV/0!</v>
      </c>
      <c r="CA431" s="93"/>
      <c r="CB431" s="93"/>
      <c r="CC431" s="93"/>
      <c r="CD431" s="93"/>
      <c r="CE431" s="93"/>
      <c r="CF431" s="93"/>
      <c r="CG431" s="93"/>
      <c r="CH431" s="93"/>
      <c r="CI431" s="93"/>
      <c r="CJ431" s="97"/>
      <c r="CK431" s="9">
        <f t="shared" si="91"/>
        <v>0</v>
      </c>
    </row>
    <row r="432" spans="1:89" x14ac:dyDescent="0.5">
      <c r="A432" s="149"/>
      <c r="B432" s="34">
        <v>1021501001</v>
      </c>
      <c r="C432" s="154" t="s">
        <v>1985</v>
      </c>
      <c r="D432" s="141" t="s">
        <v>61</v>
      </c>
      <c r="E432" s="25"/>
      <c r="F432" s="132"/>
      <c r="G432" s="25"/>
      <c r="H432" s="12">
        <v>48800</v>
      </c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>
        <v>30000</v>
      </c>
      <c r="AE432" s="11"/>
      <c r="AF432" s="11"/>
      <c r="AG432" s="11"/>
      <c r="AH432" s="11"/>
      <c r="AI432" s="25"/>
      <c r="AJ432" s="25"/>
      <c r="AK432" s="25"/>
      <c r="AL432" s="25"/>
      <c r="AM432" s="25"/>
      <c r="AN432" s="15">
        <f t="shared" si="92"/>
        <v>30000</v>
      </c>
      <c r="AO432" s="16">
        <f>SUMIF(เตรียมส่วนผสม!$C:$C,'รับ-จ่าย ประจำวัน'!$B432,เตรียมส่วนผสม!H:H)+SUMIF(กวนไส้!$C:$C,'รับ-จ่าย ประจำวัน'!$B432,กวนไส้!H:H)+SUMIF(ผลิต1!$C:$C,'รับ-จ่าย ประจำวัน'!$B432,ผลิต1!H:H)+SUMIF(ผลิต2!$C:$C,'รับ-จ่าย ประจำวัน'!$B432,ผลิต2!H:H)+SUMIF(เส้นแต่งหน้าขนมเค้ก!$C:$C,'รับ-จ่าย ประจำวัน'!$B432,เส้นแต่งหน้าขนมเค้ก!H:H)+SUMIF(แพ็ค!$C:$C,'รับ-จ่าย ประจำวัน'!$B432,แพ็ค!H:H)+SUMIF(ธุรการ!$C:$C,'รับ-จ่าย ประจำวัน'!$B432,ธุรการ!H:H)+SUMIF(เส้นแต่งหน้าขนมปัง!$C:$C,'รับ-จ่าย ประจำวัน'!$B432,เส้นแต่งหน้าขนมปัง!H:H)+SUMIF('วางแผนBC,CJ'!$C:$C,'รับ-จ่าย ประจำวัน'!$B432,'วางแผนBC,CJ'!H:H)+SUMIF(RD!$C:$C,'รับ-จ่าย ประจำวัน'!$B432,RD!H:H)+SUMIF('FG,ออนไล,คัดแยก'!$C:$C,'รับ-จ่าย ประจำวัน'!$B432,'FG,ออนไล,คัดแยก'!H:H)</f>
        <v>4000</v>
      </c>
      <c r="AP432" s="16">
        <f>SUMIF(เตรียมส่วนผสม!$C:$C,'รับ-จ่าย ประจำวัน'!$B432,เตรียมส่วนผสม!I:I)+SUMIF(กวนไส้!$C:$C,'รับ-จ่าย ประจำวัน'!$B432,กวนไส้!I:I)+SUMIF(ผลิต1!$C:$C,'รับ-จ่าย ประจำวัน'!$B432,ผลิต1!I:I)+SUMIF(ผลิต2!$C:$C,'รับ-จ่าย ประจำวัน'!$B432,ผลิต2!I:I)+SUMIF(เส้นแต่งหน้าขนมเค้ก!$C:$C,'รับ-จ่าย ประจำวัน'!$B432,เส้นแต่งหน้าขนมเค้ก!I:I)+SUMIF(แพ็ค!$C:$C,'รับ-จ่าย ประจำวัน'!$B432,แพ็ค!I:I)+SUMIF(ธุรการ!$C:$C,'รับ-จ่าย ประจำวัน'!$B432,ธุรการ!I:I)+SUMIF(เส้นแต่งหน้าขนมปัง!$C:$C,'รับ-จ่าย ประจำวัน'!$B432,เส้นแต่งหน้าขนมปัง!I:I)+SUMIF('วางแผนBC,CJ'!$C:$C,'รับ-จ่าย ประจำวัน'!$B432,'วางแผนBC,CJ'!I:I)+SUMIF(RD!$C:$C,'รับ-จ่าย ประจำวัน'!$B432,RD!I:I)+SUMIF('FG,ออนไล,คัดแยก'!$C:$C,'รับ-จ่าย ประจำวัน'!$B432,'FG,ออนไล,คัดแยก'!I:I)</f>
        <v>5250</v>
      </c>
      <c r="AQ432" s="16">
        <f>SUMIF(เตรียมส่วนผสม!$C:$C,'รับ-จ่าย ประจำวัน'!$B432,เตรียมส่วนผสม!J:J)+SUMIF(กวนไส้!$C:$C,'รับ-จ่าย ประจำวัน'!$B432,กวนไส้!J:J)+SUMIF(ผลิต1!$C:$C,'รับ-จ่าย ประจำวัน'!$B432,ผลิต1!J:J)+SUMIF(ผลิต2!$C:$C,'รับ-จ่าย ประจำวัน'!$B432,ผลิต2!J:J)+SUMIF(เส้นแต่งหน้าขนมเค้ก!$C:$C,'รับ-จ่าย ประจำวัน'!$B432,เส้นแต่งหน้าขนมเค้ก!J:J)+SUMIF(แพ็ค!$C:$C,'รับ-จ่าย ประจำวัน'!$B432,แพ็ค!J:J)+SUMIF(ธุรการ!$C:$C,'รับ-จ่าย ประจำวัน'!$B432,ธุรการ!J:J)+SUMIF(เส้นแต่งหน้าขนมปัง!$C:$C,'รับ-จ่าย ประจำวัน'!$B432,เส้นแต่งหน้าขนมปัง!J:J)+SUMIF('วางแผนBC,CJ'!$C:$C,'รับ-จ่าย ประจำวัน'!$B432,'วางแผนBC,CJ'!J:J)+SUMIF(RD!$C:$C,'รับ-จ่าย ประจำวัน'!$B432,RD!J:J)+SUMIF('FG,ออนไล,คัดแยก'!$C:$C,'รับ-จ่าย ประจำวัน'!$B432,'FG,ออนไล,คัดแยก'!J:J)</f>
        <v>0</v>
      </c>
      <c r="AR432" s="16">
        <f>SUMIF(เตรียมส่วนผสม!$C:$C,'รับ-จ่าย ประจำวัน'!$B432,เตรียมส่วนผสม!K:K)+SUMIF(กวนไส้!$C:$C,'รับ-จ่าย ประจำวัน'!$B432,กวนไส้!K:K)+SUMIF(ผลิต1!$C:$C,'รับ-จ่าย ประจำวัน'!$B432,ผลิต1!K:K)+SUMIF(ผลิต2!$C:$C,'รับ-จ่าย ประจำวัน'!$B432,ผลิต2!K:K)+SUMIF(เส้นแต่งหน้าขนมเค้ก!$C:$C,'รับ-จ่าย ประจำวัน'!$B432,เส้นแต่งหน้าขนมเค้ก!K:K)+SUMIF(แพ็ค!$C:$C,'รับ-จ่าย ประจำวัน'!$B432,แพ็ค!K:K)+SUMIF(ธุรการ!$C:$C,'รับ-จ่าย ประจำวัน'!$B432,ธุรการ!K:K)+SUMIF(เส้นแต่งหน้าขนมปัง!$C:$C,'รับ-จ่าย ประจำวัน'!$B432,เส้นแต่งหน้าขนมปัง!K:K)+SUMIF('วางแผนBC,CJ'!$C:$C,'รับ-จ่าย ประจำวัน'!$B432,'วางแผนBC,CJ'!K:K)+SUMIF(RD!$C:$C,'รับ-จ่าย ประจำวัน'!$B432,RD!K:K)+SUMIF('FG,ออนไล,คัดแยก'!$C:$C,'รับ-จ่าย ประจำวัน'!$B432,'FG,ออนไล,คัดแยก'!K:K)</f>
        <v>3000</v>
      </c>
      <c r="AS432" s="16">
        <f>SUMIF(เตรียมส่วนผสม!$C:$C,'รับ-จ่าย ประจำวัน'!$B432,เตรียมส่วนผสม!L:L)+SUMIF(กวนไส้!$C:$C,'รับ-จ่าย ประจำวัน'!$B432,กวนไส้!L:L)+SUMIF(ผลิต1!$C:$C,'รับ-จ่าย ประจำวัน'!$B432,ผลิต1!L:L)+SUMIF(ผลิต2!$C:$C,'รับ-จ่าย ประจำวัน'!$B432,ผลิต2!L:L)+SUMIF(เส้นแต่งหน้าขนมเค้ก!$C:$C,'รับ-จ่าย ประจำวัน'!$B432,เส้นแต่งหน้าขนมเค้ก!L:L)+SUMIF(แพ็ค!$C:$C,'รับ-จ่าย ประจำวัน'!$B432,แพ็ค!L:L)+SUMIF(ธุรการ!$C:$C,'รับ-จ่าย ประจำวัน'!$B432,ธุรการ!L:L)+SUMIF(เส้นแต่งหน้าขนมปัง!$C:$C,'รับ-จ่าย ประจำวัน'!$B432,เส้นแต่งหน้าขนมปัง!L:L)+SUMIF('วางแผนBC,CJ'!$C:$C,'รับ-จ่าย ประจำวัน'!$B432,'วางแผนBC,CJ'!L:L)+SUMIF(RD!$C:$C,'รับ-จ่าย ประจำวัน'!$B432,RD!L:L)+SUMIF('FG,ออนไล,คัดแยก'!$C:$C,'รับ-จ่าย ประจำวัน'!$B432,'FG,ออนไล,คัดแยก'!L:L)</f>
        <v>2800</v>
      </c>
      <c r="AT432" s="16">
        <f>SUMIF(เตรียมส่วนผสม!$C:$C,'รับ-จ่าย ประจำวัน'!$B432,เตรียมส่วนผสม!M:M)+SUMIF(กวนไส้!$C:$C,'รับ-จ่าย ประจำวัน'!$B432,กวนไส้!M:M)+SUMIF(ผลิต1!$C:$C,'รับ-จ่าย ประจำวัน'!$B432,ผลิต1!M:M)+SUMIF(ผลิต2!$C:$C,'รับ-จ่าย ประจำวัน'!$B432,ผลิต2!M:M)+SUMIF(เส้นแต่งหน้าขนมเค้ก!$C:$C,'รับ-จ่าย ประจำวัน'!$B432,เส้นแต่งหน้าขนมเค้ก!M:M)+SUMIF(แพ็ค!$C:$C,'รับ-จ่าย ประจำวัน'!$B432,แพ็ค!M:M)+SUMIF(ธุรการ!$C:$C,'รับ-จ่าย ประจำวัน'!$B432,ธุรการ!M:M)+SUMIF(เส้นแต่งหน้าขนมปัง!$C:$C,'รับ-จ่าย ประจำวัน'!$B432,เส้นแต่งหน้าขนมปัง!M:M)+SUMIF('วางแผนBC,CJ'!$C:$C,'รับ-จ่าย ประจำวัน'!$B432,'วางแผนBC,CJ'!M:M)+SUMIF(RD!$C:$C,'รับ-จ่าย ประจำวัน'!$B432,RD!M:M)+SUMIF('FG,ออนไล,คัดแยก'!$C:$C,'รับ-จ่าย ประจำวัน'!$B432,'FG,ออนไล,คัดแยก'!M:M)</f>
        <v>0</v>
      </c>
      <c r="AU432" s="16">
        <f>SUMIF(เตรียมส่วนผสม!$C:$C,'รับ-จ่าย ประจำวัน'!$B432,เตรียมส่วนผสม!N:N)+SUMIF(กวนไส้!$C:$C,'รับ-จ่าย ประจำวัน'!$B432,กวนไส้!N:N)+SUMIF(ผลิต1!$C:$C,'รับ-จ่าย ประจำวัน'!$B432,ผลิต1!N:N)+SUMIF(ผลิต2!$C:$C,'รับ-จ่าย ประจำวัน'!$B432,ผลิต2!N:N)+SUMIF(เส้นแต่งหน้าขนมเค้ก!$C:$C,'รับ-จ่าย ประจำวัน'!$B432,เส้นแต่งหน้าขนมเค้ก!N:N)+SUMIF(แพ็ค!$C:$C,'รับ-จ่าย ประจำวัน'!$B432,แพ็ค!N:N)+SUMIF(ธุรการ!$C:$C,'รับ-จ่าย ประจำวัน'!$B432,ธุรการ!N:N)+SUMIF(เส้นแต่งหน้าขนมปัง!$C:$C,'รับ-จ่าย ประจำวัน'!$B432,เส้นแต่งหน้าขนมปัง!N:N)+SUMIF('วางแผนBC,CJ'!$C:$C,'รับ-จ่าย ประจำวัน'!$B432,'วางแผนBC,CJ'!N:N)+SUMIF(RD!$C:$C,'รับ-จ่าย ประจำวัน'!$B432,RD!N:N)+SUMIF('FG,ออนไล,คัดแยก'!$C:$C,'รับ-จ่าย ประจำวัน'!$B432,'FG,ออนไล,คัดแยก'!N:N)</f>
        <v>400</v>
      </c>
      <c r="AV432" s="16">
        <f>SUMIF(เตรียมส่วนผสม!$C:$C,'รับ-จ่าย ประจำวัน'!$B432,เตรียมส่วนผสม!O:O)+SUMIF(กวนไส้!$C:$C,'รับ-จ่าย ประจำวัน'!$B432,กวนไส้!O:O)+SUMIF(ผลิต1!$C:$C,'รับ-จ่าย ประจำวัน'!$B432,ผลิต1!O:O)+SUMIF(ผลิต2!$C:$C,'รับ-จ่าย ประจำวัน'!$B432,ผลิต2!O:O)+SUMIF(เส้นแต่งหน้าขนมเค้ก!$C:$C,'รับ-จ่าย ประจำวัน'!$B432,เส้นแต่งหน้าขนมเค้ก!O:O)+SUMIF(แพ็ค!$C:$C,'รับ-จ่าย ประจำวัน'!$B432,แพ็ค!O:O)+SUMIF(ธุรการ!$C:$C,'รับ-จ่าย ประจำวัน'!$B432,ธุรการ!O:O)+SUMIF(เส้นแต่งหน้าขนมปัง!$C:$C,'รับ-จ่าย ประจำวัน'!$B432,เส้นแต่งหน้าขนมปัง!O:O)+SUMIF('วางแผนBC,CJ'!$C:$C,'รับ-จ่าย ประจำวัน'!$B432,'วางแผนBC,CJ'!O:O)+SUMIF(RD!$C:$C,'รับ-จ่าย ประจำวัน'!$B432,RD!O:O)+SUMIF('FG,ออนไล,คัดแยก'!$C:$C,'รับ-จ่าย ประจำวัน'!$B432,'FG,ออนไล,คัดแยก'!O:O)</f>
        <v>3400</v>
      </c>
      <c r="AW432" s="16">
        <f>SUMIF(เตรียมส่วนผสม!$C:$C,'รับ-จ่าย ประจำวัน'!$B432,เตรียมส่วนผสม!P:P)+SUMIF(กวนไส้!$C:$C,'รับ-จ่าย ประจำวัน'!$B432,กวนไส้!P:P)+SUMIF(ผลิต1!$C:$C,'รับ-จ่าย ประจำวัน'!$B432,ผลิต1!P:P)+SUMIF(ผลิต2!$C:$C,'รับ-จ่าย ประจำวัน'!$B432,ผลิต2!P:P)+SUMIF(เส้นแต่งหน้าขนมเค้ก!$C:$C,'รับ-จ่าย ประจำวัน'!$B432,เส้นแต่งหน้าขนมเค้ก!P:P)+SUMIF(แพ็ค!$C:$C,'รับ-จ่าย ประจำวัน'!$B432,แพ็ค!P:P)+SUMIF(ธุรการ!$C:$C,'รับ-จ่าย ประจำวัน'!$B432,ธุรการ!P:P)+SUMIF(เส้นแต่งหน้าขนมปัง!$C:$C,'รับ-จ่าย ประจำวัน'!$B432,เส้นแต่งหน้าขนมปัง!P:P)+SUMIF('วางแผนBC,CJ'!$C:$C,'รับ-จ่าย ประจำวัน'!$B432,'วางแผนBC,CJ'!P:P)+SUMIF(RD!$C:$C,'รับ-จ่าย ประจำวัน'!$B432,RD!P:P)+SUMIF('FG,ออนไล,คัดแยก'!$C:$C,'รับ-จ่าย ประจำวัน'!$B432,'FG,ออนไล,คัดแยก'!P:P)</f>
        <v>500</v>
      </c>
      <c r="AX432" s="16">
        <f>SUMIF(เตรียมส่วนผสม!$C:$C,'รับ-จ่าย ประจำวัน'!$B432,เตรียมส่วนผสม!Q:Q)+SUMIF(กวนไส้!$C:$C,'รับ-จ่าย ประจำวัน'!$B432,กวนไส้!Q:Q)+SUMIF(ผลิต1!$C:$C,'รับ-จ่าย ประจำวัน'!$B432,ผลิต1!Q:Q)+SUMIF(ผลิต2!$C:$C,'รับ-จ่าย ประจำวัน'!$B432,ผลิต2!Q:Q)+SUMIF(เส้นแต่งหน้าขนมเค้ก!$C:$C,'รับ-จ่าย ประจำวัน'!$B432,เส้นแต่งหน้าขนมเค้ก!Q:Q)+SUMIF(แพ็ค!$C:$C,'รับ-จ่าย ประจำวัน'!$B432,แพ็ค!Q:Q)+SUMIF(ธุรการ!$C:$C,'รับ-จ่าย ประจำวัน'!$B432,ธุรการ!Q:Q)+SUMIF(เส้นแต่งหน้าขนมปัง!$C:$C,'รับ-จ่าย ประจำวัน'!$B432,เส้นแต่งหน้าขนมปัง!Q:Q)+SUMIF('วางแผนBC,CJ'!$C:$C,'รับ-จ่าย ประจำวัน'!$B432,'วางแผนBC,CJ'!Q:Q)+SUMIF(RD!$C:$C,'รับ-จ่าย ประจำวัน'!$B432,RD!Q:Q)+SUMIF('FG,ออนไล,คัดแยก'!$C:$C,'รับ-จ่าย ประจำวัน'!$B432,'FG,ออนไล,คัดแยก'!Q:Q)</f>
        <v>2400</v>
      </c>
      <c r="AY432" s="16">
        <f>SUMIF(เตรียมส่วนผสม!$C:$C,'รับ-จ่าย ประจำวัน'!$B432,เตรียมส่วนผสม!R:R)+SUMIF(กวนไส้!$C:$C,'รับ-จ่าย ประจำวัน'!$B432,กวนไส้!R:R)+SUMIF(ผลิต1!$C:$C,'รับ-จ่าย ประจำวัน'!$B432,ผลิต1!R:R)+SUMIF(ผลิต2!$C:$C,'รับ-จ่าย ประจำวัน'!$B432,ผลิต2!R:R)+SUMIF(เส้นแต่งหน้าขนมเค้ก!$C:$C,'รับ-จ่าย ประจำวัน'!$B432,เส้นแต่งหน้าขนมเค้ก!R:R)+SUMIF(แพ็ค!$C:$C,'รับ-จ่าย ประจำวัน'!$B432,แพ็ค!R:R)+SUMIF(ธุรการ!$C:$C,'รับ-จ่าย ประจำวัน'!$B432,ธุรการ!R:R)+SUMIF(เส้นแต่งหน้าขนมปัง!$C:$C,'รับ-จ่าย ประจำวัน'!$B432,เส้นแต่งหน้าขนมปัง!R:R)+SUMIF('วางแผนBC,CJ'!$C:$C,'รับ-จ่าย ประจำวัน'!$B432,'วางแผนBC,CJ'!R:R)+SUMIF(RD!$C:$C,'รับ-จ่าย ประจำวัน'!$B432,RD!R:R)+SUMIF('FG,ออนไล,คัดแยก'!$C:$C,'รับ-จ่าย ประจำวัน'!$B432,'FG,ออนไล,คัดแยก'!R:R)</f>
        <v>1350</v>
      </c>
      <c r="AZ432" s="16">
        <f>SUMIF(เตรียมส่วนผสม!$C:$C,'รับ-จ่าย ประจำวัน'!$B432,เตรียมส่วนผสม!S:S)+SUMIF(กวนไส้!$C:$C,'รับ-จ่าย ประจำวัน'!$B432,กวนไส้!S:S)+SUMIF(ผลิต1!$C:$C,'รับ-จ่าย ประจำวัน'!$B432,ผลิต1!S:S)+SUMIF(ผลิต2!$C:$C,'รับ-จ่าย ประจำวัน'!$B432,ผลิต2!S:S)+SUMIF(เส้นแต่งหน้าขนมเค้ก!$C:$C,'รับ-จ่าย ประจำวัน'!$B432,เส้นแต่งหน้าขนมเค้ก!S:S)+SUMIF(แพ็ค!$C:$C,'รับ-จ่าย ประจำวัน'!$B432,แพ็ค!S:S)+SUMIF(ธุรการ!$C:$C,'รับ-จ่าย ประจำวัน'!$B432,ธุรการ!S:S)+SUMIF(เส้นแต่งหน้าขนมปัง!$C:$C,'รับ-จ่าย ประจำวัน'!$B432,เส้นแต่งหน้าขนมปัง!S:S)+SUMIF('วางแผนBC,CJ'!$C:$C,'รับ-จ่าย ประจำวัน'!$B432,'วางแผนBC,CJ'!S:S)+SUMIF(RD!$C:$C,'รับ-จ่าย ประจำวัน'!$B432,RD!S:S)+SUMIF('FG,ออนไล,คัดแยก'!$C:$C,'รับ-จ่าย ประจำวัน'!$B432,'FG,ออนไล,คัดแยก'!S:S)</f>
        <v>1100</v>
      </c>
      <c r="BA432" s="16">
        <f>SUMIF(เตรียมส่วนผสม!$C:$C,'รับ-จ่าย ประจำวัน'!$B432,เตรียมส่วนผสม!T:T)+SUMIF(กวนไส้!$C:$C,'รับ-จ่าย ประจำวัน'!$B432,กวนไส้!T:T)+SUMIF(ผลิต1!$C:$C,'รับ-จ่าย ประจำวัน'!$B432,ผลิต1!T:T)+SUMIF(ผลิต2!$C:$C,'รับ-จ่าย ประจำวัน'!$B432,ผลิต2!T:T)+SUMIF(เส้นแต่งหน้าขนมเค้ก!$C:$C,'รับ-จ่าย ประจำวัน'!$B432,เส้นแต่งหน้าขนมเค้ก!T:T)+SUMIF(แพ็ค!$C:$C,'รับ-จ่าย ประจำวัน'!$B432,แพ็ค!T:T)+SUMIF(ธุรการ!$C:$C,'รับ-จ่าย ประจำวัน'!$B432,ธุรการ!T:T)+SUMIF(เส้นแต่งหน้าขนมปัง!$C:$C,'รับ-จ่าย ประจำวัน'!$B432,เส้นแต่งหน้าขนมปัง!T:T)+SUMIF('วางแผนBC,CJ'!$C:$C,'รับ-จ่าย ประจำวัน'!$B432,'วางแผนBC,CJ'!T:T)+SUMIF(RD!$C:$C,'รับ-จ่าย ประจำวัน'!$B432,RD!T:T)+SUMIF('FG,ออนไล,คัดแยก'!$C:$C,'รับ-จ่าย ประจำวัน'!$B432,'FG,ออนไล,คัดแยก'!T:T)</f>
        <v>0</v>
      </c>
      <c r="BB432" s="16">
        <f>SUMIF(เตรียมส่วนผสม!$C:$C,'รับ-จ่าย ประจำวัน'!$B432,เตรียมส่วนผสม!U:U)+SUMIF(กวนไส้!$C:$C,'รับ-จ่าย ประจำวัน'!$B432,กวนไส้!U:U)+SUMIF(ผลิต1!$C:$C,'รับ-จ่าย ประจำวัน'!$B432,ผลิต1!U:U)+SUMIF(ผลิต2!$C:$C,'รับ-จ่าย ประจำวัน'!$B432,ผลิต2!U:U)+SUMIF(เส้นแต่งหน้าขนมเค้ก!$C:$C,'รับ-จ่าย ประจำวัน'!$B432,เส้นแต่งหน้าขนมเค้ก!U:U)+SUMIF(แพ็ค!$C:$C,'รับ-จ่าย ประจำวัน'!$B432,แพ็ค!U:U)+SUMIF(ธุรการ!$C:$C,'รับ-จ่าย ประจำวัน'!$B432,ธุรการ!U:U)+SUMIF(เส้นแต่งหน้าขนมปัง!$C:$C,'รับ-จ่าย ประจำวัน'!$B432,เส้นแต่งหน้าขนมปัง!U:U)+SUMIF('วางแผนBC,CJ'!$C:$C,'รับ-จ่าย ประจำวัน'!$B432,'วางแผนBC,CJ'!U:U)+SUMIF(RD!$C:$C,'รับ-จ่าย ประจำวัน'!$B432,RD!U:U)+SUMIF('FG,ออนไล,คัดแยก'!$C:$C,'รับ-จ่าย ประจำวัน'!$B432,'FG,ออนไล,คัดแยก'!U:U)</f>
        <v>3200</v>
      </c>
      <c r="BC432" s="16">
        <f>SUMIF(เตรียมส่วนผสม!$C:$C,'รับ-จ่าย ประจำวัน'!$B432,เตรียมส่วนผสม!V:V)+SUMIF(กวนไส้!$C:$C,'รับ-จ่าย ประจำวัน'!$B432,กวนไส้!V:V)+SUMIF(ผลิต1!$C:$C,'รับ-จ่าย ประจำวัน'!$B432,ผลิต1!V:V)+SUMIF(ผลิต2!$C:$C,'รับ-จ่าย ประจำวัน'!$B432,ผลิต2!V:V)+SUMIF(เส้นแต่งหน้าขนมเค้ก!$C:$C,'รับ-จ่าย ประจำวัน'!$B432,เส้นแต่งหน้าขนมเค้ก!V:V)+SUMIF(แพ็ค!$C:$C,'รับ-จ่าย ประจำวัน'!$B432,แพ็ค!V:V)+SUMIF(ธุรการ!$C:$C,'รับ-จ่าย ประจำวัน'!$B432,ธุรการ!V:V)+SUMIF(เส้นแต่งหน้าขนมปัง!$C:$C,'รับ-จ่าย ประจำวัน'!$B432,เส้นแต่งหน้าขนมปัง!V:V)+SUMIF('วางแผนBC,CJ'!$C:$C,'รับ-จ่าย ประจำวัน'!$B432,'วางแผนBC,CJ'!V:V)+SUMIF(RD!$C:$C,'รับ-จ่าย ประจำวัน'!$B432,RD!V:V)+SUMIF('FG,ออนไล,คัดแยก'!$C:$C,'รับ-จ่าย ประจำวัน'!$B432,'FG,ออนไล,คัดแยก'!V:V)</f>
        <v>2400</v>
      </c>
      <c r="BD432" s="16">
        <f>SUMIF(เตรียมส่วนผสม!$C:$C,'รับ-จ่าย ประจำวัน'!$B432,เตรียมส่วนผสม!W:W)+SUMIF(กวนไส้!$C:$C,'รับ-จ่าย ประจำวัน'!$B432,กวนไส้!W:W)+SUMIF(ผลิต1!$C:$C,'รับ-จ่าย ประจำวัน'!$B432,ผลิต1!W:W)+SUMIF(ผลิต2!$C:$C,'รับ-จ่าย ประจำวัน'!$B432,ผลิต2!W:W)+SUMIF(เส้นแต่งหน้าขนมเค้ก!$C:$C,'รับ-จ่าย ประจำวัน'!$B432,เส้นแต่งหน้าขนมเค้ก!W:W)+SUMIF(แพ็ค!$C:$C,'รับ-จ่าย ประจำวัน'!$B432,แพ็ค!W:W)+SUMIF(ธุรการ!$C:$C,'รับ-จ่าย ประจำวัน'!$B432,ธุรการ!W:W)+SUMIF(เส้นแต่งหน้าขนมปัง!$C:$C,'รับ-จ่าย ประจำวัน'!$B432,เส้นแต่งหน้าขนมปัง!W:W)+SUMIF('วางแผนBC,CJ'!$C:$C,'รับ-จ่าย ประจำวัน'!$B432,'วางแผนBC,CJ'!W:W)+SUMIF(RD!$C:$C,'รับ-จ่าย ประจำวัน'!$B432,RD!W:W)+SUMIF('FG,ออนไล,คัดแยก'!$C:$C,'รับ-จ่าย ประจำวัน'!$B432,'FG,ออนไล,คัดแยก'!W:W)</f>
        <v>2250</v>
      </c>
      <c r="BE432" s="16">
        <f>SUMIF(เตรียมส่วนผสม!$C:$C,'รับ-จ่าย ประจำวัน'!$B432,เตรียมส่วนผสม!X:X)+SUMIF(กวนไส้!$C:$C,'รับ-จ่าย ประจำวัน'!$B432,กวนไส้!X:X)+SUMIF(ผลิต1!$C:$C,'รับ-จ่าย ประจำวัน'!$B432,ผลิต1!X:X)+SUMIF(ผลิต2!$C:$C,'รับ-จ่าย ประจำวัน'!$B432,ผลิต2!X:X)+SUMIF(เส้นแต่งหน้าขนมเค้ก!$C:$C,'รับ-จ่าย ประจำวัน'!$B432,เส้นแต่งหน้าขนมเค้ก!X:X)+SUMIF(แพ็ค!$C:$C,'รับ-จ่าย ประจำวัน'!$B432,แพ็ค!X:X)+SUMIF(ธุรการ!$C:$C,'รับ-จ่าย ประจำวัน'!$B432,ธุรการ!X:X)+SUMIF(เส้นแต่งหน้าขนมปัง!$C:$C,'รับ-จ่าย ประจำวัน'!$B432,เส้นแต่งหน้าขนมปัง!X:X)+SUMIF('วางแผนBC,CJ'!$C:$C,'รับ-จ่าย ประจำวัน'!$B432,'วางแผนBC,CJ'!X:X)+SUMIF(RD!$C:$C,'รับ-จ่าย ประจำวัน'!$B432,RD!X:X)+SUMIF('FG,ออนไล,คัดแยก'!$C:$C,'รับ-จ่าย ประจำวัน'!$B432,'FG,ออนไล,คัดแยก'!X:X)</f>
        <v>0</v>
      </c>
      <c r="BF432" s="16">
        <f>SUMIF(เตรียมส่วนผสม!$C:$C,'รับ-จ่าย ประจำวัน'!$B432,เตรียมส่วนผสม!Y:Y)+SUMIF(กวนไส้!$C:$C,'รับ-จ่าย ประจำวัน'!$B432,กวนไส้!Y:Y)+SUMIF(ผลิต1!$C:$C,'รับ-จ่าย ประจำวัน'!$B432,ผลิต1!Y:Y)+SUMIF(ผลิต2!$C:$C,'รับ-จ่าย ประจำวัน'!$B432,ผลิต2!Y:Y)+SUMIF(เส้นแต่งหน้าขนมเค้ก!$C:$C,'รับ-จ่าย ประจำวัน'!$B432,เส้นแต่งหน้าขนมเค้ก!Y:Y)+SUMIF(แพ็ค!$C:$C,'รับ-จ่าย ประจำวัน'!$B432,แพ็ค!Y:Y)+SUMIF(ธุรการ!$C:$C,'รับ-จ่าย ประจำวัน'!$B432,ธุรการ!Y:Y)+SUMIF(เส้นแต่งหน้าขนมปัง!$C:$C,'รับ-จ่าย ประจำวัน'!$B432,เส้นแต่งหน้าขนมปัง!Y:Y)+SUMIF('วางแผนBC,CJ'!$C:$C,'รับ-จ่าย ประจำวัน'!$B432,'วางแผนBC,CJ'!Y:Y)+SUMIF(RD!$C:$C,'รับ-จ่าย ประจำวัน'!$B432,RD!Y:Y)+SUMIF('FG,ออนไล,คัดแยก'!$C:$C,'รับ-จ่าย ประจำวัน'!$B432,'FG,ออนไล,คัดแยก'!Y:Y)</f>
        <v>2400</v>
      </c>
      <c r="BG432" s="16">
        <f>SUMIF(เตรียมส่วนผสม!$C:$C,'รับ-จ่าย ประจำวัน'!$B432,เตรียมส่วนผสม!Z:Z)+SUMIF(กวนไส้!$C:$C,'รับ-จ่าย ประจำวัน'!$B432,กวนไส้!Z:Z)+SUMIF(ผลิต1!$C:$C,'รับ-จ่าย ประจำวัน'!$B432,ผลิต1!Z:Z)+SUMIF(ผลิต2!$C:$C,'รับ-จ่าย ประจำวัน'!$B432,ผลิต2!Z:Z)+SUMIF(เส้นแต่งหน้าขนมเค้ก!$C:$C,'รับ-จ่าย ประจำวัน'!$B432,เส้นแต่งหน้าขนมเค้ก!Z:Z)+SUMIF(แพ็ค!$C:$C,'รับ-จ่าย ประจำวัน'!$B432,แพ็ค!Z:Z)+SUMIF(ธุรการ!$C:$C,'รับ-จ่าย ประจำวัน'!$B432,ธุรการ!Z:Z)+SUMIF(เส้นแต่งหน้าขนมปัง!$C:$C,'รับ-จ่าย ประจำวัน'!$B432,เส้นแต่งหน้าขนมปัง!Z:Z)+SUMIF('วางแผนBC,CJ'!$C:$C,'รับ-จ่าย ประจำวัน'!$B432,'วางแผนBC,CJ'!Z:Z)+SUMIF(RD!$C:$C,'รับ-จ่าย ประจำวัน'!$B432,RD!Z:Z)+SUMIF('FG,ออนไล,คัดแยก'!$C:$C,'รับ-จ่าย ประจำวัน'!$B432,'FG,ออนไล,คัดแยก'!Z:Z)</f>
        <v>1800</v>
      </c>
      <c r="BH432" s="16">
        <f>SUMIF(เตรียมส่วนผสม!$C:$C,'รับ-จ่าย ประจำวัน'!$B432,เตรียมส่วนผสม!AA:AA)+SUMIF(กวนไส้!$C:$C,'รับ-จ่าย ประจำวัน'!$B432,กวนไส้!AA:AA)+SUMIF(ผลิต1!$C:$C,'รับ-จ่าย ประจำวัน'!$B432,ผลิต1!AA:AA)+SUMIF(ผลิต2!$C:$C,'รับ-จ่าย ประจำวัน'!$B432,ผลิต2!AA:AA)+SUMIF(เส้นแต่งหน้าขนมเค้ก!$C:$C,'รับ-จ่าย ประจำวัน'!$B432,เส้นแต่งหน้าขนมเค้ก!AA:AA)+SUMIF(แพ็ค!$C:$C,'รับ-จ่าย ประจำวัน'!$B432,แพ็ค!AA:AA)+SUMIF(ธุรการ!$C:$C,'รับ-จ่าย ประจำวัน'!$B432,ธุรการ!AA:AA)+SUMIF(เส้นแต่งหน้าขนมปัง!$C:$C,'รับ-จ่าย ประจำวัน'!$B432,เส้นแต่งหน้าขนมปัง!AA:AA)+SUMIF('วางแผนBC,CJ'!$C:$C,'รับ-จ่าย ประจำวัน'!$B432,'วางแผนBC,CJ'!AA:AA)+SUMIF(RD!$C:$C,'รับ-จ่าย ประจำวัน'!$B432,RD!AA:AA)+SUMIF('FG,ออนไล,คัดแยก'!$C:$C,'รับ-จ่าย ประจำวัน'!$B432,'FG,ออนไล,คัดแยก'!AA:AA)</f>
        <v>0</v>
      </c>
      <c r="BI432" s="16">
        <f>SUMIF(เตรียมส่วนผสม!$C:$C,'รับ-จ่าย ประจำวัน'!$B432,เตรียมส่วนผสม!AB:AB)+SUMIF(กวนไส้!$C:$C,'รับ-จ่าย ประจำวัน'!$B432,กวนไส้!AB:AB)+SUMIF(ผลิต1!$C:$C,'รับ-จ่าย ประจำวัน'!$B432,ผลิต1!AB:AB)+SUMIF(ผลิต2!$C:$C,'รับ-จ่าย ประจำวัน'!$B432,ผลิต2!AB:AB)+SUMIF(เส้นแต่งหน้าขนมเค้ก!$C:$C,'รับ-จ่าย ประจำวัน'!$B432,เส้นแต่งหน้าขนมเค้ก!AB:AB)+SUMIF(แพ็ค!$C:$C,'รับ-จ่าย ประจำวัน'!$B432,แพ็ค!AB:AB)+SUMIF(ธุรการ!$C:$C,'รับ-จ่าย ประจำวัน'!$B432,ธุรการ!AB:AB)+SUMIF(เส้นแต่งหน้าขนมปัง!$C:$C,'รับ-จ่าย ประจำวัน'!$B432,เส้นแต่งหน้าขนมปัง!AB:AB)+SUMIF('วางแผนBC,CJ'!$C:$C,'รับ-จ่าย ประจำวัน'!$B432,'วางแผนBC,CJ'!AB:AB)+SUMIF(RD!$C:$C,'รับ-จ่าย ประจำวัน'!$B432,RD!AB:AB)+SUMIF('FG,ออนไล,คัดแยก'!$C:$C,'รับ-จ่าย ประจำวัน'!$B432,'FG,ออนไล,คัดแยก'!AB:AB)</f>
        <v>650</v>
      </c>
      <c r="BJ432" s="16">
        <f>SUMIF(เตรียมส่วนผสม!$C:$C,'รับ-จ่าย ประจำวัน'!$B432,เตรียมส่วนผสม!AC:AC)+SUMIF(กวนไส้!$C:$C,'รับ-จ่าย ประจำวัน'!$B432,กวนไส้!AC:AC)+SUMIF(ผลิต1!$C:$C,'รับ-จ่าย ประจำวัน'!$B432,ผลิต1!AC:AC)+SUMIF(ผลิต2!$C:$C,'รับ-จ่าย ประจำวัน'!$B432,ผลิต2!AC:AC)+SUMIF(เส้นแต่งหน้าขนมเค้ก!$C:$C,'รับ-จ่าย ประจำวัน'!$B432,เส้นแต่งหน้าขนมเค้ก!AC:AC)+SUMIF(แพ็ค!$C:$C,'รับ-จ่าย ประจำวัน'!$B432,แพ็ค!AC:AC)+SUMIF(ธุรการ!$C:$C,'รับ-จ่าย ประจำวัน'!$B432,ธุรการ!AC:AC)+SUMIF(เส้นแต่งหน้าขนมปัง!$C:$C,'รับ-จ่าย ประจำวัน'!$B432,เส้นแต่งหน้าขนมปัง!AC:AC)+SUMIF('วางแผนBC,CJ'!$C:$C,'รับ-จ่าย ประจำวัน'!$B432,'วางแผนBC,CJ'!AC:AC)+SUMIF(RD!$C:$C,'รับ-จ่าย ประจำวัน'!$B432,RD!AC:AC)+SUMIF('FG,ออนไล,คัดแยก'!$C:$C,'รับ-จ่าย ประจำวัน'!$B432,'FG,ออนไล,คัดแยก'!AC:AC)</f>
        <v>1100</v>
      </c>
      <c r="BK432" s="16">
        <f>SUMIF(เตรียมส่วนผสม!$C:$C,'รับ-จ่าย ประจำวัน'!$B432,เตรียมส่วนผสม!AD:AD)+SUMIF(กวนไส้!$C:$C,'รับ-จ่าย ประจำวัน'!$B432,กวนไส้!AD:AD)+SUMIF(ผลิต1!$C:$C,'รับ-จ่าย ประจำวัน'!$B432,ผลิต1!AD:AD)+SUMIF(ผลิต2!$C:$C,'รับ-จ่าย ประจำวัน'!$B432,ผลิต2!AD:AD)+SUMIF(เส้นแต่งหน้าขนมเค้ก!$C:$C,'รับ-จ่าย ประจำวัน'!$B432,เส้นแต่งหน้าขนมเค้ก!AD:AD)+SUMIF(แพ็ค!$C:$C,'รับ-จ่าย ประจำวัน'!$B432,แพ็ค!AD:AD)+SUMIF(ธุรการ!$C:$C,'รับ-จ่าย ประจำวัน'!$B432,ธุรการ!AD:AD)+SUMIF(เส้นแต่งหน้าขนมปัง!$C:$C,'รับ-จ่าย ประจำวัน'!$B432,เส้นแต่งหน้าขนมปัง!AD:AD)+SUMIF('วางแผนBC,CJ'!$C:$C,'รับ-จ่าย ประจำวัน'!$B432,'วางแผนBC,CJ'!AD:AD)+SUMIF(RD!$C:$C,'รับ-จ่าย ประจำวัน'!$B432,RD!AD:AD)+SUMIF('FG,ออนไล,คัดแยก'!$C:$C,'รับ-จ่าย ประจำวัน'!$B432,'FG,ออนไล,คัดแยก'!AD:AD)</f>
        <v>0</v>
      </c>
      <c r="BL432" s="16">
        <f>SUMIF(เตรียมส่วนผสม!$C:$C,'รับ-จ่าย ประจำวัน'!$B432,เตรียมส่วนผสม!AE:AE)+SUMIF(กวนไส้!$C:$C,'รับ-จ่าย ประจำวัน'!$B432,กวนไส้!AE:AE)+SUMIF(ผลิต1!$C:$C,'รับ-จ่าย ประจำวัน'!$B432,ผลิต1!AE:AE)+SUMIF(ผลิต2!$C:$C,'รับ-จ่าย ประจำวัน'!$B432,ผลิต2!AE:AE)+SUMIF(เส้นแต่งหน้าขนมเค้ก!$C:$C,'รับ-จ่าย ประจำวัน'!$B432,เส้นแต่งหน้าขนมเค้ก!AE:AE)+SUMIF(แพ็ค!$C:$C,'รับ-จ่าย ประจำวัน'!$B432,แพ็ค!AE:AE)+SUMIF(ธุรการ!$C:$C,'รับ-จ่าย ประจำวัน'!$B432,ธุรการ!AE:AE)+SUMIF(เส้นแต่งหน้าขนมปัง!$C:$C,'รับ-จ่าย ประจำวัน'!$B432,เส้นแต่งหน้าขนมปัง!AE:AE)+SUMIF('วางแผนBC,CJ'!$C:$C,'รับ-จ่าย ประจำวัน'!$B432,'วางแผนBC,CJ'!AE:AE)+SUMIF(RD!$C:$C,'รับ-จ่าย ประจำวัน'!$B432,RD!AE:AE)+SUMIF('FG,ออนไล,คัดแยก'!$C:$C,'รับ-จ่าย ประจำวัน'!$B432,'FG,ออนไล,คัดแยก'!AE:AE)</f>
        <v>1850</v>
      </c>
      <c r="BM432" s="16">
        <f>SUMIF(เตรียมส่วนผสม!$C:$C,'รับ-จ่าย ประจำวัน'!$B432,เตรียมส่วนผสม!AF:AF)+SUMIF(กวนไส้!$C:$C,'รับ-จ่าย ประจำวัน'!$B432,กวนไส้!AF:AF)+SUMIF(ผลิต1!$C:$C,'รับ-จ่าย ประจำวัน'!$B432,ผลิต1!AF:AF)+SUMIF(ผลิต2!$C:$C,'รับ-จ่าย ประจำวัน'!$B432,ผลิต2!AF:AF)+SUMIF(เส้นแต่งหน้าขนมเค้ก!$C:$C,'รับ-จ่าย ประจำวัน'!$B432,เส้นแต่งหน้าขนมเค้ก!AF:AF)+SUMIF(แพ็ค!$C:$C,'รับ-จ่าย ประจำวัน'!$B432,แพ็ค!AF:AF)+SUMIF(ธุรการ!$C:$C,'รับ-จ่าย ประจำวัน'!$B432,ธุรการ!AF:AF)+SUMIF(เส้นแต่งหน้าขนมปัง!$C:$C,'รับ-จ่าย ประจำวัน'!$B432,เส้นแต่งหน้าขนมปัง!AF:AF)+SUMIF('วางแผนBC,CJ'!$C:$C,'รับ-จ่าย ประจำวัน'!$B432,'วางแผนBC,CJ'!AF:AF)+SUMIF(RD!$C:$C,'รับ-จ่าย ประจำวัน'!$B432,RD!AF:AF)+SUMIF('FG,ออนไล,คัดแยก'!$C:$C,'รับ-จ่าย ประจำวัน'!$B432,'FG,ออนไล,คัดแยก'!AF:AF)</f>
        <v>300</v>
      </c>
      <c r="BN432" s="16">
        <f>SUMIF(เตรียมส่วนผสม!$C:$C,'รับ-จ่าย ประจำวัน'!$B432,เตรียมส่วนผสม!AG:AG)+SUMIF(กวนไส้!$C:$C,'รับ-จ่าย ประจำวัน'!$B432,กวนไส้!AG:AG)+SUMIF(ผลิต1!$C:$C,'รับ-จ่าย ประจำวัน'!$B432,ผลิต1!AG:AG)+SUMIF(ผลิต2!$C:$C,'รับ-จ่าย ประจำวัน'!$B432,ผลิต2!AG:AG)+SUMIF(เส้นแต่งหน้าขนมเค้ก!$C:$C,'รับ-จ่าย ประจำวัน'!$B432,เส้นแต่งหน้าขนมเค้ก!AG:AG)+SUMIF(แพ็ค!$C:$C,'รับ-จ่าย ประจำวัน'!$B432,แพ็ค!AG:AG)+SUMIF(ธุรการ!$C:$C,'รับ-จ่าย ประจำวัน'!$B432,ธุรการ!AG:AG)+SUMIF(เส้นแต่งหน้าขนมปัง!$C:$C,'รับ-จ่าย ประจำวัน'!$B432,เส้นแต่งหน้าขนมปัง!AG:AG)+SUMIF('วางแผนBC,CJ'!$C:$C,'รับ-จ่าย ประจำวัน'!$B432,'วางแผนBC,CJ'!AG:AG)+SUMIF(RD!$C:$C,'รับ-จ่าย ประจำวัน'!$B432,RD!AG:AG)+SUMIF('FG,ออนไล,คัดแยก'!$C:$C,'รับ-จ่าย ประจำวัน'!$B432,'FG,ออนไล,คัดแยก'!AG:AG)</f>
        <v>0</v>
      </c>
      <c r="BO432" s="16">
        <f>SUMIF(เตรียมส่วนผสม!$C:$C,'รับ-จ่าย ประจำวัน'!$B432,เตรียมส่วนผสม!AH:AH)+SUMIF(กวนไส้!$C:$C,'รับ-จ่าย ประจำวัน'!$B432,กวนไส้!AH:AH)+SUMIF(ผลิต1!$C:$C,'รับ-จ่าย ประจำวัน'!$B432,ผลิต1!AH:AH)+SUMIF(ผลิต2!$C:$C,'รับ-จ่าย ประจำวัน'!$B432,ผลิต2!AH:AH)+SUMIF(เส้นแต่งหน้าขนมเค้ก!$C:$C,'รับ-จ่าย ประจำวัน'!$B432,เส้นแต่งหน้าขนมเค้ก!AH:AH)+SUMIF(แพ็ค!$C:$C,'รับ-จ่าย ประจำวัน'!$B432,แพ็ค!AH:AH)+SUMIF(ธุรการ!$C:$C,'รับ-จ่าย ประจำวัน'!$B432,ธุรการ!AH:AH)+SUMIF(เส้นแต่งหน้าขนมปัง!$C:$C,'รับ-จ่าย ประจำวัน'!$B432,เส้นแต่งหน้าขนมปัง!AH:AH)+SUMIF('วางแผนBC,CJ'!$C:$C,'รับ-จ่าย ประจำวัน'!$B432,'วางแผนBC,CJ'!AH:AH)+SUMIF(RD!$C:$C,'รับ-จ่าย ประจำวัน'!$B432,RD!AH:AH)+SUMIF('FG,ออนไล,คัดแยก'!$C:$C,'รับ-จ่าย ประจำวัน'!$B432,'FG,ออนไล,คัดแยก'!AH:AH)</f>
        <v>0</v>
      </c>
      <c r="BP432" s="16">
        <f>SUMIF(เตรียมส่วนผสม!$C:$C,'รับ-จ่าย ประจำวัน'!$B432,เตรียมส่วนผสม!AI:AI)+SUMIF(กวนไส้!$C:$C,'รับ-จ่าย ประจำวัน'!$B432,กวนไส้!AI:AI)+SUMIF(ผลิต1!$C:$C,'รับ-จ่าย ประจำวัน'!$B432,ผลิต1!AI:AI)+SUMIF(ผลิต2!$C:$C,'รับ-จ่าย ประจำวัน'!$B432,ผลิต2!AI:AI)+SUMIF(เส้นแต่งหน้าขนมเค้ก!$C:$C,'รับ-จ่าย ประจำวัน'!$B432,เส้นแต่งหน้าขนมเค้ก!AI:AI)+SUMIF(แพ็ค!$C:$C,'รับ-จ่าย ประจำวัน'!$B432,แพ็ค!AI:AI)+SUMIF(ธุรการ!$C:$C,'รับ-จ่าย ประจำวัน'!$B432,ธุรการ!AI:AI)+SUMIF(เส้นแต่งหน้าขนมปัง!$C:$C,'รับ-จ่าย ประจำวัน'!$B432,เส้นแต่งหน้าขนมปัง!AI:AI)+SUMIF('วางแผนBC,CJ'!$C:$C,'รับ-จ่าย ประจำวัน'!$B432,'วางแผนBC,CJ'!AI:AI)+SUMIF(RD!$C:$C,'รับ-จ่าย ประจำวัน'!$B432,RD!AI:AI)+SUMIF('FG,ออนไล,คัดแยก'!$C:$C,'รับ-จ่าย ประจำวัน'!$B432,'FG,ออนไล,คัดแยก'!AI:AI)</f>
        <v>0</v>
      </c>
      <c r="BQ432" s="16">
        <f>SUMIF(เตรียมส่วนผสม!$C:$C,'รับ-จ่าย ประจำวัน'!$B432,เตรียมส่วนผสม!AJ:AJ)+SUMIF(กวนไส้!$C:$C,'รับ-จ่าย ประจำวัน'!$B432,กวนไส้!AJ:AJ)+SUMIF(ผลิต1!$C:$C,'รับ-จ่าย ประจำวัน'!$B432,ผลิต1!AJ:AJ)+SUMIF(ผลิต2!$C:$C,'รับ-จ่าย ประจำวัน'!$B432,ผลิต2!AJ:AJ)+SUMIF(เส้นแต่งหน้าขนมเค้ก!$C:$C,'รับ-จ่าย ประจำวัน'!$B432,เส้นแต่งหน้าขนมเค้ก!AJ:AJ)+SUMIF(แพ็ค!$C:$C,'รับ-จ่าย ประจำวัน'!$B432,แพ็ค!AJ:AJ)+SUMIF(ธุรการ!$C:$C,'รับ-จ่าย ประจำวัน'!$B432,ธุรการ!AJ:AJ)+SUMIF(เส้นแต่งหน้าขนมปัง!$C:$C,'รับ-จ่าย ประจำวัน'!$B432,เส้นแต่งหน้าขนมปัง!AJ:AJ)+SUMIF('วางแผนBC,CJ'!$C:$C,'รับ-จ่าย ประจำวัน'!$B432,'วางแผนBC,CJ'!AJ:AJ)+SUMIF(RD!$C:$C,'รับ-จ่าย ประจำวัน'!$B432,RD!AJ:AJ)+SUMIF('FG,ออนไล,คัดแยก'!$C:$C,'รับ-จ่าย ประจำวัน'!$B432,'FG,ออนไล,คัดแยก'!AJ:AJ)</f>
        <v>0</v>
      </c>
      <c r="BR432" s="16">
        <f>SUMIF(เตรียมส่วนผสม!$C:$C,'รับ-จ่าย ประจำวัน'!$B432,เตรียมส่วนผสม!AK:AK)+SUMIF(กวนไส้!$C:$C,'รับ-จ่าย ประจำวัน'!$B432,กวนไส้!AK:AK)+SUMIF(ผลิต1!$C:$C,'รับ-จ่าย ประจำวัน'!$B432,ผลิต1!AK:AK)+SUMIF(ผลิต2!$C:$C,'รับ-จ่าย ประจำวัน'!$B432,ผลิต2!AK:AK)+SUMIF(เส้นแต่งหน้าขนมเค้ก!$C:$C,'รับ-จ่าย ประจำวัน'!$B432,เส้นแต่งหน้าขนมเค้ก!AK:AK)+SUMIF(แพ็ค!$C:$C,'รับ-จ่าย ประจำวัน'!$B432,แพ็ค!AK:AK)+SUMIF(ธุรการ!$C:$C,'รับ-จ่าย ประจำวัน'!$B432,ธุรการ!AK:AK)+SUMIF(เส้นแต่งหน้าขนมปัง!$C:$C,'รับ-จ่าย ประจำวัน'!$B432,เส้นแต่งหน้าขนมปัง!AK:AK)+SUMIF('วางแผนBC,CJ'!$C:$C,'รับ-จ่าย ประจำวัน'!$B432,'วางแผนBC,CJ'!AK:AK)+SUMIF(RD!$C:$C,'รับ-จ่าย ประจำวัน'!$B432,RD!AK:AK)+SUMIF('FG,ออนไล,คัดแยก'!$C:$C,'รับ-จ่าย ประจำวัน'!$B432,'FG,ออนไล,คัดแยก'!AK:AK)</f>
        <v>0</v>
      </c>
      <c r="BS432" s="16">
        <f>SUMIF(เตรียมส่วนผสม!$C:$C,'รับ-จ่าย ประจำวัน'!$B432,เตรียมส่วนผสม!AL:AL)+SUMIF(กวนไส้!$C:$C,'รับ-จ่าย ประจำวัน'!$B432,กวนไส้!AL:AL)+SUMIF(ผลิต1!$C:$C,'รับ-จ่าย ประจำวัน'!$B432,ผลิต1!AL:AL)+SUMIF(ผลิต2!$C:$C,'รับ-จ่าย ประจำวัน'!$B432,ผลิต2!AL:AL)+SUMIF(เส้นแต่งหน้าขนมเค้ก!$C:$C,'รับ-จ่าย ประจำวัน'!$B432,เส้นแต่งหน้าขนมเค้ก!AL:AL)+SUMIF(แพ็ค!$C:$C,'รับ-จ่าย ประจำวัน'!$B432,แพ็ค!AL:AL)+SUMIF(ธุรการ!$C:$C,'รับ-จ่าย ประจำวัน'!$B432,ธุรการ!AL:AL)+SUMIF(เส้นแต่งหน้าขนมปัง!$C:$C,'รับ-จ่าย ประจำวัน'!$B432,เส้นแต่งหน้าขนมปัง!AL:AL)+SUMIF('วางแผนBC,CJ'!$C:$C,'รับ-จ่าย ประจำวัน'!$B432,'วางแผนBC,CJ'!AL:AL)+SUMIF(RD!$C:$C,'รับ-จ่าย ประจำวัน'!$B432,RD!AL:AL)+SUMIF('FG,ออนไล,คัดแยก'!$C:$C,'รับ-จ่าย ประจำวัน'!$B432,'FG,ออนไล,คัดแยก'!AL:AL)</f>
        <v>0</v>
      </c>
      <c r="BT432" s="18">
        <f t="shared" si="93"/>
        <v>40150</v>
      </c>
      <c r="BU432" s="116"/>
      <c r="BV432" s="146">
        <f t="shared" si="94"/>
        <v>38650</v>
      </c>
      <c r="BW432" s="183">
        <v>30</v>
      </c>
      <c r="BX432" s="172">
        <f t="shared" ref="BX432:BX436" si="101">BT432/30</f>
        <v>1338.3333333333333</v>
      </c>
      <c r="BY432" s="188">
        <f t="shared" si="90"/>
        <v>28.879202988792031</v>
      </c>
      <c r="BZ432" s="180">
        <f t="shared" ca="1" si="95"/>
        <v>46231.879202988792</v>
      </c>
      <c r="CA432" s="93"/>
      <c r="CB432" s="93"/>
      <c r="CC432" s="93"/>
      <c r="CD432" s="93"/>
      <c r="CE432" s="93"/>
      <c r="CF432" s="93"/>
      <c r="CG432" s="93"/>
      <c r="CH432" s="93"/>
      <c r="CI432" s="93"/>
      <c r="CJ432" s="97"/>
      <c r="CK432" s="9">
        <f t="shared" si="91"/>
        <v>38650</v>
      </c>
    </row>
    <row r="433" spans="1:89" x14ac:dyDescent="0.5">
      <c r="A433" s="149"/>
      <c r="B433" s="34">
        <v>1022501007</v>
      </c>
      <c r="C433" s="154" t="s">
        <v>2042</v>
      </c>
      <c r="D433" s="141" t="s">
        <v>61</v>
      </c>
      <c r="E433" s="25"/>
      <c r="F433" s="132"/>
      <c r="G433" s="25"/>
      <c r="H433" s="12">
        <v>62000</v>
      </c>
      <c r="I433" s="11"/>
      <c r="J433" s="11"/>
      <c r="K433" s="11"/>
      <c r="L433" s="11"/>
      <c r="M433" s="11">
        <v>30000</v>
      </c>
      <c r="N433" s="11"/>
      <c r="O433" s="11"/>
      <c r="P433" s="11"/>
      <c r="Q433" s="11"/>
      <c r="R433" s="11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11"/>
      <c r="AF433" s="11"/>
      <c r="AG433" s="11"/>
      <c r="AH433" s="11"/>
      <c r="AI433" s="25"/>
      <c r="AJ433" s="25"/>
      <c r="AK433" s="25"/>
      <c r="AL433" s="25"/>
      <c r="AM433" s="25"/>
      <c r="AN433" s="15">
        <f t="shared" si="92"/>
        <v>30000</v>
      </c>
      <c r="AO433" s="16">
        <f>SUMIF(เตรียมส่วนผสม!$C:$C,'รับ-จ่าย ประจำวัน'!$B433,เตรียมส่วนผสม!H:H)+SUMIF(กวนไส้!$C:$C,'รับ-จ่าย ประจำวัน'!$B433,กวนไส้!H:H)+SUMIF(ผลิต1!$C:$C,'รับ-จ่าย ประจำวัน'!$B433,ผลิต1!H:H)+SUMIF(ผลิต2!$C:$C,'รับ-จ่าย ประจำวัน'!$B433,ผลิต2!H:H)+SUMIF(เส้นแต่งหน้าขนมเค้ก!$C:$C,'รับ-จ่าย ประจำวัน'!$B433,เส้นแต่งหน้าขนมเค้ก!H:H)+SUMIF(แพ็ค!$C:$C,'รับ-จ่าย ประจำวัน'!$B433,แพ็ค!H:H)+SUMIF(ธุรการ!$C:$C,'รับ-จ่าย ประจำวัน'!$B433,ธุรการ!H:H)+SUMIF(เส้นแต่งหน้าขนมปัง!$C:$C,'รับ-จ่าย ประจำวัน'!$B433,เส้นแต่งหน้าขนมปัง!H:H)+SUMIF('วางแผนBC,CJ'!$C:$C,'รับ-จ่าย ประจำวัน'!$B433,'วางแผนBC,CJ'!H:H)+SUMIF(RD!$C:$C,'รับ-จ่าย ประจำวัน'!$B433,RD!H:H)+SUMIF('FG,ออนไล,คัดแยก'!$C:$C,'รับ-จ่าย ประจำวัน'!$B433,'FG,ออนไล,คัดแยก'!H:H)</f>
        <v>0</v>
      </c>
      <c r="AP433" s="16">
        <f>SUMIF(เตรียมส่วนผสม!$C:$C,'รับ-จ่าย ประจำวัน'!$B433,เตรียมส่วนผสม!I:I)+SUMIF(กวนไส้!$C:$C,'รับ-จ่าย ประจำวัน'!$B433,กวนไส้!I:I)+SUMIF(ผลิต1!$C:$C,'รับ-จ่าย ประจำวัน'!$B433,ผลิต1!I:I)+SUMIF(ผลิต2!$C:$C,'รับ-จ่าย ประจำวัน'!$B433,ผลิต2!I:I)+SUMIF(เส้นแต่งหน้าขนมเค้ก!$C:$C,'รับ-จ่าย ประจำวัน'!$B433,เส้นแต่งหน้าขนมเค้ก!I:I)+SUMIF(แพ็ค!$C:$C,'รับ-จ่าย ประจำวัน'!$B433,แพ็ค!I:I)+SUMIF(ธุรการ!$C:$C,'รับ-จ่าย ประจำวัน'!$B433,ธุรการ!I:I)+SUMIF(เส้นแต่งหน้าขนมปัง!$C:$C,'รับ-จ่าย ประจำวัน'!$B433,เส้นแต่งหน้าขนมปัง!I:I)+SUMIF('วางแผนBC,CJ'!$C:$C,'รับ-จ่าย ประจำวัน'!$B433,'วางแผนBC,CJ'!I:I)+SUMIF(RD!$C:$C,'รับ-จ่าย ประจำวัน'!$B433,RD!I:I)+SUMIF('FG,ออนไล,คัดแยก'!$C:$C,'รับ-จ่าย ประจำวัน'!$B433,'FG,ออนไล,คัดแยก'!I:I)</f>
        <v>2000</v>
      </c>
      <c r="AQ433" s="16">
        <f>SUMIF(เตรียมส่วนผสม!$C:$C,'รับ-จ่าย ประจำวัน'!$B433,เตรียมส่วนผสม!J:J)+SUMIF(กวนไส้!$C:$C,'รับ-จ่าย ประจำวัน'!$B433,กวนไส้!J:J)+SUMIF(ผลิต1!$C:$C,'รับ-จ่าย ประจำวัน'!$B433,ผลิต1!J:J)+SUMIF(ผลิต2!$C:$C,'รับ-จ่าย ประจำวัน'!$B433,ผลิต2!J:J)+SUMIF(เส้นแต่งหน้าขนมเค้ก!$C:$C,'รับ-จ่าย ประจำวัน'!$B433,เส้นแต่งหน้าขนมเค้ก!J:J)+SUMIF(แพ็ค!$C:$C,'รับ-จ่าย ประจำวัน'!$B433,แพ็ค!J:J)+SUMIF(ธุรการ!$C:$C,'รับ-จ่าย ประจำวัน'!$B433,ธุรการ!J:J)+SUMIF(เส้นแต่งหน้าขนมปัง!$C:$C,'รับ-จ่าย ประจำวัน'!$B433,เส้นแต่งหน้าขนมปัง!J:J)+SUMIF('วางแผนBC,CJ'!$C:$C,'รับ-จ่าย ประจำวัน'!$B433,'วางแผนBC,CJ'!J:J)+SUMIF(RD!$C:$C,'รับ-จ่าย ประจำวัน'!$B433,RD!J:J)+SUMIF('FG,ออนไล,คัดแยก'!$C:$C,'รับ-จ่าย ประจำวัน'!$B433,'FG,ออนไล,คัดแยก'!J:J)</f>
        <v>0</v>
      </c>
      <c r="AR433" s="16">
        <f>SUMIF(เตรียมส่วนผสม!$C:$C,'รับ-จ่าย ประจำวัน'!$B433,เตรียมส่วนผสม!K:K)+SUMIF(กวนไส้!$C:$C,'รับ-จ่าย ประจำวัน'!$B433,กวนไส้!K:K)+SUMIF(ผลิต1!$C:$C,'รับ-จ่าย ประจำวัน'!$B433,ผลิต1!K:K)+SUMIF(ผลิต2!$C:$C,'รับ-จ่าย ประจำวัน'!$B433,ผลิต2!K:K)+SUMIF(เส้นแต่งหน้าขนมเค้ก!$C:$C,'รับ-จ่าย ประจำวัน'!$B433,เส้นแต่งหน้าขนมเค้ก!K:K)+SUMIF(แพ็ค!$C:$C,'รับ-จ่าย ประจำวัน'!$B433,แพ็ค!K:K)+SUMIF(ธุรการ!$C:$C,'รับ-จ่าย ประจำวัน'!$B433,ธุรการ!K:K)+SUMIF(เส้นแต่งหน้าขนมปัง!$C:$C,'รับ-จ่าย ประจำวัน'!$B433,เส้นแต่งหน้าขนมปัง!K:K)+SUMIF('วางแผนBC,CJ'!$C:$C,'รับ-จ่าย ประจำวัน'!$B433,'วางแผนBC,CJ'!K:K)+SUMIF(RD!$C:$C,'รับ-จ่าย ประจำวัน'!$B433,RD!K:K)+SUMIF('FG,ออนไล,คัดแยก'!$C:$C,'รับ-จ่าย ประจำวัน'!$B433,'FG,ออนไล,คัดแยก'!K:K)</f>
        <v>4000</v>
      </c>
      <c r="AS433" s="16">
        <f>SUMIF(เตรียมส่วนผสม!$C:$C,'รับ-จ่าย ประจำวัน'!$B433,เตรียมส่วนผสม!L:L)+SUMIF(กวนไส้!$C:$C,'รับ-จ่าย ประจำวัน'!$B433,กวนไส้!L:L)+SUMIF(ผลิต1!$C:$C,'รับ-จ่าย ประจำวัน'!$B433,ผลิต1!L:L)+SUMIF(ผลิต2!$C:$C,'รับ-จ่าย ประจำวัน'!$B433,ผลิต2!L:L)+SUMIF(เส้นแต่งหน้าขนมเค้ก!$C:$C,'รับ-จ่าย ประจำวัน'!$B433,เส้นแต่งหน้าขนมเค้ก!L:L)+SUMIF(แพ็ค!$C:$C,'รับ-จ่าย ประจำวัน'!$B433,แพ็ค!L:L)+SUMIF(ธุรการ!$C:$C,'รับ-จ่าย ประจำวัน'!$B433,ธุรการ!L:L)+SUMIF(เส้นแต่งหน้าขนมปัง!$C:$C,'รับ-จ่าย ประจำวัน'!$B433,เส้นแต่งหน้าขนมปัง!L:L)+SUMIF('วางแผนBC,CJ'!$C:$C,'รับ-จ่าย ประจำวัน'!$B433,'วางแผนBC,CJ'!L:L)+SUMIF(RD!$C:$C,'รับ-จ่าย ประจำวัน'!$B433,RD!L:L)+SUMIF('FG,ออนไล,คัดแยก'!$C:$C,'รับ-จ่าย ประจำวัน'!$B433,'FG,ออนไล,คัดแยก'!L:L)</f>
        <v>4000</v>
      </c>
      <c r="AT433" s="16">
        <f>SUMIF(เตรียมส่วนผสม!$C:$C,'รับ-จ่าย ประจำวัน'!$B433,เตรียมส่วนผสม!M:M)+SUMIF(กวนไส้!$C:$C,'รับ-จ่าย ประจำวัน'!$B433,กวนไส้!M:M)+SUMIF(ผลิต1!$C:$C,'รับ-จ่าย ประจำวัน'!$B433,ผลิต1!M:M)+SUMIF(ผลิต2!$C:$C,'รับ-จ่าย ประจำวัน'!$B433,ผลิต2!M:M)+SUMIF(เส้นแต่งหน้าขนมเค้ก!$C:$C,'รับ-จ่าย ประจำวัน'!$B433,เส้นแต่งหน้าขนมเค้ก!M:M)+SUMIF(แพ็ค!$C:$C,'รับ-จ่าย ประจำวัน'!$B433,แพ็ค!M:M)+SUMIF(ธุรการ!$C:$C,'รับ-จ่าย ประจำวัน'!$B433,ธุรการ!M:M)+SUMIF(เส้นแต่งหน้าขนมปัง!$C:$C,'รับ-จ่าย ประจำวัน'!$B433,เส้นแต่งหน้าขนมปัง!M:M)+SUMIF('วางแผนBC,CJ'!$C:$C,'รับ-จ่าย ประจำวัน'!$B433,'วางแผนBC,CJ'!M:M)+SUMIF(RD!$C:$C,'รับ-จ่าย ประจำวัน'!$B433,RD!M:M)+SUMIF('FG,ออนไล,คัดแยก'!$C:$C,'รับ-จ่าย ประจำวัน'!$B433,'FG,ออนไล,คัดแยก'!M:M)</f>
        <v>0</v>
      </c>
      <c r="AU433" s="16">
        <f>SUMIF(เตรียมส่วนผสม!$C:$C,'รับ-จ่าย ประจำวัน'!$B433,เตรียมส่วนผสม!N:N)+SUMIF(กวนไส้!$C:$C,'รับ-จ่าย ประจำวัน'!$B433,กวนไส้!N:N)+SUMIF(ผลิต1!$C:$C,'รับ-จ่าย ประจำวัน'!$B433,ผลิต1!N:N)+SUMIF(ผลิต2!$C:$C,'รับ-จ่าย ประจำวัน'!$B433,ผลิต2!N:N)+SUMIF(เส้นแต่งหน้าขนมเค้ก!$C:$C,'รับ-จ่าย ประจำวัน'!$B433,เส้นแต่งหน้าขนมเค้ก!N:N)+SUMIF(แพ็ค!$C:$C,'รับ-จ่าย ประจำวัน'!$B433,แพ็ค!N:N)+SUMIF(ธุรการ!$C:$C,'รับ-จ่าย ประจำวัน'!$B433,ธุรการ!N:N)+SUMIF(เส้นแต่งหน้าขนมปัง!$C:$C,'รับ-จ่าย ประจำวัน'!$B433,เส้นแต่งหน้าขนมปัง!N:N)+SUMIF('วางแผนBC,CJ'!$C:$C,'รับ-จ่าย ประจำวัน'!$B433,'วางแผนBC,CJ'!N:N)+SUMIF(RD!$C:$C,'รับ-จ่าย ประจำวัน'!$B433,RD!N:N)+SUMIF('FG,ออนไล,คัดแยก'!$C:$C,'รับ-จ่าย ประจำวัน'!$B433,'FG,ออนไล,คัดแยก'!N:N)</f>
        <v>4000</v>
      </c>
      <c r="AV433" s="16">
        <f>SUMIF(เตรียมส่วนผสม!$C:$C,'รับ-จ่าย ประจำวัน'!$B433,เตรียมส่วนผสม!O:O)+SUMIF(กวนไส้!$C:$C,'รับ-จ่าย ประจำวัน'!$B433,กวนไส้!O:O)+SUMIF(ผลิต1!$C:$C,'รับ-จ่าย ประจำวัน'!$B433,ผลิต1!O:O)+SUMIF(ผลิต2!$C:$C,'รับ-จ่าย ประจำวัน'!$B433,ผลิต2!O:O)+SUMIF(เส้นแต่งหน้าขนมเค้ก!$C:$C,'รับ-จ่าย ประจำวัน'!$B433,เส้นแต่งหน้าขนมเค้ก!O:O)+SUMIF(แพ็ค!$C:$C,'รับ-จ่าย ประจำวัน'!$B433,แพ็ค!O:O)+SUMIF(ธุรการ!$C:$C,'รับ-จ่าย ประจำวัน'!$B433,ธุรการ!O:O)+SUMIF(เส้นแต่งหน้าขนมปัง!$C:$C,'รับ-จ่าย ประจำวัน'!$B433,เส้นแต่งหน้าขนมปัง!O:O)+SUMIF('วางแผนBC,CJ'!$C:$C,'รับ-จ่าย ประจำวัน'!$B433,'วางแผนBC,CJ'!O:O)+SUMIF(RD!$C:$C,'รับ-จ่าย ประจำวัน'!$B433,RD!O:O)+SUMIF('FG,ออนไล,คัดแยก'!$C:$C,'รับ-จ่าย ประจำวัน'!$B433,'FG,ออนไล,คัดแยก'!O:O)</f>
        <v>6000</v>
      </c>
      <c r="AW433" s="16">
        <f>SUMIF(เตรียมส่วนผสม!$C:$C,'รับ-จ่าย ประจำวัน'!$B433,เตรียมส่วนผสม!P:P)+SUMIF(กวนไส้!$C:$C,'รับ-จ่าย ประจำวัน'!$B433,กวนไส้!P:P)+SUMIF(ผลิต1!$C:$C,'รับ-จ่าย ประจำวัน'!$B433,ผลิต1!P:P)+SUMIF(ผลิต2!$C:$C,'รับ-จ่าย ประจำวัน'!$B433,ผลิต2!P:P)+SUMIF(เส้นแต่งหน้าขนมเค้ก!$C:$C,'รับ-จ่าย ประจำวัน'!$B433,เส้นแต่งหน้าขนมเค้ก!P:P)+SUMIF(แพ็ค!$C:$C,'รับ-จ่าย ประจำวัน'!$B433,แพ็ค!P:P)+SUMIF(ธุรการ!$C:$C,'รับ-จ่าย ประจำวัน'!$B433,ธุรการ!P:P)+SUMIF(เส้นแต่งหน้าขนมปัง!$C:$C,'รับ-จ่าย ประจำวัน'!$B433,เส้นแต่งหน้าขนมปัง!P:P)+SUMIF('วางแผนBC,CJ'!$C:$C,'รับ-จ่าย ประจำวัน'!$B433,'วางแผนBC,CJ'!P:P)+SUMIF(RD!$C:$C,'รับ-จ่าย ประจำวัน'!$B433,RD!P:P)+SUMIF('FG,ออนไล,คัดแยก'!$C:$C,'รับ-จ่าย ประจำวัน'!$B433,'FG,ออนไล,คัดแยก'!P:P)</f>
        <v>0</v>
      </c>
      <c r="AX433" s="16">
        <f>SUMIF(เตรียมส่วนผสม!$C:$C,'รับ-จ่าย ประจำวัน'!$B433,เตรียมส่วนผสม!Q:Q)+SUMIF(กวนไส้!$C:$C,'รับ-จ่าย ประจำวัน'!$B433,กวนไส้!Q:Q)+SUMIF(ผลิต1!$C:$C,'รับ-จ่าย ประจำวัน'!$B433,ผลิต1!Q:Q)+SUMIF(ผลิต2!$C:$C,'รับ-จ่าย ประจำวัน'!$B433,ผลิต2!Q:Q)+SUMIF(เส้นแต่งหน้าขนมเค้ก!$C:$C,'รับ-จ่าย ประจำวัน'!$B433,เส้นแต่งหน้าขนมเค้ก!Q:Q)+SUMIF(แพ็ค!$C:$C,'รับ-จ่าย ประจำวัน'!$B433,แพ็ค!Q:Q)+SUMIF(ธุรการ!$C:$C,'รับ-จ่าย ประจำวัน'!$B433,ธุรการ!Q:Q)+SUMIF(เส้นแต่งหน้าขนมปัง!$C:$C,'รับ-จ่าย ประจำวัน'!$B433,เส้นแต่งหน้าขนมปัง!Q:Q)+SUMIF('วางแผนBC,CJ'!$C:$C,'รับ-จ่าย ประจำวัน'!$B433,'วางแผนBC,CJ'!Q:Q)+SUMIF(RD!$C:$C,'รับ-จ่าย ประจำวัน'!$B433,RD!Q:Q)+SUMIF('FG,ออนไล,คัดแยก'!$C:$C,'รับ-จ่าย ประจำวัน'!$B433,'FG,ออนไล,คัดแยก'!Q:Q)</f>
        <v>0</v>
      </c>
      <c r="AY433" s="16">
        <f>SUMIF(เตรียมส่วนผสม!$C:$C,'รับ-จ่าย ประจำวัน'!$B433,เตรียมส่วนผสม!R:R)+SUMIF(กวนไส้!$C:$C,'รับ-จ่าย ประจำวัน'!$B433,กวนไส้!R:R)+SUMIF(ผลิต1!$C:$C,'รับ-จ่าย ประจำวัน'!$B433,ผลิต1!R:R)+SUMIF(ผลิต2!$C:$C,'รับ-จ่าย ประจำวัน'!$B433,ผลิต2!R:R)+SUMIF(เส้นแต่งหน้าขนมเค้ก!$C:$C,'รับ-จ่าย ประจำวัน'!$B433,เส้นแต่งหน้าขนมเค้ก!R:R)+SUMIF(แพ็ค!$C:$C,'รับ-จ่าย ประจำวัน'!$B433,แพ็ค!R:R)+SUMIF(ธุรการ!$C:$C,'รับ-จ่าย ประจำวัน'!$B433,ธุรการ!R:R)+SUMIF(เส้นแต่งหน้าขนมปัง!$C:$C,'รับ-จ่าย ประจำวัน'!$B433,เส้นแต่งหน้าขนมปัง!R:R)+SUMIF('วางแผนBC,CJ'!$C:$C,'รับ-จ่าย ประจำวัน'!$B433,'วางแผนBC,CJ'!R:R)+SUMIF(RD!$C:$C,'รับ-จ่าย ประจำวัน'!$B433,RD!R:R)+SUMIF('FG,ออนไล,คัดแยก'!$C:$C,'รับ-จ่าย ประจำวัน'!$B433,'FG,ออนไล,คัดแยก'!R:R)</f>
        <v>0</v>
      </c>
      <c r="AZ433" s="16">
        <f>SUMIF(เตรียมส่วนผสม!$C:$C,'รับ-จ่าย ประจำวัน'!$B433,เตรียมส่วนผสม!S:S)+SUMIF(กวนไส้!$C:$C,'รับ-จ่าย ประจำวัน'!$B433,กวนไส้!S:S)+SUMIF(ผลิต1!$C:$C,'รับ-จ่าย ประจำวัน'!$B433,ผลิต1!S:S)+SUMIF(ผลิต2!$C:$C,'รับ-จ่าย ประจำวัน'!$B433,ผลิต2!S:S)+SUMIF(เส้นแต่งหน้าขนมเค้ก!$C:$C,'รับ-จ่าย ประจำวัน'!$B433,เส้นแต่งหน้าขนมเค้ก!S:S)+SUMIF(แพ็ค!$C:$C,'รับ-จ่าย ประจำวัน'!$B433,แพ็ค!S:S)+SUMIF(ธุรการ!$C:$C,'รับ-จ่าย ประจำวัน'!$B433,ธุรการ!S:S)+SUMIF(เส้นแต่งหน้าขนมปัง!$C:$C,'รับ-จ่าย ประจำวัน'!$B433,เส้นแต่งหน้าขนมปัง!S:S)+SUMIF('วางแผนBC,CJ'!$C:$C,'รับ-จ่าย ประจำวัน'!$B433,'วางแผนBC,CJ'!S:S)+SUMIF(RD!$C:$C,'รับ-จ่าย ประจำวัน'!$B433,RD!S:S)+SUMIF('FG,ออนไล,คัดแยก'!$C:$C,'รับ-จ่าย ประจำวัน'!$B433,'FG,ออนไล,คัดแยก'!S:S)</f>
        <v>0</v>
      </c>
      <c r="BA433" s="16">
        <f>SUMIF(เตรียมส่วนผสม!$C:$C,'รับ-จ่าย ประจำวัน'!$B433,เตรียมส่วนผสม!T:T)+SUMIF(กวนไส้!$C:$C,'รับ-จ่าย ประจำวัน'!$B433,กวนไส้!T:T)+SUMIF(ผลิต1!$C:$C,'รับ-จ่าย ประจำวัน'!$B433,ผลิต1!T:T)+SUMIF(ผลิต2!$C:$C,'รับ-จ่าย ประจำวัน'!$B433,ผลิต2!T:T)+SUMIF(เส้นแต่งหน้าขนมเค้ก!$C:$C,'รับ-จ่าย ประจำวัน'!$B433,เส้นแต่งหน้าขนมเค้ก!T:T)+SUMIF(แพ็ค!$C:$C,'รับ-จ่าย ประจำวัน'!$B433,แพ็ค!T:T)+SUMIF(ธุรการ!$C:$C,'รับ-จ่าย ประจำวัน'!$B433,ธุรการ!T:T)+SUMIF(เส้นแต่งหน้าขนมปัง!$C:$C,'รับ-จ่าย ประจำวัน'!$B433,เส้นแต่งหน้าขนมปัง!T:T)+SUMIF('วางแผนBC,CJ'!$C:$C,'รับ-จ่าย ประจำวัน'!$B433,'วางแผนBC,CJ'!T:T)+SUMIF(RD!$C:$C,'รับ-จ่าย ประจำวัน'!$B433,RD!T:T)+SUMIF('FG,ออนไล,คัดแยก'!$C:$C,'รับ-จ่าย ประจำวัน'!$B433,'FG,ออนไล,คัดแยก'!T:T)</f>
        <v>0</v>
      </c>
      <c r="BB433" s="16">
        <f>SUMIF(เตรียมส่วนผสม!$C:$C,'รับ-จ่าย ประจำวัน'!$B433,เตรียมส่วนผสม!U:U)+SUMIF(กวนไส้!$C:$C,'รับ-จ่าย ประจำวัน'!$B433,กวนไส้!U:U)+SUMIF(ผลิต1!$C:$C,'รับ-จ่าย ประจำวัน'!$B433,ผลิต1!U:U)+SUMIF(ผลิต2!$C:$C,'รับ-จ่าย ประจำวัน'!$B433,ผลิต2!U:U)+SUMIF(เส้นแต่งหน้าขนมเค้ก!$C:$C,'รับ-จ่าย ประจำวัน'!$B433,เส้นแต่งหน้าขนมเค้ก!U:U)+SUMIF(แพ็ค!$C:$C,'รับ-จ่าย ประจำวัน'!$B433,แพ็ค!U:U)+SUMIF(ธุรการ!$C:$C,'รับ-จ่าย ประจำวัน'!$B433,ธุรการ!U:U)+SUMIF(เส้นแต่งหน้าขนมปัง!$C:$C,'รับ-จ่าย ประจำวัน'!$B433,เส้นแต่งหน้าขนมปัง!U:U)+SUMIF('วางแผนBC,CJ'!$C:$C,'รับ-จ่าย ประจำวัน'!$B433,'วางแผนBC,CJ'!U:U)+SUMIF(RD!$C:$C,'รับ-จ่าย ประจำวัน'!$B433,RD!U:U)+SUMIF('FG,ออนไล,คัดแยก'!$C:$C,'รับ-จ่าย ประจำวัน'!$B433,'FG,ออนไล,คัดแยก'!U:U)</f>
        <v>0</v>
      </c>
      <c r="BC433" s="16">
        <f>SUMIF(เตรียมส่วนผสม!$C:$C,'รับ-จ่าย ประจำวัน'!$B433,เตรียมส่วนผสม!V:V)+SUMIF(กวนไส้!$C:$C,'รับ-จ่าย ประจำวัน'!$B433,กวนไส้!V:V)+SUMIF(ผลิต1!$C:$C,'รับ-จ่าย ประจำวัน'!$B433,ผลิต1!V:V)+SUMIF(ผลิต2!$C:$C,'รับ-จ่าย ประจำวัน'!$B433,ผลิต2!V:V)+SUMIF(เส้นแต่งหน้าขนมเค้ก!$C:$C,'รับ-จ่าย ประจำวัน'!$B433,เส้นแต่งหน้าขนมเค้ก!V:V)+SUMIF(แพ็ค!$C:$C,'รับ-จ่าย ประจำวัน'!$B433,แพ็ค!V:V)+SUMIF(ธุรการ!$C:$C,'รับ-จ่าย ประจำวัน'!$B433,ธุรการ!V:V)+SUMIF(เส้นแต่งหน้าขนมปัง!$C:$C,'รับ-จ่าย ประจำวัน'!$B433,เส้นแต่งหน้าขนมปัง!V:V)+SUMIF('วางแผนBC,CJ'!$C:$C,'รับ-จ่าย ประจำวัน'!$B433,'วางแผนBC,CJ'!V:V)+SUMIF(RD!$C:$C,'รับ-จ่าย ประจำวัน'!$B433,RD!V:V)+SUMIF('FG,ออนไล,คัดแยก'!$C:$C,'รับ-จ่าย ประจำวัน'!$B433,'FG,ออนไล,คัดแยก'!V:V)</f>
        <v>0</v>
      </c>
      <c r="BD433" s="16">
        <f>SUMIF(เตรียมส่วนผสม!$C:$C,'รับ-จ่าย ประจำวัน'!$B433,เตรียมส่วนผสม!W:W)+SUMIF(กวนไส้!$C:$C,'รับ-จ่าย ประจำวัน'!$B433,กวนไส้!W:W)+SUMIF(ผลิต1!$C:$C,'รับ-จ่าย ประจำวัน'!$B433,ผลิต1!W:W)+SUMIF(ผลิต2!$C:$C,'รับ-จ่าย ประจำวัน'!$B433,ผลิต2!W:W)+SUMIF(เส้นแต่งหน้าขนมเค้ก!$C:$C,'รับ-จ่าย ประจำวัน'!$B433,เส้นแต่งหน้าขนมเค้ก!W:W)+SUMIF(แพ็ค!$C:$C,'รับ-จ่าย ประจำวัน'!$B433,แพ็ค!W:W)+SUMIF(ธุรการ!$C:$C,'รับ-จ่าย ประจำวัน'!$B433,ธุรการ!W:W)+SUMIF(เส้นแต่งหน้าขนมปัง!$C:$C,'รับ-จ่าย ประจำวัน'!$B433,เส้นแต่งหน้าขนมปัง!W:W)+SUMIF('วางแผนBC,CJ'!$C:$C,'รับ-จ่าย ประจำวัน'!$B433,'วางแผนBC,CJ'!W:W)+SUMIF(RD!$C:$C,'รับ-จ่าย ประจำวัน'!$B433,RD!W:W)+SUMIF('FG,ออนไล,คัดแยก'!$C:$C,'รับ-จ่าย ประจำวัน'!$B433,'FG,ออนไล,คัดแยก'!W:W)</f>
        <v>0</v>
      </c>
      <c r="BE433" s="16">
        <f>SUMIF(เตรียมส่วนผสม!$C:$C,'รับ-จ่าย ประจำวัน'!$B433,เตรียมส่วนผสม!X:X)+SUMIF(กวนไส้!$C:$C,'รับ-จ่าย ประจำวัน'!$B433,กวนไส้!X:X)+SUMIF(ผลิต1!$C:$C,'รับ-จ่าย ประจำวัน'!$B433,ผลิต1!X:X)+SUMIF(ผลิต2!$C:$C,'รับ-จ่าย ประจำวัน'!$B433,ผลิต2!X:X)+SUMIF(เส้นแต่งหน้าขนมเค้ก!$C:$C,'รับ-จ่าย ประจำวัน'!$B433,เส้นแต่งหน้าขนมเค้ก!X:X)+SUMIF(แพ็ค!$C:$C,'รับ-จ่าย ประจำวัน'!$B433,แพ็ค!X:X)+SUMIF(ธุรการ!$C:$C,'รับ-จ่าย ประจำวัน'!$B433,ธุรการ!X:X)+SUMIF(เส้นแต่งหน้าขนมปัง!$C:$C,'รับ-จ่าย ประจำวัน'!$B433,เส้นแต่งหน้าขนมปัง!X:X)+SUMIF('วางแผนBC,CJ'!$C:$C,'รับ-จ่าย ประจำวัน'!$B433,'วางแผนBC,CJ'!X:X)+SUMIF(RD!$C:$C,'รับ-จ่าย ประจำวัน'!$B433,RD!X:X)+SUMIF('FG,ออนไล,คัดแยก'!$C:$C,'รับ-จ่าย ประจำวัน'!$B433,'FG,ออนไล,คัดแยก'!X:X)</f>
        <v>0</v>
      </c>
      <c r="BF433" s="16">
        <f>SUMIF(เตรียมส่วนผสม!$C:$C,'รับ-จ่าย ประจำวัน'!$B433,เตรียมส่วนผสม!Y:Y)+SUMIF(กวนไส้!$C:$C,'รับ-จ่าย ประจำวัน'!$B433,กวนไส้!Y:Y)+SUMIF(ผลิต1!$C:$C,'รับ-จ่าย ประจำวัน'!$B433,ผลิต1!Y:Y)+SUMIF(ผลิต2!$C:$C,'รับ-จ่าย ประจำวัน'!$B433,ผลิต2!Y:Y)+SUMIF(เส้นแต่งหน้าขนมเค้ก!$C:$C,'รับ-จ่าย ประจำวัน'!$B433,เส้นแต่งหน้าขนมเค้ก!Y:Y)+SUMIF(แพ็ค!$C:$C,'รับ-จ่าย ประจำวัน'!$B433,แพ็ค!Y:Y)+SUMIF(ธุรการ!$C:$C,'รับ-จ่าย ประจำวัน'!$B433,ธุรการ!Y:Y)+SUMIF(เส้นแต่งหน้าขนมปัง!$C:$C,'รับ-จ่าย ประจำวัน'!$B433,เส้นแต่งหน้าขนมปัง!Y:Y)+SUMIF('วางแผนBC,CJ'!$C:$C,'รับ-จ่าย ประจำวัน'!$B433,'วางแผนBC,CJ'!Y:Y)+SUMIF(RD!$C:$C,'รับ-จ่าย ประจำวัน'!$B433,RD!Y:Y)+SUMIF('FG,ออนไล,คัดแยก'!$C:$C,'รับ-จ่าย ประจำวัน'!$B433,'FG,ออนไล,คัดแยก'!Y:Y)</f>
        <v>0</v>
      </c>
      <c r="BG433" s="16">
        <f>SUMIF(เตรียมส่วนผสม!$C:$C,'รับ-จ่าย ประจำวัน'!$B433,เตรียมส่วนผสม!Z:Z)+SUMIF(กวนไส้!$C:$C,'รับ-จ่าย ประจำวัน'!$B433,กวนไส้!Z:Z)+SUMIF(ผลิต1!$C:$C,'รับ-จ่าย ประจำวัน'!$B433,ผลิต1!Z:Z)+SUMIF(ผลิต2!$C:$C,'รับ-จ่าย ประจำวัน'!$B433,ผลิต2!Z:Z)+SUMIF(เส้นแต่งหน้าขนมเค้ก!$C:$C,'รับ-จ่าย ประจำวัน'!$B433,เส้นแต่งหน้าขนมเค้ก!Z:Z)+SUMIF(แพ็ค!$C:$C,'รับ-จ่าย ประจำวัน'!$B433,แพ็ค!Z:Z)+SUMIF(ธุรการ!$C:$C,'รับ-จ่าย ประจำวัน'!$B433,ธุรการ!Z:Z)+SUMIF(เส้นแต่งหน้าขนมปัง!$C:$C,'รับ-จ่าย ประจำวัน'!$B433,เส้นแต่งหน้าขนมปัง!Z:Z)+SUMIF('วางแผนBC,CJ'!$C:$C,'รับ-จ่าย ประจำวัน'!$B433,'วางแผนBC,CJ'!Z:Z)+SUMIF(RD!$C:$C,'รับ-จ่าย ประจำวัน'!$B433,RD!Z:Z)+SUMIF('FG,ออนไล,คัดแยก'!$C:$C,'รับ-จ่าย ประจำวัน'!$B433,'FG,ออนไล,คัดแยก'!Z:Z)</f>
        <v>0</v>
      </c>
      <c r="BH433" s="16">
        <f>SUMIF(เตรียมส่วนผสม!$C:$C,'รับ-จ่าย ประจำวัน'!$B433,เตรียมส่วนผสม!AA:AA)+SUMIF(กวนไส้!$C:$C,'รับ-จ่าย ประจำวัน'!$B433,กวนไส้!AA:AA)+SUMIF(ผลิต1!$C:$C,'รับ-จ่าย ประจำวัน'!$B433,ผลิต1!AA:AA)+SUMIF(ผลิต2!$C:$C,'รับ-จ่าย ประจำวัน'!$B433,ผลิต2!AA:AA)+SUMIF(เส้นแต่งหน้าขนมเค้ก!$C:$C,'รับ-จ่าย ประจำวัน'!$B433,เส้นแต่งหน้าขนมเค้ก!AA:AA)+SUMIF(แพ็ค!$C:$C,'รับ-จ่าย ประจำวัน'!$B433,แพ็ค!AA:AA)+SUMIF(ธุรการ!$C:$C,'รับ-จ่าย ประจำวัน'!$B433,ธุรการ!AA:AA)+SUMIF(เส้นแต่งหน้าขนมปัง!$C:$C,'รับ-จ่าย ประจำวัน'!$B433,เส้นแต่งหน้าขนมปัง!AA:AA)+SUMIF('วางแผนBC,CJ'!$C:$C,'รับ-จ่าย ประจำวัน'!$B433,'วางแผนBC,CJ'!AA:AA)+SUMIF(RD!$C:$C,'รับ-จ่าย ประจำวัน'!$B433,RD!AA:AA)+SUMIF('FG,ออนไล,คัดแยก'!$C:$C,'รับ-จ่าย ประจำวัน'!$B433,'FG,ออนไล,คัดแยก'!AA:AA)</f>
        <v>0</v>
      </c>
      <c r="BI433" s="16">
        <f>SUMIF(เตรียมส่วนผสม!$C:$C,'รับ-จ่าย ประจำวัน'!$B433,เตรียมส่วนผสม!AB:AB)+SUMIF(กวนไส้!$C:$C,'รับ-จ่าย ประจำวัน'!$B433,กวนไส้!AB:AB)+SUMIF(ผลิต1!$C:$C,'รับ-จ่าย ประจำวัน'!$B433,ผลิต1!AB:AB)+SUMIF(ผลิต2!$C:$C,'รับ-จ่าย ประจำวัน'!$B433,ผลิต2!AB:AB)+SUMIF(เส้นแต่งหน้าขนมเค้ก!$C:$C,'รับ-จ่าย ประจำวัน'!$B433,เส้นแต่งหน้าขนมเค้ก!AB:AB)+SUMIF(แพ็ค!$C:$C,'รับ-จ่าย ประจำวัน'!$B433,แพ็ค!AB:AB)+SUMIF(ธุรการ!$C:$C,'รับ-จ่าย ประจำวัน'!$B433,ธุรการ!AB:AB)+SUMIF(เส้นแต่งหน้าขนมปัง!$C:$C,'รับ-จ่าย ประจำวัน'!$B433,เส้นแต่งหน้าขนมปัง!AB:AB)+SUMIF('วางแผนBC,CJ'!$C:$C,'รับ-จ่าย ประจำวัน'!$B433,'วางแผนBC,CJ'!AB:AB)+SUMIF(RD!$C:$C,'รับ-จ่าย ประจำวัน'!$B433,RD!AB:AB)+SUMIF('FG,ออนไล,คัดแยก'!$C:$C,'รับ-จ่าย ประจำวัน'!$B433,'FG,ออนไล,คัดแยก'!AB:AB)</f>
        <v>0</v>
      </c>
      <c r="BJ433" s="16">
        <f>SUMIF(เตรียมส่วนผสม!$C:$C,'รับ-จ่าย ประจำวัน'!$B433,เตรียมส่วนผสม!AC:AC)+SUMIF(กวนไส้!$C:$C,'รับ-จ่าย ประจำวัน'!$B433,กวนไส้!AC:AC)+SUMIF(ผลิต1!$C:$C,'รับ-จ่าย ประจำวัน'!$B433,ผลิต1!AC:AC)+SUMIF(ผลิต2!$C:$C,'รับ-จ่าย ประจำวัน'!$B433,ผลิต2!AC:AC)+SUMIF(เส้นแต่งหน้าขนมเค้ก!$C:$C,'รับ-จ่าย ประจำวัน'!$B433,เส้นแต่งหน้าขนมเค้ก!AC:AC)+SUMIF(แพ็ค!$C:$C,'รับ-จ่าย ประจำวัน'!$B433,แพ็ค!AC:AC)+SUMIF(ธุรการ!$C:$C,'รับ-จ่าย ประจำวัน'!$B433,ธุรการ!AC:AC)+SUMIF(เส้นแต่งหน้าขนมปัง!$C:$C,'รับ-จ่าย ประจำวัน'!$B433,เส้นแต่งหน้าขนมปัง!AC:AC)+SUMIF('วางแผนBC,CJ'!$C:$C,'รับ-จ่าย ประจำวัน'!$B433,'วางแผนBC,CJ'!AC:AC)+SUMIF(RD!$C:$C,'รับ-จ่าย ประจำวัน'!$B433,RD!AC:AC)+SUMIF('FG,ออนไล,คัดแยก'!$C:$C,'รับ-จ่าย ประจำวัน'!$B433,'FG,ออนไล,คัดแยก'!AC:AC)</f>
        <v>0</v>
      </c>
      <c r="BK433" s="16">
        <f>SUMIF(เตรียมส่วนผสม!$C:$C,'รับ-จ่าย ประจำวัน'!$B433,เตรียมส่วนผสม!AD:AD)+SUMIF(กวนไส้!$C:$C,'รับ-จ่าย ประจำวัน'!$B433,กวนไส้!AD:AD)+SUMIF(ผลิต1!$C:$C,'รับ-จ่าย ประจำวัน'!$B433,ผลิต1!AD:AD)+SUMIF(ผลิต2!$C:$C,'รับ-จ่าย ประจำวัน'!$B433,ผลิต2!AD:AD)+SUMIF(เส้นแต่งหน้าขนมเค้ก!$C:$C,'รับ-จ่าย ประจำวัน'!$B433,เส้นแต่งหน้าขนมเค้ก!AD:AD)+SUMIF(แพ็ค!$C:$C,'รับ-จ่าย ประจำวัน'!$B433,แพ็ค!AD:AD)+SUMIF(ธุรการ!$C:$C,'รับ-จ่าย ประจำวัน'!$B433,ธุรการ!AD:AD)+SUMIF(เส้นแต่งหน้าขนมปัง!$C:$C,'รับ-จ่าย ประจำวัน'!$B433,เส้นแต่งหน้าขนมปัง!AD:AD)+SUMIF('วางแผนBC,CJ'!$C:$C,'รับ-จ่าย ประจำวัน'!$B433,'วางแผนBC,CJ'!AD:AD)+SUMIF(RD!$C:$C,'รับ-จ่าย ประจำวัน'!$B433,RD!AD:AD)+SUMIF('FG,ออนไล,คัดแยก'!$C:$C,'รับ-จ่าย ประจำวัน'!$B433,'FG,ออนไล,คัดแยก'!AD:AD)</f>
        <v>0</v>
      </c>
      <c r="BL433" s="16">
        <f>SUMIF(เตรียมส่วนผสม!$C:$C,'รับ-จ่าย ประจำวัน'!$B433,เตรียมส่วนผสม!AE:AE)+SUMIF(กวนไส้!$C:$C,'รับ-จ่าย ประจำวัน'!$B433,กวนไส้!AE:AE)+SUMIF(ผลิต1!$C:$C,'รับ-จ่าย ประจำวัน'!$B433,ผลิต1!AE:AE)+SUMIF(ผลิต2!$C:$C,'รับ-จ่าย ประจำวัน'!$B433,ผลิต2!AE:AE)+SUMIF(เส้นแต่งหน้าขนมเค้ก!$C:$C,'รับ-จ่าย ประจำวัน'!$B433,เส้นแต่งหน้าขนมเค้ก!AE:AE)+SUMIF(แพ็ค!$C:$C,'รับ-จ่าย ประจำวัน'!$B433,แพ็ค!AE:AE)+SUMIF(ธุรการ!$C:$C,'รับ-จ่าย ประจำวัน'!$B433,ธุรการ!AE:AE)+SUMIF(เส้นแต่งหน้าขนมปัง!$C:$C,'รับ-จ่าย ประจำวัน'!$B433,เส้นแต่งหน้าขนมปัง!AE:AE)+SUMIF('วางแผนBC,CJ'!$C:$C,'รับ-จ่าย ประจำวัน'!$B433,'วางแผนBC,CJ'!AE:AE)+SUMIF(RD!$C:$C,'รับ-จ่าย ประจำวัน'!$B433,RD!AE:AE)+SUMIF('FG,ออนไล,คัดแยก'!$C:$C,'รับ-จ่าย ประจำวัน'!$B433,'FG,ออนไล,คัดแยก'!AE:AE)</f>
        <v>0</v>
      </c>
      <c r="BM433" s="16">
        <f>SUMIF(เตรียมส่วนผสม!$C:$C,'รับ-จ่าย ประจำวัน'!$B433,เตรียมส่วนผสม!AF:AF)+SUMIF(กวนไส้!$C:$C,'รับ-จ่าย ประจำวัน'!$B433,กวนไส้!AF:AF)+SUMIF(ผลิต1!$C:$C,'รับ-จ่าย ประจำวัน'!$B433,ผลิต1!AF:AF)+SUMIF(ผลิต2!$C:$C,'รับ-จ่าย ประจำวัน'!$B433,ผลิต2!AF:AF)+SUMIF(เส้นแต่งหน้าขนมเค้ก!$C:$C,'รับ-จ่าย ประจำวัน'!$B433,เส้นแต่งหน้าขนมเค้ก!AF:AF)+SUMIF(แพ็ค!$C:$C,'รับ-จ่าย ประจำวัน'!$B433,แพ็ค!AF:AF)+SUMIF(ธุรการ!$C:$C,'รับ-จ่าย ประจำวัน'!$B433,ธุรการ!AF:AF)+SUMIF(เส้นแต่งหน้าขนมปัง!$C:$C,'รับ-จ่าย ประจำวัน'!$B433,เส้นแต่งหน้าขนมปัง!AF:AF)+SUMIF('วางแผนBC,CJ'!$C:$C,'รับ-จ่าย ประจำวัน'!$B433,'วางแผนBC,CJ'!AF:AF)+SUMIF(RD!$C:$C,'รับ-จ่าย ประจำวัน'!$B433,RD!AF:AF)+SUMIF('FG,ออนไล,คัดแยก'!$C:$C,'รับ-จ่าย ประจำวัน'!$B433,'FG,ออนไล,คัดแยก'!AF:AF)</f>
        <v>0</v>
      </c>
      <c r="BN433" s="16">
        <f>SUMIF(เตรียมส่วนผสม!$C:$C,'รับ-จ่าย ประจำวัน'!$B433,เตรียมส่วนผสม!AG:AG)+SUMIF(กวนไส้!$C:$C,'รับ-จ่าย ประจำวัน'!$B433,กวนไส้!AG:AG)+SUMIF(ผลิต1!$C:$C,'รับ-จ่าย ประจำวัน'!$B433,ผลิต1!AG:AG)+SUMIF(ผลิต2!$C:$C,'รับ-จ่าย ประจำวัน'!$B433,ผลิต2!AG:AG)+SUMIF(เส้นแต่งหน้าขนมเค้ก!$C:$C,'รับ-จ่าย ประจำวัน'!$B433,เส้นแต่งหน้าขนมเค้ก!AG:AG)+SUMIF(แพ็ค!$C:$C,'รับ-จ่าย ประจำวัน'!$B433,แพ็ค!AG:AG)+SUMIF(ธุรการ!$C:$C,'รับ-จ่าย ประจำวัน'!$B433,ธุรการ!AG:AG)+SUMIF(เส้นแต่งหน้าขนมปัง!$C:$C,'รับ-จ่าย ประจำวัน'!$B433,เส้นแต่งหน้าขนมปัง!AG:AG)+SUMIF('วางแผนBC,CJ'!$C:$C,'รับ-จ่าย ประจำวัน'!$B433,'วางแผนBC,CJ'!AG:AG)+SUMIF(RD!$C:$C,'รับ-จ่าย ประจำวัน'!$B433,RD!AG:AG)+SUMIF('FG,ออนไล,คัดแยก'!$C:$C,'รับ-จ่าย ประจำวัน'!$B433,'FG,ออนไล,คัดแยก'!AG:AG)</f>
        <v>0</v>
      </c>
      <c r="BO433" s="16">
        <f>SUMIF(เตรียมส่วนผสม!$C:$C,'รับ-จ่าย ประจำวัน'!$B433,เตรียมส่วนผสม!AH:AH)+SUMIF(กวนไส้!$C:$C,'รับ-จ่าย ประจำวัน'!$B433,กวนไส้!AH:AH)+SUMIF(ผลิต1!$C:$C,'รับ-จ่าย ประจำวัน'!$B433,ผลิต1!AH:AH)+SUMIF(ผลิต2!$C:$C,'รับ-จ่าย ประจำวัน'!$B433,ผลิต2!AH:AH)+SUMIF(เส้นแต่งหน้าขนมเค้ก!$C:$C,'รับ-จ่าย ประจำวัน'!$B433,เส้นแต่งหน้าขนมเค้ก!AH:AH)+SUMIF(แพ็ค!$C:$C,'รับ-จ่าย ประจำวัน'!$B433,แพ็ค!AH:AH)+SUMIF(ธุรการ!$C:$C,'รับ-จ่าย ประจำวัน'!$B433,ธุรการ!AH:AH)+SUMIF(เส้นแต่งหน้าขนมปัง!$C:$C,'รับ-จ่าย ประจำวัน'!$B433,เส้นแต่งหน้าขนมปัง!AH:AH)+SUMIF('วางแผนBC,CJ'!$C:$C,'รับ-จ่าย ประจำวัน'!$B433,'วางแผนBC,CJ'!AH:AH)+SUMIF(RD!$C:$C,'รับ-จ่าย ประจำวัน'!$B433,RD!AH:AH)+SUMIF('FG,ออนไล,คัดแยก'!$C:$C,'รับ-จ่าย ประจำวัน'!$B433,'FG,ออนไล,คัดแยก'!AH:AH)</f>
        <v>0</v>
      </c>
      <c r="BP433" s="16">
        <f>SUMIF(เตรียมส่วนผสม!$C:$C,'รับ-จ่าย ประจำวัน'!$B433,เตรียมส่วนผสม!AI:AI)+SUMIF(กวนไส้!$C:$C,'รับ-จ่าย ประจำวัน'!$B433,กวนไส้!AI:AI)+SUMIF(ผลิต1!$C:$C,'รับ-จ่าย ประจำวัน'!$B433,ผลิต1!AI:AI)+SUMIF(ผลิต2!$C:$C,'รับ-จ่าย ประจำวัน'!$B433,ผลิต2!AI:AI)+SUMIF(เส้นแต่งหน้าขนมเค้ก!$C:$C,'รับ-จ่าย ประจำวัน'!$B433,เส้นแต่งหน้าขนมเค้ก!AI:AI)+SUMIF(แพ็ค!$C:$C,'รับ-จ่าย ประจำวัน'!$B433,แพ็ค!AI:AI)+SUMIF(ธุรการ!$C:$C,'รับ-จ่าย ประจำวัน'!$B433,ธุรการ!AI:AI)+SUMIF(เส้นแต่งหน้าขนมปัง!$C:$C,'รับ-จ่าย ประจำวัน'!$B433,เส้นแต่งหน้าขนมปัง!AI:AI)+SUMIF('วางแผนBC,CJ'!$C:$C,'รับ-จ่าย ประจำวัน'!$B433,'วางแผนBC,CJ'!AI:AI)+SUMIF(RD!$C:$C,'รับ-จ่าย ประจำวัน'!$B433,RD!AI:AI)+SUMIF('FG,ออนไล,คัดแยก'!$C:$C,'รับ-จ่าย ประจำวัน'!$B433,'FG,ออนไล,คัดแยก'!AI:AI)</f>
        <v>0</v>
      </c>
      <c r="BQ433" s="16">
        <f>SUMIF(เตรียมส่วนผสม!$C:$C,'รับ-จ่าย ประจำวัน'!$B433,เตรียมส่วนผสม!AJ:AJ)+SUMIF(กวนไส้!$C:$C,'รับ-จ่าย ประจำวัน'!$B433,กวนไส้!AJ:AJ)+SUMIF(ผลิต1!$C:$C,'รับ-จ่าย ประจำวัน'!$B433,ผลิต1!AJ:AJ)+SUMIF(ผลิต2!$C:$C,'รับ-จ่าย ประจำวัน'!$B433,ผลิต2!AJ:AJ)+SUMIF(เส้นแต่งหน้าขนมเค้ก!$C:$C,'รับ-จ่าย ประจำวัน'!$B433,เส้นแต่งหน้าขนมเค้ก!AJ:AJ)+SUMIF(แพ็ค!$C:$C,'รับ-จ่าย ประจำวัน'!$B433,แพ็ค!AJ:AJ)+SUMIF(ธุรการ!$C:$C,'รับ-จ่าย ประจำวัน'!$B433,ธุรการ!AJ:AJ)+SUMIF(เส้นแต่งหน้าขนมปัง!$C:$C,'รับ-จ่าย ประจำวัน'!$B433,เส้นแต่งหน้าขนมปัง!AJ:AJ)+SUMIF('วางแผนBC,CJ'!$C:$C,'รับ-จ่าย ประจำวัน'!$B433,'วางแผนBC,CJ'!AJ:AJ)+SUMIF(RD!$C:$C,'รับ-จ่าย ประจำวัน'!$B433,RD!AJ:AJ)+SUMIF('FG,ออนไล,คัดแยก'!$C:$C,'รับ-จ่าย ประจำวัน'!$B433,'FG,ออนไล,คัดแยก'!AJ:AJ)</f>
        <v>0</v>
      </c>
      <c r="BR433" s="16">
        <f>SUMIF(เตรียมส่วนผสม!$C:$C,'รับ-จ่าย ประจำวัน'!$B433,เตรียมส่วนผสม!AK:AK)+SUMIF(กวนไส้!$C:$C,'รับ-จ่าย ประจำวัน'!$B433,กวนไส้!AK:AK)+SUMIF(ผลิต1!$C:$C,'รับ-จ่าย ประจำวัน'!$B433,ผลิต1!AK:AK)+SUMIF(ผลิต2!$C:$C,'รับ-จ่าย ประจำวัน'!$B433,ผลิต2!AK:AK)+SUMIF(เส้นแต่งหน้าขนมเค้ก!$C:$C,'รับ-จ่าย ประจำวัน'!$B433,เส้นแต่งหน้าขนมเค้ก!AK:AK)+SUMIF(แพ็ค!$C:$C,'รับ-จ่าย ประจำวัน'!$B433,แพ็ค!AK:AK)+SUMIF(ธุรการ!$C:$C,'รับ-จ่าย ประจำวัน'!$B433,ธุรการ!AK:AK)+SUMIF(เส้นแต่งหน้าขนมปัง!$C:$C,'รับ-จ่าย ประจำวัน'!$B433,เส้นแต่งหน้าขนมปัง!AK:AK)+SUMIF('วางแผนBC,CJ'!$C:$C,'รับ-จ่าย ประจำวัน'!$B433,'วางแผนBC,CJ'!AK:AK)+SUMIF(RD!$C:$C,'รับ-จ่าย ประจำวัน'!$B433,RD!AK:AK)+SUMIF('FG,ออนไล,คัดแยก'!$C:$C,'รับ-จ่าย ประจำวัน'!$B433,'FG,ออนไล,คัดแยก'!AK:AK)</f>
        <v>0</v>
      </c>
      <c r="BS433" s="16">
        <f>SUMIF(เตรียมส่วนผสม!$C:$C,'รับ-จ่าย ประจำวัน'!$B433,เตรียมส่วนผสม!AL:AL)+SUMIF(กวนไส้!$C:$C,'รับ-จ่าย ประจำวัน'!$B433,กวนไส้!AL:AL)+SUMIF(ผลิต1!$C:$C,'รับ-จ่าย ประจำวัน'!$B433,ผลิต1!AL:AL)+SUMIF(ผลิต2!$C:$C,'รับ-จ่าย ประจำวัน'!$B433,ผลิต2!AL:AL)+SUMIF(เส้นแต่งหน้าขนมเค้ก!$C:$C,'รับ-จ่าย ประจำวัน'!$B433,เส้นแต่งหน้าขนมเค้ก!AL:AL)+SUMIF(แพ็ค!$C:$C,'รับ-จ่าย ประจำวัน'!$B433,แพ็ค!AL:AL)+SUMIF(ธุรการ!$C:$C,'รับ-จ่าย ประจำวัน'!$B433,ธุรการ!AL:AL)+SUMIF(เส้นแต่งหน้าขนมปัง!$C:$C,'รับ-จ่าย ประจำวัน'!$B433,เส้นแต่งหน้าขนมปัง!AL:AL)+SUMIF('วางแผนBC,CJ'!$C:$C,'รับ-จ่าย ประจำวัน'!$B433,'วางแผนBC,CJ'!AL:AL)+SUMIF(RD!$C:$C,'รับ-จ่าย ประจำวัน'!$B433,RD!AL:AL)+SUMIF('FG,ออนไล,คัดแยก'!$C:$C,'รับ-จ่าย ประจำวัน'!$B433,'FG,ออนไล,คัดแยก'!AL:AL)</f>
        <v>0</v>
      </c>
      <c r="BT433" s="18">
        <f t="shared" si="93"/>
        <v>20000</v>
      </c>
      <c r="BU433" s="116"/>
      <c r="BV433" s="146">
        <f t="shared" si="94"/>
        <v>72000</v>
      </c>
      <c r="BW433" s="184">
        <v>30</v>
      </c>
      <c r="BX433" s="172">
        <f t="shared" si="101"/>
        <v>666.66666666666663</v>
      </c>
      <c r="BY433" s="188">
        <f t="shared" si="90"/>
        <v>108</v>
      </c>
      <c r="BZ433" s="180">
        <f t="shared" ca="1" si="95"/>
        <v>46311</v>
      </c>
      <c r="CA433" s="93"/>
      <c r="CB433" s="93"/>
      <c r="CC433" s="93"/>
      <c r="CD433" s="93"/>
      <c r="CE433" s="93"/>
      <c r="CF433" s="93"/>
      <c r="CG433" s="93"/>
      <c r="CH433" s="93"/>
      <c r="CI433" s="93"/>
      <c r="CJ433" s="97"/>
      <c r="CK433" s="9">
        <f t="shared" si="91"/>
        <v>72000</v>
      </c>
    </row>
    <row r="434" spans="1:89" x14ac:dyDescent="0.5">
      <c r="A434" s="149"/>
      <c r="B434" s="34">
        <v>1022501008</v>
      </c>
      <c r="C434" s="154" t="s">
        <v>2026</v>
      </c>
      <c r="D434" s="141" t="s">
        <v>61</v>
      </c>
      <c r="E434" s="25"/>
      <c r="F434" s="132"/>
      <c r="G434" s="25"/>
      <c r="H434" s="12">
        <v>64000</v>
      </c>
      <c r="I434" s="11"/>
      <c r="J434" s="11">
        <v>2000</v>
      </c>
      <c r="K434" s="11"/>
      <c r="L434" s="11"/>
      <c r="M434" s="11">
        <v>8000</v>
      </c>
      <c r="N434" s="11"/>
      <c r="O434" s="11"/>
      <c r="P434" s="11"/>
      <c r="Q434" s="11">
        <v>16000</v>
      </c>
      <c r="R434" s="11"/>
      <c r="S434" s="25"/>
      <c r="T434" s="25">
        <v>6000</v>
      </c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11"/>
      <c r="AF434" s="11"/>
      <c r="AG434" s="11"/>
      <c r="AH434" s="11"/>
      <c r="AI434" s="25"/>
      <c r="AJ434" s="25"/>
      <c r="AK434" s="25"/>
      <c r="AL434" s="25"/>
      <c r="AM434" s="25"/>
      <c r="AN434" s="15">
        <f t="shared" si="92"/>
        <v>32000</v>
      </c>
      <c r="AO434" s="16">
        <f>SUMIF(เตรียมส่วนผสม!$C:$C,'รับ-จ่าย ประจำวัน'!$B434,เตรียมส่วนผสม!H:H)+SUMIF(กวนไส้!$C:$C,'รับ-จ่าย ประจำวัน'!$B434,กวนไส้!H:H)+SUMIF(ผลิต1!$C:$C,'รับ-จ่าย ประจำวัน'!$B434,ผลิต1!H:H)+SUMIF(ผลิต2!$C:$C,'รับ-จ่าย ประจำวัน'!$B434,ผลิต2!H:H)+SUMIF(เส้นแต่งหน้าขนมเค้ก!$C:$C,'รับ-จ่าย ประจำวัน'!$B434,เส้นแต่งหน้าขนมเค้ก!H:H)+SUMIF(แพ็ค!$C:$C,'รับ-จ่าย ประจำวัน'!$B434,แพ็ค!H:H)+SUMIF(ธุรการ!$C:$C,'รับ-จ่าย ประจำวัน'!$B434,ธุรการ!H:H)+SUMIF(เส้นแต่งหน้าขนมปัง!$C:$C,'รับ-จ่าย ประจำวัน'!$B434,เส้นแต่งหน้าขนมปัง!H:H)+SUMIF('วางแผนBC,CJ'!$C:$C,'รับ-จ่าย ประจำวัน'!$B434,'วางแผนBC,CJ'!H:H)+SUMIF(RD!$C:$C,'รับ-จ่าย ประจำวัน'!$B434,RD!H:H)+SUMIF('FG,ออนไล,คัดแยก'!$C:$C,'รับ-จ่าย ประจำวัน'!$B434,'FG,ออนไล,คัดแยก'!H:H)</f>
        <v>0</v>
      </c>
      <c r="AP434" s="16">
        <f>SUMIF(เตรียมส่วนผสม!$C:$C,'รับ-จ่าย ประจำวัน'!$B434,เตรียมส่วนผสม!I:I)+SUMIF(กวนไส้!$C:$C,'รับ-จ่าย ประจำวัน'!$B434,กวนไส้!I:I)+SUMIF(ผลิต1!$C:$C,'รับ-จ่าย ประจำวัน'!$B434,ผลิต1!I:I)+SUMIF(ผลิต2!$C:$C,'รับ-จ่าย ประจำวัน'!$B434,ผลิต2!I:I)+SUMIF(เส้นแต่งหน้าขนมเค้ก!$C:$C,'รับ-จ่าย ประจำวัน'!$B434,เส้นแต่งหน้าขนมเค้ก!I:I)+SUMIF(แพ็ค!$C:$C,'รับ-จ่าย ประจำวัน'!$B434,แพ็ค!I:I)+SUMIF(ธุรการ!$C:$C,'รับ-จ่าย ประจำวัน'!$B434,ธุรการ!I:I)+SUMIF(เส้นแต่งหน้าขนมปัง!$C:$C,'รับ-จ่าย ประจำวัน'!$B434,เส้นแต่งหน้าขนมปัง!I:I)+SUMIF('วางแผนBC,CJ'!$C:$C,'รับ-จ่าย ประจำวัน'!$B434,'วางแผนBC,CJ'!I:I)+SUMIF(RD!$C:$C,'รับ-จ่าย ประจำวัน'!$B434,RD!I:I)+SUMIF('FG,ออนไล,คัดแยก'!$C:$C,'รับ-จ่าย ประจำวัน'!$B434,'FG,ออนไล,คัดแยก'!I:I)</f>
        <v>2000</v>
      </c>
      <c r="AQ434" s="16">
        <f>SUMIF(เตรียมส่วนผสม!$C:$C,'รับ-จ่าย ประจำวัน'!$B434,เตรียมส่วนผสม!J:J)+SUMIF(กวนไส้!$C:$C,'รับ-จ่าย ประจำวัน'!$B434,กวนไส้!J:J)+SUMIF(ผลิต1!$C:$C,'รับ-จ่าย ประจำวัน'!$B434,ผลิต1!J:J)+SUMIF(ผลิต2!$C:$C,'รับ-จ่าย ประจำวัน'!$B434,ผลิต2!J:J)+SUMIF(เส้นแต่งหน้าขนมเค้ก!$C:$C,'รับ-จ่าย ประจำวัน'!$B434,เส้นแต่งหน้าขนมเค้ก!J:J)+SUMIF(แพ็ค!$C:$C,'รับ-จ่าย ประจำวัน'!$B434,แพ็ค!J:J)+SUMIF(ธุรการ!$C:$C,'รับ-จ่าย ประจำวัน'!$B434,ธุรการ!J:J)+SUMIF(เส้นแต่งหน้าขนมปัง!$C:$C,'รับ-จ่าย ประจำวัน'!$B434,เส้นแต่งหน้าขนมปัง!J:J)+SUMIF('วางแผนBC,CJ'!$C:$C,'รับ-จ่าย ประจำวัน'!$B434,'วางแผนBC,CJ'!J:J)+SUMIF(RD!$C:$C,'รับ-จ่าย ประจำวัน'!$B434,RD!J:J)+SUMIF('FG,ออนไล,คัดแยก'!$C:$C,'รับ-จ่าย ประจำวัน'!$B434,'FG,ออนไล,คัดแยก'!J:J)</f>
        <v>0</v>
      </c>
      <c r="AR434" s="16">
        <f>SUMIF(เตรียมส่วนผสม!$C:$C,'รับ-จ่าย ประจำวัน'!$B434,เตรียมส่วนผสม!K:K)+SUMIF(กวนไส้!$C:$C,'รับ-จ่าย ประจำวัน'!$B434,กวนไส้!K:K)+SUMIF(ผลิต1!$C:$C,'รับ-จ่าย ประจำวัน'!$B434,ผลิต1!K:K)+SUMIF(ผลิต2!$C:$C,'รับ-จ่าย ประจำวัน'!$B434,ผลิต2!K:K)+SUMIF(เส้นแต่งหน้าขนมเค้ก!$C:$C,'รับ-จ่าย ประจำวัน'!$B434,เส้นแต่งหน้าขนมเค้ก!K:K)+SUMIF(แพ็ค!$C:$C,'รับ-จ่าย ประจำวัน'!$B434,แพ็ค!K:K)+SUMIF(ธุรการ!$C:$C,'รับ-จ่าย ประจำวัน'!$B434,ธุรการ!K:K)+SUMIF(เส้นแต่งหน้าขนมปัง!$C:$C,'รับ-จ่าย ประจำวัน'!$B434,เส้นแต่งหน้าขนมปัง!K:K)+SUMIF('วางแผนBC,CJ'!$C:$C,'รับ-จ่าย ประจำวัน'!$B434,'วางแผนBC,CJ'!K:K)+SUMIF(RD!$C:$C,'รับ-จ่าย ประจำวัน'!$B434,RD!K:K)+SUMIF('FG,ออนไล,คัดแยก'!$C:$C,'รับ-จ่าย ประจำวัน'!$B434,'FG,ออนไล,คัดแยก'!K:K)</f>
        <v>2000</v>
      </c>
      <c r="AS434" s="16">
        <f>SUMIF(เตรียมส่วนผสม!$C:$C,'รับ-จ่าย ประจำวัน'!$B434,เตรียมส่วนผสม!L:L)+SUMIF(กวนไส้!$C:$C,'รับ-จ่าย ประจำวัน'!$B434,กวนไส้!L:L)+SUMIF(ผลิต1!$C:$C,'รับ-จ่าย ประจำวัน'!$B434,ผลิต1!L:L)+SUMIF(ผลิต2!$C:$C,'รับ-จ่าย ประจำวัน'!$B434,ผลิต2!L:L)+SUMIF(เส้นแต่งหน้าขนมเค้ก!$C:$C,'รับ-จ่าย ประจำวัน'!$B434,เส้นแต่งหน้าขนมเค้ก!L:L)+SUMIF(แพ็ค!$C:$C,'รับ-จ่าย ประจำวัน'!$B434,แพ็ค!L:L)+SUMIF(ธุรการ!$C:$C,'รับ-จ่าย ประจำวัน'!$B434,ธุรการ!L:L)+SUMIF(เส้นแต่งหน้าขนมปัง!$C:$C,'รับ-จ่าย ประจำวัน'!$B434,เส้นแต่งหน้าขนมปัง!L:L)+SUMIF('วางแผนBC,CJ'!$C:$C,'รับ-จ่าย ประจำวัน'!$B434,'วางแผนBC,CJ'!L:L)+SUMIF(RD!$C:$C,'รับ-จ่าย ประจำวัน'!$B434,RD!L:L)+SUMIF('FG,ออนไล,คัดแยก'!$C:$C,'รับ-จ่าย ประจำวัน'!$B434,'FG,ออนไล,คัดแยก'!L:L)</f>
        <v>6000</v>
      </c>
      <c r="AT434" s="16">
        <f>SUMIF(เตรียมส่วนผสม!$C:$C,'รับ-จ่าย ประจำวัน'!$B434,เตรียมส่วนผสม!M:M)+SUMIF(กวนไส้!$C:$C,'รับ-จ่าย ประจำวัน'!$B434,กวนไส้!M:M)+SUMIF(ผลิต1!$C:$C,'รับ-จ่าย ประจำวัน'!$B434,ผลิต1!M:M)+SUMIF(ผลิต2!$C:$C,'รับ-จ่าย ประจำวัน'!$B434,ผลิต2!M:M)+SUMIF(เส้นแต่งหน้าขนมเค้ก!$C:$C,'รับ-จ่าย ประจำวัน'!$B434,เส้นแต่งหน้าขนมเค้ก!M:M)+SUMIF(แพ็ค!$C:$C,'รับ-จ่าย ประจำวัน'!$B434,แพ็ค!M:M)+SUMIF(ธุรการ!$C:$C,'รับ-จ่าย ประจำวัน'!$B434,ธุรการ!M:M)+SUMIF(เส้นแต่งหน้าขนมปัง!$C:$C,'รับ-จ่าย ประจำวัน'!$B434,เส้นแต่งหน้าขนมปัง!M:M)+SUMIF('วางแผนBC,CJ'!$C:$C,'รับ-จ่าย ประจำวัน'!$B434,'วางแผนBC,CJ'!M:M)+SUMIF(RD!$C:$C,'รับ-จ่าย ประจำวัน'!$B434,RD!M:M)+SUMIF('FG,ออนไล,คัดแยก'!$C:$C,'รับ-จ่าย ประจำวัน'!$B434,'FG,ออนไล,คัดแยก'!M:M)</f>
        <v>0</v>
      </c>
      <c r="AU434" s="16">
        <f>SUMIF(เตรียมส่วนผสม!$C:$C,'รับ-จ่าย ประจำวัน'!$B434,เตรียมส่วนผสม!N:N)+SUMIF(กวนไส้!$C:$C,'รับ-จ่าย ประจำวัน'!$B434,กวนไส้!N:N)+SUMIF(ผลิต1!$C:$C,'รับ-จ่าย ประจำวัน'!$B434,ผลิต1!N:N)+SUMIF(ผลิต2!$C:$C,'รับ-จ่าย ประจำวัน'!$B434,ผลิต2!N:N)+SUMIF(เส้นแต่งหน้าขนมเค้ก!$C:$C,'รับ-จ่าย ประจำวัน'!$B434,เส้นแต่งหน้าขนมเค้ก!N:N)+SUMIF(แพ็ค!$C:$C,'รับ-จ่าย ประจำวัน'!$B434,แพ็ค!N:N)+SUMIF(ธุรการ!$C:$C,'รับ-จ่าย ประจำวัน'!$B434,ธุรการ!N:N)+SUMIF(เส้นแต่งหน้าขนมปัง!$C:$C,'รับ-จ่าย ประจำวัน'!$B434,เส้นแต่งหน้าขนมปัง!N:N)+SUMIF('วางแผนBC,CJ'!$C:$C,'รับ-จ่าย ประจำวัน'!$B434,'วางแผนBC,CJ'!N:N)+SUMIF(RD!$C:$C,'รับ-จ่าย ประจำวัน'!$B434,RD!N:N)+SUMIF('FG,ออนไล,คัดแยก'!$C:$C,'รับ-จ่าย ประจำวัน'!$B434,'FG,ออนไล,คัดแยก'!N:N)</f>
        <v>2000</v>
      </c>
      <c r="AV434" s="16">
        <f>SUMIF(เตรียมส่วนผสม!$C:$C,'รับ-จ่าย ประจำวัน'!$B434,เตรียมส่วนผสม!O:O)+SUMIF(กวนไส้!$C:$C,'รับ-จ่าย ประจำวัน'!$B434,กวนไส้!O:O)+SUMIF(ผลิต1!$C:$C,'รับ-จ่าย ประจำวัน'!$B434,ผลิต1!O:O)+SUMIF(ผลิต2!$C:$C,'รับ-จ่าย ประจำวัน'!$B434,ผลิต2!O:O)+SUMIF(เส้นแต่งหน้าขนมเค้ก!$C:$C,'รับ-จ่าย ประจำวัน'!$B434,เส้นแต่งหน้าขนมเค้ก!O:O)+SUMIF(แพ็ค!$C:$C,'รับ-จ่าย ประจำวัน'!$B434,แพ็ค!O:O)+SUMIF(ธุรการ!$C:$C,'รับ-จ่าย ประจำวัน'!$B434,ธุรการ!O:O)+SUMIF(เส้นแต่งหน้าขนมปัง!$C:$C,'รับ-จ่าย ประจำวัน'!$B434,เส้นแต่งหน้าขนมปัง!O:O)+SUMIF('วางแผนBC,CJ'!$C:$C,'รับ-จ่าย ประจำวัน'!$B434,'วางแผนBC,CJ'!O:O)+SUMIF(RD!$C:$C,'รับ-จ่าย ประจำวัน'!$B434,RD!O:O)+SUMIF('FG,ออนไล,คัดแยก'!$C:$C,'รับ-จ่าย ประจำวัน'!$B434,'FG,ออนไล,คัดแยก'!O:O)</f>
        <v>4000</v>
      </c>
      <c r="AW434" s="16">
        <f>SUMIF(เตรียมส่วนผสม!$C:$C,'รับ-จ่าย ประจำวัน'!$B434,เตรียมส่วนผสม!P:P)+SUMIF(กวนไส้!$C:$C,'รับ-จ่าย ประจำวัน'!$B434,กวนไส้!P:P)+SUMIF(ผลิต1!$C:$C,'รับ-จ่าย ประจำวัน'!$B434,ผลิต1!P:P)+SUMIF(ผลิต2!$C:$C,'รับ-จ่าย ประจำวัน'!$B434,ผลิต2!P:P)+SUMIF(เส้นแต่งหน้าขนมเค้ก!$C:$C,'รับ-จ่าย ประจำวัน'!$B434,เส้นแต่งหน้าขนมเค้ก!P:P)+SUMIF(แพ็ค!$C:$C,'รับ-จ่าย ประจำวัน'!$B434,แพ็ค!P:P)+SUMIF(ธุรการ!$C:$C,'รับ-จ่าย ประจำวัน'!$B434,ธุรการ!P:P)+SUMIF(เส้นแต่งหน้าขนมปัง!$C:$C,'รับ-จ่าย ประจำวัน'!$B434,เส้นแต่งหน้าขนมปัง!P:P)+SUMIF('วางแผนBC,CJ'!$C:$C,'รับ-จ่าย ประจำวัน'!$B434,'วางแผนBC,CJ'!P:P)+SUMIF(RD!$C:$C,'รับ-จ่าย ประจำวัน'!$B434,RD!P:P)+SUMIF('FG,ออนไล,คัดแยก'!$C:$C,'รับ-จ่าย ประจำวัน'!$B434,'FG,ออนไล,คัดแยก'!P:P)</f>
        <v>0</v>
      </c>
      <c r="AX434" s="16">
        <f>SUMIF(เตรียมส่วนผสม!$C:$C,'รับ-จ่าย ประจำวัน'!$B434,เตรียมส่วนผสม!Q:Q)+SUMIF(กวนไส้!$C:$C,'รับ-จ่าย ประจำวัน'!$B434,กวนไส้!Q:Q)+SUMIF(ผลิต1!$C:$C,'รับ-จ่าย ประจำวัน'!$B434,ผลิต1!Q:Q)+SUMIF(ผลิต2!$C:$C,'รับ-จ่าย ประจำวัน'!$B434,ผลิต2!Q:Q)+SUMIF(เส้นแต่งหน้าขนมเค้ก!$C:$C,'รับ-จ่าย ประจำวัน'!$B434,เส้นแต่งหน้าขนมเค้ก!Q:Q)+SUMIF(แพ็ค!$C:$C,'รับ-จ่าย ประจำวัน'!$B434,แพ็ค!Q:Q)+SUMIF(ธุรการ!$C:$C,'รับ-จ่าย ประจำวัน'!$B434,ธุรการ!Q:Q)+SUMIF(เส้นแต่งหน้าขนมปัง!$C:$C,'รับ-จ่าย ประจำวัน'!$B434,เส้นแต่งหน้าขนมปัง!Q:Q)+SUMIF('วางแผนBC,CJ'!$C:$C,'รับ-จ่าย ประจำวัน'!$B434,'วางแผนBC,CJ'!Q:Q)+SUMIF(RD!$C:$C,'รับ-จ่าย ประจำวัน'!$B434,RD!Q:Q)+SUMIF('FG,ออนไล,คัดแยก'!$C:$C,'รับ-จ่าย ประจำวัน'!$B434,'FG,ออนไล,คัดแยก'!Q:Q)</f>
        <v>0</v>
      </c>
      <c r="AY434" s="16">
        <f>SUMIF(เตรียมส่วนผสม!$C:$C,'รับ-จ่าย ประจำวัน'!$B434,เตรียมส่วนผสม!R:R)+SUMIF(กวนไส้!$C:$C,'รับ-จ่าย ประจำวัน'!$B434,กวนไส้!R:R)+SUMIF(ผลิต1!$C:$C,'รับ-จ่าย ประจำวัน'!$B434,ผลิต1!R:R)+SUMIF(ผลิต2!$C:$C,'รับ-จ่าย ประจำวัน'!$B434,ผลิต2!R:R)+SUMIF(เส้นแต่งหน้าขนมเค้ก!$C:$C,'รับ-จ่าย ประจำวัน'!$B434,เส้นแต่งหน้าขนมเค้ก!R:R)+SUMIF(แพ็ค!$C:$C,'รับ-จ่าย ประจำวัน'!$B434,แพ็ค!R:R)+SUMIF(ธุรการ!$C:$C,'รับ-จ่าย ประจำวัน'!$B434,ธุรการ!R:R)+SUMIF(เส้นแต่งหน้าขนมปัง!$C:$C,'รับ-จ่าย ประจำวัน'!$B434,เส้นแต่งหน้าขนมปัง!R:R)+SUMIF('วางแผนBC,CJ'!$C:$C,'รับ-จ่าย ประจำวัน'!$B434,'วางแผนBC,CJ'!R:R)+SUMIF(RD!$C:$C,'รับ-จ่าย ประจำวัน'!$B434,RD!R:R)+SUMIF('FG,ออนไล,คัดแยก'!$C:$C,'รับ-จ่าย ประจำวัน'!$B434,'FG,ออนไล,คัดแยก'!R:R)</f>
        <v>0</v>
      </c>
      <c r="AZ434" s="16">
        <f>SUMIF(เตรียมส่วนผสม!$C:$C,'รับ-จ่าย ประจำวัน'!$B434,เตรียมส่วนผสม!S:S)+SUMIF(กวนไส้!$C:$C,'รับ-จ่าย ประจำวัน'!$B434,กวนไส้!S:S)+SUMIF(ผลิต1!$C:$C,'รับ-จ่าย ประจำวัน'!$B434,ผลิต1!S:S)+SUMIF(ผลิต2!$C:$C,'รับ-จ่าย ประจำวัน'!$B434,ผลิต2!S:S)+SUMIF(เส้นแต่งหน้าขนมเค้ก!$C:$C,'รับ-จ่าย ประจำวัน'!$B434,เส้นแต่งหน้าขนมเค้ก!S:S)+SUMIF(แพ็ค!$C:$C,'รับ-จ่าย ประจำวัน'!$B434,แพ็ค!S:S)+SUMIF(ธุรการ!$C:$C,'รับ-จ่าย ประจำวัน'!$B434,ธุรการ!S:S)+SUMIF(เส้นแต่งหน้าขนมปัง!$C:$C,'รับ-จ่าย ประจำวัน'!$B434,เส้นแต่งหน้าขนมปัง!S:S)+SUMIF('วางแผนBC,CJ'!$C:$C,'รับ-จ่าย ประจำวัน'!$B434,'วางแผนBC,CJ'!S:S)+SUMIF(RD!$C:$C,'รับ-จ่าย ประจำวัน'!$B434,RD!S:S)+SUMIF('FG,ออนไล,คัดแยก'!$C:$C,'รับ-จ่าย ประจำวัน'!$B434,'FG,ออนไล,คัดแยก'!S:S)</f>
        <v>0</v>
      </c>
      <c r="BA434" s="16">
        <f>SUMIF(เตรียมส่วนผสม!$C:$C,'รับ-จ่าย ประจำวัน'!$B434,เตรียมส่วนผสม!T:T)+SUMIF(กวนไส้!$C:$C,'รับ-จ่าย ประจำวัน'!$B434,กวนไส้!T:T)+SUMIF(ผลิต1!$C:$C,'รับ-จ่าย ประจำวัน'!$B434,ผลิต1!T:T)+SUMIF(ผลิต2!$C:$C,'รับ-จ่าย ประจำวัน'!$B434,ผลิต2!T:T)+SUMIF(เส้นแต่งหน้าขนมเค้ก!$C:$C,'รับ-จ่าย ประจำวัน'!$B434,เส้นแต่งหน้าขนมเค้ก!T:T)+SUMIF(แพ็ค!$C:$C,'รับ-จ่าย ประจำวัน'!$B434,แพ็ค!T:T)+SUMIF(ธุรการ!$C:$C,'รับ-จ่าย ประจำวัน'!$B434,ธุรการ!T:T)+SUMIF(เส้นแต่งหน้าขนมปัง!$C:$C,'รับ-จ่าย ประจำวัน'!$B434,เส้นแต่งหน้าขนมปัง!T:T)+SUMIF('วางแผนBC,CJ'!$C:$C,'รับ-จ่าย ประจำวัน'!$B434,'วางแผนBC,CJ'!T:T)+SUMIF(RD!$C:$C,'รับ-จ่าย ประจำวัน'!$B434,RD!T:T)+SUMIF('FG,ออนไล,คัดแยก'!$C:$C,'รับ-จ่าย ประจำวัน'!$B434,'FG,ออนไล,คัดแยก'!T:T)</f>
        <v>0</v>
      </c>
      <c r="BB434" s="16">
        <f>SUMIF(เตรียมส่วนผสม!$C:$C,'รับ-จ่าย ประจำวัน'!$B434,เตรียมส่วนผสม!U:U)+SUMIF(กวนไส้!$C:$C,'รับ-จ่าย ประจำวัน'!$B434,กวนไส้!U:U)+SUMIF(ผลิต1!$C:$C,'รับ-จ่าย ประจำวัน'!$B434,ผลิต1!U:U)+SUMIF(ผลิต2!$C:$C,'รับ-จ่าย ประจำวัน'!$B434,ผลิต2!U:U)+SUMIF(เส้นแต่งหน้าขนมเค้ก!$C:$C,'รับ-จ่าย ประจำวัน'!$B434,เส้นแต่งหน้าขนมเค้ก!U:U)+SUMIF(แพ็ค!$C:$C,'รับ-จ่าย ประจำวัน'!$B434,แพ็ค!U:U)+SUMIF(ธุรการ!$C:$C,'รับ-จ่าย ประจำวัน'!$B434,ธุรการ!U:U)+SUMIF(เส้นแต่งหน้าขนมปัง!$C:$C,'รับ-จ่าย ประจำวัน'!$B434,เส้นแต่งหน้าขนมปัง!U:U)+SUMIF('วางแผนBC,CJ'!$C:$C,'รับ-จ่าย ประจำวัน'!$B434,'วางแผนBC,CJ'!U:U)+SUMIF(RD!$C:$C,'รับ-จ่าย ประจำวัน'!$B434,RD!U:U)+SUMIF('FG,ออนไล,คัดแยก'!$C:$C,'รับ-จ่าย ประจำวัน'!$B434,'FG,ออนไล,คัดแยก'!U:U)</f>
        <v>0</v>
      </c>
      <c r="BC434" s="16">
        <f>SUMIF(เตรียมส่วนผสม!$C:$C,'รับ-จ่าย ประจำวัน'!$B434,เตรียมส่วนผสม!V:V)+SUMIF(กวนไส้!$C:$C,'รับ-จ่าย ประจำวัน'!$B434,กวนไส้!V:V)+SUMIF(ผลิต1!$C:$C,'รับ-จ่าย ประจำวัน'!$B434,ผลิต1!V:V)+SUMIF(ผลิต2!$C:$C,'รับ-จ่าย ประจำวัน'!$B434,ผลิต2!V:V)+SUMIF(เส้นแต่งหน้าขนมเค้ก!$C:$C,'รับ-จ่าย ประจำวัน'!$B434,เส้นแต่งหน้าขนมเค้ก!V:V)+SUMIF(แพ็ค!$C:$C,'รับ-จ่าย ประจำวัน'!$B434,แพ็ค!V:V)+SUMIF(ธุรการ!$C:$C,'รับ-จ่าย ประจำวัน'!$B434,ธุรการ!V:V)+SUMIF(เส้นแต่งหน้าขนมปัง!$C:$C,'รับ-จ่าย ประจำวัน'!$B434,เส้นแต่งหน้าขนมปัง!V:V)+SUMIF('วางแผนBC,CJ'!$C:$C,'รับ-จ่าย ประจำวัน'!$B434,'วางแผนBC,CJ'!V:V)+SUMIF(RD!$C:$C,'รับ-จ่าย ประจำวัน'!$B434,RD!V:V)+SUMIF('FG,ออนไล,คัดแยก'!$C:$C,'รับ-จ่าย ประจำวัน'!$B434,'FG,ออนไล,คัดแยก'!V:V)</f>
        <v>0</v>
      </c>
      <c r="BD434" s="16">
        <f>SUMIF(เตรียมส่วนผสม!$C:$C,'รับ-จ่าย ประจำวัน'!$B434,เตรียมส่วนผสม!W:W)+SUMIF(กวนไส้!$C:$C,'รับ-จ่าย ประจำวัน'!$B434,กวนไส้!W:W)+SUMIF(ผลิต1!$C:$C,'รับ-จ่าย ประจำวัน'!$B434,ผลิต1!W:W)+SUMIF(ผลิต2!$C:$C,'รับ-จ่าย ประจำวัน'!$B434,ผลิต2!W:W)+SUMIF(เส้นแต่งหน้าขนมเค้ก!$C:$C,'รับ-จ่าย ประจำวัน'!$B434,เส้นแต่งหน้าขนมเค้ก!W:W)+SUMIF(แพ็ค!$C:$C,'รับ-จ่าย ประจำวัน'!$B434,แพ็ค!W:W)+SUMIF(ธุรการ!$C:$C,'รับ-จ่าย ประจำวัน'!$B434,ธุรการ!W:W)+SUMIF(เส้นแต่งหน้าขนมปัง!$C:$C,'รับ-จ่าย ประจำวัน'!$B434,เส้นแต่งหน้าขนมปัง!W:W)+SUMIF('วางแผนBC,CJ'!$C:$C,'รับ-จ่าย ประจำวัน'!$B434,'วางแผนBC,CJ'!W:W)+SUMIF(RD!$C:$C,'รับ-จ่าย ประจำวัน'!$B434,RD!W:W)+SUMIF('FG,ออนไล,คัดแยก'!$C:$C,'รับ-จ่าย ประจำวัน'!$B434,'FG,ออนไล,คัดแยก'!W:W)</f>
        <v>0</v>
      </c>
      <c r="BE434" s="16">
        <f>SUMIF(เตรียมส่วนผสม!$C:$C,'รับ-จ่าย ประจำวัน'!$B434,เตรียมส่วนผสม!X:X)+SUMIF(กวนไส้!$C:$C,'รับ-จ่าย ประจำวัน'!$B434,กวนไส้!X:X)+SUMIF(ผลิต1!$C:$C,'รับ-จ่าย ประจำวัน'!$B434,ผลิต1!X:X)+SUMIF(ผลิต2!$C:$C,'รับ-จ่าย ประจำวัน'!$B434,ผลิต2!X:X)+SUMIF(เส้นแต่งหน้าขนมเค้ก!$C:$C,'รับ-จ่าย ประจำวัน'!$B434,เส้นแต่งหน้าขนมเค้ก!X:X)+SUMIF(แพ็ค!$C:$C,'รับ-จ่าย ประจำวัน'!$B434,แพ็ค!X:X)+SUMIF(ธุรการ!$C:$C,'รับ-จ่าย ประจำวัน'!$B434,ธุรการ!X:X)+SUMIF(เส้นแต่งหน้าขนมปัง!$C:$C,'รับ-จ่าย ประจำวัน'!$B434,เส้นแต่งหน้าขนมปัง!X:X)+SUMIF('วางแผนBC,CJ'!$C:$C,'รับ-จ่าย ประจำวัน'!$B434,'วางแผนBC,CJ'!X:X)+SUMIF(RD!$C:$C,'รับ-จ่าย ประจำวัน'!$B434,RD!X:X)+SUMIF('FG,ออนไล,คัดแยก'!$C:$C,'รับ-จ่าย ประจำวัน'!$B434,'FG,ออนไล,คัดแยก'!X:X)</f>
        <v>0</v>
      </c>
      <c r="BF434" s="16">
        <f>SUMIF(เตรียมส่วนผสม!$C:$C,'รับ-จ่าย ประจำวัน'!$B434,เตรียมส่วนผสม!Y:Y)+SUMIF(กวนไส้!$C:$C,'รับ-จ่าย ประจำวัน'!$B434,กวนไส้!Y:Y)+SUMIF(ผลิต1!$C:$C,'รับ-จ่าย ประจำวัน'!$B434,ผลิต1!Y:Y)+SUMIF(ผลิต2!$C:$C,'รับ-จ่าย ประจำวัน'!$B434,ผลิต2!Y:Y)+SUMIF(เส้นแต่งหน้าขนมเค้ก!$C:$C,'รับ-จ่าย ประจำวัน'!$B434,เส้นแต่งหน้าขนมเค้ก!Y:Y)+SUMIF(แพ็ค!$C:$C,'รับ-จ่าย ประจำวัน'!$B434,แพ็ค!Y:Y)+SUMIF(ธุรการ!$C:$C,'รับ-จ่าย ประจำวัน'!$B434,ธุรการ!Y:Y)+SUMIF(เส้นแต่งหน้าขนมปัง!$C:$C,'รับ-จ่าย ประจำวัน'!$B434,เส้นแต่งหน้าขนมปัง!Y:Y)+SUMIF('วางแผนBC,CJ'!$C:$C,'รับ-จ่าย ประจำวัน'!$B434,'วางแผนBC,CJ'!Y:Y)+SUMIF(RD!$C:$C,'รับ-จ่าย ประจำวัน'!$B434,RD!Y:Y)+SUMIF('FG,ออนไล,คัดแยก'!$C:$C,'รับ-จ่าย ประจำวัน'!$B434,'FG,ออนไล,คัดแยก'!Y:Y)</f>
        <v>300</v>
      </c>
      <c r="BG434" s="16">
        <f>SUMIF(เตรียมส่วนผสม!$C:$C,'รับ-จ่าย ประจำวัน'!$B434,เตรียมส่วนผสม!Z:Z)+SUMIF(กวนไส้!$C:$C,'รับ-จ่าย ประจำวัน'!$B434,กวนไส้!Z:Z)+SUMIF(ผลิต1!$C:$C,'รับ-จ่าย ประจำวัน'!$B434,ผลิต1!Z:Z)+SUMIF(ผลิต2!$C:$C,'รับ-จ่าย ประจำวัน'!$B434,ผลิต2!Z:Z)+SUMIF(เส้นแต่งหน้าขนมเค้ก!$C:$C,'รับ-จ่าย ประจำวัน'!$B434,เส้นแต่งหน้าขนมเค้ก!Z:Z)+SUMIF(แพ็ค!$C:$C,'รับ-จ่าย ประจำวัน'!$B434,แพ็ค!Z:Z)+SUMIF(ธุรการ!$C:$C,'รับ-จ่าย ประจำวัน'!$B434,ธุรการ!Z:Z)+SUMIF(เส้นแต่งหน้าขนมปัง!$C:$C,'รับ-จ่าย ประจำวัน'!$B434,เส้นแต่งหน้าขนมปัง!Z:Z)+SUMIF('วางแผนBC,CJ'!$C:$C,'รับ-จ่าย ประจำวัน'!$B434,'วางแผนBC,CJ'!Z:Z)+SUMIF(RD!$C:$C,'รับ-จ่าย ประจำวัน'!$B434,RD!Z:Z)+SUMIF('FG,ออนไล,คัดแยก'!$C:$C,'รับ-จ่าย ประจำวัน'!$B434,'FG,ออนไล,คัดแยก'!Z:Z)</f>
        <v>0</v>
      </c>
      <c r="BH434" s="16">
        <f>SUMIF(เตรียมส่วนผสม!$C:$C,'รับ-จ่าย ประจำวัน'!$B434,เตรียมส่วนผสม!AA:AA)+SUMIF(กวนไส้!$C:$C,'รับ-จ่าย ประจำวัน'!$B434,กวนไส้!AA:AA)+SUMIF(ผลิต1!$C:$C,'รับ-จ่าย ประจำวัน'!$B434,ผลิต1!AA:AA)+SUMIF(ผลิต2!$C:$C,'รับ-จ่าย ประจำวัน'!$B434,ผลิต2!AA:AA)+SUMIF(เส้นแต่งหน้าขนมเค้ก!$C:$C,'รับ-จ่าย ประจำวัน'!$B434,เส้นแต่งหน้าขนมเค้ก!AA:AA)+SUMIF(แพ็ค!$C:$C,'รับ-จ่าย ประจำวัน'!$B434,แพ็ค!AA:AA)+SUMIF(ธุรการ!$C:$C,'รับ-จ่าย ประจำวัน'!$B434,ธุรการ!AA:AA)+SUMIF(เส้นแต่งหน้าขนมปัง!$C:$C,'รับ-จ่าย ประจำวัน'!$B434,เส้นแต่งหน้าขนมปัง!AA:AA)+SUMIF('วางแผนBC,CJ'!$C:$C,'รับ-จ่าย ประจำวัน'!$B434,'วางแผนBC,CJ'!AA:AA)+SUMIF(RD!$C:$C,'รับ-จ่าย ประจำวัน'!$B434,RD!AA:AA)+SUMIF('FG,ออนไล,คัดแยก'!$C:$C,'รับ-จ่าย ประจำวัน'!$B434,'FG,ออนไล,คัดแยก'!AA:AA)</f>
        <v>0</v>
      </c>
      <c r="BI434" s="16">
        <f>SUMIF(เตรียมส่วนผสม!$C:$C,'รับ-จ่าย ประจำวัน'!$B434,เตรียมส่วนผสม!AB:AB)+SUMIF(กวนไส้!$C:$C,'รับ-จ่าย ประจำวัน'!$B434,กวนไส้!AB:AB)+SUMIF(ผลิต1!$C:$C,'รับ-จ่าย ประจำวัน'!$B434,ผลิต1!AB:AB)+SUMIF(ผลิต2!$C:$C,'รับ-จ่าย ประจำวัน'!$B434,ผลิต2!AB:AB)+SUMIF(เส้นแต่งหน้าขนมเค้ก!$C:$C,'รับ-จ่าย ประจำวัน'!$B434,เส้นแต่งหน้าขนมเค้ก!AB:AB)+SUMIF(แพ็ค!$C:$C,'รับ-จ่าย ประจำวัน'!$B434,แพ็ค!AB:AB)+SUMIF(ธุรการ!$C:$C,'รับ-จ่าย ประจำวัน'!$B434,ธุรการ!AB:AB)+SUMIF(เส้นแต่งหน้าขนมปัง!$C:$C,'รับ-จ่าย ประจำวัน'!$B434,เส้นแต่งหน้าขนมปัง!AB:AB)+SUMIF('วางแผนBC,CJ'!$C:$C,'รับ-จ่าย ประจำวัน'!$B434,'วางแผนBC,CJ'!AB:AB)+SUMIF(RD!$C:$C,'รับ-จ่าย ประจำวัน'!$B434,RD!AB:AB)+SUMIF('FG,ออนไล,คัดแยก'!$C:$C,'รับ-จ่าย ประจำวัน'!$B434,'FG,ออนไล,คัดแยก'!AB:AB)</f>
        <v>0</v>
      </c>
      <c r="BJ434" s="16">
        <f>SUMIF(เตรียมส่วนผสม!$C:$C,'รับ-จ่าย ประจำวัน'!$B434,เตรียมส่วนผสม!AC:AC)+SUMIF(กวนไส้!$C:$C,'รับ-จ่าย ประจำวัน'!$B434,กวนไส้!AC:AC)+SUMIF(ผลิต1!$C:$C,'รับ-จ่าย ประจำวัน'!$B434,ผลิต1!AC:AC)+SUMIF(ผลิต2!$C:$C,'รับ-จ่าย ประจำวัน'!$B434,ผลิต2!AC:AC)+SUMIF(เส้นแต่งหน้าขนมเค้ก!$C:$C,'รับ-จ่าย ประจำวัน'!$B434,เส้นแต่งหน้าขนมเค้ก!AC:AC)+SUMIF(แพ็ค!$C:$C,'รับ-จ่าย ประจำวัน'!$B434,แพ็ค!AC:AC)+SUMIF(ธุรการ!$C:$C,'รับ-จ่าย ประจำวัน'!$B434,ธุรการ!AC:AC)+SUMIF(เส้นแต่งหน้าขนมปัง!$C:$C,'รับ-จ่าย ประจำวัน'!$B434,เส้นแต่งหน้าขนมปัง!AC:AC)+SUMIF('วางแผนBC,CJ'!$C:$C,'รับ-จ่าย ประจำวัน'!$B434,'วางแผนBC,CJ'!AC:AC)+SUMIF(RD!$C:$C,'รับ-จ่าย ประจำวัน'!$B434,RD!AC:AC)+SUMIF('FG,ออนไล,คัดแยก'!$C:$C,'รับ-จ่าย ประจำวัน'!$B434,'FG,ออนไล,คัดแยก'!AC:AC)</f>
        <v>0</v>
      </c>
      <c r="BK434" s="16">
        <f>SUMIF(เตรียมส่วนผสม!$C:$C,'รับ-จ่าย ประจำวัน'!$B434,เตรียมส่วนผสม!AD:AD)+SUMIF(กวนไส้!$C:$C,'รับ-จ่าย ประจำวัน'!$B434,กวนไส้!AD:AD)+SUMIF(ผลิต1!$C:$C,'รับ-จ่าย ประจำวัน'!$B434,ผลิต1!AD:AD)+SUMIF(ผลิต2!$C:$C,'รับ-จ่าย ประจำวัน'!$B434,ผลิต2!AD:AD)+SUMIF(เส้นแต่งหน้าขนมเค้ก!$C:$C,'รับ-จ่าย ประจำวัน'!$B434,เส้นแต่งหน้าขนมเค้ก!AD:AD)+SUMIF(แพ็ค!$C:$C,'รับ-จ่าย ประจำวัน'!$B434,แพ็ค!AD:AD)+SUMIF(ธุรการ!$C:$C,'รับ-จ่าย ประจำวัน'!$B434,ธุรการ!AD:AD)+SUMIF(เส้นแต่งหน้าขนมปัง!$C:$C,'รับ-จ่าย ประจำวัน'!$B434,เส้นแต่งหน้าขนมปัง!AD:AD)+SUMIF('วางแผนBC,CJ'!$C:$C,'รับ-จ่าย ประจำวัน'!$B434,'วางแผนBC,CJ'!AD:AD)+SUMIF(RD!$C:$C,'รับ-จ่าย ประจำวัน'!$B434,RD!AD:AD)+SUMIF('FG,ออนไล,คัดแยก'!$C:$C,'รับ-จ่าย ประจำวัน'!$B434,'FG,ออนไล,คัดแยก'!AD:AD)</f>
        <v>0</v>
      </c>
      <c r="BL434" s="16">
        <f>SUMIF(เตรียมส่วนผสม!$C:$C,'รับ-จ่าย ประจำวัน'!$B434,เตรียมส่วนผสม!AE:AE)+SUMIF(กวนไส้!$C:$C,'รับ-จ่าย ประจำวัน'!$B434,กวนไส้!AE:AE)+SUMIF(ผลิต1!$C:$C,'รับ-จ่าย ประจำวัน'!$B434,ผลิต1!AE:AE)+SUMIF(ผลิต2!$C:$C,'รับ-จ่าย ประจำวัน'!$B434,ผลิต2!AE:AE)+SUMIF(เส้นแต่งหน้าขนมเค้ก!$C:$C,'รับ-จ่าย ประจำวัน'!$B434,เส้นแต่งหน้าขนมเค้ก!AE:AE)+SUMIF(แพ็ค!$C:$C,'รับ-จ่าย ประจำวัน'!$B434,แพ็ค!AE:AE)+SUMIF(ธุรการ!$C:$C,'รับ-จ่าย ประจำวัน'!$B434,ธุรการ!AE:AE)+SUMIF(เส้นแต่งหน้าขนมปัง!$C:$C,'รับ-จ่าย ประจำวัน'!$B434,เส้นแต่งหน้าขนมปัง!AE:AE)+SUMIF('วางแผนBC,CJ'!$C:$C,'รับ-จ่าย ประจำวัน'!$B434,'วางแผนBC,CJ'!AE:AE)+SUMIF(RD!$C:$C,'รับ-จ่าย ประจำวัน'!$B434,RD!AE:AE)+SUMIF('FG,ออนไล,คัดแยก'!$C:$C,'รับ-จ่าย ประจำวัน'!$B434,'FG,ออนไล,คัดแยก'!AE:AE)</f>
        <v>0</v>
      </c>
      <c r="BM434" s="16">
        <f>SUMIF(เตรียมส่วนผสม!$C:$C,'รับ-จ่าย ประจำวัน'!$B434,เตรียมส่วนผสม!AF:AF)+SUMIF(กวนไส้!$C:$C,'รับ-จ่าย ประจำวัน'!$B434,กวนไส้!AF:AF)+SUMIF(ผลิต1!$C:$C,'รับ-จ่าย ประจำวัน'!$B434,ผลิต1!AF:AF)+SUMIF(ผลิต2!$C:$C,'รับ-จ่าย ประจำวัน'!$B434,ผลิต2!AF:AF)+SUMIF(เส้นแต่งหน้าขนมเค้ก!$C:$C,'รับ-จ่าย ประจำวัน'!$B434,เส้นแต่งหน้าขนมเค้ก!AF:AF)+SUMIF(แพ็ค!$C:$C,'รับ-จ่าย ประจำวัน'!$B434,แพ็ค!AF:AF)+SUMIF(ธุรการ!$C:$C,'รับ-จ่าย ประจำวัน'!$B434,ธุรการ!AF:AF)+SUMIF(เส้นแต่งหน้าขนมปัง!$C:$C,'รับ-จ่าย ประจำวัน'!$B434,เส้นแต่งหน้าขนมปัง!AF:AF)+SUMIF('วางแผนBC,CJ'!$C:$C,'รับ-จ่าย ประจำวัน'!$B434,'วางแผนBC,CJ'!AF:AF)+SUMIF(RD!$C:$C,'รับ-จ่าย ประจำวัน'!$B434,RD!AF:AF)+SUMIF('FG,ออนไล,คัดแยก'!$C:$C,'รับ-จ่าย ประจำวัน'!$B434,'FG,ออนไล,คัดแยก'!AF:AF)</f>
        <v>0</v>
      </c>
      <c r="BN434" s="16">
        <f>SUMIF(เตรียมส่วนผสม!$C:$C,'รับ-จ่าย ประจำวัน'!$B434,เตรียมส่วนผสม!AG:AG)+SUMIF(กวนไส้!$C:$C,'รับ-จ่าย ประจำวัน'!$B434,กวนไส้!AG:AG)+SUMIF(ผลิต1!$C:$C,'รับ-จ่าย ประจำวัน'!$B434,ผลิต1!AG:AG)+SUMIF(ผลิต2!$C:$C,'รับ-จ่าย ประจำวัน'!$B434,ผลิต2!AG:AG)+SUMIF(เส้นแต่งหน้าขนมเค้ก!$C:$C,'รับ-จ่าย ประจำวัน'!$B434,เส้นแต่งหน้าขนมเค้ก!AG:AG)+SUMIF(แพ็ค!$C:$C,'รับ-จ่าย ประจำวัน'!$B434,แพ็ค!AG:AG)+SUMIF(ธุรการ!$C:$C,'รับ-จ่าย ประจำวัน'!$B434,ธุรการ!AG:AG)+SUMIF(เส้นแต่งหน้าขนมปัง!$C:$C,'รับ-จ่าย ประจำวัน'!$B434,เส้นแต่งหน้าขนมปัง!AG:AG)+SUMIF('วางแผนBC,CJ'!$C:$C,'รับ-จ่าย ประจำวัน'!$B434,'วางแผนBC,CJ'!AG:AG)+SUMIF(RD!$C:$C,'รับ-จ่าย ประจำวัน'!$B434,RD!AG:AG)+SUMIF('FG,ออนไล,คัดแยก'!$C:$C,'รับ-จ่าย ประจำวัน'!$B434,'FG,ออนไล,คัดแยก'!AG:AG)</f>
        <v>0</v>
      </c>
      <c r="BO434" s="16">
        <f>SUMIF(เตรียมส่วนผสม!$C:$C,'รับ-จ่าย ประจำวัน'!$B434,เตรียมส่วนผสม!AH:AH)+SUMIF(กวนไส้!$C:$C,'รับ-จ่าย ประจำวัน'!$B434,กวนไส้!AH:AH)+SUMIF(ผลิต1!$C:$C,'รับ-จ่าย ประจำวัน'!$B434,ผลิต1!AH:AH)+SUMIF(ผลิต2!$C:$C,'รับ-จ่าย ประจำวัน'!$B434,ผลิต2!AH:AH)+SUMIF(เส้นแต่งหน้าขนมเค้ก!$C:$C,'รับ-จ่าย ประจำวัน'!$B434,เส้นแต่งหน้าขนมเค้ก!AH:AH)+SUMIF(แพ็ค!$C:$C,'รับ-จ่าย ประจำวัน'!$B434,แพ็ค!AH:AH)+SUMIF(ธุรการ!$C:$C,'รับ-จ่าย ประจำวัน'!$B434,ธุรการ!AH:AH)+SUMIF(เส้นแต่งหน้าขนมปัง!$C:$C,'รับ-จ่าย ประจำวัน'!$B434,เส้นแต่งหน้าขนมปัง!AH:AH)+SUMIF('วางแผนBC,CJ'!$C:$C,'รับ-จ่าย ประจำวัน'!$B434,'วางแผนBC,CJ'!AH:AH)+SUMIF(RD!$C:$C,'รับ-จ่าย ประจำวัน'!$B434,RD!AH:AH)+SUMIF('FG,ออนไล,คัดแยก'!$C:$C,'รับ-จ่าย ประจำวัน'!$B434,'FG,ออนไล,คัดแยก'!AH:AH)</f>
        <v>0</v>
      </c>
      <c r="BP434" s="16">
        <f>SUMIF(เตรียมส่วนผสม!$C:$C,'รับ-จ่าย ประจำวัน'!$B434,เตรียมส่วนผสม!AI:AI)+SUMIF(กวนไส้!$C:$C,'รับ-จ่าย ประจำวัน'!$B434,กวนไส้!AI:AI)+SUMIF(ผลิต1!$C:$C,'รับ-จ่าย ประจำวัน'!$B434,ผลิต1!AI:AI)+SUMIF(ผลิต2!$C:$C,'รับ-จ่าย ประจำวัน'!$B434,ผลิต2!AI:AI)+SUMIF(เส้นแต่งหน้าขนมเค้ก!$C:$C,'รับ-จ่าย ประจำวัน'!$B434,เส้นแต่งหน้าขนมเค้ก!AI:AI)+SUMIF(แพ็ค!$C:$C,'รับ-จ่าย ประจำวัน'!$B434,แพ็ค!AI:AI)+SUMIF(ธุรการ!$C:$C,'รับ-จ่าย ประจำวัน'!$B434,ธุรการ!AI:AI)+SUMIF(เส้นแต่งหน้าขนมปัง!$C:$C,'รับ-จ่าย ประจำวัน'!$B434,เส้นแต่งหน้าขนมปัง!AI:AI)+SUMIF('วางแผนBC,CJ'!$C:$C,'รับ-จ่าย ประจำวัน'!$B434,'วางแผนBC,CJ'!AI:AI)+SUMIF(RD!$C:$C,'รับ-จ่าย ประจำวัน'!$B434,RD!AI:AI)+SUMIF('FG,ออนไล,คัดแยก'!$C:$C,'รับ-จ่าย ประจำวัน'!$B434,'FG,ออนไล,คัดแยก'!AI:AI)</f>
        <v>0</v>
      </c>
      <c r="BQ434" s="16">
        <f>SUMIF(เตรียมส่วนผสม!$C:$C,'รับ-จ่าย ประจำวัน'!$B434,เตรียมส่วนผสม!AJ:AJ)+SUMIF(กวนไส้!$C:$C,'รับ-จ่าย ประจำวัน'!$B434,กวนไส้!AJ:AJ)+SUMIF(ผลิต1!$C:$C,'รับ-จ่าย ประจำวัน'!$B434,ผลิต1!AJ:AJ)+SUMIF(ผลิต2!$C:$C,'รับ-จ่าย ประจำวัน'!$B434,ผลิต2!AJ:AJ)+SUMIF(เส้นแต่งหน้าขนมเค้ก!$C:$C,'รับ-จ่าย ประจำวัน'!$B434,เส้นแต่งหน้าขนมเค้ก!AJ:AJ)+SUMIF(แพ็ค!$C:$C,'รับ-จ่าย ประจำวัน'!$B434,แพ็ค!AJ:AJ)+SUMIF(ธุรการ!$C:$C,'รับ-จ่าย ประจำวัน'!$B434,ธุรการ!AJ:AJ)+SUMIF(เส้นแต่งหน้าขนมปัง!$C:$C,'รับ-จ่าย ประจำวัน'!$B434,เส้นแต่งหน้าขนมปัง!AJ:AJ)+SUMIF('วางแผนBC,CJ'!$C:$C,'รับ-จ่าย ประจำวัน'!$B434,'วางแผนBC,CJ'!AJ:AJ)+SUMIF(RD!$C:$C,'รับ-จ่าย ประจำวัน'!$B434,RD!AJ:AJ)+SUMIF('FG,ออนไล,คัดแยก'!$C:$C,'รับ-จ่าย ประจำวัน'!$B434,'FG,ออนไล,คัดแยก'!AJ:AJ)</f>
        <v>0</v>
      </c>
      <c r="BR434" s="16">
        <f>SUMIF(เตรียมส่วนผสม!$C:$C,'รับ-จ่าย ประจำวัน'!$B434,เตรียมส่วนผสม!AK:AK)+SUMIF(กวนไส้!$C:$C,'รับ-จ่าย ประจำวัน'!$B434,กวนไส้!AK:AK)+SUMIF(ผลิต1!$C:$C,'รับ-จ่าย ประจำวัน'!$B434,ผลิต1!AK:AK)+SUMIF(ผลิต2!$C:$C,'รับ-จ่าย ประจำวัน'!$B434,ผลิต2!AK:AK)+SUMIF(เส้นแต่งหน้าขนมเค้ก!$C:$C,'รับ-จ่าย ประจำวัน'!$B434,เส้นแต่งหน้าขนมเค้ก!AK:AK)+SUMIF(แพ็ค!$C:$C,'รับ-จ่าย ประจำวัน'!$B434,แพ็ค!AK:AK)+SUMIF(ธุรการ!$C:$C,'รับ-จ่าย ประจำวัน'!$B434,ธุรการ!AK:AK)+SUMIF(เส้นแต่งหน้าขนมปัง!$C:$C,'รับ-จ่าย ประจำวัน'!$B434,เส้นแต่งหน้าขนมปัง!AK:AK)+SUMIF('วางแผนBC,CJ'!$C:$C,'รับ-จ่าย ประจำวัน'!$B434,'วางแผนBC,CJ'!AK:AK)+SUMIF(RD!$C:$C,'รับ-จ่าย ประจำวัน'!$B434,RD!AK:AK)+SUMIF('FG,ออนไล,คัดแยก'!$C:$C,'รับ-จ่าย ประจำวัน'!$B434,'FG,ออนไล,คัดแยก'!AK:AK)</f>
        <v>0</v>
      </c>
      <c r="BS434" s="16">
        <f>SUMIF(เตรียมส่วนผสม!$C:$C,'รับ-จ่าย ประจำวัน'!$B434,เตรียมส่วนผสม!AL:AL)+SUMIF(กวนไส้!$C:$C,'รับ-จ่าย ประจำวัน'!$B434,กวนไส้!AL:AL)+SUMIF(ผลิต1!$C:$C,'รับ-จ่าย ประจำวัน'!$B434,ผลิต1!AL:AL)+SUMIF(ผลิต2!$C:$C,'รับ-จ่าย ประจำวัน'!$B434,ผลิต2!AL:AL)+SUMIF(เส้นแต่งหน้าขนมเค้ก!$C:$C,'รับ-จ่าย ประจำวัน'!$B434,เส้นแต่งหน้าขนมเค้ก!AL:AL)+SUMIF(แพ็ค!$C:$C,'รับ-จ่าย ประจำวัน'!$B434,แพ็ค!AL:AL)+SUMIF(ธุรการ!$C:$C,'รับ-จ่าย ประจำวัน'!$B434,ธุรการ!AL:AL)+SUMIF(เส้นแต่งหน้าขนมปัง!$C:$C,'รับ-จ่าย ประจำวัน'!$B434,เส้นแต่งหน้าขนมปัง!AL:AL)+SUMIF('วางแผนBC,CJ'!$C:$C,'รับ-จ่าย ประจำวัน'!$B434,'วางแผนBC,CJ'!AL:AL)+SUMIF(RD!$C:$C,'รับ-จ่าย ประจำวัน'!$B434,RD!AL:AL)+SUMIF('FG,ออนไล,คัดแยก'!$C:$C,'รับ-จ่าย ประจำวัน'!$B434,'FG,ออนไล,คัดแยก'!AL:AL)</f>
        <v>0</v>
      </c>
      <c r="BT434" s="18">
        <f t="shared" si="93"/>
        <v>16300</v>
      </c>
      <c r="BU434" s="116"/>
      <c r="BV434" s="146">
        <f t="shared" si="94"/>
        <v>79700</v>
      </c>
      <c r="BW434" s="184">
        <v>30</v>
      </c>
      <c r="BX434" s="172">
        <f t="shared" si="101"/>
        <v>543.33333333333337</v>
      </c>
      <c r="BY434" s="188">
        <f t="shared" si="90"/>
        <v>146.68711656441718</v>
      </c>
      <c r="BZ434" s="180">
        <f t="shared" ca="1" si="95"/>
        <v>46349.687116564419</v>
      </c>
      <c r="CA434" s="93"/>
      <c r="CB434" s="93"/>
      <c r="CC434" s="93"/>
      <c r="CD434" s="93"/>
      <c r="CE434" s="93"/>
      <c r="CF434" s="93"/>
      <c r="CG434" s="93"/>
      <c r="CH434" s="93"/>
      <c r="CI434" s="93"/>
      <c r="CJ434" s="97"/>
      <c r="CK434" s="9">
        <f t="shared" si="91"/>
        <v>79700</v>
      </c>
    </row>
    <row r="435" spans="1:89" x14ac:dyDescent="0.5">
      <c r="A435" s="149"/>
      <c r="B435" s="34">
        <v>1022301005</v>
      </c>
      <c r="C435" s="154" t="s">
        <v>2041</v>
      </c>
      <c r="D435" s="141" t="s">
        <v>61</v>
      </c>
      <c r="E435" s="25"/>
      <c r="F435" s="132"/>
      <c r="G435" s="25"/>
      <c r="H435" s="12">
        <v>43500</v>
      </c>
      <c r="I435" s="11"/>
      <c r="J435" s="11"/>
      <c r="K435" s="11"/>
      <c r="L435" s="11"/>
      <c r="M435" s="11"/>
      <c r="N435" s="11"/>
      <c r="O435" s="11">
        <v>32000</v>
      </c>
      <c r="P435" s="11"/>
      <c r="Q435" s="11"/>
      <c r="R435" s="11"/>
      <c r="S435" s="25">
        <v>50000</v>
      </c>
      <c r="T435" s="25"/>
      <c r="U435" s="25"/>
      <c r="V435" s="25"/>
      <c r="W435" s="25"/>
      <c r="X435" s="25">
        <f>70000+50000</f>
        <v>120000</v>
      </c>
      <c r="Y435" s="25"/>
      <c r="Z435" s="25"/>
      <c r="AA435" s="25"/>
      <c r="AB435" s="25"/>
      <c r="AC435" s="25"/>
      <c r="AD435" s="25"/>
      <c r="AE435" s="11"/>
      <c r="AF435" s="11"/>
      <c r="AG435" s="11"/>
      <c r="AH435" s="11"/>
      <c r="AI435" s="25"/>
      <c r="AJ435" s="25"/>
      <c r="AK435" s="25"/>
      <c r="AL435" s="25">
        <v>100000</v>
      </c>
      <c r="AN435" s="15">
        <f>I435+J435+K435+L435+M435+N435+O435+P435+Q435+R435+S435+T435+U435+V435+W435+X435+Y435+Z435+AA435+AB435+AC435+AD435+AE435+AF435+AG435+AH435+AI435+AJ435+AK435+AL435+AM434</f>
        <v>302000</v>
      </c>
      <c r="AO435" s="16">
        <f>SUMIF(เตรียมส่วนผสม!$C:$C,'รับ-จ่าย ประจำวัน'!$B435,เตรียมส่วนผสม!H:H)+SUMIF(กวนไส้!$C:$C,'รับ-จ่าย ประจำวัน'!$B435,กวนไส้!H:H)+SUMIF(ผลิต1!$C:$C,'รับ-จ่าย ประจำวัน'!$B435,ผลิต1!H:H)+SUMIF(ผลิต2!$C:$C,'รับ-จ่าย ประจำวัน'!$B435,ผลิต2!H:H)+SUMIF(เส้นแต่งหน้าขนมเค้ก!$C:$C,'รับ-จ่าย ประจำวัน'!$B435,เส้นแต่งหน้าขนมเค้ก!H:H)+SUMIF(แพ็ค!$C:$C,'รับ-จ่าย ประจำวัน'!$B435,แพ็ค!H:H)+SUMIF(ธุรการ!$C:$C,'รับ-จ่าย ประจำวัน'!$B435,ธุรการ!H:H)+SUMIF(เส้นแต่งหน้าขนมปัง!$C:$C,'รับ-จ่าย ประจำวัน'!$B435,เส้นแต่งหน้าขนมปัง!H:H)+SUMIF('วางแผนBC,CJ'!$C:$C,'รับ-จ่าย ประจำวัน'!$B435,'วางแผนBC,CJ'!H:H)+SUMIF(RD!$C:$C,'รับ-จ่าย ประจำวัน'!$B435,RD!H:H)+SUMIF('FG,ออนไล,คัดแยก'!$C:$C,'รับ-จ่าย ประจำวัน'!$B435,'FG,ออนไล,คัดแยก'!H:H)</f>
        <v>9600</v>
      </c>
      <c r="AP435" s="16">
        <f>SUMIF(เตรียมส่วนผสม!$C:$C,'รับ-จ่าย ประจำวัน'!$B435,เตรียมส่วนผสม!I:I)+SUMIF(กวนไส้!$C:$C,'รับ-จ่าย ประจำวัน'!$B435,กวนไส้!I:I)+SUMIF(ผลิต1!$C:$C,'รับ-จ่าย ประจำวัน'!$B435,ผลิต1!I:I)+SUMIF(ผลิต2!$C:$C,'รับ-จ่าย ประจำวัน'!$B435,ผลิต2!I:I)+SUMIF(เส้นแต่งหน้าขนมเค้ก!$C:$C,'รับ-จ่าย ประจำวัน'!$B435,เส้นแต่งหน้าขนมเค้ก!I:I)+SUMIF(แพ็ค!$C:$C,'รับ-จ่าย ประจำวัน'!$B435,แพ็ค!I:I)+SUMIF(ธุรการ!$C:$C,'รับ-จ่าย ประจำวัน'!$B435,ธุรการ!I:I)+SUMIF(เส้นแต่งหน้าขนมปัง!$C:$C,'รับ-จ่าย ประจำวัน'!$B435,เส้นแต่งหน้าขนมปัง!I:I)+SUMIF('วางแผนBC,CJ'!$C:$C,'รับ-จ่าย ประจำวัน'!$B435,'วางแผนBC,CJ'!I:I)+SUMIF(RD!$C:$C,'รับ-จ่าย ประจำวัน'!$B435,RD!I:I)+SUMIF('FG,ออนไล,คัดแยก'!$C:$C,'รับ-จ่าย ประจำวัน'!$B435,'FG,ออนไล,คัดแยก'!I:I)</f>
        <v>8800</v>
      </c>
      <c r="AQ435" s="16">
        <f>SUMIF(เตรียมส่วนผสม!$C:$C,'รับ-จ่าย ประจำวัน'!$B435,เตรียมส่วนผสม!J:J)+SUMIF(กวนไส้!$C:$C,'รับ-จ่าย ประจำวัน'!$B435,กวนไส้!J:J)+SUMIF(ผลิต1!$C:$C,'รับ-จ่าย ประจำวัน'!$B435,ผลิต1!J:J)+SUMIF(ผลิต2!$C:$C,'รับ-จ่าย ประจำวัน'!$B435,ผลิต2!J:J)+SUMIF(เส้นแต่งหน้าขนมเค้ก!$C:$C,'รับ-จ่าย ประจำวัน'!$B435,เส้นแต่งหน้าขนมเค้ก!J:J)+SUMIF(แพ็ค!$C:$C,'รับ-จ่าย ประจำวัน'!$B435,แพ็ค!J:J)+SUMIF(ธุรการ!$C:$C,'รับ-จ่าย ประจำวัน'!$B435,ธุรการ!J:J)+SUMIF(เส้นแต่งหน้าขนมปัง!$C:$C,'รับ-จ่าย ประจำวัน'!$B435,เส้นแต่งหน้าขนมปัง!J:J)+SUMIF('วางแผนBC,CJ'!$C:$C,'รับ-จ่าย ประจำวัน'!$B435,'วางแผนBC,CJ'!J:J)+SUMIF(RD!$C:$C,'รับ-จ่าย ประจำวัน'!$B435,RD!J:J)+SUMIF('FG,ออนไล,คัดแยก'!$C:$C,'รับ-จ่าย ประจำวัน'!$B435,'FG,ออนไล,คัดแยก'!J:J)</f>
        <v>0</v>
      </c>
      <c r="AR435" s="16">
        <f>SUMIF(เตรียมส่วนผสม!$C:$C,'รับ-จ่าย ประจำวัน'!$B435,เตรียมส่วนผสม!K:K)+SUMIF(กวนไส้!$C:$C,'รับ-จ่าย ประจำวัน'!$B435,กวนไส้!K:K)+SUMIF(ผลิต1!$C:$C,'รับ-จ่าย ประจำวัน'!$B435,ผลิต1!K:K)+SUMIF(ผลิต2!$C:$C,'รับ-จ่าย ประจำวัน'!$B435,ผลิต2!K:K)+SUMIF(เส้นแต่งหน้าขนมเค้ก!$C:$C,'รับ-จ่าย ประจำวัน'!$B435,เส้นแต่งหน้าขนมเค้ก!K:K)+SUMIF(แพ็ค!$C:$C,'รับ-จ่าย ประจำวัน'!$B435,แพ็ค!K:K)+SUMIF(ธุรการ!$C:$C,'รับ-จ่าย ประจำวัน'!$B435,ธุรการ!K:K)+SUMIF(เส้นแต่งหน้าขนมปัง!$C:$C,'รับ-จ่าย ประจำวัน'!$B435,เส้นแต่งหน้าขนมปัง!K:K)+SUMIF('วางแผนBC,CJ'!$C:$C,'รับ-จ่าย ประจำวัน'!$B435,'วางแผนBC,CJ'!K:K)+SUMIF(RD!$C:$C,'รับ-จ่าย ประจำวัน'!$B435,RD!K:K)+SUMIF('FG,ออนไล,คัดแยก'!$C:$C,'รับ-จ่าย ประจำวัน'!$B435,'FG,ออนไล,คัดแยก'!K:K)</f>
        <v>10600</v>
      </c>
      <c r="AS435" s="16">
        <f>SUMIF(เตรียมส่วนผสม!$C:$C,'รับ-จ่าย ประจำวัน'!$B435,เตรียมส่วนผสม!L:L)+SUMIF(กวนไส้!$C:$C,'รับ-จ่าย ประจำวัน'!$B435,กวนไส้!L:L)+SUMIF(ผลิต1!$C:$C,'รับ-จ่าย ประจำวัน'!$B435,ผลิต1!L:L)+SUMIF(ผลิต2!$C:$C,'รับ-จ่าย ประจำวัน'!$B435,ผลิต2!L:L)+SUMIF(เส้นแต่งหน้าขนมเค้ก!$C:$C,'รับ-จ่าย ประจำวัน'!$B435,เส้นแต่งหน้าขนมเค้ก!L:L)+SUMIF(แพ็ค!$C:$C,'รับ-จ่าย ประจำวัน'!$B435,แพ็ค!L:L)+SUMIF(ธุรการ!$C:$C,'รับ-จ่าย ประจำวัน'!$B435,ธุรการ!L:L)+SUMIF(เส้นแต่งหน้าขนมปัง!$C:$C,'รับ-จ่าย ประจำวัน'!$B435,เส้นแต่งหน้าขนมปัง!L:L)+SUMIF('วางแผนBC,CJ'!$C:$C,'รับ-จ่าย ประจำวัน'!$B435,'วางแผนBC,CJ'!L:L)+SUMIF(RD!$C:$C,'รับ-จ่าย ประจำวัน'!$B435,RD!L:L)+SUMIF('FG,ออนไล,คัดแยก'!$C:$C,'รับ-จ่าย ประจำวัน'!$B435,'FG,ออนไล,คัดแยก'!L:L)</f>
        <v>10900</v>
      </c>
      <c r="AT435" s="16">
        <f>SUMIF(เตรียมส่วนผสม!$C:$C,'รับ-จ่าย ประจำวัน'!$B435,เตรียมส่วนผสม!M:M)+SUMIF(กวนไส้!$C:$C,'รับ-จ่าย ประจำวัน'!$B435,กวนไส้!M:M)+SUMIF(ผลิต1!$C:$C,'รับ-จ่าย ประจำวัน'!$B435,ผลิต1!M:M)+SUMIF(ผลิต2!$C:$C,'รับ-จ่าย ประจำวัน'!$B435,ผลิต2!M:M)+SUMIF(เส้นแต่งหน้าขนมเค้ก!$C:$C,'รับ-จ่าย ประจำวัน'!$B435,เส้นแต่งหน้าขนมเค้ก!M:M)+SUMIF(แพ็ค!$C:$C,'รับ-จ่าย ประจำวัน'!$B435,แพ็ค!M:M)+SUMIF(ธุรการ!$C:$C,'รับ-จ่าย ประจำวัน'!$B435,ธุรการ!M:M)+SUMIF(เส้นแต่งหน้าขนมปัง!$C:$C,'รับ-จ่าย ประจำวัน'!$B435,เส้นแต่งหน้าขนมปัง!M:M)+SUMIF('วางแผนBC,CJ'!$C:$C,'รับ-จ่าย ประจำวัน'!$B435,'วางแผนBC,CJ'!M:M)+SUMIF(RD!$C:$C,'รับ-จ่าย ประจำวัน'!$B435,RD!M:M)+SUMIF('FG,ออนไล,คัดแยก'!$C:$C,'รับ-จ่าย ประจำวัน'!$B435,'FG,ออนไล,คัดแยก'!M:M)</f>
        <v>0</v>
      </c>
      <c r="AU435" s="16">
        <f>SUMIF(เตรียมส่วนผสม!$C:$C,'รับ-จ่าย ประจำวัน'!$B435,เตรียมส่วนผสม!N:N)+SUMIF(กวนไส้!$C:$C,'รับ-จ่าย ประจำวัน'!$B435,กวนไส้!N:N)+SUMIF(ผลิต1!$C:$C,'รับ-จ่าย ประจำวัน'!$B435,ผลิต1!N:N)+SUMIF(ผลิต2!$C:$C,'รับ-จ่าย ประจำวัน'!$B435,ผลิต2!N:N)+SUMIF(เส้นแต่งหน้าขนมเค้ก!$C:$C,'รับ-จ่าย ประจำวัน'!$B435,เส้นแต่งหน้าขนมเค้ก!N:N)+SUMIF(แพ็ค!$C:$C,'รับ-จ่าย ประจำวัน'!$B435,แพ็ค!N:N)+SUMIF(ธุรการ!$C:$C,'รับ-จ่าย ประจำวัน'!$B435,ธุรการ!N:N)+SUMIF(เส้นแต่งหน้าขนมปัง!$C:$C,'รับ-จ่าย ประจำวัน'!$B435,เส้นแต่งหน้าขนมปัง!N:N)+SUMIF('วางแผนBC,CJ'!$C:$C,'รับ-จ่าย ประจำวัน'!$B435,'วางแผนBC,CJ'!N:N)+SUMIF(RD!$C:$C,'รับ-จ่าย ประจำวัน'!$B435,RD!N:N)+SUMIF('FG,ออนไล,คัดแยก'!$C:$C,'รับ-จ่าย ประจำวัน'!$B435,'FG,ออนไล,คัดแยก'!N:N)</f>
        <v>6300</v>
      </c>
      <c r="AV435" s="16">
        <f>SUMIF(เตรียมส่วนผสม!$C:$C,'รับ-จ่าย ประจำวัน'!$B435,เตรียมส่วนผสม!O:O)+SUMIF(กวนไส้!$C:$C,'รับ-จ่าย ประจำวัน'!$B435,กวนไส้!O:O)+SUMIF(ผลิต1!$C:$C,'รับ-จ่าย ประจำวัน'!$B435,ผลิต1!O:O)+SUMIF(ผลิต2!$C:$C,'รับ-จ่าย ประจำวัน'!$B435,ผลิต2!O:O)+SUMIF(เส้นแต่งหน้าขนมเค้ก!$C:$C,'รับ-จ่าย ประจำวัน'!$B435,เส้นแต่งหน้าขนมเค้ก!O:O)+SUMIF(แพ็ค!$C:$C,'รับ-จ่าย ประจำวัน'!$B435,แพ็ค!O:O)+SUMIF(ธุรการ!$C:$C,'รับ-จ่าย ประจำวัน'!$B435,ธุรการ!O:O)+SUMIF(เส้นแต่งหน้าขนมปัง!$C:$C,'รับ-จ่าย ประจำวัน'!$B435,เส้นแต่งหน้าขนมปัง!O:O)+SUMIF('วางแผนBC,CJ'!$C:$C,'รับ-จ่าย ประจำวัน'!$B435,'วางแผนBC,CJ'!O:O)+SUMIF(RD!$C:$C,'รับ-จ่าย ประจำวัน'!$B435,RD!O:O)+SUMIF('FG,ออนไล,คัดแยก'!$C:$C,'รับ-จ่าย ประจำวัน'!$B435,'FG,ออนไล,คัดแยก'!O:O)</f>
        <v>9850</v>
      </c>
      <c r="AW435" s="16">
        <f>SUMIF(เตรียมส่วนผสม!$C:$C,'รับ-จ่าย ประจำวัน'!$B435,เตรียมส่วนผสม!P:P)+SUMIF(กวนไส้!$C:$C,'รับ-จ่าย ประจำวัน'!$B435,กวนไส้!P:P)+SUMIF(ผลิต1!$C:$C,'รับ-จ่าย ประจำวัน'!$B435,ผลิต1!P:P)+SUMIF(ผลิต2!$C:$C,'รับ-จ่าย ประจำวัน'!$B435,ผลิต2!P:P)+SUMIF(เส้นแต่งหน้าขนมเค้ก!$C:$C,'รับ-จ่าย ประจำวัน'!$B435,เส้นแต่งหน้าขนมเค้ก!P:P)+SUMIF(แพ็ค!$C:$C,'รับ-จ่าย ประจำวัน'!$B435,แพ็ค!P:P)+SUMIF(ธุรการ!$C:$C,'รับ-จ่าย ประจำวัน'!$B435,ธุรการ!P:P)+SUMIF(เส้นแต่งหน้าขนมปัง!$C:$C,'รับ-จ่าย ประจำวัน'!$B435,เส้นแต่งหน้าขนมปัง!P:P)+SUMIF('วางแผนBC,CJ'!$C:$C,'รับ-จ่าย ประจำวัน'!$B435,'วางแผนBC,CJ'!P:P)+SUMIF(RD!$C:$C,'รับ-จ่าย ประจำวัน'!$B435,RD!P:P)+SUMIF('FG,ออนไล,คัดแยก'!$C:$C,'รับ-จ่าย ประจำวัน'!$B435,'FG,ออนไล,คัดแยก'!P:P)</f>
        <v>11550</v>
      </c>
      <c r="AX435" s="16">
        <f>SUMIF(เตรียมส่วนผสม!$C:$C,'รับ-จ่าย ประจำวัน'!$B435,เตรียมส่วนผสม!Q:Q)+SUMIF(กวนไส้!$C:$C,'รับ-จ่าย ประจำวัน'!$B435,กวนไส้!Q:Q)+SUMIF(ผลิต1!$C:$C,'รับ-จ่าย ประจำวัน'!$B435,ผลิต1!Q:Q)+SUMIF(ผลิต2!$C:$C,'รับ-จ่าย ประจำวัน'!$B435,ผลิต2!Q:Q)+SUMIF(เส้นแต่งหน้าขนมเค้ก!$C:$C,'รับ-จ่าย ประจำวัน'!$B435,เส้นแต่งหน้าขนมเค้ก!Q:Q)+SUMIF(แพ็ค!$C:$C,'รับ-จ่าย ประจำวัน'!$B435,แพ็ค!Q:Q)+SUMIF(ธุรการ!$C:$C,'รับ-จ่าย ประจำวัน'!$B435,ธุรการ!Q:Q)+SUMIF(เส้นแต่งหน้าขนมปัง!$C:$C,'รับ-จ่าย ประจำวัน'!$B435,เส้นแต่งหน้าขนมปัง!Q:Q)+SUMIF('วางแผนBC,CJ'!$C:$C,'รับ-จ่าย ประจำวัน'!$B435,'วางแผนBC,CJ'!Q:Q)+SUMIF(RD!$C:$C,'รับ-จ่าย ประจำวัน'!$B435,RD!Q:Q)+SUMIF('FG,ออนไล,คัดแยก'!$C:$C,'รับ-จ่าย ประจำวัน'!$B435,'FG,ออนไล,คัดแยก'!Q:Q)</f>
        <v>7900</v>
      </c>
      <c r="AY435" s="16">
        <f>SUMIF(เตรียมส่วนผสม!$C:$C,'รับ-จ่าย ประจำวัน'!$B435,เตรียมส่วนผสม!R:R)+SUMIF(กวนไส้!$C:$C,'รับ-จ่าย ประจำวัน'!$B435,กวนไส้!R:R)+SUMIF(ผลิต1!$C:$C,'รับ-จ่าย ประจำวัน'!$B435,ผลิต1!R:R)+SUMIF(ผลิต2!$C:$C,'รับ-จ่าย ประจำวัน'!$B435,ผลิต2!R:R)+SUMIF(เส้นแต่งหน้าขนมเค้ก!$C:$C,'รับ-จ่าย ประจำวัน'!$B435,เส้นแต่งหน้าขนมเค้ก!R:R)+SUMIF(แพ็ค!$C:$C,'รับ-จ่าย ประจำวัน'!$B435,แพ็ค!R:R)+SUMIF(ธุรการ!$C:$C,'รับ-จ่าย ประจำวัน'!$B435,ธุรการ!R:R)+SUMIF(เส้นแต่งหน้าขนมปัง!$C:$C,'รับ-จ่าย ประจำวัน'!$B435,เส้นแต่งหน้าขนมปัง!R:R)+SUMIF('วางแผนBC,CJ'!$C:$C,'รับ-จ่าย ประจำวัน'!$B435,'วางแผนBC,CJ'!R:R)+SUMIF(RD!$C:$C,'รับ-จ่าย ประจำวัน'!$B435,RD!R:R)+SUMIF('FG,ออนไล,คัดแยก'!$C:$C,'รับ-จ่าย ประจำวัน'!$B435,'FG,ออนไล,คัดแยก'!R:R)</f>
        <v>12000</v>
      </c>
      <c r="AZ435" s="16">
        <f>SUMIF(เตรียมส่วนผสม!$C:$C,'รับ-จ่าย ประจำวัน'!$B435,เตรียมส่วนผสม!S:S)+SUMIF(กวนไส้!$C:$C,'รับ-จ่าย ประจำวัน'!$B435,กวนไส้!S:S)+SUMIF(ผลิต1!$C:$C,'รับ-จ่าย ประจำวัน'!$B435,ผลิต1!S:S)+SUMIF(ผลิต2!$C:$C,'รับ-จ่าย ประจำวัน'!$B435,ผลิต2!S:S)+SUMIF(เส้นแต่งหน้าขนมเค้ก!$C:$C,'รับ-จ่าย ประจำวัน'!$B435,เส้นแต่งหน้าขนมเค้ก!S:S)+SUMIF(แพ็ค!$C:$C,'รับ-จ่าย ประจำวัน'!$B435,แพ็ค!S:S)+SUMIF(ธุรการ!$C:$C,'รับ-จ่าย ประจำวัน'!$B435,ธุรการ!S:S)+SUMIF(เส้นแต่งหน้าขนมปัง!$C:$C,'รับ-จ่าย ประจำวัน'!$B435,เส้นแต่งหน้าขนมปัง!S:S)+SUMIF('วางแผนBC,CJ'!$C:$C,'รับ-จ่าย ประจำวัน'!$B435,'วางแผนBC,CJ'!S:S)+SUMIF(RD!$C:$C,'รับ-จ่าย ประจำวัน'!$B435,RD!S:S)+SUMIF('FG,ออนไล,คัดแยก'!$C:$C,'รับ-จ่าย ประจำวัน'!$B435,'FG,ออนไล,คัดแยก'!S:S)</f>
        <v>21450</v>
      </c>
      <c r="BA435" s="16">
        <f>SUMIF(เตรียมส่วนผสม!$C:$C,'รับ-จ่าย ประจำวัน'!$B435,เตรียมส่วนผสม!T:T)+SUMIF(กวนไส้!$C:$C,'รับ-จ่าย ประจำวัน'!$B435,กวนไส้!T:T)+SUMIF(ผลิต1!$C:$C,'รับ-จ่าย ประจำวัน'!$B435,ผลิต1!T:T)+SUMIF(ผลิต2!$C:$C,'รับ-จ่าย ประจำวัน'!$B435,ผลิต2!T:T)+SUMIF(เส้นแต่งหน้าขนมเค้ก!$C:$C,'รับ-จ่าย ประจำวัน'!$B435,เส้นแต่งหน้าขนมเค้ก!T:T)+SUMIF(แพ็ค!$C:$C,'รับ-จ่าย ประจำวัน'!$B435,แพ็ค!T:T)+SUMIF(ธุรการ!$C:$C,'รับ-จ่าย ประจำวัน'!$B435,ธุรการ!T:T)+SUMIF(เส้นแต่งหน้าขนมปัง!$C:$C,'รับ-จ่าย ประจำวัน'!$B435,เส้นแต่งหน้าขนมปัง!T:T)+SUMIF('วางแผนBC,CJ'!$C:$C,'รับ-จ่าย ประจำวัน'!$B435,'วางแผนBC,CJ'!T:T)+SUMIF(RD!$C:$C,'รับ-จ่าย ประจำวัน'!$B435,RD!T:T)+SUMIF('FG,ออนไล,คัดแยก'!$C:$C,'รับ-จ่าย ประจำวัน'!$B435,'FG,ออนไล,คัดแยก'!T:T)</f>
        <v>0</v>
      </c>
      <c r="BB435" s="16">
        <f>SUMIF(เตรียมส่วนผสม!$C:$C,'รับ-จ่าย ประจำวัน'!$B435,เตรียมส่วนผสม!U:U)+SUMIF(กวนไส้!$C:$C,'รับ-จ่าย ประจำวัน'!$B435,กวนไส้!U:U)+SUMIF(ผลิต1!$C:$C,'รับ-จ่าย ประจำวัน'!$B435,ผลิต1!U:U)+SUMIF(ผลิต2!$C:$C,'รับ-จ่าย ประจำวัน'!$B435,ผลิต2!U:U)+SUMIF(เส้นแต่งหน้าขนมเค้ก!$C:$C,'รับ-จ่าย ประจำวัน'!$B435,เส้นแต่งหน้าขนมเค้ก!U:U)+SUMIF(แพ็ค!$C:$C,'รับ-จ่าย ประจำวัน'!$B435,แพ็ค!U:U)+SUMIF(ธุรการ!$C:$C,'รับ-จ่าย ประจำวัน'!$B435,ธุรการ!U:U)+SUMIF(เส้นแต่งหน้าขนมปัง!$C:$C,'รับ-จ่าย ประจำวัน'!$B435,เส้นแต่งหน้าขนมปัง!U:U)+SUMIF('วางแผนBC,CJ'!$C:$C,'รับ-จ่าย ประจำวัน'!$B435,'วางแผนBC,CJ'!U:U)+SUMIF(RD!$C:$C,'รับ-จ่าย ประจำวัน'!$B435,RD!U:U)+SUMIF('FG,ออนไล,คัดแยก'!$C:$C,'รับ-จ่าย ประจำวัน'!$B435,'FG,ออนไล,คัดแยก'!U:U)</f>
        <v>0</v>
      </c>
      <c r="BC435" s="16">
        <f>SUMIF(เตรียมส่วนผสม!$C:$C,'รับ-จ่าย ประจำวัน'!$B435,เตรียมส่วนผสม!V:V)+SUMIF(กวนไส้!$C:$C,'รับ-จ่าย ประจำวัน'!$B435,กวนไส้!V:V)+SUMIF(ผลิต1!$C:$C,'รับ-จ่าย ประจำวัน'!$B435,ผลิต1!V:V)+SUMIF(ผลิต2!$C:$C,'รับ-จ่าย ประจำวัน'!$B435,ผลิต2!V:V)+SUMIF(เส้นแต่งหน้าขนมเค้ก!$C:$C,'รับ-จ่าย ประจำวัน'!$B435,เส้นแต่งหน้าขนมเค้ก!V:V)+SUMIF(แพ็ค!$C:$C,'รับ-จ่าย ประจำวัน'!$B435,แพ็ค!V:V)+SUMIF(ธุรการ!$C:$C,'รับ-จ่าย ประจำวัน'!$B435,ธุรการ!V:V)+SUMIF(เส้นแต่งหน้าขนมปัง!$C:$C,'รับ-จ่าย ประจำวัน'!$B435,เส้นแต่งหน้าขนมปัง!V:V)+SUMIF('วางแผนBC,CJ'!$C:$C,'รับ-จ่าย ประจำวัน'!$B435,'วางแผนBC,CJ'!V:V)+SUMIF(RD!$C:$C,'รับ-จ่าย ประจำวัน'!$B435,RD!V:V)+SUMIF('FG,ออนไล,คัดแยก'!$C:$C,'รับ-จ่าย ประจำวัน'!$B435,'FG,ออนไล,คัดแยก'!V:V)</f>
        <v>12000</v>
      </c>
      <c r="BD435" s="16">
        <f>SUMIF(เตรียมส่วนผสม!$C:$C,'รับ-จ่าย ประจำวัน'!$B435,เตรียมส่วนผสม!W:W)+SUMIF(กวนไส้!$C:$C,'รับ-จ่าย ประจำวัน'!$B435,กวนไส้!W:W)+SUMIF(ผลิต1!$C:$C,'รับ-จ่าย ประจำวัน'!$B435,ผลิต1!W:W)+SUMIF(ผลิต2!$C:$C,'รับ-จ่าย ประจำวัน'!$B435,ผลิต2!W:W)+SUMIF(เส้นแต่งหน้าขนมเค้ก!$C:$C,'รับ-จ่าย ประจำวัน'!$B435,เส้นแต่งหน้าขนมเค้ก!W:W)+SUMIF(แพ็ค!$C:$C,'รับ-จ่าย ประจำวัน'!$B435,แพ็ค!W:W)+SUMIF(ธุรการ!$C:$C,'รับ-จ่าย ประจำวัน'!$B435,ธุรการ!W:W)+SUMIF(เส้นแต่งหน้าขนมปัง!$C:$C,'รับ-จ่าย ประจำวัน'!$B435,เส้นแต่งหน้าขนมปัง!W:W)+SUMIF('วางแผนBC,CJ'!$C:$C,'รับ-จ่าย ประจำวัน'!$B435,'วางแผนBC,CJ'!W:W)+SUMIF(RD!$C:$C,'รับ-จ่าย ประจำวัน'!$B435,RD!W:W)+SUMIF('FG,ออนไล,คัดแยก'!$C:$C,'รับ-จ่าย ประจำวัน'!$B435,'FG,ออนไล,คัดแยก'!W:W)</f>
        <v>13050</v>
      </c>
      <c r="BE435" s="16">
        <f>SUMIF(เตรียมส่วนผสม!$C:$C,'รับ-จ่าย ประจำวัน'!$B435,เตรียมส่วนผสม!X:X)+SUMIF(กวนไส้!$C:$C,'รับ-จ่าย ประจำวัน'!$B435,กวนไส้!X:X)+SUMIF(ผลิต1!$C:$C,'รับ-จ่าย ประจำวัน'!$B435,ผลิต1!X:X)+SUMIF(ผลิต2!$C:$C,'รับ-จ่าย ประจำวัน'!$B435,ผลิต2!X:X)+SUMIF(เส้นแต่งหน้าขนมเค้ก!$C:$C,'รับ-จ่าย ประจำวัน'!$B435,เส้นแต่งหน้าขนมเค้ก!X:X)+SUMIF(แพ็ค!$C:$C,'รับ-จ่าย ประจำวัน'!$B435,แพ็ค!X:X)+SUMIF(ธุรการ!$C:$C,'รับ-จ่าย ประจำวัน'!$B435,ธุรการ!X:X)+SUMIF(เส้นแต่งหน้าขนมปัง!$C:$C,'รับ-จ่าย ประจำวัน'!$B435,เส้นแต่งหน้าขนมปัง!X:X)+SUMIF('วางแผนBC,CJ'!$C:$C,'รับ-จ่าย ประจำวัน'!$B435,'วางแผนBC,CJ'!X:X)+SUMIF(RD!$C:$C,'รับ-จ่าย ประจำวัน'!$B435,RD!X:X)+SUMIF('FG,ออนไล,คัดแยก'!$C:$C,'รับ-จ่าย ประจำวัน'!$B435,'FG,ออนไล,คัดแยก'!X:X)</f>
        <v>0</v>
      </c>
      <c r="BF435" s="16">
        <f>SUMIF(เตรียมส่วนผสม!$C:$C,'รับ-จ่าย ประจำวัน'!$B435,เตรียมส่วนผสม!Y:Y)+SUMIF(กวนไส้!$C:$C,'รับ-จ่าย ประจำวัน'!$B435,กวนไส้!Y:Y)+SUMIF(ผลิต1!$C:$C,'รับ-จ่าย ประจำวัน'!$B435,ผลิต1!Y:Y)+SUMIF(ผลิต2!$C:$C,'รับ-จ่าย ประจำวัน'!$B435,ผลิต2!Y:Y)+SUMIF(เส้นแต่งหน้าขนมเค้ก!$C:$C,'รับ-จ่าย ประจำวัน'!$B435,เส้นแต่งหน้าขนมเค้ก!Y:Y)+SUMIF(แพ็ค!$C:$C,'รับ-จ่าย ประจำวัน'!$B435,แพ็ค!Y:Y)+SUMIF(ธุรการ!$C:$C,'รับ-จ่าย ประจำวัน'!$B435,ธุรการ!Y:Y)+SUMIF(เส้นแต่งหน้าขนมปัง!$C:$C,'รับ-จ่าย ประจำวัน'!$B435,เส้นแต่งหน้าขนมปัง!Y:Y)+SUMIF('วางแผนBC,CJ'!$C:$C,'รับ-จ่าย ประจำวัน'!$B435,'วางแผนBC,CJ'!Y:Y)+SUMIF(RD!$C:$C,'รับ-จ่าย ประจำวัน'!$B435,RD!Y:Y)+SUMIF('FG,ออนไล,คัดแยก'!$C:$C,'รับ-จ่าย ประจำวัน'!$B435,'FG,ออนไล,คัดแยก'!Y:Y)</f>
        <v>10000</v>
      </c>
      <c r="BG435" s="16">
        <f>SUMIF(เตรียมส่วนผสม!$C:$C,'รับ-จ่าย ประจำวัน'!$B435,เตรียมส่วนผสม!Z:Z)+SUMIF(กวนไส้!$C:$C,'รับ-จ่าย ประจำวัน'!$B435,กวนไส้!Z:Z)+SUMIF(ผลิต1!$C:$C,'รับ-จ่าย ประจำวัน'!$B435,ผลิต1!Z:Z)+SUMIF(ผลิต2!$C:$C,'รับ-จ่าย ประจำวัน'!$B435,ผลิต2!Z:Z)+SUMIF(เส้นแต่งหน้าขนมเค้ก!$C:$C,'รับ-จ่าย ประจำวัน'!$B435,เส้นแต่งหน้าขนมเค้ก!Z:Z)+SUMIF(แพ็ค!$C:$C,'รับ-จ่าย ประจำวัน'!$B435,แพ็ค!Z:Z)+SUMIF(ธุรการ!$C:$C,'รับ-จ่าย ประจำวัน'!$B435,ธุรการ!Z:Z)+SUMIF(เส้นแต่งหน้าขนมปัง!$C:$C,'รับ-จ่าย ประจำวัน'!$B435,เส้นแต่งหน้าขนมปัง!Z:Z)+SUMIF('วางแผนBC,CJ'!$C:$C,'รับ-จ่าย ประจำวัน'!$B435,'วางแผนBC,CJ'!Z:Z)+SUMIF(RD!$C:$C,'รับ-จ่าย ประจำวัน'!$B435,RD!Z:Z)+SUMIF('FG,ออนไล,คัดแยก'!$C:$C,'รับ-จ่าย ประจำวัน'!$B435,'FG,ออนไล,คัดแยก'!Z:Z)</f>
        <v>9000</v>
      </c>
      <c r="BH435" s="16">
        <f>SUMIF(เตรียมส่วนผสม!$C:$C,'รับ-จ่าย ประจำวัน'!$B435,เตรียมส่วนผสม!AA:AA)+SUMIF(กวนไส้!$C:$C,'รับ-จ่าย ประจำวัน'!$B435,กวนไส้!AA:AA)+SUMIF(ผลิต1!$C:$C,'รับ-จ่าย ประจำวัน'!$B435,ผลิต1!AA:AA)+SUMIF(ผลิต2!$C:$C,'รับ-จ่าย ประจำวัน'!$B435,ผลิต2!AA:AA)+SUMIF(เส้นแต่งหน้าขนมเค้ก!$C:$C,'รับ-จ่าย ประจำวัน'!$B435,เส้นแต่งหน้าขนมเค้ก!AA:AA)+SUMIF(แพ็ค!$C:$C,'รับ-จ่าย ประจำวัน'!$B435,แพ็ค!AA:AA)+SUMIF(ธุรการ!$C:$C,'รับ-จ่าย ประจำวัน'!$B435,ธุรการ!AA:AA)+SUMIF(เส้นแต่งหน้าขนมปัง!$C:$C,'รับ-จ่าย ประจำวัน'!$B435,เส้นแต่งหน้าขนมปัง!AA:AA)+SUMIF('วางแผนBC,CJ'!$C:$C,'รับ-จ่าย ประจำวัน'!$B435,'วางแผนBC,CJ'!AA:AA)+SUMIF(RD!$C:$C,'รับ-จ่าย ประจำวัน'!$B435,RD!AA:AA)+SUMIF('FG,ออนไล,คัดแยก'!$C:$C,'รับ-จ่าย ประจำวัน'!$B435,'FG,ออนไล,คัดแยก'!AA:AA)</f>
        <v>0</v>
      </c>
      <c r="BI435" s="16">
        <f>SUMIF(เตรียมส่วนผสม!$C:$C,'รับ-จ่าย ประจำวัน'!$B435,เตรียมส่วนผสม!AB:AB)+SUMIF(กวนไส้!$C:$C,'รับ-จ่าย ประจำวัน'!$B435,กวนไส้!AB:AB)+SUMIF(ผลิต1!$C:$C,'รับ-จ่าย ประจำวัน'!$B435,ผลิต1!AB:AB)+SUMIF(ผลิต2!$C:$C,'รับ-จ่าย ประจำวัน'!$B435,ผลิต2!AB:AB)+SUMIF(เส้นแต่งหน้าขนมเค้ก!$C:$C,'รับ-จ่าย ประจำวัน'!$B435,เส้นแต่งหน้าขนมเค้ก!AB:AB)+SUMIF(แพ็ค!$C:$C,'รับ-จ่าย ประจำวัน'!$B435,แพ็ค!AB:AB)+SUMIF(ธุรการ!$C:$C,'รับ-จ่าย ประจำวัน'!$B435,ธุรการ!AB:AB)+SUMIF(เส้นแต่งหน้าขนมปัง!$C:$C,'รับ-จ่าย ประจำวัน'!$B435,เส้นแต่งหน้าขนมปัง!AB:AB)+SUMIF('วางแผนBC,CJ'!$C:$C,'รับ-จ่าย ประจำวัน'!$B435,'วางแผนBC,CJ'!AB:AB)+SUMIF(RD!$C:$C,'รับ-จ่าย ประจำวัน'!$B435,RD!AB:AB)+SUMIF('FG,ออนไล,คัดแยก'!$C:$C,'รับ-จ่าย ประจำวัน'!$B435,'FG,ออนไล,คัดแยก'!AB:AB)</f>
        <v>10000</v>
      </c>
      <c r="BJ435" s="16">
        <f>SUMIF(เตรียมส่วนผสม!$C:$C,'รับ-จ่าย ประจำวัน'!$B435,เตรียมส่วนผสม!AC:AC)+SUMIF(กวนไส้!$C:$C,'รับ-จ่าย ประจำวัน'!$B435,กวนไส้!AC:AC)+SUMIF(ผลิต1!$C:$C,'รับ-จ่าย ประจำวัน'!$B435,ผลิต1!AC:AC)+SUMIF(ผลิต2!$C:$C,'รับ-จ่าย ประจำวัน'!$B435,ผลิต2!AC:AC)+SUMIF(เส้นแต่งหน้าขนมเค้ก!$C:$C,'รับ-จ่าย ประจำวัน'!$B435,เส้นแต่งหน้าขนมเค้ก!AC:AC)+SUMIF(แพ็ค!$C:$C,'รับ-จ่าย ประจำวัน'!$B435,แพ็ค!AC:AC)+SUMIF(ธุรการ!$C:$C,'รับ-จ่าย ประจำวัน'!$B435,ธุรการ!AC:AC)+SUMIF(เส้นแต่งหน้าขนมปัง!$C:$C,'รับ-จ่าย ประจำวัน'!$B435,เส้นแต่งหน้าขนมปัง!AC:AC)+SUMIF('วางแผนBC,CJ'!$C:$C,'รับ-จ่าย ประจำวัน'!$B435,'วางแผนBC,CJ'!AC:AC)+SUMIF(RD!$C:$C,'รับ-จ่าย ประจำวัน'!$B435,RD!AC:AC)+SUMIF('FG,ออนไล,คัดแยก'!$C:$C,'รับ-จ่าย ประจำวัน'!$B435,'FG,ออนไล,คัดแยก'!AC:AC)</f>
        <v>10700</v>
      </c>
      <c r="BK435" s="16">
        <f>SUMIF(เตรียมส่วนผสม!$C:$C,'รับ-จ่าย ประจำวัน'!$B435,เตรียมส่วนผสม!AD:AD)+SUMIF(กวนไส้!$C:$C,'รับ-จ่าย ประจำวัน'!$B435,กวนไส้!AD:AD)+SUMIF(ผลิต1!$C:$C,'รับ-จ่าย ประจำวัน'!$B435,ผลิต1!AD:AD)+SUMIF(ผลิต2!$C:$C,'รับ-จ่าย ประจำวัน'!$B435,ผลิต2!AD:AD)+SUMIF(เส้นแต่งหน้าขนมเค้ก!$C:$C,'รับ-จ่าย ประจำวัน'!$B435,เส้นแต่งหน้าขนมเค้ก!AD:AD)+SUMIF(แพ็ค!$C:$C,'รับ-จ่าย ประจำวัน'!$B435,แพ็ค!AD:AD)+SUMIF(ธุรการ!$C:$C,'รับ-จ่าย ประจำวัน'!$B435,ธุรการ!AD:AD)+SUMIF(เส้นแต่งหน้าขนมปัง!$C:$C,'รับ-จ่าย ประจำวัน'!$B435,เส้นแต่งหน้าขนมปัง!AD:AD)+SUMIF('วางแผนBC,CJ'!$C:$C,'รับ-จ่าย ประจำวัน'!$B435,'วางแผนBC,CJ'!AD:AD)+SUMIF(RD!$C:$C,'รับ-จ่าย ประจำวัน'!$B435,RD!AD:AD)+SUMIF('FG,ออนไล,คัดแยก'!$C:$C,'รับ-จ่าย ประจำวัน'!$B435,'FG,ออนไล,คัดแยก'!AD:AD)</f>
        <v>50</v>
      </c>
      <c r="BL435" s="16">
        <f>SUMIF(เตรียมส่วนผสม!$C:$C,'รับ-จ่าย ประจำวัน'!$B435,เตรียมส่วนผสม!AE:AE)+SUMIF(กวนไส้!$C:$C,'รับ-จ่าย ประจำวัน'!$B435,กวนไส้!AE:AE)+SUMIF(ผลิต1!$C:$C,'รับ-จ่าย ประจำวัน'!$B435,ผลิต1!AE:AE)+SUMIF(ผลิต2!$C:$C,'รับ-จ่าย ประจำวัน'!$B435,ผลิต2!AE:AE)+SUMIF(เส้นแต่งหน้าขนมเค้ก!$C:$C,'รับ-จ่าย ประจำวัน'!$B435,เส้นแต่งหน้าขนมเค้ก!AE:AE)+SUMIF(แพ็ค!$C:$C,'รับ-จ่าย ประจำวัน'!$B435,แพ็ค!AE:AE)+SUMIF(ธุรการ!$C:$C,'รับ-จ่าย ประจำวัน'!$B435,ธุรการ!AE:AE)+SUMIF(เส้นแต่งหน้าขนมปัง!$C:$C,'รับ-จ่าย ประจำวัน'!$B435,เส้นแต่งหน้าขนมปัง!AE:AE)+SUMIF('วางแผนBC,CJ'!$C:$C,'รับ-จ่าย ประจำวัน'!$B435,'วางแผนBC,CJ'!AE:AE)+SUMIF(RD!$C:$C,'รับ-จ่าย ประจำวัน'!$B435,RD!AE:AE)+SUMIF('FG,ออนไล,คัดแยก'!$C:$C,'รับ-จ่าย ประจำวัน'!$B435,'FG,ออนไล,คัดแยก'!AE:AE)</f>
        <v>20050</v>
      </c>
      <c r="BM435" s="16">
        <f>SUMIF(เตรียมส่วนผสม!$C:$C,'รับ-จ่าย ประจำวัน'!$B435,เตรียมส่วนผสม!AF:AF)+SUMIF(กวนไส้!$C:$C,'รับ-จ่าย ประจำวัน'!$B435,กวนไส้!AF:AF)+SUMIF(ผลิต1!$C:$C,'รับ-จ่าย ประจำวัน'!$B435,ผลิต1!AF:AF)+SUMIF(ผลิต2!$C:$C,'รับ-จ่าย ประจำวัน'!$B435,ผลิต2!AF:AF)+SUMIF(เส้นแต่งหน้าขนมเค้ก!$C:$C,'รับ-จ่าย ประจำวัน'!$B435,เส้นแต่งหน้าขนมเค้ก!AF:AF)+SUMIF(แพ็ค!$C:$C,'รับ-จ่าย ประจำวัน'!$B435,แพ็ค!AF:AF)+SUMIF(ธุรการ!$C:$C,'รับ-จ่าย ประจำวัน'!$B435,ธุรการ!AF:AF)+SUMIF(เส้นแต่งหน้าขนมปัง!$C:$C,'รับ-จ่าย ประจำวัน'!$B435,เส้นแต่งหน้าขนมปัง!AF:AF)+SUMIF('วางแผนBC,CJ'!$C:$C,'รับ-จ่าย ประจำวัน'!$B435,'วางแผนBC,CJ'!AF:AF)+SUMIF(RD!$C:$C,'รับ-จ่าย ประจำวัน'!$B435,RD!AF:AF)+SUMIF('FG,ออนไล,คัดแยก'!$C:$C,'รับ-จ่าย ประจำวัน'!$B435,'FG,ออนไล,คัดแยก'!AF:AF)</f>
        <v>10100</v>
      </c>
      <c r="BN435" s="16">
        <f>SUMIF(เตรียมส่วนผสม!$C:$C,'รับ-จ่าย ประจำวัน'!$B435,เตรียมส่วนผสม!AG:AG)+SUMIF(กวนไส้!$C:$C,'รับ-จ่าย ประจำวัน'!$B435,กวนไส้!AG:AG)+SUMIF(ผลิต1!$C:$C,'รับ-จ่าย ประจำวัน'!$B435,ผลิต1!AG:AG)+SUMIF(ผลิต2!$C:$C,'รับ-จ่าย ประจำวัน'!$B435,ผลิต2!AG:AG)+SUMIF(เส้นแต่งหน้าขนมเค้ก!$C:$C,'รับ-จ่าย ประจำวัน'!$B435,เส้นแต่งหน้าขนมเค้ก!AG:AG)+SUMIF(แพ็ค!$C:$C,'รับ-จ่าย ประจำวัน'!$B435,แพ็ค!AG:AG)+SUMIF(ธุรการ!$C:$C,'รับ-จ่าย ประจำวัน'!$B435,ธุรการ!AG:AG)+SUMIF(เส้นแต่งหน้าขนมปัง!$C:$C,'รับ-จ่าย ประจำวัน'!$B435,เส้นแต่งหน้าขนมปัง!AG:AG)+SUMIF('วางแผนBC,CJ'!$C:$C,'รับ-จ่าย ประจำวัน'!$B435,'วางแผนBC,CJ'!AG:AG)+SUMIF(RD!$C:$C,'รับ-จ่าย ประจำวัน'!$B435,RD!AG:AG)+SUMIF('FG,ออนไล,คัดแยก'!$C:$C,'รับ-จ่าย ประจำวัน'!$B435,'FG,ออนไล,คัดแยก'!AG:AG)</f>
        <v>11000</v>
      </c>
      <c r="BO435" s="16">
        <f>SUMIF(เตรียมส่วนผสม!$C:$C,'รับ-จ่าย ประจำวัน'!$B435,เตรียมส่วนผสม!AH:AH)+SUMIF(กวนไส้!$C:$C,'รับ-จ่าย ประจำวัน'!$B435,กวนไส้!AH:AH)+SUMIF(ผลิต1!$C:$C,'รับ-จ่าย ประจำวัน'!$B435,ผลิต1!AH:AH)+SUMIF(ผลิต2!$C:$C,'รับ-จ่าย ประจำวัน'!$B435,ผลิต2!AH:AH)+SUMIF(เส้นแต่งหน้าขนมเค้ก!$C:$C,'รับ-จ่าย ประจำวัน'!$B435,เส้นแต่งหน้าขนมเค้ก!AH:AH)+SUMIF(แพ็ค!$C:$C,'รับ-จ่าย ประจำวัน'!$B435,แพ็ค!AH:AH)+SUMIF(ธุรการ!$C:$C,'รับ-จ่าย ประจำวัน'!$B435,ธุรการ!AH:AH)+SUMIF(เส้นแต่งหน้าขนมปัง!$C:$C,'รับ-จ่าย ประจำวัน'!$B435,เส้นแต่งหน้าขนมปัง!AH:AH)+SUMIF('วางแผนBC,CJ'!$C:$C,'รับ-จ่าย ประจำวัน'!$B435,'วางแผนBC,CJ'!AH:AH)+SUMIF(RD!$C:$C,'รับ-จ่าย ประจำวัน'!$B435,RD!AH:AH)+SUMIF('FG,ออนไล,คัดแยก'!$C:$C,'รับ-จ่าย ประจำวัน'!$B435,'FG,ออนไล,คัดแยก'!AH:AH)</f>
        <v>0</v>
      </c>
      <c r="BP435" s="16">
        <f>SUMIF(เตรียมส่วนผสม!$C:$C,'รับ-จ่าย ประจำวัน'!$B435,เตรียมส่วนผสม!AI:AI)+SUMIF(กวนไส้!$C:$C,'รับ-จ่าย ประจำวัน'!$B435,กวนไส้!AI:AI)+SUMIF(ผลิต1!$C:$C,'รับ-จ่าย ประจำวัน'!$B435,ผลิต1!AI:AI)+SUMIF(ผลิต2!$C:$C,'รับ-จ่าย ประจำวัน'!$B435,ผลิต2!AI:AI)+SUMIF(เส้นแต่งหน้าขนมเค้ก!$C:$C,'รับ-จ่าย ประจำวัน'!$B435,เส้นแต่งหน้าขนมเค้ก!AI:AI)+SUMIF(แพ็ค!$C:$C,'รับ-จ่าย ประจำวัน'!$B435,แพ็ค!AI:AI)+SUMIF(ธุรการ!$C:$C,'รับ-จ่าย ประจำวัน'!$B435,ธุรการ!AI:AI)+SUMIF(เส้นแต่งหน้าขนมปัง!$C:$C,'รับ-จ่าย ประจำวัน'!$B435,เส้นแต่งหน้าขนมปัง!AI:AI)+SUMIF('วางแผนBC,CJ'!$C:$C,'รับ-จ่าย ประจำวัน'!$B435,'วางแผนBC,CJ'!AI:AI)+SUMIF(RD!$C:$C,'รับ-จ่าย ประจำวัน'!$B435,RD!AI:AI)+SUMIF('FG,ออนไล,คัดแยก'!$C:$C,'รับ-จ่าย ประจำวัน'!$B435,'FG,ออนไล,คัดแยก'!AI:AI)</f>
        <v>16100</v>
      </c>
      <c r="BQ435" s="16">
        <f>SUMIF(เตรียมส่วนผสม!$C:$C,'รับ-จ่าย ประจำวัน'!$B435,เตรียมส่วนผสม!AJ:AJ)+SUMIF(กวนไส้!$C:$C,'รับ-จ่าย ประจำวัน'!$B435,กวนไส้!AJ:AJ)+SUMIF(ผลิต1!$C:$C,'รับ-จ่าย ประจำวัน'!$B435,ผลิต1!AJ:AJ)+SUMIF(ผลิต2!$C:$C,'รับ-จ่าย ประจำวัน'!$B435,ผลิต2!AJ:AJ)+SUMIF(เส้นแต่งหน้าขนมเค้ก!$C:$C,'รับ-จ่าย ประจำวัน'!$B435,เส้นแต่งหน้าขนมเค้ก!AJ:AJ)+SUMIF(แพ็ค!$C:$C,'รับ-จ่าย ประจำวัน'!$B435,แพ็ค!AJ:AJ)+SUMIF(ธุรการ!$C:$C,'รับ-จ่าย ประจำวัน'!$B435,ธุรการ!AJ:AJ)+SUMIF(เส้นแต่งหน้าขนมปัง!$C:$C,'รับ-จ่าย ประจำวัน'!$B435,เส้นแต่งหน้าขนมปัง!AJ:AJ)+SUMIF('วางแผนBC,CJ'!$C:$C,'รับ-จ่าย ประจำวัน'!$B435,'วางแผนBC,CJ'!AJ:AJ)+SUMIF(RD!$C:$C,'รับ-จ่าย ประจำวัน'!$B435,RD!AJ:AJ)+SUMIF('FG,ออนไล,คัดแยก'!$C:$C,'รับ-จ่าย ประจำวัน'!$B435,'FG,ออนไล,คัดแยก'!AJ:AJ)</f>
        <v>14500</v>
      </c>
      <c r="BR435" s="16">
        <f>SUMIF(เตรียมส่วนผสม!$C:$C,'รับ-จ่าย ประจำวัน'!$B435,เตรียมส่วนผสม!AK:AK)+SUMIF(กวนไส้!$C:$C,'รับ-จ่าย ประจำวัน'!$B435,กวนไส้!AK:AK)+SUMIF(ผลิต1!$C:$C,'รับ-จ่าย ประจำวัน'!$B435,ผลิต1!AK:AK)+SUMIF(ผลิต2!$C:$C,'รับ-จ่าย ประจำวัน'!$B435,ผลิต2!AK:AK)+SUMIF(เส้นแต่งหน้าขนมเค้ก!$C:$C,'รับ-จ่าย ประจำวัน'!$B435,เส้นแต่งหน้าขนมเค้ก!AK:AK)+SUMIF(แพ็ค!$C:$C,'รับ-จ่าย ประจำวัน'!$B435,แพ็ค!AK:AK)+SUMIF(ธุรการ!$C:$C,'รับ-จ่าย ประจำวัน'!$B435,ธุรการ!AK:AK)+SUMIF(เส้นแต่งหน้าขนมปัง!$C:$C,'รับ-จ่าย ประจำวัน'!$B435,เส้นแต่งหน้าขนมปัง!AK:AK)+SUMIF('วางแผนBC,CJ'!$C:$C,'รับ-จ่าย ประจำวัน'!$B435,'วางแผนBC,CJ'!AK:AK)+SUMIF(RD!$C:$C,'รับ-จ่าย ประจำวัน'!$B435,RD!AK:AK)+SUMIF('FG,ออนไล,คัดแยก'!$C:$C,'รับ-จ่าย ประจำวัน'!$B435,'FG,ออนไล,คัดแยก'!AK:AK)</f>
        <v>8000</v>
      </c>
      <c r="BS435" s="16">
        <f>SUMIF(เตรียมส่วนผสม!$C:$C,'รับ-จ่าย ประจำวัน'!$B435,เตรียมส่วนผสม!AL:AL)+SUMIF(กวนไส้!$C:$C,'รับ-จ่าย ประจำวัน'!$B435,กวนไส้!AL:AL)+SUMIF(ผลิต1!$C:$C,'รับ-จ่าย ประจำวัน'!$B435,ผลิต1!AL:AL)+SUMIF(ผลิต2!$C:$C,'รับ-จ่าย ประจำวัน'!$B435,ผลิต2!AL:AL)+SUMIF(เส้นแต่งหน้าขนมเค้ก!$C:$C,'รับ-จ่าย ประจำวัน'!$B435,เส้นแต่งหน้าขนมเค้ก!AL:AL)+SUMIF(แพ็ค!$C:$C,'รับ-จ่าย ประจำวัน'!$B435,แพ็ค!AL:AL)+SUMIF(ธุรการ!$C:$C,'รับ-จ่าย ประจำวัน'!$B435,ธุรการ!AL:AL)+SUMIF(เส้นแต่งหน้าขนมปัง!$C:$C,'รับ-จ่าย ประจำวัน'!$B435,เส้นแต่งหน้าขนมปัง!AL:AL)+SUMIF('วางแผนBC,CJ'!$C:$C,'รับ-จ่าย ประจำวัน'!$B435,'วางแผนBC,CJ'!AL:AL)+SUMIF(RD!$C:$C,'รับ-จ่าย ประจำวัน'!$B435,RD!AL:AL)+SUMIF('FG,ออนไล,คัดแยก'!$C:$C,'รับ-จ่าย ประจำวัน'!$B435,'FG,ออนไล,คัดแยก'!AL:AL)</f>
        <v>0</v>
      </c>
      <c r="BT435" s="18">
        <f t="shared" si="93"/>
        <v>253500</v>
      </c>
      <c r="BU435" s="116"/>
      <c r="BV435" s="146">
        <f t="shared" si="94"/>
        <v>92000</v>
      </c>
      <c r="BW435" s="184">
        <v>30</v>
      </c>
      <c r="BX435" s="172">
        <f t="shared" si="101"/>
        <v>8450</v>
      </c>
      <c r="BY435" s="188">
        <f t="shared" si="90"/>
        <v>10.887573964497042</v>
      </c>
      <c r="BZ435" s="180">
        <f t="shared" ca="1" si="95"/>
        <v>46213.887573964494</v>
      </c>
      <c r="CA435" s="93">
        <f>220000-69200</f>
        <v>150800</v>
      </c>
      <c r="CB435" s="93"/>
      <c r="CC435" s="93"/>
      <c r="CD435" s="93"/>
      <c r="CE435" s="93"/>
      <c r="CF435" s="93"/>
      <c r="CG435" s="93"/>
      <c r="CH435" s="93"/>
      <c r="CI435" s="93"/>
      <c r="CJ435" s="97"/>
      <c r="CK435" s="9">
        <f t="shared" si="91"/>
        <v>92000</v>
      </c>
    </row>
    <row r="436" spans="1:89" x14ac:dyDescent="0.5">
      <c r="A436" s="149"/>
      <c r="B436" s="34">
        <v>1021601043</v>
      </c>
      <c r="C436" s="154" t="s">
        <v>2117</v>
      </c>
      <c r="D436" s="141" t="s">
        <v>61</v>
      </c>
      <c r="E436" s="25"/>
      <c r="F436" s="132"/>
      <c r="G436" s="25"/>
      <c r="H436" s="12">
        <v>88000</v>
      </c>
      <c r="I436" s="11"/>
      <c r="J436" s="11">
        <v>50000</v>
      </c>
      <c r="K436" s="11"/>
      <c r="L436" s="11"/>
      <c r="M436" s="11"/>
      <c r="N436" s="11"/>
      <c r="O436" s="11"/>
      <c r="P436" s="11">
        <v>50000</v>
      </c>
      <c r="Q436" s="11"/>
      <c r="R436" s="11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11"/>
      <c r="AF436" s="11"/>
      <c r="AG436" s="11"/>
      <c r="AH436" s="11"/>
      <c r="AI436" s="25"/>
      <c r="AJ436" s="25"/>
      <c r="AK436" s="25"/>
      <c r="AL436" s="25"/>
      <c r="AM436" s="25"/>
      <c r="AN436" s="15">
        <f t="shared" si="92"/>
        <v>100000</v>
      </c>
      <c r="AO436" s="16">
        <f>SUMIF(เตรียมส่วนผสม!$C:$C,'รับ-จ่าย ประจำวัน'!$B436,เตรียมส่วนผสม!H:H)+SUMIF(กวนไส้!$C:$C,'รับ-จ่าย ประจำวัน'!$B436,กวนไส้!H:H)+SUMIF(ผลิต1!$C:$C,'รับ-จ่าย ประจำวัน'!$B436,ผลิต1!H:H)+SUMIF(ผลิต2!$C:$C,'รับ-จ่าย ประจำวัน'!$B436,ผลิต2!H:H)+SUMIF(เส้นแต่งหน้าขนมเค้ก!$C:$C,'รับ-จ่าย ประจำวัน'!$B436,เส้นแต่งหน้าขนมเค้ก!H:H)+SUMIF(แพ็ค!$C:$C,'รับ-จ่าย ประจำวัน'!$B436,แพ็ค!H:H)+SUMIF(ธุรการ!$C:$C,'รับ-จ่าย ประจำวัน'!$B436,ธุรการ!H:H)+SUMIF(เส้นแต่งหน้าขนมปัง!$C:$C,'รับ-จ่าย ประจำวัน'!$B436,เส้นแต่งหน้าขนมปัง!H:H)+SUMIF('วางแผนBC,CJ'!$C:$C,'รับ-จ่าย ประจำวัน'!$B436,'วางแผนBC,CJ'!H:H)+SUMIF(RD!$C:$C,'รับ-จ่าย ประจำวัน'!$B436,RD!H:H)+SUMIF('FG,ออนไล,คัดแยก'!$C:$C,'รับ-จ่าย ประจำวัน'!$B436,'FG,ออนไล,คัดแยก'!H:H)</f>
        <v>2000</v>
      </c>
      <c r="AP436" s="16">
        <f>SUMIF(เตรียมส่วนผสม!$C:$C,'รับ-จ่าย ประจำวัน'!$B436,เตรียมส่วนผสม!I:I)+SUMIF(กวนไส้!$C:$C,'รับ-จ่าย ประจำวัน'!$B436,กวนไส้!I:I)+SUMIF(ผลิต1!$C:$C,'รับ-จ่าย ประจำวัน'!$B436,ผลิต1!I:I)+SUMIF(ผลิต2!$C:$C,'รับ-จ่าย ประจำวัน'!$B436,ผลิต2!I:I)+SUMIF(เส้นแต่งหน้าขนมเค้ก!$C:$C,'รับ-จ่าย ประจำวัน'!$B436,เส้นแต่งหน้าขนมเค้ก!I:I)+SUMIF(แพ็ค!$C:$C,'รับ-จ่าย ประจำวัน'!$B436,แพ็ค!I:I)+SUMIF(ธุรการ!$C:$C,'รับ-จ่าย ประจำวัน'!$B436,ธุรการ!I:I)+SUMIF(เส้นแต่งหน้าขนมปัง!$C:$C,'รับ-จ่าย ประจำวัน'!$B436,เส้นแต่งหน้าขนมปัง!I:I)+SUMIF('วางแผนBC,CJ'!$C:$C,'รับ-จ่าย ประจำวัน'!$B436,'วางแผนBC,CJ'!I:I)+SUMIF(RD!$C:$C,'รับ-จ่าย ประจำวัน'!$B436,RD!I:I)+SUMIF('FG,ออนไล,คัดแยก'!$C:$C,'รับ-จ่าย ประจำวัน'!$B436,'FG,ออนไล,คัดแยก'!I:I)</f>
        <v>3500</v>
      </c>
      <c r="AQ436" s="16">
        <f>SUMIF(เตรียมส่วนผสม!$C:$C,'รับ-จ่าย ประจำวัน'!$B436,เตรียมส่วนผสม!J:J)+SUMIF(กวนไส้!$C:$C,'รับ-จ่าย ประจำวัน'!$B436,กวนไส้!J:J)+SUMIF(ผลิต1!$C:$C,'รับ-จ่าย ประจำวัน'!$B436,ผลิต1!J:J)+SUMIF(ผลิต2!$C:$C,'รับ-จ่าย ประจำวัน'!$B436,ผลิต2!J:J)+SUMIF(เส้นแต่งหน้าขนมเค้ก!$C:$C,'รับ-จ่าย ประจำวัน'!$B436,เส้นแต่งหน้าขนมเค้ก!J:J)+SUMIF(แพ็ค!$C:$C,'รับ-จ่าย ประจำวัน'!$B436,แพ็ค!J:J)+SUMIF(ธุรการ!$C:$C,'รับ-จ่าย ประจำวัน'!$B436,ธุรการ!J:J)+SUMIF(เส้นแต่งหน้าขนมปัง!$C:$C,'รับ-จ่าย ประจำวัน'!$B436,เส้นแต่งหน้าขนมปัง!J:J)+SUMIF('วางแผนBC,CJ'!$C:$C,'รับ-จ่าย ประจำวัน'!$B436,'วางแผนBC,CJ'!J:J)+SUMIF(RD!$C:$C,'รับ-จ่าย ประจำวัน'!$B436,RD!J:J)+SUMIF('FG,ออนไล,คัดแยก'!$C:$C,'รับ-จ่าย ประจำวัน'!$B436,'FG,ออนไล,คัดแยก'!J:J)</f>
        <v>0</v>
      </c>
      <c r="AR436" s="16">
        <f>SUMIF(เตรียมส่วนผสม!$C:$C,'รับ-จ่าย ประจำวัน'!$B436,เตรียมส่วนผสม!K:K)+SUMIF(กวนไส้!$C:$C,'รับ-จ่าย ประจำวัน'!$B436,กวนไส้!K:K)+SUMIF(ผลิต1!$C:$C,'รับ-จ่าย ประจำวัน'!$B436,ผลิต1!K:K)+SUMIF(ผลิต2!$C:$C,'รับ-จ่าย ประจำวัน'!$B436,ผลิต2!K:K)+SUMIF(เส้นแต่งหน้าขนมเค้ก!$C:$C,'รับ-จ่าย ประจำวัน'!$B436,เส้นแต่งหน้าขนมเค้ก!K:K)+SUMIF(แพ็ค!$C:$C,'รับ-จ่าย ประจำวัน'!$B436,แพ็ค!K:K)+SUMIF(ธุรการ!$C:$C,'รับ-จ่าย ประจำวัน'!$B436,ธุรการ!K:K)+SUMIF(เส้นแต่งหน้าขนมปัง!$C:$C,'รับ-จ่าย ประจำวัน'!$B436,เส้นแต่งหน้าขนมปัง!K:K)+SUMIF('วางแผนBC,CJ'!$C:$C,'รับ-จ่าย ประจำวัน'!$B436,'วางแผนBC,CJ'!K:K)+SUMIF(RD!$C:$C,'รับ-จ่าย ประจำวัน'!$B436,RD!K:K)+SUMIF('FG,ออนไล,คัดแยก'!$C:$C,'รับ-จ่าย ประจำวัน'!$B436,'FG,ออนไล,คัดแยก'!K:K)</f>
        <v>2500</v>
      </c>
      <c r="AS436" s="16">
        <f>SUMIF(เตรียมส่วนผสม!$C:$C,'รับ-จ่าย ประจำวัน'!$B436,เตรียมส่วนผสม!L:L)+SUMIF(กวนไส้!$C:$C,'รับ-จ่าย ประจำวัน'!$B436,กวนไส้!L:L)+SUMIF(ผลิต1!$C:$C,'รับ-จ่าย ประจำวัน'!$B436,ผลิต1!L:L)+SUMIF(ผลิต2!$C:$C,'รับ-จ่าย ประจำวัน'!$B436,ผลิต2!L:L)+SUMIF(เส้นแต่งหน้าขนมเค้ก!$C:$C,'รับ-จ่าย ประจำวัน'!$B436,เส้นแต่งหน้าขนมเค้ก!L:L)+SUMIF(แพ็ค!$C:$C,'รับ-จ่าย ประจำวัน'!$B436,แพ็ค!L:L)+SUMIF(ธุรการ!$C:$C,'รับ-จ่าย ประจำวัน'!$B436,ธุรการ!L:L)+SUMIF(เส้นแต่งหน้าขนมปัง!$C:$C,'รับ-จ่าย ประจำวัน'!$B436,เส้นแต่งหน้าขนมปัง!L:L)+SUMIF('วางแผนBC,CJ'!$C:$C,'รับ-จ่าย ประจำวัน'!$B436,'วางแผนBC,CJ'!L:L)+SUMIF(RD!$C:$C,'รับ-จ่าย ประจำวัน'!$B436,RD!L:L)+SUMIF('FG,ออนไล,คัดแยก'!$C:$C,'รับ-จ่าย ประจำวัน'!$B436,'FG,ออนไล,คัดแยก'!L:L)</f>
        <v>0</v>
      </c>
      <c r="AT436" s="16">
        <f>SUMIF(เตรียมส่วนผสม!$C:$C,'รับ-จ่าย ประจำวัน'!$B436,เตรียมส่วนผสม!M:M)+SUMIF(กวนไส้!$C:$C,'รับ-จ่าย ประจำวัน'!$B436,กวนไส้!M:M)+SUMIF(ผลิต1!$C:$C,'รับ-จ่าย ประจำวัน'!$B436,ผลิต1!M:M)+SUMIF(ผลิต2!$C:$C,'รับ-จ่าย ประจำวัน'!$B436,ผลิต2!M:M)+SUMIF(เส้นแต่งหน้าขนมเค้ก!$C:$C,'รับ-จ่าย ประจำวัน'!$B436,เส้นแต่งหน้าขนมเค้ก!M:M)+SUMIF(แพ็ค!$C:$C,'รับ-จ่าย ประจำวัน'!$B436,แพ็ค!M:M)+SUMIF(ธุรการ!$C:$C,'รับ-จ่าย ประจำวัน'!$B436,ธุรการ!M:M)+SUMIF(เส้นแต่งหน้าขนมปัง!$C:$C,'รับ-จ่าย ประจำวัน'!$B436,เส้นแต่งหน้าขนมปัง!M:M)+SUMIF('วางแผนBC,CJ'!$C:$C,'รับ-จ่าย ประจำวัน'!$B436,'วางแผนBC,CJ'!M:M)+SUMIF(RD!$C:$C,'รับ-จ่าย ประจำวัน'!$B436,RD!M:M)+SUMIF('FG,ออนไล,คัดแยก'!$C:$C,'รับ-จ่าย ประจำวัน'!$B436,'FG,ออนไล,คัดแยก'!M:M)</f>
        <v>0</v>
      </c>
      <c r="AU436" s="16">
        <f>SUMIF(เตรียมส่วนผสม!$C:$C,'รับ-จ่าย ประจำวัน'!$B436,เตรียมส่วนผสม!N:N)+SUMIF(กวนไส้!$C:$C,'รับ-จ่าย ประจำวัน'!$B436,กวนไส้!N:N)+SUMIF(ผลิต1!$C:$C,'รับ-จ่าย ประจำวัน'!$B436,ผลิต1!N:N)+SUMIF(ผลิต2!$C:$C,'รับ-จ่าย ประจำวัน'!$B436,ผลิต2!N:N)+SUMIF(เส้นแต่งหน้าขนมเค้ก!$C:$C,'รับ-จ่าย ประจำวัน'!$B436,เส้นแต่งหน้าขนมเค้ก!N:N)+SUMIF(แพ็ค!$C:$C,'รับ-จ่าย ประจำวัน'!$B436,แพ็ค!N:N)+SUMIF(ธุรการ!$C:$C,'รับ-จ่าย ประจำวัน'!$B436,ธุรการ!N:N)+SUMIF(เส้นแต่งหน้าขนมปัง!$C:$C,'รับ-จ่าย ประจำวัน'!$B436,เส้นแต่งหน้าขนมปัง!N:N)+SUMIF('วางแผนBC,CJ'!$C:$C,'รับ-จ่าย ประจำวัน'!$B436,'วางแผนBC,CJ'!N:N)+SUMIF(RD!$C:$C,'รับ-จ่าย ประจำวัน'!$B436,RD!N:N)+SUMIF('FG,ออนไล,คัดแยก'!$C:$C,'รับ-จ่าย ประจำวัน'!$B436,'FG,ออนไล,คัดแยก'!N:N)</f>
        <v>1500</v>
      </c>
      <c r="AV436" s="16">
        <f>SUMIF(เตรียมส่วนผสม!$C:$C,'รับ-จ่าย ประจำวัน'!$B436,เตรียมส่วนผสม!O:O)+SUMIF(กวนไส้!$C:$C,'รับ-จ่าย ประจำวัน'!$B436,กวนไส้!O:O)+SUMIF(ผลิต1!$C:$C,'รับ-จ่าย ประจำวัน'!$B436,ผลิต1!O:O)+SUMIF(ผลิต2!$C:$C,'รับ-จ่าย ประจำวัน'!$B436,ผลิต2!O:O)+SUMIF(เส้นแต่งหน้าขนมเค้ก!$C:$C,'รับ-จ่าย ประจำวัน'!$B436,เส้นแต่งหน้าขนมเค้ก!O:O)+SUMIF(แพ็ค!$C:$C,'รับ-จ่าย ประจำวัน'!$B436,แพ็ค!O:O)+SUMIF(ธุรการ!$C:$C,'รับ-จ่าย ประจำวัน'!$B436,ธุรการ!O:O)+SUMIF(เส้นแต่งหน้าขนมปัง!$C:$C,'รับ-จ่าย ประจำวัน'!$B436,เส้นแต่งหน้าขนมปัง!O:O)+SUMIF('วางแผนBC,CJ'!$C:$C,'รับ-จ่าย ประจำวัน'!$B436,'วางแผนBC,CJ'!O:O)+SUMIF(RD!$C:$C,'รับ-จ่าย ประจำวัน'!$B436,RD!O:O)+SUMIF('FG,ออนไล,คัดแยก'!$C:$C,'รับ-จ่าย ประจำวัน'!$B436,'FG,ออนไล,คัดแยก'!O:O)</f>
        <v>0</v>
      </c>
      <c r="AW436" s="16">
        <f>SUMIF(เตรียมส่วนผสม!$C:$C,'รับ-จ่าย ประจำวัน'!$B436,เตรียมส่วนผสม!P:P)+SUMIF(กวนไส้!$C:$C,'รับ-จ่าย ประจำวัน'!$B436,กวนไส้!P:P)+SUMIF(ผลิต1!$C:$C,'รับ-จ่าย ประจำวัน'!$B436,ผลิต1!P:P)+SUMIF(ผลิต2!$C:$C,'รับ-จ่าย ประจำวัน'!$B436,ผลิต2!P:P)+SUMIF(เส้นแต่งหน้าขนมเค้ก!$C:$C,'รับ-จ่าย ประจำวัน'!$B436,เส้นแต่งหน้าขนมเค้ก!P:P)+SUMIF(แพ็ค!$C:$C,'รับ-จ่าย ประจำวัน'!$B436,แพ็ค!P:P)+SUMIF(ธุรการ!$C:$C,'รับ-จ่าย ประจำวัน'!$B436,ธุรการ!P:P)+SUMIF(เส้นแต่งหน้าขนมปัง!$C:$C,'รับ-จ่าย ประจำวัน'!$B436,เส้นแต่งหน้าขนมปัง!P:P)+SUMIF('วางแผนBC,CJ'!$C:$C,'รับ-จ่าย ประจำวัน'!$B436,'วางแผนBC,CJ'!P:P)+SUMIF(RD!$C:$C,'รับ-จ่าย ประจำวัน'!$B436,RD!P:P)+SUMIF('FG,ออนไล,คัดแยก'!$C:$C,'รับ-จ่าย ประจำวัน'!$B436,'FG,ออนไล,คัดแยก'!P:P)</f>
        <v>1000</v>
      </c>
      <c r="AX436" s="16">
        <f>SUMIF(เตรียมส่วนผสม!$C:$C,'รับ-จ่าย ประจำวัน'!$B436,เตรียมส่วนผสม!Q:Q)+SUMIF(กวนไส้!$C:$C,'รับ-จ่าย ประจำวัน'!$B436,กวนไส้!Q:Q)+SUMIF(ผลิต1!$C:$C,'รับ-จ่าย ประจำวัน'!$B436,ผลิต1!Q:Q)+SUMIF(ผลิต2!$C:$C,'รับ-จ่าย ประจำวัน'!$B436,ผลิต2!Q:Q)+SUMIF(เส้นแต่งหน้าขนมเค้ก!$C:$C,'รับ-จ่าย ประจำวัน'!$B436,เส้นแต่งหน้าขนมเค้ก!Q:Q)+SUMIF(แพ็ค!$C:$C,'รับ-จ่าย ประจำวัน'!$B436,แพ็ค!Q:Q)+SUMIF(ธุรการ!$C:$C,'รับ-จ่าย ประจำวัน'!$B436,ธุรการ!Q:Q)+SUMIF(เส้นแต่งหน้าขนมปัง!$C:$C,'รับ-จ่าย ประจำวัน'!$B436,เส้นแต่งหน้าขนมปัง!Q:Q)+SUMIF('วางแผนBC,CJ'!$C:$C,'รับ-จ่าย ประจำวัน'!$B436,'วางแผนBC,CJ'!Q:Q)+SUMIF(RD!$C:$C,'รับ-จ่าย ประจำวัน'!$B436,RD!Q:Q)+SUMIF('FG,ออนไล,คัดแยก'!$C:$C,'รับ-จ่าย ประจำวัน'!$B436,'FG,ออนไล,คัดแยก'!Q:Q)</f>
        <v>2050</v>
      </c>
      <c r="AY436" s="16">
        <f>SUMIF(เตรียมส่วนผสม!$C:$C,'รับ-จ่าย ประจำวัน'!$B436,เตรียมส่วนผสม!R:R)+SUMIF(กวนไส้!$C:$C,'รับ-จ่าย ประจำวัน'!$B436,กวนไส้!R:R)+SUMIF(ผลิต1!$C:$C,'รับ-จ่าย ประจำวัน'!$B436,ผลิต1!R:R)+SUMIF(ผลิต2!$C:$C,'รับ-จ่าย ประจำวัน'!$B436,ผลิต2!R:R)+SUMIF(เส้นแต่งหน้าขนมเค้ก!$C:$C,'รับ-จ่าย ประจำวัน'!$B436,เส้นแต่งหน้าขนมเค้ก!R:R)+SUMIF(แพ็ค!$C:$C,'รับ-จ่าย ประจำวัน'!$B436,แพ็ค!R:R)+SUMIF(ธุรการ!$C:$C,'รับ-จ่าย ประจำวัน'!$B436,ธุรการ!R:R)+SUMIF(เส้นแต่งหน้าขนมปัง!$C:$C,'รับ-จ่าย ประจำวัน'!$B436,เส้นแต่งหน้าขนมปัง!R:R)+SUMIF('วางแผนBC,CJ'!$C:$C,'รับ-จ่าย ประจำวัน'!$B436,'วางแผนBC,CJ'!R:R)+SUMIF(RD!$C:$C,'รับ-จ่าย ประจำวัน'!$B436,RD!R:R)+SUMIF('FG,ออนไล,คัดแยก'!$C:$C,'รับ-จ่าย ประจำวัน'!$B436,'FG,ออนไล,คัดแยก'!R:R)</f>
        <v>1500</v>
      </c>
      <c r="AZ436" s="16">
        <f>SUMIF(เตรียมส่วนผสม!$C:$C,'รับ-จ่าย ประจำวัน'!$B436,เตรียมส่วนผสม!S:S)+SUMIF(กวนไส้!$C:$C,'รับ-จ่าย ประจำวัน'!$B436,กวนไส้!S:S)+SUMIF(ผลิต1!$C:$C,'รับ-จ่าย ประจำวัน'!$B436,ผลิต1!S:S)+SUMIF(ผลิต2!$C:$C,'รับ-จ่าย ประจำวัน'!$B436,ผลิต2!S:S)+SUMIF(เส้นแต่งหน้าขนมเค้ก!$C:$C,'รับ-จ่าย ประจำวัน'!$B436,เส้นแต่งหน้าขนมเค้ก!S:S)+SUMIF(แพ็ค!$C:$C,'รับ-จ่าย ประจำวัน'!$B436,แพ็ค!S:S)+SUMIF(ธุรการ!$C:$C,'รับ-จ่าย ประจำวัน'!$B436,ธุรการ!S:S)+SUMIF(เส้นแต่งหน้าขนมปัง!$C:$C,'รับ-จ่าย ประจำวัน'!$B436,เส้นแต่งหน้าขนมปัง!S:S)+SUMIF('วางแผนBC,CJ'!$C:$C,'รับ-จ่าย ประจำวัน'!$B436,'วางแผนBC,CJ'!S:S)+SUMIF(RD!$C:$C,'รับ-จ่าย ประจำวัน'!$B436,RD!S:S)+SUMIF('FG,ออนไล,คัดแยก'!$C:$C,'รับ-จ่าย ประจำวัน'!$B436,'FG,ออนไล,คัดแยก'!S:S)</f>
        <v>100</v>
      </c>
      <c r="BA436" s="16">
        <f>SUMIF(เตรียมส่วนผสม!$C:$C,'รับ-จ่าย ประจำวัน'!$B436,เตรียมส่วนผสม!T:T)+SUMIF(กวนไส้!$C:$C,'รับ-จ่าย ประจำวัน'!$B436,กวนไส้!T:T)+SUMIF(ผลิต1!$C:$C,'รับ-จ่าย ประจำวัน'!$B436,ผลิต1!T:T)+SUMIF(ผลิต2!$C:$C,'รับ-จ่าย ประจำวัน'!$B436,ผลิต2!T:T)+SUMIF(เส้นแต่งหน้าขนมเค้ก!$C:$C,'รับ-จ่าย ประจำวัน'!$B436,เส้นแต่งหน้าขนมเค้ก!T:T)+SUMIF(แพ็ค!$C:$C,'รับ-จ่าย ประจำวัน'!$B436,แพ็ค!T:T)+SUMIF(ธุรการ!$C:$C,'รับ-จ่าย ประจำวัน'!$B436,ธุรการ!T:T)+SUMIF(เส้นแต่งหน้าขนมปัง!$C:$C,'รับ-จ่าย ประจำวัน'!$B436,เส้นแต่งหน้าขนมปัง!T:T)+SUMIF('วางแผนBC,CJ'!$C:$C,'รับ-จ่าย ประจำวัน'!$B436,'วางแผนBC,CJ'!T:T)+SUMIF(RD!$C:$C,'รับ-จ่าย ประจำวัน'!$B436,RD!T:T)+SUMIF('FG,ออนไล,คัดแยก'!$C:$C,'รับ-จ่าย ประจำวัน'!$B436,'FG,ออนไล,คัดแยก'!T:T)</f>
        <v>0</v>
      </c>
      <c r="BB436" s="16">
        <f>SUMIF(เตรียมส่วนผสม!$C:$C,'รับ-จ่าย ประจำวัน'!$B436,เตรียมส่วนผสม!U:U)+SUMIF(กวนไส้!$C:$C,'รับ-จ่าย ประจำวัน'!$B436,กวนไส้!U:U)+SUMIF(ผลิต1!$C:$C,'รับ-จ่าย ประจำวัน'!$B436,ผลิต1!U:U)+SUMIF(ผลิต2!$C:$C,'รับ-จ่าย ประจำวัน'!$B436,ผลิต2!U:U)+SUMIF(เส้นแต่งหน้าขนมเค้ก!$C:$C,'รับ-จ่าย ประจำวัน'!$B436,เส้นแต่งหน้าขนมเค้ก!U:U)+SUMIF(แพ็ค!$C:$C,'รับ-จ่าย ประจำวัน'!$B436,แพ็ค!U:U)+SUMIF(ธุรการ!$C:$C,'รับ-จ่าย ประจำวัน'!$B436,ธุรการ!U:U)+SUMIF(เส้นแต่งหน้าขนมปัง!$C:$C,'รับ-จ่าย ประจำวัน'!$B436,เส้นแต่งหน้าขนมปัง!U:U)+SUMIF('วางแผนBC,CJ'!$C:$C,'รับ-จ่าย ประจำวัน'!$B436,'วางแผนBC,CJ'!U:U)+SUMIF(RD!$C:$C,'รับ-จ่าย ประจำวัน'!$B436,RD!U:U)+SUMIF('FG,ออนไล,คัดแยก'!$C:$C,'รับ-จ่าย ประจำวัน'!$B436,'FG,ออนไล,คัดแยก'!U:U)</f>
        <v>2500</v>
      </c>
      <c r="BC436" s="16">
        <f>SUMIF(เตรียมส่วนผสม!$C:$C,'รับ-จ่าย ประจำวัน'!$B436,เตรียมส่วนผสม!V:V)+SUMIF(กวนไส้!$C:$C,'รับ-จ่าย ประจำวัน'!$B436,กวนไส้!V:V)+SUMIF(ผลิต1!$C:$C,'รับ-จ่าย ประจำวัน'!$B436,ผลิต1!V:V)+SUMIF(ผลิต2!$C:$C,'รับ-จ่าย ประจำวัน'!$B436,ผลิต2!V:V)+SUMIF(เส้นแต่งหน้าขนมเค้ก!$C:$C,'รับ-จ่าย ประจำวัน'!$B436,เส้นแต่งหน้าขนมเค้ก!V:V)+SUMIF(แพ็ค!$C:$C,'รับ-จ่าย ประจำวัน'!$B436,แพ็ค!V:V)+SUMIF(ธุรการ!$C:$C,'รับ-จ่าย ประจำวัน'!$B436,ธุรการ!V:V)+SUMIF(เส้นแต่งหน้าขนมปัง!$C:$C,'รับ-จ่าย ประจำวัน'!$B436,เส้นแต่งหน้าขนมปัง!V:V)+SUMIF('วางแผนBC,CJ'!$C:$C,'รับ-จ่าย ประจำวัน'!$B436,'วางแผนBC,CJ'!V:V)+SUMIF(RD!$C:$C,'รับ-จ่าย ประจำวัน'!$B436,RD!V:V)+SUMIF('FG,ออนไล,คัดแยก'!$C:$C,'รับ-จ่าย ประจำวัน'!$B436,'FG,ออนไล,คัดแยก'!V:V)</f>
        <v>1400</v>
      </c>
      <c r="BD436" s="16">
        <f>SUMIF(เตรียมส่วนผสม!$C:$C,'รับ-จ่าย ประจำวัน'!$B436,เตรียมส่วนผสม!W:W)+SUMIF(กวนไส้!$C:$C,'รับ-จ่าย ประจำวัน'!$B436,กวนไส้!W:W)+SUMIF(ผลิต1!$C:$C,'รับ-จ่าย ประจำวัน'!$B436,ผลิต1!W:W)+SUMIF(ผลิต2!$C:$C,'รับ-จ่าย ประจำวัน'!$B436,ผลิต2!W:W)+SUMIF(เส้นแต่งหน้าขนมเค้ก!$C:$C,'รับ-จ่าย ประจำวัน'!$B436,เส้นแต่งหน้าขนมเค้ก!W:W)+SUMIF(แพ็ค!$C:$C,'รับ-จ่าย ประจำวัน'!$B436,แพ็ค!W:W)+SUMIF(ธุรการ!$C:$C,'รับ-จ่าย ประจำวัน'!$B436,ธุรการ!W:W)+SUMIF(เส้นแต่งหน้าขนมปัง!$C:$C,'รับ-จ่าย ประจำวัน'!$B436,เส้นแต่งหน้าขนมปัง!W:W)+SUMIF('วางแผนBC,CJ'!$C:$C,'รับ-จ่าย ประจำวัน'!$B436,'วางแผนBC,CJ'!W:W)+SUMIF(RD!$C:$C,'รับ-จ่าย ประจำวัน'!$B436,RD!W:W)+SUMIF('FG,ออนไล,คัดแยก'!$C:$C,'รับ-จ่าย ประจำวัน'!$B436,'FG,ออนไล,คัดแยก'!W:W)</f>
        <v>1500</v>
      </c>
      <c r="BE436" s="16">
        <f>SUMIF(เตรียมส่วนผสม!$C:$C,'รับ-จ่าย ประจำวัน'!$B436,เตรียมส่วนผสม!X:X)+SUMIF(กวนไส้!$C:$C,'รับ-จ่าย ประจำวัน'!$B436,กวนไส้!X:X)+SUMIF(ผลิต1!$C:$C,'รับ-จ่าย ประจำวัน'!$B436,ผลิต1!X:X)+SUMIF(ผลิต2!$C:$C,'รับ-จ่าย ประจำวัน'!$B436,ผลิต2!X:X)+SUMIF(เส้นแต่งหน้าขนมเค้ก!$C:$C,'รับ-จ่าย ประจำวัน'!$B436,เส้นแต่งหน้าขนมเค้ก!X:X)+SUMIF(แพ็ค!$C:$C,'รับ-จ่าย ประจำวัน'!$B436,แพ็ค!X:X)+SUMIF(ธุรการ!$C:$C,'รับ-จ่าย ประจำวัน'!$B436,ธุรการ!X:X)+SUMIF(เส้นแต่งหน้าขนมปัง!$C:$C,'รับ-จ่าย ประจำวัน'!$B436,เส้นแต่งหน้าขนมปัง!X:X)+SUMIF('วางแผนBC,CJ'!$C:$C,'รับ-จ่าย ประจำวัน'!$B436,'วางแผนBC,CJ'!X:X)+SUMIF(RD!$C:$C,'รับ-จ่าย ประจำวัน'!$B436,RD!X:X)+SUMIF('FG,ออนไล,คัดแยก'!$C:$C,'รับ-จ่าย ประจำวัน'!$B436,'FG,ออนไล,คัดแยก'!X:X)</f>
        <v>0</v>
      </c>
      <c r="BF436" s="16">
        <f>SUMIF(เตรียมส่วนผสม!$C:$C,'รับ-จ่าย ประจำวัน'!$B436,เตรียมส่วนผสม!Y:Y)+SUMIF(กวนไส้!$C:$C,'รับ-จ่าย ประจำวัน'!$B436,กวนไส้!Y:Y)+SUMIF(ผลิต1!$C:$C,'รับ-จ่าย ประจำวัน'!$B436,ผลิต1!Y:Y)+SUMIF(ผลิต2!$C:$C,'รับ-จ่าย ประจำวัน'!$B436,ผลิต2!Y:Y)+SUMIF(เส้นแต่งหน้าขนมเค้ก!$C:$C,'รับ-จ่าย ประจำวัน'!$B436,เส้นแต่งหน้าขนมเค้ก!Y:Y)+SUMIF(แพ็ค!$C:$C,'รับ-จ่าย ประจำวัน'!$B436,แพ็ค!Y:Y)+SUMIF(ธุรการ!$C:$C,'รับ-จ่าย ประจำวัน'!$B436,ธุรการ!Y:Y)+SUMIF(เส้นแต่งหน้าขนมปัง!$C:$C,'รับ-จ่าย ประจำวัน'!$B436,เส้นแต่งหน้าขนมปัง!Y:Y)+SUMIF('วางแผนBC,CJ'!$C:$C,'รับ-จ่าย ประจำวัน'!$B436,'วางแผนBC,CJ'!Y:Y)+SUMIF(RD!$C:$C,'รับ-จ่าย ประจำวัน'!$B436,RD!Y:Y)+SUMIF('FG,ออนไล,คัดแยก'!$C:$C,'รับ-จ่าย ประจำวัน'!$B436,'FG,ออนไล,คัดแยก'!Y:Y)</f>
        <v>2100</v>
      </c>
      <c r="BG436" s="16">
        <f>SUMIF(เตรียมส่วนผสม!$C:$C,'รับ-จ่าย ประจำวัน'!$B436,เตรียมส่วนผสม!Z:Z)+SUMIF(กวนไส้!$C:$C,'รับ-จ่าย ประจำวัน'!$B436,กวนไส้!Z:Z)+SUMIF(ผลิต1!$C:$C,'รับ-จ่าย ประจำวัน'!$B436,ผลิต1!Z:Z)+SUMIF(ผลิต2!$C:$C,'รับ-จ่าย ประจำวัน'!$B436,ผลิต2!Z:Z)+SUMIF(เส้นแต่งหน้าขนมเค้ก!$C:$C,'รับ-จ่าย ประจำวัน'!$B436,เส้นแต่งหน้าขนมเค้ก!Z:Z)+SUMIF(แพ็ค!$C:$C,'รับ-จ่าย ประจำวัน'!$B436,แพ็ค!Z:Z)+SUMIF(ธุรการ!$C:$C,'รับ-จ่าย ประจำวัน'!$B436,ธุรการ!Z:Z)+SUMIF(เส้นแต่งหน้าขนมปัง!$C:$C,'รับ-จ่าย ประจำวัน'!$B436,เส้นแต่งหน้าขนมปัง!Z:Z)+SUMIF('วางแผนBC,CJ'!$C:$C,'รับ-จ่าย ประจำวัน'!$B436,'วางแผนBC,CJ'!Z:Z)+SUMIF(RD!$C:$C,'รับ-จ่าย ประจำวัน'!$B436,RD!Z:Z)+SUMIF('FG,ออนไล,คัดแยก'!$C:$C,'รับ-จ่าย ประจำวัน'!$B436,'FG,ออนไล,คัดแยก'!Z:Z)</f>
        <v>1200</v>
      </c>
      <c r="BH436" s="16">
        <f>SUMIF(เตรียมส่วนผสม!$C:$C,'รับ-จ่าย ประจำวัน'!$B436,เตรียมส่วนผสม!AA:AA)+SUMIF(กวนไส้!$C:$C,'รับ-จ่าย ประจำวัน'!$B436,กวนไส้!AA:AA)+SUMIF(ผลิต1!$C:$C,'รับ-จ่าย ประจำวัน'!$B436,ผลิต1!AA:AA)+SUMIF(ผลิต2!$C:$C,'รับ-จ่าย ประจำวัน'!$B436,ผลิต2!AA:AA)+SUMIF(เส้นแต่งหน้าขนมเค้ก!$C:$C,'รับ-จ่าย ประจำวัน'!$B436,เส้นแต่งหน้าขนมเค้ก!AA:AA)+SUMIF(แพ็ค!$C:$C,'รับ-จ่าย ประจำวัน'!$B436,แพ็ค!AA:AA)+SUMIF(ธุรการ!$C:$C,'รับ-จ่าย ประจำวัน'!$B436,ธุรการ!AA:AA)+SUMIF(เส้นแต่งหน้าขนมปัง!$C:$C,'รับ-จ่าย ประจำวัน'!$B436,เส้นแต่งหน้าขนมปัง!AA:AA)+SUMIF('วางแผนBC,CJ'!$C:$C,'รับ-จ่าย ประจำวัน'!$B436,'วางแผนBC,CJ'!AA:AA)+SUMIF(RD!$C:$C,'รับ-จ่าย ประจำวัน'!$B436,RD!AA:AA)+SUMIF('FG,ออนไล,คัดแยก'!$C:$C,'รับ-จ่าย ประจำวัน'!$B436,'FG,ออนไล,คัดแยก'!AA:AA)</f>
        <v>0</v>
      </c>
      <c r="BI436" s="16">
        <f>SUMIF(เตรียมส่วนผสม!$C:$C,'รับ-จ่าย ประจำวัน'!$B436,เตรียมส่วนผสม!AB:AB)+SUMIF(กวนไส้!$C:$C,'รับ-จ่าย ประจำวัน'!$B436,กวนไส้!AB:AB)+SUMIF(ผลิต1!$C:$C,'รับ-จ่าย ประจำวัน'!$B436,ผลิต1!AB:AB)+SUMIF(ผลิต2!$C:$C,'รับ-จ่าย ประจำวัน'!$B436,ผลิต2!AB:AB)+SUMIF(เส้นแต่งหน้าขนมเค้ก!$C:$C,'รับ-จ่าย ประจำวัน'!$B436,เส้นแต่งหน้าขนมเค้ก!AB:AB)+SUMIF(แพ็ค!$C:$C,'รับ-จ่าย ประจำวัน'!$B436,แพ็ค!AB:AB)+SUMIF(ธุรการ!$C:$C,'รับ-จ่าย ประจำวัน'!$B436,ธุรการ!AB:AB)+SUMIF(เส้นแต่งหน้าขนมปัง!$C:$C,'รับ-จ่าย ประจำวัน'!$B436,เส้นแต่งหน้าขนมปัง!AB:AB)+SUMIF('วางแผนBC,CJ'!$C:$C,'รับ-จ่าย ประจำวัน'!$B436,'วางแผนBC,CJ'!AB:AB)+SUMIF(RD!$C:$C,'รับ-จ่าย ประจำวัน'!$B436,RD!AB:AB)+SUMIF('FG,ออนไล,คัดแยก'!$C:$C,'รับ-จ่าย ประจำวัน'!$B436,'FG,ออนไล,คัดแยก'!AB:AB)</f>
        <v>2000</v>
      </c>
      <c r="BJ436" s="16">
        <f>SUMIF(เตรียมส่วนผสม!$C:$C,'รับ-จ่าย ประจำวัน'!$B436,เตรียมส่วนผสม!AC:AC)+SUMIF(กวนไส้!$C:$C,'รับ-จ่าย ประจำวัน'!$B436,กวนไส้!AC:AC)+SUMIF(ผลิต1!$C:$C,'รับ-จ่าย ประจำวัน'!$B436,ผลิต1!AC:AC)+SUMIF(ผลิต2!$C:$C,'รับ-จ่าย ประจำวัน'!$B436,ผลิต2!AC:AC)+SUMIF(เส้นแต่งหน้าขนมเค้ก!$C:$C,'รับ-จ่าย ประจำวัน'!$B436,เส้นแต่งหน้าขนมเค้ก!AC:AC)+SUMIF(แพ็ค!$C:$C,'รับ-จ่าย ประจำวัน'!$B436,แพ็ค!AC:AC)+SUMIF(ธุรการ!$C:$C,'รับ-จ่าย ประจำวัน'!$B436,ธุรการ!AC:AC)+SUMIF(เส้นแต่งหน้าขนมปัง!$C:$C,'รับ-จ่าย ประจำวัน'!$B436,เส้นแต่งหน้าขนมปัง!AC:AC)+SUMIF('วางแผนBC,CJ'!$C:$C,'รับ-จ่าย ประจำวัน'!$B436,'วางแผนBC,CJ'!AC:AC)+SUMIF(RD!$C:$C,'รับ-จ่าย ประจำวัน'!$B436,RD!AC:AC)+SUMIF('FG,ออนไล,คัดแยก'!$C:$C,'รับ-จ่าย ประจำวัน'!$B436,'FG,ออนไล,คัดแยก'!AC:AC)</f>
        <v>900</v>
      </c>
      <c r="BK436" s="16">
        <f>SUMIF(เตรียมส่วนผสม!$C:$C,'รับ-จ่าย ประจำวัน'!$B436,เตรียมส่วนผสม!AD:AD)+SUMIF(กวนไส้!$C:$C,'รับ-จ่าย ประจำวัน'!$B436,กวนไส้!AD:AD)+SUMIF(ผลิต1!$C:$C,'รับ-จ่าย ประจำวัน'!$B436,ผลิต1!AD:AD)+SUMIF(ผลิต2!$C:$C,'รับ-จ่าย ประจำวัน'!$B436,ผลิต2!AD:AD)+SUMIF(เส้นแต่งหน้าขนมเค้ก!$C:$C,'รับ-จ่าย ประจำวัน'!$B436,เส้นแต่งหน้าขนมเค้ก!AD:AD)+SUMIF(แพ็ค!$C:$C,'รับ-จ่าย ประจำวัน'!$B436,แพ็ค!AD:AD)+SUMIF(ธุรการ!$C:$C,'รับ-จ่าย ประจำวัน'!$B436,ธุรการ!AD:AD)+SUMIF(เส้นแต่งหน้าขนมปัง!$C:$C,'รับ-จ่าย ประจำวัน'!$B436,เส้นแต่งหน้าขนมปัง!AD:AD)+SUMIF('วางแผนBC,CJ'!$C:$C,'รับ-จ่าย ประจำวัน'!$B436,'วางแผนBC,CJ'!AD:AD)+SUMIF(RD!$C:$C,'รับ-จ่าย ประจำวัน'!$B436,RD!AD:AD)+SUMIF('FG,ออนไล,คัดแยก'!$C:$C,'รับ-จ่าย ประจำวัน'!$B436,'FG,ออนไล,คัดแยก'!AD:AD)</f>
        <v>0</v>
      </c>
      <c r="BL436" s="16">
        <f>SUMIF(เตรียมส่วนผสม!$C:$C,'รับ-จ่าย ประจำวัน'!$B436,เตรียมส่วนผสม!AE:AE)+SUMIF(กวนไส้!$C:$C,'รับ-จ่าย ประจำวัน'!$B436,กวนไส้!AE:AE)+SUMIF(ผลิต1!$C:$C,'รับ-จ่าย ประจำวัน'!$B436,ผลิต1!AE:AE)+SUMIF(ผลิต2!$C:$C,'รับ-จ่าย ประจำวัน'!$B436,ผลิต2!AE:AE)+SUMIF(เส้นแต่งหน้าขนมเค้ก!$C:$C,'รับ-จ่าย ประจำวัน'!$B436,เส้นแต่งหน้าขนมเค้ก!AE:AE)+SUMIF(แพ็ค!$C:$C,'รับ-จ่าย ประจำวัน'!$B436,แพ็ค!AE:AE)+SUMIF(ธุรการ!$C:$C,'รับ-จ่าย ประจำวัน'!$B436,ธุรการ!AE:AE)+SUMIF(เส้นแต่งหน้าขนมปัง!$C:$C,'รับ-จ่าย ประจำวัน'!$B436,เส้นแต่งหน้าขนมปัง!AE:AE)+SUMIF('วางแผนBC,CJ'!$C:$C,'รับ-จ่าย ประจำวัน'!$B436,'วางแผนBC,CJ'!AE:AE)+SUMIF(RD!$C:$C,'รับ-จ่าย ประจำวัน'!$B436,RD!AE:AE)+SUMIF('FG,ออนไล,คัดแยก'!$C:$C,'รับ-จ่าย ประจำวัน'!$B436,'FG,ออนไล,คัดแยก'!AE:AE)</f>
        <v>3300</v>
      </c>
      <c r="BM436" s="16">
        <f>SUMIF(เตรียมส่วนผสม!$C:$C,'รับ-จ่าย ประจำวัน'!$B436,เตรียมส่วนผสม!AF:AF)+SUMIF(กวนไส้!$C:$C,'รับ-จ่าย ประจำวัน'!$B436,กวนไส้!AF:AF)+SUMIF(ผลิต1!$C:$C,'รับ-จ่าย ประจำวัน'!$B436,ผลิต1!AF:AF)+SUMIF(ผลิต2!$C:$C,'รับ-จ่าย ประจำวัน'!$B436,ผลิต2!AF:AF)+SUMIF(เส้นแต่งหน้าขนมเค้ก!$C:$C,'รับ-จ่าย ประจำวัน'!$B436,เส้นแต่งหน้าขนมเค้ก!AF:AF)+SUMIF(แพ็ค!$C:$C,'รับ-จ่าย ประจำวัน'!$B436,แพ็ค!AF:AF)+SUMIF(ธุรการ!$C:$C,'รับ-จ่าย ประจำวัน'!$B436,ธุรการ!AF:AF)+SUMIF(เส้นแต่งหน้าขนมปัง!$C:$C,'รับ-จ่าย ประจำวัน'!$B436,เส้นแต่งหน้าขนมปัง!AF:AF)+SUMIF('วางแผนBC,CJ'!$C:$C,'รับ-จ่าย ประจำวัน'!$B436,'วางแผนBC,CJ'!AF:AF)+SUMIF(RD!$C:$C,'รับ-จ่าย ประจำวัน'!$B436,RD!AF:AF)+SUMIF('FG,ออนไล,คัดแยก'!$C:$C,'รับ-จ่าย ประจำวัน'!$B436,'FG,ออนไล,คัดแยก'!AF:AF)</f>
        <v>600</v>
      </c>
      <c r="BN436" s="16">
        <f>SUMIF(เตรียมส่วนผสม!$C:$C,'รับ-จ่าย ประจำวัน'!$B436,เตรียมส่วนผสม!AG:AG)+SUMIF(กวนไส้!$C:$C,'รับ-จ่าย ประจำวัน'!$B436,กวนไส้!AG:AG)+SUMIF(ผลิต1!$C:$C,'รับ-จ่าย ประจำวัน'!$B436,ผลิต1!AG:AG)+SUMIF(ผลิต2!$C:$C,'รับ-จ่าย ประจำวัน'!$B436,ผลิต2!AG:AG)+SUMIF(เส้นแต่งหน้าขนมเค้ก!$C:$C,'รับ-จ่าย ประจำวัน'!$B436,เส้นแต่งหน้าขนมเค้ก!AG:AG)+SUMIF(แพ็ค!$C:$C,'รับ-จ่าย ประจำวัน'!$B436,แพ็ค!AG:AG)+SUMIF(ธุรการ!$C:$C,'รับ-จ่าย ประจำวัน'!$B436,ธุรการ!AG:AG)+SUMIF(เส้นแต่งหน้าขนมปัง!$C:$C,'รับ-จ่าย ประจำวัน'!$B436,เส้นแต่งหน้าขนมปัง!AG:AG)+SUMIF('วางแผนBC,CJ'!$C:$C,'รับ-จ่าย ประจำวัน'!$B436,'วางแผนBC,CJ'!AG:AG)+SUMIF(RD!$C:$C,'รับ-จ่าย ประจำวัน'!$B436,RD!AG:AG)+SUMIF('FG,ออนไล,คัดแยก'!$C:$C,'รับ-จ่าย ประจำวัน'!$B436,'FG,ออนไล,คัดแยก'!AG:AG)</f>
        <v>1800</v>
      </c>
      <c r="BO436" s="16">
        <f>SUMIF(เตรียมส่วนผสม!$C:$C,'รับ-จ่าย ประจำวัน'!$B436,เตรียมส่วนผสม!AH:AH)+SUMIF(กวนไส้!$C:$C,'รับ-จ่าย ประจำวัน'!$B436,กวนไส้!AH:AH)+SUMIF(ผลิต1!$C:$C,'รับ-จ่าย ประจำวัน'!$B436,ผลิต1!AH:AH)+SUMIF(ผลิต2!$C:$C,'รับ-จ่าย ประจำวัน'!$B436,ผลิต2!AH:AH)+SUMIF(เส้นแต่งหน้าขนมเค้ก!$C:$C,'รับ-จ่าย ประจำวัน'!$B436,เส้นแต่งหน้าขนมเค้ก!AH:AH)+SUMIF(แพ็ค!$C:$C,'รับ-จ่าย ประจำวัน'!$B436,แพ็ค!AH:AH)+SUMIF(ธุรการ!$C:$C,'รับ-จ่าย ประจำวัน'!$B436,ธุรการ!AH:AH)+SUMIF(เส้นแต่งหน้าขนมปัง!$C:$C,'รับ-จ่าย ประจำวัน'!$B436,เส้นแต่งหน้าขนมปัง!AH:AH)+SUMIF('วางแผนBC,CJ'!$C:$C,'รับ-จ่าย ประจำวัน'!$B436,'วางแผนBC,CJ'!AH:AH)+SUMIF(RD!$C:$C,'รับ-จ่าย ประจำวัน'!$B436,RD!AH:AH)+SUMIF('FG,ออนไล,คัดแยก'!$C:$C,'รับ-จ่าย ประจำวัน'!$B436,'FG,ออนไล,คัดแยก'!AH:AH)</f>
        <v>0</v>
      </c>
      <c r="BP436" s="16">
        <f>SUMIF(เตรียมส่วนผสม!$C:$C,'รับ-จ่าย ประจำวัน'!$B436,เตรียมส่วนผสม!AI:AI)+SUMIF(กวนไส้!$C:$C,'รับ-จ่าย ประจำวัน'!$B436,กวนไส้!AI:AI)+SUMIF(ผลิต1!$C:$C,'รับ-จ่าย ประจำวัน'!$B436,ผลิต1!AI:AI)+SUMIF(ผลิต2!$C:$C,'รับ-จ่าย ประจำวัน'!$B436,ผลิต2!AI:AI)+SUMIF(เส้นแต่งหน้าขนมเค้ก!$C:$C,'รับ-จ่าย ประจำวัน'!$B436,เส้นแต่งหน้าขนมเค้ก!AI:AI)+SUMIF(แพ็ค!$C:$C,'รับ-จ่าย ประจำวัน'!$B436,แพ็ค!AI:AI)+SUMIF(ธุรการ!$C:$C,'รับ-จ่าย ประจำวัน'!$B436,ธุรการ!AI:AI)+SUMIF(เส้นแต่งหน้าขนมปัง!$C:$C,'รับ-จ่าย ประจำวัน'!$B436,เส้นแต่งหน้าขนมปัง!AI:AI)+SUMIF('วางแผนBC,CJ'!$C:$C,'รับ-จ่าย ประจำวัน'!$B436,'วางแผนBC,CJ'!AI:AI)+SUMIF(RD!$C:$C,'รับ-จ่าย ประจำวัน'!$B436,RD!AI:AI)+SUMIF('FG,ออนไล,คัดแยก'!$C:$C,'รับ-จ่าย ประจำวัน'!$B436,'FG,ออนไล,คัดแยก'!AI:AI)</f>
        <v>2000</v>
      </c>
      <c r="BQ436" s="16">
        <f>SUMIF(เตรียมส่วนผสม!$C:$C,'รับ-จ่าย ประจำวัน'!$B436,เตรียมส่วนผสม!AJ:AJ)+SUMIF(กวนไส้!$C:$C,'รับ-จ่าย ประจำวัน'!$B436,กวนไส้!AJ:AJ)+SUMIF(ผลิต1!$C:$C,'รับ-จ่าย ประจำวัน'!$B436,ผลิต1!AJ:AJ)+SUMIF(ผลิต2!$C:$C,'รับ-จ่าย ประจำวัน'!$B436,ผลิต2!AJ:AJ)+SUMIF(เส้นแต่งหน้าขนมเค้ก!$C:$C,'รับ-จ่าย ประจำวัน'!$B436,เส้นแต่งหน้าขนมเค้ก!AJ:AJ)+SUMIF(แพ็ค!$C:$C,'รับ-จ่าย ประจำวัน'!$B436,แพ็ค!AJ:AJ)+SUMIF(ธุรการ!$C:$C,'รับ-จ่าย ประจำวัน'!$B436,ธุรการ!AJ:AJ)+SUMIF(เส้นแต่งหน้าขนมปัง!$C:$C,'รับ-จ่าย ประจำวัน'!$B436,เส้นแต่งหน้าขนมปัง!AJ:AJ)+SUMIF('วางแผนBC,CJ'!$C:$C,'รับ-จ่าย ประจำวัน'!$B436,'วางแผนBC,CJ'!AJ:AJ)+SUMIF(RD!$C:$C,'รับ-จ่าย ประจำวัน'!$B436,RD!AJ:AJ)+SUMIF('FG,ออนไล,คัดแยก'!$C:$C,'รับ-จ่าย ประจำวัน'!$B436,'FG,ออนไล,คัดแยก'!AJ:AJ)</f>
        <v>1500</v>
      </c>
      <c r="BR436" s="16">
        <f>SUMIF(เตรียมส่วนผสม!$C:$C,'รับ-จ่าย ประจำวัน'!$B436,เตรียมส่วนผสม!AK:AK)+SUMIF(กวนไส้!$C:$C,'รับ-จ่าย ประจำวัน'!$B436,กวนไส้!AK:AK)+SUMIF(ผลิต1!$C:$C,'รับ-จ่าย ประจำวัน'!$B436,ผลิต1!AK:AK)+SUMIF(ผลิต2!$C:$C,'รับ-จ่าย ประจำวัน'!$B436,ผลิต2!AK:AK)+SUMIF(เส้นแต่งหน้าขนมเค้ก!$C:$C,'รับ-จ่าย ประจำวัน'!$B436,เส้นแต่งหน้าขนมเค้ก!AK:AK)+SUMIF(แพ็ค!$C:$C,'รับ-จ่าย ประจำวัน'!$B436,แพ็ค!AK:AK)+SUMIF(ธุรการ!$C:$C,'รับ-จ่าย ประจำวัน'!$B436,ธุรการ!AK:AK)+SUMIF(เส้นแต่งหน้าขนมปัง!$C:$C,'รับ-จ่าย ประจำวัน'!$B436,เส้นแต่งหน้าขนมปัง!AK:AK)+SUMIF('วางแผนBC,CJ'!$C:$C,'รับ-จ่าย ประจำวัน'!$B436,'วางแผนBC,CJ'!AK:AK)+SUMIF(RD!$C:$C,'รับ-จ่าย ประจำวัน'!$B436,RD!AK:AK)+SUMIF('FG,ออนไล,คัดแยก'!$C:$C,'รับ-จ่าย ประจำวัน'!$B436,'FG,ออนไล,คัดแยก'!AK:AK)</f>
        <v>1500</v>
      </c>
      <c r="BS436" s="16">
        <f>SUMIF(เตรียมส่วนผสม!$C:$C,'รับ-จ่าย ประจำวัน'!$B436,เตรียมส่วนผสม!AL:AL)+SUMIF(กวนไส้!$C:$C,'รับ-จ่าย ประจำวัน'!$B436,กวนไส้!AL:AL)+SUMIF(ผลิต1!$C:$C,'รับ-จ่าย ประจำวัน'!$B436,ผลิต1!AL:AL)+SUMIF(ผลิต2!$C:$C,'รับ-จ่าย ประจำวัน'!$B436,ผลิต2!AL:AL)+SUMIF(เส้นแต่งหน้าขนมเค้ก!$C:$C,'รับ-จ่าย ประจำวัน'!$B436,เส้นแต่งหน้าขนมเค้ก!AL:AL)+SUMIF(แพ็ค!$C:$C,'รับ-จ่าย ประจำวัน'!$B436,แพ็ค!AL:AL)+SUMIF(ธุรการ!$C:$C,'รับ-จ่าย ประจำวัน'!$B436,ธุรการ!AL:AL)+SUMIF(เส้นแต่งหน้าขนมปัง!$C:$C,'รับ-จ่าย ประจำวัน'!$B436,เส้นแต่งหน้าขนมปัง!AL:AL)+SUMIF('วางแผนBC,CJ'!$C:$C,'รับ-จ่าย ประจำวัน'!$B436,'วางแผนBC,CJ'!AL:AL)+SUMIF(RD!$C:$C,'รับ-จ่าย ประจำวัน'!$B436,RD!AL:AL)+SUMIF('FG,ออนไล,คัดแยก'!$C:$C,'รับ-จ่าย ประจำวัน'!$B436,'FG,ออนไล,คัดแยก'!AL:AL)</f>
        <v>0</v>
      </c>
      <c r="BT436" s="18">
        <f t="shared" si="93"/>
        <v>36450</v>
      </c>
      <c r="BU436" s="116"/>
      <c r="BV436" s="146">
        <f t="shared" si="94"/>
        <v>151550</v>
      </c>
      <c r="BW436" s="184">
        <v>30</v>
      </c>
      <c r="BX436" s="172">
        <f t="shared" si="101"/>
        <v>1215</v>
      </c>
      <c r="BY436" s="188">
        <f t="shared" si="90"/>
        <v>124.73251028806584</v>
      </c>
      <c r="BZ436" s="180">
        <f t="shared" ca="1" si="95"/>
        <v>46327.732510288064</v>
      </c>
      <c r="CA436" s="93"/>
      <c r="CB436" s="93"/>
      <c r="CC436" s="93"/>
      <c r="CD436" s="93"/>
      <c r="CE436" s="93"/>
      <c r="CF436" s="93"/>
      <c r="CG436" s="93"/>
      <c r="CH436" s="93"/>
      <c r="CI436" s="93"/>
      <c r="CJ436" s="97"/>
      <c r="CK436" s="9">
        <f t="shared" si="91"/>
        <v>151550</v>
      </c>
    </row>
    <row r="437" spans="1:89" hidden="1" x14ac:dyDescent="0.5">
      <c r="A437" s="149"/>
      <c r="B437" s="24">
        <v>1020201001</v>
      </c>
      <c r="C437" s="10" t="s">
        <v>1419</v>
      </c>
      <c r="D437" s="177" t="s">
        <v>91</v>
      </c>
      <c r="E437" s="28">
        <v>0</v>
      </c>
      <c r="F437" s="159" t="s">
        <v>1605</v>
      </c>
      <c r="G437" s="11" t="s">
        <v>62</v>
      </c>
      <c r="H437" s="12">
        <v>34327</v>
      </c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3"/>
      <c r="AF437" s="13"/>
      <c r="AG437" s="13"/>
      <c r="AH437" s="13"/>
      <c r="AI437" s="14"/>
      <c r="AJ437" s="14"/>
      <c r="AK437" s="14"/>
      <c r="AL437" s="14"/>
      <c r="AM437" s="14"/>
      <c r="AN437" s="15">
        <f t="shared" si="92"/>
        <v>0</v>
      </c>
      <c r="AO437" s="16">
        <f>SUMIF(เตรียมส่วนผสม!$C:$C,'รับ-จ่าย ประจำวัน'!$B437,เตรียมส่วนผสม!H:H)+SUMIF(กวนไส้!$C:$C,'รับ-จ่าย ประจำวัน'!$B437,กวนไส้!H:H)+SUMIF(ผลิต1!$C:$C,'รับ-จ่าย ประจำวัน'!$B437,ผลิต1!H:H)+SUMIF(ผลิต2!$C:$C,'รับ-จ่าย ประจำวัน'!$B437,ผลิต2!H:H)+SUMIF(เส้นแต่งหน้าขนมเค้ก!$C:$C,'รับ-จ่าย ประจำวัน'!$B437,เส้นแต่งหน้าขนมเค้ก!H:H)+SUMIF(แพ็ค!$C:$C,'รับ-จ่าย ประจำวัน'!$B437,แพ็ค!H:H)+SUMIF(ธุรการ!$C:$C,'รับ-จ่าย ประจำวัน'!$B437,ธุรการ!H:H)+SUMIF(เส้นแต่งหน้าขนมปัง!$C:$C,'รับ-จ่าย ประจำวัน'!$B437,เส้นแต่งหน้าขนมปัง!H:H)+SUMIF('วางแผนBC,CJ'!$C:$C,'รับ-จ่าย ประจำวัน'!$B437,'วางแผนBC,CJ'!H:H)+SUMIF(RD!$C:$C,'รับ-จ่าย ประจำวัน'!$B437,RD!H:H)+SUMIF('FG,ออนไล,คัดแยก'!$C:$C,'รับ-จ่าย ประจำวัน'!$B437,'FG,ออนไล,คัดแยก'!H:H)</f>
        <v>0</v>
      </c>
      <c r="AP437" s="16">
        <f>SUMIF(เตรียมส่วนผสม!$C:$C,'รับ-จ่าย ประจำวัน'!$B437,เตรียมส่วนผสม!I:I)+SUMIF(กวนไส้!$C:$C,'รับ-จ่าย ประจำวัน'!$B437,กวนไส้!I:I)+SUMIF(ผลิต1!$C:$C,'รับ-จ่าย ประจำวัน'!$B437,ผลิต1!I:I)+SUMIF(ผลิต2!$C:$C,'รับ-จ่าย ประจำวัน'!$B437,ผลิต2!I:I)+SUMIF(เส้นแต่งหน้าขนมเค้ก!$C:$C,'รับ-จ่าย ประจำวัน'!$B437,เส้นแต่งหน้าขนมเค้ก!I:I)+SUMIF(แพ็ค!$C:$C,'รับ-จ่าย ประจำวัน'!$B437,แพ็ค!I:I)+SUMIF(ธุรการ!$C:$C,'รับ-จ่าย ประจำวัน'!$B437,ธุรการ!I:I)+SUMIF(เส้นแต่งหน้าขนมปัง!$C:$C,'รับ-จ่าย ประจำวัน'!$B437,เส้นแต่งหน้าขนมปัง!I:I)+SUMIF('วางแผนBC,CJ'!$C:$C,'รับ-จ่าย ประจำวัน'!$B437,'วางแผนBC,CJ'!I:I)+SUMIF(RD!$C:$C,'รับ-จ่าย ประจำวัน'!$B437,RD!I:I)+SUMIF('FG,ออนไล,คัดแยก'!$C:$C,'รับ-จ่าย ประจำวัน'!$B437,'FG,ออนไล,คัดแยก'!I:I)</f>
        <v>0</v>
      </c>
      <c r="AQ437" s="16">
        <f>SUMIF(เตรียมส่วนผสม!$C:$C,'รับ-จ่าย ประจำวัน'!$B437,เตรียมส่วนผสม!J:J)+SUMIF(กวนไส้!$C:$C,'รับ-จ่าย ประจำวัน'!$B437,กวนไส้!J:J)+SUMIF(ผลิต1!$C:$C,'รับ-จ่าย ประจำวัน'!$B437,ผลิต1!J:J)+SUMIF(ผลิต2!$C:$C,'รับ-จ่าย ประจำวัน'!$B437,ผลิต2!J:J)+SUMIF(เส้นแต่งหน้าขนมเค้ก!$C:$C,'รับ-จ่าย ประจำวัน'!$B437,เส้นแต่งหน้าขนมเค้ก!J:J)+SUMIF(แพ็ค!$C:$C,'รับ-จ่าย ประจำวัน'!$B437,แพ็ค!J:J)+SUMIF(ธุรการ!$C:$C,'รับ-จ่าย ประจำวัน'!$B437,ธุรการ!J:J)+SUMIF(เส้นแต่งหน้าขนมปัง!$C:$C,'รับ-จ่าย ประจำวัน'!$B437,เส้นแต่งหน้าขนมปัง!J:J)+SUMIF('วางแผนBC,CJ'!$C:$C,'รับ-จ่าย ประจำวัน'!$B437,'วางแผนBC,CJ'!J:J)+SUMIF(RD!$C:$C,'รับ-จ่าย ประจำวัน'!$B437,RD!J:J)+SUMIF('FG,ออนไล,คัดแยก'!$C:$C,'รับ-จ่าย ประจำวัน'!$B437,'FG,ออนไล,คัดแยก'!J:J)</f>
        <v>0</v>
      </c>
      <c r="AR437" s="16">
        <f>SUMIF(เตรียมส่วนผสม!$C:$C,'รับ-จ่าย ประจำวัน'!$B437,เตรียมส่วนผสม!K:K)+SUMIF(กวนไส้!$C:$C,'รับ-จ่าย ประจำวัน'!$B437,กวนไส้!K:K)+SUMIF(ผลิต1!$C:$C,'รับ-จ่าย ประจำวัน'!$B437,ผลิต1!K:K)+SUMIF(ผลิต2!$C:$C,'รับ-จ่าย ประจำวัน'!$B437,ผลิต2!K:K)+SUMIF(เส้นแต่งหน้าขนมเค้ก!$C:$C,'รับ-จ่าย ประจำวัน'!$B437,เส้นแต่งหน้าขนมเค้ก!K:K)+SUMIF(แพ็ค!$C:$C,'รับ-จ่าย ประจำวัน'!$B437,แพ็ค!K:K)+SUMIF(ธุรการ!$C:$C,'รับ-จ่าย ประจำวัน'!$B437,ธุรการ!K:K)+SUMIF(เส้นแต่งหน้าขนมปัง!$C:$C,'รับ-จ่าย ประจำวัน'!$B437,เส้นแต่งหน้าขนมปัง!K:K)+SUMIF('วางแผนBC,CJ'!$C:$C,'รับ-จ่าย ประจำวัน'!$B437,'วางแผนBC,CJ'!K:K)+SUMIF(RD!$C:$C,'รับ-จ่าย ประจำวัน'!$B437,RD!K:K)+SUMIF('FG,ออนไล,คัดแยก'!$C:$C,'รับ-จ่าย ประจำวัน'!$B437,'FG,ออนไล,คัดแยก'!K:K)</f>
        <v>0</v>
      </c>
      <c r="AS437" s="16">
        <f>SUMIF(เตรียมส่วนผสม!$C:$C,'รับ-จ่าย ประจำวัน'!$B437,เตรียมส่วนผสม!L:L)+SUMIF(กวนไส้!$C:$C,'รับ-จ่าย ประจำวัน'!$B437,กวนไส้!L:L)+SUMIF(ผลิต1!$C:$C,'รับ-จ่าย ประจำวัน'!$B437,ผลิต1!L:L)+SUMIF(ผลิต2!$C:$C,'รับ-จ่าย ประจำวัน'!$B437,ผลิต2!L:L)+SUMIF(เส้นแต่งหน้าขนมเค้ก!$C:$C,'รับ-จ่าย ประจำวัน'!$B437,เส้นแต่งหน้าขนมเค้ก!L:L)+SUMIF(แพ็ค!$C:$C,'รับ-จ่าย ประจำวัน'!$B437,แพ็ค!L:L)+SUMIF(ธุรการ!$C:$C,'รับ-จ่าย ประจำวัน'!$B437,ธุรการ!L:L)+SUMIF(เส้นแต่งหน้าขนมปัง!$C:$C,'รับ-จ่าย ประจำวัน'!$B437,เส้นแต่งหน้าขนมปัง!L:L)+SUMIF('วางแผนBC,CJ'!$C:$C,'รับ-จ่าย ประจำวัน'!$B437,'วางแผนBC,CJ'!L:L)+SUMIF(RD!$C:$C,'รับ-จ่าย ประจำวัน'!$B437,RD!L:L)+SUMIF('FG,ออนไล,คัดแยก'!$C:$C,'รับ-จ่าย ประจำวัน'!$B437,'FG,ออนไล,คัดแยก'!L:L)</f>
        <v>0</v>
      </c>
      <c r="AT437" s="16">
        <f>SUMIF(เตรียมส่วนผสม!$C:$C,'รับ-จ่าย ประจำวัน'!$B437,เตรียมส่วนผสม!M:M)+SUMIF(กวนไส้!$C:$C,'รับ-จ่าย ประจำวัน'!$B437,กวนไส้!M:M)+SUMIF(ผลิต1!$C:$C,'รับ-จ่าย ประจำวัน'!$B437,ผลิต1!M:M)+SUMIF(ผลิต2!$C:$C,'รับ-จ่าย ประจำวัน'!$B437,ผลิต2!M:M)+SUMIF(เส้นแต่งหน้าขนมเค้ก!$C:$C,'รับ-จ่าย ประจำวัน'!$B437,เส้นแต่งหน้าขนมเค้ก!M:M)+SUMIF(แพ็ค!$C:$C,'รับ-จ่าย ประจำวัน'!$B437,แพ็ค!M:M)+SUMIF(ธุรการ!$C:$C,'รับ-จ่าย ประจำวัน'!$B437,ธุรการ!M:M)+SUMIF(เส้นแต่งหน้าขนมปัง!$C:$C,'รับ-จ่าย ประจำวัน'!$B437,เส้นแต่งหน้าขนมปัง!M:M)+SUMIF('วางแผนBC,CJ'!$C:$C,'รับ-จ่าย ประจำวัน'!$B437,'วางแผนBC,CJ'!M:M)+SUMIF(RD!$C:$C,'รับ-จ่าย ประจำวัน'!$B437,RD!M:M)+SUMIF('FG,ออนไล,คัดแยก'!$C:$C,'รับ-จ่าย ประจำวัน'!$B437,'FG,ออนไล,คัดแยก'!M:M)</f>
        <v>0</v>
      </c>
      <c r="AU437" s="16">
        <f>SUMIF(เตรียมส่วนผสม!$C:$C,'รับ-จ่าย ประจำวัน'!$B437,เตรียมส่วนผสม!N:N)+SUMIF(กวนไส้!$C:$C,'รับ-จ่าย ประจำวัน'!$B437,กวนไส้!N:N)+SUMIF(ผลิต1!$C:$C,'รับ-จ่าย ประจำวัน'!$B437,ผลิต1!N:N)+SUMIF(ผลิต2!$C:$C,'รับ-จ่าย ประจำวัน'!$B437,ผลิต2!N:N)+SUMIF(เส้นแต่งหน้าขนมเค้ก!$C:$C,'รับ-จ่าย ประจำวัน'!$B437,เส้นแต่งหน้าขนมเค้ก!N:N)+SUMIF(แพ็ค!$C:$C,'รับ-จ่าย ประจำวัน'!$B437,แพ็ค!N:N)+SUMIF(ธุรการ!$C:$C,'รับ-จ่าย ประจำวัน'!$B437,ธุรการ!N:N)+SUMIF(เส้นแต่งหน้าขนมปัง!$C:$C,'รับ-จ่าย ประจำวัน'!$B437,เส้นแต่งหน้าขนมปัง!N:N)+SUMIF('วางแผนBC,CJ'!$C:$C,'รับ-จ่าย ประจำวัน'!$B437,'วางแผนBC,CJ'!N:N)+SUMIF(RD!$C:$C,'รับ-จ่าย ประจำวัน'!$B437,RD!N:N)+SUMIF('FG,ออนไล,คัดแยก'!$C:$C,'รับ-จ่าย ประจำวัน'!$B437,'FG,ออนไล,คัดแยก'!N:N)</f>
        <v>0</v>
      </c>
      <c r="AV437" s="16">
        <f>SUMIF(เตรียมส่วนผสม!$C:$C,'รับ-จ่าย ประจำวัน'!$B437,เตรียมส่วนผสม!O:O)+SUMIF(กวนไส้!$C:$C,'รับ-จ่าย ประจำวัน'!$B437,กวนไส้!O:O)+SUMIF(ผลิต1!$C:$C,'รับ-จ่าย ประจำวัน'!$B437,ผลิต1!O:O)+SUMIF(ผลิต2!$C:$C,'รับ-จ่าย ประจำวัน'!$B437,ผลิต2!O:O)+SUMIF(เส้นแต่งหน้าขนมเค้ก!$C:$C,'รับ-จ่าย ประจำวัน'!$B437,เส้นแต่งหน้าขนมเค้ก!O:O)+SUMIF(แพ็ค!$C:$C,'รับ-จ่าย ประจำวัน'!$B437,แพ็ค!O:O)+SUMIF(ธุรการ!$C:$C,'รับ-จ่าย ประจำวัน'!$B437,ธุรการ!O:O)+SUMIF(เส้นแต่งหน้าขนมปัง!$C:$C,'รับ-จ่าย ประจำวัน'!$B437,เส้นแต่งหน้าขนมปัง!O:O)+SUMIF('วางแผนBC,CJ'!$C:$C,'รับ-จ่าย ประจำวัน'!$B437,'วางแผนBC,CJ'!O:O)+SUMIF(RD!$C:$C,'รับ-จ่าย ประจำวัน'!$B437,RD!O:O)+SUMIF('FG,ออนไล,คัดแยก'!$C:$C,'รับ-จ่าย ประจำวัน'!$B437,'FG,ออนไล,คัดแยก'!O:O)</f>
        <v>0</v>
      </c>
      <c r="AW437" s="16">
        <f>SUMIF(เตรียมส่วนผสม!$C:$C,'รับ-จ่าย ประจำวัน'!$B437,เตรียมส่วนผสม!P:P)+SUMIF(กวนไส้!$C:$C,'รับ-จ่าย ประจำวัน'!$B437,กวนไส้!P:P)+SUMIF(ผลิต1!$C:$C,'รับ-จ่าย ประจำวัน'!$B437,ผลิต1!P:P)+SUMIF(ผลิต2!$C:$C,'รับ-จ่าย ประจำวัน'!$B437,ผลิต2!P:P)+SUMIF(เส้นแต่งหน้าขนมเค้ก!$C:$C,'รับ-จ่าย ประจำวัน'!$B437,เส้นแต่งหน้าขนมเค้ก!P:P)+SUMIF(แพ็ค!$C:$C,'รับ-จ่าย ประจำวัน'!$B437,แพ็ค!P:P)+SUMIF(ธุรการ!$C:$C,'รับ-จ่าย ประจำวัน'!$B437,ธุรการ!P:P)+SUMIF(เส้นแต่งหน้าขนมปัง!$C:$C,'รับ-จ่าย ประจำวัน'!$B437,เส้นแต่งหน้าขนมปัง!P:P)+SUMIF('วางแผนBC,CJ'!$C:$C,'รับ-จ่าย ประจำวัน'!$B437,'วางแผนBC,CJ'!P:P)+SUMIF(RD!$C:$C,'รับ-จ่าย ประจำวัน'!$B437,RD!P:P)+SUMIF('FG,ออนไล,คัดแยก'!$C:$C,'รับ-จ่าย ประจำวัน'!$B437,'FG,ออนไล,คัดแยก'!P:P)</f>
        <v>0</v>
      </c>
      <c r="AX437" s="16">
        <f>SUMIF(เตรียมส่วนผสม!$C:$C,'รับ-จ่าย ประจำวัน'!$B437,เตรียมส่วนผสม!Q:Q)+SUMIF(กวนไส้!$C:$C,'รับ-จ่าย ประจำวัน'!$B437,กวนไส้!Q:Q)+SUMIF(ผลิต1!$C:$C,'รับ-จ่าย ประจำวัน'!$B437,ผลิต1!Q:Q)+SUMIF(ผลิต2!$C:$C,'รับ-จ่าย ประจำวัน'!$B437,ผลิต2!Q:Q)+SUMIF(เส้นแต่งหน้าขนมเค้ก!$C:$C,'รับ-จ่าย ประจำวัน'!$B437,เส้นแต่งหน้าขนมเค้ก!Q:Q)+SUMIF(แพ็ค!$C:$C,'รับ-จ่าย ประจำวัน'!$B437,แพ็ค!Q:Q)+SUMIF(ธุรการ!$C:$C,'รับ-จ่าย ประจำวัน'!$B437,ธุรการ!Q:Q)+SUMIF(เส้นแต่งหน้าขนมปัง!$C:$C,'รับ-จ่าย ประจำวัน'!$B437,เส้นแต่งหน้าขนมปัง!Q:Q)+SUMIF('วางแผนBC,CJ'!$C:$C,'รับ-จ่าย ประจำวัน'!$B437,'วางแผนBC,CJ'!Q:Q)+SUMIF(RD!$C:$C,'รับ-จ่าย ประจำวัน'!$B437,RD!Q:Q)+SUMIF('FG,ออนไล,คัดแยก'!$C:$C,'รับ-จ่าย ประจำวัน'!$B437,'FG,ออนไล,คัดแยก'!Q:Q)</f>
        <v>0</v>
      </c>
      <c r="AY437" s="16">
        <f>SUMIF(เตรียมส่วนผสม!$C:$C,'รับ-จ่าย ประจำวัน'!$B437,เตรียมส่วนผสม!R:R)+SUMIF(กวนไส้!$C:$C,'รับ-จ่าย ประจำวัน'!$B437,กวนไส้!R:R)+SUMIF(ผลิต1!$C:$C,'รับ-จ่าย ประจำวัน'!$B437,ผลิต1!R:R)+SUMIF(ผลิต2!$C:$C,'รับ-จ่าย ประจำวัน'!$B437,ผลิต2!R:R)+SUMIF(เส้นแต่งหน้าขนมเค้ก!$C:$C,'รับ-จ่าย ประจำวัน'!$B437,เส้นแต่งหน้าขนมเค้ก!R:R)+SUMIF(แพ็ค!$C:$C,'รับ-จ่าย ประจำวัน'!$B437,แพ็ค!R:R)+SUMIF(ธุรการ!$C:$C,'รับ-จ่าย ประจำวัน'!$B437,ธุรการ!R:R)+SUMIF(เส้นแต่งหน้าขนมปัง!$C:$C,'รับ-จ่าย ประจำวัน'!$B437,เส้นแต่งหน้าขนมปัง!R:R)+SUMIF('วางแผนBC,CJ'!$C:$C,'รับ-จ่าย ประจำวัน'!$B437,'วางแผนBC,CJ'!R:R)+SUMIF(RD!$C:$C,'รับ-จ่าย ประจำวัน'!$B437,RD!R:R)+SUMIF('FG,ออนไล,คัดแยก'!$C:$C,'รับ-จ่าย ประจำวัน'!$B437,'FG,ออนไล,คัดแยก'!R:R)</f>
        <v>0</v>
      </c>
      <c r="AZ437" s="16">
        <f>SUMIF(เตรียมส่วนผสม!$C:$C,'รับ-จ่าย ประจำวัน'!$B437,เตรียมส่วนผสม!S:S)+SUMIF(กวนไส้!$C:$C,'รับ-จ่าย ประจำวัน'!$B437,กวนไส้!S:S)+SUMIF(ผลิต1!$C:$C,'รับ-จ่าย ประจำวัน'!$B437,ผลิต1!S:S)+SUMIF(ผลิต2!$C:$C,'รับ-จ่าย ประจำวัน'!$B437,ผลิต2!S:S)+SUMIF(เส้นแต่งหน้าขนมเค้ก!$C:$C,'รับ-จ่าย ประจำวัน'!$B437,เส้นแต่งหน้าขนมเค้ก!S:S)+SUMIF(แพ็ค!$C:$C,'รับ-จ่าย ประจำวัน'!$B437,แพ็ค!S:S)+SUMIF(ธุรการ!$C:$C,'รับ-จ่าย ประจำวัน'!$B437,ธุรการ!S:S)+SUMIF(เส้นแต่งหน้าขนมปัง!$C:$C,'รับ-จ่าย ประจำวัน'!$B437,เส้นแต่งหน้าขนมปัง!S:S)+SUMIF('วางแผนBC,CJ'!$C:$C,'รับ-จ่าย ประจำวัน'!$B437,'วางแผนBC,CJ'!S:S)+SUMIF(RD!$C:$C,'รับ-จ่าย ประจำวัน'!$B437,RD!S:S)+SUMIF('FG,ออนไล,คัดแยก'!$C:$C,'รับ-จ่าย ประจำวัน'!$B437,'FG,ออนไล,คัดแยก'!S:S)</f>
        <v>0</v>
      </c>
      <c r="BA437" s="16">
        <f>SUMIF(เตรียมส่วนผสม!$C:$C,'รับ-จ่าย ประจำวัน'!$B437,เตรียมส่วนผสม!T:T)+SUMIF(กวนไส้!$C:$C,'รับ-จ่าย ประจำวัน'!$B437,กวนไส้!T:T)+SUMIF(ผลิต1!$C:$C,'รับ-จ่าย ประจำวัน'!$B437,ผลิต1!T:T)+SUMIF(ผลิต2!$C:$C,'รับ-จ่าย ประจำวัน'!$B437,ผลิต2!T:T)+SUMIF(เส้นแต่งหน้าขนมเค้ก!$C:$C,'รับ-จ่าย ประจำวัน'!$B437,เส้นแต่งหน้าขนมเค้ก!T:T)+SUMIF(แพ็ค!$C:$C,'รับ-จ่าย ประจำวัน'!$B437,แพ็ค!T:T)+SUMIF(ธุรการ!$C:$C,'รับ-จ่าย ประจำวัน'!$B437,ธุรการ!T:T)+SUMIF(เส้นแต่งหน้าขนมปัง!$C:$C,'รับ-จ่าย ประจำวัน'!$B437,เส้นแต่งหน้าขนมปัง!T:T)+SUMIF('วางแผนBC,CJ'!$C:$C,'รับ-จ่าย ประจำวัน'!$B437,'วางแผนBC,CJ'!T:T)+SUMIF(RD!$C:$C,'รับ-จ่าย ประจำวัน'!$B437,RD!T:T)+SUMIF('FG,ออนไล,คัดแยก'!$C:$C,'รับ-จ่าย ประจำวัน'!$B437,'FG,ออนไล,คัดแยก'!T:T)</f>
        <v>0</v>
      </c>
      <c r="BB437" s="16">
        <f>SUMIF(เตรียมส่วนผสม!$C:$C,'รับ-จ่าย ประจำวัน'!$B437,เตรียมส่วนผสม!U:U)+SUMIF(กวนไส้!$C:$C,'รับ-จ่าย ประจำวัน'!$B437,กวนไส้!U:U)+SUMIF(ผลิต1!$C:$C,'รับ-จ่าย ประจำวัน'!$B437,ผลิต1!U:U)+SUMIF(ผลิต2!$C:$C,'รับ-จ่าย ประจำวัน'!$B437,ผลิต2!U:U)+SUMIF(เส้นแต่งหน้าขนมเค้ก!$C:$C,'รับ-จ่าย ประจำวัน'!$B437,เส้นแต่งหน้าขนมเค้ก!U:U)+SUMIF(แพ็ค!$C:$C,'รับ-จ่าย ประจำวัน'!$B437,แพ็ค!U:U)+SUMIF(ธุรการ!$C:$C,'รับ-จ่าย ประจำวัน'!$B437,ธุรการ!U:U)+SUMIF(เส้นแต่งหน้าขนมปัง!$C:$C,'รับ-จ่าย ประจำวัน'!$B437,เส้นแต่งหน้าขนมปัง!U:U)+SUMIF('วางแผนBC,CJ'!$C:$C,'รับ-จ่าย ประจำวัน'!$B437,'วางแผนBC,CJ'!U:U)+SUMIF(RD!$C:$C,'รับ-จ่าย ประจำวัน'!$B437,RD!U:U)+SUMIF('FG,ออนไล,คัดแยก'!$C:$C,'รับ-จ่าย ประจำวัน'!$B437,'FG,ออนไล,คัดแยก'!U:U)</f>
        <v>0</v>
      </c>
      <c r="BC437" s="16">
        <f>SUMIF(เตรียมส่วนผสม!$C:$C,'รับ-จ่าย ประจำวัน'!$B437,เตรียมส่วนผสม!V:V)+SUMIF(กวนไส้!$C:$C,'รับ-จ่าย ประจำวัน'!$B437,กวนไส้!V:V)+SUMIF(ผลิต1!$C:$C,'รับ-จ่าย ประจำวัน'!$B437,ผลิต1!V:V)+SUMIF(ผลิต2!$C:$C,'รับ-จ่าย ประจำวัน'!$B437,ผลิต2!V:V)+SUMIF(เส้นแต่งหน้าขนมเค้ก!$C:$C,'รับ-จ่าย ประจำวัน'!$B437,เส้นแต่งหน้าขนมเค้ก!V:V)+SUMIF(แพ็ค!$C:$C,'รับ-จ่าย ประจำวัน'!$B437,แพ็ค!V:V)+SUMIF(ธุรการ!$C:$C,'รับ-จ่าย ประจำวัน'!$B437,ธุรการ!V:V)+SUMIF(เส้นแต่งหน้าขนมปัง!$C:$C,'รับ-จ่าย ประจำวัน'!$B437,เส้นแต่งหน้าขนมปัง!V:V)+SUMIF('วางแผนBC,CJ'!$C:$C,'รับ-จ่าย ประจำวัน'!$B437,'วางแผนBC,CJ'!V:V)+SUMIF(RD!$C:$C,'รับ-จ่าย ประจำวัน'!$B437,RD!V:V)+SUMIF('FG,ออนไล,คัดแยก'!$C:$C,'รับ-จ่าย ประจำวัน'!$B437,'FG,ออนไล,คัดแยก'!V:V)</f>
        <v>0</v>
      </c>
      <c r="BD437" s="16">
        <f>SUMIF(เตรียมส่วนผสม!$C:$C,'รับ-จ่าย ประจำวัน'!$B437,เตรียมส่วนผสม!W:W)+SUMIF(กวนไส้!$C:$C,'รับ-จ่าย ประจำวัน'!$B437,กวนไส้!W:W)+SUMIF(ผลิต1!$C:$C,'รับ-จ่าย ประจำวัน'!$B437,ผลิต1!W:W)+SUMIF(ผลิต2!$C:$C,'รับ-จ่าย ประจำวัน'!$B437,ผลิต2!W:W)+SUMIF(เส้นแต่งหน้าขนมเค้ก!$C:$C,'รับ-จ่าย ประจำวัน'!$B437,เส้นแต่งหน้าขนมเค้ก!W:W)+SUMIF(แพ็ค!$C:$C,'รับ-จ่าย ประจำวัน'!$B437,แพ็ค!W:W)+SUMIF(ธุรการ!$C:$C,'รับ-จ่าย ประจำวัน'!$B437,ธุรการ!W:W)+SUMIF(เส้นแต่งหน้าขนมปัง!$C:$C,'รับ-จ่าย ประจำวัน'!$B437,เส้นแต่งหน้าขนมปัง!W:W)+SUMIF('วางแผนBC,CJ'!$C:$C,'รับ-จ่าย ประจำวัน'!$B437,'วางแผนBC,CJ'!W:W)+SUMIF(RD!$C:$C,'รับ-จ่าย ประจำวัน'!$B437,RD!W:W)+SUMIF('FG,ออนไล,คัดแยก'!$C:$C,'รับ-จ่าย ประจำวัน'!$B437,'FG,ออนไล,คัดแยก'!W:W)</f>
        <v>0</v>
      </c>
      <c r="BE437" s="16">
        <f>SUMIF(เตรียมส่วนผสม!$C:$C,'รับ-จ่าย ประจำวัน'!$B437,เตรียมส่วนผสม!X:X)+SUMIF(กวนไส้!$C:$C,'รับ-จ่าย ประจำวัน'!$B437,กวนไส้!X:X)+SUMIF(ผลิต1!$C:$C,'รับ-จ่าย ประจำวัน'!$B437,ผลิต1!X:X)+SUMIF(ผลิต2!$C:$C,'รับ-จ่าย ประจำวัน'!$B437,ผลิต2!X:X)+SUMIF(เส้นแต่งหน้าขนมเค้ก!$C:$C,'รับ-จ่าย ประจำวัน'!$B437,เส้นแต่งหน้าขนมเค้ก!X:X)+SUMIF(แพ็ค!$C:$C,'รับ-จ่าย ประจำวัน'!$B437,แพ็ค!X:X)+SUMIF(ธุรการ!$C:$C,'รับ-จ่าย ประจำวัน'!$B437,ธุรการ!X:X)+SUMIF(เส้นแต่งหน้าขนมปัง!$C:$C,'รับ-จ่าย ประจำวัน'!$B437,เส้นแต่งหน้าขนมปัง!X:X)+SUMIF('วางแผนBC,CJ'!$C:$C,'รับ-จ่าย ประจำวัน'!$B437,'วางแผนBC,CJ'!X:X)+SUMIF(RD!$C:$C,'รับ-จ่าย ประจำวัน'!$B437,RD!X:X)+SUMIF('FG,ออนไล,คัดแยก'!$C:$C,'รับ-จ่าย ประจำวัน'!$B437,'FG,ออนไล,คัดแยก'!X:X)</f>
        <v>0</v>
      </c>
      <c r="BF437" s="16">
        <f>SUMIF(เตรียมส่วนผสม!$C:$C,'รับ-จ่าย ประจำวัน'!$B437,เตรียมส่วนผสม!Y:Y)+SUMIF(กวนไส้!$C:$C,'รับ-จ่าย ประจำวัน'!$B437,กวนไส้!Y:Y)+SUMIF(ผลิต1!$C:$C,'รับ-จ่าย ประจำวัน'!$B437,ผลิต1!Y:Y)+SUMIF(ผลิต2!$C:$C,'รับ-จ่าย ประจำวัน'!$B437,ผลิต2!Y:Y)+SUMIF(เส้นแต่งหน้าขนมเค้ก!$C:$C,'รับ-จ่าย ประจำวัน'!$B437,เส้นแต่งหน้าขนมเค้ก!Y:Y)+SUMIF(แพ็ค!$C:$C,'รับ-จ่าย ประจำวัน'!$B437,แพ็ค!Y:Y)+SUMIF(ธุรการ!$C:$C,'รับ-จ่าย ประจำวัน'!$B437,ธุรการ!Y:Y)+SUMIF(เส้นแต่งหน้าขนมปัง!$C:$C,'รับ-จ่าย ประจำวัน'!$B437,เส้นแต่งหน้าขนมปัง!Y:Y)+SUMIF('วางแผนBC,CJ'!$C:$C,'รับ-จ่าย ประจำวัน'!$B437,'วางแผนBC,CJ'!Y:Y)+SUMIF(RD!$C:$C,'รับ-จ่าย ประจำวัน'!$B437,RD!Y:Y)+SUMIF('FG,ออนไล,คัดแยก'!$C:$C,'รับ-จ่าย ประจำวัน'!$B437,'FG,ออนไล,คัดแยก'!Y:Y)</f>
        <v>0</v>
      </c>
      <c r="BG437" s="16">
        <f>SUMIF(เตรียมส่วนผสม!$C:$C,'รับ-จ่าย ประจำวัน'!$B437,เตรียมส่วนผสม!Z:Z)+SUMIF(กวนไส้!$C:$C,'รับ-จ่าย ประจำวัน'!$B437,กวนไส้!Z:Z)+SUMIF(ผลิต1!$C:$C,'รับ-จ่าย ประจำวัน'!$B437,ผลิต1!Z:Z)+SUMIF(ผลิต2!$C:$C,'รับ-จ่าย ประจำวัน'!$B437,ผลิต2!Z:Z)+SUMIF(เส้นแต่งหน้าขนมเค้ก!$C:$C,'รับ-จ่าย ประจำวัน'!$B437,เส้นแต่งหน้าขนมเค้ก!Z:Z)+SUMIF(แพ็ค!$C:$C,'รับ-จ่าย ประจำวัน'!$B437,แพ็ค!Z:Z)+SUMIF(ธุรการ!$C:$C,'รับ-จ่าย ประจำวัน'!$B437,ธุรการ!Z:Z)+SUMIF(เส้นแต่งหน้าขนมปัง!$C:$C,'รับ-จ่าย ประจำวัน'!$B437,เส้นแต่งหน้าขนมปัง!Z:Z)+SUMIF('วางแผนBC,CJ'!$C:$C,'รับ-จ่าย ประจำวัน'!$B437,'วางแผนBC,CJ'!Z:Z)+SUMIF(RD!$C:$C,'รับ-จ่าย ประจำวัน'!$B437,RD!Z:Z)+SUMIF('FG,ออนไล,คัดแยก'!$C:$C,'รับ-จ่าย ประจำวัน'!$B437,'FG,ออนไล,คัดแยก'!Z:Z)</f>
        <v>0</v>
      </c>
      <c r="BH437" s="16">
        <f>SUMIF(เตรียมส่วนผสม!$C:$C,'รับ-จ่าย ประจำวัน'!$B437,เตรียมส่วนผสม!AA:AA)+SUMIF(กวนไส้!$C:$C,'รับ-จ่าย ประจำวัน'!$B437,กวนไส้!AA:AA)+SUMIF(ผลิต1!$C:$C,'รับ-จ่าย ประจำวัน'!$B437,ผลิต1!AA:AA)+SUMIF(ผลิต2!$C:$C,'รับ-จ่าย ประจำวัน'!$B437,ผลิต2!AA:AA)+SUMIF(เส้นแต่งหน้าขนมเค้ก!$C:$C,'รับ-จ่าย ประจำวัน'!$B437,เส้นแต่งหน้าขนมเค้ก!AA:AA)+SUMIF(แพ็ค!$C:$C,'รับ-จ่าย ประจำวัน'!$B437,แพ็ค!AA:AA)+SUMIF(ธุรการ!$C:$C,'รับ-จ่าย ประจำวัน'!$B437,ธุรการ!AA:AA)+SUMIF(เส้นแต่งหน้าขนมปัง!$C:$C,'รับ-จ่าย ประจำวัน'!$B437,เส้นแต่งหน้าขนมปัง!AA:AA)+SUMIF('วางแผนBC,CJ'!$C:$C,'รับ-จ่าย ประจำวัน'!$B437,'วางแผนBC,CJ'!AA:AA)+SUMIF(RD!$C:$C,'รับ-จ่าย ประจำวัน'!$B437,RD!AA:AA)+SUMIF('FG,ออนไล,คัดแยก'!$C:$C,'รับ-จ่าย ประจำวัน'!$B437,'FG,ออนไล,คัดแยก'!AA:AA)</f>
        <v>0</v>
      </c>
      <c r="BI437" s="16">
        <f>SUMIF(เตรียมส่วนผสม!$C:$C,'รับ-จ่าย ประจำวัน'!$B437,เตรียมส่วนผสม!AB:AB)+SUMIF(กวนไส้!$C:$C,'รับ-จ่าย ประจำวัน'!$B437,กวนไส้!AB:AB)+SUMIF(ผลิต1!$C:$C,'รับ-จ่าย ประจำวัน'!$B437,ผลิต1!AB:AB)+SUMIF(ผลิต2!$C:$C,'รับ-จ่าย ประจำวัน'!$B437,ผลิต2!AB:AB)+SUMIF(เส้นแต่งหน้าขนมเค้ก!$C:$C,'รับ-จ่าย ประจำวัน'!$B437,เส้นแต่งหน้าขนมเค้ก!AB:AB)+SUMIF(แพ็ค!$C:$C,'รับ-จ่าย ประจำวัน'!$B437,แพ็ค!AB:AB)+SUMIF(ธุรการ!$C:$C,'รับ-จ่าย ประจำวัน'!$B437,ธุรการ!AB:AB)+SUMIF(เส้นแต่งหน้าขนมปัง!$C:$C,'รับ-จ่าย ประจำวัน'!$B437,เส้นแต่งหน้าขนมปัง!AB:AB)+SUMIF('วางแผนBC,CJ'!$C:$C,'รับ-จ่าย ประจำวัน'!$B437,'วางแผนBC,CJ'!AB:AB)+SUMIF(RD!$C:$C,'รับ-จ่าย ประจำวัน'!$B437,RD!AB:AB)+SUMIF('FG,ออนไล,คัดแยก'!$C:$C,'รับ-จ่าย ประจำวัน'!$B437,'FG,ออนไล,คัดแยก'!AB:AB)</f>
        <v>0</v>
      </c>
      <c r="BJ437" s="16">
        <f>SUMIF(เตรียมส่วนผสม!$C:$C,'รับ-จ่าย ประจำวัน'!$B437,เตรียมส่วนผสม!AC:AC)+SUMIF(กวนไส้!$C:$C,'รับ-จ่าย ประจำวัน'!$B437,กวนไส้!AC:AC)+SUMIF(ผลิต1!$C:$C,'รับ-จ่าย ประจำวัน'!$B437,ผลิต1!AC:AC)+SUMIF(ผลิต2!$C:$C,'รับ-จ่าย ประจำวัน'!$B437,ผลิต2!AC:AC)+SUMIF(เส้นแต่งหน้าขนมเค้ก!$C:$C,'รับ-จ่าย ประจำวัน'!$B437,เส้นแต่งหน้าขนมเค้ก!AC:AC)+SUMIF(แพ็ค!$C:$C,'รับ-จ่าย ประจำวัน'!$B437,แพ็ค!AC:AC)+SUMIF(ธุรการ!$C:$C,'รับ-จ่าย ประจำวัน'!$B437,ธุรการ!AC:AC)+SUMIF(เส้นแต่งหน้าขนมปัง!$C:$C,'รับ-จ่าย ประจำวัน'!$B437,เส้นแต่งหน้าขนมปัง!AC:AC)+SUMIF('วางแผนBC,CJ'!$C:$C,'รับ-จ่าย ประจำวัน'!$B437,'วางแผนBC,CJ'!AC:AC)+SUMIF(RD!$C:$C,'รับ-จ่าย ประจำวัน'!$B437,RD!AC:AC)+SUMIF('FG,ออนไล,คัดแยก'!$C:$C,'รับ-จ่าย ประจำวัน'!$B437,'FG,ออนไล,คัดแยก'!AC:AC)</f>
        <v>0</v>
      </c>
      <c r="BK437" s="16">
        <f>SUMIF(เตรียมส่วนผสม!$C:$C,'รับ-จ่าย ประจำวัน'!$B437,เตรียมส่วนผสม!AD:AD)+SUMIF(กวนไส้!$C:$C,'รับ-จ่าย ประจำวัน'!$B437,กวนไส้!AD:AD)+SUMIF(ผลิต1!$C:$C,'รับ-จ่าย ประจำวัน'!$B437,ผลิต1!AD:AD)+SUMIF(ผลิต2!$C:$C,'รับ-จ่าย ประจำวัน'!$B437,ผลิต2!AD:AD)+SUMIF(เส้นแต่งหน้าขนมเค้ก!$C:$C,'รับ-จ่าย ประจำวัน'!$B437,เส้นแต่งหน้าขนมเค้ก!AD:AD)+SUMIF(แพ็ค!$C:$C,'รับ-จ่าย ประจำวัน'!$B437,แพ็ค!AD:AD)+SUMIF(ธุรการ!$C:$C,'รับ-จ่าย ประจำวัน'!$B437,ธุรการ!AD:AD)+SUMIF(เส้นแต่งหน้าขนมปัง!$C:$C,'รับ-จ่าย ประจำวัน'!$B437,เส้นแต่งหน้าขนมปัง!AD:AD)+SUMIF('วางแผนBC,CJ'!$C:$C,'รับ-จ่าย ประจำวัน'!$B437,'วางแผนBC,CJ'!AD:AD)+SUMIF(RD!$C:$C,'รับ-จ่าย ประจำวัน'!$B437,RD!AD:AD)+SUMIF('FG,ออนไล,คัดแยก'!$C:$C,'รับ-จ่าย ประจำวัน'!$B437,'FG,ออนไล,คัดแยก'!AD:AD)</f>
        <v>0</v>
      </c>
      <c r="BL437" s="16">
        <f>SUMIF(เตรียมส่วนผสม!$C:$C,'รับ-จ่าย ประจำวัน'!$B437,เตรียมส่วนผสม!AE:AE)+SUMIF(กวนไส้!$C:$C,'รับ-จ่าย ประจำวัน'!$B437,กวนไส้!AE:AE)+SUMIF(ผลิต1!$C:$C,'รับ-จ่าย ประจำวัน'!$B437,ผลิต1!AE:AE)+SUMIF(ผลิต2!$C:$C,'รับ-จ่าย ประจำวัน'!$B437,ผลิต2!AE:AE)+SUMIF(เส้นแต่งหน้าขนมเค้ก!$C:$C,'รับ-จ่าย ประจำวัน'!$B437,เส้นแต่งหน้าขนมเค้ก!AE:AE)+SUMIF(แพ็ค!$C:$C,'รับ-จ่าย ประจำวัน'!$B437,แพ็ค!AE:AE)+SUMIF(ธุรการ!$C:$C,'รับ-จ่าย ประจำวัน'!$B437,ธุรการ!AE:AE)+SUMIF(เส้นแต่งหน้าขนมปัง!$C:$C,'รับ-จ่าย ประจำวัน'!$B437,เส้นแต่งหน้าขนมปัง!AE:AE)+SUMIF('วางแผนBC,CJ'!$C:$C,'รับ-จ่าย ประจำวัน'!$B437,'วางแผนBC,CJ'!AE:AE)+SUMIF(RD!$C:$C,'รับ-จ่าย ประจำวัน'!$B437,RD!AE:AE)+SUMIF('FG,ออนไล,คัดแยก'!$C:$C,'รับ-จ่าย ประจำวัน'!$B437,'FG,ออนไล,คัดแยก'!AE:AE)</f>
        <v>0</v>
      </c>
      <c r="BM437" s="16">
        <f>SUMIF(เตรียมส่วนผสม!$C:$C,'รับ-จ่าย ประจำวัน'!$B437,เตรียมส่วนผสม!AF:AF)+SUMIF(กวนไส้!$C:$C,'รับ-จ่าย ประจำวัน'!$B437,กวนไส้!AF:AF)+SUMIF(ผลิต1!$C:$C,'รับ-จ่าย ประจำวัน'!$B437,ผลิต1!AF:AF)+SUMIF(ผลิต2!$C:$C,'รับ-จ่าย ประจำวัน'!$B437,ผลิต2!AF:AF)+SUMIF(เส้นแต่งหน้าขนมเค้ก!$C:$C,'รับ-จ่าย ประจำวัน'!$B437,เส้นแต่งหน้าขนมเค้ก!AF:AF)+SUMIF(แพ็ค!$C:$C,'รับ-จ่าย ประจำวัน'!$B437,แพ็ค!AF:AF)+SUMIF(ธุรการ!$C:$C,'รับ-จ่าย ประจำวัน'!$B437,ธุรการ!AF:AF)+SUMIF(เส้นแต่งหน้าขนมปัง!$C:$C,'รับ-จ่าย ประจำวัน'!$B437,เส้นแต่งหน้าขนมปัง!AF:AF)+SUMIF('วางแผนBC,CJ'!$C:$C,'รับ-จ่าย ประจำวัน'!$B437,'วางแผนBC,CJ'!AF:AF)+SUMIF(RD!$C:$C,'รับ-จ่าย ประจำวัน'!$B437,RD!AF:AF)+SUMIF('FG,ออนไล,คัดแยก'!$C:$C,'รับ-จ่าย ประจำวัน'!$B437,'FG,ออนไล,คัดแยก'!AF:AF)</f>
        <v>0</v>
      </c>
      <c r="BN437" s="16">
        <f>SUMIF(เตรียมส่วนผสม!$C:$C,'รับ-จ่าย ประจำวัน'!$B437,เตรียมส่วนผสม!AG:AG)+SUMIF(กวนไส้!$C:$C,'รับ-จ่าย ประจำวัน'!$B437,กวนไส้!AG:AG)+SUMIF(ผลิต1!$C:$C,'รับ-จ่าย ประจำวัน'!$B437,ผลิต1!AG:AG)+SUMIF(ผลิต2!$C:$C,'รับ-จ่าย ประจำวัน'!$B437,ผลิต2!AG:AG)+SUMIF(เส้นแต่งหน้าขนมเค้ก!$C:$C,'รับ-จ่าย ประจำวัน'!$B437,เส้นแต่งหน้าขนมเค้ก!AG:AG)+SUMIF(แพ็ค!$C:$C,'รับ-จ่าย ประจำวัน'!$B437,แพ็ค!AG:AG)+SUMIF(ธุรการ!$C:$C,'รับ-จ่าย ประจำวัน'!$B437,ธุรการ!AG:AG)+SUMIF(เส้นแต่งหน้าขนมปัง!$C:$C,'รับ-จ่าย ประจำวัน'!$B437,เส้นแต่งหน้าขนมปัง!AG:AG)+SUMIF('วางแผนBC,CJ'!$C:$C,'รับ-จ่าย ประจำวัน'!$B437,'วางแผนBC,CJ'!AG:AG)+SUMIF(RD!$C:$C,'รับ-จ่าย ประจำวัน'!$B437,RD!AG:AG)+SUMIF('FG,ออนไล,คัดแยก'!$C:$C,'รับ-จ่าย ประจำวัน'!$B437,'FG,ออนไล,คัดแยก'!AG:AG)</f>
        <v>0</v>
      </c>
      <c r="BO437" s="16">
        <f>SUMIF(เตรียมส่วนผสม!$C:$C,'รับ-จ่าย ประจำวัน'!$B437,เตรียมส่วนผสม!AH:AH)+SUMIF(กวนไส้!$C:$C,'รับ-จ่าย ประจำวัน'!$B437,กวนไส้!AH:AH)+SUMIF(ผลิต1!$C:$C,'รับ-จ่าย ประจำวัน'!$B437,ผลิต1!AH:AH)+SUMIF(ผลิต2!$C:$C,'รับ-จ่าย ประจำวัน'!$B437,ผลิต2!AH:AH)+SUMIF(เส้นแต่งหน้าขนมเค้ก!$C:$C,'รับ-จ่าย ประจำวัน'!$B437,เส้นแต่งหน้าขนมเค้ก!AH:AH)+SUMIF(แพ็ค!$C:$C,'รับ-จ่าย ประจำวัน'!$B437,แพ็ค!AH:AH)+SUMIF(ธุรการ!$C:$C,'รับ-จ่าย ประจำวัน'!$B437,ธุรการ!AH:AH)+SUMIF(เส้นแต่งหน้าขนมปัง!$C:$C,'รับ-จ่าย ประจำวัน'!$B437,เส้นแต่งหน้าขนมปัง!AH:AH)+SUMIF('วางแผนBC,CJ'!$C:$C,'รับ-จ่าย ประจำวัน'!$B437,'วางแผนBC,CJ'!AH:AH)+SUMIF(RD!$C:$C,'รับ-จ่าย ประจำวัน'!$B437,RD!AH:AH)+SUMIF('FG,ออนไล,คัดแยก'!$C:$C,'รับ-จ่าย ประจำวัน'!$B437,'FG,ออนไล,คัดแยก'!AH:AH)</f>
        <v>0</v>
      </c>
      <c r="BP437" s="16">
        <f>SUMIF(เตรียมส่วนผสม!$C:$C,'รับ-จ่าย ประจำวัน'!$B437,เตรียมส่วนผสม!AI:AI)+SUMIF(กวนไส้!$C:$C,'รับ-จ่าย ประจำวัน'!$B437,กวนไส้!AI:AI)+SUMIF(ผลิต1!$C:$C,'รับ-จ่าย ประจำวัน'!$B437,ผลิต1!AI:AI)+SUMIF(ผลิต2!$C:$C,'รับ-จ่าย ประจำวัน'!$B437,ผลิต2!AI:AI)+SUMIF(เส้นแต่งหน้าขนมเค้ก!$C:$C,'รับ-จ่าย ประจำวัน'!$B437,เส้นแต่งหน้าขนมเค้ก!AI:AI)+SUMIF(แพ็ค!$C:$C,'รับ-จ่าย ประจำวัน'!$B437,แพ็ค!AI:AI)+SUMIF(ธุรการ!$C:$C,'รับ-จ่าย ประจำวัน'!$B437,ธุรการ!AI:AI)+SUMIF(เส้นแต่งหน้าขนมปัง!$C:$C,'รับ-จ่าย ประจำวัน'!$B437,เส้นแต่งหน้าขนมปัง!AI:AI)+SUMIF('วางแผนBC,CJ'!$C:$C,'รับ-จ่าย ประจำวัน'!$B437,'วางแผนBC,CJ'!AI:AI)+SUMIF(RD!$C:$C,'รับ-จ่าย ประจำวัน'!$B437,RD!AI:AI)+SUMIF('FG,ออนไล,คัดแยก'!$C:$C,'รับ-จ่าย ประจำวัน'!$B437,'FG,ออนไล,คัดแยก'!AI:AI)</f>
        <v>0</v>
      </c>
      <c r="BQ437" s="16">
        <f>SUMIF(เตรียมส่วนผสม!$C:$C,'รับ-จ่าย ประจำวัน'!$B437,เตรียมส่วนผสม!AJ:AJ)+SUMIF(กวนไส้!$C:$C,'รับ-จ่าย ประจำวัน'!$B437,กวนไส้!AJ:AJ)+SUMIF(ผลิต1!$C:$C,'รับ-จ่าย ประจำวัน'!$B437,ผลิต1!AJ:AJ)+SUMIF(ผลิต2!$C:$C,'รับ-จ่าย ประจำวัน'!$B437,ผลิต2!AJ:AJ)+SUMIF(เส้นแต่งหน้าขนมเค้ก!$C:$C,'รับ-จ่าย ประจำวัน'!$B437,เส้นแต่งหน้าขนมเค้ก!AJ:AJ)+SUMIF(แพ็ค!$C:$C,'รับ-จ่าย ประจำวัน'!$B437,แพ็ค!AJ:AJ)+SUMIF(ธุรการ!$C:$C,'รับ-จ่าย ประจำวัน'!$B437,ธุรการ!AJ:AJ)+SUMIF(เส้นแต่งหน้าขนมปัง!$C:$C,'รับ-จ่าย ประจำวัน'!$B437,เส้นแต่งหน้าขนมปัง!AJ:AJ)+SUMIF('วางแผนBC,CJ'!$C:$C,'รับ-จ่าย ประจำวัน'!$B437,'วางแผนBC,CJ'!AJ:AJ)+SUMIF(RD!$C:$C,'รับ-จ่าย ประจำวัน'!$B437,RD!AJ:AJ)+SUMIF('FG,ออนไล,คัดแยก'!$C:$C,'รับ-จ่าย ประจำวัน'!$B437,'FG,ออนไล,คัดแยก'!AJ:AJ)</f>
        <v>0</v>
      </c>
      <c r="BR437" s="16">
        <f>SUMIF(เตรียมส่วนผสม!$C:$C,'รับ-จ่าย ประจำวัน'!$B437,เตรียมส่วนผสม!AK:AK)+SUMIF(กวนไส้!$C:$C,'รับ-จ่าย ประจำวัน'!$B437,กวนไส้!AK:AK)+SUMIF(ผลิต1!$C:$C,'รับ-จ่าย ประจำวัน'!$B437,ผลิต1!AK:AK)+SUMIF(ผลิต2!$C:$C,'รับ-จ่าย ประจำวัน'!$B437,ผลิต2!AK:AK)+SUMIF(เส้นแต่งหน้าขนมเค้ก!$C:$C,'รับ-จ่าย ประจำวัน'!$B437,เส้นแต่งหน้าขนมเค้ก!AK:AK)+SUMIF(แพ็ค!$C:$C,'รับ-จ่าย ประจำวัน'!$B437,แพ็ค!AK:AK)+SUMIF(ธุรการ!$C:$C,'รับ-จ่าย ประจำวัน'!$B437,ธุรการ!AK:AK)+SUMIF(เส้นแต่งหน้าขนมปัง!$C:$C,'รับ-จ่าย ประจำวัน'!$B437,เส้นแต่งหน้าขนมปัง!AK:AK)+SUMIF('วางแผนBC,CJ'!$C:$C,'รับ-จ่าย ประจำวัน'!$B437,'วางแผนBC,CJ'!AK:AK)+SUMIF(RD!$C:$C,'รับ-จ่าย ประจำวัน'!$B437,RD!AK:AK)+SUMIF('FG,ออนไล,คัดแยก'!$C:$C,'รับ-จ่าย ประจำวัน'!$B437,'FG,ออนไล,คัดแยก'!AK:AK)</f>
        <v>0</v>
      </c>
      <c r="BS437" s="16">
        <f>SUMIF(เตรียมส่วนผสม!$C:$C,'รับ-จ่าย ประจำวัน'!$B437,เตรียมส่วนผสม!AL:AL)+SUMIF(กวนไส้!$C:$C,'รับ-จ่าย ประจำวัน'!$B437,กวนไส้!AL:AL)+SUMIF(ผลิต1!$C:$C,'รับ-จ่าย ประจำวัน'!$B437,ผลิต1!AL:AL)+SUMIF(ผลิต2!$C:$C,'รับ-จ่าย ประจำวัน'!$B437,ผลิต2!AL:AL)+SUMIF(เส้นแต่งหน้าขนมเค้ก!$C:$C,'รับ-จ่าย ประจำวัน'!$B437,เส้นแต่งหน้าขนมเค้ก!AL:AL)+SUMIF(แพ็ค!$C:$C,'รับ-จ่าย ประจำวัน'!$B437,แพ็ค!AL:AL)+SUMIF(ธุรการ!$C:$C,'รับ-จ่าย ประจำวัน'!$B437,ธุรการ!AL:AL)+SUMIF(เส้นแต่งหน้าขนมปัง!$C:$C,'รับ-จ่าย ประจำวัน'!$B437,เส้นแต่งหน้าขนมปัง!AL:AL)+SUMIF('วางแผนBC,CJ'!$C:$C,'รับ-จ่าย ประจำวัน'!$B437,'วางแผนBC,CJ'!AL:AL)+SUMIF(RD!$C:$C,'รับ-จ่าย ประจำวัน'!$B437,RD!AL:AL)+SUMIF('FG,ออนไล,คัดแยก'!$C:$C,'รับ-จ่าย ประจำวัน'!$B437,'FG,ออนไล,คัดแยก'!AL:AL)</f>
        <v>0</v>
      </c>
      <c r="BT437" s="18">
        <f t="shared" si="93"/>
        <v>0</v>
      </c>
      <c r="BU437" s="116">
        <f>30000+8736</f>
        <v>38736</v>
      </c>
      <c r="BV437" s="146">
        <f t="shared" si="94"/>
        <v>34327</v>
      </c>
      <c r="BW437" s="183">
        <v>30</v>
      </c>
      <c r="BX437" s="172">
        <f t="shared" si="89"/>
        <v>0</v>
      </c>
      <c r="BY437" s="188" t="e">
        <f t="shared" si="90"/>
        <v>#DIV/0!</v>
      </c>
      <c r="BZ437" s="180" t="e">
        <f t="shared" ca="1" si="95"/>
        <v>#DIV/0!</v>
      </c>
      <c r="CA437" s="97"/>
      <c r="CB437" s="97"/>
      <c r="CC437" s="97"/>
      <c r="CD437" s="97"/>
      <c r="CE437" s="97"/>
      <c r="CF437" s="97"/>
      <c r="CG437" s="97"/>
      <c r="CH437" s="97"/>
      <c r="CI437" s="97"/>
      <c r="CJ437" s="94"/>
      <c r="CK437" s="9">
        <f t="shared" si="91"/>
        <v>-4409</v>
      </c>
    </row>
    <row r="438" spans="1:89" hidden="1" x14ac:dyDescent="0.5">
      <c r="A438" s="149"/>
      <c r="B438" s="24">
        <v>1020201002</v>
      </c>
      <c r="C438" s="10" t="s">
        <v>1630</v>
      </c>
      <c r="D438" s="177" t="s">
        <v>91</v>
      </c>
      <c r="E438" s="28">
        <v>0</v>
      </c>
      <c r="F438" s="159" t="s">
        <v>1605</v>
      </c>
      <c r="G438" s="11" t="s">
        <v>62</v>
      </c>
      <c r="H438" s="12">
        <v>6919</v>
      </c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3"/>
      <c r="AF438" s="13"/>
      <c r="AG438" s="13"/>
      <c r="AH438" s="13"/>
      <c r="AI438" s="14"/>
      <c r="AJ438" s="14"/>
      <c r="AK438" s="14"/>
      <c r="AL438" s="14"/>
      <c r="AM438" s="14"/>
      <c r="AN438" s="15">
        <f t="shared" si="92"/>
        <v>0</v>
      </c>
      <c r="AO438" s="16">
        <f>SUMIF(เตรียมส่วนผสม!$C:$C,'รับ-จ่าย ประจำวัน'!$B438,เตรียมส่วนผสม!H:H)+SUMIF(กวนไส้!$C:$C,'รับ-จ่าย ประจำวัน'!$B438,กวนไส้!H:H)+SUMIF(ผลิต1!$C:$C,'รับ-จ่าย ประจำวัน'!$B438,ผลิต1!H:H)+SUMIF(ผลิต2!$C:$C,'รับ-จ่าย ประจำวัน'!$B438,ผลิต2!H:H)+SUMIF(เส้นแต่งหน้าขนมเค้ก!$C:$C,'รับ-จ่าย ประจำวัน'!$B438,เส้นแต่งหน้าขนมเค้ก!H:H)+SUMIF(แพ็ค!$C:$C,'รับ-จ่าย ประจำวัน'!$B438,แพ็ค!H:H)+SUMIF(ธุรการ!$C:$C,'รับ-จ่าย ประจำวัน'!$B438,ธุรการ!H:H)+SUMIF(เส้นแต่งหน้าขนมปัง!$C:$C,'รับ-จ่าย ประจำวัน'!$B438,เส้นแต่งหน้าขนมปัง!H:H)+SUMIF('วางแผนBC,CJ'!$C:$C,'รับ-จ่าย ประจำวัน'!$B438,'วางแผนBC,CJ'!H:H)+SUMIF(RD!$C:$C,'รับ-จ่าย ประจำวัน'!$B438,RD!H:H)+SUMIF('FG,ออนไล,คัดแยก'!$C:$C,'รับ-จ่าย ประจำวัน'!$B438,'FG,ออนไล,คัดแยก'!H:H)</f>
        <v>0</v>
      </c>
      <c r="AP438" s="16">
        <f>SUMIF(เตรียมส่วนผสม!$C:$C,'รับ-จ่าย ประจำวัน'!$B438,เตรียมส่วนผสม!I:I)+SUMIF(กวนไส้!$C:$C,'รับ-จ่าย ประจำวัน'!$B438,กวนไส้!I:I)+SUMIF(ผลิต1!$C:$C,'รับ-จ่าย ประจำวัน'!$B438,ผลิต1!I:I)+SUMIF(ผลิต2!$C:$C,'รับ-จ่าย ประจำวัน'!$B438,ผลิต2!I:I)+SUMIF(เส้นแต่งหน้าขนมเค้ก!$C:$C,'รับ-จ่าย ประจำวัน'!$B438,เส้นแต่งหน้าขนมเค้ก!I:I)+SUMIF(แพ็ค!$C:$C,'รับ-จ่าย ประจำวัน'!$B438,แพ็ค!I:I)+SUMIF(ธุรการ!$C:$C,'รับ-จ่าย ประจำวัน'!$B438,ธุรการ!I:I)+SUMIF(เส้นแต่งหน้าขนมปัง!$C:$C,'รับ-จ่าย ประจำวัน'!$B438,เส้นแต่งหน้าขนมปัง!I:I)+SUMIF('วางแผนBC,CJ'!$C:$C,'รับ-จ่าย ประจำวัน'!$B438,'วางแผนBC,CJ'!I:I)+SUMIF(RD!$C:$C,'รับ-จ่าย ประจำวัน'!$B438,RD!I:I)+SUMIF('FG,ออนไล,คัดแยก'!$C:$C,'รับ-จ่าย ประจำวัน'!$B438,'FG,ออนไล,คัดแยก'!I:I)</f>
        <v>0</v>
      </c>
      <c r="AQ438" s="16">
        <f>SUMIF(เตรียมส่วนผสม!$C:$C,'รับ-จ่าย ประจำวัน'!$B438,เตรียมส่วนผสม!J:J)+SUMIF(กวนไส้!$C:$C,'รับ-จ่าย ประจำวัน'!$B438,กวนไส้!J:J)+SUMIF(ผลิต1!$C:$C,'รับ-จ่าย ประจำวัน'!$B438,ผลิต1!J:J)+SUMIF(ผลิต2!$C:$C,'รับ-จ่าย ประจำวัน'!$B438,ผลิต2!J:J)+SUMIF(เส้นแต่งหน้าขนมเค้ก!$C:$C,'รับ-จ่าย ประจำวัน'!$B438,เส้นแต่งหน้าขนมเค้ก!J:J)+SUMIF(แพ็ค!$C:$C,'รับ-จ่าย ประจำวัน'!$B438,แพ็ค!J:J)+SUMIF(ธุรการ!$C:$C,'รับ-จ่าย ประจำวัน'!$B438,ธุรการ!J:J)+SUMIF(เส้นแต่งหน้าขนมปัง!$C:$C,'รับ-จ่าย ประจำวัน'!$B438,เส้นแต่งหน้าขนมปัง!J:J)+SUMIF('วางแผนBC,CJ'!$C:$C,'รับ-จ่าย ประจำวัน'!$B438,'วางแผนBC,CJ'!J:J)+SUMIF(RD!$C:$C,'รับ-จ่าย ประจำวัน'!$B438,RD!J:J)+SUMIF('FG,ออนไล,คัดแยก'!$C:$C,'รับ-จ่าย ประจำวัน'!$B438,'FG,ออนไล,คัดแยก'!J:J)</f>
        <v>0</v>
      </c>
      <c r="AR438" s="16">
        <f>SUMIF(เตรียมส่วนผสม!$C:$C,'รับ-จ่าย ประจำวัน'!$B438,เตรียมส่วนผสม!K:K)+SUMIF(กวนไส้!$C:$C,'รับ-จ่าย ประจำวัน'!$B438,กวนไส้!K:K)+SUMIF(ผลิต1!$C:$C,'รับ-จ่าย ประจำวัน'!$B438,ผลิต1!K:K)+SUMIF(ผลิต2!$C:$C,'รับ-จ่าย ประจำวัน'!$B438,ผลิต2!K:K)+SUMIF(เส้นแต่งหน้าขนมเค้ก!$C:$C,'รับ-จ่าย ประจำวัน'!$B438,เส้นแต่งหน้าขนมเค้ก!K:K)+SUMIF(แพ็ค!$C:$C,'รับ-จ่าย ประจำวัน'!$B438,แพ็ค!K:K)+SUMIF(ธุรการ!$C:$C,'รับ-จ่าย ประจำวัน'!$B438,ธุรการ!K:K)+SUMIF(เส้นแต่งหน้าขนมปัง!$C:$C,'รับ-จ่าย ประจำวัน'!$B438,เส้นแต่งหน้าขนมปัง!K:K)+SUMIF('วางแผนBC,CJ'!$C:$C,'รับ-จ่าย ประจำวัน'!$B438,'วางแผนBC,CJ'!K:K)+SUMIF(RD!$C:$C,'รับ-จ่าย ประจำวัน'!$B438,RD!K:K)+SUMIF('FG,ออนไล,คัดแยก'!$C:$C,'รับ-จ่าย ประจำวัน'!$B438,'FG,ออนไล,คัดแยก'!K:K)</f>
        <v>0</v>
      </c>
      <c r="AS438" s="16">
        <f>SUMIF(เตรียมส่วนผสม!$C:$C,'รับ-จ่าย ประจำวัน'!$B438,เตรียมส่วนผสม!L:L)+SUMIF(กวนไส้!$C:$C,'รับ-จ่าย ประจำวัน'!$B438,กวนไส้!L:L)+SUMIF(ผลิต1!$C:$C,'รับ-จ่าย ประจำวัน'!$B438,ผลิต1!L:L)+SUMIF(ผลิต2!$C:$C,'รับ-จ่าย ประจำวัน'!$B438,ผลิต2!L:L)+SUMIF(เส้นแต่งหน้าขนมเค้ก!$C:$C,'รับ-จ่าย ประจำวัน'!$B438,เส้นแต่งหน้าขนมเค้ก!L:L)+SUMIF(แพ็ค!$C:$C,'รับ-จ่าย ประจำวัน'!$B438,แพ็ค!L:L)+SUMIF(ธุรการ!$C:$C,'รับ-จ่าย ประจำวัน'!$B438,ธุรการ!L:L)+SUMIF(เส้นแต่งหน้าขนมปัง!$C:$C,'รับ-จ่าย ประจำวัน'!$B438,เส้นแต่งหน้าขนมปัง!L:L)+SUMIF('วางแผนBC,CJ'!$C:$C,'รับ-จ่าย ประจำวัน'!$B438,'วางแผนBC,CJ'!L:L)+SUMIF(RD!$C:$C,'รับ-จ่าย ประจำวัน'!$B438,RD!L:L)+SUMIF('FG,ออนไล,คัดแยก'!$C:$C,'รับ-จ่าย ประจำวัน'!$B438,'FG,ออนไล,คัดแยก'!L:L)</f>
        <v>0</v>
      </c>
      <c r="AT438" s="16">
        <f>SUMIF(เตรียมส่วนผสม!$C:$C,'รับ-จ่าย ประจำวัน'!$B438,เตรียมส่วนผสม!M:M)+SUMIF(กวนไส้!$C:$C,'รับ-จ่าย ประจำวัน'!$B438,กวนไส้!M:M)+SUMIF(ผลิต1!$C:$C,'รับ-จ่าย ประจำวัน'!$B438,ผลิต1!M:M)+SUMIF(ผลิต2!$C:$C,'รับ-จ่าย ประจำวัน'!$B438,ผลิต2!M:M)+SUMIF(เส้นแต่งหน้าขนมเค้ก!$C:$C,'รับ-จ่าย ประจำวัน'!$B438,เส้นแต่งหน้าขนมเค้ก!M:M)+SUMIF(แพ็ค!$C:$C,'รับ-จ่าย ประจำวัน'!$B438,แพ็ค!M:M)+SUMIF(ธุรการ!$C:$C,'รับ-จ่าย ประจำวัน'!$B438,ธุรการ!M:M)+SUMIF(เส้นแต่งหน้าขนมปัง!$C:$C,'รับ-จ่าย ประจำวัน'!$B438,เส้นแต่งหน้าขนมปัง!M:M)+SUMIF('วางแผนBC,CJ'!$C:$C,'รับ-จ่าย ประจำวัน'!$B438,'วางแผนBC,CJ'!M:M)+SUMIF(RD!$C:$C,'รับ-จ่าย ประจำวัน'!$B438,RD!M:M)+SUMIF('FG,ออนไล,คัดแยก'!$C:$C,'รับ-จ่าย ประจำวัน'!$B438,'FG,ออนไล,คัดแยก'!M:M)</f>
        <v>0</v>
      </c>
      <c r="AU438" s="16">
        <f>SUMIF(เตรียมส่วนผสม!$C:$C,'รับ-จ่าย ประจำวัน'!$B438,เตรียมส่วนผสม!N:N)+SUMIF(กวนไส้!$C:$C,'รับ-จ่าย ประจำวัน'!$B438,กวนไส้!N:N)+SUMIF(ผลิต1!$C:$C,'รับ-จ่าย ประจำวัน'!$B438,ผลิต1!N:N)+SUMIF(ผลิต2!$C:$C,'รับ-จ่าย ประจำวัน'!$B438,ผลิต2!N:N)+SUMIF(เส้นแต่งหน้าขนมเค้ก!$C:$C,'รับ-จ่าย ประจำวัน'!$B438,เส้นแต่งหน้าขนมเค้ก!N:N)+SUMIF(แพ็ค!$C:$C,'รับ-จ่าย ประจำวัน'!$B438,แพ็ค!N:N)+SUMIF(ธุรการ!$C:$C,'รับ-จ่าย ประจำวัน'!$B438,ธุรการ!N:N)+SUMIF(เส้นแต่งหน้าขนมปัง!$C:$C,'รับ-จ่าย ประจำวัน'!$B438,เส้นแต่งหน้าขนมปัง!N:N)+SUMIF('วางแผนBC,CJ'!$C:$C,'รับ-จ่าย ประจำวัน'!$B438,'วางแผนBC,CJ'!N:N)+SUMIF(RD!$C:$C,'รับ-จ่าย ประจำวัน'!$B438,RD!N:N)+SUMIF('FG,ออนไล,คัดแยก'!$C:$C,'รับ-จ่าย ประจำวัน'!$B438,'FG,ออนไล,คัดแยก'!N:N)</f>
        <v>0</v>
      </c>
      <c r="AV438" s="16">
        <f>SUMIF(เตรียมส่วนผสม!$C:$C,'รับ-จ่าย ประจำวัน'!$B438,เตรียมส่วนผสม!O:O)+SUMIF(กวนไส้!$C:$C,'รับ-จ่าย ประจำวัน'!$B438,กวนไส้!O:O)+SUMIF(ผลิต1!$C:$C,'รับ-จ่าย ประจำวัน'!$B438,ผลิต1!O:O)+SUMIF(ผลิต2!$C:$C,'รับ-จ่าย ประจำวัน'!$B438,ผลิต2!O:O)+SUMIF(เส้นแต่งหน้าขนมเค้ก!$C:$C,'รับ-จ่าย ประจำวัน'!$B438,เส้นแต่งหน้าขนมเค้ก!O:O)+SUMIF(แพ็ค!$C:$C,'รับ-จ่าย ประจำวัน'!$B438,แพ็ค!O:O)+SUMIF(ธุรการ!$C:$C,'รับ-จ่าย ประจำวัน'!$B438,ธุรการ!O:O)+SUMIF(เส้นแต่งหน้าขนมปัง!$C:$C,'รับ-จ่าย ประจำวัน'!$B438,เส้นแต่งหน้าขนมปัง!O:O)+SUMIF('วางแผนBC,CJ'!$C:$C,'รับ-จ่าย ประจำวัน'!$B438,'วางแผนBC,CJ'!O:O)+SUMIF(RD!$C:$C,'รับ-จ่าย ประจำวัน'!$B438,RD!O:O)+SUMIF('FG,ออนไล,คัดแยก'!$C:$C,'รับ-จ่าย ประจำวัน'!$B438,'FG,ออนไล,คัดแยก'!O:O)</f>
        <v>0</v>
      </c>
      <c r="AW438" s="16">
        <f>SUMIF(เตรียมส่วนผสม!$C:$C,'รับ-จ่าย ประจำวัน'!$B438,เตรียมส่วนผสม!P:P)+SUMIF(กวนไส้!$C:$C,'รับ-จ่าย ประจำวัน'!$B438,กวนไส้!P:P)+SUMIF(ผลิต1!$C:$C,'รับ-จ่าย ประจำวัน'!$B438,ผลิต1!P:P)+SUMIF(ผลิต2!$C:$C,'รับ-จ่าย ประจำวัน'!$B438,ผลิต2!P:P)+SUMIF(เส้นแต่งหน้าขนมเค้ก!$C:$C,'รับ-จ่าย ประจำวัน'!$B438,เส้นแต่งหน้าขนมเค้ก!P:P)+SUMIF(แพ็ค!$C:$C,'รับ-จ่าย ประจำวัน'!$B438,แพ็ค!P:P)+SUMIF(ธุรการ!$C:$C,'รับ-จ่าย ประจำวัน'!$B438,ธุรการ!P:P)+SUMIF(เส้นแต่งหน้าขนมปัง!$C:$C,'รับ-จ่าย ประจำวัน'!$B438,เส้นแต่งหน้าขนมปัง!P:P)+SUMIF('วางแผนBC,CJ'!$C:$C,'รับ-จ่าย ประจำวัน'!$B438,'วางแผนBC,CJ'!P:P)+SUMIF(RD!$C:$C,'รับ-จ่าย ประจำวัน'!$B438,RD!P:P)+SUMIF('FG,ออนไล,คัดแยก'!$C:$C,'รับ-จ่าย ประจำวัน'!$B438,'FG,ออนไล,คัดแยก'!P:P)</f>
        <v>0</v>
      </c>
      <c r="AX438" s="16">
        <f>SUMIF(เตรียมส่วนผสม!$C:$C,'รับ-จ่าย ประจำวัน'!$B438,เตรียมส่วนผสม!Q:Q)+SUMIF(กวนไส้!$C:$C,'รับ-จ่าย ประจำวัน'!$B438,กวนไส้!Q:Q)+SUMIF(ผลิต1!$C:$C,'รับ-จ่าย ประจำวัน'!$B438,ผลิต1!Q:Q)+SUMIF(ผลิต2!$C:$C,'รับ-จ่าย ประจำวัน'!$B438,ผลิต2!Q:Q)+SUMIF(เส้นแต่งหน้าขนมเค้ก!$C:$C,'รับ-จ่าย ประจำวัน'!$B438,เส้นแต่งหน้าขนมเค้ก!Q:Q)+SUMIF(แพ็ค!$C:$C,'รับ-จ่าย ประจำวัน'!$B438,แพ็ค!Q:Q)+SUMIF(ธุรการ!$C:$C,'รับ-จ่าย ประจำวัน'!$B438,ธุรการ!Q:Q)+SUMIF(เส้นแต่งหน้าขนมปัง!$C:$C,'รับ-จ่าย ประจำวัน'!$B438,เส้นแต่งหน้าขนมปัง!Q:Q)+SUMIF('วางแผนBC,CJ'!$C:$C,'รับ-จ่าย ประจำวัน'!$B438,'วางแผนBC,CJ'!Q:Q)+SUMIF(RD!$C:$C,'รับ-จ่าย ประจำวัน'!$B438,RD!Q:Q)+SUMIF('FG,ออนไล,คัดแยก'!$C:$C,'รับ-จ่าย ประจำวัน'!$B438,'FG,ออนไล,คัดแยก'!Q:Q)</f>
        <v>0</v>
      </c>
      <c r="AY438" s="16">
        <f>SUMIF(เตรียมส่วนผสม!$C:$C,'รับ-จ่าย ประจำวัน'!$B438,เตรียมส่วนผสม!R:R)+SUMIF(กวนไส้!$C:$C,'รับ-จ่าย ประจำวัน'!$B438,กวนไส้!R:R)+SUMIF(ผลิต1!$C:$C,'รับ-จ่าย ประจำวัน'!$B438,ผลิต1!R:R)+SUMIF(ผลิต2!$C:$C,'รับ-จ่าย ประจำวัน'!$B438,ผลิต2!R:R)+SUMIF(เส้นแต่งหน้าขนมเค้ก!$C:$C,'รับ-จ่าย ประจำวัน'!$B438,เส้นแต่งหน้าขนมเค้ก!R:R)+SUMIF(แพ็ค!$C:$C,'รับ-จ่าย ประจำวัน'!$B438,แพ็ค!R:R)+SUMIF(ธุรการ!$C:$C,'รับ-จ่าย ประจำวัน'!$B438,ธุรการ!R:R)+SUMIF(เส้นแต่งหน้าขนมปัง!$C:$C,'รับ-จ่าย ประจำวัน'!$B438,เส้นแต่งหน้าขนมปัง!R:R)+SUMIF('วางแผนBC,CJ'!$C:$C,'รับ-จ่าย ประจำวัน'!$B438,'วางแผนBC,CJ'!R:R)+SUMIF(RD!$C:$C,'รับ-จ่าย ประจำวัน'!$B438,RD!R:R)+SUMIF('FG,ออนไล,คัดแยก'!$C:$C,'รับ-จ่าย ประจำวัน'!$B438,'FG,ออนไล,คัดแยก'!R:R)</f>
        <v>0</v>
      </c>
      <c r="AZ438" s="16">
        <f>SUMIF(เตรียมส่วนผสม!$C:$C,'รับ-จ่าย ประจำวัน'!$B438,เตรียมส่วนผสม!S:S)+SUMIF(กวนไส้!$C:$C,'รับ-จ่าย ประจำวัน'!$B438,กวนไส้!S:S)+SUMIF(ผลิต1!$C:$C,'รับ-จ่าย ประจำวัน'!$B438,ผลิต1!S:S)+SUMIF(ผลิต2!$C:$C,'รับ-จ่าย ประจำวัน'!$B438,ผลิต2!S:S)+SUMIF(เส้นแต่งหน้าขนมเค้ก!$C:$C,'รับ-จ่าย ประจำวัน'!$B438,เส้นแต่งหน้าขนมเค้ก!S:S)+SUMIF(แพ็ค!$C:$C,'รับ-จ่าย ประจำวัน'!$B438,แพ็ค!S:S)+SUMIF(ธุรการ!$C:$C,'รับ-จ่าย ประจำวัน'!$B438,ธุรการ!S:S)+SUMIF(เส้นแต่งหน้าขนมปัง!$C:$C,'รับ-จ่าย ประจำวัน'!$B438,เส้นแต่งหน้าขนมปัง!S:S)+SUMIF('วางแผนBC,CJ'!$C:$C,'รับ-จ่าย ประจำวัน'!$B438,'วางแผนBC,CJ'!S:S)+SUMIF(RD!$C:$C,'รับ-จ่าย ประจำวัน'!$B438,RD!S:S)+SUMIF('FG,ออนไล,คัดแยก'!$C:$C,'รับ-จ่าย ประจำวัน'!$B438,'FG,ออนไล,คัดแยก'!S:S)</f>
        <v>0</v>
      </c>
      <c r="BA438" s="16">
        <f>SUMIF(เตรียมส่วนผสม!$C:$C,'รับ-จ่าย ประจำวัน'!$B438,เตรียมส่วนผสม!T:T)+SUMIF(กวนไส้!$C:$C,'รับ-จ่าย ประจำวัน'!$B438,กวนไส้!T:T)+SUMIF(ผลิต1!$C:$C,'รับ-จ่าย ประจำวัน'!$B438,ผลิต1!T:T)+SUMIF(ผลิต2!$C:$C,'รับ-จ่าย ประจำวัน'!$B438,ผลิต2!T:T)+SUMIF(เส้นแต่งหน้าขนมเค้ก!$C:$C,'รับ-จ่าย ประจำวัน'!$B438,เส้นแต่งหน้าขนมเค้ก!T:T)+SUMIF(แพ็ค!$C:$C,'รับ-จ่าย ประจำวัน'!$B438,แพ็ค!T:T)+SUMIF(ธุรการ!$C:$C,'รับ-จ่าย ประจำวัน'!$B438,ธุรการ!T:T)+SUMIF(เส้นแต่งหน้าขนมปัง!$C:$C,'รับ-จ่าย ประจำวัน'!$B438,เส้นแต่งหน้าขนมปัง!T:T)+SUMIF('วางแผนBC,CJ'!$C:$C,'รับ-จ่าย ประจำวัน'!$B438,'วางแผนBC,CJ'!T:T)+SUMIF(RD!$C:$C,'รับ-จ่าย ประจำวัน'!$B438,RD!T:T)+SUMIF('FG,ออนไล,คัดแยก'!$C:$C,'รับ-จ่าย ประจำวัน'!$B438,'FG,ออนไล,คัดแยก'!T:T)</f>
        <v>0</v>
      </c>
      <c r="BB438" s="16">
        <f>SUMIF(เตรียมส่วนผสม!$C:$C,'รับ-จ่าย ประจำวัน'!$B438,เตรียมส่วนผสม!U:U)+SUMIF(กวนไส้!$C:$C,'รับ-จ่าย ประจำวัน'!$B438,กวนไส้!U:U)+SUMIF(ผลิต1!$C:$C,'รับ-จ่าย ประจำวัน'!$B438,ผลิต1!U:U)+SUMIF(ผลิต2!$C:$C,'รับ-จ่าย ประจำวัน'!$B438,ผลิต2!U:U)+SUMIF(เส้นแต่งหน้าขนมเค้ก!$C:$C,'รับ-จ่าย ประจำวัน'!$B438,เส้นแต่งหน้าขนมเค้ก!U:U)+SUMIF(แพ็ค!$C:$C,'รับ-จ่าย ประจำวัน'!$B438,แพ็ค!U:U)+SUMIF(ธุรการ!$C:$C,'รับ-จ่าย ประจำวัน'!$B438,ธุรการ!U:U)+SUMIF(เส้นแต่งหน้าขนมปัง!$C:$C,'รับ-จ่าย ประจำวัน'!$B438,เส้นแต่งหน้าขนมปัง!U:U)+SUMIF('วางแผนBC,CJ'!$C:$C,'รับ-จ่าย ประจำวัน'!$B438,'วางแผนBC,CJ'!U:U)+SUMIF(RD!$C:$C,'รับ-จ่าย ประจำวัน'!$B438,RD!U:U)+SUMIF('FG,ออนไล,คัดแยก'!$C:$C,'รับ-จ่าย ประจำวัน'!$B438,'FG,ออนไล,คัดแยก'!U:U)</f>
        <v>0</v>
      </c>
      <c r="BC438" s="16">
        <f>SUMIF(เตรียมส่วนผสม!$C:$C,'รับ-จ่าย ประจำวัน'!$B438,เตรียมส่วนผสม!V:V)+SUMIF(กวนไส้!$C:$C,'รับ-จ่าย ประจำวัน'!$B438,กวนไส้!V:V)+SUMIF(ผลิต1!$C:$C,'รับ-จ่าย ประจำวัน'!$B438,ผลิต1!V:V)+SUMIF(ผลิต2!$C:$C,'รับ-จ่าย ประจำวัน'!$B438,ผลิต2!V:V)+SUMIF(เส้นแต่งหน้าขนมเค้ก!$C:$C,'รับ-จ่าย ประจำวัน'!$B438,เส้นแต่งหน้าขนมเค้ก!V:V)+SUMIF(แพ็ค!$C:$C,'รับ-จ่าย ประจำวัน'!$B438,แพ็ค!V:V)+SUMIF(ธุรการ!$C:$C,'รับ-จ่าย ประจำวัน'!$B438,ธุรการ!V:V)+SUMIF(เส้นแต่งหน้าขนมปัง!$C:$C,'รับ-จ่าย ประจำวัน'!$B438,เส้นแต่งหน้าขนมปัง!V:V)+SUMIF('วางแผนBC,CJ'!$C:$C,'รับ-จ่าย ประจำวัน'!$B438,'วางแผนBC,CJ'!V:V)+SUMIF(RD!$C:$C,'รับ-จ่าย ประจำวัน'!$B438,RD!V:V)+SUMIF('FG,ออนไล,คัดแยก'!$C:$C,'รับ-จ่าย ประจำวัน'!$B438,'FG,ออนไล,คัดแยก'!V:V)</f>
        <v>0</v>
      </c>
      <c r="BD438" s="16">
        <f>SUMIF(เตรียมส่วนผสม!$C:$C,'รับ-จ่าย ประจำวัน'!$B438,เตรียมส่วนผสม!W:W)+SUMIF(กวนไส้!$C:$C,'รับ-จ่าย ประจำวัน'!$B438,กวนไส้!W:W)+SUMIF(ผลิต1!$C:$C,'รับ-จ่าย ประจำวัน'!$B438,ผลิต1!W:W)+SUMIF(ผลิต2!$C:$C,'รับ-จ่าย ประจำวัน'!$B438,ผลิต2!W:W)+SUMIF(เส้นแต่งหน้าขนมเค้ก!$C:$C,'รับ-จ่าย ประจำวัน'!$B438,เส้นแต่งหน้าขนมเค้ก!W:W)+SUMIF(แพ็ค!$C:$C,'รับ-จ่าย ประจำวัน'!$B438,แพ็ค!W:W)+SUMIF(ธุรการ!$C:$C,'รับ-จ่าย ประจำวัน'!$B438,ธุรการ!W:W)+SUMIF(เส้นแต่งหน้าขนมปัง!$C:$C,'รับ-จ่าย ประจำวัน'!$B438,เส้นแต่งหน้าขนมปัง!W:W)+SUMIF('วางแผนBC,CJ'!$C:$C,'รับ-จ่าย ประจำวัน'!$B438,'วางแผนBC,CJ'!W:W)+SUMIF(RD!$C:$C,'รับ-จ่าย ประจำวัน'!$B438,RD!W:W)+SUMIF('FG,ออนไล,คัดแยก'!$C:$C,'รับ-จ่าย ประจำวัน'!$B438,'FG,ออนไล,คัดแยก'!W:W)</f>
        <v>0</v>
      </c>
      <c r="BE438" s="16">
        <f>SUMIF(เตรียมส่วนผสม!$C:$C,'รับ-จ่าย ประจำวัน'!$B438,เตรียมส่วนผสม!X:X)+SUMIF(กวนไส้!$C:$C,'รับ-จ่าย ประจำวัน'!$B438,กวนไส้!X:X)+SUMIF(ผลิต1!$C:$C,'รับ-จ่าย ประจำวัน'!$B438,ผลิต1!X:X)+SUMIF(ผลิต2!$C:$C,'รับ-จ่าย ประจำวัน'!$B438,ผลิต2!X:X)+SUMIF(เส้นแต่งหน้าขนมเค้ก!$C:$C,'รับ-จ่าย ประจำวัน'!$B438,เส้นแต่งหน้าขนมเค้ก!X:X)+SUMIF(แพ็ค!$C:$C,'รับ-จ่าย ประจำวัน'!$B438,แพ็ค!X:X)+SUMIF(ธุรการ!$C:$C,'รับ-จ่าย ประจำวัน'!$B438,ธุรการ!X:X)+SUMIF(เส้นแต่งหน้าขนมปัง!$C:$C,'รับ-จ่าย ประจำวัน'!$B438,เส้นแต่งหน้าขนมปัง!X:X)+SUMIF('วางแผนBC,CJ'!$C:$C,'รับ-จ่าย ประจำวัน'!$B438,'วางแผนBC,CJ'!X:X)+SUMIF(RD!$C:$C,'รับ-จ่าย ประจำวัน'!$B438,RD!X:X)+SUMIF('FG,ออนไล,คัดแยก'!$C:$C,'รับ-จ่าย ประจำวัน'!$B438,'FG,ออนไล,คัดแยก'!X:X)</f>
        <v>0</v>
      </c>
      <c r="BF438" s="16">
        <f>SUMIF(เตรียมส่วนผสม!$C:$C,'รับ-จ่าย ประจำวัน'!$B438,เตรียมส่วนผสม!Y:Y)+SUMIF(กวนไส้!$C:$C,'รับ-จ่าย ประจำวัน'!$B438,กวนไส้!Y:Y)+SUMIF(ผลิต1!$C:$C,'รับ-จ่าย ประจำวัน'!$B438,ผลิต1!Y:Y)+SUMIF(ผลิต2!$C:$C,'รับ-จ่าย ประจำวัน'!$B438,ผลิต2!Y:Y)+SUMIF(เส้นแต่งหน้าขนมเค้ก!$C:$C,'รับ-จ่าย ประจำวัน'!$B438,เส้นแต่งหน้าขนมเค้ก!Y:Y)+SUMIF(แพ็ค!$C:$C,'รับ-จ่าย ประจำวัน'!$B438,แพ็ค!Y:Y)+SUMIF(ธุรการ!$C:$C,'รับ-จ่าย ประจำวัน'!$B438,ธุรการ!Y:Y)+SUMIF(เส้นแต่งหน้าขนมปัง!$C:$C,'รับ-จ่าย ประจำวัน'!$B438,เส้นแต่งหน้าขนมปัง!Y:Y)+SUMIF('วางแผนBC,CJ'!$C:$C,'รับ-จ่าย ประจำวัน'!$B438,'วางแผนBC,CJ'!Y:Y)+SUMIF(RD!$C:$C,'รับ-จ่าย ประจำวัน'!$B438,RD!Y:Y)+SUMIF('FG,ออนไล,คัดแยก'!$C:$C,'รับ-จ่าย ประจำวัน'!$B438,'FG,ออนไล,คัดแยก'!Y:Y)</f>
        <v>0</v>
      </c>
      <c r="BG438" s="16">
        <f>SUMIF(เตรียมส่วนผสม!$C:$C,'รับ-จ่าย ประจำวัน'!$B438,เตรียมส่วนผสม!Z:Z)+SUMIF(กวนไส้!$C:$C,'รับ-จ่าย ประจำวัน'!$B438,กวนไส้!Z:Z)+SUMIF(ผลิต1!$C:$C,'รับ-จ่าย ประจำวัน'!$B438,ผลิต1!Z:Z)+SUMIF(ผลิต2!$C:$C,'รับ-จ่าย ประจำวัน'!$B438,ผลิต2!Z:Z)+SUMIF(เส้นแต่งหน้าขนมเค้ก!$C:$C,'รับ-จ่าย ประจำวัน'!$B438,เส้นแต่งหน้าขนมเค้ก!Z:Z)+SUMIF(แพ็ค!$C:$C,'รับ-จ่าย ประจำวัน'!$B438,แพ็ค!Z:Z)+SUMIF(ธุรการ!$C:$C,'รับ-จ่าย ประจำวัน'!$B438,ธุรการ!Z:Z)+SUMIF(เส้นแต่งหน้าขนมปัง!$C:$C,'รับ-จ่าย ประจำวัน'!$B438,เส้นแต่งหน้าขนมปัง!Z:Z)+SUMIF('วางแผนBC,CJ'!$C:$C,'รับ-จ่าย ประจำวัน'!$B438,'วางแผนBC,CJ'!Z:Z)+SUMIF(RD!$C:$C,'รับ-จ่าย ประจำวัน'!$B438,RD!Z:Z)+SUMIF('FG,ออนไล,คัดแยก'!$C:$C,'รับ-จ่าย ประจำวัน'!$B438,'FG,ออนไล,คัดแยก'!Z:Z)</f>
        <v>0</v>
      </c>
      <c r="BH438" s="16">
        <f>SUMIF(เตรียมส่วนผสม!$C:$C,'รับ-จ่าย ประจำวัน'!$B438,เตรียมส่วนผสม!AA:AA)+SUMIF(กวนไส้!$C:$C,'รับ-จ่าย ประจำวัน'!$B438,กวนไส้!AA:AA)+SUMIF(ผลิต1!$C:$C,'รับ-จ่าย ประจำวัน'!$B438,ผลิต1!AA:AA)+SUMIF(ผลิต2!$C:$C,'รับ-จ่าย ประจำวัน'!$B438,ผลิต2!AA:AA)+SUMIF(เส้นแต่งหน้าขนมเค้ก!$C:$C,'รับ-จ่าย ประจำวัน'!$B438,เส้นแต่งหน้าขนมเค้ก!AA:AA)+SUMIF(แพ็ค!$C:$C,'รับ-จ่าย ประจำวัน'!$B438,แพ็ค!AA:AA)+SUMIF(ธุรการ!$C:$C,'รับ-จ่าย ประจำวัน'!$B438,ธุรการ!AA:AA)+SUMIF(เส้นแต่งหน้าขนมปัง!$C:$C,'รับ-จ่าย ประจำวัน'!$B438,เส้นแต่งหน้าขนมปัง!AA:AA)+SUMIF('วางแผนBC,CJ'!$C:$C,'รับ-จ่าย ประจำวัน'!$B438,'วางแผนBC,CJ'!AA:AA)+SUMIF(RD!$C:$C,'รับ-จ่าย ประจำวัน'!$B438,RD!AA:AA)+SUMIF('FG,ออนไล,คัดแยก'!$C:$C,'รับ-จ่าย ประจำวัน'!$B438,'FG,ออนไล,คัดแยก'!AA:AA)</f>
        <v>0</v>
      </c>
      <c r="BI438" s="16">
        <f>SUMIF(เตรียมส่วนผสม!$C:$C,'รับ-จ่าย ประจำวัน'!$B438,เตรียมส่วนผสม!AB:AB)+SUMIF(กวนไส้!$C:$C,'รับ-จ่าย ประจำวัน'!$B438,กวนไส้!AB:AB)+SUMIF(ผลิต1!$C:$C,'รับ-จ่าย ประจำวัน'!$B438,ผลิต1!AB:AB)+SUMIF(ผลิต2!$C:$C,'รับ-จ่าย ประจำวัน'!$B438,ผลิต2!AB:AB)+SUMIF(เส้นแต่งหน้าขนมเค้ก!$C:$C,'รับ-จ่าย ประจำวัน'!$B438,เส้นแต่งหน้าขนมเค้ก!AB:AB)+SUMIF(แพ็ค!$C:$C,'รับ-จ่าย ประจำวัน'!$B438,แพ็ค!AB:AB)+SUMIF(ธุรการ!$C:$C,'รับ-จ่าย ประจำวัน'!$B438,ธุรการ!AB:AB)+SUMIF(เส้นแต่งหน้าขนมปัง!$C:$C,'รับ-จ่าย ประจำวัน'!$B438,เส้นแต่งหน้าขนมปัง!AB:AB)+SUMIF('วางแผนBC,CJ'!$C:$C,'รับ-จ่าย ประจำวัน'!$B438,'วางแผนBC,CJ'!AB:AB)+SUMIF(RD!$C:$C,'รับ-จ่าย ประจำวัน'!$B438,RD!AB:AB)+SUMIF('FG,ออนไล,คัดแยก'!$C:$C,'รับ-จ่าย ประจำวัน'!$B438,'FG,ออนไล,คัดแยก'!AB:AB)</f>
        <v>0</v>
      </c>
      <c r="BJ438" s="16">
        <f>SUMIF(เตรียมส่วนผสม!$C:$C,'รับ-จ่าย ประจำวัน'!$B438,เตรียมส่วนผสม!AC:AC)+SUMIF(กวนไส้!$C:$C,'รับ-จ่าย ประจำวัน'!$B438,กวนไส้!AC:AC)+SUMIF(ผลิต1!$C:$C,'รับ-จ่าย ประจำวัน'!$B438,ผลิต1!AC:AC)+SUMIF(ผลิต2!$C:$C,'รับ-จ่าย ประจำวัน'!$B438,ผลิต2!AC:AC)+SUMIF(เส้นแต่งหน้าขนมเค้ก!$C:$C,'รับ-จ่าย ประจำวัน'!$B438,เส้นแต่งหน้าขนมเค้ก!AC:AC)+SUMIF(แพ็ค!$C:$C,'รับ-จ่าย ประจำวัน'!$B438,แพ็ค!AC:AC)+SUMIF(ธุรการ!$C:$C,'รับ-จ่าย ประจำวัน'!$B438,ธุรการ!AC:AC)+SUMIF(เส้นแต่งหน้าขนมปัง!$C:$C,'รับ-จ่าย ประจำวัน'!$B438,เส้นแต่งหน้าขนมปัง!AC:AC)+SUMIF('วางแผนBC,CJ'!$C:$C,'รับ-จ่าย ประจำวัน'!$B438,'วางแผนBC,CJ'!AC:AC)+SUMIF(RD!$C:$C,'รับ-จ่าย ประจำวัน'!$B438,RD!AC:AC)+SUMIF('FG,ออนไล,คัดแยก'!$C:$C,'รับ-จ่าย ประจำวัน'!$B438,'FG,ออนไล,คัดแยก'!AC:AC)</f>
        <v>0</v>
      </c>
      <c r="BK438" s="16">
        <f>SUMIF(เตรียมส่วนผสม!$C:$C,'รับ-จ่าย ประจำวัน'!$B438,เตรียมส่วนผสม!AD:AD)+SUMIF(กวนไส้!$C:$C,'รับ-จ่าย ประจำวัน'!$B438,กวนไส้!AD:AD)+SUMIF(ผลิต1!$C:$C,'รับ-จ่าย ประจำวัน'!$B438,ผลิต1!AD:AD)+SUMIF(ผลิต2!$C:$C,'รับ-จ่าย ประจำวัน'!$B438,ผลิต2!AD:AD)+SUMIF(เส้นแต่งหน้าขนมเค้ก!$C:$C,'รับ-จ่าย ประจำวัน'!$B438,เส้นแต่งหน้าขนมเค้ก!AD:AD)+SUMIF(แพ็ค!$C:$C,'รับ-จ่าย ประจำวัน'!$B438,แพ็ค!AD:AD)+SUMIF(ธุรการ!$C:$C,'รับ-จ่าย ประจำวัน'!$B438,ธุรการ!AD:AD)+SUMIF(เส้นแต่งหน้าขนมปัง!$C:$C,'รับ-จ่าย ประจำวัน'!$B438,เส้นแต่งหน้าขนมปัง!AD:AD)+SUMIF('วางแผนBC,CJ'!$C:$C,'รับ-จ่าย ประจำวัน'!$B438,'วางแผนBC,CJ'!AD:AD)+SUMIF(RD!$C:$C,'รับ-จ่าย ประจำวัน'!$B438,RD!AD:AD)+SUMIF('FG,ออนไล,คัดแยก'!$C:$C,'รับ-จ่าย ประจำวัน'!$B438,'FG,ออนไล,คัดแยก'!AD:AD)</f>
        <v>0</v>
      </c>
      <c r="BL438" s="16">
        <f>SUMIF(เตรียมส่วนผสม!$C:$C,'รับ-จ่าย ประจำวัน'!$B438,เตรียมส่วนผสม!AE:AE)+SUMIF(กวนไส้!$C:$C,'รับ-จ่าย ประจำวัน'!$B438,กวนไส้!AE:AE)+SUMIF(ผลิต1!$C:$C,'รับ-จ่าย ประจำวัน'!$B438,ผลิต1!AE:AE)+SUMIF(ผลิต2!$C:$C,'รับ-จ่าย ประจำวัน'!$B438,ผลิต2!AE:AE)+SUMIF(เส้นแต่งหน้าขนมเค้ก!$C:$C,'รับ-จ่าย ประจำวัน'!$B438,เส้นแต่งหน้าขนมเค้ก!AE:AE)+SUMIF(แพ็ค!$C:$C,'รับ-จ่าย ประจำวัน'!$B438,แพ็ค!AE:AE)+SUMIF(ธุรการ!$C:$C,'รับ-จ่าย ประจำวัน'!$B438,ธุรการ!AE:AE)+SUMIF(เส้นแต่งหน้าขนมปัง!$C:$C,'รับ-จ่าย ประจำวัน'!$B438,เส้นแต่งหน้าขนมปัง!AE:AE)+SUMIF('วางแผนBC,CJ'!$C:$C,'รับ-จ่าย ประจำวัน'!$B438,'วางแผนBC,CJ'!AE:AE)+SUMIF(RD!$C:$C,'รับ-จ่าย ประจำวัน'!$B438,RD!AE:AE)+SUMIF('FG,ออนไล,คัดแยก'!$C:$C,'รับ-จ่าย ประจำวัน'!$B438,'FG,ออนไล,คัดแยก'!AE:AE)</f>
        <v>0</v>
      </c>
      <c r="BM438" s="16">
        <f>SUMIF(เตรียมส่วนผสม!$C:$C,'รับ-จ่าย ประจำวัน'!$B438,เตรียมส่วนผสม!AF:AF)+SUMIF(กวนไส้!$C:$C,'รับ-จ่าย ประจำวัน'!$B438,กวนไส้!AF:AF)+SUMIF(ผลิต1!$C:$C,'รับ-จ่าย ประจำวัน'!$B438,ผลิต1!AF:AF)+SUMIF(ผลิต2!$C:$C,'รับ-จ่าย ประจำวัน'!$B438,ผลิต2!AF:AF)+SUMIF(เส้นแต่งหน้าขนมเค้ก!$C:$C,'รับ-จ่าย ประจำวัน'!$B438,เส้นแต่งหน้าขนมเค้ก!AF:AF)+SUMIF(แพ็ค!$C:$C,'รับ-จ่าย ประจำวัน'!$B438,แพ็ค!AF:AF)+SUMIF(ธุรการ!$C:$C,'รับ-จ่าย ประจำวัน'!$B438,ธุรการ!AF:AF)+SUMIF(เส้นแต่งหน้าขนมปัง!$C:$C,'รับ-จ่าย ประจำวัน'!$B438,เส้นแต่งหน้าขนมปัง!AF:AF)+SUMIF('วางแผนBC,CJ'!$C:$C,'รับ-จ่าย ประจำวัน'!$B438,'วางแผนBC,CJ'!AF:AF)+SUMIF(RD!$C:$C,'รับ-จ่าย ประจำวัน'!$B438,RD!AF:AF)+SUMIF('FG,ออนไล,คัดแยก'!$C:$C,'รับ-จ่าย ประจำวัน'!$B438,'FG,ออนไล,คัดแยก'!AF:AF)</f>
        <v>0</v>
      </c>
      <c r="BN438" s="16">
        <f>SUMIF(เตรียมส่วนผสม!$C:$C,'รับ-จ่าย ประจำวัน'!$B438,เตรียมส่วนผสม!AG:AG)+SUMIF(กวนไส้!$C:$C,'รับ-จ่าย ประจำวัน'!$B438,กวนไส้!AG:AG)+SUMIF(ผลิต1!$C:$C,'รับ-จ่าย ประจำวัน'!$B438,ผลิต1!AG:AG)+SUMIF(ผลิต2!$C:$C,'รับ-จ่าย ประจำวัน'!$B438,ผลิต2!AG:AG)+SUMIF(เส้นแต่งหน้าขนมเค้ก!$C:$C,'รับ-จ่าย ประจำวัน'!$B438,เส้นแต่งหน้าขนมเค้ก!AG:AG)+SUMIF(แพ็ค!$C:$C,'รับ-จ่าย ประจำวัน'!$B438,แพ็ค!AG:AG)+SUMIF(ธุรการ!$C:$C,'รับ-จ่าย ประจำวัน'!$B438,ธุรการ!AG:AG)+SUMIF(เส้นแต่งหน้าขนมปัง!$C:$C,'รับ-จ่าย ประจำวัน'!$B438,เส้นแต่งหน้าขนมปัง!AG:AG)+SUMIF('วางแผนBC,CJ'!$C:$C,'รับ-จ่าย ประจำวัน'!$B438,'วางแผนBC,CJ'!AG:AG)+SUMIF(RD!$C:$C,'รับ-จ่าย ประจำวัน'!$B438,RD!AG:AG)+SUMIF('FG,ออนไล,คัดแยก'!$C:$C,'รับ-จ่าย ประจำวัน'!$B438,'FG,ออนไล,คัดแยก'!AG:AG)</f>
        <v>0</v>
      </c>
      <c r="BO438" s="16">
        <f>SUMIF(เตรียมส่วนผสม!$C:$C,'รับ-จ่าย ประจำวัน'!$B438,เตรียมส่วนผสม!AH:AH)+SUMIF(กวนไส้!$C:$C,'รับ-จ่าย ประจำวัน'!$B438,กวนไส้!AH:AH)+SUMIF(ผลิต1!$C:$C,'รับ-จ่าย ประจำวัน'!$B438,ผลิต1!AH:AH)+SUMIF(ผลิต2!$C:$C,'รับ-จ่าย ประจำวัน'!$B438,ผลิต2!AH:AH)+SUMIF(เส้นแต่งหน้าขนมเค้ก!$C:$C,'รับ-จ่าย ประจำวัน'!$B438,เส้นแต่งหน้าขนมเค้ก!AH:AH)+SUMIF(แพ็ค!$C:$C,'รับ-จ่าย ประจำวัน'!$B438,แพ็ค!AH:AH)+SUMIF(ธุรการ!$C:$C,'รับ-จ่าย ประจำวัน'!$B438,ธุรการ!AH:AH)+SUMIF(เส้นแต่งหน้าขนมปัง!$C:$C,'รับ-จ่าย ประจำวัน'!$B438,เส้นแต่งหน้าขนมปัง!AH:AH)+SUMIF('วางแผนBC,CJ'!$C:$C,'รับ-จ่าย ประจำวัน'!$B438,'วางแผนBC,CJ'!AH:AH)+SUMIF(RD!$C:$C,'รับ-จ่าย ประจำวัน'!$B438,RD!AH:AH)+SUMIF('FG,ออนไล,คัดแยก'!$C:$C,'รับ-จ่าย ประจำวัน'!$B438,'FG,ออนไล,คัดแยก'!AH:AH)</f>
        <v>0</v>
      </c>
      <c r="BP438" s="16">
        <f>SUMIF(เตรียมส่วนผสม!$C:$C,'รับ-จ่าย ประจำวัน'!$B438,เตรียมส่วนผสม!AI:AI)+SUMIF(กวนไส้!$C:$C,'รับ-จ่าย ประจำวัน'!$B438,กวนไส้!AI:AI)+SUMIF(ผลิต1!$C:$C,'รับ-จ่าย ประจำวัน'!$B438,ผลิต1!AI:AI)+SUMIF(ผลิต2!$C:$C,'รับ-จ่าย ประจำวัน'!$B438,ผลิต2!AI:AI)+SUMIF(เส้นแต่งหน้าขนมเค้ก!$C:$C,'รับ-จ่าย ประจำวัน'!$B438,เส้นแต่งหน้าขนมเค้ก!AI:AI)+SUMIF(แพ็ค!$C:$C,'รับ-จ่าย ประจำวัน'!$B438,แพ็ค!AI:AI)+SUMIF(ธุรการ!$C:$C,'รับ-จ่าย ประจำวัน'!$B438,ธุรการ!AI:AI)+SUMIF(เส้นแต่งหน้าขนมปัง!$C:$C,'รับ-จ่าย ประจำวัน'!$B438,เส้นแต่งหน้าขนมปัง!AI:AI)+SUMIF('วางแผนBC,CJ'!$C:$C,'รับ-จ่าย ประจำวัน'!$B438,'วางแผนBC,CJ'!AI:AI)+SUMIF(RD!$C:$C,'รับ-จ่าย ประจำวัน'!$B438,RD!AI:AI)+SUMIF('FG,ออนไล,คัดแยก'!$C:$C,'รับ-จ่าย ประจำวัน'!$B438,'FG,ออนไล,คัดแยก'!AI:AI)</f>
        <v>0</v>
      </c>
      <c r="BQ438" s="16">
        <f>SUMIF(เตรียมส่วนผสม!$C:$C,'รับ-จ่าย ประจำวัน'!$B438,เตรียมส่วนผสม!AJ:AJ)+SUMIF(กวนไส้!$C:$C,'รับ-จ่าย ประจำวัน'!$B438,กวนไส้!AJ:AJ)+SUMIF(ผลิต1!$C:$C,'รับ-จ่าย ประจำวัน'!$B438,ผลิต1!AJ:AJ)+SUMIF(ผลิต2!$C:$C,'รับ-จ่าย ประจำวัน'!$B438,ผลิต2!AJ:AJ)+SUMIF(เส้นแต่งหน้าขนมเค้ก!$C:$C,'รับ-จ่าย ประจำวัน'!$B438,เส้นแต่งหน้าขนมเค้ก!AJ:AJ)+SUMIF(แพ็ค!$C:$C,'รับ-จ่าย ประจำวัน'!$B438,แพ็ค!AJ:AJ)+SUMIF(ธุรการ!$C:$C,'รับ-จ่าย ประจำวัน'!$B438,ธุรการ!AJ:AJ)+SUMIF(เส้นแต่งหน้าขนมปัง!$C:$C,'รับ-จ่าย ประจำวัน'!$B438,เส้นแต่งหน้าขนมปัง!AJ:AJ)+SUMIF('วางแผนBC,CJ'!$C:$C,'รับ-จ่าย ประจำวัน'!$B438,'วางแผนBC,CJ'!AJ:AJ)+SUMIF(RD!$C:$C,'รับ-จ่าย ประจำวัน'!$B438,RD!AJ:AJ)+SUMIF('FG,ออนไล,คัดแยก'!$C:$C,'รับ-จ่าย ประจำวัน'!$B438,'FG,ออนไล,คัดแยก'!AJ:AJ)</f>
        <v>0</v>
      </c>
      <c r="BR438" s="16">
        <f>SUMIF(เตรียมส่วนผสม!$C:$C,'รับ-จ่าย ประจำวัน'!$B438,เตรียมส่วนผสม!AK:AK)+SUMIF(กวนไส้!$C:$C,'รับ-จ่าย ประจำวัน'!$B438,กวนไส้!AK:AK)+SUMIF(ผลิต1!$C:$C,'รับ-จ่าย ประจำวัน'!$B438,ผลิต1!AK:AK)+SUMIF(ผลิต2!$C:$C,'รับ-จ่าย ประจำวัน'!$B438,ผลิต2!AK:AK)+SUMIF(เส้นแต่งหน้าขนมเค้ก!$C:$C,'รับ-จ่าย ประจำวัน'!$B438,เส้นแต่งหน้าขนมเค้ก!AK:AK)+SUMIF(แพ็ค!$C:$C,'รับ-จ่าย ประจำวัน'!$B438,แพ็ค!AK:AK)+SUMIF(ธุรการ!$C:$C,'รับ-จ่าย ประจำวัน'!$B438,ธุรการ!AK:AK)+SUMIF(เส้นแต่งหน้าขนมปัง!$C:$C,'รับ-จ่าย ประจำวัน'!$B438,เส้นแต่งหน้าขนมปัง!AK:AK)+SUMIF('วางแผนBC,CJ'!$C:$C,'รับ-จ่าย ประจำวัน'!$B438,'วางแผนBC,CJ'!AK:AK)+SUMIF(RD!$C:$C,'รับ-จ่าย ประจำวัน'!$B438,RD!AK:AK)+SUMIF('FG,ออนไล,คัดแยก'!$C:$C,'รับ-จ่าย ประจำวัน'!$B438,'FG,ออนไล,คัดแยก'!AK:AK)</f>
        <v>0</v>
      </c>
      <c r="BS438" s="16">
        <f>SUMIF(เตรียมส่วนผสม!$C:$C,'รับ-จ่าย ประจำวัน'!$B438,เตรียมส่วนผสม!AL:AL)+SUMIF(กวนไส้!$C:$C,'รับ-จ่าย ประจำวัน'!$B438,กวนไส้!AL:AL)+SUMIF(ผลิต1!$C:$C,'รับ-จ่าย ประจำวัน'!$B438,ผลิต1!AL:AL)+SUMIF(ผลิต2!$C:$C,'รับ-จ่าย ประจำวัน'!$B438,ผลิต2!AL:AL)+SUMIF(เส้นแต่งหน้าขนมเค้ก!$C:$C,'รับ-จ่าย ประจำวัน'!$B438,เส้นแต่งหน้าขนมเค้ก!AL:AL)+SUMIF(แพ็ค!$C:$C,'รับ-จ่าย ประจำวัน'!$B438,แพ็ค!AL:AL)+SUMIF(ธุรการ!$C:$C,'รับ-จ่าย ประจำวัน'!$B438,ธุรการ!AL:AL)+SUMIF(เส้นแต่งหน้าขนมปัง!$C:$C,'รับ-จ่าย ประจำวัน'!$B438,เส้นแต่งหน้าขนมปัง!AL:AL)+SUMIF('วางแผนBC,CJ'!$C:$C,'รับ-จ่าย ประจำวัน'!$B438,'วางแผนBC,CJ'!AL:AL)+SUMIF(RD!$C:$C,'รับ-จ่าย ประจำวัน'!$B438,RD!AL:AL)+SUMIF('FG,ออนไล,คัดแยก'!$C:$C,'รับ-จ่าย ประจำวัน'!$B438,'FG,ออนไล,คัดแยก'!AL:AL)</f>
        <v>0</v>
      </c>
      <c r="BT438" s="18">
        <f t="shared" si="93"/>
        <v>0</v>
      </c>
      <c r="BU438" s="116">
        <f>35000+6000+127</f>
        <v>41127</v>
      </c>
      <c r="BV438" s="146">
        <f t="shared" si="94"/>
        <v>6919</v>
      </c>
      <c r="BW438" s="183">
        <v>30</v>
      </c>
      <c r="BX438" s="172">
        <f t="shared" si="89"/>
        <v>0</v>
      </c>
      <c r="BY438" s="188" t="e">
        <f t="shared" si="90"/>
        <v>#DIV/0!</v>
      </c>
      <c r="BZ438" s="180" t="e">
        <f t="shared" ca="1" si="95"/>
        <v>#DIV/0!</v>
      </c>
      <c r="CA438" s="97"/>
      <c r="CB438" s="97"/>
      <c r="CC438" s="97"/>
      <c r="CD438" s="97"/>
      <c r="CE438" s="97"/>
      <c r="CF438" s="97"/>
      <c r="CG438" s="97"/>
      <c r="CH438" s="97"/>
      <c r="CI438" s="97"/>
      <c r="CJ438" s="94"/>
      <c r="CK438" s="9">
        <f t="shared" si="91"/>
        <v>-34208</v>
      </c>
    </row>
    <row r="439" spans="1:89" hidden="1" x14ac:dyDescent="0.5">
      <c r="A439" s="149"/>
      <c r="B439" s="24">
        <v>1020201008</v>
      </c>
      <c r="C439" s="10" t="s">
        <v>1433</v>
      </c>
      <c r="D439" s="177" t="s">
        <v>91</v>
      </c>
      <c r="E439" s="28">
        <v>0</v>
      </c>
      <c r="F439" s="159" t="s">
        <v>1605</v>
      </c>
      <c r="G439" s="11" t="s">
        <v>62</v>
      </c>
      <c r="H439" s="12">
        <v>10010</v>
      </c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3"/>
      <c r="AF439" s="13"/>
      <c r="AG439" s="13"/>
      <c r="AH439" s="13"/>
      <c r="AI439" s="14"/>
      <c r="AJ439" s="14"/>
      <c r="AK439" s="14"/>
      <c r="AL439" s="14"/>
      <c r="AM439" s="14"/>
      <c r="AN439" s="15">
        <f t="shared" si="92"/>
        <v>0</v>
      </c>
      <c r="AO439" s="16">
        <f>SUMIF(เตรียมส่วนผสม!$C:$C,'รับ-จ่าย ประจำวัน'!$B439,เตรียมส่วนผสม!H:H)+SUMIF(กวนไส้!$C:$C,'รับ-จ่าย ประจำวัน'!$B439,กวนไส้!H:H)+SUMIF(ผลิต1!$C:$C,'รับ-จ่าย ประจำวัน'!$B439,ผลิต1!H:H)+SUMIF(ผลิต2!$C:$C,'รับ-จ่าย ประจำวัน'!$B439,ผลิต2!H:H)+SUMIF(เส้นแต่งหน้าขนมเค้ก!$C:$C,'รับ-จ่าย ประจำวัน'!$B439,เส้นแต่งหน้าขนมเค้ก!H:H)+SUMIF(แพ็ค!$C:$C,'รับ-จ่าย ประจำวัน'!$B439,แพ็ค!H:H)+SUMIF(ธุรการ!$C:$C,'รับ-จ่าย ประจำวัน'!$B439,ธุรการ!H:H)+SUMIF(เส้นแต่งหน้าขนมปัง!$C:$C,'รับ-จ่าย ประจำวัน'!$B439,เส้นแต่งหน้าขนมปัง!H:H)+SUMIF('วางแผนBC,CJ'!$C:$C,'รับ-จ่าย ประจำวัน'!$B439,'วางแผนBC,CJ'!H:H)+SUMIF(RD!$C:$C,'รับ-จ่าย ประจำวัน'!$B439,RD!H:H)+SUMIF('FG,ออนไล,คัดแยก'!$C:$C,'รับ-จ่าย ประจำวัน'!$B439,'FG,ออนไล,คัดแยก'!H:H)</f>
        <v>0</v>
      </c>
      <c r="AP439" s="16">
        <f>SUMIF(เตรียมส่วนผสม!$C:$C,'รับ-จ่าย ประจำวัน'!$B439,เตรียมส่วนผสม!I:I)+SUMIF(กวนไส้!$C:$C,'รับ-จ่าย ประจำวัน'!$B439,กวนไส้!I:I)+SUMIF(ผลิต1!$C:$C,'รับ-จ่าย ประจำวัน'!$B439,ผลิต1!I:I)+SUMIF(ผลิต2!$C:$C,'รับ-จ่าย ประจำวัน'!$B439,ผลิต2!I:I)+SUMIF(เส้นแต่งหน้าขนมเค้ก!$C:$C,'รับ-จ่าย ประจำวัน'!$B439,เส้นแต่งหน้าขนมเค้ก!I:I)+SUMIF(แพ็ค!$C:$C,'รับ-จ่าย ประจำวัน'!$B439,แพ็ค!I:I)+SUMIF(ธุรการ!$C:$C,'รับ-จ่าย ประจำวัน'!$B439,ธุรการ!I:I)+SUMIF(เส้นแต่งหน้าขนมปัง!$C:$C,'รับ-จ่าย ประจำวัน'!$B439,เส้นแต่งหน้าขนมปัง!I:I)+SUMIF('วางแผนBC,CJ'!$C:$C,'รับ-จ่าย ประจำวัน'!$B439,'วางแผนBC,CJ'!I:I)+SUMIF(RD!$C:$C,'รับ-จ่าย ประจำวัน'!$B439,RD!I:I)+SUMIF('FG,ออนไล,คัดแยก'!$C:$C,'รับ-จ่าย ประจำวัน'!$B439,'FG,ออนไล,คัดแยก'!I:I)</f>
        <v>0</v>
      </c>
      <c r="AQ439" s="16">
        <f>SUMIF(เตรียมส่วนผสม!$C:$C,'รับ-จ่าย ประจำวัน'!$B439,เตรียมส่วนผสม!J:J)+SUMIF(กวนไส้!$C:$C,'รับ-จ่าย ประจำวัน'!$B439,กวนไส้!J:J)+SUMIF(ผลิต1!$C:$C,'รับ-จ่าย ประจำวัน'!$B439,ผลิต1!J:J)+SUMIF(ผลิต2!$C:$C,'รับ-จ่าย ประจำวัน'!$B439,ผลิต2!J:J)+SUMIF(เส้นแต่งหน้าขนมเค้ก!$C:$C,'รับ-จ่าย ประจำวัน'!$B439,เส้นแต่งหน้าขนมเค้ก!J:J)+SUMIF(แพ็ค!$C:$C,'รับ-จ่าย ประจำวัน'!$B439,แพ็ค!J:J)+SUMIF(ธุรการ!$C:$C,'รับ-จ่าย ประจำวัน'!$B439,ธุรการ!J:J)+SUMIF(เส้นแต่งหน้าขนมปัง!$C:$C,'รับ-จ่าย ประจำวัน'!$B439,เส้นแต่งหน้าขนมปัง!J:J)+SUMIF('วางแผนBC,CJ'!$C:$C,'รับ-จ่าย ประจำวัน'!$B439,'วางแผนBC,CJ'!J:J)+SUMIF(RD!$C:$C,'รับ-จ่าย ประจำวัน'!$B439,RD!J:J)+SUMIF('FG,ออนไล,คัดแยก'!$C:$C,'รับ-จ่าย ประจำวัน'!$B439,'FG,ออนไล,คัดแยก'!J:J)</f>
        <v>0</v>
      </c>
      <c r="AR439" s="16">
        <f>SUMIF(เตรียมส่วนผสม!$C:$C,'รับ-จ่าย ประจำวัน'!$B439,เตรียมส่วนผสม!K:K)+SUMIF(กวนไส้!$C:$C,'รับ-จ่าย ประจำวัน'!$B439,กวนไส้!K:K)+SUMIF(ผลิต1!$C:$C,'รับ-จ่าย ประจำวัน'!$B439,ผลิต1!K:K)+SUMIF(ผลิต2!$C:$C,'รับ-จ่าย ประจำวัน'!$B439,ผลิต2!K:K)+SUMIF(เส้นแต่งหน้าขนมเค้ก!$C:$C,'รับ-จ่าย ประจำวัน'!$B439,เส้นแต่งหน้าขนมเค้ก!K:K)+SUMIF(แพ็ค!$C:$C,'รับ-จ่าย ประจำวัน'!$B439,แพ็ค!K:K)+SUMIF(ธุรการ!$C:$C,'รับ-จ่าย ประจำวัน'!$B439,ธุรการ!K:K)+SUMIF(เส้นแต่งหน้าขนมปัง!$C:$C,'รับ-จ่าย ประจำวัน'!$B439,เส้นแต่งหน้าขนมปัง!K:K)+SUMIF('วางแผนBC,CJ'!$C:$C,'รับ-จ่าย ประจำวัน'!$B439,'วางแผนBC,CJ'!K:K)+SUMIF(RD!$C:$C,'รับ-จ่าย ประจำวัน'!$B439,RD!K:K)+SUMIF('FG,ออนไล,คัดแยก'!$C:$C,'รับ-จ่าย ประจำวัน'!$B439,'FG,ออนไล,คัดแยก'!K:K)</f>
        <v>0</v>
      </c>
      <c r="AS439" s="16">
        <f>SUMIF(เตรียมส่วนผสม!$C:$C,'รับ-จ่าย ประจำวัน'!$B439,เตรียมส่วนผสม!L:L)+SUMIF(กวนไส้!$C:$C,'รับ-จ่าย ประจำวัน'!$B439,กวนไส้!L:L)+SUMIF(ผลิต1!$C:$C,'รับ-จ่าย ประจำวัน'!$B439,ผลิต1!L:L)+SUMIF(ผลิต2!$C:$C,'รับ-จ่าย ประจำวัน'!$B439,ผลิต2!L:L)+SUMIF(เส้นแต่งหน้าขนมเค้ก!$C:$C,'รับ-จ่าย ประจำวัน'!$B439,เส้นแต่งหน้าขนมเค้ก!L:L)+SUMIF(แพ็ค!$C:$C,'รับ-จ่าย ประจำวัน'!$B439,แพ็ค!L:L)+SUMIF(ธุรการ!$C:$C,'รับ-จ่าย ประจำวัน'!$B439,ธุรการ!L:L)+SUMIF(เส้นแต่งหน้าขนมปัง!$C:$C,'รับ-จ่าย ประจำวัน'!$B439,เส้นแต่งหน้าขนมปัง!L:L)+SUMIF('วางแผนBC,CJ'!$C:$C,'รับ-จ่าย ประจำวัน'!$B439,'วางแผนBC,CJ'!L:L)+SUMIF(RD!$C:$C,'รับ-จ่าย ประจำวัน'!$B439,RD!L:L)+SUMIF('FG,ออนไล,คัดแยก'!$C:$C,'รับ-จ่าย ประจำวัน'!$B439,'FG,ออนไล,คัดแยก'!L:L)</f>
        <v>0</v>
      </c>
      <c r="AT439" s="16">
        <f>SUMIF(เตรียมส่วนผสม!$C:$C,'รับ-จ่าย ประจำวัน'!$B439,เตรียมส่วนผสม!M:M)+SUMIF(กวนไส้!$C:$C,'รับ-จ่าย ประจำวัน'!$B439,กวนไส้!M:M)+SUMIF(ผลิต1!$C:$C,'รับ-จ่าย ประจำวัน'!$B439,ผลิต1!M:M)+SUMIF(ผลิต2!$C:$C,'รับ-จ่าย ประจำวัน'!$B439,ผลิต2!M:M)+SUMIF(เส้นแต่งหน้าขนมเค้ก!$C:$C,'รับ-จ่าย ประจำวัน'!$B439,เส้นแต่งหน้าขนมเค้ก!M:M)+SUMIF(แพ็ค!$C:$C,'รับ-จ่าย ประจำวัน'!$B439,แพ็ค!M:M)+SUMIF(ธุรการ!$C:$C,'รับ-จ่าย ประจำวัน'!$B439,ธุรการ!M:M)+SUMIF(เส้นแต่งหน้าขนมปัง!$C:$C,'รับ-จ่าย ประจำวัน'!$B439,เส้นแต่งหน้าขนมปัง!M:M)+SUMIF('วางแผนBC,CJ'!$C:$C,'รับ-จ่าย ประจำวัน'!$B439,'วางแผนBC,CJ'!M:M)+SUMIF(RD!$C:$C,'รับ-จ่าย ประจำวัน'!$B439,RD!M:M)+SUMIF('FG,ออนไล,คัดแยก'!$C:$C,'รับ-จ่าย ประจำวัน'!$B439,'FG,ออนไล,คัดแยก'!M:M)</f>
        <v>0</v>
      </c>
      <c r="AU439" s="16">
        <f>SUMIF(เตรียมส่วนผสม!$C:$C,'รับ-จ่าย ประจำวัน'!$B439,เตรียมส่วนผสม!N:N)+SUMIF(กวนไส้!$C:$C,'รับ-จ่าย ประจำวัน'!$B439,กวนไส้!N:N)+SUMIF(ผลิต1!$C:$C,'รับ-จ่าย ประจำวัน'!$B439,ผลิต1!N:N)+SUMIF(ผลิต2!$C:$C,'รับ-จ่าย ประจำวัน'!$B439,ผลิต2!N:N)+SUMIF(เส้นแต่งหน้าขนมเค้ก!$C:$C,'รับ-จ่าย ประจำวัน'!$B439,เส้นแต่งหน้าขนมเค้ก!N:N)+SUMIF(แพ็ค!$C:$C,'รับ-จ่าย ประจำวัน'!$B439,แพ็ค!N:N)+SUMIF(ธุรการ!$C:$C,'รับ-จ่าย ประจำวัน'!$B439,ธุรการ!N:N)+SUMIF(เส้นแต่งหน้าขนมปัง!$C:$C,'รับ-จ่าย ประจำวัน'!$B439,เส้นแต่งหน้าขนมปัง!N:N)+SUMIF('วางแผนBC,CJ'!$C:$C,'รับ-จ่าย ประจำวัน'!$B439,'วางแผนBC,CJ'!N:N)+SUMIF(RD!$C:$C,'รับ-จ่าย ประจำวัน'!$B439,RD!N:N)+SUMIF('FG,ออนไล,คัดแยก'!$C:$C,'รับ-จ่าย ประจำวัน'!$B439,'FG,ออนไล,คัดแยก'!N:N)</f>
        <v>0</v>
      </c>
      <c r="AV439" s="16">
        <f>SUMIF(เตรียมส่วนผสม!$C:$C,'รับ-จ่าย ประจำวัน'!$B439,เตรียมส่วนผสม!O:O)+SUMIF(กวนไส้!$C:$C,'รับ-จ่าย ประจำวัน'!$B439,กวนไส้!O:O)+SUMIF(ผลิต1!$C:$C,'รับ-จ่าย ประจำวัน'!$B439,ผลิต1!O:O)+SUMIF(ผลิต2!$C:$C,'รับ-จ่าย ประจำวัน'!$B439,ผลิต2!O:O)+SUMIF(เส้นแต่งหน้าขนมเค้ก!$C:$C,'รับ-จ่าย ประจำวัน'!$B439,เส้นแต่งหน้าขนมเค้ก!O:O)+SUMIF(แพ็ค!$C:$C,'รับ-จ่าย ประจำวัน'!$B439,แพ็ค!O:O)+SUMIF(ธุรการ!$C:$C,'รับ-จ่าย ประจำวัน'!$B439,ธุรการ!O:O)+SUMIF(เส้นแต่งหน้าขนมปัง!$C:$C,'รับ-จ่าย ประจำวัน'!$B439,เส้นแต่งหน้าขนมปัง!O:O)+SUMIF('วางแผนBC,CJ'!$C:$C,'รับ-จ่าย ประจำวัน'!$B439,'วางแผนBC,CJ'!O:O)+SUMIF(RD!$C:$C,'รับ-จ่าย ประจำวัน'!$B439,RD!O:O)+SUMIF('FG,ออนไล,คัดแยก'!$C:$C,'รับ-จ่าย ประจำวัน'!$B439,'FG,ออนไล,คัดแยก'!O:O)</f>
        <v>0</v>
      </c>
      <c r="AW439" s="16">
        <f>SUMIF(เตรียมส่วนผสม!$C:$C,'รับ-จ่าย ประจำวัน'!$B439,เตรียมส่วนผสม!P:P)+SUMIF(กวนไส้!$C:$C,'รับ-จ่าย ประจำวัน'!$B439,กวนไส้!P:P)+SUMIF(ผลิต1!$C:$C,'รับ-จ่าย ประจำวัน'!$B439,ผลิต1!P:P)+SUMIF(ผลิต2!$C:$C,'รับ-จ่าย ประจำวัน'!$B439,ผลิต2!P:P)+SUMIF(เส้นแต่งหน้าขนมเค้ก!$C:$C,'รับ-จ่าย ประจำวัน'!$B439,เส้นแต่งหน้าขนมเค้ก!P:P)+SUMIF(แพ็ค!$C:$C,'รับ-จ่าย ประจำวัน'!$B439,แพ็ค!P:P)+SUMIF(ธุรการ!$C:$C,'รับ-จ่าย ประจำวัน'!$B439,ธุรการ!P:P)+SUMIF(เส้นแต่งหน้าขนมปัง!$C:$C,'รับ-จ่าย ประจำวัน'!$B439,เส้นแต่งหน้าขนมปัง!P:P)+SUMIF('วางแผนBC,CJ'!$C:$C,'รับ-จ่าย ประจำวัน'!$B439,'วางแผนBC,CJ'!P:P)+SUMIF(RD!$C:$C,'รับ-จ่าย ประจำวัน'!$B439,RD!P:P)+SUMIF('FG,ออนไล,คัดแยก'!$C:$C,'รับ-จ่าย ประจำวัน'!$B439,'FG,ออนไล,คัดแยก'!P:P)</f>
        <v>0</v>
      </c>
      <c r="AX439" s="16">
        <f>SUMIF(เตรียมส่วนผสม!$C:$C,'รับ-จ่าย ประจำวัน'!$B439,เตรียมส่วนผสม!Q:Q)+SUMIF(กวนไส้!$C:$C,'รับ-จ่าย ประจำวัน'!$B439,กวนไส้!Q:Q)+SUMIF(ผลิต1!$C:$C,'รับ-จ่าย ประจำวัน'!$B439,ผลิต1!Q:Q)+SUMIF(ผลิต2!$C:$C,'รับ-จ่าย ประจำวัน'!$B439,ผลิต2!Q:Q)+SUMIF(เส้นแต่งหน้าขนมเค้ก!$C:$C,'รับ-จ่าย ประจำวัน'!$B439,เส้นแต่งหน้าขนมเค้ก!Q:Q)+SUMIF(แพ็ค!$C:$C,'รับ-จ่าย ประจำวัน'!$B439,แพ็ค!Q:Q)+SUMIF(ธุรการ!$C:$C,'รับ-จ่าย ประจำวัน'!$B439,ธุรการ!Q:Q)+SUMIF(เส้นแต่งหน้าขนมปัง!$C:$C,'รับ-จ่าย ประจำวัน'!$B439,เส้นแต่งหน้าขนมปัง!Q:Q)+SUMIF('วางแผนBC,CJ'!$C:$C,'รับ-จ่าย ประจำวัน'!$B439,'วางแผนBC,CJ'!Q:Q)+SUMIF(RD!$C:$C,'รับ-จ่าย ประจำวัน'!$B439,RD!Q:Q)+SUMIF('FG,ออนไล,คัดแยก'!$C:$C,'รับ-จ่าย ประจำวัน'!$B439,'FG,ออนไล,คัดแยก'!Q:Q)</f>
        <v>0</v>
      </c>
      <c r="AY439" s="16">
        <f>SUMIF(เตรียมส่วนผสม!$C:$C,'รับ-จ่าย ประจำวัน'!$B439,เตรียมส่วนผสม!R:R)+SUMIF(กวนไส้!$C:$C,'รับ-จ่าย ประจำวัน'!$B439,กวนไส้!R:R)+SUMIF(ผลิต1!$C:$C,'รับ-จ่าย ประจำวัน'!$B439,ผลิต1!R:R)+SUMIF(ผลิต2!$C:$C,'รับ-จ่าย ประจำวัน'!$B439,ผลิต2!R:R)+SUMIF(เส้นแต่งหน้าขนมเค้ก!$C:$C,'รับ-จ่าย ประจำวัน'!$B439,เส้นแต่งหน้าขนมเค้ก!R:R)+SUMIF(แพ็ค!$C:$C,'รับ-จ่าย ประจำวัน'!$B439,แพ็ค!R:R)+SUMIF(ธุรการ!$C:$C,'รับ-จ่าย ประจำวัน'!$B439,ธุรการ!R:R)+SUMIF(เส้นแต่งหน้าขนมปัง!$C:$C,'รับ-จ่าย ประจำวัน'!$B439,เส้นแต่งหน้าขนมปัง!R:R)+SUMIF('วางแผนBC,CJ'!$C:$C,'รับ-จ่าย ประจำวัน'!$B439,'วางแผนBC,CJ'!R:R)+SUMIF(RD!$C:$C,'รับ-จ่าย ประจำวัน'!$B439,RD!R:R)+SUMIF('FG,ออนไล,คัดแยก'!$C:$C,'รับ-จ่าย ประจำวัน'!$B439,'FG,ออนไล,คัดแยก'!R:R)</f>
        <v>0</v>
      </c>
      <c r="AZ439" s="16">
        <f>SUMIF(เตรียมส่วนผสม!$C:$C,'รับ-จ่าย ประจำวัน'!$B439,เตรียมส่วนผสม!S:S)+SUMIF(กวนไส้!$C:$C,'รับ-จ่าย ประจำวัน'!$B439,กวนไส้!S:S)+SUMIF(ผลิต1!$C:$C,'รับ-จ่าย ประจำวัน'!$B439,ผลิต1!S:S)+SUMIF(ผลิต2!$C:$C,'รับ-จ่าย ประจำวัน'!$B439,ผลิต2!S:S)+SUMIF(เส้นแต่งหน้าขนมเค้ก!$C:$C,'รับ-จ่าย ประจำวัน'!$B439,เส้นแต่งหน้าขนมเค้ก!S:S)+SUMIF(แพ็ค!$C:$C,'รับ-จ่าย ประจำวัน'!$B439,แพ็ค!S:S)+SUMIF(ธุรการ!$C:$C,'รับ-จ่าย ประจำวัน'!$B439,ธุรการ!S:S)+SUMIF(เส้นแต่งหน้าขนมปัง!$C:$C,'รับ-จ่าย ประจำวัน'!$B439,เส้นแต่งหน้าขนมปัง!S:S)+SUMIF('วางแผนBC,CJ'!$C:$C,'รับ-จ่าย ประจำวัน'!$B439,'วางแผนBC,CJ'!S:S)+SUMIF(RD!$C:$C,'รับ-จ่าย ประจำวัน'!$B439,RD!S:S)+SUMIF('FG,ออนไล,คัดแยก'!$C:$C,'รับ-จ่าย ประจำวัน'!$B439,'FG,ออนไล,คัดแยก'!S:S)</f>
        <v>0</v>
      </c>
      <c r="BA439" s="16">
        <f>SUMIF(เตรียมส่วนผสม!$C:$C,'รับ-จ่าย ประจำวัน'!$B439,เตรียมส่วนผสม!T:T)+SUMIF(กวนไส้!$C:$C,'รับ-จ่าย ประจำวัน'!$B439,กวนไส้!T:T)+SUMIF(ผลิต1!$C:$C,'รับ-จ่าย ประจำวัน'!$B439,ผลิต1!T:T)+SUMIF(ผลิต2!$C:$C,'รับ-จ่าย ประจำวัน'!$B439,ผลิต2!T:T)+SUMIF(เส้นแต่งหน้าขนมเค้ก!$C:$C,'รับ-จ่าย ประจำวัน'!$B439,เส้นแต่งหน้าขนมเค้ก!T:T)+SUMIF(แพ็ค!$C:$C,'รับ-จ่าย ประจำวัน'!$B439,แพ็ค!T:T)+SUMIF(ธุรการ!$C:$C,'รับ-จ่าย ประจำวัน'!$B439,ธุรการ!T:T)+SUMIF(เส้นแต่งหน้าขนมปัง!$C:$C,'รับ-จ่าย ประจำวัน'!$B439,เส้นแต่งหน้าขนมปัง!T:T)+SUMIF('วางแผนBC,CJ'!$C:$C,'รับ-จ่าย ประจำวัน'!$B439,'วางแผนBC,CJ'!T:T)+SUMIF(RD!$C:$C,'รับ-จ่าย ประจำวัน'!$B439,RD!T:T)+SUMIF('FG,ออนไล,คัดแยก'!$C:$C,'รับ-จ่าย ประจำวัน'!$B439,'FG,ออนไล,คัดแยก'!T:T)</f>
        <v>0</v>
      </c>
      <c r="BB439" s="16">
        <f>SUMIF(เตรียมส่วนผสม!$C:$C,'รับ-จ่าย ประจำวัน'!$B439,เตรียมส่วนผสม!U:U)+SUMIF(กวนไส้!$C:$C,'รับ-จ่าย ประจำวัน'!$B439,กวนไส้!U:U)+SUMIF(ผลิต1!$C:$C,'รับ-จ่าย ประจำวัน'!$B439,ผลิต1!U:U)+SUMIF(ผลิต2!$C:$C,'รับ-จ่าย ประจำวัน'!$B439,ผลิต2!U:U)+SUMIF(เส้นแต่งหน้าขนมเค้ก!$C:$C,'รับ-จ่าย ประจำวัน'!$B439,เส้นแต่งหน้าขนมเค้ก!U:U)+SUMIF(แพ็ค!$C:$C,'รับ-จ่าย ประจำวัน'!$B439,แพ็ค!U:U)+SUMIF(ธุรการ!$C:$C,'รับ-จ่าย ประจำวัน'!$B439,ธุรการ!U:U)+SUMIF(เส้นแต่งหน้าขนมปัง!$C:$C,'รับ-จ่าย ประจำวัน'!$B439,เส้นแต่งหน้าขนมปัง!U:U)+SUMIF('วางแผนBC,CJ'!$C:$C,'รับ-จ่าย ประจำวัน'!$B439,'วางแผนBC,CJ'!U:U)+SUMIF(RD!$C:$C,'รับ-จ่าย ประจำวัน'!$B439,RD!U:U)+SUMIF('FG,ออนไล,คัดแยก'!$C:$C,'รับ-จ่าย ประจำวัน'!$B439,'FG,ออนไล,คัดแยก'!U:U)</f>
        <v>0</v>
      </c>
      <c r="BC439" s="16">
        <f>SUMIF(เตรียมส่วนผสม!$C:$C,'รับ-จ่าย ประจำวัน'!$B439,เตรียมส่วนผสม!V:V)+SUMIF(กวนไส้!$C:$C,'รับ-จ่าย ประจำวัน'!$B439,กวนไส้!V:V)+SUMIF(ผลิต1!$C:$C,'รับ-จ่าย ประจำวัน'!$B439,ผลิต1!V:V)+SUMIF(ผลิต2!$C:$C,'รับ-จ่าย ประจำวัน'!$B439,ผลิต2!V:V)+SUMIF(เส้นแต่งหน้าขนมเค้ก!$C:$C,'รับ-จ่าย ประจำวัน'!$B439,เส้นแต่งหน้าขนมเค้ก!V:V)+SUMIF(แพ็ค!$C:$C,'รับ-จ่าย ประจำวัน'!$B439,แพ็ค!V:V)+SUMIF(ธุรการ!$C:$C,'รับ-จ่าย ประจำวัน'!$B439,ธุรการ!V:V)+SUMIF(เส้นแต่งหน้าขนมปัง!$C:$C,'รับ-จ่าย ประจำวัน'!$B439,เส้นแต่งหน้าขนมปัง!V:V)+SUMIF('วางแผนBC,CJ'!$C:$C,'รับ-จ่าย ประจำวัน'!$B439,'วางแผนBC,CJ'!V:V)+SUMIF(RD!$C:$C,'รับ-จ่าย ประจำวัน'!$B439,RD!V:V)+SUMIF('FG,ออนไล,คัดแยก'!$C:$C,'รับ-จ่าย ประจำวัน'!$B439,'FG,ออนไล,คัดแยก'!V:V)</f>
        <v>0</v>
      </c>
      <c r="BD439" s="16">
        <f>SUMIF(เตรียมส่วนผสม!$C:$C,'รับ-จ่าย ประจำวัน'!$B439,เตรียมส่วนผสม!W:W)+SUMIF(กวนไส้!$C:$C,'รับ-จ่าย ประจำวัน'!$B439,กวนไส้!W:W)+SUMIF(ผลิต1!$C:$C,'รับ-จ่าย ประจำวัน'!$B439,ผลิต1!W:W)+SUMIF(ผลิต2!$C:$C,'รับ-จ่าย ประจำวัน'!$B439,ผลิต2!W:W)+SUMIF(เส้นแต่งหน้าขนมเค้ก!$C:$C,'รับ-จ่าย ประจำวัน'!$B439,เส้นแต่งหน้าขนมเค้ก!W:W)+SUMIF(แพ็ค!$C:$C,'รับ-จ่าย ประจำวัน'!$B439,แพ็ค!W:W)+SUMIF(ธุรการ!$C:$C,'รับ-จ่าย ประจำวัน'!$B439,ธุรการ!W:W)+SUMIF(เส้นแต่งหน้าขนมปัง!$C:$C,'รับ-จ่าย ประจำวัน'!$B439,เส้นแต่งหน้าขนมปัง!W:W)+SUMIF('วางแผนBC,CJ'!$C:$C,'รับ-จ่าย ประจำวัน'!$B439,'วางแผนBC,CJ'!W:W)+SUMIF(RD!$C:$C,'รับ-จ่าย ประจำวัน'!$B439,RD!W:W)+SUMIF('FG,ออนไล,คัดแยก'!$C:$C,'รับ-จ่าย ประจำวัน'!$B439,'FG,ออนไล,คัดแยก'!W:W)</f>
        <v>0</v>
      </c>
      <c r="BE439" s="16">
        <f>SUMIF(เตรียมส่วนผสม!$C:$C,'รับ-จ่าย ประจำวัน'!$B439,เตรียมส่วนผสม!X:X)+SUMIF(กวนไส้!$C:$C,'รับ-จ่าย ประจำวัน'!$B439,กวนไส้!X:X)+SUMIF(ผลิต1!$C:$C,'รับ-จ่าย ประจำวัน'!$B439,ผลิต1!X:X)+SUMIF(ผลิต2!$C:$C,'รับ-จ่าย ประจำวัน'!$B439,ผลิต2!X:X)+SUMIF(เส้นแต่งหน้าขนมเค้ก!$C:$C,'รับ-จ่าย ประจำวัน'!$B439,เส้นแต่งหน้าขนมเค้ก!X:X)+SUMIF(แพ็ค!$C:$C,'รับ-จ่าย ประจำวัน'!$B439,แพ็ค!X:X)+SUMIF(ธุรการ!$C:$C,'รับ-จ่าย ประจำวัน'!$B439,ธุรการ!X:X)+SUMIF(เส้นแต่งหน้าขนมปัง!$C:$C,'รับ-จ่าย ประจำวัน'!$B439,เส้นแต่งหน้าขนมปัง!X:X)+SUMIF('วางแผนBC,CJ'!$C:$C,'รับ-จ่าย ประจำวัน'!$B439,'วางแผนBC,CJ'!X:X)+SUMIF(RD!$C:$C,'รับ-จ่าย ประจำวัน'!$B439,RD!X:X)+SUMIF('FG,ออนไล,คัดแยก'!$C:$C,'รับ-จ่าย ประจำวัน'!$B439,'FG,ออนไล,คัดแยก'!X:X)</f>
        <v>0</v>
      </c>
      <c r="BF439" s="16">
        <f>SUMIF(เตรียมส่วนผสม!$C:$C,'รับ-จ่าย ประจำวัน'!$B439,เตรียมส่วนผสม!Y:Y)+SUMIF(กวนไส้!$C:$C,'รับ-จ่าย ประจำวัน'!$B439,กวนไส้!Y:Y)+SUMIF(ผลิต1!$C:$C,'รับ-จ่าย ประจำวัน'!$B439,ผลิต1!Y:Y)+SUMIF(ผลิต2!$C:$C,'รับ-จ่าย ประจำวัน'!$B439,ผลิต2!Y:Y)+SUMIF(เส้นแต่งหน้าขนมเค้ก!$C:$C,'รับ-จ่าย ประจำวัน'!$B439,เส้นแต่งหน้าขนมเค้ก!Y:Y)+SUMIF(แพ็ค!$C:$C,'รับ-จ่าย ประจำวัน'!$B439,แพ็ค!Y:Y)+SUMIF(ธุรการ!$C:$C,'รับ-จ่าย ประจำวัน'!$B439,ธุรการ!Y:Y)+SUMIF(เส้นแต่งหน้าขนมปัง!$C:$C,'รับ-จ่าย ประจำวัน'!$B439,เส้นแต่งหน้าขนมปัง!Y:Y)+SUMIF('วางแผนBC,CJ'!$C:$C,'รับ-จ่าย ประจำวัน'!$B439,'วางแผนBC,CJ'!Y:Y)+SUMIF(RD!$C:$C,'รับ-จ่าย ประจำวัน'!$B439,RD!Y:Y)+SUMIF('FG,ออนไล,คัดแยก'!$C:$C,'รับ-จ่าย ประจำวัน'!$B439,'FG,ออนไล,คัดแยก'!Y:Y)</f>
        <v>0</v>
      </c>
      <c r="BG439" s="16">
        <f>SUMIF(เตรียมส่วนผสม!$C:$C,'รับ-จ่าย ประจำวัน'!$B439,เตรียมส่วนผสม!Z:Z)+SUMIF(กวนไส้!$C:$C,'รับ-จ่าย ประจำวัน'!$B439,กวนไส้!Z:Z)+SUMIF(ผลิต1!$C:$C,'รับ-จ่าย ประจำวัน'!$B439,ผลิต1!Z:Z)+SUMIF(ผลิต2!$C:$C,'รับ-จ่าย ประจำวัน'!$B439,ผลิต2!Z:Z)+SUMIF(เส้นแต่งหน้าขนมเค้ก!$C:$C,'รับ-จ่าย ประจำวัน'!$B439,เส้นแต่งหน้าขนมเค้ก!Z:Z)+SUMIF(แพ็ค!$C:$C,'รับ-จ่าย ประจำวัน'!$B439,แพ็ค!Z:Z)+SUMIF(ธุรการ!$C:$C,'รับ-จ่าย ประจำวัน'!$B439,ธุรการ!Z:Z)+SUMIF(เส้นแต่งหน้าขนมปัง!$C:$C,'รับ-จ่าย ประจำวัน'!$B439,เส้นแต่งหน้าขนมปัง!Z:Z)+SUMIF('วางแผนBC,CJ'!$C:$C,'รับ-จ่าย ประจำวัน'!$B439,'วางแผนBC,CJ'!Z:Z)+SUMIF(RD!$C:$C,'รับ-จ่าย ประจำวัน'!$B439,RD!Z:Z)+SUMIF('FG,ออนไล,คัดแยก'!$C:$C,'รับ-จ่าย ประจำวัน'!$B439,'FG,ออนไล,คัดแยก'!Z:Z)</f>
        <v>0</v>
      </c>
      <c r="BH439" s="16">
        <f>SUMIF(เตรียมส่วนผสม!$C:$C,'รับ-จ่าย ประจำวัน'!$B439,เตรียมส่วนผสม!AA:AA)+SUMIF(กวนไส้!$C:$C,'รับ-จ่าย ประจำวัน'!$B439,กวนไส้!AA:AA)+SUMIF(ผลิต1!$C:$C,'รับ-จ่าย ประจำวัน'!$B439,ผลิต1!AA:AA)+SUMIF(ผลิต2!$C:$C,'รับ-จ่าย ประจำวัน'!$B439,ผลิต2!AA:AA)+SUMIF(เส้นแต่งหน้าขนมเค้ก!$C:$C,'รับ-จ่าย ประจำวัน'!$B439,เส้นแต่งหน้าขนมเค้ก!AA:AA)+SUMIF(แพ็ค!$C:$C,'รับ-จ่าย ประจำวัน'!$B439,แพ็ค!AA:AA)+SUMIF(ธุรการ!$C:$C,'รับ-จ่าย ประจำวัน'!$B439,ธุรการ!AA:AA)+SUMIF(เส้นแต่งหน้าขนมปัง!$C:$C,'รับ-จ่าย ประจำวัน'!$B439,เส้นแต่งหน้าขนมปัง!AA:AA)+SUMIF('วางแผนBC,CJ'!$C:$C,'รับ-จ่าย ประจำวัน'!$B439,'วางแผนBC,CJ'!AA:AA)+SUMIF(RD!$C:$C,'รับ-จ่าย ประจำวัน'!$B439,RD!AA:AA)+SUMIF('FG,ออนไล,คัดแยก'!$C:$C,'รับ-จ่าย ประจำวัน'!$B439,'FG,ออนไล,คัดแยก'!AA:AA)</f>
        <v>0</v>
      </c>
      <c r="BI439" s="16">
        <f>SUMIF(เตรียมส่วนผสม!$C:$C,'รับ-จ่าย ประจำวัน'!$B439,เตรียมส่วนผสม!AB:AB)+SUMIF(กวนไส้!$C:$C,'รับ-จ่าย ประจำวัน'!$B439,กวนไส้!AB:AB)+SUMIF(ผลิต1!$C:$C,'รับ-จ่าย ประจำวัน'!$B439,ผลิต1!AB:AB)+SUMIF(ผลิต2!$C:$C,'รับ-จ่าย ประจำวัน'!$B439,ผลิต2!AB:AB)+SUMIF(เส้นแต่งหน้าขนมเค้ก!$C:$C,'รับ-จ่าย ประจำวัน'!$B439,เส้นแต่งหน้าขนมเค้ก!AB:AB)+SUMIF(แพ็ค!$C:$C,'รับ-จ่าย ประจำวัน'!$B439,แพ็ค!AB:AB)+SUMIF(ธุรการ!$C:$C,'รับ-จ่าย ประจำวัน'!$B439,ธุรการ!AB:AB)+SUMIF(เส้นแต่งหน้าขนมปัง!$C:$C,'รับ-จ่าย ประจำวัน'!$B439,เส้นแต่งหน้าขนมปัง!AB:AB)+SUMIF('วางแผนBC,CJ'!$C:$C,'รับ-จ่าย ประจำวัน'!$B439,'วางแผนBC,CJ'!AB:AB)+SUMIF(RD!$C:$C,'รับ-จ่าย ประจำวัน'!$B439,RD!AB:AB)+SUMIF('FG,ออนไล,คัดแยก'!$C:$C,'รับ-จ่าย ประจำวัน'!$B439,'FG,ออนไล,คัดแยก'!AB:AB)</f>
        <v>0</v>
      </c>
      <c r="BJ439" s="16">
        <f>SUMIF(เตรียมส่วนผสม!$C:$C,'รับ-จ่าย ประจำวัน'!$B439,เตรียมส่วนผสม!AC:AC)+SUMIF(กวนไส้!$C:$C,'รับ-จ่าย ประจำวัน'!$B439,กวนไส้!AC:AC)+SUMIF(ผลิต1!$C:$C,'รับ-จ่าย ประจำวัน'!$B439,ผลิต1!AC:AC)+SUMIF(ผลิต2!$C:$C,'รับ-จ่าย ประจำวัน'!$B439,ผลิต2!AC:AC)+SUMIF(เส้นแต่งหน้าขนมเค้ก!$C:$C,'รับ-จ่าย ประจำวัน'!$B439,เส้นแต่งหน้าขนมเค้ก!AC:AC)+SUMIF(แพ็ค!$C:$C,'รับ-จ่าย ประจำวัน'!$B439,แพ็ค!AC:AC)+SUMIF(ธุรการ!$C:$C,'รับ-จ่าย ประจำวัน'!$B439,ธุรการ!AC:AC)+SUMIF(เส้นแต่งหน้าขนมปัง!$C:$C,'รับ-จ่าย ประจำวัน'!$B439,เส้นแต่งหน้าขนมปัง!AC:AC)+SUMIF('วางแผนBC,CJ'!$C:$C,'รับ-จ่าย ประจำวัน'!$B439,'วางแผนBC,CJ'!AC:AC)+SUMIF(RD!$C:$C,'รับ-จ่าย ประจำวัน'!$B439,RD!AC:AC)+SUMIF('FG,ออนไล,คัดแยก'!$C:$C,'รับ-จ่าย ประจำวัน'!$B439,'FG,ออนไล,คัดแยก'!AC:AC)</f>
        <v>0</v>
      </c>
      <c r="BK439" s="16">
        <f>SUMIF(เตรียมส่วนผสม!$C:$C,'รับ-จ่าย ประจำวัน'!$B439,เตรียมส่วนผสม!AD:AD)+SUMIF(กวนไส้!$C:$C,'รับ-จ่าย ประจำวัน'!$B439,กวนไส้!AD:AD)+SUMIF(ผลิต1!$C:$C,'รับ-จ่าย ประจำวัน'!$B439,ผลิต1!AD:AD)+SUMIF(ผลิต2!$C:$C,'รับ-จ่าย ประจำวัน'!$B439,ผลิต2!AD:AD)+SUMIF(เส้นแต่งหน้าขนมเค้ก!$C:$C,'รับ-จ่าย ประจำวัน'!$B439,เส้นแต่งหน้าขนมเค้ก!AD:AD)+SUMIF(แพ็ค!$C:$C,'รับ-จ่าย ประจำวัน'!$B439,แพ็ค!AD:AD)+SUMIF(ธุรการ!$C:$C,'รับ-จ่าย ประจำวัน'!$B439,ธุรการ!AD:AD)+SUMIF(เส้นแต่งหน้าขนมปัง!$C:$C,'รับ-จ่าย ประจำวัน'!$B439,เส้นแต่งหน้าขนมปัง!AD:AD)+SUMIF('วางแผนBC,CJ'!$C:$C,'รับ-จ่าย ประจำวัน'!$B439,'วางแผนBC,CJ'!AD:AD)+SUMIF(RD!$C:$C,'รับ-จ่าย ประจำวัน'!$B439,RD!AD:AD)+SUMIF('FG,ออนไล,คัดแยก'!$C:$C,'รับ-จ่าย ประจำวัน'!$B439,'FG,ออนไล,คัดแยก'!AD:AD)</f>
        <v>0</v>
      </c>
      <c r="BL439" s="16">
        <f>SUMIF(เตรียมส่วนผสม!$C:$C,'รับ-จ่าย ประจำวัน'!$B439,เตรียมส่วนผสม!AE:AE)+SUMIF(กวนไส้!$C:$C,'รับ-จ่าย ประจำวัน'!$B439,กวนไส้!AE:AE)+SUMIF(ผลิต1!$C:$C,'รับ-จ่าย ประจำวัน'!$B439,ผลิต1!AE:AE)+SUMIF(ผลิต2!$C:$C,'รับ-จ่าย ประจำวัน'!$B439,ผลิต2!AE:AE)+SUMIF(เส้นแต่งหน้าขนมเค้ก!$C:$C,'รับ-จ่าย ประจำวัน'!$B439,เส้นแต่งหน้าขนมเค้ก!AE:AE)+SUMIF(แพ็ค!$C:$C,'รับ-จ่าย ประจำวัน'!$B439,แพ็ค!AE:AE)+SUMIF(ธุรการ!$C:$C,'รับ-จ่าย ประจำวัน'!$B439,ธุรการ!AE:AE)+SUMIF(เส้นแต่งหน้าขนมปัง!$C:$C,'รับ-จ่าย ประจำวัน'!$B439,เส้นแต่งหน้าขนมปัง!AE:AE)+SUMIF('วางแผนBC,CJ'!$C:$C,'รับ-จ่าย ประจำวัน'!$B439,'วางแผนBC,CJ'!AE:AE)+SUMIF(RD!$C:$C,'รับ-จ่าย ประจำวัน'!$B439,RD!AE:AE)+SUMIF('FG,ออนไล,คัดแยก'!$C:$C,'รับ-จ่าย ประจำวัน'!$B439,'FG,ออนไล,คัดแยก'!AE:AE)</f>
        <v>0</v>
      </c>
      <c r="BM439" s="16">
        <f>SUMIF(เตรียมส่วนผสม!$C:$C,'รับ-จ่าย ประจำวัน'!$B439,เตรียมส่วนผสม!AF:AF)+SUMIF(กวนไส้!$C:$C,'รับ-จ่าย ประจำวัน'!$B439,กวนไส้!AF:AF)+SUMIF(ผลิต1!$C:$C,'รับ-จ่าย ประจำวัน'!$B439,ผลิต1!AF:AF)+SUMIF(ผลิต2!$C:$C,'รับ-จ่าย ประจำวัน'!$B439,ผลิต2!AF:AF)+SUMIF(เส้นแต่งหน้าขนมเค้ก!$C:$C,'รับ-จ่าย ประจำวัน'!$B439,เส้นแต่งหน้าขนมเค้ก!AF:AF)+SUMIF(แพ็ค!$C:$C,'รับ-จ่าย ประจำวัน'!$B439,แพ็ค!AF:AF)+SUMIF(ธุรการ!$C:$C,'รับ-จ่าย ประจำวัน'!$B439,ธุรการ!AF:AF)+SUMIF(เส้นแต่งหน้าขนมปัง!$C:$C,'รับ-จ่าย ประจำวัน'!$B439,เส้นแต่งหน้าขนมปัง!AF:AF)+SUMIF('วางแผนBC,CJ'!$C:$C,'รับ-จ่าย ประจำวัน'!$B439,'วางแผนBC,CJ'!AF:AF)+SUMIF(RD!$C:$C,'รับ-จ่าย ประจำวัน'!$B439,RD!AF:AF)+SUMIF('FG,ออนไล,คัดแยก'!$C:$C,'รับ-จ่าย ประจำวัน'!$B439,'FG,ออนไล,คัดแยก'!AF:AF)</f>
        <v>0</v>
      </c>
      <c r="BN439" s="16">
        <f>SUMIF(เตรียมส่วนผสม!$C:$C,'รับ-จ่าย ประจำวัน'!$B439,เตรียมส่วนผสม!AG:AG)+SUMIF(กวนไส้!$C:$C,'รับ-จ่าย ประจำวัน'!$B439,กวนไส้!AG:AG)+SUMIF(ผลิต1!$C:$C,'รับ-จ่าย ประจำวัน'!$B439,ผลิต1!AG:AG)+SUMIF(ผลิต2!$C:$C,'รับ-จ่าย ประจำวัน'!$B439,ผลิต2!AG:AG)+SUMIF(เส้นแต่งหน้าขนมเค้ก!$C:$C,'รับ-จ่าย ประจำวัน'!$B439,เส้นแต่งหน้าขนมเค้ก!AG:AG)+SUMIF(แพ็ค!$C:$C,'รับ-จ่าย ประจำวัน'!$B439,แพ็ค!AG:AG)+SUMIF(ธุรการ!$C:$C,'รับ-จ่าย ประจำวัน'!$B439,ธุรการ!AG:AG)+SUMIF(เส้นแต่งหน้าขนมปัง!$C:$C,'รับ-จ่าย ประจำวัน'!$B439,เส้นแต่งหน้าขนมปัง!AG:AG)+SUMIF('วางแผนBC,CJ'!$C:$C,'รับ-จ่าย ประจำวัน'!$B439,'วางแผนBC,CJ'!AG:AG)+SUMIF(RD!$C:$C,'รับ-จ่าย ประจำวัน'!$B439,RD!AG:AG)+SUMIF('FG,ออนไล,คัดแยก'!$C:$C,'รับ-จ่าย ประจำวัน'!$B439,'FG,ออนไล,คัดแยก'!AG:AG)</f>
        <v>0</v>
      </c>
      <c r="BO439" s="16">
        <f>SUMIF(เตรียมส่วนผสม!$C:$C,'รับ-จ่าย ประจำวัน'!$B439,เตรียมส่วนผสม!AH:AH)+SUMIF(กวนไส้!$C:$C,'รับ-จ่าย ประจำวัน'!$B439,กวนไส้!AH:AH)+SUMIF(ผลิต1!$C:$C,'รับ-จ่าย ประจำวัน'!$B439,ผลิต1!AH:AH)+SUMIF(ผลิต2!$C:$C,'รับ-จ่าย ประจำวัน'!$B439,ผลิต2!AH:AH)+SUMIF(เส้นแต่งหน้าขนมเค้ก!$C:$C,'รับ-จ่าย ประจำวัน'!$B439,เส้นแต่งหน้าขนมเค้ก!AH:AH)+SUMIF(แพ็ค!$C:$C,'รับ-จ่าย ประจำวัน'!$B439,แพ็ค!AH:AH)+SUMIF(ธุรการ!$C:$C,'รับ-จ่าย ประจำวัน'!$B439,ธุรการ!AH:AH)+SUMIF(เส้นแต่งหน้าขนมปัง!$C:$C,'รับ-จ่าย ประจำวัน'!$B439,เส้นแต่งหน้าขนมปัง!AH:AH)+SUMIF('วางแผนBC,CJ'!$C:$C,'รับ-จ่าย ประจำวัน'!$B439,'วางแผนBC,CJ'!AH:AH)+SUMIF(RD!$C:$C,'รับ-จ่าย ประจำวัน'!$B439,RD!AH:AH)+SUMIF('FG,ออนไล,คัดแยก'!$C:$C,'รับ-จ่าย ประจำวัน'!$B439,'FG,ออนไล,คัดแยก'!AH:AH)</f>
        <v>0</v>
      </c>
      <c r="BP439" s="16">
        <f>SUMIF(เตรียมส่วนผสม!$C:$C,'รับ-จ่าย ประจำวัน'!$B439,เตรียมส่วนผสม!AI:AI)+SUMIF(กวนไส้!$C:$C,'รับ-จ่าย ประจำวัน'!$B439,กวนไส้!AI:AI)+SUMIF(ผลิต1!$C:$C,'รับ-จ่าย ประจำวัน'!$B439,ผลิต1!AI:AI)+SUMIF(ผลิต2!$C:$C,'รับ-จ่าย ประจำวัน'!$B439,ผลิต2!AI:AI)+SUMIF(เส้นแต่งหน้าขนมเค้ก!$C:$C,'รับ-จ่าย ประจำวัน'!$B439,เส้นแต่งหน้าขนมเค้ก!AI:AI)+SUMIF(แพ็ค!$C:$C,'รับ-จ่าย ประจำวัน'!$B439,แพ็ค!AI:AI)+SUMIF(ธุรการ!$C:$C,'รับ-จ่าย ประจำวัน'!$B439,ธุรการ!AI:AI)+SUMIF(เส้นแต่งหน้าขนมปัง!$C:$C,'รับ-จ่าย ประจำวัน'!$B439,เส้นแต่งหน้าขนมปัง!AI:AI)+SUMIF('วางแผนBC,CJ'!$C:$C,'รับ-จ่าย ประจำวัน'!$B439,'วางแผนBC,CJ'!AI:AI)+SUMIF(RD!$C:$C,'รับ-จ่าย ประจำวัน'!$B439,RD!AI:AI)+SUMIF('FG,ออนไล,คัดแยก'!$C:$C,'รับ-จ่าย ประจำวัน'!$B439,'FG,ออนไล,คัดแยก'!AI:AI)</f>
        <v>0</v>
      </c>
      <c r="BQ439" s="16">
        <f>SUMIF(เตรียมส่วนผสม!$C:$C,'รับ-จ่าย ประจำวัน'!$B439,เตรียมส่วนผสม!AJ:AJ)+SUMIF(กวนไส้!$C:$C,'รับ-จ่าย ประจำวัน'!$B439,กวนไส้!AJ:AJ)+SUMIF(ผลิต1!$C:$C,'รับ-จ่าย ประจำวัน'!$B439,ผลิต1!AJ:AJ)+SUMIF(ผลิต2!$C:$C,'รับ-จ่าย ประจำวัน'!$B439,ผลิต2!AJ:AJ)+SUMIF(เส้นแต่งหน้าขนมเค้ก!$C:$C,'รับ-จ่าย ประจำวัน'!$B439,เส้นแต่งหน้าขนมเค้ก!AJ:AJ)+SUMIF(แพ็ค!$C:$C,'รับ-จ่าย ประจำวัน'!$B439,แพ็ค!AJ:AJ)+SUMIF(ธุรการ!$C:$C,'รับ-จ่าย ประจำวัน'!$B439,ธุรการ!AJ:AJ)+SUMIF(เส้นแต่งหน้าขนมปัง!$C:$C,'รับ-จ่าย ประจำวัน'!$B439,เส้นแต่งหน้าขนมปัง!AJ:AJ)+SUMIF('วางแผนBC,CJ'!$C:$C,'รับ-จ่าย ประจำวัน'!$B439,'วางแผนBC,CJ'!AJ:AJ)+SUMIF(RD!$C:$C,'รับ-จ่าย ประจำวัน'!$B439,RD!AJ:AJ)+SUMIF('FG,ออนไล,คัดแยก'!$C:$C,'รับ-จ่าย ประจำวัน'!$B439,'FG,ออนไล,คัดแยก'!AJ:AJ)</f>
        <v>0</v>
      </c>
      <c r="BR439" s="16">
        <f>SUMIF(เตรียมส่วนผสม!$C:$C,'รับ-จ่าย ประจำวัน'!$B439,เตรียมส่วนผสม!AK:AK)+SUMIF(กวนไส้!$C:$C,'รับ-จ่าย ประจำวัน'!$B439,กวนไส้!AK:AK)+SUMIF(ผลิต1!$C:$C,'รับ-จ่าย ประจำวัน'!$B439,ผลิต1!AK:AK)+SUMIF(ผลิต2!$C:$C,'รับ-จ่าย ประจำวัน'!$B439,ผลิต2!AK:AK)+SUMIF(เส้นแต่งหน้าขนมเค้ก!$C:$C,'รับ-จ่าย ประจำวัน'!$B439,เส้นแต่งหน้าขนมเค้ก!AK:AK)+SUMIF(แพ็ค!$C:$C,'รับ-จ่าย ประจำวัน'!$B439,แพ็ค!AK:AK)+SUMIF(ธุรการ!$C:$C,'รับ-จ่าย ประจำวัน'!$B439,ธุรการ!AK:AK)+SUMIF(เส้นแต่งหน้าขนมปัง!$C:$C,'รับ-จ่าย ประจำวัน'!$B439,เส้นแต่งหน้าขนมปัง!AK:AK)+SUMIF('วางแผนBC,CJ'!$C:$C,'รับ-จ่าย ประจำวัน'!$B439,'วางแผนBC,CJ'!AK:AK)+SUMIF(RD!$C:$C,'รับ-จ่าย ประจำวัน'!$B439,RD!AK:AK)+SUMIF('FG,ออนไล,คัดแยก'!$C:$C,'รับ-จ่าย ประจำวัน'!$B439,'FG,ออนไล,คัดแยก'!AK:AK)</f>
        <v>0</v>
      </c>
      <c r="BS439" s="16">
        <f>SUMIF(เตรียมส่วนผสม!$C:$C,'รับ-จ่าย ประจำวัน'!$B439,เตรียมส่วนผสม!AL:AL)+SUMIF(กวนไส้!$C:$C,'รับ-จ่าย ประจำวัน'!$B439,กวนไส้!AL:AL)+SUMIF(ผลิต1!$C:$C,'รับ-จ่าย ประจำวัน'!$B439,ผลิต1!AL:AL)+SUMIF(ผลิต2!$C:$C,'รับ-จ่าย ประจำวัน'!$B439,ผลิต2!AL:AL)+SUMIF(เส้นแต่งหน้าขนมเค้ก!$C:$C,'รับ-จ่าย ประจำวัน'!$B439,เส้นแต่งหน้าขนมเค้ก!AL:AL)+SUMIF(แพ็ค!$C:$C,'รับ-จ่าย ประจำวัน'!$B439,แพ็ค!AL:AL)+SUMIF(ธุรการ!$C:$C,'รับ-จ่าย ประจำวัน'!$B439,ธุรการ!AL:AL)+SUMIF(เส้นแต่งหน้าขนมปัง!$C:$C,'รับ-จ่าย ประจำวัน'!$B439,เส้นแต่งหน้าขนมปัง!AL:AL)+SUMIF('วางแผนBC,CJ'!$C:$C,'รับ-จ่าย ประจำวัน'!$B439,'วางแผนBC,CJ'!AL:AL)+SUMIF(RD!$C:$C,'รับ-จ่าย ประจำวัน'!$B439,RD!AL:AL)+SUMIF('FG,ออนไล,คัดแยก'!$C:$C,'รับ-จ่าย ประจำวัน'!$B439,'FG,ออนไล,คัดแยก'!AL:AL)</f>
        <v>0</v>
      </c>
      <c r="BT439" s="18">
        <f t="shared" si="93"/>
        <v>0</v>
      </c>
      <c r="BU439" s="116"/>
      <c r="BV439" s="146">
        <f t="shared" si="94"/>
        <v>10010</v>
      </c>
      <c r="BW439" s="183">
        <v>30</v>
      </c>
      <c r="BX439" s="172">
        <f t="shared" si="89"/>
        <v>0</v>
      </c>
      <c r="BY439" s="188" t="e">
        <f t="shared" si="90"/>
        <v>#DIV/0!</v>
      </c>
      <c r="BZ439" s="180" t="e">
        <f t="shared" ca="1" si="95"/>
        <v>#DIV/0!</v>
      </c>
      <c r="CA439" s="97"/>
      <c r="CB439" s="97"/>
      <c r="CC439" s="97"/>
      <c r="CD439" s="97"/>
      <c r="CE439" s="97"/>
      <c r="CF439" s="97"/>
      <c r="CG439" s="97"/>
      <c r="CH439" s="97"/>
      <c r="CI439" s="97"/>
      <c r="CJ439" s="94"/>
      <c r="CK439" s="9">
        <f t="shared" si="91"/>
        <v>10010</v>
      </c>
    </row>
    <row r="440" spans="1:89" hidden="1" x14ac:dyDescent="0.5">
      <c r="A440" s="149"/>
      <c r="B440" s="24">
        <v>1020201006</v>
      </c>
      <c r="C440" s="10" t="s">
        <v>1429</v>
      </c>
      <c r="D440" s="177" t="s">
        <v>91</v>
      </c>
      <c r="E440" s="28">
        <v>0</v>
      </c>
      <c r="F440" s="159" t="s">
        <v>1605</v>
      </c>
      <c r="G440" s="11" t="s">
        <v>62</v>
      </c>
      <c r="H440" s="12">
        <v>1870</v>
      </c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3"/>
      <c r="AF440" s="13"/>
      <c r="AG440" s="13"/>
      <c r="AH440" s="13"/>
      <c r="AI440" s="14"/>
      <c r="AJ440" s="14"/>
      <c r="AK440" s="14"/>
      <c r="AL440" s="14"/>
      <c r="AM440" s="14"/>
      <c r="AN440" s="15">
        <f t="shared" si="92"/>
        <v>0</v>
      </c>
      <c r="AO440" s="16">
        <f>SUMIF(เตรียมส่วนผสม!$C:$C,'รับ-จ่าย ประจำวัน'!$B440,เตรียมส่วนผสม!H:H)+SUMIF(กวนไส้!$C:$C,'รับ-จ่าย ประจำวัน'!$B440,กวนไส้!H:H)+SUMIF(ผลิต1!$C:$C,'รับ-จ่าย ประจำวัน'!$B440,ผลิต1!H:H)+SUMIF(ผลิต2!$C:$C,'รับ-จ่าย ประจำวัน'!$B440,ผลิต2!H:H)+SUMIF(เส้นแต่งหน้าขนมเค้ก!$C:$C,'รับ-จ่าย ประจำวัน'!$B440,เส้นแต่งหน้าขนมเค้ก!H:H)+SUMIF(แพ็ค!$C:$C,'รับ-จ่าย ประจำวัน'!$B440,แพ็ค!H:H)+SUMIF(ธุรการ!$C:$C,'รับ-จ่าย ประจำวัน'!$B440,ธุรการ!H:H)+SUMIF(เส้นแต่งหน้าขนมปัง!$C:$C,'รับ-จ่าย ประจำวัน'!$B440,เส้นแต่งหน้าขนมปัง!H:H)+SUMIF('วางแผนBC,CJ'!$C:$C,'รับ-จ่าย ประจำวัน'!$B440,'วางแผนBC,CJ'!H:H)+SUMIF(RD!$C:$C,'รับ-จ่าย ประจำวัน'!$B440,RD!H:H)+SUMIF('FG,ออนไล,คัดแยก'!$C:$C,'รับ-จ่าย ประจำวัน'!$B440,'FG,ออนไล,คัดแยก'!H:H)</f>
        <v>0</v>
      </c>
      <c r="AP440" s="16">
        <f>SUMIF(เตรียมส่วนผสม!$C:$C,'รับ-จ่าย ประจำวัน'!$B440,เตรียมส่วนผสม!I:I)+SUMIF(กวนไส้!$C:$C,'รับ-จ่าย ประจำวัน'!$B440,กวนไส้!I:I)+SUMIF(ผลิต1!$C:$C,'รับ-จ่าย ประจำวัน'!$B440,ผลิต1!I:I)+SUMIF(ผลิต2!$C:$C,'รับ-จ่าย ประจำวัน'!$B440,ผลิต2!I:I)+SUMIF(เส้นแต่งหน้าขนมเค้ก!$C:$C,'รับ-จ่าย ประจำวัน'!$B440,เส้นแต่งหน้าขนมเค้ก!I:I)+SUMIF(แพ็ค!$C:$C,'รับ-จ่าย ประจำวัน'!$B440,แพ็ค!I:I)+SUMIF(ธุรการ!$C:$C,'รับ-จ่าย ประจำวัน'!$B440,ธุรการ!I:I)+SUMIF(เส้นแต่งหน้าขนมปัง!$C:$C,'รับ-จ่าย ประจำวัน'!$B440,เส้นแต่งหน้าขนมปัง!I:I)+SUMIF('วางแผนBC,CJ'!$C:$C,'รับ-จ่าย ประจำวัน'!$B440,'วางแผนBC,CJ'!I:I)+SUMIF(RD!$C:$C,'รับ-จ่าย ประจำวัน'!$B440,RD!I:I)+SUMIF('FG,ออนไล,คัดแยก'!$C:$C,'รับ-จ่าย ประจำวัน'!$B440,'FG,ออนไล,คัดแยก'!I:I)</f>
        <v>0</v>
      </c>
      <c r="AQ440" s="16">
        <f>SUMIF(เตรียมส่วนผสม!$C:$C,'รับ-จ่าย ประจำวัน'!$B440,เตรียมส่วนผสม!J:J)+SUMIF(กวนไส้!$C:$C,'รับ-จ่าย ประจำวัน'!$B440,กวนไส้!J:J)+SUMIF(ผลิต1!$C:$C,'รับ-จ่าย ประจำวัน'!$B440,ผลิต1!J:J)+SUMIF(ผลิต2!$C:$C,'รับ-จ่าย ประจำวัน'!$B440,ผลิต2!J:J)+SUMIF(เส้นแต่งหน้าขนมเค้ก!$C:$C,'รับ-จ่าย ประจำวัน'!$B440,เส้นแต่งหน้าขนมเค้ก!J:J)+SUMIF(แพ็ค!$C:$C,'รับ-จ่าย ประจำวัน'!$B440,แพ็ค!J:J)+SUMIF(ธุรการ!$C:$C,'รับ-จ่าย ประจำวัน'!$B440,ธุรการ!J:J)+SUMIF(เส้นแต่งหน้าขนมปัง!$C:$C,'รับ-จ่าย ประจำวัน'!$B440,เส้นแต่งหน้าขนมปัง!J:J)+SUMIF('วางแผนBC,CJ'!$C:$C,'รับ-จ่าย ประจำวัน'!$B440,'วางแผนBC,CJ'!J:J)+SUMIF(RD!$C:$C,'รับ-จ่าย ประจำวัน'!$B440,RD!J:J)+SUMIF('FG,ออนไล,คัดแยก'!$C:$C,'รับ-จ่าย ประจำวัน'!$B440,'FG,ออนไล,คัดแยก'!J:J)</f>
        <v>0</v>
      </c>
      <c r="AR440" s="16">
        <f>SUMIF(เตรียมส่วนผสม!$C:$C,'รับ-จ่าย ประจำวัน'!$B440,เตรียมส่วนผสม!K:K)+SUMIF(กวนไส้!$C:$C,'รับ-จ่าย ประจำวัน'!$B440,กวนไส้!K:K)+SUMIF(ผลิต1!$C:$C,'รับ-จ่าย ประจำวัน'!$B440,ผลิต1!K:K)+SUMIF(ผลิต2!$C:$C,'รับ-จ่าย ประจำวัน'!$B440,ผลิต2!K:K)+SUMIF(เส้นแต่งหน้าขนมเค้ก!$C:$C,'รับ-จ่าย ประจำวัน'!$B440,เส้นแต่งหน้าขนมเค้ก!K:K)+SUMIF(แพ็ค!$C:$C,'รับ-จ่าย ประจำวัน'!$B440,แพ็ค!K:K)+SUMIF(ธุรการ!$C:$C,'รับ-จ่าย ประจำวัน'!$B440,ธุรการ!K:K)+SUMIF(เส้นแต่งหน้าขนมปัง!$C:$C,'รับ-จ่าย ประจำวัน'!$B440,เส้นแต่งหน้าขนมปัง!K:K)+SUMIF('วางแผนBC,CJ'!$C:$C,'รับ-จ่าย ประจำวัน'!$B440,'วางแผนBC,CJ'!K:K)+SUMIF(RD!$C:$C,'รับ-จ่าย ประจำวัน'!$B440,RD!K:K)+SUMIF('FG,ออนไล,คัดแยก'!$C:$C,'รับ-จ่าย ประจำวัน'!$B440,'FG,ออนไล,คัดแยก'!K:K)</f>
        <v>0</v>
      </c>
      <c r="AS440" s="16">
        <f>SUMIF(เตรียมส่วนผสม!$C:$C,'รับ-จ่าย ประจำวัน'!$B440,เตรียมส่วนผสม!L:L)+SUMIF(กวนไส้!$C:$C,'รับ-จ่าย ประจำวัน'!$B440,กวนไส้!L:L)+SUMIF(ผลิต1!$C:$C,'รับ-จ่าย ประจำวัน'!$B440,ผลิต1!L:L)+SUMIF(ผลิต2!$C:$C,'รับ-จ่าย ประจำวัน'!$B440,ผลิต2!L:L)+SUMIF(เส้นแต่งหน้าขนมเค้ก!$C:$C,'รับ-จ่าย ประจำวัน'!$B440,เส้นแต่งหน้าขนมเค้ก!L:L)+SUMIF(แพ็ค!$C:$C,'รับ-จ่าย ประจำวัน'!$B440,แพ็ค!L:L)+SUMIF(ธุรการ!$C:$C,'รับ-จ่าย ประจำวัน'!$B440,ธุรการ!L:L)+SUMIF(เส้นแต่งหน้าขนมปัง!$C:$C,'รับ-จ่าย ประจำวัน'!$B440,เส้นแต่งหน้าขนมปัง!L:L)+SUMIF('วางแผนBC,CJ'!$C:$C,'รับ-จ่าย ประจำวัน'!$B440,'วางแผนBC,CJ'!L:L)+SUMIF(RD!$C:$C,'รับ-จ่าย ประจำวัน'!$B440,RD!L:L)+SUMIF('FG,ออนไล,คัดแยก'!$C:$C,'รับ-จ่าย ประจำวัน'!$B440,'FG,ออนไล,คัดแยก'!L:L)</f>
        <v>0</v>
      </c>
      <c r="AT440" s="16">
        <f>SUMIF(เตรียมส่วนผสม!$C:$C,'รับ-จ่าย ประจำวัน'!$B440,เตรียมส่วนผสม!M:M)+SUMIF(กวนไส้!$C:$C,'รับ-จ่าย ประจำวัน'!$B440,กวนไส้!M:M)+SUMIF(ผลิต1!$C:$C,'รับ-จ่าย ประจำวัน'!$B440,ผลิต1!M:M)+SUMIF(ผลิต2!$C:$C,'รับ-จ่าย ประจำวัน'!$B440,ผลิต2!M:M)+SUMIF(เส้นแต่งหน้าขนมเค้ก!$C:$C,'รับ-จ่าย ประจำวัน'!$B440,เส้นแต่งหน้าขนมเค้ก!M:M)+SUMIF(แพ็ค!$C:$C,'รับ-จ่าย ประจำวัน'!$B440,แพ็ค!M:M)+SUMIF(ธุรการ!$C:$C,'รับ-จ่าย ประจำวัน'!$B440,ธุรการ!M:M)+SUMIF(เส้นแต่งหน้าขนมปัง!$C:$C,'รับ-จ่าย ประจำวัน'!$B440,เส้นแต่งหน้าขนมปัง!M:M)+SUMIF('วางแผนBC,CJ'!$C:$C,'รับ-จ่าย ประจำวัน'!$B440,'วางแผนBC,CJ'!M:M)+SUMIF(RD!$C:$C,'รับ-จ่าย ประจำวัน'!$B440,RD!M:M)+SUMIF('FG,ออนไล,คัดแยก'!$C:$C,'รับ-จ่าย ประจำวัน'!$B440,'FG,ออนไล,คัดแยก'!M:M)</f>
        <v>0</v>
      </c>
      <c r="AU440" s="16">
        <f>SUMIF(เตรียมส่วนผสม!$C:$C,'รับ-จ่าย ประจำวัน'!$B440,เตรียมส่วนผสม!N:N)+SUMIF(กวนไส้!$C:$C,'รับ-จ่าย ประจำวัน'!$B440,กวนไส้!N:N)+SUMIF(ผลิต1!$C:$C,'รับ-จ่าย ประจำวัน'!$B440,ผลิต1!N:N)+SUMIF(ผลิต2!$C:$C,'รับ-จ่าย ประจำวัน'!$B440,ผลิต2!N:N)+SUMIF(เส้นแต่งหน้าขนมเค้ก!$C:$C,'รับ-จ่าย ประจำวัน'!$B440,เส้นแต่งหน้าขนมเค้ก!N:N)+SUMIF(แพ็ค!$C:$C,'รับ-จ่าย ประจำวัน'!$B440,แพ็ค!N:N)+SUMIF(ธุรการ!$C:$C,'รับ-จ่าย ประจำวัน'!$B440,ธุรการ!N:N)+SUMIF(เส้นแต่งหน้าขนมปัง!$C:$C,'รับ-จ่าย ประจำวัน'!$B440,เส้นแต่งหน้าขนมปัง!N:N)+SUMIF('วางแผนBC,CJ'!$C:$C,'รับ-จ่าย ประจำวัน'!$B440,'วางแผนBC,CJ'!N:N)+SUMIF(RD!$C:$C,'รับ-จ่าย ประจำวัน'!$B440,RD!N:N)+SUMIF('FG,ออนไล,คัดแยก'!$C:$C,'รับ-จ่าย ประจำวัน'!$B440,'FG,ออนไล,คัดแยก'!N:N)</f>
        <v>0</v>
      </c>
      <c r="AV440" s="16">
        <f>SUMIF(เตรียมส่วนผสม!$C:$C,'รับ-จ่าย ประจำวัน'!$B440,เตรียมส่วนผสม!O:O)+SUMIF(กวนไส้!$C:$C,'รับ-จ่าย ประจำวัน'!$B440,กวนไส้!O:O)+SUMIF(ผลิต1!$C:$C,'รับ-จ่าย ประจำวัน'!$B440,ผลิต1!O:O)+SUMIF(ผลิต2!$C:$C,'รับ-จ่าย ประจำวัน'!$B440,ผลิต2!O:O)+SUMIF(เส้นแต่งหน้าขนมเค้ก!$C:$C,'รับ-จ่าย ประจำวัน'!$B440,เส้นแต่งหน้าขนมเค้ก!O:O)+SUMIF(แพ็ค!$C:$C,'รับ-จ่าย ประจำวัน'!$B440,แพ็ค!O:O)+SUMIF(ธุรการ!$C:$C,'รับ-จ่าย ประจำวัน'!$B440,ธุรการ!O:O)+SUMIF(เส้นแต่งหน้าขนมปัง!$C:$C,'รับ-จ่าย ประจำวัน'!$B440,เส้นแต่งหน้าขนมปัง!O:O)+SUMIF('วางแผนBC,CJ'!$C:$C,'รับ-จ่าย ประจำวัน'!$B440,'วางแผนBC,CJ'!O:O)+SUMIF(RD!$C:$C,'รับ-จ่าย ประจำวัน'!$B440,RD!O:O)+SUMIF('FG,ออนไล,คัดแยก'!$C:$C,'รับ-จ่าย ประจำวัน'!$B440,'FG,ออนไล,คัดแยก'!O:O)</f>
        <v>0</v>
      </c>
      <c r="AW440" s="16">
        <f>SUMIF(เตรียมส่วนผสม!$C:$C,'รับ-จ่าย ประจำวัน'!$B440,เตรียมส่วนผสม!P:P)+SUMIF(กวนไส้!$C:$C,'รับ-จ่าย ประจำวัน'!$B440,กวนไส้!P:P)+SUMIF(ผลิต1!$C:$C,'รับ-จ่าย ประจำวัน'!$B440,ผลิต1!P:P)+SUMIF(ผลิต2!$C:$C,'รับ-จ่าย ประจำวัน'!$B440,ผลิต2!P:P)+SUMIF(เส้นแต่งหน้าขนมเค้ก!$C:$C,'รับ-จ่าย ประจำวัน'!$B440,เส้นแต่งหน้าขนมเค้ก!P:P)+SUMIF(แพ็ค!$C:$C,'รับ-จ่าย ประจำวัน'!$B440,แพ็ค!P:P)+SUMIF(ธุรการ!$C:$C,'รับ-จ่าย ประจำวัน'!$B440,ธุรการ!P:P)+SUMIF(เส้นแต่งหน้าขนมปัง!$C:$C,'รับ-จ่าย ประจำวัน'!$B440,เส้นแต่งหน้าขนมปัง!P:P)+SUMIF('วางแผนBC,CJ'!$C:$C,'รับ-จ่าย ประจำวัน'!$B440,'วางแผนBC,CJ'!P:P)+SUMIF(RD!$C:$C,'รับ-จ่าย ประจำวัน'!$B440,RD!P:P)+SUMIF('FG,ออนไล,คัดแยก'!$C:$C,'รับ-จ่าย ประจำวัน'!$B440,'FG,ออนไล,คัดแยก'!P:P)</f>
        <v>0</v>
      </c>
      <c r="AX440" s="16">
        <f>SUMIF(เตรียมส่วนผสม!$C:$C,'รับ-จ่าย ประจำวัน'!$B440,เตรียมส่วนผสม!Q:Q)+SUMIF(กวนไส้!$C:$C,'รับ-จ่าย ประจำวัน'!$B440,กวนไส้!Q:Q)+SUMIF(ผลิต1!$C:$C,'รับ-จ่าย ประจำวัน'!$B440,ผลิต1!Q:Q)+SUMIF(ผลิต2!$C:$C,'รับ-จ่าย ประจำวัน'!$B440,ผลิต2!Q:Q)+SUMIF(เส้นแต่งหน้าขนมเค้ก!$C:$C,'รับ-จ่าย ประจำวัน'!$B440,เส้นแต่งหน้าขนมเค้ก!Q:Q)+SUMIF(แพ็ค!$C:$C,'รับ-จ่าย ประจำวัน'!$B440,แพ็ค!Q:Q)+SUMIF(ธุรการ!$C:$C,'รับ-จ่าย ประจำวัน'!$B440,ธุรการ!Q:Q)+SUMIF(เส้นแต่งหน้าขนมปัง!$C:$C,'รับ-จ่าย ประจำวัน'!$B440,เส้นแต่งหน้าขนมปัง!Q:Q)+SUMIF('วางแผนBC,CJ'!$C:$C,'รับ-จ่าย ประจำวัน'!$B440,'วางแผนBC,CJ'!Q:Q)+SUMIF(RD!$C:$C,'รับ-จ่าย ประจำวัน'!$B440,RD!Q:Q)+SUMIF('FG,ออนไล,คัดแยก'!$C:$C,'รับ-จ่าย ประจำวัน'!$B440,'FG,ออนไล,คัดแยก'!Q:Q)</f>
        <v>0</v>
      </c>
      <c r="AY440" s="16">
        <f>SUMIF(เตรียมส่วนผสม!$C:$C,'รับ-จ่าย ประจำวัน'!$B440,เตรียมส่วนผสม!R:R)+SUMIF(กวนไส้!$C:$C,'รับ-จ่าย ประจำวัน'!$B440,กวนไส้!R:R)+SUMIF(ผลิต1!$C:$C,'รับ-จ่าย ประจำวัน'!$B440,ผลิต1!R:R)+SUMIF(ผลิต2!$C:$C,'รับ-จ่าย ประจำวัน'!$B440,ผลิต2!R:R)+SUMIF(เส้นแต่งหน้าขนมเค้ก!$C:$C,'รับ-จ่าย ประจำวัน'!$B440,เส้นแต่งหน้าขนมเค้ก!R:R)+SUMIF(แพ็ค!$C:$C,'รับ-จ่าย ประจำวัน'!$B440,แพ็ค!R:R)+SUMIF(ธุรการ!$C:$C,'รับ-จ่าย ประจำวัน'!$B440,ธุรการ!R:R)+SUMIF(เส้นแต่งหน้าขนมปัง!$C:$C,'รับ-จ่าย ประจำวัน'!$B440,เส้นแต่งหน้าขนมปัง!R:R)+SUMIF('วางแผนBC,CJ'!$C:$C,'รับ-จ่าย ประจำวัน'!$B440,'วางแผนBC,CJ'!R:R)+SUMIF(RD!$C:$C,'รับ-จ่าย ประจำวัน'!$B440,RD!R:R)+SUMIF('FG,ออนไล,คัดแยก'!$C:$C,'รับ-จ่าย ประจำวัน'!$B440,'FG,ออนไล,คัดแยก'!R:R)</f>
        <v>0</v>
      </c>
      <c r="AZ440" s="16">
        <f>SUMIF(เตรียมส่วนผสม!$C:$C,'รับ-จ่าย ประจำวัน'!$B440,เตรียมส่วนผสม!S:S)+SUMIF(กวนไส้!$C:$C,'รับ-จ่าย ประจำวัน'!$B440,กวนไส้!S:S)+SUMIF(ผลิต1!$C:$C,'รับ-จ่าย ประจำวัน'!$B440,ผลิต1!S:S)+SUMIF(ผลิต2!$C:$C,'รับ-จ่าย ประจำวัน'!$B440,ผลิต2!S:S)+SUMIF(เส้นแต่งหน้าขนมเค้ก!$C:$C,'รับ-จ่าย ประจำวัน'!$B440,เส้นแต่งหน้าขนมเค้ก!S:S)+SUMIF(แพ็ค!$C:$C,'รับ-จ่าย ประจำวัน'!$B440,แพ็ค!S:S)+SUMIF(ธุรการ!$C:$C,'รับ-จ่าย ประจำวัน'!$B440,ธุรการ!S:S)+SUMIF(เส้นแต่งหน้าขนมปัง!$C:$C,'รับ-จ่าย ประจำวัน'!$B440,เส้นแต่งหน้าขนมปัง!S:S)+SUMIF('วางแผนBC,CJ'!$C:$C,'รับ-จ่าย ประจำวัน'!$B440,'วางแผนBC,CJ'!S:S)+SUMIF(RD!$C:$C,'รับ-จ่าย ประจำวัน'!$B440,RD!S:S)+SUMIF('FG,ออนไล,คัดแยก'!$C:$C,'รับ-จ่าย ประจำวัน'!$B440,'FG,ออนไล,คัดแยก'!S:S)</f>
        <v>0</v>
      </c>
      <c r="BA440" s="16">
        <f>SUMIF(เตรียมส่วนผสม!$C:$C,'รับ-จ่าย ประจำวัน'!$B440,เตรียมส่วนผสม!T:T)+SUMIF(กวนไส้!$C:$C,'รับ-จ่าย ประจำวัน'!$B440,กวนไส้!T:T)+SUMIF(ผลิต1!$C:$C,'รับ-จ่าย ประจำวัน'!$B440,ผลิต1!T:T)+SUMIF(ผลิต2!$C:$C,'รับ-จ่าย ประจำวัน'!$B440,ผลิต2!T:T)+SUMIF(เส้นแต่งหน้าขนมเค้ก!$C:$C,'รับ-จ่าย ประจำวัน'!$B440,เส้นแต่งหน้าขนมเค้ก!T:T)+SUMIF(แพ็ค!$C:$C,'รับ-จ่าย ประจำวัน'!$B440,แพ็ค!T:T)+SUMIF(ธุรการ!$C:$C,'รับ-จ่าย ประจำวัน'!$B440,ธุรการ!T:T)+SUMIF(เส้นแต่งหน้าขนมปัง!$C:$C,'รับ-จ่าย ประจำวัน'!$B440,เส้นแต่งหน้าขนมปัง!T:T)+SUMIF('วางแผนBC,CJ'!$C:$C,'รับ-จ่าย ประจำวัน'!$B440,'วางแผนBC,CJ'!T:T)+SUMIF(RD!$C:$C,'รับ-จ่าย ประจำวัน'!$B440,RD!T:T)+SUMIF('FG,ออนไล,คัดแยก'!$C:$C,'รับ-จ่าย ประจำวัน'!$B440,'FG,ออนไล,คัดแยก'!T:T)</f>
        <v>0</v>
      </c>
      <c r="BB440" s="16">
        <f>SUMIF(เตรียมส่วนผสม!$C:$C,'รับ-จ่าย ประจำวัน'!$B440,เตรียมส่วนผสม!U:U)+SUMIF(กวนไส้!$C:$C,'รับ-จ่าย ประจำวัน'!$B440,กวนไส้!U:U)+SUMIF(ผลิต1!$C:$C,'รับ-จ่าย ประจำวัน'!$B440,ผลิต1!U:U)+SUMIF(ผลิต2!$C:$C,'รับ-จ่าย ประจำวัน'!$B440,ผลิต2!U:U)+SUMIF(เส้นแต่งหน้าขนมเค้ก!$C:$C,'รับ-จ่าย ประจำวัน'!$B440,เส้นแต่งหน้าขนมเค้ก!U:U)+SUMIF(แพ็ค!$C:$C,'รับ-จ่าย ประจำวัน'!$B440,แพ็ค!U:U)+SUMIF(ธุรการ!$C:$C,'รับ-จ่าย ประจำวัน'!$B440,ธุรการ!U:U)+SUMIF(เส้นแต่งหน้าขนมปัง!$C:$C,'รับ-จ่าย ประจำวัน'!$B440,เส้นแต่งหน้าขนมปัง!U:U)+SUMIF('วางแผนBC,CJ'!$C:$C,'รับ-จ่าย ประจำวัน'!$B440,'วางแผนBC,CJ'!U:U)+SUMIF(RD!$C:$C,'รับ-จ่าย ประจำวัน'!$B440,RD!U:U)+SUMIF('FG,ออนไล,คัดแยก'!$C:$C,'รับ-จ่าย ประจำวัน'!$B440,'FG,ออนไล,คัดแยก'!U:U)</f>
        <v>0</v>
      </c>
      <c r="BC440" s="16">
        <f>SUMIF(เตรียมส่วนผสม!$C:$C,'รับ-จ่าย ประจำวัน'!$B440,เตรียมส่วนผสม!V:V)+SUMIF(กวนไส้!$C:$C,'รับ-จ่าย ประจำวัน'!$B440,กวนไส้!V:V)+SUMIF(ผลิต1!$C:$C,'รับ-จ่าย ประจำวัน'!$B440,ผลิต1!V:V)+SUMIF(ผลิต2!$C:$C,'รับ-จ่าย ประจำวัน'!$B440,ผลิต2!V:V)+SUMIF(เส้นแต่งหน้าขนมเค้ก!$C:$C,'รับ-จ่าย ประจำวัน'!$B440,เส้นแต่งหน้าขนมเค้ก!V:V)+SUMIF(แพ็ค!$C:$C,'รับ-จ่าย ประจำวัน'!$B440,แพ็ค!V:V)+SUMIF(ธุรการ!$C:$C,'รับ-จ่าย ประจำวัน'!$B440,ธุรการ!V:V)+SUMIF(เส้นแต่งหน้าขนมปัง!$C:$C,'รับ-จ่าย ประจำวัน'!$B440,เส้นแต่งหน้าขนมปัง!V:V)+SUMIF('วางแผนBC,CJ'!$C:$C,'รับ-จ่าย ประจำวัน'!$B440,'วางแผนBC,CJ'!V:V)+SUMIF(RD!$C:$C,'รับ-จ่าย ประจำวัน'!$B440,RD!V:V)+SUMIF('FG,ออนไล,คัดแยก'!$C:$C,'รับ-จ่าย ประจำวัน'!$B440,'FG,ออนไล,คัดแยก'!V:V)</f>
        <v>0</v>
      </c>
      <c r="BD440" s="16">
        <f>SUMIF(เตรียมส่วนผสม!$C:$C,'รับ-จ่าย ประจำวัน'!$B440,เตรียมส่วนผสม!W:W)+SUMIF(กวนไส้!$C:$C,'รับ-จ่าย ประจำวัน'!$B440,กวนไส้!W:W)+SUMIF(ผลิต1!$C:$C,'รับ-จ่าย ประจำวัน'!$B440,ผลิต1!W:W)+SUMIF(ผลิต2!$C:$C,'รับ-จ่าย ประจำวัน'!$B440,ผลิต2!W:W)+SUMIF(เส้นแต่งหน้าขนมเค้ก!$C:$C,'รับ-จ่าย ประจำวัน'!$B440,เส้นแต่งหน้าขนมเค้ก!W:W)+SUMIF(แพ็ค!$C:$C,'รับ-จ่าย ประจำวัน'!$B440,แพ็ค!W:W)+SUMIF(ธุรการ!$C:$C,'รับ-จ่าย ประจำวัน'!$B440,ธุรการ!W:W)+SUMIF(เส้นแต่งหน้าขนมปัง!$C:$C,'รับ-จ่าย ประจำวัน'!$B440,เส้นแต่งหน้าขนมปัง!W:W)+SUMIF('วางแผนBC,CJ'!$C:$C,'รับ-จ่าย ประจำวัน'!$B440,'วางแผนBC,CJ'!W:W)+SUMIF(RD!$C:$C,'รับ-จ่าย ประจำวัน'!$B440,RD!W:W)+SUMIF('FG,ออนไล,คัดแยก'!$C:$C,'รับ-จ่าย ประจำวัน'!$B440,'FG,ออนไล,คัดแยก'!W:W)</f>
        <v>0</v>
      </c>
      <c r="BE440" s="16">
        <f>SUMIF(เตรียมส่วนผสม!$C:$C,'รับ-จ่าย ประจำวัน'!$B440,เตรียมส่วนผสม!X:X)+SUMIF(กวนไส้!$C:$C,'รับ-จ่าย ประจำวัน'!$B440,กวนไส้!X:X)+SUMIF(ผลิต1!$C:$C,'รับ-จ่าย ประจำวัน'!$B440,ผลิต1!X:X)+SUMIF(ผลิต2!$C:$C,'รับ-จ่าย ประจำวัน'!$B440,ผลิต2!X:X)+SUMIF(เส้นแต่งหน้าขนมเค้ก!$C:$C,'รับ-จ่าย ประจำวัน'!$B440,เส้นแต่งหน้าขนมเค้ก!X:X)+SUMIF(แพ็ค!$C:$C,'รับ-จ่าย ประจำวัน'!$B440,แพ็ค!X:X)+SUMIF(ธุรการ!$C:$C,'รับ-จ่าย ประจำวัน'!$B440,ธุรการ!X:X)+SUMIF(เส้นแต่งหน้าขนมปัง!$C:$C,'รับ-จ่าย ประจำวัน'!$B440,เส้นแต่งหน้าขนมปัง!X:X)+SUMIF('วางแผนBC,CJ'!$C:$C,'รับ-จ่าย ประจำวัน'!$B440,'วางแผนBC,CJ'!X:X)+SUMIF(RD!$C:$C,'รับ-จ่าย ประจำวัน'!$B440,RD!X:X)+SUMIF('FG,ออนไล,คัดแยก'!$C:$C,'รับ-จ่าย ประจำวัน'!$B440,'FG,ออนไล,คัดแยก'!X:X)</f>
        <v>0</v>
      </c>
      <c r="BF440" s="16">
        <f>SUMIF(เตรียมส่วนผสม!$C:$C,'รับ-จ่าย ประจำวัน'!$B440,เตรียมส่วนผสม!Y:Y)+SUMIF(กวนไส้!$C:$C,'รับ-จ่าย ประจำวัน'!$B440,กวนไส้!Y:Y)+SUMIF(ผลิต1!$C:$C,'รับ-จ่าย ประจำวัน'!$B440,ผลิต1!Y:Y)+SUMIF(ผลิต2!$C:$C,'รับ-จ่าย ประจำวัน'!$B440,ผลิต2!Y:Y)+SUMIF(เส้นแต่งหน้าขนมเค้ก!$C:$C,'รับ-จ่าย ประจำวัน'!$B440,เส้นแต่งหน้าขนมเค้ก!Y:Y)+SUMIF(แพ็ค!$C:$C,'รับ-จ่าย ประจำวัน'!$B440,แพ็ค!Y:Y)+SUMIF(ธุรการ!$C:$C,'รับ-จ่าย ประจำวัน'!$B440,ธุรการ!Y:Y)+SUMIF(เส้นแต่งหน้าขนมปัง!$C:$C,'รับ-จ่าย ประจำวัน'!$B440,เส้นแต่งหน้าขนมปัง!Y:Y)+SUMIF('วางแผนBC,CJ'!$C:$C,'รับ-จ่าย ประจำวัน'!$B440,'วางแผนBC,CJ'!Y:Y)+SUMIF(RD!$C:$C,'รับ-จ่าย ประจำวัน'!$B440,RD!Y:Y)+SUMIF('FG,ออนไล,คัดแยก'!$C:$C,'รับ-จ่าย ประจำวัน'!$B440,'FG,ออนไล,คัดแยก'!Y:Y)</f>
        <v>0</v>
      </c>
      <c r="BG440" s="16">
        <f>SUMIF(เตรียมส่วนผสม!$C:$C,'รับ-จ่าย ประจำวัน'!$B440,เตรียมส่วนผสม!Z:Z)+SUMIF(กวนไส้!$C:$C,'รับ-จ่าย ประจำวัน'!$B440,กวนไส้!Z:Z)+SUMIF(ผลิต1!$C:$C,'รับ-จ่าย ประจำวัน'!$B440,ผลิต1!Z:Z)+SUMIF(ผลิต2!$C:$C,'รับ-จ่าย ประจำวัน'!$B440,ผลิต2!Z:Z)+SUMIF(เส้นแต่งหน้าขนมเค้ก!$C:$C,'รับ-จ่าย ประจำวัน'!$B440,เส้นแต่งหน้าขนมเค้ก!Z:Z)+SUMIF(แพ็ค!$C:$C,'รับ-จ่าย ประจำวัน'!$B440,แพ็ค!Z:Z)+SUMIF(ธุรการ!$C:$C,'รับ-จ่าย ประจำวัน'!$B440,ธุรการ!Z:Z)+SUMIF(เส้นแต่งหน้าขนมปัง!$C:$C,'รับ-จ่าย ประจำวัน'!$B440,เส้นแต่งหน้าขนมปัง!Z:Z)+SUMIF('วางแผนBC,CJ'!$C:$C,'รับ-จ่าย ประจำวัน'!$B440,'วางแผนBC,CJ'!Z:Z)+SUMIF(RD!$C:$C,'รับ-จ่าย ประจำวัน'!$B440,RD!Z:Z)+SUMIF('FG,ออนไล,คัดแยก'!$C:$C,'รับ-จ่าย ประจำวัน'!$B440,'FG,ออนไล,คัดแยก'!Z:Z)</f>
        <v>0</v>
      </c>
      <c r="BH440" s="16">
        <f>SUMIF(เตรียมส่วนผสม!$C:$C,'รับ-จ่าย ประจำวัน'!$B440,เตรียมส่วนผสม!AA:AA)+SUMIF(กวนไส้!$C:$C,'รับ-จ่าย ประจำวัน'!$B440,กวนไส้!AA:AA)+SUMIF(ผลิต1!$C:$C,'รับ-จ่าย ประจำวัน'!$B440,ผลิต1!AA:AA)+SUMIF(ผลิต2!$C:$C,'รับ-จ่าย ประจำวัน'!$B440,ผลิต2!AA:AA)+SUMIF(เส้นแต่งหน้าขนมเค้ก!$C:$C,'รับ-จ่าย ประจำวัน'!$B440,เส้นแต่งหน้าขนมเค้ก!AA:AA)+SUMIF(แพ็ค!$C:$C,'รับ-จ่าย ประจำวัน'!$B440,แพ็ค!AA:AA)+SUMIF(ธุรการ!$C:$C,'รับ-จ่าย ประจำวัน'!$B440,ธุรการ!AA:AA)+SUMIF(เส้นแต่งหน้าขนมปัง!$C:$C,'รับ-จ่าย ประจำวัน'!$B440,เส้นแต่งหน้าขนมปัง!AA:AA)+SUMIF('วางแผนBC,CJ'!$C:$C,'รับ-จ่าย ประจำวัน'!$B440,'วางแผนBC,CJ'!AA:AA)+SUMIF(RD!$C:$C,'รับ-จ่าย ประจำวัน'!$B440,RD!AA:AA)+SUMIF('FG,ออนไล,คัดแยก'!$C:$C,'รับ-จ่าย ประจำวัน'!$B440,'FG,ออนไล,คัดแยก'!AA:AA)</f>
        <v>0</v>
      </c>
      <c r="BI440" s="16">
        <f>SUMIF(เตรียมส่วนผสม!$C:$C,'รับ-จ่าย ประจำวัน'!$B440,เตรียมส่วนผสม!AB:AB)+SUMIF(กวนไส้!$C:$C,'รับ-จ่าย ประจำวัน'!$B440,กวนไส้!AB:AB)+SUMIF(ผลิต1!$C:$C,'รับ-จ่าย ประจำวัน'!$B440,ผลิต1!AB:AB)+SUMIF(ผลิต2!$C:$C,'รับ-จ่าย ประจำวัน'!$B440,ผลิต2!AB:AB)+SUMIF(เส้นแต่งหน้าขนมเค้ก!$C:$C,'รับ-จ่าย ประจำวัน'!$B440,เส้นแต่งหน้าขนมเค้ก!AB:AB)+SUMIF(แพ็ค!$C:$C,'รับ-จ่าย ประจำวัน'!$B440,แพ็ค!AB:AB)+SUMIF(ธุรการ!$C:$C,'รับ-จ่าย ประจำวัน'!$B440,ธุรการ!AB:AB)+SUMIF(เส้นแต่งหน้าขนมปัง!$C:$C,'รับ-จ่าย ประจำวัน'!$B440,เส้นแต่งหน้าขนมปัง!AB:AB)+SUMIF('วางแผนBC,CJ'!$C:$C,'รับ-จ่าย ประจำวัน'!$B440,'วางแผนBC,CJ'!AB:AB)+SUMIF(RD!$C:$C,'รับ-จ่าย ประจำวัน'!$B440,RD!AB:AB)+SUMIF('FG,ออนไล,คัดแยก'!$C:$C,'รับ-จ่าย ประจำวัน'!$B440,'FG,ออนไล,คัดแยก'!AB:AB)</f>
        <v>0</v>
      </c>
      <c r="BJ440" s="16">
        <f>SUMIF(เตรียมส่วนผสม!$C:$C,'รับ-จ่าย ประจำวัน'!$B440,เตรียมส่วนผสม!AC:AC)+SUMIF(กวนไส้!$C:$C,'รับ-จ่าย ประจำวัน'!$B440,กวนไส้!AC:AC)+SUMIF(ผลิต1!$C:$C,'รับ-จ่าย ประจำวัน'!$B440,ผลิต1!AC:AC)+SUMIF(ผลิต2!$C:$C,'รับ-จ่าย ประจำวัน'!$B440,ผลิต2!AC:AC)+SUMIF(เส้นแต่งหน้าขนมเค้ก!$C:$C,'รับ-จ่าย ประจำวัน'!$B440,เส้นแต่งหน้าขนมเค้ก!AC:AC)+SUMIF(แพ็ค!$C:$C,'รับ-จ่าย ประจำวัน'!$B440,แพ็ค!AC:AC)+SUMIF(ธุรการ!$C:$C,'รับ-จ่าย ประจำวัน'!$B440,ธุรการ!AC:AC)+SUMIF(เส้นแต่งหน้าขนมปัง!$C:$C,'รับ-จ่าย ประจำวัน'!$B440,เส้นแต่งหน้าขนมปัง!AC:AC)+SUMIF('วางแผนBC,CJ'!$C:$C,'รับ-จ่าย ประจำวัน'!$B440,'วางแผนBC,CJ'!AC:AC)+SUMIF(RD!$C:$C,'รับ-จ่าย ประจำวัน'!$B440,RD!AC:AC)+SUMIF('FG,ออนไล,คัดแยก'!$C:$C,'รับ-จ่าย ประจำวัน'!$B440,'FG,ออนไล,คัดแยก'!AC:AC)</f>
        <v>0</v>
      </c>
      <c r="BK440" s="16">
        <f>SUMIF(เตรียมส่วนผสม!$C:$C,'รับ-จ่าย ประจำวัน'!$B440,เตรียมส่วนผสม!AD:AD)+SUMIF(กวนไส้!$C:$C,'รับ-จ่าย ประจำวัน'!$B440,กวนไส้!AD:AD)+SUMIF(ผลิต1!$C:$C,'รับ-จ่าย ประจำวัน'!$B440,ผลิต1!AD:AD)+SUMIF(ผลิต2!$C:$C,'รับ-จ่าย ประจำวัน'!$B440,ผลิต2!AD:AD)+SUMIF(เส้นแต่งหน้าขนมเค้ก!$C:$C,'รับ-จ่าย ประจำวัน'!$B440,เส้นแต่งหน้าขนมเค้ก!AD:AD)+SUMIF(แพ็ค!$C:$C,'รับ-จ่าย ประจำวัน'!$B440,แพ็ค!AD:AD)+SUMIF(ธุรการ!$C:$C,'รับ-จ่าย ประจำวัน'!$B440,ธุรการ!AD:AD)+SUMIF(เส้นแต่งหน้าขนมปัง!$C:$C,'รับ-จ่าย ประจำวัน'!$B440,เส้นแต่งหน้าขนมปัง!AD:AD)+SUMIF('วางแผนBC,CJ'!$C:$C,'รับ-จ่าย ประจำวัน'!$B440,'วางแผนBC,CJ'!AD:AD)+SUMIF(RD!$C:$C,'รับ-จ่าย ประจำวัน'!$B440,RD!AD:AD)+SUMIF('FG,ออนไล,คัดแยก'!$C:$C,'รับ-จ่าย ประจำวัน'!$B440,'FG,ออนไล,คัดแยก'!AD:AD)</f>
        <v>0</v>
      </c>
      <c r="BL440" s="16">
        <f>SUMIF(เตรียมส่วนผสม!$C:$C,'รับ-จ่าย ประจำวัน'!$B440,เตรียมส่วนผสม!AE:AE)+SUMIF(กวนไส้!$C:$C,'รับ-จ่าย ประจำวัน'!$B440,กวนไส้!AE:AE)+SUMIF(ผลิต1!$C:$C,'รับ-จ่าย ประจำวัน'!$B440,ผลิต1!AE:AE)+SUMIF(ผลิต2!$C:$C,'รับ-จ่าย ประจำวัน'!$B440,ผลิต2!AE:AE)+SUMIF(เส้นแต่งหน้าขนมเค้ก!$C:$C,'รับ-จ่าย ประจำวัน'!$B440,เส้นแต่งหน้าขนมเค้ก!AE:AE)+SUMIF(แพ็ค!$C:$C,'รับ-จ่าย ประจำวัน'!$B440,แพ็ค!AE:AE)+SUMIF(ธุรการ!$C:$C,'รับ-จ่าย ประจำวัน'!$B440,ธุรการ!AE:AE)+SUMIF(เส้นแต่งหน้าขนมปัง!$C:$C,'รับ-จ่าย ประจำวัน'!$B440,เส้นแต่งหน้าขนมปัง!AE:AE)+SUMIF('วางแผนBC,CJ'!$C:$C,'รับ-จ่าย ประจำวัน'!$B440,'วางแผนBC,CJ'!AE:AE)+SUMIF(RD!$C:$C,'รับ-จ่าย ประจำวัน'!$B440,RD!AE:AE)+SUMIF('FG,ออนไล,คัดแยก'!$C:$C,'รับ-จ่าย ประจำวัน'!$B440,'FG,ออนไล,คัดแยก'!AE:AE)</f>
        <v>0</v>
      </c>
      <c r="BM440" s="16">
        <f>SUMIF(เตรียมส่วนผสม!$C:$C,'รับ-จ่าย ประจำวัน'!$B440,เตรียมส่วนผสม!AF:AF)+SUMIF(กวนไส้!$C:$C,'รับ-จ่าย ประจำวัน'!$B440,กวนไส้!AF:AF)+SUMIF(ผลิต1!$C:$C,'รับ-จ่าย ประจำวัน'!$B440,ผลิต1!AF:AF)+SUMIF(ผลิต2!$C:$C,'รับ-จ่าย ประจำวัน'!$B440,ผลิต2!AF:AF)+SUMIF(เส้นแต่งหน้าขนมเค้ก!$C:$C,'รับ-จ่าย ประจำวัน'!$B440,เส้นแต่งหน้าขนมเค้ก!AF:AF)+SUMIF(แพ็ค!$C:$C,'รับ-จ่าย ประจำวัน'!$B440,แพ็ค!AF:AF)+SUMIF(ธุรการ!$C:$C,'รับ-จ่าย ประจำวัน'!$B440,ธุรการ!AF:AF)+SUMIF(เส้นแต่งหน้าขนมปัง!$C:$C,'รับ-จ่าย ประจำวัน'!$B440,เส้นแต่งหน้าขนมปัง!AF:AF)+SUMIF('วางแผนBC,CJ'!$C:$C,'รับ-จ่าย ประจำวัน'!$B440,'วางแผนBC,CJ'!AF:AF)+SUMIF(RD!$C:$C,'รับ-จ่าย ประจำวัน'!$B440,RD!AF:AF)+SUMIF('FG,ออนไล,คัดแยก'!$C:$C,'รับ-จ่าย ประจำวัน'!$B440,'FG,ออนไล,คัดแยก'!AF:AF)</f>
        <v>0</v>
      </c>
      <c r="BN440" s="16">
        <f>SUMIF(เตรียมส่วนผสม!$C:$C,'รับ-จ่าย ประจำวัน'!$B440,เตรียมส่วนผสม!AG:AG)+SUMIF(กวนไส้!$C:$C,'รับ-จ่าย ประจำวัน'!$B440,กวนไส้!AG:AG)+SUMIF(ผลิต1!$C:$C,'รับ-จ่าย ประจำวัน'!$B440,ผลิต1!AG:AG)+SUMIF(ผลิต2!$C:$C,'รับ-จ่าย ประจำวัน'!$B440,ผลิต2!AG:AG)+SUMIF(เส้นแต่งหน้าขนมเค้ก!$C:$C,'รับ-จ่าย ประจำวัน'!$B440,เส้นแต่งหน้าขนมเค้ก!AG:AG)+SUMIF(แพ็ค!$C:$C,'รับ-จ่าย ประจำวัน'!$B440,แพ็ค!AG:AG)+SUMIF(ธุรการ!$C:$C,'รับ-จ่าย ประจำวัน'!$B440,ธุรการ!AG:AG)+SUMIF(เส้นแต่งหน้าขนมปัง!$C:$C,'รับ-จ่าย ประจำวัน'!$B440,เส้นแต่งหน้าขนมปัง!AG:AG)+SUMIF('วางแผนBC,CJ'!$C:$C,'รับ-จ่าย ประจำวัน'!$B440,'วางแผนBC,CJ'!AG:AG)+SUMIF(RD!$C:$C,'รับ-จ่าย ประจำวัน'!$B440,RD!AG:AG)+SUMIF('FG,ออนไล,คัดแยก'!$C:$C,'รับ-จ่าย ประจำวัน'!$B440,'FG,ออนไล,คัดแยก'!AG:AG)</f>
        <v>0</v>
      </c>
      <c r="BO440" s="16">
        <f>SUMIF(เตรียมส่วนผสม!$C:$C,'รับ-จ่าย ประจำวัน'!$B440,เตรียมส่วนผสม!AH:AH)+SUMIF(กวนไส้!$C:$C,'รับ-จ่าย ประจำวัน'!$B440,กวนไส้!AH:AH)+SUMIF(ผลิต1!$C:$C,'รับ-จ่าย ประจำวัน'!$B440,ผลิต1!AH:AH)+SUMIF(ผลิต2!$C:$C,'รับ-จ่าย ประจำวัน'!$B440,ผลิต2!AH:AH)+SUMIF(เส้นแต่งหน้าขนมเค้ก!$C:$C,'รับ-จ่าย ประจำวัน'!$B440,เส้นแต่งหน้าขนมเค้ก!AH:AH)+SUMIF(แพ็ค!$C:$C,'รับ-จ่าย ประจำวัน'!$B440,แพ็ค!AH:AH)+SUMIF(ธุรการ!$C:$C,'รับ-จ่าย ประจำวัน'!$B440,ธุรการ!AH:AH)+SUMIF(เส้นแต่งหน้าขนมปัง!$C:$C,'รับ-จ่าย ประจำวัน'!$B440,เส้นแต่งหน้าขนมปัง!AH:AH)+SUMIF('วางแผนBC,CJ'!$C:$C,'รับ-จ่าย ประจำวัน'!$B440,'วางแผนBC,CJ'!AH:AH)+SUMIF(RD!$C:$C,'รับ-จ่าย ประจำวัน'!$B440,RD!AH:AH)+SUMIF('FG,ออนไล,คัดแยก'!$C:$C,'รับ-จ่าย ประจำวัน'!$B440,'FG,ออนไล,คัดแยก'!AH:AH)</f>
        <v>0</v>
      </c>
      <c r="BP440" s="16">
        <f>SUMIF(เตรียมส่วนผสม!$C:$C,'รับ-จ่าย ประจำวัน'!$B440,เตรียมส่วนผสม!AI:AI)+SUMIF(กวนไส้!$C:$C,'รับ-จ่าย ประจำวัน'!$B440,กวนไส้!AI:AI)+SUMIF(ผลิต1!$C:$C,'รับ-จ่าย ประจำวัน'!$B440,ผลิต1!AI:AI)+SUMIF(ผลิต2!$C:$C,'รับ-จ่าย ประจำวัน'!$B440,ผลิต2!AI:AI)+SUMIF(เส้นแต่งหน้าขนมเค้ก!$C:$C,'รับ-จ่าย ประจำวัน'!$B440,เส้นแต่งหน้าขนมเค้ก!AI:AI)+SUMIF(แพ็ค!$C:$C,'รับ-จ่าย ประจำวัน'!$B440,แพ็ค!AI:AI)+SUMIF(ธุรการ!$C:$C,'รับ-จ่าย ประจำวัน'!$B440,ธุรการ!AI:AI)+SUMIF(เส้นแต่งหน้าขนมปัง!$C:$C,'รับ-จ่าย ประจำวัน'!$B440,เส้นแต่งหน้าขนมปัง!AI:AI)+SUMIF('วางแผนBC,CJ'!$C:$C,'รับ-จ่าย ประจำวัน'!$B440,'วางแผนBC,CJ'!AI:AI)+SUMIF(RD!$C:$C,'รับ-จ่าย ประจำวัน'!$B440,RD!AI:AI)+SUMIF('FG,ออนไล,คัดแยก'!$C:$C,'รับ-จ่าย ประจำวัน'!$B440,'FG,ออนไล,คัดแยก'!AI:AI)</f>
        <v>0</v>
      </c>
      <c r="BQ440" s="16">
        <f>SUMIF(เตรียมส่วนผสม!$C:$C,'รับ-จ่าย ประจำวัน'!$B440,เตรียมส่วนผสม!AJ:AJ)+SUMIF(กวนไส้!$C:$C,'รับ-จ่าย ประจำวัน'!$B440,กวนไส้!AJ:AJ)+SUMIF(ผลิต1!$C:$C,'รับ-จ่าย ประจำวัน'!$B440,ผลิต1!AJ:AJ)+SUMIF(ผลิต2!$C:$C,'รับ-จ่าย ประจำวัน'!$B440,ผลิต2!AJ:AJ)+SUMIF(เส้นแต่งหน้าขนมเค้ก!$C:$C,'รับ-จ่าย ประจำวัน'!$B440,เส้นแต่งหน้าขนมเค้ก!AJ:AJ)+SUMIF(แพ็ค!$C:$C,'รับ-จ่าย ประจำวัน'!$B440,แพ็ค!AJ:AJ)+SUMIF(ธุรการ!$C:$C,'รับ-จ่าย ประจำวัน'!$B440,ธุรการ!AJ:AJ)+SUMIF(เส้นแต่งหน้าขนมปัง!$C:$C,'รับ-จ่าย ประจำวัน'!$B440,เส้นแต่งหน้าขนมปัง!AJ:AJ)+SUMIF('วางแผนBC,CJ'!$C:$C,'รับ-จ่าย ประจำวัน'!$B440,'วางแผนBC,CJ'!AJ:AJ)+SUMIF(RD!$C:$C,'รับ-จ่าย ประจำวัน'!$B440,RD!AJ:AJ)+SUMIF('FG,ออนไล,คัดแยก'!$C:$C,'รับ-จ่าย ประจำวัน'!$B440,'FG,ออนไล,คัดแยก'!AJ:AJ)</f>
        <v>0</v>
      </c>
      <c r="BR440" s="16">
        <f>SUMIF(เตรียมส่วนผสม!$C:$C,'รับ-จ่าย ประจำวัน'!$B440,เตรียมส่วนผสม!AK:AK)+SUMIF(กวนไส้!$C:$C,'รับ-จ่าย ประจำวัน'!$B440,กวนไส้!AK:AK)+SUMIF(ผลิต1!$C:$C,'รับ-จ่าย ประจำวัน'!$B440,ผลิต1!AK:AK)+SUMIF(ผลิต2!$C:$C,'รับ-จ่าย ประจำวัน'!$B440,ผลิต2!AK:AK)+SUMIF(เส้นแต่งหน้าขนมเค้ก!$C:$C,'รับ-จ่าย ประจำวัน'!$B440,เส้นแต่งหน้าขนมเค้ก!AK:AK)+SUMIF(แพ็ค!$C:$C,'รับ-จ่าย ประจำวัน'!$B440,แพ็ค!AK:AK)+SUMIF(ธุรการ!$C:$C,'รับ-จ่าย ประจำวัน'!$B440,ธุรการ!AK:AK)+SUMIF(เส้นแต่งหน้าขนมปัง!$C:$C,'รับ-จ่าย ประจำวัน'!$B440,เส้นแต่งหน้าขนมปัง!AK:AK)+SUMIF('วางแผนBC,CJ'!$C:$C,'รับ-จ่าย ประจำวัน'!$B440,'วางแผนBC,CJ'!AK:AK)+SUMIF(RD!$C:$C,'รับ-จ่าย ประจำวัน'!$B440,RD!AK:AK)+SUMIF('FG,ออนไล,คัดแยก'!$C:$C,'รับ-จ่าย ประจำวัน'!$B440,'FG,ออนไล,คัดแยก'!AK:AK)</f>
        <v>0</v>
      </c>
      <c r="BS440" s="16">
        <f>SUMIF(เตรียมส่วนผสม!$C:$C,'รับ-จ่าย ประจำวัน'!$B440,เตรียมส่วนผสม!AL:AL)+SUMIF(กวนไส้!$C:$C,'รับ-จ่าย ประจำวัน'!$B440,กวนไส้!AL:AL)+SUMIF(ผลิต1!$C:$C,'รับ-จ่าย ประจำวัน'!$B440,ผลิต1!AL:AL)+SUMIF(ผลิต2!$C:$C,'รับ-จ่าย ประจำวัน'!$B440,ผลิต2!AL:AL)+SUMIF(เส้นแต่งหน้าขนมเค้ก!$C:$C,'รับ-จ่าย ประจำวัน'!$B440,เส้นแต่งหน้าขนมเค้ก!AL:AL)+SUMIF(แพ็ค!$C:$C,'รับ-จ่าย ประจำวัน'!$B440,แพ็ค!AL:AL)+SUMIF(ธุรการ!$C:$C,'รับ-จ่าย ประจำวัน'!$B440,ธุรการ!AL:AL)+SUMIF(เส้นแต่งหน้าขนมปัง!$C:$C,'รับ-จ่าย ประจำวัน'!$B440,เส้นแต่งหน้าขนมปัง!AL:AL)+SUMIF('วางแผนBC,CJ'!$C:$C,'รับ-จ่าย ประจำวัน'!$B440,'วางแผนBC,CJ'!AL:AL)+SUMIF(RD!$C:$C,'รับ-จ่าย ประจำวัน'!$B440,RD!AL:AL)+SUMIF('FG,ออนไล,คัดแยก'!$C:$C,'รับ-จ่าย ประจำวัน'!$B440,'FG,ออนไล,คัดแยก'!AL:AL)</f>
        <v>0</v>
      </c>
      <c r="BT440" s="18">
        <f t="shared" si="93"/>
        <v>0</v>
      </c>
      <c r="BU440" s="116">
        <v>1870</v>
      </c>
      <c r="BV440" s="146">
        <f t="shared" si="94"/>
        <v>1870</v>
      </c>
      <c r="BW440" s="183">
        <v>30</v>
      </c>
      <c r="BX440" s="172">
        <f t="shared" si="89"/>
        <v>0</v>
      </c>
      <c r="BY440" s="188" t="e">
        <f t="shared" si="90"/>
        <v>#DIV/0!</v>
      </c>
      <c r="BZ440" s="180" t="e">
        <f t="shared" ca="1" si="95"/>
        <v>#DIV/0!</v>
      </c>
      <c r="CA440" s="97"/>
      <c r="CB440" s="97"/>
      <c r="CC440" s="97"/>
      <c r="CD440" s="97"/>
      <c r="CE440" s="97"/>
      <c r="CF440" s="97"/>
      <c r="CG440" s="97"/>
      <c r="CH440" s="97"/>
      <c r="CI440" s="97"/>
      <c r="CJ440" s="94"/>
      <c r="CK440" s="9">
        <f t="shared" si="91"/>
        <v>0</v>
      </c>
    </row>
    <row r="441" spans="1:89" hidden="1" x14ac:dyDescent="0.5">
      <c r="A441" s="149"/>
      <c r="B441" s="24">
        <v>1020201007</v>
      </c>
      <c r="C441" s="10" t="s">
        <v>1430</v>
      </c>
      <c r="D441" s="177" t="s">
        <v>91</v>
      </c>
      <c r="E441" s="28">
        <v>0</v>
      </c>
      <c r="F441" s="159" t="s">
        <v>1605</v>
      </c>
      <c r="G441" s="11" t="s">
        <v>62</v>
      </c>
      <c r="H441" s="12">
        <v>2450</v>
      </c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3"/>
      <c r="AF441" s="13"/>
      <c r="AG441" s="13"/>
      <c r="AH441" s="13"/>
      <c r="AI441" s="14"/>
      <c r="AJ441" s="14"/>
      <c r="AK441" s="14"/>
      <c r="AL441" s="14"/>
      <c r="AM441" s="14"/>
      <c r="AN441" s="15">
        <f t="shared" si="92"/>
        <v>0</v>
      </c>
      <c r="AO441" s="16">
        <f>SUMIF(เตรียมส่วนผสม!$C:$C,'รับ-จ่าย ประจำวัน'!$B441,เตรียมส่วนผสม!H:H)+SUMIF(กวนไส้!$C:$C,'รับ-จ่าย ประจำวัน'!$B441,กวนไส้!H:H)+SUMIF(ผลิต1!$C:$C,'รับ-จ่าย ประจำวัน'!$B441,ผลิต1!H:H)+SUMIF(ผลิต2!$C:$C,'รับ-จ่าย ประจำวัน'!$B441,ผลิต2!H:H)+SUMIF(เส้นแต่งหน้าขนมเค้ก!$C:$C,'รับ-จ่าย ประจำวัน'!$B441,เส้นแต่งหน้าขนมเค้ก!H:H)+SUMIF(แพ็ค!$C:$C,'รับ-จ่าย ประจำวัน'!$B441,แพ็ค!H:H)+SUMIF(ธุรการ!$C:$C,'รับ-จ่าย ประจำวัน'!$B441,ธุรการ!H:H)+SUMIF(เส้นแต่งหน้าขนมปัง!$C:$C,'รับ-จ่าย ประจำวัน'!$B441,เส้นแต่งหน้าขนมปัง!H:H)+SUMIF('วางแผนBC,CJ'!$C:$C,'รับ-จ่าย ประจำวัน'!$B441,'วางแผนBC,CJ'!H:H)+SUMIF(RD!$C:$C,'รับ-จ่าย ประจำวัน'!$B441,RD!H:H)+SUMIF('FG,ออนไล,คัดแยก'!$C:$C,'รับ-จ่าย ประจำวัน'!$B441,'FG,ออนไล,คัดแยก'!H:H)</f>
        <v>0</v>
      </c>
      <c r="AP441" s="16">
        <f>SUMIF(เตรียมส่วนผสม!$C:$C,'รับ-จ่าย ประจำวัน'!$B441,เตรียมส่วนผสม!I:I)+SUMIF(กวนไส้!$C:$C,'รับ-จ่าย ประจำวัน'!$B441,กวนไส้!I:I)+SUMIF(ผลิต1!$C:$C,'รับ-จ่าย ประจำวัน'!$B441,ผลิต1!I:I)+SUMIF(ผลิต2!$C:$C,'รับ-จ่าย ประจำวัน'!$B441,ผลิต2!I:I)+SUMIF(เส้นแต่งหน้าขนมเค้ก!$C:$C,'รับ-จ่าย ประจำวัน'!$B441,เส้นแต่งหน้าขนมเค้ก!I:I)+SUMIF(แพ็ค!$C:$C,'รับ-จ่าย ประจำวัน'!$B441,แพ็ค!I:I)+SUMIF(ธุรการ!$C:$C,'รับ-จ่าย ประจำวัน'!$B441,ธุรการ!I:I)+SUMIF(เส้นแต่งหน้าขนมปัง!$C:$C,'รับ-จ่าย ประจำวัน'!$B441,เส้นแต่งหน้าขนมปัง!I:I)+SUMIF('วางแผนBC,CJ'!$C:$C,'รับ-จ่าย ประจำวัน'!$B441,'วางแผนBC,CJ'!I:I)+SUMIF(RD!$C:$C,'รับ-จ่าย ประจำวัน'!$B441,RD!I:I)+SUMIF('FG,ออนไล,คัดแยก'!$C:$C,'รับ-จ่าย ประจำวัน'!$B441,'FG,ออนไล,คัดแยก'!I:I)</f>
        <v>0</v>
      </c>
      <c r="AQ441" s="16">
        <f>SUMIF(เตรียมส่วนผสม!$C:$C,'รับ-จ่าย ประจำวัน'!$B441,เตรียมส่วนผสม!J:J)+SUMIF(กวนไส้!$C:$C,'รับ-จ่าย ประจำวัน'!$B441,กวนไส้!J:J)+SUMIF(ผลิต1!$C:$C,'รับ-จ่าย ประจำวัน'!$B441,ผลิต1!J:J)+SUMIF(ผลิต2!$C:$C,'รับ-จ่าย ประจำวัน'!$B441,ผลิต2!J:J)+SUMIF(เส้นแต่งหน้าขนมเค้ก!$C:$C,'รับ-จ่าย ประจำวัน'!$B441,เส้นแต่งหน้าขนมเค้ก!J:J)+SUMIF(แพ็ค!$C:$C,'รับ-จ่าย ประจำวัน'!$B441,แพ็ค!J:J)+SUMIF(ธุรการ!$C:$C,'รับ-จ่าย ประจำวัน'!$B441,ธุรการ!J:J)+SUMIF(เส้นแต่งหน้าขนมปัง!$C:$C,'รับ-จ่าย ประจำวัน'!$B441,เส้นแต่งหน้าขนมปัง!J:J)+SUMIF('วางแผนBC,CJ'!$C:$C,'รับ-จ่าย ประจำวัน'!$B441,'วางแผนBC,CJ'!J:J)+SUMIF(RD!$C:$C,'รับ-จ่าย ประจำวัน'!$B441,RD!J:J)+SUMIF('FG,ออนไล,คัดแยก'!$C:$C,'รับ-จ่าย ประจำวัน'!$B441,'FG,ออนไล,คัดแยก'!J:J)</f>
        <v>0</v>
      </c>
      <c r="AR441" s="16">
        <f>SUMIF(เตรียมส่วนผสม!$C:$C,'รับ-จ่าย ประจำวัน'!$B441,เตรียมส่วนผสม!K:K)+SUMIF(กวนไส้!$C:$C,'รับ-จ่าย ประจำวัน'!$B441,กวนไส้!K:K)+SUMIF(ผลิต1!$C:$C,'รับ-จ่าย ประจำวัน'!$B441,ผลิต1!K:K)+SUMIF(ผลิต2!$C:$C,'รับ-จ่าย ประจำวัน'!$B441,ผลิต2!K:K)+SUMIF(เส้นแต่งหน้าขนมเค้ก!$C:$C,'รับ-จ่าย ประจำวัน'!$B441,เส้นแต่งหน้าขนมเค้ก!K:K)+SUMIF(แพ็ค!$C:$C,'รับ-จ่าย ประจำวัน'!$B441,แพ็ค!K:K)+SUMIF(ธุรการ!$C:$C,'รับ-จ่าย ประจำวัน'!$B441,ธุรการ!K:K)+SUMIF(เส้นแต่งหน้าขนมปัง!$C:$C,'รับ-จ่าย ประจำวัน'!$B441,เส้นแต่งหน้าขนมปัง!K:K)+SUMIF('วางแผนBC,CJ'!$C:$C,'รับ-จ่าย ประจำวัน'!$B441,'วางแผนBC,CJ'!K:K)+SUMIF(RD!$C:$C,'รับ-จ่าย ประจำวัน'!$B441,RD!K:K)+SUMIF('FG,ออนไล,คัดแยก'!$C:$C,'รับ-จ่าย ประจำวัน'!$B441,'FG,ออนไล,คัดแยก'!K:K)</f>
        <v>0</v>
      </c>
      <c r="AS441" s="16">
        <f>SUMIF(เตรียมส่วนผสม!$C:$C,'รับ-จ่าย ประจำวัน'!$B441,เตรียมส่วนผสม!L:L)+SUMIF(กวนไส้!$C:$C,'รับ-จ่าย ประจำวัน'!$B441,กวนไส้!L:L)+SUMIF(ผลิต1!$C:$C,'รับ-จ่าย ประจำวัน'!$B441,ผลิต1!L:L)+SUMIF(ผลิต2!$C:$C,'รับ-จ่าย ประจำวัน'!$B441,ผลิต2!L:L)+SUMIF(เส้นแต่งหน้าขนมเค้ก!$C:$C,'รับ-จ่าย ประจำวัน'!$B441,เส้นแต่งหน้าขนมเค้ก!L:L)+SUMIF(แพ็ค!$C:$C,'รับ-จ่าย ประจำวัน'!$B441,แพ็ค!L:L)+SUMIF(ธุรการ!$C:$C,'รับ-จ่าย ประจำวัน'!$B441,ธุรการ!L:L)+SUMIF(เส้นแต่งหน้าขนมปัง!$C:$C,'รับ-จ่าย ประจำวัน'!$B441,เส้นแต่งหน้าขนมปัง!L:L)+SUMIF('วางแผนBC,CJ'!$C:$C,'รับ-จ่าย ประจำวัน'!$B441,'วางแผนBC,CJ'!L:L)+SUMIF(RD!$C:$C,'รับ-จ่าย ประจำวัน'!$B441,RD!L:L)+SUMIF('FG,ออนไล,คัดแยก'!$C:$C,'รับ-จ่าย ประจำวัน'!$B441,'FG,ออนไล,คัดแยก'!L:L)</f>
        <v>0</v>
      </c>
      <c r="AT441" s="16">
        <f>SUMIF(เตรียมส่วนผสม!$C:$C,'รับ-จ่าย ประจำวัน'!$B441,เตรียมส่วนผสม!M:M)+SUMIF(กวนไส้!$C:$C,'รับ-จ่าย ประจำวัน'!$B441,กวนไส้!M:M)+SUMIF(ผลิต1!$C:$C,'รับ-จ่าย ประจำวัน'!$B441,ผลิต1!M:M)+SUMIF(ผลิต2!$C:$C,'รับ-จ่าย ประจำวัน'!$B441,ผลิต2!M:M)+SUMIF(เส้นแต่งหน้าขนมเค้ก!$C:$C,'รับ-จ่าย ประจำวัน'!$B441,เส้นแต่งหน้าขนมเค้ก!M:M)+SUMIF(แพ็ค!$C:$C,'รับ-จ่าย ประจำวัน'!$B441,แพ็ค!M:M)+SUMIF(ธุรการ!$C:$C,'รับ-จ่าย ประจำวัน'!$B441,ธุรการ!M:M)+SUMIF(เส้นแต่งหน้าขนมปัง!$C:$C,'รับ-จ่าย ประจำวัน'!$B441,เส้นแต่งหน้าขนมปัง!M:M)+SUMIF('วางแผนBC,CJ'!$C:$C,'รับ-จ่าย ประจำวัน'!$B441,'วางแผนBC,CJ'!M:M)+SUMIF(RD!$C:$C,'รับ-จ่าย ประจำวัน'!$B441,RD!M:M)+SUMIF('FG,ออนไล,คัดแยก'!$C:$C,'รับ-จ่าย ประจำวัน'!$B441,'FG,ออนไล,คัดแยก'!M:M)</f>
        <v>0</v>
      </c>
      <c r="AU441" s="16">
        <f>SUMIF(เตรียมส่วนผสม!$C:$C,'รับ-จ่าย ประจำวัน'!$B441,เตรียมส่วนผสม!N:N)+SUMIF(กวนไส้!$C:$C,'รับ-จ่าย ประจำวัน'!$B441,กวนไส้!N:N)+SUMIF(ผลิต1!$C:$C,'รับ-จ่าย ประจำวัน'!$B441,ผลิต1!N:N)+SUMIF(ผลิต2!$C:$C,'รับ-จ่าย ประจำวัน'!$B441,ผลิต2!N:N)+SUMIF(เส้นแต่งหน้าขนมเค้ก!$C:$C,'รับ-จ่าย ประจำวัน'!$B441,เส้นแต่งหน้าขนมเค้ก!N:N)+SUMIF(แพ็ค!$C:$C,'รับ-จ่าย ประจำวัน'!$B441,แพ็ค!N:N)+SUMIF(ธุรการ!$C:$C,'รับ-จ่าย ประจำวัน'!$B441,ธุรการ!N:N)+SUMIF(เส้นแต่งหน้าขนมปัง!$C:$C,'รับ-จ่าย ประจำวัน'!$B441,เส้นแต่งหน้าขนมปัง!N:N)+SUMIF('วางแผนBC,CJ'!$C:$C,'รับ-จ่าย ประจำวัน'!$B441,'วางแผนBC,CJ'!N:N)+SUMIF(RD!$C:$C,'รับ-จ่าย ประจำวัน'!$B441,RD!N:N)+SUMIF('FG,ออนไล,คัดแยก'!$C:$C,'รับ-จ่าย ประจำวัน'!$B441,'FG,ออนไล,คัดแยก'!N:N)</f>
        <v>0</v>
      </c>
      <c r="AV441" s="16">
        <f>SUMIF(เตรียมส่วนผสม!$C:$C,'รับ-จ่าย ประจำวัน'!$B441,เตรียมส่วนผสม!O:O)+SUMIF(กวนไส้!$C:$C,'รับ-จ่าย ประจำวัน'!$B441,กวนไส้!O:O)+SUMIF(ผลิต1!$C:$C,'รับ-จ่าย ประจำวัน'!$B441,ผลิต1!O:O)+SUMIF(ผลิต2!$C:$C,'รับ-จ่าย ประจำวัน'!$B441,ผลิต2!O:O)+SUMIF(เส้นแต่งหน้าขนมเค้ก!$C:$C,'รับ-จ่าย ประจำวัน'!$B441,เส้นแต่งหน้าขนมเค้ก!O:O)+SUMIF(แพ็ค!$C:$C,'รับ-จ่าย ประจำวัน'!$B441,แพ็ค!O:O)+SUMIF(ธุรการ!$C:$C,'รับ-จ่าย ประจำวัน'!$B441,ธุรการ!O:O)+SUMIF(เส้นแต่งหน้าขนมปัง!$C:$C,'รับ-จ่าย ประจำวัน'!$B441,เส้นแต่งหน้าขนมปัง!O:O)+SUMIF('วางแผนBC,CJ'!$C:$C,'รับ-จ่าย ประจำวัน'!$B441,'วางแผนBC,CJ'!O:O)+SUMIF(RD!$C:$C,'รับ-จ่าย ประจำวัน'!$B441,RD!O:O)+SUMIF('FG,ออนไล,คัดแยก'!$C:$C,'รับ-จ่าย ประจำวัน'!$B441,'FG,ออนไล,คัดแยก'!O:O)</f>
        <v>0</v>
      </c>
      <c r="AW441" s="16">
        <f>SUMIF(เตรียมส่วนผสม!$C:$C,'รับ-จ่าย ประจำวัน'!$B441,เตรียมส่วนผสม!P:P)+SUMIF(กวนไส้!$C:$C,'รับ-จ่าย ประจำวัน'!$B441,กวนไส้!P:P)+SUMIF(ผลิต1!$C:$C,'รับ-จ่าย ประจำวัน'!$B441,ผลิต1!P:P)+SUMIF(ผลิต2!$C:$C,'รับ-จ่าย ประจำวัน'!$B441,ผลิต2!P:P)+SUMIF(เส้นแต่งหน้าขนมเค้ก!$C:$C,'รับ-จ่าย ประจำวัน'!$B441,เส้นแต่งหน้าขนมเค้ก!P:P)+SUMIF(แพ็ค!$C:$C,'รับ-จ่าย ประจำวัน'!$B441,แพ็ค!P:P)+SUMIF(ธุรการ!$C:$C,'รับ-จ่าย ประจำวัน'!$B441,ธุรการ!P:P)+SUMIF(เส้นแต่งหน้าขนมปัง!$C:$C,'รับ-จ่าย ประจำวัน'!$B441,เส้นแต่งหน้าขนมปัง!P:P)+SUMIF('วางแผนBC,CJ'!$C:$C,'รับ-จ่าย ประจำวัน'!$B441,'วางแผนBC,CJ'!P:P)+SUMIF(RD!$C:$C,'รับ-จ่าย ประจำวัน'!$B441,RD!P:P)+SUMIF('FG,ออนไล,คัดแยก'!$C:$C,'รับ-จ่าย ประจำวัน'!$B441,'FG,ออนไล,คัดแยก'!P:P)</f>
        <v>0</v>
      </c>
      <c r="AX441" s="16">
        <f>SUMIF(เตรียมส่วนผสม!$C:$C,'รับ-จ่าย ประจำวัน'!$B441,เตรียมส่วนผสม!Q:Q)+SUMIF(กวนไส้!$C:$C,'รับ-จ่าย ประจำวัน'!$B441,กวนไส้!Q:Q)+SUMIF(ผลิต1!$C:$C,'รับ-จ่าย ประจำวัน'!$B441,ผลิต1!Q:Q)+SUMIF(ผลิต2!$C:$C,'รับ-จ่าย ประจำวัน'!$B441,ผลิต2!Q:Q)+SUMIF(เส้นแต่งหน้าขนมเค้ก!$C:$C,'รับ-จ่าย ประจำวัน'!$B441,เส้นแต่งหน้าขนมเค้ก!Q:Q)+SUMIF(แพ็ค!$C:$C,'รับ-จ่าย ประจำวัน'!$B441,แพ็ค!Q:Q)+SUMIF(ธุรการ!$C:$C,'รับ-จ่าย ประจำวัน'!$B441,ธุรการ!Q:Q)+SUMIF(เส้นแต่งหน้าขนมปัง!$C:$C,'รับ-จ่าย ประจำวัน'!$B441,เส้นแต่งหน้าขนมปัง!Q:Q)+SUMIF('วางแผนBC,CJ'!$C:$C,'รับ-จ่าย ประจำวัน'!$B441,'วางแผนBC,CJ'!Q:Q)+SUMIF(RD!$C:$C,'รับ-จ่าย ประจำวัน'!$B441,RD!Q:Q)+SUMIF('FG,ออนไล,คัดแยก'!$C:$C,'รับ-จ่าย ประจำวัน'!$B441,'FG,ออนไล,คัดแยก'!Q:Q)</f>
        <v>0</v>
      </c>
      <c r="AY441" s="16">
        <f>SUMIF(เตรียมส่วนผสม!$C:$C,'รับ-จ่าย ประจำวัน'!$B441,เตรียมส่วนผสม!R:R)+SUMIF(กวนไส้!$C:$C,'รับ-จ่าย ประจำวัน'!$B441,กวนไส้!R:R)+SUMIF(ผลิต1!$C:$C,'รับ-จ่าย ประจำวัน'!$B441,ผลิต1!R:R)+SUMIF(ผลิต2!$C:$C,'รับ-จ่าย ประจำวัน'!$B441,ผลิต2!R:R)+SUMIF(เส้นแต่งหน้าขนมเค้ก!$C:$C,'รับ-จ่าย ประจำวัน'!$B441,เส้นแต่งหน้าขนมเค้ก!R:R)+SUMIF(แพ็ค!$C:$C,'รับ-จ่าย ประจำวัน'!$B441,แพ็ค!R:R)+SUMIF(ธุรการ!$C:$C,'รับ-จ่าย ประจำวัน'!$B441,ธุรการ!R:R)+SUMIF(เส้นแต่งหน้าขนมปัง!$C:$C,'รับ-จ่าย ประจำวัน'!$B441,เส้นแต่งหน้าขนมปัง!R:R)+SUMIF('วางแผนBC,CJ'!$C:$C,'รับ-จ่าย ประจำวัน'!$B441,'วางแผนBC,CJ'!R:R)+SUMIF(RD!$C:$C,'รับ-จ่าย ประจำวัน'!$B441,RD!R:R)+SUMIF('FG,ออนไล,คัดแยก'!$C:$C,'รับ-จ่าย ประจำวัน'!$B441,'FG,ออนไล,คัดแยก'!R:R)</f>
        <v>0</v>
      </c>
      <c r="AZ441" s="16">
        <f>SUMIF(เตรียมส่วนผสม!$C:$C,'รับ-จ่าย ประจำวัน'!$B441,เตรียมส่วนผสม!S:S)+SUMIF(กวนไส้!$C:$C,'รับ-จ่าย ประจำวัน'!$B441,กวนไส้!S:S)+SUMIF(ผลิต1!$C:$C,'รับ-จ่าย ประจำวัน'!$B441,ผลิต1!S:S)+SUMIF(ผลิต2!$C:$C,'รับ-จ่าย ประจำวัน'!$B441,ผลิต2!S:S)+SUMIF(เส้นแต่งหน้าขนมเค้ก!$C:$C,'รับ-จ่าย ประจำวัน'!$B441,เส้นแต่งหน้าขนมเค้ก!S:S)+SUMIF(แพ็ค!$C:$C,'รับ-จ่าย ประจำวัน'!$B441,แพ็ค!S:S)+SUMIF(ธุรการ!$C:$C,'รับ-จ่าย ประจำวัน'!$B441,ธุรการ!S:S)+SUMIF(เส้นแต่งหน้าขนมปัง!$C:$C,'รับ-จ่าย ประจำวัน'!$B441,เส้นแต่งหน้าขนมปัง!S:S)+SUMIF('วางแผนBC,CJ'!$C:$C,'รับ-จ่าย ประจำวัน'!$B441,'วางแผนBC,CJ'!S:S)+SUMIF(RD!$C:$C,'รับ-จ่าย ประจำวัน'!$B441,RD!S:S)+SUMIF('FG,ออนไล,คัดแยก'!$C:$C,'รับ-จ่าย ประจำวัน'!$B441,'FG,ออนไล,คัดแยก'!S:S)</f>
        <v>0</v>
      </c>
      <c r="BA441" s="16">
        <f>SUMIF(เตรียมส่วนผสม!$C:$C,'รับ-จ่าย ประจำวัน'!$B441,เตรียมส่วนผสม!T:T)+SUMIF(กวนไส้!$C:$C,'รับ-จ่าย ประจำวัน'!$B441,กวนไส้!T:T)+SUMIF(ผลิต1!$C:$C,'รับ-จ่าย ประจำวัน'!$B441,ผลิต1!T:T)+SUMIF(ผลิต2!$C:$C,'รับ-จ่าย ประจำวัน'!$B441,ผลิต2!T:T)+SUMIF(เส้นแต่งหน้าขนมเค้ก!$C:$C,'รับ-จ่าย ประจำวัน'!$B441,เส้นแต่งหน้าขนมเค้ก!T:T)+SUMIF(แพ็ค!$C:$C,'รับ-จ่าย ประจำวัน'!$B441,แพ็ค!T:T)+SUMIF(ธุรการ!$C:$C,'รับ-จ่าย ประจำวัน'!$B441,ธุรการ!T:T)+SUMIF(เส้นแต่งหน้าขนมปัง!$C:$C,'รับ-จ่าย ประจำวัน'!$B441,เส้นแต่งหน้าขนมปัง!T:T)+SUMIF('วางแผนBC,CJ'!$C:$C,'รับ-จ่าย ประจำวัน'!$B441,'วางแผนBC,CJ'!T:T)+SUMIF(RD!$C:$C,'รับ-จ่าย ประจำวัน'!$B441,RD!T:T)+SUMIF('FG,ออนไล,คัดแยก'!$C:$C,'รับ-จ่าย ประจำวัน'!$B441,'FG,ออนไล,คัดแยก'!T:T)</f>
        <v>0</v>
      </c>
      <c r="BB441" s="16">
        <f>SUMIF(เตรียมส่วนผสม!$C:$C,'รับ-จ่าย ประจำวัน'!$B441,เตรียมส่วนผสม!U:U)+SUMIF(กวนไส้!$C:$C,'รับ-จ่าย ประจำวัน'!$B441,กวนไส้!U:U)+SUMIF(ผลิต1!$C:$C,'รับ-จ่าย ประจำวัน'!$B441,ผลิต1!U:U)+SUMIF(ผลิต2!$C:$C,'รับ-จ่าย ประจำวัน'!$B441,ผลิต2!U:U)+SUMIF(เส้นแต่งหน้าขนมเค้ก!$C:$C,'รับ-จ่าย ประจำวัน'!$B441,เส้นแต่งหน้าขนมเค้ก!U:U)+SUMIF(แพ็ค!$C:$C,'รับ-จ่าย ประจำวัน'!$B441,แพ็ค!U:U)+SUMIF(ธุรการ!$C:$C,'รับ-จ่าย ประจำวัน'!$B441,ธุรการ!U:U)+SUMIF(เส้นแต่งหน้าขนมปัง!$C:$C,'รับ-จ่าย ประจำวัน'!$B441,เส้นแต่งหน้าขนมปัง!U:U)+SUMIF('วางแผนBC,CJ'!$C:$C,'รับ-จ่าย ประจำวัน'!$B441,'วางแผนBC,CJ'!U:U)+SUMIF(RD!$C:$C,'รับ-จ่าย ประจำวัน'!$B441,RD!U:U)+SUMIF('FG,ออนไล,คัดแยก'!$C:$C,'รับ-จ่าย ประจำวัน'!$B441,'FG,ออนไล,คัดแยก'!U:U)</f>
        <v>0</v>
      </c>
      <c r="BC441" s="16">
        <f>SUMIF(เตรียมส่วนผสม!$C:$C,'รับ-จ่าย ประจำวัน'!$B441,เตรียมส่วนผสม!V:V)+SUMIF(กวนไส้!$C:$C,'รับ-จ่าย ประจำวัน'!$B441,กวนไส้!V:V)+SUMIF(ผลิต1!$C:$C,'รับ-จ่าย ประจำวัน'!$B441,ผลิต1!V:V)+SUMIF(ผลิต2!$C:$C,'รับ-จ่าย ประจำวัน'!$B441,ผลิต2!V:V)+SUMIF(เส้นแต่งหน้าขนมเค้ก!$C:$C,'รับ-จ่าย ประจำวัน'!$B441,เส้นแต่งหน้าขนมเค้ก!V:V)+SUMIF(แพ็ค!$C:$C,'รับ-จ่าย ประจำวัน'!$B441,แพ็ค!V:V)+SUMIF(ธุรการ!$C:$C,'รับ-จ่าย ประจำวัน'!$B441,ธุรการ!V:V)+SUMIF(เส้นแต่งหน้าขนมปัง!$C:$C,'รับ-จ่าย ประจำวัน'!$B441,เส้นแต่งหน้าขนมปัง!V:V)+SUMIF('วางแผนBC,CJ'!$C:$C,'รับ-จ่าย ประจำวัน'!$B441,'วางแผนBC,CJ'!V:V)+SUMIF(RD!$C:$C,'รับ-จ่าย ประจำวัน'!$B441,RD!V:V)+SUMIF('FG,ออนไล,คัดแยก'!$C:$C,'รับ-จ่าย ประจำวัน'!$B441,'FG,ออนไล,คัดแยก'!V:V)</f>
        <v>0</v>
      </c>
      <c r="BD441" s="16">
        <f>SUMIF(เตรียมส่วนผสม!$C:$C,'รับ-จ่าย ประจำวัน'!$B441,เตรียมส่วนผสม!W:W)+SUMIF(กวนไส้!$C:$C,'รับ-จ่าย ประจำวัน'!$B441,กวนไส้!W:W)+SUMIF(ผลิต1!$C:$C,'รับ-จ่าย ประจำวัน'!$B441,ผลิต1!W:W)+SUMIF(ผลิต2!$C:$C,'รับ-จ่าย ประจำวัน'!$B441,ผลิต2!W:W)+SUMIF(เส้นแต่งหน้าขนมเค้ก!$C:$C,'รับ-จ่าย ประจำวัน'!$B441,เส้นแต่งหน้าขนมเค้ก!W:W)+SUMIF(แพ็ค!$C:$C,'รับ-จ่าย ประจำวัน'!$B441,แพ็ค!W:W)+SUMIF(ธุรการ!$C:$C,'รับ-จ่าย ประจำวัน'!$B441,ธุรการ!W:W)+SUMIF(เส้นแต่งหน้าขนมปัง!$C:$C,'รับ-จ่าย ประจำวัน'!$B441,เส้นแต่งหน้าขนมปัง!W:W)+SUMIF('วางแผนBC,CJ'!$C:$C,'รับ-จ่าย ประจำวัน'!$B441,'วางแผนBC,CJ'!W:W)+SUMIF(RD!$C:$C,'รับ-จ่าย ประจำวัน'!$B441,RD!W:W)+SUMIF('FG,ออนไล,คัดแยก'!$C:$C,'รับ-จ่าย ประจำวัน'!$B441,'FG,ออนไล,คัดแยก'!W:W)</f>
        <v>0</v>
      </c>
      <c r="BE441" s="16">
        <f>SUMIF(เตรียมส่วนผสม!$C:$C,'รับ-จ่าย ประจำวัน'!$B441,เตรียมส่วนผสม!X:X)+SUMIF(กวนไส้!$C:$C,'รับ-จ่าย ประจำวัน'!$B441,กวนไส้!X:X)+SUMIF(ผลิต1!$C:$C,'รับ-จ่าย ประจำวัน'!$B441,ผลิต1!X:X)+SUMIF(ผลิต2!$C:$C,'รับ-จ่าย ประจำวัน'!$B441,ผลิต2!X:X)+SUMIF(เส้นแต่งหน้าขนมเค้ก!$C:$C,'รับ-จ่าย ประจำวัน'!$B441,เส้นแต่งหน้าขนมเค้ก!X:X)+SUMIF(แพ็ค!$C:$C,'รับ-จ่าย ประจำวัน'!$B441,แพ็ค!X:X)+SUMIF(ธุรการ!$C:$C,'รับ-จ่าย ประจำวัน'!$B441,ธุรการ!X:X)+SUMIF(เส้นแต่งหน้าขนมปัง!$C:$C,'รับ-จ่าย ประจำวัน'!$B441,เส้นแต่งหน้าขนมปัง!X:X)+SUMIF('วางแผนBC,CJ'!$C:$C,'รับ-จ่าย ประจำวัน'!$B441,'วางแผนBC,CJ'!X:X)+SUMIF(RD!$C:$C,'รับ-จ่าย ประจำวัน'!$B441,RD!X:X)+SUMIF('FG,ออนไล,คัดแยก'!$C:$C,'รับ-จ่าย ประจำวัน'!$B441,'FG,ออนไล,คัดแยก'!X:X)</f>
        <v>0</v>
      </c>
      <c r="BF441" s="16">
        <f>SUMIF(เตรียมส่วนผสม!$C:$C,'รับ-จ่าย ประจำวัน'!$B441,เตรียมส่วนผสม!Y:Y)+SUMIF(กวนไส้!$C:$C,'รับ-จ่าย ประจำวัน'!$B441,กวนไส้!Y:Y)+SUMIF(ผลิต1!$C:$C,'รับ-จ่าย ประจำวัน'!$B441,ผลิต1!Y:Y)+SUMIF(ผลิต2!$C:$C,'รับ-จ่าย ประจำวัน'!$B441,ผลิต2!Y:Y)+SUMIF(เส้นแต่งหน้าขนมเค้ก!$C:$C,'รับ-จ่าย ประจำวัน'!$B441,เส้นแต่งหน้าขนมเค้ก!Y:Y)+SUMIF(แพ็ค!$C:$C,'รับ-จ่าย ประจำวัน'!$B441,แพ็ค!Y:Y)+SUMIF(ธุรการ!$C:$C,'รับ-จ่าย ประจำวัน'!$B441,ธุรการ!Y:Y)+SUMIF(เส้นแต่งหน้าขนมปัง!$C:$C,'รับ-จ่าย ประจำวัน'!$B441,เส้นแต่งหน้าขนมปัง!Y:Y)+SUMIF('วางแผนBC,CJ'!$C:$C,'รับ-จ่าย ประจำวัน'!$B441,'วางแผนBC,CJ'!Y:Y)+SUMIF(RD!$C:$C,'รับ-จ่าย ประจำวัน'!$B441,RD!Y:Y)+SUMIF('FG,ออนไล,คัดแยก'!$C:$C,'รับ-จ่าย ประจำวัน'!$B441,'FG,ออนไล,คัดแยก'!Y:Y)</f>
        <v>0</v>
      </c>
      <c r="BG441" s="16">
        <f>SUMIF(เตรียมส่วนผสม!$C:$C,'รับ-จ่าย ประจำวัน'!$B441,เตรียมส่วนผสม!Z:Z)+SUMIF(กวนไส้!$C:$C,'รับ-จ่าย ประจำวัน'!$B441,กวนไส้!Z:Z)+SUMIF(ผลิต1!$C:$C,'รับ-จ่าย ประจำวัน'!$B441,ผลิต1!Z:Z)+SUMIF(ผลิต2!$C:$C,'รับ-จ่าย ประจำวัน'!$B441,ผลิต2!Z:Z)+SUMIF(เส้นแต่งหน้าขนมเค้ก!$C:$C,'รับ-จ่าย ประจำวัน'!$B441,เส้นแต่งหน้าขนมเค้ก!Z:Z)+SUMIF(แพ็ค!$C:$C,'รับ-จ่าย ประจำวัน'!$B441,แพ็ค!Z:Z)+SUMIF(ธุรการ!$C:$C,'รับ-จ่าย ประจำวัน'!$B441,ธุรการ!Z:Z)+SUMIF(เส้นแต่งหน้าขนมปัง!$C:$C,'รับ-จ่าย ประจำวัน'!$B441,เส้นแต่งหน้าขนมปัง!Z:Z)+SUMIF('วางแผนBC,CJ'!$C:$C,'รับ-จ่าย ประจำวัน'!$B441,'วางแผนBC,CJ'!Z:Z)+SUMIF(RD!$C:$C,'รับ-จ่าย ประจำวัน'!$B441,RD!Z:Z)+SUMIF('FG,ออนไล,คัดแยก'!$C:$C,'รับ-จ่าย ประจำวัน'!$B441,'FG,ออนไล,คัดแยก'!Z:Z)</f>
        <v>0</v>
      </c>
      <c r="BH441" s="16">
        <f>SUMIF(เตรียมส่วนผสม!$C:$C,'รับ-จ่าย ประจำวัน'!$B441,เตรียมส่วนผสม!AA:AA)+SUMIF(กวนไส้!$C:$C,'รับ-จ่าย ประจำวัน'!$B441,กวนไส้!AA:AA)+SUMIF(ผลิต1!$C:$C,'รับ-จ่าย ประจำวัน'!$B441,ผลิต1!AA:AA)+SUMIF(ผลิต2!$C:$C,'รับ-จ่าย ประจำวัน'!$B441,ผลิต2!AA:AA)+SUMIF(เส้นแต่งหน้าขนมเค้ก!$C:$C,'รับ-จ่าย ประจำวัน'!$B441,เส้นแต่งหน้าขนมเค้ก!AA:AA)+SUMIF(แพ็ค!$C:$C,'รับ-จ่าย ประจำวัน'!$B441,แพ็ค!AA:AA)+SUMIF(ธุรการ!$C:$C,'รับ-จ่าย ประจำวัน'!$B441,ธุรการ!AA:AA)+SUMIF(เส้นแต่งหน้าขนมปัง!$C:$C,'รับ-จ่าย ประจำวัน'!$B441,เส้นแต่งหน้าขนมปัง!AA:AA)+SUMIF('วางแผนBC,CJ'!$C:$C,'รับ-จ่าย ประจำวัน'!$B441,'วางแผนBC,CJ'!AA:AA)+SUMIF(RD!$C:$C,'รับ-จ่าย ประจำวัน'!$B441,RD!AA:AA)+SUMIF('FG,ออนไล,คัดแยก'!$C:$C,'รับ-จ่าย ประจำวัน'!$B441,'FG,ออนไล,คัดแยก'!AA:AA)</f>
        <v>0</v>
      </c>
      <c r="BI441" s="16">
        <f>SUMIF(เตรียมส่วนผสม!$C:$C,'รับ-จ่าย ประจำวัน'!$B441,เตรียมส่วนผสม!AB:AB)+SUMIF(กวนไส้!$C:$C,'รับ-จ่าย ประจำวัน'!$B441,กวนไส้!AB:AB)+SUMIF(ผลิต1!$C:$C,'รับ-จ่าย ประจำวัน'!$B441,ผลิต1!AB:AB)+SUMIF(ผลิต2!$C:$C,'รับ-จ่าย ประจำวัน'!$B441,ผลิต2!AB:AB)+SUMIF(เส้นแต่งหน้าขนมเค้ก!$C:$C,'รับ-จ่าย ประจำวัน'!$B441,เส้นแต่งหน้าขนมเค้ก!AB:AB)+SUMIF(แพ็ค!$C:$C,'รับ-จ่าย ประจำวัน'!$B441,แพ็ค!AB:AB)+SUMIF(ธุรการ!$C:$C,'รับ-จ่าย ประจำวัน'!$B441,ธุรการ!AB:AB)+SUMIF(เส้นแต่งหน้าขนมปัง!$C:$C,'รับ-จ่าย ประจำวัน'!$B441,เส้นแต่งหน้าขนมปัง!AB:AB)+SUMIF('วางแผนBC,CJ'!$C:$C,'รับ-จ่าย ประจำวัน'!$B441,'วางแผนBC,CJ'!AB:AB)+SUMIF(RD!$C:$C,'รับ-จ่าย ประจำวัน'!$B441,RD!AB:AB)+SUMIF('FG,ออนไล,คัดแยก'!$C:$C,'รับ-จ่าย ประจำวัน'!$B441,'FG,ออนไล,คัดแยก'!AB:AB)</f>
        <v>0</v>
      </c>
      <c r="BJ441" s="16">
        <f>SUMIF(เตรียมส่วนผสม!$C:$C,'รับ-จ่าย ประจำวัน'!$B441,เตรียมส่วนผสม!AC:AC)+SUMIF(กวนไส้!$C:$C,'รับ-จ่าย ประจำวัน'!$B441,กวนไส้!AC:AC)+SUMIF(ผลิต1!$C:$C,'รับ-จ่าย ประจำวัน'!$B441,ผลิต1!AC:AC)+SUMIF(ผลิต2!$C:$C,'รับ-จ่าย ประจำวัน'!$B441,ผลิต2!AC:AC)+SUMIF(เส้นแต่งหน้าขนมเค้ก!$C:$C,'รับ-จ่าย ประจำวัน'!$B441,เส้นแต่งหน้าขนมเค้ก!AC:AC)+SUMIF(แพ็ค!$C:$C,'รับ-จ่าย ประจำวัน'!$B441,แพ็ค!AC:AC)+SUMIF(ธุรการ!$C:$C,'รับ-จ่าย ประจำวัน'!$B441,ธุรการ!AC:AC)+SUMIF(เส้นแต่งหน้าขนมปัง!$C:$C,'รับ-จ่าย ประจำวัน'!$B441,เส้นแต่งหน้าขนมปัง!AC:AC)+SUMIF('วางแผนBC,CJ'!$C:$C,'รับ-จ่าย ประจำวัน'!$B441,'วางแผนBC,CJ'!AC:AC)+SUMIF(RD!$C:$C,'รับ-จ่าย ประจำวัน'!$B441,RD!AC:AC)+SUMIF('FG,ออนไล,คัดแยก'!$C:$C,'รับ-จ่าย ประจำวัน'!$B441,'FG,ออนไล,คัดแยก'!AC:AC)</f>
        <v>0</v>
      </c>
      <c r="BK441" s="16">
        <f>SUMIF(เตรียมส่วนผสม!$C:$C,'รับ-จ่าย ประจำวัน'!$B441,เตรียมส่วนผสม!AD:AD)+SUMIF(กวนไส้!$C:$C,'รับ-จ่าย ประจำวัน'!$B441,กวนไส้!AD:AD)+SUMIF(ผลิต1!$C:$C,'รับ-จ่าย ประจำวัน'!$B441,ผลิต1!AD:AD)+SUMIF(ผลิต2!$C:$C,'รับ-จ่าย ประจำวัน'!$B441,ผลิต2!AD:AD)+SUMIF(เส้นแต่งหน้าขนมเค้ก!$C:$C,'รับ-จ่าย ประจำวัน'!$B441,เส้นแต่งหน้าขนมเค้ก!AD:AD)+SUMIF(แพ็ค!$C:$C,'รับ-จ่าย ประจำวัน'!$B441,แพ็ค!AD:AD)+SUMIF(ธุรการ!$C:$C,'รับ-จ่าย ประจำวัน'!$B441,ธุรการ!AD:AD)+SUMIF(เส้นแต่งหน้าขนมปัง!$C:$C,'รับ-จ่าย ประจำวัน'!$B441,เส้นแต่งหน้าขนมปัง!AD:AD)+SUMIF('วางแผนBC,CJ'!$C:$C,'รับ-จ่าย ประจำวัน'!$B441,'วางแผนBC,CJ'!AD:AD)+SUMIF(RD!$C:$C,'รับ-จ่าย ประจำวัน'!$B441,RD!AD:AD)+SUMIF('FG,ออนไล,คัดแยก'!$C:$C,'รับ-จ่าย ประจำวัน'!$B441,'FG,ออนไล,คัดแยก'!AD:AD)</f>
        <v>0</v>
      </c>
      <c r="BL441" s="16">
        <f>SUMIF(เตรียมส่วนผสม!$C:$C,'รับ-จ่าย ประจำวัน'!$B441,เตรียมส่วนผสม!AE:AE)+SUMIF(กวนไส้!$C:$C,'รับ-จ่าย ประจำวัน'!$B441,กวนไส้!AE:AE)+SUMIF(ผลิต1!$C:$C,'รับ-จ่าย ประจำวัน'!$B441,ผลิต1!AE:AE)+SUMIF(ผลิต2!$C:$C,'รับ-จ่าย ประจำวัน'!$B441,ผลิต2!AE:AE)+SUMIF(เส้นแต่งหน้าขนมเค้ก!$C:$C,'รับ-จ่าย ประจำวัน'!$B441,เส้นแต่งหน้าขนมเค้ก!AE:AE)+SUMIF(แพ็ค!$C:$C,'รับ-จ่าย ประจำวัน'!$B441,แพ็ค!AE:AE)+SUMIF(ธุรการ!$C:$C,'รับ-จ่าย ประจำวัน'!$B441,ธุรการ!AE:AE)+SUMIF(เส้นแต่งหน้าขนมปัง!$C:$C,'รับ-จ่าย ประจำวัน'!$B441,เส้นแต่งหน้าขนมปัง!AE:AE)+SUMIF('วางแผนBC,CJ'!$C:$C,'รับ-จ่าย ประจำวัน'!$B441,'วางแผนBC,CJ'!AE:AE)+SUMIF(RD!$C:$C,'รับ-จ่าย ประจำวัน'!$B441,RD!AE:AE)+SUMIF('FG,ออนไล,คัดแยก'!$C:$C,'รับ-จ่าย ประจำวัน'!$B441,'FG,ออนไล,คัดแยก'!AE:AE)</f>
        <v>0</v>
      </c>
      <c r="BM441" s="16">
        <f>SUMIF(เตรียมส่วนผสม!$C:$C,'รับ-จ่าย ประจำวัน'!$B441,เตรียมส่วนผสม!AF:AF)+SUMIF(กวนไส้!$C:$C,'รับ-จ่าย ประจำวัน'!$B441,กวนไส้!AF:AF)+SUMIF(ผลิต1!$C:$C,'รับ-จ่าย ประจำวัน'!$B441,ผลิต1!AF:AF)+SUMIF(ผลิต2!$C:$C,'รับ-จ่าย ประจำวัน'!$B441,ผลิต2!AF:AF)+SUMIF(เส้นแต่งหน้าขนมเค้ก!$C:$C,'รับ-จ่าย ประจำวัน'!$B441,เส้นแต่งหน้าขนมเค้ก!AF:AF)+SUMIF(แพ็ค!$C:$C,'รับ-จ่าย ประจำวัน'!$B441,แพ็ค!AF:AF)+SUMIF(ธุรการ!$C:$C,'รับ-จ่าย ประจำวัน'!$B441,ธุรการ!AF:AF)+SUMIF(เส้นแต่งหน้าขนมปัง!$C:$C,'รับ-จ่าย ประจำวัน'!$B441,เส้นแต่งหน้าขนมปัง!AF:AF)+SUMIF('วางแผนBC,CJ'!$C:$C,'รับ-จ่าย ประจำวัน'!$B441,'วางแผนBC,CJ'!AF:AF)+SUMIF(RD!$C:$C,'รับ-จ่าย ประจำวัน'!$B441,RD!AF:AF)+SUMIF('FG,ออนไล,คัดแยก'!$C:$C,'รับ-จ่าย ประจำวัน'!$B441,'FG,ออนไล,คัดแยก'!AF:AF)</f>
        <v>0</v>
      </c>
      <c r="BN441" s="16">
        <f>SUMIF(เตรียมส่วนผสม!$C:$C,'รับ-จ่าย ประจำวัน'!$B441,เตรียมส่วนผสม!AG:AG)+SUMIF(กวนไส้!$C:$C,'รับ-จ่าย ประจำวัน'!$B441,กวนไส้!AG:AG)+SUMIF(ผลิต1!$C:$C,'รับ-จ่าย ประจำวัน'!$B441,ผลิต1!AG:AG)+SUMIF(ผลิต2!$C:$C,'รับ-จ่าย ประจำวัน'!$B441,ผลิต2!AG:AG)+SUMIF(เส้นแต่งหน้าขนมเค้ก!$C:$C,'รับ-จ่าย ประจำวัน'!$B441,เส้นแต่งหน้าขนมเค้ก!AG:AG)+SUMIF(แพ็ค!$C:$C,'รับ-จ่าย ประจำวัน'!$B441,แพ็ค!AG:AG)+SUMIF(ธุรการ!$C:$C,'รับ-จ่าย ประจำวัน'!$B441,ธุรการ!AG:AG)+SUMIF(เส้นแต่งหน้าขนมปัง!$C:$C,'รับ-จ่าย ประจำวัน'!$B441,เส้นแต่งหน้าขนมปัง!AG:AG)+SUMIF('วางแผนBC,CJ'!$C:$C,'รับ-จ่าย ประจำวัน'!$B441,'วางแผนBC,CJ'!AG:AG)+SUMIF(RD!$C:$C,'รับ-จ่าย ประจำวัน'!$B441,RD!AG:AG)+SUMIF('FG,ออนไล,คัดแยก'!$C:$C,'รับ-จ่าย ประจำวัน'!$B441,'FG,ออนไล,คัดแยก'!AG:AG)</f>
        <v>0</v>
      </c>
      <c r="BO441" s="16">
        <f>SUMIF(เตรียมส่วนผสม!$C:$C,'รับ-จ่าย ประจำวัน'!$B441,เตรียมส่วนผสม!AH:AH)+SUMIF(กวนไส้!$C:$C,'รับ-จ่าย ประจำวัน'!$B441,กวนไส้!AH:AH)+SUMIF(ผลิต1!$C:$C,'รับ-จ่าย ประจำวัน'!$B441,ผลิต1!AH:AH)+SUMIF(ผลิต2!$C:$C,'รับ-จ่าย ประจำวัน'!$B441,ผลิต2!AH:AH)+SUMIF(เส้นแต่งหน้าขนมเค้ก!$C:$C,'รับ-จ่าย ประจำวัน'!$B441,เส้นแต่งหน้าขนมเค้ก!AH:AH)+SUMIF(แพ็ค!$C:$C,'รับ-จ่าย ประจำวัน'!$B441,แพ็ค!AH:AH)+SUMIF(ธุรการ!$C:$C,'รับ-จ่าย ประจำวัน'!$B441,ธุรการ!AH:AH)+SUMIF(เส้นแต่งหน้าขนมปัง!$C:$C,'รับ-จ่าย ประจำวัน'!$B441,เส้นแต่งหน้าขนมปัง!AH:AH)+SUMIF('วางแผนBC,CJ'!$C:$C,'รับ-จ่าย ประจำวัน'!$B441,'วางแผนBC,CJ'!AH:AH)+SUMIF(RD!$C:$C,'รับ-จ่าย ประจำวัน'!$B441,RD!AH:AH)+SUMIF('FG,ออนไล,คัดแยก'!$C:$C,'รับ-จ่าย ประจำวัน'!$B441,'FG,ออนไล,คัดแยก'!AH:AH)</f>
        <v>0</v>
      </c>
      <c r="BP441" s="16">
        <f>SUMIF(เตรียมส่วนผสม!$C:$C,'รับ-จ่าย ประจำวัน'!$B441,เตรียมส่วนผสม!AI:AI)+SUMIF(กวนไส้!$C:$C,'รับ-จ่าย ประจำวัน'!$B441,กวนไส้!AI:AI)+SUMIF(ผลิต1!$C:$C,'รับ-จ่าย ประจำวัน'!$B441,ผลิต1!AI:AI)+SUMIF(ผลิต2!$C:$C,'รับ-จ่าย ประจำวัน'!$B441,ผลิต2!AI:AI)+SUMIF(เส้นแต่งหน้าขนมเค้ก!$C:$C,'รับ-จ่าย ประจำวัน'!$B441,เส้นแต่งหน้าขนมเค้ก!AI:AI)+SUMIF(แพ็ค!$C:$C,'รับ-จ่าย ประจำวัน'!$B441,แพ็ค!AI:AI)+SUMIF(ธุรการ!$C:$C,'รับ-จ่าย ประจำวัน'!$B441,ธุรการ!AI:AI)+SUMIF(เส้นแต่งหน้าขนมปัง!$C:$C,'รับ-จ่าย ประจำวัน'!$B441,เส้นแต่งหน้าขนมปัง!AI:AI)+SUMIF('วางแผนBC,CJ'!$C:$C,'รับ-จ่าย ประจำวัน'!$B441,'วางแผนBC,CJ'!AI:AI)+SUMIF(RD!$C:$C,'รับ-จ่าย ประจำวัน'!$B441,RD!AI:AI)+SUMIF('FG,ออนไล,คัดแยก'!$C:$C,'รับ-จ่าย ประจำวัน'!$B441,'FG,ออนไล,คัดแยก'!AI:AI)</f>
        <v>0</v>
      </c>
      <c r="BQ441" s="16">
        <f>SUMIF(เตรียมส่วนผสม!$C:$C,'รับ-จ่าย ประจำวัน'!$B441,เตรียมส่วนผสม!AJ:AJ)+SUMIF(กวนไส้!$C:$C,'รับ-จ่าย ประจำวัน'!$B441,กวนไส้!AJ:AJ)+SUMIF(ผลิต1!$C:$C,'รับ-จ่าย ประจำวัน'!$B441,ผลิต1!AJ:AJ)+SUMIF(ผลิต2!$C:$C,'รับ-จ่าย ประจำวัน'!$B441,ผลิต2!AJ:AJ)+SUMIF(เส้นแต่งหน้าขนมเค้ก!$C:$C,'รับ-จ่าย ประจำวัน'!$B441,เส้นแต่งหน้าขนมเค้ก!AJ:AJ)+SUMIF(แพ็ค!$C:$C,'รับ-จ่าย ประจำวัน'!$B441,แพ็ค!AJ:AJ)+SUMIF(ธุรการ!$C:$C,'รับ-จ่าย ประจำวัน'!$B441,ธุรการ!AJ:AJ)+SUMIF(เส้นแต่งหน้าขนมปัง!$C:$C,'รับ-จ่าย ประจำวัน'!$B441,เส้นแต่งหน้าขนมปัง!AJ:AJ)+SUMIF('วางแผนBC,CJ'!$C:$C,'รับ-จ่าย ประจำวัน'!$B441,'วางแผนBC,CJ'!AJ:AJ)+SUMIF(RD!$C:$C,'รับ-จ่าย ประจำวัน'!$B441,RD!AJ:AJ)+SUMIF('FG,ออนไล,คัดแยก'!$C:$C,'รับ-จ่าย ประจำวัน'!$B441,'FG,ออนไล,คัดแยก'!AJ:AJ)</f>
        <v>0</v>
      </c>
      <c r="BR441" s="16">
        <f>SUMIF(เตรียมส่วนผสม!$C:$C,'รับ-จ่าย ประจำวัน'!$B441,เตรียมส่วนผสม!AK:AK)+SUMIF(กวนไส้!$C:$C,'รับ-จ่าย ประจำวัน'!$B441,กวนไส้!AK:AK)+SUMIF(ผลิต1!$C:$C,'รับ-จ่าย ประจำวัน'!$B441,ผลิต1!AK:AK)+SUMIF(ผลิต2!$C:$C,'รับ-จ่าย ประจำวัน'!$B441,ผลิต2!AK:AK)+SUMIF(เส้นแต่งหน้าขนมเค้ก!$C:$C,'รับ-จ่าย ประจำวัน'!$B441,เส้นแต่งหน้าขนมเค้ก!AK:AK)+SUMIF(แพ็ค!$C:$C,'รับ-จ่าย ประจำวัน'!$B441,แพ็ค!AK:AK)+SUMIF(ธุรการ!$C:$C,'รับ-จ่าย ประจำวัน'!$B441,ธุรการ!AK:AK)+SUMIF(เส้นแต่งหน้าขนมปัง!$C:$C,'รับ-จ่าย ประจำวัน'!$B441,เส้นแต่งหน้าขนมปัง!AK:AK)+SUMIF('วางแผนBC,CJ'!$C:$C,'รับ-จ่าย ประจำวัน'!$B441,'วางแผนBC,CJ'!AK:AK)+SUMIF(RD!$C:$C,'รับ-จ่าย ประจำวัน'!$B441,RD!AK:AK)+SUMIF('FG,ออนไล,คัดแยก'!$C:$C,'รับ-จ่าย ประจำวัน'!$B441,'FG,ออนไล,คัดแยก'!AK:AK)</f>
        <v>0</v>
      </c>
      <c r="BS441" s="16">
        <f>SUMIF(เตรียมส่วนผสม!$C:$C,'รับ-จ่าย ประจำวัน'!$B441,เตรียมส่วนผสม!AL:AL)+SUMIF(กวนไส้!$C:$C,'รับ-จ่าย ประจำวัน'!$B441,กวนไส้!AL:AL)+SUMIF(ผลิต1!$C:$C,'รับ-จ่าย ประจำวัน'!$B441,ผลิต1!AL:AL)+SUMIF(ผลิต2!$C:$C,'รับ-จ่าย ประจำวัน'!$B441,ผลิต2!AL:AL)+SUMIF(เส้นแต่งหน้าขนมเค้ก!$C:$C,'รับ-จ่าย ประจำวัน'!$B441,เส้นแต่งหน้าขนมเค้ก!AL:AL)+SUMIF(แพ็ค!$C:$C,'รับ-จ่าย ประจำวัน'!$B441,แพ็ค!AL:AL)+SUMIF(ธุรการ!$C:$C,'รับ-จ่าย ประจำวัน'!$B441,ธุรการ!AL:AL)+SUMIF(เส้นแต่งหน้าขนมปัง!$C:$C,'รับ-จ่าย ประจำวัน'!$B441,เส้นแต่งหน้าขนมปัง!AL:AL)+SUMIF('วางแผนBC,CJ'!$C:$C,'รับ-จ่าย ประจำวัน'!$B441,'วางแผนBC,CJ'!AL:AL)+SUMIF(RD!$C:$C,'รับ-จ่าย ประจำวัน'!$B441,RD!AL:AL)+SUMIF('FG,ออนไล,คัดแยก'!$C:$C,'รับ-จ่าย ประจำวัน'!$B441,'FG,ออนไล,คัดแยก'!AL:AL)</f>
        <v>0</v>
      </c>
      <c r="BT441" s="18">
        <f t="shared" si="93"/>
        <v>0</v>
      </c>
      <c r="BU441" s="116">
        <v>2450</v>
      </c>
      <c r="BV441" s="146">
        <f t="shared" si="94"/>
        <v>2450</v>
      </c>
      <c r="BW441" s="183">
        <v>30</v>
      </c>
      <c r="BX441" s="172">
        <f t="shared" si="89"/>
        <v>0</v>
      </c>
      <c r="BY441" s="188" t="e">
        <f t="shared" si="90"/>
        <v>#DIV/0!</v>
      </c>
      <c r="BZ441" s="180" t="e">
        <f t="shared" ca="1" si="95"/>
        <v>#DIV/0!</v>
      </c>
      <c r="CA441" s="97"/>
      <c r="CB441" s="97"/>
      <c r="CC441" s="97"/>
      <c r="CD441" s="97"/>
      <c r="CE441" s="97"/>
      <c r="CF441" s="97"/>
      <c r="CG441" s="97"/>
      <c r="CH441" s="97"/>
      <c r="CI441" s="97"/>
      <c r="CJ441" s="94"/>
      <c r="CK441" s="9">
        <f t="shared" si="91"/>
        <v>0</v>
      </c>
    </row>
    <row r="442" spans="1:89" hidden="1" x14ac:dyDescent="0.5">
      <c r="A442" s="149"/>
      <c r="B442" s="24">
        <v>1020201009</v>
      </c>
      <c r="C442" s="10" t="s">
        <v>1440</v>
      </c>
      <c r="D442" s="177" t="s">
        <v>91</v>
      </c>
      <c r="E442" s="28">
        <v>0</v>
      </c>
      <c r="F442" s="159" t="s">
        <v>1605</v>
      </c>
      <c r="G442" s="11" t="s">
        <v>62</v>
      </c>
      <c r="H442" s="12">
        <v>2686</v>
      </c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3"/>
      <c r="AF442" s="13"/>
      <c r="AG442" s="13"/>
      <c r="AH442" s="13"/>
      <c r="AI442" s="14"/>
      <c r="AJ442" s="14"/>
      <c r="AK442" s="14"/>
      <c r="AL442" s="14"/>
      <c r="AM442" s="14"/>
      <c r="AN442" s="15">
        <f t="shared" si="92"/>
        <v>0</v>
      </c>
      <c r="AO442" s="16">
        <f>SUMIF(เตรียมส่วนผสม!$C:$C,'รับ-จ่าย ประจำวัน'!$B442,เตรียมส่วนผสม!H:H)+SUMIF(กวนไส้!$C:$C,'รับ-จ่าย ประจำวัน'!$B442,กวนไส้!H:H)+SUMIF(ผลิต1!$C:$C,'รับ-จ่าย ประจำวัน'!$B442,ผลิต1!H:H)+SUMIF(ผลิต2!$C:$C,'รับ-จ่าย ประจำวัน'!$B442,ผลิต2!H:H)+SUMIF(เส้นแต่งหน้าขนมเค้ก!$C:$C,'รับ-จ่าย ประจำวัน'!$B442,เส้นแต่งหน้าขนมเค้ก!H:H)+SUMIF(แพ็ค!$C:$C,'รับ-จ่าย ประจำวัน'!$B442,แพ็ค!H:H)+SUMIF(ธุรการ!$C:$C,'รับ-จ่าย ประจำวัน'!$B442,ธุรการ!H:H)+SUMIF(เส้นแต่งหน้าขนมปัง!$C:$C,'รับ-จ่าย ประจำวัน'!$B442,เส้นแต่งหน้าขนมปัง!H:H)+SUMIF('วางแผนBC,CJ'!$C:$C,'รับ-จ่าย ประจำวัน'!$B442,'วางแผนBC,CJ'!H:H)+SUMIF(RD!$C:$C,'รับ-จ่าย ประจำวัน'!$B442,RD!H:H)+SUMIF('FG,ออนไล,คัดแยก'!$C:$C,'รับ-จ่าย ประจำวัน'!$B442,'FG,ออนไล,คัดแยก'!H:H)</f>
        <v>0</v>
      </c>
      <c r="AP442" s="16">
        <f>SUMIF(เตรียมส่วนผสม!$C:$C,'รับ-จ่าย ประจำวัน'!$B442,เตรียมส่วนผสม!I:I)+SUMIF(กวนไส้!$C:$C,'รับ-จ่าย ประจำวัน'!$B442,กวนไส้!I:I)+SUMIF(ผลิต1!$C:$C,'รับ-จ่าย ประจำวัน'!$B442,ผลิต1!I:I)+SUMIF(ผลิต2!$C:$C,'รับ-จ่าย ประจำวัน'!$B442,ผลิต2!I:I)+SUMIF(เส้นแต่งหน้าขนมเค้ก!$C:$C,'รับ-จ่าย ประจำวัน'!$B442,เส้นแต่งหน้าขนมเค้ก!I:I)+SUMIF(แพ็ค!$C:$C,'รับ-จ่าย ประจำวัน'!$B442,แพ็ค!I:I)+SUMIF(ธุรการ!$C:$C,'รับ-จ่าย ประจำวัน'!$B442,ธุรการ!I:I)+SUMIF(เส้นแต่งหน้าขนมปัง!$C:$C,'รับ-จ่าย ประจำวัน'!$B442,เส้นแต่งหน้าขนมปัง!I:I)+SUMIF('วางแผนBC,CJ'!$C:$C,'รับ-จ่าย ประจำวัน'!$B442,'วางแผนBC,CJ'!I:I)+SUMIF(RD!$C:$C,'รับ-จ่าย ประจำวัน'!$B442,RD!I:I)+SUMIF('FG,ออนไล,คัดแยก'!$C:$C,'รับ-จ่าย ประจำวัน'!$B442,'FG,ออนไล,คัดแยก'!I:I)</f>
        <v>0</v>
      </c>
      <c r="AQ442" s="16">
        <f>SUMIF(เตรียมส่วนผสม!$C:$C,'รับ-จ่าย ประจำวัน'!$B442,เตรียมส่วนผสม!J:J)+SUMIF(กวนไส้!$C:$C,'รับ-จ่าย ประจำวัน'!$B442,กวนไส้!J:J)+SUMIF(ผลิต1!$C:$C,'รับ-จ่าย ประจำวัน'!$B442,ผลิต1!J:J)+SUMIF(ผลิต2!$C:$C,'รับ-จ่าย ประจำวัน'!$B442,ผลิต2!J:J)+SUMIF(เส้นแต่งหน้าขนมเค้ก!$C:$C,'รับ-จ่าย ประจำวัน'!$B442,เส้นแต่งหน้าขนมเค้ก!J:J)+SUMIF(แพ็ค!$C:$C,'รับ-จ่าย ประจำวัน'!$B442,แพ็ค!J:J)+SUMIF(ธุรการ!$C:$C,'รับ-จ่าย ประจำวัน'!$B442,ธุรการ!J:J)+SUMIF(เส้นแต่งหน้าขนมปัง!$C:$C,'รับ-จ่าย ประจำวัน'!$B442,เส้นแต่งหน้าขนมปัง!J:J)+SUMIF('วางแผนBC,CJ'!$C:$C,'รับ-จ่าย ประจำวัน'!$B442,'วางแผนBC,CJ'!J:J)+SUMIF(RD!$C:$C,'รับ-จ่าย ประจำวัน'!$B442,RD!J:J)+SUMIF('FG,ออนไล,คัดแยก'!$C:$C,'รับ-จ่าย ประจำวัน'!$B442,'FG,ออนไล,คัดแยก'!J:J)</f>
        <v>0</v>
      </c>
      <c r="AR442" s="16">
        <f>SUMIF(เตรียมส่วนผสม!$C:$C,'รับ-จ่าย ประจำวัน'!$B442,เตรียมส่วนผสม!K:K)+SUMIF(กวนไส้!$C:$C,'รับ-จ่าย ประจำวัน'!$B442,กวนไส้!K:K)+SUMIF(ผลิต1!$C:$C,'รับ-จ่าย ประจำวัน'!$B442,ผลิต1!K:K)+SUMIF(ผลิต2!$C:$C,'รับ-จ่าย ประจำวัน'!$B442,ผลิต2!K:K)+SUMIF(เส้นแต่งหน้าขนมเค้ก!$C:$C,'รับ-จ่าย ประจำวัน'!$B442,เส้นแต่งหน้าขนมเค้ก!K:K)+SUMIF(แพ็ค!$C:$C,'รับ-จ่าย ประจำวัน'!$B442,แพ็ค!K:K)+SUMIF(ธุรการ!$C:$C,'รับ-จ่าย ประจำวัน'!$B442,ธุรการ!K:K)+SUMIF(เส้นแต่งหน้าขนมปัง!$C:$C,'รับ-จ่าย ประจำวัน'!$B442,เส้นแต่งหน้าขนมปัง!K:K)+SUMIF('วางแผนBC,CJ'!$C:$C,'รับ-จ่าย ประจำวัน'!$B442,'วางแผนBC,CJ'!K:K)+SUMIF(RD!$C:$C,'รับ-จ่าย ประจำวัน'!$B442,RD!K:K)+SUMIF('FG,ออนไล,คัดแยก'!$C:$C,'รับ-จ่าย ประจำวัน'!$B442,'FG,ออนไล,คัดแยก'!K:K)</f>
        <v>0</v>
      </c>
      <c r="AS442" s="16">
        <f>SUMIF(เตรียมส่วนผสม!$C:$C,'รับ-จ่าย ประจำวัน'!$B442,เตรียมส่วนผสม!L:L)+SUMIF(กวนไส้!$C:$C,'รับ-จ่าย ประจำวัน'!$B442,กวนไส้!L:L)+SUMIF(ผลิต1!$C:$C,'รับ-จ่าย ประจำวัน'!$B442,ผลิต1!L:L)+SUMIF(ผลิต2!$C:$C,'รับ-จ่าย ประจำวัน'!$B442,ผลิต2!L:L)+SUMIF(เส้นแต่งหน้าขนมเค้ก!$C:$C,'รับ-จ่าย ประจำวัน'!$B442,เส้นแต่งหน้าขนมเค้ก!L:L)+SUMIF(แพ็ค!$C:$C,'รับ-จ่าย ประจำวัน'!$B442,แพ็ค!L:L)+SUMIF(ธุรการ!$C:$C,'รับ-จ่าย ประจำวัน'!$B442,ธุรการ!L:L)+SUMIF(เส้นแต่งหน้าขนมปัง!$C:$C,'รับ-จ่าย ประจำวัน'!$B442,เส้นแต่งหน้าขนมปัง!L:L)+SUMIF('วางแผนBC,CJ'!$C:$C,'รับ-จ่าย ประจำวัน'!$B442,'วางแผนBC,CJ'!L:L)+SUMIF(RD!$C:$C,'รับ-จ่าย ประจำวัน'!$B442,RD!L:L)+SUMIF('FG,ออนไล,คัดแยก'!$C:$C,'รับ-จ่าย ประจำวัน'!$B442,'FG,ออนไล,คัดแยก'!L:L)</f>
        <v>0</v>
      </c>
      <c r="AT442" s="16">
        <f>SUMIF(เตรียมส่วนผสม!$C:$C,'รับ-จ่าย ประจำวัน'!$B442,เตรียมส่วนผสม!M:M)+SUMIF(กวนไส้!$C:$C,'รับ-จ่าย ประจำวัน'!$B442,กวนไส้!M:M)+SUMIF(ผลิต1!$C:$C,'รับ-จ่าย ประจำวัน'!$B442,ผลิต1!M:M)+SUMIF(ผลิต2!$C:$C,'รับ-จ่าย ประจำวัน'!$B442,ผลิต2!M:M)+SUMIF(เส้นแต่งหน้าขนมเค้ก!$C:$C,'รับ-จ่าย ประจำวัน'!$B442,เส้นแต่งหน้าขนมเค้ก!M:M)+SUMIF(แพ็ค!$C:$C,'รับ-จ่าย ประจำวัน'!$B442,แพ็ค!M:M)+SUMIF(ธุรการ!$C:$C,'รับ-จ่าย ประจำวัน'!$B442,ธุรการ!M:M)+SUMIF(เส้นแต่งหน้าขนมปัง!$C:$C,'รับ-จ่าย ประจำวัน'!$B442,เส้นแต่งหน้าขนมปัง!M:M)+SUMIF('วางแผนBC,CJ'!$C:$C,'รับ-จ่าย ประจำวัน'!$B442,'วางแผนBC,CJ'!M:M)+SUMIF(RD!$C:$C,'รับ-จ่าย ประจำวัน'!$B442,RD!M:M)+SUMIF('FG,ออนไล,คัดแยก'!$C:$C,'รับ-จ่าย ประจำวัน'!$B442,'FG,ออนไล,คัดแยก'!M:M)</f>
        <v>0</v>
      </c>
      <c r="AU442" s="16">
        <f>SUMIF(เตรียมส่วนผสม!$C:$C,'รับ-จ่าย ประจำวัน'!$B442,เตรียมส่วนผสม!N:N)+SUMIF(กวนไส้!$C:$C,'รับ-จ่าย ประจำวัน'!$B442,กวนไส้!N:N)+SUMIF(ผลิต1!$C:$C,'รับ-จ่าย ประจำวัน'!$B442,ผลิต1!N:N)+SUMIF(ผลิต2!$C:$C,'รับ-จ่าย ประจำวัน'!$B442,ผลิต2!N:N)+SUMIF(เส้นแต่งหน้าขนมเค้ก!$C:$C,'รับ-จ่าย ประจำวัน'!$B442,เส้นแต่งหน้าขนมเค้ก!N:N)+SUMIF(แพ็ค!$C:$C,'รับ-จ่าย ประจำวัน'!$B442,แพ็ค!N:N)+SUMIF(ธุรการ!$C:$C,'รับ-จ่าย ประจำวัน'!$B442,ธุรการ!N:N)+SUMIF(เส้นแต่งหน้าขนมปัง!$C:$C,'รับ-จ่าย ประจำวัน'!$B442,เส้นแต่งหน้าขนมปัง!N:N)+SUMIF('วางแผนBC,CJ'!$C:$C,'รับ-จ่าย ประจำวัน'!$B442,'วางแผนBC,CJ'!N:N)+SUMIF(RD!$C:$C,'รับ-จ่าย ประจำวัน'!$B442,RD!N:N)+SUMIF('FG,ออนไล,คัดแยก'!$C:$C,'รับ-จ่าย ประจำวัน'!$B442,'FG,ออนไล,คัดแยก'!N:N)</f>
        <v>0</v>
      </c>
      <c r="AV442" s="16">
        <f>SUMIF(เตรียมส่วนผสม!$C:$C,'รับ-จ่าย ประจำวัน'!$B442,เตรียมส่วนผสม!O:O)+SUMIF(กวนไส้!$C:$C,'รับ-จ่าย ประจำวัน'!$B442,กวนไส้!O:O)+SUMIF(ผลิต1!$C:$C,'รับ-จ่าย ประจำวัน'!$B442,ผลิต1!O:O)+SUMIF(ผลิต2!$C:$C,'รับ-จ่าย ประจำวัน'!$B442,ผลิต2!O:O)+SUMIF(เส้นแต่งหน้าขนมเค้ก!$C:$C,'รับ-จ่าย ประจำวัน'!$B442,เส้นแต่งหน้าขนมเค้ก!O:O)+SUMIF(แพ็ค!$C:$C,'รับ-จ่าย ประจำวัน'!$B442,แพ็ค!O:O)+SUMIF(ธุรการ!$C:$C,'รับ-จ่าย ประจำวัน'!$B442,ธุรการ!O:O)+SUMIF(เส้นแต่งหน้าขนมปัง!$C:$C,'รับ-จ่าย ประจำวัน'!$B442,เส้นแต่งหน้าขนมปัง!O:O)+SUMIF('วางแผนBC,CJ'!$C:$C,'รับ-จ่าย ประจำวัน'!$B442,'วางแผนBC,CJ'!O:O)+SUMIF(RD!$C:$C,'รับ-จ่าย ประจำวัน'!$B442,RD!O:O)+SUMIF('FG,ออนไล,คัดแยก'!$C:$C,'รับ-จ่าย ประจำวัน'!$B442,'FG,ออนไล,คัดแยก'!O:O)</f>
        <v>0</v>
      </c>
      <c r="AW442" s="16">
        <f>SUMIF(เตรียมส่วนผสม!$C:$C,'รับ-จ่าย ประจำวัน'!$B442,เตรียมส่วนผสม!P:P)+SUMIF(กวนไส้!$C:$C,'รับ-จ่าย ประจำวัน'!$B442,กวนไส้!P:P)+SUMIF(ผลิต1!$C:$C,'รับ-จ่าย ประจำวัน'!$B442,ผลิต1!P:P)+SUMIF(ผลิต2!$C:$C,'รับ-จ่าย ประจำวัน'!$B442,ผลิต2!P:P)+SUMIF(เส้นแต่งหน้าขนมเค้ก!$C:$C,'รับ-จ่าย ประจำวัน'!$B442,เส้นแต่งหน้าขนมเค้ก!P:P)+SUMIF(แพ็ค!$C:$C,'รับ-จ่าย ประจำวัน'!$B442,แพ็ค!P:P)+SUMIF(ธุรการ!$C:$C,'รับ-จ่าย ประจำวัน'!$B442,ธุรการ!P:P)+SUMIF(เส้นแต่งหน้าขนมปัง!$C:$C,'รับ-จ่าย ประจำวัน'!$B442,เส้นแต่งหน้าขนมปัง!P:P)+SUMIF('วางแผนBC,CJ'!$C:$C,'รับ-จ่าย ประจำวัน'!$B442,'วางแผนBC,CJ'!P:P)+SUMIF(RD!$C:$C,'รับ-จ่าย ประจำวัน'!$B442,RD!P:P)+SUMIF('FG,ออนไล,คัดแยก'!$C:$C,'รับ-จ่าย ประจำวัน'!$B442,'FG,ออนไล,คัดแยก'!P:P)</f>
        <v>0</v>
      </c>
      <c r="AX442" s="16">
        <f>SUMIF(เตรียมส่วนผสม!$C:$C,'รับ-จ่าย ประจำวัน'!$B442,เตรียมส่วนผสม!Q:Q)+SUMIF(กวนไส้!$C:$C,'รับ-จ่าย ประจำวัน'!$B442,กวนไส้!Q:Q)+SUMIF(ผลิต1!$C:$C,'รับ-จ่าย ประจำวัน'!$B442,ผลิต1!Q:Q)+SUMIF(ผลิต2!$C:$C,'รับ-จ่าย ประจำวัน'!$B442,ผลิต2!Q:Q)+SUMIF(เส้นแต่งหน้าขนมเค้ก!$C:$C,'รับ-จ่าย ประจำวัน'!$B442,เส้นแต่งหน้าขนมเค้ก!Q:Q)+SUMIF(แพ็ค!$C:$C,'รับ-จ่าย ประจำวัน'!$B442,แพ็ค!Q:Q)+SUMIF(ธุรการ!$C:$C,'รับ-จ่าย ประจำวัน'!$B442,ธุรการ!Q:Q)+SUMIF(เส้นแต่งหน้าขนมปัง!$C:$C,'รับ-จ่าย ประจำวัน'!$B442,เส้นแต่งหน้าขนมปัง!Q:Q)+SUMIF('วางแผนBC,CJ'!$C:$C,'รับ-จ่าย ประจำวัน'!$B442,'วางแผนBC,CJ'!Q:Q)+SUMIF(RD!$C:$C,'รับ-จ่าย ประจำวัน'!$B442,RD!Q:Q)+SUMIF('FG,ออนไล,คัดแยก'!$C:$C,'รับ-จ่าย ประจำวัน'!$B442,'FG,ออนไล,คัดแยก'!Q:Q)</f>
        <v>0</v>
      </c>
      <c r="AY442" s="16">
        <f>SUMIF(เตรียมส่วนผสม!$C:$C,'รับ-จ่าย ประจำวัน'!$B442,เตรียมส่วนผสม!R:R)+SUMIF(กวนไส้!$C:$C,'รับ-จ่าย ประจำวัน'!$B442,กวนไส้!R:R)+SUMIF(ผลิต1!$C:$C,'รับ-จ่าย ประจำวัน'!$B442,ผลิต1!R:R)+SUMIF(ผลิต2!$C:$C,'รับ-จ่าย ประจำวัน'!$B442,ผลิต2!R:R)+SUMIF(เส้นแต่งหน้าขนมเค้ก!$C:$C,'รับ-จ่าย ประจำวัน'!$B442,เส้นแต่งหน้าขนมเค้ก!R:R)+SUMIF(แพ็ค!$C:$C,'รับ-จ่าย ประจำวัน'!$B442,แพ็ค!R:R)+SUMIF(ธุรการ!$C:$C,'รับ-จ่าย ประจำวัน'!$B442,ธุรการ!R:R)+SUMIF(เส้นแต่งหน้าขนมปัง!$C:$C,'รับ-จ่าย ประจำวัน'!$B442,เส้นแต่งหน้าขนมปัง!R:R)+SUMIF('วางแผนBC,CJ'!$C:$C,'รับ-จ่าย ประจำวัน'!$B442,'วางแผนBC,CJ'!R:R)+SUMIF(RD!$C:$C,'รับ-จ่าย ประจำวัน'!$B442,RD!R:R)+SUMIF('FG,ออนไล,คัดแยก'!$C:$C,'รับ-จ่าย ประจำวัน'!$B442,'FG,ออนไล,คัดแยก'!R:R)</f>
        <v>0</v>
      </c>
      <c r="AZ442" s="16">
        <f>SUMIF(เตรียมส่วนผสม!$C:$C,'รับ-จ่าย ประจำวัน'!$B442,เตรียมส่วนผสม!S:S)+SUMIF(กวนไส้!$C:$C,'รับ-จ่าย ประจำวัน'!$B442,กวนไส้!S:S)+SUMIF(ผลิต1!$C:$C,'รับ-จ่าย ประจำวัน'!$B442,ผลิต1!S:S)+SUMIF(ผลิต2!$C:$C,'รับ-จ่าย ประจำวัน'!$B442,ผลิต2!S:S)+SUMIF(เส้นแต่งหน้าขนมเค้ก!$C:$C,'รับ-จ่าย ประจำวัน'!$B442,เส้นแต่งหน้าขนมเค้ก!S:S)+SUMIF(แพ็ค!$C:$C,'รับ-จ่าย ประจำวัน'!$B442,แพ็ค!S:S)+SUMIF(ธุรการ!$C:$C,'รับ-จ่าย ประจำวัน'!$B442,ธุรการ!S:S)+SUMIF(เส้นแต่งหน้าขนมปัง!$C:$C,'รับ-จ่าย ประจำวัน'!$B442,เส้นแต่งหน้าขนมปัง!S:S)+SUMIF('วางแผนBC,CJ'!$C:$C,'รับ-จ่าย ประจำวัน'!$B442,'วางแผนBC,CJ'!S:S)+SUMIF(RD!$C:$C,'รับ-จ่าย ประจำวัน'!$B442,RD!S:S)+SUMIF('FG,ออนไล,คัดแยก'!$C:$C,'รับ-จ่าย ประจำวัน'!$B442,'FG,ออนไล,คัดแยก'!S:S)</f>
        <v>0</v>
      </c>
      <c r="BA442" s="16">
        <f>SUMIF(เตรียมส่วนผสม!$C:$C,'รับ-จ่าย ประจำวัน'!$B442,เตรียมส่วนผสม!T:T)+SUMIF(กวนไส้!$C:$C,'รับ-จ่าย ประจำวัน'!$B442,กวนไส้!T:T)+SUMIF(ผลิต1!$C:$C,'รับ-จ่าย ประจำวัน'!$B442,ผลิต1!T:T)+SUMIF(ผลิต2!$C:$C,'รับ-จ่าย ประจำวัน'!$B442,ผลิต2!T:T)+SUMIF(เส้นแต่งหน้าขนมเค้ก!$C:$C,'รับ-จ่าย ประจำวัน'!$B442,เส้นแต่งหน้าขนมเค้ก!T:T)+SUMIF(แพ็ค!$C:$C,'รับ-จ่าย ประจำวัน'!$B442,แพ็ค!T:T)+SUMIF(ธุรการ!$C:$C,'รับ-จ่าย ประจำวัน'!$B442,ธุรการ!T:T)+SUMIF(เส้นแต่งหน้าขนมปัง!$C:$C,'รับ-จ่าย ประจำวัน'!$B442,เส้นแต่งหน้าขนมปัง!T:T)+SUMIF('วางแผนBC,CJ'!$C:$C,'รับ-จ่าย ประจำวัน'!$B442,'วางแผนBC,CJ'!T:T)+SUMIF(RD!$C:$C,'รับ-จ่าย ประจำวัน'!$B442,RD!T:T)+SUMIF('FG,ออนไล,คัดแยก'!$C:$C,'รับ-จ่าย ประจำวัน'!$B442,'FG,ออนไล,คัดแยก'!T:T)</f>
        <v>0</v>
      </c>
      <c r="BB442" s="16">
        <f>SUMIF(เตรียมส่วนผสม!$C:$C,'รับ-จ่าย ประจำวัน'!$B442,เตรียมส่วนผสม!U:U)+SUMIF(กวนไส้!$C:$C,'รับ-จ่าย ประจำวัน'!$B442,กวนไส้!U:U)+SUMIF(ผลิต1!$C:$C,'รับ-จ่าย ประจำวัน'!$B442,ผลิต1!U:U)+SUMIF(ผลิต2!$C:$C,'รับ-จ่าย ประจำวัน'!$B442,ผลิต2!U:U)+SUMIF(เส้นแต่งหน้าขนมเค้ก!$C:$C,'รับ-จ่าย ประจำวัน'!$B442,เส้นแต่งหน้าขนมเค้ก!U:U)+SUMIF(แพ็ค!$C:$C,'รับ-จ่าย ประจำวัน'!$B442,แพ็ค!U:U)+SUMIF(ธุรการ!$C:$C,'รับ-จ่าย ประจำวัน'!$B442,ธุรการ!U:U)+SUMIF(เส้นแต่งหน้าขนมปัง!$C:$C,'รับ-จ่าย ประจำวัน'!$B442,เส้นแต่งหน้าขนมปัง!U:U)+SUMIF('วางแผนBC,CJ'!$C:$C,'รับ-จ่าย ประจำวัน'!$B442,'วางแผนBC,CJ'!U:U)+SUMIF(RD!$C:$C,'รับ-จ่าย ประจำวัน'!$B442,RD!U:U)+SUMIF('FG,ออนไล,คัดแยก'!$C:$C,'รับ-จ่าย ประจำวัน'!$B442,'FG,ออนไล,คัดแยก'!U:U)</f>
        <v>0</v>
      </c>
      <c r="BC442" s="16">
        <f>SUMIF(เตรียมส่วนผสม!$C:$C,'รับ-จ่าย ประจำวัน'!$B442,เตรียมส่วนผสม!V:V)+SUMIF(กวนไส้!$C:$C,'รับ-จ่าย ประจำวัน'!$B442,กวนไส้!V:V)+SUMIF(ผลิต1!$C:$C,'รับ-จ่าย ประจำวัน'!$B442,ผลิต1!V:V)+SUMIF(ผลิต2!$C:$C,'รับ-จ่าย ประจำวัน'!$B442,ผลิต2!V:V)+SUMIF(เส้นแต่งหน้าขนมเค้ก!$C:$C,'รับ-จ่าย ประจำวัน'!$B442,เส้นแต่งหน้าขนมเค้ก!V:V)+SUMIF(แพ็ค!$C:$C,'รับ-จ่าย ประจำวัน'!$B442,แพ็ค!V:V)+SUMIF(ธุรการ!$C:$C,'รับ-จ่าย ประจำวัน'!$B442,ธุรการ!V:V)+SUMIF(เส้นแต่งหน้าขนมปัง!$C:$C,'รับ-จ่าย ประจำวัน'!$B442,เส้นแต่งหน้าขนมปัง!V:V)+SUMIF('วางแผนBC,CJ'!$C:$C,'รับ-จ่าย ประจำวัน'!$B442,'วางแผนBC,CJ'!V:V)+SUMIF(RD!$C:$C,'รับ-จ่าย ประจำวัน'!$B442,RD!V:V)+SUMIF('FG,ออนไล,คัดแยก'!$C:$C,'รับ-จ่าย ประจำวัน'!$B442,'FG,ออนไล,คัดแยก'!V:V)</f>
        <v>0</v>
      </c>
      <c r="BD442" s="16">
        <f>SUMIF(เตรียมส่วนผสม!$C:$C,'รับ-จ่าย ประจำวัน'!$B442,เตรียมส่วนผสม!W:W)+SUMIF(กวนไส้!$C:$C,'รับ-จ่าย ประจำวัน'!$B442,กวนไส้!W:W)+SUMIF(ผลิต1!$C:$C,'รับ-จ่าย ประจำวัน'!$B442,ผลิต1!W:W)+SUMIF(ผลิต2!$C:$C,'รับ-จ่าย ประจำวัน'!$B442,ผลิต2!W:W)+SUMIF(เส้นแต่งหน้าขนมเค้ก!$C:$C,'รับ-จ่าย ประจำวัน'!$B442,เส้นแต่งหน้าขนมเค้ก!W:W)+SUMIF(แพ็ค!$C:$C,'รับ-จ่าย ประจำวัน'!$B442,แพ็ค!W:W)+SUMIF(ธุรการ!$C:$C,'รับ-จ่าย ประจำวัน'!$B442,ธุรการ!W:W)+SUMIF(เส้นแต่งหน้าขนมปัง!$C:$C,'รับ-จ่าย ประจำวัน'!$B442,เส้นแต่งหน้าขนมปัง!W:W)+SUMIF('วางแผนBC,CJ'!$C:$C,'รับ-จ่าย ประจำวัน'!$B442,'วางแผนBC,CJ'!W:W)+SUMIF(RD!$C:$C,'รับ-จ่าย ประจำวัน'!$B442,RD!W:W)+SUMIF('FG,ออนไล,คัดแยก'!$C:$C,'รับ-จ่าย ประจำวัน'!$B442,'FG,ออนไล,คัดแยก'!W:W)</f>
        <v>0</v>
      </c>
      <c r="BE442" s="16">
        <f>SUMIF(เตรียมส่วนผสม!$C:$C,'รับ-จ่าย ประจำวัน'!$B442,เตรียมส่วนผสม!X:X)+SUMIF(กวนไส้!$C:$C,'รับ-จ่าย ประจำวัน'!$B442,กวนไส้!X:X)+SUMIF(ผลิต1!$C:$C,'รับ-จ่าย ประจำวัน'!$B442,ผลิต1!X:X)+SUMIF(ผลิต2!$C:$C,'รับ-จ่าย ประจำวัน'!$B442,ผลิต2!X:X)+SUMIF(เส้นแต่งหน้าขนมเค้ก!$C:$C,'รับ-จ่าย ประจำวัน'!$B442,เส้นแต่งหน้าขนมเค้ก!X:X)+SUMIF(แพ็ค!$C:$C,'รับ-จ่าย ประจำวัน'!$B442,แพ็ค!X:X)+SUMIF(ธุรการ!$C:$C,'รับ-จ่าย ประจำวัน'!$B442,ธุรการ!X:X)+SUMIF(เส้นแต่งหน้าขนมปัง!$C:$C,'รับ-จ่าย ประจำวัน'!$B442,เส้นแต่งหน้าขนมปัง!X:X)+SUMIF('วางแผนBC,CJ'!$C:$C,'รับ-จ่าย ประจำวัน'!$B442,'วางแผนBC,CJ'!X:X)+SUMIF(RD!$C:$C,'รับ-จ่าย ประจำวัน'!$B442,RD!X:X)+SUMIF('FG,ออนไล,คัดแยก'!$C:$C,'รับ-จ่าย ประจำวัน'!$B442,'FG,ออนไล,คัดแยก'!X:X)</f>
        <v>0</v>
      </c>
      <c r="BF442" s="16">
        <f>SUMIF(เตรียมส่วนผสม!$C:$C,'รับ-จ่าย ประจำวัน'!$B442,เตรียมส่วนผสม!Y:Y)+SUMIF(กวนไส้!$C:$C,'รับ-จ่าย ประจำวัน'!$B442,กวนไส้!Y:Y)+SUMIF(ผลิต1!$C:$C,'รับ-จ่าย ประจำวัน'!$B442,ผลิต1!Y:Y)+SUMIF(ผลิต2!$C:$C,'รับ-จ่าย ประจำวัน'!$B442,ผลิต2!Y:Y)+SUMIF(เส้นแต่งหน้าขนมเค้ก!$C:$C,'รับ-จ่าย ประจำวัน'!$B442,เส้นแต่งหน้าขนมเค้ก!Y:Y)+SUMIF(แพ็ค!$C:$C,'รับ-จ่าย ประจำวัน'!$B442,แพ็ค!Y:Y)+SUMIF(ธุรการ!$C:$C,'รับ-จ่าย ประจำวัน'!$B442,ธุรการ!Y:Y)+SUMIF(เส้นแต่งหน้าขนมปัง!$C:$C,'รับ-จ่าย ประจำวัน'!$B442,เส้นแต่งหน้าขนมปัง!Y:Y)+SUMIF('วางแผนBC,CJ'!$C:$C,'รับ-จ่าย ประจำวัน'!$B442,'วางแผนBC,CJ'!Y:Y)+SUMIF(RD!$C:$C,'รับ-จ่าย ประจำวัน'!$B442,RD!Y:Y)+SUMIF('FG,ออนไล,คัดแยก'!$C:$C,'รับ-จ่าย ประจำวัน'!$B442,'FG,ออนไล,คัดแยก'!Y:Y)</f>
        <v>0</v>
      </c>
      <c r="BG442" s="16">
        <f>SUMIF(เตรียมส่วนผสม!$C:$C,'รับ-จ่าย ประจำวัน'!$B442,เตรียมส่วนผสม!Z:Z)+SUMIF(กวนไส้!$C:$C,'รับ-จ่าย ประจำวัน'!$B442,กวนไส้!Z:Z)+SUMIF(ผลิต1!$C:$C,'รับ-จ่าย ประจำวัน'!$B442,ผลิต1!Z:Z)+SUMIF(ผลิต2!$C:$C,'รับ-จ่าย ประจำวัน'!$B442,ผลิต2!Z:Z)+SUMIF(เส้นแต่งหน้าขนมเค้ก!$C:$C,'รับ-จ่าย ประจำวัน'!$B442,เส้นแต่งหน้าขนมเค้ก!Z:Z)+SUMIF(แพ็ค!$C:$C,'รับ-จ่าย ประจำวัน'!$B442,แพ็ค!Z:Z)+SUMIF(ธุรการ!$C:$C,'รับ-จ่าย ประจำวัน'!$B442,ธุรการ!Z:Z)+SUMIF(เส้นแต่งหน้าขนมปัง!$C:$C,'รับ-จ่าย ประจำวัน'!$B442,เส้นแต่งหน้าขนมปัง!Z:Z)+SUMIF('วางแผนBC,CJ'!$C:$C,'รับ-จ่าย ประจำวัน'!$B442,'วางแผนBC,CJ'!Z:Z)+SUMIF(RD!$C:$C,'รับ-จ่าย ประจำวัน'!$B442,RD!Z:Z)+SUMIF('FG,ออนไล,คัดแยก'!$C:$C,'รับ-จ่าย ประจำวัน'!$B442,'FG,ออนไล,คัดแยก'!Z:Z)</f>
        <v>0</v>
      </c>
      <c r="BH442" s="16">
        <f>SUMIF(เตรียมส่วนผสม!$C:$C,'รับ-จ่าย ประจำวัน'!$B442,เตรียมส่วนผสม!AA:AA)+SUMIF(กวนไส้!$C:$C,'รับ-จ่าย ประจำวัน'!$B442,กวนไส้!AA:AA)+SUMIF(ผลิต1!$C:$C,'รับ-จ่าย ประจำวัน'!$B442,ผลิต1!AA:AA)+SUMIF(ผลิต2!$C:$C,'รับ-จ่าย ประจำวัน'!$B442,ผลิต2!AA:AA)+SUMIF(เส้นแต่งหน้าขนมเค้ก!$C:$C,'รับ-จ่าย ประจำวัน'!$B442,เส้นแต่งหน้าขนมเค้ก!AA:AA)+SUMIF(แพ็ค!$C:$C,'รับ-จ่าย ประจำวัน'!$B442,แพ็ค!AA:AA)+SUMIF(ธุรการ!$C:$C,'รับ-จ่าย ประจำวัน'!$B442,ธุรการ!AA:AA)+SUMIF(เส้นแต่งหน้าขนมปัง!$C:$C,'รับ-จ่าย ประจำวัน'!$B442,เส้นแต่งหน้าขนมปัง!AA:AA)+SUMIF('วางแผนBC,CJ'!$C:$C,'รับ-จ่าย ประจำวัน'!$B442,'วางแผนBC,CJ'!AA:AA)+SUMIF(RD!$C:$C,'รับ-จ่าย ประจำวัน'!$B442,RD!AA:AA)+SUMIF('FG,ออนไล,คัดแยก'!$C:$C,'รับ-จ่าย ประจำวัน'!$B442,'FG,ออนไล,คัดแยก'!AA:AA)</f>
        <v>0</v>
      </c>
      <c r="BI442" s="16">
        <f>SUMIF(เตรียมส่วนผสม!$C:$C,'รับ-จ่าย ประจำวัน'!$B442,เตรียมส่วนผสม!AB:AB)+SUMIF(กวนไส้!$C:$C,'รับ-จ่าย ประจำวัน'!$B442,กวนไส้!AB:AB)+SUMIF(ผลิต1!$C:$C,'รับ-จ่าย ประจำวัน'!$B442,ผลิต1!AB:AB)+SUMIF(ผลิต2!$C:$C,'รับ-จ่าย ประจำวัน'!$B442,ผลิต2!AB:AB)+SUMIF(เส้นแต่งหน้าขนมเค้ก!$C:$C,'รับ-จ่าย ประจำวัน'!$B442,เส้นแต่งหน้าขนมเค้ก!AB:AB)+SUMIF(แพ็ค!$C:$C,'รับ-จ่าย ประจำวัน'!$B442,แพ็ค!AB:AB)+SUMIF(ธุรการ!$C:$C,'รับ-จ่าย ประจำวัน'!$B442,ธุรการ!AB:AB)+SUMIF(เส้นแต่งหน้าขนมปัง!$C:$C,'รับ-จ่าย ประจำวัน'!$B442,เส้นแต่งหน้าขนมปัง!AB:AB)+SUMIF('วางแผนBC,CJ'!$C:$C,'รับ-จ่าย ประจำวัน'!$B442,'วางแผนBC,CJ'!AB:AB)+SUMIF(RD!$C:$C,'รับ-จ่าย ประจำวัน'!$B442,RD!AB:AB)+SUMIF('FG,ออนไล,คัดแยก'!$C:$C,'รับ-จ่าย ประจำวัน'!$B442,'FG,ออนไล,คัดแยก'!AB:AB)</f>
        <v>0</v>
      </c>
      <c r="BJ442" s="16">
        <f>SUMIF(เตรียมส่วนผสม!$C:$C,'รับ-จ่าย ประจำวัน'!$B442,เตรียมส่วนผสม!AC:AC)+SUMIF(กวนไส้!$C:$C,'รับ-จ่าย ประจำวัน'!$B442,กวนไส้!AC:AC)+SUMIF(ผลิต1!$C:$C,'รับ-จ่าย ประจำวัน'!$B442,ผลิต1!AC:AC)+SUMIF(ผลิต2!$C:$C,'รับ-จ่าย ประจำวัน'!$B442,ผลิต2!AC:AC)+SUMIF(เส้นแต่งหน้าขนมเค้ก!$C:$C,'รับ-จ่าย ประจำวัน'!$B442,เส้นแต่งหน้าขนมเค้ก!AC:AC)+SUMIF(แพ็ค!$C:$C,'รับ-จ่าย ประจำวัน'!$B442,แพ็ค!AC:AC)+SUMIF(ธุรการ!$C:$C,'รับ-จ่าย ประจำวัน'!$B442,ธุรการ!AC:AC)+SUMIF(เส้นแต่งหน้าขนมปัง!$C:$C,'รับ-จ่าย ประจำวัน'!$B442,เส้นแต่งหน้าขนมปัง!AC:AC)+SUMIF('วางแผนBC,CJ'!$C:$C,'รับ-จ่าย ประจำวัน'!$B442,'วางแผนBC,CJ'!AC:AC)+SUMIF(RD!$C:$C,'รับ-จ่าย ประจำวัน'!$B442,RD!AC:AC)+SUMIF('FG,ออนไล,คัดแยก'!$C:$C,'รับ-จ่าย ประจำวัน'!$B442,'FG,ออนไล,คัดแยก'!AC:AC)</f>
        <v>0</v>
      </c>
      <c r="BK442" s="16">
        <f>SUMIF(เตรียมส่วนผสม!$C:$C,'รับ-จ่าย ประจำวัน'!$B442,เตรียมส่วนผสม!AD:AD)+SUMIF(กวนไส้!$C:$C,'รับ-จ่าย ประจำวัน'!$B442,กวนไส้!AD:AD)+SUMIF(ผลิต1!$C:$C,'รับ-จ่าย ประจำวัน'!$B442,ผลิต1!AD:AD)+SUMIF(ผลิต2!$C:$C,'รับ-จ่าย ประจำวัน'!$B442,ผลิต2!AD:AD)+SUMIF(เส้นแต่งหน้าขนมเค้ก!$C:$C,'รับ-จ่าย ประจำวัน'!$B442,เส้นแต่งหน้าขนมเค้ก!AD:AD)+SUMIF(แพ็ค!$C:$C,'รับ-จ่าย ประจำวัน'!$B442,แพ็ค!AD:AD)+SUMIF(ธุรการ!$C:$C,'รับ-จ่าย ประจำวัน'!$B442,ธุรการ!AD:AD)+SUMIF(เส้นแต่งหน้าขนมปัง!$C:$C,'รับ-จ่าย ประจำวัน'!$B442,เส้นแต่งหน้าขนมปัง!AD:AD)+SUMIF('วางแผนBC,CJ'!$C:$C,'รับ-จ่าย ประจำวัน'!$B442,'วางแผนBC,CJ'!AD:AD)+SUMIF(RD!$C:$C,'รับ-จ่าย ประจำวัน'!$B442,RD!AD:AD)+SUMIF('FG,ออนไล,คัดแยก'!$C:$C,'รับ-จ่าย ประจำวัน'!$B442,'FG,ออนไล,คัดแยก'!AD:AD)</f>
        <v>0</v>
      </c>
      <c r="BL442" s="16">
        <f>SUMIF(เตรียมส่วนผสม!$C:$C,'รับ-จ่าย ประจำวัน'!$B442,เตรียมส่วนผสม!AE:AE)+SUMIF(กวนไส้!$C:$C,'รับ-จ่าย ประจำวัน'!$B442,กวนไส้!AE:AE)+SUMIF(ผลิต1!$C:$C,'รับ-จ่าย ประจำวัน'!$B442,ผลิต1!AE:AE)+SUMIF(ผลิต2!$C:$C,'รับ-จ่าย ประจำวัน'!$B442,ผลิต2!AE:AE)+SUMIF(เส้นแต่งหน้าขนมเค้ก!$C:$C,'รับ-จ่าย ประจำวัน'!$B442,เส้นแต่งหน้าขนมเค้ก!AE:AE)+SUMIF(แพ็ค!$C:$C,'รับ-จ่าย ประจำวัน'!$B442,แพ็ค!AE:AE)+SUMIF(ธุรการ!$C:$C,'รับ-จ่าย ประจำวัน'!$B442,ธุรการ!AE:AE)+SUMIF(เส้นแต่งหน้าขนมปัง!$C:$C,'รับ-จ่าย ประจำวัน'!$B442,เส้นแต่งหน้าขนมปัง!AE:AE)+SUMIF('วางแผนBC,CJ'!$C:$C,'รับ-จ่าย ประจำวัน'!$B442,'วางแผนBC,CJ'!AE:AE)+SUMIF(RD!$C:$C,'รับ-จ่าย ประจำวัน'!$B442,RD!AE:AE)+SUMIF('FG,ออนไล,คัดแยก'!$C:$C,'รับ-จ่าย ประจำวัน'!$B442,'FG,ออนไล,คัดแยก'!AE:AE)</f>
        <v>0</v>
      </c>
      <c r="BM442" s="16">
        <f>SUMIF(เตรียมส่วนผสม!$C:$C,'รับ-จ่าย ประจำวัน'!$B442,เตรียมส่วนผสม!AF:AF)+SUMIF(กวนไส้!$C:$C,'รับ-จ่าย ประจำวัน'!$B442,กวนไส้!AF:AF)+SUMIF(ผลิต1!$C:$C,'รับ-จ่าย ประจำวัน'!$B442,ผลิต1!AF:AF)+SUMIF(ผลิต2!$C:$C,'รับ-จ่าย ประจำวัน'!$B442,ผลิต2!AF:AF)+SUMIF(เส้นแต่งหน้าขนมเค้ก!$C:$C,'รับ-จ่าย ประจำวัน'!$B442,เส้นแต่งหน้าขนมเค้ก!AF:AF)+SUMIF(แพ็ค!$C:$C,'รับ-จ่าย ประจำวัน'!$B442,แพ็ค!AF:AF)+SUMIF(ธุรการ!$C:$C,'รับ-จ่าย ประจำวัน'!$B442,ธุรการ!AF:AF)+SUMIF(เส้นแต่งหน้าขนมปัง!$C:$C,'รับ-จ่าย ประจำวัน'!$B442,เส้นแต่งหน้าขนมปัง!AF:AF)+SUMIF('วางแผนBC,CJ'!$C:$C,'รับ-จ่าย ประจำวัน'!$B442,'วางแผนBC,CJ'!AF:AF)+SUMIF(RD!$C:$C,'รับ-จ่าย ประจำวัน'!$B442,RD!AF:AF)+SUMIF('FG,ออนไล,คัดแยก'!$C:$C,'รับ-จ่าย ประจำวัน'!$B442,'FG,ออนไล,คัดแยก'!AF:AF)</f>
        <v>0</v>
      </c>
      <c r="BN442" s="16">
        <f>SUMIF(เตรียมส่วนผสม!$C:$C,'รับ-จ่าย ประจำวัน'!$B442,เตรียมส่วนผสม!AG:AG)+SUMIF(กวนไส้!$C:$C,'รับ-จ่าย ประจำวัน'!$B442,กวนไส้!AG:AG)+SUMIF(ผลิต1!$C:$C,'รับ-จ่าย ประจำวัน'!$B442,ผลิต1!AG:AG)+SUMIF(ผลิต2!$C:$C,'รับ-จ่าย ประจำวัน'!$B442,ผลิต2!AG:AG)+SUMIF(เส้นแต่งหน้าขนมเค้ก!$C:$C,'รับ-จ่าย ประจำวัน'!$B442,เส้นแต่งหน้าขนมเค้ก!AG:AG)+SUMIF(แพ็ค!$C:$C,'รับ-จ่าย ประจำวัน'!$B442,แพ็ค!AG:AG)+SUMIF(ธุรการ!$C:$C,'รับ-จ่าย ประจำวัน'!$B442,ธุรการ!AG:AG)+SUMIF(เส้นแต่งหน้าขนมปัง!$C:$C,'รับ-จ่าย ประจำวัน'!$B442,เส้นแต่งหน้าขนมปัง!AG:AG)+SUMIF('วางแผนBC,CJ'!$C:$C,'รับ-จ่าย ประจำวัน'!$B442,'วางแผนBC,CJ'!AG:AG)+SUMIF(RD!$C:$C,'รับ-จ่าย ประจำวัน'!$B442,RD!AG:AG)+SUMIF('FG,ออนไล,คัดแยก'!$C:$C,'รับ-จ่าย ประจำวัน'!$B442,'FG,ออนไล,คัดแยก'!AG:AG)</f>
        <v>0</v>
      </c>
      <c r="BO442" s="16">
        <f>SUMIF(เตรียมส่วนผสม!$C:$C,'รับ-จ่าย ประจำวัน'!$B442,เตรียมส่วนผสม!AH:AH)+SUMIF(กวนไส้!$C:$C,'รับ-จ่าย ประจำวัน'!$B442,กวนไส้!AH:AH)+SUMIF(ผลิต1!$C:$C,'รับ-จ่าย ประจำวัน'!$B442,ผลิต1!AH:AH)+SUMIF(ผลิต2!$C:$C,'รับ-จ่าย ประจำวัน'!$B442,ผลิต2!AH:AH)+SUMIF(เส้นแต่งหน้าขนมเค้ก!$C:$C,'รับ-จ่าย ประจำวัน'!$B442,เส้นแต่งหน้าขนมเค้ก!AH:AH)+SUMIF(แพ็ค!$C:$C,'รับ-จ่าย ประจำวัน'!$B442,แพ็ค!AH:AH)+SUMIF(ธุรการ!$C:$C,'รับ-จ่าย ประจำวัน'!$B442,ธุรการ!AH:AH)+SUMIF(เส้นแต่งหน้าขนมปัง!$C:$C,'รับ-จ่าย ประจำวัน'!$B442,เส้นแต่งหน้าขนมปัง!AH:AH)+SUMIF('วางแผนBC,CJ'!$C:$C,'รับ-จ่าย ประจำวัน'!$B442,'วางแผนBC,CJ'!AH:AH)+SUMIF(RD!$C:$C,'รับ-จ่าย ประจำวัน'!$B442,RD!AH:AH)+SUMIF('FG,ออนไล,คัดแยก'!$C:$C,'รับ-จ่าย ประจำวัน'!$B442,'FG,ออนไล,คัดแยก'!AH:AH)</f>
        <v>0</v>
      </c>
      <c r="BP442" s="16">
        <f>SUMIF(เตรียมส่วนผสม!$C:$C,'รับ-จ่าย ประจำวัน'!$B442,เตรียมส่วนผสม!AI:AI)+SUMIF(กวนไส้!$C:$C,'รับ-จ่าย ประจำวัน'!$B442,กวนไส้!AI:AI)+SUMIF(ผลิต1!$C:$C,'รับ-จ่าย ประจำวัน'!$B442,ผลิต1!AI:AI)+SUMIF(ผลิต2!$C:$C,'รับ-จ่าย ประจำวัน'!$B442,ผลิต2!AI:AI)+SUMIF(เส้นแต่งหน้าขนมเค้ก!$C:$C,'รับ-จ่าย ประจำวัน'!$B442,เส้นแต่งหน้าขนมเค้ก!AI:AI)+SUMIF(แพ็ค!$C:$C,'รับ-จ่าย ประจำวัน'!$B442,แพ็ค!AI:AI)+SUMIF(ธุรการ!$C:$C,'รับ-จ่าย ประจำวัน'!$B442,ธุรการ!AI:AI)+SUMIF(เส้นแต่งหน้าขนมปัง!$C:$C,'รับ-จ่าย ประจำวัน'!$B442,เส้นแต่งหน้าขนมปัง!AI:AI)+SUMIF('วางแผนBC,CJ'!$C:$C,'รับ-จ่าย ประจำวัน'!$B442,'วางแผนBC,CJ'!AI:AI)+SUMIF(RD!$C:$C,'รับ-จ่าย ประจำวัน'!$B442,RD!AI:AI)+SUMIF('FG,ออนไล,คัดแยก'!$C:$C,'รับ-จ่าย ประจำวัน'!$B442,'FG,ออนไล,คัดแยก'!AI:AI)</f>
        <v>0</v>
      </c>
      <c r="BQ442" s="16">
        <f>SUMIF(เตรียมส่วนผสม!$C:$C,'รับ-จ่าย ประจำวัน'!$B442,เตรียมส่วนผสม!AJ:AJ)+SUMIF(กวนไส้!$C:$C,'รับ-จ่าย ประจำวัน'!$B442,กวนไส้!AJ:AJ)+SUMIF(ผลิต1!$C:$C,'รับ-จ่าย ประจำวัน'!$B442,ผลิต1!AJ:AJ)+SUMIF(ผลิต2!$C:$C,'รับ-จ่าย ประจำวัน'!$B442,ผลิต2!AJ:AJ)+SUMIF(เส้นแต่งหน้าขนมเค้ก!$C:$C,'รับ-จ่าย ประจำวัน'!$B442,เส้นแต่งหน้าขนมเค้ก!AJ:AJ)+SUMIF(แพ็ค!$C:$C,'รับ-จ่าย ประจำวัน'!$B442,แพ็ค!AJ:AJ)+SUMIF(ธุรการ!$C:$C,'รับ-จ่าย ประจำวัน'!$B442,ธุรการ!AJ:AJ)+SUMIF(เส้นแต่งหน้าขนมปัง!$C:$C,'รับ-จ่าย ประจำวัน'!$B442,เส้นแต่งหน้าขนมปัง!AJ:AJ)+SUMIF('วางแผนBC,CJ'!$C:$C,'รับ-จ่าย ประจำวัน'!$B442,'วางแผนBC,CJ'!AJ:AJ)+SUMIF(RD!$C:$C,'รับ-จ่าย ประจำวัน'!$B442,RD!AJ:AJ)+SUMIF('FG,ออนไล,คัดแยก'!$C:$C,'รับ-จ่าย ประจำวัน'!$B442,'FG,ออนไล,คัดแยก'!AJ:AJ)</f>
        <v>0</v>
      </c>
      <c r="BR442" s="16">
        <f>SUMIF(เตรียมส่วนผสม!$C:$C,'รับ-จ่าย ประจำวัน'!$B442,เตรียมส่วนผสม!AK:AK)+SUMIF(กวนไส้!$C:$C,'รับ-จ่าย ประจำวัน'!$B442,กวนไส้!AK:AK)+SUMIF(ผลิต1!$C:$C,'รับ-จ่าย ประจำวัน'!$B442,ผลิต1!AK:AK)+SUMIF(ผลิต2!$C:$C,'รับ-จ่าย ประจำวัน'!$B442,ผลิต2!AK:AK)+SUMIF(เส้นแต่งหน้าขนมเค้ก!$C:$C,'รับ-จ่าย ประจำวัน'!$B442,เส้นแต่งหน้าขนมเค้ก!AK:AK)+SUMIF(แพ็ค!$C:$C,'รับ-จ่าย ประจำวัน'!$B442,แพ็ค!AK:AK)+SUMIF(ธุรการ!$C:$C,'รับ-จ่าย ประจำวัน'!$B442,ธุรการ!AK:AK)+SUMIF(เส้นแต่งหน้าขนมปัง!$C:$C,'รับ-จ่าย ประจำวัน'!$B442,เส้นแต่งหน้าขนมปัง!AK:AK)+SUMIF('วางแผนBC,CJ'!$C:$C,'รับ-จ่าย ประจำวัน'!$B442,'วางแผนBC,CJ'!AK:AK)+SUMIF(RD!$C:$C,'รับ-จ่าย ประจำวัน'!$B442,RD!AK:AK)+SUMIF('FG,ออนไล,คัดแยก'!$C:$C,'รับ-จ่าย ประจำวัน'!$B442,'FG,ออนไล,คัดแยก'!AK:AK)</f>
        <v>0</v>
      </c>
      <c r="BS442" s="16">
        <f>SUMIF(เตรียมส่วนผสม!$C:$C,'รับ-จ่าย ประจำวัน'!$B442,เตรียมส่วนผสม!AL:AL)+SUMIF(กวนไส้!$C:$C,'รับ-จ่าย ประจำวัน'!$B442,กวนไส้!AL:AL)+SUMIF(ผลิต1!$C:$C,'รับ-จ่าย ประจำวัน'!$B442,ผลิต1!AL:AL)+SUMIF(ผลิต2!$C:$C,'รับ-จ่าย ประจำวัน'!$B442,ผลิต2!AL:AL)+SUMIF(เส้นแต่งหน้าขนมเค้ก!$C:$C,'รับ-จ่าย ประจำวัน'!$B442,เส้นแต่งหน้าขนมเค้ก!AL:AL)+SUMIF(แพ็ค!$C:$C,'รับ-จ่าย ประจำวัน'!$B442,แพ็ค!AL:AL)+SUMIF(ธุรการ!$C:$C,'รับ-จ่าย ประจำวัน'!$B442,ธุรการ!AL:AL)+SUMIF(เส้นแต่งหน้าขนมปัง!$C:$C,'รับ-จ่าย ประจำวัน'!$B442,เส้นแต่งหน้าขนมปัง!AL:AL)+SUMIF('วางแผนBC,CJ'!$C:$C,'รับ-จ่าย ประจำวัน'!$B442,'วางแผนBC,CJ'!AL:AL)+SUMIF(RD!$C:$C,'รับ-จ่าย ประจำวัน'!$B442,RD!AL:AL)+SUMIF('FG,ออนไล,คัดแยก'!$C:$C,'รับ-จ่าย ประจำวัน'!$B442,'FG,ออนไล,คัดแยก'!AL:AL)</f>
        <v>0</v>
      </c>
      <c r="BT442" s="18">
        <f t="shared" si="93"/>
        <v>0</v>
      </c>
      <c r="BU442" s="116">
        <v>1686</v>
      </c>
      <c r="BV442" s="146">
        <f t="shared" si="94"/>
        <v>2686</v>
      </c>
      <c r="BW442" s="183">
        <v>30</v>
      </c>
      <c r="BX442" s="172">
        <f t="shared" si="89"/>
        <v>0</v>
      </c>
      <c r="BY442" s="188" t="e">
        <f t="shared" si="90"/>
        <v>#DIV/0!</v>
      </c>
      <c r="BZ442" s="180" t="e">
        <f t="shared" ca="1" si="95"/>
        <v>#DIV/0!</v>
      </c>
      <c r="CA442" s="97"/>
      <c r="CB442" s="97"/>
      <c r="CC442" s="97"/>
      <c r="CD442" s="97"/>
      <c r="CE442" s="97"/>
      <c r="CF442" s="97"/>
      <c r="CG442" s="97"/>
      <c r="CH442" s="97"/>
      <c r="CI442" s="97"/>
      <c r="CJ442" s="94"/>
      <c r="CK442" s="9">
        <f t="shared" si="91"/>
        <v>1000</v>
      </c>
    </row>
    <row r="443" spans="1:89" hidden="1" x14ac:dyDescent="0.5">
      <c r="A443" s="149"/>
      <c r="B443" s="24">
        <v>1020201010</v>
      </c>
      <c r="C443" s="10" t="s">
        <v>1506</v>
      </c>
      <c r="D443" s="177" t="s">
        <v>91</v>
      </c>
      <c r="E443" s="28">
        <v>0</v>
      </c>
      <c r="F443" s="159" t="s">
        <v>1605</v>
      </c>
      <c r="G443" s="11" t="s">
        <v>62</v>
      </c>
      <c r="H443" s="12">
        <v>2636</v>
      </c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3"/>
      <c r="AF443" s="13"/>
      <c r="AG443" s="13"/>
      <c r="AH443" s="13"/>
      <c r="AI443" s="14"/>
      <c r="AJ443" s="14"/>
      <c r="AK443" s="14"/>
      <c r="AL443" s="14"/>
      <c r="AM443" s="14"/>
      <c r="AN443" s="15">
        <f t="shared" si="92"/>
        <v>0</v>
      </c>
      <c r="AO443" s="16">
        <f>SUMIF(เตรียมส่วนผสม!$C:$C,'รับ-จ่าย ประจำวัน'!$B443,เตรียมส่วนผสม!H:H)+SUMIF(กวนไส้!$C:$C,'รับ-จ่าย ประจำวัน'!$B443,กวนไส้!H:H)+SUMIF(ผลิต1!$C:$C,'รับ-จ่าย ประจำวัน'!$B443,ผลิต1!H:H)+SUMIF(ผลิต2!$C:$C,'รับ-จ่าย ประจำวัน'!$B443,ผลิต2!H:H)+SUMIF(เส้นแต่งหน้าขนมเค้ก!$C:$C,'รับ-จ่าย ประจำวัน'!$B443,เส้นแต่งหน้าขนมเค้ก!H:H)+SUMIF(แพ็ค!$C:$C,'รับ-จ่าย ประจำวัน'!$B443,แพ็ค!H:H)+SUMIF(ธุรการ!$C:$C,'รับ-จ่าย ประจำวัน'!$B443,ธุรการ!H:H)+SUMIF(เส้นแต่งหน้าขนมปัง!$C:$C,'รับ-จ่าย ประจำวัน'!$B443,เส้นแต่งหน้าขนมปัง!H:H)+SUMIF('วางแผนBC,CJ'!$C:$C,'รับ-จ่าย ประจำวัน'!$B443,'วางแผนBC,CJ'!H:H)+SUMIF(RD!$C:$C,'รับ-จ่าย ประจำวัน'!$B443,RD!H:H)+SUMIF('FG,ออนไล,คัดแยก'!$C:$C,'รับ-จ่าย ประจำวัน'!$B443,'FG,ออนไล,คัดแยก'!H:H)</f>
        <v>0</v>
      </c>
      <c r="AP443" s="16">
        <f>SUMIF(เตรียมส่วนผสม!$C:$C,'รับ-จ่าย ประจำวัน'!$B443,เตรียมส่วนผสม!I:I)+SUMIF(กวนไส้!$C:$C,'รับ-จ่าย ประจำวัน'!$B443,กวนไส้!I:I)+SUMIF(ผลิต1!$C:$C,'รับ-จ่าย ประจำวัน'!$B443,ผลิต1!I:I)+SUMIF(ผลิต2!$C:$C,'รับ-จ่าย ประจำวัน'!$B443,ผลิต2!I:I)+SUMIF(เส้นแต่งหน้าขนมเค้ก!$C:$C,'รับ-จ่าย ประจำวัน'!$B443,เส้นแต่งหน้าขนมเค้ก!I:I)+SUMIF(แพ็ค!$C:$C,'รับ-จ่าย ประจำวัน'!$B443,แพ็ค!I:I)+SUMIF(ธุรการ!$C:$C,'รับ-จ่าย ประจำวัน'!$B443,ธุรการ!I:I)+SUMIF(เส้นแต่งหน้าขนมปัง!$C:$C,'รับ-จ่าย ประจำวัน'!$B443,เส้นแต่งหน้าขนมปัง!I:I)+SUMIF('วางแผนBC,CJ'!$C:$C,'รับ-จ่าย ประจำวัน'!$B443,'วางแผนBC,CJ'!I:I)+SUMIF(RD!$C:$C,'รับ-จ่าย ประจำวัน'!$B443,RD!I:I)+SUMIF('FG,ออนไล,คัดแยก'!$C:$C,'รับ-จ่าย ประจำวัน'!$B443,'FG,ออนไล,คัดแยก'!I:I)</f>
        <v>0</v>
      </c>
      <c r="AQ443" s="16">
        <f>SUMIF(เตรียมส่วนผสม!$C:$C,'รับ-จ่าย ประจำวัน'!$B443,เตรียมส่วนผสม!J:J)+SUMIF(กวนไส้!$C:$C,'รับ-จ่าย ประจำวัน'!$B443,กวนไส้!J:J)+SUMIF(ผลิต1!$C:$C,'รับ-จ่าย ประจำวัน'!$B443,ผลิต1!J:J)+SUMIF(ผลิต2!$C:$C,'รับ-จ่าย ประจำวัน'!$B443,ผลิต2!J:J)+SUMIF(เส้นแต่งหน้าขนมเค้ก!$C:$C,'รับ-จ่าย ประจำวัน'!$B443,เส้นแต่งหน้าขนมเค้ก!J:J)+SUMIF(แพ็ค!$C:$C,'รับ-จ่าย ประจำวัน'!$B443,แพ็ค!J:J)+SUMIF(ธุรการ!$C:$C,'รับ-จ่าย ประจำวัน'!$B443,ธุรการ!J:J)+SUMIF(เส้นแต่งหน้าขนมปัง!$C:$C,'รับ-จ่าย ประจำวัน'!$B443,เส้นแต่งหน้าขนมปัง!J:J)+SUMIF('วางแผนBC,CJ'!$C:$C,'รับ-จ่าย ประจำวัน'!$B443,'วางแผนBC,CJ'!J:J)+SUMIF(RD!$C:$C,'รับ-จ่าย ประจำวัน'!$B443,RD!J:J)+SUMIF('FG,ออนไล,คัดแยก'!$C:$C,'รับ-จ่าย ประจำวัน'!$B443,'FG,ออนไล,คัดแยก'!J:J)</f>
        <v>0</v>
      </c>
      <c r="AR443" s="16">
        <f>SUMIF(เตรียมส่วนผสม!$C:$C,'รับ-จ่าย ประจำวัน'!$B443,เตรียมส่วนผสม!K:K)+SUMIF(กวนไส้!$C:$C,'รับ-จ่าย ประจำวัน'!$B443,กวนไส้!K:K)+SUMIF(ผลิต1!$C:$C,'รับ-จ่าย ประจำวัน'!$B443,ผลิต1!K:K)+SUMIF(ผลิต2!$C:$C,'รับ-จ่าย ประจำวัน'!$B443,ผลิต2!K:K)+SUMIF(เส้นแต่งหน้าขนมเค้ก!$C:$C,'รับ-จ่าย ประจำวัน'!$B443,เส้นแต่งหน้าขนมเค้ก!K:K)+SUMIF(แพ็ค!$C:$C,'รับ-จ่าย ประจำวัน'!$B443,แพ็ค!K:K)+SUMIF(ธุรการ!$C:$C,'รับ-จ่าย ประจำวัน'!$B443,ธุรการ!K:K)+SUMIF(เส้นแต่งหน้าขนมปัง!$C:$C,'รับ-จ่าย ประจำวัน'!$B443,เส้นแต่งหน้าขนมปัง!K:K)+SUMIF('วางแผนBC,CJ'!$C:$C,'รับ-จ่าย ประจำวัน'!$B443,'วางแผนBC,CJ'!K:K)+SUMIF(RD!$C:$C,'รับ-จ่าย ประจำวัน'!$B443,RD!K:K)+SUMIF('FG,ออนไล,คัดแยก'!$C:$C,'รับ-จ่าย ประจำวัน'!$B443,'FG,ออนไล,คัดแยก'!K:K)</f>
        <v>0</v>
      </c>
      <c r="AS443" s="16">
        <f>SUMIF(เตรียมส่วนผสม!$C:$C,'รับ-จ่าย ประจำวัน'!$B443,เตรียมส่วนผสม!L:L)+SUMIF(กวนไส้!$C:$C,'รับ-จ่าย ประจำวัน'!$B443,กวนไส้!L:L)+SUMIF(ผลิต1!$C:$C,'รับ-จ่าย ประจำวัน'!$B443,ผลิต1!L:L)+SUMIF(ผลิต2!$C:$C,'รับ-จ่าย ประจำวัน'!$B443,ผลิต2!L:L)+SUMIF(เส้นแต่งหน้าขนมเค้ก!$C:$C,'รับ-จ่าย ประจำวัน'!$B443,เส้นแต่งหน้าขนมเค้ก!L:L)+SUMIF(แพ็ค!$C:$C,'รับ-จ่าย ประจำวัน'!$B443,แพ็ค!L:L)+SUMIF(ธุรการ!$C:$C,'รับ-จ่าย ประจำวัน'!$B443,ธุรการ!L:L)+SUMIF(เส้นแต่งหน้าขนมปัง!$C:$C,'รับ-จ่าย ประจำวัน'!$B443,เส้นแต่งหน้าขนมปัง!L:L)+SUMIF('วางแผนBC,CJ'!$C:$C,'รับ-จ่าย ประจำวัน'!$B443,'วางแผนBC,CJ'!L:L)+SUMIF(RD!$C:$C,'รับ-จ่าย ประจำวัน'!$B443,RD!L:L)+SUMIF('FG,ออนไล,คัดแยก'!$C:$C,'รับ-จ่าย ประจำวัน'!$B443,'FG,ออนไล,คัดแยก'!L:L)</f>
        <v>0</v>
      </c>
      <c r="AT443" s="16">
        <f>SUMIF(เตรียมส่วนผสม!$C:$C,'รับ-จ่าย ประจำวัน'!$B443,เตรียมส่วนผสม!M:M)+SUMIF(กวนไส้!$C:$C,'รับ-จ่าย ประจำวัน'!$B443,กวนไส้!M:M)+SUMIF(ผลิต1!$C:$C,'รับ-จ่าย ประจำวัน'!$B443,ผลิต1!M:M)+SUMIF(ผลิต2!$C:$C,'รับ-จ่าย ประจำวัน'!$B443,ผลิต2!M:M)+SUMIF(เส้นแต่งหน้าขนมเค้ก!$C:$C,'รับ-จ่าย ประจำวัน'!$B443,เส้นแต่งหน้าขนมเค้ก!M:M)+SUMIF(แพ็ค!$C:$C,'รับ-จ่าย ประจำวัน'!$B443,แพ็ค!M:M)+SUMIF(ธุรการ!$C:$C,'รับ-จ่าย ประจำวัน'!$B443,ธุรการ!M:M)+SUMIF(เส้นแต่งหน้าขนมปัง!$C:$C,'รับ-จ่าย ประจำวัน'!$B443,เส้นแต่งหน้าขนมปัง!M:M)+SUMIF('วางแผนBC,CJ'!$C:$C,'รับ-จ่าย ประจำวัน'!$B443,'วางแผนBC,CJ'!M:M)+SUMIF(RD!$C:$C,'รับ-จ่าย ประจำวัน'!$B443,RD!M:M)+SUMIF('FG,ออนไล,คัดแยก'!$C:$C,'รับ-จ่าย ประจำวัน'!$B443,'FG,ออนไล,คัดแยก'!M:M)</f>
        <v>0</v>
      </c>
      <c r="AU443" s="16">
        <f>SUMIF(เตรียมส่วนผสม!$C:$C,'รับ-จ่าย ประจำวัน'!$B443,เตรียมส่วนผสม!N:N)+SUMIF(กวนไส้!$C:$C,'รับ-จ่าย ประจำวัน'!$B443,กวนไส้!N:N)+SUMIF(ผลิต1!$C:$C,'รับ-จ่าย ประจำวัน'!$B443,ผลิต1!N:N)+SUMIF(ผลิต2!$C:$C,'รับ-จ่าย ประจำวัน'!$B443,ผลิต2!N:N)+SUMIF(เส้นแต่งหน้าขนมเค้ก!$C:$C,'รับ-จ่าย ประจำวัน'!$B443,เส้นแต่งหน้าขนมเค้ก!N:N)+SUMIF(แพ็ค!$C:$C,'รับ-จ่าย ประจำวัน'!$B443,แพ็ค!N:N)+SUMIF(ธุรการ!$C:$C,'รับ-จ่าย ประจำวัน'!$B443,ธุรการ!N:N)+SUMIF(เส้นแต่งหน้าขนมปัง!$C:$C,'รับ-จ่าย ประจำวัน'!$B443,เส้นแต่งหน้าขนมปัง!N:N)+SUMIF('วางแผนBC,CJ'!$C:$C,'รับ-จ่าย ประจำวัน'!$B443,'วางแผนBC,CJ'!N:N)+SUMIF(RD!$C:$C,'รับ-จ่าย ประจำวัน'!$B443,RD!N:N)+SUMIF('FG,ออนไล,คัดแยก'!$C:$C,'รับ-จ่าย ประจำวัน'!$B443,'FG,ออนไล,คัดแยก'!N:N)</f>
        <v>0</v>
      </c>
      <c r="AV443" s="16">
        <f>SUMIF(เตรียมส่วนผสม!$C:$C,'รับ-จ่าย ประจำวัน'!$B443,เตรียมส่วนผสม!O:O)+SUMIF(กวนไส้!$C:$C,'รับ-จ่าย ประจำวัน'!$B443,กวนไส้!O:O)+SUMIF(ผลิต1!$C:$C,'รับ-จ่าย ประจำวัน'!$B443,ผลิต1!O:O)+SUMIF(ผลิต2!$C:$C,'รับ-จ่าย ประจำวัน'!$B443,ผลิต2!O:O)+SUMIF(เส้นแต่งหน้าขนมเค้ก!$C:$C,'รับ-จ่าย ประจำวัน'!$B443,เส้นแต่งหน้าขนมเค้ก!O:O)+SUMIF(แพ็ค!$C:$C,'รับ-จ่าย ประจำวัน'!$B443,แพ็ค!O:O)+SUMIF(ธุรการ!$C:$C,'รับ-จ่าย ประจำวัน'!$B443,ธุรการ!O:O)+SUMIF(เส้นแต่งหน้าขนมปัง!$C:$C,'รับ-จ่าย ประจำวัน'!$B443,เส้นแต่งหน้าขนมปัง!O:O)+SUMIF('วางแผนBC,CJ'!$C:$C,'รับ-จ่าย ประจำวัน'!$B443,'วางแผนBC,CJ'!O:O)+SUMIF(RD!$C:$C,'รับ-จ่าย ประจำวัน'!$B443,RD!O:O)+SUMIF('FG,ออนไล,คัดแยก'!$C:$C,'รับ-จ่าย ประจำวัน'!$B443,'FG,ออนไล,คัดแยก'!O:O)</f>
        <v>0</v>
      </c>
      <c r="AW443" s="16">
        <f>SUMIF(เตรียมส่วนผสม!$C:$C,'รับ-จ่าย ประจำวัน'!$B443,เตรียมส่วนผสม!P:P)+SUMIF(กวนไส้!$C:$C,'รับ-จ่าย ประจำวัน'!$B443,กวนไส้!P:P)+SUMIF(ผลิต1!$C:$C,'รับ-จ่าย ประจำวัน'!$B443,ผลิต1!P:P)+SUMIF(ผลิต2!$C:$C,'รับ-จ่าย ประจำวัน'!$B443,ผลิต2!P:P)+SUMIF(เส้นแต่งหน้าขนมเค้ก!$C:$C,'รับ-จ่าย ประจำวัน'!$B443,เส้นแต่งหน้าขนมเค้ก!P:P)+SUMIF(แพ็ค!$C:$C,'รับ-จ่าย ประจำวัน'!$B443,แพ็ค!P:P)+SUMIF(ธุรการ!$C:$C,'รับ-จ่าย ประจำวัน'!$B443,ธุรการ!P:P)+SUMIF(เส้นแต่งหน้าขนมปัง!$C:$C,'รับ-จ่าย ประจำวัน'!$B443,เส้นแต่งหน้าขนมปัง!P:P)+SUMIF('วางแผนBC,CJ'!$C:$C,'รับ-จ่าย ประจำวัน'!$B443,'วางแผนBC,CJ'!P:P)+SUMIF(RD!$C:$C,'รับ-จ่าย ประจำวัน'!$B443,RD!P:P)+SUMIF('FG,ออนไล,คัดแยก'!$C:$C,'รับ-จ่าย ประจำวัน'!$B443,'FG,ออนไล,คัดแยก'!P:P)</f>
        <v>0</v>
      </c>
      <c r="AX443" s="16">
        <f>SUMIF(เตรียมส่วนผสม!$C:$C,'รับ-จ่าย ประจำวัน'!$B443,เตรียมส่วนผสม!Q:Q)+SUMIF(กวนไส้!$C:$C,'รับ-จ่าย ประจำวัน'!$B443,กวนไส้!Q:Q)+SUMIF(ผลิต1!$C:$C,'รับ-จ่าย ประจำวัน'!$B443,ผลิต1!Q:Q)+SUMIF(ผลิต2!$C:$C,'รับ-จ่าย ประจำวัน'!$B443,ผลิต2!Q:Q)+SUMIF(เส้นแต่งหน้าขนมเค้ก!$C:$C,'รับ-จ่าย ประจำวัน'!$B443,เส้นแต่งหน้าขนมเค้ก!Q:Q)+SUMIF(แพ็ค!$C:$C,'รับ-จ่าย ประจำวัน'!$B443,แพ็ค!Q:Q)+SUMIF(ธุรการ!$C:$C,'รับ-จ่าย ประจำวัน'!$B443,ธุรการ!Q:Q)+SUMIF(เส้นแต่งหน้าขนมปัง!$C:$C,'รับ-จ่าย ประจำวัน'!$B443,เส้นแต่งหน้าขนมปัง!Q:Q)+SUMIF('วางแผนBC,CJ'!$C:$C,'รับ-จ่าย ประจำวัน'!$B443,'วางแผนBC,CJ'!Q:Q)+SUMIF(RD!$C:$C,'รับ-จ่าย ประจำวัน'!$B443,RD!Q:Q)+SUMIF('FG,ออนไล,คัดแยก'!$C:$C,'รับ-จ่าย ประจำวัน'!$B443,'FG,ออนไล,คัดแยก'!Q:Q)</f>
        <v>0</v>
      </c>
      <c r="AY443" s="16">
        <f>SUMIF(เตรียมส่วนผสม!$C:$C,'รับ-จ่าย ประจำวัน'!$B443,เตรียมส่วนผสม!R:R)+SUMIF(กวนไส้!$C:$C,'รับ-จ่าย ประจำวัน'!$B443,กวนไส้!R:R)+SUMIF(ผลิต1!$C:$C,'รับ-จ่าย ประจำวัน'!$B443,ผลิต1!R:R)+SUMIF(ผลิต2!$C:$C,'รับ-จ่าย ประจำวัน'!$B443,ผลิต2!R:R)+SUMIF(เส้นแต่งหน้าขนมเค้ก!$C:$C,'รับ-จ่าย ประจำวัน'!$B443,เส้นแต่งหน้าขนมเค้ก!R:R)+SUMIF(แพ็ค!$C:$C,'รับ-จ่าย ประจำวัน'!$B443,แพ็ค!R:R)+SUMIF(ธุรการ!$C:$C,'รับ-จ่าย ประจำวัน'!$B443,ธุรการ!R:R)+SUMIF(เส้นแต่งหน้าขนมปัง!$C:$C,'รับ-จ่าย ประจำวัน'!$B443,เส้นแต่งหน้าขนมปัง!R:R)+SUMIF('วางแผนBC,CJ'!$C:$C,'รับ-จ่าย ประจำวัน'!$B443,'วางแผนBC,CJ'!R:R)+SUMIF(RD!$C:$C,'รับ-จ่าย ประจำวัน'!$B443,RD!R:R)+SUMIF('FG,ออนไล,คัดแยก'!$C:$C,'รับ-จ่าย ประจำวัน'!$B443,'FG,ออนไล,คัดแยก'!R:R)</f>
        <v>0</v>
      </c>
      <c r="AZ443" s="16">
        <f>SUMIF(เตรียมส่วนผสม!$C:$C,'รับ-จ่าย ประจำวัน'!$B443,เตรียมส่วนผสม!S:S)+SUMIF(กวนไส้!$C:$C,'รับ-จ่าย ประจำวัน'!$B443,กวนไส้!S:S)+SUMIF(ผลิต1!$C:$C,'รับ-จ่าย ประจำวัน'!$B443,ผลิต1!S:S)+SUMIF(ผลิต2!$C:$C,'รับ-จ่าย ประจำวัน'!$B443,ผลิต2!S:S)+SUMIF(เส้นแต่งหน้าขนมเค้ก!$C:$C,'รับ-จ่าย ประจำวัน'!$B443,เส้นแต่งหน้าขนมเค้ก!S:S)+SUMIF(แพ็ค!$C:$C,'รับ-จ่าย ประจำวัน'!$B443,แพ็ค!S:S)+SUMIF(ธุรการ!$C:$C,'รับ-จ่าย ประจำวัน'!$B443,ธุรการ!S:S)+SUMIF(เส้นแต่งหน้าขนมปัง!$C:$C,'รับ-จ่าย ประจำวัน'!$B443,เส้นแต่งหน้าขนมปัง!S:S)+SUMIF('วางแผนBC,CJ'!$C:$C,'รับ-จ่าย ประจำวัน'!$B443,'วางแผนBC,CJ'!S:S)+SUMIF(RD!$C:$C,'รับ-จ่าย ประจำวัน'!$B443,RD!S:S)+SUMIF('FG,ออนไล,คัดแยก'!$C:$C,'รับ-จ่าย ประจำวัน'!$B443,'FG,ออนไล,คัดแยก'!S:S)</f>
        <v>0</v>
      </c>
      <c r="BA443" s="16">
        <f>SUMIF(เตรียมส่วนผสม!$C:$C,'รับ-จ่าย ประจำวัน'!$B443,เตรียมส่วนผสม!T:T)+SUMIF(กวนไส้!$C:$C,'รับ-จ่าย ประจำวัน'!$B443,กวนไส้!T:T)+SUMIF(ผลิต1!$C:$C,'รับ-จ่าย ประจำวัน'!$B443,ผลิต1!T:T)+SUMIF(ผลิต2!$C:$C,'รับ-จ่าย ประจำวัน'!$B443,ผลิต2!T:T)+SUMIF(เส้นแต่งหน้าขนมเค้ก!$C:$C,'รับ-จ่าย ประจำวัน'!$B443,เส้นแต่งหน้าขนมเค้ก!T:T)+SUMIF(แพ็ค!$C:$C,'รับ-จ่าย ประจำวัน'!$B443,แพ็ค!T:T)+SUMIF(ธุรการ!$C:$C,'รับ-จ่าย ประจำวัน'!$B443,ธุรการ!T:T)+SUMIF(เส้นแต่งหน้าขนมปัง!$C:$C,'รับ-จ่าย ประจำวัน'!$B443,เส้นแต่งหน้าขนมปัง!T:T)+SUMIF('วางแผนBC,CJ'!$C:$C,'รับ-จ่าย ประจำวัน'!$B443,'วางแผนBC,CJ'!T:T)+SUMIF(RD!$C:$C,'รับ-จ่าย ประจำวัน'!$B443,RD!T:T)+SUMIF('FG,ออนไล,คัดแยก'!$C:$C,'รับ-จ่าย ประจำวัน'!$B443,'FG,ออนไล,คัดแยก'!T:T)</f>
        <v>0</v>
      </c>
      <c r="BB443" s="16">
        <f>SUMIF(เตรียมส่วนผสม!$C:$C,'รับ-จ่าย ประจำวัน'!$B443,เตรียมส่วนผสม!U:U)+SUMIF(กวนไส้!$C:$C,'รับ-จ่าย ประจำวัน'!$B443,กวนไส้!U:U)+SUMIF(ผลิต1!$C:$C,'รับ-จ่าย ประจำวัน'!$B443,ผลิต1!U:U)+SUMIF(ผลิต2!$C:$C,'รับ-จ่าย ประจำวัน'!$B443,ผลิต2!U:U)+SUMIF(เส้นแต่งหน้าขนมเค้ก!$C:$C,'รับ-จ่าย ประจำวัน'!$B443,เส้นแต่งหน้าขนมเค้ก!U:U)+SUMIF(แพ็ค!$C:$C,'รับ-จ่าย ประจำวัน'!$B443,แพ็ค!U:U)+SUMIF(ธุรการ!$C:$C,'รับ-จ่าย ประจำวัน'!$B443,ธุรการ!U:U)+SUMIF(เส้นแต่งหน้าขนมปัง!$C:$C,'รับ-จ่าย ประจำวัน'!$B443,เส้นแต่งหน้าขนมปัง!U:U)+SUMIF('วางแผนBC,CJ'!$C:$C,'รับ-จ่าย ประจำวัน'!$B443,'วางแผนBC,CJ'!U:U)+SUMIF(RD!$C:$C,'รับ-จ่าย ประจำวัน'!$B443,RD!U:U)+SUMIF('FG,ออนไล,คัดแยก'!$C:$C,'รับ-จ่าย ประจำวัน'!$B443,'FG,ออนไล,คัดแยก'!U:U)</f>
        <v>0</v>
      </c>
      <c r="BC443" s="16">
        <f>SUMIF(เตรียมส่วนผสม!$C:$C,'รับ-จ่าย ประจำวัน'!$B443,เตรียมส่วนผสม!V:V)+SUMIF(กวนไส้!$C:$C,'รับ-จ่าย ประจำวัน'!$B443,กวนไส้!V:V)+SUMIF(ผลิต1!$C:$C,'รับ-จ่าย ประจำวัน'!$B443,ผลิต1!V:V)+SUMIF(ผลิต2!$C:$C,'รับ-จ่าย ประจำวัน'!$B443,ผลิต2!V:V)+SUMIF(เส้นแต่งหน้าขนมเค้ก!$C:$C,'รับ-จ่าย ประจำวัน'!$B443,เส้นแต่งหน้าขนมเค้ก!V:V)+SUMIF(แพ็ค!$C:$C,'รับ-จ่าย ประจำวัน'!$B443,แพ็ค!V:V)+SUMIF(ธุรการ!$C:$C,'รับ-จ่าย ประจำวัน'!$B443,ธุรการ!V:V)+SUMIF(เส้นแต่งหน้าขนมปัง!$C:$C,'รับ-จ่าย ประจำวัน'!$B443,เส้นแต่งหน้าขนมปัง!V:V)+SUMIF('วางแผนBC,CJ'!$C:$C,'รับ-จ่าย ประจำวัน'!$B443,'วางแผนBC,CJ'!V:V)+SUMIF(RD!$C:$C,'รับ-จ่าย ประจำวัน'!$B443,RD!V:V)+SUMIF('FG,ออนไล,คัดแยก'!$C:$C,'รับ-จ่าย ประจำวัน'!$B443,'FG,ออนไล,คัดแยก'!V:V)</f>
        <v>0</v>
      </c>
      <c r="BD443" s="16">
        <f>SUMIF(เตรียมส่วนผสม!$C:$C,'รับ-จ่าย ประจำวัน'!$B443,เตรียมส่วนผสม!W:W)+SUMIF(กวนไส้!$C:$C,'รับ-จ่าย ประจำวัน'!$B443,กวนไส้!W:W)+SUMIF(ผลิต1!$C:$C,'รับ-จ่าย ประจำวัน'!$B443,ผลิต1!W:W)+SUMIF(ผลิต2!$C:$C,'รับ-จ่าย ประจำวัน'!$B443,ผลิต2!W:W)+SUMIF(เส้นแต่งหน้าขนมเค้ก!$C:$C,'รับ-จ่าย ประจำวัน'!$B443,เส้นแต่งหน้าขนมเค้ก!W:W)+SUMIF(แพ็ค!$C:$C,'รับ-จ่าย ประจำวัน'!$B443,แพ็ค!W:W)+SUMIF(ธุรการ!$C:$C,'รับ-จ่าย ประจำวัน'!$B443,ธุรการ!W:W)+SUMIF(เส้นแต่งหน้าขนมปัง!$C:$C,'รับ-จ่าย ประจำวัน'!$B443,เส้นแต่งหน้าขนมปัง!W:W)+SUMIF('วางแผนBC,CJ'!$C:$C,'รับ-จ่าย ประจำวัน'!$B443,'วางแผนBC,CJ'!W:W)+SUMIF(RD!$C:$C,'รับ-จ่าย ประจำวัน'!$B443,RD!W:W)+SUMIF('FG,ออนไล,คัดแยก'!$C:$C,'รับ-จ่าย ประจำวัน'!$B443,'FG,ออนไล,คัดแยก'!W:W)</f>
        <v>0</v>
      </c>
      <c r="BE443" s="16">
        <f>SUMIF(เตรียมส่วนผสม!$C:$C,'รับ-จ่าย ประจำวัน'!$B443,เตรียมส่วนผสม!X:X)+SUMIF(กวนไส้!$C:$C,'รับ-จ่าย ประจำวัน'!$B443,กวนไส้!X:X)+SUMIF(ผลิต1!$C:$C,'รับ-จ่าย ประจำวัน'!$B443,ผลิต1!X:X)+SUMIF(ผลิต2!$C:$C,'รับ-จ่าย ประจำวัน'!$B443,ผลิต2!X:X)+SUMIF(เส้นแต่งหน้าขนมเค้ก!$C:$C,'รับ-จ่าย ประจำวัน'!$B443,เส้นแต่งหน้าขนมเค้ก!X:X)+SUMIF(แพ็ค!$C:$C,'รับ-จ่าย ประจำวัน'!$B443,แพ็ค!X:X)+SUMIF(ธุรการ!$C:$C,'รับ-จ่าย ประจำวัน'!$B443,ธุรการ!X:X)+SUMIF(เส้นแต่งหน้าขนมปัง!$C:$C,'รับ-จ่าย ประจำวัน'!$B443,เส้นแต่งหน้าขนมปัง!X:X)+SUMIF('วางแผนBC,CJ'!$C:$C,'รับ-จ่าย ประจำวัน'!$B443,'วางแผนBC,CJ'!X:X)+SUMIF(RD!$C:$C,'รับ-จ่าย ประจำวัน'!$B443,RD!X:X)+SUMIF('FG,ออนไล,คัดแยก'!$C:$C,'รับ-จ่าย ประจำวัน'!$B443,'FG,ออนไล,คัดแยก'!X:X)</f>
        <v>0</v>
      </c>
      <c r="BF443" s="16">
        <f>SUMIF(เตรียมส่วนผสม!$C:$C,'รับ-จ่าย ประจำวัน'!$B443,เตรียมส่วนผสม!Y:Y)+SUMIF(กวนไส้!$C:$C,'รับ-จ่าย ประจำวัน'!$B443,กวนไส้!Y:Y)+SUMIF(ผลิต1!$C:$C,'รับ-จ่าย ประจำวัน'!$B443,ผลิต1!Y:Y)+SUMIF(ผลิต2!$C:$C,'รับ-จ่าย ประจำวัน'!$B443,ผลิต2!Y:Y)+SUMIF(เส้นแต่งหน้าขนมเค้ก!$C:$C,'รับ-จ่าย ประจำวัน'!$B443,เส้นแต่งหน้าขนมเค้ก!Y:Y)+SUMIF(แพ็ค!$C:$C,'รับ-จ่าย ประจำวัน'!$B443,แพ็ค!Y:Y)+SUMIF(ธุรการ!$C:$C,'รับ-จ่าย ประจำวัน'!$B443,ธุรการ!Y:Y)+SUMIF(เส้นแต่งหน้าขนมปัง!$C:$C,'รับ-จ่าย ประจำวัน'!$B443,เส้นแต่งหน้าขนมปัง!Y:Y)+SUMIF('วางแผนBC,CJ'!$C:$C,'รับ-จ่าย ประจำวัน'!$B443,'วางแผนBC,CJ'!Y:Y)+SUMIF(RD!$C:$C,'รับ-จ่าย ประจำวัน'!$B443,RD!Y:Y)+SUMIF('FG,ออนไล,คัดแยก'!$C:$C,'รับ-จ่าย ประจำวัน'!$B443,'FG,ออนไล,คัดแยก'!Y:Y)</f>
        <v>0</v>
      </c>
      <c r="BG443" s="16">
        <f>SUMIF(เตรียมส่วนผสม!$C:$C,'รับ-จ่าย ประจำวัน'!$B443,เตรียมส่วนผสม!Z:Z)+SUMIF(กวนไส้!$C:$C,'รับ-จ่าย ประจำวัน'!$B443,กวนไส้!Z:Z)+SUMIF(ผลิต1!$C:$C,'รับ-จ่าย ประจำวัน'!$B443,ผลิต1!Z:Z)+SUMIF(ผลิต2!$C:$C,'รับ-จ่าย ประจำวัน'!$B443,ผลิต2!Z:Z)+SUMIF(เส้นแต่งหน้าขนมเค้ก!$C:$C,'รับ-จ่าย ประจำวัน'!$B443,เส้นแต่งหน้าขนมเค้ก!Z:Z)+SUMIF(แพ็ค!$C:$C,'รับ-จ่าย ประจำวัน'!$B443,แพ็ค!Z:Z)+SUMIF(ธุรการ!$C:$C,'รับ-จ่าย ประจำวัน'!$B443,ธุรการ!Z:Z)+SUMIF(เส้นแต่งหน้าขนมปัง!$C:$C,'รับ-จ่าย ประจำวัน'!$B443,เส้นแต่งหน้าขนมปัง!Z:Z)+SUMIF('วางแผนBC,CJ'!$C:$C,'รับ-จ่าย ประจำวัน'!$B443,'วางแผนBC,CJ'!Z:Z)+SUMIF(RD!$C:$C,'รับ-จ่าย ประจำวัน'!$B443,RD!Z:Z)+SUMIF('FG,ออนไล,คัดแยก'!$C:$C,'รับ-จ่าย ประจำวัน'!$B443,'FG,ออนไล,คัดแยก'!Z:Z)</f>
        <v>0</v>
      </c>
      <c r="BH443" s="16">
        <f>SUMIF(เตรียมส่วนผสม!$C:$C,'รับ-จ่าย ประจำวัน'!$B443,เตรียมส่วนผสม!AA:AA)+SUMIF(กวนไส้!$C:$C,'รับ-จ่าย ประจำวัน'!$B443,กวนไส้!AA:AA)+SUMIF(ผลิต1!$C:$C,'รับ-จ่าย ประจำวัน'!$B443,ผลิต1!AA:AA)+SUMIF(ผลิต2!$C:$C,'รับ-จ่าย ประจำวัน'!$B443,ผลิต2!AA:AA)+SUMIF(เส้นแต่งหน้าขนมเค้ก!$C:$C,'รับ-จ่าย ประจำวัน'!$B443,เส้นแต่งหน้าขนมเค้ก!AA:AA)+SUMIF(แพ็ค!$C:$C,'รับ-จ่าย ประจำวัน'!$B443,แพ็ค!AA:AA)+SUMIF(ธุรการ!$C:$C,'รับ-จ่าย ประจำวัน'!$B443,ธุรการ!AA:AA)+SUMIF(เส้นแต่งหน้าขนมปัง!$C:$C,'รับ-จ่าย ประจำวัน'!$B443,เส้นแต่งหน้าขนมปัง!AA:AA)+SUMIF('วางแผนBC,CJ'!$C:$C,'รับ-จ่าย ประจำวัน'!$B443,'วางแผนBC,CJ'!AA:AA)+SUMIF(RD!$C:$C,'รับ-จ่าย ประจำวัน'!$B443,RD!AA:AA)+SUMIF('FG,ออนไล,คัดแยก'!$C:$C,'รับ-จ่าย ประจำวัน'!$B443,'FG,ออนไล,คัดแยก'!AA:AA)</f>
        <v>0</v>
      </c>
      <c r="BI443" s="16">
        <f>SUMIF(เตรียมส่วนผสม!$C:$C,'รับ-จ่าย ประจำวัน'!$B443,เตรียมส่วนผสม!AB:AB)+SUMIF(กวนไส้!$C:$C,'รับ-จ่าย ประจำวัน'!$B443,กวนไส้!AB:AB)+SUMIF(ผลิต1!$C:$C,'รับ-จ่าย ประจำวัน'!$B443,ผลิต1!AB:AB)+SUMIF(ผลิต2!$C:$C,'รับ-จ่าย ประจำวัน'!$B443,ผลิต2!AB:AB)+SUMIF(เส้นแต่งหน้าขนมเค้ก!$C:$C,'รับ-จ่าย ประจำวัน'!$B443,เส้นแต่งหน้าขนมเค้ก!AB:AB)+SUMIF(แพ็ค!$C:$C,'รับ-จ่าย ประจำวัน'!$B443,แพ็ค!AB:AB)+SUMIF(ธุรการ!$C:$C,'รับ-จ่าย ประจำวัน'!$B443,ธุรการ!AB:AB)+SUMIF(เส้นแต่งหน้าขนมปัง!$C:$C,'รับ-จ่าย ประจำวัน'!$B443,เส้นแต่งหน้าขนมปัง!AB:AB)+SUMIF('วางแผนBC,CJ'!$C:$C,'รับ-จ่าย ประจำวัน'!$B443,'วางแผนBC,CJ'!AB:AB)+SUMIF(RD!$C:$C,'รับ-จ่าย ประจำวัน'!$B443,RD!AB:AB)+SUMIF('FG,ออนไล,คัดแยก'!$C:$C,'รับ-จ่าย ประจำวัน'!$B443,'FG,ออนไล,คัดแยก'!AB:AB)</f>
        <v>0</v>
      </c>
      <c r="BJ443" s="16">
        <f>SUMIF(เตรียมส่วนผสม!$C:$C,'รับ-จ่าย ประจำวัน'!$B443,เตรียมส่วนผสม!AC:AC)+SUMIF(กวนไส้!$C:$C,'รับ-จ่าย ประจำวัน'!$B443,กวนไส้!AC:AC)+SUMIF(ผลิต1!$C:$C,'รับ-จ่าย ประจำวัน'!$B443,ผลิต1!AC:AC)+SUMIF(ผลิต2!$C:$C,'รับ-จ่าย ประจำวัน'!$B443,ผลิต2!AC:AC)+SUMIF(เส้นแต่งหน้าขนมเค้ก!$C:$C,'รับ-จ่าย ประจำวัน'!$B443,เส้นแต่งหน้าขนมเค้ก!AC:AC)+SUMIF(แพ็ค!$C:$C,'รับ-จ่าย ประจำวัน'!$B443,แพ็ค!AC:AC)+SUMIF(ธุรการ!$C:$C,'รับ-จ่าย ประจำวัน'!$B443,ธุรการ!AC:AC)+SUMIF(เส้นแต่งหน้าขนมปัง!$C:$C,'รับ-จ่าย ประจำวัน'!$B443,เส้นแต่งหน้าขนมปัง!AC:AC)+SUMIF('วางแผนBC,CJ'!$C:$C,'รับ-จ่าย ประจำวัน'!$B443,'วางแผนBC,CJ'!AC:AC)+SUMIF(RD!$C:$C,'รับ-จ่าย ประจำวัน'!$B443,RD!AC:AC)+SUMIF('FG,ออนไล,คัดแยก'!$C:$C,'รับ-จ่าย ประจำวัน'!$B443,'FG,ออนไล,คัดแยก'!AC:AC)</f>
        <v>0</v>
      </c>
      <c r="BK443" s="16">
        <f>SUMIF(เตรียมส่วนผสม!$C:$C,'รับ-จ่าย ประจำวัน'!$B443,เตรียมส่วนผสม!AD:AD)+SUMIF(กวนไส้!$C:$C,'รับ-จ่าย ประจำวัน'!$B443,กวนไส้!AD:AD)+SUMIF(ผลิต1!$C:$C,'รับ-จ่าย ประจำวัน'!$B443,ผลิต1!AD:AD)+SUMIF(ผลิต2!$C:$C,'รับ-จ่าย ประจำวัน'!$B443,ผลิต2!AD:AD)+SUMIF(เส้นแต่งหน้าขนมเค้ก!$C:$C,'รับ-จ่าย ประจำวัน'!$B443,เส้นแต่งหน้าขนมเค้ก!AD:AD)+SUMIF(แพ็ค!$C:$C,'รับ-จ่าย ประจำวัน'!$B443,แพ็ค!AD:AD)+SUMIF(ธุรการ!$C:$C,'รับ-จ่าย ประจำวัน'!$B443,ธุรการ!AD:AD)+SUMIF(เส้นแต่งหน้าขนมปัง!$C:$C,'รับ-จ่าย ประจำวัน'!$B443,เส้นแต่งหน้าขนมปัง!AD:AD)+SUMIF('วางแผนBC,CJ'!$C:$C,'รับ-จ่าย ประจำวัน'!$B443,'วางแผนBC,CJ'!AD:AD)+SUMIF(RD!$C:$C,'รับ-จ่าย ประจำวัน'!$B443,RD!AD:AD)+SUMIF('FG,ออนไล,คัดแยก'!$C:$C,'รับ-จ่าย ประจำวัน'!$B443,'FG,ออนไล,คัดแยก'!AD:AD)</f>
        <v>0</v>
      </c>
      <c r="BL443" s="16">
        <f>SUMIF(เตรียมส่วนผสม!$C:$C,'รับ-จ่าย ประจำวัน'!$B443,เตรียมส่วนผสม!AE:AE)+SUMIF(กวนไส้!$C:$C,'รับ-จ่าย ประจำวัน'!$B443,กวนไส้!AE:AE)+SUMIF(ผลิต1!$C:$C,'รับ-จ่าย ประจำวัน'!$B443,ผลิต1!AE:AE)+SUMIF(ผลิต2!$C:$C,'รับ-จ่าย ประจำวัน'!$B443,ผลิต2!AE:AE)+SUMIF(เส้นแต่งหน้าขนมเค้ก!$C:$C,'รับ-จ่าย ประจำวัน'!$B443,เส้นแต่งหน้าขนมเค้ก!AE:AE)+SUMIF(แพ็ค!$C:$C,'รับ-จ่าย ประจำวัน'!$B443,แพ็ค!AE:AE)+SUMIF(ธุรการ!$C:$C,'รับ-จ่าย ประจำวัน'!$B443,ธุรการ!AE:AE)+SUMIF(เส้นแต่งหน้าขนมปัง!$C:$C,'รับ-จ่าย ประจำวัน'!$B443,เส้นแต่งหน้าขนมปัง!AE:AE)+SUMIF('วางแผนBC,CJ'!$C:$C,'รับ-จ่าย ประจำวัน'!$B443,'วางแผนBC,CJ'!AE:AE)+SUMIF(RD!$C:$C,'รับ-จ่าย ประจำวัน'!$B443,RD!AE:AE)+SUMIF('FG,ออนไล,คัดแยก'!$C:$C,'รับ-จ่าย ประจำวัน'!$B443,'FG,ออนไล,คัดแยก'!AE:AE)</f>
        <v>0</v>
      </c>
      <c r="BM443" s="16">
        <f>SUMIF(เตรียมส่วนผสม!$C:$C,'รับ-จ่าย ประจำวัน'!$B443,เตรียมส่วนผสม!AF:AF)+SUMIF(กวนไส้!$C:$C,'รับ-จ่าย ประจำวัน'!$B443,กวนไส้!AF:AF)+SUMIF(ผลิต1!$C:$C,'รับ-จ่าย ประจำวัน'!$B443,ผลิต1!AF:AF)+SUMIF(ผลิต2!$C:$C,'รับ-จ่าย ประจำวัน'!$B443,ผลิต2!AF:AF)+SUMIF(เส้นแต่งหน้าขนมเค้ก!$C:$C,'รับ-จ่าย ประจำวัน'!$B443,เส้นแต่งหน้าขนมเค้ก!AF:AF)+SUMIF(แพ็ค!$C:$C,'รับ-จ่าย ประจำวัน'!$B443,แพ็ค!AF:AF)+SUMIF(ธุรการ!$C:$C,'รับ-จ่าย ประจำวัน'!$B443,ธุรการ!AF:AF)+SUMIF(เส้นแต่งหน้าขนมปัง!$C:$C,'รับ-จ่าย ประจำวัน'!$B443,เส้นแต่งหน้าขนมปัง!AF:AF)+SUMIF('วางแผนBC,CJ'!$C:$C,'รับ-จ่าย ประจำวัน'!$B443,'วางแผนBC,CJ'!AF:AF)+SUMIF(RD!$C:$C,'รับ-จ่าย ประจำวัน'!$B443,RD!AF:AF)+SUMIF('FG,ออนไล,คัดแยก'!$C:$C,'รับ-จ่าย ประจำวัน'!$B443,'FG,ออนไล,คัดแยก'!AF:AF)</f>
        <v>0</v>
      </c>
      <c r="BN443" s="16">
        <f>SUMIF(เตรียมส่วนผสม!$C:$C,'รับ-จ่าย ประจำวัน'!$B443,เตรียมส่วนผสม!AG:AG)+SUMIF(กวนไส้!$C:$C,'รับ-จ่าย ประจำวัน'!$B443,กวนไส้!AG:AG)+SUMIF(ผลิต1!$C:$C,'รับ-จ่าย ประจำวัน'!$B443,ผลิต1!AG:AG)+SUMIF(ผลิต2!$C:$C,'รับ-จ่าย ประจำวัน'!$B443,ผลิต2!AG:AG)+SUMIF(เส้นแต่งหน้าขนมเค้ก!$C:$C,'รับ-จ่าย ประจำวัน'!$B443,เส้นแต่งหน้าขนมเค้ก!AG:AG)+SUMIF(แพ็ค!$C:$C,'รับ-จ่าย ประจำวัน'!$B443,แพ็ค!AG:AG)+SUMIF(ธุรการ!$C:$C,'รับ-จ่าย ประจำวัน'!$B443,ธุรการ!AG:AG)+SUMIF(เส้นแต่งหน้าขนมปัง!$C:$C,'รับ-จ่าย ประจำวัน'!$B443,เส้นแต่งหน้าขนมปัง!AG:AG)+SUMIF('วางแผนBC,CJ'!$C:$C,'รับ-จ่าย ประจำวัน'!$B443,'วางแผนBC,CJ'!AG:AG)+SUMIF(RD!$C:$C,'รับ-จ่าย ประจำวัน'!$B443,RD!AG:AG)+SUMIF('FG,ออนไล,คัดแยก'!$C:$C,'รับ-จ่าย ประจำวัน'!$B443,'FG,ออนไล,คัดแยก'!AG:AG)</f>
        <v>0</v>
      </c>
      <c r="BO443" s="16">
        <f>SUMIF(เตรียมส่วนผสม!$C:$C,'รับ-จ่าย ประจำวัน'!$B443,เตรียมส่วนผสม!AH:AH)+SUMIF(กวนไส้!$C:$C,'รับ-จ่าย ประจำวัน'!$B443,กวนไส้!AH:AH)+SUMIF(ผลิต1!$C:$C,'รับ-จ่าย ประจำวัน'!$B443,ผลิต1!AH:AH)+SUMIF(ผลิต2!$C:$C,'รับ-จ่าย ประจำวัน'!$B443,ผลิต2!AH:AH)+SUMIF(เส้นแต่งหน้าขนมเค้ก!$C:$C,'รับ-จ่าย ประจำวัน'!$B443,เส้นแต่งหน้าขนมเค้ก!AH:AH)+SUMIF(แพ็ค!$C:$C,'รับ-จ่าย ประจำวัน'!$B443,แพ็ค!AH:AH)+SUMIF(ธุรการ!$C:$C,'รับ-จ่าย ประจำวัน'!$B443,ธุรการ!AH:AH)+SUMIF(เส้นแต่งหน้าขนมปัง!$C:$C,'รับ-จ่าย ประจำวัน'!$B443,เส้นแต่งหน้าขนมปัง!AH:AH)+SUMIF('วางแผนBC,CJ'!$C:$C,'รับ-จ่าย ประจำวัน'!$B443,'วางแผนBC,CJ'!AH:AH)+SUMIF(RD!$C:$C,'รับ-จ่าย ประจำวัน'!$B443,RD!AH:AH)+SUMIF('FG,ออนไล,คัดแยก'!$C:$C,'รับ-จ่าย ประจำวัน'!$B443,'FG,ออนไล,คัดแยก'!AH:AH)</f>
        <v>0</v>
      </c>
      <c r="BP443" s="16">
        <f>SUMIF(เตรียมส่วนผสม!$C:$C,'รับ-จ่าย ประจำวัน'!$B443,เตรียมส่วนผสม!AI:AI)+SUMIF(กวนไส้!$C:$C,'รับ-จ่าย ประจำวัน'!$B443,กวนไส้!AI:AI)+SUMIF(ผลิต1!$C:$C,'รับ-จ่าย ประจำวัน'!$B443,ผลิต1!AI:AI)+SUMIF(ผลิต2!$C:$C,'รับ-จ่าย ประจำวัน'!$B443,ผลิต2!AI:AI)+SUMIF(เส้นแต่งหน้าขนมเค้ก!$C:$C,'รับ-จ่าย ประจำวัน'!$B443,เส้นแต่งหน้าขนมเค้ก!AI:AI)+SUMIF(แพ็ค!$C:$C,'รับ-จ่าย ประจำวัน'!$B443,แพ็ค!AI:AI)+SUMIF(ธุรการ!$C:$C,'รับ-จ่าย ประจำวัน'!$B443,ธุรการ!AI:AI)+SUMIF(เส้นแต่งหน้าขนมปัง!$C:$C,'รับ-จ่าย ประจำวัน'!$B443,เส้นแต่งหน้าขนมปัง!AI:AI)+SUMIF('วางแผนBC,CJ'!$C:$C,'รับ-จ่าย ประจำวัน'!$B443,'วางแผนBC,CJ'!AI:AI)+SUMIF(RD!$C:$C,'รับ-จ่าย ประจำวัน'!$B443,RD!AI:AI)+SUMIF('FG,ออนไล,คัดแยก'!$C:$C,'รับ-จ่าย ประจำวัน'!$B443,'FG,ออนไล,คัดแยก'!AI:AI)</f>
        <v>0</v>
      </c>
      <c r="BQ443" s="16">
        <f>SUMIF(เตรียมส่วนผสม!$C:$C,'รับ-จ่าย ประจำวัน'!$B443,เตรียมส่วนผสม!AJ:AJ)+SUMIF(กวนไส้!$C:$C,'รับ-จ่าย ประจำวัน'!$B443,กวนไส้!AJ:AJ)+SUMIF(ผลิต1!$C:$C,'รับ-จ่าย ประจำวัน'!$B443,ผลิต1!AJ:AJ)+SUMIF(ผลิต2!$C:$C,'รับ-จ่าย ประจำวัน'!$B443,ผลิต2!AJ:AJ)+SUMIF(เส้นแต่งหน้าขนมเค้ก!$C:$C,'รับ-จ่าย ประจำวัน'!$B443,เส้นแต่งหน้าขนมเค้ก!AJ:AJ)+SUMIF(แพ็ค!$C:$C,'รับ-จ่าย ประจำวัน'!$B443,แพ็ค!AJ:AJ)+SUMIF(ธุรการ!$C:$C,'รับ-จ่าย ประจำวัน'!$B443,ธุรการ!AJ:AJ)+SUMIF(เส้นแต่งหน้าขนมปัง!$C:$C,'รับ-จ่าย ประจำวัน'!$B443,เส้นแต่งหน้าขนมปัง!AJ:AJ)+SUMIF('วางแผนBC,CJ'!$C:$C,'รับ-จ่าย ประจำวัน'!$B443,'วางแผนBC,CJ'!AJ:AJ)+SUMIF(RD!$C:$C,'รับ-จ่าย ประจำวัน'!$B443,RD!AJ:AJ)+SUMIF('FG,ออนไล,คัดแยก'!$C:$C,'รับ-จ่าย ประจำวัน'!$B443,'FG,ออนไล,คัดแยก'!AJ:AJ)</f>
        <v>0</v>
      </c>
      <c r="BR443" s="16">
        <f>SUMIF(เตรียมส่วนผสม!$C:$C,'รับ-จ่าย ประจำวัน'!$B443,เตรียมส่วนผสม!AK:AK)+SUMIF(กวนไส้!$C:$C,'รับ-จ่าย ประจำวัน'!$B443,กวนไส้!AK:AK)+SUMIF(ผลิต1!$C:$C,'รับ-จ่าย ประจำวัน'!$B443,ผลิต1!AK:AK)+SUMIF(ผลิต2!$C:$C,'รับ-จ่าย ประจำวัน'!$B443,ผลิต2!AK:AK)+SUMIF(เส้นแต่งหน้าขนมเค้ก!$C:$C,'รับ-จ่าย ประจำวัน'!$B443,เส้นแต่งหน้าขนมเค้ก!AK:AK)+SUMIF(แพ็ค!$C:$C,'รับ-จ่าย ประจำวัน'!$B443,แพ็ค!AK:AK)+SUMIF(ธุรการ!$C:$C,'รับ-จ่าย ประจำวัน'!$B443,ธุรการ!AK:AK)+SUMIF(เส้นแต่งหน้าขนมปัง!$C:$C,'รับ-จ่าย ประจำวัน'!$B443,เส้นแต่งหน้าขนมปัง!AK:AK)+SUMIF('วางแผนBC,CJ'!$C:$C,'รับ-จ่าย ประจำวัน'!$B443,'วางแผนBC,CJ'!AK:AK)+SUMIF(RD!$C:$C,'รับ-จ่าย ประจำวัน'!$B443,RD!AK:AK)+SUMIF('FG,ออนไล,คัดแยก'!$C:$C,'รับ-จ่าย ประจำวัน'!$B443,'FG,ออนไล,คัดแยก'!AK:AK)</f>
        <v>0</v>
      </c>
      <c r="BS443" s="16">
        <f>SUMIF(เตรียมส่วนผสม!$C:$C,'รับ-จ่าย ประจำวัน'!$B443,เตรียมส่วนผสม!AL:AL)+SUMIF(กวนไส้!$C:$C,'รับ-จ่าย ประจำวัน'!$B443,กวนไส้!AL:AL)+SUMIF(ผลิต1!$C:$C,'รับ-จ่าย ประจำวัน'!$B443,ผลิต1!AL:AL)+SUMIF(ผลิต2!$C:$C,'รับ-จ่าย ประจำวัน'!$B443,ผลิต2!AL:AL)+SUMIF(เส้นแต่งหน้าขนมเค้ก!$C:$C,'รับ-จ่าย ประจำวัน'!$B443,เส้นแต่งหน้าขนมเค้ก!AL:AL)+SUMIF(แพ็ค!$C:$C,'รับ-จ่าย ประจำวัน'!$B443,แพ็ค!AL:AL)+SUMIF(ธุรการ!$C:$C,'รับ-จ่าย ประจำวัน'!$B443,ธุรการ!AL:AL)+SUMIF(เส้นแต่งหน้าขนมปัง!$C:$C,'รับ-จ่าย ประจำวัน'!$B443,เส้นแต่งหน้าขนมปัง!AL:AL)+SUMIF('วางแผนBC,CJ'!$C:$C,'รับ-จ่าย ประจำวัน'!$B443,'วางแผนBC,CJ'!AL:AL)+SUMIF(RD!$C:$C,'รับ-จ่าย ประจำวัน'!$B443,RD!AL:AL)+SUMIF('FG,ออนไล,คัดแยก'!$C:$C,'รับ-จ่าย ประจำวัน'!$B443,'FG,ออนไล,คัดแยก'!AL:AL)</f>
        <v>0</v>
      </c>
      <c r="BT443" s="18">
        <f t="shared" si="93"/>
        <v>0</v>
      </c>
      <c r="BU443" s="116">
        <f>5640+80000</f>
        <v>85640</v>
      </c>
      <c r="BV443" s="146">
        <f t="shared" si="94"/>
        <v>2636</v>
      </c>
      <c r="BW443" s="183">
        <v>30</v>
      </c>
      <c r="BX443" s="172">
        <f t="shared" si="89"/>
        <v>0</v>
      </c>
      <c r="BY443" s="188" t="e">
        <f t="shared" si="90"/>
        <v>#DIV/0!</v>
      </c>
      <c r="BZ443" s="180" t="e">
        <f t="shared" ca="1" si="95"/>
        <v>#DIV/0!</v>
      </c>
      <c r="CA443" s="97"/>
      <c r="CB443" s="97"/>
      <c r="CC443" s="97"/>
      <c r="CD443" s="97"/>
      <c r="CE443" s="97"/>
      <c r="CF443" s="97"/>
      <c r="CG443" s="97"/>
      <c r="CH443" s="97"/>
      <c r="CI443" s="97"/>
      <c r="CJ443" s="94"/>
      <c r="CK443" s="9">
        <f t="shared" si="91"/>
        <v>-83004</v>
      </c>
    </row>
    <row r="444" spans="1:89" hidden="1" x14ac:dyDescent="0.5">
      <c r="A444" s="149"/>
      <c r="B444" s="34">
        <v>1020201012</v>
      </c>
      <c r="C444" s="10" t="s">
        <v>1666</v>
      </c>
      <c r="D444" s="177" t="s">
        <v>91</v>
      </c>
      <c r="E444" s="28">
        <v>0</v>
      </c>
      <c r="F444" s="159" t="s">
        <v>1605</v>
      </c>
      <c r="G444" s="11" t="s">
        <v>62</v>
      </c>
      <c r="H444" s="12">
        <v>356</v>
      </c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3"/>
      <c r="AF444" s="13"/>
      <c r="AG444" s="13"/>
      <c r="AH444" s="13"/>
      <c r="AI444" s="14"/>
      <c r="AJ444" s="14"/>
      <c r="AK444" s="14"/>
      <c r="AL444" s="14"/>
      <c r="AM444" s="14"/>
      <c r="AN444" s="15">
        <f t="shared" si="92"/>
        <v>0</v>
      </c>
      <c r="AO444" s="16">
        <f>SUMIF(เตรียมส่วนผสม!$C:$C,'รับ-จ่าย ประจำวัน'!$B444,เตรียมส่วนผสม!H:H)+SUMIF(กวนไส้!$C:$C,'รับ-จ่าย ประจำวัน'!$B444,กวนไส้!H:H)+SUMIF(ผลิต1!$C:$C,'รับ-จ่าย ประจำวัน'!$B444,ผลิต1!H:H)+SUMIF(ผลิต2!$C:$C,'รับ-จ่าย ประจำวัน'!$B444,ผลิต2!H:H)+SUMIF(เส้นแต่งหน้าขนมเค้ก!$C:$C,'รับ-จ่าย ประจำวัน'!$B444,เส้นแต่งหน้าขนมเค้ก!H:H)+SUMIF(แพ็ค!$C:$C,'รับ-จ่าย ประจำวัน'!$B444,แพ็ค!H:H)+SUMIF(ธุรการ!$C:$C,'รับ-จ่าย ประจำวัน'!$B444,ธุรการ!H:H)+SUMIF(เส้นแต่งหน้าขนมปัง!$C:$C,'รับ-จ่าย ประจำวัน'!$B444,เส้นแต่งหน้าขนมปัง!H:H)+SUMIF('วางแผนBC,CJ'!$C:$C,'รับ-จ่าย ประจำวัน'!$B444,'วางแผนBC,CJ'!H:H)+SUMIF(RD!$C:$C,'รับ-จ่าย ประจำวัน'!$B444,RD!H:H)+SUMIF('FG,ออนไล,คัดแยก'!$C:$C,'รับ-จ่าย ประจำวัน'!$B444,'FG,ออนไล,คัดแยก'!H:H)</f>
        <v>0</v>
      </c>
      <c r="AP444" s="16">
        <f>SUMIF(เตรียมส่วนผสม!$C:$C,'รับ-จ่าย ประจำวัน'!$B444,เตรียมส่วนผสม!I:I)+SUMIF(กวนไส้!$C:$C,'รับ-จ่าย ประจำวัน'!$B444,กวนไส้!I:I)+SUMIF(ผลิต1!$C:$C,'รับ-จ่าย ประจำวัน'!$B444,ผลิต1!I:I)+SUMIF(ผลิต2!$C:$C,'รับ-จ่าย ประจำวัน'!$B444,ผลิต2!I:I)+SUMIF(เส้นแต่งหน้าขนมเค้ก!$C:$C,'รับ-จ่าย ประจำวัน'!$B444,เส้นแต่งหน้าขนมเค้ก!I:I)+SUMIF(แพ็ค!$C:$C,'รับ-จ่าย ประจำวัน'!$B444,แพ็ค!I:I)+SUMIF(ธุรการ!$C:$C,'รับ-จ่าย ประจำวัน'!$B444,ธุรการ!I:I)+SUMIF(เส้นแต่งหน้าขนมปัง!$C:$C,'รับ-จ่าย ประจำวัน'!$B444,เส้นแต่งหน้าขนมปัง!I:I)+SUMIF('วางแผนBC,CJ'!$C:$C,'รับ-จ่าย ประจำวัน'!$B444,'วางแผนBC,CJ'!I:I)+SUMIF(RD!$C:$C,'รับ-จ่าย ประจำวัน'!$B444,RD!I:I)+SUMIF('FG,ออนไล,คัดแยก'!$C:$C,'รับ-จ่าย ประจำวัน'!$B444,'FG,ออนไล,คัดแยก'!I:I)</f>
        <v>0</v>
      </c>
      <c r="AQ444" s="16">
        <f>SUMIF(เตรียมส่วนผสม!$C:$C,'รับ-จ่าย ประจำวัน'!$B444,เตรียมส่วนผสม!J:J)+SUMIF(กวนไส้!$C:$C,'รับ-จ่าย ประจำวัน'!$B444,กวนไส้!J:J)+SUMIF(ผลิต1!$C:$C,'รับ-จ่าย ประจำวัน'!$B444,ผลิต1!J:J)+SUMIF(ผลิต2!$C:$C,'รับ-จ่าย ประจำวัน'!$B444,ผลิต2!J:J)+SUMIF(เส้นแต่งหน้าขนมเค้ก!$C:$C,'รับ-จ่าย ประจำวัน'!$B444,เส้นแต่งหน้าขนมเค้ก!J:J)+SUMIF(แพ็ค!$C:$C,'รับ-จ่าย ประจำวัน'!$B444,แพ็ค!J:J)+SUMIF(ธุรการ!$C:$C,'รับ-จ่าย ประจำวัน'!$B444,ธุรการ!J:J)+SUMIF(เส้นแต่งหน้าขนมปัง!$C:$C,'รับ-จ่าย ประจำวัน'!$B444,เส้นแต่งหน้าขนมปัง!J:J)+SUMIF('วางแผนBC,CJ'!$C:$C,'รับ-จ่าย ประจำวัน'!$B444,'วางแผนBC,CJ'!J:J)+SUMIF(RD!$C:$C,'รับ-จ่าย ประจำวัน'!$B444,RD!J:J)+SUMIF('FG,ออนไล,คัดแยก'!$C:$C,'รับ-จ่าย ประจำวัน'!$B444,'FG,ออนไล,คัดแยก'!J:J)</f>
        <v>0</v>
      </c>
      <c r="AR444" s="16">
        <f>SUMIF(เตรียมส่วนผสม!$C:$C,'รับ-จ่าย ประจำวัน'!$B444,เตรียมส่วนผสม!K:K)+SUMIF(กวนไส้!$C:$C,'รับ-จ่าย ประจำวัน'!$B444,กวนไส้!K:K)+SUMIF(ผลิต1!$C:$C,'รับ-จ่าย ประจำวัน'!$B444,ผลิต1!K:K)+SUMIF(ผลิต2!$C:$C,'รับ-จ่าย ประจำวัน'!$B444,ผลิต2!K:K)+SUMIF(เส้นแต่งหน้าขนมเค้ก!$C:$C,'รับ-จ่าย ประจำวัน'!$B444,เส้นแต่งหน้าขนมเค้ก!K:K)+SUMIF(แพ็ค!$C:$C,'รับ-จ่าย ประจำวัน'!$B444,แพ็ค!K:K)+SUMIF(ธุรการ!$C:$C,'รับ-จ่าย ประจำวัน'!$B444,ธุรการ!K:K)+SUMIF(เส้นแต่งหน้าขนมปัง!$C:$C,'รับ-จ่าย ประจำวัน'!$B444,เส้นแต่งหน้าขนมปัง!K:K)+SUMIF('วางแผนBC,CJ'!$C:$C,'รับ-จ่าย ประจำวัน'!$B444,'วางแผนBC,CJ'!K:K)+SUMIF(RD!$C:$C,'รับ-จ่าย ประจำวัน'!$B444,RD!K:K)+SUMIF('FG,ออนไล,คัดแยก'!$C:$C,'รับ-จ่าย ประจำวัน'!$B444,'FG,ออนไล,คัดแยก'!K:K)</f>
        <v>0</v>
      </c>
      <c r="AS444" s="16">
        <f>SUMIF(เตรียมส่วนผสม!$C:$C,'รับ-จ่าย ประจำวัน'!$B444,เตรียมส่วนผสม!L:L)+SUMIF(กวนไส้!$C:$C,'รับ-จ่าย ประจำวัน'!$B444,กวนไส้!L:L)+SUMIF(ผลิต1!$C:$C,'รับ-จ่าย ประจำวัน'!$B444,ผลิต1!L:L)+SUMIF(ผลิต2!$C:$C,'รับ-จ่าย ประจำวัน'!$B444,ผลิต2!L:L)+SUMIF(เส้นแต่งหน้าขนมเค้ก!$C:$C,'รับ-จ่าย ประจำวัน'!$B444,เส้นแต่งหน้าขนมเค้ก!L:L)+SUMIF(แพ็ค!$C:$C,'รับ-จ่าย ประจำวัน'!$B444,แพ็ค!L:L)+SUMIF(ธุรการ!$C:$C,'รับ-จ่าย ประจำวัน'!$B444,ธุรการ!L:L)+SUMIF(เส้นแต่งหน้าขนมปัง!$C:$C,'รับ-จ่าย ประจำวัน'!$B444,เส้นแต่งหน้าขนมปัง!L:L)+SUMIF('วางแผนBC,CJ'!$C:$C,'รับ-จ่าย ประจำวัน'!$B444,'วางแผนBC,CJ'!L:L)+SUMIF(RD!$C:$C,'รับ-จ่าย ประจำวัน'!$B444,RD!L:L)+SUMIF('FG,ออนไล,คัดแยก'!$C:$C,'รับ-จ่าย ประจำวัน'!$B444,'FG,ออนไล,คัดแยก'!L:L)</f>
        <v>0</v>
      </c>
      <c r="AT444" s="16">
        <f>SUMIF(เตรียมส่วนผสม!$C:$C,'รับ-จ่าย ประจำวัน'!$B444,เตรียมส่วนผสม!M:M)+SUMIF(กวนไส้!$C:$C,'รับ-จ่าย ประจำวัน'!$B444,กวนไส้!M:M)+SUMIF(ผลิต1!$C:$C,'รับ-จ่าย ประจำวัน'!$B444,ผลิต1!M:M)+SUMIF(ผลิต2!$C:$C,'รับ-จ่าย ประจำวัน'!$B444,ผลิต2!M:M)+SUMIF(เส้นแต่งหน้าขนมเค้ก!$C:$C,'รับ-จ่าย ประจำวัน'!$B444,เส้นแต่งหน้าขนมเค้ก!M:M)+SUMIF(แพ็ค!$C:$C,'รับ-จ่าย ประจำวัน'!$B444,แพ็ค!M:M)+SUMIF(ธุรการ!$C:$C,'รับ-จ่าย ประจำวัน'!$B444,ธุรการ!M:M)+SUMIF(เส้นแต่งหน้าขนมปัง!$C:$C,'รับ-จ่าย ประจำวัน'!$B444,เส้นแต่งหน้าขนมปัง!M:M)+SUMIF('วางแผนBC,CJ'!$C:$C,'รับ-จ่าย ประจำวัน'!$B444,'วางแผนBC,CJ'!M:M)+SUMIF(RD!$C:$C,'รับ-จ่าย ประจำวัน'!$B444,RD!M:M)+SUMIF('FG,ออนไล,คัดแยก'!$C:$C,'รับ-จ่าย ประจำวัน'!$B444,'FG,ออนไล,คัดแยก'!M:M)</f>
        <v>0</v>
      </c>
      <c r="AU444" s="16">
        <f>SUMIF(เตรียมส่วนผสม!$C:$C,'รับ-จ่าย ประจำวัน'!$B444,เตรียมส่วนผสม!N:N)+SUMIF(กวนไส้!$C:$C,'รับ-จ่าย ประจำวัน'!$B444,กวนไส้!N:N)+SUMIF(ผลิต1!$C:$C,'รับ-จ่าย ประจำวัน'!$B444,ผลิต1!N:N)+SUMIF(ผลิต2!$C:$C,'รับ-จ่าย ประจำวัน'!$B444,ผลิต2!N:N)+SUMIF(เส้นแต่งหน้าขนมเค้ก!$C:$C,'รับ-จ่าย ประจำวัน'!$B444,เส้นแต่งหน้าขนมเค้ก!N:N)+SUMIF(แพ็ค!$C:$C,'รับ-จ่าย ประจำวัน'!$B444,แพ็ค!N:N)+SUMIF(ธุรการ!$C:$C,'รับ-จ่าย ประจำวัน'!$B444,ธุรการ!N:N)+SUMIF(เส้นแต่งหน้าขนมปัง!$C:$C,'รับ-จ่าย ประจำวัน'!$B444,เส้นแต่งหน้าขนมปัง!N:N)+SUMIF('วางแผนBC,CJ'!$C:$C,'รับ-จ่าย ประจำวัน'!$B444,'วางแผนBC,CJ'!N:N)+SUMIF(RD!$C:$C,'รับ-จ่าย ประจำวัน'!$B444,RD!N:N)+SUMIF('FG,ออนไล,คัดแยก'!$C:$C,'รับ-จ่าย ประจำวัน'!$B444,'FG,ออนไล,คัดแยก'!N:N)</f>
        <v>0</v>
      </c>
      <c r="AV444" s="16">
        <f>SUMIF(เตรียมส่วนผสม!$C:$C,'รับ-จ่าย ประจำวัน'!$B444,เตรียมส่วนผสม!O:O)+SUMIF(กวนไส้!$C:$C,'รับ-จ่าย ประจำวัน'!$B444,กวนไส้!O:O)+SUMIF(ผลิต1!$C:$C,'รับ-จ่าย ประจำวัน'!$B444,ผลิต1!O:O)+SUMIF(ผลิต2!$C:$C,'รับ-จ่าย ประจำวัน'!$B444,ผลิต2!O:O)+SUMIF(เส้นแต่งหน้าขนมเค้ก!$C:$C,'รับ-จ่าย ประจำวัน'!$B444,เส้นแต่งหน้าขนมเค้ก!O:O)+SUMIF(แพ็ค!$C:$C,'รับ-จ่าย ประจำวัน'!$B444,แพ็ค!O:O)+SUMIF(ธุรการ!$C:$C,'รับ-จ่าย ประจำวัน'!$B444,ธุรการ!O:O)+SUMIF(เส้นแต่งหน้าขนมปัง!$C:$C,'รับ-จ่าย ประจำวัน'!$B444,เส้นแต่งหน้าขนมปัง!O:O)+SUMIF('วางแผนBC,CJ'!$C:$C,'รับ-จ่าย ประจำวัน'!$B444,'วางแผนBC,CJ'!O:O)+SUMIF(RD!$C:$C,'รับ-จ่าย ประจำวัน'!$B444,RD!O:O)+SUMIF('FG,ออนไล,คัดแยก'!$C:$C,'รับ-จ่าย ประจำวัน'!$B444,'FG,ออนไล,คัดแยก'!O:O)</f>
        <v>0</v>
      </c>
      <c r="AW444" s="16">
        <f>SUMIF(เตรียมส่วนผสม!$C:$C,'รับ-จ่าย ประจำวัน'!$B444,เตรียมส่วนผสม!P:P)+SUMIF(กวนไส้!$C:$C,'รับ-จ่าย ประจำวัน'!$B444,กวนไส้!P:P)+SUMIF(ผลิต1!$C:$C,'รับ-จ่าย ประจำวัน'!$B444,ผลิต1!P:P)+SUMIF(ผลิต2!$C:$C,'รับ-จ่าย ประจำวัน'!$B444,ผลิต2!P:P)+SUMIF(เส้นแต่งหน้าขนมเค้ก!$C:$C,'รับ-จ่าย ประจำวัน'!$B444,เส้นแต่งหน้าขนมเค้ก!P:P)+SUMIF(แพ็ค!$C:$C,'รับ-จ่าย ประจำวัน'!$B444,แพ็ค!P:P)+SUMIF(ธุรการ!$C:$C,'รับ-จ่าย ประจำวัน'!$B444,ธุรการ!P:P)+SUMIF(เส้นแต่งหน้าขนมปัง!$C:$C,'รับ-จ่าย ประจำวัน'!$B444,เส้นแต่งหน้าขนมปัง!P:P)+SUMIF('วางแผนBC,CJ'!$C:$C,'รับ-จ่าย ประจำวัน'!$B444,'วางแผนBC,CJ'!P:P)+SUMIF(RD!$C:$C,'รับ-จ่าย ประจำวัน'!$B444,RD!P:P)+SUMIF('FG,ออนไล,คัดแยก'!$C:$C,'รับ-จ่าย ประจำวัน'!$B444,'FG,ออนไล,คัดแยก'!P:P)</f>
        <v>0</v>
      </c>
      <c r="AX444" s="16">
        <f>SUMIF(เตรียมส่วนผสม!$C:$C,'รับ-จ่าย ประจำวัน'!$B444,เตรียมส่วนผสม!Q:Q)+SUMIF(กวนไส้!$C:$C,'รับ-จ่าย ประจำวัน'!$B444,กวนไส้!Q:Q)+SUMIF(ผลิต1!$C:$C,'รับ-จ่าย ประจำวัน'!$B444,ผลิต1!Q:Q)+SUMIF(ผลิต2!$C:$C,'รับ-จ่าย ประจำวัน'!$B444,ผลิต2!Q:Q)+SUMIF(เส้นแต่งหน้าขนมเค้ก!$C:$C,'รับ-จ่าย ประจำวัน'!$B444,เส้นแต่งหน้าขนมเค้ก!Q:Q)+SUMIF(แพ็ค!$C:$C,'รับ-จ่าย ประจำวัน'!$B444,แพ็ค!Q:Q)+SUMIF(ธุรการ!$C:$C,'รับ-จ่าย ประจำวัน'!$B444,ธุรการ!Q:Q)+SUMIF(เส้นแต่งหน้าขนมปัง!$C:$C,'รับ-จ่าย ประจำวัน'!$B444,เส้นแต่งหน้าขนมปัง!Q:Q)+SUMIF('วางแผนBC,CJ'!$C:$C,'รับ-จ่าย ประจำวัน'!$B444,'วางแผนBC,CJ'!Q:Q)+SUMIF(RD!$C:$C,'รับ-จ่าย ประจำวัน'!$B444,RD!Q:Q)+SUMIF('FG,ออนไล,คัดแยก'!$C:$C,'รับ-จ่าย ประจำวัน'!$B444,'FG,ออนไล,คัดแยก'!Q:Q)</f>
        <v>0</v>
      </c>
      <c r="AY444" s="16">
        <f>SUMIF(เตรียมส่วนผสม!$C:$C,'รับ-จ่าย ประจำวัน'!$B444,เตรียมส่วนผสม!R:R)+SUMIF(กวนไส้!$C:$C,'รับ-จ่าย ประจำวัน'!$B444,กวนไส้!R:R)+SUMIF(ผลิต1!$C:$C,'รับ-จ่าย ประจำวัน'!$B444,ผลิต1!R:R)+SUMIF(ผลิต2!$C:$C,'รับ-จ่าย ประจำวัน'!$B444,ผลิต2!R:R)+SUMIF(เส้นแต่งหน้าขนมเค้ก!$C:$C,'รับ-จ่าย ประจำวัน'!$B444,เส้นแต่งหน้าขนมเค้ก!R:R)+SUMIF(แพ็ค!$C:$C,'รับ-จ่าย ประจำวัน'!$B444,แพ็ค!R:R)+SUMIF(ธุรการ!$C:$C,'รับ-จ่าย ประจำวัน'!$B444,ธุรการ!R:R)+SUMIF(เส้นแต่งหน้าขนมปัง!$C:$C,'รับ-จ่าย ประจำวัน'!$B444,เส้นแต่งหน้าขนมปัง!R:R)+SUMIF('วางแผนBC,CJ'!$C:$C,'รับ-จ่าย ประจำวัน'!$B444,'วางแผนBC,CJ'!R:R)+SUMIF(RD!$C:$C,'รับ-จ่าย ประจำวัน'!$B444,RD!R:R)+SUMIF('FG,ออนไล,คัดแยก'!$C:$C,'รับ-จ่าย ประจำวัน'!$B444,'FG,ออนไล,คัดแยก'!R:R)</f>
        <v>0</v>
      </c>
      <c r="AZ444" s="16">
        <f>SUMIF(เตรียมส่วนผสม!$C:$C,'รับ-จ่าย ประจำวัน'!$B444,เตรียมส่วนผสม!S:S)+SUMIF(กวนไส้!$C:$C,'รับ-จ่าย ประจำวัน'!$B444,กวนไส้!S:S)+SUMIF(ผลิต1!$C:$C,'รับ-จ่าย ประจำวัน'!$B444,ผลิต1!S:S)+SUMIF(ผลิต2!$C:$C,'รับ-จ่าย ประจำวัน'!$B444,ผลิต2!S:S)+SUMIF(เส้นแต่งหน้าขนมเค้ก!$C:$C,'รับ-จ่าย ประจำวัน'!$B444,เส้นแต่งหน้าขนมเค้ก!S:S)+SUMIF(แพ็ค!$C:$C,'รับ-จ่าย ประจำวัน'!$B444,แพ็ค!S:S)+SUMIF(ธุรการ!$C:$C,'รับ-จ่าย ประจำวัน'!$B444,ธุรการ!S:S)+SUMIF(เส้นแต่งหน้าขนมปัง!$C:$C,'รับ-จ่าย ประจำวัน'!$B444,เส้นแต่งหน้าขนมปัง!S:S)+SUMIF('วางแผนBC,CJ'!$C:$C,'รับ-จ่าย ประจำวัน'!$B444,'วางแผนBC,CJ'!S:S)+SUMIF(RD!$C:$C,'รับ-จ่าย ประจำวัน'!$B444,RD!S:S)+SUMIF('FG,ออนไล,คัดแยก'!$C:$C,'รับ-จ่าย ประจำวัน'!$B444,'FG,ออนไล,คัดแยก'!S:S)</f>
        <v>0</v>
      </c>
      <c r="BA444" s="16">
        <f>SUMIF(เตรียมส่วนผสม!$C:$C,'รับ-จ่าย ประจำวัน'!$B444,เตรียมส่วนผสม!T:T)+SUMIF(กวนไส้!$C:$C,'รับ-จ่าย ประจำวัน'!$B444,กวนไส้!T:T)+SUMIF(ผลิต1!$C:$C,'รับ-จ่าย ประจำวัน'!$B444,ผลิต1!T:T)+SUMIF(ผลิต2!$C:$C,'รับ-จ่าย ประจำวัน'!$B444,ผลิต2!T:T)+SUMIF(เส้นแต่งหน้าขนมเค้ก!$C:$C,'รับ-จ่าย ประจำวัน'!$B444,เส้นแต่งหน้าขนมเค้ก!T:T)+SUMIF(แพ็ค!$C:$C,'รับ-จ่าย ประจำวัน'!$B444,แพ็ค!T:T)+SUMIF(ธุรการ!$C:$C,'รับ-จ่าย ประจำวัน'!$B444,ธุรการ!T:T)+SUMIF(เส้นแต่งหน้าขนมปัง!$C:$C,'รับ-จ่าย ประจำวัน'!$B444,เส้นแต่งหน้าขนมปัง!T:T)+SUMIF('วางแผนBC,CJ'!$C:$C,'รับ-จ่าย ประจำวัน'!$B444,'วางแผนBC,CJ'!T:T)+SUMIF(RD!$C:$C,'รับ-จ่าย ประจำวัน'!$B444,RD!T:T)+SUMIF('FG,ออนไล,คัดแยก'!$C:$C,'รับ-จ่าย ประจำวัน'!$B444,'FG,ออนไล,คัดแยก'!T:T)</f>
        <v>0</v>
      </c>
      <c r="BB444" s="16">
        <f>SUMIF(เตรียมส่วนผสม!$C:$C,'รับ-จ่าย ประจำวัน'!$B444,เตรียมส่วนผสม!U:U)+SUMIF(กวนไส้!$C:$C,'รับ-จ่าย ประจำวัน'!$B444,กวนไส้!U:U)+SUMIF(ผลิต1!$C:$C,'รับ-จ่าย ประจำวัน'!$B444,ผลิต1!U:U)+SUMIF(ผลิต2!$C:$C,'รับ-จ่าย ประจำวัน'!$B444,ผลิต2!U:U)+SUMIF(เส้นแต่งหน้าขนมเค้ก!$C:$C,'รับ-จ่าย ประจำวัน'!$B444,เส้นแต่งหน้าขนมเค้ก!U:U)+SUMIF(แพ็ค!$C:$C,'รับ-จ่าย ประจำวัน'!$B444,แพ็ค!U:U)+SUMIF(ธุรการ!$C:$C,'รับ-จ่าย ประจำวัน'!$B444,ธุรการ!U:U)+SUMIF(เส้นแต่งหน้าขนมปัง!$C:$C,'รับ-จ่าย ประจำวัน'!$B444,เส้นแต่งหน้าขนมปัง!U:U)+SUMIF('วางแผนBC,CJ'!$C:$C,'รับ-จ่าย ประจำวัน'!$B444,'วางแผนBC,CJ'!U:U)+SUMIF(RD!$C:$C,'รับ-จ่าย ประจำวัน'!$B444,RD!U:U)+SUMIF('FG,ออนไล,คัดแยก'!$C:$C,'รับ-จ่าย ประจำวัน'!$B444,'FG,ออนไล,คัดแยก'!U:U)</f>
        <v>0</v>
      </c>
      <c r="BC444" s="16">
        <f>SUMIF(เตรียมส่วนผสม!$C:$C,'รับ-จ่าย ประจำวัน'!$B444,เตรียมส่วนผสม!V:V)+SUMIF(กวนไส้!$C:$C,'รับ-จ่าย ประจำวัน'!$B444,กวนไส้!V:V)+SUMIF(ผลิต1!$C:$C,'รับ-จ่าย ประจำวัน'!$B444,ผลิต1!V:V)+SUMIF(ผลิต2!$C:$C,'รับ-จ่าย ประจำวัน'!$B444,ผลิต2!V:V)+SUMIF(เส้นแต่งหน้าขนมเค้ก!$C:$C,'รับ-จ่าย ประจำวัน'!$B444,เส้นแต่งหน้าขนมเค้ก!V:V)+SUMIF(แพ็ค!$C:$C,'รับ-จ่าย ประจำวัน'!$B444,แพ็ค!V:V)+SUMIF(ธุรการ!$C:$C,'รับ-จ่าย ประจำวัน'!$B444,ธุรการ!V:V)+SUMIF(เส้นแต่งหน้าขนมปัง!$C:$C,'รับ-จ่าย ประจำวัน'!$B444,เส้นแต่งหน้าขนมปัง!V:V)+SUMIF('วางแผนBC,CJ'!$C:$C,'รับ-จ่าย ประจำวัน'!$B444,'วางแผนBC,CJ'!V:V)+SUMIF(RD!$C:$C,'รับ-จ่าย ประจำวัน'!$B444,RD!V:V)+SUMIF('FG,ออนไล,คัดแยก'!$C:$C,'รับ-จ่าย ประจำวัน'!$B444,'FG,ออนไล,คัดแยก'!V:V)</f>
        <v>0</v>
      </c>
      <c r="BD444" s="16">
        <f>SUMIF(เตรียมส่วนผสม!$C:$C,'รับ-จ่าย ประจำวัน'!$B444,เตรียมส่วนผสม!W:W)+SUMIF(กวนไส้!$C:$C,'รับ-จ่าย ประจำวัน'!$B444,กวนไส้!W:W)+SUMIF(ผลิต1!$C:$C,'รับ-จ่าย ประจำวัน'!$B444,ผลิต1!W:W)+SUMIF(ผลิต2!$C:$C,'รับ-จ่าย ประจำวัน'!$B444,ผลิต2!W:W)+SUMIF(เส้นแต่งหน้าขนมเค้ก!$C:$C,'รับ-จ่าย ประจำวัน'!$B444,เส้นแต่งหน้าขนมเค้ก!W:W)+SUMIF(แพ็ค!$C:$C,'รับ-จ่าย ประจำวัน'!$B444,แพ็ค!W:W)+SUMIF(ธุรการ!$C:$C,'รับ-จ่าย ประจำวัน'!$B444,ธุรการ!W:W)+SUMIF(เส้นแต่งหน้าขนมปัง!$C:$C,'รับ-จ่าย ประจำวัน'!$B444,เส้นแต่งหน้าขนมปัง!W:W)+SUMIF('วางแผนBC,CJ'!$C:$C,'รับ-จ่าย ประจำวัน'!$B444,'วางแผนBC,CJ'!W:W)+SUMIF(RD!$C:$C,'รับ-จ่าย ประจำวัน'!$B444,RD!W:W)+SUMIF('FG,ออนไล,คัดแยก'!$C:$C,'รับ-จ่าย ประจำวัน'!$B444,'FG,ออนไล,คัดแยก'!W:W)</f>
        <v>0</v>
      </c>
      <c r="BE444" s="16">
        <f>SUMIF(เตรียมส่วนผสม!$C:$C,'รับ-จ่าย ประจำวัน'!$B444,เตรียมส่วนผสม!X:X)+SUMIF(กวนไส้!$C:$C,'รับ-จ่าย ประจำวัน'!$B444,กวนไส้!X:X)+SUMIF(ผลิต1!$C:$C,'รับ-จ่าย ประจำวัน'!$B444,ผลิต1!X:X)+SUMIF(ผลิต2!$C:$C,'รับ-จ่าย ประจำวัน'!$B444,ผลิต2!X:X)+SUMIF(เส้นแต่งหน้าขนมเค้ก!$C:$C,'รับ-จ่าย ประจำวัน'!$B444,เส้นแต่งหน้าขนมเค้ก!X:X)+SUMIF(แพ็ค!$C:$C,'รับ-จ่าย ประจำวัน'!$B444,แพ็ค!X:X)+SUMIF(ธุรการ!$C:$C,'รับ-จ่าย ประจำวัน'!$B444,ธุรการ!X:X)+SUMIF(เส้นแต่งหน้าขนมปัง!$C:$C,'รับ-จ่าย ประจำวัน'!$B444,เส้นแต่งหน้าขนมปัง!X:X)+SUMIF('วางแผนBC,CJ'!$C:$C,'รับ-จ่าย ประจำวัน'!$B444,'วางแผนBC,CJ'!X:X)+SUMIF(RD!$C:$C,'รับ-จ่าย ประจำวัน'!$B444,RD!X:X)+SUMIF('FG,ออนไล,คัดแยก'!$C:$C,'รับ-จ่าย ประจำวัน'!$B444,'FG,ออนไล,คัดแยก'!X:X)</f>
        <v>0</v>
      </c>
      <c r="BF444" s="16">
        <f>SUMIF(เตรียมส่วนผสม!$C:$C,'รับ-จ่าย ประจำวัน'!$B444,เตรียมส่วนผสม!Y:Y)+SUMIF(กวนไส้!$C:$C,'รับ-จ่าย ประจำวัน'!$B444,กวนไส้!Y:Y)+SUMIF(ผลิต1!$C:$C,'รับ-จ่าย ประจำวัน'!$B444,ผลิต1!Y:Y)+SUMIF(ผลิต2!$C:$C,'รับ-จ่าย ประจำวัน'!$B444,ผลิต2!Y:Y)+SUMIF(เส้นแต่งหน้าขนมเค้ก!$C:$C,'รับ-จ่าย ประจำวัน'!$B444,เส้นแต่งหน้าขนมเค้ก!Y:Y)+SUMIF(แพ็ค!$C:$C,'รับ-จ่าย ประจำวัน'!$B444,แพ็ค!Y:Y)+SUMIF(ธุรการ!$C:$C,'รับ-จ่าย ประจำวัน'!$B444,ธุรการ!Y:Y)+SUMIF(เส้นแต่งหน้าขนมปัง!$C:$C,'รับ-จ่าย ประจำวัน'!$B444,เส้นแต่งหน้าขนมปัง!Y:Y)+SUMIF('วางแผนBC,CJ'!$C:$C,'รับ-จ่าย ประจำวัน'!$B444,'วางแผนBC,CJ'!Y:Y)+SUMIF(RD!$C:$C,'รับ-จ่าย ประจำวัน'!$B444,RD!Y:Y)+SUMIF('FG,ออนไล,คัดแยก'!$C:$C,'รับ-จ่าย ประจำวัน'!$B444,'FG,ออนไล,คัดแยก'!Y:Y)</f>
        <v>0</v>
      </c>
      <c r="BG444" s="16">
        <f>SUMIF(เตรียมส่วนผสม!$C:$C,'รับ-จ่าย ประจำวัน'!$B444,เตรียมส่วนผสม!Z:Z)+SUMIF(กวนไส้!$C:$C,'รับ-จ่าย ประจำวัน'!$B444,กวนไส้!Z:Z)+SUMIF(ผลิต1!$C:$C,'รับ-จ่าย ประจำวัน'!$B444,ผลิต1!Z:Z)+SUMIF(ผลิต2!$C:$C,'รับ-จ่าย ประจำวัน'!$B444,ผลิต2!Z:Z)+SUMIF(เส้นแต่งหน้าขนมเค้ก!$C:$C,'รับ-จ่าย ประจำวัน'!$B444,เส้นแต่งหน้าขนมเค้ก!Z:Z)+SUMIF(แพ็ค!$C:$C,'รับ-จ่าย ประจำวัน'!$B444,แพ็ค!Z:Z)+SUMIF(ธุรการ!$C:$C,'รับ-จ่าย ประจำวัน'!$B444,ธุรการ!Z:Z)+SUMIF(เส้นแต่งหน้าขนมปัง!$C:$C,'รับ-จ่าย ประจำวัน'!$B444,เส้นแต่งหน้าขนมปัง!Z:Z)+SUMIF('วางแผนBC,CJ'!$C:$C,'รับ-จ่าย ประจำวัน'!$B444,'วางแผนBC,CJ'!Z:Z)+SUMIF(RD!$C:$C,'รับ-จ่าย ประจำวัน'!$B444,RD!Z:Z)+SUMIF('FG,ออนไล,คัดแยก'!$C:$C,'รับ-จ่าย ประจำวัน'!$B444,'FG,ออนไล,คัดแยก'!Z:Z)</f>
        <v>0</v>
      </c>
      <c r="BH444" s="16">
        <f>SUMIF(เตรียมส่วนผสม!$C:$C,'รับ-จ่าย ประจำวัน'!$B444,เตรียมส่วนผสม!AA:AA)+SUMIF(กวนไส้!$C:$C,'รับ-จ่าย ประจำวัน'!$B444,กวนไส้!AA:AA)+SUMIF(ผลิต1!$C:$C,'รับ-จ่าย ประจำวัน'!$B444,ผลิต1!AA:AA)+SUMIF(ผลิต2!$C:$C,'รับ-จ่าย ประจำวัน'!$B444,ผลิต2!AA:AA)+SUMIF(เส้นแต่งหน้าขนมเค้ก!$C:$C,'รับ-จ่าย ประจำวัน'!$B444,เส้นแต่งหน้าขนมเค้ก!AA:AA)+SUMIF(แพ็ค!$C:$C,'รับ-จ่าย ประจำวัน'!$B444,แพ็ค!AA:AA)+SUMIF(ธุรการ!$C:$C,'รับ-จ่าย ประจำวัน'!$B444,ธุรการ!AA:AA)+SUMIF(เส้นแต่งหน้าขนมปัง!$C:$C,'รับ-จ่าย ประจำวัน'!$B444,เส้นแต่งหน้าขนมปัง!AA:AA)+SUMIF('วางแผนBC,CJ'!$C:$C,'รับ-จ่าย ประจำวัน'!$B444,'วางแผนBC,CJ'!AA:AA)+SUMIF(RD!$C:$C,'รับ-จ่าย ประจำวัน'!$B444,RD!AA:AA)+SUMIF('FG,ออนไล,คัดแยก'!$C:$C,'รับ-จ่าย ประจำวัน'!$B444,'FG,ออนไล,คัดแยก'!AA:AA)</f>
        <v>0</v>
      </c>
      <c r="BI444" s="16">
        <f>SUMIF(เตรียมส่วนผสม!$C:$C,'รับ-จ่าย ประจำวัน'!$B444,เตรียมส่วนผสม!AB:AB)+SUMIF(กวนไส้!$C:$C,'รับ-จ่าย ประจำวัน'!$B444,กวนไส้!AB:AB)+SUMIF(ผลิต1!$C:$C,'รับ-จ่าย ประจำวัน'!$B444,ผลิต1!AB:AB)+SUMIF(ผลิต2!$C:$C,'รับ-จ่าย ประจำวัน'!$B444,ผลิต2!AB:AB)+SUMIF(เส้นแต่งหน้าขนมเค้ก!$C:$C,'รับ-จ่าย ประจำวัน'!$B444,เส้นแต่งหน้าขนมเค้ก!AB:AB)+SUMIF(แพ็ค!$C:$C,'รับ-จ่าย ประจำวัน'!$B444,แพ็ค!AB:AB)+SUMIF(ธุรการ!$C:$C,'รับ-จ่าย ประจำวัน'!$B444,ธุรการ!AB:AB)+SUMIF(เส้นแต่งหน้าขนมปัง!$C:$C,'รับ-จ่าย ประจำวัน'!$B444,เส้นแต่งหน้าขนมปัง!AB:AB)+SUMIF('วางแผนBC,CJ'!$C:$C,'รับ-จ่าย ประจำวัน'!$B444,'วางแผนBC,CJ'!AB:AB)+SUMIF(RD!$C:$C,'รับ-จ่าย ประจำวัน'!$B444,RD!AB:AB)+SUMIF('FG,ออนไล,คัดแยก'!$C:$C,'รับ-จ่าย ประจำวัน'!$B444,'FG,ออนไล,คัดแยก'!AB:AB)</f>
        <v>0</v>
      </c>
      <c r="BJ444" s="16">
        <f>SUMIF(เตรียมส่วนผสม!$C:$C,'รับ-จ่าย ประจำวัน'!$B444,เตรียมส่วนผสม!AC:AC)+SUMIF(กวนไส้!$C:$C,'รับ-จ่าย ประจำวัน'!$B444,กวนไส้!AC:AC)+SUMIF(ผลิต1!$C:$C,'รับ-จ่าย ประจำวัน'!$B444,ผลิต1!AC:AC)+SUMIF(ผลิต2!$C:$C,'รับ-จ่าย ประจำวัน'!$B444,ผลิต2!AC:AC)+SUMIF(เส้นแต่งหน้าขนมเค้ก!$C:$C,'รับ-จ่าย ประจำวัน'!$B444,เส้นแต่งหน้าขนมเค้ก!AC:AC)+SUMIF(แพ็ค!$C:$C,'รับ-จ่าย ประจำวัน'!$B444,แพ็ค!AC:AC)+SUMIF(ธุรการ!$C:$C,'รับ-จ่าย ประจำวัน'!$B444,ธุรการ!AC:AC)+SUMIF(เส้นแต่งหน้าขนมปัง!$C:$C,'รับ-จ่าย ประจำวัน'!$B444,เส้นแต่งหน้าขนมปัง!AC:AC)+SUMIF('วางแผนBC,CJ'!$C:$C,'รับ-จ่าย ประจำวัน'!$B444,'วางแผนBC,CJ'!AC:AC)+SUMIF(RD!$C:$C,'รับ-จ่าย ประจำวัน'!$B444,RD!AC:AC)+SUMIF('FG,ออนไล,คัดแยก'!$C:$C,'รับ-จ่าย ประจำวัน'!$B444,'FG,ออนไล,คัดแยก'!AC:AC)</f>
        <v>0</v>
      </c>
      <c r="BK444" s="16">
        <f>SUMIF(เตรียมส่วนผสม!$C:$C,'รับ-จ่าย ประจำวัน'!$B444,เตรียมส่วนผสม!AD:AD)+SUMIF(กวนไส้!$C:$C,'รับ-จ่าย ประจำวัน'!$B444,กวนไส้!AD:AD)+SUMIF(ผลิต1!$C:$C,'รับ-จ่าย ประจำวัน'!$B444,ผลิต1!AD:AD)+SUMIF(ผลิต2!$C:$C,'รับ-จ่าย ประจำวัน'!$B444,ผลิต2!AD:AD)+SUMIF(เส้นแต่งหน้าขนมเค้ก!$C:$C,'รับ-จ่าย ประจำวัน'!$B444,เส้นแต่งหน้าขนมเค้ก!AD:AD)+SUMIF(แพ็ค!$C:$C,'รับ-จ่าย ประจำวัน'!$B444,แพ็ค!AD:AD)+SUMIF(ธุรการ!$C:$C,'รับ-จ่าย ประจำวัน'!$B444,ธุรการ!AD:AD)+SUMIF(เส้นแต่งหน้าขนมปัง!$C:$C,'รับ-จ่าย ประจำวัน'!$B444,เส้นแต่งหน้าขนมปัง!AD:AD)+SUMIF('วางแผนBC,CJ'!$C:$C,'รับ-จ่าย ประจำวัน'!$B444,'วางแผนBC,CJ'!AD:AD)+SUMIF(RD!$C:$C,'รับ-จ่าย ประจำวัน'!$B444,RD!AD:AD)+SUMIF('FG,ออนไล,คัดแยก'!$C:$C,'รับ-จ่าย ประจำวัน'!$B444,'FG,ออนไล,คัดแยก'!AD:AD)</f>
        <v>0</v>
      </c>
      <c r="BL444" s="16">
        <f>SUMIF(เตรียมส่วนผสม!$C:$C,'รับ-จ่าย ประจำวัน'!$B444,เตรียมส่วนผสม!AE:AE)+SUMIF(กวนไส้!$C:$C,'รับ-จ่าย ประจำวัน'!$B444,กวนไส้!AE:AE)+SUMIF(ผลิต1!$C:$C,'รับ-จ่าย ประจำวัน'!$B444,ผลิต1!AE:AE)+SUMIF(ผลิต2!$C:$C,'รับ-จ่าย ประจำวัน'!$B444,ผลิต2!AE:AE)+SUMIF(เส้นแต่งหน้าขนมเค้ก!$C:$C,'รับ-จ่าย ประจำวัน'!$B444,เส้นแต่งหน้าขนมเค้ก!AE:AE)+SUMIF(แพ็ค!$C:$C,'รับ-จ่าย ประจำวัน'!$B444,แพ็ค!AE:AE)+SUMIF(ธุรการ!$C:$C,'รับ-จ่าย ประจำวัน'!$B444,ธุรการ!AE:AE)+SUMIF(เส้นแต่งหน้าขนมปัง!$C:$C,'รับ-จ่าย ประจำวัน'!$B444,เส้นแต่งหน้าขนมปัง!AE:AE)+SUMIF('วางแผนBC,CJ'!$C:$C,'รับ-จ่าย ประจำวัน'!$B444,'วางแผนBC,CJ'!AE:AE)+SUMIF(RD!$C:$C,'รับ-จ่าย ประจำวัน'!$B444,RD!AE:AE)+SUMIF('FG,ออนไล,คัดแยก'!$C:$C,'รับ-จ่าย ประจำวัน'!$B444,'FG,ออนไล,คัดแยก'!AE:AE)</f>
        <v>0</v>
      </c>
      <c r="BM444" s="16">
        <f>SUMIF(เตรียมส่วนผสม!$C:$C,'รับ-จ่าย ประจำวัน'!$B444,เตรียมส่วนผสม!AF:AF)+SUMIF(กวนไส้!$C:$C,'รับ-จ่าย ประจำวัน'!$B444,กวนไส้!AF:AF)+SUMIF(ผลิต1!$C:$C,'รับ-จ่าย ประจำวัน'!$B444,ผลิต1!AF:AF)+SUMIF(ผลิต2!$C:$C,'รับ-จ่าย ประจำวัน'!$B444,ผลิต2!AF:AF)+SUMIF(เส้นแต่งหน้าขนมเค้ก!$C:$C,'รับ-จ่าย ประจำวัน'!$B444,เส้นแต่งหน้าขนมเค้ก!AF:AF)+SUMIF(แพ็ค!$C:$C,'รับ-จ่าย ประจำวัน'!$B444,แพ็ค!AF:AF)+SUMIF(ธุรการ!$C:$C,'รับ-จ่าย ประจำวัน'!$B444,ธุรการ!AF:AF)+SUMIF(เส้นแต่งหน้าขนมปัง!$C:$C,'รับ-จ่าย ประจำวัน'!$B444,เส้นแต่งหน้าขนมปัง!AF:AF)+SUMIF('วางแผนBC,CJ'!$C:$C,'รับ-จ่าย ประจำวัน'!$B444,'วางแผนBC,CJ'!AF:AF)+SUMIF(RD!$C:$C,'รับ-จ่าย ประจำวัน'!$B444,RD!AF:AF)+SUMIF('FG,ออนไล,คัดแยก'!$C:$C,'รับ-จ่าย ประจำวัน'!$B444,'FG,ออนไล,คัดแยก'!AF:AF)</f>
        <v>0</v>
      </c>
      <c r="BN444" s="16">
        <f>SUMIF(เตรียมส่วนผสม!$C:$C,'รับ-จ่าย ประจำวัน'!$B444,เตรียมส่วนผสม!AG:AG)+SUMIF(กวนไส้!$C:$C,'รับ-จ่าย ประจำวัน'!$B444,กวนไส้!AG:AG)+SUMIF(ผลิต1!$C:$C,'รับ-จ่าย ประจำวัน'!$B444,ผลิต1!AG:AG)+SUMIF(ผลิต2!$C:$C,'รับ-จ่าย ประจำวัน'!$B444,ผลิต2!AG:AG)+SUMIF(เส้นแต่งหน้าขนมเค้ก!$C:$C,'รับ-จ่าย ประจำวัน'!$B444,เส้นแต่งหน้าขนมเค้ก!AG:AG)+SUMIF(แพ็ค!$C:$C,'รับ-จ่าย ประจำวัน'!$B444,แพ็ค!AG:AG)+SUMIF(ธุรการ!$C:$C,'รับ-จ่าย ประจำวัน'!$B444,ธุรการ!AG:AG)+SUMIF(เส้นแต่งหน้าขนมปัง!$C:$C,'รับ-จ่าย ประจำวัน'!$B444,เส้นแต่งหน้าขนมปัง!AG:AG)+SUMIF('วางแผนBC,CJ'!$C:$C,'รับ-จ่าย ประจำวัน'!$B444,'วางแผนBC,CJ'!AG:AG)+SUMIF(RD!$C:$C,'รับ-จ่าย ประจำวัน'!$B444,RD!AG:AG)+SUMIF('FG,ออนไล,คัดแยก'!$C:$C,'รับ-จ่าย ประจำวัน'!$B444,'FG,ออนไล,คัดแยก'!AG:AG)</f>
        <v>0</v>
      </c>
      <c r="BO444" s="16">
        <f>SUMIF(เตรียมส่วนผสม!$C:$C,'รับ-จ่าย ประจำวัน'!$B444,เตรียมส่วนผสม!AH:AH)+SUMIF(กวนไส้!$C:$C,'รับ-จ่าย ประจำวัน'!$B444,กวนไส้!AH:AH)+SUMIF(ผลิต1!$C:$C,'รับ-จ่าย ประจำวัน'!$B444,ผลิต1!AH:AH)+SUMIF(ผลิต2!$C:$C,'รับ-จ่าย ประจำวัน'!$B444,ผลิต2!AH:AH)+SUMIF(เส้นแต่งหน้าขนมเค้ก!$C:$C,'รับ-จ่าย ประจำวัน'!$B444,เส้นแต่งหน้าขนมเค้ก!AH:AH)+SUMIF(แพ็ค!$C:$C,'รับ-จ่าย ประจำวัน'!$B444,แพ็ค!AH:AH)+SUMIF(ธุรการ!$C:$C,'รับ-จ่าย ประจำวัน'!$B444,ธุรการ!AH:AH)+SUMIF(เส้นแต่งหน้าขนมปัง!$C:$C,'รับ-จ่าย ประจำวัน'!$B444,เส้นแต่งหน้าขนมปัง!AH:AH)+SUMIF('วางแผนBC,CJ'!$C:$C,'รับ-จ่าย ประจำวัน'!$B444,'วางแผนBC,CJ'!AH:AH)+SUMIF(RD!$C:$C,'รับ-จ่าย ประจำวัน'!$B444,RD!AH:AH)+SUMIF('FG,ออนไล,คัดแยก'!$C:$C,'รับ-จ่าย ประจำวัน'!$B444,'FG,ออนไล,คัดแยก'!AH:AH)</f>
        <v>0</v>
      </c>
      <c r="BP444" s="16">
        <f>SUMIF(เตรียมส่วนผสม!$C:$C,'รับ-จ่าย ประจำวัน'!$B444,เตรียมส่วนผสม!AI:AI)+SUMIF(กวนไส้!$C:$C,'รับ-จ่าย ประจำวัน'!$B444,กวนไส้!AI:AI)+SUMIF(ผลิต1!$C:$C,'รับ-จ่าย ประจำวัน'!$B444,ผลิต1!AI:AI)+SUMIF(ผลิต2!$C:$C,'รับ-จ่าย ประจำวัน'!$B444,ผลิต2!AI:AI)+SUMIF(เส้นแต่งหน้าขนมเค้ก!$C:$C,'รับ-จ่าย ประจำวัน'!$B444,เส้นแต่งหน้าขนมเค้ก!AI:AI)+SUMIF(แพ็ค!$C:$C,'รับ-จ่าย ประจำวัน'!$B444,แพ็ค!AI:AI)+SUMIF(ธุรการ!$C:$C,'รับ-จ่าย ประจำวัน'!$B444,ธุรการ!AI:AI)+SUMIF(เส้นแต่งหน้าขนมปัง!$C:$C,'รับ-จ่าย ประจำวัน'!$B444,เส้นแต่งหน้าขนมปัง!AI:AI)+SUMIF('วางแผนBC,CJ'!$C:$C,'รับ-จ่าย ประจำวัน'!$B444,'วางแผนBC,CJ'!AI:AI)+SUMIF(RD!$C:$C,'รับ-จ่าย ประจำวัน'!$B444,RD!AI:AI)+SUMIF('FG,ออนไล,คัดแยก'!$C:$C,'รับ-จ่าย ประจำวัน'!$B444,'FG,ออนไล,คัดแยก'!AI:AI)</f>
        <v>0</v>
      </c>
      <c r="BQ444" s="16">
        <f>SUMIF(เตรียมส่วนผสม!$C:$C,'รับ-จ่าย ประจำวัน'!$B444,เตรียมส่วนผสม!AJ:AJ)+SUMIF(กวนไส้!$C:$C,'รับ-จ่าย ประจำวัน'!$B444,กวนไส้!AJ:AJ)+SUMIF(ผลิต1!$C:$C,'รับ-จ่าย ประจำวัน'!$B444,ผลิต1!AJ:AJ)+SUMIF(ผลิต2!$C:$C,'รับ-จ่าย ประจำวัน'!$B444,ผลิต2!AJ:AJ)+SUMIF(เส้นแต่งหน้าขนมเค้ก!$C:$C,'รับ-จ่าย ประจำวัน'!$B444,เส้นแต่งหน้าขนมเค้ก!AJ:AJ)+SUMIF(แพ็ค!$C:$C,'รับ-จ่าย ประจำวัน'!$B444,แพ็ค!AJ:AJ)+SUMIF(ธุรการ!$C:$C,'รับ-จ่าย ประจำวัน'!$B444,ธุรการ!AJ:AJ)+SUMIF(เส้นแต่งหน้าขนมปัง!$C:$C,'รับ-จ่าย ประจำวัน'!$B444,เส้นแต่งหน้าขนมปัง!AJ:AJ)+SUMIF('วางแผนBC,CJ'!$C:$C,'รับ-จ่าย ประจำวัน'!$B444,'วางแผนBC,CJ'!AJ:AJ)+SUMIF(RD!$C:$C,'รับ-จ่าย ประจำวัน'!$B444,RD!AJ:AJ)+SUMIF('FG,ออนไล,คัดแยก'!$C:$C,'รับ-จ่าย ประจำวัน'!$B444,'FG,ออนไล,คัดแยก'!AJ:AJ)</f>
        <v>0</v>
      </c>
      <c r="BR444" s="16">
        <f>SUMIF(เตรียมส่วนผสม!$C:$C,'รับ-จ่าย ประจำวัน'!$B444,เตรียมส่วนผสม!AK:AK)+SUMIF(กวนไส้!$C:$C,'รับ-จ่าย ประจำวัน'!$B444,กวนไส้!AK:AK)+SUMIF(ผลิต1!$C:$C,'รับ-จ่าย ประจำวัน'!$B444,ผลิต1!AK:AK)+SUMIF(ผลิต2!$C:$C,'รับ-จ่าย ประจำวัน'!$B444,ผลิต2!AK:AK)+SUMIF(เส้นแต่งหน้าขนมเค้ก!$C:$C,'รับ-จ่าย ประจำวัน'!$B444,เส้นแต่งหน้าขนมเค้ก!AK:AK)+SUMIF(แพ็ค!$C:$C,'รับ-จ่าย ประจำวัน'!$B444,แพ็ค!AK:AK)+SUMIF(ธุรการ!$C:$C,'รับ-จ่าย ประจำวัน'!$B444,ธุรการ!AK:AK)+SUMIF(เส้นแต่งหน้าขนมปัง!$C:$C,'รับ-จ่าย ประจำวัน'!$B444,เส้นแต่งหน้าขนมปัง!AK:AK)+SUMIF('วางแผนBC,CJ'!$C:$C,'รับ-จ่าย ประจำวัน'!$B444,'วางแผนBC,CJ'!AK:AK)+SUMIF(RD!$C:$C,'รับ-จ่าย ประจำวัน'!$B444,RD!AK:AK)+SUMIF('FG,ออนไล,คัดแยก'!$C:$C,'รับ-จ่าย ประจำวัน'!$B444,'FG,ออนไล,คัดแยก'!AK:AK)</f>
        <v>0</v>
      </c>
      <c r="BS444" s="16">
        <f>SUMIF(เตรียมส่วนผสม!$C:$C,'รับ-จ่าย ประจำวัน'!$B444,เตรียมส่วนผสม!AL:AL)+SUMIF(กวนไส้!$C:$C,'รับ-จ่าย ประจำวัน'!$B444,กวนไส้!AL:AL)+SUMIF(ผลิต1!$C:$C,'รับ-จ่าย ประจำวัน'!$B444,ผลิต1!AL:AL)+SUMIF(ผลิต2!$C:$C,'รับ-จ่าย ประจำวัน'!$B444,ผลิต2!AL:AL)+SUMIF(เส้นแต่งหน้าขนมเค้ก!$C:$C,'รับ-จ่าย ประจำวัน'!$B444,เส้นแต่งหน้าขนมเค้ก!AL:AL)+SUMIF(แพ็ค!$C:$C,'รับ-จ่าย ประจำวัน'!$B444,แพ็ค!AL:AL)+SUMIF(ธุรการ!$C:$C,'รับ-จ่าย ประจำวัน'!$B444,ธุรการ!AL:AL)+SUMIF(เส้นแต่งหน้าขนมปัง!$C:$C,'รับ-จ่าย ประจำวัน'!$B444,เส้นแต่งหน้าขนมปัง!AL:AL)+SUMIF('วางแผนBC,CJ'!$C:$C,'รับ-จ่าย ประจำวัน'!$B444,'วางแผนBC,CJ'!AL:AL)+SUMIF(RD!$C:$C,'รับ-จ่าย ประจำวัน'!$B444,RD!AL:AL)+SUMIF('FG,ออนไล,คัดแยก'!$C:$C,'รับ-จ่าย ประจำวัน'!$B444,'FG,ออนไล,คัดแยก'!AL:AL)</f>
        <v>0</v>
      </c>
      <c r="BT444" s="18">
        <f t="shared" si="93"/>
        <v>0</v>
      </c>
      <c r="BU444" s="116">
        <f>8000+144</f>
        <v>8144</v>
      </c>
      <c r="BV444" s="146">
        <f t="shared" si="94"/>
        <v>356</v>
      </c>
      <c r="BW444" s="183">
        <v>30</v>
      </c>
      <c r="BX444" s="172">
        <f t="shared" si="89"/>
        <v>0</v>
      </c>
      <c r="BY444" s="188" t="e">
        <f t="shared" si="90"/>
        <v>#DIV/0!</v>
      </c>
      <c r="BZ444" s="180" t="e">
        <f t="shared" ca="1" si="95"/>
        <v>#DIV/0!</v>
      </c>
      <c r="CA444" s="97"/>
      <c r="CB444" s="97"/>
      <c r="CC444" s="97"/>
      <c r="CD444" s="97"/>
      <c r="CE444" s="97"/>
      <c r="CF444" s="97"/>
      <c r="CG444" s="97"/>
      <c r="CH444" s="97"/>
      <c r="CI444" s="97"/>
      <c r="CJ444" s="94"/>
      <c r="CK444" s="9">
        <f t="shared" si="91"/>
        <v>-7788</v>
      </c>
    </row>
    <row r="445" spans="1:89" hidden="1" x14ac:dyDescent="0.5">
      <c r="A445" s="149"/>
      <c r="B445" s="34">
        <v>1020201011</v>
      </c>
      <c r="C445" s="10" t="s">
        <v>1668</v>
      </c>
      <c r="D445" s="177" t="s">
        <v>91</v>
      </c>
      <c r="E445" s="28">
        <v>0</v>
      </c>
      <c r="F445" s="159" t="s">
        <v>1605</v>
      </c>
      <c r="G445" s="11" t="s">
        <v>62</v>
      </c>
      <c r="H445" s="12">
        <v>37552</v>
      </c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3"/>
      <c r="AF445" s="13"/>
      <c r="AG445" s="13"/>
      <c r="AH445" s="13"/>
      <c r="AI445" s="14"/>
      <c r="AJ445" s="14"/>
      <c r="AK445" s="14"/>
      <c r="AL445" s="14"/>
      <c r="AM445" s="14"/>
      <c r="AN445" s="15">
        <f t="shared" si="92"/>
        <v>0</v>
      </c>
      <c r="AO445" s="16">
        <f>SUMIF(เตรียมส่วนผสม!$C:$C,'รับ-จ่าย ประจำวัน'!$B445,เตรียมส่วนผสม!H:H)+SUMIF(กวนไส้!$C:$C,'รับ-จ่าย ประจำวัน'!$B445,กวนไส้!H:H)+SUMIF(ผลิต1!$C:$C,'รับ-จ่าย ประจำวัน'!$B445,ผลิต1!H:H)+SUMIF(ผลิต2!$C:$C,'รับ-จ่าย ประจำวัน'!$B445,ผลิต2!H:H)+SUMIF(เส้นแต่งหน้าขนมเค้ก!$C:$C,'รับ-จ่าย ประจำวัน'!$B445,เส้นแต่งหน้าขนมเค้ก!H:H)+SUMIF(แพ็ค!$C:$C,'รับ-จ่าย ประจำวัน'!$B445,แพ็ค!H:H)+SUMIF(ธุรการ!$C:$C,'รับ-จ่าย ประจำวัน'!$B445,ธุรการ!H:H)+SUMIF(เส้นแต่งหน้าขนมปัง!$C:$C,'รับ-จ่าย ประจำวัน'!$B445,เส้นแต่งหน้าขนมปัง!H:H)+SUMIF('วางแผนBC,CJ'!$C:$C,'รับ-จ่าย ประจำวัน'!$B445,'วางแผนBC,CJ'!H:H)+SUMIF(RD!$C:$C,'รับ-จ่าย ประจำวัน'!$B445,RD!H:H)+SUMIF('FG,ออนไล,คัดแยก'!$C:$C,'รับ-จ่าย ประจำวัน'!$B445,'FG,ออนไล,คัดแยก'!H:H)</f>
        <v>0</v>
      </c>
      <c r="AP445" s="16">
        <f>SUMIF(เตรียมส่วนผสม!$C:$C,'รับ-จ่าย ประจำวัน'!$B445,เตรียมส่วนผสม!I:I)+SUMIF(กวนไส้!$C:$C,'รับ-จ่าย ประจำวัน'!$B445,กวนไส้!I:I)+SUMIF(ผลิต1!$C:$C,'รับ-จ่าย ประจำวัน'!$B445,ผลิต1!I:I)+SUMIF(ผลิต2!$C:$C,'รับ-จ่าย ประจำวัน'!$B445,ผลิต2!I:I)+SUMIF(เส้นแต่งหน้าขนมเค้ก!$C:$C,'รับ-จ่าย ประจำวัน'!$B445,เส้นแต่งหน้าขนมเค้ก!I:I)+SUMIF(แพ็ค!$C:$C,'รับ-จ่าย ประจำวัน'!$B445,แพ็ค!I:I)+SUMIF(ธุรการ!$C:$C,'รับ-จ่าย ประจำวัน'!$B445,ธุรการ!I:I)+SUMIF(เส้นแต่งหน้าขนมปัง!$C:$C,'รับ-จ่าย ประจำวัน'!$B445,เส้นแต่งหน้าขนมปัง!I:I)+SUMIF('วางแผนBC,CJ'!$C:$C,'รับ-จ่าย ประจำวัน'!$B445,'วางแผนBC,CJ'!I:I)+SUMIF(RD!$C:$C,'รับ-จ่าย ประจำวัน'!$B445,RD!I:I)+SUMIF('FG,ออนไล,คัดแยก'!$C:$C,'รับ-จ่าย ประจำวัน'!$B445,'FG,ออนไล,คัดแยก'!I:I)</f>
        <v>0</v>
      </c>
      <c r="AQ445" s="16">
        <f>SUMIF(เตรียมส่วนผสม!$C:$C,'รับ-จ่าย ประจำวัน'!$B445,เตรียมส่วนผสม!J:J)+SUMIF(กวนไส้!$C:$C,'รับ-จ่าย ประจำวัน'!$B445,กวนไส้!J:J)+SUMIF(ผลิต1!$C:$C,'รับ-จ่าย ประจำวัน'!$B445,ผลิต1!J:J)+SUMIF(ผลิต2!$C:$C,'รับ-จ่าย ประจำวัน'!$B445,ผลิต2!J:J)+SUMIF(เส้นแต่งหน้าขนมเค้ก!$C:$C,'รับ-จ่าย ประจำวัน'!$B445,เส้นแต่งหน้าขนมเค้ก!J:J)+SUMIF(แพ็ค!$C:$C,'รับ-จ่าย ประจำวัน'!$B445,แพ็ค!J:J)+SUMIF(ธุรการ!$C:$C,'รับ-จ่าย ประจำวัน'!$B445,ธุรการ!J:J)+SUMIF(เส้นแต่งหน้าขนมปัง!$C:$C,'รับ-จ่าย ประจำวัน'!$B445,เส้นแต่งหน้าขนมปัง!J:J)+SUMIF('วางแผนBC,CJ'!$C:$C,'รับ-จ่าย ประจำวัน'!$B445,'วางแผนBC,CJ'!J:J)+SUMIF(RD!$C:$C,'รับ-จ่าย ประจำวัน'!$B445,RD!J:J)+SUMIF('FG,ออนไล,คัดแยก'!$C:$C,'รับ-จ่าย ประจำวัน'!$B445,'FG,ออนไล,คัดแยก'!J:J)</f>
        <v>0</v>
      </c>
      <c r="AR445" s="16">
        <f>SUMIF(เตรียมส่วนผสม!$C:$C,'รับ-จ่าย ประจำวัน'!$B445,เตรียมส่วนผสม!K:K)+SUMIF(กวนไส้!$C:$C,'รับ-จ่าย ประจำวัน'!$B445,กวนไส้!K:K)+SUMIF(ผลิต1!$C:$C,'รับ-จ่าย ประจำวัน'!$B445,ผลิต1!K:K)+SUMIF(ผลิต2!$C:$C,'รับ-จ่าย ประจำวัน'!$B445,ผลิต2!K:K)+SUMIF(เส้นแต่งหน้าขนมเค้ก!$C:$C,'รับ-จ่าย ประจำวัน'!$B445,เส้นแต่งหน้าขนมเค้ก!K:K)+SUMIF(แพ็ค!$C:$C,'รับ-จ่าย ประจำวัน'!$B445,แพ็ค!K:K)+SUMIF(ธุรการ!$C:$C,'รับ-จ่าย ประจำวัน'!$B445,ธุรการ!K:K)+SUMIF(เส้นแต่งหน้าขนมปัง!$C:$C,'รับ-จ่าย ประจำวัน'!$B445,เส้นแต่งหน้าขนมปัง!K:K)+SUMIF('วางแผนBC,CJ'!$C:$C,'รับ-จ่าย ประจำวัน'!$B445,'วางแผนBC,CJ'!K:K)+SUMIF(RD!$C:$C,'รับ-จ่าย ประจำวัน'!$B445,RD!K:K)+SUMIF('FG,ออนไล,คัดแยก'!$C:$C,'รับ-จ่าย ประจำวัน'!$B445,'FG,ออนไล,คัดแยก'!K:K)</f>
        <v>0</v>
      </c>
      <c r="AS445" s="16">
        <f>SUMIF(เตรียมส่วนผสม!$C:$C,'รับ-จ่าย ประจำวัน'!$B445,เตรียมส่วนผสม!L:L)+SUMIF(กวนไส้!$C:$C,'รับ-จ่าย ประจำวัน'!$B445,กวนไส้!L:L)+SUMIF(ผลิต1!$C:$C,'รับ-จ่าย ประจำวัน'!$B445,ผลิต1!L:L)+SUMIF(ผลิต2!$C:$C,'รับ-จ่าย ประจำวัน'!$B445,ผลิต2!L:L)+SUMIF(เส้นแต่งหน้าขนมเค้ก!$C:$C,'รับ-จ่าย ประจำวัน'!$B445,เส้นแต่งหน้าขนมเค้ก!L:L)+SUMIF(แพ็ค!$C:$C,'รับ-จ่าย ประจำวัน'!$B445,แพ็ค!L:L)+SUMIF(ธุรการ!$C:$C,'รับ-จ่าย ประจำวัน'!$B445,ธุรการ!L:L)+SUMIF(เส้นแต่งหน้าขนมปัง!$C:$C,'รับ-จ่าย ประจำวัน'!$B445,เส้นแต่งหน้าขนมปัง!L:L)+SUMIF('วางแผนBC,CJ'!$C:$C,'รับ-จ่าย ประจำวัน'!$B445,'วางแผนBC,CJ'!L:L)+SUMIF(RD!$C:$C,'รับ-จ่าย ประจำวัน'!$B445,RD!L:L)+SUMIF('FG,ออนไล,คัดแยก'!$C:$C,'รับ-จ่าย ประจำวัน'!$B445,'FG,ออนไล,คัดแยก'!L:L)</f>
        <v>0</v>
      </c>
      <c r="AT445" s="16">
        <f>SUMIF(เตรียมส่วนผสม!$C:$C,'รับ-จ่าย ประจำวัน'!$B445,เตรียมส่วนผสม!M:M)+SUMIF(กวนไส้!$C:$C,'รับ-จ่าย ประจำวัน'!$B445,กวนไส้!M:M)+SUMIF(ผลิต1!$C:$C,'รับ-จ่าย ประจำวัน'!$B445,ผลิต1!M:M)+SUMIF(ผลิต2!$C:$C,'รับ-จ่าย ประจำวัน'!$B445,ผลิต2!M:M)+SUMIF(เส้นแต่งหน้าขนมเค้ก!$C:$C,'รับ-จ่าย ประจำวัน'!$B445,เส้นแต่งหน้าขนมเค้ก!M:M)+SUMIF(แพ็ค!$C:$C,'รับ-จ่าย ประจำวัน'!$B445,แพ็ค!M:M)+SUMIF(ธุรการ!$C:$C,'รับ-จ่าย ประจำวัน'!$B445,ธุรการ!M:M)+SUMIF(เส้นแต่งหน้าขนมปัง!$C:$C,'รับ-จ่าย ประจำวัน'!$B445,เส้นแต่งหน้าขนมปัง!M:M)+SUMIF('วางแผนBC,CJ'!$C:$C,'รับ-จ่าย ประจำวัน'!$B445,'วางแผนBC,CJ'!M:M)+SUMIF(RD!$C:$C,'รับ-จ่าย ประจำวัน'!$B445,RD!M:M)+SUMIF('FG,ออนไล,คัดแยก'!$C:$C,'รับ-จ่าย ประจำวัน'!$B445,'FG,ออนไล,คัดแยก'!M:M)</f>
        <v>0</v>
      </c>
      <c r="AU445" s="16">
        <f>SUMIF(เตรียมส่วนผสม!$C:$C,'รับ-จ่าย ประจำวัน'!$B445,เตรียมส่วนผสม!N:N)+SUMIF(กวนไส้!$C:$C,'รับ-จ่าย ประจำวัน'!$B445,กวนไส้!N:N)+SUMIF(ผลิต1!$C:$C,'รับ-จ่าย ประจำวัน'!$B445,ผลิต1!N:N)+SUMIF(ผลิต2!$C:$C,'รับ-จ่าย ประจำวัน'!$B445,ผลิต2!N:N)+SUMIF(เส้นแต่งหน้าขนมเค้ก!$C:$C,'รับ-จ่าย ประจำวัน'!$B445,เส้นแต่งหน้าขนมเค้ก!N:N)+SUMIF(แพ็ค!$C:$C,'รับ-จ่าย ประจำวัน'!$B445,แพ็ค!N:N)+SUMIF(ธุรการ!$C:$C,'รับ-จ่าย ประจำวัน'!$B445,ธุรการ!N:N)+SUMIF(เส้นแต่งหน้าขนมปัง!$C:$C,'รับ-จ่าย ประจำวัน'!$B445,เส้นแต่งหน้าขนมปัง!N:N)+SUMIF('วางแผนBC,CJ'!$C:$C,'รับ-จ่าย ประจำวัน'!$B445,'วางแผนBC,CJ'!N:N)+SUMIF(RD!$C:$C,'รับ-จ่าย ประจำวัน'!$B445,RD!N:N)+SUMIF('FG,ออนไล,คัดแยก'!$C:$C,'รับ-จ่าย ประจำวัน'!$B445,'FG,ออนไล,คัดแยก'!N:N)</f>
        <v>0</v>
      </c>
      <c r="AV445" s="16">
        <f>SUMIF(เตรียมส่วนผสม!$C:$C,'รับ-จ่าย ประจำวัน'!$B445,เตรียมส่วนผสม!O:O)+SUMIF(กวนไส้!$C:$C,'รับ-จ่าย ประจำวัน'!$B445,กวนไส้!O:O)+SUMIF(ผลิต1!$C:$C,'รับ-จ่าย ประจำวัน'!$B445,ผลิต1!O:O)+SUMIF(ผลิต2!$C:$C,'รับ-จ่าย ประจำวัน'!$B445,ผลิต2!O:O)+SUMIF(เส้นแต่งหน้าขนมเค้ก!$C:$C,'รับ-จ่าย ประจำวัน'!$B445,เส้นแต่งหน้าขนมเค้ก!O:O)+SUMIF(แพ็ค!$C:$C,'รับ-จ่าย ประจำวัน'!$B445,แพ็ค!O:O)+SUMIF(ธุรการ!$C:$C,'รับ-จ่าย ประจำวัน'!$B445,ธุรการ!O:O)+SUMIF(เส้นแต่งหน้าขนมปัง!$C:$C,'รับ-จ่าย ประจำวัน'!$B445,เส้นแต่งหน้าขนมปัง!O:O)+SUMIF('วางแผนBC,CJ'!$C:$C,'รับ-จ่าย ประจำวัน'!$B445,'วางแผนBC,CJ'!O:O)+SUMIF(RD!$C:$C,'รับ-จ่าย ประจำวัน'!$B445,RD!O:O)+SUMIF('FG,ออนไล,คัดแยก'!$C:$C,'รับ-จ่าย ประจำวัน'!$B445,'FG,ออนไล,คัดแยก'!O:O)</f>
        <v>0</v>
      </c>
      <c r="AW445" s="16">
        <f>SUMIF(เตรียมส่วนผสม!$C:$C,'รับ-จ่าย ประจำวัน'!$B445,เตรียมส่วนผสม!P:P)+SUMIF(กวนไส้!$C:$C,'รับ-จ่าย ประจำวัน'!$B445,กวนไส้!P:P)+SUMIF(ผลิต1!$C:$C,'รับ-จ่าย ประจำวัน'!$B445,ผลิต1!P:P)+SUMIF(ผลิต2!$C:$C,'รับ-จ่าย ประจำวัน'!$B445,ผลิต2!P:P)+SUMIF(เส้นแต่งหน้าขนมเค้ก!$C:$C,'รับ-จ่าย ประจำวัน'!$B445,เส้นแต่งหน้าขนมเค้ก!P:P)+SUMIF(แพ็ค!$C:$C,'รับ-จ่าย ประจำวัน'!$B445,แพ็ค!P:P)+SUMIF(ธุรการ!$C:$C,'รับ-จ่าย ประจำวัน'!$B445,ธุรการ!P:P)+SUMIF(เส้นแต่งหน้าขนมปัง!$C:$C,'รับ-จ่าย ประจำวัน'!$B445,เส้นแต่งหน้าขนมปัง!P:P)+SUMIF('วางแผนBC,CJ'!$C:$C,'รับ-จ่าย ประจำวัน'!$B445,'วางแผนBC,CJ'!P:P)+SUMIF(RD!$C:$C,'รับ-จ่าย ประจำวัน'!$B445,RD!P:P)+SUMIF('FG,ออนไล,คัดแยก'!$C:$C,'รับ-จ่าย ประจำวัน'!$B445,'FG,ออนไล,คัดแยก'!P:P)</f>
        <v>0</v>
      </c>
      <c r="AX445" s="16">
        <f>SUMIF(เตรียมส่วนผสม!$C:$C,'รับ-จ่าย ประจำวัน'!$B445,เตรียมส่วนผสม!Q:Q)+SUMIF(กวนไส้!$C:$C,'รับ-จ่าย ประจำวัน'!$B445,กวนไส้!Q:Q)+SUMIF(ผลิต1!$C:$C,'รับ-จ่าย ประจำวัน'!$B445,ผลิต1!Q:Q)+SUMIF(ผลิต2!$C:$C,'รับ-จ่าย ประจำวัน'!$B445,ผลิต2!Q:Q)+SUMIF(เส้นแต่งหน้าขนมเค้ก!$C:$C,'รับ-จ่าย ประจำวัน'!$B445,เส้นแต่งหน้าขนมเค้ก!Q:Q)+SUMIF(แพ็ค!$C:$C,'รับ-จ่าย ประจำวัน'!$B445,แพ็ค!Q:Q)+SUMIF(ธุรการ!$C:$C,'รับ-จ่าย ประจำวัน'!$B445,ธุรการ!Q:Q)+SUMIF(เส้นแต่งหน้าขนมปัง!$C:$C,'รับ-จ่าย ประจำวัน'!$B445,เส้นแต่งหน้าขนมปัง!Q:Q)+SUMIF('วางแผนBC,CJ'!$C:$C,'รับ-จ่าย ประจำวัน'!$B445,'วางแผนBC,CJ'!Q:Q)+SUMIF(RD!$C:$C,'รับ-จ่าย ประจำวัน'!$B445,RD!Q:Q)+SUMIF('FG,ออนไล,คัดแยก'!$C:$C,'รับ-จ่าย ประจำวัน'!$B445,'FG,ออนไล,คัดแยก'!Q:Q)</f>
        <v>0</v>
      </c>
      <c r="AY445" s="16">
        <f>SUMIF(เตรียมส่วนผสม!$C:$C,'รับ-จ่าย ประจำวัน'!$B445,เตรียมส่วนผสม!R:R)+SUMIF(กวนไส้!$C:$C,'รับ-จ่าย ประจำวัน'!$B445,กวนไส้!R:R)+SUMIF(ผลิต1!$C:$C,'รับ-จ่าย ประจำวัน'!$B445,ผลิต1!R:R)+SUMIF(ผลิต2!$C:$C,'รับ-จ่าย ประจำวัน'!$B445,ผลิต2!R:R)+SUMIF(เส้นแต่งหน้าขนมเค้ก!$C:$C,'รับ-จ่าย ประจำวัน'!$B445,เส้นแต่งหน้าขนมเค้ก!R:R)+SUMIF(แพ็ค!$C:$C,'รับ-จ่าย ประจำวัน'!$B445,แพ็ค!R:R)+SUMIF(ธุรการ!$C:$C,'รับ-จ่าย ประจำวัน'!$B445,ธุรการ!R:R)+SUMIF(เส้นแต่งหน้าขนมปัง!$C:$C,'รับ-จ่าย ประจำวัน'!$B445,เส้นแต่งหน้าขนมปัง!R:R)+SUMIF('วางแผนBC,CJ'!$C:$C,'รับ-จ่าย ประจำวัน'!$B445,'วางแผนBC,CJ'!R:R)+SUMIF(RD!$C:$C,'รับ-จ่าย ประจำวัน'!$B445,RD!R:R)+SUMIF('FG,ออนไล,คัดแยก'!$C:$C,'รับ-จ่าย ประจำวัน'!$B445,'FG,ออนไล,คัดแยก'!R:R)</f>
        <v>0</v>
      </c>
      <c r="AZ445" s="16">
        <f>SUMIF(เตรียมส่วนผสม!$C:$C,'รับ-จ่าย ประจำวัน'!$B445,เตรียมส่วนผสม!S:S)+SUMIF(กวนไส้!$C:$C,'รับ-จ่าย ประจำวัน'!$B445,กวนไส้!S:S)+SUMIF(ผลิต1!$C:$C,'รับ-จ่าย ประจำวัน'!$B445,ผลิต1!S:S)+SUMIF(ผลิต2!$C:$C,'รับ-จ่าย ประจำวัน'!$B445,ผลิต2!S:S)+SUMIF(เส้นแต่งหน้าขนมเค้ก!$C:$C,'รับ-จ่าย ประจำวัน'!$B445,เส้นแต่งหน้าขนมเค้ก!S:S)+SUMIF(แพ็ค!$C:$C,'รับ-จ่าย ประจำวัน'!$B445,แพ็ค!S:S)+SUMIF(ธุรการ!$C:$C,'รับ-จ่าย ประจำวัน'!$B445,ธุรการ!S:S)+SUMIF(เส้นแต่งหน้าขนมปัง!$C:$C,'รับ-จ่าย ประจำวัน'!$B445,เส้นแต่งหน้าขนมปัง!S:S)+SUMIF('วางแผนBC,CJ'!$C:$C,'รับ-จ่าย ประจำวัน'!$B445,'วางแผนBC,CJ'!S:S)+SUMIF(RD!$C:$C,'รับ-จ่าย ประจำวัน'!$B445,RD!S:S)+SUMIF('FG,ออนไล,คัดแยก'!$C:$C,'รับ-จ่าย ประจำวัน'!$B445,'FG,ออนไล,คัดแยก'!S:S)</f>
        <v>0</v>
      </c>
      <c r="BA445" s="16">
        <f>SUMIF(เตรียมส่วนผสม!$C:$C,'รับ-จ่าย ประจำวัน'!$B445,เตรียมส่วนผสม!T:T)+SUMIF(กวนไส้!$C:$C,'รับ-จ่าย ประจำวัน'!$B445,กวนไส้!T:T)+SUMIF(ผลิต1!$C:$C,'รับ-จ่าย ประจำวัน'!$B445,ผลิต1!T:T)+SUMIF(ผลิต2!$C:$C,'รับ-จ่าย ประจำวัน'!$B445,ผลิต2!T:T)+SUMIF(เส้นแต่งหน้าขนมเค้ก!$C:$C,'รับ-จ่าย ประจำวัน'!$B445,เส้นแต่งหน้าขนมเค้ก!T:T)+SUMIF(แพ็ค!$C:$C,'รับ-จ่าย ประจำวัน'!$B445,แพ็ค!T:T)+SUMIF(ธุรการ!$C:$C,'รับ-จ่าย ประจำวัน'!$B445,ธุรการ!T:T)+SUMIF(เส้นแต่งหน้าขนมปัง!$C:$C,'รับ-จ่าย ประจำวัน'!$B445,เส้นแต่งหน้าขนมปัง!T:T)+SUMIF('วางแผนBC,CJ'!$C:$C,'รับ-จ่าย ประจำวัน'!$B445,'วางแผนBC,CJ'!T:T)+SUMIF(RD!$C:$C,'รับ-จ่าย ประจำวัน'!$B445,RD!T:T)+SUMIF('FG,ออนไล,คัดแยก'!$C:$C,'รับ-จ่าย ประจำวัน'!$B445,'FG,ออนไล,คัดแยก'!T:T)</f>
        <v>0</v>
      </c>
      <c r="BB445" s="16">
        <f>SUMIF(เตรียมส่วนผสม!$C:$C,'รับ-จ่าย ประจำวัน'!$B445,เตรียมส่วนผสม!U:U)+SUMIF(กวนไส้!$C:$C,'รับ-จ่าย ประจำวัน'!$B445,กวนไส้!U:U)+SUMIF(ผลิต1!$C:$C,'รับ-จ่าย ประจำวัน'!$B445,ผลิต1!U:U)+SUMIF(ผลิต2!$C:$C,'รับ-จ่าย ประจำวัน'!$B445,ผลิต2!U:U)+SUMIF(เส้นแต่งหน้าขนมเค้ก!$C:$C,'รับ-จ่าย ประจำวัน'!$B445,เส้นแต่งหน้าขนมเค้ก!U:U)+SUMIF(แพ็ค!$C:$C,'รับ-จ่าย ประจำวัน'!$B445,แพ็ค!U:U)+SUMIF(ธุรการ!$C:$C,'รับ-จ่าย ประจำวัน'!$B445,ธุรการ!U:U)+SUMIF(เส้นแต่งหน้าขนมปัง!$C:$C,'รับ-จ่าย ประจำวัน'!$B445,เส้นแต่งหน้าขนมปัง!U:U)+SUMIF('วางแผนBC,CJ'!$C:$C,'รับ-จ่าย ประจำวัน'!$B445,'วางแผนBC,CJ'!U:U)+SUMIF(RD!$C:$C,'รับ-จ่าย ประจำวัน'!$B445,RD!U:U)+SUMIF('FG,ออนไล,คัดแยก'!$C:$C,'รับ-จ่าย ประจำวัน'!$B445,'FG,ออนไล,คัดแยก'!U:U)</f>
        <v>0</v>
      </c>
      <c r="BC445" s="16">
        <f>SUMIF(เตรียมส่วนผสม!$C:$C,'รับ-จ่าย ประจำวัน'!$B445,เตรียมส่วนผสม!V:V)+SUMIF(กวนไส้!$C:$C,'รับ-จ่าย ประจำวัน'!$B445,กวนไส้!V:V)+SUMIF(ผลิต1!$C:$C,'รับ-จ่าย ประจำวัน'!$B445,ผลิต1!V:V)+SUMIF(ผลิต2!$C:$C,'รับ-จ่าย ประจำวัน'!$B445,ผลิต2!V:V)+SUMIF(เส้นแต่งหน้าขนมเค้ก!$C:$C,'รับ-จ่าย ประจำวัน'!$B445,เส้นแต่งหน้าขนมเค้ก!V:V)+SUMIF(แพ็ค!$C:$C,'รับ-จ่าย ประจำวัน'!$B445,แพ็ค!V:V)+SUMIF(ธุรการ!$C:$C,'รับ-จ่าย ประจำวัน'!$B445,ธุรการ!V:V)+SUMIF(เส้นแต่งหน้าขนมปัง!$C:$C,'รับ-จ่าย ประจำวัน'!$B445,เส้นแต่งหน้าขนมปัง!V:V)+SUMIF('วางแผนBC,CJ'!$C:$C,'รับ-จ่าย ประจำวัน'!$B445,'วางแผนBC,CJ'!V:V)+SUMIF(RD!$C:$C,'รับ-จ่าย ประจำวัน'!$B445,RD!V:V)+SUMIF('FG,ออนไล,คัดแยก'!$C:$C,'รับ-จ่าย ประจำวัน'!$B445,'FG,ออนไล,คัดแยก'!V:V)</f>
        <v>0</v>
      </c>
      <c r="BD445" s="16">
        <f>SUMIF(เตรียมส่วนผสม!$C:$C,'รับ-จ่าย ประจำวัน'!$B445,เตรียมส่วนผสม!W:W)+SUMIF(กวนไส้!$C:$C,'รับ-จ่าย ประจำวัน'!$B445,กวนไส้!W:W)+SUMIF(ผลิต1!$C:$C,'รับ-จ่าย ประจำวัน'!$B445,ผลิต1!W:W)+SUMIF(ผลิต2!$C:$C,'รับ-จ่าย ประจำวัน'!$B445,ผลิต2!W:W)+SUMIF(เส้นแต่งหน้าขนมเค้ก!$C:$C,'รับ-จ่าย ประจำวัน'!$B445,เส้นแต่งหน้าขนมเค้ก!W:W)+SUMIF(แพ็ค!$C:$C,'รับ-จ่าย ประจำวัน'!$B445,แพ็ค!W:W)+SUMIF(ธุรการ!$C:$C,'รับ-จ่าย ประจำวัน'!$B445,ธุรการ!W:W)+SUMIF(เส้นแต่งหน้าขนมปัง!$C:$C,'รับ-จ่าย ประจำวัน'!$B445,เส้นแต่งหน้าขนมปัง!W:W)+SUMIF('วางแผนBC,CJ'!$C:$C,'รับ-จ่าย ประจำวัน'!$B445,'วางแผนBC,CJ'!W:W)+SUMIF(RD!$C:$C,'รับ-จ่าย ประจำวัน'!$B445,RD!W:W)+SUMIF('FG,ออนไล,คัดแยก'!$C:$C,'รับ-จ่าย ประจำวัน'!$B445,'FG,ออนไล,คัดแยก'!W:W)</f>
        <v>0</v>
      </c>
      <c r="BE445" s="16">
        <f>SUMIF(เตรียมส่วนผสม!$C:$C,'รับ-จ่าย ประจำวัน'!$B445,เตรียมส่วนผสม!X:X)+SUMIF(กวนไส้!$C:$C,'รับ-จ่าย ประจำวัน'!$B445,กวนไส้!X:X)+SUMIF(ผลิต1!$C:$C,'รับ-จ่าย ประจำวัน'!$B445,ผลิต1!X:X)+SUMIF(ผลิต2!$C:$C,'รับ-จ่าย ประจำวัน'!$B445,ผลิต2!X:X)+SUMIF(เส้นแต่งหน้าขนมเค้ก!$C:$C,'รับ-จ่าย ประจำวัน'!$B445,เส้นแต่งหน้าขนมเค้ก!X:X)+SUMIF(แพ็ค!$C:$C,'รับ-จ่าย ประจำวัน'!$B445,แพ็ค!X:X)+SUMIF(ธุรการ!$C:$C,'รับ-จ่าย ประจำวัน'!$B445,ธุรการ!X:X)+SUMIF(เส้นแต่งหน้าขนมปัง!$C:$C,'รับ-จ่าย ประจำวัน'!$B445,เส้นแต่งหน้าขนมปัง!X:X)+SUMIF('วางแผนBC,CJ'!$C:$C,'รับ-จ่าย ประจำวัน'!$B445,'วางแผนBC,CJ'!X:X)+SUMIF(RD!$C:$C,'รับ-จ่าย ประจำวัน'!$B445,RD!X:X)+SUMIF('FG,ออนไล,คัดแยก'!$C:$C,'รับ-จ่าย ประจำวัน'!$B445,'FG,ออนไล,คัดแยก'!X:X)</f>
        <v>0</v>
      </c>
      <c r="BF445" s="16">
        <f>SUMIF(เตรียมส่วนผสม!$C:$C,'รับ-จ่าย ประจำวัน'!$B445,เตรียมส่วนผสม!Y:Y)+SUMIF(กวนไส้!$C:$C,'รับ-จ่าย ประจำวัน'!$B445,กวนไส้!Y:Y)+SUMIF(ผลิต1!$C:$C,'รับ-จ่าย ประจำวัน'!$B445,ผลิต1!Y:Y)+SUMIF(ผลิต2!$C:$C,'รับ-จ่าย ประจำวัน'!$B445,ผลิต2!Y:Y)+SUMIF(เส้นแต่งหน้าขนมเค้ก!$C:$C,'รับ-จ่าย ประจำวัน'!$B445,เส้นแต่งหน้าขนมเค้ก!Y:Y)+SUMIF(แพ็ค!$C:$C,'รับ-จ่าย ประจำวัน'!$B445,แพ็ค!Y:Y)+SUMIF(ธุรการ!$C:$C,'รับ-จ่าย ประจำวัน'!$B445,ธุรการ!Y:Y)+SUMIF(เส้นแต่งหน้าขนมปัง!$C:$C,'รับ-จ่าย ประจำวัน'!$B445,เส้นแต่งหน้าขนมปัง!Y:Y)+SUMIF('วางแผนBC,CJ'!$C:$C,'รับ-จ่าย ประจำวัน'!$B445,'วางแผนBC,CJ'!Y:Y)+SUMIF(RD!$C:$C,'รับ-จ่าย ประจำวัน'!$B445,RD!Y:Y)+SUMIF('FG,ออนไล,คัดแยก'!$C:$C,'รับ-จ่าย ประจำวัน'!$B445,'FG,ออนไล,คัดแยก'!Y:Y)</f>
        <v>0</v>
      </c>
      <c r="BG445" s="16">
        <f>SUMIF(เตรียมส่วนผสม!$C:$C,'รับ-จ่าย ประจำวัน'!$B445,เตรียมส่วนผสม!Z:Z)+SUMIF(กวนไส้!$C:$C,'รับ-จ่าย ประจำวัน'!$B445,กวนไส้!Z:Z)+SUMIF(ผลิต1!$C:$C,'รับ-จ่าย ประจำวัน'!$B445,ผลิต1!Z:Z)+SUMIF(ผลิต2!$C:$C,'รับ-จ่าย ประจำวัน'!$B445,ผลิต2!Z:Z)+SUMIF(เส้นแต่งหน้าขนมเค้ก!$C:$C,'รับ-จ่าย ประจำวัน'!$B445,เส้นแต่งหน้าขนมเค้ก!Z:Z)+SUMIF(แพ็ค!$C:$C,'รับ-จ่าย ประจำวัน'!$B445,แพ็ค!Z:Z)+SUMIF(ธุรการ!$C:$C,'รับ-จ่าย ประจำวัน'!$B445,ธุรการ!Z:Z)+SUMIF(เส้นแต่งหน้าขนมปัง!$C:$C,'รับ-จ่าย ประจำวัน'!$B445,เส้นแต่งหน้าขนมปัง!Z:Z)+SUMIF('วางแผนBC,CJ'!$C:$C,'รับ-จ่าย ประจำวัน'!$B445,'วางแผนBC,CJ'!Z:Z)+SUMIF(RD!$C:$C,'รับ-จ่าย ประจำวัน'!$B445,RD!Z:Z)+SUMIF('FG,ออนไล,คัดแยก'!$C:$C,'รับ-จ่าย ประจำวัน'!$B445,'FG,ออนไล,คัดแยก'!Z:Z)</f>
        <v>0</v>
      </c>
      <c r="BH445" s="16">
        <f>SUMIF(เตรียมส่วนผสม!$C:$C,'รับ-จ่าย ประจำวัน'!$B445,เตรียมส่วนผสม!AA:AA)+SUMIF(กวนไส้!$C:$C,'รับ-จ่าย ประจำวัน'!$B445,กวนไส้!AA:AA)+SUMIF(ผลิต1!$C:$C,'รับ-จ่าย ประจำวัน'!$B445,ผลิต1!AA:AA)+SUMIF(ผลิต2!$C:$C,'รับ-จ่าย ประจำวัน'!$B445,ผลิต2!AA:AA)+SUMIF(เส้นแต่งหน้าขนมเค้ก!$C:$C,'รับ-จ่าย ประจำวัน'!$B445,เส้นแต่งหน้าขนมเค้ก!AA:AA)+SUMIF(แพ็ค!$C:$C,'รับ-จ่าย ประจำวัน'!$B445,แพ็ค!AA:AA)+SUMIF(ธุรการ!$C:$C,'รับ-จ่าย ประจำวัน'!$B445,ธุรการ!AA:AA)+SUMIF(เส้นแต่งหน้าขนมปัง!$C:$C,'รับ-จ่าย ประจำวัน'!$B445,เส้นแต่งหน้าขนมปัง!AA:AA)+SUMIF('วางแผนBC,CJ'!$C:$C,'รับ-จ่าย ประจำวัน'!$B445,'วางแผนBC,CJ'!AA:AA)+SUMIF(RD!$C:$C,'รับ-จ่าย ประจำวัน'!$B445,RD!AA:AA)+SUMIF('FG,ออนไล,คัดแยก'!$C:$C,'รับ-จ่าย ประจำวัน'!$B445,'FG,ออนไล,คัดแยก'!AA:AA)</f>
        <v>0</v>
      </c>
      <c r="BI445" s="16">
        <f>SUMIF(เตรียมส่วนผสม!$C:$C,'รับ-จ่าย ประจำวัน'!$B445,เตรียมส่วนผสม!AB:AB)+SUMIF(กวนไส้!$C:$C,'รับ-จ่าย ประจำวัน'!$B445,กวนไส้!AB:AB)+SUMIF(ผลิต1!$C:$C,'รับ-จ่าย ประจำวัน'!$B445,ผลิต1!AB:AB)+SUMIF(ผลิต2!$C:$C,'รับ-จ่าย ประจำวัน'!$B445,ผลิต2!AB:AB)+SUMIF(เส้นแต่งหน้าขนมเค้ก!$C:$C,'รับ-จ่าย ประจำวัน'!$B445,เส้นแต่งหน้าขนมเค้ก!AB:AB)+SUMIF(แพ็ค!$C:$C,'รับ-จ่าย ประจำวัน'!$B445,แพ็ค!AB:AB)+SUMIF(ธุรการ!$C:$C,'รับ-จ่าย ประจำวัน'!$B445,ธุรการ!AB:AB)+SUMIF(เส้นแต่งหน้าขนมปัง!$C:$C,'รับ-จ่าย ประจำวัน'!$B445,เส้นแต่งหน้าขนมปัง!AB:AB)+SUMIF('วางแผนBC,CJ'!$C:$C,'รับ-จ่าย ประจำวัน'!$B445,'วางแผนBC,CJ'!AB:AB)+SUMIF(RD!$C:$C,'รับ-จ่าย ประจำวัน'!$B445,RD!AB:AB)+SUMIF('FG,ออนไล,คัดแยก'!$C:$C,'รับ-จ่าย ประจำวัน'!$B445,'FG,ออนไล,คัดแยก'!AB:AB)</f>
        <v>0</v>
      </c>
      <c r="BJ445" s="16">
        <f>SUMIF(เตรียมส่วนผสม!$C:$C,'รับ-จ่าย ประจำวัน'!$B445,เตรียมส่วนผสม!AC:AC)+SUMIF(กวนไส้!$C:$C,'รับ-จ่าย ประจำวัน'!$B445,กวนไส้!AC:AC)+SUMIF(ผลิต1!$C:$C,'รับ-จ่าย ประจำวัน'!$B445,ผลิต1!AC:AC)+SUMIF(ผลิต2!$C:$C,'รับ-จ่าย ประจำวัน'!$B445,ผลิต2!AC:AC)+SUMIF(เส้นแต่งหน้าขนมเค้ก!$C:$C,'รับ-จ่าย ประจำวัน'!$B445,เส้นแต่งหน้าขนมเค้ก!AC:AC)+SUMIF(แพ็ค!$C:$C,'รับ-จ่าย ประจำวัน'!$B445,แพ็ค!AC:AC)+SUMIF(ธุรการ!$C:$C,'รับ-จ่าย ประจำวัน'!$B445,ธุรการ!AC:AC)+SUMIF(เส้นแต่งหน้าขนมปัง!$C:$C,'รับ-จ่าย ประจำวัน'!$B445,เส้นแต่งหน้าขนมปัง!AC:AC)+SUMIF('วางแผนBC,CJ'!$C:$C,'รับ-จ่าย ประจำวัน'!$B445,'วางแผนBC,CJ'!AC:AC)+SUMIF(RD!$C:$C,'รับ-จ่าย ประจำวัน'!$B445,RD!AC:AC)+SUMIF('FG,ออนไล,คัดแยก'!$C:$C,'รับ-จ่าย ประจำวัน'!$B445,'FG,ออนไล,คัดแยก'!AC:AC)</f>
        <v>0</v>
      </c>
      <c r="BK445" s="16">
        <f>SUMIF(เตรียมส่วนผสม!$C:$C,'รับ-จ่าย ประจำวัน'!$B445,เตรียมส่วนผสม!AD:AD)+SUMIF(กวนไส้!$C:$C,'รับ-จ่าย ประจำวัน'!$B445,กวนไส้!AD:AD)+SUMIF(ผลิต1!$C:$C,'รับ-จ่าย ประจำวัน'!$B445,ผลิต1!AD:AD)+SUMIF(ผลิต2!$C:$C,'รับ-จ่าย ประจำวัน'!$B445,ผลิต2!AD:AD)+SUMIF(เส้นแต่งหน้าขนมเค้ก!$C:$C,'รับ-จ่าย ประจำวัน'!$B445,เส้นแต่งหน้าขนมเค้ก!AD:AD)+SUMIF(แพ็ค!$C:$C,'รับ-จ่าย ประจำวัน'!$B445,แพ็ค!AD:AD)+SUMIF(ธุรการ!$C:$C,'รับ-จ่าย ประจำวัน'!$B445,ธุรการ!AD:AD)+SUMIF(เส้นแต่งหน้าขนมปัง!$C:$C,'รับ-จ่าย ประจำวัน'!$B445,เส้นแต่งหน้าขนมปัง!AD:AD)+SUMIF('วางแผนBC,CJ'!$C:$C,'รับ-จ่าย ประจำวัน'!$B445,'วางแผนBC,CJ'!AD:AD)+SUMIF(RD!$C:$C,'รับ-จ่าย ประจำวัน'!$B445,RD!AD:AD)+SUMIF('FG,ออนไล,คัดแยก'!$C:$C,'รับ-จ่าย ประจำวัน'!$B445,'FG,ออนไล,คัดแยก'!AD:AD)</f>
        <v>0</v>
      </c>
      <c r="BL445" s="16">
        <f>SUMIF(เตรียมส่วนผสม!$C:$C,'รับ-จ่าย ประจำวัน'!$B445,เตรียมส่วนผสม!AE:AE)+SUMIF(กวนไส้!$C:$C,'รับ-จ่าย ประจำวัน'!$B445,กวนไส้!AE:AE)+SUMIF(ผลิต1!$C:$C,'รับ-จ่าย ประจำวัน'!$B445,ผลิต1!AE:AE)+SUMIF(ผลิต2!$C:$C,'รับ-จ่าย ประจำวัน'!$B445,ผลิต2!AE:AE)+SUMIF(เส้นแต่งหน้าขนมเค้ก!$C:$C,'รับ-จ่าย ประจำวัน'!$B445,เส้นแต่งหน้าขนมเค้ก!AE:AE)+SUMIF(แพ็ค!$C:$C,'รับ-จ่าย ประจำวัน'!$B445,แพ็ค!AE:AE)+SUMIF(ธุรการ!$C:$C,'รับ-จ่าย ประจำวัน'!$B445,ธุรการ!AE:AE)+SUMIF(เส้นแต่งหน้าขนมปัง!$C:$C,'รับ-จ่าย ประจำวัน'!$B445,เส้นแต่งหน้าขนมปัง!AE:AE)+SUMIF('วางแผนBC,CJ'!$C:$C,'รับ-จ่าย ประจำวัน'!$B445,'วางแผนBC,CJ'!AE:AE)+SUMIF(RD!$C:$C,'รับ-จ่าย ประจำวัน'!$B445,RD!AE:AE)+SUMIF('FG,ออนไล,คัดแยก'!$C:$C,'รับ-จ่าย ประจำวัน'!$B445,'FG,ออนไล,คัดแยก'!AE:AE)</f>
        <v>0</v>
      </c>
      <c r="BM445" s="16">
        <f>SUMIF(เตรียมส่วนผสม!$C:$C,'รับ-จ่าย ประจำวัน'!$B445,เตรียมส่วนผสม!AF:AF)+SUMIF(กวนไส้!$C:$C,'รับ-จ่าย ประจำวัน'!$B445,กวนไส้!AF:AF)+SUMIF(ผลิต1!$C:$C,'รับ-จ่าย ประจำวัน'!$B445,ผลิต1!AF:AF)+SUMIF(ผลิต2!$C:$C,'รับ-จ่าย ประจำวัน'!$B445,ผลิต2!AF:AF)+SUMIF(เส้นแต่งหน้าขนมเค้ก!$C:$C,'รับ-จ่าย ประจำวัน'!$B445,เส้นแต่งหน้าขนมเค้ก!AF:AF)+SUMIF(แพ็ค!$C:$C,'รับ-จ่าย ประจำวัน'!$B445,แพ็ค!AF:AF)+SUMIF(ธุรการ!$C:$C,'รับ-จ่าย ประจำวัน'!$B445,ธุรการ!AF:AF)+SUMIF(เส้นแต่งหน้าขนมปัง!$C:$C,'รับ-จ่าย ประจำวัน'!$B445,เส้นแต่งหน้าขนมปัง!AF:AF)+SUMIF('วางแผนBC,CJ'!$C:$C,'รับ-จ่าย ประจำวัน'!$B445,'วางแผนBC,CJ'!AF:AF)+SUMIF(RD!$C:$C,'รับ-จ่าย ประจำวัน'!$B445,RD!AF:AF)+SUMIF('FG,ออนไล,คัดแยก'!$C:$C,'รับ-จ่าย ประจำวัน'!$B445,'FG,ออนไล,คัดแยก'!AF:AF)</f>
        <v>0</v>
      </c>
      <c r="BN445" s="16">
        <f>SUMIF(เตรียมส่วนผสม!$C:$C,'รับ-จ่าย ประจำวัน'!$B445,เตรียมส่วนผสม!AG:AG)+SUMIF(กวนไส้!$C:$C,'รับ-จ่าย ประจำวัน'!$B445,กวนไส้!AG:AG)+SUMIF(ผลิต1!$C:$C,'รับ-จ่าย ประจำวัน'!$B445,ผลิต1!AG:AG)+SUMIF(ผลิต2!$C:$C,'รับ-จ่าย ประจำวัน'!$B445,ผลิต2!AG:AG)+SUMIF(เส้นแต่งหน้าขนมเค้ก!$C:$C,'รับ-จ่าย ประจำวัน'!$B445,เส้นแต่งหน้าขนมเค้ก!AG:AG)+SUMIF(แพ็ค!$C:$C,'รับ-จ่าย ประจำวัน'!$B445,แพ็ค!AG:AG)+SUMIF(ธุรการ!$C:$C,'รับ-จ่าย ประจำวัน'!$B445,ธุรการ!AG:AG)+SUMIF(เส้นแต่งหน้าขนมปัง!$C:$C,'รับ-จ่าย ประจำวัน'!$B445,เส้นแต่งหน้าขนมปัง!AG:AG)+SUMIF('วางแผนBC,CJ'!$C:$C,'รับ-จ่าย ประจำวัน'!$B445,'วางแผนBC,CJ'!AG:AG)+SUMIF(RD!$C:$C,'รับ-จ่าย ประจำวัน'!$B445,RD!AG:AG)+SUMIF('FG,ออนไล,คัดแยก'!$C:$C,'รับ-จ่าย ประจำวัน'!$B445,'FG,ออนไล,คัดแยก'!AG:AG)</f>
        <v>0</v>
      </c>
      <c r="BO445" s="16">
        <f>SUMIF(เตรียมส่วนผสม!$C:$C,'รับ-จ่าย ประจำวัน'!$B445,เตรียมส่วนผสม!AH:AH)+SUMIF(กวนไส้!$C:$C,'รับ-จ่าย ประจำวัน'!$B445,กวนไส้!AH:AH)+SUMIF(ผลิต1!$C:$C,'รับ-จ่าย ประจำวัน'!$B445,ผลิต1!AH:AH)+SUMIF(ผลิต2!$C:$C,'รับ-จ่าย ประจำวัน'!$B445,ผลิต2!AH:AH)+SUMIF(เส้นแต่งหน้าขนมเค้ก!$C:$C,'รับ-จ่าย ประจำวัน'!$B445,เส้นแต่งหน้าขนมเค้ก!AH:AH)+SUMIF(แพ็ค!$C:$C,'รับ-จ่าย ประจำวัน'!$B445,แพ็ค!AH:AH)+SUMIF(ธุรการ!$C:$C,'รับ-จ่าย ประจำวัน'!$B445,ธุรการ!AH:AH)+SUMIF(เส้นแต่งหน้าขนมปัง!$C:$C,'รับ-จ่าย ประจำวัน'!$B445,เส้นแต่งหน้าขนมปัง!AH:AH)+SUMIF('วางแผนBC,CJ'!$C:$C,'รับ-จ่าย ประจำวัน'!$B445,'วางแผนBC,CJ'!AH:AH)+SUMIF(RD!$C:$C,'รับ-จ่าย ประจำวัน'!$B445,RD!AH:AH)+SUMIF('FG,ออนไล,คัดแยก'!$C:$C,'รับ-จ่าย ประจำวัน'!$B445,'FG,ออนไล,คัดแยก'!AH:AH)</f>
        <v>0</v>
      </c>
      <c r="BP445" s="16">
        <f>SUMIF(เตรียมส่วนผสม!$C:$C,'รับ-จ่าย ประจำวัน'!$B445,เตรียมส่วนผสม!AI:AI)+SUMIF(กวนไส้!$C:$C,'รับ-จ่าย ประจำวัน'!$B445,กวนไส้!AI:AI)+SUMIF(ผลิต1!$C:$C,'รับ-จ่าย ประจำวัน'!$B445,ผลิต1!AI:AI)+SUMIF(ผลิต2!$C:$C,'รับ-จ่าย ประจำวัน'!$B445,ผลิต2!AI:AI)+SUMIF(เส้นแต่งหน้าขนมเค้ก!$C:$C,'รับ-จ่าย ประจำวัน'!$B445,เส้นแต่งหน้าขนมเค้ก!AI:AI)+SUMIF(แพ็ค!$C:$C,'รับ-จ่าย ประจำวัน'!$B445,แพ็ค!AI:AI)+SUMIF(ธุรการ!$C:$C,'รับ-จ่าย ประจำวัน'!$B445,ธุรการ!AI:AI)+SUMIF(เส้นแต่งหน้าขนมปัง!$C:$C,'รับ-จ่าย ประจำวัน'!$B445,เส้นแต่งหน้าขนมปัง!AI:AI)+SUMIF('วางแผนBC,CJ'!$C:$C,'รับ-จ่าย ประจำวัน'!$B445,'วางแผนBC,CJ'!AI:AI)+SUMIF(RD!$C:$C,'รับ-จ่าย ประจำวัน'!$B445,RD!AI:AI)+SUMIF('FG,ออนไล,คัดแยก'!$C:$C,'รับ-จ่าย ประจำวัน'!$B445,'FG,ออนไล,คัดแยก'!AI:AI)</f>
        <v>0</v>
      </c>
      <c r="BQ445" s="16">
        <f>SUMIF(เตรียมส่วนผสม!$C:$C,'รับ-จ่าย ประจำวัน'!$B445,เตรียมส่วนผสม!AJ:AJ)+SUMIF(กวนไส้!$C:$C,'รับ-จ่าย ประจำวัน'!$B445,กวนไส้!AJ:AJ)+SUMIF(ผลิต1!$C:$C,'รับ-จ่าย ประจำวัน'!$B445,ผลิต1!AJ:AJ)+SUMIF(ผลิต2!$C:$C,'รับ-จ่าย ประจำวัน'!$B445,ผลิต2!AJ:AJ)+SUMIF(เส้นแต่งหน้าขนมเค้ก!$C:$C,'รับ-จ่าย ประจำวัน'!$B445,เส้นแต่งหน้าขนมเค้ก!AJ:AJ)+SUMIF(แพ็ค!$C:$C,'รับ-จ่าย ประจำวัน'!$B445,แพ็ค!AJ:AJ)+SUMIF(ธุรการ!$C:$C,'รับ-จ่าย ประจำวัน'!$B445,ธุรการ!AJ:AJ)+SUMIF(เส้นแต่งหน้าขนมปัง!$C:$C,'รับ-จ่าย ประจำวัน'!$B445,เส้นแต่งหน้าขนมปัง!AJ:AJ)+SUMIF('วางแผนBC,CJ'!$C:$C,'รับ-จ่าย ประจำวัน'!$B445,'วางแผนBC,CJ'!AJ:AJ)+SUMIF(RD!$C:$C,'รับ-จ่าย ประจำวัน'!$B445,RD!AJ:AJ)+SUMIF('FG,ออนไล,คัดแยก'!$C:$C,'รับ-จ่าย ประจำวัน'!$B445,'FG,ออนไล,คัดแยก'!AJ:AJ)</f>
        <v>0</v>
      </c>
      <c r="BR445" s="16">
        <f>SUMIF(เตรียมส่วนผสม!$C:$C,'รับ-จ่าย ประจำวัน'!$B445,เตรียมส่วนผสม!AK:AK)+SUMIF(กวนไส้!$C:$C,'รับ-จ่าย ประจำวัน'!$B445,กวนไส้!AK:AK)+SUMIF(ผลิต1!$C:$C,'รับ-จ่าย ประจำวัน'!$B445,ผลิต1!AK:AK)+SUMIF(ผลิต2!$C:$C,'รับ-จ่าย ประจำวัน'!$B445,ผลิต2!AK:AK)+SUMIF(เส้นแต่งหน้าขนมเค้ก!$C:$C,'รับ-จ่าย ประจำวัน'!$B445,เส้นแต่งหน้าขนมเค้ก!AK:AK)+SUMIF(แพ็ค!$C:$C,'รับ-จ่าย ประจำวัน'!$B445,แพ็ค!AK:AK)+SUMIF(ธุรการ!$C:$C,'รับ-จ่าย ประจำวัน'!$B445,ธุรการ!AK:AK)+SUMIF(เส้นแต่งหน้าขนมปัง!$C:$C,'รับ-จ่าย ประจำวัน'!$B445,เส้นแต่งหน้าขนมปัง!AK:AK)+SUMIF('วางแผนBC,CJ'!$C:$C,'รับ-จ่าย ประจำวัน'!$B445,'วางแผนBC,CJ'!AK:AK)+SUMIF(RD!$C:$C,'รับ-จ่าย ประจำวัน'!$B445,RD!AK:AK)+SUMIF('FG,ออนไล,คัดแยก'!$C:$C,'รับ-จ่าย ประจำวัน'!$B445,'FG,ออนไล,คัดแยก'!AK:AK)</f>
        <v>0</v>
      </c>
      <c r="BS445" s="16">
        <f>SUMIF(เตรียมส่วนผสม!$C:$C,'รับ-จ่าย ประจำวัน'!$B445,เตรียมส่วนผสม!AL:AL)+SUMIF(กวนไส้!$C:$C,'รับ-จ่าย ประจำวัน'!$B445,กวนไส้!AL:AL)+SUMIF(ผลิต1!$C:$C,'รับ-จ่าย ประจำวัน'!$B445,ผลิต1!AL:AL)+SUMIF(ผลิต2!$C:$C,'รับ-จ่าย ประจำวัน'!$B445,ผลิต2!AL:AL)+SUMIF(เส้นแต่งหน้าขนมเค้ก!$C:$C,'รับ-จ่าย ประจำวัน'!$B445,เส้นแต่งหน้าขนมเค้ก!AL:AL)+SUMIF(แพ็ค!$C:$C,'รับ-จ่าย ประจำวัน'!$B445,แพ็ค!AL:AL)+SUMIF(ธุรการ!$C:$C,'รับ-จ่าย ประจำวัน'!$B445,ธุรการ!AL:AL)+SUMIF(เส้นแต่งหน้าขนมปัง!$C:$C,'รับ-จ่าย ประจำวัน'!$B445,เส้นแต่งหน้าขนมปัง!AL:AL)+SUMIF('วางแผนBC,CJ'!$C:$C,'รับ-จ่าย ประจำวัน'!$B445,'วางแผนBC,CJ'!AL:AL)+SUMIF(RD!$C:$C,'รับ-จ่าย ประจำวัน'!$B445,RD!AL:AL)+SUMIF('FG,ออนไล,คัดแยก'!$C:$C,'รับ-จ่าย ประจำวัน'!$B445,'FG,ออนไล,คัดแยก'!AL:AL)</f>
        <v>0</v>
      </c>
      <c r="BT445" s="18">
        <f t="shared" si="93"/>
        <v>0</v>
      </c>
      <c r="BU445" s="116">
        <f>1365+11000</f>
        <v>12365</v>
      </c>
      <c r="BV445" s="146">
        <f t="shared" si="94"/>
        <v>37552</v>
      </c>
      <c r="BW445" s="183">
        <v>30</v>
      </c>
      <c r="BX445" s="172">
        <f t="shared" si="89"/>
        <v>0</v>
      </c>
      <c r="BY445" s="188" t="e">
        <f t="shared" si="90"/>
        <v>#DIV/0!</v>
      </c>
      <c r="BZ445" s="180" t="e">
        <f t="shared" ca="1" si="95"/>
        <v>#DIV/0!</v>
      </c>
      <c r="CA445" s="97"/>
      <c r="CB445" s="97"/>
      <c r="CC445" s="97"/>
      <c r="CD445" s="97"/>
      <c r="CE445" s="97"/>
      <c r="CF445" s="97"/>
      <c r="CG445" s="97"/>
      <c r="CH445" s="97"/>
      <c r="CI445" s="97"/>
      <c r="CJ445" s="94"/>
      <c r="CK445" s="9">
        <f t="shared" si="91"/>
        <v>25187</v>
      </c>
    </row>
    <row r="446" spans="1:89" hidden="1" x14ac:dyDescent="0.5">
      <c r="A446" s="149"/>
      <c r="B446" s="34">
        <v>1020201013</v>
      </c>
      <c r="C446" s="10" t="s">
        <v>1454</v>
      </c>
      <c r="D446" s="177" t="s">
        <v>91</v>
      </c>
      <c r="E446" s="28">
        <v>0</v>
      </c>
      <c r="F446" s="75"/>
      <c r="G446" s="11" t="s">
        <v>62</v>
      </c>
      <c r="H446" s="12">
        <v>552</v>
      </c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3"/>
      <c r="AF446" s="13"/>
      <c r="AG446" s="13"/>
      <c r="AH446" s="13"/>
      <c r="AI446" s="14"/>
      <c r="AJ446" s="14"/>
      <c r="AK446" s="14"/>
      <c r="AL446" s="14"/>
      <c r="AM446" s="14"/>
      <c r="AN446" s="15">
        <f t="shared" si="92"/>
        <v>0</v>
      </c>
      <c r="AO446" s="16">
        <f>SUMIF(เตรียมส่วนผสม!$C:$C,'รับ-จ่าย ประจำวัน'!$B446,เตรียมส่วนผสม!H:H)+SUMIF(กวนไส้!$C:$C,'รับ-จ่าย ประจำวัน'!$B446,กวนไส้!H:H)+SUMIF(ผลิต1!$C:$C,'รับ-จ่าย ประจำวัน'!$B446,ผลิต1!H:H)+SUMIF(ผลิต2!$C:$C,'รับ-จ่าย ประจำวัน'!$B446,ผลิต2!H:H)+SUMIF(เส้นแต่งหน้าขนมเค้ก!$C:$C,'รับ-จ่าย ประจำวัน'!$B446,เส้นแต่งหน้าขนมเค้ก!H:H)+SUMIF(แพ็ค!$C:$C,'รับ-จ่าย ประจำวัน'!$B446,แพ็ค!H:H)+SUMIF(ธุรการ!$C:$C,'รับ-จ่าย ประจำวัน'!$B446,ธุรการ!H:H)+SUMIF(เส้นแต่งหน้าขนมปัง!$C:$C,'รับ-จ่าย ประจำวัน'!$B446,เส้นแต่งหน้าขนมปัง!H:H)+SUMIF('วางแผนBC,CJ'!$C:$C,'รับ-จ่าย ประจำวัน'!$B446,'วางแผนBC,CJ'!H:H)+SUMIF(RD!$C:$C,'รับ-จ่าย ประจำวัน'!$B446,RD!H:H)+SUMIF('FG,ออนไล,คัดแยก'!$C:$C,'รับ-จ่าย ประจำวัน'!$B446,'FG,ออนไล,คัดแยก'!H:H)</f>
        <v>0</v>
      </c>
      <c r="AP446" s="16">
        <f>SUMIF(เตรียมส่วนผสม!$C:$C,'รับ-จ่าย ประจำวัน'!$B446,เตรียมส่วนผสม!I:I)+SUMIF(กวนไส้!$C:$C,'รับ-จ่าย ประจำวัน'!$B446,กวนไส้!I:I)+SUMIF(ผลิต1!$C:$C,'รับ-จ่าย ประจำวัน'!$B446,ผลิต1!I:I)+SUMIF(ผลิต2!$C:$C,'รับ-จ่าย ประจำวัน'!$B446,ผลิต2!I:I)+SUMIF(เส้นแต่งหน้าขนมเค้ก!$C:$C,'รับ-จ่าย ประจำวัน'!$B446,เส้นแต่งหน้าขนมเค้ก!I:I)+SUMIF(แพ็ค!$C:$C,'รับ-จ่าย ประจำวัน'!$B446,แพ็ค!I:I)+SUMIF(ธุรการ!$C:$C,'รับ-จ่าย ประจำวัน'!$B446,ธุรการ!I:I)+SUMIF(เส้นแต่งหน้าขนมปัง!$C:$C,'รับ-จ่าย ประจำวัน'!$B446,เส้นแต่งหน้าขนมปัง!I:I)+SUMIF('วางแผนBC,CJ'!$C:$C,'รับ-จ่าย ประจำวัน'!$B446,'วางแผนBC,CJ'!I:I)+SUMIF(RD!$C:$C,'รับ-จ่าย ประจำวัน'!$B446,RD!I:I)+SUMIF('FG,ออนไล,คัดแยก'!$C:$C,'รับ-จ่าย ประจำวัน'!$B446,'FG,ออนไล,คัดแยก'!I:I)</f>
        <v>0</v>
      </c>
      <c r="AQ446" s="16">
        <f>SUMIF(เตรียมส่วนผสม!$C:$C,'รับ-จ่าย ประจำวัน'!$B446,เตรียมส่วนผสม!J:J)+SUMIF(กวนไส้!$C:$C,'รับ-จ่าย ประจำวัน'!$B446,กวนไส้!J:J)+SUMIF(ผลิต1!$C:$C,'รับ-จ่าย ประจำวัน'!$B446,ผลิต1!J:J)+SUMIF(ผลิต2!$C:$C,'รับ-จ่าย ประจำวัน'!$B446,ผลิต2!J:J)+SUMIF(เส้นแต่งหน้าขนมเค้ก!$C:$C,'รับ-จ่าย ประจำวัน'!$B446,เส้นแต่งหน้าขนมเค้ก!J:J)+SUMIF(แพ็ค!$C:$C,'รับ-จ่าย ประจำวัน'!$B446,แพ็ค!J:J)+SUMIF(ธุรการ!$C:$C,'รับ-จ่าย ประจำวัน'!$B446,ธุรการ!J:J)+SUMIF(เส้นแต่งหน้าขนมปัง!$C:$C,'รับ-จ่าย ประจำวัน'!$B446,เส้นแต่งหน้าขนมปัง!J:J)+SUMIF('วางแผนBC,CJ'!$C:$C,'รับ-จ่าย ประจำวัน'!$B446,'วางแผนBC,CJ'!J:J)+SUMIF(RD!$C:$C,'รับ-จ่าย ประจำวัน'!$B446,RD!J:J)+SUMIF('FG,ออนไล,คัดแยก'!$C:$C,'รับ-จ่าย ประจำวัน'!$B446,'FG,ออนไล,คัดแยก'!J:J)</f>
        <v>0</v>
      </c>
      <c r="AR446" s="16">
        <f>SUMIF(เตรียมส่วนผสม!$C:$C,'รับ-จ่าย ประจำวัน'!$B446,เตรียมส่วนผสม!K:K)+SUMIF(กวนไส้!$C:$C,'รับ-จ่าย ประจำวัน'!$B446,กวนไส้!K:K)+SUMIF(ผลิต1!$C:$C,'รับ-จ่าย ประจำวัน'!$B446,ผลิต1!K:K)+SUMIF(ผลิต2!$C:$C,'รับ-จ่าย ประจำวัน'!$B446,ผลิต2!K:K)+SUMIF(เส้นแต่งหน้าขนมเค้ก!$C:$C,'รับ-จ่าย ประจำวัน'!$B446,เส้นแต่งหน้าขนมเค้ก!K:K)+SUMIF(แพ็ค!$C:$C,'รับ-จ่าย ประจำวัน'!$B446,แพ็ค!K:K)+SUMIF(ธุรการ!$C:$C,'รับ-จ่าย ประจำวัน'!$B446,ธุรการ!K:K)+SUMIF(เส้นแต่งหน้าขนมปัง!$C:$C,'รับ-จ่าย ประจำวัน'!$B446,เส้นแต่งหน้าขนมปัง!K:K)+SUMIF('วางแผนBC,CJ'!$C:$C,'รับ-จ่าย ประจำวัน'!$B446,'วางแผนBC,CJ'!K:K)+SUMIF(RD!$C:$C,'รับ-จ่าย ประจำวัน'!$B446,RD!K:K)+SUMIF('FG,ออนไล,คัดแยก'!$C:$C,'รับ-จ่าย ประจำวัน'!$B446,'FG,ออนไล,คัดแยก'!K:K)</f>
        <v>0</v>
      </c>
      <c r="AS446" s="16">
        <f>SUMIF(เตรียมส่วนผสม!$C:$C,'รับ-จ่าย ประจำวัน'!$B446,เตรียมส่วนผสม!L:L)+SUMIF(กวนไส้!$C:$C,'รับ-จ่าย ประจำวัน'!$B446,กวนไส้!L:L)+SUMIF(ผลิต1!$C:$C,'รับ-จ่าย ประจำวัน'!$B446,ผลิต1!L:L)+SUMIF(ผลิต2!$C:$C,'รับ-จ่าย ประจำวัน'!$B446,ผลิต2!L:L)+SUMIF(เส้นแต่งหน้าขนมเค้ก!$C:$C,'รับ-จ่าย ประจำวัน'!$B446,เส้นแต่งหน้าขนมเค้ก!L:L)+SUMIF(แพ็ค!$C:$C,'รับ-จ่าย ประจำวัน'!$B446,แพ็ค!L:L)+SUMIF(ธุรการ!$C:$C,'รับ-จ่าย ประจำวัน'!$B446,ธุรการ!L:L)+SUMIF(เส้นแต่งหน้าขนมปัง!$C:$C,'รับ-จ่าย ประจำวัน'!$B446,เส้นแต่งหน้าขนมปัง!L:L)+SUMIF('วางแผนBC,CJ'!$C:$C,'รับ-จ่าย ประจำวัน'!$B446,'วางแผนBC,CJ'!L:L)+SUMIF(RD!$C:$C,'รับ-จ่าย ประจำวัน'!$B446,RD!L:L)+SUMIF('FG,ออนไล,คัดแยก'!$C:$C,'รับ-จ่าย ประจำวัน'!$B446,'FG,ออนไล,คัดแยก'!L:L)</f>
        <v>0</v>
      </c>
      <c r="AT446" s="16">
        <f>SUMIF(เตรียมส่วนผสม!$C:$C,'รับ-จ่าย ประจำวัน'!$B446,เตรียมส่วนผสม!M:M)+SUMIF(กวนไส้!$C:$C,'รับ-จ่าย ประจำวัน'!$B446,กวนไส้!M:M)+SUMIF(ผลิต1!$C:$C,'รับ-จ่าย ประจำวัน'!$B446,ผลิต1!M:M)+SUMIF(ผลิต2!$C:$C,'รับ-จ่าย ประจำวัน'!$B446,ผลิต2!M:M)+SUMIF(เส้นแต่งหน้าขนมเค้ก!$C:$C,'รับ-จ่าย ประจำวัน'!$B446,เส้นแต่งหน้าขนมเค้ก!M:M)+SUMIF(แพ็ค!$C:$C,'รับ-จ่าย ประจำวัน'!$B446,แพ็ค!M:M)+SUMIF(ธุรการ!$C:$C,'รับ-จ่าย ประจำวัน'!$B446,ธุรการ!M:M)+SUMIF(เส้นแต่งหน้าขนมปัง!$C:$C,'รับ-จ่าย ประจำวัน'!$B446,เส้นแต่งหน้าขนมปัง!M:M)+SUMIF('วางแผนBC,CJ'!$C:$C,'รับ-จ่าย ประจำวัน'!$B446,'วางแผนBC,CJ'!M:M)+SUMIF(RD!$C:$C,'รับ-จ่าย ประจำวัน'!$B446,RD!M:M)+SUMIF('FG,ออนไล,คัดแยก'!$C:$C,'รับ-จ่าย ประจำวัน'!$B446,'FG,ออนไล,คัดแยก'!M:M)</f>
        <v>0</v>
      </c>
      <c r="AU446" s="16">
        <f>SUMIF(เตรียมส่วนผสม!$C:$C,'รับ-จ่าย ประจำวัน'!$B446,เตรียมส่วนผสม!N:N)+SUMIF(กวนไส้!$C:$C,'รับ-จ่าย ประจำวัน'!$B446,กวนไส้!N:N)+SUMIF(ผลิต1!$C:$C,'รับ-จ่าย ประจำวัน'!$B446,ผลิต1!N:N)+SUMIF(ผลิต2!$C:$C,'รับ-จ่าย ประจำวัน'!$B446,ผลิต2!N:N)+SUMIF(เส้นแต่งหน้าขนมเค้ก!$C:$C,'รับ-จ่าย ประจำวัน'!$B446,เส้นแต่งหน้าขนมเค้ก!N:N)+SUMIF(แพ็ค!$C:$C,'รับ-จ่าย ประจำวัน'!$B446,แพ็ค!N:N)+SUMIF(ธุรการ!$C:$C,'รับ-จ่าย ประจำวัน'!$B446,ธุรการ!N:N)+SUMIF(เส้นแต่งหน้าขนมปัง!$C:$C,'รับ-จ่าย ประจำวัน'!$B446,เส้นแต่งหน้าขนมปัง!N:N)+SUMIF('วางแผนBC,CJ'!$C:$C,'รับ-จ่าย ประจำวัน'!$B446,'วางแผนBC,CJ'!N:N)+SUMIF(RD!$C:$C,'รับ-จ่าย ประจำวัน'!$B446,RD!N:N)+SUMIF('FG,ออนไล,คัดแยก'!$C:$C,'รับ-จ่าย ประจำวัน'!$B446,'FG,ออนไล,คัดแยก'!N:N)</f>
        <v>0</v>
      </c>
      <c r="AV446" s="16">
        <f>SUMIF(เตรียมส่วนผสม!$C:$C,'รับ-จ่าย ประจำวัน'!$B446,เตรียมส่วนผสม!O:O)+SUMIF(กวนไส้!$C:$C,'รับ-จ่าย ประจำวัน'!$B446,กวนไส้!O:O)+SUMIF(ผลิต1!$C:$C,'รับ-จ่าย ประจำวัน'!$B446,ผลิต1!O:O)+SUMIF(ผลิต2!$C:$C,'รับ-จ่าย ประจำวัน'!$B446,ผลิต2!O:O)+SUMIF(เส้นแต่งหน้าขนมเค้ก!$C:$C,'รับ-จ่าย ประจำวัน'!$B446,เส้นแต่งหน้าขนมเค้ก!O:O)+SUMIF(แพ็ค!$C:$C,'รับ-จ่าย ประจำวัน'!$B446,แพ็ค!O:O)+SUMIF(ธุรการ!$C:$C,'รับ-จ่าย ประจำวัน'!$B446,ธุรการ!O:O)+SUMIF(เส้นแต่งหน้าขนมปัง!$C:$C,'รับ-จ่าย ประจำวัน'!$B446,เส้นแต่งหน้าขนมปัง!O:O)+SUMIF('วางแผนBC,CJ'!$C:$C,'รับ-จ่าย ประจำวัน'!$B446,'วางแผนBC,CJ'!O:O)+SUMIF(RD!$C:$C,'รับ-จ่าย ประจำวัน'!$B446,RD!O:O)+SUMIF('FG,ออนไล,คัดแยก'!$C:$C,'รับ-จ่าย ประจำวัน'!$B446,'FG,ออนไล,คัดแยก'!O:O)</f>
        <v>0</v>
      </c>
      <c r="AW446" s="16">
        <f>SUMIF(เตรียมส่วนผสม!$C:$C,'รับ-จ่าย ประจำวัน'!$B446,เตรียมส่วนผสม!P:P)+SUMIF(กวนไส้!$C:$C,'รับ-จ่าย ประจำวัน'!$B446,กวนไส้!P:P)+SUMIF(ผลิต1!$C:$C,'รับ-จ่าย ประจำวัน'!$B446,ผลิต1!P:P)+SUMIF(ผลิต2!$C:$C,'รับ-จ่าย ประจำวัน'!$B446,ผลิต2!P:P)+SUMIF(เส้นแต่งหน้าขนมเค้ก!$C:$C,'รับ-จ่าย ประจำวัน'!$B446,เส้นแต่งหน้าขนมเค้ก!P:P)+SUMIF(แพ็ค!$C:$C,'รับ-จ่าย ประจำวัน'!$B446,แพ็ค!P:P)+SUMIF(ธุรการ!$C:$C,'รับ-จ่าย ประจำวัน'!$B446,ธุรการ!P:P)+SUMIF(เส้นแต่งหน้าขนมปัง!$C:$C,'รับ-จ่าย ประจำวัน'!$B446,เส้นแต่งหน้าขนมปัง!P:P)+SUMIF('วางแผนBC,CJ'!$C:$C,'รับ-จ่าย ประจำวัน'!$B446,'วางแผนBC,CJ'!P:P)+SUMIF(RD!$C:$C,'รับ-จ่าย ประจำวัน'!$B446,RD!P:P)+SUMIF('FG,ออนไล,คัดแยก'!$C:$C,'รับ-จ่าย ประจำวัน'!$B446,'FG,ออนไล,คัดแยก'!P:P)</f>
        <v>0</v>
      </c>
      <c r="AX446" s="16">
        <f>SUMIF(เตรียมส่วนผสม!$C:$C,'รับ-จ่าย ประจำวัน'!$B446,เตรียมส่วนผสม!Q:Q)+SUMIF(กวนไส้!$C:$C,'รับ-จ่าย ประจำวัน'!$B446,กวนไส้!Q:Q)+SUMIF(ผลิต1!$C:$C,'รับ-จ่าย ประจำวัน'!$B446,ผลิต1!Q:Q)+SUMIF(ผลิต2!$C:$C,'รับ-จ่าย ประจำวัน'!$B446,ผลิต2!Q:Q)+SUMIF(เส้นแต่งหน้าขนมเค้ก!$C:$C,'รับ-จ่าย ประจำวัน'!$B446,เส้นแต่งหน้าขนมเค้ก!Q:Q)+SUMIF(แพ็ค!$C:$C,'รับ-จ่าย ประจำวัน'!$B446,แพ็ค!Q:Q)+SUMIF(ธุรการ!$C:$C,'รับ-จ่าย ประจำวัน'!$B446,ธุรการ!Q:Q)+SUMIF(เส้นแต่งหน้าขนมปัง!$C:$C,'รับ-จ่าย ประจำวัน'!$B446,เส้นแต่งหน้าขนมปัง!Q:Q)+SUMIF('วางแผนBC,CJ'!$C:$C,'รับ-จ่าย ประจำวัน'!$B446,'วางแผนBC,CJ'!Q:Q)+SUMIF(RD!$C:$C,'รับ-จ่าย ประจำวัน'!$B446,RD!Q:Q)+SUMIF('FG,ออนไล,คัดแยก'!$C:$C,'รับ-จ่าย ประจำวัน'!$B446,'FG,ออนไล,คัดแยก'!Q:Q)</f>
        <v>0</v>
      </c>
      <c r="AY446" s="16">
        <f>SUMIF(เตรียมส่วนผสม!$C:$C,'รับ-จ่าย ประจำวัน'!$B446,เตรียมส่วนผสม!R:R)+SUMIF(กวนไส้!$C:$C,'รับ-จ่าย ประจำวัน'!$B446,กวนไส้!R:R)+SUMIF(ผลิต1!$C:$C,'รับ-จ่าย ประจำวัน'!$B446,ผลิต1!R:R)+SUMIF(ผลิต2!$C:$C,'รับ-จ่าย ประจำวัน'!$B446,ผลิต2!R:R)+SUMIF(เส้นแต่งหน้าขนมเค้ก!$C:$C,'รับ-จ่าย ประจำวัน'!$B446,เส้นแต่งหน้าขนมเค้ก!R:R)+SUMIF(แพ็ค!$C:$C,'รับ-จ่าย ประจำวัน'!$B446,แพ็ค!R:R)+SUMIF(ธุรการ!$C:$C,'รับ-จ่าย ประจำวัน'!$B446,ธุรการ!R:R)+SUMIF(เส้นแต่งหน้าขนมปัง!$C:$C,'รับ-จ่าย ประจำวัน'!$B446,เส้นแต่งหน้าขนมปัง!R:R)+SUMIF('วางแผนBC,CJ'!$C:$C,'รับ-จ่าย ประจำวัน'!$B446,'วางแผนBC,CJ'!R:R)+SUMIF(RD!$C:$C,'รับ-จ่าย ประจำวัน'!$B446,RD!R:R)+SUMIF('FG,ออนไล,คัดแยก'!$C:$C,'รับ-จ่าย ประจำวัน'!$B446,'FG,ออนไล,คัดแยก'!R:R)</f>
        <v>0</v>
      </c>
      <c r="AZ446" s="16">
        <f>SUMIF(เตรียมส่วนผสม!$C:$C,'รับ-จ่าย ประจำวัน'!$B446,เตรียมส่วนผสม!S:S)+SUMIF(กวนไส้!$C:$C,'รับ-จ่าย ประจำวัน'!$B446,กวนไส้!S:S)+SUMIF(ผลิต1!$C:$C,'รับ-จ่าย ประจำวัน'!$B446,ผลิต1!S:S)+SUMIF(ผลิต2!$C:$C,'รับ-จ่าย ประจำวัน'!$B446,ผลิต2!S:S)+SUMIF(เส้นแต่งหน้าขนมเค้ก!$C:$C,'รับ-จ่าย ประจำวัน'!$B446,เส้นแต่งหน้าขนมเค้ก!S:S)+SUMIF(แพ็ค!$C:$C,'รับ-จ่าย ประจำวัน'!$B446,แพ็ค!S:S)+SUMIF(ธุรการ!$C:$C,'รับ-จ่าย ประจำวัน'!$B446,ธุรการ!S:S)+SUMIF(เส้นแต่งหน้าขนมปัง!$C:$C,'รับ-จ่าย ประจำวัน'!$B446,เส้นแต่งหน้าขนมปัง!S:S)+SUMIF('วางแผนBC,CJ'!$C:$C,'รับ-จ่าย ประจำวัน'!$B446,'วางแผนBC,CJ'!S:S)+SUMIF(RD!$C:$C,'รับ-จ่าย ประจำวัน'!$B446,RD!S:S)+SUMIF('FG,ออนไล,คัดแยก'!$C:$C,'รับ-จ่าย ประจำวัน'!$B446,'FG,ออนไล,คัดแยก'!S:S)</f>
        <v>0</v>
      </c>
      <c r="BA446" s="16">
        <f>SUMIF(เตรียมส่วนผสม!$C:$C,'รับ-จ่าย ประจำวัน'!$B446,เตรียมส่วนผสม!T:T)+SUMIF(กวนไส้!$C:$C,'รับ-จ่าย ประจำวัน'!$B446,กวนไส้!T:T)+SUMIF(ผลิต1!$C:$C,'รับ-จ่าย ประจำวัน'!$B446,ผลิต1!T:T)+SUMIF(ผลิต2!$C:$C,'รับ-จ่าย ประจำวัน'!$B446,ผลิต2!T:T)+SUMIF(เส้นแต่งหน้าขนมเค้ก!$C:$C,'รับ-จ่าย ประจำวัน'!$B446,เส้นแต่งหน้าขนมเค้ก!T:T)+SUMIF(แพ็ค!$C:$C,'รับ-จ่าย ประจำวัน'!$B446,แพ็ค!T:T)+SUMIF(ธุรการ!$C:$C,'รับ-จ่าย ประจำวัน'!$B446,ธุรการ!T:T)+SUMIF(เส้นแต่งหน้าขนมปัง!$C:$C,'รับ-จ่าย ประจำวัน'!$B446,เส้นแต่งหน้าขนมปัง!T:T)+SUMIF('วางแผนBC,CJ'!$C:$C,'รับ-จ่าย ประจำวัน'!$B446,'วางแผนBC,CJ'!T:T)+SUMIF(RD!$C:$C,'รับ-จ่าย ประจำวัน'!$B446,RD!T:T)+SUMIF('FG,ออนไล,คัดแยก'!$C:$C,'รับ-จ่าย ประจำวัน'!$B446,'FG,ออนไล,คัดแยก'!T:T)</f>
        <v>0</v>
      </c>
      <c r="BB446" s="16">
        <f>SUMIF(เตรียมส่วนผสม!$C:$C,'รับ-จ่าย ประจำวัน'!$B446,เตรียมส่วนผสม!U:U)+SUMIF(กวนไส้!$C:$C,'รับ-จ่าย ประจำวัน'!$B446,กวนไส้!U:U)+SUMIF(ผลิต1!$C:$C,'รับ-จ่าย ประจำวัน'!$B446,ผลิต1!U:U)+SUMIF(ผลิต2!$C:$C,'รับ-จ่าย ประจำวัน'!$B446,ผลิต2!U:U)+SUMIF(เส้นแต่งหน้าขนมเค้ก!$C:$C,'รับ-จ่าย ประจำวัน'!$B446,เส้นแต่งหน้าขนมเค้ก!U:U)+SUMIF(แพ็ค!$C:$C,'รับ-จ่าย ประจำวัน'!$B446,แพ็ค!U:U)+SUMIF(ธุรการ!$C:$C,'รับ-จ่าย ประจำวัน'!$B446,ธุรการ!U:U)+SUMIF(เส้นแต่งหน้าขนมปัง!$C:$C,'รับ-จ่าย ประจำวัน'!$B446,เส้นแต่งหน้าขนมปัง!U:U)+SUMIF('วางแผนBC,CJ'!$C:$C,'รับ-จ่าย ประจำวัน'!$B446,'วางแผนBC,CJ'!U:U)+SUMIF(RD!$C:$C,'รับ-จ่าย ประจำวัน'!$B446,RD!U:U)+SUMIF('FG,ออนไล,คัดแยก'!$C:$C,'รับ-จ่าย ประจำวัน'!$B446,'FG,ออนไล,คัดแยก'!U:U)</f>
        <v>0</v>
      </c>
      <c r="BC446" s="16">
        <f>SUMIF(เตรียมส่วนผสม!$C:$C,'รับ-จ่าย ประจำวัน'!$B446,เตรียมส่วนผสม!V:V)+SUMIF(กวนไส้!$C:$C,'รับ-จ่าย ประจำวัน'!$B446,กวนไส้!V:V)+SUMIF(ผลิต1!$C:$C,'รับ-จ่าย ประจำวัน'!$B446,ผลิต1!V:V)+SUMIF(ผลิต2!$C:$C,'รับ-จ่าย ประจำวัน'!$B446,ผลิต2!V:V)+SUMIF(เส้นแต่งหน้าขนมเค้ก!$C:$C,'รับ-จ่าย ประจำวัน'!$B446,เส้นแต่งหน้าขนมเค้ก!V:V)+SUMIF(แพ็ค!$C:$C,'รับ-จ่าย ประจำวัน'!$B446,แพ็ค!V:V)+SUMIF(ธุรการ!$C:$C,'รับ-จ่าย ประจำวัน'!$B446,ธุรการ!V:V)+SUMIF(เส้นแต่งหน้าขนมปัง!$C:$C,'รับ-จ่าย ประจำวัน'!$B446,เส้นแต่งหน้าขนมปัง!V:V)+SUMIF('วางแผนBC,CJ'!$C:$C,'รับ-จ่าย ประจำวัน'!$B446,'วางแผนBC,CJ'!V:V)+SUMIF(RD!$C:$C,'รับ-จ่าย ประจำวัน'!$B446,RD!V:V)+SUMIF('FG,ออนไล,คัดแยก'!$C:$C,'รับ-จ่าย ประจำวัน'!$B446,'FG,ออนไล,คัดแยก'!V:V)</f>
        <v>0</v>
      </c>
      <c r="BD446" s="16">
        <f>SUMIF(เตรียมส่วนผสม!$C:$C,'รับ-จ่าย ประจำวัน'!$B446,เตรียมส่วนผสม!W:W)+SUMIF(กวนไส้!$C:$C,'รับ-จ่าย ประจำวัน'!$B446,กวนไส้!W:W)+SUMIF(ผลิต1!$C:$C,'รับ-จ่าย ประจำวัน'!$B446,ผลิต1!W:W)+SUMIF(ผลิต2!$C:$C,'รับ-จ่าย ประจำวัน'!$B446,ผลิต2!W:W)+SUMIF(เส้นแต่งหน้าขนมเค้ก!$C:$C,'รับ-จ่าย ประจำวัน'!$B446,เส้นแต่งหน้าขนมเค้ก!W:W)+SUMIF(แพ็ค!$C:$C,'รับ-จ่าย ประจำวัน'!$B446,แพ็ค!W:W)+SUMIF(ธุรการ!$C:$C,'รับ-จ่าย ประจำวัน'!$B446,ธุรการ!W:W)+SUMIF(เส้นแต่งหน้าขนมปัง!$C:$C,'รับ-จ่าย ประจำวัน'!$B446,เส้นแต่งหน้าขนมปัง!W:W)+SUMIF('วางแผนBC,CJ'!$C:$C,'รับ-จ่าย ประจำวัน'!$B446,'วางแผนBC,CJ'!W:W)+SUMIF(RD!$C:$C,'รับ-จ่าย ประจำวัน'!$B446,RD!W:W)+SUMIF('FG,ออนไล,คัดแยก'!$C:$C,'รับ-จ่าย ประจำวัน'!$B446,'FG,ออนไล,คัดแยก'!W:W)</f>
        <v>0</v>
      </c>
      <c r="BE446" s="16">
        <f>SUMIF(เตรียมส่วนผสม!$C:$C,'รับ-จ่าย ประจำวัน'!$B446,เตรียมส่วนผสม!X:X)+SUMIF(กวนไส้!$C:$C,'รับ-จ่าย ประจำวัน'!$B446,กวนไส้!X:X)+SUMIF(ผลิต1!$C:$C,'รับ-จ่าย ประจำวัน'!$B446,ผลิต1!X:X)+SUMIF(ผลิต2!$C:$C,'รับ-จ่าย ประจำวัน'!$B446,ผลิต2!X:X)+SUMIF(เส้นแต่งหน้าขนมเค้ก!$C:$C,'รับ-จ่าย ประจำวัน'!$B446,เส้นแต่งหน้าขนมเค้ก!X:X)+SUMIF(แพ็ค!$C:$C,'รับ-จ่าย ประจำวัน'!$B446,แพ็ค!X:X)+SUMIF(ธุรการ!$C:$C,'รับ-จ่าย ประจำวัน'!$B446,ธุรการ!X:X)+SUMIF(เส้นแต่งหน้าขนมปัง!$C:$C,'รับ-จ่าย ประจำวัน'!$B446,เส้นแต่งหน้าขนมปัง!X:X)+SUMIF('วางแผนBC,CJ'!$C:$C,'รับ-จ่าย ประจำวัน'!$B446,'วางแผนBC,CJ'!X:X)+SUMIF(RD!$C:$C,'รับ-จ่าย ประจำวัน'!$B446,RD!X:X)+SUMIF('FG,ออนไล,คัดแยก'!$C:$C,'รับ-จ่าย ประจำวัน'!$B446,'FG,ออนไล,คัดแยก'!X:X)</f>
        <v>0</v>
      </c>
      <c r="BF446" s="16">
        <f>SUMIF(เตรียมส่วนผสม!$C:$C,'รับ-จ่าย ประจำวัน'!$B446,เตรียมส่วนผสม!Y:Y)+SUMIF(กวนไส้!$C:$C,'รับ-จ่าย ประจำวัน'!$B446,กวนไส้!Y:Y)+SUMIF(ผลิต1!$C:$C,'รับ-จ่าย ประจำวัน'!$B446,ผลิต1!Y:Y)+SUMIF(ผลิต2!$C:$C,'รับ-จ่าย ประจำวัน'!$B446,ผลิต2!Y:Y)+SUMIF(เส้นแต่งหน้าขนมเค้ก!$C:$C,'รับ-จ่าย ประจำวัน'!$B446,เส้นแต่งหน้าขนมเค้ก!Y:Y)+SUMIF(แพ็ค!$C:$C,'รับ-จ่าย ประจำวัน'!$B446,แพ็ค!Y:Y)+SUMIF(ธุรการ!$C:$C,'รับ-จ่าย ประจำวัน'!$B446,ธุรการ!Y:Y)+SUMIF(เส้นแต่งหน้าขนมปัง!$C:$C,'รับ-จ่าย ประจำวัน'!$B446,เส้นแต่งหน้าขนมปัง!Y:Y)+SUMIF('วางแผนBC,CJ'!$C:$C,'รับ-จ่าย ประจำวัน'!$B446,'วางแผนBC,CJ'!Y:Y)+SUMIF(RD!$C:$C,'รับ-จ่าย ประจำวัน'!$B446,RD!Y:Y)+SUMIF('FG,ออนไล,คัดแยก'!$C:$C,'รับ-จ่าย ประจำวัน'!$B446,'FG,ออนไล,คัดแยก'!Y:Y)</f>
        <v>0</v>
      </c>
      <c r="BG446" s="16">
        <f>SUMIF(เตรียมส่วนผสม!$C:$C,'รับ-จ่าย ประจำวัน'!$B446,เตรียมส่วนผสม!Z:Z)+SUMIF(กวนไส้!$C:$C,'รับ-จ่าย ประจำวัน'!$B446,กวนไส้!Z:Z)+SUMIF(ผลิต1!$C:$C,'รับ-จ่าย ประจำวัน'!$B446,ผลิต1!Z:Z)+SUMIF(ผลิต2!$C:$C,'รับ-จ่าย ประจำวัน'!$B446,ผลิต2!Z:Z)+SUMIF(เส้นแต่งหน้าขนมเค้ก!$C:$C,'รับ-จ่าย ประจำวัน'!$B446,เส้นแต่งหน้าขนมเค้ก!Z:Z)+SUMIF(แพ็ค!$C:$C,'รับ-จ่าย ประจำวัน'!$B446,แพ็ค!Z:Z)+SUMIF(ธุรการ!$C:$C,'รับ-จ่าย ประจำวัน'!$B446,ธุรการ!Z:Z)+SUMIF(เส้นแต่งหน้าขนมปัง!$C:$C,'รับ-จ่าย ประจำวัน'!$B446,เส้นแต่งหน้าขนมปัง!Z:Z)+SUMIF('วางแผนBC,CJ'!$C:$C,'รับ-จ่าย ประจำวัน'!$B446,'วางแผนBC,CJ'!Z:Z)+SUMIF(RD!$C:$C,'รับ-จ่าย ประจำวัน'!$B446,RD!Z:Z)+SUMIF('FG,ออนไล,คัดแยก'!$C:$C,'รับ-จ่าย ประจำวัน'!$B446,'FG,ออนไล,คัดแยก'!Z:Z)</f>
        <v>0</v>
      </c>
      <c r="BH446" s="16">
        <f>SUMIF(เตรียมส่วนผสม!$C:$C,'รับ-จ่าย ประจำวัน'!$B446,เตรียมส่วนผสม!AA:AA)+SUMIF(กวนไส้!$C:$C,'รับ-จ่าย ประจำวัน'!$B446,กวนไส้!AA:AA)+SUMIF(ผลิต1!$C:$C,'รับ-จ่าย ประจำวัน'!$B446,ผลิต1!AA:AA)+SUMIF(ผลิต2!$C:$C,'รับ-จ่าย ประจำวัน'!$B446,ผลิต2!AA:AA)+SUMIF(เส้นแต่งหน้าขนมเค้ก!$C:$C,'รับ-จ่าย ประจำวัน'!$B446,เส้นแต่งหน้าขนมเค้ก!AA:AA)+SUMIF(แพ็ค!$C:$C,'รับ-จ่าย ประจำวัน'!$B446,แพ็ค!AA:AA)+SUMIF(ธุรการ!$C:$C,'รับ-จ่าย ประจำวัน'!$B446,ธุรการ!AA:AA)+SUMIF(เส้นแต่งหน้าขนมปัง!$C:$C,'รับ-จ่าย ประจำวัน'!$B446,เส้นแต่งหน้าขนมปัง!AA:AA)+SUMIF('วางแผนBC,CJ'!$C:$C,'รับ-จ่าย ประจำวัน'!$B446,'วางแผนBC,CJ'!AA:AA)+SUMIF(RD!$C:$C,'รับ-จ่าย ประจำวัน'!$B446,RD!AA:AA)+SUMIF('FG,ออนไล,คัดแยก'!$C:$C,'รับ-จ่าย ประจำวัน'!$B446,'FG,ออนไล,คัดแยก'!AA:AA)</f>
        <v>0</v>
      </c>
      <c r="BI446" s="16">
        <f>SUMIF(เตรียมส่วนผสม!$C:$C,'รับ-จ่าย ประจำวัน'!$B446,เตรียมส่วนผสม!AB:AB)+SUMIF(กวนไส้!$C:$C,'รับ-จ่าย ประจำวัน'!$B446,กวนไส้!AB:AB)+SUMIF(ผลิต1!$C:$C,'รับ-จ่าย ประจำวัน'!$B446,ผลิต1!AB:AB)+SUMIF(ผลิต2!$C:$C,'รับ-จ่าย ประจำวัน'!$B446,ผลิต2!AB:AB)+SUMIF(เส้นแต่งหน้าขนมเค้ก!$C:$C,'รับ-จ่าย ประจำวัน'!$B446,เส้นแต่งหน้าขนมเค้ก!AB:AB)+SUMIF(แพ็ค!$C:$C,'รับ-จ่าย ประจำวัน'!$B446,แพ็ค!AB:AB)+SUMIF(ธุรการ!$C:$C,'รับ-จ่าย ประจำวัน'!$B446,ธุรการ!AB:AB)+SUMIF(เส้นแต่งหน้าขนมปัง!$C:$C,'รับ-จ่าย ประจำวัน'!$B446,เส้นแต่งหน้าขนมปัง!AB:AB)+SUMIF('วางแผนBC,CJ'!$C:$C,'รับ-จ่าย ประจำวัน'!$B446,'วางแผนBC,CJ'!AB:AB)+SUMIF(RD!$C:$C,'รับ-จ่าย ประจำวัน'!$B446,RD!AB:AB)+SUMIF('FG,ออนไล,คัดแยก'!$C:$C,'รับ-จ่าย ประจำวัน'!$B446,'FG,ออนไล,คัดแยก'!AB:AB)</f>
        <v>0</v>
      </c>
      <c r="BJ446" s="16">
        <f>SUMIF(เตรียมส่วนผสม!$C:$C,'รับ-จ่าย ประจำวัน'!$B446,เตรียมส่วนผสม!AC:AC)+SUMIF(กวนไส้!$C:$C,'รับ-จ่าย ประจำวัน'!$B446,กวนไส้!AC:AC)+SUMIF(ผลิต1!$C:$C,'รับ-จ่าย ประจำวัน'!$B446,ผลิต1!AC:AC)+SUMIF(ผลิต2!$C:$C,'รับ-จ่าย ประจำวัน'!$B446,ผลิต2!AC:AC)+SUMIF(เส้นแต่งหน้าขนมเค้ก!$C:$C,'รับ-จ่าย ประจำวัน'!$B446,เส้นแต่งหน้าขนมเค้ก!AC:AC)+SUMIF(แพ็ค!$C:$C,'รับ-จ่าย ประจำวัน'!$B446,แพ็ค!AC:AC)+SUMIF(ธุรการ!$C:$C,'รับ-จ่าย ประจำวัน'!$B446,ธุรการ!AC:AC)+SUMIF(เส้นแต่งหน้าขนมปัง!$C:$C,'รับ-จ่าย ประจำวัน'!$B446,เส้นแต่งหน้าขนมปัง!AC:AC)+SUMIF('วางแผนBC,CJ'!$C:$C,'รับ-จ่าย ประจำวัน'!$B446,'วางแผนBC,CJ'!AC:AC)+SUMIF(RD!$C:$C,'รับ-จ่าย ประจำวัน'!$B446,RD!AC:AC)+SUMIF('FG,ออนไล,คัดแยก'!$C:$C,'รับ-จ่าย ประจำวัน'!$B446,'FG,ออนไล,คัดแยก'!AC:AC)</f>
        <v>0</v>
      </c>
      <c r="BK446" s="16">
        <f>SUMIF(เตรียมส่วนผสม!$C:$C,'รับ-จ่าย ประจำวัน'!$B446,เตรียมส่วนผสม!AD:AD)+SUMIF(กวนไส้!$C:$C,'รับ-จ่าย ประจำวัน'!$B446,กวนไส้!AD:AD)+SUMIF(ผลิต1!$C:$C,'รับ-จ่าย ประจำวัน'!$B446,ผลิต1!AD:AD)+SUMIF(ผลิต2!$C:$C,'รับ-จ่าย ประจำวัน'!$B446,ผลิต2!AD:AD)+SUMIF(เส้นแต่งหน้าขนมเค้ก!$C:$C,'รับ-จ่าย ประจำวัน'!$B446,เส้นแต่งหน้าขนมเค้ก!AD:AD)+SUMIF(แพ็ค!$C:$C,'รับ-จ่าย ประจำวัน'!$B446,แพ็ค!AD:AD)+SUMIF(ธุรการ!$C:$C,'รับ-จ่าย ประจำวัน'!$B446,ธุรการ!AD:AD)+SUMIF(เส้นแต่งหน้าขนมปัง!$C:$C,'รับ-จ่าย ประจำวัน'!$B446,เส้นแต่งหน้าขนมปัง!AD:AD)+SUMIF('วางแผนBC,CJ'!$C:$C,'รับ-จ่าย ประจำวัน'!$B446,'วางแผนBC,CJ'!AD:AD)+SUMIF(RD!$C:$C,'รับ-จ่าย ประจำวัน'!$B446,RD!AD:AD)+SUMIF('FG,ออนไล,คัดแยก'!$C:$C,'รับ-จ่าย ประจำวัน'!$B446,'FG,ออนไล,คัดแยก'!AD:AD)</f>
        <v>0</v>
      </c>
      <c r="BL446" s="16">
        <f>SUMIF(เตรียมส่วนผสม!$C:$C,'รับ-จ่าย ประจำวัน'!$B446,เตรียมส่วนผสม!AE:AE)+SUMIF(กวนไส้!$C:$C,'รับ-จ่าย ประจำวัน'!$B446,กวนไส้!AE:AE)+SUMIF(ผลิต1!$C:$C,'รับ-จ่าย ประจำวัน'!$B446,ผลิต1!AE:AE)+SUMIF(ผลิต2!$C:$C,'รับ-จ่าย ประจำวัน'!$B446,ผลิต2!AE:AE)+SUMIF(เส้นแต่งหน้าขนมเค้ก!$C:$C,'รับ-จ่าย ประจำวัน'!$B446,เส้นแต่งหน้าขนมเค้ก!AE:AE)+SUMIF(แพ็ค!$C:$C,'รับ-จ่าย ประจำวัน'!$B446,แพ็ค!AE:AE)+SUMIF(ธุรการ!$C:$C,'รับ-จ่าย ประจำวัน'!$B446,ธุรการ!AE:AE)+SUMIF(เส้นแต่งหน้าขนมปัง!$C:$C,'รับ-จ่าย ประจำวัน'!$B446,เส้นแต่งหน้าขนมปัง!AE:AE)+SUMIF('วางแผนBC,CJ'!$C:$C,'รับ-จ่าย ประจำวัน'!$B446,'วางแผนBC,CJ'!AE:AE)+SUMIF(RD!$C:$C,'รับ-จ่าย ประจำวัน'!$B446,RD!AE:AE)+SUMIF('FG,ออนไล,คัดแยก'!$C:$C,'รับ-จ่าย ประจำวัน'!$B446,'FG,ออนไล,คัดแยก'!AE:AE)</f>
        <v>0</v>
      </c>
      <c r="BM446" s="16">
        <f>SUMIF(เตรียมส่วนผสม!$C:$C,'รับ-จ่าย ประจำวัน'!$B446,เตรียมส่วนผสม!AF:AF)+SUMIF(กวนไส้!$C:$C,'รับ-จ่าย ประจำวัน'!$B446,กวนไส้!AF:AF)+SUMIF(ผลิต1!$C:$C,'รับ-จ่าย ประจำวัน'!$B446,ผลิต1!AF:AF)+SUMIF(ผลิต2!$C:$C,'รับ-จ่าย ประจำวัน'!$B446,ผลิต2!AF:AF)+SUMIF(เส้นแต่งหน้าขนมเค้ก!$C:$C,'รับ-จ่าย ประจำวัน'!$B446,เส้นแต่งหน้าขนมเค้ก!AF:AF)+SUMIF(แพ็ค!$C:$C,'รับ-จ่าย ประจำวัน'!$B446,แพ็ค!AF:AF)+SUMIF(ธุรการ!$C:$C,'รับ-จ่าย ประจำวัน'!$B446,ธุรการ!AF:AF)+SUMIF(เส้นแต่งหน้าขนมปัง!$C:$C,'รับ-จ่าย ประจำวัน'!$B446,เส้นแต่งหน้าขนมปัง!AF:AF)+SUMIF('วางแผนBC,CJ'!$C:$C,'รับ-จ่าย ประจำวัน'!$B446,'วางแผนBC,CJ'!AF:AF)+SUMIF(RD!$C:$C,'รับ-จ่าย ประจำวัน'!$B446,RD!AF:AF)+SUMIF('FG,ออนไล,คัดแยก'!$C:$C,'รับ-จ่าย ประจำวัน'!$B446,'FG,ออนไล,คัดแยก'!AF:AF)</f>
        <v>0</v>
      </c>
      <c r="BN446" s="16">
        <f>SUMIF(เตรียมส่วนผสม!$C:$C,'รับ-จ่าย ประจำวัน'!$B446,เตรียมส่วนผสม!AG:AG)+SUMIF(กวนไส้!$C:$C,'รับ-จ่าย ประจำวัน'!$B446,กวนไส้!AG:AG)+SUMIF(ผลิต1!$C:$C,'รับ-จ่าย ประจำวัน'!$B446,ผลิต1!AG:AG)+SUMIF(ผลิต2!$C:$C,'รับ-จ่าย ประจำวัน'!$B446,ผลิต2!AG:AG)+SUMIF(เส้นแต่งหน้าขนมเค้ก!$C:$C,'รับ-จ่าย ประจำวัน'!$B446,เส้นแต่งหน้าขนมเค้ก!AG:AG)+SUMIF(แพ็ค!$C:$C,'รับ-จ่าย ประจำวัน'!$B446,แพ็ค!AG:AG)+SUMIF(ธุรการ!$C:$C,'รับ-จ่าย ประจำวัน'!$B446,ธุรการ!AG:AG)+SUMIF(เส้นแต่งหน้าขนมปัง!$C:$C,'รับ-จ่าย ประจำวัน'!$B446,เส้นแต่งหน้าขนมปัง!AG:AG)+SUMIF('วางแผนBC,CJ'!$C:$C,'รับ-จ่าย ประจำวัน'!$B446,'วางแผนBC,CJ'!AG:AG)+SUMIF(RD!$C:$C,'รับ-จ่าย ประจำวัน'!$B446,RD!AG:AG)+SUMIF('FG,ออนไล,คัดแยก'!$C:$C,'รับ-จ่าย ประจำวัน'!$B446,'FG,ออนไล,คัดแยก'!AG:AG)</f>
        <v>0</v>
      </c>
      <c r="BO446" s="16">
        <f>SUMIF(เตรียมส่วนผสม!$C:$C,'รับ-จ่าย ประจำวัน'!$B446,เตรียมส่วนผสม!AH:AH)+SUMIF(กวนไส้!$C:$C,'รับ-จ่าย ประจำวัน'!$B446,กวนไส้!AH:AH)+SUMIF(ผลิต1!$C:$C,'รับ-จ่าย ประจำวัน'!$B446,ผลิต1!AH:AH)+SUMIF(ผลิต2!$C:$C,'รับ-จ่าย ประจำวัน'!$B446,ผลิต2!AH:AH)+SUMIF(เส้นแต่งหน้าขนมเค้ก!$C:$C,'รับ-จ่าย ประจำวัน'!$B446,เส้นแต่งหน้าขนมเค้ก!AH:AH)+SUMIF(แพ็ค!$C:$C,'รับ-จ่าย ประจำวัน'!$B446,แพ็ค!AH:AH)+SUMIF(ธุรการ!$C:$C,'รับ-จ่าย ประจำวัน'!$B446,ธุรการ!AH:AH)+SUMIF(เส้นแต่งหน้าขนมปัง!$C:$C,'รับ-จ่าย ประจำวัน'!$B446,เส้นแต่งหน้าขนมปัง!AH:AH)+SUMIF('วางแผนBC,CJ'!$C:$C,'รับ-จ่าย ประจำวัน'!$B446,'วางแผนBC,CJ'!AH:AH)+SUMIF(RD!$C:$C,'รับ-จ่าย ประจำวัน'!$B446,RD!AH:AH)+SUMIF('FG,ออนไล,คัดแยก'!$C:$C,'รับ-จ่าย ประจำวัน'!$B446,'FG,ออนไล,คัดแยก'!AH:AH)</f>
        <v>0</v>
      </c>
      <c r="BP446" s="16">
        <f>SUMIF(เตรียมส่วนผสม!$C:$C,'รับ-จ่าย ประจำวัน'!$B446,เตรียมส่วนผสม!AI:AI)+SUMIF(กวนไส้!$C:$C,'รับ-จ่าย ประจำวัน'!$B446,กวนไส้!AI:AI)+SUMIF(ผลิต1!$C:$C,'รับ-จ่าย ประจำวัน'!$B446,ผลิต1!AI:AI)+SUMIF(ผลิต2!$C:$C,'รับ-จ่าย ประจำวัน'!$B446,ผลิต2!AI:AI)+SUMIF(เส้นแต่งหน้าขนมเค้ก!$C:$C,'รับ-จ่าย ประจำวัน'!$B446,เส้นแต่งหน้าขนมเค้ก!AI:AI)+SUMIF(แพ็ค!$C:$C,'รับ-จ่าย ประจำวัน'!$B446,แพ็ค!AI:AI)+SUMIF(ธุรการ!$C:$C,'รับ-จ่าย ประจำวัน'!$B446,ธุรการ!AI:AI)+SUMIF(เส้นแต่งหน้าขนมปัง!$C:$C,'รับ-จ่าย ประจำวัน'!$B446,เส้นแต่งหน้าขนมปัง!AI:AI)+SUMIF('วางแผนBC,CJ'!$C:$C,'รับ-จ่าย ประจำวัน'!$B446,'วางแผนBC,CJ'!AI:AI)+SUMIF(RD!$C:$C,'รับ-จ่าย ประจำวัน'!$B446,RD!AI:AI)+SUMIF('FG,ออนไล,คัดแยก'!$C:$C,'รับ-จ่าย ประจำวัน'!$B446,'FG,ออนไล,คัดแยก'!AI:AI)</f>
        <v>0</v>
      </c>
      <c r="BQ446" s="16">
        <f>SUMIF(เตรียมส่วนผสม!$C:$C,'รับ-จ่าย ประจำวัน'!$B446,เตรียมส่วนผสม!AJ:AJ)+SUMIF(กวนไส้!$C:$C,'รับ-จ่าย ประจำวัน'!$B446,กวนไส้!AJ:AJ)+SUMIF(ผลิต1!$C:$C,'รับ-จ่าย ประจำวัน'!$B446,ผลิต1!AJ:AJ)+SUMIF(ผลิต2!$C:$C,'รับ-จ่าย ประจำวัน'!$B446,ผลิต2!AJ:AJ)+SUMIF(เส้นแต่งหน้าขนมเค้ก!$C:$C,'รับ-จ่าย ประจำวัน'!$B446,เส้นแต่งหน้าขนมเค้ก!AJ:AJ)+SUMIF(แพ็ค!$C:$C,'รับ-จ่าย ประจำวัน'!$B446,แพ็ค!AJ:AJ)+SUMIF(ธุรการ!$C:$C,'รับ-จ่าย ประจำวัน'!$B446,ธุรการ!AJ:AJ)+SUMIF(เส้นแต่งหน้าขนมปัง!$C:$C,'รับ-จ่าย ประจำวัน'!$B446,เส้นแต่งหน้าขนมปัง!AJ:AJ)+SUMIF('วางแผนBC,CJ'!$C:$C,'รับ-จ่าย ประจำวัน'!$B446,'วางแผนBC,CJ'!AJ:AJ)+SUMIF(RD!$C:$C,'รับ-จ่าย ประจำวัน'!$B446,RD!AJ:AJ)+SUMIF('FG,ออนไล,คัดแยก'!$C:$C,'รับ-จ่าย ประจำวัน'!$B446,'FG,ออนไล,คัดแยก'!AJ:AJ)</f>
        <v>0</v>
      </c>
      <c r="BR446" s="16">
        <f>SUMIF(เตรียมส่วนผสม!$C:$C,'รับ-จ่าย ประจำวัน'!$B446,เตรียมส่วนผสม!AK:AK)+SUMIF(กวนไส้!$C:$C,'รับ-จ่าย ประจำวัน'!$B446,กวนไส้!AK:AK)+SUMIF(ผลิต1!$C:$C,'รับ-จ่าย ประจำวัน'!$B446,ผลิต1!AK:AK)+SUMIF(ผลิต2!$C:$C,'รับ-จ่าย ประจำวัน'!$B446,ผลิต2!AK:AK)+SUMIF(เส้นแต่งหน้าขนมเค้ก!$C:$C,'รับ-จ่าย ประจำวัน'!$B446,เส้นแต่งหน้าขนมเค้ก!AK:AK)+SUMIF(แพ็ค!$C:$C,'รับ-จ่าย ประจำวัน'!$B446,แพ็ค!AK:AK)+SUMIF(ธุรการ!$C:$C,'รับ-จ่าย ประจำวัน'!$B446,ธุรการ!AK:AK)+SUMIF(เส้นแต่งหน้าขนมปัง!$C:$C,'รับ-จ่าย ประจำวัน'!$B446,เส้นแต่งหน้าขนมปัง!AK:AK)+SUMIF('วางแผนBC,CJ'!$C:$C,'รับ-จ่าย ประจำวัน'!$B446,'วางแผนBC,CJ'!AK:AK)+SUMIF(RD!$C:$C,'รับ-จ่าย ประจำวัน'!$B446,RD!AK:AK)+SUMIF('FG,ออนไล,คัดแยก'!$C:$C,'รับ-จ่าย ประจำวัน'!$B446,'FG,ออนไล,คัดแยก'!AK:AK)</f>
        <v>0</v>
      </c>
      <c r="BS446" s="16">
        <f>SUMIF(เตรียมส่วนผสม!$C:$C,'รับ-จ่าย ประจำวัน'!$B446,เตรียมส่วนผสม!AL:AL)+SUMIF(กวนไส้!$C:$C,'รับ-จ่าย ประจำวัน'!$B446,กวนไส้!AL:AL)+SUMIF(ผลิต1!$C:$C,'รับ-จ่าย ประจำวัน'!$B446,ผลิต1!AL:AL)+SUMIF(ผลิต2!$C:$C,'รับ-จ่าย ประจำวัน'!$B446,ผลิต2!AL:AL)+SUMIF(เส้นแต่งหน้าขนมเค้ก!$C:$C,'รับ-จ่าย ประจำวัน'!$B446,เส้นแต่งหน้าขนมเค้ก!AL:AL)+SUMIF(แพ็ค!$C:$C,'รับ-จ่าย ประจำวัน'!$B446,แพ็ค!AL:AL)+SUMIF(ธุรการ!$C:$C,'รับ-จ่าย ประจำวัน'!$B446,ธุรการ!AL:AL)+SUMIF(เส้นแต่งหน้าขนมปัง!$C:$C,'รับ-จ่าย ประจำวัน'!$B446,เส้นแต่งหน้าขนมปัง!AL:AL)+SUMIF('วางแผนBC,CJ'!$C:$C,'รับ-จ่าย ประจำวัน'!$B446,'วางแผนBC,CJ'!AL:AL)+SUMIF(RD!$C:$C,'รับ-จ่าย ประจำวัน'!$B446,RD!AL:AL)+SUMIF('FG,ออนไล,คัดแยก'!$C:$C,'รับ-จ่าย ประจำวัน'!$B446,'FG,ออนไล,คัดแยก'!AL:AL)</f>
        <v>0</v>
      </c>
      <c r="BT446" s="18">
        <f t="shared" si="93"/>
        <v>0</v>
      </c>
      <c r="BU446" s="116">
        <f>15810+346</f>
        <v>16156</v>
      </c>
      <c r="BV446" s="146">
        <f t="shared" si="94"/>
        <v>552</v>
      </c>
      <c r="BW446" s="183">
        <v>30</v>
      </c>
      <c r="BX446" s="172">
        <f t="shared" si="89"/>
        <v>0</v>
      </c>
      <c r="BY446" s="188" t="e">
        <f t="shared" si="90"/>
        <v>#DIV/0!</v>
      </c>
      <c r="BZ446" s="180" t="e">
        <f t="shared" ca="1" si="95"/>
        <v>#DIV/0!</v>
      </c>
      <c r="CA446" s="145"/>
      <c r="CB446" s="95"/>
      <c r="CC446" s="97"/>
      <c r="CD446" s="97"/>
      <c r="CE446" s="97"/>
      <c r="CF446" s="97"/>
      <c r="CG446" s="97"/>
      <c r="CH446" s="97"/>
      <c r="CI446" s="97"/>
      <c r="CJ446" s="94"/>
      <c r="CK446" s="9">
        <f t="shared" si="91"/>
        <v>-15604</v>
      </c>
    </row>
    <row r="447" spans="1:89" hidden="1" x14ac:dyDescent="0.5">
      <c r="A447" s="149"/>
      <c r="B447" s="34">
        <v>1020201014</v>
      </c>
      <c r="C447" s="21" t="s">
        <v>1452</v>
      </c>
      <c r="D447" s="177" t="s">
        <v>91</v>
      </c>
      <c r="E447" s="28">
        <v>0</v>
      </c>
      <c r="F447" s="75"/>
      <c r="G447" s="11" t="s">
        <v>62</v>
      </c>
      <c r="H447" s="12">
        <v>1000</v>
      </c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3"/>
      <c r="AF447" s="13"/>
      <c r="AG447" s="13"/>
      <c r="AH447" s="13"/>
      <c r="AI447" s="14"/>
      <c r="AJ447" s="14"/>
      <c r="AK447" s="14"/>
      <c r="AL447" s="14"/>
      <c r="AM447" s="14"/>
      <c r="AN447" s="15">
        <f t="shared" si="92"/>
        <v>0</v>
      </c>
      <c r="AO447" s="16">
        <f>SUMIF(เตรียมส่วนผสม!$C:$C,'รับ-จ่าย ประจำวัน'!$B447,เตรียมส่วนผสม!H:H)+SUMIF(กวนไส้!$C:$C,'รับ-จ่าย ประจำวัน'!$B447,กวนไส้!H:H)+SUMIF(ผลิต1!$C:$C,'รับ-จ่าย ประจำวัน'!$B447,ผลิต1!H:H)+SUMIF(ผลิต2!$C:$C,'รับ-จ่าย ประจำวัน'!$B447,ผลิต2!H:H)+SUMIF(เส้นแต่งหน้าขนมเค้ก!$C:$C,'รับ-จ่าย ประจำวัน'!$B447,เส้นแต่งหน้าขนมเค้ก!H:H)+SUMIF(แพ็ค!$C:$C,'รับ-จ่าย ประจำวัน'!$B447,แพ็ค!H:H)+SUMIF(ธุรการ!$C:$C,'รับ-จ่าย ประจำวัน'!$B447,ธุรการ!H:H)+SUMIF(เส้นแต่งหน้าขนมปัง!$C:$C,'รับ-จ่าย ประจำวัน'!$B447,เส้นแต่งหน้าขนมปัง!H:H)+SUMIF('วางแผนBC,CJ'!$C:$C,'รับ-จ่าย ประจำวัน'!$B447,'วางแผนBC,CJ'!H:H)+SUMIF(RD!$C:$C,'รับ-จ่าย ประจำวัน'!$B447,RD!H:H)+SUMIF('FG,ออนไล,คัดแยก'!$C:$C,'รับ-จ่าย ประจำวัน'!$B447,'FG,ออนไล,คัดแยก'!H:H)</f>
        <v>0</v>
      </c>
      <c r="AP447" s="16">
        <f>SUMIF(เตรียมส่วนผสม!$C:$C,'รับ-จ่าย ประจำวัน'!$B447,เตรียมส่วนผสม!I:I)+SUMIF(กวนไส้!$C:$C,'รับ-จ่าย ประจำวัน'!$B447,กวนไส้!I:I)+SUMIF(ผลิต1!$C:$C,'รับ-จ่าย ประจำวัน'!$B447,ผลิต1!I:I)+SUMIF(ผลิต2!$C:$C,'รับ-จ่าย ประจำวัน'!$B447,ผลิต2!I:I)+SUMIF(เส้นแต่งหน้าขนมเค้ก!$C:$C,'รับ-จ่าย ประจำวัน'!$B447,เส้นแต่งหน้าขนมเค้ก!I:I)+SUMIF(แพ็ค!$C:$C,'รับ-จ่าย ประจำวัน'!$B447,แพ็ค!I:I)+SUMIF(ธุรการ!$C:$C,'รับ-จ่าย ประจำวัน'!$B447,ธุรการ!I:I)+SUMIF(เส้นแต่งหน้าขนมปัง!$C:$C,'รับ-จ่าย ประจำวัน'!$B447,เส้นแต่งหน้าขนมปัง!I:I)+SUMIF('วางแผนBC,CJ'!$C:$C,'รับ-จ่าย ประจำวัน'!$B447,'วางแผนBC,CJ'!I:I)+SUMIF(RD!$C:$C,'รับ-จ่าย ประจำวัน'!$B447,RD!I:I)+SUMIF('FG,ออนไล,คัดแยก'!$C:$C,'รับ-จ่าย ประจำวัน'!$B447,'FG,ออนไล,คัดแยก'!I:I)</f>
        <v>0</v>
      </c>
      <c r="AQ447" s="16">
        <f>SUMIF(เตรียมส่วนผสม!$C:$C,'รับ-จ่าย ประจำวัน'!$B447,เตรียมส่วนผสม!J:J)+SUMIF(กวนไส้!$C:$C,'รับ-จ่าย ประจำวัน'!$B447,กวนไส้!J:J)+SUMIF(ผลิต1!$C:$C,'รับ-จ่าย ประจำวัน'!$B447,ผลิต1!J:J)+SUMIF(ผลิต2!$C:$C,'รับ-จ่าย ประจำวัน'!$B447,ผลิต2!J:J)+SUMIF(เส้นแต่งหน้าขนมเค้ก!$C:$C,'รับ-จ่าย ประจำวัน'!$B447,เส้นแต่งหน้าขนมเค้ก!J:J)+SUMIF(แพ็ค!$C:$C,'รับ-จ่าย ประจำวัน'!$B447,แพ็ค!J:J)+SUMIF(ธุรการ!$C:$C,'รับ-จ่าย ประจำวัน'!$B447,ธุรการ!J:J)+SUMIF(เส้นแต่งหน้าขนมปัง!$C:$C,'รับ-จ่าย ประจำวัน'!$B447,เส้นแต่งหน้าขนมปัง!J:J)+SUMIF('วางแผนBC,CJ'!$C:$C,'รับ-จ่าย ประจำวัน'!$B447,'วางแผนBC,CJ'!J:J)+SUMIF(RD!$C:$C,'รับ-จ่าย ประจำวัน'!$B447,RD!J:J)+SUMIF('FG,ออนไล,คัดแยก'!$C:$C,'รับ-จ่าย ประจำวัน'!$B447,'FG,ออนไล,คัดแยก'!J:J)</f>
        <v>0</v>
      </c>
      <c r="AR447" s="16">
        <f>SUMIF(เตรียมส่วนผสม!$C:$C,'รับ-จ่าย ประจำวัน'!$B447,เตรียมส่วนผสม!K:K)+SUMIF(กวนไส้!$C:$C,'รับ-จ่าย ประจำวัน'!$B447,กวนไส้!K:K)+SUMIF(ผลิต1!$C:$C,'รับ-จ่าย ประจำวัน'!$B447,ผลิต1!K:K)+SUMIF(ผลิต2!$C:$C,'รับ-จ่าย ประจำวัน'!$B447,ผลิต2!K:K)+SUMIF(เส้นแต่งหน้าขนมเค้ก!$C:$C,'รับ-จ่าย ประจำวัน'!$B447,เส้นแต่งหน้าขนมเค้ก!K:K)+SUMIF(แพ็ค!$C:$C,'รับ-จ่าย ประจำวัน'!$B447,แพ็ค!K:K)+SUMIF(ธุรการ!$C:$C,'รับ-จ่าย ประจำวัน'!$B447,ธุรการ!K:K)+SUMIF(เส้นแต่งหน้าขนมปัง!$C:$C,'รับ-จ่าย ประจำวัน'!$B447,เส้นแต่งหน้าขนมปัง!K:K)+SUMIF('วางแผนBC,CJ'!$C:$C,'รับ-จ่าย ประจำวัน'!$B447,'วางแผนBC,CJ'!K:K)+SUMIF(RD!$C:$C,'รับ-จ่าย ประจำวัน'!$B447,RD!K:K)+SUMIF('FG,ออนไล,คัดแยก'!$C:$C,'รับ-จ่าย ประจำวัน'!$B447,'FG,ออนไล,คัดแยก'!K:K)</f>
        <v>0</v>
      </c>
      <c r="AS447" s="16">
        <f>SUMIF(เตรียมส่วนผสม!$C:$C,'รับ-จ่าย ประจำวัน'!$B447,เตรียมส่วนผสม!L:L)+SUMIF(กวนไส้!$C:$C,'รับ-จ่าย ประจำวัน'!$B447,กวนไส้!L:L)+SUMIF(ผลิต1!$C:$C,'รับ-จ่าย ประจำวัน'!$B447,ผลิต1!L:L)+SUMIF(ผลิต2!$C:$C,'รับ-จ่าย ประจำวัน'!$B447,ผลิต2!L:L)+SUMIF(เส้นแต่งหน้าขนมเค้ก!$C:$C,'รับ-จ่าย ประจำวัน'!$B447,เส้นแต่งหน้าขนมเค้ก!L:L)+SUMIF(แพ็ค!$C:$C,'รับ-จ่าย ประจำวัน'!$B447,แพ็ค!L:L)+SUMIF(ธุรการ!$C:$C,'รับ-จ่าย ประจำวัน'!$B447,ธุรการ!L:L)+SUMIF(เส้นแต่งหน้าขนมปัง!$C:$C,'รับ-จ่าย ประจำวัน'!$B447,เส้นแต่งหน้าขนมปัง!L:L)+SUMIF('วางแผนBC,CJ'!$C:$C,'รับ-จ่าย ประจำวัน'!$B447,'วางแผนBC,CJ'!L:L)+SUMIF(RD!$C:$C,'รับ-จ่าย ประจำวัน'!$B447,RD!L:L)+SUMIF('FG,ออนไล,คัดแยก'!$C:$C,'รับ-จ่าย ประจำวัน'!$B447,'FG,ออนไล,คัดแยก'!L:L)</f>
        <v>0</v>
      </c>
      <c r="AT447" s="16">
        <f>SUMIF(เตรียมส่วนผสม!$C:$C,'รับ-จ่าย ประจำวัน'!$B447,เตรียมส่วนผสม!M:M)+SUMIF(กวนไส้!$C:$C,'รับ-จ่าย ประจำวัน'!$B447,กวนไส้!M:M)+SUMIF(ผลิต1!$C:$C,'รับ-จ่าย ประจำวัน'!$B447,ผลิต1!M:M)+SUMIF(ผลิต2!$C:$C,'รับ-จ่าย ประจำวัน'!$B447,ผลิต2!M:M)+SUMIF(เส้นแต่งหน้าขนมเค้ก!$C:$C,'รับ-จ่าย ประจำวัน'!$B447,เส้นแต่งหน้าขนมเค้ก!M:M)+SUMIF(แพ็ค!$C:$C,'รับ-จ่าย ประจำวัน'!$B447,แพ็ค!M:M)+SUMIF(ธุรการ!$C:$C,'รับ-จ่าย ประจำวัน'!$B447,ธุรการ!M:M)+SUMIF(เส้นแต่งหน้าขนมปัง!$C:$C,'รับ-จ่าย ประจำวัน'!$B447,เส้นแต่งหน้าขนมปัง!M:M)+SUMIF('วางแผนBC,CJ'!$C:$C,'รับ-จ่าย ประจำวัน'!$B447,'วางแผนBC,CJ'!M:M)+SUMIF(RD!$C:$C,'รับ-จ่าย ประจำวัน'!$B447,RD!M:M)+SUMIF('FG,ออนไล,คัดแยก'!$C:$C,'รับ-จ่าย ประจำวัน'!$B447,'FG,ออนไล,คัดแยก'!M:M)</f>
        <v>0</v>
      </c>
      <c r="AU447" s="16">
        <f>SUMIF(เตรียมส่วนผสม!$C:$C,'รับ-จ่าย ประจำวัน'!$B447,เตรียมส่วนผสม!N:N)+SUMIF(กวนไส้!$C:$C,'รับ-จ่าย ประจำวัน'!$B447,กวนไส้!N:N)+SUMIF(ผลิต1!$C:$C,'รับ-จ่าย ประจำวัน'!$B447,ผลิต1!N:N)+SUMIF(ผลิต2!$C:$C,'รับ-จ่าย ประจำวัน'!$B447,ผลิต2!N:N)+SUMIF(เส้นแต่งหน้าขนมเค้ก!$C:$C,'รับ-จ่าย ประจำวัน'!$B447,เส้นแต่งหน้าขนมเค้ก!N:N)+SUMIF(แพ็ค!$C:$C,'รับ-จ่าย ประจำวัน'!$B447,แพ็ค!N:N)+SUMIF(ธุรการ!$C:$C,'รับ-จ่าย ประจำวัน'!$B447,ธุรการ!N:N)+SUMIF(เส้นแต่งหน้าขนมปัง!$C:$C,'รับ-จ่าย ประจำวัน'!$B447,เส้นแต่งหน้าขนมปัง!N:N)+SUMIF('วางแผนBC,CJ'!$C:$C,'รับ-จ่าย ประจำวัน'!$B447,'วางแผนBC,CJ'!N:N)+SUMIF(RD!$C:$C,'รับ-จ่าย ประจำวัน'!$B447,RD!N:N)+SUMIF('FG,ออนไล,คัดแยก'!$C:$C,'รับ-จ่าย ประจำวัน'!$B447,'FG,ออนไล,คัดแยก'!N:N)</f>
        <v>0</v>
      </c>
      <c r="AV447" s="16">
        <f>SUMIF(เตรียมส่วนผสม!$C:$C,'รับ-จ่าย ประจำวัน'!$B447,เตรียมส่วนผสม!O:O)+SUMIF(กวนไส้!$C:$C,'รับ-จ่าย ประจำวัน'!$B447,กวนไส้!O:O)+SUMIF(ผลิต1!$C:$C,'รับ-จ่าย ประจำวัน'!$B447,ผลิต1!O:O)+SUMIF(ผลิต2!$C:$C,'รับ-จ่าย ประจำวัน'!$B447,ผลิต2!O:O)+SUMIF(เส้นแต่งหน้าขนมเค้ก!$C:$C,'รับ-จ่าย ประจำวัน'!$B447,เส้นแต่งหน้าขนมเค้ก!O:O)+SUMIF(แพ็ค!$C:$C,'รับ-จ่าย ประจำวัน'!$B447,แพ็ค!O:O)+SUMIF(ธุรการ!$C:$C,'รับ-จ่าย ประจำวัน'!$B447,ธุรการ!O:O)+SUMIF(เส้นแต่งหน้าขนมปัง!$C:$C,'รับ-จ่าย ประจำวัน'!$B447,เส้นแต่งหน้าขนมปัง!O:O)+SUMIF('วางแผนBC,CJ'!$C:$C,'รับ-จ่าย ประจำวัน'!$B447,'วางแผนBC,CJ'!O:O)+SUMIF(RD!$C:$C,'รับ-จ่าย ประจำวัน'!$B447,RD!O:O)+SUMIF('FG,ออนไล,คัดแยก'!$C:$C,'รับ-จ่าย ประจำวัน'!$B447,'FG,ออนไล,คัดแยก'!O:O)</f>
        <v>0</v>
      </c>
      <c r="AW447" s="16">
        <f>SUMIF(เตรียมส่วนผสม!$C:$C,'รับ-จ่าย ประจำวัน'!$B447,เตรียมส่วนผสม!P:P)+SUMIF(กวนไส้!$C:$C,'รับ-จ่าย ประจำวัน'!$B447,กวนไส้!P:P)+SUMIF(ผลิต1!$C:$C,'รับ-จ่าย ประจำวัน'!$B447,ผลิต1!P:P)+SUMIF(ผลิต2!$C:$C,'รับ-จ่าย ประจำวัน'!$B447,ผลิต2!P:P)+SUMIF(เส้นแต่งหน้าขนมเค้ก!$C:$C,'รับ-จ่าย ประจำวัน'!$B447,เส้นแต่งหน้าขนมเค้ก!P:P)+SUMIF(แพ็ค!$C:$C,'รับ-จ่าย ประจำวัน'!$B447,แพ็ค!P:P)+SUMIF(ธุรการ!$C:$C,'รับ-จ่าย ประจำวัน'!$B447,ธุรการ!P:P)+SUMIF(เส้นแต่งหน้าขนมปัง!$C:$C,'รับ-จ่าย ประจำวัน'!$B447,เส้นแต่งหน้าขนมปัง!P:P)+SUMIF('วางแผนBC,CJ'!$C:$C,'รับ-จ่าย ประจำวัน'!$B447,'วางแผนBC,CJ'!P:P)+SUMIF(RD!$C:$C,'รับ-จ่าย ประจำวัน'!$B447,RD!P:P)+SUMIF('FG,ออนไล,คัดแยก'!$C:$C,'รับ-จ่าย ประจำวัน'!$B447,'FG,ออนไล,คัดแยก'!P:P)</f>
        <v>0</v>
      </c>
      <c r="AX447" s="16">
        <f>SUMIF(เตรียมส่วนผสม!$C:$C,'รับ-จ่าย ประจำวัน'!$B447,เตรียมส่วนผสม!Q:Q)+SUMIF(กวนไส้!$C:$C,'รับ-จ่าย ประจำวัน'!$B447,กวนไส้!Q:Q)+SUMIF(ผลิต1!$C:$C,'รับ-จ่าย ประจำวัน'!$B447,ผลิต1!Q:Q)+SUMIF(ผลิต2!$C:$C,'รับ-จ่าย ประจำวัน'!$B447,ผลิต2!Q:Q)+SUMIF(เส้นแต่งหน้าขนมเค้ก!$C:$C,'รับ-จ่าย ประจำวัน'!$B447,เส้นแต่งหน้าขนมเค้ก!Q:Q)+SUMIF(แพ็ค!$C:$C,'รับ-จ่าย ประจำวัน'!$B447,แพ็ค!Q:Q)+SUMIF(ธุรการ!$C:$C,'รับ-จ่าย ประจำวัน'!$B447,ธุรการ!Q:Q)+SUMIF(เส้นแต่งหน้าขนมปัง!$C:$C,'รับ-จ่าย ประจำวัน'!$B447,เส้นแต่งหน้าขนมปัง!Q:Q)+SUMIF('วางแผนBC,CJ'!$C:$C,'รับ-จ่าย ประจำวัน'!$B447,'วางแผนBC,CJ'!Q:Q)+SUMIF(RD!$C:$C,'รับ-จ่าย ประจำวัน'!$B447,RD!Q:Q)+SUMIF('FG,ออนไล,คัดแยก'!$C:$C,'รับ-จ่าย ประจำวัน'!$B447,'FG,ออนไล,คัดแยก'!Q:Q)</f>
        <v>0</v>
      </c>
      <c r="AY447" s="16">
        <f>SUMIF(เตรียมส่วนผสม!$C:$C,'รับ-จ่าย ประจำวัน'!$B447,เตรียมส่วนผสม!R:R)+SUMIF(กวนไส้!$C:$C,'รับ-จ่าย ประจำวัน'!$B447,กวนไส้!R:R)+SUMIF(ผลิต1!$C:$C,'รับ-จ่าย ประจำวัน'!$B447,ผลิต1!R:R)+SUMIF(ผลิต2!$C:$C,'รับ-จ่าย ประจำวัน'!$B447,ผลิต2!R:R)+SUMIF(เส้นแต่งหน้าขนมเค้ก!$C:$C,'รับ-จ่าย ประจำวัน'!$B447,เส้นแต่งหน้าขนมเค้ก!R:R)+SUMIF(แพ็ค!$C:$C,'รับ-จ่าย ประจำวัน'!$B447,แพ็ค!R:R)+SUMIF(ธุรการ!$C:$C,'รับ-จ่าย ประจำวัน'!$B447,ธุรการ!R:R)+SUMIF(เส้นแต่งหน้าขนมปัง!$C:$C,'รับ-จ่าย ประจำวัน'!$B447,เส้นแต่งหน้าขนมปัง!R:R)+SUMIF('วางแผนBC,CJ'!$C:$C,'รับ-จ่าย ประจำวัน'!$B447,'วางแผนBC,CJ'!R:R)+SUMIF(RD!$C:$C,'รับ-จ่าย ประจำวัน'!$B447,RD!R:R)+SUMIF('FG,ออนไล,คัดแยก'!$C:$C,'รับ-จ่าย ประจำวัน'!$B447,'FG,ออนไล,คัดแยก'!R:R)</f>
        <v>0</v>
      </c>
      <c r="AZ447" s="16">
        <f>SUMIF(เตรียมส่วนผสม!$C:$C,'รับ-จ่าย ประจำวัน'!$B447,เตรียมส่วนผสม!S:S)+SUMIF(กวนไส้!$C:$C,'รับ-จ่าย ประจำวัน'!$B447,กวนไส้!S:S)+SUMIF(ผลิต1!$C:$C,'รับ-จ่าย ประจำวัน'!$B447,ผลิต1!S:S)+SUMIF(ผลิต2!$C:$C,'รับ-จ่าย ประจำวัน'!$B447,ผลิต2!S:S)+SUMIF(เส้นแต่งหน้าขนมเค้ก!$C:$C,'รับ-จ่าย ประจำวัน'!$B447,เส้นแต่งหน้าขนมเค้ก!S:S)+SUMIF(แพ็ค!$C:$C,'รับ-จ่าย ประจำวัน'!$B447,แพ็ค!S:S)+SUMIF(ธุรการ!$C:$C,'รับ-จ่าย ประจำวัน'!$B447,ธุรการ!S:S)+SUMIF(เส้นแต่งหน้าขนมปัง!$C:$C,'รับ-จ่าย ประจำวัน'!$B447,เส้นแต่งหน้าขนมปัง!S:S)+SUMIF('วางแผนBC,CJ'!$C:$C,'รับ-จ่าย ประจำวัน'!$B447,'วางแผนBC,CJ'!S:S)+SUMIF(RD!$C:$C,'รับ-จ่าย ประจำวัน'!$B447,RD!S:S)+SUMIF('FG,ออนไล,คัดแยก'!$C:$C,'รับ-จ่าย ประจำวัน'!$B447,'FG,ออนไล,คัดแยก'!S:S)</f>
        <v>0</v>
      </c>
      <c r="BA447" s="16">
        <f>SUMIF(เตรียมส่วนผสม!$C:$C,'รับ-จ่าย ประจำวัน'!$B447,เตรียมส่วนผสม!T:T)+SUMIF(กวนไส้!$C:$C,'รับ-จ่าย ประจำวัน'!$B447,กวนไส้!T:T)+SUMIF(ผลิต1!$C:$C,'รับ-จ่าย ประจำวัน'!$B447,ผลิต1!T:T)+SUMIF(ผลิต2!$C:$C,'รับ-จ่าย ประจำวัน'!$B447,ผลิต2!T:T)+SUMIF(เส้นแต่งหน้าขนมเค้ก!$C:$C,'รับ-จ่าย ประจำวัน'!$B447,เส้นแต่งหน้าขนมเค้ก!T:T)+SUMIF(แพ็ค!$C:$C,'รับ-จ่าย ประจำวัน'!$B447,แพ็ค!T:T)+SUMIF(ธุรการ!$C:$C,'รับ-จ่าย ประจำวัน'!$B447,ธุรการ!T:T)+SUMIF(เส้นแต่งหน้าขนมปัง!$C:$C,'รับ-จ่าย ประจำวัน'!$B447,เส้นแต่งหน้าขนมปัง!T:T)+SUMIF('วางแผนBC,CJ'!$C:$C,'รับ-จ่าย ประจำวัน'!$B447,'วางแผนBC,CJ'!T:T)+SUMIF(RD!$C:$C,'รับ-จ่าย ประจำวัน'!$B447,RD!T:T)+SUMIF('FG,ออนไล,คัดแยก'!$C:$C,'รับ-จ่าย ประจำวัน'!$B447,'FG,ออนไล,คัดแยก'!T:T)</f>
        <v>0</v>
      </c>
      <c r="BB447" s="16">
        <f>SUMIF(เตรียมส่วนผสม!$C:$C,'รับ-จ่าย ประจำวัน'!$B447,เตรียมส่วนผสม!U:U)+SUMIF(กวนไส้!$C:$C,'รับ-จ่าย ประจำวัน'!$B447,กวนไส้!U:U)+SUMIF(ผลิต1!$C:$C,'รับ-จ่าย ประจำวัน'!$B447,ผลิต1!U:U)+SUMIF(ผลิต2!$C:$C,'รับ-จ่าย ประจำวัน'!$B447,ผลิต2!U:U)+SUMIF(เส้นแต่งหน้าขนมเค้ก!$C:$C,'รับ-จ่าย ประจำวัน'!$B447,เส้นแต่งหน้าขนมเค้ก!U:U)+SUMIF(แพ็ค!$C:$C,'รับ-จ่าย ประจำวัน'!$B447,แพ็ค!U:U)+SUMIF(ธุรการ!$C:$C,'รับ-จ่าย ประจำวัน'!$B447,ธุรการ!U:U)+SUMIF(เส้นแต่งหน้าขนมปัง!$C:$C,'รับ-จ่าย ประจำวัน'!$B447,เส้นแต่งหน้าขนมปัง!U:U)+SUMIF('วางแผนBC,CJ'!$C:$C,'รับ-จ่าย ประจำวัน'!$B447,'วางแผนBC,CJ'!U:U)+SUMIF(RD!$C:$C,'รับ-จ่าย ประจำวัน'!$B447,RD!U:U)+SUMIF('FG,ออนไล,คัดแยก'!$C:$C,'รับ-จ่าย ประจำวัน'!$B447,'FG,ออนไล,คัดแยก'!U:U)</f>
        <v>0</v>
      </c>
      <c r="BC447" s="16">
        <f>SUMIF(เตรียมส่วนผสม!$C:$C,'รับ-จ่าย ประจำวัน'!$B447,เตรียมส่วนผสม!V:V)+SUMIF(กวนไส้!$C:$C,'รับ-จ่าย ประจำวัน'!$B447,กวนไส้!V:V)+SUMIF(ผลิต1!$C:$C,'รับ-จ่าย ประจำวัน'!$B447,ผลิต1!V:V)+SUMIF(ผลิต2!$C:$C,'รับ-จ่าย ประจำวัน'!$B447,ผลิต2!V:V)+SUMIF(เส้นแต่งหน้าขนมเค้ก!$C:$C,'รับ-จ่าย ประจำวัน'!$B447,เส้นแต่งหน้าขนมเค้ก!V:V)+SUMIF(แพ็ค!$C:$C,'รับ-จ่าย ประจำวัน'!$B447,แพ็ค!V:V)+SUMIF(ธุรการ!$C:$C,'รับ-จ่าย ประจำวัน'!$B447,ธุรการ!V:V)+SUMIF(เส้นแต่งหน้าขนมปัง!$C:$C,'รับ-จ่าย ประจำวัน'!$B447,เส้นแต่งหน้าขนมปัง!V:V)+SUMIF('วางแผนBC,CJ'!$C:$C,'รับ-จ่าย ประจำวัน'!$B447,'วางแผนBC,CJ'!V:V)+SUMIF(RD!$C:$C,'รับ-จ่าย ประจำวัน'!$B447,RD!V:V)+SUMIF('FG,ออนไล,คัดแยก'!$C:$C,'รับ-จ่าย ประจำวัน'!$B447,'FG,ออนไล,คัดแยก'!V:V)</f>
        <v>0</v>
      </c>
      <c r="BD447" s="16">
        <f>SUMIF(เตรียมส่วนผสม!$C:$C,'รับ-จ่าย ประจำวัน'!$B447,เตรียมส่วนผสม!W:W)+SUMIF(กวนไส้!$C:$C,'รับ-จ่าย ประจำวัน'!$B447,กวนไส้!W:W)+SUMIF(ผลิต1!$C:$C,'รับ-จ่าย ประจำวัน'!$B447,ผลิต1!W:W)+SUMIF(ผลิต2!$C:$C,'รับ-จ่าย ประจำวัน'!$B447,ผลิต2!W:W)+SUMIF(เส้นแต่งหน้าขนมเค้ก!$C:$C,'รับ-จ่าย ประจำวัน'!$B447,เส้นแต่งหน้าขนมเค้ก!W:W)+SUMIF(แพ็ค!$C:$C,'รับ-จ่าย ประจำวัน'!$B447,แพ็ค!W:W)+SUMIF(ธุรการ!$C:$C,'รับ-จ่าย ประจำวัน'!$B447,ธุรการ!W:W)+SUMIF(เส้นแต่งหน้าขนมปัง!$C:$C,'รับ-จ่าย ประจำวัน'!$B447,เส้นแต่งหน้าขนมปัง!W:W)+SUMIF('วางแผนBC,CJ'!$C:$C,'รับ-จ่าย ประจำวัน'!$B447,'วางแผนBC,CJ'!W:W)+SUMIF(RD!$C:$C,'รับ-จ่าย ประจำวัน'!$B447,RD!W:W)+SUMIF('FG,ออนไล,คัดแยก'!$C:$C,'รับ-จ่าย ประจำวัน'!$B447,'FG,ออนไล,คัดแยก'!W:W)</f>
        <v>0</v>
      </c>
      <c r="BE447" s="16">
        <f>SUMIF(เตรียมส่วนผสม!$C:$C,'รับ-จ่าย ประจำวัน'!$B447,เตรียมส่วนผสม!X:X)+SUMIF(กวนไส้!$C:$C,'รับ-จ่าย ประจำวัน'!$B447,กวนไส้!X:X)+SUMIF(ผลิต1!$C:$C,'รับ-จ่าย ประจำวัน'!$B447,ผลิต1!X:X)+SUMIF(ผลิต2!$C:$C,'รับ-จ่าย ประจำวัน'!$B447,ผลิต2!X:X)+SUMIF(เส้นแต่งหน้าขนมเค้ก!$C:$C,'รับ-จ่าย ประจำวัน'!$B447,เส้นแต่งหน้าขนมเค้ก!X:X)+SUMIF(แพ็ค!$C:$C,'รับ-จ่าย ประจำวัน'!$B447,แพ็ค!X:X)+SUMIF(ธุรการ!$C:$C,'รับ-จ่าย ประจำวัน'!$B447,ธุรการ!X:X)+SUMIF(เส้นแต่งหน้าขนมปัง!$C:$C,'รับ-จ่าย ประจำวัน'!$B447,เส้นแต่งหน้าขนมปัง!X:X)+SUMIF('วางแผนBC,CJ'!$C:$C,'รับ-จ่าย ประจำวัน'!$B447,'วางแผนBC,CJ'!X:X)+SUMIF(RD!$C:$C,'รับ-จ่าย ประจำวัน'!$B447,RD!X:X)+SUMIF('FG,ออนไล,คัดแยก'!$C:$C,'รับ-จ่าย ประจำวัน'!$B447,'FG,ออนไล,คัดแยก'!X:X)</f>
        <v>0</v>
      </c>
      <c r="BF447" s="16">
        <f>SUMIF(เตรียมส่วนผสม!$C:$C,'รับ-จ่าย ประจำวัน'!$B447,เตรียมส่วนผสม!Y:Y)+SUMIF(กวนไส้!$C:$C,'รับ-จ่าย ประจำวัน'!$B447,กวนไส้!Y:Y)+SUMIF(ผลิต1!$C:$C,'รับ-จ่าย ประจำวัน'!$B447,ผลิต1!Y:Y)+SUMIF(ผลิต2!$C:$C,'รับ-จ่าย ประจำวัน'!$B447,ผลิต2!Y:Y)+SUMIF(เส้นแต่งหน้าขนมเค้ก!$C:$C,'รับ-จ่าย ประจำวัน'!$B447,เส้นแต่งหน้าขนมเค้ก!Y:Y)+SUMIF(แพ็ค!$C:$C,'รับ-จ่าย ประจำวัน'!$B447,แพ็ค!Y:Y)+SUMIF(ธุรการ!$C:$C,'รับ-จ่าย ประจำวัน'!$B447,ธุรการ!Y:Y)+SUMIF(เส้นแต่งหน้าขนมปัง!$C:$C,'รับ-จ่าย ประจำวัน'!$B447,เส้นแต่งหน้าขนมปัง!Y:Y)+SUMIF('วางแผนBC,CJ'!$C:$C,'รับ-จ่าย ประจำวัน'!$B447,'วางแผนBC,CJ'!Y:Y)+SUMIF(RD!$C:$C,'รับ-จ่าย ประจำวัน'!$B447,RD!Y:Y)+SUMIF('FG,ออนไล,คัดแยก'!$C:$C,'รับ-จ่าย ประจำวัน'!$B447,'FG,ออนไล,คัดแยก'!Y:Y)</f>
        <v>0</v>
      </c>
      <c r="BG447" s="16">
        <f>SUMIF(เตรียมส่วนผสม!$C:$C,'รับ-จ่าย ประจำวัน'!$B447,เตรียมส่วนผสม!Z:Z)+SUMIF(กวนไส้!$C:$C,'รับ-จ่าย ประจำวัน'!$B447,กวนไส้!Z:Z)+SUMIF(ผลิต1!$C:$C,'รับ-จ่าย ประจำวัน'!$B447,ผลิต1!Z:Z)+SUMIF(ผลิต2!$C:$C,'รับ-จ่าย ประจำวัน'!$B447,ผลิต2!Z:Z)+SUMIF(เส้นแต่งหน้าขนมเค้ก!$C:$C,'รับ-จ่าย ประจำวัน'!$B447,เส้นแต่งหน้าขนมเค้ก!Z:Z)+SUMIF(แพ็ค!$C:$C,'รับ-จ่าย ประจำวัน'!$B447,แพ็ค!Z:Z)+SUMIF(ธุรการ!$C:$C,'รับ-จ่าย ประจำวัน'!$B447,ธุรการ!Z:Z)+SUMIF(เส้นแต่งหน้าขนมปัง!$C:$C,'รับ-จ่าย ประจำวัน'!$B447,เส้นแต่งหน้าขนมปัง!Z:Z)+SUMIF('วางแผนBC,CJ'!$C:$C,'รับ-จ่าย ประจำวัน'!$B447,'วางแผนBC,CJ'!Z:Z)+SUMIF(RD!$C:$C,'รับ-จ่าย ประจำวัน'!$B447,RD!Z:Z)+SUMIF('FG,ออนไล,คัดแยก'!$C:$C,'รับ-จ่าย ประจำวัน'!$B447,'FG,ออนไล,คัดแยก'!Z:Z)</f>
        <v>0</v>
      </c>
      <c r="BH447" s="16">
        <f>SUMIF(เตรียมส่วนผสม!$C:$C,'รับ-จ่าย ประจำวัน'!$B447,เตรียมส่วนผสม!AA:AA)+SUMIF(กวนไส้!$C:$C,'รับ-จ่าย ประจำวัน'!$B447,กวนไส้!AA:AA)+SUMIF(ผลิต1!$C:$C,'รับ-จ่าย ประจำวัน'!$B447,ผลิต1!AA:AA)+SUMIF(ผลิต2!$C:$C,'รับ-จ่าย ประจำวัน'!$B447,ผลิต2!AA:AA)+SUMIF(เส้นแต่งหน้าขนมเค้ก!$C:$C,'รับ-จ่าย ประจำวัน'!$B447,เส้นแต่งหน้าขนมเค้ก!AA:AA)+SUMIF(แพ็ค!$C:$C,'รับ-จ่าย ประจำวัน'!$B447,แพ็ค!AA:AA)+SUMIF(ธุรการ!$C:$C,'รับ-จ่าย ประจำวัน'!$B447,ธุรการ!AA:AA)+SUMIF(เส้นแต่งหน้าขนมปัง!$C:$C,'รับ-จ่าย ประจำวัน'!$B447,เส้นแต่งหน้าขนมปัง!AA:AA)+SUMIF('วางแผนBC,CJ'!$C:$C,'รับ-จ่าย ประจำวัน'!$B447,'วางแผนBC,CJ'!AA:AA)+SUMIF(RD!$C:$C,'รับ-จ่าย ประจำวัน'!$B447,RD!AA:AA)+SUMIF('FG,ออนไล,คัดแยก'!$C:$C,'รับ-จ่าย ประจำวัน'!$B447,'FG,ออนไล,คัดแยก'!AA:AA)</f>
        <v>0</v>
      </c>
      <c r="BI447" s="16">
        <f>SUMIF(เตรียมส่วนผสม!$C:$C,'รับ-จ่าย ประจำวัน'!$B447,เตรียมส่วนผสม!AB:AB)+SUMIF(กวนไส้!$C:$C,'รับ-จ่าย ประจำวัน'!$B447,กวนไส้!AB:AB)+SUMIF(ผลิต1!$C:$C,'รับ-จ่าย ประจำวัน'!$B447,ผลิต1!AB:AB)+SUMIF(ผลิต2!$C:$C,'รับ-จ่าย ประจำวัน'!$B447,ผลิต2!AB:AB)+SUMIF(เส้นแต่งหน้าขนมเค้ก!$C:$C,'รับ-จ่าย ประจำวัน'!$B447,เส้นแต่งหน้าขนมเค้ก!AB:AB)+SUMIF(แพ็ค!$C:$C,'รับ-จ่าย ประจำวัน'!$B447,แพ็ค!AB:AB)+SUMIF(ธุรการ!$C:$C,'รับ-จ่าย ประจำวัน'!$B447,ธุรการ!AB:AB)+SUMIF(เส้นแต่งหน้าขนมปัง!$C:$C,'รับ-จ่าย ประจำวัน'!$B447,เส้นแต่งหน้าขนมปัง!AB:AB)+SUMIF('วางแผนBC,CJ'!$C:$C,'รับ-จ่าย ประจำวัน'!$B447,'วางแผนBC,CJ'!AB:AB)+SUMIF(RD!$C:$C,'รับ-จ่าย ประจำวัน'!$B447,RD!AB:AB)+SUMIF('FG,ออนไล,คัดแยก'!$C:$C,'รับ-จ่าย ประจำวัน'!$B447,'FG,ออนไล,คัดแยก'!AB:AB)</f>
        <v>0</v>
      </c>
      <c r="BJ447" s="16">
        <f>SUMIF(เตรียมส่วนผสม!$C:$C,'รับ-จ่าย ประจำวัน'!$B447,เตรียมส่วนผสม!AC:AC)+SUMIF(กวนไส้!$C:$C,'รับ-จ่าย ประจำวัน'!$B447,กวนไส้!AC:AC)+SUMIF(ผลิต1!$C:$C,'รับ-จ่าย ประจำวัน'!$B447,ผลิต1!AC:AC)+SUMIF(ผลิต2!$C:$C,'รับ-จ่าย ประจำวัน'!$B447,ผลิต2!AC:AC)+SUMIF(เส้นแต่งหน้าขนมเค้ก!$C:$C,'รับ-จ่าย ประจำวัน'!$B447,เส้นแต่งหน้าขนมเค้ก!AC:AC)+SUMIF(แพ็ค!$C:$C,'รับ-จ่าย ประจำวัน'!$B447,แพ็ค!AC:AC)+SUMIF(ธุรการ!$C:$C,'รับ-จ่าย ประจำวัน'!$B447,ธุรการ!AC:AC)+SUMIF(เส้นแต่งหน้าขนมปัง!$C:$C,'รับ-จ่าย ประจำวัน'!$B447,เส้นแต่งหน้าขนมปัง!AC:AC)+SUMIF('วางแผนBC,CJ'!$C:$C,'รับ-จ่าย ประจำวัน'!$B447,'วางแผนBC,CJ'!AC:AC)+SUMIF(RD!$C:$C,'รับ-จ่าย ประจำวัน'!$B447,RD!AC:AC)+SUMIF('FG,ออนไล,คัดแยก'!$C:$C,'รับ-จ่าย ประจำวัน'!$B447,'FG,ออนไล,คัดแยก'!AC:AC)</f>
        <v>0</v>
      </c>
      <c r="BK447" s="16">
        <f>SUMIF(เตรียมส่วนผสม!$C:$C,'รับ-จ่าย ประจำวัน'!$B447,เตรียมส่วนผสม!AD:AD)+SUMIF(กวนไส้!$C:$C,'รับ-จ่าย ประจำวัน'!$B447,กวนไส้!AD:AD)+SUMIF(ผลิต1!$C:$C,'รับ-จ่าย ประจำวัน'!$B447,ผลิต1!AD:AD)+SUMIF(ผลิต2!$C:$C,'รับ-จ่าย ประจำวัน'!$B447,ผลิต2!AD:AD)+SUMIF(เส้นแต่งหน้าขนมเค้ก!$C:$C,'รับ-จ่าย ประจำวัน'!$B447,เส้นแต่งหน้าขนมเค้ก!AD:AD)+SUMIF(แพ็ค!$C:$C,'รับ-จ่าย ประจำวัน'!$B447,แพ็ค!AD:AD)+SUMIF(ธุรการ!$C:$C,'รับ-จ่าย ประจำวัน'!$B447,ธุรการ!AD:AD)+SUMIF(เส้นแต่งหน้าขนมปัง!$C:$C,'รับ-จ่าย ประจำวัน'!$B447,เส้นแต่งหน้าขนมปัง!AD:AD)+SUMIF('วางแผนBC,CJ'!$C:$C,'รับ-จ่าย ประจำวัน'!$B447,'วางแผนBC,CJ'!AD:AD)+SUMIF(RD!$C:$C,'รับ-จ่าย ประจำวัน'!$B447,RD!AD:AD)+SUMIF('FG,ออนไล,คัดแยก'!$C:$C,'รับ-จ่าย ประจำวัน'!$B447,'FG,ออนไล,คัดแยก'!AD:AD)</f>
        <v>0</v>
      </c>
      <c r="BL447" s="16">
        <f>SUMIF(เตรียมส่วนผสม!$C:$C,'รับ-จ่าย ประจำวัน'!$B447,เตรียมส่วนผสม!AE:AE)+SUMIF(กวนไส้!$C:$C,'รับ-จ่าย ประจำวัน'!$B447,กวนไส้!AE:AE)+SUMIF(ผลิต1!$C:$C,'รับ-จ่าย ประจำวัน'!$B447,ผลิต1!AE:AE)+SUMIF(ผลิต2!$C:$C,'รับ-จ่าย ประจำวัน'!$B447,ผลิต2!AE:AE)+SUMIF(เส้นแต่งหน้าขนมเค้ก!$C:$C,'รับ-จ่าย ประจำวัน'!$B447,เส้นแต่งหน้าขนมเค้ก!AE:AE)+SUMIF(แพ็ค!$C:$C,'รับ-จ่าย ประจำวัน'!$B447,แพ็ค!AE:AE)+SUMIF(ธุรการ!$C:$C,'รับ-จ่าย ประจำวัน'!$B447,ธุรการ!AE:AE)+SUMIF(เส้นแต่งหน้าขนมปัง!$C:$C,'รับ-จ่าย ประจำวัน'!$B447,เส้นแต่งหน้าขนมปัง!AE:AE)+SUMIF('วางแผนBC,CJ'!$C:$C,'รับ-จ่าย ประจำวัน'!$B447,'วางแผนBC,CJ'!AE:AE)+SUMIF(RD!$C:$C,'รับ-จ่าย ประจำวัน'!$B447,RD!AE:AE)+SUMIF('FG,ออนไล,คัดแยก'!$C:$C,'รับ-จ่าย ประจำวัน'!$B447,'FG,ออนไล,คัดแยก'!AE:AE)</f>
        <v>0</v>
      </c>
      <c r="BM447" s="16">
        <f>SUMIF(เตรียมส่วนผสม!$C:$C,'รับ-จ่าย ประจำวัน'!$B447,เตรียมส่วนผสม!AF:AF)+SUMIF(กวนไส้!$C:$C,'รับ-จ่าย ประจำวัน'!$B447,กวนไส้!AF:AF)+SUMIF(ผลิต1!$C:$C,'รับ-จ่าย ประจำวัน'!$B447,ผลิต1!AF:AF)+SUMIF(ผลิต2!$C:$C,'รับ-จ่าย ประจำวัน'!$B447,ผลิต2!AF:AF)+SUMIF(เส้นแต่งหน้าขนมเค้ก!$C:$C,'รับ-จ่าย ประจำวัน'!$B447,เส้นแต่งหน้าขนมเค้ก!AF:AF)+SUMIF(แพ็ค!$C:$C,'รับ-จ่าย ประจำวัน'!$B447,แพ็ค!AF:AF)+SUMIF(ธุรการ!$C:$C,'รับ-จ่าย ประจำวัน'!$B447,ธุรการ!AF:AF)+SUMIF(เส้นแต่งหน้าขนมปัง!$C:$C,'รับ-จ่าย ประจำวัน'!$B447,เส้นแต่งหน้าขนมปัง!AF:AF)+SUMIF('วางแผนBC,CJ'!$C:$C,'รับ-จ่าย ประจำวัน'!$B447,'วางแผนBC,CJ'!AF:AF)+SUMIF(RD!$C:$C,'รับ-จ่าย ประจำวัน'!$B447,RD!AF:AF)+SUMIF('FG,ออนไล,คัดแยก'!$C:$C,'รับ-จ่าย ประจำวัน'!$B447,'FG,ออนไล,คัดแยก'!AF:AF)</f>
        <v>0</v>
      </c>
      <c r="BN447" s="16">
        <f>SUMIF(เตรียมส่วนผสม!$C:$C,'รับ-จ่าย ประจำวัน'!$B447,เตรียมส่วนผสม!AG:AG)+SUMIF(กวนไส้!$C:$C,'รับ-จ่าย ประจำวัน'!$B447,กวนไส้!AG:AG)+SUMIF(ผลิต1!$C:$C,'รับ-จ่าย ประจำวัน'!$B447,ผลิต1!AG:AG)+SUMIF(ผลิต2!$C:$C,'รับ-จ่าย ประจำวัน'!$B447,ผลิต2!AG:AG)+SUMIF(เส้นแต่งหน้าขนมเค้ก!$C:$C,'รับ-จ่าย ประจำวัน'!$B447,เส้นแต่งหน้าขนมเค้ก!AG:AG)+SUMIF(แพ็ค!$C:$C,'รับ-จ่าย ประจำวัน'!$B447,แพ็ค!AG:AG)+SUMIF(ธุรการ!$C:$C,'รับ-จ่าย ประจำวัน'!$B447,ธุรการ!AG:AG)+SUMIF(เส้นแต่งหน้าขนมปัง!$C:$C,'รับ-จ่าย ประจำวัน'!$B447,เส้นแต่งหน้าขนมปัง!AG:AG)+SUMIF('วางแผนBC,CJ'!$C:$C,'รับ-จ่าย ประจำวัน'!$B447,'วางแผนBC,CJ'!AG:AG)+SUMIF(RD!$C:$C,'รับ-จ่าย ประจำวัน'!$B447,RD!AG:AG)+SUMIF('FG,ออนไล,คัดแยก'!$C:$C,'รับ-จ่าย ประจำวัน'!$B447,'FG,ออนไล,คัดแยก'!AG:AG)</f>
        <v>0</v>
      </c>
      <c r="BO447" s="16">
        <f>SUMIF(เตรียมส่วนผสม!$C:$C,'รับ-จ่าย ประจำวัน'!$B447,เตรียมส่วนผสม!AH:AH)+SUMIF(กวนไส้!$C:$C,'รับ-จ่าย ประจำวัน'!$B447,กวนไส้!AH:AH)+SUMIF(ผลิต1!$C:$C,'รับ-จ่าย ประจำวัน'!$B447,ผลิต1!AH:AH)+SUMIF(ผลิต2!$C:$C,'รับ-จ่าย ประจำวัน'!$B447,ผลิต2!AH:AH)+SUMIF(เส้นแต่งหน้าขนมเค้ก!$C:$C,'รับ-จ่าย ประจำวัน'!$B447,เส้นแต่งหน้าขนมเค้ก!AH:AH)+SUMIF(แพ็ค!$C:$C,'รับ-จ่าย ประจำวัน'!$B447,แพ็ค!AH:AH)+SUMIF(ธุรการ!$C:$C,'รับ-จ่าย ประจำวัน'!$B447,ธุรการ!AH:AH)+SUMIF(เส้นแต่งหน้าขนมปัง!$C:$C,'รับ-จ่าย ประจำวัน'!$B447,เส้นแต่งหน้าขนมปัง!AH:AH)+SUMIF('วางแผนBC,CJ'!$C:$C,'รับ-จ่าย ประจำวัน'!$B447,'วางแผนBC,CJ'!AH:AH)+SUMIF(RD!$C:$C,'รับ-จ่าย ประจำวัน'!$B447,RD!AH:AH)+SUMIF('FG,ออนไล,คัดแยก'!$C:$C,'รับ-จ่าย ประจำวัน'!$B447,'FG,ออนไล,คัดแยก'!AH:AH)</f>
        <v>0</v>
      </c>
      <c r="BP447" s="16">
        <f>SUMIF(เตรียมส่วนผสม!$C:$C,'รับ-จ่าย ประจำวัน'!$B447,เตรียมส่วนผสม!AI:AI)+SUMIF(กวนไส้!$C:$C,'รับ-จ่าย ประจำวัน'!$B447,กวนไส้!AI:AI)+SUMIF(ผลิต1!$C:$C,'รับ-จ่าย ประจำวัน'!$B447,ผลิต1!AI:AI)+SUMIF(ผลิต2!$C:$C,'รับ-จ่าย ประจำวัน'!$B447,ผลิต2!AI:AI)+SUMIF(เส้นแต่งหน้าขนมเค้ก!$C:$C,'รับ-จ่าย ประจำวัน'!$B447,เส้นแต่งหน้าขนมเค้ก!AI:AI)+SUMIF(แพ็ค!$C:$C,'รับ-จ่าย ประจำวัน'!$B447,แพ็ค!AI:AI)+SUMIF(ธุรการ!$C:$C,'รับ-จ่าย ประจำวัน'!$B447,ธุรการ!AI:AI)+SUMIF(เส้นแต่งหน้าขนมปัง!$C:$C,'รับ-จ่าย ประจำวัน'!$B447,เส้นแต่งหน้าขนมปัง!AI:AI)+SUMIF('วางแผนBC,CJ'!$C:$C,'รับ-จ่าย ประจำวัน'!$B447,'วางแผนBC,CJ'!AI:AI)+SUMIF(RD!$C:$C,'รับ-จ่าย ประจำวัน'!$B447,RD!AI:AI)+SUMIF('FG,ออนไล,คัดแยก'!$C:$C,'รับ-จ่าย ประจำวัน'!$B447,'FG,ออนไล,คัดแยก'!AI:AI)</f>
        <v>0</v>
      </c>
      <c r="BQ447" s="16">
        <f>SUMIF(เตรียมส่วนผสม!$C:$C,'รับ-จ่าย ประจำวัน'!$B447,เตรียมส่วนผสม!AJ:AJ)+SUMIF(กวนไส้!$C:$C,'รับ-จ่าย ประจำวัน'!$B447,กวนไส้!AJ:AJ)+SUMIF(ผลิต1!$C:$C,'รับ-จ่าย ประจำวัน'!$B447,ผลิต1!AJ:AJ)+SUMIF(ผลิต2!$C:$C,'รับ-จ่าย ประจำวัน'!$B447,ผลิต2!AJ:AJ)+SUMIF(เส้นแต่งหน้าขนมเค้ก!$C:$C,'รับ-จ่าย ประจำวัน'!$B447,เส้นแต่งหน้าขนมเค้ก!AJ:AJ)+SUMIF(แพ็ค!$C:$C,'รับ-จ่าย ประจำวัน'!$B447,แพ็ค!AJ:AJ)+SUMIF(ธุรการ!$C:$C,'รับ-จ่าย ประจำวัน'!$B447,ธุรการ!AJ:AJ)+SUMIF(เส้นแต่งหน้าขนมปัง!$C:$C,'รับ-จ่าย ประจำวัน'!$B447,เส้นแต่งหน้าขนมปัง!AJ:AJ)+SUMIF('วางแผนBC,CJ'!$C:$C,'รับ-จ่าย ประจำวัน'!$B447,'วางแผนBC,CJ'!AJ:AJ)+SUMIF(RD!$C:$C,'รับ-จ่าย ประจำวัน'!$B447,RD!AJ:AJ)+SUMIF('FG,ออนไล,คัดแยก'!$C:$C,'รับ-จ่าย ประจำวัน'!$B447,'FG,ออนไล,คัดแยก'!AJ:AJ)</f>
        <v>0</v>
      </c>
      <c r="BR447" s="16">
        <f>SUMIF(เตรียมส่วนผสม!$C:$C,'รับ-จ่าย ประจำวัน'!$B447,เตรียมส่วนผสม!AK:AK)+SUMIF(กวนไส้!$C:$C,'รับ-จ่าย ประจำวัน'!$B447,กวนไส้!AK:AK)+SUMIF(ผลิต1!$C:$C,'รับ-จ่าย ประจำวัน'!$B447,ผลิต1!AK:AK)+SUMIF(ผลิต2!$C:$C,'รับ-จ่าย ประจำวัน'!$B447,ผลิต2!AK:AK)+SUMIF(เส้นแต่งหน้าขนมเค้ก!$C:$C,'รับ-จ่าย ประจำวัน'!$B447,เส้นแต่งหน้าขนมเค้ก!AK:AK)+SUMIF(แพ็ค!$C:$C,'รับ-จ่าย ประจำวัน'!$B447,แพ็ค!AK:AK)+SUMIF(ธุรการ!$C:$C,'รับ-จ่าย ประจำวัน'!$B447,ธุรการ!AK:AK)+SUMIF(เส้นแต่งหน้าขนมปัง!$C:$C,'รับ-จ่าย ประจำวัน'!$B447,เส้นแต่งหน้าขนมปัง!AK:AK)+SUMIF('วางแผนBC,CJ'!$C:$C,'รับ-จ่าย ประจำวัน'!$B447,'วางแผนBC,CJ'!AK:AK)+SUMIF(RD!$C:$C,'รับ-จ่าย ประจำวัน'!$B447,RD!AK:AK)+SUMIF('FG,ออนไล,คัดแยก'!$C:$C,'รับ-จ่าย ประจำวัน'!$B447,'FG,ออนไล,คัดแยก'!AK:AK)</f>
        <v>0</v>
      </c>
      <c r="BS447" s="16">
        <f>SUMIF(เตรียมส่วนผสม!$C:$C,'รับ-จ่าย ประจำวัน'!$B447,เตรียมส่วนผสม!AL:AL)+SUMIF(กวนไส้!$C:$C,'รับ-จ่าย ประจำวัน'!$B447,กวนไส้!AL:AL)+SUMIF(ผลิต1!$C:$C,'รับ-จ่าย ประจำวัน'!$B447,ผลิต1!AL:AL)+SUMIF(ผลิต2!$C:$C,'รับ-จ่าย ประจำวัน'!$B447,ผลิต2!AL:AL)+SUMIF(เส้นแต่งหน้าขนมเค้ก!$C:$C,'รับ-จ่าย ประจำวัน'!$B447,เส้นแต่งหน้าขนมเค้ก!AL:AL)+SUMIF(แพ็ค!$C:$C,'รับ-จ่าย ประจำวัน'!$B447,แพ็ค!AL:AL)+SUMIF(ธุรการ!$C:$C,'รับ-จ่าย ประจำวัน'!$B447,ธุรการ!AL:AL)+SUMIF(เส้นแต่งหน้าขนมปัง!$C:$C,'รับ-จ่าย ประจำวัน'!$B447,เส้นแต่งหน้าขนมปัง!AL:AL)+SUMIF('วางแผนBC,CJ'!$C:$C,'รับ-จ่าย ประจำวัน'!$B447,'วางแผนBC,CJ'!AL:AL)+SUMIF(RD!$C:$C,'รับ-จ่าย ประจำวัน'!$B447,RD!AL:AL)+SUMIF('FG,ออนไล,คัดแยก'!$C:$C,'รับ-จ่าย ประจำวัน'!$B447,'FG,ออนไล,คัดแยก'!AL:AL)</f>
        <v>0</v>
      </c>
      <c r="BT447" s="18">
        <f t="shared" si="93"/>
        <v>0</v>
      </c>
      <c r="BU447" s="116">
        <f>14000+537+206</f>
        <v>14743</v>
      </c>
      <c r="BV447" s="146">
        <f t="shared" si="94"/>
        <v>1000</v>
      </c>
      <c r="BW447" s="183">
        <v>30</v>
      </c>
      <c r="BX447" s="172">
        <f t="shared" si="89"/>
        <v>0</v>
      </c>
      <c r="BY447" s="188" t="e">
        <f t="shared" si="90"/>
        <v>#DIV/0!</v>
      </c>
      <c r="BZ447" s="180" t="e">
        <f t="shared" ca="1" si="95"/>
        <v>#DIV/0!</v>
      </c>
      <c r="CA447" s="151"/>
      <c r="CB447" s="97"/>
      <c r="CC447" s="97"/>
      <c r="CD447" s="97"/>
      <c r="CE447" s="97"/>
      <c r="CF447" s="97"/>
      <c r="CG447" s="97"/>
      <c r="CH447" s="97"/>
      <c r="CI447" s="97"/>
      <c r="CJ447" s="94"/>
      <c r="CK447" s="9">
        <f t="shared" si="91"/>
        <v>-13743</v>
      </c>
    </row>
    <row r="448" spans="1:89" hidden="1" x14ac:dyDescent="0.5">
      <c r="A448" s="149"/>
      <c r="B448" s="34">
        <v>1020201015</v>
      </c>
      <c r="C448" s="148" t="s">
        <v>1749</v>
      </c>
      <c r="D448" s="177" t="s">
        <v>91</v>
      </c>
      <c r="E448" s="28">
        <v>0</v>
      </c>
      <c r="F448" s="159" t="s">
        <v>1605</v>
      </c>
      <c r="G448" s="11" t="s">
        <v>62</v>
      </c>
      <c r="H448" s="12">
        <v>2732</v>
      </c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3"/>
      <c r="AF448" s="13"/>
      <c r="AG448" s="13"/>
      <c r="AH448" s="13"/>
      <c r="AI448" s="14"/>
      <c r="AJ448" s="14"/>
      <c r="AK448" s="14"/>
      <c r="AL448" s="14"/>
      <c r="AM448" s="14"/>
      <c r="AN448" s="15">
        <f t="shared" si="92"/>
        <v>0</v>
      </c>
      <c r="AO448" s="16">
        <f>SUMIF(เตรียมส่วนผสม!$C:$C,'รับ-จ่าย ประจำวัน'!$B448,เตรียมส่วนผสม!H:H)+SUMIF(กวนไส้!$C:$C,'รับ-จ่าย ประจำวัน'!$B448,กวนไส้!H:H)+SUMIF(ผลิต1!$C:$C,'รับ-จ่าย ประจำวัน'!$B448,ผลิต1!H:H)+SUMIF(ผลิต2!$C:$C,'รับ-จ่าย ประจำวัน'!$B448,ผลิต2!H:H)+SUMIF(เส้นแต่งหน้าขนมเค้ก!$C:$C,'รับ-จ่าย ประจำวัน'!$B448,เส้นแต่งหน้าขนมเค้ก!H:H)+SUMIF(แพ็ค!$C:$C,'รับ-จ่าย ประจำวัน'!$B448,แพ็ค!H:H)+SUMIF(ธุรการ!$C:$C,'รับ-จ่าย ประจำวัน'!$B448,ธุรการ!H:H)+SUMIF(เส้นแต่งหน้าขนมปัง!$C:$C,'รับ-จ่าย ประจำวัน'!$B448,เส้นแต่งหน้าขนมปัง!H:H)+SUMIF('วางแผนBC,CJ'!$C:$C,'รับ-จ่าย ประจำวัน'!$B448,'วางแผนBC,CJ'!H:H)+SUMIF(RD!$C:$C,'รับ-จ่าย ประจำวัน'!$B448,RD!H:H)+SUMIF('FG,ออนไล,คัดแยก'!$C:$C,'รับ-จ่าย ประจำวัน'!$B448,'FG,ออนไล,คัดแยก'!H:H)</f>
        <v>0</v>
      </c>
      <c r="AP448" s="16">
        <f>SUMIF(เตรียมส่วนผสม!$C:$C,'รับ-จ่าย ประจำวัน'!$B448,เตรียมส่วนผสม!I:I)+SUMIF(กวนไส้!$C:$C,'รับ-จ่าย ประจำวัน'!$B448,กวนไส้!I:I)+SUMIF(ผลิต1!$C:$C,'รับ-จ่าย ประจำวัน'!$B448,ผลิต1!I:I)+SUMIF(ผลิต2!$C:$C,'รับ-จ่าย ประจำวัน'!$B448,ผลิต2!I:I)+SUMIF(เส้นแต่งหน้าขนมเค้ก!$C:$C,'รับ-จ่าย ประจำวัน'!$B448,เส้นแต่งหน้าขนมเค้ก!I:I)+SUMIF(แพ็ค!$C:$C,'รับ-จ่าย ประจำวัน'!$B448,แพ็ค!I:I)+SUMIF(ธุรการ!$C:$C,'รับ-จ่าย ประจำวัน'!$B448,ธุรการ!I:I)+SUMIF(เส้นแต่งหน้าขนมปัง!$C:$C,'รับ-จ่าย ประจำวัน'!$B448,เส้นแต่งหน้าขนมปัง!I:I)+SUMIF('วางแผนBC,CJ'!$C:$C,'รับ-จ่าย ประจำวัน'!$B448,'วางแผนBC,CJ'!I:I)+SUMIF(RD!$C:$C,'รับ-จ่าย ประจำวัน'!$B448,RD!I:I)+SUMIF('FG,ออนไล,คัดแยก'!$C:$C,'รับ-จ่าย ประจำวัน'!$B448,'FG,ออนไล,คัดแยก'!I:I)</f>
        <v>0</v>
      </c>
      <c r="AQ448" s="16">
        <f>SUMIF(เตรียมส่วนผสม!$C:$C,'รับ-จ่าย ประจำวัน'!$B448,เตรียมส่วนผสม!J:J)+SUMIF(กวนไส้!$C:$C,'รับ-จ่าย ประจำวัน'!$B448,กวนไส้!J:J)+SUMIF(ผลิต1!$C:$C,'รับ-จ่าย ประจำวัน'!$B448,ผลิต1!J:J)+SUMIF(ผลิต2!$C:$C,'รับ-จ่าย ประจำวัน'!$B448,ผลิต2!J:J)+SUMIF(เส้นแต่งหน้าขนมเค้ก!$C:$C,'รับ-จ่าย ประจำวัน'!$B448,เส้นแต่งหน้าขนมเค้ก!J:J)+SUMIF(แพ็ค!$C:$C,'รับ-จ่าย ประจำวัน'!$B448,แพ็ค!J:J)+SUMIF(ธุรการ!$C:$C,'รับ-จ่าย ประจำวัน'!$B448,ธุรการ!J:J)+SUMIF(เส้นแต่งหน้าขนมปัง!$C:$C,'รับ-จ่าย ประจำวัน'!$B448,เส้นแต่งหน้าขนมปัง!J:J)+SUMIF('วางแผนBC,CJ'!$C:$C,'รับ-จ่าย ประจำวัน'!$B448,'วางแผนBC,CJ'!J:J)+SUMIF(RD!$C:$C,'รับ-จ่าย ประจำวัน'!$B448,RD!J:J)+SUMIF('FG,ออนไล,คัดแยก'!$C:$C,'รับ-จ่าย ประจำวัน'!$B448,'FG,ออนไล,คัดแยก'!J:J)</f>
        <v>0</v>
      </c>
      <c r="AR448" s="16">
        <f>SUMIF(เตรียมส่วนผสม!$C:$C,'รับ-จ่าย ประจำวัน'!$B448,เตรียมส่วนผสม!K:K)+SUMIF(กวนไส้!$C:$C,'รับ-จ่าย ประจำวัน'!$B448,กวนไส้!K:K)+SUMIF(ผลิต1!$C:$C,'รับ-จ่าย ประจำวัน'!$B448,ผลิต1!K:K)+SUMIF(ผลิต2!$C:$C,'รับ-จ่าย ประจำวัน'!$B448,ผลิต2!K:K)+SUMIF(เส้นแต่งหน้าขนมเค้ก!$C:$C,'รับ-จ่าย ประจำวัน'!$B448,เส้นแต่งหน้าขนมเค้ก!K:K)+SUMIF(แพ็ค!$C:$C,'รับ-จ่าย ประจำวัน'!$B448,แพ็ค!K:K)+SUMIF(ธุรการ!$C:$C,'รับ-จ่าย ประจำวัน'!$B448,ธุรการ!K:K)+SUMIF(เส้นแต่งหน้าขนมปัง!$C:$C,'รับ-จ่าย ประจำวัน'!$B448,เส้นแต่งหน้าขนมปัง!K:K)+SUMIF('วางแผนBC,CJ'!$C:$C,'รับ-จ่าย ประจำวัน'!$B448,'วางแผนBC,CJ'!K:K)+SUMIF(RD!$C:$C,'รับ-จ่าย ประจำวัน'!$B448,RD!K:K)+SUMIF('FG,ออนไล,คัดแยก'!$C:$C,'รับ-จ่าย ประจำวัน'!$B448,'FG,ออนไล,คัดแยก'!K:K)</f>
        <v>0</v>
      </c>
      <c r="AS448" s="16">
        <f>SUMIF(เตรียมส่วนผสม!$C:$C,'รับ-จ่าย ประจำวัน'!$B448,เตรียมส่วนผสม!L:L)+SUMIF(กวนไส้!$C:$C,'รับ-จ่าย ประจำวัน'!$B448,กวนไส้!L:L)+SUMIF(ผลิต1!$C:$C,'รับ-จ่าย ประจำวัน'!$B448,ผลิต1!L:L)+SUMIF(ผลิต2!$C:$C,'รับ-จ่าย ประจำวัน'!$B448,ผลิต2!L:L)+SUMIF(เส้นแต่งหน้าขนมเค้ก!$C:$C,'รับ-จ่าย ประจำวัน'!$B448,เส้นแต่งหน้าขนมเค้ก!L:L)+SUMIF(แพ็ค!$C:$C,'รับ-จ่าย ประจำวัน'!$B448,แพ็ค!L:L)+SUMIF(ธุรการ!$C:$C,'รับ-จ่าย ประจำวัน'!$B448,ธุรการ!L:L)+SUMIF(เส้นแต่งหน้าขนมปัง!$C:$C,'รับ-จ่าย ประจำวัน'!$B448,เส้นแต่งหน้าขนมปัง!L:L)+SUMIF('วางแผนBC,CJ'!$C:$C,'รับ-จ่าย ประจำวัน'!$B448,'วางแผนBC,CJ'!L:L)+SUMIF(RD!$C:$C,'รับ-จ่าย ประจำวัน'!$B448,RD!L:L)+SUMIF('FG,ออนไล,คัดแยก'!$C:$C,'รับ-จ่าย ประจำวัน'!$B448,'FG,ออนไล,คัดแยก'!L:L)</f>
        <v>0</v>
      </c>
      <c r="AT448" s="16">
        <f>SUMIF(เตรียมส่วนผสม!$C:$C,'รับ-จ่าย ประจำวัน'!$B448,เตรียมส่วนผสม!M:M)+SUMIF(กวนไส้!$C:$C,'รับ-จ่าย ประจำวัน'!$B448,กวนไส้!M:M)+SUMIF(ผลิต1!$C:$C,'รับ-จ่าย ประจำวัน'!$B448,ผลิต1!M:M)+SUMIF(ผลิต2!$C:$C,'รับ-จ่าย ประจำวัน'!$B448,ผลิต2!M:M)+SUMIF(เส้นแต่งหน้าขนมเค้ก!$C:$C,'รับ-จ่าย ประจำวัน'!$B448,เส้นแต่งหน้าขนมเค้ก!M:M)+SUMIF(แพ็ค!$C:$C,'รับ-จ่าย ประจำวัน'!$B448,แพ็ค!M:M)+SUMIF(ธุรการ!$C:$C,'รับ-จ่าย ประจำวัน'!$B448,ธุรการ!M:M)+SUMIF(เส้นแต่งหน้าขนมปัง!$C:$C,'รับ-จ่าย ประจำวัน'!$B448,เส้นแต่งหน้าขนมปัง!M:M)+SUMIF('วางแผนBC,CJ'!$C:$C,'รับ-จ่าย ประจำวัน'!$B448,'วางแผนBC,CJ'!M:M)+SUMIF(RD!$C:$C,'รับ-จ่าย ประจำวัน'!$B448,RD!M:M)+SUMIF('FG,ออนไล,คัดแยก'!$C:$C,'รับ-จ่าย ประจำวัน'!$B448,'FG,ออนไล,คัดแยก'!M:M)</f>
        <v>0</v>
      </c>
      <c r="AU448" s="16">
        <f>SUMIF(เตรียมส่วนผสม!$C:$C,'รับ-จ่าย ประจำวัน'!$B448,เตรียมส่วนผสม!N:N)+SUMIF(กวนไส้!$C:$C,'รับ-จ่าย ประจำวัน'!$B448,กวนไส้!N:N)+SUMIF(ผลิต1!$C:$C,'รับ-จ่าย ประจำวัน'!$B448,ผลิต1!N:N)+SUMIF(ผลิต2!$C:$C,'รับ-จ่าย ประจำวัน'!$B448,ผลิต2!N:N)+SUMIF(เส้นแต่งหน้าขนมเค้ก!$C:$C,'รับ-จ่าย ประจำวัน'!$B448,เส้นแต่งหน้าขนมเค้ก!N:N)+SUMIF(แพ็ค!$C:$C,'รับ-จ่าย ประจำวัน'!$B448,แพ็ค!N:N)+SUMIF(ธุรการ!$C:$C,'รับ-จ่าย ประจำวัน'!$B448,ธุรการ!N:N)+SUMIF(เส้นแต่งหน้าขนมปัง!$C:$C,'รับ-จ่าย ประจำวัน'!$B448,เส้นแต่งหน้าขนมปัง!N:N)+SUMIF('วางแผนBC,CJ'!$C:$C,'รับ-จ่าย ประจำวัน'!$B448,'วางแผนBC,CJ'!N:N)+SUMIF(RD!$C:$C,'รับ-จ่าย ประจำวัน'!$B448,RD!N:N)+SUMIF('FG,ออนไล,คัดแยก'!$C:$C,'รับ-จ่าย ประจำวัน'!$B448,'FG,ออนไล,คัดแยก'!N:N)</f>
        <v>0</v>
      </c>
      <c r="AV448" s="16">
        <f>SUMIF(เตรียมส่วนผสม!$C:$C,'รับ-จ่าย ประจำวัน'!$B448,เตรียมส่วนผสม!O:O)+SUMIF(กวนไส้!$C:$C,'รับ-จ่าย ประจำวัน'!$B448,กวนไส้!O:O)+SUMIF(ผลิต1!$C:$C,'รับ-จ่าย ประจำวัน'!$B448,ผลิต1!O:O)+SUMIF(ผลิต2!$C:$C,'รับ-จ่าย ประจำวัน'!$B448,ผลิต2!O:O)+SUMIF(เส้นแต่งหน้าขนมเค้ก!$C:$C,'รับ-จ่าย ประจำวัน'!$B448,เส้นแต่งหน้าขนมเค้ก!O:O)+SUMIF(แพ็ค!$C:$C,'รับ-จ่าย ประจำวัน'!$B448,แพ็ค!O:O)+SUMIF(ธุรการ!$C:$C,'รับ-จ่าย ประจำวัน'!$B448,ธุรการ!O:O)+SUMIF(เส้นแต่งหน้าขนมปัง!$C:$C,'รับ-จ่าย ประจำวัน'!$B448,เส้นแต่งหน้าขนมปัง!O:O)+SUMIF('วางแผนBC,CJ'!$C:$C,'รับ-จ่าย ประจำวัน'!$B448,'วางแผนBC,CJ'!O:O)+SUMIF(RD!$C:$C,'รับ-จ่าย ประจำวัน'!$B448,RD!O:O)+SUMIF('FG,ออนไล,คัดแยก'!$C:$C,'รับ-จ่าย ประจำวัน'!$B448,'FG,ออนไล,คัดแยก'!O:O)</f>
        <v>0</v>
      </c>
      <c r="AW448" s="16">
        <f>SUMIF(เตรียมส่วนผสม!$C:$C,'รับ-จ่าย ประจำวัน'!$B448,เตรียมส่วนผสม!P:P)+SUMIF(กวนไส้!$C:$C,'รับ-จ่าย ประจำวัน'!$B448,กวนไส้!P:P)+SUMIF(ผลิต1!$C:$C,'รับ-จ่าย ประจำวัน'!$B448,ผลิต1!P:P)+SUMIF(ผลิต2!$C:$C,'รับ-จ่าย ประจำวัน'!$B448,ผลิต2!P:P)+SUMIF(เส้นแต่งหน้าขนมเค้ก!$C:$C,'รับ-จ่าย ประจำวัน'!$B448,เส้นแต่งหน้าขนมเค้ก!P:P)+SUMIF(แพ็ค!$C:$C,'รับ-จ่าย ประจำวัน'!$B448,แพ็ค!P:P)+SUMIF(ธุรการ!$C:$C,'รับ-จ่าย ประจำวัน'!$B448,ธุรการ!P:P)+SUMIF(เส้นแต่งหน้าขนมปัง!$C:$C,'รับ-จ่าย ประจำวัน'!$B448,เส้นแต่งหน้าขนมปัง!P:P)+SUMIF('วางแผนBC,CJ'!$C:$C,'รับ-จ่าย ประจำวัน'!$B448,'วางแผนBC,CJ'!P:P)+SUMIF(RD!$C:$C,'รับ-จ่าย ประจำวัน'!$B448,RD!P:P)+SUMIF('FG,ออนไล,คัดแยก'!$C:$C,'รับ-จ่าย ประจำวัน'!$B448,'FG,ออนไล,คัดแยก'!P:P)</f>
        <v>0</v>
      </c>
      <c r="AX448" s="16">
        <f>SUMIF(เตรียมส่วนผสม!$C:$C,'รับ-จ่าย ประจำวัน'!$B448,เตรียมส่วนผสม!Q:Q)+SUMIF(กวนไส้!$C:$C,'รับ-จ่าย ประจำวัน'!$B448,กวนไส้!Q:Q)+SUMIF(ผลิต1!$C:$C,'รับ-จ่าย ประจำวัน'!$B448,ผลิต1!Q:Q)+SUMIF(ผลิต2!$C:$C,'รับ-จ่าย ประจำวัน'!$B448,ผลิต2!Q:Q)+SUMIF(เส้นแต่งหน้าขนมเค้ก!$C:$C,'รับ-จ่าย ประจำวัน'!$B448,เส้นแต่งหน้าขนมเค้ก!Q:Q)+SUMIF(แพ็ค!$C:$C,'รับ-จ่าย ประจำวัน'!$B448,แพ็ค!Q:Q)+SUMIF(ธุรการ!$C:$C,'รับ-จ่าย ประจำวัน'!$B448,ธุรการ!Q:Q)+SUMIF(เส้นแต่งหน้าขนมปัง!$C:$C,'รับ-จ่าย ประจำวัน'!$B448,เส้นแต่งหน้าขนมปัง!Q:Q)+SUMIF('วางแผนBC,CJ'!$C:$C,'รับ-จ่าย ประจำวัน'!$B448,'วางแผนBC,CJ'!Q:Q)+SUMIF(RD!$C:$C,'รับ-จ่าย ประจำวัน'!$B448,RD!Q:Q)+SUMIF('FG,ออนไล,คัดแยก'!$C:$C,'รับ-จ่าย ประจำวัน'!$B448,'FG,ออนไล,คัดแยก'!Q:Q)</f>
        <v>0</v>
      </c>
      <c r="AY448" s="16">
        <f>SUMIF(เตรียมส่วนผสม!$C:$C,'รับ-จ่าย ประจำวัน'!$B448,เตรียมส่วนผสม!R:R)+SUMIF(กวนไส้!$C:$C,'รับ-จ่าย ประจำวัน'!$B448,กวนไส้!R:R)+SUMIF(ผลิต1!$C:$C,'รับ-จ่าย ประจำวัน'!$B448,ผลิต1!R:R)+SUMIF(ผลิต2!$C:$C,'รับ-จ่าย ประจำวัน'!$B448,ผลิต2!R:R)+SUMIF(เส้นแต่งหน้าขนมเค้ก!$C:$C,'รับ-จ่าย ประจำวัน'!$B448,เส้นแต่งหน้าขนมเค้ก!R:R)+SUMIF(แพ็ค!$C:$C,'รับ-จ่าย ประจำวัน'!$B448,แพ็ค!R:R)+SUMIF(ธุรการ!$C:$C,'รับ-จ่าย ประจำวัน'!$B448,ธุรการ!R:R)+SUMIF(เส้นแต่งหน้าขนมปัง!$C:$C,'รับ-จ่าย ประจำวัน'!$B448,เส้นแต่งหน้าขนมปัง!R:R)+SUMIF('วางแผนBC,CJ'!$C:$C,'รับ-จ่าย ประจำวัน'!$B448,'วางแผนBC,CJ'!R:R)+SUMIF(RD!$C:$C,'รับ-จ่าย ประจำวัน'!$B448,RD!R:R)+SUMIF('FG,ออนไล,คัดแยก'!$C:$C,'รับ-จ่าย ประจำวัน'!$B448,'FG,ออนไล,คัดแยก'!R:R)</f>
        <v>0</v>
      </c>
      <c r="AZ448" s="16">
        <f>SUMIF(เตรียมส่วนผสม!$C:$C,'รับ-จ่าย ประจำวัน'!$B448,เตรียมส่วนผสม!S:S)+SUMIF(กวนไส้!$C:$C,'รับ-จ่าย ประจำวัน'!$B448,กวนไส้!S:S)+SUMIF(ผลิต1!$C:$C,'รับ-จ่าย ประจำวัน'!$B448,ผลิต1!S:S)+SUMIF(ผลิต2!$C:$C,'รับ-จ่าย ประจำวัน'!$B448,ผลิต2!S:S)+SUMIF(เส้นแต่งหน้าขนมเค้ก!$C:$C,'รับ-จ่าย ประจำวัน'!$B448,เส้นแต่งหน้าขนมเค้ก!S:S)+SUMIF(แพ็ค!$C:$C,'รับ-จ่าย ประจำวัน'!$B448,แพ็ค!S:S)+SUMIF(ธุรการ!$C:$C,'รับ-จ่าย ประจำวัน'!$B448,ธุรการ!S:S)+SUMIF(เส้นแต่งหน้าขนมปัง!$C:$C,'รับ-จ่าย ประจำวัน'!$B448,เส้นแต่งหน้าขนมปัง!S:S)+SUMIF('วางแผนBC,CJ'!$C:$C,'รับ-จ่าย ประจำวัน'!$B448,'วางแผนBC,CJ'!S:S)+SUMIF(RD!$C:$C,'รับ-จ่าย ประจำวัน'!$B448,RD!S:S)+SUMIF('FG,ออนไล,คัดแยก'!$C:$C,'รับ-จ่าย ประจำวัน'!$B448,'FG,ออนไล,คัดแยก'!S:S)</f>
        <v>0</v>
      </c>
      <c r="BA448" s="16">
        <f>SUMIF(เตรียมส่วนผสม!$C:$C,'รับ-จ่าย ประจำวัน'!$B448,เตรียมส่วนผสม!T:T)+SUMIF(กวนไส้!$C:$C,'รับ-จ่าย ประจำวัน'!$B448,กวนไส้!T:T)+SUMIF(ผลิต1!$C:$C,'รับ-จ่าย ประจำวัน'!$B448,ผลิต1!T:T)+SUMIF(ผลิต2!$C:$C,'รับ-จ่าย ประจำวัน'!$B448,ผลิต2!T:T)+SUMIF(เส้นแต่งหน้าขนมเค้ก!$C:$C,'รับ-จ่าย ประจำวัน'!$B448,เส้นแต่งหน้าขนมเค้ก!T:T)+SUMIF(แพ็ค!$C:$C,'รับ-จ่าย ประจำวัน'!$B448,แพ็ค!T:T)+SUMIF(ธุรการ!$C:$C,'รับ-จ่าย ประจำวัน'!$B448,ธุรการ!T:T)+SUMIF(เส้นแต่งหน้าขนมปัง!$C:$C,'รับ-จ่าย ประจำวัน'!$B448,เส้นแต่งหน้าขนมปัง!T:T)+SUMIF('วางแผนBC,CJ'!$C:$C,'รับ-จ่าย ประจำวัน'!$B448,'วางแผนBC,CJ'!T:T)+SUMIF(RD!$C:$C,'รับ-จ่าย ประจำวัน'!$B448,RD!T:T)+SUMIF('FG,ออนไล,คัดแยก'!$C:$C,'รับ-จ่าย ประจำวัน'!$B448,'FG,ออนไล,คัดแยก'!T:T)</f>
        <v>0</v>
      </c>
      <c r="BB448" s="16">
        <f>SUMIF(เตรียมส่วนผสม!$C:$C,'รับ-จ่าย ประจำวัน'!$B448,เตรียมส่วนผสม!U:U)+SUMIF(กวนไส้!$C:$C,'รับ-จ่าย ประจำวัน'!$B448,กวนไส้!U:U)+SUMIF(ผลิต1!$C:$C,'รับ-จ่าย ประจำวัน'!$B448,ผลิต1!U:U)+SUMIF(ผลิต2!$C:$C,'รับ-จ่าย ประจำวัน'!$B448,ผลิต2!U:U)+SUMIF(เส้นแต่งหน้าขนมเค้ก!$C:$C,'รับ-จ่าย ประจำวัน'!$B448,เส้นแต่งหน้าขนมเค้ก!U:U)+SUMIF(แพ็ค!$C:$C,'รับ-จ่าย ประจำวัน'!$B448,แพ็ค!U:U)+SUMIF(ธุรการ!$C:$C,'รับ-จ่าย ประจำวัน'!$B448,ธุรการ!U:U)+SUMIF(เส้นแต่งหน้าขนมปัง!$C:$C,'รับ-จ่าย ประจำวัน'!$B448,เส้นแต่งหน้าขนมปัง!U:U)+SUMIF('วางแผนBC,CJ'!$C:$C,'รับ-จ่าย ประจำวัน'!$B448,'วางแผนBC,CJ'!U:U)+SUMIF(RD!$C:$C,'รับ-จ่าย ประจำวัน'!$B448,RD!U:U)+SUMIF('FG,ออนไล,คัดแยก'!$C:$C,'รับ-จ่าย ประจำวัน'!$B448,'FG,ออนไล,คัดแยก'!U:U)</f>
        <v>0</v>
      </c>
      <c r="BC448" s="16">
        <f>SUMIF(เตรียมส่วนผสม!$C:$C,'รับ-จ่าย ประจำวัน'!$B448,เตรียมส่วนผสม!V:V)+SUMIF(กวนไส้!$C:$C,'รับ-จ่าย ประจำวัน'!$B448,กวนไส้!V:V)+SUMIF(ผลิต1!$C:$C,'รับ-จ่าย ประจำวัน'!$B448,ผลิต1!V:V)+SUMIF(ผลิต2!$C:$C,'รับ-จ่าย ประจำวัน'!$B448,ผลิต2!V:V)+SUMIF(เส้นแต่งหน้าขนมเค้ก!$C:$C,'รับ-จ่าย ประจำวัน'!$B448,เส้นแต่งหน้าขนมเค้ก!V:V)+SUMIF(แพ็ค!$C:$C,'รับ-จ่าย ประจำวัน'!$B448,แพ็ค!V:V)+SUMIF(ธุรการ!$C:$C,'รับ-จ่าย ประจำวัน'!$B448,ธุรการ!V:V)+SUMIF(เส้นแต่งหน้าขนมปัง!$C:$C,'รับ-จ่าย ประจำวัน'!$B448,เส้นแต่งหน้าขนมปัง!V:V)+SUMIF('วางแผนBC,CJ'!$C:$C,'รับ-จ่าย ประจำวัน'!$B448,'วางแผนBC,CJ'!V:V)+SUMIF(RD!$C:$C,'รับ-จ่าย ประจำวัน'!$B448,RD!V:V)+SUMIF('FG,ออนไล,คัดแยก'!$C:$C,'รับ-จ่าย ประจำวัน'!$B448,'FG,ออนไล,คัดแยก'!V:V)</f>
        <v>0</v>
      </c>
      <c r="BD448" s="16">
        <f>SUMIF(เตรียมส่วนผสม!$C:$C,'รับ-จ่าย ประจำวัน'!$B448,เตรียมส่วนผสม!W:W)+SUMIF(กวนไส้!$C:$C,'รับ-จ่าย ประจำวัน'!$B448,กวนไส้!W:W)+SUMIF(ผลิต1!$C:$C,'รับ-จ่าย ประจำวัน'!$B448,ผลิต1!W:W)+SUMIF(ผลิต2!$C:$C,'รับ-จ่าย ประจำวัน'!$B448,ผลิต2!W:W)+SUMIF(เส้นแต่งหน้าขนมเค้ก!$C:$C,'รับ-จ่าย ประจำวัน'!$B448,เส้นแต่งหน้าขนมเค้ก!W:W)+SUMIF(แพ็ค!$C:$C,'รับ-จ่าย ประจำวัน'!$B448,แพ็ค!W:W)+SUMIF(ธุรการ!$C:$C,'รับ-จ่าย ประจำวัน'!$B448,ธุรการ!W:W)+SUMIF(เส้นแต่งหน้าขนมปัง!$C:$C,'รับ-จ่าย ประจำวัน'!$B448,เส้นแต่งหน้าขนมปัง!W:W)+SUMIF('วางแผนBC,CJ'!$C:$C,'รับ-จ่าย ประจำวัน'!$B448,'วางแผนBC,CJ'!W:W)+SUMIF(RD!$C:$C,'รับ-จ่าย ประจำวัน'!$B448,RD!W:W)+SUMIF('FG,ออนไล,คัดแยก'!$C:$C,'รับ-จ่าย ประจำวัน'!$B448,'FG,ออนไล,คัดแยก'!W:W)</f>
        <v>0</v>
      </c>
      <c r="BE448" s="16">
        <f>SUMIF(เตรียมส่วนผสม!$C:$C,'รับ-จ่าย ประจำวัน'!$B448,เตรียมส่วนผสม!X:X)+SUMIF(กวนไส้!$C:$C,'รับ-จ่าย ประจำวัน'!$B448,กวนไส้!X:X)+SUMIF(ผลิต1!$C:$C,'รับ-จ่าย ประจำวัน'!$B448,ผลิต1!X:X)+SUMIF(ผลิต2!$C:$C,'รับ-จ่าย ประจำวัน'!$B448,ผลิต2!X:X)+SUMIF(เส้นแต่งหน้าขนมเค้ก!$C:$C,'รับ-จ่าย ประจำวัน'!$B448,เส้นแต่งหน้าขนมเค้ก!X:X)+SUMIF(แพ็ค!$C:$C,'รับ-จ่าย ประจำวัน'!$B448,แพ็ค!X:X)+SUMIF(ธุรการ!$C:$C,'รับ-จ่าย ประจำวัน'!$B448,ธุรการ!X:X)+SUMIF(เส้นแต่งหน้าขนมปัง!$C:$C,'รับ-จ่าย ประจำวัน'!$B448,เส้นแต่งหน้าขนมปัง!X:X)+SUMIF('วางแผนBC,CJ'!$C:$C,'รับ-จ่าย ประจำวัน'!$B448,'วางแผนBC,CJ'!X:X)+SUMIF(RD!$C:$C,'รับ-จ่าย ประจำวัน'!$B448,RD!X:X)+SUMIF('FG,ออนไล,คัดแยก'!$C:$C,'รับ-จ่าย ประจำวัน'!$B448,'FG,ออนไล,คัดแยก'!X:X)</f>
        <v>0</v>
      </c>
      <c r="BF448" s="16">
        <f>SUMIF(เตรียมส่วนผสม!$C:$C,'รับ-จ่าย ประจำวัน'!$B448,เตรียมส่วนผสม!Y:Y)+SUMIF(กวนไส้!$C:$C,'รับ-จ่าย ประจำวัน'!$B448,กวนไส้!Y:Y)+SUMIF(ผลิต1!$C:$C,'รับ-จ่าย ประจำวัน'!$B448,ผลิต1!Y:Y)+SUMIF(ผลิต2!$C:$C,'รับ-จ่าย ประจำวัน'!$B448,ผลิต2!Y:Y)+SUMIF(เส้นแต่งหน้าขนมเค้ก!$C:$C,'รับ-จ่าย ประจำวัน'!$B448,เส้นแต่งหน้าขนมเค้ก!Y:Y)+SUMIF(แพ็ค!$C:$C,'รับ-จ่าย ประจำวัน'!$B448,แพ็ค!Y:Y)+SUMIF(ธุรการ!$C:$C,'รับ-จ่าย ประจำวัน'!$B448,ธุรการ!Y:Y)+SUMIF(เส้นแต่งหน้าขนมปัง!$C:$C,'รับ-จ่าย ประจำวัน'!$B448,เส้นแต่งหน้าขนมปัง!Y:Y)+SUMIF('วางแผนBC,CJ'!$C:$C,'รับ-จ่าย ประจำวัน'!$B448,'วางแผนBC,CJ'!Y:Y)+SUMIF(RD!$C:$C,'รับ-จ่าย ประจำวัน'!$B448,RD!Y:Y)+SUMIF('FG,ออนไล,คัดแยก'!$C:$C,'รับ-จ่าย ประจำวัน'!$B448,'FG,ออนไล,คัดแยก'!Y:Y)</f>
        <v>0</v>
      </c>
      <c r="BG448" s="16">
        <f>SUMIF(เตรียมส่วนผสม!$C:$C,'รับ-จ่าย ประจำวัน'!$B448,เตรียมส่วนผสม!Z:Z)+SUMIF(กวนไส้!$C:$C,'รับ-จ่าย ประจำวัน'!$B448,กวนไส้!Z:Z)+SUMIF(ผลิต1!$C:$C,'รับ-จ่าย ประจำวัน'!$B448,ผลิต1!Z:Z)+SUMIF(ผลิต2!$C:$C,'รับ-จ่าย ประจำวัน'!$B448,ผลิต2!Z:Z)+SUMIF(เส้นแต่งหน้าขนมเค้ก!$C:$C,'รับ-จ่าย ประจำวัน'!$B448,เส้นแต่งหน้าขนมเค้ก!Z:Z)+SUMIF(แพ็ค!$C:$C,'รับ-จ่าย ประจำวัน'!$B448,แพ็ค!Z:Z)+SUMIF(ธุรการ!$C:$C,'รับ-จ่าย ประจำวัน'!$B448,ธุรการ!Z:Z)+SUMIF(เส้นแต่งหน้าขนมปัง!$C:$C,'รับ-จ่าย ประจำวัน'!$B448,เส้นแต่งหน้าขนมปัง!Z:Z)+SUMIF('วางแผนBC,CJ'!$C:$C,'รับ-จ่าย ประจำวัน'!$B448,'วางแผนBC,CJ'!Z:Z)+SUMIF(RD!$C:$C,'รับ-จ่าย ประจำวัน'!$B448,RD!Z:Z)+SUMIF('FG,ออนไล,คัดแยก'!$C:$C,'รับ-จ่าย ประจำวัน'!$B448,'FG,ออนไล,คัดแยก'!Z:Z)</f>
        <v>0</v>
      </c>
      <c r="BH448" s="16">
        <f>SUMIF(เตรียมส่วนผสม!$C:$C,'รับ-จ่าย ประจำวัน'!$B448,เตรียมส่วนผสม!AA:AA)+SUMIF(กวนไส้!$C:$C,'รับ-จ่าย ประจำวัน'!$B448,กวนไส้!AA:AA)+SUMIF(ผลิต1!$C:$C,'รับ-จ่าย ประจำวัน'!$B448,ผลิต1!AA:AA)+SUMIF(ผลิต2!$C:$C,'รับ-จ่าย ประจำวัน'!$B448,ผลิต2!AA:AA)+SUMIF(เส้นแต่งหน้าขนมเค้ก!$C:$C,'รับ-จ่าย ประจำวัน'!$B448,เส้นแต่งหน้าขนมเค้ก!AA:AA)+SUMIF(แพ็ค!$C:$C,'รับ-จ่าย ประจำวัน'!$B448,แพ็ค!AA:AA)+SUMIF(ธุรการ!$C:$C,'รับ-จ่าย ประจำวัน'!$B448,ธุรการ!AA:AA)+SUMIF(เส้นแต่งหน้าขนมปัง!$C:$C,'รับ-จ่าย ประจำวัน'!$B448,เส้นแต่งหน้าขนมปัง!AA:AA)+SUMIF('วางแผนBC,CJ'!$C:$C,'รับ-จ่าย ประจำวัน'!$B448,'วางแผนBC,CJ'!AA:AA)+SUMIF(RD!$C:$C,'รับ-จ่าย ประจำวัน'!$B448,RD!AA:AA)+SUMIF('FG,ออนไล,คัดแยก'!$C:$C,'รับ-จ่าย ประจำวัน'!$B448,'FG,ออนไล,คัดแยก'!AA:AA)</f>
        <v>0</v>
      </c>
      <c r="BI448" s="16">
        <f>SUMIF(เตรียมส่วนผสม!$C:$C,'รับ-จ่าย ประจำวัน'!$B448,เตรียมส่วนผสม!AB:AB)+SUMIF(กวนไส้!$C:$C,'รับ-จ่าย ประจำวัน'!$B448,กวนไส้!AB:AB)+SUMIF(ผลิต1!$C:$C,'รับ-จ่าย ประจำวัน'!$B448,ผลิต1!AB:AB)+SUMIF(ผลิต2!$C:$C,'รับ-จ่าย ประจำวัน'!$B448,ผลิต2!AB:AB)+SUMIF(เส้นแต่งหน้าขนมเค้ก!$C:$C,'รับ-จ่าย ประจำวัน'!$B448,เส้นแต่งหน้าขนมเค้ก!AB:AB)+SUMIF(แพ็ค!$C:$C,'รับ-จ่าย ประจำวัน'!$B448,แพ็ค!AB:AB)+SUMIF(ธุรการ!$C:$C,'รับ-จ่าย ประจำวัน'!$B448,ธุรการ!AB:AB)+SUMIF(เส้นแต่งหน้าขนมปัง!$C:$C,'รับ-จ่าย ประจำวัน'!$B448,เส้นแต่งหน้าขนมปัง!AB:AB)+SUMIF('วางแผนBC,CJ'!$C:$C,'รับ-จ่าย ประจำวัน'!$B448,'วางแผนBC,CJ'!AB:AB)+SUMIF(RD!$C:$C,'รับ-จ่าย ประจำวัน'!$B448,RD!AB:AB)+SUMIF('FG,ออนไล,คัดแยก'!$C:$C,'รับ-จ่าย ประจำวัน'!$B448,'FG,ออนไล,คัดแยก'!AB:AB)</f>
        <v>0</v>
      </c>
      <c r="BJ448" s="16">
        <f>SUMIF(เตรียมส่วนผสม!$C:$C,'รับ-จ่าย ประจำวัน'!$B448,เตรียมส่วนผสม!AC:AC)+SUMIF(กวนไส้!$C:$C,'รับ-จ่าย ประจำวัน'!$B448,กวนไส้!AC:AC)+SUMIF(ผลิต1!$C:$C,'รับ-จ่าย ประจำวัน'!$B448,ผลิต1!AC:AC)+SUMIF(ผลิต2!$C:$C,'รับ-จ่าย ประจำวัน'!$B448,ผลิต2!AC:AC)+SUMIF(เส้นแต่งหน้าขนมเค้ก!$C:$C,'รับ-จ่าย ประจำวัน'!$B448,เส้นแต่งหน้าขนมเค้ก!AC:AC)+SUMIF(แพ็ค!$C:$C,'รับ-จ่าย ประจำวัน'!$B448,แพ็ค!AC:AC)+SUMIF(ธุรการ!$C:$C,'รับ-จ่าย ประจำวัน'!$B448,ธุรการ!AC:AC)+SUMIF(เส้นแต่งหน้าขนมปัง!$C:$C,'รับ-จ่าย ประจำวัน'!$B448,เส้นแต่งหน้าขนมปัง!AC:AC)+SUMIF('วางแผนBC,CJ'!$C:$C,'รับ-จ่าย ประจำวัน'!$B448,'วางแผนBC,CJ'!AC:AC)+SUMIF(RD!$C:$C,'รับ-จ่าย ประจำวัน'!$B448,RD!AC:AC)+SUMIF('FG,ออนไล,คัดแยก'!$C:$C,'รับ-จ่าย ประจำวัน'!$B448,'FG,ออนไล,คัดแยก'!AC:AC)</f>
        <v>0</v>
      </c>
      <c r="BK448" s="16">
        <f>SUMIF(เตรียมส่วนผสม!$C:$C,'รับ-จ่าย ประจำวัน'!$B448,เตรียมส่วนผสม!AD:AD)+SUMIF(กวนไส้!$C:$C,'รับ-จ่าย ประจำวัน'!$B448,กวนไส้!AD:AD)+SUMIF(ผลิต1!$C:$C,'รับ-จ่าย ประจำวัน'!$B448,ผลิต1!AD:AD)+SUMIF(ผลิต2!$C:$C,'รับ-จ่าย ประจำวัน'!$B448,ผลิต2!AD:AD)+SUMIF(เส้นแต่งหน้าขนมเค้ก!$C:$C,'รับ-จ่าย ประจำวัน'!$B448,เส้นแต่งหน้าขนมเค้ก!AD:AD)+SUMIF(แพ็ค!$C:$C,'รับ-จ่าย ประจำวัน'!$B448,แพ็ค!AD:AD)+SUMIF(ธุรการ!$C:$C,'รับ-จ่าย ประจำวัน'!$B448,ธุรการ!AD:AD)+SUMIF(เส้นแต่งหน้าขนมปัง!$C:$C,'รับ-จ่าย ประจำวัน'!$B448,เส้นแต่งหน้าขนมปัง!AD:AD)+SUMIF('วางแผนBC,CJ'!$C:$C,'รับ-จ่าย ประจำวัน'!$B448,'วางแผนBC,CJ'!AD:AD)+SUMIF(RD!$C:$C,'รับ-จ่าย ประจำวัน'!$B448,RD!AD:AD)+SUMIF('FG,ออนไล,คัดแยก'!$C:$C,'รับ-จ่าย ประจำวัน'!$B448,'FG,ออนไล,คัดแยก'!AD:AD)</f>
        <v>0</v>
      </c>
      <c r="BL448" s="16">
        <f>SUMIF(เตรียมส่วนผสม!$C:$C,'รับ-จ่าย ประจำวัน'!$B448,เตรียมส่วนผสม!AE:AE)+SUMIF(กวนไส้!$C:$C,'รับ-จ่าย ประจำวัน'!$B448,กวนไส้!AE:AE)+SUMIF(ผลิต1!$C:$C,'รับ-จ่าย ประจำวัน'!$B448,ผลิต1!AE:AE)+SUMIF(ผลิต2!$C:$C,'รับ-จ่าย ประจำวัน'!$B448,ผลิต2!AE:AE)+SUMIF(เส้นแต่งหน้าขนมเค้ก!$C:$C,'รับ-จ่าย ประจำวัน'!$B448,เส้นแต่งหน้าขนมเค้ก!AE:AE)+SUMIF(แพ็ค!$C:$C,'รับ-จ่าย ประจำวัน'!$B448,แพ็ค!AE:AE)+SUMIF(ธุรการ!$C:$C,'รับ-จ่าย ประจำวัน'!$B448,ธุรการ!AE:AE)+SUMIF(เส้นแต่งหน้าขนมปัง!$C:$C,'รับ-จ่าย ประจำวัน'!$B448,เส้นแต่งหน้าขนมปัง!AE:AE)+SUMIF('วางแผนBC,CJ'!$C:$C,'รับ-จ่าย ประจำวัน'!$B448,'วางแผนBC,CJ'!AE:AE)+SUMIF(RD!$C:$C,'รับ-จ่าย ประจำวัน'!$B448,RD!AE:AE)+SUMIF('FG,ออนไล,คัดแยก'!$C:$C,'รับ-จ่าย ประจำวัน'!$B448,'FG,ออนไล,คัดแยก'!AE:AE)</f>
        <v>0</v>
      </c>
      <c r="BM448" s="16">
        <f>SUMIF(เตรียมส่วนผสม!$C:$C,'รับ-จ่าย ประจำวัน'!$B448,เตรียมส่วนผสม!AF:AF)+SUMIF(กวนไส้!$C:$C,'รับ-จ่าย ประจำวัน'!$B448,กวนไส้!AF:AF)+SUMIF(ผลิต1!$C:$C,'รับ-จ่าย ประจำวัน'!$B448,ผลิต1!AF:AF)+SUMIF(ผลิต2!$C:$C,'รับ-จ่าย ประจำวัน'!$B448,ผลิต2!AF:AF)+SUMIF(เส้นแต่งหน้าขนมเค้ก!$C:$C,'รับ-จ่าย ประจำวัน'!$B448,เส้นแต่งหน้าขนมเค้ก!AF:AF)+SUMIF(แพ็ค!$C:$C,'รับ-จ่าย ประจำวัน'!$B448,แพ็ค!AF:AF)+SUMIF(ธุรการ!$C:$C,'รับ-จ่าย ประจำวัน'!$B448,ธุรการ!AF:AF)+SUMIF(เส้นแต่งหน้าขนมปัง!$C:$C,'รับ-จ่าย ประจำวัน'!$B448,เส้นแต่งหน้าขนมปัง!AF:AF)+SUMIF('วางแผนBC,CJ'!$C:$C,'รับ-จ่าย ประจำวัน'!$B448,'วางแผนBC,CJ'!AF:AF)+SUMIF(RD!$C:$C,'รับ-จ่าย ประจำวัน'!$B448,RD!AF:AF)+SUMIF('FG,ออนไล,คัดแยก'!$C:$C,'รับ-จ่าย ประจำวัน'!$B448,'FG,ออนไล,คัดแยก'!AF:AF)</f>
        <v>0</v>
      </c>
      <c r="BN448" s="16">
        <f>SUMIF(เตรียมส่วนผสม!$C:$C,'รับ-จ่าย ประจำวัน'!$B448,เตรียมส่วนผสม!AG:AG)+SUMIF(กวนไส้!$C:$C,'รับ-จ่าย ประจำวัน'!$B448,กวนไส้!AG:AG)+SUMIF(ผลิต1!$C:$C,'รับ-จ่าย ประจำวัน'!$B448,ผลิต1!AG:AG)+SUMIF(ผลิต2!$C:$C,'รับ-จ่าย ประจำวัน'!$B448,ผลิต2!AG:AG)+SUMIF(เส้นแต่งหน้าขนมเค้ก!$C:$C,'รับ-จ่าย ประจำวัน'!$B448,เส้นแต่งหน้าขนมเค้ก!AG:AG)+SUMIF(แพ็ค!$C:$C,'รับ-จ่าย ประจำวัน'!$B448,แพ็ค!AG:AG)+SUMIF(ธุรการ!$C:$C,'รับ-จ่าย ประจำวัน'!$B448,ธุรการ!AG:AG)+SUMIF(เส้นแต่งหน้าขนมปัง!$C:$C,'รับ-จ่าย ประจำวัน'!$B448,เส้นแต่งหน้าขนมปัง!AG:AG)+SUMIF('วางแผนBC,CJ'!$C:$C,'รับ-จ่าย ประจำวัน'!$B448,'วางแผนBC,CJ'!AG:AG)+SUMIF(RD!$C:$C,'รับ-จ่าย ประจำวัน'!$B448,RD!AG:AG)+SUMIF('FG,ออนไล,คัดแยก'!$C:$C,'รับ-จ่าย ประจำวัน'!$B448,'FG,ออนไล,คัดแยก'!AG:AG)</f>
        <v>0</v>
      </c>
      <c r="BO448" s="16">
        <f>SUMIF(เตรียมส่วนผสม!$C:$C,'รับ-จ่าย ประจำวัน'!$B448,เตรียมส่วนผสม!AH:AH)+SUMIF(กวนไส้!$C:$C,'รับ-จ่าย ประจำวัน'!$B448,กวนไส้!AH:AH)+SUMIF(ผลิต1!$C:$C,'รับ-จ่าย ประจำวัน'!$B448,ผลิต1!AH:AH)+SUMIF(ผลิต2!$C:$C,'รับ-จ่าย ประจำวัน'!$B448,ผลิต2!AH:AH)+SUMIF(เส้นแต่งหน้าขนมเค้ก!$C:$C,'รับ-จ่าย ประจำวัน'!$B448,เส้นแต่งหน้าขนมเค้ก!AH:AH)+SUMIF(แพ็ค!$C:$C,'รับ-จ่าย ประจำวัน'!$B448,แพ็ค!AH:AH)+SUMIF(ธุรการ!$C:$C,'รับ-จ่าย ประจำวัน'!$B448,ธุรการ!AH:AH)+SUMIF(เส้นแต่งหน้าขนมปัง!$C:$C,'รับ-จ่าย ประจำวัน'!$B448,เส้นแต่งหน้าขนมปัง!AH:AH)+SUMIF('วางแผนBC,CJ'!$C:$C,'รับ-จ่าย ประจำวัน'!$B448,'วางแผนBC,CJ'!AH:AH)+SUMIF(RD!$C:$C,'รับ-จ่าย ประจำวัน'!$B448,RD!AH:AH)+SUMIF('FG,ออนไล,คัดแยก'!$C:$C,'รับ-จ่าย ประจำวัน'!$B448,'FG,ออนไล,คัดแยก'!AH:AH)</f>
        <v>0</v>
      </c>
      <c r="BP448" s="16">
        <f>SUMIF(เตรียมส่วนผสม!$C:$C,'รับ-จ่าย ประจำวัน'!$B448,เตรียมส่วนผสม!AI:AI)+SUMIF(กวนไส้!$C:$C,'รับ-จ่าย ประจำวัน'!$B448,กวนไส้!AI:AI)+SUMIF(ผลิต1!$C:$C,'รับ-จ่าย ประจำวัน'!$B448,ผลิต1!AI:AI)+SUMIF(ผลิต2!$C:$C,'รับ-จ่าย ประจำวัน'!$B448,ผลิต2!AI:AI)+SUMIF(เส้นแต่งหน้าขนมเค้ก!$C:$C,'รับ-จ่าย ประจำวัน'!$B448,เส้นแต่งหน้าขนมเค้ก!AI:AI)+SUMIF(แพ็ค!$C:$C,'รับ-จ่าย ประจำวัน'!$B448,แพ็ค!AI:AI)+SUMIF(ธุรการ!$C:$C,'รับ-จ่าย ประจำวัน'!$B448,ธุรการ!AI:AI)+SUMIF(เส้นแต่งหน้าขนมปัง!$C:$C,'รับ-จ่าย ประจำวัน'!$B448,เส้นแต่งหน้าขนมปัง!AI:AI)+SUMIF('วางแผนBC,CJ'!$C:$C,'รับ-จ่าย ประจำวัน'!$B448,'วางแผนBC,CJ'!AI:AI)+SUMIF(RD!$C:$C,'รับ-จ่าย ประจำวัน'!$B448,RD!AI:AI)+SUMIF('FG,ออนไล,คัดแยก'!$C:$C,'รับ-จ่าย ประจำวัน'!$B448,'FG,ออนไล,คัดแยก'!AI:AI)</f>
        <v>0</v>
      </c>
      <c r="BQ448" s="16">
        <f>SUMIF(เตรียมส่วนผสม!$C:$C,'รับ-จ่าย ประจำวัน'!$B448,เตรียมส่วนผสม!AJ:AJ)+SUMIF(กวนไส้!$C:$C,'รับ-จ่าย ประจำวัน'!$B448,กวนไส้!AJ:AJ)+SUMIF(ผลิต1!$C:$C,'รับ-จ่าย ประจำวัน'!$B448,ผลิต1!AJ:AJ)+SUMIF(ผลิต2!$C:$C,'รับ-จ่าย ประจำวัน'!$B448,ผลิต2!AJ:AJ)+SUMIF(เส้นแต่งหน้าขนมเค้ก!$C:$C,'รับ-จ่าย ประจำวัน'!$B448,เส้นแต่งหน้าขนมเค้ก!AJ:AJ)+SUMIF(แพ็ค!$C:$C,'รับ-จ่าย ประจำวัน'!$B448,แพ็ค!AJ:AJ)+SUMIF(ธุรการ!$C:$C,'รับ-จ่าย ประจำวัน'!$B448,ธุรการ!AJ:AJ)+SUMIF(เส้นแต่งหน้าขนมปัง!$C:$C,'รับ-จ่าย ประจำวัน'!$B448,เส้นแต่งหน้าขนมปัง!AJ:AJ)+SUMIF('วางแผนBC,CJ'!$C:$C,'รับ-จ่าย ประจำวัน'!$B448,'วางแผนBC,CJ'!AJ:AJ)+SUMIF(RD!$C:$C,'รับ-จ่าย ประจำวัน'!$B448,RD!AJ:AJ)+SUMIF('FG,ออนไล,คัดแยก'!$C:$C,'รับ-จ่าย ประจำวัน'!$B448,'FG,ออนไล,คัดแยก'!AJ:AJ)</f>
        <v>0</v>
      </c>
      <c r="BR448" s="16">
        <f>SUMIF(เตรียมส่วนผสม!$C:$C,'รับ-จ่าย ประจำวัน'!$B448,เตรียมส่วนผสม!AK:AK)+SUMIF(กวนไส้!$C:$C,'รับ-จ่าย ประจำวัน'!$B448,กวนไส้!AK:AK)+SUMIF(ผลิต1!$C:$C,'รับ-จ่าย ประจำวัน'!$B448,ผลิต1!AK:AK)+SUMIF(ผลิต2!$C:$C,'รับ-จ่าย ประจำวัน'!$B448,ผลิต2!AK:AK)+SUMIF(เส้นแต่งหน้าขนมเค้ก!$C:$C,'รับ-จ่าย ประจำวัน'!$B448,เส้นแต่งหน้าขนมเค้ก!AK:AK)+SUMIF(แพ็ค!$C:$C,'รับ-จ่าย ประจำวัน'!$B448,แพ็ค!AK:AK)+SUMIF(ธุรการ!$C:$C,'รับ-จ่าย ประจำวัน'!$B448,ธุรการ!AK:AK)+SUMIF(เส้นแต่งหน้าขนมปัง!$C:$C,'รับ-จ่าย ประจำวัน'!$B448,เส้นแต่งหน้าขนมปัง!AK:AK)+SUMIF('วางแผนBC,CJ'!$C:$C,'รับ-จ่าย ประจำวัน'!$B448,'วางแผนBC,CJ'!AK:AK)+SUMIF(RD!$C:$C,'รับ-จ่าย ประจำวัน'!$B448,RD!AK:AK)+SUMIF('FG,ออนไล,คัดแยก'!$C:$C,'รับ-จ่าย ประจำวัน'!$B448,'FG,ออนไล,คัดแยก'!AK:AK)</f>
        <v>0</v>
      </c>
      <c r="BS448" s="16">
        <f>SUMIF(เตรียมส่วนผสม!$C:$C,'รับ-จ่าย ประจำวัน'!$B448,เตรียมส่วนผสม!AL:AL)+SUMIF(กวนไส้!$C:$C,'รับ-จ่าย ประจำวัน'!$B448,กวนไส้!AL:AL)+SUMIF(ผลิต1!$C:$C,'รับ-จ่าย ประจำวัน'!$B448,ผลิต1!AL:AL)+SUMIF(ผลิต2!$C:$C,'รับ-จ่าย ประจำวัน'!$B448,ผลิต2!AL:AL)+SUMIF(เส้นแต่งหน้าขนมเค้ก!$C:$C,'รับ-จ่าย ประจำวัน'!$B448,เส้นแต่งหน้าขนมเค้ก!AL:AL)+SUMIF(แพ็ค!$C:$C,'รับ-จ่าย ประจำวัน'!$B448,แพ็ค!AL:AL)+SUMIF(ธุรการ!$C:$C,'รับ-จ่าย ประจำวัน'!$B448,ธุรการ!AL:AL)+SUMIF(เส้นแต่งหน้าขนมปัง!$C:$C,'รับ-จ่าย ประจำวัน'!$B448,เส้นแต่งหน้าขนมปัง!AL:AL)+SUMIF('วางแผนBC,CJ'!$C:$C,'รับ-จ่าย ประจำวัน'!$B448,'วางแผนBC,CJ'!AL:AL)+SUMIF(RD!$C:$C,'รับ-จ่าย ประจำวัน'!$B448,RD!AL:AL)+SUMIF('FG,ออนไล,คัดแยก'!$C:$C,'รับ-จ่าย ประจำวัน'!$B448,'FG,ออนไล,คัดแยก'!AL:AL)</f>
        <v>0</v>
      </c>
      <c r="BT448" s="18">
        <f t="shared" si="93"/>
        <v>0</v>
      </c>
      <c r="BU448" s="116">
        <f>50000+3000+652</f>
        <v>53652</v>
      </c>
      <c r="BV448" s="146">
        <f t="shared" si="94"/>
        <v>2732</v>
      </c>
      <c r="BW448" s="183">
        <v>30</v>
      </c>
      <c r="BX448" s="172">
        <f t="shared" si="89"/>
        <v>0</v>
      </c>
      <c r="BY448" s="188" t="e">
        <f t="shared" si="90"/>
        <v>#DIV/0!</v>
      </c>
      <c r="BZ448" s="180" t="e">
        <f t="shared" ca="1" si="95"/>
        <v>#DIV/0!</v>
      </c>
      <c r="CA448" s="145"/>
      <c r="CB448" s="95"/>
      <c r="CC448" s="97"/>
      <c r="CD448" s="97"/>
      <c r="CE448" s="97"/>
      <c r="CF448" s="97"/>
      <c r="CG448" s="97"/>
      <c r="CH448" s="97"/>
      <c r="CI448" s="97"/>
      <c r="CJ448" s="94"/>
      <c r="CK448" s="9">
        <f t="shared" si="91"/>
        <v>-50920</v>
      </c>
    </row>
    <row r="449" spans="1:89" ht="24.75" customHeight="1" x14ac:dyDescent="0.5">
      <c r="A449" s="149"/>
      <c r="B449" s="34">
        <v>1023401088</v>
      </c>
      <c r="C449" s="154" t="s">
        <v>2076</v>
      </c>
      <c r="D449" s="141" t="s">
        <v>91</v>
      </c>
      <c r="E449" s="25"/>
      <c r="F449" s="132"/>
      <c r="G449" s="25"/>
      <c r="H449" s="12">
        <v>54000</v>
      </c>
      <c r="I449" s="11"/>
      <c r="J449" s="11"/>
      <c r="K449" s="11"/>
      <c r="L449" s="11"/>
      <c r="M449" s="11">
        <v>40000</v>
      </c>
      <c r="N449" s="11"/>
      <c r="O449" s="11"/>
      <c r="P449" s="11"/>
      <c r="Q449" s="11"/>
      <c r="R449" s="11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11"/>
      <c r="AF449" s="11"/>
      <c r="AG449" s="11"/>
      <c r="AH449" s="11"/>
      <c r="AI449" s="25"/>
      <c r="AJ449" s="25"/>
      <c r="AK449" s="25"/>
      <c r="AL449" s="25"/>
      <c r="AM449" s="25"/>
      <c r="AN449" s="15">
        <f t="shared" si="92"/>
        <v>40000</v>
      </c>
      <c r="AO449" s="16">
        <f>SUMIF(เตรียมส่วนผสม!$C:$C,'รับ-จ่าย ประจำวัน'!$B449,เตรียมส่วนผสม!H:H)+SUMIF(กวนไส้!$C:$C,'รับ-จ่าย ประจำวัน'!$B449,กวนไส้!H:H)+SUMIF(ผลิต1!$C:$C,'รับ-จ่าย ประจำวัน'!$B449,ผลิต1!H:H)+SUMIF(ผลิต2!$C:$C,'รับ-จ่าย ประจำวัน'!$B449,ผลิต2!H:H)+SUMIF(เส้นแต่งหน้าขนมเค้ก!$C:$C,'รับ-จ่าย ประจำวัน'!$B449,เส้นแต่งหน้าขนมเค้ก!H:H)+SUMIF(แพ็ค!$C:$C,'รับ-จ่าย ประจำวัน'!$B449,แพ็ค!H:H)+SUMIF(ธุรการ!$C:$C,'รับ-จ่าย ประจำวัน'!$B449,ธุรการ!H:H)+SUMIF(เส้นแต่งหน้าขนมปัง!$C:$C,'รับ-จ่าย ประจำวัน'!$B449,เส้นแต่งหน้าขนมปัง!H:H)+SUMIF('วางแผนBC,CJ'!$C:$C,'รับ-จ่าย ประจำวัน'!$B449,'วางแผนBC,CJ'!H:H)+SUMIF(RD!$C:$C,'รับ-จ่าย ประจำวัน'!$B449,RD!H:H)+SUMIF('FG,ออนไล,คัดแยก'!$C:$C,'รับ-จ่าย ประจำวัน'!$B449,'FG,ออนไล,คัดแยก'!H:H)</f>
        <v>0</v>
      </c>
      <c r="AP449" s="16">
        <f>SUMIF(เตรียมส่วนผสม!$C:$C,'รับ-จ่าย ประจำวัน'!$B449,เตรียมส่วนผสม!I:I)+SUMIF(กวนไส้!$C:$C,'รับ-จ่าย ประจำวัน'!$B449,กวนไส้!I:I)+SUMIF(ผลิต1!$C:$C,'รับ-จ่าย ประจำวัน'!$B449,ผลิต1!I:I)+SUMIF(ผลิต2!$C:$C,'รับ-จ่าย ประจำวัน'!$B449,ผลิต2!I:I)+SUMIF(เส้นแต่งหน้าขนมเค้ก!$C:$C,'รับ-จ่าย ประจำวัน'!$B449,เส้นแต่งหน้าขนมเค้ก!I:I)+SUMIF(แพ็ค!$C:$C,'รับ-จ่าย ประจำวัน'!$B449,แพ็ค!I:I)+SUMIF(ธุรการ!$C:$C,'รับ-จ่าย ประจำวัน'!$B449,ธุรการ!I:I)+SUMIF(เส้นแต่งหน้าขนมปัง!$C:$C,'รับ-จ่าย ประจำวัน'!$B449,เส้นแต่งหน้าขนมปัง!I:I)+SUMIF('วางแผนBC,CJ'!$C:$C,'รับ-จ่าย ประจำวัน'!$B449,'วางแผนBC,CJ'!I:I)+SUMIF(RD!$C:$C,'รับ-จ่าย ประจำวัน'!$B449,RD!I:I)+SUMIF('FG,ออนไล,คัดแยก'!$C:$C,'รับ-จ่าย ประจำวัน'!$B449,'FG,ออนไล,คัดแยก'!I:I)</f>
        <v>6000</v>
      </c>
      <c r="AQ449" s="16">
        <f>SUMIF(เตรียมส่วนผสม!$C:$C,'รับ-จ่าย ประจำวัน'!$B449,เตรียมส่วนผสม!J:J)+SUMIF(กวนไส้!$C:$C,'รับ-จ่าย ประจำวัน'!$B449,กวนไส้!J:J)+SUMIF(ผลิต1!$C:$C,'รับ-จ่าย ประจำวัน'!$B449,ผลิต1!J:J)+SUMIF(ผลิต2!$C:$C,'รับ-จ่าย ประจำวัน'!$B449,ผลิต2!J:J)+SUMIF(เส้นแต่งหน้าขนมเค้ก!$C:$C,'รับ-จ่าย ประจำวัน'!$B449,เส้นแต่งหน้าขนมเค้ก!J:J)+SUMIF(แพ็ค!$C:$C,'รับ-จ่าย ประจำวัน'!$B449,แพ็ค!J:J)+SUMIF(ธุรการ!$C:$C,'รับ-จ่าย ประจำวัน'!$B449,ธุรการ!J:J)+SUMIF(เส้นแต่งหน้าขนมปัง!$C:$C,'รับ-จ่าย ประจำวัน'!$B449,เส้นแต่งหน้าขนมปัง!J:J)+SUMIF('วางแผนBC,CJ'!$C:$C,'รับ-จ่าย ประจำวัน'!$B449,'วางแผนBC,CJ'!J:J)+SUMIF(RD!$C:$C,'รับ-จ่าย ประจำวัน'!$B449,RD!J:J)+SUMIF('FG,ออนไล,คัดแยก'!$C:$C,'รับ-จ่าย ประจำวัน'!$B449,'FG,ออนไล,คัดแยก'!J:J)</f>
        <v>0</v>
      </c>
      <c r="AR449" s="16">
        <f>SUMIF(เตรียมส่วนผสม!$C:$C,'รับ-จ่าย ประจำวัน'!$B449,เตรียมส่วนผสม!K:K)+SUMIF(กวนไส้!$C:$C,'รับ-จ่าย ประจำวัน'!$B449,กวนไส้!K:K)+SUMIF(ผลิต1!$C:$C,'รับ-จ่าย ประจำวัน'!$B449,ผลิต1!K:K)+SUMIF(ผลิต2!$C:$C,'รับ-จ่าย ประจำวัน'!$B449,ผลิต2!K:K)+SUMIF(เส้นแต่งหน้าขนมเค้ก!$C:$C,'รับ-จ่าย ประจำวัน'!$B449,เส้นแต่งหน้าขนมเค้ก!K:K)+SUMIF(แพ็ค!$C:$C,'รับ-จ่าย ประจำวัน'!$B449,แพ็ค!K:K)+SUMIF(ธุรการ!$C:$C,'รับ-จ่าย ประจำวัน'!$B449,ธุรการ!K:K)+SUMIF(เส้นแต่งหน้าขนมปัง!$C:$C,'รับ-จ่าย ประจำวัน'!$B449,เส้นแต่งหน้าขนมปัง!K:K)+SUMIF('วางแผนBC,CJ'!$C:$C,'รับ-จ่าย ประจำวัน'!$B449,'วางแผนBC,CJ'!K:K)+SUMIF(RD!$C:$C,'รับ-จ่าย ประจำวัน'!$B449,RD!K:K)+SUMIF('FG,ออนไล,คัดแยก'!$C:$C,'รับ-จ่าย ประจำวัน'!$B449,'FG,ออนไล,คัดแยก'!K:K)</f>
        <v>0</v>
      </c>
      <c r="AS449" s="16">
        <f>SUMIF(เตรียมส่วนผสม!$C:$C,'รับ-จ่าย ประจำวัน'!$B449,เตรียมส่วนผสม!L:L)+SUMIF(กวนไส้!$C:$C,'รับ-จ่าย ประจำวัน'!$B449,กวนไส้!L:L)+SUMIF(ผลิต1!$C:$C,'รับ-จ่าย ประจำวัน'!$B449,ผลิต1!L:L)+SUMIF(ผลิต2!$C:$C,'รับ-จ่าย ประจำวัน'!$B449,ผลิต2!L:L)+SUMIF(เส้นแต่งหน้าขนมเค้ก!$C:$C,'รับ-จ่าย ประจำวัน'!$B449,เส้นแต่งหน้าขนมเค้ก!L:L)+SUMIF(แพ็ค!$C:$C,'รับ-จ่าย ประจำวัน'!$B449,แพ็ค!L:L)+SUMIF(ธุรการ!$C:$C,'รับ-จ่าย ประจำวัน'!$B449,ธุรการ!L:L)+SUMIF(เส้นแต่งหน้าขนมปัง!$C:$C,'รับ-จ่าย ประจำวัน'!$B449,เส้นแต่งหน้าขนมปัง!L:L)+SUMIF('วางแผนBC,CJ'!$C:$C,'รับ-จ่าย ประจำวัน'!$B449,'วางแผนBC,CJ'!L:L)+SUMIF(RD!$C:$C,'รับ-จ่าย ประจำวัน'!$B449,RD!L:L)+SUMIF('FG,ออนไล,คัดแยก'!$C:$C,'รับ-จ่าย ประจำวัน'!$B449,'FG,ออนไล,คัดแยก'!L:L)</f>
        <v>4000</v>
      </c>
      <c r="AT449" s="16">
        <f>SUMIF(เตรียมส่วนผสม!$C:$C,'รับ-จ่าย ประจำวัน'!$B449,เตรียมส่วนผสม!M:M)+SUMIF(กวนไส้!$C:$C,'รับ-จ่าย ประจำวัน'!$B449,กวนไส้!M:M)+SUMIF(ผลิต1!$C:$C,'รับ-จ่าย ประจำวัน'!$B449,ผลิต1!M:M)+SUMIF(ผลิต2!$C:$C,'รับ-จ่าย ประจำวัน'!$B449,ผลิต2!M:M)+SUMIF(เส้นแต่งหน้าขนมเค้ก!$C:$C,'รับ-จ่าย ประจำวัน'!$B449,เส้นแต่งหน้าขนมเค้ก!M:M)+SUMIF(แพ็ค!$C:$C,'รับ-จ่าย ประจำวัน'!$B449,แพ็ค!M:M)+SUMIF(ธุรการ!$C:$C,'รับ-จ่าย ประจำวัน'!$B449,ธุรการ!M:M)+SUMIF(เส้นแต่งหน้าขนมปัง!$C:$C,'รับ-จ่าย ประจำวัน'!$B449,เส้นแต่งหน้าขนมปัง!M:M)+SUMIF('วางแผนBC,CJ'!$C:$C,'รับ-จ่าย ประจำวัน'!$B449,'วางแผนBC,CJ'!M:M)+SUMIF(RD!$C:$C,'รับ-จ่าย ประจำวัน'!$B449,RD!M:M)+SUMIF('FG,ออนไล,คัดแยก'!$C:$C,'รับ-จ่าย ประจำวัน'!$B449,'FG,ออนไล,คัดแยก'!M:M)</f>
        <v>0</v>
      </c>
      <c r="AU449" s="16">
        <f>SUMIF(เตรียมส่วนผสม!$C:$C,'รับ-จ่าย ประจำวัน'!$B449,เตรียมส่วนผสม!N:N)+SUMIF(กวนไส้!$C:$C,'รับ-จ่าย ประจำวัน'!$B449,กวนไส้!N:N)+SUMIF(ผลิต1!$C:$C,'รับ-จ่าย ประจำวัน'!$B449,ผลิต1!N:N)+SUMIF(ผลิต2!$C:$C,'รับ-จ่าย ประจำวัน'!$B449,ผลิต2!N:N)+SUMIF(เส้นแต่งหน้าขนมเค้ก!$C:$C,'รับ-จ่าย ประจำวัน'!$B449,เส้นแต่งหน้าขนมเค้ก!N:N)+SUMIF(แพ็ค!$C:$C,'รับ-จ่าย ประจำวัน'!$B449,แพ็ค!N:N)+SUMIF(ธุรการ!$C:$C,'รับ-จ่าย ประจำวัน'!$B449,ธุรการ!N:N)+SUMIF(เส้นแต่งหน้าขนมปัง!$C:$C,'รับ-จ่าย ประจำวัน'!$B449,เส้นแต่งหน้าขนมปัง!N:N)+SUMIF('วางแผนBC,CJ'!$C:$C,'รับ-จ่าย ประจำวัน'!$B449,'วางแผนBC,CJ'!N:N)+SUMIF(RD!$C:$C,'รับ-จ่าย ประจำวัน'!$B449,RD!N:N)+SUMIF('FG,ออนไล,คัดแยก'!$C:$C,'รับ-จ่าย ประจำวัน'!$B449,'FG,ออนไล,คัดแยก'!N:N)</f>
        <v>2000</v>
      </c>
      <c r="AV449" s="16">
        <f>SUMIF(เตรียมส่วนผสม!$C:$C,'รับ-จ่าย ประจำวัน'!$B449,เตรียมส่วนผสม!O:O)+SUMIF(กวนไส้!$C:$C,'รับ-จ่าย ประจำวัน'!$B449,กวนไส้!O:O)+SUMIF(ผลิต1!$C:$C,'รับ-จ่าย ประจำวัน'!$B449,ผลิต1!O:O)+SUMIF(ผลิต2!$C:$C,'รับ-จ่าย ประจำวัน'!$B449,ผลิต2!O:O)+SUMIF(เส้นแต่งหน้าขนมเค้ก!$C:$C,'รับ-จ่าย ประจำวัน'!$B449,เส้นแต่งหน้าขนมเค้ก!O:O)+SUMIF(แพ็ค!$C:$C,'รับ-จ่าย ประจำวัน'!$B449,แพ็ค!O:O)+SUMIF(ธุรการ!$C:$C,'รับ-จ่าย ประจำวัน'!$B449,ธุรการ!O:O)+SUMIF(เส้นแต่งหน้าขนมปัง!$C:$C,'รับ-จ่าย ประจำวัน'!$B449,เส้นแต่งหน้าขนมปัง!O:O)+SUMIF('วางแผนBC,CJ'!$C:$C,'รับ-จ่าย ประจำวัน'!$B449,'วางแผนBC,CJ'!O:O)+SUMIF(RD!$C:$C,'รับ-จ่าย ประจำวัน'!$B449,RD!O:O)+SUMIF('FG,ออนไล,คัดแยก'!$C:$C,'รับ-จ่าย ประจำวัน'!$B449,'FG,ออนไล,คัดแยก'!O:O)</f>
        <v>2000</v>
      </c>
      <c r="AW449" s="16">
        <f>SUMIF(เตรียมส่วนผสม!$C:$C,'รับ-จ่าย ประจำวัน'!$B449,เตรียมส่วนผสม!P:P)+SUMIF(กวนไส้!$C:$C,'รับ-จ่าย ประจำวัน'!$B449,กวนไส้!P:P)+SUMIF(ผลิต1!$C:$C,'รับ-จ่าย ประจำวัน'!$B449,ผลิต1!P:P)+SUMIF(ผลิต2!$C:$C,'รับ-จ่าย ประจำวัน'!$B449,ผลิต2!P:P)+SUMIF(เส้นแต่งหน้าขนมเค้ก!$C:$C,'รับ-จ่าย ประจำวัน'!$B449,เส้นแต่งหน้าขนมเค้ก!P:P)+SUMIF(แพ็ค!$C:$C,'รับ-จ่าย ประจำวัน'!$B449,แพ็ค!P:P)+SUMIF(ธุรการ!$C:$C,'รับ-จ่าย ประจำวัน'!$B449,ธุรการ!P:P)+SUMIF(เส้นแต่งหน้าขนมปัง!$C:$C,'รับ-จ่าย ประจำวัน'!$B449,เส้นแต่งหน้าขนมปัง!P:P)+SUMIF('วางแผนBC,CJ'!$C:$C,'รับ-จ่าย ประจำวัน'!$B449,'วางแผนBC,CJ'!P:P)+SUMIF(RD!$C:$C,'รับ-จ่าย ประจำวัน'!$B449,RD!P:P)+SUMIF('FG,ออนไล,คัดแยก'!$C:$C,'รับ-จ่าย ประจำวัน'!$B449,'FG,ออนไล,คัดแยก'!P:P)</f>
        <v>2000</v>
      </c>
      <c r="AX449" s="16">
        <f>SUMIF(เตรียมส่วนผสม!$C:$C,'รับ-จ่าย ประจำวัน'!$B449,เตรียมส่วนผสม!Q:Q)+SUMIF(กวนไส้!$C:$C,'รับ-จ่าย ประจำวัน'!$B449,กวนไส้!Q:Q)+SUMIF(ผลิต1!$C:$C,'รับ-จ่าย ประจำวัน'!$B449,ผลิต1!Q:Q)+SUMIF(ผลิต2!$C:$C,'รับ-จ่าย ประจำวัน'!$B449,ผลิต2!Q:Q)+SUMIF(เส้นแต่งหน้าขนมเค้ก!$C:$C,'รับ-จ่าย ประจำวัน'!$B449,เส้นแต่งหน้าขนมเค้ก!Q:Q)+SUMIF(แพ็ค!$C:$C,'รับ-จ่าย ประจำวัน'!$B449,แพ็ค!Q:Q)+SUMIF(ธุรการ!$C:$C,'รับ-จ่าย ประจำวัน'!$B449,ธุรการ!Q:Q)+SUMIF(เส้นแต่งหน้าขนมปัง!$C:$C,'รับ-จ่าย ประจำวัน'!$B449,เส้นแต่งหน้าขนมปัง!Q:Q)+SUMIF('วางแผนBC,CJ'!$C:$C,'รับ-จ่าย ประจำวัน'!$B449,'วางแผนBC,CJ'!Q:Q)+SUMIF(RD!$C:$C,'รับ-จ่าย ประจำวัน'!$B449,RD!Q:Q)+SUMIF('FG,ออนไล,คัดแยก'!$C:$C,'รับ-จ่าย ประจำวัน'!$B449,'FG,ออนไล,คัดแยก'!Q:Q)</f>
        <v>0</v>
      </c>
      <c r="AY449" s="16">
        <f>SUMIF(เตรียมส่วนผสม!$C:$C,'รับ-จ่าย ประจำวัน'!$B449,เตรียมส่วนผสม!R:R)+SUMIF(กวนไส้!$C:$C,'รับ-จ่าย ประจำวัน'!$B449,กวนไส้!R:R)+SUMIF(ผลิต1!$C:$C,'รับ-จ่าย ประจำวัน'!$B449,ผลิต1!R:R)+SUMIF(ผลิต2!$C:$C,'รับ-จ่าย ประจำวัน'!$B449,ผลิต2!R:R)+SUMIF(เส้นแต่งหน้าขนมเค้ก!$C:$C,'รับ-จ่าย ประจำวัน'!$B449,เส้นแต่งหน้าขนมเค้ก!R:R)+SUMIF(แพ็ค!$C:$C,'รับ-จ่าย ประจำวัน'!$B449,แพ็ค!R:R)+SUMIF(ธุรการ!$C:$C,'รับ-จ่าย ประจำวัน'!$B449,ธุรการ!R:R)+SUMIF(เส้นแต่งหน้าขนมปัง!$C:$C,'รับ-จ่าย ประจำวัน'!$B449,เส้นแต่งหน้าขนมปัง!R:R)+SUMIF('วางแผนBC,CJ'!$C:$C,'รับ-จ่าย ประจำวัน'!$B449,'วางแผนBC,CJ'!R:R)+SUMIF(RD!$C:$C,'รับ-จ่าย ประจำวัน'!$B449,RD!R:R)+SUMIF('FG,ออนไล,คัดแยก'!$C:$C,'รับ-จ่าย ประจำวัน'!$B449,'FG,ออนไล,คัดแยก'!R:R)</f>
        <v>2000</v>
      </c>
      <c r="AZ449" s="16">
        <f>SUMIF(เตรียมส่วนผสม!$C:$C,'รับ-จ่าย ประจำวัน'!$B449,เตรียมส่วนผสม!S:S)+SUMIF(กวนไส้!$C:$C,'รับ-จ่าย ประจำวัน'!$B449,กวนไส้!S:S)+SUMIF(ผลิต1!$C:$C,'รับ-จ่าย ประจำวัน'!$B449,ผลิต1!S:S)+SUMIF(ผลิต2!$C:$C,'รับ-จ่าย ประจำวัน'!$B449,ผลิต2!S:S)+SUMIF(เส้นแต่งหน้าขนมเค้ก!$C:$C,'รับ-จ่าย ประจำวัน'!$B449,เส้นแต่งหน้าขนมเค้ก!S:S)+SUMIF(แพ็ค!$C:$C,'รับ-จ่าย ประจำวัน'!$B449,แพ็ค!S:S)+SUMIF(ธุรการ!$C:$C,'รับ-จ่าย ประจำวัน'!$B449,ธุรการ!S:S)+SUMIF(เส้นแต่งหน้าขนมปัง!$C:$C,'รับ-จ่าย ประจำวัน'!$B449,เส้นแต่งหน้าขนมปัง!S:S)+SUMIF('วางแผนBC,CJ'!$C:$C,'รับ-จ่าย ประจำวัน'!$B449,'วางแผนBC,CJ'!S:S)+SUMIF(RD!$C:$C,'รับ-จ่าย ประจำวัน'!$B449,RD!S:S)+SUMIF('FG,ออนไล,คัดแยก'!$C:$C,'รับ-จ่าย ประจำวัน'!$B449,'FG,ออนไล,คัดแยก'!S:S)</f>
        <v>2000</v>
      </c>
      <c r="BA449" s="16">
        <f>SUMIF(เตรียมส่วนผสม!$C:$C,'รับ-จ่าย ประจำวัน'!$B449,เตรียมส่วนผสม!T:T)+SUMIF(กวนไส้!$C:$C,'รับ-จ่าย ประจำวัน'!$B449,กวนไส้!T:T)+SUMIF(ผลิต1!$C:$C,'รับ-จ่าย ประจำวัน'!$B449,ผลิต1!T:T)+SUMIF(ผลิต2!$C:$C,'รับ-จ่าย ประจำวัน'!$B449,ผลิต2!T:T)+SUMIF(เส้นแต่งหน้าขนมเค้ก!$C:$C,'รับ-จ่าย ประจำวัน'!$B449,เส้นแต่งหน้าขนมเค้ก!T:T)+SUMIF(แพ็ค!$C:$C,'รับ-จ่าย ประจำวัน'!$B449,แพ็ค!T:T)+SUMIF(ธุรการ!$C:$C,'รับ-จ่าย ประจำวัน'!$B449,ธุรการ!T:T)+SUMIF(เส้นแต่งหน้าขนมปัง!$C:$C,'รับ-จ่าย ประจำวัน'!$B449,เส้นแต่งหน้าขนมปัง!T:T)+SUMIF('วางแผนBC,CJ'!$C:$C,'รับ-จ่าย ประจำวัน'!$B449,'วางแผนBC,CJ'!T:T)+SUMIF(RD!$C:$C,'รับ-จ่าย ประจำวัน'!$B449,RD!T:T)+SUMIF('FG,ออนไล,คัดแยก'!$C:$C,'รับ-จ่าย ประจำวัน'!$B449,'FG,ออนไล,คัดแยก'!T:T)</f>
        <v>0</v>
      </c>
      <c r="BB449" s="16">
        <f>SUMIF(เตรียมส่วนผสม!$C:$C,'รับ-จ่าย ประจำวัน'!$B449,เตรียมส่วนผสม!U:U)+SUMIF(กวนไส้!$C:$C,'รับ-จ่าย ประจำวัน'!$B449,กวนไส้!U:U)+SUMIF(ผลิต1!$C:$C,'รับ-จ่าย ประจำวัน'!$B449,ผลิต1!U:U)+SUMIF(ผลิต2!$C:$C,'รับ-จ่าย ประจำวัน'!$B449,ผลิต2!U:U)+SUMIF(เส้นแต่งหน้าขนมเค้ก!$C:$C,'รับ-จ่าย ประจำวัน'!$B449,เส้นแต่งหน้าขนมเค้ก!U:U)+SUMIF(แพ็ค!$C:$C,'รับ-จ่าย ประจำวัน'!$B449,แพ็ค!U:U)+SUMIF(ธุรการ!$C:$C,'รับ-จ่าย ประจำวัน'!$B449,ธุรการ!U:U)+SUMIF(เส้นแต่งหน้าขนมปัง!$C:$C,'รับ-จ่าย ประจำวัน'!$B449,เส้นแต่งหน้าขนมปัง!U:U)+SUMIF('วางแผนBC,CJ'!$C:$C,'รับ-จ่าย ประจำวัน'!$B449,'วางแผนBC,CJ'!U:U)+SUMIF(RD!$C:$C,'รับ-จ่าย ประจำวัน'!$B449,RD!U:U)+SUMIF('FG,ออนไล,คัดแยก'!$C:$C,'รับ-จ่าย ประจำวัน'!$B449,'FG,ออนไล,คัดแยก'!U:U)</f>
        <v>4000</v>
      </c>
      <c r="BC449" s="16">
        <f>SUMIF(เตรียมส่วนผสม!$C:$C,'รับ-จ่าย ประจำวัน'!$B449,เตรียมส่วนผสม!V:V)+SUMIF(กวนไส้!$C:$C,'รับ-จ่าย ประจำวัน'!$B449,กวนไส้!V:V)+SUMIF(ผลิต1!$C:$C,'รับ-จ่าย ประจำวัน'!$B449,ผลิต1!V:V)+SUMIF(ผลิต2!$C:$C,'รับ-จ่าย ประจำวัน'!$B449,ผลิต2!V:V)+SUMIF(เส้นแต่งหน้าขนมเค้ก!$C:$C,'รับ-จ่าย ประจำวัน'!$B449,เส้นแต่งหน้าขนมเค้ก!V:V)+SUMIF(แพ็ค!$C:$C,'รับ-จ่าย ประจำวัน'!$B449,แพ็ค!V:V)+SUMIF(ธุรการ!$C:$C,'รับ-จ่าย ประจำวัน'!$B449,ธุรการ!V:V)+SUMIF(เส้นแต่งหน้าขนมปัง!$C:$C,'รับ-จ่าย ประจำวัน'!$B449,เส้นแต่งหน้าขนมปัง!V:V)+SUMIF('วางแผนBC,CJ'!$C:$C,'รับ-จ่าย ประจำวัน'!$B449,'วางแผนBC,CJ'!V:V)+SUMIF(RD!$C:$C,'รับ-จ่าย ประจำวัน'!$B449,RD!V:V)+SUMIF('FG,ออนไล,คัดแยก'!$C:$C,'รับ-จ่าย ประจำวัน'!$B449,'FG,ออนไล,คัดแยก'!V:V)</f>
        <v>0</v>
      </c>
      <c r="BD449" s="16">
        <f>SUMIF(เตรียมส่วนผสม!$C:$C,'รับ-จ่าย ประจำวัน'!$B449,เตรียมส่วนผสม!W:W)+SUMIF(กวนไส้!$C:$C,'รับ-จ่าย ประจำวัน'!$B449,กวนไส้!W:W)+SUMIF(ผลิต1!$C:$C,'รับ-จ่าย ประจำวัน'!$B449,ผลิต1!W:W)+SUMIF(ผลิต2!$C:$C,'รับ-จ่าย ประจำวัน'!$B449,ผลิต2!W:W)+SUMIF(เส้นแต่งหน้าขนมเค้ก!$C:$C,'รับ-จ่าย ประจำวัน'!$B449,เส้นแต่งหน้าขนมเค้ก!W:W)+SUMIF(แพ็ค!$C:$C,'รับ-จ่าย ประจำวัน'!$B449,แพ็ค!W:W)+SUMIF(ธุรการ!$C:$C,'รับ-จ่าย ประจำวัน'!$B449,ธุรการ!W:W)+SUMIF(เส้นแต่งหน้าขนมปัง!$C:$C,'รับ-จ่าย ประจำวัน'!$B449,เส้นแต่งหน้าขนมปัง!W:W)+SUMIF('วางแผนBC,CJ'!$C:$C,'รับ-จ่าย ประจำวัน'!$B449,'วางแผนBC,CJ'!W:W)+SUMIF(RD!$C:$C,'รับ-จ่าย ประจำวัน'!$B449,RD!W:W)+SUMIF('FG,ออนไล,คัดแยก'!$C:$C,'รับ-จ่าย ประจำวัน'!$B449,'FG,ออนไล,คัดแยก'!W:W)</f>
        <v>2000</v>
      </c>
      <c r="BE449" s="16">
        <f>SUMIF(เตรียมส่วนผสม!$C:$C,'รับ-จ่าย ประจำวัน'!$B449,เตรียมส่วนผสม!X:X)+SUMIF(กวนไส้!$C:$C,'รับ-จ่าย ประจำวัน'!$B449,กวนไส้!X:X)+SUMIF(ผลิต1!$C:$C,'รับ-จ่าย ประจำวัน'!$B449,ผลิต1!X:X)+SUMIF(ผลิต2!$C:$C,'รับ-จ่าย ประจำวัน'!$B449,ผลิต2!X:X)+SUMIF(เส้นแต่งหน้าขนมเค้ก!$C:$C,'รับ-จ่าย ประจำวัน'!$B449,เส้นแต่งหน้าขนมเค้ก!X:X)+SUMIF(แพ็ค!$C:$C,'รับ-จ่าย ประจำวัน'!$B449,แพ็ค!X:X)+SUMIF(ธุรการ!$C:$C,'รับ-จ่าย ประจำวัน'!$B449,ธุรการ!X:X)+SUMIF(เส้นแต่งหน้าขนมปัง!$C:$C,'รับ-จ่าย ประจำวัน'!$B449,เส้นแต่งหน้าขนมปัง!X:X)+SUMIF('วางแผนBC,CJ'!$C:$C,'รับ-จ่าย ประจำวัน'!$B449,'วางแผนBC,CJ'!X:X)+SUMIF(RD!$C:$C,'รับ-จ่าย ประจำวัน'!$B449,RD!X:X)+SUMIF('FG,ออนไล,คัดแยก'!$C:$C,'รับ-จ่าย ประจำวัน'!$B449,'FG,ออนไล,คัดแยก'!X:X)</f>
        <v>0</v>
      </c>
      <c r="BF449" s="16">
        <f>SUMIF(เตรียมส่วนผสม!$C:$C,'รับ-จ่าย ประจำวัน'!$B449,เตรียมส่วนผสม!Y:Y)+SUMIF(กวนไส้!$C:$C,'รับ-จ่าย ประจำวัน'!$B449,กวนไส้!Y:Y)+SUMIF(ผลิต1!$C:$C,'รับ-จ่าย ประจำวัน'!$B449,ผลิต1!Y:Y)+SUMIF(ผลิต2!$C:$C,'รับ-จ่าย ประจำวัน'!$B449,ผลิต2!Y:Y)+SUMIF(เส้นแต่งหน้าขนมเค้ก!$C:$C,'รับ-จ่าย ประจำวัน'!$B449,เส้นแต่งหน้าขนมเค้ก!Y:Y)+SUMIF(แพ็ค!$C:$C,'รับ-จ่าย ประจำวัน'!$B449,แพ็ค!Y:Y)+SUMIF(ธุรการ!$C:$C,'รับ-จ่าย ประจำวัน'!$B449,ธุรการ!Y:Y)+SUMIF(เส้นแต่งหน้าขนมปัง!$C:$C,'รับ-จ่าย ประจำวัน'!$B449,เส้นแต่งหน้าขนมปัง!Y:Y)+SUMIF('วางแผนBC,CJ'!$C:$C,'รับ-จ่าย ประจำวัน'!$B449,'วางแผนBC,CJ'!Y:Y)+SUMIF(RD!$C:$C,'รับ-จ่าย ประจำวัน'!$B449,RD!Y:Y)+SUMIF('FG,ออนไล,คัดแยก'!$C:$C,'รับ-จ่าย ประจำวัน'!$B449,'FG,ออนไล,คัดแยก'!Y:Y)</f>
        <v>6000</v>
      </c>
      <c r="BG449" s="16">
        <f>SUMIF(เตรียมส่วนผสม!$C:$C,'รับ-จ่าย ประจำวัน'!$B449,เตรียมส่วนผสม!Z:Z)+SUMIF(กวนไส้!$C:$C,'รับ-จ่าย ประจำวัน'!$B449,กวนไส้!Z:Z)+SUMIF(ผลิต1!$C:$C,'รับ-จ่าย ประจำวัน'!$B449,ผลิต1!Z:Z)+SUMIF(ผลิต2!$C:$C,'รับ-จ่าย ประจำวัน'!$B449,ผลิต2!Z:Z)+SUMIF(เส้นแต่งหน้าขนมเค้ก!$C:$C,'รับ-จ่าย ประจำวัน'!$B449,เส้นแต่งหน้าขนมเค้ก!Z:Z)+SUMIF(แพ็ค!$C:$C,'รับ-จ่าย ประจำวัน'!$B449,แพ็ค!Z:Z)+SUMIF(ธุรการ!$C:$C,'รับ-จ่าย ประจำวัน'!$B449,ธุรการ!Z:Z)+SUMIF(เส้นแต่งหน้าขนมปัง!$C:$C,'รับ-จ่าย ประจำวัน'!$B449,เส้นแต่งหน้าขนมปัง!Z:Z)+SUMIF('วางแผนBC,CJ'!$C:$C,'รับ-จ่าย ประจำวัน'!$B449,'วางแผนBC,CJ'!Z:Z)+SUMIF(RD!$C:$C,'รับ-จ่าย ประจำวัน'!$B449,RD!Z:Z)+SUMIF('FG,ออนไล,คัดแยก'!$C:$C,'รับ-จ่าย ประจำวัน'!$B449,'FG,ออนไล,คัดแยก'!Z:Z)</f>
        <v>0</v>
      </c>
      <c r="BH449" s="16">
        <f>SUMIF(เตรียมส่วนผสม!$C:$C,'รับ-จ่าย ประจำวัน'!$B449,เตรียมส่วนผสม!AA:AA)+SUMIF(กวนไส้!$C:$C,'รับ-จ่าย ประจำวัน'!$B449,กวนไส้!AA:AA)+SUMIF(ผลิต1!$C:$C,'รับ-จ่าย ประจำวัน'!$B449,ผลิต1!AA:AA)+SUMIF(ผลิต2!$C:$C,'รับ-จ่าย ประจำวัน'!$B449,ผลิต2!AA:AA)+SUMIF(เส้นแต่งหน้าขนมเค้ก!$C:$C,'รับ-จ่าย ประจำวัน'!$B449,เส้นแต่งหน้าขนมเค้ก!AA:AA)+SUMIF(แพ็ค!$C:$C,'รับ-จ่าย ประจำวัน'!$B449,แพ็ค!AA:AA)+SUMIF(ธุรการ!$C:$C,'รับ-จ่าย ประจำวัน'!$B449,ธุรการ!AA:AA)+SUMIF(เส้นแต่งหน้าขนมปัง!$C:$C,'รับ-จ่าย ประจำวัน'!$B449,เส้นแต่งหน้าขนมปัง!AA:AA)+SUMIF('วางแผนBC,CJ'!$C:$C,'รับ-จ่าย ประจำวัน'!$B449,'วางแผนBC,CJ'!AA:AA)+SUMIF(RD!$C:$C,'รับ-จ่าย ประจำวัน'!$B449,RD!AA:AA)+SUMIF('FG,ออนไล,คัดแยก'!$C:$C,'รับ-จ่าย ประจำวัน'!$B449,'FG,ออนไล,คัดแยก'!AA:AA)</f>
        <v>0</v>
      </c>
      <c r="BI449" s="16">
        <f>SUMIF(เตรียมส่วนผสม!$C:$C,'รับ-จ่าย ประจำวัน'!$B449,เตรียมส่วนผสม!AB:AB)+SUMIF(กวนไส้!$C:$C,'รับ-จ่าย ประจำวัน'!$B449,กวนไส้!AB:AB)+SUMIF(ผลิต1!$C:$C,'รับ-จ่าย ประจำวัน'!$B449,ผลิต1!AB:AB)+SUMIF(ผลิต2!$C:$C,'รับ-จ่าย ประจำวัน'!$B449,ผลิต2!AB:AB)+SUMIF(เส้นแต่งหน้าขนมเค้ก!$C:$C,'รับ-จ่าย ประจำวัน'!$B449,เส้นแต่งหน้าขนมเค้ก!AB:AB)+SUMIF(แพ็ค!$C:$C,'รับ-จ่าย ประจำวัน'!$B449,แพ็ค!AB:AB)+SUMIF(ธุรการ!$C:$C,'รับ-จ่าย ประจำวัน'!$B449,ธุรการ!AB:AB)+SUMIF(เส้นแต่งหน้าขนมปัง!$C:$C,'รับ-จ่าย ประจำวัน'!$B449,เส้นแต่งหน้าขนมปัง!AB:AB)+SUMIF('วางแผนBC,CJ'!$C:$C,'รับ-จ่าย ประจำวัน'!$B449,'วางแผนBC,CJ'!AB:AB)+SUMIF(RD!$C:$C,'รับ-จ่าย ประจำวัน'!$B449,RD!AB:AB)+SUMIF('FG,ออนไล,คัดแยก'!$C:$C,'รับ-จ่าย ประจำวัน'!$B449,'FG,ออนไล,คัดแยก'!AB:AB)</f>
        <v>2000</v>
      </c>
      <c r="BJ449" s="16">
        <f>SUMIF(เตรียมส่วนผสม!$C:$C,'รับ-จ่าย ประจำวัน'!$B449,เตรียมส่วนผสม!AC:AC)+SUMIF(กวนไส้!$C:$C,'รับ-จ่าย ประจำวัน'!$B449,กวนไส้!AC:AC)+SUMIF(ผลิต1!$C:$C,'รับ-จ่าย ประจำวัน'!$B449,ผลิต1!AC:AC)+SUMIF(ผลิต2!$C:$C,'รับ-จ่าย ประจำวัน'!$B449,ผลิต2!AC:AC)+SUMIF(เส้นแต่งหน้าขนมเค้ก!$C:$C,'รับ-จ่าย ประจำวัน'!$B449,เส้นแต่งหน้าขนมเค้ก!AC:AC)+SUMIF(แพ็ค!$C:$C,'รับ-จ่าย ประจำวัน'!$B449,แพ็ค!AC:AC)+SUMIF(ธุรการ!$C:$C,'รับ-จ่าย ประจำวัน'!$B449,ธุรการ!AC:AC)+SUMIF(เส้นแต่งหน้าขนมปัง!$C:$C,'รับ-จ่าย ประจำวัน'!$B449,เส้นแต่งหน้าขนมปัง!AC:AC)+SUMIF('วางแผนBC,CJ'!$C:$C,'รับ-จ่าย ประจำวัน'!$B449,'วางแผนBC,CJ'!AC:AC)+SUMIF(RD!$C:$C,'รับ-จ่าย ประจำวัน'!$B449,RD!AC:AC)+SUMIF('FG,ออนไล,คัดแยก'!$C:$C,'รับ-จ่าย ประจำวัน'!$B449,'FG,ออนไล,คัดแยก'!AC:AC)</f>
        <v>2000</v>
      </c>
      <c r="BK449" s="16">
        <f>SUMIF(เตรียมส่วนผสม!$C:$C,'รับ-จ่าย ประจำวัน'!$B449,เตรียมส่วนผสม!AD:AD)+SUMIF(กวนไส้!$C:$C,'รับ-จ่าย ประจำวัน'!$B449,กวนไส้!AD:AD)+SUMIF(ผลิต1!$C:$C,'รับ-จ่าย ประจำวัน'!$B449,ผลิต1!AD:AD)+SUMIF(ผลิต2!$C:$C,'รับ-จ่าย ประจำวัน'!$B449,ผลิต2!AD:AD)+SUMIF(เส้นแต่งหน้าขนมเค้ก!$C:$C,'รับ-จ่าย ประจำวัน'!$B449,เส้นแต่งหน้าขนมเค้ก!AD:AD)+SUMIF(แพ็ค!$C:$C,'รับ-จ่าย ประจำวัน'!$B449,แพ็ค!AD:AD)+SUMIF(ธุรการ!$C:$C,'รับ-จ่าย ประจำวัน'!$B449,ธุรการ!AD:AD)+SUMIF(เส้นแต่งหน้าขนมปัง!$C:$C,'รับ-จ่าย ประจำวัน'!$B449,เส้นแต่งหน้าขนมปัง!AD:AD)+SUMIF('วางแผนBC,CJ'!$C:$C,'รับ-จ่าย ประจำวัน'!$B449,'วางแผนBC,CJ'!AD:AD)+SUMIF(RD!$C:$C,'รับ-จ่าย ประจำวัน'!$B449,RD!AD:AD)+SUMIF('FG,ออนไล,คัดแยก'!$C:$C,'รับ-จ่าย ประจำวัน'!$B449,'FG,ออนไล,คัดแยก'!AD:AD)</f>
        <v>2000</v>
      </c>
      <c r="BL449" s="16">
        <f>SUMIF(เตรียมส่วนผสม!$C:$C,'รับ-จ่าย ประจำวัน'!$B449,เตรียมส่วนผสม!AE:AE)+SUMIF(กวนไส้!$C:$C,'รับ-จ่าย ประจำวัน'!$B449,กวนไส้!AE:AE)+SUMIF(ผลิต1!$C:$C,'รับ-จ่าย ประจำวัน'!$B449,ผลิต1!AE:AE)+SUMIF(ผลิต2!$C:$C,'รับ-จ่าย ประจำวัน'!$B449,ผลิต2!AE:AE)+SUMIF(เส้นแต่งหน้าขนมเค้ก!$C:$C,'รับ-จ่าย ประจำวัน'!$B449,เส้นแต่งหน้าขนมเค้ก!AE:AE)+SUMIF(แพ็ค!$C:$C,'รับ-จ่าย ประจำวัน'!$B449,แพ็ค!AE:AE)+SUMIF(ธุรการ!$C:$C,'รับ-จ่าย ประจำวัน'!$B449,ธุรการ!AE:AE)+SUMIF(เส้นแต่งหน้าขนมปัง!$C:$C,'รับ-จ่าย ประจำวัน'!$B449,เส้นแต่งหน้าขนมปัง!AE:AE)+SUMIF('วางแผนBC,CJ'!$C:$C,'รับ-จ่าย ประจำวัน'!$B449,'วางแผนBC,CJ'!AE:AE)+SUMIF(RD!$C:$C,'รับ-จ่าย ประจำวัน'!$B449,RD!AE:AE)+SUMIF('FG,ออนไล,คัดแยก'!$C:$C,'รับ-จ่าย ประจำวัน'!$B449,'FG,ออนไล,คัดแยก'!AE:AE)</f>
        <v>0</v>
      </c>
      <c r="BM449" s="16">
        <f>SUMIF(เตรียมส่วนผสม!$C:$C,'รับ-จ่าย ประจำวัน'!$B449,เตรียมส่วนผสม!AF:AF)+SUMIF(กวนไส้!$C:$C,'รับ-จ่าย ประจำวัน'!$B449,กวนไส้!AF:AF)+SUMIF(ผลิต1!$C:$C,'รับ-จ่าย ประจำวัน'!$B449,ผลิต1!AF:AF)+SUMIF(ผลิต2!$C:$C,'รับ-จ่าย ประจำวัน'!$B449,ผลิต2!AF:AF)+SUMIF(เส้นแต่งหน้าขนมเค้ก!$C:$C,'รับ-จ่าย ประจำวัน'!$B449,เส้นแต่งหน้าขนมเค้ก!AF:AF)+SUMIF(แพ็ค!$C:$C,'รับ-จ่าย ประจำวัน'!$B449,แพ็ค!AF:AF)+SUMIF(ธุรการ!$C:$C,'รับ-จ่าย ประจำวัน'!$B449,ธุรการ!AF:AF)+SUMIF(เส้นแต่งหน้าขนมปัง!$C:$C,'รับ-จ่าย ประจำวัน'!$B449,เส้นแต่งหน้าขนมปัง!AF:AF)+SUMIF('วางแผนBC,CJ'!$C:$C,'รับ-จ่าย ประจำวัน'!$B449,'วางแผนBC,CJ'!AF:AF)+SUMIF(RD!$C:$C,'รับ-จ่าย ประจำวัน'!$B449,RD!AF:AF)+SUMIF('FG,ออนไล,คัดแยก'!$C:$C,'รับ-จ่าย ประจำวัน'!$B449,'FG,ออนไล,คัดแยก'!AF:AF)</f>
        <v>2000</v>
      </c>
      <c r="BN449" s="16">
        <f>SUMIF(เตรียมส่วนผสม!$C:$C,'รับ-จ่าย ประจำวัน'!$B449,เตรียมส่วนผสม!AG:AG)+SUMIF(กวนไส้!$C:$C,'รับ-จ่าย ประจำวัน'!$B449,กวนไส้!AG:AG)+SUMIF(ผลิต1!$C:$C,'รับ-จ่าย ประจำวัน'!$B449,ผลิต1!AG:AG)+SUMIF(ผลิต2!$C:$C,'รับ-จ่าย ประจำวัน'!$B449,ผลิต2!AG:AG)+SUMIF(เส้นแต่งหน้าขนมเค้ก!$C:$C,'รับ-จ่าย ประจำวัน'!$B449,เส้นแต่งหน้าขนมเค้ก!AG:AG)+SUMIF(แพ็ค!$C:$C,'รับ-จ่าย ประจำวัน'!$B449,แพ็ค!AG:AG)+SUMIF(ธุรการ!$C:$C,'รับ-จ่าย ประจำวัน'!$B449,ธุรการ!AG:AG)+SUMIF(เส้นแต่งหน้าขนมปัง!$C:$C,'รับ-จ่าย ประจำวัน'!$B449,เส้นแต่งหน้าขนมปัง!AG:AG)+SUMIF('วางแผนBC,CJ'!$C:$C,'รับ-จ่าย ประจำวัน'!$B449,'วางแผนBC,CJ'!AG:AG)+SUMIF(RD!$C:$C,'รับ-จ่าย ประจำวัน'!$B449,RD!AG:AG)+SUMIF('FG,ออนไล,คัดแยก'!$C:$C,'รับ-จ่าย ประจำวัน'!$B449,'FG,ออนไล,คัดแยก'!AG:AG)</f>
        <v>0</v>
      </c>
      <c r="BO449" s="16">
        <f>SUMIF(เตรียมส่วนผสม!$C:$C,'รับ-จ่าย ประจำวัน'!$B449,เตรียมส่วนผสม!AH:AH)+SUMIF(กวนไส้!$C:$C,'รับ-จ่าย ประจำวัน'!$B449,กวนไส้!AH:AH)+SUMIF(ผลิต1!$C:$C,'รับ-จ่าย ประจำวัน'!$B449,ผลิต1!AH:AH)+SUMIF(ผลิต2!$C:$C,'รับ-จ่าย ประจำวัน'!$B449,ผลิต2!AH:AH)+SUMIF(เส้นแต่งหน้าขนมเค้ก!$C:$C,'รับ-จ่าย ประจำวัน'!$B449,เส้นแต่งหน้าขนมเค้ก!AH:AH)+SUMIF(แพ็ค!$C:$C,'รับ-จ่าย ประจำวัน'!$B449,แพ็ค!AH:AH)+SUMIF(ธุรการ!$C:$C,'รับ-จ่าย ประจำวัน'!$B449,ธุรการ!AH:AH)+SUMIF(เส้นแต่งหน้าขนมปัง!$C:$C,'รับ-จ่าย ประจำวัน'!$B449,เส้นแต่งหน้าขนมปัง!AH:AH)+SUMIF('วางแผนBC,CJ'!$C:$C,'รับ-จ่าย ประจำวัน'!$B449,'วางแผนBC,CJ'!AH:AH)+SUMIF(RD!$C:$C,'รับ-จ่าย ประจำวัน'!$B449,RD!AH:AH)+SUMIF('FG,ออนไล,คัดแยก'!$C:$C,'รับ-จ่าย ประจำวัน'!$B449,'FG,ออนไล,คัดแยก'!AH:AH)</f>
        <v>0</v>
      </c>
      <c r="BP449" s="16">
        <f>SUMIF(เตรียมส่วนผสม!$C:$C,'รับ-จ่าย ประจำวัน'!$B449,เตรียมส่วนผสม!AI:AI)+SUMIF(กวนไส้!$C:$C,'รับ-จ่าย ประจำวัน'!$B449,กวนไส้!AI:AI)+SUMIF(ผลิต1!$C:$C,'รับ-จ่าย ประจำวัน'!$B449,ผลิต1!AI:AI)+SUMIF(ผลิต2!$C:$C,'รับ-จ่าย ประจำวัน'!$B449,ผลิต2!AI:AI)+SUMIF(เส้นแต่งหน้าขนมเค้ก!$C:$C,'รับ-จ่าย ประจำวัน'!$B449,เส้นแต่งหน้าขนมเค้ก!AI:AI)+SUMIF(แพ็ค!$C:$C,'รับ-จ่าย ประจำวัน'!$B449,แพ็ค!AI:AI)+SUMIF(ธุรการ!$C:$C,'รับ-จ่าย ประจำวัน'!$B449,ธุรการ!AI:AI)+SUMIF(เส้นแต่งหน้าขนมปัง!$C:$C,'รับ-จ่าย ประจำวัน'!$B449,เส้นแต่งหน้าขนมปัง!AI:AI)+SUMIF('วางแผนBC,CJ'!$C:$C,'รับ-จ่าย ประจำวัน'!$B449,'วางแผนBC,CJ'!AI:AI)+SUMIF(RD!$C:$C,'รับ-จ่าย ประจำวัน'!$B449,RD!AI:AI)+SUMIF('FG,ออนไล,คัดแยก'!$C:$C,'รับ-จ่าย ประจำวัน'!$B449,'FG,ออนไล,คัดแยก'!AI:AI)</f>
        <v>2000</v>
      </c>
      <c r="BQ449" s="16">
        <f>SUMIF(เตรียมส่วนผสม!$C:$C,'รับ-จ่าย ประจำวัน'!$B449,เตรียมส่วนผสม!AJ:AJ)+SUMIF(กวนไส้!$C:$C,'รับ-จ่าย ประจำวัน'!$B449,กวนไส้!AJ:AJ)+SUMIF(ผลิต1!$C:$C,'รับ-จ่าย ประจำวัน'!$B449,ผลิต1!AJ:AJ)+SUMIF(ผลิต2!$C:$C,'รับ-จ่าย ประจำวัน'!$B449,ผลิต2!AJ:AJ)+SUMIF(เส้นแต่งหน้าขนมเค้ก!$C:$C,'รับ-จ่าย ประจำวัน'!$B449,เส้นแต่งหน้าขนมเค้ก!AJ:AJ)+SUMIF(แพ็ค!$C:$C,'รับ-จ่าย ประจำวัน'!$B449,แพ็ค!AJ:AJ)+SUMIF(ธุรการ!$C:$C,'รับ-จ่าย ประจำวัน'!$B449,ธุรการ!AJ:AJ)+SUMIF(เส้นแต่งหน้าขนมปัง!$C:$C,'รับ-จ่าย ประจำวัน'!$B449,เส้นแต่งหน้าขนมปัง!AJ:AJ)+SUMIF('วางแผนBC,CJ'!$C:$C,'รับ-จ่าย ประจำวัน'!$B449,'วางแผนBC,CJ'!AJ:AJ)+SUMIF(RD!$C:$C,'รับ-จ่าย ประจำวัน'!$B449,RD!AJ:AJ)+SUMIF('FG,ออนไล,คัดแยก'!$C:$C,'รับ-จ่าย ประจำวัน'!$B449,'FG,ออนไล,คัดแยก'!AJ:AJ)</f>
        <v>2000</v>
      </c>
      <c r="BR449" s="16">
        <f>SUMIF(เตรียมส่วนผสม!$C:$C,'รับ-จ่าย ประจำวัน'!$B449,เตรียมส่วนผสม!AK:AK)+SUMIF(กวนไส้!$C:$C,'รับ-จ่าย ประจำวัน'!$B449,กวนไส้!AK:AK)+SUMIF(ผลิต1!$C:$C,'รับ-จ่าย ประจำวัน'!$B449,ผลิต1!AK:AK)+SUMIF(ผลิต2!$C:$C,'รับ-จ่าย ประจำวัน'!$B449,ผลิต2!AK:AK)+SUMIF(เส้นแต่งหน้าขนมเค้ก!$C:$C,'รับ-จ่าย ประจำวัน'!$B449,เส้นแต่งหน้าขนมเค้ก!AK:AK)+SUMIF(แพ็ค!$C:$C,'รับ-จ่าย ประจำวัน'!$B449,แพ็ค!AK:AK)+SUMIF(ธุรการ!$C:$C,'รับ-จ่าย ประจำวัน'!$B449,ธุรการ!AK:AK)+SUMIF(เส้นแต่งหน้าขนมปัง!$C:$C,'รับ-จ่าย ประจำวัน'!$B449,เส้นแต่งหน้าขนมปัง!AK:AK)+SUMIF('วางแผนBC,CJ'!$C:$C,'รับ-จ่าย ประจำวัน'!$B449,'วางแผนBC,CJ'!AK:AK)+SUMIF(RD!$C:$C,'รับ-จ่าย ประจำวัน'!$B449,RD!AK:AK)+SUMIF('FG,ออนไล,คัดแยก'!$C:$C,'รับ-จ่าย ประจำวัน'!$B449,'FG,ออนไล,คัดแยก'!AK:AK)</f>
        <v>2000</v>
      </c>
      <c r="BS449" s="16">
        <f>SUMIF(เตรียมส่วนผสม!$C:$C,'รับ-จ่าย ประจำวัน'!$B449,เตรียมส่วนผสม!AL:AL)+SUMIF(กวนไส้!$C:$C,'รับ-จ่าย ประจำวัน'!$B449,กวนไส้!AL:AL)+SUMIF(ผลิต1!$C:$C,'รับ-จ่าย ประจำวัน'!$B449,ผลิต1!AL:AL)+SUMIF(ผลิต2!$C:$C,'รับ-จ่าย ประจำวัน'!$B449,ผลิต2!AL:AL)+SUMIF(เส้นแต่งหน้าขนมเค้ก!$C:$C,'รับ-จ่าย ประจำวัน'!$B449,เส้นแต่งหน้าขนมเค้ก!AL:AL)+SUMIF(แพ็ค!$C:$C,'รับ-จ่าย ประจำวัน'!$B449,แพ็ค!AL:AL)+SUMIF(ธุรการ!$C:$C,'รับ-จ่าย ประจำวัน'!$B449,ธุรการ!AL:AL)+SUMIF(เส้นแต่งหน้าขนมปัง!$C:$C,'รับ-จ่าย ประจำวัน'!$B449,เส้นแต่งหน้าขนมปัง!AL:AL)+SUMIF('วางแผนBC,CJ'!$C:$C,'รับ-จ่าย ประจำวัน'!$B449,'วางแผนBC,CJ'!AL:AL)+SUMIF(RD!$C:$C,'รับ-จ่าย ประจำวัน'!$B449,RD!AL:AL)+SUMIF('FG,ออนไล,คัดแยก'!$C:$C,'รับ-จ่าย ประจำวัน'!$B449,'FG,ออนไล,คัดแยก'!AL:AL)</f>
        <v>0</v>
      </c>
      <c r="BT449" s="18">
        <f t="shared" si="93"/>
        <v>46000</v>
      </c>
      <c r="BU449" s="116"/>
      <c r="BV449" s="146">
        <f t="shared" si="94"/>
        <v>48000</v>
      </c>
      <c r="BW449" s="183">
        <v>30</v>
      </c>
      <c r="BX449" s="172">
        <f t="shared" ref="BX449:BX450" si="102">BT449/30</f>
        <v>1533.3333333333333</v>
      </c>
      <c r="BY449" s="188">
        <f t="shared" si="90"/>
        <v>31.304347826086957</v>
      </c>
      <c r="BZ449" s="180">
        <f t="shared" ca="1" si="95"/>
        <v>46234.304347826088</v>
      </c>
      <c r="CA449" s="93">
        <v>56000</v>
      </c>
      <c r="CB449" s="93"/>
      <c r="CC449" s="93"/>
      <c r="CD449" s="93"/>
      <c r="CE449" s="93"/>
      <c r="CF449" s="93"/>
      <c r="CG449" s="93"/>
      <c r="CH449" s="93"/>
      <c r="CI449" s="93"/>
      <c r="CJ449" s="97"/>
      <c r="CK449" s="9">
        <f t="shared" si="91"/>
        <v>48000</v>
      </c>
    </row>
    <row r="450" spans="1:89" x14ac:dyDescent="0.5">
      <c r="A450" s="149"/>
      <c r="B450" s="34">
        <v>1023401072</v>
      </c>
      <c r="C450" s="154" t="s">
        <v>2077</v>
      </c>
      <c r="D450" s="141" t="s">
        <v>91</v>
      </c>
      <c r="E450" s="25"/>
      <c r="F450" s="132"/>
      <c r="G450" s="25"/>
      <c r="H450" s="12">
        <v>64000</v>
      </c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11"/>
      <c r="AF450" s="11"/>
      <c r="AG450" s="11"/>
      <c r="AH450" s="11">
        <v>40000</v>
      </c>
      <c r="AI450" s="25"/>
      <c r="AJ450" s="25"/>
      <c r="AK450" s="25"/>
      <c r="AL450" s="25"/>
      <c r="AM450" s="25"/>
      <c r="AN450" s="15">
        <f t="shared" si="92"/>
        <v>40000</v>
      </c>
      <c r="AO450" s="16">
        <f>SUMIF(เตรียมส่วนผสม!$C:$C,'รับ-จ่าย ประจำวัน'!$B450,เตรียมส่วนผสม!H:H)+SUMIF(กวนไส้!$C:$C,'รับ-จ่าย ประจำวัน'!$B450,กวนไส้!H:H)+SUMIF(ผลิต1!$C:$C,'รับ-จ่าย ประจำวัน'!$B450,ผลิต1!H:H)+SUMIF(ผลิต2!$C:$C,'รับ-จ่าย ประจำวัน'!$B450,ผลิต2!H:H)+SUMIF(เส้นแต่งหน้าขนมเค้ก!$C:$C,'รับ-จ่าย ประจำวัน'!$B450,เส้นแต่งหน้าขนมเค้ก!H:H)+SUMIF(แพ็ค!$C:$C,'รับ-จ่าย ประจำวัน'!$B450,แพ็ค!H:H)+SUMIF(ธุรการ!$C:$C,'รับ-จ่าย ประจำวัน'!$B450,ธุรการ!H:H)+SUMIF(เส้นแต่งหน้าขนมปัง!$C:$C,'รับ-จ่าย ประจำวัน'!$B450,เส้นแต่งหน้าขนมปัง!H:H)+SUMIF('วางแผนBC,CJ'!$C:$C,'รับ-จ่าย ประจำวัน'!$B450,'วางแผนBC,CJ'!H:H)+SUMIF(RD!$C:$C,'รับ-จ่าย ประจำวัน'!$B450,RD!H:H)+SUMIF('FG,ออนไล,คัดแยก'!$C:$C,'รับ-จ่าย ประจำวัน'!$B450,'FG,ออนไล,คัดแยก'!H:H)</f>
        <v>3000</v>
      </c>
      <c r="AP450" s="16">
        <f>SUMIF(เตรียมส่วนผสม!$C:$C,'รับ-จ่าย ประจำวัน'!$B450,เตรียมส่วนผสม!I:I)+SUMIF(กวนไส้!$C:$C,'รับ-จ่าย ประจำวัน'!$B450,กวนไส้!I:I)+SUMIF(ผลิต1!$C:$C,'รับ-จ่าย ประจำวัน'!$B450,ผลิต1!I:I)+SUMIF(ผลิต2!$C:$C,'รับ-จ่าย ประจำวัน'!$B450,ผลิต2!I:I)+SUMIF(เส้นแต่งหน้าขนมเค้ก!$C:$C,'รับ-จ่าย ประจำวัน'!$B450,เส้นแต่งหน้าขนมเค้ก!I:I)+SUMIF(แพ็ค!$C:$C,'รับ-จ่าย ประจำวัน'!$B450,แพ็ค!I:I)+SUMIF(ธุรการ!$C:$C,'รับ-จ่าย ประจำวัน'!$B450,ธุรการ!I:I)+SUMIF(เส้นแต่งหน้าขนมปัง!$C:$C,'รับ-จ่าย ประจำวัน'!$B450,เส้นแต่งหน้าขนมปัง!I:I)+SUMIF('วางแผนBC,CJ'!$C:$C,'รับ-จ่าย ประจำวัน'!$B450,'วางแผนBC,CJ'!I:I)+SUMIF(RD!$C:$C,'รับ-จ่าย ประจำวัน'!$B450,RD!I:I)+SUMIF('FG,ออนไล,คัดแยก'!$C:$C,'รับ-จ่าย ประจำวัน'!$B450,'FG,ออนไล,คัดแยก'!I:I)</f>
        <v>0</v>
      </c>
      <c r="AQ450" s="16">
        <f>SUMIF(เตรียมส่วนผสม!$C:$C,'รับ-จ่าย ประจำวัน'!$B450,เตรียมส่วนผสม!J:J)+SUMIF(กวนไส้!$C:$C,'รับ-จ่าย ประจำวัน'!$B450,กวนไส้!J:J)+SUMIF(ผลิต1!$C:$C,'รับ-จ่าย ประจำวัน'!$B450,ผลิต1!J:J)+SUMIF(ผลิต2!$C:$C,'รับ-จ่าย ประจำวัน'!$B450,ผลิต2!J:J)+SUMIF(เส้นแต่งหน้าขนมเค้ก!$C:$C,'รับ-จ่าย ประจำวัน'!$B450,เส้นแต่งหน้าขนมเค้ก!J:J)+SUMIF(แพ็ค!$C:$C,'รับ-จ่าย ประจำวัน'!$B450,แพ็ค!J:J)+SUMIF(ธุรการ!$C:$C,'รับ-จ่าย ประจำวัน'!$B450,ธุรการ!J:J)+SUMIF(เส้นแต่งหน้าขนมปัง!$C:$C,'รับ-จ่าย ประจำวัน'!$B450,เส้นแต่งหน้าขนมปัง!J:J)+SUMIF('วางแผนBC,CJ'!$C:$C,'รับ-จ่าย ประจำวัน'!$B450,'วางแผนBC,CJ'!J:J)+SUMIF(RD!$C:$C,'รับ-จ่าย ประจำวัน'!$B450,RD!J:J)+SUMIF('FG,ออนไล,คัดแยก'!$C:$C,'รับ-จ่าย ประจำวัน'!$B450,'FG,ออนไล,คัดแยก'!J:J)</f>
        <v>0</v>
      </c>
      <c r="AR450" s="16">
        <f>SUMIF(เตรียมส่วนผสม!$C:$C,'รับ-จ่าย ประจำวัน'!$B450,เตรียมส่วนผสม!K:K)+SUMIF(กวนไส้!$C:$C,'รับ-จ่าย ประจำวัน'!$B450,กวนไส้!K:K)+SUMIF(ผลิต1!$C:$C,'รับ-จ่าย ประจำวัน'!$B450,ผลิต1!K:K)+SUMIF(ผลิต2!$C:$C,'รับ-จ่าย ประจำวัน'!$B450,ผลิต2!K:K)+SUMIF(เส้นแต่งหน้าขนมเค้ก!$C:$C,'รับ-จ่าย ประจำวัน'!$B450,เส้นแต่งหน้าขนมเค้ก!K:K)+SUMIF(แพ็ค!$C:$C,'รับ-จ่าย ประจำวัน'!$B450,แพ็ค!K:K)+SUMIF(ธุรการ!$C:$C,'รับ-จ่าย ประจำวัน'!$B450,ธุรการ!K:K)+SUMIF(เส้นแต่งหน้าขนมปัง!$C:$C,'รับ-จ่าย ประจำวัน'!$B450,เส้นแต่งหน้าขนมปัง!K:K)+SUMIF('วางแผนBC,CJ'!$C:$C,'รับ-จ่าย ประจำวัน'!$B450,'วางแผนBC,CJ'!K:K)+SUMIF(RD!$C:$C,'รับ-จ่าย ประจำวัน'!$B450,RD!K:K)+SUMIF('FG,ออนไล,คัดแยก'!$C:$C,'รับ-จ่าย ประจำวัน'!$B450,'FG,ออนไล,คัดแยก'!K:K)</f>
        <v>2000</v>
      </c>
      <c r="AS450" s="16">
        <f>SUMIF(เตรียมส่วนผสม!$C:$C,'รับ-จ่าย ประจำวัน'!$B450,เตรียมส่วนผสม!L:L)+SUMIF(กวนไส้!$C:$C,'รับ-จ่าย ประจำวัน'!$B450,กวนไส้!L:L)+SUMIF(ผลิต1!$C:$C,'รับ-จ่าย ประจำวัน'!$B450,ผลิต1!L:L)+SUMIF(ผลิต2!$C:$C,'รับ-จ่าย ประจำวัน'!$B450,ผลิต2!L:L)+SUMIF(เส้นแต่งหน้าขนมเค้ก!$C:$C,'รับ-จ่าย ประจำวัน'!$B450,เส้นแต่งหน้าขนมเค้ก!L:L)+SUMIF(แพ็ค!$C:$C,'รับ-จ่าย ประจำวัน'!$B450,แพ็ค!L:L)+SUMIF(ธุรการ!$C:$C,'รับ-จ่าย ประจำวัน'!$B450,ธุรการ!L:L)+SUMIF(เส้นแต่งหน้าขนมปัง!$C:$C,'รับ-จ่าย ประจำวัน'!$B450,เส้นแต่งหน้าขนมปัง!L:L)+SUMIF('วางแผนBC,CJ'!$C:$C,'รับ-จ่าย ประจำวัน'!$B450,'วางแผนBC,CJ'!L:L)+SUMIF(RD!$C:$C,'รับ-จ่าย ประจำวัน'!$B450,RD!L:L)+SUMIF('FG,ออนไล,คัดแยก'!$C:$C,'รับ-จ่าย ประจำวัน'!$B450,'FG,ออนไล,คัดแยก'!L:L)</f>
        <v>5000</v>
      </c>
      <c r="AT450" s="16">
        <f>SUMIF(เตรียมส่วนผสม!$C:$C,'รับ-จ่าย ประจำวัน'!$B450,เตรียมส่วนผสม!M:M)+SUMIF(กวนไส้!$C:$C,'รับ-จ่าย ประจำวัน'!$B450,กวนไส้!M:M)+SUMIF(ผลิต1!$C:$C,'รับ-จ่าย ประจำวัน'!$B450,ผลิต1!M:M)+SUMIF(ผลิต2!$C:$C,'รับ-จ่าย ประจำวัน'!$B450,ผลิต2!M:M)+SUMIF(เส้นแต่งหน้าขนมเค้ก!$C:$C,'รับ-จ่าย ประจำวัน'!$B450,เส้นแต่งหน้าขนมเค้ก!M:M)+SUMIF(แพ็ค!$C:$C,'รับ-จ่าย ประจำวัน'!$B450,แพ็ค!M:M)+SUMIF(ธุรการ!$C:$C,'รับ-จ่าย ประจำวัน'!$B450,ธุรการ!M:M)+SUMIF(เส้นแต่งหน้าขนมปัง!$C:$C,'รับ-จ่าย ประจำวัน'!$B450,เส้นแต่งหน้าขนมปัง!M:M)+SUMIF('วางแผนBC,CJ'!$C:$C,'รับ-จ่าย ประจำวัน'!$B450,'วางแผนBC,CJ'!M:M)+SUMIF(RD!$C:$C,'รับ-จ่าย ประจำวัน'!$B450,RD!M:M)+SUMIF('FG,ออนไล,คัดแยก'!$C:$C,'รับ-จ่าย ประจำวัน'!$B450,'FG,ออนไล,คัดแยก'!M:M)</f>
        <v>0</v>
      </c>
      <c r="AU450" s="16">
        <f>SUMIF(เตรียมส่วนผสม!$C:$C,'รับ-จ่าย ประจำวัน'!$B450,เตรียมส่วนผสม!N:N)+SUMIF(กวนไส้!$C:$C,'รับ-จ่าย ประจำวัน'!$B450,กวนไส้!N:N)+SUMIF(ผลิต1!$C:$C,'รับ-จ่าย ประจำวัน'!$B450,ผลิต1!N:N)+SUMIF(ผลิต2!$C:$C,'รับ-จ่าย ประจำวัน'!$B450,ผลิต2!N:N)+SUMIF(เส้นแต่งหน้าขนมเค้ก!$C:$C,'รับ-จ่าย ประจำวัน'!$B450,เส้นแต่งหน้าขนมเค้ก!N:N)+SUMIF(แพ็ค!$C:$C,'รับ-จ่าย ประจำวัน'!$B450,แพ็ค!N:N)+SUMIF(ธุรการ!$C:$C,'รับ-จ่าย ประจำวัน'!$B450,ธุรการ!N:N)+SUMIF(เส้นแต่งหน้าขนมปัง!$C:$C,'รับ-จ่าย ประจำวัน'!$B450,เส้นแต่งหน้าขนมปัง!N:N)+SUMIF('วางแผนBC,CJ'!$C:$C,'รับ-จ่าย ประจำวัน'!$B450,'วางแผนBC,CJ'!N:N)+SUMIF(RD!$C:$C,'รับ-จ่าย ประจำวัน'!$B450,RD!N:N)+SUMIF('FG,ออนไล,คัดแยก'!$C:$C,'รับ-จ่าย ประจำวัน'!$B450,'FG,ออนไล,คัดแยก'!N:N)</f>
        <v>1000</v>
      </c>
      <c r="AV450" s="16">
        <f>SUMIF(เตรียมส่วนผสม!$C:$C,'รับ-จ่าย ประจำวัน'!$B450,เตรียมส่วนผสม!O:O)+SUMIF(กวนไส้!$C:$C,'รับ-จ่าย ประจำวัน'!$B450,กวนไส้!O:O)+SUMIF(ผลิต1!$C:$C,'รับ-จ่าย ประจำวัน'!$B450,ผลิต1!O:O)+SUMIF(ผลิต2!$C:$C,'รับ-จ่าย ประจำวัน'!$B450,ผลิต2!O:O)+SUMIF(เส้นแต่งหน้าขนมเค้ก!$C:$C,'รับ-จ่าย ประจำวัน'!$B450,เส้นแต่งหน้าขนมเค้ก!O:O)+SUMIF(แพ็ค!$C:$C,'รับ-จ่าย ประจำวัน'!$B450,แพ็ค!O:O)+SUMIF(ธุรการ!$C:$C,'รับ-จ่าย ประจำวัน'!$B450,ธุรการ!O:O)+SUMIF(เส้นแต่งหน้าขนมปัง!$C:$C,'รับ-จ่าย ประจำวัน'!$B450,เส้นแต่งหน้าขนมปัง!O:O)+SUMIF('วางแผนBC,CJ'!$C:$C,'รับ-จ่าย ประจำวัน'!$B450,'วางแผนBC,CJ'!O:O)+SUMIF(RD!$C:$C,'รับ-จ่าย ประจำวัน'!$B450,RD!O:O)+SUMIF('FG,ออนไล,คัดแยก'!$C:$C,'รับ-จ่าย ประจำวัน'!$B450,'FG,ออนไล,คัดแยก'!O:O)</f>
        <v>0</v>
      </c>
      <c r="AW450" s="16">
        <f>SUMIF(เตรียมส่วนผสม!$C:$C,'รับ-จ่าย ประจำวัน'!$B450,เตรียมส่วนผสม!P:P)+SUMIF(กวนไส้!$C:$C,'รับ-จ่าย ประจำวัน'!$B450,กวนไส้!P:P)+SUMIF(ผลิต1!$C:$C,'รับ-จ่าย ประจำวัน'!$B450,ผลิต1!P:P)+SUMIF(ผลิต2!$C:$C,'รับ-จ่าย ประจำวัน'!$B450,ผลิต2!P:P)+SUMIF(เส้นแต่งหน้าขนมเค้ก!$C:$C,'รับ-จ่าย ประจำวัน'!$B450,เส้นแต่งหน้าขนมเค้ก!P:P)+SUMIF(แพ็ค!$C:$C,'รับ-จ่าย ประจำวัน'!$B450,แพ็ค!P:P)+SUMIF(ธุรการ!$C:$C,'รับ-จ่าย ประจำวัน'!$B450,ธุรการ!P:P)+SUMIF(เส้นแต่งหน้าขนมปัง!$C:$C,'รับ-จ่าย ประจำวัน'!$B450,เส้นแต่งหน้าขนมปัง!P:P)+SUMIF('วางแผนBC,CJ'!$C:$C,'รับ-จ่าย ประจำวัน'!$B450,'วางแผนBC,CJ'!P:P)+SUMIF(RD!$C:$C,'รับ-จ่าย ประจำวัน'!$B450,RD!P:P)+SUMIF('FG,ออนไล,คัดแยก'!$C:$C,'รับ-จ่าย ประจำวัน'!$B450,'FG,ออนไล,คัดแยก'!P:P)</f>
        <v>3000</v>
      </c>
      <c r="AX450" s="16">
        <f>SUMIF(เตรียมส่วนผสม!$C:$C,'รับ-จ่าย ประจำวัน'!$B450,เตรียมส่วนผสม!Q:Q)+SUMIF(กวนไส้!$C:$C,'รับ-จ่าย ประจำวัน'!$B450,กวนไส้!Q:Q)+SUMIF(ผลิต1!$C:$C,'รับ-จ่าย ประจำวัน'!$B450,ผลิต1!Q:Q)+SUMIF(ผลิต2!$C:$C,'รับ-จ่าย ประจำวัน'!$B450,ผลิต2!Q:Q)+SUMIF(เส้นแต่งหน้าขนมเค้ก!$C:$C,'รับ-จ่าย ประจำวัน'!$B450,เส้นแต่งหน้าขนมเค้ก!Q:Q)+SUMIF(แพ็ค!$C:$C,'รับ-จ่าย ประจำวัน'!$B450,แพ็ค!Q:Q)+SUMIF(ธุรการ!$C:$C,'รับ-จ่าย ประจำวัน'!$B450,ธุรการ!Q:Q)+SUMIF(เส้นแต่งหน้าขนมปัง!$C:$C,'รับ-จ่าย ประจำวัน'!$B450,เส้นแต่งหน้าขนมปัง!Q:Q)+SUMIF('วางแผนBC,CJ'!$C:$C,'รับ-จ่าย ประจำวัน'!$B450,'วางแผนBC,CJ'!Q:Q)+SUMIF(RD!$C:$C,'รับ-จ่าย ประจำวัน'!$B450,RD!Q:Q)+SUMIF('FG,ออนไล,คัดแยก'!$C:$C,'รับ-จ่าย ประจำวัน'!$B450,'FG,ออนไล,คัดแยก'!Q:Q)</f>
        <v>3000</v>
      </c>
      <c r="AY450" s="16">
        <f>SUMIF(เตรียมส่วนผสม!$C:$C,'รับ-จ่าย ประจำวัน'!$B450,เตรียมส่วนผสม!R:R)+SUMIF(กวนไส้!$C:$C,'รับ-จ่าย ประจำวัน'!$B450,กวนไส้!R:R)+SUMIF(ผลิต1!$C:$C,'รับ-จ่าย ประจำวัน'!$B450,ผลิต1!R:R)+SUMIF(ผลิต2!$C:$C,'รับ-จ่าย ประจำวัน'!$B450,ผลิต2!R:R)+SUMIF(เส้นแต่งหน้าขนมเค้ก!$C:$C,'รับ-จ่าย ประจำวัน'!$B450,เส้นแต่งหน้าขนมเค้ก!R:R)+SUMIF(แพ็ค!$C:$C,'รับ-จ่าย ประจำวัน'!$B450,แพ็ค!R:R)+SUMIF(ธุรการ!$C:$C,'รับ-จ่าย ประจำวัน'!$B450,ธุรการ!R:R)+SUMIF(เส้นแต่งหน้าขนมปัง!$C:$C,'รับ-จ่าย ประจำวัน'!$B450,เส้นแต่งหน้าขนมปัง!R:R)+SUMIF('วางแผนBC,CJ'!$C:$C,'รับ-จ่าย ประจำวัน'!$B450,'วางแผนBC,CJ'!R:R)+SUMIF(RD!$C:$C,'รับ-จ่าย ประจำวัน'!$B450,RD!R:R)+SUMIF('FG,ออนไล,คัดแยก'!$C:$C,'รับ-จ่าย ประจำวัน'!$B450,'FG,ออนไล,คัดแยก'!R:R)</f>
        <v>5000</v>
      </c>
      <c r="AZ450" s="16">
        <f>SUMIF(เตรียมส่วนผสม!$C:$C,'รับ-จ่าย ประจำวัน'!$B450,เตรียมส่วนผสม!S:S)+SUMIF(กวนไส้!$C:$C,'รับ-จ่าย ประจำวัน'!$B450,กวนไส้!S:S)+SUMIF(ผลิต1!$C:$C,'รับ-จ่าย ประจำวัน'!$B450,ผลิต1!S:S)+SUMIF(ผลิต2!$C:$C,'รับ-จ่าย ประจำวัน'!$B450,ผลิต2!S:S)+SUMIF(เส้นแต่งหน้าขนมเค้ก!$C:$C,'รับ-จ่าย ประจำวัน'!$B450,เส้นแต่งหน้าขนมเค้ก!S:S)+SUMIF(แพ็ค!$C:$C,'รับ-จ่าย ประจำวัน'!$B450,แพ็ค!S:S)+SUMIF(ธุรการ!$C:$C,'รับ-จ่าย ประจำวัน'!$B450,ธุรการ!S:S)+SUMIF(เส้นแต่งหน้าขนมปัง!$C:$C,'รับ-จ่าย ประจำวัน'!$B450,เส้นแต่งหน้าขนมปัง!S:S)+SUMIF('วางแผนBC,CJ'!$C:$C,'รับ-จ่าย ประจำวัน'!$B450,'วางแผนBC,CJ'!S:S)+SUMIF(RD!$C:$C,'รับ-จ่าย ประจำวัน'!$B450,RD!S:S)+SUMIF('FG,ออนไล,คัดแยก'!$C:$C,'รับ-จ่าย ประจำวัน'!$B450,'FG,ออนไล,คัดแยก'!S:S)</f>
        <v>0</v>
      </c>
      <c r="BA450" s="16">
        <f>SUMIF(เตรียมส่วนผสม!$C:$C,'รับ-จ่าย ประจำวัน'!$B450,เตรียมส่วนผสม!T:T)+SUMIF(กวนไส้!$C:$C,'รับ-จ่าย ประจำวัน'!$B450,กวนไส้!T:T)+SUMIF(ผลิต1!$C:$C,'รับ-จ่าย ประจำวัน'!$B450,ผลิต1!T:T)+SUMIF(ผลิต2!$C:$C,'รับ-จ่าย ประจำวัน'!$B450,ผลิต2!T:T)+SUMIF(เส้นแต่งหน้าขนมเค้ก!$C:$C,'รับ-จ่าย ประจำวัน'!$B450,เส้นแต่งหน้าขนมเค้ก!T:T)+SUMIF(แพ็ค!$C:$C,'รับ-จ่าย ประจำวัน'!$B450,แพ็ค!T:T)+SUMIF(ธุรการ!$C:$C,'รับ-จ่าย ประจำวัน'!$B450,ธุรการ!T:T)+SUMIF(เส้นแต่งหน้าขนมปัง!$C:$C,'รับ-จ่าย ประจำวัน'!$B450,เส้นแต่งหน้าขนมปัง!T:T)+SUMIF('วางแผนBC,CJ'!$C:$C,'รับ-จ่าย ประจำวัน'!$B450,'วางแผนBC,CJ'!T:T)+SUMIF(RD!$C:$C,'รับ-จ่าย ประจำวัน'!$B450,RD!T:T)+SUMIF('FG,ออนไล,คัดแยก'!$C:$C,'รับ-จ่าย ประจำวัน'!$B450,'FG,ออนไล,คัดแยก'!T:T)</f>
        <v>0</v>
      </c>
      <c r="BB450" s="16">
        <f>SUMIF(เตรียมส่วนผสม!$C:$C,'รับ-จ่าย ประจำวัน'!$B450,เตรียมส่วนผสม!U:U)+SUMIF(กวนไส้!$C:$C,'รับ-จ่าย ประจำวัน'!$B450,กวนไส้!U:U)+SUMIF(ผลิต1!$C:$C,'รับ-จ่าย ประจำวัน'!$B450,ผลิต1!U:U)+SUMIF(ผลิต2!$C:$C,'รับ-จ่าย ประจำวัน'!$B450,ผลิต2!U:U)+SUMIF(เส้นแต่งหน้าขนมเค้ก!$C:$C,'รับ-จ่าย ประจำวัน'!$B450,เส้นแต่งหน้าขนมเค้ก!U:U)+SUMIF(แพ็ค!$C:$C,'รับ-จ่าย ประจำวัน'!$B450,แพ็ค!U:U)+SUMIF(ธุรการ!$C:$C,'รับ-จ่าย ประจำวัน'!$B450,ธุรการ!U:U)+SUMIF(เส้นแต่งหน้าขนมปัง!$C:$C,'รับ-จ่าย ประจำวัน'!$B450,เส้นแต่งหน้าขนมปัง!U:U)+SUMIF('วางแผนBC,CJ'!$C:$C,'รับ-จ่าย ประจำวัน'!$B450,'วางแผนBC,CJ'!U:U)+SUMIF(RD!$C:$C,'รับ-จ่าย ประจำวัน'!$B450,RD!U:U)+SUMIF('FG,ออนไล,คัดแยก'!$C:$C,'รับ-จ่าย ประจำวัน'!$B450,'FG,ออนไล,คัดแยก'!U:U)</f>
        <v>6000</v>
      </c>
      <c r="BC450" s="16">
        <f>SUMIF(เตรียมส่วนผสม!$C:$C,'รับ-จ่าย ประจำวัน'!$B450,เตรียมส่วนผสม!V:V)+SUMIF(กวนไส้!$C:$C,'รับ-จ่าย ประจำวัน'!$B450,กวนไส้!V:V)+SUMIF(ผลิต1!$C:$C,'รับ-จ่าย ประจำวัน'!$B450,ผลิต1!V:V)+SUMIF(ผลิต2!$C:$C,'รับ-จ่าย ประจำวัน'!$B450,ผลิต2!V:V)+SUMIF(เส้นแต่งหน้าขนมเค้ก!$C:$C,'รับ-จ่าย ประจำวัน'!$B450,เส้นแต่งหน้าขนมเค้ก!V:V)+SUMIF(แพ็ค!$C:$C,'รับ-จ่าย ประจำวัน'!$B450,แพ็ค!V:V)+SUMIF(ธุรการ!$C:$C,'รับ-จ่าย ประจำวัน'!$B450,ธุรการ!V:V)+SUMIF(เส้นแต่งหน้าขนมปัง!$C:$C,'รับ-จ่าย ประจำวัน'!$B450,เส้นแต่งหน้าขนมปัง!V:V)+SUMIF('วางแผนBC,CJ'!$C:$C,'รับ-จ่าย ประจำวัน'!$B450,'วางแผนBC,CJ'!V:V)+SUMIF(RD!$C:$C,'รับ-จ่าย ประจำวัน'!$B450,RD!V:V)+SUMIF('FG,ออนไล,คัดแยก'!$C:$C,'รับ-จ่าย ประจำวัน'!$B450,'FG,ออนไล,คัดแยก'!V:V)</f>
        <v>3000</v>
      </c>
      <c r="BD450" s="16">
        <f>SUMIF(เตรียมส่วนผสม!$C:$C,'รับ-จ่าย ประจำวัน'!$B450,เตรียมส่วนผสม!W:W)+SUMIF(กวนไส้!$C:$C,'รับ-จ่าย ประจำวัน'!$B450,กวนไส้!W:W)+SUMIF(ผลิต1!$C:$C,'รับ-จ่าย ประจำวัน'!$B450,ผลิต1!W:W)+SUMIF(ผลิต2!$C:$C,'รับ-จ่าย ประจำวัน'!$B450,ผลิต2!W:W)+SUMIF(เส้นแต่งหน้าขนมเค้ก!$C:$C,'รับ-จ่าย ประจำวัน'!$B450,เส้นแต่งหน้าขนมเค้ก!W:W)+SUMIF(แพ็ค!$C:$C,'รับ-จ่าย ประจำวัน'!$B450,แพ็ค!W:W)+SUMIF(ธุรการ!$C:$C,'รับ-จ่าย ประจำวัน'!$B450,ธุรการ!W:W)+SUMIF(เส้นแต่งหน้าขนมปัง!$C:$C,'รับ-จ่าย ประจำวัน'!$B450,เส้นแต่งหน้าขนมปัง!W:W)+SUMIF('วางแผนBC,CJ'!$C:$C,'รับ-จ่าย ประจำวัน'!$B450,'วางแผนBC,CJ'!W:W)+SUMIF(RD!$C:$C,'รับ-จ่าย ประจำวัน'!$B450,RD!W:W)+SUMIF('FG,ออนไล,คัดแยก'!$C:$C,'รับ-จ่าย ประจำวัน'!$B450,'FG,ออนไล,คัดแยก'!W:W)</f>
        <v>0</v>
      </c>
      <c r="BE450" s="16">
        <f>SUMIF(เตรียมส่วนผสม!$C:$C,'รับ-จ่าย ประจำวัน'!$B450,เตรียมส่วนผสม!X:X)+SUMIF(กวนไส้!$C:$C,'รับ-จ่าย ประจำวัน'!$B450,กวนไส้!X:X)+SUMIF(ผลิต1!$C:$C,'รับ-จ่าย ประจำวัน'!$B450,ผลิต1!X:X)+SUMIF(ผลิต2!$C:$C,'รับ-จ่าย ประจำวัน'!$B450,ผลิต2!X:X)+SUMIF(เส้นแต่งหน้าขนมเค้ก!$C:$C,'รับ-จ่าย ประจำวัน'!$B450,เส้นแต่งหน้าขนมเค้ก!X:X)+SUMIF(แพ็ค!$C:$C,'รับ-จ่าย ประจำวัน'!$B450,แพ็ค!X:X)+SUMIF(ธุรการ!$C:$C,'รับ-จ่าย ประจำวัน'!$B450,ธุรการ!X:X)+SUMIF(เส้นแต่งหน้าขนมปัง!$C:$C,'รับ-จ่าย ประจำวัน'!$B450,เส้นแต่งหน้าขนมปัง!X:X)+SUMIF('วางแผนBC,CJ'!$C:$C,'รับ-จ่าย ประจำวัน'!$B450,'วางแผนBC,CJ'!X:X)+SUMIF(RD!$C:$C,'รับ-จ่าย ประจำวัน'!$B450,RD!X:X)+SUMIF('FG,ออนไล,คัดแยก'!$C:$C,'รับ-จ่าย ประจำวัน'!$B450,'FG,ออนไล,คัดแยก'!X:X)</f>
        <v>0</v>
      </c>
      <c r="BF450" s="16">
        <f>SUMIF(เตรียมส่วนผสม!$C:$C,'รับ-จ่าย ประจำวัน'!$B450,เตรียมส่วนผสม!Y:Y)+SUMIF(กวนไส้!$C:$C,'รับ-จ่าย ประจำวัน'!$B450,กวนไส้!Y:Y)+SUMIF(ผลิต1!$C:$C,'รับ-จ่าย ประจำวัน'!$B450,ผลิต1!Y:Y)+SUMIF(ผลิต2!$C:$C,'รับ-จ่าย ประจำวัน'!$B450,ผลิต2!Y:Y)+SUMIF(เส้นแต่งหน้าขนมเค้ก!$C:$C,'รับ-จ่าย ประจำวัน'!$B450,เส้นแต่งหน้าขนมเค้ก!Y:Y)+SUMIF(แพ็ค!$C:$C,'รับ-จ่าย ประจำวัน'!$B450,แพ็ค!Y:Y)+SUMIF(ธุรการ!$C:$C,'รับ-จ่าย ประจำวัน'!$B450,ธุรการ!Y:Y)+SUMIF(เส้นแต่งหน้าขนมปัง!$C:$C,'รับ-จ่าย ประจำวัน'!$B450,เส้นแต่งหน้าขนมปัง!Y:Y)+SUMIF('วางแผนBC,CJ'!$C:$C,'รับ-จ่าย ประจำวัน'!$B450,'วางแผนBC,CJ'!Y:Y)+SUMIF(RD!$C:$C,'รับ-จ่าย ประจำวัน'!$B450,RD!Y:Y)+SUMIF('FG,ออนไล,คัดแยก'!$C:$C,'รับ-จ่าย ประจำวัน'!$B450,'FG,ออนไล,คัดแยก'!Y:Y)</f>
        <v>3000</v>
      </c>
      <c r="BG450" s="16">
        <f>SUMIF(เตรียมส่วนผสม!$C:$C,'รับ-จ่าย ประจำวัน'!$B450,เตรียมส่วนผสม!Z:Z)+SUMIF(กวนไส้!$C:$C,'รับ-จ่าย ประจำวัน'!$B450,กวนไส้!Z:Z)+SUMIF(ผลิต1!$C:$C,'รับ-จ่าย ประจำวัน'!$B450,ผลิต1!Z:Z)+SUMIF(ผลิต2!$C:$C,'รับ-จ่าย ประจำวัน'!$B450,ผลิต2!Z:Z)+SUMIF(เส้นแต่งหน้าขนมเค้ก!$C:$C,'รับ-จ่าย ประจำวัน'!$B450,เส้นแต่งหน้าขนมเค้ก!Z:Z)+SUMIF(แพ็ค!$C:$C,'รับ-จ่าย ประจำวัน'!$B450,แพ็ค!Z:Z)+SUMIF(ธุรการ!$C:$C,'รับ-จ่าย ประจำวัน'!$B450,ธุรการ!Z:Z)+SUMIF(เส้นแต่งหน้าขนมปัง!$C:$C,'รับ-จ่าย ประจำวัน'!$B450,เส้นแต่งหน้าขนมปัง!Z:Z)+SUMIF('วางแผนBC,CJ'!$C:$C,'รับ-จ่าย ประจำวัน'!$B450,'วางแผนBC,CJ'!Z:Z)+SUMIF(RD!$C:$C,'รับ-จ่าย ประจำวัน'!$B450,RD!Z:Z)+SUMIF('FG,ออนไล,คัดแยก'!$C:$C,'รับ-จ่าย ประจำวัน'!$B450,'FG,ออนไล,คัดแยก'!Z:Z)</f>
        <v>6000</v>
      </c>
      <c r="BH450" s="16">
        <f>SUMIF(เตรียมส่วนผสม!$C:$C,'รับ-จ่าย ประจำวัน'!$B450,เตรียมส่วนผสม!AA:AA)+SUMIF(กวนไส้!$C:$C,'รับ-จ่าย ประจำวัน'!$B450,กวนไส้!AA:AA)+SUMIF(ผลิต1!$C:$C,'รับ-จ่าย ประจำวัน'!$B450,ผลิต1!AA:AA)+SUMIF(ผลิต2!$C:$C,'รับ-จ่าย ประจำวัน'!$B450,ผลิต2!AA:AA)+SUMIF(เส้นแต่งหน้าขนมเค้ก!$C:$C,'รับ-จ่าย ประจำวัน'!$B450,เส้นแต่งหน้าขนมเค้ก!AA:AA)+SUMIF(แพ็ค!$C:$C,'รับ-จ่าย ประจำวัน'!$B450,แพ็ค!AA:AA)+SUMIF(ธุรการ!$C:$C,'รับ-จ่าย ประจำวัน'!$B450,ธุรการ!AA:AA)+SUMIF(เส้นแต่งหน้าขนมปัง!$C:$C,'รับ-จ่าย ประจำวัน'!$B450,เส้นแต่งหน้าขนมปัง!AA:AA)+SUMIF('วางแผนBC,CJ'!$C:$C,'รับ-จ่าย ประจำวัน'!$B450,'วางแผนBC,CJ'!AA:AA)+SUMIF(RD!$C:$C,'รับ-จ่าย ประจำวัน'!$B450,RD!AA:AA)+SUMIF('FG,ออนไล,คัดแยก'!$C:$C,'รับ-จ่าย ประจำวัน'!$B450,'FG,ออนไล,คัดแยก'!AA:AA)</f>
        <v>0</v>
      </c>
      <c r="BI450" s="16">
        <f>SUMIF(เตรียมส่วนผสม!$C:$C,'รับ-จ่าย ประจำวัน'!$B450,เตรียมส่วนผสม!AB:AB)+SUMIF(กวนไส้!$C:$C,'รับ-จ่าย ประจำวัน'!$B450,กวนไส้!AB:AB)+SUMIF(ผลิต1!$C:$C,'รับ-จ่าย ประจำวัน'!$B450,ผลิต1!AB:AB)+SUMIF(ผลิต2!$C:$C,'รับ-จ่าย ประจำวัน'!$B450,ผลิต2!AB:AB)+SUMIF(เส้นแต่งหน้าขนมเค้ก!$C:$C,'รับ-จ่าย ประจำวัน'!$B450,เส้นแต่งหน้าขนมเค้ก!AB:AB)+SUMIF(แพ็ค!$C:$C,'รับ-จ่าย ประจำวัน'!$B450,แพ็ค!AB:AB)+SUMIF(ธุรการ!$C:$C,'รับ-จ่าย ประจำวัน'!$B450,ธุรการ!AB:AB)+SUMIF(เส้นแต่งหน้าขนมปัง!$C:$C,'รับ-จ่าย ประจำวัน'!$B450,เส้นแต่งหน้าขนมปัง!AB:AB)+SUMIF('วางแผนBC,CJ'!$C:$C,'รับ-จ่าย ประจำวัน'!$B450,'วางแผนBC,CJ'!AB:AB)+SUMIF(RD!$C:$C,'รับ-จ่าย ประจำวัน'!$B450,RD!AB:AB)+SUMIF('FG,ออนไล,คัดแยก'!$C:$C,'รับ-จ่าย ประจำวัน'!$B450,'FG,ออนไล,คัดแยก'!AB:AB)</f>
        <v>0</v>
      </c>
      <c r="BJ450" s="16">
        <f>SUMIF(เตรียมส่วนผสม!$C:$C,'รับ-จ่าย ประจำวัน'!$B450,เตรียมส่วนผสม!AC:AC)+SUMIF(กวนไส้!$C:$C,'รับ-จ่าย ประจำวัน'!$B450,กวนไส้!AC:AC)+SUMIF(ผลิต1!$C:$C,'รับ-จ่าย ประจำวัน'!$B450,ผลิต1!AC:AC)+SUMIF(ผลิต2!$C:$C,'รับ-จ่าย ประจำวัน'!$B450,ผลิต2!AC:AC)+SUMIF(เส้นแต่งหน้าขนมเค้ก!$C:$C,'รับ-จ่าย ประจำวัน'!$B450,เส้นแต่งหน้าขนมเค้ก!AC:AC)+SUMIF(แพ็ค!$C:$C,'รับ-จ่าย ประจำวัน'!$B450,แพ็ค!AC:AC)+SUMIF(ธุรการ!$C:$C,'รับ-จ่าย ประจำวัน'!$B450,ธุรการ!AC:AC)+SUMIF(เส้นแต่งหน้าขนมปัง!$C:$C,'รับ-จ่าย ประจำวัน'!$B450,เส้นแต่งหน้าขนมปัง!AC:AC)+SUMIF('วางแผนBC,CJ'!$C:$C,'รับ-จ่าย ประจำวัน'!$B450,'วางแผนBC,CJ'!AC:AC)+SUMIF(RD!$C:$C,'รับ-จ่าย ประจำวัน'!$B450,RD!AC:AC)+SUMIF('FG,ออนไล,คัดแยก'!$C:$C,'รับ-จ่าย ประจำวัน'!$B450,'FG,ออนไล,คัดแยก'!AC:AC)</f>
        <v>0</v>
      </c>
      <c r="BK450" s="16">
        <f>SUMIF(เตรียมส่วนผสม!$C:$C,'รับ-จ่าย ประจำวัน'!$B450,เตรียมส่วนผสม!AD:AD)+SUMIF(กวนไส้!$C:$C,'รับ-จ่าย ประจำวัน'!$B450,กวนไส้!AD:AD)+SUMIF(ผลิต1!$C:$C,'รับ-จ่าย ประจำวัน'!$B450,ผลิต1!AD:AD)+SUMIF(ผลิต2!$C:$C,'รับ-จ่าย ประจำวัน'!$B450,ผลิต2!AD:AD)+SUMIF(เส้นแต่งหน้าขนมเค้ก!$C:$C,'รับ-จ่าย ประจำวัน'!$B450,เส้นแต่งหน้าขนมเค้ก!AD:AD)+SUMIF(แพ็ค!$C:$C,'รับ-จ่าย ประจำวัน'!$B450,แพ็ค!AD:AD)+SUMIF(ธุรการ!$C:$C,'รับ-จ่าย ประจำวัน'!$B450,ธุรการ!AD:AD)+SUMIF(เส้นแต่งหน้าขนมปัง!$C:$C,'รับ-จ่าย ประจำวัน'!$B450,เส้นแต่งหน้าขนมปัง!AD:AD)+SUMIF('วางแผนBC,CJ'!$C:$C,'รับ-จ่าย ประจำวัน'!$B450,'วางแผนBC,CJ'!AD:AD)+SUMIF(RD!$C:$C,'รับ-จ่าย ประจำวัน'!$B450,RD!AD:AD)+SUMIF('FG,ออนไล,คัดแยก'!$C:$C,'รับ-จ่าย ประจำวัน'!$B450,'FG,ออนไล,คัดแยก'!AD:AD)</f>
        <v>0</v>
      </c>
      <c r="BL450" s="16">
        <f>SUMIF(เตรียมส่วนผสม!$C:$C,'รับ-จ่าย ประจำวัน'!$B450,เตรียมส่วนผสม!AE:AE)+SUMIF(กวนไส้!$C:$C,'รับ-จ่าย ประจำวัน'!$B450,กวนไส้!AE:AE)+SUMIF(ผลิต1!$C:$C,'รับ-จ่าย ประจำวัน'!$B450,ผลิต1!AE:AE)+SUMIF(ผลิต2!$C:$C,'รับ-จ่าย ประจำวัน'!$B450,ผลิต2!AE:AE)+SUMIF(เส้นแต่งหน้าขนมเค้ก!$C:$C,'รับ-จ่าย ประจำวัน'!$B450,เส้นแต่งหน้าขนมเค้ก!AE:AE)+SUMIF(แพ็ค!$C:$C,'รับ-จ่าย ประจำวัน'!$B450,แพ็ค!AE:AE)+SUMIF(ธุรการ!$C:$C,'รับ-จ่าย ประจำวัน'!$B450,ธุรการ!AE:AE)+SUMIF(เส้นแต่งหน้าขนมปัง!$C:$C,'รับ-จ่าย ประจำวัน'!$B450,เส้นแต่งหน้าขนมปัง!AE:AE)+SUMIF('วางแผนBC,CJ'!$C:$C,'รับ-จ่าย ประจำวัน'!$B450,'วางแผนBC,CJ'!AE:AE)+SUMIF(RD!$C:$C,'รับ-จ่าย ประจำวัน'!$B450,RD!AE:AE)+SUMIF('FG,ออนไล,คัดแยก'!$C:$C,'รับ-จ่าย ประจำวัน'!$B450,'FG,ออนไล,คัดแยก'!AE:AE)</f>
        <v>0</v>
      </c>
      <c r="BM450" s="16">
        <f>SUMIF(เตรียมส่วนผสม!$C:$C,'รับ-จ่าย ประจำวัน'!$B450,เตรียมส่วนผสม!AF:AF)+SUMIF(กวนไส้!$C:$C,'รับ-จ่าย ประจำวัน'!$B450,กวนไส้!AF:AF)+SUMIF(ผลิต1!$C:$C,'รับ-จ่าย ประจำวัน'!$B450,ผลิต1!AF:AF)+SUMIF(ผลิต2!$C:$C,'รับ-จ่าย ประจำวัน'!$B450,ผลิต2!AF:AF)+SUMIF(เส้นแต่งหน้าขนมเค้ก!$C:$C,'รับ-จ่าย ประจำวัน'!$B450,เส้นแต่งหน้าขนมเค้ก!AF:AF)+SUMIF(แพ็ค!$C:$C,'รับ-จ่าย ประจำวัน'!$B450,แพ็ค!AF:AF)+SUMIF(ธุรการ!$C:$C,'รับ-จ่าย ประจำวัน'!$B450,ธุรการ!AF:AF)+SUMIF(เส้นแต่งหน้าขนมปัง!$C:$C,'รับ-จ่าย ประจำวัน'!$B450,เส้นแต่งหน้าขนมปัง!AF:AF)+SUMIF('วางแผนBC,CJ'!$C:$C,'รับ-จ่าย ประจำวัน'!$B450,'วางแผนBC,CJ'!AF:AF)+SUMIF(RD!$C:$C,'รับ-จ่าย ประจำวัน'!$B450,RD!AF:AF)+SUMIF('FG,ออนไล,คัดแยก'!$C:$C,'รับ-จ่าย ประจำวัน'!$B450,'FG,ออนไล,คัดแยก'!AF:AF)</f>
        <v>3000</v>
      </c>
      <c r="BN450" s="16">
        <f>SUMIF(เตรียมส่วนผสม!$C:$C,'รับ-จ่าย ประจำวัน'!$B450,เตรียมส่วนผสม!AG:AG)+SUMIF(กวนไส้!$C:$C,'รับ-จ่าย ประจำวัน'!$B450,กวนไส้!AG:AG)+SUMIF(ผลิต1!$C:$C,'รับ-จ่าย ประจำวัน'!$B450,ผลิต1!AG:AG)+SUMIF(ผลิต2!$C:$C,'รับ-จ่าย ประจำวัน'!$B450,ผลิต2!AG:AG)+SUMIF(เส้นแต่งหน้าขนมเค้ก!$C:$C,'รับ-จ่าย ประจำวัน'!$B450,เส้นแต่งหน้าขนมเค้ก!AG:AG)+SUMIF(แพ็ค!$C:$C,'รับ-จ่าย ประจำวัน'!$B450,แพ็ค!AG:AG)+SUMIF(ธุรการ!$C:$C,'รับ-จ่าย ประจำวัน'!$B450,ธุรการ!AG:AG)+SUMIF(เส้นแต่งหน้าขนมปัง!$C:$C,'รับ-จ่าย ประจำวัน'!$B450,เส้นแต่งหน้าขนมปัง!AG:AG)+SUMIF('วางแผนBC,CJ'!$C:$C,'รับ-จ่าย ประจำวัน'!$B450,'วางแผนBC,CJ'!AG:AG)+SUMIF(RD!$C:$C,'รับ-จ่าย ประจำวัน'!$B450,RD!AG:AG)+SUMIF('FG,ออนไล,คัดแยก'!$C:$C,'รับ-จ่าย ประจำวัน'!$B450,'FG,ออนไล,คัดแยก'!AG:AG)</f>
        <v>0</v>
      </c>
      <c r="BO450" s="16">
        <f>SUMIF(เตรียมส่วนผสม!$C:$C,'รับ-จ่าย ประจำวัน'!$B450,เตรียมส่วนผสม!AH:AH)+SUMIF(กวนไส้!$C:$C,'รับ-จ่าย ประจำวัน'!$B450,กวนไส้!AH:AH)+SUMIF(ผลิต1!$C:$C,'รับ-จ่าย ประจำวัน'!$B450,ผลิต1!AH:AH)+SUMIF(ผลิต2!$C:$C,'รับ-จ่าย ประจำวัน'!$B450,ผลิต2!AH:AH)+SUMIF(เส้นแต่งหน้าขนมเค้ก!$C:$C,'รับ-จ่าย ประจำวัน'!$B450,เส้นแต่งหน้าขนมเค้ก!AH:AH)+SUMIF(แพ็ค!$C:$C,'รับ-จ่าย ประจำวัน'!$B450,แพ็ค!AH:AH)+SUMIF(ธุรการ!$C:$C,'รับ-จ่าย ประจำวัน'!$B450,ธุรการ!AH:AH)+SUMIF(เส้นแต่งหน้าขนมปัง!$C:$C,'รับ-จ่าย ประจำวัน'!$B450,เส้นแต่งหน้าขนมปัง!AH:AH)+SUMIF('วางแผนBC,CJ'!$C:$C,'รับ-จ่าย ประจำวัน'!$B450,'วางแผนBC,CJ'!AH:AH)+SUMIF(RD!$C:$C,'รับ-จ่าย ประจำวัน'!$B450,RD!AH:AH)+SUMIF('FG,ออนไล,คัดแยก'!$C:$C,'รับ-จ่าย ประจำวัน'!$B450,'FG,ออนไล,คัดแยก'!AH:AH)</f>
        <v>0</v>
      </c>
      <c r="BP450" s="16">
        <f>SUMIF(เตรียมส่วนผสม!$C:$C,'รับ-จ่าย ประจำวัน'!$B450,เตรียมส่วนผสม!AI:AI)+SUMIF(กวนไส้!$C:$C,'รับ-จ่าย ประจำวัน'!$B450,กวนไส้!AI:AI)+SUMIF(ผลิต1!$C:$C,'รับ-จ่าย ประจำวัน'!$B450,ผลิต1!AI:AI)+SUMIF(ผลิต2!$C:$C,'รับ-จ่าย ประจำวัน'!$B450,ผลิต2!AI:AI)+SUMIF(เส้นแต่งหน้าขนมเค้ก!$C:$C,'รับ-จ่าย ประจำวัน'!$B450,เส้นแต่งหน้าขนมเค้ก!AI:AI)+SUMIF(แพ็ค!$C:$C,'รับ-จ่าย ประจำวัน'!$B450,แพ็ค!AI:AI)+SUMIF(ธุรการ!$C:$C,'รับ-จ่าย ประจำวัน'!$B450,ธุรการ!AI:AI)+SUMIF(เส้นแต่งหน้าขนมปัง!$C:$C,'รับ-จ่าย ประจำวัน'!$B450,เส้นแต่งหน้าขนมปัง!AI:AI)+SUMIF('วางแผนBC,CJ'!$C:$C,'รับ-จ่าย ประจำวัน'!$B450,'วางแผนBC,CJ'!AI:AI)+SUMIF(RD!$C:$C,'รับ-จ่าย ประจำวัน'!$B450,RD!AI:AI)+SUMIF('FG,ออนไล,คัดแยก'!$C:$C,'รับ-จ่าย ประจำวัน'!$B450,'FG,ออนไล,คัดแยก'!AI:AI)</f>
        <v>3000</v>
      </c>
      <c r="BQ450" s="16">
        <f>SUMIF(เตรียมส่วนผสม!$C:$C,'รับ-จ่าย ประจำวัน'!$B450,เตรียมส่วนผสม!AJ:AJ)+SUMIF(กวนไส้!$C:$C,'รับ-จ่าย ประจำวัน'!$B450,กวนไส้!AJ:AJ)+SUMIF(ผลิต1!$C:$C,'รับ-จ่าย ประจำวัน'!$B450,ผลิต1!AJ:AJ)+SUMIF(ผลิต2!$C:$C,'รับ-จ่าย ประจำวัน'!$B450,ผลิต2!AJ:AJ)+SUMIF(เส้นแต่งหน้าขนมเค้ก!$C:$C,'รับ-จ่าย ประจำวัน'!$B450,เส้นแต่งหน้าขนมเค้ก!AJ:AJ)+SUMIF(แพ็ค!$C:$C,'รับ-จ่าย ประจำวัน'!$B450,แพ็ค!AJ:AJ)+SUMIF(ธุรการ!$C:$C,'รับ-จ่าย ประจำวัน'!$B450,ธุรการ!AJ:AJ)+SUMIF(เส้นแต่งหน้าขนมปัง!$C:$C,'รับ-จ่าย ประจำวัน'!$B450,เส้นแต่งหน้าขนมปัง!AJ:AJ)+SUMIF('วางแผนBC,CJ'!$C:$C,'รับ-จ่าย ประจำวัน'!$B450,'วางแผนBC,CJ'!AJ:AJ)+SUMIF(RD!$C:$C,'รับ-จ่าย ประจำวัน'!$B450,RD!AJ:AJ)+SUMIF('FG,ออนไล,คัดแยก'!$C:$C,'รับ-จ่าย ประจำวัน'!$B450,'FG,ออนไล,คัดแยก'!AJ:AJ)</f>
        <v>0</v>
      </c>
      <c r="BR450" s="16">
        <f>SUMIF(เตรียมส่วนผสม!$C:$C,'รับ-จ่าย ประจำวัน'!$B450,เตรียมส่วนผสม!AK:AK)+SUMIF(กวนไส้!$C:$C,'รับ-จ่าย ประจำวัน'!$B450,กวนไส้!AK:AK)+SUMIF(ผลิต1!$C:$C,'รับ-จ่าย ประจำวัน'!$B450,ผลิต1!AK:AK)+SUMIF(ผลิต2!$C:$C,'รับ-จ่าย ประจำวัน'!$B450,ผลิต2!AK:AK)+SUMIF(เส้นแต่งหน้าขนมเค้ก!$C:$C,'รับ-จ่าย ประจำวัน'!$B450,เส้นแต่งหน้าขนมเค้ก!AK:AK)+SUMIF(แพ็ค!$C:$C,'รับ-จ่าย ประจำวัน'!$B450,แพ็ค!AK:AK)+SUMIF(ธุรการ!$C:$C,'รับ-จ่าย ประจำวัน'!$B450,ธุรการ!AK:AK)+SUMIF(เส้นแต่งหน้าขนมปัง!$C:$C,'รับ-จ่าย ประจำวัน'!$B450,เส้นแต่งหน้าขนมปัง!AK:AK)+SUMIF('วางแผนBC,CJ'!$C:$C,'รับ-จ่าย ประจำวัน'!$B450,'วางแผนBC,CJ'!AK:AK)+SUMIF(RD!$C:$C,'รับ-จ่าย ประจำวัน'!$B450,RD!AK:AK)+SUMIF('FG,ออนไล,คัดแยก'!$C:$C,'รับ-จ่าย ประจำวัน'!$B450,'FG,ออนไล,คัดแยก'!AK:AK)</f>
        <v>3000</v>
      </c>
      <c r="BS450" s="16">
        <f>SUMIF(เตรียมส่วนผสม!$C:$C,'รับ-จ่าย ประจำวัน'!$B450,เตรียมส่วนผสม!AL:AL)+SUMIF(กวนไส้!$C:$C,'รับ-จ่าย ประจำวัน'!$B450,กวนไส้!AL:AL)+SUMIF(ผลิต1!$C:$C,'รับ-จ่าย ประจำวัน'!$B450,ผลิต1!AL:AL)+SUMIF(ผลิต2!$C:$C,'รับ-จ่าย ประจำวัน'!$B450,ผลิต2!AL:AL)+SUMIF(เส้นแต่งหน้าขนมเค้ก!$C:$C,'รับ-จ่าย ประจำวัน'!$B450,เส้นแต่งหน้าขนมเค้ก!AL:AL)+SUMIF(แพ็ค!$C:$C,'รับ-จ่าย ประจำวัน'!$B450,แพ็ค!AL:AL)+SUMIF(ธุรการ!$C:$C,'รับ-จ่าย ประจำวัน'!$B450,ธุรการ!AL:AL)+SUMIF(เส้นแต่งหน้าขนมปัง!$C:$C,'รับ-จ่าย ประจำวัน'!$B450,เส้นแต่งหน้าขนมปัง!AL:AL)+SUMIF('วางแผนBC,CJ'!$C:$C,'รับ-จ่าย ประจำวัน'!$B450,'วางแผนBC,CJ'!AL:AL)+SUMIF(RD!$C:$C,'รับ-จ่าย ประจำวัน'!$B450,RD!AL:AL)+SUMIF('FG,ออนไล,คัดแยก'!$C:$C,'รับ-จ่าย ประจำวัน'!$B450,'FG,ออนไล,คัดแยก'!AL:AL)</f>
        <v>0</v>
      </c>
      <c r="BT450" s="18">
        <f t="shared" si="93"/>
        <v>49000</v>
      </c>
      <c r="BU450" s="116"/>
      <c r="BV450" s="146">
        <f t="shared" si="94"/>
        <v>55000</v>
      </c>
      <c r="BW450" s="183">
        <v>30</v>
      </c>
      <c r="BX450" s="172">
        <f t="shared" si="102"/>
        <v>1633.3333333333333</v>
      </c>
      <c r="BY450" s="188">
        <f t="shared" si="90"/>
        <v>33.673469387755105</v>
      </c>
      <c r="BZ450" s="180">
        <f t="shared" ca="1" si="95"/>
        <v>46236.673469387752</v>
      </c>
      <c r="CA450" s="153"/>
      <c r="CB450" s="93">
        <v>36000</v>
      </c>
      <c r="CC450" s="93"/>
      <c r="CD450" s="93"/>
      <c r="CE450" s="93"/>
      <c r="CF450" s="93"/>
      <c r="CG450" s="93"/>
      <c r="CH450" s="93"/>
      <c r="CI450" s="93"/>
      <c r="CJ450" s="97"/>
      <c r="CK450" s="9">
        <f t="shared" si="91"/>
        <v>55000</v>
      </c>
    </row>
    <row r="451" spans="1:89" hidden="1" x14ac:dyDescent="0.5">
      <c r="A451" s="149"/>
      <c r="B451" s="34">
        <v>1020201017</v>
      </c>
      <c r="C451" s="148" t="s">
        <v>1750</v>
      </c>
      <c r="D451" s="177" t="s">
        <v>91</v>
      </c>
      <c r="E451" s="28">
        <v>0</v>
      </c>
      <c r="F451" s="159" t="s">
        <v>1605</v>
      </c>
      <c r="G451" s="11" t="s">
        <v>62</v>
      </c>
      <c r="H451" s="12">
        <v>4973</v>
      </c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3"/>
      <c r="AF451" s="13"/>
      <c r="AG451" s="13"/>
      <c r="AH451" s="13"/>
      <c r="AI451" s="14"/>
      <c r="AJ451" s="14"/>
      <c r="AK451" s="14"/>
      <c r="AL451" s="14"/>
      <c r="AM451" s="14"/>
      <c r="AN451" s="15">
        <f t="shared" si="92"/>
        <v>0</v>
      </c>
      <c r="AO451" s="16">
        <f>SUMIF(เตรียมส่วนผสม!$C:$C,'รับ-จ่าย ประจำวัน'!$B451,เตรียมส่วนผสม!H:H)+SUMIF(กวนไส้!$C:$C,'รับ-จ่าย ประจำวัน'!$B451,กวนไส้!H:H)+SUMIF(ผลิต1!$C:$C,'รับ-จ่าย ประจำวัน'!$B451,ผลิต1!H:H)+SUMIF(ผลิต2!$C:$C,'รับ-จ่าย ประจำวัน'!$B451,ผลิต2!H:H)+SUMIF(เส้นแต่งหน้าขนมเค้ก!$C:$C,'รับ-จ่าย ประจำวัน'!$B451,เส้นแต่งหน้าขนมเค้ก!H:H)+SUMIF(แพ็ค!$C:$C,'รับ-จ่าย ประจำวัน'!$B451,แพ็ค!H:H)+SUMIF(ธุรการ!$C:$C,'รับ-จ่าย ประจำวัน'!$B451,ธุรการ!H:H)+SUMIF(เส้นแต่งหน้าขนมปัง!$C:$C,'รับ-จ่าย ประจำวัน'!$B451,เส้นแต่งหน้าขนมปัง!H:H)+SUMIF('วางแผนBC,CJ'!$C:$C,'รับ-จ่าย ประจำวัน'!$B451,'วางแผนBC,CJ'!H:H)+SUMIF(RD!$C:$C,'รับ-จ่าย ประจำวัน'!$B451,RD!H:H)+SUMIF('FG,ออนไล,คัดแยก'!$C:$C,'รับ-จ่าย ประจำวัน'!$B451,'FG,ออนไล,คัดแยก'!H:H)</f>
        <v>0</v>
      </c>
      <c r="AP451" s="16">
        <f>SUMIF(เตรียมส่วนผสม!$C:$C,'รับ-จ่าย ประจำวัน'!$B451,เตรียมส่วนผสม!I:I)+SUMIF(กวนไส้!$C:$C,'รับ-จ่าย ประจำวัน'!$B451,กวนไส้!I:I)+SUMIF(ผลิต1!$C:$C,'รับ-จ่าย ประจำวัน'!$B451,ผลิต1!I:I)+SUMIF(ผลิต2!$C:$C,'รับ-จ่าย ประจำวัน'!$B451,ผลิต2!I:I)+SUMIF(เส้นแต่งหน้าขนมเค้ก!$C:$C,'รับ-จ่าย ประจำวัน'!$B451,เส้นแต่งหน้าขนมเค้ก!I:I)+SUMIF(แพ็ค!$C:$C,'รับ-จ่าย ประจำวัน'!$B451,แพ็ค!I:I)+SUMIF(ธุรการ!$C:$C,'รับ-จ่าย ประจำวัน'!$B451,ธุรการ!I:I)+SUMIF(เส้นแต่งหน้าขนมปัง!$C:$C,'รับ-จ่าย ประจำวัน'!$B451,เส้นแต่งหน้าขนมปัง!I:I)+SUMIF('วางแผนBC,CJ'!$C:$C,'รับ-จ่าย ประจำวัน'!$B451,'วางแผนBC,CJ'!I:I)+SUMIF(RD!$C:$C,'รับ-จ่าย ประจำวัน'!$B451,RD!I:I)+SUMIF('FG,ออนไล,คัดแยก'!$C:$C,'รับ-จ่าย ประจำวัน'!$B451,'FG,ออนไล,คัดแยก'!I:I)</f>
        <v>0</v>
      </c>
      <c r="AQ451" s="16">
        <f>SUMIF(เตรียมส่วนผสม!$C:$C,'รับ-จ่าย ประจำวัน'!$B451,เตรียมส่วนผสม!J:J)+SUMIF(กวนไส้!$C:$C,'รับ-จ่าย ประจำวัน'!$B451,กวนไส้!J:J)+SUMIF(ผลิต1!$C:$C,'รับ-จ่าย ประจำวัน'!$B451,ผลิต1!J:J)+SUMIF(ผลิต2!$C:$C,'รับ-จ่าย ประจำวัน'!$B451,ผลิต2!J:J)+SUMIF(เส้นแต่งหน้าขนมเค้ก!$C:$C,'รับ-จ่าย ประจำวัน'!$B451,เส้นแต่งหน้าขนมเค้ก!J:J)+SUMIF(แพ็ค!$C:$C,'รับ-จ่าย ประจำวัน'!$B451,แพ็ค!J:J)+SUMIF(ธุรการ!$C:$C,'รับ-จ่าย ประจำวัน'!$B451,ธุรการ!J:J)+SUMIF(เส้นแต่งหน้าขนมปัง!$C:$C,'รับ-จ่าย ประจำวัน'!$B451,เส้นแต่งหน้าขนมปัง!J:J)+SUMIF('วางแผนBC,CJ'!$C:$C,'รับ-จ่าย ประจำวัน'!$B451,'วางแผนBC,CJ'!J:J)+SUMIF(RD!$C:$C,'รับ-จ่าย ประจำวัน'!$B451,RD!J:J)+SUMIF('FG,ออนไล,คัดแยก'!$C:$C,'รับ-จ่าย ประจำวัน'!$B451,'FG,ออนไล,คัดแยก'!J:J)</f>
        <v>0</v>
      </c>
      <c r="AR451" s="16">
        <f>SUMIF(เตรียมส่วนผสม!$C:$C,'รับ-จ่าย ประจำวัน'!$B451,เตรียมส่วนผสม!K:K)+SUMIF(กวนไส้!$C:$C,'รับ-จ่าย ประจำวัน'!$B451,กวนไส้!K:K)+SUMIF(ผลิต1!$C:$C,'รับ-จ่าย ประจำวัน'!$B451,ผลิต1!K:K)+SUMIF(ผลิต2!$C:$C,'รับ-จ่าย ประจำวัน'!$B451,ผลิต2!K:K)+SUMIF(เส้นแต่งหน้าขนมเค้ก!$C:$C,'รับ-จ่าย ประจำวัน'!$B451,เส้นแต่งหน้าขนมเค้ก!K:K)+SUMIF(แพ็ค!$C:$C,'รับ-จ่าย ประจำวัน'!$B451,แพ็ค!K:K)+SUMIF(ธุรการ!$C:$C,'รับ-จ่าย ประจำวัน'!$B451,ธุรการ!K:K)+SUMIF(เส้นแต่งหน้าขนมปัง!$C:$C,'รับ-จ่าย ประจำวัน'!$B451,เส้นแต่งหน้าขนมปัง!K:K)+SUMIF('วางแผนBC,CJ'!$C:$C,'รับ-จ่าย ประจำวัน'!$B451,'วางแผนBC,CJ'!K:K)+SUMIF(RD!$C:$C,'รับ-จ่าย ประจำวัน'!$B451,RD!K:K)+SUMIF('FG,ออนไล,คัดแยก'!$C:$C,'รับ-จ่าย ประจำวัน'!$B451,'FG,ออนไล,คัดแยก'!K:K)</f>
        <v>0</v>
      </c>
      <c r="AS451" s="16">
        <f>SUMIF(เตรียมส่วนผสม!$C:$C,'รับ-จ่าย ประจำวัน'!$B451,เตรียมส่วนผสม!L:L)+SUMIF(กวนไส้!$C:$C,'รับ-จ่าย ประจำวัน'!$B451,กวนไส้!L:L)+SUMIF(ผลิต1!$C:$C,'รับ-จ่าย ประจำวัน'!$B451,ผลิต1!L:L)+SUMIF(ผลิต2!$C:$C,'รับ-จ่าย ประจำวัน'!$B451,ผลิต2!L:L)+SUMIF(เส้นแต่งหน้าขนมเค้ก!$C:$C,'รับ-จ่าย ประจำวัน'!$B451,เส้นแต่งหน้าขนมเค้ก!L:L)+SUMIF(แพ็ค!$C:$C,'รับ-จ่าย ประจำวัน'!$B451,แพ็ค!L:L)+SUMIF(ธุรการ!$C:$C,'รับ-จ่าย ประจำวัน'!$B451,ธุรการ!L:L)+SUMIF(เส้นแต่งหน้าขนมปัง!$C:$C,'รับ-จ่าย ประจำวัน'!$B451,เส้นแต่งหน้าขนมปัง!L:L)+SUMIF('วางแผนBC,CJ'!$C:$C,'รับ-จ่าย ประจำวัน'!$B451,'วางแผนBC,CJ'!L:L)+SUMIF(RD!$C:$C,'รับ-จ่าย ประจำวัน'!$B451,RD!L:L)+SUMIF('FG,ออนไล,คัดแยก'!$C:$C,'รับ-จ่าย ประจำวัน'!$B451,'FG,ออนไล,คัดแยก'!L:L)</f>
        <v>0</v>
      </c>
      <c r="AT451" s="16">
        <f>SUMIF(เตรียมส่วนผสม!$C:$C,'รับ-จ่าย ประจำวัน'!$B451,เตรียมส่วนผสม!M:M)+SUMIF(กวนไส้!$C:$C,'รับ-จ่าย ประจำวัน'!$B451,กวนไส้!M:M)+SUMIF(ผลิต1!$C:$C,'รับ-จ่าย ประจำวัน'!$B451,ผลิต1!M:M)+SUMIF(ผลิต2!$C:$C,'รับ-จ่าย ประจำวัน'!$B451,ผลิต2!M:M)+SUMIF(เส้นแต่งหน้าขนมเค้ก!$C:$C,'รับ-จ่าย ประจำวัน'!$B451,เส้นแต่งหน้าขนมเค้ก!M:M)+SUMIF(แพ็ค!$C:$C,'รับ-จ่าย ประจำวัน'!$B451,แพ็ค!M:M)+SUMIF(ธุรการ!$C:$C,'รับ-จ่าย ประจำวัน'!$B451,ธุรการ!M:M)+SUMIF(เส้นแต่งหน้าขนมปัง!$C:$C,'รับ-จ่าย ประจำวัน'!$B451,เส้นแต่งหน้าขนมปัง!M:M)+SUMIF('วางแผนBC,CJ'!$C:$C,'รับ-จ่าย ประจำวัน'!$B451,'วางแผนBC,CJ'!M:M)+SUMIF(RD!$C:$C,'รับ-จ่าย ประจำวัน'!$B451,RD!M:M)+SUMIF('FG,ออนไล,คัดแยก'!$C:$C,'รับ-จ่าย ประจำวัน'!$B451,'FG,ออนไล,คัดแยก'!M:M)</f>
        <v>0</v>
      </c>
      <c r="AU451" s="16">
        <f>SUMIF(เตรียมส่วนผสม!$C:$C,'รับ-จ่าย ประจำวัน'!$B451,เตรียมส่วนผสม!N:N)+SUMIF(กวนไส้!$C:$C,'รับ-จ่าย ประจำวัน'!$B451,กวนไส้!N:N)+SUMIF(ผลิต1!$C:$C,'รับ-จ่าย ประจำวัน'!$B451,ผลิต1!N:N)+SUMIF(ผลิต2!$C:$C,'รับ-จ่าย ประจำวัน'!$B451,ผลิต2!N:N)+SUMIF(เส้นแต่งหน้าขนมเค้ก!$C:$C,'รับ-จ่าย ประจำวัน'!$B451,เส้นแต่งหน้าขนมเค้ก!N:N)+SUMIF(แพ็ค!$C:$C,'รับ-จ่าย ประจำวัน'!$B451,แพ็ค!N:N)+SUMIF(ธุรการ!$C:$C,'รับ-จ่าย ประจำวัน'!$B451,ธุรการ!N:N)+SUMIF(เส้นแต่งหน้าขนมปัง!$C:$C,'รับ-จ่าย ประจำวัน'!$B451,เส้นแต่งหน้าขนมปัง!N:N)+SUMIF('วางแผนBC,CJ'!$C:$C,'รับ-จ่าย ประจำวัน'!$B451,'วางแผนBC,CJ'!N:N)+SUMIF(RD!$C:$C,'รับ-จ่าย ประจำวัน'!$B451,RD!N:N)+SUMIF('FG,ออนไล,คัดแยก'!$C:$C,'รับ-จ่าย ประจำวัน'!$B451,'FG,ออนไล,คัดแยก'!N:N)</f>
        <v>0</v>
      </c>
      <c r="AV451" s="16">
        <f>SUMIF(เตรียมส่วนผสม!$C:$C,'รับ-จ่าย ประจำวัน'!$B451,เตรียมส่วนผสม!O:O)+SUMIF(กวนไส้!$C:$C,'รับ-จ่าย ประจำวัน'!$B451,กวนไส้!O:O)+SUMIF(ผลิต1!$C:$C,'รับ-จ่าย ประจำวัน'!$B451,ผลิต1!O:O)+SUMIF(ผลิต2!$C:$C,'รับ-จ่าย ประจำวัน'!$B451,ผลิต2!O:O)+SUMIF(เส้นแต่งหน้าขนมเค้ก!$C:$C,'รับ-จ่าย ประจำวัน'!$B451,เส้นแต่งหน้าขนมเค้ก!O:O)+SUMIF(แพ็ค!$C:$C,'รับ-จ่าย ประจำวัน'!$B451,แพ็ค!O:O)+SUMIF(ธุรการ!$C:$C,'รับ-จ่าย ประจำวัน'!$B451,ธุรการ!O:O)+SUMIF(เส้นแต่งหน้าขนมปัง!$C:$C,'รับ-จ่าย ประจำวัน'!$B451,เส้นแต่งหน้าขนมปัง!O:O)+SUMIF('วางแผนBC,CJ'!$C:$C,'รับ-จ่าย ประจำวัน'!$B451,'วางแผนBC,CJ'!O:O)+SUMIF(RD!$C:$C,'รับ-จ่าย ประจำวัน'!$B451,RD!O:O)+SUMIF('FG,ออนไล,คัดแยก'!$C:$C,'รับ-จ่าย ประจำวัน'!$B451,'FG,ออนไล,คัดแยก'!O:O)</f>
        <v>0</v>
      </c>
      <c r="AW451" s="16">
        <f>SUMIF(เตรียมส่วนผสม!$C:$C,'รับ-จ่าย ประจำวัน'!$B451,เตรียมส่วนผสม!P:P)+SUMIF(กวนไส้!$C:$C,'รับ-จ่าย ประจำวัน'!$B451,กวนไส้!P:P)+SUMIF(ผลิต1!$C:$C,'รับ-จ่าย ประจำวัน'!$B451,ผลิต1!P:P)+SUMIF(ผลิต2!$C:$C,'รับ-จ่าย ประจำวัน'!$B451,ผลิต2!P:P)+SUMIF(เส้นแต่งหน้าขนมเค้ก!$C:$C,'รับ-จ่าย ประจำวัน'!$B451,เส้นแต่งหน้าขนมเค้ก!P:P)+SUMIF(แพ็ค!$C:$C,'รับ-จ่าย ประจำวัน'!$B451,แพ็ค!P:P)+SUMIF(ธุรการ!$C:$C,'รับ-จ่าย ประจำวัน'!$B451,ธุรการ!P:P)+SUMIF(เส้นแต่งหน้าขนมปัง!$C:$C,'รับ-จ่าย ประจำวัน'!$B451,เส้นแต่งหน้าขนมปัง!P:P)+SUMIF('วางแผนBC,CJ'!$C:$C,'รับ-จ่าย ประจำวัน'!$B451,'วางแผนBC,CJ'!P:P)+SUMIF(RD!$C:$C,'รับ-จ่าย ประจำวัน'!$B451,RD!P:P)+SUMIF('FG,ออนไล,คัดแยก'!$C:$C,'รับ-จ่าย ประจำวัน'!$B451,'FG,ออนไล,คัดแยก'!P:P)</f>
        <v>0</v>
      </c>
      <c r="AX451" s="16">
        <f>SUMIF(เตรียมส่วนผสม!$C:$C,'รับ-จ่าย ประจำวัน'!$B451,เตรียมส่วนผสม!Q:Q)+SUMIF(กวนไส้!$C:$C,'รับ-จ่าย ประจำวัน'!$B451,กวนไส้!Q:Q)+SUMIF(ผลิต1!$C:$C,'รับ-จ่าย ประจำวัน'!$B451,ผลิต1!Q:Q)+SUMIF(ผลิต2!$C:$C,'รับ-จ่าย ประจำวัน'!$B451,ผลิต2!Q:Q)+SUMIF(เส้นแต่งหน้าขนมเค้ก!$C:$C,'รับ-จ่าย ประจำวัน'!$B451,เส้นแต่งหน้าขนมเค้ก!Q:Q)+SUMIF(แพ็ค!$C:$C,'รับ-จ่าย ประจำวัน'!$B451,แพ็ค!Q:Q)+SUMIF(ธุรการ!$C:$C,'รับ-จ่าย ประจำวัน'!$B451,ธุรการ!Q:Q)+SUMIF(เส้นแต่งหน้าขนมปัง!$C:$C,'รับ-จ่าย ประจำวัน'!$B451,เส้นแต่งหน้าขนมปัง!Q:Q)+SUMIF('วางแผนBC,CJ'!$C:$C,'รับ-จ่าย ประจำวัน'!$B451,'วางแผนBC,CJ'!Q:Q)+SUMIF(RD!$C:$C,'รับ-จ่าย ประจำวัน'!$B451,RD!Q:Q)+SUMIF('FG,ออนไล,คัดแยก'!$C:$C,'รับ-จ่าย ประจำวัน'!$B451,'FG,ออนไล,คัดแยก'!Q:Q)</f>
        <v>0</v>
      </c>
      <c r="AY451" s="16">
        <f>SUMIF(เตรียมส่วนผสม!$C:$C,'รับ-จ่าย ประจำวัน'!$B451,เตรียมส่วนผสม!R:R)+SUMIF(กวนไส้!$C:$C,'รับ-จ่าย ประจำวัน'!$B451,กวนไส้!R:R)+SUMIF(ผลิต1!$C:$C,'รับ-จ่าย ประจำวัน'!$B451,ผลิต1!R:R)+SUMIF(ผลิต2!$C:$C,'รับ-จ่าย ประจำวัน'!$B451,ผลิต2!R:R)+SUMIF(เส้นแต่งหน้าขนมเค้ก!$C:$C,'รับ-จ่าย ประจำวัน'!$B451,เส้นแต่งหน้าขนมเค้ก!R:R)+SUMIF(แพ็ค!$C:$C,'รับ-จ่าย ประจำวัน'!$B451,แพ็ค!R:R)+SUMIF(ธุรการ!$C:$C,'รับ-จ่าย ประจำวัน'!$B451,ธุรการ!R:R)+SUMIF(เส้นแต่งหน้าขนมปัง!$C:$C,'รับ-จ่าย ประจำวัน'!$B451,เส้นแต่งหน้าขนมปัง!R:R)+SUMIF('วางแผนBC,CJ'!$C:$C,'รับ-จ่าย ประจำวัน'!$B451,'วางแผนBC,CJ'!R:R)+SUMIF(RD!$C:$C,'รับ-จ่าย ประจำวัน'!$B451,RD!R:R)+SUMIF('FG,ออนไล,คัดแยก'!$C:$C,'รับ-จ่าย ประจำวัน'!$B451,'FG,ออนไล,คัดแยก'!R:R)</f>
        <v>0</v>
      </c>
      <c r="AZ451" s="16">
        <f>SUMIF(เตรียมส่วนผสม!$C:$C,'รับ-จ่าย ประจำวัน'!$B451,เตรียมส่วนผสม!S:S)+SUMIF(กวนไส้!$C:$C,'รับ-จ่าย ประจำวัน'!$B451,กวนไส้!S:S)+SUMIF(ผลิต1!$C:$C,'รับ-จ่าย ประจำวัน'!$B451,ผลิต1!S:S)+SUMIF(ผลิต2!$C:$C,'รับ-จ่าย ประจำวัน'!$B451,ผลิต2!S:S)+SUMIF(เส้นแต่งหน้าขนมเค้ก!$C:$C,'รับ-จ่าย ประจำวัน'!$B451,เส้นแต่งหน้าขนมเค้ก!S:S)+SUMIF(แพ็ค!$C:$C,'รับ-จ่าย ประจำวัน'!$B451,แพ็ค!S:S)+SUMIF(ธุรการ!$C:$C,'รับ-จ่าย ประจำวัน'!$B451,ธุรการ!S:S)+SUMIF(เส้นแต่งหน้าขนมปัง!$C:$C,'รับ-จ่าย ประจำวัน'!$B451,เส้นแต่งหน้าขนมปัง!S:S)+SUMIF('วางแผนBC,CJ'!$C:$C,'รับ-จ่าย ประจำวัน'!$B451,'วางแผนBC,CJ'!S:S)+SUMIF(RD!$C:$C,'รับ-จ่าย ประจำวัน'!$B451,RD!S:S)+SUMIF('FG,ออนไล,คัดแยก'!$C:$C,'รับ-จ่าย ประจำวัน'!$B451,'FG,ออนไล,คัดแยก'!S:S)</f>
        <v>0</v>
      </c>
      <c r="BA451" s="16">
        <f>SUMIF(เตรียมส่วนผสม!$C:$C,'รับ-จ่าย ประจำวัน'!$B451,เตรียมส่วนผสม!T:T)+SUMIF(กวนไส้!$C:$C,'รับ-จ่าย ประจำวัน'!$B451,กวนไส้!T:T)+SUMIF(ผลิต1!$C:$C,'รับ-จ่าย ประจำวัน'!$B451,ผลิต1!T:T)+SUMIF(ผลิต2!$C:$C,'รับ-จ่าย ประจำวัน'!$B451,ผลิต2!T:T)+SUMIF(เส้นแต่งหน้าขนมเค้ก!$C:$C,'รับ-จ่าย ประจำวัน'!$B451,เส้นแต่งหน้าขนมเค้ก!T:T)+SUMIF(แพ็ค!$C:$C,'รับ-จ่าย ประจำวัน'!$B451,แพ็ค!T:T)+SUMIF(ธุรการ!$C:$C,'รับ-จ่าย ประจำวัน'!$B451,ธุรการ!T:T)+SUMIF(เส้นแต่งหน้าขนมปัง!$C:$C,'รับ-จ่าย ประจำวัน'!$B451,เส้นแต่งหน้าขนมปัง!T:T)+SUMIF('วางแผนBC,CJ'!$C:$C,'รับ-จ่าย ประจำวัน'!$B451,'วางแผนBC,CJ'!T:T)+SUMIF(RD!$C:$C,'รับ-จ่าย ประจำวัน'!$B451,RD!T:T)+SUMIF('FG,ออนไล,คัดแยก'!$C:$C,'รับ-จ่าย ประจำวัน'!$B451,'FG,ออนไล,คัดแยก'!T:T)</f>
        <v>0</v>
      </c>
      <c r="BB451" s="16">
        <f>SUMIF(เตรียมส่วนผสม!$C:$C,'รับ-จ่าย ประจำวัน'!$B451,เตรียมส่วนผสม!U:U)+SUMIF(กวนไส้!$C:$C,'รับ-จ่าย ประจำวัน'!$B451,กวนไส้!U:U)+SUMIF(ผลิต1!$C:$C,'รับ-จ่าย ประจำวัน'!$B451,ผลิต1!U:U)+SUMIF(ผลิต2!$C:$C,'รับ-จ่าย ประจำวัน'!$B451,ผลิต2!U:U)+SUMIF(เส้นแต่งหน้าขนมเค้ก!$C:$C,'รับ-จ่าย ประจำวัน'!$B451,เส้นแต่งหน้าขนมเค้ก!U:U)+SUMIF(แพ็ค!$C:$C,'รับ-จ่าย ประจำวัน'!$B451,แพ็ค!U:U)+SUMIF(ธุรการ!$C:$C,'รับ-จ่าย ประจำวัน'!$B451,ธุรการ!U:U)+SUMIF(เส้นแต่งหน้าขนมปัง!$C:$C,'รับ-จ่าย ประจำวัน'!$B451,เส้นแต่งหน้าขนมปัง!U:U)+SUMIF('วางแผนBC,CJ'!$C:$C,'รับ-จ่าย ประจำวัน'!$B451,'วางแผนBC,CJ'!U:U)+SUMIF(RD!$C:$C,'รับ-จ่าย ประจำวัน'!$B451,RD!U:U)+SUMIF('FG,ออนไล,คัดแยก'!$C:$C,'รับ-จ่าย ประจำวัน'!$B451,'FG,ออนไล,คัดแยก'!U:U)</f>
        <v>0</v>
      </c>
      <c r="BC451" s="16">
        <f>SUMIF(เตรียมส่วนผสม!$C:$C,'รับ-จ่าย ประจำวัน'!$B451,เตรียมส่วนผสม!V:V)+SUMIF(กวนไส้!$C:$C,'รับ-จ่าย ประจำวัน'!$B451,กวนไส้!V:V)+SUMIF(ผลิต1!$C:$C,'รับ-จ่าย ประจำวัน'!$B451,ผลิต1!V:V)+SUMIF(ผลิต2!$C:$C,'รับ-จ่าย ประจำวัน'!$B451,ผลิต2!V:V)+SUMIF(เส้นแต่งหน้าขนมเค้ก!$C:$C,'รับ-จ่าย ประจำวัน'!$B451,เส้นแต่งหน้าขนมเค้ก!V:V)+SUMIF(แพ็ค!$C:$C,'รับ-จ่าย ประจำวัน'!$B451,แพ็ค!V:V)+SUMIF(ธุรการ!$C:$C,'รับ-จ่าย ประจำวัน'!$B451,ธุรการ!V:V)+SUMIF(เส้นแต่งหน้าขนมปัง!$C:$C,'รับ-จ่าย ประจำวัน'!$B451,เส้นแต่งหน้าขนมปัง!V:V)+SUMIF('วางแผนBC,CJ'!$C:$C,'รับ-จ่าย ประจำวัน'!$B451,'วางแผนBC,CJ'!V:V)+SUMIF(RD!$C:$C,'รับ-จ่าย ประจำวัน'!$B451,RD!V:V)+SUMIF('FG,ออนไล,คัดแยก'!$C:$C,'รับ-จ่าย ประจำวัน'!$B451,'FG,ออนไล,คัดแยก'!V:V)</f>
        <v>0</v>
      </c>
      <c r="BD451" s="16">
        <f>SUMIF(เตรียมส่วนผสม!$C:$C,'รับ-จ่าย ประจำวัน'!$B451,เตรียมส่วนผสม!W:W)+SUMIF(กวนไส้!$C:$C,'รับ-จ่าย ประจำวัน'!$B451,กวนไส้!W:W)+SUMIF(ผลิต1!$C:$C,'รับ-จ่าย ประจำวัน'!$B451,ผลิต1!W:W)+SUMIF(ผลิต2!$C:$C,'รับ-จ่าย ประจำวัน'!$B451,ผลิต2!W:W)+SUMIF(เส้นแต่งหน้าขนมเค้ก!$C:$C,'รับ-จ่าย ประจำวัน'!$B451,เส้นแต่งหน้าขนมเค้ก!W:W)+SUMIF(แพ็ค!$C:$C,'รับ-จ่าย ประจำวัน'!$B451,แพ็ค!W:W)+SUMIF(ธุรการ!$C:$C,'รับ-จ่าย ประจำวัน'!$B451,ธุรการ!W:W)+SUMIF(เส้นแต่งหน้าขนมปัง!$C:$C,'รับ-จ่าย ประจำวัน'!$B451,เส้นแต่งหน้าขนมปัง!W:W)+SUMIF('วางแผนBC,CJ'!$C:$C,'รับ-จ่าย ประจำวัน'!$B451,'วางแผนBC,CJ'!W:W)+SUMIF(RD!$C:$C,'รับ-จ่าย ประจำวัน'!$B451,RD!W:W)+SUMIF('FG,ออนไล,คัดแยก'!$C:$C,'รับ-จ่าย ประจำวัน'!$B451,'FG,ออนไล,คัดแยก'!W:W)</f>
        <v>0</v>
      </c>
      <c r="BE451" s="16">
        <f>SUMIF(เตรียมส่วนผสม!$C:$C,'รับ-จ่าย ประจำวัน'!$B451,เตรียมส่วนผสม!X:X)+SUMIF(กวนไส้!$C:$C,'รับ-จ่าย ประจำวัน'!$B451,กวนไส้!X:X)+SUMIF(ผลิต1!$C:$C,'รับ-จ่าย ประจำวัน'!$B451,ผลิต1!X:X)+SUMIF(ผลิต2!$C:$C,'รับ-จ่าย ประจำวัน'!$B451,ผลิต2!X:X)+SUMIF(เส้นแต่งหน้าขนมเค้ก!$C:$C,'รับ-จ่าย ประจำวัน'!$B451,เส้นแต่งหน้าขนมเค้ก!X:X)+SUMIF(แพ็ค!$C:$C,'รับ-จ่าย ประจำวัน'!$B451,แพ็ค!X:X)+SUMIF(ธุรการ!$C:$C,'รับ-จ่าย ประจำวัน'!$B451,ธุรการ!X:X)+SUMIF(เส้นแต่งหน้าขนมปัง!$C:$C,'รับ-จ่าย ประจำวัน'!$B451,เส้นแต่งหน้าขนมปัง!X:X)+SUMIF('วางแผนBC,CJ'!$C:$C,'รับ-จ่าย ประจำวัน'!$B451,'วางแผนBC,CJ'!X:X)+SUMIF(RD!$C:$C,'รับ-จ่าย ประจำวัน'!$B451,RD!X:X)+SUMIF('FG,ออนไล,คัดแยก'!$C:$C,'รับ-จ่าย ประจำวัน'!$B451,'FG,ออนไล,คัดแยก'!X:X)</f>
        <v>0</v>
      </c>
      <c r="BF451" s="16">
        <f>SUMIF(เตรียมส่วนผสม!$C:$C,'รับ-จ่าย ประจำวัน'!$B451,เตรียมส่วนผสม!Y:Y)+SUMIF(กวนไส้!$C:$C,'รับ-จ่าย ประจำวัน'!$B451,กวนไส้!Y:Y)+SUMIF(ผลิต1!$C:$C,'รับ-จ่าย ประจำวัน'!$B451,ผลิต1!Y:Y)+SUMIF(ผลิต2!$C:$C,'รับ-จ่าย ประจำวัน'!$B451,ผลิต2!Y:Y)+SUMIF(เส้นแต่งหน้าขนมเค้ก!$C:$C,'รับ-จ่าย ประจำวัน'!$B451,เส้นแต่งหน้าขนมเค้ก!Y:Y)+SUMIF(แพ็ค!$C:$C,'รับ-จ่าย ประจำวัน'!$B451,แพ็ค!Y:Y)+SUMIF(ธุรการ!$C:$C,'รับ-จ่าย ประจำวัน'!$B451,ธุรการ!Y:Y)+SUMIF(เส้นแต่งหน้าขนมปัง!$C:$C,'รับ-จ่าย ประจำวัน'!$B451,เส้นแต่งหน้าขนมปัง!Y:Y)+SUMIF('วางแผนBC,CJ'!$C:$C,'รับ-จ่าย ประจำวัน'!$B451,'วางแผนBC,CJ'!Y:Y)+SUMIF(RD!$C:$C,'รับ-จ่าย ประจำวัน'!$B451,RD!Y:Y)+SUMIF('FG,ออนไล,คัดแยก'!$C:$C,'รับ-จ่าย ประจำวัน'!$B451,'FG,ออนไล,คัดแยก'!Y:Y)</f>
        <v>0</v>
      </c>
      <c r="BG451" s="16">
        <f>SUMIF(เตรียมส่วนผสม!$C:$C,'รับ-จ่าย ประจำวัน'!$B451,เตรียมส่วนผสม!Z:Z)+SUMIF(กวนไส้!$C:$C,'รับ-จ่าย ประจำวัน'!$B451,กวนไส้!Z:Z)+SUMIF(ผลิต1!$C:$C,'รับ-จ่าย ประจำวัน'!$B451,ผลิต1!Z:Z)+SUMIF(ผลิต2!$C:$C,'รับ-จ่าย ประจำวัน'!$B451,ผลิต2!Z:Z)+SUMIF(เส้นแต่งหน้าขนมเค้ก!$C:$C,'รับ-จ่าย ประจำวัน'!$B451,เส้นแต่งหน้าขนมเค้ก!Z:Z)+SUMIF(แพ็ค!$C:$C,'รับ-จ่าย ประจำวัน'!$B451,แพ็ค!Z:Z)+SUMIF(ธุรการ!$C:$C,'รับ-จ่าย ประจำวัน'!$B451,ธุรการ!Z:Z)+SUMIF(เส้นแต่งหน้าขนมปัง!$C:$C,'รับ-จ่าย ประจำวัน'!$B451,เส้นแต่งหน้าขนมปัง!Z:Z)+SUMIF('วางแผนBC,CJ'!$C:$C,'รับ-จ่าย ประจำวัน'!$B451,'วางแผนBC,CJ'!Z:Z)+SUMIF(RD!$C:$C,'รับ-จ่าย ประจำวัน'!$B451,RD!Z:Z)+SUMIF('FG,ออนไล,คัดแยก'!$C:$C,'รับ-จ่าย ประจำวัน'!$B451,'FG,ออนไล,คัดแยก'!Z:Z)</f>
        <v>0</v>
      </c>
      <c r="BH451" s="16">
        <f>SUMIF(เตรียมส่วนผสม!$C:$C,'รับ-จ่าย ประจำวัน'!$B451,เตรียมส่วนผสม!AA:AA)+SUMIF(กวนไส้!$C:$C,'รับ-จ่าย ประจำวัน'!$B451,กวนไส้!AA:AA)+SUMIF(ผลิต1!$C:$C,'รับ-จ่าย ประจำวัน'!$B451,ผลิต1!AA:AA)+SUMIF(ผลิต2!$C:$C,'รับ-จ่าย ประจำวัน'!$B451,ผลิต2!AA:AA)+SUMIF(เส้นแต่งหน้าขนมเค้ก!$C:$C,'รับ-จ่าย ประจำวัน'!$B451,เส้นแต่งหน้าขนมเค้ก!AA:AA)+SUMIF(แพ็ค!$C:$C,'รับ-จ่าย ประจำวัน'!$B451,แพ็ค!AA:AA)+SUMIF(ธุรการ!$C:$C,'รับ-จ่าย ประจำวัน'!$B451,ธุรการ!AA:AA)+SUMIF(เส้นแต่งหน้าขนมปัง!$C:$C,'รับ-จ่าย ประจำวัน'!$B451,เส้นแต่งหน้าขนมปัง!AA:AA)+SUMIF('วางแผนBC,CJ'!$C:$C,'รับ-จ่าย ประจำวัน'!$B451,'วางแผนBC,CJ'!AA:AA)+SUMIF(RD!$C:$C,'รับ-จ่าย ประจำวัน'!$B451,RD!AA:AA)+SUMIF('FG,ออนไล,คัดแยก'!$C:$C,'รับ-จ่าย ประจำวัน'!$B451,'FG,ออนไล,คัดแยก'!AA:AA)</f>
        <v>0</v>
      </c>
      <c r="BI451" s="16">
        <f>SUMIF(เตรียมส่วนผสม!$C:$C,'รับ-จ่าย ประจำวัน'!$B451,เตรียมส่วนผสม!AB:AB)+SUMIF(กวนไส้!$C:$C,'รับ-จ่าย ประจำวัน'!$B451,กวนไส้!AB:AB)+SUMIF(ผลิต1!$C:$C,'รับ-จ่าย ประจำวัน'!$B451,ผลิต1!AB:AB)+SUMIF(ผลิต2!$C:$C,'รับ-จ่าย ประจำวัน'!$B451,ผลิต2!AB:AB)+SUMIF(เส้นแต่งหน้าขนมเค้ก!$C:$C,'รับ-จ่าย ประจำวัน'!$B451,เส้นแต่งหน้าขนมเค้ก!AB:AB)+SUMIF(แพ็ค!$C:$C,'รับ-จ่าย ประจำวัน'!$B451,แพ็ค!AB:AB)+SUMIF(ธุรการ!$C:$C,'รับ-จ่าย ประจำวัน'!$B451,ธุรการ!AB:AB)+SUMIF(เส้นแต่งหน้าขนมปัง!$C:$C,'รับ-จ่าย ประจำวัน'!$B451,เส้นแต่งหน้าขนมปัง!AB:AB)+SUMIF('วางแผนBC,CJ'!$C:$C,'รับ-จ่าย ประจำวัน'!$B451,'วางแผนBC,CJ'!AB:AB)+SUMIF(RD!$C:$C,'รับ-จ่าย ประจำวัน'!$B451,RD!AB:AB)+SUMIF('FG,ออนไล,คัดแยก'!$C:$C,'รับ-จ่าย ประจำวัน'!$B451,'FG,ออนไล,คัดแยก'!AB:AB)</f>
        <v>0</v>
      </c>
      <c r="BJ451" s="16">
        <f>SUMIF(เตรียมส่วนผสม!$C:$C,'รับ-จ่าย ประจำวัน'!$B451,เตรียมส่วนผสม!AC:AC)+SUMIF(กวนไส้!$C:$C,'รับ-จ่าย ประจำวัน'!$B451,กวนไส้!AC:AC)+SUMIF(ผลิต1!$C:$C,'รับ-จ่าย ประจำวัน'!$B451,ผลิต1!AC:AC)+SUMIF(ผลิต2!$C:$C,'รับ-จ่าย ประจำวัน'!$B451,ผลิต2!AC:AC)+SUMIF(เส้นแต่งหน้าขนมเค้ก!$C:$C,'รับ-จ่าย ประจำวัน'!$B451,เส้นแต่งหน้าขนมเค้ก!AC:AC)+SUMIF(แพ็ค!$C:$C,'รับ-จ่าย ประจำวัน'!$B451,แพ็ค!AC:AC)+SUMIF(ธุรการ!$C:$C,'รับ-จ่าย ประจำวัน'!$B451,ธุรการ!AC:AC)+SUMIF(เส้นแต่งหน้าขนมปัง!$C:$C,'รับ-จ่าย ประจำวัน'!$B451,เส้นแต่งหน้าขนมปัง!AC:AC)+SUMIF('วางแผนBC,CJ'!$C:$C,'รับ-จ่าย ประจำวัน'!$B451,'วางแผนBC,CJ'!AC:AC)+SUMIF(RD!$C:$C,'รับ-จ่าย ประจำวัน'!$B451,RD!AC:AC)+SUMIF('FG,ออนไล,คัดแยก'!$C:$C,'รับ-จ่าย ประจำวัน'!$B451,'FG,ออนไล,คัดแยก'!AC:AC)</f>
        <v>0</v>
      </c>
      <c r="BK451" s="16">
        <f>SUMIF(เตรียมส่วนผสม!$C:$C,'รับ-จ่าย ประจำวัน'!$B451,เตรียมส่วนผสม!AD:AD)+SUMIF(กวนไส้!$C:$C,'รับ-จ่าย ประจำวัน'!$B451,กวนไส้!AD:AD)+SUMIF(ผลิต1!$C:$C,'รับ-จ่าย ประจำวัน'!$B451,ผลิต1!AD:AD)+SUMIF(ผลิต2!$C:$C,'รับ-จ่าย ประจำวัน'!$B451,ผลิต2!AD:AD)+SUMIF(เส้นแต่งหน้าขนมเค้ก!$C:$C,'รับ-จ่าย ประจำวัน'!$B451,เส้นแต่งหน้าขนมเค้ก!AD:AD)+SUMIF(แพ็ค!$C:$C,'รับ-จ่าย ประจำวัน'!$B451,แพ็ค!AD:AD)+SUMIF(ธุรการ!$C:$C,'รับ-จ่าย ประจำวัน'!$B451,ธุรการ!AD:AD)+SUMIF(เส้นแต่งหน้าขนมปัง!$C:$C,'รับ-จ่าย ประจำวัน'!$B451,เส้นแต่งหน้าขนมปัง!AD:AD)+SUMIF('วางแผนBC,CJ'!$C:$C,'รับ-จ่าย ประจำวัน'!$B451,'วางแผนBC,CJ'!AD:AD)+SUMIF(RD!$C:$C,'รับ-จ่าย ประจำวัน'!$B451,RD!AD:AD)+SUMIF('FG,ออนไล,คัดแยก'!$C:$C,'รับ-จ่าย ประจำวัน'!$B451,'FG,ออนไล,คัดแยก'!AD:AD)</f>
        <v>0</v>
      </c>
      <c r="BL451" s="16">
        <f>SUMIF(เตรียมส่วนผสม!$C:$C,'รับ-จ่าย ประจำวัน'!$B451,เตรียมส่วนผสม!AE:AE)+SUMIF(กวนไส้!$C:$C,'รับ-จ่าย ประจำวัน'!$B451,กวนไส้!AE:AE)+SUMIF(ผลิต1!$C:$C,'รับ-จ่าย ประจำวัน'!$B451,ผลิต1!AE:AE)+SUMIF(ผลิต2!$C:$C,'รับ-จ่าย ประจำวัน'!$B451,ผลิต2!AE:AE)+SUMIF(เส้นแต่งหน้าขนมเค้ก!$C:$C,'รับ-จ่าย ประจำวัน'!$B451,เส้นแต่งหน้าขนมเค้ก!AE:AE)+SUMIF(แพ็ค!$C:$C,'รับ-จ่าย ประจำวัน'!$B451,แพ็ค!AE:AE)+SUMIF(ธุรการ!$C:$C,'รับ-จ่าย ประจำวัน'!$B451,ธุรการ!AE:AE)+SUMIF(เส้นแต่งหน้าขนมปัง!$C:$C,'รับ-จ่าย ประจำวัน'!$B451,เส้นแต่งหน้าขนมปัง!AE:AE)+SUMIF('วางแผนBC,CJ'!$C:$C,'รับ-จ่าย ประจำวัน'!$B451,'วางแผนBC,CJ'!AE:AE)+SUMIF(RD!$C:$C,'รับ-จ่าย ประจำวัน'!$B451,RD!AE:AE)+SUMIF('FG,ออนไล,คัดแยก'!$C:$C,'รับ-จ่าย ประจำวัน'!$B451,'FG,ออนไล,คัดแยก'!AE:AE)</f>
        <v>0</v>
      </c>
      <c r="BM451" s="16">
        <f>SUMIF(เตรียมส่วนผสม!$C:$C,'รับ-จ่าย ประจำวัน'!$B451,เตรียมส่วนผสม!AF:AF)+SUMIF(กวนไส้!$C:$C,'รับ-จ่าย ประจำวัน'!$B451,กวนไส้!AF:AF)+SUMIF(ผลิต1!$C:$C,'รับ-จ่าย ประจำวัน'!$B451,ผลิต1!AF:AF)+SUMIF(ผลิต2!$C:$C,'รับ-จ่าย ประจำวัน'!$B451,ผลิต2!AF:AF)+SUMIF(เส้นแต่งหน้าขนมเค้ก!$C:$C,'รับ-จ่าย ประจำวัน'!$B451,เส้นแต่งหน้าขนมเค้ก!AF:AF)+SUMIF(แพ็ค!$C:$C,'รับ-จ่าย ประจำวัน'!$B451,แพ็ค!AF:AF)+SUMIF(ธุรการ!$C:$C,'รับ-จ่าย ประจำวัน'!$B451,ธุรการ!AF:AF)+SUMIF(เส้นแต่งหน้าขนมปัง!$C:$C,'รับ-จ่าย ประจำวัน'!$B451,เส้นแต่งหน้าขนมปัง!AF:AF)+SUMIF('วางแผนBC,CJ'!$C:$C,'รับ-จ่าย ประจำวัน'!$B451,'วางแผนBC,CJ'!AF:AF)+SUMIF(RD!$C:$C,'รับ-จ่าย ประจำวัน'!$B451,RD!AF:AF)+SUMIF('FG,ออนไล,คัดแยก'!$C:$C,'รับ-จ่าย ประจำวัน'!$B451,'FG,ออนไล,คัดแยก'!AF:AF)</f>
        <v>0</v>
      </c>
      <c r="BN451" s="16">
        <f>SUMIF(เตรียมส่วนผสม!$C:$C,'รับ-จ่าย ประจำวัน'!$B451,เตรียมส่วนผสม!AG:AG)+SUMIF(กวนไส้!$C:$C,'รับ-จ่าย ประจำวัน'!$B451,กวนไส้!AG:AG)+SUMIF(ผลิต1!$C:$C,'รับ-จ่าย ประจำวัน'!$B451,ผลิต1!AG:AG)+SUMIF(ผลิต2!$C:$C,'รับ-จ่าย ประจำวัน'!$B451,ผลิต2!AG:AG)+SUMIF(เส้นแต่งหน้าขนมเค้ก!$C:$C,'รับ-จ่าย ประจำวัน'!$B451,เส้นแต่งหน้าขนมเค้ก!AG:AG)+SUMIF(แพ็ค!$C:$C,'รับ-จ่าย ประจำวัน'!$B451,แพ็ค!AG:AG)+SUMIF(ธุรการ!$C:$C,'รับ-จ่าย ประจำวัน'!$B451,ธุรการ!AG:AG)+SUMIF(เส้นแต่งหน้าขนมปัง!$C:$C,'รับ-จ่าย ประจำวัน'!$B451,เส้นแต่งหน้าขนมปัง!AG:AG)+SUMIF('วางแผนBC,CJ'!$C:$C,'รับ-จ่าย ประจำวัน'!$B451,'วางแผนBC,CJ'!AG:AG)+SUMIF(RD!$C:$C,'รับ-จ่าย ประจำวัน'!$B451,RD!AG:AG)+SUMIF('FG,ออนไล,คัดแยก'!$C:$C,'รับ-จ่าย ประจำวัน'!$B451,'FG,ออนไล,คัดแยก'!AG:AG)</f>
        <v>0</v>
      </c>
      <c r="BO451" s="16">
        <f>SUMIF(เตรียมส่วนผสม!$C:$C,'รับ-จ่าย ประจำวัน'!$B451,เตรียมส่วนผสม!AH:AH)+SUMIF(กวนไส้!$C:$C,'รับ-จ่าย ประจำวัน'!$B451,กวนไส้!AH:AH)+SUMIF(ผลิต1!$C:$C,'รับ-จ่าย ประจำวัน'!$B451,ผลิต1!AH:AH)+SUMIF(ผลิต2!$C:$C,'รับ-จ่าย ประจำวัน'!$B451,ผลิต2!AH:AH)+SUMIF(เส้นแต่งหน้าขนมเค้ก!$C:$C,'รับ-จ่าย ประจำวัน'!$B451,เส้นแต่งหน้าขนมเค้ก!AH:AH)+SUMIF(แพ็ค!$C:$C,'รับ-จ่าย ประจำวัน'!$B451,แพ็ค!AH:AH)+SUMIF(ธุรการ!$C:$C,'รับ-จ่าย ประจำวัน'!$B451,ธุรการ!AH:AH)+SUMIF(เส้นแต่งหน้าขนมปัง!$C:$C,'รับ-จ่าย ประจำวัน'!$B451,เส้นแต่งหน้าขนมปัง!AH:AH)+SUMIF('วางแผนBC,CJ'!$C:$C,'รับ-จ่าย ประจำวัน'!$B451,'วางแผนBC,CJ'!AH:AH)+SUMIF(RD!$C:$C,'รับ-จ่าย ประจำวัน'!$B451,RD!AH:AH)+SUMIF('FG,ออนไล,คัดแยก'!$C:$C,'รับ-จ่าย ประจำวัน'!$B451,'FG,ออนไล,คัดแยก'!AH:AH)</f>
        <v>0</v>
      </c>
      <c r="BP451" s="16">
        <f>SUMIF(เตรียมส่วนผสม!$C:$C,'รับ-จ่าย ประจำวัน'!$B451,เตรียมส่วนผสม!AI:AI)+SUMIF(กวนไส้!$C:$C,'รับ-จ่าย ประจำวัน'!$B451,กวนไส้!AI:AI)+SUMIF(ผลิต1!$C:$C,'รับ-จ่าย ประจำวัน'!$B451,ผลิต1!AI:AI)+SUMIF(ผลิต2!$C:$C,'รับ-จ่าย ประจำวัน'!$B451,ผลิต2!AI:AI)+SUMIF(เส้นแต่งหน้าขนมเค้ก!$C:$C,'รับ-จ่าย ประจำวัน'!$B451,เส้นแต่งหน้าขนมเค้ก!AI:AI)+SUMIF(แพ็ค!$C:$C,'รับ-จ่าย ประจำวัน'!$B451,แพ็ค!AI:AI)+SUMIF(ธุรการ!$C:$C,'รับ-จ่าย ประจำวัน'!$B451,ธุรการ!AI:AI)+SUMIF(เส้นแต่งหน้าขนมปัง!$C:$C,'รับ-จ่าย ประจำวัน'!$B451,เส้นแต่งหน้าขนมปัง!AI:AI)+SUMIF('วางแผนBC,CJ'!$C:$C,'รับ-จ่าย ประจำวัน'!$B451,'วางแผนBC,CJ'!AI:AI)+SUMIF(RD!$C:$C,'รับ-จ่าย ประจำวัน'!$B451,RD!AI:AI)+SUMIF('FG,ออนไล,คัดแยก'!$C:$C,'รับ-จ่าย ประจำวัน'!$B451,'FG,ออนไล,คัดแยก'!AI:AI)</f>
        <v>0</v>
      </c>
      <c r="BQ451" s="16">
        <f>SUMIF(เตรียมส่วนผสม!$C:$C,'รับ-จ่าย ประจำวัน'!$B451,เตรียมส่วนผสม!AJ:AJ)+SUMIF(กวนไส้!$C:$C,'รับ-จ่าย ประจำวัน'!$B451,กวนไส้!AJ:AJ)+SUMIF(ผลิต1!$C:$C,'รับ-จ่าย ประจำวัน'!$B451,ผลิต1!AJ:AJ)+SUMIF(ผลิต2!$C:$C,'รับ-จ่าย ประจำวัน'!$B451,ผลิต2!AJ:AJ)+SUMIF(เส้นแต่งหน้าขนมเค้ก!$C:$C,'รับ-จ่าย ประจำวัน'!$B451,เส้นแต่งหน้าขนมเค้ก!AJ:AJ)+SUMIF(แพ็ค!$C:$C,'รับ-จ่าย ประจำวัน'!$B451,แพ็ค!AJ:AJ)+SUMIF(ธุรการ!$C:$C,'รับ-จ่าย ประจำวัน'!$B451,ธุรการ!AJ:AJ)+SUMIF(เส้นแต่งหน้าขนมปัง!$C:$C,'รับ-จ่าย ประจำวัน'!$B451,เส้นแต่งหน้าขนมปัง!AJ:AJ)+SUMIF('วางแผนBC,CJ'!$C:$C,'รับ-จ่าย ประจำวัน'!$B451,'วางแผนBC,CJ'!AJ:AJ)+SUMIF(RD!$C:$C,'รับ-จ่าย ประจำวัน'!$B451,RD!AJ:AJ)+SUMIF('FG,ออนไล,คัดแยก'!$C:$C,'รับ-จ่าย ประจำวัน'!$B451,'FG,ออนไล,คัดแยก'!AJ:AJ)</f>
        <v>0</v>
      </c>
      <c r="BR451" s="16">
        <f>SUMIF(เตรียมส่วนผสม!$C:$C,'รับ-จ่าย ประจำวัน'!$B451,เตรียมส่วนผสม!AK:AK)+SUMIF(กวนไส้!$C:$C,'รับ-จ่าย ประจำวัน'!$B451,กวนไส้!AK:AK)+SUMIF(ผลิต1!$C:$C,'รับ-จ่าย ประจำวัน'!$B451,ผลิต1!AK:AK)+SUMIF(ผลิต2!$C:$C,'รับ-จ่าย ประจำวัน'!$B451,ผลิต2!AK:AK)+SUMIF(เส้นแต่งหน้าขนมเค้ก!$C:$C,'รับ-จ่าย ประจำวัน'!$B451,เส้นแต่งหน้าขนมเค้ก!AK:AK)+SUMIF(แพ็ค!$C:$C,'รับ-จ่าย ประจำวัน'!$B451,แพ็ค!AK:AK)+SUMIF(ธุรการ!$C:$C,'รับ-จ่าย ประจำวัน'!$B451,ธุรการ!AK:AK)+SUMIF(เส้นแต่งหน้าขนมปัง!$C:$C,'รับ-จ่าย ประจำวัน'!$B451,เส้นแต่งหน้าขนมปัง!AK:AK)+SUMIF('วางแผนBC,CJ'!$C:$C,'รับ-จ่าย ประจำวัน'!$B451,'วางแผนBC,CJ'!AK:AK)+SUMIF(RD!$C:$C,'รับ-จ่าย ประจำวัน'!$B451,RD!AK:AK)+SUMIF('FG,ออนไล,คัดแยก'!$C:$C,'รับ-จ่าย ประจำวัน'!$B451,'FG,ออนไล,คัดแยก'!AK:AK)</f>
        <v>0</v>
      </c>
      <c r="BS451" s="16">
        <f>SUMIF(เตรียมส่วนผสม!$C:$C,'รับ-จ่าย ประจำวัน'!$B451,เตรียมส่วนผสม!AL:AL)+SUMIF(กวนไส้!$C:$C,'รับ-จ่าย ประจำวัน'!$B451,กวนไส้!AL:AL)+SUMIF(ผลิต1!$C:$C,'รับ-จ่าย ประจำวัน'!$B451,ผลิต1!AL:AL)+SUMIF(ผลิต2!$C:$C,'รับ-จ่าย ประจำวัน'!$B451,ผลิต2!AL:AL)+SUMIF(เส้นแต่งหน้าขนมเค้ก!$C:$C,'รับ-จ่าย ประจำวัน'!$B451,เส้นแต่งหน้าขนมเค้ก!AL:AL)+SUMIF(แพ็ค!$C:$C,'รับ-จ่าย ประจำวัน'!$B451,แพ็ค!AL:AL)+SUMIF(ธุรการ!$C:$C,'รับ-จ่าย ประจำวัน'!$B451,ธุรการ!AL:AL)+SUMIF(เส้นแต่งหน้าขนมปัง!$C:$C,'รับ-จ่าย ประจำวัน'!$B451,เส้นแต่งหน้าขนมปัง!AL:AL)+SUMIF('วางแผนBC,CJ'!$C:$C,'รับ-จ่าย ประจำวัน'!$B451,'วางแผนBC,CJ'!AL:AL)+SUMIF(RD!$C:$C,'รับ-จ่าย ประจำวัน'!$B451,RD!AL:AL)+SUMIF('FG,ออนไล,คัดแยก'!$C:$C,'รับ-จ่าย ประจำวัน'!$B451,'FG,ออนไล,คัดแยก'!AL:AL)</f>
        <v>0</v>
      </c>
      <c r="BT451" s="18">
        <f t="shared" si="93"/>
        <v>0</v>
      </c>
      <c r="BU451" s="116">
        <f>30000+8000+847</f>
        <v>38847</v>
      </c>
      <c r="BV451" s="146">
        <f t="shared" si="94"/>
        <v>4973</v>
      </c>
      <c r="BW451" s="183">
        <v>30</v>
      </c>
      <c r="BX451" s="172">
        <f t="shared" ref="BX451:BX514" si="103">BT451/24</f>
        <v>0</v>
      </c>
      <c r="BY451" s="188" t="e">
        <f t="shared" ref="BY451:BY513" si="104">BV451/BX451</f>
        <v>#DIV/0!</v>
      </c>
      <c r="BZ451" s="180" t="e">
        <f t="shared" ca="1" si="95"/>
        <v>#DIV/0!</v>
      </c>
      <c r="CA451" s="97"/>
      <c r="CB451" s="97"/>
      <c r="CC451" s="97"/>
      <c r="CD451" s="97"/>
      <c r="CE451" s="97"/>
      <c r="CF451" s="97"/>
      <c r="CG451" s="97"/>
      <c r="CH451" s="97"/>
      <c r="CI451" s="97"/>
      <c r="CJ451" s="94"/>
      <c r="CK451" s="9">
        <f t="shared" ref="CK451:CK513" si="105">+BV451-BU451</f>
        <v>-33874</v>
      </c>
    </row>
    <row r="452" spans="1:89" hidden="1" x14ac:dyDescent="0.5">
      <c r="A452" s="149"/>
      <c r="B452" s="34">
        <v>1023401025</v>
      </c>
      <c r="C452" s="149" t="s">
        <v>1751</v>
      </c>
      <c r="D452" s="141" t="s">
        <v>91</v>
      </c>
      <c r="E452" s="25"/>
      <c r="F452" s="162" t="s">
        <v>1605</v>
      </c>
      <c r="G452" s="25"/>
      <c r="H452" s="12">
        <v>3576</v>
      </c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11"/>
      <c r="AF452" s="11"/>
      <c r="AG452" s="11"/>
      <c r="AH452" s="11"/>
      <c r="AI452" s="25"/>
      <c r="AJ452" s="25"/>
      <c r="AK452" s="25"/>
      <c r="AL452" s="25"/>
      <c r="AM452" s="25"/>
      <c r="AN452" s="15">
        <f t="shared" si="92"/>
        <v>0</v>
      </c>
      <c r="AO452" s="16">
        <f>SUMIF(เตรียมส่วนผสม!$C:$C,'รับ-จ่าย ประจำวัน'!$B452,เตรียมส่วนผสม!H:H)+SUMIF(กวนไส้!$C:$C,'รับ-จ่าย ประจำวัน'!$B452,กวนไส้!H:H)+SUMIF(ผลิต1!$C:$C,'รับ-จ่าย ประจำวัน'!$B452,ผลิต1!H:H)+SUMIF(ผลิต2!$C:$C,'รับ-จ่าย ประจำวัน'!$B452,ผลิต2!H:H)+SUMIF(เส้นแต่งหน้าขนมเค้ก!$C:$C,'รับ-จ่าย ประจำวัน'!$B452,เส้นแต่งหน้าขนมเค้ก!H:H)+SUMIF(แพ็ค!$C:$C,'รับ-จ่าย ประจำวัน'!$B452,แพ็ค!H:H)+SUMIF(ธุรการ!$C:$C,'รับ-จ่าย ประจำวัน'!$B452,ธุรการ!H:H)+SUMIF(เส้นแต่งหน้าขนมปัง!$C:$C,'รับ-จ่าย ประจำวัน'!$B452,เส้นแต่งหน้าขนมปัง!H:H)+SUMIF('วางแผนBC,CJ'!$C:$C,'รับ-จ่าย ประจำวัน'!$B452,'วางแผนBC,CJ'!H:H)+SUMIF(RD!$C:$C,'รับ-จ่าย ประจำวัน'!$B452,RD!H:H)+SUMIF('FG,ออนไล,คัดแยก'!$C:$C,'รับ-จ่าย ประจำวัน'!$B452,'FG,ออนไล,คัดแยก'!H:H)</f>
        <v>0</v>
      </c>
      <c r="AP452" s="16">
        <f>SUMIF(เตรียมส่วนผสม!$C:$C,'รับ-จ่าย ประจำวัน'!$B452,เตรียมส่วนผสม!I:I)+SUMIF(กวนไส้!$C:$C,'รับ-จ่าย ประจำวัน'!$B452,กวนไส้!I:I)+SUMIF(ผลิต1!$C:$C,'รับ-จ่าย ประจำวัน'!$B452,ผลิต1!I:I)+SUMIF(ผลิต2!$C:$C,'รับ-จ่าย ประจำวัน'!$B452,ผลิต2!I:I)+SUMIF(เส้นแต่งหน้าขนมเค้ก!$C:$C,'รับ-จ่าย ประจำวัน'!$B452,เส้นแต่งหน้าขนมเค้ก!I:I)+SUMIF(แพ็ค!$C:$C,'รับ-จ่าย ประจำวัน'!$B452,แพ็ค!I:I)+SUMIF(ธุรการ!$C:$C,'รับ-จ่าย ประจำวัน'!$B452,ธุรการ!I:I)+SUMIF(เส้นแต่งหน้าขนมปัง!$C:$C,'รับ-จ่าย ประจำวัน'!$B452,เส้นแต่งหน้าขนมปัง!I:I)+SUMIF('วางแผนBC,CJ'!$C:$C,'รับ-จ่าย ประจำวัน'!$B452,'วางแผนBC,CJ'!I:I)+SUMIF(RD!$C:$C,'รับ-จ่าย ประจำวัน'!$B452,RD!I:I)+SUMIF('FG,ออนไล,คัดแยก'!$C:$C,'รับ-จ่าย ประจำวัน'!$B452,'FG,ออนไล,คัดแยก'!I:I)</f>
        <v>0</v>
      </c>
      <c r="AQ452" s="16">
        <f>SUMIF(เตรียมส่วนผสม!$C:$C,'รับ-จ่าย ประจำวัน'!$B452,เตรียมส่วนผสม!J:J)+SUMIF(กวนไส้!$C:$C,'รับ-จ่าย ประจำวัน'!$B452,กวนไส้!J:J)+SUMIF(ผลิต1!$C:$C,'รับ-จ่าย ประจำวัน'!$B452,ผลิต1!J:J)+SUMIF(ผลิต2!$C:$C,'รับ-จ่าย ประจำวัน'!$B452,ผลิต2!J:J)+SUMIF(เส้นแต่งหน้าขนมเค้ก!$C:$C,'รับ-จ่าย ประจำวัน'!$B452,เส้นแต่งหน้าขนมเค้ก!J:J)+SUMIF(แพ็ค!$C:$C,'รับ-จ่าย ประจำวัน'!$B452,แพ็ค!J:J)+SUMIF(ธุรการ!$C:$C,'รับ-จ่าย ประจำวัน'!$B452,ธุรการ!J:J)+SUMIF(เส้นแต่งหน้าขนมปัง!$C:$C,'รับ-จ่าย ประจำวัน'!$B452,เส้นแต่งหน้าขนมปัง!J:J)+SUMIF('วางแผนBC,CJ'!$C:$C,'รับ-จ่าย ประจำวัน'!$B452,'วางแผนBC,CJ'!J:J)+SUMIF(RD!$C:$C,'รับ-จ่าย ประจำวัน'!$B452,RD!J:J)+SUMIF('FG,ออนไล,คัดแยก'!$C:$C,'รับ-จ่าย ประจำวัน'!$B452,'FG,ออนไล,คัดแยก'!J:J)</f>
        <v>0</v>
      </c>
      <c r="AR452" s="16">
        <f>SUMIF(เตรียมส่วนผสม!$C:$C,'รับ-จ่าย ประจำวัน'!$B452,เตรียมส่วนผสม!K:K)+SUMIF(กวนไส้!$C:$C,'รับ-จ่าย ประจำวัน'!$B452,กวนไส้!K:K)+SUMIF(ผลิต1!$C:$C,'รับ-จ่าย ประจำวัน'!$B452,ผลิต1!K:K)+SUMIF(ผลิต2!$C:$C,'รับ-จ่าย ประจำวัน'!$B452,ผลิต2!K:K)+SUMIF(เส้นแต่งหน้าขนมเค้ก!$C:$C,'รับ-จ่าย ประจำวัน'!$B452,เส้นแต่งหน้าขนมเค้ก!K:K)+SUMIF(แพ็ค!$C:$C,'รับ-จ่าย ประจำวัน'!$B452,แพ็ค!K:K)+SUMIF(ธุรการ!$C:$C,'รับ-จ่าย ประจำวัน'!$B452,ธุรการ!K:K)+SUMIF(เส้นแต่งหน้าขนมปัง!$C:$C,'รับ-จ่าย ประจำวัน'!$B452,เส้นแต่งหน้าขนมปัง!K:K)+SUMIF('วางแผนBC,CJ'!$C:$C,'รับ-จ่าย ประจำวัน'!$B452,'วางแผนBC,CJ'!K:K)+SUMIF(RD!$C:$C,'รับ-จ่าย ประจำวัน'!$B452,RD!K:K)+SUMIF('FG,ออนไล,คัดแยก'!$C:$C,'รับ-จ่าย ประจำวัน'!$B452,'FG,ออนไล,คัดแยก'!K:K)</f>
        <v>0</v>
      </c>
      <c r="AS452" s="16">
        <f>SUMIF(เตรียมส่วนผสม!$C:$C,'รับ-จ่าย ประจำวัน'!$B452,เตรียมส่วนผสม!L:L)+SUMIF(กวนไส้!$C:$C,'รับ-จ่าย ประจำวัน'!$B452,กวนไส้!L:L)+SUMIF(ผลิต1!$C:$C,'รับ-จ่าย ประจำวัน'!$B452,ผลิต1!L:L)+SUMIF(ผลิต2!$C:$C,'รับ-จ่าย ประจำวัน'!$B452,ผลิต2!L:L)+SUMIF(เส้นแต่งหน้าขนมเค้ก!$C:$C,'รับ-จ่าย ประจำวัน'!$B452,เส้นแต่งหน้าขนมเค้ก!L:L)+SUMIF(แพ็ค!$C:$C,'รับ-จ่าย ประจำวัน'!$B452,แพ็ค!L:L)+SUMIF(ธุรการ!$C:$C,'รับ-จ่าย ประจำวัน'!$B452,ธุรการ!L:L)+SUMIF(เส้นแต่งหน้าขนมปัง!$C:$C,'รับ-จ่าย ประจำวัน'!$B452,เส้นแต่งหน้าขนมปัง!L:L)+SUMIF('วางแผนBC,CJ'!$C:$C,'รับ-จ่าย ประจำวัน'!$B452,'วางแผนBC,CJ'!L:L)+SUMIF(RD!$C:$C,'รับ-จ่าย ประจำวัน'!$B452,RD!L:L)+SUMIF('FG,ออนไล,คัดแยก'!$C:$C,'รับ-จ่าย ประจำวัน'!$B452,'FG,ออนไล,คัดแยก'!L:L)</f>
        <v>0</v>
      </c>
      <c r="AT452" s="16">
        <f>SUMIF(เตรียมส่วนผสม!$C:$C,'รับ-จ่าย ประจำวัน'!$B452,เตรียมส่วนผสม!M:M)+SUMIF(กวนไส้!$C:$C,'รับ-จ่าย ประจำวัน'!$B452,กวนไส้!M:M)+SUMIF(ผลิต1!$C:$C,'รับ-จ่าย ประจำวัน'!$B452,ผลิต1!M:M)+SUMIF(ผลิต2!$C:$C,'รับ-จ่าย ประจำวัน'!$B452,ผลิต2!M:M)+SUMIF(เส้นแต่งหน้าขนมเค้ก!$C:$C,'รับ-จ่าย ประจำวัน'!$B452,เส้นแต่งหน้าขนมเค้ก!M:M)+SUMIF(แพ็ค!$C:$C,'รับ-จ่าย ประจำวัน'!$B452,แพ็ค!M:M)+SUMIF(ธุรการ!$C:$C,'รับ-จ่าย ประจำวัน'!$B452,ธุรการ!M:M)+SUMIF(เส้นแต่งหน้าขนมปัง!$C:$C,'รับ-จ่าย ประจำวัน'!$B452,เส้นแต่งหน้าขนมปัง!M:M)+SUMIF('วางแผนBC,CJ'!$C:$C,'รับ-จ่าย ประจำวัน'!$B452,'วางแผนBC,CJ'!M:M)+SUMIF(RD!$C:$C,'รับ-จ่าย ประจำวัน'!$B452,RD!M:M)+SUMIF('FG,ออนไล,คัดแยก'!$C:$C,'รับ-จ่าย ประจำวัน'!$B452,'FG,ออนไล,คัดแยก'!M:M)</f>
        <v>0</v>
      </c>
      <c r="AU452" s="16">
        <f>SUMIF(เตรียมส่วนผสม!$C:$C,'รับ-จ่าย ประจำวัน'!$B452,เตรียมส่วนผสม!N:N)+SUMIF(กวนไส้!$C:$C,'รับ-จ่าย ประจำวัน'!$B452,กวนไส้!N:N)+SUMIF(ผลิต1!$C:$C,'รับ-จ่าย ประจำวัน'!$B452,ผลิต1!N:N)+SUMIF(ผลิต2!$C:$C,'รับ-จ่าย ประจำวัน'!$B452,ผลิต2!N:N)+SUMIF(เส้นแต่งหน้าขนมเค้ก!$C:$C,'รับ-จ่าย ประจำวัน'!$B452,เส้นแต่งหน้าขนมเค้ก!N:N)+SUMIF(แพ็ค!$C:$C,'รับ-จ่าย ประจำวัน'!$B452,แพ็ค!N:N)+SUMIF(ธุรการ!$C:$C,'รับ-จ่าย ประจำวัน'!$B452,ธุรการ!N:N)+SUMIF(เส้นแต่งหน้าขนมปัง!$C:$C,'รับ-จ่าย ประจำวัน'!$B452,เส้นแต่งหน้าขนมปัง!N:N)+SUMIF('วางแผนBC,CJ'!$C:$C,'รับ-จ่าย ประจำวัน'!$B452,'วางแผนBC,CJ'!N:N)+SUMIF(RD!$C:$C,'รับ-จ่าย ประจำวัน'!$B452,RD!N:N)+SUMIF('FG,ออนไล,คัดแยก'!$C:$C,'รับ-จ่าย ประจำวัน'!$B452,'FG,ออนไล,คัดแยก'!N:N)</f>
        <v>0</v>
      </c>
      <c r="AV452" s="16">
        <f>SUMIF(เตรียมส่วนผสม!$C:$C,'รับ-จ่าย ประจำวัน'!$B452,เตรียมส่วนผสม!O:O)+SUMIF(กวนไส้!$C:$C,'รับ-จ่าย ประจำวัน'!$B452,กวนไส้!O:O)+SUMIF(ผลิต1!$C:$C,'รับ-จ่าย ประจำวัน'!$B452,ผลิต1!O:O)+SUMIF(ผลิต2!$C:$C,'รับ-จ่าย ประจำวัน'!$B452,ผลิต2!O:O)+SUMIF(เส้นแต่งหน้าขนมเค้ก!$C:$C,'รับ-จ่าย ประจำวัน'!$B452,เส้นแต่งหน้าขนมเค้ก!O:O)+SUMIF(แพ็ค!$C:$C,'รับ-จ่าย ประจำวัน'!$B452,แพ็ค!O:O)+SUMIF(ธุรการ!$C:$C,'รับ-จ่าย ประจำวัน'!$B452,ธุรการ!O:O)+SUMIF(เส้นแต่งหน้าขนมปัง!$C:$C,'รับ-จ่าย ประจำวัน'!$B452,เส้นแต่งหน้าขนมปัง!O:O)+SUMIF('วางแผนBC,CJ'!$C:$C,'รับ-จ่าย ประจำวัน'!$B452,'วางแผนBC,CJ'!O:O)+SUMIF(RD!$C:$C,'รับ-จ่าย ประจำวัน'!$B452,RD!O:O)+SUMIF('FG,ออนไล,คัดแยก'!$C:$C,'รับ-จ่าย ประจำวัน'!$B452,'FG,ออนไล,คัดแยก'!O:O)</f>
        <v>0</v>
      </c>
      <c r="AW452" s="16">
        <f>SUMIF(เตรียมส่วนผสม!$C:$C,'รับ-จ่าย ประจำวัน'!$B452,เตรียมส่วนผสม!P:P)+SUMIF(กวนไส้!$C:$C,'รับ-จ่าย ประจำวัน'!$B452,กวนไส้!P:P)+SUMIF(ผลิต1!$C:$C,'รับ-จ่าย ประจำวัน'!$B452,ผลิต1!P:P)+SUMIF(ผลิต2!$C:$C,'รับ-จ่าย ประจำวัน'!$B452,ผลิต2!P:P)+SUMIF(เส้นแต่งหน้าขนมเค้ก!$C:$C,'รับ-จ่าย ประจำวัน'!$B452,เส้นแต่งหน้าขนมเค้ก!P:P)+SUMIF(แพ็ค!$C:$C,'รับ-จ่าย ประจำวัน'!$B452,แพ็ค!P:P)+SUMIF(ธุรการ!$C:$C,'รับ-จ่าย ประจำวัน'!$B452,ธุรการ!P:P)+SUMIF(เส้นแต่งหน้าขนมปัง!$C:$C,'รับ-จ่าย ประจำวัน'!$B452,เส้นแต่งหน้าขนมปัง!P:P)+SUMIF('วางแผนBC,CJ'!$C:$C,'รับ-จ่าย ประจำวัน'!$B452,'วางแผนBC,CJ'!P:P)+SUMIF(RD!$C:$C,'รับ-จ่าย ประจำวัน'!$B452,RD!P:P)+SUMIF('FG,ออนไล,คัดแยก'!$C:$C,'รับ-จ่าย ประจำวัน'!$B452,'FG,ออนไล,คัดแยก'!P:P)</f>
        <v>0</v>
      </c>
      <c r="AX452" s="16">
        <f>SUMIF(เตรียมส่วนผสม!$C:$C,'รับ-จ่าย ประจำวัน'!$B452,เตรียมส่วนผสม!Q:Q)+SUMIF(กวนไส้!$C:$C,'รับ-จ่าย ประจำวัน'!$B452,กวนไส้!Q:Q)+SUMIF(ผลิต1!$C:$C,'รับ-จ่าย ประจำวัน'!$B452,ผลิต1!Q:Q)+SUMIF(ผลิต2!$C:$C,'รับ-จ่าย ประจำวัน'!$B452,ผลิต2!Q:Q)+SUMIF(เส้นแต่งหน้าขนมเค้ก!$C:$C,'รับ-จ่าย ประจำวัน'!$B452,เส้นแต่งหน้าขนมเค้ก!Q:Q)+SUMIF(แพ็ค!$C:$C,'รับ-จ่าย ประจำวัน'!$B452,แพ็ค!Q:Q)+SUMIF(ธุรการ!$C:$C,'รับ-จ่าย ประจำวัน'!$B452,ธุรการ!Q:Q)+SUMIF(เส้นแต่งหน้าขนมปัง!$C:$C,'รับ-จ่าย ประจำวัน'!$B452,เส้นแต่งหน้าขนมปัง!Q:Q)+SUMIF('วางแผนBC,CJ'!$C:$C,'รับ-จ่าย ประจำวัน'!$B452,'วางแผนBC,CJ'!Q:Q)+SUMIF(RD!$C:$C,'รับ-จ่าย ประจำวัน'!$B452,RD!Q:Q)+SUMIF('FG,ออนไล,คัดแยก'!$C:$C,'รับ-จ่าย ประจำวัน'!$B452,'FG,ออนไล,คัดแยก'!Q:Q)</f>
        <v>0</v>
      </c>
      <c r="AY452" s="16">
        <f>SUMIF(เตรียมส่วนผสม!$C:$C,'รับ-จ่าย ประจำวัน'!$B452,เตรียมส่วนผสม!R:R)+SUMIF(กวนไส้!$C:$C,'รับ-จ่าย ประจำวัน'!$B452,กวนไส้!R:R)+SUMIF(ผลิต1!$C:$C,'รับ-จ่าย ประจำวัน'!$B452,ผลิต1!R:R)+SUMIF(ผลิต2!$C:$C,'รับ-จ่าย ประจำวัน'!$B452,ผลิต2!R:R)+SUMIF(เส้นแต่งหน้าขนมเค้ก!$C:$C,'รับ-จ่าย ประจำวัน'!$B452,เส้นแต่งหน้าขนมเค้ก!R:R)+SUMIF(แพ็ค!$C:$C,'รับ-จ่าย ประจำวัน'!$B452,แพ็ค!R:R)+SUMIF(ธุรการ!$C:$C,'รับ-จ่าย ประจำวัน'!$B452,ธุรการ!R:R)+SUMIF(เส้นแต่งหน้าขนมปัง!$C:$C,'รับ-จ่าย ประจำวัน'!$B452,เส้นแต่งหน้าขนมปัง!R:R)+SUMIF('วางแผนBC,CJ'!$C:$C,'รับ-จ่าย ประจำวัน'!$B452,'วางแผนBC,CJ'!R:R)+SUMIF(RD!$C:$C,'รับ-จ่าย ประจำวัน'!$B452,RD!R:R)+SUMIF('FG,ออนไล,คัดแยก'!$C:$C,'รับ-จ่าย ประจำวัน'!$B452,'FG,ออนไล,คัดแยก'!R:R)</f>
        <v>0</v>
      </c>
      <c r="AZ452" s="16">
        <f>SUMIF(เตรียมส่วนผสม!$C:$C,'รับ-จ่าย ประจำวัน'!$B452,เตรียมส่วนผสม!S:S)+SUMIF(กวนไส้!$C:$C,'รับ-จ่าย ประจำวัน'!$B452,กวนไส้!S:S)+SUMIF(ผลิต1!$C:$C,'รับ-จ่าย ประจำวัน'!$B452,ผลิต1!S:S)+SUMIF(ผลิต2!$C:$C,'รับ-จ่าย ประจำวัน'!$B452,ผลิต2!S:S)+SUMIF(เส้นแต่งหน้าขนมเค้ก!$C:$C,'รับ-จ่าย ประจำวัน'!$B452,เส้นแต่งหน้าขนมเค้ก!S:S)+SUMIF(แพ็ค!$C:$C,'รับ-จ่าย ประจำวัน'!$B452,แพ็ค!S:S)+SUMIF(ธุรการ!$C:$C,'รับ-จ่าย ประจำวัน'!$B452,ธุรการ!S:S)+SUMIF(เส้นแต่งหน้าขนมปัง!$C:$C,'รับ-จ่าย ประจำวัน'!$B452,เส้นแต่งหน้าขนมปัง!S:S)+SUMIF('วางแผนBC,CJ'!$C:$C,'รับ-จ่าย ประจำวัน'!$B452,'วางแผนBC,CJ'!S:S)+SUMIF(RD!$C:$C,'รับ-จ่าย ประจำวัน'!$B452,RD!S:S)+SUMIF('FG,ออนไล,คัดแยก'!$C:$C,'รับ-จ่าย ประจำวัน'!$B452,'FG,ออนไล,คัดแยก'!S:S)</f>
        <v>0</v>
      </c>
      <c r="BA452" s="16">
        <f>SUMIF(เตรียมส่วนผสม!$C:$C,'รับ-จ่าย ประจำวัน'!$B452,เตรียมส่วนผสม!T:T)+SUMIF(กวนไส้!$C:$C,'รับ-จ่าย ประจำวัน'!$B452,กวนไส้!T:T)+SUMIF(ผลิต1!$C:$C,'รับ-จ่าย ประจำวัน'!$B452,ผลิต1!T:T)+SUMIF(ผลิต2!$C:$C,'รับ-จ่าย ประจำวัน'!$B452,ผลิต2!T:T)+SUMIF(เส้นแต่งหน้าขนมเค้ก!$C:$C,'รับ-จ่าย ประจำวัน'!$B452,เส้นแต่งหน้าขนมเค้ก!T:T)+SUMIF(แพ็ค!$C:$C,'รับ-จ่าย ประจำวัน'!$B452,แพ็ค!T:T)+SUMIF(ธุรการ!$C:$C,'รับ-จ่าย ประจำวัน'!$B452,ธุรการ!T:T)+SUMIF(เส้นแต่งหน้าขนมปัง!$C:$C,'รับ-จ่าย ประจำวัน'!$B452,เส้นแต่งหน้าขนมปัง!T:T)+SUMIF('วางแผนBC,CJ'!$C:$C,'รับ-จ่าย ประจำวัน'!$B452,'วางแผนBC,CJ'!T:T)+SUMIF(RD!$C:$C,'รับ-จ่าย ประจำวัน'!$B452,RD!T:T)+SUMIF('FG,ออนไล,คัดแยก'!$C:$C,'รับ-จ่าย ประจำวัน'!$B452,'FG,ออนไล,คัดแยก'!T:T)</f>
        <v>0</v>
      </c>
      <c r="BB452" s="16">
        <f>SUMIF(เตรียมส่วนผสม!$C:$C,'รับ-จ่าย ประจำวัน'!$B452,เตรียมส่วนผสม!U:U)+SUMIF(กวนไส้!$C:$C,'รับ-จ่าย ประจำวัน'!$B452,กวนไส้!U:U)+SUMIF(ผลิต1!$C:$C,'รับ-จ่าย ประจำวัน'!$B452,ผลิต1!U:U)+SUMIF(ผลิต2!$C:$C,'รับ-จ่าย ประจำวัน'!$B452,ผลิต2!U:U)+SUMIF(เส้นแต่งหน้าขนมเค้ก!$C:$C,'รับ-จ่าย ประจำวัน'!$B452,เส้นแต่งหน้าขนมเค้ก!U:U)+SUMIF(แพ็ค!$C:$C,'รับ-จ่าย ประจำวัน'!$B452,แพ็ค!U:U)+SUMIF(ธุรการ!$C:$C,'รับ-จ่าย ประจำวัน'!$B452,ธุรการ!U:U)+SUMIF(เส้นแต่งหน้าขนมปัง!$C:$C,'รับ-จ่าย ประจำวัน'!$B452,เส้นแต่งหน้าขนมปัง!U:U)+SUMIF('วางแผนBC,CJ'!$C:$C,'รับ-จ่าย ประจำวัน'!$B452,'วางแผนBC,CJ'!U:U)+SUMIF(RD!$C:$C,'รับ-จ่าย ประจำวัน'!$B452,RD!U:U)+SUMIF('FG,ออนไล,คัดแยก'!$C:$C,'รับ-จ่าย ประจำวัน'!$B452,'FG,ออนไล,คัดแยก'!U:U)</f>
        <v>0</v>
      </c>
      <c r="BC452" s="16">
        <f>SUMIF(เตรียมส่วนผสม!$C:$C,'รับ-จ่าย ประจำวัน'!$B452,เตรียมส่วนผสม!V:V)+SUMIF(กวนไส้!$C:$C,'รับ-จ่าย ประจำวัน'!$B452,กวนไส้!V:V)+SUMIF(ผลิต1!$C:$C,'รับ-จ่าย ประจำวัน'!$B452,ผลิต1!V:V)+SUMIF(ผลิต2!$C:$C,'รับ-จ่าย ประจำวัน'!$B452,ผลิต2!V:V)+SUMIF(เส้นแต่งหน้าขนมเค้ก!$C:$C,'รับ-จ่าย ประจำวัน'!$B452,เส้นแต่งหน้าขนมเค้ก!V:V)+SUMIF(แพ็ค!$C:$C,'รับ-จ่าย ประจำวัน'!$B452,แพ็ค!V:V)+SUMIF(ธุรการ!$C:$C,'รับ-จ่าย ประจำวัน'!$B452,ธุรการ!V:V)+SUMIF(เส้นแต่งหน้าขนมปัง!$C:$C,'รับ-จ่าย ประจำวัน'!$B452,เส้นแต่งหน้าขนมปัง!V:V)+SUMIF('วางแผนBC,CJ'!$C:$C,'รับ-จ่าย ประจำวัน'!$B452,'วางแผนBC,CJ'!V:V)+SUMIF(RD!$C:$C,'รับ-จ่าย ประจำวัน'!$B452,RD!V:V)+SUMIF('FG,ออนไล,คัดแยก'!$C:$C,'รับ-จ่าย ประจำวัน'!$B452,'FG,ออนไล,คัดแยก'!V:V)</f>
        <v>0</v>
      </c>
      <c r="BD452" s="16">
        <f>SUMIF(เตรียมส่วนผสม!$C:$C,'รับ-จ่าย ประจำวัน'!$B452,เตรียมส่วนผสม!W:W)+SUMIF(กวนไส้!$C:$C,'รับ-จ่าย ประจำวัน'!$B452,กวนไส้!W:W)+SUMIF(ผลิต1!$C:$C,'รับ-จ่าย ประจำวัน'!$B452,ผลิต1!W:W)+SUMIF(ผลิต2!$C:$C,'รับ-จ่าย ประจำวัน'!$B452,ผลิต2!W:W)+SUMIF(เส้นแต่งหน้าขนมเค้ก!$C:$C,'รับ-จ่าย ประจำวัน'!$B452,เส้นแต่งหน้าขนมเค้ก!W:W)+SUMIF(แพ็ค!$C:$C,'รับ-จ่าย ประจำวัน'!$B452,แพ็ค!W:W)+SUMIF(ธุรการ!$C:$C,'รับ-จ่าย ประจำวัน'!$B452,ธุรการ!W:W)+SUMIF(เส้นแต่งหน้าขนมปัง!$C:$C,'รับ-จ่าย ประจำวัน'!$B452,เส้นแต่งหน้าขนมปัง!W:W)+SUMIF('วางแผนBC,CJ'!$C:$C,'รับ-จ่าย ประจำวัน'!$B452,'วางแผนBC,CJ'!W:W)+SUMIF(RD!$C:$C,'รับ-จ่าย ประจำวัน'!$B452,RD!W:W)+SUMIF('FG,ออนไล,คัดแยก'!$C:$C,'รับ-จ่าย ประจำวัน'!$B452,'FG,ออนไล,คัดแยก'!W:W)</f>
        <v>0</v>
      </c>
      <c r="BE452" s="16">
        <f>SUMIF(เตรียมส่วนผสม!$C:$C,'รับ-จ่าย ประจำวัน'!$B452,เตรียมส่วนผสม!X:X)+SUMIF(กวนไส้!$C:$C,'รับ-จ่าย ประจำวัน'!$B452,กวนไส้!X:X)+SUMIF(ผลิต1!$C:$C,'รับ-จ่าย ประจำวัน'!$B452,ผลิต1!X:X)+SUMIF(ผลิต2!$C:$C,'รับ-จ่าย ประจำวัน'!$B452,ผลิต2!X:X)+SUMIF(เส้นแต่งหน้าขนมเค้ก!$C:$C,'รับ-จ่าย ประจำวัน'!$B452,เส้นแต่งหน้าขนมเค้ก!X:X)+SUMIF(แพ็ค!$C:$C,'รับ-จ่าย ประจำวัน'!$B452,แพ็ค!X:X)+SUMIF(ธุรการ!$C:$C,'รับ-จ่าย ประจำวัน'!$B452,ธุรการ!X:X)+SUMIF(เส้นแต่งหน้าขนมปัง!$C:$C,'รับ-จ่าย ประจำวัน'!$B452,เส้นแต่งหน้าขนมปัง!X:X)+SUMIF('วางแผนBC,CJ'!$C:$C,'รับ-จ่าย ประจำวัน'!$B452,'วางแผนBC,CJ'!X:X)+SUMIF(RD!$C:$C,'รับ-จ่าย ประจำวัน'!$B452,RD!X:X)+SUMIF('FG,ออนไล,คัดแยก'!$C:$C,'รับ-จ่าย ประจำวัน'!$B452,'FG,ออนไล,คัดแยก'!X:X)</f>
        <v>0</v>
      </c>
      <c r="BF452" s="16">
        <f>SUMIF(เตรียมส่วนผสม!$C:$C,'รับ-จ่าย ประจำวัน'!$B452,เตรียมส่วนผสม!Y:Y)+SUMIF(กวนไส้!$C:$C,'รับ-จ่าย ประจำวัน'!$B452,กวนไส้!Y:Y)+SUMIF(ผลิต1!$C:$C,'รับ-จ่าย ประจำวัน'!$B452,ผลิต1!Y:Y)+SUMIF(ผลิต2!$C:$C,'รับ-จ่าย ประจำวัน'!$B452,ผลิต2!Y:Y)+SUMIF(เส้นแต่งหน้าขนมเค้ก!$C:$C,'รับ-จ่าย ประจำวัน'!$B452,เส้นแต่งหน้าขนมเค้ก!Y:Y)+SUMIF(แพ็ค!$C:$C,'รับ-จ่าย ประจำวัน'!$B452,แพ็ค!Y:Y)+SUMIF(ธุรการ!$C:$C,'รับ-จ่าย ประจำวัน'!$B452,ธุรการ!Y:Y)+SUMIF(เส้นแต่งหน้าขนมปัง!$C:$C,'รับ-จ่าย ประจำวัน'!$B452,เส้นแต่งหน้าขนมปัง!Y:Y)+SUMIF('วางแผนBC,CJ'!$C:$C,'รับ-จ่าย ประจำวัน'!$B452,'วางแผนBC,CJ'!Y:Y)+SUMIF(RD!$C:$C,'รับ-จ่าย ประจำวัน'!$B452,RD!Y:Y)+SUMIF('FG,ออนไล,คัดแยก'!$C:$C,'รับ-จ่าย ประจำวัน'!$B452,'FG,ออนไล,คัดแยก'!Y:Y)</f>
        <v>0</v>
      </c>
      <c r="BG452" s="16">
        <f>SUMIF(เตรียมส่วนผสม!$C:$C,'รับ-จ่าย ประจำวัน'!$B452,เตรียมส่วนผสม!Z:Z)+SUMIF(กวนไส้!$C:$C,'รับ-จ่าย ประจำวัน'!$B452,กวนไส้!Z:Z)+SUMIF(ผลิต1!$C:$C,'รับ-จ่าย ประจำวัน'!$B452,ผลิต1!Z:Z)+SUMIF(ผลิต2!$C:$C,'รับ-จ่าย ประจำวัน'!$B452,ผลิต2!Z:Z)+SUMIF(เส้นแต่งหน้าขนมเค้ก!$C:$C,'รับ-จ่าย ประจำวัน'!$B452,เส้นแต่งหน้าขนมเค้ก!Z:Z)+SUMIF(แพ็ค!$C:$C,'รับ-จ่าย ประจำวัน'!$B452,แพ็ค!Z:Z)+SUMIF(ธุรการ!$C:$C,'รับ-จ่าย ประจำวัน'!$B452,ธุรการ!Z:Z)+SUMIF(เส้นแต่งหน้าขนมปัง!$C:$C,'รับ-จ่าย ประจำวัน'!$B452,เส้นแต่งหน้าขนมปัง!Z:Z)+SUMIF('วางแผนBC,CJ'!$C:$C,'รับ-จ่าย ประจำวัน'!$B452,'วางแผนBC,CJ'!Z:Z)+SUMIF(RD!$C:$C,'รับ-จ่าย ประจำวัน'!$B452,RD!Z:Z)+SUMIF('FG,ออนไล,คัดแยก'!$C:$C,'รับ-จ่าย ประจำวัน'!$B452,'FG,ออนไล,คัดแยก'!Z:Z)</f>
        <v>0</v>
      </c>
      <c r="BH452" s="16">
        <f>SUMIF(เตรียมส่วนผสม!$C:$C,'รับ-จ่าย ประจำวัน'!$B452,เตรียมส่วนผสม!AA:AA)+SUMIF(กวนไส้!$C:$C,'รับ-จ่าย ประจำวัน'!$B452,กวนไส้!AA:AA)+SUMIF(ผลิต1!$C:$C,'รับ-จ่าย ประจำวัน'!$B452,ผลิต1!AA:AA)+SUMIF(ผลิต2!$C:$C,'รับ-จ่าย ประจำวัน'!$B452,ผลิต2!AA:AA)+SUMIF(เส้นแต่งหน้าขนมเค้ก!$C:$C,'รับ-จ่าย ประจำวัน'!$B452,เส้นแต่งหน้าขนมเค้ก!AA:AA)+SUMIF(แพ็ค!$C:$C,'รับ-จ่าย ประจำวัน'!$B452,แพ็ค!AA:AA)+SUMIF(ธุรการ!$C:$C,'รับ-จ่าย ประจำวัน'!$B452,ธุรการ!AA:AA)+SUMIF(เส้นแต่งหน้าขนมปัง!$C:$C,'รับ-จ่าย ประจำวัน'!$B452,เส้นแต่งหน้าขนมปัง!AA:AA)+SUMIF('วางแผนBC,CJ'!$C:$C,'รับ-จ่าย ประจำวัน'!$B452,'วางแผนBC,CJ'!AA:AA)+SUMIF(RD!$C:$C,'รับ-จ่าย ประจำวัน'!$B452,RD!AA:AA)+SUMIF('FG,ออนไล,คัดแยก'!$C:$C,'รับ-จ่าย ประจำวัน'!$B452,'FG,ออนไล,คัดแยก'!AA:AA)</f>
        <v>0</v>
      </c>
      <c r="BI452" s="16">
        <f>SUMIF(เตรียมส่วนผสม!$C:$C,'รับ-จ่าย ประจำวัน'!$B452,เตรียมส่วนผสม!AB:AB)+SUMIF(กวนไส้!$C:$C,'รับ-จ่าย ประจำวัน'!$B452,กวนไส้!AB:AB)+SUMIF(ผลิต1!$C:$C,'รับ-จ่าย ประจำวัน'!$B452,ผลิต1!AB:AB)+SUMIF(ผลิต2!$C:$C,'รับ-จ่าย ประจำวัน'!$B452,ผลิต2!AB:AB)+SUMIF(เส้นแต่งหน้าขนมเค้ก!$C:$C,'รับ-จ่าย ประจำวัน'!$B452,เส้นแต่งหน้าขนมเค้ก!AB:AB)+SUMIF(แพ็ค!$C:$C,'รับ-จ่าย ประจำวัน'!$B452,แพ็ค!AB:AB)+SUMIF(ธุรการ!$C:$C,'รับ-จ่าย ประจำวัน'!$B452,ธุรการ!AB:AB)+SUMIF(เส้นแต่งหน้าขนมปัง!$C:$C,'รับ-จ่าย ประจำวัน'!$B452,เส้นแต่งหน้าขนมปัง!AB:AB)+SUMIF('วางแผนBC,CJ'!$C:$C,'รับ-จ่าย ประจำวัน'!$B452,'วางแผนBC,CJ'!AB:AB)+SUMIF(RD!$C:$C,'รับ-จ่าย ประจำวัน'!$B452,RD!AB:AB)+SUMIF('FG,ออนไล,คัดแยก'!$C:$C,'รับ-จ่าย ประจำวัน'!$B452,'FG,ออนไล,คัดแยก'!AB:AB)</f>
        <v>0</v>
      </c>
      <c r="BJ452" s="16">
        <f>SUMIF(เตรียมส่วนผสม!$C:$C,'รับ-จ่าย ประจำวัน'!$B452,เตรียมส่วนผสม!AC:AC)+SUMIF(กวนไส้!$C:$C,'รับ-จ่าย ประจำวัน'!$B452,กวนไส้!AC:AC)+SUMIF(ผลิต1!$C:$C,'รับ-จ่าย ประจำวัน'!$B452,ผลิต1!AC:AC)+SUMIF(ผลิต2!$C:$C,'รับ-จ่าย ประจำวัน'!$B452,ผลิต2!AC:AC)+SUMIF(เส้นแต่งหน้าขนมเค้ก!$C:$C,'รับ-จ่าย ประจำวัน'!$B452,เส้นแต่งหน้าขนมเค้ก!AC:AC)+SUMIF(แพ็ค!$C:$C,'รับ-จ่าย ประจำวัน'!$B452,แพ็ค!AC:AC)+SUMIF(ธุรการ!$C:$C,'รับ-จ่าย ประจำวัน'!$B452,ธุรการ!AC:AC)+SUMIF(เส้นแต่งหน้าขนมปัง!$C:$C,'รับ-จ่าย ประจำวัน'!$B452,เส้นแต่งหน้าขนมปัง!AC:AC)+SUMIF('วางแผนBC,CJ'!$C:$C,'รับ-จ่าย ประจำวัน'!$B452,'วางแผนBC,CJ'!AC:AC)+SUMIF(RD!$C:$C,'รับ-จ่าย ประจำวัน'!$B452,RD!AC:AC)+SUMIF('FG,ออนไล,คัดแยก'!$C:$C,'รับ-จ่าย ประจำวัน'!$B452,'FG,ออนไล,คัดแยก'!AC:AC)</f>
        <v>0</v>
      </c>
      <c r="BK452" s="16">
        <f>SUMIF(เตรียมส่วนผสม!$C:$C,'รับ-จ่าย ประจำวัน'!$B452,เตรียมส่วนผสม!AD:AD)+SUMIF(กวนไส้!$C:$C,'รับ-จ่าย ประจำวัน'!$B452,กวนไส้!AD:AD)+SUMIF(ผลิต1!$C:$C,'รับ-จ่าย ประจำวัน'!$B452,ผลิต1!AD:AD)+SUMIF(ผลิต2!$C:$C,'รับ-จ่าย ประจำวัน'!$B452,ผลิต2!AD:AD)+SUMIF(เส้นแต่งหน้าขนมเค้ก!$C:$C,'รับ-จ่าย ประจำวัน'!$B452,เส้นแต่งหน้าขนมเค้ก!AD:AD)+SUMIF(แพ็ค!$C:$C,'รับ-จ่าย ประจำวัน'!$B452,แพ็ค!AD:AD)+SUMIF(ธุรการ!$C:$C,'รับ-จ่าย ประจำวัน'!$B452,ธุรการ!AD:AD)+SUMIF(เส้นแต่งหน้าขนมปัง!$C:$C,'รับ-จ่าย ประจำวัน'!$B452,เส้นแต่งหน้าขนมปัง!AD:AD)+SUMIF('วางแผนBC,CJ'!$C:$C,'รับ-จ่าย ประจำวัน'!$B452,'วางแผนBC,CJ'!AD:AD)+SUMIF(RD!$C:$C,'รับ-จ่าย ประจำวัน'!$B452,RD!AD:AD)+SUMIF('FG,ออนไล,คัดแยก'!$C:$C,'รับ-จ่าย ประจำวัน'!$B452,'FG,ออนไล,คัดแยก'!AD:AD)</f>
        <v>0</v>
      </c>
      <c r="BL452" s="16">
        <f>SUMIF(เตรียมส่วนผสม!$C:$C,'รับ-จ่าย ประจำวัน'!$B452,เตรียมส่วนผสม!AE:AE)+SUMIF(กวนไส้!$C:$C,'รับ-จ่าย ประจำวัน'!$B452,กวนไส้!AE:AE)+SUMIF(ผลิต1!$C:$C,'รับ-จ่าย ประจำวัน'!$B452,ผลิต1!AE:AE)+SUMIF(ผลิต2!$C:$C,'รับ-จ่าย ประจำวัน'!$B452,ผลิต2!AE:AE)+SUMIF(เส้นแต่งหน้าขนมเค้ก!$C:$C,'รับ-จ่าย ประจำวัน'!$B452,เส้นแต่งหน้าขนมเค้ก!AE:AE)+SUMIF(แพ็ค!$C:$C,'รับ-จ่าย ประจำวัน'!$B452,แพ็ค!AE:AE)+SUMIF(ธุรการ!$C:$C,'รับ-จ่าย ประจำวัน'!$B452,ธุรการ!AE:AE)+SUMIF(เส้นแต่งหน้าขนมปัง!$C:$C,'รับ-จ่าย ประจำวัน'!$B452,เส้นแต่งหน้าขนมปัง!AE:AE)+SUMIF('วางแผนBC,CJ'!$C:$C,'รับ-จ่าย ประจำวัน'!$B452,'วางแผนBC,CJ'!AE:AE)+SUMIF(RD!$C:$C,'รับ-จ่าย ประจำวัน'!$B452,RD!AE:AE)+SUMIF('FG,ออนไล,คัดแยก'!$C:$C,'รับ-จ่าย ประจำวัน'!$B452,'FG,ออนไล,คัดแยก'!AE:AE)</f>
        <v>0</v>
      </c>
      <c r="BM452" s="16">
        <f>SUMIF(เตรียมส่วนผสม!$C:$C,'รับ-จ่าย ประจำวัน'!$B452,เตรียมส่วนผสม!AF:AF)+SUMIF(กวนไส้!$C:$C,'รับ-จ่าย ประจำวัน'!$B452,กวนไส้!AF:AF)+SUMIF(ผลิต1!$C:$C,'รับ-จ่าย ประจำวัน'!$B452,ผลิต1!AF:AF)+SUMIF(ผลิต2!$C:$C,'รับ-จ่าย ประจำวัน'!$B452,ผลิต2!AF:AF)+SUMIF(เส้นแต่งหน้าขนมเค้ก!$C:$C,'รับ-จ่าย ประจำวัน'!$B452,เส้นแต่งหน้าขนมเค้ก!AF:AF)+SUMIF(แพ็ค!$C:$C,'รับ-จ่าย ประจำวัน'!$B452,แพ็ค!AF:AF)+SUMIF(ธุรการ!$C:$C,'รับ-จ่าย ประจำวัน'!$B452,ธุรการ!AF:AF)+SUMIF(เส้นแต่งหน้าขนมปัง!$C:$C,'รับ-จ่าย ประจำวัน'!$B452,เส้นแต่งหน้าขนมปัง!AF:AF)+SUMIF('วางแผนBC,CJ'!$C:$C,'รับ-จ่าย ประจำวัน'!$B452,'วางแผนBC,CJ'!AF:AF)+SUMIF(RD!$C:$C,'รับ-จ่าย ประจำวัน'!$B452,RD!AF:AF)+SUMIF('FG,ออนไล,คัดแยก'!$C:$C,'รับ-จ่าย ประจำวัน'!$B452,'FG,ออนไล,คัดแยก'!AF:AF)</f>
        <v>0</v>
      </c>
      <c r="BN452" s="16">
        <f>SUMIF(เตรียมส่วนผสม!$C:$C,'รับ-จ่าย ประจำวัน'!$B452,เตรียมส่วนผสม!AG:AG)+SUMIF(กวนไส้!$C:$C,'รับ-จ่าย ประจำวัน'!$B452,กวนไส้!AG:AG)+SUMIF(ผลิต1!$C:$C,'รับ-จ่าย ประจำวัน'!$B452,ผลิต1!AG:AG)+SUMIF(ผลิต2!$C:$C,'รับ-จ่าย ประจำวัน'!$B452,ผลิต2!AG:AG)+SUMIF(เส้นแต่งหน้าขนมเค้ก!$C:$C,'รับ-จ่าย ประจำวัน'!$B452,เส้นแต่งหน้าขนมเค้ก!AG:AG)+SUMIF(แพ็ค!$C:$C,'รับ-จ่าย ประจำวัน'!$B452,แพ็ค!AG:AG)+SUMIF(ธุรการ!$C:$C,'รับ-จ่าย ประจำวัน'!$B452,ธุรการ!AG:AG)+SUMIF(เส้นแต่งหน้าขนมปัง!$C:$C,'รับ-จ่าย ประจำวัน'!$B452,เส้นแต่งหน้าขนมปัง!AG:AG)+SUMIF('วางแผนBC,CJ'!$C:$C,'รับ-จ่าย ประจำวัน'!$B452,'วางแผนBC,CJ'!AG:AG)+SUMIF(RD!$C:$C,'รับ-จ่าย ประจำวัน'!$B452,RD!AG:AG)+SUMIF('FG,ออนไล,คัดแยก'!$C:$C,'รับ-จ่าย ประจำวัน'!$B452,'FG,ออนไล,คัดแยก'!AG:AG)</f>
        <v>0</v>
      </c>
      <c r="BO452" s="16">
        <f>SUMIF(เตรียมส่วนผสม!$C:$C,'รับ-จ่าย ประจำวัน'!$B452,เตรียมส่วนผสม!AH:AH)+SUMIF(กวนไส้!$C:$C,'รับ-จ่าย ประจำวัน'!$B452,กวนไส้!AH:AH)+SUMIF(ผลิต1!$C:$C,'รับ-จ่าย ประจำวัน'!$B452,ผลิต1!AH:AH)+SUMIF(ผลิต2!$C:$C,'รับ-จ่าย ประจำวัน'!$B452,ผลิต2!AH:AH)+SUMIF(เส้นแต่งหน้าขนมเค้ก!$C:$C,'รับ-จ่าย ประจำวัน'!$B452,เส้นแต่งหน้าขนมเค้ก!AH:AH)+SUMIF(แพ็ค!$C:$C,'รับ-จ่าย ประจำวัน'!$B452,แพ็ค!AH:AH)+SUMIF(ธุรการ!$C:$C,'รับ-จ่าย ประจำวัน'!$B452,ธุรการ!AH:AH)+SUMIF(เส้นแต่งหน้าขนมปัง!$C:$C,'รับ-จ่าย ประจำวัน'!$B452,เส้นแต่งหน้าขนมปัง!AH:AH)+SUMIF('วางแผนBC,CJ'!$C:$C,'รับ-จ่าย ประจำวัน'!$B452,'วางแผนBC,CJ'!AH:AH)+SUMIF(RD!$C:$C,'รับ-จ่าย ประจำวัน'!$B452,RD!AH:AH)+SUMIF('FG,ออนไล,คัดแยก'!$C:$C,'รับ-จ่าย ประจำวัน'!$B452,'FG,ออนไล,คัดแยก'!AH:AH)</f>
        <v>0</v>
      </c>
      <c r="BP452" s="16">
        <f>SUMIF(เตรียมส่วนผสม!$C:$C,'รับ-จ่าย ประจำวัน'!$B452,เตรียมส่วนผสม!AI:AI)+SUMIF(กวนไส้!$C:$C,'รับ-จ่าย ประจำวัน'!$B452,กวนไส้!AI:AI)+SUMIF(ผลิต1!$C:$C,'รับ-จ่าย ประจำวัน'!$B452,ผลิต1!AI:AI)+SUMIF(ผลิต2!$C:$C,'รับ-จ่าย ประจำวัน'!$B452,ผลิต2!AI:AI)+SUMIF(เส้นแต่งหน้าขนมเค้ก!$C:$C,'รับ-จ่าย ประจำวัน'!$B452,เส้นแต่งหน้าขนมเค้ก!AI:AI)+SUMIF(แพ็ค!$C:$C,'รับ-จ่าย ประจำวัน'!$B452,แพ็ค!AI:AI)+SUMIF(ธุรการ!$C:$C,'รับ-จ่าย ประจำวัน'!$B452,ธุรการ!AI:AI)+SUMIF(เส้นแต่งหน้าขนมปัง!$C:$C,'รับ-จ่าย ประจำวัน'!$B452,เส้นแต่งหน้าขนมปัง!AI:AI)+SUMIF('วางแผนBC,CJ'!$C:$C,'รับ-จ่าย ประจำวัน'!$B452,'วางแผนBC,CJ'!AI:AI)+SUMIF(RD!$C:$C,'รับ-จ่าย ประจำวัน'!$B452,RD!AI:AI)+SUMIF('FG,ออนไล,คัดแยก'!$C:$C,'รับ-จ่าย ประจำวัน'!$B452,'FG,ออนไล,คัดแยก'!AI:AI)</f>
        <v>0</v>
      </c>
      <c r="BQ452" s="16">
        <f>SUMIF(เตรียมส่วนผสม!$C:$C,'รับ-จ่าย ประจำวัน'!$B452,เตรียมส่วนผสม!AJ:AJ)+SUMIF(กวนไส้!$C:$C,'รับ-จ่าย ประจำวัน'!$B452,กวนไส้!AJ:AJ)+SUMIF(ผลิต1!$C:$C,'รับ-จ่าย ประจำวัน'!$B452,ผลิต1!AJ:AJ)+SUMIF(ผลิต2!$C:$C,'รับ-จ่าย ประจำวัน'!$B452,ผลิต2!AJ:AJ)+SUMIF(เส้นแต่งหน้าขนมเค้ก!$C:$C,'รับ-จ่าย ประจำวัน'!$B452,เส้นแต่งหน้าขนมเค้ก!AJ:AJ)+SUMIF(แพ็ค!$C:$C,'รับ-จ่าย ประจำวัน'!$B452,แพ็ค!AJ:AJ)+SUMIF(ธุรการ!$C:$C,'รับ-จ่าย ประจำวัน'!$B452,ธุรการ!AJ:AJ)+SUMIF(เส้นแต่งหน้าขนมปัง!$C:$C,'รับ-จ่าย ประจำวัน'!$B452,เส้นแต่งหน้าขนมปัง!AJ:AJ)+SUMIF('วางแผนBC,CJ'!$C:$C,'รับ-จ่าย ประจำวัน'!$B452,'วางแผนBC,CJ'!AJ:AJ)+SUMIF(RD!$C:$C,'รับ-จ่าย ประจำวัน'!$B452,RD!AJ:AJ)+SUMIF('FG,ออนไล,คัดแยก'!$C:$C,'รับ-จ่าย ประจำวัน'!$B452,'FG,ออนไล,คัดแยก'!AJ:AJ)</f>
        <v>0</v>
      </c>
      <c r="BR452" s="16">
        <f>SUMIF(เตรียมส่วนผสม!$C:$C,'รับ-จ่าย ประจำวัน'!$B452,เตรียมส่วนผสม!AK:AK)+SUMIF(กวนไส้!$C:$C,'รับ-จ่าย ประจำวัน'!$B452,กวนไส้!AK:AK)+SUMIF(ผลิต1!$C:$C,'รับ-จ่าย ประจำวัน'!$B452,ผลิต1!AK:AK)+SUMIF(ผลิต2!$C:$C,'รับ-จ่าย ประจำวัน'!$B452,ผลิต2!AK:AK)+SUMIF(เส้นแต่งหน้าขนมเค้ก!$C:$C,'รับ-จ่าย ประจำวัน'!$B452,เส้นแต่งหน้าขนมเค้ก!AK:AK)+SUMIF(แพ็ค!$C:$C,'รับ-จ่าย ประจำวัน'!$B452,แพ็ค!AK:AK)+SUMIF(ธุรการ!$C:$C,'รับ-จ่าย ประจำวัน'!$B452,ธุรการ!AK:AK)+SUMIF(เส้นแต่งหน้าขนมปัง!$C:$C,'รับ-จ่าย ประจำวัน'!$B452,เส้นแต่งหน้าขนมปัง!AK:AK)+SUMIF('วางแผนBC,CJ'!$C:$C,'รับ-จ่าย ประจำวัน'!$B452,'วางแผนBC,CJ'!AK:AK)+SUMIF(RD!$C:$C,'รับ-จ่าย ประจำวัน'!$B452,RD!AK:AK)+SUMIF('FG,ออนไล,คัดแยก'!$C:$C,'รับ-จ่าย ประจำวัน'!$B452,'FG,ออนไล,คัดแยก'!AK:AK)</f>
        <v>0</v>
      </c>
      <c r="BS452" s="16">
        <f>SUMIF(เตรียมส่วนผสม!$C:$C,'รับ-จ่าย ประจำวัน'!$B452,เตรียมส่วนผสม!AL:AL)+SUMIF(กวนไส้!$C:$C,'รับ-จ่าย ประจำวัน'!$B452,กวนไส้!AL:AL)+SUMIF(ผลิต1!$C:$C,'รับ-จ่าย ประจำวัน'!$B452,ผลิต1!AL:AL)+SUMIF(ผลิต2!$C:$C,'รับ-จ่าย ประจำวัน'!$B452,ผลิต2!AL:AL)+SUMIF(เส้นแต่งหน้าขนมเค้ก!$C:$C,'รับ-จ่าย ประจำวัน'!$B452,เส้นแต่งหน้าขนมเค้ก!AL:AL)+SUMIF(แพ็ค!$C:$C,'รับ-จ่าย ประจำวัน'!$B452,แพ็ค!AL:AL)+SUMIF(ธุรการ!$C:$C,'รับ-จ่าย ประจำวัน'!$B452,ธุรการ!AL:AL)+SUMIF(เส้นแต่งหน้าขนมปัง!$C:$C,'รับ-จ่าย ประจำวัน'!$B452,เส้นแต่งหน้าขนมปัง!AL:AL)+SUMIF('วางแผนBC,CJ'!$C:$C,'รับ-จ่าย ประจำวัน'!$B452,'วางแผนBC,CJ'!AL:AL)+SUMIF(RD!$C:$C,'รับ-จ่าย ประจำวัน'!$B452,RD!AL:AL)+SUMIF('FG,ออนไล,คัดแยก'!$C:$C,'รับ-จ่าย ประจำวัน'!$B452,'FG,ออนไล,คัดแยก'!AL:AL)</f>
        <v>0</v>
      </c>
      <c r="BT452" s="18">
        <f t="shared" si="93"/>
        <v>0</v>
      </c>
      <c r="BU452" s="116"/>
      <c r="BV452" s="146">
        <f t="shared" si="94"/>
        <v>3576</v>
      </c>
      <c r="BW452" s="183">
        <v>30</v>
      </c>
      <c r="BX452" s="172">
        <f t="shared" si="103"/>
        <v>0</v>
      </c>
      <c r="BY452" s="188" t="e">
        <f t="shared" si="104"/>
        <v>#DIV/0!</v>
      </c>
      <c r="BZ452" s="180" t="e">
        <f t="shared" ca="1" si="95"/>
        <v>#DIV/0!</v>
      </c>
      <c r="CA452" s="145"/>
      <c r="CB452" s="152"/>
      <c r="CC452" s="93"/>
      <c r="CD452" s="93"/>
      <c r="CE452" s="93"/>
      <c r="CF452" s="93"/>
      <c r="CG452" s="93"/>
      <c r="CH452" s="93"/>
      <c r="CI452" s="93"/>
      <c r="CJ452" s="97"/>
      <c r="CK452" s="9">
        <f t="shared" si="105"/>
        <v>3576</v>
      </c>
    </row>
    <row r="453" spans="1:89" hidden="1" x14ac:dyDescent="0.5">
      <c r="A453" s="149"/>
      <c r="B453" s="34">
        <v>1023401070</v>
      </c>
      <c r="C453" s="156" t="s">
        <v>1817</v>
      </c>
      <c r="D453" s="141" t="s">
        <v>91</v>
      </c>
      <c r="E453" s="25"/>
      <c r="F453" s="162" t="s">
        <v>1605</v>
      </c>
      <c r="G453" s="25"/>
      <c r="H453" s="12">
        <v>2852</v>
      </c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11"/>
      <c r="AF453" s="11"/>
      <c r="AG453" s="11"/>
      <c r="AH453" s="11"/>
      <c r="AI453" s="25"/>
      <c r="AJ453" s="25"/>
      <c r="AK453" s="25"/>
      <c r="AL453" s="25"/>
      <c r="AM453" s="25"/>
      <c r="AN453" s="15">
        <f t="shared" si="92"/>
        <v>0</v>
      </c>
      <c r="AO453" s="16">
        <f>SUMIF(เตรียมส่วนผสม!$C:$C,'รับ-จ่าย ประจำวัน'!$B453,เตรียมส่วนผสม!H:H)+SUMIF(กวนไส้!$C:$C,'รับ-จ่าย ประจำวัน'!$B453,กวนไส้!H:H)+SUMIF(ผลิต1!$C:$C,'รับ-จ่าย ประจำวัน'!$B453,ผลิต1!H:H)+SUMIF(ผลิต2!$C:$C,'รับ-จ่าย ประจำวัน'!$B453,ผลิต2!H:H)+SUMIF(เส้นแต่งหน้าขนมเค้ก!$C:$C,'รับ-จ่าย ประจำวัน'!$B453,เส้นแต่งหน้าขนมเค้ก!H:H)+SUMIF(แพ็ค!$C:$C,'รับ-จ่าย ประจำวัน'!$B453,แพ็ค!H:H)+SUMIF(ธุรการ!$C:$C,'รับ-จ่าย ประจำวัน'!$B453,ธุรการ!H:H)+SUMIF(เส้นแต่งหน้าขนมปัง!$C:$C,'รับ-จ่าย ประจำวัน'!$B453,เส้นแต่งหน้าขนมปัง!H:H)+SUMIF('วางแผนBC,CJ'!$C:$C,'รับ-จ่าย ประจำวัน'!$B453,'วางแผนBC,CJ'!H:H)+SUMIF(RD!$C:$C,'รับ-จ่าย ประจำวัน'!$B453,RD!H:H)+SUMIF('FG,ออนไล,คัดแยก'!$C:$C,'รับ-จ่าย ประจำวัน'!$B453,'FG,ออนไล,คัดแยก'!H:H)</f>
        <v>0</v>
      </c>
      <c r="AP453" s="16">
        <f>SUMIF(เตรียมส่วนผสม!$C:$C,'รับ-จ่าย ประจำวัน'!$B453,เตรียมส่วนผสม!I:I)+SUMIF(กวนไส้!$C:$C,'รับ-จ่าย ประจำวัน'!$B453,กวนไส้!I:I)+SUMIF(ผลิต1!$C:$C,'รับ-จ่าย ประจำวัน'!$B453,ผลิต1!I:I)+SUMIF(ผลิต2!$C:$C,'รับ-จ่าย ประจำวัน'!$B453,ผลิต2!I:I)+SUMIF(เส้นแต่งหน้าขนมเค้ก!$C:$C,'รับ-จ่าย ประจำวัน'!$B453,เส้นแต่งหน้าขนมเค้ก!I:I)+SUMIF(แพ็ค!$C:$C,'รับ-จ่าย ประจำวัน'!$B453,แพ็ค!I:I)+SUMIF(ธุรการ!$C:$C,'รับ-จ่าย ประจำวัน'!$B453,ธุรการ!I:I)+SUMIF(เส้นแต่งหน้าขนมปัง!$C:$C,'รับ-จ่าย ประจำวัน'!$B453,เส้นแต่งหน้าขนมปัง!I:I)+SUMIF('วางแผนBC,CJ'!$C:$C,'รับ-จ่าย ประจำวัน'!$B453,'วางแผนBC,CJ'!I:I)+SUMIF(RD!$C:$C,'รับ-จ่าย ประจำวัน'!$B453,RD!I:I)+SUMIF('FG,ออนไล,คัดแยก'!$C:$C,'รับ-จ่าย ประจำวัน'!$B453,'FG,ออนไล,คัดแยก'!I:I)</f>
        <v>0</v>
      </c>
      <c r="AQ453" s="16">
        <f>SUMIF(เตรียมส่วนผสม!$C:$C,'รับ-จ่าย ประจำวัน'!$B453,เตรียมส่วนผสม!J:J)+SUMIF(กวนไส้!$C:$C,'รับ-จ่าย ประจำวัน'!$B453,กวนไส้!J:J)+SUMIF(ผลิต1!$C:$C,'รับ-จ่าย ประจำวัน'!$B453,ผลิต1!J:J)+SUMIF(ผลิต2!$C:$C,'รับ-จ่าย ประจำวัน'!$B453,ผลิต2!J:J)+SUMIF(เส้นแต่งหน้าขนมเค้ก!$C:$C,'รับ-จ่าย ประจำวัน'!$B453,เส้นแต่งหน้าขนมเค้ก!J:J)+SUMIF(แพ็ค!$C:$C,'รับ-จ่าย ประจำวัน'!$B453,แพ็ค!J:J)+SUMIF(ธุรการ!$C:$C,'รับ-จ่าย ประจำวัน'!$B453,ธุรการ!J:J)+SUMIF(เส้นแต่งหน้าขนมปัง!$C:$C,'รับ-จ่าย ประจำวัน'!$B453,เส้นแต่งหน้าขนมปัง!J:J)+SUMIF('วางแผนBC,CJ'!$C:$C,'รับ-จ่าย ประจำวัน'!$B453,'วางแผนBC,CJ'!J:J)+SUMIF(RD!$C:$C,'รับ-จ่าย ประจำวัน'!$B453,RD!J:J)+SUMIF('FG,ออนไล,คัดแยก'!$C:$C,'รับ-จ่าย ประจำวัน'!$B453,'FG,ออนไล,คัดแยก'!J:J)</f>
        <v>0</v>
      </c>
      <c r="AR453" s="16">
        <f>SUMIF(เตรียมส่วนผสม!$C:$C,'รับ-จ่าย ประจำวัน'!$B453,เตรียมส่วนผสม!K:K)+SUMIF(กวนไส้!$C:$C,'รับ-จ่าย ประจำวัน'!$B453,กวนไส้!K:K)+SUMIF(ผลิต1!$C:$C,'รับ-จ่าย ประจำวัน'!$B453,ผลิต1!K:K)+SUMIF(ผลิต2!$C:$C,'รับ-จ่าย ประจำวัน'!$B453,ผลิต2!K:K)+SUMIF(เส้นแต่งหน้าขนมเค้ก!$C:$C,'รับ-จ่าย ประจำวัน'!$B453,เส้นแต่งหน้าขนมเค้ก!K:K)+SUMIF(แพ็ค!$C:$C,'รับ-จ่าย ประจำวัน'!$B453,แพ็ค!K:K)+SUMIF(ธุรการ!$C:$C,'รับ-จ่าย ประจำวัน'!$B453,ธุรการ!K:K)+SUMIF(เส้นแต่งหน้าขนมปัง!$C:$C,'รับ-จ่าย ประจำวัน'!$B453,เส้นแต่งหน้าขนมปัง!K:K)+SUMIF('วางแผนBC,CJ'!$C:$C,'รับ-จ่าย ประจำวัน'!$B453,'วางแผนBC,CJ'!K:K)+SUMIF(RD!$C:$C,'รับ-จ่าย ประจำวัน'!$B453,RD!K:K)+SUMIF('FG,ออนไล,คัดแยก'!$C:$C,'รับ-จ่าย ประจำวัน'!$B453,'FG,ออนไล,คัดแยก'!K:K)</f>
        <v>0</v>
      </c>
      <c r="AS453" s="16">
        <f>SUMIF(เตรียมส่วนผสม!$C:$C,'รับ-จ่าย ประจำวัน'!$B453,เตรียมส่วนผสม!L:L)+SUMIF(กวนไส้!$C:$C,'รับ-จ่าย ประจำวัน'!$B453,กวนไส้!L:L)+SUMIF(ผลิต1!$C:$C,'รับ-จ่าย ประจำวัน'!$B453,ผลิต1!L:L)+SUMIF(ผลิต2!$C:$C,'รับ-จ่าย ประจำวัน'!$B453,ผลิต2!L:L)+SUMIF(เส้นแต่งหน้าขนมเค้ก!$C:$C,'รับ-จ่าย ประจำวัน'!$B453,เส้นแต่งหน้าขนมเค้ก!L:L)+SUMIF(แพ็ค!$C:$C,'รับ-จ่าย ประจำวัน'!$B453,แพ็ค!L:L)+SUMIF(ธุรการ!$C:$C,'รับ-จ่าย ประจำวัน'!$B453,ธุรการ!L:L)+SUMIF(เส้นแต่งหน้าขนมปัง!$C:$C,'รับ-จ่าย ประจำวัน'!$B453,เส้นแต่งหน้าขนมปัง!L:L)+SUMIF('วางแผนBC,CJ'!$C:$C,'รับ-จ่าย ประจำวัน'!$B453,'วางแผนBC,CJ'!L:L)+SUMIF(RD!$C:$C,'รับ-จ่าย ประจำวัน'!$B453,RD!L:L)+SUMIF('FG,ออนไล,คัดแยก'!$C:$C,'รับ-จ่าย ประจำวัน'!$B453,'FG,ออนไล,คัดแยก'!L:L)</f>
        <v>0</v>
      </c>
      <c r="AT453" s="16">
        <f>SUMIF(เตรียมส่วนผสม!$C:$C,'รับ-จ่าย ประจำวัน'!$B453,เตรียมส่วนผสม!M:M)+SUMIF(กวนไส้!$C:$C,'รับ-จ่าย ประจำวัน'!$B453,กวนไส้!M:M)+SUMIF(ผลิต1!$C:$C,'รับ-จ่าย ประจำวัน'!$B453,ผลิต1!M:M)+SUMIF(ผลิต2!$C:$C,'รับ-จ่าย ประจำวัน'!$B453,ผลิต2!M:M)+SUMIF(เส้นแต่งหน้าขนมเค้ก!$C:$C,'รับ-จ่าย ประจำวัน'!$B453,เส้นแต่งหน้าขนมเค้ก!M:M)+SUMIF(แพ็ค!$C:$C,'รับ-จ่าย ประจำวัน'!$B453,แพ็ค!M:M)+SUMIF(ธุรการ!$C:$C,'รับ-จ่าย ประจำวัน'!$B453,ธุรการ!M:M)+SUMIF(เส้นแต่งหน้าขนมปัง!$C:$C,'รับ-จ่าย ประจำวัน'!$B453,เส้นแต่งหน้าขนมปัง!M:M)+SUMIF('วางแผนBC,CJ'!$C:$C,'รับ-จ่าย ประจำวัน'!$B453,'วางแผนBC,CJ'!M:M)+SUMIF(RD!$C:$C,'รับ-จ่าย ประจำวัน'!$B453,RD!M:M)+SUMIF('FG,ออนไล,คัดแยก'!$C:$C,'รับ-จ่าย ประจำวัน'!$B453,'FG,ออนไล,คัดแยก'!M:M)</f>
        <v>0</v>
      </c>
      <c r="AU453" s="16">
        <f>SUMIF(เตรียมส่วนผสม!$C:$C,'รับ-จ่าย ประจำวัน'!$B453,เตรียมส่วนผสม!N:N)+SUMIF(กวนไส้!$C:$C,'รับ-จ่าย ประจำวัน'!$B453,กวนไส้!N:N)+SUMIF(ผลิต1!$C:$C,'รับ-จ่าย ประจำวัน'!$B453,ผลิต1!N:N)+SUMIF(ผลิต2!$C:$C,'รับ-จ่าย ประจำวัน'!$B453,ผลิต2!N:N)+SUMIF(เส้นแต่งหน้าขนมเค้ก!$C:$C,'รับ-จ่าย ประจำวัน'!$B453,เส้นแต่งหน้าขนมเค้ก!N:N)+SUMIF(แพ็ค!$C:$C,'รับ-จ่าย ประจำวัน'!$B453,แพ็ค!N:N)+SUMIF(ธุรการ!$C:$C,'รับ-จ่าย ประจำวัน'!$B453,ธุรการ!N:N)+SUMIF(เส้นแต่งหน้าขนมปัง!$C:$C,'รับ-จ่าย ประจำวัน'!$B453,เส้นแต่งหน้าขนมปัง!N:N)+SUMIF('วางแผนBC,CJ'!$C:$C,'รับ-จ่าย ประจำวัน'!$B453,'วางแผนBC,CJ'!N:N)+SUMIF(RD!$C:$C,'รับ-จ่าย ประจำวัน'!$B453,RD!N:N)+SUMIF('FG,ออนไล,คัดแยก'!$C:$C,'รับ-จ่าย ประจำวัน'!$B453,'FG,ออนไล,คัดแยก'!N:N)</f>
        <v>0</v>
      </c>
      <c r="AV453" s="16">
        <f>SUMIF(เตรียมส่วนผสม!$C:$C,'รับ-จ่าย ประจำวัน'!$B453,เตรียมส่วนผสม!O:O)+SUMIF(กวนไส้!$C:$C,'รับ-จ่าย ประจำวัน'!$B453,กวนไส้!O:O)+SUMIF(ผลิต1!$C:$C,'รับ-จ่าย ประจำวัน'!$B453,ผลิต1!O:O)+SUMIF(ผลิต2!$C:$C,'รับ-จ่าย ประจำวัน'!$B453,ผลิต2!O:O)+SUMIF(เส้นแต่งหน้าขนมเค้ก!$C:$C,'รับ-จ่าย ประจำวัน'!$B453,เส้นแต่งหน้าขนมเค้ก!O:O)+SUMIF(แพ็ค!$C:$C,'รับ-จ่าย ประจำวัน'!$B453,แพ็ค!O:O)+SUMIF(ธุรการ!$C:$C,'รับ-จ่าย ประจำวัน'!$B453,ธุรการ!O:O)+SUMIF(เส้นแต่งหน้าขนมปัง!$C:$C,'รับ-จ่าย ประจำวัน'!$B453,เส้นแต่งหน้าขนมปัง!O:O)+SUMIF('วางแผนBC,CJ'!$C:$C,'รับ-จ่าย ประจำวัน'!$B453,'วางแผนBC,CJ'!O:O)+SUMIF(RD!$C:$C,'รับ-จ่าย ประจำวัน'!$B453,RD!O:O)+SUMIF('FG,ออนไล,คัดแยก'!$C:$C,'รับ-จ่าย ประจำวัน'!$B453,'FG,ออนไล,คัดแยก'!O:O)</f>
        <v>0</v>
      </c>
      <c r="AW453" s="16">
        <f>SUMIF(เตรียมส่วนผสม!$C:$C,'รับ-จ่าย ประจำวัน'!$B453,เตรียมส่วนผสม!P:P)+SUMIF(กวนไส้!$C:$C,'รับ-จ่าย ประจำวัน'!$B453,กวนไส้!P:P)+SUMIF(ผลิต1!$C:$C,'รับ-จ่าย ประจำวัน'!$B453,ผลิต1!P:P)+SUMIF(ผลิต2!$C:$C,'รับ-จ่าย ประจำวัน'!$B453,ผลิต2!P:P)+SUMIF(เส้นแต่งหน้าขนมเค้ก!$C:$C,'รับ-จ่าย ประจำวัน'!$B453,เส้นแต่งหน้าขนมเค้ก!P:P)+SUMIF(แพ็ค!$C:$C,'รับ-จ่าย ประจำวัน'!$B453,แพ็ค!P:P)+SUMIF(ธุรการ!$C:$C,'รับ-จ่าย ประจำวัน'!$B453,ธุรการ!P:P)+SUMIF(เส้นแต่งหน้าขนมปัง!$C:$C,'รับ-จ่าย ประจำวัน'!$B453,เส้นแต่งหน้าขนมปัง!P:P)+SUMIF('วางแผนBC,CJ'!$C:$C,'รับ-จ่าย ประจำวัน'!$B453,'วางแผนBC,CJ'!P:P)+SUMIF(RD!$C:$C,'รับ-จ่าย ประจำวัน'!$B453,RD!P:P)+SUMIF('FG,ออนไล,คัดแยก'!$C:$C,'รับ-จ่าย ประจำวัน'!$B453,'FG,ออนไล,คัดแยก'!P:P)</f>
        <v>0</v>
      </c>
      <c r="AX453" s="16">
        <f>SUMIF(เตรียมส่วนผสม!$C:$C,'รับ-จ่าย ประจำวัน'!$B453,เตรียมส่วนผสม!Q:Q)+SUMIF(กวนไส้!$C:$C,'รับ-จ่าย ประจำวัน'!$B453,กวนไส้!Q:Q)+SUMIF(ผลิต1!$C:$C,'รับ-จ่าย ประจำวัน'!$B453,ผลิต1!Q:Q)+SUMIF(ผลิต2!$C:$C,'รับ-จ่าย ประจำวัน'!$B453,ผลิต2!Q:Q)+SUMIF(เส้นแต่งหน้าขนมเค้ก!$C:$C,'รับ-จ่าย ประจำวัน'!$B453,เส้นแต่งหน้าขนมเค้ก!Q:Q)+SUMIF(แพ็ค!$C:$C,'รับ-จ่าย ประจำวัน'!$B453,แพ็ค!Q:Q)+SUMIF(ธุรการ!$C:$C,'รับ-จ่าย ประจำวัน'!$B453,ธุรการ!Q:Q)+SUMIF(เส้นแต่งหน้าขนมปัง!$C:$C,'รับ-จ่าย ประจำวัน'!$B453,เส้นแต่งหน้าขนมปัง!Q:Q)+SUMIF('วางแผนBC,CJ'!$C:$C,'รับ-จ่าย ประจำวัน'!$B453,'วางแผนBC,CJ'!Q:Q)+SUMIF(RD!$C:$C,'รับ-จ่าย ประจำวัน'!$B453,RD!Q:Q)+SUMIF('FG,ออนไล,คัดแยก'!$C:$C,'รับ-จ่าย ประจำวัน'!$B453,'FG,ออนไล,คัดแยก'!Q:Q)</f>
        <v>0</v>
      </c>
      <c r="AY453" s="16">
        <f>SUMIF(เตรียมส่วนผสม!$C:$C,'รับ-จ่าย ประจำวัน'!$B453,เตรียมส่วนผสม!R:R)+SUMIF(กวนไส้!$C:$C,'รับ-จ่าย ประจำวัน'!$B453,กวนไส้!R:R)+SUMIF(ผลิต1!$C:$C,'รับ-จ่าย ประจำวัน'!$B453,ผลิต1!R:R)+SUMIF(ผลิต2!$C:$C,'รับ-จ่าย ประจำวัน'!$B453,ผลิต2!R:R)+SUMIF(เส้นแต่งหน้าขนมเค้ก!$C:$C,'รับ-จ่าย ประจำวัน'!$B453,เส้นแต่งหน้าขนมเค้ก!R:R)+SUMIF(แพ็ค!$C:$C,'รับ-จ่าย ประจำวัน'!$B453,แพ็ค!R:R)+SUMIF(ธุรการ!$C:$C,'รับ-จ่าย ประจำวัน'!$B453,ธุรการ!R:R)+SUMIF(เส้นแต่งหน้าขนมปัง!$C:$C,'รับ-จ่าย ประจำวัน'!$B453,เส้นแต่งหน้าขนมปัง!R:R)+SUMIF('วางแผนBC,CJ'!$C:$C,'รับ-จ่าย ประจำวัน'!$B453,'วางแผนBC,CJ'!R:R)+SUMIF(RD!$C:$C,'รับ-จ่าย ประจำวัน'!$B453,RD!R:R)+SUMIF('FG,ออนไล,คัดแยก'!$C:$C,'รับ-จ่าย ประจำวัน'!$B453,'FG,ออนไล,คัดแยก'!R:R)</f>
        <v>0</v>
      </c>
      <c r="AZ453" s="16">
        <f>SUMIF(เตรียมส่วนผสม!$C:$C,'รับ-จ่าย ประจำวัน'!$B453,เตรียมส่วนผสม!S:S)+SUMIF(กวนไส้!$C:$C,'รับ-จ่าย ประจำวัน'!$B453,กวนไส้!S:S)+SUMIF(ผลิต1!$C:$C,'รับ-จ่าย ประจำวัน'!$B453,ผลิต1!S:S)+SUMIF(ผลิต2!$C:$C,'รับ-จ่าย ประจำวัน'!$B453,ผลิต2!S:S)+SUMIF(เส้นแต่งหน้าขนมเค้ก!$C:$C,'รับ-จ่าย ประจำวัน'!$B453,เส้นแต่งหน้าขนมเค้ก!S:S)+SUMIF(แพ็ค!$C:$C,'รับ-จ่าย ประจำวัน'!$B453,แพ็ค!S:S)+SUMIF(ธุรการ!$C:$C,'รับ-จ่าย ประจำวัน'!$B453,ธุรการ!S:S)+SUMIF(เส้นแต่งหน้าขนมปัง!$C:$C,'รับ-จ่าย ประจำวัน'!$B453,เส้นแต่งหน้าขนมปัง!S:S)+SUMIF('วางแผนBC,CJ'!$C:$C,'รับ-จ่าย ประจำวัน'!$B453,'วางแผนBC,CJ'!S:S)+SUMIF(RD!$C:$C,'รับ-จ่าย ประจำวัน'!$B453,RD!S:S)+SUMIF('FG,ออนไล,คัดแยก'!$C:$C,'รับ-จ่าย ประจำวัน'!$B453,'FG,ออนไล,คัดแยก'!S:S)</f>
        <v>0</v>
      </c>
      <c r="BA453" s="16">
        <f>SUMIF(เตรียมส่วนผสม!$C:$C,'รับ-จ่าย ประจำวัน'!$B453,เตรียมส่วนผสม!T:T)+SUMIF(กวนไส้!$C:$C,'รับ-จ่าย ประจำวัน'!$B453,กวนไส้!T:T)+SUMIF(ผลิต1!$C:$C,'รับ-จ่าย ประจำวัน'!$B453,ผลิต1!T:T)+SUMIF(ผลิต2!$C:$C,'รับ-จ่าย ประจำวัน'!$B453,ผลิต2!T:T)+SUMIF(เส้นแต่งหน้าขนมเค้ก!$C:$C,'รับ-จ่าย ประจำวัน'!$B453,เส้นแต่งหน้าขนมเค้ก!T:T)+SUMIF(แพ็ค!$C:$C,'รับ-จ่าย ประจำวัน'!$B453,แพ็ค!T:T)+SUMIF(ธุรการ!$C:$C,'รับ-จ่าย ประจำวัน'!$B453,ธุรการ!T:T)+SUMIF(เส้นแต่งหน้าขนมปัง!$C:$C,'รับ-จ่าย ประจำวัน'!$B453,เส้นแต่งหน้าขนมปัง!T:T)+SUMIF('วางแผนBC,CJ'!$C:$C,'รับ-จ่าย ประจำวัน'!$B453,'วางแผนBC,CJ'!T:T)+SUMIF(RD!$C:$C,'รับ-จ่าย ประจำวัน'!$B453,RD!T:T)+SUMIF('FG,ออนไล,คัดแยก'!$C:$C,'รับ-จ่าย ประจำวัน'!$B453,'FG,ออนไล,คัดแยก'!T:T)</f>
        <v>0</v>
      </c>
      <c r="BB453" s="16">
        <f>SUMIF(เตรียมส่วนผสม!$C:$C,'รับ-จ่าย ประจำวัน'!$B453,เตรียมส่วนผสม!U:U)+SUMIF(กวนไส้!$C:$C,'รับ-จ่าย ประจำวัน'!$B453,กวนไส้!U:U)+SUMIF(ผลิต1!$C:$C,'รับ-จ่าย ประจำวัน'!$B453,ผลิต1!U:U)+SUMIF(ผลิต2!$C:$C,'รับ-จ่าย ประจำวัน'!$B453,ผลิต2!U:U)+SUMIF(เส้นแต่งหน้าขนมเค้ก!$C:$C,'รับ-จ่าย ประจำวัน'!$B453,เส้นแต่งหน้าขนมเค้ก!U:U)+SUMIF(แพ็ค!$C:$C,'รับ-จ่าย ประจำวัน'!$B453,แพ็ค!U:U)+SUMIF(ธุรการ!$C:$C,'รับ-จ่าย ประจำวัน'!$B453,ธุรการ!U:U)+SUMIF(เส้นแต่งหน้าขนมปัง!$C:$C,'รับ-จ่าย ประจำวัน'!$B453,เส้นแต่งหน้าขนมปัง!U:U)+SUMIF('วางแผนBC,CJ'!$C:$C,'รับ-จ่าย ประจำวัน'!$B453,'วางแผนBC,CJ'!U:U)+SUMIF(RD!$C:$C,'รับ-จ่าย ประจำวัน'!$B453,RD!U:U)+SUMIF('FG,ออนไล,คัดแยก'!$C:$C,'รับ-จ่าย ประจำวัน'!$B453,'FG,ออนไล,คัดแยก'!U:U)</f>
        <v>0</v>
      </c>
      <c r="BC453" s="16">
        <f>SUMIF(เตรียมส่วนผสม!$C:$C,'รับ-จ่าย ประจำวัน'!$B453,เตรียมส่วนผสม!V:V)+SUMIF(กวนไส้!$C:$C,'รับ-จ่าย ประจำวัน'!$B453,กวนไส้!V:V)+SUMIF(ผลิต1!$C:$C,'รับ-จ่าย ประจำวัน'!$B453,ผลิต1!V:V)+SUMIF(ผลิต2!$C:$C,'รับ-จ่าย ประจำวัน'!$B453,ผลิต2!V:V)+SUMIF(เส้นแต่งหน้าขนมเค้ก!$C:$C,'รับ-จ่าย ประจำวัน'!$B453,เส้นแต่งหน้าขนมเค้ก!V:V)+SUMIF(แพ็ค!$C:$C,'รับ-จ่าย ประจำวัน'!$B453,แพ็ค!V:V)+SUMIF(ธุรการ!$C:$C,'รับ-จ่าย ประจำวัน'!$B453,ธุรการ!V:V)+SUMIF(เส้นแต่งหน้าขนมปัง!$C:$C,'รับ-จ่าย ประจำวัน'!$B453,เส้นแต่งหน้าขนมปัง!V:V)+SUMIF('วางแผนBC,CJ'!$C:$C,'รับ-จ่าย ประจำวัน'!$B453,'วางแผนBC,CJ'!V:V)+SUMIF(RD!$C:$C,'รับ-จ่าย ประจำวัน'!$B453,RD!V:V)+SUMIF('FG,ออนไล,คัดแยก'!$C:$C,'รับ-จ่าย ประจำวัน'!$B453,'FG,ออนไล,คัดแยก'!V:V)</f>
        <v>0</v>
      </c>
      <c r="BD453" s="16">
        <f>SUMIF(เตรียมส่วนผสม!$C:$C,'รับ-จ่าย ประจำวัน'!$B453,เตรียมส่วนผสม!W:W)+SUMIF(กวนไส้!$C:$C,'รับ-จ่าย ประจำวัน'!$B453,กวนไส้!W:W)+SUMIF(ผลิต1!$C:$C,'รับ-จ่าย ประจำวัน'!$B453,ผลิต1!W:W)+SUMIF(ผลิต2!$C:$C,'รับ-จ่าย ประจำวัน'!$B453,ผลิต2!W:W)+SUMIF(เส้นแต่งหน้าขนมเค้ก!$C:$C,'รับ-จ่าย ประจำวัน'!$B453,เส้นแต่งหน้าขนมเค้ก!W:W)+SUMIF(แพ็ค!$C:$C,'รับ-จ่าย ประจำวัน'!$B453,แพ็ค!W:W)+SUMIF(ธุรการ!$C:$C,'รับ-จ่าย ประจำวัน'!$B453,ธุรการ!W:W)+SUMIF(เส้นแต่งหน้าขนมปัง!$C:$C,'รับ-จ่าย ประจำวัน'!$B453,เส้นแต่งหน้าขนมปัง!W:W)+SUMIF('วางแผนBC,CJ'!$C:$C,'รับ-จ่าย ประจำวัน'!$B453,'วางแผนBC,CJ'!W:W)+SUMIF(RD!$C:$C,'รับ-จ่าย ประจำวัน'!$B453,RD!W:W)+SUMIF('FG,ออนไล,คัดแยก'!$C:$C,'รับ-จ่าย ประจำวัน'!$B453,'FG,ออนไล,คัดแยก'!W:W)</f>
        <v>0</v>
      </c>
      <c r="BE453" s="16">
        <f>SUMIF(เตรียมส่วนผสม!$C:$C,'รับ-จ่าย ประจำวัน'!$B453,เตรียมส่วนผสม!X:X)+SUMIF(กวนไส้!$C:$C,'รับ-จ่าย ประจำวัน'!$B453,กวนไส้!X:X)+SUMIF(ผลิต1!$C:$C,'รับ-จ่าย ประจำวัน'!$B453,ผลิต1!X:X)+SUMIF(ผลิต2!$C:$C,'รับ-จ่าย ประจำวัน'!$B453,ผลิต2!X:X)+SUMIF(เส้นแต่งหน้าขนมเค้ก!$C:$C,'รับ-จ่าย ประจำวัน'!$B453,เส้นแต่งหน้าขนมเค้ก!X:X)+SUMIF(แพ็ค!$C:$C,'รับ-จ่าย ประจำวัน'!$B453,แพ็ค!X:X)+SUMIF(ธุรการ!$C:$C,'รับ-จ่าย ประจำวัน'!$B453,ธุรการ!X:X)+SUMIF(เส้นแต่งหน้าขนมปัง!$C:$C,'รับ-จ่าย ประจำวัน'!$B453,เส้นแต่งหน้าขนมปัง!X:X)+SUMIF('วางแผนBC,CJ'!$C:$C,'รับ-จ่าย ประจำวัน'!$B453,'วางแผนBC,CJ'!X:X)+SUMIF(RD!$C:$C,'รับ-จ่าย ประจำวัน'!$B453,RD!X:X)+SUMIF('FG,ออนไล,คัดแยก'!$C:$C,'รับ-จ่าย ประจำวัน'!$B453,'FG,ออนไล,คัดแยก'!X:X)</f>
        <v>0</v>
      </c>
      <c r="BF453" s="16">
        <f>SUMIF(เตรียมส่วนผสม!$C:$C,'รับ-จ่าย ประจำวัน'!$B453,เตรียมส่วนผสม!Y:Y)+SUMIF(กวนไส้!$C:$C,'รับ-จ่าย ประจำวัน'!$B453,กวนไส้!Y:Y)+SUMIF(ผลิต1!$C:$C,'รับ-จ่าย ประจำวัน'!$B453,ผลิต1!Y:Y)+SUMIF(ผลิต2!$C:$C,'รับ-จ่าย ประจำวัน'!$B453,ผลิต2!Y:Y)+SUMIF(เส้นแต่งหน้าขนมเค้ก!$C:$C,'รับ-จ่าย ประจำวัน'!$B453,เส้นแต่งหน้าขนมเค้ก!Y:Y)+SUMIF(แพ็ค!$C:$C,'รับ-จ่าย ประจำวัน'!$B453,แพ็ค!Y:Y)+SUMIF(ธุรการ!$C:$C,'รับ-จ่าย ประจำวัน'!$B453,ธุรการ!Y:Y)+SUMIF(เส้นแต่งหน้าขนมปัง!$C:$C,'รับ-จ่าย ประจำวัน'!$B453,เส้นแต่งหน้าขนมปัง!Y:Y)+SUMIF('วางแผนBC,CJ'!$C:$C,'รับ-จ่าย ประจำวัน'!$B453,'วางแผนBC,CJ'!Y:Y)+SUMIF(RD!$C:$C,'รับ-จ่าย ประจำวัน'!$B453,RD!Y:Y)+SUMIF('FG,ออนไล,คัดแยก'!$C:$C,'รับ-จ่าย ประจำวัน'!$B453,'FG,ออนไล,คัดแยก'!Y:Y)</f>
        <v>0</v>
      </c>
      <c r="BG453" s="16">
        <f>SUMIF(เตรียมส่วนผสม!$C:$C,'รับ-จ่าย ประจำวัน'!$B453,เตรียมส่วนผสม!Z:Z)+SUMIF(กวนไส้!$C:$C,'รับ-จ่าย ประจำวัน'!$B453,กวนไส้!Z:Z)+SUMIF(ผลิต1!$C:$C,'รับ-จ่าย ประจำวัน'!$B453,ผลิต1!Z:Z)+SUMIF(ผลิต2!$C:$C,'รับ-จ่าย ประจำวัน'!$B453,ผลิต2!Z:Z)+SUMIF(เส้นแต่งหน้าขนมเค้ก!$C:$C,'รับ-จ่าย ประจำวัน'!$B453,เส้นแต่งหน้าขนมเค้ก!Z:Z)+SUMIF(แพ็ค!$C:$C,'รับ-จ่าย ประจำวัน'!$B453,แพ็ค!Z:Z)+SUMIF(ธุรการ!$C:$C,'รับ-จ่าย ประจำวัน'!$B453,ธุรการ!Z:Z)+SUMIF(เส้นแต่งหน้าขนมปัง!$C:$C,'รับ-จ่าย ประจำวัน'!$B453,เส้นแต่งหน้าขนมปัง!Z:Z)+SUMIF('วางแผนBC,CJ'!$C:$C,'รับ-จ่าย ประจำวัน'!$B453,'วางแผนBC,CJ'!Z:Z)+SUMIF(RD!$C:$C,'รับ-จ่าย ประจำวัน'!$B453,RD!Z:Z)+SUMIF('FG,ออนไล,คัดแยก'!$C:$C,'รับ-จ่าย ประจำวัน'!$B453,'FG,ออนไล,คัดแยก'!Z:Z)</f>
        <v>0</v>
      </c>
      <c r="BH453" s="16">
        <f>SUMIF(เตรียมส่วนผสม!$C:$C,'รับ-จ่าย ประจำวัน'!$B453,เตรียมส่วนผสม!AA:AA)+SUMIF(กวนไส้!$C:$C,'รับ-จ่าย ประจำวัน'!$B453,กวนไส้!AA:AA)+SUMIF(ผลิต1!$C:$C,'รับ-จ่าย ประจำวัน'!$B453,ผลิต1!AA:AA)+SUMIF(ผลิต2!$C:$C,'รับ-จ่าย ประจำวัน'!$B453,ผลิต2!AA:AA)+SUMIF(เส้นแต่งหน้าขนมเค้ก!$C:$C,'รับ-จ่าย ประจำวัน'!$B453,เส้นแต่งหน้าขนมเค้ก!AA:AA)+SUMIF(แพ็ค!$C:$C,'รับ-จ่าย ประจำวัน'!$B453,แพ็ค!AA:AA)+SUMIF(ธุรการ!$C:$C,'รับ-จ่าย ประจำวัน'!$B453,ธุรการ!AA:AA)+SUMIF(เส้นแต่งหน้าขนมปัง!$C:$C,'รับ-จ่าย ประจำวัน'!$B453,เส้นแต่งหน้าขนมปัง!AA:AA)+SUMIF('วางแผนBC,CJ'!$C:$C,'รับ-จ่าย ประจำวัน'!$B453,'วางแผนBC,CJ'!AA:AA)+SUMIF(RD!$C:$C,'รับ-จ่าย ประจำวัน'!$B453,RD!AA:AA)+SUMIF('FG,ออนไล,คัดแยก'!$C:$C,'รับ-จ่าย ประจำวัน'!$B453,'FG,ออนไล,คัดแยก'!AA:AA)</f>
        <v>0</v>
      </c>
      <c r="BI453" s="16">
        <f>SUMIF(เตรียมส่วนผสม!$C:$C,'รับ-จ่าย ประจำวัน'!$B453,เตรียมส่วนผสม!AB:AB)+SUMIF(กวนไส้!$C:$C,'รับ-จ่าย ประจำวัน'!$B453,กวนไส้!AB:AB)+SUMIF(ผลิต1!$C:$C,'รับ-จ่าย ประจำวัน'!$B453,ผลิต1!AB:AB)+SUMIF(ผลิต2!$C:$C,'รับ-จ่าย ประจำวัน'!$B453,ผลิต2!AB:AB)+SUMIF(เส้นแต่งหน้าขนมเค้ก!$C:$C,'รับ-จ่าย ประจำวัน'!$B453,เส้นแต่งหน้าขนมเค้ก!AB:AB)+SUMIF(แพ็ค!$C:$C,'รับ-จ่าย ประจำวัน'!$B453,แพ็ค!AB:AB)+SUMIF(ธุรการ!$C:$C,'รับ-จ่าย ประจำวัน'!$B453,ธุรการ!AB:AB)+SUMIF(เส้นแต่งหน้าขนมปัง!$C:$C,'รับ-จ่าย ประจำวัน'!$B453,เส้นแต่งหน้าขนมปัง!AB:AB)+SUMIF('วางแผนBC,CJ'!$C:$C,'รับ-จ่าย ประจำวัน'!$B453,'วางแผนBC,CJ'!AB:AB)+SUMIF(RD!$C:$C,'รับ-จ่าย ประจำวัน'!$B453,RD!AB:AB)+SUMIF('FG,ออนไล,คัดแยก'!$C:$C,'รับ-จ่าย ประจำวัน'!$B453,'FG,ออนไล,คัดแยก'!AB:AB)</f>
        <v>0</v>
      </c>
      <c r="BJ453" s="16">
        <f>SUMIF(เตรียมส่วนผสม!$C:$C,'รับ-จ่าย ประจำวัน'!$B453,เตรียมส่วนผสม!AC:AC)+SUMIF(กวนไส้!$C:$C,'รับ-จ่าย ประจำวัน'!$B453,กวนไส้!AC:AC)+SUMIF(ผลิต1!$C:$C,'รับ-จ่าย ประจำวัน'!$B453,ผลิต1!AC:AC)+SUMIF(ผลิต2!$C:$C,'รับ-จ่าย ประจำวัน'!$B453,ผลิต2!AC:AC)+SUMIF(เส้นแต่งหน้าขนมเค้ก!$C:$C,'รับ-จ่าย ประจำวัน'!$B453,เส้นแต่งหน้าขนมเค้ก!AC:AC)+SUMIF(แพ็ค!$C:$C,'รับ-จ่าย ประจำวัน'!$B453,แพ็ค!AC:AC)+SUMIF(ธุรการ!$C:$C,'รับ-จ่าย ประจำวัน'!$B453,ธุรการ!AC:AC)+SUMIF(เส้นแต่งหน้าขนมปัง!$C:$C,'รับ-จ่าย ประจำวัน'!$B453,เส้นแต่งหน้าขนมปัง!AC:AC)+SUMIF('วางแผนBC,CJ'!$C:$C,'รับ-จ่าย ประจำวัน'!$B453,'วางแผนBC,CJ'!AC:AC)+SUMIF(RD!$C:$C,'รับ-จ่าย ประจำวัน'!$B453,RD!AC:AC)+SUMIF('FG,ออนไล,คัดแยก'!$C:$C,'รับ-จ่าย ประจำวัน'!$B453,'FG,ออนไล,คัดแยก'!AC:AC)</f>
        <v>0</v>
      </c>
      <c r="BK453" s="16">
        <f>SUMIF(เตรียมส่วนผสม!$C:$C,'รับ-จ่าย ประจำวัน'!$B453,เตรียมส่วนผสม!AD:AD)+SUMIF(กวนไส้!$C:$C,'รับ-จ่าย ประจำวัน'!$B453,กวนไส้!AD:AD)+SUMIF(ผลิต1!$C:$C,'รับ-จ่าย ประจำวัน'!$B453,ผลิต1!AD:AD)+SUMIF(ผลิต2!$C:$C,'รับ-จ่าย ประจำวัน'!$B453,ผลิต2!AD:AD)+SUMIF(เส้นแต่งหน้าขนมเค้ก!$C:$C,'รับ-จ่าย ประจำวัน'!$B453,เส้นแต่งหน้าขนมเค้ก!AD:AD)+SUMIF(แพ็ค!$C:$C,'รับ-จ่าย ประจำวัน'!$B453,แพ็ค!AD:AD)+SUMIF(ธุรการ!$C:$C,'รับ-จ่าย ประจำวัน'!$B453,ธุรการ!AD:AD)+SUMIF(เส้นแต่งหน้าขนมปัง!$C:$C,'รับ-จ่าย ประจำวัน'!$B453,เส้นแต่งหน้าขนมปัง!AD:AD)+SUMIF('วางแผนBC,CJ'!$C:$C,'รับ-จ่าย ประจำวัน'!$B453,'วางแผนBC,CJ'!AD:AD)+SUMIF(RD!$C:$C,'รับ-จ่าย ประจำวัน'!$B453,RD!AD:AD)+SUMIF('FG,ออนไล,คัดแยก'!$C:$C,'รับ-จ่าย ประจำวัน'!$B453,'FG,ออนไล,คัดแยก'!AD:AD)</f>
        <v>0</v>
      </c>
      <c r="BL453" s="16">
        <f>SUMIF(เตรียมส่วนผสม!$C:$C,'รับ-จ่าย ประจำวัน'!$B453,เตรียมส่วนผสม!AE:AE)+SUMIF(กวนไส้!$C:$C,'รับ-จ่าย ประจำวัน'!$B453,กวนไส้!AE:AE)+SUMIF(ผลิต1!$C:$C,'รับ-จ่าย ประจำวัน'!$B453,ผลิต1!AE:AE)+SUMIF(ผลิต2!$C:$C,'รับ-จ่าย ประจำวัน'!$B453,ผลิต2!AE:AE)+SUMIF(เส้นแต่งหน้าขนมเค้ก!$C:$C,'รับ-จ่าย ประจำวัน'!$B453,เส้นแต่งหน้าขนมเค้ก!AE:AE)+SUMIF(แพ็ค!$C:$C,'รับ-จ่าย ประจำวัน'!$B453,แพ็ค!AE:AE)+SUMIF(ธุรการ!$C:$C,'รับ-จ่าย ประจำวัน'!$B453,ธุรการ!AE:AE)+SUMIF(เส้นแต่งหน้าขนมปัง!$C:$C,'รับ-จ่าย ประจำวัน'!$B453,เส้นแต่งหน้าขนมปัง!AE:AE)+SUMIF('วางแผนBC,CJ'!$C:$C,'รับ-จ่าย ประจำวัน'!$B453,'วางแผนBC,CJ'!AE:AE)+SUMIF(RD!$C:$C,'รับ-จ่าย ประจำวัน'!$B453,RD!AE:AE)+SUMIF('FG,ออนไล,คัดแยก'!$C:$C,'รับ-จ่าย ประจำวัน'!$B453,'FG,ออนไล,คัดแยก'!AE:AE)</f>
        <v>0</v>
      </c>
      <c r="BM453" s="16">
        <f>SUMIF(เตรียมส่วนผสม!$C:$C,'รับ-จ่าย ประจำวัน'!$B453,เตรียมส่วนผสม!AF:AF)+SUMIF(กวนไส้!$C:$C,'รับ-จ่าย ประจำวัน'!$B453,กวนไส้!AF:AF)+SUMIF(ผลิต1!$C:$C,'รับ-จ่าย ประจำวัน'!$B453,ผลิต1!AF:AF)+SUMIF(ผลิต2!$C:$C,'รับ-จ่าย ประจำวัน'!$B453,ผลิต2!AF:AF)+SUMIF(เส้นแต่งหน้าขนมเค้ก!$C:$C,'รับ-จ่าย ประจำวัน'!$B453,เส้นแต่งหน้าขนมเค้ก!AF:AF)+SUMIF(แพ็ค!$C:$C,'รับ-จ่าย ประจำวัน'!$B453,แพ็ค!AF:AF)+SUMIF(ธุรการ!$C:$C,'รับ-จ่าย ประจำวัน'!$B453,ธุรการ!AF:AF)+SUMIF(เส้นแต่งหน้าขนมปัง!$C:$C,'รับ-จ่าย ประจำวัน'!$B453,เส้นแต่งหน้าขนมปัง!AF:AF)+SUMIF('วางแผนBC,CJ'!$C:$C,'รับ-จ่าย ประจำวัน'!$B453,'วางแผนBC,CJ'!AF:AF)+SUMIF(RD!$C:$C,'รับ-จ่าย ประจำวัน'!$B453,RD!AF:AF)+SUMIF('FG,ออนไล,คัดแยก'!$C:$C,'รับ-จ่าย ประจำวัน'!$B453,'FG,ออนไล,คัดแยก'!AF:AF)</f>
        <v>0</v>
      </c>
      <c r="BN453" s="16">
        <f>SUMIF(เตรียมส่วนผสม!$C:$C,'รับ-จ่าย ประจำวัน'!$B453,เตรียมส่วนผสม!AG:AG)+SUMIF(กวนไส้!$C:$C,'รับ-จ่าย ประจำวัน'!$B453,กวนไส้!AG:AG)+SUMIF(ผลิต1!$C:$C,'รับ-จ่าย ประจำวัน'!$B453,ผลิต1!AG:AG)+SUMIF(ผลิต2!$C:$C,'รับ-จ่าย ประจำวัน'!$B453,ผลิต2!AG:AG)+SUMIF(เส้นแต่งหน้าขนมเค้ก!$C:$C,'รับ-จ่าย ประจำวัน'!$B453,เส้นแต่งหน้าขนมเค้ก!AG:AG)+SUMIF(แพ็ค!$C:$C,'รับ-จ่าย ประจำวัน'!$B453,แพ็ค!AG:AG)+SUMIF(ธุรการ!$C:$C,'รับ-จ่าย ประจำวัน'!$B453,ธุรการ!AG:AG)+SUMIF(เส้นแต่งหน้าขนมปัง!$C:$C,'รับ-จ่าย ประจำวัน'!$B453,เส้นแต่งหน้าขนมปัง!AG:AG)+SUMIF('วางแผนBC,CJ'!$C:$C,'รับ-จ่าย ประจำวัน'!$B453,'วางแผนBC,CJ'!AG:AG)+SUMIF(RD!$C:$C,'รับ-จ่าย ประจำวัน'!$B453,RD!AG:AG)+SUMIF('FG,ออนไล,คัดแยก'!$C:$C,'รับ-จ่าย ประจำวัน'!$B453,'FG,ออนไล,คัดแยก'!AG:AG)</f>
        <v>0</v>
      </c>
      <c r="BO453" s="16">
        <f>SUMIF(เตรียมส่วนผสม!$C:$C,'รับ-จ่าย ประจำวัน'!$B453,เตรียมส่วนผสม!AH:AH)+SUMIF(กวนไส้!$C:$C,'รับ-จ่าย ประจำวัน'!$B453,กวนไส้!AH:AH)+SUMIF(ผลิต1!$C:$C,'รับ-จ่าย ประจำวัน'!$B453,ผลิต1!AH:AH)+SUMIF(ผลิต2!$C:$C,'รับ-จ่าย ประจำวัน'!$B453,ผลิต2!AH:AH)+SUMIF(เส้นแต่งหน้าขนมเค้ก!$C:$C,'รับ-จ่าย ประจำวัน'!$B453,เส้นแต่งหน้าขนมเค้ก!AH:AH)+SUMIF(แพ็ค!$C:$C,'รับ-จ่าย ประจำวัน'!$B453,แพ็ค!AH:AH)+SUMIF(ธุรการ!$C:$C,'รับ-จ่าย ประจำวัน'!$B453,ธุรการ!AH:AH)+SUMIF(เส้นแต่งหน้าขนมปัง!$C:$C,'รับ-จ่าย ประจำวัน'!$B453,เส้นแต่งหน้าขนมปัง!AH:AH)+SUMIF('วางแผนBC,CJ'!$C:$C,'รับ-จ่าย ประจำวัน'!$B453,'วางแผนBC,CJ'!AH:AH)+SUMIF(RD!$C:$C,'รับ-จ่าย ประจำวัน'!$B453,RD!AH:AH)+SUMIF('FG,ออนไล,คัดแยก'!$C:$C,'รับ-จ่าย ประจำวัน'!$B453,'FG,ออนไล,คัดแยก'!AH:AH)</f>
        <v>0</v>
      </c>
      <c r="BP453" s="16">
        <f>SUMIF(เตรียมส่วนผสม!$C:$C,'รับ-จ่าย ประจำวัน'!$B453,เตรียมส่วนผสม!AI:AI)+SUMIF(กวนไส้!$C:$C,'รับ-จ่าย ประจำวัน'!$B453,กวนไส้!AI:AI)+SUMIF(ผลิต1!$C:$C,'รับ-จ่าย ประจำวัน'!$B453,ผลิต1!AI:AI)+SUMIF(ผลิต2!$C:$C,'รับ-จ่าย ประจำวัน'!$B453,ผลิต2!AI:AI)+SUMIF(เส้นแต่งหน้าขนมเค้ก!$C:$C,'รับ-จ่าย ประจำวัน'!$B453,เส้นแต่งหน้าขนมเค้ก!AI:AI)+SUMIF(แพ็ค!$C:$C,'รับ-จ่าย ประจำวัน'!$B453,แพ็ค!AI:AI)+SUMIF(ธุรการ!$C:$C,'รับ-จ่าย ประจำวัน'!$B453,ธุรการ!AI:AI)+SUMIF(เส้นแต่งหน้าขนมปัง!$C:$C,'รับ-จ่าย ประจำวัน'!$B453,เส้นแต่งหน้าขนมปัง!AI:AI)+SUMIF('วางแผนBC,CJ'!$C:$C,'รับ-จ่าย ประจำวัน'!$B453,'วางแผนBC,CJ'!AI:AI)+SUMIF(RD!$C:$C,'รับ-จ่าย ประจำวัน'!$B453,RD!AI:AI)+SUMIF('FG,ออนไล,คัดแยก'!$C:$C,'รับ-จ่าย ประจำวัน'!$B453,'FG,ออนไล,คัดแยก'!AI:AI)</f>
        <v>0</v>
      </c>
      <c r="BQ453" s="16">
        <f>SUMIF(เตรียมส่วนผสม!$C:$C,'รับ-จ่าย ประจำวัน'!$B453,เตรียมส่วนผสม!AJ:AJ)+SUMIF(กวนไส้!$C:$C,'รับ-จ่าย ประจำวัน'!$B453,กวนไส้!AJ:AJ)+SUMIF(ผลิต1!$C:$C,'รับ-จ่าย ประจำวัน'!$B453,ผลิต1!AJ:AJ)+SUMIF(ผลิต2!$C:$C,'รับ-จ่าย ประจำวัน'!$B453,ผลิต2!AJ:AJ)+SUMIF(เส้นแต่งหน้าขนมเค้ก!$C:$C,'รับ-จ่าย ประจำวัน'!$B453,เส้นแต่งหน้าขนมเค้ก!AJ:AJ)+SUMIF(แพ็ค!$C:$C,'รับ-จ่าย ประจำวัน'!$B453,แพ็ค!AJ:AJ)+SUMIF(ธุรการ!$C:$C,'รับ-จ่าย ประจำวัน'!$B453,ธุรการ!AJ:AJ)+SUMIF(เส้นแต่งหน้าขนมปัง!$C:$C,'รับ-จ่าย ประจำวัน'!$B453,เส้นแต่งหน้าขนมปัง!AJ:AJ)+SUMIF('วางแผนBC,CJ'!$C:$C,'รับ-จ่าย ประจำวัน'!$B453,'วางแผนBC,CJ'!AJ:AJ)+SUMIF(RD!$C:$C,'รับ-จ่าย ประจำวัน'!$B453,RD!AJ:AJ)+SUMIF('FG,ออนไล,คัดแยก'!$C:$C,'รับ-จ่าย ประจำวัน'!$B453,'FG,ออนไล,คัดแยก'!AJ:AJ)</f>
        <v>0</v>
      </c>
      <c r="BR453" s="16">
        <f>SUMIF(เตรียมส่วนผสม!$C:$C,'รับ-จ่าย ประจำวัน'!$B453,เตรียมส่วนผสม!AK:AK)+SUMIF(กวนไส้!$C:$C,'รับ-จ่าย ประจำวัน'!$B453,กวนไส้!AK:AK)+SUMIF(ผลิต1!$C:$C,'รับ-จ่าย ประจำวัน'!$B453,ผลิต1!AK:AK)+SUMIF(ผลิต2!$C:$C,'รับ-จ่าย ประจำวัน'!$B453,ผลิต2!AK:AK)+SUMIF(เส้นแต่งหน้าขนมเค้ก!$C:$C,'รับ-จ่าย ประจำวัน'!$B453,เส้นแต่งหน้าขนมเค้ก!AK:AK)+SUMIF(แพ็ค!$C:$C,'รับ-จ่าย ประจำวัน'!$B453,แพ็ค!AK:AK)+SUMIF(ธุรการ!$C:$C,'รับ-จ่าย ประจำวัน'!$B453,ธุรการ!AK:AK)+SUMIF(เส้นแต่งหน้าขนมปัง!$C:$C,'รับ-จ่าย ประจำวัน'!$B453,เส้นแต่งหน้าขนมปัง!AK:AK)+SUMIF('วางแผนBC,CJ'!$C:$C,'รับ-จ่าย ประจำวัน'!$B453,'วางแผนBC,CJ'!AK:AK)+SUMIF(RD!$C:$C,'รับ-จ่าย ประจำวัน'!$B453,RD!AK:AK)+SUMIF('FG,ออนไล,คัดแยก'!$C:$C,'รับ-จ่าย ประจำวัน'!$B453,'FG,ออนไล,คัดแยก'!AK:AK)</f>
        <v>0</v>
      </c>
      <c r="BS453" s="16">
        <f>SUMIF(เตรียมส่วนผสม!$C:$C,'รับ-จ่าย ประจำวัน'!$B453,เตรียมส่วนผสม!AL:AL)+SUMIF(กวนไส้!$C:$C,'รับ-จ่าย ประจำวัน'!$B453,กวนไส้!AL:AL)+SUMIF(ผลิต1!$C:$C,'รับ-จ่าย ประจำวัน'!$B453,ผลิต1!AL:AL)+SUMIF(ผลิต2!$C:$C,'รับ-จ่าย ประจำวัน'!$B453,ผลิต2!AL:AL)+SUMIF(เส้นแต่งหน้าขนมเค้ก!$C:$C,'รับ-จ่าย ประจำวัน'!$B453,เส้นแต่งหน้าขนมเค้ก!AL:AL)+SUMIF(แพ็ค!$C:$C,'รับ-จ่าย ประจำวัน'!$B453,แพ็ค!AL:AL)+SUMIF(ธุรการ!$C:$C,'รับ-จ่าย ประจำวัน'!$B453,ธุรการ!AL:AL)+SUMIF(เส้นแต่งหน้าขนมปัง!$C:$C,'รับ-จ่าย ประจำวัน'!$B453,เส้นแต่งหน้าขนมปัง!AL:AL)+SUMIF('วางแผนBC,CJ'!$C:$C,'รับ-จ่าย ประจำวัน'!$B453,'วางแผนBC,CJ'!AL:AL)+SUMIF(RD!$C:$C,'รับ-จ่าย ประจำวัน'!$B453,RD!AL:AL)+SUMIF('FG,ออนไล,คัดแยก'!$C:$C,'รับ-จ่าย ประจำวัน'!$B453,'FG,ออนไล,คัดแยก'!AL:AL)</f>
        <v>0</v>
      </c>
      <c r="BT453" s="18">
        <f t="shared" si="93"/>
        <v>0</v>
      </c>
      <c r="BU453" s="116"/>
      <c r="BV453" s="146">
        <f t="shared" si="94"/>
        <v>2852</v>
      </c>
      <c r="BW453" s="183">
        <v>30</v>
      </c>
      <c r="BX453" s="172">
        <f t="shared" si="103"/>
        <v>0</v>
      </c>
      <c r="BY453" s="188" t="e">
        <f t="shared" si="104"/>
        <v>#DIV/0!</v>
      </c>
      <c r="BZ453" s="180" t="e">
        <f t="shared" ca="1" si="95"/>
        <v>#DIV/0!</v>
      </c>
      <c r="CA453" s="93"/>
      <c r="CB453" s="93"/>
      <c r="CC453" s="93"/>
      <c r="CD453" s="93"/>
      <c r="CE453" s="93"/>
      <c r="CF453" s="93"/>
      <c r="CG453" s="93"/>
      <c r="CH453" s="93"/>
      <c r="CI453" s="93"/>
      <c r="CJ453" s="97"/>
      <c r="CK453" s="9">
        <f t="shared" si="105"/>
        <v>2852</v>
      </c>
    </row>
    <row r="454" spans="1:89" hidden="1" x14ac:dyDescent="0.5">
      <c r="A454" s="149"/>
      <c r="B454" s="34">
        <v>1023401101</v>
      </c>
      <c r="C454" s="156" t="s">
        <v>1777</v>
      </c>
      <c r="D454" s="141" t="s">
        <v>91</v>
      </c>
      <c r="E454" s="25"/>
      <c r="F454" s="132"/>
      <c r="G454" s="25"/>
      <c r="H454" s="12">
        <v>3388</v>
      </c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11"/>
      <c r="AF454" s="11"/>
      <c r="AG454" s="11"/>
      <c r="AH454" s="11"/>
      <c r="AI454" s="25"/>
      <c r="AJ454" s="25"/>
      <c r="AK454" s="25"/>
      <c r="AL454" s="25"/>
      <c r="AM454" s="25"/>
      <c r="AN454" s="15">
        <f t="shared" si="92"/>
        <v>0</v>
      </c>
      <c r="AO454" s="16">
        <f>SUMIF(เตรียมส่วนผสม!$C:$C,'รับ-จ่าย ประจำวัน'!$B454,เตรียมส่วนผสม!H:H)+SUMIF(กวนไส้!$C:$C,'รับ-จ่าย ประจำวัน'!$B454,กวนไส้!H:H)+SUMIF(ผลิต1!$C:$C,'รับ-จ่าย ประจำวัน'!$B454,ผลิต1!H:H)+SUMIF(ผลิต2!$C:$C,'รับ-จ่าย ประจำวัน'!$B454,ผลิต2!H:H)+SUMIF(เส้นแต่งหน้าขนมเค้ก!$C:$C,'รับ-จ่าย ประจำวัน'!$B454,เส้นแต่งหน้าขนมเค้ก!H:H)+SUMIF(แพ็ค!$C:$C,'รับ-จ่าย ประจำวัน'!$B454,แพ็ค!H:H)+SUMIF(ธุรการ!$C:$C,'รับ-จ่าย ประจำวัน'!$B454,ธุรการ!H:H)+SUMIF(เส้นแต่งหน้าขนมปัง!$C:$C,'รับ-จ่าย ประจำวัน'!$B454,เส้นแต่งหน้าขนมปัง!H:H)+SUMIF('วางแผนBC,CJ'!$C:$C,'รับ-จ่าย ประจำวัน'!$B454,'วางแผนBC,CJ'!H:H)+SUMIF(RD!$C:$C,'รับ-จ่าย ประจำวัน'!$B454,RD!H:H)+SUMIF('FG,ออนไล,คัดแยก'!$C:$C,'รับ-จ่าย ประจำวัน'!$B454,'FG,ออนไล,คัดแยก'!H:H)</f>
        <v>0</v>
      </c>
      <c r="AP454" s="16">
        <f>SUMIF(เตรียมส่วนผสม!$C:$C,'รับ-จ่าย ประจำวัน'!$B454,เตรียมส่วนผสม!I:I)+SUMIF(กวนไส้!$C:$C,'รับ-จ่าย ประจำวัน'!$B454,กวนไส้!I:I)+SUMIF(ผลิต1!$C:$C,'รับ-จ่าย ประจำวัน'!$B454,ผลิต1!I:I)+SUMIF(ผลิต2!$C:$C,'รับ-จ่าย ประจำวัน'!$B454,ผลิต2!I:I)+SUMIF(เส้นแต่งหน้าขนมเค้ก!$C:$C,'รับ-จ่าย ประจำวัน'!$B454,เส้นแต่งหน้าขนมเค้ก!I:I)+SUMIF(แพ็ค!$C:$C,'รับ-จ่าย ประจำวัน'!$B454,แพ็ค!I:I)+SUMIF(ธุรการ!$C:$C,'รับ-จ่าย ประจำวัน'!$B454,ธุรการ!I:I)+SUMIF(เส้นแต่งหน้าขนมปัง!$C:$C,'รับ-จ่าย ประจำวัน'!$B454,เส้นแต่งหน้าขนมปัง!I:I)+SUMIF('วางแผนBC,CJ'!$C:$C,'รับ-จ่าย ประจำวัน'!$B454,'วางแผนBC,CJ'!I:I)+SUMIF(RD!$C:$C,'รับ-จ่าย ประจำวัน'!$B454,RD!I:I)+SUMIF('FG,ออนไล,คัดแยก'!$C:$C,'รับ-จ่าย ประจำวัน'!$B454,'FG,ออนไล,คัดแยก'!I:I)</f>
        <v>0</v>
      </c>
      <c r="AQ454" s="16">
        <f>SUMIF(เตรียมส่วนผสม!$C:$C,'รับ-จ่าย ประจำวัน'!$B454,เตรียมส่วนผสม!J:J)+SUMIF(กวนไส้!$C:$C,'รับ-จ่าย ประจำวัน'!$B454,กวนไส้!J:J)+SUMIF(ผลิต1!$C:$C,'รับ-จ่าย ประจำวัน'!$B454,ผลิต1!J:J)+SUMIF(ผลิต2!$C:$C,'รับ-จ่าย ประจำวัน'!$B454,ผลิต2!J:J)+SUMIF(เส้นแต่งหน้าขนมเค้ก!$C:$C,'รับ-จ่าย ประจำวัน'!$B454,เส้นแต่งหน้าขนมเค้ก!J:J)+SUMIF(แพ็ค!$C:$C,'รับ-จ่าย ประจำวัน'!$B454,แพ็ค!J:J)+SUMIF(ธุรการ!$C:$C,'รับ-จ่าย ประจำวัน'!$B454,ธุรการ!J:J)+SUMIF(เส้นแต่งหน้าขนมปัง!$C:$C,'รับ-จ่าย ประจำวัน'!$B454,เส้นแต่งหน้าขนมปัง!J:J)+SUMIF('วางแผนBC,CJ'!$C:$C,'รับ-จ่าย ประจำวัน'!$B454,'วางแผนBC,CJ'!J:J)+SUMIF(RD!$C:$C,'รับ-จ่าย ประจำวัน'!$B454,RD!J:J)+SUMIF('FG,ออนไล,คัดแยก'!$C:$C,'รับ-จ่าย ประจำวัน'!$B454,'FG,ออนไล,คัดแยก'!J:J)</f>
        <v>0</v>
      </c>
      <c r="AR454" s="16">
        <f>SUMIF(เตรียมส่วนผสม!$C:$C,'รับ-จ่าย ประจำวัน'!$B454,เตรียมส่วนผสม!K:K)+SUMIF(กวนไส้!$C:$C,'รับ-จ่าย ประจำวัน'!$B454,กวนไส้!K:K)+SUMIF(ผลิต1!$C:$C,'รับ-จ่าย ประจำวัน'!$B454,ผลิต1!K:K)+SUMIF(ผลิต2!$C:$C,'รับ-จ่าย ประจำวัน'!$B454,ผลิต2!K:K)+SUMIF(เส้นแต่งหน้าขนมเค้ก!$C:$C,'รับ-จ่าย ประจำวัน'!$B454,เส้นแต่งหน้าขนมเค้ก!K:K)+SUMIF(แพ็ค!$C:$C,'รับ-จ่าย ประจำวัน'!$B454,แพ็ค!K:K)+SUMIF(ธุรการ!$C:$C,'รับ-จ่าย ประจำวัน'!$B454,ธุรการ!K:K)+SUMIF(เส้นแต่งหน้าขนมปัง!$C:$C,'รับ-จ่าย ประจำวัน'!$B454,เส้นแต่งหน้าขนมปัง!K:K)+SUMIF('วางแผนBC,CJ'!$C:$C,'รับ-จ่าย ประจำวัน'!$B454,'วางแผนBC,CJ'!K:K)+SUMIF(RD!$C:$C,'รับ-จ่าย ประจำวัน'!$B454,RD!K:K)+SUMIF('FG,ออนไล,คัดแยก'!$C:$C,'รับ-จ่าย ประจำวัน'!$B454,'FG,ออนไล,คัดแยก'!K:K)</f>
        <v>0</v>
      </c>
      <c r="AS454" s="16">
        <f>SUMIF(เตรียมส่วนผสม!$C:$C,'รับ-จ่าย ประจำวัน'!$B454,เตรียมส่วนผสม!L:L)+SUMIF(กวนไส้!$C:$C,'รับ-จ่าย ประจำวัน'!$B454,กวนไส้!L:L)+SUMIF(ผลิต1!$C:$C,'รับ-จ่าย ประจำวัน'!$B454,ผลิต1!L:L)+SUMIF(ผลิต2!$C:$C,'รับ-จ่าย ประจำวัน'!$B454,ผลิต2!L:L)+SUMIF(เส้นแต่งหน้าขนมเค้ก!$C:$C,'รับ-จ่าย ประจำวัน'!$B454,เส้นแต่งหน้าขนมเค้ก!L:L)+SUMIF(แพ็ค!$C:$C,'รับ-จ่าย ประจำวัน'!$B454,แพ็ค!L:L)+SUMIF(ธุรการ!$C:$C,'รับ-จ่าย ประจำวัน'!$B454,ธุรการ!L:L)+SUMIF(เส้นแต่งหน้าขนมปัง!$C:$C,'รับ-จ่าย ประจำวัน'!$B454,เส้นแต่งหน้าขนมปัง!L:L)+SUMIF('วางแผนBC,CJ'!$C:$C,'รับ-จ่าย ประจำวัน'!$B454,'วางแผนBC,CJ'!L:L)+SUMIF(RD!$C:$C,'รับ-จ่าย ประจำวัน'!$B454,RD!L:L)+SUMIF('FG,ออนไล,คัดแยก'!$C:$C,'รับ-จ่าย ประจำวัน'!$B454,'FG,ออนไล,คัดแยก'!L:L)</f>
        <v>0</v>
      </c>
      <c r="AT454" s="16">
        <f>SUMIF(เตรียมส่วนผสม!$C:$C,'รับ-จ่าย ประจำวัน'!$B454,เตรียมส่วนผสม!M:M)+SUMIF(กวนไส้!$C:$C,'รับ-จ่าย ประจำวัน'!$B454,กวนไส้!M:M)+SUMIF(ผลิต1!$C:$C,'รับ-จ่าย ประจำวัน'!$B454,ผลิต1!M:M)+SUMIF(ผลิต2!$C:$C,'รับ-จ่าย ประจำวัน'!$B454,ผลิต2!M:M)+SUMIF(เส้นแต่งหน้าขนมเค้ก!$C:$C,'รับ-จ่าย ประจำวัน'!$B454,เส้นแต่งหน้าขนมเค้ก!M:M)+SUMIF(แพ็ค!$C:$C,'รับ-จ่าย ประจำวัน'!$B454,แพ็ค!M:M)+SUMIF(ธุรการ!$C:$C,'รับ-จ่าย ประจำวัน'!$B454,ธุรการ!M:M)+SUMIF(เส้นแต่งหน้าขนมปัง!$C:$C,'รับ-จ่าย ประจำวัน'!$B454,เส้นแต่งหน้าขนมปัง!M:M)+SUMIF('วางแผนBC,CJ'!$C:$C,'รับ-จ่าย ประจำวัน'!$B454,'วางแผนBC,CJ'!M:M)+SUMIF(RD!$C:$C,'รับ-จ่าย ประจำวัน'!$B454,RD!M:M)+SUMIF('FG,ออนไล,คัดแยก'!$C:$C,'รับ-จ่าย ประจำวัน'!$B454,'FG,ออนไล,คัดแยก'!M:M)</f>
        <v>0</v>
      </c>
      <c r="AU454" s="16">
        <f>SUMIF(เตรียมส่วนผสม!$C:$C,'รับ-จ่าย ประจำวัน'!$B454,เตรียมส่วนผสม!N:N)+SUMIF(กวนไส้!$C:$C,'รับ-จ่าย ประจำวัน'!$B454,กวนไส้!N:N)+SUMIF(ผลิต1!$C:$C,'รับ-จ่าย ประจำวัน'!$B454,ผลิต1!N:N)+SUMIF(ผลิต2!$C:$C,'รับ-จ่าย ประจำวัน'!$B454,ผลิต2!N:N)+SUMIF(เส้นแต่งหน้าขนมเค้ก!$C:$C,'รับ-จ่าย ประจำวัน'!$B454,เส้นแต่งหน้าขนมเค้ก!N:N)+SUMIF(แพ็ค!$C:$C,'รับ-จ่าย ประจำวัน'!$B454,แพ็ค!N:N)+SUMIF(ธุรการ!$C:$C,'รับ-จ่าย ประจำวัน'!$B454,ธุรการ!N:N)+SUMIF(เส้นแต่งหน้าขนมปัง!$C:$C,'รับ-จ่าย ประจำวัน'!$B454,เส้นแต่งหน้าขนมปัง!N:N)+SUMIF('วางแผนBC,CJ'!$C:$C,'รับ-จ่าย ประจำวัน'!$B454,'วางแผนBC,CJ'!N:N)+SUMIF(RD!$C:$C,'รับ-จ่าย ประจำวัน'!$B454,RD!N:N)+SUMIF('FG,ออนไล,คัดแยก'!$C:$C,'รับ-จ่าย ประจำวัน'!$B454,'FG,ออนไล,คัดแยก'!N:N)</f>
        <v>0</v>
      </c>
      <c r="AV454" s="16">
        <f>SUMIF(เตรียมส่วนผสม!$C:$C,'รับ-จ่าย ประจำวัน'!$B454,เตรียมส่วนผสม!O:O)+SUMIF(กวนไส้!$C:$C,'รับ-จ่าย ประจำวัน'!$B454,กวนไส้!O:O)+SUMIF(ผลิต1!$C:$C,'รับ-จ่าย ประจำวัน'!$B454,ผลิต1!O:O)+SUMIF(ผลิต2!$C:$C,'รับ-จ่าย ประจำวัน'!$B454,ผลิต2!O:O)+SUMIF(เส้นแต่งหน้าขนมเค้ก!$C:$C,'รับ-จ่าย ประจำวัน'!$B454,เส้นแต่งหน้าขนมเค้ก!O:O)+SUMIF(แพ็ค!$C:$C,'รับ-จ่าย ประจำวัน'!$B454,แพ็ค!O:O)+SUMIF(ธุรการ!$C:$C,'รับ-จ่าย ประจำวัน'!$B454,ธุรการ!O:O)+SUMIF(เส้นแต่งหน้าขนมปัง!$C:$C,'รับ-จ่าย ประจำวัน'!$B454,เส้นแต่งหน้าขนมปัง!O:O)+SUMIF('วางแผนBC,CJ'!$C:$C,'รับ-จ่าย ประจำวัน'!$B454,'วางแผนBC,CJ'!O:O)+SUMIF(RD!$C:$C,'รับ-จ่าย ประจำวัน'!$B454,RD!O:O)+SUMIF('FG,ออนไล,คัดแยก'!$C:$C,'รับ-จ่าย ประจำวัน'!$B454,'FG,ออนไล,คัดแยก'!O:O)</f>
        <v>0</v>
      </c>
      <c r="AW454" s="16">
        <f>SUMIF(เตรียมส่วนผสม!$C:$C,'รับ-จ่าย ประจำวัน'!$B454,เตรียมส่วนผสม!P:P)+SUMIF(กวนไส้!$C:$C,'รับ-จ่าย ประจำวัน'!$B454,กวนไส้!P:P)+SUMIF(ผลิต1!$C:$C,'รับ-จ่าย ประจำวัน'!$B454,ผลิต1!P:P)+SUMIF(ผลิต2!$C:$C,'รับ-จ่าย ประจำวัน'!$B454,ผลิต2!P:P)+SUMIF(เส้นแต่งหน้าขนมเค้ก!$C:$C,'รับ-จ่าย ประจำวัน'!$B454,เส้นแต่งหน้าขนมเค้ก!P:P)+SUMIF(แพ็ค!$C:$C,'รับ-จ่าย ประจำวัน'!$B454,แพ็ค!P:P)+SUMIF(ธุรการ!$C:$C,'รับ-จ่าย ประจำวัน'!$B454,ธุรการ!P:P)+SUMIF(เส้นแต่งหน้าขนมปัง!$C:$C,'รับ-จ่าย ประจำวัน'!$B454,เส้นแต่งหน้าขนมปัง!P:P)+SUMIF('วางแผนBC,CJ'!$C:$C,'รับ-จ่าย ประจำวัน'!$B454,'วางแผนBC,CJ'!P:P)+SUMIF(RD!$C:$C,'รับ-จ่าย ประจำวัน'!$B454,RD!P:P)+SUMIF('FG,ออนไล,คัดแยก'!$C:$C,'รับ-จ่าย ประจำวัน'!$B454,'FG,ออนไล,คัดแยก'!P:P)</f>
        <v>0</v>
      </c>
      <c r="AX454" s="16">
        <f>SUMIF(เตรียมส่วนผสม!$C:$C,'รับ-จ่าย ประจำวัน'!$B454,เตรียมส่วนผสม!Q:Q)+SUMIF(กวนไส้!$C:$C,'รับ-จ่าย ประจำวัน'!$B454,กวนไส้!Q:Q)+SUMIF(ผลิต1!$C:$C,'รับ-จ่าย ประจำวัน'!$B454,ผลิต1!Q:Q)+SUMIF(ผลิต2!$C:$C,'รับ-จ่าย ประจำวัน'!$B454,ผลิต2!Q:Q)+SUMIF(เส้นแต่งหน้าขนมเค้ก!$C:$C,'รับ-จ่าย ประจำวัน'!$B454,เส้นแต่งหน้าขนมเค้ก!Q:Q)+SUMIF(แพ็ค!$C:$C,'รับ-จ่าย ประจำวัน'!$B454,แพ็ค!Q:Q)+SUMIF(ธุรการ!$C:$C,'รับ-จ่าย ประจำวัน'!$B454,ธุรการ!Q:Q)+SUMIF(เส้นแต่งหน้าขนมปัง!$C:$C,'รับ-จ่าย ประจำวัน'!$B454,เส้นแต่งหน้าขนมปัง!Q:Q)+SUMIF('วางแผนBC,CJ'!$C:$C,'รับ-จ่าย ประจำวัน'!$B454,'วางแผนBC,CJ'!Q:Q)+SUMIF(RD!$C:$C,'รับ-จ่าย ประจำวัน'!$B454,RD!Q:Q)+SUMIF('FG,ออนไล,คัดแยก'!$C:$C,'รับ-จ่าย ประจำวัน'!$B454,'FG,ออนไล,คัดแยก'!Q:Q)</f>
        <v>0</v>
      </c>
      <c r="AY454" s="16">
        <f>SUMIF(เตรียมส่วนผสม!$C:$C,'รับ-จ่าย ประจำวัน'!$B454,เตรียมส่วนผสม!R:R)+SUMIF(กวนไส้!$C:$C,'รับ-จ่าย ประจำวัน'!$B454,กวนไส้!R:R)+SUMIF(ผลิต1!$C:$C,'รับ-จ่าย ประจำวัน'!$B454,ผลิต1!R:R)+SUMIF(ผลิต2!$C:$C,'รับ-จ่าย ประจำวัน'!$B454,ผลิต2!R:R)+SUMIF(เส้นแต่งหน้าขนมเค้ก!$C:$C,'รับ-จ่าย ประจำวัน'!$B454,เส้นแต่งหน้าขนมเค้ก!R:R)+SUMIF(แพ็ค!$C:$C,'รับ-จ่าย ประจำวัน'!$B454,แพ็ค!R:R)+SUMIF(ธุรการ!$C:$C,'รับ-จ่าย ประจำวัน'!$B454,ธุรการ!R:R)+SUMIF(เส้นแต่งหน้าขนมปัง!$C:$C,'รับ-จ่าย ประจำวัน'!$B454,เส้นแต่งหน้าขนมปัง!R:R)+SUMIF('วางแผนBC,CJ'!$C:$C,'รับ-จ่าย ประจำวัน'!$B454,'วางแผนBC,CJ'!R:R)+SUMIF(RD!$C:$C,'รับ-จ่าย ประจำวัน'!$B454,RD!R:R)+SUMIF('FG,ออนไล,คัดแยก'!$C:$C,'รับ-จ่าย ประจำวัน'!$B454,'FG,ออนไล,คัดแยก'!R:R)</f>
        <v>0</v>
      </c>
      <c r="AZ454" s="16">
        <f>SUMIF(เตรียมส่วนผสม!$C:$C,'รับ-จ่าย ประจำวัน'!$B454,เตรียมส่วนผสม!S:S)+SUMIF(กวนไส้!$C:$C,'รับ-จ่าย ประจำวัน'!$B454,กวนไส้!S:S)+SUMIF(ผลิต1!$C:$C,'รับ-จ่าย ประจำวัน'!$B454,ผลิต1!S:S)+SUMIF(ผลิต2!$C:$C,'รับ-จ่าย ประจำวัน'!$B454,ผลิต2!S:S)+SUMIF(เส้นแต่งหน้าขนมเค้ก!$C:$C,'รับ-จ่าย ประจำวัน'!$B454,เส้นแต่งหน้าขนมเค้ก!S:S)+SUMIF(แพ็ค!$C:$C,'รับ-จ่าย ประจำวัน'!$B454,แพ็ค!S:S)+SUMIF(ธุรการ!$C:$C,'รับ-จ่าย ประจำวัน'!$B454,ธุรการ!S:S)+SUMIF(เส้นแต่งหน้าขนมปัง!$C:$C,'รับ-จ่าย ประจำวัน'!$B454,เส้นแต่งหน้าขนมปัง!S:S)+SUMIF('วางแผนBC,CJ'!$C:$C,'รับ-จ่าย ประจำวัน'!$B454,'วางแผนBC,CJ'!S:S)+SUMIF(RD!$C:$C,'รับ-จ่าย ประจำวัน'!$B454,RD!S:S)+SUMIF('FG,ออนไล,คัดแยก'!$C:$C,'รับ-จ่าย ประจำวัน'!$B454,'FG,ออนไล,คัดแยก'!S:S)</f>
        <v>0</v>
      </c>
      <c r="BA454" s="16">
        <f>SUMIF(เตรียมส่วนผสม!$C:$C,'รับ-จ่าย ประจำวัน'!$B454,เตรียมส่วนผสม!T:T)+SUMIF(กวนไส้!$C:$C,'รับ-จ่าย ประจำวัน'!$B454,กวนไส้!T:T)+SUMIF(ผลิต1!$C:$C,'รับ-จ่าย ประจำวัน'!$B454,ผลิต1!T:T)+SUMIF(ผลิต2!$C:$C,'รับ-จ่าย ประจำวัน'!$B454,ผลิต2!T:T)+SUMIF(เส้นแต่งหน้าขนมเค้ก!$C:$C,'รับ-จ่าย ประจำวัน'!$B454,เส้นแต่งหน้าขนมเค้ก!T:T)+SUMIF(แพ็ค!$C:$C,'รับ-จ่าย ประจำวัน'!$B454,แพ็ค!T:T)+SUMIF(ธุรการ!$C:$C,'รับ-จ่าย ประจำวัน'!$B454,ธุรการ!T:T)+SUMIF(เส้นแต่งหน้าขนมปัง!$C:$C,'รับ-จ่าย ประจำวัน'!$B454,เส้นแต่งหน้าขนมปัง!T:T)+SUMIF('วางแผนBC,CJ'!$C:$C,'รับ-จ่าย ประจำวัน'!$B454,'วางแผนBC,CJ'!T:T)+SUMIF(RD!$C:$C,'รับ-จ่าย ประจำวัน'!$B454,RD!T:T)+SUMIF('FG,ออนไล,คัดแยก'!$C:$C,'รับ-จ่าย ประจำวัน'!$B454,'FG,ออนไล,คัดแยก'!T:T)</f>
        <v>0</v>
      </c>
      <c r="BB454" s="16">
        <f>SUMIF(เตรียมส่วนผสม!$C:$C,'รับ-จ่าย ประจำวัน'!$B454,เตรียมส่วนผสม!U:U)+SUMIF(กวนไส้!$C:$C,'รับ-จ่าย ประจำวัน'!$B454,กวนไส้!U:U)+SUMIF(ผลิต1!$C:$C,'รับ-จ่าย ประจำวัน'!$B454,ผลิต1!U:U)+SUMIF(ผลิต2!$C:$C,'รับ-จ่าย ประจำวัน'!$B454,ผลิต2!U:U)+SUMIF(เส้นแต่งหน้าขนมเค้ก!$C:$C,'รับ-จ่าย ประจำวัน'!$B454,เส้นแต่งหน้าขนมเค้ก!U:U)+SUMIF(แพ็ค!$C:$C,'รับ-จ่าย ประจำวัน'!$B454,แพ็ค!U:U)+SUMIF(ธุรการ!$C:$C,'รับ-จ่าย ประจำวัน'!$B454,ธุรการ!U:U)+SUMIF(เส้นแต่งหน้าขนมปัง!$C:$C,'รับ-จ่าย ประจำวัน'!$B454,เส้นแต่งหน้าขนมปัง!U:U)+SUMIF('วางแผนBC,CJ'!$C:$C,'รับ-จ่าย ประจำวัน'!$B454,'วางแผนBC,CJ'!U:U)+SUMIF(RD!$C:$C,'รับ-จ่าย ประจำวัน'!$B454,RD!U:U)+SUMIF('FG,ออนไล,คัดแยก'!$C:$C,'รับ-จ่าย ประจำวัน'!$B454,'FG,ออนไล,คัดแยก'!U:U)</f>
        <v>0</v>
      </c>
      <c r="BC454" s="16">
        <f>SUMIF(เตรียมส่วนผสม!$C:$C,'รับ-จ่าย ประจำวัน'!$B454,เตรียมส่วนผสม!V:V)+SUMIF(กวนไส้!$C:$C,'รับ-จ่าย ประจำวัน'!$B454,กวนไส้!V:V)+SUMIF(ผลิต1!$C:$C,'รับ-จ่าย ประจำวัน'!$B454,ผลิต1!V:V)+SUMIF(ผลิต2!$C:$C,'รับ-จ่าย ประจำวัน'!$B454,ผลิต2!V:V)+SUMIF(เส้นแต่งหน้าขนมเค้ก!$C:$C,'รับ-จ่าย ประจำวัน'!$B454,เส้นแต่งหน้าขนมเค้ก!V:V)+SUMIF(แพ็ค!$C:$C,'รับ-จ่าย ประจำวัน'!$B454,แพ็ค!V:V)+SUMIF(ธุรการ!$C:$C,'รับ-จ่าย ประจำวัน'!$B454,ธุรการ!V:V)+SUMIF(เส้นแต่งหน้าขนมปัง!$C:$C,'รับ-จ่าย ประจำวัน'!$B454,เส้นแต่งหน้าขนมปัง!V:V)+SUMIF('วางแผนBC,CJ'!$C:$C,'รับ-จ่าย ประจำวัน'!$B454,'วางแผนBC,CJ'!V:V)+SUMIF(RD!$C:$C,'รับ-จ่าย ประจำวัน'!$B454,RD!V:V)+SUMIF('FG,ออนไล,คัดแยก'!$C:$C,'รับ-จ่าย ประจำวัน'!$B454,'FG,ออนไล,คัดแยก'!V:V)</f>
        <v>0</v>
      </c>
      <c r="BD454" s="16">
        <f>SUMIF(เตรียมส่วนผสม!$C:$C,'รับ-จ่าย ประจำวัน'!$B454,เตรียมส่วนผสม!W:W)+SUMIF(กวนไส้!$C:$C,'รับ-จ่าย ประจำวัน'!$B454,กวนไส้!W:W)+SUMIF(ผลิต1!$C:$C,'รับ-จ่าย ประจำวัน'!$B454,ผลิต1!W:W)+SUMIF(ผลิต2!$C:$C,'รับ-จ่าย ประจำวัน'!$B454,ผลิต2!W:W)+SUMIF(เส้นแต่งหน้าขนมเค้ก!$C:$C,'รับ-จ่าย ประจำวัน'!$B454,เส้นแต่งหน้าขนมเค้ก!W:W)+SUMIF(แพ็ค!$C:$C,'รับ-จ่าย ประจำวัน'!$B454,แพ็ค!W:W)+SUMIF(ธุรการ!$C:$C,'รับ-จ่าย ประจำวัน'!$B454,ธุรการ!W:W)+SUMIF(เส้นแต่งหน้าขนมปัง!$C:$C,'รับ-จ่าย ประจำวัน'!$B454,เส้นแต่งหน้าขนมปัง!W:W)+SUMIF('วางแผนBC,CJ'!$C:$C,'รับ-จ่าย ประจำวัน'!$B454,'วางแผนBC,CJ'!W:W)+SUMIF(RD!$C:$C,'รับ-จ่าย ประจำวัน'!$B454,RD!W:W)+SUMIF('FG,ออนไล,คัดแยก'!$C:$C,'รับ-จ่าย ประจำวัน'!$B454,'FG,ออนไล,คัดแยก'!W:W)</f>
        <v>0</v>
      </c>
      <c r="BE454" s="16">
        <f>SUMIF(เตรียมส่วนผสม!$C:$C,'รับ-จ่าย ประจำวัน'!$B454,เตรียมส่วนผสม!X:X)+SUMIF(กวนไส้!$C:$C,'รับ-จ่าย ประจำวัน'!$B454,กวนไส้!X:X)+SUMIF(ผลิต1!$C:$C,'รับ-จ่าย ประจำวัน'!$B454,ผลิต1!X:X)+SUMIF(ผลิต2!$C:$C,'รับ-จ่าย ประจำวัน'!$B454,ผลิต2!X:X)+SUMIF(เส้นแต่งหน้าขนมเค้ก!$C:$C,'รับ-จ่าย ประจำวัน'!$B454,เส้นแต่งหน้าขนมเค้ก!X:X)+SUMIF(แพ็ค!$C:$C,'รับ-จ่าย ประจำวัน'!$B454,แพ็ค!X:X)+SUMIF(ธุรการ!$C:$C,'รับ-จ่าย ประจำวัน'!$B454,ธุรการ!X:X)+SUMIF(เส้นแต่งหน้าขนมปัง!$C:$C,'รับ-จ่าย ประจำวัน'!$B454,เส้นแต่งหน้าขนมปัง!X:X)+SUMIF('วางแผนBC,CJ'!$C:$C,'รับ-จ่าย ประจำวัน'!$B454,'วางแผนBC,CJ'!X:X)+SUMIF(RD!$C:$C,'รับ-จ่าย ประจำวัน'!$B454,RD!X:X)+SUMIF('FG,ออนไล,คัดแยก'!$C:$C,'รับ-จ่าย ประจำวัน'!$B454,'FG,ออนไล,คัดแยก'!X:X)</f>
        <v>0</v>
      </c>
      <c r="BF454" s="16">
        <f>SUMIF(เตรียมส่วนผสม!$C:$C,'รับ-จ่าย ประจำวัน'!$B454,เตรียมส่วนผสม!Y:Y)+SUMIF(กวนไส้!$C:$C,'รับ-จ่าย ประจำวัน'!$B454,กวนไส้!Y:Y)+SUMIF(ผลิต1!$C:$C,'รับ-จ่าย ประจำวัน'!$B454,ผลิต1!Y:Y)+SUMIF(ผลิต2!$C:$C,'รับ-จ่าย ประจำวัน'!$B454,ผลิต2!Y:Y)+SUMIF(เส้นแต่งหน้าขนมเค้ก!$C:$C,'รับ-จ่าย ประจำวัน'!$B454,เส้นแต่งหน้าขนมเค้ก!Y:Y)+SUMIF(แพ็ค!$C:$C,'รับ-จ่าย ประจำวัน'!$B454,แพ็ค!Y:Y)+SUMIF(ธุรการ!$C:$C,'รับ-จ่าย ประจำวัน'!$B454,ธุรการ!Y:Y)+SUMIF(เส้นแต่งหน้าขนมปัง!$C:$C,'รับ-จ่าย ประจำวัน'!$B454,เส้นแต่งหน้าขนมปัง!Y:Y)+SUMIF('วางแผนBC,CJ'!$C:$C,'รับ-จ่าย ประจำวัน'!$B454,'วางแผนBC,CJ'!Y:Y)+SUMIF(RD!$C:$C,'รับ-จ่าย ประจำวัน'!$B454,RD!Y:Y)+SUMIF('FG,ออนไล,คัดแยก'!$C:$C,'รับ-จ่าย ประจำวัน'!$B454,'FG,ออนไล,คัดแยก'!Y:Y)</f>
        <v>0</v>
      </c>
      <c r="BG454" s="16">
        <f>SUMIF(เตรียมส่วนผสม!$C:$C,'รับ-จ่าย ประจำวัน'!$B454,เตรียมส่วนผสม!Z:Z)+SUMIF(กวนไส้!$C:$C,'รับ-จ่าย ประจำวัน'!$B454,กวนไส้!Z:Z)+SUMIF(ผลิต1!$C:$C,'รับ-จ่าย ประจำวัน'!$B454,ผลิต1!Z:Z)+SUMIF(ผลิต2!$C:$C,'รับ-จ่าย ประจำวัน'!$B454,ผลิต2!Z:Z)+SUMIF(เส้นแต่งหน้าขนมเค้ก!$C:$C,'รับ-จ่าย ประจำวัน'!$B454,เส้นแต่งหน้าขนมเค้ก!Z:Z)+SUMIF(แพ็ค!$C:$C,'รับ-จ่าย ประจำวัน'!$B454,แพ็ค!Z:Z)+SUMIF(ธุรการ!$C:$C,'รับ-จ่าย ประจำวัน'!$B454,ธุรการ!Z:Z)+SUMIF(เส้นแต่งหน้าขนมปัง!$C:$C,'รับ-จ่าย ประจำวัน'!$B454,เส้นแต่งหน้าขนมปัง!Z:Z)+SUMIF('วางแผนBC,CJ'!$C:$C,'รับ-จ่าย ประจำวัน'!$B454,'วางแผนBC,CJ'!Z:Z)+SUMIF(RD!$C:$C,'รับ-จ่าย ประจำวัน'!$B454,RD!Z:Z)+SUMIF('FG,ออนไล,คัดแยก'!$C:$C,'รับ-จ่าย ประจำวัน'!$B454,'FG,ออนไล,คัดแยก'!Z:Z)</f>
        <v>0</v>
      </c>
      <c r="BH454" s="16">
        <f>SUMIF(เตรียมส่วนผสม!$C:$C,'รับ-จ่าย ประจำวัน'!$B454,เตรียมส่วนผสม!AA:AA)+SUMIF(กวนไส้!$C:$C,'รับ-จ่าย ประจำวัน'!$B454,กวนไส้!AA:AA)+SUMIF(ผลิต1!$C:$C,'รับ-จ่าย ประจำวัน'!$B454,ผลิต1!AA:AA)+SUMIF(ผลิต2!$C:$C,'รับ-จ่าย ประจำวัน'!$B454,ผลิต2!AA:AA)+SUMIF(เส้นแต่งหน้าขนมเค้ก!$C:$C,'รับ-จ่าย ประจำวัน'!$B454,เส้นแต่งหน้าขนมเค้ก!AA:AA)+SUMIF(แพ็ค!$C:$C,'รับ-จ่าย ประจำวัน'!$B454,แพ็ค!AA:AA)+SUMIF(ธุรการ!$C:$C,'รับ-จ่าย ประจำวัน'!$B454,ธุรการ!AA:AA)+SUMIF(เส้นแต่งหน้าขนมปัง!$C:$C,'รับ-จ่าย ประจำวัน'!$B454,เส้นแต่งหน้าขนมปัง!AA:AA)+SUMIF('วางแผนBC,CJ'!$C:$C,'รับ-จ่าย ประจำวัน'!$B454,'วางแผนBC,CJ'!AA:AA)+SUMIF(RD!$C:$C,'รับ-จ่าย ประจำวัน'!$B454,RD!AA:AA)+SUMIF('FG,ออนไล,คัดแยก'!$C:$C,'รับ-จ่าย ประจำวัน'!$B454,'FG,ออนไล,คัดแยก'!AA:AA)</f>
        <v>0</v>
      </c>
      <c r="BI454" s="16">
        <f>SUMIF(เตรียมส่วนผสม!$C:$C,'รับ-จ่าย ประจำวัน'!$B454,เตรียมส่วนผสม!AB:AB)+SUMIF(กวนไส้!$C:$C,'รับ-จ่าย ประจำวัน'!$B454,กวนไส้!AB:AB)+SUMIF(ผลิต1!$C:$C,'รับ-จ่าย ประจำวัน'!$B454,ผลิต1!AB:AB)+SUMIF(ผลิต2!$C:$C,'รับ-จ่าย ประจำวัน'!$B454,ผลิต2!AB:AB)+SUMIF(เส้นแต่งหน้าขนมเค้ก!$C:$C,'รับ-จ่าย ประจำวัน'!$B454,เส้นแต่งหน้าขนมเค้ก!AB:AB)+SUMIF(แพ็ค!$C:$C,'รับ-จ่าย ประจำวัน'!$B454,แพ็ค!AB:AB)+SUMIF(ธุรการ!$C:$C,'รับ-จ่าย ประจำวัน'!$B454,ธุรการ!AB:AB)+SUMIF(เส้นแต่งหน้าขนมปัง!$C:$C,'รับ-จ่าย ประจำวัน'!$B454,เส้นแต่งหน้าขนมปัง!AB:AB)+SUMIF('วางแผนBC,CJ'!$C:$C,'รับ-จ่าย ประจำวัน'!$B454,'วางแผนBC,CJ'!AB:AB)+SUMIF(RD!$C:$C,'รับ-จ่าย ประจำวัน'!$B454,RD!AB:AB)+SUMIF('FG,ออนไล,คัดแยก'!$C:$C,'รับ-จ่าย ประจำวัน'!$B454,'FG,ออนไล,คัดแยก'!AB:AB)</f>
        <v>0</v>
      </c>
      <c r="BJ454" s="16">
        <f>SUMIF(เตรียมส่วนผสม!$C:$C,'รับ-จ่าย ประจำวัน'!$B454,เตรียมส่วนผสม!AC:AC)+SUMIF(กวนไส้!$C:$C,'รับ-จ่าย ประจำวัน'!$B454,กวนไส้!AC:AC)+SUMIF(ผลิต1!$C:$C,'รับ-จ่าย ประจำวัน'!$B454,ผลิต1!AC:AC)+SUMIF(ผลิต2!$C:$C,'รับ-จ่าย ประจำวัน'!$B454,ผลิต2!AC:AC)+SUMIF(เส้นแต่งหน้าขนมเค้ก!$C:$C,'รับ-จ่าย ประจำวัน'!$B454,เส้นแต่งหน้าขนมเค้ก!AC:AC)+SUMIF(แพ็ค!$C:$C,'รับ-จ่าย ประจำวัน'!$B454,แพ็ค!AC:AC)+SUMIF(ธุรการ!$C:$C,'รับ-จ่าย ประจำวัน'!$B454,ธุรการ!AC:AC)+SUMIF(เส้นแต่งหน้าขนมปัง!$C:$C,'รับ-จ่าย ประจำวัน'!$B454,เส้นแต่งหน้าขนมปัง!AC:AC)+SUMIF('วางแผนBC,CJ'!$C:$C,'รับ-จ่าย ประจำวัน'!$B454,'วางแผนBC,CJ'!AC:AC)+SUMIF(RD!$C:$C,'รับ-จ่าย ประจำวัน'!$B454,RD!AC:AC)+SUMIF('FG,ออนไล,คัดแยก'!$C:$C,'รับ-จ่าย ประจำวัน'!$B454,'FG,ออนไล,คัดแยก'!AC:AC)</f>
        <v>0</v>
      </c>
      <c r="BK454" s="16">
        <f>SUMIF(เตรียมส่วนผสม!$C:$C,'รับ-จ่าย ประจำวัน'!$B454,เตรียมส่วนผสม!AD:AD)+SUMIF(กวนไส้!$C:$C,'รับ-จ่าย ประจำวัน'!$B454,กวนไส้!AD:AD)+SUMIF(ผลิต1!$C:$C,'รับ-จ่าย ประจำวัน'!$B454,ผลิต1!AD:AD)+SUMIF(ผลิต2!$C:$C,'รับ-จ่าย ประจำวัน'!$B454,ผลิต2!AD:AD)+SUMIF(เส้นแต่งหน้าขนมเค้ก!$C:$C,'รับ-จ่าย ประจำวัน'!$B454,เส้นแต่งหน้าขนมเค้ก!AD:AD)+SUMIF(แพ็ค!$C:$C,'รับ-จ่าย ประจำวัน'!$B454,แพ็ค!AD:AD)+SUMIF(ธุรการ!$C:$C,'รับ-จ่าย ประจำวัน'!$B454,ธุรการ!AD:AD)+SUMIF(เส้นแต่งหน้าขนมปัง!$C:$C,'รับ-จ่าย ประจำวัน'!$B454,เส้นแต่งหน้าขนมปัง!AD:AD)+SUMIF('วางแผนBC,CJ'!$C:$C,'รับ-จ่าย ประจำวัน'!$B454,'วางแผนBC,CJ'!AD:AD)+SUMIF(RD!$C:$C,'รับ-จ่าย ประจำวัน'!$B454,RD!AD:AD)+SUMIF('FG,ออนไล,คัดแยก'!$C:$C,'รับ-จ่าย ประจำวัน'!$B454,'FG,ออนไล,คัดแยก'!AD:AD)</f>
        <v>0</v>
      </c>
      <c r="BL454" s="16">
        <f>SUMIF(เตรียมส่วนผสม!$C:$C,'รับ-จ่าย ประจำวัน'!$B454,เตรียมส่วนผสม!AE:AE)+SUMIF(กวนไส้!$C:$C,'รับ-จ่าย ประจำวัน'!$B454,กวนไส้!AE:AE)+SUMIF(ผลิต1!$C:$C,'รับ-จ่าย ประจำวัน'!$B454,ผลิต1!AE:AE)+SUMIF(ผลิต2!$C:$C,'รับ-จ่าย ประจำวัน'!$B454,ผลิต2!AE:AE)+SUMIF(เส้นแต่งหน้าขนมเค้ก!$C:$C,'รับ-จ่าย ประจำวัน'!$B454,เส้นแต่งหน้าขนมเค้ก!AE:AE)+SUMIF(แพ็ค!$C:$C,'รับ-จ่าย ประจำวัน'!$B454,แพ็ค!AE:AE)+SUMIF(ธุรการ!$C:$C,'รับ-จ่าย ประจำวัน'!$B454,ธุรการ!AE:AE)+SUMIF(เส้นแต่งหน้าขนมปัง!$C:$C,'รับ-จ่าย ประจำวัน'!$B454,เส้นแต่งหน้าขนมปัง!AE:AE)+SUMIF('วางแผนBC,CJ'!$C:$C,'รับ-จ่าย ประจำวัน'!$B454,'วางแผนBC,CJ'!AE:AE)+SUMIF(RD!$C:$C,'รับ-จ่าย ประจำวัน'!$B454,RD!AE:AE)+SUMIF('FG,ออนไล,คัดแยก'!$C:$C,'รับ-จ่าย ประจำวัน'!$B454,'FG,ออนไล,คัดแยก'!AE:AE)</f>
        <v>0</v>
      </c>
      <c r="BM454" s="16">
        <f>SUMIF(เตรียมส่วนผสม!$C:$C,'รับ-จ่าย ประจำวัน'!$B454,เตรียมส่วนผสม!AF:AF)+SUMIF(กวนไส้!$C:$C,'รับ-จ่าย ประจำวัน'!$B454,กวนไส้!AF:AF)+SUMIF(ผลิต1!$C:$C,'รับ-จ่าย ประจำวัน'!$B454,ผลิต1!AF:AF)+SUMIF(ผลิต2!$C:$C,'รับ-จ่าย ประจำวัน'!$B454,ผลิต2!AF:AF)+SUMIF(เส้นแต่งหน้าขนมเค้ก!$C:$C,'รับ-จ่าย ประจำวัน'!$B454,เส้นแต่งหน้าขนมเค้ก!AF:AF)+SUMIF(แพ็ค!$C:$C,'รับ-จ่าย ประจำวัน'!$B454,แพ็ค!AF:AF)+SUMIF(ธุรการ!$C:$C,'รับ-จ่าย ประจำวัน'!$B454,ธุรการ!AF:AF)+SUMIF(เส้นแต่งหน้าขนมปัง!$C:$C,'รับ-จ่าย ประจำวัน'!$B454,เส้นแต่งหน้าขนมปัง!AF:AF)+SUMIF('วางแผนBC,CJ'!$C:$C,'รับ-จ่าย ประจำวัน'!$B454,'วางแผนBC,CJ'!AF:AF)+SUMIF(RD!$C:$C,'รับ-จ่าย ประจำวัน'!$B454,RD!AF:AF)+SUMIF('FG,ออนไล,คัดแยก'!$C:$C,'รับ-จ่าย ประจำวัน'!$B454,'FG,ออนไล,คัดแยก'!AF:AF)</f>
        <v>0</v>
      </c>
      <c r="BN454" s="16">
        <f>SUMIF(เตรียมส่วนผสม!$C:$C,'รับ-จ่าย ประจำวัน'!$B454,เตรียมส่วนผสม!AG:AG)+SUMIF(กวนไส้!$C:$C,'รับ-จ่าย ประจำวัน'!$B454,กวนไส้!AG:AG)+SUMIF(ผลิต1!$C:$C,'รับ-จ่าย ประจำวัน'!$B454,ผลิต1!AG:AG)+SUMIF(ผลิต2!$C:$C,'รับ-จ่าย ประจำวัน'!$B454,ผลิต2!AG:AG)+SUMIF(เส้นแต่งหน้าขนมเค้ก!$C:$C,'รับ-จ่าย ประจำวัน'!$B454,เส้นแต่งหน้าขนมเค้ก!AG:AG)+SUMIF(แพ็ค!$C:$C,'รับ-จ่าย ประจำวัน'!$B454,แพ็ค!AG:AG)+SUMIF(ธุรการ!$C:$C,'รับ-จ่าย ประจำวัน'!$B454,ธุรการ!AG:AG)+SUMIF(เส้นแต่งหน้าขนมปัง!$C:$C,'รับ-จ่าย ประจำวัน'!$B454,เส้นแต่งหน้าขนมปัง!AG:AG)+SUMIF('วางแผนBC,CJ'!$C:$C,'รับ-จ่าย ประจำวัน'!$B454,'วางแผนBC,CJ'!AG:AG)+SUMIF(RD!$C:$C,'รับ-จ่าย ประจำวัน'!$B454,RD!AG:AG)+SUMIF('FG,ออนไล,คัดแยก'!$C:$C,'รับ-จ่าย ประจำวัน'!$B454,'FG,ออนไล,คัดแยก'!AG:AG)</f>
        <v>0</v>
      </c>
      <c r="BO454" s="16">
        <f>SUMIF(เตรียมส่วนผสม!$C:$C,'รับ-จ่าย ประจำวัน'!$B454,เตรียมส่วนผสม!AH:AH)+SUMIF(กวนไส้!$C:$C,'รับ-จ่าย ประจำวัน'!$B454,กวนไส้!AH:AH)+SUMIF(ผลิต1!$C:$C,'รับ-จ่าย ประจำวัน'!$B454,ผลิต1!AH:AH)+SUMIF(ผลิต2!$C:$C,'รับ-จ่าย ประจำวัน'!$B454,ผลิต2!AH:AH)+SUMIF(เส้นแต่งหน้าขนมเค้ก!$C:$C,'รับ-จ่าย ประจำวัน'!$B454,เส้นแต่งหน้าขนมเค้ก!AH:AH)+SUMIF(แพ็ค!$C:$C,'รับ-จ่าย ประจำวัน'!$B454,แพ็ค!AH:AH)+SUMIF(ธุรการ!$C:$C,'รับ-จ่าย ประจำวัน'!$B454,ธุรการ!AH:AH)+SUMIF(เส้นแต่งหน้าขนมปัง!$C:$C,'รับ-จ่าย ประจำวัน'!$B454,เส้นแต่งหน้าขนมปัง!AH:AH)+SUMIF('วางแผนBC,CJ'!$C:$C,'รับ-จ่าย ประจำวัน'!$B454,'วางแผนBC,CJ'!AH:AH)+SUMIF(RD!$C:$C,'รับ-จ่าย ประจำวัน'!$B454,RD!AH:AH)+SUMIF('FG,ออนไล,คัดแยก'!$C:$C,'รับ-จ่าย ประจำวัน'!$B454,'FG,ออนไล,คัดแยก'!AH:AH)</f>
        <v>0</v>
      </c>
      <c r="BP454" s="16">
        <f>SUMIF(เตรียมส่วนผสม!$C:$C,'รับ-จ่าย ประจำวัน'!$B454,เตรียมส่วนผสม!AI:AI)+SUMIF(กวนไส้!$C:$C,'รับ-จ่าย ประจำวัน'!$B454,กวนไส้!AI:AI)+SUMIF(ผลิต1!$C:$C,'รับ-จ่าย ประจำวัน'!$B454,ผลิต1!AI:AI)+SUMIF(ผลิต2!$C:$C,'รับ-จ่าย ประจำวัน'!$B454,ผลิต2!AI:AI)+SUMIF(เส้นแต่งหน้าขนมเค้ก!$C:$C,'รับ-จ่าย ประจำวัน'!$B454,เส้นแต่งหน้าขนมเค้ก!AI:AI)+SUMIF(แพ็ค!$C:$C,'รับ-จ่าย ประจำวัน'!$B454,แพ็ค!AI:AI)+SUMIF(ธุรการ!$C:$C,'รับ-จ่าย ประจำวัน'!$B454,ธุรการ!AI:AI)+SUMIF(เส้นแต่งหน้าขนมปัง!$C:$C,'รับ-จ่าย ประจำวัน'!$B454,เส้นแต่งหน้าขนมปัง!AI:AI)+SUMIF('วางแผนBC,CJ'!$C:$C,'รับ-จ่าย ประจำวัน'!$B454,'วางแผนBC,CJ'!AI:AI)+SUMIF(RD!$C:$C,'รับ-จ่าย ประจำวัน'!$B454,RD!AI:AI)+SUMIF('FG,ออนไล,คัดแยก'!$C:$C,'รับ-จ่าย ประจำวัน'!$B454,'FG,ออนไล,คัดแยก'!AI:AI)</f>
        <v>0</v>
      </c>
      <c r="BQ454" s="16">
        <f>SUMIF(เตรียมส่วนผสม!$C:$C,'รับ-จ่าย ประจำวัน'!$B454,เตรียมส่วนผสม!AJ:AJ)+SUMIF(กวนไส้!$C:$C,'รับ-จ่าย ประจำวัน'!$B454,กวนไส้!AJ:AJ)+SUMIF(ผลิต1!$C:$C,'รับ-จ่าย ประจำวัน'!$B454,ผลิต1!AJ:AJ)+SUMIF(ผลิต2!$C:$C,'รับ-จ่าย ประจำวัน'!$B454,ผลิต2!AJ:AJ)+SUMIF(เส้นแต่งหน้าขนมเค้ก!$C:$C,'รับ-จ่าย ประจำวัน'!$B454,เส้นแต่งหน้าขนมเค้ก!AJ:AJ)+SUMIF(แพ็ค!$C:$C,'รับ-จ่าย ประจำวัน'!$B454,แพ็ค!AJ:AJ)+SUMIF(ธุรการ!$C:$C,'รับ-จ่าย ประจำวัน'!$B454,ธุรการ!AJ:AJ)+SUMIF(เส้นแต่งหน้าขนมปัง!$C:$C,'รับ-จ่าย ประจำวัน'!$B454,เส้นแต่งหน้าขนมปัง!AJ:AJ)+SUMIF('วางแผนBC,CJ'!$C:$C,'รับ-จ่าย ประจำวัน'!$B454,'วางแผนBC,CJ'!AJ:AJ)+SUMIF(RD!$C:$C,'รับ-จ่าย ประจำวัน'!$B454,RD!AJ:AJ)+SUMIF('FG,ออนไล,คัดแยก'!$C:$C,'รับ-จ่าย ประจำวัน'!$B454,'FG,ออนไล,คัดแยก'!AJ:AJ)</f>
        <v>0</v>
      </c>
      <c r="BR454" s="16">
        <f>SUMIF(เตรียมส่วนผสม!$C:$C,'รับ-จ่าย ประจำวัน'!$B454,เตรียมส่วนผสม!AK:AK)+SUMIF(กวนไส้!$C:$C,'รับ-จ่าย ประจำวัน'!$B454,กวนไส้!AK:AK)+SUMIF(ผลิต1!$C:$C,'รับ-จ่าย ประจำวัน'!$B454,ผลิต1!AK:AK)+SUMIF(ผลิต2!$C:$C,'รับ-จ่าย ประจำวัน'!$B454,ผลิต2!AK:AK)+SUMIF(เส้นแต่งหน้าขนมเค้ก!$C:$C,'รับ-จ่าย ประจำวัน'!$B454,เส้นแต่งหน้าขนมเค้ก!AK:AK)+SUMIF(แพ็ค!$C:$C,'รับ-จ่าย ประจำวัน'!$B454,แพ็ค!AK:AK)+SUMIF(ธุรการ!$C:$C,'รับ-จ่าย ประจำวัน'!$B454,ธุรการ!AK:AK)+SUMIF(เส้นแต่งหน้าขนมปัง!$C:$C,'รับ-จ่าย ประจำวัน'!$B454,เส้นแต่งหน้าขนมปัง!AK:AK)+SUMIF('วางแผนBC,CJ'!$C:$C,'รับ-จ่าย ประจำวัน'!$B454,'วางแผนBC,CJ'!AK:AK)+SUMIF(RD!$C:$C,'รับ-จ่าย ประจำวัน'!$B454,RD!AK:AK)+SUMIF('FG,ออนไล,คัดแยก'!$C:$C,'รับ-จ่าย ประจำวัน'!$B454,'FG,ออนไล,คัดแยก'!AK:AK)</f>
        <v>0</v>
      </c>
      <c r="BS454" s="16">
        <f>SUMIF(เตรียมส่วนผสม!$C:$C,'รับ-จ่าย ประจำวัน'!$B454,เตรียมส่วนผสม!AL:AL)+SUMIF(กวนไส้!$C:$C,'รับ-จ่าย ประจำวัน'!$B454,กวนไส้!AL:AL)+SUMIF(ผลิต1!$C:$C,'รับ-จ่าย ประจำวัน'!$B454,ผลิต1!AL:AL)+SUMIF(ผลิต2!$C:$C,'รับ-จ่าย ประจำวัน'!$B454,ผลิต2!AL:AL)+SUMIF(เส้นแต่งหน้าขนมเค้ก!$C:$C,'รับ-จ่าย ประจำวัน'!$B454,เส้นแต่งหน้าขนมเค้ก!AL:AL)+SUMIF(แพ็ค!$C:$C,'รับ-จ่าย ประจำวัน'!$B454,แพ็ค!AL:AL)+SUMIF(ธุรการ!$C:$C,'รับ-จ่าย ประจำวัน'!$B454,ธุรการ!AL:AL)+SUMIF(เส้นแต่งหน้าขนมปัง!$C:$C,'รับ-จ่าย ประจำวัน'!$B454,เส้นแต่งหน้าขนมปัง!AL:AL)+SUMIF('วางแผนBC,CJ'!$C:$C,'รับ-จ่าย ประจำวัน'!$B454,'วางแผนBC,CJ'!AL:AL)+SUMIF(RD!$C:$C,'รับ-จ่าย ประจำวัน'!$B454,RD!AL:AL)+SUMIF('FG,ออนไล,คัดแยก'!$C:$C,'รับ-จ่าย ประจำวัน'!$B454,'FG,ออนไล,คัดแยก'!AL:AL)</f>
        <v>0</v>
      </c>
      <c r="BT454" s="18">
        <f t="shared" si="93"/>
        <v>0</v>
      </c>
      <c r="BU454" s="116"/>
      <c r="BV454" s="146">
        <f t="shared" si="94"/>
        <v>3388</v>
      </c>
      <c r="BW454" s="183">
        <v>30</v>
      </c>
      <c r="BX454" s="172">
        <f t="shared" si="103"/>
        <v>0</v>
      </c>
      <c r="BY454" s="188" t="e">
        <f t="shared" si="104"/>
        <v>#DIV/0!</v>
      </c>
      <c r="BZ454" s="180" t="e">
        <f t="shared" ca="1" si="95"/>
        <v>#DIV/0!</v>
      </c>
      <c r="CA454" s="93"/>
      <c r="CB454" s="93"/>
      <c r="CC454" s="93"/>
      <c r="CD454" s="93"/>
      <c r="CE454" s="93"/>
      <c r="CF454" s="93"/>
      <c r="CG454" s="93"/>
      <c r="CH454" s="93"/>
      <c r="CI454" s="93"/>
      <c r="CJ454" s="97"/>
      <c r="CK454" s="9">
        <f t="shared" si="105"/>
        <v>3388</v>
      </c>
    </row>
    <row r="455" spans="1:89" hidden="1" x14ac:dyDescent="0.5">
      <c r="A455" s="149"/>
      <c r="B455" s="34">
        <v>1020201018</v>
      </c>
      <c r="C455" s="10" t="s">
        <v>1460</v>
      </c>
      <c r="D455" s="177" t="s">
        <v>91</v>
      </c>
      <c r="E455" s="28">
        <v>0</v>
      </c>
      <c r="F455" s="159" t="s">
        <v>1605</v>
      </c>
      <c r="G455" s="11" t="s">
        <v>62</v>
      </c>
      <c r="H455" s="12">
        <v>725</v>
      </c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3"/>
      <c r="AF455" s="13"/>
      <c r="AG455" s="13"/>
      <c r="AH455" s="13"/>
      <c r="AI455" s="14"/>
      <c r="AJ455" s="14"/>
      <c r="AK455" s="14"/>
      <c r="AL455" s="14"/>
      <c r="AM455" s="14"/>
      <c r="AN455" s="15">
        <f t="shared" si="92"/>
        <v>0</v>
      </c>
      <c r="AO455" s="16">
        <f>SUMIF(เตรียมส่วนผสม!$C:$C,'รับ-จ่าย ประจำวัน'!$B455,เตรียมส่วนผสม!H:H)+SUMIF(กวนไส้!$C:$C,'รับ-จ่าย ประจำวัน'!$B455,กวนไส้!H:H)+SUMIF(ผลิต1!$C:$C,'รับ-จ่าย ประจำวัน'!$B455,ผลิต1!H:H)+SUMIF(ผลิต2!$C:$C,'รับ-จ่าย ประจำวัน'!$B455,ผลิต2!H:H)+SUMIF(เส้นแต่งหน้าขนมเค้ก!$C:$C,'รับ-จ่าย ประจำวัน'!$B455,เส้นแต่งหน้าขนมเค้ก!H:H)+SUMIF(แพ็ค!$C:$C,'รับ-จ่าย ประจำวัน'!$B455,แพ็ค!H:H)+SUMIF(ธุรการ!$C:$C,'รับ-จ่าย ประจำวัน'!$B455,ธุรการ!H:H)+SUMIF(เส้นแต่งหน้าขนมปัง!$C:$C,'รับ-จ่าย ประจำวัน'!$B455,เส้นแต่งหน้าขนมปัง!H:H)+SUMIF('วางแผนBC,CJ'!$C:$C,'รับ-จ่าย ประจำวัน'!$B455,'วางแผนBC,CJ'!H:H)+SUMIF(RD!$C:$C,'รับ-จ่าย ประจำวัน'!$B455,RD!H:H)+SUMIF('FG,ออนไล,คัดแยก'!$C:$C,'รับ-จ่าย ประจำวัน'!$B455,'FG,ออนไล,คัดแยก'!H:H)</f>
        <v>0</v>
      </c>
      <c r="AP455" s="16">
        <f>SUMIF(เตรียมส่วนผสม!$C:$C,'รับ-จ่าย ประจำวัน'!$B455,เตรียมส่วนผสม!I:I)+SUMIF(กวนไส้!$C:$C,'รับ-จ่าย ประจำวัน'!$B455,กวนไส้!I:I)+SUMIF(ผลิต1!$C:$C,'รับ-จ่าย ประจำวัน'!$B455,ผลิต1!I:I)+SUMIF(ผลิต2!$C:$C,'รับ-จ่าย ประจำวัน'!$B455,ผลิต2!I:I)+SUMIF(เส้นแต่งหน้าขนมเค้ก!$C:$C,'รับ-จ่าย ประจำวัน'!$B455,เส้นแต่งหน้าขนมเค้ก!I:I)+SUMIF(แพ็ค!$C:$C,'รับ-จ่าย ประจำวัน'!$B455,แพ็ค!I:I)+SUMIF(ธุรการ!$C:$C,'รับ-จ่าย ประจำวัน'!$B455,ธุรการ!I:I)+SUMIF(เส้นแต่งหน้าขนมปัง!$C:$C,'รับ-จ่าย ประจำวัน'!$B455,เส้นแต่งหน้าขนมปัง!I:I)+SUMIF('วางแผนBC,CJ'!$C:$C,'รับ-จ่าย ประจำวัน'!$B455,'วางแผนBC,CJ'!I:I)+SUMIF(RD!$C:$C,'รับ-จ่าย ประจำวัน'!$B455,RD!I:I)+SUMIF('FG,ออนไล,คัดแยก'!$C:$C,'รับ-จ่าย ประจำวัน'!$B455,'FG,ออนไล,คัดแยก'!I:I)</f>
        <v>0</v>
      </c>
      <c r="AQ455" s="16">
        <f>SUMIF(เตรียมส่วนผสม!$C:$C,'รับ-จ่าย ประจำวัน'!$B455,เตรียมส่วนผสม!J:J)+SUMIF(กวนไส้!$C:$C,'รับ-จ่าย ประจำวัน'!$B455,กวนไส้!J:J)+SUMIF(ผลิต1!$C:$C,'รับ-จ่าย ประจำวัน'!$B455,ผลิต1!J:J)+SUMIF(ผลิต2!$C:$C,'รับ-จ่าย ประจำวัน'!$B455,ผลิต2!J:J)+SUMIF(เส้นแต่งหน้าขนมเค้ก!$C:$C,'รับ-จ่าย ประจำวัน'!$B455,เส้นแต่งหน้าขนมเค้ก!J:J)+SUMIF(แพ็ค!$C:$C,'รับ-จ่าย ประจำวัน'!$B455,แพ็ค!J:J)+SUMIF(ธุรการ!$C:$C,'รับ-จ่าย ประจำวัน'!$B455,ธุรการ!J:J)+SUMIF(เส้นแต่งหน้าขนมปัง!$C:$C,'รับ-จ่าย ประจำวัน'!$B455,เส้นแต่งหน้าขนมปัง!J:J)+SUMIF('วางแผนBC,CJ'!$C:$C,'รับ-จ่าย ประจำวัน'!$B455,'วางแผนBC,CJ'!J:J)+SUMIF(RD!$C:$C,'รับ-จ่าย ประจำวัน'!$B455,RD!J:J)+SUMIF('FG,ออนไล,คัดแยก'!$C:$C,'รับ-จ่าย ประจำวัน'!$B455,'FG,ออนไล,คัดแยก'!J:J)</f>
        <v>0</v>
      </c>
      <c r="AR455" s="16">
        <f>SUMIF(เตรียมส่วนผสม!$C:$C,'รับ-จ่าย ประจำวัน'!$B455,เตรียมส่วนผสม!K:K)+SUMIF(กวนไส้!$C:$C,'รับ-จ่าย ประจำวัน'!$B455,กวนไส้!K:K)+SUMIF(ผลิต1!$C:$C,'รับ-จ่าย ประจำวัน'!$B455,ผลิต1!K:K)+SUMIF(ผลิต2!$C:$C,'รับ-จ่าย ประจำวัน'!$B455,ผลิต2!K:K)+SUMIF(เส้นแต่งหน้าขนมเค้ก!$C:$C,'รับ-จ่าย ประจำวัน'!$B455,เส้นแต่งหน้าขนมเค้ก!K:K)+SUMIF(แพ็ค!$C:$C,'รับ-จ่าย ประจำวัน'!$B455,แพ็ค!K:K)+SUMIF(ธุรการ!$C:$C,'รับ-จ่าย ประจำวัน'!$B455,ธุรการ!K:K)+SUMIF(เส้นแต่งหน้าขนมปัง!$C:$C,'รับ-จ่าย ประจำวัน'!$B455,เส้นแต่งหน้าขนมปัง!K:K)+SUMIF('วางแผนBC,CJ'!$C:$C,'รับ-จ่าย ประจำวัน'!$B455,'วางแผนBC,CJ'!K:K)+SUMIF(RD!$C:$C,'รับ-จ่าย ประจำวัน'!$B455,RD!K:K)+SUMIF('FG,ออนไล,คัดแยก'!$C:$C,'รับ-จ่าย ประจำวัน'!$B455,'FG,ออนไล,คัดแยก'!K:K)</f>
        <v>0</v>
      </c>
      <c r="AS455" s="16">
        <f>SUMIF(เตรียมส่วนผสม!$C:$C,'รับ-จ่าย ประจำวัน'!$B455,เตรียมส่วนผสม!L:L)+SUMIF(กวนไส้!$C:$C,'รับ-จ่าย ประจำวัน'!$B455,กวนไส้!L:L)+SUMIF(ผลิต1!$C:$C,'รับ-จ่าย ประจำวัน'!$B455,ผลิต1!L:L)+SUMIF(ผลิต2!$C:$C,'รับ-จ่าย ประจำวัน'!$B455,ผลิต2!L:L)+SUMIF(เส้นแต่งหน้าขนมเค้ก!$C:$C,'รับ-จ่าย ประจำวัน'!$B455,เส้นแต่งหน้าขนมเค้ก!L:L)+SUMIF(แพ็ค!$C:$C,'รับ-จ่าย ประจำวัน'!$B455,แพ็ค!L:L)+SUMIF(ธุรการ!$C:$C,'รับ-จ่าย ประจำวัน'!$B455,ธุรการ!L:L)+SUMIF(เส้นแต่งหน้าขนมปัง!$C:$C,'รับ-จ่าย ประจำวัน'!$B455,เส้นแต่งหน้าขนมปัง!L:L)+SUMIF('วางแผนBC,CJ'!$C:$C,'รับ-จ่าย ประจำวัน'!$B455,'วางแผนBC,CJ'!L:L)+SUMIF(RD!$C:$C,'รับ-จ่าย ประจำวัน'!$B455,RD!L:L)+SUMIF('FG,ออนไล,คัดแยก'!$C:$C,'รับ-จ่าย ประจำวัน'!$B455,'FG,ออนไล,คัดแยก'!L:L)</f>
        <v>0</v>
      </c>
      <c r="AT455" s="16">
        <f>SUMIF(เตรียมส่วนผสม!$C:$C,'รับ-จ่าย ประจำวัน'!$B455,เตรียมส่วนผสม!M:M)+SUMIF(กวนไส้!$C:$C,'รับ-จ่าย ประจำวัน'!$B455,กวนไส้!M:M)+SUMIF(ผลิต1!$C:$C,'รับ-จ่าย ประจำวัน'!$B455,ผลิต1!M:M)+SUMIF(ผลิต2!$C:$C,'รับ-จ่าย ประจำวัน'!$B455,ผลิต2!M:M)+SUMIF(เส้นแต่งหน้าขนมเค้ก!$C:$C,'รับ-จ่าย ประจำวัน'!$B455,เส้นแต่งหน้าขนมเค้ก!M:M)+SUMIF(แพ็ค!$C:$C,'รับ-จ่าย ประจำวัน'!$B455,แพ็ค!M:M)+SUMIF(ธุรการ!$C:$C,'รับ-จ่าย ประจำวัน'!$B455,ธุรการ!M:M)+SUMIF(เส้นแต่งหน้าขนมปัง!$C:$C,'รับ-จ่าย ประจำวัน'!$B455,เส้นแต่งหน้าขนมปัง!M:M)+SUMIF('วางแผนBC,CJ'!$C:$C,'รับ-จ่าย ประจำวัน'!$B455,'วางแผนBC,CJ'!M:M)+SUMIF(RD!$C:$C,'รับ-จ่าย ประจำวัน'!$B455,RD!M:M)+SUMIF('FG,ออนไล,คัดแยก'!$C:$C,'รับ-จ่าย ประจำวัน'!$B455,'FG,ออนไล,คัดแยก'!M:M)</f>
        <v>0</v>
      </c>
      <c r="AU455" s="16">
        <f>SUMIF(เตรียมส่วนผสม!$C:$C,'รับ-จ่าย ประจำวัน'!$B455,เตรียมส่วนผสม!N:N)+SUMIF(กวนไส้!$C:$C,'รับ-จ่าย ประจำวัน'!$B455,กวนไส้!N:N)+SUMIF(ผลิต1!$C:$C,'รับ-จ่าย ประจำวัน'!$B455,ผลิต1!N:N)+SUMIF(ผลิต2!$C:$C,'รับ-จ่าย ประจำวัน'!$B455,ผลิต2!N:N)+SUMIF(เส้นแต่งหน้าขนมเค้ก!$C:$C,'รับ-จ่าย ประจำวัน'!$B455,เส้นแต่งหน้าขนมเค้ก!N:N)+SUMIF(แพ็ค!$C:$C,'รับ-จ่าย ประจำวัน'!$B455,แพ็ค!N:N)+SUMIF(ธุรการ!$C:$C,'รับ-จ่าย ประจำวัน'!$B455,ธุรการ!N:N)+SUMIF(เส้นแต่งหน้าขนมปัง!$C:$C,'รับ-จ่าย ประจำวัน'!$B455,เส้นแต่งหน้าขนมปัง!N:N)+SUMIF('วางแผนBC,CJ'!$C:$C,'รับ-จ่าย ประจำวัน'!$B455,'วางแผนBC,CJ'!N:N)+SUMIF(RD!$C:$C,'รับ-จ่าย ประจำวัน'!$B455,RD!N:N)+SUMIF('FG,ออนไล,คัดแยก'!$C:$C,'รับ-จ่าย ประจำวัน'!$B455,'FG,ออนไล,คัดแยก'!N:N)</f>
        <v>0</v>
      </c>
      <c r="AV455" s="16">
        <f>SUMIF(เตรียมส่วนผสม!$C:$C,'รับ-จ่าย ประจำวัน'!$B455,เตรียมส่วนผสม!O:O)+SUMIF(กวนไส้!$C:$C,'รับ-จ่าย ประจำวัน'!$B455,กวนไส้!O:O)+SUMIF(ผลิต1!$C:$C,'รับ-จ่าย ประจำวัน'!$B455,ผลิต1!O:O)+SUMIF(ผลิต2!$C:$C,'รับ-จ่าย ประจำวัน'!$B455,ผลิต2!O:O)+SUMIF(เส้นแต่งหน้าขนมเค้ก!$C:$C,'รับ-จ่าย ประจำวัน'!$B455,เส้นแต่งหน้าขนมเค้ก!O:O)+SUMIF(แพ็ค!$C:$C,'รับ-จ่าย ประจำวัน'!$B455,แพ็ค!O:O)+SUMIF(ธุรการ!$C:$C,'รับ-จ่าย ประจำวัน'!$B455,ธุรการ!O:O)+SUMIF(เส้นแต่งหน้าขนมปัง!$C:$C,'รับ-จ่าย ประจำวัน'!$B455,เส้นแต่งหน้าขนมปัง!O:O)+SUMIF('วางแผนBC,CJ'!$C:$C,'รับ-จ่าย ประจำวัน'!$B455,'วางแผนBC,CJ'!O:O)+SUMIF(RD!$C:$C,'รับ-จ่าย ประจำวัน'!$B455,RD!O:O)+SUMIF('FG,ออนไล,คัดแยก'!$C:$C,'รับ-จ่าย ประจำวัน'!$B455,'FG,ออนไล,คัดแยก'!O:O)</f>
        <v>0</v>
      </c>
      <c r="AW455" s="16">
        <f>SUMIF(เตรียมส่วนผสม!$C:$C,'รับ-จ่าย ประจำวัน'!$B455,เตรียมส่วนผสม!P:P)+SUMIF(กวนไส้!$C:$C,'รับ-จ่าย ประจำวัน'!$B455,กวนไส้!P:P)+SUMIF(ผลิต1!$C:$C,'รับ-จ่าย ประจำวัน'!$B455,ผลิต1!P:P)+SUMIF(ผลิต2!$C:$C,'รับ-จ่าย ประจำวัน'!$B455,ผลิต2!P:P)+SUMIF(เส้นแต่งหน้าขนมเค้ก!$C:$C,'รับ-จ่าย ประจำวัน'!$B455,เส้นแต่งหน้าขนมเค้ก!P:P)+SUMIF(แพ็ค!$C:$C,'รับ-จ่าย ประจำวัน'!$B455,แพ็ค!P:P)+SUMIF(ธุรการ!$C:$C,'รับ-จ่าย ประจำวัน'!$B455,ธุรการ!P:P)+SUMIF(เส้นแต่งหน้าขนมปัง!$C:$C,'รับ-จ่าย ประจำวัน'!$B455,เส้นแต่งหน้าขนมปัง!P:P)+SUMIF('วางแผนBC,CJ'!$C:$C,'รับ-จ่าย ประจำวัน'!$B455,'วางแผนBC,CJ'!P:P)+SUMIF(RD!$C:$C,'รับ-จ่าย ประจำวัน'!$B455,RD!P:P)+SUMIF('FG,ออนไล,คัดแยก'!$C:$C,'รับ-จ่าย ประจำวัน'!$B455,'FG,ออนไล,คัดแยก'!P:P)</f>
        <v>0</v>
      </c>
      <c r="AX455" s="16">
        <f>SUMIF(เตรียมส่วนผสม!$C:$C,'รับ-จ่าย ประจำวัน'!$B455,เตรียมส่วนผสม!Q:Q)+SUMIF(กวนไส้!$C:$C,'รับ-จ่าย ประจำวัน'!$B455,กวนไส้!Q:Q)+SUMIF(ผลิต1!$C:$C,'รับ-จ่าย ประจำวัน'!$B455,ผลิต1!Q:Q)+SUMIF(ผลิต2!$C:$C,'รับ-จ่าย ประจำวัน'!$B455,ผลิต2!Q:Q)+SUMIF(เส้นแต่งหน้าขนมเค้ก!$C:$C,'รับ-จ่าย ประจำวัน'!$B455,เส้นแต่งหน้าขนมเค้ก!Q:Q)+SUMIF(แพ็ค!$C:$C,'รับ-จ่าย ประจำวัน'!$B455,แพ็ค!Q:Q)+SUMIF(ธุรการ!$C:$C,'รับ-จ่าย ประจำวัน'!$B455,ธุรการ!Q:Q)+SUMIF(เส้นแต่งหน้าขนมปัง!$C:$C,'รับ-จ่าย ประจำวัน'!$B455,เส้นแต่งหน้าขนมปัง!Q:Q)+SUMIF('วางแผนBC,CJ'!$C:$C,'รับ-จ่าย ประจำวัน'!$B455,'วางแผนBC,CJ'!Q:Q)+SUMIF(RD!$C:$C,'รับ-จ่าย ประจำวัน'!$B455,RD!Q:Q)+SUMIF('FG,ออนไล,คัดแยก'!$C:$C,'รับ-จ่าย ประจำวัน'!$B455,'FG,ออนไล,คัดแยก'!Q:Q)</f>
        <v>0</v>
      </c>
      <c r="AY455" s="16">
        <f>SUMIF(เตรียมส่วนผสม!$C:$C,'รับ-จ่าย ประจำวัน'!$B455,เตรียมส่วนผสม!R:R)+SUMIF(กวนไส้!$C:$C,'รับ-จ่าย ประจำวัน'!$B455,กวนไส้!R:R)+SUMIF(ผลิต1!$C:$C,'รับ-จ่าย ประจำวัน'!$B455,ผลิต1!R:R)+SUMIF(ผลิต2!$C:$C,'รับ-จ่าย ประจำวัน'!$B455,ผลิต2!R:R)+SUMIF(เส้นแต่งหน้าขนมเค้ก!$C:$C,'รับ-จ่าย ประจำวัน'!$B455,เส้นแต่งหน้าขนมเค้ก!R:R)+SUMIF(แพ็ค!$C:$C,'รับ-จ่าย ประจำวัน'!$B455,แพ็ค!R:R)+SUMIF(ธุรการ!$C:$C,'รับ-จ่าย ประจำวัน'!$B455,ธุรการ!R:R)+SUMIF(เส้นแต่งหน้าขนมปัง!$C:$C,'รับ-จ่าย ประจำวัน'!$B455,เส้นแต่งหน้าขนมปัง!R:R)+SUMIF('วางแผนBC,CJ'!$C:$C,'รับ-จ่าย ประจำวัน'!$B455,'วางแผนBC,CJ'!R:R)+SUMIF(RD!$C:$C,'รับ-จ่าย ประจำวัน'!$B455,RD!R:R)+SUMIF('FG,ออนไล,คัดแยก'!$C:$C,'รับ-จ่าย ประจำวัน'!$B455,'FG,ออนไล,คัดแยก'!R:R)</f>
        <v>0</v>
      </c>
      <c r="AZ455" s="16">
        <f>SUMIF(เตรียมส่วนผสม!$C:$C,'รับ-จ่าย ประจำวัน'!$B455,เตรียมส่วนผสม!S:S)+SUMIF(กวนไส้!$C:$C,'รับ-จ่าย ประจำวัน'!$B455,กวนไส้!S:S)+SUMIF(ผลิต1!$C:$C,'รับ-จ่าย ประจำวัน'!$B455,ผลิต1!S:S)+SUMIF(ผลิต2!$C:$C,'รับ-จ่าย ประจำวัน'!$B455,ผลิต2!S:S)+SUMIF(เส้นแต่งหน้าขนมเค้ก!$C:$C,'รับ-จ่าย ประจำวัน'!$B455,เส้นแต่งหน้าขนมเค้ก!S:S)+SUMIF(แพ็ค!$C:$C,'รับ-จ่าย ประจำวัน'!$B455,แพ็ค!S:S)+SUMIF(ธุรการ!$C:$C,'รับ-จ่าย ประจำวัน'!$B455,ธุรการ!S:S)+SUMIF(เส้นแต่งหน้าขนมปัง!$C:$C,'รับ-จ่าย ประจำวัน'!$B455,เส้นแต่งหน้าขนมปัง!S:S)+SUMIF('วางแผนBC,CJ'!$C:$C,'รับ-จ่าย ประจำวัน'!$B455,'วางแผนBC,CJ'!S:S)+SUMIF(RD!$C:$C,'รับ-จ่าย ประจำวัน'!$B455,RD!S:S)+SUMIF('FG,ออนไล,คัดแยก'!$C:$C,'รับ-จ่าย ประจำวัน'!$B455,'FG,ออนไล,คัดแยก'!S:S)</f>
        <v>0</v>
      </c>
      <c r="BA455" s="16">
        <f>SUMIF(เตรียมส่วนผสม!$C:$C,'รับ-จ่าย ประจำวัน'!$B455,เตรียมส่วนผสม!T:T)+SUMIF(กวนไส้!$C:$C,'รับ-จ่าย ประจำวัน'!$B455,กวนไส้!T:T)+SUMIF(ผลิต1!$C:$C,'รับ-จ่าย ประจำวัน'!$B455,ผลิต1!T:T)+SUMIF(ผลิต2!$C:$C,'รับ-จ่าย ประจำวัน'!$B455,ผลิต2!T:T)+SUMIF(เส้นแต่งหน้าขนมเค้ก!$C:$C,'รับ-จ่าย ประจำวัน'!$B455,เส้นแต่งหน้าขนมเค้ก!T:T)+SUMIF(แพ็ค!$C:$C,'รับ-จ่าย ประจำวัน'!$B455,แพ็ค!T:T)+SUMIF(ธุรการ!$C:$C,'รับ-จ่าย ประจำวัน'!$B455,ธุรการ!T:T)+SUMIF(เส้นแต่งหน้าขนมปัง!$C:$C,'รับ-จ่าย ประจำวัน'!$B455,เส้นแต่งหน้าขนมปัง!T:T)+SUMIF('วางแผนBC,CJ'!$C:$C,'รับ-จ่าย ประจำวัน'!$B455,'วางแผนBC,CJ'!T:T)+SUMIF(RD!$C:$C,'รับ-จ่าย ประจำวัน'!$B455,RD!T:T)+SUMIF('FG,ออนไล,คัดแยก'!$C:$C,'รับ-จ่าย ประจำวัน'!$B455,'FG,ออนไล,คัดแยก'!T:T)</f>
        <v>0</v>
      </c>
      <c r="BB455" s="16">
        <f>SUMIF(เตรียมส่วนผสม!$C:$C,'รับ-จ่าย ประจำวัน'!$B455,เตรียมส่วนผสม!U:U)+SUMIF(กวนไส้!$C:$C,'รับ-จ่าย ประจำวัน'!$B455,กวนไส้!U:U)+SUMIF(ผลิต1!$C:$C,'รับ-จ่าย ประจำวัน'!$B455,ผลิต1!U:U)+SUMIF(ผลิต2!$C:$C,'รับ-จ่าย ประจำวัน'!$B455,ผลิต2!U:U)+SUMIF(เส้นแต่งหน้าขนมเค้ก!$C:$C,'รับ-จ่าย ประจำวัน'!$B455,เส้นแต่งหน้าขนมเค้ก!U:U)+SUMIF(แพ็ค!$C:$C,'รับ-จ่าย ประจำวัน'!$B455,แพ็ค!U:U)+SUMIF(ธุรการ!$C:$C,'รับ-จ่าย ประจำวัน'!$B455,ธุรการ!U:U)+SUMIF(เส้นแต่งหน้าขนมปัง!$C:$C,'รับ-จ่าย ประจำวัน'!$B455,เส้นแต่งหน้าขนมปัง!U:U)+SUMIF('วางแผนBC,CJ'!$C:$C,'รับ-จ่าย ประจำวัน'!$B455,'วางแผนBC,CJ'!U:U)+SUMIF(RD!$C:$C,'รับ-จ่าย ประจำวัน'!$B455,RD!U:U)+SUMIF('FG,ออนไล,คัดแยก'!$C:$C,'รับ-จ่าย ประจำวัน'!$B455,'FG,ออนไล,คัดแยก'!U:U)</f>
        <v>0</v>
      </c>
      <c r="BC455" s="16">
        <f>SUMIF(เตรียมส่วนผสม!$C:$C,'รับ-จ่าย ประจำวัน'!$B455,เตรียมส่วนผสม!V:V)+SUMIF(กวนไส้!$C:$C,'รับ-จ่าย ประจำวัน'!$B455,กวนไส้!V:V)+SUMIF(ผลิต1!$C:$C,'รับ-จ่าย ประจำวัน'!$B455,ผลิต1!V:V)+SUMIF(ผลิต2!$C:$C,'รับ-จ่าย ประจำวัน'!$B455,ผลิต2!V:V)+SUMIF(เส้นแต่งหน้าขนมเค้ก!$C:$C,'รับ-จ่าย ประจำวัน'!$B455,เส้นแต่งหน้าขนมเค้ก!V:V)+SUMIF(แพ็ค!$C:$C,'รับ-จ่าย ประจำวัน'!$B455,แพ็ค!V:V)+SUMIF(ธุรการ!$C:$C,'รับ-จ่าย ประจำวัน'!$B455,ธุรการ!V:V)+SUMIF(เส้นแต่งหน้าขนมปัง!$C:$C,'รับ-จ่าย ประจำวัน'!$B455,เส้นแต่งหน้าขนมปัง!V:V)+SUMIF('วางแผนBC,CJ'!$C:$C,'รับ-จ่าย ประจำวัน'!$B455,'วางแผนBC,CJ'!V:V)+SUMIF(RD!$C:$C,'รับ-จ่าย ประจำวัน'!$B455,RD!V:V)+SUMIF('FG,ออนไล,คัดแยก'!$C:$C,'รับ-จ่าย ประจำวัน'!$B455,'FG,ออนไล,คัดแยก'!V:V)</f>
        <v>0</v>
      </c>
      <c r="BD455" s="16">
        <f>SUMIF(เตรียมส่วนผสม!$C:$C,'รับ-จ่าย ประจำวัน'!$B455,เตรียมส่วนผสม!W:W)+SUMIF(กวนไส้!$C:$C,'รับ-จ่าย ประจำวัน'!$B455,กวนไส้!W:W)+SUMIF(ผลิต1!$C:$C,'รับ-จ่าย ประจำวัน'!$B455,ผลิต1!W:W)+SUMIF(ผลิต2!$C:$C,'รับ-จ่าย ประจำวัน'!$B455,ผลิต2!W:W)+SUMIF(เส้นแต่งหน้าขนมเค้ก!$C:$C,'รับ-จ่าย ประจำวัน'!$B455,เส้นแต่งหน้าขนมเค้ก!W:W)+SUMIF(แพ็ค!$C:$C,'รับ-จ่าย ประจำวัน'!$B455,แพ็ค!W:W)+SUMIF(ธุรการ!$C:$C,'รับ-จ่าย ประจำวัน'!$B455,ธุรการ!W:W)+SUMIF(เส้นแต่งหน้าขนมปัง!$C:$C,'รับ-จ่าย ประจำวัน'!$B455,เส้นแต่งหน้าขนมปัง!W:W)+SUMIF('วางแผนBC,CJ'!$C:$C,'รับ-จ่าย ประจำวัน'!$B455,'วางแผนBC,CJ'!W:W)+SUMIF(RD!$C:$C,'รับ-จ่าย ประจำวัน'!$B455,RD!W:W)+SUMIF('FG,ออนไล,คัดแยก'!$C:$C,'รับ-จ่าย ประจำวัน'!$B455,'FG,ออนไล,คัดแยก'!W:W)</f>
        <v>0</v>
      </c>
      <c r="BE455" s="16">
        <f>SUMIF(เตรียมส่วนผสม!$C:$C,'รับ-จ่าย ประจำวัน'!$B455,เตรียมส่วนผสม!X:X)+SUMIF(กวนไส้!$C:$C,'รับ-จ่าย ประจำวัน'!$B455,กวนไส้!X:X)+SUMIF(ผลิต1!$C:$C,'รับ-จ่าย ประจำวัน'!$B455,ผลิต1!X:X)+SUMIF(ผลิต2!$C:$C,'รับ-จ่าย ประจำวัน'!$B455,ผลิต2!X:X)+SUMIF(เส้นแต่งหน้าขนมเค้ก!$C:$C,'รับ-จ่าย ประจำวัน'!$B455,เส้นแต่งหน้าขนมเค้ก!X:X)+SUMIF(แพ็ค!$C:$C,'รับ-จ่าย ประจำวัน'!$B455,แพ็ค!X:X)+SUMIF(ธุรการ!$C:$C,'รับ-จ่าย ประจำวัน'!$B455,ธุรการ!X:X)+SUMIF(เส้นแต่งหน้าขนมปัง!$C:$C,'รับ-จ่าย ประจำวัน'!$B455,เส้นแต่งหน้าขนมปัง!X:X)+SUMIF('วางแผนBC,CJ'!$C:$C,'รับ-จ่าย ประจำวัน'!$B455,'วางแผนBC,CJ'!X:X)+SUMIF(RD!$C:$C,'รับ-จ่าย ประจำวัน'!$B455,RD!X:X)+SUMIF('FG,ออนไล,คัดแยก'!$C:$C,'รับ-จ่าย ประจำวัน'!$B455,'FG,ออนไล,คัดแยก'!X:X)</f>
        <v>0</v>
      </c>
      <c r="BF455" s="16">
        <f>SUMIF(เตรียมส่วนผสม!$C:$C,'รับ-จ่าย ประจำวัน'!$B455,เตรียมส่วนผสม!Y:Y)+SUMIF(กวนไส้!$C:$C,'รับ-จ่าย ประจำวัน'!$B455,กวนไส้!Y:Y)+SUMIF(ผลิต1!$C:$C,'รับ-จ่าย ประจำวัน'!$B455,ผลิต1!Y:Y)+SUMIF(ผลิต2!$C:$C,'รับ-จ่าย ประจำวัน'!$B455,ผลิต2!Y:Y)+SUMIF(เส้นแต่งหน้าขนมเค้ก!$C:$C,'รับ-จ่าย ประจำวัน'!$B455,เส้นแต่งหน้าขนมเค้ก!Y:Y)+SUMIF(แพ็ค!$C:$C,'รับ-จ่าย ประจำวัน'!$B455,แพ็ค!Y:Y)+SUMIF(ธุรการ!$C:$C,'รับ-จ่าย ประจำวัน'!$B455,ธุรการ!Y:Y)+SUMIF(เส้นแต่งหน้าขนมปัง!$C:$C,'รับ-จ่าย ประจำวัน'!$B455,เส้นแต่งหน้าขนมปัง!Y:Y)+SUMIF('วางแผนBC,CJ'!$C:$C,'รับ-จ่าย ประจำวัน'!$B455,'วางแผนBC,CJ'!Y:Y)+SUMIF(RD!$C:$C,'รับ-จ่าย ประจำวัน'!$B455,RD!Y:Y)+SUMIF('FG,ออนไล,คัดแยก'!$C:$C,'รับ-จ่าย ประจำวัน'!$B455,'FG,ออนไล,คัดแยก'!Y:Y)</f>
        <v>0</v>
      </c>
      <c r="BG455" s="16">
        <f>SUMIF(เตรียมส่วนผสม!$C:$C,'รับ-จ่าย ประจำวัน'!$B455,เตรียมส่วนผสม!Z:Z)+SUMIF(กวนไส้!$C:$C,'รับ-จ่าย ประจำวัน'!$B455,กวนไส้!Z:Z)+SUMIF(ผลิต1!$C:$C,'รับ-จ่าย ประจำวัน'!$B455,ผลิต1!Z:Z)+SUMIF(ผลิต2!$C:$C,'รับ-จ่าย ประจำวัน'!$B455,ผลิต2!Z:Z)+SUMIF(เส้นแต่งหน้าขนมเค้ก!$C:$C,'รับ-จ่าย ประจำวัน'!$B455,เส้นแต่งหน้าขนมเค้ก!Z:Z)+SUMIF(แพ็ค!$C:$C,'รับ-จ่าย ประจำวัน'!$B455,แพ็ค!Z:Z)+SUMIF(ธุรการ!$C:$C,'รับ-จ่าย ประจำวัน'!$B455,ธุรการ!Z:Z)+SUMIF(เส้นแต่งหน้าขนมปัง!$C:$C,'รับ-จ่าย ประจำวัน'!$B455,เส้นแต่งหน้าขนมปัง!Z:Z)+SUMIF('วางแผนBC,CJ'!$C:$C,'รับ-จ่าย ประจำวัน'!$B455,'วางแผนBC,CJ'!Z:Z)+SUMIF(RD!$C:$C,'รับ-จ่าย ประจำวัน'!$B455,RD!Z:Z)+SUMIF('FG,ออนไล,คัดแยก'!$C:$C,'รับ-จ่าย ประจำวัน'!$B455,'FG,ออนไล,คัดแยก'!Z:Z)</f>
        <v>0</v>
      </c>
      <c r="BH455" s="16">
        <f>SUMIF(เตรียมส่วนผสม!$C:$C,'รับ-จ่าย ประจำวัน'!$B455,เตรียมส่วนผสม!AA:AA)+SUMIF(กวนไส้!$C:$C,'รับ-จ่าย ประจำวัน'!$B455,กวนไส้!AA:AA)+SUMIF(ผลิต1!$C:$C,'รับ-จ่าย ประจำวัน'!$B455,ผลิต1!AA:AA)+SUMIF(ผลิต2!$C:$C,'รับ-จ่าย ประจำวัน'!$B455,ผลิต2!AA:AA)+SUMIF(เส้นแต่งหน้าขนมเค้ก!$C:$C,'รับ-จ่าย ประจำวัน'!$B455,เส้นแต่งหน้าขนมเค้ก!AA:AA)+SUMIF(แพ็ค!$C:$C,'รับ-จ่าย ประจำวัน'!$B455,แพ็ค!AA:AA)+SUMIF(ธุรการ!$C:$C,'รับ-จ่าย ประจำวัน'!$B455,ธุรการ!AA:AA)+SUMIF(เส้นแต่งหน้าขนมปัง!$C:$C,'รับ-จ่าย ประจำวัน'!$B455,เส้นแต่งหน้าขนมปัง!AA:AA)+SUMIF('วางแผนBC,CJ'!$C:$C,'รับ-จ่าย ประจำวัน'!$B455,'วางแผนBC,CJ'!AA:AA)+SUMIF(RD!$C:$C,'รับ-จ่าย ประจำวัน'!$B455,RD!AA:AA)+SUMIF('FG,ออนไล,คัดแยก'!$C:$C,'รับ-จ่าย ประจำวัน'!$B455,'FG,ออนไล,คัดแยก'!AA:AA)</f>
        <v>0</v>
      </c>
      <c r="BI455" s="16">
        <f>SUMIF(เตรียมส่วนผสม!$C:$C,'รับ-จ่าย ประจำวัน'!$B455,เตรียมส่วนผสม!AB:AB)+SUMIF(กวนไส้!$C:$C,'รับ-จ่าย ประจำวัน'!$B455,กวนไส้!AB:AB)+SUMIF(ผลิต1!$C:$C,'รับ-จ่าย ประจำวัน'!$B455,ผลิต1!AB:AB)+SUMIF(ผลิต2!$C:$C,'รับ-จ่าย ประจำวัน'!$B455,ผลิต2!AB:AB)+SUMIF(เส้นแต่งหน้าขนมเค้ก!$C:$C,'รับ-จ่าย ประจำวัน'!$B455,เส้นแต่งหน้าขนมเค้ก!AB:AB)+SUMIF(แพ็ค!$C:$C,'รับ-จ่าย ประจำวัน'!$B455,แพ็ค!AB:AB)+SUMIF(ธุรการ!$C:$C,'รับ-จ่าย ประจำวัน'!$B455,ธุรการ!AB:AB)+SUMIF(เส้นแต่งหน้าขนมปัง!$C:$C,'รับ-จ่าย ประจำวัน'!$B455,เส้นแต่งหน้าขนมปัง!AB:AB)+SUMIF('วางแผนBC,CJ'!$C:$C,'รับ-จ่าย ประจำวัน'!$B455,'วางแผนBC,CJ'!AB:AB)+SUMIF(RD!$C:$C,'รับ-จ่าย ประจำวัน'!$B455,RD!AB:AB)+SUMIF('FG,ออนไล,คัดแยก'!$C:$C,'รับ-จ่าย ประจำวัน'!$B455,'FG,ออนไล,คัดแยก'!AB:AB)</f>
        <v>0</v>
      </c>
      <c r="BJ455" s="16">
        <f>SUMIF(เตรียมส่วนผสม!$C:$C,'รับ-จ่าย ประจำวัน'!$B455,เตรียมส่วนผสม!AC:AC)+SUMIF(กวนไส้!$C:$C,'รับ-จ่าย ประจำวัน'!$B455,กวนไส้!AC:AC)+SUMIF(ผลิต1!$C:$C,'รับ-จ่าย ประจำวัน'!$B455,ผลิต1!AC:AC)+SUMIF(ผลิต2!$C:$C,'รับ-จ่าย ประจำวัน'!$B455,ผลิต2!AC:AC)+SUMIF(เส้นแต่งหน้าขนมเค้ก!$C:$C,'รับ-จ่าย ประจำวัน'!$B455,เส้นแต่งหน้าขนมเค้ก!AC:AC)+SUMIF(แพ็ค!$C:$C,'รับ-จ่าย ประจำวัน'!$B455,แพ็ค!AC:AC)+SUMIF(ธุรการ!$C:$C,'รับ-จ่าย ประจำวัน'!$B455,ธุรการ!AC:AC)+SUMIF(เส้นแต่งหน้าขนมปัง!$C:$C,'รับ-จ่าย ประจำวัน'!$B455,เส้นแต่งหน้าขนมปัง!AC:AC)+SUMIF('วางแผนBC,CJ'!$C:$C,'รับ-จ่าย ประจำวัน'!$B455,'วางแผนBC,CJ'!AC:AC)+SUMIF(RD!$C:$C,'รับ-จ่าย ประจำวัน'!$B455,RD!AC:AC)+SUMIF('FG,ออนไล,คัดแยก'!$C:$C,'รับ-จ่าย ประจำวัน'!$B455,'FG,ออนไล,คัดแยก'!AC:AC)</f>
        <v>0</v>
      </c>
      <c r="BK455" s="16">
        <f>SUMIF(เตรียมส่วนผสม!$C:$C,'รับ-จ่าย ประจำวัน'!$B455,เตรียมส่วนผสม!AD:AD)+SUMIF(กวนไส้!$C:$C,'รับ-จ่าย ประจำวัน'!$B455,กวนไส้!AD:AD)+SUMIF(ผลิต1!$C:$C,'รับ-จ่าย ประจำวัน'!$B455,ผลิต1!AD:AD)+SUMIF(ผลิต2!$C:$C,'รับ-จ่าย ประจำวัน'!$B455,ผลิต2!AD:AD)+SUMIF(เส้นแต่งหน้าขนมเค้ก!$C:$C,'รับ-จ่าย ประจำวัน'!$B455,เส้นแต่งหน้าขนมเค้ก!AD:AD)+SUMIF(แพ็ค!$C:$C,'รับ-จ่าย ประจำวัน'!$B455,แพ็ค!AD:AD)+SUMIF(ธุรการ!$C:$C,'รับ-จ่าย ประจำวัน'!$B455,ธุรการ!AD:AD)+SUMIF(เส้นแต่งหน้าขนมปัง!$C:$C,'รับ-จ่าย ประจำวัน'!$B455,เส้นแต่งหน้าขนมปัง!AD:AD)+SUMIF('วางแผนBC,CJ'!$C:$C,'รับ-จ่าย ประจำวัน'!$B455,'วางแผนBC,CJ'!AD:AD)+SUMIF(RD!$C:$C,'รับ-จ่าย ประจำวัน'!$B455,RD!AD:AD)+SUMIF('FG,ออนไล,คัดแยก'!$C:$C,'รับ-จ่าย ประจำวัน'!$B455,'FG,ออนไล,คัดแยก'!AD:AD)</f>
        <v>0</v>
      </c>
      <c r="BL455" s="16">
        <f>SUMIF(เตรียมส่วนผสม!$C:$C,'รับ-จ่าย ประจำวัน'!$B455,เตรียมส่วนผสม!AE:AE)+SUMIF(กวนไส้!$C:$C,'รับ-จ่าย ประจำวัน'!$B455,กวนไส้!AE:AE)+SUMIF(ผลิต1!$C:$C,'รับ-จ่าย ประจำวัน'!$B455,ผลิต1!AE:AE)+SUMIF(ผลิต2!$C:$C,'รับ-จ่าย ประจำวัน'!$B455,ผลิต2!AE:AE)+SUMIF(เส้นแต่งหน้าขนมเค้ก!$C:$C,'รับ-จ่าย ประจำวัน'!$B455,เส้นแต่งหน้าขนมเค้ก!AE:AE)+SUMIF(แพ็ค!$C:$C,'รับ-จ่าย ประจำวัน'!$B455,แพ็ค!AE:AE)+SUMIF(ธุรการ!$C:$C,'รับ-จ่าย ประจำวัน'!$B455,ธุรการ!AE:AE)+SUMIF(เส้นแต่งหน้าขนมปัง!$C:$C,'รับ-จ่าย ประจำวัน'!$B455,เส้นแต่งหน้าขนมปัง!AE:AE)+SUMIF('วางแผนBC,CJ'!$C:$C,'รับ-จ่าย ประจำวัน'!$B455,'วางแผนBC,CJ'!AE:AE)+SUMIF(RD!$C:$C,'รับ-จ่าย ประจำวัน'!$B455,RD!AE:AE)+SUMIF('FG,ออนไล,คัดแยก'!$C:$C,'รับ-จ่าย ประจำวัน'!$B455,'FG,ออนไล,คัดแยก'!AE:AE)</f>
        <v>0</v>
      </c>
      <c r="BM455" s="16">
        <f>SUMIF(เตรียมส่วนผสม!$C:$C,'รับ-จ่าย ประจำวัน'!$B455,เตรียมส่วนผสม!AF:AF)+SUMIF(กวนไส้!$C:$C,'รับ-จ่าย ประจำวัน'!$B455,กวนไส้!AF:AF)+SUMIF(ผลิต1!$C:$C,'รับ-จ่าย ประจำวัน'!$B455,ผลิต1!AF:AF)+SUMIF(ผลิต2!$C:$C,'รับ-จ่าย ประจำวัน'!$B455,ผลิต2!AF:AF)+SUMIF(เส้นแต่งหน้าขนมเค้ก!$C:$C,'รับ-จ่าย ประจำวัน'!$B455,เส้นแต่งหน้าขนมเค้ก!AF:AF)+SUMIF(แพ็ค!$C:$C,'รับ-จ่าย ประจำวัน'!$B455,แพ็ค!AF:AF)+SUMIF(ธุรการ!$C:$C,'รับ-จ่าย ประจำวัน'!$B455,ธุรการ!AF:AF)+SUMIF(เส้นแต่งหน้าขนมปัง!$C:$C,'รับ-จ่าย ประจำวัน'!$B455,เส้นแต่งหน้าขนมปัง!AF:AF)+SUMIF('วางแผนBC,CJ'!$C:$C,'รับ-จ่าย ประจำวัน'!$B455,'วางแผนBC,CJ'!AF:AF)+SUMIF(RD!$C:$C,'รับ-จ่าย ประจำวัน'!$B455,RD!AF:AF)+SUMIF('FG,ออนไล,คัดแยก'!$C:$C,'รับ-จ่าย ประจำวัน'!$B455,'FG,ออนไล,คัดแยก'!AF:AF)</f>
        <v>0</v>
      </c>
      <c r="BN455" s="16">
        <f>SUMIF(เตรียมส่วนผสม!$C:$C,'รับ-จ่าย ประจำวัน'!$B455,เตรียมส่วนผสม!AG:AG)+SUMIF(กวนไส้!$C:$C,'รับ-จ่าย ประจำวัน'!$B455,กวนไส้!AG:AG)+SUMIF(ผลิต1!$C:$C,'รับ-จ่าย ประจำวัน'!$B455,ผลิต1!AG:AG)+SUMIF(ผลิต2!$C:$C,'รับ-จ่าย ประจำวัน'!$B455,ผลิต2!AG:AG)+SUMIF(เส้นแต่งหน้าขนมเค้ก!$C:$C,'รับ-จ่าย ประจำวัน'!$B455,เส้นแต่งหน้าขนมเค้ก!AG:AG)+SUMIF(แพ็ค!$C:$C,'รับ-จ่าย ประจำวัน'!$B455,แพ็ค!AG:AG)+SUMIF(ธุรการ!$C:$C,'รับ-จ่าย ประจำวัน'!$B455,ธุรการ!AG:AG)+SUMIF(เส้นแต่งหน้าขนมปัง!$C:$C,'รับ-จ่าย ประจำวัน'!$B455,เส้นแต่งหน้าขนมปัง!AG:AG)+SUMIF('วางแผนBC,CJ'!$C:$C,'รับ-จ่าย ประจำวัน'!$B455,'วางแผนBC,CJ'!AG:AG)+SUMIF(RD!$C:$C,'รับ-จ่าย ประจำวัน'!$B455,RD!AG:AG)+SUMIF('FG,ออนไล,คัดแยก'!$C:$C,'รับ-จ่าย ประจำวัน'!$B455,'FG,ออนไล,คัดแยก'!AG:AG)</f>
        <v>0</v>
      </c>
      <c r="BO455" s="16">
        <f>SUMIF(เตรียมส่วนผสม!$C:$C,'รับ-จ่าย ประจำวัน'!$B455,เตรียมส่วนผสม!AH:AH)+SUMIF(กวนไส้!$C:$C,'รับ-จ่าย ประจำวัน'!$B455,กวนไส้!AH:AH)+SUMIF(ผลิต1!$C:$C,'รับ-จ่าย ประจำวัน'!$B455,ผลิต1!AH:AH)+SUMIF(ผลิต2!$C:$C,'รับ-จ่าย ประจำวัน'!$B455,ผลิต2!AH:AH)+SUMIF(เส้นแต่งหน้าขนมเค้ก!$C:$C,'รับ-จ่าย ประจำวัน'!$B455,เส้นแต่งหน้าขนมเค้ก!AH:AH)+SUMIF(แพ็ค!$C:$C,'รับ-จ่าย ประจำวัน'!$B455,แพ็ค!AH:AH)+SUMIF(ธุรการ!$C:$C,'รับ-จ่าย ประจำวัน'!$B455,ธุรการ!AH:AH)+SUMIF(เส้นแต่งหน้าขนมปัง!$C:$C,'รับ-จ่าย ประจำวัน'!$B455,เส้นแต่งหน้าขนมปัง!AH:AH)+SUMIF('วางแผนBC,CJ'!$C:$C,'รับ-จ่าย ประจำวัน'!$B455,'วางแผนBC,CJ'!AH:AH)+SUMIF(RD!$C:$C,'รับ-จ่าย ประจำวัน'!$B455,RD!AH:AH)+SUMIF('FG,ออนไล,คัดแยก'!$C:$C,'รับ-จ่าย ประจำวัน'!$B455,'FG,ออนไล,คัดแยก'!AH:AH)</f>
        <v>0</v>
      </c>
      <c r="BP455" s="16">
        <f>SUMIF(เตรียมส่วนผสม!$C:$C,'รับ-จ่าย ประจำวัน'!$B455,เตรียมส่วนผสม!AI:AI)+SUMIF(กวนไส้!$C:$C,'รับ-จ่าย ประจำวัน'!$B455,กวนไส้!AI:AI)+SUMIF(ผลิต1!$C:$C,'รับ-จ่าย ประจำวัน'!$B455,ผลิต1!AI:AI)+SUMIF(ผลิต2!$C:$C,'รับ-จ่าย ประจำวัน'!$B455,ผลิต2!AI:AI)+SUMIF(เส้นแต่งหน้าขนมเค้ก!$C:$C,'รับ-จ่าย ประจำวัน'!$B455,เส้นแต่งหน้าขนมเค้ก!AI:AI)+SUMIF(แพ็ค!$C:$C,'รับ-จ่าย ประจำวัน'!$B455,แพ็ค!AI:AI)+SUMIF(ธุรการ!$C:$C,'รับ-จ่าย ประจำวัน'!$B455,ธุรการ!AI:AI)+SUMIF(เส้นแต่งหน้าขนมปัง!$C:$C,'รับ-จ่าย ประจำวัน'!$B455,เส้นแต่งหน้าขนมปัง!AI:AI)+SUMIF('วางแผนBC,CJ'!$C:$C,'รับ-จ่าย ประจำวัน'!$B455,'วางแผนBC,CJ'!AI:AI)+SUMIF(RD!$C:$C,'รับ-จ่าย ประจำวัน'!$B455,RD!AI:AI)+SUMIF('FG,ออนไล,คัดแยก'!$C:$C,'รับ-จ่าย ประจำวัน'!$B455,'FG,ออนไล,คัดแยก'!AI:AI)</f>
        <v>0</v>
      </c>
      <c r="BQ455" s="16">
        <f>SUMIF(เตรียมส่วนผสม!$C:$C,'รับ-จ่าย ประจำวัน'!$B455,เตรียมส่วนผสม!AJ:AJ)+SUMIF(กวนไส้!$C:$C,'รับ-จ่าย ประจำวัน'!$B455,กวนไส้!AJ:AJ)+SUMIF(ผลิต1!$C:$C,'รับ-จ่าย ประจำวัน'!$B455,ผลิต1!AJ:AJ)+SUMIF(ผลิต2!$C:$C,'รับ-จ่าย ประจำวัน'!$B455,ผลิต2!AJ:AJ)+SUMIF(เส้นแต่งหน้าขนมเค้ก!$C:$C,'รับ-จ่าย ประจำวัน'!$B455,เส้นแต่งหน้าขนมเค้ก!AJ:AJ)+SUMIF(แพ็ค!$C:$C,'รับ-จ่าย ประจำวัน'!$B455,แพ็ค!AJ:AJ)+SUMIF(ธุรการ!$C:$C,'รับ-จ่าย ประจำวัน'!$B455,ธุรการ!AJ:AJ)+SUMIF(เส้นแต่งหน้าขนมปัง!$C:$C,'รับ-จ่าย ประจำวัน'!$B455,เส้นแต่งหน้าขนมปัง!AJ:AJ)+SUMIF('วางแผนBC,CJ'!$C:$C,'รับ-จ่าย ประจำวัน'!$B455,'วางแผนBC,CJ'!AJ:AJ)+SUMIF(RD!$C:$C,'รับ-จ่าย ประจำวัน'!$B455,RD!AJ:AJ)+SUMIF('FG,ออนไล,คัดแยก'!$C:$C,'รับ-จ่าย ประจำวัน'!$B455,'FG,ออนไล,คัดแยก'!AJ:AJ)</f>
        <v>0</v>
      </c>
      <c r="BR455" s="16">
        <f>SUMIF(เตรียมส่วนผสม!$C:$C,'รับ-จ่าย ประจำวัน'!$B455,เตรียมส่วนผสม!AK:AK)+SUMIF(กวนไส้!$C:$C,'รับ-จ่าย ประจำวัน'!$B455,กวนไส้!AK:AK)+SUMIF(ผลิต1!$C:$C,'รับ-จ่าย ประจำวัน'!$B455,ผลิต1!AK:AK)+SUMIF(ผลิต2!$C:$C,'รับ-จ่าย ประจำวัน'!$B455,ผลิต2!AK:AK)+SUMIF(เส้นแต่งหน้าขนมเค้ก!$C:$C,'รับ-จ่าย ประจำวัน'!$B455,เส้นแต่งหน้าขนมเค้ก!AK:AK)+SUMIF(แพ็ค!$C:$C,'รับ-จ่าย ประจำวัน'!$B455,แพ็ค!AK:AK)+SUMIF(ธุรการ!$C:$C,'รับ-จ่าย ประจำวัน'!$B455,ธุรการ!AK:AK)+SUMIF(เส้นแต่งหน้าขนมปัง!$C:$C,'รับ-จ่าย ประจำวัน'!$B455,เส้นแต่งหน้าขนมปัง!AK:AK)+SUMIF('วางแผนBC,CJ'!$C:$C,'รับ-จ่าย ประจำวัน'!$B455,'วางแผนBC,CJ'!AK:AK)+SUMIF(RD!$C:$C,'รับ-จ่าย ประจำวัน'!$B455,RD!AK:AK)+SUMIF('FG,ออนไล,คัดแยก'!$C:$C,'รับ-จ่าย ประจำวัน'!$B455,'FG,ออนไล,คัดแยก'!AK:AK)</f>
        <v>0</v>
      </c>
      <c r="BS455" s="16">
        <f>SUMIF(เตรียมส่วนผสม!$C:$C,'รับ-จ่าย ประจำวัน'!$B455,เตรียมส่วนผสม!AL:AL)+SUMIF(กวนไส้!$C:$C,'รับ-จ่าย ประจำวัน'!$B455,กวนไส้!AL:AL)+SUMIF(ผลิต1!$C:$C,'รับ-จ่าย ประจำวัน'!$B455,ผลิต1!AL:AL)+SUMIF(ผลิต2!$C:$C,'รับ-จ่าย ประจำวัน'!$B455,ผลิต2!AL:AL)+SUMIF(เส้นแต่งหน้าขนมเค้ก!$C:$C,'รับ-จ่าย ประจำวัน'!$B455,เส้นแต่งหน้าขนมเค้ก!AL:AL)+SUMIF(แพ็ค!$C:$C,'รับ-จ่าย ประจำวัน'!$B455,แพ็ค!AL:AL)+SUMIF(ธุรการ!$C:$C,'รับ-จ่าย ประจำวัน'!$B455,ธุรการ!AL:AL)+SUMIF(เส้นแต่งหน้าขนมปัง!$C:$C,'รับ-จ่าย ประจำวัน'!$B455,เส้นแต่งหน้าขนมปัง!AL:AL)+SUMIF('วางแผนBC,CJ'!$C:$C,'รับ-จ่าย ประจำวัน'!$B455,'วางแผนBC,CJ'!AL:AL)+SUMIF(RD!$C:$C,'รับ-จ่าย ประจำวัน'!$B455,RD!AL:AL)+SUMIF('FG,ออนไล,คัดแยก'!$C:$C,'รับ-จ่าย ประจำวัน'!$B455,'FG,ออนไล,คัดแยก'!AL:AL)</f>
        <v>0</v>
      </c>
      <c r="BT455" s="18">
        <f t="shared" si="93"/>
        <v>0</v>
      </c>
      <c r="BU455" s="116"/>
      <c r="BV455" s="146">
        <f t="shared" si="94"/>
        <v>725</v>
      </c>
      <c r="BW455" s="183">
        <v>30</v>
      </c>
      <c r="BX455" s="172">
        <f t="shared" si="103"/>
        <v>0</v>
      </c>
      <c r="BY455" s="188" t="e">
        <f t="shared" si="104"/>
        <v>#DIV/0!</v>
      </c>
      <c r="BZ455" s="180" t="e">
        <f t="shared" ca="1" si="95"/>
        <v>#DIV/0!</v>
      </c>
      <c r="CA455" s="97"/>
      <c r="CB455" s="97"/>
      <c r="CC455" s="97"/>
      <c r="CD455" s="97"/>
      <c r="CE455" s="97"/>
      <c r="CF455" s="97"/>
      <c r="CG455" s="97"/>
      <c r="CH455" s="97"/>
      <c r="CI455" s="97"/>
      <c r="CJ455" s="94"/>
      <c r="CK455" s="9">
        <f t="shared" si="105"/>
        <v>725</v>
      </c>
    </row>
    <row r="456" spans="1:89" hidden="1" x14ac:dyDescent="0.5">
      <c r="A456" s="149"/>
      <c r="B456" s="34">
        <v>1020201019</v>
      </c>
      <c r="C456" s="10" t="s">
        <v>1461</v>
      </c>
      <c r="D456" s="177" t="s">
        <v>91</v>
      </c>
      <c r="E456" s="28">
        <v>0</v>
      </c>
      <c r="F456" s="162" t="s">
        <v>1605</v>
      </c>
      <c r="G456" s="25"/>
      <c r="H456" s="12">
        <v>720</v>
      </c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11"/>
      <c r="AF456" s="11"/>
      <c r="AG456" s="11"/>
      <c r="AH456" s="11"/>
      <c r="AI456" s="25"/>
      <c r="AJ456" s="25"/>
      <c r="AK456" s="25"/>
      <c r="AL456" s="25"/>
      <c r="AM456" s="25"/>
      <c r="AN456" s="15">
        <f t="shared" ref="AN456:AN457" si="106">I456+J456+K456+L456+M456+N456+O456+P456+Q456+R456+S456+T456+U456+V456+W456+X456+Y456+Z456+AA456+AB456+AC456+AD456+AE456+AF456+AG456+AH456+AI456+AJ456+AK456+AL456+AM456</f>
        <v>0</v>
      </c>
      <c r="AO456" s="16">
        <f>SUMIF(เตรียมส่วนผสม!$C:$C,'รับ-จ่าย ประจำวัน'!$B456,เตรียมส่วนผสม!H:H)+SUMIF(กวนไส้!$C:$C,'รับ-จ่าย ประจำวัน'!$B456,กวนไส้!H:H)+SUMIF(ผลิต1!$C:$C,'รับ-จ่าย ประจำวัน'!$B456,ผลิต1!H:H)+SUMIF(ผลิต2!$C:$C,'รับ-จ่าย ประจำวัน'!$B456,ผลิต2!H:H)+SUMIF(เส้นแต่งหน้าขนมเค้ก!$C:$C,'รับ-จ่าย ประจำวัน'!$B456,เส้นแต่งหน้าขนมเค้ก!H:H)+SUMIF(แพ็ค!$C:$C,'รับ-จ่าย ประจำวัน'!$B456,แพ็ค!H:H)+SUMIF(ธุรการ!$C:$C,'รับ-จ่าย ประจำวัน'!$B456,ธุรการ!H:H)+SUMIF(เส้นแต่งหน้าขนมปัง!$C:$C,'รับ-จ่าย ประจำวัน'!$B456,เส้นแต่งหน้าขนมปัง!H:H)+SUMIF('วางแผนBC,CJ'!$C:$C,'รับ-จ่าย ประจำวัน'!$B456,'วางแผนBC,CJ'!H:H)+SUMIF(RD!$C:$C,'รับ-จ่าย ประจำวัน'!$B456,RD!H:H)+SUMIF('FG,ออนไล,คัดแยก'!$C:$C,'รับ-จ่าย ประจำวัน'!$B456,'FG,ออนไล,คัดแยก'!H:H)</f>
        <v>0</v>
      </c>
      <c r="AP456" s="16">
        <f>SUMIF(เตรียมส่วนผสม!$C:$C,'รับ-จ่าย ประจำวัน'!$B456,เตรียมส่วนผสม!I:I)+SUMIF(กวนไส้!$C:$C,'รับ-จ่าย ประจำวัน'!$B456,กวนไส้!I:I)+SUMIF(ผลิต1!$C:$C,'รับ-จ่าย ประจำวัน'!$B456,ผลิต1!I:I)+SUMIF(ผลิต2!$C:$C,'รับ-จ่าย ประจำวัน'!$B456,ผลิต2!I:I)+SUMIF(เส้นแต่งหน้าขนมเค้ก!$C:$C,'รับ-จ่าย ประจำวัน'!$B456,เส้นแต่งหน้าขนมเค้ก!I:I)+SUMIF(แพ็ค!$C:$C,'รับ-จ่าย ประจำวัน'!$B456,แพ็ค!I:I)+SUMIF(ธุรการ!$C:$C,'รับ-จ่าย ประจำวัน'!$B456,ธุรการ!I:I)+SUMIF(เส้นแต่งหน้าขนมปัง!$C:$C,'รับ-จ่าย ประจำวัน'!$B456,เส้นแต่งหน้าขนมปัง!I:I)+SUMIF('วางแผนBC,CJ'!$C:$C,'รับ-จ่าย ประจำวัน'!$B456,'วางแผนBC,CJ'!I:I)+SUMIF(RD!$C:$C,'รับ-จ่าย ประจำวัน'!$B456,RD!I:I)+SUMIF('FG,ออนไล,คัดแยก'!$C:$C,'รับ-จ่าย ประจำวัน'!$B456,'FG,ออนไล,คัดแยก'!I:I)</f>
        <v>0</v>
      </c>
      <c r="AQ456" s="16">
        <f>SUMIF(เตรียมส่วนผสม!$C:$C,'รับ-จ่าย ประจำวัน'!$B456,เตรียมส่วนผสม!J:J)+SUMIF(กวนไส้!$C:$C,'รับ-จ่าย ประจำวัน'!$B456,กวนไส้!J:J)+SUMIF(ผลิต1!$C:$C,'รับ-จ่าย ประจำวัน'!$B456,ผลิต1!J:J)+SUMIF(ผลิต2!$C:$C,'รับ-จ่าย ประจำวัน'!$B456,ผลิต2!J:J)+SUMIF(เส้นแต่งหน้าขนมเค้ก!$C:$C,'รับ-จ่าย ประจำวัน'!$B456,เส้นแต่งหน้าขนมเค้ก!J:J)+SUMIF(แพ็ค!$C:$C,'รับ-จ่าย ประจำวัน'!$B456,แพ็ค!J:J)+SUMIF(ธุรการ!$C:$C,'รับ-จ่าย ประจำวัน'!$B456,ธุรการ!J:J)+SUMIF(เส้นแต่งหน้าขนมปัง!$C:$C,'รับ-จ่าย ประจำวัน'!$B456,เส้นแต่งหน้าขนมปัง!J:J)+SUMIF('วางแผนBC,CJ'!$C:$C,'รับ-จ่าย ประจำวัน'!$B456,'วางแผนBC,CJ'!J:J)+SUMIF(RD!$C:$C,'รับ-จ่าย ประจำวัน'!$B456,RD!J:J)+SUMIF('FG,ออนไล,คัดแยก'!$C:$C,'รับ-จ่าย ประจำวัน'!$B456,'FG,ออนไล,คัดแยก'!J:J)</f>
        <v>0</v>
      </c>
      <c r="AR456" s="16">
        <f>SUMIF(เตรียมส่วนผสม!$C:$C,'รับ-จ่าย ประจำวัน'!$B456,เตรียมส่วนผสม!K:K)+SUMIF(กวนไส้!$C:$C,'รับ-จ่าย ประจำวัน'!$B456,กวนไส้!K:K)+SUMIF(ผลิต1!$C:$C,'รับ-จ่าย ประจำวัน'!$B456,ผลิต1!K:K)+SUMIF(ผลิต2!$C:$C,'รับ-จ่าย ประจำวัน'!$B456,ผลิต2!K:K)+SUMIF(เส้นแต่งหน้าขนมเค้ก!$C:$C,'รับ-จ่าย ประจำวัน'!$B456,เส้นแต่งหน้าขนมเค้ก!K:K)+SUMIF(แพ็ค!$C:$C,'รับ-จ่าย ประจำวัน'!$B456,แพ็ค!K:K)+SUMIF(ธุรการ!$C:$C,'รับ-จ่าย ประจำวัน'!$B456,ธุรการ!K:K)+SUMIF(เส้นแต่งหน้าขนมปัง!$C:$C,'รับ-จ่าย ประจำวัน'!$B456,เส้นแต่งหน้าขนมปัง!K:K)+SUMIF('วางแผนBC,CJ'!$C:$C,'รับ-จ่าย ประจำวัน'!$B456,'วางแผนBC,CJ'!K:K)+SUMIF(RD!$C:$C,'รับ-จ่าย ประจำวัน'!$B456,RD!K:K)+SUMIF('FG,ออนไล,คัดแยก'!$C:$C,'รับ-จ่าย ประจำวัน'!$B456,'FG,ออนไล,คัดแยก'!K:K)</f>
        <v>0</v>
      </c>
      <c r="AS456" s="16">
        <f>SUMIF(เตรียมส่วนผสม!$C:$C,'รับ-จ่าย ประจำวัน'!$B456,เตรียมส่วนผสม!L:L)+SUMIF(กวนไส้!$C:$C,'รับ-จ่าย ประจำวัน'!$B456,กวนไส้!L:L)+SUMIF(ผลิต1!$C:$C,'รับ-จ่าย ประจำวัน'!$B456,ผลิต1!L:L)+SUMIF(ผลิต2!$C:$C,'รับ-จ่าย ประจำวัน'!$B456,ผลิต2!L:L)+SUMIF(เส้นแต่งหน้าขนมเค้ก!$C:$C,'รับ-จ่าย ประจำวัน'!$B456,เส้นแต่งหน้าขนมเค้ก!L:L)+SUMIF(แพ็ค!$C:$C,'รับ-จ่าย ประจำวัน'!$B456,แพ็ค!L:L)+SUMIF(ธุรการ!$C:$C,'รับ-จ่าย ประจำวัน'!$B456,ธุรการ!L:L)+SUMIF(เส้นแต่งหน้าขนมปัง!$C:$C,'รับ-จ่าย ประจำวัน'!$B456,เส้นแต่งหน้าขนมปัง!L:L)+SUMIF('วางแผนBC,CJ'!$C:$C,'รับ-จ่าย ประจำวัน'!$B456,'วางแผนBC,CJ'!L:L)+SUMIF(RD!$C:$C,'รับ-จ่าย ประจำวัน'!$B456,RD!L:L)+SUMIF('FG,ออนไล,คัดแยก'!$C:$C,'รับ-จ่าย ประจำวัน'!$B456,'FG,ออนไล,คัดแยก'!L:L)</f>
        <v>0</v>
      </c>
      <c r="AT456" s="16">
        <f>SUMIF(เตรียมส่วนผสม!$C:$C,'รับ-จ่าย ประจำวัน'!$B456,เตรียมส่วนผสม!M:M)+SUMIF(กวนไส้!$C:$C,'รับ-จ่าย ประจำวัน'!$B456,กวนไส้!M:M)+SUMIF(ผลิต1!$C:$C,'รับ-จ่าย ประจำวัน'!$B456,ผลิต1!M:M)+SUMIF(ผลิต2!$C:$C,'รับ-จ่าย ประจำวัน'!$B456,ผลิต2!M:M)+SUMIF(เส้นแต่งหน้าขนมเค้ก!$C:$C,'รับ-จ่าย ประจำวัน'!$B456,เส้นแต่งหน้าขนมเค้ก!M:M)+SUMIF(แพ็ค!$C:$C,'รับ-จ่าย ประจำวัน'!$B456,แพ็ค!M:M)+SUMIF(ธุรการ!$C:$C,'รับ-จ่าย ประจำวัน'!$B456,ธุรการ!M:M)+SUMIF(เส้นแต่งหน้าขนมปัง!$C:$C,'รับ-จ่าย ประจำวัน'!$B456,เส้นแต่งหน้าขนมปัง!M:M)+SUMIF('วางแผนBC,CJ'!$C:$C,'รับ-จ่าย ประจำวัน'!$B456,'วางแผนBC,CJ'!M:M)+SUMIF(RD!$C:$C,'รับ-จ่าย ประจำวัน'!$B456,RD!M:M)+SUMIF('FG,ออนไล,คัดแยก'!$C:$C,'รับ-จ่าย ประจำวัน'!$B456,'FG,ออนไล,คัดแยก'!M:M)</f>
        <v>0</v>
      </c>
      <c r="AU456" s="16">
        <f>SUMIF(เตรียมส่วนผสม!$C:$C,'รับ-จ่าย ประจำวัน'!$B456,เตรียมส่วนผสม!N:N)+SUMIF(กวนไส้!$C:$C,'รับ-จ่าย ประจำวัน'!$B456,กวนไส้!N:N)+SUMIF(ผลิต1!$C:$C,'รับ-จ่าย ประจำวัน'!$B456,ผลิต1!N:N)+SUMIF(ผลิต2!$C:$C,'รับ-จ่าย ประจำวัน'!$B456,ผลิต2!N:N)+SUMIF(เส้นแต่งหน้าขนมเค้ก!$C:$C,'รับ-จ่าย ประจำวัน'!$B456,เส้นแต่งหน้าขนมเค้ก!N:N)+SUMIF(แพ็ค!$C:$C,'รับ-จ่าย ประจำวัน'!$B456,แพ็ค!N:N)+SUMIF(ธุรการ!$C:$C,'รับ-จ่าย ประจำวัน'!$B456,ธุรการ!N:N)+SUMIF(เส้นแต่งหน้าขนมปัง!$C:$C,'รับ-จ่าย ประจำวัน'!$B456,เส้นแต่งหน้าขนมปัง!N:N)+SUMIF('วางแผนBC,CJ'!$C:$C,'รับ-จ่าย ประจำวัน'!$B456,'วางแผนBC,CJ'!N:N)+SUMIF(RD!$C:$C,'รับ-จ่าย ประจำวัน'!$B456,RD!N:N)+SUMIF('FG,ออนไล,คัดแยก'!$C:$C,'รับ-จ่าย ประจำวัน'!$B456,'FG,ออนไล,คัดแยก'!N:N)</f>
        <v>0</v>
      </c>
      <c r="AV456" s="16">
        <f>SUMIF(เตรียมส่วนผสม!$C:$C,'รับ-จ่าย ประจำวัน'!$B456,เตรียมส่วนผสม!O:O)+SUMIF(กวนไส้!$C:$C,'รับ-จ่าย ประจำวัน'!$B456,กวนไส้!O:O)+SUMIF(ผลิต1!$C:$C,'รับ-จ่าย ประจำวัน'!$B456,ผลิต1!O:O)+SUMIF(ผลิต2!$C:$C,'รับ-จ่าย ประจำวัน'!$B456,ผลิต2!O:O)+SUMIF(เส้นแต่งหน้าขนมเค้ก!$C:$C,'รับ-จ่าย ประจำวัน'!$B456,เส้นแต่งหน้าขนมเค้ก!O:O)+SUMIF(แพ็ค!$C:$C,'รับ-จ่าย ประจำวัน'!$B456,แพ็ค!O:O)+SUMIF(ธุรการ!$C:$C,'รับ-จ่าย ประจำวัน'!$B456,ธุรการ!O:O)+SUMIF(เส้นแต่งหน้าขนมปัง!$C:$C,'รับ-จ่าย ประจำวัน'!$B456,เส้นแต่งหน้าขนมปัง!O:O)+SUMIF('วางแผนBC,CJ'!$C:$C,'รับ-จ่าย ประจำวัน'!$B456,'วางแผนBC,CJ'!O:O)+SUMIF(RD!$C:$C,'รับ-จ่าย ประจำวัน'!$B456,RD!O:O)+SUMIF('FG,ออนไล,คัดแยก'!$C:$C,'รับ-จ่าย ประจำวัน'!$B456,'FG,ออนไล,คัดแยก'!O:O)</f>
        <v>0</v>
      </c>
      <c r="AW456" s="16">
        <f>SUMIF(เตรียมส่วนผสม!$C:$C,'รับ-จ่าย ประจำวัน'!$B456,เตรียมส่วนผสม!P:P)+SUMIF(กวนไส้!$C:$C,'รับ-จ่าย ประจำวัน'!$B456,กวนไส้!P:P)+SUMIF(ผลิต1!$C:$C,'รับ-จ่าย ประจำวัน'!$B456,ผลิต1!P:P)+SUMIF(ผลิต2!$C:$C,'รับ-จ่าย ประจำวัน'!$B456,ผลิต2!P:P)+SUMIF(เส้นแต่งหน้าขนมเค้ก!$C:$C,'รับ-จ่าย ประจำวัน'!$B456,เส้นแต่งหน้าขนมเค้ก!P:P)+SUMIF(แพ็ค!$C:$C,'รับ-จ่าย ประจำวัน'!$B456,แพ็ค!P:P)+SUMIF(ธุรการ!$C:$C,'รับ-จ่าย ประจำวัน'!$B456,ธุรการ!P:P)+SUMIF(เส้นแต่งหน้าขนมปัง!$C:$C,'รับ-จ่าย ประจำวัน'!$B456,เส้นแต่งหน้าขนมปัง!P:P)+SUMIF('วางแผนBC,CJ'!$C:$C,'รับ-จ่าย ประจำวัน'!$B456,'วางแผนBC,CJ'!P:P)+SUMIF(RD!$C:$C,'รับ-จ่าย ประจำวัน'!$B456,RD!P:P)+SUMIF('FG,ออนไล,คัดแยก'!$C:$C,'รับ-จ่าย ประจำวัน'!$B456,'FG,ออนไล,คัดแยก'!P:P)</f>
        <v>0</v>
      </c>
      <c r="AX456" s="16">
        <f>SUMIF(เตรียมส่วนผสม!$C:$C,'รับ-จ่าย ประจำวัน'!$B456,เตรียมส่วนผสม!Q:Q)+SUMIF(กวนไส้!$C:$C,'รับ-จ่าย ประจำวัน'!$B456,กวนไส้!Q:Q)+SUMIF(ผลิต1!$C:$C,'รับ-จ่าย ประจำวัน'!$B456,ผลิต1!Q:Q)+SUMIF(ผลิต2!$C:$C,'รับ-จ่าย ประจำวัน'!$B456,ผลิต2!Q:Q)+SUMIF(เส้นแต่งหน้าขนมเค้ก!$C:$C,'รับ-จ่าย ประจำวัน'!$B456,เส้นแต่งหน้าขนมเค้ก!Q:Q)+SUMIF(แพ็ค!$C:$C,'รับ-จ่าย ประจำวัน'!$B456,แพ็ค!Q:Q)+SUMIF(ธุรการ!$C:$C,'รับ-จ่าย ประจำวัน'!$B456,ธุรการ!Q:Q)+SUMIF(เส้นแต่งหน้าขนมปัง!$C:$C,'รับ-จ่าย ประจำวัน'!$B456,เส้นแต่งหน้าขนมปัง!Q:Q)+SUMIF('วางแผนBC,CJ'!$C:$C,'รับ-จ่าย ประจำวัน'!$B456,'วางแผนBC,CJ'!Q:Q)+SUMIF(RD!$C:$C,'รับ-จ่าย ประจำวัน'!$B456,RD!Q:Q)+SUMIF('FG,ออนไล,คัดแยก'!$C:$C,'รับ-จ่าย ประจำวัน'!$B456,'FG,ออนไล,คัดแยก'!Q:Q)</f>
        <v>0</v>
      </c>
      <c r="AY456" s="16">
        <f>SUMIF(เตรียมส่วนผสม!$C:$C,'รับ-จ่าย ประจำวัน'!$B456,เตรียมส่วนผสม!R:R)+SUMIF(กวนไส้!$C:$C,'รับ-จ่าย ประจำวัน'!$B456,กวนไส้!R:R)+SUMIF(ผลิต1!$C:$C,'รับ-จ่าย ประจำวัน'!$B456,ผลิต1!R:R)+SUMIF(ผลิต2!$C:$C,'รับ-จ่าย ประจำวัน'!$B456,ผลิต2!R:R)+SUMIF(เส้นแต่งหน้าขนมเค้ก!$C:$C,'รับ-จ่าย ประจำวัน'!$B456,เส้นแต่งหน้าขนมเค้ก!R:R)+SUMIF(แพ็ค!$C:$C,'รับ-จ่าย ประจำวัน'!$B456,แพ็ค!R:R)+SUMIF(ธุรการ!$C:$C,'รับ-จ่าย ประจำวัน'!$B456,ธุรการ!R:R)+SUMIF(เส้นแต่งหน้าขนมปัง!$C:$C,'รับ-จ่าย ประจำวัน'!$B456,เส้นแต่งหน้าขนมปัง!R:R)+SUMIF('วางแผนBC,CJ'!$C:$C,'รับ-จ่าย ประจำวัน'!$B456,'วางแผนBC,CJ'!R:R)+SUMIF(RD!$C:$C,'รับ-จ่าย ประจำวัน'!$B456,RD!R:R)+SUMIF('FG,ออนไล,คัดแยก'!$C:$C,'รับ-จ่าย ประจำวัน'!$B456,'FG,ออนไล,คัดแยก'!R:R)</f>
        <v>0</v>
      </c>
      <c r="AZ456" s="16">
        <f>SUMIF(เตรียมส่วนผสม!$C:$C,'รับ-จ่าย ประจำวัน'!$B456,เตรียมส่วนผสม!S:S)+SUMIF(กวนไส้!$C:$C,'รับ-จ่าย ประจำวัน'!$B456,กวนไส้!S:S)+SUMIF(ผลิต1!$C:$C,'รับ-จ่าย ประจำวัน'!$B456,ผลิต1!S:S)+SUMIF(ผลิต2!$C:$C,'รับ-จ่าย ประจำวัน'!$B456,ผลิต2!S:S)+SUMIF(เส้นแต่งหน้าขนมเค้ก!$C:$C,'รับ-จ่าย ประจำวัน'!$B456,เส้นแต่งหน้าขนมเค้ก!S:S)+SUMIF(แพ็ค!$C:$C,'รับ-จ่าย ประจำวัน'!$B456,แพ็ค!S:S)+SUMIF(ธุรการ!$C:$C,'รับ-จ่าย ประจำวัน'!$B456,ธุรการ!S:S)+SUMIF(เส้นแต่งหน้าขนมปัง!$C:$C,'รับ-จ่าย ประจำวัน'!$B456,เส้นแต่งหน้าขนมปัง!S:S)+SUMIF('วางแผนBC,CJ'!$C:$C,'รับ-จ่าย ประจำวัน'!$B456,'วางแผนBC,CJ'!S:S)+SUMIF(RD!$C:$C,'รับ-จ่าย ประจำวัน'!$B456,RD!S:S)+SUMIF('FG,ออนไล,คัดแยก'!$C:$C,'รับ-จ่าย ประจำวัน'!$B456,'FG,ออนไล,คัดแยก'!S:S)</f>
        <v>0</v>
      </c>
      <c r="BA456" s="16">
        <f>SUMIF(เตรียมส่วนผสม!$C:$C,'รับ-จ่าย ประจำวัน'!$B456,เตรียมส่วนผสม!T:T)+SUMIF(กวนไส้!$C:$C,'รับ-จ่าย ประจำวัน'!$B456,กวนไส้!T:T)+SUMIF(ผลิต1!$C:$C,'รับ-จ่าย ประจำวัน'!$B456,ผลิต1!T:T)+SUMIF(ผลิต2!$C:$C,'รับ-จ่าย ประจำวัน'!$B456,ผลิต2!T:T)+SUMIF(เส้นแต่งหน้าขนมเค้ก!$C:$C,'รับ-จ่าย ประจำวัน'!$B456,เส้นแต่งหน้าขนมเค้ก!T:T)+SUMIF(แพ็ค!$C:$C,'รับ-จ่าย ประจำวัน'!$B456,แพ็ค!T:T)+SUMIF(ธุรการ!$C:$C,'รับ-จ่าย ประจำวัน'!$B456,ธุรการ!T:T)+SUMIF(เส้นแต่งหน้าขนมปัง!$C:$C,'รับ-จ่าย ประจำวัน'!$B456,เส้นแต่งหน้าขนมปัง!T:T)+SUMIF('วางแผนBC,CJ'!$C:$C,'รับ-จ่าย ประจำวัน'!$B456,'วางแผนBC,CJ'!T:T)+SUMIF(RD!$C:$C,'รับ-จ่าย ประจำวัน'!$B456,RD!T:T)+SUMIF('FG,ออนไล,คัดแยก'!$C:$C,'รับ-จ่าย ประจำวัน'!$B456,'FG,ออนไล,คัดแยก'!T:T)</f>
        <v>0</v>
      </c>
      <c r="BB456" s="16">
        <f>SUMIF(เตรียมส่วนผสม!$C:$C,'รับ-จ่าย ประจำวัน'!$B456,เตรียมส่วนผสม!U:U)+SUMIF(กวนไส้!$C:$C,'รับ-จ่าย ประจำวัน'!$B456,กวนไส้!U:U)+SUMIF(ผลิต1!$C:$C,'รับ-จ่าย ประจำวัน'!$B456,ผลิต1!U:U)+SUMIF(ผลิต2!$C:$C,'รับ-จ่าย ประจำวัน'!$B456,ผลิต2!U:U)+SUMIF(เส้นแต่งหน้าขนมเค้ก!$C:$C,'รับ-จ่าย ประจำวัน'!$B456,เส้นแต่งหน้าขนมเค้ก!U:U)+SUMIF(แพ็ค!$C:$C,'รับ-จ่าย ประจำวัน'!$B456,แพ็ค!U:U)+SUMIF(ธุรการ!$C:$C,'รับ-จ่าย ประจำวัน'!$B456,ธุรการ!U:U)+SUMIF(เส้นแต่งหน้าขนมปัง!$C:$C,'รับ-จ่าย ประจำวัน'!$B456,เส้นแต่งหน้าขนมปัง!U:U)+SUMIF('วางแผนBC,CJ'!$C:$C,'รับ-จ่าย ประจำวัน'!$B456,'วางแผนBC,CJ'!U:U)+SUMIF(RD!$C:$C,'รับ-จ่าย ประจำวัน'!$B456,RD!U:U)+SUMIF('FG,ออนไล,คัดแยก'!$C:$C,'รับ-จ่าย ประจำวัน'!$B456,'FG,ออนไล,คัดแยก'!U:U)</f>
        <v>0</v>
      </c>
      <c r="BC456" s="16">
        <f>SUMIF(เตรียมส่วนผสม!$C:$C,'รับ-จ่าย ประจำวัน'!$B456,เตรียมส่วนผสม!V:V)+SUMIF(กวนไส้!$C:$C,'รับ-จ่าย ประจำวัน'!$B456,กวนไส้!V:V)+SUMIF(ผลิต1!$C:$C,'รับ-จ่าย ประจำวัน'!$B456,ผลิต1!V:V)+SUMIF(ผลิต2!$C:$C,'รับ-จ่าย ประจำวัน'!$B456,ผลิต2!V:V)+SUMIF(เส้นแต่งหน้าขนมเค้ก!$C:$C,'รับ-จ่าย ประจำวัน'!$B456,เส้นแต่งหน้าขนมเค้ก!V:V)+SUMIF(แพ็ค!$C:$C,'รับ-จ่าย ประจำวัน'!$B456,แพ็ค!V:V)+SUMIF(ธุรการ!$C:$C,'รับ-จ่าย ประจำวัน'!$B456,ธุรการ!V:V)+SUMIF(เส้นแต่งหน้าขนมปัง!$C:$C,'รับ-จ่าย ประจำวัน'!$B456,เส้นแต่งหน้าขนมปัง!V:V)+SUMIF('วางแผนBC,CJ'!$C:$C,'รับ-จ่าย ประจำวัน'!$B456,'วางแผนBC,CJ'!V:V)+SUMIF(RD!$C:$C,'รับ-จ่าย ประจำวัน'!$B456,RD!V:V)+SUMIF('FG,ออนไล,คัดแยก'!$C:$C,'รับ-จ่าย ประจำวัน'!$B456,'FG,ออนไล,คัดแยก'!V:V)</f>
        <v>0</v>
      </c>
      <c r="BD456" s="16">
        <f>SUMIF(เตรียมส่วนผสม!$C:$C,'รับ-จ่าย ประจำวัน'!$B456,เตรียมส่วนผสม!W:W)+SUMIF(กวนไส้!$C:$C,'รับ-จ่าย ประจำวัน'!$B456,กวนไส้!W:W)+SUMIF(ผลิต1!$C:$C,'รับ-จ่าย ประจำวัน'!$B456,ผลิต1!W:W)+SUMIF(ผลิต2!$C:$C,'รับ-จ่าย ประจำวัน'!$B456,ผลิต2!W:W)+SUMIF(เส้นแต่งหน้าขนมเค้ก!$C:$C,'รับ-จ่าย ประจำวัน'!$B456,เส้นแต่งหน้าขนมเค้ก!W:W)+SUMIF(แพ็ค!$C:$C,'รับ-จ่าย ประจำวัน'!$B456,แพ็ค!W:W)+SUMIF(ธุรการ!$C:$C,'รับ-จ่าย ประจำวัน'!$B456,ธุรการ!W:W)+SUMIF(เส้นแต่งหน้าขนมปัง!$C:$C,'รับ-จ่าย ประจำวัน'!$B456,เส้นแต่งหน้าขนมปัง!W:W)+SUMIF('วางแผนBC,CJ'!$C:$C,'รับ-จ่าย ประจำวัน'!$B456,'วางแผนBC,CJ'!W:W)+SUMIF(RD!$C:$C,'รับ-จ่าย ประจำวัน'!$B456,RD!W:W)+SUMIF('FG,ออนไล,คัดแยก'!$C:$C,'รับ-จ่าย ประจำวัน'!$B456,'FG,ออนไล,คัดแยก'!W:W)</f>
        <v>0</v>
      </c>
      <c r="BE456" s="16">
        <f>SUMIF(เตรียมส่วนผสม!$C:$C,'รับ-จ่าย ประจำวัน'!$B456,เตรียมส่วนผสม!X:X)+SUMIF(กวนไส้!$C:$C,'รับ-จ่าย ประจำวัน'!$B456,กวนไส้!X:X)+SUMIF(ผลิต1!$C:$C,'รับ-จ่าย ประจำวัน'!$B456,ผลิต1!X:X)+SUMIF(ผลิต2!$C:$C,'รับ-จ่าย ประจำวัน'!$B456,ผลิต2!X:X)+SUMIF(เส้นแต่งหน้าขนมเค้ก!$C:$C,'รับ-จ่าย ประจำวัน'!$B456,เส้นแต่งหน้าขนมเค้ก!X:X)+SUMIF(แพ็ค!$C:$C,'รับ-จ่าย ประจำวัน'!$B456,แพ็ค!X:X)+SUMIF(ธุรการ!$C:$C,'รับ-จ่าย ประจำวัน'!$B456,ธุรการ!X:X)+SUMIF(เส้นแต่งหน้าขนมปัง!$C:$C,'รับ-จ่าย ประจำวัน'!$B456,เส้นแต่งหน้าขนมปัง!X:X)+SUMIF('วางแผนBC,CJ'!$C:$C,'รับ-จ่าย ประจำวัน'!$B456,'วางแผนBC,CJ'!X:X)+SUMIF(RD!$C:$C,'รับ-จ่าย ประจำวัน'!$B456,RD!X:X)+SUMIF('FG,ออนไล,คัดแยก'!$C:$C,'รับ-จ่าย ประจำวัน'!$B456,'FG,ออนไล,คัดแยก'!X:X)</f>
        <v>0</v>
      </c>
      <c r="BF456" s="16">
        <f>SUMIF(เตรียมส่วนผสม!$C:$C,'รับ-จ่าย ประจำวัน'!$B456,เตรียมส่วนผสม!Y:Y)+SUMIF(กวนไส้!$C:$C,'รับ-จ่าย ประจำวัน'!$B456,กวนไส้!Y:Y)+SUMIF(ผลิต1!$C:$C,'รับ-จ่าย ประจำวัน'!$B456,ผลิต1!Y:Y)+SUMIF(ผลิต2!$C:$C,'รับ-จ่าย ประจำวัน'!$B456,ผลิต2!Y:Y)+SUMIF(เส้นแต่งหน้าขนมเค้ก!$C:$C,'รับ-จ่าย ประจำวัน'!$B456,เส้นแต่งหน้าขนมเค้ก!Y:Y)+SUMIF(แพ็ค!$C:$C,'รับ-จ่าย ประจำวัน'!$B456,แพ็ค!Y:Y)+SUMIF(ธุรการ!$C:$C,'รับ-จ่าย ประจำวัน'!$B456,ธุรการ!Y:Y)+SUMIF(เส้นแต่งหน้าขนมปัง!$C:$C,'รับ-จ่าย ประจำวัน'!$B456,เส้นแต่งหน้าขนมปัง!Y:Y)+SUMIF('วางแผนBC,CJ'!$C:$C,'รับ-จ่าย ประจำวัน'!$B456,'วางแผนBC,CJ'!Y:Y)+SUMIF(RD!$C:$C,'รับ-จ่าย ประจำวัน'!$B456,RD!Y:Y)+SUMIF('FG,ออนไล,คัดแยก'!$C:$C,'รับ-จ่าย ประจำวัน'!$B456,'FG,ออนไล,คัดแยก'!Y:Y)</f>
        <v>0</v>
      </c>
      <c r="BG456" s="16">
        <f>SUMIF(เตรียมส่วนผสม!$C:$C,'รับ-จ่าย ประจำวัน'!$B456,เตรียมส่วนผสม!Z:Z)+SUMIF(กวนไส้!$C:$C,'รับ-จ่าย ประจำวัน'!$B456,กวนไส้!Z:Z)+SUMIF(ผลิต1!$C:$C,'รับ-จ่าย ประจำวัน'!$B456,ผลิต1!Z:Z)+SUMIF(ผลิต2!$C:$C,'รับ-จ่าย ประจำวัน'!$B456,ผลิต2!Z:Z)+SUMIF(เส้นแต่งหน้าขนมเค้ก!$C:$C,'รับ-จ่าย ประจำวัน'!$B456,เส้นแต่งหน้าขนมเค้ก!Z:Z)+SUMIF(แพ็ค!$C:$C,'รับ-จ่าย ประจำวัน'!$B456,แพ็ค!Z:Z)+SUMIF(ธุรการ!$C:$C,'รับ-จ่าย ประจำวัน'!$B456,ธุรการ!Z:Z)+SUMIF(เส้นแต่งหน้าขนมปัง!$C:$C,'รับ-จ่าย ประจำวัน'!$B456,เส้นแต่งหน้าขนมปัง!Z:Z)+SUMIF('วางแผนBC,CJ'!$C:$C,'รับ-จ่าย ประจำวัน'!$B456,'วางแผนBC,CJ'!Z:Z)+SUMIF(RD!$C:$C,'รับ-จ่าย ประจำวัน'!$B456,RD!Z:Z)+SUMIF('FG,ออนไล,คัดแยก'!$C:$C,'รับ-จ่าย ประจำวัน'!$B456,'FG,ออนไล,คัดแยก'!Z:Z)</f>
        <v>0</v>
      </c>
      <c r="BH456" s="16">
        <f>SUMIF(เตรียมส่วนผสม!$C:$C,'รับ-จ่าย ประจำวัน'!$B456,เตรียมส่วนผสม!AA:AA)+SUMIF(กวนไส้!$C:$C,'รับ-จ่าย ประจำวัน'!$B456,กวนไส้!AA:AA)+SUMIF(ผลิต1!$C:$C,'รับ-จ่าย ประจำวัน'!$B456,ผลิต1!AA:AA)+SUMIF(ผลิต2!$C:$C,'รับ-จ่าย ประจำวัน'!$B456,ผลิต2!AA:AA)+SUMIF(เส้นแต่งหน้าขนมเค้ก!$C:$C,'รับ-จ่าย ประจำวัน'!$B456,เส้นแต่งหน้าขนมเค้ก!AA:AA)+SUMIF(แพ็ค!$C:$C,'รับ-จ่าย ประจำวัน'!$B456,แพ็ค!AA:AA)+SUMIF(ธุรการ!$C:$C,'รับ-จ่าย ประจำวัน'!$B456,ธุรการ!AA:AA)+SUMIF(เส้นแต่งหน้าขนมปัง!$C:$C,'รับ-จ่าย ประจำวัน'!$B456,เส้นแต่งหน้าขนมปัง!AA:AA)+SUMIF('วางแผนBC,CJ'!$C:$C,'รับ-จ่าย ประจำวัน'!$B456,'วางแผนBC,CJ'!AA:AA)+SUMIF(RD!$C:$C,'รับ-จ่าย ประจำวัน'!$B456,RD!AA:AA)+SUMIF('FG,ออนไล,คัดแยก'!$C:$C,'รับ-จ่าย ประจำวัน'!$B456,'FG,ออนไล,คัดแยก'!AA:AA)</f>
        <v>0</v>
      </c>
      <c r="BI456" s="16">
        <f>SUMIF(เตรียมส่วนผสม!$C:$C,'รับ-จ่าย ประจำวัน'!$B456,เตรียมส่วนผสม!AB:AB)+SUMIF(กวนไส้!$C:$C,'รับ-จ่าย ประจำวัน'!$B456,กวนไส้!AB:AB)+SUMIF(ผลิต1!$C:$C,'รับ-จ่าย ประจำวัน'!$B456,ผลิต1!AB:AB)+SUMIF(ผลิต2!$C:$C,'รับ-จ่าย ประจำวัน'!$B456,ผลิต2!AB:AB)+SUMIF(เส้นแต่งหน้าขนมเค้ก!$C:$C,'รับ-จ่าย ประจำวัน'!$B456,เส้นแต่งหน้าขนมเค้ก!AB:AB)+SUMIF(แพ็ค!$C:$C,'รับ-จ่าย ประจำวัน'!$B456,แพ็ค!AB:AB)+SUMIF(ธุรการ!$C:$C,'รับ-จ่าย ประจำวัน'!$B456,ธุรการ!AB:AB)+SUMIF(เส้นแต่งหน้าขนมปัง!$C:$C,'รับ-จ่าย ประจำวัน'!$B456,เส้นแต่งหน้าขนมปัง!AB:AB)+SUMIF('วางแผนBC,CJ'!$C:$C,'รับ-จ่าย ประจำวัน'!$B456,'วางแผนBC,CJ'!AB:AB)+SUMIF(RD!$C:$C,'รับ-จ่าย ประจำวัน'!$B456,RD!AB:AB)+SUMIF('FG,ออนไล,คัดแยก'!$C:$C,'รับ-จ่าย ประจำวัน'!$B456,'FG,ออนไล,คัดแยก'!AB:AB)</f>
        <v>0</v>
      </c>
      <c r="BJ456" s="16">
        <f>SUMIF(เตรียมส่วนผสม!$C:$C,'รับ-จ่าย ประจำวัน'!$B456,เตรียมส่วนผสม!AC:AC)+SUMIF(กวนไส้!$C:$C,'รับ-จ่าย ประจำวัน'!$B456,กวนไส้!AC:AC)+SUMIF(ผลิต1!$C:$C,'รับ-จ่าย ประจำวัน'!$B456,ผลิต1!AC:AC)+SUMIF(ผลิต2!$C:$C,'รับ-จ่าย ประจำวัน'!$B456,ผลิต2!AC:AC)+SUMIF(เส้นแต่งหน้าขนมเค้ก!$C:$C,'รับ-จ่าย ประจำวัน'!$B456,เส้นแต่งหน้าขนมเค้ก!AC:AC)+SUMIF(แพ็ค!$C:$C,'รับ-จ่าย ประจำวัน'!$B456,แพ็ค!AC:AC)+SUMIF(ธุรการ!$C:$C,'รับ-จ่าย ประจำวัน'!$B456,ธุรการ!AC:AC)+SUMIF(เส้นแต่งหน้าขนมปัง!$C:$C,'รับ-จ่าย ประจำวัน'!$B456,เส้นแต่งหน้าขนมปัง!AC:AC)+SUMIF('วางแผนBC,CJ'!$C:$C,'รับ-จ่าย ประจำวัน'!$B456,'วางแผนBC,CJ'!AC:AC)+SUMIF(RD!$C:$C,'รับ-จ่าย ประจำวัน'!$B456,RD!AC:AC)+SUMIF('FG,ออนไล,คัดแยก'!$C:$C,'รับ-จ่าย ประจำวัน'!$B456,'FG,ออนไล,คัดแยก'!AC:AC)</f>
        <v>0</v>
      </c>
      <c r="BK456" s="16">
        <f>SUMIF(เตรียมส่วนผสม!$C:$C,'รับ-จ่าย ประจำวัน'!$B456,เตรียมส่วนผสม!AD:AD)+SUMIF(กวนไส้!$C:$C,'รับ-จ่าย ประจำวัน'!$B456,กวนไส้!AD:AD)+SUMIF(ผลิต1!$C:$C,'รับ-จ่าย ประจำวัน'!$B456,ผลิต1!AD:AD)+SUMIF(ผลิต2!$C:$C,'รับ-จ่าย ประจำวัน'!$B456,ผลิต2!AD:AD)+SUMIF(เส้นแต่งหน้าขนมเค้ก!$C:$C,'รับ-จ่าย ประจำวัน'!$B456,เส้นแต่งหน้าขนมเค้ก!AD:AD)+SUMIF(แพ็ค!$C:$C,'รับ-จ่าย ประจำวัน'!$B456,แพ็ค!AD:AD)+SUMIF(ธุรการ!$C:$C,'รับ-จ่าย ประจำวัน'!$B456,ธุรการ!AD:AD)+SUMIF(เส้นแต่งหน้าขนมปัง!$C:$C,'รับ-จ่าย ประจำวัน'!$B456,เส้นแต่งหน้าขนมปัง!AD:AD)+SUMIF('วางแผนBC,CJ'!$C:$C,'รับ-จ่าย ประจำวัน'!$B456,'วางแผนBC,CJ'!AD:AD)+SUMIF(RD!$C:$C,'รับ-จ่าย ประจำวัน'!$B456,RD!AD:AD)+SUMIF('FG,ออนไล,คัดแยก'!$C:$C,'รับ-จ่าย ประจำวัน'!$B456,'FG,ออนไล,คัดแยก'!AD:AD)</f>
        <v>0</v>
      </c>
      <c r="BL456" s="16">
        <f>SUMIF(เตรียมส่วนผสม!$C:$C,'รับ-จ่าย ประจำวัน'!$B456,เตรียมส่วนผสม!AE:AE)+SUMIF(กวนไส้!$C:$C,'รับ-จ่าย ประจำวัน'!$B456,กวนไส้!AE:AE)+SUMIF(ผลิต1!$C:$C,'รับ-จ่าย ประจำวัน'!$B456,ผลิต1!AE:AE)+SUMIF(ผลิต2!$C:$C,'รับ-จ่าย ประจำวัน'!$B456,ผลิต2!AE:AE)+SUMIF(เส้นแต่งหน้าขนมเค้ก!$C:$C,'รับ-จ่าย ประจำวัน'!$B456,เส้นแต่งหน้าขนมเค้ก!AE:AE)+SUMIF(แพ็ค!$C:$C,'รับ-จ่าย ประจำวัน'!$B456,แพ็ค!AE:AE)+SUMIF(ธุรการ!$C:$C,'รับ-จ่าย ประจำวัน'!$B456,ธุรการ!AE:AE)+SUMIF(เส้นแต่งหน้าขนมปัง!$C:$C,'รับ-จ่าย ประจำวัน'!$B456,เส้นแต่งหน้าขนมปัง!AE:AE)+SUMIF('วางแผนBC,CJ'!$C:$C,'รับ-จ่าย ประจำวัน'!$B456,'วางแผนBC,CJ'!AE:AE)+SUMIF(RD!$C:$C,'รับ-จ่าย ประจำวัน'!$B456,RD!AE:AE)+SUMIF('FG,ออนไล,คัดแยก'!$C:$C,'รับ-จ่าย ประจำวัน'!$B456,'FG,ออนไล,คัดแยก'!AE:AE)</f>
        <v>0</v>
      </c>
      <c r="BM456" s="16">
        <f>SUMIF(เตรียมส่วนผสม!$C:$C,'รับ-จ่าย ประจำวัน'!$B456,เตรียมส่วนผสม!AF:AF)+SUMIF(กวนไส้!$C:$C,'รับ-จ่าย ประจำวัน'!$B456,กวนไส้!AF:AF)+SUMIF(ผลิต1!$C:$C,'รับ-จ่าย ประจำวัน'!$B456,ผลิต1!AF:AF)+SUMIF(ผลิต2!$C:$C,'รับ-จ่าย ประจำวัน'!$B456,ผลิต2!AF:AF)+SUMIF(เส้นแต่งหน้าขนมเค้ก!$C:$C,'รับ-จ่าย ประจำวัน'!$B456,เส้นแต่งหน้าขนมเค้ก!AF:AF)+SUMIF(แพ็ค!$C:$C,'รับ-จ่าย ประจำวัน'!$B456,แพ็ค!AF:AF)+SUMIF(ธุรการ!$C:$C,'รับ-จ่าย ประจำวัน'!$B456,ธุรการ!AF:AF)+SUMIF(เส้นแต่งหน้าขนมปัง!$C:$C,'รับ-จ่าย ประจำวัน'!$B456,เส้นแต่งหน้าขนมปัง!AF:AF)+SUMIF('วางแผนBC,CJ'!$C:$C,'รับ-จ่าย ประจำวัน'!$B456,'วางแผนBC,CJ'!AF:AF)+SUMIF(RD!$C:$C,'รับ-จ่าย ประจำวัน'!$B456,RD!AF:AF)+SUMIF('FG,ออนไล,คัดแยก'!$C:$C,'รับ-จ่าย ประจำวัน'!$B456,'FG,ออนไล,คัดแยก'!AF:AF)</f>
        <v>0</v>
      </c>
      <c r="BN456" s="16">
        <f>SUMIF(เตรียมส่วนผสม!$C:$C,'รับ-จ่าย ประจำวัน'!$B456,เตรียมส่วนผสม!AG:AG)+SUMIF(กวนไส้!$C:$C,'รับ-จ่าย ประจำวัน'!$B456,กวนไส้!AG:AG)+SUMIF(ผลิต1!$C:$C,'รับ-จ่าย ประจำวัน'!$B456,ผลิต1!AG:AG)+SUMIF(ผลิต2!$C:$C,'รับ-จ่าย ประจำวัน'!$B456,ผลิต2!AG:AG)+SUMIF(เส้นแต่งหน้าขนมเค้ก!$C:$C,'รับ-จ่าย ประจำวัน'!$B456,เส้นแต่งหน้าขนมเค้ก!AG:AG)+SUMIF(แพ็ค!$C:$C,'รับ-จ่าย ประจำวัน'!$B456,แพ็ค!AG:AG)+SUMIF(ธุรการ!$C:$C,'รับ-จ่าย ประจำวัน'!$B456,ธุรการ!AG:AG)+SUMIF(เส้นแต่งหน้าขนมปัง!$C:$C,'รับ-จ่าย ประจำวัน'!$B456,เส้นแต่งหน้าขนมปัง!AG:AG)+SUMIF('วางแผนBC,CJ'!$C:$C,'รับ-จ่าย ประจำวัน'!$B456,'วางแผนBC,CJ'!AG:AG)+SUMIF(RD!$C:$C,'รับ-จ่าย ประจำวัน'!$B456,RD!AG:AG)+SUMIF('FG,ออนไล,คัดแยก'!$C:$C,'รับ-จ่าย ประจำวัน'!$B456,'FG,ออนไล,คัดแยก'!AG:AG)</f>
        <v>0</v>
      </c>
      <c r="BO456" s="16">
        <f>SUMIF(เตรียมส่วนผสม!$C:$C,'รับ-จ่าย ประจำวัน'!$B456,เตรียมส่วนผสม!AH:AH)+SUMIF(กวนไส้!$C:$C,'รับ-จ่าย ประจำวัน'!$B456,กวนไส้!AH:AH)+SUMIF(ผลิต1!$C:$C,'รับ-จ่าย ประจำวัน'!$B456,ผลิต1!AH:AH)+SUMIF(ผลิต2!$C:$C,'รับ-จ่าย ประจำวัน'!$B456,ผลิต2!AH:AH)+SUMIF(เส้นแต่งหน้าขนมเค้ก!$C:$C,'รับ-จ่าย ประจำวัน'!$B456,เส้นแต่งหน้าขนมเค้ก!AH:AH)+SUMIF(แพ็ค!$C:$C,'รับ-จ่าย ประจำวัน'!$B456,แพ็ค!AH:AH)+SUMIF(ธุรการ!$C:$C,'รับ-จ่าย ประจำวัน'!$B456,ธุรการ!AH:AH)+SUMIF(เส้นแต่งหน้าขนมปัง!$C:$C,'รับ-จ่าย ประจำวัน'!$B456,เส้นแต่งหน้าขนมปัง!AH:AH)+SUMIF('วางแผนBC,CJ'!$C:$C,'รับ-จ่าย ประจำวัน'!$B456,'วางแผนBC,CJ'!AH:AH)+SUMIF(RD!$C:$C,'รับ-จ่าย ประจำวัน'!$B456,RD!AH:AH)+SUMIF('FG,ออนไล,คัดแยก'!$C:$C,'รับ-จ่าย ประจำวัน'!$B456,'FG,ออนไล,คัดแยก'!AH:AH)</f>
        <v>0</v>
      </c>
      <c r="BP456" s="16">
        <f>SUMIF(เตรียมส่วนผสม!$C:$C,'รับ-จ่าย ประจำวัน'!$B456,เตรียมส่วนผสม!AI:AI)+SUMIF(กวนไส้!$C:$C,'รับ-จ่าย ประจำวัน'!$B456,กวนไส้!AI:AI)+SUMIF(ผลิต1!$C:$C,'รับ-จ่าย ประจำวัน'!$B456,ผลิต1!AI:AI)+SUMIF(ผลิต2!$C:$C,'รับ-จ่าย ประจำวัน'!$B456,ผลิต2!AI:AI)+SUMIF(เส้นแต่งหน้าขนมเค้ก!$C:$C,'รับ-จ่าย ประจำวัน'!$B456,เส้นแต่งหน้าขนมเค้ก!AI:AI)+SUMIF(แพ็ค!$C:$C,'รับ-จ่าย ประจำวัน'!$B456,แพ็ค!AI:AI)+SUMIF(ธุรการ!$C:$C,'รับ-จ่าย ประจำวัน'!$B456,ธุรการ!AI:AI)+SUMIF(เส้นแต่งหน้าขนมปัง!$C:$C,'รับ-จ่าย ประจำวัน'!$B456,เส้นแต่งหน้าขนมปัง!AI:AI)+SUMIF('วางแผนBC,CJ'!$C:$C,'รับ-จ่าย ประจำวัน'!$B456,'วางแผนBC,CJ'!AI:AI)+SUMIF(RD!$C:$C,'รับ-จ่าย ประจำวัน'!$B456,RD!AI:AI)+SUMIF('FG,ออนไล,คัดแยก'!$C:$C,'รับ-จ่าย ประจำวัน'!$B456,'FG,ออนไล,คัดแยก'!AI:AI)</f>
        <v>0</v>
      </c>
      <c r="BQ456" s="16">
        <f>SUMIF(เตรียมส่วนผสม!$C:$C,'รับ-จ่าย ประจำวัน'!$B456,เตรียมส่วนผสม!AJ:AJ)+SUMIF(กวนไส้!$C:$C,'รับ-จ่าย ประจำวัน'!$B456,กวนไส้!AJ:AJ)+SUMIF(ผลิต1!$C:$C,'รับ-จ่าย ประจำวัน'!$B456,ผลิต1!AJ:AJ)+SUMIF(ผลิต2!$C:$C,'รับ-จ่าย ประจำวัน'!$B456,ผลิต2!AJ:AJ)+SUMIF(เส้นแต่งหน้าขนมเค้ก!$C:$C,'รับ-จ่าย ประจำวัน'!$B456,เส้นแต่งหน้าขนมเค้ก!AJ:AJ)+SUMIF(แพ็ค!$C:$C,'รับ-จ่าย ประจำวัน'!$B456,แพ็ค!AJ:AJ)+SUMIF(ธุรการ!$C:$C,'รับ-จ่าย ประจำวัน'!$B456,ธุรการ!AJ:AJ)+SUMIF(เส้นแต่งหน้าขนมปัง!$C:$C,'รับ-จ่าย ประจำวัน'!$B456,เส้นแต่งหน้าขนมปัง!AJ:AJ)+SUMIF('วางแผนBC,CJ'!$C:$C,'รับ-จ่าย ประจำวัน'!$B456,'วางแผนBC,CJ'!AJ:AJ)+SUMIF(RD!$C:$C,'รับ-จ่าย ประจำวัน'!$B456,RD!AJ:AJ)+SUMIF('FG,ออนไล,คัดแยก'!$C:$C,'รับ-จ่าย ประจำวัน'!$B456,'FG,ออนไล,คัดแยก'!AJ:AJ)</f>
        <v>0</v>
      </c>
      <c r="BR456" s="16">
        <f>SUMIF(เตรียมส่วนผสม!$C:$C,'รับ-จ่าย ประจำวัน'!$B456,เตรียมส่วนผสม!AK:AK)+SUMIF(กวนไส้!$C:$C,'รับ-จ่าย ประจำวัน'!$B456,กวนไส้!AK:AK)+SUMIF(ผลิต1!$C:$C,'รับ-จ่าย ประจำวัน'!$B456,ผลิต1!AK:AK)+SUMIF(ผลิต2!$C:$C,'รับ-จ่าย ประจำวัน'!$B456,ผลิต2!AK:AK)+SUMIF(เส้นแต่งหน้าขนมเค้ก!$C:$C,'รับ-จ่าย ประจำวัน'!$B456,เส้นแต่งหน้าขนมเค้ก!AK:AK)+SUMIF(แพ็ค!$C:$C,'รับ-จ่าย ประจำวัน'!$B456,แพ็ค!AK:AK)+SUMIF(ธุรการ!$C:$C,'รับ-จ่าย ประจำวัน'!$B456,ธุรการ!AK:AK)+SUMIF(เส้นแต่งหน้าขนมปัง!$C:$C,'รับ-จ่าย ประจำวัน'!$B456,เส้นแต่งหน้าขนมปัง!AK:AK)+SUMIF('วางแผนBC,CJ'!$C:$C,'รับ-จ่าย ประจำวัน'!$B456,'วางแผนBC,CJ'!AK:AK)+SUMIF(RD!$C:$C,'รับ-จ่าย ประจำวัน'!$B456,RD!AK:AK)+SUMIF('FG,ออนไล,คัดแยก'!$C:$C,'รับ-จ่าย ประจำวัน'!$B456,'FG,ออนไล,คัดแยก'!AK:AK)</f>
        <v>0</v>
      </c>
      <c r="BS456" s="16">
        <f>SUMIF(เตรียมส่วนผสม!$C:$C,'รับ-จ่าย ประจำวัน'!$B456,เตรียมส่วนผสม!AL:AL)+SUMIF(กวนไส้!$C:$C,'รับ-จ่าย ประจำวัน'!$B456,กวนไส้!AL:AL)+SUMIF(ผลิต1!$C:$C,'รับ-จ่าย ประจำวัน'!$B456,ผลิต1!AL:AL)+SUMIF(ผลิต2!$C:$C,'รับ-จ่าย ประจำวัน'!$B456,ผลิต2!AL:AL)+SUMIF(เส้นแต่งหน้าขนมเค้ก!$C:$C,'รับ-จ่าย ประจำวัน'!$B456,เส้นแต่งหน้าขนมเค้ก!AL:AL)+SUMIF(แพ็ค!$C:$C,'รับ-จ่าย ประจำวัน'!$B456,แพ็ค!AL:AL)+SUMIF(ธุรการ!$C:$C,'รับ-จ่าย ประจำวัน'!$B456,ธุรการ!AL:AL)+SUMIF(เส้นแต่งหน้าขนมปัง!$C:$C,'รับ-จ่าย ประจำวัน'!$B456,เส้นแต่งหน้าขนมปัง!AL:AL)+SUMIF('วางแผนBC,CJ'!$C:$C,'รับ-จ่าย ประจำวัน'!$B456,'วางแผนBC,CJ'!AL:AL)+SUMIF(RD!$C:$C,'รับ-จ่าย ประจำวัน'!$B456,RD!AL:AL)+SUMIF('FG,ออนไล,คัดแยก'!$C:$C,'รับ-จ่าย ประจำวัน'!$B456,'FG,ออนไล,คัดแยก'!AL:AL)</f>
        <v>0</v>
      </c>
      <c r="BT456" s="18">
        <f t="shared" ref="BT456:BT518" si="107">AO456+AP456+AQ456+AR456+AS456+AT456+AU456+AV456+AW456+AX456+AY456+AZ456+BA456+BB456+BC456+BD456+BE456+BF456+BG456+BH456+BI456+BJ456+BK456+BL456+BM456+BN456+BO456+BP456+BQ456+BR456+BS456</f>
        <v>0</v>
      </c>
      <c r="BU456" s="116"/>
      <c r="BV456" s="146">
        <f t="shared" ref="BV456:BV518" si="108">H456+AN456-BT456</f>
        <v>720</v>
      </c>
      <c r="BW456" s="183">
        <v>30</v>
      </c>
      <c r="BX456" s="172">
        <f t="shared" si="103"/>
        <v>0</v>
      </c>
      <c r="BY456" s="188" t="e">
        <f t="shared" si="104"/>
        <v>#DIV/0!</v>
      </c>
      <c r="BZ456" s="180" t="e">
        <f t="shared" ref="BZ456:BZ518" ca="1" si="109">+TODAY()+BY456</f>
        <v>#DIV/0!</v>
      </c>
      <c r="CA456" s="97"/>
      <c r="CB456" s="97"/>
      <c r="CC456" s="97"/>
      <c r="CD456" s="97"/>
      <c r="CE456" s="97"/>
      <c r="CF456" s="97"/>
      <c r="CG456" s="97"/>
      <c r="CH456" s="97"/>
      <c r="CI456" s="97"/>
      <c r="CJ456" s="94"/>
      <c r="CK456" s="9">
        <f t="shared" si="105"/>
        <v>720</v>
      </c>
    </row>
    <row r="457" spans="1:89" hidden="1" x14ac:dyDescent="0.5">
      <c r="A457" s="149"/>
      <c r="B457" s="34">
        <v>1020201020</v>
      </c>
      <c r="C457" s="10" t="s">
        <v>1462</v>
      </c>
      <c r="D457" s="177" t="s">
        <v>91</v>
      </c>
      <c r="E457" s="28">
        <v>0</v>
      </c>
      <c r="F457" s="159" t="s">
        <v>1605</v>
      </c>
      <c r="G457" s="11" t="s">
        <v>62</v>
      </c>
      <c r="H457" s="12">
        <v>705</v>
      </c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3"/>
      <c r="AF457" s="13"/>
      <c r="AG457" s="13"/>
      <c r="AH457" s="13"/>
      <c r="AI457" s="14"/>
      <c r="AJ457" s="14"/>
      <c r="AK457" s="14"/>
      <c r="AL457" s="14"/>
      <c r="AM457" s="14"/>
      <c r="AN457" s="15">
        <f t="shared" si="106"/>
        <v>0</v>
      </c>
      <c r="AO457" s="16">
        <f>SUMIF(เตรียมส่วนผสม!$C:$C,'รับ-จ่าย ประจำวัน'!$B457,เตรียมส่วนผสม!H:H)+SUMIF(กวนไส้!$C:$C,'รับ-จ่าย ประจำวัน'!$B457,กวนไส้!H:H)+SUMIF(ผลิต1!$C:$C,'รับ-จ่าย ประจำวัน'!$B457,ผลิต1!H:H)+SUMIF(ผลิต2!$C:$C,'รับ-จ่าย ประจำวัน'!$B457,ผลิต2!H:H)+SUMIF(เส้นแต่งหน้าขนมเค้ก!$C:$C,'รับ-จ่าย ประจำวัน'!$B457,เส้นแต่งหน้าขนมเค้ก!H:H)+SUMIF(แพ็ค!$C:$C,'รับ-จ่าย ประจำวัน'!$B457,แพ็ค!H:H)+SUMIF(ธุรการ!$C:$C,'รับ-จ่าย ประจำวัน'!$B457,ธุรการ!H:H)+SUMIF(เส้นแต่งหน้าขนมปัง!$C:$C,'รับ-จ่าย ประจำวัน'!$B457,เส้นแต่งหน้าขนมปัง!H:H)+SUMIF('วางแผนBC,CJ'!$C:$C,'รับ-จ่าย ประจำวัน'!$B457,'วางแผนBC,CJ'!H:H)+SUMIF(RD!$C:$C,'รับ-จ่าย ประจำวัน'!$B457,RD!H:H)+SUMIF('FG,ออนไล,คัดแยก'!$C:$C,'รับ-จ่าย ประจำวัน'!$B457,'FG,ออนไล,คัดแยก'!H:H)</f>
        <v>0</v>
      </c>
      <c r="AP457" s="16">
        <f>SUMIF(เตรียมส่วนผสม!$C:$C,'รับ-จ่าย ประจำวัน'!$B457,เตรียมส่วนผสม!I:I)+SUMIF(กวนไส้!$C:$C,'รับ-จ่าย ประจำวัน'!$B457,กวนไส้!I:I)+SUMIF(ผลิต1!$C:$C,'รับ-จ่าย ประจำวัน'!$B457,ผลิต1!I:I)+SUMIF(ผลิต2!$C:$C,'รับ-จ่าย ประจำวัน'!$B457,ผลิต2!I:I)+SUMIF(เส้นแต่งหน้าขนมเค้ก!$C:$C,'รับ-จ่าย ประจำวัน'!$B457,เส้นแต่งหน้าขนมเค้ก!I:I)+SUMIF(แพ็ค!$C:$C,'รับ-จ่าย ประจำวัน'!$B457,แพ็ค!I:I)+SUMIF(ธุรการ!$C:$C,'รับ-จ่าย ประจำวัน'!$B457,ธุรการ!I:I)+SUMIF(เส้นแต่งหน้าขนมปัง!$C:$C,'รับ-จ่าย ประจำวัน'!$B457,เส้นแต่งหน้าขนมปัง!I:I)+SUMIF('วางแผนBC,CJ'!$C:$C,'รับ-จ่าย ประจำวัน'!$B457,'วางแผนBC,CJ'!I:I)+SUMIF(RD!$C:$C,'รับ-จ่าย ประจำวัน'!$B457,RD!I:I)+SUMIF('FG,ออนไล,คัดแยก'!$C:$C,'รับ-จ่าย ประจำวัน'!$B457,'FG,ออนไล,คัดแยก'!I:I)</f>
        <v>0</v>
      </c>
      <c r="AQ457" s="16">
        <f>SUMIF(เตรียมส่วนผสม!$C:$C,'รับ-จ่าย ประจำวัน'!$B457,เตรียมส่วนผสม!J:J)+SUMIF(กวนไส้!$C:$C,'รับ-จ่าย ประจำวัน'!$B457,กวนไส้!J:J)+SUMIF(ผลิต1!$C:$C,'รับ-จ่าย ประจำวัน'!$B457,ผลิต1!J:J)+SUMIF(ผลิต2!$C:$C,'รับ-จ่าย ประจำวัน'!$B457,ผลิต2!J:J)+SUMIF(เส้นแต่งหน้าขนมเค้ก!$C:$C,'รับ-จ่าย ประจำวัน'!$B457,เส้นแต่งหน้าขนมเค้ก!J:J)+SUMIF(แพ็ค!$C:$C,'รับ-จ่าย ประจำวัน'!$B457,แพ็ค!J:J)+SUMIF(ธุรการ!$C:$C,'รับ-จ่าย ประจำวัน'!$B457,ธุรการ!J:J)+SUMIF(เส้นแต่งหน้าขนมปัง!$C:$C,'รับ-จ่าย ประจำวัน'!$B457,เส้นแต่งหน้าขนมปัง!J:J)+SUMIF('วางแผนBC,CJ'!$C:$C,'รับ-จ่าย ประจำวัน'!$B457,'วางแผนBC,CJ'!J:J)+SUMIF(RD!$C:$C,'รับ-จ่าย ประจำวัน'!$B457,RD!J:J)+SUMIF('FG,ออนไล,คัดแยก'!$C:$C,'รับ-จ่าย ประจำวัน'!$B457,'FG,ออนไล,คัดแยก'!J:J)</f>
        <v>0</v>
      </c>
      <c r="AR457" s="16">
        <f>SUMIF(เตรียมส่วนผสม!$C:$C,'รับ-จ่าย ประจำวัน'!$B457,เตรียมส่วนผสม!K:K)+SUMIF(กวนไส้!$C:$C,'รับ-จ่าย ประจำวัน'!$B457,กวนไส้!K:K)+SUMIF(ผลิต1!$C:$C,'รับ-จ่าย ประจำวัน'!$B457,ผลิต1!K:K)+SUMIF(ผลิต2!$C:$C,'รับ-จ่าย ประจำวัน'!$B457,ผลิต2!K:K)+SUMIF(เส้นแต่งหน้าขนมเค้ก!$C:$C,'รับ-จ่าย ประจำวัน'!$B457,เส้นแต่งหน้าขนมเค้ก!K:K)+SUMIF(แพ็ค!$C:$C,'รับ-จ่าย ประจำวัน'!$B457,แพ็ค!K:K)+SUMIF(ธุรการ!$C:$C,'รับ-จ่าย ประจำวัน'!$B457,ธุรการ!K:K)+SUMIF(เส้นแต่งหน้าขนมปัง!$C:$C,'รับ-จ่าย ประจำวัน'!$B457,เส้นแต่งหน้าขนมปัง!K:K)+SUMIF('วางแผนBC,CJ'!$C:$C,'รับ-จ่าย ประจำวัน'!$B457,'วางแผนBC,CJ'!K:K)+SUMIF(RD!$C:$C,'รับ-จ่าย ประจำวัน'!$B457,RD!K:K)+SUMIF('FG,ออนไล,คัดแยก'!$C:$C,'รับ-จ่าย ประจำวัน'!$B457,'FG,ออนไล,คัดแยก'!K:K)</f>
        <v>0</v>
      </c>
      <c r="AS457" s="16">
        <f>SUMIF(เตรียมส่วนผสม!$C:$C,'รับ-จ่าย ประจำวัน'!$B457,เตรียมส่วนผสม!L:L)+SUMIF(กวนไส้!$C:$C,'รับ-จ่าย ประจำวัน'!$B457,กวนไส้!L:L)+SUMIF(ผลิต1!$C:$C,'รับ-จ่าย ประจำวัน'!$B457,ผลิต1!L:L)+SUMIF(ผลิต2!$C:$C,'รับ-จ่าย ประจำวัน'!$B457,ผลิต2!L:L)+SUMIF(เส้นแต่งหน้าขนมเค้ก!$C:$C,'รับ-จ่าย ประจำวัน'!$B457,เส้นแต่งหน้าขนมเค้ก!L:L)+SUMIF(แพ็ค!$C:$C,'รับ-จ่าย ประจำวัน'!$B457,แพ็ค!L:L)+SUMIF(ธุรการ!$C:$C,'รับ-จ่าย ประจำวัน'!$B457,ธุรการ!L:L)+SUMIF(เส้นแต่งหน้าขนมปัง!$C:$C,'รับ-จ่าย ประจำวัน'!$B457,เส้นแต่งหน้าขนมปัง!L:L)+SUMIF('วางแผนBC,CJ'!$C:$C,'รับ-จ่าย ประจำวัน'!$B457,'วางแผนBC,CJ'!L:L)+SUMIF(RD!$C:$C,'รับ-จ่าย ประจำวัน'!$B457,RD!L:L)+SUMIF('FG,ออนไล,คัดแยก'!$C:$C,'รับ-จ่าย ประจำวัน'!$B457,'FG,ออนไล,คัดแยก'!L:L)</f>
        <v>0</v>
      </c>
      <c r="AT457" s="16">
        <f>SUMIF(เตรียมส่วนผสม!$C:$C,'รับ-จ่าย ประจำวัน'!$B457,เตรียมส่วนผสม!M:M)+SUMIF(กวนไส้!$C:$C,'รับ-จ่าย ประจำวัน'!$B457,กวนไส้!M:M)+SUMIF(ผลิต1!$C:$C,'รับ-จ่าย ประจำวัน'!$B457,ผลิต1!M:M)+SUMIF(ผลิต2!$C:$C,'รับ-จ่าย ประจำวัน'!$B457,ผลิต2!M:M)+SUMIF(เส้นแต่งหน้าขนมเค้ก!$C:$C,'รับ-จ่าย ประจำวัน'!$B457,เส้นแต่งหน้าขนมเค้ก!M:M)+SUMIF(แพ็ค!$C:$C,'รับ-จ่าย ประจำวัน'!$B457,แพ็ค!M:M)+SUMIF(ธุรการ!$C:$C,'รับ-จ่าย ประจำวัน'!$B457,ธุรการ!M:M)+SUMIF(เส้นแต่งหน้าขนมปัง!$C:$C,'รับ-จ่าย ประจำวัน'!$B457,เส้นแต่งหน้าขนมปัง!M:M)+SUMIF('วางแผนBC,CJ'!$C:$C,'รับ-จ่าย ประจำวัน'!$B457,'วางแผนBC,CJ'!M:M)+SUMIF(RD!$C:$C,'รับ-จ่าย ประจำวัน'!$B457,RD!M:M)+SUMIF('FG,ออนไล,คัดแยก'!$C:$C,'รับ-จ่าย ประจำวัน'!$B457,'FG,ออนไล,คัดแยก'!M:M)</f>
        <v>0</v>
      </c>
      <c r="AU457" s="16">
        <f>SUMIF(เตรียมส่วนผสม!$C:$C,'รับ-จ่าย ประจำวัน'!$B457,เตรียมส่วนผสม!N:N)+SUMIF(กวนไส้!$C:$C,'รับ-จ่าย ประจำวัน'!$B457,กวนไส้!N:N)+SUMIF(ผลิต1!$C:$C,'รับ-จ่าย ประจำวัน'!$B457,ผลิต1!N:N)+SUMIF(ผลิต2!$C:$C,'รับ-จ่าย ประจำวัน'!$B457,ผลิต2!N:N)+SUMIF(เส้นแต่งหน้าขนมเค้ก!$C:$C,'รับ-จ่าย ประจำวัน'!$B457,เส้นแต่งหน้าขนมเค้ก!N:N)+SUMIF(แพ็ค!$C:$C,'รับ-จ่าย ประจำวัน'!$B457,แพ็ค!N:N)+SUMIF(ธุรการ!$C:$C,'รับ-จ่าย ประจำวัน'!$B457,ธุรการ!N:N)+SUMIF(เส้นแต่งหน้าขนมปัง!$C:$C,'รับ-จ่าย ประจำวัน'!$B457,เส้นแต่งหน้าขนมปัง!N:N)+SUMIF('วางแผนBC,CJ'!$C:$C,'รับ-จ่าย ประจำวัน'!$B457,'วางแผนBC,CJ'!N:N)+SUMIF(RD!$C:$C,'รับ-จ่าย ประจำวัน'!$B457,RD!N:N)+SUMIF('FG,ออนไล,คัดแยก'!$C:$C,'รับ-จ่าย ประจำวัน'!$B457,'FG,ออนไล,คัดแยก'!N:N)</f>
        <v>0</v>
      </c>
      <c r="AV457" s="16">
        <f>SUMIF(เตรียมส่วนผสม!$C:$C,'รับ-จ่าย ประจำวัน'!$B457,เตรียมส่วนผสม!O:O)+SUMIF(กวนไส้!$C:$C,'รับ-จ่าย ประจำวัน'!$B457,กวนไส้!O:O)+SUMIF(ผลิต1!$C:$C,'รับ-จ่าย ประจำวัน'!$B457,ผลิต1!O:O)+SUMIF(ผลิต2!$C:$C,'รับ-จ่าย ประจำวัน'!$B457,ผลิต2!O:O)+SUMIF(เส้นแต่งหน้าขนมเค้ก!$C:$C,'รับ-จ่าย ประจำวัน'!$B457,เส้นแต่งหน้าขนมเค้ก!O:O)+SUMIF(แพ็ค!$C:$C,'รับ-จ่าย ประจำวัน'!$B457,แพ็ค!O:O)+SUMIF(ธุรการ!$C:$C,'รับ-จ่าย ประจำวัน'!$B457,ธุรการ!O:O)+SUMIF(เส้นแต่งหน้าขนมปัง!$C:$C,'รับ-จ่าย ประจำวัน'!$B457,เส้นแต่งหน้าขนมปัง!O:O)+SUMIF('วางแผนBC,CJ'!$C:$C,'รับ-จ่าย ประจำวัน'!$B457,'วางแผนBC,CJ'!O:O)+SUMIF(RD!$C:$C,'รับ-จ่าย ประจำวัน'!$B457,RD!O:O)+SUMIF('FG,ออนไล,คัดแยก'!$C:$C,'รับ-จ่าย ประจำวัน'!$B457,'FG,ออนไล,คัดแยก'!O:O)</f>
        <v>0</v>
      </c>
      <c r="AW457" s="16">
        <f>SUMIF(เตรียมส่วนผสม!$C:$C,'รับ-จ่าย ประจำวัน'!$B457,เตรียมส่วนผสม!P:P)+SUMIF(กวนไส้!$C:$C,'รับ-จ่าย ประจำวัน'!$B457,กวนไส้!P:P)+SUMIF(ผลิต1!$C:$C,'รับ-จ่าย ประจำวัน'!$B457,ผลิต1!P:P)+SUMIF(ผลิต2!$C:$C,'รับ-จ่าย ประจำวัน'!$B457,ผลิต2!P:P)+SUMIF(เส้นแต่งหน้าขนมเค้ก!$C:$C,'รับ-จ่าย ประจำวัน'!$B457,เส้นแต่งหน้าขนมเค้ก!P:P)+SUMIF(แพ็ค!$C:$C,'รับ-จ่าย ประจำวัน'!$B457,แพ็ค!P:P)+SUMIF(ธุรการ!$C:$C,'รับ-จ่าย ประจำวัน'!$B457,ธุรการ!P:P)+SUMIF(เส้นแต่งหน้าขนมปัง!$C:$C,'รับ-จ่าย ประจำวัน'!$B457,เส้นแต่งหน้าขนมปัง!P:P)+SUMIF('วางแผนBC,CJ'!$C:$C,'รับ-จ่าย ประจำวัน'!$B457,'วางแผนBC,CJ'!P:P)+SUMIF(RD!$C:$C,'รับ-จ่าย ประจำวัน'!$B457,RD!P:P)+SUMIF('FG,ออนไล,คัดแยก'!$C:$C,'รับ-จ่าย ประจำวัน'!$B457,'FG,ออนไล,คัดแยก'!P:P)</f>
        <v>0</v>
      </c>
      <c r="AX457" s="16">
        <f>SUMIF(เตรียมส่วนผสม!$C:$C,'รับ-จ่าย ประจำวัน'!$B457,เตรียมส่วนผสม!Q:Q)+SUMIF(กวนไส้!$C:$C,'รับ-จ่าย ประจำวัน'!$B457,กวนไส้!Q:Q)+SUMIF(ผลิต1!$C:$C,'รับ-จ่าย ประจำวัน'!$B457,ผลิต1!Q:Q)+SUMIF(ผลิต2!$C:$C,'รับ-จ่าย ประจำวัน'!$B457,ผลิต2!Q:Q)+SUMIF(เส้นแต่งหน้าขนมเค้ก!$C:$C,'รับ-จ่าย ประจำวัน'!$B457,เส้นแต่งหน้าขนมเค้ก!Q:Q)+SUMIF(แพ็ค!$C:$C,'รับ-จ่าย ประจำวัน'!$B457,แพ็ค!Q:Q)+SUMIF(ธุรการ!$C:$C,'รับ-จ่าย ประจำวัน'!$B457,ธุรการ!Q:Q)+SUMIF(เส้นแต่งหน้าขนมปัง!$C:$C,'รับ-จ่าย ประจำวัน'!$B457,เส้นแต่งหน้าขนมปัง!Q:Q)+SUMIF('วางแผนBC,CJ'!$C:$C,'รับ-จ่าย ประจำวัน'!$B457,'วางแผนBC,CJ'!Q:Q)+SUMIF(RD!$C:$C,'รับ-จ่าย ประจำวัน'!$B457,RD!Q:Q)+SUMIF('FG,ออนไล,คัดแยก'!$C:$C,'รับ-จ่าย ประจำวัน'!$B457,'FG,ออนไล,คัดแยก'!Q:Q)</f>
        <v>0</v>
      </c>
      <c r="AY457" s="16">
        <f>SUMIF(เตรียมส่วนผสม!$C:$C,'รับ-จ่าย ประจำวัน'!$B457,เตรียมส่วนผสม!R:R)+SUMIF(กวนไส้!$C:$C,'รับ-จ่าย ประจำวัน'!$B457,กวนไส้!R:R)+SUMIF(ผลิต1!$C:$C,'รับ-จ่าย ประจำวัน'!$B457,ผลิต1!R:R)+SUMIF(ผลิต2!$C:$C,'รับ-จ่าย ประจำวัน'!$B457,ผลิต2!R:R)+SUMIF(เส้นแต่งหน้าขนมเค้ก!$C:$C,'รับ-จ่าย ประจำวัน'!$B457,เส้นแต่งหน้าขนมเค้ก!R:R)+SUMIF(แพ็ค!$C:$C,'รับ-จ่าย ประจำวัน'!$B457,แพ็ค!R:R)+SUMIF(ธุรการ!$C:$C,'รับ-จ่าย ประจำวัน'!$B457,ธุรการ!R:R)+SUMIF(เส้นแต่งหน้าขนมปัง!$C:$C,'รับ-จ่าย ประจำวัน'!$B457,เส้นแต่งหน้าขนมปัง!R:R)+SUMIF('วางแผนBC,CJ'!$C:$C,'รับ-จ่าย ประจำวัน'!$B457,'วางแผนBC,CJ'!R:R)+SUMIF(RD!$C:$C,'รับ-จ่าย ประจำวัน'!$B457,RD!R:R)+SUMIF('FG,ออนไล,คัดแยก'!$C:$C,'รับ-จ่าย ประจำวัน'!$B457,'FG,ออนไล,คัดแยก'!R:R)</f>
        <v>0</v>
      </c>
      <c r="AZ457" s="16">
        <f>SUMIF(เตรียมส่วนผสม!$C:$C,'รับ-จ่าย ประจำวัน'!$B457,เตรียมส่วนผสม!S:S)+SUMIF(กวนไส้!$C:$C,'รับ-จ่าย ประจำวัน'!$B457,กวนไส้!S:S)+SUMIF(ผลิต1!$C:$C,'รับ-จ่าย ประจำวัน'!$B457,ผลิต1!S:S)+SUMIF(ผลิต2!$C:$C,'รับ-จ่าย ประจำวัน'!$B457,ผลิต2!S:S)+SUMIF(เส้นแต่งหน้าขนมเค้ก!$C:$C,'รับ-จ่าย ประจำวัน'!$B457,เส้นแต่งหน้าขนมเค้ก!S:S)+SUMIF(แพ็ค!$C:$C,'รับ-จ่าย ประจำวัน'!$B457,แพ็ค!S:S)+SUMIF(ธุรการ!$C:$C,'รับ-จ่าย ประจำวัน'!$B457,ธุรการ!S:S)+SUMIF(เส้นแต่งหน้าขนมปัง!$C:$C,'รับ-จ่าย ประจำวัน'!$B457,เส้นแต่งหน้าขนมปัง!S:S)+SUMIF('วางแผนBC,CJ'!$C:$C,'รับ-จ่าย ประจำวัน'!$B457,'วางแผนBC,CJ'!S:S)+SUMIF(RD!$C:$C,'รับ-จ่าย ประจำวัน'!$B457,RD!S:S)+SUMIF('FG,ออนไล,คัดแยก'!$C:$C,'รับ-จ่าย ประจำวัน'!$B457,'FG,ออนไล,คัดแยก'!S:S)</f>
        <v>0</v>
      </c>
      <c r="BA457" s="16">
        <f>SUMIF(เตรียมส่วนผสม!$C:$C,'รับ-จ่าย ประจำวัน'!$B457,เตรียมส่วนผสม!T:T)+SUMIF(กวนไส้!$C:$C,'รับ-จ่าย ประจำวัน'!$B457,กวนไส้!T:T)+SUMIF(ผลิต1!$C:$C,'รับ-จ่าย ประจำวัน'!$B457,ผลิต1!T:T)+SUMIF(ผลิต2!$C:$C,'รับ-จ่าย ประจำวัน'!$B457,ผลิต2!T:T)+SUMIF(เส้นแต่งหน้าขนมเค้ก!$C:$C,'รับ-จ่าย ประจำวัน'!$B457,เส้นแต่งหน้าขนมเค้ก!T:T)+SUMIF(แพ็ค!$C:$C,'รับ-จ่าย ประจำวัน'!$B457,แพ็ค!T:T)+SUMIF(ธุรการ!$C:$C,'รับ-จ่าย ประจำวัน'!$B457,ธุรการ!T:T)+SUMIF(เส้นแต่งหน้าขนมปัง!$C:$C,'รับ-จ่าย ประจำวัน'!$B457,เส้นแต่งหน้าขนมปัง!T:T)+SUMIF('วางแผนBC,CJ'!$C:$C,'รับ-จ่าย ประจำวัน'!$B457,'วางแผนBC,CJ'!T:T)+SUMIF(RD!$C:$C,'รับ-จ่าย ประจำวัน'!$B457,RD!T:T)+SUMIF('FG,ออนไล,คัดแยก'!$C:$C,'รับ-จ่าย ประจำวัน'!$B457,'FG,ออนไล,คัดแยก'!T:T)</f>
        <v>0</v>
      </c>
      <c r="BB457" s="16">
        <f>SUMIF(เตรียมส่วนผสม!$C:$C,'รับ-จ่าย ประจำวัน'!$B457,เตรียมส่วนผสม!U:U)+SUMIF(กวนไส้!$C:$C,'รับ-จ่าย ประจำวัน'!$B457,กวนไส้!U:U)+SUMIF(ผลิต1!$C:$C,'รับ-จ่าย ประจำวัน'!$B457,ผลิต1!U:U)+SUMIF(ผลิต2!$C:$C,'รับ-จ่าย ประจำวัน'!$B457,ผลิต2!U:U)+SUMIF(เส้นแต่งหน้าขนมเค้ก!$C:$C,'รับ-จ่าย ประจำวัน'!$B457,เส้นแต่งหน้าขนมเค้ก!U:U)+SUMIF(แพ็ค!$C:$C,'รับ-จ่าย ประจำวัน'!$B457,แพ็ค!U:U)+SUMIF(ธุรการ!$C:$C,'รับ-จ่าย ประจำวัน'!$B457,ธุรการ!U:U)+SUMIF(เส้นแต่งหน้าขนมปัง!$C:$C,'รับ-จ่าย ประจำวัน'!$B457,เส้นแต่งหน้าขนมปัง!U:U)+SUMIF('วางแผนBC,CJ'!$C:$C,'รับ-จ่าย ประจำวัน'!$B457,'วางแผนBC,CJ'!U:U)+SUMIF(RD!$C:$C,'รับ-จ่าย ประจำวัน'!$B457,RD!U:U)+SUMIF('FG,ออนไล,คัดแยก'!$C:$C,'รับ-จ่าย ประจำวัน'!$B457,'FG,ออนไล,คัดแยก'!U:U)</f>
        <v>0</v>
      </c>
      <c r="BC457" s="16">
        <f>SUMIF(เตรียมส่วนผสม!$C:$C,'รับ-จ่าย ประจำวัน'!$B457,เตรียมส่วนผสม!V:V)+SUMIF(กวนไส้!$C:$C,'รับ-จ่าย ประจำวัน'!$B457,กวนไส้!V:V)+SUMIF(ผลิต1!$C:$C,'รับ-จ่าย ประจำวัน'!$B457,ผลิต1!V:V)+SUMIF(ผลิต2!$C:$C,'รับ-จ่าย ประจำวัน'!$B457,ผลิต2!V:V)+SUMIF(เส้นแต่งหน้าขนมเค้ก!$C:$C,'รับ-จ่าย ประจำวัน'!$B457,เส้นแต่งหน้าขนมเค้ก!V:V)+SUMIF(แพ็ค!$C:$C,'รับ-จ่าย ประจำวัน'!$B457,แพ็ค!V:V)+SUMIF(ธุรการ!$C:$C,'รับ-จ่าย ประจำวัน'!$B457,ธุรการ!V:V)+SUMIF(เส้นแต่งหน้าขนมปัง!$C:$C,'รับ-จ่าย ประจำวัน'!$B457,เส้นแต่งหน้าขนมปัง!V:V)+SUMIF('วางแผนBC,CJ'!$C:$C,'รับ-จ่าย ประจำวัน'!$B457,'วางแผนBC,CJ'!V:V)+SUMIF(RD!$C:$C,'รับ-จ่าย ประจำวัน'!$B457,RD!V:V)+SUMIF('FG,ออนไล,คัดแยก'!$C:$C,'รับ-จ่าย ประจำวัน'!$B457,'FG,ออนไล,คัดแยก'!V:V)</f>
        <v>0</v>
      </c>
      <c r="BD457" s="16">
        <f>SUMIF(เตรียมส่วนผสม!$C:$C,'รับ-จ่าย ประจำวัน'!$B457,เตรียมส่วนผสม!W:W)+SUMIF(กวนไส้!$C:$C,'รับ-จ่าย ประจำวัน'!$B457,กวนไส้!W:W)+SUMIF(ผลิต1!$C:$C,'รับ-จ่าย ประจำวัน'!$B457,ผลิต1!W:W)+SUMIF(ผลิต2!$C:$C,'รับ-จ่าย ประจำวัน'!$B457,ผลิต2!W:W)+SUMIF(เส้นแต่งหน้าขนมเค้ก!$C:$C,'รับ-จ่าย ประจำวัน'!$B457,เส้นแต่งหน้าขนมเค้ก!W:W)+SUMIF(แพ็ค!$C:$C,'รับ-จ่าย ประจำวัน'!$B457,แพ็ค!W:W)+SUMIF(ธุรการ!$C:$C,'รับ-จ่าย ประจำวัน'!$B457,ธุรการ!W:W)+SUMIF(เส้นแต่งหน้าขนมปัง!$C:$C,'รับ-จ่าย ประจำวัน'!$B457,เส้นแต่งหน้าขนมปัง!W:W)+SUMIF('วางแผนBC,CJ'!$C:$C,'รับ-จ่าย ประจำวัน'!$B457,'วางแผนBC,CJ'!W:W)+SUMIF(RD!$C:$C,'รับ-จ่าย ประจำวัน'!$B457,RD!W:W)+SUMIF('FG,ออนไล,คัดแยก'!$C:$C,'รับ-จ่าย ประจำวัน'!$B457,'FG,ออนไล,คัดแยก'!W:W)</f>
        <v>0</v>
      </c>
      <c r="BE457" s="16">
        <f>SUMIF(เตรียมส่วนผสม!$C:$C,'รับ-จ่าย ประจำวัน'!$B457,เตรียมส่วนผสม!X:X)+SUMIF(กวนไส้!$C:$C,'รับ-จ่าย ประจำวัน'!$B457,กวนไส้!X:X)+SUMIF(ผลิต1!$C:$C,'รับ-จ่าย ประจำวัน'!$B457,ผลิต1!X:X)+SUMIF(ผลิต2!$C:$C,'รับ-จ่าย ประจำวัน'!$B457,ผลิต2!X:X)+SUMIF(เส้นแต่งหน้าขนมเค้ก!$C:$C,'รับ-จ่าย ประจำวัน'!$B457,เส้นแต่งหน้าขนมเค้ก!X:X)+SUMIF(แพ็ค!$C:$C,'รับ-จ่าย ประจำวัน'!$B457,แพ็ค!X:X)+SUMIF(ธุรการ!$C:$C,'รับ-จ่าย ประจำวัน'!$B457,ธุรการ!X:X)+SUMIF(เส้นแต่งหน้าขนมปัง!$C:$C,'รับ-จ่าย ประจำวัน'!$B457,เส้นแต่งหน้าขนมปัง!X:X)+SUMIF('วางแผนBC,CJ'!$C:$C,'รับ-จ่าย ประจำวัน'!$B457,'วางแผนBC,CJ'!X:X)+SUMIF(RD!$C:$C,'รับ-จ่าย ประจำวัน'!$B457,RD!X:X)+SUMIF('FG,ออนไล,คัดแยก'!$C:$C,'รับ-จ่าย ประจำวัน'!$B457,'FG,ออนไล,คัดแยก'!X:X)</f>
        <v>0</v>
      </c>
      <c r="BF457" s="16">
        <f>SUMIF(เตรียมส่วนผสม!$C:$C,'รับ-จ่าย ประจำวัน'!$B457,เตรียมส่วนผสม!Y:Y)+SUMIF(กวนไส้!$C:$C,'รับ-จ่าย ประจำวัน'!$B457,กวนไส้!Y:Y)+SUMIF(ผลิต1!$C:$C,'รับ-จ่าย ประจำวัน'!$B457,ผลิต1!Y:Y)+SUMIF(ผลิต2!$C:$C,'รับ-จ่าย ประจำวัน'!$B457,ผลิต2!Y:Y)+SUMIF(เส้นแต่งหน้าขนมเค้ก!$C:$C,'รับ-จ่าย ประจำวัน'!$B457,เส้นแต่งหน้าขนมเค้ก!Y:Y)+SUMIF(แพ็ค!$C:$C,'รับ-จ่าย ประจำวัน'!$B457,แพ็ค!Y:Y)+SUMIF(ธุรการ!$C:$C,'รับ-จ่าย ประจำวัน'!$B457,ธุรการ!Y:Y)+SUMIF(เส้นแต่งหน้าขนมปัง!$C:$C,'รับ-จ่าย ประจำวัน'!$B457,เส้นแต่งหน้าขนมปัง!Y:Y)+SUMIF('วางแผนBC,CJ'!$C:$C,'รับ-จ่าย ประจำวัน'!$B457,'วางแผนBC,CJ'!Y:Y)+SUMIF(RD!$C:$C,'รับ-จ่าย ประจำวัน'!$B457,RD!Y:Y)+SUMIF('FG,ออนไล,คัดแยก'!$C:$C,'รับ-จ่าย ประจำวัน'!$B457,'FG,ออนไล,คัดแยก'!Y:Y)</f>
        <v>0</v>
      </c>
      <c r="BG457" s="16">
        <f>SUMIF(เตรียมส่วนผสม!$C:$C,'รับ-จ่าย ประจำวัน'!$B457,เตรียมส่วนผสม!Z:Z)+SUMIF(กวนไส้!$C:$C,'รับ-จ่าย ประจำวัน'!$B457,กวนไส้!Z:Z)+SUMIF(ผลิต1!$C:$C,'รับ-จ่าย ประจำวัน'!$B457,ผลิต1!Z:Z)+SUMIF(ผลิต2!$C:$C,'รับ-จ่าย ประจำวัน'!$B457,ผลิต2!Z:Z)+SUMIF(เส้นแต่งหน้าขนมเค้ก!$C:$C,'รับ-จ่าย ประจำวัน'!$B457,เส้นแต่งหน้าขนมเค้ก!Z:Z)+SUMIF(แพ็ค!$C:$C,'รับ-จ่าย ประจำวัน'!$B457,แพ็ค!Z:Z)+SUMIF(ธุรการ!$C:$C,'รับ-จ่าย ประจำวัน'!$B457,ธุรการ!Z:Z)+SUMIF(เส้นแต่งหน้าขนมปัง!$C:$C,'รับ-จ่าย ประจำวัน'!$B457,เส้นแต่งหน้าขนมปัง!Z:Z)+SUMIF('วางแผนBC,CJ'!$C:$C,'รับ-จ่าย ประจำวัน'!$B457,'วางแผนBC,CJ'!Z:Z)+SUMIF(RD!$C:$C,'รับ-จ่าย ประจำวัน'!$B457,RD!Z:Z)+SUMIF('FG,ออนไล,คัดแยก'!$C:$C,'รับ-จ่าย ประจำวัน'!$B457,'FG,ออนไล,คัดแยก'!Z:Z)</f>
        <v>0</v>
      </c>
      <c r="BH457" s="16">
        <f>SUMIF(เตรียมส่วนผสม!$C:$C,'รับ-จ่าย ประจำวัน'!$B457,เตรียมส่วนผสม!AA:AA)+SUMIF(กวนไส้!$C:$C,'รับ-จ่าย ประจำวัน'!$B457,กวนไส้!AA:AA)+SUMIF(ผลิต1!$C:$C,'รับ-จ่าย ประจำวัน'!$B457,ผลิต1!AA:AA)+SUMIF(ผลิต2!$C:$C,'รับ-จ่าย ประจำวัน'!$B457,ผลิต2!AA:AA)+SUMIF(เส้นแต่งหน้าขนมเค้ก!$C:$C,'รับ-จ่าย ประจำวัน'!$B457,เส้นแต่งหน้าขนมเค้ก!AA:AA)+SUMIF(แพ็ค!$C:$C,'รับ-จ่าย ประจำวัน'!$B457,แพ็ค!AA:AA)+SUMIF(ธุรการ!$C:$C,'รับ-จ่าย ประจำวัน'!$B457,ธุรการ!AA:AA)+SUMIF(เส้นแต่งหน้าขนมปัง!$C:$C,'รับ-จ่าย ประจำวัน'!$B457,เส้นแต่งหน้าขนมปัง!AA:AA)+SUMIF('วางแผนBC,CJ'!$C:$C,'รับ-จ่าย ประจำวัน'!$B457,'วางแผนBC,CJ'!AA:AA)+SUMIF(RD!$C:$C,'รับ-จ่าย ประจำวัน'!$B457,RD!AA:AA)+SUMIF('FG,ออนไล,คัดแยก'!$C:$C,'รับ-จ่าย ประจำวัน'!$B457,'FG,ออนไล,คัดแยก'!AA:AA)</f>
        <v>0</v>
      </c>
      <c r="BI457" s="16">
        <f>SUMIF(เตรียมส่วนผสม!$C:$C,'รับ-จ่าย ประจำวัน'!$B457,เตรียมส่วนผสม!AB:AB)+SUMIF(กวนไส้!$C:$C,'รับ-จ่าย ประจำวัน'!$B457,กวนไส้!AB:AB)+SUMIF(ผลิต1!$C:$C,'รับ-จ่าย ประจำวัน'!$B457,ผลิต1!AB:AB)+SUMIF(ผลิต2!$C:$C,'รับ-จ่าย ประจำวัน'!$B457,ผลิต2!AB:AB)+SUMIF(เส้นแต่งหน้าขนมเค้ก!$C:$C,'รับ-จ่าย ประจำวัน'!$B457,เส้นแต่งหน้าขนมเค้ก!AB:AB)+SUMIF(แพ็ค!$C:$C,'รับ-จ่าย ประจำวัน'!$B457,แพ็ค!AB:AB)+SUMIF(ธุรการ!$C:$C,'รับ-จ่าย ประจำวัน'!$B457,ธุรการ!AB:AB)+SUMIF(เส้นแต่งหน้าขนมปัง!$C:$C,'รับ-จ่าย ประจำวัน'!$B457,เส้นแต่งหน้าขนมปัง!AB:AB)+SUMIF('วางแผนBC,CJ'!$C:$C,'รับ-จ่าย ประจำวัน'!$B457,'วางแผนBC,CJ'!AB:AB)+SUMIF(RD!$C:$C,'รับ-จ่าย ประจำวัน'!$B457,RD!AB:AB)+SUMIF('FG,ออนไล,คัดแยก'!$C:$C,'รับ-จ่าย ประจำวัน'!$B457,'FG,ออนไล,คัดแยก'!AB:AB)</f>
        <v>0</v>
      </c>
      <c r="BJ457" s="16">
        <f>SUMIF(เตรียมส่วนผสม!$C:$C,'รับ-จ่าย ประจำวัน'!$B457,เตรียมส่วนผสม!AC:AC)+SUMIF(กวนไส้!$C:$C,'รับ-จ่าย ประจำวัน'!$B457,กวนไส้!AC:AC)+SUMIF(ผลิต1!$C:$C,'รับ-จ่าย ประจำวัน'!$B457,ผลิต1!AC:AC)+SUMIF(ผลิต2!$C:$C,'รับ-จ่าย ประจำวัน'!$B457,ผลิต2!AC:AC)+SUMIF(เส้นแต่งหน้าขนมเค้ก!$C:$C,'รับ-จ่าย ประจำวัน'!$B457,เส้นแต่งหน้าขนมเค้ก!AC:AC)+SUMIF(แพ็ค!$C:$C,'รับ-จ่าย ประจำวัน'!$B457,แพ็ค!AC:AC)+SUMIF(ธุรการ!$C:$C,'รับ-จ่าย ประจำวัน'!$B457,ธุรการ!AC:AC)+SUMIF(เส้นแต่งหน้าขนมปัง!$C:$C,'รับ-จ่าย ประจำวัน'!$B457,เส้นแต่งหน้าขนมปัง!AC:AC)+SUMIF('วางแผนBC,CJ'!$C:$C,'รับ-จ่าย ประจำวัน'!$B457,'วางแผนBC,CJ'!AC:AC)+SUMIF(RD!$C:$C,'รับ-จ่าย ประจำวัน'!$B457,RD!AC:AC)+SUMIF('FG,ออนไล,คัดแยก'!$C:$C,'รับ-จ่าย ประจำวัน'!$B457,'FG,ออนไล,คัดแยก'!AC:AC)</f>
        <v>0</v>
      </c>
      <c r="BK457" s="16">
        <f>SUMIF(เตรียมส่วนผสม!$C:$C,'รับ-จ่าย ประจำวัน'!$B457,เตรียมส่วนผสม!AD:AD)+SUMIF(กวนไส้!$C:$C,'รับ-จ่าย ประจำวัน'!$B457,กวนไส้!AD:AD)+SUMIF(ผลิต1!$C:$C,'รับ-จ่าย ประจำวัน'!$B457,ผลิต1!AD:AD)+SUMIF(ผลิต2!$C:$C,'รับ-จ่าย ประจำวัน'!$B457,ผลิต2!AD:AD)+SUMIF(เส้นแต่งหน้าขนมเค้ก!$C:$C,'รับ-จ่าย ประจำวัน'!$B457,เส้นแต่งหน้าขนมเค้ก!AD:AD)+SUMIF(แพ็ค!$C:$C,'รับ-จ่าย ประจำวัน'!$B457,แพ็ค!AD:AD)+SUMIF(ธุรการ!$C:$C,'รับ-จ่าย ประจำวัน'!$B457,ธุรการ!AD:AD)+SUMIF(เส้นแต่งหน้าขนมปัง!$C:$C,'รับ-จ่าย ประจำวัน'!$B457,เส้นแต่งหน้าขนมปัง!AD:AD)+SUMIF('วางแผนBC,CJ'!$C:$C,'รับ-จ่าย ประจำวัน'!$B457,'วางแผนBC,CJ'!AD:AD)+SUMIF(RD!$C:$C,'รับ-จ่าย ประจำวัน'!$B457,RD!AD:AD)+SUMIF('FG,ออนไล,คัดแยก'!$C:$C,'รับ-จ่าย ประจำวัน'!$B457,'FG,ออนไล,คัดแยก'!AD:AD)</f>
        <v>0</v>
      </c>
      <c r="BL457" s="16">
        <f>SUMIF(เตรียมส่วนผสม!$C:$C,'รับ-จ่าย ประจำวัน'!$B457,เตรียมส่วนผสม!AE:AE)+SUMIF(กวนไส้!$C:$C,'รับ-จ่าย ประจำวัน'!$B457,กวนไส้!AE:AE)+SUMIF(ผลิต1!$C:$C,'รับ-จ่าย ประจำวัน'!$B457,ผลิต1!AE:AE)+SUMIF(ผลิต2!$C:$C,'รับ-จ่าย ประจำวัน'!$B457,ผลิต2!AE:AE)+SUMIF(เส้นแต่งหน้าขนมเค้ก!$C:$C,'รับ-จ่าย ประจำวัน'!$B457,เส้นแต่งหน้าขนมเค้ก!AE:AE)+SUMIF(แพ็ค!$C:$C,'รับ-จ่าย ประจำวัน'!$B457,แพ็ค!AE:AE)+SUMIF(ธุรการ!$C:$C,'รับ-จ่าย ประจำวัน'!$B457,ธุรการ!AE:AE)+SUMIF(เส้นแต่งหน้าขนมปัง!$C:$C,'รับ-จ่าย ประจำวัน'!$B457,เส้นแต่งหน้าขนมปัง!AE:AE)+SUMIF('วางแผนBC,CJ'!$C:$C,'รับ-จ่าย ประจำวัน'!$B457,'วางแผนBC,CJ'!AE:AE)+SUMIF(RD!$C:$C,'รับ-จ่าย ประจำวัน'!$B457,RD!AE:AE)+SUMIF('FG,ออนไล,คัดแยก'!$C:$C,'รับ-จ่าย ประจำวัน'!$B457,'FG,ออนไล,คัดแยก'!AE:AE)</f>
        <v>0</v>
      </c>
      <c r="BM457" s="16">
        <f>SUMIF(เตรียมส่วนผสม!$C:$C,'รับ-จ่าย ประจำวัน'!$B457,เตรียมส่วนผสม!AF:AF)+SUMIF(กวนไส้!$C:$C,'รับ-จ่าย ประจำวัน'!$B457,กวนไส้!AF:AF)+SUMIF(ผลิต1!$C:$C,'รับ-จ่าย ประจำวัน'!$B457,ผลิต1!AF:AF)+SUMIF(ผลิต2!$C:$C,'รับ-จ่าย ประจำวัน'!$B457,ผลิต2!AF:AF)+SUMIF(เส้นแต่งหน้าขนมเค้ก!$C:$C,'รับ-จ่าย ประจำวัน'!$B457,เส้นแต่งหน้าขนมเค้ก!AF:AF)+SUMIF(แพ็ค!$C:$C,'รับ-จ่าย ประจำวัน'!$B457,แพ็ค!AF:AF)+SUMIF(ธุรการ!$C:$C,'รับ-จ่าย ประจำวัน'!$B457,ธุรการ!AF:AF)+SUMIF(เส้นแต่งหน้าขนมปัง!$C:$C,'รับ-จ่าย ประจำวัน'!$B457,เส้นแต่งหน้าขนมปัง!AF:AF)+SUMIF('วางแผนBC,CJ'!$C:$C,'รับ-จ่าย ประจำวัน'!$B457,'วางแผนBC,CJ'!AF:AF)+SUMIF(RD!$C:$C,'รับ-จ่าย ประจำวัน'!$B457,RD!AF:AF)+SUMIF('FG,ออนไล,คัดแยก'!$C:$C,'รับ-จ่าย ประจำวัน'!$B457,'FG,ออนไล,คัดแยก'!AF:AF)</f>
        <v>0</v>
      </c>
      <c r="BN457" s="16">
        <f>SUMIF(เตรียมส่วนผสม!$C:$C,'รับ-จ่าย ประจำวัน'!$B457,เตรียมส่วนผสม!AG:AG)+SUMIF(กวนไส้!$C:$C,'รับ-จ่าย ประจำวัน'!$B457,กวนไส้!AG:AG)+SUMIF(ผลิต1!$C:$C,'รับ-จ่าย ประจำวัน'!$B457,ผลิต1!AG:AG)+SUMIF(ผลิต2!$C:$C,'รับ-จ่าย ประจำวัน'!$B457,ผลิต2!AG:AG)+SUMIF(เส้นแต่งหน้าขนมเค้ก!$C:$C,'รับ-จ่าย ประจำวัน'!$B457,เส้นแต่งหน้าขนมเค้ก!AG:AG)+SUMIF(แพ็ค!$C:$C,'รับ-จ่าย ประจำวัน'!$B457,แพ็ค!AG:AG)+SUMIF(ธุรการ!$C:$C,'รับ-จ่าย ประจำวัน'!$B457,ธุรการ!AG:AG)+SUMIF(เส้นแต่งหน้าขนมปัง!$C:$C,'รับ-จ่าย ประจำวัน'!$B457,เส้นแต่งหน้าขนมปัง!AG:AG)+SUMIF('วางแผนBC,CJ'!$C:$C,'รับ-จ่าย ประจำวัน'!$B457,'วางแผนBC,CJ'!AG:AG)+SUMIF(RD!$C:$C,'รับ-จ่าย ประจำวัน'!$B457,RD!AG:AG)+SUMIF('FG,ออนไล,คัดแยก'!$C:$C,'รับ-จ่าย ประจำวัน'!$B457,'FG,ออนไล,คัดแยก'!AG:AG)</f>
        <v>0</v>
      </c>
      <c r="BO457" s="16">
        <f>SUMIF(เตรียมส่วนผสม!$C:$C,'รับ-จ่าย ประจำวัน'!$B457,เตรียมส่วนผสม!AH:AH)+SUMIF(กวนไส้!$C:$C,'รับ-จ่าย ประจำวัน'!$B457,กวนไส้!AH:AH)+SUMIF(ผลิต1!$C:$C,'รับ-จ่าย ประจำวัน'!$B457,ผลิต1!AH:AH)+SUMIF(ผลิต2!$C:$C,'รับ-จ่าย ประจำวัน'!$B457,ผลิต2!AH:AH)+SUMIF(เส้นแต่งหน้าขนมเค้ก!$C:$C,'รับ-จ่าย ประจำวัน'!$B457,เส้นแต่งหน้าขนมเค้ก!AH:AH)+SUMIF(แพ็ค!$C:$C,'รับ-จ่าย ประจำวัน'!$B457,แพ็ค!AH:AH)+SUMIF(ธุรการ!$C:$C,'รับ-จ่าย ประจำวัน'!$B457,ธุรการ!AH:AH)+SUMIF(เส้นแต่งหน้าขนมปัง!$C:$C,'รับ-จ่าย ประจำวัน'!$B457,เส้นแต่งหน้าขนมปัง!AH:AH)+SUMIF('วางแผนBC,CJ'!$C:$C,'รับ-จ่าย ประจำวัน'!$B457,'วางแผนBC,CJ'!AH:AH)+SUMIF(RD!$C:$C,'รับ-จ่าย ประจำวัน'!$B457,RD!AH:AH)+SUMIF('FG,ออนไล,คัดแยก'!$C:$C,'รับ-จ่าย ประจำวัน'!$B457,'FG,ออนไล,คัดแยก'!AH:AH)</f>
        <v>0</v>
      </c>
      <c r="BP457" s="16">
        <f>SUMIF(เตรียมส่วนผสม!$C:$C,'รับ-จ่าย ประจำวัน'!$B457,เตรียมส่วนผสม!AI:AI)+SUMIF(กวนไส้!$C:$C,'รับ-จ่าย ประจำวัน'!$B457,กวนไส้!AI:AI)+SUMIF(ผลิต1!$C:$C,'รับ-จ่าย ประจำวัน'!$B457,ผลิต1!AI:AI)+SUMIF(ผลิต2!$C:$C,'รับ-จ่าย ประจำวัน'!$B457,ผลิต2!AI:AI)+SUMIF(เส้นแต่งหน้าขนมเค้ก!$C:$C,'รับ-จ่าย ประจำวัน'!$B457,เส้นแต่งหน้าขนมเค้ก!AI:AI)+SUMIF(แพ็ค!$C:$C,'รับ-จ่าย ประจำวัน'!$B457,แพ็ค!AI:AI)+SUMIF(ธุรการ!$C:$C,'รับ-จ่าย ประจำวัน'!$B457,ธุรการ!AI:AI)+SUMIF(เส้นแต่งหน้าขนมปัง!$C:$C,'รับ-จ่าย ประจำวัน'!$B457,เส้นแต่งหน้าขนมปัง!AI:AI)+SUMIF('วางแผนBC,CJ'!$C:$C,'รับ-จ่าย ประจำวัน'!$B457,'วางแผนBC,CJ'!AI:AI)+SUMIF(RD!$C:$C,'รับ-จ่าย ประจำวัน'!$B457,RD!AI:AI)+SUMIF('FG,ออนไล,คัดแยก'!$C:$C,'รับ-จ่าย ประจำวัน'!$B457,'FG,ออนไล,คัดแยก'!AI:AI)</f>
        <v>0</v>
      </c>
      <c r="BQ457" s="16">
        <f>SUMIF(เตรียมส่วนผสม!$C:$C,'รับ-จ่าย ประจำวัน'!$B457,เตรียมส่วนผสม!AJ:AJ)+SUMIF(กวนไส้!$C:$C,'รับ-จ่าย ประจำวัน'!$B457,กวนไส้!AJ:AJ)+SUMIF(ผลิต1!$C:$C,'รับ-จ่าย ประจำวัน'!$B457,ผลิต1!AJ:AJ)+SUMIF(ผลิต2!$C:$C,'รับ-จ่าย ประจำวัน'!$B457,ผลิต2!AJ:AJ)+SUMIF(เส้นแต่งหน้าขนมเค้ก!$C:$C,'รับ-จ่าย ประจำวัน'!$B457,เส้นแต่งหน้าขนมเค้ก!AJ:AJ)+SUMIF(แพ็ค!$C:$C,'รับ-จ่าย ประจำวัน'!$B457,แพ็ค!AJ:AJ)+SUMIF(ธุรการ!$C:$C,'รับ-จ่าย ประจำวัน'!$B457,ธุรการ!AJ:AJ)+SUMIF(เส้นแต่งหน้าขนมปัง!$C:$C,'รับ-จ่าย ประจำวัน'!$B457,เส้นแต่งหน้าขนมปัง!AJ:AJ)+SUMIF('วางแผนBC,CJ'!$C:$C,'รับ-จ่าย ประจำวัน'!$B457,'วางแผนBC,CJ'!AJ:AJ)+SUMIF(RD!$C:$C,'รับ-จ่าย ประจำวัน'!$B457,RD!AJ:AJ)+SUMIF('FG,ออนไล,คัดแยก'!$C:$C,'รับ-จ่าย ประจำวัน'!$B457,'FG,ออนไล,คัดแยก'!AJ:AJ)</f>
        <v>0</v>
      </c>
      <c r="BR457" s="16">
        <f>SUMIF(เตรียมส่วนผสม!$C:$C,'รับ-จ่าย ประจำวัน'!$B457,เตรียมส่วนผสม!AK:AK)+SUMIF(กวนไส้!$C:$C,'รับ-จ่าย ประจำวัน'!$B457,กวนไส้!AK:AK)+SUMIF(ผลิต1!$C:$C,'รับ-จ่าย ประจำวัน'!$B457,ผลิต1!AK:AK)+SUMIF(ผลิต2!$C:$C,'รับ-จ่าย ประจำวัน'!$B457,ผลิต2!AK:AK)+SUMIF(เส้นแต่งหน้าขนมเค้ก!$C:$C,'รับ-จ่าย ประจำวัน'!$B457,เส้นแต่งหน้าขนมเค้ก!AK:AK)+SUMIF(แพ็ค!$C:$C,'รับ-จ่าย ประจำวัน'!$B457,แพ็ค!AK:AK)+SUMIF(ธุรการ!$C:$C,'รับ-จ่าย ประจำวัน'!$B457,ธุรการ!AK:AK)+SUMIF(เส้นแต่งหน้าขนมปัง!$C:$C,'รับ-จ่าย ประจำวัน'!$B457,เส้นแต่งหน้าขนมปัง!AK:AK)+SUMIF('วางแผนBC,CJ'!$C:$C,'รับ-จ่าย ประจำวัน'!$B457,'วางแผนBC,CJ'!AK:AK)+SUMIF(RD!$C:$C,'รับ-จ่าย ประจำวัน'!$B457,RD!AK:AK)+SUMIF('FG,ออนไล,คัดแยก'!$C:$C,'รับ-จ่าย ประจำวัน'!$B457,'FG,ออนไล,คัดแยก'!AK:AK)</f>
        <v>0</v>
      </c>
      <c r="BS457" s="16">
        <f>SUMIF(เตรียมส่วนผสม!$C:$C,'รับ-จ่าย ประจำวัน'!$B457,เตรียมส่วนผสม!AL:AL)+SUMIF(กวนไส้!$C:$C,'รับ-จ่าย ประจำวัน'!$B457,กวนไส้!AL:AL)+SUMIF(ผลิต1!$C:$C,'รับ-จ่าย ประจำวัน'!$B457,ผลิต1!AL:AL)+SUMIF(ผลิต2!$C:$C,'รับ-จ่าย ประจำวัน'!$B457,ผลิต2!AL:AL)+SUMIF(เส้นแต่งหน้าขนมเค้ก!$C:$C,'รับ-จ่าย ประจำวัน'!$B457,เส้นแต่งหน้าขนมเค้ก!AL:AL)+SUMIF(แพ็ค!$C:$C,'รับ-จ่าย ประจำวัน'!$B457,แพ็ค!AL:AL)+SUMIF(ธุรการ!$C:$C,'รับ-จ่าย ประจำวัน'!$B457,ธุรการ!AL:AL)+SUMIF(เส้นแต่งหน้าขนมปัง!$C:$C,'รับ-จ่าย ประจำวัน'!$B457,เส้นแต่งหน้าขนมปัง!AL:AL)+SUMIF('วางแผนBC,CJ'!$C:$C,'รับ-จ่าย ประจำวัน'!$B457,'วางแผนBC,CJ'!AL:AL)+SUMIF(RD!$C:$C,'รับ-จ่าย ประจำวัน'!$B457,RD!AL:AL)+SUMIF('FG,ออนไล,คัดแยก'!$C:$C,'รับ-จ่าย ประจำวัน'!$B457,'FG,ออนไล,คัดแยก'!AL:AL)</f>
        <v>0</v>
      </c>
      <c r="BT457" s="18">
        <f t="shared" si="107"/>
        <v>0</v>
      </c>
      <c r="BU457" s="116">
        <v>1000</v>
      </c>
      <c r="BV457" s="146">
        <f t="shared" si="108"/>
        <v>705</v>
      </c>
      <c r="BW457" s="183">
        <v>30</v>
      </c>
      <c r="BX457" s="172">
        <f t="shared" si="103"/>
        <v>0</v>
      </c>
      <c r="BY457" s="188" t="e">
        <f t="shared" si="104"/>
        <v>#DIV/0!</v>
      </c>
      <c r="BZ457" s="180" t="e">
        <f t="shared" ca="1" si="109"/>
        <v>#DIV/0!</v>
      </c>
      <c r="CA457" s="97"/>
      <c r="CB457" s="97"/>
      <c r="CC457" s="97"/>
      <c r="CD457" s="97"/>
      <c r="CE457" s="97"/>
      <c r="CF457" s="97"/>
      <c r="CG457" s="97"/>
      <c r="CH457" s="97"/>
      <c r="CI457" s="97"/>
      <c r="CJ457" s="94"/>
      <c r="CK457" s="9">
        <f t="shared" si="105"/>
        <v>-295</v>
      </c>
    </row>
    <row r="458" spans="1:89" hidden="1" x14ac:dyDescent="0.5">
      <c r="A458" s="149"/>
      <c r="B458" s="34">
        <v>1020201021</v>
      </c>
      <c r="C458" s="10" t="s">
        <v>1463</v>
      </c>
      <c r="D458" s="177" t="s">
        <v>91</v>
      </c>
      <c r="E458" s="28">
        <v>0</v>
      </c>
      <c r="F458" s="159" t="s">
        <v>1605</v>
      </c>
      <c r="G458" s="11" t="s">
        <v>62</v>
      </c>
      <c r="H458" s="12">
        <v>1050</v>
      </c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3"/>
      <c r="AG458" s="13"/>
      <c r="AH458" s="13"/>
      <c r="AI458" s="14"/>
      <c r="AJ458" s="14"/>
      <c r="AK458" s="14"/>
      <c r="AL458" s="14"/>
      <c r="AM458" s="14"/>
      <c r="AN458" s="15">
        <f>I458+J458+K458+L458+M458+N458+O458+P458+Q458+R458+S458+T458+U458+V458+W458+X458+Y458+Z458+AA458+AB458+AC458+AD458+AE458+AF457+AG458+AH458+AI458+AJ458+AK458+AL458+AM458</f>
        <v>0</v>
      </c>
      <c r="AO458" s="16">
        <f>SUMIF(เตรียมส่วนผสม!$C:$C,'รับ-จ่าย ประจำวัน'!$B458,เตรียมส่วนผสม!H:H)+SUMIF(กวนไส้!$C:$C,'รับ-จ่าย ประจำวัน'!$B458,กวนไส้!H:H)+SUMIF(ผลิต1!$C:$C,'รับ-จ่าย ประจำวัน'!$B458,ผลิต1!H:H)+SUMIF(ผลิต2!$C:$C,'รับ-จ่าย ประจำวัน'!$B458,ผลิต2!H:H)+SUMIF(เส้นแต่งหน้าขนมเค้ก!$C:$C,'รับ-จ่าย ประจำวัน'!$B458,เส้นแต่งหน้าขนมเค้ก!H:H)+SUMIF(แพ็ค!$C:$C,'รับ-จ่าย ประจำวัน'!$B458,แพ็ค!H:H)+SUMIF(ธุรการ!$C:$C,'รับ-จ่าย ประจำวัน'!$B458,ธุรการ!H:H)+SUMIF(เส้นแต่งหน้าขนมปัง!$C:$C,'รับ-จ่าย ประจำวัน'!$B458,เส้นแต่งหน้าขนมปัง!H:H)+SUMIF('วางแผนBC,CJ'!$C:$C,'รับ-จ่าย ประจำวัน'!$B458,'วางแผนBC,CJ'!H:H)+SUMIF(RD!$C:$C,'รับ-จ่าย ประจำวัน'!$B458,RD!H:H)+SUMIF('FG,ออนไล,คัดแยก'!$C:$C,'รับ-จ่าย ประจำวัน'!$B458,'FG,ออนไล,คัดแยก'!H:H)</f>
        <v>0</v>
      </c>
      <c r="AP458" s="16">
        <f>SUMIF(เตรียมส่วนผสม!$C:$C,'รับ-จ่าย ประจำวัน'!$B458,เตรียมส่วนผสม!I:I)+SUMIF(กวนไส้!$C:$C,'รับ-จ่าย ประจำวัน'!$B458,กวนไส้!I:I)+SUMIF(ผลิต1!$C:$C,'รับ-จ่าย ประจำวัน'!$B458,ผลิต1!I:I)+SUMIF(ผลิต2!$C:$C,'รับ-จ่าย ประจำวัน'!$B458,ผลิต2!I:I)+SUMIF(เส้นแต่งหน้าขนมเค้ก!$C:$C,'รับ-จ่าย ประจำวัน'!$B458,เส้นแต่งหน้าขนมเค้ก!I:I)+SUMIF(แพ็ค!$C:$C,'รับ-จ่าย ประจำวัน'!$B458,แพ็ค!I:I)+SUMIF(ธุรการ!$C:$C,'รับ-จ่าย ประจำวัน'!$B458,ธุรการ!I:I)+SUMIF(เส้นแต่งหน้าขนมปัง!$C:$C,'รับ-จ่าย ประจำวัน'!$B458,เส้นแต่งหน้าขนมปัง!I:I)+SUMIF('วางแผนBC,CJ'!$C:$C,'รับ-จ่าย ประจำวัน'!$B458,'วางแผนBC,CJ'!I:I)+SUMIF(RD!$C:$C,'รับ-จ่าย ประจำวัน'!$B458,RD!I:I)+SUMIF('FG,ออนไล,คัดแยก'!$C:$C,'รับ-จ่าย ประจำวัน'!$B458,'FG,ออนไล,คัดแยก'!I:I)</f>
        <v>0</v>
      </c>
      <c r="AQ458" s="16">
        <f>SUMIF(เตรียมส่วนผสม!$C:$C,'รับ-จ่าย ประจำวัน'!$B458,เตรียมส่วนผสม!J:J)+SUMIF(กวนไส้!$C:$C,'รับ-จ่าย ประจำวัน'!$B458,กวนไส้!J:J)+SUMIF(ผลิต1!$C:$C,'รับ-จ่าย ประจำวัน'!$B458,ผลิต1!J:J)+SUMIF(ผลิต2!$C:$C,'รับ-จ่าย ประจำวัน'!$B458,ผลิต2!J:J)+SUMIF(เส้นแต่งหน้าขนมเค้ก!$C:$C,'รับ-จ่าย ประจำวัน'!$B458,เส้นแต่งหน้าขนมเค้ก!J:J)+SUMIF(แพ็ค!$C:$C,'รับ-จ่าย ประจำวัน'!$B458,แพ็ค!J:J)+SUMIF(ธุรการ!$C:$C,'รับ-จ่าย ประจำวัน'!$B458,ธุรการ!J:J)+SUMIF(เส้นแต่งหน้าขนมปัง!$C:$C,'รับ-จ่าย ประจำวัน'!$B458,เส้นแต่งหน้าขนมปัง!J:J)+SUMIF('วางแผนBC,CJ'!$C:$C,'รับ-จ่าย ประจำวัน'!$B458,'วางแผนBC,CJ'!J:J)+SUMIF(RD!$C:$C,'รับ-จ่าย ประจำวัน'!$B458,RD!J:J)+SUMIF('FG,ออนไล,คัดแยก'!$C:$C,'รับ-จ่าย ประจำวัน'!$B458,'FG,ออนไล,คัดแยก'!J:J)</f>
        <v>0</v>
      </c>
      <c r="AR458" s="16">
        <f>SUMIF(เตรียมส่วนผสม!$C:$C,'รับ-จ่าย ประจำวัน'!$B458,เตรียมส่วนผสม!K:K)+SUMIF(กวนไส้!$C:$C,'รับ-จ่าย ประจำวัน'!$B458,กวนไส้!K:K)+SUMIF(ผลิต1!$C:$C,'รับ-จ่าย ประจำวัน'!$B458,ผลิต1!K:K)+SUMIF(ผลิต2!$C:$C,'รับ-จ่าย ประจำวัน'!$B458,ผลิต2!K:K)+SUMIF(เส้นแต่งหน้าขนมเค้ก!$C:$C,'รับ-จ่าย ประจำวัน'!$B458,เส้นแต่งหน้าขนมเค้ก!K:K)+SUMIF(แพ็ค!$C:$C,'รับ-จ่าย ประจำวัน'!$B458,แพ็ค!K:K)+SUMIF(ธุรการ!$C:$C,'รับ-จ่าย ประจำวัน'!$B458,ธุรการ!K:K)+SUMIF(เส้นแต่งหน้าขนมปัง!$C:$C,'รับ-จ่าย ประจำวัน'!$B458,เส้นแต่งหน้าขนมปัง!K:K)+SUMIF('วางแผนBC,CJ'!$C:$C,'รับ-จ่าย ประจำวัน'!$B458,'วางแผนBC,CJ'!K:K)+SUMIF(RD!$C:$C,'รับ-จ่าย ประจำวัน'!$B458,RD!K:K)+SUMIF('FG,ออนไล,คัดแยก'!$C:$C,'รับ-จ่าย ประจำวัน'!$B458,'FG,ออนไล,คัดแยก'!K:K)</f>
        <v>0</v>
      </c>
      <c r="AS458" s="16">
        <f>SUMIF(เตรียมส่วนผสม!$C:$C,'รับ-จ่าย ประจำวัน'!$B458,เตรียมส่วนผสม!L:L)+SUMIF(กวนไส้!$C:$C,'รับ-จ่าย ประจำวัน'!$B458,กวนไส้!L:L)+SUMIF(ผลิต1!$C:$C,'รับ-จ่าย ประจำวัน'!$B458,ผลิต1!L:L)+SUMIF(ผลิต2!$C:$C,'รับ-จ่าย ประจำวัน'!$B458,ผลิต2!L:L)+SUMIF(เส้นแต่งหน้าขนมเค้ก!$C:$C,'รับ-จ่าย ประจำวัน'!$B458,เส้นแต่งหน้าขนมเค้ก!L:L)+SUMIF(แพ็ค!$C:$C,'รับ-จ่าย ประจำวัน'!$B458,แพ็ค!L:L)+SUMIF(ธุรการ!$C:$C,'รับ-จ่าย ประจำวัน'!$B458,ธุรการ!L:L)+SUMIF(เส้นแต่งหน้าขนมปัง!$C:$C,'รับ-จ่าย ประจำวัน'!$B458,เส้นแต่งหน้าขนมปัง!L:L)+SUMIF('วางแผนBC,CJ'!$C:$C,'รับ-จ่าย ประจำวัน'!$B458,'วางแผนBC,CJ'!L:L)+SUMIF(RD!$C:$C,'รับ-จ่าย ประจำวัน'!$B458,RD!L:L)+SUMIF('FG,ออนไล,คัดแยก'!$C:$C,'รับ-จ่าย ประจำวัน'!$B458,'FG,ออนไล,คัดแยก'!L:L)</f>
        <v>0</v>
      </c>
      <c r="AT458" s="16">
        <f>SUMIF(เตรียมส่วนผสม!$C:$C,'รับ-จ่าย ประจำวัน'!$B458,เตรียมส่วนผสม!M:M)+SUMIF(กวนไส้!$C:$C,'รับ-จ่าย ประจำวัน'!$B458,กวนไส้!M:M)+SUMIF(ผลิต1!$C:$C,'รับ-จ่าย ประจำวัน'!$B458,ผลิต1!M:M)+SUMIF(ผลิต2!$C:$C,'รับ-จ่าย ประจำวัน'!$B458,ผลิต2!M:M)+SUMIF(เส้นแต่งหน้าขนมเค้ก!$C:$C,'รับ-จ่าย ประจำวัน'!$B458,เส้นแต่งหน้าขนมเค้ก!M:M)+SUMIF(แพ็ค!$C:$C,'รับ-จ่าย ประจำวัน'!$B458,แพ็ค!M:M)+SUMIF(ธุรการ!$C:$C,'รับ-จ่าย ประจำวัน'!$B458,ธุรการ!M:M)+SUMIF(เส้นแต่งหน้าขนมปัง!$C:$C,'รับ-จ่าย ประจำวัน'!$B458,เส้นแต่งหน้าขนมปัง!M:M)+SUMIF('วางแผนBC,CJ'!$C:$C,'รับ-จ่าย ประจำวัน'!$B458,'วางแผนBC,CJ'!M:M)+SUMIF(RD!$C:$C,'รับ-จ่าย ประจำวัน'!$B458,RD!M:M)+SUMIF('FG,ออนไล,คัดแยก'!$C:$C,'รับ-จ่าย ประจำวัน'!$B458,'FG,ออนไล,คัดแยก'!M:M)</f>
        <v>0</v>
      </c>
      <c r="AU458" s="16">
        <f>SUMIF(เตรียมส่วนผสม!$C:$C,'รับ-จ่าย ประจำวัน'!$B458,เตรียมส่วนผสม!N:N)+SUMIF(กวนไส้!$C:$C,'รับ-จ่าย ประจำวัน'!$B458,กวนไส้!N:N)+SUMIF(ผลิต1!$C:$C,'รับ-จ่าย ประจำวัน'!$B458,ผลิต1!N:N)+SUMIF(ผลิต2!$C:$C,'รับ-จ่าย ประจำวัน'!$B458,ผลิต2!N:N)+SUMIF(เส้นแต่งหน้าขนมเค้ก!$C:$C,'รับ-จ่าย ประจำวัน'!$B458,เส้นแต่งหน้าขนมเค้ก!N:N)+SUMIF(แพ็ค!$C:$C,'รับ-จ่าย ประจำวัน'!$B458,แพ็ค!N:N)+SUMIF(ธุรการ!$C:$C,'รับ-จ่าย ประจำวัน'!$B458,ธุรการ!N:N)+SUMIF(เส้นแต่งหน้าขนมปัง!$C:$C,'รับ-จ่าย ประจำวัน'!$B458,เส้นแต่งหน้าขนมปัง!N:N)+SUMIF('วางแผนBC,CJ'!$C:$C,'รับ-จ่าย ประจำวัน'!$B458,'วางแผนBC,CJ'!N:N)+SUMIF(RD!$C:$C,'รับ-จ่าย ประจำวัน'!$B458,RD!N:N)+SUMIF('FG,ออนไล,คัดแยก'!$C:$C,'รับ-จ่าย ประจำวัน'!$B458,'FG,ออนไล,คัดแยก'!N:N)</f>
        <v>0</v>
      </c>
      <c r="AV458" s="16">
        <f>SUMIF(เตรียมส่วนผสม!$C:$C,'รับ-จ่าย ประจำวัน'!$B458,เตรียมส่วนผสม!O:O)+SUMIF(กวนไส้!$C:$C,'รับ-จ่าย ประจำวัน'!$B458,กวนไส้!O:O)+SUMIF(ผลิต1!$C:$C,'รับ-จ่าย ประจำวัน'!$B458,ผลิต1!O:O)+SUMIF(ผลิต2!$C:$C,'รับ-จ่าย ประจำวัน'!$B458,ผลิต2!O:O)+SUMIF(เส้นแต่งหน้าขนมเค้ก!$C:$C,'รับ-จ่าย ประจำวัน'!$B458,เส้นแต่งหน้าขนมเค้ก!O:O)+SUMIF(แพ็ค!$C:$C,'รับ-จ่าย ประจำวัน'!$B458,แพ็ค!O:O)+SUMIF(ธุรการ!$C:$C,'รับ-จ่าย ประจำวัน'!$B458,ธุรการ!O:O)+SUMIF(เส้นแต่งหน้าขนมปัง!$C:$C,'รับ-จ่าย ประจำวัน'!$B458,เส้นแต่งหน้าขนมปัง!O:O)+SUMIF('วางแผนBC,CJ'!$C:$C,'รับ-จ่าย ประจำวัน'!$B458,'วางแผนBC,CJ'!O:O)+SUMIF(RD!$C:$C,'รับ-จ่าย ประจำวัน'!$B458,RD!O:O)+SUMIF('FG,ออนไล,คัดแยก'!$C:$C,'รับ-จ่าย ประจำวัน'!$B458,'FG,ออนไล,คัดแยก'!O:O)</f>
        <v>0</v>
      </c>
      <c r="AW458" s="16">
        <f>SUMIF(เตรียมส่วนผสม!$C:$C,'รับ-จ่าย ประจำวัน'!$B458,เตรียมส่วนผสม!P:P)+SUMIF(กวนไส้!$C:$C,'รับ-จ่าย ประจำวัน'!$B458,กวนไส้!P:P)+SUMIF(ผลิต1!$C:$C,'รับ-จ่าย ประจำวัน'!$B458,ผลิต1!P:P)+SUMIF(ผลิต2!$C:$C,'รับ-จ่าย ประจำวัน'!$B458,ผลิต2!P:P)+SUMIF(เส้นแต่งหน้าขนมเค้ก!$C:$C,'รับ-จ่าย ประจำวัน'!$B458,เส้นแต่งหน้าขนมเค้ก!P:P)+SUMIF(แพ็ค!$C:$C,'รับ-จ่าย ประจำวัน'!$B458,แพ็ค!P:P)+SUMIF(ธุรการ!$C:$C,'รับ-จ่าย ประจำวัน'!$B458,ธุรการ!P:P)+SUMIF(เส้นแต่งหน้าขนมปัง!$C:$C,'รับ-จ่าย ประจำวัน'!$B458,เส้นแต่งหน้าขนมปัง!P:P)+SUMIF('วางแผนBC,CJ'!$C:$C,'รับ-จ่าย ประจำวัน'!$B458,'วางแผนBC,CJ'!P:P)+SUMIF(RD!$C:$C,'รับ-จ่าย ประจำวัน'!$B458,RD!P:P)+SUMIF('FG,ออนไล,คัดแยก'!$C:$C,'รับ-จ่าย ประจำวัน'!$B458,'FG,ออนไล,คัดแยก'!P:P)</f>
        <v>0</v>
      </c>
      <c r="AX458" s="16">
        <f>SUMIF(เตรียมส่วนผสม!$C:$C,'รับ-จ่าย ประจำวัน'!$B458,เตรียมส่วนผสม!Q:Q)+SUMIF(กวนไส้!$C:$C,'รับ-จ่าย ประจำวัน'!$B458,กวนไส้!Q:Q)+SUMIF(ผลิต1!$C:$C,'รับ-จ่าย ประจำวัน'!$B458,ผลิต1!Q:Q)+SUMIF(ผลิต2!$C:$C,'รับ-จ่าย ประจำวัน'!$B458,ผลิต2!Q:Q)+SUMIF(เส้นแต่งหน้าขนมเค้ก!$C:$C,'รับ-จ่าย ประจำวัน'!$B458,เส้นแต่งหน้าขนมเค้ก!Q:Q)+SUMIF(แพ็ค!$C:$C,'รับ-จ่าย ประจำวัน'!$B458,แพ็ค!Q:Q)+SUMIF(ธุรการ!$C:$C,'รับ-จ่าย ประจำวัน'!$B458,ธุรการ!Q:Q)+SUMIF(เส้นแต่งหน้าขนมปัง!$C:$C,'รับ-จ่าย ประจำวัน'!$B458,เส้นแต่งหน้าขนมปัง!Q:Q)+SUMIF('วางแผนBC,CJ'!$C:$C,'รับ-จ่าย ประจำวัน'!$B458,'วางแผนBC,CJ'!Q:Q)+SUMIF(RD!$C:$C,'รับ-จ่าย ประจำวัน'!$B458,RD!Q:Q)+SUMIF('FG,ออนไล,คัดแยก'!$C:$C,'รับ-จ่าย ประจำวัน'!$B458,'FG,ออนไล,คัดแยก'!Q:Q)</f>
        <v>0</v>
      </c>
      <c r="AY458" s="16">
        <f>SUMIF(เตรียมส่วนผสม!$C:$C,'รับ-จ่าย ประจำวัน'!$B458,เตรียมส่วนผสม!R:R)+SUMIF(กวนไส้!$C:$C,'รับ-จ่าย ประจำวัน'!$B458,กวนไส้!R:R)+SUMIF(ผลิต1!$C:$C,'รับ-จ่าย ประจำวัน'!$B458,ผลิต1!R:R)+SUMIF(ผลิต2!$C:$C,'รับ-จ่าย ประจำวัน'!$B458,ผลิต2!R:R)+SUMIF(เส้นแต่งหน้าขนมเค้ก!$C:$C,'รับ-จ่าย ประจำวัน'!$B458,เส้นแต่งหน้าขนมเค้ก!R:R)+SUMIF(แพ็ค!$C:$C,'รับ-จ่าย ประจำวัน'!$B458,แพ็ค!R:R)+SUMIF(ธุรการ!$C:$C,'รับ-จ่าย ประจำวัน'!$B458,ธุรการ!R:R)+SUMIF(เส้นแต่งหน้าขนมปัง!$C:$C,'รับ-จ่าย ประจำวัน'!$B458,เส้นแต่งหน้าขนมปัง!R:R)+SUMIF('วางแผนBC,CJ'!$C:$C,'รับ-จ่าย ประจำวัน'!$B458,'วางแผนBC,CJ'!R:R)+SUMIF(RD!$C:$C,'รับ-จ่าย ประจำวัน'!$B458,RD!R:R)+SUMIF('FG,ออนไล,คัดแยก'!$C:$C,'รับ-จ่าย ประจำวัน'!$B458,'FG,ออนไล,คัดแยก'!R:R)</f>
        <v>0</v>
      </c>
      <c r="AZ458" s="16">
        <f>SUMIF(เตรียมส่วนผสม!$C:$C,'รับ-จ่าย ประจำวัน'!$B458,เตรียมส่วนผสม!S:S)+SUMIF(กวนไส้!$C:$C,'รับ-จ่าย ประจำวัน'!$B458,กวนไส้!S:S)+SUMIF(ผลิต1!$C:$C,'รับ-จ่าย ประจำวัน'!$B458,ผลิต1!S:S)+SUMIF(ผลิต2!$C:$C,'รับ-จ่าย ประจำวัน'!$B458,ผลิต2!S:S)+SUMIF(เส้นแต่งหน้าขนมเค้ก!$C:$C,'รับ-จ่าย ประจำวัน'!$B458,เส้นแต่งหน้าขนมเค้ก!S:S)+SUMIF(แพ็ค!$C:$C,'รับ-จ่าย ประจำวัน'!$B458,แพ็ค!S:S)+SUMIF(ธุรการ!$C:$C,'รับ-จ่าย ประจำวัน'!$B458,ธุรการ!S:S)+SUMIF(เส้นแต่งหน้าขนมปัง!$C:$C,'รับ-จ่าย ประจำวัน'!$B458,เส้นแต่งหน้าขนมปัง!S:S)+SUMIF('วางแผนBC,CJ'!$C:$C,'รับ-จ่าย ประจำวัน'!$B458,'วางแผนBC,CJ'!S:S)+SUMIF(RD!$C:$C,'รับ-จ่าย ประจำวัน'!$B458,RD!S:S)+SUMIF('FG,ออนไล,คัดแยก'!$C:$C,'รับ-จ่าย ประจำวัน'!$B458,'FG,ออนไล,คัดแยก'!S:S)</f>
        <v>0</v>
      </c>
      <c r="BA458" s="16">
        <f>SUMIF(เตรียมส่วนผสม!$C:$C,'รับ-จ่าย ประจำวัน'!$B458,เตรียมส่วนผสม!T:T)+SUMIF(กวนไส้!$C:$C,'รับ-จ่าย ประจำวัน'!$B458,กวนไส้!T:T)+SUMIF(ผลิต1!$C:$C,'รับ-จ่าย ประจำวัน'!$B458,ผลิต1!T:T)+SUMIF(ผลิต2!$C:$C,'รับ-จ่าย ประจำวัน'!$B458,ผลิต2!T:T)+SUMIF(เส้นแต่งหน้าขนมเค้ก!$C:$C,'รับ-จ่าย ประจำวัน'!$B458,เส้นแต่งหน้าขนมเค้ก!T:T)+SUMIF(แพ็ค!$C:$C,'รับ-จ่าย ประจำวัน'!$B458,แพ็ค!T:T)+SUMIF(ธุรการ!$C:$C,'รับ-จ่าย ประจำวัน'!$B458,ธุรการ!T:T)+SUMIF(เส้นแต่งหน้าขนมปัง!$C:$C,'รับ-จ่าย ประจำวัน'!$B458,เส้นแต่งหน้าขนมปัง!T:T)+SUMIF('วางแผนBC,CJ'!$C:$C,'รับ-จ่าย ประจำวัน'!$B458,'วางแผนBC,CJ'!T:T)+SUMIF(RD!$C:$C,'รับ-จ่าย ประจำวัน'!$B458,RD!T:T)+SUMIF('FG,ออนไล,คัดแยก'!$C:$C,'รับ-จ่าย ประจำวัน'!$B458,'FG,ออนไล,คัดแยก'!T:T)</f>
        <v>0</v>
      </c>
      <c r="BB458" s="16">
        <f>SUMIF(เตรียมส่วนผสม!$C:$C,'รับ-จ่าย ประจำวัน'!$B458,เตรียมส่วนผสม!U:U)+SUMIF(กวนไส้!$C:$C,'รับ-จ่าย ประจำวัน'!$B458,กวนไส้!U:U)+SUMIF(ผลิต1!$C:$C,'รับ-จ่าย ประจำวัน'!$B458,ผลิต1!U:U)+SUMIF(ผลิต2!$C:$C,'รับ-จ่าย ประจำวัน'!$B458,ผลิต2!U:U)+SUMIF(เส้นแต่งหน้าขนมเค้ก!$C:$C,'รับ-จ่าย ประจำวัน'!$B458,เส้นแต่งหน้าขนมเค้ก!U:U)+SUMIF(แพ็ค!$C:$C,'รับ-จ่าย ประจำวัน'!$B458,แพ็ค!U:U)+SUMIF(ธุรการ!$C:$C,'รับ-จ่าย ประจำวัน'!$B458,ธุรการ!U:U)+SUMIF(เส้นแต่งหน้าขนมปัง!$C:$C,'รับ-จ่าย ประจำวัน'!$B458,เส้นแต่งหน้าขนมปัง!U:U)+SUMIF('วางแผนBC,CJ'!$C:$C,'รับ-จ่าย ประจำวัน'!$B458,'วางแผนBC,CJ'!U:U)+SUMIF(RD!$C:$C,'รับ-จ่าย ประจำวัน'!$B458,RD!U:U)+SUMIF('FG,ออนไล,คัดแยก'!$C:$C,'รับ-จ่าย ประจำวัน'!$B458,'FG,ออนไล,คัดแยก'!U:U)</f>
        <v>0</v>
      </c>
      <c r="BC458" s="16">
        <f>SUMIF(เตรียมส่วนผสม!$C:$C,'รับ-จ่าย ประจำวัน'!$B458,เตรียมส่วนผสม!V:V)+SUMIF(กวนไส้!$C:$C,'รับ-จ่าย ประจำวัน'!$B458,กวนไส้!V:V)+SUMIF(ผลิต1!$C:$C,'รับ-จ่าย ประจำวัน'!$B458,ผลิต1!V:V)+SUMIF(ผลิต2!$C:$C,'รับ-จ่าย ประจำวัน'!$B458,ผลิต2!V:V)+SUMIF(เส้นแต่งหน้าขนมเค้ก!$C:$C,'รับ-จ่าย ประจำวัน'!$B458,เส้นแต่งหน้าขนมเค้ก!V:V)+SUMIF(แพ็ค!$C:$C,'รับ-จ่าย ประจำวัน'!$B458,แพ็ค!V:V)+SUMIF(ธุรการ!$C:$C,'รับ-จ่าย ประจำวัน'!$B458,ธุรการ!V:V)+SUMIF(เส้นแต่งหน้าขนมปัง!$C:$C,'รับ-จ่าย ประจำวัน'!$B458,เส้นแต่งหน้าขนมปัง!V:V)+SUMIF('วางแผนBC,CJ'!$C:$C,'รับ-จ่าย ประจำวัน'!$B458,'วางแผนBC,CJ'!V:V)+SUMIF(RD!$C:$C,'รับ-จ่าย ประจำวัน'!$B458,RD!V:V)+SUMIF('FG,ออนไล,คัดแยก'!$C:$C,'รับ-จ่าย ประจำวัน'!$B458,'FG,ออนไล,คัดแยก'!V:V)</f>
        <v>0</v>
      </c>
      <c r="BD458" s="16">
        <f>SUMIF(เตรียมส่วนผสม!$C:$C,'รับ-จ่าย ประจำวัน'!$B458,เตรียมส่วนผสม!W:W)+SUMIF(กวนไส้!$C:$C,'รับ-จ่าย ประจำวัน'!$B458,กวนไส้!W:W)+SUMIF(ผลิต1!$C:$C,'รับ-จ่าย ประจำวัน'!$B458,ผลิต1!W:W)+SUMIF(ผลิต2!$C:$C,'รับ-จ่าย ประจำวัน'!$B458,ผลิต2!W:W)+SUMIF(เส้นแต่งหน้าขนมเค้ก!$C:$C,'รับ-จ่าย ประจำวัน'!$B458,เส้นแต่งหน้าขนมเค้ก!W:W)+SUMIF(แพ็ค!$C:$C,'รับ-จ่าย ประจำวัน'!$B458,แพ็ค!W:W)+SUMIF(ธุรการ!$C:$C,'รับ-จ่าย ประจำวัน'!$B458,ธุรการ!W:W)+SUMIF(เส้นแต่งหน้าขนมปัง!$C:$C,'รับ-จ่าย ประจำวัน'!$B458,เส้นแต่งหน้าขนมปัง!W:W)+SUMIF('วางแผนBC,CJ'!$C:$C,'รับ-จ่าย ประจำวัน'!$B458,'วางแผนBC,CJ'!W:W)+SUMIF(RD!$C:$C,'รับ-จ่าย ประจำวัน'!$B458,RD!W:W)+SUMIF('FG,ออนไล,คัดแยก'!$C:$C,'รับ-จ่าย ประจำวัน'!$B458,'FG,ออนไล,คัดแยก'!W:W)</f>
        <v>0</v>
      </c>
      <c r="BE458" s="16">
        <f>SUMIF(เตรียมส่วนผสม!$C:$C,'รับ-จ่าย ประจำวัน'!$B458,เตรียมส่วนผสม!X:X)+SUMIF(กวนไส้!$C:$C,'รับ-จ่าย ประจำวัน'!$B458,กวนไส้!X:X)+SUMIF(ผลิต1!$C:$C,'รับ-จ่าย ประจำวัน'!$B458,ผลิต1!X:X)+SUMIF(ผลิต2!$C:$C,'รับ-จ่าย ประจำวัน'!$B458,ผลิต2!X:X)+SUMIF(เส้นแต่งหน้าขนมเค้ก!$C:$C,'รับ-จ่าย ประจำวัน'!$B458,เส้นแต่งหน้าขนมเค้ก!X:X)+SUMIF(แพ็ค!$C:$C,'รับ-จ่าย ประจำวัน'!$B458,แพ็ค!X:X)+SUMIF(ธุรการ!$C:$C,'รับ-จ่าย ประจำวัน'!$B458,ธุรการ!X:X)+SUMIF(เส้นแต่งหน้าขนมปัง!$C:$C,'รับ-จ่าย ประจำวัน'!$B458,เส้นแต่งหน้าขนมปัง!X:X)+SUMIF('วางแผนBC,CJ'!$C:$C,'รับ-จ่าย ประจำวัน'!$B458,'วางแผนBC,CJ'!X:X)+SUMIF(RD!$C:$C,'รับ-จ่าย ประจำวัน'!$B458,RD!X:X)+SUMIF('FG,ออนไล,คัดแยก'!$C:$C,'รับ-จ่าย ประจำวัน'!$B458,'FG,ออนไล,คัดแยก'!X:X)</f>
        <v>0</v>
      </c>
      <c r="BF458" s="16">
        <f>SUMIF(เตรียมส่วนผสม!$C:$C,'รับ-จ่าย ประจำวัน'!$B458,เตรียมส่วนผสม!Y:Y)+SUMIF(กวนไส้!$C:$C,'รับ-จ่าย ประจำวัน'!$B458,กวนไส้!Y:Y)+SUMIF(ผลิต1!$C:$C,'รับ-จ่าย ประจำวัน'!$B458,ผลิต1!Y:Y)+SUMIF(ผลิต2!$C:$C,'รับ-จ่าย ประจำวัน'!$B458,ผลิต2!Y:Y)+SUMIF(เส้นแต่งหน้าขนมเค้ก!$C:$C,'รับ-จ่าย ประจำวัน'!$B458,เส้นแต่งหน้าขนมเค้ก!Y:Y)+SUMIF(แพ็ค!$C:$C,'รับ-จ่าย ประจำวัน'!$B458,แพ็ค!Y:Y)+SUMIF(ธุรการ!$C:$C,'รับ-จ่าย ประจำวัน'!$B458,ธุรการ!Y:Y)+SUMIF(เส้นแต่งหน้าขนมปัง!$C:$C,'รับ-จ่าย ประจำวัน'!$B458,เส้นแต่งหน้าขนมปัง!Y:Y)+SUMIF('วางแผนBC,CJ'!$C:$C,'รับ-จ่าย ประจำวัน'!$B458,'วางแผนBC,CJ'!Y:Y)+SUMIF(RD!$C:$C,'รับ-จ่าย ประจำวัน'!$B458,RD!Y:Y)+SUMIF('FG,ออนไล,คัดแยก'!$C:$C,'รับ-จ่าย ประจำวัน'!$B458,'FG,ออนไล,คัดแยก'!Y:Y)</f>
        <v>0</v>
      </c>
      <c r="BG458" s="16">
        <f>SUMIF(เตรียมส่วนผสม!$C:$C,'รับ-จ่าย ประจำวัน'!$B458,เตรียมส่วนผสม!Z:Z)+SUMIF(กวนไส้!$C:$C,'รับ-จ่าย ประจำวัน'!$B458,กวนไส้!Z:Z)+SUMIF(ผลิต1!$C:$C,'รับ-จ่าย ประจำวัน'!$B458,ผลิต1!Z:Z)+SUMIF(ผลิต2!$C:$C,'รับ-จ่าย ประจำวัน'!$B458,ผลิต2!Z:Z)+SUMIF(เส้นแต่งหน้าขนมเค้ก!$C:$C,'รับ-จ่าย ประจำวัน'!$B458,เส้นแต่งหน้าขนมเค้ก!Z:Z)+SUMIF(แพ็ค!$C:$C,'รับ-จ่าย ประจำวัน'!$B458,แพ็ค!Z:Z)+SUMIF(ธุรการ!$C:$C,'รับ-จ่าย ประจำวัน'!$B458,ธุรการ!Z:Z)+SUMIF(เส้นแต่งหน้าขนมปัง!$C:$C,'รับ-จ่าย ประจำวัน'!$B458,เส้นแต่งหน้าขนมปัง!Z:Z)+SUMIF('วางแผนBC,CJ'!$C:$C,'รับ-จ่าย ประจำวัน'!$B458,'วางแผนBC,CJ'!Z:Z)+SUMIF(RD!$C:$C,'รับ-จ่าย ประจำวัน'!$B458,RD!Z:Z)+SUMIF('FG,ออนไล,คัดแยก'!$C:$C,'รับ-จ่าย ประจำวัน'!$B458,'FG,ออนไล,คัดแยก'!Z:Z)</f>
        <v>0</v>
      </c>
      <c r="BH458" s="16">
        <f>SUMIF(เตรียมส่วนผสม!$C:$C,'รับ-จ่าย ประจำวัน'!$B458,เตรียมส่วนผสม!AA:AA)+SUMIF(กวนไส้!$C:$C,'รับ-จ่าย ประจำวัน'!$B458,กวนไส้!AA:AA)+SUMIF(ผลิต1!$C:$C,'รับ-จ่าย ประจำวัน'!$B458,ผลิต1!AA:AA)+SUMIF(ผลิต2!$C:$C,'รับ-จ่าย ประจำวัน'!$B458,ผลิต2!AA:AA)+SUMIF(เส้นแต่งหน้าขนมเค้ก!$C:$C,'รับ-จ่าย ประจำวัน'!$B458,เส้นแต่งหน้าขนมเค้ก!AA:AA)+SUMIF(แพ็ค!$C:$C,'รับ-จ่าย ประจำวัน'!$B458,แพ็ค!AA:AA)+SUMIF(ธุรการ!$C:$C,'รับ-จ่าย ประจำวัน'!$B458,ธุรการ!AA:AA)+SUMIF(เส้นแต่งหน้าขนมปัง!$C:$C,'รับ-จ่าย ประจำวัน'!$B458,เส้นแต่งหน้าขนมปัง!AA:AA)+SUMIF('วางแผนBC,CJ'!$C:$C,'รับ-จ่าย ประจำวัน'!$B458,'วางแผนBC,CJ'!AA:AA)+SUMIF(RD!$C:$C,'รับ-จ่าย ประจำวัน'!$B458,RD!AA:AA)+SUMIF('FG,ออนไล,คัดแยก'!$C:$C,'รับ-จ่าย ประจำวัน'!$B458,'FG,ออนไล,คัดแยก'!AA:AA)</f>
        <v>0</v>
      </c>
      <c r="BI458" s="16">
        <f>SUMIF(เตรียมส่วนผสม!$C:$C,'รับ-จ่าย ประจำวัน'!$B458,เตรียมส่วนผสม!AB:AB)+SUMIF(กวนไส้!$C:$C,'รับ-จ่าย ประจำวัน'!$B458,กวนไส้!AB:AB)+SUMIF(ผลิต1!$C:$C,'รับ-จ่าย ประจำวัน'!$B458,ผลิต1!AB:AB)+SUMIF(ผลิต2!$C:$C,'รับ-จ่าย ประจำวัน'!$B458,ผลิต2!AB:AB)+SUMIF(เส้นแต่งหน้าขนมเค้ก!$C:$C,'รับ-จ่าย ประจำวัน'!$B458,เส้นแต่งหน้าขนมเค้ก!AB:AB)+SUMIF(แพ็ค!$C:$C,'รับ-จ่าย ประจำวัน'!$B458,แพ็ค!AB:AB)+SUMIF(ธุรการ!$C:$C,'รับ-จ่าย ประจำวัน'!$B458,ธุรการ!AB:AB)+SUMIF(เส้นแต่งหน้าขนมปัง!$C:$C,'รับ-จ่าย ประจำวัน'!$B458,เส้นแต่งหน้าขนมปัง!AB:AB)+SUMIF('วางแผนBC,CJ'!$C:$C,'รับ-จ่าย ประจำวัน'!$B458,'วางแผนBC,CJ'!AB:AB)+SUMIF(RD!$C:$C,'รับ-จ่าย ประจำวัน'!$B458,RD!AB:AB)+SUMIF('FG,ออนไล,คัดแยก'!$C:$C,'รับ-จ่าย ประจำวัน'!$B458,'FG,ออนไล,คัดแยก'!AB:AB)</f>
        <v>0</v>
      </c>
      <c r="BJ458" s="16">
        <f>SUMIF(เตรียมส่วนผสม!$C:$C,'รับ-จ่าย ประจำวัน'!$B458,เตรียมส่วนผสม!AC:AC)+SUMIF(กวนไส้!$C:$C,'รับ-จ่าย ประจำวัน'!$B458,กวนไส้!AC:AC)+SUMIF(ผลิต1!$C:$C,'รับ-จ่าย ประจำวัน'!$B458,ผลิต1!AC:AC)+SUMIF(ผลิต2!$C:$C,'รับ-จ่าย ประจำวัน'!$B458,ผลิต2!AC:AC)+SUMIF(เส้นแต่งหน้าขนมเค้ก!$C:$C,'รับ-จ่าย ประจำวัน'!$B458,เส้นแต่งหน้าขนมเค้ก!AC:AC)+SUMIF(แพ็ค!$C:$C,'รับ-จ่าย ประจำวัน'!$B458,แพ็ค!AC:AC)+SUMIF(ธุรการ!$C:$C,'รับ-จ่าย ประจำวัน'!$B458,ธุรการ!AC:AC)+SUMIF(เส้นแต่งหน้าขนมปัง!$C:$C,'รับ-จ่าย ประจำวัน'!$B458,เส้นแต่งหน้าขนมปัง!AC:AC)+SUMIF('วางแผนBC,CJ'!$C:$C,'รับ-จ่าย ประจำวัน'!$B458,'วางแผนBC,CJ'!AC:AC)+SUMIF(RD!$C:$C,'รับ-จ่าย ประจำวัน'!$B458,RD!AC:AC)+SUMIF('FG,ออนไล,คัดแยก'!$C:$C,'รับ-จ่าย ประจำวัน'!$B458,'FG,ออนไล,คัดแยก'!AC:AC)</f>
        <v>0</v>
      </c>
      <c r="BK458" s="16">
        <f>SUMIF(เตรียมส่วนผสม!$C:$C,'รับ-จ่าย ประจำวัน'!$B458,เตรียมส่วนผสม!AD:AD)+SUMIF(กวนไส้!$C:$C,'รับ-จ่าย ประจำวัน'!$B458,กวนไส้!AD:AD)+SUMIF(ผลิต1!$C:$C,'รับ-จ่าย ประจำวัน'!$B458,ผลิต1!AD:AD)+SUMIF(ผลิต2!$C:$C,'รับ-จ่าย ประจำวัน'!$B458,ผลิต2!AD:AD)+SUMIF(เส้นแต่งหน้าขนมเค้ก!$C:$C,'รับ-จ่าย ประจำวัน'!$B458,เส้นแต่งหน้าขนมเค้ก!AD:AD)+SUMIF(แพ็ค!$C:$C,'รับ-จ่าย ประจำวัน'!$B458,แพ็ค!AD:AD)+SUMIF(ธุรการ!$C:$C,'รับ-จ่าย ประจำวัน'!$B458,ธุรการ!AD:AD)+SUMIF(เส้นแต่งหน้าขนมปัง!$C:$C,'รับ-จ่าย ประจำวัน'!$B458,เส้นแต่งหน้าขนมปัง!AD:AD)+SUMIF('วางแผนBC,CJ'!$C:$C,'รับ-จ่าย ประจำวัน'!$B458,'วางแผนBC,CJ'!AD:AD)+SUMIF(RD!$C:$C,'รับ-จ่าย ประจำวัน'!$B458,RD!AD:AD)+SUMIF('FG,ออนไล,คัดแยก'!$C:$C,'รับ-จ่าย ประจำวัน'!$B458,'FG,ออนไล,คัดแยก'!AD:AD)</f>
        <v>0</v>
      </c>
      <c r="BL458" s="16">
        <f>SUMIF(เตรียมส่วนผสม!$C:$C,'รับ-จ่าย ประจำวัน'!$B458,เตรียมส่วนผสม!AE:AE)+SUMIF(กวนไส้!$C:$C,'รับ-จ่าย ประจำวัน'!$B458,กวนไส้!AE:AE)+SUMIF(ผลิต1!$C:$C,'รับ-จ่าย ประจำวัน'!$B458,ผลิต1!AE:AE)+SUMIF(ผลิต2!$C:$C,'รับ-จ่าย ประจำวัน'!$B458,ผลิต2!AE:AE)+SUMIF(เส้นแต่งหน้าขนมเค้ก!$C:$C,'รับ-จ่าย ประจำวัน'!$B458,เส้นแต่งหน้าขนมเค้ก!AE:AE)+SUMIF(แพ็ค!$C:$C,'รับ-จ่าย ประจำวัน'!$B458,แพ็ค!AE:AE)+SUMIF(ธุรการ!$C:$C,'รับ-จ่าย ประจำวัน'!$B458,ธุรการ!AE:AE)+SUMIF(เส้นแต่งหน้าขนมปัง!$C:$C,'รับ-จ่าย ประจำวัน'!$B458,เส้นแต่งหน้าขนมปัง!AE:AE)+SUMIF('วางแผนBC,CJ'!$C:$C,'รับ-จ่าย ประจำวัน'!$B458,'วางแผนBC,CJ'!AE:AE)+SUMIF(RD!$C:$C,'รับ-จ่าย ประจำวัน'!$B458,RD!AE:AE)+SUMIF('FG,ออนไล,คัดแยก'!$C:$C,'รับ-จ่าย ประจำวัน'!$B458,'FG,ออนไล,คัดแยก'!AE:AE)</f>
        <v>0</v>
      </c>
      <c r="BM458" s="16">
        <f>SUMIF(เตรียมส่วนผสม!$C:$C,'รับ-จ่าย ประจำวัน'!$B458,เตรียมส่วนผสม!AF:AF)+SUMIF(กวนไส้!$C:$C,'รับ-จ่าย ประจำวัน'!$B458,กวนไส้!AF:AF)+SUMIF(ผลิต1!$C:$C,'รับ-จ่าย ประจำวัน'!$B458,ผลิต1!AF:AF)+SUMIF(ผลิต2!$C:$C,'รับ-จ่าย ประจำวัน'!$B458,ผลิต2!AF:AF)+SUMIF(เส้นแต่งหน้าขนมเค้ก!$C:$C,'รับ-จ่าย ประจำวัน'!$B458,เส้นแต่งหน้าขนมเค้ก!AF:AF)+SUMIF(แพ็ค!$C:$C,'รับ-จ่าย ประจำวัน'!$B458,แพ็ค!AF:AF)+SUMIF(ธุรการ!$C:$C,'รับ-จ่าย ประจำวัน'!$B458,ธุรการ!AF:AF)+SUMIF(เส้นแต่งหน้าขนมปัง!$C:$C,'รับ-จ่าย ประจำวัน'!$B458,เส้นแต่งหน้าขนมปัง!AF:AF)+SUMIF('วางแผนBC,CJ'!$C:$C,'รับ-จ่าย ประจำวัน'!$B458,'วางแผนBC,CJ'!AF:AF)+SUMIF(RD!$C:$C,'รับ-จ่าย ประจำวัน'!$B458,RD!AF:AF)+SUMIF('FG,ออนไล,คัดแยก'!$C:$C,'รับ-จ่าย ประจำวัน'!$B458,'FG,ออนไล,คัดแยก'!AF:AF)</f>
        <v>0</v>
      </c>
      <c r="BN458" s="16">
        <f>SUMIF(เตรียมส่วนผสม!$C:$C,'รับ-จ่าย ประจำวัน'!$B458,เตรียมส่วนผสม!AG:AG)+SUMIF(กวนไส้!$C:$C,'รับ-จ่าย ประจำวัน'!$B458,กวนไส้!AG:AG)+SUMIF(ผลิต1!$C:$C,'รับ-จ่าย ประจำวัน'!$B458,ผลิต1!AG:AG)+SUMIF(ผลิต2!$C:$C,'รับ-จ่าย ประจำวัน'!$B458,ผลิต2!AG:AG)+SUMIF(เส้นแต่งหน้าขนมเค้ก!$C:$C,'รับ-จ่าย ประจำวัน'!$B458,เส้นแต่งหน้าขนมเค้ก!AG:AG)+SUMIF(แพ็ค!$C:$C,'รับ-จ่าย ประจำวัน'!$B458,แพ็ค!AG:AG)+SUMIF(ธุรการ!$C:$C,'รับ-จ่าย ประจำวัน'!$B458,ธุรการ!AG:AG)+SUMIF(เส้นแต่งหน้าขนมปัง!$C:$C,'รับ-จ่าย ประจำวัน'!$B458,เส้นแต่งหน้าขนมปัง!AG:AG)+SUMIF('วางแผนBC,CJ'!$C:$C,'รับ-จ่าย ประจำวัน'!$B458,'วางแผนBC,CJ'!AG:AG)+SUMIF(RD!$C:$C,'รับ-จ่าย ประจำวัน'!$B458,RD!AG:AG)+SUMIF('FG,ออนไล,คัดแยก'!$C:$C,'รับ-จ่าย ประจำวัน'!$B458,'FG,ออนไล,คัดแยก'!AG:AG)</f>
        <v>0</v>
      </c>
      <c r="BO458" s="16">
        <f>SUMIF(เตรียมส่วนผสม!$C:$C,'รับ-จ่าย ประจำวัน'!$B458,เตรียมส่วนผสม!AH:AH)+SUMIF(กวนไส้!$C:$C,'รับ-จ่าย ประจำวัน'!$B458,กวนไส้!AH:AH)+SUMIF(ผลิต1!$C:$C,'รับ-จ่าย ประจำวัน'!$B458,ผลิต1!AH:AH)+SUMIF(ผลิต2!$C:$C,'รับ-จ่าย ประจำวัน'!$B458,ผลิต2!AH:AH)+SUMIF(เส้นแต่งหน้าขนมเค้ก!$C:$C,'รับ-จ่าย ประจำวัน'!$B458,เส้นแต่งหน้าขนมเค้ก!AH:AH)+SUMIF(แพ็ค!$C:$C,'รับ-จ่าย ประจำวัน'!$B458,แพ็ค!AH:AH)+SUMIF(ธุรการ!$C:$C,'รับ-จ่าย ประจำวัน'!$B458,ธุรการ!AH:AH)+SUMIF(เส้นแต่งหน้าขนมปัง!$C:$C,'รับ-จ่าย ประจำวัน'!$B458,เส้นแต่งหน้าขนมปัง!AH:AH)+SUMIF('วางแผนBC,CJ'!$C:$C,'รับ-จ่าย ประจำวัน'!$B458,'วางแผนBC,CJ'!AH:AH)+SUMIF(RD!$C:$C,'รับ-จ่าย ประจำวัน'!$B458,RD!AH:AH)+SUMIF('FG,ออนไล,คัดแยก'!$C:$C,'รับ-จ่าย ประจำวัน'!$B458,'FG,ออนไล,คัดแยก'!AH:AH)</f>
        <v>0</v>
      </c>
      <c r="BP458" s="16">
        <f>SUMIF(เตรียมส่วนผสม!$C:$C,'รับ-จ่าย ประจำวัน'!$B458,เตรียมส่วนผสม!AI:AI)+SUMIF(กวนไส้!$C:$C,'รับ-จ่าย ประจำวัน'!$B458,กวนไส้!AI:AI)+SUMIF(ผลิต1!$C:$C,'รับ-จ่าย ประจำวัน'!$B458,ผลิต1!AI:AI)+SUMIF(ผลิต2!$C:$C,'รับ-จ่าย ประจำวัน'!$B458,ผลิต2!AI:AI)+SUMIF(เส้นแต่งหน้าขนมเค้ก!$C:$C,'รับ-จ่าย ประจำวัน'!$B458,เส้นแต่งหน้าขนมเค้ก!AI:AI)+SUMIF(แพ็ค!$C:$C,'รับ-จ่าย ประจำวัน'!$B458,แพ็ค!AI:AI)+SUMIF(ธุรการ!$C:$C,'รับ-จ่าย ประจำวัน'!$B458,ธุรการ!AI:AI)+SUMIF(เส้นแต่งหน้าขนมปัง!$C:$C,'รับ-จ่าย ประจำวัน'!$B458,เส้นแต่งหน้าขนมปัง!AI:AI)+SUMIF('วางแผนBC,CJ'!$C:$C,'รับ-จ่าย ประจำวัน'!$B458,'วางแผนBC,CJ'!AI:AI)+SUMIF(RD!$C:$C,'รับ-จ่าย ประจำวัน'!$B458,RD!AI:AI)+SUMIF('FG,ออนไล,คัดแยก'!$C:$C,'รับ-จ่าย ประจำวัน'!$B458,'FG,ออนไล,คัดแยก'!AI:AI)</f>
        <v>0</v>
      </c>
      <c r="BQ458" s="16">
        <f>SUMIF(เตรียมส่วนผสม!$C:$C,'รับ-จ่าย ประจำวัน'!$B458,เตรียมส่วนผสม!AJ:AJ)+SUMIF(กวนไส้!$C:$C,'รับ-จ่าย ประจำวัน'!$B458,กวนไส้!AJ:AJ)+SUMIF(ผลิต1!$C:$C,'รับ-จ่าย ประจำวัน'!$B458,ผลิต1!AJ:AJ)+SUMIF(ผลิต2!$C:$C,'รับ-จ่าย ประจำวัน'!$B458,ผลิต2!AJ:AJ)+SUMIF(เส้นแต่งหน้าขนมเค้ก!$C:$C,'รับ-จ่าย ประจำวัน'!$B458,เส้นแต่งหน้าขนมเค้ก!AJ:AJ)+SUMIF(แพ็ค!$C:$C,'รับ-จ่าย ประจำวัน'!$B458,แพ็ค!AJ:AJ)+SUMIF(ธุรการ!$C:$C,'รับ-จ่าย ประจำวัน'!$B458,ธุรการ!AJ:AJ)+SUMIF(เส้นแต่งหน้าขนมปัง!$C:$C,'รับ-จ่าย ประจำวัน'!$B458,เส้นแต่งหน้าขนมปัง!AJ:AJ)+SUMIF('วางแผนBC,CJ'!$C:$C,'รับ-จ่าย ประจำวัน'!$B458,'วางแผนBC,CJ'!AJ:AJ)+SUMIF(RD!$C:$C,'รับ-จ่าย ประจำวัน'!$B458,RD!AJ:AJ)+SUMIF('FG,ออนไล,คัดแยก'!$C:$C,'รับ-จ่าย ประจำวัน'!$B458,'FG,ออนไล,คัดแยก'!AJ:AJ)</f>
        <v>0</v>
      </c>
      <c r="BR458" s="16">
        <f>SUMIF(เตรียมส่วนผสม!$C:$C,'รับ-จ่าย ประจำวัน'!$B458,เตรียมส่วนผสม!AK:AK)+SUMIF(กวนไส้!$C:$C,'รับ-จ่าย ประจำวัน'!$B458,กวนไส้!AK:AK)+SUMIF(ผลิต1!$C:$C,'รับ-จ่าย ประจำวัน'!$B458,ผลิต1!AK:AK)+SUMIF(ผลิต2!$C:$C,'รับ-จ่าย ประจำวัน'!$B458,ผลิต2!AK:AK)+SUMIF(เส้นแต่งหน้าขนมเค้ก!$C:$C,'รับ-จ่าย ประจำวัน'!$B458,เส้นแต่งหน้าขนมเค้ก!AK:AK)+SUMIF(แพ็ค!$C:$C,'รับ-จ่าย ประจำวัน'!$B458,แพ็ค!AK:AK)+SUMIF(ธุรการ!$C:$C,'รับ-จ่าย ประจำวัน'!$B458,ธุรการ!AK:AK)+SUMIF(เส้นแต่งหน้าขนมปัง!$C:$C,'รับ-จ่าย ประจำวัน'!$B458,เส้นแต่งหน้าขนมปัง!AK:AK)+SUMIF('วางแผนBC,CJ'!$C:$C,'รับ-จ่าย ประจำวัน'!$B458,'วางแผนBC,CJ'!AK:AK)+SUMIF(RD!$C:$C,'รับ-จ่าย ประจำวัน'!$B458,RD!AK:AK)+SUMIF('FG,ออนไล,คัดแยก'!$C:$C,'รับ-จ่าย ประจำวัน'!$B458,'FG,ออนไล,คัดแยก'!AK:AK)</f>
        <v>0</v>
      </c>
      <c r="BS458" s="16">
        <f>SUMIF(เตรียมส่วนผสม!$C:$C,'รับ-จ่าย ประจำวัน'!$B458,เตรียมส่วนผสม!AL:AL)+SUMIF(กวนไส้!$C:$C,'รับ-จ่าย ประจำวัน'!$B458,กวนไส้!AL:AL)+SUMIF(ผลิต1!$C:$C,'รับ-จ่าย ประจำวัน'!$B458,ผลิต1!AL:AL)+SUMIF(ผลิต2!$C:$C,'รับ-จ่าย ประจำวัน'!$B458,ผลิต2!AL:AL)+SUMIF(เส้นแต่งหน้าขนมเค้ก!$C:$C,'รับ-จ่าย ประจำวัน'!$B458,เส้นแต่งหน้าขนมเค้ก!AL:AL)+SUMIF(แพ็ค!$C:$C,'รับ-จ่าย ประจำวัน'!$B458,แพ็ค!AL:AL)+SUMIF(ธุรการ!$C:$C,'รับ-จ่าย ประจำวัน'!$B458,ธุรการ!AL:AL)+SUMIF(เส้นแต่งหน้าขนมปัง!$C:$C,'รับ-จ่าย ประจำวัน'!$B458,เส้นแต่งหน้าขนมปัง!AL:AL)+SUMIF('วางแผนBC,CJ'!$C:$C,'รับ-จ่าย ประจำวัน'!$B458,'วางแผนBC,CJ'!AL:AL)+SUMIF(RD!$C:$C,'รับ-จ่าย ประจำวัน'!$B458,RD!AL:AL)+SUMIF('FG,ออนไล,คัดแยก'!$C:$C,'รับ-จ่าย ประจำวัน'!$B458,'FG,ออนไล,คัดแยก'!AL:AL)</f>
        <v>0</v>
      </c>
      <c r="BT458" s="18">
        <f t="shared" si="107"/>
        <v>0</v>
      </c>
      <c r="BU458" s="116"/>
      <c r="BV458" s="146">
        <f t="shared" si="108"/>
        <v>1050</v>
      </c>
      <c r="BW458" s="183">
        <v>30</v>
      </c>
      <c r="BX458" s="172">
        <f t="shared" si="103"/>
        <v>0</v>
      </c>
      <c r="BY458" s="188" t="e">
        <f t="shared" si="104"/>
        <v>#DIV/0!</v>
      </c>
      <c r="BZ458" s="180" t="e">
        <f t="shared" ca="1" si="109"/>
        <v>#DIV/0!</v>
      </c>
      <c r="CA458" s="97"/>
      <c r="CB458" s="97"/>
      <c r="CC458" s="97"/>
      <c r="CD458" s="97"/>
      <c r="CE458" s="97"/>
      <c r="CF458" s="97"/>
      <c r="CG458" s="97"/>
      <c r="CH458" s="97"/>
      <c r="CI458" s="97"/>
      <c r="CJ458" s="94"/>
      <c r="CK458" s="9">
        <f t="shared" si="105"/>
        <v>1050</v>
      </c>
    </row>
    <row r="459" spans="1:89" hidden="1" x14ac:dyDescent="0.5">
      <c r="A459" s="149"/>
      <c r="B459" s="24">
        <v>1023101001</v>
      </c>
      <c r="C459" s="10" t="s">
        <v>1753</v>
      </c>
      <c r="D459" s="177" t="s">
        <v>91</v>
      </c>
      <c r="E459" s="28">
        <v>0</v>
      </c>
      <c r="F459" s="159" t="s">
        <v>1605</v>
      </c>
      <c r="G459" s="11" t="s">
        <v>62</v>
      </c>
      <c r="H459" s="12">
        <v>0</v>
      </c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3"/>
      <c r="AF459" s="13"/>
      <c r="AG459" s="13"/>
      <c r="AH459" s="13"/>
      <c r="AI459" s="14"/>
      <c r="AJ459" s="14"/>
      <c r="AK459" s="14"/>
      <c r="AL459" s="14"/>
      <c r="AM459" s="14"/>
      <c r="AN459" s="15">
        <f t="shared" ref="AN459:AN490" si="110">I459+J459+K459+L459+M459+N459+O459+P459+Q459+R459+S459+T459+U459+V459+W459+X459+Y459+Z459+AA459+AB459+AC459+AD459+AE459+AF459+AG459+AH459+AI459+AJ459+AK459+AL459+AM459</f>
        <v>0</v>
      </c>
      <c r="AO459" s="16">
        <f>SUMIF(เตรียมส่วนผสม!$C:$C,'รับ-จ่าย ประจำวัน'!$B459,เตรียมส่วนผสม!H:H)+SUMIF(กวนไส้!$C:$C,'รับ-จ่าย ประจำวัน'!$B459,กวนไส้!H:H)+SUMIF(ผลิต1!$C:$C,'รับ-จ่าย ประจำวัน'!$B459,ผลิต1!H:H)+SUMIF(ผลิต2!$C:$C,'รับ-จ่าย ประจำวัน'!$B459,ผลิต2!H:H)+SUMIF(เส้นแต่งหน้าขนมเค้ก!$C:$C,'รับ-จ่าย ประจำวัน'!$B459,เส้นแต่งหน้าขนมเค้ก!H:H)+SUMIF(แพ็ค!$C:$C,'รับ-จ่าย ประจำวัน'!$B459,แพ็ค!H:H)+SUMIF(ธุรการ!$C:$C,'รับ-จ่าย ประจำวัน'!$B459,ธุรการ!H:H)+SUMIF(เส้นแต่งหน้าขนมปัง!$C:$C,'รับ-จ่าย ประจำวัน'!$B459,เส้นแต่งหน้าขนมปัง!H:H)+SUMIF('วางแผนBC,CJ'!$C:$C,'รับ-จ่าย ประจำวัน'!$B459,'วางแผนBC,CJ'!H:H)+SUMIF(RD!$C:$C,'รับ-จ่าย ประจำวัน'!$B459,RD!H:H)+SUMIF('FG,ออนไล,คัดแยก'!$C:$C,'รับ-จ่าย ประจำวัน'!$B459,'FG,ออนไล,คัดแยก'!H:H)</f>
        <v>0</v>
      </c>
      <c r="AP459" s="16">
        <f>SUMIF(เตรียมส่วนผสม!$C:$C,'รับ-จ่าย ประจำวัน'!$B459,เตรียมส่วนผสม!I:I)+SUMIF(กวนไส้!$C:$C,'รับ-จ่าย ประจำวัน'!$B459,กวนไส้!I:I)+SUMIF(ผลิต1!$C:$C,'รับ-จ่าย ประจำวัน'!$B459,ผลิต1!I:I)+SUMIF(ผลิต2!$C:$C,'รับ-จ่าย ประจำวัน'!$B459,ผลิต2!I:I)+SUMIF(เส้นแต่งหน้าขนมเค้ก!$C:$C,'รับ-จ่าย ประจำวัน'!$B459,เส้นแต่งหน้าขนมเค้ก!I:I)+SUMIF(แพ็ค!$C:$C,'รับ-จ่าย ประจำวัน'!$B459,แพ็ค!I:I)+SUMIF(ธุรการ!$C:$C,'รับ-จ่าย ประจำวัน'!$B459,ธุรการ!I:I)+SUMIF(เส้นแต่งหน้าขนมปัง!$C:$C,'รับ-จ่าย ประจำวัน'!$B459,เส้นแต่งหน้าขนมปัง!I:I)+SUMIF('วางแผนBC,CJ'!$C:$C,'รับ-จ่าย ประจำวัน'!$B459,'วางแผนBC,CJ'!I:I)+SUMIF(RD!$C:$C,'รับ-จ่าย ประจำวัน'!$B459,RD!I:I)+SUMIF('FG,ออนไล,คัดแยก'!$C:$C,'รับ-จ่าย ประจำวัน'!$B459,'FG,ออนไล,คัดแยก'!I:I)</f>
        <v>0</v>
      </c>
      <c r="AQ459" s="16">
        <f>SUMIF(เตรียมส่วนผสม!$C:$C,'รับ-จ่าย ประจำวัน'!$B459,เตรียมส่วนผสม!J:J)+SUMIF(กวนไส้!$C:$C,'รับ-จ่าย ประจำวัน'!$B459,กวนไส้!J:J)+SUMIF(ผลิต1!$C:$C,'รับ-จ่าย ประจำวัน'!$B459,ผลิต1!J:J)+SUMIF(ผลิต2!$C:$C,'รับ-จ่าย ประจำวัน'!$B459,ผลิต2!J:J)+SUMIF(เส้นแต่งหน้าขนมเค้ก!$C:$C,'รับ-จ่าย ประจำวัน'!$B459,เส้นแต่งหน้าขนมเค้ก!J:J)+SUMIF(แพ็ค!$C:$C,'รับ-จ่าย ประจำวัน'!$B459,แพ็ค!J:J)+SUMIF(ธุรการ!$C:$C,'รับ-จ่าย ประจำวัน'!$B459,ธุรการ!J:J)+SUMIF(เส้นแต่งหน้าขนมปัง!$C:$C,'รับ-จ่าย ประจำวัน'!$B459,เส้นแต่งหน้าขนมปัง!J:J)+SUMIF('วางแผนBC,CJ'!$C:$C,'รับ-จ่าย ประจำวัน'!$B459,'วางแผนBC,CJ'!J:J)+SUMIF(RD!$C:$C,'รับ-จ่าย ประจำวัน'!$B459,RD!J:J)+SUMIF('FG,ออนไล,คัดแยก'!$C:$C,'รับ-จ่าย ประจำวัน'!$B459,'FG,ออนไล,คัดแยก'!J:J)</f>
        <v>0</v>
      </c>
      <c r="AR459" s="16">
        <f>SUMIF(เตรียมส่วนผสม!$C:$C,'รับ-จ่าย ประจำวัน'!$B459,เตรียมส่วนผสม!K:K)+SUMIF(กวนไส้!$C:$C,'รับ-จ่าย ประจำวัน'!$B459,กวนไส้!K:K)+SUMIF(ผลิต1!$C:$C,'รับ-จ่าย ประจำวัน'!$B459,ผลิต1!K:K)+SUMIF(ผลิต2!$C:$C,'รับ-จ่าย ประจำวัน'!$B459,ผลิต2!K:K)+SUMIF(เส้นแต่งหน้าขนมเค้ก!$C:$C,'รับ-จ่าย ประจำวัน'!$B459,เส้นแต่งหน้าขนมเค้ก!K:K)+SUMIF(แพ็ค!$C:$C,'รับ-จ่าย ประจำวัน'!$B459,แพ็ค!K:K)+SUMIF(ธุรการ!$C:$C,'รับ-จ่าย ประจำวัน'!$B459,ธุรการ!K:K)+SUMIF(เส้นแต่งหน้าขนมปัง!$C:$C,'รับ-จ่าย ประจำวัน'!$B459,เส้นแต่งหน้าขนมปัง!K:K)+SUMIF('วางแผนBC,CJ'!$C:$C,'รับ-จ่าย ประจำวัน'!$B459,'วางแผนBC,CJ'!K:K)+SUMIF(RD!$C:$C,'รับ-จ่าย ประจำวัน'!$B459,RD!K:K)+SUMIF('FG,ออนไล,คัดแยก'!$C:$C,'รับ-จ่าย ประจำวัน'!$B459,'FG,ออนไล,คัดแยก'!K:K)</f>
        <v>0</v>
      </c>
      <c r="AS459" s="16">
        <f>SUMIF(เตรียมส่วนผสม!$C:$C,'รับ-จ่าย ประจำวัน'!$B459,เตรียมส่วนผสม!L:L)+SUMIF(กวนไส้!$C:$C,'รับ-จ่าย ประจำวัน'!$B459,กวนไส้!L:L)+SUMIF(ผลิต1!$C:$C,'รับ-จ่าย ประจำวัน'!$B459,ผลิต1!L:L)+SUMIF(ผลิต2!$C:$C,'รับ-จ่าย ประจำวัน'!$B459,ผลิต2!L:L)+SUMIF(เส้นแต่งหน้าขนมเค้ก!$C:$C,'รับ-จ่าย ประจำวัน'!$B459,เส้นแต่งหน้าขนมเค้ก!L:L)+SUMIF(แพ็ค!$C:$C,'รับ-จ่าย ประจำวัน'!$B459,แพ็ค!L:L)+SUMIF(ธุรการ!$C:$C,'รับ-จ่าย ประจำวัน'!$B459,ธุรการ!L:L)+SUMIF(เส้นแต่งหน้าขนมปัง!$C:$C,'รับ-จ่าย ประจำวัน'!$B459,เส้นแต่งหน้าขนมปัง!L:L)+SUMIF('วางแผนBC,CJ'!$C:$C,'รับ-จ่าย ประจำวัน'!$B459,'วางแผนBC,CJ'!L:L)+SUMIF(RD!$C:$C,'รับ-จ่าย ประจำวัน'!$B459,RD!L:L)+SUMIF('FG,ออนไล,คัดแยก'!$C:$C,'รับ-จ่าย ประจำวัน'!$B459,'FG,ออนไล,คัดแยก'!L:L)</f>
        <v>0</v>
      </c>
      <c r="AT459" s="16">
        <f>SUMIF(เตรียมส่วนผสม!$C:$C,'รับ-จ่าย ประจำวัน'!$B459,เตรียมส่วนผสม!M:M)+SUMIF(กวนไส้!$C:$C,'รับ-จ่าย ประจำวัน'!$B459,กวนไส้!M:M)+SUMIF(ผลิต1!$C:$C,'รับ-จ่าย ประจำวัน'!$B459,ผลิต1!M:M)+SUMIF(ผลิต2!$C:$C,'รับ-จ่าย ประจำวัน'!$B459,ผลิต2!M:M)+SUMIF(เส้นแต่งหน้าขนมเค้ก!$C:$C,'รับ-จ่าย ประจำวัน'!$B459,เส้นแต่งหน้าขนมเค้ก!M:M)+SUMIF(แพ็ค!$C:$C,'รับ-จ่าย ประจำวัน'!$B459,แพ็ค!M:M)+SUMIF(ธุรการ!$C:$C,'รับ-จ่าย ประจำวัน'!$B459,ธุรการ!M:M)+SUMIF(เส้นแต่งหน้าขนมปัง!$C:$C,'รับ-จ่าย ประจำวัน'!$B459,เส้นแต่งหน้าขนมปัง!M:M)+SUMIF('วางแผนBC,CJ'!$C:$C,'รับ-จ่าย ประจำวัน'!$B459,'วางแผนBC,CJ'!M:M)+SUMIF(RD!$C:$C,'รับ-จ่าย ประจำวัน'!$B459,RD!M:M)+SUMIF('FG,ออนไล,คัดแยก'!$C:$C,'รับ-จ่าย ประจำวัน'!$B459,'FG,ออนไล,คัดแยก'!M:M)</f>
        <v>0</v>
      </c>
      <c r="AU459" s="16">
        <f>SUMIF(เตรียมส่วนผสม!$C:$C,'รับ-จ่าย ประจำวัน'!$B459,เตรียมส่วนผสม!N:N)+SUMIF(กวนไส้!$C:$C,'รับ-จ่าย ประจำวัน'!$B459,กวนไส้!N:N)+SUMIF(ผลิต1!$C:$C,'รับ-จ่าย ประจำวัน'!$B459,ผลิต1!N:N)+SUMIF(ผลิต2!$C:$C,'รับ-จ่าย ประจำวัน'!$B459,ผลิต2!N:N)+SUMIF(เส้นแต่งหน้าขนมเค้ก!$C:$C,'รับ-จ่าย ประจำวัน'!$B459,เส้นแต่งหน้าขนมเค้ก!N:N)+SUMIF(แพ็ค!$C:$C,'รับ-จ่าย ประจำวัน'!$B459,แพ็ค!N:N)+SUMIF(ธุรการ!$C:$C,'รับ-จ่าย ประจำวัน'!$B459,ธุรการ!N:N)+SUMIF(เส้นแต่งหน้าขนมปัง!$C:$C,'รับ-จ่าย ประจำวัน'!$B459,เส้นแต่งหน้าขนมปัง!N:N)+SUMIF('วางแผนBC,CJ'!$C:$C,'รับ-จ่าย ประจำวัน'!$B459,'วางแผนBC,CJ'!N:N)+SUMIF(RD!$C:$C,'รับ-จ่าย ประจำวัน'!$B459,RD!N:N)+SUMIF('FG,ออนไล,คัดแยก'!$C:$C,'รับ-จ่าย ประจำวัน'!$B459,'FG,ออนไล,คัดแยก'!N:N)</f>
        <v>0</v>
      </c>
      <c r="AV459" s="16">
        <f>SUMIF(เตรียมส่วนผสม!$C:$C,'รับ-จ่าย ประจำวัน'!$B459,เตรียมส่วนผสม!O:O)+SUMIF(กวนไส้!$C:$C,'รับ-จ่าย ประจำวัน'!$B459,กวนไส้!O:O)+SUMIF(ผลิต1!$C:$C,'รับ-จ่าย ประจำวัน'!$B459,ผลิต1!O:O)+SUMIF(ผลิต2!$C:$C,'รับ-จ่าย ประจำวัน'!$B459,ผลิต2!O:O)+SUMIF(เส้นแต่งหน้าขนมเค้ก!$C:$C,'รับ-จ่าย ประจำวัน'!$B459,เส้นแต่งหน้าขนมเค้ก!O:O)+SUMIF(แพ็ค!$C:$C,'รับ-จ่าย ประจำวัน'!$B459,แพ็ค!O:O)+SUMIF(ธุรการ!$C:$C,'รับ-จ่าย ประจำวัน'!$B459,ธุรการ!O:O)+SUMIF(เส้นแต่งหน้าขนมปัง!$C:$C,'รับ-จ่าย ประจำวัน'!$B459,เส้นแต่งหน้าขนมปัง!O:O)+SUMIF('วางแผนBC,CJ'!$C:$C,'รับ-จ่าย ประจำวัน'!$B459,'วางแผนBC,CJ'!O:O)+SUMIF(RD!$C:$C,'รับ-จ่าย ประจำวัน'!$B459,RD!O:O)+SUMIF('FG,ออนไล,คัดแยก'!$C:$C,'รับ-จ่าย ประจำวัน'!$B459,'FG,ออนไล,คัดแยก'!O:O)</f>
        <v>0</v>
      </c>
      <c r="AW459" s="16">
        <f>SUMIF(เตรียมส่วนผสม!$C:$C,'รับ-จ่าย ประจำวัน'!$B459,เตรียมส่วนผสม!P:P)+SUMIF(กวนไส้!$C:$C,'รับ-จ่าย ประจำวัน'!$B459,กวนไส้!P:P)+SUMIF(ผลิต1!$C:$C,'รับ-จ่าย ประจำวัน'!$B459,ผลิต1!P:P)+SUMIF(ผลิต2!$C:$C,'รับ-จ่าย ประจำวัน'!$B459,ผลิต2!P:P)+SUMIF(เส้นแต่งหน้าขนมเค้ก!$C:$C,'รับ-จ่าย ประจำวัน'!$B459,เส้นแต่งหน้าขนมเค้ก!P:P)+SUMIF(แพ็ค!$C:$C,'รับ-จ่าย ประจำวัน'!$B459,แพ็ค!P:P)+SUMIF(ธุรการ!$C:$C,'รับ-จ่าย ประจำวัน'!$B459,ธุรการ!P:P)+SUMIF(เส้นแต่งหน้าขนมปัง!$C:$C,'รับ-จ่าย ประจำวัน'!$B459,เส้นแต่งหน้าขนมปัง!P:P)+SUMIF('วางแผนBC,CJ'!$C:$C,'รับ-จ่าย ประจำวัน'!$B459,'วางแผนBC,CJ'!P:P)+SUMIF(RD!$C:$C,'รับ-จ่าย ประจำวัน'!$B459,RD!P:P)+SUMIF('FG,ออนไล,คัดแยก'!$C:$C,'รับ-จ่าย ประจำวัน'!$B459,'FG,ออนไล,คัดแยก'!P:P)</f>
        <v>0</v>
      </c>
      <c r="AX459" s="16">
        <f>SUMIF(เตรียมส่วนผสม!$C:$C,'รับ-จ่าย ประจำวัน'!$B459,เตรียมส่วนผสม!Q:Q)+SUMIF(กวนไส้!$C:$C,'รับ-จ่าย ประจำวัน'!$B459,กวนไส้!Q:Q)+SUMIF(ผลิต1!$C:$C,'รับ-จ่าย ประจำวัน'!$B459,ผลิต1!Q:Q)+SUMIF(ผลิต2!$C:$C,'รับ-จ่าย ประจำวัน'!$B459,ผลิต2!Q:Q)+SUMIF(เส้นแต่งหน้าขนมเค้ก!$C:$C,'รับ-จ่าย ประจำวัน'!$B459,เส้นแต่งหน้าขนมเค้ก!Q:Q)+SUMIF(แพ็ค!$C:$C,'รับ-จ่าย ประจำวัน'!$B459,แพ็ค!Q:Q)+SUMIF(ธุรการ!$C:$C,'รับ-จ่าย ประจำวัน'!$B459,ธุรการ!Q:Q)+SUMIF(เส้นแต่งหน้าขนมปัง!$C:$C,'รับ-จ่าย ประจำวัน'!$B459,เส้นแต่งหน้าขนมปัง!Q:Q)+SUMIF('วางแผนBC,CJ'!$C:$C,'รับ-จ่าย ประจำวัน'!$B459,'วางแผนBC,CJ'!Q:Q)+SUMIF(RD!$C:$C,'รับ-จ่าย ประจำวัน'!$B459,RD!Q:Q)+SUMIF('FG,ออนไล,คัดแยก'!$C:$C,'รับ-จ่าย ประจำวัน'!$B459,'FG,ออนไล,คัดแยก'!Q:Q)</f>
        <v>0</v>
      </c>
      <c r="AY459" s="16">
        <f>SUMIF(เตรียมส่วนผสม!$C:$C,'รับ-จ่าย ประจำวัน'!$B459,เตรียมส่วนผสม!R:R)+SUMIF(กวนไส้!$C:$C,'รับ-จ่าย ประจำวัน'!$B459,กวนไส้!R:R)+SUMIF(ผลิต1!$C:$C,'รับ-จ่าย ประจำวัน'!$B459,ผลิต1!R:R)+SUMIF(ผลิต2!$C:$C,'รับ-จ่าย ประจำวัน'!$B459,ผลิต2!R:R)+SUMIF(เส้นแต่งหน้าขนมเค้ก!$C:$C,'รับ-จ่าย ประจำวัน'!$B459,เส้นแต่งหน้าขนมเค้ก!R:R)+SUMIF(แพ็ค!$C:$C,'รับ-จ่าย ประจำวัน'!$B459,แพ็ค!R:R)+SUMIF(ธุรการ!$C:$C,'รับ-จ่าย ประจำวัน'!$B459,ธุรการ!R:R)+SUMIF(เส้นแต่งหน้าขนมปัง!$C:$C,'รับ-จ่าย ประจำวัน'!$B459,เส้นแต่งหน้าขนมปัง!R:R)+SUMIF('วางแผนBC,CJ'!$C:$C,'รับ-จ่าย ประจำวัน'!$B459,'วางแผนBC,CJ'!R:R)+SUMIF(RD!$C:$C,'รับ-จ่าย ประจำวัน'!$B459,RD!R:R)+SUMIF('FG,ออนไล,คัดแยก'!$C:$C,'รับ-จ่าย ประจำวัน'!$B459,'FG,ออนไล,คัดแยก'!R:R)</f>
        <v>0</v>
      </c>
      <c r="AZ459" s="16">
        <f>SUMIF(เตรียมส่วนผสม!$C:$C,'รับ-จ่าย ประจำวัน'!$B459,เตรียมส่วนผสม!S:S)+SUMIF(กวนไส้!$C:$C,'รับ-จ่าย ประจำวัน'!$B459,กวนไส้!S:S)+SUMIF(ผลิต1!$C:$C,'รับ-จ่าย ประจำวัน'!$B459,ผลิต1!S:S)+SUMIF(ผลิต2!$C:$C,'รับ-จ่าย ประจำวัน'!$B459,ผลิต2!S:S)+SUMIF(เส้นแต่งหน้าขนมเค้ก!$C:$C,'รับ-จ่าย ประจำวัน'!$B459,เส้นแต่งหน้าขนมเค้ก!S:S)+SUMIF(แพ็ค!$C:$C,'รับ-จ่าย ประจำวัน'!$B459,แพ็ค!S:S)+SUMIF(ธุรการ!$C:$C,'รับ-จ่าย ประจำวัน'!$B459,ธุรการ!S:S)+SUMIF(เส้นแต่งหน้าขนมปัง!$C:$C,'รับ-จ่าย ประจำวัน'!$B459,เส้นแต่งหน้าขนมปัง!S:S)+SUMIF('วางแผนBC,CJ'!$C:$C,'รับ-จ่าย ประจำวัน'!$B459,'วางแผนBC,CJ'!S:S)+SUMIF(RD!$C:$C,'รับ-จ่าย ประจำวัน'!$B459,RD!S:S)+SUMIF('FG,ออนไล,คัดแยก'!$C:$C,'รับ-จ่าย ประจำวัน'!$B459,'FG,ออนไล,คัดแยก'!S:S)</f>
        <v>0</v>
      </c>
      <c r="BA459" s="16">
        <f>SUMIF(เตรียมส่วนผสม!$C:$C,'รับ-จ่าย ประจำวัน'!$B459,เตรียมส่วนผสม!T:T)+SUMIF(กวนไส้!$C:$C,'รับ-จ่าย ประจำวัน'!$B459,กวนไส้!T:T)+SUMIF(ผลิต1!$C:$C,'รับ-จ่าย ประจำวัน'!$B459,ผลิต1!T:T)+SUMIF(ผลิต2!$C:$C,'รับ-จ่าย ประจำวัน'!$B459,ผลิต2!T:T)+SUMIF(เส้นแต่งหน้าขนมเค้ก!$C:$C,'รับ-จ่าย ประจำวัน'!$B459,เส้นแต่งหน้าขนมเค้ก!T:T)+SUMIF(แพ็ค!$C:$C,'รับ-จ่าย ประจำวัน'!$B459,แพ็ค!T:T)+SUMIF(ธุรการ!$C:$C,'รับ-จ่าย ประจำวัน'!$B459,ธุรการ!T:T)+SUMIF(เส้นแต่งหน้าขนมปัง!$C:$C,'รับ-จ่าย ประจำวัน'!$B459,เส้นแต่งหน้าขนมปัง!T:T)+SUMIF('วางแผนBC,CJ'!$C:$C,'รับ-จ่าย ประจำวัน'!$B459,'วางแผนBC,CJ'!T:T)+SUMIF(RD!$C:$C,'รับ-จ่าย ประจำวัน'!$B459,RD!T:T)+SUMIF('FG,ออนไล,คัดแยก'!$C:$C,'รับ-จ่าย ประจำวัน'!$B459,'FG,ออนไล,คัดแยก'!T:T)</f>
        <v>0</v>
      </c>
      <c r="BB459" s="16">
        <f>SUMIF(เตรียมส่วนผสม!$C:$C,'รับ-จ่าย ประจำวัน'!$B459,เตรียมส่วนผสม!U:U)+SUMIF(กวนไส้!$C:$C,'รับ-จ่าย ประจำวัน'!$B459,กวนไส้!U:U)+SUMIF(ผลิต1!$C:$C,'รับ-จ่าย ประจำวัน'!$B459,ผลิต1!U:U)+SUMIF(ผลิต2!$C:$C,'รับ-จ่าย ประจำวัน'!$B459,ผลิต2!U:U)+SUMIF(เส้นแต่งหน้าขนมเค้ก!$C:$C,'รับ-จ่าย ประจำวัน'!$B459,เส้นแต่งหน้าขนมเค้ก!U:U)+SUMIF(แพ็ค!$C:$C,'รับ-จ่าย ประจำวัน'!$B459,แพ็ค!U:U)+SUMIF(ธุรการ!$C:$C,'รับ-จ่าย ประจำวัน'!$B459,ธุรการ!U:U)+SUMIF(เส้นแต่งหน้าขนมปัง!$C:$C,'รับ-จ่าย ประจำวัน'!$B459,เส้นแต่งหน้าขนมปัง!U:U)+SUMIF('วางแผนBC,CJ'!$C:$C,'รับ-จ่าย ประจำวัน'!$B459,'วางแผนBC,CJ'!U:U)+SUMIF(RD!$C:$C,'รับ-จ่าย ประจำวัน'!$B459,RD!U:U)+SUMIF('FG,ออนไล,คัดแยก'!$C:$C,'รับ-จ่าย ประจำวัน'!$B459,'FG,ออนไล,คัดแยก'!U:U)</f>
        <v>0</v>
      </c>
      <c r="BC459" s="16">
        <f>SUMIF(เตรียมส่วนผสม!$C:$C,'รับ-จ่าย ประจำวัน'!$B459,เตรียมส่วนผสม!V:V)+SUMIF(กวนไส้!$C:$C,'รับ-จ่าย ประจำวัน'!$B459,กวนไส้!V:V)+SUMIF(ผลิต1!$C:$C,'รับ-จ่าย ประจำวัน'!$B459,ผลิต1!V:V)+SUMIF(ผลิต2!$C:$C,'รับ-จ่าย ประจำวัน'!$B459,ผลิต2!V:V)+SUMIF(เส้นแต่งหน้าขนมเค้ก!$C:$C,'รับ-จ่าย ประจำวัน'!$B459,เส้นแต่งหน้าขนมเค้ก!V:V)+SUMIF(แพ็ค!$C:$C,'รับ-จ่าย ประจำวัน'!$B459,แพ็ค!V:V)+SUMIF(ธุรการ!$C:$C,'รับ-จ่าย ประจำวัน'!$B459,ธุรการ!V:V)+SUMIF(เส้นแต่งหน้าขนมปัง!$C:$C,'รับ-จ่าย ประจำวัน'!$B459,เส้นแต่งหน้าขนมปัง!V:V)+SUMIF('วางแผนBC,CJ'!$C:$C,'รับ-จ่าย ประจำวัน'!$B459,'วางแผนBC,CJ'!V:V)+SUMIF(RD!$C:$C,'รับ-จ่าย ประจำวัน'!$B459,RD!V:V)+SUMIF('FG,ออนไล,คัดแยก'!$C:$C,'รับ-จ่าย ประจำวัน'!$B459,'FG,ออนไล,คัดแยก'!V:V)</f>
        <v>0</v>
      </c>
      <c r="BD459" s="16">
        <f>SUMIF(เตรียมส่วนผสม!$C:$C,'รับ-จ่าย ประจำวัน'!$B459,เตรียมส่วนผสม!W:W)+SUMIF(กวนไส้!$C:$C,'รับ-จ่าย ประจำวัน'!$B459,กวนไส้!W:W)+SUMIF(ผลิต1!$C:$C,'รับ-จ่าย ประจำวัน'!$B459,ผลิต1!W:W)+SUMIF(ผลิต2!$C:$C,'รับ-จ่าย ประจำวัน'!$B459,ผลิต2!W:W)+SUMIF(เส้นแต่งหน้าขนมเค้ก!$C:$C,'รับ-จ่าย ประจำวัน'!$B459,เส้นแต่งหน้าขนมเค้ก!W:W)+SUMIF(แพ็ค!$C:$C,'รับ-จ่าย ประจำวัน'!$B459,แพ็ค!W:W)+SUMIF(ธุรการ!$C:$C,'รับ-จ่าย ประจำวัน'!$B459,ธุรการ!W:W)+SUMIF(เส้นแต่งหน้าขนมปัง!$C:$C,'รับ-จ่าย ประจำวัน'!$B459,เส้นแต่งหน้าขนมปัง!W:W)+SUMIF('วางแผนBC,CJ'!$C:$C,'รับ-จ่าย ประจำวัน'!$B459,'วางแผนBC,CJ'!W:W)+SUMIF(RD!$C:$C,'รับ-จ่าย ประจำวัน'!$B459,RD!W:W)+SUMIF('FG,ออนไล,คัดแยก'!$C:$C,'รับ-จ่าย ประจำวัน'!$B459,'FG,ออนไล,คัดแยก'!W:W)</f>
        <v>0</v>
      </c>
      <c r="BE459" s="16">
        <f>SUMIF(เตรียมส่วนผสม!$C:$C,'รับ-จ่าย ประจำวัน'!$B459,เตรียมส่วนผสม!X:X)+SUMIF(กวนไส้!$C:$C,'รับ-จ่าย ประจำวัน'!$B459,กวนไส้!X:X)+SUMIF(ผลิต1!$C:$C,'รับ-จ่าย ประจำวัน'!$B459,ผลิต1!X:X)+SUMIF(ผลิต2!$C:$C,'รับ-จ่าย ประจำวัน'!$B459,ผลิต2!X:X)+SUMIF(เส้นแต่งหน้าขนมเค้ก!$C:$C,'รับ-จ่าย ประจำวัน'!$B459,เส้นแต่งหน้าขนมเค้ก!X:X)+SUMIF(แพ็ค!$C:$C,'รับ-จ่าย ประจำวัน'!$B459,แพ็ค!X:X)+SUMIF(ธุรการ!$C:$C,'รับ-จ่าย ประจำวัน'!$B459,ธุรการ!X:X)+SUMIF(เส้นแต่งหน้าขนมปัง!$C:$C,'รับ-จ่าย ประจำวัน'!$B459,เส้นแต่งหน้าขนมปัง!X:X)+SUMIF('วางแผนBC,CJ'!$C:$C,'รับ-จ่าย ประจำวัน'!$B459,'วางแผนBC,CJ'!X:X)+SUMIF(RD!$C:$C,'รับ-จ่าย ประจำวัน'!$B459,RD!X:X)+SUMIF('FG,ออนไล,คัดแยก'!$C:$C,'รับ-จ่าย ประจำวัน'!$B459,'FG,ออนไล,คัดแยก'!X:X)</f>
        <v>0</v>
      </c>
      <c r="BF459" s="16">
        <f>SUMIF(เตรียมส่วนผสม!$C:$C,'รับ-จ่าย ประจำวัน'!$B459,เตรียมส่วนผสม!Y:Y)+SUMIF(กวนไส้!$C:$C,'รับ-จ่าย ประจำวัน'!$B459,กวนไส้!Y:Y)+SUMIF(ผลิต1!$C:$C,'รับ-จ่าย ประจำวัน'!$B459,ผลิต1!Y:Y)+SUMIF(ผลิต2!$C:$C,'รับ-จ่าย ประจำวัน'!$B459,ผลิต2!Y:Y)+SUMIF(เส้นแต่งหน้าขนมเค้ก!$C:$C,'รับ-จ่าย ประจำวัน'!$B459,เส้นแต่งหน้าขนมเค้ก!Y:Y)+SUMIF(แพ็ค!$C:$C,'รับ-จ่าย ประจำวัน'!$B459,แพ็ค!Y:Y)+SUMIF(ธุรการ!$C:$C,'รับ-จ่าย ประจำวัน'!$B459,ธุรการ!Y:Y)+SUMIF(เส้นแต่งหน้าขนมปัง!$C:$C,'รับ-จ่าย ประจำวัน'!$B459,เส้นแต่งหน้าขนมปัง!Y:Y)+SUMIF('วางแผนBC,CJ'!$C:$C,'รับ-จ่าย ประจำวัน'!$B459,'วางแผนBC,CJ'!Y:Y)+SUMIF(RD!$C:$C,'รับ-จ่าย ประจำวัน'!$B459,RD!Y:Y)+SUMIF('FG,ออนไล,คัดแยก'!$C:$C,'รับ-จ่าย ประจำวัน'!$B459,'FG,ออนไล,คัดแยก'!Y:Y)</f>
        <v>0</v>
      </c>
      <c r="BG459" s="16">
        <f>SUMIF(เตรียมส่วนผสม!$C:$C,'รับ-จ่าย ประจำวัน'!$B459,เตรียมส่วนผสม!Z:Z)+SUMIF(กวนไส้!$C:$C,'รับ-จ่าย ประจำวัน'!$B459,กวนไส้!Z:Z)+SUMIF(ผลิต1!$C:$C,'รับ-จ่าย ประจำวัน'!$B459,ผลิต1!Z:Z)+SUMIF(ผลิต2!$C:$C,'รับ-จ่าย ประจำวัน'!$B459,ผลิต2!Z:Z)+SUMIF(เส้นแต่งหน้าขนมเค้ก!$C:$C,'รับ-จ่าย ประจำวัน'!$B459,เส้นแต่งหน้าขนมเค้ก!Z:Z)+SUMIF(แพ็ค!$C:$C,'รับ-จ่าย ประจำวัน'!$B459,แพ็ค!Z:Z)+SUMIF(ธุรการ!$C:$C,'รับ-จ่าย ประจำวัน'!$B459,ธุรการ!Z:Z)+SUMIF(เส้นแต่งหน้าขนมปัง!$C:$C,'รับ-จ่าย ประจำวัน'!$B459,เส้นแต่งหน้าขนมปัง!Z:Z)+SUMIF('วางแผนBC,CJ'!$C:$C,'รับ-จ่าย ประจำวัน'!$B459,'วางแผนBC,CJ'!Z:Z)+SUMIF(RD!$C:$C,'รับ-จ่าย ประจำวัน'!$B459,RD!Z:Z)+SUMIF('FG,ออนไล,คัดแยก'!$C:$C,'รับ-จ่าย ประจำวัน'!$B459,'FG,ออนไล,คัดแยก'!Z:Z)</f>
        <v>0</v>
      </c>
      <c r="BH459" s="16">
        <f>SUMIF(เตรียมส่วนผสม!$C:$C,'รับ-จ่าย ประจำวัน'!$B459,เตรียมส่วนผสม!AA:AA)+SUMIF(กวนไส้!$C:$C,'รับ-จ่าย ประจำวัน'!$B459,กวนไส้!AA:AA)+SUMIF(ผลิต1!$C:$C,'รับ-จ่าย ประจำวัน'!$B459,ผลิต1!AA:AA)+SUMIF(ผลิต2!$C:$C,'รับ-จ่าย ประจำวัน'!$B459,ผลิต2!AA:AA)+SUMIF(เส้นแต่งหน้าขนมเค้ก!$C:$C,'รับ-จ่าย ประจำวัน'!$B459,เส้นแต่งหน้าขนมเค้ก!AA:AA)+SUMIF(แพ็ค!$C:$C,'รับ-จ่าย ประจำวัน'!$B459,แพ็ค!AA:AA)+SUMIF(ธุรการ!$C:$C,'รับ-จ่าย ประจำวัน'!$B459,ธุรการ!AA:AA)+SUMIF(เส้นแต่งหน้าขนมปัง!$C:$C,'รับ-จ่าย ประจำวัน'!$B459,เส้นแต่งหน้าขนมปัง!AA:AA)+SUMIF('วางแผนBC,CJ'!$C:$C,'รับ-จ่าย ประจำวัน'!$B459,'วางแผนBC,CJ'!AA:AA)+SUMIF(RD!$C:$C,'รับ-จ่าย ประจำวัน'!$B459,RD!AA:AA)+SUMIF('FG,ออนไล,คัดแยก'!$C:$C,'รับ-จ่าย ประจำวัน'!$B459,'FG,ออนไล,คัดแยก'!AA:AA)</f>
        <v>0</v>
      </c>
      <c r="BI459" s="16">
        <f>SUMIF(เตรียมส่วนผสม!$C:$C,'รับ-จ่าย ประจำวัน'!$B459,เตรียมส่วนผสม!AB:AB)+SUMIF(กวนไส้!$C:$C,'รับ-จ่าย ประจำวัน'!$B459,กวนไส้!AB:AB)+SUMIF(ผลิต1!$C:$C,'รับ-จ่าย ประจำวัน'!$B459,ผลิต1!AB:AB)+SUMIF(ผลิต2!$C:$C,'รับ-จ่าย ประจำวัน'!$B459,ผลิต2!AB:AB)+SUMIF(เส้นแต่งหน้าขนมเค้ก!$C:$C,'รับ-จ่าย ประจำวัน'!$B459,เส้นแต่งหน้าขนมเค้ก!AB:AB)+SUMIF(แพ็ค!$C:$C,'รับ-จ่าย ประจำวัน'!$B459,แพ็ค!AB:AB)+SUMIF(ธุรการ!$C:$C,'รับ-จ่าย ประจำวัน'!$B459,ธุรการ!AB:AB)+SUMIF(เส้นแต่งหน้าขนมปัง!$C:$C,'รับ-จ่าย ประจำวัน'!$B459,เส้นแต่งหน้าขนมปัง!AB:AB)+SUMIF('วางแผนBC,CJ'!$C:$C,'รับ-จ่าย ประจำวัน'!$B459,'วางแผนBC,CJ'!AB:AB)+SUMIF(RD!$C:$C,'รับ-จ่าย ประจำวัน'!$B459,RD!AB:AB)+SUMIF('FG,ออนไล,คัดแยก'!$C:$C,'รับ-จ่าย ประจำวัน'!$B459,'FG,ออนไล,คัดแยก'!AB:AB)</f>
        <v>0</v>
      </c>
      <c r="BJ459" s="16">
        <f>SUMIF(เตรียมส่วนผสม!$C:$C,'รับ-จ่าย ประจำวัน'!$B459,เตรียมส่วนผสม!AC:AC)+SUMIF(กวนไส้!$C:$C,'รับ-จ่าย ประจำวัน'!$B459,กวนไส้!AC:AC)+SUMIF(ผลิต1!$C:$C,'รับ-จ่าย ประจำวัน'!$B459,ผลิต1!AC:AC)+SUMIF(ผลิต2!$C:$C,'รับ-จ่าย ประจำวัน'!$B459,ผลิต2!AC:AC)+SUMIF(เส้นแต่งหน้าขนมเค้ก!$C:$C,'รับ-จ่าย ประจำวัน'!$B459,เส้นแต่งหน้าขนมเค้ก!AC:AC)+SUMIF(แพ็ค!$C:$C,'รับ-จ่าย ประจำวัน'!$B459,แพ็ค!AC:AC)+SUMIF(ธุรการ!$C:$C,'รับ-จ่าย ประจำวัน'!$B459,ธุรการ!AC:AC)+SUMIF(เส้นแต่งหน้าขนมปัง!$C:$C,'รับ-จ่าย ประจำวัน'!$B459,เส้นแต่งหน้าขนมปัง!AC:AC)+SUMIF('วางแผนBC,CJ'!$C:$C,'รับ-จ่าย ประจำวัน'!$B459,'วางแผนBC,CJ'!AC:AC)+SUMIF(RD!$C:$C,'รับ-จ่าย ประจำวัน'!$B459,RD!AC:AC)+SUMIF('FG,ออนไล,คัดแยก'!$C:$C,'รับ-จ่าย ประจำวัน'!$B459,'FG,ออนไล,คัดแยก'!AC:AC)</f>
        <v>0</v>
      </c>
      <c r="BK459" s="16">
        <f>SUMIF(เตรียมส่วนผสม!$C:$C,'รับ-จ่าย ประจำวัน'!$B459,เตรียมส่วนผสม!AD:AD)+SUMIF(กวนไส้!$C:$C,'รับ-จ่าย ประจำวัน'!$B459,กวนไส้!AD:AD)+SUMIF(ผลิต1!$C:$C,'รับ-จ่าย ประจำวัน'!$B459,ผลิต1!AD:AD)+SUMIF(ผลิต2!$C:$C,'รับ-จ่าย ประจำวัน'!$B459,ผลิต2!AD:AD)+SUMIF(เส้นแต่งหน้าขนมเค้ก!$C:$C,'รับ-จ่าย ประจำวัน'!$B459,เส้นแต่งหน้าขนมเค้ก!AD:AD)+SUMIF(แพ็ค!$C:$C,'รับ-จ่าย ประจำวัน'!$B459,แพ็ค!AD:AD)+SUMIF(ธุรการ!$C:$C,'รับ-จ่าย ประจำวัน'!$B459,ธุรการ!AD:AD)+SUMIF(เส้นแต่งหน้าขนมปัง!$C:$C,'รับ-จ่าย ประจำวัน'!$B459,เส้นแต่งหน้าขนมปัง!AD:AD)+SUMIF('วางแผนBC,CJ'!$C:$C,'รับ-จ่าย ประจำวัน'!$B459,'วางแผนBC,CJ'!AD:AD)+SUMIF(RD!$C:$C,'รับ-จ่าย ประจำวัน'!$B459,RD!AD:AD)+SUMIF('FG,ออนไล,คัดแยก'!$C:$C,'รับ-จ่าย ประจำวัน'!$B459,'FG,ออนไล,คัดแยก'!AD:AD)</f>
        <v>0</v>
      </c>
      <c r="BL459" s="16">
        <f>SUMIF(เตรียมส่วนผสม!$C:$C,'รับ-จ่าย ประจำวัน'!$B459,เตรียมส่วนผสม!AE:AE)+SUMIF(กวนไส้!$C:$C,'รับ-จ่าย ประจำวัน'!$B459,กวนไส้!AE:AE)+SUMIF(ผลิต1!$C:$C,'รับ-จ่าย ประจำวัน'!$B459,ผลิต1!AE:AE)+SUMIF(ผลิต2!$C:$C,'รับ-จ่าย ประจำวัน'!$B459,ผลิต2!AE:AE)+SUMIF(เส้นแต่งหน้าขนมเค้ก!$C:$C,'รับ-จ่าย ประจำวัน'!$B459,เส้นแต่งหน้าขนมเค้ก!AE:AE)+SUMIF(แพ็ค!$C:$C,'รับ-จ่าย ประจำวัน'!$B459,แพ็ค!AE:AE)+SUMIF(ธุรการ!$C:$C,'รับ-จ่าย ประจำวัน'!$B459,ธุรการ!AE:AE)+SUMIF(เส้นแต่งหน้าขนมปัง!$C:$C,'รับ-จ่าย ประจำวัน'!$B459,เส้นแต่งหน้าขนมปัง!AE:AE)+SUMIF('วางแผนBC,CJ'!$C:$C,'รับ-จ่าย ประจำวัน'!$B459,'วางแผนBC,CJ'!AE:AE)+SUMIF(RD!$C:$C,'รับ-จ่าย ประจำวัน'!$B459,RD!AE:AE)+SUMIF('FG,ออนไล,คัดแยก'!$C:$C,'รับ-จ่าย ประจำวัน'!$B459,'FG,ออนไล,คัดแยก'!AE:AE)</f>
        <v>0</v>
      </c>
      <c r="BM459" s="16">
        <f>SUMIF(เตรียมส่วนผสม!$C:$C,'รับ-จ่าย ประจำวัน'!$B459,เตรียมส่วนผสม!AF:AF)+SUMIF(กวนไส้!$C:$C,'รับ-จ่าย ประจำวัน'!$B459,กวนไส้!AF:AF)+SUMIF(ผลิต1!$C:$C,'รับ-จ่าย ประจำวัน'!$B459,ผลิต1!AF:AF)+SUMIF(ผลิต2!$C:$C,'รับ-จ่าย ประจำวัน'!$B459,ผลิต2!AF:AF)+SUMIF(เส้นแต่งหน้าขนมเค้ก!$C:$C,'รับ-จ่าย ประจำวัน'!$B459,เส้นแต่งหน้าขนมเค้ก!AF:AF)+SUMIF(แพ็ค!$C:$C,'รับ-จ่าย ประจำวัน'!$B459,แพ็ค!AF:AF)+SUMIF(ธุรการ!$C:$C,'รับ-จ่าย ประจำวัน'!$B459,ธุรการ!AF:AF)+SUMIF(เส้นแต่งหน้าขนมปัง!$C:$C,'รับ-จ่าย ประจำวัน'!$B459,เส้นแต่งหน้าขนมปัง!AF:AF)+SUMIF('วางแผนBC,CJ'!$C:$C,'รับ-จ่าย ประจำวัน'!$B459,'วางแผนBC,CJ'!AF:AF)+SUMIF(RD!$C:$C,'รับ-จ่าย ประจำวัน'!$B459,RD!AF:AF)+SUMIF('FG,ออนไล,คัดแยก'!$C:$C,'รับ-จ่าย ประจำวัน'!$B459,'FG,ออนไล,คัดแยก'!AF:AF)</f>
        <v>0</v>
      </c>
      <c r="BN459" s="16">
        <f>SUMIF(เตรียมส่วนผสม!$C:$C,'รับ-จ่าย ประจำวัน'!$B459,เตรียมส่วนผสม!AG:AG)+SUMIF(กวนไส้!$C:$C,'รับ-จ่าย ประจำวัน'!$B459,กวนไส้!AG:AG)+SUMIF(ผลิต1!$C:$C,'รับ-จ่าย ประจำวัน'!$B459,ผลิต1!AG:AG)+SUMIF(ผลิต2!$C:$C,'รับ-จ่าย ประจำวัน'!$B459,ผลิต2!AG:AG)+SUMIF(เส้นแต่งหน้าขนมเค้ก!$C:$C,'รับ-จ่าย ประจำวัน'!$B459,เส้นแต่งหน้าขนมเค้ก!AG:AG)+SUMIF(แพ็ค!$C:$C,'รับ-จ่าย ประจำวัน'!$B459,แพ็ค!AG:AG)+SUMIF(ธุรการ!$C:$C,'รับ-จ่าย ประจำวัน'!$B459,ธุรการ!AG:AG)+SUMIF(เส้นแต่งหน้าขนมปัง!$C:$C,'รับ-จ่าย ประจำวัน'!$B459,เส้นแต่งหน้าขนมปัง!AG:AG)+SUMIF('วางแผนBC,CJ'!$C:$C,'รับ-จ่าย ประจำวัน'!$B459,'วางแผนBC,CJ'!AG:AG)+SUMIF(RD!$C:$C,'รับ-จ่าย ประจำวัน'!$B459,RD!AG:AG)+SUMIF('FG,ออนไล,คัดแยก'!$C:$C,'รับ-จ่าย ประจำวัน'!$B459,'FG,ออนไล,คัดแยก'!AG:AG)</f>
        <v>0</v>
      </c>
      <c r="BO459" s="16">
        <f>SUMIF(เตรียมส่วนผสม!$C:$C,'รับ-จ่าย ประจำวัน'!$B459,เตรียมส่วนผสม!AH:AH)+SUMIF(กวนไส้!$C:$C,'รับ-จ่าย ประจำวัน'!$B459,กวนไส้!AH:AH)+SUMIF(ผลิต1!$C:$C,'รับ-จ่าย ประจำวัน'!$B459,ผลิต1!AH:AH)+SUMIF(ผลิต2!$C:$C,'รับ-จ่าย ประจำวัน'!$B459,ผลิต2!AH:AH)+SUMIF(เส้นแต่งหน้าขนมเค้ก!$C:$C,'รับ-จ่าย ประจำวัน'!$B459,เส้นแต่งหน้าขนมเค้ก!AH:AH)+SUMIF(แพ็ค!$C:$C,'รับ-จ่าย ประจำวัน'!$B459,แพ็ค!AH:AH)+SUMIF(ธุรการ!$C:$C,'รับ-จ่าย ประจำวัน'!$B459,ธุรการ!AH:AH)+SUMIF(เส้นแต่งหน้าขนมปัง!$C:$C,'รับ-จ่าย ประจำวัน'!$B459,เส้นแต่งหน้าขนมปัง!AH:AH)+SUMIF('วางแผนBC,CJ'!$C:$C,'รับ-จ่าย ประจำวัน'!$B459,'วางแผนBC,CJ'!AH:AH)+SUMIF(RD!$C:$C,'รับ-จ่าย ประจำวัน'!$B459,RD!AH:AH)+SUMIF('FG,ออนไล,คัดแยก'!$C:$C,'รับ-จ่าย ประจำวัน'!$B459,'FG,ออนไล,คัดแยก'!AH:AH)</f>
        <v>0</v>
      </c>
      <c r="BP459" s="16">
        <f>SUMIF(เตรียมส่วนผสม!$C:$C,'รับ-จ่าย ประจำวัน'!$B459,เตรียมส่วนผสม!AI:AI)+SUMIF(กวนไส้!$C:$C,'รับ-จ่าย ประจำวัน'!$B459,กวนไส้!AI:AI)+SUMIF(ผลิต1!$C:$C,'รับ-จ่าย ประจำวัน'!$B459,ผลิต1!AI:AI)+SUMIF(ผลิต2!$C:$C,'รับ-จ่าย ประจำวัน'!$B459,ผลิต2!AI:AI)+SUMIF(เส้นแต่งหน้าขนมเค้ก!$C:$C,'รับ-จ่าย ประจำวัน'!$B459,เส้นแต่งหน้าขนมเค้ก!AI:AI)+SUMIF(แพ็ค!$C:$C,'รับ-จ่าย ประจำวัน'!$B459,แพ็ค!AI:AI)+SUMIF(ธุรการ!$C:$C,'รับ-จ่าย ประจำวัน'!$B459,ธุรการ!AI:AI)+SUMIF(เส้นแต่งหน้าขนมปัง!$C:$C,'รับ-จ่าย ประจำวัน'!$B459,เส้นแต่งหน้าขนมปัง!AI:AI)+SUMIF('วางแผนBC,CJ'!$C:$C,'รับ-จ่าย ประจำวัน'!$B459,'วางแผนBC,CJ'!AI:AI)+SUMIF(RD!$C:$C,'รับ-จ่าย ประจำวัน'!$B459,RD!AI:AI)+SUMIF('FG,ออนไล,คัดแยก'!$C:$C,'รับ-จ่าย ประจำวัน'!$B459,'FG,ออนไล,คัดแยก'!AI:AI)</f>
        <v>0</v>
      </c>
      <c r="BQ459" s="16">
        <f>SUMIF(เตรียมส่วนผสม!$C:$C,'รับ-จ่าย ประจำวัน'!$B459,เตรียมส่วนผสม!AJ:AJ)+SUMIF(กวนไส้!$C:$C,'รับ-จ่าย ประจำวัน'!$B459,กวนไส้!AJ:AJ)+SUMIF(ผลิต1!$C:$C,'รับ-จ่าย ประจำวัน'!$B459,ผลิต1!AJ:AJ)+SUMIF(ผลิต2!$C:$C,'รับ-จ่าย ประจำวัน'!$B459,ผลิต2!AJ:AJ)+SUMIF(เส้นแต่งหน้าขนมเค้ก!$C:$C,'รับ-จ่าย ประจำวัน'!$B459,เส้นแต่งหน้าขนมเค้ก!AJ:AJ)+SUMIF(แพ็ค!$C:$C,'รับ-จ่าย ประจำวัน'!$B459,แพ็ค!AJ:AJ)+SUMIF(ธุรการ!$C:$C,'รับ-จ่าย ประจำวัน'!$B459,ธุรการ!AJ:AJ)+SUMIF(เส้นแต่งหน้าขนมปัง!$C:$C,'รับ-จ่าย ประจำวัน'!$B459,เส้นแต่งหน้าขนมปัง!AJ:AJ)+SUMIF('วางแผนBC,CJ'!$C:$C,'รับ-จ่าย ประจำวัน'!$B459,'วางแผนBC,CJ'!AJ:AJ)+SUMIF(RD!$C:$C,'รับ-จ่าย ประจำวัน'!$B459,RD!AJ:AJ)+SUMIF('FG,ออนไล,คัดแยก'!$C:$C,'รับ-จ่าย ประจำวัน'!$B459,'FG,ออนไล,คัดแยก'!AJ:AJ)</f>
        <v>0</v>
      </c>
      <c r="BR459" s="16">
        <f>SUMIF(เตรียมส่วนผสม!$C:$C,'รับ-จ่าย ประจำวัน'!$B459,เตรียมส่วนผสม!AK:AK)+SUMIF(กวนไส้!$C:$C,'รับ-จ่าย ประจำวัน'!$B459,กวนไส้!AK:AK)+SUMIF(ผลิต1!$C:$C,'รับ-จ่าย ประจำวัน'!$B459,ผลิต1!AK:AK)+SUMIF(ผลิต2!$C:$C,'รับ-จ่าย ประจำวัน'!$B459,ผลิต2!AK:AK)+SUMIF(เส้นแต่งหน้าขนมเค้ก!$C:$C,'รับ-จ่าย ประจำวัน'!$B459,เส้นแต่งหน้าขนมเค้ก!AK:AK)+SUMIF(แพ็ค!$C:$C,'รับ-จ่าย ประจำวัน'!$B459,แพ็ค!AK:AK)+SUMIF(ธุรการ!$C:$C,'รับ-จ่าย ประจำวัน'!$B459,ธุรการ!AK:AK)+SUMIF(เส้นแต่งหน้าขนมปัง!$C:$C,'รับ-จ่าย ประจำวัน'!$B459,เส้นแต่งหน้าขนมปัง!AK:AK)+SUMIF('วางแผนBC,CJ'!$C:$C,'รับ-จ่าย ประจำวัน'!$B459,'วางแผนBC,CJ'!AK:AK)+SUMIF(RD!$C:$C,'รับ-จ่าย ประจำวัน'!$B459,RD!AK:AK)+SUMIF('FG,ออนไล,คัดแยก'!$C:$C,'รับ-จ่าย ประจำวัน'!$B459,'FG,ออนไล,คัดแยก'!AK:AK)</f>
        <v>0</v>
      </c>
      <c r="BS459" s="16">
        <f>SUMIF(เตรียมส่วนผสม!$C:$C,'รับ-จ่าย ประจำวัน'!$B459,เตรียมส่วนผสม!AL:AL)+SUMIF(กวนไส้!$C:$C,'รับ-จ่าย ประจำวัน'!$B459,กวนไส้!AL:AL)+SUMIF(ผลิต1!$C:$C,'รับ-จ่าย ประจำวัน'!$B459,ผลิต1!AL:AL)+SUMIF(ผลิต2!$C:$C,'รับ-จ่าย ประจำวัน'!$B459,ผลิต2!AL:AL)+SUMIF(เส้นแต่งหน้าขนมเค้ก!$C:$C,'รับ-จ่าย ประจำวัน'!$B459,เส้นแต่งหน้าขนมเค้ก!AL:AL)+SUMIF(แพ็ค!$C:$C,'รับ-จ่าย ประจำวัน'!$B459,แพ็ค!AL:AL)+SUMIF(ธุรการ!$C:$C,'รับ-จ่าย ประจำวัน'!$B459,ธุรการ!AL:AL)+SUMIF(เส้นแต่งหน้าขนมปัง!$C:$C,'รับ-จ่าย ประจำวัน'!$B459,เส้นแต่งหน้าขนมปัง!AL:AL)+SUMIF('วางแผนBC,CJ'!$C:$C,'รับ-จ่าย ประจำวัน'!$B459,'วางแผนBC,CJ'!AL:AL)+SUMIF(RD!$C:$C,'รับ-จ่าย ประจำวัน'!$B459,RD!AL:AL)+SUMIF('FG,ออนไล,คัดแยก'!$C:$C,'รับ-จ่าย ประจำวัน'!$B459,'FG,ออนไล,คัดแยก'!AL:AL)</f>
        <v>0</v>
      </c>
      <c r="BT459" s="18">
        <f t="shared" si="107"/>
        <v>0</v>
      </c>
      <c r="BU459" s="116"/>
      <c r="BV459" s="146">
        <f t="shared" si="108"/>
        <v>0</v>
      </c>
      <c r="BW459" s="183">
        <v>30</v>
      </c>
      <c r="BX459" s="172">
        <f t="shared" si="103"/>
        <v>0</v>
      </c>
      <c r="BY459" s="188" t="e">
        <f t="shared" si="104"/>
        <v>#DIV/0!</v>
      </c>
      <c r="BZ459" s="180" t="e">
        <f t="shared" ca="1" si="109"/>
        <v>#DIV/0!</v>
      </c>
      <c r="CA459" s="97"/>
      <c r="CB459" s="97"/>
      <c r="CC459" s="97"/>
      <c r="CD459" s="97"/>
      <c r="CE459" s="97"/>
      <c r="CF459" s="97"/>
      <c r="CG459" s="97"/>
      <c r="CH459" s="97"/>
      <c r="CI459" s="97"/>
      <c r="CJ459" s="94"/>
      <c r="CK459" s="9">
        <f t="shared" si="105"/>
        <v>0</v>
      </c>
    </row>
    <row r="460" spans="1:89" hidden="1" x14ac:dyDescent="0.5">
      <c r="A460" s="149"/>
      <c r="B460" s="34">
        <v>1020201034</v>
      </c>
      <c r="C460" s="10" t="s">
        <v>1754</v>
      </c>
      <c r="D460" s="177" t="s">
        <v>91</v>
      </c>
      <c r="E460" s="28">
        <v>0</v>
      </c>
      <c r="F460" s="159" t="s">
        <v>1605</v>
      </c>
      <c r="G460" s="11" t="s">
        <v>62</v>
      </c>
      <c r="H460" s="12">
        <v>1752</v>
      </c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3"/>
      <c r="AF460" s="13"/>
      <c r="AG460" s="13"/>
      <c r="AH460" s="13"/>
      <c r="AI460" s="14"/>
      <c r="AJ460" s="14"/>
      <c r="AK460" s="14"/>
      <c r="AL460" s="14"/>
      <c r="AM460" s="14"/>
      <c r="AN460" s="15">
        <f t="shared" si="110"/>
        <v>0</v>
      </c>
      <c r="AO460" s="16">
        <f>SUMIF(เตรียมส่วนผสม!$C:$C,'รับ-จ่าย ประจำวัน'!$B460,เตรียมส่วนผสม!H:H)+SUMIF(กวนไส้!$C:$C,'รับ-จ่าย ประจำวัน'!$B460,กวนไส้!H:H)+SUMIF(ผลิต1!$C:$C,'รับ-จ่าย ประจำวัน'!$B460,ผลิต1!H:H)+SUMIF(ผลิต2!$C:$C,'รับ-จ่าย ประจำวัน'!$B460,ผลิต2!H:H)+SUMIF(เส้นแต่งหน้าขนมเค้ก!$C:$C,'รับ-จ่าย ประจำวัน'!$B460,เส้นแต่งหน้าขนมเค้ก!H:H)+SUMIF(แพ็ค!$C:$C,'รับ-จ่าย ประจำวัน'!$B460,แพ็ค!H:H)+SUMIF(ธุรการ!$C:$C,'รับ-จ่าย ประจำวัน'!$B460,ธุรการ!H:H)+SUMIF(เส้นแต่งหน้าขนมปัง!$C:$C,'รับ-จ่าย ประจำวัน'!$B460,เส้นแต่งหน้าขนมปัง!H:H)+SUMIF('วางแผนBC,CJ'!$C:$C,'รับ-จ่าย ประจำวัน'!$B460,'วางแผนBC,CJ'!H:H)+SUMIF(RD!$C:$C,'รับ-จ่าย ประจำวัน'!$B460,RD!H:H)+SUMIF('FG,ออนไล,คัดแยก'!$C:$C,'รับ-จ่าย ประจำวัน'!$B460,'FG,ออนไล,คัดแยก'!H:H)</f>
        <v>0</v>
      </c>
      <c r="AP460" s="16">
        <f>SUMIF(เตรียมส่วนผสม!$C:$C,'รับ-จ่าย ประจำวัน'!$B460,เตรียมส่วนผสม!I:I)+SUMIF(กวนไส้!$C:$C,'รับ-จ่าย ประจำวัน'!$B460,กวนไส้!I:I)+SUMIF(ผลิต1!$C:$C,'รับ-จ่าย ประจำวัน'!$B460,ผลิต1!I:I)+SUMIF(ผลิต2!$C:$C,'รับ-จ่าย ประจำวัน'!$B460,ผลิต2!I:I)+SUMIF(เส้นแต่งหน้าขนมเค้ก!$C:$C,'รับ-จ่าย ประจำวัน'!$B460,เส้นแต่งหน้าขนมเค้ก!I:I)+SUMIF(แพ็ค!$C:$C,'รับ-จ่าย ประจำวัน'!$B460,แพ็ค!I:I)+SUMIF(ธุรการ!$C:$C,'รับ-จ่าย ประจำวัน'!$B460,ธุรการ!I:I)+SUMIF(เส้นแต่งหน้าขนมปัง!$C:$C,'รับ-จ่าย ประจำวัน'!$B460,เส้นแต่งหน้าขนมปัง!I:I)+SUMIF('วางแผนBC,CJ'!$C:$C,'รับ-จ่าย ประจำวัน'!$B460,'วางแผนBC,CJ'!I:I)+SUMIF(RD!$C:$C,'รับ-จ่าย ประจำวัน'!$B460,RD!I:I)+SUMIF('FG,ออนไล,คัดแยก'!$C:$C,'รับ-จ่าย ประจำวัน'!$B460,'FG,ออนไล,คัดแยก'!I:I)</f>
        <v>0</v>
      </c>
      <c r="AQ460" s="16">
        <f>SUMIF(เตรียมส่วนผสม!$C:$C,'รับ-จ่าย ประจำวัน'!$B460,เตรียมส่วนผสม!J:J)+SUMIF(กวนไส้!$C:$C,'รับ-จ่าย ประจำวัน'!$B460,กวนไส้!J:J)+SUMIF(ผลิต1!$C:$C,'รับ-จ่าย ประจำวัน'!$B460,ผลิต1!J:J)+SUMIF(ผลิต2!$C:$C,'รับ-จ่าย ประจำวัน'!$B460,ผลิต2!J:J)+SUMIF(เส้นแต่งหน้าขนมเค้ก!$C:$C,'รับ-จ่าย ประจำวัน'!$B460,เส้นแต่งหน้าขนมเค้ก!J:J)+SUMIF(แพ็ค!$C:$C,'รับ-จ่าย ประจำวัน'!$B460,แพ็ค!J:J)+SUMIF(ธุรการ!$C:$C,'รับ-จ่าย ประจำวัน'!$B460,ธุรการ!J:J)+SUMIF(เส้นแต่งหน้าขนมปัง!$C:$C,'รับ-จ่าย ประจำวัน'!$B460,เส้นแต่งหน้าขนมปัง!J:J)+SUMIF('วางแผนBC,CJ'!$C:$C,'รับ-จ่าย ประจำวัน'!$B460,'วางแผนBC,CJ'!J:J)+SUMIF(RD!$C:$C,'รับ-จ่าย ประจำวัน'!$B460,RD!J:J)+SUMIF('FG,ออนไล,คัดแยก'!$C:$C,'รับ-จ่าย ประจำวัน'!$B460,'FG,ออนไล,คัดแยก'!J:J)</f>
        <v>0</v>
      </c>
      <c r="AR460" s="16">
        <f>SUMIF(เตรียมส่วนผสม!$C:$C,'รับ-จ่าย ประจำวัน'!$B460,เตรียมส่วนผสม!K:K)+SUMIF(กวนไส้!$C:$C,'รับ-จ่าย ประจำวัน'!$B460,กวนไส้!K:K)+SUMIF(ผลิต1!$C:$C,'รับ-จ่าย ประจำวัน'!$B460,ผลิต1!K:K)+SUMIF(ผลิต2!$C:$C,'รับ-จ่าย ประจำวัน'!$B460,ผลิต2!K:K)+SUMIF(เส้นแต่งหน้าขนมเค้ก!$C:$C,'รับ-จ่าย ประจำวัน'!$B460,เส้นแต่งหน้าขนมเค้ก!K:K)+SUMIF(แพ็ค!$C:$C,'รับ-จ่าย ประจำวัน'!$B460,แพ็ค!K:K)+SUMIF(ธุรการ!$C:$C,'รับ-จ่าย ประจำวัน'!$B460,ธุรการ!K:K)+SUMIF(เส้นแต่งหน้าขนมปัง!$C:$C,'รับ-จ่าย ประจำวัน'!$B460,เส้นแต่งหน้าขนมปัง!K:K)+SUMIF('วางแผนBC,CJ'!$C:$C,'รับ-จ่าย ประจำวัน'!$B460,'วางแผนBC,CJ'!K:K)+SUMIF(RD!$C:$C,'รับ-จ่าย ประจำวัน'!$B460,RD!K:K)+SUMIF('FG,ออนไล,คัดแยก'!$C:$C,'รับ-จ่าย ประจำวัน'!$B460,'FG,ออนไล,คัดแยก'!K:K)</f>
        <v>0</v>
      </c>
      <c r="AS460" s="16">
        <f>SUMIF(เตรียมส่วนผสม!$C:$C,'รับ-จ่าย ประจำวัน'!$B460,เตรียมส่วนผสม!L:L)+SUMIF(กวนไส้!$C:$C,'รับ-จ่าย ประจำวัน'!$B460,กวนไส้!L:L)+SUMIF(ผลิต1!$C:$C,'รับ-จ่าย ประจำวัน'!$B460,ผลิต1!L:L)+SUMIF(ผลิต2!$C:$C,'รับ-จ่าย ประจำวัน'!$B460,ผลิต2!L:L)+SUMIF(เส้นแต่งหน้าขนมเค้ก!$C:$C,'รับ-จ่าย ประจำวัน'!$B460,เส้นแต่งหน้าขนมเค้ก!L:L)+SUMIF(แพ็ค!$C:$C,'รับ-จ่าย ประจำวัน'!$B460,แพ็ค!L:L)+SUMIF(ธุรการ!$C:$C,'รับ-จ่าย ประจำวัน'!$B460,ธุรการ!L:L)+SUMIF(เส้นแต่งหน้าขนมปัง!$C:$C,'รับ-จ่าย ประจำวัน'!$B460,เส้นแต่งหน้าขนมปัง!L:L)+SUMIF('วางแผนBC,CJ'!$C:$C,'รับ-จ่าย ประจำวัน'!$B460,'วางแผนBC,CJ'!L:L)+SUMIF(RD!$C:$C,'รับ-จ่าย ประจำวัน'!$B460,RD!L:L)+SUMIF('FG,ออนไล,คัดแยก'!$C:$C,'รับ-จ่าย ประจำวัน'!$B460,'FG,ออนไล,คัดแยก'!L:L)</f>
        <v>0</v>
      </c>
      <c r="AT460" s="16">
        <f>SUMIF(เตรียมส่วนผสม!$C:$C,'รับ-จ่าย ประจำวัน'!$B460,เตรียมส่วนผสม!M:M)+SUMIF(กวนไส้!$C:$C,'รับ-จ่าย ประจำวัน'!$B460,กวนไส้!M:M)+SUMIF(ผลิต1!$C:$C,'รับ-จ่าย ประจำวัน'!$B460,ผลิต1!M:M)+SUMIF(ผลิต2!$C:$C,'รับ-จ่าย ประจำวัน'!$B460,ผลิต2!M:M)+SUMIF(เส้นแต่งหน้าขนมเค้ก!$C:$C,'รับ-จ่าย ประจำวัน'!$B460,เส้นแต่งหน้าขนมเค้ก!M:M)+SUMIF(แพ็ค!$C:$C,'รับ-จ่าย ประจำวัน'!$B460,แพ็ค!M:M)+SUMIF(ธุรการ!$C:$C,'รับ-จ่าย ประจำวัน'!$B460,ธุรการ!M:M)+SUMIF(เส้นแต่งหน้าขนมปัง!$C:$C,'รับ-จ่าย ประจำวัน'!$B460,เส้นแต่งหน้าขนมปัง!M:M)+SUMIF('วางแผนBC,CJ'!$C:$C,'รับ-จ่าย ประจำวัน'!$B460,'วางแผนBC,CJ'!M:M)+SUMIF(RD!$C:$C,'รับ-จ่าย ประจำวัน'!$B460,RD!M:M)+SUMIF('FG,ออนไล,คัดแยก'!$C:$C,'รับ-จ่าย ประจำวัน'!$B460,'FG,ออนไล,คัดแยก'!M:M)</f>
        <v>0</v>
      </c>
      <c r="AU460" s="16">
        <f>SUMIF(เตรียมส่วนผสม!$C:$C,'รับ-จ่าย ประจำวัน'!$B460,เตรียมส่วนผสม!N:N)+SUMIF(กวนไส้!$C:$C,'รับ-จ่าย ประจำวัน'!$B460,กวนไส้!N:N)+SUMIF(ผลิต1!$C:$C,'รับ-จ่าย ประจำวัน'!$B460,ผลิต1!N:N)+SUMIF(ผลิต2!$C:$C,'รับ-จ่าย ประจำวัน'!$B460,ผลิต2!N:N)+SUMIF(เส้นแต่งหน้าขนมเค้ก!$C:$C,'รับ-จ่าย ประจำวัน'!$B460,เส้นแต่งหน้าขนมเค้ก!N:N)+SUMIF(แพ็ค!$C:$C,'รับ-จ่าย ประจำวัน'!$B460,แพ็ค!N:N)+SUMIF(ธุรการ!$C:$C,'รับ-จ่าย ประจำวัน'!$B460,ธุรการ!N:N)+SUMIF(เส้นแต่งหน้าขนมปัง!$C:$C,'รับ-จ่าย ประจำวัน'!$B460,เส้นแต่งหน้าขนมปัง!N:N)+SUMIF('วางแผนBC,CJ'!$C:$C,'รับ-จ่าย ประจำวัน'!$B460,'วางแผนBC,CJ'!N:N)+SUMIF(RD!$C:$C,'รับ-จ่าย ประจำวัน'!$B460,RD!N:N)+SUMIF('FG,ออนไล,คัดแยก'!$C:$C,'รับ-จ่าย ประจำวัน'!$B460,'FG,ออนไล,คัดแยก'!N:N)</f>
        <v>0</v>
      </c>
      <c r="AV460" s="16">
        <f>SUMIF(เตรียมส่วนผสม!$C:$C,'รับ-จ่าย ประจำวัน'!$B460,เตรียมส่วนผสม!O:O)+SUMIF(กวนไส้!$C:$C,'รับ-จ่าย ประจำวัน'!$B460,กวนไส้!O:O)+SUMIF(ผลิต1!$C:$C,'รับ-จ่าย ประจำวัน'!$B460,ผลิต1!O:O)+SUMIF(ผลิต2!$C:$C,'รับ-จ่าย ประจำวัน'!$B460,ผลิต2!O:O)+SUMIF(เส้นแต่งหน้าขนมเค้ก!$C:$C,'รับ-จ่าย ประจำวัน'!$B460,เส้นแต่งหน้าขนมเค้ก!O:O)+SUMIF(แพ็ค!$C:$C,'รับ-จ่าย ประจำวัน'!$B460,แพ็ค!O:O)+SUMIF(ธุรการ!$C:$C,'รับ-จ่าย ประจำวัน'!$B460,ธุรการ!O:O)+SUMIF(เส้นแต่งหน้าขนมปัง!$C:$C,'รับ-จ่าย ประจำวัน'!$B460,เส้นแต่งหน้าขนมปัง!O:O)+SUMIF('วางแผนBC,CJ'!$C:$C,'รับ-จ่าย ประจำวัน'!$B460,'วางแผนBC,CJ'!O:O)+SUMIF(RD!$C:$C,'รับ-จ่าย ประจำวัน'!$B460,RD!O:O)+SUMIF('FG,ออนไล,คัดแยก'!$C:$C,'รับ-จ่าย ประจำวัน'!$B460,'FG,ออนไล,คัดแยก'!O:O)</f>
        <v>0</v>
      </c>
      <c r="AW460" s="16">
        <f>SUMIF(เตรียมส่วนผสม!$C:$C,'รับ-จ่าย ประจำวัน'!$B460,เตรียมส่วนผสม!P:P)+SUMIF(กวนไส้!$C:$C,'รับ-จ่าย ประจำวัน'!$B460,กวนไส้!P:P)+SUMIF(ผลิต1!$C:$C,'รับ-จ่าย ประจำวัน'!$B460,ผลิต1!P:P)+SUMIF(ผลิต2!$C:$C,'รับ-จ่าย ประจำวัน'!$B460,ผลิต2!P:P)+SUMIF(เส้นแต่งหน้าขนมเค้ก!$C:$C,'รับ-จ่าย ประจำวัน'!$B460,เส้นแต่งหน้าขนมเค้ก!P:P)+SUMIF(แพ็ค!$C:$C,'รับ-จ่าย ประจำวัน'!$B460,แพ็ค!P:P)+SUMIF(ธุรการ!$C:$C,'รับ-จ่าย ประจำวัน'!$B460,ธุรการ!P:P)+SUMIF(เส้นแต่งหน้าขนมปัง!$C:$C,'รับ-จ่าย ประจำวัน'!$B460,เส้นแต่งหน้าขนมปัง!P:P)+SUMIF('วางแผนBC,CJ'!$C:$C,'รับ-จ่าย ประจำวัน'!$B460,'วางแผนBC,CJ'!P:P)+SUMIF(RD!$C:$C,'รับ-จ่าย ประจำวัน'!$B460,RD!P:P)+SUMIF('FG,ออนไล,คัดแยก'!$C:$C,'รับ-จ่าย ประจำวัน'!$B460,'FG,ออนไล,คัดแยก'!P:P)</f>
        <v>0</v>
      </c>
      <c r="AX460" s="16">
        <f>SUMIF(เตรียมส่วนผสม!$C:$C,'รับ-จ่าย ประจำวัน'!$B460,เตรียมส่วนผสม!Q:Q)+SUMIF(กวนไส้!$C:$C,'รับ-จ่าย ประจำวัน'!$B460,กวนไส้!Q:Q)+SUMIF(ผลิต1!$C:$C,'รับ-จ่าย ประจำวัน'!$B460,ผลิต1!Q:Q)+SUMIF(ผลิต2!$C:$C,'รับ-จ่าย ประจำวัน'!$B460,ผลิต2!Q:Q)+SUMIF(เส้นแต่งหน้าขนมเค้ก!$C:$C,'รับ-จ่าย ประจำวัน'!$B460,เส้นแต่งหน้าขนมเค้ก!Q:Q)+SUMIF(แพ็ค!$C:$C,'รับ-จ่าย ประจำวัน'!$B460,แพ็ค!Q:Q)+SUMIF(ธุรการ!$C:$C,'รับ-จ่าย ประจำวัน'!$B460,ธุรการ!Q:Q)+SUMIF(เส้นแต่งหน้าขนมปัง!$C:$C,'รับ-จ่าย ประจำวัน'!$B460,เส้นแต่งหน้าขนมปัง!Q:Q)+SUMIF('วางแผนBC,CJ'!$C:$C,'รับ-จ่าย ประจำวัน'!$B460,'วางแผนBC,CJ'!Q:Q)+SUMIF(RD!$C:$C,'รับ-จ่าย ประจำวัน'!$B460,RD!Q:Q)+SUMIF('FG,ออนไล,คัดแยก'!$C:$C,'รับ-จ่าย ประจำวัน'!$B460,'FG,ออนไล,คัดแยก'!Q:Q)</f>
        <v>0</v>
      </c>
      <c r="AY460" s="16">
        <f>SUMIF(เตรียมส่วนผสม!$C:$C,'รับ-จ่าย ประจำวัน'!$B460,เตรียมส่วนผสม!R:R)+SUMIF(กวนไส้!$C:$C,'รับ-จ่าย ประจำวัน'!$B460,กวนไส้!R:R)+SUMIF(ผลิต1!$C:$C,'รับ-จ่าย ประจำวัน'!$B460,ผลิต1!R:R)+SUMIF(ผลิต2!$C:$C,'รับ-จ่าย ประจำวัน'!$B460,ผลิต2!R:R)+SUMIF(เส้นแต่งหน้าขนมเค้ก!$C:$C,'รับ-จ่าย ประจำวัน'!$B460,เส้นแต่งหน้าขนมเค้ก!R:R)+SUMIF(แพ็ค!$C:$C,'รับ-จ่าย ประจำวัน'!$B460,แพ็ค!R:R)+SUMIF(ธุรการ!$C:$C,'รับ-จ่าย ประจำวัน'!$B460,ธุรการ!R:R)+SUMIF(เส้นแต่งหน้าขนมปัง!$C:$C,'รับ-จ่าย ประจำวัน'!$B460,เส้นแต่งหน้าขนมปัง!R:R)+SUMIF('วางแผนBC,CJ'!$C:$C,'รับ-จ่าย ประจำวัน'!$B460,'วางแผนBC,CJ'!R:R)+SUMIF(RD!$C:$C,'รับ-จ่าย ประจำวัน'!$B460,RD!R:R)+SUMIF('FG,ออนไล,คัดแยก'!$C:$C,'รับ-จ่าย ประจำวัน'!$B460,'FG,ออนไล,คัดแยก'!R:R)</f>
        <v>0</v>
      </c>
      <c r="AZ460" s="16">
        <f>SUMIF(เตรียมส่วนผสม!$C:$C,'รับ-จ่าย ประจำวัน'!$B460,เตรียมส่วนผสม!S:S)+SUMIF(กวนไส้!$C:$C,'รับ-จ่าย ประจำวัน'!$B460,กวนไส้!S:S)+SUMIF(ผลิต1!$C:$C,'รับ-จ่าย ประจำวัน'!$B460,ผลิต1!S:S)+SUMIF(ผลิต2!$C:$C,'รับ-จ่าย ประจำวัน'!$B460,ผลิต2!S:S)+SUMIF(เส้นแต่งหน้าขนมเค้ก!$C:$C,'รับ-จ่าย ประจำวัน'!$B460,เส้นแต่งหน้าขนมเค้ก!S:S)+SUMIF(แพ็ค!$C:$C,'รับ-จ่าย ประจำวัน'!$B460,แพ็ค!S:S)+SUMIF(ธุรการ!$C:$C,'รับ-จ่าย ประจำวัน'!$B460,ธุรการ!S:S)+SUMIF(เส้นแต่งหน้าขนมปัง!$C:$C,'รับ-จ่าย ประจำวัน'!$B460,เส้นแต่งหน้าขนมปัง!S:S)+SUMIF('วางแผนBC,CJ'!$C:$C,'รับ-จ่าย ประจำวัน'!$B460,'วางแผนBC,CJ'!S:S)+SUMIF(RD!$C:$C,'รับ-จ่าย ประจำวัน'!$B460,RD!S:S)+SUMIF('FG,ออนไล,คัดแยก'!$C:$C,'รับ-จ่าย ประจำวัน'!$B460,'FG,ออนไล,คัดแยก'!S:S)</f>
        <v>0</v>
      </c>
      <c r="BA460" s="16">
        <f>SUMIF(เตรียมส่วนผสม!$C:$C,'รับ-จ่าย ประจำวัน'!$B460,เตรียมส่วนผสม!T:T)+SUMIF(กวนไส้!$C:$C,'รับ-จ่าย ประจำวัน'!$B460,กวนไส้!T:T)+SUMIF(ผลิต1!$C:$C,'รับ-จ่าย ประจำวัน'!$B460,ผลิต1!T:T)+SUMIF(ผลิต2!$C:$C,'รับ-จ่าย ประจำวัน'!$B460,ผลิต2!T:T)+SUMIF(เส้นแต่งหน้าขนมเค้ก!$C:$C,'รับ-จ่าย ประจำวัน'!$B460,เส้นแต่งหน้าขนมเค้ก!T:T)+SUMIF(แพ็ค!$C:$C,'รับ-จ่าย ประจำวัน'!$B460,แพ็ค!T:T)+SUMIF(ธุรการ!$C:$C,'รับ-จ่าย ประจำวัน'!$B460,ธุรการ!T:T)+SUMIF(เส้นแต่งหน้าขนมปัง!$C:$C,'รับ-จ่าย ประจำวัน'!$B460,เส้นแต่งหน้าขนมปัง!T:T)+SUMIF('วางแผนBC,CJ'!$C:$C,'รับ-จ่าย ประจำวัน'!$B460,'วางแผนBC,CJ'!T:T)+SUMIF(RD!$C:$C,'รับ-จ่าย ประจำวัน'!$B460,RD!T:T)+SUMIF('FG,ออนไล,คัดแยก'!$C:$C,'รับ-จ่าย ประจำวัน'!$B460,'FG,ออนไล,คัดแยก'!T:T)</f>
        <v>0</v>
      </c>
      <c r="BB460" s="16">
        <f>SUMIF(เตรียมส่วนผสม!$C:$C,'รับ-จ่าย ประจำวัน'!$B460,เตรียมส่วนผสม!U:U)+SUMIF(กวนไส้!$C:$C,'รับ-จ่าย ประจำวัน'!$B460,กวนไส้!U:U)+SUMIF(ผลิต1!$C:$C,'รับ-จ่าย ประจำวัน'!$B460,ผลิต1!U:U)+SUMIF(ผลิต2!$C:$C,'รับ-จ่าย ประจำวัน'!$B460,ผลิต2!U:U)+SUMIF(เส้นแต่งหน้าขนมเค้ก!$C:$C,'รับ-จ่าย ประจำวัน'!$B460,เส้นแต่งหน้าขนมเค้ก!U:U)+SUMIF(แพ็ค!$C:$C,'รับ-จ่าย ประจำวัน'!$B460,แพ็ค!U:U)+SUMIF(ธุรการ!$C:$C,'รับ-จ่าย ประจำวัน'!$B460,ธุรการ!U:U)+SUMIF(เส้นแต่งหน้าขนมปัง!$C:$C,'รับ-จ่าย ประจำวัน'!$B460,เส้นแต่งหน้าขนมปัง!U:U)+SUMIF('วางแผนBC,CJ'!$C:$C,'รับ-จ่าย ประจำวัน'!$B460,'วางแผนBC,CJ'!U:U)+SUMIF(RD!$C:$C,'รับ-จ่าย ประจำวัน'!$B460,RD!U:U)+SUMIF('FG,ออนไล,คัดแยก'!$C:$C,'รับ-จ่าย ประจำวัน'!$B460,'FG,ออนไล,คัดแยก'!U:U)</f>
        <v>0</v>
      </c>
      <c r="BC460" s="16">
        <f>SUMIF(เตรียมส่วนผสม!$C:$C,'รับ-จ่าย ประจำวัน'!$B460,เตรียมส่วนผสม!V:V)+SUMIF(กวนไส้!$C:$C,'รับ-จ่าย ประจำวัน'!$B460,กวนไส้!V:V)+SUMIF(ผลิต1!$C:$C,'รับ-จ่าย ประจำวัน'!$B460,ผลิต1!V:V)+SUMIF(ผลิต2!$C:$C,'รับ-จ่าย ประจำวัน'!$B460,ผลิต2!V:V)+SUMIF(เส้นแต่งหน้าขนมเค้ก!$C:$C,'รับ-จ่าย ประจำวัน'!$B460,เส้นแต่งหน้าขนมเค้ก!V:V)+SUMIF(แพ็ค!$C:$C,'รับ-จ่าย ประจำวัน'!$B460,แพ็ค!V:V)+SUMIF(ธุรการ!$C:$C,'รับ-จ่าย ประจำวัน'!$B460,ธุรการ!V:V)+SUMIF(เส้นแต่งหน้าขนมปัง!$C:$C,'รับ-จ่าย ประจำวัน'!$B460,เส้นแต่งหน้าขนมปัง!V:V)+SUMIF('วางแผนBC,CJ'!$C:$C,'รับ-จ่าย ประจำวัน'!$B460,'วางแผนBC,CJ'!V:V)+SUMIF(RD!$C:$C,'รับ-จ่าย ประจำวัน'!$B460,RD!V:V)+SUMIF('FG,ออนไล,คัดแยก'!$C:$C,'รับ-จ่าย ประจำวัน'!$B460,'FG,ออนไล,คัดแยก'!V:V)</f>
        <v>0</v>
      </c>
      <c r="BD460" s="16">
        <f>SUMIF(เตรียมส่วนผสม!$C:$C,'รับ-จ่าย ประจำวัน'!$B460,เตรียมส่วนผสม!W:W)+SUMIF(กวนไส้!$C:$C,'รับ-จ่าย ประจำวัน'!$B460,กวนไส้!W:W)+SUMIF(ผลิต1!$C:$C,'รับ-จ่าย ประจำวัน'!$B460,ผลิต1!W:W)+SUMIF(ผลิต2!$C:$C,'รับ-จ่าย ประจำวัน'!$B460,ผลิต2!W:W)+SUMIF(เส้นแต่งหน้าขนมเค้ก!$C:$C,'รับ-จ่าย ประจำวัน'!$B460,เส้นแต่งหน้าขนมเค้ก!W:W)+SUMIF(แพ็ค!$C:$C,'รับ-จ่าย ประจำวัน'!$B460,แพ็ค!W:W)+SUMIF(ธุรการ!$C:$C,'รับ-จ่าย ประจำวัน'!$B460,ธุรการ!W:W)+SUMIF(เส้นแต่งหน้าขนมปัง!$C:$C,'รับ-จ่าย ประจำวัน'!$B460,เส้นแต่งหน้าขนมปัง!W:W)+SUMIF('วางแผนBC,CJ'!$C:$C,'รับ-จ่าย ประจำวัน'!$B460,'วางแผนBC,CJ'!W:W)+SUMIF(RD!$C:$C,'รับ-จ่าย ประจำวัน'!$B460,RD!W:W)+SUMIF('FG,ออนไล,คัดแยก'!$C:$C,'รับ-จ่าย ประจำวัน'!$B460,'FG,ออนไล,คัดแยก'!W:W)</f>
        <v>0</v>
      </c>
      <c r="BE460" s="16">
        <f>SUMIF(เตรียมส่วนผสม!$C:$C,'รับ-จ่าย ประจำวัน'!$B460,เตรียมส่วนผสม!X:X)+SUMIF(กวนไส้!$C:$C,'รับ-จ่าย ประจำวัน'!$B460,กวนไส้!X:X)+SUMIF(ผลิต1!$C:$C,'รับ-จ่าย ประจำวัน'!$B460,ผลิต1!X:X)+SUMIF(ผลิต2!$C:$C,'รับ-จ่าย ประจำวัน'!$B460,ผลิต2!X:X)+SUMIF(เส้นแต่งหน้าขนมเค้ก!$C:$C,'รับ-จ่าย ประจำวัน'!$B460,เส้นแต่งหน้าขนมเค้ก!X:X)+SUMIF(แพ็ค!$C:$C,'รับ-จ่าย ประจำวัน'!$B460,แพ็ค!X:X)+SUMIF(ธุรการ!$C:$C,'รับ-จ่าย ประจำวัน'!$B460,ธุรการ!X:X)+SUMIF(เส้นแต่งหน้าขนมปัง!$C:$C,'รับ-จ่าย ประจำวัน'!$B460,เส้นแต่งหน้าขนมปัง!X:X)+SUMIF('วางแผนBC,CJ'!$C:$C,'รับ-จ่าย ประจำวัน'!$B460,'วางแผนBC,CJ'!X:X)+SUMIF(RD!$C:$C,'รับ-จ่าย ประจำวัน'!$B460,RD!X:X)+SUMIF('FG,ออนไล,คัดแยก'!$C:$C,'รับ-จ่าย ประจำวัน'!$B460,'FG,ออนไล,คัดแยก'!X:X)</f>
        <v>0</v>
      </c>
      <c r="BF460" s="16">
        <f>SUMIF(เตรียมส่วนผสม!$C:$C,'รับ-จ่าย ประจำวัน'!$B460,เตรียมส่วนผสม!Y:Y)+SUMIF(กวนไส้!$C:$C,'รับ-จ่าย ประจำวัน'!$B460,กวนไส้!Y:Y)+SUMIF(ผลิต1!$C:$C,'รับ-จ่าย ประจำวัน'!$B460,ผลิต1!Y:Y)+SUMIF(ผลิต2!$C:$C,'รับ-จ่าย ประจำวัน'!$B460,ผลิต2!Y:Y)+SUMIF(เส้นแต่งหน้าขนมเค้ก!$C:$C,'รับ-จ่าย ประจำวัน'!$B460,เส้นแต่งหน้าขนมเค้ก!Y:Y)+SUMIF(แพ็ค!$C:$C,'รับ-จ่าย ประจำวัน'!$B460,แพ็ค!Y:Y)+SUMIF(ธุรการ!$C:$C,'รับ-จ่าย ประจำวัน'!$B460,ธุรการ!Y:Y)+SUMIF(เส้นแต่งหน้าขนมปัง!$C:$C,'รับ-จ่าย ประจำวัน'!$B460,เส้นแต่งหน้าขนมปัง!Y:Y)+SUMIF('วางแผนBC,CJ'!$C:$C,'รับ-จ่าย ประจำวัน'!$B460,'วางแผนBC,CJ'!Y:Y)+SUMIF(RD!$C:$C,'รับ-จ่าย ประจำวัน'!$B460,RD!Y:Y)+SUMIF('FG,ออนไล,คัดแยก'!$C:$C,'รับ-จ่าย ประจำวัน'!$B460,'FG,ออนไล,คัดแยก'!Y:Y)</f>
        <v>0</v>
      </c>
      <c r="BG460" s="16">
        <f>SUMIF(เตรียมส่วนผสม!$C:$C,'รับ-จ่าย ประจำวัน'!$B460,เตรียมส่วนผสม!Z:Z)+SUMIF(กวนไส้!$C:$C,'รับ-จ่าย ประจำวัน'!$B460,กวนไส้!Z:Z)+SUMIF(ผลิต1!$C:$C,'รับ-จ่าย ประจำวัน'!$B460,ผลิต1!Z:Z)+SUMIF(ผลิต2!$C:$C,'รับ-จ่าย ประจำวัน'!$B460,ผลิต2!Z:Z)+SUMIF(เส้นแต่งหน้าขนมเค้ก!$C:$C,'รับ-จ่าย ประจำวัน'!$B460,เส้นแต่งหน้าขนมเค้ก!Z:Z)+SUMIF(แพ็ค!$C:$C,'รับ-จ่าย ประจำวัน'!$B460,แพ็ค!Z:Z)+SUMIF(ธุรการ!$C:$C,'รับ-จ่าย ประจำวัน'!$B460,ธุรการ!Z:Z)+SUMIF(เส้นแต่งหน้าขนมปัง!$C:$C,'รับ-จ่าย ประจำวัน'!$B460,เส้นแต่งหน้าขนมปัง!Z:Z)+SUMIF('วางแผนBC,CJ'!$C:$C,'รับ-จ่าย ประจำวัน'!$B460,'วางแผนBC,CJ'!Z:Z)+SUMIF(RD!$C:$C,'รับ-จ่าย ประจำวัน'!$B460,RD!Z:Z)+SUMIF('FG,ออนไล,คัดแยก'!$C:$C,'รับ-จ่าย ประจำวัน'!$B460,'FG,ออนไล,คัดแยก'!Z:Z)</f>
        <v>0</v>
      </c>
      <c r="BH460" s="16">
        <f>SUMIF(เตรียมส่วนผสม!$C:$C,'รับ-จ่าย ประจำวัน'!$B460,เตรียมส่วนผสม!AA:AA)+SUMIF(กวนไส้!$C:$C,'รับ-จ่าย ประจำวัน'!$B460,กวนไส้!AA:AA)+SUMIF(ผลิต1!$C:$C,'รับ-จ่าย ประจำวัน'!$B460,ผลิต1!AA:AA)+SUMIF(ผลิต2!$C:$C,'รับ-จ่าย ประจำวัน'!$B460,ผลิต2!AA:AA)+SUMIF(เส้นแต่งหน้าขนมเค้ก!$C:$C,'รับ-จ่าย ประจำวัน'!$B460,เส้นแต่งหน้าขนมเค้ก!AA:AA)+SUMIF(แพ็ค!$C:$C,'รับ-จ่าย ประจำวัน'!$B460,แพ็ค!AA:AA)+SUMIF(ธุรการ!$C:$C,'รับ-จ่าย ประจำวัน'!$B460,ธุรการ!AA:AA)+SUMIF(เส้นแต่งหน้าขนมปัง!$C:$C,'รับ-จ่าย ประจำวัน'!$B460,เส้นแต่งหน้าขนมปัง!AA:AA)+SUMIF('วางแผนBC,CJ'!$C:$C,'รับ-จ่าย ประจำวัน'!$B460,'วางแผนBC,CJ'!AA:AA)+SUMIF(RD!$C:$C,'รับ-จ่าย ประจำวัน'!$B460,RD!AA:AA)+SUMIF('FG,ออนไล,คัดแยก'!$C:$C,'รับ-จ่าย ประจำวัน'!$B460,'FG,ออนไล,คัดแยก'!AA:AA)</f>
        <v>0</v>
      </c>
      <c r="BI460" s="16">
        <f>SUMIF(เตรียมส่วนผสม!$C:$C,'รับ-จ่าย ประจำวัน'!$B460,เตรียมส่วนผสม!AB:AB)+SUMIF(กวนไส้!$C:$C,'รับ-จ่าย ประจำวัน'!$B460,กวนไส้!AB:AB)+SUMIF(ผลิต1!$C:$C,'รับ-จ่าย ประจำวัน'!$B460,ผลิต1!AB:AB)+SUMIF(ผลิต2!$C:$C,'รับ-จ่าย ประจำวัน'!$B460,ผลิต2!AB:AB)+SUMIF(เส้นแต่งหน้าขนมเค้ก!$C:$C,'รับ-จ่าย ประจำวัน'!$B460,เส้นแต่งหน้าขนมเค้ก!AB:AB)+SUMIF(แพ็ค!$C:$C,'รับ-จ่าย ประจำวัน'!$B460,แพ็ค!AB:AB)+SUMIF(ธุรการ!$C:$C,'รับ-จ่าย ประจำวัน'!$B460,ธุรการ!AB:AB)+SUMIF(เส้นแต่งหน้าขนมปัง!$C:$C,'รับ-จ่าย ประจำวัน'!$B460,เส้นแต่งหน้าขนมปัง!AB:AB)+SUMIF('วางแผนBC,CJ'!$C:$C,'รับ-จ่าย ประจำวัน'!$B460,'วางแผนBC,CJ'!AB:AB)+SUMIF(RD!$C:$C,'รับ-จ่าย ประจำวัน'!$B460,RD!AB:AB)+SUMIF('FG,ออนไล,คัดแยก'!$C:$C,'รับ-จ่าย ประจำวัน'!$B460,'FG,ออนไล,คัดแยก'!AB:AB)</f>
        <v>0</v>
      </c>
      <c r="BJ460" s="16">
        <f>SUMIF(เตรียมส่วนผสม!$C:$C,'รับ-จ่าย ประจำวัน'!$B460,เตรียมส่วนผสม!AC:AC)+SUMIF(กวนไส้!$C:$C,'รับ-จ่าย ประจำวัน'!$B460,กวนไส้!AC:AC)+SUMIF(ผลิต1!$C:$C,'รับ-จ่าย ประจำวัน'!$B460,ผลิต1!AC:AC)+SUMIF(ผลิต2!$C:$C,'รับ-จ่าย ประจำวัน'!$B460,ผลิต2!AC:AC)+SUMIF(เส้นแต่งหน้าขนมเค้ก!$C:$C,'รับ-จ่าย ประจำวัน'!$B460,เส้นแต่งหน้าขนมเค้ก!AC:AC)+SUMIF(แพ็ค!$C:$C,'รับ-จ่าย ประจำวัน'!$B460,แพ็ค!AC:AC)+SUMIF(ธุรการ!$C:$C,'รับ-จ่าย ประจำวัน'!$B460,ธุรการ!AC:AC)+SUMIF(เส้นแต่งหน้าขนมปัง!$C:$C,'รับ-จ่าย ประจำวัน'!$B460,เส้นแต่งหน้าขนมปัง!AC:AC)+SUMIF('วางแผนBC,CJ'!$C:$C,'รับ-จ่าย ประจำวัน'!$B460,'วางแผนBC,CJ'!AC:AC)+SUMIF(RD!$C:$C,'รับ-จ่าย ประจำวัน'!$B460,RD!AC:AC)+SUMIF('FG,ออนไล,คัดแยก'!$C:$C,'รับ-จ่าย ประจำวัน'!$B460,'FG,ออนไล,คัดแยก'!AC:AC)</f>
        <v>0</v>
      </c>
      <c r="BK460" s="16">
        <f>SUMIF(เตรียมส่วนผสม!$C:$C,'รับ-จ่าย ประจำวัน'!$B460,เตรียมส่วนผสม!AD:AD)+SUMIF(กวนไส้!$C:$C,'รับ-จ่าย ประจำวัน'!$B460,กวนไส้!AD:AD)+SUMIF(ผลิต1!$C:$C,'รับ-จ่าย ประจำวัน'!$B460,ผลิต1!AD:AD)+SUMIF(ผลิต2!$C:$C,'รับ-จ่าย ประจำวัน'!$B460,ผลิต2!AD:AD)+SUMIF(เส้นแต่งหน้าขนมเค้ก!$C:$C,'รับ-จ่าย ประจำวัน'!$B460,เส้นแต่งหน้าขนมเค้ก!AD:AD)+SUMIF(แพ็ค!$C:$C,'รับ-จ่าย ประจำวัน'!$B460,แพ็ค!AD:AD)+SUMIF(ธุรการ!$C:$C,'รับ-จ่าย ประจำวัน'!$B460,ธุรการ!AD:AD)+SUMIF(เส้นแต่งหน้าขนมปัง!$C:$C,'รับ-จ่าย ประจำวัน'!$B460,เส้นแต่งหน้าขนมปัง!AD:AD)+SUMIF('วางแผนBC,CJ'!$C:$C,'รับ-จ่าย ประจำวัน'!$B460,'วางแผนBC,CJ'!AD:AD)+SUMIF(RD!$C:$C,'รับ-จ่าย ประจำวัน'!$B460,RD!AD:AD)+SUMIF('FG,ออนไล,คัดแยก'!$C:$C,'รับ-จ่าย ประจำวัน'!$B460,'FG,ออนไล,คัดแยก'!AD:AD)</f>
        <v>0</v>
      </c>
      <c r="BL460" s="16">
        <f>SUMIF(เตรียมส่วนผสม!$C:$C,'รับ-จ่าย ประจำวัน'!$B460,เตรียมส่วนผสม!AE:AE)+SUMIF(กวนไส้!$C:$C,'รับ-จ่าย ประจำวัน'!$B460,กวนไส้!AE:AE)+SUMIF(ผลิต1!$C:$C,'รับ-จ่าย ประจำวัน'!$B460,ผลิต1!AE:AE)+SUMIF(ผลิต2!$C:$C,'รับ-จ่าย ประจำวัน'!$B460,ผลิต2!AE:AE)+SUMIF(เส้นแต่งหน้าขนมเค้ก!$C:$C,'รับ-จ่าย ประจำวัน'!$B460,เส้นแต่งหน้าขนมเค้ก!AE:AE)+SUMIF(แพ็ค!$C:$C,'รับ-จ่าย ประจำวัน'!$B460,แพ็ค!AE:AE)+SUMIF(ธุรการ!$C:$C,'รับ-จ่าย ประจำวัน'!$B460,ธุรการ!AE:AE)+SUMIF(เส้นแต่งหน้าขนมปัง!$C:$C,'รับ-จ่าย ประจำวัน'!$B460,เส้นแต่งหน้าขนมปัง!AE:AE)+SUMIF('วางแผนBC,CJ'!$C:$C,'รับ-จ่าย ประจำวัน'!$B460,'วางแผนBC,CJ'!AE:AE)+SUMIF(RD!$C:$C,'รับ-จ่าย ประจำวัน'!$B460,RD!AE:AE)+SUMIF('FG,ออนไล,คัดแยก'!$C:$C,'รับ-จ่าย ประจำวัน'!$B460,'FG,ออนไล,คัดแยก'!AE:AE)</f>
        <v>0</v>
      </c>
      <c r="BM460" s="16">
        <f>SUMIF(เตรียมส่วนผสม!$C:$C,'รับ-จ่าย ประจำวัน'!$B460,เตรียมส่วนผสม!AF:AF)+SUMIF(กวนไส้!$C:$C,'รับ-จ่าย ประจำวัน'!$B460,กวนไส้!AF:AF)+SUMIF(ผลิต1!$C:$C,'รับ-จ่าย ประจำวัน'!$B460,ผลิต1!AF:AF)+SUMIF(ผลิต2!$C:$C,'รับ-จ่าย ประจำวัน'!$B460,ผลิต2!AF:AF)+SUMIF(เส้นแต่งหน้าขนมเค้ก!$C:$C,'รับ-จ่าย ประจำวัน'!$B460,เส้นแต่งหน้าขนมเค้ก!AF:AF)+SUMIF(แพ็ค!$C:$C,'รับ-จ่าย ประจำวัน'!$B460,แพ็ค!AF:AF)+SUMIF(ธุรการ!$C:$C,'รับ-จ่าย ประจำวัน'!$B460,ธุรการ!AF:AF)+SUMIF(เส้นแต่งหน้าขนมปัง!$C:$C,'รับ-จ่าย ประจำวัน'!$B460,เส้นแต่งหน้าขนมปัง!AF:AF)+SUMIF('วางแผนBC,CJ'!$C:$C,'รับ-จ่าย ประจำวัน'!$B460,'วางแผนBC,CJ'!AF:AF)+SUMIF(RD!$C:$C,'รับ-จ่าย ประจำวัน'!$B460,RD!AF:AF)+SUMIF('FG,ออนไล,คัดแยก'!$C:$C,'รับ-จ่าย ประจำวัน'!$B460,'FG,ออนไล,คัดแยก'!AF:AF)</f>
        <v>0</v>
      </c>
      <c r="BN460" s="16">
        <f>SUMIF(เตรียมส่วนผสม!$C:$C,'รับ-จ่าย ประจำวัน'!$B460,เตรียมส่วนผสม!AG:AG)+SUMIF(กวนไส้!$C:$C,'รับ-จ่าย ประจำวัน'!$B460,กวนไส้!AG:AG)+SUMIF(ผลิต1!$C:$C,'รับ-จ่าย ประจำวัน'!$B460,ผลิต1!AG:AG)+SUMIF(ผลิต2!$C:$C,'รับ-จ่าย ประจำวัน'!$B460,ผลิต2!AG:AG)+SUMIF(เส้นแต่งหน้าขนมเค้ก!$C:$C,'รับ-จ่าย ประจำวัน'!$B460,เส้นแต่งหน้าขนมเค้ก!AG:AG)+SUMIF(แพ็ค!$C:$C,'รับ-จ่าย ประจำวัน'!$B460,แพ็ค!AG:AG)+SUMIF(ธุรการ!$C:$C,'รับ-จ่าย ประจำวัน'!$B460,ธุรการ!AG:AG)+SUMIF(เส้นแต่งหน้าขนมปัง!$C:$C,'รับ-จ่าย ประจำวัน'!$B460,เส้นแต่งหน้าขนมปัง!AG:AG)+SUMIF('วางแผนBC,CJ'!$C:$C,'รับ-จ่าย ประจำวัน'!$B460,'วางแผนBC,CJ'!AG:AG)+SUMIF(RD!$C:$C,'รับ-จ่าย ประจำวัน'!$B460,RD!AG:AG)+SUMIF('FG,ออนไล,คัดแยก'!$C:$C,'รับ-จ่าย ประจำวัน'!$B460,'FG,ออนไล,คัดแยก'!AG:AG)</f>
        <v>0</v>
      </c>
      <c r="BO460" s="16">
        <f>SUMIF(เตรียมส่วนผสม!$C:$C,'รับ-จ่าย ประจำวัน'!$B460,เตรียมส่วนผสม!AH:AH)+SUMIF(กวนไส้!$C:$C,'รับ-จ่าย ประจำวัน'!$B460,กวนไส้!AH:AH)+SUMIF(ผลิต1!$C:$C,'รับ-จ่าย ประจำวัน'!$B460,ผลิต1!AH:AH)+SUMIF(ผลิต2!$C:$C,'รับ-จ่าย ประจำวัน'!$B460,ผลิต2!AH:AH)+SUMIF(เส้นแต่งหน้าขนมเค้ก!$C:$C,'รับ-จ่าย ประจำวัน'!$B460,เส้นแต่งหน้าขนมเค้ก!AH:AH)+SUMIF(แพ็ค!$C:$C,'รับ-จ่าย ประจำวัน'!$B460,แพ็ค!AH:AH)+SUMIF(ธุรการ!$C:$C,'รับ-จ่าย ประจำวัน'!$B460,ธุรการ!AH:AH)+SUMIF(เส้นแต่งหน้าขนมปัง!$C:$C,'รับ-จ่าย ประจำวัน'!$B460,เส้นแต่งหน้าขนมปัง!AH:AH)+SUMIF('วางแผนBC,CJ'!$C:$C,'รับ-จ่าย ประจำวัน'!$B460,'วางแผนBC,CJ'!AH:AH)+SUMIF(RD!$C:$C,'รับ-จ่าย ประจำวัน'!$B460,RD!AH:AH)+SUMIF('FG,ออนไล,คัดแยก'!$C:$C,'รับ-จ่าย ประจำวัน'!$B460,'FG,ออนไล,คัดแยก'!AH:AH)</f>
        <v>0</v>
      </c>
      <c r="BP460" s="16">
        <f>SUMIF(เตรียมส่วนผสม!$C:$C,'รับ-จ่าย ประจำวัน'!$B460,เตรียมส่วนผสม!AI:AI)+SUMIF(กวนไส้!$C:$C,'รับ-จ่าย ประจำวัน'!$B460,กวนไส้!AI:AI)+SUMIF(ผลิต1!$C:$C,'รับ-จ่าย ประจำวัน'!$B460,ผลิต1!AI:AI)+SUMIF(ผลิต2!$C:$C,'รับ-จ่าย ประจำวัน'!$B460,ผลิต2!AI:AI)+SUMIF(เส้นแต่งหน้าขนมเค้ก!$C:$C,'รับ-จ่าย ประจำวัน'!$B460,เส้นแต่งหน้าขนมเค้ก!AI:AI)+SUMIF(แพ็ค!$C:$C,'รับ-จ่าย ประจำวัน'!$B460,แพ็ค!AI:AI)+SUMIF(ธุรการ!$C:$C,'รับ-จ่าย ประจำวัน'!$B460,ธุรการ!AI:AI)+SUMIF(เส้นแต่งหน้าขนมปัง!$C:$C,'รับ-จ่าย ประจำวัน'!$B460,เส้นแต่งหน้าขนมปัง!AI:AI)+SUMIF('วางแผนBC,CJ'!$C:$C,'รับ-จ่าย ประจำวัน'!$B460,'วางแผนBC,CJ'!AI:AI)+SUMIF(RD!$C:$C,'รับ-จ่าย ประจำวัน'!$B460,RD!AI:AI)+SUMIF('FG,ออนไล,คัดแยก'!$C:$C,'รับ-จ่าย ประจำวัน'!$B460,'FG,ออนไล,คัดแยก'!AI:AI)</f>
        <v>0</v>
      </c>
      <c r="BQ460" s="16">
        <f>SUMIF(เตรียมส่วนผสม!$C:$C,'รับ-จ่าย ประจำวัน'!$B460,เตรียมส่วนผสม!AJ:AJ)+SUMIF(กวนไส้!$C:$C,'รับ-จ่าย ประจำวัน'!$B460,กวนไส้!AJ:AJ)+SUMIF(ผลิต1!$C:$C,'รับ-จ่าย ประจำวัน'!$B460,ผลิต1!AJ:AJ)+SUMIF(ผลิต2!$C:$C,'รับ-จ่าย ประจำวัน'!$B460,ผลิต2!AJ:AJ)+SUMIF(เส้นแต่งหน้าขนมเค้ก!$C:$C,'รับ-จ่าย ประจำวัน'!$B460,เส้นแต่งหน้าขนมเค้ก!AJ:AJ)+SUMIF(แพ็ค!$C:$C,'รับ-จ่าย ประจำวัน'!$B460,แพ็ค!AJ:AJ)+SUMIF(ธุรการ!$C:$C,'รับ-จ่าย ประจำวัน'!$B460,ธุรการ!AJ:AJ)+SUMIF(เส้นแต่งหน้าขนมปัง!$C:$C,'รับ-จ่าย ประจำวัน'!$B460,เส้นแต่งหน้าขนมปัง!AJ:AJ)+SUMIF('วางแผนBC,CJ'!$C:$C,'รับ-จ่าย ประจำวัน'!$B460,'วางแผนBC,CJ'!AJ:AJ)+SUMIF(RD!$C:$C,'รับ-จ่าย ประจำวัน'!$B460,RD!AJ:AJ)+SUMIF('FG,ออนไล,คัดแยก'!$C:$C,'รับ-จ่าย ประจำวัน'!$B460,'FG,ออนไล,คัดแยก'!AJ:AJ)</f>
        <v>0</v>
      </c>
      <c r="BR460" s="16">
        <f>SUMIF(เตรียมส่วนผสม!$C:$C,'รับ-จ่าย ประจำวัน'!$B460,เตรียมส่วนผสม!AK:AK)+SUMIF(กวนไส้!$C:$C,'รับ-จ่าย ประจำวัน'!$B460,กวนไส้!AK:AK)+SUMIF(ผลิต1!$C:$C,'รับ-จ่าย ประจำวัน'!$B460,ผลิต1!AK:AK)+SUMIF(ผลิต2!$C:$C,'รับ-จ่าย ประจำวัน'!$B460,ผลิต2!AK:AK)+SUMIF(เส้นแต่งหน้าขนมเค้ก!$C:$C,'รับ-จ่าย ประจำวัน'!$B460,เส้นแต่งหน้าขนมเค้ก!AK:AK)+SUMIF(แพ็ค!$C:$C,'รับ-จ่าย ประจำวัน'!$B460,แพ็ค!AK:AK)+SUMIF(ธุรการ!$C:$C,'รับ-จ่าย ประจำวัน'!$B460,ธุรการ!AK:AK)+SUMIF(เส้นแต่งหน้าขนมปัง!$C:$C,'รับ-จ่าย ประจำวัน'!$B460,เส้นแต่งหน้าขนมปัง!AK:AK)+SUMIF('วางแผนBC,CJ'!$C:$C,'รับ-จ่าย ประจำวัน'!$B460,'วางแผนBC,CJ'!AK:AK)+SUMIF(RD!$C:$C,'รับ-จ่าย ประจำวัน'!$B460,RD!AK:AK)+SUMIF('FG,ออนไล,คัดแยก'!$C:$C,'รับ-จ่าย ประจำวัน'!$B460,'FG,ออนไล,คัดแยก'!AK:AK)</f>
        <v>0</v>
      </c>
      <c r="BS460" s="16">
        <f>SUMIF(เตรียมส่วนผสม!$C:$C,'รับ-จ่าย ประจำวัน'!$B460,เตรียมส่วนผสม!AL:AL)+SUMIF(กวนไส้!$C:$C,'รับ-จ่าย ประจำวัน'!$B460,กวนไส้!AL:AL)+SUMIF(ผลิต1!$C:$C,'รับ-จ่าย ประจำวัน'!$B460,ผลิต1!AL:AL)+SUMIF(ผลิต2!$C:$C,'รับ-จ่าย ประจำวัน'!$B460,ผลิต2!AL:AL)+SUMIF(เส้นแต่งหน้าขนมเค้ก!$C:$C,'รับ-จ่าย ประจำวัน'!$B460,เส้นแต่งหน้าขนมเค้ก!AL:AL)+SUMIF(แพ็ค!$C:$C,'รับ-จ่าย ประจำวัน'!$B460,แพ็ค!AL:AL)+SUMIF(ธุรการ!$C:$C,'รับ-จ่าย ประจำวัน'!$B460,ธุรการ!AL:AL)+SUMIF(เส้นแต่งหน้าขนมปัง!$C:$C,'รับ-จ่าย ประจำวัน'!$B460,เส้นแต่งหน้าขนมปัง!AL:AL)+SUMIF('วางแผนBC,CJ'!$C:$C,'รับ-จ่าย ประจำวัน'!$B460,'วางแผนBC,CJ'!AL:AL)+SUMIF(RD!$C:$C,'รับ-จ่าย ประจำวัน'!$B460,RD!AL:AL)+SUMIF('FG,ออนไล,คัดแยก'!$C:$C,'รับ-จ่าย ประจำวัน'!$B460,'FG,ออนไล,คัดแยก'!AL:AL)</f>
        <v>0</v>
      </c>
      <c r="BT460" s="18">
        <f t="shared" si="107"/>
        <v>0</v>
      </c>
      <c r="BU460" s="116"/>
      <c r="BV460" s="146">
        <f t="shared" si="108"/>
        <v>1752</v>
      </c>
      <c r="BW460" s="183">
        <v>30</v>
      </c>
      <c r="BX460" s="172">
        <f t="shared" si="103"/>
        <v>0</v>
      </c>
      <c r="BY460" s="188" t="e">
        <f t="shared" si="104"/>
        <v>#DIV/0!</v>
      </c>
      <c r="BZ460" s="180" t="e">
        <f t="shared" ca="1" si="109"/>
        <v>#DIV/0!</v>
      </c>
      <c r="CA460" s="97"/>
      <c r="CB460" s="97"/>
      <c r="CC460" s="97"/>
      <c r="CD460" s="97"/>
      <c r="CE460" s="97"/>
      <c r="CF460" s="97"/>
      <c r="CG460" s="97"/>
      <c r="CH460" s="97"/>
      <c r="CI460" s="97"/>
      <c r="CJ460" s="94"/>
      <c r="CK460" s="9">
        <f t="shared" si="105"/>
        <v>1752</v>
      </c>
    </row>
    <row r="461" spans="1:89" hidden="1" x14ac:dyDescent="0.5">
      <c r="A461" s="149"/>
      <c r="B461" s="34">
        <v>1020201022</v>
      </c>
      <c r="C461" s="10" t="s">
        <v>1507</v>
      </c>
      <c r="D461" s="177" t="s">
        <v>91</v>
      </c>
      <c r="E461" s="28">
        <v>0</v>
      </c>
      <c r="F461" s="159" t="s">
        <v>1605</v>
      </c>
      <c r="G461" s="11" t="s">
        <v>62</v>
      </c>
      <c r="H461" s="12">
        <v>0</v>
      </c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3"/>
      <c r="AF461" s="13"/>
      <c r="AG461" s="13"/>
      <c r="AH461" s="13"/>
      <c r="AI461" s="14"/>
      <c r="AJ461" s="14"/>
      <c r="AK461" s="14"/>
      <c r="AL461" s="14"/>
      <c r="AM461" s="14"/>
      <c r="AN461" s="15">
        <f t="shared" si="110"/>
        <v>0</v>
      </c>
      <c r="AO461" s="16">
        <f>SUMIF(เตรียมส่วนผสม!$C:$C,'รับ-จ่าย ประจำวัน'!$B461,เตรียมส่วนผสม!H:H)+SUMIF(กวนไส้!$C:$C,'รับ-จ่าย ประจำวัน'!$B461,กวนไส้!H:H)+SUMIF(ผลิต1!$C:$C,'รับ-จ่าย ประจำวัน'!$B461,ผลิต1!H:H)+SUMIF(ผลิต2!$C:$C,'รับ-จ่าย ประจำวัน'!$B461,ผลิต2!H:H)+SUMIF(เส้นแต่งหน้าขนมเค้ก!$C:$C,'รับ-จ่าย ประจำวัน'!$B461,เส้นแต่งหน้าขนมเค้ก!H:H)+SUMIF(แพ็ค!$C:$C,'รับ-จ่าย ประจำวัน'!$B461,แพ็ค!H:H)+SUMIF(ธุรการ!$C:$C,'รับ-จ่าย ประจำวัน'!$B461,ธุรการ!H:H)+SUMIF(เส้นแต่งหน้าขนมปัง!$C:$C,'รับ-จ่าย ประจำวัน'!$B461,เส้นแต่งหน้าขนมปัง!H:H)+SUMIF('วางแผนBC,CJ'!$C:$C,'รับ-จ่าย ประจำวัน'!$B461,'วางแผนBC,CJ'!H:H)+SUMIF(RD!$C:$C,'รับ-จ่าย ประจำวัน'!$B461,RD!H:H)+SUMIF('FG,ออนไล,คัดแยก'!$C:$C,'รับ-จ่าย ประจำวัน'!$B461,'FG,ออนไล,คัดแยก'!H:H)</f>
        <v>0</v>
      </c>
      <c r="AP461" s="16">
        <f>SUMIF(เตรียมส่วนผสม!$C:$C,'รับ-จ่าย ประจำวัน'!$B461,เตรียมส่วนผสม!I:I)+SUMIF(กวนไส้!$C:$C,'รับ-จ่าย ประจำวัน'!$B461,กวนไส้!I:I)+SUMIF(ผลิต1!$C:$C,'รับ-จ่าย ประจำวัน'!$B461,ผลิต1!I:I)+SUMIF(ผลิต2!$C:$C,'รับ-จ่าย ประจำวัน'!$B461,ผลิต2!I:I)+SUMIF(เส้นแต่งหน้าขนมเค้ก!$C:$C,'รับ-จ่าย ประจำวัน'!$B461,เส้นแต่งหน้าขนมเค้ก!I:I)+SUMIF(แพ็ค!$C:$C,'รับ-จ่าย ประจำวัน'!$B461,แพ็ค!I:I)+SUMIF(ธุรการ!$C:$C,'รับ-จ่าย ประจำวัน'!$B461,ธุรการ!I:I)+SUMIF(เส้นแต่งหน้าขนมปัง!$C:$C,'รับ-จ่าย ประจำวัน'!$B461,เส้นแต่งหน้าขนมปัง!I:I)+SUMIF('วางแผนBC,CJ'!$C:$C,'รับ-จ่าย ประจำวัน'!$B461,'วางแผนBC,CJ'!I:I)+SUMIF(RD!$C:$C,'รับ-จ่าย ประจำวัน'!$B461,RD!I:I)+SUMIF('FG,ออนไล,คัดแยก'!$C:$C,'รับ-จ่าย ประจำวัน'!$B461,'FG,ออนไล,คัดแยก'!I:I)</f>
        <v>0</v>
      </c>
      <c r="AQ461" s="16">
        <f>SUMIF(เตรียมส่วนผสม!$C:$C,'รับ-จ่าย ประจำวัน'!$B461,เตรียมส่วนผสม!J:J)+SUMIF(กวนไส้!$C:$C,'รับ-จ่าย ประจำวัน'!$B461,กวนไส้!J:J)+SUMIF(ผลิต1!$C:$C,'รับ-จ่าย ประจำวัน'!$B461,ผลิต1!J:J)+SUMIF(ผลิต2!$C:$C,'รับ-จ่าย ประจำวัน'!$B461,ผลิต2!J:J)+SUMIF(เส้นแต่งหน้าขนมเค้ก!$C:$C,'รับ-จ่าย ประจำวัน'!$B461,เส้นแต่งหน้าขนมเค้ก!J:J)+SUMIF(แพ็ค!$C:$C,'รับ-จ่าย ประจำวัน'!$B461,แพ็ค!J:J)+SUMIF(ธุรการ!$C:$C,'รับ-จ่าย ประจำวัน'!$B461,ธุรการ!J:J)+SUMIF(เส้นแต่งหน้าขนมปัง!$C:$C,'รับ-จ่าย ประจำวัน'!$B461,เส้นแต่งหน้าขนมปัง!J:J)+SUMIF('วางแผนBC,CJ'!$C:$C,'รับ-จ่าย ประจำวัน'!$B461,'วางแผนBC,CJ'!J:J)+SUMIF(RD!$C:$C,'รับ-จ่าย ประจำวัน'!$B461,RD!J:J)+SUMIF('FG,ออนไล,คัดแยก'!$C:$C,'รับ-จ่าย ประจำวัน'!$B461,'FG,ออนไล,คัดแยก'!J:J)</f>
        <v>0</v>
      </c>
      <c r="AR461" s="16">
        <f>SUMIF(เตรียมส่วนผสม!$C:$C,'รับ-จ่าย ประจำวัน'!$B461,เตรียมส่วนผสม!K:K)+SUMIF(กวนไส้!$C:$C,'รับ-จ่าย ประจำวัน'!$B461,กวนไส้!K:K)+SUMIF(ผลิต1!$C:$C,'รับ-จ่าย ประจำวัน'!$B461,ผลิต1!K:K)+SUMIF(ผลิต2!$C:$C,'รับ-จ่าย ประจำวัน'!$B461,ผลิต2!K:K)+SUMIF(เส้นแต่งหน้าขนมเค้ก!$C:$C,'รับ-จ่าย ประจำวัน'!$B461,เส้นแต่งหน้าขนมเค้ก!K:K)+SUMIF(แพ็ค!$C:$C,'รับ-จ่าย ประจำวัน'!$B461,แพ็ค!K:K)+SUMIF(ธุรการ!$C:$C,'รับ-จ่าย ประจำวัน'!$B461,ธุรการ!K:K)+SUMIF(เส้นแต่งหน้าขนมปัง!$C:$C,'รับ-จ่าย ประจำวัน'!$B461,เส้นแต่งหน้าขนมปัง!K:K)+SUMIF('วางแผนBC,CJ'!$C:$C,'รับ-จ่าย ประจำวัน'!$B461,'วางแผนBC,CJ'!K:K)+SUMIF(RD!$C:$C,'รับ-จ่าย ประจำวัน'!$B461,RD!K:K)+SUMIF('FG,ออนไล,คัดแยก'!$C:$C,'รับ-จ่าย ประจำวัน'!$B461,'FG,ออนไล,คัดแยก'!K:K)</f>
        <v>0</v>
      </c>
      <c r="AS461" s="16">
        <f>SUMIF(เตรียมส่วนผสม!$C:$C,'รับ-จ่าย ประจำวัน'!$B461,เตรียมส่วนผสม!L:L)+SUMIF(กวนไส้!$C:$C,'รับ-จ่าย ประจำวัน'!$B461,กวนไส้!L:L)+SUMIF(ผลิต1!$C:$C,'รับ-จ่าย ประจำวัน'!$B461,ผลิต1!L:L)+SUMIF(ผลิต2!$C:$C,'รับ-จ่าย ประจำวัน'!$B461,ผลิต2!L:L)+SUMIF(เส้นแต่งหน้าขนมเค้ก!$C:$C,'รับ-จ่าย ประจำวัน'!$B461,เส้นแต่งหน้าขนมเค้ก!L:L)+SUMIF(แพ็ค!$C:$C,'รับ-จ่าย ประจำวัน'!$B461,แพ็ค!L:L)+SUMIF(ธุรการ!$C:$C,'รับ-จ่าย ประจำวัน'!$B461,ธุรการ!L:L)+SUMIF(เส้นแต่งหน้าขนมปัง!$C:$C,'รับ-จ่าย ประจำวัน'!$B461,เส้นแต่งหน้าขนมปัง!L:L)+SUMIF('วางแผนBC,CJ'!$C:$C,'รับ-จ่าย ประจำวัน'!$B461,'วางแผนBC,CJ'!L:L)+SUMIF(RD!$C:$C,'รับ-จ่าย ประจำวัน'!$B461,RD!L:L)+SUMIF('FG,ออนไล,คัดแยก'!$C:$C,'รับ-จ่าย ประจำวัน'!$B461,'FG,ออนไล,คัดแยก'!L:L)</f>
        <v>0</v>
      </c>
      <c r="AT461" s="16">
        <f>SUMIF(เตรียมส่วนผสม!$C:$C,'รับ-จ่าย ประจำวัน'!$B461,เตรียมส่วนผสม!M:M)+SUMIF(กวนไส้!$C:$C,'รับ-จ่าย ประจำวัน'!$B461,กวนไส้!M:M)+SUMIF(ผลิต1!$C:$C,'รับ-จ่าย ประจำวัน'!$B461,ผลิต1!M:M)+SUMIF(ผลิต2!$C:$C,'รับ-จ่าย ประจำวัน'!$B461,ผลิต2!M:M)+SUMIF(เส้นแต่งหน้าขนมเค้ก!$C:$C,'รับ-จ่าย ประจำวัน'!$B461,เส้นแต่งหน้าขนมเค้ก!M:M)+SUMIF(แพ็ค!$C:$C,'รับ-จ่าย ประจำวัน'!$B461,แพ็ค!M:M)+SUMIF(ธุรการ!$C:$C,'รับ-จ่าย ประจำวัน'!$B461,ธุรการ!M:M)+SUMIF(เส้นแต่งหน้าขนมปัง!$C:$C,'รับ-จ่าย ประจำวัน'!$B461,เส้นแต่งหน้าขนมปัง!M:M)+SUMIF('วางแผนBC,CJ'!$C:$C,'รับ-จ่าย ประจำวัน'!$B461,'วางแผนBC,CJ'!M:M)+SUMIF(RD!$C:$C,'รับ-จ่าย ประจำวัน'!$B461,RD!M:M)+SUMIF('FG,ออนไล,คัดแยก'!$C:$C,'รับ-จ่าย ประจำวัน'!$B461,'FG,ออนไล,คัดแยก'!M:M)</f>
        <v>0</v>
      </c>
      <c r="AU461" s="16">
        <f>SUMIF(เตรียมส่วนผสม!$C:$C,'รับ-จ่าย ประจำวัน'!$B461,เตรียมส่วนผสม!N:N)+SUMIF(กวนไส้!$C:$C,'รับ-จ่าย ประจำวัน'!$B461,กวนไส้!N:N)+SUMIF(ผลิต1!$C:$C,'รับ-จ่าย ประจำวัน'!$B461,ผลิต1!N:N)+SUMIF(ผลิต2!$C:$C,'รับ-จ่าย ประจำวัน'!$B461,ผลิต2!N:N)+SUMIF(เส้นแต่งหน้าขนมเค้ก!$C:$C,'รับ-จ่าย ประจำวัน'!$B461,เส้นแต่งหน้าขนมเค้ก!N:N)+SUMIF(แพ็ค!$C:$C,'รับ-จ่าย ประจำวัน'!$B461,แพ็ค!N:N)+SUMIF(ธุรการ!$C:$C,'รับ-จ่าย ประจำวัน'!$B461,ธุรการ!N:N)+SUMIF(เส้นแต่งหน้าขนมปัง!$C:$C,'รับ-จ่าย ประจำวัน'!$B461,เส้นแต่งหน้าขนมปัง!N:N)+SUMIF('วางแผนBC,CJ'!$C:$C,'รับ-จ่าย ประจำวัน'!$B461,'วางแผนBC,CJ'!N:N)+SUMIF(RD!$C:$C,'รับ-จ่าย ประจำวัน'!$B461,RD!N:N)+SUMIF('FG,ออนไล,คัดแยก'!$C:$C,'รับ-จ่าย ประจำวัน'!$B461,'FG,ออนไล,คัดแยก'!N:N)</f>
        <v>0</v>
      </c>
      <c r="AV461" s="16">
        <f>SUMIF(เตรียมส่วนผสม!$C:$C,'รับ-จ่าย ประจำวัน'!$B461,เตรียมส่วนผสม!O:O)+SUMIF(กวนไส้!$C:$C,'รับ-จ่าย ประจำวัน'!$B461,กวนไส้!O:O)+SUMIF(ผลิต1!$C:$C,'รับ-จ่าย ประจำวัน'!$B461,ผลิต1!O:O)+SUMIF(ผลิต2!$C:$C,'รับ-จ่าย ประจำวัน'!$B461,ผลิต2!O:O)+SUMIF(เส้นแต่งหน้าขนมเค้ก!$C:$C,'รับ-จ่าย ประจำวัน'!$B461,เส้นแต่งหน้าขนมเค้ก!O:O)+SUMIF(แพ็ค!$C:$C,'รับ-จ่าย ประจำวัน'!$B461,แพ็ค!O:O)+SUMIF(ธุรการ!$C:$C,'รับ-จ่าย ประจำวัน'!$B461,ธุรการ!O:O)+SUMIF(เส้นแต่งหน้าขนมปัง!$C:$C,'รับ-จ่าย ประจำวัน'!$B461,เส้นแต่งหน้าขนมปัง!O:O)+SUMIF('วางแผนBC,CJ'!$C:$C,'รับ-จ่าย ประจำวัน'!$B461,'วางแผนBC,CJ'!O:O)+SUMIF(RD!$C:$C,'รับ-จ่าย ประจำวัน'!$B461,RD!O:O)+SUMIF('FG,ออนไล,คัดแยก'!$C:$C,'รับ-จ่าย ประจำวัน'!$B461,'FG,ออนไล,คัดแยก'!O:O)</f>
        <v>0</v>
      </c>
      <c r="AW461" s="16">
        <f>SUMIF(เตรียมส่วนผสม!$C:$C,'รับ-จ่าย ประจำวัน'!$B461,เตรียมส่วนผสม!P:P)+SUMIF(กวนไส้!$C:$C,'รับ-จ่าย ประจำวัน'!$B461,กวนไส้!P:P)+SUMIF(ผลิต1!$C:$C,'รับ-จ่าย ประจำวัน'!$B461,ผลิต1!P:P)+SUMIF(ผลิต2!$C:$C,'รับ-จ่าย ประจำวัน'!$B461,ผลิต2!P:P)+SUMIF(เส้นแต่งหน้าขนมเค้ก!$C:$C,'รับ-จ่าย ประจำวัน'!$B461,เส้นแต่งหน้าขนมเค้ก!P:P)+SUMIF(แพ็ค!$C:$C,'รับ-จ่าย ประจำวัน'!$B461,แพ็ค!P:P)+SUMIF(ธุรการ!$C:$C,'รับ-จ่าย ประจำวัน'!$B461,ธุรการ!P:P)+SUMIF(เส้นแต่งหน้าขนมปัง!$C:$C,'รับ-จ่าย ประจำวัน'!$B461,เส้นแต่งหน้าขนมปัง!P:P)+SUMIF('วางแผนBC,CJ'!$C:$C,'รับ-จ่าย ประจำวัน'!$B461,'วางแผนBC,CJ'!P:P)+SUMIF(RD!$C:$C,'รับ-จ่าย ประจำวัน'!$B461,RD!P:P)+SUMIF('FG,ออนไล,คัดแยก'!$C:$C,'รับ-จ่าย ประจำวัน'!$B461,'FG,ออนไล,คัดแยก'!P:P)</f>
        <v>0</v>
      </c>
      <c r="AX461" s="16">
        <f>SUMIF(เตรียมส่วนผสม!$C:$C,'รับ-จ่าย ประจำวัน'!$B461,เตรียมส่วนผสม!Q:Q)+SUMIF(กวนไส้!$C:$C,'รับ-จ่าย ประจำวัน'!$B461,กวนไส้!Q:Q)+SUMIF(ผลิต1!$C:$C,'รับ-จ่าย ประจำวัน'!$B461,ผลิต1!Q:Q)+SUMIF(ผลิต2!$C:$C,'รับ-จ่าย ประจำวัน'!$B461,ผลิต2!Q:Q)+SUMIF(เส้นแต่งหน้าขนมเค้ก!$C:$C,'รับ-จ่าย ประจำวัน'!$B461,เส้นแต่งหน้าขนมเค้ก!Q:Q)+SUMIF(แพ็ค!$C:$C,'รับ-จ่าย ประจำวัน'!$B461,แพ็ค!Q:Q)+SUMIF(ธุรการ!$C:$C,'รับ-จ่าย ประจำวัน'!$B461,ธุรการ!Q:Q)+SUMIF(เส้นแต่งหน้าขนมปัง!$C:$C,'รับ-จ่าย ประจำวัน'!$B461,เส้นแต่งหน้าขนมปัง!Q:Q)+SUMIF('วางแผนBC,CJ'!$C:$C,'รับ-จ่าย ประจำวัน'!$B461,'วางแผนBC,CJ'!Q:Q)+SUMIF(RD!$C:$C,'รับ-จ่าย ประจำวัน'!$B461,RD!Q:Q)+SUMIF('FG,ออนไล,คัดแยก'!$C:$C,'รับ-จ่าย ประจำวัน'!$B461,'FG,ออนไล,คัดแยก'!Q:Q)</f>
        <v>0</v>
      </c>
      <c r="AY461" s="16">
        <f>SUMIF(เตรียมส่วนผสม!$C:$C,'รับ-จ่าย ประจำวัน'!$B461,เตรียมส่วนผสม!R:R)+SUMIF(กวนไส้!$C:$C,'รับ-จ่าย ประจำวัน'!$B461,กวนไส้!R:R)+SUMIF(ผลิต1!$C:$C,'รับ-จ่าย ประจำวัน'!$B461,ผลิต1!R:R)+SUMIF(ผลิต2!$C:$C,'รับ-จ่าย ประจำวัน'!$B461,ผลิต2!R:R)+SUMIF(เส้นแต่งหน้าขนมเค้ก!$C:$C,'รับ-จ่าย ประจำวัน'!$B461,เส้นแต่งหน้าขนมเค้ก!R:R)+SUMIF(แพ็ค!$C:$C,'รับ-จ่าย ประจำวัน'!$B461,แพ็ค!R:R)+SUMIF(ธุรการ!$C:$C,'รับ-จ่าย ประจำวัน'!$B461,ธุรการ!R:R)+SUMIF(เส้นแต่งหน้าขนมปัง!$C:$C,'รับ-จ่าย ประจำวัน'!$B461,เส้นแต่งหน้าขนมปัง!R:R)+SUMIF('วางแผนBC,CJ'!$C:$C,'รับ-จ่าย ประจำวัน'!$B461,'วางแผนBC,CJ'!R:R)+SUMIF(RD!$C:$C,'รับ-จ่าย ประจำวัน'!$B461,RD!R:R)+SUMIF('FG,ออนไล,คัดแยก'!$C:$C,'รับ-จ่าย ประจำวัน'!$B461,'FG,ออนไล,คัดแยก'!R:R)</f>
        <v>0</v>
      </c>
      <c r="AZ461" s="16">
        <f>SUMIF(เตรียมส่วนผสม!$C:$C,'รับ-จ่าย ประจำวัน'!$B461,เตรียมส่วนผสม!S:S)+SUMIF(กวนไส้!$C:$C,'รับ-จ่าย ประจำวัน'!$B461,กวนไส้!S:S)+SUMIF(ผลิต1!$C:$C,'รับ-จ่าย ประจำวัน'!$B461,ผลิต1!S:S)+SUMIF(ผลิต2!$C:$C,'รับ-จ่าย ประจำวัน'!$B461,ผลิต2!S:S)+SUMIF(เส้นแต่งหน้าขนมเค้ก!$C:$C,'รับ-จ่าย ประจำวัน'!$B461,เส้นแต่งหน้าขนมเค้ก!S:S)+SUMIF(แพ็ค!$C:$C,'รับ-จ่าย ประจำวัน'!$B461,แพ็ค!S:S)+SUMIF(ธุรการ!$C:$C,'รับ-จ่าย ประจำวัน'!$B461,ธุรการ!S:S)+SUMIF(เส้นแต่งหน้าขนมปัง!$C:$C,'รับ-จ่าย ประจำวัน'!$B461,เส้นแต่งหน้าขนมปัง!S:S)+SUMIF('วางแผนBC,CJ'!$C:$C,'รับ-จ่าย ประจำวัน'!$B461,'วางแผนBC,CJ'!S:S)+SUMIF(RD!$C:$C,'รับ-จ่าย ประจำวัน'!$B461,RD!S:S)+SUMIF('FG,ออนไล,คัดแยก'!$C:$C,'รับ-จ่าย ประจำวัน'!$B461,'FG,ออนไล,คัดแยก'!S:S)</f>
        <v>0</v>
      </c>
      <c r="BA461" s="16">
        <f>SUMIF(เตรียมส่วนผสม!$C:$C,'รับ-จ่าย ประจำวัน'!$B461,เตรียมส่วนผสม!T:T)+SUMIF(กวนไส้!$C:$C,'รับ-จ่าย ประจำวัน'!$B461,กวนไส้!T:T)+SUMIF(ผลิต1!$C:$C,'รับ-จ่าย ประจำวัน'!$B461,ผลิต1!T:T)+SUMIF(ผลิต2!$C:$C,'รับ-จ่าย ประจำวัน'!$B461,ผลิต2!T:T)+SUMIF(เส้นแต่งหน้าขนมเค้ก!$C:$C,'รับ-จ่าย ประจำวัน'!$B461,เส้นแต่งหน้าขนมเค้ก!T:T)+SUMIF(แพ็ค!$C:$C,'รับ-จ่าย ประจำวัน'!$B461,แพ็ค!T:T)+SUMIF(ธุรการ!$C:$C,'รับ-จ่าย ประจำวัน'!$B461,ธุรการ!T:T)+SUMIF(เส้นแต่งหน้าขนมปัง!$C:$C,'รับ-จ่าย ประจำวัน'!$B461,เส้นแต่งหน้าขนมปัง!T:T)+SUMIF('วางแผนBC,CJ'!$C:$C,'รับ-จ่าย ประจำวัน'!$B461,'วางแผนBC,CJ'!T:T)+SUMIF(RD!$C:$C,'รับ-จ่าย ประจำวัน'!$B461,RD!T:T)+SUMIF('FG,ออนไล,คัดแยก'!$C:$C,'รับ-จ่าย ประจำวัน'!$B461,'FG,ออนไล,คัดแยก'!T:T)</f>
        <v>0</v>
      </c>
      <c r="BB461" s="16">
        <f>SUMIF(เตรียมส่วนผสม!$C:$C,'รับ-จ่าย ประจำวัน'!$B461,เตรียมส่วนผสม!U:U)+SUMIF(กวนไส้!$C:$C,'รับ-จ่าย ประจำวัน'!$B461,กวนไส้!U:U)+SUMIF(ผลิต1!$C:$C,'รับ-จ่าย ประจำวัน'!$B461,ผลิต1!U:U)+SUMIF(ผลิต2!$C:$C,'รับ-จ่าย ประจำวัน'!$B461,ผลิต2!U:U)+SUMIF(เส้นแต่งหน้าขนมเค้ก!$C:$C,'รับ-จ่าย ประจำวัน'!$B461,เส้นแต่งหน้าขนมเค้ก!U:U)+SUMIF(แพ็ค!$C:$C,'รับ-จ่าย ประจำวัน'!$B461,แพ็ค!U:U)+SUMIF(ธุรการ!$C:$C,'รับ-จ่าย ประจำวัน'!$B461,ธุรการ!U:U)+SUMIF(เส้นแต่งหน้าขนมปัง!$C:$C,'รับ-จ่าย ประจำวัน'!$B461,เส้นแต่งหน้าขนมปัง!U:U)+SUMIF('วางแผนBC,CJ'!$C:$C,'รับ-จ่าย ประจำวัน'!$B461,'วางแผนBC,CJ'!U:U)+SUMIF(RD!$C:$C,'รับ-จ่าย ประจำวัน'!$B461,RD!U:U)+SUMIF('FG,ออนไล,คัดแยก'!$C:$C,'รับ-จ่าย ประจำวัน'!$B461,'FG,ออนไล,คัดแยก'!U:U)</f>
        <v>0</v>
      </c>
      <c r="BC461" s="16">
        <f>SUMIF(เตรียมส่วนผสม!$C:$C,'รับ-จ่าย ประจำวัน'!$B461,เตรียมส่วนผสม!V:V)+SUMIF(กวนไส้!$C:$C,'รับ-จ่าย ประจำวัน'!$B461,กวนไส้!V:V)+SUMIF(ผลิต1!$C:$C,'รับ-จ่าย ประจำวัน'!$B461,ผลิต1!V:V)+SUMIF(ผลิต2!$C:$C,'รับ-จ่าย ประจำวัน'!$B461,ผลิต2!V:V)+SUMIF(เส้นแต่งหน้าขนมเค้ก!$C:$C,'รับ-จ่าย ประจำวัน'!$B461,เส้นแต่งหน้าขนมเค้ก!V:V)+SUMIF(แพ็ค!$C:$C,'รับ-จ่าย ประจำวัน'!$B461,แพ็ค!V:V)+SUMIF(ธุรการ!$C:$C,'รับ-จ่าย ประจำวัน'!$B461,ธุรการ!V:V)+SUMIF(เส้นแต่งหน้าขนมปัง!$C:$C,'รับ-จ่าย ประจำวัน'!$B461,เส้นแต่งหน้าขนมปัง!V:V)+SUMIF('วางแผนBC,CJ'!$C:$C,'รับ-จ่าย ประจำวัน'!$B461,'วางแผนBC,CJ'!V:V)+SUMIF(RD!$C:$C,'รับ-จ่าย ประจำวัน'!$B461,RD!V:V)+SUMIF('FG,ออนไล,คัดแยก'!$C:$C,'รับ-จ่าย ประจำวัน'!$B461,'FG,ออนไล,คัดแยก'!V:V)</f>
        <v>0</v>
      </c>
      <c r="BD461" s="16">
        <f>SUMIF(เตรียมส่วนผสม!$C:$C,'รับ-จ่าย ประจำวัน'!$B461,เตรียมส่วนผสม!W:W)+SUMIF(กวนไส้!$C:$C,'รับ-จ่าย ประจำวัน'!$B461,กวนไส้!W:W)+SUMIF(ผลิต1!$C:$C,'รับ-จ่าย ประจำวัน'!$B461,ผลิต1!W:W)+SUMIF(ผลิต2!$C:$C,'รับ-จ่าย ประจำวัน'!$B461,ผลิต2!W:W)+SUMIF(เส้นแต่งหน้าขนมเค้ก!$C:$C,'รับ-จ่าย ประจำวัน'!$B461,เส้นแต่งหน้าขนมเค้ก!W:W)+SUMIF(แพ็ค!$C:$C,'รับ-จ่าย ประจำวัน'!$B461,แพ็ค!W:W)+SUMIF(ธุรการ!$C:$C,'รับ-จ่าย ประจำวัน'!$B461,ธุรการ!W:W)+SUMIF(เส้นแต่งหน้าขนมปัง!$C:$C,'รับ-จ่าย ประจำวัน'!$B461,เส้นแต่งหน้าขนมปัง!W:W)+SUMIF('วางแผนBC,CJ'!$C:$C,'รับ-จ่าย ประจำวัน'!$B461,'วางแผนBC,CJ'!W:W)+SUMIF(RD!$C:$C,'รับ-จ่าย ประจำวัน'!$B461,RD!W:W)+SUMIF('FG,ออนไล,คัดแยก'!$C:$C,'รับ-จ่าย ประจำวัน'!$B461,'FG,ออนไล,คัดแยก'!W:W)</f>
        <v>0</v>
      </c>
      <c r="BE461" s="16">
        <f>SUMIF(เตรียมส่วนผสม!$C:$C,'รับ-จ่าย ประจำวัน'!$B461,เตรียมส่วนผสม!X:X)+SUMIF(กวนไส้!$C:$C,'รับ-จ่าย ประจำวัน'!$B461,กวนไส้!X:X)+SUMIF(ผลิต1!$C:$C,'รับ-จ่าย ประจำวัน'!$B461,ผลิต1!X:X)+SUMIF(ผลิต2!$C:$C,'รับ-จ่าย ประจำวัน'!$B461,ผลิต2!X:X)+SUMIF(เส้นแต่งหน้าขนมเค้ก!$C:$C,'รับ-จ่าย ประจำวัน'!$B461,เส้นแต่งหน้าขนมเค้ก!X:X)+SUMIF(แพ็ค!$C:$C,'รับ-จ่าย ประจำวัน'!$B461,แพ็ค!X:X)+SUMIF(ธุรการ!$C:$C,'รับ-จ่าย ประจำวัน'!$B461,ธุรการ!X:X)+SUMIF(เส้นแต่งหน้าขนมปัง!$C:$C,'รับ-จ่าย ประจำวัน'!$B461,เส้นแต่งหน้าขนมปัง!X:X)+SUMIF('วางแผนBC,CJ'!$C:$C,'รับ-จ่าย ประจำวัน'!$B461,'วางแผนBC,CJ'!X:X)+SUMIF(RD!$C:$C,'รับ-จ่าย ประจำวัน'!$B461,RD!X:X)+SUMIF('FG,ออนไล,คัดแยก'!$C:$C,'รับ-จ่าย ประจำวัน'!$B461,'FG,ออนไล,คัดแยก'!X:X)</f>
        <v>0</v>
      </c>
      <c r="BF461" s="16">
        <f>SUMIF(เตรียมส่วนผสม!$C:$C,'รับ-จ่าย ประจำวัน'!$B461,เตรียมส่วนผสม!Y:Y)+SUMIF(กวนไส้!$C:$C,'รับ-จ่าย ประจำวัน'!$B461,กวนไส้!Y:Y)+SUMIF(ผลิต1!$C:$C,'รับ-จ่าย ประจำวัน'!$B461,ผลิต1!Y:Y)+SUMIF(ผลิต2!$C:$C,'รับ-จ่าย ประจำวัน'!$B461,ผลิต2!Y:Y)+SUMIF(เส้นแต่งหน้าขนมเค้ก!$C:$C,'รับ-จ่าย ประจำวัน'!$B461,เส้นแต่งหน้าขนมเค้ก!Y:Y)+SUMIF(แพ็ค!$C:$C,'รับ-จ่าย ประจำวัน'!$B461,แพ็ค!Y:Y)+SUMIF(ธุรการ!$C:$C,'รับ-จ่าย ประจำวัน'!$B461,ธุรการ!Y:Y)+SUMIF(เส้นแต่งหน้าขนมปัง!$C:$C,'รับ-จ่าย ประจำวัน'!$B461,เส้นแต่งหน้าขนมปัง!Y:Y)+SUMIF('วางแผนBC,CJ'!$C:$C,'รับ-จ่าย ประจำวัน'!$B461,'วางแผนBC,CJ'!Y:Y)+SUMIF(RD!$C:$C,'รับ-จ่าย ประจำวัน'!$B461,RD!Y:Y)+SUMIF('FG,ออนไล,คัดแยก'!$C:$C,'รับ-จ่าย ประจำวัน'!$B461,'FG,ออนไล,คัดแยก'!Y:Y)</f>
        <v>0</v>
      </c>
      <c r="BG461" s="16">
        <f>SUMIF(เตรียมส่วนผสม!$C:$C,'รับ-จ่าย ประจำวัน'!$B461,เตรียมส่วนผสม!Z:Z)+SUMIF(กวนไส้!$C:$C,'รับ-จ่าย ประจำวัน'!$B461,กวนไส้!Z:Z)+SUMIF(ผลิต1!$C:$C,'รับ-จ่าย ประจำวัน'!$B461,ผลิต1!Z:Z)+SUMIF(ผลิต2!$C:$C,'รับ-จ่าย ประจำวัน'!$B461,ผลิต2!Z:Z)+SUMIF(เส้นแต่งหน้าขนมเค้ก!$C:$C,'รับ-จ่าย ประจำวัน'!$B461,เส้นแต่งหน้าขนมเค้ก!Z:Z)+SUMIF(แพ็ค!$C:$C,'รับ-จ่าย ประจำวัน'!$B461,แพ็ค!Z:Z)+SUMIF(ธุรการ!$C:$C,'รับ-จ่าย ประจำวัน'!$B461,ธุรการ!Z:Z)+SUMIF(เส้นแต่งหน้าขนมปัง!$C:$C,'รับ-จ่าย ประจำวัน'!$B461,เส้นแต่งหน้าขนมปัง!Z:Z)+SUMIF('วางแผนBC,CJ'!$C:$C,'รับ-จ่าย ประจำวัน'!$B461,'วางแผนBC,CJ'!Z:Z)+SUMIF(RD!$C:$C,'รับ-จ่าย ประจำวัน'!$B461,RD!Z:Z)+SUMIF('FG,ออนไล,คัดแยก'!$C:$C,'รับ-จ่าย ประจำวัน'!$B461,'FG,ออนไล,คัดแยก'!Z:Z)</f>
        <v>0</v>
      </c>
      <c r="BH461" s="16">
        <f>SUMIF(เตรียมส่วนผสม!$C:$C,'รับ-จ่าย ประจำวัน'!$B461,เตรียมส่วนผสม!AA:AA)+SUMIF(กวนไส้!$C:$C,'รับ-จ่าย ประจำวัน'!$B461,กวนไส้!AA:AA)+SUMIF(ผลิต1!$C:$C,'รับ-จ่าย ประจำวัน'!$B461,ผลิต1!AA:AA)+SUMIF(ผลิต2!$C:$C,'รับ-จ่าย ประจำวัน'!$B461,ผลิต2!AA:AA)+SUMIF(เส้นแต่งหน้าขนมเค้ก!$C:$C,'รับ-จ่าย ประจำวัน'!$B461,เส้นแต่งหน้าขนมเค้ก!AA:AA)+SUMIF(แพ็ค!$C:$C,'รับ-จ่าย ประจำวัน'!$B461,แพ็ค!AA:AA)+SUMIF(ธุรการ!$C:$C,'รับ-จ่าย ประจำวัน'!$B461,ธุรการ!AA:AA)+SUMIF(เส้นแต่งหน้าขนมปัง!$C:$C,'รับ-จ่าย ประจำวัน'!$B461,เส้นแต่งหน้าขนมปัง!AA:AA)+SUMIF('วางแผนBC,CJ'!$C:$C,'รับ-จ่าย ประจำวัน'!$B461,'วางแผนBC,CJ'!AA:AA)+SUMIF(RD!$C:$C,'รับ-จ่าย ประจำวัน'!$B461,RD!AA:AA)+SUMIF('FG,ออนไล,คัดแยก'!$C:$C,'รับ-จ่าย ประจำวัน'!$B461,'FG,ออนไล,คัดแยก'!AA:AA)</f>
        <v>0</v>
      </c>
      <c r="BI461" s="16">
        <f>SUMIF(เตรียมส่วนผสม!$C:$C,'รับ-จ่าย ประจำวัน'!$B461,เตรียมส่วนผสม!AB:AB)+SUMIF(กวนไส้!$C:$C,'รับ-จ่าย ประจำวัน'!$B461,กวนไส้!AB:AB)+SUMIF(ผลิต1!$C:$C,'รับ-จ่าย ประจำวัน'!$B461,ผลิต1!AB:AB)+SUMIF(ผลิต2!$C:$C,'รับ-จ่าย ประจำวัน'!$B461,ผลิต2!AB:AB)+SUMIF(เส้นแต่งหน้าขนมเค้ก!$C:$C,'รับ-จ่าย ประจำวัน'!$B461,เส้นแต่งหน้าขนมเค้ก!AB:AB)+SUMIF(แพ็ค!$C:$C,'รับ-จ่าย ประจำวัน'!$B461,แพ็ค!AB:AB)+SUMIF(ธุรการ!$C:$C,'รับ-จ่าย ประจำวัน'!$B461,ธุรการ!AB:AB)+SUMIF(เส้นแต่งหน้าขนมปัง!$C:$C,'รับ-จ่าย ประจำวัน'!$B461,เส้นแต่งหน้าขนมปัง!AB:AB)+SUMIF('วางแผนBC,CJ'!$C:$C,'รับ-จ่าย ประจำวัน'!$B461,'วางแผนBC,CJ'!AB:AB)+SUMIF(RD!$C:$C,'รับ-จ่าย ประจำวัน'!$B461,RD!AB:AB)+SUMIF('FG,ออนไล,คัดแยก'!$C:$C,'รับ-จ่าย ประจำวัน'!$B461,'FG,ออนไล,คัดแยก'!AB:AB)</f>
        <v>0</v>
      </c>
      <c r="BJ461" s="16">
        <f>SUMIF(เตรียมส่วนผสม!$C:$C,'รับ-จ่าย ประจำวัน'!$B461,เตรียมส่วนผสม!AC:AC)+SUMIF(กวนไส้!$C:$C,'รับ-จ่าย ประจำวัน'!$B461,กวนไส้!AC:AC)+SUMIF(ผลิต1!$C:$C,'รับ-จ่าย ประจำวัน'!$B461,ผลิต1!AC:AC)+SUMIF(ผลิต2!$C:$C,'รับ-จ่าย ประจำวัน'!$B461,ผลิต2!AC:AC)+SUMIF(เส้นแต่งหน้าขนมเค้ก!$C:$C,'รับ-จ่าย ประจำวัน'!$B461,เส้นแต่งหน้าขนมเค้ก!AC:AC)+SUMIF(แพ็ค!$C:$C,'รับ-จ่าย ประจำวัน'!$B461,แพ็ค!AC:AC)+SUMIF(ธุรการ!$C:$C,'รับ-จ่าย ประจำวัน'!$B461,ธุรการ!AC:AC)+SUMIF(เส้นแต่งหน้าขนมปัง!$C:$C,'รับ-จ่าย ประจำวัน'!$B461,เส้นแต่งหน้าขนมปัง!AC:AC)+SUMIF('วางแผนBC,CJ'!$C:$C,'รับ-จ่าย ประจำวัน'!$B461,'วางแผนBC,CJ'!AC:AC)+SUMIF(RD!$C:$C,'รับ-จ่าย ประจำวัน'!$B461,RD!AC:AC)+SUMIF('FG,ออนไล,คัดแยก'!$C:$C,'รับ-จ่าย ประจำวัน'!$B461,'FG,ออนไล,คัดแยก'!AC:AC)</f>
        <v>0</v>
      </c>
      <c r="BK461" s="16">
        <f>SUMIF(เตรียมส่วนผสม!$C:$C,'รับ-จ่าย ประจำวัน'!$B461,เตรียมส่วนผสม!AD:AD)+SUMIF(กวนไส้!$C:$C,'รับ-จ่าย ประจำวัน'!$B461,กวนไส้!AD:AD)+SUMIF(ผลิต1!$C:$C,'รับ-จ่าย ประจำวัน'!$B461,ผลิต1!AD:AD)+SUMIF(ผลิต2!$C:$C,'รับ-จ่าย ประจำวัน'!$B461,ผลิต2!AD:AD)+SUMIF(เส้นแต่งหน้าขนมเค้ก!$C:$C,'รับ-จ่าย ประจำวัน'!$B461,เส้นแต่งหน้าขนมเค้ก!AD:AD)+SUMIF(แพ็ค!$C:$C,'รับ-จ่าย ประจำวัน'!$B461,แพ็ค!AD:AD)+SUMIF(ธุรการ!$C:$C,'รับ-จ่าย ประจำวัน'!$B461,ธุรการ!AD:AD)+SUMIF(เส้นแต่งหน้าขนมปัง!$C:$C,'รับ-จ่าย ประจำวัน'!$B461,เส้นแต่งหน้าขนมปัง!AD:AD)+SUMIF('วางแผนBC,CJ'!$C:$C,'รับ-จ่าย ประจำวัน'!$B461,'วางแผนBC,CJ'!AD:AD)+SUMIF(RD!$C:$C,'รับ-จ่าย ประจำวัน'!$B461,RD!AD:AD)+SUMIF('FG,ออนไล,คัดแยก'!$C:$C,'รับ-จ่าย ประจำวัน'!$B461,'FG,ออนไล,คัดแยก'!AD:AD)</f>
        <v>0</v>
      </c>
      <c r="BL461" s="16">
        <f>SUMIF(เตรียมส่วนผสม!$C:$C,'รับ-จ่าย ประจำวัน'!$B461,เตรียมส่วนผสม!AE:AE)+SUMIF(กวนไส้!$C:$C,'รับ-จ่าย ประจำวัน'!$B461,กวนไส้!AE:AE)+SUMIF(ผลิต1!$C:$C,'รับ-จ่าย ประจำวัน'!$B461,ผลิต1!AE:AE)+SUMIF(ผลิต2!$C:$C,'รับ-จ่าย ประจำวัน'!$B461,ผลิต2!AE:AE)+SUMIF(เส้นแต่งหน้าขนมเค้ก!$C:$C,'รับ-จ่าย ประจำวัน'!$B461,เส้นแต่งหน้าขนมเค้ก!AE:AE)+SUMIF(แพ็ค!$C:$C,'รับ-จ่าย ประจำวัน'!$B461,แพ็ค!AE:AE)+SUMIF(ธุรการ!$C:$C,'รับ-จ่าย ประจำวัน'!$B461,ธุรการ!AE:AE)+SUMIF(เส้นแต่งหน้าขนมปัง!$C:$C,'รับ-จ่าย ประจำวัน'!$B461,เส้นแต่งหน้าขนมปัง!AE:AE)+SUMIF('วางแผนBC,CJ'!$C:$C,'รับ-จ่าย ประจำวัน'!$B461,'วางแผนBC,CJ'!AE:AE)+SUMIF(RD!$C:$C,'รับ-จ่าย ประจำวัน'!$B461,RD!AE:AE)+SUMIF('FG,ออนไล,คัดแยก'!$C:$C,'รับ-จ่าย ประจำวัน'!$B461,'FG,ออนไล,คัดแยก'!AE:AE)</f>
        <v>0</v>
      </c>
      <c r="BM461" s="16">
        <f>SUMIF(เตรียมส่วนผสม!$C:$C,'รับ-จ่าย ประจำวัน'!$B461,เตรียมส่วนผสม!AF:AF)+SUMIF(กวนไส้!$C:$C,'รับ-จ่าย ประจำวัน'!$B461,กวนไส้!AF:AF)+SUMIF(ผลิต1!$C:$C,'รับ-จ่าย ประจำวัน'!$B461,ผลิต1!AF:AF)+SUMIF(ผลิต2!$C:$C,'รับ-จ่าย ประจำวัน'!$B461,ผลิต2!AF:AF)+SUMIF(เส้นแต่งหน้าขนมเค้ก!$C:$C,'รับ-จ่าย ประจำวัน'!$B461,เส้นแต่งหน้าขนมเค้ก!AF:AF)+SUMIF(แพ็ค!$C:$C,'รับ-จ่าย ประจำวัน'!$B461,แพ็ค!AF:AF)+SUMIF(ธุรการ!$C:$C,'รับ-จ่าย ประจำวัน'!$B461,ธุรการ!AF:AF)+SUMIF(เส้นแต่งหน้าขนมปัง!$C:$C,'รับ-จ่าย ประจำวัน'!$B461,เส้นแต่งหน้าขนมปัง!AF:AF)+SUMIF('วางแผนBC,CJ'!$C:$C,'รับ-จ่าย ประจำวัน'!$B461,'วางแผนBC,CJ'!AF:AF)+SUMIF(RD!$C:$C,'รับ-จ่าย ประจำวัน'!$B461,RD!AF:AF)+SUMIF('FG,ออนไล,คัดแยก'!$C:$C,'รับ-จ่าย ประจำวัน'!$B461,'FG,ออนไล,คัดแยก'!AF:AF)</f>
        <v>0</v>
      </c>
      <c r="BN461" s="16">
        <f>SUMIF(เตรียมส่วนผสม!$C:$C,'รับ-จ่าย ประจำวัน'!$B461,เตรียมส่วนผสม!AG:AG)+SUMIF(กวนไส้!$C:$C,'รับ-จ่าย ประจำวัน'!$B461,กวนไส้!AG:AG)+SUMIF(ผลิต1!$C:$C,'รับ-จ่าย ประจำวัน'!$B461,ผลิต1!AG:AG)+SUMIF(ผลิต2!$C:$C,'รับ-จ่าย ประจำวัน'!$B461,ผลิต2!AG:AG)+SUMIF(เส้นแต่งหน้าขนมเค้ก!$C:$C,'รับ-จ่าย ประจำวัน'!$B461,เส้นแต่งหน้าขนมเค้ก!AG:AG)+SUMIF(แพ็ค!$C:$C,'รับ-จ่าย ประจำวัน'!$B461,แพ็ค!AG:AG)+SUMIF(ธุรการ!$C:$C,'รับ-จ่าย ประจำวัน'!$B461,ธุรการ!AG:AG)+SUMIF(เส้นแต่งหน้าขนมปัง!$C:$C,'รับ-จ่าย ประจำวัน'!$B461,เส้นแต่งหน้าขนมปัง!AG:AG)+SUMIF('วางแผนBC,CJ'!$C:$C,'รับ-จ่าย ประจำวัน'!$B461,'วางแผนBC,CJ'!AG:AG)+SUMIF(RD!$C:$C,'รับ-จ่าย ประจำวัน'!$B461,RD!AG:AG)+SUMIF('FG,ออนไล,คัดแยก'!$C:$C,'รับ-จ่าย ประจำวัน'!$B461,'FG,ออนไล,คัดแยก'!AG:AG)</f>
        <v>0</v>
      </c>
      <c r="BO461" s="16">
        <f>SUMIF(เตรียมส่วนผสม!$C:$C,'รับ-จ่าย ประจำวัน'!$B461,เตรียมส่วนผสม!AH:AH)+SUMIF(กวนไส้!$C:$C,'รับ-จ่าย ประจำวัน'!$B461,กวนไส้!AH:AH)+SUMIF(ผลิต1!$C:$C,'รับ-จ่าย ประจำวัน'!$B461,ผลิต1!AH:AH)+SUMIF(ผลิต2!$C:$C,'รับ-จ่าย ประจำวัน'!$B461,ผลิต2!AH:AH)+SUMIF(เส้นแต่งหน้าขนมเค้ก!$C:$C,'รับ-จ่าย ประจำวัน'!$B461,เส้นแต่งหน้าขนมเค้ก!AH:AH)+SUMIF(แพ็ค!$C:$C,'รับ-จ่าย ประจำวัน'!$B461,แพ็ค!AH:AH)+SUMIF(ธุรการ!$C:$C,'รับ-จ่าย ประจำวัน'!$B461,ธุรการ!AH:AH)+SUMIF(เส้นแต่งหน้าขนมปัง!$C:$C,'รับ-จ่าย ประจำวัน'!$B461,เส้นแต่งหน้าขนมปัง!AH:AH)+SUMIF('วางแผนBC,CJ'!$C:$C,'รับ-จ่าย ประจำวัน'!$B461,'วางแผนBC,CJ'!AH:AH)+SUMIF(RD!$C:$C,'รับ-จ่าย ประจำวัน'!$B461,RD!AH:AH)+SUMIF('FG,ออนไล,คัดแยก'!$C:$C,'รับ-จ่าย ประจำวัน'!$B461,'FG,ออนไล,คัดแยก'!AH:AH)</f>
        <v>0</v>
      </c>
      <c r="BP461" s="16">
        <f>SUMIF(เตรียมส่วนผสม!$C:$C,'รับ-จ่าย ประจำวัน'!$B461,เตรียมส่วนผสม!AI:AI)+SUMIF(กวนไส้!$C:$C,'รับ-จ่าย ประจำวัน'!$B461,กวนไส้!AI:AI)+SUMIF(ผลิต1!$C:$C,'รับ-จ่าย ประจำวัน'!$B461,ผลิต1!AI:AI)+SUMIF(ผลิต2!$C:$C,'รับ-จ่าย ประจำวัน'!$B461,ผลิต2!AI:AI)+SUMIF(เส้นแต่งหน้าขนมเค้ก!$C:$C,'รับ-จ่าย ประจำวัน'!$B461,เส้นแต่งหน้าขนมเค้ก!AI:AI)+SUMIF(แพ็ค!$C:$C,'รับ-จ่าย ประจำวัน'!$B461,แพ็ค!AI:AI)+SUMIF(ธุรการ!$C:$C,'รับ-จ่าย ประจำวัน'!$B461,ธุรการ!AI:AI)+SUMIF(เส้นแต่งหน้าขนมปัง!$C:$C,'รับ-จ่าย ประจำวัน'!$B461,เส้นแต่งหน้าขนมปัง!AI:AI)+SUMIF('วางแผนBC,CJ'!$C:$C,'รับ-จ่าย ประจำวัน'!$B461,'วางแผนBC,CJ'!AI:AI)+SUMIF(RD!$C:$C,'รับ-จ่าย ประจำวัน'!$B461,RD!AI:AI)+SUMIF('FG,ออนไล,คัดแยก'!$C:$C,'รับ-จ่าย ประจำวัน'!$B461,'FG,ออนไล,คัดแยก'!AI:AI)</f>
        <v>0</v>
      </c>
      <c r="BQ461" s="16">
        <f>SUMIF(เตรียมส่วนผสม!$C:$C,'รับ-จ่าย ประจำวัน'!$B461,เตรียมส่วนผสม!AJ:AJ)+SUMIF(กวนไส้!$C:$C,'รับ-จ่าย ประจำวัน'!$B461,กวนไส้!AJ:AJ)+SUMIF(ผลิต1!$C:$C,'รับ-จ่าย ประจำวัน'!$B461,ผลิต1!AJ:AJ)+SUMIF(ผลิต2!$C:$C,'รับ-จ่าย ประจำวัน'!$B461,ผลิต2!AJ:AJ)+SUMIF(เส้นแต่งหน้าขนมเค้ก!$C:$C,'รับ-จ่าย ประจำวัน'!$B461,เส้นแต่งหน้าขนมเค้ก!AJ:AJ)+SUMIF(แพ็ค!$C:$C,'รับ-จ่าย ประจำวัน'!$B461,แพ็ค!AJ:AJ)+SUMIF(ธุรการ!$C:$C,'รับ-จ่าย ประจำวัน'!$B461,ธุรการ!AJ:AJ)+SUMIF(เส้นแต่งหน้าขนมปัง!$C:$C,'รับ-จ่าย ประจำวัน'!$B461,เส้นแต่งหน้าขนมปัง!AJ:AJ)+SUMIF('วางแผนBC,CJ'!$C:$C,'รับ-จ่าย ประจำวัน'!$B461,'วางแผนBC,CJ'!AJ:AJ)+SUMIF(RD!$C:$C,'รับ-จ่าย ประจำวัน'!$B461,RD!AJ:AJ)+SUMIF('FG,ออนไล,คัดแยก'!$C:$C,'รับ-จ่าย ประจำวัน'!$B461,'FG,ออนไล,คัดแยก'!AJ:AJ)</f>
        <v>0</v>
      </c>
      <c r="BR461" s="16">
        <f>SUMIF(เตรียมส่วนผสม!$C:$C,'รับ-จ่าย ประจำวัน'!$B461,เตรียมส่วนผสม!AK:AK)+SUMIF(กวนไส้!$C:$C,'รับ-จ่าย ประจำวัน'!$B461,กวนไส้!AK:AK)+SUMIF(ผลิต1!$C:$C,'รับ-จ่าย ประจำวัน'!$B461,ผลิต1!AK:AK)+SUMIF(ผลิต2!$C:$C,'รับ-จ่าย ประจำวัน'!$B461,ผลิต2!AK:AK)+SUMIF(เส้นแต่งหน้าขนมเค้ก!$C:$C,'รับ-จ่าย ประจำวัน'!$B461,เส้นแต่งหน้าขนมเค้ก!AK:AK)+SUMIF(แพ็ค!$C:$C,'รับ-จ่าย ประจำวัน'!$B461,แพ็ค!AK:AK)+SUMIF(ธุรการ!$C:$C,'รับ-จ่าย ประจำวัน'!$B461,ธุรการ!AK:AK)+SUMIF(เส้นแต่งหน้าขนมปัง!$C:$C,'รับ-จ่าย ประจำวัน'!$B461,เส้นแต่งหน้าขนมปัง!AK:AK)+SUMIF('วางแผนBC,CJ'!$C:$C,'รับ-จ่าย ประจำวัน'!$B461,'วางแผนBC,CJ'!AK:AK)+SUMIF(RD!$C:$C,'รับ-จ่าย ประจำวัน'!$B461,RD!AK:AK)+SUMIF('FG,ออนไล,คัดแยก'!$C:$C,'รับ-จ่าย ประจำวัน'!$B461,'FG,ออนไล,คัดแยก'!AK:AK)</f>
        <v>0</v>
      </c>
      <c r="BS461" s="16">
        <f>SUMIF(เตรียมส่วนผสม!$C:$C,'รับ-จ่าย ประจำวัน'!$B461,เตรียมส่วนผสม!AL:AL)+SUMIF(กวนไส้!$C:$C,'รับ-จ่าย ประจำวัน'!$B461,กวนไส้!AL:AL)+SUMIF(ผลิต1!$C:$C,'รับ-จ่าย ประจำวัน'!$B461,ผลิต1!AL:AL)+SUMIF(ผลิต2!$C:$C,'รับ-จ่าย ประจำวัน'!$B461,ผลิต2!AL:AL)+SUMIF(เส้นแต่งหน้าขนมเค้ก!$C:$C,'รับ-จ่าย ประจำวัน'!$B461,เส้นแต่งหน้าขนมเค้ก!AL:AL)+SUMIF(แพ็ค!$C:$C,'รับ-จ่าย ประจำวัน'!$B461,แพ็ค!AL:AL)+SUMIF(ธุรการ!$C:$C,'รับ-จ่าย ประจำวัน'!$B461,ธุรการ!AL:AL)+SUMIF(เส้นแต่งหน้าขนมปัง!$C:$C,'รับ-จ่าย ประจำวัน'!$B461,เส้นแต่งหน้าขนมปัง!AL:AL)+SUMIF('วางแผนBC,CJ'!$C:$C,'รับ-จ่าย ประจำวัน'!$B461,'วางแผนBC,CJ'!AL:AL)+SUMIF(RD!$C:$C,'รับ-จ่าย ประจำวัน'!$B461,RD!AL:AL)+SUMIF('FG,ออนไล,คัดแยก'!$C:$C,'รับ-จ่าย ประจำวัน'!$B461,'FG,ออนไล,คัดแยก'!AL:AL)</f>
        <v>0</v>
      </c>
      <c r="BT461" s="18">
        <f t="shared" si="107"/>
        <v>0</v>
      </c>
      <c r="BU461" s="116"/>
      <c r="BV461" s="146">
        <f t="shared" si="108"/>
        <v>0</v>
      </c>
      <c r="BW461" s="183">
        <v>30</v>
      </c>
      <c r="BX461" s="172">
        <f t="shared" si="103"/>
        <v>0</v>
      </c>
      <c r="BY461" s="188" t="e">
        <f t="shared" si="104"/>
        <v>#DIV/0!</v>
      </c>
      <c r="BZ461" s="180" t="e">
        <f t="shared" ca="1" si="109"/>
        <v>#DIV/0!</v>
      </c>
      <c r="CA461" s="97"/>
      <c r="CB461" s="97"/>
      <c r="CC461" s="97"/>
      <c r="CD461" s="97"/>
      <c r="CE461" s="97"/>
      <c r="CF461" s="97"/>
      <c r="CG461" s="97"/>
      <c r="CH461" s="97"/>
      <c r="CI461" s="97"/>
      <c r="CJ461" s="94"/>
      <c r="CK461" s="9">
        <f t="shared" si="105"/>
        <v>0</v>
      </c>
    </row>
    <row r="462" spans="1:89" hidden="1" x14ac:dyDescent="0.5">
      <c r="A462" s="149"/>
      <c r="B462" s="34">
        <v>1020201023</v>
      </c>
      <c r="C462" s="10" t="s">
        <v>1508</v>
      </c>
      <c r="D462" s="177" t="s">
        <v>91</v>
      </c>
      <c r="E462" s="28">
        <v>0</v>
      </c>
      <c r="F462" s="159" t="s">
        <v>1605</v>
      </c>
      <c r="G462" s="11" t="s">
        <v>62</v>
      </c>
      <c r="H462" s="12">
        <v>7220</v>
      </c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3"/>
      <c r="AF462" s="13"/>
      <c r="AG462" s="13"/>
      <c r="AH462" s="13"/>
      <c r="AI462" s="14"/>
      <c r="AJ462" s="14"/>
      <c r="AK462" s="14"/>
      <c r="AL462" s="14"/>
      <c r="AM462" s="14"/>
      <c r="AN462" s="15">
        <f t="shared" si="110"/>
        <v>0</v>
      </c>
      <c r="AO462" s="16">
        <f>SUMIF(เตรียมส่วนผสม!$C:$C,'รับ-จ่าย ประจำวัน'!$B462,เตรียมส่วนผสม!H:H)+SUMIF(กวนไส้!$C:$C,'รับ-จ่าย ประจำวัน'!$B462,กวนไส้!H:H)+SUMIF(ผลิต1!$C:$C,'รับ-จ่าย ประจำวัน'!$B462,ผลิต1!H:H)+SUMIF(ผลิต2!$C:$C,'รับ-จ่าย ประจำวัน'!$B462,ผลิต2!H:H)+SUMIF(เส้นแต่งหน้าขนมเค้ก!$C:$C,'รับ-จ่าย ประจำวัน'!$B462,เส้นแต่งหน้าขนมเค้ก!H:H)+SUMIF(แพ็ค!$C:$C,'รับ-จ่าย ประจำวัน'!$B462,แพ็ค!H:H)+SUMIF(ธุรการ!$C:$C,'รับ-จ่าย ประจำวัน'!$B462,ธุรการ!H:H)+SUMIF(เส้นแต่งหน้าขนมปัง!$C:$C,'รับ-จ่าย ประจำวัน'!$B462,เส้นแต่งหน้าขนมปัง!H:H)+SUMIF('วางแผนBC,CJ'!$C:$C,'รับ-จ่าย ประจำวัน'!$B462,'วางแผนBC,CJ'!H:H)+SUMIF(RD!$C:$C,'รับ-จ่าย ประจำวัน'!$B462,RD!H:H)+SUMIF('FG,ออนไล,คัดแยก'!$C:$C,'รับ-จ่าย ประจำวัน'!$B462,'FG,ออนไล,คัดแยก'!H:H)</f>
        <v>0</v>
      </c>
      <c r="AP462" s="16">
        <f>SUMIF(เตรียมส่วนผสม!$C:$C,'รับ-จ่าย ประจำวัน'!$B462,เตรียมส่วนผสม!I:I)+SUMIF(กวนไส้!$C:$C,'รับ-จ่าย ประจำวัน'!$B462,กวนไส้!I:I)+SUMIF(ผลิต1!$C:$C,'รับ-จ่าย ประจำวัน'!$B462,ผลิต1!I:I)+SUMIF(ผลิต2!$C:$C,'รับ-จ่าย ประจำวัน'!$B462,ผลิต2!I:I)+SUMIF(เส้นแต่งหน้าขนมเค้ก!$C:$C,'รับ-จ่าย ประจำวัน'!$B462,เส้นแต่งหน้าขนมเค้ก!I:I)+SUMIF(แพ็ค!$C:$C,'รับ-จ่าย ประจำวัน'!$B462,แพ็ค!I:I)+SUMIF(ธุรการ!$C:$C,'รับ-จ่าย ประจำวัน'!$B462,ธุรการ!I:I)+SUMIF(เส้นแต่งหน้าขนมปัง!$C:$C,'รับ-จ่าย ประจำวัน'!$B462,เส้นแต่งหน้าขนมปัง!I:I)+SUMIF('วางแผนBC,CJ'!$C:$C,'รับ-จ่าย ประจำวัน'!$B462,'วางแผนBC,CJ'!I:I)+SUMIF(RD!$C:$C,'รับ-จ่าย ประจำวัน'!$B462,RD!I:I)+SUMIF('FG,ออนไล,คัดแยก'!$C:$C,'รับ-จ่าย ประจำวัน'!$B462,'FG,ออนไล,คัดแยก'!I:I)</f>
        <v>0</v>
      </c>
      <c r="AQ462" s="16">
        <f>SUMIF(เตรียมส่วนผสม!$C:$C,'รับ-จ่าย ประจำวัน'!$B462,เตรียมส่วนผสม!J:J)+SUMIF(กวนไส้!$C:$C,'รับ-จ่าย ประจำวัน'!$B462,กวนไส้!J:J)+SUMIF(ผลิต1!$C:$C,'รับ-จ่าย ประจำวัน'!$B462,ผลิต1!J:J)+SUMIF(ผลิต2!$C:$C,'รับ-จ่าย ประจำวัน'!$B462,ผลิต2!J:J)+SUMIF(เส้นแต่งหน้าขนมเค้ก!$C:$C,'รับ-จ่าย ประจำวัน'!$B462,เส้นแต่งหน้าขนมเค้ก!J:J)+SUMIF(แพ็ค!$C:$C,'รับ-จ่าย ประจำวัน'!$B462,แพ็ค!J:J)+SUMIF(ธุรการ!$C:$C,'รับ-จ่าย ประจำวัน'!$B462,ธุรการ!J:J)+SUMIF(เส้นแต่งหน้าขนมปัง!$C:$C,'รับ-จ่าย ประจำวัน'!$B462,เส้นแต่งหน้าขนมปัง!J:J)+SUMIF('วางแผนBC,CJ'!$C:$C,'รับ-จ่าย ประจำวัน'!$B462,'วางแผนBC,CJ'!J:J)+SUMIF(RD!$C:$C,'รับ-จ่าย ประจำวัน'!$B462,RD!J:J)+SUMIF('FG,ออนไล,คัดแยก'!$C:$C,'รับ-จ่าย ประจำวัน'!$B462,'FG,ออนไล,คัดแยก'!J:J)</f>
        <v>0</v>
      </c>
      <c r="AR462" s="16">
        <f>SUMIF(เตรียมส่วนผสม!$C:$C,'รับ-จ่าย ประจำวัน'!$B462,เตรียมส่วนผสม!K:K)+SUMIF(กวนไส้!$C:$C,'รับ-จ่าย ประจำวัน'!$B462,กวนไส้!K:K)+SUMIF(ผลิต1!$C:$C,'รับ-จ่าย ประจำวัน'!$B462,ผลิต1!K:K)+SUMIF(ผลิต2!$C:$C,'รับ-จ่าย ประจำวัน'!$B462,ผลิต2!K:K)+SUMIF(เส้นแต่งหน้าขนมเค้ก!$C:$C,'รับ-จ่าย ประจำวัน'!$B462,เส้นแต่งหน้าขนมเค้ก!K:K)+SUMIF(แพ็ค!$C:$C,'รับ-จ่าย ประจำวัน'!$B462,แพ็ค!K:K)+SUMIF(ธุรการ!$C:$C,'รับ-จ่าย ประจำวัน'!$B462,ธุรการ!K:K)+SUMIF(เส้นแต่งหน้าขนมปัง!$C:$C,'รับ-จ่าย ประจำวัน'!$B462,เส้นแต่งหน้าขนมปัง!K:K)+SUMIF('วางแผนBC,CJ'!$C:$C,'รับ-จ่าย ประจำวัน'!$B462,'วางแผนBC,CJ'!K:K)+SUMIF(RD!$C:$C,'รับ-จ่าย ประจำวัน'!$B462,RD!K:K)+SUMIF('FG,ออนไล,คัดแยก'!$C:$C,'รับ-จ่าย ประจำวัน'!$B462,'FG,ออนไล,คัดแยก'!K:K)</f>
        <v>0</v>
      </c>
      <c r="AS462" s="16">
        <f>SUMIF(เตรียมส่วนผสม!$C:$C,'รับ-จ่าย ประจำวัน'!$B462,เตรียมส่วนผสม!L:L)+SUMIF(กวนไส้!$C:$C,'รับ-จ่าย ประจำวัน'!$B462,กวนไส้!L:L)+SUMIF(ผลิต1!$C:$C,'รับ-จ่าย ประจำวัน'!$B462,ผลิต1!L:L)+SUMIF(ผลิต2!$C:$C,'รับ-จ่าย ประจำวัน'!$B462,ผลิต2!L:L)+SUMIF(เส้นแต่งหน้าขนมเค้ก!$C:$C,'รับ-จ่าย ประจำวัน'!$B462,เส้นแต่งหน้าขนมเค้ก!L:L)+SUMIF(แพ็ค!$C:$C,'รับ-จ่าย ประจำวัน'!$B462,แพ็ค!L:L)+SUMIF(ธุรการ!$C:$C,'รับ-จ่าย ประจำวัน'!$B462,ธุรการ!L:L)+SUMIF(เส้นแต่งหน้าขนมปัง!$C:$C,'รับ-จ่าย ประจำวัน'!$B462,เส้นแต่งหน้าขนมปัง!L:L)+SUMIF('วางแผนBC,CJ'!$C:$C,'รับ-จ่าย ประจำวัน'!$B462,'วางแผนBC,CJ'!L:L)+SUMIF(RD!$C:$C,'รับ-จ่าย ประจำวัน'!$B462,RD!L:L)+SUMIF('FG,ออนไล,คัดแยก'!$C:$C,'รับ-จ่าย ประจำวัน'!$B462,'FG,ออนไล,คัดแยก'!L:L)</f>
        <v>0</v>
      </c>
      <c r="AT462" s="16">
        <f>SUMIF(เตรียมส่วนผสม!$C:$C,'รับ-จ่าย ประจำวัน'!$B462,เตรียมส่วนผสม!M:M)+SUMIF(กวนไส้!$C:$C,'รับ-จ่าย ประจำวัน'!$B462,กวนไส้!M:M)+SUMIF(ผลิต1!$C:$C,'รับ-จ่าย ประจำวัน'!$B462,ผลิต1!M:M)+SUMIF(ผลิต2!$C:$C,'รับ-จ่าย ประจำวัน'!$B462,ผลิต2!M:M)+SUMIF(เส้นแต่งหน้าขนมเค้ก!$C:$C,'รับ-จ่าย ประจำวัน'!$B462,เส้นแต่งหน้าขนมเค้ก!M:M)+SUMIF(แพ็ค!$C:$C,'รับ-จ่าย ประจำวัน'!$B462,แพ็ค!M:M)+SUMIF(ธุรการ!$C:$C,'รับ-จ่าย ประจำวัน'!$B462,ธุรการ!M:M)+SUMIF(เส้นแต่งหน้าขนมปัง!$C:$C,'รับ-จ่าย ประจำวัน'!$B462,เส้นแต่งหน้าขนมปัง!M:M)+SUMIF('วางแผนBC,CJ'!$C:$C,'รับ-จ่าย ประจำวัน'!$B462,'วางแผนBC,CJ'!M:M)+SUMIF(RD!$C:$C,'รับ-จ่าย ประจำวัน'!$B462,RD!M:M)+SUMIF('FG,ออนไล,คัดแยก'!$C:$C,'รับ-จ่าย ประจำวัน'!$B462,'FG,ออนไล,คัดแยก'!M:M)</f>
        <v>0</v>
      </c>
      <c r="AU462" s="16">
        <f>SUMIF(เตรียมส่วนผสม!$C:$C,'รับ-จ่าย ประจำวัน'!$B462,เตรียมส่วนผสม!N:N)+SUMIF(กวนไส้!$C:$C,'รับ-จ่าย ประจำวัน'!$B462,กวนไส้!N:N)+SUMIF(ผลิต1!$C:$C,'รับ-จ่าย ประจำวัน'!$B462,ผลิต1!N:N)+SUMIF(ผลิต2!$C:$C,'รับ-จ่าย ประจำวัน'!$B462,ผลิต2!N:N)+SUMIF(เส้นแต่งหน้าขนมเค้ก!$C:$C,'รับ-จ่าย ประจำวัน'!$B462,เส้นแต่งหน้าขนมเค้ก!N:N)+SUMIF(แพ็ค!$C:$C,'รับ-จ่าย ประจำวัน'!$B462,แพ็ค!N:N)+SUMIF(ธุรการ!$C:$C,'รับ-จ่าย ประจำวัน'!$B462,ธุรการ!N:N)+SUMIF(เส้นแต่งหน้าขนมปัง!$C:$C,'รับ-จ่าย ประจำวัน'!$B462,เส้นแต่งหน้าขนมปัง!N:N)+SUMIF('วางแผนBC,CJ'!$C:$C,'รับ-จ่าย ประจำวัน'!$B462,'วางแผนBC,CJ'!N:N)+SUMIF(RD!$C:$C,'รับ-จ่าย ประจำวัน'!$B462,RD!N:N)+SUMIF('FG,ออนไล,คัดแยก'!$C:$C,'รับ-จ่าย ประจำวัน'!$B462,'FG,ออนไล,คัดแยก'!N:N)</f>
        <v>0</v>
      </c>
      <c r="AV462" s="16">
        <f>SUMIF(เตรียมส่วนผสม!$C:$C,'รับ-จ่าย ประจำวัน'!$B462,เตรียมส่วนผสม!O:O)+SUMIF(กวนไส้!$C:$C,'รับ-จ่าย ประจำวัน'!$B462,กวนไส้!O:O)+SUMIF(ผลิต1!$C:$C,'รับ-จ่าย ประจำวัน'!$B462,ผลิต1!O:O)+SUMIF(ผลิต2!$C:$C,'รับ-จ่าย ประจำวัน'!$B462,ผลิต2!O:O)+SUMIF(เส้นแต่งหน้าขนมเค้ก!$C:$C,'รับ-จ่าย ประจำวัน'!$B462,เส้นแต่งหน้าขนมเค้ก!O:O)+SUMIF(แพ็ค!$C:$C,'รับ-จ่าย ประจำวัน'!$B462,แพ็ค!O:O)+SUMIF(ธุรการ!$C:$C,'รับ-จ่าย ประจำวัน'!$B462,ธุรการ!O:O)+SUMIF(เส้นแต่งหน้าขนมปัง!$C:$C,'รับ-จ่าย ประจำวัน'!$B462,เส้นแต่งหน้าขนมปัง!O:O)+SUMIF('วางแผนBC,CJ'!$C:$C,'รับ-จ่าย ประจำวัน'!$B462,'วางแผนBC,CJ'!O:O)+SUMIF(RD!$C:$C,'รับ-จ่าย ประจำวัน'!$B462,RD!O:O)+SUMIF('FG,ออนไล,คัดแยก'!$C:$C,'รับ-จ่าย ประจำวัน'!$B462,'FG,ออนไล,คัดแยก'!O:O)</f>
        <v>0</v>
      </c>
      <c r="AW462" s="16">
        <f>SUMIF(เตรียมส่วนผสม!$C:$C,'รับ-จ่าย ประจำวัน'!$B462,เตรียมส่วนผสม!P:P)+SUMIF(กวนไส้!$C:$C,'รับ-จ่าย ประจำวัน'!$B462,กวนไส้!P:P)+SUMIF(ผลิต1!$C:$C,'รับ-จ่าย ประจำวัน'!$B462,ผลิต1!P:P)+SUMIF(ผลิต2!$C:$C,'รับ-จ่าย ประจำวัน'!$B462,ผลิต2!P:P)+SUMIF(เส้นแต่งหน้าขนมเค้ก!$C:$C,'รับ-จ่าย ประจำวัน'!$B462,เส้นแต่งหน้าขนมเค้ก!P:P)+SUMIF(แพ็ค!$C:$C,'รับ-จ่าย ประจำวัน'!$B462,แพ็ค!P:P)+SUMIF(ธุรการ!$C:$C,'รับ-จ่าย ประจำวัน'!$B462,ธุรการ!P:P)+SUMIF(เส้นแต่งหน้าขนมปัง!$C:$C,'รับ-จ่าย ประจำวัน'!$B462,เส้นแต่งหน้าขนมปัง!P:P)+SUMIF('วางแผนBC,CJ'!$C:$C,'รับ-จ่าย ประจำวัน'!$B462,'วางแผนBC,CJ'!P:P)+SUMIF(RD!$C:$C,'รับ-จ่าย ประจำวัน'!$B462,RD!P:P)+SUMIF('FG,ออนไล,คัดแยก'!$C:$C,'รับ-จ่าย ประจำวัน'!$B462,'FG,ออนไล,คัดแยก'!P:P)</f>
        <v>0</v>
      </c>
      <c r="AX462" s="16">
        <f>SUMIF(เตรียมส่วนผสม!$C:$C,'รับ-จ่าย ประจำวัน'!$B462,เตรียมส่วนผสม!Q:Q)+SUMIF(กวนไส้!$C:$C,'รับ-จ่าย ประจำวัน'!$B462,กวนไส้!Q:Q)+SUMIF(ผลิต1!$C:$C,'รับ-จ่าย ประจำวัน'!$B462,ผลิต1!Q:Q)+SUMIF(ผลิต2!$C:$C,'รับ-จ่าย ประจำวัน'!$B462,ผลิต2!Q:Q)+SUMIF(เส้นแต่งหน้าขนมเค้ก!$C:$C,'รับ-จ่าย ประจำวัน'!$B462,เส้นแต่งหน้าขนมเค้ก!Q:Q)+SUMIF(แพ็ค!$C:$C,'รับ-จ่าย ประจำวัน'!$B462,แพ็ค!Q:Q)+SUMIF(ธุรการ!$C:$C,'รับ-จ่าย ประจำวัน'!$B462,ธุรการ!Q:Q)+SUMIF(เส้นแต่งหน้าขนมปัง!$C:$C,'รับ-จ่าย ประจำวัน'!$B462,เส้นแต่งหน้าขนมปัง!Q:Q)+SUMIF('วางแผนBC,CJ'!$C:$C,'รับ-จ่าย ประจำวัน'!$B462,'วางแผนBC,CJ'!Q:Q)+SUMIF(RD!$C:$C,'รับ-จ่าย ประจำวัน'!$B462,RD!Q:Q)+SUMIF('FG,ออนไล,คัดแยก'!$C:$C,'รับ-จ่าย ประจำวัน'!$B462,'FG,ออนไล,คัดแยก'!Q:Q)</f>
        <v>0</v>
      </c>
      <c r="AY462" s="16">
        <f>SUMIF(เตรียมส่วนผสม!$C:$C,'รับ-จ่าย ประจำวัน'!$B462,เตรียมส่วนผสม!R:R)+SUMIF(กวนไส้!$C:$C,'รับ-จ่าย ประจำวัน'!$B462,กวนไส้!R:R)+SUMIF(ผลิต1!$C:$C,'รับ-จ่าย ประจำวัน'!$B462,ผลิต1!R:R)+SUMIF(ผลิต2!$C:$C,'รับ-จ่าย ประจำวัน'!$B462,ผลิต2!R:R)+SUMIF(เส้นแต่งหน้าขนมเค้ก!$C:$C,'รับ-จ่าย ประจำวัน'!$B462,เส้นแต่งหน้าขนมเค้ก!R:R)+SUMIF(แพ็ค!$C:$C,'รับ-จ่าย ประจำวัน'!$B462,แพ็ค!R:R)+SUMIF(ธุรการ!$C:$C,'รับ-จ่าย ประจำวัน'!$B462,ธุรการ!R:R)+SUMIF(เส้นแต่งหน้าขนมปัง!$C:$C,'รับ-จ่าย ประจำวัน'!$B462,เส้นแต่งหน้าขนมปัง!R:R)+SUMIF('วางแผนBC,CJ'!$C:$C,'รับ-จ่าย ประจำวัน'!$B462,'วางแผนBC,CJ'!R:R)+SUMIF(RD!$C:$C,'รับ-จ่าย ประจำวัน'!$B462,RD!R:R)+SUMIF('FG,ออนไล,คัดแยก'!$C:$C,'รับ-จ่าย ประจำวัน'!$B462,'FG,ออนไล,คัดแยก'!R:R)</f>
        <v>0</v>
      </c>
      <c r="AZ462" s="16">
        <f>SUMIF(เตรียมส่วนผสม!$C:$C,'รับ-จ่าย ประจำวัน'!$B462,เตรียมส่วนผสม!S:S)+SUMIF(กวนไส้!$C:$C,'รับ-จ่าย ประจำวัน'!$B462,กวนไส้!S:S)+SUMIF(ผลิต1!$C:$C,'รับ-จ่าย ประจำวัน'!$B462,ผลิต1!S:S)+SUMIF(ผลิต2!$C:$C,'รับ-จ่าย ประจำวัน'!$B462,ผลิต2!S:S)+SUMIF(เส้นแต่งหน้าขนมเค้ก!$C:$C,'รับ-จ่าย ประจำวัน'!$B462,เส้นแต่งหน้าขนมเค้ก!S:S)+SUMIF(แพ็ค!$C:$C,'รับ-จ่าย ประจำวัน'!$B462,แพ็ค!S:S)+SUMIF(ธุรการ!$C:$C,'รับ-จ่าย ประจำวัน'!$B462,ธุรการ!S:S)+SUMIF(เส้นแต่งหน้าขนมปัง!$C:$C,'รับ-จ่าย ประจำวัน'!$B462,เส้นแต่งหน้าขนมปัง!S:S)+SUMIF('วางแผนBC,CJ'!$C:$C,'รับ-จ่าย ประจำวัน'!$B462,'วางแผนBC,CJ'!S:S)+SUMIF(RD!$C:$C,'รับ-จ่าย ประจำวัน'!$B462,RD!S:S)+SUMIF('FG,ออนไล,คัดแยก'!$C:$C,'รับ-จ่าย ประจำวัน'!$B462,'FG,ออนไล,คัดแยก'!S:S)</f>
        <v>0</v>
      </c>
      <c r="BA462" s="16">
        <f>SUMIF(เตรียมส่วนผสม!$C:$C,'รับ-จ่าย ประจำวัน'!$B462,เตรียมส่วนผสม!T:T)+SUMIF(กวนไส้!$C:$C,'รับ-จ่าย ประจำวัน'!$B462,กวนไส้!T:T)+SUMIF(ผลิต1!$C:$C,'รับ-จ่าย ประจำวัน'!$B462,ผลิต1!T:T)+SUMIF(ผลิต2!$C:$C,'รับ-จ่าย ประจำวัน'!$B462,ผลิต2!T:T)+SUMIF(เส้นแต่งหน้าขนมเค้ก!$C:$C,'รับ-จ่าย ประจำวัน'!$B462,เส้นแต่งหน้าขนมเค้ก!T:T)+SUMIF(แพ็ค!$C:$C,'รับ-จ่าย ประจำวัน'!$B462,แพ็ค!T:T)+SUMIF(ธุรการ!$C:$C,'รับ-จ่าย ประจำวัน'!$B462,ธุรการ!T:T)+SUMIF(เส้นแต่งหน้าขนมปัง!$C:$C,'รับ-จ่าย ประจำวัน'!$B462,เส้นแต่งหน้าขนมปัง!T:T)+SUMIF('วางแผนBC,CJ'!$C:$C,'รับ-จ่าย ประจำวัน'!$B462,'วางแผนBC,CJ'!T:T)+SUMIF(RD!$C:$C,'รับ-จ่าย ประจำวัน'!$B462,RD!T:T)+SUMIF('FG,ออนไล,คัดแยก'!$C:$C,'รับ-จ่าย ประจำวัน'!$B462,'FG,ออนไล,คัดแยก'!T:T)</f>
        <v>0</v>
      </c>
      <c r="BB462" s="16">
        <f>SUMIF(เตรียมส่วนผสม!$C:$C,'รับ-จ่าย ประจำวัน'!$B462,เตรียมส่วนผสม!U:U)+SUMIF(กวนไส้!$C:$C,'รับ-จ่าย ประจำวัน'!$B462,กวนไส้!U:U)+SUMIF(ผลิต1!$C:$C,'รับ-จ่าย ประจำวัน'!$B462,ผลิต1!U:U)+SUMIF(ผลิต2!$C:$C,'รับ-จ่าย ประจำวัน'!$B462,ผลิต2!U:U)+SUMIF(เส้นแต่งหน้าขนมเค้ก!$C:$C,'รับ-จ่าย ประจำวัน'!$B462,เส้นแต่งหน้าขนมเค้ก!U:U)+SUMIF(แพ็ค!$C:$C,'รับ-จ่าย ประจำวัน'!$B462,แพ็ค!U:U)+SUMIF(ธุรการ!$C:$C,'รับ-จ่าย ประจำวัน'!$B462,ธุรการ!U:U)+SUMIF(เส้นแต่งหน้าขนมปัง!$C:$C,'รับ-จ่าย ประจำวัน'!$B462,เส้นแต่งหน้าขนมปัง!U:U)+SUMIF('วางแผนBC,CJ'!$C:$C,'รับ-จ่าย ประจำวัน'!$B462,'วางแผนBC,CJ'!U:U)+SUMIF(RD!$C:$C,'รับ-จ่าย ประจำวัน'!$B462,RD!U:U)+SUMIF('FG,ออนไล,คัดแยก'!$C:$C,'รับ-จ่าย ประจำวัน'!$B462,'FG,ออนไล,คัดแยก'!U:U)</f>
        <v>0</v>
      </c>
      <c r="BC462" s="16">
        <f>SUMIF(เตรียมส่วนผสม!$C:$C,'รับ-จ่าย ประจำวัน'!$B462,เตรียมส่วนผสม!V:V)+SUMIF(กวนไส้!$C:$C,'รับ-จ่าย ประจำวัน'!$B462,กวนไส้!V:V)+SUMIF(ผลิต1!$C:$C,'รับ-จ่าย ประจำวัน'!$B462,ผลิต1!V:V)+SUMIF(ผลิต2!$C:$C,'รับ-จ่าย ประจำวัน'!$B462,ผลิต2!V:V)+SUMIF(เส้นแต่งหน้าขนมเค้ก!$C:$C,'รับ-จ่าย ประจำวัน'!$B462,เส้นแต่งหน้าขนมเค้ก!V:V)+SUMIF(แพ็ค!$C:$C,'รับ-จ่าย ประจำวัน'!$B462,แพ็ค!V:V)+SUMIF(ธุรการ!$C:$C,'รับ-จ่าย ประจำวัน'!$B462,ธุรการ!V:V)+SUMIF(เส้นแต่งหน้าขนมปัง!$C:$C,'รับ-จ่าย ประจำวัน'!$B462,เส้นแต่งหน้าขนมปัง!V:V)+SUMIF('วางแผนBC,CJ'!$C:$C,'รับ-จ่าย ประจำวัน'!$B462,'วางแผนBC,CJ'!V:V)+SUMIF(RD!$C:$C,'รับ-จ่าย ประจำวัน'!$B462,RD!V:V)+SUMIF('FG,ออนไล,คัดแยก'!$C:$C,'รับ-จ่าย ประจำวัน'!$B462,'FG,ออนไล,คัดแยก'!V:V)</f>
        <v>0</v>
      </c>
      <c r="BD462" s="16">
        <f>SUMIF(เตรียมส่วนผสม!$C:$C,'รับ-จ่าย ประจำวัน'!$B462,เตรียมส่วนผสม!W:W)+SUMIF(กวนไส้!$C:$C,'รับ-จ่าย ประจำวัน'!$B462,กวนไส้!W:W)+SUMIF(ผลิต1!$C:$C,'รับ-จ่าย ประจำวัน'!$B462,ผลิต1!W:W)+SUMIF(ผลิต2!$C:$C,'รับ-จ่าย ประจำวัน'!$B462,ผลิต2!W:W)+SUMIF(เส้นแต่งหน้าขนมเค้ก!$C:$C,'รับ-จ่าย ประจำวัน'!$B462,เส้นแต่งหน้าขนมเค้ก!W:W)+SUMIF(แพ็ค!$C:$C,'รับ-จ่าย ประจำวัน'!$B462,แพ็ค!W:W)+SUMIF(ธุรการ!$C:$C,'รับ-จ่าย ประจำวัน'!$B462,ธุรการ!W:W)+SUMIF(เส้นแต่งหน้าขนมปัง!$C:$C,'รับ-จ่าย ประจำวัน'!$B462,เส้นแต่งหน้าขนมปัง!W:W)+SUMIF('วางแผนBC,CJ'!$C:$C,'รับ-จ่าย ประจำวัน'!$B462,'วางแผนBC,CJ'!W:W)+SUMIF(RD!$C:$C,'รับ-จ่าย ประจำวัน'!$B462,RD!W:W)+SUMIF('FG,ออนไล,คัดแยก'!$C:$C,'รับ-จ่าย ประจำวัน'!$B462,'FG,ออนไล,คัดแยก'!W:W)</f>
        <v>0</v>
      </c>
      <c r="BE462" s="16">
        <f>SUMIF(เตรียมส่วนผสม!$C:$C,'รับ-จ่าย ประจำวัน'!$B462,เตรียมส่วนผสม!X:X)+SUMIF(กวนไส้!$C:$C,'รับ-จ่าย ประจำวัน'!$B462,กวนไส้!X:X)+SUMIF(ผลิต1!$C:$C,'รับ-จ่าย ประจำวัน'!$B462,ผลิต1!X:X)+SUMIF(ผลิต2!$C:$C,'รับ-จ่าย ประจำวัน'!$B462,ผลิต2!X:X)+SUMIF(เส้นแต่งหน้าขนมเค้ก!$C:$C,'รับ-จ่าย ประจำวัน'!$B462,เส้นแต่งหน้าขนมเค้ก!X:X)+SUMIF(แพ็ค!$C:$C,'รับ-จ่าย ประจำวัน'!$B462,แพ็ค!X:X)+SUMIF(ธุรการ!$C:$C,'รับ-จ่าย ประจำวัน'!$B462,ธุรการ!X:X)+SUMIF(เส้นแต่งหน้าขนมปัง!$C:$C,'รับ-จ่าย ประจำวัน'!$B462,เส้นแต่งหน้าขนมปัง!X:X)+SUMIF('วางแผนBC,CJ'!$C:$C,'รับ-จ่าย ประจำวัน'!$B462,'วางแผนBC,CJ'!X:X)+SUMIF(RD!$C:$C,'รับ-จ่าย ประจำวัน'!$B462,RD!X:X)+SUMIF('FG,ออนไล,คัดแยก'!$C:$C,'รับ-จ่าย ประจำวัน'!$B462,'FG,ออนไล,คัดแยก'!X:X)</f>
        <v>0</v>
      </c>
      <c r="BF462" s="16">
        <f>SUMIF(เตรียมส่วนผสม!$C:$C,'รับ-จ่าย ประจำวัน'!$B462,เตรียมส่วนผสม!Y:Y)+SUMIF(กวนไส้!$C:$C,'รับ-จ่าย ประจำวัน'!$B462,กวนไส้!Y:Y)+SUMIF(ผลิต1!$C:$C,'รับ-จ่าย ประจำวัน'!$B462,ผลิต1!Y:Y)+SUMIF(ผลิต2!$C:$C,'รับ-จ่าย ประจำวัน'!$B462,ผลิต2!Y:Y)+SUMIF(เส้นแต่งหน้าขนมเค้ก!$C:$C,'รับ-จ่าย ประจำวัน'!$B462,เส้นแต่งหน้าขนมเค้ก!Y:Y)+SUMIF(แพ็ค!$C:$C,'รับ-จ่าย ประจำวัน'!$B462,แพ็ค!Y:Y)+SUMIF(ธุรการ!$C:$C,'รับ-จ่าย ประจำวัน'!$B462,ธุรการ!Y:Y)+SUMIF(เส้นแต่งหน้าขนมปัง!$C:$C,'รับ-จ่าย ประจำวัน'!$B462,เส้นแต่งหน้าขนมปัง!Y:Y)+SUMIF('วางแผนBC,CJ'!$C:$C,'รับ-จ่าย ประจำวัน'!$B462,'วางแผนBC,CJ'!Y:Y)+SUMIF(RD!$C:$C,'รับ-จ่าย ประจำวัน'!$B462,RD!Y:Y)+SUMIF('FG,ออนไล,คัดแยก'!$C:$C,'รับ-จ่าย ประจำวัน'!$B462,'FG,ออนไล,คัดแยก'!Y:Y)</f>
        <v>0</v>
      </c>
      <c r="BG462" s="16">
        <f>SUMIF(เตรียมส่วนผสม!$C:$C,'รับ-จ่าย ประจำวัน'!$B462,เตรียมส่วนผสม!Z:Z)+SUMIF(กวนไส้!$C:$C,'รับ-จ่าย ประจำวัน'!$B462,กวนไส้!Z:Z)+SUMIF(ผลิต1!$C:$C,'รับ-จ่าย ประจำวัน'!$B462,ผลิต1!Z:Z)+SUMIF(ผลิต2!$C:$C,'รับ-จ่าย ประจำวัน'!$B462,ผลิต2!Z:Z)+SUMIF(เส้นแต่งหน้าขนมเค้ก!$C:$C,'รับ-จ่าย ประจำวัน'!$B462,เส้นแต่งหน้าขนมเค้ก!Z:Z)+SUMIF(แพ็ค!$C:$C,'รับ-จ่าย ประจำวัน'!$B462,แพ็ค!Z:Z)+SUMIF(ธุรการ!$C:$C,'รับ-จ่าย ประจำวัน'!$B462,ธุรการ!Z:Z)+SUMIF(เส้นแต่งหน้าขนมปัง!$C:$C,'รับ-จ่าย ประจำวัน'!$B462,เส้นแต่งหน้าขนมปัง!Z:Z)+SUMIF('วางแผนBC,CJ'!$C:$C,'รับ-จ่าย ประจำวัน'!$B462,'วางแผนBC,CJ'!Z:Z)+SUMIF(RD!$C:$C,'รับ-จ่าย ประจำวัน'!$B462,RD!Z:Z)+SUMIF('FG,ออนไล,คัดแยก'!$C:$C,'รับ-จ่าย ประจำวัน'!$B462,'FG,ออนไล,คัดแยก'!Z:Z)</f>
        <v>0</v>
      </c>
      <c r="BH462" s="16">
        <f>SUMIF(เตรียมส่วนผสม!$C:$C,'รับ-จ่าย ประจำวัน'!$B462,เตรียมส่วนผสม!AA:AA)+SUMIF(กวนไส้!$C:$C,'รับ-จ่าย ประจำวัน'!$B462,กวนไส้!AA:AA)+SUMIF(ผลิต1!$C:$C,'รับ-จ่าย ประจำวัน'!$B462,ผลิต1!AA:AA)+SUMIF(ผลิต2!$C:$C,'รับ-จ่าย ประจำวัน'!$B462,ผลิต2!AA:AA)+SUMIF(เส้นแต่งหน้าขนมเค้ก!$C:$C,'รับ-จ่าย ประจำวัน'!$B462,เส้นแต่งหน้าขนมเค้ก!AA:AA)+SUMIF(แพ็ค!$C:$C,'รับ-จ่าย ประจำวัน'!$B462,แพ็ค!AA:AA)+SUMIF(ธุรการ!$C:$C,'รับ-จ่าย ประจำวัน'!$B462,ธุรการ!AA:AA)+SUMIF(เส้นแต่งหน้าขนมปัง!$C:$C,'รับ-จ่าย ประจำวัน'!$B462,เส้นแต่งหน้าขนมปัง!AA:AA)+SUMIF('วางแผนBC,CJ'!$C:$C,'รับ-จ่าย ประจำวัน'!$B462,'วางแผนBC,CJ'!AA:AA)+SUMIF(RD!$C:$C,'รับ-จ่าย ประจำวัน'!$B462,RD!AA:AA)+SUMIF('FG,ออนไล,คัดแยก'!$C:$C,'รับ-จ่าย ประจำวัน'!$B462,'FG,ออนไล,คัดแยก'!AA:AA)</f>
        <v>0</v>
      </c>
      <c r="BI462" s="16">
        <f>SUMIF(เตรียมส่วนผสม!$C:$C,'รับ-จ่าย ประจำวัน'!$B462,เตรียมส่วนผสม!AB:AB)+SUMIF(กวนไส้!$C:$C,'รับ-จ่าย ประจำวัน'!$B462,กวนไส้!AB:AB)+SUMIF(ผลิต1!$C:$C,'รับ-จ่าย ประจำวัน'!$B462,ผลิต1!AB:AB)+SUMIF(ผลิต2!$C:$C,'รับ-จ่าย ประจำวัน'!$B462,ผลิต2!AB:AB)+SUMIF(เส้นแต่งหน้าขนมเค้ก!$C:$C,'รับ-จ่าย ประจำวัน'!$B462,เส้นแต่งหน้าขนมเค้ก!AB:AB)+SUMIF(แพ็ค!$C:$C,'รับ-จ่าย ประจำวัน'!$B462,แพ็ค!AB:AB)+SUMIF(ธุรการ!$C:$C,'รับ-จ่าย ประจำวัน'!$B462,ธุรการ!AB:AB)+SUMIF(เส้นแต่งหน้าขนมปัง!$C:$C,'รับ-จ่าย ประจำวัน'!$B462,เส้นแต่งหน้าขนมปัง!AB:AB)+SUMIF('วางแผนBC,CJ'!$C:$C,'รับ-จ่าย ประจำวัน'!$B462,'วางแผนBC,CJ'!AB:AB)+SUMIF(RD!$C:$C,'รับ-จ่าย ประจำวัน'!$B462,RD!AB:AB)+SUMIF('FG,ออนไล,คัดแยก'!$C:$C,'รับ-จ่าย ประจำวัน'!$B462,'FG,ออนไล,คัดแยก'!AB:AB)</f>
        <v>0</v>
      </c>
      <c r="BJ462" s="16">
        <f>SUMIF(เตรียมส่วนผสม!$C:$C,'รับ-จ่าย ประจำวัน'!$B462,เตรียมส่วนผสม!AC:AC)+SUMIF(กวนไส้!$C:$C,'รับ-จ่าย ประจำวัน'!$B462,กวนไส้!AC:AC)+SUMIF(ผลิต1!$C:$C,'รับ-จ่าย ประจำวัน'!$B462,ผลิต1!AC:AC)+SUMIF(ผลิต2!$C:$C,'รับ-จ่าย ประจำวัน'!$B462,ผลิต2!AC:AC)+SUMIF(เส้นแต่งหน้าขนมเค้ก!$C:$C,'รับ-จ่าย ประจำวัน'!$B462,เส้นแต่งหน้าขนมเค้ก!AC:AC)+SUMIF(แพ็ค!$C:$C,'รับ-จ่าย ประจำวัน'!$B462,แพ็ค!AC:AC)+SUMIF(ธุรการ!$C:$C,'รับ-จ่าย ประจำวัน'!$B462,ธุรการ!AC:AC)+SUMIF(เส้นแต่งหน้าขนมปัง!$C:$C,'รับ-จ่าย ประจำวัน'!$B462,เส้นแต่งหน้าขนมปัง!AC:AC)+SUMIF('วางแผนBC,CJ'!$C:$C,'รับ-จ่าย ประจำวัน'!$B462,'วางแผนBC,CJ'!AC:AC)+SUMIF(RD!$C:$C,'รับ-จ่าย ประจำวัน'!$B462,RD!AC:AC)+SUMIF('FG,ออนไล,คัดแยก'!$C:$C,'รับ-จ่าย ประจำวัน'!$B462,'FG,ออนไล,คัดแยก'!AC:AC)</f>
        <v>0</v>
      </c>
      <c r="BK462" s="16">
        <f>SUMIF(เตรียมส่วนผสม!$C:$C,'รับ-จ่าย ประจำวัน'!$B462,เตรียมส่วนผสม!AD:AD)+SUMIF(กวนไส้!$C:$C,'รับ-จ่าย ประจำวัน'!$B462,กวนไส้!AD:AD)+SUMIF(ผลิต1!$C:$C,'รับ-จ่าย ประจำวัน'!$B462,ผลิต1!AD:AD)+SUMIF(ผลิต2!$C:$C,'รับ-จ่าย ประจำวัน'!$B462,ผลิต2!AD:AD)+SUMIF(เส้นแต่งหน้าขนมเค้ก!$C:$C,'รับ-จ่าย ประจำวัน'!$B462,เส้นแต่งหน้าขนมเค้ก!AD:AD)+SUMIF(แพ็ค!$C:$C,'รับ-จ่าย ประจำวัน'!$B462,แพ็ค!AD:AD)+SUMIF(ธุรการ!$C:$C,'รับ-จ่าย ประจำวัน'!$B462,ธุรการ!AD:AD)+SUMIF(เส้นแต่งหน้าขนมปัง!$C:$C,'รับ-จ่าย ประจำวัน'!$B462,เส้นแต่งหน้าขนมปัง!AD:AD)+SUMIF('วางแผนBC,CJ'!$C:$C,'รับ-จ่าย ประจำวัน'!$B462,'วางแผนBC,CJ'!AD:AD)+SUMIF(RD!$C:$C,'รับ-จ่าย ประจำวัน'!$B462,RD!AD:AD)+SUMIF('FG,ออนไล,คัดแยก'!$C:$C,'รับ-จ่าย ประจำวัน'!$B462,'FG,ออนไล,คัดแยก'!AD:AD)</f>
        <v>0</v>
      </c>
      <c r="BL462" s="16">
        <f>SUMIF(เตรียมส่วนผสม!$C:$C,'รับ-จ่าย ประจำวัน'!$B462,เตรียมส่วนผสม!AE:AE)+SUMIF(กวนไส้!$C:$C,'รับ-จ่าย ประจำวัน'!$B462,กวนไส้!AE:AE)+SUMIF(ผลิต1!$C:$C,'รับ-จ่าย ประจำวัน'!$B462,ผลิต1!AE:AE)+SUMIF(ผลิต2!$C:$C,'รับ-จ่าย ประจำวัน'!$B462,ผลิต2!AE:AE)+SUMIF(เส้นแต่งหน้าขนมเค้ก!$C:$C,'รับ-จ่าย ประจำวัน'!$B462,เส้นแต่งหน้าขนมเค้ก!AE:AE)+SUMIF(แพ็ค!$C:$C,'รับ-จ่าย ประจำวัน'!$B462,แพ็ค!AE:AE)+SUMIF(ธุรการ!$C:$C,'รับ-จ่าย ประจำวัน'!$B462,ธุรการ!AE:AE)+SUMIF(เส้นแต่งหน้าขนมปัง!$C:$C,'รับ-จ่าย ประจำวัน'!$B462,เส้นแต่งหน้าขนมปัง!AE:AE)+SUMIF('วางแผนBC,CJ'!$C:$C,'รับ-จ่าย ประจำวัน'!$B462,'วางแผนBC,CJ'!AE:AE)+SUMIF(RD!$C:$C,'รับ-จ่าย ประจำวัน'!$B462,RD!AE:AE)+SUMIF('FG,ออนไล,คัดแยก'!$C:$C,'รับ-จ่าย ประจำวัน'!$B462,'FG,ออนไล,คัดแยก'!AE:AE)</f>
        <v>0</v>
      </c>
      <c r="BM462" s="16">
        <f>SUMIF(เตรียมส่วนผสม!$C:$C,'รับ-จ่าย ประจำวัน'!$B462,เตรียมส่วนผสม!AF:AF)+SUMIF(กวนไส้!$C:$C,'รับ-จ่าย ประจำวัน'!$B462,กวนไส้!AF:AF)+SUMIF(ผลิต1!$C:$C,'รับ-จ่าย ประจำวัน'!$B462,ผลิต1!AF:AF)+SUMIF(ผลิต2!$C:$C,'รับ-จ่าย ประจำวัน'!$B462,ผลิต2!AF:AF)+SUMIF(เส้นแต่งหน้าขนมเค้ก!$C:$C,'รับ-จ่าย ประจำวัน'!$B462,เส้นแต่งหน้าขนมเค้ก!AF:AF)+SUMIF(แพ็ค!$C:$C,'รับ-จ่าย ประจำวัน'!$B462,แพ็ค!AF:AF)+SUMIF(ธุรการ!$C:$C,'รับ-จ่าย ประจำวัน'!$B462,ธุรการ!AF:AF)+SUMIF(เส้นแต่งหน้าขนมปัง!$C:$C,'รับ-จ่าย ประจำวัน'!$B462,เส้นแต่งหน้าขนมปัง!AF:AF)+SUMIF('วางแผนBC,CJ'!$C:$C,'รับ-จ่าย ประจำวัน'!$B462,'วางแผนBC,CJ'!AF:AF)+SUMIF(RD!$C:$C,'รับ-จ่าย ประจำวัน'!$B462,RD!AF:AF)+SUMIF('FG,ออนไล,คัดแยก'!$C:$C,'รับ-จ่าย ประจำวัน'!$B462,'FG,ออนไล,คัดแยก'!AF:AF)</f>
        <v>0</v>
      </c>
      <c r="BN462" s="16">
        <f>SUMIF(เตรียมส่วนผสม!$C:$C,'รับ-จ่าย ประจำวัน'!$B462,เตรียมส่วนผสม!AG:AG)+SUMIF(กวนไส้!$C:$C,'รับ-จ่าย ประจำวัน'!$B462,กวนไส้!AG:AG)+SUMIF(ผลิต1!$C:$C,'รับ-จ่าย ประจำวัน'!$B462,ผลิต1!AG:AG)+SUMIF(ผลิต2!$C:$C,'รับ-จ่าย ประจำวัน'!$B462,ผลิต2!AG:AG)+SUMIF(เส้นแต่งหน้าขนมเค้ก!$C:$C,'รับ-จ่าย ประจำวัน'!$B462,เส้นแต่งหน้าขนมเค้ก!AG:AG)+SUMIF(แพ็ค!$C:$C,'รับ-จ่าย ประจำวัน'!$B462,แพ็ค!AG:AG)+SUMIF(ธุรการ!$C:$C,'รับ-จ่าย ประจำวัน'!$B462,ธุรการ!AG:AG)+SUMIF(เส้นแต่งหน้าขนมปัง!$C:$C,'รับ-จ่าย ประจำวัน'!$B462,เส้นแต่งหน้าขนมปัง!AG:AG)+SUMIF('วางแผนBC,CJ'!$C:$C,'รับ-จ่าย ประจำวัน'!$B462,'วางแผนBC,CJ'!AG:AG)+SUMIF(RD!$C:$C,'รับ-จ่าย ประจำวัน'!$B462,RD!AG:AG)+SUMIF('FG,ออนไล,คัดแยก'!$C:$C,'รับ-จ่าย ประจำวัน'!$B462,'FG,ออนไล,คัดแยก'!AG:AG)</f>
        <v>0</v>
      </c>
      <c r="BO462" s="16">
        <f>SUMIF(เตรียมส่วนผสม!$C:$C,'รับ-จ่าย ประจำวัน'!$B462,เตรียมส่วนผสม!AH:AH)+SUMIF(กวนไส้!$C:$C,'รับ-จ่าย ประจำวัน'!$B462,กวนไส้!AH:AH)+SUMIF(ผลิต1!$C:$C,'รับ-จ่าย ประจำวัน'!$B462,ผลิต1!AH:AH)+SUMIF(ผลิต2!$C:$C,'รับ-จ่าย ประจำวัน'!$B462,ผลิต2!AH:AH)+SUMIF(เส้นแต่งหน้าขนมเค้ก!$C:$C,'รับ-จ่าย ประจำวัน'!$B462,เส้นแต่งหน้าขนมเค้ก!AH:AH)+SUMIF(แพ็ค!$C:$C,'รับ-จ่าย ประจำวัน'!$B462,แพ็ค!AH:AH)+SUMIF(ธุรการ!$C:$C,'รับ-จ่าย ประจำวัน'!$B462,ธุรการ!AH:AH)+SUMIF(เส้นแต่งหน้าขนมปัง!$C:$C,'รับ-จ่าย ประจำวัน'!$B462,เส้นแต่งหน้าขนมปัง!AH:AH)+SUMIF('วางแผนBC,CJ'!$C:$C,'รับ-จ่าย ประจำวัน'!$B462,'วางแผนBC,CJ'!AH:AH)+SUMIF(RD!$C:$C,'รับ-จ่าย ประจำวัน'!$B462,RD!AH:AH)+SUMIF('FG,ออนไล,คัดแยก'!$C:$C,'รับ-จ่าย ประจำวัน'!$B462,'FG,ออนไล,คัดแยก'!AH:AH)</f>
        <v>0</v>
      </c>
      <c r="BP462" s="16">
        <f>SUMIF(เตรียมส่วนผสม!$C:$C,'รับ-จ่าย ประจำวัน'!$B462,เตรียมส่วนผสม!AI:AI)+SUMIF(กวนไส้!$C:$C,'รับ-จ่าย ประจำวัน'!$B462,กวนไส้!AI:AI)+SUMIF(ผลิต1!$C:$C,'รับ-จ่าย ประจำวัน'!$B462,ผลิต1!AI:AI)+SUMIF(ผลิต2!$C:$C,'รับ-จ่าย ประจำวัน'!$B462,ผลิต2!AI:AI)+SUMIF(เส้นแต่งหน้าขนมเค้ก!$C:$C,'รับ-จ่าย ประจำวัน'!$B462,เส้นแต่งหน้าขนมเค้ก!AI:AI)+SUMIF(แพ็ค!$C:$C,'รับ-จ่าย ประจำวัน'!$B462,แพ็ค!AI:AI)+SUMIF(ธุรการ!$C:$C,'รับ-จ่าย ประจำวัน'!$B462,ธุรการ!AI:AI)+SUMIF(เส้นแต่งหน้าขนมปัง!$C:$C,'รับ-จ่าย ประจำวัน'!$B462,เส้นแต่งหน้าขนมปัง!AI:AI)+SUMIF('วางแผนBC,CJ'!$C:$C,'รับ-จ่าย ประจำวัน'!$B462,'วางแผนBC,CJ'!AI:AI)+SUMIF(RD!$C:$C,'รับ-จ่าย ประจำวัน'!$B462,RD!AI:AI)+SUMIF('FG,ออนไล,คัดแยก'!$C:$C,'รับ-จ่าย ประจำวัน'!$B462,'FG,ออนไล,คัดแยก'!AI:AI)</f>
        <v>0</v>
      </c>
      <c r="BQ462" s="16">
        <f>SUMIF(เตรียมส่วนผสม!$C:$C,'รับ-จ่าย ประจำวัน'!$B462,เตรียมส่วนผสม!AJ:AJ)+SUMIF(กวนไส้!$C:$C,'รับ-จ่าย ประจำวัน'!$B462,กวนไส้!AJ:AJ)+SUMIF(ผลิต1!$C:$C,'รับ-จ่าย ประจำวัน'!$B462,ผลิต1!AJ:AJ)+SUMIF(ผลิต2!$C:$C,'รับ-จ่าย ประจำวัน'!$B462,ผลิต2!AJ:AJ)+SUMIF(เส้นแต่งหน้าขนมเค้ก!$C:$C,'รับ-จ่าย ประจำวัน'!$B462,เส้นแต่งหน้าขนมเค้ก!AJ:AJ)+SUMIF(แพ็ค!$C:$C,'รับ-จ่าย ประจำวัน'!$B462,แพ็ค!AJ:AJ)+SUMIF(ธุรการ!$C:$C,'รับ-จ่าย ประจำวัน'!$B462,ธุรการ!AJ:AJ)+SUMIF(เส้นแต่งหน้าขนมปัง!$C:$C,'รับ-จ่าย ประจำวัน'!$B462,เส้นแต่งหน้าขนมปัง!AJ:AJ)+SUMIF('วางแผนBC,CJ'!$C:$C,'รับ-จ่าย ประจำวัน'!$B462,'วางแผนBC,CJ'!AJ:AJ)+SUMIF(RD!$C:$C,'รับ-จ่าย ประจำวัน'!$B462,RD!AJ:AJ)+SUMIF('FG,ออนไล,คัดแยก'!$C:$C,'รับ-จ่าย ประจำวัน'!$B462,'FG,ออนไล,คัดแยก'!AJ:AJ)</f>
        <v>0</v>
      </c>
      <c r="BR462" s="16">
        <f>SUMIF(เตรียมส่วนผสม!$C:$C,'รับ-จ่าย ประจำวัน'!$B462,เตรียมส่วนผสม!AK:AK)+SUMIF(กวนไส้!$C:$C,'รับ-จ่าย ประจำวัน'!$B462,กวนไส้!AK:AK)+SUMIF(ผลิต1!$C:$C,'รับ-จ่าย ประจำวัน'!$B462,ผลิต1!AK:AK)+SUMIF(ผลิต2!$C:$C,'รับ-จ่าย ประจำวัน'!$B462,ผลิต2!AK:AK)+SUMIF(เส้นแต่งหน้าขนมเค้ก!$C:$C,'รับ-จ่าย ประจำวัน'!$B462,เส้นแต่งหน้าขนมเค้ก!AK:AK)+SUMIF(แพ็ค!$C:$C,'รับ-จ่าย ประจำวัน'!$B462,แพ็ค!AK:AK)+SUMIF(ธุรการ!$C:$C,'รับ-จ่าย ประจำวัน'!$B462,ธุรการ!AK:AK)+SUMIF(เส้นแต่งหน้าขนมปัง!$C:$C,'รับ-จ่าย ประจำวัน'!$B462,เส้นแต่งหน้าขนมปัง!AK:AK)+SUMIF('วางแผนBC,CJ'!$C:$C,'รับ-จ่าย ประจำวัน'!$B462,'วางแผนBC,CJ'!AK:AK)+SUMIF(RD!$C:$C,'รับ-จ่าย ประจำวัน'!$B462,RD!AK:AK)+SUMIF('FG,ออนไล,คัดแยก'!$C:$C,'รับ-จ่าย ประจำวัน'!$B462,'FG,ออนไล,คัดแยก'!AK:AK)</f>
        <v>0</v>
      </c>
      <c r="BS462" s="16">
        <f>SUMIF(เตรียมส่วนผสม!$C:$C,'รับ-จ่าย ประจำวัน'!$B462,เตรียมส่วนผสม!AL:AL)+SUMIF(กวนไส้!$C:$C,'รับ-จ่าย ประจำวัน'!$B462,กวนไส้!AL:AL)+SUMIF(ผลิต1!$C:$C,'รับ-จ่าย ประจำวัน'!$B462,ผลิต1!AL:AL)+SUMIF(ผลิต2!$C:$C,'รับ-จ่าย ประจำวัน'!$B462,ผลิต2!AL:AL)+SUMIF(เส้นแต่งหน้าขนมเค้ก!$C:$C,'รับ-จ่าย ประจำวัน'!$B462,เส้นแต่งหน้าขนมเค้ก!AL:AL)+SUMIF(แพ็ค!$C:$C,'รับ-จ่าย ประจำวัน'!$B462,แพ็ค!AL:AL)+SUMIF(ธุรการ!$C:$C,'รับ-จ่าย ประจำวัน'!$B462,ธุรการ!AL:AL)+SUMIF(เส้นแต่งหน้าขนมปัง!$C:$C,'รับ-จ่าย ประจำวัน'!$B462,เส้นแต่งหน้าขนมปัง!AL:AL)+SUMIF('วางแผนBC,CJ'!$C:$C,'รับ-จ่าย ประจำวัน'!$B462,'วางแผนBC,CJ'!AL:AL)+SUMIF(RD!$C:$C,'รับ-จ่าย ประจำวัน'!$B462,RD!AL:AL)+SUMIF('FG,ออนไล,คัดแยก'!$C:$C,'รับ-จ่าย ประจำวัน'!$B462,'FG,ออนไล,คัดแยก'!AL:AL)</f>
        <v>0</v>
      </c>
      <c r="BT462" s="18">
        <f t="shared" si="107"/>
        <v>0</v>
      </c>
      <c r="BU462" s="116"/>
      <c r="BV462" s="146">
        <f t="shared" si="108"/>
        <v>7220</v>
      </c>
      <c r="BW462" s="183">
        <v>30</v>
      </c>
      <c r="BX462" s="172">
        <f t="shared" si="103"/>
        <v>0</v>
      </c>
      <c r="BY462" s="188" t="e">
        <f t="shared" si="104"/>
        <v>#DIV/0!</v>
      </c>
      <c r="BZ462" s="180" t="e">
        <f t="shared" ca="1" si="109"/>
        <v>#DIV/0!</v>
      </c>
      <c r="CA462" s="97"/>
      <c r="CB462" s="97"/>
      <c r="CC462" s="97"/>
      <c r="CD462" s="97"/>
      <c r="CE462" s="97"/>
      <c r="CF462" s="97"/>
      <c r="CG462" s="97"/>
      <c r="CH462" s="97"/>
      <c r="CI462" s="97"/>
      <c r="CJ462" s="94"/>
      <c r="CK462" s="9">
        <f t="shared" si="105"/>
        <v>7220</v>
      </c>
    </row>
    <row r="463" spans="1:89" hidden="1" x14ac:dyDescent="0.5">
      <c r="A463" s="149"/>
      <c r="B463" s="34">
        <v>1020201024</v>
      </c>
      <c r="C463" s="10" t="s">
        <v>1667</v>
      </c>
      <c r="D463" s="177" t="s">
        <v>91</v>
      </c>
      <c r="E463" s="28">
        <v>0</v>
      </c>
      <c r="F463" s="159" t="s">
        <v>1605</v>
      </c>
      <c r="G463" s="11" t="s">
        <v>62</v>
      </c>
      <c r="H463" s="12">
        <v>373</v>
      </c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3"/>
      <c r="AF463" s="13"/>
      <c r="AG463" s="13"/>
      <c r="AH463" s="13"/>
      <c r="AI463" s="14"/>
      <c r="AJ463" s="14"/>
      <c r="AK463" s="14"/>
      <c r="AL463" s="14"/>
      <c r="AM463" s="14"/>
      <c r="AN463" s="15">
        <f t="shared" si="110"/>
        <v>0</v>
      </c>
      <c r="AO463" s="16">
        <f>SUMIF(เตรียมส่วนผสม!$C:$C,'รับ-จ่าย ประจำวัน'!$B463,เตรียมส่วนผสม!H:H)+SUMIF(กวนไส้!$C:$C,'รับ-จ่าย ประจำวัน'!$B463,กวนไส้!H:H)+SUMIF(ผลิต1!$C:$C,'รับ-จ่าย ประจำวัน'!$B463,ผลิต1!H:H)+SUMIF(ผลิต2!$C:$C,'รับ-จ่าย ประจำวัน'!$B463,ผลิต2!H:H)+SUMIF(เส้นแต่งหน้าขนมเค้ก!$C:$C,'รับ-จ่าย ประจำวัน'!$B463,เส้นแต่งหน้าขนมเค้ก!H:H)+SUMIF(แพ็ค!$C:$C,'รับ-จ่าย ประจำวัน'!$B463,แพ็ค!H:H)+SUMIF(ธุรการ!$C:$C,'รับ-จ่าย ประจำวัน'!$B463,ธุรการ!H:H)+SUMIF(เส้นแต่งหน้าขนมปัง!$C:$C,'รับ-จ่าย ประจำวัน'!$B463,เส้นแต่งหน้าขนมปัง!H:H)+SUMIF('วางแผนBC,CJ'!$C:$C,'รับ-จ่าย ประจำวัน'!$B463,'วางแผนBC,CJ'!H:H)+SUMIF(RD!$C:$C,'รับ-จ่าย ประจำวัน'!$B463,RD!H:H)+SUMIF('FG,ออนไล,คัดแยก'!$C:$C,'รับ-จ่าย ประจำวัน'!$B463,'FG,ออนไล,คัดแยก'!H:H)</f>
        <v>0</v>
      </c>
      <c r="AP463" s="16">
        <f>SUMIF(เตรียมส่วนผสม!$C:$C,'รับ-จ่าย ประจำวัน'!$B463,เตรียมส่วนผสม!I:I)+SUMIF(กวนไส้!$C:$C,'รับ-จ่าย ประจำวัน'!$B463,กวนไส้!I:I)+SUMIF(ผลิต1!$C:$C,'รับ-จ่าย ประจำวัน'!$B463,ผลิต1!I:I)+SUMIF(ผลิต2!$C:$C,'รับ-จ่าย ประจำวัน'!$B463,ผลิต2!I:I)+SUMIF(เส้นแต่งหน้าขนมเค้ก!$C:$C,'รับ-จ่าย ประจำวัน'!$B463,เส้นแต่งหน้าขนมเค้ก!I:I)+SUMIF(แพ็ค!$C:$C,'รับ-จ่าย ประจำวัน'!$B463,แพ็ค!I:I)+SUMIF(ธุรการ!$C:$C,'รับ-จ่าย ประจำวัน'!$B463,ธุรการ!I:I)+SUMIF(เส้นแต่งหน้าขนมปัง!$C:$C,'รับ-จ่าย ประจำวัน'!$B463,เส้นแต่งหน้าขนมปัง!I:I)+SUMIF('วางแผนBC,CJ'!$C:$C,'รับ-จ่าย ประจำวัน'!$B463,'วางแผนBC,CJ'!I:I)+SUMIF(RD!$C:$C,'รับ-จ่าย ประจำวัน'!$B463,RD!I:I)+SUMIF('FG,ออนไล,คัดแยก'!$C:$C,'รับ-จ่าย ประจำวัน'!$B463,'FG,ออนไล,คัดแยก'!I:I)</f>
        <v>0</v>
      </c>
      <c r="AQ463" s="16">
        <f>SUMIF(เตรียมส่วนผสม!$C:$C,'รับ-จ่าย ประจำวัน'!$B463,เตรียมส่วนผสม!J:J)+SUMIF(กวนไส้!$C:$C,'รับ-จ่าย ประจำวัน'!$B463,กวนไส้!J:J)+SUMIF(ผลิต1!$C:$C,'รับ-จ่าย ประจำวัน'!$B463,ผลิต1!J:J)+SUMIF(ผลิต2!$C:$C,'รับ-จ่าย ประจำวัน'!$B463,ผลิต2!J:J)+SUMIF(เส้นแต่งหน้าขนมเค้ก!$C:$C,'รับ-จ่าย ประจำวัน'!$B463,เส้นแต่งหน้าขนมเค้ก!J:J)+SUMIF(แพ็ค!$C:$C,'รับ-จ่าย ประจำวัน'!$B463,แพ็ค!J:J)+SUMIF(ธุรการ!$C:$C,'รับ-จ่าย ประจำวัน'!$B463,ธุรการ!J:J)+SUMIF(เส้นแต่งหน้าขนมปัง!$C:$C,'รับ-จ่าย ประจำวัน'!$B463,เส้นแต่งหน้าขนมปัง!J:J)+SUMIF('วางแผนBC,CJ'!$C:$C,'รับ-จ่าย ประจำวัน'!$B463,'วางแผนBC,CJ'!J:J)+SUMIF(RD!$C:$C,'รับ-จ่าย ประจำวัน'!$B463,RD!J:J)+SUMIF('FG,ออนไล,คัดแยก'!$C:$C,'รับ-จ่าย ประจำวัน'!$B463,'FG,ออนไล,คัดแยก'!J:J)</f>
        <v>0</v>
      </c>
      <c r="AR463" s="16">
        <f>SUMIF(เตรียมส่วนผสม!$C:$C,'รับ-จ่าย ประจำวัน'!$B463,เตรียมส่วนผสม!K:K)+SUMIF(กวนไส้!$C:$C,'รับ-จ่าย ประจำวัน'!$B463,กวนไส้!K:K)+SUMIF(ผลิต1!$C:$C,'รับ-จ่าย ประจำวัน'!$B463,ผลิต1!K:K)+SUMIF(ผลิต2!$C:$C,'รับ-จ่าย ประจำวัน'!$B463,ผลิต2!K:K)+SUMIF(เส้นแต่งหน้าขนมเค้ก!$C:$C,'รับ-จ่าย ประจำวัน'!$B463,เส้นแต่งหน้าขนมเค้ก!K:K)+SUMIF(แพ็ค!$C:$C,'รับ-จ่าย ประจำวัน'!$B463,แพ็ค!K:K)+SUMIF(ธุรการ!$C:$C,'รับ-จ่าย ประจำวัน'!$B463,ธุรการ!K:K)+SUMIF(เส้นแต่งหน้าขนมปัง!$C:$C,'รับ-จ่าย ประจำวัน'!$B463,เส้นแต่งหน้าขนมปัง!K:K)+SUMIF('วางแผนBC,CJ'!$C:$C,'รับ-จ่าย ประจำวัน'!$B463,'วางแผนBC,CJ'!K:K)+SUMIF(RD!$C:$C,'รับ-จ่าย ประจำวัน'!$B463,RD!K:K)+SUMIF('FG,ออนไล,คัดแยก'!$C:$C,'รับ-จ่าย ประจำวัน'!$B463,'FG,ออนไล,คัดแยก'!K:K)</f>
        <v>0</v>
      </c>
      <c r="AS463" s="16">
        <f>SUMIF(เตรียมส่วนผสม!$C:$C,'รับ-จ่าย ประจำวัน'!$B463,เตรียมส่วนผสม!L:L)+SUMIF(กวนไส้!$C:$C,'รับ-จ่าย ประจำวัน'!$B463,กวนไส้!L:L)+SUMIF(ผลิต1!$C:$C,'รับ-จ่าย ประจำวัน'!$B463,ผลิต1!L:L)+SUMIF(ผลิต2!$C:$C,'รับ-จ่าย ประจำวัน'!$B463,ผลิต2!L:L)+SUMIF(เส้นแต่งหน้าขนมเค้ก!$C:$C,'รับ-จ่าย ประจำวัน'!$B463,เส้นแต่งหน้าขนมเค้ก!L:L)+SUMIF(แพ็ค!$C:$C,'รับ-จ่าย ประจำวัน'!$B463,แพ็ค!L:L)+SUMIF(ธุรการ!$C:$C,'รับ-จ่าย ประจำวัน'!$B463,ธุรการ!L:L)+SUMIF(เส้นแต่งหน้าขนมปัง!$C:$C,'รับ-จ่าย ประจำวัน'!$B463,เส้นแต่งหน้าขนมปัง!L:L)+SUMIF('วางแผนBC,CJ'!$C:$C,'รับ-จ่าย ประจำวัน'!$B463,'วางแผนBC,CJ'!L:L)+SUMIF(RD!$C:$C,'รับ-จ่าย ประจำวัน'!$B463,RD!L:L)+SUMIF('FG,ออนไล,คัดแยก'!$C:$C,'รับ-จ่าย ประจำวัน'!$B463,'FG,ออนไล,คัดแยก'!L:L)</f>
        <v>0</v>
      </c>
      <c r="AT463" s="16">
        <f>SUMIF(เตรียมส่วนผสม!$C:$C,'รับ-จ่าย ประจำวัน'!$B463,เตรียมส่วนผสม!M:M)+SUMIF(กวนไส้!$C:$C,'รับ-จ่าย ประจำวัน'!$B463,กวนไส้!M:M)+SUMIF(ผลิต1!$C:$C,'รับ-จ่าย ประจำวัน'!$B463,ผลิต1!M:M)+SUMIF(ผลิต2!$C:$C,'รับ-จ่าย ประจำวัน'!$B463,ผลิต2!M:M)+SUMIF(เส้นแต่งหน้าขนมเค้ก!$C:$C,'รับ-จ่าย ประจำวัน'!$B463,เส้นแต่งหน้าขนมเค้ก!M:M)+SUMIF(แพ็ค!$C:$C,'รับ-จ่าย ประจำวัน'!$B463,แพ็ค!M:M)+SUMIF(ธุรการ!$C:$C,'รับ-จ่าย ประจำวัน'!$B463,ธุรการ!M:M)+SUMIF(เส้นแต่งหน้าขนมปัง!$C:$C,'รับ-จ่าย ประจำวัน'!$B463,เส้นแต่งหน้าขนมปัง!M:M)+SUMIF('วางแผนBC,CJ'!$C:$C,'รับ-จ่าย ประจำวัน'!$B463,'วางแผนBC,CJ'!M:M)+SUMIF(RD!$C:$C,'รับ-จ่าย ประจำวัน'!$B463,RD!M:M)+SUMIF('FG,ออนไล,คัดแยก'!$C:$C,'รับ-จ่าย ประจำวัน'!$B463,'FG,ออนไล,คัดแยก'!M:M)</f>
        <v>0</v>
      </c>
      <c r="AU463" s="16">
        <f>SUMIF(เตรียมส่วนผสม!$C:$C,'รับ-จ่าย ประจำวัน'!$B463,เตรียมส่วนผสม!N:N)+SUMIF(กวนไส้!$C:$C,'รับ-จ่าย ประจำวัน'!$B463,กวนไส้!N:N)+SUMIF(ผลิต1!$C:$C,'รับ-จ่าย ประจำวัน'!$B463,ผลิต1!N:N)+SUMIF(ผลิต2!$C:$C,'รับ-จ่าย ประจำวัน'!$B463,ผลิต2!N:N)+SUMIF(เส้นแต่งหน้าขนมเค้ก!$C:$C,'รับ-จ่าย ประจำวัน'!$B463,เส้นแต่งหน้าขนมเค้ก!N:N)+SUMIF(แพ็ค!$C:$C,'รับ-จ่าย ประจำวัน'!$B463,แพ็ค!N:N)+SUMIF(ธุรการ!$C:$C,'รับ-จ่าย ประจำวัน'!$B463,ธุรการ!N:N)+SUMIF(เส้นแต่งหน้าขนมปัง!$C:$C,'รับ-จ่าย ประจำวัน'!$B463,เส้นแต่งหน้าขนมปัง!N:N)+SUMIF('วางแผนBC,CJ'!$C:$C,'รับ-จ่าย ประจำวัน'!$B463,'วางแผนBC,CJ'!N:N)+SUMIF(RD!$C:$C,'รับ-จ่าย ประจำวัน'!$B463,RD!N:N)+SUMIF('FG,ออนไล,คัดแยก'!$C:$C,'รับ-จ่าย ประจำวัน'!$B463,'FG,ออนไล,คัดแยก'!N:N)</f>
        <v>0</v>
      </c>
      <c r="AV463" s="16">
        <f>SUMIF(เตรียมส่วนผสม!$C:$C,'รับ-จ่าย ประจำวัน'!$B463,เตรียมส่วนผสม!O:O)+SUMIF(กวนไส้!$C:$C,'รับ-จ่าย ประจำวัน'!$B463,กวนไส้!O:O)+SUMIF(ผลิต1!$C:$C,'รับ-จ่าย ประจำวัน'!$B463,ผลิต1!O:O)+SUMIF(ผลิต2!$C:$C,'รับ-จ่าย ประจำวัน'!$B463,ผลิต2!O:O)+SUMIF(เส้นแต่งหน้าขนมเค้ก!$C:$C,'รับ-จ่าย ประจำวัน'!$B463,เส้นแต่งหน้าขนมเค้ก!O:O)+SUMIF(แพ็ค!$C:$C,'รับ-จ่าย ประจำวัน'!$B463,แพ็ค!O:O)+SUMIF(ธุรการ!$C:$C,'รับ-จ่าย ประจำวัน'!$B463,ธุรการ!O:O)+SUMIF(เส้นแต่งหน้าขนมปัง!$C:$C,'รับ-จ่าย ประจำวัน'!$B463,เส้นแต่งหน้าขนมปัง!O:O)+SUMIF('วางแผนBC,CJ'!$C:$C,'รับ-จ่าย ประจำวัน'!$B463,'วางแผนBC,CJ'!O:O)+SUMIF(RD!$C:$C,'รับ-จ่าย ประจำวัน'!$B463,RD!O:O)+SUMIF('FG,ออนไล,คัดแยก'!$C:$C,'รับ-จ่าย ประจำวัน'!$B463,'FG,ออนไล,คัดแยก'!O:O)</f>
        <v>0</v>
      </c>
      <c r="AW463" s="16">
        <f>SUMIF(เตรียมส่วนผสม!$C:$C,'รับ-จ่าย ประจำวัน'!$B463,เตรียมส่วนผสม!P:P)+SUMIF(กวนไส้!$C:$C,'รับ-จ่าย ประจำวัน'!$B463,กวนไส้!P:P)+SUMIF(ผลิต1!$C:$C,'รับ-จ่าย ประจำวัน'!$B463,ผลิต1!P:P)+SUMIF(ผลิต2!$C:$C,'รับ-จ่าย ประจำวัน'!$B463,ผลิต2!P:P)+SUMIF(เส้นแต่งหน้าขนมเค้ก!$C:$C,'รับ-จ่าย ประจำวัน'!$B463,เส้นแต่งหน้าขนมเค้ก!P:P)+SUMIF(แพ็ค!$C:$C,'รับ-จ่าย ประจำวัน'!$B463,แพ็ค!P:P)+SUMIF(ธุรการ!$C:$C,'รับ-จ่าย ประจำวัน'!$B463,ธุรการ!P:P)+SUMIF(เส้นแต่งหน้าขนมปัง!$C:$C,'รับ-จ่าย ประจำวัน'!$B463,เส้นแต่งหน้าขนมปัง!P:P)+SUMIF('วางแผนBC,CJ'!$C:$C,'รับ-จ่าย ประจำวัน'!$B463,'วางแผนBC,CJ'!P:P)+SUMIF(RD!$C:$C,'รับ-จ่าย ประจำวัน'!$B463,RD!P:P)+SUMIF('FG,ออนไล,คัดแยก'!$C:$C,'รับ-จ่าย ประจำวัน'!$B463,'FG,ออนไล,คัดแยก'!P:P)</f>
        <v>0</v>
      </c>
      <c r="AX463" s="16">
        <f>SUMIF(เตรียมส่วนผสม!$C:$C,'รับ-จ่าย ประจำวัน'!$B463,เตรียมส่วนผสม!Q:Q)+SUMIF(กวนไส้!$C:$C,'รับ-จ่าย ประจำวัน'!$B463,กวนไส้!Q:Q)+SUMIF(ผลิต1!$C:$C,'รับ-จ่าย ประจำวัน'!$B463,ผลิต1!Q:Q)+SUMIF(ผลิต2!$C:$C,'รับ-จ่าย ประจำวัน'!$B463,ผลิต2!Q:Q)+SUMIF(เส้นแต่งหน้าขนมเค้ก!$C:$C,'รับ-จ่าย ประจำวัน'!$B463,เส้นแต่งหน้าขนมเค้ก!Q:Q)+SUMIF(แพ็ค!$C:$C,'รับ-จ่าย ประจำวัน'!$B463,แพ็ค!Q:Q)+SUMIF(ธุรการ!$C:$C,'รับ-จ่าย ประจำวัน'!$B463,ธุรการ!Q:Q)+SUMIF(เส้นแต่งหน้าขนมปัง!$C:$C,'รับ-จ่าย ประจำวัน'!$B463,เส้นแต่งหน้าขนมปัง!Q:Q)+SUMIF('วางแผนBC,CJ'!$C:$C,'รับ-จ่าย ประจำวัน'!$B463,'วางแผนBC,CJ'!Q:Q)+SUMIF(RD!$C:$C,'รับ-จ่าย ประจำวัน'!$B463,RD!Q:Q)+SUMIF('FG,ออนไล,คัดแยก'!$C:$C,'รับ-จ่าย ประจำวัน'!$B463,'FG,ออนไล,คัดแยก'!Q:Q)</f>
        <v>0</v>
      </c>
      <c r="AY463" s="16">
        <f>SUMIF(เตรียมส่วนผสม!$C:$C,'รับ-จ่าย ประจำวัน'!$B463,เตรียมส่วนผสม!R:R)+SUMIF(กวนไส้!$C:$C,'รับ-จ่าย ประจำวัน'!$B463,กวนไส้!R:R)+SUMIF(ผลิต1!$C:$C,'รับ-จ่าย ประจำวัน'!$B463,ผลิต1!R:R)+SUMIF(ผลิต2!$C:$C,'รับ-จ่าย ประจำวัน'!$B463,ผลิต2!R:R)+SUMIF(เส้นแต่งหน้าขนมเค้ก!$C:$C,'รับ-จ่าย ประจำวัน'!$B463,เส้นแต่งหน้าขนมเค้ก!R:R)+SUMIF(แพ็ค!$C:$C,'รับ-จ่าย ประจำวัน'!$B463,แพ็ค!R:R)+SUMIF(ธุรการ!$C:$C,'รับ-จ่าย ประจำวัน'!$B463,ธุรการ!R:R)+SUMIF(เส้นแต่งหน้าขนมปัง!$C:$C,'รับ-จ่าย ประจำวัน'!$B463,เส้นแต่งหน้าขนมปัง!R:R)+SUMIF('วางแผนBC,CJ'!$C:$C,'รับ-จ่าย ประจำวัน'!$B463,'วางแผนBC,CJ'!R:R)+SUMIF(RD!$C:$C,'รับ-จ่าย ประจำวัน'!$B463,RD!R:R)+SUMIF('FG,ออนไล,คัดแยก'!$C:$C,'รับ-จ่าย ประจำวัน'!$B463,'FG,ออนไล,คัดแยก'!R:R)</f>
        <v>0</v>
      </c>
      <c r="AZ463" s="16">
        <f>SUMIF(เตรียมส่วนผสม!$C:$C,'รับ-จ่าย ประจำวัน'!$B463,เตรียมส่วนผสม!S:S)+SUMIF(กวนไส้!$C:$C,'รับ-จ่าย ประจำวัน'!$B463,กวนไส้!S:S)+SUMIF(ผลิต1!$C:$C,'รับ-จ่าย ประจำวัน'!$B463,ผลิต1!S:S)+SUMIF(ผลิต2!$C:$C,'รับ-จ่าย ประจำวัน'!$B463,ผลิต2!S:S)+SUMIF(เส้นแต่งหน้าขนมเค้ก!$C:$C,'รับ-จ่าย ประจำวัน'!$B463,เส้นแต่งหน้าขนมเค้ก!S:S)+SUMIF(แพ็ค!$C:$C,'รับ-จ่าย ประจำวัน'!$B463,แพ็ค!S:S)+SUMIF(ธุรการ!$C:$C,'รับ-จ่าย ประจำวัน'!$B463,ธุรการ!S:S)+SUMIF(เส้นแต่งหน้าขนมปัง!$C:$C,'รับ-จ่าย ประจำวัน'!$B463,เส้นแต่งหน้าขนมปัง!S:S)+SUMIF('วางแผนBC,CJ'!$C:$C,'รับ-จ่าย ประจำวัน'!$B463,'วางแผนBC,CJ'!S:S)+SUMIF(RD!$C:$C,'รับ-จ่าย ประจำวัน'!$B463,RD!S:S)+SUMIF('FG,ออนไล,คัดแยก'!$C:$C,'รับ-จ่าย ประจำวัน'!$B463,'FG,ออนไล,คัดแยก'!S:S)</f>
        <v>0</v>
      </c>
      <c r="BA463" s="16">
        <f>SUMIF(เตรียมส่วนผสม!$C:$C,'รับ-จ่าย ประจำวัน'!$B463,เตรียมส่วนผสม!T:T)+SUMIF(กวนไส้!$C:$C,'รับ-จ่าย ประจำวัน'!$B463,กวนไส้!T:T)+SUMIF(ผลิต1!$C:$C,'รับ-จ่าย ประจำวัน'!$B463,ผลิต1!T:T)+SUMIF(ผลิต2!$C:$C,'รับ-จ่าย ประจำวัน'!$B463,ผลิต2!T:T)+SUMIF(เส้นแต่งหน้าขนมเค้ก!$C:$C,'รับ-จ่าย ประจำวัน'!$B463,เส้นแต่งหน้าขนมเค้ก!T:T)+SUMIF(แพ็ค!$C:$C,'รับ-จ่าย ประจำวัน'!$B463,แพ็ค!T:T)+SUMIF(ธุรการ!$C:$C,'รับ-จ่าย ประจำวัน'!$B463,ธุรการ!T:T)+SUMIF(เส้นแต่งหน้าขนมปัง!$C:$C,'รับ-จ่าย ประจำวัน'!$B463,เส้นแต่งหน้าขนมปัง!T:T)+SUMIF('วางแผนBC,CJ'!$C:$C,'รับ-จ่าย ประจำวัน'!$B463,'วางแผนBC,CJ'!T:T)+SUMIF(RD!$C:$C,'รับ-จ่าย ประจำวัน'!$B463,RD!T:T)+SUMIF('FG,ออนไล,คัดแยก'!$C:$C,'รับ-จ่าย ประจำวัน'!$B463,'FG,ออนไล,คัดแยก'!T:T)</f>
        <v>0</v>
      </c>
      <c r="BB463" s="16">
        <f>SUMIF(เตรียมส่วนผสม!$C:$C,'รับ-จ่าย ประจำวัน'!$B463,เตรียมส่วนผสม!U:U)+SUMIF(กวนไส้!$C:$C,'รับ-จ่าย ประจำวัน'!$B463,กวนไส้!U:U)+SUMIF(ผลิต1!$C:$C,'รับ-จ่าย ประจำวัน'!$B463,ผลิต1!U:U)+SUMIF(ผลิต2!$C:$C,'รับ-จ่าย ประจำวัน'!$B463,ผลิต2!U:U)+SUMIF(เส้นแต่งหน้าขนมเค้ก!$C:$C,'รับ-จ่าย ประจำวัน'!$B463,เส้นแต่งหน้าขนมเค้ก!U:U)+SUMIF(แพ็ค!$C:$C,'รับ-จ่าย ประจำวัน'!$B463,แพ็ค!U:U)+SUMIF(ธุรการ!$C:$C,'รับ-จ่าย ประจำวัน'!$B463,ธุรการ!U:U)+SUMIF(เส้นแต่งหน้าขนมปัง!$C:$C,'รับ-จ่าย ประจำวัน'!$B463,เส้นแต่งหน้าขนมปัง!U:U)+SUMIF('วางแผนBC,CJ'!$C:$C,'รับ-จ่าย ประจำวัน'!$B463,'วางแผนBC,CJ'!U:U)+SUMIF(RD!$C:$C,'รับ-จ่าย ประจำวัน'!$B463,RD!U:U)+SUMIF('FG,ออนไล,คัดแยก'!$C:$C,'รับ-จ่าย ประจำวัน'!$B463,'FG,ออนไล,คัดแยก'!U:U)</f>
        <v>0</v>
      </c>
      <c r="BC463" s="16">
        <f>SUMIF(เตรียมส่วนผสม!$C:$C,'รับ-จ่าย ประจำวัน'!$B463,เตรียมส่วนผสม!V:V)+SUMIF(กวนไส้!$C:$C,'รับ-จ่าย ประจำวัน'!$B463,กวนไส้!V:V)+SUMIF(ผลิต1!$C:$C,'รับ-จ่าย ประจำวัน'!$B463,ผลิต1!V:V)+SUMIF(ผลิต2!$C:$C,'รับ-จ่าย ประจำวัน'!$B463,ผลิต2!V:V)+SUMIF(เส้นแต่งหน้าขนมเค้ก!$C:$C,'รับ-จ่าย ประจำวัน'!$B463,เส้นแต่งหน้าขนมเค้ก!V:V)+SUMIF(แพ็ค!$C:$C,'รับ-จ่าย ประจำวัน'!$B463,แพ็ค!V:V)+SUMIF(ธุรการ!$C:$C,'รับ-จ่าย ประจำวัน'!$B463,ธุรการ!V:V)+SUMIF(เส้นแต่งหน้าขนมปัง!$C:$C,'รับ-จ่าย ประจำวัน'!$B463,เส้นแต่งหน้าขนมปัง!V:V)+SUMIF('วางแผนBC,CJ'!$C:$C,'รับ-จ่าย ประจำวัน'!$B463,'วางแผนBC,CJ'!V:V)+SUMIF(RD!$C:$C,'รับ-จ่าย ประจำวัน'!$B463,RD!V:V)+SUMIF('FG,ออนไล,คัดแยก'!$C:$C,'รับ-จ่าย ประจำวัน'!$B463,'FG,ออนไล,คัดแยก'!V:V)</f>
        <v>0</v>
      </c>
      <c r="BD463" s="16">
        <f>SUMIF(เตรียมส่วนผสม!$C:$C,'รับ-จ่าย ประจำวัน'!$B463,เตรียมส่วนผสม!W:W)+SUMIF(กวนไส้!$C:$C,'รับ-จ่าย ประจำวัน'!$B463,กวนไส้!W:W)+SUMIF(ผลิต1!$C:$C,'รับ-จ่าย ประจำวัน'!$B463,ผลิต1!W:W)+SUMIF(ผลิต2!$C:$C,'รับ-จ่าย ประจำวัน'!$B463,ผลิต2!W:W)+SUMIF(เส้นแต่งหน้าขนมเค้ก!$C:$C,'รับ-จ่าย ประจำวัน'!$B463,เส้นแต่งหน้าขนมเค้ก!W:W)+SUMIF(แพ็ค!$C:$C,'รับ-จ่าย ประจำวัน'!$B463,แพ็ค!W:W)+SUMIF(ธุรการ!$C:$C,'รับ-จ่าย ประจำวัน'!$B463,ธุรการ!W:W)+SUMIF(เส้นแต่งหน้าขนมปัง!$C:$C,'รับ-จ่าย ประจำวัน'!$B463,เส้นแต่งหน้าขนมปัง!W:W)+SUMIF('วางแผนBC,CJ'!$C:$C,'รับ-จ่าย ประจำวัน'!$B463,'วางแผนBC,CJ'!W:W)+SUMIF(RD!$C:$C,'รับ-จ่าย ประจำวัน'!$B463,RD!W:W)+SUMIF('FG,ออนไล,คัดแยก'!$C:$C,'รับ-จ่าย ประจำวัน'!$B463,'FG,ออนไล,คัดแยก'!W:W)</f>
        <v>0</v>
      </c>
      <c r="BE463" s="16">
        <f>SUMIF(เตรียมส่วนผสม!$C:$C,'รับ-จ่าย ประจำวัน'!$B463,เตรียมส่วนผสม!X:X)+SUMIF(กวนไส้!$C:$C,'รับ-จ่าย ประจำวัน'!$B463,กวนไส้!X:X)+SUMIF(ผลิต1!$C:$C,'รับ-จ่าย ประจำวัน'!$B463,ผลิต1!X:X)+SUMIF(ผลิต2!$C:$C,'รับ-จ่าย ประจำวัน'!$B463,ผลิต2!X:X)+SUMIF(เส้นแต่งหน้าขนมเค้ก!$C:$C,'รับ-จ่าย ประจำวัน'!$B463,เส้นแต่งหน้าขนมเค้ก!X:X)+SUMIF(แพ็ค!$C:$C,'รับ-จ่าย ประจำวัน'!$B463,แพ็ค!X:X)+SUMIF(ธุรการ!$C:$C,'รับ-จ่าย ประจำวัน'!$B463,ธุรการ!X:X)+SUMIF(เส้นแต่งหน้าขนมปัง!$C:$C,'รับ-จ่าย ประจำวัน'!$B463,เส้นแต่งหน้าขนมปัง!X:X)+SUMIF('วางแผนBC,CJ'!$C:$C,'รับ-จ่าย ประจำวัน'!$B463,'วางแผนBC,CJ'!X:X)+SUMIF(RD!$C:$C,'รับ-จ่าย ประจำวัน'!$B463,RD!X:X)+SUMIF('FG,ออนไล,คัดแยก'!$C:$C,'รับ-จ่าย ประจำวัน'!$B463,'FG,ออนไล,คัดแยก'!X:X)</f>
        <v>0</v>
      </c>
      <c r="BF463" s="16">
        <f>SUMIF(เตรียมส่วนผสม!$C:$C,'รับ-จ่าย ประจำวัน'!$B463,เตรียมส่วนผสม!Y:Y)+SUMIF(กวนไส้!$C:$C,'รับ-จ่าย ประจำวัน'!$B463,กวนไส้!Y:Y)+SUMIF(ผลิต1!$C:$C,'รับ-จ่าย ประจำวัน'!$B463,ผลิต1!Y:Y)+SUMIF(ผลิต2!$C:$C,'รับ-จ่าย ประจำวัน'!$B463,ผลิต2!Y:Y)+SUMIF(เส้นแต่งหน้าขนมเค้ก!$C:$C,'รับ-จ่าย ประจำวัน'!$B463,เส้นแต่งหน้าขนมเค้ก!Y:Y)+SUMIF(แพ็ค!$C:$C,'รับ-จ่าย ประจำวัน'!$B463,แพ็ค!Y:Y)+SUMIF(ธุรการ!$C:$C,'รับ-จ่าย ประจำวัน'!$B463,ธุรการ!Y:Y)+SUMIF(เส้นแต่งหน้าขนมปัง!$C:$C,'รับ-จ่าย ประจำวัน'!$B463,เส้นแต่งหน้าขนมปัง!Y:Y)+SUMIF('วางแผนBC,CJ'!$C:$C,'รับ-จ่าย ประจำวัน'!$B463,'วางแผนBC,CJ'!Y:Y)+SUMIF(RD!$C:$C,'รับ-จ่าย ประจำวัน'!$B463,RD!Y:Y)+SUMIF('FG,ออนไล,คัดแยก'!$C:$C,'รับ-จ่าย ประจำวัน'!$B463,'FG,ออนไล,คัดแยก'!Y:Y)</f>
        <v>0</v>
      </c>
      <c r="BG463" s="16">
        <f>SUMIF(เตรียมส่วนผสม!$C:$C,'รับ-จ่าย ประจำวัน'!$B463,เตรียมส่วนผสม!Z:Z)+SUMIF(กวนไส้!$C:$C,'รับ-จ่าย ประจำวัน'!$B463,กวนไส้!Z:Z)+SUMIF(ผลิต1!$C:$C,'รับ-จ่าย ประจำวัน'!$B463,ผลิต1!Z:Z)+SUMIF(ผลิต2!$C:$C,'รับ-จ่าย ประจำวัน'!$B463,ผลิต2!Z:Z)+SUMIF(เส้นแต่งหน้าขนมเค้ก!$C:$C,'รับ-จ่าย ประจำวัน'!$B463,เส้นแต่งหน้าขนมเค้ก!Z:Z)+SUMIF(แพ็ค!$C:$C,'รับ-จ่าย ประจำวัน'!$B463,แพ็ค!Z:Z)+SUMIF(ธุรการ!$C:$C,'รับ-จ่าย ประจำวัน'!$B463,ธุรการ!Z:Z)+SUMIF(เส้นแต่งหน้าขนมปัง!$C:$C,'รับ-จ่าย ประจำวัน'!$B463,เส้นแต่งหน้าขนมปัง!Z:Z)+SUMIF('วางแผนBC,CJ'!$C:$C,'รับ-จ่าย ประจำวัน'!$B463,'วางแผนBC,CJ'!Z:Z)+SUMIF(RD!$C:$C,'รับ-จ่าย ประจำวัน'!$B463,RD!Z:Z)+SUMIF('FG,ออนไล,คัดแยก'!$C:$C,'รับ-จ่าย ประจำวัน'!$B463,'FG,ออนไล,คัดแยก'!Z:Z)</f>
        <v>0</v>
      </c>
      <c r="BH463" s="16">
        <f>SUMIF(เตรียมส่วนผสม!$C:$C,'รับ-จ่าย ประจำวัน'!$B463,เตรียมส่วนผสม!AA:AA)+SUMIF(กวนไส้!$C:$C,'รับ-จ่าย ประจำวัน'!$B463,กวนไส้!AA:AA)+SUMIF(ผลิต1!$C:$C,'รับ-จ่าย ประจำวัน'!$B463,ผลิต1!AA:AA)+SUMIF(ผลิต2!$C:$C,'รับ-จ่าย ประจำวัน'!$B463,ผลิต2!AA:AA)+SUMIF(เส้นแต่งหน้าขนมเค้ก!$C:$C,'รับ-จ่าย ประจำวัน'!$B463,เส้นแต่งหน้าขนมเค้ก!AA:AA)+SUMIF(แพ็ค!$C:$C,'รับ-จ่าย ประจำวัน'!$B463,แพ็ค!AA:AA)+SUMIF(ธุรการ!$C:$C,'รับ-จ่าย ประจำวัน'!$B463,ธุรการ!AA:AA)+SUMIF(เส้นแต่งหน้าขนมปัง!$C:$C,'รับ-จ่าย ประจำวัน'!$B463,เส้นแต่งหน้าขนมปัง!AA:AA)+SUMIF('วางแผนBC,CJ'!$C:$C,'รับ-จ่าย ประจำวัน'!$B463,'วางแผนBC,CJ'!AA:AA)+SUMIF(RD!$C:$C,'รับ-จ่าย ประจำวัน'!$B463,RD!AA:AA)+SUMIF('FG,ออนไล,คัดแยก'!$C:$C,'รับ-จ่าย ประจำวัน'!$B463,'FG,ออนไล,คัดแยก'!AA:AA)</f>
        <v>0</v>
      </c>
      <c r="BI463" s="16">
        <f>SUMIF(เตรียมส่วนผสม!$C:$C,'รับ-จ่าย ประจำวัน'!$B463,เตรียมส่วนผสม!AB:AB)+SUMIF(กวนไส้!$C:$C,'รับ-จ่าย ประจำวัน'!$B463,กวนไส้!AB:AB)+SUMIF(ผลิต1!$C:$C,'รับ-จ่าย ประจำวัน'!$B463,ผลิต1!AB:AB)+SUMIF(ผลิต2!$C:$C,'รับ-จ่าย ประจำวัน'!$B463,ผลิต2!AB:AB)+SUMIF(เส้นแต่งหน้าขนมเค้ก!$C:$C,'รับ-จ่าย ประจำวัน'!$B463,เส้นแต่งหน้าขนมเค้ก!AB:AB)+SUMIF(แพ็ค!$C:$C,'รับ-จ่าย ประจำวัน'!$B463,แพ็ค!AB:AB)+SUMIF(ธุรการ!$C:$C,'รับ-จ่าย ประจำวัน'!$B463,ธุรการ!AB:AB)+SUMIF(เส้นแต่งหน้าขนมปัง!$C:$C,'รับ-จ่าย ประจำวัน'!$B463,เส้นแต่งหน้าขนมปัง!AB:AB)+SUMIF('วางแผนBC,CJ'!$C:$C,'รับ-จ่าย ประจำวัน'!$B463,'วางแผนBC,CJ'!AB:AB)+SUMIF(RD!$C:$C,'รับ-จ่าย ประจำวัน'!$B463,RD!AB:AB)+SUMIF('FG,ออนไล,คัดแยก'!$C:$C,'รับ-จ่าย ประจำวัน'!$B463,'FG,ออนไล,คัดแยก'!AB:AB)</f>
        <v>0</v>
      </c>
      <c r="BJ463" s="16">
        <f>SUMIF(เตรียมส่วนผสม!$C:$C,'รับ-จ่าย ประจำวัน'!$B463,เตรียมส่วนผสม!AC:AC)+SUMIF(กวนไส้!$C:$C,'รับ-จ่าย ประจำวัน'!$B463,กวนไส้!AC:AC)+SUMIF(ผลิต1!$C:$C,'รับ-จ่าย ประจำวัน'!$B463,ผลิต1!AC:AC)+SUMIF(ผลิต2!$C:$C,'รับ-จ่าย ประจำวัน'!$B463,ผลิต2!AC:AC)+SUMIF(เส้นแต่งหน้าขนมเค้ก!$C:$C,'รับ-จ่าย ประจำวัน'!$B463,เส้นแต่งหน้าขนมเค้ก!AC:AC)+SUMIF(แพ็ค!$C:$C,'รับ-จ่าย ประจำวัน'!$B463,แพ็ค!AC:AC)+SUMIF(ธุรการ!$C:$C,'รับ-จ่าย ประจำวัน'!$B463,ธุรการ!AC:AC)+SUMIF(เส้นแต่งหน้าขนมปัง!$C:$C,'รับ-จ่าย ประจำวัน'!$B463,เส้นแต่งหน้าขนมปัง!AC:AC)+SUMIF('วางแผนBC,CJ'!$C:$C,'รับ-จ่าย ประจำวัน'!$B463,'วางแผนBC,CJ'!AC:AC)+SUMIF(RD!$C:$C,'รับ-จ่าย ประจำวัน'!$B463,RD!AC:AC)+SUMIF('FG,ออนไล,คัดแยก'!$C:$C,'รับ-จ่าย ประจำวัน'!$B463,'FG,ออนไล,คัดแยก'!AC:AC)</f>
        <v>0</v>
      </c>
      <c r="BK463" s="16">
        <f>SUMIF(เตรียมส่วนผสม!$C:$C,'รับ-จ่าย ประจำวัน'!$B463,เตรียมส่วนผสม!AD:AD)+SUMIF(กวนไส้!$C:$C,'รับ-จ่าย ประจำวัน'!$B463,กวนไส้!AD:AD)+SUMIF(ผลิต1!$C:$C,'รับ-จ่าย ประจำวัน'!$B463,ผลิต1!AD:AD)+SUMIF(ผลิต2!$C:$C,'รับ-จ่าย ประจำวัน'!$B463,ผลิต2!AD:AD)+SUMIF(เส้นแต่งหน้าขนมเค้ก!$C:$C,'รับ-จ่าย ประจำวัน'!$B463,เส้นแต่งหน้าขนมเค้ก!AD:AD)+SUMIF(แพ็ค!$C:$C,'รับ-จ่าย ประจำวัน'!$B463,แพ็ค!AD:AD)+SUMIF(ธุรการ!$C:$C,'รับ-จ่าย ประจำวัน'!$B463,ธุรการ!AD:AD)+SUMIF(เส้นแต่งหน้าขนมปัง!$C:$C,'รับ-จ่าย ประจำวัน'!$B463,เส้นแต่งหน้าขนมปัง!AD:AD)+SUMIF('วางแผนBC,CJ'!$C:$C,'รับ-จ่าย ประจำวัน'!$B463,'วางแผนBC,CJ'!AD:AD)+SUMIF(RD!$C:$C,'รับ-จ่าย ประจำวัน'!$B463,RD!AD:AD)+SUMIF('FG,ออนไล,คัดแยก'!$C:$C,'รับ-จ่าย ประจำวัน'!$B463,'FG,ออนไล,คัดแยก'!AD:AD)</f>
        <v>0</v>
      </c>
      <c r="BL463" s="16">
        <f>SUMIF(เตรียมส่วนผสม!$C:$C,'รับ-จ่าย ประจำวัน'!$B463,เตรียมส่วนผสม!AE:AE)+SUMIF(กวนไส้!$C:$C,'รับ-จ่าย ประจำวัน'!$B463,กวนไส้!AE:AE)+SUMIF(ผลิต1!$C:$C,'รับ-จ่าย ประจำวัน'!$B463,ผลิต1!AE:AE)+SUMIF(ผลิต2!$C:$C,'รับ-จ่าย ประจำวัน'!$B463,ผลิต2!AE:AE)+SUMIF(เส้นแต่งหน้าขนมเค้ก!$C:$C,'รับ-จ่าย ประจำวัน'!$B463,เส้นแต่งหน้าขนมเค้ก!AE:AE)+SUMIF(แพ็ค!$C:$C,'รับ-จ่าย ประจำวัน'!$B463,แพ็ค!AE:AE)+SUMIF(ธุรการ!$C:$C,'รับ-จ่าย ประจำวัน'!$B463,ธุรการ!AE:AE)+SUMIF(เส้นแต่งหน้าขนมปัง!$C:$C,'รับ-จ่าย ประจำวัน'!$B463,เส้นแต่งหน้าขนมปัง!AE:AE)+SUMIF('วางแผนBC,CJ'!$C:$C,'รับ-จ่าย ประจำวัน'!$B463,'วางแผนBC,CJ'!AE:AE)+SUMIF(RD!$C:$C,'รับ-จ่าย ประจำวัน'!$B463,RD!AE:AE)+SUMIF('FG,ออนไล,คัดแยก'!$C:$C,'รับ-จ่าย ประจำวัน'!$B463,'FG,ออนไล,คัดแยก'!AE:AE)</f>
        <v>0</v>
      </c>
      <c r="BM463" s="16">
        <f>SUMIF(เตรียมส่วนผสม!$C:$C,'รับ-จ่าย ประจำวัน'!$B463,เตรียมส่วนผสม!AF:AF)+SUMIF(กวนไส้!$C:$C,'รับ-จ่าย ประจำวัน'!$B463,กวนไส้!AF:AF)+SUMIF(ผลิต1!$C:$C,'รับ-จ่าย ประจำวัน'!$B463,ผลิต1!AF:AF)+SUMIF(ผลิต2!$C:$C,'รับ-จ่าย ประจำวัน'!$B463,ผลิต2!AF:AF)+SUMIF(เส้นแต่งหน้าขนมเค้ก!$C:$C,'รับ-จ่าย ประจำวัน'!$B463,เส้นแต่งหน้าขนมเค้ก!AF:AF)+SUMIF(แพ็ค!$C:$C,'รับ-จ่าย ประจำวัน'!$B463,แพ็ค!AF:AF)+SUMIF(ธุรการ!$C:$C,'รับ-จ่าย ประจำวัน'!$B463,ธุรการ!AF:AF)+SUMIF(เส้นแต่งหน้าขนมปัง!$C:$C,'รับ-จ่าย ประจำวัน'!$B463,เส้นแต่งหน้าขนมปัง!AF:AF)+SUMIF('วางแผนBC,CJ'!$C:$C,'รับ-จ่าย ประจำวัน'!$B463,'วางแผนBC,CJ'!AF:AF)+SUMIF(RD!$C:$C,'รับ-จ่าย ประจำวัน'!$B463,RD!AF:AF)+SUMIF('FG,ออนไล,คัดแยก'!$C:$C,'รับ-จ่าย ประจำวัน'!$B463,'FG,ออนไล,คัดแยก'!AF:AF)</f>
        <v>0</v>
      </c>
      <c r="BN463" s="16">
        <f>SUMIF(เตรียมส่วนผสม!$C:$C,'รับ-จ่าย ประจำวัน'!$B463,เตรียมส่วนผสม!AG:AG)+SUMIF(กวนไส้!$C:$C,'รับ-จ่าย ประจำวัน'!$B463,กวนไส้!AG:AG)+SUMIF(ผลิต1!$C:$C,'รับ-จ่าย ประจำวัน'!$B463,ผลิต1!AG:AG)+SUMIF(ผลิต2!$C:$C,'รับ-จ่าย ประจำวัน'!$B463,ผลิต2!AG:AG)+SUMIF(เส้นแต่งหน้าขนมเค้ก!$C:$C,'รับ-จ่าย ประจำวัน'!$B463,เส้นแต่งหน้าขนมเค้ก!AG:AG)+SUMIF(แพ็ค!$C:$C,'รับ-จ่าย ประจำวัน'!$B463,แพ็ค!AG:AG)+SUMIF(ธุรการ!$C:$C,'รับ-จ่าย ประจำวัน'!$B463,ธุรการ!AG:AG)+SUMIF(เส้นแต่งหน้าขนมปัง!$C:$C,'รับ-จ่าย ประจำวัน'!$B463,เส้นแต่งหน้าขนมปัง!AG:AG)+SUMIF('วางแผนBC,CJ'!$C:$C,'รับ-จ่าย ประจำวัน'!$B463,'วางแผนBC,CJ'!AG:AG)+SUMIF(RD!$C:$C,'รับ-จ่าย ประจำวัน'!$B463,RD!AG:AG)+SUMIF('FG,ออนไล,คัดแยก'!$C:$C,'รับ-จ่าย ประจำวัน'!$B463,'FG,ออนไล,คัดแยก'!AG:AG)</f>
        <v>0</v>
      </c>
      <c r="BO463" s="16">
        <f>SUMIF(เตรียมส่วนผสม!$C:$C,'รับ-จ่าย ประจำวัน'!$B463,เตรียมส่วนผสม!AH:AH)+SUMIF(กวนไส้!$C:$C,'รับ-จ่าย ประจำวัน'!$B463,กวนไส้!AH:AH)+SUMIF(ผลิต1!$C:$C,'รับ-จ่าย ประจำวัน'!$B463,ผลิต1!AH:AH)+SUMIF(ผลิต2!$C:$C,'รับ-จ่าย ประจำวัน'!$B463,ผลิต2!AH:AH)+SUMIF(เส้นแต่งหน้าขนมเค้ก!$C:$C,'รับ-จ่าย ประจำวัน'!$B463,เส้นแต่งหน้าขนมเค้ก!AH:AH)+SUMIF(แพ็ค!$C:$C,'รับ-จ่าย ประจำวัน'!$B463,แพ็ค!AH:AH)+SUMIF(ธุรการ!$C:$C,'รับ-จ่าย ประจำวัน'!$B463,ธุรการ!AH:AH)+SUMIF(เส้นแต่งหน้าขนมปัง!$C:$C,'รับ-จ่าย ประจำวัน'!$B463,เส้นแต่งหน้าขนมปัง!AH:AH)+SUMIF('วางแผนBC,CJ'!$C:$C,'รับ-จ่าย ประจำวัน'!$B463,'วางแผนBC,CJ'!AH:AH)+SUMIF(RD!$C:$C,'รับ-จ่าย ประจำวัน'!$B463,RD!AH:AH)+SUMIF('FG,ออนไล,คัดแยก'!$C:$C,'รับ-จ่าย ประจำวัน'!$B463,'FG,ออนไล,คัดแยก'!AH:AH)</f>
        <v>0</v>
      </c>
      <c r="BP463" s="16">
        <f>SUMIF(เตรียมส่วนผสม!$C:$C,'รับ-จ่าย ประจำวัน'!$B463,เตรียมส่วนผสม!AI:AI)+SUMIF(กวนไส้!$C:$C,'รับ-จ่าย ประจำวัน'!$B463,กวนไส้!AI:AI)+SUMIF(ผลิต1!$C:$C,'รับ-จ่าย ประจำวัน'!$B463,ผลิต1!AI:AI)+SUMIF(ผลิต2!$C:$C,'รับ-จ่าย ประจำวัน'!$B463,ผลิต2!AI:AI)+SUMIF(เส้นแต่งหน้าขนมเค้ก!$C:$C,'รับ-จ่าย ประจำวัน'!$B463,เส้นแต่งหน้าขนมเค้ก!AI:AI)+SUMIF(แพ็ค!$C:$C,'รับ-จ่าย ประจำวัน'!$B463,แพ็ค!AI:AI)+SUMIF(ธุรการ!$C:$C,'รับ-จ่าย ประจำวัน'!$B463,ธุรการ!AI:AI)+SUMIF(เส้นแต่งหน้าขนมปัง!$C:$C,'รับ-จ่าย ประจำวัน'!$B463,เส้นแต่งหน้าขนมปัง!AI:AI)+SUMIF('วางแผนBC,CJ'!$C:$C,'รับ-จ่าย ประจำวัน'!$B463,'วางแผนBC,CJ'!AI:AI)+SUMIF(RD!$C:$C,'รับ-จ่าย ประจำวัน'!$B463,RD!AI:AI)+SUMIF('FG,ออนไล,คัดแยก'!$C:$C,'รับ-จ่าย ประจำวัน'!$B463,'FG,ออนไล,คัดแยก'!AI:AI)</f>
        <v>0</v>
      </c>
      <c r="BQ463" s="16">
        <f>SUMIF(เตรียมส่วนผสม!$C:$C,'รับ-จ่าย ประจำวัน'!$B463,เตรียมส่วนผสม!AJ:AJ)+SUMIF(กวนไส้!$C:$C,'รับ-จ่าย ประจำวัน'!$B463,กวนไส้!AJ:AJ)+SUMIF(ผลิต1!$C:$C,'รับ-จ่าย ประจำวัน'!$B463,ผลิต1!AJ:AJ)+SUMIF(ผลิต2!$C:$C,'รับ-จ่าย ประจำวัน'!$B463,ผลิต2!AJ:AJ)+SUMIF(เส้นแต่งหน้าขนมเค้ก!$C:$C,'รับ-จ่าย ประจำวัน'!$B463,เส้นแต่งหน้าขนมเค้ก!AJ:AJ)+SUMIF(แพ็ค!$C:$C,'รับ-จ่าย ประจำวัน'!$B463,แพ็ค!AJ:AJ)+SUMIF(ธุรการ!$C:$C,'รับ-จ่าย ประจำวัน'!$B463,ธุรการ!AJ:AJ)+SUMIF(เส้นแต่งหน้าขนมปัง!$C:$C,'รับ-จ่าย ประจำวัน'!$B463,เส้นแต่งหน้าขนมปัง!AJ:AJ)+SUMIF('วางแผนBC,CJ'!$C:$C,'รับ-จ่าย ประจำวัน'!$B463,'วางแผนBC,CJ'!AJ:AJ)+SUMIF(RD!$C:$C,'รับ-จ่าย ประจำวัน'!$B463,RD!AJ:AJ)+SUMIF('FG,ออนไล,คัดแยก'!$C:$C,'รับ-จ่าย ประจำวัน'!$B463,'FG,ออนไล,คัดแยก'!AJ:AJ)</f>
        <v>0</v>
      </c>
      <c r="BR463" s="16">
        <f>SUMIF(เตรียมส่วนผสม!$C:$C,'รับ-จ่าย ประจำวัน'!$B463,เตรียมส่วนผสม!AK:AK)+SUMIF(กวนไส้!$C:$C,'รับ-จ่าย ประจำวัน'!$B463,กวนไส้!AK:AK)+SUMIF(ผลิต1!$C:$C,'รับ-จ่าย ประจำวัน'!$B463,ผลิต1!AK:AK)+SUMIF(ผลิต2!$C:$C,'รับ-จ่าย ประจำวัน'!$B463,ผลิต2!AK:AK)+SUMIF(เส้นแต่งหน้าขนมเค้ก!$C:$C,'รับ-จ่าย ประจำวัน'!$B463,เส้นแต่งหน้าขนมเค้ก!AK:AK)+SUMIF(แพ็ค!$C:$C,'รับ-จ่าย ประจำวัน'!$B463,แพ็ค!AK:AK)+SUMIF(ธุรการ!$C:$C,'รับ-จ่าย ประจำวัน'!$B463,ธุรการ!AK:AK)+SUMIF(เส้นแต่งหน้าขนมปัง!$C:$C,'รับ-จ่าย ประจำวัน'!$B463,เส้นแต่งหน้าขนมปัง!AK:AK)+SUMIF('วางแผนBC,CJ'!$C:$C,'รับ-จ่าย ประจำวัน'!$B463,'วางแผนBC,CJ'!AK:AK)+SUMIF(RD!$C:$C,'รับ-จ่าย ประจำวัน'!$B463,RD!AK:AK)+SUMIF('FG,ออนไล,คัดแยก'!$C:$C,'รับ-จ่าย ประจำวัน'!$B463,'FG,ออนไล,คัดแยก'!AK:AK)</f>
        <v>0</v>
      </c>
      <c r="BS463" s="16">
        <f>SUMIF(เตรียมส่วนผสม!$C:$C,'รับ-จ่าย ประจำวัน'!$B463,เตรียมส่วนผสม!AL:AL)+SUMIF(กวนไส้!$C:$C,'รับ-จ่าย ประจำวัน'!$B463,กวนไส้!AL:AL)+SUMIF(ผลิต1!$C:$C,'รับ-จ่าย ประจำวัน'!$B463,ผลิต1!AL:AL)+SUMIF(ผลิต2!$C:$C,'รับ-จ่าย ประจำวัน'!$B463,ผลิต2!AL:AL)+SUMIF(เส้นแต่งหน้าขนมเค้ก!$C:$C,'รับ-จ่าย ประจำวัน'!$B463,เส้นแต่งหน้าขนมเค้ก!AL:AL)+SUMIF(แพ็ค!$C:$C,'รับ-จ่าย ประจำวัน'!$B463,แพ็ค!AL:AL)+SUMIF(ธุรการ!$C:$C,'รับ-จ่าย ประจำวัน'!$B463,ธุรการ!AL:AL)+SUMIF(เส้นแต่งหน้าขนมปัง!$C:$C,'รับ-จ่าย ประจำวัน'!$B463,เส้นแต่งหน้าขนมปัง!AL:AL)+SUMIF('วางแผนBC,CJ'!$C:$C,'รับ-จ่าย ประจำวัน'!$B463,'วางแผนBC,CJ'!AL:AL)+SUMIF(RD!$C:$C,'รับ-จ่าย ประจำวัน'!$B463,RD!AL:AL)+SUMIF('FG,ออนไล,คัดแยก'!$C:$C,'รับ-จ่าย ประจำวัน'!$B463,'FG,ออนไล,คัดแยก'!AL:AL)</f>
        <v>0</v>
      </c>
      <c r="BT463" s="18">
        <f t="shared" si="107"/>
        <v>0</v>
      </c>
      <c r="BU463" s="116"/>
      <c r="BV463" s="146">
        <f t="shared" si="108"/>
        <v>373</v>
      </c>
      <c r="BW463" s="183">
        <v>30</v>
      </c>
      <c r="BX463" s="172">
        <f t="shared" si="103"/>
        <v>0</v>
      </c>
      <c r="BY463" s="188" t="e">
        <f t="shared" si="104"/>
        <v>#DIV/0!</v>
      </c>
      <c r="BZ463" s="180" t="e">
        <f t="shared" ca="1" si="109"/>
        <v>#DIV/0!</v>
      </c>
      <c r="CA463" s="97"/>
      <c r="CB463" s="97"/>
      <c r="CC463" s="97"/>
      <c r="CD463" s="97"/>
      <c r="CE463" s="97"/>
      <c r="CF463" s="97"/>
      <c r="CG463" s="97"/>
      <c r="CH463" s="97"/>
      <c r="CI463" s="97"/>
      <c r="CJ463" s="94"/>
      <c r="CK463" s="9">
        <f t="shared" si="105"/>
        <v>373</v>
      </c>
    </row>
    <row r="464" spans="1:89" hidden="1" x14ac:dyDescent="0.5">
      <c r="A464" s="149"/>
      <c r="B464" s="34">
        <v>1020201025</v>
      </c>
      <c r="C464" s="10" t="s">
        <v>1477</v>
      </c>
      <c r="D464" s="177" t="s">
        <v>91</v>
      </c>
      <c r="E464" s="28">
        <v>0</v>
      </c>
      <c r="F464" s="159" t="s">
        <v>1605</v>
      </c>
      <c r="G464" s="11" t="s">
        <v>62</v>
      </c>
      <c r="H464" s="12">
        <v>4400</v>
      </c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3"/>
      <c r="AF464" s="13"/>
      <c r="AG464" s="13"/>
      <c r="AH464" s="13"/>
      <c r="AI464" s="14"/>
      <c r="AJ464" s="14"/>
      <c r="AK464" s="14"/>
      <c r="AL464" s="14"/>
      <c r="AM464" s="14"/>
      <c r="AN464" s="15">
        <f t="shared" si="110"/>
        <v>0</v>
      </c>
      <c r="AO464" s="16">
        <f>SUMIF(เตรียมส่วนผสม!$C:$C,'รับ-จ่าย ประจำวัน'!$B464,เตรียมส่วนผสม!H:H)+SUMIF(กวนไส้!$C:$C,'รับ-จ่าย ประจำวัน'!$B464,กวนไส้!H:H)+SUMIF(ผลิต1!$C:$C,'รับ-จ่าย ประจำวัน'!$B464,ผลิต1!H:H)+SUMIF(ผลิต2!$C:$C,'รับ-จ่าย ประจำวัน'!$B464,ผลิต2!H:H)+SUMIF(เส้นแต่งหน้าขนมเค้ก!$C:$C,'รับ-จ่าย ประจำวัน'!$B464,เส้นแต่งหน้าขนมเค้ก!H:H)+SUMIF(แพ็ค!$C:$C,'รับ-จ่าย ประจำวัน'!$B464,แพ็ค!H:H)+SUMIF(ธุรการ!$C:$C,'รับ-จ่าย ประจำวัน'!$B464,ธุรการ!H:H)+SUMIF(เส้นแต่งหน้าขนมปัง!$C:$C,'รับ-จ่าย ประจำวัน'!$B464,เส้นแต่งหน้าขนมปัง!H:H)+SUMIF('วางแผนBC,CJ'!$C:$C,'รับ-จ่าย ประจำวัน'!$B464,'วางแผนBC,CJ'!H:H)+SUMIF(RD!$C:$C,'รับ-จ่าย ประจำวัน'!$B464,RD!H:H)+SUMIF('FG,ออนไล,คัดแยก'!$C:$C,'รับ-จ่าย ประจำวัน'!$B464,'FG,ออนไล,คัดแยก'!H:H)</f>
        <v>0</v>
      </c>
      <c r="AP464" s="16">
        <f>SUMIF(เตรียมส่วนผสม!$C:$C,'รับ-จ่าย ประจำวัน'!$B464,เตรียมส่วนผสม!I:I)+SUMIF(กวนไส้!$C:$C,'รับ-จ่าย ประจำวัน'!$B464,กวนไส้!I:I)+SUMIF(ผลิต1!$C:$C,'รับ-จ่าย ประจำวัน'!$B464,ผลิต1!I:I)+SUMIF(ผลิต2!$C:$C,'รับ-จ่าย ประจำวัน'!$B464,ผลิต2!I:I)+SUMIF(เส้นแต่งหน้าขนมเค้ก!$C:$C,'รับ-จ่าย ประจำวัน'!$B464,เส้นแต่งหน้าขนมเค้ก!I:I)+SUMIF(แพ็ค!$C:$C,'รับ-จ่าย ประจำวัน'!$B464,แพ็ค!I:I)+SUMIF(ธุรการ!$C:$C,'รับ-จ่าย ประจำวัน'!$B464,ธุรการ!I:I)+SUMIF(เส้นแต่งหน้าขนมปัง!$C:$C,'รับ-จ่าย ประจำวัน'!$B464,เส้นแต่งหน้าขนมปัง!I:I)+SUMIF('วางแผนBC,CJ'!$C:$C,'รับ-จ่าย ประจำวัน'!$B464,'วางแผนBC,CJ'!I:I)+SUMIF(RD!$C:$C,'รับ-จ่าย ประจำวัน'!$B464,RD!I:I)+SUMIF('FG,ออนไล,คัดแยก'!$C:$C,'รับ-จ่าย ประจำวัน'!$B464,'FG,ออนไล,คัดแยก'!I:I)</f>
        <v>0</v>
      </c>
      <c r="AQ464" s="16">
        <f>SUMIF(เตรียมส่วนผสม!$C:$C,'รับ-จ่าย ประจำวัน'!$B464,เตรียมส่วนผสม!J:J)+SUMIF(กวนไส้!$C:$C,'รับ-จ่าย ประจำวัน'!$B464,กวนไส้!J:J)+SUMIF(ผลิต1!$C:$C,'รับ-จ่าย ประจำวัน'!$B464,ผลิต1!J:J)+SUMIF(ผลิต2!$C:$C,'รับ-จ่าย ประจำวัน'!$B464,ผลิต2!J:J)+SUMIF(เส้นแต่งหน้าขนมเค้ก!$C:$C,'รับ-จ่าย ประจำวัน'!$B464,เส้นแต่งหน้าขนมเค้ก!J:J)+SUMIF(แพ็ค!$C:$C,'รับ-จ่าย ประจำวัน'!$B464,แพ็ค!J:J)+SUMIF(ธุรการ!$C:$C,'รับ-จ่าย ประจำวัน'!$B464,ธุรการ!J:J)+SUMIF(เส้นแต่งหน้าขนมปัง!$C:$C,'รับ-จ่าย ประจำวัน'!$B464,เส้นแต่งหน้าขนมปัง!J:J)+SUMIF('วางแผนBC,CJ'!$C:$C,'รับ-จ่าย ประจำวัน'!$B464,'วางแผนBC,CJ'!J:J)+SUMIF(RD!$C:$C,'รับ-จ่าย ประจำวัน'!$B464,RD!J:J)+SUMIF('FG,ออนไล,คัดแยก'!$C:$C,'รับ-จ่าย ประจำวัน'!$B464,'FG,ออนไล,คัดแยก'!J:J)</f>
        <v>0</v>
      </c>
      <c r="AR464" s="16">
        <f>SUMIF(เตรียมส่วนผสม!$C:$C,'รับ-จ่าย ประจำวัน'!$B464,เตรียมส่วนผสม!K:K)+SUMIF(กวนไส้!$C:$C,'รับ-จ่าย ประจำวัน'!$B464,กวนไส้!K:K)+SUMIF(ผลิต1!$C:$C,'รับ-จ่าย ประจำวัน'!$B464,ผลิต1!K:K)+SUMIF(ผลิต2!$C:$C,'รับ-จ่าย ประจำวัน'!$B464,ผลิต2!K:K)+SUMIF(เส้นแต่งหน้าขนมเค้ก!$C:$C,'รับ-จ่าย ประจำวัน'!$B464,เส้นแต่งหน้าขนมเค้ก!K:K)+SUMIF(แพ็ค!$C:$C,'รับ-จ่าย ประจำวัน'!$B464,แพ็ค!K:K)+SUMIF(ธุรการ!$C:$C,'รับ-จ่าย ประจำวัน'!$B464,ธุรการ!K:K)+SUMIF(เส้นแต่งหน้าขนมปัง!$C:$C,'รับ-จ่าย ประจำวัน'!$B464,เส้นแต่งหน้าขนมปัง!K:K)+SUMIF('วางแผนBC,CJ'!$C:$C,'รับ-จ่าย ประจำวัน'!$B464,'วางแผนBC,CJ'!K:K)+SUMIF(RD!$C:$C,'รับ-จ่าย ประจำวัน'!$B464,RD!K:K)+SUMIF('FG,ออนไล,คัดแยก'!$C:$C,'รับ-จ่าย ประจำวัน'!$B464,'FG,ออนไล,คัดแยก'!K:K)</f>
        <v>0</v>
      </c>
      <c r="AS464" s="16">
        <f>SUMIF(เตรียมส่วนผสม!$C:$C,'รับ-จ่าย ประจำวัน'!$B464,เตรียมส่วนผสม!L:L)+SUMIF(กวนไส้!$C:$C,'รับ-จ่าย ประจำวัน'!$B464,กวนไส้!L:L)+SUMIF(ผลิต1!$C:$C,'รับ-จ่าย ประจำวัน'!$B464,ผลิต1!L:L)+SUMIF(ผลิต2!$C:$C,'รับ-จ่าย ประจำวัน'!$B464,ผลิต2!L:L)+SUMIF(เส้นแต่งหน้าขนมเค้ก!$C:$C,'รับ-จ่าย ประจำวัน'!$B464,เส้นแต่งหน้าขนมเค้ก!L:L)+SUMIF(แพ็ค!$C:$C,'รับ-จ่าย ประจำวัน'!$B464,แพ็ค!L:L)+SUMIF(ธุรการ!$C:$C,'รับ-จ่าย ประจำวัน'!$B464,ธุรการ!L:L)+SUMIF(เส้นแต่งหน้าขนมปัง!$C:$C,'รับ-จ่าย ประจำวัน'!$B464,เส้นแต่งหน้าขนมปัง!L:L)+SUMIF('วางแผนBC,CJ'!$C:$C,'รับ-จ่าย ประจำวัน'!$B464,'วางแผนBC,CJ'!L:L)+SUMIF(RD!$C:$C,'รับ-จ่าย ประจำวัน'!$B464,RD!L:L)+SUMIF('FG,ออนไล,คัดแยก'!$C:$C,'รับ-จ่าย ประจำวัน'!$B464,'FG,ออนไล,คัดแยก'!L:L)</f>
        <v>0</v>
      </c>
      <c r="AT464" s="16">
        <f>SUMIF(เตรียมส่วนผสม!$C:$C,'รับ-จ่าย ประจำวัน'!$B464,เตรียมส่วนผสม!M:M)+SUMIF(กวนไส้!$C:$C,'รับ-จ่าย ประจำวัน'!$B464,กวนไส้!M:M)+SUMIF(ผลิต1!$C:$C,'รับ-จ่าย ประจำวัน'!$B464,ผลิต1!M:M)+SUMIF(ผลิต2!$C:$C,'รับ-จ่าย ประจำวัน'!$B464,ผลิต2!M:M)+SUMIF(เส้นแต่งหน้าขนมเค้ก!$C:$C,'รับ-จ่าย ประจำวัน'!$B464,เส้นแต่งหน้าขนมเค้ก!M:M)+SUMIF(แพ็ค!$C:$C,'รับ-จ่าย ประจำวัน'!$B464,แพ็ค!M:M)+SUMIF(ธุรการ!$C:$C,'รับ-จ่าย ประจำวัน'!$B464,ธุรการ!M:M)+SUMIF(เส้นแต่งหน้าขนมปัง!$C:$C,'รับ-จ่าย ประจำวัน'!$B464,เส้นแต่งหน้าขนมปัง!M:M)+SUMIF('วางแผนBC,CJ'!$C:$C,'รับ-จ่าย ประจำวัน'!$B464,'วางแผนBC,CJ'!M:M)+SUMIF(RD!$C:$C,'รับ-จ่าย ประจำวัน'!$B464,RD!M:M)+SUMIF('FG,ออนไล,คัดแยก'!$C:$C,'รับ-จ่าย ประจำวัน'!$B464,'FG,ออนไล,คัดแยก'!M:M)</f>
        <v>0</v>
      </c>
      <c r="AU464" s="16">
        <f>SUMIF(เตรียมส่วนผสม!$C:$C,'รับ-จ่าย ประจำวัน'!$B464,เตรียมส่วนผสม!N:N)+SUMIF(กวนไส้!$C:$C,'รับ-จ่าย ประจำวัน'!$B464,กวนไส้!N:N)+SUMIF(ผลิต1!$C:$C,'รับ-จ่าย ประจำวัน'!$B464,ผลิต1!N:N)+SUMIF(ผลิต2!$C:$C,'รับ-จ่าย ประจำวัน'!$B464,ผลิต2!N:N)+SUMIF(เส้นแต่งหน้าขนมเค้ก!$C:$C,'รับ-จ่าย ประจำวัน'!$B464,เส้นแต่งหน้าขนมเค้ก!N:N)+SUMIF(แพ็ค!$C:$C,'รับ-จ่าย ประจำวัน'!$B464,แพ็ค!N:N)+SUMIF(ธุรการ!$C:$C,'รับ-จ่าย ประจำวัน'!$B464,ธุรการ!N:N)+SUMIF(เส้นแต่งหน้าขนมปัง!$C:$C,'รับ-จ่าย ประจำวัน'!$B464,เส้นแต่งหน้าขนมปัง!N:N)+SUMIF('วางแผนBC,CJ'!$C:$C,'รับ-จ่าย ประจำวัน'!$B464,'วางแผนBC,CJ'!N:N)+SUMIF(RD!$C:$C,'รับ-จ่าย ประจำวัน'!$B464,RD!N:N)+SUMIF('FG,ออนไล,คัดแยก'!$C:$C,'รับ-จ่าย ประจำวัน'!$B464,'FG,ออนไล,คัดแยก'!N:N)</f>
        <v>0</v>
      </c>
      <c r="AV464" s="16">
        <f>SUMIF(เตรียมส่วนผสม!$C:$C,'รับ-จ่าย ประจำวัน'!$B464,เตรียมส่วนผสม!O:O)+SUMIF(กวนไส้!$C:$C,'รับ-จ่าย ประจำวัน'!$B464,กวนไส้!O:O)+SUMIF(ผลิต1!$C:$C,'รับ-จ่าย ประจำวัน'!$B464,ผลิต1!O:O)+SUMIF(ผลิต2!$C:$C,'รับ-จ่าย ประจำวัน'!$B464,ผลิต2!O:O)+SUMIF(เส้นแต่งหน้าขนมเค้ก!$C:$C,'รับ-จ่าย ประจำวัน'!$B464,เส้นแต่งหน้าขนมเค้ก!O:O)+SUMIF(แพ็ค!$C:$C,'รับ-จ่าย ประจำวัน'!$B464,แพ็ค!O:O)+SUMIF(ธุรการ!$C:$C,'รับ-จ่าย ประจำวัน'!$B464,ธุรการ!O:O)+SUMIF(เส้นแต่งหน้าขนมปัง!$C:$C,'รับ-จ่าย ประจำวัน'!$B464,เส้นแต่งหน้าขนมปัง!O:O)+SUMIF('วางแผนBC,CJ'!$C:$C,'รับ-จ่าย ประจำวัน'!$B464,'วางแผนBC,CJ'!O:O)+SUMIF(RD!$C:$C,'รับ-จ่าย ประจำวัน'!$B464,RD!O:O)+SUMIF('FG,ออนไล,คัดแยก'!$C:$C,'รับ-จ่าย ประจำวัน'!$B464,'FG,ออนไล,คัดแยก'!O:O)</f>
        <v>0</v>
      </c>
      <c r="AW464" s="16">
        <f>SUMIF(เตรียมส่วนผสม!$C:$C,'รับ-จ่าย ประจำวัน'!$B464,เตรียมส่วนผสม!P:P)+SUMIF(กวนไส้!$C:$C,'รับ-จ่าย ประจำวัน'!$B464,กวนไส้!P:P)+SUMIF(ผลิต1!$C:$C,'รับ-จ่าย ประจำวัน'!$B464,ผลิต1!P:P)+SUMIF(ผลิต2!$C:$C,'รับ-จ่าย ประจำวัน'!$B464,ผลิต2!P:P)+SUMIF(เส้นแต่งหน้าขนมเค้ก!$C:$C,'รับ-จ่าย ประจำวัน'!$B464,เส้นแต่งหน้าขนมเค้ก!P:P)+SUMIF(แพ็ค!$C:$C,'รับ-จ่าย ประจำวัน'!$B464,แพ็ค!P:P)+SUMIF(ธุรการ!$C:$C,'รับ-จ่าย ประจำวัน'!$B464,ธุรการ!P:P)+SUMIF(เส้นแต่งหน้าขนมปัง!$C:$C,'รับ-จ่าย ประจำวัน'!$B464,เส้นแต่งหน้าขนมปัง!P:P)+SUMIF('วางแผนBC,CJ'!$C:$C,'รับ-จ่าย ประจำวัน'!$B464,'วางแผนBC,CJ'!P:P)+SUMIF(RD!$C:$C,'รับ-จ่าย ประจำวัน'!$B464,RD!P:P)+SUMIF('FG,ออนไล,คัดแยก'!$C:$C,'รับ-จ่าย ประจำวัน'!$B464,'FG,ออนไล,คัดแยก'!P:P)</f>
        <v>0</v>
      </c>
      <c r="AX464" s="16">
        <f>SUMIF(เตรียมส่วนผสม!$C:$C,'รับ-จ่าย ประจำวัน'!$B464,เตรียมส่วนผสม!Q:Q)+SUMIF(กวนไส้!$C:$C,'รับ-จ่าย ประจำวัน'!$B464,กวนไส้!Q:Q)+SUMIF(ผลิต1!$C:$C,'รับ-จ่าย ประจำวัน'!$B464,ผลิต1!Q:Q)+SUMIF(ผลิต2!$C:$C,'รับ-จ่าย ประจำวัน'!$B464,ผลิต2!Q:Q)+SUMIF(เส้นแต่งหน้าขนมเค้ก!$C:$C,'รับ-จ่าย ประจำวัน'!$B464,เส้นแต่งหน้าขนมเค้ก!Q:Q)+SUMIF(แพ็ค!$C:$C,'รับ-จ่าย ประจำวัน'!$B464,แพ็ค!Q:Q)+SUMIF(ธุรการ!$C:$C,'รับ-จ่าย ประจำวัน'!$B464,ธุรการ!Q:Q)+SUMIF(เส้นแต่งหน้าขนมปัง!$C:$C,'รับ-จ่าย ประจำวัน'!$B464,เส้นแต่งหน้าขนมปัง!Q:Q)+SUMIF('วางแผนBC,CJ'!$C:$C,'รับ-จ่าย ประจำวัน'!$B464,'วางแผนBC,CJ'!Q:Q)+SUMIF(RD!$C:$C,'รับ-จ่าย ประจำวัน'!$B464,RD!Q:Q)+SUMIF('FG,ออนไล,คัดแยก'!$C:$C,'รับ-จ่าย ประจำวัน'!$B464,'FG,ออนไล,คัดแยก'!Q:Q)</f>
        <v>0</v>
      </c>
      <c r="AY464" s="16">
        <f>SUMIF(เตรียมส่วนผสม!$C:$C,'รับ-จ่าย ประจำวัน'!$B464,เตรียมส่วนผสม!R:R)+SUMIF(กวนไส้!$C:$C,'รับ-จ่าย ประจำวัน'!$B464,กวนไส้!R:R)+SUMIF(ผลิต1!$C:$C,'รับ-จ่าย ประจำวัน'!$B464,ผลิต1!R:R)+SUMIF(ผลิต2!$C:$C,'รับ-จ่าย ประจำวัน'!$B464,ผลิต2!R:R)+SUMIF(เส้นแต่งหน้าขนมเค้ก!$C:$C,'รับ-จ่าย ประจำวัน'!$B464,เส้นแต่งหน้าขนมเค้ก!R:R)+SUMIF(แพ็ค!$C:$C,'รับ-จ่าย ประจำวัน'!$B464,แพ็ค!R:R)+SUMIF(ธุรการ!$C:$C,'รับ-จ่าย ประจำวัน'!$B464,ธุรการ!R:R)+SUMIF(เส้นแต่งหน้าขนมปัง!$C:$C,'รับ-จ่าย ประจำวัน'!$B464,เส้นแต่งหน้าขนมปัง!R:R)+SUMIF('วางแผนBC,CJ'!$C:$C,'รับ-จ่าย ประจำวัน'!$B464,'วางแผนBC,CJ'!R:R)+SUMIF(RD!$C:$C,'รับ-จ่าย ประจำวัน'!$B464,RD!R:R)+SUMIF('FG,ออนไล,คัดแยก'!$C:$C,'รับ-จ่าย ประจำวัน'!$B464,'FG,ออนไล,คัดแยก'!R:R)</f>
        <v>0</v>
      </c>
      <c r="AZ464" s="16">
        <f>SUMIF(เตรียมส่วนผสม!$C:$C,'รับ-จ่าย ประจำวัน'!$B464,เตรียมส่วนผสม!S:S)+SUMIF(กวนไส้!$C:$C,'รับ-จ่าย ประจำวัน'!$B464,กวนไส้!S:S)+SUMIF(ผลิต1!$C:$C,'รับ-จ่าย ประจำวัน'!$B464,ผลิต1!S:S)+SUMIF(ผลิต2!$C:$C,'รับ-จ่าย ประจำวัน'!$B464,ผลิต2!S:S)+SUMIF(เส้นแต่งหน้าขนมเค้ก!$C:$C,'รับ-จ่าย ประจำวัน'!$B464,เส้นแต่งหน้าขนมเค้ก!S:S)+SUMIF(แพ็ค!$C:$C,'รับ-จ่าย ประจำวัน'!$B464,แพ็ค!S:S)+SUMIF(ธุรการ!$C:$C,'รับ-จ่าย ประจำวัน'!$B464,ธุรการ!S:S)+SUMIF(เส้นแต่งหน้าขนมปัง!$C:$C,'รับ-จ่าย ประจำวัน'!$B464,เส้นแต่งหน้าขนมปัง!S:S)+SUMIF('วางแผนBC,CJ'!$C:$C,'รับ-จ่าย ประจำวัน'!$B464,'วางแผนBC,CJ'!S:S)+SUMIF(RD!$C:$C,'รับ-จ่าย ประจำวัน'!$B464,RD!S:S)+SUMIF('FG,ออนไล,คัดแยก'!$C:$C,'รับ-จ่าย ประจำวัน'!$B464,'FG,ออนไล,คัดแยก'!S:S)</f>
        <v>0</v>
      </c>
      <c r="BA464" s="16">
        <f>SUMIF(เตรียมส่วนผสม!$C:$C,'รับ-จ่าย ประจำวัน'!$B464,เตรียมส่วนผสม!T:T)+SUMIF(กวนไส้!$C:$C,'รับ-จ่าย ประจำวัน'!$B464,กวนไส้!T:T)+SUMIF(ผลิต1!$C:$C,'รับ-จ่าย ประจำวัน'!$B464,ผลิต1!T:T)+SUMIF(ผลิต2!$C:$C,'รับ-จ่าย ประจำวัน'!$B464,ผลิต2!T:T)+SUMIF(เส้นแต่งหน้าขนมเค้ก!$C:$C,'รับ-จ่าย ประจำวัน'!$B464,เส้นแต่งหน้าขนมเค้ก!T:T)+SUMIF(แพ็ค!$C:$C,'รับ-จ่าย ประจำวัน'!$B464,แพ็ค!T:T)+SUMIF(ธุรการ!$C:$C,'รับ-จ่าย ประจำวัน'!$B464,ธุรการ!T:T)+SUMIF(เส้นแต่งหน้าขนมปัง!$C:$C,'รับ-จ่าย ประจำวัน'!$B464,เส้นแต่งหน้าขนมปัง!T:T)+SUMIF('วางแผนBC,CJ'!$C:$C,'รับ-จ่าย ประจำวัน'!$B464,'วางแผนBC,CJ'!T:T)+SUMIF(RD!$C:$C,'รับ-จ่าย ประจำวัน'!$B464,RD!T:T)+SUMIF('FG,ออนไล,คัดแยก'!$C:$C,'รับ-จ่าย ประจำวัน'!$B464,'FG,ออนไล,คัดแยก'!T:T)</f>
        <v>0</v>
      </c>
      <c r="BB464" s="16">
        <f>SUMIF(เตรียมส่วนผสม!$C:$C,'รับ-จ่าย ประจำวัน'!$B464,เตรียมส่วนผสม!U:U)+SUMIF(กวนไส้!$C:$C,'รับ-จ่าย ประจำวัน'!$B464,กวนไส้!U:U)+SUMIF(ผลิต1!$C:$C,'รับ-จ่าย ประจำวัน'!$B464,ผลิต1!U:U)+SUMIF(ผลิต2!$C:$C,'รับ-จ่าย ประจำวัน'!$B464,ผลิต2!U:U)+SUMIF(เส้นแต่งหน้าขนมเค้ก!$C:$C,'รับ-จ่าย ประจำวัน'!$B464,เส้นแต่งหน้าขนมเค้ก!U:U)+SUMIF(แพ็ค!$C:$C,'รับ-จ่าย ประจำวัน'!$B464,แพ็ค!U:U)+SUMIF(ธุรการ!$C:$C,'รับ-จ่าย ประจำวัน'!$B464,ธุรการ!U:U)+SUMIF(เส้นแต่งหน้าขนมปัง!$C:$C,'รับ-จ่าย ประจำวัน'!$B464,เส้นแต่งหน้าขนมปัง!U:U)+SUMIF('วางแผนBC,CJ'!$C:$C,'รับ-จ่าย ประจำวัน'!$B464,'วางแผนBC,CJ'!U:U)+SUMIF(RD!$C:$C,'รับ-จ่าย ประจำวัน'!$B464,RD!U:U)+SUMIF('FG,ออนไล,คัดแยก'!$C:$C,'รับ-จ่าย ประจำวัน'!$B464,'FG,ออนไล,คัดแยก'!U:U)</f>
        <v>0</v>
      </c>
      <c r="BC464" s="16">
        <f>SUMIF(เตรียมส่วนผสม!$C:$C,'รับ-จ่าย ประจำวัน'!$B464,เตรียมส่วนผสม!V:V)+SUMIF(กวนไส้!$C:$C,'รับ-จ่าย ประจำวัน'!$B464,กวนไส้!V:V)+SUMIF(ผลิต1!$C:$C,'รับ-จ่าย ประจำวัน'!$B464,ผลิต1!V:V)+SUMIF(ผลิต2!$C:$C,'รับ-จ่าย ประจำวัน'!$B464,ผลิต2!V:V)+SUMIF(เส้นแต่งหน้าขนมเค้ก!$C:$C,'รับ-จ่าย ประจำวัน'!$B464,เส้นแต่งหน้าขนมเค้ก!V:V)+SUMIF(แพ็ค!$C:$C,'รับ-จ่าย ประจำวัน'!$B464,แพ็ค!V:V)+SUMIF(ธุรการ!$C:$C,'รับ-จ่าย ประจำวัน'!$B464,ธุรการ!V:V)+SUMIF(เส้นแต่งหน้าขนมปัง!$C:$C,'รับ-จ่าย ประจำวัน'!$B464,เส้นแต่งหน้าขนมปัง!V:V)+SUMIF('วางแผนBC,CJ'!$C:$C,'รับ-จ่าย ประจำวัน'!$B464,'วางแผนBC,CJ'!V:V)+SUMIF(RD!$C:$C,'รับ-จ่าย ประจำวัน'!$B464,RD!V:V)+SUMIF('FG,ออนไล,คัดแยก'!$C:$C,'รับ-จ่าย ประจำวัน'!$B464,'FG,ออนไล,คัดแยก'!V:V)</f>
        <v>0</v>
      </c>
      <c r="BD464" s="16">
        <f>SUMIF(เตรียมส่วนผสม!$C:$C,'รับ-จ่าย ประจำวัน'!$B464,เตรียมส่วนผสม!W:W)+SUMIF(กวนไส้!$C:$C,'รับ-จ่าย ประจำวัน'!$B464,กวนไส้!W:W)+SUMIF(ผลิต1!$C:$C,'รับ-จ่าย ประจำวัน'!$B464,ผลิต1!W:W)+SUMIF(ผลิต2!$C:$C,'รับ-จ่าย ประจำวัน'!$B464,ผลิต2!W:W)+SUMIF(เส้นแต่งหน้าขนมเค้ก!$C:$C,'รับ-จ่าย ประจำวัน'!$B464,เส้นแต่งหน้าขนมเค้ก!W:W)+SUMIF(แพ็ค!$C:$C,'รับ-จ่าย ประจำวัน'!$B464,แพ็ค!W:W)+SUMIF(ธุรการ!$C:$C,'รับ-จ่าย ประจำวัน'!$B464,ธุรการ!W:W)+SUMIF(เส้นแต่งหน้าขนมปัง!$C:$C,'รับ-จ่าย ประจำวัน'!$B464,เส้นแต่งหน้าขนมปัง!W:W)+SUMIF('วางแผนBC,CJ'!$C:$C,'รับ-จ่าย ประจำวัน'!$B464,'วางแผนBC,CJ'!W:W)+SUMIF(RD!$C:$C,'รับ-จ่าย ประจำวัน'!$B464,RD!W:W)+SUMIF('FG,ออนไล,คัดแยก'!$C:$C,'รับ-จ่าย ประจำวัน'!$B464,'FG,ออนไล,คัดแยก'!W:W)</f>
        <v>0</v>
      </c>
      <c r="BE464" s="16">
        <f>SUMIF(เตรียมส่วนผสม!$C:$C,'รับ-จ่าย ประจำวัน'!$B464,เตรียมส่วนผสม!X:X)+SUMIF(กวนไส้!$C:$C,'รับ-จ่าย ประจำวัน'!$B464,กวนไส้!X:X)+SUMIF(ผลิต1!$C:$C,'รับ-จ่าย ประจำวัน'!$B464,ผลิต1!X:X)+SUMIF(ผลิต2!$C:$C,'รับ-จ่าย ประจำวัน'!$B464,ผลิต2!X:X)+SUMIF(เส้นแต่งหน้าขนมเค้ก!$C:$C,'รับ-จ่าย ประจำวัน'!$B464,เส้นแต่งหน้าขนมเค้ก!X:X)+SUMIF(แพ็ค!$C:$C,'รับ-จ่าย ประจำวัน'!$B464,แพ็ค!X:X)+SUMIF(ธุรการ!$C:$C,'รับ-จ่าย ประจำวัน'!$B464,ธุรการ!X:X)+SUMIF(เส้นแต่งหน้าขนมปัง!$C:$C,'รับ-จ่าย ประจำวัน'!$B464,เส้นแต่งหน้าขนมปัง!X:X)+SUMIF('วางแผนBC,CJ'!$C:$C,'รับ-จ่าย ประจำวัน'!$B464,'วางแผนBC,CJ'!X:X)+SUMIF(RD!$C:$C,'รับ-จ่าย ประจำวัน'!$B464,RD!X:X)+SUMIF('FG,ออนไล,คัดแยก'!$C:$C,'รับ-จ่าย ประจำวัน'!$B464,'FG,ออนไล,คัดแยก'!X:X)</f>
        <v>0</v>
      </c>
      <c r="BF464" s="16">
        <f>SUMIF(เตรียมส่วนผสม!$C:$C,'รับ-จ่าย ประจำวัน'!$B464,เตรียมส่วนผสม!Y:Y)+SUMIF(กวนไส้!$C:$C,'รับ-จ่าย ประจำวัน'!$B464,กวนไส้!Y:Y)+SUMIF(ผลิต1!$C:$C,'รับ-จ่าย ประจำวัน'!$B464,ผลิต1!Y:Y)+SUMIF(ผลิต2!$C:$C,'รับ-จ่าย ประจำวัน'!$B464,ผลิต2!Y:Y)+SUMIF(เส้นแต่งหน้าขนมเค้ก!$C:$C,'รับ-จ่าย ประจำวัน'!$B464,เส้นแต่งหน้าขนมเค้ก!Y:Y)+SUMIF(แพ็ค!$C:$C,'รับ-จ่าย ประจำวัน'!$B464,แพ็ค!Y:Y)+SUMIF(ธุรการ!$C:$C,'รับ-จ่าย ประจำวัน'!$B464,ธุรการ!Y:Y)+SUMIF(เส้นแต่งหน้าขนมปัง!$C:$C,'รับ-จ่าย ประจำวัน'!$B464,เส้นแต่งหน้าขนมปัง!Y:Y)+SUMIF('วางแผนBC,CJ'!$C:$C,'รับ-จ่าย ประจำวัน'!$B464,'วางแผนBC,CJ'!Y:Y)+SUMIF(RD!$C:$C,'รับ-จ่าย ประจำวัน'!$B464,RD!Y:Y)+SUMIF('FG,ออนไล,คัดแยก'!$C:$C,'รับ-จ่าย ประจำวัน'!$B464,'FG,ออนไล,คัดแยก'!Y:Y)</f>
        <v>0</v>
      </c>
      <c r="BG464" s="16">
        <f>SUMIF(เตรียมส่วนผสม!$C:$C,'รับ-จ่าย ประจำวัน'!$B464,เตรียมส่วนผสม!Z:Z)+SUMIF(กวนไส้!$C:$C,'รับ-จ่าย ประจำวัน'!$B464,กวนไส้!Z:Z)+SUMIF(ผลิต1!$C:$C,'รับ-จ่าย ประจำวัน'!$B464,ผลิต1!Z:Z)+SUMIF(ผลิต2!$C:$C,'รับ-จ่าย ประจำวัน'!$B464,ผลิต2!Z:Z)+SUMIF(เส้นแต่งหน้าขนมเค้ก!$C:$C,'รับ-จ่าย ประจำวัน'!$B464,เส้นแต่งหน้าขนมเค้ก!Z:Z)+SUMIF(แพ็ค!$C:$C,'รับ-จ่าย ประจำวัน'!$B464,แพ็ค!Z:Z)+SUMIF(ธุรการ!$C:$C,'รับ-จ่าย ประจำวัน'!$B464,ธุรการ!Z:Z)+SUMIF(เส้นแต่งหน้าขนมปัง!$C:$C,'รับ-จ่าย ประจำวัน'!$B464,เส้นแต่งหน้าขนมปัง!Z:Z)+SUMIF('วางแผนBC,CJ'!$C:$C,'รับ-จ่าย ประจำวัน'!$B464,'วางแผนBC,CJ'!Z:Z)+SUMIF(RD!$C:$C,'รับ-จ่าย ประจำวัน'!$B464,RD!Z:Z)+SUMIF('FG,ออนไล,คัดแยก'!$C:$C,'รับ-จ่าย ประจำวัน'!$B464,'FG,ออนไล,คัดแยก'!Z:Z)</f>
        <v>0</v>
      </c>
      <c r="BH464" s="16">
        <f>SUMIF(เตรียมส่วนผสม!$C:$C,'รับ-จ่าย ประจำวัน'!$B464,เตรียมส่วนผสม!AA:AA)+SUMIF(กวนไส้!$C:$C,'รับ-จ่าย ประจำวัน'!$B464,กวนไส้!AA:AA)+SUMIF(ผลิต1!$C:$C,'รับ-จ่าย ประจำวัน'!$B464,ผลิต1!AA:AA)+SUMIF(ผลิต2!$C:$C,'รับ-จ่าย ประจำวัน'!$B464,ผลิต2!AA:AA)+SUMIF(เส้นแต่งหน้าขนมเค้ก!$C:$C,'รับ-จ่าย ประจำวัน'!$B464,เส้นแต่งหน้าขนมเค้ก!AA:AA)+SUMIF(แพ็ค!$C:$C,'รับ-จ่าย ประจำวัน'!$B464,แพ็ค!AA:AA)+SUMIF(ธุรการ!$C:$C,'รับ-จ่าย ประจำวัน'!$B464,ธุรการ!AA:AA)+SUMIF(เส้นแต่งหน้าขนมปัง!$C:$C,'รับ-จ่าย ประจำวัน'!$B464,เส้นแต่งหน้าขนมปัง!AA:AA)+SUMIF('วางแผนBC,CJ'!$C:$C,'รับ-จ่าย ประจำวัน'!$B464,'วางแผนBC,CJ'!AA:AA)+SUMIF(RD!$C:$C,'รับ-จ่าย ประจำวัน'!$B464,RD!AA:AA)+SUMIF('FG,ออนไล,คัดแยก'!$C:$C,'รับ-จ่าย ประจำวัน'!$B464,'FG,ออนไล,คัดแยก'!AA:AA)</f>
        <v>0</v>
      </c>
      <c r="BI464" s="16">
        <f>SUMIF(เตรียมส่วนผสม!$C:$C,'รับ-จ่าย ประจำวัน'!$B464,เตรียมส่วนผสม!AB:AB)+SUMIF(กวนไส้!$C:$C,'รับ-จ่าย ประจำวัน'!$B464,กวนไส้!AB:AB)+SUMIF(ผลิต1!$C:$C,'รับ-จ่าย ประจำวัน'!$B464,ผลิต1!AB:AB)+SUMIF(ผลิต2!$C:$C,'รับ-จ่าย ประจำวัน'!$B464,ผลิต2!AB:AB)+SUMIF(เส้นแต่งหน้าขนมเค้ก!$C:$C,'รับ-จ่าย ประจำวัน'!$B464,เส้นแต่งหน้าขนมเค้ก!AB:AB)+SUMIF(แพ็ค!$C:$C,'รับ-จ่าย ประจำวัน'!$B464,แพ็ค!AB:AB)+SUMIF(ธุรการ!$C:$C,'รับ-จ่าย ประจำวัน'!$B464,ธุรการ!AB:AB)+SUMIF(เส้นแต่งหน้าขนมปัง!$C:$C,'รับ-จ่าย ประจำวัน'!$B464,เส้นแต่งหน้าขนมปัง!AB:AB)+SUMIF('วางแผนBC,CJ'!$C:$C,'รับ-จ่าย ประจำวัน'!$B464,'วางแผนBC,CJ'!AB:AB)+SUMIF(RD!$C:$C,'รับ-จ่าย ประจำวัน'!$B464,RD!AB:AB)+SUMIF('FG,ออนไล,คัดแยก'!$C:$C,'รับ-จ่าย ประจำวัน'!$B464,'FG,ออนไล,คัดแยก'!AB:AB)</f>
        <v>0</v>
      </c>
      <c r="BJ464" s="16">
        <f>SUMIF(เตรียมส่วนผสม!$C:$C,'รับ-จ่าย ประจำวัน'!$B464,เตรียมส่วนผสม!AC:AC)+SUMIF(กวนไส้!$C:$C,'รับ-จ่าย ประจำวัน'!$B464,กวนไส้!AC:AC)+SUMIF(ผลิต1!$C:$C,'รับ-จ่าย ประจำวัน'!$B464,ผลิต1!AC:AC)+SUMIF(ผลิต2!$C:$C,'รับ-จ่าย ประจำวัน'!$B464,ผลิต2!AC:AC)+SUMIF(เส้นแต่งหน้าขนมเค้ก!$C:$C,'รับ-จ่าย ประจำวัน'!$B464,เส้นแต่งหน้าขนมเค้ก!AC:AC)+SUMIF(แพ็ค!$C:$C,'รับ-จ่าย ประจำวัน'!$B464,แพ็ค!AC:AC)+SUMIF(ธุรการ!$C:$C,'รับ-จ่าย ประจำวัน'!$B464,ธุรการ!AC:AC)+SUMIF(เส้นแต่งหน้าขนมปัง!$C:$C,'รับ-จ่าย ประจำวัน'!$B464,เส้นแต่งหน้าขนมปัง!AC:AC)+SUMIF('วางแผนBC,CJ'!$C:$C,'รับ-จ่าย ประจำวัน'!$B464,'วางแผนBC,CJ'!AC:AC)+SUMIF(RD!$C:$C,'รับ-จ่าย ประจำวัน'!$B464,RD!AC:AC)+SUMIF('FG,ออนไล,คัดแยก'!$C:$C,'รับ-จ่าย ประจำวัน'!$B464,'FG,ออนไล,คัดแยก'!AC:AC)</f>
        <v>0</v>
      </c>
      <c r="BK464" s="16">
        <f>SUMIF(เตรียมส่วนผสม!$C:$C,'รับ-จ่าย ประจำวัน'!$B464,เตรียมส่วนผสม!AD:AD)+SUMIF(กวนไส้!$C:$C,'รับ-จ่าย ประจำวัน'!$B464,กวนไส้!AD:AD)+SUMIF(ผลิต1!$C:$C,'รับ-จ่าย ประจำวัน'!$B464,ผลิต1!AD:AD)+SUMIF(ผลิต2!$C:$C,'รับ-จ่าย ประจำวัน'!$B464,ผลิต2!AD:AD)+SUMIF(เส้นแต่งหน้าขนมเค้ก!$C:$C,'รับ-จ่าย ประจำวัน'!$B464,เส้นแต่งหน้าขนมเค้ก!AD:AD)+SUMIF(แพ็ค!$C:$C,'รับ-จ่าย ประจำวัน'!$B464,แพ็ค!AD:AD)+SUMIF(ธุรการ!$C:$C,'รับ-จ่าย ประจำวัน'!$B464,ธุรการ!AD:AD)+SUMIF(เส้นแต่งหน้าขนมปัง!$C:$C,'รับ-จ่าย ประจำวัน'!$B464,เส้นแต่งหน้าขนมปัง!AD:AD)+SUMIF('วางแผนBC,CJ'!$C:$C,'รับ-จ่าย ประจำวัน'!$B464,'วางแผนBC,CJ'!AD:AD)+SUMIF(RD!$C:$C,'รับ-จ่าย ประจำวัน'!$B464,RD!AD:AD)+SUMIF('FG,ออนไล,คัดแยก'!$C:$C,'รับ-จ่าย ประจำวัน'!$B464,'FG,ออนไล,คัดแยก'!AD:AD)</f>
        <v>0</v>
      </c>
      <c r="BL464" s="16">
        <f>SUMIF(เตรียมส่วนผสม!$C:$C,'รับ-จ่าย ประจำวัน'!$B464,เตรียมส่วนผสม!AE:AE)+SUMIF(กวนไส้!$C:$C,'รับ-จ่าย ประจำวัน'!$B464,กวนไส้!AE:AE)+SUMIF(ผลิต1!$C:$C,'รับ-จ่าย ประจำวัน'!$B464,ผลิต1!AE:AE)+SUMIF(ผลิต2!$C:$C,'รับ-จ่าย ประจำวัน'!$B464,ผลิต2!AE:AE)+SUMIF(เส้นแต่งหน้าขนมเค้ก!$C:$C,'รับ-จ่าย ประจำวัน'!$B464,เส้นแต่งหน้าขนมเค้ก!AE:AE)+SUMIF(แพ็ค!$C:$C,'รับ-จ่าย ประจำวัน'!$B464,แพ็ค!AE:AE)+SUMIF(ธุรการ!$C:$C,'รับ-จ่าย ประจำวัน'!$B464,ธุรการ!AE:AE)+SUMIF(เส้นแต่งหน้าขนมปัง!$C:$C,'รับ-จ่าย ประจำวัน'!$B464,เส้นแต่งหน้าขนมปัง!AE:AE)+SUMIF('วางแผนBC,CJ'!$C:$C,'รับ-จ่าย ประจำวัน'!$B464,'วางแผนBC,CJ'!AE:AE)+SUMIF(RD!$C:$C,'รับ-จ่าย ประจำวัน'!$B464,RD!AE:AE)+SUMIF('FG,ออนไล,คัดแยก'!$C:$C,'รับ-จ่าย ประจำวัน'!$B464,'FG,ออนไล,คัดแยก'!AE:AE)</f>
        <v>0</v>
      </c>
      <c r="BM464" s="16">
        <f>SUMIF(เตรียมส่วนผสม!$C:$C,'รับ-จ่าย ประจำวัน'!$B464,เตรียมส่วนผสม!AF:AF)+SUMIF(กวนไส้!$C:$C,'รับ-จ่าย ประจำวัน'!$B464,กวนไส้!AF:AF)+SUMIF(ผลิต1!$C:$C,'รับ-จ่าย ประจำวัน'!$B464,ผลิต1!AF:AF)+SUMIF(ผลิต2!$C:$C,'รับ-จ่าย ประจำวัน'!$B464,ผลิต2!AF:AF)+SUMIF(เส้นแต่งหน้าขนมเค้ก!$C:$C,'รับ-จ่าย ประจำวัน'!$B464,เส้นแต่งหน้าขนมเค้ก!AF:AF)+SUMIF(แพ็ค!$C:$C,'รับ-จ่าย ประจำวัน'!$B464,แพ็ค!AF:AF)+SUMIF(ธุรการ!$C:$C,'รับ-จ่าย ประจำวัน'!$B464,ธุรการ!AF:AF)+SUMIF(เส้นแต่งหน้าขนมปัง!$C:$C,'รับ-จ่าย ประจำวัน'!$B464,เส้นแต่งหน้าขนมปัง!AF:AF)+SUMIF('วางแผนBC,CJ'!$C:$C,'รับ-จ่าย ประจำวัน'!$B464,'วางแผนBC,CJ'!AF:AF)+SUMIF(RD!$C:$C,'รับ-จ่าย ประจำวัน'!$B464,RD!AF:AF)+SUMIF('FG,ออนไล,คัดแยก'!$C:$C,'รับ-จ่าย ประจำวัน'!$B464,'FG,ออนไล,คัดแยก'!AF:AF)</f>
        <v>0</v>
      </c>
      <c r="BN464" s="16">
        <f>SUMIF(เตรียมส่วนผสม!$C:$C,'รับ-จ่าย ประจำวัน'!$B464,เตรียมส่วนผสม!AG:AG)+SUMIF(กวนไส้!$C:$C,'รับ-จ่าย ประจำวัน'!$B464,กวนไส้!AG:AG)+SUMIF(ผลิต1!$C:$C,'รับ-จ่าย ประจำวัน'!$B464,ผลิต1!AG:AG)+SUMIF(ผลิต2!$C:$C,'รับ-จ่าย ประจำวัน'!$B464,ผลิต2!AG:AG)+SUMIF(เส้นแต่งหน้าขนมเค้ก!$C:$C,'รับ-จ่าย ประจำวัน'!$B464,เส้นแต่งหน้าขนมเค้ก!AG:AG)+SUMIF(แพ็ค!$C:$C,'รับ-จ่าย ประจำวัน'!$B464,แพ็ค!AG:AG)+SUMIF(ธุรการ!$C:$C,'รับ-จ่าย ประจำวัน'!$B464,ธุรการ!AG:AG)+SUMIF(เส้นแต่งหน้าขนมปัง!$C:$C,'รับ-จ่าย ประจำวัน'!$B464,เส้นแต่งหน้าขนมปัง!AG:AG)+SUMIF('วางแผนBC,CJ'!$C:$C,'รับ-จ่าย ประจำวัน'!$B464,'วางแผนBC,CJ'!AG:AG)+SUMIF(RD!$C:$C,'รับ-จ่าย ประจำวัน'!$B464,RD!AG:AG)+SUMIF('FG,ออนไล,คัดแยก'!$C:$C,'รับ-จ่าย ประจำวัน'!$B464,'FG,ออนไล,คัดแยก'!AG:AG)</f>
        <v>0</v>
      </c>
      <c r="BO464" s="16">
        <f>SUMIF(เตรียมส่วนผสม!$C:$C,'รับ-จ่าย ประจำวัน'!$B464,เตรียมส่วนผสม!AH:AH)+SUMIF(กวนไส้!$C:$C,'รับ-จ่าย ประจำวัน'!$B464,กวนไส้!AH:AH)+SUMIF(ผลิต1!$C:$C,'รับ-จ่าย ประจำวัน'!$B464,ผลิต1!AH:AH)+SUMIF(ผลิต2!$C:$C,'รับ-จ่าย ประจำวัน'!$B464,ผลิต2!AH:AH)+SUMIF(เส้นแต่งหน้าขนมเค้ก!$C:$C,'รับ-จ่าย ประจำวัน'!$B464,เส้นแต่งหน้าขนมเค้ก!AH:AH)+SUMIF(แพ็ค!$C:$C,'รับ-จ่าย ประจำวัน'!$B464,แพ็ค!AH:AH)+SUMIF(ธุรการ!$C:$C,'รับ-จ่าย ประจำวัน'!$B464,ธุรการ!AH:AH)+SUMIF(เส้นแต่งหน้าขนมปัง!$C:$C,'รับ-จ่าย ประจำวัน'!$B464,เส้นแต่งหน้าขนมปัง!AH:AH)+SUMIF('วางแผนBC,CJ'!$C:$C,'รับ-จ่าย ประจำวัน'!$B464,'วางแผนBC,CJ'!AH:AH)+SUMIF(RD!$C:$C,'รับ-จ่าย ประจำวัน'!$B464,RD!AH:AH)+SUMIF('FG,ออนไล,คัดแยก'!$C:$C,'รับ-จ่าย ประจำวัน'!$B464,'FG,ออนไล,คัดแยก'!AH:AH)</f>
        <v>0</v>
      </c>
      <c r="BP464" s="16">
        <f>SUMIF(เตรียมส่วนผสม!$C:$C,'รับ-จ่าย ประจำวัน'!$B464,เตรียมส่วนผสม!AI:AI)+SUMIF(กวนไส้!$C:$C,'รับ-จ่าย ประจำวัน'!$B464,กวนไส้!AI:AI)+SUMIF(ผลิต1!$C:$C,'รับ-จ่าย ประจำวัน'!$B464,ผลิต1!AI:AI)+SUMIF(ผลิต2!$C:$C,'รับ-จ่าย ประจำวัน'!$B464,ผลิต2!AI:AI)+SUMIF(เส้นแต่งหน้าขนมเค้ก!$C:$C,'รับ-จ่าย ประจำวัน'!$B464,เส้นแต่งหน้าขนมเค้ก!AI:AI)+SUMIF(แพ็ค!$C:$C,'รับ-จ่าย ประจำวัน'!$B464,แพ็ค!AI:AI)+SUMIF(ธุรการ!$C:$C,'รับ-จ่าย ประจำวัน'!$B464,ธุรการ!AI:AI)+SUMIF(เส้นแต่งหน้าขนมปัง!$C:$C,'รับ-จ่าย ประจำวัน'!$B464,เส้นแต่งหน้าขนมปัง!AI:AI)+SUMIF('วางแผนBC,CJ'!$C:$C,'รับ-จ่าย ประจำวัน'!$B464,'วางแผนBC,CJ'!AI:AI)+SUMIF(RD!$C:$C,'รับ-จ่าย ประจำวัน'!$B464,RD!AI:AI)+SUMIF('FG,ออนไล,คัดแยก'!$C:$C,'รับ-จ่าย ประจำวัน'!$B464,'FG,ออนไล,คัดแยก'!AI:AI)</f>
        <v>0</v>
      </c>
      <c r="BQ464" s="16">
        <f>SUMIF(เตรียมส่วนผสม!$C:$C,'รับ-จ่าย ประจำวัน'!$B464,เตรียมส่วนผสม!AJ:AJ)+SUMIF(กวนไส้!$C:$C,'รับ-จ่าย ประจำวัน'!$B464,กวนไส้!AJ:AJ)+SUMIF(ผลิต1!$C:$C,'รับ-จ่าย ประจำวัน'!$B464,ผลิต1!AJ:AJ)+SUMIF(ผลิต2!$C:$C,'รับ-จ่าย ประจำวัน'!$B464,ผลิต2!AJ:AJ)+SUMIF(เส้นแต่งหน้าขนมเค้ก!$C:$C,'รับ-จ่าย ประจำวัน'!$B464,เส้นแต่งหน้าขนมเค้ก!AJ:AJ)+SUMIF(แพ็ค!$C:$C,'รับ-จ่าย ประจำวัน'!$B464,แพ็ค!AJ:AJ)+SUMIF(ธุรการ!$C:$C,'รับ-จ่าย ประจำวัน'!$B464,ธุรการ!AJ:AJ)+SUMIF(เส้นแต่งหน้าขนมปัง!$C:$C,'รับ-จ่าย ประจำวัน'!$B464,เส้นแต่งหน้าขนมปัง!AJ:AJ)+SUMIF('วางแผนBC,CJ'!$C:$C,'รับ-จ่าย ประจำวัน'!$B464,'วางแผนBC,CJ'!AJ:AJ)+SUMIF(RD!$C:$C,'รับ-จ่าย ประจำวัน'!$B464,RD!AJ:AJ)+SUMIF('FG,ออนไล,คัดแยก'!$C:$C,'รับ-จ่าย ประจำวัน'!$B464,'FG,ออนไล,คัดแยก'!AJ:AJ)</f>
        <v>0</v>
      </c>
      <c r="BR464" s="16">
        <f>SUMIF(เตรียมส่วนผสม!$C:$C,'รับ-จ่าย ประจำวัน'!$B464,เตรียมส่วนผสม!AK:AK)+SUMIF(กวนไส้!$C:$C,'รับ-จ่าย ประจำวัน'!$B464,กวนไส้!AK:AK)+SUMIF(ผลิต1!$C:$C,'รับ-จ่าย ประจำวัน'!$B464,ผลิต1!AK:AK)+SUMIF(ผลิต2!$C:$C,'รับ-จ่าย ประจำวัน'!$B464,ผลิต2!AK:AK)+SUMIF(เส้นแต่งหน้าขนมเค้ก!$C:$C,'รับ-จ่าย ประจำวัน'!$B464,เส้นแต่งหน้าขนมเค้ก!AK:AK)+SUMIF(แพ็ค!$C:$C,'รับ-จ่าย ประจำวัน'!$B464,แพ็ค!AK:AK)+SUMIF(ธุรการ!$C:$C,'รับ-จ่าย ประจำวัน'!$B464,ธุรการ!AK:AK)+SUMIF(เส้นแต่งหน้าขนมปัง!$C:$C,'รับ-จ่าย ประจำวัน'!$B464,เส้นแต่งหน้าขนมปัง!AK:AK)+SUMIF('วางแผนBC,CJ'!$C:$C,'รับ-จ่าย ประจำวัน'!$B464,'วางแผนBC,CJ'!AK:AK)+SUMIF(RD!$C:$C,'รับ-จ่าย ประจำวัน'!$B464,RD!AK:AK)+SUMIF('FG,ออนไล,คัดแยก'!$C:$C,'รับ-จ่าย ประจำวัน'!$B464,'FG,ออนไล,คัดแยก'!AK:AK)</f>
        <v>0</v>
      </c>
      <c r="BS464" s="16">
        <f>SUMIF(เตรียมส่วนผสม!$C:$C,'รับ-จ่าย ประจำวัน'!$B464,เตรียมส่วนผสม!AL:AL)+SUMIF(กวนไส้!$C:$C,'รับ-จ่าย ประจำวัน'!$B464,กวนไส้!AL:AL)+SUMIF(ผลิต1!$C:$C,'รับ-จ่าย ประจำวัน'!$B464,ผลิต1!AL:AL)+SUMIF(ผลิต2!$C:$C,'รับ-จ่าย ประจำวัน'!$B464,ผลิต2!AL:AL)+SUMIF(เส้นแต่งหน้าขนมเค้ก!$C:$C,'รับ-จ่าย ประจำวัน'!$B464,เส้นแต่งหน้าขนมเค้ก!AL:AL)+SUMIF(แพ็ค!$C:$C,'รับ-จ่าย ประจำวัน'!$B464,แพ็ค!AL:AL)+SUMIF(ธุรการ!$C:$C,'รับ-จ่าย ประจำวัน'!$B464,ธุรการ!AL:AL)+SUMIF(เส้นแต่งหน้าขนมปัง!$C:$C,'รับ-จ่าย ประจำวัน'!$B464,เส้นแต่งหน้าขนมปัง!AL:AL)+SUMIF('วางแผนBC,CJ'!$C:$C,'รับ-จ่าย ประจำวัน'!$B464,'วางแผนBC,CJ'!AL:AL)+SUMIF(RD!$C:$C,'รับ-จ่าย ประจำวัน'!$B464,RD!AL:AL)+SUMIF('FG,ออนไล,คัดแยก'!$C:$C,'รับ-จ่าย ประจำวัน'!$B464,'FG,ออนไล,คัดแยก'!AL:AL)</f>
        <v>0</v>
      </c>
      <c r="BT464" s="18">
        <f t="shared" si="107"/>
        <v>0</v>
      </c>
      <c r="BU464" s="116"/>
      <c r="BV464" s="146">
        <f t="shared" si="108"/>
        <v>4400</v>
      </c>
      <c r="BW464" s="183">
        <v>30</v>
      </c>
      <c r="BX464" s="172">
        <f t="shared" si="103"/>
        <v>0</v>
      </c>
      <c r="BY464" s="188" t="e">
        <f t="shared" si="104"/>
        <v>#DIV/0!</v>
      </c>
      <c r="BZ464" s="180" t="e">
        <f t="shared" ca="1" si="109"/>
        <v>#DIV/0!</v>
      </c>
      <c r="CA464" s="97"/>
      <c r="CB464" s="97"/>
      <c r="CC464" s="97"/>
      <c r="CD464" s="97"/>
      <c r="CE464" s="97"/>
      <c r="CF464" s="97"/>
      <c r="CG464" s="97"/>
      <c r="CH464" s="97"/>
      <c r="CI464" s="97"/>
      <c r="CJ464" s="94"/>
      <c r="CK464" s="9">
        <f t="shared" si="105"/>
        <v>4400</v>
      </c>
    </row>
    <row r="465" spans="1:89" hidden="1" x14ac:dyDescent="0.5">
      <c r="A465" s="149"/>
      <c r="B465" s="34">
        <v>1020201032</v>
      </c>
      <c r="C465" s="10" t="s">
        <v>1571</v>
      </c>
      <c r="D465" s="177" t="s">
        <v>91</v>
      </c>
      <c r="E465" s="28"/>
      <c r="F465" s="159" t="s">
        <v>1605</v>
      </c>
      <c r="G465" s="11" t="s">
        <v>62</v>
      </c>
      <c r="H465" s="12">
        <v>4688</v>
      </c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16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3"/>
      <c r="AF465" s="13"/>
      <c r="AG465" s="13"/>
      <c r="AH465" s="13"/>
      <c r="AI465" s="14"/>
      <c r="AJ465" s="14"/>
      <c r="AK465" s="14"/>
      <c r="AL465" s="14"/>
      <c r="AM465" s="14"/>
      <c r="AN465" s="15">
        <f t="shared" si="110"/>
        <v>0</v>
      </c>
      <c r="AO465" s="16">
        <f>SUMIF(เตรียมส่วนผสม!$C:$C,'รับ-จ่าย ประจำวัน'!$B465,เตรียมส่วนผสม!H:H)+SUMIF(กวนไส้!$C:$C,'รับ-จ่าย ประจำวัน'!$B465,กวนไส้!H:H)+SUMIF(ผลิต1!$C:$C,'รับ-จ่าย ประจำวัน'!$B465,ผลิต1!H:H)+SUMIF(ผลิต2!$C:$C,'รับ-จ่าย ประจำวัน'!$B465,ผลิต2!H:H)+SUMIF(เส้นแต่งหน้าขนมเค้ก!$C:$C,'รับ-จ่าย ประจำวัน'!$B465,เส้นแต่งหน้าขนมเค้ก!H:H)+SUMIF(แพ็ค!$C:$C,'รับ-จ่าย ประจำวัน'!$B465,แพ็ค!H:H)+SUMIF(ธุรการ!$C:$C,'รับ-จ่าย ประจำวัน'!$B465,ธุรการ!H:H)+SUMIF(เส้นแต่งหน้าขนมปัง!$C:$C,'รับ-จ่าย ประจำวัน'!$B465,เส้นแต่งหน้าขนมปัง!H:H)+SUMIF('วางแผนBC,CJ'!$C:$C,'รับ-จ่าย ประจำวัน'!$B465,'วางแผนBC,CJ'!H:H)+SUMIF(RD!$C:$C,'รับ-จ่าย ประจำวัน'!$B465,RD!H:H)+SUMIF('FG,ออนไล,คัดแยก'!$C:$C,'รับ-จ่าย ประจำวัน'!$B465,'FG,ออนไล,คัดแยก'!H:H)</f>
        <v>0</v>
      </c>
      <c r="AP465" s="16">
        <f>SUMIF(เตรียมส่วนผสม!$C:$C,'รับ-จ่าย ประจำวัน'!$B465,เตรียมส่วนผสม!I:I)+SUMIF(กวนไส้!$C:$C,'รับ-จ่าย ประจำวัน'!$B465,กวนไส้!I:I)+SUMIF(ผลิต1!$C:$C,'รับ-จ่าย ประจำวัน'!$B465,ผลิต1!I:I)+SUMIF(ผลิต2!$C:$C,'รับ-จ่าย ประจำวัน'!$B465,ผลิต2!I:I)+SUMIF(เส้นแต่งหน้าขนมเค้ก!$C:$C,'รับ-จ่าย ประจำวัน'!$B465,เส้นแต่งหน้าขนมเค้ก!I:I)+SUMIF(แพ็ค!$C:$C,'รับ-จ่าย ประจำวัน'!$B465,แพ็ค!I:I)+SUMIF(ธุรการ!$C:$C,'รับ-จ่าย ประจำวัน'!$B465,ธุรการ!I:I)+SUMIF(เส้นแต่งหน้าขนมปัง!$C:$C,'รับ-จ่าย ประจำวัน'!$B465,เส้นแต่งหน้าขนมปัง!I:I)+SUMIF('วางแผนBC,CJ'!$C:$C,'รับ-จ่าย ประจำวัน'!$B465,'วางแผนBC,CJ'!I:I)+SUMIF(RD!$C:$C,'รับ-จ่าย ประจำวัน'!$B465,RD!I:I)+SUMIF('FG,ออนไล,คัดแยก'!$C:$C,'รับ-จ่าย ประจำวัน'!$B465,'FG,ออนไล,คัดแยก'!I:I)</f>
        <v>0</v>
      </c>
      <c r="AQ465" s="16">
        <f>SUMIF(เตรียมส่วนผสม!$C:$C,'รับ-จ่าย ประจำวัน'!$B465,เตรียมส่วนผสม!J:J)+SUMIF(กวนไส้!$C:$C,'รับ-จ่าย ประจำวัน'!$B465,กวนไส้!J:J)+SUMIF(ผลิต1!$C:$C,'รับ-จ่าย ประจำวัน'!$B465,ผลิต1!J:J)+SUMIF(ผลิต2!$C:$C,'รับ-จ่าย ประจำวัน'!$B465,ผลิต2!J:J)+SUMIF(เส้นแต่งหน้าขนมเค้ก!$C:$C,'รับ-จ่าย ประจำวัน'!$B465,เส้นแต่งหน้าขนมเค้ก!J:J)+SUMIF(แพ็ค!$C:$C,'รับ-จ่าย ประจำวัน'!$B465,แพ็ค!J:J)+SUMIF(ธุรการ!$C:$C,'รับ-จ่าย ประจำวัน'!$B465,ธุรการ!J:J)+SUMIF(เส้นแต่งหน้าขนมปัง!$C:$C,'รับ-จ่าย ประจำวัน'!$B465,เส้นแต่งหน้าขนมปัง!J:J)+SUMIF('วางแผนBC,CJ'!$C:$C,'รับ-จ่าย ประจำวัน'!$B465,'วางแผนBC,CJ'!J:J)+SUMIF(RD!$C:$C,'รับ-จ่าย ประจำวัน'!$B465,RD!J:J)+SUMIF('FG,ออนไล,คัดแยก'!$C:$C,'รับ-จ่าย ประจำวัน'!$B465,'FG,ออนไล,คัดแยก'!J:J)</f>
        <v>0</v>
      </c>
      <c r="AR465" s="16">
        <f>SUMIF(เตรียมส่วนผสม!$C:$C,'รับ-จ่าย ประจำวัน'!$B465,เตรียมส่วนผสม!K:K)+SUMIF(กวนไส้!$C:$C,'รับ-จ่าย ประจำวัน'!$B465,กวนไส้!K:K)+SUMIF(ผลิต1!$C:$C,'รับ-จ่าย ประจำวัน'!$B465,ผลิต1!K:K)+SUMIF(ผลิต2!$C:$C,'รับ-จ่าย ประจำวัน'!$B465,ผลิต2!K:K)+SUMIF(เส้นแต่งหน้าขนมเค้ก!$C:$C,'รับ-จ่าย ประจำวัน'!$B465,เส้นแต่งหน้าขนมเค้ก!K:K)+SUMIF(แพ็ค!$C:$C,'รับ-จ่าย ประจำวัน'!$B465,แพ็ค!K:K)+SUMIF(ธุรการ!$C:$C,'รับ-จ่าย ประจำวัน'!$B465,ธุรการ!K:K)+SUMIF(เส้นแต่งหน้าขนมปัง!$C:$C,'รับ-จ่าย ประจำวัน'!$B465,เส้นแต่งหน้าขนมปัง!K:K)+SUMIF('วางแผนBC,CJ'!$C:$C,'รับ-จ่าย ประจำวัน'!$B465,'วางแผนBC,CJ'!K:K)+SUMIF(RD!$C:$C,'รับ-จ่าย ประจำวัน'!$B465,RD!K:K)+SUMIF('FG,ออนไล,คัดแยก'!$C:$C,'รับ-จ่าย ประจำวัน'!$B465,'FG,ออนไล,คัดแยก'!K:K)</f>
        <v>0</v>
      </c>
      <c r="AS465" s="16">
        <f>SUMIF(เตรียมส่วนผสม!$C:$C,'รับ-จ่าย ประจำวัน'!$B465,เตรียมส่วนผสม!L:L)+SUMIF(กวนไส้!$C:$C,'รับ-จ่าย ประจำวัน'!$B465,กวนไส้!L:L)+SUMIF(ผลิต1!$C:$C,'รับ-จ่าย ประจำวัน'!$B465,ผลิต1!L:L)+SUMIF(ผลิต2!$C:$C,'รับ-จ่าย ประจำวัน'!$B465,ผลิต2!L:L)+SUMIF(เส้นแต่งหน้าขนมเค้ก!$C:$C,'รับ-จ่าย ประจำวัน'!$B465,เส้นแต่งหน้าขนมเค้ก!L:L)+SUMIF(แพ็ค!$C:$C,'รับ-จ่าย ประจำวัน'!$B465,แพ็ค!L:L)+SUMIF(ธุรการ!$C:$C,'รับ-จ่าย ประจำวัน'!$B465,ธุรการ!L:L)+SUMIF(เส้นแต่งหน้าขนมปัง!$C:$C,'รับ-จ่าย ประจำวัน'!$B465,เส้นแต่งหน้าขนมปัง!L:L)+SUMIF('วางแผนBC,CJ'!$C:$C,'รับ-จ่าย ประจำวัน'!$B465,'วางแผนBC,CJ'!L:L)+SUMIF(RD!$C:$C,'รับ-จ่าย ประจำวัน'!$B465,RD!L:L)+SUMIF('FG,ออนไล,คัดแยก'!$C:$C,'รับ-จ่าย ประจำวัน'!$B465,'FG,ออนไล,คัดแยก'!L:L)</f>
        <v>0</v>
      </c>
      <c r="AT465" s="16">
        <f>SUMIF(เตรียมส่วนผสม!$C:$C,'รับ-จ่าย ประจำวัน'!$B465,เตรียมส่วนผสม!M:M)+SUMIF(กวนไส้!$C:$C,'รับ-จ่าย ประจำวัน'!$B465,กวนไส้!M:M)+SUMIF(ผลิต1!$C:$C,'รับ-จ่าย ประจำวัน'!$B465,ผลิต1!M:M)+SUMIF(ผลิต2!$C:$C,'รับ-จ่าย ประจำวัน'!$B465,ผลิต2!M:M)+SUMIF(เส้นแต่งหน้าขนมเค้ก!$C:$C,'รับ-จ่าย ประจำวัน'!$B465,เส้นแต่งหน้าขนมเค้ก!M:M)+SUMIF(แพ็ค!$C:$C,'รับ-จ่าย ประจำวัน'!$B465,แพ็ค!M:M)+SUMIF(ธุรการ!$C:$C,'รับ-จ่าย ประจำวัน'!$B465,ธุรการ!M:M)+SUMIF(เส้นแต่งหน้าขนมปัง!$C:$C,'รับ-จ่าย ประจำวัน'!$B465,เส้นแต่งหน้าขนมปัง!M:M)+SUMIF('วางแผนBC,CJ'!$C:$C,'รับ-จ่าย ประจำวัน'!$B465,'วางแผนBC,CJ'!M:M)+SUMIF(RD!$C:$C,'รับ-จ่าย ประจำวัน'!$B465,RD!M:M)+SUMIF('FG,ออนไล,คัดแยก'!$C:$C,'รับ-จ่าย ประจำวัน'!$B465,'FG,ออนไล,คัดแยก'!M:M)</f>
        <v>0</v>
      </c>
      <c r="AU465" s="16">
        <f>SUMIF(เตรียมส่วนผสม!$C:$C,'รับ-จ่าย ประจำวัน'!$B465,เตรียมส่วนผสม!N:N)+SUMIF(กวนไส้!$C:$C,'รับ-จ่าย ประจำวัน'!$B465,กวนไส้!N:N)+SUMIF(ผลิต1!$C:$C,'รับ-จ่าย ประจำวัน'!$B465,ผลิต1!N:N)+SUMIF(ผลิต2!$C:$C,'รับ-จ่าย ประจำวัน'!$B465,ผลิต2!N:N)+SUMIF(เส้นแต่งหน้าขนมเค้ก!$C:$C,'รับ-จ่าย ประจำวัน'!$B465,เส้นแต่งหน้าขนมเค้ก!N:N)+SUMIF(แพ็ค!$C:$C,'รับ-จ่าย ประจำวัน'!$B465,แพ็ค!N:N)+SUMIF(ธุรการ!$C:$C,'รับ-จ่าย ประจำวัน'!$B465,ธุรการ!N:N)+SUMIF(เส้นแต่งหน้าขนมปัง!$C:$C,'รับ-จ่าย ประจำวัน'!$B465,เส้นแต่งหน้าขนมปัง!N:N)+SUMIF('วางแผนBC,CJ'!$C:$C,'รับ-จ่าย ประจำวัน'!$B465,'วางแผนBC,CJ'!N:N)+SUMIF(RD!$C:$C,'รับ-จ่าย ประจำวัน'!$B465,RD!N:N)+SUMIF('FG,ออนไล,คัดแยก'!$C:$C,'รับ-จ่าย ประจำวัน'!$B465,'FG,ออนไล,คัดแยก'!N:N)</f>
        <v>0</v>
      </c>
      <c r="AV465" s="16">
        <f>SUMIF(เตรียมส่วนผสม!$C:$C,'รับ-จ่าย ประจำวัน'!$B465,เตรียมส่วนผสม!O:O)+SUMIF(กวนไส้!$C:$C,'รับ-จ่าย ประจำวัน'!$B465,กวนไส้!O:O)+SUMIF(ผลิต1!$C:$C,'รับ-จ่าย ประจำวัน'!$B465,ผลิต1!O:O)+SUMIF(ผลิต2!$C:$C,'รับ-จ่าย ประจำวัน'!$B465,ผลิต2!O:O)+SUMIF(เส้นแต่งหน้าขนมเค้ก!$C:$C,'รับ-จ่าย ประจำวัน'!$B465,เส้นแต่งหน้าขนมเค้ก!O:O)+SUMIF(แพ็ค!$C:$C,'รับ-จ่าย ประจำวัน'!$B465,แพ็ค!O:O)+SUMIF(ธุรการ!$C:$C,'รับ-จ่าย ประจำวัน'!$B465,ธุรการ!O:O)+SUMIF(เส้นแต่งหน้าขนมปัง!$C:$C,'รับ-จ่าย ประจำวัน'!$B465,เส้นแต่งหน้าขนมปัง!O:O)+SUMIF('วางแผนBC,CJ'!$C:$C,'รับ-จ่าย ประจำวัน'!$B465,'วางแผนBC,CJ'!O:O)+SUMIF(RD!$C:$C,'รับ-จ่าย ประจำวัน'!$B465,RD!O:O)+SUMIF('FG,ออนไล,คัดแยก'!$C:$C,'รับ-จ่าย ประจำวัน'!$B465,'FG,ออนไล,คัดแยก'!O:O)</f>
        <v>0</v>
      </c>
      <c r="AW465" s="16">
        <f>SUMIF(เตรียมส่วนผสม!$C:$C,'รับ-จ่าย ประจำวัน'!$B465,เตรียมส่วนผสม!P:P)+SUMIF(กวนไส้!$C:$C,'รับ-จ่าย ประจำวัน'!$B465,กวนไส้!P:P)+SUMIF(ผลิต1!$C:$C,'รับ-จ่าย ประจำวัน'!$B465,ผลิต1!P:P)+SUMIF(ผลิต2!$C:$C,'รับ-จ่าย ประจำวัน'!$B465,ผลิต2!P:P)+SUMIF(เส้นแต่งหน้าขนมเค้ก!$C:$C,'รับ-จ่าย ประจำวัน'!$B465,เส้นแต่งหน้าขนมเค้ก!P:P)+SUMIF(แพ็ค!$C:$C,'รับ-จ่าย ประจำวัน'!$B465,แพ็ค!P:P)+SUMIF(ธุรการ!$C:$C,'รับ-จ่าย ประจำวัน'!$B465,ธุรการ!P:P)+SUMIF(เส้นแต่งหน้าขนมปัง!$C:$C,'รับ-จ่าย ประจำวัน'!$B465,เส้นแต่งหน้าขนมปัง!P:P)+SUMIF('วางแผนBC,CJ'!$C:$C,'รับ-จ่าย ประจำวัน'!$B465,'วางแผนBC,CJ'!P:P)+SUMIF(RD!$C:$C,'รับ-จ่าย ประจำวัน'!$B465,RD!P:P)+SUMIF('FG,ออนไล,คัดแยก'!$C:$C,'รับ-จ่าย ประจำวัน'!$B465,'FG,ออนไล,คัดแยก'!P:P)</f>
        <v>0</v>
      </c>
      <c r="AX465" s="16">
        <f>SUMIF(เตรียมส่วนผสม!$C:$C,'รับ-จ่าย ประจำวัน'!$B465,เตรียมส่วนผสม!Q:Q)+SUMIF(กวนไส้!$C:$C,'รับ-จ่าย ประจำวัน'!$B465,กวนไส้!Q:Q)+SUMIF(ผลิต1!$C:$C,'รับ-จ่าย ประจำวัน'!$B465,ผลิต1!Q:Q)+SUMIF(ผลิต2!$C:$C,'รับ-จ่าย ประจำวัน'!$B465,ผลิต2!Q:Q)+SUMIF(เส้นแต่งหน้าขนมเค้ก!$C:$C,'รับ-จ่าย ประจำวัน'!$B465,เส้นแต่งหน้าขนมเค้ก!Q:Q)+SUMIF(แพ็ค!$C:$C,'รับ-จ่าย ประจำวัน'!$B465,แพ็ค!Q:Q)+SUMIF(ธุรการ!$C:$C,'รับ-จ่าย ประจำวัน'!$B465,ธุรการ!Q:Q)+SUMIF(เส้นแต่งหน้าขนมปัง!$C:$C,'รับ-จ่าย ประจำวัน'!$B465,เส้นแต่งหน้าขนมปัง!Q:Q)+SUMIF('วางแผนBC,CJ'!$C:$C,'รับ-จ่าย ประจำวัน'!$B465,'วางแผนBC,CJ'!Q:Q)+SUMIF(RD!$C:$C,'รับ-จ่าย ประจำวัน'!$B465,RD!Q:Q)+SUMIF('FG,ออนไล,คัดแยก'!$C:$C,'รับ-จ่าย ประจำวัน'!$B465,'FG,ออนไล,คัดแยก'!Q:Q)</f>
        <v>0</v>
      </c>
      <c r="AY465" s="16">
        <f>SUMIF(เตรียมส่วนผสม!$C:$C,'รับ-จ่าย ประจำวัน'!$B465,เตรียมส่วนผสม!R:R)+SUMIF(กวนไส้!$C:$C,'รับ-จ่าย ประจำวัน'!$B465,กวนไส้!R:R)+SUMIF(ผลิต1!$C:$C,'รับ-จ่าย ประจำวัน'!$B465,ผลิต1!R:R)+SUMIF(ผลิต2!$C:$C,'รับ-จ่าย ประจำวัน'!$B465,ผลิต2!R:R)+SUMIF(เส้นแต่งหน้าขนมเค้ก!$C:$C,'รับ-จ่าย ประจำวัน'!$B465,เส้นแต่งหน้าขนมเค้ก!R:R)+SUMIF(แพ็ค!$C:$C,'รับ-จ่าย ประจำวัน'!$B465,แพ็ค!R:R)+SUMIF(ธุรการ!$C:$C,'รับ-จ่าย ประจำวัน'!$B465,ธุรการ!R:R)+SUMIF(เส้นแต่งหน้าขนมปัง!$C:$C,'รับ-จ่าย ประจำวัน'!$B465,เส้นแต่งหน้าขนมปัง!R:R)+SUMIF('วางแผนBC,CJ'!$C:$C,'รับ-จ่าย ประจำวัน'!$B465,'วางแผนBC,CJ'!R:R)+SUMIF(RD!$C:$C,'รับ-จ่าย ประจำวัน'!$B465,RD!R:R)+SUMIF('FG,ออนไล,คัดแยก'!$C:$C,'รับ-จ่าย ประจำวัน'!$B465,'FG,ออนไล,คัดแยก'!R:R)</f>
        <v>0</v>
      </c>
      <c r="AZ465" s="16">
        <f>SUMIF(เตรียมส่วนผสม!$C:$C,'รับ-จ่าย ประจำวัน'!$B465,เตรียมส่วนผสม!S:S)+SUMIF(กวนไส้!$C:$C,'รับ-จ่าย ประจำวัน'!$B465,กวนไส้!S:S)+SUMIF(ผลิต1!$C:$C,'รับ-จ่าย ประจำวัน'!$B465,ผลิต1!S:S)+SUMIF(ผลิต2!$C:$C,'รับ-จ่าย ประจำวัน'!$B465,ผลิต2!S:S)+SUMIF(เส้นแต่งหน้าขนมเค้ก!$C:$C,'รับ-จ่าย ประจำวัน'!$B465,เส้นแต่งหน้าขนมเค้ก!S:S)+SUMIF(แพ็ค!$C:$C,'รับ-จ่าย ประจำวัน'!$B465,แพ็ค!S:S)+SUMIF(ธุรการ!$C:$C,'รับ-จ่าย ประจำวัน'!$B465,ธุรการ!S:S)+SUMIF(เส้นแต่งหน้าขนมปัง!$C:$C,'รับ-จ่าย ประจำวัน'!$B465,เส้นแต่งหน้าขนมปัง!S:S)+SUMIF('วางแผนBC,CJ'!$C:$C,'รับ-จ่าย ประจำวัน'!$B465,'วางแผนBC,CJ'!S:S)+SUMIF(RD!$C:$C,'รับ-จ่าย ประจำวัน'!$B465,RD!S:S)+SUMIF('FG,ออนไล,คัดแยก'!$C:$C,'รับ-จ่าย ประจำวัน'!$B465,'FG,ออนไล,คัดแยก'!S:S)</f>
        <v>0</v>
      </c>
      <c r="BA465" s="16">
        <f>SUMIF(เตรียมส่วนผสม!$C:$C,'รับ-จ่าย ประจำวัน'!$B465,เตรียมส่วนผสม!T:T)+SUMIF(กวนไส้!$C:$C,'รับ-จ่าย ประจำวัน'!$B465,กวนไส้!T:T)+SUMIF(ผลิต1!$C:$C,'รับ-จ่าย ประจำวัน'!$B465,ผลิต1!T:T)+SUMIF(ผลิต2!$C:$C,'รับ-จ่าย ประจำวัน'!$B465,ผลิต2!T:T)+SUMIF(เส้นแต่งหน้าขนมเค้ก!$C:$C,'รับ-จ่าย ประจำวัน'!$B465,เส้นแต่งหน้าขนมเค้ก!T:T)+SUMIF(แพ็ค!$C:$C,'รับ-จ่าย ประจำวัน'!$B465,แพ็ค!T:T)+SUMIF(ธุรการ!$C:$C,'รับ-จ่าย ประจำวัน'!$B465,ธุรการ!T:T)+SUMIF(เส้นแต่งหน้าขนมปัง!$C:$C,'รับ-จ่าย ประจำวัน'!$B465,เส้นแต่งหน้าขนมปัง!T:T)+SUMIF('วางแผนBC,CJ'!$C:$C,'รับ-จ่าย ประจำวัน'!$B465,'วางแผนBC,CJ'!T:T)+SUMIF(RD!$C:$C,'รับ-จ่าย ประจำวัน'!$B465,RD!T:T)+SUMIF('FG,ออนไล,คัดแยก'!$C:$C,'รับ-จ่าย ประจำวัน'!$B465,'FG,ออนไล,คัดแยก'!T:T)</f>
        <v>0</v>
      </c>
      <c r="BB465" s="16">
        <f>SUMIF(เตรียมส่วนผสม!$C:$C,'รับ-จ่าย ประจำวัน'!$B465,เตรียมส่วนผสม!U:U)+SUMIF(กวนไส้!$C:$C,'รับ-จ่าย ประจำวัน'!$B465,กวนไส้!U:U)+SUMIF(ผลิต1!$C:$C,'รับ-จ่าย ประจำวัน'!$B465,ผลิต1!U:U)+SUMIF(ผลิต2!$C:$C,'รับ-จ่าย ประจำวัน'!$B465,ผลิต2!U:U)+SUMIF(เส้นแต่งหน้าขนมเค้ก!$C:$C,'รับ-จ่าย ประจำวัน'!$B465,เส้นแต่งหน้าขนมเค้ก!U:U)+SUMIF(แพ็ค!$C:$C,'รับ-จ่าย ประจำวัน'!$B465,แพ็ค!U:U)+SUMIF(ธุรการ!$C:$C,'รับ-จ่าย ประจำวัน'!$B465,ธุรการ!U:U)+SUMIF(เส้นแต่งหน้าขนมปัง!$C:$C,'รับ-จ่าย ประจำวัน'!$B465,เส้นแต่งหน้าขนมปัง!U:U)+SUMIF('วางแผนBC,CJ'!$C:$C,'รับ-จ่าย ประจำวัน'!$B465,'วางแผนBC,CJ'!U:U)+SUMIF(RD!$C:$C,'รับ-จ่าย ประจำวัน'!$B465,RD!U:U)+SUMIF('FG,ออนไล,คัดแยก'!$C:$C,'รับ-จ่าย ประจำวัน'!$B465,'FG,ออนไล,คัดแยก'!U:U)</f>
        <v>0</v>
      </c>
      <c r="BC465" s="16">
        <f>SUMIF(เตรียมส่วนผสม!$C:$C,'รับ-จ่าย ประจำวัน'!$B465,เตรียมส่วนผสม!V:V)+SUMIF(กวนไส้!$C:$C,'รับ-จ่าย ประจำวัน'!$B465,กวนไส้!V:V)+SUMIF(ผลิต1!$C:$C,'รับ-จ่าย ประจำวัน'!$B465,ผลิต1!V:V)+SUMIF(ผลิต2!$C:$C,'รับ-จ่าย ประจำวัน'!$B465,ผลิต2!V:V)+SUMIF(เส้นแต่งหน้าขนมเค้ก!$C:$C,'รับ-จ่าย ประจำวัน'!$B465,เส้นแต่งหน้าขนมเค้ก!V:V)+SUMIF(แพ็ค!$C:$C,'รับ-จ่าย ประจำวัน'!$B465,แพ็ค!V:V)+SUMIF(ธุรการ!$C:$C,'รับ-จ่าย ประจำวัน'!$B465,ธุรการ!V:V)+SUMIF(เส้นแต่งหน้าขนมปัง!$C:$C,'รับ-จ่าย ประจำวัน'!$B465,เส้นแต่งหน้าขนมปัง!V:V)+SUMIF('วางแผนBC,CJ'!$C:$C,'รับ-จ่าย ประจำวัน'!$B465,'วางแผนBC,CJ'!V:V)+SUMIF(RD!$C:$C,'รับ-จ่าย ประจำวัน'!$B465,RD!V:V)+SUMIF('FG,ออนไล,คัดแยก'!$C:$C,'รับ-จ่าย ประจำวัน'!$B465,'FG,ออนไล,คัดแยก'!V:V)</f>
        <v>0</v>
      </c>
      <c r="BD465" s="16">
        <f>SUMIF(เตรียมส่วนผสม!$C:$C,'รับ-จ่าย ประจำวัน'!$B465,เตรียมส่วนผสม!W:W)+SUMIF(กวนไส้!$C:$C,'รับ-จ่าย ประจำวัน'!$B465,กวนไส้!W:W)+SUMIF(ผลิต1!$C:$C,'รับ-จ่าย ประจำวัน'!$B465,ผลิต1!W:W)+SUMIF(ผลิต2!$C:$C,'รับ-จ่าย ประจำวัน'!$B465,ผลิต2!W:W)+SUMIF(เส้นแต่งหน้าขนมเค้ก!$C:$C,'รับ-จ่าย ประจำวัน'!$B465,เส้นแต่งหน้าขนมเค้ก!W:W)+SUMIF(แพ็ค!$C:$C,'รับ-จ่าย ประจำวัน'!$B465,แพ็ค!W:W)+SUMIF(ธุรการ!$C:$C,'รับ-จ่าย ประจำวัน'!$B465,ธุรการ!W:W)+SUMIF(เส้นแต่งหน้าขนมปัง!$C:$C,'รับ-จ่าย ประจำวัน'!$B465,เส้นแต่งหน้าขนมปัง!W:W)+SUMIF('วางแผนBC,CJ'!$C:$C,'รับ-จ่าย ประจำวัน'!$B465,'วางแผนBC,CJ'!W:W)+SUMIF(RD!$C:$C,'รับ-จ่าย ประจำวัน'!$B465,RD!W:W)+SUMIF('FG,ออนไล,คัดแยก'!$C:$C,'รับ-จ่าย ประจำวัน'!$B465,'FG,ออนไล,คัดแยก'!W:W)</f>
        <v>0</v>
      </c>
      <c r="BE465" s="16">
        <f>SUMIF(เตรียมส่วนผสม!$C:$C,'รับ-จ่าย ประจำวัน'!$B465,เตรียมส่วนผสม!X:X)+SUMIF(กวนไส้!$C:$C,'รับ-จ่าย ประจำวัน'!$B465,กวนไส้!X:X)+SUMIF(ผลิต1!$C:$C,'รับ-จ่าย ประจำวัน'!$B465,ผลิต1!X:X)+SUMIF(ผลิต2!$C:$C,'รับ-จ่าย ประจำวัน'!$B465,ผลิต2!X:X)+SUMIF(เส้นแต่งหน้าขนมเค้ก!$C:$C,'รับ-จ่าย ประจำวัน'!$B465,เส้นแต่งหน้าขนมเค้ก!X:X)+SUMIF(แพ็ค!$C:$C,'รับ-จ่าย ประจำวัน'!$B465,แพ็ค!X:X)+SUMIF(ธุรการ!$C:$C,'รับ-จ่าย ประจำวัน'!$B465,ธุรการ!X:X)+SUMIF(เส้นแต่งหน้าขนมปัง!$C:$C,'รับ-จ่าย ประจำวัน'!$B465,เส้นแต่งหน้าขนมปัง!X:X)+SUMIF('วางแผนBC,CJ'!$C:$C,'รับ-จ่าย ประจำวัน'!$B465,'วางแผนBC,CJ'!X:X)+SUMIF(RD!$C:$C,'รับ-จ่าย ประจำวัน'!$B465,RD!X:X)+SUMIF('FG,ออนไล,คัดแยก'!$C:$C,'รับ-จ่าย ประจำวัน'!$B465,'FG,ออนไล,คัดแยก'!X:X)</f>
        <v>0</v>
      </c>
      <c r="BF465" s="16">
        <f>SUMIF(เตรียมส่วนผสม!$C:$C,'รับ-จ่าย ประจำวัน'!$B465,เตรียมส่วนผสม!Y:Y)+SUMIF(กวนไส้!$C:$C,'รับ-จ่าย ประจำวัน'!$B465,กวนไส้!Y:Y)+SUMIF(ผลิต1!$C:$C,'รับ-จ่าย ประจำวัน'!$B465,ผลิต1!Y:Y)+SUMIF(ผลิต2!$C:$C,'รับ-จ่าย ประจำวัน'!$B465,ผลิต2!Y:Y)+SUMIF(เส้นแต่งหน้าขนมเค้ก!$C:$C,'รับ-จ่าย ประจำวัน'!$B465,เส้นแต่งหน้าขนมเค้ก!Y:Y)+SUMIF(แพ็ค!$C:$C,'รับ-จ่าย ประจำวัน'!$B465,แพ็ค!Y:Y)+SUMIF(ธุรการ!$C:$C,'รับ-จ่าย ประจำวัน'!$B465,ธุรการ!Y:Y)+SUMIF(เส้นแต่งหน้าขนมปัง!$C:$C,'รับ-จ่าย ประจำวัน'!$B465,เส้นแต่งหน้าขนมปัง!Y:Y)+SUMIF('วางแผนBC,CJ'!$C:$C,'รับ-จ่าย ประจำวัน'!$B465,'วางแผนBC,CJ'!Y:Y)+SUMIF(RD!$C:$C,'รับ-จ่าย ประจำวัน'!$B465,RD!Y:Y)+SUMIF('FG,ออนไล,คัดแยก'!$C:$C,'รับ-จ่าย ประจำวัน'!$B465,'FG,ออนไล,คัดแยก'!Y:Y)</f>
        <v>0</v>
      </c>
      <c r="BG465" s="16">
        <f>SUMIF(เตรียมส่วนผสม!$C:$C,'รับ-จ่าย ประจำวัน'!$B465,เตรียมส่วนผสม!Z:Z)+SUMIF(กวนไส้!$C:$C,'รับ-จ่าย ประจำวัน'!$B465,กวนไส้!Z:Z)+SUMIF(ผลิต1!$C:$C,'รับ-จ่าย ประจำวัน'!$B465,ผลิต1!Z:Z)+SUMIF(ผลิต2!$C:$C,'รับ-จ่าย ประจำวัน'!$B465,ผลิต2!Z:Z)+SUMIF(เส้นแต่งหน้าขนมเค้ก!$C:$C,'รับ-จ่าย ประจำวัน'!$B465,เส้นแต่งหน้าขนมเค้ก!Z:Z)+SUMIF(แพ็ค!$C:$C,'รับ-จ่าย ประจำวัน'!$B465,แพ็ค!Z:Z)+SUMIF(ธุรการ!$C:$C,'รับ-จ่าย ประจำวัน'!$B465,ธุรการ!Z:Z)+SUMIF(เส้นแต่งหน้าขนมปัง!$C:$C,'รับ-จ่าย ประจำวัน'!$B465,เส้นแต่งหน้าขนมปัง!Z:Z)+SUMIF('วางแผนBC,CJ'!$C:$C,'รับ-จ่าย ประจำวัน'!$B465,'วางแผนBC,CJ'!Z:Z)+SUMIF(RD!$C:$C,'รับ-จ่าย ประจำวัน'!$B465,RD!Z:Z)+SUMIF('FG,ออนไล,คัดแยก'!$C:$C,'รับ-จ่าย ประจำวัน'!$B465,'FG,ออนไล,คัดแยก'!Z:Z)</f>
        <v>0</v>
      </c>
      <c r="BH465" s="16">
        <f>SUMIF(เตรียมส่วนผสม!$C:$C,'รับ-จ่าย ประจำวัน'!$B465,เตรียมส่วนผสม!AA:AA)+SUMIF(กวนไส้!$C:$C,'รับ-จ่าย ประจำวัน'!$B465,กวนไส้!AA:AA)+SUMIF(ผลิต1!$C:$C,'รับ-จ่าย ประจำวัน'!$B465,ผลิต1!AA:AA)+SUMIF(ผลิต2!$C:$C,'รับ-จ่าย ประจำวัน'!$B465,ผลิต2!AA:AA)+SUMIF(เส้นแต่งหน้าขนมเค้ก!$C:$C,'รับ-จ่าย ประจำวัน'!$B465,เส้นแต่งหน้าขนมเค้ก!AA:AA)+SUMIF(แพ็ค!$C:$C,'รับ-จ่าย ประจำวัน'!$B465,แพ็ค!AA:AA)+SUMIF(ธุรการ!$C:$C,'รับ-จ่าย ประจำวัน'!$B465,ธุรการ!AA:AA)+SUMIF(เส้นแต่งหน้าขนมปัง!$C:$C,'รับ-จ่าย ประจำวัน'!$B465,เส้นแต่งหน้าขนมปัง!AA:AA)+SUMIF('วางแผนBC,CJ'!$C:$C,'รับ-จ่าย ประจำวัน'!$B465,'วางแผนBC,CJ'!AA:AA)+SUMIF(RD!$C:$C,'รับ-จ่าย ประจำวัน'!$B465,RD!AA:AA)+SUMIF('FG,ออนไล,คัดแยก'!$C:$C,'รับ-จ่าย ประจำวัน'!$B465,'FG,ออนไล,คัดแยก'!AA:AA)</f>
        <v>0</v>
      </c>
      <c r="BI465" s="16">
        <f>SUMIF(เตรียมส่วนผสม!$C:$C,'รับ-จ่าย ประจำวัน'!$B465,เตรียมส่วนผสม!AB:AB)+SUMIF(กวนไส้!$C:$C,'รับ-จ่าย ประจำวัน'!$B465,กวนไส้!AB:AB)+SUMIF(ผลิต1!$C:$C,'รับ-จ่าย ประจำวัน'!$B465,ผลิต1!AB:AB)+SUMIF(ผลิต2!$C:$C,'รับ-จ่าย ประจำวัน'!$B465,ผลิต2!AB:AB)+SUMIF(เส้นแต่งหน้าขนมเค้ก!$C:$C,'รับ-จ่าย ประจำวัน'!$B465,เส้นแต่งหน้าขนมเค้ก!AB:AB)+SUMIF(แพ็ค!$C:$C,'รับ-จ่าย ประจำวัน'!$B465,แพ็ค!AB:AB)+SUMIF(ธุรการ!$C:$C,'รับ-จ่าย ประจำวัน'!$B465,ธุรการ!AB:AB)+SUMIF(เส้นแต่งหน้าขนมปัง!$C:$C,'รับ-จ่าย ประจำวัน'!$B465,เส้นแต่งหน้าขนมปัง!AB:AB)+SUMIF('วางแผนBC,CJ'!$C:$C,'รับ-จ่าย ประจำวัน'!$B465,'วางแผนBC,CJ'!AB:AB)+SUMIF(RD!$C:$C,'รับ-จ่าย ประจำวัน'!$B465,RD!AB:AB)+SUMIF('FG,ออนไล,คัดแยก'!$C:$C,'รับ-จ่าย ประจำวัน'!$B465,'FG,ออนไล,คัดแยก'!AB:AB)</f>
        <v>0</v>
      </c>
      <c r="BJ465" s="16">
        <f>SUMIF(เตรียมส่วนผสม!$C:$C,'รับ-จ่าย ประจำวัน'!$B465,เตรียมส่วนผสม!AC:AC)+SUMIF(กวนไส้!$C:$C,'รับ-จ่าย ประจำวัน'!$B465,กวนไส้!AC:AC)+SUMIF(ผลิต1!$C:$C,'รับ-จ่าย ประจำวัน'!$B465,ผลิต1!AC:AC)+SUMIF(ผลิต2!$C:$C,'รับ-จ่าย ประจำวัน'!$B465,ผลิต2!AC:AC)+SUMIF(เส้นแต่งหน้าขนมเค้ก!$C:$C,'รับ-จ่าย ประจำวัน'!$B465,เส้นแต่งหน้าขนมเค้ก!AC:AC)+SUMIF(แพ็ค!$C:$C,'รับ-จ่าย ประจำวัน'!$B465,แพ็ค!AC:AC)+SUMIF(ธุรการ!$C:$C,'รับ-จ่าย ประจำวัน'!$B465,ธุรการ!AC:AC)+SUMIF(เส้นแต่งหน้าขนมปัง!$C:$C,'รับ-จ่าย ประจำวัน'!$B465,เส้นแต่งหน้าขนมปัง!AC:AC)+SUMIF('วางแผนBC,CJ'!$C:$C,'รับ-จ่าย ประจำวัน'!$B465,'วางแผนBC,CJ'!AC:AC)+SUMIF(RD!$C:$C,'รับ-จ่าย ประจำวัน'!$B465,RD!AC:AC)+SUMIF('FG,ออนไล,คัดแยก'!$C:$C,'รับ-จ่าย ประจำวัน'!$B465,'FG,ออนไล,คัดแยก'!AC:AC)</f>
        <v>0</v>
      </c>
      <c r="BK465" s="16">
        <f>SUMIF(เตรียมส่วนผสม!$C:$C,'รับ-จ่าย ประจำวัน'!$B465,เตรียมส่วนผสม!AD:AD)+SUMIF(กวนไส้!$C:$C,'รับ-จ่าย ประจำวัน'!$B465,กวนไส้!AD:AD)+SUMIF(ผลิต1!$C:$C,'รับ-จ่าย ประจำวัน'!$B465,ผลิต1!AD:AD)+SUMIF(ผลิต2!$C:$C,'รับ-จ่าย ประจำวัน'!$B465,ผลิต2!AD:AD)+SUMIF(เส้นแต่งหน้าขนมเค้ก!$C:$C,'รับ-จ่าย ประจำวัน'!$B465,เส้นแต่งหน้าขนมเค้ก!AD:AD)+SUMIF(แพ็ค!$C:$C,'รับ-จ่าย ประจำวัน'!$B465,แพ็ค!AD:AD)+SUMIF(ธุรการ!$C:$C,'รับ-จ่าย ประจำวัน'!$B465,ธุรการ!AD:AD)+SUMIF(เส้นแต่งหน้าขนมปัง!$C:$C,'รับ-จ่าย ประจำวัน'!$B465,เส้นแต่งหน้าขนมปัง!AD:AD)+SUMIF('วางแผนBC,CJ'!$C:$C,'รับ-จ่าย ประจำวัน'!$B465,'วางแผนBC,CJ'!AD:AD)+SUMIF(RD!$C:$C,'รับ-จ่าย ประจำวัน'!$B465,RD!AD:AD)+SUMIF('FG,ออนไล,คัดแยก'!$C:$C,'รับ-จ่าย ประจำวัน'!$B465,'FG,ออนไล,คัดแยก'!AD:AD)</f>
        <v>0</v>
      </c>
      <c r="BL465" s="16">
        <f>SUMIF(เตรียมส่วนผสม!$C:$C,'รับ-จ่าย ประจำวัน'!$B465,เตรียมส่วนผสม!AE:AE)+SUMIF(กวนไส้!$C:$C,'รับ-จ่าย ประจำวัน'!$B465,กวนไส้!AE:AE)+SUMIF(ผลิต1!$C:$C,'รับ-จ่าย ประจำวัน'!$B465,ผลิต1!AE:AE)+SUMIF(ผลิต2!$C:$C,'รับ-จ่าย ประจำวัน'!$B465,ผลิต2!AE:AE)+SUMIF(เส้นแต่งหน้าขนมเค้ก!$C:$C,'รับ-จ่าย ประจำวัน'!$B465,เส้นแต่งหน้าขนมเค้ก!AE:AE)+SUMIF(แพ็ค!$C:$C,'รับ-จ่าย ประจำวัน'!$B465,แพ็ค!AE:AE)+SUMIF(ธุรการ!$C:$C,'รับ-จ่าย ประจำวัน'!$B465,ธุรการ!AE:AE)+SUMIF(เส้นแต่งหน้าขนมปัง!$C:$C,'รับ-จ่าย ประจำวัน'!$B465,เส้นแต่งหน้าขนมปัง!AE:AE)+SUMIF('วางแผนBC,CJ'!$C:$C,'รับ-จ่าย ประจำวัน'!$B465,'วางแผนBC,CJ'!AE:AE)+SUMIF(RD!$C:$C,'รับ-จ่าย ประจำวัน'!$B465,RD!AE:AE)+SUMIF('FG,ออนไล,คัดแยก'!$C:$C,'รับ-จ่าย ประจำวัน'!$B465,'FG,ออนไล,คัดแยก'!AE:AE)</f>
        <v>0</v>
      </c>
      <c r="BM465" s="16">
        <f>SUMIF(เตรียมส่วนผสม!$C:$C,'รับ-จ่าย ประจำวัน'!$B465,เตรียมส่วนผสม!AF:AF)+SUMIF(กวนไส้!$C:$C,'รับ-จ่าย ประจำวัน'!$B465,กวนไส้!AF:AF)+SUMIF(ผลิต1!$C:$C,'รับ-จ่าย ประจำวัน'!$B465,ผลิต1!AF:AF)+SUMIF(ผลิต2!$C:$C,'รับ-จ่าย ประจำวัน'!$B465,ผลิต2!AF:AF)+SUMIF(เส้นแต่งหน้าขนมเค้ก!$C:$C,'รับ-จ่าย ประจำวัน'!$B465,เส้นแต่งหน้าขนมเค้ก!AF:AF)+SUMIF(แพ็ค!$C:$C,'รับ-จ่าย ประจำวัน'!$B465,แพ็ค!AF:AF)+SUMIF(ธุรการ!$C:$C,'รับ-จ่าย ประจำวัน'!$B465,ธุรการ!AF:AF)+SUMIF(เส้นแต่งหน้าขนมปัง!$C:$C,'รับ-จ่าย ประจำวัน'!$B465,เส้นแต่งหน้าขนมปัง!AF:AF)+SUMIF('วางแผนBC,CJ'!$C:$C,'รับ-จ่าย ประจำวัน'!$B465,'วางแผนBC,CJ'!AF:AF)+SUMIF(RD!$C:$C,'รับ-จ่าย ประจำวัน'!$B465,RD!AF:AF)+SUMIF('FG,ออนไล,คัดแยก'!$C:$C,'รับ-จ่าย ประจำวัน'!$B465,'FG,ออนไล,คัดแยก'!AF:AF)</f>
        <v>0</v>
      </c>
      <c r="BN465" s="16">
        <f>SUMIF(เตรียมส่วนผสม!$C:$C,'รับ-จ่าย ประจำวัน'!$B465,เตรียมส่วนผสม!AG:AG)+SUMIF(กวนไส้!$C:$C,'รับ-จ่าย ประจำวัน'!$B465,กวนไส้!AG:AG)+SUMIF(ผลิต1!$C:$C,'รับ-จ่าย ประจำวัน'!$B465,ผลิต1!AG:AG)+SUMIF(ผลิต2!$C:$C,'รับ-จ่าย ประจำวัน'!$B465,ผลิต2!AG:AG)+SUMIF(เส้นแต่งหน้าขนมเค้ก!$C:$C,'รับ-จ่าย ประจำวัน'!$B465,เส้นแต่งหน้าขนมเค้ก!AG:AG)+SUMIF(แพ็ค!$C:$C,'รับ-จ่าย ประจำวัน'!$B465,แพ็ค!AG:AG)+SUMIF(ธุรการ!$C:$C,'รับ-จ่าย ประจำวัน'!$B465,ธุรการ!AG:AG)+SUMIF(เส้นแต่งหน้าขนมปัง!$C:$C,'รับ-จ่าย ประจำวัน'!$B465,เส้นแต่งหน้าขนมปัง!AG:AG)+SUMIF('วางแผนBC,CJ'!$C:$C,'รับ-จ่าย ประจำวัน'!$B465,'วางแผนBC,CJ'!AG:AG)+SUMIF(RD!$C:$C,'รับ-จ่าย ประจำวัน'!$B465,RD!AG:AG)+SUMIF('FG,ออนไล,คัดแยก'!$C:$C,'รับ-จ่าย ประจำวัน'!$B465,'FG,ออนไล,คัดแยก'!AG:AG)</f>
        <v>0</v>
      </c>
      <c r="BO465" s="16">
        <f>SUMIF(เตรียมส่วนผสม!$C:$C,'รับ-จ่าย ประจำวัน'!$B465,เตรียมส่วนผสม!AH:AH)+SUMIF(กวนไส้!$C:$C,'รับ-จ่าย ประจำวัน'!$B465,กวนไส้!AH:AH)+SUMIF(ผลิต1!$C:$C,'รับ-จ่าย ประจำวัน'!$B465,ผลิต1!AH:AH)+SUMIF(ผลิต2!$C:$C,'รับ-จ่าย ประจำวัน'!$B465,ผลิต2!AH:AH)+SUMIF(เส้นแต่งหน้าขนมเค้ก!$C:$C,'รับ-จ่าย ประจำวัน'!$B465,เส้นแต่งหน้าขนมเค้ก!AH:AH)+SUMIF(แพ็ค!$C:$C,'รับ-จ่าย ประจำวัน'!$B465,แพ็ค!AH:AH)+SUMIF(ธุรการ!$C:$C,'รับ-จ่าย ประจำวัน'!$B465,ธุรการ!AH:AH)+SUMIF(เส้นแต่งหน้าขนมปัง!$C:$C,'รับ-จ่าย ประจำวัน'!$B465,เส้นแต่งหน้าขนมปัง!AH:AH)+SUMIF('วางแผนBC,CJ'!$C:$C,'รับ-จ่าย ประจำวัน'!$B465,'วางแผนBC,CJ'!AH:AH)+SUMIF(RD!$C:$C,'รับ-จ่าย ประจำวัน'!$B465,RD!AH:AH)+SUMIF('FG,ออนไล,คัดแยก'!$C:$C,'รับ-จ่าย ประจำวัน'!$B465,'FG,ออนไล,คัดแยก'!AH:AH)</f>
        <v>0</v>
      </c>
      <c r="BP465" s="16">
        <f>SUMIF(เตรียมส่วนผสม!$C:$C,'รับ-จ่าย ประจำวัน'!$B465,เตรียมส่วนผสม!AI:AI)+SUMIF(กวนไส้!$C:$C,'รับ-จ่าย ประจำวัน'!$B465,กวนไส้!AI:AI)+SUMIF(ผลิต1!$C:$C,'รับ-จ่าย ประจำวัน'!$B465,ผลิต1!AI:AI)+SUMIF(ผลิต2!$C:$C,'รับ-จ่าย ประจำวัน'!$B465,ผลิต2!AI:AI)+SUMIF(เส้นแต่งหน้าขนมเค้ก!$C:$C,'รับ-จ่าย ประจำวัน'!$B465,เส้นแต่งหน้าขนมเค้ก!AI:AI)+SUMIF(แพ็ค!$C:$C,'รับ-จ่าย ประจำวัน'!$B465,แพ็ค!AI:AI)+SUMIF(ธุรการ!$C:$C,'รับ-จ่าย ประจำวัน'!$B465,ธุรการ!AI:AI)+SUMIF(เส้นแต่งหน้าขนมปัง!$C:$C,'รับ-จ่าย ประจำวัน'!$B465,เส้นแต่งหน้าขนมปัง!AI:AI)+SUMIF('วางแผนBC,CJ'!$C:$C,'รับ-จ่าย ประจำวัน'!$B465,'วางแผนBC,CJ'!AI:AI)+SUMIF(RD!$C:$C,'รับ-จ่าย ประจำวัน'!$B465,RD!AI:AI)+SUMIF('FG,ออนไล,คัดแยก'!$C:$C,'รับ-จ่าย ประจำวัน'!$B465,'FG,ออนไล,คัดแยก'!AI:AI)</f>
        <v>0</v>
      </c>
      <c r="BQ465" s="16">
        <f>SUMIF(เตรียมส่วนผสม!$C:$C,'รับ-จ่าย ประจำวัน'!$B465,เตรียมส่วนผสม!AJ:AJ)+SUMIF(กวนไส้!$C:$C,'รับ-จ่าย ประจำวัน'!$B465,กวนไส้!AJ:AJ)+SUMIF(ผลิต1!$C:$C,'รับ-จ่าย ประจำวัน'!$B465,ผลิต1!AJ:AJ)+SUMIF(ผลิต2!$C:$C,'รับ-จ่าย ประจำวัน'!$B465,ผลิต2!AJ:AJ)+SUMIF(เส้นแต่งหน้าขนมเค้ก!$C:$C,'รับ-จ่าย ประจำวัน'!$B465,เส้นแต่งหน้าขนมเค้ก!AJ:AJ)+SUMIF(แพ็ค!$C:$C,'รับ-จ่าย ประจำวัน'!$B465,แพ็ค!AJ:AJ)+SUMIF(ธุรการ!$C:$C,'รับ-จ่าย ประจำวัน'!$B465,ธุรการ!AJ:AJ)+SUMIF(เส้นแต่งหน้าขนมปัง!$C:$C,'รับ-จ่าย ประจำวัน'!$B465,เส้นแต่งหน้าขนมปัง!AJ:AJ)+SUMIF('วางแผนBC,CJ'!$C:$C,'รับ-จ่าย ประจำวัน'!$B465,'วางแผนBC,CJ'!AJ:AJ)+SUMIF(RD!$C:$C,'รับ-จ่าย ประจำวัน'!$B465,RD!AJ:AJ)+SUMIF('FG,ออนไล,คัดแยก'!$C:$C,'รับ-จ่าย ประจำวัน'!$B465,'FG,ออนไล,คัดแยก'!AJ:AJ)</f>
        <v>0</v>
      </c>
      <c r="BR465" s="16">
        <f>SUMIF(เตรียมส่วนผสม!$C:$C,'รับ-จ่าย ประจำวัน'!$B465,เตรียมส่วนผสม!AK:AK)+SUMIF(กวนไส้!$C:$C,'รับ-จ่าย ประจำวัน'!$B465,กวนไส้!AK:AK)+SUMIF(ผลิต1!$C:$C,'รับ-จ่าย ประจำวัน'!$B465,ผลิต1!AK:AK)+SUMIF(ผลิต2!$C:$C,'รับ-จ่าย ประจำวัน'!$B465,ผลิต2!AK:AK)+SUMIF(เส้นแต่งหน้าขนมเค้ก!$C:$C,'รับ-จ่าย ประจำวัน'!$B465,เส้นแต่งหน้าขนมเค้ก!AK:AK)+SUMIF(แพ็ค!$C:$C,'รับ-จ่าย ประจำวัน'!$B465,แพ็ค!AK:AK)+SUMIF(ธุรการ!$C:$C,'รับ-จ่าย ประจำวัน'!$B465,ธุรการ!AK:AK)+SUMIF(เส้นแต่งหน้าขนมปัง!$C:$C,'รับ-จ่าย ประจำวัน'!$B465,เส้นแต่งหน้าขนมปัง!AK:AK)+SUMIF('วางแผนBC,CJ'!$C:$C,'รับ-จ่าย ประจำวัน'!$B465,'วางแผนBC,CJ'!AK:AK)+SUMIF(RD!$C:$C,'รับ-จ่าย ประจำวัน'!$B465,RD!AK:AK)+SUMIF('FG,ออนไล,คัดแยก'!$C:$C,'รับ-จ่าย ประจำวัน'!$B465,'FG,ออนไล,คัดแยก'!AK:AK)</f>
        <v>0</v>
      </c>
      <c r="BS465" s="16">
        <f>SUMIF(เตรียมส่วนผสม!$C:$C,'รับ-จ่าย ประจำวัน'!$B465,เตรียมส่วนผสม!AL:AL)+SUMIF(กวนไส้!$C:$C,'รับ-จ่าย ประจำวัน'!$B465,กวนไส้!AL:AL)+SUMIF(ผลิต1!$C:$C,'รับ-จ่าย ประจำวัน'!$B465,ผลิต1!AL:AL)+SUMIF(ผลิต2!$C:$C,'รับ-จ่าย ประจำวัน'!$B465,ผลิต2!AL:AL)+SUMIF(เส้นแต่งหน้าขนมเค้ก!$C:$C,'รับ-จ่าย ประจำวัน'!$B465,เส้นแต่งหน้าขนมเค้ก!AL:AL)+SUMIF(แพ็ค!$C:$C,'รับ-จ่าย ประจำวัน'!$B465,แพ็ค!AL:AL)+SUMIF(ธุรการ!$C:$C,'รับ-จ่าย ประจำวัน'!$B465,ธุรการ!AL:AL)+SUMIF(เส้นแต่งหน้าขนมปัง!$C:$C,'รับ-จ่าย ประจำวัน'!$B465,เส้นแต่งหน้าขนมปัง!AL:AL)+SUMIF('วางแผนBC,CJ'!$C:$C,'รับ-จ่าย ประจำวัน'!$B465,'วางแผนBC,CJ'!AL:AL)+SUMIF(RD!$C:$C,'รับ-จ่าย ประจำวัน'!$B465,RD!AL:AL)+SUMIF('FG,ออนไล,คัดแยก'!$C:$C,'รับ-จ่าย ประจำวัน'!$B465,'FG,ออนไล,คัดแยก'!AL:AL)</f>
        <v>0</v>
      </c>
      <c r="BT465" s="18">
        <f t="shared" si="107"/>
        <v>0</v>
      </c>
      <c r="BU465" s="116"/>
      <c r="BV465" s="146">
        <f t="shared" si="108"/>
        <v>4688</v>
      </c>
      <c r="BW465" s="183">
        <v>30</v>
      </c>
      <c r="BX465" s="172">
        <f t="shared" si="103"/>
        <v>0</v>
      </c>
      <c r="BY465" s="188" t="e">
        <f t="shared" si="104"/>
        <v>#DIV/0!</v>
      </c>
      <c r="BZ465" s="180" t="e">
        <f t="shared" ca="1" si="109"/>
        <v>#DIV/0!</v>
      </c>
      <c r="CA465" s="97"/>
      <c r="CB465" s="97"/>
      <c r="CC465" s="97"/>
      <c r="CD465" s="97"/>
      <c r="CE465" s="97"/>
      <c r="CF465" s="97"/>
      <c r="CG465" s="97"/>
      <c r="CH465" s="97"/>
      <c r="CI465" s="97"/>
      <c r="CJ465" s="94"/>
      <c r="CK465" s="9">
        <f t="shared" si="105"/>
        <v>4688</v>
      </c>
    </row>
    <row r="466" spans="1:89" hidden="1" x14ac:dyDescent="0.5">
      <c r="A466" s="149"/>
      <c r="B466" s="34">
        <v>1020201031</v>
      </c>
      <c r="C466" s="33" t="s">
        <v>1631</v>
      </c>
      <c r="D466" s="177" t="s">
        <v>91</v>
      </c>
      <c r="E466" s="25"/>
      <c r="F466" s="162" t="s">
        <v>1605</v>
      </c>
      <c r="G466" s="25"/>
      <c r="H466" s="12">
        <v>11282</v>
      </c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11"/>
      <c r="AF466" s="11"/>
      <c r="AG466" s="11"/>
      <c r="AH466" s="11"/>
      <c r="AI466" s="25"/>
      <c r="AJ466" s="25"/>
      <c r="AK466" s="25"/>
      <c r="AL466" s="25"/>
      <c r="AM466" s="25"/>
      <c r="AN466" s="15">
        <f t="shared" si="110"/>
        <v>0</v>
      </c>
      <c r="AO466" s="16">
        <f>SUMIF(เตรียมส่วนผสม!$C:$C,'รับ-จ่าย ประจำวัน'!$B466,เตรียมส่วนผสม!H:H)+SUMIF(กวนไส้!$C:$C,'รับ-จ่าย ประจำวัน'!$B466,กวนไส้!H:H)+SUMIF(ผลิต1!$C:$C,'รับ-จ่าย ประจำวัน'!$B466,ผลิต1!H:H)+SUMIF(ผลิต2!$C:$C,'รับ-จ่าย ประจำวัน'!$B466,ผลิต2!H:H)+SUMIF(เส้นแต่งหน้าขนมเค้ก!$C:$C,'รับ-จ่าย ประจำวัน'!$B466,เส้นแต่งหน้าขนมเค้ก!H:H)+SUMIF(แพ็ค!$C:$C,'รับ-จ่าย ประจำวัน'!$B466,แพ็ค!H:H)+SUMIF(ธุรการ!$C:$C,'รับ-จ่าย ประจำวัน'!$B466,ธุรการ!H:H)+SUMIF(เส้นแต่งหน้าขนมปัง!$C:$C,'รับ-จ่าย ประจำวัน'!$B466,เส้นแต่งหน้าขนมปัง!H:H)+SUMIF('วางแผนBC,CJ'!$C:$C,'รับ-จ่าย ประจำวัน'!$B466,'วางแผนBC,CJ'!H:H)+SUMIF(RD!$C:$C,'รับ-จ่าย ประจำวัน'!$B466,RD!H:H)+SUMIF('FG,ออนไล,คัดแยก'!$C:$C,'รับ-จ่าย ประจำวัน'!$B466,'FG,ออนไล,คัดแยก'!H:H)</f>
        <v>0</v>
      </c>
      <c r="AP466" s="16">
        <f>SUMIF(เตรียมส่วนผสม!$C:$C,'รับ-จ่าย ประจำวัน'!$B466,เตรียมส่วนผสม!I:I)+SUMIF(กวนไส้!$C:$C,'รับ-จ่าย ประจำวัน'!$B466,กวนไส้!I:I)+SUMIF(ผลิต1!$C:$C,'รับ-จ่าย ประจำวัน'!$B466,ผลิต1!I:I)+SUMIF(ผลิต2!$C:$C,'รับ-จ่าย ประจำวัน'!$B466,ผลิต2!I:I)+SUMIF(เส้นแต่งหน้าขนมเค้ก!$C:$C,'รับ-จ่าย ประจำวัน'!$B466,เส้นแต่งหน้าขนมเค้ก!I:I)+SUMIF(แพ็ค!$C:$C,'รับ-จ่าย ประจำวัน'!$B466,แพ็ค!I:I)+SUMIF(ธุรการ!$C:$C,'รับ-จ่าย ประจำวัน'!$B466,ธุรการ!I:I)+SUMIF(เส้นแต่งหน้าขนมปัง!$C:$C,'รับ-จ่าย ประจำวัน'!$B466,เส้นแต่งหน้าขนมปัง!I:I)+SUMIF('วางแผนBC,CJ'!$C:$C,'รับ-จ่าย ประจำวัน'!$B466,'วางแผนBC,CJ'!I:I)+SUMIF(RD!$C:$C,'รับ-จ่าย ประจำวัน'!$B466,RD!I:I)+SUMIF('FG,ออนไล,คัดแยก'!$C:$C,'รับ-จ่าย ประจำวัน'!$B466,'FG,ออนไล,คัดแยก'!I:I)</f>
        <v>0</v>
      </c>
      <c r="AQ466" s="16">
        <f>SUMIF(เตรียมส่วนผสม!$C:$C,'รับ-จ่าย ประจำวัน'!$B466,เตรียมส่วนผสม!J:J)+SUMIF(กวนไส้!$C:$C,'รับ-จ่าย ประจำวัน'!$B466,กวนไส้!J:J)+SUMIF(ผลิต1!$C:$C,'รับ-จ่าย ประจำวัน'!$B466,ผลิต1!J:J)+SUMIF(ผลิต2!$C:$C,'รับ-จ่าย ประจำวัน'!$B466,ผลิต2!J:J)+SUMIF(เส้นแต่งหน้าขนมเค้ก!$C:$C,'รับ-จ่าย ประจำวัน'!$B466,เส้นแต่งหน้าขนมเค้ก!J:J)+SUMIF(แพ็ค!$C:$C,'รับ-จ่าย ประจำวัน'!$B466,แพ็ค!J:J)+SUMIF(ธุรการ!$C:$C,'รับ-จ่าย ประจำวัน'!$B466,ธุรการ!J:J)+SUMIF(เส้นแต่งหน้าขนมปัง!$C:$C,'รับ-จ่าย ประจำวัน'!$B466,เส้นแต่งหน้าขนมปัง!J:J)+SUMIF('วางแผนBC,CJ'!$C:$C,'รับ-จ่าย ประจำวัน'!$B466,'วางแผนBC,CJ'!J:J)+SUMIF(RD!$C:$C,'รับ-จ่าย ประจำวัน'!$B466,RD!J:J)+SUMIF('FG,ออนไล,คัดแยก'!$C:$C,'รับ-จ่าย ประจำวัน'!$B466,'FG,ออนไล,คัดแยก'!J:J)</f>
        <v>0</v>
      </c>
      <c r="AR466" s="16">
        <f>SUMIF(เตรียมส่วนผสม!$C:$C,'รับ-จ่าย ประจำวัน'!$B466,เตรียมส่วนผสม!K:K)+SUMIF(กวนไส้!$C:$C,'รับ-จ่าย ประจำวัน'!$B466,กวนไส้!K:K)+SUMIF(ผลิต1!$C:$C,'รับ-จ่าย ประจำวัน'!$B466,ผลิต1!K:K)+SUMIF(ผลิต2!$C:$C,'รับ-จ่าย ประจำวัน'!$B466,ผลิต2!K:K)+SUMIF(เส้นแต่งหน้าขนมเค้ก!$C:$C,'รับ-จ่าย ประจำวัน'!$B466,เส้นแต่งหน้าขนมเค้ก!K:K)+SUMIF(แพ็ค!$C:$C,'รับ-จ่าย ประจำวัน'!$B466,แพ็ค!K:K)+SUMIF(ธุรการ!$C:$C,'รับ-จ่าย ประจำวัน'!$B466,ธุรการ!K:K)+SUMIF(เส้นแต่งหน้าขนมปัง!$C:$C,'รับ-จ่าย ประจำวัน'!$B466,เส้นแต่งหน้าขนมปัง!K:K)+SUMIF('วางแผนBC,CJ'!$C:$C,'รับ-จ่าย ประจำวัน'!$B466,'วางแผนBC,CJ'!K:K)+SUMIF(RD!$C:$C,'รับ-จ่าย ประจำวัน'!$B466,RD!K:K)+SUMIF('FG,ออนไล,คัดแยก'!$C:$C,'รับ-จ่าย ประจำวัน'!$B466,'FG,ออนไล,คัดแยก'!K:K)</f>
        <v>0</v>
      </c>
      <c r="AS466" s="16">
        <f>SUMIF(เตรียมส่วนผสม!$C:$C,'รับ-จ่าย ประจำวัน'!$B466,เตรียมส่วนผสม!L:L)+SUMIF(กวนไส้!$C:$C,'รับ-จ่าย ประจำวัน'!$B466,กวนไส้!L:L)+SUMIF(ผลิต1!$C:$C,'รับ-จ่าย ประจำวัน'!$B466,ผลิต1!L:L)+SUMIF(ผลิต2!$C:$C,'รับ-จ่าย ประจำวัน'!$B466,ผลิต2!L:L)+SUMIF(เส้นแต่งหน้าขนมเค้ก!$C:$C,'รับ-จ่าย ประจำวัน'!$B466,เส้นแต่งหน้าขนมเค้ก!L:L)+SUMIF(แพ็ค!$C:$C,'รับ-จ่าย ประจำวัน'!$B466,แพ็ค!L:L)+SUMIF(ธุรการ!$C:$C,'รับ-จ่าย ประจำวัน'!$B466,ธุรการ!L:L)+SUMIF(เส้นแต่งหน้าขนมปัง!$C:$C,'รับ-จ่าย ประจำวัน'!$B466,เส้นแต่งหน้าขนมปัง!L:L)+SUMIF('วางแผนBC,CJ'!$C:$C,'รับ-จ่าย ประจำวัน'!$B466,'วางแผนBC,CJ'!L:L)+SUMIF(RD!$C:$C,'รับ-จ่าย ประจำวัน'!$B466,RD!L:L)+SUMIF('FG,ออนไล,คัดแยก'!$C:$C,'รับ-จ่าย ประจำวัน'!$B466,'FG,ออนไล,คัดแยก'!L:L)</f>
        <v>0</v>
      </c>
      <c r="AT466" s="16">
        <f>SUMIF(เตรียมส่วนผสม!$C:$C,'รับ-จ่าย ประจำวัน'!$B466,เตรียมส่วนผสม!M:M)+SUMIF(กวนไส้!$C:$C,'รับ-จ่าย ประจำวัน'!$B466,กวนไส้!M:M)+SUMIF(ผลิต1!$C:$C,'รับ-จ่าย ประจำวัน'!$B466,ผลิต1!M:M)+SUMIF(ผลิต2!$C:$C,'รับ-จ่าย ประจำวัน'!$B466,ผลิต2!M:M)+SUMIF(เส้นแต่งหน้าขนมเค้ก!$C:$C,'รับ-จ่าย ประจำวัน'!$B466,เส้นแต่งหน้าขนมเค้ก!M:M)+SUMIF(แพ็ค!$C:$C,'รับ-จ่าย ประจำวัน'!$B466,แพ็ค!M:M)+SUMIF(ธุรการ!$C:$C,'รับ-จ่าย ประจำวัน'!$B466,ธุรการ!M:M)+SUMIF(เส้นแต่งหน้าขนมปัง!$C:$C,'รับ-จ่าย ประจำวัน'!$B466,เส้นแต่งหน้าขนมปัง!M:M)+SUMIF('วางแผนBC,CJ'!$C:$C,'รับ-จ่าย ประจำวัน'!$B466,'วางแผนBC,CJ'!M:M)+SUMIF(RD!$C:$C,'รับ-จ่าย ประจำวัน'!$B466,RD!M:M)+SUMIF('FG,ออนไล,คัดแยก'!$C:$C,'รับ-จ่าย ประจำวัน'!$B466,'FG,ออนไล,คัดแยก'!M:M)</f>
        <v>0</v>
      </c>
      <c r="AU466" s="16">
        <f>SUMIF(เตรียมส่วนผสม!$C:$C,'รับ-จ่าย ประจำวัน'!$B466,เตรียมส่วนผสม!N:N)+SUMIF(กวนไส้!$C:$C,'รับ-จ่าย ประจำวัน'!$B466,กวนไส้!N:N)+SUMIF(ผลิต1!$C:$C,'รับ-จ่าย ประจำวัน'!$B466,ผลิต1!N:N)+SUMIF(ผลิต2!$C:$C,'รับ-จ่าย ประจำวัน'!$B466,ผลิต2!N:N)+SUMIF(เส้นแต่งหน้าขนมเค้ก!$C:$C,'รับ-จ่าย ประจำวัน'!$B466,เส้นแต่งหน้าขนมเค้ก!N:N)+SUMIF(แพ็ค!$C:$C,'รับ-จ่าย ประจำวัน'!$B466,แพ็ค!N:N)+SUMIF(ธุรการ!$C:$C,'รับ-จ่าย ประจำวัน'!$B466,ธุรการ!N:N)+SUMIF(เส้นแต่งหน้าขนมปัง!$C:$C,'รับ-จ่าย ประจำวัน'!$B466,เส้นแต่งหน้าขนมปัง!N:N)+SUMIF('วางแผนBC,CJ'!$C:$C,'รับ-จ่าย ประจำวัน'!$B466,'วางแผนBC,CJ'!N:N)+SUMIF(RD!$C:$C,'รับ-จ่าย ประจำวัน'!$B466,RD!N:N)+SUMIF('FG,ออนไล,คัดแยก'!$C:$C,'รับ-จ่าย ประจำวัน'!$B466,'FG,ออนไล,คัดแยก'!N:N)</f>
        <v>0</v>
      </c>
      <c r="AV466" s="16">
        <f>SUMIF(เตรียมส่วนผสม!$C:$C,'รับ-จ่าย ประจำวัน'!$B466,เตรียมส่วนผสม!O:O)+SUMIF(กวนไส้!$C:$C,'รับ-จ่าย ประจำวัน'!$B466,กวนไส้!O:O)+SUMIF(ผลิต1!$C:$C,'รับ-จ่าย ประจำวัน'!$B466,ผลิต1!O:O)+SUMIF(ผลิต2!$C:$C,'รับ-จ่าย ประจำวัน'!$B466,ผลิต2!O:O)+SUMIF(เส้นแต่งหน้าขนมเค้ก!$C:$C,'รับ-จ่าย ประจำวัน'!$B466,เส้นแต่งหน้าขนมเค้ก!O:O)+SUMIF(แพ็ค!$C:$C,'รับ-จ่าย ประจำวัน'!$B466,แพ็ค!O:O)+SUMIF(ธุรการ!$C:$C,'รับ-จ่าย ประจำวัน'!$B466,ธุรการ!O:O)+SUMIF(เส้นแต่งหน้าขนมปัง!$C:$C,'รับ-จ่าย ประจำวัน'!$B466,เส้นแต่งหน้าขนมปัง!O:O)+SUMIF('วางแผนBC,CJ'!$C:$C,'รับ-จ่าย ประจำวัน'!$B466,'วางแผนBC,CJ'!O:O)+SUMIF(RD!$C:$C,'รับ-จ่าย ประจำวัน'!$B466,RD!O:O)+SUMIF('FG,ออนไล,คัดแยก'!$C:$C,'รับ-จ่าย ประจำวัน'!$B466,'FG,ออนไล,คัดแยก'!O:O)</f>
        <v>0</v>
      </c>
      <c r="AW466" s="16">
        <f>SUMIF(เตรียมส่วนผสม!$C:$C,'รับ-จ่าย ประจำวัน'!$B466,เตรียมส่วนผสม!P:P)+SUMIF(กวนไส้!$C:$C,'รับ-จ่าย ประจำวัน'!$B466,กวนไส้!P:P)+SUMIF(ผลิต1!$C:$C,'รับ-จ่าย ประจำวัน'!$B466,ผลิต1!P:P)+SUMIF(ผลิต2!$C:$C,'รับ-จ่าย ประจำวัน'!$B466,ผลิต2!P:P)+SUMIF(เส้นแต่งหน้าขนมเค้ก!$C:$C,'รับ-จ่าย ประจำวัน'!$B466,เส้นแต่งหน้าขนมเค้ก!P:P)+SUMIF(แพ็ค!$C:$C,'รับ-จ่าย ประจำวัน'!$B466,แพ็ค!P:P)+SUMIF(ธุรการ!$C:$C,'รับ-จ่าย ประจำวัน'!$B466,ธุรการ!P:P)+SUMIF(เส้นแต่งหน้าขนมปัง!$C:$C,'รับ-จ่าย ประจำวัน'!$B466,เส้นแต่งหน้าขนมปัง!P:P)+SUMIF('วางแผนBC,CJ'!$C:$C,'รับ-จ่าย ประจำวัน'!$B466,'วางแผนBC,CJ'!P:P)+SUMIF(RD!$C:$C,'รับ-จ่าย ประจำวัน'!$B466,RD!P:P)+SUMIF('FG,ออนไล,คัดแยก'!$C:$C,'รับ-จ่าย ประจำวัน'!$B466,'FG,ออนไล,คัดแยก'!P:P)</f>
        <v>0</v>
      </c>
      <c r="AX466" s="16">
        <f>SUMIF(เตรียมส่วนผสม!$C:$C,'รับ-จ่าย ประจำวัน'!$B466,เตรียมส่วนผสม!Q:Q)+SUMIF(กวนไส้!$C:$C,'รับ-จ่าย ประจำวัน'!$B466,กวนไส้!Q:Q)+SUMIF(ผลิต1!$C:$C,'รับ-จ่าย ประจำวัน'!$B466,ผลิต1!Q:Q)+SUMIF(ผลิต2!$C:$C,'รับ-จ่าย ประจำวัน'!$B466,ผลิต2!Q:Q)+SUMIF(เส้นแต่งหน้าขนมเค้ก!$C:$C,'รับ-จ่าย ประจำวัน'!$B466,เส้นแต่งหน้าขนมเค้ก!Q:Q)+SUMIF(แพ็ค!$C:$C,'รับ-จ่าย ประจำวัน'!$B466,แพ็ค!Q:Q)+SUMIF(ธุรการ!$C:$C,'รับ-จ่าย ประจำวัน'!$B466,ธุรการ!Q:Q)+SUMIF(เส้นแต่งหน้าขนมปัง!$C:$C,'รับ-จ่าย ประจำวัน'!$B466,เส้นแต่งหน้าขนมปัง!Q:Q)+SUMIF('วางแผนBC,CJ'!$C:$C,'รับ-จ่าย ประจำวัน'!$B466,'วางแผนBC,CJ'!Q:Q)+SUMIF(RD!$C:$C,'รับ-จ่าย ประจำวัน'!$B466,RD!Q:Q)+SUMIF('FG,ออนไล,คัดแยก'!$C:$C,'รับ-จ่าย ประจำวัน'!$B466,'FG,ออนไล,คัดแยก'!Q:Q)</f>
        <v>0</v>
      </c>
      <c r="AY466" s="16">
        <f>SUMIF(เตรียมส่วนผสม!$C:$C,'รับ-จ่าย ประจำวัน'!$B466,เตรียมส่วนผสม!R:R)+SUMIF(กวนไส้!$C:$C,'รับ-จ่าย ประจำวัน'!$B466,กวนไส้!R:R)+SUMIF(ผลิต1!$C:$C,'รับ-จ่าย ประจำวัน'!$B466,ผลิต1!R:R)+SUMIF(ผลิต2!$C:$C,'รับ-จ่าย ประจำวัน'!$B466,ผลิต2!R:R)+SUMIF(เส้นแต่งหน้าขนมเค้ก!$C:$C,'รับ-จ่าย ประจำวัน'!$B466,เส้นแต่งหน้าขนมเค้ก!R:R)+SUMIF(แพ็ค!$C:$C,'รับ-จ่าย ประจำวัน'!$B466,แพ็ค!R:R)+SUMIF(ธุรการ!$C:$C,'รับ-จ่าย ประจำวัน'!$B466,ธุรการ!R:R)+SUMIF(เส้นแต่งหน้าขนมปัง!$C:$C,'รับ-จ่าย ประจำวัน'!$B466,เส้นแต่งหน้าขนมปัง!R:R)+SUMIF('วางแผนBC,CJ'!$C:$C,'รับ-จ่าย ประจำวัน'!$B466,'วางแผนBC,CJ'!R:R)+SUMIF(RD!$C:$C,'รับ-จ่าย ประจำวัน'!$B466,RD!R:R)+SUMIF('FG,ออนไล,คัดแยก'!$C:$C,'รับ-จ่าย ประจำวัน'!$B466,'FG,ออนไล,คัดแยก'!R:R)</f>
        <v>0</v>
      </c>
      <c r="AZ466" s="16">
        <f>SUMIF(เตรียมส่วนผสม!$C:$C,'รับ-จ่าย ประจำวัน'!$B466,เตรียมส่วนผสม!S:S)+SUMIF(กวนไส้!$C:$C,'รับ-จ่าย ประจำวัน'!$B466,กวนไส้!S:S)+SUMIF(ผลิต1!$C:$C,'รับ-จ่าย ประจำวัน'!$B466,ผลิต1!S:S)+SUMIF(ผลิต2!$C:$C,'รับ-จ่าย ประจำวัน'!$B466,ผลิต2!S:S)+SUMIF(เส้นแต่งหน้าขนมเค้ก!$C:$C,'รับ-จ่าย ประจำวัน'!$B466,เส้นแต่งหน้าขนมเค้ก!S:S)+SUMIF(แพ็ค!$C:$C,'รับ-จ่าย ประจำวัน'!$B466,แพ็ค!S:S)+SUMIF(ธุรการ!$C:$C,'รับ-จ่าย ประจำวัน'!$B466,ธุรการ!S:S)+SUMIF(เส้นแต่งหน้าขนมปัง!$C:$C,'รับ-จ่าย ประจำวัน'!$B466,เส้นแต่งหน้าขนมปัง!S:S)+SUMIF('วางแผนBC,CJ'!$C:$C,'รับ-จ่าย ประจำวัน'!$B466,'วางแผนBC,CJ'!S:S)+SUMIF(RD!$C:$C,'รับ-จ่าย ประจำวัน'!$B466,RD!S:S)+SUMIF('FG,ออนไล,คัดแยก'!$C:$C,'รับ-จ่าย ประจำวัน'!$B466,'FG,ออนไล,คัดแยก'!S:S)</f>
        <v>0</v>
      </c>
      <c r="BA466" s="16">
        <f>SUMIF(เตรียมส่วนผสม!$C:$C,'รับ-จ่าย ประจำวัน'!$B466,เตรียมส่วนผสม!T:T)+SUMIF(กวนไส้!$C:$C,'รับ-จ่าย ประจำวัน'!$B466,กวนไส้!T:T)+SUMIF(ผลิต1!$C:$C,'รับ-จ่าย ประจำวัน'!$B466,ผลิต1!T:T)+SUMIF(ผลิต2!$C:$C,'รับ-จ่าย ประจำวัน'!$B466,ผลิต2!T:T)+SUMIF(เส้นแต่งหน้าขนมเค้ก!$C:$C,'รับ-จ่าย ประจำวัน'!$B466,เส้นแต่งหน้าขนมเค้ก!T:T)+SUMIF(แพ็ค!$C:$C,'รับ-จ่าย ประจำวัน'!$B466,แพ็ค!T:T)+SUMIF(ธุรการ!$C:$C,'รับ-จ่าย ประจำวัน'!$B466,ธุรการ!T:T)+SUMIF(เส้นแต่งหน้าขนมปัง!$C:$C,'รับ-จ่าย ประจำวัน'!$B466,เส้นแต่งหน้าขนมปัง!T:T)+SUMIF('วางแผนBC,CJ'!$C:$C,'รับ-จ่าย ประจำวัน'!$B466,'วางแผนBC,CJ'!T:T)+SUMIF(RD!$C:$C,'รับ-จ่าย ประจำวัน'!$B466,RD!T:T)+SUMIF('FG,ออนไล,คัดแยก'!$C:$C,'รับ-จ่าย ประจำวัน'!$B466,'FG,ออนไล,คัดแยก'!T:T)</f>
        <v>0</v>
      </c>
      <c r="BB466" s="16">
        <f>SUMIF(เตรียมส่วนผสม!$C:$C,'รับ-จ่าย ประจำวัน'!$B466,เตรียมส่วนผสม!U:U)+SUMIF(กวนไส้!$C:$C,'รับ-จ่าย ประจำวัน'!$B466,กวนไส้!U:U)+SUMIF(ผลิต1!$C:$C,'รับ-จ่าย ประจำวัน'!$B466,ผลิต1!U:U)+SUMIF(ผลิต2!$C:$C,'รับ-จ่าย ประจำวัน'!$B466,ผลิต2!U:U)+SUMIF(เส้นแต่งหน้าขนมเค้ก!$C:$C,'รับ-จ่าย ประจำวัน'!$B466,เส้นแต่งหน้าขนมเค้ก!U:U)+SUMIF(แพ็ค!$C:$C,'รับ-จ่าย ประจำวัน'!$B466,แพ็ค!U:U)+SUMIF(ธุรการ!$C:$C,'รับ-จ่าย ประจำวัน'!$B466,ธุรการ!U:U)+SUMIF(เส้นแต่งหน้าขนมปัง!$C:$C,'รับ-จ่าย ประจำวัน'!$B466,เส้นแต่งหน้าขนมปัง!U:U)+SUMIF('วางแผนBC,CJ'!$C:$C,'รับ-จ่าย ประจำวัน'!$B466,'วางแผนBC,CJ'!U:U)+SUMIF(RD!$C:$C,'รับ-จ่าย ประจำวัน'!$B466,RD!U:U)+SUMIF('FG,ออนไล,คัดแยก'!$C:$C,'รับ-จ่าย ประจำวัน'!$B466,'FG,ออนไล,คัดแยก'!U:U)</f>
        <v>0</v>
      </c>
      <c r="BC466" s="16">
        <f>SUMIF(เตรียมส่วนผสม!$C:$C,'รับ-จ่าย ประจำวัน'!$B466,เตรียมส่วนผสม!V:V)+SUMIF(กวนไส้!$C:$C,'รับ-จ่าย ประจำวัน'!$B466,กวนไส้!V:V)+SUMIF(ผลิต1!$C:$C,'รับ-จ่าย ประจำวัน'!$B466,ผลิต1!V:V)+SUMIF(ผลิต2!$C:$C,'รับ-จ่าย ประจำวัน'!$B466,ผลิต2!V:V)+SUMIF(เส้นแต่งหน้าขนมเค้ก!$C:$C,'รับ-จ่าย ประจำวัน'!$B466,เส้นแต่งหน้าขนมเค้ก!V:V)+SUMIF(แพ็ค!$C:$C,'รับ-จ่าย ประจำวัน'!$B466,แพ็ค!V:V)+SUMIF(ธุรการ!$C:$C,'รับ-จ่าย ประจำวัน'!$B466,ธุรการ!V:V)+SUMIF(เส้นแต่งหน้าขนมปัง!$C:$C,'รับ-จ่าย ประจำวัน'!$B466,เส้นแต่งหน้าขนมปัง!V:V)+SUMIF('วางแผนBC,CJ'!$C:$C,'รับ-จ่าย ประจำวัน'!$B466,'วางแผนBC,CJ'!V:V)+SUMIF(RD!$C:$C,'รับ-จ่าย ประจำวัน'!$B466,RD!V:V)+SUMIF('FG,ออนไล,คัดแยก'!$C:$C,'รับ-จ่าย ประจำวัน'!$B466,'FG,ออนไล,คัดแยก'!V:V)</f>
        <v>0</v>
      </c>
      <c r="BD466" s="16">
        <f>SUMIF(เตรียมส่วนผสม!$C:$C,'รับ-จ่าย ประจำวัน'!$B466,เตรียมส่วนผสม!W:W)+SUMIF(กวนไส้!$C:$C,'รับ-จ่าย ประจำวัน'!$B466,กวนไส้!W:W)+SUMIF(ผลิต1!$C:$C,'รับ-จ่าย ประจำวัน'!$B466,ผลิต1!W:W)+SUMIF(ผลิต2!$C:$C,'รับ-จ่าย ประจำวัน'!$B466,ผลิต2!W:W)+SUMIF(เส้นแต่งหน้าขนมเค้ก!$C:$C,'รับ-จ่าย ประจำวัน'!$B466,เส้นแต่งหน้าขนมเค้ก!W:W)+SUMIF(แพ็ค!$C:$C,'รับ-จ่าย ประจำวัน'!$B466,แพ็ค!W:W)+SUMIF(ธุรการ!$C:$C,'รับ-จ่าย ประจำวัน'!$B466,ธุรการ!W:W)+SUMIF(เส้นแต่งหน้าขนมปัง!$C:$C,'รับ-จ่าย ประจำวัน'!$B466,เส้นแต่งหน้าขนมปัง!W:W)+SUMIF('วางแผนBC,CJ'!$C:$C,'รับ-จ่าย ประจำวัน'!$B466,'วางแผนBC,CJ'!W:W)+SUMIF(RD!$C:$C,'รับ-จ่าย ประจำวัน'!$B466,RD!W:W)+SUMIF('FG,ออนไล,คัดแยก'!$C:$C,'รับ-จ่าย ประจำวัน'!$B466,'FG,ออนไล,คัดแยก'!W:W)</f>
        <v>0</v>
      </c>
      <c r="BE466" s="16">
        <f>SUMIF(เตรียมส่วนผสม!$C:$C,'รับ-จ่าย ประจำวัน'!$B466,เตรียมส่วนผสม!X:X)+SUMIF(กวนไส้!$C:$C,'รับ-จ่าย ประจำวัน'!$B466,กวนไส้!X:X)+SUMIF(ผลิต1!$C:$C,'รับ-จ่าย ประจำวัน'!$B466,ผลิต1!X:X)+SUMIF(ผลิต2!$C:$C,'รับ-จ่าย ประจำวัน'!$B466,ผลิต2!X:X)+SUMIF(เส้นแต่งหน้าขนมเค้ก!$C:$C,'รับ-จ่าย ประจำวัน'!$B466,เส้นแต่งหน้าขนมเค้ก!X:X)+SUMIF(แพ็ค!$C:$C,'รับ-จ่าย ประจำวัน'!$B466,แพ็ค!X:X)+SUMIF(ธุรการ!$C:$C,'รับ-จ่าย ประจำวัน'!$B466,ธุรการ!X:X)+SUMIF(เส้นแต่งหน้าขนมปัง!$C:$C,'รับ-จ่าย ประจำวัน'!$B466,เส้นแต่งหน้าขนมปัง!X:X)+SUMIF('วางแผนBC,CJ'!$C:$C,'รับ-จ่าย ประจำวัน'!$B466,'วางแผนBC,CJ'!X:X)+SUMIF(RD!$C:$C,'รับ-จ่าย ประจำวัน'!$B466,RD!X:X)+SUMIF('FG,ออนไล,คัดแยก'!$C:$C,'รับ-จ่าย ประจำวัน'!$B466,'FG,ออนไล,คัดแยก'!X:X)</f>
        <v>0</v>
      </c>
      <c r="BF466" s="16">
        <f>SUMIF(เตรียมส่วนผสม!$C:$C,'รับ-จ่าย ประจำวัน'!$B466,เตรียมส่วนผสม!Y:Y)+SUMIF(กวนไส้!$C:$C,'รับ-จ่าย ประจำวัน'!$B466,กวนไส้!Y:Y)+SUMIF(ผลิต1!$C:$C,'รับ-จ่าย ประจำวัน'!$B466,ผลิต1!Y:Y)+SUMIF(ผลิต2!$C:$C,'รับ-จ่าย ประจำวัน'!$B466,ผลิต2!Y:Y)+SUMIF(เส้นแต่งหน้าขนมเค้ก!$C:$C,'รับ-จ่าย ประจำวัน'!$B466,เส้นแต่งหน้าขนมเค้ก!Y:Y)+SUMIF(แพ็ค!$C:$C,'รับ-จ่าย ประจำวัน'!$B466,แพ็ค!Y:Y)+SUMIF(ธุรการ!$C:$C,'รับ-จ่าย ประจำวัน'!$B466,ธุรการ!Y:Y)+SUMIF(เส้นแต่งหน้าขนมปัง!$C:$C,'รับ-จ่าย ประจำวัน'!$B466,เส้นแต่งหน้าขนมปัง!Y:Y)+SUMIF('วางแผนBC,CJ'!$C:$C,'รับ-จ่าย ประจำวัน'!$B466,'วางแผนBC,CJ'!Y:Y)+SUMIF(RD!$C:$C,'รับ-จ่าย ประจำวัน'!$B466,RD!Y:Y)+SUMIF('FG,ออนไล,คัดแยก'!$C:$C,'รับ-จ่าย ประจำวัน'!$B466,'FG,ออนไล,คัดแยก'!Y:Y)</f>
        <v>0</v>
      </c>
      <c r="BG466" s="16">
        <f>SUMIF(เตรียมส่วนผสม!$C:$C,'รับ-จ่าย ประจำวัน'!$B466,เตรียมส่วนผสม!Z:Z)+SUMIF(กวนไส้!$C:$C,'รับ-จ่าย ประจำวัน'!$B466,กวนไส้!Z:Z)+SUMIF(ผลิต1!$C:$C,'รับ-จ่าย ประจำวัน'!$B466,ผลิต1!Z:Z)+SUMIF(ผลิต2!$C:$C,'รับ-จ่าย ประจำวัน'!$B466,ผลิต2!Z:Z)+SUMIF(เส้นแต่งหน้าขนมเค้ก!$C:$C,'รับ-จ่าย ประจำวัน'!$B466,เส้นแต่งหน้าขนมเค้ก!Z:Z)+SUMIF(แพ็ค!$C:$C,'รับ-จ่าย ประจำวัน'!$B466,แพ็ค!Z:Z)+SUMIF(ธุรการ!$C:$C,'รับ-จ่าย ประจำวัน'!$B466,ธุรการ!Z:Z)+SUMIF(เส้นแต่งหน้าขนมปัง!$C:$C,'รับ-จ่าย ประจำวัน'!$B466,เส้นแต่งหน้าขนมปัง!Z:Z)+SUMIF('วางแผนBC,CJ'!$C:$C,'รับ-จ่าย ประจำวัน'!$B466,'วางแผนBC,CJ'!Z:Z)+SUMIF(RD!$C:$C,'รับ-จ่าย ประจำวัน'!$B466,RD!Z:Z)+SUMIF('FG,ออนไล,คัดแยก'!$C:$C,'รับ-จ่าย ประจำวัน'!$B466,'FG,ออนไล,คัดแยก'!Z:Z)</f>
        <v>0</v>
      </c>
      <c r="BH466" s="16">
        <f>SUMIF(เตรียมส่วนผสม!$C:$C,'รับ-จ่าย ประจำวัน'!$B466,เตรียมส่วนผสม!AA:AA)+SUMIF(กวนไส้!$C:$C,'รับ-จ่าย ประจำวัน'!$B466,กวนไส้!AA:AA)+SUMIF(ผลิต1!$C:$C,'รับ-จ่าย ประจำวัน'!$B466,ผลิต1!AA:AA)+SUMIF(ผลิต2!$C:$C,'รับ-จ่าย ประจำวัน'!$B466,ผลิต2!AA:AA)+SUMIF(เส้นแต่งหน้าขนมเค้ก!$C:$C,'รับ-จ่าย ประจำวัน'!$B466,เส้นแต่งหน้าขนมเค้ก!AA:AA)+SUMIF(แพ็ค!$C:$C,'รับ-จ่าย ประจำวัน'!$B466,แพ็ค!AA:AA)+SUMIF(ธุรการ!$C:$C,'รับ-จ่าย ประจำวัน'!$B466,ธุรการ!AA:AA)+SUMIF(เส้นแต่งหน้าขนมปัง!$C:$C,'รับ-จ่าย ประจำวัน'!$B466,เส้นแต่งหน้าขนมปัง!AA:AA)+SUMIF('วางแผนBC,CJ'!$C:$C,'รับ-จ่าย ประจำวัน'!$B466,'วางแผนBC,CJ'!AA:AA)+SUMIF(RD!$C:$C,'รับ-จ่าย ประจำวัน'!$B466,RD!AA:AA)+SUMIF('FG,ออนไล,คัดแยก'!$C:$C,'รับ-จ่าย ประจำวัน'!$B466,'FG,ออนไล,คัดแยก'!AA:AA)</f>
        <v>0</v>
      </c>
      <c r="BI466" s="16">
        <f>SUMIF(เตรียมส่วนผสม!$C:$C,'รับ-จ่าย ประจำวัน'!$B466,เตรียมส่วนผสม!AB:AB)+SUMIF(กวนไส้!$C:$C,'รับ-จ่าย ประจำวัน'!$B466,กวนไส้!AB:AB)+SUMIF(ผลิต1!$C:$C,'รับ-จ่าย ประจำวัน'!$B466,ผลิต1!AB:AB)+SUMIF(ผลิต2!$C:$C,'รับ-จ่าย ประจำวัน'!$B466,ผลิต2!AB:AB)+SUMIF(เส้นแต่งหน้าขนมเค้ก!$C:$C,'รับ-จ่าย ประจำวัน'!$B466,เส้นแต่งหน้าขนมเค้ก!AB:AB)+SUMIF(แพ็ค!$C:$C,'รับ-จ่าย ประจำวัน'!$B466,แพ็ค!AB:AB)+SUMIF(ธุรการ!$C:$C,'รับ-จ่าย ประจำวัน'!$B466,ธุรการ!AB:AB)+SUMIF(เส้นแต่งหน้าขนมปัง!$C:$C,'รับ-จ่าย ประจำวัน'!$B466,เส้นแต่งหน้าขนมปัง!AB:AB)+SUMIF('วางแผนBC,CJ'!$C:$C,'รับ-จ่าย ประจำวัน'!$B466,'วางแผนBC,CJ'!AB:AB)+SUMIF(RD!$C:$C,'รับ-จ่าย ประจำวัน'!$B466,RD!AB:AB)+SUMIF('FG,ออนไล,คัดแยก'!$C:$C,'รับ-จ่าย ประจำวัน'!$B466,'FG,ออนไล,คัดแยก'!AB:AB)</f>
        <v>0</v>
      </c>
      <c r="BJ466" s="16">
        <f>SUMIF(เตรียมส่วนผสม!$C:$C,'รับ-จ่าย ประจำวัน'!$B466,เตรียมส่วนผสม!AC:AC)+SUMIF(กวนไส้!$C:$C,'รับ-จ่าย ประจำวัน'!$B466,กวนไส้!AC:AC)+SUMIF(ผลิต1!$C:$C,'รับ-จ่าย ประจำวัน'!$B466,ผลิต1!AC:AC)+SUMIF(ผลิต2!$C:$C,'รับ-จ่าย ประจำวัน'!$B466,ผลิต2!AC:AC)+SUMIF(เส้นแต่งหน้าขนมเค้ก!$C:$C,'รับ-จ่าย ประจำวัน'!$B466,เส้นแต่งหน้าขนมเค้ก!AC:AC)+SUMIF(แพ็ค!$C:$C,'รับ-จ่าย ประจำวัน'!$B466,แพ็ค!AC:AC)+SUMIF(ธุรการ!$C:$C,'รับ-จ่าย ประจำวัน'!$B466,ธุรการ!AC:AC)+SUMIF(เส้นแต่งหน้าขนมปัง!$C:$C,'รับ-จ่าย ประจำวัน'!$B466,เส้นแต่งหน้าขนมปัง!AC:AC)+SUMIF('วางแผนBC,CJ'!$C:$C,'รับ-จ่าย ประจำวัน'!$B466,'วางแผนBC,CJ'!AC:AC)+SUMIF(RD!$C:$C,'รับ-จ่าย ประจำวัน'!$B466,RD!AC:AC)+SUMIF('FG,ออนไล,คัดแยก'!$C:$C,'รับ-จ่าย ประจำวัน'!$B466,'FG,ออนไล,คัดแยก'!AC:AC)</f>
        <v>0</v>
      </c>
      <c r="BK466" s="16">
        <f>SUMIF(เตรียมส่วนผสม!$C:$C,'รับ-จ่าย ประจำวัน'!$B466,เตรียมส่วนผสม!AD:AD)+SUMIF(กวนไส้!$C:$C,'รับ-จ่าย ประจำวัน'!$B466,กวนไส้!AD:AD)+SUMIF(ผลิต1!$C:$C,'รับ-จ่าย ประจำวัน'!$B466,ผลิต1!AD:AD)+SUMIF(ผลิต2!$C:$C,'รับ-จ่าย ประจำวัน'!$B466,ผลิต2!AD:AD)+SUMIF(เส้นแต่งหน้าขนมเค้ก!$C:$C,'รับ-จ่าย ประจำวัน'!$B466,เส้นแต่งหน้าขนมเค้ก!AD:AD)+SUMIF(แพ็ค!$C:$C,'รับ-จ่าย ประจำวัน'!$B466,แพ็ค!AD:AD)+SUMIF(ธุรการ!$C:$C,'รับ-จ่าย ประจำวัน'!$B466,ธุรการ!AD:AD)+SUMIF(เส้นแต่งหน้าขนมปัง!$C:$C,'รับ-จ่าย ประจำวัน'!$B466,เส้นแต่งหน้าขนมปัง!AD:AD)+SUMIF('วางแผนBC,CJ'!$C:$C,'รับ-จ่าย ประจำวัน'!$B466,'วางแผนBC,CJ'!AD:AD)+SUMIF(RD!$C:$C,'รับ-จ่าย ประจำวัน'!$B466,RD!AD:AD)+SUMIF('FG,ออนไล,คัดแยก'!$C:$C,'รับ-จ่าย ประจำวัน'!$B466,'FG,ออนไล,คัดแยก'!AD:AD)</f>
        <v>0</v>
      </c>
      <c r="BL466" s="16">
        <f>SUMIF(เตรียมส่วนผสม!$C:$C,'รับ-จ่าย ประจำวัน'!$B466,เตรียมส่วนผสม!AE:AE)+SUMIF(กวนไส้!$C:$C,'รับ-จ่าย ประจำวัน'!$B466,กวนไส้!AE:AE)+SUMIF(ผลิต1!$C:$C,'รับ-จ่าย ประจำวัน'!$B466,ผลิต1!AE:AE)+SUMIF(ผลิต2!$C:$C,'รับ-จ่าย ประจำวัน'!$B466,ผลิต2!AE:AE)+SUMIF(เส้นแต่งหน้าขนมเค้ก!$C:$C,'รับ-จ่าย ประจำวัน'!$B466,เส้นแต่งหน้าขนมเค้ก!AE:AE)+SUMIF(แพ็ค!$C:$C,'รับ-จ่าย ประจำวัน'!$B466,แพ็ค!AE:AE)+SUMIF(ธุรการ!$C:$C,'รับ-จ่าย ประจำวัน'!$B466,ธุรการ!AE:AE)+SUMIF(เส้นแต่งหน้าขนมปัง!$C:$C,'รับ-จ่าย ประจำวัน'!$B466,เส้นแต่งหน้าขนมปัง!AE:AE)+SUMIF('วางแผนBC,CJ'!$C:$C,'รับ-จ่าย ประจำวัน'!$B466,'วางแผนBC,CJ'!AE:AE)+SUMIF(RD!$C:$C,'รับ-จ่าย ประจำวัน'!$B466,RD!AE:AE)+SUMIF('FG,ออนไล,คัดแยก'!$C:$C,'รับ-จ่าย ประจำวัน'!$B466,'FG,ออนไล,คัดแยก'!AE:AE)</f>
        <v>0</v>
      </c>
      <c r="BM466" s="16">
        <f>SUMIF(เตรียมส่วนผสม!$C:$C,'รับ-จ่าย ประจำวัน'!$B466,เตรียมส่วนผสม!AF:AF)+SUMIF(กวนไส้!$C:$C,'รับ-จ่าย ประจำวัน'!$B466,กวนไส้!AF:AF)+SUMIF(ผลิต1!$C:$C,'รับ-จ่าย ประจำวัน'!$B466,ผลิต1!AF:AF)+SUMIF(ผลิต2!$C:$C,'รับ-จ่าย ประจำวัน'!$B466,ผลิต2!AF:AF)+SUMIF(เส้นแต่งหน้าขนมเค้ก!$C:$C,'รับ-จ่าย ประจำวัน'!$B466,เส้นแต่งหน้าขนมเค้ก!AF:AF)+SUMIF(แพ็ค!$C:$C,'รับ-จ่าย ประจำวัน'!$B466,แพ็ค!AF:AF)+SUMIF(ธุรการ!$C:$C,'รับ-จ่าย ประจำวัน'!$B466,ธุรการ!AF:AF)+SUMIF(เส้นแต่งหน้าขนมปัง!$C:$C,'รับ-จ่าย ประจำวัน'!$B466,เส้นแต่งหน้าขนมปัง!AF:AF)+SUMIF('วางแผนBC,CJ'!$C:$C,'รับ-จ่าย ประจำวัน'!$B466,'วางแผนBC,CJ'!AF:AF)+SUMIF(RD!$C:$C,'รับ-จ่าย ประจำวัน'!$B466,RD!AF:AF)+SUMIF('FG,ออนไล,คัดแยก'!$C:$C,'รับ-จ่าย ประจำวัน'!$B466,'FG,ออนไล,คัดแยก'!AF:AF)</f>
        <v>0</v>
      </c>
      <c r="BN466" s="16">
        <f>SUMIF(เตรียมส่วนผสม!$C:$C,'รับ-จ่าย ประจำวัน'!$B466,เตรียมส่วนผสม!AG:AG)+SUMIF(กวนไส้!$C:$C,'รับ-จ่าย ประจำวัน'!$B466,กวนไส้!AG:AG)+SUMIF(ผลิต1!$C:$C,'รับ-จ่าย ประจำวัน'!$B466,ผลิต1!AG:AG)+SUMIF(ผลิต2!$C:$C,'รับ-จ่าย ประจำวัน'!$B466,ผลิต2!AG:AG)+SUMIF(เส้นแต่งหน้าขนมเค้ก!$C:$C,'รับ-จ่าย ประจำวัน'!$B466,เส้นแต่งหน้าขนมเค้ก!AG:AG)+SUMIF(แพ็ค!$C:$C,'รับ-จ่าย ประจำวัน'!$B466,แพ็ค!AG:AG)+SUMIF(ธุรการ!$C:$C,'รับ-จ่าย ประจำวัน'!$B466,ธุรการ!AG:AG)+SUMIF(เส้นแต่งหน้าขนมปัง!$C:$C,'รับ-จ่าย ประจำวัน'!$B466,เส้นแต่งหน้าขนมปัง!AG:AG)+SUMIF('วางแผนBC,CJ'!$C:$C,'รับ-จ่าย ประจำวัน'!$B466,'วางแผนBC,CJ'!AG:AG)+SUMIF(RD!$C:$C,'รับ-จ่าย ประจำวัน'!$B466,RD!AG:AG)+SUMIF('FG,ออนไล,คัดแยก'!$C:$C,'รับ-จ่าย ประจำวัน'!$B466,'FG,ออนไล,คัดแยก'!AG:AG)</f>
        <v>0</v>
      </c>
      <c r="BO466" s="16">
        <f>SUMIF(เตรียมส่วนผสม!$C:$C,'รับ-จ่าย ประจำวัน'!$B466,เตรียมส่วนผสม!AH:AH)+SUMIF(กวนไส้!$C:$C,'รับ-จ่าย ประจำวัน'!$B466,กวนไส้!AH:AH)+SUMIF(ผลิต1!$C:$C,'รับ-จ่าย ประจำวัน'!$B466,ผลิต1!AH:AH)+SUMIF(ผลิต2!$C:$C,'รับ-จ่าย ประจำวัน'!$B466,ผลิต2!AH:AH)+SUMIF(เส้นแต่งหน้าขนมเค้ก!$C:$C,'รับ-จ่าย ประจำวัน'!$B466,เส้นแต่งหน้าขนมเค้ก!AH:AH)+SUMIF(แพ็ค!$C:$C,'รับ-จ่าย ประจำวัน'!$B466,แพ็ค!AH:AH)+SUMIF(ธุรการ!$C:$C,'รับ-จ่าย ประจำวัน'!$B466,ธุรการ!AH:AH)+SUMIF(เส้นแต่งหน้าขนมปัง!$C:$C,'รับ-จ่าย ประจำวัน'!$B466,เส้นแต่งหน้าขนมปัง!AH:AH)+SUMIF('วางแผนBC,CJ'!$C:$C,'รับ-จ่าย ประจำวัน'!$B466,'วางแผนBC,CJ'!AH:AH)+SUMIF(RD!$C:$C,'รับ-จ่าย ประจำวัน'!$B466,RD!AH:AH)+SUMIF('FG,ออนไล,คัดแยก'!$C:$C,'รับ-จ่าย ประจำวัน'!$B466,'FG,ออนไล,คัดแยก'!AH:AH)</f>
        <v>0</v>
      </c>
      <c r="BP466" s="16">
        <f>SUMIF(เตรียมส่วนผสม!$C:$C,'รับ-จ่าย ประจำวัน'!$B466,เตรียมส่วนผสม!AI:AI)+SUMIF(กวนไส้!$C:$C,'รับ-จ่าย ประจำวัน'!$B466,กวนไส้!AI:AI)+SUMIF(ผลิต1!$C:$C,'รับ-จ่าย ประจำวัน'!$B466,ผลิต1!AI:AI)+SUMIF(ผลิต2!$C:$C,'รับ-จ่าย ประจำวัน'!$B466,ผลิต2!AI:AI)+SUMIF(เส้นแต่งหน้าขนมเค้ก!$C:$C,'รับ-จ่าย ประจำวัน'!$B466,เส้นแต่งหน้าขนมเค้ก!AI:AI)+SUMIF(แพ็ค!$C:$C,'รับ-จ่าย ประจำวัน'!$B466,แพ็ค!AI:AI)+SUMIF(ธุรการ!$C:$C,'รับ-จ่าย ประจำวัน'!$B466,ธุรการ!AI:AI)+SUMIF(เส้นแต่งหน้าขนมปัง!$C:$C,'รับ-จ่าย ประจำวัน'!$B466,เส้นแต่งหน้าขนมปัง!AI:AI)+SUMIF('วางแผนBC,CJ'!$C:$C,'รับ-จ่าย ประจำวัน'!$B466,'วางแผนBC,CJ'!AI:AI)+SUMIF(RD!$C:$C,'รับ-จ่าย ประจำวัน'!$B466,RD!AI:AI)+SUMIF('FG,ออนไล,คัดแยก'!$C:$C,'รับ-จ่าย ประจำวัน'!$B466,'FG,ออนไล,คัดแยก'!AI:AI)</f>
        <v>0</v>
      </c>
      <c r="BQ466" s="16">
        <f>SUMIF(เตรียมส่วนผสม!$C:$C,'รับ-จ่าย ประจำวัน'!$B466,เตรียมส่วนผสม!AJ:AJ)+SUMIF(กวนไส้!$C:$C,'รับ-จ่าย ประจำวัน'!$B466,กวนไส้!AJ:AJ)+SUMIF(ผลิต1!$C:$C,'รับ-จ่าย ประจำวัน'!$B466,ผลิต1!AJ:AJ)+SUMIF(ผลิต2!$C:$C,'รับ-จ่าย ประจำวัน'!$B466,ผลิต2!AJ:AJ)+SUMIF(เส้นแต่งหน้าขนมเค้ก!$C:$C,'รับ-จ่าย ประจำวัน'!$B466,เส้นแต่งหน้าขนมเค้ก!AJ:AJ)+SUMIF(แพ็ค!$C:$C,'รับ-จ่าย ประจำวัน'!$B466,แพ็ค!AJ:AJ)+SUMIF(ธุรการ!$C:$C,'รับ-จ่าย ประจำวัน'!$B466,ธุรการ!AJ:AJ)+SUMIF(เส้นแต่งหน้าขนมปัง!$C:$C,'รับ-จ่าย ประจำวัน'!$B466,เส้นแต่งหน้าขนมปัง!AJ:AJ)+SUMIF('วางแผนBC,CJ'!$C:$C,'รับ-จ่าย ประจำวัน'!$B466,'วางแผนBC,CJ'!AJ:AJ)+SUMIF(RD!$C:$C,'รับ-จ่าย ประจำวัน'!$B466,RD!AJ:AJ)+SUMIF('FG,ออนไล,คัดแยก'!$C:$C,'รับ-จ่าย ประจำวัน'!$B466,'FG,ออนไล,คัดแยก'!AJ:AJ)</f>
        <v>0</v>
      </c>
      <c r="BR466" s="16">
        <f>SUMIF(เตรียมส่วนผสม!$C:$C,'รับ-จ่าย ประจำวัน'!$B466,เตรียมส่วนผสม!AK:AK)+SUMIF(กวนไส้!$C:$C,'รับ-จ่าย ประจำวัน'!$B466,กวนไส้!AK:AK)+SUMIF(ผลิต1!$C:$C,'รับ-จ่าย ประจำวัน'!$B466,ผลิต1!AK:AK)+SUMIF(ผลิต2!$C:$C,'รับ-จ่าย ประจำวัน'!$B466,ผลิต2!AK:AK)+SUMIF(เส้นแต่งหน้าขนมเค้ก!$C:$C,'รับ-จ่าย ประจำวัน'!$B466,เส้นแต่งหน้าขนมเค้ก!AK:AK)+SUMIF(แพ็ค!$C:$C,'รับ-จ่าย ประจำวัน'!$B466,แพ็ค!AK:AK)+SUMIF(ธุรการ!$C:$C,'รับ-จ่าย ประจำวัน'!$B466,ธุรการ!AK:AK)+SUMIF(เส้นแต่งหน้าขนมปัง!$C:$C,'รับ-จ่าย ประจำวัน'!$B466,เส้นแต่งหน้าขนมปัง!AK:AK)+SUMIF('วางแผนBC,CJ'!$C:$C,'รับ-จ่าย ประจำวัน'!$B466,'วางแผนBC,CJ'!AK:AK)+SUMIF(RD!$C:$C,'รับ-จ่าย ประจำวัน'!$B466,RD!AK:AK)+SUMIF('FG,ออนไล,คัดแยก'!$C:$C,'รับ-จ่าย ประจำวัน'!$B466,'FG,ออนไล,คัดแยก'!AK:AK)</f>
        <v>0</v>
      </c>
      <c r="BS466" s="16">
        <f>SUMIF(เตรียมส่วนผสม!$C:$C,'รับ-จ่าย ประจำวัน'!$B466,เตรียมส่วนผสม!AL:AL)+SUMIF(กวนไส้!$C:$C,'รับ-จ่าย ประจำวัน'!$B466,กวนไส้!AL:AL)+SUMIF(ผลิต1!$C:$C,'รับ-จ่าย ประจำวัน'!$B466,ผลิต1!AL:AL)+SUMIF(ผลิต2!$C:$C,'รับ-จ่าย ประจำวัน'!$B466,ผลิต2!AL:AL)+SUMIF(เส้นแต่งหน้าขนมเค้ก!$C:$C,'รับ-จ่าย ประจำวัน'!$B466,เส้นแต่งหน้าขนมเค้ก!AL:AL)+SUMIF(แพ็ค!$C:$C,'รับ-จ่าย ประจำวัน'!$B466,แพ็ค!AL:AL)+SUMIF(ธุรการ!$C:$C,'รับ-จ่าย ประจำวัน'!$B466,ธุรการ!AL:AL)+SUMIF(เส้นแต่งหน้าขนมปัง!$C:$C,'รับ-จ่าย ประจำวัน'!$B466,เส้นแต่งหน้าขนมปัง!AL:AL)+SUMIF('วางแผนBC,CJ'!$C:$C,'รับ-จ่าย ประจำวัน'!$B466,'วางแผนBC,CJ'!AL:AL)+SUMIF(RD!$C:$C,'รับ-จ่าย ประจำวัน'!$B466,RD!AL:AL)+SUMIF('FG,ออนไล,คัดแยก'!$C:$C,'รับ-จ่าย ประจำวัน'!$B466,'FG,ออนไล,คัดแยก'!AL:AL)</f>
        <v>0</v>
      </c>
      <c r="BT466" s="18">
        <f t="shared" si="107"/>
        <v>0</v>
      </c>
      <c r="BU466" s="116"/>
      <c r="BV466" s="146">
        <f t="shared" si="108"/>
        <v>11282</v>
      </c>
      <c r="BW466" s="183">
        <v>30</v>
      </c>
      <c r="BX466" s="172">
        <f t="shared" si="103"/>
        <v>0</v>
      </c>
      <c r="BY466" s="188" t="e">
        <f t="shared" si="104"/>
        <v>#DIV/0!</v>
      </c>
      <c r="BZ466" s="180" t="e">
        <f t="shared" ca="1" si="109"/>
        <v>#DIV/0!</v>
      </c>
      <c r="CA466" s="97"/>
      <c r="CB466" s="97"/>
      <c r="CC466" s="97"/>
      <c r="CD466" s="97"/>
      <c r="CE466" s="97"/>
      <c r="CF466" s="97"/>
      <c r="CG466" s="97"/>
      <c r="CH466" s="97"/>
      <c r="CI466" s="97"/>
      <c r="CJ466" s="94"/>
      <c r="CK466" s="9">
        <f t="shared" si="105"/>
        <v>11282</v>
      </c>
    </row>
    <row r="467" spans="1:89" hidden="1" x14ac:dyDescent="0.5">
      <c r="A467" s="149"/>
      <c r="B467" s="34">
        <v>1020201029</v>
      </c>
      <c r="C467" s="10" t="s">
        <v>1483</v>
      </c>
      <c r="D467" s="177" t="s">
        <v>91</v>
      </c>
      <c r="E467" s="28">
        <v>0</v>
      </c>
      <c r="F467" s="75"/>
      <c r="G467" s="11" t="s">
        <v>62</v>
      </c>
      <c r="H467" s="12">
        <v>11409</v>
      </c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4"/>
      <c r="T467" s="14"/>
      <c r="U467" s="14"/>
      <c r="V467" s="14"/>
      <c r="W467" s="127"/>
      <c r="X467" s="14"/>
      <c r="Y467" s="14"/>
      <c r="Z467" s="14"/>
      <c r="AA467" s="14"/>
      <c r="AB467" s="14"/>
      <c r="AC467" s="14"/>
      <c r="AD467" s="14"/>
      <c r="AE467" s="13"/>
      <c r="AF467" s="13"/>
      <c r="AG467" s="13"/>
      <c r="AH467" s="13"/>
      <c r="AI467" s="14"/>
      <c r="AJ467" s="14"/>
      <c r="AK467" s="14"/>
      <c r="AL467" s="14"/>
      <c r="AM467" s="14"/>
      <c r="AN467" s="15">
        <f t="shared" si="110"/>
        <v>0</v>
      </c>
      <c r="AO467" s="16">
        <f>SUMIF(เตรียมส่วนผสม!$C:$C,'รับ-จ่าย ประจำวัน'!$B467,เตรียมส่วนผสม!H:H)+SUMIF(กวนไส้!$C:$C,'รับ-จ่าย ประจำวัน'!$B467,กวนไส้!H:H)+SUMIF(ผลิต1!$C:$C,'รับ-จ่าย ประจำวัน'!$B467,ผลิต1!H:H)+SUMIF(ผลิต2!$C:$C,'รับ-จ่าย ประจำวัน'!$B467,ผลิต2!H:H)+SUMIF(เส้นแต่งหน้าขนมเค้ก!$C:$C,'รับ-จ่าย ประจำวัน'!$B467,เส้นแต่งหน้าขนมเค้ก!H:H)+SUMIF(แพ็ค!$C:$C,'รับ-จ่าย ประจำวัน'!$B467,แพ็ค!H:H)+SUMIF(ธุรการ!$C:$C,'รับ-จ่าย ประจำวัน'!$B467,ธุรการ!H:H)+SUMIF(เส้นแต่งหน้าขนมปัง!$C:$C,'รับ-จ่าย ประจำวัน'!$B467,เส้นแต่งหน้าขนมปัง!H:H)+SUMIF('วางแผนBC,CJ'!$C:$C,'รับ-จ่าย ประจำวัน'!$B467,'วางแผนBC,CJ'!H:H)+SUMIF(RD!$C:$C,'รับ-จ่าย ประจำวัน'!$B467,RD!H:H)+SUMIF('FG,ออนไล,คัดแยก'!$C:$C,'รับ-จ่าย ประจำวัน'!$B467,'FG,ออนไล,คัดแยก'!H:H)</f>
        <v>0</v>
      </c>
      <c r="AP467" s="16">
        <f>SUMIF(เตรียมส่วนผสม!$C:$C,'รับ-จ่าย ประจำวัน'!$B467,เตรียมส่วนผสม!I:I)+SUMIF(กวนไส้!$C:$C,'รับ-จ่าย ประจำวัน'!$B467,กวนไส้!I:I)+SUMIF(ผลิต1!$C:$C,'รับ-จ่าย ประจำวัน'!$B467,ผลิต1!I:I)+SUMIF(ผลิต2!$C:$C,'รับ-จ่าย ประจำวัน'!$B467,ผลิต2!I:I)+SUMIF(เส้นแต่งหน้าขนมเค้ก!$C:$C,'รับ-จ่าย ประจำวัน'!$B467,เส้นแต่งหน้าขนมเค้ก!I:I)+SUMIF(แพ็ค!$C:$C,'รับ-จ่าย ประจำวัน'!$B467,แพ็ค!I:I)+SUMIF(ธุรการ!$C:$C,'รับ-จ่าย ประจำวัน'!$B467,ธุรการ!I:I)+SUMIF(เส้นแต่งหน้าขนมปัง!$C:$C,'รับ-จ่าย ประจำวัน'!$B467,เส้นแต่งหน้าขนมปัง!I:I)+SUMIF('วางแผนBC,CJ'!$C:$C,'รับ-จ่าย ประจำวัน'!$B467,'วางแผนBC,CJ'!I:I)+SUMIF(RD!$C:$C,'รับ-จ่าย ประจำวัน'!$B467,RD!I:I)+SUMIF('FG,ออนไล,คัดแยก'!$C:$C,'รับ-จ่าย ประจำวัน'!$B467,'FG,ออนไล,คัดแยก'!I:I)</f>
        <v>0</v>
      </c>
      <c r="AQ467" s="16">
        <f>SUMIF(เตรียมส่วนผสม!$C:$C,'รับ-จ่าย ประจำวัน'!$B467,เตรียมส่วนผสม!J:J)+SUMIF(กวนไส้!$C:$C,'รับ-จ่าย ประจำวัน'!$B467,กวนไส้!J:J)+SUMIF(ผลิต1!$C:$C,'รับ-จ่าย ประจำวัน'!$B467,ผลิต1!J:J)+SUMIF(ผลิต2!$C:$C,'รับ-จ่าย ประจำวัน'!$B467,ผลิต2!J:J)+SUMIF(เส้นแต่งหน้าขนมเค้ก!$C:$C,'รับ-จ่าย ประจำวัน'!$B467,เส้นแต่งหน้าขนมเค้ก!J:J)+SUMIF(แพ็ค!$C:$C,'รับ-จ่าย ประจำวัน'!$B467,แพ็ค!J:J)+SUMIF(ธุรการ!$C:$C,'รับ-จ่าย ประจำวัน'!$B467,ธุรการ!J:J)+SUMIF(เส้นแต่งหน้าขนมปัง!$C:$C,'รับ-จ่าย ประจำวัน'!$B467,เส้นแต่งหน้าขนมปัง!J:J)+SUMIF('วางแผนBC,CJ'!$C:$C,'รับ-จ่าย ประจำวัน'!$B467,'วางแผนBC,CJ'!J:J)+SUMIF(RD!$C:$C,'รับ-จ่าย ประจำวัน'!$B467,RD!J:J)+SUMIF('FG,ออนไล,คัดแยก'!$C:$C,'รับ-จ่าย ประจำวัน'!$B467,'FG,ออนไล,คัดแยก'!J:J)</f>
        <v>0</v>
      </c>
      <c r="AR467" s="16">
        <f>SUMIF(เตรียมส่วนผสม!$C:$C,'รับ-จ่าย ประจำวัน'!$B467,เตรียมส่วนผสม!K:K)+SUMIF(กวนไส้!$C:$C,'รับ-จ่าย ประจำวัน'!$B467,กวนไส้!K:K)+SUMIF(ผลิต1!$C:$C,'รับ-จ่าย ประจำวัน'!$B467,ผลิต1!K:K)+SUMIF(ผลิต2!$C:$C,'รับ-จ่าย ประจำวัน'!$B467,ผลิต2!K:K)+SUMIF(เส้นแต่งหน้าขนมเค้ก!$C:$C,'รับ-จ่าย ประจำวัน'!$B467,เส้นแต่งหน้าขนมเค้ก!K:K)+SUMIF(แพ็ค!$C:$C,'รับ-จ่าย ประจำวัน'!$B467,แพ็ค!K:K)+SUMIF(ธุรการ!$C:$C,'รับ-จ่าย ประจำวัน'!$B467,ธุรการ!K:K)+SUMIF(เส้นแต่งหน้าขนมปัง!$C:$C,'รับ-จ่าย ประจำวัน'!$B467,เส้นแต่งหน้าขนมปัง!K:K)+SUMIF('วางแผนBC,CJ'!$C:$C,'รับ-จ่าย ประจำวัน'!$B467,'วางแผนBC,CJ'!K:K)+SUMIF(RD!$C:$C,'รับ-จ่าย ประจำวัน'!$B467,RD!K:K)+SUMIF('FG,ออนไล,คัดแยก'!$C:$C,'รับ-จ่าย ประจำวัน'!$B467,'FG,ออนไล,คัดแยก'!K:K)</f>
        <v>0</v>
      </c>
      <c r="AS467" s="16">
        <f>SUMIF(เตรียมส่วนผสม!$C:$C,'รับ-จ่าย ประจำวัน'!$B467,เตรียมส่วนผสม!L:L)+SUMIF(กวนไส้!$C:$C,'รับ-จ่าย ประจำวัน'!$B467,กวนไส้!L:L)+SUMIF(ผลิต1!$C:$C,'รับ-จ่าย ประจำวัน'!$B467,ผลิต1!L:L)+SUMIF(ผลิต2!$C:$C,'รับ-จ่าย ประจำวัน'!$B467,ผลิต2!L:L)+SUMIF(เส้นแต่งหน้าขนมเค้ก!$C:$C,'รับ-จ่าย ประจำวัน'!$B467,เส้นแต่งหน้าขนมเค้ก!L:L)+SUMIF(แพ็ค!$C:$C,'รับ-จ่าย ประจำวัน'!$B467,แพ็ค!L:L)+SUMIF(ธุรการ!$C:$C,'รับ-จ่าย ประจำวัน'!$B467,ธุรการ!L:L)+SUMIF(เส้นแต่งหน้าขนมปัง!$C:$C,'รับ-จ่าย ประจำวัน'!$B467,เส้นแต่งหน้าขนมปัง!L:L)+SUMIF('วางแผนBC,CJ'!$C:$C,'รับ-จ่าย ประจำวัน'!$B467,'วางแผนBC,CJ'!L:L)+SUMIF(RD!$C:$C,'รับ-จ่าย ประจำวัน'!$B467,RD!L:L)+SUMIF('FG,ออนไล,คัดแยก'!$C:$C,'รับ-จ่าย ประจำวัน'!$B467,'FG,ออนไล,คัดแยก'!L:L)</f>
        <v>0</v>
      </c>
      <c r="AT467" s="16">
        <f>SUMIF(เตรียมส่วนผสม!$C:$C,'รับ-จ่าย ประจำวัน'!$B467,เตรียมส่วนผสม!M:M)+SUMIF(กวนไส้!$C:$C,'รับ-จ่าย ประจำวัน'!$B467,กวนไส้!M:M)+SUMIF(ผลิต1!$C:$C,'รับ-จ่าย ประจำวัน'!$B467,ผลิต1!M:M)+SUMIF(ผลิต2!$C:$C,'รับ-จ่าย ประจำวัน'!$B467,ผลิต2!M:M)+SUMIF(เส้นแต่งหน้าขนมเค้ก!$C:$C,'รับ-จ่าย ประจำวัน'!$B467,เส้นแต่งหน้าขนมเค้ก!M:M)+SUMIF(แพ็ค!$C:$C,'รับ-จ่าย ประจำวัน'!$B467,แพ็ค!M:M)+SUMIF(ธุรการ!$C:$C,'รับ-จ่าย ประจำวัน'!$B467,ธุรการ!M:M)+SUMIF(เส้นแต่งหน้าขนมปัง!$C:$C,'รับ-จ่าย ประจำวัน'!$B467,เส้นแต่งหน้าขนมปัง!M:M)+SUMIF('วางแผนBC,CJ'!$C:$C,'รับ-จ่าย ประจำวัน'!$B467,'วางแผนBC,CJ'!M:M)+SUMIF(RD!$C:$C,'รับ-จ่าย ประจำวัน'!$B467,RD!M:M)+SUMIF('FG,ออนไล,คัดแยก'!$C:$C,'รับ-จ่าย ประจำวัน'!$B467,'FG,ออนไล,คัดแยก'!M:M)</f>
        <v>0</v>
      </c>
      <c r="AU467" s="16">
        <f>SUMIF(เตรียมส่วนผสม!$C:$C,'รับ-จ่าย ประจำวัน'!$B467,เตรียมส่วนผสม!N:N)+SUMIF(กวนไส้!$C:$C,'รับ-จ่าย ประจำวัน'!$B467,กวนไส้!N:N)+SUMIF(ผลิต1!$C:$C,'รับ-จ่าย ประจำวัน'!$B467,ผลิต1!N:N)+SUMIF(ผลิต2!$C:$C,'รับ-จ่าย ประจำวัน'!$B467,ผลิต2!N:N)+SUMIF(เส้นแต่งหน้าขนมเค้ก!$C:$C,'รับ-จ่าย ประจำวัน'!$B467,เส้นแต่งหน้าขนมเค้ก!N:N)+SUMIF(แพ็ค!$C:$C,'รับ-จ่าย ประจำวัน'!$B467,แพ็ค!N:N)+SUMIF(ธุรการ!$C:$C,'รับ-จ่าย ประจำวัน'!$B467,ธุรการ!N:N)+SUMIF(เส้นแต่งหน้าขนมปัง!$C:$C,'รับ-จ่าย ประจำวัน'!$B467,เส้นแต่งหน้าขนมปัง!N:N)+SUMIF('วางแผนBC,CJ'!$C:$C,'รับ-จ่าย ประจำวัน'!$B467,'วางแผนBC,CJ'!N:N)+SUMIF(RD!$C:$C,'รับ-จ่าย ประจำวัน'!$B467,RD!N:N)+SUMIF('FG,ออนไล,คัดแยก'!$C:$C,'รับ-จ่าย ประจำวัน'!$B467,'FG,ออนไล,คัดแยก'!N:N)</f>
        <v>0</v>
      </c>
      <c r="AV467" s="16">
        <f>SUMIF(เตรียมส่วนผสม!$C:$C,'รับ-จ่าย ประจำวัน'!$B467,เตรียมส่วนผสม!O:O)+SUMIF(กวนไส้!$C:$C,'รับ-จ่าย ประจำวัน'!$B467,กวนไส้!O:O)+SUMIF(ผลิต1!$C:$C,'รับ-จ่าย ประจำวัน'!$B467,ผลิต1!O:O)+SUMIF(ผลิต2!$C:$C,'รับ-จ่าย ประจำวัน'!$B467,ผลิต2!O:O)+SUMIF(เส้นแต่งหน้าขนมเค้ก!$C:$C,'รับ-จ่าย ประจำวัน'!$B467,เส้นแต่งหน้าขนมเค้ก!O:O)+SUMIF(แพ็ค!$C:$C,'รับ-จ่าย ประจำวัน'!$B467,แพ็ค!O:O)+SUMIF(ธุรการ!$C:$C,'รับ-จ่าย ประจำวัน'!$B467,ธุรการ!O:O)+SUMIF(เส้นแต่งหน้าขนมปัง!$C:$C,'รับ-จ่าย ประจำวัน'!$B467,เส้นแต่งหน้าขนมปัง!O:O)+SUMIF('วางแผนBC,CJ'!$C:$C,'รับ-จ่าย ประจำวัน'!$B467,'วางแผนBC,CJ'!O:O)+SUMIF(RD!$C:$C,'รับ-จ่าย ประจำวัน'!$B467,RD!O:O)+SUMIF('FG,ออนไล,คัดแยก'!$C:$C,'รับ-จ่าย ประจำวัน'!$B467,'FG,ออนไล,คัดแยก'!O:O)</f>
        <v>0</v>
      </c>
      <c r="AW467" s="16">
        <f>SUMIF(เตรียมส่วนผสม!$C:$C,'รับ-จ่าย ประจำวัน'!$B467,เตรียมส่วนผสม!P:P)+SUMIF(กวนไส้!$C:$C,'รับ-จ่าย ประจำวัน'!$B467,กวนไส้!P:P)+SUMIF(ผลิต1!$C:$C,'รับ-จ่าย ประจำวัน'!$B467,ผลิต1!P:P)+SUMIF(ผลิต2!$C:$C,'รับ-จ่าย ประจำวัน'!$B467,ผลิต2!P:P)+SUMIF(เส้นแต่งหน้าขนมเค้ก!$C:$C,'รับ-จ่าย ประจำวัน'!$B467,เส้นแต่งหน้าขนมเค้ก!P:P)+SUMIF(แพ็ค!$C:$C,'รับ-จ่าย ประจำวัน'!$B467,แพ็ค!P:P)+SUMIF(ธุรการ!$C:$C,'รับ-จ่าย ประจำวัน'!$B467,ธุรการ!P:P)+SUMIF(เส้นแต่งหน้าขนมปัง!$C:$C,'รับ-จ่าย ประจำวัน'!$B467,เส้นแต่งหน้าขนมปัง!P:P)+SUMIF('วางแผนBC,CJ'!$C:$C,'รับ-จ่าย ประจำวัน'!$B467,'วางแผนBC,CJ'!P:P)+SUMIF(RD!$C:$C,'รับ-จ่าย ประจำวัน'!$B467,RD!P:P)+SUMIF('FG,ออนไล,คัดแยก'!$C:$C,'รับ-จ่าย ประจำวัน'!$B467,'FG,ออนไล,คัดแยก'!P:P)</f>
        <v>0</v>
      </c>
      <c r="AX467" s="16">
        <f>SUMIF(เตรียมส่วนผสม!$C:$C,'รับ-จ่าย ประจำวัน'!$B467,เตรียมส่วนผสม!Q:Q)+SUMIF(กวนไส้!$C:$C,'รับ-จ่าย ประจำวัน'!$B467,กวนไส้!Q:Q)+SUMIF(ผลิต1!$C:$C,'รับ-จ่าย ประจำวัน'!$B467,ผลิต1!Q:Q)+SUMIF(ผลิต2!$C:$C,'รับ-จ่าย ประจำวัน'!$B467,ผลิต2!Q:Q)+SUMIF(เส้นแต่งหน้าขนมเค้ก!$C:$C,'รับ-จ่าย ประจำวัน'!$B467,เส้นแต่งหน้าขนมเค้ก!Q:Q)+SUMIF(แพ็ค!$C:$C,'รับ-จ่าย ประจำวัน'!$B467,แพ็ค!Q:Q)+SUMIF(ธุรการ!$C:$C,'รับ-จ่าย ประจำวัน'!$B467,ธุรการ!Q:Q)+SUMIF(เส้นแต่งหน้าขนมปัง!$C:$C,'รับ-จ่าย ประจำวัน'!$B467,เส้นแต่งหน้าขนมปัง!Q:Q)+SUMIF('วางแผนBC,CJ'!$C:$C,'รับ-จ่าย ประจำวัน'!$B467,'วางแผนBC,CJ'!Q:Q)+SUMIF(RD!$C:$C,'รับ-จ่าย ประจำวัน'!$B467,RD!Q:Q)+SUMIF('FG,ออนไล,คัดแยก'!$C:$C,'รับ-จ่าย ประจำวัน'!$B467,'FG,ออนไล,คัดแยก'!Q:Q)</f>
        <v>0</v>
      </c>
      <c r="AY467" s="16">
        <f>SUMIF(เตรียมส่วนผสม!$C:$C,'รับ-จ่าย ประจำวัน'!$B467,เตรียมส่วนผสม!R:R)+SUMIF(กวนไส้!$C:$C,'รับ-จ่าย ประจำวัน'!$B467,กวนไส้!R:R)+SUMIF(ผลิต1!$C:$C,'รับ-จ่าย ประจำวัน'!$B467,ผลิต1!R:R)+SUMIF(ผลิต2!$C:$C,'รับ-จ่าย ประจำวัน'!$B467,ผลิต2!R:R)+SUMIF(เส้นแต่งหน้าขนมเค้ก!$C:$C,'รับ-จ่าย ประจำวัน'!$B467,เส้นแต่งหน้าขนมเค้ก!R:R)+SUMIF(แพ็ค!$C:$C,'รับ-จ่าย ประจำวัน'!$B467,แพ็ค!R:R)+SUMIF(ธุรการ!$C:$C,'รับ-จ่าย ประจำวัน'!$B467,ธุรการ!R:R)+SUMIF(เส้นแต่งหน้าขนมปัง!$C:$C,'รับ-จ่าย ประจำวัน'!$B467,เส้นแต่งหน้าขนมปัง!R:R)+SUMIF('วางแผนBC,CJ'!$C:$C,'รับ-จ่าย ประจำวัน'!$B467,'วางแผนBC,CJ'!R:R)+SUMIF(RD!$C:$C,'รับ-จ่าย ประจำวัน'!$B467,RD!R:R)+SUMIF('FG,ออนไล,คัดแยก'!$C:$C,'รับ-จ่าย ประจำวัน'!$B467,'FG,ออนไล,คัดแยก'!R:R)</f>
        <v>0</v>
      </c>
      <c r="AZ467" s="16">
        <f>SUMIF(เตรียมส่วนผสม!$C:$C,'รับ-จ่าย ประจำวัน'!$B467,เตรียมส่วนผสม!S:S)+SUMIF(กวนไส้!$C:$C,'รับ-จ่าย ประจำวัน'!$B467,กวนไส้!S:S)+SUMIF(ผลิต1!$C:$C,'รับ-จ่าย ประจำวัน'!$B467,ผลิต1!S:S)+SUMIF(ผลิต2!$C:$C,'รับ-จ่าย ประจำวัน'!$B467,ผลิต2!S:S)+SUMIF(เส้นแต่งหน้าขนมเค้ก!$C:$C,'รับ-จ่าย ประจำวัน'!$B467,เส้นแต่งหน้าขนมเค้ก!S:S)+SUMIF(แพ็ค!$C:$C,'รับ-จ่าย ประจำวัน'!$B467,แพ็ค!S:S)+SUMIF(ธุรการ!$C:$C,'รับ-จ่าย ประจำวัน'!$B467,ธุรการ!S:S)+SUMIF(เส้นแต่งหน้าขนมปัง!$C:$C,'รับ-จ่าย ประจำวัน'!$B467,เส้นแต่งหน้าขนมปัง!S:S)+SUMIF('วางแผนBC,CJ'!$C:$C,'รับ-จ่าย ประจำวัน'!$B467,'วางแผนBC,CJ'!S:S)+SUMIF(RD!$C:$C,'รับ-จ่าย ประจำวัน'!$B467,RD!S:S)+SUMIF('FG,ออนไล,คัดแยก'!$C:$C,'รับ-จ่าย ประจำวัน'!$B467,'FG,ออนไล,คัดแยก'!S:S)</f>
        <v>0</v>
      </c>
      <c r="BA467" s="16">
        <f>SUMIF(เตรียมส่วนผสม!$C:$C,'รับ-จ่าย ประจำวัน'!$B467,เตรียมส่วนผสม!T:T)+SUMIF(กวนไส้!$C:$C,'รับ-จ่าย ประจำวัน'!$B467,กวนไส้!T:T)+SUMIF(ผลิต1!$C:$C,'รับ-จ่าย ประจำวัน'!$B467,ผลิต1!T:T)+SUMIF(ผลิต2!$C:$C,'รับ-จ่าย ประจำวัน'!$B467,ผลิต2!T:T)+SUMIF(เส้นแต่งหน้าขนมเค้ก!$C:$C,'รับ-จ่าย ประจำวัน'!$B467,เส้นแต่งหน้าขนมเค้ก!T:T)+SUMIF(แพ็ค!$C:$C,'รับ-จ่าย ประจำวัน'!$B467,แพ็ค!T:T)+SUMIF(ธุรการ!$C:$C,'รับ-จ่าย ประจำวัน'!$B467,ธุรการ!T:T)+SUMIF(เส้นแต่งหน้าขนมปัง!$C:$C,'รับ-จ่าย ประจำวัน'!$B467,เส้นแต่งหน้าขนมปัง!T:T)+SUMIF('วางแผนBC,CJ'!$C:$C,'รับ-จ่าย ประจำวัน'!$B467,'วางแผนBC,CJ'!T:T)+SUMIF(RD!$C:$C,'รับ-จ่าย ประจำวัน'!$B467,RD!T:T)+SUMIF('FG,ออนไล,คัดแยก'!$C:$C,'รับ-จ่าย ประจำวัน'!$B467,'FG,ออนไล,คัดแยก'!T:T)</f>
        <v>0</v>
      </c>
      <c r="BB467" s="16">
        <f>SUMIF(เตรียมส่วนผสม!$C:$C,'รับ-จ่าย ประจำวัน'!$B467,เตรียมส่วนผสม!U:U)+SUMIF(กวนไส้!$C:$C,'รับ-จ่าย ประจำวัน'!$B467,กวนไส้!U:U)+SUMIF(ผลิต1!$C:$C,'รับ-จ่าย ประจำวัน'!$B467,ผลิต1!U:U)+SUMIF(ผลิต2!$C:$C,'รับ-จ่าย ประจำวัน'!$B467,ผลิต2!U:U)+SUMIF(เส้นแต่งหน้าขนมเค้ก!$C:$C,'รับ-จ่าย ประจำวัน'!$B467,เส้นแต่งหน้าขนมเค้ก!U:U)+SUMIF(แพ็ค!$C:$C,'รับ-จ่าย ประจำวัน'!$B467,แพ็ค!U:U)+SUMIF(ธุรการ!$C:$C,'รับ-จ่าย ประจำวัน'!$B467,ธุรการ!U:U)+SUMIF(เส้นแต่งหน้าขนมปัง!$C:$C,'รับ-จ่าย ประจำวัน'!$B467,เส้นแต่งหน้าขนมปัง!U:U)+SUMIF('วางแผนBC,CJ'!$C:$C,'รับ-จ่าย ประจำวัน'!$B467,'วางแผนBC,CJ'!U:U)+SUMIF(RD!$C:$C,'รับ-จ่าย ประจำวัน'!$B467,RD!U:U)+SUMIF('FG,ออนไล,คัดแยก'!$C:$C,'รับ-จ่าย ประจำวัน'!$B467,'FG,ออนไล,คัดแยก'!U:U)</f>
        <v>0</v>
      </c>
      <c r="BC467" s="16">
        <f>SUMIF(เตรียมส่วนผสม!$C:$C,'รับ-จ่าย ประจำวัน'!$B467,เตรียมส่วนผสม!V:V)+SUMIF(กวนไส้!$C:$C,'รับ-จ่าย ประจำวัน'!$B467,กวนไส้!V:V)+SUMIF(ผลิต1!$C:$C,'รับ-จ่าย ประจำวัน'!$B467,ผลิต1!V:V)+SUMIF(ผลิต2!$C:$C,'รับ-จ่าย ประจำวัน'!$B467,ผลิต2!V:V)+SUMIF(เส้นแต่งหน้าขนมเค้ก!$C:$C,'รับ-จ่าย ประจำวัน'!$B467,เส้นแต่งหน้าขนมเค้ก!V:V)+SUMIF(แพ็ค!$C:$C,'รับ-จ่าย ประจำวัน'!$B467,แพ็ค!V:V)+SUMIF(ธุรการ!$C:$C,'รับ-จ่าย ประจำวัน'!$B467,ธุรการ!V:V)+SUMIF(เส้นแต่งหน้าขนมปัง!$C:$C,'รับ-จ่าย ประจำวัน'!$B467,เส้นแต่งหน้าขนมปัง!V:V)+SUMIF('วางแผนBC,CJ'!$C:$C,'รับ-จ่าย ประจำวัน'!$B467,'วางแผนBC,CJ'!V:V)+SUMIF(RD!$C:$C,'รับ-จ่าย ประจำวัน'!$B467,RD!V:V)+SUMIF('FG,ออนไล,คัดแยก'!$C:$C,'รับ-จ่าย ประจำวัน'!$B467,'FG,ออนไล,คัดแยก'!V:V)</f>
        <v>0</v>
      </c>
      <c r="BD467" s="16">
        <f>SUMIF(เตรียมส่วนผสม!$C:$C,'รับ-จ่าย ประจำวัน'!$B467,เตรียมส่วนผสม!W:W)+SUMIF(กวนไส้!$C:$C,'รับ-จ่าย ประจำวัน'!$B467,กวนไส้!W:W)+SUMIF(ผลิต1!$C:$C,'รับ-จ่าย ประจำวัน'!$B467,ผลิต1!W:W)+SUMIF(ผลิต2!$C:$C,'รับ-จ่าย ประจำวัน'!$B467,ผลิต2!W:W)+SUMIF(เส้นแต่งหน้าขนมเค้ก!$C:$C,'รับ-จ่าย ประจำวัน'!$B467,เส้นแต่งหน้าขนมเค้ก!W:W)+SUMIF(แพ็ค!$C:$C,'รับ-จ่าย ประจำวัน'!$B467,แพ็ค!W:W)+SUMIF(ธุรการ!$C:$C,'รับ-จ่าย ประจำวัน'!$B467,ธุรการ!W:W)+SUMIF(เส้นแต่งหน้าขนมปัง!$C:$C,'รับ-จ่าย ประจำวัน'!$B467,เส้นแต่งหน้าขนมปัง!W:W)+SUMIF('วางแผนBC,CJ'!$C:$C,'รับ-จ่าย ประจำวัน'!$B467,'วางแผนBC,CJ'!W:W)+SUMIF(RD!$C:$C,'รับ-จ่าย ประจำวัน'!$B467,RD!W:W)+SUMIF('FG,ออนไล,คัดแยก'!$C:$C,'รับ-จ่าย ประจำวัน'!$B467,'FG,ออนไล,คัดแยก'!W:W)</f>
        <v>0</v>
      </c>
      <c r="BE467" s="16">
        <f>SUMIF(เตรียมส่วนผสม!$C:$C,'รับ-จ่าย ประจำวัน'!$B467,เตรียมส่วนผสม!X:X)+SUMIF(กวนไส้!$C:$C,'รับ-จ่าย ประจำวัน'!$B467,กวนไส้!X:X)+SUMIF(ผลิต1!$C:$C,'รับ-จ่าย ประจำวัน'!$B467,ผลิต1!X:X)+SUMIF(ผลิต2!$C:$C,'รับ-จ่าย ประจำวัน'!$B467,ผลิต2!X:X)+SUMIF(เส้นแต่งหน้าขนมเค้ก!$C:$C,'รับ-จ่าย ประจำวัน'!$B467,เส้นแต่งหน้าขนมเค้ก!X:X)+SUMIF(แพ็ค!$C:$C,'รับ-จ่าย ประจำวัน'!$B467,แพ็ค!X:X)+SUMIF(ธุรการ!$C:$C,'รับ-จ่าย ประจำวัน'!$B467,ธุรการ!X:X)+SUMIF(เส้นแต่งหน้าขนมปัง!$C:$C,'รับ-จ่าย ประจำวัน'!$B467,เส้นแต่งหน้าขนมปัง!X:X)+SUMIF('วางแผนBC,CJ'!$C:$C,'รับ-จ่าย ประจำวัน'!$B467,'วางแผนBC,CJ'!X:X)+SUMIF(RD!$C:$C,'รับ-จ่าย ประจำวัน'!$B467,RD!X:X)+SUMIF('FG,ออนไล,คัดแยก'!$C:$C,'รับ-จ่าย ประจำวัน'!$B467,'FG,ออนไล,คัดแยก'!X:X)</f>
        <v>0</v>
      </c>
      <c r="BF467" s="16">
        <f>SUMIF(เตรียมส่วนผสม!$C:$C,'รับ-จ่าย ประจำวัน'!$B467,เตรียมส่วนผสม!Y:Y)+SUMIF(กวนไส้!$C:$C,'รับ-จ่าย ประจำวัน'!$B467,กวนไส้!Y:Y)+SUMIF(ผลิต1!$C:$C,'รับ-จ่าย ประจำวัน'!$B467,ผลิต1!Y:Y)+SUMIF(ผลิต2!$C:$C,'รับ-จ่าย ประจำวัน'!$B467,ผลิต2!Y:Y)+SUMIF(เส้นแต่งหน้าขนมเค้ก!$C:$C,'รับ-จ่าย ประจำวัน'!$B467,เส้นแต่งหน้าขนมเค้ก!Y:Y)+SUMIF(แพ็ค!$C:$C,'รับ-จ่าย ประจำวัน'!$B467,แพ็ค!Y:Y)+SUMIF(ธุรการ!$C:$C,'รับ-จ่าย ประจำวัน'!$B467,ธุรการ!Y:Y)+SUMIF(เส้นแต่งหน้าขนมปัง!$C:$C,'รับ-จ่าย ประจำวัน'!$B467,เส้นแต่งหน้าขนมปัง!Y:Y)+SUMIF('วางแผนBC,CJ'!$C:$C,'รับ-จ่าย ประจำวัน'!$B467,'วางแผนBC,CJ'!Y:Y)+SUMIF(RD!$C:$C,'รับ-จ่าย ประจำวัน'!$B467,RD!Y:Y)+SUMIF('FG,ออนไล,คัดแยก'!$C:$C,'รับ-จ่าย ประจำวัน'!$B467,'FG,ออนไล,คัดแยก'!Y:Y)</f>
        <v>0</v>
      </c>
      <c r="BG467" s="16">
        <f>SUMIF(เตรียมส่วนผสม!$C:$C,'รับ-จ่าย ประจำวัน'!$B467,เตรียมส่วนผสม!Z:Z)+SUMIF(กวนไส้!$C:$C,'รับ-จ่าย ประจำวัน'!$B467,กวนไส้!Z:Z)+SUMIF(ผลิต1!$C:$C,'รับ-จ่าย ประจำวัน'!$B467,ผลิต1!Z:Z)+SUMIF(ผลิต2!$C:$C,'รับ-จ่าย ประจำวัน'!$B467,ผลิต2!Z:Z)+SUMIF(เส้นแต่งหน้าขนมเค้ก!$C:$C,'รับ-จ่าย ประจำวัน'!$B467,เส้นแต่งหน้าขนมเค้ก!Z:Z)+SUMIF(แพ็ค!$C:$C,'รับ-จ่าย ประจำวัน'!$B467,แพ็ค!Z:Z)+SUMIF(ธุรการ!$C:$C,'รับ-จ่าย ประจำวัน'!$B467,ธุรการ!Z:Z)+SUMIF(เส้นแต่งหน้าขนมปัง!$C:$C,'รับ-จ่าย ประจำวัน'!$B467,เส้นแต่งหน้าขนมปัง!Z:Z)+SUMIF('วางแผนBC,CJ'!$C:$C,'รับ-จ่าย ประจำวัน'!$B467,'วางแผนBC,CJ'!Z:Z)+SUMIF(RD!$C:$C,'รับ-จ่าย ประจำวัน'!$B467,RD!Z:Z)+SUMIF('FG,ออนไล,คัดแยก'!$C:$C,'รับ-จ่าย ประจำวัน'!$B467,'FG,ออนไล,คัดแยก'!Z:Z)</f>
        <v>0</v>
      </c>
      <c r="BH467" s="16">
        <f>SUMIF(เตรียมส่วนผสม!$C:$C,'รับ-จ่าย ประจำวัน'!$B467,เตรียมส่วนผสม!AA:AA)+SUMIF(กวนไส้!$C:$C,'รับ-จ่าย ประจำวัน'!$B467,กวนไส้!AA:AA)+SUMIF(ผลิต1!$C:$C,'รับ-จ่าย ประจำวัน'!$B467,ผลิต1!AA:AA)+SUMIF(ผลิต2!$C:$C,'รับ-จ่าย ประจำวัน'!$B467,ผลิต2!AA:AA)+SUMIF(เส้นแต่งหน้าขนมเค้ก!$C:$C,'รับ-จ่าย ประจำวัน'!$B467,เส้นแต่งหน้าขนมเค้ก!AA:AA)+SUMIF(แพ็ค!$C:$C,'รับ-จ่าย ประจำวัน'!$B467,แพ็ค!AA:AA)+SUMIF(ธุรการ!$C:$C,'รับ-จ่าย ประจำวัน'!$B467,ธุรการ!AA:AA)+SUMIF(เส้นแต่งหน้าขนมปัง!$C:$C,'รับ-จ่าย ประจำวัน'!$B467,เส้นแต่งหน้าขนมปัง!AA:AA)+SUMIF('วางแผนBC,CJ'!$C:$C,'รับ-จ่าย ประจำวัน'!$B467,'วางแผนBC,CJ'!AA:AA)+SUMIF(RD!$C:$C,'รับ-จ่าย ประจำวัน'!$B467,RD!AA:AA)+SUMIF('FG,ออนไล,คัดแยก'!$C:$C,'รับ-จ่าย ประจำวัน'!$B467,'FG,ออนไล,คัดแยก'!AA:AA)</f>
        <v>0</v>
      </c>
      <c r="BI467" s="16">
        <f>SUMIF(เตรียมส่วนผสม!$C:$C,'รับ-จ่าย ประจำวัน'!$B467,เตรียมส่วนผสม!AB:AB)+SUMIF(กวนไส้!$C:$C,'รับ-จ่าย ประจำวัน'!$B467,กวนไส้!AB:AB)+SUMIF(ผลิต1!$C:$C,'รับ-จ่าย ประจำวัน'!$B467,ผลิต1!AB:AB)+SUMIF(ผลิต2!$C:$C,'รับ-จ่าย ประจำวัน'!$B467,ผลิต2!AB:AB)+SUMIF(เส้นแต่งหน้าขนมเค้ก!$C:$C,'รับ-จ่าย ประจำวัน'!$B467,เส้นแต่งหน้าขนมเค้ก!AB:AB)+SUMIF(แพ็ค!$C:$C,'รับ-จ่าย ประจำวัน'!$B467,แพ็ค!AB:AB)+SUMIF(ธุรการ!$C:$C,'รับ-จ่าย ประจำวัน'!$B467,ธุรการ!AB:AB)+SUMIF(เส้นแต่งหน้าขนมปัง!$C:$C,'รับ-จ่าย ประจำวัน'!$B467,เส้นแต่งหน้าขนมปัง!AB:AB)+SUMIF('วางแผนBC,CJ'!$C:$C,'รับ-จ่าย ประจำวัน'!$B467,'วางแผนBC,CJ'!AB:AB)+SUMIF(RD!$C:$C,'รับ-จ่าย ประจำวัน'!$B467,RD!AB:AB)+SUMIF('FG,ออนไล,คัดแยก'!$C:$C,'รับ-จ่าย ประจำวัน'!$B467,'FG,ออนไล,คัดแยก'!AB:AB)</f>
        <v>0</v>
      </c>
      <c r="BJ467" s="16">
        <f>SUMIF(เตรียมส่วนผสม!$C:$C,'รับ-จ่าย ประจำวัน'!$B467,เตรียมส่วนผสม!AC:AC)+SUMIF(กวนไส้!$C:$C,'รับ-จ่าย ประจำวัน'!$B467,กวนไส้!AC:AC)+SUMIF(ผลิต1!$C:$C,'รับ-จ่าย ประจำวัน'!$B467,ผลิต1!AC:AC)+SUMIF(ผลิต2!$C:$C,'รับ-จ่าย ประจำวัน'!$B467,ผลิต2!AC:AC)+SUMIF(เส้นแต่งหน้าขนมเค้ก!$C:$C,'รับ-จ่าย ประจำวัน'!$B467,เส้นแต่งหน้าขนมเค้ก!AC:AC)+SUMIF(แพ็ค!$C:$C,'รับ-จ่าย ประจำวัน'!$B467,แพ็ค!AC:AC)+SUMIF(ธุรการ!$C:$C,'รับ-จ่าย ประจำวัน'!$B467,ธุรการ!AC:AC)+SUMIF(เส้นแต่งหน้าขนมปัง!$C:$C,'รับ-จ่าย ประจำวัน'!$B467,เส้นแต่งหน้าขนมปัง!AC:AC)+SUMIF('วางแผนBC,CJ'!$C:$C,'รับ-จ่าย ประจำวัน'!$B467,'วางแผนBC,CJ'!AC:AC)+SUMIF(RD!$C:$C,'รับ-จ่าย ประจำวัน'!$B467,RD!AC:AC)+SUMIF('FG,ออนไล,คัดแยก'!$C:$C,'รับ-จ่าย ประจำวัน'!$B467,'FG,ออนไล,คัดแยก'!AC:AC)</f>
        <v>0</v>
      </c>
      <c r="BK467" s="16">
        <f>SUMIF(เตรียมส่วนผสม!$C:$C,'รับ-จ่าย ประจำวัน'!$B467,เตรียมส่วนผสม!AD:AD)+SUMIF(กวนไส้!$C:$C,'รับ-จ่าย ประจำวัน'!$B467,กวนไส้!AD:AD)+SUMIF(ผลิต1!$C:$C,'รับ-จ่าย ประจำวัน'!$B467,ผลิต1!AD:AD)+SUMIF(ผลิต2!$C:$C,'รับ-จ่าย ประจำวัน'!$B467,ผลิต2!AD:AD)+SUMIF(เส้นแต่งหน้าขนมเค้ก!$C:$C,'รับ-จ่าย ประจำวัน'!$B467,เส้นแต่งหน้าขนมเค้ก!AD:AD)+SUMIF(แพ็ค!$C:$C,'รับ-จ่าย ประจำวัน'!$B467,แพ็ค!AD:AD)+SUMIF(ธุรการ!$C:$C,'รับ-จ่าย ประจำวัน'!$B467,ธุรการ!AD:AD)+SUMIF(เส้นแต่งหน้าขนมปัง!$C:$C,'รับ-จ่าย ประจำวัน'!$B467,เส้นแต่งหน้าขนมปัง!AD:AD)+SUMIF('วางแผนBC,CJ'!$C:$C,'รับ-จ่าย ประจำวัน'!$B467,'วางแผนBC,CJ'!AD:AD)+SUMIF(RD!$C:$C,'รับ-จ่าย ประจำวัน'!$B467,RD!AD:AD)+SUMIF('FG,ออนไล,คัดแยก'!$C:$C,'รับ-จ่าย ประจำวัน'!$B467,'FG,ออนไล,คัดแยก'!AD:AD)</f>
        <v>0</v>
      </c>
      <c r="BL467" s="16">
        <f>SUMIF(เตรียมส่วนผสม!$C:$C,'รับ-จ่าย ประจำวัน'!$B467,เตรียมส่วนผสม!AE:AE)+SUMIF(กวนไส้!$C:$C,'รับ-จ่าย ประจำวัน'!$B467,กวนไส้!AE:AE)+SUMIF(ผลิต1!$C:$C,'รับ-จ่าย ประจำวัน'!$B467,ผลิต1!AE:AE)+SUMIF(ผลิต2!$C:$C,'รับ-จ่าย ประจำวัน'!$B467,ผลิต2!AE:AE)+SUMIF(เส้นแต่งหน้าขนมเค้ก!$C:$C,'รับ-จ่าย ประจำวัน'!$B467,เส้นแต่งหน้าขนมเค้ก!AE:AE)+SUMIF(แพ็ค!$C:$C,'รับ-จ่าย ประจำวัน'!$B467,แพ็ค!AE:AE)+SUMIF(ธุรการ!$C:$C,'รับ-จ่าย ประจำวัน'!$B467,ธุรการ!AE:AE)+SUMIF(เส้นแต่งหน้าขนมปัง!$C:$C,'รับ-จ่าย ประจำวัน'!$B467,เส้นแต่งหน้าขนมปัง!AE:AE)+SUMIF('วางแผนBC,CJ'!$C:$C,'รับ-จ่าย ประจำวัน'!$B467,'วางแผนBC,CJ'!AE:AE)+SUMIF(RD!$C:$C,'รับ-จ่าย ประจำวัน'!$B467,RD!AE:AE)+SUMIF('FG,ออนไล,คัดแยก'!$C:$C,'รับ-จ่าย ประจำวัน'!$B467,'FG,ออนไล,คัดแยก'!AE:AE)</f>
        <v>0</v>
      </c>
      <c r="BM467" s="16">
        <f>SUMIF(เตรียมส่วนผสม!$C:$C,'รับ-จ่าย ประจำวัน'!$B467,เตรียมส่วนผสม!AF:AF)+SUMIF(กวนไส้!$C:$C,'รับ-จ่าย ประจำวัน'!$B467,กวนไส้!AF:AF)+SUMIF(ผลิต1!$C:$C,'รับ-จ่าย ประจำวัน'!$B467,ผลิต1!AF:AF)+SUMIF(ผลิต2!$C:$C,'รับ-จ่าย ประจำวัน'!$B467,ผลิต2!AF:AF)+SUMIF(เส้นแต่งหน้าขนมเค้ก!$C:$C,'รับ-จ่าย ประจำวัน'!$B467,เส้นแต่งหน้าขนมเค้ก!AF:AF)+SUMIF(แพ็ค!$C:$C,'รับ-จ่าย ประจำวัน'!$B467,แพ็ค!AF:AF)+SUMIF(ธุรการ!$C:$C,'รับ-จ่าย ประจำวัน'!$B467,ธุรการ!AF:AF)+SUMIF(เส้นแต่งหน้าขนมปัง!$C:$C,'รับ-จ่าย ประจำวัน'!$B467,เส้นแต่งหน้าขนมปัง!AF:AF)+SUMIF('วางแผนBC,CJ'!$C:$C,'รับ-จ่าย ประจำวัน'!$B467,'วางแผนBC,CJ'!AF:AF)+SUMIF(RD!$C:$C,'รับ-จ่าย ประจำวัน'!$B467,RD!AF:AF)+SUMIF('FG,ออนไล,คัดแยก'!$C:$C,'รับ-จ่าย ประจำวัน'!$B467,'FG,ออนไล,คัดแยก'!AF:AF)</f>
        <v>0</v>
      </c>
      <c r="BN467" s="16">
        <f>SUMIF(เตรียมส่วนผสม!$C:$C,'รับ-จ่าย ประจำวัน'!$B467,เตรียมส่วนผสม!AG:AG)+SUMIF(กวนไส้!$C:$C,'รับ-จ่าย ประจำวัน'!$B467,กวนไส้!AG:AG)+SUMIF(ผลิต1!$C:$C,'รับ-จ่าย ประจำวัน'!$B467,ผลิต1!AG:AG)+SUMIF(ผลิต2!$C:$C,'รับ-จ่าย ประจำวัน'!$B467,ผลิต2!AG:AG)+SUMIF(เส้นแต่งหน้าขนมเค้ก!$C:$C,'รับ-จ่าย ประจำวัน'!$B467,เส้นแต่งหน้าขนมเค้ก!AG:AG)+SUMIF(แพ็ค!$C:$C,'รับ-จ่าย ประจำวัน'!$B467,แพ็ค!AG:AG)+SUMIF(ธุรการ!$C:$C,'รับ-จ่าย ประจำวัน'!$B467,ธุรการ!AG:AG)+SUMIF(เส้นแต่งหน้าขนมปัง!$C:$C,'รับ-จ่าย ประจำวัน'!$B467,เส้นแต่งหน้าขนมปัง!AG:AG)+SUMIF('วางแผนBC,CJ'!$C:$C,'รับ-จ่าย ประจำวัน'!$B467,'วางแผนBC,CJ'!AG:AG)+SUMIF(RD!$C:$C,'รับ-จ่าย ประจำวัน'!$B467,RD!AG:AG)+SUMIF('FG,ออนไล,คัดแยก'!$C:$C,'รับ-จ่าย ประจำวัน'!$B467,'FG,ออนไล,คัดแยก'!AG:AG)</f>
        <v>0</v>
      </c>
      <c r="BO467" s="16">
        <f>SUMIF(เตรียมส่วนผสม!$C:$C,'รับ-จ่าย ประจำวัน'!$B467,เตรียมส่วนผสม!AH:AH)+SUMIF(กวนไส้!$C:$C,'รับ-จ่าย ประจำวัน'!$B467,กวนไส้!AH:AH)+SUMIF(ผลิต1!$C:$C,'รับ-จ่าย ประจำวัน'!$B467,ผลิต1!AH:AH)+SUMIF(ผลิต2!$C:$C,'รับ-จ่าย ประจำวัน'!$B467,ผลิต2!AH:AH)+SUMIF(เส้นแต่งหน้าขนมเค้ก!$C:$C,'รับ-จ่าย ประจำวัน'!$B467,เส้นแต่งหน้าขนมเค้ก!AH:AH)+SUMIF(แพ็ค!$C:$C,'รับ-จ่าย ประจำวัน'!$B467,แพ็ค!AH:AH)+SUMIF(ธุรการ!$C:$C,'รับ-จ่าย ประจำวัน'!$B467,ธุรการ!AH:AH)+SUMIF(เส้นแต่งหน้าขนมปัง!$C:$C,'รับ-จ่าย ประจำวัน'!$B467,เส้นแต่งหน้าขนมปัง!AH:AH)+SUMIF('วางแผนBC,CJ'!$C:$C,'รับ-จ่าย ประจำวัน'!$B467,'วางแผนBC,CJ'!AH:AH)+SUMIF(RD!$C:$C,'รับ-จ่าย ประจำวัน'!$B467,RD!AH:AH)+SUMIF('FG,ออนไล,คัดแยก'!$C:$C,'รับ-จ่าย ประจำวัน'!$B467,'FG,ออนไล,คัดแยก'!AH:AH)</f>
        <v>0</v>
      </c>
      <c r="BP467" s="16">
        <f>SUMIF(เตรียมส่วนผสม!$C:$C,'รับ-จ่าย ประจำวัน'!$B467,เตรียมส่วนผสม!AI:AI)+SUMIF(กวนไส้!$C:$C,'รับ-จ่าย ประจำวัน'!$B467,กวนไส้!AI:AI)+SUMIF(ผลิต1!$C:$C,'รับ-จ่าย ประจำวัน'!$B467,ผลิต1!AI:AI)+SUMIF(ผลิต2!$C:$C,'รับ-จ่าย ประจำวัน'!$B467,ผลิต2!AI:AI)+SUMIF(เส้นแต่งหน้าขนมเค้ก!$C:$C,'รับ-จ่าย ประจำวัน'!$B467,เส้นแต่งหน้าขนมเค้ก!AI:AI)+SUMIF(แพ็ค!$C:$C,'รับ-จ่าย ประจำวัน'!$B467,แพ็ค!AI:AI)+SUMIF(ธุรการ!$C:$C,'รับ-จ่าย ประจำวัน'!$B467,ธุรการ!AI:AI)+SUMIF(เส้นแต่งหน้าขนมปัง!$C:$C,'รับ-จ่าย ประจำวัน'!$B467,เส้นแต่งหน้าขนมปัง!AI:AI)+SUMIF('วางแผนBC,CJ'!$C:$C,'รับ-จ่าย ประจำวัน'!$B467,'วางแผนBC,CJ'!AI:AI)+SUMIF(RD!$C:$C,'รับ-จ่าย ประจำวัน'!$B467,RD!AI:AI)+SUMIF('FG,ออนไล,คัดแยก'!$C:$C,'รับ-จ่าย ประจำวัน'!$B467,'FG,ออนไล,คัดแยก'!AI:AI)</f>
        <v>0</v>
      </c>
      <c r="BQ467" s="16">
        <f>SUMIF(เตรียมส่วนผสม!$C:$C,'รับ-จ่าย ประจำวัน'!$B467,เตรียมส่วนผสม!AJ:AJ)+SUMIF(กวนไส้!$C:$C,'รับ-จ่าย ประจำวัน'!$B467,กวนไส้!AJ:AJ)+SUMIF(ผลิต1!$C:$C,'รับ-จ่าย ประจำวัน'!$B467,ผลิต1!AJ:AJ)+SUMIF(ผลิต2!$C:$C,'รับ-จ่าย ประจำวัน'!$B467,ผลิต2!AJ:AJ)+SUMIF(เส้นแต่งหน้าขนมเค้ก!$C:$C,'รับ-จ่าย ประจำวัน'!$B467,เส้นแต่งหน้าขนมเค้ก!AJ:AJ)+SUMIF(แพ็ค!$C:$C,'รับ-จ่าย ประจำวัน'!$B467,แพ็ค!AJ:AJ)+SUMIF(ธุรการ!$C:$C,'รับ-จ่าย ประจำวัน'!$B467,ธุรการ!AJ:AJ)+SUMIF(เส้นแต่งหน้าขนมปัง!$C:$C,'รับ-จ่าย ประจำวัน'!$B467,เส้นแต่งหน้าขนมปัง!AJ:AJ)+SUMIF('วางแผนBC,CJ'!$C:$C,'รับ-จ่าย ประจำวัน'!$B467,'วางแผนBC,CJ'!AJ:AJ)+SUMIF(RD!$C:$C,'รับ-จ่าย ประจำวัน'!$B467,RD!AJ:AJ)+SUMIF('FG,ออนไล,คัดแยก'!$C:$C,'รับ-จ่าย ประจำวัน'!$B467,'FG,ออนไล,คัดแยก'!AJ:AJ)</f>
        <v>0</v>
      </c>
      <c r="BR467" s="16">
        <f>SUMIF(เตรียมส่วนผสม!$C:$C,'รับ-จ่าย ประจำวัน'!$B467,เตรียมส่วนผสม!AK:AK)+SUMIF(กวนไส้!$C:$C,'รับ-จ่าย ประจำวัน'!$B467,กวนไส้!AK:AK)+SUMIF(ผลิต1!$C:$C,'รับ-จ่าย ประจำวัน'!$B467,ผลิต1!AK:AK)+SUMIF(ผลิต2!$C:$C,'รับ-จ่าย ประจำวัน'!$B467,ผลิต2!AK:AK)+SUMIF(เส้นแต่งหน้าขนมเค้ก!$C:$C,'รับ-จ่าย ประจำวัน'!$B467,เส้นแต่งหน้าขนมเค้ก!AK:AK)+SUMIF(แพ็ค!$C:$C,'รับ-จ่าย ประจำวัน'!$B467,แพ็ค!AK:AK)+SUMIF(ธุรการ!$C:$C,'รับ-จ่าย ประจำวัน'!$B467,ธุรการ!AK:AK)+SUMIF(เส้นแต่งหน้าขนมปัง!$C:$C,'รับ-จ่าย ประจำวัน'!$B467,เส้นแต่งหน้าขนมปัง!AK:AK)+SUMIF('วางแผนBC,CJ'!$C:$C,'รับ-จ่าย ประจำวัน'!$B467,'วางแผนBC,CJ'!AK:AK)+SUMIF(RD!$C:$C,'รับ-จ่าย ประจำวัน'!$B467,RD!AK:AK)+SUMIF('FG,ออนไล,คัดแยก'!$C:$C,'รับ-จ่าย ประจำวัน'!$B467,'FG,ออนไล,คัดแยก'!AK:AK)</f>
        <v>0</v>
      </c>
      <c r="BS467" s="16">
        <f>SUMIF(เตรียมส่วนผสม!$C:$C,'รับ-จ่าย ประจำวัน'!$B467,เตรียมส่วนผสม!AL:AL)+SUMIF(กวนไส้!$C:$C,'รับ-จ่าย ประจำวัน'!$B467,กวนไส้!AL:AL)+SUMIF(ผลิต1!$C:$C,'รับ-จ่าย ประจำวัน'!$B467,ผลิต1!AL:AL)+SUMIF(ผลิต2!$C:$C,'รับ-จ่าย ประจำวัน'!$B467,ผลิต2!AL:AL)+SUMIF(เส้นแต่งหน้าขนมเค้ก!$C:$C,'รับ-จ่าย ประจำวัน'!$B467,เส้นแต่งหน้าขนมเค้ก!AL:AL)+SUMIF(แพ็ค!$C:$C,'รับ-จ่าย ประจำวัน'!$B467,แพ็ค!AL:AL)+SUMIF(ธุรการ!$C:$C,'รับ-จ่าย ประจำวัน'!$B467,ธุรการ!AL:AL)+SUMIF(เส้นแต่งหน้าขนมปัง!$C:$C,'รับ-จ่าย ประจำวัน'!$B467,เส้นแต่งหน้าขนมปัง!AL:AL)+SUMIF('วางแผนBC,CJ'!$C:$C,'รับ-จ่าย ประจำวัน'!$B467,'วางแผนBC,CJ'!AL:AL)+SUMIF(RD!$C:$C,'รับ-จ่าย ประจำวัน'!$B467,RD!AL:AL)+SUMIF('FG,ออนไล,คัดแยก'!$C:$C,'รับ-จ่าย ประจำวัน'!$B467,'FG,ออนไล,คัดแยก'!AL:AL)</f>
        <v>0</v>
      </c>
      <c r="BT467" s="18">
        <f t="shared" si="107"/>
        <v>0</v>
      </c>
      <c r="BU467" s="116"/>
      <c r="BV467" s="146">
        <f t="shared" si="108"/>
        <v>11409</v>
      </c>
      <c r="BW467" s="183">
        <v>30</v>
      </c>
      <c r="BX467" s="172">
        <f t="shared" si="103"/>
        <v>0</v>
      </c>
      <c r="BY467" s="188" t="e">
        <f t="shared" si="104"/>
        <v>#DIV/0!</v>
      </c>
      <c r="BZ467" s="180" t="e">
        <f t="shared" ca="1" si="109"/>
        <v>#DIV/0!</v>
      </c>
      <c r="CA467" s="97"/>
      <c r="CB467" s="97"/>
      <c r="CC467" s="97"/>
      <c r="CD467" s="97"/>
      <c r="CE467" s="97"/>
      <c r="CF467" s="97"/>
      <c r="CG467" s="97"/>
      <c r="CH467" s="97"/>
      <c r="CI467" s="97"/>
      <c r="CJ467" s="94"/>
      <c r="CK467" s="9">
        <f t="shared" si="105"/>
        <v>11409</v>
      </c>
    </row>
    <row r="468" spans="1:89" hidden="1" x14ac:dyDescent="0.5">
      <c r="A468" s="149"/>
      <c r="B468" s="34">
        <v>1020201026</v>
      </c>
      <c r="C468" s="148" t="s">
        <v>1951</v>
      </c>
      <c r="D468" s="177" t="s">
        <v>91</v>
      </c>
      <c r="E468" s="28"/>
      <c r="F468" s="159" t="s">
        <v>1605</v>
      </c>
      <c r="G468" s="11" t="s">
        <v>62</v>
      </c>
      <c r="H468" s="12">
        <v>5828</v>
      </c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3"/>
      <c r="AF468" s="13"/>
      <c r="AG468" s="13"/>
      <c r="AH468" s="13"/>
      <c r="AI468" s="14"/>
      <c r="AJ468" s="14"/>
      <c r="AK468" s="14"/>
      <c r="AL468" s="14"/>
      <c r="AM468" s="14"/>
      <c r="AN468" s="15">
        <f t="shared" si="110"/>
        <v>0</v>
      </c>
      <c r="AO468" s="16">
        <f>SUMIF(เตรียมส่วนผสม!$C:$C,'รับ-จ่าย ประจำวัน'!$B468,เตรียมส่วนผสม!H:H)+SUMIF(กวนไส้!$C:$C,'รับ-จ่าย ประจำวัน'!$B468,กวนไส้!H:H)+SUMIF(ผลิต1!$C:$C,'รับ-จ่าย ประจำวัน'!$B468,ผลิต1!H:H)+SUMIF(ผลิต2!$C:$C,'รับ-จ่าย ประจำวัน'!$B468,ผลิต2!H:H)+SUMIF(เส้นแต่งหน้าขนมเค้ก!$C:$C,'รับ-จ่าย ประจำวัน'!$B468,เส้นแต่งหน้าขนมเค้ก!H:H)+SUMIF(แพ็ค!$C:$C,'รับ-จ่าย ประจำวัน'!$B468,แพ็ค!H:H)+SUMIF(ธุรการ!$C:$C,'รับ-จ่าย ประจำวัน'!$B468,ธุรการ!H:H)+SUMIF(เส้นแต่งหน้าขนมปัง!$C:$C,'รับ-จ่าย ประจำวัน'!$B468,เส้นแต่งหน้าขนมปัง!H:H)+SUMIF('วางแผนBC,CJ'!$C:$C,'รับ-จ่าย ประจำวัน'!$B468,'วางแผนBC,CJ'!H:H)+SUMIF(RD!$C:$C,'รับ-จ่าย ประจำวัน'!$B468,RD!H:H)+SUMIF('FG,ออนไล,คัดแยก'!$C:$C,'รับ-จ่าย ประจำวัน'!$B468,'FG,ออนไล,คัดแยก'!H:H)</f>
        <v>0</v>
      </c>
      <c r="AP468" s="16">
        <f>SUMIF(เตรียมส่วนผสม!$C:$C,'รับ-จ่าย ประจำวัน'!$B468,เตรียมส่วนผสม!I:I)+SUMIF(กวนไส้!$C:$C,'รับ-จ่าย ประจำวัน'!$B468,กวนไส้!I:I)+SUMIF(ผลิต1!$C:$C,'รับ-จ่าย ประจำวัน'!$B468,ผลิต1!I:I)+SUMIF(ผลิต2!$C:$C,'รับ-จ่าย ประจำวัน'!$B468,ผลิต2!I:I)+SUMIF(เส้นแต่งหน้าขนมเค้ก!$C:$C,'รับ-จ่าย ประจำวัน'!$B468,เส้นแต่งหน้าขนมเค้ก!I:I)+SUMIF(แพ็ค!$C:$C,'รับ-จ่าย ประจำวัน'!$B468,แพ็ค!I:I)+SUMIF(ธุรการ!$C:$C,'รับ-จ่าย ประจำวัน'!$B468,ธุรการ!I:I)+SUMIF(เส้นแต่งหน้าขนมปัง!$C:$C,'รับ-จ่าย ประจำวัน'!$B468,เส้นแต่งหน้าขนมปัง!I:I)+SUMIF('วางแผนBC,CJ'!$C:$C,'รับ-จ่าย ประจำวัน'!$B468,'วางแผนBC,CJ'!I:I)+SUMIF(RD!$C:$C,'รับ-จ่าย ประจำวัน'!$B468,RD!I:I)+SUMIF('FG,ออนไล,คัดแยก'!$C:$C,'รับ-จ่าย ประจำวัน'!$B468,'FG,ออนไล,คัดแยก'!I:I)</f>
        <v>0</v>
      </c>
      <c r="AQ468" s="16">
        <f>SUMIF(เตรียมส่วนผสม!$C:$C,'รับ-จ่าย ประจำวัน'!$B468,เตรียมส่วนผสม!J:J)+SUMIF(กวนไส้!$C:$C,'รับ-จ่าย ประจำวัน'!$B468,กวนไส้!J:J)+SUMIF(ผลิต1!$C:$C,'รับ-จ่าย ประจำวัน'!$B468,ผลิต1!J:J)+SUMIF(ผลิต2!$C:$C,'รับ-จ่าย ประจำวัน'!$B468,ผลิต2!J:J)+SUMIF(เส้นแต่งหน้าขนมเค้ก!$C:$C,'รับ-จ่าย ประจำวัน'!$B468,เส้นแต่งหน้าขนมเค้ก!J:J)+SUMIF(แพ็ค!$C:$C,'รับ-จ่าย ประจำวัน'!$B468,แพ็ค!J:J)+SUMIF(ธุรการ!$C:$C,'รับ-จ่าย ประจำวัน'!$B468,ธุรการ!J:J)+SUMIF(เส้นแต่งหน้าขนมปัง!$C:$C,'รับ-จ่าย ประจำวัน'!$B468,เส้นแต่งหน้าขนมปัง!J:J)+SUMIF('วางแผนBC,CJ'!$C:$C,'รับ-จ่าย ประจำวัน'!$B468,'วางแผนBC,CJ'!J:J)+SUMIF(RD!$C:$C,'รับ-จ่าย ประจำวัน'!$B468,RD!J:J)+SUMIF('FG,ออนไล,คัดแยก'!$C:$C,'รับ-จ่าย ประจำวัน'!$B468,'FG,ออนไล,คัดแยก'!J:J)</f>
        <v>0</v>
      </c>
      <c r="AR468" s="16">
        <f>SUMIF(เตรียมส่วนผสม!$C:$C,'รับ-จ่าย ประจำวัน'!$B468,เตรียมส่วนผสม!K:K)+SUMIF(กวนไส้!$C:$C,'รับ-จ่าย ประจำวัน'!$B468,กวนไส้!K:K)+SUMIF(ผลิต1!$C:$C,'รับ-จ่าย ประจำวัน'!$B468,ผลิต1!K:K)+SUMIF(ผลิต2!$C:$C,'รับ-จ่าย ประจำวัน'!$B468,ผลิต2!K:K)+SUMIF(เส้นแต่งหน้าขนมเค้ก!$C:$C,'รับ-จ่าย ประจำวัน'!$B468,เส้นแต่งหน้าขนมเค้ก!K:K)+SUMIF(แพ็ค!$C:$C,'รับ-จ่าย ประจำวัน'!$B468,แพ็ค!K:K)+SUMIF(ธุรการ!$C:$C,'รับ-จ่าย ประจำวัน'!$B468,ธุรการ!K:K)+SUMIF(เส้นแต่งหน้าขนมปัง!$C:$C,'รับ-จ่าย ประจำวัน'!$B468,เส้นแต่งหน้าขนมปัง!K:K)+SUMIF('วางแผนBC,CJ'!$C:$C,'รับ-จ่าย ประจำวัน'!$B468,'วางแผนBC,CJ'!K:K)+SUMIF(RD!$C:$C,'รับ-จ่าย ประจำวัน'!$B468,RD!K:K)+SUMIF('FG,ออนไล,คัดแยก'!$C:$C,'รับ-จ่าย ประจำวัน'!$B468,'FG,ออนไล,คัดแยก'!K:K)</f>
        <v>0</v>
      </c>
      <c r="AS468" s="16">
        <f>SUMIF(เตรียมส่วนผสม!$C:$C,'รับ-จ่าย ประจำวัน'!$B468,เตรียมส่วนผสม!L:L)+SUMIF(กวนไส้!$C:$C,'รับ-จ่าย ประจำวัน'!$B468,กวนไส้!L:L)+SUMIF(ผลิต1!$C:$C,'รับ-จ่าย ประจำวัน'!$B468,ผลิต1!L:L)+SUMIF(ผลิต2!$C:$C,'รับ-จ่าย ประจำวัน'!$B468,ผลิต2!L:L)+SUMIF(เส้นแต่งหน้าขนมเค้ก!$C:$C,'รับ-จ่าย ประจำวัน'!$B468,เส้นแต่งหน้าขนมเค้ก!L:L)+SUMIF(แพ็ค!$C:$C,'รับ-จ่าย ประจำวัน'!$B468,แพ็ค!L:L)+SUMIF(ธุรการ!$C:$C,'รับ-จ่าย ประจำวัน'!$B468,ธุรการ!L:L)+SUMIF(เส้นแต่งหน้าขนมปัง!$C:$C,'รับ-จ่าย ประจำวัน'!$B468,เส้นแต่งหน้าขนมปัง!L:L)+SUMIF('วางแผนBC,CJ'!$C:$C,'รับ-จ่าย ประจำวัน'!$B468,'วางแผนBC,CJ'!L:L)+SUMIF(RD!$C:$C,'รับ-จ่าย ประจำวัน'!$B468,RD!L:L)+SUMIF('FG,ออนไล,คัดแยก'!$C:$C,'รับ-จ่าย ประจำวัน'!$B468,'FG,ออนไล,คัดแยก'!L:L)</f>
        <v>0</v>
      </c>
      <c r="AT468" s="16">
        <f>SUMIF(เตรียมส่วนผสม!$C:$C,'รับ-จ่าย ประจำวัน'!$B468,เตรียมส่วนผสม!M:M)+SUMIF(กวนไส้!$C:$C,'รับ-จ่าย ประจำวัน'!$B468,กวนไส้!M:M)+SUMIF(ผลิต1!$C:$C,'รับ-จ่าย ประจำวัน'!$B468,ผลิต1!M:M)+SUMIF(ผลิต2!$C:$C,'รับ-จ่าย ประจำวัน'!$B468,ผลิต2!M:M)+SUMIF(เส้นแต่งหน้าขนมเค้ก!$C:$C,'รับ-จ่าย ประจำวัน'!$B468,เส้นแต่งหน้าขนมเค้ก!M:M)+SUMIF(แพ็ค!$C:$C,'รับ-จ่าย ประจำวัน'!$B468,แพ็ค!M:M)+SUMIF(ธุรการ!$C:$C,'รับ-จ่าย ประจำวัน'!$B468,ธุรการ!M:M)+SUMIF(เส้นแต่งหน้าขนมปัง!$C:$C,'รับ-จ่าย ประจำวัน'!$B468,เส้นแต่งหน้าขนมปัง!M:M)+SUMIF('วางแผนBC,CJ'!$C:$C,'รับ-จ่าย ประจำวัน'!$B468,'วางแผนBC,CJ'!M:M)+SUMIF(RD!$C:$C,'รับ-จ่าย ประจำวัน'!$B468,RD!M:M)+SUMIF('FG,ออนไล,คัดแยก'!$C:$C,'รับ-จ่าย ประจำวัน'!$B468,'FG,ออนไล,คัดแยก'!M:M)</f>
        <v>0</v>
      </c>
      <c r="AU468" s="16">
        <f>SUMIF(เตรียมส่วนผสม!$C:$C,'รับ-จ่าย ประจำวัน'!$B468,เตรียมส่วนผสม!N:N)+SUMIF(กวนไส้!$C:$C,'รับ-จ่าย ประจำวัน'!$B468,กวนไส้!N:N)+SUMIF(ผลิต1!$C:$C,'รับ-จ่าย ประจำวัน'!$B468,ผลิต1!N:N)+SUMIF(ผลิต2!$C:$C,'รับ-จ่าย ประจำวัน'!$B468,ผลิต2!N:N)+SUMIF(เส้นแต่งหน้าขนมเค้ก!$C:$C,'รับ-จ่าย ประจำวัน'!$B468,เส้นแต่งหน้าขนมเค้ก!N:N)+SUMIF(แพ็ค!$C:$C,'รับ-จ่าย ประจำวัน'!$B468,แพ็ค!N:N)+SUMIF(ธุรการ!$C:$C,'รับ-จ่าย ประจำวัน'!$B468,ธุรการ!N:N)+SUMIF(เส้นแต่งหน้าขนมปัง!$C:$C,'รับ-จ่าย ประจำวัน'!$B468,เส้นแต่งหน้าขนมปัง!N:N)+SUMIF('วางแผนBC,CJ'!$C:$C,'รับ-จ่าย ประจำวัน'!$B468,'วางแผนBC,CJ'!N:N)+SUMIF(RD!$C:$C,'รับ-จ่าย ประจำวัน'!$B468,RD!N:N)+SUMIF('FG,ออนไล,คัดแยก'!$C:$C,'รับ-จ่าย ประจำวัน'!$B468,'FG,ออนไล,คัดแยก'!N:N)</f>
        <v>0</v>
      </c>
      <c r="AV468" s="16">
        <f>SUMIF(เตรียมส่วนผสม!$C:$C,'รับ-จ่าย ประจำวัน'!$B468,เตรียมส่วนผสม!O:O)+SUMIF(กวนไส้!$C:$C,'รับ-จ่าย ประจำวัน'!$B468,กวนไส้!O:O)+SUMIF(ผลิต1!$C:$C,'รับ-จ่าย ประจำวัน'!$B468,ผลิต1!O:O)+SUMIF(ผลิต2!$C:$C,'รับ-จ่าย ประจำวัน'!$B468,ผลิต2!O:O)+SUMIF(เส้นแต่งหน้าขนมเค้ก!$C:$C,'รับ-จ่าย ประจำวัน'!$B468,เส้นแต่งหน้าขนมเค้ก!O:O)+SUMIF(แพ็ค!$C:$C,'รับ-จ่าย ประจำวัน'!$B468,แพ็ค!O:O)+SUMIF(ธุรการ!$C:$C,'รับ-จ่าย ประจำวัน'!$B468,ธุรการ!O:O)+SUMIF(เส้นแต่งหน้าขนมปัง!$C:$C,'รับ-จ่าย ประจำวัน'!$B468,เส้นแต่งหน้าขนมปัง!O:O)+SUMIF('วางแผนBC,CJ'!$C:$C,'รับ-จ่าย ประจำวัน'!$B468,'วางแผนBC,CJ'!O:O)+SUMIF(RD!$C:$C,'รับ-จ่าย ประจำวัน'!$B468,RD!O:O)+SUMIF('FG,ออนไล,คัดแยก'!$C:$C,'รับ-จ่าย ประจำวัน'!$B468,'FG,ออนไล,คัดแยก'!O:O)</f>
        <v>0</v>
      </c>
      <c r="AW468" s="16">
        <f>SUMIF(เตรียมส่วนผสม!$C:$C,'รับ-จ่าย ประจำวัน'!$B468,เตรียมส่วนผสม!P:P)+SUMIF(กวนไส้!$C:$C,'รับ-จ่าย ประจำวัน'!$B468,กวนไส้!P:P)+SUMIF(ผลิต1!$C:$C,'รับ-จ่าย ประจำวัน'!$B468,ผลิต1!P:P)+SUMIF(ผลิต2!$C:$C,'รับ-จ่าย ประจำวัน'!$B468,ผลิต2!P:P)+SUMIF(เส้นแต่งหน้าขนมเค้ก!$C:$C,'รับ-จ่าย ประจำวัน'!$B468,เส้นแต่งหน้าขนมเค้ก!P:P)+SUMIF(แพ็ค!$C:$C,'รับ-จ่าย ประจำวัน'!$B468,แพ็ค!P:P)+SUMIF(ธุรการ!$C:$C,'รับ-จ่าย ประจำวัน'!$B468,ธุรการ!P:P)+SUMIF(เส้นแต่งหน้าขนมปัง!$C:$C,'รับ-จ่าย ประจำวัน'!$B468,เส้นแต่งหน้าขนมปัง!P:P)+SUMIF('วางแผนBC,CJ'!$C:$C,'รับ-จ่าย ประจำวัน'!$B468,'วางแผนBC,CJ'!P:P)+SUMIF(RD!$C:$C,'รับ-จ่าย ประจำวัน'!$B468,RD!P:P)+SUMIF('FG,ออนไล,คัดแยก'!$C:$C,'รับ-จ่าย ประจำวัน'!$B468,'FG,ออนไล,คัดแยก'!P:P)</f>
        <v>0</v>
      </c>
      <c r="AX468" s="16">
        <f>SUMIF(เตรียมส่วนผสม!$C:$C,'รับ-จ่าย ประจำวัน'!$B468,เตรียมส่วนผสม!Q:Q)+SUMIF(กวนไส้!$C:$C,'รับ-จ่าย ประจำวัน'!$B468,กวนไส้!Q:Q)+SUMIF(ผลิต1!$C:$C,'รับ-จ่าย ประจำวัน'!$B468,ผลิต1!Q:Q)+SUMIF(ผลิต2!$C:$C,'รับ-จ่าย ประจำวัน'!$B468,ผลิต2!Q:Q)+SUMIF(เส้นแต่งหน้าขนมเค้ก!$C:$C,'รับ-จ่าย ประจำวัน'!$B468,เส้นแต่งหน้าขนมเค้ก!Q:Q)+SUMIF(แพ็ค!$C:$C,'รับ-จ่าย ประจำวัน'!$B468,แพ็ค!Q:Q)+SUMIF(ธุรการ!$C:$C,'รับ-จ่าย ประจำวัน'!$B468,ธุรการ!Q:Q)+SUMIF(เส้นแต่งหน้าขนมปัง!$C:$C,'รับ-จ่าย ประจำวัน'!$B468,เส้นแต่งหน้าขนมปัง!Q:Q)+SUMIF('วางแผนBC,CJ'!$C:$C,'รับ-จ่าย ประจำวัน'!$B468,'วางแผนBC,CJ'!Q:Q)+SUMIF(RD!$C:$C,'รับ-จ่าย ประจำวัน'!$B468,RD!Q:Q)+SUMIF('FG,ออนไล,คัดแยก'!$C:$C,'รับ-จ่าย ประจำวัน'!$B468,'FG,ออนไล,คัดแยก'!Q:Q)</f>
        <v>0</v>
      </c>
      <c r="AY468" s="16">
        <f>SUMIF(เตรียมส่วนผสม!$C:$C,'รับ-จ่าย ประจำวัน'!$B468,เตรียมส่วนผสม!R:R)+SUMIF(กวนไส้!$C:$C,'รับ-จ่าย ประจำวัน'!$B468,กวนไส้!R:R)+SUMIF(ผลิต1!$C:$C,'รับ-จ่าย ประจำวัน'!$B468,ผลิต1!R:R)+SUMIF(ผลิต2!$C:$C,'รับ-จ่าย ประจำวัน'!$B468,ผลิต2!R:R)+SUMIF(เส้นแต่งหน้าขนมเค้ก!$C:$C,'รับ-จ่าย ประจำวัน'!$B468,เส้นแต่งหน้าขนมเค้ก!R:R)+SUMIF(แพ็ค!$C:$C,'รับ-จ่าย ประจำวัน'!$B468,แพ็ค!R:R)+SUMIF(ธุรการ!$C:$C,'รับ-จ่าย ประจำวัน'!$B468,ธุรการ!R:R)+SUMIF(เส้นแต่งหน้าขนมปัง!$C:$C,'รับ-จ่าย ประจำวัน'!$B468,เส้นแต่งหน้าขนมปัง!R:R)+SUMIF('วางแผนBC,CJ'!$C:$C,'รับ-จ่าย ประจำวัน'!$B468,'วางแผนBC,CJ'!R:R)+SUMIF(RD!$C:$C,'รับ-จ่าย ประจำวัน'!$B468,RD!R:R)+SUMIF('FG,ออนไล,คัดแยก'!$C:$C,'รับ-จ่าย ประจำวัน'!$B468,'FG,ออนไล,คัดแยก'!R:R)</f>
        <v>0</v>
      </c>
      <c r="AZ468" s="16">
        <f>SUMIF(เตรียมส่วนผสม!$C:$C,'รับ-จ่าย ประจำวัน'!$B468,เตรียมส่วนผสม!S:S)+SUMIF(กวนไส้!$C:$C,'รับ-จ่าย ประจำวัน'!$B468,กวนไส้!S:S)+SUMIF(ผลิต1!$C:$C,'รับ-จ่าย ประจำวัน'!$B468,ผลิต1!S:S)+SUMIF(ผลิต2!$C:$C,'รับ-จ่าย ประจำวัน'!$B468,ผลิต2!S:S)+SUMIF(เส้นแต่งหน้าขนมเค้ก!$C:$C,'รับ-จ่าย ประจำวัน'!$B468,เส้นแต่งหน้าขนมเค้ก!S:S)+SUMIF(แพ็ค!$C:$C,'รับ-จ่าย ประจำวัน'!$B468,แพ็ค!S:S)+SUMIF(ธุรการ!$C:$C,'รับ-จ่าย ประจำวัน'!$B468,ธุรการ!S:S)+SUMIF(เส้นแต่งหน้าขนมปัง!$C:$C,'รับ-จ่าย ประจำวัน'!$B468,เส้นแต่งหน้าขนมปัง!S:S)+SUMIF('วางแผนBC,CJ'!$C:$C,'รับ-จ่าย ประจำวัน'!$B468,'วางแผนBC,CJ'!S:S)+SUMIF(RD!$C:$C,'รับ-จ่าย ประจำวัน'!$B468,RD!S:S)+SUMIF('FG,ออนไล,คัดแยก'!$C:$C,'รับ-จ่าย ประจำวัน'!$B468,'FG,ออนไล,คัดแยก'!S:S)</f>
        <v>0</v>
      </c>
      <c r="BA468" s="16">
        <f>SUMIF(เตรียมส่วนผสม!$C:$C,'รับ-จ่าย ประจำวัน'!$B468,เตรียมส่วนผสม!T:T)+SUMIF(กวนไส้!$C:$C,'รับ-จ่าย ประจำวัน'!$B468,กวนไส้!T:T)+SUMIF(ผลิต1!$C:$C,'รับ-จ่าย ประจำวัน'!$B468,ผลิต1!T:T)+SUMIF(ผลิต2!$C:$C,'รับ-จ่าย ประจำวัน'!$B468,ผลิต2!T:T)+SUMIF(เส้นแต่งหน้าขนมเค้ก!$C:$C,'รับ-จ่าย ประจำวัน'!$B468,เส้นแต่งหน้าขนมเค้ก!T:T)+SUMIF(แพ็ค!$C:$C,'รับ-จ่าย ประจำวัน'!$B468,แพ็ค!T:T)+SUMIF(ธุรการ!$C:$C,'รับ-จ่าย ประจำวัน'!$B468,ธุรการ!T:T)+SUMIF(เส้นแต่งหน้าขนมปัง!$C:$C,'รับ-จ่าย ประจำวัน'!$B468,เส้นแต่งหน้าขนมปัง!T:T)+SUMIF('วางแผนBC,CJ'!$C:$C,'รับ-จ่าย ประจำวัน'!$B468,'วางแผนBC,CJ'!T:T)+SUMIF(RD!$C:$C,'รับ-จ่าย ประจำวัน'!$B468,RD!T:T)+SUMIF('FG,ออนไล,คัดแยก'!$C:$C,'รับ-จ่าย ประจำวัน'!$B468,'FG,ออนไล,คัดแยก'!T:T)</f>
        <v>0</v>
      </c>
      <c r="BB468" s="16">
        <f>SUMIF(เตรียมส่วนผสม!$C:$C,'รับ-จ่าย ประจำวัน'!$B468,เตรียมส่วนผสม!U:U)+SUMIF(กวนไส้!$C:$C,'รับ-จ่าย ประจำวัน'!$B468,กวนไส้!U:U)+SUMIF(ผลิต1!$C:$C,'รับ-จ่าย ประจำวัน'!$B468,ผลิต1!U:U)+SUMIF(ผลิต2!$C:$C,'รับ-จ่าย ประจำวัน'!$B468,ผลิต2!U:U)+SUMIF(เส้นแต่งหน้าขนมเค้ก!$C:$C,'รับ-จ่าย ประจำวัน'!$B468,เส้นแต่งหน้าขนมเค้ก!U:U)+SUMIF(แพ็ค!$C:$C,'รับ-จ่าย ประจำวัน'!$B468,แพ็ค!U:U)+SUMIF(ธุรการ!$C:$C,'รับ-จ่าย ประจำวัน'!$B468,ธุรการ!U:U)+SUMIF(เส้นแต่งหน้าขนมปัง!$C:$C,'รับ-จ่าย ประจำวัน'!$B468,เส้นแต่งหน้าขนมปัง!U:U)+SUMIF('วางแผนBC,CJ'!$C:$C,'รับ-จ่าย ประจำวัน'!$B468,'วางแผนBC,CJ'!U:U)+SUMIF(RD!$C:$C,'รับ-จ่าย ประจำวัน'!$B468,RD!U:U)+SUMIF('FG,ออนไล,คัดแยก'!$C:$C,'รับ-จ่าย ประจำวัน'!$B468,'FG,ออนไล,คัดแยก'!U:U)</f>
        <v>0</v>
      </c>
      <c r="BC468" s="16">
        <f>SUMIF(เตรียมส่วนผสม!$C:$C,'รับ-จ่าย ประจำวัน'!$B468,เตรียมส่วนผสม!V:V)+SUMIF(กวนไส้!$C:$C,'รับ-จ่าย ประจำวัน'!$B468,กวนไส้!V:V)+SUMIF(ผลิต1!$C:$C,'รับ-จ่าย ประจำวัน'!$B468,ผลิต1!V:V)+SUMIF(ผลิต2!$C:$C,'รับ-จ่าย ประจำวัน'!$B468,ผลิต2!V:V)+SUMIF(เส้นแต่งหน้าขนมเค้ก!$C:$C,'รับ-จ่าย ประจำวัน'!$B468,เส้นแต่งหน้าขนมเค้ก!V:V)+SUMIF(แพ็ค!$C:$C,'รับ-จ่าย ประจำวัน'!$B468,แพ็ค!V:V)+SUMIF(ธุรการ!$C:$C,'รับ-จ่าย ประจำวัน'!$B468,ธุรการ!V:V)+SUMIF(เส้นแต่งหน้าขนมปัง!$C:$C,'รับ-จ่าย ประจำวัน'!$B468,เส้นแต่งหน้าขนมปัง!V:V)+SUMIF('วางแผนBC,CJ'!$C:$C,'รับ-จ่าย ประจำวัน'!$B468,'วางแผนBC,CJ'!V:V)+SUMIF(RD!$C:$C,'รับ-จ่าย ประจำวัน'!$B468,RD!V:V)+SUMIF('FG,ออนไล,คัดแยก'!$C:$C,'รับ-จ่าย ประจำวัน'!$B468,'FG,ออนไล,คัดแยก'!V:V)</f>
        <v>0</v>
      </c>
      <c r="BD468" s="16">
        <f>SUMIF(เตรียมส่วนผสม!$C:$C,'รับ-จ่าย ประจำวัน'!$B468,เตรียมส่วนผสม!W:W)+SUMIF(กวนไส้!$C:$C,'รับ-จ่าย ประจำวัน'!$B468,กวนไส้!W:W)+SUMIF(ผลิต1!$C:$C,'รับ-จ่าย ประจำวัน'!$B468,ผลิต1!W:W)+SUMIF(ผลิต2!$C:$C,'รับ-จ่าย ประจำวัน'!$B468,ผลิต2!W:W)+SUMIF(เส้นแต่งหน้าขนมเค้ก!$C:$C,'รับ-จ่าย ประจำวัน'!$B468,เส้นแต่งหน้าขนมเค้ก!W:W)+SUMIF(แพ็ค!$C:$C,'รับ-จ่าย ประจำวัน'!$B468,แพ็ค!W:W)+SUMIF(ธุรการ!$C:$C,'รับ-จ่าย ประจำวัน'!$B468,ธุรการ!W:W)+SUMIF(เส้นแต่งหน้าขนมปัง!$C:$C,'รับ-จ่าย ประจำวัน'!$B468,เส้นแต่งหน้าขนมปัง!W:W)+SUMIF('วางแผนBC,CJ'!$C:$C,'รับ-จ่าย ประจำวัน'!$B468,'วางแผนBC,CJ'!W:W)+SUMIF(RD!$C:$C,'รับ-จ่าย ประจำวัน'!$B468,RD!W:W)+SUMIF('FG,ออนไล,คัดแยก'!$C:$C,'รับ-จ่าย ประจำวัน'!$B468,'FG,ออนไล,คัดแยก'!W:W)</f>
        <v>0</v>
      </c>
      <c r="BE468" s="16">
        <f>SUMIF(เตรียมส่วนผสม!$C:$C,'รับ-จ่าย ประจำวัน'!$B468,เตรียมส่วนผสม!X:X)+SUMIF(กวนไส้!$C:$C,'รับ-จ่าย ประจำวัน'!$B468,กวนไส้!X:X)+SUMIF(ผลิต1!$C:$C,'รับ-จ่าย ประจำวัน'!$B468,ผลิต1!X:X)+SUMIF(ผลิต2!$C:$C,'รับ-จ่าย ประจำวัน'!$B468,ผลิต2!X:X)+SUMIF(เส้นแต่งหน้าขนมเค้ก!$C:$C,'รับ-จ่าย ประจำวัน'!$B468,เส้นแต่งหน้าขนมเค้ก!X:X)+SUMIF(แพ็ค!$C:$C,'รับ-จ่าย ประจำวัน'!$B468,แพ็ค!X:X)+SUMIF(ธุรการ!$C:$C,'รับ-จ่าย ประจำวัน'!$B468,ธุรการ!X:X)+SUMIF(เส้นแต่งหน้าขนมปัง!$C:$C,'รับ-จ่าย ประจำวัน'!$B468,เส้นแต่งหน้าขนมปัง!X:X)+SUMIF('วางแผนBC,CJ'!$C:$C,'รับ-จ่าย ประจำวัน'!$B468,'วางแผนBC,CJ'!X:X)+SUMIF(RD!$C:$C,'รับ-จ่าย ประจำวัน'!$B468,RD!X:X)+SUMIF('FG,ออนไล,คัดแยก'!$C:$C,'รับ-จ่าย ประจำวัน'!$B468,'FG,ออนไล,คัดแยก'!X:X)</f>
        <v>0</v>
      </c>
      <c r="BF468" s="16">
        <f>SUMIF(เตรียมส่วนผสม!$C:$C,'รับ-จ่าย ประจำวัน'!$B468,เตรียมส่วนผสม!Y:Y)+SUMIF(กวนไส้!$C:$C,'รับ-จ่าย ประจำวัน'!$B468,กวนไส้!Y:Y)+SUMIF(ผลิต1!$C:$C,'รับ-จ่าย ประจำวัน'!$B468,ผลิต1!Y:Y)+SUMIF(ผลิต2!$C:$C,'รับ-จ่าย ประจำวัน'!$B468,ผลิต2!Y:Y)+SUMIF(เส้นแต่งหน้าขนมเค้ก!$C:$C,'รับ-จ่าย ประจำวัน'!$B468,เส้นแต่งหน้าขนมเค้ก!Y:Y)+SUMIF(แพ็ค!$C:$C,'รับ-จ่าย ประจำวัน'!$B468,แพ็ค!Y:Y)+SUMIF(ธุรการ!$C:$C,'รับ-จ่าย ประจำวัน'!$B468,ธุรการ!Y:Y)+SUMIF(เส้นแต่งหน้าขนมปัง!$C:$C,'รับ-จ่าย ประจำวัน'!$B468,เส้นแต่งหน้าขนมปัง!Y:Y)+SUMIF('วางแผนBC,CJ'!$C:$C,'รับ-จ่าย ประจำวัน'!$B468,'วางแผนBC,CJ'!Y:Y)+SUMIF(RD!$C:$C,'รับ-จ่าย ประจำวัน'!$B468,RD!Y:Y)+SUMIF('FG,ออนไล,คัดแยก'!$C:$C,'รับ-จ่าย ประจำวัน'!$B468,'FG,ออนไล,คัดแยก'!Y:Y)</f>
        <v>0</v>
      </c>
      <c r="BG468" s="16">
        <f>SUMIF(เตรียมส่วนผสม!$C:$C,'รับ-จ่าย ประจำวัน'!$B468,เตรียมส่วนผสม!Z:Z)+SUMIF(กวนไส้!$C:$C,'รับ-จ่าย ประจำวัน'!$B468,กวนไส้!Z:Z)+SUMIF(ผลิต1!$C:$C,'รับ-จ่าย ประจำวัน'!$B468,ผลิต1!Z:Z)+SUMIF(ผลิต2!$C:$C,'รับ-จ่าย ประจำวัน'!$B468,ผลิต2!Z:Z)+SUMIF(เส้นแต่งหน้าขนมเค้ก!$C:$C,'รับ-จ่าย ประจำวัน'!$B468,เส้นแต่งหน้าขนมเค้ก!Z:Z)+SUMIF(แพ็ค!$C:$C,'รับ-จ่าย ประจำวัน'!$B468,แพ็ค!Z:Z)+SUMIF(ธุรการ!$C:$C,'รับ-จ่าย ประจำวัน'!$B468,ธุรการ!Z:Z)+SUMIF(เส้นแต่งหน้าขนมปัง!$C:$C,'รับ-จ่าย ประจำวัน'!$B468,เส้นแต่งหน้าขนมปัง!Z:Z)+SUMIF('วางแผนBC,CJ'!$C:$C,'รับ-จ่าย ประจำวัน'!$B468,'วางแผนBC,CJ'!Z:Z)+SUMIF(RD!$C:$C,'รับ-จ่าย ประจำวัน'!$B468,RD!Z:Z)+SUMIF('FG,ออนไล,คัดแยก'!$C:$C,'รับ-จ่าย ประจำวัน'!$B468,'FG,ออนไล,คัดแยก'!Z:Z)</f>
        <v>0</v>
      </c>
      <c r="BH468" s="16">
        <f>SUMIF(เตรียมส่วนผสม!$C:$C,'รับ-จ่าย ประจำวัน'!$B468,เตรียมส่วนผสม!AA:AA)+SUMIF(กวนไส้!$C:$C,'รับ-จ่าย ประจำวัน'!$B468,กวนไส้!AA:AA)+SUMIF(ผลิต1!$C:$C,'รับ-จ่าย ประจำวัน'!$B468,ผลิต1!AA:AA)+SUMIF(ผลิต2!$C:$C,'รับ-จ่าย ประจำวัน'!$B468,ผลิต2!AA:AA)+SUMIF(เส้นแต่งหน้าขนมเค้ก!$C:$C,'รับ-จ่าย ประจำวัน'!$B468,เส้นแต่งหน้าขนมเค้ก!AA:AA)+SUMIF(แพ็ค!$C:$C,'รับ-จ่าย ประจำวัน'!$B468,แพ็ค!AA:AA)+SUMIF(ธุรการ!$C:$C,'รับ-จ่าย ประจำวัน'!$B468,ธุรการ!AA:AA)+SUMIF(เส้นแต่งหน้าขนมปัง!$C:$C,'รับ-จ่าย ประจำวัน'!$B468,เส้นแต่งหน้าขนมปัง!AA:AA)+SUMIF('วางแผนBC,CJ'!$C:$C,'รับ-จ่าย ประจำวัน'!$B468,'วางแผนBC,CJ'!AA:AA)+SUMIF(RD!$C:$C,'รับ-จ่าย ประจำวัน'!$B468,RD!AA:AA)+SUMIF('FG,ออนไล,คัดแยก'!$C:$C,'รับ-จ่าย ประจำวัน'!$B468,'FG,ออนไล,คัดแยก'!AA:AA)</f>
        <v>0</v>
      </c>
      <c r="BI468" s="16">
        <f>SUMIF(เตรียมส่วนผสม!$C:$C,'รับ-จ่าย ประจำวัน'!$B468,เตรียมส่วนผสม!AB:AB)+SUMIF(กวนไส้!$C:$C,'รับ-จ่าย ประจำวัน'!$B468,กวนไส้!AB:AB)+SUMIF(ผลิต1!$C:$C,'รับ-จ่าย ประจำวัน'!$B468,ผลิต1!AB:AB)+SUMIF(ผลิต2!$C:$C,'รับ-จ่าย ประจำวัน'!$B468,ผลิต2!AB:AB)+SUMIF(เส้นแต่งหน้าขนมเค้ก!$C:$C,'รับ-จ่าย ประจำวัน'!$B468,เส้นแต่งหน้าขนมเค้ก!AB:AB)+SUMIF(แพ็ค!$C:$C,'รับ-จ่าย ประจำวัน'!$B468,แพ็ค!AB:AB)+SUMIF(ธุรการ!$C:$C,'รับ-จ่าย ประจำวัน'!$B468,ธุรการ!AB:AB)+SUMIF(เส้นแต่งหน้าขนมปัง!$C:$C,'รับ-จ่าย ประจำวัน'!$B468,เส้นแต่งหน้าขนมปัง!AB:AB)+SUMIF('วางแผนBC,CJ'!$C:$C,'รับ-จ่าย ประจำวัน'!$B468,'วางแผนBC,CJ'!AB:AB)+SUMIF(RD!$C:$C,'รับ-จ่าย ประจำวัน'!$B468,RD!AB:AB)+SUMIF('FG,ออนไล,คัดแยก'!$C:$C,'รับ-จ่าย ประจำวัน'!$B468,'FG,ออนไล,คัดแยก'!AB:AB)</f>
        <v>0</v>
      </c>
      <c r="BJ468" s="16">
        <f>SUMIF(เตรียมส่วนผสม!$C:$C,'รับ-จ่าย ประจำวัน'!$B468,เตรียมส่วนผสม!AC:AC)+SUMIF(กวนไส้!$C:$C,'รับ-จ่าย ประจำวัน'!$B468,กวนไส้!AC:AC)+SUMIF(ผลิต1!$C:$C,'รับ-จ่าย ประจำวัน'!$B468,ผลิต1!AC:AC)+SUMIF(ผลิต2!$C:$C,'รับ-จ่าย ประจำวัน'!$B468,ผลิต2!AC:AC)+SUMIF(เส้นแต่งหน้าขนมเค้ก!$C:$C,'รับ-จ่าย ประจำวัน'!$B468,เส้นแต่งหน้าขนมเค้ก!AC:AC)+SUMIF(แพ็ค!$C:$C,'รับ-จ่าย ประจำวัน'!$B468,แพ็ค!AC:AC)+SUMIF(ธุรการ!$C:$C,'รับ-จ่าย ประจำวัน'!$B468,ธุรการ!AC:AC)+SUMIF(เส้นแต่งหน้าขนมปัง!$C:$C,'รับ-จ่าย ประจำวัน'!$B468,เส้นแต่งหน้าขนมปัง!AC:AC)+SUMIF('วางแผนBC,CJ'!$C:$C,'รับ-จ่าย ประจำวัน'!$B468,'วางแผนBC,CJ'!AC:AC)+SUMIF(RD!$C:$C,'รับ-จ่าย ประจำวัน'!$B468,RD!AC:AC)+SUMIF('FG,ออนไล,คัดแยก'!$C:$C,'รับ-จ่าย ประจำวัน'!$B468,'FG,ออนไล,คัดแยก'!AC:AC)</f>
        <v>0</v>
      </c>
      <c r="BK468" s="16">
        <f>SUMIF(เตรียมส่วนผสม!$C:$C,'รับ-จ่าย ประจำวัน'!$B468,เตรียมส่วนผสม!AD:AD)+SUMIF(กวนไส้!$C:$C,'รับ-จ่าย ประจำวัน'!$B468,กวนไส้!AD:AD)+SUMIF(ผลิต1!$C:$C,'รับ-จ่าย ประจำวัน'!$B468,ผลิต1!AD:AD)+SUMIF(ผลิต2!$C:$C,'รับ-จ่าย ประจำวัน'!$B468,ผลิต2!AD:AD)+SUMIF(เส้นแต่งหน้าขนมเค้ก!$C:$C,'รับ-จ่าย ประจำวัน'!$B468,เส้นแต่งหน้าขนมเค้ก!AD:AD)+SUMIF(แพ็ค!$C:$C,'รับ-จ่าย ประจำวัน'!$B468,แพ็ค!AD:AD)+SUMIF(ธุรการ!$C:$C,'รับ-จ่าย ประจำวัน'!$B468,ธุรการ!AD:AD)+SUMIF(เส้นแต่งหน้าขนมปัง!$C:$C,'รับ-จ่าย ประจำวัน'!$B468,เส้นแต่งหน้าขนมปัง!AD:AD)+SUMIF('วางแผนBC,CJ'!$C:$C,'รับ-จ่าย ประจำวัน'!$B468,'วางแผนBC,CJ'!AD:AD)+SUMIF(RD!$C:$C,'รับ-จ่าย ประจำวัน'!$B468,RD!AD:AD)+SUMIF('FG,ออนไล,คัดแยก'!$C:$C,'รับ-จ่าย ประจำวัน'!$B468,'FG,ออนไล,คัดแยก'!AD:AD)</f>
        <v>0</v>
      </c>
      <c r="BL468" s="16">
        <f>SUMIF(เตรียมส่วนผสม!$C:$C,'รับ-จ่าย ประจำวัน'!$B468,เตรียมส่วนผสม!AE:AE)+SUMIF(กวนไส้!$C:$C,'รับ-จ่าย ประจำวัน'!$B468,กวนไส้!AE:AE)+SUMIF(ผลิต1!$C:$C,'รับ-จ่าย ประจำวัน'!$B468,ผลิต1!AE:AE)+SUMIF(ผลิต2!$C:$C,'รับ-จ่าย ประจำวัน'!$B468,ผลิต2!AE:AE)+SUMIF(เส้นแต่งหน้าขนมเค้ก!$C:$C,'รับ-จ่าย ประจำวัน'!$B468,เส้นแต่งหน้าขนมเค้ก!AE:AE)+SUMIF(แพ็ค!$C:$C,'รับ-จ่าย ประจำวัน'!$B468,แพ็ค!AE:AE)+SUMIF(ธุรการ!$C:$C,'รับ-จ่าย ประจำวัน'!$B468,ธุรการ!AE:AE)+SUMIF(เส้นแต่งหน้าขนมปัง!$C:$C,'รับ-จ่าย ประจำวัน'!$B468,เส้นแต่งหน้าขนมปัง!AE:AE)+SUMIF('วางแผนBC,CJ'!$C:$C,'รับ-จ่าย ประจำวัน'!$B468,'วางแผนBC,CJ'!AE:AE)+SUMIF(RD!$C:$C,'รับ-จ่าย ประจำวัน'!$B468,RD!AE:AE)+SUMIF('FG,ออนไล,คัดแยก'!$C:$C,'รับ-จ่าย ประจำวัน'!$B468,'FG,ออนไล,คัดแยก'!AE:AE)</f>
        <v>0</v>
      </c>
      <c r="BM468" s="16">
        <f>SUMIF(เตรียมส่วนผสม!$C:$C,'รับ-จ่าย ประจำวัน'!$B468,เตรียมส่วนผสม!AF:AF)+SUMIF(กวนไส้!$C:$C,'รับ-จ่าย ประจำวัน'!$B468,กวนไส้!AF:AF)+SUMIF(ผลิต1!$C:$C,'รับ-จ่าย ประจำวัน'!$B468,ผลิต1!AF:AF)+SUMIF(ผลิต2!$C:$C,'รับ-จ่าย ประจำวัน'!$B468,ผลิต2!AF:AF)+SUMIF(เส้นแต่งหน้าขนมเค้ก!$C:$C,'รับ-จ่าย ประจำวัน'!$B468,เส้นแต่งหน้าขนมเค้ก!AF:AF)+SUMIF(แพ็ค!$C:$C,'รับ-จ่าย ประจำวัน'!$B468,แพ็ค!AF:AF)+SUMIF(ธุรการ!$C:$C,'รับ-จ่าย ประจำวัน'!$B468,ธุรการ!AF:AF)+SUMIF(เส้นแต่งหน้าขนมปัง!$C:$C,'รับ-จ่าย ประจำวัน'!$B468,เส้นแต่งหน้าขนมปัง!AF:AF)+SUMIF('วางแผนBC,CJ'!$C:$C,'รับ-จ่าย ประจำวัน'!$B468,'วางแผนBC,CJ'!AF:AF)+SUMIF(RD!$C:$C,'รับ-จ่าย ประจำวัน'!$B468,RD!AF:AF)+SUMIF('FG,ออนไล,คัดแยก'!$C:$C,'รับ-จ่าย ประจำวัน'!$B468,'FG,ออนไล,คัดแยก'!AF:AF)</f>
        <v>0</v>
      </c>
      <c r="BN468" s="16">
        <f>SUMIF(เตรียมส่วนผสม!$C:$C,'รับ-จ่าย ประจำวัน'!$B468,เตรียมส่วนผสม!AG:AG)+SUMIF(กวนไส้!$C:$C,'รับ-จ่าย ประจำวัน'!$B468,กวนไส้!AG:AG)+SUMIF(ผลิต1!$C:$C,'รับ-จ่าย ประจำวัน'!$B468,ผลิต1!AG:AG)+SUMIF(ผลิต2!$C:$C,'รับ-จ่าย ประจำวัน'!$B468,ผลิต2!AG:AG)+SUMIF(เส้นแต่งหน้าขนมเค้ก!$C:$C,'รับ-จ่าย ประจำวัน'!$B468,เส้นแต่งหน้าขนมเค้ก!AG:AG)+SUMIF(แพ็ค!$C:$C,'รับ-จ่าย ประจำวัน'!$B468,แพ็ค!AG:AG)+SUMIF(ธุรการ!$C:$C,'รับ-จ่าย ประจำวัน'!$B468,ธุรการ!AG:AG)+SUMIF(เส้นแต่งหน้าขนมปัง!$C:$C,'รับ-จ่าย ประจำวัน'!$B468,เส้นแต่งหน้าขนมปัง!AG:AG)+SUMIF('วางแผนBC,CJ'!$C:$C,'รับ-จ่าย ประจำวัน'!$B468,'วางแผนBC,CJ'!AG:AG)+SUMIF(RD!$C:$C,'รับ-จ่าย ประจำวัน'!$B468,RD!AG:AG)+SUMIF('FG,ออนไล,คัดแยก'!$C:$C,'รับ-จ่าย ประจำวัน'!$B468,'FG,ออนไล,คัดแยก'!AG:AG)</f>
        <v>0</v>
      </c>
      <c r="BO468" s="16">
        <f>SUMIF(เตรียมส่วนผสม!$C:$C,'รับ-จ่าย ประจำวัน'!$B468,เตรียมส่วนผสม!AH:AH)+SUMIF(กวนไส้!$C:$C,'รับ-จ่าย ประจำวัน'!$B468,กวนไส้!AH:AH)+SUMIF(ผลิต1!$C:$C,'รับ-จ่าย ประจำวัน'!$B468,ผลิต1!AH:AH)+SUMIF(ผลิต2!$C:$C,'รับ-จ่าย ประจำวัน'!$B468,ผลิต2!AH:AH)+SUMIF(เส้นแต่งหน้าขนมเค้ก!$C:$C,'รับ-จ่าย ประจำวัน'!$B468,เส้นแต่งหน้าขนมเค้ก!AH:AH)+SUMIF(แพ็ค!$C:$C,'รับ-จ่าย ประจำวัน'!$B468,แพ็ค!AH:AH)+SUMIF(ธุรการ!$C:$C,'รับ-จ่าย ประจำวัน'!$B468,ธุรการ!AH:AH)+SUMIF(เส้นแต่งหน้าขนมปัง!$C:$C,'รับ-จ่าย ประจำวัน'!$B468,เส้นแต่งหน้าขนมปัง!AH:AH)+SUMIF('วางแผนBC,CJ'!$C:$C,'รับ-จ่าย ประจำวัน'!$B468,'วางแผนBC,CJ'!AH:AH)+SUMIF(RD!$C:$C,'รับ-จ่าย ประจำวัน'!$B468,RD!AH:AH)+SUMIF('FG,ออนไล,คัดแยก'!$C:$C,'รับ-จ่าย ประจำวัน'!$B468,'FG,ออนไล,คัดแยก'!AH:AH)</f>
        <v>0</v>
      </c>
      <c r="BP468" s="16">
        <f>SUMIF(เตรียมส่วนผสม!$C:$C,'รับ-จ่าย ประจำวัน'!$B468,เตรียมส่วนผสม!AI:AI)+SUMIF(กวนไส้!$C:$C,'รับ-จ่าย ประจำวัน'!$B468,กวนไส้!AI:AI)+SUMIF(ผลิต1!$C:$C,'รับ-จ่าย ประจำวัน'!$B468,ผลิต1!AI:AI)+SUMIF(ผลิต2!$C:$C,'รับ-จ่าย ประจำวัน'!$B468,ผลิต2!AI:AI)+SUMIF(เส้นแต่งหน้าขนมเค้ก!$C:$C,'รับ-จ่าย ประจำวัน'!$B468,เส้นแต่งหน้าขนมเค้ก!AI:AI)+SUMIF(แพ็ค!$C:$C,'รับ-จ่าย ประจำวัน'!$B468,แพ็ค!AI:AI)+SUMIF(ธุรการ!$C:$C,'รับ-จ่าย ประจำวัน'!$B468,ธุรการ!AI:AI)+SUMIF(เส้นแต่งหน้าขนมปัง!$C:$C,'รับ-จ่าย ประจำวัน'!$B468,เส้นแต่งหน้าขนมปัง!AI:AI)+SUMIF('วางแผนBC,CJ'!$C:$C,'รับ-จ่าย ประจำวัน'!$B468,'วางแผนBC,CJ'!AI:AI)+SUMIF(RD!$C:$C,'รับ-จ่าย ประจำวัน'!$B468,RD!AI:AI)+SUMIF('FG,ออนไล,คัดแยก'!$C:$C,'รับ-จ่าย ประจำวัน'!$B468,'FG,ออนไล,คัดแยก'!AI:AI)</f>
        <v>0</v>
      </c>
      <c r="BQ468" s="16">
        <f>SUMIF(เตรียมส่วนผสม!$C:$C,'รับ-จ่าย ประจำวัน'!$B468,เตรียมส่วนผสม!AJ:AJ)+SUMIF(กวนไส้!$C:$C,'รับ-จ่าย ประจำวัน'!$B468,กวนไส้!AJ:AJ)+SUMIF(ผลิต1!$C:$C,'รับ-จ่าย ประจำวัน'!$B468,ผลิต1!AJ:AJ)+SUMIF(ผลิต2!$C:$C,'รับ-จ่าย ประจำวัน'!$B468,ผลิต2!AJ:AJ)+SUMIF(เส้นแต่งหน้าขนมเค้ก!$C:$C,'รับ-จ่าย ประจำวัน'!$B468,เส้นแต่งหน้าขนมเค้ก!AJ:AJ)+SUMIF(แพ็ค!$C:$C,'รับ-จ่าย ประจำวัน'!$B468,แพ็ค!AJ:AJ)+SUMIF(ธุรการ!$C:$C,'รับ-จ่าย ประจำวัน'!$B468,ธุรการ!AJ:AJ)+SUMIF(เส้นแต่งหน้าขนมปัง!$C:$C,'รับ-จ่าย ประจำวัน'!$B468,เส้นแต่งหน้าขนมปัง!AJ:AJ)+SUMIF('วางแผนBC,CJ'!$C:$C,'รับ-จ่าย ประจำวัน'!$B468,'วางแผนBC,CJ'!AJ:AJ)+SUMIF(RD!$C:$C,'รับ-จ่าย ประจำวัน'!$B468,RD!AJ:AJ)+SUMIF('FG,ออนไล,คัดแยก'!$C:$C,'รับ-จ่าย ประจำวัน'!$B468,'FG,ออนไล,คัดแยก'!AJ:AJ)</f>
        <v>0</v>
      </c>
      <c r="BR468" s="16">
        <f>SUMIF(เตรียมส่วนผสม!$C:$C,'รับ-จ่าย ประจำวัน'!$B468,เตรียมส่วนผสม!AK:AK)+SUMIF(กวนไส้!$C:$C,'รับ-จ่าย ประจำวัน'!$B468,กวนไส้!AK:AK)+SUMIF(ผลิต1!$C:$C,'รับ-จ่าย ประจำวัน'!$B468,ผลิต1!AK:AK)+SUMIF(ผลิต2!$C:$C,'รับ-จ่าย ประจำวัน'!$B468,ผลิต2!AK:AK)+SUMIF(เส้นแต่งหน้าขนมเค้ก!$C:$C,'รับ-จ่าย ประจำวัน'!$B468,เส้นแต่งหน้าขนมเค้ก!AK:AK)+SUMIF(แพ็ค!$C:$C,'รับ-จ่าย ประจำวัน'!$B468,แพ็ค!AK:AK)+SUMIF(ธุรการ!$C:$C,'รับ-จ่าย ประจำวัน'!$B468,ธุรการ!AK:AK)+SUMIF(เส้นแต่งหน้าขนมปัง!$C:$C,'รับ-จ่าย ประจำวัน'!$B468,เส้นแต่งหน้าขนมปัง!AK:AK)+SUMIF('วางแผนBC,CJ'!$C:$C,'รับ-จ่าย ประจำวัน'!$B468,'วางแผนBC,CJ'!AK:AK)+SUMIF(RD!$C:$C,'รับ-จ่าย ประจำวัน'!$B468,RD!AK:AK)+SUMIF('FG,ออนไล,คัดแยก'!$C:$C,'รับ-จ่าย ประจำวัน'!$B468,'FG,ออนไล,คัดแยก'!AK:AK)</f>
        <v>0</v>
      </c>
      <c r="BS468" s="16">
        <f>SUMIF(เตรียมส่วนผสม!$C:$C,'รับ-จ่าย ประจำวัน'!$B468,เตรียมส่วนผสม!AL:AL)+SUMIF(กวนไส้!$C:$C,'รับ-จ่าย ประจำวัน'!$B468,กวนไส้!AL:AL)+SUMIF(ผลิต1!$C:$C,'รับ-จ่าย ประจำวัน'!$B468,ผลิต1!AL:AL)+SUMIF(ผลิต2!$C:$C,'รับ-จ่าย ประจำวัน'!$B468,ผลิต2!AL:AL)+SUMIF(เส้นแต่งหน้าขนมเค้ก!$C:$C,'รับ-จ่าย ประจำวัน'!$B468,เส้นแต่งหน้าขนมเค้ก!AL:AL)+SUMIF(แพ็ค!$C:$C,'รับ-จ่าย ประจำวัน'!$B468,แพ็ค!AL:AL)+SUMIF(ธุรการ!$C:$C,'รับ-จ่าย ประจำวัน'!$B468,ธุรการ!AL:AL)+SUMIF(เส้นแต่งหน้าขนมปัง!$C:$C,'รับ-จ่าย ประจำวัน'!$B468,เส้นแต่งหน้าขนมปัง!AL:AL)+SUMIF('วางแผนBC,CJ'!$C:$C,'รับ-จ่าย ประจำวัน'!$B468,'วางแผนBC,CJ'!AL:AL)+SUMIF(RD!$C:$C,'รับ-จ่าย ประจำวัน'!$B468,RD!AL:AL)+SUMIF('FG,ออนไล,คัดแยก'!$C:$C,'รับ-จ่าย ประจำวัน'!$B468,'FG,ออนไล,คัดแยก'!AL:AL)</f>
        <v>0</v>
      </c>
      <c r="BT468" s="18">
        <f t="shared" si="107"/>
        <v>0</v>
      </c>
      <c r="BU468" s="116"/>
      <c r="BV468" s="146">
        <f t="shared" si="108"/>
        <v>5828</v>
      </c>
      <c r="BW468" s="183">
        <v>30</v>
      </c>
      <c r="BX468" s="172">
        <f t="shared" si="103"/>
        <v>0</v>
      </c>
      <c r="BY468" s="188" t="e">
        <f t="shared" si="104"/>
        <v>#DIV/0!</v>
      </c>
      <c r="BZ468" s="180" t="e">
        <f t="shared" ca="1" si="109"/>
        <v>#DIV/0!</v>
      </c>
      <c r="CA468" s="97"/>
      <c r="CB468" s="97"/>
      <c r="CC468" s="97"/>
      <c r="CD468" s="97"/>
      <c r="CE468" s="97"/>
      <c r="CF468" s="97"/>
      <c r="CG468" s="97"/>
      <c r="CH468" s="97"/>
      <c r="CI468" s="97"/>
      <c r="CJ468" s="94"/>
      <c r="CK468" s="9">
        <f t="shared" si="105"/>
        <v>5828</v>
      </c>
    </row>
    <row r="469" spans="1:89" hidden="1" x14ac:dyDescent="0.5">
      <c r="A469" s="149"/>
      <c r="B469" s="34">
        <v>1020201026</v>
      </c>
      <c r="C469" s="149" t="s">
        <v>1952</v>
      </c>
      <c r="D469" s="141" t="s">
        <v>91</v>
      </c>
      <c r="E469" s="25" t="e">
        <v>#N/A</v>
      </c>
      <c r="F469" s="162" t="s">
        <v>1605</v>
      </c>
      <c r="G469" s="25"/>
      <c r="H469" s="12">
        <v>4638</v>
      </c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11"/>
      <c r="AF469" s="11"/>
      <c r="AG469" s="11"/>
      <c r="AH469" s="11"/>
      <c r="AI469" s="25"/>
      <c r="AJ469" s="25"/>
      <c r="AK469" s="25"/>
      <c r="AL469" s="25"/>
      <c r="AM469" s="25"/>
      <c r="AN469" s="15">
        <f t="shared" si="110"/>
        <v>0</v>
      </c>
      <c r="AO469" s="16">
        <f>SUMIF(เตรียมส่วนผสม!$C:$C,'รับ-จ่าย ประจำวัน'!$B469,เตรียมส่วนผสม!H:H)+SUMIF(กวนไส้!$C:$C,'รับ-จ่าย ประจำวัน'!$B469,กวนไส้!H:H)+SUMIF(ผลิต1!$C:$C,'รับ-จ่าย ประจำวัน'!$B469,ผลิต1!H:H)+SUMIF(ผลิต2!$C:$C,'รับ-จ่าย ประจำวัน'!$B469,ผลิต2!H:H)+SUMIF(เส้นแต่งหน้าขนมเค้ก!$C:$C,'รับ-จ่าย ประจำวัน'!$B469,เส้นแต่งหน้าขนมเค้ก!H:H)+SUMIF(แพ็ค!$C:$C,'รับ-จ่าย ประจำวัน'!$B469,แพ็ค!H:H)+SUMIF(ธุรการ!$C:$C,'รับ-จ่าย ประจำวัน'!$B469,ธุรการ!H:H)+SUMIF(เส้นแต่งหน้าขนมปัง!$C:$C,'รับ-จ่าย ประจำวัน'!$B469,เส้นแต่งหน้าขนมปัง!H:H)+SUMIF('วางแผนBC,CJ'!$C:$C,'รับ-จ่าย ประจำวัน'!$B469,'วางแผนBC,CJ'!H:H)+SUMIF(RD!$C:$C,'รับ-จ่าย ประจำวัน'!$B469,RD!H:H)+SUMIF('FG,ออนไล,คัดแยก'!$C:$C,'รับ-จ่าย ประจำวัน'!$B469,'FG,ออนไล,คัดแยก'!H:H)</f>
        <v>0</v>
      </c>
      <c r="AP469" s="16">
        <f>SUMIF(เตรียมส่วนผสม!$C:$C,'รับ-จ่าย ประจำวัน'!$B469,เตรียมส่วนผสม!I:I)+SUMIF(กวนไส้!$C:$C,'รับ-จ่าย ประจำวัน'!$B469,กวนไส้!I:I)+SUMIF(ผลิต1!$C:$C,'รับ-จ่าย ประจำวัน'!$B469,ผลิต1!I:I)+SUMIF(ผลิต2!$C:$C,'รับ-จ่าย ประจำวัน'!$B469,ผลิต2!I:I)+SUMIF(เส้นแต่งหน้าขนมเค้ก!$C:$C,'รับ-จ่าย ประจำวัน'!$B469,เส้นแต่งหน้าขนมเค้ก!I:I)+SUMIF(แพ็ค!$C:$C,'รับ-จ่าย ประจำวัน'!$B469,แพ็ค!I:I)+SUMIF(ธุรการ!$C:$C,'รับ-จ่าย ประจำวัน'!$B469,ธุรการ!I:I)+SUMIF(เส้นแต่งหน้าขนมปัง!$C:$C,'รับ-จ่าย ประจำวัน'!$B469,เส้นแต่งหน้าขนมปัง!I:I)+SUMIF('วางแผนBC,CJ'!$C:$C,'รับ-จ่าย ประจำวัน'!$B469,'วางแผนBC,CJ'!I:I)+SUMIF(RD!$C:$C,'รับ-จ่าย ประจำวัน'!$B469,RD!I:I)+SUMIF('FG,ออนไล,คัดแยก'!$C:$C,'รับ-จ่าย ประจำวัน'!$B469,'FG,ออนไล,คัดแยก'!I:I)</f>
        <v>0</v>
      </c>
      <c r="AQ469" s="16">
        <f>SUMIF(เตรียมส่วนผสม!$C:$C,'รับ-จ่าย ประจำวัน'!$B469,เตรียมส่วนผสม!J:J)+SUMIF(กวนไส้!$C:$C,'รับ-จ่าย ประจำวัน'!$B469,กวนไส้!J:J)+SUMIF(ผลิต1!$C:$C,'รับ-จ่าย ประจำวัน'!$B469,ผลิต1!J:J)+SUMIF(ผลิต2!$C:$C,'รับ-จ่าย ประจำวัน'!$B469,ผลิต2!J:J)+SUMIF(เส้นแต่งหน้าขนมเค้ก!$C:$C,'รับ-จ่าย ประจำวัน'!$B469,เส้นแต่งหน้าขนมเค้ก!J:J)+SUMIF(แพ็ค!$C:$C,'รับ-จ่าย ประจำวัน'!$B469,แพ็ค!J:J)+SUMIF(ธุรการ!$C:$C,'รับ-จ่าย ประจำวัน'!$B469,ธุรการ!J:J)+SUMIF(เส้นแต่งหน้าขนมปัง!$C:$C,'รับ-จ่าย ประจำวัน'!$B469,เส้นแต่งหน้าขนมปัง!J:J)+SUMIF('วางแผนBC,CJ'!$C:$C,'รับ-จ่าย ประจำวัน'!$B469,'วางแผนBC,CJ'!J:J)+SUMIF(RD!$C:$C,'รับ-จ่าย ประจำวัน'!$B469,RD!J:J)+SUMIF('FG,ออนไล,คัดแยก'!$C:$C,'รับ-จ่าย ประจำวัน'!$B469,'FG,ออนไล,คัดแยก'!J:J)</f>
        <v>0</v>
      </c>
      <c r="AR469" s="16">
        <f>SUMIF(เตรียมส่วนผสม!$C:$C,'รับ-จ่าย ประจำวัน'!$B469,เตรียมส่วนผสม!K:K)+SUMIF(กวนไส้!$C:$C,'รับ-จ่าย ประจำวัน'!$B469,กวนไส้!K:K)+SUMIF(ผลิต1!$C:$C,'รับ-จ่าย ประจำวัน'!$B469,ผลิต1!K:K)+SUMIF(ผลิต2!$C:$C,'รับ-จ่าย ประจำวัน'!$B469,ผลิต2!K:K)+SUMIF(เส้นแต่งหน้าขนมเค้ก!$C:$C,'รับ-จ่าย ประจำวัน'!$B469,เส้นแต่งหน้าขนมเค้ก!K:K)+SUMIF(แพ็ค!$C:$C,'รับ-จ่าย ประจำวัน'!$B469,แพ็ค!K:K)+SUMIF(ธุรการ!$C:$C,'รับ-จ่าย ประจำวัน'!$B469,ธุรการ!K:K)+SUMIF(เส้นแต่งหน้าขนมปัง!$C:$C,'รับ-จ่าย ประจำวัน'!$B469,เส้นแต่งหน้าขนมปัง!K:K)+SUMIF('วางแผนBC,CJ'!$C:$C,'รับ-จ่าย ประจำวัน'!$B469,'วางแผนBC,CJ'!K:K)+SUMIF(RD!$C:$C,'รับ-จ่าย ประจำวัน'!$B469,RD!K:K)+SUMIF('FG,ออนไล,คัดแยก'!$C:$C,'รับ-จ่าย ประจำวัน'!$B469,'FG,ออนไล,คัดแยก'!K:K)</f>
        <v>0</v>
      </c>
      <c r="AS469" s="16">
        <f>SUMIF(เตรียมส่วนผสม!$C:$C,'รับ-จ่าย ประจำวัน'!$B469,เตรียมส่วนผสม!L:L)+SUMIF(กวนไส้!$C:$C,'รับ-จ่าย ประจำวัน'!$B469,กวนไส้!L:L)+SUMIF(ผลิต1!$C:$C,'รับ-จ่าย ประจำวัน'!$B469,ผลิต1!L:L)+SUMIF(ผลิต2!$C:$C,'รับ-จ่าย ประจำวัน'!$B469,ผลิต2!L:L)+SUMIF(เส้นแต่งหน้าขนมเค้ก!$C:$C,'รับ-จ่าย ประจำวัน'!$B469,เส้นแต่งหน้าขนมเค้ก!L:L)+SUMIF(แพ็ค!$C:$C,'รับ-จ่าย ประจำวัน'!$B469,แพ็ค!L:L)+SUMIF(ธุรการ!$C:$C,'รับ-จ่าย ประจำวัน'!$B469,ธุรการ!L:L)+SUMIF(เส้นแต่งหน้าขนมปัง!$C:$C,'รับ-จ่าย ประจำวัน'!$B469,เส้นแต่งหน้าขนมปัง!L:L)+SUMIF('วางแผนBC,CJ'!$C:$C,'รับ-จ่าย ประจำวัน'!$B469,'วางแผนBC,CJ'!L:L)+SUMIF(RD!$C:$C,'รับ-จ่าย ประจำวัน'!$B469,RD!L:L)+SUMIF('FG,ออนไล,คัดแยก'!$C:$C,'รับ-จ่าย ประจำวัน'!$B469,'FG,ออนไล,คัดแยก'!L:L)</f>
        <v>0</v>
      </c>
      <c r="AT469" s="16">
        <f>SUMIF(เตรียมส่วนผสม!$C:$C,'รับ-จ่าย ประจำวัน'!$B469,เตรียมส่วนผสม!M:M)+SUMIF(กวนไส้!$C:$C,'รับ-จ่าย ประจำวัน'!$B469,กวนไส้!M:M)+SUMIF(ผลิต1!$C:$C,'รับ-จ่าย ประจำวัน'!$B469,ผลิต1!M:M)+SUMIF(ผลิต2!$C:$C,'รับ-จ่าย ประจำวัน'!$B469,ผลิต2!M:M)+SUMIF(เส้นแต่งหน้าขนมเค้ก!$C:$C,'รับ-จ่าย ประจำวัน'!$B469,เส้นแต่งหน้าขนมเค้ก!M:M)+SUMIF(แพ็ค!$C:$C,'รับ-จ่าย ประจำวัน'!$B469,แพ็ค!M:M)+SUMIF(ธุรการ!$C:$C,'รับ-จ่าย ประจำวัน'!$B469,ธุรการ!M:M)+SUMIF(เส้นแต่งหน้าขนมปัง!$C:$C,'รับ-จ่าย ประจำวัน'!$B469,เส้นแต่งหน้าขนมปัง!M:M)+SUMIF('วางแผนBC,CJ'!$C:$C,'รับ-จ่าย ประจำวัน'!$B469,'วางแผนBC,CJ'!M:M)+SUMIF(RD!$C:$C,'รับ-จ่าย ประจำวัน'!$B469,RD!M:M)+SUMIF('FG,ออนไล,คัดแยก'!$C:$C,'รับ-จ่าย ประจำวัน'!$B469,'FG,ออนไล,คัดแยก'!M:M)</f>
        <v>0</v>
      </c>
      <c r="AU469" s="16">
        <f>SUMIF(เตรียมส่วนผสม!$C:$C,'รับ-จ่าย ประจำวัน'!$B469,เตรียมส่วนผสม!N:N)+SUMIF(กวนไส้!$C:$C,'รับ-จ่าย ประจำวัน'!$B469,กวนไส้!N:N)+SUMIF(ผลิต1!$C:$C,'รับ-จ่าย ประจำวัน'!$B469,ผลิต1!N:N)+SUMIF(ผลิต2!$C:$C,'รับ-จ่าย ประจำวัน'!$B469,ผลิต2!N:N)+SUMIF(เส้นแต่งหน้าขนมเค้ก!$C:$C,'รับ-จ่าย ประจำวัน'!$B469,เส้นแต่งหน้าขนมเค้ก!N:N)+SUMIF(แพ็ค!$C:$C,'รับ-จ่าย ประจำวัน'!$B469,แพ็ค!N:N)+SUMIF(ธุรการ!$C:$C,'รับ-จ่าย ประจำวัน'!$B469,ธุรการ!N:N)+SUMIF(เส้นแต่งหน้าขนมปัง!$C:$C,'รับ-จ่าย ประจำวัน'!$B469,เส้นแต่งหน้าขนมปัง!N:N)+SUMIF('วางแผนBC,CJ'!$C:$C,'รับ-จ่าย ประจำวัน'!$B469,'วางแผนBC,CJ'!N:N)+SUMIF(RD!$C:$C,'รับ-จ่าย ประจำวัน'!$B469,RD!N:N)+SUMIF('FG,ออนไล,คัดแยก'!$C:$C,'รับ-จ่าย ประจำวัน'!$B469,'FG,ออนไล,คัดแยก'!N:N)</f>
        <v>0</v>
      </c>
      <c r="AV469" s="16">
        <f>SUMIF(เตรียมส่วนผสม!$C:$C,'รับ-จ่าย ประจำวัน'!$B469,เตรียมส่วนผสม!O:O)+SUMIF(กวนไส้!$C:$C,'รับ-จ่าย ประจำวัน'!$B469,กวนไส้!O:O)+SUMIF(ผลิต1!$C:$C,'รับ-จ่าย ประจำวัน'!$B469,ผลิต1!O:O)+SUMIF(ผลิต2!$C:$C,'รับ-จ่าย ประจำวัน'!$B469,ผลิต2!O:O)+SUMIF(เส้นแต่งหน้าขนมเค้ก!$C:$C,'รับ-จ่าย ประจำวัน'!$B469,เส้นแต่งหน้าขนมเค้ก!O:O)+SUMIF(แพ็ค!$C:$C,'รับ-จ่าย ประจำวัน'!$B469,แพ็ค!O:O)+SUMIF(ธุรการ!$C:$C,'รับ-จ่าย ประจำวัน'!$B469,ธุรการ!O:O)+SUMIF(เส้นแต่งหน้าขนมปัง!$C:$C,'รับ-จ่าย ประจำวัน'!$B469,เส้นแต่งหน้าขนมปัง!O:O)+SUMIF('วางแผนBC,CJ'!$C:$C,'รับ-จ่าย ประจำวัน'!$B469,'วางแผนBC,CJ'!O:O)+SUMIF(RD!$C:$C,'รับ-จ่าย ประจำวัน'!$B469,RD!O:O)+SUMIF('FG,ออนไล,คัดแยก'!$C:$C,'รับ-จ่าย ประจำวัน'!$B469,'FG,ออนไล,คัดแยก'!O:O)</f>
        <v>0</v>
      </c>
      <c r="AW469" s="16">
        <f>SUMIF(เตรียมส่วนผสม!$C:$C,'รับ-จ่าย ประจำวัน'!$B469,เตรียมส่วนผสม!P:P)+SUMIF(กวนไส้!$C:$C,'รับ-จ่าย ประจำวัน'!$B469,กวนไส้!P:P)+SUMIF(ผลิต1!$C:$C,'รับ-จ่าย ประจำวัน'!$B469,ผลิต1!P:P)+SUMIF(ผลิต2!$C:$C,'รับ-จ่าย ประจำวัน'!$B469,ผลิต2!P:P)+SUMIF(เส้นแต่งหน้าขนมเค้ก!$C:$C,'รับ-จ่าย ประจำวัน'!$B469,เส้นแต่งหน้าขนมเค้ก!P:P)+SUMIF(แพ็ค!$C:$C,'รับ-จ่าย ประจำวัน'!$B469,แพ็ค!P:P)+SUMIF(ธุรการ!$C:$C,'รับ-จ่าย ประจำวัน'!$B469,ธุรการ!P:P)+SUMIF(เส้นแต่งหน้าขนมปัง!$C:$C,'รับ-จ่าย ประจำวัน'!$B469,เส้นแต่งหน้าขนมปัง!P:P)+SUMIF('วางแผนBC,CJ'!$C:$C,'รับ-จ่าย ประจำวัน'!$B469,'วางแผนBC,CJ'!P:P)+SUMIF(RD!$C:$C,'รับ-จ่าย ประจำวัน'!$B469,RD!P:P)+SUMIF('FG,ออนไล,คัดแยก'!$C:$C,'รับ-จ่าย ประจำวัน'!$B469,'FG,ออนไล,คัดแยก'!P:P)</f>
        <v>0</v>
      </c>
      <c r="AX469" s="16">
        <f>SUMIF(เตรียมส่วนผสม!$C:$C,'รับ-จ่าย ประจำวัน'!$B469,เตรียมส่วนผสม!Q:Q)+SUMIF(กวนไส้!$C:$C,'รับ-จ่าย ประจำวัน'!$B469,กวนไส้!Q:Q)+SUMIF(ผลิต1!$C:$C,'รับ-จ่าย ประจำวัน'!$B469,ผลิต1!Q:Q)+SUMIF(ผลิต2!$C:$C,'รับ-จ่าย ประจำวัน'!$B469,ผลิต2!Q:Q)+SUMIF(เส้นแต่งหน้าขนมเค้ก!$C:$C,'รับ-จ่าย ประจำวัน'!$B469,เส้นแต่งหน้าขนมเค้ก!Q:Q)+SUMIF(แพ็ค!$C:$C,'รับ-จ่าย ประจำวัน'!$B469,แพ็ค!Q:Q)+SUMIF(ธุรการ!$C:$C,'รับ-จ่าย ประจำวัน'!$B469,ธุรการ!Q:Q)+SUMIF(เส้นแต่งหน้าขนมปัง!$C:$C,'รับ-จ่าย ประจำวัน'!$B469,เส้นแต่งหน้าขนมปัง!Q:Q)+SUMIF('วางแผนBC,CJ'!$C:$C,'รับ-จ่าย ประจำวัน'!$B469,'วางแผนBC,CJ'!Q:Q)+SUMIF(RD!$C:$C,'รับ-จ่าย ประจำวัน'!$B469,RD!Q:Q)+SUMIF('FG,ออนไล,คัดแยก'!$C:$C,'รับ-จ่าย ประจำวัน'!$B469,'FG,ออนไล,คัดแยก'!Q:Q)</f>
        <v>0</v>
      </c>
      <c r="AY469" s="16">
        <f>SUMIF(เตรียมส่วนผสม!$C:$C,'รับ-จ่าย ประจำวัน'!$B469,เตรียมส่วนผสม!R:R)+SUMIF(กวนไส้!$C:$C,'รับ-จ่าย ประจำวัน'!$B469,กวนไส้!R:R)+SUMIF(ผลิต1!$C:$C,'รับ-จ่าย ประจำวัน'!$B469,ผลิต1!R:R)+SUMIF(ผลิต2!$C:$C,'รับ-จ่าย ประจำวัน'!$B469,ผลิต2!R:R)+SUMIF(เส้นแต่งหน้าขนมเค้ก!$C:$C,'รับ-จ่าย ประจำวัน'!$B469,เส้นแต่งหน้าขนมเค้ก!R:R)+SUMIF(แพ็ค!$C:$C,'รับ-จ่าย ประจำวัน'!$B469,แพ็ค!R:R)+SUMIF(ธุรการ!$C:$C,'รับ-จ่าย ประจำวัน'!$B469,ธุรการ!R:R)+SUMIF(เส้นแต่งหน้าขนมปัง!$C:$C,'รับ-จ่าย ประจำวัน'!$B469,เส้นแต่งหน้าขนมปัง!R:R)+SUMIF('วางแผนBC,CJ'!$C:$C,'รับ-จ่าย ประจำวัน'!$B469,'วางแผนBC,CJ'!R:R)+SUMIF(RD!$C:$C,'รับ-จ่าย ประจำวัน'!$B469,RD!R:R)+SUMIF('FG,ออนไล,คัดแยก'!$C:$C,'รับ-จ่าย ประจำวัน'!$B469,'FG,ออนไล,คัดแยก'!R:R)</f>
        <v>0</v>
      </c>
      <c r="AZ469" s="16">
        <f>SUMIF(เตรียมส่วนผสม!$C:$C,'รับ-จ่าย ประจำวัน'!$B469,เตรียมส่วนผสม!S:S)+SUMIF(กวนไส้!$C:$C,'รับ-จ่าย ประจำวัน'!$B469,กวนไส้!S:S)+SUMIF(ผลิต1!$C:$C,'รับ-จ่าย ประจำวัน'!$B469,ผลิต1!S:S)+SUMIF(ผลิต2!$C:$C,'รับ-จ่าย ประจำวัน'!$B469,ผลิต2!S:S)+SUMIF(เส้นแต่งหน้าขนมเค้ก!$C:$C,'รับ-จ่าย ประจำวัน'!$B469,เส้นแต่งหน้าขนมเค้ก!S:S)+SUMIF(แพ็ค!$C:$C,'รับ-จ่าย ประจำวัน'!$B469,แพ็ค!S:S)+SUMIF(ธุรการ!$C:$C,'รับ-จ่าย ประจำวัน'!$B469,ธุรการ!S:S)+SUMIF(เส้นแต่งหน้าขนมปัง!$C:$C,'รับ-จ่าย ประจำวัน'!$B469,เส้นแต่งหน้าขนมปัง!S:S)+SUMIF('วางแผนBC,CJ'!$C:$C,'รับ-จ่าย ประจำวัน'!$B469,'วางแผนBC,CJ'!S:S)+SUMIF(RD!$C:$C,'รับ-จ่าย ประจำวัน'!$B469,RD!S:S)+SUMIF('FG,ออนไล,คัดแยก'!$C:$C,'รับ-จ่าย ประจำวัน'!$B469,'FG,ออนไล,คัดแยก'!S:S)</f>
        <v>0</v>
      </c>
      <c r="BA469" s="16">
        <f>SUMIF(เตรียมส่วนผสม!$C:$C,'รับ-จ่าย ประจำวัน'!$B469,เตรียมส่วนผสม!T:T)+SUMIF(กวนไส้!$C:$C,'รับ-จ่าย ประจำวัน'!$B469,กวนไส้!T:T)+SUMIF(ผลิต1!$C:$C,'รับ-จ่าย ประจำวัน'!$B469,ผลิต1!T:T)+SUMIF(ผลิต2!$C:$C,'รับ-จ่าย ประจำวัน'!$B469,ผลิต2!T:T)+SUMIF(เส้นแต่งหน้าขนมเค้ก!$C:$C,'รับ-จ่าย ประจำวัน'!$B469,เส้นแต่งหน้าขนมเค้ก!T:T)+SUMIF(แพ็ค!$C:$C,'รับ-จ่าย ประจำวัน'!$B469,แพ็ค!T:T)+SUMIF(ธุรการ!$C:$C,'รับ-จ่าย ประจำวัน'!$B469,ธุรการ!T:T)+SUMIF(เส้นแต่งหน้าขนมปัง!$C:$C,'รับ-จ่าย ประจำวัน'!$B469,เส้นแต่งหน้าขนมปัง!T:T)+SUMIF('วางแผนBC,CJ'!$C:$C,'รับ-จ่าย ประจำวัน'!$B469,'วางแผนBC,CJ'!T:T)+SUMIF(RD!$C:$C,'รับ-จ่าย ประจำวัน'!$B469,RD!T:T)+SUMIF('FG,ออนไล,คัดแยก'!$C:$C,'รับ-จ่าย ประจำวัน'!$B469,'FG,ออนไล,คัดแยก'!T:T)</f>
        <v>0</v>
      </c>
      <c r="BB469" s="16">
        <f>SUMIF(เตรียมส่วนผสม!$C:$C,'รับ-จ่าย ประจำวัน'!$B469,เตรียมส่วนผสม!U:U)+SUMIF(กวนไส้!$C:$C,'รับ-จ่าย ประจำวัน'!$B469,กวนไส้!U:U)+SUMIF(ผลิต1!$C:$C,'รับ-จ่าย ประจำวัน'!$B469,ผลิต1!U:U)+SUMIF(ผลิต2!$C:$C,'รับ-จ่าย ประจำวัน'!$B469,ผลิต2!U:U)+SUMIF(เส้นแต่งหน้าขนมเค้ก!$C:$C,'รับ-จ่าย ประจำวัน'!$B469,เส้นแต่งหน้าขนมเค้ก!U:U)+SUMIF(แพ็ค!$C:$C,'รับ-จ่าย ประจำวัน'!$B469,แพ็ค!U:U)+SUMIF(ธุรการ!$C:$C,'รับ-จ่าย ประจำวัน'!$B469,ธุรการ!U:U)+SUMIF(เส้นแต่งหน้าขนมปัง!$C:$C,'รับ-จ่าย ประจำวัน'!$B469,เส้นแต่งหน้าขนมปัง!U:U)+SUMIF('วางแผนBC,CJ'!$C:$C,'รับ-จ่าย ประจำวัน'!$B469,'วางแผนBC,CJ'!U:U)+SUMIF(RD!$C:$C,'รับ-จ่าย ประจำวัน'!$B469,RD!U:U)+SUMIF('FG,ออนไล,คัดแยก'!$C:$C,'รับ-จ่าย ประจำวัน'!$B469,'FG,ออนไล,คัดแยก'!U:U)</f>
        <v>0</v>
      </c>
      <c r="BC469" s="16">
        <f>SUMIF(เตรียมส่วนผสม!$C:$C,'รับ-จ่าย ประจำวัน'!$B469,เตรียมส่วนผสม!V:V)+SUMIF(กวนไส้!$C:$C,'รับ-จ่าย ประจำวัน'!$B469,กวนไส้!V:V)+SUMIF(ผลิต1!$C:$C,'รับ-จ่าย ประจำวัน'!$B469,ผลิต1!V:V)+SUMIF(ผลิต2!$C:$C,'รับ-จ่าย ประจำวัน'!$B469,ผลิต2!V:V)+SUMIF(เส้นแต่งหน้าขนมเค้ก!$C:$C,'รับ-จ่าย ประจำวัน'!$B469,เส้นแต่งหน้าขนมเค้ก!V:V)+SUMIF(แพ็ค!$C:$C,'รับ-จ่าย ประจำวัน'!$B469,แพ็ค!V:V)+SUMIF(ธุรการ!$C:$C,'รับ-จ่าย ประจำวัน'!$B469,ธุรการ!V:V)+SUMIF(เส้นแต่งหน้าขนมปัง!$C:$C,'รับ-จ่าย ประจำวัน'!$B469,เส้นแต่งหน้าขนมปัง!V:V)+SUMIF('วางแผนBC,CJ'!$C:$C,'รับ-จ่าย ประจำวัน'!$B469,'วางแผนBC,CJ'!V:V)+SUMIF(RD!$C:$C,'รับ-จ่าย ประจำวัน'!$B469,RD!V:V)+SUMIF('FG,ออนไล,คัดแยก'!$C:$C,'รับ-จ่าย ประจำวัน'!$B469,'FG,ออนไล,คัดแยก'!V:V)</f>
        <v>0</v>
      </c>
      <c r="BD469" s="16">
        <f>SUMIF(เตรียมส่วนผสม!$C:$C,'รับ-จ่าย ประจำวัน'!$B469,เตรียมส่วนผสม!W:W)+SUMIF(กวนไส้!$C:$C,'รับ-จ่าย ประจำวัน'!$B469,กวนไส้!W:W)+SUMIF(ผลิต1!$C:$C,'รับ-จ่าย ประจำวัน'!$B469,ผลิต1!W:W)+SUMIF(ผลิต2!$C:$C,'รับ-จ่าย ประจำวัน'!$B469,ผลิต2!W:W)+SUMIF(เส้นแต่งหน้าขนมเค้ก!$C:$C,'รับ-จ่าย ประจำวัน'!$B469,เส้นแต่งหน้าขนมเค้ก!W:W)+SUMIF(แพ็ค!$C:$C,'รับ-จ่าย ประจำวัน'!$B469,แพ็ค!W:W)+SUMIF(ธุรการ!$C:$C,'รับ-จ่าย ประจำวัน'!$B469,ธุรการ!W:W)+SUMIF(เส้นแต่งหน้าขนมปัง!$C:$C,'รับ-จ่าย ประจำวัน'!$B469,เส้นแต่งหน้าขนมปัง!W:W)+SUMIF('วางแผนBC,CJ'!$C:$C,'รับ-จ่าย ประจำวัน'!$B469,'วางแผนBC,CJ'!W:W)+SUMIF(RD!$C:$C,'รับ-จ่าย ประจำวัน'!$B469,RD!W:W)+SUMIF('FG,ออนไล,คัดแยก'!$C:$C,'รับ-จ่าย ประจำวัน'!$B469,'FG,ออนไล,คัดแยก'!W:W)</f>
        <v>0</v>
      </c>
      <c r="BE469" s="16">
        <f>SUMIF(เตรียมส่วนผสม!$C:$C,'รับ-จ่าย ประจำวัน'!$B469,เตรียมส่วนผสม!X:X)+SUMIF(กวนไส้!$C:$C,'รับ-จ่าย ประจำวัน'!$B469,กวนไส้!X:X)+SUMIF(ผลิต1!$C:$C,'รับ-จ่าย ประจำวัน'!$B469,ผลิต1!X:X)+SUMIF(ผลิต2!$C:$C,'รับ-จ่าย ประจำวัน'!$B469,ผลิต2!X:X)+SUMIF(เส้นแต่งหน้าขนมเค้ก!$C:$C,'รับ-จ่าย ประจำวัน'!$B469,เส้นแต่งหน้าขนมเค้ก!X:X)+SUMIF(แพ็ค!$C:$C,'รับ-จ่าย ประจำวัน'!$B469,แพ็ค!X:X)+SUMIF(ธุรการ!$C:$C,'รับ-จ่าย ประจำวัน'!$B469,ธุรการ!X:X)+SUMIF(เส้นแต่งหน้าขนมปัง!$C:$C,'รับ-จ่าย ประจำวัน'!$B469,เส้นแต่งหน้าขนมปัง!X:X)+SUMIF('วางแผนBC,CJ'!$C:$C,'รับ-จ่าย ประจำวัน'!$B469,'วางแผนBC,CJ'!X:X)+SUMIF(RD!$C:$C,'รับ-จ่าย ประจำวัน'!$B469,RD!X:X)+SUMIF('FG,ออนไล,คัดแยก'!$C:$C,'รับ-จ่าย ประจำวัน'!$B469,'FG,ออนไล,คัดแยก'!X:X)</f>
        <v>0</v>
      </c>
      <c r="BF469" s="16">
        <f>SUMIF(เตรียมส่วนผสม!$C:$C,'รับ-จ่าย ประจำวัน'!$B469,เตรียมส่วนผสม!Y:Y)+SUMIF(กวนไส้!$C:$C,'รับ-จ่าย ประจำวัน'!$B469,กวนไส้!Y:Y)+SUMIF(ผลิต1!$C:$C,'รับ-จ่าย ประจำวัน'!$B469,ผลิต1!Y:Y)+SUMIF(ผลิต2!$C:$C,'รับ-จ่าย ประจำวัน'!$B469,ผลิต2!Y:Y)+SUMIF(เส้นแต่งหน้าขนมเค้ก!$C:$C,'รับ-จ่าย ประจำวัน'!$B469,เส้นแต่งหน้าขนมเค้ก!Y:Y)+SUMIF(แพ็ค!$C:$C,'รับ-จ่าย ประจำวัน'!$B469,แพ็ค!Y:Y)+SUMIF(ธุรการ!$C:$C,'รับ-จ่าย ประจำวัน'!$B469,ธุรการ!Y:Y)+SUMIF(เส้นแต่งหน้าขนมปัง!$C:$C,'รับ-จ่าย ประจำวัน'!$B469,เส้นแต่งหน้าขนมปัง!Y:Y)+SUMIF('วางแผนBC,CJ'!$C:$C,'รับ-จ่าย ประจำวัน'!$B469,'วางแผนBC,CJ'!Y:Y)+SUMIF(RD!$C:$C,'รับ-จ่าย ประจำวัน'!$B469,RD!Y:Y)+SUMIF('FG,ออนไล,คัดแยก'!$C:$C,'รับ-จ่าย ประจำวัน'!$B469,'FG,ออนไล,คัดแยก'!Y:Y)</f>
        <v>0</v>
      </c>
      <c r="BG469" s="16">
        <f>SUMIF(เตรียมส่วนผสม!$C:$C,'รับ-จ่าย ประจำวัน'!$B469,เตรียมส่วนผสม!Z:Z)+SUMIF(กวนไส้!$C:$C,'รับ-จ่าย ประจำวัน'!$B469,กวนไส้!Z:Z)+SUMIF(ผลิต1!$C:$C,'รับ-จ่าย ประจำวัน'!$B469,ผลิต1!Z:Z)+SUMIF(ผลิต2!$C:$C,'รับ-จ่าย ประจำวัน'!$B469,ผลิต2!Z:Z)+SUMIF(เส้นแต่งหน้าขนมเค้ก!$C:$C,'รับ-จ่าย ประจำวัน'!$B469,เส้นแต่งหน้าขนมเค้ก!Z:Z)+SUMIF(แพ็ค!$C:$C,'รับ-จ่าย ประจำวัน'!$B469,แพ็ค!Z:Z)+SUMIF(ธุรการ!$C:$C,'รับ-จ่าย ประจำวัน'!$B469,ธุรการ!Z:Z)+SUMIF(เส้นแต่งหน้าขนมปัง!$C:$C,'รับ-จ่าย ประจำวัน'!$B469,เส้นแต่งหน้าขนมปัง!Z:Z)+SUMIF('วางแผนBC,CJ'!$C:$C,'รับ-จ่าย ประจำวัน'!$B469,'วางแผนBC,CJ'!Z:Z)+SUMIF(RD!$C:$C,'รับ-จ่าย ประจำวัน'!$B469,RD!Z:Z)+SUMIF('FG,ออนไล,คัดแยก'!$C:$C,'รับ-จ่าย ประจำวัน'!$B469,'FG,ออนไล,คัดแยก'!Z:Z)</f>
        <v>0</v>
      </c>
      <c r="BH469" s="16">
        <f>SUMIF(เตรียมส่วนผสม!$C:$C,'รับ-จ่าย ประจำวัน'!$B469,เตรียมส่วนผสม!AA:AA)+SUMIF(กวนไส้!$C:$C,'รับ-จ่าย ประจำวัน'!$B469,กวนไส้!AA:AA)+SUMIF(ผลิต1!$C:$C,'รับ-จ่าย ประจำวัน'!$B469,ผลิต1!AA:AA)+SUMIF(ผลิต2!$C:$C,'รับ-จ่าย ประจำวัน'!$B469,ผลิต2!AA:AA)+SUMIF(เส้นแต่งหน้าขนมเค้ก!$C:$C,'รับ-จ่าย ประจำวัน'!$B469,เส้นแต่งหน้าขนมเค้ก!AA:AA)+SUMIF(แพ็ค!$C:$C,'รับ-จ่าย ประจำวัน'!$B469,แพ็ค!AA:AA)+SUMIF(ธุรการ!$C:$C,'รับ-จ่าย ประจำวัน'!$B469,ธุรการ!AA:AA)+SUMIF(เส้นแต่งหน้าขนมปัง!$C:$C,'รับ-จ่าย ประจำวัน'!$B469,เส้นแต่งหน้าขนมปัง!AA:AA)+SUMIF('วางแผนBC,CJ'!$C:$C,'รับ-จ่าย ประจำวัน'!$B469,'วางแผนBC,CJ'!AA:AA)+SUMIF(RD!$C:$C,'รับ-จ่าย ประจำวัน'!$B469,RD!AA:AA)+SUMIF('FG,ออนไล,คัดแยก'!$C:$C,'รับ-จ่าย ประจำวัน'!$B469,'FG,ออนไล,คัดแยก'!AA:AA)</f>
        <v>0</v>
      </c>
      <c r="BI469" s="16">
        <f>SUMIF(เตรียมส่วนผสม!$C:$C,'รับ-จ่าย ประจำวัน'!$B469,เตรียมส่วนผสม!AB:AB)+SUMIF(กวนไส้!$C:$C,'รับ-จ่าย ประจำวัน'!$B469,กวนไส้!AB:AB)+SUMIF(ผลิต1!$C:$C,'รับ-จ่าย ประจำวัน'!$B469,ผลิต1!AB:AB)+SUMIF(ผลิต2!$C:$C,'รับ-จ่าย ประจำวัน'!$B469,ผลิต2!AB:AB)+SUMIF(เส้นแต่งหน้าขนมเค้ก!$C:$C,'รับ-จ่าย ประจำวัน'!$B469,เส้นแต่งหน้าขนมเค้ก!AB:AB)+SUMIF(แพ็ค!$C:$C,'รับ-จ่าย ประจำวัน'!$B469,แพ็ค!AB:AB)+SUMIF(ธุรการ!$C:$C,'รับ-จ่าย ประจำวัน'!$B469,ธุรการ!AB:AB)+SUMIF(เส้นแต่งหน้าขนมปัง!$C:$C,'รับ-จ่าย ประจำวัน'!$B469,เส้นแต่งหน้าขนมปัง!AB:AB)+SUMIF('วางแผนBC,CJ'!$C:$C,'รับ-จ่าย ประจำวัน'!$B469,'วางแผนBC,CJ'!AB:AB)+SUMIF(RD!$C:$C,'รับ-จ่าย ประจำวัน'!$B469,RD!AB:AB)+SUMIF('FG,ออนไล,คัดแยก'!$C:$C,'รับ-จ่าย ประจำวัน'!$B469,'FG,ออนไล,คัดแยก'!AB:AB)</f>
        <v>0</v>
      </c>
      <c r="BJ469" s="16">
        <f>SUMIF(เตรียมส่วนผสม!$C:$C,'รับ-จ่าย ประจำวัน'!$B469,เตรียมส่วนผสม!AC:AC)+SUMIF(กวนไส้!$C:$C,'รับ-จ่าย ประจำวัน'!$B469,กวนไส้!AC:AC)+SUMIF(ผลิต1!$C:$C,'รับ-จ่าย ประจำวัน'!$B469,ผลิต1!AC:AC)+SUMIF(ผลิต2!$C:$C,'รับ-จ่าย ประจำวัน'!$B469,ผลิต2!AC:AC)+SUMIF(เส้นแต่งหน้าขนมเค้ก!$C:$C,'รับ-จ่าย ประจำวัน'!$B469,เส้นแต่งหน้าขนมเค้ก!AC:AC)+SUMIF(แพ็ค!$C:$C,'รับ-จ่าย ประจำวัน'!$B469,แพ็ค!AC:AC)+SUMIF(ธุรการ!$C:$C,'รับ-จ่าย ประจำวัน'!$B469,ธุรการ!AC:AC)+SUMIF(เส้นแต่งหน้าขนมปัง!$C:$C,'รับ-จ่าย ประจำวัน'!$B469,เส้นแต่งหน้าขนมปัง!AC:AC)+SUMIF('วางแผนBC,CJ'!$C:$C,'รับ-จ่าย ประจำวัน'!$B469,'วางแผนBC,CJ'!AC:AC)+SUMIF(RD!$C:$C,'รับ-จ่าย ประจำวัน'!$B469,RD!AC:AC)+SUMIF('FG,ออนไล,คัดแยก'!$C:$C,'รับ-จ่าย ประจำวัน'!$B469,'FG,ออนไล,คัดแยก'!AC:AC)</f>
        <v>0</v>
      </c>
      <c r="BK469" s="16">
        <f>SUMIF(เตรียมส่วนผสม!$C:$C,'รับ-จ่าย ประจำวัน'!$B469,เตรียมส่วนผสม!AD:AD)+SUMIF(กวนไส้!$C:$C,'รับ-จ่าย ประจำวัน'!$B469,กวนไส้!AD:AD)+SUMIF(ผลิต1!$C:$C,'รับ-จ่าย ประจำวัน'!$B469,ผลิต1!AD:AD)+SUMIF(ผลิต2!$C:$C,'รับ-จ่าย ประจำวัน'!$B469,ผลิต2!AD:AD)+SUMIF(เส้นแต่งหน้าขนมเค้ก!$C:$C,'รับ-จ่าย ประจำวัน'!$B469,เส้นแต่งหน้าขนมเค้ก!AD:AD)+SUMIF(แพ็ค!$C:$C,'รับ-จ่าย ประจำวัน'!$B469,แพ็ค!AD:AD)+SUMIF(ธุรการ!$C:$C,'รับ-จ่าย ประจำวัน'!$B469,ธุรการ!AD:AD)+SUMIF(เส้นแต่งหน้าขนมปัง!$C:$C,'รับ-จ่าย ประจำวัน'!$B469,เส้นแต่งหน้าขนมปัง!AD:AD)+SUMIF('วางแผนBC,CJ'!$C:$C,'รับ-จ่าย ประจำวัน'!$B469,'วางแผนBC,CJ'!AD:AD)+SUMIF(RD!$C:$C,'รับ-จ่าย ประจำวัน'!$B469,RD!AD:AD)+SUMIF('FG,ออนไล,คัดแยก'!$C:$C,'รับ-จ่าย ประจำวัน'!$B469,'FG,ออนไล,คัดแยก'!AD:AD)</f>
        <v>0</v>
      </c>
      <c r="BL469" s="16">
        <f>SUMIF(เตรียมส่วนผสม!$C:$C,'รับ-จ่าย ประจำวัน'!$B469,เตรียมส่วนผสม!AE:AE)+SUMIF(กวนไส้!$C:$C,'รับ-จ่าย ประจำวัน'!$B469,กวนไส้!AE:AE)+SUMIF(ผลิต1!$C:$C,'รับ-จ่าย ประจำวัน'!$B469,ผลิต1!AE:AE)+SUMIF(ผลิต2!$C:$C,'รับ-จ่าย ประจำวัน'!$B469,ผลิต2!AE:AE)+SUMIF(เส้นแต่งหน้าขนมเค้ก!$C:$C,'รับ-จ่าย ประจำวัน'!$B469,เส้นแต่งหน้าขนมเค้ก!AE:AE)+SUMIF(แพ็ค!$C:$C,'รับ-จ่าย ประจำวัน'!$B469,แพ็ค!AE:AE)+SUMIF(ธุรการ!$C:$C,'รับ-จ่าย ประจำวัน'!$B469,ธุรการ!AE:AE)+SUMIF(เส้นแต่งหน้าขนมปัง!$C:$C,'รับ-จ่าย ประจำวัน'!$B469,เส้นแต่งหน้าขนมปัง!AE:AE)+SUMIF('วางแผนBC,CJ'!$C:$C,'รับ-จ่าย ประจำวัน'!$B469,'วางแผนBC,CJ'!AE:AE)+SUMIF(RD!$C:$C,'รับ-จ่าย ประจำวัน'!$B469,RD!AE:AE)+SUMIF('FG,ออนไล,คัดแยก'!$C:$C,'รับ-จ่าย ประจำวัน'!$B469,'FG,ออนไล,คัดแยก'!AE:AE)</f>
        <v>0</v>
      </c>
      <c r="BM469" s="16">
        <f>SUMIF(เตรียมส่วนผสม!$C:$C,'รับ-จ่าย ประจำวัน'!$B469,เตรียมส่วนผสม!AF:AF)+SUMIF(กวนไส้!$C:$C,'รับ-จ่าย ประจำวัน'!$B469,กวนไส้!AF:AF)+SUMIF(ผลิต1!$C:$C,'รับ-จ่าย ประจำวัน'!$B469,ผลิต1!AF:AF)+SUMIF(ผลิต2!$C:$C,'รับ-จ่าย ประจำวัน'!$B469,ผลิต2!AF:AF)+SUMIF(เส้นแต่งหน้าขนมเค้ก!$C:$C,'รับ-จ่าย ประจำวัน'!$B469,เส้นแต่งหน้าขนมเค้ก!AF:AF)+SUMIF(แพ็ค!$C:$C,'รับ-จ่าย ประจำวัน'!$B469,แพ็ค!AF:AF)+SUMIF(ธุรการ!$C:$C,'รับ-จ่าย ประจำวัน'!$B469,ธุรการ!AF:AF)+SUMIF(เส้นแต่งหน้าขนมปัง!$C:$C,'รับ-จ่าย ประจำวัน'!$B469,เส้นแต่งหน้าขนมปัง!AF:AF)+SUMIF('วางแผนBC,CJ'!$C:$C,'รับ-จ่าย ประจำวัน'!$B469,'วางแผนBC,CJ'!AF:AF)+SUMIF(RD!$C:$C,'รับ-จ่าย ประจำวัน'!$B469,RD!AF:AF)+SUMIF('FG,ออนไล,คัดแยก'!$C:$C,'รับ-จ่าย ประจำวัน'!$B469,'FG,ออนไล,คัดแยก'!AF:AF)</f>
        <v>0</v>
      </c>
      <c r="BN469" s="16">
        <f>SUMIF(เตรียมส่วนผสม!$C:$C,'รับ-จ่าย ประจำวัน'!$B469,เตรียมส่วนผสม!AG:AG)+SUMIF(กวนไส้!$C:$C,'รับ-จ่าย ประจำวัน'!$B469,กวนไส้!AG:AG)+SUMIF(ผลิต1!$C:$C,'รับ-จ่าย ประจำวัน'!$B469,ผลิต1!AG:AG)+SUMIF(ผลิต2!$C:$C,'รับ-จ่าย ประจำวัน'!$B469,ผลิต2!AG:AG)+SUMIF(เส้นแต่งหน้าขนมเค้ก!$C:$C,'รับ-จ่าย ประจำวัน'!$B469,เส้นแต่งหน้าขนมเค้ก!AG:AG)+SUMIF(แพ็ค!$C:$C,'รับ-จ่าย ประจำวัน'!$B469,แพ็ค!AG:AG)+SUMIF(ธุรการ!$C:$C,'รับ-จ่าย ประจำวัน'!$B469,ธุรการ!AG:AG)+SUMIF(เส้นแต่งหน้าขนมปัง!$C:$C,'รับ-จ่าย ประจำวัน'!$B469,เส้นแต่งหน้าขนมปัง!AG:AG)+SUMIF('วางแผนBC,CJ'!$C:$C,'รับ-จ่าย ประจำวัน'!$B469,'วางแผนBC,CJ'!AG:AG)+SUMIF(RD!$C:$C,'รับ-จ่าย ประจำวัน'!$B469,RD!AG:AG)+SUMIF('FG,ออนไล,คัดแยก'!$C:$C,'รับ-จ่าย ประจำวัน'!$B469,'FG,ออนไล,คัดแยก'!AG:AG)</f>
        <v>0</v>
      </c>
      <c r="BO469" s="16">
        <f>SUMIF(เตรียมส่วนผสม!$C:$C,'รับ-จ่าย ประจำวัน'!$B469,เตรียมส่วนผสม!AH:AH)+SUMIF(กวนไส้!$C:$C,'รับ-จ่าย ประจำวัน'!$B469,กวนไส้!AH:AH)+SUMIF(ผลิต1!$C:$C,'รับ-จ่าย ประจำวัน'!$B469,ผลิต1!AH:AH)+SUMIF(ผลิต2!$C:$C,'รับ-จ่าย ประจำวัน'!$B469,ผลิต2!AH:AH)+SUMIF(เส้นแต่งหน้าขนมเค้ก!$C:$C,'รับ-จ่าย ประจำวัน'!$B469,เส้นแต่งหน้าขนมเค้ก!AH:AH)+SUMIF(แพ็ค!$C:$C,'รับ-จ่าย ประจำวัน'!$B469,แพ็ค!AH:AH)+SUMIF(ธุรการ!$C:$C,'รับ-จ่าย ประจำวัน'!$B469,ธุรการ!AH:AH)+SUMIF(เส้นแต่งหน้าขนมปัง!$C:$C,'รับ-จ่าย ประจำวัน'!$B469,เส้นแต่งหน้าขนมปัง!AH:AH)+SUMIF('วางแผนBC,CJ'!$C:$C,'รับ-จ่าย ประจำวัน'!$B469,'วางแผนBC,CJ'!AH:AH)+SUMIF(RD!$C:$C,'รับ-จ่าย ประจำวัน'!$B469,RD!AH:AH)+SUMIF('FG,ออนไล,คัดแยก'!$C:$C,'รับ-จ่าย ประจำวัน'!$B469,'FG,ออนไล,คัดแยก'!AH:AH)</f>
        <v>0</v>
      </c>
      <c r="BP469" s="16">
        <f>SUMIF(เตรียมส่วนผสม!$C:$C,'รับ-จ่าย ประจำวัน'!$B469,เตรียมส่วนผสม!AI:AI)+SUMIF(กวนไส้!$C:$C,'รับ-จ่าย ประจำวัน'!$B469,กวนไส้!AI:AI)+SUMIF(ผลิต1!$C:$C,'รับ-จ่าย ประจำวัน'!$B469,ผลิต1!AI:AI)+SUMIF(ผลิต2!$C:$C,'รับ-จ่าย ประจำวัน'!$B469,ผลิต2!AI:AI)+SUMIF(เส้นแต่งหน้าขนมเค้ก!$C:$C,'รับ-จ่าย ประจำวัน'!$B469,เส้นแต่งหน้าขนมเค้ก!AI:AI)+SUMIF(แพ็ค!$C:$C,'รับ-จ่าย ประจำวัน'!$B469,แพ็ค!AI:AI)+SUMIF(ธุรการ!$C:$C,'รับ-จ่าย ประจำวัน'!$B469,ธุรการ!AI:AI)+SUMIF(เส้นแต่งหน้าขนมปัง!$C:$C,'รับ-จ่าย ประจำวัน'!$B469,เส้นแต่งหน้าขนมปัง!AI:AI)+SUMIF('วางแผนBC,CJ'!$C:$C,'รับ-จ่าย ประจำวัน'!$B469,'วางแผนBC,CJ'!AI:AI)+SUMIF(RD!$C:$C,'รับ-จ่าย ประจำวัน'!$B469,RD!AI:AI)+SUMIF('FG,ออนไล,คัดแยก'!$C:$C,'รับ-จ่าย ประจำวัน'!$B469,'FG,ออนไล,คัดแยก'!AI:AI)</f>
        <v>0</v>
      </c>
      <c r="BQ469" s="16">
        <f>SUMIF(เตรียมส่วนผสม!$C:$C,'รับ-จ่าย ประจำวัน'!$B469,เตรียมส่วนผสม!AJ:AJ)+SUMIF(กวนไส้!$C:$C,'รับ-จ่าย ประจำวัน'!$B469,กวนไส้!AJ:AJ)+SUMIF(ผลิต1!$C:$C,'รับ-จ่าย ประจำวัน'!$B469,ผลิต1!AJ:AJ)+SUMIF(ผลิต2!$C:$C,'รับ-จ่าย ประจำวัน'!$B469,ผลิต2!AJ:AJ)+SUMIF(เส้นแต่งหน้าขนมเค้ก!$C:$C,'รับ-จ่าย ประจำวัน'!$B469,เส้นแต่งหน้าขนมเค้ก!AJ:AJ)+SUMIF(แพ็ค!$C:$C,'รับ-จ่าย ประจำวัน'!$B469,แพ็ค!AJ:AJ)+SUMIF(ธุรการ!$C:$C,'รับ-จ่าย ประจำวัน'!$B469,ธุรการ!AJ:AJ)+SUMIF(เส้นแต่งหน้าขนมปัง!$C:$C,'รับ-จ่าย ประจำวัน'!$B469,เส้นแต่งหน้าขนมปัง!AJ:AJ)+SUMIF('วางแผนBC,CJ'!$C:$C,'รับ-จ่าย ประจำวัน'!$B469,'วางแผนBC,CJ'!AJ:AJ)+SUMIF(RD!$C:$C,'รับ-จ่าย ประจำวัน'!$B469,RD!AJ:AJ)+SUMIF('FG,ออนไล,คัดแยก'!$C:$C,'รับ-จ่าย ประจำวัน'!$B469,'FG,ออนไล,คัดแยก'!AJ:AJ)</f>
        <v>0</v>
      </c>
      <c r="BR469" s="16">
        <f>SUMIF(เตรียมส่วนผสม!$C:$C,'รับ-จ่าย ประจำวัน'!$B469,เตรียมส่วนผสม!AK:AK)+SUMIF(กวนไส้!$C:$C,'รับ-จ่าย ประจำวัน'!$B469,กวนไส้!AK:AK)+SUMIF(ผลิต1!$C:$C,'รับ-จ่าย ประจำวัน'!$B469,ผลิต1!AK:AK)+SUMIF(ผลิต2!$C:$C,'รับ-จ่าย ประจำวัน'!$B469,ผลิต2!AK:AK)+SUMIF(เส้นแต่งหน้าขนมเค้ก!$C:$C,'รับ-จ่าย ประจำวัน'!$B469,เส้นแต่งหน้าขนมเค้ก!AK:AK)+SUMIF(แพ็ค!$C:$C,'รับ-จ่าย ประจำวัน'!$B469,แพ็ค!AK:AK)+SUMIF(ธุรการ!$C:$C,'รับ-จ่าย ประจำวัน'!$B469,ธุรการ!AK:AK)+SUMIF(เส้นแต่งหน้าขนมปัง!$C:$C,'รับ-จ่าย ประจำวัน'!$B469,เส้นแต่งหน้าขนมปัง!AK:AK)+SUMIF('วางแผนBC,CJ'!$C:$C,'รับ-จ่าย ประจำวัน'!$B469,'วางแผนBC,CJ'!AK:AK)+SUMIF(RD!$C:$C,'รับ-จ่าย ประจำวัน'!$B469,RD!AK:AK)+SUMIF('FG,ออนไล,คัดแยก'!$C:$C,'รับ-จ่าย ประจำวัน'!$B469,'FG,ออนไล,คัดแยก'!AK:AK)</f>
        <v>0</v>
      </c>
      <c r="BS469" s="16">
        <f>SUMIF(เตรียมส่วนผสม!$C:$C,'รับ-จ่าย ประจำวัน'!$B469,เตรียมส่วนผสม!AL:AL)+SUMIF(กวนไส้!$C:$C,'รับ-จ่าย ประจำวัน'!$B469,กวนไส้!AL:AL)+SUMIF(ผลิต1!$C:$C,'รับ-จ่าย ประจำวัน'!$B469,ผลิต1!AL:AL)+SUMIF(ผลิต2!$C:$C,'รับ-จ่าย ประจำวัน'!$B469,ผลิต2!AL:AL)+SUMIF(เส้นแต่งหน้าขนมเค้ก!$C:$C,'รับ-จ่าย ประจำวัน'!$B469,เส้นแต่งหน้าขนมเค้ก!AL:AL)+SUMIF(แพ็ค!$C:$C,'รับ-จ่าย ประจำวัน'!$B469,แพ็ค!AL:AL)+SUMIF(ธุรการ!$C:$C,'รับ-จ่าย ประจำวัน'!$B469,ธุรการ!AL:AL)+SUMIF(เส้นแต่งหน้าขนมปัง!$C:$C,'รับ-จ่าย ประจำวัน'!$B469,เส้นแต่งหน้าขนมปัง!AL:AL)+SUMIF('วางแผนBC,CJ'!$C:$C,'รับ-จ่าย ประจำวัน'!$B469,'วางแผนBC,CJ'!AL:AL)+SUMIF(RD!$C:$C,'รับ-จ่าย ประจำวัน'!$B469,RD!AL:AL)+SUMIF('FG,ออนไล,คัดแยก'!$C:$C,'รับ-จ่าย ประจำวัน'!$B469,'FG,ออนไล,คัดแยก'!AL:AL)</f>
        <v>0</v>
      </c>
      <c r="BT469" s="18">
        <f t="shared" si="107"/>
        <v>0</v>
      </c>
      <c r="BU469" s="116"/>
      <c r="BV469" s="146">
        <f t="shared" si="108"/>
        <v>4638</v>
      </c>
      <c r="BW469" s="183">
        <v>30</v>
      </c>
      <c r="BX469" s="172">
        <f t="shared" si="103"/>
        <v>0</v>
      </c>
      <c r="BY469" s="188" t="e">
        <f t="shared" si="104"/>
        <v>#DIV/0!</v>
      </c>
      <c r="BZ469" s="180" t="e">
        <f t="shared" ca="1" si="109"/>
        <v>#DIV/0!</v>
      </c>
      <c r="CA469" s="97"/>
      <c r="CB469" s="97"/>
      <c r="CC469" s="97"/>
      <c r="CD469" s="97"/>
      <c r="CE469" s="97"/>
      <c r="CF469" s="97"/>
      <c r="CG469" s="97"/>
      <c r="CH469" s="97"/>
      <c r="CI469" s="97"/>
      <c r="CJ469" s="94"/>
      <c r="CK469" s="9">
        <f t="shared" si="105"/>
        <v>4638</v>
      </c>
    </row>
    <row r="470" spans="1:89" hidden="1" x14ac:dyDescent="0.5">
      <c r="A470" s="149"/>
      <c r="B470" s="34">
        <v>1020201035</v>
      </c>
      <c r="C470" s="148" t="s">
        <v>1953</v>
      </c>
      <c r="D470" s="177" t="s">
        <v>91</v>
      </c>
      <c r="E470" s="28" t="e">
        <v>#N/A</v>
      </c>
      <c r="F470" s="159" t="s">
        <v>1605</v>
      </c>
      <c r="G470" s="11" t="s">
        <v>62</v>
      </c>
      <c r="H470" s="12">
        <v>479</v>
      </c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3"/>
      <c r="AF470" s="13"/>
      <c r="AG470" s="13"/>
      <c r="AH470" s="13"/>
      <c r="AI470" s="14"/>
      <c r="AJ470" s="14"/>
      <c r="AK470" s="14"/>
      <c r="AL470" s="14"/>
      <c r="AM470" s="14"/>
      <c r="AN470" s="15">
        <f t="shared" si="110"/>
        <v>0</v>
      </c>
      <c r="AO470" s="16">
        <f>SUMIF(เตรียมส่วนผสม!$C:$C,'รับ-จ่าย ประจำวัน'!$B470,เตรียมส่วนผสม!H:H)+SUMIF(กวนไส้!$C:$C,'รับ-จ่าย ประจำวัน'!$B470,กวนไส้!H:H)+SUMIF(ผลิต1!$C:$C,'รับ-จ่าย ประจำวัน'!$B470,ผลิต1!H:H)+SUMIF(ผลิต2!$C:$C,'รับ-จ่าย ประจำวัน'!$B470,ผลิต2!H:H)+SUMIF(เส้นแต่งหน้าขนมเค้ก!$C:$C,'รับ-จ่าย ประจำวัน'!$B470,เส้นแต่งหน้าขนมเค้ก!H:H)+SUMIF(แพ็ค!$C:$C,'รับ-จ่าย ประจำวัน'!$B470,แพ็ค!H:H)+SUMIF(ธุรการ!$C:$C,'รับ-จ่าย ประจำวัน'!$B470,ธุรการ!H:H)+SUMIF(เส้นแต่งหน้าขนมปัง!$C:$C,'รับ-จ่าย ประจำวัน'!$B470,เส้นแต่งหน้าขนมปัง!H:H)+SUMIF('วางแผนBC,CJ'!$C:$C,'รับ-จ่าย ประจำวัน'!$B470,'วางแผนBC,CJ'!H:H)+SUMIF(RD!$C:$C,'รับ-จ่าย ประจำวัน'!$B470,RD!H:H)+SUMIF('FG,ออนไล,คัดแยก'!$C:$C,'รับ-จ่าย ประจำวัน'!$B470,'FG,ออนไล,คัดแยก'!H:H)</f>
        <v>0</v>
      </c>
      <c r="AP470" s="16">
        <f>SUMIF(เตรียมส่วนผสม!$C:$C,'รับ-จ่าย ประจำวัน'!$B470,เตรียมส่วนผสม!I:I)+SUMIF(กวนไส้!$C:$C,'รับ-จ่าย ประจำวัน'!$B470,กวนไส้!I:I)+SUMIF(ผลิต1!$C:$C,'รับ-จ่าย ประจำวัน'!$B470,ผลิต1!I:I)+SUMIF(ผลิต2!$C:$C,'รับ-จ่าย ประจำวัน'!$B470,ผลิต2!I:I)+SUMIF(เส้นแต่งหน้าขนมเค้ก!$C:$C,'รับ-จ่าย ประจำวัน'!$B470,เส้นแต่งหน้าขนมเค้ก!I:I)+SUMIF(แพ็ค!$C:$C,'รับ-จ่าย ประจำวัน'!$B470,แพ็ค!I:I)+SUMIF(ธุรการ!$C:$C,'รับ-จ่าย ประจำวัน'!$B470,ธุรการ!I:I)+SUMIF(เส้นแต่งหน้าขนมปัง!$C:$C,'รับ-จ่าย ประจำวัน'!$B470,เส้นแต่งหน้าขนมปัง!I:I)+SUMIF('วางแผนBC,CJ'!$C:$C,'รับ-จ่าย ประจำวัน'!$B470,'วางแผนBC,CJ'!I:I)+SUMIF(RD!$C:$C,'รับ-จ่าย ประจำวัน'!$B470,RD!I:I)+SUMIF('FG,ออนไล,คัดแยก'!$C:$C,'รับ-จ่าย ประจำวัน'!$B470,'FG,ออนไล,คัดแยก'!I:I)</f>
        <v>0</v>
      </c>
      <c r="AQ470" s="16">
        <f>SUMIF(เตรียมส่วนผสม!$C:$C,'รับ-จ่าย ประจำวัน'!$B470,เตรียมส่วนผสม!J:J)+SUMIF(กวนไส้!$C:$C,'รับ-จ่าย ประจำวัน'!$B470,กวนไส้!J:J)+SUMIF(ผลิต1!$C:$C,'รับ-จ่าย ประจำวัน'!$B470,ผลิต1!J:J)+SUMIF(ผลิต2!$C:$C,'รับ-จ่าย ประจำวัน'!$B470,ผลิต2!J:J)+SUMIF(เส้นแต่งหน้าขนมเค้ก!$C:$C,'รับ-จ่าย ประจำวัน'!$B470,เส้นแต่งหน้าขนมเค้ก!J:J)+SUMIF(แพ็ค!$C:$C,'รับ-จ่าย ประจำวัน'!$B470,แพ็ค!J:J)+SUMIF(ธุรการ!$C:$C,'รับ-จ่าย ประจำวัน'!$B470,ธุรการ!J:J)+SUMIF(เส้นแต่งหน้าขนมปัง!$C:$C,'รับ-จ่าย ประจำวัน'!$B470,เส้นแต่งหน้าขนมปัง!J:J)+SUMIF('วางแผนBC,CJ'!$C:$C,'รับ-จ่าย ประจำวัน'!$B470,'วางแผนBC,CJ'!J:J)+SUMIF(RD!$C:$C,'รับ-จ่าย ประจำวัน'!$B470,RD!J:J)+SUMIF('FG,ออนไล,คัดแยก'!$C:$C,'รับ-จ่าย ประจำวัน'!$B470,'FG,ออนไล,คัดแยก'!J:J)</f>
        <v>0</v>
      </c>
      <c r="AR470" s="16">
        <f>SUMIF(เตรียมส่วนผสม!$C:$C,'รับ-จ่าย ประจำวัน'!$B470,เตรียมส่วนผสม!K:K)+SUMIF(กวนไส้!$C:$C,'รับ-จ่าย ประจำวัน'!$B470,กวนไส้!K:K)+SUMIF(ผลิต1!$C:$C,'รับ-จ่าย ประจำวัน'!$B470,ผลิต1!K:K)+SUMIF(ผลิต2!$C:$C,'รับ-จ่าย ประจำวัน'!$B470,ผลิต2!K:K)+SUMIF(เส้นแต่งหน้าขนมเค้ก!$C:$C,'รับ-จ่าย ประจำวัน'!$B470,เส้นแต่งหน้าขนมเค้ก!K:K)+SUMIF(แพ็ค!$C:$C,'รับ-จ่าย ประจำวัน'!$B470,แพ็ค!K:K)+SUMIF(ธุรการ!$C:$C,'รับ-จ่าย ประจำวัน'!$B470,ธุรการ!K:K)+SUMIF(เส้นแต่งหน้าขนมปัง!$C:$C,'รับ-จ่าย ประจำวัน'!$B470,เส้นแต่งหน้าขนมปัง!K:K)+SUMIF('วางแผนBC,CJ'!$C:$C,'รับ-จ่าย ประจำวัน'!$B470,'วางแผนBC,CJ'!K:K)+SUMIF(RD!$C:$C,'รับ-จ่าย ประจำวัน'!$B470,RD!K:K)+SUMIF('FG,ออนไล,คัดแยก'!$C:$C,'รับ-จ่าย ประจำวัน'!$B470,'FG,ออนไล,คัดแยก'!K:K)</f>
        <v>0</v>
      </c>
      <c r="AS470" s="16">
        <f>SUMIF(เตรียมส่วนผสม!$C:$C,'รับ-จ่าย ประจำวัน'!$B470,เตรียมส่วนผสม!L:L)+SUMIF(กวนไส้!$C:$C,'รับ-จ่าย ประจำวัน'!$B470,กวนไส้!L:L)+SUMIF(ผลิต1!$C:$C,'รับ-จ่าย ประจำวัน'!$B470,ผลิต1!L:L)+SUMIF(ผลิต2!$C:$C,'รับ-จ่าย ประจำวัน'!$B470,ผลิต2!L:L)+SUMIF(เส้นแต่งหน้าขนมเค้ก!$C:$C,'รับ-จ่าย ประจำวัน'!$B470,เส้นแต่งหน้าขนมเค้ก!L:L)+SUMIF(แพ็ค!$C:$C,'รับ-จ่าย ประจำวัน'!$B470,แพ็ค!L:L)+SUMIF(ธุรการ!$C:$C,'รับ-จ่าย ประจำวัน'!$B470,ธุรการ!L:L)+SUMIF(เส้นแต่งหน้าขนมปัง!$C:$C,'รับ-จ่าย ประจำวัน'!$B470,เส้นแต่งหน้าขนมปัง!L:L)+SUMIF('วางแผนBC,CJ'!$C:$C,'รับ-จ่าย ประจำวัน'!$B470,'วางแผนBC,CJ'!L:L)+SUMIF(RD!$C:$C,'รับ-จ่าย ประจำวัน'!$B470,RD!L:L)+SUMIF('FG,ออนไล,คัดแยก'!$C:$C,'รับ-จ่าย ประจำวัน'!$B470,'FG,ออนไล,คัดแยก'!L:L)</f>
        <v>0</v>
      </c>
      <c r="AT470" s="16">
        <f>SUMIF(เตรียมส่วนผสม!$C:$C,'รับ-จ่าย ประจำวัน'!$B470,เตรียมส่วนผสม!M:M)+SUMIF(กวนไส้!$C:$C,'รับ-จ่าย ประจำวัน'!$B470,กวนไส้!M:M)+SUMIF(ผลิต1!$C:$C,'รับ-จ่าย ประจำวัน'!$B470,ผลิต1!M:M)+SUMIF(ผลิต2!$C:$C,'รับ-จ่าย ประจำวัน'!$B470,ผลิต2!M:M)+SUMIF(เส้นแต่งหน้าขนมเค้ก!$C:$C,'รับ-จ่าย ประจำวัน'!$B470,เส้นแต่งหน้าขนมเค้ก!M:M)+SUMIF(แพ็ค!$C:$C,'รับ-จ่าย ประจำวัน'!$B470,แพ็ค!M:M)+SUMIF(ธุรการ!$C:$C,'รับ-จ่าย ประจำวัน'!$B470,ธุรการ!M:M)+SUMIF(เส้นแต่งหน้าขนมปัง!$C:$C,'รับ-จ่าย ประจำวัน'!$B470,เส้นแต่งหน้าขนมปัง!M:M)+SUMIF('วางแผนBC,CJ'!$C:$C,'รับ-จ่าย ประจำวัน'!$B470,'วางแผนBC,CJ'!M:M)+SUMIF(RD!$C:$C,'รับ-จ่าย ประจำวัน'!$B470,RD!M:M)+SUMIF('FG,ออนไล,คัดแยก'!$C:$C,'รับ-จ่าย ประจำวัน'!$B470,'FG,ออนไล,คัดแยก'!M:M)</f>
        <v>0</v>
      </c>
      <c r="AU470" s="16">
        <f>SUMIF(เตรียมส่วนผสม!$C:$C,'รับ-จ่าย ประจำวัน'!$B470,เตรียมส่วนผสม!N:N)+SUMIF(กวนไส้!$C:$C,'รับ-จ่าย ประจำวัน'!$B470,กวนไส้!N:N)+SUMIF(ผลิต1!$C:$C,'รับ-จ่าย ประจำวัน'!$B470,ผลิต1!N:N)+SUMIF(ผลิต2!$C:$C,'รับ-จ่าย ประจำวัน'!$B470,ผลิต2!N:N)+SUMIF(เส้นแต่งหน้าขนมเค้ก!$C:$C,'รับ-จ่าย ประจำวัน'!$B470,เส้นแต่งหน้าขนมเค้ก!N:N)+SUMIF(แพ็ค!$C:$C,'รับ-จ่าย ประจำวัน'!$B470,แพ็ค!N:N)+SUMIF(ธุรการ!$C:$C,'รับ-จ่าย ประจำวัน'!$B470,ธุรการ!N:N)+SUMIF(เส้นแต่งหน้าขนมปัง!$C:$C,'รับ-จ่าย ประจำวัน'!$B470,เส้นแต่งหน้าขนมปัง!N:N)+SUMIF('วางแผนBC,CJ'!$C:$C,'รับ-จ่าย ประจำวัน'!$B470,'วางแผนBC,CJ'!N:N)+SUMIF(RD!$C:$C,'รับ-จ่าย ประจำวัน'!$B470,RD!N:N)+SUMIF('FG,ออนไล,คัดแยก'!$C:$C,'รับ-จ่าย ประจำวัน'!$B470,'FG,ออนไล,คัดแยก'!N:N)</f>
        <v>0</v>
      </c>
      <c r="AV470" s="16">
        <f>SUMIF(เตรียมส่วนผสม!$C:$C,'รับ-จ่าย ประจำวัน'!$B470,เตรียมส่วนผสม!O:O)+SUMIF(กวนไส้!$C:$C,'รับ-จ่าย ประจำวัน'!$B470,กวนไส้!O:O)+SUMIF(ผลิต1!$C:$C,'รับ-จ่าย ประจำวัน'!$B470,ผลิต1!O:O)+SUMIF(ผลิต2!$C:$C,'รับ-จ่าย ประจำวัน'!$B470,ผลิต2!O:O)+SUMIF(เส้นแต่งหน้าขนมเค้ก!$C:$C,'รับ-จ่าย ประจำวัน'!$B470,เส้นแต่งหน้าขนมเค้ก!O:O)+SUMIF(แพ็ค!$C:$C,'รับ-จ่าย ประจำวัน'!$B470,แพ็ค!O:O)+SUMIF(ธุรการ!$C:$C,'รับ-จ่าย ประจำวัน'!$B470,ธุรการ!O:O)+SUMIF(เส้นแต่งหน้าขนมปัง!$C:$C,'รับ-จ่าย ประจำวัน'!$B470,เส้นแต่งหน้าขนมปัง!O:O)+SUMIF('วางแผนBC,CJ'!$C:$C,'รับ-จ่าย ประจำวัน'!$B470,'วางแผนBC,CJ'!O:O)+SUMIF(RD!$C:$C,'รับ-จ่าย ประจำวัน'!$B470,RD!O:O)+SUMIF('FG,ออนไล,คัดแยก'!$C:$C,'รับ-จ่าย ประจำวัน'!$B470,'FG,ออนไล,คัดแยก'!O:O)</f>
        <v>0</v>
      </c>
      <c r="AW470" s="16">
        <f>SUMIF(เตรียมส่วนผสม!$C:$C,'รับ-จ่าย ประจำวัน'!$B470,เตรียมส่วนผสม!P:P)+SUMIF(กวนไส้!$C:$C,'รับ-จ่าย ประจำวัน'!$B470,กวนไส้!P:P)+SUMIF(ผลิต1!$C:$C,'รับ-จ่าย ประจำวัน'!$B470,ผลิต1!P:P)+SUMIF(ผลิต2!$C:$C,'รับ-จ่าย ประจำวัน'!$B470,ผลิต2!P:P)+SUMIF(เส้นแต่งหน้าขนมเค้ก!$C:$C,'รับ-จ่าย ประจำวัน'!$B470,เส้นแต่งหน้าขนมเค้ก!P:P)+SUMIF(แพ็ค!$C:$C,'รับ-จ่าย ประจำวัน'!$B470,แพ็ค!P:P)+SUMIF(ธุรการ!$C:$C,'รับ-จ่าย ประจำวัน'!$B470,ธุรการ!P:P)+SUMIF(เส้นแต่งหน้าขนมปัง!$C:$C,'รับ-จ่าย ประจำวัน'!$B470,เส้นแต่งหน้าขนมปัง!P:P)+SUMIF('วางแผนBC,CJ'!$C:$C,'รับ-จ่าย ประจำวัน'!$B470,'วางแผนBC,CJ'!P:P)+SUMIF(RD!$C:$C,'รับ-จ่าย ประจำวัน'!$B470,RD!P:P)+SUMIF('FG,ออนไล,คัดแยก'!$C:$C,'รับ-จ่าย ประจำวัน'!$B470,'FG,ออนไล,คัดแยก'!P:P)</f>
        <v>0</v>
      </c>
      <c r="AX470" s="16">
        <f>SUMIF(เตรียมส่วนผสม!$C:$C,'รับ-จ่าย ประจำวัน'!$B470,เตรียมส่วนผสม!Q:Q)+SUMIF(กวนไส้!$C:$C,'รับ-จ่าย ประจำวัน'!$B470,กวนไส้!Q:Q)+SUMIF(ผลิต1!$C:$C,'รับ-จ่าย ประจำวัน'!$B470,ผลิต1!Q:Q)+SUMIF(ผลิต2!$C:$C,'รับ-จ่าย ประจำวัน'!$B470,ผลิต2!Q:Q)+SUMIF(เส้นแต่งหน้าขนมเค้ก!$C:$C,'รับ-จ่าย ประจำวัน'!$B470,เส้นแต่งหน้าขนมเค้ก!Q:Q)+SUMIF(แพ็ค!$C:$C,'รับ-จ่าย ประจำวัน'!$B470,แพ็ค!Q:Q)+SUMIF(ธุรการ!$C:$C,'รับ-จ่าย ประจำวัน'!$B470,ธุรการ!Q:Q)+SUMIF(เส้นแต่งหน้าขนมปัง!$C:$C,'รับ-จ่าย ประจำวัน'!$B470,เส้นแต่งหน้าขนมปัง!Q:Q)+SUMIF('วางแผนBC,CJ'!$C:$C,'รับ-จ่าย ประจำวัน'!$B470,'วางแผนBC,CJ'!Q:Q)+SUMIF(RD!$C:$C,'รับ-จ่าย ประจำวัน'!$B470,RD!Q:Q)+SUMIF('FG,ออนไล,คัดแยก'!$C:$C,'รับ-จ่าย ประจำวัน'!$B470,'FG,ออนไล,คัดแยก'!Q:Q)</f>
        <v>0</v>
      </c>
      <c r="AY470" s="16">
        <f>SUMIF(เตรียมส่วนผสม!$C:$C,'รับ-จ่าย ประจำวัน'!$B470,เตรียมส่วนผสม!R:R)+SUMIF(กวนไส้!$C:$C,'รับ-จ่าย ประจำวัน'!$B470,กวนไส้!R:R)+SUMIF(ผลิต1!$C:$C,'รับ-จ่าย ประจำวัน'!$B470,ผลิต1!R:R)+SUMIF(ผลิต2!$C:$C,'รับ-จ่าย ประจำวัน'!$B470,ผลิต2!R:R)+SUMIF(เส้นแต่งหน้าขนมเค้ก!$C:$C,'รับ-จ่าย ประจำวัน'!$B470,เส้นแต่งหน้าขนมเค้ก!R:R)+SUMIF(แพ็ค!$C:$C,'รับ-จ่าย ประจำวัน'!$B470,แพ็ค!R:R)+SUMIF(ธุรการ!$C:$C,'รับ-จ่าย ประจำวัน'!$B470,ธุรการ!R:R)+SUMIF(เส้นแต่งหน้าขนมปัง!$C:$C,'รับ-จ่าย ประจำวัน'!$B470,เส้นแต่งหน้าขนมปัง!R:R)+SUMIF('วางแผนBC,CJ'!$C:$C,'รับ-จ่าย ประจำวัน'!$B470,'วางแผนBC,CJ'!R:R)+SUMIF(RD!$C:$C,'รับ-จ่าย ประจำวัน'!$B470,RD!R:R)+SUMIF('FG,ออนไล,คัดแยก'!$C:$C,'รับ-จ่าย ประจำวัน'!$B470,'FG,ออนไล,คัดแยก'!R:R)</f>
        <v>0</v>
      </c>
      <c r="AZ470" s="16">
        <f>SUMIF(เตรียมส่วนผสม!$C:$C,'รับ-จ่าย ประจำวัน'!$B470,เตรียมส่วนผสม!S:S)+SUMIF(กวนไส้!$C:$C,'รับ-จ่าย ประจำวัน'!$B470,กวนไส้!S:S)+SUMIF(ผลิต1!$C:$C,'รับ-จ่าย ประจำวัน'!$B470,ผลิต1!S:S)+SUMIF(ผลิต2!$C:$C,'รับ-จ่าย ประจำวัน'!$B470,ผลิต2!S:S)+SUMIF(เส้นแต่งหน้าขนมเค้ก!$C:$C,'รับ-จ่าย ประจำวัน'!$B470,เส้นแต่งหน้าขนมเค้ก!S:S)+SUMIF(แพ็ค!$C:$C,'รับ-จ่าย ประจำวัน'!$B470,แพ็ค!S:S)+SUMIF(ธุรการ!$C:$C,'รับ-จ่าย ประจำวัน'!$B470,ธุรการ!S:S)+SUMIF(เส้นแต่งหน้าขนมปัง!$C:$C,'รับ-จ่าย ประจำวัน'!$B470,เส้นแต่งหน้าขนมปัง!S:S)+SUMIF('วางแผนBC,CJ'!$C:$C,'รับ-จ่าย ประจำวัน'!$B470,'วางแผนBC,CJ'!S:S)+SUMIF(RD!$C:$C,'รับ-จ่าย ประจำวัน'!$B470,RD!S:S)+SUMIF('FG,ออนไล,คัดแยก'!$C:$C,'รับ-จ่าย ประจำวัน'!$B470,'FG,ออนไล,คัดแยก'!S:S)</f>
        <v>0</v>
      </c>
      <c r="BA470" s="16">
        <f>SUMIF(เตรียมส่วนผสม!$C:$C,'รับ-จ่าย ประจำวัน'!$B470,เตรียมส่วนผสม!T:T)+SUMIF(กวนไส้!$C:$C,'รับ-จ่าย ประจำวัน'!$B470,กวนไส้!T:T)+SUMIF(ผลิต1!$C:$C,'รับ-จ่าย ประจำวัน'!$B470,ผลิต1!T:T)+SUMIF(ผลิต2!$C:$C,'รับ-จ่าย ประจำวัน'!$B470,ผลิต2!T:T)+SUMIF(เส้นแต่งหน้าขนมเค้ก!$C:$C,'รับ-จ่าย ประจำวัน'!$B470,เส้นแต่งหน้าขนมเค้ก!T:T)+SUMIF(แพ็ค!$C:$C,'รับ-จ่าย ประจำวัน'!$B470,แพ็ค!T:T)+SUMIF(ธุรการ!$C:$C,'รับ-จ่าย ประจำวัน'!$B470,ธุรการ!T:T)+SUMIF(เส้นแต่งหน้าขนมปัง!$C:$C,'รับ-จ่าย ประจำวัน'!$B470,เส้นแต่งหน้าขนมปัง!T:T)+SUMIF('วางแผนBC,CJ'!$C:$C,'รับ-จ่าย ประจำวัน'!$B470,'วางแผนBC,CJ'!T:T)+SUMIF(RD!$C:$C,'รับ-จ่าย ประจำวัน'!$B470,RD!T:T)+SUMIF('FG,ออนไล,คัดแยก'!$C:$C,'รับ-จ่าย ประจำวัน'!$B470,'FG,ออนไล,คัดแยก'!T:T)</f>
        <v>0</v>
      </c>
      <c r="BB470" s="16">
        <f>SUMIF(เตรียมส่วนผสม!$C:$C,'รับ-จ่าย ประจำวัน'!$B470,เตรียมส่วนผสม!U:U)+SUMIF(กวนไส้!$C:$C,'รับ-จ่าย ประจำวัน'!$B470,กวนไส้!U:U)+SUMIF(ผลิต1!$C:$C,'รับ-จ่าย ประจำวัน'!$B470,ผลิต1!U:U)+SUMIF(ผลิต2!$C:$C,'รับ-จ่าย ประจำวัน'!$B470,ผลิต2!U:U)+SUMIF(เส้นแต่งหน้าขนมเค้ก!$C:$C,'รับ-จ่าย ประจำวัน'!$B470,เส้นแต่งหน้าขนมเค้ก!U:U)+SUMIF(แพ็ค!$C:$C,'รับ-จ่าย ประจำวัน'!$B470,แพ็ค!U:U)+SUMIF(ธุรการ!$C:$C,'รับ-จ่าย ประจำวัน'!$B470,ธุรการ!U:U)+SUMIF(เส้นแต่งหน้าขนมปัง!$C:$C,'รับ-จ่าย ประจำวัน'!$B470,เส้นแต่งหน้าขนมปัง!U:U)+SUMIF('วางแผนBC,CJ'!$C:$C,'รับ-จ่าย ประจำวัน'!$B470,'วางแผนBC,CJ'!U:U)+SUMIF(RD!$C:$C,'รับ-จ่าย ประจำวัน'!$B470,RD!U:U)+SUMIF('FG,ออนไล,คัดแยก'!$C:$C,'รับ-จ่าย ประจำวัน'!$B470,'FG,ออนไล,คัดแยก'!U:U)</f>
        <v>0</v>
      </c>
      <c r="BC470" s="16">
        <f>SUMIF(เตรียมส่วนผสม!$C:$C,'รับ-จ่าย ประจำวัน'!$B470,เตรียมส่วนผสม!V:V)+SUMIF(กวนไส้!$C:$C,'รับ-จ่าย ประจำวัน'!$B470,กวนไส้!V:V)+SUMIF(ผลิต1!$C:$C,'รับ-จ่าย ประจำวัน'!$B470,ผลิต1!V:V)+SUMIF(ผลิต2!$C:$C,'รับ-จ่าย ประจำวัน'!$B470,ผลิต2!V:V)+SUMIF(เส้นแต่งหน้าขนมเค้ก!$C:$C,'รับ-จ่าย ประจำวัน'!$B470,เส้นแต่งหน้าขนมเค้ก!V:V)+SUMIF(แพ็ค!$C:$C,'รับ-จ่าย ประจำวัน'!$B470,แพ็ค!V:V)+SUMIF(ธุรการ!$C:$C,'รับ-จ่าย ประจำวัน'!$B470,ธุรการ!V:V)+SUMIF(เส้นแต่งหน้าขนมปัง!$C:$C,'รับ-จ่าย ประจำวัน'!$B470,เส้นแต่งหน้าขนมปัง!V:V)+SUMIF('วางแผนBC,CJ'!$C:$C,'รับ-จ่าย ประจำวัน'!$B470,'วางแผนBC,CJ'!V:V)+SUMIF(RD!$C:$C,'รับ-จ่าย ประจำวัน'!$B470,RD!V:V)+SUMIF('FG,ออนไล,คัดแยก'!$C:$C,'รับ-จ่าย ประจำวัน'!$B470,'FG,ออนไล,คัดแยก'!V:V)</f>
        <v>0</v>
      </c>
      <c r="BD470" s="16">
        <f>SUMIF(เตรียมส่วนผสม!$C:$C,'รับ-จ่าย ประจำวัน'!$B470,เตรียมส่วนผสม!W:W)+SUMIF(กวนไส้!$C:$C,'รับ-จ่าย ประจำวัน'!$B470,กวนไส้!W:W)+SUMIF(ผลิต1!$C:$C,'รับ-จ่าย ประจำวัน'!$B470,ผลิต1!W:W)+SUMIF(ผลิต2!$C:$C,'รับ-จ่าย ประจำวัน'!$B470,ผลิต2!W:W)+SUMIF(เส้นแต่งหน้าขนมเค้ก!$C:$C,'รับ-จ่าย ประจำวัน'!$B470,เส้นแต่งหน้าขนมเค้ก!W:W)+SUMIF(แพ็ค!$C:$C,'รับ-จ่าย ประจำวัน'!$B470,แพ็ค!W:W)+SUMIF(ธุรการ!$C:$C,'รับ-จ่าย ประจำวัน'!$B470,ธุรการ!W:W)+SUMIF(เส้นแต่งหน้าขนมปัง!$C:$C,'รับ-จ่าย ประจำวัน'!$B470,เส้นแต่งหน้าขนมปัง!W:W)+SUMIF('วางแผนBC,CJ'!$C:$C,'รับ-จ่าย ประจำวัน'!$B470,'วางแผนBC,CJ'!W:W)+SUMIF(RD!$C:$C,'รับ-จ่าย ประจำวัน'!$B470,RD!W:W)+SUMIF('FG,ออนไล,คัดแยก'!$C:$C,'รับ-จ่าย ประจำวัน'!$B470,'FG,ออนไล,คัดแยก'!W:W)</f>
        <v>0</v>
      </c>
      <c r="BE470" s="16">
        <f>SUMIF(เตรียมส่วนผสม!$C:$C,'รับ-จ่าย ประจำวัน'!$B470,เตรียมส่วนผสม!X:X)+SUMIF(กวนไส้!$C:$C,'รับ-จ่าย ประจำวัน'!$B470,กวนไส้!X:X)+SUMIF(ผลิต1!$C:$C,'รับ-จ่าย ประจำวัน'!$B470,ผลิต1!X:X)+SUMIF(ผลิต2!$C:$C,'รับ-จ่าย ประจำวัน'!$B470,ผลิต2!X:X)+SUMIF(เส้นแต่งหน้าขนมเค้ก!$C:$C,'รับ-จ่าย ประจำวัน'!$B470,เส้นแต่งหน้าขนมเค้ก!X:X)+SUMIF(แพ็ค!$C:$C,'รับ-จ่าย ประจำวัน'!$B470,แพ็ค!X:X)+SUMIF(ธุรการ!$C:$C,'รับ-จ่าย ประจำวัน'!$B470,ธุรการ!X:X)+SUMIF(เส้นแต่งหน้าขนมปัง!$C:$C,'รับ-จ่าย ประจำวัน'!$B470,เส้นแต่งหน้าขนมปัง!X:X)+SUMIF('วางแผนBC,CJ'!$C:$C,'รับ-จ่าย ประจำวัน'!$B470,'วางแผนBC,CJ'!X:X)+SUMIF(RD!$C:$C,'รับ-จ่าย ประจำวัน'!$B470,RD!X:X)+SUMIF('FG,ออนไล,คัดแยก'!$C:$C,'รับ-จ่าย ประจำวัน'!$B470,'FG,ออนไล,คัดแยก'!X:X)</f>
        <v>0</v>
      </c>
      <c r="BF470" s="16">
        <f>SUMIF(เตรียมส่วนผสม!$C:$C,'รับ-จ่าย ประจำวัน'!$B470,เตรียมส่วนผสม!Y:Y)+SUMIF(กวนไส้!$C:$C,'รับ-จ่าย ประจำวัน'!$B470,กวนไส้!Y:Y)+SUMIF(ผลิต1!$C:$C,'รับ-จ่าย ประจำวัน'!$B470,ผลิต1!Y:Y)+SUMIF(ผลิต2!$C:$C,'รับ-จ่าย ประจำวัน'!$B470,ผลิต2!Y:Y)+SUMIF(เส้นแต่งหน้าขนมเค้ก!$C:$C,'รับ-จ่าย ประจำวัน'!$B470,เส้นแต่งหน้าขนมเค้ก!Y:Y)+SUMIF(แพ็ค!$C:$C,'รับ-จ่าย ประจำวัน'!$B470,แพ็ค!Y:Y)+SUMIF(ธุรการ!$C:$C,'รับ-จ่าย ประจำวัน'!$B470,ธุรการ!Y:Y)+SUMIF(เส้นแต่งหน้าขนมปัง!$C:$C,'รับ-จ่าย ประจำวัน'!$B470,เส้นแต่งหน้าขนมปัง!Y:Y)+SUMIF('วางแผนBC,CJ'!$C:$C,'รับ-จ่าย ประจำวัน'!$B470,'วางแผนBC,CJ'!Y:Y)+SUMIF(RD!$C:$C,'รับ-จ่าย ประจำวัน'!$B470,RD!Y:Y)+SUMIF('FG,ออนไล,คัดแยก'!$C:$C,'รับ-จ่าย ประจำวัน'!$B470,'FG,ออนไล,คัดแยก'!Y:Y)</f>
        <v>0</v>
      </c>
      <c r="BG470" s="16">
        <f>SUMIF(เตรียมส่วนผสม!$C:$C,'รับ-จ่าย ประจำวัน'!$B470,เตรียมส่วนผสม!Z:Z)+SUMIF(กวนไส้!$C:$C,'รับ-จ่าย ประจำวัน'!$B470,กวนไส้!Z:Z)+SUMIF(ผลิต1!$C:$C,'รับ-จ่าย ประจำวัน'!$B470,ผลิต1!Z:Z)+SUMIF(ผลิต2!$C:$C,'รับ-จ่าย ประจำวัน'!$B470,ผลิต2!Z:Z)+SUMIF(เส้นแต่งหน้าขนมเค้ก!$C:$C,'รับ-จ่าย ประจำวัน'!$B470,เส้นแต่งหน้าขนมเค้ก!Z:Z)+SUMIF(แพ็ค!$C:$C,'รับ-จ่าย ประจำวัน'!$B470,แพ็ค!Z:Z)+SUMIF(ธุรการ!$C:$C,'รับ-จ่าย ประจำวัน'!$B470,ธุรการ!Z:Z)+SUMIF(เส้นแต่งหน้าขนมปัง!$C:$C,'รับ-จ่าย ประจำวัน'!$B470,เส้นแต่งหน้าขนมปัง!Z:Z)+SUMIF('วางแผนBC,CJ'!$C:$C,'รับ-จ่าย ประจำวัน'!$B470,'วางแผนBC,CJ'!Z:Z)+SUMIF(RD!$C:$C,'รับ-จ่าย ประจำวัน'!$B470,RD!Z:Z)+SUMIF('FG,ออนไล,คัดแยก'!$C:$C,'รับ-จ่าย ประจำวัน'!$B470,'FG,ออนไล,คัดแยก'!Z:Z)</f>
        <v>0</v>
      </c>
      <c r="BH470" s="16">
        <f>SUMIF(เตรียมส่วนผสม!$C:$C,'รับ-จ่าย ประจำวัน'!$B470,เตรียมส่วนผสม!AA:AA)+SUMIF(กวนไส้!$C:$C,'รับ-จ่าย ประจำวัน'!$B470,กวนไส้!AA:AA)+SUMIF(ผลิต1!$C:$C,'รับ-จ่าย ประจำวัน'!$B470,ผลิต1!AA:AA)+SUMIF(ผลิต2!$C:$C,'รับ-จ่าย ประจำวัน'!$B470,ผลิต2!AA:AA)+SUMIF(เส้นแต่งหน้าขนมเค้ก!$C:$C,'รับ-จ่าย ประจำวัน'!$B470,เส้นแต่งหน้าขนมเค้ก!AA:AA)+SUMIF(แพ็ค!$C:$C,'รับ-จ่าย ประจำวัน'!$B470,แพ็ค!AA:AA)+SUMIF(ธุรการ!$C:$C,'รับ-จ่าย ประจำวัน'!$B470,ธุรการ!AA:AA)+SUMIF(เส้นแต่งหน้าขนมปัง!$C:$C,'รับ-จ่าย ประจำวัน'!$B470,เส้นแต่งหน้าขนมปัง!AA:AA)+SUMIF('วางแผนBC,CJ'!$C:$C,'รับ-จ่าย ประจำวัน'!$B470,'วางแผนBC,CJ'!AA:AA)+SUMIF(RD!$C:$C,'รับ-จ่าย ประจำวัน'!$B470,RD!AA:AA)+SUMIF('FG,ออนไล,คัดแยก'!$C:$C,'รับ-จ่าย ประจำวัน'!$B470,'FG,ออนไล,คัดแยก'!AA:AA)</f>
        <v>0</v>
      </c>
      <c r="BI470" s="16">
        <f>SUMIF(เตรียมส่วนผสม!$C:$C,'รับ-จ่าย ประจำวัน'!$B470,เตรียมส่วนผสม!AB:AB)+SUMIF(กวนไส้!$C:$C,'รับ-จ่าย ประจำวัน'!$B470,กวนไส้!AB:AB)+SUMIF(ผลิต1!$C:$C,'รับ-จ่าย ประจำวัน'!$B470,ผลิต1!AB:AB)+SUMIF(ผลิต2!$C:$C,'รับ-จ่าย ประจำวัน'!$B470,ผลิต2!AB:AB)+SUMIF(เส้นแต่งหน้าขนมเค้ก!$C:$C,'รับ-จ่าย ประจำวัน'!$B470,เส้นแต่งหน้าขนมเค้ก!AB:AB)+SUMIF(แพ็ค!$C:$C,'รับ-จ่าย ประจำวัน'!$B470,แพ็ค!AB:AB)+SUMIF(ธุรการ!$C:$C,'รับ-จ่าย ประจำวัน'!$B470,ธุรการ!AB:AB)+SUMIF(เส้นแต่งหน้าขนมปัง!$C:$C,'รับ-จ่าย ประจำวัน'!$B470,เส้นแต่งหน้าขนมปัง!AB:AB)+SUMIF('วางแผนBC,CJ'!$C:$C,'รับ-จ่าย ประจำวัน'!$B470,'วางแผนBC,CJ'!AB:AB)+SUMIF(RD!$C:$C,'รับ-จ่าย ประจำวัน'!$B470,RD!AB:AB)+SUMIF('FG,ออนไล,คัดแยก'!$C:$C,'รับ-จ่าย ประจำวัน'!$B470,'FG,ออนไล,คัดแยก'!AB:AB)</f>
        <v>0</v>
      </c>
      <c r="BJ470" s="16">
        <f>SUMIF(เตรียมส่วนผสม!$C:$C,'รับ-จ่าย ประจำวัน'!$B470,เตรียมส่วนผสม!AC:AC)+SUMIF(กวนไส้!$C:$C,'รับ-จ่าย ประจำวัน'!$B470,กวนไส้!AC:AC)+SUMIF(ผลิต1!$C:$C,'รับ-จ่าย ประจำวัน'!$B470,ผลิต1!AC:AC)+SUMIF(ผลิต2!$C:$C,'รับ-จ่าย ประจำวัน'!$B470,ผลิต2!AC:AC)+SUMIF(เส้นแต่งหน้าขนมเค้ก!$C:$C,'รับ-จ่าย ประจำวัน'!$B470,เส้นแต่งหน้าขนมเค้ก!AC:AC)+SUMIF(แพ็ค!$C:$C,'รับ-จ่าย ประจำวัน'!$B470,แพ็ค!AC:AC)+SUMIF(ธุรการ!$C:$C,'รับ-จ่าย ประจำวัน'!$B470,ธุรการ!AC:AC)+SUMIF(เส้นแต่งหน้าขนมปัง!$C:$C,'รับ-จ่าย ประจำวัน'!$B470,เส้นแต่งหน้าขนมปัง!AC:AC)+SUMIF('วางแผนBC,CJ'!$C:$C,'รับ-จ่าย ประจำวัน'!$B470,'วางแผนBC,CJ'!AC:AC)+SUMIF(RD!$C:$C,'รับ-จ่าย ประจำวัน'!$B470,RD!AC:AC)+SUMIF('FG,ออนไล,คัดแยก'!$C:$C,'รับ-จ่าย ประจำวัน'!$B470,'FG,ออนไล,คัดแยก'!AC:AC)</f>
        <v>0</v>
      </c>
      <c r="BK470" s="16">
        <f>SUMIF(เตรียมส่วนผสม!$C:$C,'รับ-จ่าย ประจำวัน'!$B470,เตรียมส่วนผสม!AD:AD)+SUMIF(กวนไส้!$C:$C,'รับ-จ่าย ประจำวัน'!$B470,กวนไส้!AD:AD)+SUMIF(ผลิต1!$C:$C,'รับ-จ่าย ประจำวัน'!$B470,ผลิต1!AD:AD)+SUMIF(ผลิต2!$C:$C,'รับ-จ่าย ประจำวัน'!$B470,ผลิต2!AD:AD)+SUMIF(เส้นแต่งหน้าขนมเค้ก!$C:$C,'รับ-จ่าย ประจำวัน'!$B470,เส้นแต่งหน้าขนมเค้ก!AD:AD)+SUMIF(แพ็ค!$C:$C,'รับ-จ่าย ประจำวัน'!$B470,แพ็ค!AD:AD)+SUMIF(ธุรการ!$C:$C,'รับ-จ่าย ประจำวัน'!$B470,ธุรการ!AD:AD)+SUMIF(เส้นแต่งหน้าขนมปัง!$C:$C,'รับ-จ่าย ประจำวัน'!$B470,เส้นแต่งหน้าขนมปัง!AD:AD)+SUMIF('วางแผนBC,CJ'!$C:$C,'รับ-จ่าย ประจำวัน'!$B470,'วางแผนBC,CJ'!AD:AD)+SUMIF(RD!$C:$C,'รับ-จ่าย ประจำวัน'!$B470,RD!AD:AD)+SUMIF('FG,ออนไล,คัดแยก'!$C:$C,'รับ-จ่าย ประจำวัน'!$B470,'FG,ออนไล,คัดแยก'!AD:AD)</f>
        <v>0</v>
      </c>
      <c r="BL470" s="16">
        <f>SUMIF(เตรียมส่วนผสม!$C:$C,'รับ-จ่าย ประจำวัน'!$B470,เตรียมส่วนผสม!AE:AE)+SUMIF(กวนไส้!$C:$C,'รับ-จ่าย ประจำวัน'!$B470,กวนไส้!AE:AE)+SUMIF(ผลิต1!$C:$C,'รับ-จ่าย ประจำวัน'!$B470,ผลิต1!AE:AE)+SUMIF(ผลิต2!$C:$C,'รับ-จ่าย ประจำวัน'!$B470,ผลิต2!AE:AE)+SUMIF(เส้นแต่งหน้าขนมเค้ก!$C:$C,'รับ-จ่าย ประจำวัน'!$B470,เส้นแต่งหน้าขนมเค้ก!AE:AE)+SUMIF(แพ็ค!$C:$C,'รับ-จ่าย ประจำวัน'!$B470,แพ็ค!AE:AE)+SUMIF(ธุรการ!$C:$C,'รับ-จ่าย ประจำวัน'!$B470,ธุรการ!AE:AE)+SUMIF(เส้นแต่งหน้าขนมปัง!$C:$C,'รับ-จ่าย ประจำวัน'!$B470,เส้นแต่งหน้าขนมปัง!AE:AE)+SUMIF('วางแผนBC,CJ'!$C:$C,'รับ-จ่าย ประจำวัน'!$B470,'วางแผนBC,CJ'!AE:AE)+SUMIF(RD!$C:$C,'รับ-จ่าย ประจำวัน'!$B470,RD!AE:AE)+SUMIF('FG,ออนไล,คัดแยก'!$C:$C,'รับ-จ่าย ประจำวัน'!$B470,'FG,ออนไล,คัดแยก'!AE:AE)</f>
        <v>0</v>
      </c>
      <c r="BM470" s="16">
        <f>SUMIF(เตรียมส่วนผสม!$C:$C,'รับ-จ่าย ประจำวัน'!$B470,เตรียมส่วนผสม!AF:AF)+SUMIF(กวนไส้!$C:$C,'รับ-จ่าย ประจำวัน'!$B470,กวนไส้!AF:AF)+SUMIF(ผลิต1!$C:$C,'รับ-จ่าย ประจำวัน'!$B470,ผลิต1!AF:AF)+SUMIF(ผลิต2!$C:$C,'รับ-จ่าย ประจำวัน'!$B470,ผลิต2!AF:AF)+SUMIF(เส้นแต่งหน้าขนมเค้ก!$C:$C,'รับ-จ่าย ประจำวัน'!$B470,เส้นแต่งหน้าขนมเค้ก!AF:AF)+SUMIF(แพ็ค!$C:$C,'รับ-จ่าย ประจำวัน'!$B470,แพ็ค!AF:AF)+SUMIF(ธุรการ!$C:$C,'รับ-จ่าย ประจำวัน'!$B470,ธุรการ!AF:AF)+SUMIF(เส้นแต่งหน้าขนมปัง!$C:$C,'รับ-จ่าย ประจำวัน'!$B470,เส้นแต่งหน้าขนมปัง!AF:AF)+SUMIF('วางแผนBC,CJ'!$C:$C,'รับ-จ่าย ประจำวัน'!$B470,'วางแผนBC,CJ'!AF:AF)+SUMIF(RD!$C:$C,'รับ-จ่าย ประจำวัน'!$B470,RD!AF:AF)+SUMIF('FG,ออนไล,คัดแยก'!$C:$C,'รับ-จ่าย ประจำวัน'!$B470,'FG,ออนไล,คัดแยก'!AF:AF)</f>
        <v>0</v>
      </c>
      <c r="BN470" s="16">
        <f>SUMIF(เตรียมส่วนผสม!$C:$C,'รับ-จ่าย ประจำวัน'!$B470,เตรียมส่วนผสม!AG:AG)+SUMIF(กวนไส้!$C:$C,'รับ-จ่าย ประจำวัน'!$B470,กวนไส้!AG:AG)+SUMIF(ผลิต1!$C:$C,'รับ-จ่าย ประจำวัน'!$B470,ผลิต1!AG:AG)+SUMIF(ผลิต2!$C:$C,'รับ-จ่าย ประจำวัน'!$B470,ผลิต2!AG:AG)+SUMIF(เส้นแต่งหน้าขนมเค้ก!$C:$C,'รับ-จ่าย ประจำวัน'!$B470,เส้นแต่งหน้าขนมเค้ก!AG:AG)+SUMIF(แพ็ค!$C:$C,'รับ-จ่าย ประจำวัน'!$B470,แพ็ค!AG:AG)+SUMIF(ธุรการ!$C:$C,'รับ-จ่าย ประจำวัน'!$B470,ธุรการ!AG:AG)+SUMIF(เส้นแต่งหน้าขนมปัง!$C:$C,'รับ-จ่าย ประจำวัน'!$B470,เส้นแต่งหน้าขนมปัง!AG:AG)+SUMIF('วางแผนBC,CJ'!$C:$C,'รับ-จ่าย ประจำวัน'!$B470,'วางแผนBC,CJ'!AG:AG)+SUMIF(RD!$C:$C,'รับ-จ่าย ประจำวัน'!$B470,RD!AG:AG)+SUMIF('FG,ออนไล,คัดแยก'!$C:$C,'รับ-จ่าย ประจำวัน'!$B470,'FG,ออนไล,คัดแยก'!AG:AG)</f>
        <v>0</v>
      </c>
      <c r="BO470" s="16">
        <f>SUMIF(เตรียมส่วนผสม!$C:$C,'รับ-จ่าย ประจำวัน'!$B470,เตรียมส่วนผสม!AH:AH)+SUMIF(กวนไส้!$C:$C,'รับ-จ่าย ประจำวัน'!$B470,กวนไส้!AH:AH)+SUMIF(ผลิต1!$C:$C,'รับ-จ่าย ประจำวัน'!$B470,ผลิต1!AH:AH)+SUMIF(ผลิต2!$C:$C,'รับ-จ่าย ประจำวัน'!$B470,ผลิต2!AH:AH)+SUMIF(เส้นแต่งหน้าขนมเค้ก!$C:$C,'รับ-จ่าย ประจำวัน'!$B470,เส้นแต่งหน้าขนมเค้ก!AH:AH)+SUMIF(แพ็ค!$C:$C,'รับ-จ่าย ประจำวัน'!$B470,แพ็ค!AH:AH)+SUMIF(ธุรการ!$C:$C,'รับ-จ่าย ประจำวัน'!$B470,ธุรการ!AH:AH)+SUMIF(เส้นแต่งหน้าขนมปัง!$C:$C,'รับ-จ่าย ประจำวัน'!$B470,เส้นแต่งหน้าขนมปัง!AH:AH)+SUMIF('วางแผนBC,CJ'!$C:$C,'รับ-จ่าย ประจำวัน'!$B470,'วางแผนBC,CJ'!AH:AH)+SUMIF(RD!$C:$C,'รับ-จ่าย ประจำวัน'!$B470,RD!AH:AH)+SUMIF('FG,ออนไล,คัดแยก'!$C:$C,'รับ-จ่าย ประจำวัน'!$B470,'FG,ออนไล,คัดแยก'!AH:AH)</f>
        <v>0</v>
      </c>
      <c r="BP470" s="16">
        <f>SUMIF(เตรียมส่วนผสม!$C:$C,'รับ-จ่าย ประจำวัน'!$B470,เตรียมส่วนผสม!AI:AI)+SUMIF(กวนไส้!$C:$C,'รับ-จ่าย ประจำวัน'!$B470,กวนไส้!AI:AI)+SUMIF(ผลิต1!$C:$C,'รับ-จ่าย ประจำวัน'!$B470,ผลิต1!AI:AI)+SUMIF(ผลิต2!$C:$C,'รับ-จ่าย ประจำวัน'!$B470,ผลิต2!AI:AI)+SUMIF(เส้นแต่งหน้าขนมเค้ก!$C:$C,'รับ-จ่าย ประจำวัน'!$B470,เส้นแต่งหน้าขนมเค้ก!AI:AI)+SUMIF(แพ็ค!$C:$C,'รับ-จ่าย ประจำวัน'!$B470,แพ็ค!AI:AI)+SUMIF(ธุรการ!$C:$C,'รับ-จ่าย ประจำวัน'!$B470,ธุรการ!AI:AI)+SUMIF(เส้นแต่งหน้าขนมปัง!$C:$C,'รับ-จ่าย ประจำวัน'!$B470,เส้นแต่งหน้าขนมปัง!AI:AI)+SUMIF('วางแผนBC,CJ'!$C:$C,'รับ-จ่าย ประจำวัน'!$B470,'วางแผนBC,CJ'!AI:AI)+SUMIF(RD!$C:$C,'รับ-จ่าย ประจำวัน'!$B470,RD!AI:AI)+SUMIF('FG,ออนไล,คัดแยก'!$C:$C,'รับ-จ่าย ประจำวัน'!$B470,'FG,ออนไล,คัดแยก'!AI:AI)</f>
        <v>0</v>
      </c>
      <c r="BQ470" s="16">
        <f>SUMIF(เตรียมส่วนผสม!$C:$C,'รับ-จ่าย ประจำวัน'!$B470,เตรียมส่วนผสม!AJ:AJ)+SUMIF(กวนไส้!$C:$C,'รับ-จ่าย ประจำวัน'!$B470,กวนไส้!AJ:AJ)+SUMIF(ผลิต1!$C:$C,'รับ-จ่าย ประจำวัน'!$B470,ผลิต1!AJ:AJ)+SUMIF(ผลิต2!$C:$C,'รับ-จ่าย ประจำวัน'!$B470,ผลิต2!AJ:AJ)+SUMIF(เส้นแต่งหน้าขนมเค้ก!$C:$C,'รับ-จ่าย ประจำวัน'!$B470,เส้นแต่งหน้าขนมเค้ก!AJ:AJ)+SUMIF(แพ็ค!$C:$C,'รับ-จ่าย ประจำวัน'!$B470,แพ็ค!AJ:AJ)+SUMIF(ธุรการ!$C:$C,'รับ-จ่าย ประจำวัน'!$B470,ธุรการ!AJ:AJ)+SUMIF(เส้นแต่งหน้าขนมปัง!$C:$C,'รับ-จ่าย ประจำวัน'!$B470,เส้นแต่งหน้าขนมปัง!AJ:AJ)+SUMIF('วางแผนBC,CJ'!$C:$C,'รับ-จ่าย ประจำวัน'!$B470,'วางแผนBC,CJ'!AJ:AJ)+SUMIF(RD!$C:$C,'รับ-จ่าย ประจำวัน'!$B470,RD!AJ:AJ)+SUMIF('FG,ออนไล,คัดแยก'!$C:$C,'รับ-จ่าย ประจำวัน'!$B470,'FG,ออนไล,คัดแยก'!AJ:AJ)</f>
        <v>0</v>
      </c>
      <c r="BR470" s="16">
        <f>SUMIF(เตรียมส่วนผสม!$C:$C,'รับ-จ่าย ประจำวัน'!$B470,เตรียมส่วนผสม!AK:AK)+SUMIF(กวนไส้!$C:$C,'รับ-จ่าย ประจำวัน'!$B470,กวนไส้!AK:AK)+SUMIF(ผลิต1!$C:$C,'รับ-จ่าย ประจำวัน'!$B470,ผลิต1!AK:AK)+SUMIF(ผลิต2!$C:$C,'รับ-จ่าย ประจำวัน'!$B470,ผลิต2!AK:AK)+SUMIF(เส้นแต่งหน้าขนมเค้ก!$C:$C,'รับ-จ่าย ประจำวัน'!$B470,เส้นแต่งหน้าขนมเค้ก!AK:AK)+SUMIF(แพ็ค!$C:$C,'รับ-จ่าย ประจำวัน'!$B470,แพ็ค!AK:AK)+SUMIF(ธุรการ!$C:$C,'รับ-จ่าย ประจำวัน'!$B470,ธุรการ!AK:AK)+SUMIF(เส้นแต่งหน้าขนมปัง!$C:$C,'รับ-จ่าย ประจำวัน'!$B470,เส้นแต่งหน้าขนมปัง!AK:AK)+SUMIF('วางแผนBC,CJ'!$C:$C,'รับ-จ่าย ประจำวัน'!$B470,'วางแผนBC,CJ'!AK:AK)+SUMIF(RD!$C:$C,'รับ-จ่าย ประจำวัน'!$B470,RD!AK:AK)+SUMIF('FG,ออนไล,คัดแยก'!$C:$C,'รับ-จ่าย ประจำวัน'!$B470,'FG,ออนไล,คัดแยก'!AK:AK)</f>
        <v>0</v>
      </c>
      <c r="BS470" s="16">
        <f>SUMIF(เตรียมส่วนผสม!$C:$C,'รับ-จ่าย ประจำวัน'!$B470,เตรียมส่วนผสม!AL:AL)+SUMIF(กวนไส้!$C:$C,'รับ-จ่าย ประจำวัน'!$B470,กวนไส้!AL:AL)+SUMIF(ผลิต1!$C:$C,'รับ-จ่าย ประจำวัน'!$B470,ผลิต1!AL:AL)+SUMIF(ผลิต2!$C:$C,'รับ-จ่าย ประจำวัน'!$B470,ผลิต2!AL:AL)+SUMIF(เส้นแต่งหน้าขนมเค้ก!$C:$C,'รับ-จ่าย ประจำวัน'!$B470,เส้นแต่งหน้าขนมเค้ก!AL:AL)+SUMIF(แพ็ค!$C:$C,'รับ-จ่าย ประจำวัน'!$B470,แพ็ค!AL:AL)+SUMIF(ธุรการ!$C:$C,'รับ-จ่าย ประจำวัน'!$B470,ธุรการ!AL:AL)+SUMIF(เส้นแต่งหน้าขนมปัง!$C:$C,'รับ-จ่าย ประจำวัน'!$B470,เส้นแต่งหน้าขนมปัง!AL:AL)+SUMIF('วางแผนBC,CJ'!$C:$C,'รับ-จ่าย ประจำวัน'!$B470,'วางแผนBC,CJ'!AL:AL)+SUMIF(RD!$C:$C,'รับ-จ่าย ประจำวัน'!$B470,RD!AL:AL)+SUMIF('FG,ออนไล,คัดแยก'!$C:$C,'รับ-จ่าย ประจำวัน'!$B470,'FG,ออนไล,คัดแยก'!AL:AL)</f>
        <v>0</v>
      </c>
      <c r="BT470" s="18">
        <f t="shared" si="107"/>
        <v>0</v>
      </c>
      <c r="BU470" s="116"/>
      <c r="BV470" s="146">
        <f t="shared" si="108"/>
        <v>479</v>
      </c>
      <c r="BW470" s="183">
        <v>30</v>
      </c>
      <c r="BX470" s="172">
        <f t="shared" si="103"/>
        <v>0</v>
      </c>
      <c r="BY470" s="188" t="e">
        <f t="shared" si="104"/>
        <v>#DIV/0!</v>
      </c>
      <c r="BZ470" s="180" t="e">
        <f t="shared" ca="1" si="109"/>
        <v>#DIV/0!</v>
      </c>
      <c r="CA470" s="97"/>
      <c r="CB470" s="97"/>
      <c r="CC470" s="97"/>
      <c r="CD470" s="97"/>
      <c r="CE470" s="97"/>
      <c r="CF470" s="97"/>
      <c r="CG470" s="97"/>
      <c r="CH470" s="97"/>
      <c r="CI470" s="97"/>
      <c r="CJ470" s="94"/>
      <c r="CK470" s="9">
        <f t="shared" si="105"/>
        <v>479</v>
      </c>
    </row>
    <row r="471" spans="1:89" hidden="1" x14ac:dyDescent="0.5">
      <c r="A471" s="149"/>
      <c r="B471" s="34">
        <v>1020201036</v>
      </c>
      <c r="C471" s="148" t="s">
        <v>1954</v>
      </c>
      <c r="D471" s="177" t="s">
        <v>91</v>
      </c>
      <c r="E471" s="28" t="e">
        <v>#N/A</v>
      </c>
      <c r="F471" s="159" t="s">
        <v>1605</v>
      </c>
      <c r="G471" s="11" t="s">
        <v>62</v>
      </c>
      <c r="H471" s="12">
        <v>6822</v>
      </c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3"/>
      <c r="AF471" s="13"/>
      <c r="AG471" s="13"/>
      <c r="AH471" s="13"/>
      <c r="AI471" s="14"/>
      <c r="AJ471" s="14"/>
      <c r="AK471" s="14"/>
      <c r="AL471" s="14"/>
      <c r="AM471" s="14"/>
      <c r="AN471" s="15">
        <f t="shared" si="110"/>
        <v>0</v>
      </c>
      <c r="AO471" s="16">
        <f>SUMIF(เตรียมส่วนผสม!$C:$C,'รับ-จ่าย ประจำวัน'!$B471,เตรียมส่วนผสม!H:H)+SUMIF(กวนไส้!$C:$C,'รับ-จ่าย ประจำวัน'!$B471,กวนไส้!H:H)+SUMIF(ผลิต1!$C:$C,'รับ-จ่าย ประจำวัน'!$B471,ผลิต1!H:H)+SUMIF(ผลิต2!$C:$C,'รับ-จ่าย ประจำวัน'!$B471,ผลิต2!H:H)+SUMIF(เส้นแต่งหน้าขนมเค้ก!$C:$C,'รับ-จ่าย ประจำวัน'!$B471,เส้นแต่งหน้าขนมเค้ก!H:H)+SUMIF(แพ็ค!$C:$C,'รับ-จ่าย ประจำวัน'!$B471,แพ็ค!H:H)+SUMIF(ธุรการ!$C:$C,'รับ-จ่าย ประจำวัน'!$B471,ธุรการ!H:H)+SUMIF(เส้นแต่งหน้าขนมปัง!$C:$C,'รับ-จ่าย ประจำวัน'!$B471,เส้นแต่งหน้าขนมปัง!H:H)+SUMIF('วางแผนBC,CJ'!$C:$C,'รับ-จ่าย ประจำวัน'!$B471,'วางแผนBC,CJ'!H:H)+SUMIF(RD!$C:$C,'รับ-จ่าย ประจำวัน'!$B471,RD!H:H)+SUMIF('FG,ออนไล,คัดแยก'!$C:$C,'รับ-จ่าย ประจำวัน'!$B471,'FG,ออนไล,คัดแยก'!H:H)</f>
        <v>0</v>
      </c>
      <c r="AP471" s="16">
        <f>SUMIF(เตรียมส่วนผสม!$C:$C,'รับ-จ่าย ประจำวัน'!$B471,เตรียมส่วนผสม!I:I)+SUMIF(กวนไส้!$C:$C,'รับ-จ่าย ประจำวัน'!$B471,กวนไส้!I:I)+SUMIF(ผลิต1!$C:$C,'รับ-จ่าย ประจำวัน'!$B471,ผลิต1!I:I)+SUMIF(ผลิต2!$C:$C,'รับ-จ่าย ประจำวัน'!$B471,ผลิต2!I:I)+SUMIF(เส้นแต่งหน้าขนมเค้ก!$C:$C,'รับ-จ่าย ประจำวัน'!$B471,เส้นแต่งหน้าขนมเค้ก!I:I)+SUMIF(แพ็ค!$C:$C,'รับ-จ่าย ประจำวัน'!$B471,แพ็ค!I:I)+SUMIF(ธุรการ!$C:$C,'รับ-จ่าย ประจำวัน'!$B471,ธุรการ!I:I)+SUMIF(เส้นแต่งหน้าขนมปัง!$C:$C,'รับ-จ่าย ประจำวัน'!$B471,เส้นแต่งหน้าขนมปัง!I:I)+SUMIF('วางแผนBC,CJ'!$C:$C,'รับ-จ่าย ประจำวัน'!$B471,'วางแผนBC,CJ'!I:I)+SUMIF(RD!$C:$C,'รับ-จ่าย ประจำวัน'!$B471,RD!I:I)+SUMIF('FG,ออนไล,คัดแยก'!$C:$C,'รับ-จ่าย ประจำวัน'!$B471,'FG,ออนไล,คัดแยก'!I:I)</f>
        <v>0</v>
      </c>
      <c r="AQ471" s="16">
        <f>SUMIF(เตรียมส่วนผสม!$C:$C,'รับ-จ่าย ประจำวัน'!$B471,เตรียมส่วนผสม!J:J)+SUMIF(กวนไส้!$C:$C,'รับ-จ่าย ประจำวัน'!$B471,กวนไส้!J:J)+SUMIF(ผลิต1!$C:$C,'รับ-จ่าย ประจำวัน'!$B471,ผลิต1!J:J)+SUMIF(ผลิต2!$C:$C,'รับ-จ่าย ประจำวัน'!$B471,ผลิต2!J:J)+SUMIF(เส้นแต่งหน้าขนมเค้ก!$C:$C,'รับ-จ่าย ประจำวัน'!$B471,เส้นแต่งหน้าขนมเค้ก!J:J)+SUMIF(แพ็ค!$C:$C,'รับ-จ่าย ประจำวัน'!$B471,แพ็ค!J:J)+SUMIF(ธุรการ!$C:$C,'รับ-จ่าย ประจำวัน'!$B471,ธุรการ!J:J)+SUMIF(เส้นแต่งหน้าขนมปัง!$C:$C,'รับ-จ่าย ประจำวัน'!$B471,เส้นแต่งหน้าขนมปัง!J:J)+SUMIF('วางแผนBC,CJ'!$C:$C,'รับ-จ่าย ประจำวัน'!$B471,'วางแผนBC,CJ'!J:J)+SUMIF(RD!$C:$C,'รับ-จ่าย ประจำวัน'!$B471,RD!J:J)+SUMIF('FG,ออนไล,คัดแยก'!$C:$C,'รับ-จ่าย ประจำวัน'!$B471,'FG,ออนไล,คัดแยก'!J:J)</f>
        <v>0</v>
      </c>
      <c r="AR471" s="16">
        <f>SUMIF(เตรียมส่วนผสม!$C:$C,'รับ-จ่าย ประจำวัน'!$B471,เตรียมส่วนผสม!K:K)+SUMIF(กวนไส้!$C:$C,'รับ-จ่าย ประจำวัน'!$B471,กวนไส้!K:K)+SUMIF(ผลิต1!$C:$C,'รับ-จ่าย ประจำวัน'!$B471,ผลิต1!K:K)+SUMIF(ผลิต2!$C:$C,'รับ-จ่าย ประจำวัน'!$B471,ผลิต2!K:K)+SUMIF(เส้นแต่งหน้าขนมเค้ก!$C:$C,'รับ-จ่าย ประจำวัน'!$B471,เส้นแต่งหน้าขนมเค้ก!K:K)+SUMIF(แพ็ค!$C:$C,'รับ-จ่าย ประจำวัน'!$B471,แพ็ค!K:K)+SUMIF(ธุรการ!$C:$C,'รับ-จ่าย ประจำวัน'!$B471,ธุรการ!K:K)+SUMIF(เส้นแต่งหน้าขนมปัง!$C:$C,'รับ-จ่าย ประจำวัน'!$B471,เส้นแต่งหน้าขนมปัง!K:K)+SUMIF('วางแผนBC,CJ'!$C:$C,'รับ-จ่าย ประจำวัน'!$B471,'วางแผนBC,CJ'!K:K)+SUMIF(RD!$C:$C,'รับ-จ่าย ประจำวัน'!$B471,RD!K:K)+SUMIF('FG,ออนไล,คัดแยก'!$C:$C,'รับ-จ่าย ประจำวัน'!$B471,'FG,ออนไล,คัดแยก'!K:K)</f>
        <v>0</v>
      </c>
      <c r="AS471" s="16">
        <f>SUMIF(เตรียมส่วนผสม!$C:$C,'รับ-จ่าย ประจำวัน'!$B471,เตรียมส่วนผสม!L:L)+SUMIF(กวนไส้!$C:$C,'รับ-จ่าย ประจำวัน'!$B471,กวนไส้!L:L)+SUMIF(ผลิต1!$C:$C,'รับ-จ่าย ประจำวัน'!$B471,ผลิต1!L:L)+SUMIF(ผลิต2!$C:$C,'รับ-จ่าย ประจำวัน'!$B471,ผลิต2!L:L)+SUMIF(เส้นแต่งหน้าขนมเค้ก!$C:$C,'รับ-จ่าย ประจำวัน'!$B471,เส้นแต่งหน้าขนมเค้ก!L:L)+SUMIF(แพ็ค!$C:$C,'รับ-จ่าย ประจำวัน'!$B471,แพ็ค!L:L)+SUMIF(ธุรการ!$C:$C,'รับ-จ่าย ประจำวัน'!$B471,ธุรการ!L:L)+SUMIF(เส้นแต่งหน้าขนมปัง!$C:$C,'รับ-จ่าย ประจำวัน'!$B471,เส้นแต่งหน้าขนมปัง!L:L)+SUMIF('วางแผนBC,CJ'!$C:$C,'รับ-จ่าย ประจำวัน'!$B471,'วางแผนBC,CJ'!L:L)+SUMIF(RD!$C:$C,'รับ-จ่าย ประจำวัน'!$B471,RD!L:L)+SUMIF('FG,ออนไล,คัดแยก'!$C:$C,'รับ-จ่าย ประจำวัน'!$B471,'FG,ออนไล,คัดแยก'!L:L)</f>
        <v>0</v>
      </c>
      <c r="AT471" s="16">
        <f>SUMIF(เตรียมส่วนผสม!$C:$C,'รับ-จ่าย ประจำวัน'!$B471,เตรียมส่วนผสม!M:M)+SUMIF(กวนไส้!$C:$C,'รับ-จ่าย ประจำวัน'!$B471,กวนไส้!M:M)+SUMIF(ผลิต1!$C:$C,'รับ-จ่าย ประจำวัน'!$B471,ผลิต1!M:M)+SUMIF(ผลิต2!$C:$C,'รับ-จ่าย ประจำวัน'!$B471,ผลิต2!M:M)+SUMIF(เส้นแต่งหน้าขนมเค้ก!$C:$C,'รับ-จ่าย ประจำวัน'!$B471,เส้นแต่งหน้าขนมเค้ก!M:M)+SUMIF(แพ็ค!$C:$C,'รับ-จ่าย ประจำวัน'!$B471,แพ็ค!M:M)+SUMIF(ธุรการ!$C:$C,'รับ-จ่าย ประจำวัน'!$B471,ธุรการ!M:M)+SUMIF(เส้นแต่งหน้าขนมปัง!$C:$C,'รับ-จ่าย ประจำวัน'!$B471,เส้นแต่งหน้าขนมปัง!M:M)+SUMIF('วางแผนBC,CJ'!$C:$C,'รับ-จ่าย ประจำวัน'!$B471,'วางแผนBC,CJ'!M:M)+SUMIF(RD!$C:$C,'รับ-จ่าย ประจำวัน'!$B471,RD!M:M)+SUMIF('FG,ออนไล,คัดแยก'!$C:$C,'รับ-จ่าย ประจำวัน'!$B471,'FG,ออนไล,คัดแยก'!M:M)</f>
        <v>0</v>
      </c>
      <c r="AU471" s="16">
        <f>SUMIF(เตรียมส่วนผสม!$C:$C,'รับ-จ่าย ประจำวัน'!$B471,เตรียมส่วนผสม!N:N)+SUMIF(กวนไส้!$C:$C,'รับ-จ่าย ประจำวัน'!$B471,กวนไส้!N:N)+SUMIF(ผลิต1!$C:$C,'รับ-จ่าย ประจำวัน'!$B471,ผลิต1!N:N)+SUMIF(ผลิต2!$C:$C,'รับ-จ่าย ประจำวัน'!$B471,ผลิต2!N:N)+SUMIF(เส้นแต่งหน้าขนมเค้ก!$C:$C,'รับ-จ่าย ประจำวัน'!$B471,เส้นแต่งหน้าขนมเค้ก!N:N)+SUMIF(แพ็ค!$C:$C,'รับ-จ่าย ประจำวัน'!$B471,แพ็ค!N:N)+SUMIF(ธุรการ!$C:$C,'รับ-จ่าย ประจำวัน'!$B471,ธุรการ!N:N)+SUMIF(เส้นแต่งหน้าขนมปัง!$C:$C,'รับ-จ่าย ประจำวัน'!$B471,เส้นแต่งหน้าขนมปัง!N:N)+SUMIF('วางแผนBC,CJ'!$C:$C,'รับ-จ่าย ประจำวัน'!$B471,'วางแผนBC,CJ'!N:N)+SUMIF(RD!$C:$C,'รับ-จ่าย ประจำวัน'!$B471,RD!N:N)+SUMIF('FG,ออนไล,คัดแยก'!$C:$C,'รับ-จ่าย ประจำวัน'!$B471,'FG,ออนไล,คัดแยก'!N:N)</f>
        <v>0</v>
      </c>
      <c r="AV471" s="16">
        <f>SUMIF(เตรียมส่วนผสม!$C:$C,'รับ-จ่าย ประจำวัน'!$B471,เตรียมส่วนผสม!O:O)+SUMIF(กวนไส้!$C:$C,'รับ-จ่าย ประจำวัน'!$B471,กวนไส้!O:O)+SUMIF(ผลิต1!$C:$C,'รับ-จ่าย ประจำวัน'!$B471,ผลิต1!O:O)+SUMIF(ผลิต2!$C:$C,'รับ-จ่าย ประจำวัน'!$B471,ผลิต2!O:O)+SUMIF(เส้นแต่งหน้าขนมเค้ก!$C:$C,'รับ-จ่าย ประจำวัน'!$B471,เส้นแต่งหน้าขนมเค้ก!O:O)+SUMIF(แพ็ค!$C:$C,'รับ-จ่าย ประจำวัน'!$B471,แพ็ค!O:O)+SUMIF(ธุรการ!$C:$C,'รับ-จ่าย ประจำวัน'!$B471,ธุรการ!O:O)+SUMIF(เส้นแต่งหน้าขนมปัง!$C:$C,'รับ-จ่าย ประจำวัน'!$B471,เส้นแต่งหน้าขนมปัง!O:O)+SUMIF('วางแผนBC,CJ'!$C:$C,'รับ-จ่าย ประจำวัน'!$B471,'วางแผนBC,CJ'!O:O)+SUMIF(RD!$C:$C,'รับ-จ่าย ประจำวัน'!$B471,RD!O:O)+SUMIF('FG,ออนไล,คัดแยก'!$C:$C,'รับ-จ่าย ประจำวัน'!$B471,'FG,ออนไล,คัดแยก'!O:O)</f>
        <v>0</v>
      </c>
      <c r="AW471" s="16">
        <f>SUMIF(เตรียมส่วนผสม!$C:$C,'รับ-จ่าย ประจำวัน'!$B471,เตรียมส่วนผสม!P:P)+SUMIF(กวนไส้!$C:$C,'รับ-จ่าย ประจำวัน'!$B471,กวนไส้!P:P)+SUMIF(ผลิต1!$C:$C,'รับ-จ่าย ประจำวัน'!$B471,ผลิต1!P:P)+SUMIF(ผลิต2!$C:$C,'รับ-จ่าย ประจำวัน'!$B471,ผลิต2!P:P)+SUMIF(เส้นแต่งหน้าขนมเค้ก!$C:$C,'รับ-จ่าย ประจำวัน'!$B471,เส้นแต่งหน้าขนมเค้ก!P:P)+SUMIF(แพ็ค!$C:$C,'รับ-จ่าย ประจำวัน'!$B471,แพ็ค!P:P)+SUMIF(ธุรการ!$C:$C,'รับ-จ่าย ประจำวัน'!$B471,ธุรการ!P:P)+SUMIF(เส้นแต่งหน้าขนมปัง!$C:$C,'รับ-จ่าย ประจำวัน'!$B471,เส้นแต่งหน้าขนมปัง!P:P)+SUMIF('วางแผนBC,CJ'!$C:$C,'รับ-จ่าย ประจำวัน'!$B471,'วางแผนBC,CJ'!P:P)+SUMIF(RD!$C:$C,'รับ-จ่าย ประจำวัน'!$B471,RD!P:P)+SUMIF('FG,ออนไล,คัดแยก'!$C:$C,'รับ-จ่าย ประจำวัน'!$B471,'FG,ออนไล,คัดแยก'!P:P)</f>
        <v>0</v>
      </c>
      <c r="AX471" s="16">
        <f>SUMIF(เตรียมส่วนผสม!$C:$C,'รับ-จ่าย ประจำวัน'!$B471,เตรียมส่วนผสม!Q:Q)+SUMIF(กวนไส้!$C:$C,'รับ-จ่าย ประจำวัน'!$B471,กวนไส้!Q:Q)+SUMIF(ผลิต1!$C:$C,'รับ-จ่าย ประจำวัน'!$B471,ผลิต1!Q:Q)+SUMIF(ผลิต2!$C:$C,'รับ-จ่าย ประจำวัน'!$B471,ผลิต2!Q:Q)+SUMIF(เส้นแต่งหน้าขนมเค้ก!$C:$C,'รับ-จ่าย ประจำวัน'!$B471,เส้นแต่งหน้าขนมเค้ก!Q:Q)+SUMIF(แพ็ค!$C:$C,'รับ-จ่าย ประจำวัน'!$B471,แพ็ค!Q:Q)+SUMIF(ธุรการ!$C:$C,'รับ-จ่าย ประจำวัน'!$B471,ธุรการ!Q:Q)+SUMIF(เส้นแต่งหน้าขนมปัง!$C:$C,'รับ-จ่าย ประจำวัน'!$B471,เส้นแต่งหน้าขนมปัง!Q:Q)+SUMIF('วางแผนBC,CJ'!$C:$C,'รับ-จ่าย ประจำวัน'!$B471,'วางแผนBC,CJ'!Q:Q)+SUMIF(RD!$C:$C,'รับ-จ่าย ประจำวัน'!$B471,RD!Q:Q)+SUMIF('FG,ออนไล,คัดแยก'!$C:$C,'รับ-จ่าย ประจำวัน'!$B471,'FG,ออนไล,คัดแยก'!Q:Q)</f>
        <v>0</v>
      </c>
      <c r="AY471" s="16">
        <f>SUMIF(เตรียมส่วนผสม!$C:$C,'รับ-จ่าย ประจำวัน'!$B471,เตรียมส่วนผสม!R:R)+SUMIF(กวนไส้!$C:$C,'รับ-จ่าย ประจำวัน'!$B471,กวนไส้!R:R)+SUMIF(ผลิต1!$C:$C,'รับ-จ่าย ประจำวัน'!$B471,ผลิต1!R:R)+SUMIF(ผลิต2!$C:$C,'รับ-จ่าย ประจำวัน'!$B471,ผลิต2!R:R)+SUMIF(เส้นแต่งหน้าขนมเค้ก!$C:$C,'รับ-จ่าย ประจำวัน'!$B471,เส้นแต่งหน้าขนมเค้ก!R:R)+SUMIF(แพ็ค!$C:$C,'รับ-จ่าย ประจำวัน'!$B471,แพ็ค!R:R)+SUMIF(ธุรการ!$C:$C,'รับ-จ่าย ประจำวัน'!$B471,ธุรการ!R:R)+SUMIF(เส้นแต่งหน้าขนมปัง!$C:$C,'รับ-จ่าย ประจำวัน'!$B471,เส้นแต่งหน้าขนมปัง!R:R)+SUMIF('วางแผนBC,CJ'!$C:$C,'รับ-จ่าย ประจำวัน'!$B471,'วางแผนBC,CJ'!R:R)+SUMIF(RD!$C:$C,'รับ-จ่าย ประจำวัน'!$B471,RD!R:R)+SUMIF('FG,ออนไล,คัดแยก'!$C:$C,'รับ-จ่าย ประจำวัน'!$B471,'FG,ออนไล,คัดแยก'!R:R)</f>
        <v>0</v>
      </c>
      <c r="AZ471" s="16">
        <f>SUMIF(เตรียมส่วนผสม!$C:$C,'รับ-จ่าย ประจำวัน'!$B471,เตรียมส่วนผสม!S:S)+SUMIF(กวนไส้!$C:$C,'รับ-จ่าย ประจำวัน'!$B471,กวนไส้!S:S)+SUMIF(ผลิต1!$C:$C,'รับ-จ่าย ประจำวัน'!$B471,ผลิต1!S:S)+SUMIF(ผลิต2!$C:$C,'รับ-จ่าย ประจำวัน'!$B471,ผลิต2!S:S)+SUMIF(เส้นแต่งหน้าขนมเค้ก!$C:$C,'รับ-จ่าย ประจำวัน'!$B471,เส้นแต่งหน้าขนมเค้ก!S:S)+SUMIF(แพ็ค!$C:$C,'รับ-จ่าย ประจำวัน'!$B471,แพ็ค!S:S)+SUMIF(ธุรการ!$C:$C,'รับ-จ่าย ประจำวัน'!$B471,ธุรการ!S:S)+SUMIF(เส้นแต่งหน้าขนมปัง!$C:$C,'รับ-จ่าย ประจำวัน'!$B471,เส้นแต่งหน้าขนมปัง!S:S)+SUMIF('วางแผนBC,CJ'!$C:$C,'รับ-จ่าย ประจำวัน'!$B471,'วางแผนBC,CJ'!S:S)+SUMIF(RD!$C:$C,'รับ-จ่าย ประจำวัน'!$B471,RD!S:S)+SUMIF('FG,ออนไล,คัดแยก'!$C:$C,'รับ-จ่าย ประจำวัน'!$B471,'FG,ออนไล,คัดแยก'!S:S)</f>
        <v>0</v>
      </c>
      <c r="BA471" s="16">
        <f>SUMIF(เตรียมส่วนผสม!$C:$C,'รับ-จ่าย ประจำวัน'!$B471,เตรียมส่วนผสม!T:T)+SUMIF(กวนไส้!$C:$C,'รับ-จ่าย ประจำวัน'!$B471,กวนไส้!T:T)+SUMIF(ผลิต1!$C:$C,'รับ-จ่าย ประจำวัน'!$B471,ผลิต1!T:T)+SUMIF(ผลิต2!$C:$C,'รับ-จ่าย ประจำวัน'!$B471,ผลิต2!T:T)+SUMIF(เส้นแต่งหน้าขนมเค้ก!$C:$C,'รับ-จ่าย ประจำวัน'!$B471,เส้นแต่งหน้าขนมเค้ก!T:T)+SUMIF(แพ็ค!$C:$C,'รับ-จ่าย ประจำวัน'!$B471,แพ็ค!T:T)+SUMIF(ธุรการ!$C:$C,'รับ-จ่าย ประจำวัน'!$B471,ธุรการ!T:T)+SUMIF(เส้นแต่งหน้าขนมปัง!$C:$C,'รับ-จ่าย ประจำวัน'!$B471,เส้นแต่งหน้าขนมปัง!T:T)+SUMIF('วางแผนBC,CJ'!$C:$C,'รับ-จ่าย ประจำวัน'!$B471,'วางแผนBC,CJ'!T:T)+SUMIF(RD!$C:$C,'รับ-จ่าย ประจำวัน'!$B471,RD!T:T)+SUMIF('FG,ออนไล,คัดแยก'!$C:$C,'รับ-จ่าย ประจำวัน'!$B471,'FG,ออนไล,คัดแยก'!T:T)</f>
        <v>0</v>
      </c>
      <c r="BB471" s="16">
        <f>SUMIF(เตรียมส่วนผสม!$C:$C,'รับ-จ่าย ประจำวัน'!$B471,เตรียมส่วนผสม!U:U)+SUMIF(กวนไส้!$C:$C,'รับ-จ่าย ประจำวัน'!$B471,กวนไส้!U:U)+SUMIF(ผลิต1!$C:$C,'รับ-จ่าย ประจำวัน'!$B471,ผลิต1!U:U)+SUMIF(ผลิต2!$C:$C,'รับ-จ่าย ประจำวัน'!$B471,ผลิต2!U:U)+SUMIF(เส้นแต่งหน้าขนมเค้ก!$C:$C,'รับ-จ่าย ประจำวัน'!$B471,เส้นแต่งหน้าขนมเค้ก!U:U)+SUMIF(แพ็ค!$C:$C,'รับ-จ่าย ประจำวัน'!$B471,แพ็ค!U:U)+SUMIF(ธุรการ!$C:$C,'รับ-จ่าย ประจำวัน'!$B471,ธุรการ!U:U)+SUMIF(เส้นแต่งหน้าขนมปัง!$C:$C,'รับ-จ่าย ประจำวัน'!$B471,เส้นแต่งหน้าขนมปัง!U:U)+SUMIF('วางแผนBC,CJ'!$C:$C,'รับ-จ่าย ประจำวัน'!$B471,'วางแผนBC,CJ'!U:U)+SUMIF(RD!$C:$C,'รับ-จ่าย ประจำวัน'!$B471,RD!U:U)+SUMIF('FG,ออนไล,คัดแยก'!$C:$C,'รับ-จ่าย ประจำวัน'!$B471,'FG,ออนไล,คัดแยก'!U:U)</f>
        <v>0</v>
      </c>
      <c r="BC471" s="16">
        <f>SUMIF(เตรียมส่วนผสม!$C:$C,'รับ-จ่าย ประจำวัน'!$B471,เตรียมส่วนผสม!V:V)+SUMIF(กวนไส้!$C:$C,'รับ-จ่าย ประจำวัน'!$B471,กวนไส้!V:V)+SUMIF(ผลิต1!$C:$C,'รับ-จ่าย ประจำวัน'!$B471,ผลิต1!V:V)+SUMIF(ผลิต2!$C:$C,'รับ-จ่าย ประจำวัน'!$B471,ผลิต2!V:V)+SUMIF(เส้นแต่งหน้าขนมเค้ก!$C:$C,'รับ-จ่าย ประจำวัน'!$B471,เส้นแต่งหน้าขนมเค้ก!V:V)+SUMIF(แพ็ค!$C:$C,'รับ-จ่าย ประจำวัน'!$B471,แพ็ค!V:V)+SUMIF(ธุรการ!$C:$C,'รับ-จ่าย ประจำวัน'!$B471,ธุรการ!V:V)+SUMIF(เส้นแต่งหน้าขนมปัง!$C:$C,'รับ-จ่าย ประจำวัน'!$B471,เส้นแต่งหน้าขนมปัง!V:V)+SUMIF('วางแผนBC,CJ'!$C:$C,'รับ-จ่าย ประจำวัน'!$B471,'วางแผนBC,CJ'!V:V)+SUMIF(RD!$C:$C,'รับ-จ่าย ประจำวัน'!$B471,RD!V:V)+SUMIF('FG,ออนไล,คัดแยก'!$C:$C,'รับ-จ่าย ประจำวัน'!$B471,'FG,ออนไล,คัดแยก'!V:V)</f>
        <v>0</v>
      </c>
      <c r="BD471" s="16">
        <f>SUMIF(เตรียมส่วนผสม!$C:$C,'รับ-จ่าย ประจำวัน'!$B471,เตรียมส่วนผสม!W:W)+SUMIF(กวนไส้!$C:$C,'รับ-จ่าย ประจำวัน'!$B471,กวนไส้!W:W)+SUMIF(ผลิต1!$C:$C,'รับ-จ่าย ประจำวัน'!$B471,ผลิต1!W:W)+SUMIF(ผลิต2!$C:$C,'รับ-จ่าย ประจำวัน'!$B471,ผลิต2!W:W)+SUMIF(เส้นแต่งหน้าขนมเค้ก!$C:$C,'รับ-จ่าย ประจำวัน'!$B471,เส้นแต่งหน้าขนมเค้ก!W:W)+SUMIF(แพ็ค!$C:$C,'รับ-จ่าย ประจำวัน'!$B471,แพ็ค!W:W)+SUMIF(ธุรการ!$C:$C,'รับ-จ่าย ประจำวัน'!$B471,ธุรการ!W:W)+SUMIF(เส้นแต่งหน้าขนมปัง!$C:$C,'รับ-จ่าย ประจำวัน'!$B471,เส้นแต่งหน้าขนมปัง!W:W)+SUMIF('วางแผนBC,CJ'!$C:$C,'รับ-จ่าย ประจำวัน'!$B471,'วางแผนBC,CJ'!W:W)+SUMIF(RD!$C:$C,'รับ-จ่าย ประจำวัน'!$B471,RD!W:W)+SUMIF('FG,ออนไล,คัดแยก'!$C:$C,'รับ-จ่าย ประจำวัน'!$B471,'FG,ออนไล,คัดแยก'!W:W)</f>
        <v>0</v>
      </c>
      <c r="BE471" s="16">
        <f>SUMIF(เตรียมส่วนผสม!$C:$C,'รับ-จ่าย ประจำวัน'!$B471,เตรียมส่วนผสม!X:X)+SUMIF(กวนไส้!$C:$C,'รับ-จ่าย ประจำวัน'!$B471,กวนไส้!X:X)+SUMIF(ผลิต1!$C:$C,'รับ-จ่าย ประจำวัน'!$B471,ผลิต1!X:X)+SUMIF(ผลิต2!$C:$C,'รับ-จ่าย ประจำวัน'!$B471,ผลิต2!X:X)+SUMIF(เส้นแต่งหน้าขนมเค้ก!$C:$C,'รับ-จ่าย ประจำวัน'!$B471,เส้นแต่งหน้าขนมเค้ก!X:X)+SUMIF(แพ็ค!$C:$C,'รับ-จ่าย ประจำวัน'!$B471,แพ็ค!X:X)+SUMIF(ธุรการ!$C:$C,'รับ-จ่าย ประจำวัน'!$B471,ธุรการ!X:X)+SUMIF(เส้นแต่งหน้าขนมปัง!$C:$C,'รับ-จ่าย ประจำวัน'!$B471,เส้นแต่งหน้าขนมปัง!X:X)+SUMIF('วางแผนBC,CJ'!$C:$C,'รับ-จ่าย ประจำวัน'!$B471,'วางแผนBC,CJ'!X:X)+SUMIF(RD!$C:$C,'รับ-จ่าย ประจำวัน'!$B471,RD!X:X)+SUMIF('FG,ออนไล,คัดแยก'!$C:$C,'รับ-จ่าย ประจำวัน'!$B471,'FG,ออนไล,คัดแยก'!X:X)</f>
        <v>0</v>
      </c>
      <c r="BF471" s="16">
        <f>SUMIF(เตรียมส่วนผสม!$C:$C,'รับ-จ่าย ประจำวัน'!$B471,เตรียมส่วนผสม!Y:Y)+SUMIF(กวนไส้!$C:$C,'รับ-จ่าย ประจำวัน'!$B471,กวนไส้!Y:Y)+SUMIF(ผลิต1!$C:$C,'รับ-จ่าย ประจำวัน'!$B471,ผลิต1!Y:Y)+SUMIF(ผลิต2!$C:$C,'รับ-จ่าย ประจำวัน'!$B471,ผลิต2!Y:Y)+SUMIF(เส้นแต่งหน้าขนมเค้ก!$C:$C,'รับ-จ่าย ประจำวัน'!$B471,เส้นแต่งหน้าขนมเค้ก!Y:Y)+SUMIF(แพ็ค!$C:$C,'รับ-จ่าย ประจำวัน'!$B471,แพ็ค!Y:Y)+SUMIF(ธุรการ!$C:$C,'รับ-จ่าย ประจำวัน'!$B471,ธุรการ!Y:Y)+SUMIF(เส้นแต่งหน้าขนมปัง!$C:$C,'รับ-จ่าย ประจำวัน'!$B471,เส้นแต่งหน้าขนมปัง!Y:Y)+SUMIF('วางแผนBC,CJ'!$C:$C,'รับ-จ่าย ประจำวัน'!$B471,'วางแผนBC,CJ'!Y:Y)+SUMIF(RD!$C:$C,'รับ-จ่าย ประจำวัน'!$B471,RD!Y:Y)+SUMIF('FG,ออนไล,คัดแยก'!$C:$C,'รับ-จ่าย ประจำวัน'!$B471,'FG,ออนไล,คัดแยก'!Y:Y)</f>
        <v>0</v>
      </c>
      <c r="BG471" s="16">
        <f>SUMIF(เตรียมส่วนผสม!$C:$C,'รับ-จ่าย ประจำวัน'!$B471,เตรียมส่วนผสม!Z:Z)+SUMIF(กวนไส้!$C:$C,'รับ-จ่าย ประจำวัน'!$B471,กวนไส้!Z:Z)+SUMIF(ผลิต1!$C:$C,'รับ-จ่าย ประจำวัน'!$B471,ผลิต1!Z:Z)+SUMIF(ผลิต2!$C:$C,'รับ-จ่าย ประจำวัน'!$B471,ผลิต2!Z:Z)+SUMIF(เส้นแต่งหน้าขนมเค้ก!$C:$C,'รับ-จ่าย ประจำวัน'!$B471,เส้นแต่งหน้าขนมเค้ก!Z:Z)+SUMIF(แพ็ค!$C:$C,'รับ-จ่าย ประจำวัน'!$B471,แพ็ค!Z:Z)+SUMIF(ธุรการ!$C:$C,'รับ-จ่าย ประจำวัน'!$B471,ธุรการ!Z:Z)+SUMIF(เส้นแต่งหน้าขนมปัง!$C:$C,'รับ-จ่าย ประจำวัน'!$B471,เส้นแต่งหน้าขนมปัง!Z:Z)+SUMIF('วางแผนBC,CJ'!$C:$C,'รับ-จ่าย ประจำวัน'!$B471,'วางแผนBC,CJ'!Z:Z)+SUMIF(RD!$C:$C,'รับ-จ่าย ประจำวัน'!$B471,RD!Z:Z)+SUMIF('FG,ออนไล,คัดแยก'!$C:$C,'รับ-จ่าย ประจำวัน'!$B471,'FG,ออนไล,คัดแยก'!Z:Z)</f>
        <v>0</v>
      </c>
      <c r="BH471" s="16">
        <f>SUMIF(เตรียมส่วนผสม!$C:$C,'รับ-จ่าย ประจำวัน'!$B471,เตรียมส่วนผสม!AA:AA)+SUMIF(กวนไส้!$C:$C,'รับ-จ่าย ประจำวัน'!$B471,กวนไส้!AA:AA)+SUMIF(ผลิต1!$C:$C,'รับ-จ่าย ประจำวัน'!$B471,ผลิต1!AA:AA)+SUMIF(ผลิต2!$C:$C,'รับ-จ่าย ประจำวัน'!$B471,ผลิต2!AA:AA)+SUMIF(เส้นแต่งหน้าขนมเค้ก!$C:$C,'รับ-จ่าย ประจำวัน'!$B471,เส้นแต่งหน้าขนมเค้ก!AA:AA)+SUMIF(แพ็ค!$C:$C,'รับ-จ่าย ประจำวัน'!$B471,แพ็ค!AA:AA)+SUMIF(ธุรการ!$C:$C,'รับ-จ่าย ประจำวัน'!$B471,ธุรการ!AA:AA)+SUMIF(เส้นแต่งหน้าขนมปัง!$C:$C,'รับ-จ่าย ประจำวัน'!$B471,เส้นแต่งหน้าขนมปัง!AA:AA)+SUMIF('วางแผนBC,CJ'!$C:$C,'รับ-จ่าย ประจำวัน'!$B471,'วางแผนBC,CJ'!AA:AA)+SUMIF(RD!$C:$C,'รับ-จ่าย ประจำวัน'!$B471,RD!AA:AA)+SUMIF('FG,ออนไล,คัดแยก'!$C:$C,'รับ-จ่าย ประจำวัน'!$B471,'FG,ออนไล,คัดแยก'!AA:AA)</f>
        <v>0</v>
      </c>
      <c r="BI471" s="16">
        <f>SUMIF(เตรียมส่วนผสม!$C:$C,'รับ-จ่าย ประจำวัน'!$B471,เตรียมส่วนผสม!AB:AB)+SUMIF(กวนไส้!$C:$C,'รับ-จ่าย ประจำวัน'!$B471,กวนไส้!AB:AB)+SUMIF(ผลิต1!$C:$C,'รับ-จ่าย ประจำวัน'!$B471,ผลิต1!AB:AB)+SUMIF(ผลิต2!$C:$C,'รับ-จ่าย ประจำวัน'!$B471,ผลิต2!AB:AB)+SUMIF(เส้นแต่งหน้าขนมเค้ก!$C:$C,'รับ-จ่าย ประจำวัน'!$B471,เส้นแต่งหน้าขนมเค้ก!AB:AB)+SUMIF(แพ็ค!$C:$C,'รับ-จ่าย ประจำวัน'!$B471,แพ็ค!AB:AB)+SUMIF(ธุรการ!$C:$C,'รับ-จ่าย ประจำวัน'!$B471,ธุรการ!AB:AB)+SUMIF(เส้นแต่งหน้าขนมปัง!$C:$C,'รับ-จ่าย ประจำวัน'!$B471,เส้นแต่งหน้าขนมปัง!AB:AB)+SUMIF('วางแผนBC,CJ'!$C:$C,'รับ-จ่าย ประจำวัน'!$B471,'วางแผนBC,CJ'!AB:AB)+SUMIF(RD!$C:$C,'รับ-จ่าย ประจำวัน'!$B471,RD!AB:AB)+SUMIF('FG,ออนไล,คัดแยก'!$C:$C,'รับ-จ่าย ประจำวัน'!$B471,'FG,ออนไล,คัดแยก'!AB:AB)</f>
        <v>0</v>
      </c>
      <c r="BJ471" s="16">
        <f>SUMIF(เตรียมส่วนผสม!$C:$C,'รับ-จ่าย ประจำวัน'!$B471,เตรียมส่วนผสม!AC:AC)+SUMIF(กวนไส้!$C:$C,'รับ-จ่าย ประจำวัน'!$B471,กวนไส้!AC:AC)+SUMIF(ผลิต1!$C:$C,'รับ-จ่าย ประจำวัน'!$B471,ผลิต1!AC:AC)+SUMIF(ผลิต2!$C:$C,'รับ-จ่าย ประจำวัน'!$B471,ผลิต2!AC:AC)+SUMIF(เส้นแต่งหน้าขนมเค้ก!$C:$C,'รับ-จ่าย ประจำวัน'!$B471,เส้นแต่งหน้าขนมเค้ก!AC:AC)+SUMIF(แพ็ค!$C:$C,'รับ-จ่าย ประจำวัน'!$B471,แพ็ค!AC:AC)+SUMIF(ธุรการ!$C:$C,'รับ-จ่าย ประจำวัน'!$B471,ธุรการ!AC:AC)+SUMIF(เส้นแต่งหน้าขนมปัง!$C:$C,'รับ-จ่าย ประจำวัน'!$B471,เส้นแต่งหน้าขนมปัง!AC:AC)+SUMIF('วางแผนBC,CJ'!$C:$C,'รับ-จ่าย ประจำวัน'!$B471,'วางแผนBC,CJ'!AC:AC)+SUMIF(RD!$C:$C,'รับ-จ่าย ประจำวัน'!$B471,RD!AC:AC)+SUMIF('FG,ออนไล,คัดแยก'!$C:$C,'รับ-จ่าย ประจำวัน'!$B471,'FG,ออนไล,คัดแยก'!AC:AC)</f>
        <v>0</v>
      </c>
      <c r="BK471" s="16">
        <f>SUMIF(เตรียมส่วนผสม!$C:$C,'รับ-จ่าย ประจำวัน'!$B471,เตรียมส่วนผสม!AD:AD)+SUMIF(กวนไส้!$C:$C,'รับ-จ่าย ประจำวัน'!$B471,กวนไส้!AD:AD)+SUMIF(ผลิต1!$C:$C,'รับ-จ่าย ประจำวัน'!$B471,ผลิต1!AD:AD)+SUMIF(ผลิต2!$C:$C,'รับ-จ่าย ประจำวัน'!$B471,ผลิต2!AD:AD)+SUMIF(เส้นแต่งหน้าขนมเค้ก!$C:$C,'รับ-จ่าย ประจำวัน'!$B471,เส้นแต่งหน้าขนมเค้ก!AD:AD)+SUMIF(แพ็ค!$C:$C,'รับ-จ่าย ประจำวัน'!$B471,แพ็ค!AD:AD)+SUMIF(ธุรการ!$C:$C,'รับ-จ่าย ประจำวัน'!$B471,ธุรการ!AD:AD)+SUMIF(เส้นแต่งหน้าขนมปัง!$C:$C,'รับ-จ่าย ประจำวัน'!$B471,เส้นแต่งหน้าขนมปัง!AD:AD)+SUMIF('วางแผนBC,CJ'!$C:$C,'รับ-จ่าย ประจำวัน'!$B471,'วางแผนBC,CJ'!AD:AD)+SUMIF(RD!$C:$C,'รับ-จ่าย ประจำวัน'!$B471,RD!AD:AD)+SUMIF('FG,ออนไล,คัดแยก'!$C:$C,'รับ-จ่าย ประจำวัน'!$B471,'FG,ออนไล,คัดแยก'!AD:AD)</f>
        <v>0</v>
      </c>
      <c r="BL471" s="16">
        <f>SUMIF(เตรียมส่วนผสม!$C:$C,'รับ-จ่าย ประจำวัน'!$B471,เตรียมส่วนผสม!AE:AE)+SUMIF(กวนไส้!$C:$C,'รับ-จ่าย ประจำวัน'!$B471,กวนไส้!AE:AE)+SUMIF(ผลิต1!$C:$C,'รับ-จ่าย ประจำวัน'!$B471,ผลิต1!AE:AE)+SUMIF(ผลิต2!$C:$C,'รับ-จ่าย ประจำวัน'!$B471,ผลิต2!AE:AE)+SUMIF(เส้นแต่งหน้าขนมเค้ก!$C:$C,'รับ-จ่าย ประจำวัน'!$B471,เส้นแต่งหน้าขนมเค้ก!AE:AE)+SUMIF(แพ็ค!$C:$C,'รับ-จ่าย ประจำวัน'!$B471,แพ็ค!AE:AE)+SUMIF(ธุรการ!$C:$C,'รับ-จ่าย ประจำวัน'!$B471,ธุรการ!AE:AE)+SUMIF(เส้นแต่งหน้าขนมปัง!$C:$C,'รับ-จ่าย ประจำวัน'!$B471,เส้นแต่งหน้าขนมปัง!AE:AE)+SUMIF('วางแผนBC,CJ'!$C:$C,'รับ-จ่าย ประจำวัน'!$B471,'วางแผนBC,CJ'!AE:AE)+SUMIF(RD!$C:$C,'รับ-จ่าย ประจำวัน'!$B471,RD!AE:AE)+SUMIF('FG,ออนไล,คัดแยก'!$C:$C,'รับ-จ่าย ประจำวัน'!$B471,'FG,ออนไล,คัดแยก'!AE:AE)</f>
        <v>0</v>
      </c>
      <c r="BM471" s="16">
        <f>SUMIF(เตรียมส่วนผสม!$C:$C,'รับ-จ่าย ประจำวัน'!$B471,เตรียมส่วนผสม!AF:AF)+SUMIF(กวนไส้!$C:$C,'รับ-จ่าย ประจำวัน'!$B471,กวนไส้!AF:AF)+SUMIF(ผลิต1!$C:$C,'รับ-จ่าย ประจำวัน'!$B471,ผลิต1!AF:AF)+SUMIF(ผลิต2!$C:$C,'รับ-จ่าย ประจำวัน'!$B471,ผลิต2!AF:AF)+SUMIF(เส้นแต่งหน้าขนมเค้ก!$C:$C,'รับ-จ่าย ประจำวัน'!$B471,เส้นแต่งหน้าขนมเค้ก!AF:AF)+SUMIF(แพ็ค!$C:$C,'รับ-จ่าย ประจำวัน'!$B471,แพ็ค!AF:AF)+SUMIF(ธุรการ!$C:$C,'รับ-จ่าย ประจำวัน'!$B471,ธุรการ!AF:AF)+SUMIF(เส้นแต่งหน้าขนมปัง!$C:$C,'รับ-จ่าย ประจำวัน'!$B471,เส้นแต่งหน้าขนมปัง!AF:AF)+SUMIF('วางแผนBC,CJ'!$C:$C,'รับ-จ่าย ประจำวัน'!$B471,'วางแผนBC,CJ'!AF:AF)+SUMIF(RD!$C:$C,'รับ-จ่าย ประจำวัน'!$B471,RD!AF:AF)+SUMIF('FG,ออนไล,คัดแยก'!$C:$C,'รับ-จ่าย ประจำวัน'!$B471,'FG,ออนไล,คัดแยก'!AF:AF)</f>
        <v>0</v>
      </c>
      <c r="BN471" s="16">
        <f>SUMIF(เตรียมส่วนผสม!$C:$C,'รับ-จ่าย ประจำวัน'!$B471,เตรียมส่วนผสม!AG:AG)+SUMIF(กวนไส้!$C:$C,'รับ-จ่าย ประจำวัน'!$B471,กวนไส้!AG:AG)+SUMIF(ผลิต1!$C:$C,'รับ-จ่าย ประจำวัน'!$B471,ผลิต1!AG:AG)+SUMIF(ผลิต2!$C:$C,'รับ-จ่าย ประจำวัน'!$B471,ผลิต2!AG:AG)+SUMIF(เส้นแต่งหน้าขนมเค้ก!$C:$C,'รับ-จ่าย ประจำวัน'!$B471,เส้นแต่งหน้าขนมเค้ก!AG:AG)+SUMIF(แพ็ค!$C:$C,'รับ-จ่าย ประจำวัน'!$B471,แพ็ค!AG:AG)+SUMIF(ธุรการ!$C:$C,'รับ-จ่าย ประจำวัน'!$B471,ธุรการ!AG:AG)+SUMIF(เส้นแต่งหน้าขนมปัง!$C:$C,'รับ-จ่าย ประจำวัน'!$B471,เส้นแต่งหน้าขนมปัง!AG:AG)+SUMIF('วางแผนBC,CJ'!$C:$C,'รับ-จ่าย ประจำวัน'!$B471,'วางแผนBC,CJ'!AG:AG)+SUMIF(RD!$C:$C,'รับ-จ่าย ประจำวัน'!$B471,RD!AG:AG)+SUMIF('FG,ออนไล,คัดแยก'!$C:$C,'รับ-จ่าย ประจำวัน'!$B471,'FG,ออนไล,คัดแยก'!AG:AG)</f>
        <v>0</v>
      </c>
      <c r="BO471" s="16">
        <f>SUMIF(เตรียมส่วนผสม!$C:$C,'รับ-จ่าย ประจำวัน'!$B471,เตรียมส่วนผสม!AH:AH)+SUMIF(กวนไส้!$C:$C,'รับ-จ่าย ประจำวัน'!$B471,กวนไส้!AH:AH)+SUMIF(ผลิต1!$C:$C,'รับ-จ่าย ประจำวัน'!$B471,ผลิต1!AH:AH)+SUMIF(ผลิต2!$C:$C,'รับ-จ่าย ประจำวัน'!$B471,ผลิต2!AH:AH)+SUMIF(เส้นแต่งหน้าขนมเค้ก!$C:$C,'รับ-จ่าย ประจำวัน'!$B471,เส้นแต่งหน้าขนมเค้ก!AH:AH)+SUMIF(แพ็ค!$C:$C,'รับ-จ่าย ประจำวัน'!$B471,แพ็ค!AH:AH)+SUMIF(ธุรการ!$C:$C,'รับ-จ่าย ประจำวัน'!$B471,ธุรการ!AH:AH)+SUMIF(เส้นแต่งหน้าขนมปัง!$C:$C,'รับ-จ่าย ประจำวัน'!$B471,เส้นแต่งหน้าขนมปัง!AH:AH)+SUMIF('วางแผนBC,CJ'!$C:$C,'รับ-จ่าย ประจำวัน'!$B471,'วางแผนBC,CJ'!AH:AH)+SUMIF(RD!$C:$C,'รับ-จ่าย ประจำวัน'!$B471,RD!AH:AH)+SUMIF('FG,ออนไล,คัดแยก'!$C:$C,'รับ-จ่าย ประจำวัน'!$B471,'FG,ออนไล,คัดแยก'!AH:AH)</f>
        <v>0</v>
      </c>
      <c r="BP471" s="16">
        <f>SUMIF(เตรียมส่วนผสม!$C:$C,'รับ-จ่าย ประจำวัน'!$B471,เตรียมส่วนผสม!AI:AI)+SUMIF(กวนไส้!$C:$C,'รับ-จ่าย ประจำวัน'!$B471,กวนไส้!AI:AI)+SUMIF(ผลิต1!$C:$C,'รับ-จ่าย ประจำวัน'!$B471,ผลิต1!AI:AI)+SUMIF(ผลิต2!$C:$C,'รับ-จ่าย ประจำวัน'!$B471,ผลิต2!AI:AI)+SUMIF(เส้นแต่งหน้าขนมเค้ก!$C:$C,'รับ-จ่าย ประจำวัน'!$B471,เส้นแต่งหน้าขนมเค้ก!AI:AI)+SUMIF(แพ็ค!$C:$C,'รับ-จ่าย ประจำวัน'!$B471,แพ็ค!AI:AI)+SUMIF(ธุรการ!$C:$C,'รับ-จ่าย ประจำวัน'!$B471,ธุรการ!AI:AI)+SUMIF(เส้นแต่งหน้าขนมปัง!$C:$C,'รับ-จ่าย ประจำวัน'!$B471,เส้นแต่งหน้าขนมปัง!AI:AI)+SUMIF('วางแผนBC,CJ'!$C:$C,'รับ-จ่าย ประจำวัน'!$B471,'วางแผนBC,CJ'!AI:AI)+SUMIF(RD!$C:$C,'รับ-จ่าย ประจำวัน'!$B471,RD!AI:AI)+SUMIF('FG,ออนไล,คัดแยก'!$C:$C,'รับ-จ่าย ประจำวัน'!$B471,'FG,ออนไล,คัดแยก'!AI:AI)</f>
        <v>0</v>
      </c>
      <c r="BQ471" s="16">
        <f>SUMIF(เตรียมส่วนผสม!$C:$C,'รับ-จ่าย ประจำวัน'!$B471,เตรียมส่วนผสม!AJ:AJ)+SUMIF(กวนไส้!$C:$C,'รับ-จ่าย ประจำวัน'!$B471,กวนไส้!AJ:AJ)+SUMIF(ผลิต1!$C:$C,'รับ-จ่าย ประจำวัน'!$B471,ผลิต1!AJ:AJ)+SUMIF(ผลิต2!$C:$C,'รับ-จ่าย ประจำวัน'!$B471,ผลิต2!AJ:AJ)+SUMIF(เส้นแต่งหน้าขนมเค้ก!$C:$C,'รับ-จ่าย ประจำวัน'!$B471,เส้นแต่งหน้าขนมเค้ก!AJ:AJ)+SUMIF(แพ็ค!$C:$C,'รับ-จ่าย ประจำวัน'!$B471,แพ็ค!AJ:AJ)+SUMIF(ธุรการ!$C:$C,'รับ-จ่าย ประจำวัน'!$B471,ธุรการ!AJ:AJ)+SUMIF(เส้นแต่งหน้าขนมปัง!$C:$C,'รับ-จ่าย ประจำวัน'!$B471,เส้นแต่งหน้าขนมปัง!AJ:AJ)+SUMIF('วางแผนBC,CJ'!$C:$C,'รับ-จ่าย ประจำวัน'!$B471,'วางแผนBC,CJ'!AJ:AJ)+SUMIF(RD!$C:$C,'รับ-จ่าย ประจำวัน'!$B471,RD!AJ:AJ)+SUMIF('FG,ออนไล,คัดแยก'!$C:$C,'รับ-จ่าย ประจำวัน'!$B471,'FG,ออนไล,คัดแยก'!AJ:AJ)</f>
        <v>0</v>
      </c>
      <c r="BR471" s="16">
        <f>SUMIF(เตรียมส่วนผสม!$C:$C,'รับ-จ่าย ประจำวัน'!$B471,เตรียมส่วนผสม!AK:AK)+SUMIF(กวนไส้!$C:$C,'รับ-จ่าย ประจำวัน'!$B471,กวนไส้!AK:AK)+SUMIF(ผลิต1!$C:$C,'รับ-จ่าย ประจำวัน'!$B471,ผลิต1!AK:AK)+SUMIF(ผลิต2!$C:$C,'รับ-จ่าย ประจำวัน'!$B471,ผลิต2!AK:AK)+SUMIF(เส้นแต่งหน้าขนมเค้ก!$C:$C,'รับ-จ่าย ประจำวัน'!$B471,เส้นแต่งหน้าขนมเค้ก!AK:AK)+SUMIF(แพ็ค!$C:$C,'รับ-จ่าย ประจำวัน'!$B471,แพ็ค!AK:AK)+SUMIF(ธุรการ!$C:$C,'รับ-จ่าย ประจำวัน'!$B471,ธุรการ!AK:AK)+SUMIF(เส้นแต่งหน้าขนมปัง!$C:$C,'รับ-จ่าย ประจำวัน'!$B471,เส้นแต่งหน้าขนมปัง!AK:AK)+SUMIF('วางแผนBC,CJ'!$C:$C,'รับ-จ่าย ประจำวัน'!$B471,'วางแผนBC,CJ'!AK:AK)+SUMIF(RD!$C:$C,'รับ-จ่าย ประจำวัน'!$B471,RD!AK:AK)+SUMIF('FG,ออนไล,คัดแยก'!$C:$C,'รับ-จ่าย ประจำวัน'!$B471,'FG,ออนไล,คัดแยก'!AK:AK)</f>
        <v>0</v>
      </c>
      <c r="BS471" s="16">
        <f>SUMIF(เตรียมส่วนผสม!$C:$C,'รับ-จ่าย ประจำวัน'!$B471,เตรียมส่วนผสม!AL:AL)+SUMIF(กวนไส้!$C:$C,'รับ-จ่าย ประจำวัน'!$B471,กวนไส้!AL:AL)+SUMIF(ผลิต1!$C:$C,'รับ-จ่าย ประจำวัน'!$B471,ผลิต1!AL:AL)+SUMIF(ผลิต2!$C:$C,'รับ-จ่าย ประจำวัน'!$B471,ผลิต2!AL:AL)+SUMIF(เส้นแต่งหน้าขนมเค้ก!$C:$C,'รับ-จ่าย ประจำวัน'!$B471,เส้นแต่งหน้าขนมเค้ก!AL:AL)+SUMIF(แพ็ค!$C:$C,'รับ-จ่าย ประจำวัน'!$B471,แพ็ค!AL:AL)+SUMIF(ธุรการ!$C:$C,'รับ-จ่าย ประจำวัน'!$B471,ธุรการ!AL:AL)+SUMIF(เส้นแต่งหน้าขนมปัง!$C:$C,'รับ-จ่าย ประจำวัน'!$B471,เส้นแต่งหน้าขนมปัง!AL:AL)+SUMIF('วางแผนBC,CJ'!$C:$C,'รับ-จ่าย ประจำวัน'!$B471,'วางแผนBC,CJ'!AL:AL)+SUMIF(RD!$C:$C,'รับ-จ่าย ประจำวัน'!$B471,RD!AL:AL)+SUMIF('FG,ออนไล,คัดแยก'!$C:$C,'รับ-จ่าย ประจำวัน'!$B471,'FG,ออนไล,คัดแยก'!AL:AL)</f>
        <v>0</v>
      </c>
      <c r="BT471" s="18">
        <f t="shared" si="107"/>
        <v>0</v>
      </c>
      <c r="BU471" s="116"/>
      <c r="BV471" s="146">
        <f t="shared" si="108"/>
        <v>6822</v>
      </c>
      <c r="BW471" s="183">
        <v>30</v>
      </c>
      <c r="BX471" s="172">
        <f t="shared" si="103"/>
        <v>0</v>
      </c>
      <c r="BY471" s="188" t="e">
        <f t="shared" si="104"/>
        <v>#DIV/0!</v>
      </c>
      <c r="BZ471" s="180" t="e">
        <f t="shared" ca="1" si="109"/>
        <v>#DIV/0!</v>
      </c>
      <c r="CA471" s="97"/>
      <c r="CB471" s="97"/>
      <c r="CC471" s="97"/>
      <c r="CD471" s="97"/>
      <c r="CE471" s="97"/>
      <c r="CF471" s="97"/>
      <c r="CG471" s="97"/>
      <c r="CH471" s="97"/>
      <c r="CI471" s="97"/>
      <c r="CJ471" s="94"/>
      <c r="CK471" s="9">
        <f t="shared" si="105"/>
        <v>6822</v>
      </c>
    </row>
    <row r="472" spans="1:89" hidden="1" x14ac:dyDescent="0.5">
      <c r="A472" s="149"/>
      <c r="B472" s="34">
        <v>1020201039</v>
      </c>
      <c r="C472" s="10" t="s">
        <v>1496</v>
      </c>
      <c r="D472" s="141" t="s">
        <v>91</v>
      </c>
      <c r="E472" s="25"/>
      <c r="F472" s="162" t="s">
        <v>1605</v>
      </c>
      <c r="G472" s="25"/>
      <c r="H472" s="12">
        <v>422</v>
      </c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11"/>
      <c r="AF472" s="11"/>
      <c r="AG472" s="11"/>
      <c r="AH472" s="11"/>
      <c r="AI472" s="25"/>
      <c r="AJ472" s="25"/>
      <c r="AK472" s="25"/>
      <c r="AL472" s="25"/>
      <c r="AM472" s="25"/>
      <c r="AN472" s="15">
        <f t="shared" si="110"/>
        <v>0</v>
      </c>
      <c r="AO472" s="16">
        <f>SUMIF(เตรียมส่วนผสม!$C:$C,'รับ-จ่าย ประจำวัน'!$B472,เตรียมส่วนผสม!H:H)+SUMIF(กวนไส้!$C:$C,'รับ-จ่าย ประจำวัน'!$B472,กวนไส้!H:H)+SUMIF(ผลิต1!$C:$C,'รับ-จ่าย ประจำวัน'!$B472,ผลิต1!H:H)+SUMIF(ผลิต2!$C:$C,'รับ-จ่าย ประจำวัน'!$B472,ผลิต2!H:H)+SUMIF(เส้นแต่งหน้าขนมเค้ก!$C:$C,'รับ-จ่าย ประจำวัน'!$B472,เส้นแต่งหน้าขนมเค้ก!H:H)+SUMIF(แพ็ค!$C:$C,'รับ-จ่าย ประจำวัน'!$B472,แพ็ค!H:H)+SUMIF(ธุรการ!$C:$C,'รับ-จ่าย ประจำวัน'!$B472,ธุรการ!H:H)+SUMIF(เส้นแต่งหน้าขนมปัง!$C:$C,'รับ-จ่าย ประจำวัน'!$B472,เส้นแต่งหน้าขนมปัง!H:H)+SUMIF('วางแผนBC,CJ'!$C:$C,'รับ-จ่าย ประจำวัน'!$B472,'วางแผนBC,CJ'!H:H)+SUMIF(RD!$C:$C,'รับ-จ่าย ประจำวัน'!$B472,RD!H:H)+SUMIF('FG,ออนไล,คัดแยก'!$C:$C,'รับ-จ่าย ประจำวัน'!$B472,'FG,ออนไล,คัดแยก'!H:H)</f>
        <v>0</v>
      </c>
      <c r="AP472" s="16">
        <f>SUMIF(เตรียมส่วนผสม!$C:$C,'รับ-จ่าย ประจำวัน'!$B472,เตรียมส่วนผสม!I:I)+SUMIF(กวนไส้!$C:$C,'รับ-จ่าย ประจำวัน'!$B472,กวนไส้!I:I)+SUMIF(ผลิต1!$C:$C,'รับ-จ่าย ประจำวัน'!$B472,ผลิต1!I:I)+SUMIF(ผลิต2!$C:$C,'รับ-จ่าย ประจำวัน'!$B472,ผลิต2!I:I)+SUMIF(เส้นแต่งหน้าขนมเค้ก!$C:$C,'รับ-จ่าย ประจำวัน'!$B472,เส้นแต่งหน้าขนมเค้ก!I:I)+SUMIF(แพ็ค!$C:$C,'รับ-จ่าย ประจำวัน'!$B472,แพ็ค!I:I)+SUMIF(ธุรการ!$C:$C,'รับ-จ่าย ประจำวัน'!$B472,ธุรการ!I:I)+SUMIF(เส้นแต่งหน้าขนมปัง!$C:$C,'รับ-จ่าย ประจำวัน'!$B472,เส้นแต่งหน้าขนมปัง!I:I)+SUMIF('วางแผนBC,CJ'!$C:$C,'รับ-จ่าย ประจำวัน'!$B472,'วางแผนBC,CJ'!I:I)+SUMIF(RD!$C:$C,'รับ-จ่าย ประจำวัน'!$B472,RD!I:I)+SUMIF('FG,ออนไล,คัดแยก'!$C:$C,'รับ-จ่าย ประจำวัน'!$B472,'FG,ออนไล,คัดแยก'!I:I)</f>
        <v>0</v>
      </c>
      <c r="AQ472" s="16">
        <f>SUMIF(เตรียมส่วนผสม!$C:$C,'รับ-จ่าย ประจำวัน'!$B472,เตรียมส่วนผสม!J:J)+SUMIF(กวนไส้!$C:$C,'รับ-จ่าย ประจำวัน'!$B472,กวนไส้!J:J)+SUMIF(ผลิต1!$C:$C,'รับ-จ่าย ประจำวัน'!$B472,ผลิต1!J:J)+SUMIF(ผลิต2!$C:$C,'รับ-จ่าย ประจำวัน'!$B472,ผลิต2!J:J)+SUMIF(เส้นแต่งหน้าขนมเค้ก!$C:$C,'รับ-จ่าย ประจำวัน'!$B472,เส้นแต่งหน้าขนมเค้ก!J:J)+SUMIF(แพ็ค!$C:$C,'รับ-จ่าย ประจำวัน'!$B472,แพ็ค!J:J)+SUMIF(ธุรการ!$C:$C,'รับ-จ่าย ประจำวัน'!$B472,ธุรการ!J:J)+SUMIF(เส้นแต่งหน้าขนมปัง!$C:$C,'รับ-จ่าย ประจำวัน'!$B472,เส้นแต่งหน้าขนมปัง!J:J)+SUMIF('วางแผนBC,CJ'!$C:$C,'รับ-จ่าย ประจำวัน'!$B472,'วางแผนBC,CJ'!J:J)+SUMIF(RD!$C:$C,'รับ-จ่าย ประจำวัน'!$B472,RD!J:J)+SUMIF('FG,ออนไล,คัดแยก'!$C:$C,'รับ-จ่าย ประจำวัน'!$B472,'FG,ออนไล,คัดแยก'!J:J)</f>
        <v>0</v>
      </c>
      <c r="AR472" s="16">
        <f>SUMIF(เตรียมส่วนผสม!$C:$C,'รับ-จ่าย ประจำวัน'!$B472,เตรียมส่วนผสม!K:K)+SUMIF(กวนไส้!$C:$C,'รับ-จ่าย ประจำวัน'!$B472,กวนไส้!K:K)+SUMIF(ผลิต1!$C:$C,'รับ-จ่าย ประจำวัน'!$B472,ผลิต1!K:K)+SUMIF(ผลิต2!$C:$C,'รับ-จ่าย ประจำวัน'!$B472,ผลิต2!K:K)+SUMIF(เส้นแต่งหน้าขนมเค้ก!$C:$C,'รับ-จ่าย ประจำวัน'!$B472,เส้นแต่งหน้าขนมเค้ก!K:K)+SUMIF(แพ็ค!$C:$C,'รับ-จ่าย ประจำวัน'!$B472,แพ็ค!K:K)+SUMIF(ธุรการ!$C:$C,'รับ-จ่าย ประจำวัน'!$B472,ธุรการ!K:K)+SUMIF(เส้นแต่งหน้าขนมปัง!$C:$C,'รับ-จ่าย ประจำวัน'!$B472,เส้นแต่งหน้าขนมปัง!K:K)+SUMIF('วางแผนBC,CJ'!$C:$C,'รับ-จ่าย ประจำวัน'!$B472,'วางแผนBC,CJ'!K:K)+SUMIF(RD!$C:$C,'รับ-จ่าย ประจำวัน'!$B472,RD!K:K)+SUMIF('FG,ออนไล,คัดแยก'!$C:$C,'รับ-จ่าย ประจำวัน'!$B472,'FG,ออนไล,คัดแยก'!K:K)</f>
        <v>0</v>
      </c>
      <c r="AS472" s="16">
        <f>SUMIF(เตรียมส่วนผสม!$C:$C,'รับ-จ่าย ประจำวัน'!$B472,เตรียมส่วนผสม!L:L)+SUMIF(กวนไส้!$C:$C,'รับ-จ่าย ประจำวัน'!$B472,กวนไส้!L:L)+SUMIF(ผลิต1!$C:$C,'รับ-จ่าย ประจำวัน'!$B472,ผลิต1!L:L)+SUMIF(ผลิต2!$C:$C,'รับ-จ่าย ประจำวัน'!$B472,ผลิต2!L:L)+SUMIF(เส้นแต่งหน้าขนมเค้ก!$C:$C,'รับ-จ่าย ประจำวัน'!$B472,เส้นแต่งหน้าขนมเค้ก!L:L)+SUMIF(แพ็ค!$C:$C,'รับ-จ่าย ประจำวัน'!$B472,แพ็ค!L:L)+SUMIF(ธุรการ!$C:$C,'รับ-จ่าย ประจำวัน'!$B472,ธุรการ!L:L)+SUMIF(เส้นแต่งหน้าขนมปัง!$C:$C,'รับ-จ่าย ประจำวัน'!$B472,เส้นแต่งหน้าขนมปัง!L:L)+SUMIF('วางแผนBC,CJ'!$C:$C,'รับ-จ่าย ประจำวัน'!$B472,'วางแผนBC,CJ'!L:L)+SUMIF(RD!$C:$C,'รับ-จ่าย ประจำวัน'!$B472,RD!L:L)+SUMIF('FG,ออนไล,คัดแยก'!$C:$C,'รับ-จ่าย ประจำวัน'!$B472,'FG,ออนไล,คัดแยก'!L:L)</f>
        <v>0</v>
      </c>
      <c r="AT472" s="16">
        <f>SUMIF(เตรียมส่วนผสม!$C:$C,'รับ-จ่าย ประจำวัน'!$B472,เตรียมส่วนผสม!M:M)+SUMIF(กวนไส้!$C:$C,'รับ-จ่าย ประจำวัน'!$B472,กวนไส้!M:M)+SUMIF(ผลิต1!$C:$C,'รับ-จ่าย ประจำวัน'!$B472,ผลิต1!M:M)+SUMIF(ผลิต2!$C:$C,'รับ-จ่าย ประจำวัน'!$B472,ผลิต2!M:M)+SUMIF(เส้นแต่งหน้าขนมเค้ก!$C:$C,'รับ-จ่าย ประจำวัน'!$B472,เส้นแต่งหน้าขนมเค้ก!M:M)+SUMIF(แพ็ค!$C:$C,'รับ-จ่าย ประจำวัน'!$B472,แพ็ค!M:M)+SUMIF(ธุรการ!$C:$C,'รับ-จ่าย ประจำวัน'!$B472,ธุรการ!M:M)+SUMIF(เส้นแต่งหน้าขนมปัง!$C:$C,'รับ-จ่าย ประจำวัน'!$B472,เส้นแต่งหน้าขนมปัง!M:M)+SUMIF('วางแผนBC,CJ'!$C:$C,'รับ-จ่าย ประจำวัน'!$B472,'วางแผนBC,CJ'!M:M)+SUMIF(RD!$C:$C,'รับ-จ่าย ประจำวัน'!$B472,RD!M:M)+SUMIF('FG,ออนไล,คัดแยก'!$C:$C,'รับ-จ่าย ประจำวัน'!$B472,'FG,ออนไล,คัดแยก'!M:M)</f>
        <v>0</v>
      </c>
      <c r="AU472" s="16">
        <f>SUMIF(เตรียมส่วนผสม!$C:$C,'รับ-จ่าย ประจำวัน'!$B472,เตรียมส่วนผสม!N:N)+SUMIF(กวนไส้!$C:$C,'รับ-จ่าย ประจำวัน'!$B472,กวนไส้!N:N)+SUMIF(ผลิต1!$C:$C,'รับ-จ่าย ประจำวัน'!$B472,ผลิต1!N:N)+SUMIF(ผลิต2!$C:$C,'รับ-จ่าย ประจำวัน'!$B472,ผลิต2!N:N)+SUMIF(เส้นแต่งหน้าขนมเค้ก!$C:$C,'รับ-จ่าย ประจำวัน'!$B472,เส้นแต่งหน้าขนมเค้ก!N:N)+SUMIF(แพ็ค!$C:$C,'รับ-จ่าย ประจำวัน'!$B472,แพ็ค!N:N)+SUMIF(ธุรการ!$C:$C,'รับ-จ่าย ประจำวัน'!$B472,ธุรการ!N:N)+SUMIF(เส้นแต่งหน้าขนมปัง!$C:$C,'รับ-จ่าย ประจำวัน'!$B472,เส้นแต่งหน้าขนมปัง!N:N)+SUMIF('วางแผนBC,CJ'!$C:$C,'รับ-จ่าย ประจำวัน'!$B472,'วางแผนBC,CJ'!N:N)+SUMIF(RD!$C:$C,'รับ-จ่าย ประจำวัน'!$B472,RD!N:N)+SUMIF('FG,ออนไล,คัดแยก'!$C:$C,'รับ-จ่าย ประจำวัน'!$B472,'FG,ออนไล,คัดแยก'!N:N)</f>
        <v>0</v>
      </c>
      <c r="AV472" s="16">
        <f>SUMIF(เตรียมส่วนผสม!$C:$C,'รับ-จ่าย ประจำวัน'!$B472,เตรียมส่วนผสม!O:O)+SUMIF(กวนไส้!$C:$C,'รับ-จ่าย ประจำวัน'!$B472,กวนไส้!O:O)+SUMIF(ผลิต1!$C:$C,'รับ-จ่าย ประจำวัน'!$B472,ผลิต1!O:O)+SUMIF(ผลิต2!$C:$C,'รับ-จ่าย ประจำวัน'!$B472,ผลิต2!O:O)+SUMIF(เส้นแต่งหน้าขนมเค้ก!$C:$C,'รับ-จ่าย ประจำวัน'!$B472,เส้นแต่งหน้าขนมเค้ก!O:O)+SUMIF(แพ็ค!$C:$C,'รับ-จ่าย ประจำวัน'!$B472,แพ็ค!O:O)+SUMIF(ธุรการ!$C:$C,'รับ-จ่าย ประจำวัน'!$B472,ธุรการ!O:O)+SUMIF(เส้นแต่งหน้าขนมปัง!$C:$C,'รับ-จ่าย ประจำวัน'!$B472,เส้นแต่งหน้าขนมปัง!O:O)+SUMIF('วางแผนBC,CJ'!$C:$C,'รับ-จ่าย ประจำวัน'!$B472,'วางแผนBC,CJ'!O:O)+SUMIF(RD!$C:$C,'รับ-จ่าย ประจำวัน'!$B472,RD!O:O)+SUMIF('FG,ออนไล,คัดแยก'!$C:$C,'รับ-จ่าย ประจำวัน'!$B472,'FG,ออนไล,คัดแยก'!O:O)</f>
        <v>0</v>
      </c>
      <c r="AW472" s="16">
        <f>SUMIF(เตรียมส่วนผสม!$C:$C,'รับ-จ่าย ประจำวัน'!$B472,เตรียมส่วนผสม!P:P)+SUMIF(กวนไส้!$C:$C,'รับ-จ่าย ประจำวัน'!$B472,กวนไส้!P:P)+SUMIF(ผลิต1!$C:$C,'รับ-จ่าย ประจำวัน'!$B472,ผลิต1!P:P)+SUMIF(ผลิต2!$C:$C,'รับ-จ่าย ประจำวัน'!$B472,ผลิต2!P:P)+SUMIF(เส้นแต่งหน้าขนมเค้ก!$C:$C,'รับ-จ่าย ประจำวัน'!$B472,เส้นแต่งหน้าขนมเค้ก!P:P)+SUMIF(แพ็ค!$C:$C,'รับ-จ่าย ประจำวัน'!$B472,แพ็ค!P:P)+SUMIF(ธุรการ!$C:$C,'รับ-จ่าย ประจำวัน'!$B472,ธุรการ!P:P)+SUMIF(เส้นแต่งหน้าขนมปัง!$C:$C,'รับ-จ่าย ประจำวัน'!$B472,เส้นแต่งหน้าขนมปัง!P:P)+SUMIF('วางแผนBC,CJ'!$C:$C,'รับ-จ่าย ประจำวัน'!$B472,'วางแผนBC,CJ'!P:P)+SUMIF(RD!$C:$C,'รับ-จ่าย ประจำวัน'!$B472,RD!P:P)+SUMIF('FG,ออนไล,คัดแยก'!$C:$C,'รับ-จ่าย ประจำวัน'!$B472,'FG,ออนไล,คัดแยก'!P:P)</f>
        <v>0</v>
      </c>
      <c r="AX472" s="16">
        <f>SUMIF(เตรียมส่วนผสม!$C:$C,'รับ-จ่าย ประจำวัน'!$B472,เตรียมส่วนผสม!Q:Q)+SUMIF(กวนไส้!$C:$C,'รับ-จ่าย ประจำวัน'!$B472,กวนไส้!Q:Q)+SUMIF(ผลิต1!$C:$C,'รับ-จ่าย ประจำวัน'!$B472,ผลิต1!Q:Q)+SUMIF(ผลิต2!$C:$C,'รับ-จ่าย ประจำวัน'!$B472,ผลิต2!Q:Q)+SUMIF(เส้นแต่งหน้าขนมเค้ก!$C:$C,'รับ-จ่าย ประจำวัน'!$B472,เส้นแต่งหน้าขนมเค้ก!Q:Q)+SUMIF(แพ็ค!$C:$C,'รับ-จ่าย ประจำวัน'!$B472,แพ็ค!Q:Q)+SUMIF(ธุรการ!$C:$C,'รับ-จ่าย ประจำวัน'!$B472,ธุรการ!Q:Q)+SUMIF(เส้นแต่งหน้าขนมปัง!$C:$C,'รับ-จ่าย ประจำวัน'!$B472,เส้นแต่งหน้าขนมปัง!Q:Q)+SUMIF('วางแผนBC,CJ'!$C:$C,'รับ-จ่าย ประจำวัน'!$B472,'วางแผนBC,CJ'!Q:Q)+SUMIF(RD!$C:$C,'รับ-จ่าย ประจำวัน'!$B472,RD!Q:Q)+SUMIF('FG,ออนไล,คัดแยก'!$C:$C,'รับ-จ่าย ประจำวัน'!$B472,'FG,ออนไล,คัดแยก'!Q:Q)</f>
        <v>0</v>
      </c>
      <c r="AY472" s="16">
        <f>SUMIF(เตรียมส่วนผสม!$C:$C,'รับ-จ่าย ประจำวัน'!$B472,เตรียมส่วนผสม!R:R)+SUMIF(กวนไส้!$C:$C,'รับ-จ่าย ประจำวัน'!$B472,กวนไส้!R:R)+SUMIF(ผลิต1!$C:$C,'รับ-จ่าย ประจำวัน'!$B472,ผลิต1!R:R)+SUMIF(ผลิต2!$C:$C,'รับ-จ่าย ประจำวัน'!$B472,ผลิต2!R:R)+SUMIF(เส้นแต่งหน้าขนมเค้ก!$C:$C,'รับ-จ่าย ประจำวัน'!$B472,เส้นแต่งหน้าขนมเค้ก!R:R)+SUMIF(แพ็ค!$C:$C,'รับ-จ่าย ประจำวัน'!$B472,แพ็ค!R:R)+SUMIF(ธุรการ!$C:$C,'รับ-จ่าย ประจำวัน'!$B472,ธุรการ!R:R)+SUMIF(เส้นแต่งหน้าขนมปัง!$C:$C,'รับ-จ่าย ประจำวัน'!$B472,เส้นแต่งหน้าขนมปัง!R:R)+SUMIF('วางแผนBC,CJ'!$C:$C,'รับ-จ่าย ประจำวัน'!$B472,'วางแผนBC,CJ'!R:R)+SUMIF(RD!$C:$C,'รับ-จ่าย ประจำวัน'!$B472,RD!R:R)+SUMIF('FG,ออนไล,คัดแยก'!$C:$C,'รับ-จ่าย ประจำวัน'!$B472,'FG,ออนไล,คัดแยก'!R:R)</f>
        <v>0</v>
      </c>
      <c r="AZ472" s="16">
        <f>SUMIF(เตรียมส่วนผสม!$C:$C,'รับ-จ่าย ประจำวัน'!$B472,เตรียมส่วนผสม!S:S)+SUMIF(กวนไส้!$C:$C,'รับ-จ่าย ประจำวัน'!$B472,กวนไส้!S:S)+SUMIF(ผลิต1!$C:$C,'รับ-จ่าย ประจำวัน'!$B472,ผลิต1!S:S)+SUMIF(ผลิต2!$C:$C,'รับ-จ่าย ประจำวัน'!$B472,ผลิต2!S:S)+SUMIF(เส้นแต่งหน้าขนมเค้ก!$C:$C,'รับ-จ่าย ประจำวัน'!$B472,เส้นแต่งหน้าขนมเค้ก!S:S)+SUMIF(แพ็ค!$C:$C,'รับ-จ่าย ประจำวัน'!$B472,แพ็ค!S:S)+SUMIF(ธุรการ!$C:$C,'รับ-จ่าย ประจำวัน'!$B472,ธุรการ!S:S)+SUMIF(เส้นแต่งหน้าขนมปัง!$C:$C,'รับ-จ่าย ประจำวัน'!$B472,เส้นแต่งหน้าขนมปัง!S:S)+SUMIF('วางแผนBC,CJ'!$C:$C,'รับ-จ่าย ประจำวัน'!$B472,'วางแผนBC,CJ'!S:S)+SUMIF(RD!$C:$C,'รับ-จ่าย ประจำวัน'!$B472,RD!S:S)+SUMIF('FG,ออนไล,คัดแยก'!$C:$C,'รับ-จ่าย ประจำวัน'!$B472,'FG,ออนไล,คัดแยก'!S:S)</f>
        <v>0</v>
      </c>
      <c r="BA472" s="16">
        <f>SUMIF(เตรียมส่วนผสม!$C:$C,'รับ-จ่าย ประจำวัน'!$B472,เตรียมส่วนผสม!T:T)+SUMIF(กวนไส้!$C:$C,'รับ-จ่าย ประจำวัน'!$B472,กวนไส้!T:T)+SUMIF(ผลิต1!$C:$C,'รับ-จ่าย ประจำวัน'!$B472,ผลิต1!T:T)+SUMIF(ผลิต2!$C:$C,'รับ-จ่าย ประจำวัน'!$B472,ผลิต2!T:T)+SUMIF(เส้นแต่งหน้าขนมเค้ก!$C:$C,'รับ-จ่าย ประจำวัน'!$B472,เส้นแต่งหน้าขนมเค้ก!T:T)+SUMIF(แพ็ค!$C:$C,'รับ-จ่าย ประจำวัน'!$B472,แพ็ค!T:T)+SUMIF(ธุรการ!$C:$C,'รับ-จ่าย ประจำวัน'!$B472,ธุรการ!T:T)+SUMIF(เส้นแต่งหน้าขนมปัง!$C:$C,'รับ-จ่าย ประจำวัน'!$B472,เส้นแต่งหน้าขนมปัง!T:T)+SUMIF('วางแผนBC,CJ'!$C:$C,'รับ-จ่าย ประจำวัน'!$B472,'วางแผนBC,CJ'!T:T)+SUMIF(RD!$C:$C,'รับ-จ่าย ประจำวัน'!$B472,RD!T:T)+SUMIF('FG,ออนไล,คัดแยก'!$C:$C,'รับ-จ่าย ประจำวัน'!$B472,'FG,ออนไล,คัดแยก'!T:T)</f>
        <v>0</v>
      </c>
      <c r="BB472" s="16">
        <f>SUMIF(เตรียมส่วนผสม!$C:$C,'รับ-จ่าย ประจำวัน'!$B472,เตรียมส่วนผสม!U:U)+SUMIF(กวนไส้!$C:$C,'รับ-จ่าย ประจำวัน'!$B472,กวนไส้!U:U)+SUMIF(ผลิต1!$C:$C,'รับ-จ่าย ประจำวัน'!$B472,ผลิต1!U:U)+SUMIF(ผลิต2!$C:$C,'รับ-จ่าย ประจำวัน'!$B472,ผลิต2!U:U)+SUMIF(เส้นแต่งหน้าขนมเค้ก!$C:$C,'รับ-จ่าย ประจำวัน'!$B472,เส้นแต่งหน้าขนมเค้ก!U:U)+SUMIF(แพ็ค!$C:$C,'รับ-จ่าย ประจำวัน'!$B472,แพ็ค!U:U)+SUMIF(ธุรการ!$C:$C,'รับ-จ่าย ประจำวัน'!$B472,ธุรการ!U:U)+SUMIF(เส้นแต่งหน้าขนมปัง!$C:$C,'รับ-จ่าย ประจำวัน'!$B472,เส้นแต่งหน้าขนมปัง!U:U)+SUMIF('วางแผนBC,CJ'!$C:$C,'รับ-จ่าย ประจำวัน'!$B472,'วางแผนBC,CJ'!U:U)+SUMIF(RD!$C:$C,'รับ-จ่าย ประจำวัน'!$B472,RD!U:U)+SUMIF('FG,ออนไล,คัดแยก'!$C:$C,'รับ-จ่าย ประจำวัน'!$B472,'FG,ออนไล,คัดแยก'!U:U)</f>
        <v>0</v>
      </c>
      <c r="BC472" s="16">
        <f>SUMIF(เตรียมส่วนผสม!$C:$C,'รับ-จ่าย ประจำวัน'!$B472,เตรียมส่วนผสม!V:V)+SUMIF(กวนไส้!$C:$C,'รับ-จ่าย ประจำวัน'!$B472,กวนไส้!V:V)+SUMIF(ผลิต1!$C:$C,'รับ-จ่าย ประจำวัน'!$B472,ผลิต1!V:V)+SUMIF(ผลิต2!$C:$C,'รับ-จ่าย ประจำวัน'!$B472,ผลิต2!V:V)+SUMIF(เส้นแต่งหน้าขนมเค้ก!$C:$C,'รับ-จ่าย ประจำวัน'!$B472,เส้นแต่งหน้าขนมเค้ก!V:V)+SUMIF(แพ็ค!$C:$C,'รับ-จ่าย ประจำวัน'!$B472,แพ็ค!V:V)+SUMIF(ธุรการ!$C:$C,'รับ-จ่าย ประจำวัน'!$B472,ธุรการ!V:V)+SUMIF(เส้นแต่งหน้าขนมปัง!$C:$C,'รับ-จ่าย ประจำวัน'!$B472,เส้นแต่งหน้าขนมปัง!V:V)+SUMIF('วางแผนBC,CJ'!$C:$C,'รับ-จ่าย ประจำวัน'!$B472,'วางแผนBC,CJ'!V:V)+SUMIF(RD!$C:$C,'รับ-จ่าย ประจำวัน'!$B472,RD!V:V)+SUMIF('FG,ออนไล,คัดแยก'!$C:$C,'รับ-จ่าย ประจำวัน'!$B472,'FG,ออนไล,คัดแยก'!V:V)</f>
        <v>0</v>
      </c>
      <c r="BD472" s="16">
        <f>SUMIF(เตรียมส่วนผสม!$C:$C,'รับ-จ่าย ประจำวัน'!$B472,เตรียมส่วนผสม!W:W)+SUMIF(กวนไส้!$C:$C,'รับ-จ่าย ประจำวัน'!$B472,กวนไส้!W:W)+SUMIF(ผลิต1!$C:$C,'รับ-จ่าย ประจำวัน'!$B472,ผลิต1!W:W)+SUMIF(ผลิต2!$C:$C,'รับ-จ่าย ประจำวัน'!$B472,ผลิต2!W:W)+SUMIF(เส้นแต่งหน้าขนมเค้ก!$C:$C,'รับ-จ่าย ประจำวัน'!$B472,เส้นแต่งหน้าขนมเค้ก!W:W)+SUMIF(แพ็ค!$C:$C,'รับ-จ่าย ประจำวัน'!$B472,แพ็ค!W:W)+SUMIF(ธุรการ!$C:$C,'รับ-จ่าย ประจำวัน'!$B472,ธุรการ!W:W)+SUMIF(เส้นแต่งหน้าขนมปัง!$C:$C,'รับ-จ่าย ประจำวัน'!$B472,เส้นแต่งหน้าขนมปัง!W:W)+SUMIF('วางแผนBC,CJ'!$C:$C,'รับ-จ่าย ประจำวัน'!$B472,'วางแผนBC,CJ'!W:W)+SUMIF(RD!$C:$C,'รับ-จ่าย ประจำวัน'!$B472,RD!W:W)+SUMIF('FG,ออนไล,คัดแยก'!$C:$C,'รับ-จ่าย ประจำวัน'!$B472,'FG,ออนไล,คัดแยก'!W:W)</f>
        <v>0</v>
      </c>
      <c r="BE472" s="16">
        <f>SUMIF(เตรียมส่วนผสม!$C:$C,'รับ-จ่าย ประจำวัน'!$B472,เตรียมส่วนผสม!X:X)+SUMIF(กวนไส้!$C:$C,'รับ-จ่าย ประจำวัน'!$B472,กวนไส้!X:X)+SUMIF(ผลิต1!$C:$C,'รับ-จ่าย ประจำวัน'!$B472,ผลิต1!X:X)+SUMIF(ผลิต2!$C:$C,'รับ-จ่าย ประจำวัน'!$B472,ผลิต2!X:X)+SUMIF(เส้นแต่งหน้าขนมเค้ก!$C:$C,'รับ-จ่าย ประจำวัน'!$B472,เส้นแต่งหน้าขนมเค้ก!X:X)+SUMIF(แพ็ค!$C:$C,'รับ-จ่าย ประจำวัน'!$B472,แพ็ค!X:X)+SUMIF(ธุรการ!$C:$C,'รับ-จ่าย ประจำวัน'!$B472,ธุรการ!X:X)+SUMIF(เส้นแต่งหน้าขนมปัง!$C:$C,'รับ-จ่าย ประจำวัน'!$B472,เส้นแต่งหน้าขนมปัง!X:X)+SUMIF('วางแผนBC,CJ'!$C:$C,'รับ-จ่าย ประจำวัน'!$B472,'วางแผนBC,CJ'!X:X)+SUMIF(RD!$C:$C,'รับ-จ่าย ประจำวัน'!$B472,RD!X:X)+SUMIF('FG,ออนไล,คัดแยก'!$C:$C,'รับ-จ่าย ประจำวัน'!$B472,'FG,ออนไล,คัดแยก'!X:X)</f>
        <v>0</v>
      </c>
      <c r="BF472" s="16">
        <f>SUMIF(เตรียมส่วนผสม!$C:$C,'รับ-จ่าย ประจำวัน'!$B472,เตรียมส่วนผสม!Y:Y)+SUMIF(กวนไส้!$C:$C,'รับ-จ่าย ประจำวัน'!$B472,กวนไส้!Y:Y)+SUMIF(ผลิต1!$C:$C,'รับ-จ่าย ประจำวัน'!$B472,ผลิต1!Y:Y)+SUMIF(ผลิต2!$C:$C,'รับ-จ่าย ประจำวัน'!$B472,ผลิต2!Y:Y)+SUMIF(เส้นแต่งหน้าขนมเค้ก!$C:$C,'รับ-จ่าย ประจำวัน'!$B472,เส้นแต่งหน้าขนมเค้ก!Y:Y)+SUMIF(แพ็ค!$C:$C,'รับ-จ่าย ประจำวัน'!$B472,แพ็ค!Y:Y)+SUMIF(ธุรการ!$C:$C,'รับ-จ่าย ประจำวัน'!$B472,ธุรการ!Y:Y)+SUMIF(เส้นแต่งหน้าขนมปัง!$C:$C,'รับ-จ่าย ประจำวัน'!$B472,เส้นแต่งหน้าขนมปัง!Y:Y)+SUMIF('วางแผนBC,CJ'!$C:$C,'รับ-จ่าย ประจำวัน'!$B472,'วางแผนBC,CJ'!Y:Y)+SUMIF(RD!$C:$C,'รับ-จ่าย ประจำวัน'!$B472,RD!Y:Y)+SUMIF('FG,ออนไล,คัดแยก'!$C:$C,'รับ-จ่าย ประจำวัน'!$B472,'FG,ออนไล,คัดแยก'!Y:Y)</f>
        <v>0</v>
      </c>
      <c r="BG472" s="16">
        <f>SUMIF(เตรียมส่วนผสม!$C:$C,'รับ-จ่าย ประจำวัน'!$B472,เตรียมส่วนผสม!Z:Z)+SUMIF(กวนไส้!$C:$C,'รับ-จ่าย ประจำวัน'!$B472,กวนไส้!Z:Z)+SUMIF(ผลิต1!$C:$C,'รับ-จ่าย ประจำวัน'!$B472,ผลิต1!Z:Z)+SUMIF(ผลิต2!$C:$C,'รับ-จ่าย ประจำวัน'!$B472,ผลิต2!Z:Z)+SUMIF(เส้นแต่งหน้าขนมเค้ก!$C:$C,'รับ-จ่าย ประจำวัน'!$B472,เส้นแต่งหน้าขนมเค้ก!Z:Z)+SUMIF(แพ็ค!$C:$C,'รับ-จ่าย ประจำวัน'!$B472,แพ็ค!Z:Z)+SUMIF(ธุรการ!$C:$C,'รับ-จ่าย ประจำวัน'!$B472,ธุรการ!Z:Z)+SUMIF(เส้นแต่งหน้าขนมปัง!$C:$C,'รับ-จ่าย ประจำวัน'!$B472,เส้นแต่งหน้าขนมปัง!Z:Z)+SUMIF('วางแผนBC,CJ'!$C:$C,'รับ-จ่าย ประจำวัน'!$B472,'วางแผนBC,CJ'!Z:Z)+SUMIF(RD!$C:$C,'รับ-จ่าย ประจำวัน'!$B472,RD!Z:Z)+SUMIF('FG,ออนไล,คัดแยก'!$C:$C,'รับ-จ่าย ประจำวัน'!$B472,'FG,ออนไล,คัดแยก'!Z:Z)</f>
        <v>0</v>
      </c>
      <c r="BH472" s="16">
        <f>SUMIF(เตรียมส่วนผสม!$C:$C,'รับ-จ่าย ประจำวัน'!$B472,เตรียมส่วนผสม!AA:AA)+SUMIF(กวนไส้!$C:$C,'รับ-จ่าย ประจำวัน'!$B472,กวนไส้!AA:AA)+SUMIF(ผลิต1!$C:$C,'รับ-จ่าย ประจำวัน'!$B472,ผลิต1!AA:AA)+SUMIF(ผลิต2!$C:$C,'รับ-จ่าย ประจำวัน'!$B472,ผลิต2!AA:AA)+SUMIF(เส้นแต่งหน้าขนมเค้ก!$C:$C,'รับ-จ่าย ประจำวัน'!$B472,เส้นแต่งหน้าขนมเค้ก!AA:AA)+SUMIF(แพ็ค!$C:$C,'รับ-จ่าย ประจำวัน'!$B472,แพ็ค!AA:AA)+SUMIF(ธุรการ!$C:$C,'รับ-จ่าย ประจำวัน'!$B472,ธุรการ!AA:AA)+SUMIF(เส้นแต่งหน้าขนมปัง!$C:$C,'รับ-จ่าย ประจำวัน'!$B472,เส้นแต่งหน้าขนมปัง!AA:AA)+SUMIF('วางแผนBC,CJ'!$C:$C,'รับ-จ่าย ประจำวัน'!$B472,'วางแผนBC,CJ'!AA:AA)+SUMIF(RD!$C:$C,'รับ-จ่าย ประจำวัน'!$B472,RD!AA:AA)+SUMIF('FG,ออนไล,คัดแยก'!$C:$C,'รับ-จ่าย ประจำวัน'!$B472,'FG,ออนไล,คัดแยก'!AA:AA)</f>
        <v>0</v>
      </c>
      <c r="BI472" s="16">
        <f>SUMIF(เตรียมส่วนผสม!$C:$C,'รับ-จ่าย ประจำวัน'!$B472,เตรียมส่วนผสม!AB:AB)+SUMIF(กวนไส้!$C:$C,'รับ-จ่าย ประจำวัน'!$B472,กวนไส้!AB:AB)+SUMIF(ผลิต1!$C:$C,'รับ-จ่าย ประจำวัน'!$B472,ผลิต1!AB:AB)+SUMIF(ผลิต2!$C:$C,'รับ-จ่าย ประจำวัน'!$B472,ผลิต2!AB:AB)+SUMIF(เส้นแต่งหน้าขนมเค้ก!$C:$C,'รับ-จ่าย ประจำวัน'!$B472,เส้นแต่งหน้าขนมเค้ก!AB:AB)+SUMIF(แพ็ค!$C:$C,'รับ-จ่าย ประจำวัน'!$B472,แพ็ค!AB:AB)+SUMIF(ธุรการ!$C:$C,'รับ-จ่าย ประจำวัน'!$B472,ธุรการ!AB:AB)+SUMIF(เส้นแต่งหน้าขนมปัง!$C:$C,'รับ-จ่าย ประจำวัน'!$B472,เส้นแต่งหน้าขนมปัง!AB:AB)+SUMIF('วางแผนBC,CJ'!$C:$C,'รับ-จ่าย ประจำวัน'!$B472,'วางแผนBC,CJ'!AB:AB)+SUMIF(RD!$C:$C,'รับ-จ่าย ประจำวัน'!$B472,RD!AB:AB)+SUMIF('FG,ออนไล,คัดแยก'!$C:$C,'รับ-จ่าย ประจำวัน'!$B472,'FG,ออนไล,คัดแยก'!AB:AB)</f>
        <v>0</v>
      </c>
      <c r="BJ472" s="16">
        <f>SUMIF(เตรียมส่วนผสม!$C:$C,'รับ-จ่าย ประจำวัน'!$B472,เตรียมส่วนผสม!AC:AC)+SUMIF(กวนไส้!$C:$C,'รับ-จ่าย ประจำวัน'!$B472,กวนไส้!AC:AC)+SUMIF(ผลิต1!$C:$C,'รับ-จ่าย ประจำวัน'!$B472,ผลิต1!AC:AC)+SUMIF(ผลิต2!$C:$C,'รับ-จ่าย ประจำวัน'!$B472,ผลิต2!AC:AC)+SUMIF(เส้นแต่งหน้าขนมเค้ก!$C:$C,'รับ-จ่าย ประจำวัน'!$B472,เส้นแต่งหน้าขนมเค้ก!AC:AC)+SUMIF(แพ็ค!$C:$C,'รับ-จ่าย ประจำวัน'!$B472,แพ็ค!AC:AC)+SUMIF(ธุรการ!$C:$C,'รับ-จ่าย ประจำวัน'!$B472,ธุรการ!AC:AC)+SUMIF(เส้นแต่งหน้าขนมปัง!$C:$C,'รับ-จ่าย ประจำวัน'!$B472,เส้นแต่งหน้าขนมปัง!AC:AC)+SUMIF('วางแผนBC,CJ'!$C:$C,'รับ-จ่าย ประจำวัน'!$B472,'วางแผนBC,CJ'!AC:AC)+SUMIF(RD!$C:$C,'รับ-จ่าย ประจำวัน'!$B472,RD!AC:AC)+SUMIF('FG,ออนไล,คัดแยก'!$C:$C,'รับ-จ่าย ประจำวัน'!$B472,'FG,ออนไล,คัดแยก'!AC:AC)</f>
        <v>0</v>
      </c>
      <c r="BK472" s="16">
        <f>SUMIF(เตรียมส่วนผสม!$C:$C,'รับ-จ่าย ประจำวัน'!$B472,เตรียมส่วนผสม!AD:AD)+SUMIF(กวนไส้!$C:$C,'รับ-จ่าย ประจำวัน'!$B472,กวนไส้!AD:AD)+SUMIF(ผลิต1!$C:$C,'รับ-จ่าย ประจำวัน'!$B472,ผลิต1!AD:AD)+SUMIF(ผลิต2!$C:$C,'รับ-จ่าย ประจำวัน'!$B472,ผลิต2!AD:AD)+SUMIF(เส้นแต่งหน้าขนมเค้ก!$C:$C,'รับ-จ่าย ประจำวัน'!$B472,เส้นแต่งหน้าขนมเค้ก!AD:AD)+SUMIF(แพ็ค!$C:$C,'รับ-จ่าย ประจำวัน'!$B472,แพ็ค!AD:AD)+SUMIF(ธุรการ!$C:$C,'รับ-จ่าย ประจำวัน'!$B472,ธุรการ!AD:AD)+SUMIF(เส้นแต่งหน้าขนมปัง!$C:$C,'รับ-จ่าย ประจำวัน'!$B472,เส้นแต่งหน้าขนมปัง!AD:AD)+SUMIF('วางแผนBC,CJ'!$C:$C,'รับ-จ่าย ประจำวัน'!$B472,'วางแผนBC,CJ'!AD:AD)+SUMIF(RD!$C:$C,'รับ-จ่าย ประจำวัน'!$B472,RD!AD:AD)+SUMIF('FG,ออนไล,คัดแยก'!$C:$C,'รับ-จ่าย ประจำวัน'!$B472,'FG,ออนไล,คัดแยก'!AD:AD)</f>
        <v>0</v>
      </c>
      <c r="BL472" s="16">
        <f>SUMIF(เตรียมส่วนผสม!$C:$C,'รับ-จ่าย ประจำวัน'!$B472,เตรียมส่วนผสม!AE:AE)+SUMIF(กวนไส้!$C:$C,'รับ-จ่าย ประจำวัน'!$B472,กวนไส้!AE:AE)+SUMIF(ผลิต1!$C:$C,'รับ-จ่าย ประจำวัน'!$B472,ผลิต1!AE:AE)+SUMIF(ผลิต2!$C:$C,'รับ-จ่าย ประจำวัน'!$B472,ผลิต2!AE:AE)+SUMIF(เส้นแต่งหน้าขนมเค้ก!$C:$C,'รับ-จ่าย ประจำวัน'!$B472,เส้นแต่งหน้าขนมเค้ก!AE:AE)+SUMIF(แพ็ค!$C:$C,'รับ-จ่าย ประจำวัน'!$B472,แพ็ค!AE:AE)+SUMIF(ธุรการ!$C:$C,'รับ-จ่าย ประจำวัน'!$B472,ธุรการ!AE:AE)+SUMIF(เส้นแต่งหน้าขนมปัง!$C:$C,'รับ-จ่าย ประจำวัน'!$B472,เส้นแต่งหน้าขนมปัง!AE:AE)+SUMIF('วางแผนBC,CJ'!$C:$C,'รับ-จ่าย ประจำวัน'!$B472,'วางแผนBC,CJ'!AE:AE)+SUMIF(RD!$C:$C,'รับ-จ่าย ประจำวัน'!$B472,RD!AE:AE)+SUMIF('FG,ออนไล,คัดแยก'!$C:$C,'รับ-จ่าย ประจำวัน'!$B472,'FG,ออนไล,คัดแยก'!AE:AE)</f>
        <v>0</v>
      </c>
      <c r="BM472" s="16">
        <f>SUMIF(เตรียมส่วนผสม!$C:$C,'รับ-จ่าย ประจำวัน'!$B472,เตรียมส่วนผสม!AF:AF)+SUMIF(กวนไส้!$C:$C,'รับ-จ่าย ประจำวัน'!$B472,กวนไส้!AF:AF)+SUMIF(ผลิต1!$C:$C,'รับ-จ่าย ประจำวัน'!$B472,ผลิต1!AF:AF)+SUMIF(ผลิต2!$C:$C,'รับ-จ่าย ประจำวัน'!$B472,ผลิต2!AF:AF)+SUMIF(เส้นแต่งหน้าขนมเค้ก!$C:$C,'รับ-จ่าย ประจำวัน'!$B472,เส้นแต่งหน้าขนมเค้ก!AF:AF)+SUMIF(แพ็ค!$C:$C,'รับ-จ่าย ประจำวัน'!$B472,แพ็ค!AF:AF)+SUMIF(ธุรการ!$C:$C,'รับ-จ่าย ประจำวัน'!$B472,ธุรการ!AF:AF)+SUMIF(เส้นแต่งหน้าขนมปัง!$C:$C,'รับ-จ่าย ประจำวัน'!$B472,เส้นแต่งหน้าขนมปัง!AF:AF)+SUMIF('วางแผนBC,CJ'!$C:$C,'รับ-จ่าย ประจำวัน'!$B472,'วางแผนBC,CJ'!AF:AF)+SUMIF(RD!$C:$C,'รับ-จ่าย ประจำวัน'!$B472,RD!AF:AF)+SUMIF('FG,ออนไล,คัดแยก'!$C:$C,'รับ-จ่าย ประจำวัน'!$B472,'FG,ออนไล,คัดแยก'!AF:AF)</f>
        <v>0</v>
      </c>
      <c r="BN472" s="16">
        <f>SUMIF(เตรียมส่วนผสม!$C:$C,'รับ-จ่าย ประจำวัน'!$B472,เตรียมส่วนผสม!AG:AG)+SUMIF(กวนไส้!$C:$C,'รับ-จ่าย ประจำวัน'!$B472,กวนไส้!AG:AG)+SUMIF(ผลิต1!$C:$C,'รับ-จ่าย ประจำวัน'!$B472,ผลิต1!AG:AG)+SUMIF(ผลิต2!$C:$C,'รับ-จ่าย ประจำวัน'!$B472,ผลิต2!AG:AG)+SUMIF(เส้นแต่งหน้าขนมเค้ก!$C:$C,'รับ-จ่าย ประจำวัน'!$B472,เส้นแต่งหน้าขนมเค้ก!AG:AG)+SUMIF(แพ็ค!$C:$C,'รับ-จ่าย ประจำวัน'!$B472,แพ็ค!AG:AG)+SUMIF(ธุรการ!$C:$C,'รับ-จ่าย ประจำวัน'!$B472,ธุรการ!AG:AG)+SUMIF(เส้นแต่งหน้าขนมปัง!$C:$C,'รับ-จ่าย ประจำวัน'!$B472,เส้นแต่งหน้าขนมปัง!AG:AG)+SUMIF('วางแผนBC,CJ'!$C:$C,'รับ-จ่าย ประจำวัน'!$B472,'วางแผนBC,CJ'!AG:AG)+SUMIF(RD!$C:$C,'รับ-จ่าย ประจำวัน'!$B472,RD!AG:AG)+SUMIF('FG,ออนไล,คัดแยก'!$C:$C,'รับ-จ่าย ประจำวัน'!$B472,'FG,ออนไล,คัดแยก'!AG:AG)</f>
        <v>0</v>
      </c>
      <c r="BO472" s="16">
        <f>SUMIF(เตรียมส่วนผสม!$C:$C,'รับ-จ่าย ประจำวัน'!$B472,เตรียมส่วนผสม!AH:AH)+SUMIF(กวนไส้!$C:$C,'รับ-จ่าย ประจำวัน'!$B472,กวนไส้!AH:AH)+SUMIF(ผลิต1!$C:$C,'รับ-จ่าย ประจำวัน'!$B472,ผลิต1!AH:AH)+SUMIF(ผลิต2!$C:$C,'รับ-จ่าย ประจำวัน'!$B472,ผลิต2!AH:AH)+SUMIF(เส้นแต่งหน้าขนมเค้ก!$C:$C,'รับ-จ่าย ประจำวัน'!$B472,เส้นแต่งหน้าขนมเค้ก!AH:AH)+SUMIF(แพ็ค!$C:$C,'รับ-จ่าย ประจำวัน'!$B472,แพ็ค!AH:AH)+SUMIF(ธุรการ!$C:$C,'รับ-จ่าย ประจำวัน'!$B472,ธุรการ!AH:AH)+SUMIF(เส้นแต่งหน้าขนมปัง!$C:$C,'รับ-จ่าย ประจำวัน'!$B472,เส้นแต่งหน้าขนมปัง!AH:AH)+SUMIF('วางแผนBC,CJ'!$C:$C,'รับ-จ่าย ประจำวัน'!$B472,'วางแผนBC,CJ'!AH:AH)+SUMIF(RD!$C:$C,'รับ-จ่าย ประจำวัน'!$B472,RD!AH:AH)+SUMIF('FG,ออนไล,คัดแยก'!$C:$C,'รับ-จ่าย ประจำวัน'!$B472,'FG,ออนไล,คัดแยก'!AH:AH)</f>
        <v>0</v>
      </c>
      <c r="BP472" s="16">
        <f>SUMIF(เตรียมส่วนผสม!$C:$C,'รับ-จ่าย ประจำวัน'!$B472,เตรียมส่วนผสม!AI:AI)+SUMIF(กวนไส้!$C:$C,'รับ-จ่าย ประจำวัน'!$B472,กวนไส้!AI:AI)+SUMIF(ผลิต1!$C:$C,'รับ-จ่าย ประจำวัน'!$B472,ผลิต1!AI:AI)+SUMIF(ผลิต2!$C:$C,'รับ-จ่าย ประจำวัน'!$B472,ผลิต2!AI:AI)+SUMIF(เส้นแต่งหน้าขนมเค้ก!$C:$C,'รับ-จ่าย ประจำวัน'!$B472,เส้นแต่งหน้าขนมเค้ก!AI:AI)+SUMIF(แพ็ค!$C:$C,'รับ-จ่าย ประจำวัน'!$B472,แพ็ค!AI:AI)+SUMIF(ธุรการ!$C:$C,'รับ-จ่าย ประจำวัน'!$B472,ธุรการ!AI:AI)+SUMIF(เส้นแต่งหน้าขนมปัง!$C:$C,'รับ-จ่าย ประจำวัน'!$B472,เส้นแต่งหน้าขนมปัง!AI:AI)+SUMIF('วางแผนBC,CJ'!$C:$C,'รับ-จ่าย ประจำวัน'!$B472,'วางแผนBC,CJ'!AI:AI)+SUMIF(RD!$C:$C,'รับ-จ่าย ประจำวัน'!$B472,RD!AI:AI)+SUMIF('FG,ออนไล,คัดแยก'!$C:$C,'รับ-จ่าย ประจำวัน'!$B472,'FG,ออนไล,คัดแยก'!AI:AI)</f>
        <v>0</v>
      </c>
      <c r="BQ472" s="16">
        <f>SUMIF(เตรียมส่วนผสม!$C:$C,'รับ-จ่าย ประจำวัน'!$B472,เตรียมส่วนผสม!AJ:AJ)+SUMIF(กวนไส้!$C:$C,'รับ-จ่าย ประจำวัน'!$B472,กวนไส้!AJ:AJ)+SUMIF(ผลิต1!$C:$C,'รับ-จ่าย ประจำวัน'!$B472,ผลิต1!AJ:AJ)+SUMIF(ผลิต2!$C:$C,'รับ-จ่าย ประจำวัน'!$B472,ผลิต2!AJ:AJ)+SUMIF(เส้นแต่งหน้าขนมเค้ก!$C:$C,'รับ-จ่าย ประจำวัน'!$B472,เส้นแต่งหน้าขนมเค้ก!AJ:AJ)+SUMIF(แพ็ค!$C:$C,'รับ-จ่าย ประจำวัน'!$B472,แพ็ค!AJ:AJ)+SUMIF(ธุรการ!$C:$C,'รับ-จ่าย ประจำวัน'!$B472,ธุรการ!AJ:AJ)+SUMIF(เส้นแต่งหน้าขนมปัง!$C:$C,'รับ-จ่าย ประจำวัน'!$B472,เส้นแต่งหน้าขนมปัง!AJ:AJ)+SUMIF('วางแผนBC,CJ'!$C:$C,'รับ-จ่าย ประจำวัน'!$B472,'วางแผนBC,CJ'!AJ:AJ)+SUMIF(RD!$C:$C,'รับ-จ่าย ประจำวัน'!$B472,RD!AJ:AJ)+SUMIF('FG,ออนไล,คัดแยก'!$C:$C,'รับ-จ่าย ประจำวัน'!$B472,'FG,ออนไล,คัดแยก'!AJ:AJ)</f>
        <v>0</v>
      </c>
      <c r="BR472" s="16">
        <f>SUMIF(เตรียมส่วนผสม!$C:$C,'รับ-จ่าย ประจำวัน'!$B472,เตรียมส่วนผสม!AK:AK)+SUMIF(กวนไส้!$C:$C,'รับ-จ่าย ประจำวัน'!$B472,กวนไส้!AK:AK)+SUMIF(ผลิต1!$C:$C,'รับ-จ่าย ประจำวัน'!$B472,ผลิต1!AK:AK)+SUMIF(ผลิต2!$C:$C,'รับ-จ่าย ประจำวัน'!$B472,ผลิต2!AK:AK)+SUMIF(เส้นแต่งหน้าขนมเค้ก!$C:$C,'รับ-จ่าย ประจำวัน'!$B472,เส้นแต่งหน้าขนมเค้ก!AK:AK)+SUMIF(แพ็ค!$C:$C,'รับ-จ่าย ประจำวัน'!$B472,แพ็ค!AK:AK)+SUMIF(ธุรการ!$C:$C,'รับ-จ่าย ประจำวัน'!$B472,ธุรการ!AK:AK)+SUMIF(เส้นแต่งหน้าขนมปัง!$C:$C,'รับ-จ่าย ประจำวัน'!$B472,เส้นแต่งหน้าขนมปัง!AK:AK)+SUMIF('วางแผนBC,CJ'!$C:$C,'รับ-จ่าย ประจำวัน'!$B472,'วางแผนBC,CJ'!AK:AK)+SUMIF(RD!$C:$C,'รับ-จ่าย ประจำวัน'!$B472,RD!AK:AK)+SUMIF('FG,ออนไล,คัดแยก'!$C:$C,'รับ-จ่าย ประจำวัน'!$B472,'FG,ออนไล,คัดแยก'!AK:AK)</f>
        <v>0</v>
      </c>
      <c r="BS472" s="16">
        <f>SUMIF(เตรียมส่วนผสม!$C:$C,'รับ-จ่าย ประจำวัน'!$B472,เตรียมส่วนผสม!AL:AL)+SUMIF(กวนไส้!$C:$C,'รับ-จ่าย ประจำวัน'!$B472,กวนไส้!AL:AL)+SUMIF(ผลิต1!$C:$C,'รับ-จ่าย ประจำวัน'!$B472,ผลิต1!AL:AL)+SUMIF(ผลิต2!$C:$C,'รับ-จ่าย ประจำวัน'!$B472,ผลิต2!AL:AL)+SUMIF(เส้นแต่งหน้าขนมเค้ก!$C:$C,'รับ-จ่าย ประจำวัน'!$B472,เส้นแต่งหน้าขนมเค้ก!AL:AL)+SUMIF(แพ็ค!$C:$C,'รับ-จ่าย ประจำวัน'!$B472,แพ็ค!AL:AL)+SUMIF(ธุรการ!$C:$C,'รับ-จ่าย ประจำวัน'!$B472,ธุรการ!AL:AL)+SUMIF(เส้นแต่งหน้าขนมปัง!$C:$C,'รับ-จ่าย ประจำวัน'!$B472,เส้นแต่งหน้าขนมปัง!AL:AL)+SUMIF('วางแผนBC,CJ'!$C:$C,'รับ-จ่าย ประจำวัน'!$B472,'วางแผนBC,CJ'!AL:AL)+SUMIF(RD!$C:$C,'รับ-จ่าย ประจำวัน'!$B472,RD!AL:AL)+SUMIF('FG,ออนไล,คัดแยก'!$C:$C,'รับ-จ่าย ประจำวัน'!$B472,'FG,ออนไล,คัดแยก'!AL:AL)</f>
        <v>0</v>
      </c>
      <c r="BT472" s="18">
        <f t="shared" si="107"/>
        <v>0</v>
      </c>
      <c r="BU472" s="116"/>
      <c r="BV472" s="146">
        <f t="shared" si="108"/>
        <v>422</v>
      </c>
      <c r="BW472" s="183">
        <v>30</v>
      </c>
      <c r="BX472" s="172">
        <f t="shared" si="103"/>
        <v>0</v>
      </c>
      <c r="BY472" s="188" t="e">
        <f t="shared" si="104"/>
        <v>#DIV/0!</v>
      </c>
      <c r="BZ472" s="180" t="e">
        <f t="shared" ca="1" si="109"/>
        <v>#DIV/0!</v>
      </c>
      <c r="CA472" s="95"/>
      <c r="CB472" s="97"/>
      <c r="CC472" s="97"/>
      <c r="CD472" s="97"/>
      <c r="CE472" s="97"/>
      <c r="CF472" s="97"/>
      <c r="CG472" s="97"/>
      <c r="CH472" s="97"/>
      <c r="CI472" s="97"/>
      <c r="CJ472" s="94"/>
      <c r="CK472" s="9">
        <f t="shared" si="105"/>
        <v>422</v>
      </c>
    </row>
    <row r="473" spans="1:89" x14ac:dyDescent="0.5">
      <c r="A473" s="149"/>
      <c r="B473" s="34">
        <v>1020201040</v>
      </c>
      <c r="C473" s="123" t="s">
        <v>2078</v>
      </c>
      <c r="D473" s="177" t="s">
        <v>91</v>
      </c>
      <c r="E473" s="28"/>
      <c r="F473" s="75"/>
      <c r="G473" s="11" t="s">
        <v>62</v>
      </c>
      <c r="H473" s="12">
        <v>42000</v>
      </c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3"/>
      <c r="AF473" s="13"/>
      <c r="AG473" s="13"/>
      <c r="AH473" s="13">
        <v>30000</v>
      </c>
      <c r="AI473" s="14"/>
      <c r="AJ473" s="14"/>
      <c r="AK473" s="14"/>
      <c r="AL473" s="14"/>
      <c r="AM473" s="14"/>
      <c r="AN473" s="15">
        <f t="shared" si="110"/>
        <v>30000</v>
      </c>
      <c r="AO473" s="16">
        <f>SUMIF(เตรียมส่วนผสม!$C:$C,'รับ-จ่าย ประจำวัน'!$B473,เตรียมส่วนผสม!H:H)+SUMIF(กวนไส้!$C:$C,'รับ-จ่าย ประจำวัน'!$B473,กวนไส้!H:H)+SUMIF(ผลิต1!$C:$C,'รับ-จ่าย ประจำวัน'!$B473,ผลิต1!H:H)+SUMIF(ผลิต2!$C:$C,'รับ-จ่าย ประจำวัน'!$B473,ผลิต2!H:H)+SUMIF(เส้นแต่งหน้าขนมเค้ก!$C:$C,'รับ-จ่าย ประจำวัน'!$B473,เส้นแต่งหน้าขนมเค้ก!H:H)+SUMIF(แพ็ค!$C:$C,'รับ-จ่าย ประจำวัน'!$B473,แพ็ค!H:H)+SUMIF(ธุรการ!$C:$C,'รับ-จ่าย ประจำวัน'!$B473,ธุรการ!H:H)+SUMIF(เส้นแต่งหน้าขนมปัง!$C:$C,'รับ-จ่าย ประจำวัน'!$B473,เส้นแต่งหน้าขนมปัง!H:H)+SUMIF('วางแผนBC,CJ'!$C:$C,'รับ-จ่าย ประจำวัน'!$B473,'วางแผนBC,CJ'!H:H)+SUMIF(RD!$C:$C,'รับ-จ่าย ประจำวัน'!$B473,RD!H:H)+SUMIF('FG,ออนไล,คัดแยก'!$C:$C,'รับ-จ่าย ประจำวัน'!$B473,'FG,ออนไล,คัดแยก'!H:H)</f>
        <v>2000</v>
      </c>
      <c r="AP473" s="16">
        <f>SUMIF(เตรียมส่วนผสม!$C:$C,'รับ-จ่าย ประจำวัน'!$B473,เตรียมส่วนผสม!I:I)+SUMIF(กวนไส้!$C:$C,'รับ-จ่าย ประจำวัน'!$B473,กวนไส้!I:I)+SUMIF(ผลิต1!$C:$C,'รับ-จ่าย ประจำวัน'!$B473,ผลิต1!I:I)+SUMIF(ผลิต2!$C:$C,'รับ-จ่าย ประจำวัน'!$B473,ผลิต2!I:I)+SUMIF(เส้นแต่งหน้าขนมเค้ก!$C:$C,'รับ-จ่าย ประจำวัน'!$B473,เส้นแต่งหน้าขนมเค้ก!I:I)+SUMIF(แพ็ค!$C:$C,'รับ-จ่าย ประจำวัน'!$B473,แพ็ค!I:I)+SUMIF(ธุรการ!$C:$C,'รับ-จ่าย ประจำวัน'!$B473,ธุรการ!I:I)+SUMIF(เส้นแต่งหน้าขนมปัง!$C:$C,'รับ-จ่าย ประจำวัน'!$B473,เส้นแต่งหน้าขนมปัง!I:I)+SUMIF('วางแผนBC,CJ'!$C:$C,'รับ-จ่าย ประจำวัน'!$B473,'วางแผนBC,CJ'!I:I)+SUMIF(RD!$C:$C,'รับ-จ่าย ประจำวัน'!$B473,RD!I:I)+SUMIF('FG,ออนไล,คัดแยก'!$C:$C,'รับ-จ่าย ประจำวัน'!$B473,'FG,ออนไล,คัดแยก'!I:I)</f>
        <v>1000</v>
      </c>
      <c r="AQ473" s="16">
        <f>SUMIF(เตรียมส่วนผสม!$C:$C,'รับ-จ่าย ประจำวัน'!$B473,เตรียมส่วนผสม!J:J)+SUMIF(กวนไส้!$C:$C,'รับ-จ่าย ประจำวัน'!$B473,กวนไส้!J:J)+SUMIF(ผลิต1!$C:$C,'รับ-จ่าย ประจำวัน'!$B473,ผลิต1!J:J)+SUMIF(ผลิต2!$C:$C,'รับ-จ่าย ประจำวัน'!$B473,ผลิต2!J:J)+SUMIF(เส้นแต่งหน้าขนมเค้ก!$C:$C,'รับ-จ่าย ประจำวัน'!$B473,เส้นแต่งหน้าขนมเค้ก!J:J)+SUMIF(แพ็ค!$C:$C,'รับ-จ่าย ประจำวัน'!$B473,แพ็ค!J:J)+SUMIF(ธุรการ!$C:$C,'รับ-จ่าย ประจำวัน'!$B473,ธุรการ!J:J)+SUMIF(เส้นแต่งหน้าขนมปัง!$C:$C,'รับ-จ่าย ประจำวัน'!$B473,เส้นแต่งหน้าขนมปัง!J:J)+SUMIF('วางแผนBC,CJ'!$C:$C,'รับ-จ่าย ประจำวัน'!$B473,'วางแผนBC,CJ'!J:J)+SUMIF(RD!$C:$C,'รับ-จ่าย ประจำวัน'!$B473,RD!J:J)+SUMIF('FG,ออนไล,คัดแยก'!$C:$C,'รับ-จ่าย ประจำวัน'!$B473,'FG,ออนไล,คัดแยก'!J:J)</f>
        <v>0</v>
      </c>
      <c r="AR473" s="16">
        <f>SUMIF(เตรียมส่วนผสม!$C:$C,'รับ-จ่าย ประจำวัน'!$B473,เตรียมส่วนผสม!K:K)+SUMIF(กวนไส้!$C:$C,'รับ-จ่าย ประจำวัน'!$B473,กวนไส้!K:K)+SUMIF(ผลิต1!$C:$C,'รับ-จ่าย ประจำวัน'!$B473,ผลิต1!K:K)+SUMIF(ผลิต2!$C:$C,'รับ-จ่าย ประจำวัน'!$B473,ผลิต2!K:K)+SUMIF(เส้นแต่งหน้าขนมเค้ก!$C:$C,'รับ-จ่าย ประจำวัน'!$B473,เส้นแต่งหน้าขนมเค้ก!K:K)+SUMIF(แพ็ค!$C:$C,'รับ-จ่าย ประจำวัน'!$B473,แพ็ค!K:K)+SUMIF(ธุรการ!$C:$C,'รับ-จ่าย ประจำวัน'!$B473,ธุรการ!K:K)+SUMIF(เส้นแต่งหน้าขนมปัง!$C:$C,'รับ-จ่าย ประจำวัน'!$B473,เส้นแต่งหน้าขนมปัง!K:K)+SUMIF('วางแผนBC,CJ'!$C:$C,'รับ-จ่าย ประจำวัน'!$B473,'วางแผนBC,CJ'!K:K)+SUMIF(RD!$C:$C,'รับ-จ่าย ประจำวัน'!$B473,RD!K:K)+SUMIF('FG,ออนไล,คัดแยก'!$C:$C,'รับ-จ่าย ประจำวัน'!$B473,'FG,ออนไล,คัดแยก'!K:K)</f>
        <v>1000</v>
      </c>
      <c r="AS473" s="16">
        <f>SUMIF(เตรียมส่วนผสม!$C:$C,'รับ-จ่าย ประจำวัน'!$B473,เตรียมส่วนผสม!L:L)+SUMIF(กวนไส้!$C:$C,'รับ-จ่าย ประจำวัน'!$B473,กวนไส้!L:L)+SUMIF(ผลิต1!$C:$C,'รับ-จ่าย ประจำวัน'!$B473,ผลิต1!L:L)+SUMIF(ผลิต2!$C:$C,'รับ-จ่าย ประจำวัน'!$B473,ผลิต2!L:L)+SUMIF(เส้นแต่งหน้าขนมเค้ก!$C:$C,'รับ-จ่าย ประจำวัน'!$B473,เส้นแต่งหน้าขนมเค้ก!L:L)+SUMIF(แพ็ค!$C:$C,'รับ-จ่าย ประจำวัน'!$B473,แพ็ค!L:L)+SUMIF(ธุรการ!$C:$C,'รับ-จ่าย ประจำวัน'!$B473,ธุรการ!L:L)+SUMIF(เส้นแต่งหน้าขนมปัง!$C:$C,'รับ-จ่าย ประจำวัน'!$B473,เส้นแต่งหน้าขนมปัง!L:L)+SUMIF('วางแผนBC,CJ'!$C:$C,'รับ-จ่าย ประจำวัน'!$B473,'วางแผนBC,CJ'!L:L)+SUMIF(RD!$C:$C,'รับ-จ่าย ประจำวัน'!$B473,RD!L:L)+SUMIF('FG,ออนไล,คัดแยก'!$C:$C,'รับ-จ่าย ประจำวัน'!$B473,'FG,ออนไล,คัดแยก'!L:L)</f>
        <v>1000</v>
      </c>
      <c r="AT473" s="16">
        <f>SUMIF(เตรียมส่วนผสม!$C:$C,'รับ-จ่าย ประจำวัน'!$B473,เตรียมส่วนผสม!M:M)+SUMIF(กวนไส้!$C:$C,'รับ-จ่าย ประจำวัน'!$B473,กวนไส้!M:M)+SUMIF(ผลิต1!$C:$C,'รับ-จ่าย ประจำวัน'!$B473,ผลิต1!M:M)+SUMIF(ผลิต2!$C:$C,'รับ-จ่าย ประจำวัน'!$B473,ผลิต2!M:M)+SUMIF(เส้นแต่งหน้าขนมเค้ก!$C:$C,'รับ-จ่าย ประจำวัน'!$B473,เส้นแต่งหน้าขนมเค้ก!M:M)+SUMIF(แพ็ค!$C:$C,'รับ-จ่าย ประจำวัน'!$B473,แพ็ค!M:M)+SUMIF(ธุรการ!$C:$C,'รับ-จ่าย ประจำวัน'!$B473,ธุรการ!M:M)+SUMIF(เส้นแต่งหน้าขนมปัง!$C:$C,'รับ-จ่าย ประจำวัน'!$B473,เส้นแต่งหน้าขนมปัง!M:M)+SUMIF('วางแผนBC,CJ'!$C:$C,'รับ-จ่าย ประจำวัน'!$B473,'วางแผนBC,CJ'!M:M)+SUMIF(RD!$C:$C,'รับ-จ่าย ประจำวัน'!$B473,RD!M:M)+SUMIF('FG,ออนไล,คัดแยก'!$C:$C,'รับ-จ่าย ประจำวัน'!$B473,'FG,ออนไล,คัดแยก'!M:M)</f>
        <v>0</v>
      </c>
      <c r="AU473" s="16">
        <f>SUMIF(เตรียมส่วนผสม!$C:$C,'รับ-จ่าย ประจำวัน'!$B473,เตรียมส่วนผสม!N:N)+SUMIF(กวนไส้!$C:$C,'รับ-จ่าย ประจำวัน'!$B473,กวนไส้!N:N)+SUMIF(ผลิต1!$C:$C,'รับ-จ่าย ประจำวัน'!$B473,ผลิต1!N:N)+SUMIF(ผลิต2!$C:$C,'รับ-จ่าย ประจำวัน'!$B473,ผลิต2!N:N)+SUMIF(เส้นแต่งหน้าขนมเค้ก!$C:$C,'รับ-จ่าย ประจำวัน'!$B473,เส้นแต่งหน้าขนมเค้ก!N:N)+SUMIF(แพ็ค!$C:$C,'รับ-จ่าย ประจำวัน'!$B473,แพ็ค!N:N)+SUMIF(ธุรการ!$C:$C,'รับ-จ่าย ประจำวัน'!$B473,ธุรการ!N:N)+SUMIF(เส้นแต่งหน้าขนมปัง!$C:$C,'รับ-จ่าย ประจำวัน'!$B473,เส้นแต่งหน้าขนมปัง!N:N)+SUMIF('วางแผนBC,CJ'!$C:$C,'รับ-จ่าย ประจำวัน'!$B473,'วางแผนBC,CJ'!N:N)+SUMIF(RD!$C:$C,'รับ-จ่าย ประจำวัน'!$B473,RD!N:N)+SUMIF('FG,ออนไล,คัดแยก'!$C:$C,'รับ-จ่าย ประจำวัน'!$B473,'FG,ออนไล,คัดแยก'!N:N)</f>
        <v>0</v>
      </c>
      <c r="AV473" s="16">
        <f>SUMIF(เตรียมส่วนผสม!$C:$C,'รับ-จ่าย ประจำวัน'!$B473,เตรียมส่วนผสม!O:O)+SUMIF(กวนไส้!$C:$C,'รับ-จ่าย ประจำวัน'!$B473,กวนไส้!O:O)+SUMIF(ผลิต1!$C:$C,'รับ-จ่าย ประจำวัน'!$B473,ผลิต1!O:O)+SUMIF(ผลิต2!$C:$C,'รับ-จ่าย ประจำวัน'!$B473,ผลิต2!O:O)+SUMIF(เส้นแต่งหน้าขนมเค้ก!$C:$C,'รับ-จ่าย ประจำวัน'!$B473,เส้นแต่งหน้าขนมเค้ก!O:O)+SUMIF(แพ็ค!$C:$C,'รับ-จ่าย ประจำวัน'!$B473,แพ็ค!O:O)+SUMIF(ธุรการ!$C:$C,'รับ-จ่าย ประจำวัน'!$B473,ธุรการ!O:O)+SUMIF(เส้นแต่งหน้าขนมปัง!$C:$C,'รับ-จ่าย ประจำวัน'!$B473,เส้นแต่งหน้าขนมปัง!O:O)+SUMIF('วางแผนBC,CJ'!$C:$C,'รับ-จ่าย ประจำวัน'!$B473,'วางแผนBC,CJ'!O:O)+SUMIF(RD!$C:$C,'รับ-จ่าย ประจำวัน'!$B473,RD!O:O)+SUMIF('FG,ออนไล,คัดแยก'!$C:$C,'รับ-จ่าย ประจำวัน'!$B473,'FG,ออนไล,คัดแยก'!O:O)</f>
        <v>1000</v>
      </c>
      <c r="AW473" s="16">
        <f>SUMIF(เตรียมส่วนผสม!$C:$C,'รับ-จ่าย ประจำวัน'!$B473,เตรียมส่วนผสม!P:P)+SUMIF(กวนไส้!$C:$C,'รับ-จ่าย ประจำวัน'!$B473,กวนไส้!P:P)+SUMIF(ผลิต1!$C:$C,'รับ-จ่าย ประจำวัน'!$B473,ผลิต1!P:P)+SUMIF(ผลิต2!$C:$C,'รับ-จ่าย ประจำวัน'!$B473,ผลิต2!P:P)+SUMIF(เส้นแต่งหน้าขนมเค้ก!$C:$C,'รับ-จ่าย ประจำวัน'!$B473,เส้นแต่งหน้าขนมเค้ก!P:P)+SUMIF(แพ็ค!$C:$C,'รับ-จ่าย ประจำวัน'!$B473,แพ็ค!P:P)+SUMIF(ธุรการ!$C:$C,'รับ-จ่าย ประจำวัน'!$B473,ธุรการ!P:P)+SUMIF(เส้นแต่งหน้าขนมปัง!$C:$C,'รับ-จ่าย ประจำวัน'!$B473,เส้นแต่งหน้าขนมปัง!P:P)+SUMIF('วางแผนBC,CJ'!$C:$C,'รับ-จ่าย ประจำวัน'!$B473,'วางแผนBC,CJ'!P:P)+SUMIF(RD!$C:$C,'รับ-จ่าย ประจำวัน'!$B473,RD!P:P)+SUMIF('FG,ออนไล,คัดแยก'!$C:$C,'รับ-จ่าย ประจำวัน'!$B473,'FG,ออนไล,คัดแยก'!P:P)</f>
        <v>1000</v>
      </c>
      <c r="AX473" s="16">
        <f>SUMIF(เตรียมส่วนผสม!$C:$C,'รับ-จ่าย ประจำวัน'!$B473,เตรียมส่วนผสม!Q:Q)+SUMIF(กวนไส้!$C:$C,'รับ-จ่าย ประจำวัน'!$B473,กวนไส้!Q:Q)+SUMIF(ผลิต1!$C:$C,'รับ-จ่าย ประจำวัน'!$B473,ผลิต1!Q:Q)+SUMIF(ผลิต2!$C:$C,'รับ-จ่าย ประจำวัน'!$B473,ผลิต2!Q:Q)+SUMIF(เส้นแต่งหน้าขนมเค้ก!$C:$C,'รับ-จ่าย ประจำวัน'!$B473,เส้นแต่งหน้าขนมเค้ก!Q:Q)+SUMIF(แพ็ค!$C:$C,'รับ-จ่าย ประจำวัน'!$B473,แพ็ค!Q:Q)+SUMIF(ธุรการ!$C:$C,'รับ-จ่าย ประจำวัน'!$B473,ธุรการ!Q:Q)+SUMIF(เส้นแต่งหน้าขนมปัง!$C:$C,'รับ-จ่าย ประจำวัน'!$B473,เส้นแต่งหน้าขนมปัง!Q:Q)+SUMIF('วางแผนBC,CJ'!$C:$C,'รับ-จ่าย ประจำวัน'!$B473,'วางแผนBC,CJ'!Q:Q)+SUMIF(RD!$C:$C,'รับ-จ่าย ประจำวัน'!$B473,RD!Q:Q)+SUMIF('FG,ออนไล,คัดแยก'!$C:$C,'รับ-จ่าย ประจำวัน'!$B473,'FG,ออนไล,คัดแยก'!Q:Q)</f>
        <v>1000</v>
      </c>
      <c r="AY473" s="16">
        <f>SUMIF(เตรียมส่วนผสม!$C:$C,'รับ-จ่าย ประจำวัน'!$B473,เตรียมส่วนผสม!R:R)+SUMIF(กวนไส้!$C:$C,'รับ-จ่าย ประจำวัน'!$B473,กวนไส้!R:R)+SUMIF(ผลิต1!$C:$C,'รับ-จ่าย ประจำวัน'!$B473,ผลิต1!R:R)+SUMIF(ผลิต2!$C:$C,'รับ-จ่าย ประจำวัน'!$B473,ผลิต2!R:R)+SUMIF(เส้นแต่งหน้าขนมเค้ก!$C:$C,'รับ-จ่าย ประจำวัน'!$B473,เส้นแต่งหน้าขนมเค้ก!R:R)+SUMIF(แพ็ค!$C:$C,'รับ-จ่าย ประจำวัน'!$B473,แพ็ค!R:R)+SUMIF(ธุรการ!$C:$C,'รับ-จ่าย ประจำวัน'!$B473,ธุรการ!R:R)+SUMIF(เส้นแต่งหน้าขนมปัง!$C:$C,'รับ-จ่าย ประจำวัน'!$B473,เส้นแต่งหน้าขนมปัง!R:R)+SUMIF('วางแผนBC,CJ'!$C:$C,'รับ-จ่าย ประจำวัน'!$B473,'วางแผนBC,CJ'!R:R)+SUMIF(RD!$C:$C,'รับ-จ่าย ประจำวัน'!$B473,RD!R:R)+SUMIF('FG,ออนไล,คัดแยก'!$C:$C,'รับ-จ่าย ประจำวัน'!$B473,'FG,ออนไล,คัดแยก'!R:R)</f>
        <v>1000</v>
      </c>
      <c r="AZ473" s="16">
        <f>SUMIF(เตรียมส่วนผสม!$C:$C,'รับ-จ่าย ประจำวัน'!$B473,เตรียมส่วนผสม!S:S)+SUMIF(กวนไส้!$C:$C,'รับ-จ่าย ประจำวัน'!$B473,กวนไส้!S:S)+SUMIF(ผลิต1!$C:$C,'รับ-จ่าย ประจำวัน'!$B473,ผลิต1!S:S)+SUMIF(ผลิต2!$C:$C,'รับ-จ่าย ประจำวัน'!$B473,ผลิต2!S:S)+SUMIF(เส้นแต่งหน้าขนมเค้ก!$C:$C,'รับ-จ่าย ประจำวัน'!$B473,เส้นแต่งหน้าขนมเค้ก!S:S)+SUMIF(แพ็ค!$C:$C,'รับ-จ่าย ประจำวัน'!$B473,แพ็ค!S:S)+SUMIF(ธุรการ!$C:$C,'รับ-จ่าย ประจำวัน'!$B473,ธุรการ!S:S)+SUMIF(เส้นแต่งหน้าขนมปัง!$C:$C,'รับ-จ่าย ประจำวัน'!$B473,เส้นแต่งหน้าขนมปัง!S:S)+SUMIF('วางแผนBC,CJ'!$C:$C,'รับ-จ่าย ประจำวัน'!$B473,'วางแผนBC,CJ'!S:S)+SUMIF(RD!$C:$C,'รับ-จ่าย ประจำวัน'!$B473,RD!S:S)+SUMIF('FG,ออนไล,คัดแยก'!$C:$C,'รับ-จ่าย ประจำวัน'!$B473,'FG,ออนไล,คัดแยก'!S:S)</f>
        <v>2000</v>
      </c>
      <c r="BA473" s="16">
        <f>SUMIF(เตรียมส่วนผสม!$C:$C,'รับ-จ่าย ประจำวัน'!$B473,เตรียมส่วนผสม!T:T)+SUMIF(กวนไส้!$C:$C,'รับ-จ่าย ประจำวัน'!$B473,กวนไส้!T:T)+SUMIF(ผลิต1!$C:$C,'รับ-จ่าย ประจำวัน'!$B473,ผลิต1!T:T)+SUMIF(ผลิต2!$C:$C,'รับ-จ่าย ประจำวัน'!$B473,ผลิต2!T:T)+SUMIF(เส้นแต่งหน้าขนมเค้ก!$C:$C,'รับ-จ่าย ประจำวัน'!$B473,เส้นแต่งหน้าขนมเค้ก!T:T)+SUMIF(แพ็ค!$C:$C,'รับ-จ่าย ประจำวัน'!$B473,แพ็ค!T:T)+SUMIF(ธุรการ!$C:$C,'รับ-จ่าย ประจำวัน'!$B473,ธุรการ!T:T)+SUMIF(เส้นแต่งหน้าขนมปัง!$C:$C,'รับ-จ่าย ประจำวัน'!$B473,เส้นแต่งหน้าขนมปัง!T:T)+SUMIF('วางแผนBC,CJ'!$C:$C,'รับ-จ่าย ประจำวัน'!$B473,'วางแผนBC,CJ'!T:T)+SUMIF(RD!$C:$C,'รับ-จ่าย ประจำวัน'!$B473,RD!T:T)+SUMIF('FG,ออนไล,คัดแยก'!$C:$C,'รับ-จ่าย ประจำวัน'!$B473,'FG,ออนไล,คัดแยก'!T:T)</f>
        <v>0</v>
      </c>
      <c r="BB473" s="16">
        <f>SUMIF(เตรียมส่วนผสม!$C:$C,'รับ-จ่าย ประจำวัน'!$B473,เตรียมส่วนผสม!U:U)+SUMIF(กวนไส้!$C:$C,'รับ-จ่าย ประจำวัน'!$B473,กวนไส้!U:U)+SUMIF(ผลิต1!$C:$C,'รับ-จ่าย ประจำวัน'!$B473,ผลิต1!U:U)+SUMIF(ผลิต2!$C:$C,'รับ-จ่าย ประจำวัน'!$B473,ผลิต2!U:U)+SUMIF(เส้นแต่งหน้าขนมเค้ก!$C:$C,'รับ-จ่าย ประจำวัน'!$B473,เส้นแต่งหน้าขนมเค้ก!U:U)+SUMIF(แพ็ค!$C:$C,'รับ-จ่าย ประจำวัน'!$B473,แพ็ค!U:U)+SUMIF(ธุรการ!$C:$C,'รับ-จ่าย ประจำวัน'!$B473,ธุรการ!U:U)+SUMIF(เส้นแต่งหน้าขนมปัง!$C:$C,'รับ-จ่าย ประจำวัน'!$B473,เส้นแต่งหน้าขนมปัง!U:U)+SUMIF('วางแผนBC,CJ'!$C:$C,'รับ-จ่าย ประจำวัน'!$B473,'วางแผนBC,CJ'!U:U)+SUMIF(RD!$C:$C,'รับ-จ่าย ประจำวัน'!$B473,RD!U:U)+SUMIF('FG,ออนไล,คัดแยก'!$C:$C,'รับ-จ่าย ประจำวัน'!$B473,'FG,ออนไล,คัดแยก'!U:U)</f>
        <v>2000</v>
      </c>
      <c r="BC473" s="16">
        <f>SUMIF(เตรียมส่วนผสม!$C:$C,'รับ-จ่าย ประจำวัน'!$B473,เตรียมส่วนผสม!V:V)+SUMIF(กวนไส้!$C:$C,'รับ-จ่าย ประจำวัน'!$B473,กวนไส้!V:V)+SUMIF(ผลิต1!$C:$C,'รับ-จ่าย ประจำวัน'!$B473,ผลิต1!V:V)+SUMIF(ผลิต2!$C:$C,'รับ-จ่าย ประจำวัน'!$B473,ผลิต2!V:V)+SUMIF(เส้นแต่งหน้าขนมเค้ก!$C:$C,'รับ-จ่าย ประจำวัน'!$B473,เส้นแต่งหน้าขนมเค้ก!V:V)+SUMIF(แพ็ค!$C:$C,'รับ-จ่าย ประจำวัน'!$B473,แพ็ค!V:V)+SUMIF(ธุรการ!$C:$C,'รับ-จ่าย ประจำวัน'!$B473,ธุรการ!V:V)+SUMIF(เส้นแต่งหน้าขนมปัง!$C:$C,'รับ-จ่าย ประจำวัน'!$B473,เส้นแต่งหน้าขนมปัง!V:V)+SUMIF('วางแผนBC,CJ'!$C:$C,'รับ-จ่าย ประจำวัน'!$B473,'วางแผนBC,CJ'!V:V)+SUMIF(RD!$C:$C,'รับ-จ่าย ประจำวัน'!$B473,RD!V:V)+SUMIF('FG,ออนไล,คัดแยก'!$C:$C,'รับ-จ่าย ประจำวัน'!$B473,'FG,ออนไล,คัดแยก'!V:V)</f>
        <v>1000</v>
      </c>
      <c r="BD473" s="16">
        <f>SUMIF(เตรียมส่วนผสม!$C:$C,'รับ-จ่าย ประจำวัน'!$B473,เตรียมส่วนผสม!W:W)+SUMIF(กวนไส้!$C:$C,'รับ-จ่าย ประจำวัน'!$B473,กวนไส้!W:W)+SUMIF(ผลิต1!$C:$C,'รับ-จ่าย ประจำวัน'!$B473,ผลิต1!W:W)+SUMIF(ผลิต2!$C:$C,'รับ-จ่าย ประจำวัน'!$B473,ผลิต2!W:W)+SUMIF(เส้นแต่งหน้าขนมเค้ก!$C:$C,'รับ-จ่าย ประจำวัน'!$B473,เส้นแต่งหน้าขนมเค้ก!W:W)+SUMIF(แพ็ค!$C:$C,'รับ-จ่าย ประจำวัน'!$B473,แพ็ค!W:W)+SUMIF(ธุรการ!$C:$C,'รับ-จ่าย ประจำวัน'!$B473,ธุรการ!W:W)+SUMIF(เส้นแต่งหน้าขนมปัง!$C:$C,'รับ-จ่าย ประจำวัน'!$B473,เส้นแต่งหน้าขนมปัง!W:W)+SUMIF('วางแผนBC,CJ'!$C:$C,'รับ-จ่าย ประจำวัน'!$B473,'วางแผนBC,CJ'!W:W)+SUMIF(RD!$C:$C,'รับ-จ่าย ประจำวัน'!$B473,RD!W:W)+SUMIF('FG,ออนไล,คัดแยก'!$C:$C,'รับ-จ่าย ประจำวัน'!$B473,'FG,ออนไล,คัดแยก'!W:W)</f>
        <v>0</v>
      </c>
      <c r="BE473" s="16">
        <f>SUMIF(เตรียมส่วนผสม!$C:$C,'รับ-จ่าย ประจำวัน'!$B473,เตรียมส่วนผสม!X:X)+SUMIF(กวนไส้!$C:$C,'รับ-จ่าย ประจำวัน'!$B473,กวนไส้!X:X)+SUMIF(ผลิต1!$C:$C,'รับ-จ่าย ประจำวัน'!$B473,ผลิต1!X:X)+SUMIF(ผลิต2!$C:$C,'รับ-จ่าย ประจำวัน'!$B473,ผลิต2!X:X)+SUMIF(เส้นแต่งหน้าขนมเค้ก!$C:$C,'รับ-จ่าย ประจำวัน'!$B473,เส้นแต่งหน้าขนมเค้ก!X:X)+SUMIF(แพ็ค!$C:$C,'รับ-จ่าย ประจำวัน'!$B473,แพ็ค!X:X)+SUMIF(ธุรการ!$C:$C,'รับ-จ่าย ประจำวัน'!$B473,ธุรการ!X:X)+SUMIF(เส้นแต่งหน้าขนมปัง!$C:$C,'รับ-จ่าย ประจำวัน'!$B473,เส้นแต่งหน้าขนมปัง!X:X)+SUMIF('วางแผนBC,CJ'!$C:$C,'รับ-จ่าย ประจำวัน'!$B473,'วางแผนBC,CJ'!X:X)+SUMIF(RD!$C:$C,'รับ-จ่าย ประจำวัน'!$B473,RD!X:X)+SUMIF('FG,ออนไล,คัดแยก'!$C:$C,'รับ-จ่าย ประจำวัน'!$B473,'FG,ออนไล,คัดแยก'!X:X)</f>
        <v>0</v>
      </c>
      <c r="BF473" s="16">
        <f>SUMIF(เตรียมส่วนผสม!$C:$C,'รับ-จ่าย ประจำวัน'!$B473,เตรียมส่วนผสม!Y:Y)+SUMIF(กวนไส้!$C:$C,'รับ-จ่าย ประจำวัน'!$B473,กวนไส้!Y:Y)+SUMIF(ผลิต1!$C:$C,'รับ-จ่าย ประจำวัน'!$B473,ผลิต1!Y:Y)+SUMIF(ผลิต2!$C:$C,'รับ-จ่าย ประจำวัน'!$B473,ผลิต2!Y:Y)+SUMIF(เส้นแต่งหน้าขนมเค้ก!$C:$C,'รับ-จ่าย ประจำวัน'!$B473,เส้นแต่งหน้าขนมเค้ก!Y:Y)+SUMIF(แพ็ค!$C:$C,'รับ-จ่าย ประจำวัน'!$B473,แพ็ค!Y:Y)+SUMIF(ธุรการ!$C:$C,'รับ-จ่าย ประจำวัน'!$B473,ธุรการ!Y:Y)+SUMIF(เส้นแต่งหน้าขนมปัง!$C:$C,'รับ-จ่าย ประจำวัน'!$B473,เส้นแต่งหน้าขนมปัง!Y:Y)+SUMIF('วางแผนBC,CJ'!$C:$C,'รับ-จ่าย ประจำวัน'!$B473,'วางแผนBC,CJ'!Y:Y)+SUMIF(RD!$C:$C,'รับ-จ่าย ประจำวัน'!$B473,RD!Y:Y)+SUMIF('FG,ออนไล,คัดแยก'!$C:$C,'รับ-จ่าย ประจำวัน'!$B473,'FG,ออนไล,คัดแยก'!Y:Y)</f>
        <v>1000</v>
      </c>
      <c r="BG473" s="16">
        <f>SUMIF(เตรียมส่วนผสม!$C:$C,'รับ-จ่าย ประจำวัน'!$B473,เตรียมส่วนผสม!Z:Z)+SUMIF(กวนไส้!$C:$C,'รับ-จ่าย ประจำวัน'!$B473,กวนไส้!Z:Z)+SUMIF(ผลิต1!$C:$C,'รับ-จ่าย ประจำวัน'!$B473,ผลิต1!Z:Z)+SUMIF(ผลิต2!$C:$C,'รับ-จ่าย ประจำวัน'!$B473,ผลิต2!Z:Z)+SUMIF(เส้นแต่งหน้าขนมเค้ก!$C:$C,'รับ-จ่าย ประจำวัน'!$B473,เส้นแต่งหน้าขนมเค้ก!Z:Z)+SUMIF(แพ็ค!$C:$C,'รับ-จ่าย ประจำวัน'!$B473,แพ็ค!Z:Z)+SUMIF(ธุรการ!$C:$C,'รับ-จ่าย ประจำวัน'!$B473,ธุรการ!Z:Z)+SUMIF(เส้นแต่งหน้าขนมปัง!$C:$C,'รับ-จ่าย ประจำวัน'!$B473,เส้นแต่งหน้าขนมปัง!Z:Z)+SUMIF('วางแผนBC,CJ'!$C:$C,'รับ-จ่าย ประจำวัน'!$B473,'วางแผนBC,CJ'!Z:Z)+SUMIF(RD!$C:$C,'รับ-จ่าย ประจำวัน'!$B473,RD!Z:Z)+SUMIF('FG,ออนไล,คัดแยก'!$C:$C,'รับ-จ่าย ประจำวัน'!$B473,'FG,ออนไล,คัดแยก'!Z:Z)</f>
        <v>3000</v>
      </c>
      <c r="BH473" s="16">
        <f>SUMIF(เตรียมส่วนผสม!$C:$C,'รับ-จ่าย ประจำวัน'!$B473,เตรียมส่วนผสม!AA:AA)+SUMIF(กวนไส้!$C:$C,'รับ-จ่าย ประจำวัน'!$B473,กวนไส้!AA:AA)+SUMIF(ผลิต1!$C:$C,'รับ-จ่าย ประจำวัน'!$B473,ผลิต1!AA:AA)+SUMIF(ผลิต2!$C:$C,'รับ-จ่าย ประจำวัน'!$B473,ผลิต2!AA:AA)+SUMIF(เส้นแต่งหน้าขนมเค้ก!$C:$C,'รับ-จ่าย ประจำวัน'!$B473,เส้นแต่งหน้าขนมเค้ก!AA:AA)+SUMIF(แพ็ค!$C:$C,'รับ-จ่าย ประจำวัน'!$B473,แพ็ค!AA:AA)+SUMIF(ธุรการ!$C:$C,'รับ-จ่าย ประจำวัน'!$B473,ธุรการ!AA:AA)+SUMIF(เส้นแต่งหน้าขนมปัง!$C:$C,'รับ-จ่าย ประจำวัน'!$B473,เส้นแต่งหน้าขนมปัง!AA:AA)+SUMIF('วางแผนBC,CJ'!$C:$C,'รับ-จ่าย ประจำวัน'!$B473,'วางแผนBC,CJ'!AA:AA)+SUMIF(RD!$C:$C,'รับ-จ่าย ประจำวัน'!$B473,RD!AA:AA)+SUMIF('FG,ออนไล,คัดแยก'!$C:$C,'รับ-จ่าย ประจำวัน'!$B473,'FG,ออนไล,คัดแยก'!AA:AA)</f>
        <v>0</v>
      </c>
      <c r="BI473" s="16">
        <f>SUMIF(เตรียมส่วนผสม!$C:$C,'รับ-จ่าย ประจำวัน'!$B473,เตรียมส่วนผสม!AB:AB)+SUMIF(กวนไส้!$C:$C,'รับ-จ่าย ประจำวัน'!$B473,กวนไส้!AB:AB)+SUMIF(ผลิต1!$C:$C,'รับ-จ่าย ประจำวัน'!$B473,ผลิต1!AB:AB)+SUMIF(ผลิต2!$C:$C,'รับ-จ่าย ประจำวัน'!$B473,ผลิต2!AB:AB)+SUMIF(เส้นแต่งหน้าขนมเค้ก!$C:$C,'รับ-จ่าย ประจำวัน'!$B473,เส้นแต่งหน้าขนมเค้ก!AB:AB)+SUMIF(แพ็ค!$C:$C,'รับ-จ่าย ประจำวัน'!$B473,แพ็ค!AB:AB)+SUMIF(ธุรการ!$C:$C,'รับ-จ่าย ประจำวัน'!$B473,ธุรการ!AB:AB)+SUMIF(เส้นแต่งหน้าขนมปัง!$C:$C,'รับ-จ่าย ประจำวัน'!$B473,เส้นแต่งหน้าขนมปัง!AB:AB)+SUMIF('วางแผนBC,CJ'!$C:$C,'รับ-จ่าย ประจำวัน'!$B473,'วางแผนBC,CJ'!AB:AB)+SUMIF(RD!$C:$C,'รับ-จ่าย ประจำวัน'!$B473,RD!AB:AB)+SUMIF('FG,ออนไล,คัดแยก'!$C:$C,'รับ-จ่าย ประจำวัน'!$B473,'FG,ออนไล,คัดแยก'!AB:AB)</f>
        <v>0</v>
      </c>
      <c r="BJ473" s="16">
        <f>SUMIF(เตรียมส่วนผสม!$C:$C,'รับ-จ่าย ประจำวัน'!$B473,เตรียมส่วนผสม!AC:AC)+SUMIF(กวนไส้!$C:$C,'รับ-จ่าย ประจำวัน'!$B473,กวนไส้!AC:AC)+SUMIF(ผลิต1!$C:$C,'รับ-จ่าย ประจำวัน'!$B473,ผลิต1!AC:AC)+SUMIF(ผลิต2!$C:$C,'รับ-จ่าย ประจำวัน'!$B473,ผลิต2!AC:AC)+SUMIF(เส้นแต่งหน้าขนมเค้ก!$C:$C,'รับ-จ่าย ประจำวัน'!$B473,เส้นแต่งหน้าขนมเค้ก!AC:AC)+SUMIF(แพ็ค!$C:$C,'รับ-จ่าย ประจำวัน'!$B473,แพ็ค!AC:AC)+SUMIF(ธุรการ!$C:$C,'รับ-จ่าย ประจำวัน'!$B473,ธุรการ!AC:AC)+SUMIF(เส้นแต่งหน้าขนมปัง!$C:$C,'รับ-จ่าย ประจำวัน'!$B473,เส้นแต่งหน้าขนมปัง!AC:AC)+SUMIF('วางแผนBC,CJ'!$C:$C,'รับ-จ่าย ประจำวัน'!$B473,'วางแผนBC,CJ'!AC:AC)+SUMIF(RD!$C:$C,'รับ-จ่าย ประจำวัน'!$B473,RD!AC:AC)+SUMIF('FG,ออนไล,คัดแยก'!$C:$C,'รับ-จ่าย ประจำวัน'!$B473,'FG,ออนไล,คัดแยก'!AC:AC)</f>
        <v>1000</v>
      </c>
      <c r="BK473" s="16">
        <f>SUMIF(เตรียมส่วนผสม!$C:$C,'รับ-จ่าย ประจำวัน'!$B473,เตรียมส่วนผสม!AD:AD)+SUMIF(กวนไส้!$C:$C,'รับ-จ่าย ประจำวัน'!$B473,กวนไส้!AD:AD)+SUMIF(ผลิต1!$C:$C,'รับ-จ่าย ประจำวัน'!$B473,ผลิต1!AD:AD)+SUMIF(ผลิต2!$C:$C,'รับ-จ่าย ประจำวัน'!$B473,ผลิต2!AD:AD)+SUMIF(เส้นแต่งหน้าขนมเค้ก!$C:$C,'รับ-จ่าย ประจำวัน'!$B473,เส้นแต่งหน้าขนมเค้ก!AD:AD)+SUMIF(แพ็ค!$C:$C,'รับ-จ่าย ประจำวัน'!$B473,แพ็ค!AD:AD)+SUMIF(ธุรการ!$C:$C,'รับ-จ่าย ประจำวัน'!$B473,ธุรการ!AD:AD)+SUMIF(เส้นแต่งหน้าขนมปัง!$C:$C,'รับ-จ่าย ประจำวัน'!$B473,เส้นแต่งหน้าขนมปัง!AD:AD)+SUMIF('วางแผนBC,CJ'!$C:$C,'รับ-จ่าย ประจำวัน'!$B473,'วางแผนBC,CJ'!AD:AD)+SUMIF(RD!$C:$C,'รับ-จ่าย ประจำวัน'!$B473,RD!AD:AD)+SUMIF('FG,ออนไล,คัดแยก'!$C:$C,'รับ-จ่าย ประจำวัน'!$B473,'FG,ออนไล,คัดแยก'!AD:AD)</f>
        <v>1000</v>
      </c>
      <c r="BL473" s="16">
        <f>SUMIF(เตรียมส่วนผสม!$C:$C,'รับ-จ่าย ประจำวัน'!$B473,เตรียมส่วนผสม!AE:AE)+SUMIF(กวนไส้!$C:$C,'รับ-จ่าย ประจำวัน'!$B473,กวนไส้!AE:AE)+SUMIF(ผลิต1!$C:$C,'รับ-จ่าย ประจำวัน'!$B473,ผลิต1!AE:AE)+SUMIF(ผลิต2!$C:$C,'รับ-จ่าย ประจำวัน'!$B473,ผลิต2!AE:AE)+SUMIF(เส้นแต่งหน้าขนมเค้ก!$C:$C,'รับ-จ่าย ประจำวัน'!$B473,เส้นแต่งหน้าขนมเค้ก!AE:AE)+SUMIF(แพ็ค!$C:$C,'รับ-จ่าย ประจำวัน'!$B473,แพ็ค!AE:AE)+SUMIF(ธุรการ!$C:$C,'รับ-จ่าย ประจำวัน'!$B473,ธุรการ!AE:AE)+SUMIF(เส้นแต่งหน้าขนมปัง!$C:$C,'รับ-จ่าย ประจำวัน'!$B473,เส้นแต่งหน้าขนมปัง!AE:AE)+SUMIF('วางแผนBC,CJ'!$C:$C,'รับ-จ่าย ประจำวัน'!$B473,'วางแผนBC,CJ'!AE:AE)+SUMIF(RD!$C:$C,'รับ-จ่าย ประจำวัน'!$B473,RD!AE:AE)+SUMIF('FG,ออนไล,คัดแยก'!$C:$C,'รับ-จ่าย ประจำวัน'!$B473,'FG,ออนไล,คัดแยก'!AE:AE)</f>
        <v>0</v>
      </c>
      <c r="BM473" s="16">
        <f>SUMIF(เตรียมส่วนผสม!$C:$C,'รับ-จ่าย ประจำวัน'!$B473,เตรียมส่วนผสม!AF:AF)+SUMIF(กวนไส้!$C:$C,'รับ-จ่าย ประจำวัน'!$B473,กวนไส้!AF:AF)+SUMIF(ผลิต1!$C:$C,'รับ-จ่าย ประจำวัน'!$B473,ผลิต1!AF:AF)+SUMIF(ผลิต2!$C:$C,'รับ-จ่าย ประจำวัน'!$B473,ผลิต2!AF:AF)+SUMIF(เส้นแต่งหน้าขนมเค้ก!$C:$C,'รับ-จ่าย ประจำวัน'!$B473,เส้นแต่งหน้าขนมเค้ก!AF:AF)+SUMIF(แพ็ค!$C:$C,'รับ-จ่าย ประจำวัน'!$B473,แพ็ค!AF:AF)+SUMIF(ธุรการ!$C:$C,'รับ-จ่าย ประจำวัน'!$B473,ธุรการ!AF:AF)+SUMIF(เส้นแต่งหน้าขนมปัง!$C:$C,'รับ-จ่าย ประจำวัน'!$B473,เส้นแต่งหน้าขนมปัง!AF:AF)+SUMIF('วางแผนBC,CJ'!$C:$C,'รับ-จ่าย ประจำวัน'!$B473,'วางแผนBC,CJ'!AF:AF)+SUMIF(RD!$C:$C,'รับ-จ่าย ประจำวัน'!$B473,RD!AF:AF)+SUMIF('FG,ออนไล,คัดแยก'!$C:$C,'รับ-จ่าย ประจำวัน'!$B473,'FG,ออนไล,คัดแยก'!AF:AF)</f>
        <v>3000</v>
      </c>
      <c r="BN473" s="16">
        <f>SUMIF(เตรียมส่วนผสม!$C:$C,'รับ-จ่าย ประจำวัน'!$B473,เตรียมส่วนผสม!AG:AG)+SUMIF(กวนไส้!$C:$C,'รับ-จ่าย ประจำวัน'!$B473,กวนไส้!AG:AG)+SUMIF(ผลิต1!$C:$C,'รับ-จ่าย ประจำวัน'!$B473,ผลิต1!AG:AG)+SUMIF(ผลิต2!$C:$C,'รับ-จ่าย ประจำวัน'!$B473,ผลิต2!AG:AG)+SUMIF(เส้นแต่งหน้าขนมเค้ก!$C:$C,'รับ-จ่าย ประจำวัน'!$B473,เส้นแต่งหน้าขนมเค้ก!AG:AG)+SUMIF(แพ็ค!$C:$C,'รับ-จ่าย ประจำวัน'!$B473,แพ็ค!AG:AG)+SUMIF(ธุรการ!$C:$C,'รับ-จ่าย ประจำวัน'!$B473,ธุรการ!AG:AG)+SUMIF(เส้นแต่งหน้าขนมปัง!$C:$C,'รับ-จ่าย ประจำวัน'!$B473,เส้นแต่งหน้าขนมปัง!AG:AG)+SUMIF('วางแผนBC,CJ'!$C:$C,'รับ-จ่าย ประจำวัน'!$B473,'วางแผนBC,CJ'!AG:AG)+SUMIF(RD!$C:$C,'รับ-จ่าย ประจำวัน'!$B473,RD!AG:AG)+SUMIF('FG,ออนไล,คัดแยก'!$C:$C,'รับ-จ่าย ประจำวัน'!$B473,'FG,ออนไล,คัดแยก'!AG:AG)</f>
        <v>0</v>
      </c>
      <c r="BO473" s="16">
        <f>SUMIF(เตรียมส่วนผสม!$C:$C,'รับ-จ่าย ประจำวัน'!$B473,เตรียมส่วนผสม!AH:AH)+SUMIF(กวนไส้!$C:$C,'รับ-จ่าย ประจำวัน'!$B473,กวนไส้!AH:AH)+SUMIF(ผลิต1!$C:$C,'รับ-จ่าย ประจำวัน'!$B473,ผลิต1!AH:AH)+SUMIF(ผลิต2!$C:$C,'รับ-จ่าย ประจำวัน'!$B473,ผลิต2!AH:AH)+SUMIF(เส้นแต่งหน้าขนมเค้ก!$C:$C,'รับ-จ่าย ประจำวัน'!$B473,เส้นแต่งหน้าขนมเค้ก!AH:AH)+SUMIF(แพ็ค!$C:$C,'รับ-จ่าย ประจำวัน'!$B473,แพ็ค!AH:AH)+SUMIF(ธุรการ!$C:$C,'รับ-จ่าย ประจำวัน'!$B473,ธุรการ!AH:AH)+SUMIF(เส้นแต่งหน้าขนมปัง!$C:$C,'รับ-จ่าย ประจำวัน'!$B473,เส้นแต่งหน้าขนมปัง!AH:AH)+SUMIF('วางแผนBC,CJ'!$C:$C,'รับ-จ่าย ประจำวัน'!$B473,'วางแผนBC,CJ'!AH:AH)+SUMIF(RD!$C:$C,'รับ-จ่าย ประจำวัน'!$B473,RD!AH:AH)+SUMIF('FG,ออนไล,คัดแยก'!$C:$C,'รับ-จ่าย ประจำวัน'!$B473,'FG,ออนไล,คัดแยก'!AH:AH)</f>
        <v>0</v>
      </c>
      <c r="BP473" s="16">
        <f>SUMIF(เตรียมส่วนผสม!$C:$C,'รับ-จ่าย ประจำวัน'!$B473,เตรียมส่วนผสม!AI:AI)+SUMIF(กวนไส้!$C:$C,'รับ-จ่าย ประจำวัน'!$B473,กวนไส้!AI:AI)+SUMIF(ผลิต1!$C:$C,'รับ-จ่าย ประจำวัน'!$B473,ผลิต1!AI:AI)+SUMIF(ผลิต2!$C:$C,'รับ-จ่าย ประจำวัน'!$B473,ผลิต2!AI:AI)+SUMIF(เส้นแต่งหน้าขนมเค้ก!$C:$C,'รับ-จ่าย ประจำวัน'!$B473,เส้นแต่งหน้าขนมเค้ก!AI:AI)+SUMIF(แพ็ค!$C:$C,'รับ-จ่าย ประจำวัน'!$B473,แพ็ค!AI:AI)+SUMIF(ธุรการ!$C:$C,'รับ-จ่าย ประจำวัน'!$B473,ธุรการ!AI:AI)+SUMIF(เส้นแต่งหน้าขนมปัง!$C:$C,'รับ-จ่าย ประจำวัน'!$B473,เส้นแต่งหน้าขนมปัง!AI:AI)+SUMIF('วางแผนBC,CJ'!$C:$C,'รับ-จ่าย ประจำวัน'!$B473,'วางแผนBC,CJ'!AI:AI)+SUMIF(RD!$C:$C,'รับ-จ่าย ประจำวัน'!$B473,RD!AI:AI)+SUMIF('FG,ออนไล,คัดแยก'!$C:$C,'รับ-จ่าย ประจำวัน'!$B473,'FG,ออนไล,คัดแยก'!AI:AI)</f>
        <v>1000</v>
      </c>
      <c r="BQ473" s="16">
        <f>SUMIF(เตรียมส่วนผสม!$C:$C,'รับ-จ่าย ประจำวัน'!$B473,เตรียมส่วนผสม!AJ:AJ)+SUMIF(กวนไส้!$C:$C,'รับ-จ่าย ประจำวัน'!$B473,กวนไส้!AJ:AJ)+SUMIF(ผลิต1!$C:$C,'รับ-จ่าย ประจำวัน'!$B473,ผลิต1!AJ:AJ)+SUMIF(ผลิต2!$C:$C,'รับ-จ่าย ประจำวัน'!$B473,ผลิต2!AJ:AJ)+SUMIF(เส้นแต่งหน้าขนมเค้ก!$C:$C,'รับ-จ่าย ประจำวัน'!$B473,เส้นแต่งหน้าขนมเค้ก!AJ:AJ)+SUMIF(แพ็ค!$C:$C,'รับ-จ่าย ประจำวัน'!$B473,แพ็ค!AJ:AJ)+SUMIF(ธุรการ!$C:$C,'รับ-จ่าย ประจำวัน'!$B473,ธุรการ!AJ:AJ)+SUMIF(เส้นแต่งหน้าขนมปัง!$C:$C,'รับ-จ่าย ประจำวัน'!$B473,เส้นแต่งหน้าขนมปัง!AJ:AJ)+SUMIF('วางแผนBC,CJ'!$C:$C,'รับ-จ่าย ประจำวัน'!$B473,'วางแผนBC,CJ'!AJ:AJ)+SUMIF(RD!$C:$C,'รับ-จ่าย ประจำวัน'!$B473,RD!AJ:AJ)+SUMIF('FG,ออนไล,คัดแยก'!$C:$C,'รับ-จ่าย ประจำวัน'!$B473,'FG,ออนไล,คัดแยก'!AJ:AJ)</f>
        <v>1000</v>
      </c>
      <c r="BR473" s="16">
        <f>SUMIF(เตรียมส่วนผสม!$C:$C,'รับ-จ่าย ประจำวัน'!$B473,เตรียมส่วนผสม!AK:AK)+SUMIF(กวนไส้!$C:$C,'รับ-จ่าย ประจำวัน'!$B473,กวนไส้!AK:AK)+SUMIF(ผลิต1!$C:$C,'รับ-จ่าย ประจำวัน'!$B473,ผลิต1!AK:AK)+SUMIF(ผลิต2!$C:$C,'รับ-จ่าย ประจำวัน'!$B473,ผลิต2!AK:AK)+SUMIF(เส้นแต่งหน้าขนมเค้ก!$C:$C,'รับ-จ่าย ประจำวัน'!$B473,เส้นแต่งหน้าขนมเค้ก!AK:AK)+SUMIF(แพ็ค!$C:$C,'รับ-จ่าย ประจำวัน'!$B473,แพ็ค!AK:AK)+SUMIF(ธุรการ!$C:$C,'รับ-จ่าย ประจำวัน'!$B473,ธุรการ!AK:AK)+SUMIF(เส้นแต่งหน้าขนมปัง!$C:$C,'รับ-จ่าย ประจำวัน'!$B473,เส้นแต่งหน้าขนมปัง!AK:AK)+SUMIF('วางแผนBC,CJ'!$C:$C,'รับ-จ่าย ประจำวัน'!$B473,'วางแผนBC,CJ'!AK:AK)+SUMIF(RD!$C:$C,'รับ-จ่าย ประจำวัน'!$B473,RD!AK:AK)+SUMIF('FG,ออนไล,คัดแยก'!$C:$C,'รับ-จ่าย ประจำวัน'!$B473,'FG,ออนไล,คัดแยก'!AK:AK)</f>
        <v>1000</v>
      </c>
      <c r="BS473" s="16">
        <f>SUMIF(เตรียมส่วนผสม!$C:$C,'รับ-จ่าย ประจำวัน'!$B473,เตรียมส่วนผสม!AL:AL)+SUMIF(กวนไส้!$C:$C,'รับ-จ่าย ประจำวัน'!$B473,กวนไส้!AL:AL)+SUMIF(ผลิต1!$C:$C,'รับ-จ่าย ประจำวัน'!$B473,ผลิต1!AL:AL)+SUMIF(ผลิต2!$C:$C,'รับ-จ่าย ประจำวัน'!$B473,ผลิต2!AL:AL)+SUMIF(เส้นแต่งหน้าขนมเค้ก!$C:$C,'รับ-จ่าย ประจำวัน'!$B473,เส้นแต่งหน้าขนมเค้ก!AL:AL)+SUMIF(แพ็ค!$C:$C,'รับ-จ่าย ประจำวัน'!$B473,แพ็ค!AL:AL)+SUMIF(ธุรการ!$C:$C,'รับ-จ่าย ประจำวัน'!$B473,ธุรการ!AL:AL)+SUMIF(เส้นแต่งหน้าขนมปัง!$C:$C,'รับ-จ่าย ประจำวัน'!$B473,เส้นแต่งหน้าขนมปัง!AL:AL)+SUMIF('วางแผนBC,CJ'!$C:$C,'รับ-จ่าย ประจำวัน'!$B473,'วางแผนBC,CJ'!AL:AL)+SUMIF(RD!$C:$C,'รับ-จ่าย ประจำวัน'!$B473,RD!AL:AL)+SUMIF('FG,ออนไล,คัดแยก'!$C:$C,'รับ-จ่าย ประจำวัน'!$B473,'FG,ออนไล,คัดแยก'!AL:AL)</f>
        <v>0</v>
      </c>
      <c r="BT473" s="18">
        <f t="shared" si="107"/>
        <v>26000</v>
      </c>
      <c r="BU473" s="116"/>
      <c r="BV473" s="146">
        <f t="shared" si="108"/>
        <v>46000</v>
      </c>
      <c r="BW473" s="183">
        <v>30</v>
      </c>
      <c r="BX473" s="172">
        <f>BT473/30</f>
        <v>866.66666666666663</v>
      </c>
      <c r="BY473" s="188">
        <f t="shared" si="104"/>
        <v>53.07692307692308</v>
      </c>
      <c r="BZ473" s="180">
        <f t="shared" ca="1" si="109"/>
        <v>46256.076923076922</v>
      </c>
      <c r="CA473" s="145"/>
      <c r="CB473" s="151"/>
      <c r="CC473" s="97"/>
      <c r="CD473" s="97"/>
      <c r="CE473" s="97"/>
      <c r="CF473" s="97"/>
      <c r="CG473" s="97"/>
      <c r="CH473" s="97"/>
      <c r="CI473" s="97"/>
      <c r="CJ473" s="94"/>
      <c r="CK473" s="9">
        <f t="shared" si="105"/>
        <v>46000</v>
      </c>
    </row>
    <row r="474" spans="1:89" hidden="1" x14ac:dyDescent="0.5">
      <c r="A474" s="149"/>
      <c r="B474" s="34">
        <v>1020201041</v>
      </c>
      <c r="C474" s="148" t="s">
        <v>1955</v>
      </c>
      <c r="D474" s="177" t="s">
        <v>91</v>
      </c>
      <c r="E474" s="28"/>
      <c r="F474" s="159" t="s">
        <v>1605</v>
      </c>
      <c r="G474" s="11" t="s">
        <v>62</v>
      </c>
      <c r="H474" s="12">
        <v>25168</v>
      </c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3"/>
      <c r="AF474" s="13"/>
      <c r="AG474" s="13"/>
      <c r="AH474" s="13"/>
      <c r="AI474" s="14"/>
      <c r="AJ474" s="14"/>
      <c r="AK474" s="14"/>
      <c r="AL474" s="14"/>
      <c r="AM474" s="14"/>
      <c r="AN474" s="15">
        <f t="shared" si="110"/>
        <v>0</v>
      </c>
      <c r="AO474" s="16">
        <f>SUMIF(เตรียมส่วนผสม!$C:$C,'รับ-จ่าย ประจำวัน'!$B474,เตรียมส่วนผสม!H:H)+SUMIF(กวนไส้!$C:$C,'รับ-จ่าย ประจำวัน'!$B474,กวนไส้!H:H)+SUMIF(ผลิต1!$C:$C,'รับ-จ่าย ประจำวัน'!$B474,ผลิต1!H:H)+SUMIF(ผลิต2!$C:$C,'รับ-จ่าย ประจำวัน'!$B474,ผลิต2!H:H)+SUMIF(เส้นแต่งหน้าขนมเค้ก!$C:$C,'รับ-จ่าย ประจำวัน'!$B474,เส้นแต่งหน้าขนมเค้ก!H:H)+SUMIF(แพ็ค!$C:$C,'รับ-จ่าย ประจำวัน'!$B474,แพ็ค!H:H)+SUMIF(ธุรการ!$C:$C,'รับ-จ่าย ประจำวัน'!$B474,ธุรการ!H:H)+SUMIF(เส้นแต่งหน้าขนมปัง!$C:$C,'รับ-จ่าย ประจำวัน'!$B474,เส้นแต่งหน้าขนมปัง!H:H)+SUMIF('วางแผนBC,CJ'!$C:$C,'รับ-จ่าย ประจำวัน'!$B474,'วางแผนBC,CJ'!H:H)+SUMIF(RD!$C:$C,'รับ-จ่าย ประจำวัน'!$B474,RD!H:H)+SUMIF('FG,ออนไล,คัดแยก'!$C:$C,'รับ-จ่าย ประจำวัน'!$B474,'FG,ออนไล,คัดแยก'!H:H)</f>
        <v>0</v>
      </c>
      <c r="AP474" s="16">
        <f>SUMIF(เตรียมส่วนผสม!$C:$C,'รับ-จ่าย ประจำวัน'!$B474,เตรียมส่วนผสม!I:I)+SUMIF(กวนไส้!$C:$C,'รับ-จ่าย ประจำวัน'!$B474,กวนไส้!I:I)+SUMIF(ผลิต1!$C:$C,'รับ-จ่าย ประจำวัน'!$B474,ผลิต1!I:I)+SUMIF(ผลิต2!$C:$C,'รับ-จ่าย ประจำวัน'!$B474,ผลิต2!I:I)+SUMIF(เส้นแต่งหน้าขนมเค้ก!$C:$C,'รับ-จ่าย ประจำวัน'!$B474,เส้นแต่งหน้าขนมเค้ก!I:I)+SUMIF(แพ็ค!$C:$C,'รับ-จ่าย ประจำวัน'!$B474,แพ็ค!I:I)+SUMIF(ธุรการ!$C:$C,'รับ-จ่าย ประจำวัน'!$B474,ธุรการ!I:I)+SUMIF(เส้นแต่งหน้าขนมปัง!$C:$C,'รับ-จ่าย ประจำวัน'!$B474,เส้นแต่งหน้าขนมปัง!I:I)+SUMIF('วางแผนBC,CJ'!$C:$C,'รับ-จ่าย ประจำวัน'!$B474,'วางแผนBC,CJ'!I:I)+SUMIF(RD!$C:$C,'รับ-จ่าย ประจำวัน'!$B474,RD!I:I)+SUMIF('FG,ออนไล,คัดแยก'!$C:$C,'รับ-จ่าย ประจำวัน'!$B474,'FG,ออนไล,คัดแยก'!I:I)</f>
        <v>0</v>
      </c>
      <c r="AQ474" s="16">
        <f>SUMIF(เตรียมส่วนผสม!$C:$C,'รับ-จ่าย ประจำวัน'!$B474,เตรียมส่วนผสม!J:J)+SUMIF(กวนไส้!$C:$C,'รับ-จ่าย ประจำวัน'!$B474,กวนไส้!J:J)+SUMIF(ผลิต1!$C:$C,'รับ-จ่าย ประจำวัน'!$B474,ผลิต1!J:J)+SUMIF(ผลิต2!$C:$C,'รับ-จ่าย ประจำวัน'!$B474,ผลิต2!J:J)+SUMIF(เส้นแต่งหน้าขนมเค้ก!$C:$C,'รับ-จ่าย ประจำวัน'!$B474,เส้นแต่งหน้าขนมเค้ก!J:J)+SUMIF(แพ็ค!$C:$C,'รับ-จ่าย ประจำวัน'!$B474,แพ็ค!J:J)+SUMIF(ธุรการ!$C:$C,'รับ-จ่าย ประจำวัน'!$B474,ธุรการ!J:J)+SUMIF(เส้นแต่งหน้าขนมปัง!$C:$C,'รับ-จ่าย ประจำวัน'!$B474,เส้นแต่งหน้าขนมปัง!J:J)+SUMIF('วางแผนBC,CJ'!$C:$C,'รับ-จ่าย ประจำวัน'!$B474,'วางแผนBC,CJ'!J:J)+SUMIF(RD!$C:$C,'รับ-จ่าย ประจำวัน'!$B474,RD!J:J)+SUMIF('FG,ออนไล,คัดแยก'!$C:$C,'รับ-จ่าย ประจำวัน'!$B474,'FG,ออนไล,คัดแยก'!J:J)</f>
        <v>0</v>
      </c>
      <c r="AR474" s="16">
        <f>SUMIF(เตรียมส่วนผสม!$C:$C,'รับ-จ่าย ประจำวัน'!$B474,เตรียมส่วนผสม!K:K)+SUMIF(กวนไส้!$C:$C,'รับ-จ่าย ประจำวัน'!$B474,กวนไส้!K:K)+SUMIF(ผลิต1!$C:$C,'รับ-จ่าย ประจำวัน'!$B474,ผลิต1!K:K)+SUMIF(ผลิต2!$C:$C,'รับ-จ่าย ประจำวัน'!$B474,ผลิต2!K:K)+SUMIF(เส้นแต่งหน้าขนมเค้ก!$C:$C,'รับ-จ่าย ประจำวัน'!$B474,เส้นแต่งหน้าขนมเค้ก!K:K)+SUMIF(แพ็ค!$C:$C,'รับ-จ่าย ประจำวัน'!$B474,แพ็ค!K:K)+SUMIF(ธุรการ!$C:$C,'รับ-จ่าย ประจำวัน'!$B474,ธุรการ!K:K)+SUMIF(เส้นแต่งหน้าขนมปัง!$C:$C,'รับ-จ่าย ประจำวัน'!$B474,เส้นแต่งหน้าขนมปัง!K:K)+SUMIF('วางแผนBC,CJ'!$C:$C,'รับ-จ่าย ประจำวัน'!$B474,'วางแผนBC,CJ'!K:K)+SUMIF(RD!$C:$C,'รับ-จ่าย ประจำวัน'!$B474,RD!K:K)+SUMIF('FG,ออนไล,คัดแยก'!$C:$C,'รับ-จ่าย ประจำวัน'!$B474,'FG,ออนไล,คัดแยก'!K:K)</f>
        <v>0</v>
      </c>
      <c r="AS474" s="16">
        <f>SUMIF(เตรียมส่วนผสม!$C:$C,'รับ-จ่าย ประจำวัน'!$B474,เตรียมส่วนผสม!L:L)+SUMIF(กวนไส้!$C:$C,'รับ-จ่าย ประจำวัน'!$B474,กวนไส้!L:L)+SUMIF(ผลิต1!$C:$C,'รับ-จ่าย ประจำวัน'!$B474,ผลิต1!L:L)+SUMIF(ผลิต2!$C:$C,'รับ-จ่าย ประจำวัน'!$B474,ผลิต2!L:L)+SUMIF(เส้นแต่งหน้าขนมเค้ก!$C:$C,'รับ-จ่าย ประจำวัน'!$B474,เส้นแต่งหน้าขนมเค้ก!L:L)+SUMIF(แพ็ค!$C:$C,'รับ-จ่าย ประจำวัน'!$B474,แพ็ค!L:L)+SUMIF(ธุรการ!$C:$C,'รับ-จ่าย ประจำวัน'!$B474,ธุรการ!L:L)+SUMIF(เส้นแต่งหน้าขนมปัง!$C:$C,'รับ-จ่าย ประจำวัน'!$B474,เส้นแต่งหน้าขนมปัง!L:L)+SUMIF('วางแผนBC,CJ'!$C:$C,'รับ-จ่าย ประจำวัน'!$B474,'วางแผนBC,CJ'!L:L)+SUMIF(RD!$C:$C,'รับ-จ่าย ประจำวัน'!$B474,RD!L:L)+SUMIF('FG,ออนไล,คัดแยก'!$C:$C,'รับ-จ่าย ประจำวัน'!$B474,'FG,ออนไล,คัดแยก'!L:L)</f>
        <v>0</v>
      </c>
      <c r="AT474" s="16">
        <f>SUMIF(เตรียมส่วนผสม!$C:$C,'รับ-จ่าย ประจำวัน'!$B474,เตรียมส่วนผสม!M:M)+SUMIF(กวนไส้!$C:$C,'รับ-จ่าย ประจำวัน'!$B474,กวนไส้!M:M)+SUMIF(ผลิต1!$C:$C,'รับ-จ่าย ประจำวัน'!$B474,ผลิต1!M:M)+SUMIF(ผลิต2!$C:$C,'รับ-จ่าย ประจำวัน'!$B474,ผลิต2!M:M)+SUMIF(เส้นแต่งหน้าขนมเค้ก!$C:$C,'รับ-จ่าย ประจำวัน'!$B474,เส้นแต่งหน้าขนมเค้ก!M:M)+SUMIF(แพ็ค!$C:$C,'รับ-จ่าย ประจำวัน'!$B474,แพ็ค!M:M)+SUMIF(ธุรการ!$C:$C,'รับ-จ่าย ประจำวัน'!$B474,ธุรการ!M:M)+SUMIF(เส้นแต่งหน้าขนมปัง!$C:$C,'รับ-จ่าย ประจำวัน'!$B474,เส้นแต่งหน้าขนมปัง!M:M)+SUMIF('วางแผนBC,CJ'!$C:$C,'รับ-จ่าย ประจำวัน'!$B474,'วางแผนBC,CJ'!M:M)+SUMIF(RD!$C:$C,'รับ-จ่าย ประจำวัน'!$B474,RD!M:M)+SUMIF('FG,ออนไล,คัดแยก'!$C:$C,'รับ-จ่าย ประจำวัน'!$B474,'FG,ออนไล,คัดแยก'!M:M)</f>
        <v>0</v>
      </c>
      <c r="AU474" s="16">
        <f>SUMIF(เตรียมส่วนผสม!$C:$C,'รับ-จ่าย ประจำวัน'!$B474,เตรียมส่วนผสม!N:N)+SUMIF(กวนไส้!$C:$C,'รับ-จ่าย ประจำวัน'!$B474,กวนไส้!N:N)+SUMIF(ผลิต1!$C:$C,'รับ-จ่าย ประจำวัน'!$B474,ผลิต1!N:N)+SUMIF(ผลิต2!$C:$C,'รับ-จ่าย ประจำวัน'!$B474,ผลิต2!N:N)+SUMIF(เส้นแต่งหน้าขนมเค้ก!$C:$C,'รับ-จ่าย ประจำวัน'!$B474,เส้นแต่งหน้าขนมเค้ก!N:N)+SUMIF(แพ็ค!$C:$C,'รับ-จ่าย ประจำวัน'!$B474,แพ็ค!N:N)+SUMIF(ธุรการ!$C:$C,'รับ-จ่าย ประจำวัน'!$B474,ธุรการ!N:N)+SUMIF(เส้นแต่งหน้าขนมปัง!$C:$C,'รับ-จ่าย ประจำวัน'!$B474,เส้นแต่งหน้าขนมปัง!N:N)+SUMIF('วางแผนBC,CJ'!$C:$C,'รับ-จ่าย ประจำวัน'!$B474,'วางแผนBC,CJ'!N:N)+SUMIF(RD!$C:$C,'รับ-จ่าย ประจำวัน'!$B474,RD!N:N)+SUMIF('FG,ออนไล,คัดแยก'!$C:$C,'รับ-จ่าย ประจำวัน'!$B474,'FG,ออนไล,คัดแยก'!N:N)</f>
        <v>0</v>
      </c>
      <c r="AV474" s="16">
        <f>SUMIF(เตรียมส่วนผสม!$C:$C,'รับ-จ่าย ประจำวัน'!$B474,เตรียมส่วนผสม!O:O)+SUMIF(กวนไส้!$C:$C,'รับ-จ่าย ประจำวัน'!$B474,กวนไส้!O:O)+SUMIF(ผลิต1!$C:$C,'รับ-จ่าย ประจำวัน'!$B474,ผลิต1!O:O)+SUMIF(ผลิต2!$C:$C,'รับ-จ่าย ประจำวัน'!$B474,ผลิต2!O:O)+SUMIF(เส้นแต่งหน้าขนมเค้ก!$C:$C,'รับ-จ่าย ประจำวัน'!$B474,เส้นแต่งหน้าขนมเค้ก!O:O)+SUMIF(แพ็ค!$C:$C,'รับ-จ่าย ประจำวัน'!$B474,แพ็ค!O:O)+SUMIF(ธุรการ!$C:$C,'รับ-จ่าย ประจำวัน'!$B474,ธุรการ!O:O)+SUMIF(เส้นแต่งหน้าขนมปัง!$C:$C,'รับ-จ่าย ประจำวัน'!$B474,เส้นแต่งหน้าขนมปัง!O:O)+SUMIF('วางแผนBC,CJ'!$C:$C,'รับ-จ่าย ประจำวัน'!$B474,'วางแผนBC,CJ'!O:O)+SUMIF(RD!$C:$C,'รับ-จ่าย ประจำวัน'!$B474,RD!O:O)+SUMIF('FG,ออนไล,คัดแยก'!$C:$C,'รับ-จ่าย ประจำวัน'!$B474,'FG,ออนไล,คัดแยก'!O:O)</f>
        <v>0</v>
      </c>
      <c r="AW474" s="16">
        <f>SUMIF(เตรียมส่วนผสม!$C:$C,'รับ-จ่าย ประจำวัน'!$B474,เตรียมส่วนผสม!P:P)+SUMIF(กวนไส้!$C:$C,'รับ-จ่าย ประจำวัน'!$B474,กวนไส้!P:P)+SUMIF(ผลิต1!$C:$C,'รับ-จ่าย ประจำวัน'!$B474,ผลิต1!P:P)+SUMIF(ผลิต2!$C:$C,'รับ-จ่าย ประจำวัน'!$B474,ผลิต2!P:P)+SUMIF(เส้นแต่งหน้าขนมเค้ก!$C:$C,'รับ-จ่าย ประจำวัน'!$B474,เส้นแต่งหน้าขนมเค้ก!P:P)+SUMIF(แพ็ค!$C:$C,'รับ-จ่าย ประจำวัน'!$B474,แพ็ค!P:P)+SUMIF(ธุรการ!$C:$C,'รับ-จ่าย ประจำวัน'!$B474,ธุรการ!P:P)+SUMIF(เส้นแต่งหน้าขนมปัง!$C:$C,'รับ-จ่าย ประจำวัน'!$B474,เส้นแต่งหน้าขนมปัง!P:P)+SUMIF('วางแผนBC,CJ'!$C:$C,'รับ-จ่าย ประจำวัน'!$B474,'วางแผนBC,CJ'!P:P)+SUMIF(RD!$C:$C,'รับ-จ่าย ประจำวัน'!$B474,RD!P:P)+SUMIF('FG,ออนไล,คัดแยก'!$C:$C,'รับ-จ่าย ประจำวัน'!$B474,'FG,ออนไล,คัดแยก'!P:P)</f>
        <v>0</v>
      </c>
      <c r="AX474" s="16">
        <f>SUMIF(เตรียมส่วนผสม!$C:$C,'รับ-จ่าย ประจำวัน'!$B474,เตรียมส่วนผสม!Q:Q)+SUMIF(กวนไส้!$C:$C,'รับ-จ่าย ประจำวัน'!$B474,กวนไส้!Q:Q)+SUMIF(ผลิต1!$C:$C,'รับ-จ่าย ประจำวัน'!$B474,ผลิต1!Q:Q)+SUMIF(ผลิต2!$C:$C,'รับ-จ่าย ประจำวัน'!$B474,ผลิต2!Q:Q)+SUMIF(เส้นแต่งหน้าขนมเค้ก!$C:$C,'รับ-จ่าย ประจำวัน'!$B474,เส้นแต่งหน้าขนมเค้ก!Q:Q)+SUMIF(แพ็ค!$C:$C,'รับ-จ่าย ประจำวัน'!$B474,แพ็ค!Q:Q)+SUMIF(ธุรการ!$C:$C,'รับ-จ่าย ประจำวัน'!$B474,ธุรการ!Q:Q)+SUMIF(เส้นแต่งหน้าขนมปัง!$C:$C,'รับ-จ่าย ประจำวัน'!$B474,เส้นแต่งหน้าขนมปัง!Q:Q)+SUMIF('วางแผนBC,CJ'!$C:$C,'รับ-จ่าย ประจำวัน'!$B474,'วางแผนBC,CJ'!Q:Q)+SUMIF(RD!$C:$C,'รับ-จ่าย ประจำวัน'!$B474,RD!Q:Q)+SUMIF('FG,ออนไล,คัดแยก'!$C:$C,'รับ-จ่าย ประจำวัน'!$B474,'FG,ออนไล,คัดแยก'!Q:Q)</f>
        <v>0</v>
      </c>
      <c r="AY474" s="16">
        <f>SUMIF(เตรียมส่วนผสม!$C:$C,'รับ-จ่าย ประจำวัน'!$B474,เตรียมส่วนผสม!R:R)+SUMIF(กวนไส้!$C:$C,'รับ-จ่าย ประจำวัน'!$B474,กวนไส้!R:R)+SUMIF(ผลิต1!$C:$C,'รับ-จ่าย ประจำวัน'!$B474,ผลิต1!R:R)+SUMIF(ผลิต2!$C:$C,'รับ-จ่าย ประจำวัน'!$B474,ผลิต2!R:R)+SUMIF(เส้นแต่งหน้าขนมเค้ก!$C:$C,'รับ-จ่าย ประจำวัน'!$B474,เส้นแต่งหน้าขนมเค้ก!R:R)+SUMIF(แพ็ค!$C:$C,'รับ-จ่าย ประจำวัน'!$B474,แพ็ค!R:R)+SUMIF(ธุรการ!$C:$C,'รับ-จ่าย ประจำวัน'!$B474,ธุรการ!R:R)+SUMIF(เส้นแต่งหน้าขนมปัง!$C:$C,'รับ-จ่าย ประจำวัน'!$B474,เส้นแต่งหน้าขนมปัง!R:R)+SUMIF('วางแผนBC,CJ'!$C:$C,'รับ-จ่าย ประจำวัน'!$B474,'วางแผนBC,CJ'!R:R)+SUMIF(RD!$C:$C,'รับ-จ่าย ประจำวัน'!$B474,RD!R:R)+SUMIF('FG,ออนไล,คัดแยก'!$C:$C,'รับ-จ่าย ประจำวัน'!$B474,'FG,ออนไล,คัดแยก'!R:R)</f>
        <v>0</v>
      </c>
      <c r="AZ474" s="16">
        <f>SUMIF(เตรียมส่วนผสม!$C:$C,'รับ-จ่าย ประจำวัน'!$B474,เตรียมส่วนผสม!S:S)+SUMIF(กวนไส้!$C:$C,'รับ-จ่าย ประจำวัน'!$B474,กวนไส้!S:S)+SUMIF(ผลิต1!$C:$C,'รับ-จ่าย ประจำวัน'!$B474,ผลิต1!S:S)+SUMIF(ผลิต2!$C:$C,'รับ-จ่าย ประจำวัน'!$B474,ผลิต2!S:S)+SUMIF(เส้นแต่งหน้าขนมเค้ก!$C:$C,'รับ-จ่าย ประจำวัน'!$B474,เส้นแต่งหน้าขนมเค้ก!S:S)+SUMIF(แพ็ค!$C:$C,'รับ-จ่าย ประจำวัน'!$B474,แพ็ค!S:S)+SUMIF(ธุรการ!$C:$C,'รับ-จ่าย ประจำวัน'!$B474,ธุรการ!S:S)+SUMIF(เส้นแต่งหน้าขนมปัง!$C:$C,'รับ-จ่าย ประจำวัน'!$B474,เส้นแต่งหน้าขนมปัง!S:S)+SUMIF('วางแผนBC,CJ'!$C:$C,'รับ-จ่าย ประจำวัน'!$B474,'วางแผนBC,CJ'!S:S)+SUMIF(RD!$C:$C,'รับ-จ่าย ประจำวัน'!$B474,RD!S:S)+SUMIF('FG,ออนไล,คัดแยก'!$C:$C,'รับ-จ่าย ประจำวัน'!$B474,'FG,ออนไล,คัดแยก'!S:S)</f>
        <v>0</v>
      </c>
      <c r="BA474" s="16">
        <f>SUMIF(เตรียมส่วนผสม!$C:$C,'รับ-จ่าย ประจำวัน'!$B474,เตรียมส่วนผสม!T:T)+SUMIF(กวนไส้!$C:$C,'รับ-จ่าย ประจำวัน'!$B474,กวนไส้!T:T)+SUMIF(ผลิต1!$C:$C,'รับ-จ่าย ประจำวัน'!$B474,ผลิต1!T:T)+SUMIF(ผลิต2!$C:$C,'รับ-จ่าย ประจำวัน'!$B474,ผลิต2!T:T)+SUMIF(เส้นแต่งหน้าขนมเค้ก!$C:$C,'รับ-จ่าย ประจำวัน'!$B474,เส้นแต่งหน้าขนมเค้ก!T:T)+SUMIF(แพ็ค!$C:$C,'รับ-จ่าย ประจำวัน'!$B474,แพ็ค!T:T)+SUMIF(ธุรการ!$C:$C,'รับ-จ่าย ประจำวัน'!$B474,ธุรการ!T:T)+SUMIF(เส้นแต่งหน้าขนมปัง!$C:$C,'รับ-จ่าย ประจำวัน'!$B474,เส้นแต่งหน้าขนมปัง!T:T)+SUMIF('วางแผนBC,CJ'!$C:$C,'รับ-จ่าย ประจำวัน'!$B474,'วางแผนBC,CJ'!T:T)+SUMIF(RD!$C:$C,'รับ-จ่าย ประจำวัน'!$B474,RD!T:T)+SUMIF('FG,ออนไล,คัดแยก'!$C:$C,'รับ-จ่าย ประจำวัน'!$B474,'FG,ออนไล,คัดแยก'!T:T)</f>
        <v>0</v>
      </c>
      <c r="BB474" s="16">
        <f>SUMIF(เตรียมส่วนผสม!$C:$C,'รับ-จ่าย ประจำวัน'!$B474,เตรียมส่วนผสม!U:U)+SUMIF(กวนไส้!$C:$C,'รับ-จ่าย ประจำวัน'!$B474,กวนไส้!U:U)+SUMIF(ผลิต1!$C:$C,'รับ-จ่าย ประจำวัน'!$B474,ผลิต1!U:U)+SUMIF(ผลิต2!$C:$C,'รับ-จ่าย ประจำวัน'!$B474,ผลิต2!U:U)+SUMIF(เส้นแต่งหน้าขนมเค้ก!$C:$C,'รับ-จ่าย ประจำวัน'!$B474,เส้นแต่งหน้าขนมเค้ก!U:U)+SUMIF(แพ็ค!$C:$C,'รับ-จ่าย ประจำวัน'!$B474,แพ็ค!U:U)+SUMIF(ธุรการ!$C:$C,'รับ-จ่าย ประจำวัน'!$B474,ธุรการ!U:U)+SUMIF(เส้นแต่งหน้าขนมปัง!$C:$C,'รับ-จ่าย ประจำวัน'!$B474,เส้นแต่งหน้าขนมปัง!U:U)+SUMIF('วางแผนBC,CJ'!$C:$C,'รับ-จ่าย ประจำวัน'!$B474,'วางแผนBC,CJ'!U:U)+SUMIF(RD!$C:$C,'รับ-จ่าย ประจำวัน'!$B474,RD!U:U)+SUMIF('FG,ออนไล,คัดแยก'!$C:$C,'รับ-จ่าย ประจำวัน'!$B474,'FG,ออนไล,คัดแยก'!U:U)</f>
        <v>0</v>
      </c>
      <c r="BC474" s="16">
        <f>SUMIF(เตรียมส่วนผสม!$C:$C,'รับ-จ่าย ประจำวัน'!$B474,เตรียมส่วนผสม!V:V)+SUMIF(กวนไส้!$C:$C,'รับ-จ่าย ประจำวัน'!$B474,กวนไส้!V:V)+SUMIF(ผลิต1!$C:$C,'รับ-จ่าย ประจำวัน'!$B474,ผลิต1!V:V)+SUMIF(ผลิต2!$C:$C,'รับ-จ่าย ประจำวัน'!$B474,ผลิต2!V:V)+SUMIF(เส้นแต่งหน้าขนมเค้ก!$C:$C,'รับ-จ่าย ประจำวัน'!$B474,เส้นแต่งหน้าขนมเค้ก!V:V)+SUMIF(แพ็ค!$C:$C,'รับ-จ่าย ประจำวัน'!$B474,แพ็ค!V:V)+SUMIF(ธุรการ!$C:$C,'รับ-จ่าย ประจำวัน'!$B474,ธุรการ!V:V)+SUMIF(เส้นแต่งหน้าขนมปัง!$C:$C,'รับ-จ่าย ประจำวัน'!$B474,เส้นแต่งหน้าขนมปัง!V:V)+SUMIF('วางแผนBC,CJ'!$C:$C,'รับ-จ่าย ประจำวัน'!$B474,'วางแผนBC,CJ'!V:V)+SUMIF(RD!$C:$C,'รับ-จ่าย ประจำวัน'!$B474,RD!V:V)+SUMIF('FG,ออนไล,คัดแยก'!$C:$C,'รับ-จ่าย ประจำวัน'!$B474,'FG,ออนไล,คัดแยก'!V:V)</f>
        <v>0</v>
      </c>
      <c r="BD474" s="16">
        <f>SUMIF(เตรียมส่วนผสม!$C:$C,'รับ-จ่าย ประจำวัน'!$B474,เตรียมส่วนผสม!W:W)+SUMIF(กวนไส้!$C:$C,'รับ-จ่าย ประจำวัน'!$B474,กวนไส้!W:W)+SUMIF(ผลิต1!$C:$C,'รับ-จ่าย ประจำวัน'!$B474,ผลิต1!W:W)+SUMIF(ผลิต2!$C:$C,'รับ-จ่าย ประจำวัน'!$B474,ผลิต2!W:W)+SUMIF(เส้นแต่งหน้าขนมเค้ก!$C:$C,'รับ-จ่าย ประจำวัน'!$B474,เส้นแต่งหน้าขนมเค้ก!W:W)+SUMIF(แพ็ค!$C:$C,'รับ-จ่าย ประจำวัน'!$B474,แพ็ค!W:W)+SUMIF(ธุรการ!$C:$C,'รับ-จ่าย ประจำวัน'!$B474,ธุรการ!W:W)+SUMIF(เส้นแต่งหน้าขนมปัง!$C:$C,'รับ-จ่าย ประจำวัน'!$B474,เส้นแต่งหน้าขนมปัง!W:W)+SUMIF('วางแผนBC,CJ'!$C:$C,'รับ-จ่าย ประจำวัน'!$B474,'วางแผนBC,CJ'!W:W)+SUMIF(RD!$C:$C,'รับ-จ่าย ประจำวัน'!$B474,RD!W:W)+SUMIF('FG,ออนไล,คัดแยก'!$C:$C,'รับ-จ่าย ประจำวัน'!$B474,'FG,ออนไล,คัดแยก'!W:W)</f>
        <v>0</v>
      </c>
      <c r="BE474" s="16">
        <f>SUMIF(เตรียมส่วนผสม!$C:$C,'รับ-จ่าย ประจำวัน'!$B474,เตรียมส่วนผสม!X:X)+SUMIF(กวนไส้!$C:$C,'รับ-จ่าย ประจำวัน'!$B474,กวนไส้!X:X)+SUMIF(ผลิต1!$C:$C,'รับ-จ่าย ประจำวัน'!$B474,ผลิต1!X:X)+SUMIF(ผลิต2!$C:$C,'รับ-จ่าย ประจำวัน'!$B474,ผลิต2!X:X)+SUMIF(เส้นแต่งหน้าขนมเค้ก!$C:$C,'รับ-จ่าย ประจำวัน'!$B474,เส้นแต่งหน้าขนมเค้ก!X:X)+SUMIF(แพ็ค!$C:$C,'รับ-จ่าย ประจำวัน'!$B474,แพ็ค!X:X)+SUMIF(ธุรการ!$C:$C,'รับ-จ่าย ประจำวัน'!$B474,ธุรการ!X:X)+SUMIF(เส้นแต่งหน้าขนมปัง!$C:$C,'รับ-จ่าย ประจำวัน'!$B474,เส้นแต่งหน้าขนมปัง!X:X)+SUMIF('วางแผนBC,CJ'!$C:$C,'รับ-จ่าย ประจำวัน'!$B474,'วางแผนBC,CJ'!X:X)+SUMIF(RD!$C:$C,'รับ-จ่าย ประจำวัน'!$B474,RD!X:X)+SUMIF('FG,ออนไล,คัดแยก'!$C:$C,'รับ-จ่าย ประจำวัน'!$B474,'FG,ออนไล,คัดแยก'!X:X)</f>
        <v>0</v>
      </c>
      <c r="BF474" s="16">
        <f>SUMIF(เตรียมส่วนผสม!$C:$C,'รับ-จ่าย ประจำวัน'!$B474,เตรียมส่วนผสม!Y:Y)+SUMIF(กวนไส้!$C:$C,'รับ-จ่าย ประจำวัน'!$B474,กวนไส้!Y:Y)+SUMIF(ผลิต1!$C:$C,'รับ-จ่าย ประจำวัน'!$B474,ผลิต1!Y:Y)+SUMIF(ผลิต2!$C:$C,'รับ-จ่าย ประจำวัน'!$B474,ผลิต2!Y:Y)+SUMIF(เส้นแต่งหน้าขนมเค้ก!$C:$C,'รับ-จ่าย ประจำวัน'!$B474,เส้นแต่งหน้าขนมเค้ก!Y:Y)+SUMIF(แพ็ค!$C:$C,'รับ-จ่าย ประจำวัน'!$B474,แพ็ค!Y:Y)+SUMIF(ธุรการ!$C:$C,'รับ-จ่าย ประจำวัน'!$B474,ธุรการ!Y:Y)+SUMIF(เส้นแต่งหน้าขนมปัง!$C:$C,'รับ-จ่าย ประจำวัน'!$B474,เส้นแต่งหน้าขนมปัง!Y:Y)+SUMIF('วางแผนBC,CJ'!$C:$C,'รับ-จ่าย ประจำวัน'!$B474,'วางแผนBC,CJ'!Y:Y)+SUMIF(RD!$C:$C,'รับ-จ่าย ประจำวัน'!$B474,RD!Y:Y)+SUMIF('FG,ออนไล,คัดแยก'!$C:$C,'รับ-จ่าย ประจำวัน'!$B474,'FG,ออนไล,คัดแยก'!Y:Y)</f>
        <v>0</v>
      </c>
      <c r="BG474" s="16">
        <f>SUMIF(เตรียมส่วนผสม!$C:$C,'รับ-จ่าย ประจำวัน'!$B474,เตรียมส่วนผสม!Z:Z)+SUMIF(กวนไส้!$C:$C,'รับ-จ่าย ประจำวัน'!$B474,กวนไส้!Z:Z)+SUMIF(ผลิต1!$C:$C,'รับ-จ่าย ประจำวัน'!$B474,ผลิต1!Z:Z)+SUMIF(ผลิต2!$C:$C,'รับ-จ่าย ประจำวัน'!$B474,ผลิต2!Z:Z)+SUMIF(เส้นแต่งหน้าขนมเค้ก!$C:$C,'รับ-จ่าย ประจำวัน'!$B474,เส้นแต่งหน้าขนมเค้ก!Z:Z)+SUMIF(แพ็ค!$C:$C,'รับ-จ่าย ประจำวัน'!$B474,แพ็ค!Z:Z)+SUMIF(ธุรการ!$C:$C,'รับ-จ่าย ประจำวัน'!$B474,ธุรการ!Z:Z)+SUMIF(เส้นแต่งหน้าขนมปัง!$C:$C,'รับ-จ่าย ประจำวัน'!$B474,เส้นแต่งหน้าขนมปัง!Z:Z)+SUMIF('วางแผนBC,CJ'!$C:$C,'รับ-จ่าย ประจำวัน'!$B474,'วางแผนBC,CJ'!Z:Z)+SUMIF(RD!$C:$C,'รับ-จ่าย ประจำวัน'!$B474,RD!Z:Z)+SUMIF('FG,ออนไล,คัดแยก'!$C:$C,'รับ-จ่าย ประจำวัน'!$B474,'FG,ออนไล,คัดแยก'!Z:Z)</f>
        <v>0</v>
      </c>
      <c r="BH474" s="16">
        <f>SUMIF(เตรียมส่วนผสม!$C:$C,'รับ-จ่าย ประจำวัน'!$B474,เตรียมส่วนผสม!AA:AA)+SUMIF(กวนไส้!$C:$C,'รับ-จ่าย ประจำวัน'!$B474,กวนไส้!AA:AA)+SUMIF(ผลิต1!$C:$C,'รับ-จ่าย ประจำวัน'!$B474,ผลิต1!AA:AA)+SUMIF(ผลิต2!$C:$C,'รับ-จ่าย ประจำวัน'!$B474,ผลิต2!AA:AA)+SUMIF(เส้นแต่งหน้าขนมเค้ก!$C:$C,'รับ-จ่าย ประจำวัน'!$B474,เส้นแต่งหน้าขนมเค้ก!AA:AA)+SUMIF(แพ็ค!$C:$C,'รับ-จ่าย ประจำวัน'!$B474,แพ็ค!AA:AA)+SUMIF(ธุรการ!$C:$C,'รับ-จ่าย ประจำวัน'!$B474,ธุรการ!AA:AA)+SUMIF(เส้นแต่งหน้าขนมปัง!$C:$C,'รับ-จ่าย ประจำวัน'!$B474,เส้นแต่งหน้าขนมปัง!AA:AA)+SUMIF('วางแผนBC,CJ'!$C:$C,'รับ-จ่าย ประจำวัน'!$B474,'วางแผนBC,CJ'!AA:AA)+SUMIF(RD!$C:$C,'รับ-จ่าย ประจำวัน'!$B474,RD!AA:AA)+SUMIF('FG,ออนไล,คัดแยก'!$C:$C,'รับ-จ่าย ประจำวัน'!$B474,'FG,ออนไล,คัดแยก'!AA:AA)</f>
        <v>0</v>
      </c>
      <c r="BI474" s="16">
        <f>SUMIF(เตรียมส่วนผสม!$C:$C,'รับ-จ่าย ประจำวัน'!$B474,เตรียมส่วนผสม!AB:AB)+SUMIF(กวนไส้!$C:$C,'รับ-จ่าย ประจำวัน'!$B474,กวนไส้!AB:AB)+SUMIF(ผลิต1!$C:$C,'รับ-จ่าย ประจำวัน'!$B474,ผลิต1!AB:AB)+SUMIF(ผลิต2!$C:$C,'รับ-จ่าย ประจำวัน'!$B474,ผลิต2!AB:AB)+SUMIF(เส้นแต่งหน้าขนมเค้ก!$C:$C,'รับ-จ่าย ประจำวัน'!$B474,เส้นแต่งหน้าขนมเค้ก!AB:AB)+SUMIF(แพ็ค!$C:$C,'รับ-จ่าย ประจำวัน'!$B474,แพ็ค!AB:AB)+SUMIF(ธุรการ!$C:$C,'รับ-จ่าย ประจำวัน'!$B474,ธุรการ!AB:AB)+SUMIF(เส้นแต่งหน้าขนมปัง!$C:$C,'รับ-จ่าย ประจำวัน'!$B474,เส้นแต่งหน้าขนมปัง!AB:AB)+SUMIF('วางแผนBC,CJ'!$C:$C,'รับ-จ่าย ประจำวัน'!$B474,'วางแผนBC,CJ'!AB:AB)+SUMIF(RD!$C:$C,'รับ-จ่าย ประจำวัน'!$B474,RD!AB:AB)+SUMIF('FG,ออนไล,คัดแยก'!$C:$C,'รับ-จ่าย ประจำวัน'!$B474,'FG,ออนไล,คัดแยก'!AB:AB)</f>
        <v>0</v>
      </c>
      <c r="BJ474" s="16">
        <f>SUMIF(เตรียมส่วนผสม!$C:$C,'รับ-จ่าย ประจำวัน'!$B474,เตรียมส่วนผสม!AC:AC)+SUMIF(กวนไส้!$C:$C,'รับ-จ่าย ประจำวัน'!$B474,กวนไส้!AC:AC)+SUMIF(ผลิต1!$C:$C,'รับ-จ่าย ประจำวัน'!$B474,ผลิต1!AC:AC)+SUMIF(ผลิต2!$C:$C,'รับ-จ่าย ประจำวัน'!$B474,ผลิต2!AC:AC)+SUMIF(เส้นแต่งหน้าขนมเค้ก!$C:$C,'รับ-จ่าย ประจำวัน'!$B474,เส้นแต่งหน้าขนมเค้ก!AC:AC)+SUMIF(แพ็ค!$C:$C,'รับ-จ่าย ประจำวัน'!$B474,แพ็ค!AC:AC)+SUMIF(ธุรการ!$C:$C,'รับ-จ่าย ประจำวัน'!$B474,ธุรการ!AC:AC)+SUMIF(เส้นแต่งหน้าขนมปัง!$C:$C,'รับ-จ่าย ประจำวัน'!$B474,เส้นแต่งหน้าขนมปัง!AC:AC)+SUMIF('วางแผนBC,CJ'!$C:$C,'รับ-จ่าย ประจำวัน'!$B474,'วางแผนBC,CJ'!AC:AC)+SUMIF(RD!$C:$C,'รับ-จ่าย ประจำวัน'!$B474,RD!AC:AC)+SUMIF('FG,ออนไล,คัดแยก'!$C:$C,'รับ-จ่าย ประจำวัน'!$B474,'FG,ออนไล,คัดแยก'!AC:AC)</f>
        <v>0</v>
      </c>
      <c r="BK474" s="16">
        <f>SUMIF(เตรียมส่วนผสม!$C:$C,'รับ-จ่าย ประจำวัน'!$B474,เตรียมส่วนผสม!AD:AD)+SUMIF(กวนไส้!$C:$C,'รับ-จ่าย ประจำวัน'!$B474,กวนไส้!AD:AD)+SUMIF(ผลิต1!$C:$C,'รับ-จ่าย ประจำวัน'!$B474,ผลิต1!AD:AD)+SUMIF(ผลิต2!$C:$C,'รับ-จ่าย ประจำวัน'!$B474,ผลิต2!AD:AD)+SUMIF(เส้นแต่งหน้าขนมเค้ก!$C:$C,'รับ-จ่าย ประจำวัน'!$B474,เส้นแต่งหน้าขนมเค้ก!AD:AD)+SUMIF(แพ็ค!$C:$C,'รับ-จ่าย ประจำวัน'!$B474,แพ็ค!AD:AD)+SUMIF(ธุรการ!$C:$C,'รับ-จ่าย ประจำวัน'!$B474,ธุรการ!AD:AD)+SUMIF(เส้นแต่งหน้าขนมปัง!$C:$C,'รับ-จ่าย ประจำวัน'!$B474,เส้นแต่งหน้าขนมปัง!AD:AD)+SUMIF('วางแผนBC,CJ'!$C:$C,'รับ-จ่าย ประจำวัน'!$B474,'วางแผนBC,CJ'!AD:AD)+SUMIF(RD!$C:$C,'รับ-จ่าย ประจำวัน'!$B474,RD!AD:AD)+SUMIF('FG,ออนไล,คัดแยก'!$C:$C,'รับ-จ่าย ประจำวัน'!$B474,'FG,ออนไล,คัดแยก'!AD:AD)</f>
        <v>0</v>
      </c>
      <c r="BL474" s="16">
        <f>SUMIF(เตรียมส่วนผสม!$C:$C,'รับ-จ่าย ประจำวัน'!$B474,เตรียมส่วนผสม!AE:AE)+SUMIF(กวนไส้!$C:$C,'รับ-จ่าย ประจำวัน'!$B474,กวนไส้!AE:AE)+SUMIF(ผลิต1!$C:$C,'รับ-จ่าย ประจำวัน'!$B474,ผลิต1!AE:AE)+SUMIF(ผลิต2!$C:$C,'รับ-จ่าย ประจำวัน'!$B474,ผลิต2!AE:AE)+SUMIF(เส้นแต่งหน้าขนมเค้ก!$C:$C,'รับ-จ่าย ประจำวัน'!$B474,เส้นแต่งหน้าขนมเค้ก!AE:AE)+SUMIF(แพ็ค!$C:$C,'รับ-จ่าย ประจำวัน'!$B474,แพ็ค!AE:AE)+SUMIF(ธุรการ!$C:$C,'รับ-จ่าย ประจำวัน'!$B474,ธุรการ!AE:AE)+SUMIF(เส้นแต่งหน้าขนมปัง!$C:$C,'รับ-จ่าย ประจำวัน'!$B474,เส้นแต่งหน้าขนมปัง!AE:AE)+SUMIF('วางแผนBC,CJ'!$C:$C,'รับ-จ่าย ประจำวัน'!$B474,'วางแผนBC,CJ'!AE:AE)+SUMIF(RD!$C:$C,'รับ-จ่าย ประจำวัน'!$B474,RD!AE:AE)+SUMIF('FG,ออนไล,คัดแยก'!$C:$C,'รับ-จ่าย ประจำวัน'!$B474,'FG,ออนไล,คัดแยก'!AE:AE)</f>
        <v>0</v>
      </c>
      <c r="BM474" s="16">
        <f>SUMIF(เตรียมส่วนผสม!$C:$C,'รับ-จ่าย ประจำวัน'!$B474,เตรียมส่วนผสม!AF:AF)+SUMIF(กวนไส้!$C:$C,'รับ-จ่าย ประจำวัน'!$B474,กวนไส้!AF:AF)+SUMIF(ผลิต1!$C:$C,'รับ-จ่าย ประจำวัน'!$B474,ผลิต1!AF:AF)+SUMIF(ผลิต2!$C:$C,'รับ-จ่าย ประจำวัน'!$B474,ผลิต2!AF:AF)+SUMIF(เส้นแต่งหน้าขนมเค้ก!$C:$C,'รับ-จ่าย ประจำวัน'!$B474,เส้นแต่งหน้าขนมเค้ก!AF:AF)+SUMIF(แพ็ค!$C:$C,'รับ-จ่าย ประจำวัน'!$B474,แพ็ค!AF:AF)+SUMIF(ธุรการ!$C:$C,'รับ-จ่าย ประจำวัน'!$B474,ธุรการ!AF:AF)+SUMIF(เส้นแต่งหน้าขนมปัง!$C:$C,'รับ-จ่าย ประจำวัน'!$B474,เส้นแต่งหน้าขนมปัง!AF:AF)+SUMIF('วางแผนBC,CJ'!$C:$C,'รับ-จ่าย ประจำวัน'!$B474,'วางแผนBC,CJ'!AF:AF)+SUMIF(RD!$C:$C,'รับ-จ่าย ประจำวัน'!$B474,RD!AF:AF)+SUMIF('FG,ออนไล,คัดแยก'!$C:$C,'รับ-จ่าย ประจำวัน'!$B474,'FG,ออนไล,คัดแยก'!AF:AF)</f>
        <v>0</v>
      </c>
      <c r="BN474" s="16">
        <f>SUMIF(เตรียมส่วนผสม!$C:$C,'รับ-จ่าย ประจำวัน'!$B474,เตรียมส่วนผสม!AG:AG)+SUMIF(กวนไส้!$C:$C,'รับ-จ่าย ประจำวัน'!$B474,กวนไส้!AG:AG)+SUMIF(ผลิต1!$C:$C,'รับ-จ่าย ประจำวัน'!$B474,ผลิต1!AG:AG)+SUMIF(ผลิต2!$C:$C,'รับ-จ่าย ประจำวัน'!$B474,ผลิต2!AG:AG)+SUMIF(เส้นแต่งหน้าขนมเค้ก!$C:$C,'รับ-จ่าย ประจำวัน'!$B474,เส้นแต่งหน้าขนมเค้ก!AG:AG)+SUMIF(แพ็ค!$C:$C,'รับ-จ่าย ประจำวัน'!$B474,แพ็ค!AG:AG)+SUMIF(ธุรการ!$C:$C,'รับ-จ่าย ประจำวัน'!$B474,ธุรการ!AG:AG)+SUMIF(เส้นแต่งหน้าขนมปัง!$C:$C,'รับ-จ่าย ประจำวัน'!$B474,เส้นแต่งหน้าขนมปัง!AG:AG)+SUMIF('วางแผนBC,CJ'!$C:$C,'รับ-จ่าย ประจำวัน'!$B474,'วางแผนBC,CJ'!AG:AG)+SUMIF(RD!$C:$C,'รับ-จ่าย ประจำวัน'!$B474,RD!AG:AG)+SUMIF('FG,ออนไล,คัดแยก'!$C:$C,'รับ-จ่าย ประจำวัน'!$B474,'FG,ออนไล,คัดแยก'!AG:AG)</f>
        <v>0</v>
      </c>
      <c r="BO474" s="16">
        <f>SUMIF(เตรียมส่วนผสม!$C:$C,'รับ-จ่าย ประจำวัน'!$B474,เตรียมส่วนผสม!AH:AH)+SUMIF(กวนไส้!$C:$C,'รับ-จ่าย ประจำวัน'!$B474,กวนไส้!AH:AH)+SUMIF(ผลิต1!$C:$C,'รับ-จ่าย ประจำวัน'!$B474,ผลิต1!AH:AH)+SUMIF(ผลิต2!$C:$C,'รับ-จ่าย ประจำวัน'!$B474,ผลิต2!AH:AH)+SUMIF(เส้นแต่งหน้าขนมเค้ก!$C:$C,'รับ-จ่าย ประจำวัน'!$B474,เส้นแต่งหน้าขนมเค้ก!AH:AH)+SUMIF(แพ็ค!$C:$C,'รับ-จ่าย ประจำวัน'!$B474,แพ็ค!AH:AH)+SUMIF(ธุรการ!$C:$C,'รับ-จ่าย ประจำวัน'!$B474,ธุรการ!AH:AH)+SUMIF(เส้นแต่งหน้าขนมปัง!$C:$C,'รับ-จ่าย ประจำวัน'!$B474,เส้นแต่งหน้าขนมปัง!AH:AH)+SUMIF('วางแผนBC,CJ'!$C:$C,'รับ-จ่าย ประจำวัน'!$B474,'วางแผนBC,CJ'!AH:AH)+SUMIF(RD!$C:$C,'รับ-จ่าย ประจำวัน'!$B474,RD!AH:AH)+SUMIF('FG,ออนไล,คัดแยก'!$C:$C,'รับ-จ่าย ประจำวัน'!$B474,'FG,ออนไล,คัดแยก'!AH:AH)</f>
        <v>0</v>
      </c>
      <c r="BP474" s="16">
        <f>SUMIF(เตรียมส่วนผสม!$C:$C,'รับ-จ่าย ประจำวัน'!$B474,เตรียมส่วนผสม!AI:AI)+SUMIF(กวนไส้!$C:$C,'รับ-จ่าย ประจำวัน'!$B474,กวนไส้!AI:AI)+SUMIF(ผลิต1!$C:$C,'รับ-จ่าย ประจำวัน'!$B474,ผลิต1!AI:AI)+SUMIF(ผลิต2!$C:$C,'รับ-จ่าย ประจำวัน'!$B474,ผลิต2!AI:AI)+SUMIF(เส้นแต่งหน้าขนมเค้ก!$C:$C,'รับ-จ่าย ประจำวัน'!$B474,เส้นแต่งหน้าขนมเค้ก!AI:AI)+SUMIF(แพ็ค!$C:$C,'รับ-จ่าย ประจำวัน'!$B474,แพ็ค!AI:AI)+SUMIF(ธุรการ!$C:$C,'รับ-จ่าย ประจำวัน'!$B474,ธุรการ!AI:AI)+SUMIF(เส้นแต่งหน้าขนมปัง!$C:$C,'รับ-จ่าย ประจำวัน'!$B474,เส้นแต่งหน้าขนมปัง!AI:AI)+SUMIF('วางแผนBC,CJ'!$C:$C,'รับ-จ่าย ประจำวัน'!$B474,'วางแผนBC,CJ'!AI:AI)+SUMIF(RD!$C:$C,'รับ-จ่าย ประจำวัน'!$B474,RD!AI:AI)+SUMIF('FG,ออนไล,คัดแยก'!$C:$C,'รับ-จ่าย ประจำวัน'!$B474,'FG,ออนไล,คัดแยก'!AI:AI)</f>
        <v>0</v>
      </c>
      <c r="BQ474" s="16">
        <f>SUMIF(เตรียมส่วนผสม!$C:$C,'รับ-จ่าย ประจำวัน'!$B474,เตรียมส่วนผสม!AJ:AJ)+SUMIF(กวนไส้!$C:$C,'รับ-จ่าย ประจำวัน'!$B474,กวนไส้!AJ:AJ)+SUMIF(ผลิต1!$C:$C,'รับ-จ่าย ประจำวัน'!$B474,ผลิต1!AJ:AJ)+SUMIF(ผลิต2!$C:$C,'รับ-จ่าย ประจำวัน'!$B474,ผลิต2!AJ:AJ)+SUMIF(เส้นแต่งหน้าขนมเค้ก!$C:$C,'รับ-จ่าย ประจำวัน'!$B474,เส้นแต่งหน้าขนมเค้ก!AJ:AJ)+SUMIF(แพ็ค!$C:$C,'รับ-จ่าย ประจำวัน'!$B474,แพ็ค!AJ:AJ)+SUMIF(ธุรการ!$C:$C,'รับ-จ่าย ประจำวัน'!$B474,ธุรการ!AJ:AJ)+SUMIF(เส้นแต่งหน้าขนมปัง!$C:$C,'รับ-จ่าย ประจำวัน'!$B474,เส้นแต่งหน้าขนมปัง!AJ:AJ)+SUMIF('วางแผนBC,CJ'!$C:$C,'รับ-จ่าย ประจำวัน'!$B474,'วางแผนBC,CJ'!AJ:AJ)+SUMIF(RD!$C:$C,'รับ-จ่าย ประจำวัน'!$B474,RD!AJ:AJ)+SUMIF('FG,ออนไล,คัดแยก'!$C:$C,'รับ-จ่าย ประจำวัน'!$B474,'FG,ออนไล,คัดแยก'!AJ:AJ)</f>
        <v>0</v>
      </c>
      <c r="BR474" s="16">
        <f>SUMIF(เตรียมส่วนผสม!$C:$C,'รับ-จ่าย ประจำวัน'!$B474,เตรียมส่วนผสม!AK:AK)+SUMIF(กวนไส้!$C:$C,'รับ-จ่าย ประจำวัน'!$B474,กวนไส้!AK:AK)+SUMIF(ผลิต1!$C:$C,'รับ-จ่าย ประจำวัน'!$B474,ผลิต1!AK:AK)+SUMIF(ผลิต2!$C:$C,'รับ-จ่าย ประจำวัน'!$B474,ผลิต2!AK:AK)+SUMIF(เส้นแต่งหน้าขนมเค้ก!$C:$C,'รับ-จ่าย ประจำวัน'!$B474,เส้นแต่งหน้าขนมเค้ก!AK:AK)+SUMIF(แพ็ค!$C:$C,'รับ-จ่าย ประจำวัน'!$B474,แพ็ค!AK:AK)+SUMIF(ธุรการ!$C:$C,'รับ-จ่าย ประจำวัน'!$B474,ธุรการ!AK:AK)+SUMIF(เส้นแต่งหน้าขนมปัง!$C:$C,'รับ-จ่าย ประจำวัน'!$B474,เส้นแต่งหน้าขนมปัง!AK:AK)+SUMIF('วางแผนBC,CJ'!$C:$C,'รับ-จ่าย ประจำวัน'!$B474,'วางแผนBC,CJ'!AK:AK)+SUMIF(RD!$C:$C,'รับ-จ่าย ประจำวัน'!$B474,RD!AK:AK)+SUMIF('FG,ออนไล,คัดแยก'!$C:$C,'รับ-จ่าย ประจำวัน'!$B474,'FG,ออนไล,คัดแยก'!AK:AK)</f>
        <v>0</v>
      </c>
      <c r="BS474" s="16">
        <f>SUMIF(เตรียมส่วนผสม!$C:$C,'รับ-จ่าย ประจำวัน'!$B474,เตรียมส่วนผสม!AL:AL)+SUMIF(กวนไส้!$C:$C,'รับ-จ่าย ประจำวัน'!$B474,กวนไส้!AL:AL)+SUMIF(ผลิต1!$C:$C,'รับ-จ่าย ประจำวัน'!$B474,ผลิต1!AL:AL)+SUMIF(ผลิต2!$C:$C,'รับ-จ่าย ประจำวัน'!$B474,ผลิต2!AL:AL)+SUMIF(เส้นแต่งหน้าขนมเค้ก!$C:$C,'รับ-จ่าย ประจำวัน'!$B474,เส้นแต่งหน้าขนมเค้ก!AL:AL)+SUMIF(แพ็ค!$C:$C,'รับ-จ่าย ประจำวัน'!$B474,แพ็ค!AL:AL)+SUMIF(ธุรการ!$C:$C,'รับ-จ่าย ประจำวัน'!$B474,ธุรการ!AL:AL)+SUMIF(เส้นแต่งหน้าขนมปัง!$C:$C,'รับ-จ่าย ประจำวัน'!$B474,เส้นแต่งหน้าขนมปัง!AL:AL)+SUMIF('วางแผนBC,CJ'!$C:$C,'รับ-จ่าย ประจำวัน'!$B474,'วางแผนBC,CJ'!AL:AL)+SUMIF(RD!$C:$C,'รับ-จ่าย ประจำวัน'!$B474,RD!AL:AL)+SUMIF('FG,ออนไล,คัดแยก'!$C:$C,'รับ-จ่าย ประจำวัน'!$B474,'FG,ออนไล,คัดแยก'!AL:AL)</f>
        <v>0</v>
      </c>
      <c r="BT474" s="18">
        <f t="shared" si="107"/>
        <v>0</v>
      </c>
      <c r="BU474" s="116"/>
      <c r="BV474" s="146">
        <f t="shared" si="108"/>
        <v>25168</v>
      </c>
      <c r="BW474" s="183">
        <v>30</v>
      </c>
      <c r="BX474" s="172">
        <f t="shared" si="103"/>
        <v>0</v>
      </c>
      <c r="BY474" s="188" t="e">
        <f t="shared" si="104"/>
        <v>#DIV/0!</v>
      </c>
      <c r="BZ474" s="180" t="e">
        <f t="shared" ca="1" si="109"/>
        <v>#DIV/0!</v>
      </c>
      <c r="CA474" s="97"/>
      <c r="CB474" s="97"/>
      <c r="CC474" s="97"/>
      <c r="CD474" s="97"/>
      <c r="CE474" s="97"/>
      <c r="CF474" s="97"/>
      <c r="CG474" s="97"/>
      <c r="CH474" s="97"/>
      <c r="CI474" s="97"/>
      <c r="CJ474" s="94"/>
      <c r="CK474" s="9">
        <f t="shared" si="105"/>
        <v>25168</v>
      </c>
    </row>
    <row r="475" spans="1:89" hidden="1" x14ac:dyDescent="0.5">
      <c r="A475" s="149"/>
      <c r="B475" s="34">
        <v>1020201042</v>
      </c>
      <c r="C475" s="148" t="s">
        <v>1956</v>
      </c>
      <c r="D475" s="177" t="s">
        <v>91</v>
      </c>
      <c r="E475" s="28"/>
      <c r="F475" s="159" t="s">
        <v>1605</v>
      </c>
      <c r="G475" s="11" t="s">
        <v>62</v>
      </c>
      <c r="H475" s="12">
        <v>1292</v>
      </c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3"/>
      <c r="AF475" s="13"/>
      <c r="AG475" s="13"/>
      <c r="AH475" s="13"/>
      <c r="AI475" s="14"/>
      <c r="AJ475" s="14"/>
      <c r="AK475" s="14"/>
      <c r="AL475" s="14"/>
      <c r="AM475" s="14"/>
      <c r="AN475" s="15">
        <f t="shared" si="110"/>
        <v>0</v>
      </c>
      <c r="AO475" s="16">
        <f>SUMIF(เตรียมส่วนผสม!$C:$C,'รับ-จ่าย ประจำวัน'!$B475,เตรียมส่วนผสม!H:H)+SUMIF(กวนไส้!$C:$C,'รับ-จ่าย ประจำวัน'!$B475,กวนไส้!H:H)+SUMIF(ผลิต1!$C:$C,'รับ-จ่าย ประจำวัน'!$B475,ผลิต1!H:H)+SUMIF(ผลิต2!$C:$C,'รับ-จ่าย ประจำวัน'!$B475,ผลิต2!H:H)+SUMIF(เส้นแต่งหน้าขนมเค้ก!$C:$C,'รับ-จ่าย ประจำวัน'!$B475,เส้นแต่งหน้าขนมเค้ก!H:H)+SUMIF(แพ็ค!$C:$C,'รับ-จ่าย ประจำวัน'!$B475,แพ็ค!H:H)+SUMIF(ธุรการ!$C:$C,'รับ-จ่าย ประจำวัน'!$B475,ธุรการ!H:H)+SUMIF(เส้นแต่งหน้าขนมปัง!$C:$C,'รับ-จ่าย ประจำวัน'!$B475,เส้นแต่งหน้าขนมปัง!H:H)+SUMIF('วางแผนBC,CJ'!$C:$C,'รับ-จ่าย ประจำวัน'!$B475,'วางแผนBC,CJ'!H:H)+SUMIF(RD!$C:$C,'รับ-จ่าย ประจำวัน'!$B475,RD!H:H)+SUMIF('FG,ออนไล,คัดแยก'!$C:$C,'รับ-จ่าย ประจำวัน'!$B475,'FG,ออนไล,คัดแยก'!H:H)</f>
        <v>0</v>
      </c>
      <c r="AP475" s="16">
        <f>SUMIF(เตรียมส่วนผสม!$C:$C,'รับ-จ่าย ประจำวัน'!$B475,เตรียมส่วนผสม!I:I)+SUMIF(กวนไส้!$C:$C,'รับ-จ่าย ประจำวัน'!$B475,กวนไส้!I:I)+SUMIF(ผลิต1!$C:$C,'รับ-จ่าย ประจำวัน'!$B475,ผลิต1!I:I)+SUMIF(ผลิต2!$C:$C,'รับ-จ่าย ประจำวัน'!$B475,ผลิต2!I:I)+SUMIF(เส้นแต่งหน้าขนมเค้ก!$C:$C,'รับ-จ่าย ประจำวัน'!$B475,เส้นแต่งหน้าขนมเค้ก!I:I)+SUMIF(แพ็ค!$C:$C,'รับ-จ่าย ประจำวัน'!$B475,แพ็ค!I:I)+SUMIF(ธุรการ!$C:$C,'รับ-จ่าย ประจำวัน'!$B475,ธุรการ!I:I)+SUMIF(เส้นแต่งหน้าขนมปัง!$C:$C,'รับ-จ่าย ประจำวัน'!$B475,เส้นแต่งหน้าขนมปัง!I:I)+SUMIF('วางแผนBC,CJ'!$C:$C,'รับ-จ่าย ประจำวัน'!$B475,'วางแผนBC,CJ'!I:I)+SUMIF(RD!$C:$C,'รับ-จ่าย ประจำวัน'!$B475,RD!I:I)+SUMIF('FG,ออนไล,คัดแยก'!$C:$C,'รับ-จ่าย ประจำวัน'!$B475,'FG,ออนไล,คัดแยก'!I:I)</f>
        <v>0</v>
      </c>
      <c r="AQ475" s="16">
        <f>SUMIF(เตรียมส่วนผสม!$C:$C,'รับ-จ่าย ประจำวัน'!$B475,เตรียมส่วนผสม!J:J)+SUMIF(กวนไส้!$C:$C,'รับ-จ่าย ประจำวัน'!$B475,กวนไส้!J:J)+SUMIF(ผลิต1!$C:$C,'รับ-จ่าย ประจำวัน'!$B475,ผลิต1!J:J)+SUMIF(ผลิต2!$C:$C,'รับ-จ่าย ประจำวัน'!$B475,ผลิต2!J:J)+SUMIF(เส้นแต่งหน้าขนมเค้ก!$C:$C,'รับ-จ่าย ประจำวัน'!$B475,เส้นแต่งหน้าขนมเค้ก!J:J)+SUMIF(แพ็ค!$C:$C,'รับ-จ่าย ประจำวัน'!$B475,แพ็ค!J:J)+SUMIF(ธุรการ!$C:$C,'รับ-จ่าย ประจำวัน'!$B475,ธุรการ!J:J)+SUMIF(เส้นแต่งหน้าขนมปัง!$C:$C,'รับ-จ่าย ประจำวัน'!$B475,เส้นแต่งหน้าขนมปัง!J:J)+SUMIF('วางแผนBC,CJ'!$C:$C,'รับ-จ่าย ประจำวัน'!$B475,'วางแผนBC,CJ'!J:J)+SUMIF(RD!$C:$C,'รับ-จ่าย ประจำวัน'!$B475,RD!J:J)+SUMIF('FG,ออนไล,คัดแยก'!$C:$C,'รับ-จ่าย ประจำวัน'!$B475,'FG,ออนไล,คัดแยก'!J:J)</f>
        <v>0</v>
      </c>
      <c r="AR475" s="16">
        <f>SUMIF(เตรียมส่วนผสม!$C:$C,'รับ-จ่าย ประจำวัน'!$B475,เตรียมส่วนผสม!K:K)+SUMIF(กวนไส้!$C:$C,'รับ-จ่าย ประจำวัน'!$B475,กวนไส้!K:K)+SUMIF(ผลิต1!$C:$C,'รับ-จ่าย ประจำวัน'!$B475,ผลิต1!K:K)+SUMIF(ผลิต2!$C:$C,'รับ-จ่าย ประจำวัน'!$B475,ผลิต2!K:K)+SUMIF(เส้นแต่งหน้าขนมเค้ก!$C:$C,'รับ-จ่าย ประจำวัน'!$B475,เส้นแต่งหน้าขนมเค้ก!K:K)+SUMIF(แพ็ค!$C:$C,'รับ-จ่าย ประจำวัน'!$B475,แพ็ค!K:K)+SUMIF(ธุรการ!$C:$C,'รับ-จ่าย ประจำวัน'!$B475,ธุรการ!K:K)+SUMIF(เส้นแต่งหน้าขนมปัง!$C:$C,'รับ-จ่าย ประจำวัน'!$B475,เส้นแต่งหน้าขนมปัง!K:K)+SUMIF('วางแผนBC,CJ'!$C:$C,'รับ-จ่าย ประจำวัน'!$B475,'วางแผนBC,CJ'!K:K)+SUMIF(RD!$C:$C,'รับ-จ่าย ประจำวัน'!$B475,RD!K:K)+SUMIF('FG,ออนไล,คัดแยก'!$C:$C,'รับ-จ่าย ประจำวัน'!$B475,'FG,ออนไล,คัดแยก'!K:K)</f>
        <v>0</v>
      </c>
      <c r="AS475" s="16">
        <f>SUMIF(เตรียมส่วนผสม!$C:$C,'รับ-จ่าย ประจำวัน'!$B475,เตรียมส่วนผสม!L:L)+SUMIF(กวนไส้!$C:$C,'รับ-จ่าย ประจำวัน'!$B475,กวนไส้!L:L)+SUMIF(ผลิต1!$C:$C,'รับ-จ่าย ประจำวัน'!$B475,ผลิต1!L:L)+SUMIF(ผลิต2!$C:$C,'รับ-จ่าย ประจำวัน'!$B475,ผลิต2!L:L)+SUMIF(เส้นแต่งหน้าขนมเค้ก!$C:$C,'รับ-จ่าย ประจำวัน'!$B475,เส้นแต่งหน้าขนมเค้ก!L:L)+SUMIF(แพ็ค!$C:$C,'รับ-จ่าย ประจำวัน'!$B475,แพ็ค!L:L)+SUMIF(ธุรการ!$C:$C,'รับ-จ่าย ประจำวัน'!$B475,ธุรการ!L:L)+SUMIF(เส้นแต่งหน้าขนมปัง!$C:$C,'รับ-จ่าย ประจำวัน'!$B475,เส้นแต่งหน้าขนมปัง!L:L)+SUMIF('วางแผนBC,CJ'!$C:$C,'รับ-จ่าย ประจำวัน'!$B475,'วางแผนBC,CJ'!L:L)+SUMIF(RD!$C:$C,'รับ-จ่าย ประจำวัน'!$B475,RD!L:L)+SUMIF('FG,ออนไล,คัดแยก'!$C:$C,'รับ-จ่าย ประจำวัน'!$B475,'FG,ออนไล,คัดแยก'!L:L)</f>
        <v>0</v>
      </c>
      <c r="AT475" s="16">
        <f>SUMIF(เตรียมส่วนผสม!$C:$C,'รับ-จ่าย ประจำวัน'!$B475,เตรียมส่วนผสม!M:M)+SUMIF(กวนไส้!$C:$C,'รับ-จ่าย ประจำวัน'!$B475,กวนไส้!M:M)+SUMIF(ผลิต1!$C:$C,'รับ-จ่าย ประจำวัน'!$B475,ผลิต1!M:M)+SUMIF(ผลิต2!$C:$C,'รับ-จ่าย ประจำวัน'!$B475,ผลิต2!M:M)+SUMIF(เส้นแต่งหน้าขนมเค้ก!$C:$C,'รับ-จ่าย ประจำวัน'!$B475,เส้นแต่งหน้าขนมเค้ก!M:M)+SUMIF(แพ็ค!$C:$C,'รับ-จ่าย ประจำวัน'!$B475,แพ็ค!M:M)+SUMIF(ธุรการ!$C:$C,'รับ-จ่าย ประจำวัน'!$B475,ธุรการ!M:M)+SUMIF(เส้นแต่งหน้าขนมปัง!$C:$C,'รับ-จ่าย ประจำวัน'!$B475,เส้นแต่งหน้าขนมปัง!M:M)+SUMIF('วางแผนBC,CJ'!$C:$C,'รับ-จ่าย ประจำวัน'!$B475,'วางแผนBC,CJ'!M:M)+SUMIF(RD!$C:$C,'รับ-จ่าย ประจำวัน'!$B475,RD!M:M)+SUMIF('FG,ออนไล,คัดแยก'!$C:$C,'รับ-จ่าย ประจำวัน'!$B475,'FG,ออนไล,คัดแยก'!M:M)</f>
        <v>0</v>
      </c>
      <c r="AU475" s="16">
        <f>SUMIF(เตรียมส่วนผสม!$C:$C,'รับ-จ่าย ประจำวัน'!$B475,เตรียมส่วนผสม!N:N)+SUMIF(กวนไส้!$C:$C,'รับ-จ่าย ประจำวัน'!$B475,กวนไส้!N:N)+SUMIF(ผลิต1!$C:$C,'รับ-จ่าย ประจำวัน'!$B475,ผลิต1!N:N)+SUMIF(ผลิต2!$C:$C,'รับ-จ่าย ประจำวัน'!$B475,ผลิต2!N:N)+SUMIF(เส้นแต่งหน้าขนมเค้ก!$C:$C,'รับ-จ่าย ประจำวัน'!$B475,เส้นแต่งหน้าขนมเค้ก!N:N)+SUMIF(แพ็ค!$C:$C,'รับ-จ่าย ประจำวัน'!$B475,แพ็ค!N:N)+SUMIF(ธุรการ!$C:$C,'รับ-จ่าย ประจำวัน'!$B475,ธุรการ!N:N)+SUMIF(เส้นแต่งหน้าขนมปัง!$C:$C,'รับ-จ่าย ประจำวัน'!$B475,เส้นแต่งหน้าขนมปัง!N:N)+SUMIF('วางแผนBC,CJ'!$C:$C,'รับ-จ่าย ประจำวัน'!$B475,'วางแผนBC,CJ'!N:N)+SUMIF(RD!$C:$C,'รับ-จ่าย ประจำวัน'!$B475,RD!N:N)+SUMIF('FG,ออนไล,คัดแยก'!$C:$C,'รับ-จ่าย ประจำวัน'!$B475,'FG,ออนไล,คัดแยก'!N:N)</f>
        <v>0</v>
      </c>
      <c r="AV475" s="16">
        <f>SUMIF(เตรียมส่วนผสม!$C:$C,'รับ-จ่าย ประจำวัน'!$B475,เตรียมส่วนผสม!O:O)+SUMIF(กวนไส้!$C:$C,'รับ-จ่าย ประจำวัน'!$B475,กวนไส้!O:O)+SUMIF(ผลิต1!$C:$C,'รับ-จ่าย ประจำวัน'!$B475,ผลิต1!O:O)+SUMIF(ผลิต2!$C:$C,'รับ-จ่าย ประจำวัน'!$B475,ผลิต2!O:O)+SUMIF(เส้นแต่งหน้าขนมเค้ก!$C:$C,'รับ-จ่าย ประจำวัน'!$B475,เส้นแต่งหน้าขนมเค้ก!O:O)+SUMIF(แพ็ค!$C:$C,'รับ-จ่าย ประจำวัน'!$B475,แพ็ค!O:O)+SUMIF(ธุรการ!$C:$C,'รับ-จ่าย ประจำวัน'!$B475,ธุรการ!O:O)+SUMIF(เส้นแต่งหน้าขนมปัง!$C:$C,'รับ-จ่าย ประจำวัน'!$B475,เส้นแต่งหน้าขนมปัง!O:O)+SUMIF('วางแผนBC,CJ'!$C:$C,'รับ-จ่าย ประจำวัน'!$B475,'วางแผนBC,CJ'!O:O)+SUMIF(RD!$C:$C,'รับ-จ่าย ประจำวัน'!$B475,RD!O:O)+SUMIF('FG,ออนไล,คัดแยก'!$C:$C,'รับ-จ่าย ประจำวัน'!$B475,'FG,ออนไล,คัดแยก'!O:O)</f>
        <v>0</v>
      </c>
      <c r="AW475" s="16">
        <f>SUMIF(เตรียมส่วนผสม!$C:$C,'รับ-จ่าย ประจำวัน'!$B475,เตรียมส่วนผสม!P:P)+SUMIF(กวนไส้!$C:$C,'รับ-จ่าย ประจำวัน'!$B475,กวนไส้!P:P)+SUMIF(ผลิต1!$C:$C,'รับ-จ่าย ประจำวัน'!$B475,ผลิต1!P:P)+SUMIF(ผลิต2!$C:$C,'รับ-จ่าย ประจำวัน'!$B475,ผลิต2!P:P)+SUMIF(เส้นแต่งหน้าขนมเค้ก!$C:$C,'รับ-จ่าย ประจำวัน'!$B475,เส้นแต่งหน้าขนมเค้ก!P:P)+SUMIF(แพ็ค!$C:$C,'รับ-จ่าย ประจำวัน'!$B475,แพ็ค!P:P)+SUMIF(ธุรการ!$C:$C,'รับ-จ่าย ประจำวัน'!$B475,ธุรการ!P:P)+SUMIF(เส้นแต่งหน้าขนมปัง!$C:$C,'รับ-จ่าย ประจำวัน'!$B475,เส้นแต่งหน้าขนมปัง!P:P)+SUMIF('วางแผนBC,CJ'!$C:$C,'รับ-จ่าย ประจำวัน'!$B475,'วางแผนBC,CJ'!P:P)+SUMIF(RD!$C:$C,'รับ-จ่าย ประจำวัน'!$B475,RD!P:P)+SUMIF('FG,ออนไล,คัดแยก'!$C:$C,'รับ-จ่าย ประจำวัน'!$B475,'FG,ออนไล,คัดแยก'!P:P)</f>
        <v>0</v>
      </c>
      <c r="AX475" s="16">
        <f>SUMIF(เตรียมส่วนผสม!$C:$C,'รับ-จ่าย ประจำวัน'!$B475,เตรียมส่วนผสม!Q:Q)+SUMIF(กวนไส้!$C:$C,'รับ-จ่าย ประจำวัน'!$B475,กวนไส้!Q:Q)+SUMIF(ผลิต1!$C:$C,'รับ-จ่าย ประจำวัน'!$B475,ผลิต1!Q:Q)+SUMIF(ผลิต2!$C:$C,'รับ-จ่าย ประจำวัน'!$B475,ผลิต2!Q:Q)+SUMIF(เส้นแต่งหน้าขนมเค้ก!$C:$C,'รับ-จ่าย ประจำวัน'!$B475,เส้นแต่งหน้าขนมเค้ก!Q:Q)+SUMIF(แพ็ค!$C:$C,'รับ-จ่าย ประจำวัน'!$B475,แพ็ค!Q:Q)+SUMIF(ธุรการ!$C:$C,'รับ-จ่าย ประจำวัน'!$B475,ธุรการ!Q:Q)+SUMIF(เส้นแต่งหน้าขนมปัง!$C:$C,'รับ-จ่าย ประจำวัน'!$B475,เส้นแต่งหน้าขนมปัง!Q:Q)+SUMIF('วางแผนBC,CJ'!$C:$C,'รับ-จ่าย ประจำวัน'!$B475,'วางแผนBC,CJ'!Q:Q)+SUMIF(RD!$C:$C,'รับ-จ่าย ประจำวัน'!$B475,RD!Q:Q)+SUMIF('FG,ออนไล,คัดแยก'!$C:$C,'รับ-จ่าย ประจำวัน'!$B475,'FG,ออนไล,คัดแยก'!Q:Q)</f>
        <v>0</v>
      </c>
      <c r="AY475" s="16">
        <f>SUMIF(เตรียมส่วนผสม!$C:$C,'รับ-จ่าย ประจำวัน'!$B475,เตรียมส่วนผสม!R:R)+SUMIF(กวนไส้!$C:$C,'รับ-จ่าย ประจำวัน'!$B475,กวนไส้!R:R)+SUMIF(ผลิต1!$C:$C,'รับ-จ่าย ประจำวัน'!$B475,ผลิต1!R:R)+SUMIF(ผลิต2!$C:$C,'รับ-จ่าย ประจำวัน'!$B475,ผลิต2!R:R)+SUMIF(เส้นแต่งหน้าขนมเค้ก!$C:$C,'รับ-จ่าย ประจำวัน'!$B475,เส้นแต่งหน้าขนมเค้ก!R:R)+SUMIF(แพ็ค!$C:$C,'รับ-จ่าย ประจำวัน'!$B475,แพ็ค!R:R)+SUMIF(ธุรการ!$C:$C,'รับ-จ่าย ประจำวัน'!$B475,ธุรการ!R:R)+SUMIF(เส้นแต่งหน้าขนมปัง!$C:$C,'รับ-จ่าย ประจำวัน'!$B475,เส้นแต่งหน้าขนมปัง!R:R)+SUMIF('วางแผนBC,CJ'!$C:$C,'รับ-จ่าย ประจำวัน'!$B475,'วางแผนBC,CJ'!R:R)+SUMIF(RD!$C:$C,'รับ-จ่าย ประจำวัน'!$B475,RD!R:R)+SUMIF('FG,ออนไล,คัดแยก'!$C:$C,'รับ-จ่าย ประจำวัน'!$B475,'FG,ออนไล,คัดแยก'!R:R)</f>
        <v>0</v>
      </c>
      <c r="AZ475" s="16">
        <f>SUMIF(เตรียมส่วนผสม!$C:$C,'รับ-จ่าย ประจำวัน'!$B475,เตรียมส่วนผสม!S:S)+SUMIF(กวนไส้!$C:$C,'รับ-จ่าย ประจำวัน'!$B475,กวนไส้!S:S)+SUMIF(ผลิต1!$C:$C,'รับ-จ่าย ประจำวัน'!$B475,ผลิต1!S:S)+SUMIF(ผลิต2!$C:$C,'รับ-จ่าย ประจำวัน'!$B475,ผลิต2!S:S)+SUMIF(เส้นแต่งหน้าขนมเค้ก!$C:$C,'รับ-จ่าย ประจำวัน'!$B475,เส้นแต่งหน้าขนมเค้ก!S:S)+SUMIF(แพ็ค!$C:$C,'รับ-จ่าย ประจำวัน'!$B475,แพ็ค!S:S)+SUMIF(ธุรการ!$C:$C,'รับ-จ่าย ประจำวัน'!$B475,ธุรการ!S:S)+SUMIF(เส้นแต่งหน้าขนมปัง!$C:$C,'รับ-จ่าย ประจำวัน'!$B475,เส้นแต่งหน้าขนมปัง!S:S)+SUMIF('วางแผนBC,CJ'!$C:$C,'รับ-จ่าย ประจำวัน'!$B475,'วางแผนBC,CJ'!S:S)+SUMIF(RD!$C:$C,'รับ-จ่าย ประจำวัน'!$B475,RD!S:S)+SUMIF('FG,ออนไล,คัดแยก'!$C:$C,'รับ-จ่าย ประจำวัน'!$B475,'FG,ออนไล,คัดแยก'!S:S)</f>
        <v>0</v>
      </c>
      <c r="BA475" s="16">
        <f>SUMIF(เตรียมส่วนผสม!$C:$C,'รับ-จ่าย ประจำวัน'!$B475,เตรียมส่วนผสม!T:T)+SUMIF(กวนไส้!$C:$C,'รับ-จ่าย ประจำวัน'!$B475,กวนไส้!T:T)+SUMIF(ผลิต1!$C:$C,'รับ-จ่าย ประจำวัน'!$B475,ผลิต1!T:T)+SUMIF(ผลิต2!$C:$C,'รับ-จ่าย ประจำวัน'!$B475,ผลิต2!T:T)+SUMIF(เส้นแต่งหน้าขนมเค้ก!$C:$C,'รับ-จ่าย ประจำวัน'!$B475,เส้นแต่งหน้าขนมเค้ก!T:T)+SUMIF(แพ็ค!$C:$C,'รับ-จ่าย ประจำวัน'!$B475,แพ็ค!T:T)+SUMIF(ธุรการ!$C:$C,'รับ-จ่าย ประจำวัน'!$B475,ธุรการ!T:T)+SUMIF(เส้นแต่งหน้าขนมปัง!$C:$C,'รับ-จ่าย ประจำวัน'!$B475,เส้นแต่งหน้าขนมปัง!T:T)+SUMIF('วางแผนBC,CJ'!$C:$C,'รับ-จ่าย ประจำวัน'!$B475,'วางแผนBC,CJ'!T:T)+SUMIF(RD!$C:$C,'รับ-จ่าย ประจำวัน'!$B475,RD!T:T)+SUMIF('FG,ออนไล,คัดแยก'!$C:$C,'รับ-จ่าย ประจำวัน'!$B475,'FG,ออนไล,คัดแยก'!T:T)</f>
        <v>0</v>
      </c>
      <c r="BB475" s="16">
        <f>SUMIF(เตรียมส่วนผสม!$C:$C,'รับ-จ่าย ประจำวัน'!$B475,เตรียมส่วนผสม!U:U)+SUMIF(กวนไส้!$C:$C,'รับ-จ่าย ประจำวัน'!$B475,กวนไส้!U:U)+SUMIF(ผลิต1!$C:$C,'รับ-จ่าย ประจำวัน'!$B475,ผลิต1!U:U)+SUMIF(ผลิต2!$C:$C,'รับ-จ่าย ประจำวัน'!$B475,ผลิต2!U:U)+SUMIF(เส้นแต่งหน้าขนมเค้ก!$C:$C,'รับ-จ่าย ประจำวัน'!$B475,เส้นแต่งหน้าขนมเค้ก!U:U)+SUMIF(แพ็ค!$C:$C,'รับ-จ่าย ประจำวัน'!$B475,แพ็ค!U:U)+SUMIF(ธุรการ!$C:$C,'รับ-จ่าย ประจำวัน'!$B475,ธุรการ!U:U)+SUMIF(เส้นแต่งหน้าขนมปัง!$C:$C,'รับ-จ่าย ประจำวัน'!$B475,เส้นแต่งหน้าขนมปัง!U:U)+SUMIF('วางแผนBC,CJ'!$C:$C,'รับ-จ่าย ประจำวัน'!$B475,'วางแผนBC,CJ'!U:U)+SUMIF(RD!$C:$C,'รับ-จ่าย ประจำวัน'!$B475,RD!U:U)+SUMIF('FG,ออนไล,คัดแยก'!$C:$C,'รับ-จ่าย ประจำวัน'!$B475,'FG,ออนไล,คัดแยก'!U:U)</f>
        <v>0</v>
      </c>
      <c r="BC475" s="16">
        <f>SUMIF(เตรียมส่วนผสม!$C:$C,'รับ-จ่าย ประจำวัน'!$B475,เตรียมส่วนผสม!V:V)+SUMIF(กวนไส้!$C:$C,'รับ-จ่าย ประจำวัน'!$B475,กวนไส้!V:V)+SUMIF(ผลิต1!$C:$C,'รับ-จ่าย ประจำวัน'!$B475,ผลิต1!V:V)+SUMIF(ผลิต2!$C:$C,'รับ-จ่าย ประจำวัน'!$B475,ผลิต2!V:V)+SUMIF(เส้นแต่งหน้าขนมเค้ก!$C:$C,'รับ-จ่าย ประจำวัน'!$B475,เส้นแต่งหน้าขนมเค้ก!V:V)+SUMIF(แพ็ค!$C:$C,'รับ-จ่าย ประจำวัน'!$B475,แพ็ค!V:V)+SUMIF(ธุรการ!$C:$C,'รับ-จ่าย ประจำวัน'!$B475,ธุรการ!V:V)+SUMIF(เส้นแต่งหน้าขนมปัง!$C:$C,'รับ-จ่าย ประจำวัน'!$B475,เส้นแต่งหน้าขนมปัง!V:V)+SUMIF('วางแผนBC,CJ'!$C:$C,'รับ-จ่าย ประจำวัน'!$B475,'วางแผนBC,CJ'!V:V)+SUMIF(RD!$C:$C,'รับ-จ่าย ประจำวัน'!$B475,RD!V:V)+SUMIF('FG,ออนไล,คัดแยก'!$C:$C,'รับ-จ่าย ประจำวัน'!$B475,'FG,ออนไล,คัดแยก'!V:V)</f>
        <v>0</v>
      </c>
      <c r="BD475" s="16">
        <f>SUMIF(เตรียมส่วนผสม!$C:$C,'รับ-จ่าย ประจำวัน'!$B475,เตรียมส่วนผสม!W:W)+SUMIF(กวนไส้!$C:$C,'รับ-จ่าย ประจำวัน'!$B475,กวนไส้!W:W)+SUMIF(ผลิต1!$C:$C,'รับ-จ่าย ประจำวัน'!$B475,ผลิต1!W:W)+SUMIF(ผลิต2!$C:$C,'รับ-จ่าย ประจำวัน'!$B475,ผลิต2!W:W)+SUMIF(เส้นแต่งหน้าขนมเค้ก!$C:$C,'รับ-จ่าย ประจำวัน'!$B475,เส้นแต่งหน้าขนมเค้ก!W:W)+SUMIF(แพ็ค!$C:$C,'รับ-จ่าย ประจำวัน'!$B475,แพ็ค!W:W)+SUMIF(ธุรการ!$C:$C,'รับ-จ่าย ประจำวัน'!$B475,ธุรการ!W:W)+SUMIF(เส้นแต่งหน้าขนมปัง!$C:$C,'รับ-จ่าย ประจำวัน'!$B475,เส้นแต่งหน้าขนมปัง!W:W)+SUMIF('วางแผนBC,CJ'!$C:$C,'รับ-จ่าย ประจำวัน'!$B475,'วางแผนBC,CJ'!W:W)+SUMIF(RD!$C:$C,'รับ-จ่าย ประจำวัน'!$B475,RD!W:W)+SUMIF('FG,ออนไล,คัดแยก'!$C:$C,'รับ-จ่าย ประจำวัน'!$B475,'FG,ออนไล,คัดแยก'!W:W)</f>
        <v>0</v>
      </c>
      <c r="BE475" s="16">
        <f>SUMIF(เตรียมส่วนผสม!$C:$C,'รับ-จ่าย ประจำวัน'!$B475,เตรียมส่วนผสม!X:X)+SUMIF(กวนไส้!$C:$C,'รับ-จ่าย ประจำวัน'!$B475,กวนไส้!X:X)+SUMIF(ผลิต1!$C:$C,'รับ-จ่าย ประจำวัน'!$B475,ผลิต1!X:X)+SUMIF(ผลิต2!$C:$C,'รับ-จ่าย ประจำวัน'!$B475,ผลิต2!X:X)+SUMIF(เส้นแต่งหน้าขนมเค้ก!$C:$C,'รับ-จ่าย ประจำวัน'!$B475,เส้นแต่งหน้าขนมเค้ก!X:X)+SUMIF(แพ็ค!$C:$C,'รับ-จ่าย ประจำวัน'!$B475,แพ็ค!X:X)+SUMIF(ธุรการ!$C:$C,'รับ-จ่าย ประจำวัน'!$B475,ธุรการ!X:X)+SUMIF(เส้นแต่งหน้าขนมปัง!$C:$C,'รับ-จ่าย ประจำวัน'!$B475,เส้นแต่งหน้าขนมปัง!X:X)+SUMIF('วางแผนBC,CJ'!$C:$C,'รับ-จ่าย ประจำวัน'!$B475,'วางแผนBC,CJ'!X:X)+SUMIF(RD!$C:$C,'รับ-จ่าย ประจำวัน'!$B475,RD!X:X)+SUMIF('FG,ออนไล,คัดแยก'!$C:$C,'รับ-จ่าย ประจำวัน'!$B475,'FG,ออนไล,คัดแยก'!X:X)</f>
        <v>0</v>
      </c>
      <c r="BF475" s="16">
        <f>SUMIF(เตรียมส่วนผสม!$C:$C,'รับ-จ่าย ประจำวัน'!$B475,เตรียมส่วนผสม!Y:Y)+SUMIF(กวนไส้!$C:$C,'รับ-จ่าย ประจำวัน'!$B475,กวนไส้!Y:Y)+SUMIF(ผลิต1!$C:$C,'รับ-จ่าย ประจำวัน'!$B475,ผลิต1!Y:Y)+SUMIF(ผลิต2!$C:$C,'รับ-จ่าย ประจำวัน'!$B475,ผลิต2!Y:Y)+SUMIF(เส้นแต่งหน้าขนมเค้ก!$C:$C,'รับ-จ่าย ประจำวัน'!$B475,เส้นแต่งหน้าขนมเค้ก!Y:Y)+SUMIF(แพ็ค!$C:$C,'รับ-จ่าย ประจำวัน'!$B475,แพ็ค!Y:Y)+SUMIF(ธุรการ!$C:$C,'รับ-จ่าย ประจำวัน'!$B475,ธุรการ!Y:Y)+SUMIF(เส้นแต่งหน้าขนมปัง!$C:$C,'รับ-จ่าย ประจำวัน'!$B475,เส้นแต่งหน้าขนมปัง!Y:Y)+SUMIF('วางแผนBC,CJ'!$C:$C,'รับ-จ่าย ประจำวัน'!$B475,'วางแผนBC,CJ'!Y:Y)+SUMIF(RD!$C:$C,'รับ-จ่าย ประจำวัน'!$B475,RD!Y:Y)+SUMIF('FG,ออนไล,คัดแยก'!$C:$C,'รับ-จ่าย ประจำวัน'!$B475,'FG,ออนไล,คัดแยก'!Y:Y)</f>
        <v>0</v>
      </c>
      <c r="BG475" s="16">
        <f>SUMIF(เตรียมส่วนผสม!$C:$C,'รับ-จ่าย ประจำวัน'!$B475,เตรียมส่วนผสม!Z:Z)+SUMIF(กวนไส้!$C:$C,'รับ-จ่าย ประจำวัน'!$B475,กวนไส้!Z:Z)+SUMIF(ผลิต1!$C:$C,'รับ-จ่าย ประจำวัน'!$B475,ผลิต1!Z:Z)+SUMIF(ผลิต2!$C:$C,'รับ-จ่าย ประจำวัน'!$B475,ผลิต2!Z:Z)+SUMIF(เส้นแต่งหน้าขนมเค้ก!$C:$C,'รับ-จ่าย ประจำวัน'!$B475,เส้นแต่งหน้าขนมเค้ก!Z:Z)+SUMIF(แพ็ค!$C:$C,'รับ-จ่าย ประจำวัน'!$B475,แพ็ค!Z:Z)+SUMIF(ธุรการ!$C:$C,'รับ-จ่าย ประจำวัน'!$B475,ธุรการ!Z:Z)+SUMIF(เส้นแต่งหน้าขนมปัง!$C:$C,'รับ-จ่าย ประจำวัน'!$B475,เส้นแต่งหน้าขนมปัง!Z:Z)+SUMIF('วางแผนBC,CJ'!$C:$C,'รับ-จ่าย ประจำวัน'!$B475,'วางแผนBC,CJ'!Z:Z)+SUMIF(RD!$C:$C,'รับ-จ่าย ประจำวัน'!$B475,RD!Z:Z)+SUMIF('FG,ออนไล,คัดแยก'!$C:$C,'รับ-จ่าย ประจำวัน'!$B475,'FG,ออนไล,คัดแยก'!Z:Z)</f>
        <v>0</v>
      </c>
      <c r="BH475" s="16">
        <f>SUMIF(เตรียมส่วนผสม!$C:$C,'รับ-จ่าย ประจำวัน'!$B475,เตรียมส่วนผสม!AA:AA)+SUMIF(กวนไส้!$C:$C,'รับ-จ่าย ประจำวัน'!$B475,กวนไส้!AA:AA)+SUMIF(ผลิต1!$C:$C,'รับ-จ่าย ประจำวัน'!$B475,ผลิต1!AA:AA)+SUMIF(ผลิต2!$C:$C,'รับ-จ่าย ประจำวัน'!$B475,ผลิต2!AA:AA)+SUMIF(เส้นแต่งหน้าขนมเค้ก!$C:$C,'รับ-จ่าย ประจำวัน'!$B475,เส้นแต่งหน้าขนมเค้ก!AA:AA)+SUMIF(แพ็ค!$C:$C,'รับ-จ่าย ประจำวัน'!$B475,แพ็ค!AA:AA)+SUMIF(ธุรการ!$C:$C,'รับ-จ่าย ประจำวัน'!$B475,ธุรการ!AA:AA)+SUMIF(เส้นแต่งหน้าขนมปัง!$C:$C,'รับ-จ่าย ประจำวัน'!$B475,เส้นแต่งหน้าขนมปัง!AA:AA)+SUMIF('วางแผนBC,CJ'!$C:$C,'รับ-จ่าย ประจำวัน'!$B475,'วางแผนBC,CJ'!AA:AA)+SUMIF(RD!$C:$C,'รับ-จ่าย ประจำวัน'!$B475,RD!AA:AA)+SUMIF('FG,ออนไล,คัดแยก'!$C:$C,'รับ-จ่าย ประจำวัน'!$B475,'FG,ออนไล,คัดแยก'!AA:AA)</f>
        <v>0</v>
      </c>
      <c r="BI475" s="16">
        <f>SUMIF(เตรียมส่วนผสม!$C:$C,'รับ-จ่าย ประจำวัน'!$B475,เตรียมส่วนผสม!AB:AB)+SUMIF(กวนไส้!$C:$C,'รับ-จ่าย ประจำวัน'!$B475,กวนไส้!AB:AB)+SUMIF(ผลิต1!$C:$C,'รับ-จ่าย ประจำวัน'!$B475,ผลิต1!AB:AB)+SUMIF(ผลิต2!$C:$C,'รับ-จ่าย ประจำวัน'!$B475,ผลิต2!AB:AB)+SUMIF(เส้นแต่งหน้าขนมเค้ก!$C:$C,'รับ-จ่าย ประจำวัน'!$B475,เส้นแต่งหน้าขนมเค้ก!AB:AB)+SUMIF(แพ็ค!$C:$C,'รับ-จ่าย ประจำวัน'!$B475,แพ็ค!AB:AB)+SUMIF(ธุรการ!$C:$C,'รับ-จ่าย ประจำวัน'!$B475,ธุรการ!AB:AB)+SUMIF(เส้นแต่งหน้าขนมปัง!$C:$C,'รับ-จ่าย ประจำวัน'!$B475,เส้นแต่งหน้าขนมปัง!AB:AB)+SUMIF('วางแผนBC,CJ'!$C:$C,'รับ-จ่าย ประจำวัน'!$B475,'วางแผนBC,CJ'!AB:AB)+SUMIF(RD!$C:$C,'รับ-จ่าย ประจำวัน'!$B475,RD!AB:AB)+SUMIF('FG,ออนไล,คัดแยก'!$C:$C,'รับ-จ่าย ประจำวัน'!$B475,'FG,ออนไล,คัดแยก'!AB:AB)</f>
        <v>0</v>
      </c>
      <c r="BJ475" s="16">
        <f>SUMIF(เตรียมส่วนผสม!$C:$C,'รับ-จ่าย ประจำวัน'!$B475,เตรียมส่วนผสม!AC:AC)+SUMIF(กวนไส้!$C:$C,'รับ-จ่าย ประจำวัน'!$B475,กวนไส้!AC:AC)+SUMIF(ผลิต1!$C:$C,'รับ-จ่าย ประจำวัน'!$B475,ผลิต1!AC:AC)+SUMIF(ผลิต2!$C:$C,'รับ-จ่าย ประจำวัน'!$B475,ผลิต2!AC:AC)+SUMIF(เส้นแต่งหน้าขนมเค้ก!$C:$C,'รับ-จ่าย ประจำวัน'!$B475,เส้นแต่งหน้าขนมเค้ก!AC:AC)+SUMIF(แพ็ค!$C:$C,'รับ-จ่าย ประจำวัน'!$B475,แพ็ค!AC:AC)+SUMIF(ธุรการ!$C:$C,'รับ-จ่าย ประจำวัน'!$B475,ธุรการ!AC:AC)+SUMIF(เส้นแต่งหน้าขนมปัง!$C:$C,'รับ-จ่าย ประจำวัน'!$B475,เส้นแต่งหน้าขนมปัง!AC:AC)+SUMIF('วางแผนBC,CJ'!$C:$C,'รับ-จ่าย ประจำวัน'!$B475,'วางแผนBC,CJ'!AC:AC)+SUMIF(RD!$C:$C,'รับ-จ่าย ประจำวัน'!$B475,RD!AC:AC)+SUMIF('FG,ออนไล,คัดแยก'!$C:$C,'รับ-จ่าย ประจำวัน'!$B475,'FG,ออนไล,คัดแยก'!AC:AC)</f>
        <v>0</v>
      </c>
      <c r="BK475" s="16">
        <f>SUMIF(เตรียมส่วนผสม!$C:$C,'รับ-จ่าย ประจำวัน'!$B475,เตรียมส่วนผสม!AD:AD)+SUMIF(กวนไส้!$C:$C,'รับ-จ่าย ประจำวัน'!$B475,กวนไส้!AD:AD)+SUMIF(ผลิต1!$C:$C,'รับ-จ่าย ประจำวัน'!$B475,ผลิต1!AD:AD)+SUMIF(ผลิต2!$C:$C,'รับ-จ่าย ประจำวัน'!$B475,ผลิต2!AD:AD)+SUMIF(เส้นแต่งหน้าขนมเค้ก!$C:$C,'รับ-จ่าย ประจำวัน'!$B475,เส้นแต่งหน้าขนมเค้ก!AD:AD)+SUMIF(แพ็ค!$C:$C,'รับ-จ่าย ประจำวัน'!$B475,แพ็ค!AD:AD)+SUMIF(ธุรการ!$C:$C,'รับ-จ่าย ประจำวัน'!$B475,ธุรการ!AD:AD)+SUMIF(เส้นแต่งหน้าขนมปัง!$C:$C,'รับ-จ่าย ประจำวัน'!$B475,เส้นแต่งหน้าขนมปัง!AD:AD)+SUMIF('วางแผนBC,CJ'!$C:$C,'รับ-จ่าย ประจำวัน'!$B475,'วางแผนBC,CJ'!AD:AD)+SUMIF(RD!$C:$C,'รับ-จ่าย ประจำวัน'!$B475,RD!AD:AD)+SUMIF('FG,ออนไล,คัดแยก'!$C:$C,'รับ-จ่าย ประจำวัน'!$B475,'FG,ออนไล,คัดแยก'!AD:AD)</f>
        <v>0</v>
      </c>
      <c r="BL475" s="16">
        <f>SUMIF(เตรียมส่วนผสม!$C:$C,'รับ-จ่าย ประจำวัน'!$B475,เตรียมส่วนผสม!AE:AE)+SUMIF(กวนไส้!$C:$C,'รับ-จ่าย ประจำวัน'!$B475,กวนไส้!AE:AE)+SUMIF(ผลิต1!$C:$C,'รับ-จ่าย ประจำวัน'!$B475,ผลิต1!AE:AE)+SUMIF(ผลิต2!$C:$C,'รับ-จ่าย ประจำวัน'!$B475,ผลิต2!AE:AE)+SUMIF(เส้นแต่งหน้าขนมเค้ก!$C:$C,'รับ-จ่าย ประจำวัน'!$B475,เส้นแต่งหน้าขนมเค้ก!AE:AE)+SUMIF(แพ็ค!$C:$C,'รับ-จ่าย ประจำวัน'!$B475,แพ็ค!AE:AE)+SUMIF(ธุรการ!$C:$C,'รับ-จ่าย ประจำวัน'!$B475,ธุรการ!AE:AE)+SUMIF(เส้นแต่งหน้าขนมปัง!$C:$C,'รับ-จ่าย ประจำวัน'!$B475,เส้นแต่งหน้าขนมปัง!AE:AE)+SUMIF('วางแผนBC,CJ'!$C:$C,'รับ-จ่าย ประจำวัน'!$B475,'วางแผนBC,CJ'!AE:AE)+SUMIF(RD!$C:$C,'รับ-จ่าย ประจำวัน'!$B475,RD!AE:AE)+SUMIF('FG,ออนไล,คัดแยก'!$C:$C,'รับ-จ่าย ประจำวัน'!$B475,'FG,ออนไล,คัดแยก'!AE:AE)</f>
        <v>0</v>
      </c>
      <c r="BM475" s="16">
        <f>SUMIF(เตรียมส่วนผสม!$C:$C,'รับ-จ่าย ประจำวัน'!$B475,เตรียมส่วนผสม!AF:AF)+SUMIF(กวนไส้!$C:$C,'รับ-จ่าย ประจำวัน'!$B475,กวนไส้!AF:AF)+SUMIF(ผลิต1!$C:$C,'รับ-จ่าย ประจำวัน'!$B475,ผลิต1!AF:AF)+SUMIF(ผลิต2!$C:$C,'รับ-จ่าย ประจำวัน'!$B475,ผลิต2!AF:AF)+SUMIF(เส้นแต่งหน้าขนมเค้ก!$C:$C,'รับ-จ่าย ประจำวัน'!$B475,เส้นแต่งหน้าขนมเค้ก!AF:AF)+SUMIF(แพ็ค!$C:$C,'รับ-จ่าย ประจำวัน'!$B475,แพ็ค!AF:AF)+SUMIF(ธุรการ!$C:$C,'รับ-จ่าย ประจำวัน'!$B475,ธุรการ!AF:AF)+SUMIF(เส้นแต่งหน้าขนมปัง!$C:$C,'รับ-จ่าย ประจำวัน'!$B475,เส้นแต่งหน้าขนมปัง!AF:AF)+SUMIF('วางแผนBC,CJ'!$C:$C,'รับ-จ่าย ประจำวัน'!$B475,'วางแผนBC,CJ'!AF:AF)+SUMIF(RD!$C:$C,'รับ-จ่าย ประจำวัน'!$B475,RD!AF:AF)+SUMIF('FG,ออนไล,คัดแยก'!$C:$C,'รับ-จ่าย ประจำวัน'!$B475,'FG,ออนไล,คัดแยก'!AF:AF)</f>
        <v>0</v>
      </c>
      <c r="BN475" s="16">
        <f>SUMIF(เตรียมส่วนผสม!$C:$C,'รับ-จ่าย ประจำวัน'!$B475,เตรียมส่วนผสม!AG:AG)+SUMIF(กวนไส้!$C:$C,'รับ-จ่าย ประจำวัน'!$B475,กวนไส้!AG:AG)+SUMIF(ผลิต1!$C:$C,'รับ-จ่าย ประจำวัน'!$B475,ผลิต1!AG:AG)+SUMIF(ผลิต2!$C:$C,'รับ-จ่าย ประจำวัน'!$B475,ผลิต2!AG:AG)+SUMIF(เส้นแต่งหน้าขนมเค้ก!$C:$C,'รับ-จ่าย ประจำวัน'!$B475,เส้นแต่งหน้าขนมเค้ก!AG:AG)+SUMIF(แพ็ค!$C:$C,'รับ-จ่าย ประจำวัน'!$B475,แพ็ค!AG:AG)+SUMIF(ธุรการ!$C:$C,'รับ-จ่าย ประจำวัน'!$B475,ธุรการ!AG:AG)+SUMIF(เส้นแต่งหน้าขนมปัง!$C:$C,'รับ-จ่าย ประจำวัน'!$B475,เส้นแต่งหน้าขนมปัง!AG:AG)+SUMIF('วางแผนBC,CJ'!$C:$C,'รับ-จ่าย ประจำวัน'!$B475,'วางแผนBC,CJ'!AG:AG)+SUMIF(RD!$C:$C,'รับ-จ่าย ประจำวัน'!$B475,RD!AG:AG)+SUMIF('FG,ออนไล,คัดแยก'!$C:$C,'รับ-จ่าย ประจำวัน'!$B475,'FG,ออนไล,คัดแยก'!AG:AG)</f>
        <v>0</v>
      </c>
      <c r="BO475" s="16">
        <f>SUMIF(เตรียมส่วนผสม!$C:$C,'รับ-จ่าย ประจำวัน'!$B475,เตรียมส่วนผสม!AH:AH)+SUMIF(กวนไส้!$C:$C,'รับ-จ่าย ประจำวัน'!$B475,กวนไส้!AH:AH)+SUMIF(ผลิต1!$C:$C,'รับ-จ่าย ประจำวัน'!$B475,ผลิต1!AH:AH)+SUMIF(ผลิต2!$C:$C,'รับ-จ่าย ประจำวัน'!$B475,ผลิต2!AH:AH)+SUMIF(เส้นแต่งหน้าขนมเค้ก!$C:$C,'รับ-จ่าย ประจำวัน'!$B475,เส้นแต่งหน้าขนมเค้ก!AH:AH)+SUMIF(แพ็ค!$C:$C,'รับ-จ่าย ประจำวัน'!$B475,แพ็ค!AH:AH)+SUMIF(ธุรการ!$C:$C,'รับ-จ่าย ประจำวัน'!$B475,ธุรการ!AH:AH)+SUMIF(เส้นแต่งหน้าขนมปัง!$C:$C,'รับ-จ่าย ประจำวัน'!$B475,เส้นแต่งหน้าขนมปัง!AH:AH)+SUMIF('วางแผนBC,CJ'!$C:$C,'รับ-จ่าย ประจำวัน'!$B475,'วางแผนBC,CJ'!AH:AH)+SUMIF(RD!$C:$C,'รับ-จ่าย ประจำวัน'!$B475,RD!AH:AH)+SUMIF('FG,ออนไล,คัดแยก'!$C:$C,'รับ-จ่าย ประจำวัน'!$B475,'FG,ออนไล,คัดแยก'!AH:AH)</f>
        <v>0</v>
      </c>
      <c r="BP475" s="16">
        <f>SUMIF(เตรียมส่วนผสม!$C:$C,'รับ-จ่าย ประจำวัน'!$B475,เตรียมส่วนผสม!AI:AI)+SUMIF(กวนไส้!$C:$C,'รับ-จ่าย ประจำวัน'!$B475,กวนไส้!AI:AI)+SUMIF(ผลิต1!$C:$C,'รับ-จ่าย ประจำวัน'!$B475,ผลิต1!AI:AI)+SUMIF(ผลิต2!$C:$C,'รับ-จ่าย ประจำวัน'!$B475,ผลิต2!AI:AI)+SUMIF(เส้นแต่งหน้าขนมเค้ก!$C:$C,'รับ-จ่าย ประจำวัน'!$B475,เส้นแต่งหน้าขนมเค้ก!AI:AI)+SUMIF(แพ็ค!$C:$C,'รับ-จ่าย ประจำวัน'!$B475,แพ็ค!AI:AI)+SUMIF(ธุรการ!$C:$C,'รับ-จ่าย ประจำวัน'!$B475,ธุรการ!AI:AI)+SUMIF(เส้นแต่งหน้าขนมปัง!$C:$C,'รับ-จ่าย ประจำวัน'!$B475,เส้นแต่งหน้าขนมปัง!AI:AI)+SUMIF('วางแผนBC,CJ'!$C:$C,'รับ-จ่าย ประจำวัน'!$B475,'วางแผนBC,CJ'!AI:AI)+SUMIF(RD!$C:$C,'รับ-จ่าย ประจำวัน'!$B475,RD!AI:AI)+SUMIF('FG,ออนไล,คัดแยก'!$C:$C,'รับ-จ่าย ประจำวัน'!$B475,'FG,ออนไล,คัดแยก'!AI:AI)</f>
        <v>0</v>
      </c>
      <c r="BQ475" s="16">
        <f>SUMIF(เตรียมส่วนผสม!$C:$C,'รับ-จ่าย ประจำวัน'!$B475,เตรียมส่วนผสม!AJ:AJ)+SUMIF(กวนไส้!$C:$C,'รับ-จ่าย ประจำวัน'!$B475,กวนไส้!AJ:AJ)+SUMIF(ผลิต1!$C:$C,'รับ-จ่าย ประจำวัน'!$B475,ผลิต1!AJ:AJ)+SUMIF(ผลิต2!$C:$C,'รับ-จ่าย ประจำวัน'!$B475,ผลิต2!AJ:AJ)+SUMIF(เส้นแต่งหน้าขนมเค้ก!$C:$C,'รับ-จ่าย ประจำวัน'!$B475,เส้นแต่งหน้าขนมเค้ก!AJ:AJ)+SUMIF(แพ็ค!$C:$C,'รับ-จ่าย ประจำวัน'!$B475,แพ็ค!AJ:AJ)+SUMIF(ธุรการ!$C:$C,'รับ-จ่าย ประจำวัน'!$B475,ธุรการ!AJ:AJ)+SUMIF(เส้นแต่งหน้าขนมปัง!$C:$C,'รับ-จ่าย ประจำวัน'!$B475,เส้นแต่งหน้าขนมปัง!AJ:AJ)+SUMIF('วางแผนBC,CJ'!$C:$C,'รับ-จ่าย ประจำวัน'!$B475,'วางแผนBC,CJ'!AJ:AJ)+SUMIF(RD!$C:$C,'รับ-จ่าย ประจำวัน'!$B475,RD!AJ:AJ)+SUMIF('FG,ออนไล,คัดแยก'!$C:$C,'รับ-จ่าย ประจำวัน'!$B475,'FG,ออนไล,คัดแยก'!AJ:AJ)</f>
        <v>0</v>
      </c>
      <c r="BR475" s="16">
        <f>SUMIF(เตรียมส่วนผสม!$C:$C,'รับ-จ่าย ประจำวัน'!$B475,เตรียมส่วนผสม!AK:AK)+SUMIF(กวนไส้!$C:$C,'รับ-จ่าย ประจำวัน'!$B475,กวนไส้!AK:AK)+SUMIF(ผลิต1!$C:$C,'รับ-จ่าย ประจำวัน'!$B475,ผลิต1!AK:AK)+SUMIF(ผลิต2!$C:$C,'รับ-จ่าย ประจำวัน'!$B475,ผลิต2!AK:AK)+SUMIF(เส้นแต่งหน้าขนมเค้ก!$C:$C,'รับ-จ่าย ประจำวัน'!$B475,เส้นแต่งหน้าขนมเค้ก!AK:AK)+SUMIF(แพ็ค!$C:$C,'รับ-จ่าย ประจำวัน'!$B475,แพ็ค!AK:AK)+SUMIF(ธุรการ!$C:$C,'รับ-จ่าย ประจำวัน'!$B475,ธุรการ!AK:AK)+SUMIF(เส้นแต่งหน้าขนมปัง!$C:$C,'รับ-จ่าย ประจำวัน'!$B475,เส้นแต่งหน้าขนมปัง!AK:AK)+SUMIF('วางแผนBC,CJ'!$C:$C,'รับ-จ่าย ประจำวัน'!$B475,'วางแผนBC,CJ'!AK:AK)+SUMIF(RD!$C:$C,'รับ-จ่าย ประจำวัน'!$B475,RD!AK:AK)+SUMIF('FG,ออนไล,คัดแยก'!$C:$C,'รับ-จ่าย ประจำวัน'!$B475,'FG,ออนไล,คัดแยก'!AK:AK)</f>
        <v>0</v>
      </c>
      <c r="BS475" s="16">
        <f>SUMIF(เตรียมส่วนผสม!$C:$C,'รับ-จ่าย ประจำวัน'!$B475,เตรียมส่วนผสม!AL:AL)+SUMIF(กวนไส้!$C:$C,'รับ-จ่าย ประจำวัน'!$B475,กวนไส้!AL:AL)+SUMIF(ผลิต1!$C:$C,'รับ-จ่าย ประจำวัน'!$B475,ผลิต1!AL:AL)+SUMIF(ผลิต2!$C:$C,'รับ-จ่าย ประจำวัน'!$B475,ผลิต2!AL:AL)+SUMIF(เส้นแต่งหน้าขนมเค้ก!$C:$C,'รับ-จ่าย ประจำวัน'!$B475,เส้นแต่งหน้าขนมเค้ก!AL:AL)+SUMIF(แพ็ค!$C:$C,'รับ-จ่าย ประจำวัน'!$B475,แพ็ค!AL:AL)+SUMIF(ธุรการ!$C:$C,'รับ-จ่าย ประจำวัน'!$B475,ธุรการ!AL:AL)+SUMIF(เส้นแต่งหน้าขนมปัง!$C:$C,'รับ-จ่าย ประจำวัน'!$B475,เส้นแต่งหน้าขนมปัง!AL:AL)+SUMIF('วางแผนBC,CJ'!$C:$C,'รับ-จ่าย ประจำวัน'!$B475,'วางแผนBC,CJ'!AL:AL)+SUMIF(RD!$C:$C,'รับ-จ่าย ประจำวัน'!$B475,RD!AL:AL)+SUMIF('FG,ออนไล,คัดแยก'!$C:$C,'รับ-จ่าย ประจำวัน'!$B475,'FG,ออนไล,คัดแยก'!AL:AL)</f>
        <v>0</v>
      </c>
      <c r="BT475" s="18">
        <f t="shared" si="107"/>
        <v>0</v>
      </c>
      <c r="BU475" s="116"/>
      <c r="BV475" s="146">
        <f t="shared" si="108"/>
        <v>1292</v>
      </c>
      <c r="BW475" s="183">
        <v>30</v>
      </c>
      <c r="BX475" s="172">
        <f t="shared" si="103"/>
        <v>0</v>
      </c>
      <c r="BY475" s="188" t="e">
        <f t="shared" si="104"/>
        <v>#DIV/0!</v>
      </c>
      <c r="BZ475" s="180" t="e">
        <f t="shared" ca="1" si="109"/>
        <v>#DIV/0!</v>
      </c>
      <c r="CA475" s="97"/>
      <c r="CB475" s="97"/>
      <c r="CC475" s="97"/>
      <c r="CD475" s="97"/>
      <c r="CE475" s="97"/>
      <c r="CF475" s="97"/>
      <c r="CG475" s="97"/>
      <c r="CH475" s="97"/>
      <c r="CI475" s="97"/>
      <c r="CJ475" s="94"/>
      <c r="CK475" s="9">
        <f t="shared" si="105"/>
        <v>1292</v>
      </c>
    </row>
    <row r="476" spans="1:89" hidden="1" x14ac:dyDescent="0.5">
      <c r="A476" s="149"/>
      <c r="B476" s="34">
        <v>1020201043</v>
      </c>
      <c r="C476" s="149" t="s">
        <v>1957</v>
      </c>
      <c r="D476" s="177" t="s">
        <v>91</v>
      </c>
      <c r="E476" s="25"/>
      <c r="F476" s="162" t="s">
        <v>1605</v>
      </c>
      <c r="G476" s="25"/>
      <c r="H476" s="12">
        <v>10000</v>
      </c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11"/>
      <c r="AF476" s="11"/>
      <c r="AG476" s="11"/>
      <c r="AH476" s="11"/>
      <c r="AI476" s="25"/>
      <c r="AJ476" s="25"/>
      <c r="AK476" s="25"/>
      <c r="AL476" s="25"/>
      <c r="AM476" s="25"/>
      <c r="AN476" s="15">
        <f t="shared" si="110"/>
        <v>0</v>
      </c>
      <c r="AO476" s="16">
        <f>SUMIF(เตรียมส่วนผสม!$C:$C,'รับ-จ่าย ประจำวัน'!$B476,เตรียมส่วนผสม!H:H)+SUMIF(กวนไส้!$C:$C,'รับ-จ่าย ประจำวัน'!$B476,กวนไส้!H:H)+SUMIF(ผลิต1!$C:$C,'รับ-จ่าย ประจำวัน'!$B476,ผลิต1!H:H)+SUMIF(ผลิต2!$C:$C,'รับ-จ่าย ประจำวัน'!$B476,ผลิต2!H:H)+SUMIF(เส้นแต่งหน้าขนมเค้ก!$C:$C,'รับ-จ่าย ประจำวัน'!$B476,เส้นแต่งหน้าขนมเค้ก!H:H)+SUMIF(แพ็ค!$C:$C,'รับ-จ่าย ประจำวัน'!$B476,แพ็ค!H:H)+SUMIF(ธุรการ!$C:$C,'รับ-จ่าย ประจำวัน'!$B476,ธุรการ!H:H)+SUMIF(เส้นแต่งหน้าขนมปัง!$C:$C,'รับ-จ่าย ประจำวัน'!$B476,เส้นแต่งหน้าขนมปัง!H:H)+SUMIF('วางแผนBC,CJ'!$C:$C,'รับ-จ่าย ประจำวัน'!$B476,'วางแผนBC,CJ'!H:H)+SUMIF(RD!$C:$C,'รับ-จ่าย ประจำวัน'!$B476,RD!H:H)+SUMIF('FG,ออนไล,คัดแยก'!$C:$C,'รับ-จ่าย ประจำวัน'!$B476,'FG,ออนไล,คัดแยก'!H:H)</f>
        <v>0</v>
      </c>
      <c r="AP476" s="16">
        <f>SUMIF(เตรียมส่วนผสม!$C:$C,'รับ-จ่าย ประจำวัน'!$B476,เตรียมส่วนผสม!I:I)+SUMIF(กวนไส้!$C:$C,'รับ-จ่าย ประจำวัน'!$B476,กวนไส้!I:I)+SUMIF(ผลิต1!$C:$C,'รับ-จ่าย ประจำวัน'!$B476,ผลิต1!I:I)+SUMIF(ผลิต2!$C:$C,'รับ-จ่าย ประจำวัน'!$B476,ผลิต2!I:I)+SUMIF(เส้นแต่งหน้าขนมเค้ก!$C:$C,'รับ-จ่าย ประจำวัน'!$B476,เส้นแต่งหน้าขนมเค้ก!I:I)+SUMIF(แพ็ค!$C:$C,'รับ-จ่าย ประจำวัน'!$B476,แพ็ค!I:I)+SUMIF(ธุรการ!$C:$C,'รับ-จ่าย ประจำวัน'!$B476,ธุรการ!I:I)+SUMIF(เส้นแต่งหน้าขนมปัง!$C:$C,'รับ-จ่าย ประจำวัน'!$B476,เส้นแต่งหน้าขนมปัง!I:I)+SUMIF('วางแผนBC,CJ'!$C:$C,'รับ-จ่าย ประจำวัน'!$B476,'วางแผนBC,CJ'!I:I)+SUMIF(RD!$C:$C,'รับ-จ่าย ประจำวัน'!$B476,RD!I:I)+SUMIF('FG,ออนไล,คัดแยก'!$C:$C,'รับ-จ่าย ประจำวัน'!$B476,'FG,ออนไล,คัดแยก'!I:I)</f>
        <v>0</v>
      </c>
      <c r="AQ476" s="16">
        <f>SUMIF(เตรียมส่วนผสม!$C:$C,'รับ-จ่าย ประจำวัน'!$B476,เตรียมส่วนผสม!J:J)+SUMIF(กวนไส้!$C:$C,'รับ-จ่าย ประจำวัน'!$B476,กวนไส้!J:J)+SUMIF(ผลิต1!$C:$C,'รับ-จ่าย ประจำวัน'!$B476,ผลิต1!J:J)+SUMIF(ผลิต2!$C:$C,'รับ-จ่าย ประจำวัน'!$B476,ผลิต2!J:J)+SUMIF(เส้นแต่งหน้าขนมเค้ก!$C:$C,'รับ-จ่าย ประจำวัน'!$B476,เส้นแต่งหน้าขนมเค้ก!J:J)+SUMIF(แพ็ค!$C:$C,'รับ-จ่าย ประจำวัน'!$B476,แพ็ค!J:J)+SUMIF(ธุรการ!$C:$C,'รับ-จ่าย ประจำวัน'!$B476,ธุรการ!J:J)+SUMIF(เส้นแต่งหน้าขนมปัง!$C:$C,'รับ-จ่าย ประจำวัน'!$B476,เส้นแต่งหน้าขนมปัง!J:J)+SUMIF('วางแผนBC,CJ'!$C:$C,'รับ-จ่าย ประจำวัน'!$B476,'วางแผนBC,CJ'!J:J)+SUMIF(RD!$C:$C,'รับ-จ่าย ประจำวัน'!$B476,RD!J:J)+SUMIF('FG,ออนไล,คัดแยก'!$C:$C,'รับ-จ่าย ประจำวัน'!$B476,'FG,ออนไล,คัดแยก'!J:J)</f>
        <v>0</v>
      </c>
      <c r="AR476" s="16">
        <f>SUMIF(เตรียมส่วนผสม!$C:$C,'รับ-จ่าย ประจำวัน'!$B476,เตรียมส่วนผสม!K:K)+SUMIF(กวนไส้!$C:$C,'รับ-จ่าย ประจำวัน'!$B476,กวนไส้!K:K)+SUMIF(ผลิต1!$C:$C,'รับ-จ่าย ประจำวัน'!$B476,ผลิต1!K:K)+SUMIF(ผลิต2!$C:$C,'รับ-จ่าย ประจำวัน'!$B476,ผลิต2!K:K)+SUMIF(เส้นแต่งหน้าขนมเค้ก!$C:$C,'รับ-จ่าย ประจำวัน'!$B476,เส้นแต่งหน้าขนมเค้ก!K:K)+SUMIF(แพ็ค!$C:$C,'รับ-จ่าย ประจำวัน'!$B476,แพ็ค!K:K)+SUMIF(ธุรการ!$C:$C,'รับ-จ่าย ประจำวัน'!$B476,ธุรการ!K:K)+SUMIF(เส้นแต่งหน้าขนมปัง!$C:$C,'รับ-จ่าย ประจำวัน'!$B476,เส้นแต่งหน้าขนมปัง!K:K)+SUMIF('วางแผนBC,CJ'!$C:$C,'รับ-จ่าย ประจำวัน'!$B476,'วางแผนBC,CJ'!K:K)+SUMIF(RD!$C:$C,'รับ-จ่าย ประจำวัน'!$B476,RD!K:K)+SUMIF('FG,ออนไล,คัดแยก'!$C:$C,'รับ-จ่าย ประจำวัน'!$B476,'FG,ออนไล,คัดแยก'!K:K)</f>
        <v>0</v>
      </c>
      <c r="AS476" s="16">
        <f>SUMIF(เตรียมส่วนผสม!$C:$C,'รับ-จ่าย ประจำวัน'!$B476,เตรียมส่วนผสม!L:L)+SUMIF(กวนไส้!$C:$C,'รับ-จ่าย ประจำวัน'!$B476,กวนไส้!L:L)+SUMIF(ผลิต1!$C:$C,'รับ-จ่าย ประจำวัน'!$B476,ผลิต1!L:L)+SUMIF(ผลิต2!$C:$C,'รับ-จ่าย ประจำวัน'!$B476,ผลิต2!L:L)+SUMIF(เส้นแต่งหน้าขนมเค้ก!$C:$C,'รับ-จ่าย ประจำวัน'!$B476,เส้นแต่งหน้าขนมเค้ก!L:L)+SUMIF(แพ็ค!$C:$C,'รับ-จ่าย ประจำวัน'!$B476,แพ็ค!L:L)+SUMIF(ธุรการ!$C:$C,'รับ-จ่าย ประจำวัน'!$B476,ธุรการ!L:L)+SUMIF(เส้นแต่งหน้าขนมปัง!$C:$C,'รับ-จ่าย ประจำวัน'!$B476,เส้นแต่งหน้าขนมปัง!L:L)+SUMIF('วางแผนBC,CJ'!$C:$C,'รับ-จ่าย ประจำวัน'!$B476,'วางแผนBC,CJ'!L:L)+SUMIF(RD!$C:$C,'รับ-จ่าย ประจำวัน'!$B476,RD!L:L)+SUMIF('FG,ออนไล,คัดแยก'!$C:$C,'รับ-จ่าย ประจำวัน'!$B476,'FG,ออนไล,คัดแยก'!L:L)</f>
        <v>0</v>
      </c>
      <c r="AT476" s="16">
        <f>SUMIF(เตรียมส่วนผสม!$C:$C,'รับ-จ่าย ประจำวัน'!$B476,เตรียมส่วนผสม!M:M)+SUMIF(กวนไส้!$C:$C,'รับ-จ่าย ประจำวัน'!$B476,กวนไส้!M:M)+SUMIF(ผลิต1!$C:$C,'รับ-จ่าย ประจำวัน'!$B476,ผลิต1!M:M)+SUMIF(ผลิต2!$C:$C,'รับ-จ่าย ประจำวัน'!$B476,ผลิต2!M:M)+SUMIF(เส้นแต่งหน้าขนมเค้ก!$C:$C,'รับ-จ่าย ประจำวัน'!$B476,เส้นแต่งหน้าขนมเค้ก!M:M)+SUMIF(แพ็ค!$C:$C,'รับ-จ่าย ประจำวัน'!$B476,แพ็ค!M:M)+SUMIF(ธุรการ!$C:$C,'รับ-จ่าย ประจำวัน'!$B476,ธุรการ!M:M)+SUMIF(เส้นแต่งหน้าขนมปัง!$C:$C,'รับ-จ่าย ประจำวัน'!$B476,เส้นแต่งหน้าขนมปัง!M:M)+SUMIF('วางแผนBC,CJ'!$C:$C,'รับ-จ่าย ประจำวัน'!$B476,'วางแผนBC,CJ'!M:M)+SUMIF(RD!$C:$C,'รับ-จ่าย ประจำวัน'!$B476,RD!M:M)+SUMIF('FG,ออนไล,คัดแยก'!$C:$C,'รับ-จ่าย ประจำวัน'!$B476,'FG,ออนไล,คัดแยก'!M:M)</f>
        <v>0</v>
      </c>
      <c r="AU476" s="16">
        <f>SUMIF(เตรียมส่วนผสม!$C:$C,'รับ-จ่าย ประจำวัน'!$B476,เตรียมส่วนผสม!N:N)+SUMIF(กวนไส้!$C:$C,'รับ-จ่าย ประจำวัน'!$B476,กวนไส้!N:N)+SUMIF(ผลิต1!$C:$C,'รับ-จ่าย ประจำวัน'!$B476,ผลิต1!N:N)+SUMIF(ผลิต2!$C:$C,'รับ-จ่าย ประจำวัน'!$B476,ผลิต2!N:N)+SUMIF(เส้นแต่งหน้าขนมเค้ก!$C:$C,'รับ-จ่าย ประจำวัน'!$B476,เส้นแต่งหน้าขนมเค้ก!N:N)+SUMIF(แพ็ค!$C:$C,'รับ-จ่าย ประจำวัน'!$B476,แพ็ค!N:N)+SUMIF(ธุรการ!$C:$C,'รับ-จ่าย ประจำวัน'!$B476,ธุรการ!N:N)+SUMIF(เส้นแต่งหน้าขนมปัง!$C:$C,'รับ-จ่าย ประจำวัน'!$B476,เส้นแต่งหน้าขนมปัง!N:N)+SUMIF('วางแผนBC,CJ'!$C:$C,'รับ-จ่าย ประจำวัน'!$B476,'วางแผนBC,CJ'!N:N)+SUMIF(RD!$C:$C,'รับ-จ่าย ประจำวัน'!$B476,RD!N:N)+SUMIF('FG,ออนไล,คัดแยก'!$C:$C,'รับ-จ่าย ประจำวัน'!$B476,'FG,ออนไล,คัดแยก'!N:N)</f>
        <v>0</v>
      </c>
      <c r="AV476" s="16">
        <f>SUMIF(เตรียมส่วนผสม!$C:$C,'รับ-จ่าย ประจำวัน'!$B476,เตรียมส่วนผสม!O:O)+SUMIF(กวนไส้!$C:$C,'รับ-จ่าย ประจำวัน'!$B476,กวนไส้!O:O)+SUMIF(ผลิต1!$C:$C,'รับ-จ่าย ประจำวัน'!$B476,ผลิต1!O:O)+SUMIF(ผลิต2!$C:$C,'รับ-จ่าย ประจำวัน'!$B476,ผลิต2!O:O)+SUMIF(เส้นแต่งหน้าขนมเค้ก!$C:$C,'รับ-จ่าย ประจำวัน'!$B476,เส้นแต่งหน้าขนมเค้ก!O:O)+SUMIF(แพ็ค!$C:$C,'รับ-จ่าย ประจำวัน'!$B476,แพ็ค!O:O)+SUMIF(ธุรการ!$C:$C,'รับ-จ่าย ประจำวัน'!$B476,ธุรการ!O:O)+SUMIF(เส้นแต่งหน้าขนมปัง!$C:$C,'รับ-จ่าย ประจำวัน'!$B476,เส้นแต่งหน้าขนมปัง!O:O)+SUMIF('วางแผนBC,CJ'!$C:$C,'รับ-จ่าย ประจำวัน'!$B476,'วางแผนBC,CJ'!O:O)+SUMIF(RD!$C:$C,'รับ-จ่าย ประจำวัน'!$B476,RD!O:O)+SUMIF('FG,ออนไล,คัดแยก'!$C:$C,'รับ-จ่าย ประจำวัน'!$B476,'FG,ออนไล,คัดแยก'!O:O)</f>
        <v>0</v>
      </c>
      <c r="AW476" s="16">
        <f>SUMIF(เตรียมส่วนผสม!$C:$C,'รับ-จ่าย ประจำวัน'!$B476,เตรียมส่วนผสม!P:P)+SUMIF(กวนไส้!$C:$C,'รับ-จ่าย ประจำวัน'!$B476,กวนไส้!P:P)+SUMIF(ผลิต1!$C:$C,'รับ-จ่าย ประจำวัน'!$B476,ผลิต1!P:P)+SUMIF(ผลิต2!$C:$C,'รับ-จ่าย ประจำวัน'!$B476,ผลิต2!P:P)+SUMIF(เส้นแต่งหน้าขนมเค้ก!$C:$C,'รับ-จ่าย ประจำวัน'!$B476,เส้นแต่งหน้าขนมเค้ก!P:P)+SUMIF(แพ็ค!$C:$C,'รับ-จ่าย ประจำวัน'!$B476,แพ็ค!P:P)+SUMIF(ธุรการ!$C:$C,'รับ-จ่าย ประจำวัน'!$B476,ธุรการ!P:P)+SUMIF(เส้นแต่งหน้าขนมปัง!$C:$C,'รับ-จ่าย ประจำวัน'!$B476,เส้นแต่งหน้าขนมปัง!P:P)+SUMIF('วางแผนBC,CJ'!$C:$C,'รับ-จ่าย ประจำวัน'!$B476,'วางแผนBC,CJ'!P:P)+SUMIF(RD!$C:$C,'รับ-จ่าย ประจำวัน'!$B476,RD!P:P)+SUMIF('FG,ออนไล,คัดแยก'!$C:$C,'รับ-จ่าย ประจำวัน'!$B476,'FG,ออนไล,คัดแยก'!P:P)</f>
        <v>0</v>
      </c>
      <c r="AX476" s="16">
        <f>SUMIF(เตรียมส่วนผสม!$C:$C,'รับ-จ่าย ประจำวัน'!$B476,เตรียมส่วนผสม!Q:Q)+SUMIF(กวนไส้!$C:$C,'รับ-จ่าย ประจำวัน'!$B476,กวนไส้!Q:Q)+SUMIF(ผลิต1!$C:$C,'รับ-จ่าย ประจำวัน'!$B476,ผลิต1!Q:Q)+SUMIF(ผลิต2!$C:$C,'รับ-จ่าย ประจำวัน'!$B476,ผลิต2!Q:Q)+SUMIF(เส้นแต่งหน้าขนมเค้ก!$C:$C,'รับ-จ่าย ประจำวัน'!$B476,เส้นแต่งหน้าขนมเค้ก!Q:Q)+SUMIF(แพ็ค!$C:$C,'รับ-จ่าย ประจำวัน'!$B476,แพ็ค!Q:Q)+SUMIF(ธุรการ!$C:$C,'รับ-จ่าย ประจำวัน'!$B476,ธุรการ!Q:Q)+SUMIF(เส้นแต่งหน้าขนมปัง!$C:$C,'รับ-จ่าย ประจำวัน'!$B476,เส้นแต่งหน้าขนมปัง!Q:Q)+SUMIF('วางแผนBC,CJ'!$C:$C,'รับ-จ่าย ประจำวัน'!$B476,'วางแผนBC,CJ'!Q:Q)+SUMIF(RD!$C:$C,'รับ-จ่าย ประจำวัน'!$B476,RD!Q:Q)+SUMIF('FG,ออนไล,คัดแยก'!$C:$C,'รับ-จ่าย ประจำวัน'!$B476,'FG,ออนไล,คัดแยก'!Q:Q)</f>
        <v>0</v>
      </c>
      <c r="AY476" s="16">
        <f>SUMIF(เตรียมส่วนผสม!$C:$C,'รับ-จ่าย ประจำวัน'!$B476,เตรียมส่วนผสม!R:R)+SUMIF(กวนไส้!$C:$C,'รับ-จ่าย ประจำวัน'!$B476,กวนไส้!R:R)+SUMIF(ผลิต1!$C:$C,'รับ-จ่าย ประจำวัน'!$B476,ผลิต1!R:R)+SUMIF(ผลิต2!$C:$C,'รับ-จ่าย ประจำวัน'!$B476,ผลิต2!R:R)+SUMIF(เส้นแต่งหน้าขนมเค้ก!$C:$C,'รับ-จ่าย ประจำวัน'!$B476,เส้นแต่งหน้าขนมเค้ก!R:R)+SUMIF(แพ็ค!$C:$C,'รับ-จ่าย ประจำวัน'!$B476,แพ็ค!R:R)+SUMIF(ธุรการ!$C:$C,'รับ-จ่าย ประจำวัน'!$B476,ธุรการ!R:R)+SUMIF(เส้นแต่งหน้าขนมปัง!$C:$C,'รับ-จ่าย ประจำวัน'!$B476,เส้นแต่งหน้าขนมปัง!R:R)+SUMIF('วางแผนBC,CJ'!$C:$C,'รับ-จ่าย ประจำวัน'!$B476,'วางแผนBC,CJ'!R:R)+SUMIF(RD!$C:$C,'รับ-จ่าย ประจำวัน'!$B476,RD!R:R)+SUMIF('FG,ออนไล,คัดแยก'!$C:$C,'รับ-จ่าย ประจำวัน'!$B476,'FG,ออนไล,คัดแยก'!R:R)</f>
        <v>0</v>
      </c>
      <c r="AZ476" s="16">
        <f>SUMIF(เตรียมส่วนผสม!$C:$C,'รับ-จ่าย ประจำวัน'!$B476,เตรียมส่วนผสม!S:S)+SUMIF(กวนไส้!$C:$C,'รับ-จ่าย ประจำวัน'!$B476,กวนไส้!S:S)+SUMIF(ผลิต1!$C:$C,'รับ-จ่าย ประจำวัน'!$B476,ผลิต1!S:S)+SUMIF(ผลิต2!$C:$C,'รับ-จ่าย ประจำวัน'!$B476,ผลิต2!S:S)+SUMIF(เส้นแต่งหน้าขนมเค้ก!$C:$C,'รับ-จ่าย ประจำวัน'!$B476,เส้นแต่งหน้าขนมเค้ก!S:S)+SUMIF(แพ็ค!$C:$C,'รับ-จ่าย ประจำวัน'!$B476,แพ็ค!S:S)+SUMIF(ธุรการ!$C:$C,'รับ-จ่าย ประจำวัน'!$B476,ธุรการ!S:S)+SUMIF(เส้นแต่งหน้าขนมปัง!$C:$C,'รับ-จ่าย ประจำวัน'!$B476,เส้นแต่งหน้าขนมปัง!S:S)+SUMIF('วางแผนBC,CJ'!$C:$C,'รับ-จ่าย ประจำวัน'!$B476,'วางแผนBC,CJ'!S:S)+SUMIF(RD!$C:$C,'รับ-จ่าย ประจำวัน'!$B476,RD!S:S)+SUMIF('FG,ออนไล,คัดแยก'!$C:$C,'รับ-จ่าย ประจำวัน'!$B476,'FG,ออนไล,คัดแยก'!S:S)</f>
        <v>0</v>
      </c>
      <c r="BA476" s="16">
        <f>SUMIF(เตรียมส่วนผสม!$C:$C,'รับ-จ่าย ประจำวัน'!$B476,เตรียมส่วนผสม!T:T)+SUMIF(กวนไส้!$C:$C,'รับ-จ่าย ประจำวัน'!$B476,กวนไส้!T:T)+SUMIF(ผลิต1!$C:$C,'รับ-จ่าย ประจำวัน'!$B476,ผลิต1!T:T)+SUMIF(ผลิต2!$C:$C,'รับ-จ่าย ประจำวัน'!$B476,ผลิต2!T:T)+SUMIF(เส้นแต่งหน้าขนมเค้ก!$C:$C,'รับ-จ่าย ประจำวัน'!$B476,เส้นแต่งหน้าขนมเค้ก!T:T)+SUMIF(แพ็ค!$C:$C,'รับ-จ่าย ประจำวัน'!$B476,แพ็ค!T:T)+SUMIF(ธุรการ!$C:$C,'รับ-จ่าย ประจำวัน'!$B476,ธุรการ!T:T)+SUMIF(เส้นแต่งหน้าขนมปัง!$C:$C,'รับ-จ่าย ประจำวัน'!$B476,เส้นแต่งหน้าขนมปัง!T:T)+SUMIF('วางแผนBC,CJ'!$C:$C,'รับ-จ่าย ประจำวัน'!$B476,'วางแผนBC,CJ'!T:T)+SUMIF(RD!$C:$C,'รับ-จ่าย ประจำวัน'!$B476,RD!T:T)+SUMIF('FG,ออนไล,คัดแยก'!$C:$C,'รับ-จ่าย ประจำวัน'!$B476,'FG,ออนไล,คัดแยก'!T:T)</f>
        <v>0</v>
      </c>
      <c r="BB476" s="16">
        <f>SUMIF(เตรียมส่วนผสม!$C:$C,'รับ-จ่าย ประจำวัน'!$B476,เตรียมส่วนผสม!U:U)+SUMIF(กวนไส้!$C:$C,'รับ-จ่าย ประจำวัน'!$B476,กวนไส้!U:U)+SUMIF(ผลิต1!$C:$C,'รับ-จ่าย ประจำวัน'!$B476,ผลิต1!U:U)+SUMIF(ผลิต2!$C:$C,'รับ-จ่าย ประจำวัน'!$B476,ผลิต2!U:U)+SUMIF(เส้นแต่งหน้าขนมเค้ก!$C:$C,'รับ-จ่าย ประจำวัน'!$B476,เส้นแต่งหน้าขนมเค้ก!U:U)+SUMIF(แพ็ค!$C:$C,'รับ-จ่าย ประจำวัน'!$B476,แพ็ค!U:U)+SUMIF(ธุรการ!$C:$C,'รับ-จ่าย ประจำวัน'!$B476,ธุรการ!U:U)+SUMIF(เส้นแต่งหน้าขนมปัง!$C:$C,'รับ-จ่าย ประจำวัน'!$B476,เส้นแต่งหน้าขนมปัง!U:U)+SUMIF('วางแผนBC,CJ'!$C:$C,'รับ-จ่าย ประจำวัน'!$B476,'วางแผนBC,CJ'!U:U)+SUMIF(RD!$C:$C,'รับ-จ่าย ประจำวัน'!$B476,RD!U:U)+SUMIF('FG,ออนไล,คัดแยก'!$C:$C,'รับ-จ่าย ประจำวัน'!$B476,'FG,ออนไล,คัดแยก'!U:U)</f>
        <v>0</v>
      </c>
      <c r="BC476" s="16">
        <f>SUMIF(เตรียมส่วนผสม!$C:$C,'รับ-จ่าย ประจำวัน'!$B476,เตรียมส่วนผสม!V:V)+SUMIF(กวนไส้!$C:$C,'รับ-จ่าย ประจำวัน'!$B476,กวนไส้!V:V)+SUMIF(ผลิต1!$C:$C,'รับ-จ่าย ประจำวัน'!$B476,ผลิต1!V:V)+SUMIF(ผลิต2!$C:$C,'รับ-จ่าย ประจำวัน'!$B476,ผลิต2!V:V)+SUMIF(เส้นแต่งหน้าขนมเค้ก!$C:$C,'รับ-จ่าย ประจำวัน'!$B476,เส้นแต่งหน้าขนมเค้ก!V:V)+SUMIF(แพ็ค!$C:$C,'รับ-จ่าย ประจำวัน'!$B476,แพ็ค!V:V)+SUMIF(ธุรการ!$C:$C,'รับ-จ่าย ประจำวัน'!$B476,ธุรการ!V:V)+SUMIF(เส้นแต่งหน้าขนมปัง!$C:$C,'รับ-จ่าย ประจำวัน'!$B476,เส้นแต่งหน้าขนมปัง!V:V)+SUMIF('วางแผนBC,CJ'!$C:$C,'รับ-จ่าย ประจำวัน'!$B476,'วางแผนBC,CJ'!V:V)+SUMIF(RD!$C:$C,'รับ-จ่าย ประจำวัน'!$B476,RD!V:V)+SUMIF('FG,ออนไล,คัดแยก'!$C:$C,'รับ-จ่าย ประจำวัน'!$B476,'FG,ออนไล,คัดแยก'!V:V)</f>
        <v>0</v>
      </c>
      <c r="BD476" s="16">
        <f>SUMIF(เตรียมส่วนผสม!$C:$C,'รับ-จ่าย ประจำวัน'!$B476,เตรียมส่วนผสม!W:W)+SUMIF(กวนไส้!$C:$C,'รับ-จ่าย ประจำวัน'!$B476,กวนไส้!W:W)+SUMIF(ผลิต1!$C:$C,'รับ-จ่าย ประจำวัน'!$B476,ผลิต1!W:W)+SUMIF(ผลิต2!$C:$C,'รับ-จ่าย ประจำวัน'!$B476,ผลิต2!W:W)+SUMIF(เส้นแต่งหน้าขนมเค้ก!$C:$C,'รับ-จ่าย ประจำวัน'!$B476,เส้นแต่งหน้าขนมเค้ก!W:W)+SUMIF(แพ็ค!$C:$C,'รับ-จ่าย ประจำวัน'!$B476,แพ็ค!W:W)+SUMIF(ธุรการ!$C:$C,'รับ-จ่าย ประจำวัน'!$B476,ธุรการ!W:W)+SUMIF(เส้นแต่งหน้าขนมปัง!$C:$C,'รับ-จ่าย ประจำวัน'!$B476,เส้นแต่งหน้าขนมปัง!W:W)+SUMIF('วางแผนBC,CJ'!$C:$C,'รับ-จ่าย ประจำวัน'!$B476,'วางแผนBC,CJ'!W:W)+SUMIF(RD!$C:$C,'รับ-จ่าย ประจำวัน'!$B476,RD!W:W)+SUMIF('FG,ออนไล,คัดแยก'!$C:$C,'รับ-จ่าย ประจำวัน'!$B476,'FG,ออนไล,คัดแยก'!W:W)</f>
        <v>0</v>
      </c>
      <c r="BE476" s="16">
        <f>SUMIF(เตรียมส่วนผสม!$C:$C,'รับ-จ่าย ประจำวัน'!$B476,เตรียมส่วนผสม!X:X)+SUMIF(กวนไส้!$C:$C,'รับ-จ่าย ประจำวัน'!$B476,กวนไส้!X:X)+SUMIF(ผลิต1!$C:$C,'รับ-จ่าย ประจำวัน'!$B476,ผลิต1!X:X)+SUMIF(ผลิต2!$C:$C,'รับ-จ่าย ประจำวัน'!$B476,ผลิต2!X:X)+SUMIF(เส้นแต่งหน้าขนมเค้ก!$C:$C,'รับ-จ่าย ประจำวัน'!$B476,เส้นแต่งหน้าขนมเค้ก!X:X)+SUMIF(แพ็ค!$C:$C,'รับ-จ่าย ประจำวัน'!$B476,แพ็ค!X:X)+SUMIF(ธุรการ!$C:$C,'รับ-จ่าย ประจำวัน'!$B476,ธุรการ!X:X)+SUMIF(เส้นแต่งหน้าขนมปัง!$C:$C,'รับ-จ่าย ประจำวัน'!$B476,เส้นแต่งหน้าขนมปัง!X:X)+SUMIF('วางแผนBC,CJ'!$C:$C,'รับ-จ่าย ประจำวัน'!$B476,'วางแผนBC,CJ'!X:X)+SUMIF(RD!$C:$C,'รับ-จ่าย ประจำวัน'!$B476,RD!X:X)+SUMIF('FG,ออนไล,คัดแยก'!$C:$C,'รับ-จ่าย ประจำวัน'!$B476,'FG,ออนไล,คัดแยก'!X:X)</f>
        <v>0</v>
      </c>
      <c r="BF476" s="16">
        <f>SUMIF(เตรียมส่วนผสม!$C:$C,'รับ-จ่าย ประจำวัน'!$B476,เตรียมส่วนผสม!Y:Y)+SUMIF(กวนไส้!$C:$C,'รับ-จ่าย ประจำวัน'!$B476,กวนไส้!Y:Y)+SUMIF(ผลิต1!$C:$C,'รับ-จ่าย ประจำวัน'!$B476,ผลิต1!Y:Y)+SUMIF(ผลิต2!$C:$C,'รับ-จ่าย ประจำวัน'!$B476,ผลิต2!Y:Y)+SUMIF(เส้นแต่งหน้าขนมเค้ก!$C:$C,'รับ-จ่าย ประจำวัน'!$B476,เส้นแต่งหน้าขนมเค้ก!Y:Y)+SUMIF(แพ็ค!$C:$C,'รับ-จ่าย ประจำวัน'!$B476,แพ็ค!Y:Y)+SUMIF(ธุรการ!$C:$C,'รับ-จ่าย ประจำวัน'!$B476,ธุรการ!Y:Y)+SUMIF(เส้นแต่งหน้าขนมปัง!$C:$C,'รับ-จ่าย ประจำวัน'!$B476,เส้นแต่งหน้าขนมปัง!Y:Y)+SUMIF('วางแผนBC,CJ'!$C:$C,'รับ-จ่าย ประจำวัน'!$B476,'วางแผนBC,CJ'!Y:Y)+SUMIF(RD!$C:$C,'รับ-จ่าย ประจำวัน'!$B476,RD!Y:Y)+SUMIF('FG,ออนไล,คัดแยก'!$C:$C,'รับ-จ่าย ประจำวัน'!$B476,'FG,ออนไล,คัดแยก'!Y:Y)</f>
        <v>0</v>
      </c>
      <c r="BG476" s="16">
        <f>SUMIF(เตรียมส่วนผสม!$C:$C,'รับ-จ่าย ประจำวัน'!$B476,เตรียมส่วนผสม!Z:Z)+SUMIF(กวนไส้!$C:$C,'รับ-จ่าย ประจำวัน'!$B476,กวนไส้!Z:Z)+SUMIF(ผลิต1!$C:$C,'รับ-จ่าย ประจำวัน'!$B476,ผลิต1!Z:Z)+SUMIF(ผลิต2!$C:$C,'รับ-จ่าย ประจำวัน'!$B476,ผลิต2!Z:Z)+SUMIF(เส้นแต่งหน้าขนมเค้ก!$C:$C,'รับ-จ่าย ประจำวัน'!$B476,เส้นแต่งหน้าขนมเค้ก!Z:Z)+SUMIF(แพ็ค!$C:$C,'รับ-จ่าย ประจำวัน'!$B476,แพ็ค!Z:Z)+SUMIF(ธุรการ!$C:$C,'รับ-จ่าย ประจำวัน'!$B476,ธุรการ!Z:Z)+SUMIF(เส้นแต่งหน้าขนมปัง!$C:$C,'รับ-จ่าย ประจำวัน'!$B476,เส้นแต่งหน้าขนมปัง!Z:Z)+SUMIF('วางแผนBC,CJ'!$C:$C,'รับ-จ่าย ประจำวัน'!$B476,'วางแผนBC,CJ'!Z:Z)+SUMIF(RD!$C:$C,'รับ-จ่าย ประจำวัน'!$B476,RD!Z:Z)+SUMIF('FG,ออนไล,คัดแยก'!$C:$C,'รับ-จ่าย ประจำวัน'!$B476,'FG,ออนไล,คัดแยก'!Z:Z)</f>
        <v>0</v>
      </c>
      <c r="BH476" s="16">
        <f>SUMIF(เตรียมส่วนผสม!$C:$C,'รับ-จ่าย ประจำวัน'!$B476,เตรียมส่วนผสม!AA:AA)+SUMIF(กวนไส้!$C:$C,'รับ-จ่าย ประจำวัน'!$B476,กวนไส้!AA:AA)+SUMIF(ผลิต1!$C:$C,'รับ-จ่าย ประจำวัน'!$B476,ผลิต1!AA:AA)+SUMIF(ผลิต2!$C:$C,'รับ-จ่าย ประจำวัน'!$B476,ผลิต2!AA:AA)+SUMIF(เส้นแต่งหน้าขนมเค้ก!$C:$C,'รับ-จ่าย ประจำวัน'!$B476,เส้นแต่งหน้าขนมเค้ก!AA:AA)+SUMIF(แพ็ค!$C:$C,'รับ-จ่าย ประจำวัน'!$B476,แพ็ค!AA:AA)+SUMIF(ธุรการ!$C:$C,'รับ-จ่าย ประจำวัน'!$B476,ธุรการ!AA:AA)+SUMIF(เส้นแต่งหน้าขนมปัง!$C:$C,'รับ-จ่าย ประจำวัน'!$B476,เส้นแต่งหน้าขนมปัง!AA:AA)+SUMIF('วางแผนBC,CJ'!$C:$C,'รับ-จ่าย ประจำวัน'!$B476,'วางแผนBC,CJ'!AA:AA)+SUMIF(RD!$C:$C,'รับ-จ่าย ประจำวัน'!$B476,RD!AA:AA)+SUMIF('FG,ออนไล,คัดแยก'!$C:$C,'รับ-จ่าย ประจำวัน'!$B476,'FG,ออนไล,คัดแยก'!AA:AA)</f>
        <v>0</v>
      </c>
      <c r="BI476" s="16">
        <f>SUMIF(เตรียมส่วนผสม!$C:$C,'รับ-จ่าย ประจำวัน'!$B476,เตรียมส่วนผสม!AB:AB)+SUMIF(กวนไส้!$C:$C,'รับ-จ่าย ประจำวัน'!$B476,กวนไส้!AB:AB)+SUMIF(ผลิต1!$C:$C,'รับ-จ่าย ประจำวัน'!$B476,ผลิต1!AB:AB)+SUMIF(ผลิต2!$C:$C,'รับ-จ่าย ประจำวัน'!$B476,ผลิต2!AB:AB)+SUMIF(เส้นแต่งหน้าขนมเค้ก!$C:$C,'รับ-จ่าย ประจำวัน'!$B476,เส้นแต่งหน้าขนมเค้ก!AB:AB)+SUMIF(แพ็ค!$C:$C,'รับ-จ่าย ประจำวัน'!$B476,แพ็ค!AB:AB)+SUMIF(ธุรการ!$C:$C,'รับ-จ่าย ประจำวัน'!$B476,ธุรการ!AB:AB)+SUMIF(เส้นแต่งหน้าขนมปัง!$C:$C,'รับ-จ่าย ประจำวัน'!$B476,เส้นแต่งหน้าขนมปัง!AB:AB)+SUMIF('วางแผนBC,CJ'!$C:$C,'รับ-จ่าย ประจำวัน'!$B476,'วางแผนBC,CJ'!AB:AB)+SUMIF(RD!$C:$C,'รับ-จ่าย ประจำวัน'!$B476,RD!AB:AB)+SUMIF('FG,ออนไล,คัดแยก'!$C:$C,'รับ-จ่าย ประจำวัน'!$B476,'FG,ออนไล,คัดแยก'!AB:AB)</f>
        <v>0</v>
      </c>
      <c r="BJ476" s="16">
        <f>SUMIF(เตรียมส่วนผสม!$C:$C,'รับ-จ่าย ประจำวัน'!$B476,เตรียมส่วนผสม!AC:AC)+SUMIF(กวนไส้!$C:$C,'รับ-จ่าย ประจำวัน'!$B476,กวนไส้!AC:AC)+SUMIF(ผลิต1!$C:$C,'รับ-จ่าย ประจำวัน'!$B476,ผลิต1!AC:AC)+SUMIF(ผลิต2!$C:$C,'รับ-จ่าย ประจำวัน'!$B476,ผลิต2!AC:AC)+SUMIF(เส้นแต่งหน้าขนมเค้ก!$C:$C,'รับ-จ่าย ประจำวัน'!$B476,เส้นแต่งหน้าขนมเค้ก!AC:AC)+SUMIF(แพ็ค!$C:$C,'รับ-จ่าย ประจำวัน'!$B476,แพ็ค!AC:AC)+SUMIF(ธุรการ!$C:$C,'รับ-จ่าย ประจำวัน'!$B476,ธุรการ!AC:AC)+SUMIF(เส้นแต่งหน้าขนมปัง!$C:$C,'รับ-จ่าย ประจำวัน'!$B476,เส้นแต่งหน้าขนมปัง!AC:AC)+SUMIF('วางแผนBC,CJ'!$C:$C,'รับ-จ่าย ประจำวัน'!$B476,'วางแผนBC,CJ'!AC:AC)+SUMIF(RD!$C:$C,'รับ-จ่าย ประจำวัน'!$B476,RD!AC:AC)+SUMIF('FG,ออนไล,คัดแยก'!$C:$C,'รับ-จ่าย ประจำวัน'!$B476,'FG,ออนไล,คัดแยก'!AC:AC)</f>
        <v>0</v>
      </c>
      <c r="BK476" s="16">
        <f>SUMIF(เตรียมส่วนผสม!$C:$C,'รับ-จ่าย ประจำวัน'!$B476,เตรียมส่วนผสม!AD:AD)+SUMIF(กวนไส้!$C:$C,'รับ-จ่าย ประจำวัน'!$B476,กวนไส้!AD:AD)+SUMIF(ผลิต1!$C:$C,'รับ-จ่าย ประจำวัน'!$B476,ผลิต1!AD:AD)+SUMIF(ผลิต2!$C:$C,'รับ-จ่าย ประจำวัน'!$B476,ผลิต2!AD:AD)+SUMIF(เส้นแต่งหน้าขนมเค้ก!$C:$C,'รับ-จ่าย ประจำวัน'!$B476,เส้นแต่งหน้าขนมเค้ก!AD:AD)+SUMIF(แพ็ค!$C:$C,'รับ-จ่าย ประจำวัน'!$B476,แพ็ค!AD:AD)+SUMIF(ธุรการ!$C:$C,'รับ-จ่าย ประจำวัน'!$B476,ธุรการ!AD:AD)+SUMIF(เส้นแต่งหน้าขนมปัง!$C:$C,'รับ-จ่าย ประจำวัน'!$B476,เส้นแต่งหน้าขนมปัง!AD:AD)+SUMIF('วางแผนBC,CJ'!$C:$C,'รับ-จ่าย ประจำวัน'!$B476,'วางแผนBC,CJ'!AD:AD)+SUMIF(RD!$C:$C,'รับ-จ่าย ประจำวัน'!$B476,RD!AD:AD)+SUMIF('FG,ออนไล,คัดแยก'!$C:$C,'รับ-จ่าย ประจำวัน'!$B476,'FG,ออนไล,คัดแยก'!AD:AD)</f>
        <v>0</v>
      </c>
      <c r="BL476" s="16">
        <f>SUMIF(เตรียมส่วนผสม!$C:$C,'รับ-จ่าย ประจำวัน'!$B476,เตรียมส่วนผสม!AE:AE)+SUMIF(กวนไส้!$C:$C,'รับ-จ่าย ประจำวัน'!$B476,กวนไส้!AE:AE)+SUMIF(ผลิต1!$C:$C,'รับ-จ่าย ประจำวัน'!$B476,ผลิต1!AE:AE)+SUMIF(ผลิต2!$C:$C,'รับ-จ่าย ประจำวัน'!$B476,ผลิต2!AE:AE)+SUMIF(เส้นแต่งหน้าขนมเค้ก!$C:$C,'รับ-จ่าย ประจำวัน'!$B476,เส้นแต่งหน้าขนมเค้ก!AE:AE)+SUMIF(แพ็ค!$C:$C,'รับ-จ่าย ประจำวัน'!$B476,แพ็ค!AE:AE)+SUMIF(ธุรการ!$C:$C,'รับ-จ่าย ประจำวัน'!$B476,ธุรการ!AE:AE)+SUMIF(เส้นแต่งหน้าขนมปัง!$C:$C,'รับ-จ่าย ประจำวัน'!$B476,เส้นแต่งหน้าขนมปัง!AE:AE)+SUMIF('วางแผนBC,CJ'!$C:$C,'รับ-จ่าย ประจำวัน'!$B476,'วางแผนBC,CJ'!AE:AE)+SUMIF(RD!$C:$C,'รับ-จ่าย ประจำวัน'!$B476,RD!AE:AE)+SUMIF('FG,ออนไล,คัดแยก'!$C:$C,'รับ-จ่าย ประจำวัน'!$B476,'FG,ออนไล,คัดแยก'!AE:AE)</f>
        <v>0</v>
      </c>
      <c r="BM476" s="16">
        <f>SUMIF(เตรียมส่วนผสม!$C:$C,'รับ-จ่าย ประจำวัน'!$B476,เตรียมส่วนผสม!AF:AF)+SUMIF(กวนไส้!$C:$C,'รับ-จ่าย ประจำวัน'!$B476,กวนไส้!AF:AF)+SUMIF(ผลิต1!$C:$C,'รับ-จ่าย ประจำวัน'!$B476,ผลิต1!AF:AF)+SUMIF(ผลิต2!$C:$C,'รับ-จ่าย ประจำวัน'!$B476,ผลิต2!AF:AF)+SUMIF(เส้นแต่งหน้าขนมเค้ก!$C:$C,'รับ-จ่าย ประจำวัน'!$B476,เส้นแต่งหน้าขนมเค้ก!AF:AF)+SUMIF(แพ็ค!$C:$C,'รับ-จ่าย ประจำวัน'!$B476,แพ็ค!AF:AF)+SUMIF(ธุรการ!$C:$C,'รับ-จ่าย ประจำวัน'!$B476,ธุรการ!AF:AF)+SUMIF(เส้นแต่งหน้าขนมปัง!$C:$C,'รับ-จ่าย ประจำวัน'!$B476,เส้นแต่งหน้าขนมปัง!AF:AF)+SUMIF('วางแผนBC,CJ'!$C:$C,'รับ-จ่าย ประจำวัน'!$B476,'วางแผนBC,CJ'!AF:AF)+SUMIF(RD!$C:$C,'รับ-จ่าย ประจำวัน'!$B476,RD!AF:AF)+SUMIF('FG,ออนไล,คัดแยก'!$C:$C,'รับ-จ่าย ประจำวัน'!$B476,'FG,ออนไล,คัดแยก'!AF:AF)</f>
        <v>0</v>
      </c>
      <c r="BN476" s="16">
        <f>SUMIF(เตรียมส่วนผสม!$C:$C,'รับ-จ่าย ประจำวัน'!$B476,เตรียมส่วนผสม!AG:AG)+SUMIF(กวนไส้!$C:$C,'รับ-จ่าย ประจำวัน'!$B476,กวนไส้!AG:AG)+SUMIF(ผลิต1!$C:$C,'รับ-จ่าย ประจำวัน'!$B476,ผลิต1!AG:AG)+SUMIF(ผลิต2!$C:$C,'รับ-จ่าย ประจำวัน'!$B476,ผลิต2!AG:AG)+SUMIF(เส้นแต่งหน้าขนมเค้ก!$C:$C,'รับ-จ่าย ประจำวัน'!$B476,เส้นแต่งหน้าขนมเค้ก!AG:AG)+SUMIF(แพ็ค!$C:$C,'รับ-จ่าย ประจำวัน'!$B476,แพ็ค!AG:AG)+SUMIF(ธุรการ!$C:$C,'รับ-จ่าย ประจำวัน'!$B476,ธุรการ!AG:AG)+SUMIF(เส้นแต่งหน้าขนมปัง!$C:$C,'รับ-จ่าย ประจำวัน'!$B476,เส้นแต่งหน้าขนมปัง!AG:AG)+SUMIF('วางแผนBC,CJ'!$C:$C,'รับ-จ่าย ประจำวัน'!$B476,'วางแผนBC,CJ'!AG:AG)+SUMIF(RD!$C:$C,'รับ-จ่าย ประจำวัน'!$B476,RD!AG:AG)+SUMIF('FG,ออนไล,คัดแยก'!$C:$C,'รับ-จ่าย ประจำวัน'!$B476,'FG,ออนไล,คัดแยก'!AG:AG)</f>
        <v>0</v>
      </c>
      <c r="BO476" s="16">
        <f>SUMIF(เตรียมส่วนผสม!$C:$C,'รับ-จ่าย ประจำวัน'!$B476,เตรียมส่วนผสม!AH:AH)+SUMIF(กวนไส้!$C:$C,'รับ-จ่าย ประจำวัน'!$B476,กวนไส้!AH:AH)+SUMIF(ผลิต1!$C:$C,'รับ-จ่าย ประจำวัน'!$B476,ผลิต1!AH:AH)+SUMIF(ผลิต2!$C:$C,'รับ-จ่าย ประจำวัน'!$B476,ผลิต2!AH:AH)+SUMIF(เส้นแต่งหน้าขนมเค้ก!$C:$C,'รับ-จ่าย ประจำวัน'!$B476,เส้นแต่งหน้าขนมเค้ก!AH:AH)+SUMIF(แพ็ค!$C:$C,'รับ-จ่าย ประจำวัน'!$B476,แพ็ค!AH:AH)+SUMIF(ธุรการ!$C:$C,'รับ-จ่าย ประจำวัน'!$B476,ธุรการ!AH:AH)+SUMIF(เส้นแต่งหน้าขนมปัง!$C:$C,'รับ-จ่าย ประจำวัน'!$B476,เส้นแต่งหน้าขนมปัง!AH:AH)+SUMIF('วางแผนBC,CJ'!$C:$C,'รับ-จ่าย ประจำวัน'!$B476,'วางแผนBC,CJ'!AH:AH)+SUMIF(RD!$C:$C,'รับ-จ่าย ประจำวัน'!$B476,RD!AH:AH)+SUMIF('FG,ออนไล,คัดแยก'!$C:$C,'รับ-จ่าย ประจำวัน'!$B476,'FG,ออนไล,คัดแยก'!AH:AH)</f>
        <v>0</v>
      </c>
      <c r="BP476" s="16">
        <f>SUMIF(เตรียมส่วนผสม!$C:$C,'รับ-จ่าย ประจำวัน'!$B476,เตรียมส่วนผสม!AI:AI)+SUMIF(กวนไส้!$C:$C,'รับ-จ่าย ประจำวัน'!$B476,กวนไส้!AI:AI)+SUMIF(ผลิต1!$C:$C,'รับ-จ่าย ประจำวัน'!$B476,ผลิต1!AI:AI)+SUMIF(ผลิต2!$C:$C,'รับ-จ่าย ประจำวัน'!$B476,ผลิต2!AI:AI)+SUMIF(เส้นแต่งหน้าขนมเค้ก!$C:$C,'รับ-จ่าย ประจำวัน'!$B476,เส้นแต่งหน้าขนมเค้ก!AI:AI)+SUMIF(แพ็ค!$C:$C,'รับ-จ่าย ประจำวัน'!$B476,แพ็ค!AI:AI)+SUMIF(ธุรการ!$C:$C,'รับ-จ่าย ประจำวัน'!$B476,ธุรการ!AI:AI)+SUMIF(เส้นแต่งหน้าขนมปัง!$C:$C,'รับ-จ่าย ประจำวัน'!$B476,เส้นแต่งหน้าขนมปัง!AI:AI)+SUMIF('วางแผนBC,CJ'!$C:$C,'รับ-จ่าย ประจำวัน'!$B476,'วางแผนBC,CJ'!AI:AI)+SUMIF(RD!$C:$C,'รับ-จ่าย ประจำวัน'!$B476,RD!AI:AI)+SUMIF('FG,ออนไล,คัดแยก'!$C:$C,'รับ-จ่าย ประจำวัน'!$B476,'FG,ออนไล,คัดแยก'!AI:AI)</f>
        <v>0</v>
      </c>
      <c r="BQ476" s="16">
        <f>SUMIF(เตรียมส่วนผสม!$C:$C,'รับ-จ่าย ประจำวัน'!$B476,เตรียมส่วนผสม!AJ:AJ)+SUMIF(กวนไส้!$C:$C,'รับ-จ่าย ประจำวัน'!$B476,กวนไส้!AJ:AJ)+SUMIF(ผลิต1!$C:$C,'รับ-จ่าย ประจำวัน'!$B476,ผลิต1!AJ:AJ)+SUMIF(ผลิต2!$C:$C,'รับ-จ่าย ประจำวัน'!$B476,ผลิต2!AJ:AJ)+SUMIF(เส้นแต่งหน้าขนมเค้ก!$C:$C,'รับ-จ่าย ประจำวัน'!$B476,เส้นแต่งหน้าขนมเค้ก!AJ:AJ)+SUMIF(แพ็ค!$C:$C,'รับ-จ่าย ประจำวัน'!$B476,แพ็ค!AJ:AJ)+SUMIF(ธุรการ!$C:$C,'รับ-จ่าย ประจำวัน'!$B476,ธุรการ!AJ:AJ)+SUMIF(เส้นแต่งหน้าขนมปัง!$C:$C,'รับ-จ่าย ประจำวัน'!$B476,เส้นแต่งหน้าขนมปัง!AJ:AJ)+SUMIF('วางแผนBC,CJ'!$C:$C,'รับ-จ่าย ประจำวัน'!$B476,'วางแผนBC,CJ'!AJ:AJ)+SUMIF(RD!$C:$C,'รับ-จ่าย ประจำวัน'!$B476,RD!AJ:AJ)+SUMIF('FG,ออนไล,คัดแยก'!$C:$C,'รับ-จ่าย ประจำวัน'!$B476,'FG,ออนไล,คัดแยก'!AJ:AJ)</f>
        <v>0</v>
      </c>
      <c r="BR476" s="16">
        <f>SUMIF(เตรียมส่วนผสม!$C:$C,'รับ-จ่าย ประจำวัน'!$B476,เตรียมส่วนผสม!AK:AK)+SUMIF(กวนไส้!$C:$C,'รับ-จ่าย ประจำวัน'!$B476,กวนไส้!AK:AK)+SUMIF(ผลิต1!$C:$C,'รับ-จ่าย ประจำวัน'!$B476,ผลิต1!AK:AK)+SUMIF(ผลิต2!$C:$C,'รับ-จ่าย ประจำวัน'!$B476,ผลิต2!AK:AK)+SUMIF(เส้นแต่งหน้าขนมเค้ก!$C:$C,'รับ-จ่าย ประจำวัน'!$B476,เส้นแต่งหน้าขนมเค้ก!AK:AK)+SUMIF(แพ็ค!$C:$C,'รับ-จ่าย ประจำวัน'!$B476,แพ็ค!AK:AK)+SUMIF(ธุรการ!$C:$C,'รับ-จ่าย ประจำวัน'!$B476,ธุรการ!AK:AK)+SUMIF(เส้นแต่งหน้าขนมปัง!$C:$C,'รับ-จ่าย ประจำวัน'!$B476,เส้นแต่งหน้าขนมปัง!AK:AK)+SUMIF('วางแผนBC,CJ'!$C:$C,'รับ-จ่าย ประจำวัน'!$B476,'วางแผนBC,CJ'!AK:AK)+SUMIF(RD!$C:$C,'รับ-จ่าย ประจำวัน'!$B476,RD!AK:AK)+SUMIF('FG,ออนไล,คัดแยก'!$C:$C,'รับ-จ่าย ประจำวัน'!$B476,'FG,ออนไล,คัดแยก'!AK:AK)</f>
        <v>0</v>
      </c>
      <c r="BS476" s="16">
        <f>SUMIF(เตรียมส่วนผสม!$C:$C,'รับ-จ่าย ประจำวัน'!$B476,เตรียมส่วนผสม!AL:AL)+SUMIF(กวนไส้!$C:$C,'รับ-จ่าย ประจำวัน'!$B476,กวนไส้!AL:AL)+SUMIF(ผลิต1!$C:$C,'รับ-จ่าย ประจำวัน'!$B476,ผลิต1!AL:AL)+SUMIF(ผลิต2!$C:$C,'รับ-จ่าย ประจำวัน'!$B476,ผลิต2!AL:AL)+SUMIF(เส้นแต่งหน้าขนมเค้ก!$C:$C,'รับ-จ่าย ประจำวัน'!$B476,เส้นแต่งหน้าขนมเค้ก!AL:AL)+SUMIF(แพ็ค!$C:$C,'รับ-จ่าย ประจำวัน'!$B476,แพ็ค!AL:AL)+SUMIF(ธุรการ!$C:$C,'รับ-จ่าย ประจำวัน'!$B476,ธุรการ!AL:AL)+SUMIF(เส้นแต่งหน้าขนมปัง!$C:$C,'รับ-จ่าย ประจำวัน'!$B476,เส้นแต่งหน้าขนมปัง!AL:AL)+SUMIF('วางแผนBC,CJ'!$C:$C,'รับ-จ่าย ประจำวัน'!$B476,'วางแผนBC,CJ'!AL:AL)+SUMIF(RD!$C:$C,'รับ-จ่าย ประจำวัน'!$B476,RD!AL:AL)+SUMIF('FG,ออนไล,คัดแยก'!$C:$C,'รับ-จ่าย ประจำวัน'!$B476,'FG,ออนไล,คัดแยก'!AL:AL)</f>
        <v>0</v>
      </c>
      <c r="BT476" s="18">
        <f t="shared" si="107"/>
        <v>0</v>
      </c>
      <c r="BU476" s="116"/>
      <c r="BV476" s="146">
        <f t="shared" si="108"/>
        <v>10000</v>
      </c>
      <c r="BW476" s="183">
        <v>30</v>
      </c>
      <c r="BX476" s="172">
        <f t="shared" si="103"/>
        <v>0</v>
      </c>
      <c r="BY476" s="188" t="e">
        <f t="shared" si="104"/>
        <v>#DIV/0!</v>
      </c>
      <c r="BZ476" s="180" t="e">
        <f t="shared" ca="1" si="109"/>
        <v>#DIV/0!</v>
      </c>
      <c r="CA476" s="97"/>
      <c r="CB476" s="97"/>
      <c r="CC476" s="97"/>
      <c r="CD476" s="97"/>
      <c r="CE476" s="97"/>
      <c r="CF476" s="97"/>
      <c r="CG476" s="97"/>
      <c r="CH476" s="97"/>
      <c r="CI476" s="97"/>
      <c r="CJ476" s="94"/>
      <c r="CK476" s="9">
        <f t="shared" si="105"/>
        <v>10000</v>
      </c>
    </row>
    <row r="477" spans="1:89" hidden="1" x14ac:dyDescent="0.5">
      <c r="A477" s="149"/>
      <c r="B477" s="34">
        <v>1020201044</v>
      </c>
      <c r="C477" s="148" t="s">
        <v>1958</v>
      </c>
      <c r="D477" s="177" t="s">
        <v>91</v>
      </c>
      <c r="E477" s="28"/>
      <c r="F477" s="159" t="s">
        <v>1605</v>
      </c>
      <c r="G477" s="11" t="s">
        <v>62</v>
      </c>
      <c r="H477" s="12">
        <v>83964</v>
      </c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3"/>
      <c r="AF477" s="13"/>
      <c r="AG477" s="13"/>
      <c r="AH477" s="13"/>
      <c r="AI477" s="14"/>
      <c r="AJ477" s="14"/>
      <c r="AK477" s="14"/>
      <c r="AL477" s="14"/>
      <c r="AM477" s="14"/>
      <c r="AN477" s="15">
        <f t="shared" si="110"/>
        <v>0</v>
      </c>
      <c r="AO477" s="16">
        <f>SUMIF(เตรียมส่วนผสม!$C:$C,'รับ-จ่าย ประจำวัน'!$B477,เตรียมส่วนผสม!H:H)+SUMIF(กวนไส้!$C:$C,'รับ-จ่าย ประจำวัน'!$B477,กวนไส้!H:H)+SUMIF(ผลิต1!$C:$C,'รับ-จ่าย ประจำวัน'!$B477,ผลิต1!H:H)+SUMIF(ผลิต2!$C:$C,'รับ-จ่าย ประจำวัน'!$B477,ผลิต2!H:H)+SUMIF(เส้นแต่งหน้าขนมเค้ก!$C:$C,'รับ-จ่าย ประจำวัน'!$B477,เส้นแต่งหน้าขนมเค้ก!H:H)+SUMIF(แพ็ค!$C:$C,'รับ-จ่าย ประจำวัน'!$B477,แพ็ค!H:H)+SUMIF(ธุรการ!$C:$C,'รับ-จ่าย ประจำวัน'!$B477,ธุรการ!H:H)+SUMIF(เส้นแต่งหน้าขนมปัง!$C:$C,'รับ-จ่าย ประจำวัน'!$B477,เส้นแต่งหน้าขนมปัง!H:H)+SUMIF('วางแผนBC,CJ'!$C:$C,'รับ-จ่าย ประจำวัน'!$B477,'วางแผนBC,CJ'!H:H)+SUMIF(RD!$C:$C,'รับ-จ่าย ประจำวัน'!$B477,RD!H:H)+SUMIF('FG,ออนไล,คัดแยก'!$C:$C,'รับ-จ่าย ประจำวัน'!$B477,'FG,ออนไล,คัดแยก'!H:H)</f>
        <v>0</v>
      </c>
      <c r="AP477" s="16">
        <f>SUMIF(เตรียมส่วนผสม!$C:$C,'รับ-จ่าย ประจำวัน'!$B477,เตรียมส่วนผสม!I:I)+SUMIF(กวนไส้!$C:$C,'รับ-จ่าย ประจำวัน'!$B477,กวนไส้!I:I)+SUMIF(ผลิต1!$C:$C,'รับ-จ่าย ประจำวัน'!$B477,ผลิต1!I:I)+SUMIF(ผลิต2!$C:$C,'รับ-จ่าย ประจำวัน'!$B477,ผลิต2!I:I)+SUMIF(เส้นแต่งหน้าขนมเค้ก!$C:$C,'รับ-จ่าย ประจำวัน'!$B477,เส้นแต่งหน้าขนมเค้ก!I:I)+SUMIF(แพ็ค!$C:$C,'รับ-จ่าย ประจำวัน'!$B477,แพ็ค!I:I)+SUMIF(ธุรการ!$C:$C,'รับ-จ่าย ประจำวัน'!$B477,ธุรการ!I:I)+SUMIF(เส้นแต่งหน้าขนมปัง!$C:$C,'รับ-จ่าย ประจำวัน'!$B477,เส้นแต่งหน้าขนมปัง!I:I)+SUMIF('วางแผนBC,CJ'!$C:$C,'รับ-จ่าย ประจำวัน'!$B477,'วางแผนBC,CJ'!I:I)+SUMIF(RD!$C:$C,'รับ-จ่าย ประจำวัน'!$B477,RD!I:I)+SUMIF('FG,ออนไล,คัดแยก'!$C:$C,'รับ-จ่าย ประจำวัน'!$B477,'FG,ออนไล,คัดแยก'!I:I)</f>
        <v>0</v>
      </c>
      <c r="AQ477" s="16">
        <f>SUMIF(เตรียมส่วนผสม!$C:$C,'รับ-จ่าย ประจำวัน'!$B477,เตรียมส่วนผสม!J:J)+SUMIF(กวนไส้!$C:$C,'รับ-จ่าย ประจำวัน'!$B477,กวนไส้!J:J)+SUMIF(ผลิต1!$C:$C,'รับ-จ่าย ประจำวัน'!$B477,ผลิต1!J:J)+SUMIF(ผลิต2!$C:$C,'รับ-จ่าย ประจำวัน'!$B477,ผลิต2!J:J)+SUMIF(เส้นแต่งหน้าขนมเค้ก!$C:$C,'รับ-จ่าย ประจำวัน'!$B477,เส้นแต่งหน้าขนมเค้ก!J:J)+SUMIF(แพ็ค!$C:$C,'รับ-จ่าย ประจำวัน'!$B477,แพ็ค!J:J)+SUMIF(ธุรการ!$C:$C,'รับ-จ่าย ประจำวัน'!$B477,ธุรการ!J:J)+SUMIF(เส้นแต่งหน้าขนมปัง!$C:$C,'รับ-จ่าย ประจำวัน'!$B477,เส้นแต่งหน้าขนมปัง!J:J)+SUMIF('วางแผนBC,CJ'!$C:$C,'รับ-จ่าย ประจำวัน'!$B477,'วางแผนBC,CJ'!J:J)+SUMIF(RD!$C:$C,'รับ-จ่าย ประจำวัน'!$B477,RD!J:J)+SUMIF('FG,ออนไล,คัดแยก'!$C:$C,'รับ-จ่าย ประจำวัน'!$B477,'FG,ออนไล,คัดแยก'!J:J)</f>
        <v>0</v>
      </c>
      <c r="AR477" s="16">
        <f>SUMIF(เตรียมส่วนผสม!$C:$C,'รับ-จ่าย ประจำวัน'!$B477,เตรียมส่วนผสม!K:K)+SUMIF(กวนไส้!$C:$C,'รับ-จ่าย ประจำวัน'!$B477,กวนไส้!K:K)+SUMIF(ผลิต1!$C:$C,'รับ-จ่าย ประจำวัน'!$B477,ผลิต1!K:K)+SUMIF(ผลิต2!$C:$C,'รับ-จ่าย ประจำวัน'!$B477,ผลิต2!K:K)+SUMIF(เส้นแต่งหน้าขนมเค้ก!$C:$C,'รับ-จ่าย ประจำวัน'!$B477,เส้นแต่งหน้าขนมเค้ก!K:K)+SUMIF(แพ็ค!$C:$C,'รับ-จ่าย ประจำวัน'!$B477,แพ็ค!K:K)+SUMIF(ธุรการ!$C:$C,'รับ-จ่าย ประจำวัน'!$B477,ธุรการ!K:K)+SUMIF(เส้นแต่งหน้าขนมปัง!$C:$C,'รับ-จ่าย ประจำวัน'!$B477,เส้นแต่งหน้าขนมปัง!K:K)+SUMIF('วางแผนBC,CJ'!$C:$C,'รับ-จ่าย ประจำวัน'!$B477,'วางแผนBC,CJ'!K:K)+SUMIF(RD!$C:$C,'รับ-จ่าย ประจำวัน'!$B477,RD!K:K)+SUMIF('FG,ออนไล,คัดแยก'!$C:$C,'รับ-จ่าย ประจำวัน'!$B477,'FG,ออนไล,คัดแยก'!K:K)</f>
        <v>0</v>
      </c>
      <c r="AS477" s="16">
        <f>SUMIF(เตรียมส่วนผสม!$C:$C,'รับ-จ่าย ประจำวัน'!$B477,เตรียมส่วนผสม!L:L)+SUMIF(กวนไส้!$C:$C,'รับ-จ่าย ประจำวัน'!$B477,กวนไส้!L:L)+SUMIF(ผลิต1!$C:$C,'รับ-จ่าย ประจำวัน'!$B477,ผลิต1!L:L)+SUMIF(ผลิต2!$C:$C,'รับ-จ่าย ประจำวัน'!$B477,ผลิต2!L:L)+SUMIF(เส้นแต่งหน้าขนมเค้ก!$C:$C,'รับ-จ่าย ประจำวัน'!$B477,เส้นแต่งหน้าขนมเค้ก!L:L)+SUMIF(แพ็ค!$C:$C,'รับ-จ่าย ประจำวัน'!$B477,แพ็ค!L:L)+SUMIF(ธุรการ!$C:$C,'รับ-จ่าย ประจำวัน'!$B477,ธุรการ!L:L)+SUMIF(เส้นแต่งหน้าขนมปัง!$C:$C,'รับ-จ่าย ประจำวัน'!$B477,เส้นแต่งหน้าขนมปัง!L:L)+SUMIF('วางแผนBC,CJ'!$C:$C,'รับ-จ่าย ประจำวัน'!$B477,'วางแผนBC,CJ'!L:L)+SUMIF(RD!$C:$C,'รับ-จ่าย ประจำวัน'!$B477,RD!L:L)+SUMIF('FG,ออนไล,คัดแยก'!$C:$C,'รับ-จ่าย ประจำวัน'!$B477,'FG,ออนไล,คัดแยก'!L:L)</f>
        <v>0</v>
      </c>
      <c r="AT477" s="16">
        <f>SUMIF(เตรียมส่วนผสม!$C:$C,'รับ-จ่าย ประจำวัน'!$B477,เตรียมส่วนผสม!M:M)+SUMIF(กวนไส้!$C:$C,'รับ-จ่าย ประจำวัน'!$B477,กวนไส้!M:M)+SUMIF(ผลิต1!$C:$C,'รับ-จ่าย ประจำวัน'!$B477,ผลิต1!M:M)+SUMIF(ผลิต2!$C:$C,'รับ-จ่าย ประจำวัน'!$B477,ผลิต2!M:M)+SUMIF(เส้นแต่งหน้าขนมเค้ก!$C:$C,'รับ-จ่าย ประจำวัน'!$B477,เส้นแต่งหน้าขนมเค้ก!M:M)+SUMIF(แพ็ค!$C:$C,'รับ-จ่าย ประจำวัน'!$B477,แพ็ค!M:M)+SUMIF(ธุรการ!$C:$C,'รับ-จ่าย ประจำวัน'!$B477,ธุรการ!M:M)+SUMIF(เส้นแต่งหน้าขนมปัง!$C:$C,'รับ-จ่าย ประจำวัน'!$B477,เส้นแต่งหน้าขนมปัง!M:M)+SUMIF('วางแผนBC,CJ'!$C:$C,'รับ-จ่าย ประจำวัน'!$B477,'วางแผนBC,CJ'!M:M)+SUMIF(RD!$C:$C,'รับ-จ่าย ประจำวัน'!$B477,RD!M:M)+SUMIF('FG,ออนไล,คัดแยก'!$C:$C,'รับ-จ่าย ประจำวัน'!$B477,'FG,ออนไล,คัดแยก'!M:M)</f>
        <v>0</v>
      </c>
      <c r="AU477" s="16">
        <f>SUMIF(เตรียมส่วนผสม!$C:$C,'รับ-จ่าย ประจำวัน'!$B477,เตรียมส่วนผสม!N:N)+SUMIF(กวนไส้!$C:$C,'รับ-จ่าย ประจำวัน'!$B477,กวนไส้!N:N)+SUMIF(ผลิต1!$C:$C,'รับ-จ่าย ประจำวัน'!$B477,ผลิต1!N:N)+SUMIF(ผลิต2!$C:$C,'รับ-จ่าย ประจำวัน'!$B477,ผลิต2!N:N)+SUMIF(เส้นแต่งหน้าขนมเค้ก!$C:$C,'รับ-จ่าย ประจำวัน'!$B477,เส้นแต่งหน้าขนมเค้ก!N:N)+SUMIF(แพ็ค!$C:$C,'รับ-จ่าย ประจำวัน'!$B477,แพ็ค!N:N)+SUMIF(ธุรการ!$C:$C,'รับ-จ่าย ประจำวัน'!$B477,ธุรการ!N:N)+SUMIF(เส้นแต่งหน้าขนมปัง!$C:$C,'รับ-จ่าย ประจำวัน'!$B477,เส้นแต่งหน้าขนมปัง!N:N)+SUMIF('วางแผนBC,CJ'!$C:$C,'รับ-จ่าย ประจำวัน'!$B477,'วางแผนBC,CJ'!N:N)+SUMIF(RD!$C:$C,'รับ-จ่าย ประจำวัน'!$B477,RD!N:N)+SUMIF('FG,ออนไล,คัดแยก'!$C:$C,'รับ-จ่าย ประจำวัน'!$B477,'FG,ออนไล,คัดแยก'!N:N)</f>
        <v>0</v>
      </c>
      <c r="AV477" s="16">
        <f>SUMIF(เตรียมส่วนผสม!$C:$C,'รับ-จ่าย ประจำวัน'!$B477,เตรียมส่วนผสม!O:O)+SUMIF(กวนไส้!$C:$C,'รับ-จ่าย ประจำวัน'!$B477,กวนไส้!O:O)+SUMIF(ผลิต1!$C:$C,'รับ-จ่าย ประจำวัน'!$B477,ผลิต1!O:O)+SUMIF(ผลิต2!$C:$C,'รับ-จ่าย ประจำวัน'!$B477,ผลิต2!O:O)+SUMIF(เส้นแต่งหน้าขนมเค้ก!$C:$C,'รับ-จ่าย ประจำวัน'!$B477,เส้นแต่งหน้าขนมเค้ก!O:O)+SUMIF(แพ็ค!$C:$C,'รับ-จ่าย ประจำวัน'!$B477,แพ็ค!O:O)+SUMIF(ธุรการ!$C:$C,'รับ-จ่าย ประจำวัน'!$B477,ธุรการ!O:O)+SUMIF(เส้นแต่งหน้าขนมปัง!$C:$C,'รับ-จ่าย ประจำวัน'!$B477,เส้นแต่งหน้าขนมปัง!O:O)+SUMIF('วางแผนBC,CJ'!$C:$C,'รับ-จ่าย ประจำวัน'!$B477,'วางแผนBC,CJ'!O:O)+SUMIF(RD!$C:$C,'รับ-จ่าย ประจำวัน'!$B477,RD!O:O)+SUMIF('FG,ออนไล,คัดแยก'!$C:$C,'รับ-จ่าย ประจำวัน'!$B477,'FG,ออนไล,คัดแยก'!O:O)</f>
        <v>0</v>
      </c>
      <c r="AW477" s="16">
        <f>SUMIF(เตรียมส่วนผสม!$C:$C,'รับ-จ่าย ประจำวัน'!$B477,เตรียมส่วนผสม!P:P)+SUMIF(กวนไส้!$C:$C,'รับ-จ่าย ประจำวัน'!$B477,กวนไส้!P:P)+SUMIF(ผลิต1!$C:$C,'รับ-จ่าย ประจำวัน'!$B477,ผลิต1!P:P)+SUMIF(ผลิต2!$C:$C,'รับ-จ่าย ประจำวัน'!$B477,ผลิต2!P:P)+SUMIF(เส้นแต่งหน้าขนมเค้ก!$C:$C,'รับ-จ่าย ประจำวัน'!$B477,เส้นแต่งหน้าขนมเค้ก!P:P)+SUMIF(แพ็ค!$C:$C,'รับ-จ่าย ประจำวัน'!$B477,แพ็ค!P:P)+SUMIF(ธุรการ!$C:$C,'รับ-จ่าย ประจำวัน'!$B477,ธุรการ!P:P)+SUMIF(เส้นแต่งหน้าขนมปัง!$C:$C,'รับ-จ่าย ประจำวัน'!$B477,เส้นแต่งหน้าขนมปัง!P:P)+SUMIF('วางแผนBC,CJ'!$C:$C,'รับ-จ่าย ประจำวัน'!$B477,'วางแผนBC,CJ'!P:P)+SUMIF(RD!$C:$C,'รับ-จ่าย ประจำวัน'!$B477,RD!P:P)+SUMIF('FG,ออนไล,คัดแยก'!$C:$C,'รับ-จ่าย ประจำวัน'!$B477,'FG,ออนไล,คัดแยก'!P:P)</f>
        <v>0</v>
      </c>
      <c r="AX477" s="16">
        <f>SUMIF(เตรียมส่วนผสม!$C:$C,'รับ-จ่าย ประจำวัน'!$B477,เตรียมส่วนผสม!Q:Q)+SUMIF(กวนไส้!$C:$C,'รับ-จ่าย ประจำวัน'!$B477,กวนไส้!Q:Q)+SUMIF(ผลิต1!$C:$C,'รับ-จ่าย ประจำวัน'!$B477,ผลิต1!Q:Q)+SUMIF(ผลิต2!$C:$C,'รับ-จ่าย ประจำวัน'!$B477,ผลิต2!Q:Q)+SUMIF(เส้นแต่งหน้าขนมเค้ก!$C:$C,'รับ-จ่าย ประจำวัน'!$B477,เส้นแต่งหน้าขนมเค้ก!Q:Q)+SUMIF(แพ็ค!$C:$C,'รับ-จ่าย ประจำวัน'!$B477,แพ็ค!Q:Q)+SUMIF(ธุรการ!$C:$C,'รับ-จ่าย ประจำวัน'!$B477,ธุรการ!Q:Q)+SUMIF(เส้นแต่งหน้าขนมปัง!$C:$C,'รับ-จ่าย ประจำวัน'!$B477,เส้นแต่งหน้าขนมปัง!Q:Q)+SUMIF('วางแผนBC,CJ'!$C:$C,'รับ-จ่าย ประจำวัน'!$B477,'วางแผนBC,CJ'!Q:Q)+SUMIF(RD!$C:$C,'รับ-จ่าย ประจำวัน'!$B477,RD!Q:Q)+SUMIF('FG,ออนไล,คัดแยก'!$C:$C,'รับ-จ่าย ประจำวัน'!$B477,'FG,ออนไล,คัดแยก'!Q:Q)</f>
        <v>0</v>
      </c>
      <c r="AY477" s="16">
        <f>SUMIF(เตรียมส่วนผสม!$C:$C,'รับ-จ่าย ประจำวัน'!$B477,เตรียมส่วนผสม!R:R)+SUMIF(กวนไส้!$C:$C,'รับ-จ่าย ประจำวัน'!$B477,กวนไส้!R:R)+SUMIF(ผลิต1!$C:$C,'รับ-จ่าย ประจำวัน'!$B477,ผลิต1!R:R)+SUMIF(ผลิต2!$C:$C,'รับ-จ่าย ประจำวัน'!$B477,ผลิต2!R:R)+SUMIF(เส้นแต่งหน้าขนมเค้ก!$C:$C,'รับ-จ่าย ประจำวัน'!$B477,เส้นแต่งหน้าขนมเค้ก!R:R)+SUMIF(แพ็ค!$C:$C,'รับ-จ่าย ประจำวัน'!$B477,แพ็ค!R:R)+SUMIF(ธุรการ!$C:$C,'รับ-จ่าย ประจำวัน'!$B477,ธุรการ!R:R)+SUMIF(เส้นแต่งหน้าขนมปัง!$C:$C,'รับ-จ่าย ประจำวัน'!$B477,เส้นแต่งหน้าขนมปัง!R:R)+SUMIF('วางแผนBC,CJ'!$C:$C,'รับ-จ่าย ประจำวัน'!$B477,'วางแผนBC,CJ'!R:R)+SUMIF(RD!$C:$C,'รับ-จ่าย ประจำวัน'!$B477,RD!R:R)+SUMIF('FG,ออนไล,คัดแยก'!$C:$C,'รับ-จ่าย ประจำวัน'!$B477,'FG,ออนไล,คัดแยก'!R:R)</f>
        <v>0</v>
      </c>
      <c r="AZ477" s="16">
        <f>SUMIF(เตรียมส่วนผสม!$C:$C,'รับ-จ่าย ประจำวัน'!$B477,เตรียมส่วนผสม!S:S)+SUMIF(กวนไส้!$C:$C,'รับ-จ่าย ประจำวัน'!$B477,กวนไส้!S:S)+SUMIF(ผลิต1!$C:$C,'รับ-จ่าย ประจำวัน'!$B477,ผลิต1!S:S)+SUMIF(ผลิต2!$C:$C,'รับ-จ่าย ประจำวัน'!$B477,ผลิต2!S:S)+SUMIF(เส้นแต่งหน้าขนมเค้ก!$C:$C,'รับ-จ่าย ประจำวัน'!$B477,เส้นแต่งหน้าขนมเค้ก!S:S)+SUMIF(แพ็ค!$C:$C,'รับ-จ่าย ประจำวัน'!$B477,แพ็ค!S:S)+SUMIF(ธุรการ!$C:$C,'รับ-จ่าย ประจำวัน'!$B477,ธุรการ!S:S)+SUMIF(เส้นแต่งหน้าขนมปัง!$C:$C,'รับ-จ่าย ประจำวัน'!$B477,เส้นแต่งหน้าขนมปัง!S:S)+SUMIF('วางแผนBC,CJ'!$C:$C,'รับ-จ่าย ประจำวัน'!$B477,'วางแผนBC,CJ'!S:S)+SUMIF(RD!$C:$C,'รับ-จ่าย ประจำวัน'!$B477,RD!S:S)+SUMIF('FG,ออนไล,คัดแยก'!$C:$C,'รับ-จ่าย ประจำวัน'!$B477,'FG,ออนไล,คัดแยก'!S:S)</f>
        <v>0</v>
      </c>
      <c r="BA477" s="16">
        <f>SUMIF(เตรียมส่วนผสม!$C:$C,'รับ-จ่าย ประจำวัน'!$B477,เตรียมส่วนผสม!T:T)+SUMIF(กวนไส้!$C:$C,'รับ-จ่าย ประจำวัน'!$B477,กวนไส้!T:T)+SUMIF(ผลิต1!$C:$C,'รับ-จ่าย ประจำวัน'!$B477,ผลิต1!T:T)+SUMIF(ผลิต2!$C:$C,'รับ-จ่าย ประจำวัน'!$B477,ผลิต2!T:T)+SUMIF(เส้นแต่งหน้าขนมเค้ก!$C:$C,'รับ-จ่าย ประจำวัน'!$B477,เส้นแต่งหน้าขนมเค้ก!T:T)+SUMIF(แพ็ค!$C:$C,'รับ-จ่าย ประจำวัน'!$B477,แพ็ค!T:T)+SUMIF(ธุรการ!$C:$C,'รับ-จ่าย ประจำวัน'!$B477,ธุรการ!T:T)+SUMIF(เส้นแต่งหน้าขนมปัง!$C:$C,'รับ-จ่าย ประจำวัน'!$B477,เส้นแต่งหน้าขนมปัง!T:T)+SUMIF('วางแผนBC,CJ'!$C:$C,'รับ-จ่าย ประจำวัน'!$B477,'วางแผนBC,CJ'!T:T)+SUMIF(RD!$C:$C,'รับ-จ่าย ประจำวัน'!$B477,RD!T:T)+SUMIF('FG,ออนไล,คัดแยก'!$C:$C,'รับ-จ่าย ประจำวัน'!$B477,'FG,ออนไล,คัดแยก'!T:T)</f>
        <v>0</v>
      </c>
      <c r="BB477" s="16">
        <f>SUMIF(เตรียมส่วนผสม!$C:$C,'รับ-จ่าย ประจำวัน'!$B477,เตรียมส่วนผสม!U:U)+SUMIF(กวนไส้!$C:$C,'รับ-จ่าย ประจำวัน'!$B477,กวนไส้!U:U)+SUMIF(ผลิต1!$C:$C,'รับ-จ่าย ประจำวัน'!$B477,ผลิต1!U:U)+SUMIF(ผลิต2!$C:$C,'รับ-จ่าย ประจำวัน'!$B477,ผลิต2!U:U)+SUMIF(เส้นแต่งหน้าขนมเค้ก!$C:$C,'รับ-จ่าย ประจำวัน'!$B477,เส้นแต่งหน้าขนมเค้ก!U:U)+SUMIF(แพ็ค!$C:$C,'รับ-จ่าย ประจำวัน'!$B477,แพ็ค!U:U)+SUMIF(ธุรการ!$C:$C,'รับ-จ่าย ประจำวัน'!$B477,ธุรการ!U:U)+SUMIF(เส้นแต่งหน้าขนมปัง!$C:$C,'รับ-จ่าย ประจำวัน'!$B477,เส้นแต่งหน้าขนมปัง!U:U)+SUMIF('วางแผนBC,CJ'!$C:$C,'รับ-จ่าย ประจำวัน'!$B477,'วางแผนBC,CJ'!U:U)+SUMIF(RD!$C:$C,'รับ-จ่าย ประจำวัน'!$B477,RD!U:U)+SUMIF('FG,ออนไล,คัดแยก'!$C:$C,'รับ-จ่าย ประจำวัน'!$B477,'FG,ออนไล,คัดแยก'!U:U)</f>
        <v>0</v>
      </c>
      <c r="BC477" s="16">
        <f>SUMIF(เตรียมส่วนผสม!$C:$C,'รับ-จ่าย ประจำวัน'!$B477,เตรียมส่วนผสม!V:V)+SUMIF(กวนไส้!$C:$C,'รับ-จ่าย ประจำวัน'!$B477,กวนไส้!V:V)+SUMIF(ผลิต1!$C:$C,'รับ-จ่าย ประจำวัน'!$B477,ผลิต1!V:V)+SUMIF(ผลิต2!$C:$C,'รับ-จ่าย ประจำวัน'!$B477,ผลิต2!V:V)+SUMIF(เส้นแต่งหน้าขนมเค้ก!$C:$C,'รับ-จ่าย ประจำวัน'!$B477,เส้นแต่งหน้าขนมเค้ก!V:V)+SUMIF(แพ็ค!$C:$C,'รับ-จ่าย ประจำวัน'!$B477,แพ็ค!V:V)+SUMIF(ธุรการ!$C:$C,'รับ-จ่าย ประจำวัน'!$B477,ธุรการ!V:V)+SUMIF(เส้นแต่งหน้าขนมปัง!$C:$C,'รับ-จ่าย ประจำวัน'!$B477,เส้นแต่งหน้าขนมปัง!V:V)+SUMIF('วางแผนBC,CJ'!$C:$C,'รับ-จ่าย ประจำวัน'!$B477,'วางแผนBC,CJ'!V:V)+SUMIF(RD!$C:$C,'รับ-จ่าย ประจำวัน'!$B477,RD!V:V)+SUMIF('FG,ออนไล,คัดแยก'!$C:$C,'รับ-จ่าย ประจำวัน'!$B477,'FG,ออนไล,คัดแยก'!V:V)</f>
        <v>0</v>
      </c>
      <c r="BD477" s="16">
        <f>SUMIF(เตรียมส่วนผสม!$C:$C,'รับ-จ่าย ประจำวัน'!$B477,เตรียมส่วนผสม!W:W)+SUMIF(กวนไส้!$C:$C,'รับ-จ่าย ประจำวัน'!$B477,กวนไส้!W:W)+SUMIF(ผลิต1!$C:$C,'รับ-จ่าย ประจำวัน'!$B477,ผลิต1!W:W)+SUMIF(ผลิต2!$C:$C,'รับ-จ่าย ประจำวัน'!$B477,ผลิต2!W:W)+SUMIF(เส้นแต่งหน้าขนมเค้ก!$C:$C,'รับ-จ่าย ประจำวัน'!$B477,เส้นแต่งหน้าขนมเค้ก!W:W)+SUMIF(แพ็ค!$C:$C,'รับ-จ่าย ประจำวัน'!$B477,แพ็ค!W:W)+SUMIF(ธุรการ!$C:$C,'รับ-จ่าย ประจำวัน'!$B477,ธุรการ!W:W)+SUMIF(เส้นแต่งหน้าขนมปัง!$C:$C,'รับ-จ่าย ประจำวัน'!$B477,เส้นแต่งหน้าขนมปัง!W:W)+SUMIF('วางแผนBC,CJ'!$C:$C,'รับ-จ่าย ประจำวัน'!$B477,'วางแผนBC,CJ'!W:W)+SUMIF(RD!$C:$C,'รับ-จ่าย ประจำวัน'!$B477,RD!W:W)+SUMIF('FG,ออนไล,คัดแยก'!$C:$C,'รับ-จ่าย ประจำวัน'!$B477,'FG,ออนไล,คัดแยก'!W:W)</f>
        <v>0</v>
      </c>
      <c r="BE477" s="16">
        <f>SUMIF(เตรียมส่วนผสม!$C:$C,'รับ-จ่าย ประจำวัน'!$B477,เตรียมส่วนผสม!X:X)+SUMIF(กวนไส้!$C:$C,'รับ-จ่าย ประจำวัน'!$B477,กวนไส้!X:X)+SUMIF(ผลิต1!$C:$C,'รับ-จ่าย ประจำวัน'!$B477,ผลิต1!X:X)+SUMIF(ผลิต2!$C:$C,'รับ-จ่าย ประจำวัน'!$B477,ผลิต2!X:X)+SUMIF(เส้นแต่งหน้าขนมเค้ก!$C:$C,'รับ-จ่าย ประจำวัน'!$B477,เส้นแต่งหน้าขนมเค้ก!X:X)+SUMIF(แพ็ค!$C:$C,'รับ-จ่าย ประจำวัน'!$B477,แพ็ค!X:X)+SUMIF(ธุรการ!$C:$C,'รับ-จ่าย ประจำวัน'!$B477,ธุรการ!X:X)+SUMIF(เส้นแต่งหน้าขนมปัง!$C:$C,'รับ-จ่าย ประจำวัน'!$B477,เส้นแต่งหน้าขนมปัง!X:X)+SUMIF('วางแผนBC,CJ'!$C:$C,'รับ-จ่าย ประจำวัน'!$B477,'วางแผนBC,CJ'!X:X)+SUMIF(RD!$C:$C,'รับ-จ่าย ประจำวัน'!$B477,RD!X:X)+SUMIF('FG,ออนไล,คัดแยก'!$C:$C,'รับ-จ่าย ประจำวัน'!$B477,'FG,ออนไล,คัดแยก'!X:X)</f>
        <v>0</v>
      </c>
      <c r="BF477" s="16">
        <f>SUMIF(เตรียมส่วนผสม!$C:$C,'รับ-จ่าย ประจำวัน'!$B477,เตรียมส่วนผสม!Y:Y)+SUMIF(กวนไส้!$C:$C,'รับ-จ่าย ประจำวัน'!$B477,กวนไส้!Y:Y)+SUMIF(ผลิต1!$C:$C,'รับ-จ่าย ประจำวัน'!$B477,ผลิต1!Y:Y)+SUMIF(ผลิต2!$C:$C,'รับ-จ่าย ประจำวัน'!$B477,ผลิต2!Y:Y)+SUMIF(เส้นแต่งหน้าขนมเค้ก!$C:$C,'รับ-จ่าย ประจำวัน'!$B477,เส้นแต่งหน้าขนมเค้ก!Y:Y)+SUMIF(แพ็ค!$C:$C,'รับ-จ่าย ประจำวัน'!$B477,แพ็ค!Y:Y)+SUMIF(ธุรการ!$C:$C,'รับ-จ่าย ประจำวัน'!$B477,ธุรการ!Y:Y)+SUMIF(เส้นแต่งหน้าขนมปัง!$C:$C,'รับ-จ่าย ประจำวัน'!$B477,เส้นแต่งหน้าขนมปัง!Y:Y)+SUMIF('วางแผนBC,CJ'!$C:$C,'รับ-จ่าย ประจำวัน'!$B477,'วางแผนBC,CJ'!Y:Y)+SUMIF(RD!$C:$C,'รับ-จ่าย ประจำวัน'!$B477,RD!Y:Y)+SUMIF('FG,ออนไล,คัดแยก'!$C:$C,'รับ-จ่าย ประจำวัน'!$B477,'FG,ออนไล,คัดแยก'!Y:Y)</f>
        <v>0</v>
      </c>
      <c r="BG477" s="16">
        <f>SUMIF(เตรียมส่วนผสม!$C:$C,'รับ-จ่าย ประจำวัน'!$B477,เตรียมส่วนผสม!Z:Z)+SUMIF(กวนไส้!$C:$C,'รับ-จ่าย ประจำวัน'!$B477,กวนไส้!Z:Z)+SUMIF(ผลิต1!$C:$C,'รับ-จ่าย ประจำวัน'!$B477,ผลิต1!Z:Z)+SUMIF(ผลิต2!$C:$C,'รับ-จ่าย ประจำวัน'!$B477,ผลิต2!Z:Z)+SUMIF(เส้นแต่งหน้าขนมเค้ก!$C:$C,'รับ-จ่าย ประจำวัน'!$B477,เส้นแต่งหน้าขนมเค้ก!Z:Z)+SUMIF(แพ็ค!$C:$C,'รับ-จ่าย ประจำวัน'!$B477,แพ็ค!Z:Z)+SUMIF(ธุรการ!$C:$C,'รับ-จ่าย ประจำวัน'!$B477,ธุรการ!Z:Z)+SUMIF(เส้นแต่งหน้าขนมปัง!$C:$C,'รับ-จ่าย ประจำวัน'!$B477,เส้นแต่งหน้าขนมปัง!Z:Z)+SUMIF('วางแผนBC,CJ'!$C:$C,'รับ-จ่าย ประจำวัน'!$B477,'วางแผนBC,CJ'!Z:Z)+SUMIF(RD!$C:$C,'รับ-จ่าย ประจำวัน'!$B477,RD!Z:Z)+SUMIF('FG,ออนไล,คัดแยก'!$C:$C,'รับ-จ่าย ประจำวัน'!$B477,'FG,ออนไล,คัดแยก'!Z:Z)</f>
        <v>0</v>
      </c>
      <c r="BH477" s="16">
        <f>SUMIF(เตรียมส่วนผสม!$C:$C,'รับ-จ่าย ประจำวัน'!$B477,เตรียมส่วนผสม!AA:AA)+SUMIF(กวนไส้!$C:$C,'รับ-จ่าย ประจำวัน'!$B477,กวนไส้!AA:AA)+SUMIF(ผลิต1!$C:$C,'รับ-จ่าย ประจำวัน'!$B477,ผลิต1!AA:AA)+SUMIF(ผลิต2!$C:$C,'รับ-จ่าย ประจำวัน'!$B477,ผลิต2!AA:AA)+SUMIF(เส้นแต่งหน้าขนมเค้ก!$C:$C,'รับ-จ่าย ประจำวัน'!$B477,เส้นแต่งหน้าขนมเค้ก!AA:AA)+SUMIF(แพ็ค!$C:$C,'รับ-จ่าย ประจำวัน'!$B477,แพ็ค!AA:AA)+SUMIF(ธุรการ!$C:$C,'รับ-จ่าย ประจำวัน'!$B477,ธุรการ!AA:AA)+SUMIF(เส้นแต่งหน้าขนมปัง!$C:$C,'รับ-จ่าย ประจำวัน'!$B477,เส้นแต่งหน้าขนมปัง!AA:AA)+SUMIF('วางแผนBC,CJ'!$C:$C,'รับ-จ่าย ประจำวัน'!$B477,'วางแผนBC,CJ'!AA:AA)+SUMIF(RD!$C:$C,'รับ-จ่าย ประจำวัน'!$B477,RD!AA:AA)+SUMIF('FG,ออนไล,คัดแยก'!$C:$C,'รับ-จ่าย ประจำวัน'!$B477,'FG,ออนไล,คัดแยก'!AA:AA)</f>
        <v>0</v>
      </c>
      <c r="BI477" s="16">
        <f>SUMIF(เตรียมส่วนผสม!$C:$C,'รับ-จ่าย ประจำวัน'!$B477,เตรียมส่วนผสม!AB:AB)+SUMIF(กวนไส้!$C:$C,'รับ-จ่าย ประจำวัน'!$B477,กวนไส้!AB:AB)+SUMIF(ผลิต1!$C:$C,'รับ-จ่าย ประจำวัน'!$B477,ผลิต1!AB:AB)+SUMIF(ผลิต2!$C:$C,'รับ-จ่าย ประจำวัน'!$B477,ผลิต2!AB:AB)+SUMIF(เส้นแต่งหน้าขนมเค้ก!$C:$C,'รับ-จ่าย ประจำวัน'!$B477,เส้นแต่งหน้าขนมเค้ก!AB:AB)+SUMIF(แพ็ค!$C:$C,'รับ-จ่าย ประจำวัน'!$B477,แพ็ค!AB:AB)+SUMIF(ธุรการ!$C:$C,'รับ-จ่าย ประจำวัน'!$B477,ธุรการ!AB:AB)+SUMIF(เส้นแต่งหน้าขนมปัง!$C:$C,'รับ-จ่าย ประจำวัน'!$B477,เส้นแต่งหน้าขนมปัง!AB:AB)+SUMIF('วางแผนBC,CJ'!$C:$C,'รับ-จ่าย ประจำวัน'!$B477,'วางแผนBC,CJ'!AB:AB)+SUMIF(RD!$C:$C,'รับ-จ่าย ประจำวัน'!$B477,RD!AB:AB)+SUMIF('FG,ออนไล,คัดแยก'!$C:$C,'รับ-จ่าย ประจำวัน'!$B477,'FG,ออนไล,คัดแยก'!AB:AB)</f>
        <v>0</v>
      </c>
      <c r="BJ477" s="16">
        <f>SUMIF(เตรียมส่วนผสม!$C:$C,'รับ-จ่าย ประจำวัน'!$B477,เตรียมส่วนผสม!AC:AC)+SUMIF(กวนไส้!$C:$C,'รับ-จ่าย ประจำวัน'!$B477,กวนไส้!AC:AC)+SUMIF(ผลิต1!$C:$C,'รับ-จ่าย ประจำวัน'!$B477,ผลิต1!AC:AC)+SUMIF(ผลิต2!$C:$C,'รับ-จ่าย ประจำวัน'!$B477,ผลิต2!AC:AC)+SUMIF(เส้นแต่งหน้าขนมเค้ก!$C:$C,'รับ-จ่าย ประจำวัน'!$B477,เส้นแต่งหน้าขนมเค้ก!AC:AC)+SUMIF(แพ็ค!$C:$C,'รับ-จ่าย ประจำวัน'!$B477,แพ็ค!AC:AC)+SUMIF(ธุรการ!$C:$C,'รับ-จ่าย ประจำวัน'!$B477,ธุรการ!AC:AC)+SUMIF(เส้นแต่งหน้าขนมปัง!$C:$C,'รับ-จ่าย ประจำวัน'!$B477,เส้นแต่งหน้าขนมปัง!AC:AC)+SUMIF('วางแผนBC,CJ'!$C:$C,'รับ-จ่าย ประจำวัน'!$B477,'วางแผนBC,CJ'!AC:AC)+SUMIF(RD!$C:$C,'รับ-จ่าย ประจำวัน'!$B477,RD!AC:AC)+SUMIF('FG,ออนไล,คัดแยก'!$C:$C,'รับ-จ่าย ประจำวัน'!$B477,'FG,ออนไล,คัดแยก'!AC:AC)</f>
        <v>0</v>
      </c>
      <c r="BK477" s="16">
        <f>SUMIF(เตรียมส่วนผสม!$C:$C,'รับ-จ่าย ประจำวัน'!$B477,เตรียมส่วนผสม!AD:AD)+SUMIF(กวนไส้!$C:$C,'รับ-จ่าย ประจำวัน'!$B477,กวนไส้!AD:AD)+SUMIF(ผลิต1!$C:$C,'รับ-จ่าย ประจำวัน'!$B477,ผลิต1!AD:AD)+SUMIF(ผลิต2!$C:$C,'รับ-จ่าย ประจำวัน'!$B477,ผลิต2!AD:AD)+SUMIF(เส้นแต่งหน้าขนมเค้ก!$C:$C,'รับ-จ่าย ประจำวัน'!$B477,เส้นแต่งหน้าขนมเค้ก!AD:AD)+SUMIF(แพ็ค!$C:$C,'รับ-จ่าย ประจำวัน'!$B477,แพ็ค!AD:AD)+SUMIF(ธุรการ!$C:$C,'รับ-จ่าย ประจำวัน'!$B477,ธุรการ!AD:AD)+SUMIF(เส้นแต่งหน้าขนมปัง!$C:$C,'รับ-จ่าย ประจำวัน'!$B477,เส้นแต่งหน้าขนมปัง!AD:AD)+SUMIF('วางแผนBC,CJ'!$C:$C,'รับ-จ่าย ประจำวัน'!$B477,'วางแผนBC,CJ'!AD:AD)+SUMIF(RD!$C:$C,'รับ-จ่าย ประจำวัน'!$B477,RD!AD:AD)+SUMIF('FG,ออนไล,คัดแยก'!$C:$C,'รับ-จ่าย ประจำวัน'!$B477,'FG,ออนไล,คัดแยก'!AD:AD)</f>
        <v>0</v>
      </c>
      <c r="BL477" s="16">
        <f>SUMIF(เตรียมส่วนผสม!$C:$C,'รับ-จ่าย ประจำวัน'!$B477,เตรียมส่วนผสม!AE:AE)+SUMIF(กวนไส้!$C:$C,'รับ-จ่าย ประจำวัน'!$B477,กวนไส้!AE:AE)+SUMIF(ผลิต1!$C:$C,'รับ-จ่าย ประจำวัน'!$B477,ผลิต1!AE:AE)+SUMIF(ผลิต2!$C:$C,'รับ-จ่าย ประจำวัน'!$B477,ผลิต2!AE:AE)+SUMIF(เส้นแต่งหน้าขนมเค้ก!$C:$C,'รับ-จ่าย ประจำวัน'!$B477,เส้นแต่งหน้าขนมเค้ก!AE:AE)+SUMIF(แพ็ค!$C:$C,'รับ-จ่าย ประจำวัน'!$B477,แพ็ค!AE:AE)+SUMIF(ธุรการ!$C:$C,'รับ-จ่าย ประจำวัน'!$B477,ธุรการ!AE:AE)+SUMIF(เส้นแต่งหน้าขนมปัง!$C:$C,'รับ-จ่าย ประจำวัน'!$B477,เส้นแต่งหน้าขนมปัง!AE:AE)+SUMIF('วางแผนBC,CJ'!$C:$C,'รับ-จ่าย ประจำวัน'!$B477,'วางแผนBC,CJ'!AE:AE)+SUMIF(RD!$C:$C,'รับ-จ่าย ประจำวัน'!$B477,RD!AE:AE)+SUMIF('FG,ออนไล,คัดแยก'!$C:$C,'รับ-จ่าย ประจำวัน'!$B477,'FG,ออนไล,คัดแยก'!AE:AE)</f>
        <v>0</v>
      </c>
      <c r="BM477" s="16">
        <f>SUMIF(เตรียมส่วนผสม!$C:$C,'รับ-จ่าย ประจำวัน'!$B477,เตรียมส่วนผสม!AF:AF)+SUMIF(กวนไส้!$C:$C,'รับ-จ่าย ประจำวัน'!$B477,กวนไส้!AF:AF)+SUMIF(ผลิต1!$C:$C,'รับ-จ่าย ประจำวัน'!$B477,ผลิต1!AF:AF)+SUMIF(ผลิต2!$C:$C,'รับ-จ่าย ประจำวัน'!$B477,ผลิต2!AF:AF)+SUMIF(เส้นแต่งหน้าขนมเค้ก!$C:$C,'รับ-จ่าย ประจำวัน'!$B477,เส้นแต่งหน้าขนมเค้ก!AF:AF)+SUMIF(แพ็ค!$C:$C,'รับ-จ่าย ประจำวัน'!$B477,แพ็ค!AF:AF)+SUMIF(ธุรการ!$C:$C,'รับ-จ่าย ประจำวัน'!$B477,ธุรการ!AF:AF)+SUMIF(เส้นแต่งหน้าขนมปัง!$C:$C,'รับ-จ่าย ประจำวัน'!$B477,เส้นแต่งหน้าขนมปัง!AF:AF)+SUMIF('วางแผนBC,CJ'!$C:$C,'รับ-จ่าย ประจำวัน'!$B477,'วางแผนBC,CJ'!AF:AF)+SUMIF(RD!$C:$C,'รับ-จ่าย ประจำวัน'!$B477,RD!AF:AF)+SUMIF('FG,ออนไล,คัดแยก'!$C:$C,'รับ-จ่าย ประจำวัน'!$B477,'FG,ออนไล,คัดแยก'!AF:AF)</f>
        <v>0</v>
      </c>
      <c r="BN477" s="16">
        <f>SUMIF(เตรียมส่วนผสม!$C:$C,'รับ-จ่าย ประจำวัน'!$B477,เตรียมส่วนผสม!AG:AG)+SUMIF(กวนไส้!$C:$C,'รับ-จ่าย ประจำวัน'!$B477,กวนไส้!AG:AG)+SUMIF(ผลิต1!$C:$C,'รับ-จ่าย ประจำวัน'!$B477,ผลิต1!AG:AG)+SUMIF(ผลิต2!$C:$C,'รับ-จ่าย ประจำวัน'!$B477,ผลิต2!AG:AG)+SUMIF(เส้นแต่งหน้าขนมเค้ก!$C:$C,'รับ-จ่าย ประจำวัน'!$B477,เส้นแต่งหน้าขนมเค้ก!AG:AG)+SUMIF(แพ็ค!$C:$C,'รับ-จ่าย ประจำวัน'!$B477,แพ็ค!AG:AG)+SUMIF(ธุรการ!$C:$C,'รับ-จ่าย ประจำวัน'!$B477,ธุรการ!AG:AG)+SUMIF(เส้นแต่งหน้าขนมปัง!$C:$C,'รับ-จ่าย ประจำวัน'!$B477,เส้นแต่งหน้าขนมปัง!AG:AG)+SUMIF('วางแผนBC,CJ'!$C:$C,'รับ-จ่าย ประจำวัน'!$B477,'วางแผนBC,CJ'!AG:AG)+SUMIF(RD!$C:$C,'รับ-จ่าย ประจำวัน'!$B477,RD!AG:AG)+SUMIF('FG,ออนไล,คัดแยก'!$C:$C,'รับ-จ่าย ประจำวัน'!$B477,'FG,ออนไล,คัดแยก'!AG:AG)</f>
        <v>0</v>
      </c>
      <c r="BO477" s="16">
        <f>SUMIF(เตรียมส่วนผสม!$C:$C,'รับ-จ่าย ประจำวัน'!$B477,เตรียมส่วนผสม!AH:AH)+SUMIF(กวนไส้!$C:$C,'รับ-จ่าย ประจำวัน'!$B477,กวนไส้!AH:AH)+SUMIF(ผลิต1!$C:$C,'รับ-จ่าย ประจำวัน'!$B477,ผลิต1!AH:AH)+SUMIF(ผลิต2!$C:$C,'รับ-จ่าย ประจำวัน'!$B477,ผลิต2!AH:AH)+SUMIF(เส้นแต่งหน้าขนมเค้ก!$C:$C,'รับ-จ่าย ประจำวัน'!$B477,เส้นแต่งหน้าขนมเค้ก!AH:AH)+SUMIF(แพ็ค!$C:$C,'รับ-จ่าย ประจำวัน'!$B477,แพ็ค!AH:AH)+SUMIF(ธุรการ!$C:$C,'รับ-จ่าย ประจำวัน'!$B477,ธุรการ!AH:AH)+SUMIF(เส้นแต่งหน้าขนมปัง!$C:$C,'รับ-จ่าย ประจำวัน'!$B477,เส้นแต่งหน้าขนมปัง!AH:AH)+SUMIF('วางแผนBC,CJ'!$C:$C,'รับ-จ่าย ประจำวัน'!$B477,'วางแผนBC,CJ'!AH:AH)+SUMIF(RD!$C:$C,'รับ-จ่าย ประจำวัน'!$B477,RD!AH:AH)+SUMIF('FG,ออนไล,คัดแยก'!$C:$C,'รับ-จ่าย ประจำวัน'!$B477,'FG,ออนไล,คัดแยก'!AH:AH)</f>
        <v>0</v>
      </c>
      <c r="BP477" s="16">
        <f>SUMIF(เตรียมส่วนผสม!$C:$C,'รับ-จ่าย ประจำวัน'!$B477,เตรียมส่วนผสม!AI:AI)+SUMIF(กวนไส้!$C:$C,'รับ-จ่าย ประจำวัน'!$B477,กวนไส้!AI:AI)+SUMIF(ผลิต1!$C:$C,'รับ-จ่าย ประจำวัน'!$B477,ผลิต1!AI:AI)+SUMIF(ผลิต2!$C:$C,'รับ-จ่าย ประจำวัน'!$B477,ผลิต2!AI:AI)+SUMIF(เส้นแต่งหน้าขนมเค้ก!$C:$C,'รับ-จ่าย ประจำวัน'!$B477,เส้นแต่งหน้าขนมเค้ก!AI:AI)+SUMIF(แพ็ค!$C:$C,'รับ-จ่าย ประจำวัน'!$B477,แพ็ค!AI:AI)+SUMIF(ธุรการ!$C:$C,'รับ-จ่าย ประจำวัน'!$B477,ธุรการ!AI:AI)+SUMIF(เส้นแต่งหน้าขนมปัง!$C:$C,'รับ-จ่าย ประจำวัน'!$B477,เส้นแต่งหน้าขนมปัง!AI:AI)+SUMIF('วางแผนBC,CJ'!$C:$C,'รับ-จ่าย ประจำวัน'!$B477,'วางแผนBC,CJ'!AI:AI)+SUMIF(RD!$C:$C,'รับ-จ่าย ประจำวัน'!$B477,RD!AI:AI)+SUMIF('FG,ออนไล,คัดแยก'!$C:$C,'รับ-จ่าย ประจำวัน'!$B477,'FG,ออนไล,คัดแยก'!AI:AI)</f>
        <v>0</v>
      </c>
      <c r="BQ477" s="16">
        <f>SUMIF(เตรียมส่วนผสม!$C:$C,'รับ-จ่าย ประจำวัน'!$B477,เตรียมส่วนผสม!AJ:AJ)+SUMIF(กวนไส้!$C:$C,'รับ-จ่าย ประจำวัน'!$B477,กวนไส้!AJ:AJ)+SUMIF(ผลิต1!$C:$C,'รับ-จ่าย ประจำวัน'!$B477,ผลิต1!AJ:AJ)+SUMIF(ผลิต2!$C:$C,'รับ-จ่าย ประจำวัน'!$B477,ผลิต2!AJ:AJ)+SUMIF(เส้นแต่งหน้าขนมเค้ก!$C:$C,'รับ-จ่าย ประจำวัน'!$B477,เส้นแต่งหน้าขนมเค้ก!AJ:AJ)+SUMIF(แพ็ค!$C:$C,'รับ-จ่าย ประจำวัน'!$B477,แพ็ค!AJ:AJ)+SUMIF(ธุรการ!$C:$C,'รับ-จ่าย ประจำวัน'!$B477,ธุรการ!AJ:AJ)+SUMIF(เส้นแต่งหน้าขนมปัง!$C:$C,'รับ-จ่าย ประจำวัน'!$B477,เส้นแต่งหน้าขนมปัง!AJ:AJ)+SUMIF('วางแผนBC,CJ'!$C:$C,'รับ-จ่าย ประจำวัน'!$B477,'วางแผนBC,CJ'!AJ:AJ)+SUMIF(RD!$C:$C,'รับ-จ่าย ประจำวัน'!$B477,RD!AJ:AJ)+SUMIF('FG,ออนไล,คัดแยก'!$C:$C,'รับ-จ่าย ประจำวัน'!$B477,'FG,ออนไล,คัดแยก'!AJ:AJ)</f>
        <v>0</v>
      </c>
      <c r="BR477" s="16">
        <f>SUMIF(เตรียมส่วนผสม!$C:$C,'รับ-จ่าย ประจำวัน'!$B477,เตรียมส่วนผสม!AK:AK)+SUMIF(กวนไส้!$C:$C,'รับ-จ่าย ประจำวัน'!$B477,กวนไส้!AK:AK)+SUMIF(ผลิต1!$C:$C,'รับ-จ่าย ประจำวัน'!$B477,ผลิต1!AK:AK)+SUMIF(ผลิต2!$C:$C,'รับ-จ่าย ประจำวัน'!$B477,ผลิต2!AK:AK)+SUMIF(เส้นแต่งหน้าขนมเค้ก!$C:$C,'รับ-จ่าย ประจำวัน'!$B477,เส้นแต่งหน้าขนมเค้ก!AK:AK)+SUMIF(แพ็ค!$C:$C,'รับ-จ่าย ประจำวัน'!$B477,แพ็ค!AK:AK)+SUMIF(ธุรการ!$C:$C,'รับ-จ่าย ประจำวัน'!$B477,ธุรการ!AK:AK)+SUMIF(เส้นแต่งหน้าขนมปัง!$C:$C,'รับ-จ่าย ประจำวัน'!$B477,เส้นแต่งหน้าขนมปัง!AK:AK)+SUMIF('วางแผนBC,CJ'!$C:$C,'รับ-จ่าย ประจำวัน'!$B477,'วางแผนBC,CJ'!AK:AK)+SUMIF(RD!$C:$C,'รับ-จ่าย ประจำวัน'!$B477,RD!AK:AK)+SUMIF('FG,ออนไล,คัดแยก'!$C:$C,'รับ-จ่าย ประจำวัน'!$B477,'FG,ออนไล,คัดแยก'!AK:AK)</f>
        <v>0</v>
      </c>
      <c r="BS477" s="16">
        <f>SUMIF(เตรียมส่วนผสม!$C:$C,'รับ-จ่าย ประจำวัน'!$B477,เตรียมส่วนผสม!AL:AL)+SUMIF(กวนไส้!$C:$C,'รับ-จ่าย ประจำวัน'!$B477,กวนไส้!AL:AL)+SUMIF(ผลิต1!$C:$C,'รับ-จ่าย ประจำวัน'!$B477,ผลิต1!AL:AL)+SUMIF(ผลิต2!$C:$C,'รับ-จ่าย ประจำวัน'!$B477,ผลิต2!AL:AL)+SUMIF(เส้นแต่งหน้าขนมเค้ก!$C:$C,'รับ-จ่าย ประจำวัน'!$B477,เส้นแต่งหน้าขนมเค้ก!AL:AL)+SUMIF(แพ็ค!$C:$C,'รับ-จ่าย ประจำวัน'!$B477,แพ็ค!AL:AL)+SUMIF(ธุรการ!$C:$C,'รับ-จ่าย ประจำวัน'!$B477,ธุรการ!AL:AL)+SUMIF(เส้นแต่งหน้าขนมปัง!$C:$C,'รับ-จ่าย ประจำวัน'!$B477,เส้นแต่งหน้าขนมปัง!AL:AL)+SUMIF('วางแผนBC,CJ'!$C:$C,'รับ-จ่าย ประจำวัน'!$B477,'วางแผนBC,CJ'!AL:AL)+SUMIF(RD!$C:$C,'รับ-จ่าย ประจำวัน'!$B477,RD!AL:AL)+SUMIF('FG,ออนไล,คัดแยก'!$C:$C,'รับ-จ่าย ประจำวัน'!$B477,'FG,ออนไล,คัดแยก'!AL:AL)</f>
        <v>0</v>
      </c>
      <c r="BT477" s="18">
        <f t="shared" si="107"/>
        <v>0</v>
      </c>
      <c r="BU477" s="116"/>
      <c r="BV477" s="146">
        <f t="shared" si="108"/>
        <v>83964</v>
      </c>
      <c r="BW477" s="183">
        <v>30</v>
      </c>
      <c r="BX477" s="172">
        <f t="shared" si="103"/>
        <v>0</v>
      </c>
      <c r="BY477" s="188" t="e">
        <f t="shared" si="104"/>
        <v>#DIV/0!</v>
      </c>
      <c r="BZ477" s="180" t="e">
        <f t="shared" ca="1" si="109"/>
        <v>#DIV/0!</v>
      </c>
      <c r="CA477" s="97"/>
      <c r="CB477" s="97"/>
      <c r="CC477" s="97"/>
      <c r="CD477" s="97"/>
      <c r="CE477" s="97"/>
      <c r="CF477" s="97"/>
      <c r="CG477" s="97"/>
      <c r="CH477" s="97"/>
      <c r="CI477" s="97"/>
      <c r="CJ477" s="94"/>
      <c r="CK477" s="9">
        <f t="shared" si="105"/>
        <v>83964</v>
      </c>
    </row>
    <row r="478" spans="1:89" hidden="1" x14ac:dyDescent="0.5">
      <c r="A478" s="149"/>
      <c r="B478" s="34">
        <v>1020201045</v>
      </c>
      <c r="C478" s="148" t="s">
        <v>1959</v>
      </c>
      <c r="D478" s="177" t="s">
        <v>91</v>
      </c>
      <c r="E478" s="28"/>
      <c r="F478" s="159" t="s">
        <v>1605</v>
      </c>
      <c r="G478" s="11" t="s">
        <v>62</v>
      </c>
      <c r="H478" s="12">
        <v>10000</v>
      </c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3"/>
      <c r="AF478" s="13"/>
      <c r="AG478" s="13"/>
      <c r="AH478" s="13"/>
      <c r="AI478" s="14"/>
      <c r="AJ478" s="14"/>
      <c r="AK478" s="14"/>
      <c r="AL478" s="14"/>
      <c r="AM478" s="14"/>
      <c r="AN478" s="15">
        <f t="shared" si="110"/>
        <v>0</v>
      </c>
      <c r="AO478" s="16">
        <f>SUMIF(เตรียมส่วนผสม!$C:$C,'รับ-จ่าย ประจำวัน'!$B478,เตรียมส่วนผสม!H:H)+SUMIF(กวนไส้!$C:$C,'รับ-จ่าย ประจำวัน'!$B478,กวนไส้!H:H)+SUMIF(ผลิต1!$C:$C,'รับ-จ่าย ประจำวัน'!$B478,ผลิต1!H:H)+SUMIF(ผลิต2!$C:$C,'รับ-จ่าย ประจำวัน'!$B478,ผลิต2!H:H)+SUMIF(เส้นแต่งหน้าขนมเค้ก!$C:$C,'รับ-จ่าย ประจำวัน'!$B478,เส้นแต่งหน้าขนมเค้ก!H:H)+SUMIF(แพ็ค!$C:$C,'รับ-จ่าย ประจำวัน'!$B478,แพ็ค!H:H)+SUMIF(ธุรการ!$C:$C,'รับ-จ่าย ประจำวัน'!$B478,ธุรการ!H:H)+SUMIF(เส้นแต่งหน้าขนมปัง!$C:$C,'รับ-จ่าย ประจำวัน'!$B478,เส้นแต่งหน้าขนมปัง!H:H)+SUMIF('วางแผนBC,CJ'!$C:$C,'รับ-จ่าย ประจำวัน'!$B478,'วางแผนBC,CJ'!H:H)+SUMIF(RD!$C:$C,'รับ-จ่าย ประจำวัน'!$B478,RD!H:H)+SUMIF('FG,ออนไล,คัดแยก'!$C:$C,'รับ-จ่าย ประจำวัน'!$B478,'FG,ออนไล,คัดแยก'!H:H)</f>
        <v>0</v>
      </c>
      <c r="AP478" s="16">
        <f>SUMIF(เตรียมส่วนผสม!$C:$C,'รับ-จ่าย ประจำวัน'!$B478,เตรียมส่วนผสม!I:I)+SUMIF(กวนไส้!$C:$C,'รับ-จ่าย ประจำวัน'!$B478,กวนไส้!I:I)+SUMIF(ผลิต1!$C:$C,'รับ-จ่าย ประจำวัน'!$B478,ผลิต1!I:I)+SUMIF(ผลิต2!$C:$C,'รับ-จ่าย ประจำวัน'!$B478,ผลิต2!I:I)+SUMIF(เส้นแต่งหน้าขนมเค้ก!$C:$C,'รับ-จ่าย ประจำวัน'!$B478,เส้นแต่งหน้าขนมเค้ก!I:I)+SUMIF(แพ็ค!$C:$C,'รับ-จ่าย ประจำวัน'!$B478,แพ็ค!I:I)+SUMIF(ธุรการ!$C:$C,'รับ-จ่าย ประจำวัน'!$B478,ธุรการ!I:I)+SUMIF(เส้นแต่งหน้าขนมปัง!$C:$C,'รับ-จ่าย ประจำวัน'!$B478,เส้นแต่งหน้าขนมปัง!I:I)+SUMIF('วางแผนBC,CJ'!$C:$C,'รับ-จ่าย ประจำวัน'!$B478,'วางแผนBC,CJ'!I:I)+SUMIF(RD!$C:$C,'รับ-จ่าย ประจำวัน'!$B478,RD!I:I)+SUMIF('FG,ออนไล,คัดแยก'!$C:$C,'รับ-จ่าย ประจำวัน'!$B478,'FG,ออนไล,คัดแยก'!I:I)</f>
        <v>0</v>
      </c>
      <c r="AQ478" s="16">
        <f>SUMIF(เตรียมส่วนผสม!$C:$C,'รับ-จ่าย ประจำวัน'!$B478,เตรียมส่วนผสม!J:J)+SUMIF(กวนไส้!$C:$C,'รับ-จ่าย ประจำวัน'!$B478,กวนไส้!J:J)+SUMIF(ผลิต1!$C:$C,'รับ-จ่าย ประจำวัน'!$B478,ผลิต1!J:J)+SUMIF(ผลิต2!$C:$C,'รับ-จ่าย ประจำวัน'!$B478,ผลิต2!J:J)+SUMIF(เส้นแต่งหน้าขนมเค้ก!$C:$C,'รับ-จ่าย ประจำวัน'!$B478,เส้นแต่งหน้าขนมเค้ก!J:J)+SUMIF(แพ็ค!$C:$C,'รับ-จ่าย ประจำวัน'!$B478,แพ็ค!J:J)+SUMIF(ธุรการ!$C:$C,'รับ-จ่าย ประจำวัน'!$B478,ธุรการ!J:J)+SUMIF(เส้นแต่งหน้าขนมปัง!$C:$C,'รับ-จ่าย ประจำวัน'!$B478,เส้นแต่งหน้าขนมปัง!J:J)+SUMIF('วางแผนBC,CJ'!$C:$C,'รับ-จ่าย ประจำวัน'!$B478,'วางแผนBC,CJ'!J:J)+SUMIF(RD!$C:$C,'รับ-จ่าย ประจำวัน'!$B478,RD!J:J)+SUMIF('FG,ออนไล,คัดแยก'!$C:$C,'รับ-จ่าย ประจำวัน'!$B478,'FG,ออนไล,คัดแยก'!J:J)</f>
        <v>0</v>
      </c>
      <c r="AR478" s="16">
        <f>SUMIF(เตรียมส่วนผสม!$C:$C,'รับ-จ่าย ประจำวัน'!$B478,เตรียมส่วนผสม!K:K)+SUMIF(กวนไส้!$C:$C,'รับ-จ่าย ประจำวัน'!$B478,กวนไส้!K:K)+SUMIF(ผลิต1!$C:$C,'รับ-จ่าย ประจำวัน'!$B478,ผลิต1!K:K)+SUMIF(ผลิต2!$C:$C,'รับ-จ่าย ประจำวัน'!$B478,ผลิต2!K:K)+SUMIF(เส้นแต่งหน้าขนมเค้ก!$C:$C,'รับ-จ่าย ประจำวัน'!$B478,เส้นแต่งหน้าขนมเค้ก!K:K)+SUMIF(แพ็ค!$C:$C,'รับ-จ่าย ประจำวัน'!$B478,แพ็ค!K:K)+SUMIF(ธุรการ!$C:$C,'รับ-จ่าย ประจำวัน'!$B478,ธุรการ!K:K)+SUMIF(เส้นแต่งหน้าขนมปัง!$C:$C,'รับ-จ่าย ประจำวัน'!$B478,เส้นแต่งหน้าขนมปัง!K:K)+SUMIF('วางแผนBC,CJ'!$C:$C,'รับ-จ่าย ประจำวัน'!$B478,'วางแผนBC,CJ'!K:K)+SUMIF(RD!$C:$C,'รับ-จ่าย ประจำวัน'!$B478,RD!K:K)+SUMIF('FG,ออนไล,คัดแยก'!$C:$C,'รับ-จ่าย ประจำวัน'!$B478,'FG,ออนไล,คัดแยก'!K:K)</f>
        <v>0</v>
      </c>
      <c r="AS478" s="16">
        <f>SUMIF(เตรียมส่วนผสม!$C:$C,'รับ-จ่าย ประจำวัน'!$B478,เตรียมส่วนผสม!L:L)+SUMIF(กวนไส้!$C:$C,'รับ-จ่าย ประจำวัน'!$B478,กวนไส้!L:L)+SUMIF(ผลิต1!$C:$C,'รับ-จ่าย ประจำวัน'!$B478,ผลิต1!L:L)+SUMIF(ผลิต2!$C:$C,'รับ-จ่าย ประจำวัน'!$B478,ผลิต2!L:L)+SUMIF(เส้นแต่งหน้าขนมเค้ก!$C:$C,'รับ-จ่าย ประจำวัน'!$B478,เส้นแต่งหน้าขนมเค้ก!L:L)+SUMIF(แพ็ค!$C:$C,'รับ-จ่าย ประจำวัน'!$B478,แพ็ค!L:L)+SUMIF(ธุรการ!$C:$C,'รับ-จ่าย ประจำวัน'!$B478,ธุรการ!L:L)+SUMIF(เส้นแต่งหน้าขนมปัง!$C:$C,'รับ-จ่าย ประจำวัน'!$B478,เส้นแต่งหน้าขนมปัง!L:L)+SUMIF('วางแผนBC,CJ'!$C:$C,'รับ-จ่าย ประจำวัน'!$B478,'วางแผนBC,CJ'!L:L)+SUMIF(RD!$C:$C,'รับ-จ่าย ประจำวัน'!$B478,RD!L:L)+SUMIF('FG,ออนไล,คัดแยก'!$C:$C,'รับ-จ่าย ประจำวัน'!$B478,'FG,ออนไล,คัดแยก'!L:L)</f>
        <v>0</v>
      </c>
      <c r="AT478" s="16">
        <f>SUMIF(เตรียมส่วนผสม!$C:$C,'รับ-จ่าย ประจำวัน'!$B478,เตรียมส่วนผสม!M:M)+SUMIF(กวนไส้!$C:$C,'รับ-จ่าย ประจำวัน'!$B478,กวนไส้!M:M)+SUMIF(ผลิต1!$C:$C,'รับ-จ่าย ประจำวัน'!$B478,ผลิต1!M:M)+SUMIF(ผลิต2!$C:$C,'รับ-จ่าย ประจำวัน'!$B478,ผลิต2!M:M)+SUMIF(เส้นแต่งหน้าขนมเค้ก!$C:$C,'รับ-จ่าย ประจำวัน'!$B478,เส้นแต่งหน้าขนมเค้ก!M:M)+SUMIF(แพ็ค!$C:$C,'รับ-จ่าย ประจำวัน'!$B478,แพ็ค!M:M)+SUMIF(ธุรการ!$C:$C,'รับ-จ่าย ประจำวัน'!$B478,ธุรการ!M:M)+SUMIF(เส้นแต่งหน้าขนมปัง!$C:$C,'รับ-จ่าย ประจำวัน'!$B478,เส้นแต่งหน้าขนมปัง!M:M)+SUMIF('วางแผนBC,CJ'!$C:$C,'รับ-จ่าย ประจำวัน'!$B478,'วางแผนBC,CJ'!M:M)+SUMIF(RD!$C:$C,'รับ-จ่าย ประจำวัน'!$B478,RD!M:M)+SUMIF('FG,ออนไล,คัดแยก'!$C:$C,'รับ-จ่าย ประจำวัน'!$B478,'FG,ออนไล,คัดแยก'!M:M)</f>
        <v>0</v>
      </c>
      <c r="AU478" s="16">
        <f>SUMIF(เตรียมส่วนผสม!$C:$C,'รับ-จ่าย ประจำวัน'!$B478,เตรียมส่วนผสม!N:N)+SUMIF(กวนไส้!$C:$C,'รับ-จ่าย ประจำวัน'!$B478,กวนไส้!N:N)+SUMIF(ผลิต1!$C:$C,'รับ-จ่าย ประจำวัน'!$B478,ผลิต1!N:N)+SUMIF(ผลิต2!$C:$C,'รับ-จ่าย ประจำวัน'!$B478,ผลิต2!N:N)+SUMIF(เส้นแต่งหน้าขนมเค้ก!$C:$C,'รับ-จ่าย ประจำวัน'!$B478,เส้นแต่งหน้าขนมเค้ก!N:N)+SUMIF(แพ็ค!$C:$C,'รับ-จ่าย ประจำวัน'!$B478,แพ็ค!N:N)+SUMIF(ธุรการ!$C:$C,'รับ-จ่าย ประจำวัน'!$B478,ธุรการ!N:N)+SUMIF(เส้นแต่งหน้าขนมปัง!$C:$C,'รับ-จ่าย ประจำวัน'!$B478,เส้นแต่งหน้าขนมปัง!N:N)+SUMIF('วางแผนBC,CJ'!$C:$C,'รับ-จ่าย ประจำวัน'!$B478,'วางแผนBC,CJ'!N:N)+SUMIF(RD!$C:$C,'รับ-จ่าย ประจำวัน'!$B478,RD!N:N)+SUMIF('FG,ออนไล,คัดแยก'!$C:$C,'รับ-จ่าย ประจำวัน'!$B478,'FG,ออนไล,คัดแยก'!N:N)</f>
        <v>0</v>
      </c>
      <c r="AV478" s="16">
        <f>SUMIF(เตรียมส่วนผสม!$C:$C,'รับ-จ่าย ประจำวัน'!$B478,เตรียมส่วนผสม!O:O)+SUMIF(กวนไส้!$C:$C,'รับ-จ่าย ประจำวัน'!$B478,กวนไส้!O:O)+SUMIF(ผลิต1!$C:$C,'รับ-จ่าย ประจำวัน'!$B478,ผลิต1!O:O)+SUMIF(ผลิต2!$C:$C,'รับ-จ่าย ประจำวัน'!$B478,ผลิต2!O:O)+SUMIF(เส้นแต่งหน้าขนมเค้ก!$C:$C,'รับ-จ่าย ประจำวัน'!$B478,เส้นแต่งหน้าขนมเค้ก!O:O)+SUMIF(แพ็ค!$C:$C,'รับ-จ่าย ประจำวัน'!$B478,แพ็ค!O:O)+SUMIF(ธุรการ!$C:$C,'รับ-จ่าย ประจำวัน'!$B478,ธุรการ!O:O)+SUMIF(เส้นแต่งหน้าขนมปัง!$C:$C,'รับ-จ่าย ประจำวัน'!$B478,เส้นแต่งหน้าขนมปัง!O:O)+SUMIF('วางแผนBC,CJ'!$C:$C,'รับ-จ่าย ประจำวัน'!$B478,'วางแผนBC,CJ'!O:O)+SUMIF(RD!$C:$C,'รับ-จ่าย ประจำวัน'!$B478,RD!O:O)+SUMIF('FG,ออนไล,คัดแยก'!$C:$C,'รับ-จ่าย ประจำวัน'!$B478,'FG,ออนไล,คัดแยก'!O:O)</f>
        <v>0</v>
      </c>
      <c r="AW478" s="16">
        <f>SUMIF(เตรียมส่วนผสม!$C:$C,'รับ-จ่าย ประจำวัน'!$B478,เตรียมส่วนผสม!P:P)+SUMIF(กวนไส้!$C:$C,'รับ-จ่าย ประจำวัน'!$B478,กวนไส้!P:P)+SUMIF(ผลิต1!$C:$C,'รับ-จ่าย ประจำวัน'!$B478,ผลิต1!P:P)+SUMIF(ผลิต2!$C:$C,'รับ-จ่าย ประจำวัน'!$B478,ผลิต2!P:P)+SUMIF(เส้นแต่งหน้าขนมเค้ก!$C:$C,'รับ-จ่าย ประจำวัน'!$B478,เส้นแต่งหน้าขนมเค้ก!P:P)+SUMIF(แพ็ค!$C:$C,'รับ-จ่าย ประจำวัน'!$B478,แพ็ค!P:P)+SUMIF(ธุรการ!$C:$C,'รับ-จ่าย ประจำวัน'!$B478,ธุรการ!P:P)+SUMIF(เส้นแต่งหน้าขนมปัง!$C:$C,'รับ-จ่าย ประจำวัน'!$B478,เส้นแต่งหน้าขนมปัง!P:P)+SUMIF('วางแผนBC,CJ'!$C:$C,'รับ-จ่าย ประจำวัน'!$B478,'วางแผนBC,CJ'!P:P)+SUMIF(RD!$C:$C,'รับ-จ่าย ประจำวัน'!$B478,RD!P:P)+SUMIF('FG,ออนไล,คัดแยก'!$C:$C,'รับ-จ่าย ประจำวัน'!$B478,'FG,ออนไล,คัดแยก'!P:P)</f>
        <v>0</v>
      </c>
      <c r="AX478" s="16">
        <f>SUMIF(เตรียมส่วนผสม!$C:$C,'รับ-จ่าย ประจำวัน'!$B478,เตรียมส่วนผสม!Q:Q)+SUMIF(กวนไส้!$C:$C,'รับ-จ่าย ประจำวัน'!$B478,กวนไส้!Q:Q)+SUMIF(ผลิต1!$C:$C,'รับ-จ่าย ประจำวัน'!$B478,ผลิต1!Q:Q)+SUMIF(ผลิต2!$C:$C,'รับ-จ่าย ประจำวัน'!$B478,ผลิต2!Q:Q)+SUMIF(เส้นแต่งหน้าขนมเค้ก!$C:$C,'รับ-จ่าย ประจำวัน'!$B478,เส้นแต่งหน้าขนมเค้ก!Q:Q)+SUMIF(แพ็ค!$C:$C,'รับ-จ่าย ประจำวัน'!$B478,แพ็ค!Q:Q)+SUMIF(ธุรการ!$C:$C,'รับ-จ่าย ประจำวัน'!$B478,ธุรการ!Q:Q)+SUMIF(เส้นแต่งหน้าขนมปัง!$C:$C,'รับ-จ่าย ประจำวัน'!$B478,เส้นแต่งหน้าขนมปัง!Q:Q)+SUMIF('วางแผนBC,CJ'!$C:$C,'รับ-จ่าย ประจำวัน'!$B478,'วางแผนBC,CJ'!Q:Q)+SUMIF(RD!$C:$C,'รับ-จ่าย ประจำวัน'!$B478,RD!Q:Q)+SUMIF('FG,ออนไล,คัดแยก'!$C:$C,'รับ-จ่าย ประจำวัน'!$B478,'FG,ออนไล,คัดแยก'!Q:Q)</f>
        <v>0</v>
      </c>
      <c r="AY478" s="16">
        <f>SUMIF(เตรียมส่วนผสม!$C:$C,'รับ-จ่าย ประจำวัน'!$B478,เตรียมส่วนผสม!R:R)+SUMIF(กวนไส้!$C:$C,'รับ-จ่าย ประจำวัน'!$B478,กวนไส้!R:R)+SUMIF(ผลิต1!$C:$C,'รับ-จ่าย ประจำวัน'!$B478,ผลิต1!R:R)+SUMIF(ผลิต2!$C:$C,'รับ-จ่าย ประจำวัน'!$B478,ผลิต2!R:R)+SUMIF(เส้นแต่งหน้าขนมเค้ก!$C:$C,'รับ-จ่าย ประจำวัน'!$B478,เส้นแต่งหน้าขนมเค้ก!R:R)+SUMIF(แพ็ค!$C:$C,'รับ-จ่าย ประจำวัน'!$B478,แพ็ค!R:R)+SUMIF(ธุรการ!$C:$C,'รับ-จ่าย ประจำวัน'!$B478,ธุรการ!R:R)+SUMIF(เส้นแต่งหน้าขนมปัง!$C:$C,'รับ-จ่าย ประจำวัน'!$B478,เส้นแต่งหน้าขนมปัง!R:R)+SUMIF('วางแผนBC,CJ'!$C:$C,'รับ-จ่าย ประจำวัน'!$B478,'วางแผนBC,CJ'!R:R)+SUMIF(RD!$C:$C,'รับ-จ่าย ประจำวัน'!$B478,RD!R:R)+SUMIF('FG,ออนไล,คัดแยก'!$C:$C,'รับ-จ่าย ประจำวัน'!$B478,'FG,ออนไล,คัดแยก'!R:R)</f>
        <v>0</v>
      </c>
      <c r="AZ478" s="16">
        <f>SUMIF(เตรียมส่วนผสม!$C:$C,'รับ-จ่าย ประจำวัน'!$B478,เตรียมส่วนผสม!S:S)+SUMIF(กวนไส้!$C:$C,'รับ-จ่าย ประจำวัน'!$B478,กวนไส้!S:S)+SUMIF(ผลิต1!$C:$C,'รับ-จ่าย ประจำวัน'!$B478,ผลิต1!S:S)+SUMIF(ผลิต2!$C:$C,'รับ-จ่าย ประจำวัน'!$B478,ผลิต2!S:S)+SUMIF(เส้นแต่งหน้าขนมเค้ก!$C:$C,'รับ-จ่าย ประจำวัน'!$B478,เส้นแต่งหน้าขนมเค้ก!S:S)+SUMIF(แพ็ค!$C:$C,'รับ-จ่าย ประจำวัน'!$B478,แพ็ค!S:S)+SUMIF(ธุรการ!$C:$C,'รับ-จ่าย ประจำวัน'!$B478,ธุรการ!S:S)+SUMIF(เส้นแต่งหน้าขนมปัง!$C:$C,'รับ-จ่าย ประจำวัน'!$B478,เส้นแต่งหน้าขนมปัง!S:S)+SUMIF('วางแผนBC,CJ'!$C:$C,'รับ-จ่าย ประจำวัน'!$B478,'วางแผนBC,CJ'!S:S)+SUMIF(RD!$C:$C,'รับ-จ่าย ประจำวัน'!$B478,RD!S:S)+SUMIF('FG,ออนไล,คัดแยก'!$C:$C,'รับ-จ่าย ประจำวัน'!$B478,'FG,ออนไล,คัดแยก'!S:S)</f>
        <v>0</v>
      </c>
      <c r="BA478" s="16">
        <f>SUMIF(เตรียมส่วนผสม!$C:$C,'รับ-จ่าย ประจำวัน'!$B478,เตรียมส่วนผสม!T:T)+SUMIF(กวนไส้!$C:$C,'รับ-จ่าย ประจำวัน'!$B478,กวนไส้!T:T)+SUMIF(ผลิต1!$C:$C,'รับ-จ่าย ประจำวัน'!$B478,ผลิต1!T:T)+SUMIF(ผลิต2!$C:$C,'รับ-จ่าย ประจำวัน'!$B478,ผลิต2!T:T)+SUMIF(เส้นแต่งหน้าขนมเค้ก!$C:$C,'รับ-จ่าย ประจำวัน'!$B478,เส้นแต่งหน้าขนมเค้ก!T:T)+SUMIF(แพ็ค!$C:$C,'รับ-จ่าย ประจำวัน'!$B478,แพ็ค!T:T)+SUMIF(ธุรการ!$C:$C,'รับ-จ่าย ประจำวัน'!$B478,ธุรการ!T:T)+SUMIF(เส้นแต่งหน้าขนมปัง!$C:$C,'รับ-จ่าย ประจำวัน'!$B478,เส้นแต่งหน้าขนมปัง!T:T)+SUMIF('วางแผนBC,CJ'!$C:$C,'รับ-จ่าย ประจำวัน'!$B478,'วางแผนBC,CJ'!T:T)+SUMIF(RD!$C:$C,'รับ-จ่าย ประจำวัน'!$B478,RD!T:T)+SUMIF('FG,ออนไล,คัดแยก'!$C:$C,'รับ-จ่าย ประจำวัน'!$B478,'FG,ออนไล,คัดแยก'!T:T)</f>
        <v>0</v>
      </c>
      <c r="BB478" s="16">
        <f>SUMIF(เตรียมส่วนผสม!$C:$C,'รับ-จ่าย ประจำวัน'!$B478,เตรียมส่วนผสม!U:U)+SUMIF(กวนไส้!$C:$C,'รับ-จ่าย ประจำวัน'!$B478,กวนไส้!U:U)+SUMIF(ผลิต1!$C:$C,'รับ-จ่าย ประจำวัน'!$B478,ผลิต1!U:U)+SUMIF(ผลิต2!$C:$C,'รับ-จ่าย ประจำวัน'!$B478,ผลิต2!U:U)+SUMIF(เส้นแต่งหน้าขนมเค้ก!$C:$C,'รับ-จ่าย ประจำวัน'!$B478,เส้นแต่งหน้าขนมเค้ก!U:U)+SUMIF(แพ็ค!$C:$C,'รับ-จ่าย ประจำวัน'!$B478,แพ็ค!U:U)+SUMIF(ธุรการ!$C:$C,'รับ-จ่าย ประจำวัน'!$B478,ธุรการ!U:U)+SUMIF(เส้นแต่งหน้าขนมปัง!$C:$C,'รับ-จ่าย ประจำวัน'!$B478,เส้นแต่งหน้าขนมปัง!U:U)+SUMIF('วางแผนBC,CJ'!$C:$C,'รับ-จ่าย ประจำวัน'!$B478,'วางแผนBC,CJ'!U:U)+SUMIF(RD!$C:$C,'รับ-จ่าย ประจำวัน'!$B478,RD!U:U)+SUMIF('FG,ออนไล,คัดแยก'!$C:$C,'รับ-จ่าย ประจำวัน'!$B478,'FG,ออนไล,คัดแยก'!U:U)</f>
        <v>0</v>
      </c>
      <c r="BC478" s="16">
        <f>SUMIF(เตรียมส่วนผสม!$C:$C,'รับ-จ่าย ประจำวัน'!$B478,เตรียมส่วนผสม!V:V)+SUMIF(กวนไส้!$C:$C,'รับ-จ่าย ประจำวัน'!$B478,กวนไส้!V:V)+SUMIF(ผลิต1!$C:$C,'รับ-จ่าย ประจำวัน'!$B478,ผลิต1!V:V)+SUMIF(ผลิต2!$C:$C,'รับ-จ่าย ประจำวัน'!$B478,ผลิต2!V:V)+SUMIF(เส้นแต่งหน้าขนมเค้ก!$C:$C,'รับ-จ่าย ประจำวัน'!$B478,เส้นแต่งหน้าขนมเค้ก!V:V)+SUMIF(แพ็ค!$C:$C,'รับ-จ่าย ประจำวัน'!$B478,แพ็ค!V:V)+SUMIF(ธุรการ!$C:$C,'รับ-จ่าย ประจำวัน'!$B478,ธุรการ!V:V)+SUMIF(เส้นแต่งหน้าขนมปัง!$C:$C,'รับ-จ่าย ประจำวัน'!$B478,เส้นแต่งหน้าขนมปัง!V:V)+SUMIF('วางแผนBC,CJ'!$C:$C,'รับ-จ่าย ประจำวัน'!$B478,'วางแผนBC,CJ'!V:V)+SUMIF(RD!$C:$C,'รับ-จ่าย ประจำวัน'!$B478,RD!V:V)+SUMIF('FG,ออนไล,คัดแยก'!$C:$C,'รับ-จ่าย ประจำวัน'!$B478,'FG,ออนไล,คัดแยก'!V:V)</f>
        <v>0</v>
      </c>
      <c r="BD478" s="16">
        <f>SUMIF(เตรียมส่วนผสม!$C:$C,'รับ-จ่าย ประจำวัน'!$B478,เตรียมส่วนผสม!W:W)+SUMIF(กวนไส้!$C:$C,'รับ-จ่าย ประจำวัน'!$B478,กวนไส้!W:W)+SUMIF(ผลิต1!$C:$C,'รับ-จ่าย ประจำวัน'!$B478,ผลิต1!W:W)+SUMIF(ผลิต2!$C:$C,'รับ-จ่าย ประจำวัน'!$B478,ผลิต2!W:W)+SUMIF(เส้นแต่งหน้าขนมเค้ก!$C:$C,'รับ-จ่าย ประจำวัน'!$B478,เส้นแต่งหน้าขนมเค้ก!W:W)+SUMIF(แพ็ค!$C:$C,'รับ-จ่าย ประจำวัน'!$B478,แพ็ค!W:W)+SUMIF(ธุรการ!$C:$C,'รับ-จ่าย ประจำวัน'!$B478,ธุรการ!W:W)+SUMIF(เส้นแต่งหน้าขนมปัง!$C:$C,'รับ-จ่าย ประจำวัน'!$B478,เส้นแต่งหน้าขนมปัง!W:W)+SUMIF('วางแผนBC,CJ'!$C:$C,'รับ-จ่าย ประจำวัน'!$B478,'วางแผนBC,CJ'!W:W)+SUMIF(RD!$C:$C,'รับ-จ่าย ประจำวัน'!$B478,RD!W:W)+SUMIF('FG,ออนไล,คัดแยก'!$C:$C,'รับ-จ่าย ประจำวัน'!$B478,'FG,ออนไล,คัดแยก'!W:W)</f>
        <v>0</v>
      </c>
      <c r="BE478" s="16">
        <f>SUMIF(เตรียมส่วนผสม!$C:$C,'รับ-จ่าย ประจำวัน'!$B478,เตรียมส่วนผสม!X:X)+SUMIF(กวนไส้!$C:$C,'รับ-จ่าย ประจำวัน'!$B478,กวนไส้!X:X)+SUMIF(ผลิต1!$C:$C,'รับ-จ่าย ประจำวัน'!$B478,ผลิต1!X:X)+SUMIF(ผลิต2!$C:$C,'รับ-จ่าย ประจำวัน'!$B478,ผลิต2!X:X)+SUMIF(เส้นแต่งหน้าขนมเค้ก!$C:$C,'รับ-จ่าย ประจำวัน'!$B478,เส้นแต่งหน้าขนมเค้ก!X:X)+SUMIF(แพ็ค!$C:$C,'รับ-จ่าย ประจำวัน'!$B478,แพ็ค!X:X)+SUMIF(ธุรการ!$C:$C,'รับ-จ่าย ประจำวัน'!$B478,ธุรการ!X:X)+SUMIF(เส้นแต่งหน้าขนมปัง!$C:$C,'รับ-จ่าย ประจำวัน'!$B478,เส้นแต่งหน้าขนมปัง!X:X)+SUMIF('วางแผนBC,CJ'!$C:$C,'รับ-จ่าย ประจำวัน'!$B478,'วางแผนBC,CJ'!X:X)+SUMIF(RD!$C:$C,'รับ-จ่าย ประจำวัน'!$B478,RD!X:X)+SUMIF('FG,ออนไล,คัดแยก'!$C:$C,'รับ-จ่าย ประจำวัน'!$B478,'FG,ออนไล,คัดแยก'!X:X)</f>
        <v>0</v>
      </c>
      <c r="BF478" s="16">
        <f>SUMIF(เตรียมส่วนผสม!$C:$C,'รับ-จ่าย ประจำวัน'!$B478,เตรียมส่วนผสม!Y:Y)+SUMIF(กวนไส้!$C:$C,'รับ-จ่าย ประจำวัน'!$B478,กวนไส้!Y:Y)+SUMIF(ผลิต1!$C:$C,'รับ-จ่าย ประจำวัน'!$B478,ผลิต1!Y:Y)+SUMIF(ผลิต2!$C:$C,'รับ-จ่าย ประจำวัน'!$B478,ผลิต2!Y:Y)+SUMIF(เส้นแต่งหน้าขนมเค้ก!$C:$C,'รับ-จ่าย ประจำวัน'!$B478,เส้นแต่งหน้าขนมเค้ก!Y:Y)+SUMIF(แพ็ค!$C:$C,'รับ-จ่าย ประจำวัน'!$B478,แพ็ค!Y:Y)+SUMIF(ธุรการ!$C:$C,'รับ-จ่าย ประจำวัน'!$B478,ธุรการ!Y:Y)+SUMIF(เส้นแต่งหน้าขนมปัง!$C:$C,'รับ-จ่าย ประจำวัน'!$B478,เส้นแต่งหน้าขนมปัง!Y:Y)+SUMIF('วางแผนBC,CJ'!$C:$C,'รับ-จ่าย ประจำวัน'!$B478,'วางแผนBC,CJ'!Y:Y)+SUMIF(RD!$C:$C,'รับ-จ่าย ประจำวัน'!$B478,RD!Y:Y)+SUMIF('FG,ออนไล,คัดแยก'!$C:$C,'รับ-จ่าย ประจำวัน'!$B478,'FG,ออนไล,คัดแยก'!Y:Y)</f>
        <v>0</v>
      </c>
      <c r="BG478" s="16">
        <f>SUMIF(เตรียมส่วนผสม!$C:$C,'รับ-จ่าย ประจำวัน'!$B478,เตรียมส่วนผสม!Z:Z)+SUMIF(กวนไส้!$C:$C,'รับ-จ่าย ประจำวัน'!$B478,กวนไส้!Z:Z)+SUMIF(ผลิต1!$C:$C,'รับ-จ่าย ประจำวัน'!$B478,ผลิต1!Z:Z)+SUMIF(ผลิต2!$C:$C,'รับ-จ่าย ประจำวัน'!$B478,ผลิต2!Z:Z)+SUMIF(เส้นแต่งหน้าขนมเค้ก!$C:$C,'รับ-จ่าย ประจำวัน'!$B478,เส้นแต่งหน้าขนมเค้ก!Z:Z)+SUMIF(แพ็ค!$C:$C,'รับ-จ่าย ประจำวัน'!$B478,แพ็ค!Z:Z)+SUMIF(ธุรการ!$C:$C,'รับ-จ่าย ประจำวัน'!$B478,ธุรการ!Z:Z)+SUMIF(เส้นแต่งหน้าขนมปัง!$C:$C,'รับ-จ่าย ประจำวัน'!$B478,เส้นแต่งหน้าขนมปัง!Z:Z)+SUMIF('วางแผนBC,CJ'!$C:$C,'รับ-จ่าย ประจำวัน'!$B478,'วางแผนBC,CJ'!Z:Z)+SUMIF(RD!$C:$C,'รับ-จ่าย ประจำวัน'!$B478,RD!Z:Z)+SUMIF('FG,ออนไล,คัดแยก'!$C:$C,'รับ-จ่าย ประจำวัน'!$B478,'FG,ออนไล,คัดแยก'!Z:Z)</f>
        <v>0</v>
      </c>
      <c r="BH478" s="16">
        <f>SUMIF(เตรียมส่วนผสม!$C:$C,'รับ-จ่าย ประจำวัน'!$B478,เตรียมส่วนผสม!AA:AA)+SUMIF(กวนไส้!$C:$C,'รับ-จ่าย ประจำวัน'!$B478,กวนไส้!AA:AA)+SUMIF(ผลิต1!$C:$C,'รับ-จ่าย ประจำวัน'!$B478,ผลิต1!AA:AA)+SUMIF(ผลิต2!$C:$C,'รับ-จ่าย ประจำวัน'!$B478,ผลิต2!AA:AA)+SUMIF(เส้นแต่งหน้าขนมเค้ก!$C:$C,'รับ-จ่าย ประจำวัน'!$B478,เส้นแต่งหน้าขนมเค้ก!AA:AA)+SUMIF(แพ็ค!$C:$C,'รับ-จ่าย ประจำวัน'!$B478,แพ็ค!AA:AA)+SUMIF(ธุรการ!$C:$C,'รับ-จ่าย ประจำวัน'!$B478,ธุรการ!AA:AA)+SUMIF(เส้นแต่งหน้าขนมปัง!$C:$C,'รับ-จ่าย ประจำวัน'!$B478,เส้นแต่งหน้าขนมปัง!AA:AA)+SUMIF('วางแผนBC,CJ'!$C:$C,'รับ-จ่าย ประจำวัน'!$B478,'วางแผนBC,CJ'!AA:AA)+SUMIF(RD!$C:$C,'รับ-จ่าย ประจำวัน'!$B478,RD!AA:AA)+SUMIF('FG,ออนไล,คัดแยก'!$C:$C,'รับ-จ่าย ประจำวัน'!$B478,'FG,ออนไล,คัดแยก'!AA:AA)</f>
        <v>0</v>
      </c>
      <c r="BI478" s="16">
        <f>SUMIF(เตรียมส่วนผสม!$C:$C,'รับ-จ่าย ประจำวัน'!$B478,เตรียมส่วนผสม!AB:AB)+SUMIF(กวนไส้!$C:$C,'รับ-จ่าย ประจำวัน'!$B478,กวนไส้!AB:AB)+SUMIF(ผลิต1!$C:$C,'รับ-จ่าย ประจำวัน'!$B478,ผลิต1!AB:AB)+SUMIF(ผลิต2!$C:$C,'รับ-จ่าย ประจำวัน'!$B478,ผลิต2!AB:AB)+SUMIF(เส้นแต่งหน้าขนมเค้ก!$C:$C,'รับ-จ่าย ประจำวัน'!$B478,เส้นแต่งหน้าขนมเค้ก!AB:AB)+SUMIF(แพ็ค!$C:$C,'รับ-จ่าย ประจำวัน'!$B478,แพ็ค!AB:AB)+SUMIF(ธุรการ!$C:$C,'รับ-จ่าย ประจำวัน'!$B478,ธุรการ!AB:AB)+SUMIF(เส้นแต่งหน้าขนมปัง!$C:$C,'รับ-จ่าย ประจำวัน'!$B478,เส้นแต่งหน้าขนมปัง!AB:AB)+SUMIF('วางแผนBC,CJ'!$C:$C,'รับ-จ่าย ประจำวัน'!$B478,'วางแผนBC,CJ'!AB:AB)+SUMIF(RD!$C:$C,'รับ-จ่าย ประจำวัน'!$B478,RD!AB:AB)+SUMIF('FG,ออนไล,คัดแยก'!$C:$C,'รับ-จ่าย ประจำวัน'!$B478,'FG,ออนไล,คัดแยก'!AB:AB)</f>
        <v>0</v>
      </c>
      <c r="BJ478" s="16">
        <f>SUMIF(เตรียมส่วนผสม!$C:$C,'รับ-จ่าย ประจำวัน'!$B478,เตรียมส่วนผสม!AC:AC)+SUMIF(กวนไส้!$C:$C,'รับ-จ่าย ประจำวัน'!$B478,กวนไส้!AC:AC)+SUMIF(ผลิต1!$C:$C,'รับ-จ่าย ประจำวัน'!$B478,ผลิต1!AC:AC)+SUMIF(ผลิต2!$C:$C,'รับ-จ่าย ประจำวัน'!$B478,ผลิต2!AC:AC)+SUMIF(เส้นแต่งหน้าขนมเค้ก!$C:$C,'รับ-จ่าย ประจำวัน'!$B478,เส้นแต่งหน้าขนมเค้ก!AC:AC)+SUMIF(แพ็ค!$C:$C,'รับ-จ่าย ประจำวัน'!$B478,แพ็ค!AC:AC)+SUMIF(ธุรการ!$C:$C,'รับ-จ่าย ประจำวัน'!$B478,ธุรการ!AC:AC)+SUMIF(เส้นแต่งหน้าขนมปัง!$C:$C,'รับ-จ่าย ประจำวัน'!$B478,เส้นแต่งหน้าขนมปัง!AC:AC)+SUMIF('วางแผนBC,CJ'!$C:$C,'รับ-จ่าย ประจำวัน'!$B478,'วางแผนBC,CJ'!AC:AC)+SUMIF(RD!$C:$C,'รับ-จ่าย ประจำวัน'!$B478,RD!AC:AC)+SUMIF('FG,ออนไล,คัดแยก'!$C:$C,'รับ-จ่าย ประจำวัน'!$B478,'FG,ออนไล,คัดแยก'!AC:AC)</f>
        <v>0</v>
      </c>
      <c r="BK478" s="16">
        <f>SUMIF(เตรียมส่วนผสม!$C:$C,'รับ-จ่าย ประจำวัน'!$B478,เตรียมส่วนผสม!AD:AD)+SUMIF(กวนไส้!$C:$C,'รับ-จ่าย ประจำวัน'!$B478,กวนไส้!AD:AD)+SUMIF(ผลิต1!$C:$C,'รับ-จ่าย ประจำวัน'!$B478,ผลิต1!AD:AD)+SUMIF(ผลิต2!$C:$C,'รับ-จ่าย ประจำวัน'!$B478,ผลิต2!AD:AD)+SUMIF(เส้นแต่งหน้าขนมเค้ก!$C:$C,'รับ-จ่าย ประจำวัน'!$B478,เส้นแต่งหน้าขนมเค้ก!AD:AD)+SUMIF(แพ็ค!$C:$C,'รับ-จ่าย ประจำวัน'!$B478,แพ็ค!AD:AD)+SUMIF(ธุรการ!$C:$C,'รับ-จ่าย ประจำวัน'!$B478,ธุรการ!AD:AD)+SUMIF(เส้นแต่งหน้าขนมปัง!$C:$C,'รับ-จ่าย ประจำวัน'!$B478,เส้นแต่งหน้าขนมปัง!AD:AD)+SUMIF('วางแผนBC,CJ'!$C:$C,'รับ-จ่าย ประจำวัน'!$B478,'วางแผนBC,CJ'!AD:AD)+SUMIF(RD!$C:$C,'รับ-จ่าย ประจำวัน'!$B478,RD!AD:AD)+SUMIF('FG,ออนไล,คัดแยก'!$C:$C,'รับ-จ่าย ประจำวัน'!$B478,'FG,ออนไล,คัดแยก'!AD:AD)</f>
        <v>0</v>
      </c>
      <c r="BL478" s="16">
        <f>SUMIF(เตรียมส่วนผสม!$C:$C,'รับ-จ่าย ประจำวัน'!$B478,เตรียมส่วนผสม!AE:AE)+SUMIF(กวนไส้!$C:$C,'รับ-จ่าย ประจำวัน'!$B478,กวนไส้!AE:AE)+SUMIF(ผลิต1!$C:$C,'รับ-จ่าย ประจำวัน'!$B478,ผลิต1!AE:AE)+SUMIF(ผลิต2!$C:$C,'รับ-จ่าย ประจำวัน'!$B478,ผลิต2!AE:AE)+SUMIF(เส้นแต่งหน้าขนมเค้ก!$C:$C,'รับ-จ่าย ประจำวัน'!$B478,เส้นแต่งหน้าขนมเค้ก!AE:AE)+SUMIF(แพ็ค!$C:$C,'รับ-จ่าย ประจำวัน'!$B478,แพ็ค!AE:AE)+SUMIF(ธุรการ!$C:$C,'รับ-จ่าย ประจำวัน'!$B478,ธุรการ!AE:AE)+SUMIF(เส้นแต่งหน้าขนมปัง!$C:$C,'รับ-จ่าย ประจำวัน'!$B478,เส้นแต่งหน้าขนมปัง!AE:AE)+SUMIF('วางแผนBC,CJ'!$C:$C,'รับ-จ่าย ประจำวัน'!$B478,'วางแผนBC,CJ'!AE:AE)+SUMIF(RD!$C:$C,'รับ-จ่าย ประจำวัน'!$B478,RD!AE:AE)+SUMIF('FG,ออนไล,คัดแยก'!$C:$C,'รับ-จ่าย ประจำวัน'!$B478,'FG,ออนไล,คัดแยก'!AE:AE)</f>
        <v>0</v>
      </c>
      <c r="BM478" s="16">
        <f>SUMIF(เตรียมส่วนผสม!$C:$C,'รับ-จ่าย ประจำวัน'!$B478,เตรียมส่วนผสม!AF:AF)+SUMIF(กวนไส้!$C:$C,'รับ-จ่าย ประจำวัน'!$B478,กวนไส้!AF:AF)+SUMIF(ผลิต1!$C:$C,'รับ-จ่าย ประจำวัน'!$B478,ผลิต1!AF:AF)+SUMIF(ผลิต2!$C:$C,'รับ-จ่าย ประจำวัน'!$B478,ผลิต2!AF:AF)+SUMIF(เส้นแต่งหน้าขนมเค้ก!$C:$C,'รับ-จ่าย ประจำวัน'!$B478,เส้นแต่งหน้าขนมเค้ก!AF:AF)+SUMIF(แพ็ค!$C:$C,'รับ-จ่าย ประจำวัน'!$B478,แพ็ค!AF:AF)+SUMIF(ธุรการ!$C:$C,'รับ-จ่าย ประจำวัน'!$B478,ธุรการ!AF:AF)+SUMIF(เส้นแต่งหน้าขนมปัง!$C:$C,'รับ-จ่าย ประจำวัน'!$B478,เส้นแต่งหน้าขนมปัง!AF:AF)+SUMIF('วางแผนBC,CJ'!$C:$C,'รับ-จ่าย ประจำวัน'!$B478,'วางแผนBC,CJ'!AF:AF)+SUMIF(RD!$C:$C,'รับ-จ่าย ประจำวัน'!$B478,RD!AF:AF)+SUMIF('FG,ออนไล,คัดแยก'!$C:$C,'รับ-จ่าย ประจำวัน'!$B478,'FG,ออนไล,คัดแยก'!AF:AF)</f>
        <v>0</v>
      </c>
      <c r="BN478" s="16">
        <f>SUMIF(เตรียมส่วนผสม!$C:$C,'รับ-จ่าย ประจำวัน'!$B478,เตรียมส่วนผสม!AG:AG)+SUMIF(กวนไส้!$C:$C,'รับ-จ่าย ประจำวัน'!$B478,กวนไส้!AG:AG)+SUMIF(ผลิต1!$C:$C,'รับ-จ่าย ประจำวัน'!$B478,ผลิต1!AG:AG)+SUMIF(ผลิต2!$C:$C,'รับ-จ่าย ประจำวัน'!$B478,ผลิต2!AG:AG)+SUMIF(เส้นแต่งหน้าขนมเค้ก!$C:$C,'รับ-จ่าย ประจำวัน'!$B478,เส้นแต่งหน้าขนมเค้ก!AG:AG)+SUMIF(แพ็ค!$C:$C,'รับ-จ่าย ประจำวัน'!$B478,แพ็ค!AG:AG)+SUMIF(ธุรการ!$C:$C,'รับ-จ่าย ประจำวัน'!$B478,ธุรการ!AG:AG)+SUMIF(เส้นแต่งหน้าขนมปัง!$C:$C,'รับ-จ่าย ประจำวัน'!$B478,เส้นแต่งหน้าขนมปัง!AG:AG)+SUMIF('วางแผนBC,CJ'!$C:$C,'รับ-จ่าย ประจำวัน'!$B478,'วางแผนBC,CJ'!AG:AG)+SUMIF(RD!$C:$C,'รับ-จ่าย ประจำวัน'!$B478,RD!AG:AG)+SUMIF('FG,ออนไล,คัดแยก'!$C:$C,'รับ-จ่าย ประจำวัน'!$B478,'FG,ออนไล,คัดแยก'!AG:AG)</f>
        <v>0</v>
      </c>
      <c r="BO478" s="16">
        <f>SUMIF(เตรียมส่วนผสม!$C:$C,'รับ-จ่าย ประจำวัน'!$B478,เตรียมส่วนผสม!AH:AH)+SUMIF(กวนไส้!$C:$C,'รับ-จ่าย ประจำวัน'!$B478,กวนไส้!AH:AH)+SUMIF(ผลิต1!$C:$C,'รับ-จ่าย ประจำวัน'!$B478,ผลิต1!AH:AH)+SUMIF(ผลิต2!$C:$C,'รับ-จ่าย ประจำวัน'!$B478,ผลิต2!AH:AH)+SUMIF(เส้นแต่งหน้าขนมเค้ก!$C:$C,'รับ-จ่าย ประจำวัน'!$B478,เส้นแต่งหน้าขนมเค้ก!AH:AH)+SUMIF(แพ็ค!$C:$C,'รับ-จ่าย ประจำวัน'!$B478,แพ็ค!AH:AH)+SUMIF(ธุรการ!$C:$C,'รับ-จ่าย ประจำวัน'!$B478,ธุรการ!AH:AH)+SUMIF(เส้นแต่งหน้าขนมปัง!$C:$C,'รับ-จ่าย ประจำวัน'!$B478,เส้นแต่งหน้าขนมปัง!AH:AH)+SUMIF('วางแผนBC,CJ'!$C:$C,'รับ-จ่าย ประจำวัน'!$B478,'วางแผนBC,CJ'!AH:AH)+SUMIF(RD!$C:$C,'รับ-จ่าย ประจำวัน'!$B478,RD!AH:AH)+SUMIF('FG,ออนไล,คัดแยก'!$C:$C,'รับ-จ่าย ประจำวัน'!$B478,'FG,ออนไล,คัดแยก'!AH:AH)</f>
        <v>0</v>
      </c>
      <c r="BP478" s="16">
        <f>SUMIF(เตรียมส่วนผสม!$C:$C,'รับ-จ่าย ประจำวัน'!$B478,เตรียมส่วนผสม!AI:AI)+SUMIF(กวนไส้!$C:$C,'รับ-จ่าย ประจำวัน'!$B478,กวนไส้!AI:AI)+SUMIF(ผลิต1!$C:$C,'รับ-จ่าย ประจำวัน'!$B478,ผลิต1!AI:AI)+SUMIF(ผลิต2!$C:$C,'รับ-จ่าย ประจำวัน'!$B478,ผลิต2!AI:AI)+SUMIF(เส้นแต่งหน้าขนมเค้ก!$C:$C,'รับ-จ่าย ประจำวัน'!$B478,เส้นแต่งหน้าขนมเค้ก!AI:AI)+SUMIF(แพ็ค!$C:$C,'รับ-จ่าย ประจำวัน'!$B478,แพ็ค!AI:AI)+SUMIF(ธุรการ!$C:$C,'รับ-จ่าย ประจำวัน'!$B478,ธุรการ!AI:AI)+SUMIF(เส้นแต่งหน้าขนมปัง!$C:$C,'รับ-จ่าย ประจำวัน'!$B478,เส้นแต่งหน้าขนมปัง!AI:AI)+SUMIF('วางแผนBC,CJ'!$C:$C,'รับ-จ่าย ประจำวัน'!$B478,'วางแผนBC,CJ'!AI:AI)+SUMIF(RD!$C:$C,'รับ-จ่าย ประจำวัน'!$B478,RD!AI:AI)+SUMIF('FG,ออนไล,คัดแยก'!$C:$C,'รับ-จ่าย ประจำวัน'!$B478,'FG,ออนไล,คัดแยก'!AI:AI)</f>
        <v>0</v>
      </c>
      <c r="BQ478" s="16">
        <f>SUMIF(เตรียมส่วนผสม!$C:$C,'รับ-จ่าย ประจำวัน'!$B478,เตรียมส่วนผสม!AJ:AJ)+SUMIF(กวนไส้!$C:$C,'รับ-จ่าย ประจำวัน'!$B478,กวนไส้!AJ:AJ)+SUMIF(ผลิต1!$C:$C,'รับ-จ่าย ประจำวัน'!$B478,ผลิต1!AJ:AJ)+SUMIF(ผลิต2!$C:$C,'รับ-จ่าย ประจำวัน'!$B478,ผลิต2!AJ:AJ)+SUMIF(เส้นแต่งหน้าขนมเค้ก!$C:$C,'รับ-จ่าย ประจำวัน'!$B478,เส้นแต่งหน้าขนมเค้ก!AJ:AJ)+SUMIF(แพ็ค!$C:$C,'รับ-จ่าย ประจำวัน'!$B478,แพ็ค!AJ:AJ)+SUMIF(ธุรการ!$C:$C,'รับ-จ่าย ประจำวัน'!$B478,ธุรการ!AJ:AJ)+SUMIF(เส้นแต่งหน้าขนมปัง!$C:$C,'รับ-จ่าย ประจำวัน'!$B478,เส้นแต่งหน้าขนมปัง!AJ:AJ)+SUMIF('วางแผนBC,CJ'!$C:$C,'รับ-จ่าย ประจำวัน'!$B478,'วางแผนBC,CJ'!AJ:AJ)+SUMIF(RD!$C:$C,'รับ-จ่าย ประจำวัน'!$B478,RD!AJ:AJ)+SUMIF('FG,ออนไล,คัดแยก'!$C:$C,'รับ-จ่าย ประจำวัน'!$B478,'FG,ออนไล,คัดแยก'!AJ:AJ)</f>
        <v>0</v>
      </c>
      <c r="BR478" s="16">
        <f>SUMIF(เตรียมส่วนผสม!$C:$C,'รับ-จ่าย ประจำวัน'!$B478,เตรียมส่วนผสม!AK:AK)+SUMIF(กวนไส้!$C:$C,'รับ-จ่าย ประจำวัน'!$B478,กวนไส้!AK:AK)+SUMIF(ผลิต1!$C:$C,'รับ-จ่าย ประจำวัน'!$B478,ผลิต1!AK:AK)+SUMIF(ผลิต2!$C:$C,'รับ-จ่าย ประจำวัน'!$B478,ผลิต2!AK:AK)+SUMIF(เส้นแต่งหน้าขนมเค้ก!$C:$C,'รับ-จ่าย ประจำวัน'!$B478,เส้นแต่งหน้าขนมเค้ก!AK:AK)+SUMIF(แพ็ค!$C:$C,'รับ-จ่าย ประจำวัน'!$B478,แพ็ค!AK:AK)+SUMIF(ธุรการ!$C:$C,'รับ-จ่าย ประจำวัน'!$B478,ธุรการ!AK:AK)+SUMIF(เส้นแต่งหน้าขนมปัง!$C:$C,'รับ-จ่าย ประจำวัน'!$B478,เส้นแต่งหน้าขนมปัง!AK:AK)+SUMIF('วางแผนBC,CJ'!$C:$C,'รับ-จ่าย ประจำวัน'!$B478,'วางแผนBC,CJ'!AK:AK)+SUMIF(RD!$C:$C,'รับ-จ่าย ประจำวัน'!$B478,RD!AK:AK)+SUMIF('FG,ออนไล,คัดแยก'!$C:$C,'รับ-จ่าย ประจำวัน'!$B478,'FG,ออนไล,คัดแยก'!AK:AK)</f>
        <v>0</v>
      </c>
      <c r="BS478" s="16">
        <f>SUMIF(เตรียมส่วนผสม!$C:$C,'รับ-จ่าย ประจำวัน'!$B478,เตรียมส่วนผสม!AL:AL)+SUMIF(กวนไส้!$C:$C,'รับ-จ่าย ประจำวัน'!$B478,กวนไส้!AL:AL)+SUMIF(ผลิต1!$C:$C,'รับ-จ่าย ประจำวัน'!$B478,ผลิต1!AL:AL)+SUMIF(ผลิต2!$C:$C,'รับ-จ่าย ประจำวัน'!$B478,ผลิต2!AL:AL)+SUMIF(เส้นแต่งหน้าขนมเค้ก!$C:$C,'รับ-จ่าย ประจำวัน'!$B478,เส้นแต่งหน้าขนมเค้ก!AL:AL)+SUMIF(แพ็ค!$C:$C,'รับ-จ่าย ประจำวัน'!$B478,แพ็ค!AL:AL)+SUMIF(ธุรการ!$C:$C,'รับ-จ่าย ประจำวัน'!$B478,ธุรการ!AL:AL)+SUMIF(เส้นแต่งหน้าขนมปัง!$C:$C,'รับ-จ่าย ประจำวัน'!$B478,เส้นแต่งหน้าขนมปัง!AL:AL)+SUMIF('วางแผนBC,CJ'!$C:$C,'รับ-จ่าย ประจำวัน'!$B478,'วางแผนBC,CJ'!AL:AL)+SUMIF(RD!$C:$C,'รับ-จ่าย ประจำวัน'!$B478,RD!AL:AL)+SUMIF('FG,ออนไล,คัดแยก'!$C:$C,'รับ-จ่าย ประจำวัน'!$B478,'FG,ออนไล,คัดแยก'!AL:AL)</f>
        <v>0</v>
      </c>
      <c r="BT478" s="18">
        <f t="shared" si="107"/>
        <v>0</v>
      </c>
      <c r="BU478" s="116"/>
      <c r="BV478" s="146">
        <f t="shared" si="108"/>
        <v>10000</v>
      </c>
      <c r="BW478" s="183">
        <v>30</v>
      </c>
      <c r="BX478" s="172">
        <f t="shared" si="103"/>
        <v>0</v>
      </c>
      <c r="BY478" s="188" t="e">
        <f t="shared" si="104"/>
        <v>#DIV/0!</v>
      </c>
      <c r="BZ478" s="180" t="e">
        <f t="shared" ca="1" si="109"/>
        <v>#DIV/0!</v>
      </c>
      <c r="CA478" s="97"/>
      <c r="CB478" s="97"/>
      <c r="CC478" s="97"/>
      <c r="CD478" s="97"/>
      <c r="CE478" s="97"/>
      <c r="CF478" s="97"/>
      <c r="CG478" s="97"/>
      <c r="CH478" s="97"/>
      <c r="CI478" s="97"/>
      <c r="CJ478" s="94"/>
      <c r="CK478" s="9">
        <f t="shared" si="105"/>
        <v>10000</v>
      </c>
    </row>
    <row r="479" spans="1:89" hidden="1" x14ac:dyDescent="0.5">
      <c r="A479" s="149"/>
      <c r="B479" s="34">
        <v>1020201046</v>
      </c>
      <c r="C479" s="148" t="s">
        <v>1960</v>
      </c>
      <c r="D479" s="141" t="s">
        <v>91</v>
      </c>
      <c r="E479" s="28"/>
      <c r="F479" s="159" t="s">
        <v>1605</v>
      </c>
      <c r="G479" s="11" t="s">
        <v>62</v>
      </c>
      <c r="H479" s="12">
        <v>21372</v>
      </c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3"/>
      <c r="AF479" s="13"/>
      <c r="AG479" s="13"/>
      <c r="AH479" s="13"/>
      <c r="AI479" s="14"/>
      <c r="AJ479" s="14"/>
      <c r="AK479" s="14"/>
      <c r="AL479" s="14"/>
      <c r="AM479" s="14"/>
      <c r="AN479" s="15">
        <f t="shared" si="110"/>
        <v>0</v>
      </c>
      <c r="AO479" s="16">
        <f>SUMIF(เตรียมส่วนผสม!$C:$C,'รับ-จ่าย ประจำวัน'!$B479,เตรียมส่วนผสม!H:H)+SUMIF(กวนไส้!$C:$C,'รับ-จ่าย ประจำวัน'!$B479,กวนไส้!H:H)+SUMIF(ผลิต1!$C:$C,'รับ-จ่าย ประจำวัน'!$B479,ผลิต1!H:H)+SUMIF(ผลิต2!$C:$C,'รับ-จ่าย ประจำวัน'!$B479,ผลิต2!H:H)+SUMIF(เส้นแต่งหน้าขนมเค้ก!$C:$C,'รับ-จ่าย ประจำวัน'!$B479,เส้นแต่งหน้าขนมเค้ก!H:H)+SUMIF(แพ็ค!$C:$C,'รับ-จ่าย ประจำวัน'!$B479,แพ็ค!H:H)+SUMIF(ธุรการ!$C:$C,'รับ-จ่าย ประจำวัน'!$B479,ธุรการ!H:H)+SUMIF(เส้นแต่งหน้าขนมปัง!$C:$C,'รับ-จ่าย ประจำวัน'!$B479,เส้นแต่งหน้าขนมปัง!H:H)+SUMIF('วางแผนBC,CJ'!$C:$C,'รับ-จ่าย ประจำวัน'!$B479,'วางแผนBC,CJ'!H:H)+SUMIF(RD!$C:$C,'รับ-จ่าย ประจำวัน'!$B479,RD!H:H)+SUMIF('FG,ออนไล,คัดแยก'!$C:$C,'รับ-จ่าย ประจำวัน'!$B479,'FG,ออนไล,คัดแยก'!H:H)</f>
        <v>0</v>
      </c>
      <c r="AP479" s="16">
        <f>SUMIF(เตรียมส่วนผสม!$C:$C,'รับ-จ่าย ประจำวัน'!$B479,เตรียมส่วนผสม!I:I)+SUMIF(กวนไส้!$C:$C,'รับ-จ่าย ประจำวัน'!$B479,กวนไส้!I:I)+SUMIF(ผลิต1!$C:$C,'รับ-จ่าย ประจำวัน'!$B479,ผลิต1!I:I)+SUMIF(ผลิต2!$C:$C,'รับ-จ่าย ประจำวัน'!$B479,ผลิต2!I:I)+SUMIF(เส้นแต่งหน้าขนมเค้ก!$C:$C,'รับ-จ่าย ประจำวัน'!$B479,เส้นแต่งหน้าขนมเค้ก!I:I)+SUMIF(แพ็ค!$C:$C,'รับ-จ่าย ประจำวัน'!$B479,แพ็ค!I:I)+SUMIF(ธุรการ!$C:$C,'รับ-จ่าย ประจำวัน'!$B479,ธุรการ!I:I)+SUMIF(เส้นแต่งหน้าขนมปัง!$C:$C,'รับ-จ่าย ประจำวัน'!$B479,เส้นแต่งหน้าขนมปัง!I:I)+SUMIF('วางแผนBC,CJ'!$C:$C,'รับ-จ่าย ประจำวัน'!$B479,'วางแผนBC,CJ'!I:I)+SUMIF(RD!$C:$C,'รับ-จ่าย ประจำวัน'!$B479,RD!I:I)+SUMIF('FG,ออนไล,คัดแยก'!$C:$C,'รับ-จ่าย ประจำวัน'!$B479,'FG,ออนไล,คัดแยก'!I:I)</f>
        <v>0</v>
      </c>
      <c r="AQ479" s="16">
        <f>SUMIF(เตรียมส่วนผสม!$C:$C,'รับ-จ่าย ประจำวัน'!$B479,เตรียมส่วนผสม!J:J)+SUMIF(กวนไส้!$C:$C,'รับ-จ่าย ประจำวัน'!$B479,กวนไส้!J:J)+SUMIF(ผลิต1!$C:$C,'รับ-จ่าย ประจำวัน'!$B479,ผลิต1!J:J)+SUMIF(ผลิต2!$C:$C,'รับ-จ่าย ประจำวัน'!$B479,ผลิต2!J:J)+SUMIF(เส้นแต่งหน้าขนมเค้ก!$C:$C,'รับ-จ่าย ประจำวัน'!$B479,เส้นแต่งหน้าขนมเค้ก!J:J)+SUMIF(แพ็ค!$C:$C,'รับ-จ่าย ประจำวัน'!$B479,แพ็ค!J:J)+SUMIF(ธุรการ!$C:$C,'รับ-จ่าย ประจำวัน'!$B479,ธุรการ!J:J)+SUMIF(เส้นแต่งหน้าขนมปัง!$C:$C,'รับ-จ่าย ประจำวัน'!$B479,เส้นแต่งหน้าขนมปัง!J:J)+SUMIF('วางแผนBC,CJ'!$C:$C,'รับ-จ่าย ประจำวัน'!$B479,'วางแผนBC,CJ'!J:J)+SUMIF(RD!$C:$C,'รับ-จ่าย ประจำวัน'!$B479,RD!J:J)+SUMIF('FG,ออนไล,คัดแยก'!$C:$C,'รับ-จ่าย ประจำวัน'!$B479,'FG,ออนไล,คัดแยก'!J:J)</f>
        <v>0</v>
      </c>
      <c r="AR479" s="16">
        <f>SUMIF(เตรียมส่วนผสม!$C:$C,'รับ-จ่าย ประจำวัน'!$B479,เตรียมส่วนผสม!K:K)+SUMIF(กวนไส้!$C:$C,'รับ-จ่าย ประจำวัน'!$B479,กวนไส้!K:K)+SUMIF(ผลิต1!$C:$C,'รับ-จ่าย ประจำวัน'!$B479,ผลิต1!K:K)+SUMIF(ผลิต2!$C:$C,'รับ-จ่าย ประจำวัน'!$B479,ผลิต2!K:K)+SUMIF(เส้นแต่งหน้าขนมเค้ก!$C:$C,'รับ-จ่าย ประจำวัน'!$B479,เส้นแต่งหน้าขนมเค้ก!K:K)+SUMIF(แพ็ค!$C:$C,'รับ-จ่าย ประจำวัน'!$B479,แพ็ค!K:K)+SUMIF(ธุรการ!$C:$C,'รับ-จ่าย ประจำวัน'!$B479,ธุรการ!K:K)+SUMIF(เส้นแต่งหน้าขนมปัง!$C:$C,'รับ-จ่าย ประจำวัน'!$B479,เส้นแต่งหน้าขนมปัง!K:K)+SUMIF('วางแผนBC,CJ'!$C:$C,'รับ-จ่าย ประจำวัน'!$B479,'วางแผนBC,CJ'!K:K)+SUMIF(RD!$C:$C,'รับ-จ่าย ประจำวัน'!$B479,RD!K:K)+SUMIF('FG,ออนไล,คัดแยก'!$C:$C,'รับ-จ่าย ประจำวัน'!$B479,'FG,ออนไล,คัดแยก'!K:K)</f>
        <v>0</v>
      </c>
      <c r="AS479" s="16">
        <f>SUMIF(เตรียมส่วนผสม!$C:$C,'รับ-จ่าย ประจำวัน'!$B479,เตรียมส่วนผสม!L:L)+SUMIF(กวนไส้!$C:$C,'รับ-จ่าย ประจำวัน'!$B479,กวนไส้!L:L)+SUMIF(ผลิต1!$C:$C,'รับ-จ่าย ประจำวัน'!$B479,ผลิต1!L:L)+SUMIF(ผลิต2!$C:$C,'รับ-จ่าย ประจำวัน'!$B479,ผลิต2!L:L)+SUMIF(เส้นแต่งหน้าขนมเค้ก!$C:$C,'รับ-จ่าย ประจำวัน'!$B479,เส้นแต่งหน้าขนมเค้ก!L:L)+SUMIF(แพ็ค!$C:$C,'รับ-จ่าย ประจำวัน'!$B479,แพ็ค!L:L)+SUMIF(ธุรการ!$C:$C,'รับ-จ่าย ประจำวัน'!$B479,ธุรการ!L:L)+SUMIF(เส้นแต่งหน้าขนมปัง!$C:$C,'รับ-จ่าย ประจำวัน'!$B479,เส้นแต่งหน้าขนมปัง!L:L)+SUMIF('วางแผนBC,CJ'!$C:$C,'รับ-จ่าย ประจำวัน'!$B479,'วางแผนBC,CJ'!L:L)+SUMIF(RD!$C:$C,'รับ-จ่าย ประจำวัน'!$B479,RD!L:L)+SUMIF('FG,ออนไล,คัดแยก'!$C:$C,'รับ-จ่าย ประจำวัน'!$B479,'FG,ออนไล,คัดแยก'!L:L)</f>
        <v>0</v>
      </c>
      <c r="AT479" s="16">
        <f>SUMIF(เตรียมส่วนผสม!$C:$C,'รับ-จ่าย ประจำวัน'!$B479,เตรียมส่วนผสม!M:M)+SUMIF(กวนไส้!$C:$C,'รับ-จ่าย ประจำวัน'!$B479,กวนไส้!M:M)+SUMIF(ผลิต1!$C:$C,'รับ-จ่าย ประจำวัน'!$B479,ผลิต1!M:M)+SUMIF(ผลิต2!$C:$C,'รับ-จ่าย ประจำวัน'!$B479,ผลิต2!M:M)+SUMIF(เส้นแต่งหน้าขนมเค้ก!$C:$C,'รับ-จ่าย ประจำวัน'!$B479,เส้นแต่งหน้าขนมเค้ก!M:M)+SUMIF(แพ็ค!$C:$C,'รับ-จ่าย ประจำวัน'!$B479,แพ็ค!M:M)+SUMIF(ธุรการ!$C:$C,'รับ-จ่าย ประจำวัน'!$B479,ธุรการ!M:M)+SUMIF(เส้นแต่งหน้าขนมปัง!$C:$C,'รับ-จ่าย ประจำวัน'!$B479,เส้นแต่งหน้าขนมปัง!M:M)+SUMIF('วางแผนBC,CJ'!$C:$C,'รับ-จ่าย ประจำวัน'!$B479,'วางแผนBC,CJ'!M:M)+SUMIF(RD!$C:$C,'รับ-จ่าย ประจำวัน'!$B479,RD!M:M)+SUMIF('FG,ออนไล,คัดแยก'!$C:$C,'รับ-จ่าย ประจำวัน'!$B479,'FG,ออนไล,คัดแยก'!M:M)</f>
        <v>0</v>
      </c>
      <c r="AU479" s="16">
        <f>SUMIF(เตรียมส่วนผสม!$C:$C,'รับ-จ่าย ประจำวัน'!$B479,เตรียมส่วนผสม!N:N)+SUMIF(กวนไส้!$C:$C,'รับ-จ่าย ประจำวัน'!$B479,กวนไส้!N:N)+SUMIF(ผลิต1!$C:$C,'รับ-จ่าย ประจำวัน'!$B479,ผลิต1!N:N)+SUMIF(ผลิต2!$C:$C,'รับ-จ่าย ประจำวัน'!$B479,ผลิต2!N:N)+SUMIF(เส้นแต่งหน้าขนมเค้ก!$C:$C,'รับ-จ่าย ประจำวัน'!$B479,เส้นแต่งหน้าขนมเค้ก!N:N)+SUMIF(แพ็ค!$C:$C,'รับ-จ่าย ประจำวัน'!$B479,แพ็ค!N:N)+SUMIF(ธุรการ!$C:$C,'รับ-จ่าย ประจำวัน'!$B479,ธุรการ!N:N)+SUMIF(เส้นแต่งหน้าขนมปัง!$C:$C,'รับ-จ่าย ประจำวัน'!$B479,เส้นแต่งหน้าขนมปัง!N:N)+SUMIF('วางแผนBC,CJ'!$C:$C,'รับ-จ่าย ประจำวัน'!$B479,'วางแผนBC,CJ'!N:N)+SUMIF(RD!$C:$C,'รับ-จ่าย ประจำวัน'!$B479,RD!N:N)+SUMIF('FG,ออนไล,คัดแยก'!$C:$C,'รับ-จ่าย ประจำวัน'!$B479,'FG,ออนไล,คัดแยก'!N:N)</f>
        <v>0</v>
      </c>
      <c r="AV479" s="16">
        <f>SUMIF(เตรียมส่วนผสม!$C:$C,'รับ-จ่าย ประจำวัน'!$B479,เตรียมส่วนผสม!O:O)+SUMIF(กวนไส้!$C:$C,'รับ-จ่าย ประจำวัน'!$B479,กวนไส้!O:O)+SUMIF(ผลิต1!$C:$C,'รับ-จ่าย ประจำวัน'!$B479,ผลิต1!O:O)+SUMIF(ผลิต2!$C:$C,'รับ-จ่าย ประจำวัน'!$B479,ผลิต2!O:O)+SUMIF(เส้นแต่งหน้าขนมเค้ก!$C:$C,'รับ-จ่าย ประจำวัน'!$B479,เส้นแต่งหน้าขนมเค้ก!O:O)+SUMIF(แพ็ค!$C:$C,'รับ-จ่าย ประจำวัน'!$B479,แพ็ค!O:O)+SUMIF(ธุรการ!$C:$C,'รับ-จ่าย ประจำวัน'!$B479,ธุรการ!O:O)+SUMIF(เส้นแต่งหน้าขนมปัง!$C:$C,'รับ-จ่าย ประจำวัน'!$B479,เส้นแต่งหน้าขนมปัง!O:O)+SUMIF('วางแผนBC,CJ'!$C:$C,'รับ-จ่าย ประจำวัน'!$B479,'วางแผนBC,CJ'!O:O)+SUMIF(RD!$C:$C,'รับ-จ่าย ประจำวัน'!$B479,RD!O:O)+SUMIF('FG,ออนไล,คัดแยก'!$C:$C,'รับ-จ่าย ประจำวัน'!$B479,'FG,ออนไล,คัดแยก'!O:O)</f>
        <v>0</v>
      </c>
      <c r="AW479" s="16">
        <f>SUMIF(เตรียมส่วนผสม!$C:$C,'รับ-จ่าย ประจำวัน'!$B479,เตรียมส่วนผสม!P:P)+SUMIF(กวนไส้!$C:$C,'รับ-จ่าย ประจำวัน'!$B479,กวนไส้!P:P)+SUMIF(ผลิต1!$C:$C,'รับ-จ่าย ประจำวัน'!$B479,ผลิต1!P:P)+SUMIF(ผลิต2!$C:$C,'รับ-จ่าย ประจำวัน'!$B479,ผลิต2!P:P)+SUMIF(เส้นแต่งหน้าขนมเค้ก!$C:$C,'รับ-จ่าย ประจำวัน'!$B479,เส้นแต่งหน้าขนมเค้ก!P:P)+SUMIF(แพ็ค!$C:$C,'รับ-จ่าย ประจำวัน'!$B479,แพ็ค!P:P)+SUMIF(ธุรการ!$C:$C,'รับ-จ่าย ประจำวัน'!$B479,ธุรการ!P:P)+SUMIF(เส้นแต่งหน้าขนมปัง!$C:$C,'รับ-จ่าย ประจำวัน'!$B479,เส้นแต่งหน้าขนมปัง!P:P)+SUMIF('วางแผนBC,CJ'!$C:$C,'รับ-จ่าย ประจำวัน'!$B479,'วางแผนBC,CJ'!P:P)+SUMIF(RD!$C:$C,'รับ-จ่าย ประจำวัน'!$B479,RD!P:P)+SUMIF('FG,ออนไล,คัดแยก'!$C:$C,'รับ-จ่าย ประจำวัน'!$B479,'FG,ออนไล,คัดแยก'!P:P)</f>
        <v>0</v>
      </c>
      <c r="AX479" s="16">
        <f>SUMIF(เตรียมส่วนผสม!$C:$C,'รับ-จ่าย ประจำวัน'!$B479,เตรียมส่วนผสม!Q:Q)+SUMIF(กวนไส้!$C:$C,'รับ-จ่าย ประจำวัน'!$B479,กวนไส้!Q:Q)+SUMIF(ผลิต1!$C:$C,'รับ-จ่าย ประจำวัน'!$B479,ผลิต1!Q:Q)+SUMIF(ผลิต2!$C:$C,'รับ-จ่าย ประจำวัน'!$B479,ผลิต2!Q:Q)+SUMIF(เส้นแต่งหน้าขนมเค้ก!$C:$C,'รับ-จ่าย ประจำวัน'!$B479,เส้นแต่งหน้าขนมเค้ก!Q:Q)+SUMIF(แพ็ค!$C:$C,'รับ-จ่าย ประจำวัน'!$B479,แพ็ค!Q:Q)+SUMIF(ธุรการ!$C:$C,'รับ-จ่าย ประจำวัน'!$B479,ธุรการ!Q:Q)+SUMIF(เส้นแต่งหน้าขนมปัง!$C:$C,'รับ-จ่าย ประจำวัน'!$B479,เส้นแต่งหน้าขนมปัง!Q:Q)+SUMIF('วางแผนBC,CJ'!$C:$C,'รับ-จ่าย ประจำวัน'!$B479,'วางแผนBC,CJ'!Q:Q)+SUMIF(RD!$C:$C,'รับ-จ่าย ประจำวัน'!$B479,RD!Q:Q)+SUMIF('FG,ออนไล,คัดแยก'!$C:$C,'รับ-จ่าย ประจำวัน'!$B479,'FG,ออนไล,คัดแยก'!Q:Q)</f>
        <v>0</v>
      </c>
      <c r="AY479" s="16">
        <f>SUMIF(เตรียมส่วนผสม!$C:$C,'รับ-จ่าย ประจำวัน'!$B479,เตรียมส่วนผสม!R:R)+SUMIF(กวนไส้!$C:$C,'รับ-จ่าย ประจำวัน'!$B479,กวนไส้!R:R)+SUMIF(ผลิต1!$C:$C,'รับ-จ่าย ประจำวัน'!$B479,ผลิต1!R:R)+SUMIF(ผลิต2!$C:$C,'รับ-จ่าย ประจำวัน'!$B479,ผลิต2!R:R)+SUMIF(เส้นแต่งหน้าขนมเค้ก!$C:$C,'รับ-จ่าย ประจำวัน'!$B479,เส้นแต่งหน้าขนมเค้ก!R:R)+SUMIF(แพ็ค!$C:$C,'รับ-จ่าย ประจำวัน'!$B479,แพ็ค!R:R)+SUMIF(ธุรการ!$C:$C,'รับ-จ่าย ประจำวัน'!$B479,ธุรการ!R:R)+SUMIF(เส้นแต่งหน้าขนมปัง!$C:$C,'รับ-จ่าย ประจำวัน'!$B479,เส้นแต่งหน้าขนมปัง!R:R)+SUMIF('วางแผนBC,CJ'!$C:$C,'รับ-จ่าย ประจำวัน'!$B479,'วางแผนBC,CJ'!R:R)+SUMIF(RD!$C:$C,'รับ-จ่าย ประจำวัน'!$B479,RD!R:R)+SUMIF('FG,ออนไล,คัดแยก'!$C:$C,'รับ-จ่าย ประจำวัน'!$B479,'FG,ออนไล,คัดแยก'!R:R)</f>
        <v>0</v>
      </c>
      <c r="AZ479" s="16">
        <f>SUMIF(เตรียมส่วนผสม!$C:$C,'รับ-จ่าย ประจำวัน'!$B479,เตรียมส่วนผสม!S:S)+SUMIF(กวนไส้!$C:$C,'รับ-จ่าย ประจำวัน'!$B479,กวนไส้!S:S)+SUMIF(ผลิต1!$C:$C,'รับ-จ่าย ประจำวัน'!$B479,ผลิต1!S:S)+SUMIF(ผลิต2!$C:$C,'รับ-จ่าย ประจำวัน'!$B479,ผลิต2!S:S)+SUMIF(เส้นแต่งหน้าขนมเค้ก!$C:$C,'รับ-จ่าย ประจำวัน'!$B479,เส้นแต่งหน้าขนมเค้ก!S:S)+SUMIF(แพ็ค!$C:$C,'รับ-จ่าย ประจำวัน'!$B479,แพ็ค!S:S)+SUMIF(ธุรการ!$C:$C,'รับ-จ่าย ประจำวัน'!$B479,ธุรการ!S:S)+SUMIF(เส้นแต่งหน้าขนมปัง!$C:$C,'รับ-จ่าย ประจำวัน'!$B479,เส้นแต่งหน้าขนมปัง!S:S)+SUMIF('วางแผนBC,CJ'!$C:$C,'รับ-จ่าย ประจำวัน'!$B479,'วางแผนBC,CJ'!S:S)+SUMIF(RD!$C:$C,'รับ-จ่าย ประจำวัน'!$B479,RD!S:S)+SUMIF('FG,ออนไล,คัดแยก'!$C:$C,'รับ-จ่าย ประจำวัน'!$B479,'FG,ออนไล,คัดแยก'!S:S)</f>
        <v>0</v>
      </c>
      <c r="BA479" s="16">
        <f>SUMIF(เตรียมส่วนผสม!$C:$C,'รับ-จ่าย ประจำวัน'!$B479,เตรียมส่วนผสม!T:T)+SUMIF(กวนไส้!$C:$C,'รับ-จ่าย ประจำวัน'!$B479,กวนไส้!T:T)+SUMIF(ผลิต1!$C:$C,'รับ-จ่าย ประจำวัน'!$B479,ผลิต1!T:T)+SUMIF(ผลิต2!$C:$C,'รับ-จ่าย ประจำวัน'!$B479,ผลิต2!T:T)+SUMIF(เส้นแต่งหน้าขนมเค้ก!$C:$C,'รับ-จ่าย ประจำวัน'!$B479,เส้นแต่งหน้าขนมเค้ก!T:T)+SUMIF(แพ็ค!$C:$C,'รับ-จ่าย ประจำวัน'!$B479,แพ็ค!T:T)+SUMIF(ธุรการ!$C:$C,'รับ-จ่าย ประจำวัน'!$B479,ธุรการ!T:T)+SUMIF(เส้นแต่งหน้าขนมปัง!$C:$C,'รับ-จ่าย ประจำวัน'!$B479,เส้นแต่งหน้าขนมปัง!T:T)+SUMIF('วางแผนBC,CJ'!$C:$C,'รับ-จ่าย ประจำวัน'!$B479,'วางแผนBC,CJ'!T:T)+SUMIF(RD!$C:$C,'รับ-จ่าย ประจำวัน'!$B479,RD!T:T)+SUMIF('FG,ออนไล,คัดแยก'!$C:$C,'รับ-จ่าย ประจำวัน'!$B479,'FG,ออนไล,คัดแยก'!T:T)</f>
        <v>0</v>
      </c>
      <c r="BB479" s="16">
        <f>SUMIF(เตรียมส่วนผสม!$C:$C,'รับ-จ่าย ประจำวัน'!$B479,เตรียมส่วนผสม!U:U)+SUMIF(กวนไส้!$C:$C,'รับ-จ่าย ประจำวัน'!$B479,กวนไส้!U:U)+SUMIF(ผลิต1!$C:$C,'รับ-จ่าย ประจำวัน'!$B479,ผลิต1!U:U)+SUMIF(ผลิต2!$C:$C,'รับ-จ่าย ประจำวัน'!$B479,ผลิต2!U:U)+SUMIF(เส้นแต่งหน้าขนมเค้ก!$C:$C,'รับ-จ่าย ประจำวัน'!$B479,เส้นแต่งหน้าขนมเค้ก!U:U)+SUMIF(แพ็ค!$C:$C,'รับ-จ่าย ประจำวัน'!$B479,แพ็ค!U:U)+SUMIF(ธุรการ!$C:$C,'รับ-จ่าย ประจำวัน'!$B479,ธุรการ!U:U)+SUMIF(เส้นแต่งหน้าขนมปัง!$C:$C,'รับ-จ่าย ประจำวัน'!$B479,เส้นแต่งหน้าขนมปัง!U:U)+SUMIF('วางแผนBC,CJ'!$C:$C,'รับ-จ่าย ประจำวัน'!$B479,'วางแผนBC,CJ'!U:U)+SUMIF(RD!$C:$C,'รับ-จ่าย ประจำวัน'!$B479,RD!U:U)+SUMIF('FG,ออนไล,คัดแยก'!$C:$C,'รับ-จ่าย ประจำวัน'!$B479,'FG,ออนไล,คัดแยก'!U:U)</f>
        <v>0</v>
      </c>
      <c r="BC479" s="16">
        <f>SUMIF(เตรียมส่วนผสม!$C:$C,'รับ-จ่าย ประจำวัน'!$B479,เตรียมส่วนผสม!V:V)+SUMIF(กวนไส้!$C:$C,'รับ-จ่าย ประจำวัน'!$B479,กวนไส้!V:V)+SUMIF(ผลิต1!$C:$C,'รับ-จ่าย ประจำวัน'!$B479,ผลิต1!V:V)+SUMIF(ผลิต2!$C:$C,'รับ-จ่าย ประจำวัน'!$B479,ผลิต2!V:V)+SUMIF(เส้นแต่งหน้าขนมเค้ก!$C:$C,'รับ-จ่าย ประจำวัน'!$B479,เส้นแต่งหน้าขนมเค้ก!V:V)+SUMIF(แพ็ค!$C:$C,'รับ-จ่าย ประจำวัน'!$B479,แพ็ค!V:V)+SUMIF(ธุรการ!$C:$C,'รับ-จ่าย ประจำวัน'!$B479,ธุรการ!V:V)+SUMIF(เส้นแต่งหน้าขนมปัง!$C:$C,'รับ-จ่าย ประจำวัน'!$B479,เส้นแต่งหน้าขนมปัง!V:V)+SUMIF('วางแผนBC,CJ'!$C:$C,'รับ-จ่าย ประจำวัน'!$B479,'วางแผนBC,CJ'!V:V)+SUMIF(RD!$C:$C,'รับ-จ่าย ประจำวัน'!$B479,RD!V:V)+SUMIF('FG,ออนไล,คัดแยก'!$C:$C,'รับ-จ่าย ประจำวัน'!$B479,'FG,ออนไล,คัดแยก'!V:V)</f>
        <v>0</v>
      </c>
      <c r="BD479" s="16">
        <f>SUMIF(เตรียมส่วนผสม!$C:$C,'รับ-จ่าย ประจำวัน'!$B479,เตรียมส่วนผสม!W:W)+SUMIF(กวนไส้!$C:$C,'รับ-จ่าย ประจำวัน'!$B479,กวนไส้!W:W)+SUMIF(ผลิต1!$C:$C,'รับ-จ่าย ประจำวัน'!$B479,ผลิต1!W:W)+SUMIF(ผลิต2!$C:$C,'รับ-จ่าย ประจำวัน'!$B479,ผลิต2!W:W)+SUMIF(เส้นแต่งหน้าขนมเค้ก!$C:$C,'รับ-จ่าย ประจำวัน'!$B479,เส้นแต่งหน้าขนมเค้ก!W:W)+SUMIF(แพ็ค!$C:$C,'รับ-จ่าย ประจำวัน'!$B479,แพ็ค!W:W)+SUMIF(ธุรการ!$C:$C,'รับ-จ่าย ประจำวัน'!$B479,ธุรการ!W:W)+SUMIF(เส้นแต่งหน้าขนมปัง!$C:$C,'รับ-จ่าย ประจำวัน'!$B479,เส้นแต่งหน้าขนมปัง!W:W)+SUMIF('วางแผนBC,CJ'!$C:$C,'รับ-จ่าย ประจำวัน'!$B479,'วางแผนBC,CJ'!W:W)+SUMIF(RD!$C:$C,'รับ-จ่าย ประจำวัน'!$B479,RD!W:W)+SUMIF('FG,ออนไล,คัดแยก'!$C:$C,'รับ-จ่าย ประจำวัน'!$B479,'FG,ออนไล,คัดแยก'!W:W)</f>
        <v>0</v>
      </c>
      <c r="BE479" s="16">
        <f>SUMIF(เตรียมส่วนผสม!$C:$C,'รับ-จ่าย ประจำวัน'!$B479,เตรียมส่วนผสม!X:X)+SUMIF(กวนไส้!$C:$C,'รับ-จ่าย ประจำวัน'!$B479,กวนไส้!X:X)+SUMIF(ผลิต1!$C:$C,'รับ-จ่าย ประจำวัน'!$B479,ผลิต1!X:X)+SUMIF(ผลิต2!$C:$C,'รับ-จ่าย ประจำวัน'!$B479,ผลิต2!X:X)+SUMIF(เส้นแต่งหน้าขนมเค้ก!$C:$C,'รับ-จ่าย ประจำวัน'!$B479,เส้นแต่งหน้าขนมเค้ก!X:X)+SUMIF(แพ็ค!$C:$C,'รับ-จ่าย ประจำวัน'!$B479,แพ็ค!X:X)+SUMIF(ธุรการ!$C:$C,'รับ-จ่าย ประจำวัน'!$B479,ธุรการ!X:X)+SUMIF(เส้นแต่งหน้าขนมปัง!$C:$C,'รับ-จ่าย ประจำวัน'!$B479,เส้นแต่งหน้าขนมปัง!X:X)+SUMIF('วางแผนBC,CJ'!$C:$C,'รับ-จ่าย ประจำวัน'!$B479,'วางแผนBC,CJ'!X:X)+SUMIF(RD!$C:$C,'รับ-จ่าย ประจำวัน'!$B479,RD!X:X)+SUMIF('FG,ออนไล,คัดแยก'!$C:$C,'รับ-จ่าย ประจำวัน'!$B479,'FG,ออนไล,คัดแยก'!X:X)</f>
        <v>0</v>
      </c>
      <c r="BF479" s="16">
        <f>SUMIF(เตรียมส่วนผสม!$C:$C,'รับ-จ่าย ประจำวัน'!$B479,เตรียมส่วนผสม!Y:Y)+SUMIF(กวนไส้!$C:$C,'รับ-จ่าย ประจำวัน'!$B479,กวนไส้!Y:Y)+SUMIF(ผลิต1!$C:$C,'รับ-จ่าย ประจำวัน'!$B479,ผลิต1!Y:Y)+SUMIF(ผลิต2!$C:$C,'รับ-จ่าย ประจำวัน'!$B479,ผลิต2!Y:Y)+SUMIF(เส้นแต่งหน้าขนมเค้ก!$C:$C,'รับ-จ่าย ประจำวัน'!$B479,เส้นแต่งหน้าขนมเค้ก!Y:Y)+SUMIF(แพ็ค!$C:$C,'รับ-จ่าย ประจำวัน'!$B479,แพ็ค!Y:Y)+SUMIF(ธุรการ!$C:$C,'รับ-จ่าย ประจำวัน'!$B479,ธุรการ!Y:Y)+SUMIF(เส้นแต่งหน้าขนมปัง!$C:$C,'รับ-จ่าย ประจำวัน'!$B479,เส้นแต่งหน้าขนมปัง!Y:Y)+SUMIF('วางแผนBC,CJ'!$C:$C,'รับ-จ่าย ประจำวัน'!$B479,'วางแผนBC,CJ'!Y:Y)+SUMIF(RD!$C:$C,'รับ-จ่าย ประจำวัน'!$B479,RD!Y:Y)+SUMIF('FG,ออนไล,คัดแยก'!$C:$C,'รับ-จ่าย ประจำวัน'!$B479,'FG,ออนไล,คัดแยก'!Y:Y)</f>
        <v>0</v>
      </c>
      <c r="BG479" s="16">
        <f>SUMIF(เตรียมส่วนผสม!$C:$C,'รับ-จ่าย ประจำวัน'!$B479,เตรียมส่วนผสม!Z:Z)+SUMIF(กวนไส้!$C:$C,'รับ-จ่าย ประจำวัน'!$B479,กวนไส้!Z:Z)+SUMIF(ผลิต1!$C:$C,'รับ-จ่าย ประจำวัน'!$B479,ผลิต1!Z:Z)+SUMIF(ผลิต2!$C:$C,'รับ-จ่าย ประจำวัน'!$B479,ผลิต2!Z:Z)+SUMIF(เส้นแต่งหน้าขนมเค้ก!$C:$C,'รับ-จ่าย ประจำวัน'!$B479,เส้นแต่งหน้าขนมเค้ก!Z:Z)+SUMIF(แพ็ค!$C:$C,'รับ-จ่าย ประจำวัน'!$B479,แพ็ค!Z:Z)+SUMIF(ธุรการ!$C:$C,'รับ-จ่าย ประจำวัน'!$B479,ธุรการ!Z:Z)+SUMIF(เส้นแต่งหน้าขนมปัง!$C:$C,'รับ-จ่าย ประจำวัน'!$B479,เส้นแต่งหน้าขนมปัง!Z:Z)+SUMIF('วางแผนBC,CJ'!$C:$C,'รับ-จ่าย ประจำวัน'!$B479,'วางแผนBC,CJ'!Z:Z)+SUMIF(RD!$C:$C,'รับ-จ่าย ประจำวัน'!$B479,RD!Z:Z)+SUMIF('FG,ออนไล,คัดแยก'!$C:$C,'รับ-จ่าย ประจำวัน'!$B479,'FG,ออนไล,คัดแยก'!Z:Z)</f>
        <v>0</v>
      </c>
      <c r="BH479" s="16">
        <f>SUMIF(เตรียมส่วนผสม!$C:$C,'รับ-จ่าย ประจำวัน'!$B479,เตรียมส่วนผสม!AA:AA)+SUMIF(กวนไส้!$C:$C,'รับ-จ่าย ประจำวัน'!$B479,กวนไส้!AA:AA)+SUMIF(ผลิต1!$C:$C,'รับ-จ่าย ประจำวัน'!$B479,ผลิต1!AA:AA)+SUMIF(ผลิต2!$C:$C,'รับ-จ่าย ประจำวัน'!$B479,ผลิต2!AA:AA)+SUMIF(เส้นแต่งหน้าขนมเค้ก!$C:$C,'รับ-จ่าย ประจำวัน'!$B479,เส้นแต่งหน้าขนมเค้ก!AA:AA)+SUMIF(แพ็ค!$C:$C,'รับ-จ่าย ประจำวัน'!$B479,แพ็ค!AA:AA)+SUMIF(ธุรการ!$C:$C,'รับ-จ่าย ประจำวัน'!$B479,ธุรการ!AA:AA)+SUMIF(เส้นแต่งหน้าขนมปัง!$C:$C,'รับ-จ่าย ประจำวัน'!$B479,เส้นแต่งหน้าขนมปัง!AA:AA)+SUMIF('วางแผนBC,CJ'!$C:$C,'รับ-จ่าย ประจำวัน'!$B479,'วางแผนBC,CJ'!AA:AA)+SUMIF(RD!$C:$C,'รับ-จ่าย ประจำวัน'!$B479,RD!AA:AA)+SUMIF('FG,ออนไล,คัดแยก'!$C:$C,'รับ-จ่าย ประจำวัน'!$B479,'FG,ออนไล,คัดแยก'!AA:AA)</f>
        <v>0</v>
      </c>
      <c r="BI479" s="16">
        <f>SUMIF(เตรียมส่วนผสม!$C:$C,'รับ-จ่าย ประจำวัน'!$B479,เตรียมส่วนผสม!AB:AB)+SUMIF(กวนไส้!$C:$C,'รับ-จ่าย ประจำวัน'!$B479,กวนไส้!AB:AB)+SUMIF(ผลิต1!$C:$C,'รับ-จ่าย ประจำวัน'!$B479,ผลิต1!AB:AB)+SUMIF(ผลิต2!$C:$C,'รับ-จ่าย ประจำวัน'!$B479,ผลิต2!AB:AB)+SUMIF(เส้นแต่งหน้าขนมเค้ก!$C:$C,'รับ-จ่าย ประจำวัน'!$B479,เส้นแต่งหน้าขนมเค้ก!AB:AB)+SUMIF(แพ็ค!$C:$C,'รับ-จ่าย ประจำวัน'!$B479,แพ็ค!AB:AB)+SUMIF(ธุรการ!$C:$C,'รับ-จ่าย ประจำวัน'!$B479,ธุรการ!AB:AB)+SUMIF(เส้นแต่งหน้าขนมปัง!$C:$C,'รับ-จ่าย ประจำวัน'!$B479,เส้นแต่งหน้าขนมปัง!AB:AB)+SUMIF('วางแผนBC,CJ'!$C:$C,'รับ-จ่าย ประจำวัน'!$B479,'วางแผนBC,CJ'!AB:AB)+SUMIF(RD!$C:$C,'รับ-จ่าย ประจำวัน'!$B479,RD!AB:AB)+SUMIF('FG,ออนไล,คัดแยก'!$C:$C,'รับ-จ่าย ประจำวัน'!$B479,'FG,ออนไล,คัดแยก'!AB:AB)</f>
        <v>0</v>
      </c>
      <c r="BJ479" s="16">
        <f>SUMIF(เตรียมส่วนผสม!$C:$C,'รับ-จ่าย ประจำวัน'!$B479,เตรียมส่วนผสม!AC:AC)+SUMIF(กวนไส้!$C:$C,'รับ-จ่าย ประจำวัน'!$B479,กวนไส้!AC:AC)+SUMIF(ผลิต1!$C:$C,'รับ-จ่าย ประจำวัน'!$B479,ผลิต1!AC:AC)+SUMIF(ผลิต2!$C:$C,'รับ-จ่าย ประจำวัน'!$B479,ผลิต2!AC:AC)+SUMIF(เส้นแต่งหน้าขนมเค้ก!$C:$C,'รับ-จ่าย ประจำวัน'!$B479,เส้นแต่งหน้าขนมเค้ก!AC:AC)+SUMIF(แพ็ค!$C:$C,'รับ-จ่าย ประจำวัน'!$B479,แพ็ค!AC:AC)+SUMIF(ธุรการ!$C:$C,'รับ-จ่าย ประจำวัน'!$B479,ธุรการ!AC:AC)+SUMIF(เส้นแต่งหน้าขนมปัง!$C:$C,'รับ-จ่าย ประจำวัน'!$B479,เส้นแต่งหน้าขนมปัง!AC:AC)+SUMIF('วางแผนBC,CJ'!$C:$C,'รับ-จ่าย ประจำวัน'!$B479,'วางแผนBC,CJ'!AC:AC)+SUMIF(RD!$C:$C,'รับ-จ่าย ประจำวัน'!$B479,RD!AC:AC)+SUMIF('FG,ออนไล,คัดแยก'!$C:$C,'รับ-จ่าย ประจำวัน'!$B479,'FG,ออนไล,คัดแยก'!AC:AC)</f>
        <v>0</v>
      </c>
      <c r="BK479" s="16">
        <f>SUMIF(เตรียมส่วนผสม!$C:$C,'รับ-จ่าย ประจำวัน'!$B479,เตรียมส่วนผสม!AD:AD)+SUMIF(กวนไส้!$C:$C,'รับ-จ่าย ประจำวัน'!$B479,กวนไส้!AD:AD)+SUMIF(ผลิต1!$C:$C,'รับ-จ่าย ประจำวัน'!$B479,ผลิต1!AD:AD)+SUMIF(ผลิต2!$C:$C,'รับ-จ่าย ประจำวัน'!$B479,ผลิต2!AD:AD)+SUMIF(เส้นแต่งหน้าขนมเค้ก!$C:$C,'รับ-จ่าย ประจำวัน'!$B479,เส้นแต่งหน้าขนมเค้ก!AD:AD)+SUMIF(แพ็ค!$C:$C,'รับ-จ่าย ประจำวัน'!$B479,แพ็ค!AD:AD)+SUMIF(ธุรการ!$C:$C,'รับ-จ่าย ประจำวัน'!$B479,ธุรการ!AD:AD)+SUMIF(เส้นแต่งหน้าขนมปัง!$C:$C,'รับ-จ่าย ประจำวัน'!$B479,เส้นแต่งหน้าขนมปัง!AD:AD)+SUMIF('วางแผนBC,CJ'!$C:$C,'รับ-จ่าย ประจำวัน'!$B479,'วางแผนBC,CJ'!AD:AD)+SUMIF(RD!$C:$C,'รับ-จ่าย ประจำวัน'!$B479,RD!AD:AD)+SUMIF('FG,ออนไล,คัดแยก'!$C:$C,'รับ-จ่าย ประจำวัน'!$B479,'FG,ออนไล,คัดแยก'!AD:AD)</f>
        <v>0</v>
      </c>
      <c r="BL479" s="16">
        <f>SUMIF(เตรียมส่วนผสม!$C:$C,'รับ-จ่าย ประจำวัน'!$B479,เตรียมส่วนผสม!AE:AE)+SUMIF(กวนไส้!$C:$C,'รับ-จ่าย ประจำวัน'!$B479,กวนไส้!AE:AE)+SUMIF(ผลิต1!$C:$C,'รับ-จ่าย ประจำวัน'!$B479,ผลิต1!AE:AE)+SUMIF(ผลิต2!$C:$C,'รับ-จ่าย ประจำวัน'!$B479,ผลิต2!AE:AE)+SUMIF(เส้นแต่งหน้าขนมเค้ก!$C:$C,'รับ-จ่าย ประจำวัน'!$B479,เส้นแต่งหน้าขนมเค้ก!AE:AE)+SUMIF(แพ็ค!$C:$C,'รับ-จ่าย ประจำวัน'!$B479,แพ็ค!AE:AE)+SUMIF(ธุรการ!$C:$C,'รับ-จ่าย ประจำวัน'!$B479,ธุรการ!AE:AE)+SUMIF(เส้นแต่งหน้าขนมปัง!$C:$C,'รับ-จ่าย ประจำวัน'!$B479,เส้นแต่งหน้าขนมปัง!AE:AE)+SUMIF('วางแผนBC,CJ'!$C:$C,'รับ-จ่าย ประจำวัน'!$B479,'วางแผนBC,CJ'!AE:AE)+SUMIF(RD!$C:$C,'รับ-จ่าย ประจำวัน'!$B479,RD!AE:AE)+SUMIF('FG,ออนไล,คัดแยก'!$C:$C,'รับ-จ่าย ประจำวัน'!$B479,'FG,ออนไล,คัดแยก'!AE:AE)</f>
        <v>0</v>
      </c>
      <c r="BM479" s="16">
        <f>SUMIF(เตรียมส่วนผสม!$C:$C,'รับ-จ่าย ประจำวัน'!$B479,เตรียมส่วนผสม!AF:AF)+SUMIF(กวนไส้!$C:$C,'รับ-จ่าย ประจำวัน'!$B479,กวนไส้!AF:AF)+SUMIF(ผลิต1!$C:$C,'รับ-จ่าย ประจำวัน'!$B479,ผลิต1!AF:AF)+SUMIF(ผลิต2!$C:$C,'รับ-จ่าย ประจำวัน'!$B479,ผลิต2!AF:AF)+SUMIF(เส้นแต่งหน้าขนมเค้ก!$C:$C,'รับ-จ่าย ประจำวัน'!$B479,เส้นแต่งหน้าขนมเค้ก!AF:AF)+SUMIF(แพ็ค!$C:$C,'รับ-จ่าย ประจำวัน'!$B479,แพ็ค!AF:AF)+SUMIF(ธุรการ!$C:$C,'รับ-จ่าย ประจำวัน'!$B479,ธุรการ!AF:AF)+SUMIF(เส้นแต่งหน้าขนมปัง!$C:$C,'รับ-จ่าย ประจำวัน'!$B479,เส้นแต่งหน้าขนมปัง!AF:AF)+SUMIF('วางแผนBC,CJ'!$C:$C,'รับ-จ่าย ประจำวัน'!$B479,'วางแผนBC,CJ'!AF:AF)+SUMIF(RD!$C:$C,'รับ-จ่าย ประจำวัน'!$B479,RD!AF:AF)+SUMIF('FG,ออนไล,คัดแยก'!$C:$C,'รับ-จ่าย ประจำวัน'!$B479,'FG,ออนไล,คัดแยก'!AF:AF)</f>
        <v>0</v>
      </c>
      <c r="BN479" s="16">
        <f>SUMIF(เตรียมส่วนผสม!$C:$C,'รับ-จ่าย ประจำวัน'!$B479,เตรียมส่วนผสม!AG:AG)+SUMIF(กวนไส้!$C:$C,'รับ-จ่าย ประจำวัน'!$B479,กวนไส้!AG:AG)+SUMIF(ผลิต1!$C:$C,'รับ-จ่าย ประจำวัน'!$B479,ผลิต1!AG:AG)+SUMIF(ผลิต2!$C:$C,'รับ-จ่าย ประจำวัน'!$B479,ผลิต2!AG:AG)+SUMIF(เส้นแต่งหน้าขนมเค้ก!$C:$C,'รับ-จ่าย ประจำวัน'!$B479,เส้นแต่งหน้าขนมเค้ก!AG:AG)+SUMIF(แพ็ค!$C:$C,'รับ-จ่าย ประจำวัน'!$B479,แพ็ค!AG:AG)+SUMIF(ธุรการ!$C:$C,'รับ-จ่าย ประจำวัน'!$B479,ธุรการ!AG:AG)+SUMIF(เส้นแต่งหน้าขนมปัง!$C:$C,'รับ-จ่าย ประจำวัน'!$B479,เส้นแต่งหน้าขนมปัง!AG:AG)+SUMIF('วางแผนBC,CJ'!$C:$C,'รับ-จ่าย ประจำวัน'!$B479,'วางแผนBC,CJ'!AG:AG)+SUMIF(RD!$C:$C,'รับ-จ่าย ประจำวัน'!$B479,RD!AG:AG)+SUMIF('FG,ออนไล,คัดแยก'!$C:$C,'รับ-จ่าย ประจำวัน'!$B479,'FG,ออนไล,คัดแยก'!AG:AG)</f>
        <v>0</v>
      </c>
      <c r="BO479" s="16">
        <f>SUMIF(เตรียมส่วนผสม!$C:$C,'รับ-จ่าย ประจำวัน'!$B479,เตรียมส่วนผสม!AH:AH)+SUMIF(กวนไส้!$C:$C,'รับ-จ่าย ประจำวัน'!$B479,กวนไส้!AH:AH)+SUMIF(ผลิต1!$C:$C,'รับ-จ่าย ประจำวัน'!$B479,ผลิต1!AH:AH)+SUMIF(ผลิต2!$C:$C,'รับ-จ่าย ประจำวัน'!$B479,ผลิต2!AH:AH)+SUMIF(เส้นแต่งหน้าขนมเค้ก!$C:$C,'รับ-จ่าย ประจำวัน'!$B479,เส้นแต่งหน้าขนมเค้ก!AH:AH)+SUMIF(แพ็ค!$C:$C,'รับ-จ่าย ประจำวัน'!$B479,แพ็ค!AH:AH)+SUMIF(ธุรการ!$C:$C,'รับ-จ่าย ประจำวัน'!$B479,ธุรการ!AH:AH)+SUMIF(เส้นแต่งหน้าขนมปัง!$C:$C,'รับ-จ่าย ประจำวัน'!$B479,เส้นแต่งหน้าขนมปัง!AH:AH)+SUMIF('วางแผนBC,CJ'!$C:$C,'รับ-จ่าย ประจำวัน'!$B479,'วางแผนBC,CJ'!AH:AH)+SUMIF(RD!$C:$C,'รับ-จ่าย ประจำวัน'!$B479,RD!AH:AH)+SUMIF('FG,ออนไล,คัดแยก'!$C:$C,'รับ-จ่าย ประจำวัน'!$B479,'FG,ออนไล,คัดแยก'!AH:AH)</f>
        <v>0</v>
      </c>
      <c r="BP479" s="16">
        <f>SUMIF(เตรียมส่วนผสม!$C:$C,'รับ-จ่าย ประจำวัน'!$B479,เตรียมส่วนผสม!AI:AI)+SUMIF(กวนไส้!$C:$C,'รับ-จ่าย ประจำวัน'!$B479,กวนไส้!AI:AI)+SUMIF(ผลิต1!$C:$C,'รับ-จ่าย ประจำวัน'!$B479,ผลิต1!AI:AI)+SUMIF(ผลิต2!$C:$C,'รับ-จ่าย ประจำวัน'!$B479,ผลิต2!AI:AI)+SUMIF(เส้นแต่งหน้าขนมเค้ก!$C:$C,'รับ-จ่าย ประจำวัน'!$B479,เส้นแต่งหน้าขนมเค้ก!AI:AI)+SUMIF(แพ็ค!$C:$C,'รับ-จ่าย ประจำวัน'!$B479,แพ็ค!AI:AI)+SUMIF(ธุรการ!$C:$C,'รับ-จ่าย ประจำวัน'!$B479,ธุรการ!AI:AI)+SUMIF(เส้นแต่งหน้าขนมปัง!$C:$C,'รับ-จ่าย ประจำวัน'!$B479,เส้นแต่งหน้าขนมปัง!AI:AI)+SUMIF('วางแผนBC,CJ'!$C:$C,'รับ-จ่าย ประจำวัน'!$B479,'วางแผนBC,CJ'!AI:AI)+SUMIF(RD!$C:$C,'รับ-จ่าย ประจำวัน'!$B479,RD!AI:AI)+SUMIF('FG,ออนไล,คัดแยก'!$C:$C,'รับ-จ่าย ประจำวัน'!$B479,'FG,ออนไล,คัดแยก'!AI:AI)</f>
        <v>0</v>
      </c>
      <c r="BQ479" s="16">
        <f>SUMIF(เตรียมส่วนผสม!$C:$C,'รับ-จ่าย ประจำวัน'!$B479,เตรียมส่วนผสม!AJ:AJ)+SUMIF(กวนไส้!$C:$C,'รับ-จ่าย ประจำวัน'!$B479,กวนไส้!AJ:AJ)+SUMIF(ผลิต1!$C:$C,'รับ-จ่าย ประจำวัน'!$B479,ผลิต1!AJ:AJ)+SUMIF(ผลิต2!$C:$C,'รับ-จ่าย ประจำวัน'!$B479,ผลิต2!AJ:AJ)+SUMIF(เส้นแต่งหน้าขนมเค้ก!$C:$C,'รับ-จ่าย ประจำวัน'!$B479,เส้นแต่งหน้าขนมเค้ก!AJ:AJ)+SUMIF(แพ็ค!$C:$C,'รับ-จ่าย ประจำวัน'!$B479,แพ็ค!AJ:AJ)+SUMIF(ธุรการ!$C:$C,'รับ-จ่าย ประจำวัน'!$B479,ธุรการ!AJ:AJ)+SUMIF(เส้นแต่งหน้าขนมปัง!$C:$C,'รับ-จ่าย ประจำวัน'!$B479,เส้นแต่งหน้าขนมปัง!AJ:AJ)+SUMIF('วางแผนBC,CJ'!$C:$C,'รับ-จ่าย ประจำวัน'!$B479,'วางแผนBC,CJ'!AJ:AJ)+SUMIF(RD!$C:$C,'รับ-จ่าย ประจำวัน'!$B479,RD!AJ:AJ)+SUMIF('FG,ออนไล,คัดแยก'!$C:$C,'รับ-จ่าย ประจำวัน'!$B479,'FG,ออนไล,คัดแยก'!AJ:AJ)</f>
        <v>0</v>
      </c>
      <c r="BR479" s="16">
        <f>SUMIF(เตรียมส่วนผสม!$C:$C,'รับ-จ่าย ประจำวัน'!$B479,เตรียมส่วนผสม!AK:AK)+SUMIF(กวนไส้!$C:$C,'รับ-จ่าย ประจำวัน'!$B479,กวนไส้!AK:AK)+SUMIF(ผลิต1!$C:$C,'รับ-จ่าย ประจำวัน'!$B479,ผลิต1!AK:AK)+SUMIF(ผลิต2!$C:$C,'รับ-จ่าย ประจำวัน'!$B479,ผลิต2!AK:AK)+SUMIF(เส้นแต่งหน้าขนมเค้ก!$C:$C,'รับ-จ่าย ประจำวัน'!$B479,เส้นแต่งหน้าขนมเค้ก!AK:AK)+SUMIF(แพ็ค!$C:$C,'รับ-จ่าย ประจำวัน'!$B479,แพ็ค!AK:AK)+SUMIF(ธุรการ!$C:$C,'รับ-จ่าย ประจำวัน'!$B479,ธุรการ!AK:AK)+SUMIF(เส้นแต่งหน้าขนมปัง!$C:$C,'รับ-จ่าย ประจำวัน'!$B479,เส้นแต่งหน้าขนมปัง!AK:AK)+SUMIF('วางแผนBC,CJ'!$C:$C,'รับ-จ่าย ประจำวัน'!$B479,'วางแผนBC,CJ'!AK:AK)+SUMIF(RD!$C:$C,'รับ-จ่าย ประจำวัน'!$B479,RD!AK:AK)+SUMIF('FG,ออนไล,คัดแยก'!$C:$C,'รับ-จ่าย ประจำวัน'!$B479,'FG,ออนไล,คัดแยก'!AK:AK)</f>
        <v>0</v>
      </c>
      <c r="BS479" s="16">
        <f>SUMIF(เตรียมส่วนผสม!$C:$C,'รับ-จ่าย ประจำวัน'!$B479,เตรียมส่วนผสม!AL:AL)+SUMIF(กวนไส้!$C:$C,'รับ-จ่าย ประจำวัน'!$B479,กวนไส้!AL:AL)+SUMIF(ผลิต1!$C:$C,'รับ-จ่าย ประจำวัน'!$B479,ผลิต1!AL:AL)+SUMIF(ผลิต2!$C:$C,'รับ-จ่าย ประจำวัน'!$B479,ผลิต2!AL:AL)+SUMIF(เส้นแต่งหน้าขนมเค้ก!$C:$C,'รับ-จ่าย ประจำวัน'!$B479,เส้นแต่งหน้าขนมเค้ก!AL:AL)+SUMIF(แพ็ค!$C:$C,'รับ-จ่าย ประจำวัน'!$B479,แพ็ค!AL:AL)+SUMIF(ธุรการ!$C:$C,'รับ-จ่าย ประจำวัน'!$B479,ธุรการ!AL:AL)+SUMIF(เส้นแต่งหน้าขนมปัง!$C:$C,'รับ-จ่าย ประจำวัน'!$B479,เส้นแต่งหน้าขนมปัง!AL:AL)+SUMIF('วางแผนBC,CJ'!$C:$C,'รับ-จ่าย ประจำวัน'!$B479,'วางแผนBC,CJ'!AL:AL)+SUMIF(RD!$C:$C,'รับ-จ่าย ประจำวัน'!$B479,RD!AL:AL)+SUMIF('FG,ออนไล,คัดแยก'!$C:$C,'รับ-จ่าย ประจำวัน'!$B479,'FG,ออนไล,คัดแยก'!AL:AL)</f>
        <v>0</v>
      </c>
      <c r="BT479" s="18">
        <f t="shared" si="107"/>
        <v>0</v>
      </c>
      <c r="BU479" s="116"/>
      <c r="BV479" s="146">
        <f t="shared" si="108"/>
        <v>21372</v>
      </c>
      <c r="BW479" s="183">
        <v>30</v>
      </c>
      <c r="BX479" s="172">
        <f t="shared" si="103"/>
        <v>0</v>
      </c>
      <c r="BY479" s="188" t="e">
        <f t="shared" si="104"/>
        <v>#DIV/0!</v>
      </c>
      <c r="BZ479" s="180" t="e">
        <f t="shared" ca="1" si="109"/>
        <v>#DIV/0!</v>
      </c>
      <c r="CA479" s="97"/>
      <c r="CB479" s="97"/>
      <c r="CC479" s="97"/>
      <c r="CD479" s="97"/>
      <c r="CE479" s="97"/>
      <c r="CF479" s="97"/>
      <c r="CG479" s="97"/>
      <c r="CH479" s="97"/>
      <c r="CI479" s="97"/>
      <c r="CJ479" s="94"/>
      <c r="CK479" s="9">
        <f t="shared" si="105"/>
        <v>21372</v>
      </c>
    </row>
    <row r="480" spans="1:89" hidden="1" x14ac:dyDescent="0.5">
      <c r="A480" s="149"/>
      <c r="B480" s="34">
        <v>1020201050</v>
      </c>
      <c r="C480" s="26" t="s">
        <v>1842</v>
      </c>
      <c r="D480" s="177" t="s">
        <v>91</v>
      </c>
      <c r="E480" s="28"/>
      <c r="F480" s="75"/>
      <c r="G480" s="11" t="s">
        <v>62</v>
      </c>
      <c r="H480" s="12">
        <v>0</v>
      </c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3"/>
      <c r="AF480" s="13"/>
      <c r="AG480" s="13"/>
      <c r="AH480" s="13"/>
      <c r="AI480" s="14"/>
      <c r="AJ480" s="14"/>
      <c r="AK480" s="14"/>
      <c r="AL480" s="14"/>
      <c r="AM480" s="14"/>
      <c r="AN480" s="15">
        <f t="shared" si="110"/>
        <v>0</v>
      </c>
      <c r="AO480" s="16">
        <f>SUMIF(เตรียมส่วนผสม!$C:$C,'รับ-จ่าย ประจำวัน'!$B480,เตรียมส่วนผสม!H:H)+SUMIF(กวนไส้!$C:$C,'รับ-จ่าย ประจำวัน'!$B480,กวนไส้!H:H)+SUMIF(ผลิต1!$C:$C,'รับ-จ่าย ประจำวัน'!$B480,ผลิต1!H:H)+SUMIF(ผลิต2!$C:$C,'รับ-จ่าย ประจำวัน'!$B480,ผลิต2!H:H)+SUMIF(เส้นแต่งหน้าขนมเค้ก!$C:$C,'รับ-จ่าย ประจำวัน'!$B480,เส้นแต่งหน้าขนมเค้ก!H:H)+SUMIF(แพ็ค!$C:$C,'รับ-จ่าย ประจำวัน'!$B480,แพ็ค!H:H)+SUMIF(ธุรการ!$C:$C,'รับ-จ่าย ประจำวัน'!$B480,ธุรการ!H:H)+SUMIF(เส้นแต่งหน้าขนมปัง!$C:$C,'รับ-จ่าย ประจำวัน'!$B480,เส้นแต่งหน้าขนมปัง!H:H)+SUMIF('วางแผนBC,CJ'!$C:$C,'รับ-จ่าย ประจำวัน'!$B480,'วางแผนBC,CJ'!H:H)+SUMIF(RD!$C:$C,'รับ-จ่าย ประจำวัน'!$B480,RD!H:H)+SUMIF('FG,ออนไล,คัดแยก'!$C:$C,'รับ-จ่าย ประจำวัน'!$B480,'FG,ออนไล,คัดแยก'!H:H)</f>
        <v>0</v>
      </c>
      <c r="AP480" s="16">
        <f>SUMIF(เตรียมส่วนผสม!$C:$C,'รับ-จ่าย ประจำวัน'!$B480,เตรียมส่วนผสม!I:I)+SUMIF(กวนไส้!$C:$C,'รับ-จ่าย ประจำวัน'!$B480,กวนไส้!I:I)+SUMIF(ผลิต1!$C:$C,'รับ-จ่าย ประจำวัน'!$B480,ผลิต1!I:I)+SUMIF(ผลิต2!$C:$C,'รับ-จ่าย ประจำวัน'!$B480,ผลิต2!I:I)+SUMIF(เส้นแต่งหน้าขนมเค้ก!$C:$C,'รับ-จ่าย ประจำวัน'!$B480,เส้นแต่งหน้าขนมเค้ก!I:I)+SUMIF(แพ็ค!$C:$C,'รับ-จ่าย ประจำวัน'!$B480,แพ็ค!I:I)+SUMIF(ธุรการ!$C:$C,'รับ-จ่าย ประจำวัน'!$B480,ธุรการ!I:I)+SUMIF(เส้นแต่งหน้าขนมปัง!$C:$C,'รับ-จ่าย ประจำวัน'!$B480,เส้นแต่งหน้าขนมปัง!I:I)+SUMIF('วางแผนBC,CJ'!$C:$C,'รับ-จ่าย ประจำวัน'!$B480,'วางแผนBC,CJ'!I:I)+SUMIF(RD!$C:$C,'รับ-จ่าย ประจำวัน'!$B480,RD!I:I)+SUMIF('FG,ออนไล,คัดแยก'!$C:$C,'รับ-จ่าย ประจำวัน'!$B480,'FG,ออนไล,คัดแยก'!I:I)</f>
        <v>0</v>
      </c>
      <c r="AQ480" s="16">
        <f>SUMIF(เตรียมส่วนผสม!$C:$C,'รับ-จ่าย ประจำวัน'!$B480,เตรียมส่วนผสม!J:J)+SUMIF(กวนไส้!$C:$C,'รับ-จ่าย ประจำวัน'!$B480,กวนไส้!J:J)+SUMIF(ผลิต1!$C:$C,'รับ-จ่าย ประจำวัน'!$B480,ผลิต1!J:J)+SUMIF(ผลิต2!$C:$C,'รับ-จ่าย ประจำวัน'!$B480,ผลิต2!J:J)+SUMIF(เส้นแต่งหน้าขนมเค้ก!$C:$C,'รับ-จ่าย ประจำวัน'!$B480,เส้นแต่งหน้าขนมเค้ก!J:J)+SUMIF(แพ็ค!$C:$C,'รับ-จ่าย ประจำวัน'!$B480,แพ็ค!J:J)+SUMIF(ธุรการ!$C:$C,'รับ-จ่าย ประจำวัน'!$B480,ธุรการ!J:J)+SUMIF(เส้นแต่งหน้าขนมปัง!$C:$C,'รับ-จ่าย ประจำวัน'!$B480,เส้นแต่งหน้าขนมปัง!J:J)+SUMIF('วางแผนBC,CJ'!$C:$C,'รับ-จ่าย ประจำวัน'!$B480,'วางแผนBC,CJ'!J:J)+SUMIF(RD!$C:$C,'รับ-จ่าย ประจำวัน'!$B480,RD!J:J)+SUMIF('FG,ออนไล,คัดแยก'!$C:$C,'รับ-จ่าย ประจำวัน'!$B480,'FG,ออนไล,คัดแยก'!J:J)</f>
        <v>0</v>
      </c>
      <c r="AR480" s="16">
        <f>SUMIF(เตรียมส่วนผสม!$C:$C,'รับ-จ่าย ประจำวัน'!$B480,เตรียมส่วนผสม!K:K)+SUMIF(กวนไส้!$C:$C,'รับ-จ่าย ประจำวัน'!$B480,กวนไส้!K:K)+SUMIF(ผลิต1!$C:$C,'รับ-จ่าย ประจำวัน'!$B480,ผลิต1!K:K)+SUMIF(ผลิต2!$C:$C,'รับ-จ่าย ประจำวัน'!$B480,ผลิต2!K:K)+SUMIF(เส้นแต่งหน้าขนมเค้ก!$C:$C,'รับ-จ่าย ประจำวัน'!$B480,เส้นแต่งหน้าขนมเค้ก!K:K)+SUMIF(แพ็ค!$C:$C,'รับ-จ่าย ประจำวัน'!$B480,แพ็ค!K:K)+SUMIF(ธุรการ!$C:$C,'รับ-จ่าย ประจำวัน'!$B480,ธุรการ!K:K)+SUMIF(เส้นแต่งหน้าขนมปัง!$C:$C,'รับ-จ่าย ประจำวัน'!$B480,เส้นแต่งหน้าขนมปัง!K:K)+SUMIF('วางแผนBC,CJ'!$C:$C,'รับ-จ่าย ประจำวัน'!$B480,'วางแผนBC,CJ'!K:K)+SUMIF(RD!$C:$C,'รับ-จ่าย ประจำวัน'!$B480,RD!K:K)+SUMIF('FG,ออนไล,คัดแยก'!$C:$C,'รับ-จ่าย ประจำวัน'!$B480,'FG,ออนไล,คัดแยก'!K:K)</f>
        <v>0</v>
      </c>
      <c r="AS480" s="16">
        <f>SUMIF(เตรียมส่วนผสม!$C:$C,'รับ-จ่าย ประจำวัน'!$B480,เตรียมส่วนผสม!L:L)+SUMIF(กวนไส้!$C:$C,'รับ-จ่าย ประจำวัน'!$B480,กวนไส้!L:L)+SUMIF(ผลิต1!$C:$C,'รับ-จ่าย ประจำวัน'!$B480,ผลิต1!L:L)+SUMIF(ผลิต2!$C:$C,'รับ-จ่าย ประจำวัน'!$B480,ผลิต2!L:L)+SUMIF(เส้นแต่งหน้าขนมเค้ก!$C:$C,'รับ-จ่าย ประจำวัน'!$B480,เส้นแต่งหน้าขนมเค้ก!L:L)+SUMIF(แพ็ค!$C:$C,'รับ-จ่าย ประจำวัน'!$B480,แพ็ค!L:L)+SUMIF(ธุรการ!$C:$C,'รับ-จ่าย ประจำวัน'!$B480,ธุรการ!L:L)+SUMIF(เส้นแต่งหน้าขนมปัง!$C:$C,'รับ-จ่าย ประจำวัน'!$B480,เส้นแต่งหน้าขนมปัง!L:L)+SUMIF('วางแผนBC,CJ'!$C:$C,'รับ-จ่าย ประจำวัน'!$B480,'วางแผนBC,CJ'!L:L)+SUMIF(RD!$C:$C,'รับ-จ่าย ประจำวัน'!$B480,RD!L:L)+SUMIF('FG,ออนไล,คัดแยก'!$C:$C,'รับ-จ่าย ประจำวัน'!$B480,'FG,ออนไล,คัดแยก'!L:L)</f>
        <v>0</v>
      </c>
      <c r="AT480" s="16">
        <f>SUMIF(เตรียมส่วนผสม!$C:$C,'รับ-จ่าย ประจำวัน'!$B480,เตรียมส่วนผสม!M:M)+SUMIF(กวนไส้!$C:$C,'รับ-จ่าย ประจำวัน'!$B480,กวนไส้!M:M)+SUMIF(ผลิต1!$C:$C,'รับ-จ่าย ประจำวัน'!$B480,ผลิต1!M:M)+SUMIF(ผลิต2!$C:$C,'รับ-จ่าย ประจำวัน'!$B480,ผลิต2!M:M)+SUMIF(เส้นแต่งหน้าขนมเค้ก!$C:$C,'รับ-จ่าย ประจำวัน'!$B480,เส้นแต่งหน้าขนมเค้ก!M:M)+SUMIF(แพ็ค!$C:$C,'รับ-จ่าย ประจำวัน'!$B480,แพ็ค!M:M)+SUMIF(ธุรการ!$C:$C,'รับ-จ่าย ประจำวัน'!$B480,ธุรการ!M:M)+SUMIF(เส้นแต่งหน้าขนมปัง!$C:$C,'รับ-จ่าย ประจำวัน'!$B480,เส้นแต่งหน้าขนมปัง!M:M)+SUMIF('วางแผนBC,CJ'!$C:$C,'รับ-จ่าย ประจำวัน'!$B480,'วางแผนBC,CJ'!M:M)+SUMIF(RD!$C:$C,'รับ-จ่าย ประจำวัน'!$B480,RD!M:M)+SUMIF('FG,ออนไล,คัดแยก'!$C:$C,'รับ-จ่าย ประจำวัน'!$B480,'FG,ออนไล,คัดแยก'!M:M)</f>
        <v>0</v>
      </c>
      <c r="AU480" s="16">
        <f>SUMIF(เตรียมส่วนผสม!$C:$C,'รับ-จ่าย ประจำวัน'!$B480,เตรียมส่วนผสม!N:N)+SUMIF(กวนไส้!$C:$C,'รับ-จ่าย ประจำวัน'!$B480,กวนไส้!N:N)+SUMIF(ผลิต1!$C:$C,'รับ-จ่าย ประจำวัน'!$B480,ผลิต1!N:N)+SUMIF(ผลิต2!$C:$C,'รับ-จ่าย ประจำวัน'!$B480,ผลิต2!N:N)+SUMIF(เส้นแต่งหน้าขนมเค้ก!$C:$C,'รับ-จ่าย ประจำวัน'!$B480,เส้นแต่งหน้าขนมเค้ก!N:N)+SUMIF(แพ็ค!$C:$C,'รับ-จ่าย ประจำวัน'!$B480,แพ็ค!N:N)+SUMIF(ธุรการ!$C:$C,'รับ-จ่าย ประจำวัน'!$B480,ธุรการ!N:N)+SUMIF(เส้นแต่งหน้าขนมปัง!$C:$C,'รับ-จ่าย ประจำวัน'!$B480,เส้นแต่งหน้าขนมปัง!N:N)+SUMIF('วางแผนBC,CJ'!$C:$C,'รับ-จ่าย ประจำวัน'!$B480,'วางแผนBC,CJ'!N:N)+SUMIF(RD!$C:$C,'รับ-จ่าย ประจำวัน'!$B480,RD!N:N)+SUMIF('FG,ออนไล,คัดแยก'!$C:$C,'รับ-จ่าย ประจำวัน'!$B480,'FG,ออนไล,คัดแยก'!N:N)</f>
        <v>0</v>
      </c>
      <c r="AV480" s="16">
        <f>SUMIF(เตรียมส่วนผสม!$C:$C,'รับ-จ่าย ประจำวัน'!$B480,เตรียมส่วนผสม!O:O)+SUMIF(กวนไส้!$C:$C,'รับ-จ่าย ประจำวัน'!$B480,กวนไส้!O:O)+SUMIF(ผลิต1!$C:$C,'รับ-จ่าย ประจำวัน'!$B480,ผลิต1!O:O)+SUMIF(ผลิต2!$C:$C,'รับ-จ่าย ประจำวัน'!$B480,ผลิต2!O:O)+SUMIF(เส้นแต่งหน้าขนมเค้ก!$C:$C,'รับ-จ่าย ประจำวัน'!$B480,เส้นแต่งหน้าขนมเค้ก!O:O)+SUMIF(แพ็ค!$C:$C,'รับ-จ่าย ประจำวัน'!$B480,แพ็ค!O:O)+SUMIF(ธุรการ!$C:$C,'รับ-จ่าย ประจำวัน'!$B480,ธุรการ!O:O)+SUMIF(เส้นแต่งหน้าขนมปัง!$C:$C,'รับ-จ่าย ประจำวัน'!$B480,เส้นแต่งหน้าขนมปัง!O:O)+SUMIF('วางแผนBC,CJ'!$C:$C,'รับ-จ่าย ประจำวัน'!$B480,'วางแผนBC,CJ'!O:O)+SUMIF(RD!$C:$C,'รับ-จ่าย ประจำวัน'!$B480,RD!O:O)+SUMIF('FG,ออนไล,คัดแยก'!$C:$C,'รับ-จ่าย ประจำวัน'!$B480,'FG,ออนไล,คัดแยก'!O:O)</f>
        <v>0</v>
      </c>
      <c r="AW480" s="16">
        <f>SUMIF(เตรียมส่วนผสม!$C:$C,'รับ-จ่าย ประจำวัน'!$B480,เตรียมส่วนผสม!P:P)+SUMIF(กวนไส้!$C:$C,'รับ-จ่าย ประจำวัน'!$B480,กวนไส้!P:P)+SUMIF(ผลิต1!$C:$C,'รับ-จ่าย ประจำวัน'!$B480,ผลิต1!P:P)+SUMIF(ผลิต2!$C:$C,'รับ-จ่าย ประจำวัน'!$B480,ผลิต2!P:P)+SUMIF(เส้นแต่งหน้าขนมเค้ก!$C:$C,'รับ-จ่าย ประจำวัน'!$B480,เส้นแต่งหน้าขนมเค้ก!P:P)+SUMIF(แพ็ค!$C:$C,'รับ-จ่าย ประจำวัน'!$B480,แพ็ค!P:P)+SUMIF(ธุรการ!$C:$C,'รับ-จ่าย ประจำวัน'!$B480,ธุรการ!P:P)+SUMIF(เส้นแต่งหน้าขนมปัง!$C:$C,'รับ-จ่าย ประจำวัน'!$B480,เส้นแต่งหน้าขนมปัง!P:P)+SUMIF('วางแผนBC,CJ'!$C:$C,'รับ-จ่าย ประจำวัน'!$B480,'วางแผนBC,CJ'!P:P)+SUMIF(RD!$C:$C,'รับ-จ่าย ประจำวัน'!$B480,RD!P:P)+SUMIF('FG,ออนไล,คัดแยก'!$C:$C,'รับ-จ่าย ประจำวัน'!$B480,'FG,ออนไล,คัดแยก'!P:P)</f>
        <v>0</v>
      </c>
      <c r="AX480" s="16">
        <f>SUMIF(เตรียมส่วนผสม!$C:$C,'รับ-จ่าย ประจำวัน'!$B480,เตรียมส่วนผสม!Q:Q)+SUMIF(กวนไส้!$C:$C,'รับ-จ่าย ประจำวัน'!$B480,กวนไส้!Q:Q)+SUMIF(ผลิต1!$C:$C,'รับ-จ่าย ประจำวัน'!$B480,ผลิต1!Q:Q)+SUMIF(ผลิต2!$C:$C,'รับ-จ่าย ประจำวัน'!$B480,ผลิต2!Q:Q)+SUMIF(เส้นแต่งหน้าขนมเค้ก!$C:$C,'รับ-จ่าย ประจำวัน'!$B480,เส้นแต่งหน้าขนมเค้ก!Q:Q)+SUMIF(แพ็ค!$C:$C,'รับ-จ่าย ประจำวัน'!$B480,แพ็ค!Q:Q)+SUMIF(ธุรการ!$C:$C,'รับ-จ่าย ประจำวัน'!$B480,ธุรการ!Q:Q)+SUMIF(เส้นแต่งหน้าขนมปัง!$C:$C,'รับ-จ่าย ประจำวัน'!$B480,เส้นแต่งหน้าขนมปัง!Q:Q)+SUMIF('วางแผนBC,CJ'!$C:$C,'รับ-จ่าย ประจำวัน'!$B480,'วางแผนBC,CJ'!Q:Q)+SUMIF(RD!$C:$C,'รับ-จ่าย ประจำวัน'!$B480,RD!Q:Q)+SUMIF('FG,ออนไล,คัดแยก'!$C:$C,'รับ-จ่าย ประจำวัน'!$B480,'FG,ออนไล,คัดแยก'!Q:Q)</f>
        <v>0</v>
      </c>
      <c r="AY480" s="16">
        <f>SUMIF(เตรียมส่วนผสม!$C:$C,'รับ-จ่าย ประจำวัน'!$B480,เตรียมส่วนผสม!R:R)+SUMIF(กวนไส้!$C:$C,'รับ-จ่าย ประจำวัน'!$B480,กวนไส้!R:R)+SUMIF(ผลิต1!$C:$C,'รับ-จ่าย ประจำวัน'!$B480,ผลิต1!R:R)+SUMIF(ผลิต2!$C:$C,'รับ-จ่าย ประจำวัน'!$B480,ผลิต2!R:R)+SUMIF(เส้นแต่งหน้าขนมเค้ก!$C:$C,'รับ-จ่าย ประจำวัน'!$B480,เส้นแต่งหน้าขนมเค้ก!R:R)+SUMIF(แพ็ค!$C:$C,'รับ-จ่าย ประจำวัน'!$B480,แพ็ค!R:R)+SUMIF(ธุรการ!$C:$C,'รับ-จ่าย ประจำวัน'!$B480,ธุรการ!R:R)+SUMIF(เส้นแต่งหน้าขนมปัง!$C:$C,'รับ-จ่าย ประจำวัน'!$B480,เส้นแต่งหน้าขนมปัง!R:R)+SUMIF('วางแผนBC,CJ'!$C:$C,'รับ-จ่าย ประจำวัน'!$B480,'วางแผนBC,CJ'!R:R)+SUMIF(RD!$C:$C,'รับ-จ่าย ประจำวัน'!$B480,RD!R:R)+SUMIF('FG,ออนไล,คัดแยก'!$C:$C,'รับ-จ่าย ประจำวัน'!$B480,'FG,ออนไล,คัดแยก'!R:R)</f>
        <v>0</v>
      </c>
      <c r="AZ480" s="16">
        <f>SUMIF(เตรียมส่วนผสม!$C:$C,'รับ-จ่าย ประจำวัน'!$B480,เตรียมส่วนผสม!S:S)+SUMIF(กวนไส้!$C:$C,'รับ-จ่าย ประจำวัน'!$B480,กวนไส้!S:S)+SUMIF(ผลิต1!$C:$C,'รับ-จ่าย ประจำวัน'!$B480,ผลิต1!S:S)+SUMIF(ผลิต2!$C:$C,'รับ-จ่าย ประจำวัน'!$B480,ผลิต2!S:S)+SUMIF(เส้นแต่งหน้าขนมเค้ก!$C:$C,'รับ-จ่าย ประจำวัน'!$B480,เส้นแต่งหน้าขนมเค้ก!S:S)+SUMIF(แพ็ค!$C:$C,'รับ-จ่าย ประจำวัน'!$B480,แพ็ค!S:S)+SUMIF(ธุรการ!$C:$C,'รับ-จ่าย ประจำวัน'!$B480,ธุรการ!S:S)+SUMIF(เส้นแต่งหน้าขนมปัง!$C:$C,'รับ-จ่าย ประจำวัน'!$B480,เส้นแต่งหน้าขนมปัง!S:S)+SUMIF('วางแผนBC,CJ'!$C:$C,'รับ-จ่าย ประจำวัน'!$B480,'วางแผนBC,CJ'!S:S)+SUMIF(RD!$C:$C,'รับ-จ่าย ประจำวัน'!$B480,RD!S:S)+SUMIF('FG,ออนไล,คัดแยก'!$C:$C,'รับ-จ่าย ประจำวัน'!$B480,'FG,ออนไล,คัดแยก'!S:S)</f>
        <v>0</v>
      </c>
      <c r="BA480" s="16">
        <f>SUMIF(เตรียมส่วนผสม!$C:$C,'รับ-จ่าย ประจำวัน'!$B480,เตรียมส่วนผสม!T:T)+SUMIF(กวนไส้!$C:$C,'รับ-จ่าย ประจำวัน'!$B480,กวนไส้!T:T)+SUMIF(ผลิต1!$C:$C,'รับ-จ่าย ประจำวัน'!$B480,ผลิต1!T:T)+SUMIF(ผลิต2!$C:$C,'รับ-จ่าย ประจำวัน'!$B480,ผลิต2!T:T)+SUMIF(เส้นแต่งหน้าขนมเค้ก!$C:$C,'รับ-จ่าย ประจำวัน'!$B480,เส้นแต่งหน้าขนมเค้ก!T:T)+SUMIF(แพ็ค!$C:$C,'รับ-จ่าย ประจำวัน'!$B480,แพ็ค!T:T)+SUMIF(ธุรการ!$C:$C,'รับ-จ่าย ประจำวัน'!$B480,ธุรการ!T:T)+SUMIF(เส้นแต่งหน้าขนมปัง!$C:$C,'รับ-จ่าย ประจำวัน'!$B480,เส้นแต่งหน้าขนมปัง!T:T)+SUMIF('วางแผนBC,CJ'!$C:$C,'รับ-จ่าย ประจำวัน'!$B480,'วางแผนBC,CJ'!T:T)+SUMIF(RD!$C:$C,'รับ-จ่าย ประจำวัน'!$B480,RD!T:T)+SUMIF('FG,ออนไล,คัดแยก'!$C:$C,'รับ-จ่าย ประจำวัน'!$B480,'FG,ออนไล,คัดแยก'!T:T)</f>
        <v>0</v>
      </c>
      <c r="BB480" s="16">
        <f>SUMIF(เตรียมส่วนผสม!$C:$C,'รับ-จ่าย ประจำวัน'!$B480,เตรียมส่วนผสม!U:U)+SUMIF(กวนไส้!$C:$C,'รับ-จ่าย ประจำวัน'!$B480,กวนไส้!U:U)+SUMIF(ผลิต1!$C:$C,'รับ-จ่าย ประจำวัน'!$B480,ผลิต1!U:U)+SUMIF(ผลิต2!$C:$C,'รับ-จ่าย ประจำวัน'!$B480,ผลิต2!U:U)+SUMIF(เส้นแต่งหน้าขนมเค้ก!$C:$C,'รับ-จ่าย ประจำวัน'!$B480,เส้นแต่งหน้าขนมเค้ก!U:U)+SUMIF(แพ็ค!$C:$C,'รับ-จ่าย ประจำวัน'!$B480,แพ็ค!U:U)+SUMIF(ธุรการ!$C:$C,'รับ-จ่าย ประจำวัน'!$B480,ธุรการ!U:U)+SUMIF(เส้นแต่งหน้าขนมปัง!$C:$C,'รับ-จ่าย ประจำวัน'!$B480,เส้นแต่งหน้าขนมปัง!U:U)+SUMIF('วางแผนBC,CJ'!$C:$C,'รับ-จ่าย ประจำวัน'!$B480,'วางแผนBC,CJ'!U:U)+SUMIF(RD!$C:$C,'รับ-จ่าย ประจำวัน'!$B480,RD!U:U)+SUMIF('FG,ออนไล,คัดแยก'!$C:$C,'รับ-จ่าย ประจำวัน'!$B480,'FG,ออนไล,คัดแยก'!U:U)</f>
        <v>0</v>
      </c>
      <c r="BC480" s="16">
        <f>SUMIF(เตรียมส่วนผสม!$C:$C,'รับ-จ่าย ประจำวัน'!$B480,เตรียมส่วนผสม!V:V)+SUMIF(กวนไส้!$C:$C,'รับ-จ่าย ประจำวัน'!$B480,กวนไส้!V:V)+SUMIF(ผลิต1!$C:$C,'รับ-จ่าย ประจำวัน'!$B480,ผลิต1!V:V)+SUMIF(ผลิต2!$C:$C,'รับ-จ่าย ประจำวัน'!$B480,ผลิต2!V:V)+SUMIF(เส้นแต่งหน้าขนมเค้ก!$C:$C,'รับ-จ่าย ประจำวัน'!$B480,เส้นแต่งหน้าขนมเค้ก!V:V)+SUMIF(แพ็ค!$C:$C,'รับ-จ่าย ประจำวัน'!$B480,แพ็ค!V:V)+SUMIF(ธุรการ!$C:$C,'รับ-จ่าย ประจำวัน'!$B480,ธุรการ!V:V)+SUMIF(เส้นแต่งหน้าขนมปัง!$C:$C,'รับ-จ่าย ประจำวัน'!$B480,เส้นแต่งหน้าขนมปัง!V:V)+SUMIF('วางแผนBC,CJ'!$C:$C,'รับ-จ่าย ประจำวัน'!$B480,'วางแผนBC,CJ'!V:V)+SUMIF(RD!$C:$C,'รับ-จ่าย ประจำวัน'!$B480,RD!V:V)+SUMIF('FG,ออนไล,คัดแยก'!$C:$C,'รับ-จ่าย ประจำวัน'!$B480,'FG,ออนไล,คัดแยก'!V:V)</f>
        <v>0</v>
      </c>
      <c r="BD480" s="16">
        <f>SUMIF(เตรียมส่วนผสม!$C:$C,'รับ-จ่าย ประจำวัน'!$B480,เตรียมส่วนผสม!W:W)+SUMIF(กวนไส้!$C:$C,'รับ-จ่าย ประจำวัน'!$B480,กวนไส้!W:W)+SUMIF(ผลิต1!$C:$C,'รับ-จ่าย ประจำวัน'!$B480,ผลิต1!W:W)+SUMIF(ผลิต2!$C:$C,'รับ-จ่าย ประจำวัน'!$B480,ผลิต2!W:W)+SUMIF(เส้นแต่งหน้าขนมเค้ก!$C:$C,'รับ-จ่าย ประจำวัน'!$B480,เส้นแต่งหน้าขนมเค้ก!W:W)+SUMIF(แพ็ค!$C:$C,'รับ-จ่าย ประจำวัน'!$B480,แพ็ค!W:W)+SUMIF(ธุรการ!$C:$C,'รับ-จ่าย ประจำวัน'!$B480,ธุรการ!W:W)+SUMIF(เส้นแต่งหน้าขนมปัง!$C:$C,'รับ-จ่าย ประจำวัน'!$B480,เส้นแต่งหน้าขนมปัง!W:W)+SUMIF('วางแผนBC,CJ'!$C:$C,'รับ-จ่าย ประจำวัน'!$B480,'วางแผนBC,CJ'!W:W)+SUMIF(RD!$C:$C,'รับ-จ่าย ประจำวัน'!$B480,RD!W:W)+SUMIF('FG,ออนไล,คัดแยก'!$C:$C,'รับ-จ่าย ประจำวัน'!$B480,'FG,ออนไล,คัดแยก'!W:W)</f>
        <v>0</v>
      </c>
      <c r="BE480" s="16">
        <f>SUMIF(เตรียมส่วนผสม!$C:$C,'รับ-จ่าย ประจำวัน'!$B480,เตรียมส่วนผสม!X:X)+SUMIF(กวนไส้!$C:$C,'รับ-จ่าย ประจำวัน'!$B480,กวนไส้!X:X)+SUMIF(ผลิต1!$C:$C,'รับ-จ่าย ประจำวัน'!$B480,ผลิต1!X:X)+SUMIF(ผลิต2!$C:$C,'รับ-จ่าย ประจำวัน'!$B480,ผลิต2!X:X)+SUMIF(เส้นแต่งหน้าขนมเค้ก!$C:$C,'รับ-จ่าย ประจำวัน'!$B480,เส้นแต่งหน้าขนมเค้ก!X:X)+SUMIF(แพ็ค!$C:$C,'รับ-จ่าย ประจำวัน'!$B480,แพ็ค!X:X)+SUMIF(ธุรการ!$C:$C,'รับ-จ่าย ประจำวัน'!$B480,ธุรการ!X:X)+SUMIF(เส้นแต่งหน้าขนมปัง!$C:$C,'รับ-จ่าย ประจำวัน'!$B480,เส้นแต่งหน้าขนมปัง!X:X)+SUMIF('วางแผนBC,CJ'!$C:$C,'รับ-จ่าย ประจำวัน'!$B480,'วางแผนBC,CJ'!X:X)+SUMIF(RD!$C:$C,'รับ-จ่าย ประจำวัน'!$B480,RD!X:X)+SUMIF('FG,ออนไล,คัดแยก'!$C:$C,'รับ-จ่าย ประจำวัน'!$B480,'FG,ออนไล,คัดแยก'!X:X)</f>
        <v>0</v>
      </c>
      <c r="BF480" s="16">
        <f>SUMIF(เตรียมส่วนผสม!$C:$C,'รับ-จ่าย ประจำวัน'!$B480,เตรียมส่วนผสม!Y:Y)+SUMIF(กวนไส้!$C:$C,'รับ-จ่าย ประจำวัน'!$B480,กวนไส้!Y:Y)+SUMIF(ผลิต1!$C:$C,'รับ-จ่าย ประจำวัน'!$B480,ผลิต1!Y:Y)+SUMIF(ผลิต2!$C:$C,'รับ-จ่าย ประจำวัน'!$B480,ผลิต2!Y:Y)+SUMIF(เส้นแต่งหน้าขนมเค้ก!$C:$C,'รับ-จ่าย ประจำวัน'!$B480,เส้นแต่งหน้าขนมเค้ก!Y:Y)+SUMIF(แพ็ค!$C:$C,'รับ-จ่าย ประจำวัน'!$B480,แพ็ค!Y:Y)+SUMIF(ธุรการ!$C:$C,'รับ-จ่าย ประจำวัน'!$B480,ธุรการ!Y:Y)+SUMIF(เส้นแต่งหน้าขนมปัง!$C:$C,'รับ-จ่าย ประจำวัน'!$B480,เส้นแต่งหน้าขนมปัง!Y:Y)+SUMIF('วางแผนBC,CJ'!$C:$C,'รับ-จ่าย ประจำวัน'!$B480,'วางแผนBC,CJ'!Y:Y)+SUMIF(RD!$C:$C,'รับ-จ่าย ประจำวัน'!$B480,RD!Y:Y)+SUMIF('FG,ออนไล,คัดแยก'!$C:$C,'รับ-จ่าย ประจำวัน'!$B480,'FG,ออนไล,คัดแยก'!Y:Y)</f>
        <v>0</v>
      </c>
      <c r="BG480" s="16">
        <f>SUMIF(เตรียมส่วนผสม!$C:$C,'รับ-จ่าย ประจำวัน'!$B480,เตรียมส่วนผสม!Z:Z)+SUMIF(กวนไส้!$C:$C,'รับ-จ่าย ประจำวัน'!$B480,กวนไส้!Z:Z)+SUMIF(ผลิต1!$C:$C,'รับ-จ่าย ประจำวัน'!$B480,ผลิต1!Z:Z)+SUMIF(ผลิต2!$C:$C,'รับ-จ่าย ประจำวัน'!$B480,ผลิต2!Z:Z)+SUMIF(เส้นแต่งหน้าขนมเค้ก!$C:$C,'รับ-จ่าย ประจำวัน'!$B480,เส้นแต่งหน้าขนมเค้ก!Z:Z)+SUMIF(แพ็ค!$C:$C,'รับ-จ่าย ประจำวัน'!$B480,แพ็ค!Z:Z)+SUMIF(ธุรการ!$C:$C,'รับ-จ่าย ประจำวัน'!$B480,ธุรการ!Z:Z)+SUMIF(เส้นแต่งหน้าขนมปัง!$C:$C,'รับ-จ่าย ประจำวัน'!$B480,เส้นแต่งหน้าขนมปัง!Z:Z)+SUMIF('วางแผนBC,CJ'!$C:$C,'รับ-จ่าย ประจำวัน'!$B480,'วางแผนBC,CJ'!Z:Z)+SUMIF(RD!$C:$C,'รับ-จ่าย ประจำวัน'!$B480,RD!Z:Z)+SUMIF('FG,ออนไล,คัดแยก'!$C:$C,'รับ-จ่าย ประจำวัน'!$B480,'FG,ออนไล,คัดแยก'!Z:Z)</f>
        <v>0</v>
      </c>
      <c r="BH480" s="16">
        <f>SUMIF(เตรียมส่วนผสม!$C:$C,'รับ-จ่าย ประจำวัน'!$B480,เตรียมส่วนผสม!AA:AA)+SUMIF(กวนไส้!$C:$C,'รับ-จ่าย ประจำวัน'!$B480,กวนไส้!AA:AA)+SUMIF(ผลิต1!$C:$C,'รับ-จ่าย ประจำวัน'!$B480,ผลิต1!AA:AA)+SUMIF(ผลิต2!$C:$C,'รับ-จ่าย ประจำวัน'!$B480,ผลิต2!AA:AA)+SUMIF(เส้นแต่งหน้าขนมเค้ก!$C:$C,'รับ-จ่าย ประจำวัน'!$B480,เส้นแต่งหน้าขนมเค้ก!AA:AA)+SUMIF(แพ็ค!$C:$C,'รับ-จ่าย ประจำวัน'!$B480,แพ็ค!AA:AA)+SUMIF(ธุรการ!$C:$C,'รับ-จ่าย ประจำวัน'!$B480,ธุรการ!AA:AA)+SUMIF(เส้นแต่งหน้าขนมปัง!$C:$C,'รับ-จ่าย ประจำวัน'!$B480,เส้นแต่งหน้าขนมปัง!AA:AA)+SUMIF('วางแผนBC,CJ'!$C:$C,'รับ-จ่าย ประจำวัน'!$B480,'วางแผนBC,CJ'!AA:AA)+SUMIF(RD!$C:$C,'รับ-จ่าย ประจำวัน'!$B480,RD!AA:AA)+SUMIF('FG,ออนไล,คัดแยก'!$C:$C,'รับ-จ่าย ประจำวัน'!$B480,'FG,ออนไล,คัดแยก'!AA:AA)</f>
        <v>0</v>
      </c>
      <c r="BI480" s="16">
        <f>SUMIF(เตรียมส่วนผสม!$C:$C,'รับ-จ่าย ประจำวัน'!$B480,เตรียมส่วนผสม!AB:AB)+SUMIF(กวนไส้!$C:$C,'รับ-จ่าย ประจำวัน'!$B480,กวนไส้!AB:AB)+SUMIF(ผลิต1!$C:$C,'รับ-จ่าย ประจำวัน'!$B480,ผลิต1!AB:AB)+SUMIF(ผลิต2!$C:$C,'รับ-จ่าย ประจำวัน'!$B480,ผลิต2!AB:AB)+SUMIF(เส้นแต่งหน้าขนมเค้ก!$C:$C,'รับ-จ่าย ประจำวัน'!$B480,เส้นแต่งหน้าขนมเค้ก!AB:AB)+SUMIF(แพ็ค!$C:$C,'รับ-จ่าย ประจำวัน'!$B480,แพ็ค!AB:AB)+SUMIF(ธุรการ!$C:$C,'รับ-จ่าย ประจำวัน'!$B480,ธุรการ!AB:AB)+SUMIF(เส้นแต่งหน้าขนมปัง!$C:$C,'รับ-จ่าย ประจำวัน'!$B480,เส้นแต่งหน้าขนมปัง!AB:AB)+SUMIF('วางแผนBC,CJ'!$C:$C,'รับ-จ่าย ประจำวัน'!$B480,'วางแผนBC,CJ'!AB:AB)+SUMIF(RD!$C:$C,'รับ-จ่าย ประจำวัน'!$B480,RD!AB:AB)+SUMIF('FG,ออนไล,คัดแยก'!$C:$C,'รับ-จ่าย ประจำวัน'!$B480,'FG,ออนไล,คัดแยก'!AB:AB)</f>
        <v>0</v>
      </c>
      <c r="BJ480" s="16">
        <f>SUMIF(เตรียมส่วนผสม!$C:$C,'รับ-จ่าย ประจำวัน'!$B480,เตรียมส่วนผสม!AC:AC)+SUMIF(กวนไส้!$C:$C,'รับ-จ่าย ประจำวัน'!$B480,กวนไส้!AC:AC)+SUMIF(ผลิต1!$C:$C,'รับ-จ่าย ประจำวัน'!$B480,ผลิต1!AC:AC)+SUMIF(ผลิต2!$C:$C,'รับ-จ่าย ประจำวัน'!$B480,ผลิต2!AC:AC)+SUMIF(เส้นแต่งหน้าขนมเค้ก!$C:$C,'รับ-จ่าย ประจำวัน'!$B480,เส้นแต่งหน้าขนมเค้ก!AC:AC)+SUMIF(แพ็ค!$C:$C,'รับ-จ่าย ประจำวัน'!$B480,แพ็ค!AC:AC)+SUMIF(ธุรการ!$C:$C,'รับ-จ่าย ประจำวัน'!$B480,ธุรการ!AC:AC)+SUMIF(เส้นแต่งหน้าขนมปัง!$C:$C,'รับ-จ่าย ประจำวัน'!$B480,เส้นแต่งหน้าขนมปัง!AC:AC)+SUMIF('วางแผนBC,CJ'!$C:$C,'รับ-จ่าย ประจำวัน'!$B480,'วางแผนBC,CJ'!AC:AC)+SUMIF(RD!$C:$C,'รับ-จ่าย ประจำวัน'!$B480,RD!AC:AC)+SUMIF('FG,ออนไล,คัดแยก'!$C:$C,'รับ-จ่าย ประจำวัน'!$B480,'FG,ออนไล,คัดแยก'!AC:AC)</f>
        <v>0</v>
      </c>
      <c r="BK480" s="16">
        <f>SUMIF(เตรียมส่วนผสม!$C:$C,'รับ-จ่าย ประจำวัน'!$B480,เตรียมส่วนผสม!AD:AD)+SUMIF(กวนไส้!$C:$C,'รับ-จ่าย ประจำวัน'!$B480,กวนไส้!AD:AD)+SUMIF(ผลิต1!$C:$C,'รับ-จ่าย ประจำวัน'!$B480,ผลิต1!AD:AD)+SUMIF(ผลิต2!$C:$C,'รับ-จ่าย ประจำวัน'!$B480,ผลิต2!AD:AD)+SUMIF(เส้นแต่งหน้าขนมเค้ก!$C:$C,'รับ-จ่าย ประจำวัน'!$B480,เส้นแต่งหน้าขนมเค้ก!AD:AD)+SUMIF(แพ็ค!$C:$C,'รับ-จ่าย ประจำวัน'!$B480,แพ็ค!AD:AD)+SUMIF(ธุรการ!$C:$C,'รับ-จ่าย ประจำวัน'!$B480,ธุรการ!AD:AD)+SUMIF(เส้นแต่งหน้าขนมปัง!$C:$C,'รับ-จ่าย ประจำวัน'!$B480,เส้นแต่งหน้าขนมปัง!AD:AD)+SUMIF('วางแผนBC,CJ'!$C:$C,'รับ-จ่าย ประจำวัน'!$B480,'วางแผนBC,CJ'!AD:AD)+SUMIF(RD!$C:$C,'รับ-จ่าย ประจำวัน'!$B480,RD!AD:AD)+SUMIF('FG,ออนไล,คัดแยก'!$C:$C,'รับ-จ่าย ประจำวัน'!$B480,'FG,ออนไล,คัดแยก'!AD:AD)</f>
        <v>0</v>
      </c>
      <c r="BL480" s="16">
        <f>SUMIF(เตรียมส่วนผสม!$C:$C,'รับ-จ่าย ประจำวัน'!$B480,เตรียมส่วนผสม!AE:AE)+SUMIF(กวนไส้!$C:$C,'รับ-จ่าย ประจำวัน'!$B480,กวนไส้!AE:AE)+SUMIF(ผลิต1!$C:$C,'รับ-จ่าย ประจำวัน'!$B480,ผลิต1!AE:AE)+SUMIF(ผลิต2!$C:$C,'รับ-จ่าย ประจำวัน'!$B480,ผลิต2!AE:AE)+SUMIF(เส้นแต่งหน้าขนมเค้ก!$C:$C,'รับ-จ่าย ประจำวัน'!$B480,เส้นแต่งหน้าขนมเค้ก!AE:AE)+SUMIF(แพ็ค!$C:$C,'รับ-จ่าย ประจำวัน'!$B480,แพ็ค!AE:AE)+SUMIF(ธุรการ!$C:$C,'รับ-จ่าย ประจำวัน'!$B480,ธุรการ!AE:AE)+SUMIF(เส้นแต่งหน้าขนมปัง!$C:$C,'รับ-จ่าย ประจำวัน'!$B480,เส้นแต่งหน้าขนมปัง!AE:AE)+SUMIF('วางแผนBC,CJ'!$C:$C,'รับ-จ่าย ประจำวัน'!$B480,'วางแผนBC,CJ'!AE:AE)+SUMIF(RD!$C:$C,'รับ-จ่าย ประจำวัน'!$B480,RD!AE:AE)+SUMIF('FG,ออนไล,คัดแยก'!$C:$C,'รับ-จ่าย ประจำวัน'!$B480,'FG,ออนไล,คัดแยก'!AE:AE)</f>
        <v>0</v>
      </c>
      <c r="BM480" s="16">
        <f>SUMIF(เตรียมส่วนผสม!$C:$C,'รับ-จ่าย ประจำวัน'!$B480,เตรียมส่วนผสม!AF:AF)+SUMIF(กวนไส้!$C:$C,'รับ-จ่าย ประจำวัน'!$B480,กวนไส้!AF:AF)+SUMIF(ผลิต1!$C:$C,'รับ-จ่าย ประจำวัน'!$B480,ผลิต1!AF:AF)+SUMIF(ผลิต2!$C:$C,'รับ-จ่าย ประจำวัน'!$B480,ผลิต2!AF:AF)+SUMIF(เส้นแต่งหน้าขนมเค้ก!$C:$C,'รับ-จ่าย ประจำวัน'!$B480,เส้นแต่งหน้าขนมเค้ก!AF:AF)+SUMIF(แพ็ค!$C:$C,'รับ-จ่าย ประจำวัน'!$B480,แพ็ค!AF:AF)+SUMIF(ธุรการ!$C:$C,'รับ-จ่าย ประจำวัน'!$B480,ธุรการ!AF:AF)+SUMIF(เส้นแต่งหน้าขนมปัง!$C:$C,'รับ-จ่าย ประจำวัน'!$B480,เส้นแต่งหน้าขนมปัง!AF:AF)+SUMIF('วางแผนBC,CJ'!$C:$C,'รับ-จ่าย ประจำวัน'!$B480,'วางแผนBC,CJ'!AF:AF)+SUMIF(RD!$C:$C,'รับ-จ่าย ประจำวัน'!$B480,RD!AF:AF)+SUMIF('FG,ออนไล,คัดแยก'!$C:$C,'รับ-จ่าย ประจำวัน'!$B480,'FG,ออนไล,คัดแยก'!AF:AF)</f>
        <v>0</v>
      </c>
      <c r="BN480" s="16">
        <f>SUMIF(เตรียมส่วนผสม!$C:$C,'รับ-จ่าย ประจำวัน'!$B480,เตรียมส่วนผสม!AG:AG)+SUMIF(กวนไส้!$C:$C,'รับ-จ่าย ประจำวัน'!$B480,กวนไส้!AG:AG)+SUMIF(ผลิต1!$C:$C,'รับ-จ่าย ประจำวัน'!$B480,ผลิต1!AG:AG)+SUMIF(ผลิต2!$C:$C,'รับ-จ่าย ประจำวัน'!$B480,ผลิต2!AG:AG)+SUMIF(เส้นแต่งหน้าขนมเค้ก!$C:$C,'รับ-จ่าย ประจำวัน'!$B480,เส้นแต่งหน้าขนมเค้ก!AG:AG)+SUMIF(แพ็ค!$C:$C,'รับ-จ่าย ประจำวัน'!$B480,แพ็ค!AG:AG)+SUMIF(ธุรการ!$C:$C,'รับ-จ่าย ประจำวัน'!$B480,ธุรการ!AG:AG)+SUMIF(เส้นแต่งหน้าขนมปัง!$C:$C,'รับ-จ่าย ประจำวัน'!$B480,เส้นแต่งหน้าขนมปัง!AG:AG)+SUMIF('วางแผนBC,CJ'!$C:$C,'รับ-จ่าย ประจำวัน'!$B480,'วางแผนBC,CJ'!AG:AG)+SUMIF(RD!$C:$C,'รับ-จ่าย ประจำวัน'!$B480,RD!AG:AG)+SUMIF('FG,ออนไล,คัดแยก'!$C:$C,'รับ-จ่าย ประจำวัน'!$B480,'FG,ออนไล,คัดแยก'!AG:AG)</f>
        <v>0</v>
      </c>
      <c r="BO480" s="16">
        <f>SUMIF(เตรียมส่วนผสม!$C:$C,'รับ-จ่าย ประจำวัน'!$B480,เตรียมส่วนผสม!AH:AH)+SUMIF(กวนไส้!$C:$C,'รับ-จ่าย ประจำวัน'!$B480,กวนไส้!AH:AH)+SUMIF(ผลิต1!$C:$C,'รับ-จ่าย ประจำวัน'!$B480,ผลิต1!AH:AH)+SUMIF(ผลิต2!$C:$C,'รับ-จ่าย ประจำวัน'!$B480,ผลิต2!AH:AH)+SUMIF(เส้นแต่งหน้าขนมเค้ก!$C:$C,'รับ-จ่าย ประจำวัน'!$B480,เส้นแต่งหน้าขนมเค้ก!AH:AH)+SUMIF(แพ็ค!$C:$C,'รับ-จ่าย ประจำวัน'!$B480,แพ็ค!AH:AH)+SUMIF(ธุรการ!$C:$C,'รับ-จ่าย ประจำวัน'!$B480,ธุรการ!AH:AH)+SUMIF(เส้นแต่งหน้าขนมปัง!$C:$C,'รับ-จ่าย ประจำวัน'!$B480,เส้นแต่งหน้าขนมปัง!AH:AH)+SUMIF('วางแผนBC,CJ'!$C:$C,'รับ-จ่าย ประจำวัน'!$B480,'วางแผนBC,CJ'!AH:AH)+SUMIF(RD!$C:$C,'รับ-จ่าย ประจำวัน'!$B480,RD!AH:AH)+SUMIF('FG,ออนไล,คัดแยก'!$C:$C,'รับ-จ่าย ประจำวัน'!$B480,'FG,ออนไล,คัดแยก'!AH:AH)</f>
        <v>0</v>
      </c>
      <c r="BP480" s="16">
        <f>SUMIF(เตรียมส่วนผสม!$C:$C,'รับ-จ่าย ประจำวัน'!$B480,เตรียมส่วนผสม!AI:AI)+SUMIF(กวนไส้!$C:$C,'รับ-จ่าย ประจำวัน'!$B480,กวนไส้!AI:AI)+SUMIF(ผลิต1!$C:$C,'รับ-จ่าย ประจำวัน'!$B480,ผลิต1!AI:AI)+SUMIF(ผลิต2!$C:$C,'รับ-จ่าย ประจำวัน'!$B480,ผลิต2!AI:AI)+SUMIF(เส้นแต่งหน้าขนมเค้ก!$C:$C,'รับ-จ่าย ประจำวัน'!$B480,เส้นแต่งหน้าขนมเค้ก!AI:AI)+SUMIF(แพ็ค!$C:$C,'รับ-จ่าย ประจำวัน'!$B480,แพ็ค!AI:AI)+SUMIF(ธุรการ!$C:$C,'รับ-จ่าย ประจำวัน'!$B480,ธุรการ!AI:AI)+SUMIF(เส้นแต่งหน้าขนมปัง!$C:$C,'รับ-จ่าย ประจำวัน'!$B480,เส้นแต่งหน้าขนมปัง!AI:AI)+SUMIF('วางแผนBC,CJ'!$C:$C,'รับ-จ่าย ประจำวัน'!$B480,'วางแผนBC,CJ'!AI:AI)+SUMIF(RD!$C:$C,'รับ-จ่าย ประจำวัน'!$B480,RD!AI:AI)+SUMIF('FG,ออนไล,คัดแยก'!$C:$C,'รับ-จ่าย ประจำวัน'!$B480,'FG,ออนไล,คัดแยก'!AI:AI)</f>
        <v>0</v>
      </c>
      <c r="BQ480" s="16">
        <f>SUMIF(เตรียมส่วนผสม!$C:$C,'รับ-จ่าย ประจำวัน'!$B480,เตรียมส่วนผสม!AJ:AJ)+SUMIF(กวนไส้!$C:$C,'รับ-จ่าย ประจำวัน'!$B480,กวนไส้!AJ:AJ)+SUMIF(ผลิต1!$C:$C,'รับ-จ่าย ประจำวัน'!$B480,ผลิต1!AJ:AJ)+SUMIF(ผลิต2!$C:$C,'รับ-จ่าย ประจำวัน'!$B480,ผลิต2!AJ:AJ)+SUMIF(เส้นแต่งหน้าขนมเค้ก!$C:$C,'รับ-จ่าย ประจำวัน'!$B480,เส้นแต่งหน้าขนมเค้ก!AJ:AJ)+SUMIF(แพ็ค!$C:$C,'รับ-จ่าย ประจำวัน'!$B480,แพ็ค!AJ:AJ)+SUMIF(ธุรการ!$C:$C,'รับ-จ่าย ประจำวัน'!$B480,ธุรการ!AJ:AJ)+SUMIF(เส้นแต่งหน้าขนมปัง!$C:$C,'รับ-จ่าย ประจำวัน'!$B480,เส้นแต่งหน้าขนมปัง!AJ:AJ)+SUMIF('วางแผนBC,CJ'!$C:$C,'รับ-จ่าย ประจำวัน'!$B480,'วางแผนBC,CJ'!AJ:AJ)+SUMIF(RD!$C:$C,'รับ-จ่าย ประจำวัน'!$B480,RD!AJ:AJ)+SUMIF('FG,ออนไล,คัดแยก'!$C:$C,'รับ-จ่าย ประจำวัน'!$B480,'FG,ออนไล,คัดแยก'!AJ:AJ)</f>
        <v>0</v>
      </c>
      <c r="BR480" s="16">
        <f>SUMIF(เตรียมส่วนผสม!$C:$C,'รับ-จ่าย ประจำวัน'!$B480,เตรียมส่วนผสม!AK:AK)+SUMIF(กวนไส้!$C:$C,'รับ-จ่าย ประจำวัน'!$B480,กวนไส้!AK:AK)+SUMIF(ผลิต1!$C:$C,'รับ-จ่าย ประจำวัน'!$B480,ผลิต1!AK:AK)+SUMIF(ผลิต2!$C:$C,'รับ-จ่าย ประจำวัน'!$B480,ผลิต2!AK:AK)+SUMIF(เส้นแต่งหน้าขนมเค้ก!$C:$C,'รับ-จ่าย ประจำวัน'!$B480,เส้นแต่งหน้าขนมเค้ก!AK:AK)+SUMIF(แพ็ค!$C:$C,'รับ-จ่าย ประจำวัน'!$B480,แพ็ค!AK:AK)+SUMIF(ธุรการ!$C:$C,'รับ-จ่าย ประจำวัน'!$B480,ธุรการ!AK:AK)+SUMIF(เส้นแต่งหน้าขนมปัง!$C:$C,'รับ-จ่าย ประจำวัน'!$B480,เส้นแต่งหน้าขนมปัง!AK:AK)+SUMIF('วางแผนBC,CJ'!$C:$C,'รับ-จ่าย ประจำวัน'!$B480,'วางแผนBC,CJ'!AK:AK)+SUMIF(RD!$C:$C,'รับ-จ่าย ประจำวัน'!$B480,RD!AK:AK)+SUMIF('FG,ออนไล,คัดแยก'!$C:$C,'รับ-จ่าย ประจำวัน'!$B480,'FG,ออนไล,คัดแยก'!AK:AK)</f>
        <v>0</v>
      </c>
      <c r="BS480" s="16">
        <f>SUMIF(เตรียมส่วนผสม!$C:$C,'รับ-จ่าย ประจำวัน'!$B480,เตรียมส่วนผสม!AL:AL)+SUMIF(กวนไส้!$C:$C,'รับ-จ่าย ประจำวัน'!$B480,กวนไส้!AL:AL)+SUMIF(ผลิต1!$C:$C,'รับ-จ่าย ประจำวัน'!$B480,ผลิต1!AL:AL)+SUMIF(ผลิต2!$C:$C,'รับ-จ่าย ประจำวัน'!$B480,ผลิต2!AL:AL)+SUMIF(เส้นแต่งหน้าขนมเค้ก!$C:$C,'รับ-จ่าย ประจำวัน'!$B480,เส้นแต่งหน้าขนมเค้ก!AL:AL)+SUMIF(แพ็ค!$C:$C,'รับ-จ่าย ประจำวัน'!$B480,แพ็ค!AL:AL)+SUMIF(ธุรการ!$C:$C,'รับ-จ่าย ประจำวัน'!$B480,ธุรการ!AL:AL)+SUMIF(เส้นแต่งหน้าขนมปัง!$C:$C,'รับ-จ่าย ประจำวัน'!$B480,เส้นแต่งหน้าขนมปัง!AL:AL)+SUMIF('วางแผนBC,CJ'!$C:$C,'รับ-จ่าย ประจำวัน'!$B480,'วางแผนBC,CJ'!AL:AL)+SUMIF(RD!$C:$C,'รับ-จ่าย ประจำวัน'!$B480,RD!AL:AL)+SUMIF('FG,ออนไล,คัดแยก'!$C:$C,'รับ-จ่าย ประจำวัน'!$B480,'FG,ออนไล,คัดแยก'!AL:AL)</f>
        <v>0</v>
      </c>
      <c r="BT480" s="18">
        <f t="shared" si="107"/>
        <v>0</v>
      </c>
      <c r="BU480" s="116"/>
      <c r="BV480" s="146">
        <f t="shared" si="108"/>
        <v>0</v>
      </c>
      <c r="BW480" s="183">
        <v>30</v>
      </c>
      <c r="BX480" s="172">
        <f t="shared" si="103"/>
        <v>0</v>
      </c>
      <c r="BY480" s="188" t="e">
        <f t="shared" si="104"/>
        <v>#DIV/0!</v>
      </c>
      <c r="BZ480" s="180" t="e">
        <f t="shared" ca="1" si="109"/>
        <v>#DIV/0!</v>
      </c>
      <c r="CA480" s="95"/>
      <c r="CB480" s="97"/>
      <c r="CC480" s="97"/>
      <c r="CD480" s="97"/>
      <c r="CE480" s="97"/>
      <c r="CF480" s="97"/>
      <c r="CG480" s="97"/>
      <c r="CH480" s="97"/>
      <c r="CI480" s="97"/>
      <c r="CJ480" s="94"/>
      <c r="CK480" s="9">
        <f t="shared" si="105"/>
        <v>0</v>
      </c>
    </row>
    <row r="481" spans="1:89" hidden="1" x14ac:dyDescent="0.5">
      <c r="A481" s="149"/>
      <c r="B481" s="34">
        <v>1023401115</v>
      </c>
      <c r="C481" s="156" t="s">
        <v>1949</v>
      </c>
      <c r="D481" s="141" t="s">
        <v>91</v>
      </c>
      <c r="E481" s="25"/>
      <c r="F481" s="132"/>
      <c r="G481" s="25"/>
      <c r="H481" s="12">
        <v>10000</v>
      </c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11"/>
      <c r="AF481" s="11"/>
      <c r="AG481" s="11"/>
      <c r="AH481" s="11"/>
      <c r="AI481" s="25"/>
      <c r="AJ481" s="25"/>
      <c r="AK481" s="25"/>
      <c r="AL481" s="25"/>
      <c r="AM481" s="25"/>
      <c r="AN481" s="15">
        <f t="shared" si="110"/>
        <v>0</v>
      </c>
      <c r="AO481" s="16">
        <f>SUMIF(เตรียมส่วนผสม!$C:$C,'รับ-จ่าย ประจำวัน'!$B481,เตรียมส่วนผสม!H:H)+SUMIF(กวนไส้!$C:$C,'รับ-จ่าย ประจำวัน'!$B481,กวนไส้!H:H)+SUMIF(ผลิต1!$C:$C,'รับ-จ่าย ประจำวัน'!$B481,ผลิต1!H:H)+SUMIF(ผลิต2!$C:$C,'รับ-จ่าย ประจำวัน'!$B481,ผลิต2!H:H)+SUMIF(เส้นแต่งหน้าขนมเค้ก!$C:$C,'รับ-จ่าย ประจำวัน'!$B481,เส้นแต่งหน้าขนมเค้ก!H:H)+SUMIF(แพ็ค!$C:$C,'รับ-จ่าย ประจำวัน'!$B481,แพ็ค!H:H)+SUMIF(ธุรการ!$C:$C,'รับ-จ่าย ประจำวัน'!$B481,ธุรการ!H:H)+SUMIF(เส้นแต่งหน้าขนมปัง!$C:$C,'รับ-จ่าย ประจำวัน'!$B481,เส้นแต่งหน้าขนมปัง!H:H)+SUMIF('วางแผนBC,CJ'!$C:$C,'รับ-จ่าย ประจำวัน'!$B481,'วางแผนBC,CJ'!H:H)+SUMIF(RD!$C:$C,'รับ-จ่าย ประจำวัน'!$B481,RD!H:H)+SUMIF('FG,ออนไล,คัดแยก'!$C:$C,'รับ-จ่าย ประจำวัน'!$B481,'FG,ออนไล,คัดแยก'!H:H)</f>
        <v>0</v>
      </c>
      <c r="AP481" s="16">
        <f>SUMIF(เตรียมส่วนผสม!$C:$C,'รับ-จ่าย ประจำวัน'!$B481,เตรียมส่วนผสม!I:I)+SUMIF(กวนไส้!$C:$C,'รับ-จ่าย ประจำวัน'!$B481,กวนไส้!I:I)+SUMIF(ผลิต1!$C:$C,'รับ-จ่าย ประจำวัน'!$B481,ผลิต1!I:I)+SUMIF(ผลิต2!$C:$C,'รับ-จ่าย ประจำวัน'!$B481,ผลิต2!I:I)+SUMIF(เส้นแต่งหน้าขนมเค้ก!$C:$C,'รับ-จ่าย ประจำวัน'!$B481,เส้นแต่งหน้าขนมเค้ก!I:I)+SUMIF(แพ็ค!$C:$C,'รับ-จ่าย ประจำวัน'!$B481,แพ็ค!I:I)+SUMIF(ธุรการ!$C:$C,'รับ-จ่าย ประจำวัน'!$B481,ธุรการ!I:I)+SUMIF(เส้นแต่งหน้าขนมปัง!$C:$C,'รับ-จ่าย ประจำวัน'!$B481,เส้นแต่งหน้าขนมปัง!I:I)+SUMIF('วางแผนBC,CJ'!$C:$C,'รับ-จ่าย ประจำวัน'!$B481,'วางแผนBC,CJ'!I:I)+SUMIF(RD!$C:$C,'รับ-จ่าย ประจำวัน'!$B481,RD!I:I)+SUMIF('FG,ออนไล,คัดแยก'!$C:$C,'รับ-จ่าย ประจำวัน'!$B481,'FG,ออนไล,คัดแยก'!I:I)</f>
        <v>0</v>
      </c>
      <c r="AQ481" s="16">
        <f>SUMIF(เตรียมส่วนผสม!$C:$C,'รับ-จ่าย ประจำวัน'!$B481,เตรียมส่วนผสม!J:J)+SUMIF(กวนไส้!$C:$C,'รับ-จ่าย ประจำวัน'!$B481,กวนไส้!J:J)+SUMIF(ผลิต1!$C:$C,'รับ-จ่าย ประจำวัน'!$B481,ผลิต1!J:J)+SUMIF(ผลิต2!$C:$C,'รับ-จ่าย ประจำวัน'!$B481,ผลิต2!J:J)+SUMIF(เส้นแต่งหน้าขนมเค้ก!$C:$C,'รับ-จ่าย ประจำวัน'!$B481,เส้นแต่งหน้าขนมเค้ก!J:J)+SUMIF(แพ็ค!$C:$C,'รับ-จ่าย ประจำวัน'!$B481,แพ็ค!J:J)+SUMIF(ธุรการ!$C:$C,'รับ-จ่าย ประจำวัน'!$B481,ธุรการ!J:J)+SUMIF(เส้นแต่งหน้าขนมปัง!$C:$C,'รับ-จ่าย ประจำวัน'!$B481,เส้นแต่งหน้าขนมปัง!J:J)+SUMIF('วางแผนBC,CJ'!$C:$C,'รับ-จ่าย ประจำวัน'!$B481,'วางแผนBC,CJ'!J:J)+SUMIF(RD!$C:$C,'รับ-จ่าย ประจำวัน'!$B481,RD!J:J)+SUMIF('FG,ออนไล,คัดแยก'!$C:$C,'รับ-จ่าย ประจำวัน'!$B481,'FG,ออนไล,คัดแยก'!J:J)</f>
        <v>0</v>
      </c>
      <c r="AR481" s="16">
        <f>SUMIF(เตรียมส่วนผสม!$C:$C,'รับ-จ่าย ประจำวัน'!$B481,เตรียมส่วนผสม!K:K)+SUMIF(กวนไส้!$C:$C,'รับ-จ่าย ประจำวัน'!$B481,กวนไส้!K:K)+SUMIF(ผลิต1!$C:$C,'รับ-จ่าย ประจำวัน'!$B481,ผลิต1!K:K)+SUMIF(ผลิต2!$C:$C,'รับ-จ่าย ประจำวัน'!$B481,ผลิต2!K:K)+SUMIF(เส้นแต่งหน้าขนมเค้ก!$C:$C,'รับ-จ่าย ประจำวัน'!$B481,เส้นแต่งหน้าขนมเค้ก!K:K)+SUMIF(แพ็ค!$C:$C,'รับ-จ่าย ประจำวัน'!$B481,แพ็ค!K:K)+SUMIF(ธุรการ!$C:$C,'รับ-จ่าย ประจำวัน'!$B481,ธุรการ!K:K)+SUMIF(เส้นแต่งหน้าขนมปัง!$C:$C,'รับ-จ่าย ประจำวัน'!$B481,เส้นแต่งหน้าขนมปัง!K:K)+SUMIF('วางแผนBC,CJ'!$C:$C,'รับ-จ่าย ประจำวัน'!$B481,'วางแผนBC,CJ'!K:K)+SUMIF(RD!$C:$C,'รับ-จ่าย ประจำวัน'!$B481,RD!K:K)+SUMIF('FG,ออนไล,คัดแยก'!$C:$C,'รับ-จ่าย ประจำวัน'!$B481,'FG,ออนไล,คัดแยก'!K:K)</f>
        <v>0</v>
      </c>
      <c r="AS481" s="16">
        <f>SUMIF(เตรียมส่วนผสม!$C:$C,'รับ-จ่าย ประจำวัน'!$B481,เตรียมส่วนผสม!L:L)+SUMIF(กวนไส้!$C:$C,'รับ-จ่าย ประจำวัน'!$B481,กวนไส้!L:L)+SUMIF(ผลิต1!$C:$C,'รับ-จ่าย ประจำวัน'!$B481,ผลิต1!L:L)+SUMIF(ผลิต2!$C:$C,'รับ-จ่าย ประจำวัน'!$B481,ผลิต2!L:L)+SUMIF(เส้นแต่งหน้าขนมเค้ก!$C:$C,'รับ-จ่าย ประจำวัน'!$B481,เส้นแต่งหน้าขนมเค้ก!L:L)+SUMIF(แพ็ค!$C:$C,'รับ-จ่าย ประจำวัน'!$B481,แพ็ค!L:L)+SUMIF(ธุรการ!$C:$C,'รับ-จ่าย ประจำวัน'!$B481,ธุรการ!L:L)+SUMIF(เส้นแต่งหน้าขนมปัง!$C:$C,'รับ-จ่าย ประจำวัน'!$B481,เส้นแต่งหน้าขนมปัง!L:L)+SUMIF('วางแผนBC,CJ'!$C:$C,'รับ-จ่าย ประจำวัน'!$B481,'วางแผนBC,CJ'!L:L)+SUMIF(RD!$C:$C,'รับ-จ่าย ประจำวัน'!$B481,RD!L:L)+SUMIF('FG,ออนไล,คัดแยก'!$C:$C,'รับ-จ่าย ประจำวัน'!$B481,'FG,ออนไล,คัดแยก'!L:L)</f>
        <v>0</v>
      </c>
      <c r="AT481" s="16">
        <f>SUMIF(เตรียมส่วนผสม!$C:$C,'รับ-จ่าย ประจำวัน'!$B481,เตรียมส่วนผสม!M:M)+SUMIF(กวนไส้!$C:$C,'รับ-จ่าย ประจำวัน'!$B481,กวนไส้!M:M)+SUMIF(ผลิต1!$C:$C,'รับ-จ่าย ประจำวัน'!$B481,ผลิต1!M:M)+SUMIF(ผลิต2!$C:$C,'รับ-จ่าย ประจำวัน'!$B481,ผลิต2!M:M)+SUMIF(เส้นแต่งหน้าขนมเค้ก!$C:$C,'รับ-จ่าย ประจำวัน'!$B481,เส้นแต่งหน้าขนมเค้ก!M:M)+SUMIF(แพ็ค!$C:$C,'รับ-จ่าย ประจำวัน'!$B481,แพ็ค!M:M)+SUMIF(ธุรการ!$C:$C,'รับ-จ่าย ประจำวัน'!$B481,ธุรการ!M:M)+SUMIF(เส้นแต่งหน้าขนมปัง!$C:$C,'รับ-จ่าย ประจำวัน'!$B481,เส้นแต่งหน้าขนมปัง!M:M)+SUMIF('วางแผนBC,CJ'!$C:$C,'รับ-จ่าย ประจำวัน'!$B481,'วางแผนBC,CJ'!M:M)+SUMIF(RD!$C:$C,'รับ-จ่าย ประจำวัน'!$B481,RD!M:M)+SUMIF('FG,ออนไล,คัดแยก'!$C:$C,'รับ-จ่าย ประจำวัน'!$B481,'FG,ออนไล,คัดแยก'!M:M)</f>
        <v>0</v>
      </c>
      <c r="AU481" s="16">
        <f>SUMIF(เตรียมส่วนผสม!$C:$C,'รับ-จ่าย ประจำวัน'!$B481,เตรียมส่วนผสม!N:N)+SUMIF(กวนไส้!$C:$C,'รับ-จ่าย ประจำวัน'!$B481,กวนไส้!N:N)+SUMIF(ผลิต1!$C:$C,'รับ-จ่าย ประจำวัน'!$B481,ผลิต1!N:N)+SUMIF(ผลิต2!$C:$C,'รับ-จ่าย ประจำวัน'!$B481,ผลิต2!N:N)+SUMIF(เส้นแต่งหน้าขนมเค้ก!$C:$C,'รับ-จ่าย ประจำวัน'!$B481,เส้นแต่งหน้าขนมเค้ก!N:N)+SUMIF(แพ็ค!$C:$C,'รับ-จ่าย ประจำวัน'!$B481,แพ็ค!N:N)+SUMIF(ธุรการ!$C:$C,'รับ-จ่าย ประจำวัน'!$B481,ธุรการ!N:N)+SUMIF(เส้นแต่งหน้าขนมปัง!$C:$C,'รับ-จ่าย ประจำวัน'!$B481,เส้นแต่งหน้าขนมปัง!N:N)+SUMIF('วางแผนBC,CJ'!$C:$C,'รับ-จ่าย ประจำวัน'!$B481,'วางแผนBC,CJ'!N:N)+SUMIF(RD!$C:$C,'รับ-จ่าย ประจำวัน'!$B481,RD!N:N)+SUMIF('FG,ออนไล,คัดแยก'!$C:$C,'รับ-จ่าย ประจำวัน'!$B481,'FG,ออนไล,คัดแยก'!N:N)</f>
        <v>0</v>
      </c>
      <c r="AV481" s="16">
        <f>SUMIF(เตรียมส่วนผสม!$C:$C,'รับ-จ่าย ประจำวัน'!$B481,เตรียมส่วนผสม!O:O)+SUMIF(กวนไส้!$C:$C,'รับ-จ่าย ประจำวัน'!$B481,กวนไส้!O:O)+SUMIF(ผลิต1!$C:$C,'รับ-จ่าย ประจำวัน'!$B481,ผลิต1!O:O)+SUMIF(ผลิต2!$C:$C,'รับ-จ่าย ประจำวัน'!$B481,ผลิต2!O:O)+SUMIF(เส้นแต่งหน้าขนมเค้ก!$C:$C,'รับ-จ่าย ประจำวัน'!$B481,เส้นแต่งหน้าขนมเค้ก!O:O)+SUMIF(แพ็ค!$C:$C,'รับ-จ่าย ประจำวัน'!$B481,แพ็ค!O:O)+SUMIF(ธุรการ!$C:$C,'รับ-จ่าย ประจำวัน'!$B481,ธุรการ!O:O)+SUMIF(เส้นแต่งหน้าขนมปัง!$C:$C,'รับ-จ่าย ประจำวัน'!$B481,เส้นแต่งหน้าขนมปัง!O:O)+SUMIF('วางแผนBC,CJ'!$C:$C,'รับ-จ่าย ประจำวัน'!$B481,'วางแผนBC,CJ'!O:O)+SUMIF(RD!$C:$C,'รับ-จ่าย ประจำวัน'!$B481,RD!O:O)+SUMIF('FG,ออนไล,คัดแยก'!$C:$C,'รับ-จ่าย ประจำวัน'!$B481,'FG,ออนไล,คัดแยก'!O:O)</f>
        <v>0</v>
      </c>
      <c r="AW481" s="16">
        <f>SUMIF(เตรียมส่วนผสม!$C:$C,'รับ-จ่าย ประจำวัน'!$B481,เตรียมส่วนผสม!P:P)+SUMIF(กวนไส้!$C:$C,'รับ-จ่าย ประจำวัน'!$B481,กวนไส้!P:P)+SUMIF(ผลิต1!$C:$C,'รับ-จ่าย ประจำวัน'!$B481,ผลิต1!P:P)+SUMIF(ผลิต2!$C:$C,'รับ-จ่าย ประจำวัน'!$B481,ผลิต2!P:P)+SUMIF(เส้นแต่งหน้าขนมเค้ก!$C:$C,'รับ-จ่าย ประจำวัน'!$B481,เส้นแต่งหน้าขนมเค้ก!P:P)+SUMIF(แพ็ค!$C:$C,'รับ-จ่าย ประจำวัน'!$B481,แพ็ค!P:P)+SUMIF(ธุรการ!$C:$C,'รับ-จ่าย ประจำวัน'!$B481,ธุรการ!P:P)+SUMIF(เส้นแต่งหน้าขนมปัง!$C:$C,'รับ-จ่าย ประจำวัน'!$B481,เส้นแต่งหน้าขนมปัง!P:P)+SUMIF('วางแผนBC,CJ'!$C:$C,'รับ-จ่าย ประจำวัน'!$B481,'วางแผนBC,CJ'!P:P)+SUMIF(RD!$C:$C,'รับ-จ่าย ประจำวัน'!$B481,RD!P:P)+SUMIF('FG,ออนไล,คัดแยก'!$C:$C,'รับ-จ่าย ประจำวัน'!$B481,'FG,ออนไล,คัดแยก'!P:P)</f>
        <v>0</v>
      </c>
      <c r="AX481" s="16">
        <f>SUMIF(เตรียมส่วนผสม!$C:$C,'รับ-จ่าย ประจำวัน'!$B481,เตรียมส่วนผสม!Q:Q)+SUMIF(กวนไส้!$C:$C,'รับ-จ่าย ประจำวัน'!$B481,กวนไส้!Q:Q)+SUMIF(ผลิต1!$C:$C,'รับ-จ่าย ประจำวัน'!$B481,ผลิต1!Q:Q)+SUMIF(ผลิต2!$C:$C,'รับ-จ่าย ประจำวัน'!$B481,ผลิต2!Q:Q)+SUMIF(เส้นแต่งหน้าขนมเค้ก!$C:$C,'รับ-จ่าย ประจำวัน'!$B481,เส้นแต่งหน้าขนมเค้ก!Q:Q)+SUMIF(แพ็ค!$C:$C,'รับ-จ่าย ประจำวัน'!$B481,แพ็ค!Q:Q)+SUMIF(ธุรการ!$C:$C,'รับ-จ่าย ประจำวัน'!$B481,ธุรการ!Q:Q)+SUMIF(เส้นแต่งหน้าขนมปัง!$C:$C,'รับ-จ่าย ประจำวัน'!$B481,เส้นแต่งหน้าขนมปัง!Q:Q)+SUMIF('วางแผนBC,CJ'!$C:$C,'รับ-จ่าย ประจำวัน'!$B481,'วางแผนBC,CJ'!Q:Q)+SUMIF(RD!$C:$C,'รับ-จ่าย ประจำวัน'!$B481,RD!Q:Q)+SUMIF('FG,ออนไล,คัดแยก'!$C:$C,'รับ-จ่าย ประจำวัน'!$B481,'FG,ออนไล,คัดแยก'!Q:Q)</f>
        <v>0</v>
      </c>
      <c r="AY481" s="16">
        <f>SUMIF(เตรียมส่วนผสม!$C:$C,'รับ-จ่าย ประจำวัน'!$B481,เตรียมส่วนผสม!R:R)+SUMIF(กวนไส้!$C:$C,'รับ-จ่าย ประจำวัน'!$B481,กวนไส้!R:R)+SUMIF(ผลิต1!$C:$C,'รับ-จ่าย ประจำวัน'!$B481,ผลิต1!R:R)+SUMIF(ผลิต2!$C:$C,'รับ-จ่าย ประจำวัน'!$B481,ผลิต2!R:R)+SUMIF(เส้นแต่งหน้าขนมเค้ก!$C:$C,'รับ-จ่าย ประจำวัน'!$B481,เส้นแต่งหน้าขนมเค้ก!R:R)+SUMIF(แพ็ค!$C:$C,'รับ-จ่าย ประจำวัน'!$B481,แพ็ค!R:R)+SUMIF(ธุรการ!$C:$C,'รับ-จ่าย ประจำวัน'!$B481,ธุรการ!R:R)+SUMIF(เส้นแต่งหน้าขนมปัง!$C:$C,'รับ-จ่าย ประจำวัน'!$B481,เส้นแต่งหน้าขนมปัง!R:R)+SUMIF('วางแผนBC,CJ'!$C:$C,'รับ-จ่าย ประจำวัน'!$B481,'วางแผนBC,CJ'!R:R)+SUMIF(RD!$C:$C,'รับ-จ่าย ประจำวัน'!$B481,RD!R:R)+SUMIF('FG,ออนไล,คัดแยก'!$C:$C,'รับ-จ่าย ประจำวัน'!$B481,'FG,ออนไล,คัดแยก'!R:R)</f>
        <v>0</v>
      </c>
      <c r="AZ481" s="16">
        <f>SUMIF(เตรียมส่วนผสม!$C:$C,'รับ-จ่าย ประจำวัน'!$B481,เตรียมส่วนผสม!S:S)+SUMIF(กวนไส้!$C:$C,'รับ-จ่าย ประจำวัน'!$B481,กวนไส้!S:S)+SUMIF(ผลิต1!$C:$C,'รับ-จ่าย ประจำวัน'!$B481,ผลิต1!S:S)+SUMIF(ผลิต2!$C:$C,'รับ-จ่าย ประจำวัน'!$B481,ผลิต2!S:S)+SUMIF(เส้นแต่งหน้าขนมเค้ก!$C:$C,'รับ-จ่าย ประจำวัน'!$B481,เส้นแต่งหน้าขนมเค้ก!S:S)+SUMIF(แพ็ค!$C:$C,'รับ-จ่าย ประจำวัน'!$B481,แพ็ค!S:S)+SUMIF(ธุรการ!$C:$C,'รับ-จ่าย ประจำวัน'!$B481,ธุรการ!S:S)+SUMIF(เส้นแต่งหน้าขนมปัง!$C:$C,'รับ-จ่าย ประจำวัน'!$B481,เส้นแต่งหน้าขนมปัง!S:S)+SUMIF('วางแผนBC,CJ'!$C:$C,'รับ-จ่าย ประจำวัน'!$B481,'วางแผนBC,CJ'!S:S)+SUMIF(RD!$C:$C,'รับ-จ่าย ประจำวัน'!$B481,RD!S:S)+SUMIF('FG,ออนไล,คัดแยก'!$C:$C,'รับ-จ่าย ประจำวัน'!$B481,'FG,ออนไล,คัดแยก'!S:S)</f>
        <v>0</v>
      </c>
      <c r="BA481" s="16">
        <f>SUMIF(เตรียมส่วนผสม!$C:$C,'รับ-จ่าย ประจำวัน'!$B481,เตรียมส่วนผสม!T:T)+SUMIF(กวนไส้!$C:$C,'รับ-จ่าย ประจำวัน'!$B481,กวนไส้!T:T)+SUMIF(ผลิต1!$C:$C,'รับ-จ่าย ประจำวัน'!$B481,ผลิต1!T:T)+SUMIF(ผลิต2!$C:$C,'รับ-จ่าย ประจำวัน'!$B481,ผลิต2!T:T)+SUMIF(เส้นแต่งหน้าขนมเค้ก!$C:$C,'รับ-จ่าย ประจำวัน'!$B481,เส้นแต่งหน้าขนมเค้ก!T:T)+SUMIF(แพ็ค!$C:$C,'รับ-จ่าย ประจำวัน'!$B481,แพ็ค!T:T)+SUMIF(ธุรการ!$C:$C,'รับ-จ่าย ประจำวัน'!$B481,ธุรการ!T:T)+SUMIF(เส้นแต่งหน้าขนมปัง!$C:$C,'รับ-จ่าย ประจำวัน'!$B481,เส้นแต่งหน้าขนมปัง!T:T)+SUMIF('วางแผนBC,CJ'!$C:$C,'รับ-จ่าย ประจำวัน'!$B481,'วางแผนBC,CJ'!T:T)+SUMIF(RD!$C:$C,'รับ-จ่าย ประจำวัน'!$B481,RD!T:T)+SUMIF('FG,ออนไล,คัดแยก'!$C:$C,'รับ-จ่าย ประจำวัน'!$B481,'FG,ออนไล,คัดแยก'!T:T)</f>
        <v>0</v>
      </c>
      <c r="BB481" s="16">
        <f>SUMIF(เตรียมส่วนผสม!$C:$C,'รับ-จ่าย ประจำวัน'!$B481,เตรียมส่วนผสม!U:U)+SUMIF(กวนไส้!$C:$C,'รับ-จ่าย ประจำวัน'!$B481,กวนไส้!U:U)+SUMIF(ผลิต1!$C:$C,'รับ-จ่าย ประจำวัน'!$B481,ผลิต1!U:U)+SUMIF(ผลิต2!$C:$C,'รับ-จ่าย ประจำวัน'!$B481,ผลิต2!U:U)+SUMIF(เส้นแต่งหน้าขนมเค้ก!$C:$C,'รับ-จ่าย ประจำวัน'!$B481,เส้นแต่งหน้าขนมเค้ก!U:U)+SUMIF(แพ็ค!$C:$C,'รับ-จ่าย ประจำวัน'!$B481,แพ็ค!U:U)+SUMIF(ธุรการ!$C:$C,'รับ-จ่าย ประจำวัน'!$B481,ธุรการ!U:U)+SUMIF(เส้นแต่งหน้าขนมปัง!$C:$C,'รับ-จ่าย ประจำวัน'!$B481,เส้นแต่งหน้าขนมปัง!U:U)+SUMIF('วางแผนBC,CJ'!$C:$C,'รับ-จ่าย ประจำวัน'!$B481,'วางแผนBC,CJ'!U:U)+SUMIF(RD!$C:$C,'รับ-จ่าย ประจำวัน'!$B481,RD!U:U)+SUMIF('FG,ออนไล,คัดแยก'!$C:$C,'รับ-จ่าย ประจำวัน'!$B481,'FG,ออนไล,คัดแยก'!U:U)</f>
        <v>0</v>
      </c>
      <c r="BC481" s="16">
        <f>SUMIF(เตรียมส่วนผสม!$C:$C,'รับ-จ่าย ประจำวัน'!$B481,เตรียมส่วนผสม!V:V)+SUMIF(กวนไส้!$C:$C,'รับ-จ่าย ประจำวัน'!$B481,กวนไส้!V:V)+SUMIF(ผลิต1!$C:$C,'รับ-จ่าย ประจำวัน'!$B481,ผลิต1!V:V)+SUMIF(ผลิต2!$C:$C,'รับ-จ่าย ประจำวัน'!$B481,ผลิต2!V:V)+SUMIF(เส้นแต่งหน้าขนมเค้ก!$C:$C,'รับ-จ่าย ประจำวัน'!$B481,เส้นแต่งหน้าขนมเค้ก!V:V)+SUMIF(แพ็ค!$C:$C,'รับ-จ่าย ประจำวัน'!$B481,แพ็ค!V:V)+SUMIF(ธุรการ!$C:$C,'รับ-จ่าย ประจำวัน'!$B481,ธุรการ!V:V)+SUMIF(เส้นแต่งหน้าขนมปัง!$C:$C,'รับ-จ่าย ประจำวัน'!$B481,เส้นแต่งหน้าขนมปัง!V:V)+SUMIF('วางแผนBC,CJ'!$C:$C,'รับ-จ่าย ประจำวัน'!$B481,'วางแผนBC,CJ'!V:V)+SUMIF(RD!$C:$C,'รับ-จ่าย ประจำวัน'!$B481,RD!V:V)+SUMIF('FG,ออนไล,คัดแยก'!$C:$C,'รับ-จ่าย ประจำวัน'!$B481,'FG,ออนไล,คัดแยก'!V:V)</f>
        <v>0</v>
      </c>
      <c r="BD481" s="16">
        <f>SUMIF(เตรียมส่วนผสม!$C:$C,'รับ-จ่าย ประจำวัน'!$B481,เตรียมส่วนผสม!W:W)+SUMIF(กวนไส้!$C:$C,'รับ-จ่าย ประจำวัน'!$B481,กวนไส้!W:W)+SUMIF(ผลิต1!$C:$C,'รับ-จ่าย ประจำวัน'!$B481,ผลิต1!W:W)+SUMIF(ผลิต2!$C:$C,'รับ-จ่าย ประจำวัน'!$B481,ผลิต2!W:W)+SUMIF(เส้นแต่งหน้าขนมเค้ก!$C:$C,'รับ-จ่าย ประจำวัน'!$B481,เส้นแต่งหน้าขนมเค้ก!W:W)+SUMIF(แพ็ค!$C:$C,'รับ-จ่าย ประจำวัน'!$B481,แพ็ค!W:W)+SUMIF(ธุรการ!$C:$C,'รับ-จ่าย ประจำวัน'!$B481,ธุรการ!W:W)+SUMIF(เส้นแต่งหน้าขนมปัง!$C:$C,'รับ-จ่าย ประจำวัน'!$B481,เส้นแต่งหน้าขนมปัง!W:W)+SUMIF('วางแผนBC,CJ'!$C:$C,'รับ-จ่าย ประจำวัน'!$B481,'วางแผนBC,CJ'!W:W)+SUMIF(RD!$C:$C,'รับ-จ่าย ประจำวัน'!$B481,RD!W:W)+SUMIF('FG,ออนไล,คัดแยก'!$C:$C,'รับ-จ่าย ประจำวัน'!$B481,'FG,ออนไล,คัดแยก'!W:W)</f>
        <v>0</v>
      </c>
      <c r="BE481" s="16">
        <f>SUMIF(เตรียมส่วนผสม!$C:$C,'รับ-จ่าย ประจำวัน'!$B481,เตรียมส่วนผสม!X:X)+SUMIF(กวนไส้!$C:$C,'รับ-จ่าย ประจำวัน'!$B481,กวนไส้!X:X)+SUMIF(ผลิต1!$C:$C,'รับ-จ่าย ประจำวัน'!$B481,ผลิต1!X:X)+SUMIF(ผลิต2!$C:$C,'รับ-จ่าย ประจำวัน'!$B481,ผลิต2!X:X)+SUMIF(เส้นแต่งหน้าขนมเค้ก!$C:$C,'รับ-จ่าย ประจำวัน'!$B481,เส้นแต่งหน้าขนมเค้ก!X:X)+SUMIF(แพ็ค!$C:$C,'รับ-จ่าย ประจำวัน'!$B481,แพ็ค!X:X)+SUMIF(ธุรการ!$C:$C,'รับ-จ่าย ประจำวัน'!$B481,ธุรการ!X:X)+SUMIF(เส้นแต่งหน้าขนมปัง!$C:$C,'รับ-จ่าย ประจำวัน'!$B481,เส้นแต่งหน้าขนมปัง!X:X)+SUMIF('วางแผนBC,CJ'!$C:$C,'รับ-จ่าย ประจำวัน'!$B481,'วางแผนBC,CJ'!X:X)+SUMIF(RD!$C:$C,'รับ-จ่าย ประจำวัน'!$B481,RD!X:X)+SUMIF('FG,ออนไล,คัดแยก'!$C:$C,'รับ-จ่าย ประจำวัน'!$B481,'FG,ออนไล,คัดแยก'!X:X)</f>
        <v>0</v>
      </c>
      <c r="BF481" s="16">
        <f>SUMIF(เตรียมส่วนผสม!$C:$C,'รับ-จ่าย ประจำวัน'!$B481,เตรียมส่วนผสม!Y:Y)+SUMIF(กวนไส้!$C:$C,'รับ-จ่าย ประจำวัน'!$B481,กวนไส้!Y:Y)+SUMIF(ผลิต1!$C:$C,'รับ-จ่าย ประจำวัน'!$B481,ผลิต1!Y:Y)+SUMIF(ผลิต2!$C:$C,'รับ-จ่าย ประจำวัน'!$B481,ผลิต2!Y:Y)+SUMIF(เส้นแต่งหน้าขนมเค้ก!$C:$C,'รับ-จ่าย ประจำวัน'!$B481,เส้นแต่งหน้าขนมเค้ก!Y:Y)+SUMIF(แพ็ค!$C:$C,'รับ-จ่าย ประจำวัน'!$B481,แพ็ค!Y:Y)+SUMIF(ธุรการ!$C:$C,'รับ-จ่าย ประจำวัน'!$B481,ธุรการ!Y:Y)+SUMIF(เส้นแต่งหน้าขนมปัง!$C:$C,'รับ-จ่าย ประจำวัน'!$B481,เส้นแต่งหน้าขนมปัง!Y:Y)+SUMIF('วางแผนBC,CJ'!$C:$C,'รับ-จ่าย ประจำวัน'!$B481,'วางแผนBC,CJ'!Y:Y)+SUMIF(RD!$C:$C,'รับ-จ่าย ประจำวัน'!$B481,RD!Y:Y)+SUMIF('FG,ออนไล,คัดแยก'!$C:$C,'รับ-จ่าย ประจำวัน'!$B481,'FG,ออนไล,คัดแยก'!Y:Y)</f>
        <v>0</v>
      </c>
      <c r="BG481" s="16">
        <f>SUMIF(เตรียมส่วนผสม!$C:$C,'รับ-จ่าย ประจำวัน'!$B481,เตรียมส่วนผสม!Z:Z)+SUMIF(กวนไส้!$C:$C,'รับ-จ่าย ประจำวัน'!$B481,กวนไส้!Z:Z)+SUMIF(ผลิต1!$C:$C,'รับ-จ่าย ประจำวัน'!$B481,ผลิต1!Z:Z)+SUMIF(ผลิต2!$C:$C,'รับ-จ่าย ประจำวัน'!$B481,ผลิต2!Z:Z)+SUMIF(เส้นแต่งหน้าขนมเค้ก!$C:$C,'รับ-จ่าย ประจำวัน'!$B481,เส้นแต่งหน้าขนมเค้ก!Z:Z)+SUMIF(แพ็ค!$C:$C,'รับ-จ่าย ประจำวัน'!$B481,แพ็ค!Z:Z)+SUMIF(ธุรการ!$C:$C,'รับ-จ่าย ประจำวัน'!$B481,ธุรการ!Z:Z)+SUMIF(เส้นแต่งหน้าขนมปัง!$C:$C,'รับ-จ่าย ประจำวัน'!$B481,เส้นแต่งหน้าขนมปัง!Z:Z)+SUMIF('วางแผนBC,CJ'!$C:$C,'รับ-จ่าย ประจำวัน'!$B481,'วางแผนBC,CJ'!Z:Z)+SUMIF(RD!$C:$C,'รับ-จ่าย ประจำวัน'!$B481,RD!Z:Z)+SUMIF('FG,ออนไล,คัดแยก'!$C:$C,'รับ-จ่าย ประจำวัน'!$B481,'FG,ออนไล,คัดแยก'!Z:Z)</f>
        <v>0</v>
      </c>
      <c r="BH481" s="16">
        <f>SUMIF(เตรียมส่วนผสม!$C:$C,'รับ-จ่าย ประจำวัน'!$B481,เตรียมส่วนผสม!AA:AA)+SUMIF(กวนไส้!$C:$C,'รับ-จ่าย ประจำวัน'!$B481,กวนไส้!AA:AA)+SUMIF(ผลิต1!$C:$C,'รับ-จ่าย ประจำวัน'!$B481,ผลิต1!AA:AA)+SUMIF(ผลิต2!$C:$C,'รับ-จ่าย ประจำวัน'!$B481,ผลิต2!AA:AA)+SUMIF(เส้นแต่งหน้าขนมเค้ก!$C:$C,'รับ-จ่าย ประจำวัน'!$B481,เส้นแต่งหน้าขนมเค้ก!AA:AA)+SUMIF(แพ็ค!$C:$C,'รับ-จ่าย ประจำวัน'!$B481,แพ็ค!AA:AA)+SUMIF(ธุรการ!$C:$C,'รับ-จ่าย ประจำวัน'!$B481,ธุรการ!AA:AA)+SUMIF(เส้นแต่งหน้าขนมปัง!$C:$C,'รับ-จ่าย ประจำวัน'!$B481,เส้นแต่งหน้าขนมปัง!AA:AA)+SUMIF('วางแผนBC,CJ'!$C:$C,'รับ-จ่าย ประจำวัน'!$B481,'วางแผนBC,CJ'!AA:AA)+SUMIF(RD!$C:$C,'รับ-จ่าย ประจำวัน'!$B481,RD!AA:AA)+SUMIF('FG,ออนไล,คัดแยก'!$C:$C,'รับ-จ่าย ประจำวัน'!$B481,'FG,ออนไล,คัดแยก'!AA:AA)</f>
        <v>0</v>
      </c>
      <c r="BI481" s="16">
        <f>SUMIF(เตรียมส่วนผสม!$C:$C,'รับ-จ่าย ประจำวัน'!$B481,เตรียมส่วนผสม!AB:AB)+SUMIF(กวนไส้!$C:$C,'รับ-จ่าย ประจำวัน'!$B481,กวนไส้!AB:AB)+SUMIF(ผลิต1!$C:$C,'รับ-จ่าย ประจำวัน'!$B481,ผลิต1!AB:AB)+SUMIF(ผลิต2!$C:$C,'รับ-จ่าย ประจำวัน'!$B481,ผลิต2!AB:AB)+SUMIF(เส้นแต่งหน้าขนมเค้ก!$C:$C,'รับ-จ่าย ประจำวัน'!$B481,เส้นแต่งหน้าขนมเค้ก!AB:AB)+SUMIF(แพ็ค!$C:$C,'รับ-จ่าย ประจำวัน'!$B481,แพ็ค!AB:AB)+SUMIF(ธุรการ!$C:$C,'รับ-จ่าย ประจำวัน'!$B481,ธุรการ!AB:AB)+SUMIF(เส้นแต่งหน้าขนมปัง!$C:$C,'รับ-จ่าย ประจำวัน'!$B481,เส้นแต่งหน้าขนมปัง!AB:AB)+SUMIF('วางแผนBC,CJ'!$C:$C,'รับ-จ่าย ประจำวัน'!$B481,'วางแผนBC,CJ'!AB:AB)+SUMIF(RD!$C:$C,'รับ-จ่าย ประจำวัน'!$B481,RD!AB:AB)+SUMIF('FG,ออนไล,คัดแยก'!$C:$C,'รับ-จ่าย ประจำวัน'!$B481,'FG,ออนไล,คัดแยก'!AB:AB)</f>
        <v>0</v>
      </c>
      <c r="BJ481" s="16">
        <f>SUMIF(เตรียมส่วนผสม!$C:$C,'รับ-จ่าย ประจำวัน'!$B481,เตรียมส่วนผสม!AC:AC)+SUMIF(กวนไส้!$C:$C,'รับ-จ่าย ประจำวัน'!$B481,กวนไส้!AC:AC)+SUMIF(ผลิต1!$C:$C,'รับ-จ่าย ประจำวัน'!$B481,ผลิต1!AC:AC)+SUMIF(ผลิต2!$C:$C,'รับ-จ่าย ประจำวัน'!$B481,ผลิต2!AC:AC)+SUMIF(เส้นแต่งหน้าขนมเค้ก!$C:$C,'รับ-จ่าย ประจำวัน'!$B481,เส้นแต่งหน้าขนมเค้ก!AC:AC)+SUMIF(แพ็ค!$C:$C,'รับ-จ่าย ประจำวัน'!$B481,แพ็ค!AC:AC)+SUMIF(ธุรการ!$C:$C,'รับ-จ่าย ประจำวัน'!$B481,ธุรการ!AC:AC)+SUMIF(เส้นแต่งหน้าขนมปัง!$C:$C,'รับ-จ่าย ประจำวัน'!$B481,เส้นแต่งหน้าขนมปัง!AC:AC)+SUMIF('วางแผนBC,CJ'!$C:$C,'รับ-จ่าย ประจำวัน'!$B481,'วางแผนBC,CJ'!AC:AC)+SUMIF(RD!$C:$C,'รับ-จ่าย ประจำวัน'!$B481,RD!AC:AC)+SUMIF('FG,ออนไล,คัดแยก'!$C:$C,'รับ-จ่าย ประจำวัน'!$B481,'FG,ออนไล,คัดแยก'!AC:AC)</f>
        <v>0</v>
      </c>
      <c r="BK481" s="16">
        <f>SUMIF(เตรียมส่วนผสม!$C:$C,'รับ-จ่าย ประจำวัน'!$B481,เตรียมส่วนผสม!AD:AD)+SUMIF(กวนไส้!$C:$C,'รับ-จ่าย ประจำวัน'!$B481,กวนไส้!AD:AD)+SUMIF(ผลิต1!$C:$C,'รับ-จ่าย ประจำวัน'!$B481,ผลิต1!AD:AD)+SUMIF(ผลิต2!$C:$C,'รับ-จ่าย ประจำวัน'!$B481,ผลิต2!AD:AD)+SUMIF(เส้นแต่งหน้าขนมเค้ก!$C:$C,'รับ-จ่าย ประจำวัน'!$B481,เส้นแต่งหน้าขนมเค้ก!AD:AD)+SUMIF(แพ็ค!$C:$C,'รับ-จ่าย ประจำวัน'!$B481,แพ็ค!AD:AD)+SUMIF(ธุรการ!$C:$C,'รับ-จ่าย ประจำวัน'!$B481,ธุรการ!AD:AD)+SUMIF(เส้นแต่งหน้าขนมปัง!$C:$C,'รับ-จ่าย ประจำวัน'!$B481,เส้นแต่งหน้าขนมปัง!AD:AD)+SUMIF('วางแผนBC,CJ'!$C:$C,'รับ-จ่าย ประจำวัน'!$B481,'วางแผนBC,CJ'!AD:AD)+SUMIF(RD!$C:$C,'รับ-จ่าย ประจำวัน'!$B481,RD!AD:AD)+SUMIF('FG,ออนไล,คัดแยก'!$C:$C,'รับ-จ่าย ประจำวัน'!$B481,'FG,ออนไล,คัดแยก'!AD:AD)</f>
        <v>0</v>
      </c>
      <c r="BL481" s="16">
        <f>SUMIF(เตรียมส่วนผสม!$C:$C,'รับ-จ่าย ประจำวัน'!$B481,เตรียมส่วนผสม!AE:AE)+SUMIF(กวนไส้!$C:$C,'รับ-จ่าย ประจำวัน'!$B481,กวนไส้!AE:AE)+SUMIF(ผลิต1!$C:$C,'รับ-จ่าย ประจำวัน'!$B481,ผลิต1!AE:AE)+SUMIF(ผลิต2!$C:$C,'รับ-จ่าย ประจำวัน'!$B481,ผลิต2!AE:AE)+SUMIF(เส้นแต่งหน้าขนมเค้ก!$C:$C,'รับ-จ่าย ประจำวัน'!$B481,เส้นแต่งหน้าขนมเค้ก!AE:AE)+SUMIF(แพ็ค!$C:$C,'รับ-จ่าย ประจำวัน'!$B481,แพ็ค!AE:AE)+SUMIF(ธุรการ!$C:$C,'รับ-จ่าย ประจำวัน'!$B481,ธุรการ!AE:AE)+SUMIF(เส้นแต่งหน้าขนมปัง!$C:$C,'รับ-จ่าย ประจำวัน'!$B481,เส้นแต่งหน้าขนมปัง!AE:AE)+SUMIF('วางแผนBC,CJ'!$C:$C,'รับ-จ่าย ประจำวัน'!$B481,'วางแผนBC,CJ'!AE:AE)+SUMIF(RD!$C:$C,'รับ-จ่าย ประจำวัน'!$B481,RD!AE:AE)+SUMIF('FG,ออนไล,คัดแยก'!$C:$C,'รับ-จ่าย ประจำวัน'!$B481,'FG,ออนไล,คัดแยก'!AE:AE)</f>
        <v>0</v>
      </c>
      <c r="BM481" s="16">
        <f>SUMIF(เตรียมส่วนผสม!$C:$C,'รับ-จ่าย ประจำวัน'!$B481,เตรียมส่วนผสม!AF:AF)+SUMIF(กวนไส้!$C:$C,'รับ-จ่าย ประจำวัน'!$B481,กวนไส้!AF:AF)+SUMIF(ผลิต1!$C:$C,'รับ-จ่าย ประจำวัน'!$B481,ผลิต1!AF:AF)+SUMIF(ผลิต2!$C:$C,'รับ-จ่าย ประจำวัน'!$B481,ผลิต2!AF:AF)+SUMIF(เส้นแต่งหน้าขนมเค้ก!$C:$C,'รับ-จ่าย ประจำวัน'!$B481,เส้นแต่งหน้าขนมเค้ก!AF:AF)+SUMIF(แพ็ค!$C:$C,'รับ-จ่าย ประจำวัน'!$B481,แพ็ค!AF:AF)+SUMIF(ธุรการ!$C:$C,'รับ-จ่าย ประจำวัน'!$B481,ธุรการ!AF:AF)+SUMIF(เส้นแต่งหน้าขนมปัง!$C:$C,'รับ-จ่าย ประจำวัน'!$B481,เส้นแต่งหน้าขนมปัง!AF:AF)+SUMIF('วางแผนBC,CJ'!$C:$C,'รับ-จ่าย ประจำวัน'!$B481,'วางแผนBC,CJ'!AF:AF)+SUMIF(RD!$C:$C,'รับ-จ่าย ประจำวัน'!$B481,RD!AF:AF)+SUMIF('FG,ออนไล,คัดแยก'!$C:$C,'รับ-จ่าย ประจำวัน'!$B481,'FG,ออนไล,คัดแยก'!AF:AF)</f>
        <v>0</v>
      </c>
      <c r="BN481" s="16">
        <f>SUMIF(เตรียมส่วนผสม!$C:$C,'รับ-จ่าย ประจำวัน'!$B481,เตรียมส่วนผสม!AG:AG)+SUMIF(กวนไส้!$C:$C,'รับ-จ่าย ประจำวัน'!$B481,กวนไส้!AG:AG)+SUMIF(ผลิต1!$C:$C,'รับ-จ่าย ประจำวัน'!$B481,ผลิต1!AG:AG)+SUMIF(ผลิต2!$C:$C,'รับ-จ่าย ประจำวัน'!$B481,ผลิต2!AG:AG)+SUMIF(เส้นแต่งหน้าขนมเค้ก!$C:$C,'รับ-จ่าย ประจำวัน'!$B481,เส้นแต่งหน้าขนมเค้ก!AG:AG)+SUMIF(แพ็ค!$C:$C,'รับ-จ่าย ประจำวัน'!$B481,แพ็ค!AG:AG)+SUMIF(ธุรการ!$C:$C,'รับ-จ่าย ประจำวัน'!$B481,ธุรการ!AG:AG)+SUMIF(เส้นแต่งหน้าขนมปัง!$C:$C,'รับ-จ่าย ประจำวัน'!$B481,เส้นแต่งหน้าขนมปัง!AG:AG)+SUMIF('วางแผนBC,CJ'!$C:$C,'รับ-จ่าย ประจำวัน'!$B481,'วางแผนBC,CJ'!AG:AG)+SUMIF(RD!$C:$C,'รับ-จ่าย ประจำวัน'!$B481,RD!AG:AG)+SUMIF('FG,ออนไล,คัดแยก'!$C:$C,'รับ-จ่าย ประจำวัน'!$B481,'FG,ออนไล,คัดแยก'!AG:AG)</f>
        <v>0</v>
      </c>
      <c r="BO481" s="16">
        <f>SUMIF(เตรียมส่วนผสม!$C:$C,'รับ-จ่าย ประจำวัน'!$B481,เตรียมส่วนผสม!AH:AH)+SUMIF(กวนไส้!$C:$C,'รับ-จ่าย ประจำวัน'!$B481,กวนไส้!AH:AH)+SUMIF(ผลิต1!$C:$C,'รับ-จ่าย ประจำวัน'!$B481,ผลิต1!AH:AH)+SUMIF(ผลิต2!$C:$C,'รับ-จ่าย ประจำวัน'!$B481,ผลิต2!AH:AH)+SUMIF(เส้นแต่งหน้าขนมเค้ก!$C:$C,'รับ-จ่าย ประจำวัน'!$B481,เส้นแต่งหน้าขนมเค้ก!AH:AH)+SUMIF(แพ็ค!$C:$C,'รับ-จ่าย ประจำวัน'!$B481,แพ็ค!AH:AH)+SUMIF(ธุรการ!$C:$C,'รับ-จ่าย ประจำวัน'!$B481,ธุรการ!AH:AH)+SUMIF(เส้นแต่งหน้าขนมปัง!$C:$C,'รับ-จ่าย ประจำวัน'!$B481,เส้นแต่งหน้าขนมปัง!AH:AH)+SUMIF('วางแผนBC,CJ'!$C:$C,'รับ-จ่าย ประจำวัน'!$B481,'วางแผนBC,CJ'!AH:AH)+SUMIF(RD!$C:$C,'รับ-จ่าย ประจำวัน'!$B481,RD!AH:AH)+SUMIF('FG,ออนไล,คัดแยก'!$C:$C,'รับ-จ่าย ประจำวัน'!$B481,'FG,ออนไล,คัดแยก'!AH:AH)</f>
        <v>0</v>
      </c>
      <c r="BP481" s="16">
        <f>SUMIF(เตรียมส่วนผสม!$C:$C,'รับ-จ่าย ประจำวัน'!$B481,เตรียมส่วนผสม!AI:AI)+SUMIF(กวนไส้!$C:$C,'รับ-จ่าย ประจำวัน'!$B481,กวนไส้!AI:AI)+SUMIF(ผลิต1!$C:$C,'รับ-จ่าย ประจำวัน'!$B481,ผลิต1!AI:AI)+SUMIF(ผลิต2!$C:$C,'รับ-จ่าย ประจำวัน'!$B481,ผลิต2!AI:AI)+SUMIF(เส้นแต่งหน้าขนมเค้ก!$C:$C,'รับ-จ่าย ประจำวัน'!$B481,เส้นแต่งหน้าขนมเค้ก!AI:AI)+SUMIF(แพ็ค!$C:$C,'รับ-จ่าย ประจำวัน'!$B481,แพ็ค!AI:AI)+SUMIF(ธุรการ!$C:$C,'รับ-จ่าย ประจำวัน'!$B481,ธุรการ!AI:AI)+SUMIF(เส้นแต่งหน้าขนมปัง!$C:$C,'รับ-จ่าย ประจำวัน'!$B481,เส้นแต่งหน้าขนมปัง!AI:AI)+SUMIF('วางแผนBC,CJ'!$C:$C,'รับ-จ่าย ประจำวัน'!$B481,'วางแผนBC,CJ'!AI:AI)+SUMIF(RD!$C:$C,'รับ-จ่าย ประจำวัน'!$B481,RD!AI:AI)+SUMIF('FG,ออนไล,คัดแยก'!$C:$C,'รับ-จ่าย ประจำวัน'!$B481,'FG,ออนไล,คัดแยก'!AI:AI)</f>
        <v>0</v>
      </c>
      <c r="BQ481" s="16">
        <f>SUMIF(เตรียมส่วนผสม!$C:$C,'รับ-จ่าย ประจำวัน'!$B481,เตรียมส่วนผสม!AJ:AJ)+SUMIF(กวนไส้!$C:$C,'รับ-จ่าย ประจำวัน'!$B481,กวนไส้!AJ:AJ)+SUMIF(ผลิต1!$C:$C,'รับ-จ่าย ประจำวัน'!$B481,ผลิต1!AJ:AJ)+SUMIF(ผลิต2!$C:$C,'รับ-จ่าย ประจำวัน'!$B481,ผลิต2!AJ:AJ)+SUMIF(เส้นแต่งหน้าขนมเค้ก!$C:$C,'รับ-จ่าย ประจำวัน'!$B481,เส้นแต่งหน้าขนมเค้ก!AJ:AJ)+SUMIF(แพ็ค!$C:$C,'รับ-จ่าย ประจำวัน'!$B481,แพ็ค!AJ:AJ)+SUMIF(ธุรการ!$C:$C,'รับ-จ่าย ประจำวัน'!$B481,ธุรการ!AJ:AJ)+SUMIF(เส้นแต่งหน้าขนมปัง!$C:$C,'รับ-จ่าย ประจำวัน'!$B481,เส้นแต่งหน้าขนมปัง!AJ:AJ)+SUMIF('วางแผนBC,CJ'!$C:$C,'รับ-จ่าย ประจำวัน'!$B481,'วางแผนBC,CJ'!AJ:AJ)+SUMIF(RD!$C:$C,'รับ-จ่าย ประจำวัน'!$B481,RD!AJ:AJ)+SUMIF('FG,ออนไล,คัดแยก'!$C:$C,'รับ-จ่าย ประจำวัน'!$B481,'FG,ออนไล,คัดแยก'!AJ:AJ)</f>
        <v>0</v>
      </c>
      <c r="BR481" s="16">
        <f>SUMIF(เตรียมส่วนผสม!$C:$C,'รับ-จ่าย ประจำวัน'!$B481,เตรียมส่วนผสม!AK:AK)+SUMIF(กวนไส้!$C:$C,'รับ-จ่าย ประจำวัน'!$B481,กวนไส้!AK:AK)+SUMIF(ผลิต1!$C:$C,'รับ-จ่าย ประจำวัน'!$B481,ผลิต1!AK:AK)+SUMIF(ผลิต2!$C:$C,'รับ-จ่าย ประจำวัน'!$B481,ผลิต2!AK:AK)+SUMIF(เส้นแต่งหน้าขนมเค้ก!$C:$C,'รับ-จ่าย ประจำวัน'!$B481,เส้นแต่งหน้าขนมเค้ก!AK:AK)+SUMIF(แพ็ค!$C:$C,'รับ-จ่าย ประจำวัน'!$B481,แพ็ค!AK:AK)+SUMIF(ธุรการ!$C:$C,'รับ-จ่าย ประจำวัน'!$B481,ธุรการ!AK:AK)+SUMIF(เส้นแต่งหน้าขนมปัง!$C:$C,'รับ-จ่าย ประจำวัน'!$B481,เส้นแต่งหน้าขนมปัง!AK:AK)+SUMIF('วางแผนBC,CJ'!$C:$C,'รับ-จ่าย ประจำวัน'!$B481,'วางแผนBC,CJ'!AK:AK)+SUMIF(RD!$C:$C,'รับ-จ่าย ประจำวัน'!$B481,RD!AK:AK)+SUMIF('FG,ออนไล,คัดแยก'!$C:$C,'รับ-จ่าย ประจำวัน'!$B481,'FG,ออนไล,คัดแยก'!AK:AK)</f>
        <v>0</v>
      </c>
      <c r="BS481" s="16">
        <f>SUMIF(เตรียมส่วนผสม!$C:$C,'รับ-จ่าย ประจำวัน'!$B481,เตรียมส่วนผสม!AL:AL)+SUMIF(กวนไส้!$C:$C,'รับ-จ่าย ประจำวัน'!$B481,กวนไส้!AL:AL)+SUMIF(ผลิต1!$C:$C,'รับ-จ่าย ประจำวัน'!$B481,ผลิต1!AL:AL)+SUMIF(ผลิต2!$C:$C,'รับ-จ่าย ประจำวัน'!$B481,ผลิต2!AL:AL)+SUMIF(เส้นแต่งหน้าขนมเค้ก!$C:$C,'รับ-จ่าย ประจำวัน'!$B481,เส้นแต่งหน้าขนมเค้ก!AL:AL)+SUMIF(แพ็ค!$C:$C,'รับ-จ่าย ประจำวัน'!$B481,แพ็ค!AL:AL)+SUMIF(ธุรการ!$C:$C,'รับ-จ่าย ประจำวัน'!$B481,ธุรการ!AL:AL)+SUMIF(เส้นแต่งหน้าขนมปัง!$C:$C,'รับ-จ่าย ประจำวัน'!$B481,เส้นแต่งหน้าขนมปัง!AL:AL)+SUMIF('วางแผนBC,CJ'!$C:$C,'รับ-จ่าย ประจำวัน'!$B481,'วางแผนBC,CJ'!AL:AL)+SUMIF(RD!$C:$C,'รับ-จ่าย ประจำวัน'!$B481,RD!AL:AL)+SUMIF('FG,ออนไล,คัดแยก'!$C:$C,'รับ-จ่าย ประจำวัน'!$B481,'FG,ออนไล,คัดแยก'!AL:AL)</f>
        <v>0</v>
      </c>
      <c r="BT481" s="18">
        <f t="shared" si="107"/>
        <v>0</v>
      </c>
      <c r="BU481" s="116"/>
      <c r="BV481" s="146">
        <f t="shared" si="108"/>
        <v>10000</v>
      </c>
      <c r="BW481" s="183">
        <v>30</v>
      </c>
      <c r="BX481" s="172">
        <f t="shared" si="103"/>
        <v>0</v>
      </c>
      <c r="BY481" s="188" t="e">
        <f t="shared" si="104"/>
        <v>#DIV/0!</v>
      </c>
      <c r="BZ481" s="180" t="e">
        <f t="shared" ca="1" si="109"/>
        <v>#DIV/0!</v>
      </c>
      <c r="CA481" s="93"/>
      <c r="CB481" s="93"/>
      <c r="CC481" s="93"/>
      <c r="CD481" s="93"/>
      <c r="CE481" s="93"/>
      <c r="CF481" s="93"/>
      <c r="CG481" s="93"/>
      <c r="CH481" s="93"/>
      <c r="CI481" s="93"/>
      <c r="CJ481" s="97"/>
      <c r="CK481" s="9">
        <f t="shared" si="105"/>
        <v>10000</v>
      </c>
    </row>
    <row r="482" spans="1:89" hidden="1" x14ac:dyDescent="0.5">
      <c r="A482" s="149"/>
      <c r="B482" s="34">
        <v>1020201058</v>
      </c>
      <c r="C482" s="33" t="s">
        <v>1565</v>
      </c>
      <c r="D482" s="141" t="s">
        <v>91</v>
      </c>
      <c r="E482" s="28"/>
      <c r="F482" s="159" t="s">
        <v>1605</v>
      </c>
      <c r="G482" s="11" t="s">
        <v>62</v>
      </c>
      <c r="H482" s="12">
        <v>6396</v>
      </c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3"/>
      <c r="AF482" s="13"/>
      <c r="AG482" s="13"/>
      <c r="AH482" s="13"/>
      <c r="AI482" s="14"/>
      <c r="AJ482" s="14"/>
      <c r="AK482" s="14"/>
      <c r="AL482" s="14"/>
      <c r="AM482" s="14"/>
      <c r="AN482" s="15">
        <f t="shared" si="110"/>
        <v>0</v>
      </c>
      <c r="AO482" s="16">
        <f>SUMIF(เตรียมส่วนผสม!$C:$C,'รับ-จ่าย ประจำวัน'!$B482,เตรียมส่วนผสม!H:H)+SUMIF(กวนไส้!$C:$C,'รับ-จ่าย ประจำวัน'!$B482,กวนไส้!H:H)+SUMIF(ผลิต1!$C:$C,'รับ-จ่าย ประจำวัน'!$B482,ผลิต1!H:H)+SUMIF(ผลิต2!$C:$C,'รับ-จ่าย ประจำวัน'!$B482,ผลิต2!H:H)+SUMIF(เส้นแต่งหน้าขนมเค้ก!$C:$C,'รับ-จ่าย ประจำวัน'!$B482,เส้นแต่งหน้าขนมเค้ก!H:H)+SUMIF(แพ็ค!$C:$C,'รับ-จ่าย ประจำวัน'!$B482,แพ็ค!H:H)+SUMIF(ธุรการ!$C:$C,'รับ-จ่าย ประจำวัน'!$B482,ธุรการ!H:H)+SUMIF(เส้นแต่งหน้าขนมปัง!$C:$C,'รับ-จ่าย ประจำวัน'!$B482,เส้นแต่งหน้าขนมปัง!H:H)+SUMIF('วางแผนBC,CJ'!$C:$C,'รับ-จ่าย ประจำวัน'!$B482,'วางแผนBC,CJ'!H:H)+SUMIF(RD!$C:$C,'รับ-จ่าย ประจำวัน'!$B482,RD!H:H)+SUMIF('FG,ออนไล,คัดแยก'!$C:$C,'รับ-จ่าย ประจำวัน'!$B482,'FG,ออนไล,คัดแยก'!H:H)</f>
        <v>0</v>
      </c>
      <c r="AP482" s="16">
        <f>SUMIF(เตรียมส่วนผสม!$C:$C,'รับ-จ่าย ประจำวัน'!$B482,เตรียมส่วนผสม!I:I)+SUMIF(กวนไส้!$C:$C,'รับ-จ่าย ประจำวัน'!$B482,กวนไส้!I:I)+SUMIF(ผลิต1!$C:$C,'รับ-จ่าย ประจำวัน'!$B482,ผลิต1!I:I)+SUMIF(ผลิต2!$C:$C,'รับ-จ่าย ประจำวัน'!$B482,ผลิต2!I:I)+SUMIF(เส้นแต่งหน้าขนมเค้ก!$C:$C,'รับ-จ่าย ประจำวัน'!$B482,เส้นแต่งหน้าขนมเค้ก!I:I)+SUMIF(แพ็ค!$C:$C,'รับ-จ่าย ประจำวัน'!$B482,แพ็ค!I:I)+SUMIF(ธุรการ!$C:$C,'รับ-จ่าย ประจำวัน'!$B482,ธุรการ!I:I)+SUMIF(เส้นแต่งหน้าขนมปัง!$C:$C,'รับ-จ่าย ประจำวัน'!$B482,เส้นแต่งหน้าขนมปัง!I:I)+SUMIF('วางแผนBC,CJ'!$C:$C,'รับ-จ่าย ประจำวัน'!$B482,'วางแผนBC,CJ'!I:I)+SUMIF(RD!$C:$C,'รับ-จ่าย ประจำวัน'!$B482,RD!I:I)+SUMIF('FG,ออนไล,คัดแยก'!$C:$C,'รับ-จ่าย ประจำวัน'!$B482,'FG,ออนไล,คัดแยก'!I:I)</f>
        <v>0</v>
      </c>
      <c r="AQ482" s="16">
        <f>SUMIF(เตรียมส่วนผสม!$C:$C,'รับ-จ่าย ประจำวัน'!$B482,เตรียมส่วนผสม!J:J)+SUMIF(กวนไส้!$C:$C,'รับ-จ่าย ประจำวัน'!$B482,กวนไส้!J:J)+SUMIF(ผลิต1!$C:$C,'รับ-จ่าย ประจำวัน'!$B482,ผลิต1!J:J)+SUMIF(ผลิต2!$C:$C,'รับ-จ่าย ประจำวัน'!$B482,ผลิต2!J:J)+SUMIF(เส้นแต่งหน้าขนมเค้ก!$C:$C,'รับ-จ่าย ประจำวัน'!$B482,เส้นแต่งหน้าขนมเค้ก!J:J)+SUMIF(แพ็ค!$C:$C,'รับ-จ่าย ประจำวัน'!$B482,แพ็ค!J:J)+SUMIF(ธุรการ!$C:$C,'รับ-จ่าย ประจำวัน'!$B482,ธุรการ!J:J)+SUMIF(เส้นแต่งหน้าขนมปัง!$C:$C,'รับ-จ่าย ประจำวัน'!$B482,เส้นแต่งหน้าขนมปัง!J:J)+SUMIF('วางแผนBC,CJ'!$C:$C,'รับ-จ่าย ประจำวัน'!$B482,'วางแผนBC,CJ'!J:J)+SUMIF(RD!$C:$C,'รับ-จ่าย ประจำวัน'!$B482,RD!J:J)+SUMIF('FG,ออนไล,คัดแยก'!$C:$C,'รับ-จ่าย ประจำวัน'!$B482,'FG,ออนไล,คัดแยก'!J:J)</f>
        <v>0</v>
      </c>
      <c r="AR482" s="16">
        <f>SUMIF(เตรียมส่วนผสม!$C:$C,'รับ-จ่าย ประจำวัน'!$B482,เตรียมส่วนผสม!K:K)+SUMIF(กวนไส้!$C:$C,'รับ-จ่าย ประจำวัน'!$B482,กวนไส้!K:K)+SUMIF(ผลิต1!$C:$C,'รับ-จ่าย ประจำวัน'!$B482,ผลิต1!K:K)+SUMIF(ผลิต2!$C:$C,'รับ-จ่าย ประจำวัน'!$B482,ผลิต2!K:K)+SUMIF(เส้นแต่งหน้าขนมเค้ก!$C:$C,'รับ-จ่าย ประจำวัน'!$B482,เส้นแต่งหน้าขนมเค้ก!K:K)+SUMIF(แพ็ค!$C:$C,'รับ-จ่าย ประจำวัน'!$B482,แพ็ค!K:K)+SUMIF(ธุรการ!$C:$C,'รับ-จ่าย ประจำวัน'!$B482,ธุรการ!K:K)+SUMIF(เส้นแต่งหน้าขนมปัง!$C:$C,'รับ-จ่าย ประจำวัน'!$B482,เส้นแต่งหน้าขนมปัง!K:K)+SUMIF('วางแผนBC,CJ'!$C:$C,'รับ-จ่าย ประจำวัน'!$B482,'วางแผนBC,CJ'!K:K)+SUMIF(RD!$C:$C,'รับ-จ่าย ประจำวัน'!$B482,RD!K:K)+SUMIF('FG,ออนไล,คัดแยก'!$C:$C,'รับ-จ่าย ประจำวัน'!$B482,'FG,ออนไล,คัดแยก'!K:K)</f>
        <v>0</v>
      </c>
      <c r="AS482" s="16">
        <f>SUMIF(เตรียมส่วนผสม!$C:$C,'รับ-จ่าย ประจำวัน'!$B482,เตรียมส่วนผสม!L:L)+SUMIF(กวนไส้!$C:$C,'รับ-จ่าย ประจำวัน'!$B482,กวนไส้!L:L)+SUMIF(ผลิต1!$C:$C,'รับ-จ่าย ประจำวัน'!$B482,ผลิต1!L:L)+SUMIF(ผลิต2!$C:$C,'รับ-จ่าย ประจำวัน'!$B482,ผลิต2!L:L)+SUMIF(เส้นแต่งหน้าขนมเค้ก!$C:$C,'รับ-จ่าย ประจำวัน'!$B482,เส้นแต่งหน้าขนมเค้ก!L:L)+SUMIF(แพ็ค!$C:$C,'รับ-จ่าย ประจำวัน'!$B482,แพ็ค!L:L)+SUMIF(ธุรการ!$C:$C,'รับ-จ่าย ประจำวัน'!$B482,ธุรการ!L:L)+SUMIF(เส้นแต่งหน้าขนมปัง!$C:$C,'รับ-จ่าย ประจำวัน'!$B482,เส้นแต่งหน้าขนมปัง!L:L)+SUMIF('วางแผนBC,CJ'!$C:$C,'รับ-จ่าย ประจำวัน'!$B482,'วางแผนBC,CJ'!L:L)+SUMIF(RD!$C:$C,'รับ-จ่าย ประจำวัน'!$B482,RD!L:L)+SUMIF('FG,ออนไล,คัดแยก'!$C:$C,'รับ-จ่าย ประจำวัน'!$B482,'FG,ออนไล,คัดแยก'!L:L)</f>
        <v>0</v>
      </c>
      <c r="AT482" s="16">
        <f>SUMIF(เตรียมส่วนผสม!$C:$C,'รับ-จ่าย ประจำวัน'!$B482,เตรียมส่วนผสม!M:M)+SUMIF(กวนไส้!$C:$C,'รับ-จ่าย ประจำวัน'!$B482,กวนไส้!M:M)+SUMIF(ผลิต1!$C:$C,'รับ-จ่าย ประจำวัน'!$B482,ผลิต1!M:M)+SUMIF(ผลิต2!$C:$C,'รับ-จ่าย ประจำวัน'!$B482,ผลิต2!M:M)+SUMIF(เส้นแต่งหน้าขนมเค้ก!$C:$C,'รับ-จ่าย ประจำวัน'!$B482,เส้นแต่งหน้าขนมเค้ก!M:M)+SUMIF(แพ็ค!$C:$C,'รับ-จ่าย ประจำวัน'!$B482,แพ็ค!M:M)+SUMIF(ธุรการ!$C:$C,'รับ-จ่าย ประจำวัน'!$B482,ธุรการ!M:M)+SUMIF(เส้นแต่งหน้าขนมปัง!$C:$C,'รับ-จ่าย ประจำวัน'!$B482,เส้นแต่งหน้าขนมปัง!M:M)+SUMIF('วางแผนBC,CJ'!$C:$C,'รับ-จ่าย ประจำวัน'!$B482,'วางแผนBC,CJ'!M:M)+SUMIF(RD!$C:$C,'รับ-จ่าย ประจำวัน'!$B482,RD!M:M)+SUMIF('FG,ออนไล,คัดแยก'!$C:$C,'รับ-จ่าย ประจำวัน'!$B482,'FG,ออนไล,คัดแยก'!M:M)</f>
        <v>0</v>
      </c>
      <c r="AU482" s="16">
        <f>SUMIF(เตรียมส่วนผสม!$C:$C,'รับ-จ่าย ประจำวัน'!$B482,เตรียมส่วนผสม!N:N)+SUMIF(กวนไส้!$C:$C,'รับ-จ่าย ประจำวัน'!$B482,กวนไส้!N:N)+SUMIF(ผลิต1!$C:$C,'รับ-จ่าย ประจำวัน'!$B482,ผลิต1!N:N)+SUMIF(ผลิต2!$C:$C,'รับ-จ่าย ประจำวัน'!$B482,ผลิต2!N:N)+SUMIF(เส้นแต่งหน้าขนมเค้ก!$C:$C,'รับ-จ่าย ประจำวัน'!$B482,เส้นแต่งหน้าขนมเค้ก!N:N)+SUMIF(แพ็ค!$C:$C,'รับ-จ่าย ประจำวัน'!$B482,แพ็ค!N:N)+SUMIF(ธุรการ!$C:$C,'รับ-จ่าย ประจำวัน'!$B482,ธุรการ!N:N)+SUMIF(เส้นแต่งหน้าขนมปัง!$C:$C,'รับ-จ่าย ประจำวัน'!$B482,เส้นแต่งหน้าขนมปัง!N:N)+SUMIF('วางแผนBC,CJ'!$C:$C,'รับ-จ่าย ประจำวัน'!$B482,'วางแผนBC,CJ'!N:N)+SUMIF(RD!$C:$C,'รับ-จ่าย ประจำวัน'!$B482,RD!N:N)+SUMIF('FG,ออนไล,คัดแยก'!$C:$C,'รับ-จ่าย ประจำวัน'!$B482,'FG,ออนไล,คัดแยก'!N:N)</f>
        <v>0</v>
      </c>
      <c r="AV482" s="16">
        <f>SUMIF(เตรียมส่วนผสม!$C:$C,'รับ-จ่าย ประจำวัน'!$B482,เตรียมส่วนผสม!O:O)+SUMIF(กวนไส้!$C:$C,'รับ-จ่าย ประจำวัน'!$B482,กวนไส้!O:O)+SUMIF(ผลิต1!$C:$C,'รับ-จ่าย ประจำวัน'!$B482,ผลิต1!O:O)+SUMIF(ผลิต2!$C:$C,'รับ-จ่าย ประจำวัน'!$B482,ผลิต2!O:O)+SUMIF(เส้นแต่งหน้าขนมเค้ก!$C:$C,'รับ-จ่าย ประจำวัน'!$B482,เส้นแต่งหน้าขนมเค้ก!O:O)+SUMIF(แพ็ค!$C:$C,'รับ-จ่าย ประจำวัน'!$B482,แพ็ค!O:O)+SUMIF(ธุรการ!$C:$C,'รับ-จ่าย ประจำวัน'!$B482,ธุรการ!O:O)+SUMIF(เส้นแต่งหน้าขนมปัง!$C:$C,'รับ-จ่าย ประจำวัน'!$B482,เส้นแต่งหน้าขนมปัง!O:O)+SUMIF('วางแผนBC,CJ'!$C:$C,'รับ-จ่าย ประจำวัน'!$B482,'วางแผนBC,CJ'!O:O)+SUMIF(RD!$C:$C,'รับ-จ่าย ประจำวัน'!$B482,RD!O:O)+SUMIF('FG,ออนไล,คัดแยก'!$C:$C,'รับ-จ่าย ประจำวัน'!$B482,'FG,ออนไล,คัดแยก'!O:O)</f>
        <v>0</v>
      </c>
      <c r="AW482" s="16">
        <f>SUMIF(เตรียมส่วนผสม!$C:$C,'รับ-จ่าย ประจำวัน'!$B482,เตรียมส่วนผสม!P:P)+SUMIF(กวนไส้!$C:$C,'รับ-จ่าย ประจำวัน'!$B482,กวนไส้!P:P)+SUMIF(ผลิต1!$C:$C,'รับ-จ่าย ประจำวัน'!$B482,ผลิต1!P:P)+SUMIF(ผลิต2!$C:$C,'รับ-จ่าย ประจำวัน'!$B482,ผลิต2!P:P)+SUMIF(เส้นแต่งหน้าขนมเค้ก!$C:$C,'รับ-จ่าย ประจำวัน'!$B482,เส้นแต่งหน้าขนมเค้ก!P:P)+SUMIF(แพ็ค!$C:$C,'รับ-จ่าย ประจำวัน'!$B482,แพ็ค!P:P)+SUMIF(ธุรการ!$C:$C,'รับ-จ่าย ประจำวัน'!$B482,ธุรการ!P:P)+SUMIF(เส้นแต่งหน้าขนมปัง!$C:$C,'รับ-จ่าย ประจำวัน'!$B482,เส้นแต่งหน้าขนมปัง!P:P)+SUMIF('วางแผนBC,CJ'!$C:$C,'รับ-จ่าย ประจำวัน'!$B482,'วางแผนBC,CJ'!P:P)+SUMIF(RD!$C:$C,'รับ-จ่าย ประจำวัน'!$B482,RD!P:P)+SUMIF('FG,ออนไล,คัดแยก'!$C:$C,'รับ-จ่าย ประจำวัน'!$B482,'FG,ออนไล,คัดแยก'!P:P)</f>
        <v>0</v>
      </c>
      <c r="AX482" s="16">
        <f>SUMIF(เตรียมส่วนผสม!$C:$C,'รับ-จ่าย ประจำวัน'!$B482,เตรียมส่วนผสม!Q:Q)+SUMIF(กวนไส้!$C:$C,'รับ-จ่าย ประจำวัน'!$B482,กวนไส้!Q:Q)+SUMIF(ผลิต1!$C:$C,'รับ-จ่าย ประจำวัน'!$B482,ผลิต1!Q:Q)+SUMIF(ผลิต2!$C:$C,'รับ-จ่าย ประจำวัน'!$B482,ผลิต2!Q:Q)+SUMIF(เส้นแต่งหน้าขนมเค้ก!$C:$C,'รับ-จ่าย ประจำวัน'!$B482,เส้นแต่งหน้าขนมเค้ก!Q:Q)+SUMIF(แพ็ค!$C:$C,'รับ-จ่าย ประจำวัน'!$B482,แพ็ค!Q:Q)+SUMIF(ธุรการ!$C:$C,'รับ-จ่าย ประจำวัน'!$B482,ธุรการ!Q:Q)+SUMIF(เส้นแต่งหน้าขนมปัง!$C:$C,'รับ-จ่าย ประจำวัน'!$B482,เส้นแต่งหน้าขนมปัง!Q:Q)+SUMIF('วางแผนBC,CJ'!$C:$C,'รับ-จ่าย ประจำวัน'!$B482,'วางแผนBC,CJ'!Q:Q)+SUMIF(RD!$C:$C,'รับ-จ่าย ประจำวัน'!$B482,RD!Q:Q)+SUMIF('FG,ออนไล,คัดแยก'!$C:$C,'รับ-จ่าย ประจำวัน'!$B482,'FG,ออนไล,คัดแยก'!Q:Q)</f>
        <v>0</v>
      </c>
      <c r="AY482" s="16">
        <f>SUMIF(เตรียมส่วนผสม!$C:$C,'รับ-จ่าย ประจำวัน'!$B482,เตรียมส่วนผสม!R:R)+SUMIF(กวนไส้!$C:$C,'รับ-จ่าย ประจำวัน'!$B482,กวนไส้!R:R)+SUMIF(ผลิต1!$C:$C,'รับ-จ่าย ประจำวัน'!$B482,ผลิต1!R:R)+SUMIF(ผลิต2!$C:$C,'รับ-จ่าย ประจำวัน'!$B482,ผลิต2!R:R)+SUMIF(เส้นแต่งหน้าขนมเค้ก!$C:$C,'รับ-จ่าย ประจำวัน'!$B482,เส้นแต่งหน้าขนมเค้ก!R:R)+SUMIF(แพ็ค!$C:$C,'รับ-จ่าย ประจำวัน'!$B482,แพ็ค!R:R)+SUMIF(ธุรการ!$C:$C,'รับ-จ่าย ประจำวัน'!$B482,ธุรการ!R:R)+SUMIF(เส้นแต่งหน้าขนมปัง!$C:$C,'รับ-จ่าย ประจำวัน'!$B482,เส้นแต่งหน้าขนมปัง!R:R)+SUMIF('วางแผนBC,CJ'!$C:$C,'รับ-จ่าย ประจำวัน'!$B482,'วางแผนBC,CJ'!R:R)+SUMIF(RD!$C:$C,'รับ-จ่าย ประจำวัน'!$B482,RD!R:R)+SUMIF('FG,ออนไล,คัดแยก'!$C:$C,'รับ-จ่าย ประจำวัน'!$B482,'FG,ออนไล,คัดแยก'!R:R)</f>
        <v>0</v>
      </c>
      <c r="AZ482" s="16">
        <f>SUMIF(เตรียมส่วนผสม!$C:$C,'รับ-จ่าย ประจำวัน'!$B482,เตรียมส่วนผสม!S:S)+SUMIF(กวนไส้!$C:$C,'รับ-จ่าย ประจำวัน'!$B482,กวนไส้!S:S)+SUMIF(ผลิต1!$C:$C,'รับ-จ่าย ประจำวัน'!$B482,ผลิต1!S:S)+SUMIF(ผลิต2!$C:$C,'รับ-จ่าย ประจำวัน'!$B482,ผลิต2!S:S)+SUMIF(เส้นแต่งหน้าขนมเค้ก!$C:$C,'รับ-จ่าย ประจำวัน'!$B482,เส้นแต่งหน้าขนมเค้ก!S:S)+SUMIF(แพ็ค!$C:$C,'รับ-จ่าย ประจำวัน'!$B482,แพ็ค!S:S)+SUMIF(ธุรการ!$C:$C,'รับ-จ่าย ประจำวัน'!$B482,ธุรการ!S:S)+SUMIF(เส้นแต่งหน้าขนมปัง!$C:$C,'รับ-จ่าย ประจำวัน'!$B482,เส้นแต่งหน้าขนมปัง!S:S)+SUMIF('วางแผนBC,CJ'!$C:$C,'รับ-จ่าย ประจำวัน'!$B482,'วางแผนBC,CJ'!S:S)+SUMIF(RD!$C:$C,'รับ-จ่าย ประจำวัน'!$B482,RD!S:S)+SUMIF('FG,ออนไล,คัดแยก'!$C:$C,'รับ-จ่าย ประจำวัน'!$B482,'FG,ออนไล,คัดแยก'!S:S)</f>
        <v>0</v>
      </c>
      <c r="BA482" s="16">
        <f>SUMIF(เตรียมส่วนผสม!$C:$C,'รับ-จ่าย ประจำวัน'!$B482,เตรียมส่วนผสม!T:T)+SUMIF(กวนไส้!$C:$C,'รับ-จ่าย ประจำวัน'!$B482,กวนไส้!T:T)+SUMIF(ผลิต1!$C:$C,'รับ-จ่าย ประจำวัน'!$B482,ผลิต1!T:T)+SUMIF(ผลิต2!$C:$C,'รับ-จ่าย ประจำวัน'!$B482,ผลิต2!T:T)+SUMIF(เส้นแต่งหน้าขนมเค้ก!$C:$C,'รับ-จ่าย ประจำวัน'!$B482,เส้นแต่งหน้าขนมเค้ก!T:T)+SUMIF(แพ็ค!$C:$C,'รับ-จ่าย ประจำวัน'!$B482,แพ็ค!T:T)+SUMIF(ธุรการ!$C:$C,'รับ-จ่าย ประจำวัน'!$B482,ธุรการ!T:T)+SUMIF(เส้นแต่งหน้าขนมปัง!$C:$C,'รับ-จ่าย ประจำวัน'!$B482,เส้นแต่งหน้าขนมปัง!T:T)+SUMIF('วางแผนBC,CJ'!$C:$C,'รับ-จ่าย ประจำวัน'!$B482,'วางแผนBC,CJ'!T:T)+SUMIF(RD!$C:$C,'รับ-จ่าย ประจำวัน'!$B482,RD!T:T)+SUMIF('FG,ออนไล,คัดแยก'!$C:$C,'รับ-จ่าย ประจำวัน'!$B482,'FG,ออนไล,คัดแยก'!T:T)</f>
        <v>0</v>
      </c>
      <c r="BB482" s="16">
        <f>SUMIF(เตรียมส่วนผสม!$C:$C,'รับ-จ่าย ประจำวัน'!$B482,เตรียมส่วนผสม!U:U)+SUMIF(กวนไส้!$C:$C,'รับ-จ่าย ประจำวัน'!$B482,กวนไส้!U:U)+SUMIF(ผลิต1!$C:$C,'รับ-จ่าย ประจำวัน'!$B482,ผลิต1!U:U)+SUMIF(ผลิต2!$C:$C,'รับ-จ่าย ประจำวัน'!$B482,ผลิต2!U:U)+SUMIF(เส้นแต่งหน้าขนมเค้ก!$C:$C,'รับ-จ่าย ประจำวัน'!$B482,เส้นแต่งหน้าขนมเค้ก!U:U)+SUMIF(แพ็ค!$C:$C,'รับ-จ่าย ประจำวัน'!$B482,แพ็ค!U:U)+SUMIF(ธุรการ!$C:$C,'รับ-จ่าย ประจำวัน'!$B482,ธุรการ!U:U)+SUMIF(เส้นแต่งหน้าขนมปัง!$C:$C,'รับ-จ่าย ประจำวัน'!$B482,เส้นแต่งหน้าขนมปัง!U:U)+SUMIF('วางแผนBC,CJ'!$C:$C,'รับ-จ่าย ประจำวัน'!$B482,'วางแผนBC,CJ'!U:U)+SUMIF(RD!$C:$C,'รับ-จ่าย ประจำวัน'!$B482,RD!U:U)+SUMIF('FG,ออนไล,คัดแยก'!$C:$C,'รับ-จ่าย ประจำวัน'!$B482,'FG,ออนไล,คัดแยก'!U:U)</f>
        <v>0</v>
      </c>
      <c r="BC482" s="16">
        <f>SUMIF(เตรียมส่วนผสม!$C:$C,'รับ-จ่าย ประจำวัน'!$B482,เตรียมส่วนผสม!V:V)+SUMIF(กวนไส้!$C:$C,'รับ-จ่าย ประจำวัน'!$B482,กวนไส้!V:V)+SUMIF(ผลิต1!$C:$C,'รับ-จ่าย ประจำวัน'!$B482,ผลิต1!V:V)+SUMIF(ผลิต2!$C:$C,'รับ-จ่าย ประจำวัน'!$B482,ผลิต2!V:V)+SUMIF(เส้นแต่งหน้าขนมเค้ก!$C:$C,'รับ-จ่าย ประจำวัน'!$B482,เส้นแต่งหน้าขนมเค้ก!V:V)+SUMIF(แพ็ค!$C:$C,'รับ-จ่าย ประจำวัน'!$B482,แพ็ค!V:V)+SUMIF(ธุรการ!$C:$C,'รับ-จ่าย ประจำวัน'!$B482,ธุรการ!V:V)+SUMIF(เส้นแต่งหน้าขนมปัง!$C:$C,'รับ-จ่าย ประจำวัน'!$B482,เส้นแต่งหน้าขนมปัง!V:V)+SUMIF('วางแผนBC,CJ'!$C:$C,'รับ-จ่าย ประจำวัน'!$B482,'วางแผนBC,CJ'!V:V)+SUMIF(RD!$C:$C,'รับ-จ่าย ประจำวัน'!$B482,RD!V:V)+SUMIF('FG,ออนไล,คัดแยก'!$C:$C,'รับ-จ่าย ประจำวัน'!$B482,'FG,ออนไล,คัดแยก'!V:V)</f>
        <v>0</v>
      </c>
      <c r="BD482" s="16">
        <f>SUMIF(เตรียมส่วนผสม!$C:$C,'รับ-จ่าย ประจำวัน'!$B482,เตรียมส่วนผสม!W:W)+SUMIF(กวนไส้!$C:$C,'รับ-จ่าย ประจำวัน'!$B482,กวนไส้!W:W)+SUMIF(ผลิต1!$C:$C,'รับ-จ่าย ประจำวัน'!$B482,ผลิต1!W:W)+SUMIF(ผลิต2!$C:$C,'รับ-จ่าย ประจำวัน'!$B482,ผลิต2!W:W)+SUMIF(เส้นแต่งหน้าขนมเค้ก!$C:$C,'รับ-จ่าย ประจำวัน'!$B482,เส้นแต่งหน้าขนมเค้ก!W:W)+SUMIF(แพ็ค!$C:$C,'รับ-จ่าย ประจำวัน'!$B482,แพ็ค!W:W)+SUMIF(ธุรการ!$C:$C,'รับ-จ่าย ประจำวัน'!$B482,ธุรการ!W:W)+SUMIF(เส้นแต่งหน้าขนมปัง!$C:$C,'รับ-จ่าย ประจำวัน'!$B482,เส้นแต่งหน้าขนมปัง!W:W)+SUMIF('วางแผนBC,CJ'!$C:$C,'รับ-จ่าย ประจำวัน'!$B482,'วางแผนBC,CJ'!W:W)+SUMIF(RD!$C:$C,'รับ-จ่าย ประจำวัน'!$B482,RD!W:W)+SUMIF('FG,ออนไล,คัดแยก'!$C:$C,'รับ-จ่าย ประจำวัน'!$B482,'FG,ออนไล,คัดแยก'!W:W)</f>
        <v>0</v>
      </c>
      <c r="BE482" s="16">
        <f>SUMIF(เตรียมส่วนผสม!$C:$C,'รับ-จ่าย ประจำวัน'!$B482,เตรียมส่วนผสม!X:X)+SUMIF(กวนไส้!$C:$C,'รับ-จ่าย ประจำวัน'!$B482,กวนไส้!X:X)+SUMIF(ผลิต1!$C:$C,'รับ-จ่าย ประจำวัน'!$B482,ผลิต1!X:X)+SUMIF(ผลิต2!$C:$C,'รับ-จ่าย ประจำวัน'!$B482,ผลิต2!X:X)+SUMIF(เส้นแต่งหน้าขนมเค้ก!$C:$C,'รับ-จ่าย ประจำวัน'!$B482,เส้นแต่งหน้าขนมเค้ก!X:X)+SUMIF(แพ็ค!$C:$C,'รับ-จ่าย ประจำวัน'!$B482,แพ็ค!X:X)+SUMIF(ธุรการ!$C:$C,'รับ-จ่าย ประจำวัน'!$B482,ธุรการ!X:X)+SUMIF(เส้นแต่งหน้าขนมปัง!$C:$C,'รับ-จ่าย ประจำวัน'!$B482,เส้นแต่งหน้าขนมปัง!X:X)+SUMIF('วางแผนBC,CJ'!$C:$C,'รับ-จ่าย ประจำวัน'!$B482,'วางแผนBC,CJ'!X:X)+SUMIF(RD!$C:$C,'รับ-จ่าย ประจำวัน'!$B482,RD!X:X)+SUMIF('FG,ออนไล,คัดแยก'!$C:$C,'รับ-จ่าย ประจำวัน'!$B482,'FG,ออนไล,คัดแยก'!X:X)</f>
        <v>0</v>
      </c>
      <c r="BF482" s="16">
        <f>SUMIF(เตรียมส่วนผสม!$C:$C,'รับ-จ่าย ประจำวัน'!$B482,เตรียมส่วนผสม!Y:Y)+SUMIF(กวนไส้!$C:$C,'รับ-จ่าย ประจำวัน'!$B482,กวนไส้!Y:Y)+SUMIF(ผลิต1!$C:$C,'รับ-จ่าย ประจำวัน'!$B482,ผลิต1!Y:Y)+SUMIF(ผลิต2!$C:$C,'รับ-จ่าย ประจำวัน'!$B482,ผลิต2!Y:Y)+SUMIF(เส้นแต่งหน้าขนมเค้ก!$C:$C,'รับ-จ่าย ประจำวัน'!$B482,เส้นแต่งหน้าขนมเค้ก!Y:Y)+SUMIF(แพ็ค!$C:$C,'รับ-จ่าย ประจำวัน'!$B482,แพ็ค!Y:Y)+SUMIF(ธุรการ!$C:$C,'รับ-จ่าย ประจำวัน'!$B482,ธุรการ!Y:Y)+SUMIF(เส้นแต่งหน้าขนมปัง!$C:$C,'รับ-จ่าย ประจำวัน'!$B482,เส้นแต่งหน้าขนมปัง!Y:Y)+SUMIF('วางแผนBC,CJ'!$C:$C,'รับ-จ่าย ประจำวัน'!$B482,'วางแผนBC,CJ'!Y:Y)+SUMIF(RD!$C:$C,'รับ-จ่าย ประจำวัน'!$B482,RD!Y:Y)+SUMIF('FG,ออนไล,คัดแยก'!$C:$C,'รับ-จ่าย ประจำวัน'!$B482,'FG,ออนไล,คัดแยก'!Y:Y)</f>
        <v>0</v>
      </c>
      <c r="BG482" s="16">
        <f>SUMIF(เตรียมส่วนผสม!$C:$C,'รับ-จ่าย ประจำวัน'!$B482,เตรียมส่วนผสม!Z:Z)+SUMIF(กวนไส้!$C:$C,'รับ-จ่าย ประจำวัน'!$B482,กวนไส้!Z:Z)+SUMIF(ผลิต1!$C:$C,'รับ-จ่าย ประจำวัน'!$B482,ผลิต1!Z:Z)+SUMIF(ผลิต2!$C:$C,'รับ-จ่าย ประจำวัน'!$B482,ผลิต2!Z:Z)+SUMIF(เส้นแต่งหน้าขนมเค้ก!$C:$C,'รับ-จ่าย ประจำวัน'!$B482,เส้นแต่งหน้าขนมเค้ก!Z:Z)+SUMIF(แพ็ค!$C:$C,'รับ-จ่าย ประจำวัน'!$B482,แพ็ค!Z:Z)+SUMIF(ธุรการ!$C:$C,'รับ-จ่าย ประจำวัน'!$B482,ธุรการ!Z:Z)+SUMIF(เส้นแต่งหน้าขนมปัง!$C:$C,'รับ-จ่าย ประจำวัน'!$B482,เส้นแต่งหน้าขนมปัง!Z:Z)+SUMIF('วางแผนBC,CJ'!$C:$C,'รับ-จ่าย ประจำวัน'!$B482,'วางแผนBC,CJ'!Z:Z)+SUMIF(RD!$C:$C,'รับ-จ่าย ประจำวัน'!$B482,RD!Z:Z)+SUMIF('FG,ออนไล,คัดแยก'!$C:$C,'รับ-จ่าย ประจำวัน'!$B482,'FG,ออนไล,คัดแยก'!Z:Z)</f>
        <v>0</v>
      </c>
      <c r="BH482" s="16">
        <f>SUMIF(เตรียมส่วนผสม!$C:$C,'รับ-จ่าย ประจำวัน'!$B482,เตรียมส่วนผสม!AA:AA)+SUMIF(กวนไส้!$C:$C,'รับ-จ่าย ประจำวัน'!$B482,กวนไส้!AA:AA)+SUMIF(ผลิต1!$C:$C,'รับ-จ่าย ประจำวัน'!$B482,ผลิต1!AA:AA)+SUMIF(ผลิต2!$C:$C,'รับ-จ่าย ประจำวัน'!$B482,ผลิต2!AA:AA)+SUMIF(เส้นแต่งหน้าขนมเค้ก!$C:$C,'รับ-จ่าย ประจำวัน'!$B482,เส้นแต่งหน้าขนมเค้ก!AA:AA)+SUMIF(แพ็ค!$C:$C,'รับ-จ่าย ประจำวัน'!$B482,แพ็ค!AA:AA)+SUMIF(ธุรการ!$C:$C,'รับ-จ่าย ประจำวัน'!$B482,ธุรการ!AA:AA)+SUMIF(เส้นแต่งหน้าขนมปัง!$C:$C,'รับ-จ่าย ประจำวัน'!$B482,เส้นแต่งหน้าขนมปัง!AA:AA)+SUMIF('วางแผนBC,CJ'!$C:$C,'รับ-จ่าย ประจำวัน'!$B482,'วางแผนBC,CJ'!AA:AA)+SUMIF(RD!$C:$C,'รับ-จ่าย ประจำวัน'!$B482,RD!AA:AA)+SUMIF('FG,ออนไล,คัดแยก'!$C:$C,'รับ-จ่าย ประจำวัน'!$B482,'FG,ออนไล,คัดแยก'!AA:AA)</f>
        <v>0</v>
      </c>
      <c r="BI482" s="16">
        <f>SUMIF(เตรียมส่วนผสม!$C:$C,'รับ-จ่าย ประจำวัน'!$B482,เตรียมส่วนผสม!AB:AB)+SUMIF(กวนไส้!$C:$C,'รับ-จ่าย ประจำวัน'!$B482,กวนไส้!AB:AB)+SUMIF(ผลิต1!$C:$C,'รับ-จ่าย ประจำวัน'!$B482,ผลิต1!AB:AB)+SUMIF(ผลิต2!$C:$C,'รับ-จ่าย ประจำวัน'!$B482,ผลิต2!AB:AB)+SUMIF(เส้นแต่งหน้าขนมเค้ก!$C:$C,'รับ-จ่าย ประจำวัน'!$B482,เส้นแต่งหน้าขนมเค้ก!AB:AB)+SUMIF(แพ็ค!$C:$C,'รับ-จ่าย ประจำวัน'!$B482,แพ็ค!AB:AB)+SUMIF(ธุรการ!$C:$C,'รับ-จ่าย ประจำวัน'!$B482,ธุรการ!AB:AB)+SUMIF(เส้นแต่งหน้าขนมปัง!$C:$C,'รับ-จ่าย ประจำวัน'!$B482,เส้นแต่งหน้าขนมปัง!AB:AB)+SUMIF('วางแผนBC,CJ'!$C:$C,'รับ-จ่าย ประจำวัน'!$B482,'วางแผนBC,CJ'!AB:AB)+SUMIF(RD!$C:$C,'รับ-จ่าย ประจำวัน'!$B482,RD!AB:AB)+SUMIF('FG,ออนไล,คัดแยก'!$C:$C,'รับ-จ่าย ประจำวัน'!$B482,'FG,ออนไล,คัดแยก'!AB:AB)</f>
        <v>0</v>
      </c>
      <c r="BJ482" s="16">
        <f>SUMIF(เตรียมส่วนผสม!$C:$C,'รับ-จ่าย ประจำวัน'!$B482,เตรียมส่วนผสม!AC:AC)+SUMIF(กวนไส้!$C:$C,'รับ-จ่าย ประจำวัน'!$B482,กวนไส้!AC:AC)+SUMIF(ผลิต1!$C:$C,'รับ-จ่าย ประจำวัน'!$B482,ผลิต1!AC:AC)+SUMIF(ผลิต2!$C:$C,'รับ-จ่าย ประจำวัน'!$B482,ผลิต2!AC:AC)+SUMIF(เส้นแต่งหน้าขนมเค้ก!$C:$C,'รับ-จ่าย ประจำวัน'!$B482,เส้นแต่งหน้าขนมเค้ก!AC:AC)+SUMIF(แพ็ค!$C:$C,'รับ-จ่าย ประจำวัน'!$B482,แพ็ค!AC:AC)+SUMIF(ธุรการ!$C:$C,'รับ-จ่าย ประจำวัน'!$B482,ธุรการ!AC:AC)+SUMIF(เส้นแต่งหน้าขนมปัง!$C:$C,'รับ-จ่าย ประจำวัน'!$B482,เส้นแต่งหน้าขนมปัง!AC:AC)+SUMIF('วางแผนBC,CJ'!$C:$C,'รับ-จ่าย ประจำวัน'!$B482,'วางแผนBC,CJ'!AC:AC)+SUMIF(RD!$C:$C,'รับ-จ่าย ประจำวัน'!$B482,RD!AC:AC)+SUMIF('FG,ออนไล,คัดแยก'!$C:$C,'รับ-จ่าย ประจำวัน'!$B482,'FG,ออนไล,คัดแยก'!AC:AC)</f>
        <v>0</v>
      </c>
      <c r="BK482" s="16">
        <f>SUMIF(เตรียมส่วนผสม!$C:$C,'รับ-จ่าย ประจำวัน'!$B482,เตรียมส่วนผสม!AD:AD)+SUMIF(กวนไส้!$C:$C,'รับ-จ่าย ประจำวัน'!$B482,กวนไส้!AD:AD)+SUMIF(ผลิต1!$C:$C,'รับ-จ่าย ประจำวัน'!$B482,ผลิต1!AD:AD)+SUMIF(ผลิต2!$C:$C,'รับ-จ่าย ประจำวัน'!$B482,ผลิต2!AD:AD)+SUMIF(เส้นแต่งหน้าขนมเค้ก!$C:$C,'รับ-จ่าย ประจำวัน'!$B482,เส้นแต่งหน้าขนมเค้ก!AD:AD)+SUMIF(แพ็ค!$C:$C,'รับ-จ่าย ประจำวัน'!$B482,แพ็ค!AD:AD)+SUMIF(ธุรการ!$C:$C,'รับ-จ่าย ประจำวัน'!$B482,ธุรการ!AD:AD)+SUMIF(เส้นแต่งหน้าขนมปัง!$C:$C,'รับ-จ่าย ประจำวัน'!$B482,เส้นแต่งหน้าขนมปัง!AD:AD)+SUMIF('วางแผนBC,CJ'!$C:$C,'รับ-จ่าย ประจำวัน'!$B482,'วางแผนBC,CJ'!AD:AD)+SUMIF(RD!$C:$C,'รับ-จ่าย ประจำวัน'!$B482,RD!AD:AD)+SUMIF('FG,ออนไล,คัดแยก'!$C:$C,'รับ-จ่าย ประจำวัน'!$B482,'FG,ออนไล,คัดแยก'!AD:AD)</f>
        <v>0</v>
      </c>
      <c r="BL482" s="16">
        <f>SUMIF(เตรียมส่วนผสม!$C:$C,'รับ-จ่าย ประจำวัน'!$B482,เตรียมส่วนผสม!AE:AE)+SUMIF(กวนไส้!$C:$C,'รับ-จ่าย ประจำวัน'!$B482,กวนไส้!AE:AE)+SUMIF(ผลิต1!$C:$C,'รับ-จ่าย ประจำวัน'!$B482,ผลิต1!AE:AE)+SUMIF(ผลิต2!$C:$C,'รับ-จ่าย ประจำวัน'!$B482,ผลิต2!AE:AE)+SUMIF(เส้นแต่งหน้าขนมเค้ก!$C:$C,'รับ-จ่าย ประจำวัน'!$B482,เส้นแต่งหน้าขนมเค้ก!AE:AE)+SUMIF(แพ็ค!$C:$C,'รับ-จ่าย ประจำวัน'!$B482,แพ็ค!AE:AE)+SUMIF(ธุรการ!$C:$C,'รับ-จ่าย ประจำวัน'!$B482,ธุรการ!AE:AE)+SUMIF(เส้นแต่งหน้าขนมปัง!$C:$C,'รับ-จ่าย ประจำวัน'!$B482,เส้นแต่งหน้าขนมปัง!AE:AE)+SUMIF('วางแผนBC,CJ'!$C:$C,'รับ-จ่าย ประจำวัน'!$B482,'วางแผนBC,CJ'!AE:AE)+SUMIF(RD!$C:$C,'รับ-จ่าย ประจำวัน'!$B482,RD!AE:AE)+SUMIF('FG,ออนไล,คัดแยก'!$C:$C,'รับ-จ่าย ประจำวัน'!$B482,'FG,ออนไล,คัดแยก'!AE:AE)</f>
        <v>0</v>
      </c>
      <c r="BM482" s="16">
        <f>SUMIF(เตรียมส่วนผสม!$C:$C,'รับ-จ่าย ประจำวัน'!$B482,เตรียมส่วนผสม!AF:AF)+SUMIF(กวนไส้!$C:$C,'รับ-จ่าย ประจำวัน'!$B482,กวนไส้!AF:AF)+SUMIF(ผลิต1!$C:$C,'รับ-จ่าย ประจำวัน'!$B482,ผลิต1!AF:AF)+SUMIF(ผลิต2!$C:$C,'รับ-จ่าย ประจำวัน'!$B482,ผลิต2!AF:AF)+SUMIF(เส้นแต่งหน้าขนมเค้ก!$C:$C,'รับ-จ่าย ประจำวัน'!$B482,เส้นแต่งหน้าขนมเค้ก!AF:AF)+SUMIF(แพ็ค!$C:$C,'รับ-จ่าย ประจำวัน'!$B482,แพ็ค!AF:AF)+SUMIF(ธุรการ!$C:$C,'รับ-จ่าย ประจำวัน'!$B482,ธุรการ!AF:AF)+SUMIF(เส้นแต่งหน้าขนมปัง!$C:$C,'รับ-จ่าย ประจำวัน'!$B482,เส้นแต่งหน้าขนมปัง!AF:AF)+SUMIF('วางแผนBC,CJ'!$C:$C,'รับ-จ่าย ประจำวัน'!$B482,'วางแผนBC,CJ'!AF:AF)+SUMIF(RD!$C:$C,'รับ-จ่าย ประจำวัน'!$B482,RD!AF:AF)+SUMIF('FG,ออนไล,คัดแยก'!$C:$C,'รับ-จ่าย ประจำวัน'!$B482,'FG,ออนไล,คัดแยก'!AF:AF)</f>
        <v>0</v>
      </c>
      <c r="BN482" s="16">
        <f>SUMIF(เตรียมส่วนผสม!$C:$C,'รับ-จ่าย ประจำวัน'!$B482,เตรียมส่วนผสม!AG:AG)+SUMIF(กวนไส้!$C:$C,'รับ-จ่าย ประจำวัน'!$B482,กวนไส้!AG:AG)+SUMIF(ผลิต1!$C:$C,'รับ-จ่าย ประจำวัน'!$B482,ผลิต1!AG:AG)+SUMIF(ผลิต2!$C:$C,'รับ-จ่าย ประจำวัน'!$B482,ผลิต2!AG:AG)+SUMIF(เส้นแต่งหน้าขนมเค้ก!$C:$C,'รับ-จ่าย ประจำวัน'!$B482,เส้นแต่งหน้าขนมเค้ก!AG:AG)+SUMIF(แพ็ค!$C:$C,'รับ-จ่าย ประจำวัน'!$B482,แพ็ค!AG:AG)+SUMIF(ธุรการ!$C:$C,'รับ-จ่าย ประจำวัน'!$B482,ธุรการ!AG:AG)+SUMIF(เส้นแต่งหน้าขนมปัง!$C:$C,'รับ-จ่าย ประจำวัน'!$B482,เส้นแต่งหน้าขนมปัง!AG:AG)+SUMIF('วางแผนBC,CJ'!$C:$C,'รับ-จ่าย ประจำวัน'!$B482,'วางแผนBC,CJ'!AG:AG)+SUMIF(RD!$C:$C,'รับ-จ่าย ประจำวัน'!$B482,RD!AG:AG)+SUMIF('FG,ออนไล,คัดแยก'!$C:$C,'รับ-จ่าย ประจำวัน'!$B482,'FG,ออนไล,คัดแยก'!AG:AG)</f>
        <v>0</v>
      </c>
      <c r="BO482" s="16">
        <f>SUMIF(เตรียมส่วนผสม!$C:$C,'รับ-จ่าย ประจำวัน'!$B482,เตรียมส่วนผสม!AH:AH)+SUMIF(กวนไส้!$C:$C,'รับ-จ่าย ประจำวัน'!$B482,กวนไส้!AH:AH)+SUMIF(ผลิต1!$C:$C,'รับ-จ่าย ประจำวัน'!$B482,ผลิต1!AH:AH)+SUMIF(ผลิต2!$C:$C,'รับ-จ่าย ประจำวัน'!$B482,ผลิต2!AH:AH)+SUMIF(เส้นแต่งหน้าขนมเค้ก!$C:$C,'รับ-จ่าย ประจำวัน'!$B482,เส้นแต่งหน้าขนมเค้ก!AH:AH)+SUMIF(แพ็ค!$C:$C,'รับ-จ่าย ประจำวัน'!$B482,แพ็ค!AH:AH)+SUMIF(ธุรการ!$C:$C,'รับ-จ่าย ประจำวัน'!$B482,ธุรการ!AH:AH)+SUMIF(เส้นแต่งหน้าขนมปัง!$C:$C,'รับ-จ่าย ประจำวัน'!$B482,เส้นแต่งหน้าขนมปัง!AH:AH)+SUMIF('วางแผนBC,CJ'!$C:$C,'รับ-จ่าย ประจำวัน'!$B482,'วางแผนBC,CJ'!AH:AH)+SUMIF(RD!$C:$C,'รับ-จ่าย ประจำวัน'!$B482,RD!AH:AH)+SUMIF('FG,ออนไล,คัดแยก'!$C:$C,'รับ-จ่าย ประจำวัน'!$B482,'FG,ออนไล,คัดแยก'!AH:AH)</f>
        <v>0</v>
      </c>
      <c r="BP482" s="16">
        <f>SUMIF(เตรียมส่วนผสม!$C:$C,'รับ-จ่าย ประจำวัน'!$B482,เตรียมส่วนผสม!AI:AI)+SUMIF(กวนไส้!$C:$C,'รับ-จ่าย ประจำวัน'!$B482,กวนไส้!AI:AI)+SUMIF(ผลิต1!$C:$C,'รับ-จ่าย ประจำวัน'!$B482,ผลิต1!AI:AI)+SUMIF(ผลิต2!$C:$C,'รับ-จ่าย ประจำวัน'!$B482,ผลิต2!AI:AI)+SUMIF(เส้นแต่งหน้าขนมเค้ก!$C:$C,'รับ-จ่าย ประจำวัน'!$B482,เส้นแต่งหน้าขนมเค้ก!AI:AI)+SUMIF(แพ็ค!$C:$C,'รับ-จ่าย ประจำวัน'!$B482,แพ็ค!AI:AI)+SUMIF(ธุรการ!$C:$C,'รับ-จ่าย ประจำวัน'!$B482,ธุรการ!AI:AI)+SUMIF(เส้นแต่งหน้าขนมปัง!$C:$C,'รับ-จ่าย ประจำวัน'!$B482,เส้นแต่งหน้าขนมปัง!AI:AI)+SUMIF('วางแผนBC,CJ'!$C:$C,'รับ-จ่าย ประจำวัน'!$B482,'วางแผนBC,CJ'!AI:AI)+SUMIF(RD!$C:$C,'รับ-จ่าย ประจำวัน'!$B482,RD!AI:AI)+SUMIF('FG,ออนไล,คัดแยก'!$C:$C,'รับ-จ่าย ประจำวัน'!$B482,'FG,ออนไล,คัดแยก'!AI:AI)</f>
        <v>0</v>
      </c>
      <c r="BQ482" s="16">
        <f>SUMIF(เตรียมส่วนผสม!$C:$C,'รับ-จ่าย ประจำวัน'!$B482,เตรียมส่วนผสม!AJ:AJ)+SUMIF(กวนไส้!$C:$C,'รับ-จ่าย ประจำวัน'!$B482,กวนไส้!AJ:AJ)+SUMIF(ผลิต1!$C:$C,'รับ-จ่าย ประจำวัน'!$B482,ผลิต1!AJ:AJ)+SUMIF(ผลิต2!$C:$C,'รับ-จ่าย ประจำวัน'!$B482,ผลิต2!AJ:AJ)+SUMIF(เส้นแต่งหน้าขนมเค้ก!$C:$C,'รับ-จ่าย ประจำวัน'!$B482,เส้นแต่งหน้าขนมเค้ก!AJ:AJ)+SUMIF(แพ็ค!$C:$C,'รับ-จ่าย ประจำวัน'!$B482,แพ็ค!AJ:AJ)+SUMIF(ธุรการ!$C:$C,'รับ-จ่าย ประจำวัน'!$B482,ธุรการ!AJ:AJ)+SUMIF(เส้นแต่งหน้าขนมปัง!$C:$C,'รับ-จ่าย ประจำวัน'!$B482,เส้นแต่งหน้าขนมปัง!AJ:AJ)+SUMIF('วางแผนBC,CJ'!$C:$C,'รับ-จ่าย ประจำวัน'!$B482,'วางแผนBC,CJ'!AJ:AJ)+SUMIF(RD!$C:$C,'รับ-จ่าย ประจำวัน'!$B482,RD!AJ:AJ)+SUMIF('FG,ออนไล,คัดแยก'!$C:$C,'รับ-จ่าย ประจำวัน'!$B482,'FG,ออนไล,คัดแยก'!AJ:AJ)</f>
        <v>0</v>
      </c>
      <c r="BR482" s="16">
        <f>SUMIF(เตรียมส่วนผสม!$C:$C,'รับ-จ่าย ประจำวัน'!$B482,เตรียมส่วนผสม!AK:AK)+SUMIF(กวนไส้!$C:$C,'รับ-จ่าย ประจำวัน'!$B482,กวนไส้!AK:AK)+SUMIF(ผลิต1!$C:$C,'รับ-จ่าย ประจำวัน'!$B482,ผลิต1!AK:AK)+SUMIF(ผลิต2!$C:$C,'รับ-จ่าย ประจำวัน'!$B482,ผลิต2!AK:AK)+SUMIF(เส้นแต่งหน้าขนมเค้ก!$C:$C,'รับ-จ่าย ประจำวัน'!$B482,เส้นแต่งหน้าขนมเค้ก!AK:AK)+SUMIF(แพ็ค!$C:$C,'รับ-จ่าย ประจำวัน'!$B482,แพ็ค!AK:AK)+SUMIF(ธุรการ!$C:$C,'รับ-จ่าย ประจำวัน'!$B482,ธุรการ!AK:AK)+SUMIF(เส้นแต่งหน้าขนมปัง!$C:$C,'รับ-จ่าย ประจำวัน'!$B482,เส้นแต่งหน้าขนมปัง!AK:AK)+SUMIF('วางแผนBC,CJ'!$C:$C,'รับ-จ่าย ประจำวัน'!$B482,'วางแผนBC,CJ'!AK:AK)+SUMIF(RD!$C:$C,'รับ-จ่าย ประจำวัน'!$B482,RD!AK:AK)+SUMIF('FG,ออนไล,คัดแยก'!$C:$C,'รับ-จ่าย ประจำวัน'!$B482,'FG,ออนไล,คัดแยก'!AK:AK)</f>
        <v>0</v>
      </c>
      <c r="BS482" s="16">
        <f>SUMIF(เตรียมส่วนผสม!$C:$C,'รับ-จ่าย ประจำวัน'!$B482,เตรียมส่วนผสม!AL:AL)+SUMIF(กวนไส้!$C:$C,'รับ-จ่าย ประจำวัน'!$B482,กวนไส้!AL:AL)+SUMIF(ผลิต1!$C:$C,'รับ-จ่าย ประจำวัน'!$B482,ผลิต1!AL:AL)+SUMIF(ผลิต2!$C:$C,'รับ-จ่าย ประจำวัน'!$B482,ผลิต2!AL:AL)+SUMIF(เส้นแต่งหน้าขนมเค้ก!$C:$C,'รับ-จ่าย ประจำวัน'!$B482,เส้นแต่งหน้าขนมเค้ก!AL:AL)+SUMIF(แพ็ค!$C:$C,'รับ-จ่าย ประจำวัน'!$B482,แพ็ค!AL:AL)+SUMIF(ธุรการ!$C:$C,'รับ-จ่าย ประจำวัน'!$B482,ธุรการ!AL:AL)+SUMIF(เส้นแต่งหน้าขนมปัง!$C:$C,'รับ-จ่าย ประจำวัน'!$B482,เส้นแต่งหน้าขนมปัง!AL:AL)+SUMIF('วางแผนBC,CJ'!$C:$C,'รับ-จ่าย ประจำวัน'!$B482,'วางแผนBC,CJ'!AL:AL)+SUMIF(RD!$C:$C,'รับ-จ่าย ประจำวัน'!$B482,RD!AL:AL)+SUMIF('FG,ออนไล,คัดแยก'!$C:$C,'รับ-จ่าย ประจำวัน'!$B482,'FG,ออนไล,คัดแยก'!AL:AL)</f>
        <v>0</v>
      </c>
      <c r="BT482" s="18">
        <f t="shared" si="107"/>
        <v>0</v>
      </c>
      <c r="BU482" s="116"/>
      <c r="BV482" s="146">
        <f t="shared" si="108"/>
        <v>6396</v>
      </c>
      <c r="BW482" s="183">
        <v>30</v>
      </c>
      <c r="BX482" s="172">
        <f t="shared" si="103"/>
        <v>0</v>
      </c>
      <c r="BY482" s="188" t="e">
        <f t="shared" si="104"/>
        <v>#DIV/0!</v>
      </c>
      <c r="BZ482" s="180" t="e">
        <f t="shared" ca="1" si="109"/>
        <v>#DIV/0!</v>
      </c>
      <c r="CA482" s="97"/>
      <c r="CB482" s="97"/>
      <c r="CC482" s="97"/>
      <c r="CD482" s="97"/>
      <c r="CE482" s="97"/>
      <c r="CF482" s="97"/>
      <c r="CG482" s="97"/>
      <c r="CH482" s="97"/>
      <c r="CI482" s="97"/>
      <c r="CJ482" s="94"/>
      <c r="CK482" s="9">
        <f t="shared" si="105"/>
        <v>6396</v>
      </c>
    </row>
    <row r="483" spans="1:89" hidden="1" x14ac:dyDescent="0.5">
      <c r="A483" s="149"/>
      <c r="B483" s="34">
        <v>1020201059</v>
      </c>
      <c r="C483" s="10" t="s">
        <v>1566</v>
      </c>
      <c r="D483" s="141" t="s">
        <v>91</v>
      </c>
      <c r="E483" s="28"/>
      <c r="F483" s="159" t="s">
        <v>1605</v>
      </c>
      <c r="G483" s="11" t="s">
        <v>62</v>
      </c>
      <c r="H483" s="12">
        <v>8652</v>
      </c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3"/>
      <c r="AF483" s="13"/>
      <c r="AG483" s="13"/>
      <c r="AH483" s="13"/>
      <c r="AI483" s="14"/>
      <c r="AJ483" s="14"/>
      <c r="AK483" s="14"/>
      <c r="AL483" s="14"/>
      <c r="AM483" s="14"/>
      <c r="AN483" s="15">
        <f t="shared" si="110"/>
        <v>0</v>
      </c>
      <c r="AO483" s="16">
        <f>SUMIF(เตรียมส่วนผสม!$C:$C,'รับ-จ่าย ประจำวัน'!$B483,เตรียมส่วนผสม!H:H)+SUMIF(กวนไส้!$C:$C,'รับ-จ่าย ประจำวัน'!$B483,กวนไส้!H:H)+SUMIF(ผลิต1!$C:$C,'รับ-จ่าย ประจำวัน'!$B483,ผลิต1!H:H)+SUMIF(ผลิต2!$C:$C,'รับ-จ่าย ประจำวัน'!$B483,ผลิต2!H:H)+SUMIF(เส้นแต่งหน้าขนมเค้ก!$C:$C,'รับ-จ่าย ประจำวัน'!$B483,เส้นแต่งหน้าขนมเค้ก!H:H)+SUMIF(แพ็ค!$C:$C,'รับ-จ่าย ประจำวัน'!$B483,แพ็ค!H:H)+SUMIF(ธุรการ!$C:$C,'รับ-จ่าย ประจำวัน'!$B483,ธุรการ!H:H)+SUMIF(เส้นแต่งหน้าขนมปัง!$C:$C,'รับ-จ่าย ประจำวัน'!$B483,เส้นแต่งหน้าขนมปัง!H:H)+SUMIF('วางแผนBC,CJ'!$C:$C,'รับ-จ่าย ประจำวัน'!$B483,'วางแผนBC,CJ'!H:H)+SUMIF(RD!$C:$C,'รับ-จ่าย ประจำวัน'!$B483,RD!H:H)+SUMIF('FG,ออนไล,คัดแยก'!$C:$C,'รับ-จ่าย ประจำวัน'!$B483,'FG,ออนไล,คัดแยก'!H:H)</f>
        <v>0</v>
      </c>
      <c r="AP483" s="16">
        <f>SUMIF(เตรียมส่วนผสม!$C:$C,'รับ-จ่าย ประจำวัน'!$B483,เตรียมส่วนผสม!I:I)+SUMIF(กวนไส้!$C:$C,'รับ-จ่าย ประจำวัน'!$B483,กวนไส้!I:I)+SUMIF(ผลิต1!$C:$C,'รับ-จ่าย ประจำวัน'!$B483,ผลิต1!I:I)+SUMIF(ผลิต2!$C:$C,'รับ-จ่าย ประจำวัน'!$B483,ผลิต2!I:I)+SUMIF(เส้นแต่งหน้าขนมเค้ก!$C:$C,'รับ-จ่าย ประจำวัน'!$B483,เส้นแต่งหน้าขนมเค้ก!I:I)+SUMIF(แพ็ค!$C:$C,'รับ-จ่าย ประจำวัน'!$B483,แพ็ค!I:I)+SUMIF(ธุรการ!$C:$C,'รับ-จ่าย ประจำวัน'!$B483,ธุรการ!I:I)+SUMIF(เส้นแต่งหน้าขนมปัง!$C:$C,'รับ-จ่าย ประจำวัน'!$B483,เส้นแต่งหน้าขนมปัง!I:I)+SUMIF('วางแผนBC,CJ'!$C:$C,'รับ-จ่าย ประจำวัน'!$B483,'วางแผนBC,CJ'!I:I)+SUMIF(RD!$C:$C,'รับ-จ่าย ประจำวัน'!$B483,RD!I:I)+SUMIF('FG,ออนไล,คัดแยก'!$C:$C,'รับ-จ่าย ประจำวัน'!$B483,'FG,ออนไล,คัดแยก'!I:I)</f>
        <v>0</v>
      </c>
      <c r="AQ483" s="16">
        <f>SUMIF(เตรียมส่วนผสม!$C:$C,'รับ-จ่าย ประจำวัน'!$B483,เตรียมส่วนผสม!J:J)+SUMIF(กวนไส้!$C:$C,'รับ-จ่าย ประจำวัน'!$B483,กวนไส้!J:J)+SUMIF(ผลิต1!$C:$C,'รับ-จ่าย ประจำวัน'!$B483,ผลิต1!J:J)+SUMIF(ผลิต2!$C:$C,'รับ-จ่าย ประจำวัน'!$B483,ผลิต2!J:J)+SUMIF(เส้นแต่งหน้าขนมเค้ก!$C:$C,'รับ-จ่าย ประจำวัน'!$B483,เส้นแต่งหน้าขนมเค้ก!J:J)+SUMIF(แพ็ค!$C:$C,'รับ-จ่าย ประจำวัน'!$B483,แพ็ค!J:J)+SUMIF(ธุรการ!$C:$C,'รับ-จ่าย ประจำวัน'!$B483,ธุรการ!J:J)+SUMIF(เส้นแต่งหน้าขนมปัง!$C:$C,'รับ-จ่าย ประจำวัน'!$B483,เส้นแต่งหน้าขนมปัง!J:J)+SUMIF('วางแผนBC,CJ'!$C:$C,'รับ-จ่าย ประจำวัน'!$B483,'วางแผนBC,CJ'!J:J)+SUMIF(RD!$C:$C,'รับ-จ่าย ประจำวัน'!$B483,RD!J:J)+SUMIF('FG,ออนไล,คัดแยก'!$C:$C,'รับ-จ่าย ประจำวัน'!$B483,'FG,ออนไล,คัดแยก'!J:J)</f>
        <v>0</v>
      </c>
      <c r="AR483" s="16">
        <f>SUMIF(เตรียมส่วนผสม!$C:$C,'รับ-จ่าย ประจำวัน'!$B483,เตรียมส่วนผสม!K:K)+SUMIF(กวนไส้!$C:$C,'รับ-จ่าย ประจำวัน'!$B483,กวนไส้!K:K)+SUMIF(ผลิต1!$C:$C,'รับ-จ่าย ประจำวัน'!$B483,ผลิต1!K:K)+SUMIF(ผลิต2!$C:$C,'รับ-จ่าย ประจำวัน'!$B483,ผลิต2!K:K)+SUMIF(เส้นแต่งหน้าขนมเค้ก!$C:$C,'รับ-จ่าย ประจำวัน'!$B483,เส้นแต่งหน้าขนมเค้ก!K:K)+SUMIF(แพ็ค!$C:$C,'รับ-จ่าย ประจำวัน'!$B483,แพ็ค!K:K)+SUMIF(ธุรการ!$C:$C,'รับ-จ่าย ประจำวัน'!$B483,ธุรการ!K:K)+SUMIF(เส้นแต่งหน้าขนมปัง!$C:$C,'รับ-จ่าย ประจำวัน'!$B483,เส้นแต่งหน้าขนมปัง!K:K)+SUMIF('วางแผนBC,CJ'!$C:$C,'รับ-จ่าย ประจำวัน'!$B483,'วางแผนBC,CJ'!K:K)+SUMIF(RD!$C:$C,'รับ-จ่าย ประจำวัน'!$B483,RD!K:K)+SUMIF('FG,ออนไล,คัดแยก'!$C:$C,'รับ-จ่าย ประจำวัน'!$B483,'FG,ออนไล,คัดแยก'!K:K)</f>
        <v>0</v>
      </c>
      <c r="AS483" s="16">
        <f>SUMIF(เตรียมส่วนผสม!$C:$C,'รับ-จ่าย ประจำวัน'!$B483,เตรียมส่วนผสม!L:L)+SUMIF(กวนไส้!$C:$C,'รับ-จ่าย ประจำวัน'!$B483,กวนไส้!L:L)+SUMIF(ผลิต1!$C:$C,'รับ-จ่าย ประจำวัน'!$B483,ผลิต1!L:L)+SUMIF(ผลิต2!$C:$C,'รับ-จ่าย ประจำวัน'!$B483,ผลิต2!L:L)+SUMIF(เส้นแต่งหน้าขนมเค้ก!$C:$C,'รับ-จ่าย ประจำวัน'!$B483,เส้นแต่งหน้าขนมเค้ก!L:L)+SUMIF(แพ็ค!$C:$C,'รับ-จ่าย ประจำวัน'!$B483,แพ็ค!L:L)+SUMIF(ธุรการ!$C:$C,'รับ-จ่าย ประจำวัน'!$B483,ธุรการ!L:L)+SUMIF(เส้นแต่งหน้าขนมปัง!$C:$C,'รับ-จ่าย ประจำวัน'!$B483,เส้นแต่งหน้าขนมปัง!L:L)+SUMIF('วางแผนBC,CJ'!$C:$C,'รับ-จ่าย ประจำวัน'!$B483,'วางแผนBC,CJ'!L:L)+SUMIF(RD!$C:$C,'รับ-จ่าย ประจำวัน'!$B483,RD!L:L)+SUMIF('FG,ออนไล,คัดแยก'!$C:$C,'รับ-จ่าย ประจำวัน'!$B483,'FG,ออนไล,คัดแยก'!L:L)</f>
        <v>0</v>
      </c>
      <c r="AT483" s="16">
        <f>SUMIF(เตรียมส่วนผสม!$C:$C,'รับ-จ่าย ประจำวัน'!$B483,เตรียมส่วนผสม!M:M)+SUMIF(กวนไส้!$C:$C,'รับ-จ่าย ประจำวัน'!$B483,กวนไส้!M:M)+SUMIF(ผลิต1!$C:$C,'รับ-จ่าย ประจำวัน'!$B483,ผลิต1!M:M)+SUMIF(ผลิต2!$C:$C,'รับ-จ่าย ประจำวัน'!$B483,ผลิต2!M:M)+SUMIF(เส้นแต่งหน้าขนมเค้ก!$C:$C,'รับ-จ่าย ประจำวัน'!$B483,เส้นแต่งหน้าขนมเค้ก!M:M)+SUMIF(แพ็ค!$C:$C,'รับ-จ่าย ประจำวัน'!$B483,แพ็ค!M:M)+SUMIF(ธุรการ!$C:$C,'รับ-จ่าย ประจำวัน'!$B483,ธุรการ!M:M)+SUMIF(เส้นแต่งหน้าขนมปัง!$C:$C,'รับ-จ่าย ประจำวัน'!$B483,เส้นแต่งหน้าขนมปัง!M:M)+SUMIF('วางแผนBC,CJ'!$C:$C,'รับ-จ่าย ประจำวัน'!$B483,'วางแผนBC,CJ'!M:M)+SUMIF(RD!$C:$C,'รับ-จ่าย ประจำวัน'!$B483,RD!M:M)+SUMIF('FG,ออนไล,คัดแยก'!$C:$C,'รับ-จ่าย ประจำวัน'!$B483,'FG,ออนไล,คัดแยก'!M:M)</f>
        <v>0</v>
      </c>
      <c r="AU483" s="16">
        <f>SUMIF(เตรียมส่วนผสม!$C:$C,'รับ-จ่าย ประจำวัน'!$B483,เตรียมส่วนผสม!N:N)+SUMIF(กวนไส้!$C:$C,'รับ-จ่าย ประจำวัน'!$B483,กวนไส้!N:N)+SUMIF(ผลิต1!$C:$C,'รับ-จ่าย ประจำวัน'!$B483,ผลิต1!N:N)+SUMIF(ผลิต2!$C:$C,'รับ-จ่าย ประจำวัน'!$B483,ผลิต2!N:N)+SUMIF(เส้นแต่งหน้าขนมเค้ก!$C:$C,'รับ-จ่าย ประจำวัน'!$B483,เส้นแต่งหน้าขนมเค้ก!N:N)+SUMIF(แพ็ค!$C:$C,'รับ-จ่าย ประจำวัน'!$B483,แพ็ค!N:N)+SUMIF(ธุรการ!$C:$C,'รับ-จ่าย ประจำวัน'!$B483,ธุรการ!N:N)+SUMIF(เส้นแต่งหน้าขนมปัง!$C:$C,'รับ-จ่าย ประจำวัน'!$B483,เส้นแต่งหน้าขนมปัง!N:N)+SUMIF('วางแผนBC,CJ'!$C:$C,'รับ-จ่าย ประจำวัน'!$B483,'วางแผนBC,CJ'!N:N)+SUMIF(RD!$C:$C,'รับ-จ่าย ประจำวัน'!$B483,RD!N:N)+SUMIF('FG,ออนไล,คัดแยก'!$C:$C,'รับ-จ่าย ประจำวัน'!$B483,'FG,ออนไล,คัดแยก'!N:N)</f>
        <v>0</v>
      </c>
      <c r="AV483" s="16">
        <f>SUMIF(เตรียมส่วนผสม!$C:$C,'รับ-จ่าย ประจำวัน'!$B483,เตรียมส่วนผสม!O:O)+SUMIF(กวนไส้!$C:$C,'รับ-จ่าย ประจำวัน'!$B483,กวนไส้!O:O)+SUMIF(ผลิต1!$C:$C,'รับ-จ่าย ประจำวัน'!$B483,ผลิต1!O:O)+SUMIF(ผลิต2!$C:$C,'รับ-จ่าย ประจำวัน'!$B483,ผลิต2!O:O)+SUMIF(เส้นแต่งหน้าขนมเค้ก!$C:$C,'รับ-จ่าย ประจำวัน'!$B483,เส้นแต่งหน้าขนมเค้ก!O:O)+SUMIF(แพ็ค!$C:$C,'รับ-จ่าย ประจำวัน'!$B483,แพ็ค!O:O)+SUMIF(ธุรการ!$C:$C,'รับ-จ่าย ประจำวัน'!$B483,ธุรการ!O:O)+SUMIF(เส้นแต่งหน้าขนมปัง!$C:$C,'รับ-จ่าย ประจำวัน'!$B483,เส้นแต่งหน้าขนมปัง!O:O)+SUMIF('วางแผนBC,CJ'!$C:$C,'รับ-จ่าย ประจำวัน'!$B483,'วางแผนBC,CJ'!O:O)+SUMIF(RD!$C:$C,'รับ-จ่าย ประจำวัน'!$B483,RD!O:O)+SUMIF('FG,ออนไล,คัดแยก'!$C:$C,'รับ-จ่าย ประจำวัน'!$B483,'FG,ออนไล,คัดแยก'!O:O)</f>
        <v>0</v>
      </c>
      <c r="AW483" s="16">
        <f>SUMIF(เตรียมส่วนผสม!$C:$C,'รับ-จ่าย ประจำวัน'!$B483,เตรียมส่วนผสม!P:P)+SUMIF(กวนไส้!$C:$C,'รับ-จ่าย ประจำวัน'!$B483,กวนไส้!P:P)+SUMIF(ผลิต1!$C:$C,'รับ-จ่าย ประจำวัน'!$B483,ผลิต1!P:P)+SUMIF(ผลิต2!$C:$C,'รับ-จ่าย ประจำวัน'!$B483,ผลิต2!P:P)+SUMIF(เส้นแต่งหน้าขนมเค้ก!$C:$C,'รับ-จ่าย ประจำวัน'!$B483,เส้นแต่งหน้าขนมเค้ก!P:P)+SUMIF(แพ็ค!$C:$C,'รับ-จ่าย ประจำวัน'!$B483,แพ็ค!P:P)+SUMIF(ธุรการ!$C:$C,'รับ-จ่าย ประจำวัน'!$B483,ธุรการ!P:P)+SUMIF(เส้นแต่งหน้าขนมปัง!$C:$C,'รับ-จ่าย ประจำวัน'!$B483,เส้นแต่งหน้าขนมปัง!P:P)+SUMIF('วางแผนBC,CJ'!$C:$C,'รับ-จ่าย ประจำวัน'!$B483,'วางแผนBC,CJ'!P:P)+SUMIF(RD!$C:$C,'รับ-จ่าย ประจำวัน'!$B483,RD!P:P)+SUMIF('FG,ออนไล,คัดแยก'!$C:$C,'รับ-จ่าย ประจำวัน'!$B483,'FG,ออนไล,คัดแยก'!P:P)</f>
        <v>0</v>
      </c>
      <c r="AX483" s="16">
        <f>SUMIF(เตรียมส่วนผสม!$C:$C,'รับ-จ่าย ประจำวัน'!$B483,เตรียมส่วนผสม!Q:Q)+SUMIF(กวนไส้!$C:$C,'รับ-จ่าย ประจำวัน'!$B483,กวนไส้!Q:Q)+SUMIF(ผลิต1!$C:$C,'รับ-จ่าย ประจำวัน'!$B483,ผลิต1!Q:Q)+SUMIF(ผลิต2!$C:$C,'รับ-จ่าย ประจำวัน'!$B483,ผลิต2!Q:Q)+SUMIF(เส้นแต่งหน้าขนมเค้ก!$C:$C,'รับ-จ่าย ประจำวัน'!$B483,เส้นแต่งหน้าขนมเค้ก!Q:Q)+SUMIF(แพ็ค!$C:$C,'รับ-จ่าย ประจำวัน'!$B483,แพ็ค!Q:Q)+SUMIF(ธุรการ!$C:$C,'รับ-จ่าย ประจำวัน'!$B483,ธุรการ!Q:Q)+SUMIF(เส้นแต่งหน้าขนมปัง!$C:$C,'รับ-จ่าย ประจำวัน'!$B483,เส้นแต่งหน้าขนมปัง!Q:Q)+SUMIF('วางแผนBC,CJ'!$C:$C,'รับ-จ่าย ประจำวัน'!$B483,'วางแผนBC,CJ'!Q:Q)+SUMIF(RD!$C:$C,'รับ-จ่าย ประจำวัน'!$B483,RD!Q:Q)+SUMIF('FG,ออนไล,คัดแยก'!$C:$C,'รับ-จ่าย ประจำวัน'!$B483,'FG,ออนไล,คัดแยก'!Q:Q)</f>
        <v>0</v>
      </c>
      <c r="AY483" s="16">
        <f>SUMIF(เตรียมส่วนผสม!$C:$C,'รับ-จ่าย ประจำวัน'!$B483,เตรียมส่วนผสม!R:R)+SUMIF(กวนไส้!$C:$C,'รับ-จ่าย ประจำวัน'!$B483,กวนไส้!R:R)+SUMIF(ผลิต1!$C:$C,'รับ-จ่าย ประจำวัน'!$B483,ผลิต1!R:R)+SUMIF(ผลิต2!$C:$C,'รับ-จ่าย ประจำวัน'!$B483,ผลิต2!R:R)+SUMIF(เส้นแต่งหน้าขนมเค้ก!$C:$C,'รับ-จ่าย ประจำวัน'!$B483,เส้นแต่งหน้าขนมเค้ก!R:R)+SUMIF(แพ็ค!$C:$C,'รับ-จ่าย ประจำวัน'!$B483,แพ็ค!R:R)+SUMIF(ธุรการ!$C:$C,'รับ-จ่าย ประจำวัน'!$B483,ธุรการ!R:R)+SUMIF(เส้นแต่งหน้าขนมปัง!$C:$C,'รับ-จ่าย ประจำวัน'!$B483,เส้นแต่งหน้าขนมปัง!R:R)+SUMIF('วางแผนBC,CJ'!$C:$C,'รับ-จ่าย ประจำวัน'!$B483,'วางแผนBC,CJ'!R:R)+SUMIF(RD!$C:$C,'รับ-จ่าย ประจำวัน'!$B483,RD!R:R)+SUMIF('FG,ออนไล,คัดแยก'!$C:$C,'รับ-จ่าย ประจำวัน'!$B483,'FG,ออนไล,คัดแยก'!R:R)</f>
        <v>0</v>
      </c>
      <c r="AZ483" s="16">
        <f>SUMIF(เตรียมส่วนผสม!$C:$C,'รับ-จ่าย ประจำวัน'!$B483,เตรียมส่วนผสม!S:S)+SUMIF(กวนไส้!$C:$C,'รับ-จ่าย ประจำวัน'!$B483,กวนไส้!S:S)+SUMIF(ผลิต1!$C:$C,'รับ-จ่าย ประจำวัน'!$B483,ผลิต1!S:S)+SUMIF(ผลิต2!$C:$C,'รับ-จ่าย ประจำวัน'!$B483,ผลิต2!S:S)+SUMIF(เส้นแต่งหน้าขนมเค้ก!$C:$C,'รับ-จ่าย ประจำวัน'!$B483,เส้นแต่งหน้าขนมเค้ก!S:S)+SUMIF(แพ็ค!$C:$C,'รับ-จ่าย ประจำวัน'!$B483,แพ็ค!S:S)+SUMIF(ธุรการ!$C:$C,'รับ-จ่าย ประจำวัน'!$B483,ธุรการ!S:S)+SUMIF(เส้นแต่งหน้าขนมปัง!$C:$C,'รับ-จ่าย ประจำวัน'!$B483,เส้นแต่งหน้าขนมปัง!S:S)+SUMIF('วางแผนBC,CJ'!$C:$C,'รับ-จ่าย ประจำวัน'!$B483,'วางแผนBC,CJ'!S:S)+SUMIF(RD!$C:$C,'รับ-จ่าย ประจำวัน'!$B483,RD!S:S)+SUMIF('FG,ออนไล,คัดแยก'!$C:$C,'รับ-จ่าย ประจำวัน'!$B483,'FG,ออนไล,คัดแยก'!S:S)</f>
        <v>0</v>
      </c>
      <c r="BA483" s="16">
        <f>SUMIF(เตรียมส่วนผสม!$C:$C,'รับ-จ่าย ประจำวัน'!$B483,เตรียมส่วนผสม!T:T)+SUMIF(กวนไส้!$C:$C,'รับ-จ่าย ประจำวัน'!$B483,กวนไส้!T:T)+SUMIF(ผลิต1!$C:$C,'รับ-จ่าย ประจำวัน'!$B483,ผลิต1!T:T)+SUMIF(ผลิต2!$C:$C,'รับ-จ่าย ประจำวัน'!$B483,ผลิต2!T:T)+SUMIF(เส้นแต่งหน้าขนมเค้ก!$C:$C,'รับ-จ่าย ประจำวัน'!$B483,เส้นแต่งหน้าขนมเค้ก!T:T)+SUMIF(แพ็ค!$C:$C,'รับ-จ่าย ประจำวัน'!$B483,แพ็ค!T:T)+SUMIF(ธุรการ!$C:$C,'รับ-จ่าย ประจำวัน'!$B483,ธุรการ!T:T)+SUMIF(เส้นแต่งหน้าขนมปัง!$C:$C,'รับ-จ่าย ประจำวัน'!$B483,เส้นแต่งหน้าขนมปัง!T:T)+SUMIF('วางแผนBC,CJ'!$C:$C,'รับ-จ่าย ประจำวัน'!$B483,'วางแผนBC,CJ'!T:T)+SUMIF(RD!$C:$C,'รับ-จ่าย ประจำวัน'!$B483,RD!T:T)+SUMIF('FG,ออนไล,คัดแยก'!$C:$C,'รับ-จ่าย ประจำวัน'!$B483,'FG,ออนไล,คัดแยก'!T:T)</f>
        <v>0</v>
      </c>
      <c r="BB483" s="16">
        <f>SUMIF(เตรียมส่วนผสม!$C:$C,'รับ-จ่าย ประจำวัน'!$B483,เตรียมส่วนผสม!U:U)+SUMIF(กวนไส้!$C:$C,'รับ-จ่าย ประจำวัน'!$B483,กวนไส้!U:U)+SUMIF(ผลิต1!$C:$C,'รับ-จ่าย ประจำวัน'!$B483,ผลิต1!U:U)+SUMIF(ผลิต2!$C:$C,'รับ-จ่าย ประจำวัน'!$B483,ผลิต2!U:U)+SUMIF(เส้นแต่งหน้าขนมเค้ก!$C:$C,'รับ-จ่าย ประจำวัน'!$B483,เส้นแต่งหน้าขนมเค้ก!U:U)+SUMIF(แพ็ค!$C:$C,'รับ-จ่าย ประจำวัน'!$B483,แพ็ค!U:U)+SUMIF(ธุรการ!$C:$C,'รับ-จ่าย ประจำวัน'!$B483,ธุรการ!U:U)+SUMIF(เส้นแต่งหน้าขนมปัง!$C:$C,'รับ-จ่าย ประจำวัน'!$B483,เส้นแต่งหน้าขนมปัง!U:U)+SUMIF('วางแผนBC,CJ'!$C:$C,'รับ-จ่าย ประจำวัน'!$B483,'วางแผนBC,CJ'!U:U)+SUMIF(RD!$C:$C,'รับ-จ่าย ประจำวัน'!$B483,RD!U:U)+SUMIF('FG,ออนไล,คัดแยก'!$C:$C,'รับ-จ่าย ประจำวัน'!$B483,'FG,ออนไล,คัดแยก'!U:U)</f>
        <v>0</v>
      </c>
      <c r="BC483" s="16">
        <f>SUMIF(เตรียมส่วนผสม!$C:$C,'รับ-จ่าย ประจำวัน'!$B483,เตรียมส่วนผสม!V:V)+SUMIF(กวนไส้!$C:$C,'รับ-จ่าย ประจำวัน'!$B483,กวนไส้!V:V)+SUMIF(ผลิต1!$C:$C,'รับ-จ่าย ประจำวัน'!$B483,ผลิต1!V:V)+SUMIF(ผลิต2!$C:$C,'รับ-จ่าย ประจำวัน'!$B483,ผลิต2!V:V)+SUMIF(เส้นแต่งหน้าขนมเค้ก!$C:$C,'รับ-จ่าย ประจำวัน'!$B483,เส้นแต่งหน้าขนมเค้ก!V:V)+SUMIF(แพ็ค!$C:$C,'รับ-จ่าย ประจำวัน'!$B483,แพ็ค!V:V)+SUMIF(ธุรการ!$C:$C,'รับ-จ่าย ประจำวัน'!$B483,ธุรการ!V:V)+SUMIF(เส้นแต่งหน้าขนมปัง!$C:$C,'รับ-จ่าย ประจำวัน'!$B483,เส้นแต่งหน้าขนมปัง!V:V)+SUMIF('วางแผนBC,CJ'!$C:$C,'รับ-จ่าย ประจำวัน'!$B483,'วางแผนBC,CJ'!V:V)+SUMIF(RD!$C:$C,'รับ-จ่าย ประจำวัน'!$B483,RD!V:V)+SUMIF('FG,ออนไล,คัดแยก'!$C:$C,'รับ-จ่าย ประจำวัน'!$B483,'FG,ออนไล,คัดแยก'!V:V)</f>
        <v>0</v>
      </c>
      <c r="BD483" s="16">
        <f>SUMIF(เตรียมส่วนผสม!$C:$C,'รับ-จ่าย ประจำวัน'!$B483,เตรียมส่วนผสม!W:W)+SUMIF(กวนไส้!$C:$C,'รับ-จ่าย ประจำวัน'!$B483,กวนไส้!W:W)+SUMIF(ผลิต1!$C:$C,'รับ-จ่าย ประจำวัน'!$B483,ผลิต1!W:W)+SUMIF(ผลิต2!$C:$C,'รับ-จ่าย ประจำวัน'!$B483,ผลิต2!W:W)+SUMIF(เส้นแต่งหน้าขนมเค้ก!$C:$C,'รับ-จ่าย ประจำวัน'!$B483,เส้นแต่งหน้าขนมเค้ก!W:W)+SUMIF(แพ็ค!$C:$C,'รับ-จ่าย ประจำวัน'!$B483,แพ็ค!W:W)+SUMIF(ธุรการ!$C:$C,'รับ-จ่าย ประจำวัน'!$B483,ธุรการ!W:W)+SUMIF(เส้นแต่งหน้าขนมปัง!$C:$C,'รับ-จ่าย ประจำวัน'!$B483,เส้นแต่งหน้าขนมปัง!W:W)+SUMIF('วางแผนBC,CJ'!$C:$C,'รับ-จ่าย ประจำวัน'!$B483,'วางแผนBC,CJ'!W:W)+SUMIF(RD!$C:$C,'รับ-จ่าย ประจำวัน'!$B483,RD!W:W)+SUMIF('FG,ออนไล,คัดแยก'!$C:$C,'รับ-จ่าย ประจำวัน'!$B483,'FG,ออนไล,คัดแยก'!W:W)</f>
        <v>0</v>
      </c>
      <c r="BE483" s="16">
        <f>SUMIF(เตรียมส่วนผสม!$C:$C,'รับ-จ่าย ประจำวัน'!$B483,เตรียมส่วนผสม!X:X)+SUMIF(กวนไส้!$C:$C,'รับ-จ่าย ประจำวัน'!$B483,กวนไส้!X:X)+SUMIF(ผลิต1!$C:$C,'รับ-จ่าย ประจำวัน'!$B483,ผลิต1!X:X)+SUMIF(ผลิต2!$C:$C,'รับ-จ่าย ประจำวัน'!$B483,ผลิต2!X:X)+SUMIF(เส้นแต่งหน้าขนมเค้ก!$C:$C,'รับ-จ่าย ประจำวัน'!$B483,เส้นแต่งหน้าขนมเค้ก!X:X)+SUMIF(แพ็ค!$C:$C,'รับ-จ่าย ประจำวัน'!$B483,แพ็ค!X:X)+SUMIF(ธุรการ!$C:$C,'รับ-จ่าย ประจำวัน'!$B483,ธุรการ!X:X)+SUMIF(เส้นแต่งหน้าขนมปัง!$C:$C,'รับ-จ่าย ประจำวัน'!$B483,เส้นแต่งหน้าขนมปัง!X:X)+SUMIF('วางแผนBC,CJ'!$C:$C,'รับ-จ่าย ประจำวัน'!$B483,'วางแผนBC,CJ'!X:X)+SUMIF(RD!$C:$C,'รับ-จ่าย ประจำวัน'!$B483,RD!X:X)+SUMIF('FG,ออนไล,คัดแยก'!$C:$C,'รับ-จ่าย ประจำวัน'!$B483,'FG,ออนไล,คัดแยก'!X:X)</f>
        <v>0</v>
      </c>
      <c r="BF483" s="16">
        <f>SUMIF(เตรียมส่วนผสม!$C:$C,'รับ-จ่าย ประจำวัน'!$B483,เตรียมส่วนผสม!Y:Y)+SUMIF(กวนไส้!$C:$C,'รับ-จ่าย ประจำวัน'!$B483,กวนไส้!Y:Y)+SUMIF(ผลิต1!$C:$C,'รับ-จ่าย ประจำวัน'!$B483,ผลิต1!Y:Y)+SUMIF(ผลิต2!$C:$C,'รับ-จ่าย ประจำวัน'!$B483,ผลิต2!Y:Y)+SUMIF(เส้นแต่งหน้าขนมเค้ก!$C:$C,'รับ-จ่าย ประจำวัน'!$B483,เส้นแต่งหน้าขนมเค้ก!Y:Y)+SUMIF(แพ็ค!$C:$C,'รับ-จ่าย ประจำวัน'!$B483,แพ็ค!Y:Y)+SUMIF(ธุรการ!$C:$C,'รับ-จ่าย ประจำวัน'!$B483,ธุรการ!Y:Y)+SUMIF(เส้นแต่งหน้าขนมปัง!$C:$C,'รับ-จ่าย ประจำวัน'!$B483,เส้นแต่งหน้าขนมปัง!Y:Y)+SUMIF('วางแผนBC,CJ'!$C:$C,'รับ-จ่าย ประจำวัน'!$B483,'วางแผนBC,CJ'!Y:Y)+SUMIF(RD!$C:$C,'รับ-จ่าย ประจำวัน'!$B483,RD!Y:Y)+SUMIF('FG,ออนไล,คัดแยก'!$C:$C,'รับ-จ่าย ประจำวัน'!$B483,'FG,ออนไล,คัดแยก'!Y:Y)</f>
        <v>0</v>
      </c>
      <c r="BG483" s="16">
        <f>SUMIF(เตรียมส่วนผสม!$C:$C,'รับ-จ่าย ประจำวัน'!$B483,เตรียมส่วนผสม!Z:Z)+SUMIF(กวนไส้!$C:$C,'รับ-จ่าย ประจำวัน'!$B483,กวนไส้!Z:Z)+SUMIF(ผลิต1!$C:$C,'รับ-จ่าย ประจำวัน'!$B483,ผลิต1!Z:Z)+SUMIF(ผลิต2!$C:$C,'รับ-จ่าย ประจำวัน'!$B483,ผลิต2!Z:Z)+SUMIF(เส้นแต่งหน้าขนมเค้ก!$C:$C,'รับ-จ่าย ประจำวัน'!$B483,เส้นแต่งหน้าขนมเค้ก!Z:Z)+SUMIF(แพ็ค!$C:$C,'รับ-จ่าย ประจำวัน'!$B483,แพ็ค!Z:Z)+SUMIF(ธุรการ!$C:$C,'รับ-จ่าย ประจำวัน'!$B483,ธุรการ!Z:Z)+SUMIF(เส้นแต่งหน้าขนมปัง!$C:$C,'รับ-จ่าย ประจำวัน'!$B483,เส้นแต่งหน้าขนมปัง!Z:Z)+SUMIF('วางแผนBC,CJ'!$C:$C,'รับ-จ่าย ประจำวัน'!$B483,'วางแผนBC,CJ'!Z:Z)+SUMIF(RD!$C:$C,'รับ-จ่าย ประจำวัน'!$B483,RD!Z:Z)+SUMIF('FG,ออนไล,คัดแยก'!$C:$C,'รับ-จ่าย ประจำวัน'!$B483,'FG,ออนไล,คัดแยก'!Z:Z)</f>
        <v>0</v>
      </c>
      <c r="BH483" s="16">
        <f>SUMIF(เตรียมส่วนผสม!$C:$C,'รับ-จ่าย ประจำวัน'!$B483,เตรียมส่วนผสม!AA:AA)+SUMIF(กวนไส้!$C:$C,'รับ-จ่าย ประจำวัน'!$B483,กวนไส้!AA:AA)+SUMIF(ผลิต1!$C:$C,'รับ-จ่าย ประจำวัน'!$B483,ผลิต1!AA:AA)+SUMIF(ผลิต2!$C:$C,'รับ-จ่าย ประจำวัน'!$B483,ผลิต2!AA:AA)+SUMIF(เส้นแต่งหน้าขนมเค้ก!$C:$C,'รับ-จ่าย ประจำวัน'!$B483,เส้นแต่งหน้าขนมเค้ก!AA:AA)+SUMIF(แพ็ค!$C:$C,'รับ-จ่าย ประจำวัน'!$B483,แพ็ค!AA:AA)+SUMIF(ธุรการ!$C:$C,'รับ-จ่าย ประจำวัน'!$B483,ธุรการ!AA:AA)+SUMIF(เส้นแต่งหน้าขนมปัง!$C:$C,'รับ-จ่าย ประจำวัน'!$B483,เส้นแต่งหน้าขนมปัง!AA:AA)+SUMIF('วางแผนBC,CJ'!$C:$C,'รับ-จ่าย ประจำวัน'!$B483,'วางแผนBC,CJ'!AA:AA)+SUMIF(RD!$C:$C,'รับ-จ่าย ประจำวัน'!$B483,RD!AA:AA)+SUMIF('FG,ออนไล,คัดแยก'!$C:$C,'รับ-จ่าย ประจำวัน'!$B483,'FG,ออนไล,คัดแยก'!AA:AA)</f>
        <v>0</v>
      </c>
      <c r="BI483" s="16">
        <f>SUMIF(เตรียมส่วนผสม!$C:$C,'รับ-จ่าย ประจำวัน'!$B483,เตรียมส่วนผสม!AB:AB)+SUMIF(กวนไส้!$C:$C,'รับ-จ่าย ประจำวัน'!$B483,กวนไส้!AB:AB)+SUMIF(ผลิต1!$C:$C,'รับ-จ่าย ประจำวัน'!$B483,ผลิต1!AB:AB)+SUMIF(ผลิต2!$C:$C,'รับ-จ่าย ประจำวัน'!$B483,ผลิต2!AB:AB)+SUMIF(เส้นแต่งหน้าขนมเค้ก!$C:$C,'รับ-จ่าย ประจำวัน'!$B483,เส้นแต่งหน้าขนมเค้ก!AB:AB)+SUMIF(แพ็ค!$C:$C,'รับ-จ่าย ประจำวัน'!$B483,แพ็ค!AB:AB)+SUMIF(ธุรการ!$C:$C,'รับ-จ่าย ประจำวัน'!$B483,ธุรการ!AB:AB)+SUMIF(เส้นแต่งหน้าขนมปัง!$C:$C,'รับ-จ่าย ประจำวัน'!$B483,เส้นแต่งหน้าขนมปัง!AB:AB)+SUMIF('วางแผนBC,CJ'!$C:$C,'รับ-จ่าย ประจำวัน'!$B483,'วางแผนBC,CJ'!AB:AB)+SUMIF(RD!$C:$C,'รับ-จ่าย ประจำวัน'!$B483,RD!AB:AB)+SUMIF('FG,ออนไล,คัดแยก'!$C:$C,'รับ-จ่าย ประจำวัน'!$B483,'FG,ออนไล,คัดแยก'!AB:AB)</f>
        <v>0</v>
      </c>
      <c r="BJ483" s="16">
        <f>SUMIF(เตรียมส่วนผสม!$C:$C,'รับ-จ่าย ประจำวัน'!$B483,เตรียมส่วนผสม!AC:AC)+SUMIF(กวนไส้!$C:$C,'รับ-จ่าย ประจำวัน'!$B483,กวนไส้!AC:AC)+SUMIF(ผลิต1!$C:$C,'รับ-จ่าย ประจำวัน'!$B483,ผลิต1!AC:AC)+SUMIF(ผลิต2!$C:$C,'รับ-จ่าย ประจำวัน'!$B483,ผลิต2!AC:AC)+SUMIF(เส้นแต่งหน้าขนมเค้ก!$C:$C,'รับ-จ่าย ประจำวัน'!$B483,เส้นแต่งหน้าขนมเค้ก!AC:AC)+SUMIF(แพ็ค!$C:$C,'รับ-จ่าย ประจำวัน'!$B483,แพ็ค!AC:AC)+SUMIF(ธุรการ!$C:$C,'รับ-จ่าย ประจำวัน'!$B483,ธุรการ!AC:AC)+SUMIF(เส้นแต่งหน้าขนมปัง!$C:$C,'รับ-จ่าย ประจำวัน'!$B483,เส้นแต่งหน้าขนมปัง!AC:AC)+SUMIF('วางแผนBC,CJ'!$C:$C,'รับ-จ่าย ประจำวัน'!$B483,'วางแผนBC,CJ'!AC:AC)+SUMIF(RD!$C:$C,'รับ-จ่าย ประจำวัน'!$B483,RD!AC:AC)+SUMIF('FG,ออนไล,คัดแยก'!$C:$C,'รับ-จ่าย ประจำวัน'!$B483,'FG,ออนไล,คัดแยก'!AC:AC)</f>
        <v>0</v>
      </c>
      <c r="BK483" s="16">
        <f>SUMIF(เตรียมส่วนผสม!$C:$C,'รับ-จ่าย ประจำวัน'!$B483,เตรียมส่วนผสม!AD:AD)+SUMIF(กวนไส้!$C:$C,'รับ-จ่าย ประจำวัน'!$B483,กวนไส้!AD:AD)+SUMIF(ผลิต1!$C:$C,'รับ-จ่าย ประจำวัน'!$B483,ผลิต1!AD:AD)+SUMIF(ผลิต2!$C:$C,'รับ-จ่าย ประจำวัน'!$B483,ผลิต2!AD:AD)+SUMIF(เส้นแต่งหน้าขนมเค้ก!$C:$C,'รับ-จ่าย ประจำวัน'!$B483,เส้นแต่งหน้าขนมเค้ก!AD:AD)+SUMIF(แพ็ค!$C:$C,'รับ-จ่าย ประจำวัน'!$B483,แพ็ค!AD:AD)+SUMIF(ธุรการ!$C:$C,'รับ-จ่าย ประจำวัน'!$B483,ธุรการ!AD:AD)+SUMIF(เส้นแต่งหน้าขนมปัง!$C:$C,'รับ-จ่าย ประจำวัน'!$B483,เส้นแต่งหน้าขนมปัง!AD:AD)+SUMIF('วางแผนBC,CJ'!$C:$C,'รับ-จ่าย ประจำวัน'!$B483,'วางแผนBC,CJ'!AD:AD)+SUMIF(RD!$C:$C,'รับ-จ่าย ประจำวัน'!$B483,RD!AD:AD)+SUMIF('FG,ออนไล,คัดแยก'!$C:$C,'รับ-จ่าย ประจำวัน'!$B483,'FG,ออนไล,คัดแยก'!AD:AD)</f>
        <v>0</v>
      </c>
      <c r="BL483" s="16">
        <f>SUMIF(เตรียมส่วนผสม!$C:$C,'รับ-จ่าย ประจำวัน'!$B483,เตรียมส่วนผสม!AE:AE)+SUMIF(กวนไส้!$C:$C,'รับ-จ่าย ประจำวัน'!$B483,กวนไส้!AE:AE)+SUMIF(ผลิต1!$C:$C,'รับ-จ่าย ประจำวัน'!$B483,ผลิต1!AE:AE)+SUMIF(ผลิต2!$C:$C,'รับ-จ่าย ประจำวัน'!$B483,ผลิต2!AE:AE)+SUMIF(เส้นแต่งหน้าขนมเค้ก!$C:$C,'รับ-จ่าย ประจำวัน'!$B483,เส้นแต่งหน้าขนมเค้ก!AE:AE)+SUMIF(แพ็ค!$C:$C,'รับ-จ่าย ประจำวัน'!$B483,แพ็ค!AE:AE)+SUMIF(ธุรการ!$C:$C,'รับ-จ่าย ประจำวัน'!$B483,ธุรการ!AE:AE)+SUMIF(เส้นแต่งหน้าขนมปัง!$C:$C,'รับ-จ่าย ประจำวัน'!$B483,เส้นแต่งหน้าขนมปัง!AE:AE)+SUMIF('วางแผนBC,CJ'!$C:$C,'รับ-จ่าย ประจำวัน'!$B483,'วางแผนBC,CJ'!AE:AE)+SUMIF(RD!$C:$C,'รับ-จ่าย ประจำวัน'!$B483,RD!AE:AE)+SUMIF('FG,ออนไล,คัดแยก'!$C:$C,'รับ-จ่าย ประจำวัน'!$B483,'FG,ออนไล,คัดแยก'!AE:AE)</f>
        <v>0</v>
      </c>
      <c r="BM483" s="16">
        <f>SUMIF(เตรียมส่วนผสม!$C:$C,'รับ-จ่าย ประจำวัน'!$B483,เตรียมส่วนผสม!AF:AF)+SUMIF(กวนไส้!$C:$C,'รับ-จ่าย ประจำวัน'!$B483,กวนไส้!AF:AF)+SUMIF(ผลิต1!$C:$C,'รับ-จ่าย ประจำวัน'!$B483,ผลิต1!AF:AF)+SUMIF(ผลิต2!$C:$C,'รับ-จ่าย ประจำวัน'!$B483,ผลิต2!AF:AF)+SUMIF(เส้นแต่งหน้าขนมเค้ก!$C:$C,'รับ-จ่าย ประจำวัน'!$B483,เส้นแต่งหน้าขนมเค้ก!AF:AF)+SUMIF(แพ็ค!$C:$C,'รับ-จ่าย ประจำวัน'!$B483,แพ็ค!AF:AF)+SUMIF(ธุรการ!$C:$C,'รับ-จ่าย ประจำวัน'!$B483,ธุรการ!AF:AF)+SUMIF(เส้นแต่งหน้าขนมปัง!$C:$C,'รับ-จ่าย ประจำวัน'!$B483,เส้นแต่งหน้าขนมปัง!AF:AF)+SUMIF('วางแผนBC,CJ'!$C:$C,'รับ-จ่าย ประจำวัน'!$B483,'วางแผนBC,CJ'!AF:AF)+SUMIF(RD!$C:$C,'รับ-จ่าย ประจำวัน'!$B483,RD!AF:AF)+SUMIF('FG,ออนไล,คัดแยก'!$C:$C,'รับ-จ่าย ประจำวัน'!$B483,'FG,ออนไล,คัดแยก'!AF:AF)</f>
        <v>0</v>
      </c>
      <c r="BN483" s="16">
        <f>SUMIF(เตรียมส่วนผสม!$C:$C,'รับ-จ่าย ประจำวัน'!$B483,เตรียมส่วนผสม!AG:AG)+SUMIF(กวนไส้!$C:$C,'รับ-จ่าย ประจำวัน'!$B483,กวนไส้!AG:AG)+SUMIF(ผลิต1!$C:$C,'รับ-จ่าย ประจำวัน'!$B483,ผลิต1!AG:AG)+SUMIF(ผลิต2!$C:$C,'รับ-จ่าย ประจำวัน'!$B483,ผลิต2!AG:AG)+SUMIF(เส้นแต่งหน้าขนมเค้ก!$C:$C,'รับ-จ่าย ประจำวัน'!$B483,เส้นแต่งหน้าขนมเค้ก!AG:AG)+SUMIF(แพ็ค!$C:$C,'รับ-จ่าย ประจำวัน'!$B483,แพ็ค!AG:AG)+SUMIF(ธุรการ!$C:$C,'รับ-จ่าย ประจำวัน'!$B483,ธุรการ!AG:AG)+SUMIF(เส้นแต่งหน้าขนมปัง!$C:$C,'รับ-จ่าย ประจำวัน'!$B483,เส้นแต่งหน้าขนมปัง!AG:AG)+SUMIF('วางแผนBC,CJ'!$C:$C,'รับ-จ่าย ประจำวัน'!$B483,'วางแผนBC,CJ'!AG:AG)+SUMIF(RD!$C:$C,'รับ-จ่าย ประจำวัน'!$B483,RD!AG:AG)+SUMIF('FG,ออนไล,คัดแยก'!$C:$C,'รับ-จ่าย ประจำวัน'!$B483,'FG,ออนไล,คัดแยก'!AG:AG)</f>
        <v>0</v>
      </c>
      <c r="BO483" s="16">
        <f>SUMIF(เตรียมส่วนผสม!$C:$C,'รับ-จ่าย ประจำวัน'!$B483,เตรียมส่วนผสม!AH:AH)+SUMIF(กวนไส้!$C:$C,'รับ-จ่าย ประจำวัน'!$B483,กวนไส้!AH:AH)+SUMIF(ผลิต1!$C:$C,'รับ-จ่าย ประจำวัน'!$B483,ผลิต1!AH:AH)+SUMIF(ผลิต2!$C:$C,'รับ-จ่าย ประจำวัน'!$B483,ผลิต2!AH:AH)+SUMIF(เส้นแต่งหน้าขนมเค้ก!$C:$C,'รับ-จ่าย ประจำวัน'!$B483,เส้นแต่งหน้าขนมเค้ก!AH:AH)+SUMIF(แพ็ค!$C:$C,'รับ-จ่าย ประจำวัน'!$B483,แพ็ค!AH:AH)+SUMIF(ธุรการ!$C:$C,'รับ-จ่าย ประจำวัน'!$B483,ธุรการ!AH:AH)+SUMIF(เส้นแต่งหน้าขนมปัง!$C:$C,'รับ-จ่าย ประจำวัน'!$B483,เส้นแต่งหน้าขนมปัง!AH:AH)+SUMIF('วางแผนBC,CJ'!$C:$C,'รับ-จ่าย ประจำวัน'!$B483,'วางแผนBC,CJ'!AH:AH)+SUMIF(RD!$C:$C,'รับ-จ่าย ประจำวัน'!$B483,RD!AH:AH)+SUMIF('FG,ออนไล,คัดแยก'!$C:$C,'รับ-จ่าย ประจำวัน'!$B483,'FG,ออนไล,คัดแยก'!AH:AH)</f>
        <v>0</v>
      </c>
      <c r="BP483" s="16">
        <f>SUMIF(เตรียมส่วนผสม!$C:$C,'รับ-จ่าย ประจำวัน'!$B483,เตรียมส่วนผสม!AI:AI)+SUMIF(กวนไส้!$C:$C,'รับ-จ่าย ประจำวัน'!$B483,กวนไส้!AI:AI)+SUMIF(ผลิต1!$C:$C,'รับ-จ่าย ประจำวัน'!$B483,ผลิต1!AI:AI)+SUMIF(ผลิต2!$C:$C,'รับ-จ่าย ประจำวัน'!$B483,ผลิต2!AI:AI)+SUMIF(เส้นแต่งหน้าขนมเค้ก!$C:$C,'รับ-จ่าย ประจำวัน'!$B483,เส้นแต่งหน้าขนมเค้ก!AI:AI)+SUMIF(แพ็ค!$C:$C,'รับ-จ่าย ประจำวัน'!$B483,แพ็ค!AI:AI)+SUMIF(ธุรการ!$C:$C,'รับ-จ่าย ประจำวัน'!$B483,ธุรการ!AI:AI)+SUMIF(เส้นแต่งหน้าขนมปัง!$C:$C,'รับ-จ่าย ประจำวัน'!$B483,เส้นแต่งหน้าขนมปัง!AI:AI)+SUMIF('วางแผนBC,CJ'!$C:$C,'รับ-จ่าย ประจำวัน'!$B483,'วางแผนBC,CJ'!AI:AI)+SUMIF(RD!$C:$C,'รับ-จ่าย ประจำวัน'!$B483,RD!AI:AI)+SUMIF('FG,ออนไล,คัดแยก'!$C:$C,'รับ-จ่าย ประจำวัน'!$B483,'FG,ออนไล,คัดแยก'!AI:AI)</f>
        <v>0</v>
      </c>
      <c r="BQ483" s="16">
        <f>SUMIF(เตรียมส่วนผสม!$C:$C,'รับ-จ่าย ประจำวัน'!$B483,เตรียมส่วนผสม!AJ:AJ)+SUMIF(กวนไส้!$C:$C,'รับ-จ่าย ประจำวัน'!$B483,กวนไส้!AJ:AJ)+SUMIF(ผลิต1!$C:$C,'รับ-จ่าย ประจำวัน'!$B483,ผลิต1!AJ:AJ)+SUMIF(ผลิต2!$C:$C,'รับ-จ่าย ประจำวัน'!$B483,ผลิต2!AJ:AJ)+SUMIF(เส้นแต่งหน้าขนมเค้ก!$C:$C,'รับ-จ่าย ประจำวัน'!$B483,เส้นแต่งหน้าขนมเค้ก!AJ:AJ)+SUMIF(แพ็ค!$C:$C,'รับ-จ่าย ประจำวัน'!$B483,แพ็ค!AJ:AJ)+SUMIF(ธุรการ!$C:$C,'รับ-จ่าย ประจำวัน'!$B483,ธุรการ!AJ:AJ)+SUMIF(เส้นแต่งหน้าขนมปัง!$C:$C,'รับ-จ่าย ประจำวัน'!$B483,เส้นแต่งหน้าขนมปัง!AJ:AJ)+SUMIF('วางแผนBC,CJ'!$C:$C,'รับ-จ่าย ประจำวัน'!$B483,'วางแผนBC,CJ'!AJ:AJ)+SUMIF(RD!$C:$C,'รับ-จ่าย ประจำวัน'!$B483,RD!AJ:AJ)+SUMIF('FG,ออนไล,คัดแยก'!$C:$C,'รับ-จ่าย ประจำวัน'!$B483,'FG,ออนไล,คัดแยก'!AJ:AJ)</f>
        <v>0</v>
      </c>
      <c r="BR483" s="16">
        <f>SUMIF(เตรียมส่วนผสม!$C:$C,'รับ-จ่าย ประจำวัน'!$B483,เตรียมส่วนผสม!AK:AK)+SUMIF(กวนไส้!$C:$C,'รับ-จ่าย ประจำวัน'!$B483,กวนไส้!AK:AK)+SUMIF(ผลิต1!$C:$C,'รับ-จ่าย ประจำวัน'!$B483,ผลิต1!AK:AK)+SUMIF(ผลิต2!$C:$C,'รับ-จ่าย ประจำวัน'!$B483,ผลิต2!AK:AK)+SUMIF(เส้นแต่งหน้าขนมเค้ก!$C:$C,'รับ-จ่าย ประจำวัน'!$B483,เส้นแต่งหน้าขนมเค้ก!AK:AK)+SUMIF(แพ็ค!$C:$C,'รับ-จ่าย ประจำวัน'!$B483,แพ็ค!AK:AK)+SUMIF(ธุรการ!$C:$C,'รับ-จ่าย ประจำวัน'!$B483,ธุรการ!AK:AK)+SUMIF(เส้นแต่งหน้าขนมปัง!$C:$C,'รับ-จ่าย ประจำวัน'!$B483,เส้นแต่งหน้าขนมปัง!AK:AK)+SUMIF('วางแผนBC,CJ'!$C:$C,'รับ-จ่าย ประจำวัน'!$B483,'วางแผนBC,CJ'!AK:AK)+SUMIF(RD!$C:$C,'รับ-จ่าย ประจำวัน'!$B483,RD!AK:AK)+SUMIF('FG,ออนไล,คัดแยก'!$C:$C,'รับ-จ่าย ประจำวัน'!$B483,'FG,ออนไล,คัดแยก'!AK:AK)</f>
        <v>0</v>
      </c>
      <c r="BS483" s="16">
        <f>SUMIF(เตรียมส่วนผสม!$C:$C,'รับ-จ่าย ประจำวัน'!$B483,เตรียมส่วนผสม!AL:AL)+SUMIF(กวนไส้!$C:$C,'รับ-จ่าย ประจำวัน'!$B483,กวนไส้!AL:AL)+SUMIF(ผลิต1!$C:$C,'รับ-จ่าย ประจำวัน'!$B483,ผลิต1!AL:AL)+SUMIF(ผลิต2!$C:$C,'รับ-จ่าย ประจำวัน'!$B483,ผลิต2!AL:AL)+SUMIF(เส้นแต่งหน้าขนมเค้ก!$C:$C,'รับ-จ่าย ประจำวัน'!$B483,เส้นแต่งหน้าขนมเค้ก!AL:AL)+SUMIF(แพ็ค!$C:$C,'รับ-จ่าย ประจำวัน'!$B483,แพ็ค!AL:AL)+SUMIF(ธุรการ!$C:$C,'รับ-จ่าย ประจำวัน'!$B483,ธุรการ!AL:AL)+SUMIF(เส้นแต่งหน้าขนมปัง!$C:$C,'รับ-จ่าย ประจำวัน'!$B483,เส้นแต่งหน้าขนมปัง!AL:AL)+SUMIF('วางแผนBC,CJ'!$C:$C,'รับ-จ่าย ประจำวัน'!$B483,'วางแผนBC,CJ'!AL:AL)+SUMIF(RD!$C:$C,'รับ-จ่าย ประจำวัน'!$B483,RD!AL:AL)+SUMIF('FG,ออนไล,คัดแยก'!$C:$C,'รับ-จ่าย ประจำวัน'!$B483,'FG,ออนไล,คัดแยก'!AL:AL)</f>
        <v>0</v>
      </c>
      <c r="BT483" s="18">
        <f t="shared" si="107"/>
        <v>0</v>
      </c>
      <c r="BU483" s="116"/>
      <c r="BV483" s="146">
        <f t="shared" si="108"/>
        <v>8652</v>
      </c>
      <c r="BW483" s="183">
        <v>30</v>
      </c>
      <c r="BX483" s="172">
        <f t="shared" si="103"/>
        <v>0</v>
      </c>
      <c r="BY483" s="188" t="e">
        <f t="shared" si="104"/>
        <v>#DIV/0!</v>
      </c>
      <c r="BZ483" s="180" t="e">
        <f t="shared" ca="1" si="109"/>
        <v>#DIV/0!</v>
      </c>
      <c r="CA483" s="97"/>
      <c r="CB483" s="97"/>
      <c r="CC483" s="97"/>
      <c r="CD483" s="97"/>
      <c r="CE483" s="97"/>
      <c r="CF483" s="97"/>
      <c r="CG483" s="97"/>
      <c r="CH483" s="97"/>
      <c r="CI483" s="97"/>
      <c r="CJ483" s="94"/>
      <c r="CK483" s="9">
        <f t="shared" si="105"/>
        <v>8652</v>
      </c>
    </row>
    <row r="484" spans="1:89" hidden="1" x14ac:dyDescent="0.5">
      <c r="A484" s="149"/>
      <c r="B484" s="34">
        <v>1020201060</v>
      </c>
      <c r="C484" s="10" t="s">
        <v>1567</v>
      </c>
      <c r="D484" s="141" t="s">
        <v>91</v>
      </c>
      <c r="E484" s="28"/>
      <c r="F484" s="159" t="s">
        <v>1605</v>
      </c>
      <c r="G484" s="11" t="s">
        <v>62</v>
      </c>
      <c r="H484" s="12">
        <v>8788</v>
      </c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3"/>
      <c r="AF484" s="13"/>
      <c r="AG484" s="13"/>
      <c r="AH484" s="13"/>
      <c r="AI484" s="14"/>
      <c r="AJ484" s="14"/>
      <c r="AK484" s="14"/>
      <c r="AL484" s="14"/>
      <c r="AM484" s="14"/>
      <c r="AN484" s="15">
        <f t="shared" si="110"/>
        <v>0</v>
      </c>
      <c r="AO484" s="16">
        <f>SUMIF(เตรียมส่วนผสม!$C:$C,'รับ-จ่าย ประจำวัน'!$B484,เตรียมส่วนผสม!H:H)+SUMIF(กวนไส้!$C:$C,'รับ-จ่าย ประจำวัน'!$B484,กวนไส้!H:H)+SUMIF(ผลิต1!$C:$C,'รับ-จ่าย ประจำวัน'!$B484,ผลิต1!H:H)+SUMIF(ผลิต2!$C:$C,'รับ-จ่าย ประจำวัน'!$B484,ผลิต2!H:H)+SUMIF(เส้นแต่งหน้าขนมเค้ก!$C:$C,'รับ-จ่าย ประจำวัน'!$B484,เส้นแต่งหน้าขนมเค้ก!H:H)+SUMIF(แพ็ค!$C:$C,'รับ-จ่าย ประจำวัน'!$B484,แพ็ค!H:H)+SUMIF(ธุรการ!$C:$C,'รับ-จ่าย ประจำวัน'!$B484,ธุรการ!H:H)+SUMIF(เส้นแต่งหน้าขนมปัง!$C:$C,'รับ-จ่าย ประจำวัน'!$B484,เส้นแต่งหน้าขนมปัง!H:H)+SUMIF('วางแผนBC,CJ'!$C:$C,'รับ-จ่าย ประจำวัน'!$B484,'วางแผนBC,CJ'!H:H)+SUMIF(RD!$C:$C,'รับ-จ่าย ประจำวัน'!$B484,RD!H:H)+SUMIF('FG,ออนไล,คัดแยก'!$C:$C,'รับ-จ่าย ประจำวัน'!$B484,'FG,ออนไล,คัดแยก'!H:H)</f>
        <v>0</v>
      </c>
      <c r="AP484" s="16">
        <f>SUMIF(เตรียมส่วนผสม!$C:$C,'รับ-จ่าย ประจำวัน'!$B484,เตรียมส่วนผสม!I:I)+SUMIF(กวนไส้!$C:$C,'รับ-จ่าย ประจำวัน'!$B484,กวนไส้!I:I)+SUMIF(ผลิต1!$C:$C,'รับ-จ่าย ประจำวัน'!$B484,ผลิต1!I:I)+SUMIF(ผลิต2!$C:$C,'รับ-จ่าย ประจำวัน'!$B484,ผลิต2!I:I)+SUMIF(เส้นแต่งหน้าขนมเค้ก!$C:$C,'รับ-จ่าย ประจำวัน'!$B484,เส้นแต่งหน้าขนมเค้ก!I:I)+SUMIF(แพ็ค!$C:$C,'รับ-จ่าย ประจำวัน'!$B484,แพ็ค!I:I)+SUMIF(ธุรการ!$C:$C,'รับ-จ่าย ประจำวัน'!$B484,ธุรการ!I:I)+SUMIF(เส้นแต่งหน้าขนมปัง!$C:$C,'รับ-จ่าย ประจำวัน'!$B484,เส้นแต่งหน้าขนมปัง!I:I)+SUMIF('วางแผนBC,CJ'!$C:$C,'รับ-จ่าย ประจำวัน'!$B484,'วางแผนBC,CJ'!I:I)+SUMIF(RD!$C:$C,'รับ-จ่าย ประจำวัน'!$B484,RD!I:I)+SUMIF('FG,ออนไล,คัดแยก'!$C:$C,'รับ-จ่าย ประจำวัน'!$B484,'FG,ออนไล,คัดแยก'!I:I)</f>
        <v>0</v>
      </c>
      <c r="AQ484" s="16">
        <f>SUMIF(เตรียมส่วนผสม!$C:$C,'รับ-จ่าย ประจำวัน'!$B484,เตรียมส่วนผสม!J:J)+SUMIF(กวนไส้!$C:$C,'รับ-จ่าย ประจำวัน'!$B484,กวนไส้!J:J)+SUMIF(ผลิต1!$C:$C,'รับ-จ่าย ประจำวัน'!$B484,ผลิต1!J:J)+SUMIF(ผลิต2!$C:$C,'รับ-จ่าย ประจำวัน'!$B484,ผลิต2!J:J)+SUMIF(เส้นแต่งหน้าขนมเค้ก!$C:$C,'รับ-จ่าย ประจำวัน'!$B484,เส้นแต่งหน้าขนมเค้ก!J:J)+SUMIF(แพ็ค!$C:$C,'รับ-จ่าย ประจำวัน'!$B484,แพ็ค!J:J)+SUMIF(ธุรการ!$C:$C,'รับ-จ่าย ประจำวัน'!$B484,ธุรการ!J:J)+SUMIF(เส้นแต่งหน้าขนมปัง!$C:$C,'รับ-จ่าย ประจำวัน'!$B484,เส้นแต่งหน้าขนมปัง!J:J)+SUMIF('วางแผนBC,CJ'!$C:$C,'รับ-จ่าย ประจำวัน'!$B484,'วางแผนBC,CJ'!J:J)+SUMIF(RD!$C:$C,'รับ-จ่าย ประจำวัน'!$B484,RD!J:J)+SUMIF('FG,ออนไล,คัดแยก'!$C:$C,'รับ-จ่าย ประจำวัน'!$B484,'FG,ออนไล,คัดแยก'!J:J)</f>
        <v>0</v>
      </c>
      <c r="AR484" s="16">
        <f>SUMIF(เตรียมส่วนผสม!$C:$C,'รับ-จ่าย ประจำวัน'!$B484,เตรียมส่วนผสม!K:K)+SUMIF(กวนไส้!$C:$C,'รับ-จ่าย ประจำวัน'!$B484,กวนไส้!K:K)+SUMIF(ผลิต1!$C:$C,'รับ-จ่าย ประจำวัน'!$B484,ผลิต1!K:K)+SUMIF(ผลิต2!$C:$C,'รับ-จ่าย ประจำวัน'!$B484,ผลิต2!K:K)+SUMIF(เส้นแต่งหน้าขนมเค้ก!$C:$C,'รับ-จ่าย ประจำวัน'!$B484,เส้นแต่งหน้าขนมเค้ก!K:K)+SUMIF(แพ็ค!$C:$C,'รับ-จ่าย ประจำวัน'!$B484,แพ็ค!K:K)+SUMIF(ธุรการ!$C:$C,'รับ-จ่าย ประจำวัน'!$B484,ธุรการ!K:K)+SUMIF(เส้นแต่งหน้าขนมปัง!$C:$C,'รับ-จ่าย ประจำวัน'!$B484,เส้นแต่งหน้าขนมปัง!K:K)+SUMIF('วางแผนBC,CJ'!$C:$C,'รับ-จ่าย ประจำวัน'!$B484,'วางแผนBC,CJ'!K:K)+SUMIF(RD!$C:$C,'รับ-จ่าย ประจำวัน'!$B484,RD!K:K)+SUMIF('FG,ออนไล,คัดแยก'!$C:$C,'รับ-จ่าย ประจำวัน'!$B484,'FG,ออนไล,คัดแยก'!K:K)</f>
        <v>0</v>
      </c>
      <c r="AS484" s="16">
        <f>SUMIF(เตรียมส่วนผสม!$C:$C,'รับ-จ่าย ประจำวัน'!$B484,เตรียมส่วนผสม!L:L)+SUMIF(กวนไส้!$C:$C,'รับ-จ่าย ประจำวัน'!$B484,กวนไส้!L:L)+SUMIF(ผลิต1!$C:$C,'รับ-จ่าย ประจำวัน'!$B484,ผลิต1!L:L)+SUMIF(ผลิต2!$C:$C,'รับ-จ่าย ประจำวัน'!$B484,ผลิต2!L:L)+SUMIF(เส้นแต่งหน้าขนมเค้ก!$C:$C,'รับ-จ่าย ประจำวัน'!$B484,เส้นแต่งหน้าขนมเค้ก!L:L)+SUMIF(แพ็ค!$C:$C,'รับ-จ่าย ประจำวัน'!$B484,แพ็ค!L:L)+SUMIF(ธุรการ!$C:$C,'รับ-จ่าย ประจำวัน'!$B484,ธุรการ!L:L)+SUMIF(เส้นแต่งหน้าขนมปัง!$C:$C,'รับ-จ่าย ประจำวัน'!$B484,เส้นแต่งหน้าขนมปัง!L:L)+SUMIF('วางแผนBC,CJ'!$C:$C,'รับ-จ่าย ประจำวัน'!$B484,'วางแผนBC,CJ'!L:L)+SUMIF(RD!$C:$C,'รับ-จ่าย ประจำวัน'!$B484,RD!L:L)+SUMIF('FG,ออนไล,คัดแยก'!$C:$C,'รับ-จ่าย ประจำวัน'!$B484,'FG,ออนไล,คัดแยก'!L:L)</f>
        <v>0</v>
      </c>
      <c r="AT484" s="16">
        <f>SUMIF(เตรียมส่วนผสม!$C:$C,'รับ-จ่าย ประจำวัน'!$B484,เตรียมส่วนผสม!M:M)+SUMIF(กวนไส้!$C:$C,'รับ-จ่าย ประจำวัน'!$B484,กวนไส้!M:M)+SUMIF(ผลิต1!$C:$C,'รับ-จ่าย ประจำวัน'!$B484,ผลิต1!M:M)+SUMIF(ผลิต2!$C:$C,'รับ-จ่าย ประจำวัน'!$B484,ผลิต2!M:M)+SUMIF(เส้นแต่งหน้าขนมเค้ก!$C:$C,'รับ-จ่าย ประจำวัน'!$B484,เส้นแต่งหน้าขนมเค้ก!M:M)+SUMIF(แพ็ค!$C:$C,'รับ-จ่าย ประจำวัน'!$B484,แพ็ค!M:M)+SUMIF(ธุรการ!$C:$C,'รับ-จ่าย ประจำวัน'!$B484,ธุรการ!M:M)+SUMIF(เส้นแต่งหน้าขนมปัง!$C:$C,'รับ-จ่าย ประจำวัน'!$B484,เส้นแต่งหน้าขนมปัง!M:M)+SUMIF('วางแผนBC,CJ'!$C:$C,'รับ-จ่าย ประจำวัน'!$B484,'วางแผนBC,CJ'!M:M)+SUMIF(RD!$C:$C,'รับ-จ่าย ประจำวัน'!$B484,RD!M:M)+SUMIF('FG,ออนไล,คัดแยก'!$C:$C,'รับ-จ่าย ประจำวัน'!$B484,'FG,ออนไล,คัดแยก'!M:M)</f>
        <v>0</v>
      </c>
      <c r="AU484" s="16">
        <f>SUMIF(เตรียมส่วนผสม!$C:$C,'รับ-จ่าย ประจำวัน'!$B484,เตรียมส่วนผสม!N:N)+SUMIF(กวนไส้!$C:$C,'รับ-จ่าย ประจำวัน'!$B484,กวนไส้!N:N)+SUMIF(ผลิต1!$C:$C,'รับ-จ่าย ประจำวัน'!$B484,ผลิต1!N:N)+SUMIF(ผลิต2!$C:$C,'รับ-จ่าย ประจำวัน'!$B484,ผลิต2!N:N)+SUMIF(เส้นแต่งหน้าขนมเค้ก!$C:$C,'รับ-จ่าย ประจำวัน'!$B484,เส้นแต่งหน้าขนมเค้ก!N:N)+SUMIF(แพ็ค!$C:$C,'รับ-จ่าย ประจำวัน'!$B484,แพ็ค!N:N)+SUMIF(ธุรการ!$C:$C,'รับ-จ่าย ประจำวัน'!$B484,ธุรการ!N:N)+SUMIF(เส้นแต่งหน้าขนมปัง!$C:$C,'รับ-จ่าย ประจำวัน'!$B484,เส้นแต่งหน้าขนมปัง!N:N)+SUMIF('วางแผนBC,CJ'!$C:$C,'รับ-จ่าย ประจำวัน'!$B484,'วางแผนBC,CJ'!N:N)+SUMIF(RD!$C:$C,'รับ-จ่าย ประจำวัน'!$B484,RD!N:N)+SUMIF('FG,ออนไล,คัดแยก'!$C:$C,'รับ-จ่าย ประจำวัน'!$B484,'FG,ออนไล,คัดแยก'!N:N)</f>
        <v>0</v>
      </c>
      <c r="AV484" s="16">
        <f>SUMIF(เตรียมส่วนผสม!$C:$C,'รับ-จ่าย ประจำวัน'!$B484,เตรียมส่วนผสม!O:O)+SUMIF(กวนไส้!$C:$C,'รับ-จ่าย ประจำวัน'!$B484,กวนไส้!O:O)+SUMIF(ผลิต1!$C:$C,'รับ-จ่าย ประจำวัน'!$B484,ผลิต1!O:O)+SUMIF(ผลิต2!$C:$C,'รับ-จ่าย ประจำวัน'!$B484,ผลิต2!O:O)+SUMIF(เส้นแต่งหน้าขนมเค้ก!$C:$C,'รับ-จ่าย ประจำวัน'!$B484,เส้นแต่งหน้าขนมเค้ก!O:O)+SUMIF(แพ็ค!$C:$C,'รับ-จ่าย ประจำวัน'!$B484,แพ็ค!O:O)+SUMIF(ธุรการ!$C:$C,'รับ-จ่าย ประจำวัน'!$B484,ธุรการ!O:O)+SUMIF(เส้นแต่งหน้าขนมปัง!$C:$C,'รับ-จ่าย ประจำวัน'!$B484,เส้นแต่งหน้าขนมปัง!O:O)+SUMIF('วางแผนBC,CJ'!$C:$C,'รับ-จ่าย ประจำวัน'!$B484,'วางแผนBC,CJ'!O:O)+SUMIF(RD!$C:$C,'รับ-จ่าย ประจำวัน'!$B484,RD!O:O)+SUMIF('FG,ออนไล,คัดแยก'!$C:$C,'รับ-จ่าย ประจำวัน'!$B484,'FG,ออนไล,คัดแยก'!O:O)</f>
        <v>0</v>
      </c>
      <c r="AW484" s="16">
        <f>SUMIF(เตรียมส่วนผสม!$C:$C,'รับ-จ่าย ประจำวัน'!$B484,เตรียมส่วนผสม!P:P)+SUMIF(กวนไส้!$C:$C,'รับ-จ่าย ประจำวัน'!$B484,กวนไส้!P:P)+SUMIF(ผลิต1!$C:$C,'รับ-จ่าย ประจำวัน'!$B484,ผลิต1!P:P)+SUMIF(ผลิต2!$C:$C,'รับ-จ่าย ประจำวัน'!$B484,ผลิต2!P:P)+SUMIF(เส้นแต่งหน้าขนมเค้ก!$C:$C,'รับ-จ่าย ประจำวัน'!$B484,เส้นแต่งหน้าขนมเค้ก!P:P)+SUMIF(แพ็ค!$C:$C,'รับ-จ่าย ประจำวัน'!$B484,แพ็ค!P:P)+SUMIF(ธุรการ!$C:$C,'รับ-จ่าย ประจำวัน'!$B484,ธุรการ!P:P)+SUMIF(เส้นแต่งหน้าขนมปัง!$C:$C,'รับ-จ่าย ประจำวัน'!$B484,เส้นแต่งหน้าขนมปัง!P:P)+SUMIF('วางแผนBC,CJ'!$C:$C,'รับ-จ่าย ประจำวัน'!$B484,'วางแผนBC,CJ'!P:P)+SUMIF(RD!$C:$C,'รับ-จ่าย ประจำวัน'!$B484,RD!P:P)+SUMIF('FG,ออนไล,คัดแยก'!$C:$C,'รับ-จ่าย ประจำวัน'!$B484,'FG,ออนไล,คัดแยก'!P:P)</f>
        <v>0</v>
      </c>
      <c r="AX484" s="16">
        <f>SUMIF(เตรียมส่วนผสม!$C:$C,'รับ-จ่าย ประจำวัน'!$B484,เตรียมส่วนผสม!Q:Q)+SUMIF(กวนไส้!$C:$C,'รับ-จ่าย ประจำวัน'!$B484,กวนไส้!Q:Q)+SUMIF(ผลิต1!$C:$C,'รับ-จ่าย ประจำวัน'!$B484,ผลิต1!Q:Q)+SUMIF(ผลิต2!$C:$C,'รับ-จ่าย ประจำวัน'!$B484,ผลิต2!Q:Q)+SUMIF(เส้นแต่งหน้าขนมเค้ก!$C:$C,'รับ-จ่าย ประจำวัน'!$B484,เส้นแต่งหน้าขนมเค้ก!Q:Q)+SUMIF(แพ็ค!$C:$C,'รับ-จ่าย ประจำวัน'!$B484,แพ็ค!Q:Q)+SUMIF(ธุรการ!$C:$C,'รับ-จ่าย ประจำวัน'!$B484,ธุรการ!Q:Q)+SUMIF(เส้นแต่งหน้าขนมปัง!$C:$C,'รับ-จ่าย ประจำวัน'!$B484,เส้นแต่งหน้าขนมปัง!Q:Q)+SUMIF('วางแผนBC,CJ'!$C:$C,'รับ-จ่าย ประจำวัน'!$B484,'วางแผนBC,CJ'!Q:Q)+SUMIF(RD!$C:$C,'รับ-จ่าย ประจำวัน'!$B484,RD!Q:Q)+SUMIF('FG,ออนไล,คัดแยก'!$C:$C,'รับ-จ่าย ประจำวัน'!$B484,'FG,ออนไล,คัดแยก'!Q:Q)</f>
        <v>0</v>
      </c>
      <c r="AY484" s="16">
        <f>SUMIF(เตรียมส่วนผสม!$C:$C,'รับ-จ่าย ประจำวัน'!$B484,เตรียมส่วนผสม!R:R)+SUMIF(กวนไส้!$C:$C,'รับ-จ่าย ประจำวัน'!$B484,กวนไส้!R:R)+SUMIF(ผลิต1!$C:$C,'รับ-จ่าย ประจำวัน'!$B484,ผลิต1!R:R)+SUMIF(ผลิต2!$C:$C,'รับ-จ่าย ประจำวัน'!$B484,ผลิต2!R:R)+SUMIF(เส้นแต่งหน้าขนมเค้ก!$C:$C,'รับ-จ่าย ประจำวัน'!$B484,เส้นแต่งหน้าขนมเค้ก!R:R)+SUMIF(แพ็ค!$C:$C,'รับ-จ่าย ประจำวัน'!$B484,แพ็ค!R:R)+SUMIF(ธุรการ!$C:$C,'รับ-จ่าย ประจำวัน'!$B484,ธุรการ!R:R)+SUMIF(เส้นแต่งหน้าขนมปัง!$C:$C,'รับ-จ่าย ประจำวัน'!$B484,เส้นแต่งหน้าขนมปัง!R:R)+SUMIF('วางแผนBC,CJ'!$C:$C,'รับ-จ่าย ประจำวัน'!$B484,'วางแผนBC,CJ'!R:R)+SUMIF(RD!$C:$C,'รับ-จ่าย ประจำวัน'!$B484,RD!R:R)+SUMIF('FG,ออนไล,คัดแยก'!$C:$C,'รับ-จ่าย ประจำวัน'!$B484,'FG,ออนไล,คัดแยก'!R:R)</f>
        <v>0</v>
      </c>
      <c r="AZ484" s="16">
        <f>SUMIF(เตรียมส่วนผสม!$C:$C,'รับ-จ่าย ประจำวัน'!$B484,เตรียมส่วนผสม!S:S)+SUMIF(กวนไส้!$C:$C,'รับ-จ่าย ประจำวัน'!$B484,กวนไส้!S:S)+SUMIF(ผลิต1!$C:$C,'รับ-จ่าย ประจำวัน'!$B484,ผลิต1!S:S)+SUMIF(ผลิต2!$C:$C,'รับ-จ่าย ประจำวัน'!$B484,ผลิต2!S:S)+SUMIF(เส้นแต่งหน้าขนมเค้ก!$C:$C,'รับ-จ่าย ประจำวัน'!$B484,เส้นแต่งหน้าขนมเค้ก!S:S)+SUMIF(แพ็ค!$C:$C,'รับ-จ่าย ประจำวัน'!$B484,แพ็ค!S:S)+SUMIF(ธุรการ!$C:$C,'รับ-จ่าย ประจำวัน'!$B484,ธุรการ!S:S)+SUMIF(เส้นแต่งหน้าขนมปัง!$C:$C,'รับ-จ่าย ประจำวัน'!$B484,เส้นแต่งหน้าขนมปัง!S:S)+SUMIF('วางแผนBC,CJ'!$C:$C,'รับ-จ่าย ประจำวัน'!$B484,'วางแผนBC,CJ'!S:S)+SUMIF(RD!$C:$C,'รับ-จ่าย ประจำวัน'!$B484,RD!S:S)+SUMIF('FG,ออนไล,คัดแยก'!$C:$C,'รับ-จ่าย ประจำวัน'!$B484,'FG,ออนไล,คัดแยก'!S:S)</f>
        <v>0</v>
      </c>
      <c r="BA484" s="16">
        <f>SUMIF(เตรียมส่วนผสม!$C:$C,'รับ-จ่าย ประจำวัน'!$B484,เตรียมส่วนผสม!T:T)+SUMIF(กวนไส้!$C:$C,'รับ-จ่าย ประจำวัน'!$B484,กวนไส้!T:T)+SUMIF(ผลิต1!$C:$C,'รับ-จ่าย ประจำวัน'!$B484,ผลิต1!T:T)+SUMIF(ผลิต2!$C:$C,'รับ-จ่าย ประจำวัน'!$B484,ผลิต2!T:T)+SUMIF(เส้นแต่งหน้าขนมเค้ก!$C:$C,'รับ-จ่าย ประจำวัน'!$B484,เส้นแต่งหน้าขนมเค้ก!T:T)+SUMIF(แพ็ค!$C:$C,'รับ-จ่าย ประจำวัน'!$B484,แพ็ค!T:T)+SUMIF(ธุรการ!$C:$C,'รับ-จ่าย ประจำวัน'!$B484,ธุรการ!T:T)+SUMIF(เส้นแต่งหน้าขนมปัง!$C:$C,'รับ-จ่าย ประจำวัน'!$B484,เส้นแต่งหน้าขนมปัง!T:T)+SUMIF('วางแผนBC,CJ'!$C:$C,'รับ-จ่าย ประจำวัน'!$B484,'วางแผนBC,CJ'!T:T)+SUMIF(RD!$C:$C,'รับ-จ่าย ประจำวัน'!$B484,RD!T:T)+SUMIF('FG,ออนไล,คัดแยก'!$C:$C,'รับ-จ่าย ประจำวัน'!$B484,'FG,ออนไล,คัดแยก'!T:T)</f>
        <v>0</v>
      </c>
      <c r="BB484" s="16">
        <f>SUMIF(เตรียมส่วนผสม!$C:$C,'รับ-จ่าย ประจำวัน'!$B484,เตรียมส่วนผสม!U:U)+SUMIF(กวนไส้!$C:$C,'รับ-จ่าย ประจำวัน'!$B484,กวนไส้!U:U)+SUMIF(ผลิต1!$C:$C,'รับ-จ่าย ประจำวัน'!$B484,ผลิต1!U:U)+SUMIF(ผลิต2!$C:$C,'รับ-จ่าย ประจำวัน'!$B484,ผลิต2!U:U)+SUMIF(เส้นแต่งหน้าขนมเค้ก!$C:$C,'รับ-จ่าย ประจำวัน'!$B484,เส้นแต่งหน้าขนมเค้ก!U:U)+SUMIF(แพ็ค!$C:$C,'รับ-จ่าย ประจำวัน'!$B484,แพ็ค!U:U)+SUMIF(ธุรการ!$C:$C,'รับ-จ่าย ประจำวัน'!$B484,ธุรการ!U:U)+SUMIF(เส้นแต่งหน้าขนมปัง!$C:$C,'รับ-จ่าย ประจำวัน'!$B484,เส้นแต่งหน้าขนมปัง!U:U)+SUMIF('วางแผนBC,CJ'!$C:$C,'รับ-จ่าย ประจำวัน'!$B484,'วางแผนBC,CJ'!U:U)+SUMIF(RD!$C:$C,'รับ-จ่าย ประจำวัน'!$B484,RD!U:U)+SUMIF('FG,ออนไล,คัดแยก'!$C:$C,'รับ-จ่าย ประจำวัน'!$B484,'FG,ออนไล,คัดแยก'!U:U)</f>
        <v>0</v>
      </c>
      <c r="BC484" s="16">
        <f>SUMIF(เตรียมส่วนผสม!$C:$C,'รับ-จ่าย ประจำวัน'!$B484,เตรียมส่วนผสม!V:V)+SUMIF(กวนไส้!$C:$C,'รับ-จ่าย ประจำวัน'!$B484,กวนไส้!V:V)+SUMIF(ผลิต1!$C:$C,'รับ-จ่าย ประจำวัน'!$B484,ผลิต1!V:V)+SUMIF(ผลิต2!$C:$C,'รับ-จ่าย ประจำวัน'!$B484,ผลิต2!V:V)+SUMIF(เส้นแต่งหน้าขนมเค้ก!$C:$C,'รับ-จ่าย ประจำวัน'!$B484,เส้นแต่งหน้าขนมเค้ก!V:V)+SUMIF(แพ็ค!$C:$C,'รับ-จ่าย ประจำวัน'!$B484,แพ็ค!V:V)+SUMIF(ธุรการ!$C:$C,'รับ-จ่าย ประจำวัน'!$B484,ธุรการ!V:V)+SUMIF(เส้นแต่งหน้าขนมปัง!$C:$C,'รับ-จ่าย ประจำวัน'!$B484,เส้นแต่งหน้าขนมปัง!V:V)+SUMIF('วางแผนBC,CJ'!$C:$C,'รับ-จ่าย ประจำวัน'!$B484,'วางแผนBC,CJ'!V:V)+SUMIF(RD!$C:$C,'รับ-จ่าย ประจำวัน'!$B484,RD!V:V)+SUMIF('FG,ออนไล,คัดแยก'!$C:$C,'รับ-จ่าย ประจำวัน'!$B484,'FG,ออนไล,คัดแยก'!V:V)</f>
        <v>0</v>
      </c>
      <c r="BD484" s="16">
        <f>SUMIF(เตรียมส่วนผสม!$C:$C,'รับ-จ่าย ประจำวัน'!$B484,เตรียมส่วนผสม!W:W)+SUMIF(กวนไส้!$C:$C,'รับ-จ่าย ประจำวัน'!$B484,กวนไส้!W:W)+SUMIF(ผลิต1!$C:$C,'รับ-จ่าย ประจำวัน'!$B484,ผลิต1!W:W)+SUMIF(ผลิต2!$C:$C,'รับ-จ่าย ประจำวัน'!$B484,ผลิต2!W:W)+SUMIF(เส้นแต่งหน้าขนมเค้ก!$C:$C,'รับ-จ่าย ประจำวัน'!$B484,เส้นแต่งหน้าขนมเค้ก!W:W)+SUMIF(แพ็ค!$C:$C,'รับ-จ่าย ประจำวัน'!$B484,แพ็ค!W:W)+SUMIF(ธุรการ!$C:$C,'รับ-จ่าย ประจำวัน'!$B484,ธุรการ!W:W)+SUMIF(เส้นแต่งหน้าขนมปัง!$C:$C,'รับ-จ่าย ประจำวัน'!$B484,เส้นแต่งหน้าขนมปัง!W:W)+SUMIF('วางแผนBC,CJ'!$C:$C,'รับ-จ่าย ประจำวัน'!$B484,'วางแผนBC,CJ'!W:W)+SUMIF(RD!$C:$C,'รับ-จ่าย ประจำวัน'!$B484,RD!W:W)+SUMIF('FG,ออนไล,คัดแยก'!$C:$C,'รับ-จ่าย ประจำวัน'!$B484,'FG,ออนไล,คัดแยก'!W:W)</f>
        <v>0</v>
      </c>
      <c r="BE484" s="16">
        <f>SUMIF(เตรียมส่วนผสม!$C:$C,'รับ-จ่าย ประจำวัน'!$B484,เตรียมส่วนผสม!X:X)+SUMIF(กวนไส้!$C:$C,'รับ-จ่าย ประจำวัน'!$B484,กวนไส้!X:X)+SUMIF(ผลิต1!$C:$C,'รับ-จ่าย ประจำวัน'!$B484,ผลิต1!X:X)+SUMIF(ผลิต2!$C:$C,'รับ-จ่าย ประจำวัน'!$B484,ผลิต2!X:X)+SUMIF(เส้นแต่งหน้าขนมเค้ก!$C:$C,'รับ-จ่าย ประจำวัน'!$B484,เส้นแต่งหน้าขนมเค้ก!X:X)+SUMIF(แพ็ค!$C:$C,'รับ-จ่าย ประจำวัน'!$B484,แพ็ค!X:X)+SUMIF(ธุรการ!$C:$C,'รับ-จ่าย ประจำวัน'!$B484,ธุรการ!X:X)+SUMIF(เส้นแต่งหน้าขนมปัง!$C:$C,'รับ-จ่าย ประจำวัน'!$B484,เส้นแต่งหน้าขนมปัง!X:X)+SUMIF('วางแผนBC,CJ'!$C:$C,'รับ-จ่าย ประจำวัน'!$B484,'วางแผนBC,CJ'!X:X)+SUMIF(RD!$C:$C,'รับ-จ่าย ประจำวัน'!$B484,RD!X:X)+SUMIF('FG,ออนไล,คัดแยก'!$C:$C,'รับ-จ่าย ประจำวัน'!$B484,'FG,ออนไล,คัดแยก'!X:X)</f>
        <v>0</v>
      </c>
      <c r="BF484" s="16">
        <f>SUMIF(เตรียมส่วนผสม!$C:$C,'รับ-จ่าย ประจำวัน'!$B484,เตรียมส่วนผสม!Y:Y)+SUMIF(กวนไส้!$C:$C,'รับ-จ่าย ประจำวัน'!$B484,กวนไส้!Y:Y)+SUMIF(ผลิต1!$C:$C,'รับ-จ่าย ประจำวัน'!$B484,ผลิต1!Y:Y)+SUMIF(ผลิต2!$C:$C,'รับ-จ่าย ประจำวัน'!$B484,ผลิต2!Y:Y)+SUMIF(เส้นแต่งหน้าขนมเค้ก!$C:$C,'รับ-จ่าย ประจำวัน'!$B484,เส้นแต่งหน้าขนมเค้ก!Y:Y)+SUMIF(แพ็ค!$C:$C,'รับ-จ่าย ประจำวัน'!$B484,แพ็ค!Y:Y)+SUMIF(ธุรการ!$C:$C,'รับ-จ่าย ประจำวัน'!$B484,ธุรการ!Y:Y)+SUMIF(เส้นแต่งหน้าขนมปัง!$C:$C,'รับ-จ่าย ประจำวัน'!$B484,เส้นแต่งหน้าขนมปัง!Y:Y)+SUMIF('วางแผนBC,CJ'!$C:$C,'รับ-จ่าย ประจำวัน'!$B484,'วางแผนBC,CJ'!Y:Y)+SUMIF(RD!$C:$C,'รับ-จ่าย ประจำวัน'!$B484,RD!Y:Y)+SUMIF('FG,ออนไล,คัดแยก'!$C:$C,'รับ-จ่าย ประจำวัน'!$B484,'FG,ออนไล,คัดแยก'!Y:Y)</f>
        <v>0</v>
      </c>
      <c r="BG484" s="16">
        <f>SUMIF(เตรียมส่วนผสม!$C:$C,'รับ-จ่าย ประจำวัน'!$B484,เตรียมส่วนผสม!Z:Z)+SUMIF(กวนไส้!$C:$C,'รับ-จ่าย ประจำวัน'!$B484,กวนไส้!Z:Z)+SUMIF(ผลิต1!$C:$C,'รับ-จ่าย ประจำวัน'!$B484,ผลิต1!Z:Z)+SUMIF(ผลิต2!$C:$C,'รับ-จ่าย ประจำวัน'!$B484,ผลิต2!Z:Z)+SUMIF(เส้นแต่งหน้าขนมเค้ก!$C:$C,'รับ-จ่าย ประจำวัน'!$B484,เส้นแต่งหน้าขนมเค้ก!Z:Z)+SUMIF(แพ็ค!$C:$C,'รับ-จ่าย ประจำวัน'!$B484,แพ็ค!Z:Z)+SUMIF(ธุรการ!$C:$C,'รับ-จ่าย ประจำวัน'!$B484,ธุรการ!Z:Z)+SUMIF(เส้นแต่งหน้าขนมปัง!$C:$C,'รับ-จ่าย ประจำวัน'!$B484,เส้นแต่งหน้าขนมปัง!Z:Z)+SUMIF('วางแผนBC,CJ'!$C:$C,'รับ-จ่าย ประจำวัน'!$B484,'วางแผนBC,CJ'!Z:Z)+SUMIF(RD!$C:$C,'รับ-จ่าย ประจำวัน'!$B484,RD!Z:Z)+SUMIF('FG,ออนไล,คัดแยก'!$C:$C,'รับ-จ่าย ประจำวัน'!$B484,'FG,ออนไล,คัดแยก'!Z:Z)</f>
        <v>0</v>
      </c>
      <c r="BH484" s="16">
        <f>SUMIF(เตรียมส่วนผสม!$C:$C,'รับ-จ่าย ประจำวัน'!$B484,เตรียมส่วนผสม!AA:AA)+SUMIF(กวนไส้!$C:$C,'รับ-จ่าย ประจำวัน'!$B484,กวนไส้!AA:AA)+SUMIF(ผลิต1!$C:$C,'รับ-จ่าย ประจำวัน'!$B484,ผลิต1!AA:AA)+SUMIF(ผลิต2!$C:$C,'รับ-จ่าย ประจำวัน'!$B484,ผลิต2!AA:AA)+SUMIF(เส้นแต่งหน้าขนมเค้ก!$C:$C,'รับ-จ่าย ประจำวัน'!$B484,เส้นแต่งหน้าขนมเค้ก!AA:AA)+SUMIF(แพ็ค!$C:$C,'รับ-จ่าย ประจำวัน'!$B484,แพ็ค!AA:AA)+SUMIF(ธุรการ!$C:$C,'รับ-จ่าย ประจำวัน'!$B484,ธุรการ!AA:AA)+SUMIF(เส้นแต่งหน้าขนมปัง!$C:$C,'รับ-จ่าย ประจำวัน'!$B484,เส้นแต่งหน้าขนมปัง!AA:AA)+SUMIF('วางแผนBC,CJ'!$C:$C,'รับ-จ่าย ประจำวัน'!$B484,'วางแผนBC,CJ'!AA:AA)+SUMIF(RD!$C:$C,'รับ-จ่าย ประจำวัน'!$B484,RD!AA:AA)+SUMIF('FG,ออนไล,คัดแยก'!$C:$C,'รับ-จ่าย ประจำวัน'!$B484,'FG,ออนไล,คัดแยก'!AA:AA)</f>
        <v>0</v>
      </c>
      <c r="BI484" s="16">
        <f>SUMIF(เตรียมส่วนผสม!$C:$C,'รับ-จ่าย ประจำวัน'!$B484,เตรียมส่วนผสม!AB:AB)+SUMIF(กวนไส้!$C:$C,'รับ-จ่าย ประจำวัน'!$B484,กวนไส้!AB:AB)+SUMIF(ผลิต1!$C:$C,'รับ-จ่าย ประจำวัน'!$B484,ผลิต1!AB:AB)+SUMIF(ผลิต2!$C:$C,'รับ-จ่าย ประจำวัน'!$B484,ผลิต2!AB:AB)+SUMIF(เส้นแต่งหน้าขนมเค้ก!$C:$C,'รับ-จ่าย ประจำวัน'!$B484,เส้นแต่งหน้าขนมเค้ก!AB:AB)+SUMIF(แพ็ค!$C:$C,'รับ-จ่าย ประจำวัน'!$B484,แพ็ค!AB:AB)+SUMIF(ธุรการ!$C:$C,'รับ-จ่าย ประจำวัน'!$B484,ธุรการ!AB:AB)+SUMIF(เส้นแต่งหน้าขนมปัง!$C:$C,'รับ-จ่าย ประจำวัน'!$B484,เส้นแต่งหน้าขนมปัง!AB:AB)+SUMIF('วางแผนBC,CJ'!$C:$C,'รับ-จ่าย ประจำวัน'!$B484,'วางแผนBC,CJ'!AB:AB)+SUMIF(RD!$C:$C,'รับ-จ่าย ประจำวัน'!$B484,RD!AB:AB)+SUMIF('FG,ออนไล,คัดแยก'!$C:$C,'รับ-จ่าย ประจำวัน'!$B484,'FG,ออนไล,คัดแยก'!AB:AB)</f>
        <v>0</v>
      </c>
      <c r="BJ484" s="16">
        <f>SUMIF(เตรียมส่วนผสม!$C:$C,'รับ-จ่าย ประจำวัน'!$B484,เตรียมส่วนผสม!AC:AC)+SUMIF(กวนไส้!$C:$C,'รับ-จ่าย ประจำวัน'!$B484,กวนไส้!AC:AC)+SUMIF(ผลิต1!$C:$C,'รับ-จ่าย ประจำวัน'!$B484,ผลิต1!AC:AC)+SUMIF(ผลิต2!$C:$C,'รับ-จ่าย ประจำวัน'!$B484,ผลิต2!AC:AC)+SUMIF(เส้นแต่งหน้าขนมเค้ก!$C:$C,'รับ-จ่าย ประจำวัน'!$B484,เส้นแต่งหน้าขนมเค้ก!AC:AC)+SUMIF(แพ็ค!$C:$C,'รับ-จ่าย ประจำวัน'!$B484,แพ็ค!AC:AC)+SUMIF(ธุรการ!$C:$C,'รับ-จ่าย ประจำวัน'!$B484,ธุรการ!AC:AC)+SUMIF(เส้นแต่งหน้าขนมปัง!$C:$C,'รับ-จ่าย ประจำวัน'!$B484,เส้นแต่งหน้าขนมปัง!AC:AC)+SUMIF('วางแผนBC,CJ'!$C:$C,'รับ-จ่าย ประจำวัน'!$B484,'วางแผนBC,CJ'!AC:AC)+SUMIF(RD!$C:$C,'รับ-จ่าย ประจำวัน'!$B484,RD!AC:AC)+SUMIF('FG,ออนไล,คัดแยก'!$C:$C,'รับ-จ่าย ประจำวัน'!$B484,'FG,ออนไล,คัดแยก'!AC:AC)</f>
        <v>0</v>
      </c>
      <c r="BK484" s="16">
        <f>SUMIF(เตรียมส่วนผสม!$C:$C,'รับ-จ่าย ประจำวัน'!$B484,เตรียมส่วนผสม!AD:AD)+SUMIF(กวนไส้!$C:$C,'รับ-จ่าย ประจำวัน'!$B484,กวนไส้!AD:AD)+SUMIF(ผลิต1!$C:$C,'รับ-จ่าย ประจำวัน'!$B484,ผลิต1!AD:AD)+SUMIF(ผลิต2!$C:$C,'รับ-จ่าย ประจำวัน'!$B484,ผลิต2!AD:AD)+SUMIF(เส้นแต่งหน้าขนมเค้ก!$C:$C,'รับ-จ่าย ประจำวัน'!$B484,เส้นแต่งหน้าขนมเค้ก!AD:AD)+SUMIF(แพ็ค!$C:$C,'รับ-จ่าย ประจำวัน'!$B484,แพ็ค!AD:AD)+SUMIF(ธุรการ!$C:$C,'รับ-จ่าย ประจำวัน'!$B484,ธุรการ!AD:AD)+SUMIF(เส้นแต่งหน้าขนมปัง!$C:$C,'รับ-จ่าย ประจำวัน'!$B484,เส้นแต่งหน้าขนมปัง!AD:AD)+SUMIF('วางแผนBC,CJ'!$C:$C,'รับ-จ่าย ประจำวัน'!$B484,'วางแผนBC,CJ'!AD:AD)+SUMIF(RD!$C:$C,'รับ-จ่าย ประจำวัน'!$B484,RD!AD:AD)+SUMIF('FG,ออนไล,คัดแยก'!$C:$C,'รับ-จ่าย ประจำวัน'!$B484,'FG,ออนไล,คัดแยก'!AD:AD)</f>
        <v>0</v>
      </c>
      <c r="BL484" s="16">
        <f>SUMIF(เตรียมส่วนผสม!$C:$C,'รับ-จ่าย ประจำวัน'!$B484,เตรียมส่วนผสม!AE:AE)+SUMIF(กวนไส้!$C:$C,'รับ-จ่าย ประจำวัน'!$B484,กวนไส้!AE:AE)+SUMIF(ผลิต1!$C:$C,'รับ-จ่าย ประจำวัน'!$B484,ผลิต1!AE:AE)+SUMIF(ผลิต2!$C:$C,'รับ-จ่าย ประจำวัน'!$B484,ผลิต2!AE:AE)+SUMIF(เส้นแต่งหน้าขนมเค้ก!$C:$C,'รับ-จ่าย ประจำวัน'!$B484,เส้นแต่งหน้าขนมเค้ก!AE:AE)+SUMIF(แพ็ค!$C:$C,'รับ-จ่าย ประจำวัน'!$B484,แพ็ค!AE:AE)+SUMIF(ธุรการ!$C:$C,'รับ-จ่าย ประจำวัน'!$B484,ธุรการ!AE:AE)+SUMIF(เส้นแต่งหน้าขนมปัง!$C:$C,'รับ-จ่าย ประจำวัน'!$B484,เส้นแต่งหน้าขนมปัง!AE:AE)+SUMIF('วางแผนBC,CJ'!$C:$C,'รับ-จ่าย ประจำวัน'!$B484,'วางแผนBC,CJ'!AE:AE)+SUMIF(RD!$C:$C,'รับ-จ่าย ประจำวัน'!$B484,RD!AE:AE)+SUMIF('FG,ออนไล,คัดแยก'!$C:$C,'รับ-จ่าย ประจำวัน'!$B484,'FG,ออนไล,คัดแยก'!AE:AE)</f>
        <v>0</v>
      </c>
      <c r="BM484" s="16">
        <f>SUMIF(เตรียมส่วนผสม!$C:$C,'รับ-จ่าย ประจำวัน'!$B484,เตรียมส่วนผสม!AF:AF)+SUMIF(กวนไส้!$C:$C,'รับ-จ่าย ประจำวัน'!$B484,กวนไส้!AF:AF)+SUMIF(ผลิต1!$C:$C,'รับ-จ่าย ประจำวัน'!$B484,ผลิต1!AF:AF)+SUMIF(ผลิต2!$C:$C,'รับ-จ่าย ประจำวัน'!$B484,ผลิต2!AF:AF)+SUMIF(เส้นแต่งหน้าขนมเค้ก!$C:$C,'รับ-จ่าย ประจำวัน'!$B484,เส้นแต่งหน้าขนมเค้ก!AF:AF)+SUMIF(แพ็ค!$C:$C,'รับ-จ่าย ประจำวัน'!$B484,แพ็ค!AF:AF)+SUMIF(ธุรการ!$C:$C,'รับ-จ่าย ประจำวัน'!$B484,ธุรการ!AF:AF)+SUMIF(เส้นแต่งหน้าขนมปัง!$C:$C,'รับ-จ่าย ประจำวัน'!$B484,เส้นแต่งหน้าขนมปัง!AF:AF)+SUMIF('วางแผนBC,CJ'!$C:$C,'รับ-จ่าย ประจำวัน'!$B484,'วางแผนBC,CJ'!AF:AF)+SUMIF(RD!$C:$C,'รับ-จ่าย ประจำวัน'!$B484,RD!AF:AF)+SUMIF('FG,ออนไล,คัดแยก'!$C:$C,'รับ-จ่าย ประจำวัน'!$B484,'FG,ออนไล,คัดแยก'!AF:AF)</f>
        <v>0</v>
      </c>
      <c r="BN484" s="16">
        <f>SUMIF(เตรียมส่วนผสม!$C:$C,'รับ-จ่าย ประจำวัน'!$B484,เตรียมส่วนผสม!AG:AG)+SUMIF(กวนไส้!$C:$C,'รับ-จ่าย ประจำวัน'!$B484,กวนไส้!AG:AG)+SUMIF(ผลิต1!$C:$C,'รับ-จ่าย ประจำวัน'!$B484,ผลิต1!AG:AG)+SUMIF(ผลิต2!$C:$C,'รับ-จ่าย ประจำวัน'!$B484,ผลิต2!AG:AG)+SUMIF(เส้นแต่งหน้าขนมเค้ก!$C:$C,'รับ-จ่าย ประจำวัน'!$B484,เส้นแต่งหน้าขนมเค้ก!AG:AG)+SUMIF(แพ็ค!$C:$C,'รับ-จ่าย ประจำวัน'!$B484,แพ็ค!AG:AG)+SUMIF(ธุรการ!$C:$C,'รับ-จ่าย ประจำวัน'!$B484,ธุรการ!AG:AG)+SUMIF(เส้นแต่งหน้าขนมปัง!$C:$C,'รับ-จ่าย ประจำวัน'!$B484,เส้นแต่งหน้าขนมปัง!AG:AG)+SUMIF('วางแผนBC,CJ'!$C:$C,'รับ-จ่าย ประจำวัน'!$B484,'วางแผนBC,CJ'!AG:AG)+SUMIF(RD!$C:$C,'รับ-จ่าย ประจำวัน'!$B484,RD!AG:AG)+SUMIF('FG,ออนไล,คัดแยก'!$C:$C,'รับ-จ่าย ประจำวัน'!$B484,'FG,ออนไล,คัดแยก'!AG:AG)</f>
        <v>0</v>
      </c>
      <c r="BO484" s="16">
        <f>SUMIF(เตรียมส่วนผสม!$C:$C,'รับ-จ่าย ประจำวัน'!$B484,เตรียมส่วนผสม!AH:AH)+SUMIF(กวนไส้!$C:$C,'รับ-จ่าย ประจำวัน'!$B484,กวนไส้!AH:AH)+SUMIF(ผลิต1!$C:$C,'รับ-จ่าย ประจำวัน'!$B484,ผลิต1!AH:AH)+SUMIF(ผลิต2!$C:$C,'รับ-จ่าย ประจำวัน'!$B484,ผลิต2!AH:AH)+SUMIF(เส้นแต่งหน้าขนมเค้ก!$C:$C,'รับ-จ่าย ประจำวัน'!$B484,เส้นแต่งหน้าขนมเค้ก!AH:AH)+SUMIF(แพ็ค!$C:$C,'รับ-จ่าย ประจำวัน'!$B484,แพ็ค!AH:AH)+SUMIF(ธุรการ!$C:$C,'รับ-จ่าย ประจำวัน'!$B484,ธุรการ!AH:AH)+SUMIF(เส้นแต่งหน้าขนมปัง!$C:$C,'รับ-จ่าย ประจำวัน'!$B484,เส้นแต่งหน้าขนมปัง!AH:AH)+SUMIF('วางแผนBC,CJ'!$C:$C,'รับ-จ่าย ประจำวัน'!$B484,'วางแผนBC,CJ'!AH:AH)+SUMIF(RD!$C:$C,'รับ-จ่าย ประจำวัน'!$B484,RD!AH:AH)+SUMIF('FG,ออนไล,คัดแยก'!$C:$C,'รับ-จ่าย ประจำวัน'!$B484,'FG,ออนไล,คัดแยก'!AH:AH)</f>
        <v>0</v>
      </c>
      <c r="BP484" s="16">
        <f>SUMIF(เตรียมส่วนผสม!$C:$C,'รับ-จ่าย ประจำวัน'!$B484,เตรียมส่วนผสม!AI:AI)+SUMIF(กวนไส้!$C:$C,'รับ-จ่าย ประจำวัน'!$B484,กวนไส้!AI:AI)+SUMIF(ผลิต1!$C:$C,'รับ-จ่าย ประจำวัน'!$B484,ผลิต1!AI:AI)+SUMIF(ผลิต2!$C:$C,'รับ-จ่าย ประจำวัน'!$B484,ผลิต2!AI:AI)+SUMIF(เส้นแต่งหน้าขนมเค้ก!$C:$C,'รับ-จ่าย ประจำวัน'!$B484,เส้นแต่งหน้าขนมเค้ก!AI:AI)+SUMIF(แพ็ค!$C:$C,'รับ-จ่าย ประจำวัน'!$B484,แพ็ค!AI:AI)+SUMIF(ธุรการ!$C:$C,'รับ-จ่าย ประจำวัน'!$B484,ธุรการ!AI:AI)+SUMIF(เส้นแต่งหน้าขนมปัง!$C:$C,'รับ-จ่าย ประจำวัน'!$B484,เส้นแต่งหน้าขนมปัง!AI:AI)+SUMIF('วางแผนBC,CJ'!$C:$C,'รับ-จ่าย ประจำวัน'!$B484,'วางแผนBC,CJ'!AI:AI)+SUMIF(RD!$C:$C,'รับ-จ่าย ประจำวัน'!$B484,RD!AI:AI)+SUMIF('FG,ออนไล,คัดแยก'!$C:$C,'รับ-จ่าย ประจำวัน'!$B484,'FG,ออนไล,คัดแยก'!AI:AI)</f>
        <v>0</v>
      </c>
      <c r="BQ484" s="16">
        <f>SUMIF(เตรียมส่วนผสม!$C:$C,'รับ-จ่าย ประจำวัน'!$B484,เตรียมส่วนผสม!AJ:AJ)+SUMIF(กวนไส้!$C:$C,'รับ-จ่าย ประจำวัน'!$B484,กวนไส้!AJ:AJ)+SUMIF(ผลิต1!$C:$C,'รับ-จ่าย ประจำวัน'!$B484,ผลิต1!AJ:AJ)+SUMIF(ผลิต2!$C:$C,'รับ-จ่าย ประจำวัน'!$B484,ผลิต2!AJ:AJ)+SUMIF(เส้นแต่งหน้าขนมเค้ก!$C:$C,'รับ-จ่าย ประจำวัน'!$B484,เส้นแต่งหน้าขนมเค้ก!AJ:AJ)+SUMIF(แพ็ค!$C:$C,'รับ-จ่าย ประจำวัน'!$B484,แพ็ค!AJ:AJ)+SUMIF(ธุรการ!$C:$C,'รับ-จ่าย ประจำวัน'!$B484,ธุรการ!AJ:AJ)+SUMIF(เส้นแต่งหน้าขนมปัง!$C:$C,'รับ-จ่าย ประจำวัน'!$B484,เส้นแต่งหน้าขนมปัง!AJ:AJ)+SUMIF('วางแผนBC,CJ'!$C:$C,'รับ-จ่าย ประจำวัน'!$B484,'วางแผนBC,CJ'!AJ:AJ)+SUMIF(RD!$C:$C,'รับ-จ่าย ประจำวัน'!$B484,RD!AJ:AJ)+SUMIF('FG,ออนไล,คัดแยก'!$C:$C,'รับ-จ่าย ประจำวัน'!$B484,'FG,ออนไล,คัดแยก'!AJ:AJ)</f>
        <v>0</v>
      </c>
      <c r="BR484" s="16">
        <f>SUMIF(เตรียมส่วนผสม!$C:$C,'รับ-จ่าย ประจำวัน'!$B484,เตรียมส่วนผสม!AK:AK)+SUMIF(กวนไส้!$C:$C,'รับ-จ่าย ประจำวัน'!$B484,กวนไส้!AK:AK)+SUMIF(ผลิต1!$C:$C,'รับ-จ่าย ประจำวัน'!$B484,ผลิต1!AK:AK)+SUMIF(ผลิต2!$C:$C,'รับ-จ่าย ประจำวัน'!$B484,ผลิต2!AK:AK)+SUMIF(เส้นแต่งหน้าขนมเค้ก!$C:$C,'รับ-จ่าย ประจำวัน'!$B484,เส้นแต่งหน้าขนมเค้ก!AK:AK)+SUMIF(แพ็ค!$C:$C,'รับ-จ่าย ประจำวัน'!$B484,แพ็ค!AK:AK)+SUMIF(ธุรการ!$C:$C,'รับ-จ่าย ประจำวัน'!$B484,ธุรการ!AK:AK)+SUMIF(เส้นแต่งหน้าขนมปัง!$C:$C,'รับ-จ่าย ประจำวัน'!$B484,เส้นแต่งหน้าขนมปัง!AK:AK)+SUMIF('วางแผนBC,CJ'!$C:$C,'รับ-จ่าย ประจำวัน'!$B484,'วางแผนBC,CJ'!AK:AK)+SUMIF(RD!$C:$C,'รับ-จ่าย ประจำวัน'!$B484,RD!AK:AK)+SUMIF('FG,ออนไล,คัดแยก'!$C:$C,'รับ-จ่าย ประจำวัน'!$B484,'FG,ออนไล,คัดแยก'!AK:AK)</f>
        <v>0</v>
      </c>
      <c r="BS484" s="16">
        <f>SUMIF(เตรียมส่วนผสม!$C:$C,'รับ-จ่าย ประจำวัน'!$B484,เตรียมส่วนผสม!AL:AL)+SUMIF(กวนไส้!$C:$C,'รับ-จ่าย ประจำวัน'!$B484,กวนไส้!AL:AL)+SUMIF(ผลิต1!$C:$C,'รับ-จ่าย ประจำวัน'!$B484,ผลิต1!AL:AL)+SUMIF(ผลิต2!$C:$C,'รับ-จ่าย ประจำวัน'!$B484,ผลิต2!AL:AL)+SUMIF(เส้นแต่งหน้าขนมเค้ก!$C:$C,'รับ-จ่าย ประจำวัน'!$B484,เส้นแต่งหน้าขนมเค้ก!AL:AL)+SUMIF(แพ็ค!$C:$C,'รับ-จ่าย ประจำวัน'!$B484,แพ็ค!AL:AL)+SUMIF(ธุรการ!$C:$C,'รับ-จ่าย ประจำวัน'!$B484,ธุรการ!AL:AL)+SUMIF(เส้นแต่งหน้าขนมปัง!$C:$C,'รับ-จ่าย ประจำวัน'!$B484,เส้นแต่งหน้าขนมปัง!AL:AL)+SUMIF('วางแผนBC,CJ'!$C:$C,'รับ-จ่าย ประจำวัน'!$B484,'วางแผนBC,CJ'!AL:AL)+SUMIF(RD!$C:$C,'รับ-จ่าย ประจำวัน'!$B484,RD!AL:AL)+SUMIF('FG,ออนไล,คัดแยก'!$C:$C,'รับ-จ่าย ประจำวัน'!$B484,'FG,ออนไล,คัดแยก'!AL:AL)</f>
        <v>0</v>
      </c>
      <c r="BT484" s="18">
        <f t="shared" si="107"/>
        <v>0</v>
      </c>
      <c r="BU484" s="116"/>
      <c r="BV484" s="146">
        <f t="shared" si="108"/>
        <v>8788</v>
      </c>
      <c r="BW484" s="183">
        <v>30</v>
      </c>
      <c r="BX484" s="172">
        <f t="shared" si="103"/>
        <v>0</v>
      </c>
      <c r="BY484" s="188" t="e">
        <f t="shared" si="104"/>
        <v>#DIV/0!</v>
      </c>
      <c r="BZ484" s="180" t="e">
        <f t="shared" ca="1" si="109"/>
        <v>#DIV/0!</v>
      </c>
      <c r="CA484" s="97"/>
      <c r="CB484" s="97"/>
      <c r="CC484" s="97"/>
      <c r="CD484" s="97"/>
      <c r="CE484" s="97"/>
      <c r="CF484" s="97"/>
      <c r="CG484" s="97"/>
      <c r="CH484" s="97"/>
      <c r="CI484" s="97"/>
      <c r="CJ484" s="94"/>
      <c r="CK484" s="9">
        <f t="shared" si="105"/>
        <v>8788</v>
      </c>
    </row>
    <row r="485" spans="1:89" hidden="1" x14ac:dyDescent="0.5">
      <c r="A485" s="149"/>
      <c r="B485" s="34">
        <v>1020201073</v>
      </c>
      <c r="C485" s="10" t="s">
        <v>1574</v>
      </c>
      <c r="D485" s="141" t="s">
        <v>91</v>
      </c>
      <c r="E485" s="28"/>
      <c r="F485" s="75"/>
      <c r="G485" s="11" t="s">
        <v>62</v>
      </c>
      <c r="H485" s="12">
        <v>0</v>
      </c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3"/>
      <c r="AF485" s="13"/>
      <c r="AG485" s="13"/>
      <c r="AH485" s="13"/>
      <c r="AI485" s="14"/>
      <c r="AJ485" s="14"/>
      <c r="AK485" s="14"/>
      <c r="AL485" s="14"/>
      <c r="AM485" s="14"/>
      <c r="AN485" s="15">
        <f t="shared" si="110"/>
        <v>0</v>
      </c>
      <c r="AO485" s="16">
        <f>SUMIF(เตรียมส่วนผสม!$C:$C,'รับ-จ่าย ประจำวัน'!$B485,เตรียมส่วนผสม!H:H)+SUMIF(กวนไส้!$C:$C,'รับ-จ่าย ประจำวัน'!$B485,กวนไส้!H:H)+SUMIF(ผลิต1!$C:$C,'รับ-จ่าย ประจำวัน'!$B485,ผลิต1!H:H)+SUMIF(ผลิต2!$C:$C,'รับ-จ่าย ประจำวัน'!$B485,ผลิต2!H:H)+SUMIF(เส้นแต่งหน้าขนมเค้ก!$C:$C,'รับ-จ่าย ประจำวัน'!$B485,เส้นแต่งหน้าขนมเค้ก!H:H)+SUMIF(แพ็ค!$C:$C,'รับ-จ่าย ประจำวัน'!$B485,แพ็ค!H:H)+SUMIF(ธุรการ!$C:$C,'รับ-จ่าย ประจำวัน'!$B485,ธุรการ!H:H)+SUMIF(เส้นแต่งหน้าขนมปัง!$C:$C,'รับ-จ่าย ประจำวัน'!$B485,เส้นแต่งหน้าขนมปัง!H:H)+SUMIF('วางแผนBC,CJ'!$C:$C,'รับ-จ่าย ประจำวัน'!$B485,'วางแผนBC,CJ'!H:H)+SUMIF(RD!$C:$C,'รับ-จ่าย ประจำวัน'!$B485,RD!H:H)+SUMIF('FG,ออนไล,คัดแยก'!$C:$C,'รับ-จ่าย ประจำวัน'!$B485,'FG,ออนไล,คัดแยก'!H:H)</f>
        <v>0</v>
      </c>
      <c r="AP485" s="16">
        <f>SUMIF(เตรียมส่วนผสม!$C:$C,'รับ-จ่าย ประจำวัน'!$B485,เตรียมส่วนผสม!I:I)+SUMIF(กวนไส้!$C:$C,'รับ-จ่าย ประจำวัน'!$B485,กวนไส้!I:I)+SUMIF(ผลิต1!$C:$C,'รับ-จ่าย ประจำวัน'!$B485,ผลิต1!I:I)+SUMIF(ผลิต2!$C:$C,'รับ-จ่าย ประจำวัน'!$B485,ผลิต2!I:I)+SUMIF(เส้นแต่งหน้าขนมเค้ก!$C:$C,'รับ-จ่าย ประจำวัน'!$B485,เส้นแต่งหน้าขนมเค้ก!I:I)+SUMIF(แพ็ค!$C:$C,'รับ-จ่าย ประจำวัน'!$B485,แพ็ค!I:I)+SUMIF(ธุรการ!$C:$C,'รับ-จ่าย ประจำวัน'!$B485,ธุรการ!I:I)+SUMIF(เส้นแต่งหน้าขนมปัง!$C:$C,'รับ-จ่าย ประจำวัน'!$B485,เส้นแต่งหน้าขนมปัง!I:I)+SUMIF('วางแผนBC,CJ'!$C:$C,'รับ-จ่าย ประจำวัน'!$B485,'วางแผนBC,CJ'!I:I)+SUMIF(RD!$C:$C,'รับ-จ่าย ประจำวัน'!$B485,RD!I:I)+SUMIF('FG,ออนไล,คัดแยก'!$C:$C,'รับ-จ่าย ประจำวัน'!$B485,'FG,ออนไล,คัดแยก'!I:I)</f>
        <v>0</v>
      </c>
      <c r="AQ485" s="16">
        <f>SUMIF(เตรียมส่วนผสม!$C:$C,'รับ-จ่าย ประจำวัน'!$B485,เตรียมส่วนผสม!J:J)+SUMIF(กวนไส้!$C:$C,'รับ-จ่าย ประจำวัน'!$B485,กวนไส้!J:J)+SUMIF(ผลิต1!$C:$C,'รับ-จ่าย ประจำวัน'!$B485,ผลิต1!J:J)+SUMIF(ผลิต2!$C:$C,'รับ-จ่าย ประจำวัน'!$B485,ผลิต2!J:J)+SUMIF(เส้นแต่งหน้าขนมเค้ก!$C:$C,'รับ-จ่าย ประจำวัน'!$B485,เส้นแต่งหน้าขนมเค้ก!J:J)+SUMIF(แพ็ค!$C:$C,'รับ-จ่าย ประจำวัน'!$B485,แพ็ค!J:J)+SUMIF(ธุรการ!$C:$C,'รับ-จ่าย ประจำวัน'!$B485,ธุรการ!J:J)+SUMIF(เส้นแต่งหน้าขนมปัง!$C:$C,'รับ-จ่าย ประจำวัน'!$B485,เส้นแต่งหน้าขนมปัง!J:J)+SUMIF('วางแผนBC,CJ'!$C:$C,'รับ-จ่าย ประจำวัน'!$B485,'วางแผนBC,CJ'!J:J)+SUMIF(RD!$C:$C,'รับ-จ่าย ประจำวัน'!$B485,RD!J:J)+SUMIF('FG,ออนไล,คัดแยก'!$C:$C,'รับ-จ่าย ประจำวัน'!$B485,'FG,ออนไล,คัดแยก'!J:J)</f>
        <v>0</v>
      </c>
      <c r="AR485" s="16">
        <f>SUMIF(เตรียมส่วนผสม!$C:$C,'รับ-จ่าย ประจำวัน'!$B485,เตรียมส่วนผสม!K:K)+SUMIF(กวนไส้!$C:$C,'รับ-จ่าย ประจำวัน'!$B485,กวนไส้!K:K)+SUMIF(ผลิต1!$C:$C,'รับ-จ่าย ประจำวัน'!$B485,ผลิต1!K:K)+SUMIF(ผลิต2!$C:$C,'รับ-จ่าย ประจำวัน'!$B485,ผลิต2!K:K)+SUMIF(เส้นแต่งหน้าขนมเค้ก!$C:$C,'รับ-จ่าย ประจำวัน'!$B485,เส้นแต่งหน้าขนมเค้ก!K:K)+SUMIF(แพ็ค!$C:$C,'รับ-จ่าย ประจำวัน'!$B485,แพ็ค!K:K)+SUMIF(ธุรการ!$C:$C,'รับ-จ่าย ประจำวัน'!$B485,ธุรการ!K:K)+SUMIF(เส้นแต่งหน้าขนมปัง!$C:$C,'รับ-จ่าย ประจำวัน'!$B485,เส้นแต่งหน้าขนมปัง!K:K)+SUMIF('วางแผนBC,CJ'!$C:$C,'รับ-จ่าย ประจำวัน'!$B485,'วางแผนBC,CJ'!K:K)+SUMIF(RD!$C:$C,'รับ-จ่าย ประจำวัน'!$B485,RD!K:K)+SUMIF('FG,ออนไล,คัดแยก'!$C:$C,'รับ-จ่าย ประจำวัน'!$B485,'FG,ออนไล,คัดแยก'!K:K)</f>
        <v>0</v>
      </c>
      <c r="AS485" s="16">
        <f>SUMIF(เตรียมส่วนผสม!$C:$C,'รับ-จ่าย ประจำวัน'!$B485,เตรียมส่วนผสม!L:L)+SUMIF(กวนไส้!$C:$C,'รับ-จ่าย ประจำวัน'!$B485,กวนไส้!L:L)+SUMIF(ผลิต1!$C:$C,'รับ-จ่าย ประจำวัน'!$B485,ผลิต1!L:L)+SUMIF(ผลิต2!$C:$C,'รับ-จ่าย ประจำวัน'!$B485,ผลิต2!L:L)+SUMIF(เส้นแต่งหน้าขนมเค้ก!$C:$C,'รับ-จ่าย ประจำวัน'!$B485,เส้นแต่งหน้าขนมเค้ก!L:L)+SUMIF(แพ็ค!$C:$C,'รับ-จ่าย ประจำวัน'!$B485,แพ็ค!L:L)+SUMIF(ธุรการ!$C:$C,'รับ-จ่าย ประจำวัน'!$B485,ธุรการ!L:L)+SUMIF(เส้นแต่งหน้าขนมปัง!$C:$C,'รับ-จ่าย ประจำวัน'!$B485,เส้นแต่งหน้าขนมปัง!L:L)+SUMIF('วางแผนBC,CJ'!$C:$C,'รับ-จ่าย ประจำวัน'!$B485,'วางแผนBC,CJ'!L:L)+SUMIF(RD!$C:$C,'รับ-จ่าย ประจำวัน'!$B485,RD!L:L)+SUMIF('FG,ออนไล,คัดแยก'!$C:$C,'รับ-จ่าย ประจำวัน'!$B485,'FG,ออนไล,คัดแยก'!L:L)</f>
        <v>0</v>
      </c>
      <c r="AT485" s="16">
        <f>SUMIF(เตรียมส่วนผสม!$C:$C,'รับ-จ่าย ประจำวัน'!$B485,เตรียมส่วนผสม!M:M)+SUMIF(กวนไส้!$C:$C,'รับ-จ่าย ประจำวัน'!$B485,กวนไส้!M:M)+SUMIF(ผลิต1!$C:$C,'รับ-จ่าย ประจำวัน'!$B485,ผลิต1!M:M)+SUMIF(ผลิต2!$C:$C,'รับ-จ่าย ประจำวัน'!$B485,ผลิต2!M:M)+SUMIF(เส้นแต่งหน้าขนมเค้ก!$C:$C,'รับ-จ่าย ประจำวัน'!$B485,เส้นแต่งหน้าขนมเค้ก!M:M)+SUMIF(แพ็ค!$C:$C,'รับ-จ่าย ประจำวัน'!$B485,แพ็ค!M:M)+SUMIF(ธุรการ!$C:$C,'รับ-จ่าย ประจำวัน'!$B485,ธุรการ!M:M)+SUMIF(เส้นแต่งหน้าขนมปัง!$C:$C,'รับ-จ่าย ประจำวัน'!$B485,เส้นแต่งหน้าขนมปัง!M:M)+SUMIF('วางแผนBC,CJ'!$C:$C,'รับ-จ่าย ประจำวัน'!$B485,'วางแผนBC,CJ'!M:M)+SUMIF(RD!$C:$C,'รับ-จ่าย ประจำวัน'!$B485,RD!M:M)+SUMIF('FG,ออนไล,คัดแยก'!$C:$C,'รับ-จ่าย ประจำวัน'!$B485,'FG,ออนไล,คัดแยก'!M:M)</f>
        <v>0</v>
      </c>
      <c r="AU485" s="16">
        <f>SUMIF(เตรียมส่วนผสม!$C:$C,'รับ-จ่าย ประจำวัน'!$B485,เตรียมส่วนผสม!N:N)+SUMIF(กวนไส้!$C:$C,'รับ-จ่าย ประจำวัน'!$B485,กวนไส้!N:N)+SUMIF(ผลิต1!$C:$C,'รับ-จ่าย ประจำวัน'!$B485,ผลิต1!N:N)+SUMIF(ผลิต2!$C:$C,'รับ-จ่าย ประจำวัน'!$B485,ผลิต2!N:N)+SUMIF(เส้นแต่งหน้าขนมเค้ก!$C:$C,'รับ-จ่าย ประจำวัน'!$B485,เส้นแต่งหน้าขนมเค้ก!N:N)+SUMIF(แพ็ค!$C:$C,'รับ-จ่าย ประจำวัน'!$B485,แพ็ค!N:N)+SUMIF(ธุรการ!$C:$C,'รับ-จ่าย ประจำวัน'!$B485,ธุรการ!N:N)+SUMIF(เส้นแต่งหน้าขนมปัง!$C:$C,'รับ-จ่าย ประจำวัน'!$B485,เส้นแต่งหน้าขนมปัง!N:N)+SUMIF('วางแผนBC,CJ'!$C:$C,'รับ-จ่าย ประจำวัน'!$B485,'วางแผนBC,CJ'!N:N)+SUMIF(RD!$C:$C,'รับ-จ่าย ประจำวัน'!$B485,RD!N:N)+SUMIF('FG,ออนไล,คัดแยก'!$C:$C,'รับ-จ่าย ประจำวัน'!$B485,'FG,ออนไล,คัดแยก'!N:N)</f>
        <v>0</v>
      </c>
      <c r="AV485" s="16">
        <f>SUMIF(เตรียมส่วนผสม!$C:$C,'รับ-จ่าย ประจำวัน'!$B485,เตรียมส่วนผสม!O:O)+SUMIF(กวนไส้!$C:$C,'รับ-จ่าย ประจำวัน'!$B485,กวนไส้!O:O)+SUMIF(ผลิต1!$C:$C,'รับ-จ่าย ประจำวัน'!$B485,ผลิต1!O:O)+SUMIF(ผลิต2!$C:$C,'รับ-จ่าย ประจำวัน'!$B485,ผลิต2!O:O)+SUMIF(เส้นแต่งหน้าขนมเค้ก!$C:$C,'รับ-จ่าย ประจำวัน'!$B485,เส้นแต่งหน้าขนมเค้ก!O:O)+SUMIF(แพ็ค!$C:$C,'รับ-จ่าย ประจำวัน'!$B485,แพ็ค!O:O)+SUMIF(ธุรการ!$C:$C,'รับ-จ่าย ประจำวัน'!$B485,ธุรการ!O:O)+SUMIF(เส้นแต่งหน้าขนมปัง!$C:$C,'รับ-จ่าย ประจำวัน'!$B485,เส้นแต่งหน้าขนมปัง!O:O)+SUMIF('วางแผนBC,CJ'!$C:$C,'รับ-จ่าย ประจำวัน'!$B485,'วางแผนBC,CJ'!O:O)+SUMIF(RD!$C:$C,'รับ-จ่าย ประจำวัน'!$B485,RD!O:O)+SUMIF('FG,ออนไล,คัดแยก'!$C:$C,'รับ-จ่าย ประจำวัน'!$B485,'FG,ออนไล,คัดแยก'!O:O)</f>
        <v>0</v>
      </c>
      <c r="AW485" s="16">
        <f>SUMIF(เตรียมส่วนผสม!$C:$C,'รับ-จ่าย ประจำวัน'!$B485,เตรียมส่วนผสม!P:P)+SUMIF(กวนไส้!$C:$C,'รับ-จ่าย ประจำวัน'!$B485,กวนไส้!P:P)+SUMIF(ผลิต1!$C:$C,'รับ-จ่าย ประจำวัน'!$B485,ผลิต1!P:P)+SUMIF(ผลิต2!$C:$C,'รับ-จ่าย ประจำวัน'!$B485,ผลิต2!P:P)+SUMIF(เส้นแต่งหน้าขนมเค้ก!$C:$C,'รับ-จ่าย ประจำวัน'!$B485,เส้นแต่งหน้าขนมเค้ก!P:P)+SUMIF(แพ็ค!$C:$C,'รับ-จ่าย ประจำวัน'!$B485,แพ็ค!P:P)+SUMIF(ธุรการ!$C:$C,'รับ-จ่าย ประจำวัน'!$B485,ธุรการ!P:P)+SUMIF(เส้นแต่งหน้าขนมปัง!$C:$C,'รับ-จ่าย ประจำวัน'!$B485,เส้นแต่งหน้าขนมปัง!P:P)+SUMIF('วางแผนBC,CJ'!$C:$C,'รับ-จ่าย ประจำวัน'!$B485,'วางแผนBC,CJ'!P:P)+SUMIF(RD!$C:$C,'รับ-จ่าย ประจำวัน'!$B485,RD!P:P)+SUMIF('FG,ออนไล,คัดแยก'!$C:$C,'รับ-จ่าย ประจำวัน'!$B485,'FG,ออนไล,คัดแยก'!P:P)</f>
        <v>0</v>
      </c>
      <c r="AX485" s="16">
        <f>SUMIF(เตรียมส่วนผสม!$C:$C,'รับ-จ่าย ประจำวัน'!$B485,เตรียมส่วนผสม!Q:Q)+SUMIF(กวนไส้!$C:$C,'รับ-จ่าย ประจำวัน'!$B485,กวนไส้!Q:Q)+SUMIF(ผลิต1!$C:$C,'รับ-จ่าย ประจำวัน'!$B485,ผลิต1!Q:Q)+SUMIF(ผลิต2!$C:$C,'รับ-จ่าย ประจำวัน'!$B485,ผลิต2!Q:Q)+SUMIF(เส้นแต่งหน้าขนมเค้ก!$C:$C,'รับ-จ่าย ประจำวัน'!$B485,เส้นแต่งหน้าขนมเค้ก!Q:Q)+SUMIF(แพ็ค!$C:$C,'รับ-จ่าย ประจำวัน'!$B485,แพ็ค!Q:Q)+SUMIF(ธุรการ!$C:$C,'รับ-จ่าย ประจำวัน'!$B485,ธุรการ!Q:Q)+SUMIF(เส้นแต่งหน้าขนมปัง!$C:$C,'รับ-จ่าย ประจำวัน'!$B485,เส้นแต่งหน้าขนมปัง!Q:Q)+SUMIF('วางแผนBC,CJ'!$C:$C,'รับ-จ่าย ประจำวัน'!$B485,'วางแผนBC,CJ'!Q:Q)+SUMIF(RD!$C:$C,'รับ-จ่าย ประจำวัน'!$B485,RD!Q:Q)+SUMIF('FG,ออนไล,คัดแยก'!$C:$C,'รับ-จ่าย ประจำวัน'!$B485,'FG,ออนไล,คัดแยก'!Q:Q)</f>
        <v>0</v>
      </c>
      <c r="AY485" s="16">
        <f>SUMIF(เตรียมส่วนผสม!$C:$C,'รับ-จ่าย ประจำวัน'!$B485,เตรียมส่วนผสม!R:R)+SUMIF(กวนไส้!$C:$C,'รับ-จ่าย ประจำวัน'!$B485,กวนไส้!R:R)+SUMIF(ผลิต1!$C:$C,'รับ-จ่าย ประจำวัน'!$B485,ผลิต1!R:R)+SUMIF(ผลิต2!$C:$C,'รับ-จ่าย ประจำวัน'!$B485,ผลิต2!R:R)+SUMIF(เส้นแต่งหน้าขนมเค้ก!$C:$C,'รับ-จ่าย ประจำวัน'!$B485,เส้นแต่งหน้าขนมเค้ก!R:R)+SUMIF(แพ็ค!$C:$C,'รับ-จ่าย ประจำวัน'!$B485,แพ็ค!R:R)+SUMIF(ธุรการ!$C:$C,'รับ-จ่าย ประจำวัน'!$B485,ธุรการ!R:R)+SUMIF(เส้นแต่งหน้าขนมปัง!$C:$C,'รับ-จ่าย ประจำวัน'!$B485,เส้นแต่งหน้าขนมปัง!R:R)+SUMIF('วางแผนBC,CJ'!$C:$C,'รับ-จ่าย ประจำวัน'!$B485,'วางแผนBC,CJ'!R:R)+SUMIF(RD!$C:$C,'รับ-จ่าย ประจำวัน'!$B485,RD!R:R)+SUMIF('FG,ออนไล,คัดแยก'!$C:$C,'รับ-จ่าย ประจำวัน'!$B485,'FG,ออนไล,คัดแยก'!R:R)</f>
        <v>0</v>
      </c>
      <c r="AZ485" s="16">
        <f>SUMIF(เตรียมส่วนผสม!$C:$C,'รับ-จ่าย ประจำวัน'!$B485,เตรียมส่วนผสม!S:S)+SUMIF(กวนไส้!$C:$C,'รับ-จ่าย ประจำวัน'!$B485,กวนไส้!S:S)+SUMIF(ผลิต1!$C:$C,'รับ-จ่าย ประจำวัน'!$B485,ผลิต1!S:S)+SUMIF(ผลิต2!$C:$C,'รับ-จ่าย ประจำวัน'!$B485,ผลิต2!S:S)+SUMIF(เส้นแต่งหน้าขนมเค้ก!$C:$C,'รับ-จ่าย ประจำวัน'!$B485,เส้นแต่งหน้าขนมเค้ก!S:S)+SUMIF(แพ็ค!$C:$C,'รับ-จ่าย ประจำวัน'!$B485,แพ็ค!S:S)+SUMIF(ธุรการ!$C:$C,'รับ-จ่าย ประจำวัน'!$B485,ธุรการ!S:S)+SUMIF(เส้นแต่งหน้าขนมปัง!$C:$C,'รับ-จ่าย ประจำวัน'!$B485,เส้นแต่งหน้าขนมปัง!S:S)+SUMIF('วางแผนBC,CJ'!$C:$C,'รับ-จ่าย ประจำวัน'!$B485,'วางแผนBC,CJ'!S:S)+SUMIF(RD!$C:$C,'รับ-จ่าย ประจำวัน'!$B485,RD!S:S)+SUMIF('FG,ออนไล,คัดแยก'!$C:$C,'รับ-จ่าย ประจำวัน'!$B485,'FG,ออนไล,คัดแยก'!S:S)</f>
        <v>0</v>
      </c>
      <c r="BA485" s="16">
        <f>SUMIF(เตรียมส่วนผสม!$C:$C,'รับ-จ่าย ประจำวัน'!$B485,เตรียมส่วนผสม!T:T)+SUMIF(กวนไส้!$C:$C,'รับ-จ่าย ประจำวัน'!$B485,กวนไส้!T:T)+SUMIF(ผลิต1!$C:$C,'รับ-จ่าย ประจำวัน'!$B485,ผลิต1!T:T)+SUMIF(ผลิต2!$C:$C,'รับ-จ่าย ประจำวัน'!$B485,ผลิต2!T:T)+SUMIF(เส้นแต่งหน้าขนมเค้ก!$C:$C,'รับ-จ่าย ประจำวัน'!$B485,เส้นแต่งหน้าขนมเค้ก!T:T)+SUMIF(แพ็ค!$C:$C,'รับ-จ่าย ประจำวัน'!$B485,แพ็ค!T:T)+SUMIF(ธุรการ!$C:$C,'รับ-จ่าย ประจำวัน'!$B485,ธุรการ!T:T)+SUMIF(เส้นแต่งหน้าขนมปัง!$C:$C,'รับ-จ่าย ประจำวัน'!$B485,เส้นแต่งหน้าขนมปัง!T:T)+SUMIF('วางแผนBC,CJ'!$C:$C,'รับ-จ่าย ประจำวัน'!$B485,'วางแผนBC,CJ'!T:T)+SUMIF(RD!$C:$C,'รับ-จ่าย ประจำวัน'!$B485,RD!T:T)+SUMIF('FG,ออนไล,คัดแยก'!$C:$C,'รับ-จ่าย ประจำวัน'!$B485,'FG,ออนไล,คัดแยก'!T:T)</f>
        <v>0</v>
      </c>
      <c r="BB485" s="16">
        <f>SUMIF(เตรียมส่วนผสม!$C:$C,'รับ-จ่าย ประจำวัน'!$B485,เตรียมส่วนผสม!U:U)+SUMIF(กวนไส้!$C:$C,'รับ-จ่าย ประจำวัน'!$B485,กวนไส้!U:U)+SUMIF(ผลิต1!$C:$C,'รับ-จ่าย ประจำวัน'!$B485,ผลิต1!U:U)+SUMIF(ผลิต2!$C:$C,'รับ-จ่าย ประจำวัน'!$B485,ผลิต2!U:U)+SUMIF(เส้นแต่งหน้าขนมเค้ก!$C:$C,'รับ-จ่าย ประจำวัน'!$B485,เส้นแต่งหน้าขนมเค้ก!U:U)+SUMIF(แพ็ค!$C:$C,'รับ-จ่าย ประจำวัน'!$B485,แพ็ค!U:U)+SUMIF(ธุรการ!$C:$C,'รับ-จ่าย ประจำวัน'!$B485,ธุรการ!U:U)+SUMIF(เส้นแต่งหน้าขนมปัง!$C:$C,'รับ-จ่าย ประจำวัน'!$B485,เส้นแต่งหน้าขนมปัง!U:U)+SUMIF('วางแผนBC,CJ'!$C:$C,'รับ-จ่าย ประจำวัน'!$B485,'วางแผนBC,CJ'!U:U)+SUMIF(RD!$C:$C,'รับ-จ่าย ประจำวัน'!$B485,RD!U:U)+SUMIF('FG,ออนไล,คัดแยก'!$C:$C,'รับ-จ่าย ประจำวัน'!$B485,'FG,ออนไล,คัดแยก'!U:U)</f>
        <v>0</v>
      </c>
      <c r="BC485" s="16">
        <f>SUMIF(เตรียมส่วนผสม!$C:$C,'รับ-จ่าย ประจำวัน'!$B485,เตรียมส่วนผสม!V:V)+SUMIF(กวนไส้!$C:$C,'รับ-จ่าย ประจำวัน'!$B485,กวนไส้!V:V)+SUMIF(ผลิต1!$C:$C,'รับ-จ่าย ประจำวัน'!$B485,ผลิต1!V:V)+SUMIF(ผลิต2!$C:$C,'รับ-จ่าย ประจำวัน'!$B485,ผลิต2!V:V)+SUMIF(เส้นแต่งหน้าขนมเค้ก!$C:$C,'รับ-จ่าย ประจำวัน'!$B485,เส้นแต่งหน้าขนมเค้ก!V:V)+SUMIF(แพ็ค!$C:$C,'รับ-จ่าย ประจำวัน'!$B485,แพ็ค!V:V)+SUMIF(ธุรการ!$C:$C,'รับ-จ่าย ประจำวัน'!$B485,ธุรการ!V:V)+SUMIF(เส้นแต่งหน้าขนมปัง!$C:$C,'รับ-จ่าย ประจำวัน'!$B485,เส้นแต่งหน้าขนมปัง!V:V)+SUMIF('วางแผนBC,CJ'!$C:$C,'รับ-จ่าย ประจำวัน'!$B485,'วางแผนBC,CJ'!V:V)+SUMIF(RD!$C:$C,'รับ-จ่าย ประจำวัน'!$B485,RD!V:V)+SUMIF('FG,ออนไล,คัดแยก'!$C:$C,'รับ-จ่าย ประจำวัน'!$B485,'FG,ออนไล,คัดแยก'!V:V)</f>
        <v>0</v>
      </c>
      <c r="BD485" s="16">
        <f>SUMIF(เตรียมส่วนผสม!$C:$C,'รับ-จ่าย ประจำวัน'!$B485,เตรียมส่วนผสม!W:W)+SUMIF(กวนไส้!$C:$C,'รับ-จ่าย ประจำวัน'!$B485,กวนไส้!W:W)+SUMIF(ผลิต1!$C:$C,'รับ-จ่าย ประจำวัน'!$B485,ผลิต1!W:W)+SUMIF(ผลิต2!$C:$C,'รับ-จ่าย ประจำวัน'!$B485,ผลิต2!W:W)+SUMIF(เส้นแต่งหน้าขนมเค้ก!$C:$C,'รับ-จ่าย ประจำวัน'!$B485,เส้นแต่งหน้าขนมเค้ก!W:W)+SUMIF(แพ็ค!$C:$C,'รับ-จ่าย ประจำวัน'!$B485,แพ็ค!W:W)+SUMIF(ธุรการ!$C:$C,'รับ-จ่าย ประจำวัน'!$B485,ธุรการ!W:W)+SUMIF(เส้นแต่งหน้าขนมปัง!$C:$C,'รับ-จ่าย ประจำวัน'!$B485,เส้นแต่งหน้าขนมปัง!W:W)+SUMIF('วางแผนBC,CJ'!$C:$C,'รับ-จ่าย ประจำวัน'!$B485,'วางแผนBC,CJ'!W:W)+SUMIF(RD!$C:$C,'รับ-จ่าย ประจำวัน'!$B485,RD!W:W)+SUMIF('FG,ออนไล,คัดแยก'!$C:$C,'รับ-จ่าย ประจำวัน'!$B485,'FG,ออนไล,คัดแยก'!W:W)</f>
        <v>0</v>
      </c>
      <c r="BE485" s="16">
        <f>SUMIF(เตรียมส่วนผสม!$C:$C,'รับ-จ่าย ประจำวัน'!$B485,เตรียมส่วนผสม!X:X)+SUMIF(กวนไส้!$C:$C,'รับ-จ่าย ประจำวัน'!$B485,กวนไส้!X:X)+SUMIF(ผลิต1!$C:$C,'รับ-จ่าย ประจำวัน'!$B485,ผลิต1!X:X)+SUMIF(ผลิต2!$C:$C,'รับ-จ่าย ประจำวัน'!$B485,ผลิต2!X:X)+SUMIF(เส้นแต่งหน้าขนมเค้ก!$C:$C,'รับ-จ่าย ประจำวัน'!$B485,เส้นแต่งหน้าขนมเค้ก!X:X)+SUMIF(แพ็ค!$C:$C,'รับ-จ่าย ประจำวัน'!$B485,แพ็ค!X:X)+SUMIF(ธุรการ!$C:$C,'รับ-จ่าย ประจำวัน'!$B485,ธุรการ!X:X)+SUMIF(เส้นแต่งหน้าขนมปัง!$C:$C,'รับ-จ่าย ประจำวัน'!$B485,เส้นแต่งหน้าขนมปัง!X:X)+SUMIF('วางแผนBC,CJ'!$C:$C,'รับ-จ่าย ประจำวัน'!$B485,'วางแผนBC,CJ'!X:X)+SUMIF(RD!$C:$C,'รับ-จ่าย ประจำวัน'!$B485,RD!X:X)+SUMIF('FG,ออนไล,คัดแยก'!$C:$C,'รับ-จ่าย ประจำวัน'!$B485,'FG,ออนไล,คัดแยก'!X:X)</f>
        <v>0</v>
      </c>
      <c r="BF485" s="16">
        <f>SUMIF(เตรียมส่วนผสม!$C:$C,'รับ-จ่าย ประจำวัน'!$B485,เตรียมส่วนผสม!Y:Y)+SUMIF(กวนไส้!$C:$C,'รับ-จ่าย ประจำวัน'!$B485,กวนไส้!Y:Y)+SUMIF(ผลิต1!$C:$C,'รับ-จ่าย ประจำวัน'!$B485,ผลิต1!Y:Y)+SUMIF(ผลิต2!$C:$C,'รับ-จ่าย ประจำวัน'!$B485,ผลิต2!Y:Y)+SUMIF(เส้นแต่งหน้าขนมเค้ก!$C:$C,'รับ-จ่าย ประจำวัน'!$B485,เส้นแต่งหน้าขนมเค้ก!Y:Y)+SUMIF(แพ็ค!$C:$C,'รับ-จ่าย ประจำวัน'!$B485,แพ็ค!Y:Y)+SUMIF(ธุรการ!$C:$C,'รับ-จ่าย ประจำวัน'!$B485,ธุรการ!Y:Y)+SUMIF(เส้นแต่งหน้าขนมปัง!$C:$C,'รับ-จ่าย ประจำวัน'!$B485,เส้นแต่งหน้าขนมปัง!Y:Y)+SUMIF('วางแผนBC,CJ'!$C:$C,'รับ-จ่าย ประจำวัน'!$B485,'วางแผนBC,CJ'!Y:Y)+SUMIF(RD!$C:$C,'รับ-จ่าย ประจำวัน'!$B485,RD!Y:Y)+SUMIF('FG,ออนไล,คัดแยก'!$C:$C,'รับ-จ่าย ประจำวัน'!$B485,'FG,ออนไล,คัดแยก'!Y:Y)</f>
        <v>0</v>
      </c>
      <c r="BG485" s="16">
        <f>SUMIF(เตรียมส่วนผสม!$C:$C,'รับ-จ่าย ประจำวัน'!$B485,เตรียมส่วนผสม!Z:Z)+SUMIF(กวนไส้!$C:$C,'รับ-จ่าย ประจำวัน'!$B485,กวนไส้!Z:Z)+SUMIF(ผลิต1!$C:$C,'รับ-จ่าย ประจำวัน'!$B485,ผลิต1!Z:Z)+SUMIF(ผลิต2!$C:$C,'รับ-จ่าย ประจำวัน'!$B485,ผลิต2!Z:Z)+SUMIF(เส้นแต่งหน้าขนมเค้ก!$C:$C,'รับ-จ่าย ประจำวัน'!$B485,เส้นแต่งหน้าขนมเค้ก!Z:Z)+SUMIF(แพ็ค!$C:$C,'รับ-จ่าย ประจำวัน'!$B485,แพ็ค!Z:Z)+SUMIF(ธุรการ!$C:$C,'รับ-จ่าย ประจำวัน'!$B485,ธุรการ!Z:Z)+SUMIF(เส้นแต่งหน้าขนมปัง!$C:$C,'รับ-จ่าย ประจำวัน'!$B485,เส้นแต่งหน้าขนมปัง!Z:Z)+SUMIF('วางแผนBC,CJ'!$C:$C,'รับ-จ่าย ประจำวัน'!$B485,'วางแผนBC,CJ'!Z:Z)+SUMIF(RD!$C:$C,'รับ-จ่าย ประจำวัน'!$B485,RD!Z:Z)+SUMIF('FG,ออนไล,คัดแยก'!$C:$C,'รับ-จ่าย ประจำวัน'!$B485,'FG,ออนไล,คัดแยก'!Z:Z)</f>
        <v>0</v>
      </c>
      <c r="BH485" s="16">
        <f>SUMIF(เตรียมส่วนผสม!$C:$C,'รับ-จ่าย ประจำวัน'!$B485,เตรียมส่วนผสม!AA:AA)+SUMIF(กวนไส้!$C:$C,'รับ-จ่าย ประจำวัน'!$B485,กวนไส้!AA:AA)+SUMIF(ผลิต1!$C:$C,'รับ-จ่าย ประจำวัน'!$B485,ผลิต1!AA:AA)+SUMIF(ผลิต2!$C:$C,'รับ-จ่าย ประจำวัน'!$B485,ผลิต2!AA:AA)+SUMIF(เส้นแต่งหน้าขนมเค้ก!$C:$C,'รับ-จ่าย ประจำวัน'!$B485,เส้นแต่งหน้าขนมเค้ก!AA:AA)+SUMIF(แพ็ค!$C:$C,'รับ-จ่าย ประจำวัน'!$B485,แพ็ค!AA:AA)+SUMIF(ธุรการ!$C:$C,'รับ-จ่าย ประจำวัน'!$B485,ธุรการ!AA:AA)+SUMIF(เส้นแต่งหน้าขนมปัง!$C:$C,'รับ-จ่าย ประจำวัน'!$B485,เส้นแต่งหน้าขนมปัง!AA:AA)+SUMIF('วางแผนBC,CJ'!$C:$C,'รับ-จ่าย ประจำวัน'!$B485,'วางแผนBC,CJ'!AA:AA)+SUMIF(RD!$C:$C,'รับ-จ่าย ประจำวัน'!$B485,RD!AA:AA)+SUMIF('FG,ออนไล,คัดแยก'!$C:$C,'รับ-จ่าย ประจำวัน'!$B485,'FG,ออนไล,คัดแยก'!AA:AA)</f>
        <v>0</v>
      </c>
      <c r="BI485" s="16">
        <f>SUMIF(เตรียมส่วนผสม!$C:$C,'รับ-จ่าย ประจำวัน'!$B485,เตรียมส่วนผสม!AB:AB)+SUMIF(กวนไส้!$C:$C,'รับ-จ่าย ประจำวัน'!$B485,กวนไส้!AB:AB)+SUMIF(ผลิต1!$C:$C,'รับ-จ่าย ประจำวัน'!$B485,ผลิต1!AB:AB)+SUMIF(ผลิต2!$C:$C,'รับ-จ่าย ประจำวัน'!$B485,ผลิต2!AB:AB)+SUMIF(เส้นแต่งหน้าขนมเค้ก!$C:$C,'รับ-จ่าย ประจำวัน'!$B485,เส้นแต่งหน้าขนมเค้ก!AB:AB)+SUMIF(แพ็ค!$C:$C,'รับ-จ่าย ประจำวัน'!$B485,แพ็ค!AB:AB)+SUMIF(ธุรการ!$C:$C,'รับ-จ่าย ประจำวัน'!$B485,ธุรการ!AB:AB)+SUMIF(เส้นแต่งหน้าขนมปัง!$C:$C,'รับ-จ่าย ประจำวัน'!$B485,เส้นแต่งหน้าขนมปัง!AB:AB)+SUMIF('วางแผนBC,CJ'!$C:$C,'รับ-จ่าย ประจำวัน'!$B485,'วางแผนBC,CJ'!AB:AB)+SUMIF(RD!$C:$C,'รับ-จ่าย ประจำวัน'!$B485,RD!AB:AB)+SUMIF('FG,ออนไล,คัดแยก'!$C:$C,'รับ-จ่าย ประจำวัน'!$B485,'FG,ออนไล,คัดแยก'!AB:AB)</f>
        <v>0</v>
      </c>
      <c r="BJ485" s="16">
        <f>SUMIF(เตรียมส่วนผสม!$C:$C,'รับ-จ่าย ประจำวัน'!$B485,เตรียมส่วนผสม!AC:AC)+SUMIF(กวนไส้!$C:$C,'รับ-จ่าย ประจำวัน'!$B485,กวนไส้!AC:AC)+SUMIF(ผลิต1!$C:$C,'รับ-จ่าย ประจำวัน'!$B485,ผลิต1!AC:AC)+SUMIF(ผลิต2!$C:$C,'รับ-จ่าย ประจำวัน'!$B485,ผลิต2!AC:AC)+SUMIF(เส้นแต่งหน้าขนมเค้ก!$C:$C,'รับ-จ่าย ประจำวัน'!$B485,เส้นแต่งหน้าขนมเค้ก!AC:AC)+SUMIF(แพ็ค!$C:$C,'รับ-จ่าย ประจำวัน'!$B485,แพ็ค!AC:AC)+SUMIF(ธุรการ!$C:$C,'รับ-จ่าย ประจำวัน'!$B485,ธุรการ!AC:AC)+SUMIF(เส้นแต่งหน้าขนมปัง!$C:$C,'รับ-จ่าย ประจำวัน'!$B485,เส้นแต่งหน้าขนมปัง!AC:AC)+SUMIF('วางแผนBC,CJ'!$C:$C,'รับ-จ่าย ประจำวัน'!$B485,'วางแผนBC,CJ'!AC:AC)+SUMIF(RD!$C:$C,'รับ-จ่าย ประจำวัน'!$B485,RD!AC:AC)+SUMIF('FG,ออนไล,คัดแยก'!$C:$C,'รับ-จ่าย ประจำวัน'!$B485,'FG,ออนไล,คัดแยก'!AC:AC)</f>
        <v>0</v>
      </c>
      <c r="BK485" s="16">
        <f>SUMIF(เตรียมส่วนผสม!$C:$C,'รับ-จ่าย ประจำวัน'!$B485,เตรียมส่วนผสม!AD:AD)+SUMIF(กวนไส้!$C:$C,'รับ-จ่าย ประจำวัน'!$B485,กวนไส้!AD:AD)+SUMIF(ผลิต1!$C:$C,'รับ-จ่าย ประจำวัน'!$B485,ผลิต1!AD:AD)+SUMIF(ผลิต2!$C:$C,'รับ-จ่าย ประจำวัน'!$B485,ผลิต2!AD:AD)+SUMIF(เส้นแต่งหน้าขนมเค้ก!$C:$C,'รับ-จ่าย ประจำวัน'!$B485,เส้นแต่งหน้าขนมเค้ก!AD:AD)+SUMIF(แพ็ค!$C:$C,'รับ-จ่าย ประจำวัน'!$B485,แพ็ค!AD:AD)+SUMIF(ธุรการ!$C:$C,'รับ-จ่าย ประจำวัน'!$B485,ธุรการ!AD:AD)+SUMIF(เส้นแต่งหน้าขนมปัง!$C:$C,'รับ-จ่าย ประจำวัน'!$B485,เส้นแต่งหน้าขนมปัง!AD:AD)+SUMIF('วางแผนBC,CJ'!$C:$C,'รับ-จ่าย ประจำวัน'!$B485,'วางแผนBC,CJ'!AD:AD)+SUMIF(RD!$C:$C,'รับ-จ่าย ประจำวัน'!$B485,RD!AD:AD)+SUMIF('FG,ออนไล,คัดแยก'!$C:$C,'รับ-จ่าย ประจำวัน'!$B485,'FG,ออนไล,คัดแยก'!AD:AD)</f>
        <v>0</v>
      </c>
      <c r="BL485" s="16">
        <f>SUMIF(เตรียมส่วนผสม!$C:$C,'รับ-จ่าย ประจำวัน'!$B485,เตรียมส่วนผสม!AE:AE)+SUMIF(กวนไส้!$C:$C,'รับ-จ่าย ประจำวัน'!$B485,กวนไส้!AE:AE)+SUMIF(ผลิต1!$C:$C,'รับ-จ่าย ประจำวัน'!$B485,ผลิต1!AE:AE)+SUMIF(ผลิต2!$C:$C,'รับ-จ่าย ประจำวัน'!$B485,ผลิต2!AE:AE)+SUMIF(เส้นแต่งหน้าขนมเค้ก!$C:$C,'รับ-จ่าย ประจำวัน'!$B485,เส้นแต่งหน้าขนมเค้ก!AE:AE)+SUMIF(แพ็ค!$C:$C,'รับ-จ่าย ประจำวัน'!$B485,แพ็ค!AE:AE)+SUMIF(ธุรการ!$C:$C,'รับ-จ่าย ประจำวัน'!$B485,ธุรการ!AE:AE)+SUMIF(เส้นแต่งหน้าขนมปัง!$C:$C,'รับ-จ่าย ประจำวัน'!$B485,เส้นแต่งหน้าขนมปัง!AE:AE)+SUMIF('วางแผนBC,CJ'!$C:$C,'รับ-จ่าย ประจำวัน'!$B485,'วางแผนBC,CJ'!AE:AE)+SUMIF(RD!$C:$C,'รับ-จ่าย ประจำวัน'!$B485,RD!AE:AE)+SUMIF('FG,ออนไล,คัดแยก'!$C:$C,'รับ-จ่าย ประจำวัน'!$B485,'FG,ออนไล,คัดแยก'!AE:AE)</f>
        <v>0</v>
      </c>
      <c r="BM485" s="16">
        <f>SUMIF(เตรียมส่วนผสม!$C:$C,'รับ-จ่าย ประจำวัน'!$B485,เตรียมส่วนผสม!AF:AF)+SUMIF(กวนไส้!$C:$C,'รับ-จ่าย ประจำวัน'!$B485,กวนไส้!AF:AF)+SUMIF(ผลิต1!$C:$C,'รับ-จ่าย ประจำวัน'!$B485,ผลิต1!AF:AF)+SUMIF(ผลิต2!$C:$C,'รับ-จ่าย ประจำวัน'!$B485,ผลิต2!AF:AF)+SUMIF(เส้นแต่งหน้าขนมเค้ก!$C:$C,'รับ-จ่าย ประจำวัน'!$B485,เส้นแต่งหน้าขนมเค้ก!AF:AF)+SUMIF(แพ็ค!$C:$C,'รับ-จ่าย ประจำวัน'!$B485,แพ็ค!AF:AF)+SUMIF(ธุรการ!$C:$C,'รับ-จ่าย ประจำวัน'!$B485,ธุรการ!AF:AF)+SUMIF(เส้นแต่งหน้าขนมปัง!$C:$C,'รับ-จ่าย ประจำวัน'!$B485,เส้นแต่งหน้าขนมปัง!AF:AF)+SUMIF('วางแผนBC,CJ'!$C:$C,'รับ-จ่าย ประจำวัน'!$B485,'วางแผนBC,CJ'!AF:AF)+SUMIF(RD!$C:$C,'รับ-จ่าย ประจำวัน'!$B485,RD!AF:AF)+SUMIF('FG,ออนไล,คัดแยก'!$C:$C,'รับ-จ่าย ประจำวัน'!$B485,'FG,ออนไล,คัดแยก'!AF:AF)</f>
        <v>0</v>
      </c>
      <c r="BN485" s="16">
        <f>SUMIF(เตรียมส่วนผสม!$C:$C,'รับ-จ่าย ประจำวัน'!$B485,เตรียมส่วนผสม!AG:AG)+SUMIF(กวนไส้!$C:$C,'รับ-จ่าย ประจำวัน'!$B485,กวนไส้!AG:AG)+SUMIF(ผลิต1!$C:$C,'รับ-จ่าย ประจำวัน'!$B485,ผลิต1!AG:AG)+SUMIF(ผลิต2!$C:$C,'รับ-จ่าย ประจำวัน'!$B485,ผลิต2!AG:AG)+SUMIF(เส้นแต่งหน้าขนมเค้ก!$C:$C,'รับ-จ่าย ประจำวัน'!$B485,เส้นแต่งหน้าขนมเค้ก!AG:AG)+SUMIF(แพ็ค!$C:$C,'รับ-จ่าย ประจำวัน'!$B485,แพ็ค!AG:AG)+SUMIF(ธุรการ!$C:$C,'รับ-จ่าย ประจำวัน'!$B485,ธุรการ!AG:AG)+SUMIF(เส้นแต่งหน้าขนมปัง!$C:$C,'รับ-จ่าย ประจำวัน'!$B485,เส้นแต่งหน้าขนมปัง!AG:AG)+SUMIF('วางแผนBC,CJ'!$C:$C,'รับ-จ่าย ประจำวัน'!$B485,'วางแผนBC,CJ'!AG:AG)+SUMIF(RD!$C:$C,'รับ-จ่าย ประจำวัน'!$B485,RD!AG:AG)+SUMIF('FG,ออนไล,คัดแยก'!$C:$C,'รับ-จ่าย ประจำวัน'!$B485,'FG,ออนไล,คัดแยก'!AG:AG)</f>
        <v>0</v>
      </c>
      <c r="BO485" s="16">
        <f>SUMIF(เตรียมส่วนผสม!$C:$C,'รับ-จ่าย ประจำวัน'!$B485,เตรียมส่วนผสม!AH:AH)+SUMIF(กวนไส้!$C:$C,'รับ-จ่าย ประจำวัน'!$B485,กวนไส้!AH:AH)+SUMIF(ผลิต1!$C:$C,'รับ-จ่าย ประจำวัน'!$B485,ผลิต1!AH:AH)+SUMIF(ผลิต2!$C:$C,'รับ-จ่าย ประจำวัน'!$B485,ผลิต2!AH:AH)+SUMIF(เส้นแต่งหน้าขนมเค้ก!$C:$C,'รับ-จ่าย ประจำวัน'!$B485,เส้นแต่งหน้าขนมเค้ก!AH:AH)+SUMIF(แพ็ค!$C:$C,'รับ-จ่าย ประจำวัน'!$B485,แพ็ค!AH:AH)+SUMIF(ธุรการ!$C:$C,'รับ-จ่าย ประจำวัน'!$B485,ธุรการ!AH:AH)+SUMIF(เส้นแต่งหน้าขนมปัง!$C:$C,'รับ-จ่าย ประจำวัน'!$B485,เส้นแต่งหน้าขนมปัง!AH:AH)+SUMIF('วางแผนBC,CJ'!$C:$C,'รับ-จ่าย ประจำวัน'!$B485,'วางแผนBC,CJ'!AH:AH)+SUMIF(RD!$C:$C,'รับ-จ่าย ประจำวัน'!$B485,RD!AH:AH)+SUMIF('FG,ออนไล,คัดแยก'!$C:$C,'รับ-จ่าย ประจำวัน'!$B485,'FG,ออนไล,คัดแยก'!AH:AH)</f>
        <v>0</v>
      </c>
      <c r="BP485" s="16">
        <f>SUMIF(เตรียมส่วนผสม!$C:$C,'รับ-จ่าย ประจำวัน'!$B485,เตรียมส่วนผสม!AI:AI)+SUMIF(กวนไส้!$C:$C,'รับ-จ่าย ประจำวัน'!$B485,กวนไส้!AI:AI)+SUMIF(ผลิต1!$C:$C,'รับ-จ่าย ประจำวัน'!$B485,ผลิต1!AI:AI)+SUMIF(ผลิต2!$C:$C,'รับ-จ่าย ประจำวัน'!$B485,ผลิต2!AI:AI)+SUMIF(เส้นแต่งหน้าขนมเค้ก!$C:$C,'รับ-จ่าย ประจำวัน'!$B485,เส้นแต่งหน้าขนมเค้ก!AI:AI)+SUMIF(แพ็ค!$C:$C,'รับ-จ่าย ประจำวัน'!$B485,แพ็ค!AI:AI)+SUMIF(ธุรการ!$C:$C,'รับ-จ่าย ประจำวัน'!$B485,ธุรการ!AI:AI)+SUMIF(เส้นแต่งหน้าขนมปัง!$C:$C,'รับ-จ่าย ประจำวัน'!$B485,เส้นแต่งหน้าขนมปัง!AI:AI)+SUMIF('วางแผนBC,CJ'!$C:$C,'รับ-จ่าย ประจำวัน'!$B485,'วางแผนBC,CJ'!AI:AI)+SUMIF(RD!$C:$C,'รับ-จ่าย ประจำวัน'!$B485,RD!AI:AI)+SUMIF('FG,ออนไล,คัดแยก'!$C:$C,'รับ-จ่าย ประจำวัน'!$B485,'FG,ออนไล,คัดแยก'!AI:AI)</f>
        <v>0</v>
      </c>
      <c r="BQ485" s="16">
        <f>SUMIF(เตรียมส่วนผสม!$C:$C,'รับ-จ่าย ประจำวัน'!$B485,เตรียมส่วนผสม!AJ:AJ)+SUMIF(กวนไส้!$C:$C,'รับ-จ่าย ประจำวัน'!$B485,กวนไส้!AJ:AJ)+SUMIF(ผลิต1!$C:$C,'รับ-จ่าย ประจำวัน'!$B485,ผลิต1!AJ:AJ)+SUMIF(ผลิต2!$C:$C,'รับ-จ่าย ประจำวัน'!$B485,ผลิต2!AJ:AJ)+SUMIF(เส้นแต่งหน้าขนมเค้ก!$C:$C,'รับ-จ่าย ประจำวัน'!$B485,เส้นแต่งหน้าขนมเค้ก!AJ:AJ)+SUMIF(แพ็ค!$C:$C,'รับ-จ่าย ประจำวัน'!$B485,แพ็ค!AJ:AJ)+SUMIF(ธุรการ!$C:$C,'รับ-จ่าย ประจำวัน'!$B485,ธุรการ!AJ:AJ)+SUMIF(เส้นแต่งหน้าขนมปัง!$C:$C,'รับ-จ่าย ประจำวัน'!$B485,เส้นแต่งหน้าขนมปัง!AJ:AJ)+SUMIF('วางแผนBC,CJ'!$C:$C,'รับ-จ่าย ประจำวัน'!$B485,'วางแผนBC,CJ'!AJ:AJ)+SUMIF(RD!$C:$C,'รับ-จ่าย ประจำวัน'!$B485,RD!AJ:AJ)+SUMIF('FG,ออนไล,คัดแยก'!$C:$C,'รับ-จ่าย ประจำวัน'!$B485,'FG,ออนไล,คัดแยก'!AJ:AJ)</f>
        <v>0</v>
      </c>
      <c r="BR485" s="16">
        <f>SUMIF(เตรียมส่วนผสม!$C:$C,'รับ-จ่าย ประจำวัน'!$B485,เตรียมส่วนผสม!AK:AK)+SUMIF(กวนไส้!$C:$C,'รับ-จ่าย ประจำวัน'!$B485,กวนไส้!AK:AK)+SUMIF(ผลิต1!$C:$C,'รับ-จ่าย ประจำวัน'!$B485,ผลิต1!AK:AK)+SUMIF(ผลิต2!$C:$C,'รับ-จ่าย ประจำวัน'!$B485,ผลิต2!AK:AK)+SUMIF(เส้นแต่งหน้าขนมเค้ก!$C:$C,'รับ-จ่าย ประจำวัน'!$B485,เส้นแต่งหน้าขนมเค้ก!AK:AK)+SUMIF(แพ็ค!$C:$C,'รับ-จ่าย ประจำวัน'!$B485,แพ็ค!AK:AK)+SUMIF(ธุรการ!$C:$C,'รับ-จ่าย ประจำวัน'!$B485,ธุรการ!AK:AK)+SUMIF(เส้นแต่งหน้าขนมปัง!$C:$C,'รับ-จ่าย ประจำวัน'!$B485,เส้นแต่งหน้าขนมปัง!AK:AK)+SUMIF('วางแผนBC,CJ'!$C:$C,'รับ-จ่าย ประจำวัน'!$B485,'วางแผนBC,CJ'!AK:AK)+SUMIF(RD!$C:$C,'รับ-จ่าย ประจำวัน'!$B485,RD!AK:AK)+SUMIF('FG,ออนไล,คัดแยก'!$C:$C,'รับ-จ่าย ประจำวัน'!$B485,'FG,ออนไล,คัดแยก'!AK:AK)</f>
        <v>0</v>
      </c>
      <c r="BS485" s="16">
        <f>SUMIF(เตรียมส่วนผสม!$C:$C,'รับ-จ่าย ประจำวัน'!$B485,เตรียมส่วนผสม!AL:AL)+SUMIF(กวนไส้!$C:$C,'รับ-จ่าย ประจำวัน'!$B485,กวนไส้!AL:AL)+SUMIF(ผลิต1!$C:$C,'รับ-จ่าย ประจำวัน'!$B485,ผลิต1!AL:AL)+SUMIF(ผลิต2!$C:$C,'รับ-จ่าย ประจำวัน'!$B485,ผลิต2!AL:AL)+SUMIF(เส้นแต่งหน้าขนมเค้ก!$C:$C,'รับ-จ่าย ประจำวัน'!$B485,เส้นแต่งหน้าขนมเค้ก!AL:AL)+SUMIF(แพ็ค!$C:$C,'รับ-จ่าย ประจำวัน'!$B485,แพ็ค!AL:AL)+SUMIF(ธุรการ!$C:$C,'รับ-จ่าย ประจำวัน'!$B485,ธุรการ!AL:AL)+SUMIF(เส้นแต่งหน้าขนมปัง!$C:$C,'รับ-จ่าย ประจำวัน'!$B485,เส้นแต่งหน้าขนมปัง!AL:AL)+SUMIF('วางแผนBC,CJ'!$C:$C,'รับ-จ่าย ประจำวัน'!$B485,'วางแผนBC,CJ'!AL:AL)+SUMIF(RD!$C:$C,'รับ-จ่าย ประจำวัน'!$B485,RD!AL:AL)+SUMIF('FG,ออนไล,คัดแยก'!$C:$C,'รับ-จ่าย ประจำวัน'!$B485,'FG,ออนไล,คัดแยก'!AL:AL)</f>
        <v>0</v>
      </c>
      <c r="BT485" s="18">
        <f t="shared" si="107"/>
        <v>0</v>
      </c>
      <c r="BU485" s="116"/>
      <c r="BV485" s="146">
        <f t="shared" si="108"/>
        <v>0</v>
      </c>
      <c r="BW485" s="183">
        <v>30</v>
      </c>
      <c r="BX485" s="172">
        <f t="shared" si="103"/>
        <v>0</v>
      </c>
      <c r="BY485" s="188" t="e">
        <f t="shared" si="104"/>
        <v>#DIV/0!</v>
      </c>
      <c r="BZ485" s="180" t="e">
        <f t="shared" ca="1" si="109"/>
        <v>#DIV/0!</v>
      </c>
      <c r="CA485" s="97"/>
      <c r="CB485" s="97"/>
      <c r="CC485" s="97"/>
      <c r="CD485" s="97"/>
      <c r="CE485" s="97"/>
      <c r="CF485" s="97"/>
      <c r="CG485" s="97"/>
      <c r="CH485" s="97"/>
      <c r="CI485" s="97"/>
      <c r="CJ485" s="94"/>
      <c r="CK485" s="9">
        <f t="shared" si="105"/>
        <v>0</v>
      </c>
    </row>
    <row r="486" spans="1:89" hidden="1" x14ac:dyDescent="0.5">
      <c r="A486" s="149"/>
      <c r="B486" s="34">
        <v>1020201061</v>
      </c>
      <c r="C486" s="149" t="s">
        <v>1948</v>
      </c>
      <c r="D486" s="141" t="s">
        <v>91</v>
      </c>
      <c r="E486" s="25"/>
      <c r="F486" s="132"/>
      <c r="G486" s="25"/>
      <c r="H486" s="12">
        <v>8944</v>
      </c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11"/>
      <c r="AF486" s="11"/>
      <c r="AG486" s="11"/>
      <c r="AH486" s="11"/>
      <c r="AI486" s="25"/>
      <c r="AJ486" s="25"/>
      <c r="AK486" s="25"/>
      <c r="AL486" s="25"/>
      <c r="AM486" s="25"/>
      <c r="AN486" s="15">
        <f t="shared" si="110"/>
        <v>0</v>
      </c>
      <c r="AO486" s="16">
        <f>SUMIF(เตรียมส่วนผสม!$C:$C,'รับ-จ่าย ประจำวัน'!$B486,เตรียมส่วนผสม!H:H)+SUMIF(กวนไส้!$C:$C,'รับ-จ่าย ประจำวัน'!$B486,กวนไส้!H:H)+SUMIF(ผลิต1!$C:$C,'รับ-จ่าย ประจำวัน'!$B486,ผลิต1!H:H)+SUMIF(ผลิต2!$C:$C,'รับ-จ่าย ประจำวัน'!$B486,ผลิต2!H:H)+SUMIF(เส้นแต่งหน้าขนมเค้ก!$C:$C,'รับ-จ่าย ประจำวัน'!$B486,เส้นแต่งหน้าขนมเค้ก!H:H)+SUMIF(แพ็ค!$C:$C,'รับ-จ่าย ประจำวัน'!$B486,แพ็ค!H:H)+SUMIF(ธุรการ!$C:$C,'รับ-จ่าย ประจำวัน'!$B486,ธุรการ!H:H)+SUMIF(เส้นแต่งหน้าขนมปัง!$C:$C,'รับ-จ่าย ประจำวัน'!$B486,เส้นแต่งหน้าขนมปัง!H:H)+SUMIF('วางแผนBC,CJ'!$C:$C,'รับ-จ่าย ประจำวัน'!$B486,'วางแผนBC,CJ'!H:H)+SUMIF(RD!$C:$C,'รับ-จ่าย ประจำวัน'!$B486,RD!H:H)+SUMIF('FG,ออนไล,คัดแยก'!$C:$C,'รับ-จ่าย ประจำวัน'!$B486,'FG,ออนไล,คัดแยก'!H:H)</f>
        <v>0</v>
      </c>
      <c r="AP486" s="16">
        <f>SUMIF(เตรียมส่วนผสม!$C:$C,'รับ-จ่าย ประจำวัน'!$B486,เตรียมส่วนผสม!I:I)+SUMIF(กวนไส้!$C:$C,'รับ-จ่าย ประจำวัน'!$B486,กวนไส้!I:I)+SUMIF(ผลิต1!$C:$C,'รับ-จ่าย ประจำวัน'!$B486,ผลิต1!I:I)+SUMIF(ผลิต2!$C:$C,'รับ-จ่าย ประจำวัน'!$B486,ผลิต2!I:I)+SUMIF(เส้นแต่งหน้าขนมเค้ก!$C:$C,'รับ-จ่าย ประจำวัน'!$B486,เส้นแต่งหน้าขนมเค้ก!I:I)+SUMIF(แพ็ค!$C:$C,'รับ-จ่าย ประจำวัน'!$B486,แพ็ค!I:I)+SUMIF(ธุรการ!$C:$C,'รับ-จ่าย ประจำวัน'!$B486,ธุรการ!I:I)+SUMIF(เส้นแต่งหน้าขนมปัง!$C:$C,'รับ-จ่าย ประจำวัน'!$B486,เส้นแต่งหน้าขนมปัง!I:I)+SUMIF('วางแผนBC,CJ'!$C:$C,'รับ-จ่าย ประจำวัน'!$B486,'วางแผนBC,CJ'!I:I)+SUMIF(RD!$C:$C,'รับ-จ่าย ประจำวัน'!$B486,RD!I:I)+SUMIF('FG,ออนไล,คัดแยก'!$C:$C,'รับ-จ่าย ประจำวัน'!$B486,'FG,ออนไล,คัดแยก'!I:I)</f>
        <v>0</v>
      </c>
      <c r="AQ486" s="16">
        <f>SUMIF(เตรียมส่วนผสม!$C:$C,'รับ-จ่าย ประจำวัน'!$B486,เตรียมส่วนผสม!J:J)+SUMIF(กวนไส้!$C:$C,'รับ-จ่าย ประจำวัน'!$B486,กวนไส้!J:J)+SUMIF(ผลิต1!$C:$C,'รับ-จ่าย ประจำวัน'!$B486,ผลิต1!J:J)+SUMIF(ผลิต2!$C:$C,'รับ-จ่าย ประจำวัน'!$B486,ผลิต2!J:J)+SUMIF(เส้นแต่งหน้าขนมเค้ก!$C:$C,'รับ-จ่าย ประจำวัน'!$B486,เส้นแต่งหน้าขนมเค้ก!J:J)+SUMIF(แพ็ค!$C:$C,'รับ-จ่าย ประจำวัน'!$B486,แพ็ค!J:J)+SUMIF(ธุรการ!$C:$C,'รับ-จ่าย ประจำวัน'!$B486,ธุรการ!J:J)+SUMIF(เส้นแต่งหน้าขนมปัง!$C:$C,'รับ-จ่าย ประจำวัน'!$B486,เส้นแต่งหน้าขนมปัง!J:J)+SUMIF('วางแผนBC,CJ'!$C:$C,'รับ-จ่าย ประจำวัน'!$B486,'วางแผนBC,CJ'!J:J)+SUMIF(RD!$C:$C,'รับ-จ่าย ประจำวัน'!$B486,RD!J:J)+SUMIF('FG,ออนไล,คัดแยก'!$C:$C,'รับ-จ่าย ประจำวัน'!$B486,'FG,ออนไล,คัดแยก'!J:J)</f>
        <v>0</v>
      </c>
      <c r="AR486" s="16">
        <f>SUMIF(เตรียมส่วนผสม!$C:$C,'รับ-จ่าย ประจำวัน'!$B486,เตรียมส่วนผสม!K:K)+SUMIF(กวนไส้!$C:$C,'รับ-จ่าย ประจำวัน'!$B486,กวนไส้!K:K)+SUMIF(ผลิต1!$C:$C,'รับ-จ่าย ประจำวัน'!$B486,ผลิต1!K:K)+SUMIF(ผลิต2!$C:$C,'รับ-จ่าย ประจำวัน'!$B486,ผลิต2!K:K)+SUMIF(เส้นแต่งหน้าขนมเค้ก!$C:$C,'รับ-จ่าย ประจำวัน'!$B486,เส้นแต่งหน้าขนมเค้ก!K:K)+SUMIF(แพ็ค!$C:$C,'รับ-จ่าย ประจำวัน'!$B486,แพ็ค!K:K)+SUMIF(ธุรการ!$C:$C,'รับ-จ่าย ประจำวัน'!$B486,ธุรการ!K:K)+SUMIF(เส้นแต่งหน้าขนมปัง!$C:$C,'รับ-จ่าย ประจำวัน'!$B486,เส้นแต่งหน้าขนมปัง!K:K)+SUMIF('วางแผนBC,CJ'!$C:$C,'รับ-จ่าย ประจำวัน'!$B486,'วางแผนBC,CJ'!K:K)+SUMIF(RD!$C:$C,'รับ-จ่าย ประจำวัน'!$B486,RD!K:K)+SUMIF('FG,ออนไล,คัดแยก'!$C:$C,'รับ-จ่าย ประจำวัน'!$B486,'FG,ออนไล,คัดแยก'!K:K)</f>
        <v>0</v>
      </c>
      <c r="AS486" s="16">
        <f>SUMIF(เตรียมส่วนผสม!$C:$C,'รับ-จ่าย ประจำวัน'!$B486,เตรียมส่วนผสม!L:L)+SUMIF(กวนไส้!$C:$C,'รับ-จ่าย ประจำวัน'!$B486,กวนไส้!L:L)+SUMIF(ผลิต1!$C:$C,'รับ-จ่าย ประจำวัน'!$B486,ผลิต1!L:L)+SUMIF(ผลิต2!$C:$C,'รับ-จ่าย ประจำวัน'!$B486,ผลิต2!L:L)+SUMIF(เส้นแต่งหน้าขนมเค้ก!$C:$C,'รับ-จ่าย ประจำวัน'!$B486,เส้นแต่งหน้าขนมเค้ก!L:L)+SUMIF(แพ็ค!$C:$C,'รับ-จ่าย ประจำวัน'!$B486,แพ็ค!L:L)+SUMIF(ธุรการ!$C:$C,'รับ-จ่าย ประจำวัน'!$B486,ธุรการ!L:L)+SUMIF(เส้นแต่งหน้าขนมปัง!$C:$C,'รับ-จ่าย ประจำวัน'!$B486,เส้นแต่งหน้าขนมปัง!L:L)+SUMIF('วางแผนBC,CJ'!$C:$C,'รับ-จ่าย ประจำวัน'!$B486,'วางแผนBC,CJ'!L:L)+SUMIF(RD!$C:$C,'รับ-จ่าย ประจำวัน'!$B486,RD!L:L)+SUMIF('FG,ออนไล,คัดแยก'!$C:$C,'รับ-จ่าย ประจำวัน'!$B486,'FG,ออนไล,คัดแยก'!L:L)</f>
        <v>0</v>
      </c>
      <c r="AT486" s="16">
        <f>SUMIF(เตรียมส่วนผสม!$C:$C,'รับ-จ่าย ประจำวัน'!$B486,เตรียมส่วนผสม!M:M)+SUMIF(กวนไส้!$C:$C,'รับ-จ่าย ประจำวัน'!$B486,กวนไส้!M:M)+SUMIF(ผลิต1!$C:$C,'รับ-จ่าย ประจำวัน'!$B486,ผลิต1!M:M)+SUMIF(ผลิต2!$C:$C,'รับ-จ่าย ประจำวัน'!$B486,ผลิต2!M:M)+SUMIF(เส้นแต่งหน้าขนมเค้ก!$C:$C,'รับ-จ่าย ประจำวัน'!$B486,เส้นแต่งหน้าขนมเค้ก!M:M)+SUMIF(แพ็ค!$C:$C,'รับ-จ่าย ประจำวัน'!$B486,แพ็ค!M:M)+SUMIF(ธุรการ!$C:$C,'รับ-จ่าย ประจำวัน'!$B486,ธุรการ!M:M)+SUMIF(เส้นแต่งหน้าขนมปัง!$C:$C,'รับ-จ่าย ประจำวัน'!$B486,เส้นแต่งหน้าขนมปัง!M:M)+SUMIF('วางแผนBC,CJ'!$C:$C,'รับ-จ่าย ประจำวัน'!$B486,'วางแผนBC,CJ'!M:M)+SUMIF(RD!$C:$C,'รับ-จ่าย ประจำวัน'!$B486,RD!M:M)+SUMIF('FG,ออนไล,คัดแยก'!$C:$C,'รับ-จ่าย ประจำวัน'!$B486,'FG,ออนไล,คัดแยก'!M:M)</f>
        <v>0</v>
      </c>
      <c r="AU486" s="16">
        <f>SUMIF(เตรียมส่วนผสม!$C:$C,'รับ-จ่าย ประจำวัน'!$B486,เตรียมส่วนผสม!N:N)+SUMIF(กวนไส้!$C:$C,'รับ-จ่าย ประจำวัน'!$B486,กวนไส้!N:N)+SUMIF(ผลิต1!$C:$C,'รับ-จ่าย ประจำวัน'!$B486,ผลิต1!N:N)+SUMIF(ผลิต2!$C:$C,'รับ-จ่าย ประจำวัน'!$B486,ผลิต2!N:N)+SUMIF(เส้นแต่งหน้าขนมเค้ก!$C:$C,'รับ-จ่าย ประจำวัน'!$B486,เส้นแต่งหน้าขนมเค้ก!N:N)+SUMIF(แพ็ค!$C:$C,'รับ-จ่าย ประจำวัน'!$B486,แพ็ค!N:N)+SUMIF(ธุรการ!$C:$C,'รับ-จ่าย ประจำวัน'!$B486,ธุรการ!N:N)+SUMIF(เส้นแต่งหน้าขนมปัง!$C:$C,'รับ-จ่าย ประจำวัน'!$B486,เส้นแต่งหน้าขนมปัง!N:N)+SUMIF('วางแผนBC,CJ'!$C:$C,'รับ-จ่าย ประจำวัน'!$B486,'วางแผนBC,CJ'!N:N)+SUMIF(RD!$C:$C,'รับ-จ่าย ประจำวัน'!$B486,RD!N:N)+SUMIF('FG,ออนไล,คัดแยก'!$C:$C,'รับ-จ่าย ประจำวัน'!$B486,'FG,ออนไล,คัดแยก'!N:N)</f>
        <v>0</v>
      </c>
      <c r="AV486" s="16">
        <f>SUMIF(เตรียมส่วนผสม!$C:$C,'รับ-จ่าย ประจำวัน'!$B486,เตรียมส่วนผสม!O:O)+SUMIF(กวนไส้!$C:$C,'รับ-จ่าย ประจำวัน'!$B486,กวนไส้!O:O)+SUMIF(ผลิต1!$C:$C,'รับ-จ่าย ประจำวัน'!$B486,ผลิต1!O:O)+SUMIF(ผลิต2!$C:$C,'รับ-จ่าย ประจำวัน'!$B486,ผลิต2!O:O)+SUMIF(เส้นแต่งหน้าขนมเค้ก!$C:$C,'รับ-จ่าย ประจำวัน'!$B486,เส้นแต่งหน้าขนมเค้ก!O:O)+SUMIF(แพ็ค!$C:$C,'รับ-จ่าย ประจำวัน'!$B486,แพ็ค!O:O)+SUMIF(ธุรการ!$C:$C,'รับ-จ่าย ประจำวัน'!$B486,ธุรการ!O:O)+SUMIF(เส้นแต่งหน้าขนมปัง!$C:$C,'รับ-จ่าย ประจำวัน'!$B486,เส้นแต่งหน้าขนมปัง!O:O)+SUMIF('วางแผนBC,CJ'!$C:$C,'รับ-จ่าย ประจำวัน'!$B486,'วางแผนBC,CJ'!O:O)+SUMIF(RD!$C:$C,'รับ-จ่าย ประจำวัน'!$B486,RD!O:O)+SUMIF('FG,ออนไล,คัดแยก'!$C:$C,'รับ-จ่าย ประจำวัน'!$B486,'FG,ออนไล,คัดแยก'!O:O)</f>
        <v>0</v>
      </c>
      <c r="AW486" s="16">
        <f>SUMIF(เตรียมส่วนผสม!$C:$C,'รับ-จ่าย ประจำวัน'!$B486,เตรียมส่วนผสม!P:P)+SUMIF(กวนไส้!$C:$C,'รับ-จ่าย ประจำวัน'!$B486,กวนไส้!P:P)+SUMIF(ผลิต1!$C:$C,'รับ-จ่าย ประจำวัน'!$B486,ผลิต1!P:P)+SUMIF(ผลิต2!$C:$C,'รับ-จ่าย ประจำวัน'!$B486,ผลิต2!P:P)+SUMIF(เส้นแต่งหน้าขนมเค้ก!$C:$C,'รับ-จ่าย ประจำวัน'!$B486,เส้นแต่งหน้าขนมเค้ก!P:P)+SUMIF(แพ็ค!$C:$C,'รับ-จ่าย ประจำวัน'!$B486,แพ็ค!P:P)+SUMIF(ธุรการ!$C:$C,'รับ-จ่าย ประจำวัน'!$B486,ธุรการ!P:P)+SUMIF(เส้นแต่งหน้าขนมปัง!$C:$C,'รับ-จ่าย ประจำวัน'!$B486,เส้นแต่งหน้าขนมปัง!P:P)+SUMIF('วางแผนBC,CJ'!$C:$C,'รับ-จ่าย ประจำวัน'!$B486,'วางแผนBC,CJ'!P:P)+SUMIF(RD!$C:$C,'รับ-จ่าย ประจำวัน'!$B486,RD!P:P)+SUMIF('FG,ออนไล,คัดแยก'!$C:$C,'รับ-จ่าย ประจำวัน'!$B486,'FG,ออนไล,คัดแยก'!P:P)</f>
        <v>0</v>
      </c>
      <c r="AX486" s="16">
        <f>SUMIF(เตรียมส่วนผสม!$C:$C,'รับ-จ่าย ประจำวัน'!$B486,เตรียมส่วนผสม!Q:Q)+SUMIF(กวนไส้!$C:$C,'รับ-จ่าย ประจำวัน'!$B486,กวนไส้!Q:Q)+SUMIF(ผลิต1!$C:$C,'รับ-จ่าย ประจำวัน'!$B486,ผลิต1!Q:Q)+SUMIF(ผลิต2!$C:$C,'รับ-จ่าย ประจำวัน'!$B486,ผลิต2!Q:Q)+SUMIF(เส้นแต่งหน้าขนมเค้ก!$C:$C,'รับ-จ่าย ประจำวัน'!$B486,เส้นแต่งหน้าขนมเค้ก!Q:Q)+SUMIF(แพ็ค!$C:$C,'รับ-จ่าย ประจำวัน'!$B486,แพ็ค!Q:Q)+SUMIF(ธุรการ!$C:$C,'รับ-จ่าย ประจำวัน'!$B486,ธุรการ!Q:Q)+SUMIF(เส้นแต่งหน้าขนมปัง!$C:$C,'รับ-จ่าย ประจำวัน'!$B486,เส้นแต่งหน้าขนมปัง!Q:Q)+SUMIF('วางแผนBC,CJ'!$C:$C,'รับ-จ่าย ประจำวัน'!$B486,'วางแผนBC,CJ'!Q:Q)+SUMIF(RD!$C:$C,'รับ-จ่าย ประจำวัน'!$B486,RD!Q:Q)+SUMIF('FG,ออนไล,คัดแยก'!$C:$C,'รับ-จ่าย ประจำวัน'!$B486,'FG,ออนไล,คัดแยก'!Q:Q)</f>
        <v>0</v>
      </c>
      <c r="AY486" s="16">
        <f>SUMIF(เตรียมส่วนผสม!$C:$C,'รับ-จ่าย ประจำวัน'!$B486,เตรียมส่วนผสม!R:R)+SUMIF(กวนไส้!$C:$C,'รับ-จ่าย ประจำวัน'!$B486,กวนไส้!R:R)+SUMIF(ผลิต1!$C:$C,'รับ-จ่าย ประจำวัน'!$B486,ผลิต1!R:R)+SUMIF(ผลิต2!$C:$C,'รับ-จ่าย ประจำวัน'!$B486,ผลิต2!R:R)+SUMIF(เส้นแต่งหน้าขนมเค้ก!$C:$C,'รับ-จ่าย ประจำวัน'!$B486,เส้นแต่งหน้าขนมเค้ก!R:R)+SUMIF(แพ็ค!$C:$C,'รับ-จ่าย ประจำวัน'!$B486,แพ็ค!R:R)+SUMIF(ธุรการ!$C:$C,'รับ-จ่าย ประจำวัน'!$B486,ธุรการ!R:R)+SUMIF(เส้นแต่งหน้าขนมปัง!$C:$C,'รับ-จ่าย ประจำวัน'!$B486,เส้นแต่งหน้าขนมปัง!R:R)+SUMIF('วางแผนBC,CJ'!$C:$C,'รับ-จ่าย ประจำวัน'!$B486,'วางแผนBC,CJ'!R:R)+SUMIF(RD!$C:$C,'รับ-จ่าย ประจำวัน'!$B486,RD!R:R)+SUMIF('FG,ออนไล,คัดแยก'!$C:$C,'รับ-จ่าย ประจำวัน'!$B486,'FG,ออนไล,คัดแยก'!R:R)</f>
        <v>0</v>
      </c>
      <c r="AZ486" s="16">
        <f>SUMIF(เตรียมส่วนผสม!$C:$C,'รับ-จ่าย ประจำวัน'!$B486,เตรียมส่วนผสม!S:S)+SUMIF(กวนไส้!$C:$C,'รับ-จ่าย ประจำวัน'!$B486,กวนไส้!S:S)+SUMIF(ผลิต1!$C:$C,'รับ-จ่าย ประจำวัน'!$B486,ผลิต1!S:S)+SUMIF(ผลิต2!$C:$C,'รับ-จ่าย ประจำวัน'!$B486,ผลิต2!S:S)+SUMIF(เส้นแต่งหน้าขนมเค้ก!$C:$C,'รับ-จ่าย ประจำวัน'!$B486,เส้นแต่งหน้าขนมเค้ก!S:S)+SUMIF(แพ็ค!$C:$C,'รับ-จ่าย ประจำวัน'!$B486,แพ็ค!S:S)+SUMIF(ธุรการ!$C:$C,'รับ-จ่าย ประจำวัน'!$B486,ธุรการ!S:S)+SUMIF(เส้นแต่งหน้าขนมปัง!$C:$C,'รับ-จ่าย ประจำวัน'!$B486,เส้นแต่งหน้าขนมปัง!S:S)+SUMIF('วางแผนBC,CJ'!$C:$C,'รับ-จ่าย ประจำวัน'!$B486,'วางแผนBC,CJ'!S:S)+SUMIF(RD!$C:$C,'รับ-จ่าย ประจำวัน'!$B486,RD!S:S)+SUMIF('FG,ออนไล,คัดแยก'!$C:$C,'รับ-จ่าย ประจำวัน'!$B486,'FG,ออนไล,คัดแยก'!S:S)</f>
        <v>0</v>
      </c>
      <c r="BA486" s="16">
        <f>SUMIF(เตรียมส่วนผสม!$C:$C,'รับ-จ่าย ประจำวัน'!$B486,เตรียมส่วนผสม!T:T)+SUMIF(กวนไส้!$C:$C,'รับ-จ่าย ประจำวัน'!$B486,กวนไส้!T:T)+SUMIF(ผลิต1!$C:$C,'รับ-จ่าย ประจำวัน'!$B486,ผลิต1!T:T)+SUMIF(ผลิต2!$C:$C,'รับ-จ่าย ประจำวัน'!$B486,ผลิต2!T:T)+SUMIF(เส้นแต่งหน้าขนมเค้ก!$C:$C,'รับ-จ่าย ประจำวัน'!$B486,เส้นแต่งหน้าขนมเค้ก!T:T)+SUMIF(แพ็ค!$C:$C,'รับ-จ่าย ประจำวัน'!$B486,แพ็ค!T:T)+SUMIF(ธุรการ!$C:$C,'รับ-จ่าย ประจำวัน'!$B486,ธุรการ!T:T)+SUMIF(เส้นแต่งหน้าขนมปัง!$C:$C,'รับ-จ่าย ประจำวัน'!$B486,เส้นแต่งหน้าขนมปัง!T:T)+SUMIF('วางแผนBC,CJ'!$C:$C,'รับ-จ่าย ประจำวัน'!$B486,'วางแผนBC,CJ'!T:T)+SUMIF(RD!$C:$C,'รับ-จ่าย ประจำวัน'!$B486,RD!T:T)+SUMIF('FG,ออนไล,คัดแยก'!$C:$C,'รับ-จ่าย ประจำวัน'!$B486,'FG,ออนไล,คัดแยก'!T:T)</f>
        <v>0</v>
      </c>
      <c r="BB486" s="16">
        <f>SUMIF(เตรียมส่วนผสม!$C:$C,'รับ-จ่าย ประจำวัน'!$B486,เตรียมส่วนผสม!U:U)+SUMIF(กวนไส้!$C:$C,'รับ-จ่าย ประจำวัน'!$B486,กวนไส้!U:U)+SUMIF(ผลิต1!$C:$C,'รับ-จ่าย ประจำวัน'!$B486,ผลิต1!U:U)+SUMIF(ผลิต2!$C:$C,'รับ-จ่าย ประจำวัน'!$B486,ผลิต2!U:U)+SUMIF(เส้นแต่งหน้าขนมเค้ก!$C:$C,'รับ-จ่าย ประจำวัน'!$B486,เส้นแต่งหน้าขนมเค้ก!U:U)+SUMIF(แพ็ค!$C:$C,'รับ-จ่าย ประจำวัน'!$B486,แพ็ค!U:U)+SUMIF(ธุรการ!$C:$C,'รับ-จ่าย ประจำวัน'!$B486,ธุรการ!U:U)+SUMIF(เส้นแต่งหน้าขนมปัง!$C:$C,'รับ-จ่าย ประจำวัน'!$B486,เส้นแต่งหน้าขนมปัง!U:U)+SUMIF('วางแผนBC,CJ'!$C:$C,'รับ-จ่าย ประจำวัน'!$B486,'วางแผนBC,CJ'!U:U)+SUMIF(RD!$C:$C,'รับ-จ่าย ประจำวัน'!$B486,RD!U:U)+SUMIF('FG,ออนไล,คัดแยก'!$C:$C,'รับ-จ่าย ประจำวัน'!$B486,'FG,ออนไล,คัดแยก'!U:U)</f>
        <v>0</v>
      </c>
      <c r="BC486" s="16">
        <f>SUMIF(เตรียมส่วนผสม!$C:$C,'รับ-จ่าย ประจำวัน'!$B486,เตรียมส่วนผสม!V:V)+SUMIF(กวนไส้!$C:$C,'รับ-จ่าย ประจำวัน'!$B486,กวนไส้!V:V)+SUMIF(ผลิต1!$C:$C,'รับ-จ่าย ประจำวัน'!$B486,ผลิต1!V:V)+SUMIF(ผลิต2!$C:$C,'รับ-จ่าย ประจำวัน'!$B486,ผลิต2!V:V)+SUMIF(เส้นแต่งหน้าขนมเค้ก!$C:$C,'รับ-จ่าย ประจำวัน'!$B486,เส้นแต่งหน้าขนมเค้ก!V:V)+SUMIF(แพ็ค!$C:$C,'รับ-จ่าย ประจำวัน'!$B486,แพ็ค!V:V)+SUMIF(ธุรการ!$C:$C,'รับ-จ่าย ประจำวัน'!$B486,ธุรการ!V:V)+SUMIF(เส้นแต่งหน้าขนมปัง!$C:$C,'รับ-จ่าย ประจำวัน'!$B486,เส้นแต่งหน้าขนมปัง!V:V)+SUMIF('วางแผนBC,CJ'!$C:$C,'รับ-จ่าย ประจำวัน'!$B486,'วางแผนBC,CJ'!V:V)+SUMIF(RD!$C:$C,'รับ-จ่าย ประจำวัน'!$B486,RD!V:V)+SUMIF('FG,ออนไล,คัดแยก'!$C:$C,'รับ-จ่าย ประจำวัน'!$B486,'FG,ออนไล,คัดแยก'!V:V)</f>
        <v>0</v>
      </c>
      <c r="BD486" s="16">
        <f>SUMIF(เตรียมส่วนผสม!$C:$C,'รับ-จ่าย ประจำวัน'!$B486,เตรียมส่วนผสม!W:W)+SUMIF(กวนไส้!$C:$C,'รับ-จ่าย ประจำวัน'!$B486,กวนไส้!W:W)+SUMIF(ผลิต1!$C:$C,'รับ-จ่าย ประจำวัน'!$B486,ผลิต1!W:W)+SUMIF(ผลิต2!$C:$C,'รับ-จ่าย ประจำวัน'!$B486,ผลิต2!W:W)+SUMIF(เส้นแต่งหน้าขนมเค้ก!$C:$C,'รับ-จ่าย ประจำวัน'!$B486,เส้นแต่งหน้าขนมเค้ก!W:W)+SUMIF(แพ็ค!$C:$C,'รับ-จ่าย ประจำวัน'!$B486,แพ็ค!W:W)+SUMIF(ธุรการ!$C:$C,'รับ-จ่าย ประจำวัน'!$B486,ธุรการ!W:W)+SUMIF(เส้นแต่งหน้าขนมปัง!$C:$C,'รับ-จ่าย ประจำวัน'!$B486,เส้นแต่งหน้าขนมปัง!W:W)+SUMIF('วางแผนBC,CJ'!$C:$C,'รับ-จ่าย ประจำวัน'!$B486,'วางแผนBC,CJ'!W:W)+SUMIF(RD!$C:$C,'รับ-จ่าย ประจำวัน'!$B486,RD!W:W)+SUMIF('FG,ออนไล,คัดแยก'!$C:$C,'รับ-จ่าย ประจำวัน'!$B486,'FG,ออนไล,คัดแยก'!W:W)</f>
        <v>0</v>
      </c>
      <c r="BE486" s="16">
        <f>SUMIF(เตรียมส่วนผสม!$C:$C,'รับ-จ่าย ประจำวัน'!$B486,เตรียมส่วนผสม!X:X)+SUMIF(กวนไส้!$C:$C,'รับ-จ่าย ประจำวัน'!$B486,กวนไส้!X:X)+SUMIF(ผลิต1!$C:$C,'รับ-จ่าย ประจำวัน'!$B486,ผลิต1!X:X)+SUMIF(ผลิต2!$C:$C,'รับ-จ่าย ประจำวัน'!$B486,ผลิต2!X:X)+SUMIF(เส้นแต่งหน้าขนมเค้ก!$C:$C,'รับ-จ่าย ประจำวัน'!$B486,เส้นแต่งหน้าขนมเค้ก!X:X)+SUMIF(แพ็ค!$C:$C,'รับ-จ่าย ประจำวัน'!$B486,แพ็ค!X:X)+SUMIF(ธุรการ!$C:$C,'รับ-จ่าย ประจำวัน'!$B486,ธุรการ!X:X)+SUMIF(เส้นแต่งหน้าขนมปัง!$C:$C,'รับ-จ่าย ประจำวัน'!$B486,เส้นแต่งหน้าขนมปัง!X:X)+SUMIF('วางแผนBC,CJ'!$C:$C,'รับ-จ่าย ประจำวัน'!$B486,'วางแผนBC,CJ'!X:X)+SUMIF(RD!$C:$C,'รับ-จ่าย ประจำวัน'!$B486,RD!X:X)+SUMIF('FG,ออนไล,คัดแยก'!$C:$C,'รับ-จ่าย ประจำวัน'!$B486,'FG,ออนไล,คัดแยก'!X:X)</f>
        <v>0</v>
      </c>
      <c r="BF486" s="16">
        <f>SUMIF(เตรียมส่วนผสม!$C:$C,'รับ-จ่าย ประจำวัน'!$B486,เตรียมส่วนผสม!Y:Y)+SUMIF(กวนไส้!$C:$C,'รับ-จ่าย ประจำวัน'!$B486,กวนไส้!Y:Y)+SUMIF(ผลิต1!$C:$C,'รับ-จ่าย ประจำวัน'!$B486,ผลิต1!Y:Y)+SUMIF(ผลิต2!$C:$C,'รับ-จ่าย ประจำวัน'!$B486,ผลิต2!Y:Y)+SUMIF(เส้นแต่งหน้าขนมเค้ก!$C:$C,'รับ-จ่าย ประจำวัน'!$B486,เส้นแต่งหน้าขนมเค้ก!Y:Y)+SUMIF(แพ็ค!$C:$C,'รับ-จ่าย ประจำวัน'!$B486,แพ็ค!Y:Y)+SUMIF(ธุรการ!$C:$C,'รับ-จ่าย ประจำวัน'!$B486,ธุรการ!Y:Y)+SUMIF(เส้นแต่งหน้าขนมปัง!$C:$C,'รับ-จ่าย ประจำวัน'!$B486,เส้นแต่งหน้าขนมปัง!Y:Y)+SUMIF('วางแผนBC,CJ'!$C:$C,'รับ-จ่าย ประจำวัน'!$B486,'วางแผนBC,CJ'!Y:Y)+SUMIF(RD!$C:$C,'รับ-จ่าย ประจำวัน'!$B486,RD!Y:Y)+SUMIF('FG,ออนไล,คัดแยก'!$C:$C,'รับ-จ่าย ประจำวัน'!$B486,'FG,ออนไล,คัดแยก'!Y:Y)</f>
        <v>0</v>
      </c>
      <c r="BG486" s="16">
        <f>SUMIF(เตรียมส่วนผสม!$C:$C,'รับ-จ่าย ประจำวัน'!$B486,เตรียมส่วนผสม!Z:Z)+SUMIF(กวนไส้!$C:$C,'รับ-จ่าย ประจำวัน'!$B486,กวนไส้!Z:Z)+SUMIF(ผลิต1!$C:$C,'รับ-จ่าย ประจำวัน'!$B486,ผลิต1!Z:Z)+SUMIF(ผลิต2!$C:$C,'รับ-จ่าย ประจำวัน'!$B486,ผลิต2!Z:Z)+SUMIF(เส้นแต่งหน้าขนมเค้ก!$C:$C,'รับ-จ่าย ประจำวัน'!$B486,เส้นแต่งหน้าขนมเค้ก!Z:Z)+SUMIF(แพ็ค!$C:$C,'รับ-จ่าย ประจำวัน'!$B486,แพ็ค!Z:Z)+SUMIF(ธุรการ!$C:$C,'รับ-จ่าย ประจำวัน'!$B486,ธุรการ!Z:Z)+SUMIF(เส้นแต่งหน้าขนมปัง!$C:$C,'รับ-จ่าย ประจำวัน'!$B486,เส้นแต่งหน้าขนมปัง!Z:Z)+SUMIF('วางแผนBC,CJ'!$C:$C,'รับ-จ่าย ประจำวัน'!$B486,'วางแผนBC,CJ'!Z:Z)+SUMIF(RD!$C:$C,'รับ-จ่าย ประจำวัน'!$B486,RD!Z:Z)+SUMIF('FG,ออนไล,คัดแยก'!$C:$C,'รับ-จ่าย ประจำวัน'!$B486,'FG,ออนไล,คัดแยก'!Z:Z)</f>
        <v>0</v>
      </c>
      <c r="BH486" s="16">
        <f>SUMIF(เตรียมส่วนผสม!$C:$C,'รับ-จ่าย ประจำวัน'!$B486,เตรียมส่วนผสม!AA:AA)+SUMIF(กวนไส้!$C:$C,'รับ-จ่าย ประจำวัน'!$B486,กวนไส้!AA:AA)+SUMIF(ผลิต1!$C:$C,'รับ-จ่าย ประจำวัน'!$B486,ผลิต1!AA:AA)+SUMIF(ผลิต2!$C:$C,'รับ-จ่าย ประจำวัน'!$B486,ผลิต2!AA:AA)+SUMIF(เส้นแต่งหน้าขนมเค้ก!$C:$C,'รับ-จ่าย ประจำวัน'!$B486,เส้นแต่งหน้าขนมเค้ก!AA:AA)+SUMIF(แพ็ค!$C:$C,'รับ-จ่าย ประจำวัน'!$B486,แพ็ค!AA:AA)+SUMIF(ธุรการ!$C:$C,'รับ-จ่าย ประจำวัน'!$B486,ธุรการ!AA:AA)+SUMIF(เส้นแต่งหน้าขนมปัง!$C:$C,'รับ-จ่าย ประจำวัน'!$B486,เส้นแต่งหน้าขนมปัง!AA:AA)+SUMIF('วางแผนBC,CJ'!$C:$C,'รับ-จ่าย ประจำวัน'!$B486,'วางแผนBC,CJ'!AA:AA)+SUMIF(RD!$C:$C,'รับ-จ่าย ประจำวัน'!$B486,RD!AA:AA)+SUMIF('FG,ออนไล,คัดแยก'!$C:$C,'รับ-จ่าย ประจำวัน'!$B486,'FG,ออนไล,คัดแยก'!AA:AA)</f>
        <v>0</v>
      </c>
      <c r="BI486" s="16">
        <f>SUMIF(เตรียมส่วนผสม!$C:$C,'รับ-จ่าย ประจำวัน'!$B486,เตรียมส่วนผสม!AB:AB)+SUMIF(กวนไส้!$C:$C,'รับ-จ่าย ประจำวัน'!$B486,กวนไส้!AB:AB)+SUMIF(ผลิต1!$C:$C,'รับ-จ่าย ประจำวัน'!$B486,ผลิต1!AB:AB)+SUMIF(ผลิต2!$C:$C,'รับ-จ่าย ประจำวัน'!$B486,ผลิต2!AB:AB)+SUMIF(เส้นแต่งหน้าขนมเค้ก!$C:$C,'รับ-จ่าย ประจำวัน'!$B486,เส้นแต่งหน้าขนมเค้ก!AB:AB)+SUMIF(แพ็ค!$C:$C,'รับ-จ่าย ประจำวัน'!$B486,แพ็ค!AB:AB)+SUMIF(ธุรการ!$C:$C,'รับ-จ่าย ประจำวัน'!$B486,ธุรการ!AB:AB)+SUMIF(เส้นแต่งหน้าขนมปัง!$C:$C,'รับ-จ่าย ประจำวัน'!$B486,เส้นแต่งหน้าขนมปัง!AB:AB)+SUMIF('วางแผนBC,CJ'!$C:$C,'รับ-จ่าย ประจำวัน'!$B486,'วางแผนBC,CJ'!AB:AB)+SUMIF(RD!$C:$C,'รับ-จ่าย ประจำวัน'!$B486,RD!AB:AB)+SUMIF('FG,ออนไล,คัดแยก'!$C:$C,'รับ-จ่าย ประจำวัน'!$B486,'FG,ออนไล,คัดแยก'!AB:AB)</f>
        <v>0</v>
      </c>
      <c r="BJ486" s="16">
        <f>SUMIF(เตรียมส่วนผสม!$C:$C,'รับ-จ่าย ประจำวัน'!$B486,เตรียมส่วนผสม!AC:AC)+SUMIF(กวนไส้!$C:$C,'รับ-จ่าย ประจำวัน'!$B486,กวนไส้!AC:AC)+SUMIF(ผลิต1!$C:$C,'รับ-จ่าย ประจำวัน'!$B486,ผลิต1!AC:AC)+SUMIF(ผลิต2!$C:$C,'รับ-จ่าย ประจำวัน'!$B486,ผลิต2!AC:AC)+SUMIF(เส้นแต่งหน้าขนมเค้ก!$C:$C,'รับ-จ่าย ประจำวัน'!$B486,เส้นแต่งหน้าขนมเค้ก!AC:AC)+SUMIF(แพ็ค!$C:$C,'รับ-จ่าย ประจำวัน'!$B486,แพ็ค!AC:AC)+SUMIF(ธุรการ!$C:$C,'รับ-จ่าย ประจำวัน'!$B486,ธุรการ!AC:AC)+SUMIF(เส้นแต่งหน้าขนมปัง!$C:$C,'รับ-จ่าย ประจำวัน'!$B486,เส้นแต่งหน้าขนมปัง!AC:AC)+SUMIF('วางแผนBC,CJ'!$C:$C,'รับ-จ่าย ประจำวัน'!$B486,'วางแผนBC,CJ'!AC:AC)+SUMIF(RD!$C:$C,'รับ-จ่าย ประจำวัน'!$B486,RD!AC:AC)+SUMIF('FG,ออนไล,คัดแยก'!$C:$C,'รับ-จ่าย ประจำวัน'!$B486,'FG,ออนไล,คัดแยก'!AC:AC)</f>
        <v>0</v>
      </c>
      <c r="BK486" s="16">
        <f>SUMIF(เตรียมส่วนผสม!$C:$C,'รับ-จ่าย ประจำวัน'!$B486,เตรียมส่วนผสม!AD:AD)+SUMIF(กวนไส้!$C:$C,'รับ-จ่าย ประจำวัน'!$B486,กวนไส้!AD:AD)+SUMIF(ผลิต1!$C:$C,'รับ-จ่าย ประจำวัน'!$B486,ผลิต1!AD:AD)+SUMIF(ผลิต2!$C:$C,'รับ-จ่าย ประจำวัน'!$B486,ผลิต2!AD:AD)+SUMIF(เส้นแต่งหน้าขนมเค้ก!$C:$C,'รับ-จ่าย ประจำวัน'!$B486,เส้นแต่งหน้าขนมเค้ก!AD:AD)+SUMIF(แพ็ค!$C:$C,'รับ-จ่าย ประจำวัน'!$B486,แพ็ค!AD:AD)+SUMIF(ธุรการ!$C:$C,'รับ-จ่าย ประจำวัน'!$B486,ธุรการ!AD:AD)+SUMIF(เส้นแต่งหน้าขนมปัง!$C:$C,'รับ-จ่าย ประจำวัน'!$B486,เส้นแต่งหน้าขนมปัง!AD:AD)+SUMIF('วางแผนBC,CJ'!$C:$C,'รับ-จ่าย ประจำวัน'!$B486,'วางแผนBC,CJ'!AD:AD)+SUMIF(RD!$C:$C,'รับ-จ่าย ประจำวัน'!$B486,RD!AD:AD)+SUMIF('FG,ออนไล,คัดแยก'!$C:$C,'รับ-จ่าย ประจำวัน'!$B486,'FG,ออนไล,คัดแยก'!AD:AD)</f>
        <v>0</v>
      </c>
      <c r="BL486" s="16">
        <f>SUMIF(เตรียมส่วนผสม!$C:$C,'รับ-จ่าย ประจำวัน'!$B486,เตรียมส่วนผสม!AE:AE)+SUMIF(กวนไส้!$C:$C,'รับ-จ่าย ประจำวัน'!$B486,กวนไส้!AE:AE)+SUMIF(ผลิต1!$C:$C,'รับ-จ่าย ประจำวัน'!$B486,ผลิต1!AE:AE)+SUMIF(ผลิต2!$C:$C,'รับ-จ่าย ประจำวัน'!$B486,ผลิต2!AE:AE)+SUMIF(เส้นแต่งหน้าขนมเค้ก!$C:$C,'รับ-จ่าย ประจำวัน'!$B486,เส้นแต่งหน้าขนมเค้ก!AE:AE)+SUMIF(แพ็ค!$C:$C,'รับ-จ่าย ประจำวัน'!$B486,แพ็ค!AE:AE)+SUMIF(ธุรการ!$C:$C,'รับ-จ่าย ประจำวัน'!$B486,ธุรการ!AE:AE)+SUMIF(เส้นแต่งหน้าขนมปัง!$C:$C,'รับ-จ่าย ประจำวัน'!$B486,เส้นแต่งหน้าขนมปัง!AE:AE)+SUMIF('วางแผนBC,CJ'!$C:$C,'รับ-จ่าย ประจำวัน'!$B486,'วางแผนBC,CJ'!AE:AE)+SUMIF(RD!$C:$C,'รับ-จ่าย ประจำวัน'!$B486,RD!AE:AE)+SUMIF('FG,ออนไล,คัดแยก'!$C:$C,'รับ-จ่าย ประจำวัน'!$B486,'FG,ออนไล,คัดแยก'!AE:AE)</f>
        <v>0</v>
      </c>
      <c r="BM486" s="16">
        <f>SUMIF(เตรียมส่วนผสม!$C:$C,'รับ-จ่าย ประจำวัน'!$B486,เตรียมส่วนผสม!AF:AF)+SUMIF(กวนไส้!$C:$C,'รับ-จ่าย ประจำวัน'!$B486,กวนไส้!AF:AF)+SUMIF(ผลิต1!$C:$C,'รับ-จ่าย ประจำวัน'!$B486,ผลิต1!AF:AF)+SUMIF(ผลิต2!$C:$C,'รับ-จ่าย ประจำวัน'!$B486,ผลิต2!AF:AF)+SUMIF(เส้นแต่งหน้าขนมเค้ก!$C:$C,'รับ-จ่าย ประจำวัน'!$B486,เส้นแต่งหน้าขนมเค้ก!AF:AF)+SUMIF(แพ็ค!$C:$C,'รับ-จ่าย ประจำวัน'!$B486,แพ็ค!AF:AF)+SUMIF(ธุรการ!$C:$C,'รับ-จ่าย ประจำวัน'!$B486,ธุรการ!AF:AF)+SUMIF(เส้นแต่งหน้าขนมปัง!$C:$C,'รับ-จ่าย ประจำวัน'!$B486,เส้นแต่งหน้าขนมปัง!AF:AF)+SUMIF('วางแผนBC,CJ'!$C:$C,'รับ-จ่าย ประจำวัน'!$B486,'วางแผนBC,CJ'!AF:AF)+SUMIF(RD!$C:$C,'รับ-จ่าย ประจำวัน'!$B486,RD!AF:AF)+SUMIF('FG,ออนไล,คัดแยก'!$C:$C,'รับ-จ่าย ประจำวัน'!$B486,'FG,ออนไล,คัดแยก'!AF:AF)</f>
        <v>0</v>
      </c>
      <c r="BN486" s="16">
        <f>SUMIF(เตรียมส่วนผสม!$C:$C,'รับ-จ่าย ประจำวัน'!$B486,เตรียมส่วนผสม!AG:AG)+SUMIF(กวนไส้!$C:$C,'รับ-จ่าย ประจำวัน'!$B486,กวนไส้!AG:AG)+SUMIF(ผลิต1!$C:$C,'รับ-จ่าย ประจำวัน'!$B486,ผลิต1!AG:AG)+SUMIF(ผลิต2!$C:$C,'รับ-จ่าย ประจำวัน'!$B486,ผลิต2!AG:AG)+SUMIF(เส้นแต่งหน้าขนมเค้ก!$C:$C,'รับ-จ่าย ประจำวัน'!$B486,เส้นแต่งหน้าขนมเค้ก!AG:AG)+SUMIF(แพ็ค!$C:$C,'รับ-จ่าย ประจำวัน'!$B486,แพ็ค!AG:AG)+SUMIF(ธุรการ!$C:$C,'รับ-จ่าย ประจำวัน'!$B486,ธุรการ!AG:AG)+SUMIF(เส้นแต่งหน้าขนมปัง!$C:$C,'รับ-จ่าย ประจำวัน'!$B486,เส้นแต่งหน้าขนมปัง!AG:AG)+SUMIF('วางแผนBC,CJ'!$C:$C,'รับ-จ่าย ประจำวัน'!$B486,'วางแผนBC,CJ'!AG:AG)+SUMIF(RD!$C:$C,'รับ-จ่าย ประจำวัน'!$B486,RD!AG:AG)+SUMIF('FG,ออนไล,คัดแยก'!$C:$C,'รับ-จ่าย ประจำวัน'!$B486,'FG,ออนไล,คัดแยก'!AG:AG)</f>
        <v>0</v>
      </c>
      <c r="BO486" s="16">
        <f>SUMIF(เตรียมส่วนผสม!$C:$C,'รับ-จ่าย ประจำวัน'!$B486,เตรียมส่วนผสม!AH:AH)+SUMIF(กวนไส้!$C:$C,'รับ-จ่าย ประจำวัน'!$B486,กวนไส้!AH:AH)+SUMIF(ผลิต1!$C:$C,'รับ-จ่าย ประจำวัน'!$B486,ผลิต1!AH:AH)+SUMIF(ผลิต2!$C:$C,'รับ-จ่าย ประจำวัน'!$B486,ผลิต2!AH:AH)+SUMIF(เส้นแต่งหน้าขนมเค้ก!$C:$C,'รับ-จ่าย ประจำวัน'!$B486,เส้นแต่งหน้าขนมเค้ก!AH:AH)+SUMIF(แพ็ค!$C:$C,'รับ-จ่าย ประจำวัน'!$B486,แพ็ค!AH:AH)+SUMIF(ธุรการ!$C:$C,'รับ-จ่าย ประจำวัน'!$B486,ธุรการ!AH:AH)+SUMIF(เส้นแต่งหน้าขนมปัง!$C:$C,'รับ-จ่าย ประจำวัน'!$B486,เส้นแต่งหน้าขนมปัง!AH:AH)+SUMIF('วางแผนBC,CJ'!$C:$C,'รับ-จ่าย ประจำวัน'!$B486,'วางแผนBC,CJ'!AH:AH)+SUMIF(RD!$C:$C,'รับ-จ่าย ประจำวัน'!$B486,RD!AH:AH)+SUMIF('FG,ออนไล,คัดแยก'!$C:$C,'รับ-จ่าย ประจำวัน'!$B486,'FG,ออนไล,คัดแยก'!AH:AH)</f>
        <v>0</v>
      </c>
      <c r="BP486" s="16">
        <f>SUMIF(เตรียมส่วนผสม!$C:$C,'รับ-จ่าย ประจำวัน'!$B486,เตรียมส่วนผสม!AI:AI)+SUMIF(กวนไส้!$C:$C,'รับ-จ่าย ประจำวัน'!$B486,กวนไส้!AI:AI)+SUMIF(ผลิต1!$C:$C,'รับ-จ่าย ประจำวัน'!$B486,ผลิต1!AI:AI)+SUMIF(ผลิต2!$C:$C,'รับ-จ่าย ประจำวัน'!$B486,ผลิต2!AI:AI)+SUMIF(เส้นแต่งหน้าขนมเค้ก!$C:$C,'รับ-จ่าย ประจำวัน'!$B486,เส้นแต่งหน้าขนมเค้ก!AI:AI)+SUMIF(แพ็ค!$C:$C,'รับ-จ่าย ประจำวัน'!$B486,แพ็ค!AI:AI)+SUMIF(ธุรการ!$C:$C,'รับ-จ่าย ประจำวัน'!$B486,ธุรการ!AI:AI)+SUMIF(เส้นแต่งหน้าขนมปัง!$C:$C,'รับ-จ่าย ประจำวัน'!$B486,เส้นแต่งหน้าขนมปัง!AI:AI)+SUMIF('วางแผนBC,CJ'!$C:$C,'รับ-จ่าย ประจำวัน'!$B486,'วางแผนBC,CJ'!AI:AI)+SUMIF(RD!$C:$C,'รับ-จ่าย ประจำวัน'!$B486,RD!AI:AI)+SUMIF('FG,ออนไล,คัดแยก'!$C:$C,'รับ-จ่าย ประจำวัน'!$B486,'FG,ออนไล,คัดแยก'!AI:AI)</f>
        <v>0</v>
      </c>
      <c r="BQ486" s="16">
        <f>SUMIF(เตรียมส่วนผสม!$C:$C,'รับ-จ่าย ประจำวัน'!$B486,เตรียมส่วนผสม!AJ:AJ)+SUMIF(กวนไส้!$C:$C,'รับ-จ่าย ประจำวัน'!$B486,กวนไส้!AJ:AJ)+SUMIF(ผลิต1!$C:$C,'รับ-จ่าย ประจำวัน'!$B486,ผลิต1!AJ:AJ)+SUMIF(ผลิต2!$C:$C,'รับ-จ่าย ประจำวัน'!$B486,ผลิต2!AJ:AJ)+SUMIF(เส้นแต่งหน้าขนมเค้ก!$C:$C,'รับ-จ่าย ประจำวัน'!$B486,เส้นแต่งหน้าขนมเค้ก!AJ:AJ)+SUMIF(แพ็ค!$C:$C,'รับ-จ่าย ประจำวัน'!$B486,แพ็ค!AJ:AJ)+SUMIF(ธุรการ!$C:$C,'รับ-จ่าย ประจำวัน'!$B486,ธุรการ!AJ:AJ)+SUMIF(เส้นแต่งหน้าขนมปัง!$C:$C,'รับ-จ่าย ประจำวัน'!$B486,เส้นแต่งหน้าขนมปัง!AJ:AJ)+SUMIF('วางแผนBC,CJ'!$C:$C,'รับ-จ่าย ประจำวัน'!$B486,'วางแผนBC,CJ'!AJ:AJ)+SUMIF(RD!$C:$C,'รับ-จ่าย ประจำวัน'!$B486,RD!AJ:AJ)+SUMIF('FG,ออนไล,คัดแยก'!$C:$C,'รับ-จ่าย ประจำวัน'!$B486,'FG,ออนไล,คัดแยก'!AJ:AJ)</f>
        <v>0</v>
      </c>
      <c r="BR486" s="16">
        <f>SUMIF(เตรียมส่วนผสม!$C:$C,'รับ-จ่าย ประจำวัน'!$B486,เตรียมส่วนผสม!AK:AK)+SUMIF(กวนไส้!$C:$C,'รับ-จ่าย ประจำวัน'!$B486,กวนไส้!AK:AK)+SUMIF(ผลิต1!$C:$C,'รับ-จ่าย ประจำวัน'!$B486,ผลิต1!AK:AK)+SUMIF(ผลิต2!$C:$C,'รับ-จ่าย ประจำวัน'!$B486,ผลิต2!AK:AK)+SUMIF(เส้นแต่งหน้าขนมเค้ก!$C:$C,'รับ-จ่าย ประจำวัน'!$B486,เส้นแต่งหน้าขนมเค้ก!AK:AK)+SUMIF(แพ็ค!$C:$C,'รับ-จ่าย ประจำวัน'!$B486,แพ็ค!AK:AK)+SUMIF(ธุรการ!$C:$C,'รับ-จ่าย ประจำวัน'!$B486,ธุรการ!AK:AK)+SUMIF(เส้นแต่งหน้าขนมปัง!$C:$C,'รับ-จ่าย ประจำวัน'!$B486,เส้นแต่งหน้าขนมปัง!AK:AK)+SUMIF('วางแผนBC,CJ'!$C:$C,'รับ-จ่าย ประจำวัน'!$B486,'วางแผนBC,CJ'!AK:AK)+SUMIF(RD!$C:$C,'รับ-จ่าย ประจำวัน'!$B486,RD!AK:AK)+SUMIF('FG,ออนไล,คัดแยก'!$C:$C,'รับ-จ่าย ประจำวัน'!$B486,'FG,ออนไล,คัดแยก'!AK:AK)</f>
        <v>0</v>
      </c>
      <c r="BS486" s="16">
        <f>SUMIF(เตรียมส่วนผสม!$C:$C,'รับ-จ่าย ประจำวัน'!$B486,เตรียมส่วนผสม!AL:AL)+SUMIF(กวนไส้!$C:$C,'รับ-จ่าย ประจำวัน'!$B486,กวนไส้!AL:AL)+SUMIF(ผลิต1!$C:$C,'รับ-จ่าย ประจำวัน'!$B486,ผลิต1!AL:AL)+SUMIF(ผลิต2!$C:$C,'รับ-จ่าย ประจำวัน'!$B486,ผลิต2!AL:AL)+SUMIF(เส้นแต่งหน้าขนมเค้ก!$C:$C,'รับ-จ่าย ประจำวัน'!$B486,เส้นแต่งหน้าขนมเค้ก!AL:AL)+SUMIF(แพ็ค!$C:$C,'รับ-จ่าย ประจำวัน'!$B486,แพ็ค!AL:AL)+SUMIF(ธุรการ!$C:$C,'รับ-จ่าย ประจำวัน'!$B486,ธุรการ!AL:AL)+SUMIF(เส้นแต่งหน้าขนมปัง!$C:$C,'รับ-จ่าย ประจำวัน'!$B486,เส้นแต่งหน้าขนมปัง!AL:AL)+SUMIF('วางแผนBC,CJ'!$C:$C,'รับ-จ่าย ประจำวัน'!$B486,'วางแผนBC,CJ'!AL:AL)+SUMIF(RD!$C:$C,'รับ-จ่าย ประจำวัน'!$B486,RD!AL:AL)+SUMIF('FG,ออนไล,คัดแยก'!$C:$C,'รับ-จ่าย ประจำวัน'!$B486,'FG,ออนไล,คัดแยก'!AL:AL)</f>
        <v>0</v>
      </c>
      <c r="BT486" s="18">
        <f t="shared" si="107"/>
        <v>0</v>
      </c>
      <c r="BU486" s="116"/>
      <c r="BV486" s="146">
        <f t="shared" si="108"/>
        <v>8944</v>
      </c>
      <c r="BW486" s="183">
        <v>30</v>
      </c>
      <c r="BX486" s="172">
        <f t="shared" si="103"/>
        <v>0</v>
      </c>
      <c r="BY486" s="188" t="e">
        <f t="shared" si="104"/>
        <v>#DIV/0!</v>
      </c>
      <c r="BZ486" s="180" t="e">
        <f t="shared" ca="1" si="109"/>
        <v>#DIV/0!</v>
      </c>
      <c r="CA486" s="95"/>
      <c r="CB486" s="97"/>
      <c r="CC486" s="97"/>
      <c r="CD486" s="97"/>
      <c r="CE486" s="97"/>
      <c r="CF486" s="97"/>
      <c r="CG486" s="97"/>
      <c r="CH486" s="97"/>
      <c r="CI486" s="97"/>
      <c r="CJ486" s="94"/>
      <c r="CK486" s="9">
        <f t="shared" si="105"/>
        <v>8944</v>
      </c>
    </row>
    <row r="487" spans="1:89" hidden="1" x14ac:dyDescent="0.5">
      <c r="A487" s="149"/>
      <c r="B487" s="34">
        <v>1020201062</v>
      </c>
      <c r="C487" s="148" t="s">
        <v>1961</v>
      </c>
      <c r="D487" s="141" t="s">
        <v>91</v>
      </c>
      <c r="E487" s="28"/>
      <c r="F487" s="159" t="s">
        <v>1605</v>
      </c>
      <c r="G487" s="11" t="s">
        <v>62</v>
      </c>
      <c r="H487" s="12">
        <v>11324</v>
      </c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3"/>
      <c r="AF487" s="13"/>
      <c r="AG487" s="13"/>
      <c r="AH487" s="13"/>
      <c r="AI487" s="14"/>
      <c r="AJ487" s="14"/>
      <c r="AK487" s="14"/>
      <c r="AL487" s="14"/>
      <c r="AM487" s="14"/>
      <c r="AN487" s="15">
        <f t="shared" si="110"/>
        <v>0</v>
      </c>
      <c r="AO487" s="16">
        <f>SUMIF(เตรียมส่วนผสม!$C:$C,'รับ-จ่าย ประจำวัน'!$B487,เตรียมส่วนผสม!H:H)+SUMIF(กวนไส้!$C:$C,'รับ-จ่าย ประจำวัน'!$B487,กวนไส้!H:H)+SUMIF(ผลิต1!$C:$C,'รับ-จ่าย ประจำวัน'!$B487,ผลิต1!H:H)+SUMIF(ผลิต2!$C:$C,'รับ-จ่าย ประจำวัน'!$B487,ผลิต2!H:H)+SUMIF(เส้นแต่งหน้าขนมเค้ก!$C:$C,'รับ-จ่าย ประจำวัน'!$B487,เส้นแต่งหน้าขนมเค้ก!H:H)+SUMIF(แพ็ค!$C:$C,'รับ-จ่าย ประจำวัน'!$B487,แพ็ค!H:H)+SUMIF(ธุรการ!$C:$C,'รับ-จ่าย ประจำวัน'!$B487,ธุรการ!H:H)+SUMIF(เส้นแต่งหน้าขนมปัง!$C:$C,'รับ-จ่าย ประจำวัน'!$B487,เส้นแต่งหน้าขนมปัง!H:H)+SUMIF('วางแผนBC,CJ'!$C:$C,'รับ-จ่าย ประจำวัน'!$B487,'วางแผนBC,CJ'!H:H)+SUMIF(RD!$C:$C,'รับ-จ่าย ประจำวัน'!$B487,RD!H:H)+SUMIF('FG,ออนไล,คัดแยก'!$C:$C,'รับ-จ่าย ประจำวัน'!$B487,'FG,ออนไล,คัดแยก'!H:H)</f>
        <v>0</v>
      </c>
      <c r="AP487" s="16">
        <f>SUMIF(เตรียมส่วนผสม!$C:$C,'รับ-จ่าย ประจำวัน'!$B487,เตรียมส่วนผสม!I:I)+SUMIF(กวนไส้!$C:$C,'รับ-จ่าย ประจำวัน'!$B487,กวนไส้!I:I)+SUMIF(ผลิต1!$C:$C,'รับ-จ่าย ประจำวัน'!$B487,ผลิต1!I:I)+SUMIF(ผลิต2!$C:$C,'รับ-จ่าย ประจำวัน'!$B487,ผลิต2!I:I)+SUMIF(เส้นแต่งหน้าขนมเค้ก!$C:$C,'รับ-จ่าย ประจำวัน'!$B487,เส้นแต่งหน้าขนมเค้ก!I:I)+SUMIF(แพ็ค!$C:$C,'รับ-จ่าย ประจำวัน'!$B487,แพ็ค!I:I)+SUMIF(ธุรการ!$C:$C,'รับ-จ่าย ประจำวัน'!$B487,ธุรการ!I:I)+SUMIF(เส้นแต่งหน้าขนมปัง!$C:$C,'รับ-จ่าย ประจำวัน'!$B487,เส้นแต่งหน้าขนมปัง!I:I)+SUMIF('วางแผนBC,CJ'!$C:$C,'รับ-จ่าย ประจำวัน'!$B487,'วางแผนBC,CJ'!I:I)+SUMIF(RD!$C:$C,'รับ-จ่าย ประจำวัน'!$B487,RD!I:I)+SUMIF('FG,ออนไล,คัดแยก'!$C:$C,'รับ-จ่าย ประจำวัน'!$B487,'FG,ออนไล,คัดแยก'!I:I)</f>
        <v>0</v>
      </c>
      <c r="AQ487" s="16">
        <f>SUMIF(เตรียมส่วนผสม!$C:$C,'รับ-จ่าย ประจำวัน'!$B487,เตรียมส่วนผสม!J:J)+SUMIF(กวนไส้!$C:$C,'รับ-จ่าย ประจำวัน'!$B487,กวนไส้!J:J)+SUMIF(ผลิต1!$C:$C,'รับ-จ่าย ประจำวัน'!$B487,ผลิต1!J:J)+SUMIF(ผลิต2!$C:$C,'รับ-จ่าย ประจำวัน'!$B487,ผลิต2!J:J)+SUMIF(เส้นแต่งหน้าขนมเค้ก!$C:$C,'รับ-จ่าย ประจำวัน'!$B487,เส้นแต่งหน้าขนมเค้ก!J:J)+SUMIF(แพ็ค!$C:$C,'รับ-จ่าย ประจำวัน'!$B487,แพ็ค!J:J)+SUMIF(ธุรการ!$C:$C,'รับ-จ่าย ประจำวัน'!$B487,ธุรการ!J:J)+SUMIF(เส้นแต่งหน้าขนมปัง!$C:$C,'รับ-จ่าย ประจำวัน'!$B487,เส้นแต่งหน้าขนมปัง!J:J)+SUMIF('วางแผนBC,CJ'!$C:$C,'รับ-จ่าย ประจำวัน'!$B487,'วางแผนBC,CJ'!J:J)+SUMIF(RD!$C:$C,'รับ-จ่าย ประจำวัน'!$B487,RD!J:J)+SUMIF('FG,ออนไล,คัดแยก'!$C:$C,'รับ-จ่าย ประจำวัน'!$B487,'FG,ออนไล,คัดแยก'!J:J)</f>
        <v>0</v>
      </c>
      <c r="AR487" s="16">
        <f>SUMIF(เตรียมส่วนผสม!$C:$C,'รับ-จ่าย ประจำวัน'!$B487,เตรียมส่วนผสม!K:K)+SUMIF(กวนไส้!$C:$C,'รับ-จ่าย ประจำวัน'!$B487,กวนไส้!K:K)+SUMIF(ผลิต1!$C:$C,'รับ-จ่าย ประจำวัน'!$B487,ผลิต1!K:K)+SUMIF(ผลิต2!$C:$C,'รับ-จ่าย ประจำวัน'!$B487,ผลิต2!K:K)+SUMIF(เส้นแต่งหน้าขนมเค้ก!$C:$C,'รับ-จ่าย ประจำวัน'!$B487,เส้นแต่งหน้าขนมเค้ก!K:K)+SUMIF(แพ็ค!$C:$C,'รับ-จ่าย ประจำวัน'!$B487,แพ็ค!K:K)+SUMIF(ธุรการ!$C:$C,'รับ-จ่าย ประจำวัน'!$B487,ธุรการ!K:K)+SUMIF(เส้นแต่งหน้าขนมปัง!$C:$C,'รับ-จ่าย ประจำวัน'!$B487,เส้นแต่งหน้าขนมปัง!K:K)+SUMIF('วางแผนBC,CJ'!$C:$C,'รับ-จ่าย ประจำวัน'!$B487,'วางแผนBC,CJ'!K:K)+SUMIF(RD!$C:$C,'รับ-จ่าย ประจำวัน'!$B487,RD!K:K)+SUMIF('FG,ออนไล,คัดแยก'!$C:$C,'รับ-จ่าย ประจำวัน'!$B487,'FG,ออนไล,คัดแยก'!K:K)</f>
        <v>0</v>
      </c>
      <c r="AS487" s="16">
        <f>SUMIF(เตรียมส่วนผสม!$C:$C,'รับ-จ่าย ประจำวัน'!$B487,เตรียมส่วนผสม!L:L)+SUMIF(กวนไส้!$C:$C,'รับ-จ่าย ประจำวัน'!$B487,กวนไส้!L:L)+SUMIF(ผลิต1!$C:$C,'รับ-จ่าย ประจำวัน'!$B487,ผลิต1!L:L)+SUMIF(ผลิต2!$C:$C,'รับ-จ่าย ประจำวัน'!$B487,ผลิต2!L:L)+SUMIF(เส้นแต่งหน้าขนมเค้ก!$C:$C,'รับ-จ่าย ประจำวัน'!$B487,เส้นแต่งหน้าขนมเค้ก!L:L)+SUMIF(แพ็ค!$C:$C,'รับ-จ่าย ประจำวัน'!$B487,แพ็ค!L:L)+SUMIF(ธุรการ!$C:$C,'รับ-จ่าย ประจำวัน'!$B487,ธุรการ!L:L)+SUMIF(เส้นแต่งหน้าขนมปัง!$C:$C,'รับ-จ่าย ประจำวัน'!$B487,เส้นแต่งหน้าขนมปัง!L:L)+SUMIF('วางแผนBC,CJ'!$C:$C,'รับ-จ่าย ประจำวัน'!$B487,'วางแผนBC,CJ'!L:L)+SUMIF(RD!$C:$C,'รับ-จ่าย ประจำวัน'!$B487,RD!L:L)+SUMIF('FG,ออนไล,คัดแยก'!$C:$C,'รับ-จ่าย ประจำวัน'!$B487,'FG,ออนไล,คัดแยก'!L:L)</f>
        <v>0</v>
      </c>
      <c r="AT487" s="16">
        <f>SUMIF(เตรียมส่วนผสม!$C:$C,'รับ-จ่าย ประจำวัน'!$B487,เตรียมส่วนผสม!M:M)+SUMIF(กวนไส้!$C:$C,'รับ-จ่าย ประจำวัน'!$B487,กวนไส้!M:M)+SUMIF(ผลิต1!$C:$C,'รับ-จ่าย ประจำวัน'!$B487,ผลิต1!M:M)+SUMIF(ผลิต2!$C:$C,'รับ-จ่าย ประจำวัน'!$B487,ผลิต2!M:M)+SUMIF(เส้นแต่งหน้าขนมเค้ก!$C:$C,'รับ-จ่าย ประจำวัน'!$B487,เส้นแต่งหน้าขนมเค้ก!M:M)+SUMIF(แพ็ค!$C:$C,'รับ-จ่าย ประจำวัน'!$B487,แพ็ค!M:M)+SUMIF(ธุรการ!$C:$C,'รับ-จ่าย ประจำวัน'!$B487,ธุรการ!M:M)+SUMIF(เส้นแต่งหน้าขนมปัง!$C:$C,'รับ-จ่าย ประจำวัน'!$B487,เส้นแต่งหน้าขนมปัง!M:M)+SUMIF('วางแผนBC,CJ'!$C:$C,'รับ-จ่าย ประจำวัน'!$B487,'วางแผนBC,CJ'!M:M)+SUMIF(RD!$C:$C,'รับ-จ่าย ประจำวัน'!$B487,RD!M:M)+SUMIF('FG,ออนไล,คัดแยก'!$C:$C,'รับ-จ่าย ประจำวัน'!$B487,'FG,ออนไล,คัดแยก'!M:M)</f>
        <v>0</v>
      </c>
      <c r="AU487" s="16">
        <f>SUMIF(เตรียมส่วนผสม!$C:$C,'รับ-จ่าย ประจำวัน'!$B487,เตรียมส่วนผสม!N:N)+SUMIF(กวนไส้!$C:$C,'รับ-จ่าย ประจำวัน'!$B487,กวนไส้!N:N)+SUMIF(ผลิต1!$C:$C,'รับ-จ่าย ประจำวัน'!$B487,ผลิต1!N:N)+SUMIF(ผลิต2!$C:$C,'รับ-จ่าย ประจำวัน'!$B487,ผลิต2!N:N)+SUMIF(เส้นแต่งหน้าขนมเค้ก!$C:$C,'รับ-จ่าย ประจำวัน'!$B487,เส้นแต่งหน้าขนมเค้ก!N:N)+SUMIF(แพ็ค!$C:$C,'รับ-จ่าย ประจำวัน'!$B487,แพ็ค!N:N)+SUMIF(ธุรการ!$C:$C,'รับ-จ่าย ประจำวัน'!$B487,ธุรการ!N:N)+SUMIF(เส้นแต่งหน้าขนมปัง!$C:$C,'รับ-จ่าย ประจำวัน'!$B487,เส้นแต่งหน้าขนมปัง!N:N)+SUMIF('วางแผนBC,CJ'!$C:$C,'รับ-จ่าย ประจำวัน'!$B487,'วางแผนBC,CJ'!N:N)+SUMIF(RD!$C:$C,'รับ-จ่าย ประจำวัน'!$B487,RD!N:N)+SUMIF('FG,ออนไล,คัดแยก'!$C:$C,'รับ-จ่าย ประจำวัน'!$B487,'FG,ออนไล,คัดแยก'!N:N)</f>
        <v>0</v>
      </c>
      <c r="AV487" s="16">
        <f>SUMIF(เตรียมส่วนผสม!$C:$C,'รับ-จ่าย ประจำวัน'!$B487,เตรียมส่วนผสม!O:O)+SUMIF(กวนไส้!$C:$C,'รับ-จ่าย ประจำวัน'!$B487,กวนไส้!O:O)+SUMIF(ผลิต1!$C:$C,'รับ-จ่าย ประจำวัน'!$B487,ผลิต1!O:O)+SUMIF(ผลิต2!$C:$C,'รับ-จ่าย ประจำวัน'!$B487,ผลิต2!O:O)+SUMIF(เส้นแต่งหน้าขนมเค้ก!$C:$C,'รับ-จ่าย ประจำวัน'!$B487,เส้นแต่งหน้าขนมเค้ก!O:O)+SUMIF(แพ็ค!$C:$C,'รับ-จ่าย ประจำวัน'!$B487,แพ็ค!O:O)+SUMIF(ธุรการ!$C:$C,'รับ-จ่าย ประจำวัน'!$B487,ธุรการ!O:O)+SUMIF(เส้นแต่งหน้าขนมปัง!$C:$C,'รับ-จ่าย ประจำวัน'!$B487,เส้นแต่งหน้าขนมปัง!O:O)+SUMIF('วางแผนBC,CJ'!$C:$C,'รับ-จ่าย ประจำวัน'!$B487,'วางแผนBC,CJ'!O:O)+SUMIF(RD!$C:$C,'รับ-จ่าย ประจำวัน'!$B487,RD!O:O)+SUMIF('FG,ออนไล,คัดแยก'!$C:$C,'รับ-จ่าย ประจำวัน'!$B487,'FG,ออนไล,คัดแยก'!O:O)</f>
        <v>0</v>
      </c>
      <c r="AW487" s="16">
        <f>SUMIF(เตรียมส่วนผสม!$C:$C,'รับ-จ่าย ประจำวัน'!$B487,เตรียมส่วนผสม!P:P)+SUMIF(กวนไส้!$C:$C,'รับ-จ่าย ประจำวัน'!$B487,กวนไส้!P:P)+SUMIF(ผลิต1!$C:$C,'รับ-จ่าย ประจำวัน'!$B487,ผลิต1!P:P)+SUMIF(ผลิต2!$C:$C,'รับ-จ่าย ประจำวัน'!$B487,ผลิต2!P:P)+SUMIF(เส้นแต่งหน้าขนมเค้ก!$C:$C,'รับ-จ่าย ประจำวัน'!$B487,เส้นแต่งหน้าขนมเค้ก!P:P)+SUMIF(แพ็ค!$C:$C,'รับ-จ่าย ประจำวัน'!$B487,แพ็ค!P:P)+SUMIF(ธุรการ!$C:$C,'รับ-จ่าย ประจำวัน'!$B487,ธุรการ!P:P)+SUMIF(เส้นแต่งหน้าขนมปัง!$C:$C,'รับ-จ่าย ประจำวัน'!$B487,เส้นแต่งหน้าขนมปัง!P:P)+SUMIF('วางแผนBC,CJ'!$C:$C,'รับ-จ่าย ประจำวัน'!$B487,'วางแผนBC,CJ'!P:P)+SUMIF(RD!$C:$C,'รับ-จ่าย ประจำวัน'!$B487,RD!P:P)+SUMIF('FG,ออนไล,คัดแยก'!$C:$C,'รับ-จ่าย ประจำวัน'!$B487,'FG,ออนไล,คัดแยก'!P:P)</f>
        <v>0</v>
      </c>
      <c r="AX487" s="16">
        <f>SUMIF(เตรียมส่วนผสม!$C:$C,'รับ-จ่าย ประจำวัน'!$B487,เตรียมส่วนผสม!Q:Q)+SUMIF(กวนไส้!$C:$C,'รับ-จ่าย ประจำวัน'!$B487,กวนไส้!Q:Q)+SUMIF(ผลิต1!$C:$C,'รับ-จ่าย ประจำวัน'!$B487,ผลิต1!Q:Q)+SUMIF(ผลิต2!$C:$C,'รับ-จ่าย ประจำวัน'!$B487,ผลิต2!Q:Q)+SUMIF(เส้นแต่งหน้าขนมเค้ก!$C:$C,'รับ-จ่าย ประจำวัน'!$B487,เส้นแต่งหน้าขนมเค้ก!Q:Q)+SUMIF(แพ็ค!$C:$C,'รับ-จ่าย ประจำวัน'!$B487,แพ็ค!Q:Q)+SUMIF(ธุรการ!$C:$C,'รับ-จ่าย ประจำวัน'!$B487,ธุรการ!Q:Q)+SUMIF(เส้นแต่งหน้าขนมปัง!$C:$C,'รับ-จ่าย ประจำวัน'!$B487,เส้นแต่งหน้าขนมปัง!Q:Q)+SUMIF('วางแผนBC,CJ'!$C:$C,'รับ-จ่าย ประจำวัน'!$B487,'วางแผนBC,CJ'!Q:Q)+SUMIF(RD!$C:$C,'รับ-จ่าย ประจำวัน'!$B487,RD!Q:Q)+SUMIF('FG,ออนไล,คัดแยก'!$C:$C,'รับ-จ่าย ประจำวัน'!$B487,'FG,ออนไล,คัดแยก'!Q:Q)</f>
        <v>0</v>
      </c>
      <c r="AY487" s="16">
        <f>SUMIF(เตรียมส่วนผสม!$C:$C,'รับ-จ่าย ประจำวัน'!$B487,เตรียมส่วนผสม!R:R)+SUMIF(กวนไส้!$C:$C,'รับ-จ่าย ประจำวัน'!$B487,กวนไส้!R:R)+SUMIF(ผลิต1!$C:$C,'รับ-จ่าย ประจำวัน'!$B487,ผลิต1!R:R)+SUMIF(ผลิต2!$C:$C,'รับ-จ่าย ประจำวัน'!$B487,ผลิต2!R:R)+SUMIF(เส้นแต่งหน้าขนมเค้ก!$C:$C,'รับ-จ่าย ประจำวัน'!$B487,เส้นแต่งหน้าขนมเค้ก!R:R)+SUMIF(แพ็ค!$C:$C,'รับ-จ่าย ประจำวัน'!$B487,แพ็ค!R:R)+SUMIF(ธุรการ!$C:$C,'รับ-จ่าย ประจำวัน'!$B487,ธุรการ!R:R)+SUMIF(เส้นแต่งหน้าขนมปัง!$C:$C,'รับ-จ่าย ประจำวัน'!$B487,เส้นแต่งหน้าขนมปัง!R:R)+SUMIF('วางแผนBC,CJ'!$C:$C,'รับ-จ่าย ประจำวัน'!$B487,'วางแผนBC,CJ'!R:R)+SUMIF(RD!$C:$C,'รับ-จ่าย ประจำวัน'!$B487,RD!R:R)+SUMIF('FG,ออนไล,คัดแยก'!$C:$C,'รับ-จ่าย ประจำวัน'!$B487,'FG,ออนไล,คัดแยก'!R:R)</f>
        <v>0</v>
      </c>
      <c r="AZ487" s="16">
        <f>SUMIF(เตรียมส่วนผสม!$C:$C,'รับ-จ่าย ประจำวัน'!$B487,เตรียมส่วนผสม!S:S)+SUMIF(กวนไส้!$C:$C,'รับ-จ่าย ประจำวัน'!$B487,กวนไส้!S:S)+SUMIF(ผลิต1!$C:$C,'รับ-จ่าย ประจำวัน'!$B487,ผลิต1!S:S)+SUMIF(ผลิต2!$C:$C,'รับ-จ่าย ประจำวัน'!$B487,ผลิต2!S:S)+SUMIF(เส้นแต่งหน้าขนมเค้ก!$C:$C,'รับ-จ่าย ประจำวัน'!$B487,เส้นแต่งหน้าขนมเค้ก!S:S)+SUMIF(แพ็ค!$C:$C,'รับ-จ่าย ประจำวัน'!$B487,แพ็ค!S:S)+SUMIF(ธุรการ!$C:$C,'รับ-จ่าย ประจำวัน'!$B487,ธุรการ!S:S)+SUMIF(เส้นแต่งหน้าขนมปัง!$C:$C,'รับ-จ่าย ประจำวัน'!$B487,เส้นแต่งหน้าขนมปัง!S:S)+SUMIF('วางแผนBC,CJ'!$C:$C,'รับ-จ่าย ประจำวัน'!$B487,'วางแผนBC,CJ'!S:S)+SUMIF(RD!$C:$C,'รับ-จ่าย ประจำวัน'!$B487,RD!S:S)+SUMIF('FG,ออนไล,คัดแยก'!$C:$C,'รับ-จ่าย ประจำวัน'!$B487,'FG,ออนไล,คัดแยก'!S:S)</f>
        <v>0</v>
      </c>
      <c r="BA487" s="16">
        <f>SUMIF(เตรียมส่วนผสม!$C:$C,'รับ-จ่าย ประจำวัน'!$B487,เตรียมส่วนผสม!T:T)+SUMIF(กวนไส้!$C:$C,'รับ-จ่าย ประจำวัน'!$B487,กวนไส้!T:T)+SUMIF(ผลิต1!$C:$C,'รับ-จ่าย ประจำวัน'!$B487,ผลิต1!T:T)+SUMIF(ผลิต2!$C:$C,'รับ-จ่าย ประจำวัน'!$B487,ผลิต2!T:T)+SUMIF(เส้นแต่งหน้าขนมเค้ก!$C:$C,'รับ-จ่าย ประจำวัน'!$B487,เส้นแต่งหน้าขนมเค้ก!T:T)+SUMIF(แพ็ค!$C:$C,'รับ-จ่าย ประจำวัน'!$B487,แพ็ค!T:T)+SUMIF(ธุรการ!$C:$C,'รับ-จ่าย ประจำวัน'!$B487,ธุรการ!T:T)+SUMIF(เส้นแต่งหน้าขนมปัง!$C:$C,'รับ-จ่าย ประจำวัน'!$B487,เส้นแต่งหน้าขนมปัง!T:T)+SUMIF('วางแผนBC,CJ'!$C:$C,'รับ-จ่าย ประจำวัน'!$B487,'วางแผนBC,CJ'!T:T)+SUMIF(RD!$C:$C,'รับ-จ่าย ประจำวัน'!$B487,RD!T:T)+SUMIF('FG,ออนไล,คัดแยก'!$C:$C,'รับ-จ่าย ประจำวัน'!$B487,'FG,ออนไล,คัดแยก'!T:T)</f>
        <v>0</v>
      </c>
      <c r="BB487" s="16">
        <f>SUMIF(เตรียมส่วนผสม!$C:$C,'รับ-จ่าย ประจำวัน'!$B487,เตรียมส่วนผสม!U:U)+SUMIF(กวนไส้!$C:$C,'รับ-จ่าย ประจำวัน'!$B487,กวนไส้!U:U)+SUMIF(ผลิต1!$C:$C,'รับ-จ่าย ประจำวัน'!$B487,ผลิต1!U:U)+SUMIF(ผลิต2!$C:$C,'รับ-จ่าย ประจำวัน'!$B487,ผลิต2!U:U)+SUMIF(เส้นแต่งหน้าขนมเค้ก!$C:$C,'รับ-จ่าย ประจำวัน'!$B487,เส้นแต่งหน้าขนมเค้ก!U:U)+SUMIF(แพ็ค!$C:$C,'รับ-จ่าย ประจำวัน'!$B487,แพ็ค!U:U)+SUMIF(ธุรการ!$C:$C,'รับ-จ่าย ประจำวัน'!$B487,ธุรการ!U:U)+SUMIF(เส้นแต่งหน้าขนมปัง!$C:$C,'รับ-จ่าย ประจำวัน'!$B487,เส้นแต่งหน้าขนมปัง!U:U)+SUMIF('วางแผนBC,CJ'!$C:$C,'รับ-จ่าย ประจำวัน'!$B487,'วางแผนBC,CJ'!U:U)+SUMIF(RD!$C:$C,'รับ-จ่าย ประจำวัน'!$B487,RD!U:U)+SUMIF('FG,ออนไล,คัดแยก'!$C:$C,'รับ-จ่าย ประจำวัน'!$B487,'FG,ออนไล,คัดแยก'!U:U)</f>
        <v>0</v>
      </c>
      <c r="BC487" s="16">
        <f>SUMIF(เตรียมส่วนผสม!$C:$C,'รับ-จ่าย ประจำวัน'!$B487,เตรียมส่วนผสม!V:V)+SUMIF(กวนไส้!$C:$C,'รับ-จ่าย ประจำวัน'!$B487,กวนไส้!V:V)+SUMIF(ผลิต1!$C:$C,'รับ-จ่าย ประจำวัน'!$B487,ผลิต1!V:V)+SUMIF(ผลิต2!$C:$C,'รับ-จ่าย ประจำวัน'!$B487,ผลิต2!V:V)+SUMIF(เส้นแต่งหน้าขนมเค้ก!$C:$C,'รับ-จ่าย ประจำวัน'!$B487,เส้นแต่งหน้าขนมเค้ก!V:V)+SUMIF(แพ็ค!$C:$C,'รับ-จ่าย ประจำวัน'!$B487,แพ็ค!V:V)+SUMIF(ธุรการ!$C:$C,'รับ-จ่าย ประจำวัน'!$B487,ธุรการ!V:V)+SUMIF(เส้นแต่งหน้าขนมปัง!$C:$C,'รับ-จ่าย ประจำวัน'!$B487,เส้นแต่งหน้าขนมปัง!V:V)+SUMIF('วางแผนBC,CJ'!$C:$C,'รับ-จ่าย ประจำวัน'!$B487,'วางแผนBC,CJ'!V:V)+SUMIF(RD!$C:$C,'รับ-จ่าย ประจำวัน'!$B487,RD!V:V)+SUMIF('FG,ออนไล,คัดแยก'!$C:$C,'รับ-จ่าย ประจำวัน'!$B487,'FG,ออนไล,คัดแยก'!V:V)</f>
        <v>0</v>
      </c>
      <c r="BD487" s="16">
        <f>SUMIF(เตรียมส่วนผสม!$C:$C,'รับ-จ่าย ประจำวัน'!$B487,เตรียมส่วนผสม!W:W)+SUMIF(กวนไส้!$C:$C,'รับ-จ่าย ประจำวัน'!$B487,กวนไส้!W:W)+SUMIF(ผลิต1!$C:$C,'รับ-จ่าย ประจำวัน'!$B487,ผลิต1!W:W)+SUMIF(ผลิต2!$C:$C,'รับ-จ่าย ประจำวัน'!$B487,ผลิต2!W:W)+SUMIF(เส้นแต่งหน้าขนมเค้ก!$C:$C,'รับ-จ่าย ประจำวัน'!$B487,เส้นแต่งหน้าขนมเค้ก!W:W)+SUMIF(แพ็ค!$C:$C,'รับ-จ่าย ประจำวัน'!$B487,แพ็ค!W:W)+SUMIF(ธุรการ!$C:$C,'รับ-จ่าย ประจำวัน'!$B487,ธุรการ!W:W)+SUMIF(เส้นแต่งหน้าขนมปัง!$C:$C,'รับ-จ่าย ประจำวัน'!$B487,เส้นแต่งหน้าขนมปัง!W:W)+SUMIF('วางแผนBC,CJ'!$C:$C,'รับ-จ่าย ประจำวัน'!$B487,'วางแผนBC,CJ'!W:W)+SUMIF(RD!$C:$C,'รับ-จ่าย ประจำวัน'!$B487,RD!W:W)+SUMIF('FG,ออนไล,คัดแยก'!$C:$C,'รับ-จ่าย ประจำวัน'!$B487,'FG,ออนไล,คัดแยก'!W:W)</f>
        <v>0</v>
      </c>
      <c r="BE487" s="16">
        <f>SUMIF(เตรียมส่วนผสม!$C:$C,'รับ-จ่าย ประจำวัน'!$B487,เตรียมส่วนผสม!X:X)+SUMIF(กวนไส้!$C:$C,'รับ-จ่าย ประจำวัน'!$B487,กวนไส้!X:X)+SUMIF(ผลิต1!$C:$C,'รับ-จ่าย ประจำวัน'!$B487,ผลิต1!X:X)+SUMIF(ผลิต2!$C:$C,'รับ-จ่าย ประจำวัน'!$B487,ผลิต2!X:X)+SUMIF(เส้นแต่งหน้าขนมเค้ก!$C:$C,'รับ-จ่าย ประจำวัน'!$B487,เส้นแต่งหน้าขนมเค้ก!X:X)+SUMIF(แพ็ค!$C:$C,'รับ-จ่าย ประจำวัน'!$B487,แพ็ค!X:X)+SUMIF(ธุรการ!$C:$C,'รับ-จ่าย ประจำวัน'!$B487,ธุรการ!X:X)+SUMIF(เส้นแต่งหน้าขนมปัง!$C:$C,'รับ-จ่าย ประจำวัน'!$B487,เส้นแต่งหน้าขนมปัง!X:X)+SUMIF('วางแผนBC,CJ'!$C:$C,'รับ-จ่าย ประจำวัน'!$B487,'วางแผนBC,CJ'!X:X)+SUMIF(RD!$C:$C,'รับ-จ่าย ประจำวัน'!$B487,RD!X:X)+SUMIF('FG,ออนไล,คัดแยก'!$C:$C,'รับ-จ่าย ประจำวัน'!$B487,'FG,ออนไล,คัดแยก'!X:X)</f>
        <v>0</v>
      </c>
      <c r="BF487" s="16">
        <f>SUMIF(เตรียมส่วนผสม!$C:$C,'รับ-จ่าย ประจำวัน'!$B487,เตรียมส่วนผสม!Y:Y)+SUMIF(กวนไส้!$C:$C,'รับ-จ่าย ประจำวัน'!$B487,กวนไส้!Y:Y)+SUMIF(ผลิต1!$C:$C,'รับ-จ่าย ประจำวัน'!$B487,ผลิต1!Y:Y)+SUMIF(ผลิต2!$C:$C,'รับ-จ่าย ประจำวัน'!$B487,ผลิต2!Y:Y)+SUMIF(เส้นแต่งหน้าขนมเค้ก!$C:$C,'รับ-จ่าย ประจำวัน'!$B487,เส้นแต่งหน้าขนมเค้ก!Y:Y)+SUMIF(แพ็ค!$C:$C,'รับ-จ่าย ประจำวัน'!$B487,แพ็ค!Y:Y)+SUMIF(ธุรการ!$C:$C,'รับ-จ่าย ประจำวัน'!$B487,ธุรการ!Y:Y)+SUMIF(เส้นแต่งหน้าขนมปัง!$C:$C,'รับ-จ่าย ประจำวัน'!$B487,เส้นแต่งหน้าขนมปัง!Y:Y)+SUMIF('วางแผนBC,CJ'!$C:$C,'รับ-จ่าย ประจำวัน'!$B487,'วางแผนBC,CJ'!Y:Y)+SUMIF(RD!$C:$C,'รับ-จ่าย ประจำวัน'!$B487,RD!Y:Y)+SUMIF('FG,ออนไล,คัดแยก'!$C:$C,'รับ-จ่าย ประจำวัน'!$B487,'FG,ออนไล,คัดแยก'!Y:Y)</f>
        <v>0</v>
      </c>
      <c r="BG487" s="16">
        <f>SUMIF(เตรียมส่วนผสม!$C:$C,'รับ-จ่าย ประจำวัน'!$B487,เตรียมส่วนผสม!Z:Z)+SUMIF(กวนไส้!$C:$C,'รับ-จ่าย ประจำวัน'!$B487,กวนไส้!Z:Z)+SUMIF(ผลิต1!$C:$C,'รับ-จ่าย ประจำวัน'!$B487,ผลิต1!Z:Z)+SUMIF(ผลิต2!$C:$C,'รับ-จ่าย ประจำวัน'!$B487,ผลิต2!Z:Z)+SUMIF(เส้นแต่งหน้าขนมเค้ก!$C:$C,'รับ-จ่าย ประจำวัน'!$B487,เส้นแต่งหน้าขนมเค้ก!Z:Z)+SUMIF(แพ็ค!$C:$C,'รับ-จ่าย ประจำวัน'!$B487,แพ็ค!Z:Z)+SUMIF(ธุรการ!$C:$C,'รับ-จ่าย ประจำวัน'!$B487,ธุรการ!Z:Z)+SUMIF(เส้นแต่งหน้าขนมปัง!$C:$C,'รับ-จ่าย ประจำวัน'!$B487,เส้นแต่งหน้าขนมปัง!Z:Z)+SUMIF('วางแผนBC,CJ'!$C:$C,'รับ-จ่าย ประจำวัน'!$B487,'วางแผนBC,CJ'!Z:Z)+SUMIF(RD!$C:$C,'รับ-จ่าย ประจำวัน'!$B487,RD!Z:Z)+SUMIF('FG,ออนไล,คัดแยก'!$C:$C,'รับ-จ่าย ประจำวัน'!$B487,'FG,ออนไล,คัดแยก'!Z:Z)</f>
        <v>0</v>
      </c>
      <c r="BH487" s="16">
        <f>SUMIF(เตรียมส่วนผสม!$C:$C,'รับ-จ่าย ประจำวัน'!$B487,เตรียมส่วนผสม!AA:AA)+SUMIF(กวนไส้!$C:$C,'รับ-จ่าย ประจำวัน'!$B487,กวนไส้!AA:AA)+SUMIF(ผลิต1!$C:$C,'รับ-จ่าย ประจำวัน'!$B487,ผลิต1!AA:AA)+SUMIF(ผลิต2!$C:$C,'รับ-จ่าย ประจำวัน'!$B487,ผลิต2!AA:AA)+SUMIF(เส้นแต่งหน้าขนมเค้ก!$C:$C,'รับ-จ่าย ประจำวัน'!$B487,เส้นแต่งหน้าขนมเค้ก!AA:AA)+SUMIF(แพ็ค!$C:$C,'รับ-จ่าย ประจำวัน'!$B487,แพ็ค!AA:AA)+SUMIF(ธุรการ!$C:$C,'รับ-จ่าย ประจำวัน'!$B487,ธุรการ!AA:AA)+SUMIF(เส้นแต่งหน้าขนมปัง!$C:$C,'รับ-จ่าย ประจำวัน'!$B487,เส้นแต่งหน้าขนมปัง!AA:AA)+SUMIF('วางแผนBC,CJ'!$C:$C,'รับ-จ่าย ประจำวัน'!$B487,'วางแผนBC,CJ'!AA:AA)+SUMIF(RD!$C:$C,'รับ-จ่าย ประจำวัน'!$B487,RD!AA:AA)+SUMIF('FG,ออนไล,คัดแยก'!$C:$C,'รับ-จ่าย ประจำวัน'!$B487,'FG,ออนไล,คัดแยก'!AA:AA)</f>
        <v>0</v>
      </c>
      <c r="BI487" s="16">
        <f>SUMIF(เตรียมส่วนผสม!$C:$C,'รับ-จ่าย ประจำวัน'!$B487,เตรียมส่วนผสม!AB:AB)+SUMIF(กวนไส้!$C:$C,'รับ-จ่าย ประจำวัน'!$B487,กวนไส้!AB:AB)+SUMIF(ผลิต1!$C:$C,'รับ-จ่าย ประจำวัน'!$B487,ผลิต1!AB:AB)+SUMIF(ผลิต2!$C:$C,'รับ-จ่าย ประจำวัน'!$B487,ผลิต2!AB:AB)+SUMIF(เส้นแต่งหน้าขนมเค้ก!$C:$C,'รับ-จ่าย ประจำวัน'!$B487,เส้นแต่งหน้าขนมเค้ก!AB:AB)+SUMIF(แพ็ค!$C:$C,'รับ-จ่าย ประจำวัน'!$B487,แพ็ค!AB:AB)+SUMIF(ธุรการ!$C:$C,'รับ-จ่าย ประจำวัน'!$B487,ธุรการ!AB:AB)+SUMIF(เส้นแต่งหน้าขนมปัง!$C:$C,'รับ-จ่าย ประจำวัน'!$B487,เส้นแต่งหน้าขนมปัง!AB:AB)+SUMIF('วางแผนBC,CJ'!$C:$C,'รับ-จ่าย ประจำวัน'!$B487,'วางแผนBC,CJ'!AB:AB)+SUMIF(RD!$C:$C,'รับ-จ่าย ประจำวัน'!$B487,RD!AB:AB)+SUMIF('FG,ออนไล,คัดแยก'!$C:$C,'รับ-จ่าย ประจำวัน'!$B487,'FG,ออนไล,คัดแยก'!AB:AB)</f>
        <v>0</v>
      </c>
      <c r="BJ487" s="16">
        <f>SUMIF(เตรียมส่วนผสม!$C:$C,'รับ-จ่าย ประจำวัน'!$B487,เตรียมส่วนผสม!AC:AC)+SUMIF(กวนไส้!$C:$C,'รับ-จ่าย ประจำวัน'!$B487,กวนไส้!AC:AC)+SUMIF(ผลิต1!$C:$C,'รับ-จ่าย ประจำวัน'!$B487,ผลิต1!AC:AC)+SUMIF(ผลิต2!$C:$C,'รับ-จ่าย ประจำวัน'!$B487,ผลิต2!AC:AC)+SUMIF(เส้นแต่งหน้าขนมเค้ก!$C:$C,'รับ-จ่าย ประจำวัน'!$B487,เส้นแต่งหน้าขนมเค้ก!AC:AC)+SUMIF(แพ็ค!$C:$C,'รับ-จ่าย ประจำวัน'!$B487,แพ็ค!AC:AC)+SUMIF(ธุรการ!$C:$C,'รับ-จ่าย ประจำวัน'!$B487,ธุรการ!AC:AC)+SUMIF(เส้นแต่งหน้าขนมปัง!$C:$C,'รับ-จ่าย ประจำวัน'!$B487,เส้นแต่งหน้าขนมปัง!AC:AC)+SUMIF('วางแผนBC,CJ'!$C:$C,'รับ-จ่าย ประจำวัน'!$B487,'วางแผนBC,CJ'!AC:AC)+SUMIF(RD!$C:$C,'รับ-จ่าย ประจำวัน'!$B487,RD!AC:AC)+SUMIF('FG,ออนไล,คัดแยก'!$C:$C,'รับ-จ่าย ประจำวัน'!$B487,'FG,ออนไล,คัดแยก'!AC:AC)</f>
        <v>0</v>
      </c>
      <c r="BK487" s="16">
        <f>SUMIF(เตรียมส่วนผสม!$C:$C,'รับ-จ่าย ประจำวัน'!$B487,เตรียมส่วนผสม!AD:AD)+SUMIF(กวนไส้!$C:$C,'รับ-จ่าย ประจำวัน'!$B487,กวนไส้!AD:AD)+SUMIF(ผลิต1!$C:$C,'รับ-จ่าย ประจำวัน'!$B487,ผลิต1!AD:AD)+SUMIF(ผลิต2!$C:$C,'รับ-จ่าย ประจำวัน'!$B487,ผลิต2!AD:AD)+SUMIF(เส้นแต่งหน้าขนมเค้ก!$C:$C,'รับ-จ่าย ประจำวัน'!$B487,เส้นแต่งหน้าขนมเค้ก!AD:AD)+SUMIF(แพ็ค!$C:$C,'รับ-จ่าย ประจำวัน'!$B487,แพ็ค!AD:AD)+SUMIF(ธุรการ!$C:$C,'รับ-จ่าย ประจำวัน'!$B487,ธุรการ!AD:AD)+SUMIF(เส้นแต่งหน้าขนมปัง!$C:$C,'รับ-จ่าย ประจำวัน'!$B487,เส้นแต่งหน้าขนมปัง!AD:AD)+SUMIF('วางแผนBC,CJ'!$C:$C,'รับ-จ่าย ประจำวัน'!$B487,'วางแผนBC,CJ'!AD:AD)+SUMIF(RD!$C:$C,'รับ-จ่าย ประจำวัน'!$B487,RD!AD:AD)+SUMIF('FG,ออนไล,คัดแยก'!$C:$C,'รับ-จ่าย ประจำวัน'!$B487,'FG,ออนไล,คัดแยก'!AD:AD)</f>
        <v>0</v>
      </c>
      <c r="BL487" s="16">
        <f>SUMIF(เตรียมส่วนผสม!$C:$C,'รับ-จ่าย ประจำวัน'!$B487,เตรียมส่วนผสม!AE:AE)+SUMIF(กวนไส้!$C:$C,'รับ-จ่าย ประจำวัน'!$B487,กวนไส้!AE:AE)+SUMIF(ผลิต1!$C:$C,'รับ-จ่าย ประจำวัน'!$B487,ผลิต1!AE:AE)+SUMIF(ผลิต2!$C:$C,'รับ-จ่าย ประจำวัน'!$B487,ผลิต2!AE:AE)+SUMIF(เส้นแต่งหน้าขนมเค้ก!$C:$C,'รับ-จ่าย ประจำวัน'!$B487,เส้นแต่งหน้าขนมเค้ก!AE:AE)+SUMIF(แพ็ค!$C:$C,'รับ-จ่าย ประจำวัน'!$B487,แพ็ค!AE:AE)+SUMIF(ธุรการ!$C:$C,'รับ-จ่าย ประจำวัน'!$B487,ธุรการ!AE:AE)+SUMIF(เส้นแต่งหน้าขนมปัง!$C:$C,'รับ-จ่าย ประจำวัน'!$B487,เส้นแต่งหน้าขนมปัง!AE:AE)+SUMIF('วางแผนBC,CJ'!$C:$C,'รับ-จ่าย ประจำวัน'!$B487,'วางแผนBC,CJ'!AE:AE)+SUMIF(RD!$C:$C,'รับ-จ่าย ประจำวัน'!$B487,RD!AE:AE)+SUMIF('FG,ออนไล,คัดแยก'!$C:$C,'รับ-จ่าย ประจำวัน'!$B487,'FG,ออนไล,คัดแยก'!AE:AE)</f>
        <v>0</v>
      </c>
      <c r="BM487" s="16">
        <f>SUMIF(เตรียมส่วนผสม!$C:$C,'รับ-จ่าย ประจำวัน'!$B487,เตรียมส่วนผสม!AF:AF)+SUMIF(กวนไส้!$C:$C,'รับ-จ่าย ประจำวัน'!$B487,กวนไส้!AF:AF)+SUMIF(ผลิต1!$C:$C,'รับ-จ่าย ประจำวัน'!$B487,ผลิต1!AF:AF)+SUMIF(ผลิต2!$C:$C,'รับ-จ่าย ประจำวัน'!$B487,ผลิต2!AF:AF)+SUMIF(เส้นแต่งหน้าขนมเค้ก!$C:$C,'รับ-จ่าย ประจำวัน'!$B487,เส้นแต่งหน้าขนมเค้ก!AF:AF)+SUMIF(แพ็ค!$C:$C,'รับ-จ่าย ประจำวัน'!$B487,แพ็ค!AF:AF)+SUMIF(ธุรการ!$C:$C,'รับ-จ่าย ประจำวัน'!$B487,ธุรการ!AF:AF)+SUMIF(เส้นแต่งหน้าขนมปัง!$C:$C,'รับ-จ่าย ประจำวัน'!$B487,เส้นแต่งหน้าขนมปัง!AF:AF)+SUMIF('วางแผนBC,CJ'!$C:$C,'รับ-จ่าย ประจำวัน'!$B487,'วางแผนBC,CJ'!AF:AF)+SUMIF(RD!$C:$C,'รับ-จ่าย ประจำวัน'!$B487,RD!AF:AF)+SUMIF('FG,ออนไล,คัดแยก'!$C:$C,'รับ-จ่าย ประจำวัน'!$B487,'FG,ออนไล,คัดแยก'!AF:AF)</f>
        <v>0</v>
      </c>
      <c r="BN487" s="16">
        <f>SUMIF(เตรียมส่วนผสม!$C:$C,'รับ-จ่าย ประจำวัน'!$B487,เตรียมส่วนผสม!AG:AG)+SUMIF(กวนไส้!$C:$C,'รับ-จ่าย ประจำวัน'!$B487,กวนไส้!AG:AG)+SUMIF(ผลิต1!$C:$C,'รับ-จ่าย ประจำวัน'!$B487,ผลิต1!AG:AG)+SUMIF(ผลิต2!$C:$C,'รับ-จ่าย ประจำวัน'!$B487,ผลิต2!AG:AG)+SUMIF(เส้นแต่งหน้าขนมเค้ก!$C:$C,'รับ-จ่าย ประจำวัน'!$B487,เส้นแต่งหน้าขนมเค้ก!AG:AG)+SUMIF(แพ็ค!$C:$C,'รับ-จ่าย ประจำวัน'!$B487,แพ็ค!AG:AG)+SUMIF(ธุรการ!$C:$C,'รับ-จ่าย ประจำวัน'!$B487,ธุรการ!AG:AG)+SUMIF(เส้นแต่งหน้าขนมปัง!$C:$C,'รับ-จ่าย ประจำวัน'!$B487,เส้นแต่งหน้าขนมปัง!AG:AG)+SUMIF('วางแผนBC,CJ'!$C:$C,'รับ-จ่าย ประจำวัน'!$B487,'วางแผนBC,CJ'!AG:AG)+SUMIF(RD!$C:$C,'รับ-จ่าย ประจำวัน'!$B487,RD!AG:AG)+SUMIF('FG,ออนไล,คัดแยก'!$C:$C,'รับ-จ่าย ประจำวัน'!$B487,'FG,ออนไล,คัดแยก'!AG:AG)</f>
        <v>0</v>
      </c>
      <c r="BO487" s="16">
        <f>SUMIF(เตรียมส่วนผสม!$C:$C,'รับ-จ่าย ประจำวัน'!$B487,เตรียมส่วนผสม!AH:AH)+SUMIF(กวนไส้!$C:$C,'รับ-จ่าย ประจำวัน'!$B487,กวนไส้!AH:AH)+SUMIF(ผลิต1!$C:$C,'รับ-จ่าย ประจำวัน'!$B487,ผลิต1!AH:AH)+SUMIF(ผลิต2!$C:$C,'รับ-จ่าย ประจำวัน'!$B487,ผลิต2!AH:AH)+SUMIF(เส้นแต่งหน้าขนมเค้ก!$C:$C,'รับ-จ่าย ประจำวัน'!$B487,เส้นแต่งหน้าขนมเค้ก!AH:AH)+SUMIF(แพ็ค!$C:$C,'รับ-จ่าย ประจำวัน'!$B487,แพ็ค!AH:AH)+SUMIF(ธุรการ!$C:$C,'รับ-จ่าย ประจำวัน'!$B487,ธุรการ!AH:AH)+SUMIF(เส้นแต่งหน้าขนมปัง!$C:$C,'รับ-จ่าย ประจำวัน'!$B487,เส้นแต่งหน้าขนมปัง!AH:AH)+SUMIF('วางแผนBC,CJ'!$C:$C,'รับ-จ่าย ประจำวัน'!$B487,'วางแผนBC,CJ'!AH:AH)+SUMIF(RD!$C:$C,'รับ-จ่าย ประจำวัน'!$B487,RD!AH:AH)+SUMIF('FG,ออนไล,คัดแยก'!$C:$C,'รับ-จ่าย ประจำวัน'!$B487,'FG,ออนไล,คัดแยก'!AH:AH)</f>
        <v>0</v>
      </c>
      <c r="BP487" s="16">
        <f>SUMIF(เตรียมส่วนผสม!$C:$C,'รับ-จ่าย ประจำวัน'!$B487,เตรียมส่วนผสม!AI:AI)+SUMIF(กวนไส้!$C:$C,'รับ-จ่าย ประจำวัน'!$B487,กวนไส้!AI:AI)+SUMIF(ผลิต1!$C:$C,'รับ-จ่าย ประจำวัน'!$B487,ผลิต1!AI:AI)+SUMIF(ผลิต2!$C:$C,'รับ-จ่าย ประจำวัน'!$B487,ผลิต2!AI:AI)+SUMIF(เส้นแต่งหน้าขนมเค้ก!$C:$C,'รับ-จ่าย ประจำวัน'!$B487,เส้นแต่งหน้าขนมเค้ก!AI:AI)+SUMIF(แพ็ค!$C:$C,'รับ-จ่าย ประจำวัน'!$B487,แพ็ค!AI:AI)+SUMIF(ธุรการ!$C:$C,'รับ-จ่าย ประจำวัน'!$B487,ธุรการ!AI:AI)+SUMIF(เส้นแต่งหน้าขนมปัง!$C:$C,'รับ-จ่าย ประจำวัน'!$B487,เส้นแต่งหน้าขนมปัง!AI:AI)+SUMIF('วางแผนBC,CJ'!$C:$C,'รับ-จ่าย ประจำวัน'!$B487,'วางแผนBC,CJ'!AI:AI)+SUMIF(RD!$C:$C,'รับ-จ่าย ประจำวัน'!$B487,RD!AI:AI)+SUMIF('FG,ออนไล,คัดแยก'!$C:$C,'รับ-จ่าย ประจำวัน'!$B487,'FG,ออนไล,คัดแยก'!AI:AI)</f>
        <v>0</v>
      </c>
      <c r="BQ487" s="16">
        <f>SUMIF(เตรียมส่วนผสม!$C:$C,'รับ-จ่าย ประจำวัน'!$B487,เตรียมส่วนผสม!AJ:AJ)+SUMIF(กวนไส้!$C:$C,'รับ-จ่าย ประจำวัน'!$B487,กวนไส้!AJ:AJ)+SUMIF(ผลิต1!$C:$C,'รับ-จ่าย ประจำวัน'!$B487,ผลิต1!AJ:AJ)+SUMIF(ผลิต2!$C:$C,'รับ-จ่าย ประจำวัน'!$B487,ผลิต2!AJ:AJ)+SUMIF(เส้นแต่งหน้าขนมเค้ก!$C:$C,'รับ-จ่าย ประจำวัน'!$B487,เส้นแต่งหน้าขนมเค้ก!AJ:AJ)+SUMIF(แพ็ค!$C:$C,'รับ-จ่าย ประจำวัน'!$B487,แพ็ค!AJ:AJ)+SUMIF(ธุรการ!$C:$C,'รับ-จ่าย ประจำวัน'!$B487,ธุรการ!AJ:AJ)+SUMIF(เส้นแต่งหน้าขนมปัง!$C:$C,'รับ-จ่าย ประจำวัน'!$B487,เส้นแต่งหน้าขนมปัง!AJ:AJ)+SUMIF('วางแผนBC,CJ'!$C:$C,'รับ-จ่าย ประจำวัน'!$B487,'วางแผนBC,CJ'!AJ:AJ)+SUMIF(RD!$C:$C,'รับ-จ่าย ประจำวัน'!$B487,RD!AJ:AJ)+SUMIF('FG,ออนไล,คัดแยก'!$C:$C,'รับ-จ่าย ประจำวัน'!$B487,'FG,ออนไล,คัดแยก'!AJ:AJ)</f>
        <v>0</v>
      </c>
      <c r="BR487" s="16">
        <f>SUMIF(เตรียมส่วนผสม!$C:$C,'รับ-จ่าย ประจำวัน'!$B487,เตรียมส่วนผสม!AK:AK)+SUMIF(กวนไส้!$C:$C,'รับ-จ่าย ประจำวัน'!$B487,กวนไส้!AK:AK)+SUMIF(ผลิต1!$C:$C,'รับ-จ่าย ประจำวัน'!$B487,ผลิต1!AK:AK)+SUMIF(ผลิต2!$C:$C,'รับ-จ่าย ประจำวัน'!$B487,ผลิต2!AK:AK)+SUMIF(เส้นแต่งหน้าขนมเค้ก!$C:$C,'รับ-จ่าย ประจำวัน'!$B487,เส้นแต่งหน้าขนมเค้ก!AK:AK)+SUMIF(แพ็ค!$C:$C,'รับ-จ่าย ประจำวัน'!$B487,แพ็ค!AK:AK)+SUMIF(ธุรการ!$C:$C,'รับ-จ่าย ประจำวัน'!$B487,ธุรการ!AK:AK)+SUMIF(เส้นแต่งหน้าขนมปัง!$C:$C,'รับ-จ่าย ประจำวัน'!$B487,เส้นแต่งหน้าขนมปัง!AK:AK)+SUMIF('วางแผนBC,CJ'!$C:$C,'รับ-จ่าย ประจำวัน'!$B487,'วางแผนBC,CJ'!AK:AK)+SUMIF(RD!$C:$C,'รับ-จ่าย ประจำวัน'!$B487,RD!AK:AK)+SUMIF('FG,ออนไล,คัดแยก'!$C:$C,'รับ-จ่าย ประจำวัน'!$B487,'FG,ออนไล,คัดแยก'!AK:AK)</f>
        <v>0</v>
      </c>
      <c r="BS487" s="16">
        <f>SUMIF(เตรียมส่วนผสม!$C:$C,'รับ-จ่าย ประจำวัน'!$B487,เตรียมส่วนผสม!AL:AL)+SUMIF(กวนไส้!$C:$C,'รับ-จ่าย ประจำวัน'!$B487,กวนไส้!AL:AL)+SUMIF(ผลิต1!$C:$C,'รับ-จ่าย ประจำวัน'!$B487,ผลิต1!AL:AL)+SUMIF(ผลิต2!$C:$C,'รับ-จ่าย ประจำวัน'!$B487,ผลิต2!AL:AL)+SUMIF(เส้นแต่งหน้าขนมเค้ก!$C:$C,'รับ-จ่าย ประจำวัน'!$B487,เส้นแต่งหน้าขนมเค้ก!AL:AL)+SUMIF(แพ็ค!$C:$C,'รับ-จ่าย ประจำวัน'!$B487,แพ็ค!AL:AL)+SUMIF(ธุรการ!$C:$C,'รับ-จ่าย ประจำวัน'!$B487,ธุรการ!AL:AL)+SUMIF(เส้นแต่งหน้าขนมปัง!$C:$C,'รับ-จ่าย ประจำวัน'!$B487,เส้นแต่งหน้าขนมปัง!AL:AL)+SUMIF('วางแผนBC,CJ'!$C:$C,'รับ-จ่าย ประจำวัน'!$B487,'วางแผนBC,CJ'!AL:AL)+SUMIF(RD!$C:$C,'รับ-จ่าย ประจำวัน'!$B487,RD!AL:AL)+SUMIF('FG,ออนไล,คัดแยก'!$C:$C,'รับ-จ่าย ประจำวัน'!$B487,'FG,ออนไล,คัดแยก'!AL:AL)</f>
        <v>0</v>
      </c>
      <c r="BT487" s="18">
        <f t="shared" si="107"/>
        <v>0</v>
      </c>
      <c r="BU487" s="116"/>
      <c r="BV487" s="146">
        <f t="shared" si="108"/>
        <v>11324</v>
      </c>
      <c r="BW487" s="183">
        <v>30</v>
      </c>
      <c r="BX487" s="172">
        <f t="shared" si="103"/>
        <v>0</v>
      </c>
      <c r="BY487" s="188" t="e">
        <f t="shared" si="104"/>
        <v>#DIV/0!</v>
      </c>
      <c r="BZ487" s="180" t="e">
        <f t="shared" ca="1" si="109"/>
        <v>#DIV/0!</v>
      </c>
      <c r="CA487" s="97"/>
      <c r="CB487" s="97"/>
      <c r="CC487" s="97"/>
      <c r="CD487" s="97"/>
      <c r="CE487" s="97"/>
      <c r="CF487" s="97"/>
      <c r="CG487" s="97"/>
      <c r="CH487" s="97"/>
      <c r="CI487" s="97"/>
      <c r="CJ487" s="94"/>
      <c r="CK487" s="9">
        <f t="shared" si="105"/>
        <v>11324</v>
      </c>
    </row>
    <row r="488" spans="1:89" hidden="1" x14ac:dyDescent="0.5">
      <c r="A488" s="149"/>
      <c r="B488" s="34">
        <v>1020201065</v>
      </c>
      <c r="C488" s="149" t="s">
        <v>1962</v>
      </c>
      <c r="D488" s="141" t="s">
        <v>91</v>
      </c>
      <c r="E488" s="28"/>
      <c r="F488" s="159" t="s">
        <v>1605</v>
      </c>
      <c r="G488" s="11" t="s">
        <v>62</v>
      </c>
      <c r="H488" s="12">
        <v>3969</v>
      </c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3"/>
      <c r="AF488" s="13"/>
      <c r="AG488" s="13"/>
      <c r="AH488" s="13"/>
      <c r="AI488" s="14"/>
      <c r="AJ488" s="14"/>
      <c r="AK488" s="14"/>
      <c r="AL488" s="14"/>
      <c r="AM488" s="14"/>
      <c r="AN488" s="15">
        <f t="shared" si="110"/>
        <v>0</v>
      </c>
      <c r="AO488" s="16">
        <f>SUMIF(เตรียมส่วนผสม!$C:$C,'รับ-จ่าย ประจำวัน'!$B488,เตรียมส่วนผสม!H:H)+SUMIF(กวนไส้!$C:$C,'รับ-จ่าย ประจำวัน'!$B488,กวนไส้!H:H)+SUMIF(ผลิต1!$C:$C,'รับ-จ่าย ประจำวัน'!$B488,ผลิต1!H:H)+SUMIF(ผลิต2!$C:$C,'รับ-จ่าย ประจำวัน'!$B488,ผลิต2!H:H)+SUMIF(เส้นแต่งหน้าขนมเค้ก!$C:$C,'รับ-จ่าย ประจำวัน'!$B488,เส้นแต่งหน้าขนมเค้ก!H:H)+SUMIF(แพ็ค!$C:$C,'รับ-จ่าย ประจำวัน'!$B488,แพ็ค!H:H)+SUMIF(ธุรการ!$C:$C,'รับ-จ่าย ประจำวัน'!$B488,ธุรการ!H:H)+SUMIF(เส้นแต่งหน้าขนมปัง!$C:$C,'รับ-จ่าย ประจำวัน'!$B488,เส้นแต่งหน้าขนมปัง!H:H)+SUMIF('วางแผนBC,CJ'!$C:$C,'รับ-จ่าย ประจำวัน'!$B488,'วางแผนBC,CJ'!H:H)+SUMIF(RD!$C:$C,'รับ-จ่าย ประจำวัน'!$B488,RD!H:H)+SUMIF('FG,ออนไล,คัดแยก'!$C:$C,'รับ-จ่าย ประจำวัน'!$B488,'FG,ออนไล,คัดแยก'!H:H)</f>
        <v>0</v>
      </c>
      <c r="AP488" s="16">
        <f>SUMIF(เตรียมส่วนผสม!$C:$C,'รับ-จ่าย ประจำวัน'!$B488,เตรียมส่วนผสม!I:I)+SUMIF(กวนไส้!$C:$C,'รับ-จ่าย ประจำวัน'!$B488,กวนไส้!I:I)+SUMIF(ผลิต1!$C:$C,'รับ-จ่าย ประจำวัน'!$B488,ผลิต1!I:I)+SUMIF(ผลิต2!$C:$C,'รับ-จ่าย ประจำวัน'!$B488,ผลิต2!I:I)+SUMIF(เส้นแต่งหน้าขนมเค้ก!$C:$C,'รับ-จ่าย ประจำวัน'!$B488,เส้นแต่งหน้าขนมเค้ก!I:I)+SUMIF(แพ็ค!$C:$C,'รับ-จ่าย ประจำวัน'!$B488,แพ็ค!I:I)+SUMIF(ธุรการ!$C:$C,'รับ-จ่าย ประจำวัน'!$B488,ธุรการ!I:I)+SUMIF(เส้นแต่งหน้าขนมปัง!$C:$C,'รับ-จ่าย ประจำวัน'!$B488,เส้นแต่งหน้าขนมปัง!I:I)+SUMIF('วางแผนBC,CJ'!$C:$C,'รับ-จ่าย ประจำวัน'!$B488,'วางแผนBC,CJ'!I:I)+SUMIF(RD!$C:$C,'รับ-จ่าย ประจำวัน'!$B488,RD!I:I)+SUMIF('FG,ออนไล,คัดแยก'!$C:$C,'รับ-จ่าย ประจำวัน'!$B488,'FG,ออนไล,คัดแยก'!I:I)</f>
        <v>0</v>
      </c>
      <c r="AQ488" s="16">
        <f>SUMIF(เตรียมส่วนผสม!$C:$C,'รับ-จ่าย ประจำวัน'!$B488,เตรียมส่วนผสม!J:J)+SUMIF(กวนไส้!$C:$C,'รับ-จ่าย ประจำวัน'!$B488,กวนไส้!J:J)+SUMIF(ผลิต1!$C:$C,'รับ-จ่าย ประจำวัน'!$B488,ผลิต1!J:J)+SUMIF(ผลิต2!$C:$C,'รับ-จ่าย ประจำวัน'!$B488,ผลิต2!J:J)+SUMIF(เส้นแต่งหน้าขนมเค้ก!$C:$C,'รับ-จ่าย ประจำวัน'!$B488,เส้นแต่งหน้าขนมเค้ก!J:J)+SUMIF(แพ็ค!$C:$C,'รับ-จ่าย ประจำวัน'!$B488,แพ็ค!J:J)+SUMIF(ธุรการ!$C:$C,'รับ-จ่าย ประจำวัน'!$B488,ธุรการ!J:J)+SUMIF(เส้นแต่งหน้าขนมปัง!$C:$C,'รับ-จ่าย ประจำวัน'!$B488,เส้นแต่งหน้าขนมปัง!J:J)+SUMIF('วางแผนBC,CJ'!$C:$C,'รับ-จ่าย ประจำวัน'!$B488,'วางแผนBC,CJ'!J:J)+SUMIF(RD!$C:$C,'รับ-จ่าย ประจำวัน'!$B488,RD!J:J)+SUMIF('FG,ออนไล,คัดแยก'!$C:$C,'รับ-จ่าย ประจำวัน'!$B488,'FG,ออนไล,คัดแยก'!J:J)</f>
        <v>0</v>
      </c>
      <c r="AR488" s="16">
        <f>SUMIF(เตรียมส่วนผสม!$C:$C,'รับ-จ่าย ประจำวัน'!$B488,เตรียมส่วนผสม!K:K)+SUMIF(กวนไส้!$C:$C,'รับ-จ่าย ประจำวัน'!$B488,กวนไส้!K:K)+SUMIF(ผลิต1!$C:$C,'รับ-จ่าย ประจำวัน'!$B488,ผลิต1!K:K)+SUMIF(ผลิต2!$C:$C,'รับ-จ่าย ประจำวัน'!$B488,ผลิต2!K:K)+SUMIF(เส้นแต่งหน้าขนมเค้ก!$C:$C,'รับ-จ่าย ประจำวัน'!$B488,เส้นแต่งหน้าขนมเค้ก!K:K)+SUMIF(แพ็ค!$C:$C,'รับ-จ่าย ประจำวัน'!$B488,แพ็ค!K:K)+SUMIF(ธุรการ!$C:$C,'รับ-จ่าย ประจำวัน'!$B488,ธุรการ!K:K)+SUMIF(เส้นแต่งหน้าขนมปัง!$C:$C,'รับ-จ่าย ประจำวัน'!$B488,เส้นแต่งหน้าขนมปัง!K:K)+SUMIF('วางแผนBC,CJ'!$C:$C,'รับ-จ่าย ประจำวัน'!$B488,'วางแผนBC,CJ'!K:K)+SUMIF(RD!$C:$C,'รับ-จ่าย ประจำวัน'!$B488,RD!K:K)+SUMIF('FG,ออนไล,คัดแยก'!$C:$C,'รับ-จ่าย ประจำวัน'!$B488,'FG,ออนไล,คัดแยก'!K:K)</f>
        <v>0</v>
      </c>
      <c r="AS488" s="16">
        <f>SUMIF(เตรียมส่วนผสม!$C:$C,'รับ-จ่าย ประจำวัน'!$B488,เตรียมส่วนผสม!L:L)+SUMIF(กวนไส้!$C:$C,'รับ-จ่าย ประจำวัน'!$B488,กวนไส้!L:L)+SUMIF(ผลิต1!$C:$C,'รับ-จ่าย ประจำวัน'!$B488,ผลิต1!L:L)+SUMIF(ผลิต2!$C:$C,'รับ-จ่าย ประจำวัน'!$B488,ผลิต2!L:L)+SUMIF(เส้นแต่งหน้าขนมเค้ก!$C:$C,'รับ-จ่าย ประจำวัน'!$B488,เส้นแต่งหน้าขนมเค้ก!L:L)+SUMIF(แพ็ค!$C:$C,'รับ-จ่าย ประจำวัน'!$B488,แพ็ค!L:L)+SUMIF(ธุรการ!$C:$C,'รับ-จ่าย ประจำวัน'!$B488,ธุรการ!L:L)+SUMIF(เส้นแต่งหน้าขนมปัง!$C:$C,'รับ-จ่าย ประจำวัน'!$B488,เส้นแต่งหน้าขนมปัง!L:L)+SUMIF('วางแผนBC,CJ'!$C:$C,'รับ-จ่าย ประจำวัน'!$B488,'วางแผนBC,CJ'!L:L)+SUMIF(RD!$C:$C,'รับ-จ่าย ประจำวัน'!$B488,RD!L:L)+SUMIF('FG,ออนไล,คัดแยก'!$C:$C,'รับ-จ่าย ประจำวัน'!$B488,'FG,ออนไล,คัดแยก'!L:L)</f>
        <v>0</v>
      </c>
      <c r="AT488" s="16">
        <f>SUMIF(เตรียมส่วนผสม!$C:$C,'รับ-จ่าย ประจำวัน'!$B488,เตรียมส่วนผสม!M:M)+SUMIF(กวนไส้!$C:$C,'รับ-จ่าย ประจำวัน'!$B488,กวนไส้!M:M)+SUMIF(ผลิต1!$C:$C,'รับ-จ่าย ประจำวัน'!$B488,ผลิต1!M:M)+SUMIF(ผลิต2!$C:$C,'รับ-จ่าย ประจำวัน'!$B488,ผลิต2!M:M)+SUMIF(เส้นแต่งหน้าขนมเค้ก!$C:$C,'รับ-จ่าย ประจำวัน'!$B488,เส้นแต่งหน้าขนมเค้ก!M:M)+SUMIF(แพ็ค!$C:$C,'รับ-จ่าย ประจำวัน'!$B488,แพ็ค!M:M)+SUMIF(ธุรการ!$C:$C,'รับ-จ่าย ประจำวัน'!$B488,ธุรการ!M:M)+SUMIF(เส้นแต่งหน้าขนมปัง!$C:$C,'รับ-จ่าย ประจำวัน'!$B488,เส้นแต่งหน้าขนมปัง!M:M)+SUMIF('วางแผนBC,CJ'!$C:$C,'รับ-จ่าย ประจำวัน'!$B488,'วางแผนBC,CJ'!M:M)+SUMIF(RD!$C:$C,'รับ-จ่าย ประจำวัน'!$B488,RD!M:M)+SUMIF('FG,ออนไล,คัดแยก'!$C:$C,'รับ-จ่าย ประจำวัน'!$B488,'FG,ออนไล,คัดแยก'!M:M)</f>
        <v>0</v>
      </c>
      <c r="AU488" s="16">
        <f>SUMIF(เตรียมส่วนผสม!$C:$C,'รับ-จ่าย ประจำวัน'!$B488,เตรียมส่วนผสม!N:N)+SUMIF(กวนไส้!$C:$C,'รับ-จ่าย ประจำวัน'!$B488,กวนไส้!N:N)+SUMIF(ผลิต1!$C:$C,'รับ-จ่าย ประจำวัน'!$B488,ผลิต1!N:N)+SUMIF(ผลิต2!$C:$C,'รับ-จ่าย ประจำวัน'!$B488,ผลิต2!N:N)+SUMIF(เส้นแต่งหน้าขนมเค้ก!$C:$C,'รับ-จ่าย ประจำวัน'!$B488,เส้นแต่งหน้าขนมเค้ก!N:N)+SUMIF(แพ็ค!$C:$C,'รับ-จ่าย ประจำวัน'!$B488,แพ็ค!N:N)+SUMIF(ธุรการ!$C:$C,'รับ-จ่าย ประจำวัน'!$B488,ธุรการ!N:N)+SUMIF(เส้นแต่งหน้าขนมปัง!$C:$C,'รับ-จ่าย ประจำวัน'!$B488,เส้นแต่งหน้าขนมปัง!N:N)+SUMIF('วางแผนBC,CJ'!$C:$C,'รับ-จ่าย ประจำวัน'!$B488,'วางแผนBC,CJ'!N:N)+SUMIF(RD!$C:$C,'รับ-จ่าย ประจำวัน'!$B488,RD!N:N)+SUMIF('FG,ออนไล,คัดแยก'!$C:$C,'รับ-จ่าย ประจำวัน'!$B488,'FG,ออนไล,คัดแยก'!N:N)</f>
        <v>0</v>
      </c>
      <c r="AV488" s="16">
        <f>SUMIF(เตรียมส่วนผสม!$C:$C,'รับ-จ่าย ประจำวัน'!$B488,เตรียมส่วนผสม!O:O)+SUMIF(กวนไส้!$C:$C,'รับ-จ่าย ประจำวัน'!$B488,กวนไส้!O:O)+SUMIF(ผลิต1!$C:$C,'รับ-จ่าย ประจำวัน'!$B488,ผลิต1!O:O)+SUMIF(ผลิต2!$C:$C,'รับ-จ่าย ประจำวัน'!$B488,ผลิต2!O:O)+SUMIF(เส้นแต่งหน้าขนมเค้ก!$C:$C,'รับ-จ่าย ประจำวัน'!$B488,เส้นแต่งหน้าขนมเค้ก!O:O)+SUMIF(แพ็ค!$C:$C,'รับ-จ่าย ประจำวัน'!$B488,แพ็ค!O:O)+SUMIF(ธุรการ!$C:$C,'รับ-จ่าย ประจำวัน'!$B488,ธุรการ!O:O)+SUMIF(เส้นแต่งหน้าขนมปัง!$C:$C,'รับ-จ่าย ประจำวัน'!$B488,เส้นแต่งหน้าขนมปัง!O:O)+SUMIF('วางแผนBC,CJ'!$C:$C,'รับ-จ่าย ประจำวัน'!$B488,'วางแผนBC,CJ'!O:O)+SUMIF(RD!$C:$C,'รับ-จ่าย ประจำวัน'!$B488,RD!O:O)+SUMIF('FG,ออนไล,คัดแยก'!$C:$C,'รับ-จ่าย ประจำวัน'!$B488,'FG,ออนไล,คัดแยก'!O:O)</f>
        <v>0</v>
      </c>
      <c r="AW488" s="16">
        <f>SUMIF(เตรียมส่วนผสม!$C:$C,'รับ-จ่าย ประจำวัน'!$B488,เตรียมส่วนผสม!P:P)+SUMIF(กวนไส้!$C:$C,'รับ-จ่าย ประจำวัน'!$B488,กวนไส้!P:P)+SUMIF(ผลิต1!$C:$C,'รับ-จ่าย ประจำวัน'!$B488,ผลิต1!P:P)+SUMIF(ผลิต2!$C:$C,'รับ-จ่าย ประจำวัน'!$B488,ผลิต2!P:P)+SUMIF(เส้นแต่งหน้าขนมเค้ก!$C:$C,'รับ-จ่าย ประจำวัน'!$B488,เส้นแต่งหน้าขนมเค้ก!P:P)+SUMIF(แพ็ค!$C:$C,'รับ-จ่าย ประจำวัน'!$B488,แพ็ค!P:P)+SUMIF(ธุรการ!$C:$C,'รับ-จ่าย ประจำวัน'!$B488,ธุรการ!P:P)+SUMIF(เส้นแต่งหน้าขนมปัง!$C:$C,'รับ-จ่าย ประจำวัน'!$B488,เส้นแต่งหน้าขนมปัง!P:P)+SUMIF('วางแผนBC,CJ'!$C:$C,'รับ-จ่าย ประจำวัน'!$B488,'วางแผนBC,CJ'!P:P)+SUMIF(RD!$C:$C,'รับ-จ่าย ประจำวัน'!$B488,RD!P:P)+SUMIF('FG,ออนไล,คัดแยก'!$C:$C,'รับ-จ่าย ประจำวัน'!$B488,'FG,ออนไล,คัดแยก'!P:P)</f>
        <v>0</v>
      </c>
      <c r="AX488" s="16">
        <f>SUMIF(เตรียมส่วนผสม!$C:$C,'รับ-จ่าย ประจำวัน'!$B488,เตรียมส่วนผสม!Q:Q)+SUMIF(กวนไส้!$C:$C,'รับ-จ่าย ประจำวัน'!$B488,กวนไส้!Q:Q)+SUMIF(ผลิต1!$C:$C,'รับ-จ่าย ประจำวัน'!$B488,ผลิต1!Q:Q)+SUMIF(ผลิต2!$C:$C,'รับ-จ่าย ประจำวัน'!$B488,ผลิต2!Q:Q)+SUMIF(เส้นแต่งหน้าขนมเค้ก!$C:$C,'รับ-จ่าย ประจำวัน'!$B488,เส้นแต่งหน้าขนมเค้ก!Q:Q)+SUMIF(แพ็ค!$C:$C,'รับ-จ่าย ประจำวัน'!$B488,แพ็ค!Q:Q)+SUMIF(ธุรการ!$C:$C,'รับ-จ่าย ประจำวัน'!$B488,ธุรการ!Q:Q)+SUMIF(เส้นแต่งหน้าขนมปัง!$C:$C,'รับ-จ่าย ประจำวัน'!$B488,เส้นแต่งหน้าขนมปัง!Q:Q)+SUMIF('วางแผนBC,CJ'!$C:$C,'รับ-จ่าย ประจำวัน'!$B488,'วางแผนBC,CJ'!Q:Q)+SUMIF(RD!$C:$C,'รับ-จ่าย ประจำวัน'!$B488,RD!Q:Q)+SUMIF('FG,ออนไล,คัดแยก'!$C:$C,'รับ-จ่าย ประจำวัน'!$B488,'FG,ออนไล,คัดแยก'!Q:Q)</f>
        <v>0</v>
      </c>
      <c r="AY488" s="16">
        <f>SUMIF(เตรียมส่วนผสม!$C:$C,'รับ-จ่าย ประจำวัน'!$B488,เตรียมส่วนผสม!R:R)+SUMIF(กวนไส้!$C:$C,'รับ-จ่าย ประจำวัน'!$B488,กวนไส้!R:R)+SUMIF(ผลิต1!$C:$C,'รับ-จ่าย ประจำวัน'!$B488,ผลิต1!R:R)+SUMIF(ผลิต2!$C:$C,'รับ-จ่าย ประจำวัน'!$B488,ผลิต2!R:R)+SUMIF(เส้นแต่งหน้าขนมเค้ก!$C:$C,'รับ-จ่าย ประจำวัน'!$B488,เส้นแต่งหน้าขนมเค้ก!R:R)+SUMIF(แพ็ค!$C:$C,'รับ-จ่าย ประจำวัน'!$B488,แพ็ค!R:R)+SUMIF(ธุรการ!$C:$C,'รับ-จ่าย ประจำวัน'!$B488,ธุรการ!R:R)+SUMIF(เส้นแต่งหน้าขนมปัง!$C:$C,'รับ-จ่าย ประจำวัน'!$B488,เส้นแต่งหน้าขนมปัง!R:R)+SUMIF('วางแผนBC,CJ'!$C:$C,'รับ-จ่าย ประจำวัน'!$B488,'วางแผนBC,CJ'!R:R)+SUMIF(RD!$C:$C,'รับ-จ่าย ประจำวัน'!$B488,RD!R:R)+SUMIF('FG,ออนไล,คัดแยก'!$C:$C,'รับ-จ่าย ประจำวัน'!$B488,'FG,ออนไล,คัดแยก'!R:R)</f>
        <v>0</v>
      </c>
      <c r="AZ488" s="16">
        <f>SUMIF(เตรียมส่วนผสม!$C:$C,'รับ-จ่าย ประจำวัน'!$B488,เตรียมส่วนผสม!S:S)+SUMIF(กวนไส้!$C:$C,'รับ-จ่าย ประจำวัน'!$B488,กวนไส้!S:S)+SUMIF(ผลิต1!$C:$C,'รับ-จ่าย ประจำวัน'!$B488,ผลิต1!S:S)+SUMIF(ผลิต2!$C:$C,'รับ-จ่าย ประจำวัน'!$B488,ผลิต2!S:S)+SUMIF(เส้นแต่งหน้าขนมเค้ก!$C:$C,'รับ-จ่าย ประจำวัน'!$B488,เส้นแต่งหน้าขนมเค้ก!S:S)+SUMIF(แพ็ค!$C:$C,'รับ-จ่าย ประจำวัน'!$B488,แพ็ค!S:S)+SUMIF(ธุรการ!$C:$C,'รับ-จ่าย ประจำวัน'!$B488,ธุรการ!S:S)+SUMIF(เส้นแต่งหน้าขนมปัง!$C:$C,'รับ-จ่าย ประจำวัน'!$B488,เส้นแต่งหน้าขนมปัง!S:S)+SUMIF('วางแผนBC,CJ'!$C:$C,'รับ-จ่าย ประจำวัน'!$B488,'วางแผนBC,CJ'!S:S)+SUMIF(RD!$C:$C,'รับ-จ่าย ประจำวัน'!$B488,RD!S:S)+SUMIF('FG,ออนไล,คัดแยก'!$C:$C,'รับ-จ่าย ประจำวัน'!$B488,'FG,ออนไล,คัดแยก'!S:S)</f>
        <v>0</v>
      </c>
      <c r="BA488" s="16">
        <f>SUMIF(เตรียมส่วนผสม!$C:$C,'รับ-จ่าย ประจำวัน'!$B488,เตรียมส่วนผสม!T:T)+SUMIF(กวนไส้!$C:$C,'รับ-จ่าย ประจำวัน'!$B488,กวนไส้!T:T)+SUMIF(ผลิต1!$C:$C,'รับ-จ่าย ประจำวัน'!$B488,ผลิต1!T:T)+SUMIF(ผลิต2!$C:$C,'รับ-จ่าย ประจำวัน'!$B488,ผลิต2!T:T)+SUMIF(เส้นแต่งหน้าขนมเค้ก!$C:$C,'รับ-จ่าย ประจำวัน'!$B488,เส้นแต่งหน้าขนมเค้ก!T:T)+SUMIF(แพ็ค!$C:$C,'รับ-จ่าย ประจำวัน'!$B488,แพ็ค!T:T)+SUMIF(ธุรการ!$C:$C,'รับ-จ่าย ประจำวัน'!$B488,ธุรการ!T:T)+SUMIF(เส้นแต่งหน้าขนมปัง!$C:$C,'รับ-จ่าย ประจำวัน'!$B488,เส้นแต่งหน้าขนมปัง!T:T)+SUMIF('วางแผนBC,CJ'!$C:$C,'รับ-จ่าย ประจำวัน'!$B488,'วางแผนBC,CJ'!T:T)+SUMIF(RD!$C:$C,'รับ-จ่าย ประจำวัน'!$B488,RD!T:T)+SUMIF('FG,ออนไล,คัดแยก'!$C:$C,'รับ-จ่าย ประจำวัน'!$B488,'FG,ออนไล,คัดแยก'!T:T)</f>
        <v>0</v>
      </c>
      <c r="BB488" s="16">
        <f>SUMIF(เตรียมส่วนผสม!$C:$C,'รับ-จ่าย ประจำวัน'!$B488,เตรียมส่วนผสม!U:U)+SUMIF(กวนไส้!$C:$C,'รับ-จ่าย ประจำวัน'!$B488,กวนไส้!U:U)+SUMIF(ผลิต1!$C:$C,'รับ-จ่าย ประจำวัน'!$B488,ผลิต1!U:U)+SUMIF(ผลิต2!$C:$C,'รับ-จ่าย ประจำวัน'!$B488,ผลิต2!U:U)+SUMIF(เส้นแต่งหน้าขนมเค้ก!$C:$C,'รับ-จ่าย ประจำวัน'!$B488,เส้นแต่งหน้าขนมเค้ก!U:U)+SUMIF(แพ็ค!$C:$C,'รับ-จ่าย ประจำวัน'!$B488,แพ็ค!U:U)+SUMIF(ธุรการ!$C:$C,'รับ-จ่าย ประจำวัน'!$B488,ธุรการ!U:U)+SUMIF(เส้นแต่งหน้าขนมปัง!$C:$C,'รับ-จ่าย ประจำวัน'!$B488,เส้นแต่งหน้าขนมปัง!U:U)+SUMIF('วางแผนBC,CJ'!$C:$C,'รับ-จ่าย ประจำวัน'!$B488,'วางแผนBC,CJ'!U:U)+SUMIF(RD!$C:$C,'รับ-จ่าย ประจำวัน'!$B488,RD!U:U)+SUMIF('FG,ออนไล,คัดแยก'!$C:$C,'รับ-จ่าย ประจำวัน'!$B488,'FG,ออนไล,คัดแยก'!U:U)</f>
        <v>0</v>
      </c>
      <c r="BC488" s="16">
        <f>SUMIF(เตรียมส่วนผสม!$C:$C,'รับ-จ่าย ประจำวัน'!$B488,เตรียมส่วนผสม!V:V)+SUMIF(กวนไส้!$C:$C,'รับ-จ่าย ประจำวัน'!$B488,กวนไส้!V:V)+SUMIF(ผลิต1!$C:$C,'รับ-จ่าย ประจำวัน'!$B488,ผลิต1!V:V)+SUMIF(ผลิต2!$C:$C,'รับ-จ่าย ประจำวัน'!$B488,ผลิต2!V:V)+SUMIF(เส้นแต่งหน้าขนมเค้ก!$C:$C,'รับ-จ่าย ประจำวัน'!$B488,เส้นแต่งหน้าขนมเค้ก!V:V)+SUMIF(แพ็ค!$C:$C,'รับ-จ่าย ประจำวัน'!$B488,แพ็ค!V:V)+SUMIF(ธุรการ!$C:$C,'รับ-จ่าย ประจำวัน'!$B488,ธุรการ!V:V)+SUMIF(เส้นแต่งหน้าขนมปัง!$C:$C,'รับ-จ่าย ประจำวัน'!$B488,เส้นแต่งหน้าขนมปัง!V:V)+SUMIF('วางแผนBC,CJ'!$C:$C,'รับ-จ่าย ประจำวัน'!$B488,'วางแผนBC,CJ'!V:V)+SUMIF(RD!$C:$C,'รับ-จ่าย ประจำวัน'!$B488,RD!V:V)+SUMIF('FG,ออนไล,คัดแยก'!$C:$C,'รับ-จ่าย ประจำวัน'!$B488,'FG,ออนไล,คัดแยก'!V:V)</f>
        <v>0</v>
      </c>
      <c r="BD488" s="16">
        <f>SUMIF(เตรียมส่วนผสม!$C:$C,'รับ-จ่าย ประจำวัน'!$B488,เตรียมส่วนผสม!W:W)+SUMIF(กวนไส้!$C:$C,'รับ-จ่าย ประจำวัน'!$B488,กวนไส้!W:W)+SUMIF(ผลิต1!$C:$C,'รับ-จ่าย ประจำวัน'!$B488,ผลิต1!W:W)+SUMIF(ผลิต2!$C:$C,'รับ-จ่าย ประจำวัน'!$B488,ผลิต2!W:W)+SUMIF(เส้นแต่งหน้าขนมเค้ก!$C:$C,'รับ-จ่าย ประจำวัน'!$B488,เส้นแต่งหน้าขนมเค้ก!W:W)+SUMIF(แพ็ค!$C:$C,'รับ-จ่าย ประจำวัน'!$B488,แพ็ค!W:W)+SUMIF(ธุรการ!$C:$C,'รับ-จ่าย ประจำวัน'!$B488,ธุรการ!W:W)+SUMIF(เส้นแต่งหน้าขนมปัง!$C:$C,'รับ-จ่าย ประจำวัน'!$B488,เส้นแต่งหน้าขนมปัง!W:W)+SUMIF('วางแผนBC,CJ'!$C:$C,'รับ-จ่าย ประจำวัน'!$B488,'วางแผนBC,CJ'!W:W)+SUMIF(RD!$C:$C,'รับ-จ่าย ประจำวัน'!$B488,RD!W:W)+SUMIF('FG,ออนไล,คัดแยก'!$C:$C,'รับ-จ่าย ประจำวัน'!$B488,'FG,ออนไล,คัดแยก'!W:W)</f>
        <v>0</v>
      </c>
      <c r="BE488" s="16">
        <f>SUMIF(เตรียมส่วนผสม!$C:$C,'รับ-จ่าย ประจำวัน'!$B488,เตรียมส่วนผสม!X:X)+SUMIF(กวนไส้!$C:$C,'รับ-จ่าย ประจำวัน'!$B488,กวนไส้!X:X)+SUMIF(ผลิต1!$C:$C,'รับ-จ่าย ประจำวัน'!$B488,ผลิต1!X:X)+SUMIF(ผลิต2!$C:$C,'รับ-จ่าย ประจำวัน'!$B488,ผลิต2!X:X)+SUMIF(เส้นแต่งหน้าขนมเค้ก!$C:$C,'รับ-จ่าย ประจำวัน'!$B488,เส้นแต่งหน้าขนมเค้ก!X:X)+SUMIF(แพ็ค!$C:$C,'รับ-จ่าย ประจำวัน'!$B488,แพ็ค!X:X)+SUMIF(ธุรการ!$C:$C,'รับ-จ่าย ประจำวัน'!$B488,ธุรการ!X:X)+SUMIF(เส้นแต่งหน้าขนมปัง!$C:$C,'รับ-จ่าย ประจำวัน'!$B488,เส้นแต่งหน้าขนมปัง!X:X)+SUMIF('วางแผนBC,CJ'!$C:$C,'รับ-จ่าย ประจำวัน'!$B488,'วางแผนBC,CJ'!X:X)+SUMIF(RD!$C:$C,'รับ-จ่าย ประจำวัน'!$B488,RD!X:X)+SUMIF('FG,ออนไล,คัดแยก'!$C:$C,'รับ-จ่าย ประจำวัน'!$B488,'FG,ออนไล,คัดแยก'!X:X)</f>
        <v>0</v>
      </c>
      <c r="BF488" s="16">
        <f>SUMIF(เตรียมส่วนผสม!$C:$C,'รับ-จ่าย ประจำวัน'!$B488,เตรียมส่วนผสม!Y:Y)+SUMIF(กวนไส้!$C:$C,'รับ-จ่าย ประจำวัน'!$B488,กวนไส้!Y:Y)+SUMIF(ผลิต1!$C:$C,'รับ-จ่าย ประจำวัน'!$B488,ผลิต1!Y:Y)+SUMIF(ผลิต2!$C:$C,'รับ-จ่าย ประจำวัน'!$B488,ผลิต2!Y:Y)+SUMIF(เส้นแต่งหน้าขนมเค้ก!$C:$C,'รับ-จ่าย ประจำวัน'!$B488,เส้นแต่งหน้าขนมเค้ก!Y:Y)+SUMIF(แพ็ค!$C:$C,'รับ-จ่าย ประจำวัน'!$B488,แพ็ค!Y:Y)+SUMIF(ธุรการ!$C:$C,'รับ-จ่าย ประจำวัน'!$B488,ธุรการ!Y:Y)+SUMIF(เส้นแต่งหน้าขนมปัง!$C:$C,'รับ-จ่าย ประจำวัน'!$B488,เส้นแต่งหน้าขนมปัง!Y:Y)+SUMIF('วางแผนBC,CJ'!$C:$C,'รับ-จ่าย ประจำวัน'!$B488,'วางแผนBC,CJ'!Y:Y)+SUMIF(RD!$C:$C,'รับ-จ่าย ประจำวัน'!$B488,RD!Y:Y)+SUMIF('FG,ออนไล,คัดแยก'!$C:$C,'รับ-จ่าย ประจำวัน'!$B488,'FG,ออนไล,คัดแยก'!Y:Y)</f>
        <v>0</v>
      </c>
      <c r="BG488" s="16">
        <f>SUMIF(เตรียมส่วนผสม!$C:$C,'รับ-จ่าย ประจำวัน'!$B488,เตรียมส่วนผสม!Z:Z)+SUMIF(กวนไส้!$C:$C,'รับ-จ่าย ประจำวัน'!$B488,กวนไส้!Z:Z)+SUMIF(ผลิต1!$C:$C,'รับ-จ่าย ประจำวัน'!$B488,ผลิต1!Z:Z)+SUMIF(ผลิต2!$C:$C,'รับ-จ่าย ประจำวัน'!$B488,ผลิต2!Z:Z)+SUMIF(เส้นแต่งหน้าขนมเค้ก!$C:$C,'รับ-จ่าย ประจำวัน'!$B488,เส้นแต่งหน้าขนมเค้ก!Z:Z)+SUMIF(แพ็ค!$C:$C,'รับ-จ่าย ประจำวัน'!$B488,แพ็ค!Z:Z)+SUMIF(ธุรการ!$C:$C,'รับ-จ่าย ประจำวัน'!$B488,ธุรการ!Z:Z)+SUMIF(เส้นแต่งหน้าขนมปัง!$C:$C,'รับ-จ่าย ประจำวัน'!$B488,เส้นแต่งหน้าขนมปัง!Z:Z)+SUMIF('วางแผนBC,CJ'!$C:$C,'รับ-จ่าย ประจำวัน'!$B488,'วางแผนBC,CJ'!Z:Z)+SUMIF(RD!$C:$C,'รับ-จ่าย ประจำวัน'!$B488,RD!Z:Z)+SUMIF('FG,ออนไล,คัดแยก'!$C:$C,'รับ-จ่าย ประจำวัน'!$B488,'FG,ออนไล,คัดแยก'!Z:Z)</f>
        <v>0</v>
      </c>
      <c r="BH488" s="16">
        <f>SUMIF(เตรียมส่วนผสม!$C:$C,'รับ-จ่าย ประจำวัน'!$B488,เตรียมส่วนผสม!AA:AA)+SUMIF(กวนไส้!$C:$C,'รับ-จ่าย ประจำวัน'!$B488,กวนไส้!AA:AA)+SUMIF(ผลิต1!$C:$C,'รับ-จ่าย ประจำวัน'!$B488,ผลิต1!AA:AA)+SUMIF(ผลิต2!$C:$C,'รับ-จ่าย ประจำวัน'!$B488,ผลิต2!AA:AA)+SUMIF(เส้นแต่งหน้าขนมเค้ก!$C:$C,'รับ-จ่าย ประจำวัน'!$B488,เส้นแต่งหน้าขนมเค้ก!AA:AA)+SUMIF(แพ็ค!$C:$C,'รับ-จ่าย ประจำวัน'!$B488,แพ็ค!AA:AA)+SUMIF(ธุรการ!$C:$C,'รับ-จ่าย ประจำวัน'!$B488,ธุรการ!AA:AA)+SUMIF(เส้นแต่งหน้าขนมปัง!$C:$C,'รับ-จ่าย ประจำวัน'!$B488,เส้นแต่งหน้าขนมปัง!AA:AA)+SUMIF('วางแผนBC,CJ'!$C:$C,'รับ-จ่าย ประจำวัน'!$B488,'วางแผนBC,CJ'!AA:AA)+SUMIF(RD!$C:$C,'รับ-จ่าย ประจำวัน'!$B488,RD!AA:AA)+SUMIF('FG,ออนไล,คัดแยก'!$C:$C,'รับ-จ่าย ประจำวัน'!$B488,'FG,ออนไล,คัดแยก'!AA:AA)</f>
        <v>0</v>
      </c>
      <c r="BI488" s="16">
        <f>SUMIF(เตรียมส่วนผสม!$C:$C,'รับ-จ่าย ประจำวัน'!$B488,เตรียมส่วนผสม!AB:AB)+SUMIF(กวนไส้!$C:$C,'รับ-จ่าย ประจำวัน'!$B488,กวนไส้!AB:AB)+SUMIF(ผลิต1!$C:$C,'รับ-จ่าย ประจำวัน'!$B488,ผลิต1!AB:AB)+SUMIF(ผลิต2!$C:$C,'รับ-จ่าย ประจำวัน'!$B488,ผลิต2!AB:AB)+SUMIF(เส้นแต่งหน้าขนมเค้ก!$C:$C,'รับ-จ่าย ประจำวัน'!$B488,เส้นแต่งหน้าขนมเค้ก!AB:AB)+SUMIF(แพ็ค!$C:$C,'รับ-จ่าย ประจำวัน'!$B488,แพ็ค!AB:AB)+SUMIF(ธุรการ!$C:$C,'รับ-จ่าย ประจำวัน'!$B488,ธุรการ!AB:AB)+SUMIF(เส้นแต่งหน้าขนมปัง!$C:$C,'รับ-จ่าย ประจำวัน'!$B488,เส้นแต่งหน้าขนมปัง!AB:AB)+SUMIF('วางแผนBC,CJ'!$C:$C,'รับ-จ่าย ประจำวัน'!$B488,'วางแผนBC,CJ'!AB:AB)+SUMIF(RD!$C:$C,'รับ-จ่าย ประจำวัน'!$B488,RD!AB:AB)+SUMIF('FG,ออนไล,คัดแยก'!$C:$C,'รับ-จ่าย ประจำวัน'!$B488,'FG,ออนไล,คัดแยก'!AB:AB)</f>
        <v>0</v>
      </c>
      <c r="BJ488" s="16">
        <f>SUMIF(เตรียมส่วนผสม!$C:$C,'รับ-จ่าย ประจำวัน'!$B488,เตรียมส่วนผสม!AC:AC)+SUMIF(กวนไส้!$C:$C,'รับ-จ่าย ประจำวัน'!$B488,กวนไส้!AC:AC)+SUMIF(ผลิต1!$C:$C,'รับ-จ่าย ประจำวัน'!$B488,ผลิต1!AC:AC)+SUMIF(ผลิต2!$C:$C,'รับ-จ่าย ประจำวัน'!$B488,ผลิต2!AC:AC)+SUMIF(เส้นแต่งหน้าขนมเค้ก!$C:$C,'รับ-จ่าย ประจำวัน'!$B488,เส้นแต่งหน้าขนมเค้ก!AC:AC)+SUMIF(แพ็ค!$C:$C,'รับ-จ่าย ประจำวัน'!$B488,แพ็ค!AC:AC)+SUMIF(ธุรการ!$C:$C,'รับ-จ่าย ประจำวัน'!$B488,ธุรการ!AC:AC)+SUMIF(เส้นแต่งหน้าขนมปัง!$C:$C,'รับ-จ่าย ประจำวัน'!$B488,เส้นแต่งหน้าขนมปัง!AC:AC)+SUMIF('วางแผนBC,CJ'!$C:$C,'รับ-จ่าย ประจำวัน'!$B488,'วางแผนBC,CJ'!AC:AC)+SUMIF(RD!$C:$C,'รับ-จ่าย ประจำวัน'!$B488,RD!AC:AC)+SUMIF('FG,ออนไล,คัดแยก'!$C:$C,'รับ-จ่าย ประจำวัน'!$B488,'FG,ออนไล,คัดแยก'!AC:AC)</f>
        <v>0</v>
      </c>
      <c r="BK488" s="16">
        <f>SUMIF(เตรียมส่วนผสม!$C:$C,'รับ-จ่าย ประจำวัน'!$B488,เตรียมส่วนผสม!AD:AD)+SUMIF(กวนไส้!$C:$C,'รับ-จ่าย ประจำวัน'!$B488,กวนไส้!AD:AD)+SUMIF(ผลิต1!$C:$C,'รับ-จ่าย ประจำวัน'!$B488,ผลิต1!AD:AD)+SUMIF(ผลิต2!$C:$C,'รับ-จ่าย ประจำวัน'!$B488,ผลิต2!AD:AD)+SUMIF(เส้นแต่งหน้าขนมเค้ก!$C:$C,'รับ-จ่าย ประจำวัน'!$B488,เส้นแต่งหน้าขนมเค้ก!AD:AD)+SUMIF(แพ็ค!$C:$C,'รับ-จ่าย ประจำวัน'!$B488,แพ็ค!AD:AD)+SUMIF(ธุรการ!$C:$C,'รับ-จ่าย ประจำวัน'!$B488,ธุรการ!AD:AD)+SUMIF(เส้นแต่งหน้าขนมปัง!$C:$C,'รับ-จ่าย ประจำวัน'!$B488,เส้นแต่งหน้าขนมปัง!AD:AD)+SUMIF('วางแผนBC,CJ'!$C:$C,'รับ-จ่าย ประจำวัน'!$B488,'วางแผนBC,CJ'!AD:AD)+SUMIF(RD!$C:$C,'รับ-จ่าย ประจำวัน'!$B488,RD!AD:AD)+SUMIF('FG,ออนไล,คัดแยก'!$C:$C,'รับ-จ่าย ประจำวัน'!$B488,'FG,ออนไล,คัดแยก'!AD:AD)</f>
        <v>0</v>
      </c>
      <c r="BL488" s="16">
        <f>SUMIF(เตรียมส่วนผสม!$C:$C,'รับ-จ่าย ประจำวัน'!$B488,เตรียมส่วนผสม!AE:AE)+SUMIF(กวนไส้!$C:$C,'รับ-จ่าย ประจำวัน'!$B488,กวนไส้!AE:AE)+SUMIF(ผลิต1!$C:$C,'รับ-จ่าย ประจำวัน'!$B488,ผลิต1!AE:AE)+SUMIF(ผลิต2!$C:$C,'รับ-จ่าย ประจำวัน'!$B488,ผลิต2!AE:AE)+SUMIF(เส้นแต่งหน้าขนมเค้ก!$C:$C,'รับ-จ่าย ประจำวัน'!$B488,เส้นแต่งหน้าขนมเค้ก!AE:AE)+SUMIF(แพ็ค!$C:$C,'รับ-จ่าย ประจำวัน'!$B488,แพ็ค!AE:AE)+SUMIF(ธุรการ!$C:$C,'รับ-จ่าย ประจำวัน'!$B488,ธุรการ!AE:AE)+SUMIF(เส้นแต่งหน้าขนมปัง!$C:$C,'รับ-จ่าย ประจำวัน'!$B488,เส้นแต่งหน้าขนมปัง!AE:AE)+SUMIF('วางแผนBC,CJ'!$C:$C,'รับ-จ่าย ประจำวัน'!$B488,'วางแผนBC,CJ'!AE:AE)+SUMIF(RD!$C:$C,'รับ-จ่าย ประจำวัน'!$B488,RD!AE:AE)+SUMIF('FG,ออนไล,คัดแยก'!$C:$C,'รับ-จ่าย ประจำวัน'!$B488,'FG,ออนไล,คัดแยก'!AE:AE)</f>
        <v>0</v>
      </c>
      <c r="BM488" s="16">
        <f>SUMIF(เตรียมส่วนผสม!$C:$C,'รับ-จ่าย ประจำวัน'!$B488,เตรียมส่วนผสม!AF:AF)+SUMIF(กวนไส้!$C:$C,'รับ-จ่าย ประจำวัน'!$B488,กวนไส้!AF:AF)+SUMIF(ผลิต1!$C:$C,'รับ-จ่าย ประจำวัน'!$B488,ผลิต1!AF:AF)+SUMIF(ผลิต2!$C:$C,'รับ-จ่าย ประจำวัน'!$B488,ผลิต2!AF:AF)+SUMIF(เส้นแต่งหน้าขนมเค้ก!$C:$C,'รับ-จ่าย ประจำวัน'!$B488,เส้นแต่งหน้าขนมเค้ก!AF:AF)+SUMIF(แพ็ค!$C:$C,'รับ-จ่าย ประจำวัน'!$B488,แพ็ค!AF:AF)+SUMIF(ธุรการ!$C:$C,'รับ-จ่าย ประจำวัน'!$B488,ธุรการ!AF:AF)+SUMIF(เส้นแต่งหน้าขนมปัง!$C:$C,'รับ-จ่าย ประจำวัน'!$B488,เส้นแต่งหน้าขนมปัง!AF:AF)+SUMIF('วางแผนBC,CJ'!$C:$C,'รับ-จ่าย ประจำวัน'!$B488,'วางแผนBC,CJ'!AF:AF)+SUMIF(RD!$C:$C,'รับ-จ่าย ประจำวัน'!$B488,RD!AF:AF)+SUMIF('FG,ออนไล,คัดแยก'!$C:$C,'รับ-จ่าย ประจำวัน'!$B488,'FG,ออนไล,คัดแยก'!AF:AF)</f>
        <v>0</v>
      </c>
      <c r="BN488" s="16">
        <f>SUMIF(เตรียมส่วนผสม!$C:$C,'รับ-จ่าย ประจำวัน'!$B488,เตรียมส่วนผสม!AG:AG)+SUMIF(กวนไส้!$C:$C,'รับ-จ่าย ประจำวัน'!$B488,กวนไส้!AG:AG)+SUMIF(ผลิต1!$C:$C,'รับ-จ่าย ประจำวัน'!$B488,ผลิต1!AG:AG)+SUMIF(ผลิต2!$C:$C,'รับ-จ่าย ประจำวัน'!$B488,ผลิต2!AG:AG)+SUMIF(เส้นแต่งหน้าขนมเค้ก!$C:$C,'รับ-จ่าย ประจำวัน'!$B488,เส้นแต่งหน้าขนมเค้ก!AG:AG)+SUMIF(แพ็ค!$C:$C,'รับ-จ่าย ประจำวัน'!$B488,แพ็ค!AG:AG)+SUMIF(ธุรการ!$C:$C,'รับ-จ่าย ประจำวัน'!$B488,ธุรการ!AG:AG)+SUMIF(เส้นแต่งหน้าขนมปัง!$C:$C,'รับ-จ่าย ประจำวัน'!$B488,เส้นแต่งหน้าขนมปัง!AG:AG)+SUMIF('วางแผนBC,CJ'!$C:$C,'รับ-จ่าย ประจำวัน'!$B488,'วางแผนBC,CJ'!AG:AG)+SUMIF(RD!$C:$C,'รับ-จ่าย ประจำวัน'!$B488,RD!AG:AG)+SUMIF('FG,ออนไล,คัดแยก'!$C:$C,'รับ-จ่าย ประจำวัน'!$B488,'FG,ออนไล,คัดแยก'!AG:AG)</f>
        <v>0</v>
      </c>
      <c r="BO488" s="16">
        <f>SUMIF(เตรียมส่วนผสม!$C:$C,'รับ-จ่าย ประจำวัน'!$B488,เตรียมส่วนผสม!AH:AH)+SUMIF(กวนไส้!$C:$C,'รับ-จ่าย ประจำวัน'!$B488,กวนไส้!AH:AH)+SUMIF(ผลิต1!$C:$C,'รับ-จ่าย ประจำวัน'!$B488,ผลิต1!AH:AH)+SUMIF(ผลิต2!$C:$C,'รับ-จ่าย ประจำวัน'!$B488,ผลิต2!AH:AH)+SUMIF(เส้นแต่งหน้าขนมเค้ก!$C:$C,'รับ-จ่าย ประจำวัน'!$B488,เส้นแต่งหน้าขนมเค้ก!AH:AH)+SUMIF(แพ็ค!$C:$C,'รับ-จ่าย ประจำวัน'!$B488,แพ็ค!AH:AH)+SUMIF(ธุรการ!$C:$C,'รับ-จ่าย ประจำวัน'!$B488,ธุรการ!AH:AH)+SUMIF(เส้นแต่งหน้าขนมปัง!$C:$C,'รับ-จ่าย ประจำวัน'!$B488,เส้นแต่งหน้าขนมปัง!AH:AH)+SUMIF('วางแผนBC,CJ'!$C:$C,'รับ-จ่าย ประจำวัน'!$B488,'วางแผนBC,CJ'!AH:AH)+SUMIF(RD!$C:$C,'รับ-จ่าย ประจำวัน'!$B488,RD!AH:AH)+SUMIF('FG,ออนไล,คัดแยก'!$C:$C,'รับ-จ่าย ประจำวัน'!$B488,'FG,ออนไล,คัดแยก'!AH:AH)</f>
        <v>0</v>
      </c>
      <c r="BP488" s="16">
        <f>SUMIF(เตรียมส่วนผสม!$C:$C,'รับ-จ่าย ประจำวัน'!$B488,เตรียมส่วนผสม!AI:AI)+SUMIF(กวนไส้!$C:$C,'รับ-จ่าย ประจำวัน'!$B488,กวนไส้!AI:AI)+SUMIF(ผลิต1!$C:$C,'รับ-จ่าย ประจำวัน'!$B488,ผลิต1!AI:AI)+SUMIF(ผลิต2!$C:$C,'รับ-จ่าย ประจำวัน'!$B488,ผลิต2!AI:AI)+SUMIF(เส้นแต่งหน้าขนมเค้ก!$C:$C,'รับ-จ่าย ประจำวัน'!$B488,เส้นแต่งหน้าขนมเค้ก!AI:AI)+SUMIF(แพ็ค!$C:$C,'รับ-จ่าย ประจำวัน'!$B488,แพ็ค!AI:AI)+SUMIF(ธุรการ!$C:$C,'รับ-จ่าย ประจำวัน'!$B488,ธุรการ!AI:AI)+SUMIF(เส้นแต่งหน้าขนมปัง!$C:$C,'รับ-จ่าย ประจำวัน'!$B488,เส้นแต่งหน้าขนมปัง!AI:AI)+SUMIF('วางแผนBC,CJ'!$C:$C,'รับ-จ่าย ประจำวัน'!$B488,'วางแผนBC,CJ'!AI:AI)+SUMIF(RD!$C:$C,'รับ-จ่าย ประจำวัน'!$B488,RD!AI:AI)+SUMIF('FG,ออนไล,คัดแยก'!$C:$C,'รับ-จ่าย ประจำวัน'!$B488,'FG,ออนไล,คัดแยก'!AI:AI)</f>
        <v>0</v>
      </c>
      <c r="BQ488" s="16">
        <f>SUMIF(เตรียมส่วนผสม!$C:$C,'รับ-จ่าย ประจำวัน'!$B488,เตรียมส่วนผสม!AJ:AJ)+SUMIF(กวนไส้!$C:$C,'รับ-จ่าย ประจำวัน'!$B488,กวนไส้!AJ:AJ)+SUMIF(ผลิต1!$C:$C,'รับ-จ่าย ประจำวัน'!$B488,ผลิต1!AJ:AJ)+SUMIF(ผลิต2!$C:$C,'รับ-จ่าย ประจำวัน'!$B488,ผลิต2!AJ:AJ)+SUMIF(เส้นแต่งหน้าขนมเค้ก!$C:$C,'รับ-จ่าย ประจำวัน'!$B488,เส้นแต่งหน้าขนมเค้ก!AJ:AJ)+SUMIF(แพ็ค!$C:$C,'รับ-จ่าย ประจำวัน'!$B488,แพ็ค!AJ:AJ)+SUMIF(ธุรการ!$C:$C,'รับ-จ่าย ประจำวัน'!$B488,ธุรการ!AJ:AJ)+SUMIF(เส้นแต่งหน้าขนมปัง!$C:$C,'รับ-จ่าย ประจำวัน'!$B488,เส้นแต่งหน้าขนมปัง!AJ:AJ)+SUMIF('วางแผนBC,CJ'!$C:$C,'รับ-จ่าย ประจำวัน'!$B488,'วางแผนBC,CJ'!AJ:AJ)+SUMIF(RD!$C:$C,'รับ-จ่าย ประจำวัน'!$B488,RD!AJ:AJ)+SUMIF('FG,ออนไล,คัดแยก'!$C:$C,'รับ-จ่าย ประจำวัน'!$B488,'FG,ออนไล,คัดแยก'!AJ:AJ)</f>
        <v>0</v>
      </c>
      <c r="BR488" s="16">
        <f>SUMIF(เตรียมส่วนผสม!$C:$C,'รับ-จ่าย ประจำวัน'!$B488,เตรียมส่วนผสม!AK:AK)+SUMIF(กวนไส้!$C:$C,'รับ-จ่าย ประจำวัน'!$B488,กวนไส้!AK:AK)+SUMIF(ผลิต1!$C:$C,'รับ-จ่าย ประจำวัน'!$B488,ผลิต1!AK:AK)+SUMIF(ผลิต2!$C:$C,'รับ-จ่าย ประจำวัน'!$B488,ผลิต2!AK:AK)+SUMIF(เส้นแต่งหน้าขนมเค้ก!$C:$C,'รับ-จ่าย ประจำวัน'!$B488,เส้นแต่งหน้าขนมเค้ก!AK:AK)+SUMIF(แพ็ค!$C:$C,'รับ-จ่าย ประจำวัน'!$B488,แพ็ค!AK:AK)+SUMIF(ธุรการ!$C:$C,'รับ-จ่าย ประจำวัน'!$B488,ธุรการ!AK:AK)+SUMIF(เส้นแต่งหน้าขนมปัง!$C:$C,'รับ-จ่าย ประจำวัน'!$B488,เส้นแต่งหน้าขนมปัง!AK:AK)+SUMIF('วางแผนBC,CJ'!$C:$C,'รับ-จ่าย ประจำวัน'!$B488,'วางแผนBC,CJ'!AK:AK)+SUMIF(RD!$C:$C,'รับ-จ่าย ประจำวัน'!$B488,RD!AK:AK)+SUMIF('FG,ออนไล,คัดแยก'!$C:$C,'รับ-จ่าย ประจำวัน'!$B488,'FG,ออนไล,คัดแยก'!AK:AK)</f>
        <v>0</v>
      </c>
      <c r="BS488" s="16">
        <f>SUMIF(เตรียมส่วนผสม!$C:$C,'รับ-จ่าย ประจำวัน'!$B488,เตรียมส่วนผสม!AL:AL)+SUMIF(กวนไส้!$C:$C,'รับ-จ่าย ประจำวัน'!$B488,กวนไส้!AL:AL)+SUMIF(ผลิต1!$C:$C,'รับ-จ่าย ประจำวัน'!$B488,ผลิต1!AL:AL)+SUMIF(ผลิต2!$C:$C,'รับ-จ่าย ประจำวัน'!$B488,ผลิต2!AL:AL)+SUMIF(เส้นแต่งหน้าขนมเค้ก!$C:$C,'รับ-จ่าย ประจำวัน'!$B488,เส้นแต่งหน้าขนมเค้ก!AL:AL)+SUMIF(แพ็ค!$C:$C,'รับ-จ่าย ประจำวัน'!$B488,แพ็ค!AL:AL)+SUMIF(ธุรการ!$C:$C,'รับ-จ่าย ประจำวัน'!$B488,ธุรการ!AL:AL)+SUMIF(เส้นแต่งหน้าขนมปัง!$C:$C,'รับ-จ่าย ประจำวัน'!$B488,เส้นแต่งหน้าขนมปัง!AL:AL)+SUMIF('วางแผนBC,CJ'!$C:$C,'รับ-จ่าย ประจำวัน'!$B488,'วางแผนBC,CJ'!AL:AL)+SUMIF(RD!$C:$C,'รับ-จ่าย ประจำวัน'!$B488,RD!AL:AL)+SUMIF('FG,ออนไล,คัดแยก'!$C:$C,'รับ-จ่าย ประจำวัน'!$B488,'FG,ออนไล,คัดแยก'!AL:AL)</f>
        <v>0</v>
      </c>
      <c r="BT488" s="18">
        <f t="shared" si="107"/>
        <v>0</v>
      </c>
      <c r="BU488" s="116"/>
      <c r="BV488" s="146">
        <f t="shared" si="108"/>
        <v>3969</v>
      </c>
      <c r="BW488" s="183">
        <v>30</v>
      </c>
      <c r="BX488" s="172">
        <f t="shared" si="103"/>
        <v>0</v>
      </c>
      <c r="BY488" s="188" t="e">
        <f t="shared" si="104"/>
        <v>#DIV/0!</v>
      </c>
      <c r="BZ488" s="180" t="e">
        <f t="shared" ca="1" si="109"/>
        <v>#DIV/0!</v>
      </c>
      <c r="CA488" s="97"/>
      <c r="CB488" s="97"/>
      <c r="CC488" s="97"/>
      <c r="CD488" s="97"/>
      <c r="CE488" s="97"/>
      <c r="CF488" s="97"/>
      <c r="CG488" s="97"/>
      <c r="CH488" s="97"/>
      <c r="CI488" s="97"/>
      <c r="CJ488" s="94"/>
      <c r="CK488" s="9">
        <f t="shared" si="105"/>
        <v>3969</v>
      </c>
    </row>
    <row r="489" spans="1:89" hidden="1" x14ac:dyDescent="0.5">
      <c r="A489" s="149"/>
      <c r="B489" s="34">
        <v>1023401026</v>
      </c>
      <c r="C489" s="149" t="s">
        <v>1947</v>
      </c>
      <c r="D489" s="141" t="s">
        <v>91</v>
      </c>
      <c r="E489" s="25"/>
      <c r="F489" s="132"/>
      <c r="G489" s="25"/>
      <c r="H489" s="12">
        <v>7900</v>
      </c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11"/>
      <c r="AF489" s="11"/>
      <c r="AG489" s="11"/>
      <c r="AH489" s="11"/>
      <c r="AI489" s="25"/>
      <c r="AJ489" s="25"/>
      <c r="AK489" s="25"/>
      <c r="AL489" s="25"/>
      <c r="AM489" s="25"/>
      <c r="AN489" s="15">
        <f t="shared" si="110"/>
        <v>0</v>
      </c>
      <c r="AO489" s="16">
        <f>SUMIF(เตรียมส่วนผสม!$C:$C,'รับ-จ่าย ประจำวัน'!$B489,เตรียมส่วนผสม!H:H)+SUMIF(กวนไส้!$C:$C,'รับ-จ่าย ประจำวัน'!$B489,กวนไส้!H:H)+SUMIF(ผลิต1!$C:$C,'รับ-จ่าย ประจำวัน'!$B489,ผลิต1!H:H)+SUMIF(ผลิต2!$C:$C,'รับ-จ่าย ประจำวัน'!$B489,ผลิต2!H:H)+SUMIF(เส้นแต่งหน้าขนมเค้ก!$C:$C,'รับ-จ่าย ประจำวัน'!$B489,เส้นแต่งหน้าขนมเค้ก!H:H)+SUMIF(แพ็ค!$C:$C,'รับ-จ่าย ประจำวัน'!$B489,แพ็ค!H:H)+SUMIF(ธุรการ!$C:$C,'รับ-จ่าย ประจำวัน'!$B489,ธุรการ!H:H)+SUMIF(เส้นแต่งหน้าขนมปัง!$C:$C,'รับ-จ่าย ประจำวัน'!$B489,เส้นแต่งหน้าขนมปัง!H:H)+SUMIF('วางแผนBC,CJ'!$C:$C,'รับ-จ่าย ประจำวัน'!$B489,'วางแผนBC,CJ'!H:H)+SUMIF(RD!$C:$C,'รับ-จ่าย ประจำวัน'!$B489,RD!H:H)+SUMIF('FG,ออนไล,คัดแยก'!$C:$C,'รับ-จ่าย ประจำวัน'!$B489,'FG,ออนไล,คัดแยก'!H:H)</f>
        <v>0</v>
      </c>
      <c r="AP489" s="16">
        <f>SUMIF(เตรียมส่วนผสม!$C:$C,'รับ-จ่าย ประจำวัน'!$B489,เตรียมส่วนผสม!I:I)+SUMIF(กวนไส้!$C:$C,'รับ-จ่าย ประจำวัน'!$B489,กวนไส้!I:I)+SUMIF(ผลิต1!$C:$C,'รับ-จ่าย ประจำวัน'!$B489,ผลิต1!I:I)+SUMIF(ผลิต2!$C:$C,'รับ-จ่าย ประจำวัน'!$B489,ผลิต2!I:I)+SUMIF(เส้นแต่งหน้าขนมเค้ก!$C:$C,'รับ-จ่าย ประจำวัน'!$B489,เส้นแต่งหน้าขนมเค้ก!I:I)+SUMIF(แพ็ค!$C:$C,'รับ-จ่าย ประจำวัน'!$B489,แพ็ค!I:I)+SUMIF(ธุรการ!$C:$C,'รับ-จ่าย ประจำวัน'!$B489,ธุรการ!I:I)+SUMIF(เส้นแต่งหน้าขนมปัง!$C:$C,'รับ-จ่าย ประจำวัน'!$B489,เส้นแต่งหน้าขนมปัง!I:I)+SUMIF('วางแผนBC,CJ'!$C:$C,'รับ-จ่าย ประจำวัน'!$B489,'วางแผนBC,CJ'!I:I)+SUMIF(RD!$C:$C,'รับ-จ่าย ประจำวัน'!$B489,RD!I:I)+SUMIF('FG,ออนไล,คัดแยก'!$C:$C,'รับ-จ่าย ประจำวัน'!$B489,'FG,ออนไล,คัดแยก'!I:I)</f>
        <v>0</v>
      </c>
      <c r="AQ489" s="16">
        <f>SUMIF(เตรียมส่วนผสม!$C:$C,'รับ-จ่าย ประจำวัน'!$B489,เตรียมส่วนผสม!J:J)+SUMIF(กวนไส้!$C:$C,'รับ-จ่าย ประจำวัน'!$B489,กวนไส้!J:J)+SUMIF(ผลิต1!$C:$C,'รับ-จ่าย ประจำวัน'!$B489,ผลิต1!J:J)+SUMIF(ผลิต2!$C:$C,'รับ-จ่าย ประจำวัน'!$B489,ผลิต2!J:J)+SUMIF(เส้นแต่งหน้าขนมเค้ก!$C:$C,'รับ-จ่าย ประจำวัน'!$B489,เส้นแต่งหน้าขนมเค้ก!J:J)+SUMIF(แพ็ค!$C:$C,'รับ-จ่าย ประจำวัน'!$B489,แพ็ค!J:J)+SUMIF(ธุรการ!$C:$C,'รับ-จ่าย ประจำวัน'!$B489,ธุรการ!J:J)+SUMIF(เส้นแต่งหน้าขนมปัง!$C:$C,'รับ-จ่าย ประจำวัน'!$B489,เส้นแต่งหน้าขนมปัง!J:J)+SUMIF('วางแผนBC,CJ'!$C:$C,'รับ-จ่าย ประจำวัน'!$B489,'วางแผนBC,CJ'!J:J)+SUMIF(RD!$C:$C,'รับ-จ่าย ประจำวัน'!$B489,RD!J:J)+SUMIF('FG,ออนไล,คัดแยก'!$C:$C,'รับ-จ่าย ประจำวัน'!$B489,'FG,ออนไล,คัดแยก'!J:J)</f>
        <v>0</v>
      </c>
      <c r="AR489" s="16">
        <f>SUMIF(เตรียมส่วนผสม!$C:$C,'รับ-จ่าย ประจำวัน'!$B489,เตรียมส่วนผสม!K:K)+SUMIF(กวนไส้!$C:$C,'รับ-จ่าย ประจำวัน'!$B489,กวนไส้!K:K)+SUMIF(ผลิต1!$C:$C,'รับ-จ่าย ประจำวัน'!$B489,ผลิต1!K:K)+SUMIF(ผลิต2!$C:$C,'รับ-จ่าย ประจำวัน'!$B489,ผลิต2!K:K)+SUMIF(เส้นแต่งหน้าขนมเค้ก!$C:$C,'รับ-จ่าย ประจำวัน'!$B489,เส้นแต่งหน้าขนมเค้ก!K:K)+SUMIF(แพ็ค!$C:$C,'รับ-จ่าย ประจำวัน'!$B489,แพ็ค!K:K)+SUMIF(ธุรการ!$C:$C,'รับ-จ่าย ประจำวัน'!$B489,ธุรการ!K:K)+SUMIF(เส้นแต่งหน้าขนมปัง!$C:$C,'รับ-จ่าย ประจำวัน'!$B489,เส้นแต่งหน้าขนมปัง!K:K)+SUMIF('วางแผนBC,CJ'!$C:$C,'รับ-จ่าย ประจำวัน'!$B489,'วางแผนBC,CJ'!K:K)+SUMIF(RD!$C:$C,'รับ-จ่าย ประจำวัน'!$B489,RD!K:K)+SUMIF('FG,ออนไล,คัดแยก'!$C:$C,'รับ-จ่าย ประจำวัน'!$B489,'FG,ออนไล,คัดแยก'!K:K)</f>
        <v>0</v>
      </c>
      <c r="AS489" s="16">
        <f>SUMIF(เตรียมส่วนผสม!$C:$C,'รับ-จ่าย ประจำวัน'!$B489,เตรียมส่วนผสม!L:L)+SUMIF(กวนไส้!$C:$C,'รับ-จ่าย ประจำวัน'!$B489,กวนไส้!L:L)+SUMIF(ผลิต1!$C:$C,'รับ-จ่าย ประจำวัน'!$B489,ผลิต1!L:L)+SUMIF(ผลิต2!$C:$C,'รับ-จ่าย ประจำวัน'!$B489,ผลิต2!L:L)+SUMIF(เส้นแต่งหน้าขนมเค้ก!$C:$C,'รับ-จ่าย ประจำวัน'!$B489,เส้นแต่งหน้าขนมเค้ก!L:L)+SUMIF(แพ็ค!$C:$C,'รับ-จ่าย ประจำวัน'!$B489,แพ็ค!L:L)+SUMIF(ธุรการ!$C:$C,'รับ-จ่าย ประจำวัน'!$B489,ธุรการ!L:L)+SUMIF(เส้นแต่งหน้าขนมปัง!$C:$C,'รับ-จ่าย ประจำวัน'!$B489,เส้นแต่งหน้าขนมปัง!L:L)+SUMIF('วางแผนBC,CJ'!$C:$C,'รับ-จ่าย ประจำวัน'!$B489,'วางแผนBC,CJ'!L:L)+SUMIF(RD!$C:$C,'รับ-จ่าย ประจำวัน'!$B489,RD!L:L)+SUMIF('FG,ออนไล,คัดแยก'!$C:$C,'รับ-จ่าย ประจำวัน'!$B489,'FG,ออนไล,คัดแยก'!L:L)</f>
        <v>0</v>
      </c>
      <c r="AT489" s="16">
        <f>SUMIF(เตรียมส่วนผสม!$C:$C,'รับ-จ่าย ประจำวัน'!$B489,เตรียมส่วนผสม!M:M)+SUMIF(กวนไส้!$C:$C,'รับ-จ่าย ประจำวัน'!$B489,กวนไส้!M:M)+SUMIF(ผลิต1!$C:$C,'รับ-จ่าย ประจำวัน'!$B489,ผลิต1!M:M)+SUMIF(ผลิต2!$C:$C,'รับ-จ่าย ประจำวัน'!$B489,ผลิต2!M:M)+SUMIF(เส้นแต่งหน้าขนมเค้ก!$C:$C,'รับ-จ่าย ประจำวัน'!$B489,เส้นแต่งหน้าขนมเค้ก!M:M)+SUMIF(แพ็ค!$C:$C,'รับ-จ่าย ประจำวัน'!$B489,แพ็ค!M:M)+SUMIF(ธุรการ!$C:$C,'รับ-จ่าย ประจำวัน'!$B489,ธุรการ!M:M)+SUMIF(เส้นแต่งหน้าขนมปัง!$C:$C,'รับ-จ่าย ประจำวัน'!$B489,เส้นแต่งหน้าขนมปัง!M:M)+SUMIF('วางแผนBC,CJ'!$C:$C,'รับ-จ่าย ประจำวัน'!$B489,'วางแผนBC,CJ'!M:M)+SUMIF(RD!$C:$C,'รับ-จ่าย ประจำวัน'!$B489,RD!M:M)+SUMIF('FG,ออนไล,คัดแยก'!$C:$C,'รับ-จ่าย ประจำวัน'!$B489,'FG,ออนไล,คัดแยก'!M:M)</f>
        <v>0</v>
      </c>
      <c r="AU489" s="16">
        <f>SUMIF(เตรียมส่วนผสม!$C:$C,'รับ-จ่าย ประจำวัน'!$B489,เตรียมส่วนผสม!N:N)+SUMIF(กวนไส้!$C:$C,'รับ-จ่าย ประจำวัน'!$B489,กวนไส้!N:N)+SUMIF(ผลิต1!$C:$C,'รับ-จ่าย ประจำวัน'!$B489,ผลิต1!N:N)+SUMIF(ผลิต2!$C:$C,'รับ-จ่าย ประจำวัน'!$B489,ผลิต2!N:N)+SUMIF(เส้นแต่งหน้าขนมเค้ก!$C:$C,'รับ-จ่าย ประจำวัน'!$B489,เส้นแต่งหน้าขนมเค้ก!N:N)+SUMIF(แพ็ค!$C:$C,'รับ-จ่าย ประจำวัน'!$B489,แพ็ค!N:N)+SUMIF(ธุรการ!$C:$C,'รับ-จ่าย ประจำวัน'!$B489,ธุรการ!N:N)+SUMIF(เส้นแต่งหน้าขนมปัง!$C:$C,'รับ-จ่าย ประจำวัน'!$B489,เส้นแต่งหน้าขนมปัง!N:N)+SUMIF('วางแผนBC,CJ'!$C:$C,'รับ-จ่าย ประจำวัน'!$B489,'วางแผนBC,CJ'!N:N)+SUMIF(RD!$C:$C,'รับ-จ่าย ประจำวัน'!$B489,RD!N:N)+SUMIF('FG,ออนไล,คัดแยก'!$C:$C,'รับ-จ่าย ประจำวัน'!$B489,'FG,ออนไล,คัดแยก'!N:N)</f>
        <v>0</v>
      </c>
      <c r="AV489" s="16">
        <f>SUMIF(เตรียมส่วนผสม!$C:$C,'รับ-จ่าย ประจำวัน'!$B489,เตรียมส่วนผสม!O:O)+SUMIF(กวนไส้!$C:$C,'รับ-จ่าย ประจำวัน'!$B489,กวนไส้!O:O)+SUMIF(ผลิต1!$C:$C,'รับ-จ่าย ประจำวัน'!$B489,ผลิต1!O:O)+SUMIF(ผลิต2!$C:$C,'รับ-จ่าย ประจำวัน'!$B489,ผลิต2!O:O)+SUMIF(เส้นแต่งหน้าขนมเค้ก!$C:$C,'รับ-จ่าย ประจำวัน'!$B489,เส้นแต่งหน้าขนมเค้ก!O:O)+SUMIF(แพ็ค!$C:$C,'รับ-จ่าย ประจำวัน'!$B489,แพ็ค!O:O)+SUMIF(ธุรการ!$C:$C,'รับ-จ่าย ประจำวัน'!$B489,ธุรการ!O:O)+SUMIF(เส้นแต่งหน้าขนมปัง!$C:$C,'รับ-จ่าย ประจำวัน'!$B489,เส้นแต่งหน้าขนมปัง!O:O)+SUMIF('วางแผนBC,CJ'!$C:$C,'รับ-จ่าย ประจำวัน'!$B489,'วางแผนBC,CJ'!O:O)+SUMIF(RD!$C:$C,'รับ-จ่าย ประจำวัน'!$B489,RD!O:O)+SUMIF('FG,ออนไล,คัดแยก'!$C:$C,'รับ-จ่าย ประจำวัน'!$B489,'FG,ออนไล,คัดแยก'!O:O)</f>
        <v>0</v>
      </c>
      <c r="AW489" s="16">
        <f>SUMIF(เตรียมส่วนผสม!$C:$C,'รับ-จ่าย ประจำวัน'!$B489,เตรียมส่วนผสม!P:P)+SUMIF(กวนไส้!$C:$C,'รับ-จ่าย ประจำวัน'!$B489,กวนไส้!P:P)+SUMIF(ผลิต1!$C:$C,'รับ-จ่าย ประจำวัน'!$B489,ผลิต1!P:P)+SUMIF(ผลิต2!$C:$C,'รับ-จ่าย ประจำวัน'!$B489,ผลิต2!P:P)+SUMIF(เส้นแต่งหน้าขนมเค้ก!$C:$C,'รับ-จ่าย ประจำวัน'!$B489,เส้นแต่งหน้าขนมเค้ก!P:P)+SUMIF(แพ็ค!$C:$C,'รับ-จ่าย ประจำวัน'!$B489,แพ็ค!P:P)+SUMIF(ธุรการ!$C:$C,'รับ-จ่าย ประจำวัน'!$B489,ธุรการ!P:P)+SUMIF(เส้นแต่งหน้าขนมปัง!$C:$C,'รับ-จ่าย ประจำวัน'!$B489,เส้นแต่งหน้าขนมปัง!P:P)+SUMIF('วางแผนBC,CJ'!$C:$C,'รับ-จ่าย ประจำวัน'!$B489,'วางแผนBC,CJ'!P:P)+SUMIF(RD!$C:$C,'รับ-จ่าย ประจำวัน'!$B489,RD!P:P)+SUMIF('FG,ออนไล,คัดแยก'!$C:$C,'รับ-จ่าย ประจำวัน'!$B489,'FG,ออนไล,คัดแยก'!P:P)</f>
        <v>0</v>
      </c>
      <c r="AX489" s="16">
        <f>SUMIF(เตรียมส่วนผสม!$C:$C,'รับ-จ่าย ประจำวัน'!$B489,เตรียมส่วนผสม!Q:Q)+SUMIF(กวนไส้!$C:$C,'รับ-จ่าย ประจำวัน'!$B489,กวนไส้!Q:Q)+SUMIF(ผลิต1!$C:$C,'รับ-จ่าย ประจำวัน'!$B489,ผลิต1!Q:Q)+SUMIF(ผลิต2!$C:$C,'รับ-จ่าย ประจำวัน'!$B489,ผลิต2!Q:Q)+SUMIF(เส้นแต่งหน้าขนมเค้ก!$C:$C,'รับ-จ่าย ประจำวัน'!$B489,เส้นแต่งหน้าขนมเค้ก!Q:Q)+SUMIF(แพ็ค!$C:$C,'รับ-จ่าย ประจำวัน'!$B489,แพ็ค!Q:Q)+SUMIF(ธุรการ!$C:$C,'รับ-จ่าย ประจำวัน'!$B489,ธุรการ!Q:Q)+SUMIF(เส้นแต่งหน้าขนมปัง!$C:$C,'รับ-จ่าย ประจำวัน'!$B489,เส้นแต่งหน้าขนมปัง!Q:Q)+SUMIF('วางแผนBC,CJ'!$C:$C,'รับ-จ่าย ประจำวัน'!$B489,'วางแผนBC,CJ'!Q:Q)+SUMIF(RD!$C:$C,'รับ-จ่าย ประจำวัน'!$B489,RD!Q:Q)+SUMIF('FG,ออนไล,คัดแยก'!$C:$C,'รับ-จ่าย ประจำวัน'!$B489,'FG,ออนไล,คัดแยก'!Q:Q)</f>
        <v>0</v>
      </c>
      <c r="AY489" s="16">
        <f>SUMIF(เตรียมส่วนผสม!$C:$C,'รับ-จ่าย ประจำวัน'!$B489,เตรียมส่วนผสม!R:R)+SUMIF(กวนไส้!$C:$C,'รับ-จ่าย ประจำวัน'!$B489,กวนไส้!R:R)+SUMIF(ผลิต1!$C:$C,'รับ-จ่าย ประจำวัน'!$B489,ผลิต1!R:R)+SUMIF(ผลิต2!$C:$C,'รับ-จ่าย ประจำวัน'!$B489,ผลิต2!R:R)+SUMIF(เส้นแต่งหน้าขนมเค้ก!$C:$C,'รับ-จ่าย ประจำวัน'!$B489,เส้นแต่งหน้าขนมเค้ก!R:R)+SUMIF(แพ็ค!$C:$C,'รับ-จ่าย ประจำวัน'!$B489,แพ็ค!R:R)+SUMIF(ธุรการ!$C:$C,'รับ-จ่าย ประจำวัน'!$B489,ธุรการ!R:R)+SUMIF(เส้นแต่งหน้าขนมปัง!$C:$C,'รับ-จ่าย ประจำวัน'!$B489,เส้นแต่งหน้าขนมปัง!R:R)+SUMIF('วางแผนBC,CJ'!$C:$C,'รับ-จ่าย ประจำวัน'!$B489,'วางแผนBC,CJ'!R:R)+SUMIF(RD!$C:$C,'รับ-จ่าย ประจำวัน'!$B489,RD!R:R)+SUMIF('FG,ออนไล,คัดแยก'!$C:$C,'รับ-จ่าย ประจำวัน'!$B489,'FG,ออนไล,คัดแยก'!R:R)</f>
        <v>0</v>
      </c>
      <c r="AZ489" s="16">
        <f>SUMIF(เตรียมส่วนผสม!$C:$C,'รับ-จ่าย ประจำวัน'!$B489,เตรียมส่วนผสม!S:S)+SUMIF(กวนไส้!$C:$C,'รับ-จ่าย ประจำวัน'!$B489,กวนไส้!S:S)+SUMIF(ผลิต1!$C:$C,'รับ-จ่าย ประจำวัน'!$B489,ผลิต1!S:S)+SUMIF(ผลิต2!$C:$C,'รับ-จ่าย ประจำวัน'!$B489,ผลิต2!S:S)+SUMIF(เส้นแต่งหน้าขนมเค้ก!$C:$C,'รับ-จ่าย ประจำวัน'!$B489,เส้นแต่งหน้าขนมเค้ก!S:S)+SUMIF(แพ็ค!$C:$C,'รับ-จ่าย ประจำวัน'!$B489,แพ็ค!S:S)+SUMIF(ธุรการ!$C:$C,'รับ-จ่าย ประจำวัน'!$B489,ธุรการ!S:S)+SUMIF(เส้นแต่งหน้าขนมปัง!$C:$C,'รับ-จ่าย ประจำวัน'!$B489,เส้นแต่งหน้าขนมปัง!S:S)+SUMIF('วางแผนBC,CJ'!$C:$C,'รับ-จ่าย ประจำวัน'!$B489,'วางแผนBC,CJ'!S:S)+SUMIF(RD!$C:$C,'รับ-จ่าย ประจำวัน'!$B489,RD!S:S)+SUMIF('FG,ออนไล,คัดแยก'!$C:$C,'รับ-จ่าย ประจำวัน'!$B489,'FG,ออนไล,คัดแยก'!S:S)</f>
        <v>0</v>
      </c>
      <c r="BA489" s="16">
        <f>SUMIF(เตรียมส่วนผสม!$C:$C,'รับ-จ่าย ประจำวัน'!$B489,เตรียมส่วนผสม!T:T)+SUMIF(กวนไส้!$C:$C,'รับ-จ่าย ประจำวัน'!$B489,กวนไส้!T:T)+SUMIF(ผลิต1!$C:$C,'รับ-จ่าย ประจำวัน'!$B489,ผลิต1!T:T)+SUMIF(ผลิต2!$C:$C,'รับ-จ่าย ประจำวัน'!$B489,ผลิต2!T:T)+SUMIF(เส้นแต่งหน้าขนมเค้ก!$C:$C,'รับ-จ่าย ประจำวัน'!$B489,เส้นแต่งหน้าขนมเค้ก!T:T)+SUMIF(แพ็ค!$C:$C,'รับ-จ่าย ประจำวัน'!$B489,แพ็ค!T:T)+SUMIF(ธุรการ!$C:$C,'รับ-จ่าย ประจำวัน'!$B489,ธุรการ!T:T)+SUMIF(เส้นแต่งหน้าขนมปัง!$C:$C,'รับ-จ่าย ประจำวัน'!$B489,เส้นแต่งหน้าขนมปัง!T:T)+SUMIF('วางแผนBC,CJ'!$C:$C,'รับ-จ่าย ประจำวัน'!$B489,'วางแผนBC,CJ'!T:T)+SUMIF(RD!$C:$C,'รับ-จ่าย ประจำวัน'!$B489,RD!T:T)+SUMIF('FG,ออนไล,คัดแยก'!$C:$C,'รับ-จ่าย ประจำวัน'!$B489,'FG,ออนไล,คัดแยก'!T:T)</f>
        <v>0</v>
      </c>
      <c r="BB489" s="16">
        <f>SUMIF(เตรียมส่วนผสม!$C:$C,'รับ-จ่าย ประจำวัน'!$B489,เตรียมส่วนผสม!U:U)+SUMIF(กวนไส้!$C:$C,'รับ-จ่าย ประจำวัน'!$B489,กวนไส้!U:U)+SUMIF(ผลิต1!$C:$C,'รับ-จ่าย ประจำวัน'!$B489,ผลิต1!U:U)+SUMIF(ผลิต2!$C:$C,'รับ-จ่าย ประจำวัน'!$B489,ผลิต2!U:U)+SUMIF(เส้นแต่งหน้าขนมเค้ก!$C:$C,'รับ-จ่าย ประจำวัน'!$B489,เส้นแต่งหน้าขนมเค้ก!U:U)+SUMIF(แพ็ค!$C:$C,'รับ-จ่าย ประจำวัน'!$B489,แพ็ค!U:U)+SUMIF(ธุรการ!$C:$C,'รับ-จ่าย ประจำวัน'!$B489,ธุรการ!U:U)+SUMIF(เส้นแต่งหน้าขนมปัง!$C:$C,'รับ-จ่าย ประจำวัน'!$B489,เส้นแต่งหน้าขนมปัง!U:U)+SUMIF('วางแผนBC,CJ'!$C:$C,'รับ-จ่าย ประจำวัน'!$B489,'วางแผนBC,CJ'!U:U)+SUMIF(RD!$C:$C,'รับ-จ่าย ประจำวัน'!$B489,RD!U:U)+SUMIF('FG,ออนไล,คัดแยก'!$C:$C,'รับ-จ่าย ประจำวัน'!$B489,'FG,ออนไล,คัดแยก'!U:U)</f>
        <v>0</v>
      </c>
      <c r="BC489" s="16">
        <f>SUMIF(เตรียมส่วนผสม!$C:$C,'รับ-จ่าย ประจำวัน'!$B489,เตรียมส่วนผสม!V:V)+SUMIF(กวนไส้!$C:$C,'รับ-จ่าย ประจำวัน'!$B489,กวนไส้!V:V)+SUMIF(ผลิต1!$C:$C,'รับ-จ่าย ประจำวัน'!$B489,ผลิต1!V:V)+SUMIF(ผลิต2!$C:$C,'รับ-จ่าย ประจำวัน'!$B489,ผลิต2!V:V)+SUMIF(เส้นแต่งหน้าขนมเค้ก!$C:$C,'รับ-จ่าย ประจำวัน'!$B489,เส้นแต่งหน้าขนมเค้ก!V:V)+SUMIF(แพ็ค!$C:$C,'รับ-จ่าย ประจำวัน'!$B489,แพ็ค!V:V)+SUMIF(ธุรการ!$C:$C,'รับ-จ่าย ประจำวัน'!$B489,ธุรการ!V:V)+SUMIF(เส้นแต่งหน้าขนมปัง!$C:$C,'รับ-จ่าย ประจำวัน'!$B489,เส้นแต่งหน้าขนมปัง!V:V)+SUMIF('วางแผนBC,CJ'!$C:$C,'รับ-จ่าย ประจำวัน'!$B489,'วางแผนBC,CJ'!V:V)+SUMIF(RD!$C:$C,'รับ-จ่าย ประจำวัน'!$B489,RD!V:V)+SUMIF('FG,ออนไล,คัดแยก'!$C:$C,'รับ-จ่าย ประจำวัน'!$B489,'FG,ออนไล,คัดแยก'!V:V)</f>
        <v>0</v>
      </c>
      <c r="BD489" s="16">
        <f>SUMIF(เตรียมส่วนผสม!$C:$C,'รับ-จ่าย ประจำวัน'!$B489,เตรียมส่วนผสม!W:W)+SUMIF(กวนไส้!$C:$C,'รับ-จ่าย ประจำวัน'!$B489,กวนไส้!W:W)+SUMIF(ผลิต1!$C:$C,'รับ-จ่าย ประจำวัน'!$B489,ผลิต1!W:W)+SUMIF(ผลิต2!$C:$C,'รับ-จ่าย ประจำวัน'!$B489,ผลิต2!W:W)+SUMIF(เส้นแต่งหน้าขนมเค้ก!$C:$C,'รับ-จ่าย ประจำวัน'!$B489,เส้นแต่งหน้าขนมเค้ก!W:W)+SUMIF(แพ็ค!$C:$C,'รับ-จ่าย ประจำวัน'!$B489,แพ็ค!W:W)+SUMIF(ธุรการ!$C:$C,'รับ-จ่าย ประจำวัน'!$B489,ธุรการ!W:W)+SUMIF(เส้นแต่งหน้าขนมปัง!$C:$C,'รับ-จ่าย ประจำวัน'!$B489,เส้นแต่งหน้าขนมปัง!W:W)+SUMIF('วางแผนBC,CJ'!$C:$C,'รับ-จ่าย ประจำวัน'!$B489,'วางแผนBC,CJ'!W:W)+SUMIF(RD!$C:$C,'รับ-จ่าย ประจำวัน'!$B489,RD!W:W)+SUMIF('FG,ออนไล,คัดแยก'!$C:$C,'รับ-จ่าย ประจำวัน'!$B489,'FG,ออนไล,คัดแยก'!W:W)</f>
        <v>0</v>
      </c>
      <c r="BE489" s="16">
        <f>SUMIF(เตรียมส่วนผสม!$C:$C,'รับ-จ่าย ประจำวัน'!$B489,เตรียมส่วนผสม!X:X)+SUMIF(กวนไส้!$C:$C,'รับ-จ่าย ประจำวัน'!$B489,กวนไส้!X:X)+SUMIF(ผลิต1!$C:$C,'รับ-จ่าย ประจำวัน'!$B489,ผลิต1!X:X)+SUMIF(ผลิต2!$C:$C,'รับ-จ่าย ประจำวัน'!$B489,ผลิต2!X:X)+SUMIF(เส้นแต่งหน้าขนมเค้ก!$C:$C,'รับ-จ่าย ประจำวัน'!$B489,เส้นแต่งหน้าขนมเค้ก!X:X)+SUMIF(แพ็ค!$C:$C,'รับ-จ่าย ประจำวัน'!$B489,แพ็ค!X:X)+SUMIF(ธุรการ!$C:$C,'รับ-จ่าย ประจำวัน'!$B489,ธุรการ!X:X)+SUMIF(เส้นแต่งหน้าขนมปัง!$C:$C,'รับ-จ่าย ประจำวัน'!$B489,เส้นแต่งหน้าขนมปัง!X:X)+SUMIF('วางแผนBC,CJ'!$C:$C,'รับ-จ่าย ประจำวัน'!$B489,'วางแผนBC,CJ'!X:X)+SUMIF(RD!$C:$C,'รับ-จ่าย ประจำวัน'!$B489,RD!X:X)+SUMIF('FG,ออนไล,คัดแยก'!$C:$C,'รับ-จ่าย ประจำวัน'!$B489,'FG,ออนไล,คัดแยก'!X:X)</f>
        <v>0</v>
      </c>
      <c r="BF489" s="16">
        <f>SUMIF(เตรียมส่วนผสม!$C:$C,'รับ-จ่าย ประจำวัน'!$B489,เตรียมส่วนผสม!Y:Y)+SUMIF(กวนไส้!$C:$C,'รับ-จ่าย ประจำวัน'!$B489,กวนไส้!Y:Y)+SUMIF(ผลิต1!$C:$C,'รับ-จ่าย ประจำวัน'!$B489,ผลิต1!Y:Y)+SUMIF(ผลิต2!$C:$C,'รับ-จ่าย ประจำวัน'!$B489,ผลิต2!Y:Y)+SUMIF(เส้นแต่งหน้าขนมเค้ก!$C:$C,'รับ-จ่าย ประจำวัน'!$B489,เส้นแต่งหน้าขนมเค้ก!Y:Y)+SUMIF(แพ็ค!$C:$C,'รับ-จ่าย ประจำวัน'!$B489,แพ็ค!Y:Y)+SUMIF(ธุรการ!$C:$C,'รับ-จ่าย ประจำวัน'!$B489,ธุรการ!Y:Y)+SUMIF(เส้นแต่งหน้าขนมปัง!$C:$C,'รับ-จ่าย ประจำวัน'!$B489,เส้นแต่งหน้าขนมปัง!Y:Y)+SUMIF('วางแผนBC,CJ'!$C:$C,'รับ-จ่าย ประจำวัน'!$B489,'วางแผนBC,CJ'!Y:Y)+SUMIF(RD!$C:$C,'รับ-จ่าย ประจำวัน'!$B489,RD!Y:Y)+SUMIF('FG,ออนไล,คัดแยก'!$C:$C,'รับ-จ่าย ประจำวัน'!$B489,'FG,ออนไล,คัดแยก'!Y:Y)</f>
        <v>0</v>
      </c>
      <c r="BG489" s="16">
        <f>SUMIF(เตรียมส่วนผสม!$C:$C,'รับ-จ่าย ประจำวัน'!$B489,เตรียมส่วนผสม!Z:Z)+SUMIF(กวนไส้!$C:$C,'รับ-จ่าย ประจำวัน'!$B489,กวนไส้!Z:Z)+SUMIF(ผลิต1!$C:$C,'รับ-จ่าย ประจำวัน'!$B489,ผลิต1!Z:Z)+SUMIF(ผลิต2!$C:$C,'รับ-จ่าย ประจำวัน'!$B489,ผลิต2!Z:Z)+SUMIF(เส้นแต่งหน้าขนมเค้ก!$C:$C,'รับ-จ่าย ประจำวัน'!$B489,เส้นแต่งหน้าขนมเค้ก!Z:Z)+SUMIF(แพ็ค!$C:$C,'รับ-จ่าย ประจำวัน'!$B489,แพ็ค!Z:Z)+SUMIF(ธุรการ!$C:$C,'รับ-จ่าย ประจำวัน'!$B489,ธุรการ!Z:Z)+SUMIF(เส้นแต่งหน้าขนมปัง!$C:$C,'รับ-จ่าย ประจำวัน'!$B489,เส้นแต่งหน้าขนมปัง!Z:Z)+SUMIF('วางแผนBC,CJ'!$C:$C,'รับ-จ่าย ประจำวัน'!$B489,'วางแผนBC,CJ'!Z:Z)+SUMIF(RD!$C:$C,'รับ-จ่าย ประจำวัน'!$B489,RD!Z:Z)+SUMIF('FG,ออนไล,คัดแยก'!$C:$C,'รับ-จ่าย ประจำวัน'!$B489,'FG,ออนไล,คัดแยก'!Z:Z)</f>
        <v>0</v>
      </c>
      <c r="BH489" s="16">
        <f>SUMIF(เตรียมส่วนผสม!$C:$C,'รับ-จ่าย ประจำวัน'!$B489,เตรียมส่วนผสม!AA:AA)+SUMIF(กวนไส้!$C:$C,'รับ-จ่าย ประจำวัน'!$B489,กวนไส้!AA:AA)+SUMIF(ผลิต1!$C:$C,'รับ-จ่าย ประจำวัน'!$B489,ผลิต1!AA:AA)+SUMIF(ผลิต2!$C:$C,'รับ-จ่าย ประจำวัน'!$B489,ผลิต2!AA:AA)+SUMIF(เส้นแต่งหน้าขนมเค้ก!$C:$C,'รับ-จ่าย ประจำวัน'!$B489,เส้นแต่งหน้าขนมเค้ก!AA:AA)+SUMIF(แพ็ค!$C:$C,'รับ-จ่าย ประจำวัน'!$B489,แพ็ค!AA:AA)+SUMIF(ธุรการ!$C:$C,'รับ-จ่าย ประจำวัน'!$B489,ธุรการ!AA:AA)+SUMIF(เส้นแต่งหน้าขนมปัง!$C:$C,'รับ-จ่าย ประจำวัน'!$B489,เส้นแต่งหน้าขนมปัง!AA:AA)+SUMIF('วางแผนBC,CJ'!$C:$C,'รับ-จ่าย ประจำวัน'!$B489,'วางแผนBC,CJ'!AA:AA)+SUMIF(RD!$C:$C,'รับ-จ่าย ประจำวัน'!$B489,RD!AA:AA)+SUMIF('FG,ออนไล,คัดแยก'!$C:$C,'รับ-จ่าย ประจำวัน'!$B489,'FG,ออนไล,คัดแยก'!AA:AA)</f>
        <v>0</v>
      </c>
      <c r="BI489" s="16">
        <f>SUMIF(เตรียมส่วนผสม!$C:$C,'รับ-จ่าย ประจำวัน'!$B489,เตรียมส่วนผสม!AB:AB)+SUMIF(กวนไส้!$C:$C,'รับ-จ่าย ประจำวัน'!$B489,กวนไส้!AB:AB)+SUMIF(ผลิต1!$C:$C,'รับ-จ่าย ประจำวัน'!$B489,ผลิต1!AB:AB)+SUMIF(ผลิต2!$C:$C,'รับ-จ่าย ประจำวัน'!$B489,ผลิต2!AB:AB)+SUMIF(เส้นแต่งหน้าขนมเค้ก!$C:$C,'รับ-จ่าย ประจำวัน'!$B489,เส้นแต่งหน้าขนมเค้ก!AB:AB)+SUMIF(แพ็ค!$C:$C,'รับ-จ่าย ประจำวัน'!$B489,แพ็ค!AB:AB)+SUMIF(ธุรการ!$C:$C,'รับ-จ่าย ประจำวัน'!$B489,ธุรการ!AB:AB)+SUMIF(เส้นแต่งหน้าขนมปัง!$C:$C,'รับ-จ่าย ประจำวัน'!$B489,เส้นแต่งหน้าขนมปัง!AB:AB)+SUMIF('วางแผนBC,CJ'!$C:$C,'รับ-จ่าย ประจำวัน'!$B489,'วางแผนBC,CJ'!AB:AB)+SUMIF(RD!$C:$C,'รับ-จ่าย ประจำวัน'!$B489,RD!AB:AB)+SUMIF('FG,ออนไล,คัดแยก'!$C:$C,'รับ-จ่าย ประจำวัน'!$B489,'FG,ออนไล,คัดแยก'!AB:AB)</f>
        <v>0</v>
      </c>
      <c r="BJ489" s="16">
        <f>SUMIF(เตรียมส่วนผสม!$C:$C,'รับ-จ่าย ประจำวัน'!$B489,เตรียมส่วนผสม!AC:AC)+SUMIF(กวนไส้!$C:$C,'รับ-จ่าย ประจำวัน'!$B489,กวนไส้!AC:AC)+SUMIF(ผลิต1!$C:$C,'รับ-จ่าย ประจำวัน'!$B489,ผลิต1!AC:AC)+SUMIF(ผลิต2!$C:$C,'รับ-จ่าย ประจำวัน'!$B489,ผลิต2!AC:AC)+SUMIF(เส้นแต่งหน้าขนมเค้ก!$C:$C,'รับ-จ่าย ประจำวัน'!$B489,เส้นแต่งหน้าขนมเค้ก!AC:AC)+SUMIF(แพ็ค!$C:$C,'รับ-จ่าย ประจำวัน'!$B489,แพ็ค!AC:AC)+SUMIF(ธุรการ!$C:$C,'รับ-จ่าย ประจำวัน'!$B489,ธุรการ!AC:AC)+SUMIF(เส้นแต่งหน้าขนมปัง!$C:$C,'รับ-จ่าย ประจำวัน'!$B489,เส้นแต่งหน้าขนมปัง!AC:AC)+SUMIF('วางแผนBC,CJ'!$C:$C,'รับ-จ่าย ประจำวัน'!$B489,'วางแผนBC,CJ'!AC:AC)+SUMIF(RD!$C:$C,'รับ-จ่าย ประจำวัน'!$B489,RD!AC:AC)+SUMIF('FG,ออนไล,คัดแยก'!$C:$C,'รับ-จ่าย ประจำวัน'!$B489,'FG,ออนไล,คัดแยก'!AC:AC)</f>
        <v>0</v>
      </c>
      <c r="BK489" s="16">
        <f>SUMIF(เตรียมส่วนผสม!$C:$C,'รับ-จ่าย ประจำวัน'!$B489,เตรียมส่วนผสม!AD:AD)+SUMIF(กวนไส้!$C:$C,'รับ-จ่าย ประจำวัน'!$B489,กวนไส้!AD:AD)+SUMIF(ผลิต1!$C:$C,'รับ-จ่าย ประจำวัน'!$B489,ผลิต1!AD:AD)+SUMIF(ผลิต2!$C:$C,'รับ-จ่าย ประจำวัน'!$B489,ผลิต2!AD:AD)+SUMIF(เส้นแต่งหน้าขนมเค้ก!$C:$C,'รับ-จ่าย ประจำวัน'!$B489,เส้นแต่งหน้าขนมเค้ก!AD:AD)+SUMIF(แพ็ค!$C:$C,'รับ-จ่าย ประจำวัน'!$B489,แพ็ค!AD:AD)+SUMIF(ธุรการ!$C:$C,'รับ-จ่าย ประจำวัน'!$B489,ธุรการ!AD:AD)+SUMIF(เส้นแต่งหน้าขนมปัง!$C:$C,'รับ-จ่าย ประจำวัน'!$B489,เส้นแต่งหน้าขนมปัง!AD:AD)+SUMIF('วางแผนBC,CJ'!$C:$C,'รับ-จ่าย ประจำวัน'!$B489,'วางแผนBC,CJ'!AD:AD)+SUMIF(RD!$C:$C,'รับ-จ่าย ประจำวัน'!$B489,RD!AD:AD)+SUMIF('FG,ออนไล,คัดแยก'!$C:$C,'รับ-จ่าย ประจำวัน'!$B489,'FG,ออนไล,คัดแยก'!AD:AD)</f>
        <v>0</v>
      </c>
      <c r="BL489" s="16">
        <f>SUMIF(เตรียมส่วนผสม!$C:$C,'รับ-จ่าย ประจำวัน'!$B489,เตรียมส่วนผสม!AE:AE)+SUMIF(กวนไส้!$C:$C,'รับ-จ่าย ประจำวัน'!$B489,กวนไส้!AE:AE)+SUMIF(ผลิต1!$C:$C,'รับ-จ่าย ประจำวัน'!$B489,ผลิต1!AE:AE)+SUMIF(ผลิต2!$C:$C,'รับ-จ่าย ประจำวัน'!$B489,ผลิต2!AE:AE)+SUMIF(เส้นแต่งหน้าขนมเค้ก!$C:$C,'รับ-จ่าย ประจำวัน'!$B489,เส้นแต่งหน้าขนมเค้ก!AE:AE)+SUMIF(แพ็ค!$C:$C,'รับ-จ่าย ประจำวัน'!$B489,แพ็ค!AE:AE)+SUMIF(ธุรการ!$C:$C,'รับ-จ่าย ประจำวัน'!$B489,ธุรการ!AE:AE)+SUMIF(เส้นแต่งหน้าขนมปัง!$C:$C,'รับ-จ่าย ประจำวัน'!$B489,เส้นแต่งหน้าขนมปัง!AE:AE)+SUMIF('วางแผนBC,CJ'!$C:$C,'รับ-จ่าย ประจำวัน'!$B489,'วางแผนBC,CJ'!AE:AE)+SUMIF(RD!$C:$C,'รับ-จ่าย ประจำวัน'!$B489,RD!AE:AE)+SUMIF('FG,ออนไล,คัดแยก'!$C:$C,'รับ-จ่าย ประจำวัน'!$B489,'FG,ออนไล,คัดแยก'!AE:AE)</f>
        <v>0</v>
      </c>
      <c r="BM489" s="16">
        <f>SUMIF(เตรียมส่วนผสม!$C:$C,'รับ-จ่าย ประจำวัน'!$B489,เตรียมส่วนผสม!AF:AF)+SUMIF(กวนไส้!$C:$C,'รับ-จ่าย ประจำวัน'!$B489,กวนไส้!AF:AF)+SUMIF(ผลิต1!$C:$C,'รับ-จ่าย ประจำวัน'!$B489,ผลิต1!AF:AF)+SUMIF(ผลิต2!$C:$C,'รับ-จ่าย ประจำวัน'!$B489,ผลิต2!AF:AF)+SUMIF(เส้นแต่งหน้าขนมเค้ก!$C:$C,'รับ-จ่าย ประจำวัน'!$B489,เส้นแต่งหน้าขนมเค้ก!AF:AF)+SUMIF(แพ็ค!$C:$C,'รับ-จ่าย ประจำวัน'!$B489,แพ็ค!AF:AF)+SUMIF(ธุรการ!$C:$C,'รับ-จ่าย ประจำวัน'!$B489,ธุรการ!AF:AF)+SUMIF(เส้นแต่งหน้าขนมปัง!$C:$C,'รับ-จ่าย ประจำวัน'!$B489,เส้นแต่งหน้าขนมปัง!AF:AF)+SUMIF('วางแผนBC,CJ'!$C:$C,'รับ-จ่าย ประจำวัน'!$B489,'วางแผนBC,CJ'!AF:AF)+SUMIF(RD!$C:$C,'รับ-จ่าย ประจำวัน'!$B489,RD!AF:AF)+SUMIF('FG,ออนไล,คัดแยก'!$C:$C,'รับ-จ่าย ประจำวัน'!$B489,'FG,ออนไล,คัดแยก'!AF:AF)</f>
        <v>0</v>
      </c>
      <c r="BN489" s="16">
        <f>SUMIF(เตรียมส่วนผสม!$C:$C,'รับ-จ่าย ประจำวัน'!$B489,เตรียมส่วนผสม!AG:AG)+SUMIF(กวนไส้!$C:$C,'รับ-จ่าย ประจำวัน'!$B489,กวนไส้!AG:AG)+SUMIF(ผลิต1!$C:$C,'รับ-จ่าย ประจำวัน'!$B489,ผลิต1!AG:AG)+SUMIF(ผลิต2!$C:$C,'รับ-จ่าย ประจำวัน'!$B489,ผลิต2!AG:AG)+SUMIF(เส้นแต่งหน้าขนมเค้ก!$C:$C,'รับ-จ่าย ประจำวัน'!$B489,เส้นแต่งหน้าขนมเค้ก!AG:AG)+SUMIF(แพ็ค!$C:$C,'รับ-จ่าย ประจำวัน'!$B489,แพ็ค!AG:AG)+SUMIF(ธุรการ!$C:$C,'รับ-จ่าย ประจำวัน'!$B489,ธุรการ!AG:AG)+SUMIF(เส้นแต่งหน้าขนมปัง!$C:$C,'รับ-จ่าย ประจำวัน'!$B489,เส้นแต่งหน้าขนมปัง!AG:AG)+SUMIF('วางแผนBC,CJ'!$C:$C,'รับ-จ่าย ประจำวัน'!$B489,'วางแผนBC,CJ'!AG:AG)+SUMIF(RD!$C:$C,'รับ-จ่าย ประจำวัน'!$B489,RD!AG:AG)+SUMIF('FG,ออนไล,คัดแยก'!$C:$C,'รับ-จ่าย ประจำวัน'!$B489,'FG,ออนไล,คัดแยก'!AG:AG)</f>
        <v>0</v>
      </c>
      <c r="BO489" s="16">
        <f>SUMIF(เตรียมส่วนผสม!$C:$C,'รับ-จ่าย ประจำวัน'!$B489,เตรียมส่วนผสม!AH:AH)+SUMIF(กวนไส้!$C:$C,'รับ-จ่าย ประจำวัน'!$B489,กวนไส้!AH:AH)+SUMIF(ผลิต1!$C:$C,'รับ-จ่าย ประจำวัน'!$B489,ผลิต1!AH:AH)+SUMIF(ผลิต2!$C:$C,'รับ-จ่าย ประจำวัน'!$B489,ผลิต2!AH:AH)+SUMIF(เส้นแต่งหน้าขนมเค้ก!$C:$C,'รับ-จ่าย ประจำวัน'!$B489,เส้นแต่งหน้าขนมเค้ก!AH:AH)+SUMIF(แพ็ค!$C:$C,'รับ-จ่าย ประจำวัน'!$B489,แพ็ค!AH:AH)+SUMIF(ธุรการ!$C:$C,'รับ-จ่าย ประจำวัน'!$B489,ธุรการ!AH:AH)+SUMIF(เส้นแต่งหน้าขนมปัง!$C:$C,'รับ-จ่าย ประจำวัน'!$B489,เส้นแต่งหน้าขนมปัง!AH:AH)+SUMIF('วางแผนBC,CJ'!$C:$C,'รับ-จ่าย ประจำวัน'!$B489,'วางแผนBC,CJ'!AH:AH)+SUMIF(RD!$C:$C,'รับ-จ่าย ประจำวัน'!$B489,RD!AH:AH)+SUMIF('FG,ออนไล,คัดแยก'!$C:$C,'รับ-จ่าย ประจำวัน'!$B489,'FG,ออนไล,คัดแยก'!AH:AH)</f>
        <v>0</v>
      </c>
      <c r="BP489" s="16">
        <f>SUMIF(เตรียมส่วนผสม!$C:$C,'รับ-จ่าย ประจำวัน'!$B489,เตรียมส่วนผสม!AI:AI)+SUMIF(กวนไส้!$C:$C,'รับ-จ่าย ประจำวัน'!$B489,กวนไส้!AI:AI)+SUMIF(ผลิต1!$C:$C,'รับ-จ่าย ประจำวัน'!$B489,ผลิต1!AI:AI)+SUMIF(ผลิต2!$C:$C,'รับ-จ่าย ประจำวัน'!$B489,ผลิต2!AI:AI)+SUMIF(เส้นแต่งหน้าขนมเค้ก!$C:$C,'รับ-จ่าย ประจำวัน'!$B489,เส้นแต่งหน้าขนมเค้ก!AI:AI)+SUMIF(แพ็ค!$C:$C,'รับ-จ่าย ประจำวัน'!$B489,แพ็ค!AI:AI)+SUMIF(ธุรการ!$C:$C,'รับ-จ่าย ประจำวัน'!$B489,ธุรการ!AI:AI)+SUMIF(เส้นแต่งหน้าขนมปัง!$C:$C,'รับ-จ่าย ประจำวัน'!$B489,เส้นแต่งหน้าขนมปัง!AI:AI)+SUMIF('วางแผนBC,CJ'!$C:$C,'รับ-จ่าย ประจำวัน'!$B489,'วางแผนBC,CJ'!AI:AI)+SUMIF(RD!$C:$C,'รับ-จ่าย ประจำวัน'!$B489,RD!AI:AI)+SUMIF('FG,ออนไล,คัดแยก'!$C:$C,'รับ-จ่าย ประจำวัน'!$B489,'FG,ออนไล,คัดแยก'!AI:AI)</f>
        <v>0</v>
      </c>
      <c r="BQ489" s="16">
        <f>SUMIF(เตรียมส่วนผสม!$C:$C,'รับ-จ่าย ประจำวัน'!$B489,เตรียมส่วนผสม!AJ:AJ)+SUMIF(กวนไส้!$C:$C,'รับ-จ่าย ประจำวัน'!$B489,กวนไส้!AJ:AJ)+SUMIF(ผลิต1!$C:$C,'รับ-จ่าย ประจำวัน'!$B489,ผลิต1!AJ:AJ)+SUMIF(ผลิต2!$C:$C,'รับ-จ่าย ประจำวัน'!$B489,ผลิต2!AJ:AJ)+SUMIF(เส้นแต่งหน้าขนมเค้ก!$C:$C,'รับ-จ่าย ประจำวัน'!$B489,เส้นแต่งหน้าขนมเค้ก!AJ:AJ)+SUMIF(แพ็ค!$C:$C,'รับ-จ่าย ประจำวัน'!$B489,แพ็ค!AJ:AJ)+SUMIF(ธุรการ!$C:$C,'รับ-จ่าย ประจำวัน'!$B489,ธุรการ!AJ:AJ)+SUMIF(เส้นแต่งหน้าขนมปัง!$C:$C,'รับ-จ่าย ประจำวัน'!$B489,เส้นแต่งหน้าขนมปัง!AJ:AJ)+SUMIF('วางแผนBC,CJ'!$C:$C,'รับ-จ่าย ประจำวัน'!$B489,'วางแผนBC,CJ'!AJ:AJ)+SUMIF(RD!$C:$C,'รับ-จ่าย ประจำวัน'!$B489,RD!AJ:AJ)+SUMIF('FG,ออนไล,คัดแยก'!$C:$C,'รับ-จ่าย ประจำวัน'!$B489,'FG,ออนไล,คัดแยก'!AJ:AJ)</f>
        <v>0</v>
      </c>
      <c r="BR489" s="16">
        <f>SUMIF(เตรียมส่วนผสม!$C:$C,'รับ-จ่าย ประจำวัน'!$B489,เตรียมส่วนผสม!AK:AK)+SUMIF(กวนไส้!$C:$C,'รับ-จ่าย ประจำวัน'!$B489,กวนไส้!AK:AK)+SUMIF(ผลิต1!$C:$C,'รับ-จ่าย ประจำวัน'!$B489,ผลิต1!AK:AK)+SUMIF(ผลิต2!$C:$C,'รับ-จ่าย ประจำวัน'!$B489,ผลิต2!AK:AK)+SUMIF(เส้นแต่งหน้าขนมเค้ก!$C:$C,'รับ-จ่าย ประจำวัน'!$B489,เส้นแต่งหน้าขนมเค้ก!AK:AK)+SUMIF(แพ็ค!$C:$C,'รับ-จ่าย ประจำวัน'!$B489,แพ็ค!AK:AK)+SUMIF(ธุรการ!$C:$C,'รับ-จ่าย ประจำวัน'!$B489,ธุรการ!AK:AK)+SUMIF(เส้นแต่งหน้าขนมปัง!$C:$C,'รับ-จ่าย ประจำวัน'!$B489,เส้นแต่งหน้าขนมปัง!AK:AK)+SUMIF('วางแผนBC,CJ'!$C:$C,'รับ-จ่าย ประจำวัน'!$B489,'วางแผนBC,CJ'!AK:AK)+SUMIF(RD!$C:$C,'รับ-จ่าย ประจำวัน'!$B489,RD!AK:AK)+SUMIF('FG,ออนไล,คัดแยก'!$C:$C,'รับ-จ่าย ประจำวัน'!$B489,'FG,ออนไล,คัดแยก'!AK:AK)</f>
        <v>0</v>
      </c>
      <c r="BS489" s="16">
        <f>SUMIF(เตรียมส่วนผสม!$C:$C,'รับ-จ่าย ประจำวัน'!$B489,เตรียมส่วนผสม!AL:AL)+SUMIF(กวนไส้!$C:$C,'รับ-จ่าย ประจำวัน'!$B489,กวนไส้!AL:AL)+SUMIF(ผลิต1!$C:$C,'รับ-จ่าย ประจำวัน'!$B489,ผลิต1!AL:AL)+SUMIF(ผลิต2!$C:$C,'รับ-จ่าย ประจำวัน'!$B489,ผลิต2!AL:AL)+SUMIF(เส้นแต่งหน้าขนมเค้ก!$C:$C,'รับ-จ่าย ประจำวัน'!$B489,เส้นแต่งหน้าขนมเค้ก!AL:AL)+SUMIF(แพ็ค!$C:$C,'รับ-จ่าย ประจำวัน'!$B489,แพ็ค!AL:AL)+SUMIF(ธุรการ!$C:$C,'รับ-จ่าย ประจำวัน'!$B489,ธุรการ!AL:AL)+SUMIF(เส้นแต่งหน้าขนมปัง!$C:$C,'รับ-จ่าย ประจำวัน'!$B489,เส้นแต่งหน้าขนมปัง!AL:AL)+SUMIF('วางแผนBC,CJ'!$C:$C,'รับ-จ่าย ประจำวัน'!$B489,'วางแผนBC,CJ'!AL:AL)+SUMIF(RD!$C:$C,'รับ-จ่าย ประจำวัน'!$B489,RD!AL:AL)+SUMIF('FG,ออนไล,คัดแยก'!$C:$C,'รับ-จ่าย ประจำวัน'!$B489,'FG,ออนไล,คัดแยก'!AL:AL)</f>
        <v>0</v>
      </c>
      <c r="BT489" s="18">
        <f t="shared" si="107"/>
        <v>0</v>
      </c>
      <c r="BU489" s="116"/>
      <c r="BV489" s="146">
        <f t="shared" si="108"/>
        <v>7900</v>
      </c>
      <c r="BW489" s="183">
        <v>30</v>
      </c>
      <c r="BX489" s="172">
        <f t="shared" si="103"/>
        <v>0</v>
      </c>
      <c r="BY489" s="188" t="e">
        <f t="shared" si="104"/>
        <v>#DIV/0!</v>
      </c>
      <c r="BZ489" s="180" t="e">
        <f t="shared" ca="1" si="109"/>
        <v>#DIV/0!</v>
      </c>
      <c r="CA489" s="153"/>
      <c r="CB489" s="93"/>
      <c r="CC489" s="93"/>
      <c r="CD489" s="93"/>
      <c r="CE489" s="93"/>
      <c r="CF489" s="93"/>
      <c r="CG489" s="93"/>
      <c r="CH489" s="93"/>
      <c r="CI489" s="93"/>
      <c r="CJ489" s="97"/>
      <c r="CK489" s="9">
        <f t="shared" si="105"/>
        <v>7900</v>
      </c>
    </row>
    <row r="490" spans="1:89" hidden="1" x14ac:dyDescent="0.5">
      <c r="A490" s="149"/>
      <c r="B490" s="34">
        <v>1020201066</v>
      </c>
      <c r="C490" s="148" t="s">
        <v>1963</v>
      </c>
      <c r="D490" s="141" t="s">
        <v>91</v>
      </c>
      <c r="E490" s="25"/>
      <c r="F490" s="162" t="s">
        <v>1605</v>
      </c>
      <c r="G490" s="25"/>
      <c r="H490" s="12">
        <v>5300</v>
      </c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11"/>
      <c r="AF490" s="11"/>
      <c r="AG490" s="11"/>
      <c r="AH490" s="11"/>
      <c r="AI490" s="25"/>
      <c r="AJ490" s="25"/>
      <c r="AK490" s="25"/>
      <c r="AL490" s="25"/>
      <c r="AM490" s="25"/>
      <c r="AN490" s="15">
        <f t="shared" si="110"/>
        <v>0</v>
      </c>
      <c r="AO490" s="16">
        <f>SUMIF(เตรียมส่วนผสม!$C:$C,'รับ-จ่าย ประจำวัน'!$B490,เตรียมส่วนผสม!H:H)+SUMIF(กวนไส้!$C:$C,'รับ-จ่าย ประจำวัน'!$B490,กวนไส้!H:H)+SUMIF(ผลิต1!$C:$C,'รับ-จ่าย ประจำวัน'!$B490,ผลิต1!H:H)+SUMIF(ผลิต2!$C:$C,'รับ-จ่าย ประจำวัน'!$B490,ผลิต2!H:H)+SUMIF(เส้นแต่งหน้าขนมเค้ก!$C:$C,'รับ-จ่าย ประจำวัน'!$B490,เส้นแต่งหน้าขนมเค้ก!H:H)+SUMIF(แพ็ค!$C:$C,'รับ-จ่าย ประจำวัน'!$B490,แพ็ค!H:H)+SUMIF(ธุรการ!$C:$C,'รับ-จ่าย ประจำวัน'!$B490,ธุรการ!H:H)+SUMIF(เส้นแต่งหน้าขนมปัง!$C:$C,'รับ-จ่าย ประจำวัน'!$B490,เส้นแต่งหน้าขนมปัง!H:H)+SUMIF('วางแผนBC,CJ'!$C:$C,'รับ-จ่าย ประจำวัน'!$B490,'วางแผนBC,CJ'!H:H)+SUMIF(RD!$C:$C,'รับ-จ่าย ประจำวัน'!$B490,RD!H:H)+SUMIF('FG,ออนไล,คัดแยก'!$C:$C,'รับ-จ่าย ประจำวัน'!$B490,'FG,ออนไล,คัดแยก'!H:H)</f>
        <v>0</v>
      </c>
      <c r="AP490" s="16">
        <f>SUMIF(เตรียมส่วนผสม!$C:$C,'รับ-จ่าย ประจำวัน'!$B490,เตรียมส่วนผสม!I:I)+SUMIF(กวนไส้!$C:$C,'รับ-จ่าย ประจำวัน'!$B490,กวนไส้!I:I)+SUMIF(ผลิต1!$C:$C,'รับ-จ่าย ประจำวัน'!$B490,ผลิต1!I:I)+SUMIF(ผลิต2!$C:$C,'รับ-จ่าย ประจำวัน'!$B490,ผลิต2!I:I)+SUMIF(เส้นแต่งหน้าขนมเค้ก!$C:$C,'รับ-จ่าย ประจำวัน'!$B490,เส้นแต่งหน้าขนมเค้ก!I:I)+SUMIF(แพ็ค!$C:$C,'รับ-จ่าย ประจำวัน'!$B490,แพ็ค!I:I)+SUMIF(ธุรการ!$C:$C,'รับ-จ่าย ประจำวัน'!$B490,ธุรการ!I:I)+SUMIF(เส้นแต่งหน้าขนมปัง!$C:$C,'รับ-จ่าย ประจำวัน'!$B490,เส้นแต่งหน้าขนมปัง!I:I)+SUMIF('วางแผนBC,CJ'!$C:$C,'รับ-จ่าย ประจำวัน'!$B490,'วางแผนBC,CJ'!I:I)+SUMIF(RD!$C:$C,'รับ-จ่าย ประจำวัน'!$B490,RD!I:I)+SUMIF('FG,ออนไล,คัดแยก'!$C:$C,'รับ-จ่าย ประจำวัน'!$B490,'FG,ออนไล,คัดแยก'!I:I)</f>
        <v>0</v>
      </c>
      <c r="AQ490" s="16">
        <f>SUMIF(เตรียมส่วนผสม!$C:$C,'รับ-จ่าย ประจำวัน'!$B490,เตรียมส่วนผสม!J:J)+SUMIF(กวนไส้!$C:$C,'รับ-จ่าย ประจำวัน'!$B490,กวนไส้!J:J)+SUMIF(ผลิต1!$C:$C,'รับ-จ่าย ประจำวัน'!$B490,ผลิต1!J:J)+SUMIF(ผลิต2!$C:$C,'รับ-จ่าย ประจำวัน'!$B490,ผลิต2!J:J)+SUMIF(เส้นแต่งหน้าขนมเค้ก!$C:$C,'รับ-จ่าย ประจำวัน'!$B490,เส้นแต่งหน้าขนมเค้ก!J:J)+SUMIF(แพ็ค!$C:$C,'รับ-จ่าย ประจำวัน'!$B490,แพ็ค!J:J)+SUMIF(ธุรการ!$C:$C,'รับ-จ่าย ประจำวัน'!$B490,ธุรการ!J:J)+SUMIF(เส้นแต่งหน้าขนมปัง!$C:$C,'รับ-จ่าย ประจำวัน'!$B490,เส้นแต่งหน้าขนมปัง!J:J)+SUMIF('วางแผนBC,CJ'!$C:$C,'รับ-จ่าย ประจำวัน'!$B490,'วางแผนBC,CJ'!J:J)+SUMIF(RD!$C:$C,'รับ-จ่าย ประจำวัน'!$B490,RD!J:J)+SUMIF('FG,ออนไล,คัดแยก'!$C:$C,'รับ-จ่าย ประจำวัน'!$B490,'FG,ออนไล,คัดแยก'!J:J)</f>
        <v>0</v>
      </c>
      <c r="AR490" s="16">
        <f>SUMIF(เตรียมส่วนผสม!$C:$C,'รับ-จ่าย ประจำวัน'!$B490,เตรียมส่วนผสม!K:K)+SUMIF(กวนไส้!$C:$C,'รับ-จ่าย ประจำวัน'!$B490,กวนไส้!K:K)+SUMIF(ผลิต1!$C:$C,'รับ-จ่าย ประจำวัน'!$B490,ผลิต1!K:K)+SUMIF(ผลิต2!$C:$C,'รับ-จ่าย ประจำวัน'!$B490,ผลิต2!K:K)+SUMIF(เส้นแต่งหน้าขนมเค้ก!$C:$C,'รับ-จ่าย ประจำวัน'!$B490,เส้นแต่งหน้าขนมเค้ก!K:K)+SUMIF(แพ็ค!$C:$C,'รับ-จ่าย ประจำวัน'!$B490,แพ็ค!K:K)+SUMIF(ธุรการ!$C:$C,'รับ-จ่าย ประจำวัน'!$B490,ธุรการ!K:K)+SUMIF(เส้นแต่งหน้าขนมปัง!$C:$C,'รับ-จ่าย ประจำวัน'!$B490,เส้นแต่งหน้าขนมปัง!K:K)+SUMIF('วางแผนBC,CJ'!$C:$C,'รับ-จ่าย ประจำวัน'!$B490,'วางแผนBC,CJ'!K:K)+SUMIF(RD!$C:$C,'รับ-จ่าย ประจำวัน'!$B490,RD!K:K)+SUMIF('FG,ออนไล,คัดแยก'!$C:$C,'รับ-จ่าย ประจำวัน'!$B490,'FG,ออนไล,คัดแยก'!K:K)</f>
        <v>0</v>
      </c>
      <c r="AS490" s="16">
        <f>SUMIF(เตรียมส่วนผสม!$C:$C,'รับ-จ่าย ประจำวัน'!$B490,เตรียมส่วนผสม!L:L)+SUMIF(กวนไส้!$C:$C,'รับ-จ่าย ประจำวัน'!$B490,กวนไส้!L:L)+SUMIF(ผลิต1!$C:$C,'รับ-จ่าย ประจำวัน'!$B490,ผลิต1!L:L)+SUMIF(ผลิต2!$C:$C,'รับ-จ่าย ประจำวัน'!$B490,ผลิต2!L:L)+SUMIF(เส้นแต่งหน้าขนมเค้ก!$C:$C,'รับ-จ่าย ประจำวัน'!$B490,เส้นแต่งหน้าขนมเค้ก!L:L)+SUMIF(แพ็ค!$C:$C,'รับ-จ่าย ประจำวัน'!$B490,แพ็ค!L:L)+SUMIF(ธุรการ!$C:$C,'รับ-จ่าย ประจำวัน'!$B490,ธุรการ!L:L)+SUMIF(เส้นแต่งหน้าขนมปัง!$C:$C,'รับ-จ่าย ประจำวัน'!$B490,เส้นแต่งหน้าขนมปัง!L:L)+SUMIF('วางแผนBC,CJ'!$C:$C,'รับ-จ่าย ประจำวัน'!$B490,'วางแผนBC,CJ'!L:L)+SUMIF(RD!$C:$C,'รับ-จ่าย ประจำวัน'!$B490,RD!L:L)+SUMIF('FG,ออนไล,คัดแยก'!$C:$C,'รับ-จ่าย ประจำวัน'!$B490,'FG,ออนไล,คัดแยก'!L:L)</f>
        <v>0</v>
      </c>
      <c r="AT490" s="16">
        <f>SUMIF(เตรียมส่วนผสม!$C:$C,'รับ-จ่าย ประจำวัน'!$B490,เตรียมส่วนผสม!M:M)+SUMIF(กวนไส้!$C:$C,'รับ-จ่าย ประจำวัน'!$B490,กวนไส้!M:M)+SUMIF(ผลิต1!$C:$C,'รับ-จ่าย ประจำวัน'!$B490,ผลิต1!M:M)+SUMIF(ผลิต2!$C:$C,'รับ-จ่าย ประจำวัน'!$B490,ผลิต2!M:M)+SUMIF(เส้นแต่งหน้าขนมเค้ก!$C:$C,'รับ-จ่าย ประจำวัน'!$B490,เส้นแต่งหน้าขนมเค้ก!M:M)+SUMIF(แพ็ค!$C:$C,'รับ-จ่าย ประจำวัน'!$B490,แพ็ค!M:M)+SUMIF(ธุรการ!$C:$C,'รับ-จ่าย ประจำวัน'!$B490,ธุรการ!M:M)+SUMIF(เส้นแต่งหน้าขนมปัง!$C:$C,'รับ-จ่าย ประจำวัน'!$B490,เส้นแต่งหน้าขนมปัง!M:M)+SUMIF('วางแผนBC,CJ'!$C:$C,'รับ-จ่าย ประจำวัน'!$B490,'วางแผนBC,CJ'!M:M)+SUMIF(RD!$C:$C,'รับ-จ่าย ประจำวัน'!$B490,RD!M:M)+SUMIF('FG,ออนไล,คัดแยก'!$C:$C,'รับ-จ่าย ประจำวัน'!$B490,'FG,ออนไล,คัดแยก'!M:M)</f>
        <v>0</v>
      </c>
      <c r="AU490" s="16">
        <f>SUMIF(เตรียมส่วนผสม!$C:$C,'รับ-จ่าย ประจำวัน'!$B490,เตรียมส่วนผสม!N:N)+SUMIF(กวนไส้!$C:$C,'รับ-จ่าย ประจำวัน'!$B490,กวนไส้!N:N)+SUMIF(ผลิต1!$C:$C,'รับ-จ่าย ประจำวัน'!$B490,ผลิต1!N:N)+SUMIF(ผลิต2!$C:$C,'รับ-จ่าย ประจำวัน'!$B490,ผลิต2!N:N)+SUMIF(เส้นแต่งหน้าขนมเค้ก!$C:$C,'รับ-จ่าย ประจำวัน'!$B490,เส้นแต่งหน้าขนมเค้ก!N:N)+SUMIF(แพ็ค!$C:$C,'รับ-จ่าย ประจำวัน'!$B490,แพ็ค!N:N)+SUMIF(ธุรการ!$C:$C,'รับ-จ่าย ประจำวัน'!$B490,ธุรการ!N:N)+SUMIF(เส้นแต่งหน้าขนมปัง!$C:$C,'รับ-จ่าย ประจำวัน'!$B490,เส้นแต่งหน้าขนมปัง!N:N)+SUMIF('วางแผนBC,CJ'!$C:$C,'รับ-จ่าย ประจำวัน'!$B490,'วางแผนBC,CJ'!N:N)+SUMIF(RD!$C:$C,'รับ-จ่าย ประจำวัน'!$B490,RD!N:N)+SUMIF('FG,ออนไล,คัดแยก'!$C:$C,'รับ-จ่าย ประจำวัน'!$B490,'FG,ออนไล,คัดแยก'!N:N)</f>
        <v>0</v>
      </c>
      <c r="AV490" s="16">
        <f>SUMIF(เตรียมส่วนผสม!$C:$C,'รับ-จ่าย ประจำวัน'!$B490,เตรียมส่วนผสม!O:O)+SUMIF(กวนไส้!$C:$C,'รับ-จ่าย ประจำวัน'!$B490,กวนไส้!O:O)+SUMIF(ผลิต1!$C:$C,'รับ-จ่าย ประจำวัน'!$B490,ผลิต1!O:O)+SUMIF(ผลิต2!$C:$C,'รับ-จ่าย ประจำวัน'!$B490,ผลิต2!O:O)+SUMIF(เส้นแต่งหน้าขนมเค้ก!$C:$C,'รับ-จ่าย ประจำวัน'!$B490,เส้นแต่งหน้าขนมเค้ก!O:O)+SUMIF(แพ็ค!$C:$C,'รับ-จ่าย ประจำวัน'!$B490,แพ็ค!O:O)+SUMIF(ธุรการ!$C:$C,'รับ-จ่าย ประจำวัน'!$B490,ธุรการ!O:O)+SUMIF(เส้นแต่งหน้าขนมปัง!$C:$C,'รับ-จ่าย ประจำวัน'!$B490,เส้นแต่งหน้าขนมปัง!O:O)+SUMIF('วางแผนBC,CJ'!$C:$C,'รับ-จ่าย ประจำวัน'!$B490,'วางแผนBC,CJ'!O:O)+SUMIF(RD!$C:$C,'รับ-จ่าย ประจำวัน'!$B490,RD!O:O)+SUMIF('FG,ออนไล,คัดแยก'!$C:$C,'รับ-จ่าย ประจำวัน'!$B490,'FG,ออนไล,คัดแยก'!O:O)</f>
        <v>0</v>
      </c>
      <c r="AW490" s="16">
        <f>SUMIF(เตรียมส่วนผสม!$C:$C,'รับ-จ่าย ประจำวัน'!$B490,เตรียมส่วนผสม!P:P)+SUMIF(กวนไส้!$C:$C,'รับ-จ่าย ประจำวัน'!$B490,กวนไส้!P:P)+SUMIF(ผลิต1!$C:$C,'รับ-จ่าย ประจำวัน'!$B490,ผลิต1!P:P)+SUMIF(ผลิต2!$C:$C,'รับ-จ่าย ประจำวัน'!$B490,ผลิต2!P:P)+SUMIF(เส้นแต่งหน้าขนมเค้ก!$C:$C,'รับ-จ่าย ประจำวัน'!$B490,เส้นแต่งหน้าขนมเค้ก!P:P)+SUMIF(แพ็ค!$C:$C,'รับ-จ่าย ประจำวัน'!$B490,แพ็ค!P:P)+SUMIF(ธุรการ!$C:$C,'รับ-จ่าย ประจำวัน'!$B490,ธุรการ!P:P)+SUMIF(เส้นแต่งหน้าขนมปัง!$C:$C,'รับ-จ่าย ประจำวัน'!$B490,เส้นแต่งหน้าขนมปัง!P:P)+SUMIF('วางแผนBC,CJ'!$C:$C,'รับ-จ่าย ประจำวัน'!$B490,'วางแผนBC,CJ'!P:P)+SUMIF(RD!$C:$C,'รับ-จ่าย ประจำวัน'!$B490,RD!P:P)+SUMIF('FG,ออนไล,คัดแยก'!$C:$C,'รับ-จ่าย ประจำวัน'!$B490,'FG,ออนไล,คัดแยก'!P:P)</f>
        <v>0</v>
      </c>
      <c r="AX490" s="16">
        <f>SUMIF(เตรียมส่วนผสม!$C:$C,'รับ-จ่าย ประจำวัน'!$B490,เตรียมส่วนผสม!Q:Q)+SUMIF(กวนไส้!$C:$C,'รับ-จ่าย ประจำวัน'!$B490,กวนไส้!Q:Q)+SUMIF(ผลิต1!$C:$C,'รับ-จ่าย ประจำวัน'!$B490,ผลิต1!Q:Q)+SUMIF(ผลิต2!$C:$C,'รับ-จ่าย ประจำวัน'!$B490,ผลิต2!Q:Q)+SUMIF(เส้นแต่งหน้าขนมเค้ก!$C:$C,'รับ-จ่าย ประจำวัน'!$B490,เส้นแต่งหน้าขนมเค้ก!Q:Q)+SUMIF(แพ็ค!$C:$C,'รับ-จ่าย ประจำวัน'!$B490,แพ็ค!Q:Q)+SUMIF(ธุรการ!$C:$C,'รับ-จ่าย ประจำวัน'!$B490,ธุรการ!Q:Q)+SUMIF(เส้นแต่งหน้าขนมปัง!$C:$C,'รับ-จ่าย ประจำวัน'!$B490,เส้นแต่งหน้าขนมปัง!Q:Q)+SUMIF('วางแผนBC,CJ'!$C:$C,'รับ-จ่าย ประจำวัน'!$B490,'วางแผนBC,CJ'!Q:Q)+SUMIF(RD!$C:$C,'รับ-จ่าย ประจำวัน'!$B490,RD!Q:Q)+SUMIF('FG,ออนไล,คัดแยก'!$C:$C,'รับ-จ่าย ประจำวัน'!$B490,'FG,ออนไล,คัดแยก'!Q:Q)</f>
        <v>0</v>
      </c>
      <c r="AY490" s="16">
        <f>SUMIF(เตรียมส่วนผสม!$C:$C,'รับ-จ่าย ประจำวัน'!$B490,เตรียมส่วนผสม!R:R)+SUMIF(กวนไส้!$C:$C,'รับ-จ่าย ประจำวัน'!$B490,กวนไส้!R:R)+SUMIF(ผลิต1!$C:$C,'รับ-จ่าย ประจำวัน'!$B490,ผลิต1!R:R)+SUMIF(ผลิต2!$C:$C,'รับ-จ่าย ประจำวัน'!$B490,ผลิต2!R:R)+SUMIF(เส้นแต่งหน้าขนมเค้ก!$C:$C,'รับ-จ่าย ประจำวัน'!$B490,เส้นแต่งหน้าขนมเค้ก!R:R)+SUMIF(แพ็ค!$C:$C,'รับ-จ่าย ประจำวัน'!$B490,แพ็ค!R:R)+SUMIF(ธุรการ!$C:$C,'รับ-จ่าย ประจำวัน'!$B490,ธุรการ!R:R)+SUMIF(เส้นแต่งหน้าขนมปัง!$C:$C,'รับ-จ่าย ประจำวัน'!$B490,เส้นแต่งหน้าขนมปัง!R:R)+SUMIF('วางแผนBC,CJ'!$C:$C,'รับ-จ่าย ประจำวัน'!$B490,'วางแผนBC,CJ'!R:R)+SUMIF(RD!$C:$C,'รับ-จ่าย ประจำวัน'!$B490,RD!R:R)+SUMIF('FG,ออนไล,คัดแยก'!$C:$C,'รับ-จ่าย ประจำวัน'!$B490,'FG,ออนไล,คัดแยก'!R:R)</f>
        <v>0</v>
      </c>
      <c r="AZ490" s="16">
        <f>SUMIF(เตรียมส่วนผสม!$C:$C,'รับ-จ่าย ประจำวัน'!$B490,เตรียมส่วนผสม!S:S)+SUMIF(กวนไส้!$C:$C,'รับ-จ่าย ประจำวัน'!$B490,กวนไส้!S:S)+SUMIF(ผลิต1!$C:$C,'รับ-จ่าย ประจำวัน'!$B490,ผลิต1!S:S)+SUMIF(ผลิต2!$C:$C,'รับ-จ่าย ประจำวัน'!$B490,ผลิต2!S:S)+SUMIF(เส้นแต่งหน้าขนมเค้ก!$C:$C,'รับ-จ่าย ประจำวัน'!$B490,เส้นแต่งหน้าขนมเค้ก!S:S)+SUMIF(แพ็ค!$C:$C,'รับ-จ่าย ประจำวัน'!$B490,แพ็ค!S:S)+SUMIF(ธุรการ!$C:$C,'รับ-จ่าย ประจำวัน'!$B490,ธุรการ!S:S)+SUMIF(เส้นแต่งหน้าขนมปัง!$C:$C,'รับ-จ่าย ประจำวัน'!$B490,เส้นแต่งหน้าขนมปัง!S:S)+SUMIF('วางแผนBC,CJ'!$C:$C,'รับ-จ่าย ประจำวัน'!$B490,'วางแผนBC,CJ'!S:S)+SUMIF(RD!$C:$C,'รับ-จ่าย ประจำวัน'!$B490,RD!S:S)+SUMIF('FG,ออนไล,คัดแยก'!$C:$C,'รับ-จ่าย ประจำวัน'!$B490,'FG,ออนไล,คัดแยก'!S:S)</f>
        <v>0</v>
      </c>
      <c r="BA490" s="16">
        <f>SUMIF(เตรียมส่วนผสม!$C:$C,'รับ-จ่าย ประจำวัน'!$B490,เตรียมส่วนผสม!T:T)+SUMIF(กวนไส้!$C:$C,'รับ-จ่าย ประจำวัน'!$B490,กวนไส้!T:T)+SUMIF(ผลิต1!$C:$C,'รับ-จ่าย ประจำวัน'!$B490,ผลิต1!T:T)+SUMIF(ผลิต2!$C:$C,'รับ-จ่าย ประจำวัน'!$B490,ผลิต2!T:T)+SUMIF(เส้นแต่งหน้าขนมเค้ก!$C:$C,'รับ-จ่าย ประจำวัน'!$B490,เส้นแต่งหน้าขนมเค้ก!T:T)+SUMIF(แพ็ค!$C:$C,'รับ-จ่าย ประจำวัน'!$B490,แพ็ค!T:T)+SUMIF(ธุรการ!$C:$C,'รับ-จ่าย ประจำวัน'!$B490,ธุรการ!T:T)+SUMIF(เส้นแต่งหน้าขนมปัง!$C:$C,'รับ-จ่าย ประจำวัน'!$B490,เส้นแต่งหน้าขนมปัง!T:T)+SUMIF('วางแผนBC,CJ'!$C:$C,'รับ-จ่าย ประจำวัน'!$B490,'วางแผนBC,CJ'!T:T)+SUMIF(RD!$C:$C,'รับ-จ่าย ประจำวัน'!$B490,RD!T:T)+SUMIF('FG,ออนไล,คัดแยก'!$C:$C,'รับ-จ่าย ประจำวัน'!$B490,'FG,ออนไล,คัดแยก'!T:T)</f>
        <v>0</v>
      </c>
      <c r="BB490" s="16">
        <f>SUMIF(เตรียมส่วนผสม!$C:$C,'รับ-จ่าย ประจำวัน'!$B490,เตรียมส่วนผสม!U:U)+SUMIF(กวนไส้!$C:$C,'รับ-จ่าย ประจำวัน'!$B490,กวนไส้!U:U)+SUMIF(ผลิต1!$C:$C,'รับ-จ่าย ประจำวัน'!$B490,ผลิต1!U:U)+SUMIF(ผลิต2!$C:$C,'รับ-จ่าย ประจำวัน'!$B490,ผลิต2!U:U)+SUMIF(เส้นแต่งหน้าขนมเค้ก!$C:$C,'รับ-จ่าย ประจำวัน'!$B490,เส้นแต่งหน้าขนมเค้ก!U:U)+SUMIF(แพ็ค!$C:$C,'รับ-จ่าย ประจำวัน'!$B490,แพ็ค!U:U)+SUMIF(ธุรการ!$C:$C,'รับ-จ่าย ประจำวัน'!$B490,ธุรการ!U:U)+SUMIF(เส้นแต่งหน้าขนมปัง!$C:$C,'รับ-จ่าย ประจำวัน'!$B490,เส้นแต่งหน้าขนมปัง!U:U)+SUMIF('วางแผนBC,CJ'!$C:$C,'รับ-จ่าย ประจำวัน'!$B490,'วางแผนBC,CJ'!U:U)+SUMIF(RD!$C:$C,'รับ-จ่าย ประจำวัน'!$B490,RD!U:U)+SUMIF('FG,ออนไล,คัดแยก'!$C:$C,'รับ-จ่าย ประจำวัน'!$B490,'FG,ออนไล,คัดแยก'!U:U)</f>
        <v>0</v>
      </c>
      <c r="BC490" s="16">
        <f>SUMIF(เตรียมส่วนผสม!$C:$C,'รับ-จ่าย ประจำวัน'!$B490,เตรียมส่วนผสม!V:V)+SUMIF(กวนไส้!$C:$C,'รับ-จ่าย ประจำวัน'!$B490,กวนไส้!V:V)+SUMIF(ผลิต1!$C:$C,'รับ-จ่าย ประจำวัน'!$B490,ผลิต1!V:V)+SUMIF(ผลิต2!$C:$C,'รับ-จ่าย ประจำวัน'!$B490,ผลิต2!V:V)+SUMIF(เส้นแต่งหน้าขนมเค้ก!$C:$C,'รับ-จ่าย ประจำวัน'!$B490,เส้นแต่งหน้าขนมเค้ก!V:V)+SUMIF(แพ็ค!$C:$C,'รับ-จ่าย ประจำวัน'!$B490,แพ็ค!V:V)+SUMIF(ธุรการ!$C:$C,'รับ-จ่าย ประจำวัน'!$B490,ธุรการ!V:V)+SUMIF(เส้นแต่งหน้าขนมปัง!$C:$C,'รับ-จ่าย ประจำวัน'!$B490,เส้นแต่งหน้าขนมปัง!V:V)+SUMIF('วางแผนBC,CJ'!$C:$C,'รับ-จ่าย ประจำวัน'!$B490,'วางแผนBC,CJ'!V:V)+SUMIF(RD!$C:$C,'รับ-จ่าย ประจำวัน'!$B490,RD!V:V)+SUMIF('FG,ออนไล,คัดแยก'!$C:$C,'รับ-จ่าย ประจำวัน'!$B490,'FG,ออนไล,คัดแยก'!V:V)</f>
        <v>0</v>
      </c>
      <c r="BD490" s="16">
        <f>SUMIF(เตรียมส่วนผสม!$C:$C,'รับ-จ่าย ประจำวัน'!$B490,เตรียมส่วนผสม!W:W)+SUMIF(กวนไส้!$C:$C,'รับ-จ่าย ประจำวัน'!$B490,กวนไส้!W:W)+SUMIF(ผลิต1!$C:$C,'รับ-จ่าย ประจำวัน'!$B490,ผลิต1!W:W)+SUMIF(ผลิต2!$C:$C,'รับ-จ่าย ประจำวัน'!$B490,ผลิต2!W:W)+SUMIF(เส้นแต่งหน้าขนมเค้ก!$C:$C,'รับ-จ่าย ประจำวัน'!$B490,เส้นแต่งหน้าขนมเค้ก!W:W)+SUMIF(แพ็ค!$C:$C,'รับ-จ่าย ประจำวัน'!$B490,แพ็ค!W:W)+SUMIF(ธุรการ!$C:$C,'รับ-จ่าย ประจำวัน'!$B490,ธุรการ!W:W)+SUMIF(เส้นแต่งหน้าขนมปัง!$C:$C,'รับ-จ่าย ประจำวัน'!$B490,เส้นแต่งหน้าขนมปัง!W:W)+SUMIF('วางแผนBC,CJ'!$C:$C,'รับ-จ่าย ประจำวัน'!$B490,'วางแผนBC,CJ'!W:W)+SUMIF(RD!$C:$C,'รับ-จ่าย ประจำวัน'!$B490,RD!W:W)+SUMIF('FG,ออนไล,คัดแยก'!$C:$C,'รับ-จ่าย ประจำวัน'!$B490,'FG,ออนไล,คัดแยก'!W:W)</f>
        <v>0</v>
      </c>
      <c r="BE490" s="16">
        <f>SUMIF(เตรียมส่วนผสม!$C:$C,'รับ-จ่าย ประจำวัน'!$B490,เตรียมส่วนผสม!X:X)+SUMIF(กวนไส้!$C:$C,'รับ-จ่าย ประจำวัน'!$B490,กวนไส้!X:X)+SUMIF(ผลิต1!$C:$C,'รับ-จ่าย ประจำวัน'!$B490,ผลิต1!X:X)+SUMIF(ผลิต2!$C:$C,'รับ-จ่าย ประจำวัน'!$B490,ผลิต2!X:X)+SUMIF(เส้นแต่งหน้าขนมเค้ก!$C:$C,'รับ-จ่าย ประจำวัน'!$B490,เส้นแต่งหน้าขนมเค้ก!X:X)+SUMIF(แพ็ค!$C:$C,'รับ-จ่าย ประจำวัน'!$B490,แพ็ค!X:X)+SUMIF(ธุรการ!$C:$C,'รับ-จ่าย ประจำวัน'!$B490,ธุรการ!X:X)+SUMIF(เส้นแต่งหน้าขนมปัง!$C:$C,'รับ-จ่าย ประจำวัน'!$B490,เส้นแต่งหน้าขนมปัง!X:X)+SUMIF('วางแผนBC,CJ'!$C:$C,'รับ-จ่าย ประจำวัน'!$B490,'วางแผนBC,CJ'!X:X)+SUMIF(RD!$C:$C,'รับ-จ่าย ประจำวัน'!$B490,RD!X:X)+SUMIF('FG,ออนไล,คัดแยก'!$C:$C,'รับ-จ่าย ประจำวัน'!$B490,'FG,ออนไล,คัดแยก'!X:X)</f>
        <v>0</v>
      </c>
      <c r="BF490" s="16">
        <f>SUMIF(เตรียมส่วนผสม!$C:$C,'รับ-จ่าย ประจำวัน'!$B490,เตรียมส่วนผสม!Y:Y)+SUMIF(กวนไส้!$C:$C,'รับ-จ่าย ประจำวัน'!$B490,กวนไส้!Y:Y)+SUMIF(ผลิต1!$C:$C,'รับ-จ่าย ประจำวัน'!$B490,ผลิต1!Y:Y)+SUMIF(ผลิต2!$C:$C,'รับ-จ่าย ประจำวัน'!$B490,ผลิต2!Y:Y)+SUMIF(เส้นแต่งหน้าขนมเค้ก!$C:$C,'รับ-จ่าย ประจำวัน'!$B490,เส้นแต่งหน้าขนมเค้ก!Y:Y)+SUMIF(แพ็ค!$C:$C,'รับ-จ่าย ประจำวัน'!$B490,แพ็ค!Y:Y)+SUMIF(ธุรการ!$C:$C,'รับ-จ่าย ประจำวัน'!$B490,ธุรการ!Y:Y)+SUMIF(เส้นแต่งหน้าขนมปัง!$C:$C,'รับ-จ่าย ประจำวัน'!$B490,เส้นแต่งหน้าขนมปัง!Y:Y)+SUMIF('วางแผนBC,CJ'!$C:$C,'รับ-จ่าย ประจำวัน'!$B490,'วางแผนBC,CJ'!Y:Y)+SUMIF(RD!$C:$C,'รับ-จ่าย ประจำวัน'!$B490,RD!Y:Y)+SUMIF('FG,ออนไล,คัดแยก'!$C:$C,'รับ-จ่าย ประจำวัน'!$B490,'FG,ออนไล,คัดแยก'!Y:Y)</f>
        <v>0</v>
      </c>
      <c r="BG490" s="16">
        <f>SUMIF(เตรียมส่วนผสม!$C:$C,'รับ-จ่าย ประจำวัน'!$B490,เตรียมส่วนผสม!Z:Z)+SUMIF(กวนไส้!$C:$C,'รับ-จ่าย ประจำวัน'!$B490,กวนไส้!Z:Z)+SUMIF(ผลิต1!$C:$C,'รับ-จ่าย ประจำวัน'!$B490,ผลิต1!Z:Z)+SUMIF(ผลิต2!$C:$C,'รับ-จ่าย ประจำวัน'!$B490,ผลิต2!Z:Z)+SUMIF(เส้นแต่งหน้าขนมเค้ก!$C:$C,'รับ-จ่าย ประจำวัน'!$B490,เส้นแต่งหน้าขนมเค้ก!Z:Z)+SUMIF(แพ็ค!$C:$C,'รับ-จ่าย ประจำวัน'!$B490,แพ็ค!Z:Z)+SUMIF(ธุรการ!$C:$C,'รับ-จ่าย ประจำวัน'!$B490,ธุรการ!Z:Z)+SUMIF(เส้นแต่งหน้าขนมปัง!$C:$C,'รับ-จ่าย ประจำวัน'!$B490,เส้นแต่งหน้าขนมปัง!Z:Z)+SUMIF('วางแผนBC,CJ'!$C:$C,'รับ-จ่าย ประจำวัน'!$B490,'วางแผนBC,CJ'!Z:Z)+SUMIF(RD!$C:$C,'รับ-จ่าย ประจำวัน'!$B490,RD!Z:Z)+SUMIF('FG,ออนไล,คัดแยก'!$C:$C,'รับ-จ่าย ประจำวัน'!$B490,'FG,ออนไล,คัดแยก'!Z:Z)</f>
        <v>0</v>
      </c>
      <c r="BH490" s="16">
        <f>SUMIF(เตรียมส่วนผสม!$C:$C,'รับ-จ่าย ประจำวัน'!$B490,เตรียมส่วนผสม!AA:AA)+SUMIF(กวนไส้!$C:$C,'รับ-จ่าย ประจำวัน'!$B490,กวนไส้!AA:AA)+SUMIF(ผลิต1!$C:$C,'รับ-จ่าย ประจำวัน'!$B490,ผลิต1!AA:AA)+SUMIF(ผลิต2!$C:$C,'รับ-จ่าย ประจำวัน'!$B490,ผลิต2!AA:AA)+SUMIF(เส้นแต่งหน้าขนมเค้ก!$C:$C,'รับ-จ่าย ประจำวัน'!$B490,เส้นแต่งหน้าขนมเค้ก!AA:AA)+SUMIF(แพ็ค!$C:$C,'รับ-จ่าย ประจำวัน'!$B490,แพ็ค!AA:AA)+SUMIF(ธุรการ!$C:$C,'รับ-จ่าย ประจำวัน'!$B490,ธุรการ!AA:AA)+SUMIF(เส้นแต่งหน้าขนมปัง!$C:$C,'รับ-จ่าย ประจำวัน'!$B490,เส้นแต่งหน้าขนมปัง!AA:AA)+SUMIF('วางแผนBC,CJ'!$C:$C,'รับ-จ่าย ประจำวัน'!$B490,'วางแผนBC,CJ'!AA:AA)+SUMIF(RD!$C:$C,'รับ-จ่าย ประจำวัน'!$B490,RD!AA:AA)+SUMIF('FG,ออนไล,คัดแยก'!$C:$C,'รับ-จ่าย ประจำวัน'!$B490,'FG,ออนไล,คัดแยก'!AA:AA)</f>
        <v>0</v>
      </c>
      <c r="BI490" s="16">
        <f>SUMIF(เตรียมส่วนผสม!$C:$C,'รับ-จ่าย ประจำวัน'!$B490,เตรียมส่วนผสม!AB:AB)+SUMIF(กวนไส้!$C:$C,'รับ-จ่าย ประจำวัน'!$B490,กวนไส้!AB:AB)+SUMIF(ผลิต1!$C:$C,'รับ-จ่าย ประจำวัน'!$B490,ผลิต1!AB:AB)+SUMIF(ผลิต2!$C:$C,'รับ-จ่าย ประจำวัน'!$B490,ผลิต2!AB:AB)+SUMIF(เส้นแต่งหน้าขนมเค้ก!$C:$C,'รับ-จ่าย ประจำวัน'!$B490,เส้นแต่งหน้าขนมเค้ก!AB:AB)+SUMIF(แพ็ค!$C:$C,'รับ-จ่าย ประจำวัน'!$B490,แพ็ค!AB:AB)+SUMIF(ธุรการ!$C:$C,'รับ-จ่าย ประจำวัน'!$B490,ธุรการ!AB:AB)+SUMIF(เส้นแต่งหน้าขนมปัง!$C:$C,'รับ-จ่าย ประจำวัน'!$B490,เส้นแต่งหน้าขนมปัง!AB:AB)+SUMIF('วางแผนBC,CJ'!$C:$C,'รับ-จ่าย ประจำวัน'!$B490,'วางแผนBC,CJ'!AB:AB)+SUMIF(RD!$C:$C,'รับ-จ่าย ประจำวัน'!$B490,RD!AB:AB)+SUMIF('FG,ออนไล,คัดแยก'!$C:$C,'รับ-จ่าย ประจำวัน'!$B490,'FG,ออนไล,คัดแยก'!AB:AB)</f>
        <v>0</v>
      </c>
      <c r="BJ490" s="16">
        <f>SUMIF(เตรียมส่วนผสม!$C:$C,'รับ-จ่าย ประจำวัน'!$B490,เตรียมส่วนผสม!AC:AC)+SUMIF(กวนไส้!$C:$C,'รับ-จ่าย ประจำวัน'!$B490,กวนไส้!AC:AC)+SUMIF(ผลิต1!$C:$C,'รับ-จ่าย ประจำวัน'!$B490,ผลิต1!AC:AC)+SUMIF(ผลิต2!$C:$C,'รับ-จ่าย ประจำวัน'!$B490,ผลิต2!AC:AC)+SUMIF(เส้นแต่งหน้าขนมเค้ก!$C:$C,'รับ-จ่าย ประจำวัน'!$B490,เส้นแต่งหน้าขนมเค้ก!AC:AC)+SUMIF(แพ็ค!$C:$C,'รับ-จ่าย ประจำวัน'!$B490,แพ็ค!AC:AC)+SUMIF(ธุรการ!$C:$C,'รับ-จ่าย ประจำวัน'!$B490,ธุรการ!AC:AC)+SUMIF(เส้นแต่งหน้าขนมปัง!$C:$C,'รับ-จ่าย ประจำวัน'!$B490,เส้นแต่งหน้าขนมปัง!AC:AC)+SUMIF('วางแผนBC,CJ'!$C:$C,'รับ-จ่าย ประจำวัน'!$B490,'วางแผนBC,CJ'!AC:AC)+SUMIF(RD!$C:$C,'รับ-จ่าย ประจำวัน'!$B490,RD!AC:AC)+SUMIF('FG,ออนไล,คัดแยก'!$C:$C,'รับ-จ่าย ประจำวัน'!$B490,'FG,ออนไล,คัดแยก'!AC:AC)</f>
        <v>0</v>
      </c>
      <c r="BK490" s="16">
        <f>SUMIF(เตรียมส่วนผสม!$C:$C,'รับ-จ่าย ประจำวัน'!$B490,เตรียมส่วนผสม!AD:AD)+SUMIF(กวนไส้!$C:$C,'รับ-จ่าย ประจำวัน'!$B490,กวนไส้!AD:AD)+SUMIF(ผลิต1!$C:$C,'รับ-จ่าย ประจำวัน'!$B490,ผลิต1!AD:AD)+SUMIF(ผลิต2!$C:$C,'รับ-จ่าย ประจำวัน'!$B490,ผลิต2!AD:AD)+SUMIF(เส้นแต่งหน้าขนมเค้ก!$C:$C,'รับ-จ่าย ประจำวัน'!$B490,เส้นแต่งหน้าขนมเค้ก!AD:AD)+SUMIF(แพ็ค!$C:$C,'รับ-จ่าย ประจำวัน'!$B490,แพ็ค!AD:AD)+SUMIF(ธุรการ!$C:$C,'รับ-จ่าย ประจำวัน'!$B490,ธุรการ!AD:AD)+SUMIF(เส้นแต่งหน้าขนมปัง!$C:$C,'รับ-จ่าย ประจำวัน'!$B490,เส้นแต่งหน้าขนมปัง!AD:AD)+SUMIF('วางแผนBC,CJ'!$C:$C,'รับ-จ่าย ประจำวัน'!$B490,'วางแผนBC,CJ'!AD:AD)+SUMIF(RD!$C:$C,'รับ-จ่าย ประจำวัน'!$B490,RD!AD:AD)+SUMIF('FG,ออนไล,คัดแยก'!$C:$C,'รับ-จ่าย ประจำวัน'!$B490,'FG,ออนไล,คัดแยก'!AD:AD)</f>
        <v>0</v>
      </c>
      <c r="BL490" s="16">
        <f>SUMIF(เตรียมส่วนผสม!$C:$C,'รับ-จ่าย ประจำวัน'!$B490,เตรียมส่วนผสม!AE:AE)+SUMIF(กวนไส้!$C:$C,'รับ-จ่าย ประจำวัน'!$B490,กวนไส้!AE:AE)+SUMIF(ผลิต1!$C:$C,'รับ-จ่าย ประจำวัน'!$B490,ผลิต1!AE:AE)+SUMIF(ผลิต2!$C:$C,'รับ-จ่าย ประจำวัน'!$B490,ผลิต2!AE:AE)+SUMIF(เส้นแต่งหน้าขนมเค้ก!$C:$C,'รับ-จ่าย ประจำวัน'!$B490,เส้นแต่งหน้าขนมเค้ก!AE:AE)+SUMIF(แพ็ค!$C:$C,'รับ-จ่าย ประจำวัน'!$B490,แพ็ค!AE:AE)+SUMIF(ธุรการ!$C:$C,'รับ-จ่าย ประจำวัน'!$B490,ธุรการ!AE:AE)+SUMIF(เส้นแต่งหน้าขนมปัง!$C:$C,'รับ-จ่าย ประจำวัน'!$B490,เส้นแต่งหน้าขนมปัง!AE:AE)+SUMIF('วางแผนBC,CJ'!$C:$C,'รับ-จ่าย ประจำวัน'!$B490,'วางแผนBC,CJ'!AE:AE)+SUMIF(RD!$C:$C,'รับ-จ่าย ประจำวัน'!$B490,RD!AE:AE)+SUMIF('FG,ออนไล,คัดแยก'!$C:$C,'รับ-จ่าย ประจำวัน'!$B490,'FG,ออนไล,คัดแยก'!AE:AE)</f>
        <v>0</v>
      </c>
      <c r="BM490" s="16">
        <f>SUMIF(เตรียมส่วนผสม!$C:$C,'รับ-จ่าย ประจำวัน'!$B490,เตรียมส่วนผสม!AF:AF)+SUMIF(กวนไส้!$C:$C,'รับ-จ่าย ประจำวัน'!$B490,กวนไส้!AF:AF)+SUMIF(ผลิต1!$C:$C,'รับ-จ่าย ประจำวัน'!$B490,ผลิต1!AF:AF)+SUMIF(ผลิต2!$C:$C,'รับ-จ่าย ประจำวัน'!$B490,ผลิต2!AF:AF)+SUMIF(เส้นแต่งหน้าขนมเค้ก!$C:$C,'รับ-จ่าย ประจำวัน'!$B490,เส้นแต่งหน้าขนมเค้ก!AF:AF)+SUMIF(แพ็ค!$C:$C,'รับ-จ่าย ประจำวัน'!$B490,แพ็ค!AF:AF)+SUMIF(ธุรการ!$C:$C,'รับ-จ่าย ประจำวัน'!$B490,ธุรการ!AF:AF)+SUMIF(เส้นแต่งหน้าขนมปัง!$C:$C,'รับ-จ่าย ประจำวัน'!$B490,เส้นแต่งหน้าขนมปัง!AF:AF)+SUMIF('วางแผนBC,CJ'!$C:$C,'รับ-จ่าย ประจำวัน'!$B490,'วางแผนBC,CJ'!AF:AF)+SUMIF(RD!$C:$C,'รับ-จ่าย ประจำวัน'!$B490,RD!AF:AF)+SUMIF('FG,ออนไล,คัดแยก'!$C:$C,'รับ-จ่าย ประจำวัน'!$B490,'FG,ออนไล,คัดแยก'!AF:AF)</f>
        <v>0</v>
      </c>
      <c r="BN490" s="16">
        <f>SUMIF(เตรียมส่วนผสม!$C:$C,'รับ-จ่าย ประจำวัน'!$B490,เตรียมส่วนผสม!AG:AG)+SUMIF(กวนไส้!$C:$C,'รับ-จ่าย ประจำวัน'!$B490,กวนไส้!AG:AG)+SUMIF(ผลิต1!$C:$C,'รับ-จ่าย ประจำวัน'!$B490,ผลิต1!AG:AG)+SUMIF(ผลิต2!$C:$C,'รับ-จ่าย ประจำวัน'!$B490,ผลิต2!AG:AG)+SUMIF(เส้นแต่งหน้าขนมเค้ก!$C:$C,'รับ-จ่าย ประจำวัน'!$B490,เส้นแต่งหน้าขนมเค้ก!AG:AG)+SUMIF(แพ็ค!$C:$C,'รับ-จ่าย ประจำวัน'!$B490,แพ็ค!AG:AG)+SUMIF(ธุรการ!$C:$C,'รับ-จ่าย ประจำวัน'!$B490,ธุรการ!AG:AG)+SUMIF(เส้นแต่งหน้าขนมปัง!$C:$C,'รับ-จ่าย ประจำวัน'!$B490,เส้นแต่งหน้าขนมปัง!AG:AG)+SUMIF('วางแผนBC,CJ'!$C:$C,'รับ-จ่าย ประจำวัน'!$B490,'วางแผนBC,CJ'!AG:AG)+SUMIF(RD!$C:$C,'รับ-จ่าย ประจำวัน'!$B490,RD!AG:AG)+SUMIF('FG,ออนไล,คัดแยก'!$C:$C,'รับ-จ่าย ประจำวัน'!$B490,'FG,ออนไล,คัดแยก'!AG:AG)</f>
        <v>0</v>
      </c>
      <c r="BO490" s="16">
        <f>SUMIF(เตรียมส่วนผสม!$C:$C,'รับ-จ่าย ประจำวัน'!$B490,เตรียมส่วนผสม!AH:AH)+SUMIF(กวนไส้!$C:$C,'รับ-จ่าย ประจำวัน'!$B490,กวนไส้!AH:AH)+SUMIF(ผลิต1!$C:$C,'รับ-จ่าย ประจำวัน'!$B490,ผลิต1!AH:AH)+SUMIF(ผลิต2!$C:$C,'รับ-จ่าย ประจำวัน'!$B490,ผลิต2!AH:AH)+SUMIF(เส้นแต่งหน้าขนมเค้ก!$C:$C,'รับ-จ่าย ประจำวัน'!$B490,เส้นแต่งหน้าขนมเค้ก!AH:AH)+SUMIF(แพ็ค!$C:$C,'รับ-จ่าย ประจำวัน'!$B490,แพ็ค!AH:AH)+SUMIF(ธุรการ!$C:$C,'รับ-จ่าย ประจำวัน'!$B490,ธุรการ!AH:AH)+SUMIF(เส้นแต่งหน้าขนมปัง!$C:$C,'รับ-จ่าย ประจำวัน'!$B490,เส้นแต่งหน้าขนมปัง!AH:AH)+SUMIF('วางแผนBC,CJ'!$C:$C,'รับ-จ่าย ประจำวัน'!$B490,'วางแผนBC,CJ'!AH:AH)+SUMIF(RD!$C:$C,'รับ-จ่าย ประจำวัน'!$B490,RD!AH:AH)+SUMIF('FG,ออนไล,คัดแยก'!$C:$C,'รับ-จ่าย ประจำวัน'!$B490,'FG,ออนไล,คัดแยก'!AH:AH)</f>
        <v>0</v>
      </c>
      <c r="BP490" s="16">
        <f>SUMIF(เตรียมส่วนผสม!$C:$C,'รับ-จ่าย ประจำวัน'!$B490,เตรียมส่วนผสม!AI:AI)+SUMIF(กวนไส้!$C:$C,'รับ-จ่าย ประจำวัน'!$B490,กวนไส้!AI:AI)+SUMIF(ผลิต1!$C:$C,'รับ-จ่าย ประจำวัน'!$B490,ผลิต1!AI:AI)+SUMIF(ผลิต2!$C:$C,'รับ-จ่าย ประจำวัน'!$B490,ผลิต2!AI:AI)+SUMIF(เส้นแต่งหน้าขนมเค้ก!$C:$C,'รับ-จ่าย ประจำวัน'!$B490,เส้นแต่งหน้าขนมเค้ก!AI:AI)+SUMIF(แพ็ค!$C:$C,'รับ-จ่าย ประจำวัน'!$B490,แพ็ค!AI:AI)+SUMIF(ธุรการ!$C:$C,'รับ-จ่าย ประจำวัน'!$B490,ธุรการ!AI:AI)+SUMIF(เส้นแต่งหน้าขนมปัง!$C:$C,'รับ-จ่าย ประจำวัน'!$B490,เส้นแต่งหน้าขนมปัง!AI:AI)+SUMIF('วางแผนBC,CJ'!$C:$C,'รับ-จ่าย ประจำวัน'!$B490,'วางแผนBC,CJ'!AI:AI)+SUMIF(RD!$C:$C,'รับ-จ่าย ประจำวัน'!$B490,RD!AI:AI)+SUMIF('FG,ออนไล,คัดแยก'!$C:$C,'รับ-จ่าย ประจำวัน'!$B490,'FG,ออนไล,คัดแยก'!AI:AI)</f>
        <v>0</v>
      </c>
      <c r="BQ490" s="16">
        <f>SUMIF(เตรียมส่วนผสม!$C:$C,'รับ-จ่าย ประจำวัน'!$B490,เตรียมส่วนผสม!AJ:AJ)+SUMIF(กวนไส้!$C:$C,'รับ-จ่าย ประจำวัน'!$B490,กวนไส้!AJ:AJ)+SUMIF(ผลิต1!$C:$C,'รับ-จ่าย ประจำวัน'!$B490,ผลิต1!AJ:AJ)+SUMIF(ผลิต2!$C:$C,'รับ-จ่าย ประจำวัน'!$B490,ผลิต2!AJ:AJ)+SUMIF(เส้นแต่งหน้าขนมเค้ก!$C:$C,'รับ-จ่าย ประจำวัน'!$B490,เส้นแต่งหน้าขนมเค้ก!AJ:AJ)+SUMIF(แพ็ค!$C:$C,'รับ-จ่าย ประจำวัน'!$B490,แพ็ค!AJ:AJ)+SUMIF(ธุรการ!$C:$C,'รับ-จ่าย ประจำวัน'!$B490,ธุรการ!AJ:AJ)+SUMIF(เส้นแต่งหน้าขนมปัง!$C:$C,'รับ-จ่าย ประจำวัน'!$B490,เส้นแต่งหน้าขนมปัง!AJ:AJ)+SUMIF('วางแผนBC,CJ'!$C:$C,'รับ-จ่าย ประจำวัน'!$B490,'วางแผนBC,CJ'!AJ:AJ)+SUMIF(RD!$C:$C,'รับ-จ่าย ประจำวัน'!$B490,RD!AJ:AJ)+SUMIF('FG,ออนไล,คัดแยก'!$C:$C,'รับ-จ่าย ประจำวัน'!$B490,'FG,ออนไล,คัดแยก'!AJ:AJ)</f>
        <v>0</v>
      </c>
      <c r="BR490" s="16">
        <f>SUMIF(เตรียมส่วนผสม!$C:$C,'รับ-จ่าย ประจำวัน'!$B490,เตรียมส่วนผสม!AK:AK)+SUMIF(กวนไส้!$C:$C,'รับ-จ่าย ประจำวัน'!$B490,กวนไส้!AK:AK)+SUMIF(ผลิต1!$C:$C,'รับ-จ่าย ประจำวัน'!$B490,ผลิต1!AK:AK)+SUMIF(ผลิต2!$C:$C,'รับ-จ่าย ประจำวัน'!$B490,ผลิต2!AK:AK)+SUMIF(เส้นแต่งหน้าขนมเค้ก!$C:$C,'รับ-จ่าย ประจำวัน'!$B490,เส้นแต่งหน้าขนมเค้ก!AK:AK)+SUMIF(แพ็ค!$C:$C,'รับ-จ่าย ประจำวัน'!$B490,แพ็ค!AK:AK)+SUMIF(ธุรการ!$C:$C,'รับ-จ่าย ประจำวัน'!$B490,ธุรการ!AK:AK)+SUMIF(เส้นแต่งหน้าขนมปัง!$C:$C,'รับ-จ่าย ประจำวัน'!$B490,เส้นแต่งหน้าขนมปัง!AK:AK)+SUMIF('วางแผนBC,CJ'!$C:$C,'รับ-จ่าย ประจำวัน'!$B490,'วางแผนBC,CJ'!AK:AK)+SUMIF(RD!$C:$C,'รับ-จ่าย ประจำวัน'!$B490,RD!AK:AK)+SUMIF('FG,ออนไล,คัดแยก'!$C:$C,'รับ-จ่าย ประจำวัน'!$B490,'FG,ออนไล,คัดแยก'!AK:AK)</f>
        <v>0</v>
      </c>
      <c r="BS490" s="16">
        <f>SUMIF(เตรียมส่วนผสม!$C:$C,'รับ-จ่าย ประจำวัน'!$B490,เตรียมส่วนผสม!AL:AL)+SUMIF(กวนไส้!$C:$C,'รับ-จ่าย ประจำวัน'!$B490,กวนไส้!AL:AL)+SUMIF(ผลิต1!$C:$C,'รับ-จ่าย ประจำวัน'!$B490,ผลิต1!AL:AL)+SUMIF(ผลิต2!$C:$C,'รับ-จ่าย ประจำวัน'!$B490,ผลิต2!AL:AL)+SUMIF(เส้นแต่งหน้าขนมเค้ก!$C:$C,'รับ-จ่าย ประจำวัน'!$B490,เส้นแต่งหน้าขนมเค้ก!AL:AL)+SUMIF(แพ็ค!$C:$C,'รับ-จ่าย ประจำวัน'!$B490,แพ็ค!AL:AL)+SUMIF(ธุรการ!$C:$C,'รับ-จ่าย ประจำวัน'!$B490,ธุรการ!AL:AL)+SUMIF(เส้นแต่งหน้าขนมปัง!$C:$C,'รับ-จ่าย ประจำวัน'!$B490,เส้นแต่งหน้าขนมปัง!AL:AL)+SUMIF('วางแผนBC,CJ'!$C:$C,'รับ-จ่าย ประจำวัน'!$B490,'วางแผนBC,CJ'!AL:AL)+SUMIF(RD!$C:$C,'รับ-จ่าย ประจำวัน'!$B490,RD!AL:AL)+SUMIF('FG,ออนไล,คัดแยก'!$C:$C,'รับ-จ่าย ประจำวัน'!$B490,'FG,ออนไล,คัดแยก'!AL:AL)</f>
        <v>0</v>
      </c>
      <c r="BT490" s="18">
        <f t="shared" si="107"/>
        <v>0</v>
      </c>
      <c r="BU490" s="116"/>
      <c r="BV490" s="146">
        <f t="shared" si="108"/>
        <v>5300</v>
      </c>
      <c r="BW490" s="183">
        <v>30</v>
      </c>
      <c r="BX490" s="172">
        <f t="shared" si="103"/>
        <v>0</v>
      </c>
      <c r="BY490" s="188" t="e">
        <f t="shared" si="104"/>
        <v>#DIV/0!</v>
      </c>
      <c r="BZ490" s="180" t="e">
        <f t="shared" ca="1" si="109"/>
        <v>#DIV/0!</v>
      </c>
      <c r="CA490" s="97"/>
      <c r="CB490" s="97"/>
      <c r="CC490" s="97"/>
      <c r="CD490" s="97"/>
      <c r="CE490" s="97"/>
      <c r="CF490" s="97"/>
      <c r="CG490" s="97"/>
      <c r="CH490" s="97"/>
      <c r="CI490" s="97"/>
      <c r="CJ490" s="94"/>
      <c r="CK490" s="9">
        <f t="shared" si="105"/>
        <v>5300</v>
      </c>
    </row>
    <row r="491" spans="1:89" hidden="1" x14ac:dyDescent="0.5">
      <c r="A491" s="149"/>
      <c r="B491" s="34">
        <v>1020201067</v>
      </c>
      <c r="C491" s="149" t="s">
        <v>1964</v>
      </c>
      <c r="D491" s="141" t="s">
        <v>91</v>
      </c>
      <c r="E491" s="25"/>
      <c r="F491" s="162" t="s">
        <v>1605</v>
      </c>
      <c r="G491" s="25"/>
      <c r="H491" s="12">
        <v>47720</v>
      </c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11"/>
      <c r="AF491" s="11"/>
      <c r="AG491" s="11"/>
      <c r="AH491" s="11"/>
      <c r="AI491" s="25"/>
      <c r="AJ491" s="25"/>
      <c r="AK491" s="25"/>
      <c r="AL491" s="25"/>
      <c r="AM491" s="25"/>
      <c r="AN491" s="15">
        <f t="shared" ref="AN491:AN521" si="111">I491+J491+K491+L491+M491+N491+O491+P491+Q491+R491+S491+T491+U491+V491+W491+X491+Y491+Z491+AA491+AB491+AC491+AD491+AE491+AF491+AG491+AH491+AI491+AJ491+AK491+AL491+AM491</f>
        <v>0</v>
      </c>
      <c r="AO491" s="16">
        <f>SUMIF(เตรียมส่วนผสม!$C:$C,'รับ-จ่าย ประจำวัน'!$B491,เตรียมส่วนผสม!H:H)+SUMIF(กวนไส้!$C:$C,'รับ-จ่าย ประจำวัน'!$B491,กวนไส้!H:H)+SUMIF(ผลิต1!$C:$C,'รับ-จ่าย ประจำวัน'!$B491,ผลิต1!H:H)+SUMIF(ผลิต2!$C:$C,'รับ-จ่าย ประจำวัน'!$B491,ผลิต2!H:H)+SUMIF(เส้นแต่งหน้าขนมเค้ก!$C:$C,'รับ-จ่าย ประจำวัน'!$B491,เส้นแต่งหน้าขนมเค้ก!H:H)+SUMIF(แพ็ค!$C:$C,'รับ-จ่าย ประจำวัน'!$B491,แพ็ค!H:H)+SUMIF(ธุรการ!$C:$C,'รับ-จ่าย ประจำวัน'!$B491,ธุรการ!H:H)+SUMIF(เส้นแต่งหน้าขนมปัง!$C:$C,'รับ-จ่าย ประจำวัน'!$B491,เส้นแต่งหน้าขนมปัง!H:H)+SUMIF('วางแผนBC,CJ'!$C:$C,'รับ-จ่าย ประจำวัน'!$B491,'วางแผนBC,CJ'!H:H)+SUMIF(RD!$C:$C,'รับ-จ่าย ประจำวัน'!$B491,RD!H:H)+SUMIF('FG,ออนไล,คัดแยก'!$C:$C,'รับ-จ่าย ประจำวัน'!$B491,'FG,ออนไล,คัดแยก'!H:H)</f>
        <v>0</v>
      </c>
      <c r="AP491" s="16">
        <f>SUMIF(เตรียมส่วนผสม!$C:$C,'รับ-จ่าย ประจำวัน'!$B491,เตรียมส่วนผสม!I:I)+SUMIF(กวนไส้!$C:$C,'รับ-จ่าย ประจำวัน'!$B491,กวนไส้!I:I)+SUMIF(ผลิต1!$C:$C,'รับ-จ่าย ประจำวัน'!$B491,ผลิต1!I:I)+SUMIF(ผลิต2!$C:$C,'รับ-จ่าย ประจำวัน'!$B491,ผลิต2!I:I)+SUMIF(เส้นแต่งหน้าขนมเค้ก!$C:$C,'รับ-จ่าย ประจำวัน'!$B491,เส้นแต่งหน้าขนมเค้ก!I:I)+SUMIF(แพ็ค!$C:$C,'รับ-จ่าย ประจำวัน'!$B491,แพ็ค!I:I)+SUMIF(ธุรการ!$C:$C,'รับ-จ่าย ประจำวัน'!$B491,ธุรการ!I:I)+SUMIF(เส้นแต่งหน้าขนมปัง!$C:$C,'รับ-จ่าย ประจำวัน'!$B491,เส้นแต่งหน้าขนมปัง!I:I)+SUMIF('วางแผนBC,CJ'!$C:$C,'รับ-จ่าย ประจำวัน'!$B491,'วางแผนBC,CJ'!I:I)+SUMIF(RD!$C:$C,'รับ-จ่าย ประจำวัน'!$B491,RD!I:I)+SUMIF('FG,ออนไล,คัดแยก'!$C:$C,'รับ-จ่าย ประจำวัน'!$B491,'FG,ออนไล,คัดแยก'!I:I)</f>
        <v>0</v>
      </c>
      <c r="AQ491" s="16">
        <f>SUMIF(เตรียมส่วนผสม!$C:$C,'รับ-จ่าย ประจำวัน'!$B491,เตรียมส่วนผสม!J:J)+SUMIF(กวนไส้!$C:$C,'รับ-จ่าย ประจำวัน'!$B491,กวนไส้!J:J)+SUMIF(ผลิต1!$C:$C,'รับ-จ่าย ประจำวัน'!$B491,ผลิต1!J:J)+SUMIF(ผลิต2!$C:$C,'รับ-จ่าย ประจำวัน'!$B491,ผลิต2!J:J)+SUMIF(เส้นแต่งหน้าขนมเค้ก!$C:$C,'รับ-จ่าย ประจำวัน'!$B491,เส้นแต่งหน้าขนมเค้ก!J:J)+SUMIF(แพ็ค!$C:$C,'รับ-จ่าย ประจำวัน'!$B491,แพ็ค!J:J)+SUMIF(ธุรการ!$C:$C,'รับ-จ่าย ประจำวัน'!$B491,ธุรการ!J:J)+SUMIF(เส้นแต่งหน้าขนมปัง!$C:$C,'รับ-จ่าย ประจำวัน'!$B491,เส้นแต่งหน้าขนมปัง!J:J)+SUMIF('วางแผนBC,CJ'!$C:$C,'รับ-จ่าย ประจำวัน'!$B491,'วางแผนBC,CJ'!J:J)+SUMIF(RD!$C:$C,'รับ-จ่าย ประจำวัน'!$B491,RD!J:J)+SUMIF('FG,ออนไล,คัดแยก'!$C:$C,'รับ-จ่าย ประจำวัน'!$B491,'FG,ออนไล,คัดแยก'!J:J)</f>
        <v>0</v>
      </c>
      <c r="AR491" s="16">
        <f>SUMIF(เตรียมส่วนผสม!$C:$C,'รับ-จ่าย ประจำวัน'!$B491,เตรียมส่วนผสม!K:K)+SUMIF(กวนไส้!$C:$C,'รับ-จ่าย ประจำวัน'!$B491,กวนไส้!K:K)+SUMIF(ผลิต1!$C:$C,'รับ-จ่าย ประจำวัน'!$B491,ผลิต1!K:K)+SUMIF(ผลิต2!$C:$C,'รับ-จ่าย ประจำวัน'!$B491,ผลิต2!K:K)+SUMIF(เส้นแต่งหน้าขนมเค้ก!$C:$C,'รับ-จ่าย ประจำวัน'!$B491,เส้นแต่งหน้าขนมเค้ก!K:K)+SUMIF(แพ็ค!$C:$C,'รับ-จ่าย ประจำวัน'!$B491,แพ็ค!K:K)+SUMIF(ธุรการ!$C:$C,'รับ-จ่าย ประจำวัน'!$B491,ธุรการ!K:K)+SUMIF(เส้นแต่งหน้าขนมปัง!$C:$C,'รับ-จ่าย ประจำวัน'!$B491,เส้นแต่งหน้าขนมปัง!K:K)+SUMIF('วางแผนBC,CJ'!$C:$C,'รับ-จ่าย ประจำวัน'!$B491,'วางแผนBC,CJ'!K:K)+SUMIF(RD!$C:$C,'รับ-จ่าย ประจำวัน'!$B491,RD!K:K)+SUMIF('FG,ออนไล,คัดแยก'!$C:$C,'รับ-จ่าย ประจำวัน'!$B491,'FG,ออนไล,คัดแยก'!K:K)</f>
        <v>0</v>
      </c>
      <c r="AS491" s="16">
        <f>SUMIF(เตรียมส่วนผสม!$C:$C,'รับ-จ่าย ประจำวัน'!$B491,เตรียมส่วนผสม!L:L)+SUMIF(กวนไส้!$C:$C,'รับ-จ่าย ประจำวัน'!$B491,กวนไส้!L:L)+SUMIF(ผลิต1!$C:$C,'รับ-จ่าย ประจำวัน'!$B491,ผลิต1!L:L)+SUMIF(ผลิต2!$C:$C,'รับ-จ่าย ประจำวัน'!$B491,ผลิต2!L:L)+SUMIF(เส้นแต่งหน้าขนมเค้ก!$C:$C,'รับ-จ่าย ประจำวัน'!$B491,เส้นแต่งหน้าขนมเค้ก!L:L)+SUMIF(แพ็ค!$C:$C,'รับ-จ่าย ประจำวัน'!$B491,แพ็ค!L:L)+SUMIF(ธุรการ!$C:$C,'รับ-จ่าย ประจำวัน'!$B491,ธุรการ!L:L)+SUMIF(เส้นแต่งหน้าขนมปัง!$C:$C,'รับ-จ่าย ประจำวัน'!$B491,เส้นแต่งหน้าขนมปัง!L:L)+SUMIF('วางแผนBC,CJ'!$C:$C,'รับ-จ่าย ประจำวัน'!$B491,'วางแผนBC,CJ'!L:L)+SUMIF(RD!$C:$C,'รับ-จ่าย ประจำวัน'!$B491,RD!L:L)+SUMIF('FG,ออนไล,คัดแยก'!$C:$C,'รับ-จ่าย ประจำวัน'!$B491,'FG,ออนไล,คัดแยก'!L:L)</f>
        <v>0</v>
      </c>
      <c r="AT491" s="16">
        <f>SUMIF(เตรียมส่วนผสม!$C:$C,'รับ-จ่าย ประจำวัน'!$B491,เตรียมส่วนผสม!M:M)+SUMIF(กวนไส้!$C:$C,'รับ-จ่าย ประจำวัน'!$B491,กวนไส้!M:M)+SUMIF(ผลิต1!$C:$C,'รับ-จ่าย ประจำวัน'!$B491,ผลิต1!M:M)+SUMIF(ผลิต2!$C:$C,'รับ-จ่าย ประจำวัน'!$B491,ผลิต2!M:M)+SUMIF(เส้นแต่งหน้าขนมเค้ก!$C:$C,'รับ-จ่าย ประจำวัน'!$B491,เส้นแต่งหน้าขนมเค้ก!M:M)+SUMIF(แพ็ค!$C:$C,'รับ-จ่าย ประจำวัน'!$B491,แพ็ค!M:M)+SUMIF(ธุรการ!$C:$C,'รับ-จ่าย ประจำวัน'!$B491,ธุรการ!M:M)+SUMIF(เส้นแต่งหน้าขนมปัง!$C:$C,'รับ-จ่าย ประจำวัน'!$B491,เส้นแต่งหน้าขนมปัง!M:M)+SUMIF('วางแผนBC,CJ'!$C:$C,'รับ-จ่าย ประจำวัน'!$B491,'วางแผนBC,CJ'!M:M)+SUMIF(RD!$C:$C,'รับ-จ่าย ประจำวัน'!$B491,RD!M:M)+SUMIF('FG,ออนไล,คัดแยก'!$C:$C,'รับ-จ่าย ประจำวัน'!$B491,'FG,ออนไล,คัดแยก'!M:M)</f>
        <v>0</v>
      </c>
      <c r="AU491" s="16">
        <f>SUMIF(เตรียมส่วนผสม!$C:$C,'รับ-จ่าย ประจำวัน'!$B491,เตรียมส่วนผสม!N:N)+SUMIF(กวนไส้!$C:$C,'รับ-จ่าย ประจำวัน'!$B491,กวนไส้!N:N)+SUMIF(ผลิต1!$C:$C,'รับ-จ่าย ประจำวัน'!$B491,ผลิต1!N:N)+SUMIF(ผลิต2!$C:$C,'รับ-จ่าย ประจำวัน'!$B491,ผลิต2!N:N)+SUMIF(เส้นแต่งหน้าขนมเค้ก!$C:$C,'รับ-จ่าย ประจำวัน'!$B491,เส้นแต่งหน้าขนมเค้ก!N:N)+SUMIF(แพ็ค!$C:$C,'รับ-จ่าย ประจำวัน'!$B491,แพ็ค!N:N)+SUMIF(ธุรการ!$C:$C,'รับ-จ่าย ประจำวัน'!$B491,ธุรการ!N:N)+SUMIF(เส้นแต่งหน้าขนมปัง!$C:$C,'รับ-จ่าย ประจำวัน'!$B491,เส้นแต่งหน้าขนมปัง!N:N)+SUMIF('วางแผนBC,CJ'!$C:$C,'รับ-จ่าย ประจำวัน'!$B491,'วางแผนBC,CJ'!N:N)+SUMIF(RD!$C:$C,'รับ-จ่าย ประจำวัน'!$B491,RD!N:N)+SUMIF('FG,ออนไล,คัดแยก'!$C:$C,'รับ-จ่าย ประจำวัน'!$B491,'FG,ออนไล,คัดแยก'!N:N)</f>
        <v>0</v>
      </c>
      <c r="AV491" s="16">
        <f>SUMIF(เตรียมส่วนผสม!$C:$C,'รับ-จ่าย ประจำวัน'!$B491,เตรียมส่วนผสม!O:O)+SUMIF(กวนไส้!$C:$C,'รับ-จ่าย ประจำวัน'!$B491,กวนไส้!O:O)+SUMIF(ผลิต1!$C:$C,'รับ-จ่าย ประจำวัน'!$B491,ผลิต1!O:O)+SUMIF(ผลิต2!$C:$C,'รับ-จ่าย ประจำวัน'!$B491,ผลิต2!O:O)+SUMIF(เส้นแต่งหน้าขนมเค้ก!$C:$C,'รับ-จ่าย ประจำวัน'!$B491,เส้นแต่งหน้าขนมเค้ก!O:O)+SUMIF(แพ็ค!$C:$C,'รับ-จ่าย ประจำวัน'!$B491,แพ็ค!O:O)+SUMIF(ธุรการ!$C:$C,'รับ-จ่าย ประจำวัน'!$B491,ธุรการ!O:O)+SUMIF(เส้นแต่งหน้าขนมปัง!$C:$C,'รับ-จ่าย ประจำวัน'!$B491,เส้นแต่งหน้าขนมปัง!O:O)+SUMIF('วางแผนBC,CJ'!$C:$C,'รับ-จ่าย ประจำวัน'!$B491,'วางแผนBC,CJ'!O:O)+SUMIF(RD!$C:$C,'รับ-จ่าย ประจำวัน'!$B491,RD!O:O)+SUMIF('FG,ออนไล,คัดแยก'!$C:$C,'รับ-จ่าย ประจำวัน'!$B491,'FG,ออนไล,คัดแยก'!O:O)</f>
        <v>0</v>
      </c>
      <c r="AW491" s="16">
        <f>SUMIF(เตรียมส่วนผสม!$C:$C,'รับ-จ่าย ประจำวัน'!$B491,เตรียมส่วนผสม!P:P)+SUMIF(กวนไส้!$C:$C,'รับ-จ่าย ประจำวัน'!$B491,กวนไส้!P:P)+SUMIF(ผลิต1!$C:$C,'รับ-จ่าย ประจำวัน'!$B491,ผลิต1!P:P)+SUMIF(ผลิต2!$C:$C,'รับ-จ่าย ประจำวัน'!$B491,ผลิต2!P:P)+SUMIF(เส้นแต่งหน้าขนมเค้ก!$C:$C,'รับ-จ่าย ประจำวัน'!$B491,เส้นแต่งหน้าขนมเค้ก!P:P)+SUMIF(แพ็ค!$C:$C,'รับ-จ่าย ประจำวัน'!$B491,แพ็ค!P:P)+SUMIF(ธุรการ!$C:$C,'รับ-จ่าย ประจำวัน'!$B491,ธุรการ!P:P)+SUMIF(เส้นแต่งหน้าขนมปัง!$C:$C,'รับ-จ่าย ประจำวัน'!$B491,เส้นแต่งหน้าขนมปัง!P:P)+SUMIF('วางแผนBC,CJ'!$C:$C,'รับ-จ่าย ประจำวัน'!$B491,'วางแผนBC,CJ'!P:P)+SUMIF(RD!$C:$C,'รับ-จ่าย ประจำวัน'!$B491,RD!P:P)+SUMIF('FG,ออนไล,คัดแยก'!$C:$C,'รับ-จ่าย ประจำวัน'!$B491,'FG,ออนไล,คัดแยก'!P:P)</f>
        <v>0</v>
      </c>
      <c r="AX491" s="16">
        <f>SUMIF(เตรียมส่วนผสม!$C:$C,'รับ-จ่าย ประจำวัน'!$B491,เตรียมส่วนผสม!Q:Q)+SUMIF(กวนไส้!$C:$C,'รับ-จ่าย ประจำวัน'!$B491,กวนไส้!Q:Q)+SUMIF(ผลิต1!$C:$C,'รับ-จ่าย ประจำวัน'!$B491,ผลิต1!Q:Q)+SUMIF(ผลิต2!$C:$C,'รับ-จ่าย ประจำวัน'!$B491,ผลิต2!Q:Q)+SUMIF(เส้นแต่งหน้าขนมเค้ก!$C:$C,'รับ-จ่าย ประจำวัน'!$B491,เส้นแต่งหน้าขนมเค้ก!Q:Q)+SUMIF(แพ็ค!$C:$C,'รับ-จ่าย ประจำวัน'!$B491,แพ็ค!Q:Q)+SUMIF(ธุรการ!$C:$C,'รับ-จ่าย ประจำวัน'!$B491,ธุรการ!Q:Q)+SUMIF(เส้นแต่งหน้าขนมปัง!$C:$C,'รับ-จ่าย ประจำวัน'!$B491,เส้นแต่งหน้าขนมปัง!Q:Q)+SUMIF('วางแผนBC,CJ'!$C:$C,'รับ-จ่าย ประจำวัน'!$B491,'วางแผนBC,CJ'!Q:Q)+SUMIF(RD!$C:$C,'รับ-จ่าย ประจำวัน'!$B491,RD!Q:Q)+SUMIF('FG,ออนไล,คัดแยก'!$C:$C,'รับ-จ่าย ประจำวัน'!$B491,'FG,ออนไล,คัดแยก'!Q:Q)</f>
        <v>0</v>
      </c>
      <c r="AY491" s="16">
        <f>SUMIF(เตรียมส่วนผสม!$C:$C,'รับ-จ่าย ประจำวัน'!$B491,เตรียมส่วนผสม!R:R)+SUMIF(กวนไส้!$C:$C,'รับ-จ่าย ประจำวัน'!$B491,กวนไส้!R:R)+SUMIF(ผลิต1!$C:$C,'รับ-จ่าย ประจำวัน'!$B491,ผลิต1!R:R)+SUMIF(ผลิต2!$C:$C,'รับ-จ่าย ประจำวัน'!$B491,ผลิต2!R:R)+SUMIF(เส้นแต่งหน้าขนมเค้ก!$C:$C,'รับ-จ่าย ประจำวัน'!$B491,เส้นแต่งหน้าขนมเค้ก!R:R)+SUMIF(แพ็ค!$C:$C,'รับ-จ่าย ประจำวัน'!$B491,แพ็ค!R:R)+SUMIF(ธุรการ!$C:$C,'รับ-จ่าย ประจำวัน'!$B491,ธุรการ!R:R)+SUMIF(เส้นแต่งหน้าขนมปัง!$C:$C,'รับ-จ่าย ประจำวัน'!$B491,เส้นแต่งหน้าขนมปัง!R:R)+SUMIF('วางแผนBC,CJ'!$C:$C,'รับ-จ่าย ประจำวัน'!$B491,'วางแผนBC,CJ'!R:R)+SUMIF(RD!$C:$C,'รับ-จ่าย ประจำวัน'!$B491,RD!R:R)+SUMIF('FG,ออนไล,คัดแยก'!$C:$C,'รับ-จ่าย ประจำวัน'!$B491,'FG,ออนไล,คัดแยก'!R:R)</f>
        <v>0</v>
      </c>
      <c r="AZ491" s="16">
        <f>SUMIF(เตรียมส่วนผสม!$C:$C,'รับ-จ่าย ประจำวัน'!$B491,เตรียมส่วนผสม!S:S)+SUMIF(กวนไส้!$C:$C,'รับ-จ่าย ประจำวัน'!$B491,กวนไส้!S:S)+SUMIF(ผลิต1!$C:$C,'รับ-จ่าย ประจำวัน'!$B491,ผลิต1!S:S)+SUMIF(ผลิต2!$C:$C,'รับ-จ่าย ประจำวัน'!$B491,ผลิต2!S:S)+SUMIF(เส้นแต่งหน้าขนมเค้ก!$C:$C,'รับ-จ่าย ประจำวัน'!$B491,เส้นแต่งหน้าขนมเค้ก!S:S)+SUMIF(แพ็ค!$C:$C,'รับ-จ่าย ประจำวัน'!$B491,แพ็ค!S:S)+SUMIF(ธุรการ!$C:$C,'รับ-จ่าย ประจำวัน'!$B491,ธุรการ!S:S)+SUMIF(เส้นแต่งหน้าขนมปัง!$C:$C,'รับ-จ่าย ประจำวัน'!$B491,เส้นแต่งหน้าขนมปัง!S:S)+SUMIF('วางแผนBC,CJ'!$C:$C,'รับ-จ่าย ประจำวัน'!$B491,'วางแผนBC,CJ'!S:S)+SUMIF(RD!$C:$C,'รับ-จ่าย ประจำวัน'!$B491,RD!S:S)+SUMIF('FG,ออนไล,คัดแยก'!$C:$C,'รับ-จ่าย ประจำวัน'!$B491,'FG,ออนไล,คัดแยก'!S:S)</f>
        <v>0</v>
      </c>
      <c r="BA491" s="16">
        <f>SUMIF(เตรียมส่วนผสม!$C:$C,'รับ-จ่าย ประจำวัน'!$B491,เตรียมส่วนผสม!T:T)+SUMIF(กวนไส้!$C:$C,'รับ-จ่าย ประจำวัน'!$B491,กวนไส้!T:T)+SUMIF(ผลิต1!$C:$C,'รับ-จ่าย ประจำวัน'!$B491,ผลิต1!T:T)+SUMIF(ผลิต2!$C:$C,'รับ-จ่าย ประจำวัน'!$B491,ผลิต2!T:T)+SUMIF(เส้นแต่งหน้าขนมเค้ก!$C:$C,'รับ-จ่าย ประจำวัน'!$B491,เส้นแต่งหน้าขนมเค้ก!T:T)+SUMIF(แพ็ค!$C:$C,'รับ-จ่าย ประจำวัน'!$B491,แพ็ค!T:T)+SUMIF(ธุรการ!$C:$C,'รับ-จ่าย ประจำวัน'!$B491,ธุรการ!T:T)+SUMIF(เส้นแต่งหน้าขนมปัง!$C:$C,'รับ-จ่าย ประจำวัน'!$B491,เส้นแต่งหน้าขนมปัง!T:T)+SUMIF('วางแผนBC,CJ'!$C:$C,'รับ-จ่าย ประจำวัน'!$B491,'วางแผนBC,CJ'!T:T)+SUMIF(RD!$C:$C,'รับ-จ่าย ประจำวัน'!$B491,RD!T:T)+SUMIF('FG,ออนไล,คัดแยก'!$C:$C,'รับ-จ่าย ประจำวัน'!$B491,'FG,ออนไล,คัดแยก'!T:T)</f>
        <v>0</v>
      </c>
      <c r="BB491" s="16">
        <f>SUMIF(เตรียมส่วนผสม!$C:$C,'รับ-จ่าย ประจำวัน'!$B491,เตรียมส่วนผสม!U:U)+SUMIF(กวนไส้!$C:$C,'รับ-จ่าย ประจำวัน'!$B491,กวนไส้!U:U)+SUMIF(ผลิต1!$C:$C,'รับ-จ่าย ประจำวัน'!$B491,ผลิต1!U:U)+SUMIF(ผลิต2!$C:$C,'รับ-จ่าย ประจำวัน'!$B491,ผลิต2!U:U)+SUMIF(เส้นแต่งหน้าขนมเค้ก!$C:$C,'รับ-จ่าย ประจำวัน'!$B491,เส้นแต่งหน้าขนมเค้ก!U:U)+SUMIF(แพ็ค!$C:$C,'รับ-จ่าย ประจำวัน'!$B491,แพ็ค!U:U)+SUMIF(ธุรการ!$C:$C,'รับ-จ่าย ประจำวัน'!$B491,ธุรการ!U:U)+SUMIF(เส้นแต่งหน้าขนมปัง!$C:$C,'รับ-จ่าย ประจำวัน'!$B491,เส้นแต่งหน้าขนมปัง!U:U)+SUMIF('วางแผนBC,CJ'!$C:$C,'รับ-จ่าย ประจำวัน'!$B491,'วางแผนBC,CJ'!U:U)+SUMIF(RD!$C:$C,'รับ-จ่าย ประจำวัน'!$B491,RD!U:U)+SUMIF('FG,ออนไล,คัดแยก'!$C:$C,'รับ-จ่าย ประจำวัน'!$B491,'FG,ออนไล,คัดแยก'!U:U)</f>
        <v>0</v>
      </c>
      <c r="BC491" s="16">
        <f>SUMIF(เตรียมส่วนผสม!$C:$C,'รับ-จ่าย ประจำวัน'!$B491,เตรียมส่วนผสม!V:V)+SUMIF(กวนไส้!$C:$C,'รับ-จ่าย ประจำวัน'!$B491,กวนไส้!V:V)+SUMIF(ผลิต1!$C:$C,'รับ-จ่าย ประจำวัน'!$B491,ผลิต1!V:V)+SUMIF(ผลิต2!$C:$C,'รับ-จ่าย ประจำวัน'!$B491,ผลิต2!V:V)+SUMIF(เส้นแต่งหน้าขนมเค้ก!$C:$C,'รับ-จ่าย ประจำวัน'!$B491,เส้นแต่งหน้าขนมเค้ก!V:V)+SUMIF(แพ็ค!$C:$C,'รับ-จ่าย ประจำวัน'!$B491,แพ็ค!V:V)+SUMIF(ธุรการ!$C:$C,'รับ-จ่าย ประจำวัน'!$B491,ธุรการ!V:V)+SUMIF(เส้นแต่งหน้าขนมปัง!$C:$C,'รับ-จ่าย ประจำวัน'!$B491,เส้นแต่งหน้าขนมปัง!V:V)+SUMIF('วางแผนBC,CJ'!$C:$C,'รับ-จ่าย ประจำวัน'!$B491,'วางแผนBC,CJ'!V:V)+SUMIF(RD!$C:$C,'รับ-จ่าย ประจำวัน'!$B491,RD!V:V)+SUMIF('FG,ออนไล,คัดแยก'!$C:$C,'รับ-จ่าย ประจำวัน'!$B491,'FG,ออนไล,คัดแยก'!V:V)</f>
        <v>0</v>
      </c>
      <c r="BD491" s="16">
        <f>SUMIF(เตรียมส่วนผสม!$C:$C,'รับ-จ่าย ประจำวัน'!$B491,เตรียมส่วนผสม!W:W)+SUMIF(กวนไส้!$C:$C,'รับ-จ่าย ประจำวัน'!$B491,กวนไส้!W:W)+SUMIF(ผลิต1!$C:$C,'รับ-จ่าย ประจำวัน'!$B491,ผลิต1!W:W)+SUMIF(ผลิต2!$C:$C,'รับ-จ่าย ประจำวัน'!$B491,ผลิต2!W:W)+SUMIF(เส้นแต่งหน้าขนมเค้ก!$C:$C,'รับ-จ่าย ประจำวัน'!$B491,เส้นแต่งหน้าขนมเค้ก!W:W)+SUMIF(แพ็ค!$C:$C,'รับ-จ่าย ประจำวัน'!$B491,แพ็ค!W:W)+SUMIF(ธุรการ!$C:$C,'รับ-จ่าย ประจำวัน'!$B491,ธุรการ!W:W)+SUMIF(เส้นแต่งหน้าขนมปัง!$C:$C,'รับ-จ่าย ประจำวัน'!$B491,เส้นแต่งหน้าขนมปัง!W:W)+SUMIF('วางแผนBC,CJ'!$C:$C,'รับ-จ่าย ประจำวัน'!$B491,'วางแผนBC,CJ'!W:W)+SUMIF(RD!$C:$C,'รับ-จ่าย ประจำวัน'!$B491,RD!W:W)+SUMIF('FG,ออนไล,คัดแยก'!$C:$C,'รับ-จ่าย ประจำวัน'!$B491,'FG,ออนไล,คัดแยก'!W:W)</f>
        <v>0</v>
      </c>
      <c r="BE491" s="16">
        <f>SUMIF(เตรียมส่วนผสม!$C:$C,'รับ-จ่าย ประจำวัน'!$B491,เตรียมส่วนผสม!X:X)+SUMIF(กวนไส้!$C:$C,'รับ-จ่าย ประจำวัน'!$B491,กวนไส้!X:X)+SUMIF(ผลิต1!$C:$C,'รับ-จ่าย ประจำวัน'!$B491,ผลิต1!X:X)+SUMIF(ผลิต2!$C:$C,'รับ-จ่าย ประจำวัน'!$B491,ผลิต2!X:X)+SUMIF(เส้นแต่งหน้าขนมเค้ก!$C:$C,'รับ-จ่าย ประจำวัน'!$B491,เส้นแต่งหน้าขนมเค้ก!X:X)+SUMIF(แพ็ค!$C:$C,'รับ-จ่าย ประจำวัน'!$B491,แพ็ค!X:X)+SUMIF(ธุรการ!$C:$C,'รับ-จ่าย ประจำวัน'!$B491,ธุรการ!X:X)+SUMIF(เส้นแต่งหน้าขนมปัง!$C:$C,'รับ-จ่าย ประจำวัน'!$B491,เส้นแต่งหน้าขนมปัง!X:X)+SUMIF('วางแผนBC,CJ'!$C:$C,'รับ-จ่าย ประจำวัน'!$B491,'วางแผนBC,CJ'!X:X)+SUMIF(RD!$C:$C,'รับ-จ่าย ประจำวัน'!$B491,RD!X:X)+SUMIF('FG,ออนไล,คัดแยก'!$C:$C,'รับ-จ่าย ประจำวัน'!$B491,'FG,ออนไล,คัดแยก'!X:X)</f>
        <v>0</v>
      </c>
      <c r="BF491" s="16">
        <f>SUMIF(เตรียมส่วนผสม!$C:$C,'รับ-จ่าย ประจำวัน'!$B491,เตรียมส่วนผสม!Y:Y)+SUMIF(กวนไส้!$C:$C,'รับ-จ่าย ประจำวัน'!$B491,กวนไส้!Y:Y)+SUMIF(ผลิต1!$C:$C,'รับ-จ่าย ประจำวัน'!$B491,ผลิต1!Y:Y)+SUMIF(ผลิต2!$C:$C,'รับ-จ่าย ประจำวัน'!$B491,ผลิต2!Y:Y)+SUMIF(เส้นแต่งหน้าขนมเค้ก!$C:$C,'รับ-จ่าย ประจำวัน'!$B491,เส้นแต่งหน้าขนมเค้ก!Y:Y)+SUMIF(แพ็ค!$C:$C,'รับ-จ่าย ประจำวัน'!$B491,แพ็ค!Y:Y)+SUMIF(ธุรการ!$C:$C,'รับ-จ่าย ประจำวัน'!$B491,ธุรการ!Y:Y)+SUMIF(เส้นแต่งหน้าขนมปัง!$C:$C,'รับ-จ่าย ประจำวัน'!$B491,เส้นแต่งหน้าขนมปัง!Y:Y)+SUMIF('วางแผนBC,CJ'!$C:$C,'รับ-จ่าย ประจำวัน'!$B491,'วางแผนBC,CJ'!Y:Y)+SUMIF(RD!$C:$C,'รับ-จ่าย ประจำวัน'!$B491,RD!Y:Y)+SUMIF('FG,ออนไล,คัดแยก'!$C:$C,'รับ-จ่าย ประจำวัน'!$B491,'FG,ออนไล,คัดแยก'!Y:Y)</f>
        <v>0</v>
      </c>
      <c r="BG491" s="16">
        <f>SUMIF(เตรียมส่วนผสม!$C:$C,'รับ-จ่าย ประจำวัน'!$B491,เตรียมส่วนผสม!Z:Z)+SUMIF(กวนไส้!$C:$C,'รับ-จ่าย ประจำวัน'!$B491,กวนไส้!Z:Z)+SUMIF(ผลิต1!$C:$C,'รับ-จ่าย ประจำวัน'!$B491,ผลิต1!Z:Z)+SUMIF(ผลิต2!$C:$C,'รับ-จ่าย ประจำวัน'!$B491,ผลิต2!Z:Z)+SUMIF(เส้นแต่งหน้าขนมเค้ก!$C:$C,'รับ-จ่าย ประจำวัน'!$B491,เส้นแต่งหน้าขนมเค้ก!Z:Z)+SUMIF(แพ็ค!$C:$C,'รับ-จ่าย ประจำวัน'!$B491,แพ็ค!Z:Z)+SUMIF(ธุรการ!$C:$C,'รับ-จ่าย ประจำวัน'!$B491,ธุรการ!Z:Z)+SUMIF(เส้นแต่งหน้าขนมปัง!$C:$C,'รับ-จ่าย ประจำวัน'!$B491,เส้นแต่งหน้าขนมปัง!Z:Z)+SUMIF('วางแผนBC,CJ'!$C:$C,'รับ-จ่าย ประจำวัน'!$B491,'วางแผนBC,CJ'!Z:Z)+SUMIF(RD!$C:$C,'รับ-จ่าย ประจำวัน'!$B491,RD!Z:Z)+SUMIF('FG,ออนไล,คัดแยก'!$C:$C,'รับ-จ่าย ประจำวัน'!$B491,'FG,ออนไล,คัดแยก'!Z:Z)</f>
        <v>0</v>
      </c>
      <c r="BH491" s="16">
        <f>SUMIF(เตรียมส่วนผสม!$C:$C,'รับ-จ่าย ประจำวัน'!$B491,เตรียมส่วนผสม!AA:AA)+SUMIF(กวนไส้!$C:$C,'รับ-จ่าย ประจำวัน'!$B491,กวนไส้!AA:AA)+SUMIF(ผลิต1!$C:$C,'รับ-จ่าย ประจำวัน'!$B491,ผลิต1!AA:AA)+SUMIF(ผลิต2!$C:$C,'รับ-จ่าย ประจำวัน'!$B491,ผลิต2!AA:AA)+SUMIF(เส้นแต่งหน้าขนมเค้ก!$C:$C,'รับ-จ่าย ประจำวัน'!$B491,เส้นแต่งหน้าขนมเค้ก!AA:AA)+SUMIF(แพ็ค!$C:$C,'รับ-จ่าย ประจำวัน'!$B491,แพ็ค!AA:AA)+SUMIF(ธุรการ!$C:$C,'รับ-จ่าย ประจำวัน'!$B491,ธุรการ!AA:AA)+SUMIF(เส้นแต่งหน้าขนมปัง!$C:$C,'รับ-จ่าย ประจำวัน'!$B491,เส้นแต่งหน้าขนมปัง!AA:AA)+SUMIF('วางแผนBC,CJ'!$C:$C,'รับ-จ่าย ประจำวัน'!$B491,'วางแผนBC,CJ'!AA:AA)+SUMIF(RD!$C:$C,'รับ-จ่าย ประจำวัน'!$B491,RD!AA:AA)+SUMIF('FG,ออนไล,คัดแยก'!$C:$C,'รับ-จ่าย ประจำวัน'!$B491,'FG,ออนไล,คัดแยก'!AA:AA)</f>
        <v>0</v>
      </c>
      <c r="BI491" s="16">
        <f>SUMIF(เตรียมส่วนผสม!$C:$C,'รับ-จ่าย ประจำวัน'!$B491,เตรียมส่วนผสม!AB:AB)+SUMIF(กวนไส้!$C:$C,'รับ-จ่าย ประจำวัน'!$B491,กวนไส้!AB:AB)+SUMIF(ผลิต1!$C:$C,'รับ-จ่าย ประจำวัน'!$B491,ผลิต1!AB:AB)+SUMIF(ผลิต2!$C:$C,'รับ-จ่าย ประจำวัน'!$B491,ผลิต2!AB:AB)+SUMIF(เส้นแต่งหน้าขนมเค้ก!$C:$C,'รับ-จ่าย ประจำวัน'!$B491,เส้นแต่งหน้าขนมเค้ก!AB:AB)+SUMIF(แพ็ค!$C:$C,'รับ-จ่าย ประจำวัน'!$B491,แพ็ค!AB:AB)+SUMIF(ธุรการ!$C:$C,'รับ-จ่าย ประจำวัน'!$B491,ธุรการ!AB:AB)+SUMIF(เส้นแต่งหน้าขนมปัง!$C:$C,'รับ-จ่าย ประจำวัน'!$B491,เส้นแต่งหน้าขนมปัง!AB:AB)+SUMIF('วางแผนBC,CJ'!$C:$C,'รับ-จ่าย ประจำวัน'!$B491,'วางแผนBC,CJ'!AB:AB)+SUMIF(RD!$C:$C,'รับ-จ่าย ประจำวัน'!$B491,RD!AB:AB)+SUMIF('FG,ออนไล,คัดแยก'!$C:$C,'รับ-จ่าย ประจำวัน'!$B491,'FG,ออนไล,คัดแยก'!AB:AB)</f>
        <v>0</v>
      </c>
      <c r="BJ491" s="16">
        <f>SUMIF(เตรียมส่วนผสม!$C:$C,'รับ-จ่าย ประจำวัน'!$B491,เตรียมส่วนผสม!AC:AC)+SUMIF(กวนไส้!$C:$C,'รับ-จ่าย ประจำวัน'!$B491,กวนไส้!AC:AC)+SUMIF(ผลิต1!$C:$C,'รับ-จ่าย ประจำวัน'!$B491,ผลิต1!AC:AC)+SUMIF(ผลิต2!$C:$C,'รับ-จ่าย ประจำวัน'!$B491,ผลิต2!AC:AC)+SUMIF(เส้นแต่งหน้าขนมเค้ก!$C:$C,'รับ-จ่าย ประจำวัน'!$B491,เส้นแต่งหน้าขนมเค้ก!AC:AC)+SUMIF(แพ็ค!$C:$C,'รับ-จ่าย ประจำวัน'!$B491,แพ็ค!AC:AC)+SUMIF(ธุรการ!$C:$C,'รับ-จ่าย ประจำวัน'!$B491,ธุรการ!AC:AC)+SUMIF(เส้นแต่งหน้าขนมปัง!$C:$C,'รับ-จ่าย ประจำวัน'!$B491,เส้นแต่งหน้าขนมปัง!AC:AC)+SUMIF('วางแผนBC,CJ'!$C:$C,'รับ-จ่าย ประจำวัน'!$B491,'วางแผนBC,CJ'!AC:AC)+SUMIF(RD!$C:$C,'รับ-จ่าย ประจำวัน'!$B491,RD!AC:AC)+SUMIF('FG,ออนไล,คัดแยก'!$C:$C,'รับ-จ่าย ประจำวัน'!$B491,'FG,ออนไล,คัดแยก'!AC:AC)</f>
        <v>0</v>
      </c>
      <c r="BK491" s="16">
        <f>SUMIF(เตรียมส่วนผสม!$C:$C,'รับ-จ่าย ประจำวัน'!$B491,เตรียมส่วนผสม!AD:AD)+SUMIF(กวนไส้!$C:$C,'รับ-จ่าย ประจำวัน'!$B491,กวนไส้!AD:AD)+SUMIF(ผลิต1!$C:$C,'รับ-จ่าย ประจำวัน'!$B491,ผลิต1!AD:AD)+SUMIF(ผลิต2!$C:$C,'รับ-จ่าย ประจำวัน'!$B491,ผลิต2!AD:AD)+SUMIF(เส้นแต่งหน้าขนมเค้ก!$C:$C,'รับ-จ่าย ประจำวัน'!$B491,เส้นแต่งหน้าขนมเค้ก!AD:AD)+SUMIF(แพ็ค!$C:$C,'รับ-จ่าย ประจำวัน'!$B491,แพ็ค!AD:AD)+SUMIF(ธุรการ!$C:$C,'รับ-จ่าย ประจำวัน'!$B491,ธุรการ!AD:AD)+SUMIF(เส้นแต่งหน้าขนมปัง!$C:$C,'รับ-จ่าย ประจำวัน'!$B491,เส้นแต่งหน้าขนมปัง!AD:AD)+SUMIF('วางแผนBC,CJ'!$C:$C,'รับ-จ่าย ประจำวัน'!$B491,'วางแผนBC,CJ'!AD:AD)+SUMIF(RD!$C:$C,'รับ-จ่าย ประจำวัน'!$B491,RD!AD:AD)+SUMIF('FG,ออนไล,คัดแยก'!$C:$C,'รับ-จ่าย ประจำวัน'!$B491,'FG,ออนไล,คัดแยก'!AD:AD)</f>
        <v>0</v>
      </c>
      <c r="BL491" s="16">
        <f>SUMIF(เตรียมส่วนผสม!$C:$C,'รับ-จ่าย ประจำวัน'!$B491,เตรียมส่วนผสม!AE:AE)+SUMIF(กวนไส้!$C:$C,'รับ-จ่าย ประจำวัน'!$B491,กวนไส้!AE:AE)+SUMIF(ผลิต1!$C:$C,'รับ-จ่าย ประจำวัน'!$B491,ผลิต1!AE:AE)+SUMIF(ผลิต2!$C:$C,'รับ-จ่าย ประจำวัน'!$B491,ผลิต2!AE:AE)+SUMIF(เส้นแต่งหน้าขนมเค้ก!$C:$C,'รับ-จ่าย ประจำวัน'!$B491,เส้นแต่งหน้าขนมเค้ก!AE:AE)+SUMIF(แพ็ค!$C:$C,'รับ-จ่าย ประจำวัน'!$B491,แพ็ค!AE:AE)+SUMIF(ธุรการ!$C:$C,'รับ-จ่าย ประจำวัน'!$B491,ธุรการ!AE:AE)+SUMIF(เส้นแต่งหน้าขนมปัง!$C:$C,'รับ-จ่าย ประจำวัน'!$B491,เส้นแต่งหน้าขนมปัง!AE:AE)+SUMIF('วางแผนBC,CJ'!$C:$C,'รับ-จ่าย ประจำวัน'!$B491,'วางแผนBC,CJ'!AE:AE)+SUMIF(RD!$C:$C,'รับ-จ่าย ประจำวัน'!$B491,RD!AE:AE)+SUMIF('FG,ออนไล,คัดแยก'!$C:$C,'รับ-จ่าย ประจำวัน'!$B491,'FG,ออนไล,คัดแยก'!AE:AE)</f>
        <v>0</v>
      </c>
      <c r="BM491" s="16">
        <f>SUMIF(เตรียมส่วนผสม!$C:$C,'รับ-จ่าย ประจำวัน'!$B491,เตรียมส่วนผสม!AF:AF)+SUMIF(กวนไส้!$C:$C,'รับ-จ่าย ประจำวัน'!$B491,กวนไส้!AF:AF)+SUMIF(ผลิต1!$C:$C,'รับ-จ่าย ประจำวัน'!$B491,ผลิต1!AF:AF)+SUMIF(ผลิต2!$C:$C,'รับ-จ่าย ประจำวัน'!$B491,ผลิต2!AF:AF)+SUMIF(เส้นแต่งหน้าขนมเค้ก!$C:$C,'รับ-จ่าย ประจำวัน'!$B491,เส้นแต่งหน้าขนมเค้ก!AF:AF)+SUMIF(แพ็ค!$C:$C,'รับ-จ่าย ประจำวัน'!$B491,แพ็ค!AF:AF)+SUMIF(ธุรการ!$C:$C,'รับ-จ่าย ประจำวัน'!$B491,ธุรการ!AF:AF)+SUMIF(เส้นแต่งหน้าขนมปัง!$C:$C,'รับ-จ่าย ประจำวัน'!$B491,เส้นแต่งหน้าขนมปัง!AF:AF)+SUMIF('วางแผนBC,CJ'!$C:$C,'รับ-จ่าย ประจำวัน'!$B491,'วางแผนBC,CJ'!AF:AF)+SUMIF(RD!$C:$C,'รับ-จ่าย ประจำวัน'!$B491,RD!AF:AF)+SUMIF('FG,ออนไล,คัดแยก'!$C:$C,'รับ-จ่าย ประจำวัน'!$B491,'FG,ออนไล,คัดแยก'!AF:AF)</f>
        <v>0</v>
      </c>
      <c r="BN491" s="16">
        <f>SUMIF(เตรียมส่วนผสม!$C:$C,'รับ-จ่าย ประจำวัน'!$B491,เตรียมส่วนผสม!AG:AG)+SUMIF(กวนไส้!$C:$C,'รับ-จ่าย ประจำวัน'!$B491,กวนไส้!AG:AG)+SUMIF(ผลิต1!$C:$C,'รับ-จ่าย ประจำวัน'!$B491,ผลิต1!AG:AG)+SUMIF(ผลิต2!$C:$C,'รับ-จ่าย ประจำวัน'!$B491,ผลิต2!AG:AG)+SUMIF(เส้นแต่งหน้าขนมเค้ก!$C:$C,'รับ-จ่าย ประจำวัน'!$B491,เส้นแต่งหน้าขนมเค้ก!AG:AG)+SUMIF(แพ็ค!$C:$C,'รับ-จ่าย ประจำวัน'!$B491,แพ็ค!AG:AG)+SUMIF(ธุรการ!$C:$C,'รับ-จ่าย ประจำวัน'!$B491,ธุรการ!AG:AG)+SUMIF(เส้นแต่งหน้าขนมปัง!$C:$C,'รับ-จ่าย ประจำวัน'!$B491,เส้นแต่งหน้าขนมปัง!AG:AG)+SUMIF('วางแผนBC,CJ'!$C:$C,'รับ-จ่าย ประจำวัน'!$B491,'วางแผนBC,CJ'!AG:AG)+SUMIF(RD!$C:$C,'รับ-จ่าย ประจำวัน'!$B491,RD!AG:AG)+SUMIF('FG,ออนไล,คัดแยก'!$C:$C,'รับ-จ่าย ประจำวัน'!$B491,'FG,ออนไล,คัดแยก'!AG:AG)</f>
        <v>0</v>
      </c>
      <c r="BO491" s="16">
        <f>SUMIF(เตรียมส่วนผสม!$C:$C,'รับ-จ่าย ประจำวัน'!$B491,เตรียมส่วนผสม!AH:AH)+SUMIF(กวนไส้!$C:$C,'รับ-จ่าย ประจำวัน'!$B491,กวนไส้!AH:AH)+SUMIF(ผลิต1!$C:$C,'รับ-จ่าย ประจำวัน'!$B491,ผลิต1!AH:AH)+SUMIF(ผลิต2!$C:$C,'รับ-จ่าย ประจำวัน'!$B491,ผลิต2!AH:AH)+SUMIF(เส้นแต่งหน้าขนมเค้ก!$C:$C,'รับ-จ่าย ประจำวัน'!$B491,เส้นแต่งหน้าขนมเค้ก!AH:AH)+SUMIF(แพ็ค!$C:$C,'รับ-จ่าย ประจำวัน'!$B491,แพ็ค!AH:AH)+SUMIF(ธุรการ!$C:$C,'รับ-จ่าย ประจำวัน'!$B491,ธุรการ!AH:AH)+SUMIF(เส้นแต่งหน้าขนมปัง!$C:$C,'รับ-จ่าย ประจำวัน'!$B491,เส้นแต่งหน้าขนมปัง!AH:AH)+SUMIF('วางแผนBC,CJ'!$C:$C,'รับ-จ่าย ประจำวัน'!$B491,'วางแผนBC,CJ'!AH:AH)+SUMIF(RD!$C:$C,'รับ-จ่าย ประจำวัน'!$B491,RD!AH:AH)+SUMIF('FG,ออนไล,คัดแยก'!$C:$C,'รับ-จ่าย ประจำวัน'!$B491,'FG,ออนไล,คัดแยก'!AH:AH)</f>
        <v>0</v>
      </c>
      <c r="BP491" s="16">
        <f>SUMIF(เตรียมส่วนผสม!$C:$C,'รับ-จ่าย ประจำวัน'!$B491,เตรียมส่วนผสม!AI:AI)+SUMIF(กวนไส้!$C:$C,'รับ-จ่าย ประจำวัน'!$B491,กวนไส้!AI:AI)+SUMIF(ผลิต1!$C:$C,'รับ-จ่าย ประจำวัน'!$B491,ผลิต1!AI:AI)+SUMIF(ผลิต2!$C:$C,'รับ-จ่าย ประจำวัน'!$B491,ผลิต2!AI:AI)+SUMIF(เส้นแต่งหน้าขนมเค้ก!$C:$C,'รับ-จ่าย ประจำวัน'!$B491,เส้นแต่งหน้าขนมเค้ก!AI:AI)+SUMIF(แพ็ค!$C:$C,'รับ-จ่าย ประจำวัน'!$B491,แพ็ค!AI:AI)+SUMIF(ธุรการ!$C:$C,'รับ-จ่าย ประจำวัน'!$B491,ธุรการ!AI:AI)+SUMIF(เส้นแต่งหน้าขนมปัง!$C:$C,'รับ-จ่าย ประจำวัน'!$B491,เส้นแต่งหน้าขนมปัง!AI:AI)+SUMIF('วางแผนBC,CJ'!$C:$C,'รับ-จ่าย ประจำวัน'!$B491,'วางแผนBC,CJ'!AI:AI)+SUMIF(RD!$C:$C,'รับ-จ่าย ประจำวัน'!$B491,RD!AI:AI)+SUMIF('FG,ออนไล,คัดแยก'!$C:$C,'รับ-จ่าย ประจำวัน'!$B491,'FG,ออนไล,คัดแยก'!AI:AI)</f>
        <v>0</v>
      </c>
      <c r="BQ491" s="16">
        <f>SUMIF(เตรียมส่วนผสม!$C:$C,'รับ-จ่าย ประจำวัน'!$B491,เตรียมส่วนผสม!AJ:AJ)+SUMIF(กวนไส้!$C:$C,'รับ-จ่าย ประจำวัน'!$B491,กวนไส้!AJ:AJ)+SUMIF(ผลิต1!$C:$C,'รับ-จ่าย ประจำวัน'!$B491,ผลิต1!AJ:AJ)+SUMIF(ผลิต2!$C:$C,'รับ-จ่าย ประจำวัน'!$B491,ผลิต2!AJ:AJ)+SUMIF(เส้นแต่งหน้าขนมเค้ก!$C:$C,'รับ-จ่าย ประจำวัน'!$B491,เส้นแต่งหน้าขนมเค้ก!AJ:AJ)+SUMIF(แพ็ค!$C:$C,'รับ-จ่าย ประจำวัน'!$B491,แพ็ค!AJ:AJ)+SUMIF(ธุรการ!$C:$C,'รับ-จ่าย ประจำวัน'!$B491,ธุรการ!AJ:AJ)+SUMIF(เส้นแต่งหน้าขนมปัง!$C:$C,'รับ-จ่าย ประจำวัน'!$B491,เส้นแต่งหน้าขนมปัง!AJ:AJ)+SUMIF('วางแผนBC,CJ'!$C:$C,'รับ-จ่าย ประจำวัน'!$B491,'วางแผนBC,CJ'!AJ:AJ)+SUMIF(RD!$C:$C,'รับ-จ่าย ประจำวัน'!$B491,RD!AJ:AJ)+SUMIF('FG,ออนไล,คัดแยก'!$C:$C,'รับ-จ่าย ประจำวัน'!$B491,'FG,ออนไล,คัดแยก'!AJ:AJ)</f>
        <v>0</v>
      </c>
      <c r="BR491" s="16">
        <f>SUMIF(เตรียมส่วนผสม!$C:$C,'รับ-จ่าย ประจำวัน'!$B491,เตรียมส่วนผสม!AK:AK)+SUMIF(กวนไส้!$C:$C,'รับ-จ่าย ประจำวัน'!$B491,กวนไส้!AK:AK)+SUMIF(ผลิต1!$C:$C,'รับ-จ่าย ประจำวัน'!$B491,ผลิต1!AK:AK)+SUMIF(ผลิต2!$C:$C,'รับ-จ่าย ประจำวัน'!$B491,ผลิต2!AK:AK)+SUMIF(เส้นแต่งหน้าขนมเค้ก!$C:$C,'รับ-จ่าย ประจำวัน'!$B491,เส้นแต่งหน้าขนมเค้ก!AK:AK)+SUMIF(แพ็ค!$C:$C,'รับ-จ่าย ประจำวัน'!$B491,แพ็ค!AK:AK)+SUMIF(ธุรการ!$C:$C,'รับ-จ่าย ประจำวัน'!$B491,ธุรการ!AK:AK)+SUMIF(เส้นแต่งหน้าขนมปัง!$C:$C,'รับ-จ่าย ประจำวัน'!$B491,เส้นแต่งหน้าขนมปัง!AK:AK)+SUMIF('วางแผนBC,CJ'!$C:$C,'รับ-จ่าย ประจำวัน'!$B491,'วางแผนBC,CJ'!AK:AK)+SUMIF(RD!$C:$C,'รับ-จ่าย ประจำวัน'!$B491,RD!AK:AK)+SUMIF('FG,ออนไล,คัดแยก'!$C:$C,'รับ-จ่าย ประจำวัน'!$B491,'FG,ออนไล,คัดแยก'!AK:AK)</f>
        <v>0</v>
      </c>
      <c r="BS491" s="16">
        <f>SUMIF(เตรียมส่วนผสม!$C:$C,'รับ-จ่าย ประจำวัน'!$B491,เตรียมส่วนผสม!AL:AL)+SUMIF(กวนไส้!$C:$C,'รับ-จ่าย ประจำวัน'!$B491,กวนไส้!AL:AL)+SUMIF(ผลิต1!$C:$C,'รับ-จ่าย ประจำวัน'!$B491,ผลิต1!AL:AL)+SUMIF(ผลิต2!$C:$C,'รับ-จ่าย ประจำวัน'!$B491,ผลิต2!AL:AL)+SUMIF(เส้นแต่งหน้าขนมเค้ก!$C:$C,'รับ-จ่าย ประจำวัน'!$B491,เส้นแต่งหน้าขนมเค้ก!AL:AL)+SUMIF(แพ็ค!$C:$C,'รับ-จ่าย ประจำวัน'!$B491,แพ็ค!AL:AL)+SUMIF(ธุรการ!$C:$C,'รับ-จ่าย ประจำวัน'!$B491,ธุรการ!AL:AL)+SUMIF(เส้นแต่งหน้าขนมปัง!$C:$C,'รับ-จ่าย ประจำวัน'!$B491,เส้นแต่งหน้าขนมปัง!AL:AL)+SUMIF('วางแผนBC,CJ'!$C:$C,'รับ-จ่าย ประจำวัน'!$B491,'วางแผนBC,CJ'!AL:AL)+SUMIF(RD!$C:$C,'รับ-จ่าย ประจำวัน'!$B491,RD!AL:AL)+SUMIF('FG,ออนไล,คัดแยก'!$C:$C,'รับ-จ่าย ประจำวัน'!$B491,'FG,ออนไล,คัดแยก'!AL:AL)</f>
        <v>0</v>
      </c>
      <c r="BT491" s="18">
        <f t="shared" si="107"/>
        <v>0</v>
      </c>
      <c r="BU491" s="116"/>
      <c r="BV491" s="146">
        <f t="shared" si="108"/>
        <v>47720</v>
      </c>
      <c r="BW491" s="183">
        <v>30</v>
      </c>
      <c r="BX491" s="172">
        <f t="shared" si="103"/>
        <v>0</v>
      </c>
      <c r="BY491" s="188" t="e">
        <f t="shared" si="104"/>
        <v>#DIV/0!</v>
      </c>
      <c r="BZ491" s="180" t="e">
        <f t="shared" ca="1" si="109"/>
        <v>#DIV/0!</v>
      </c>
      <c r="CA491" s="93"/>
      <c r="CB491" s="93"/>
      <c r="CC491" s="93"/>
      <c r="CD491" s="93"/>
      <c r="CE491" s="93"/>
      <c r="CF491" s="93"/>
      <c r="CG491" s="93"/>
      <c r="CH491" s="93"/>
      <c r="CI491" s="93"/>
      <c r="CJ491" s="97"/>
      <c r="CK491" s="9">
        <f t="shared" si="105"/>
        <v>47720</v>
      </c>
    </row>
    <row r="492" spans="1:89" hidden="1" x14ac:dyDescent="0.5">
      <c r="A492" s="149"/>
      <c r="B492" s="34">
        <v>1020201074</v>
      </c>
      <c r="C492" s="149" t="s">
        <v>1965</v>
      </c>
      <c r="D492" s="141" t="s">
        <v>91</v>
      </c>
      <c r="E492" s="25"/>
      <c r="F492" s="162" t="s">
        <v>1605</v>
      </c>
      <c r="G492" s="25"/>
      <c r="H492" s="12">
        <v>15087</v>
      </c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11"/>
      <c r="AF492" s="11"/>
      <c r="AG492" s="11"/>
      <c r="AH492" s="11"/>
      <c r="AI492" s="25"/>
      <c r="AJ492" s="25"/>
      <c r="AK492" s="25"/>
      <c r="AL492" s="25"/>
      <c r="AM492" s="25"/>
      <c r="AN492" s="15">
        <f t="shared" si="111"/>
        <v>0</v>
      </c>
      <c r="AO492" s="16">
        <f>SUMIF(เตรียมส่วนผสม!$C:$C,'รับ-จ่าย ประจำวัน'!$B492,เตรียมส่วนผสม!H:H)+SUMIF(กวนไส้!$C:$C,'รับ-จ่าย ประจำวัน'!$B492,กวนไส้!H:H)+SUMIF(ผลิต1!$C:$C,'รับ-จ่าย ประจำวัน'!$B492,ผลิต1!H:H)+SUMIF(ผลิต2!$C:$C,'รับ-จ่าย ประจำวัน'!$B492,ผลิต2!H:H)+SUMIF(เส้นแต่งหน้าขนมเค้ก!$C:$C,'รับ-จ่าย ประจำวัน'!$B492,เส้นแต่งหน้าขนมเค้ก!H:H)+SUMIF(แพ็ค!$C:$C,'รับ-จ่าย ประจำวัน'!$B492,แพ็ค!H:H)+SUMIF(ธุรการ!$C:$C,'รับ-จ่าย ประจำวัน'!$B492,ธุรการ!H:H)+SUMIF(เส้นแต่งหน้าขนมปัง!$C:$C,'รับ-จ่าย ประจำวัน'!$B492,เส้นแต่งหน้าขนมปัง!H:H)+SUMIF('วางแผนBC,CJ'!$C:$C,'รับ-จ่าย ประจำวัน'!$B492,'วางแผนBC,CJ'!H:H)+SUMIF(RD!$C:$C,'รับ-จ่าย ประจำวัน'!$B492,RD!H:H)+SUMIF('FG,ออนไล,คัดแยก'!$C:$C,'รับ-จ่าย ประจำวัน'!$B492,'FG,ออนไล,คัดแยก'!H:H)</f>
        <v>0</v>
      </c>
      <c r="AP492" s="16">
        <f>SUMIF(เตรียมส่วนผสม!$C:$C,'รับ-จ่าย ประจำวัน'!$B492,เตรียมส่วนผสม!I:I)+SUMIF(กวนไส้!$C:$C,'รับ-จ่าย ประจำวัน'!$B492,กวนไส้!I:I)+SUMIF(ผลิต1!$C:$C,'รับ-จ่าย ประจำวัน'!$B492,ผลิต1!I:I)+SUMIF(ผลิต2!$C:$C,'รับ-จ่าย ประจำวัน'!$B492,ผลิต2!I:I)+SUMIF(เส้นแต่งหน้าขนมเค้ก!$C:$C,'รับ-จ่าย ประจำวัน'!$B492,เส้นแต่งหน้าขนมเค้ก!I:I)+SUMIF(แพ็ค!$C:$C,'รับ-จ่าย ประจำวัน'!$B492,แพ็ค!I:I)+SUMIF(ธุรการ!$C:$C,'รับ-จ่าย ประจำวัน'!$B492,ธุรการ!I:I)+SUMIF(เส้นแต่งหน้าขนมปัง!$C:$C,'รับ-จ่าย ประจำวัน'!$B492,เส้นแต่งหน้าขนมปัง!I:I)+SUMIF('วางแผนBC,CJ'!$C:$C,'รับ-จ่าย ประจำวัน'!$B492,'วางแผนBC,CJ'!I:I)+SUMIF(RD!$C:$C,'รับ-จ่าย ประจำวัน'!$B492,RD!I:I)+SUMIF('FG,ออนไล,คัดแยก'!$C:$C,'รับ-จ่าย ประจำวัน'!$B492,'FG,ออนไล,คัดแยก'!I:I)</f>
        <v>0</v>
      </c>
      <c r="AQ492" s="16">
        <f>SUMIF(เตรียมส่วนผสม!$C:$C,'รับ-จ่าย ประจำวัน'!$B492,เตรียมส่วนผสม!J:J)+SUMIF(กวนไส้!$C:$C,'รับ-จ่าย ประจำวัน'!$B492,กวนไส้!J:J)+SUMIF(ผลิต1!$C:$C,'รับ-จ่าย ประจำวัน'!$B492,ผลิต1!J:J)+SUMIF(ผลิต2!$C:$C,'รับ-จ่าย ประจำวัน'!$B492,ผลิต2!J:J)+SUMIF(เส้นแต่งหน้าขนมเค้ก!$C:$C,'รับ-จ่าย ประจำวัน'!$B492,เส้นแต่งหน้าขนมเค้ก!J:J)+SUMIF(แพ็ค!$C:$C,'รับ-จ่าย ประจำวัน'!$B492,แพ็ค!J:J)+SUMIF(ธุรการ!$C:$C,'รับ-จ่าย ประจำวัน'!$B492,ธุรการ!J:J)+SUMIF(เส้นแต่งหน้าขนมปัง!$C:$C,'รับ-จ่าย ประจำวัน'!$B492,เส้นแต่งหน้าขนมปัง!J:J)+SUMIF('วางแผนBC,CJ'!$C:$C,'รับ-จ่าย ประจำวัน'!$B492,'วางแผนBC,CJ'!J:J)+SUMIF(RD!$C:$C,'รับ-จ่าย ประจำวัน'!$B492,RD!J:J)+SUMIF('FG,ออนไล,คัดแยก'!$C:$C,'รับ-จ่าย ประจำวัน'!$B492,'FG,ออนไล,คัดแยก'!J:J)</f>
        <v>0</v>
      </c>
      <c r="AR492" s="16">
        <f>SUMIF(เตรียมส่วนผสม!$C:$C,'รับ-จ่าย ประจำวัน'!$B492,เตรียมส่วนผสม!K:K)+SUMIF(กวนไส้!$C:$C,'รับ-จ่าย ประจำวัน'!$B492,กวนไส้!K:K)+SUMIF(ผลิต1!$C:$C,'รับ-จ่าย ประจำวัน'!$B492,ผลิต1!K:K)+SUMIF(ผลิต2!$C:$C,'รับ-จ่าย ประจำวัน'!$B492,ผลิต2!K:K)+SUMIF(เส้นแต่งหน้าขนมเค้ก!$C:$C,'รับ-จ่าย ประจำวัน'!$B492,เส้นแต่งหน้าขนมเค้ก!K:K)+SUMIF(แพ็ค!$C:$C,'รับ-จ่าย ประจำวัน'!$B492,แพ็ค!K:K)+SUMIF(ธุรการ!$C:$C,'รับ-จ่าย ประจำวัน'!$B492,ธุรการ!K:K)+SUMIF(เส้นแต่งหน้าขนมปัง!$C:$C,'รับ-จ่าย ประจำวัน'!$B492,เส้นแต่งหน้าขนมปัง!K:K)+SUMIF('วางแผนBC,CJ'!$C:$C,'รับ-จ่าย ประจำวัน'!$B492,'วางแผนBC,CJ'!K:K)+SUMIF(RD!$C:$C,'รับ-จ่าย ประจำวัน'!$B492,RD!K:K)+SUMIF('FG,ออนไล,คัดแยก'!$C:$C,'รับ-จ่าย ประจำวัน'!$B492,'FG,ออนไล,คัดแยก'!K:K)</f>
        <v>0</v>
      </c>
      <c r="AS492" s="16">
        <f>SUMIF(เตรียมส่วนผสม!$C:$C,'รับ-จ่าย ประจำวัน'!$B492,เตรียมส่วนผสม!L:L)+SUMIF(กวนไส้!$C:$C,'รับ-จ่าย ประจำวัน'!$B492,กวนไส้!L:L)+SUMIF(ผลิต1!$C:$C,'รับ-จ่าย ประจำวัน'!$B492,ผลิต1!L:L)+SUMIF(ผลิต2!$C:$C,'รับ-จ่าย ประจำวัน'!$B492,ผลิต2!L:L)+SUMIF(เส้นแต่งหน้าขนมเค้ก!$C:$C,'รับ-จ่าย ประจำวัน'!$B492,เส้นแต่งหน้าขนมเค้ก!L:L)+SUMIF(แพ็ค!$C:$C,'รับ-จ่าย ประจำวัน'!$B492,แพ็ค!L:L)+SUMIF(ธุรการ!$C:$C,'รับ-จ่าย ประจำวัน'!$B492,ธุรการ!L:L)+SUMIF(เส้นแต่งหน้าขนมปัง!$C:$C,'รับ-จ่าย ประจำวัน'!$B492,เส้นแต่งหน้าขนมปัง!L:L)+SUMIF('วางแผนBC,CJ'!$C:$C,'รับ-จ่าย ประจำวัน'!$B492,'วางแผนBC,CJ'!L:L)+SUMIF(RD!$C:$C,'รับ-จ่าย ประจำวัน'!$B492,RD!L:L)+SUMIF('FG,ออนไล,คัดแยก'!$C:$C,'รับ-จ่าย ประจำวัน'!$B492,'FG,ออนไล,คัดแยก'!L:L)</f>
        <v>0</v>
      </c>
      <c r="AT492" s="16">
        <f>SUMIF(เตรียมส่วนผสม!$C:$C,'รับ-จ่าย ประจำวัน'!$B492,เตรียมส่วนผสม!M:M)+SUMIF(กวนไส้!$C:$C,'รับ-จ่าย ประจำวัน'!$B492,กวนไส้!M:M)+SUMIF(ผลิต1!$C:$C,'รับ-จ่าย ประจำวัน'!$B492,ผลิต1!M:M)+SUMIF(ผลิต2!$C:$C,'รับ-จ่าย ประจำวัน'!$B492,ผลิต2!M:M)+SUMIF(เส้นแต่งหน้าขนมเค้ก!$C:$C,'รับ-จ่าย ประจำวัน'!$B492,เส้นแต่งหน้าขนมเค้ก!M:M)+SUMIF(แพ็ค!$C:$C,'รับ-จ่าย ประจำวัน'!$B492,แพ็ค!M:M)+SUMIF(ธุรการ!$C:$C,'รับ-จ่าย ประจำวัน'!$B492,ธุรการ!M:M)+SUMIF(เส้นแต่งหน้าขนมปัง!$C:$C,'รับ-จ่าย ประจำวัน'!$B492,เส้นแต่งหน้าขนมปัง!M:M)+SUMIF('วางแผนBC,CJ'!$C:$C,'รับ-จ่าย ประจำวัน'!$B492,'วางแผนBC,CJ'!M:M)+SUMIF(RD!$C:$C,'รับ-จ่าย ประจำวัน'!$B492,RD!M:M)+SUMIF('FG,ออนไล,คัดแยก'!$C:$C,'รับ-จ่าย ประจำวัน'!$B492,'FG,ออนไล,คัดแยก'!M:M)</f>
        <v>0</v>
      </c>
      <c r="AU492" s="16">
        <f>SUMIF(เตรียมส่วนผสม!$C:$C,'รับ-จ่าย ประจำวัน'!$B492,เตรียมส่วนผสม!N:N)+SUMIF(กวนไส้!$C:$C,'รับ-จ่าย ประจำวัน'!$B492,กวนไส้!N:N)+SUMIF(ผลิต1!$C:$C,'รับ-จ่าย ประจำวัน'!$B492,ผลิต1!N:N)+SUMIF(ผลิต2!$C:$C,'รับ-จ่าย ประจำวัน'!$B492,ผลิต2!N:N)+SUMIF(เส้นแต่งหน้าขนมเค้ก!$C:$C,'รับ-จ่าย ประจำวัน'!$B492,เส้นแต่งหน้าขนมเค้ก!N:N)+SUMIF(แพ็ค!$C:$C,'รับ-จ่าย ประจำวัน'!$B492,แพ็ค!N:N)+SUMIF(ธุรการ!$C:$C,'รับ-จ่าย ประจำวัน'!$B492,ธุรการ!N:N)+SUMIF(เส้นแต่งหน้าขนมปัง!$C:$C,'รับ-จ่าย ประจำวัน'!$B492,เส้นแต่งหน้าขนมปัง!N:N)+SUMIF('วางแผนBC,CJ'!$C:$C,'รับ-จ่าย ประจำวัน'!$B492,'วางแผนBC,CJ'!N:N)+SUMIF(RD!$C:$C,'รับ-จ่าย ประจำวัน'!$B492,RD!N:N)+SUMIF('FG,ออนไล,คัดแยก'!$C:$C,'รับ-จ่าย ประจำวัน'!$B492,'FG,ออนไล,คัดแยก'!N:N)</f>
        <v>0</v>
      </c>
      <c r="AV492" s="16">
        <f>SUMIF(เตรียมส่วนผสม!$C:$C,'รับ-จ่าย ประจำวัน'!$B492,เตรียมส่วนผสม!O:O)+SUMIF(กวนไส้!$C:$C,'รับ-จ่าย ประจำวัน'!$B492,กวนไส้!O:O)+SUMIF(ผลิต1!$C:$C,'รับ-จ่าย ประจำวัน'!$B492,ผลิต1!O:O)+SUMIF(ผลิต2!$C:$C,'รับ-จ่าย ประจำวัน'!$B492,ผลิต2!O:O)+SUMIF(เส้นแต่งหน้าขนมเค้ก!$C:$C,'รับ-จ่าย ประจำวัน'!$B492,เส้นแต่งหน้าขนมเค้ก!O:O)+SUMIF(แพ็ค!$C:$C,'รับ-จ่าย ประจำวัน'!$B492,แพ็ค!O:O)+SUMIF(ธุรการ!$C:$C,'รับ-จ่าย ประจำวัน'!$B492,ธุรการ!O:O)+SUMIF(เส้นแต่งหน้าขนมปัง!$C:$C,'รับ-จ่าย ประจำวัน'!$B492,เส้นแต่งหน้าขนมปัง!O:O)+SUMIF('วางแผนBC,CJ'!$C:$C,'รับ-จ่าย ประจำวัน'!$B492,'วางแผนBC,CJ'!O:O)+SUMIF(RD!$C:$C,'รับ-จ่าย ประจำวัน'!$B492,RD!O:O)+SUMIF('FG,ออนไล,คัดแยก'!$C:$C,'รับ-จ่าย ประจำวัน'!$B492,'FG,ออนไล,คัดแยก'!O:O)</f>
        <v>0</v>
      </c>
      <c r="AW492" s="16">
        <f>SUMIF(เตรียมส่วนผสม!$C:$C,'รับ-จ่าย ประจำวัน'!$B492,เตรียมส่วนผสม!P:P)+SUMIF(กวนไส้!$C:$C,'รับ-จ่าย ประจำวัน'!$B492,กวนไส้!P:P)+SUMIF(ผลิต1!$C:$C,'รับ-จ่าย ประจำวัน'!$B492,ผลิต1!P:P)+SUMIF(ผลิต2!$C:$C,'รับ-จ่าย ประจำวัน'!$B492,ผลิต2!P:P)+SUMIF(เส้นแต่งหน้าขนมเค้ก!$C:$C,'รับ-จ่าย ประจำวัน'!$B492,เส้นแต่งหน้าขนมเค้ก!P:P)+SUMIF(แพ็ค!$C:$C,'รับ-จ่าย ประจำวัน'!$B492,แพ็ค!P:P)+SUMIF(ธุรการ!$C:$C,'รับ-จ่าย ประจำวัน'!$B492,ธุรการ!P:P)+SUMIF(เส้นแต่งหน้าขนมปัง!$C:$C,'รับ-จ่าย ประจำวัน'!$B492,เส้นแต่งหน้าขนมปัง!P:P)+SUMIF('วางแผนBC,CJ'!$C:$C,'รับ-จ่าย ประจำวัน'!$B492,'วางแผนBC,CJ'!P:P)+SUMIF(RD!$C:$C,'รับ-จ่าย ประจำวัน'!$B492,RD!P:P)+SUMIF('FG,ออนไล,คัดแยก'!$C:$C,'รับ-จ่าย ประจำวัน'!$B492,'FG,ออนไล,คัดแยก'!P:P)</f>
        <v>0</v>
      </c>
      <c r="AX492" s="16">
        <f>SUMIF(เตรียมส่วนผสม!$C:$C,'รับ-จ่าย ประจำวัน'!$B492,เตรียมส่วนผสม!Q:Q)+SUMIF(กวนไส้!$C:$C,'รับ-จ่าย ประจำวัน'!$B492,กวนไส้!Q:Q)+SUMIF(ผลิต1!$C:$C,'รับ-จ่าย ประจำวัน'!$B492,ผลิต1!Q:Q)+SUMIF(ผลิต2!$C:$C,'รับ-จ่าย ประจำวัน'!$B492,ผลิต2!Q:Q)+SUMIF(เส้นแต่งหน้าขนมเค้ก!$C:$C,'รับ-จ่าย ประจำวัน'!$B492,เส้นแต่งหน้าขนมเค้ก!Q:Q)+SUMIF(แพ็ค!$C:$C,'รับ-จ่าย ประจำวัน'!$B492,แพ็ค!Q:Q)+SUMIF(ธุรการ!$C:$C,'รับ-จ่าย ประจำวัน'!$B492,ธุรการ!Q:Q)+SUMIF(เส้นแต่งหน้าขนมปัง!$C:$C,'รับ-จ่าย ประจำวัน'!$B492,เส้นแต่งหน้าขนมปัง!Q:Q)+SUMIF('วางแผนBC,CJ'!$C:$C,'รับ-จ่าย ประจำวัน'!$B492,'วางแผนBC,CJ'!Q:Q)+SUMIF(RD!$C:$C,'รับ-จ่าย ประจำวัน'!$B492,RD!Q:Q)+SUMIF('FG,ออนไล,คัดแยก'!$C:$C,'รับ-จ่าย ประจำวัน'!$B492,'FG,ออนไล,คัดแยก'!Q:Q)</f>
        <v>0</v>
      </c>
      <c r="AY492" s="16">
        <f>SUMIF(เตรียมส่วนผสม!$C:$C,'รับ-จ่าย ประจำวัน'!$B492,เตรียมส่วนผสม!R:R)+SUMIF(กวนไส้!$C:$C,'รับ-จ่าย ประจำวัน'!$B492,กวนไส้!R:R)+SUMIF(ผลิต1!$C:$C,'รับ-จ่าย ประจำวัน'!$B492,ผลิต1!R:R)+SUMIF(ผลิต2!$C:$C,'รับ-จ่าย ประจำวัน'!$B492,ผลิต2!R:R)+SUMIF(เส้นแต่งหน้าขนมเค้ก!$C:$C,'รับ-จ่าย ประจำวัน'!$B492,เส้นแต่งหน้าขนมเค้ก!R:R)+SUMIF(แพ็ค!$C:$C,'รับ-จ่าย ประจำวัน'!$B492,แพ็ค!R:R)+SUMIF(ธุรการ!$C:$C,'รับ-จ่าย ประจำวัน'!$B492,ธุรการ!R:R)+SUMIF(เส้นแต่งหน้าขนมปัง!$C:$C,'รับ-จ่าย ประจำวัน'!$B492,เส้นแต่งหน้าขนมปัง!R:R)+SUMIF('วางแผนBC,CJ'!$C:$C,'รับ-จ่าย ประจำวัน'!$B492,'วางแผนBC,CJ'!R:R)+SUMIF(RD!$C:$C,'รับ-จ่าย ประจำวัน'!$B492,RD!R:R)+SUMIF('FG,ออนไล,คัดแยก'!$C:$C,'รับ-จ่าย ประจำวัน'!$B492,'FG,ออนไล,คัดแยก'!R:R)</f>
        <v>0</v>
      </c>
      <c r="AZ492" s="16">
        <f>SUMIF(เตรียมส่วนผสม!$C:$C,'รับ-จ่าย ประจำวัน'!$B492,เตรียมส่วนผสม!S:S)+SUMIF(กวนไส้!$C:$C,'รับ-จ่าย ประจำวัน'!$B492,กวนไส้!S:S)+SUMIF(ผลิต1!$C:$C,'รับ-จ่าย ประจำวัน'!$B492,ผลิต1!S:S)+SUMIF(ผลิต2!$C:$C,'รับ-จ่าย ประจำวัน'!$B492,ผลิต2!S:S)+SUMIF(เส้นแต่งหน้าขนมเค้ก!$C:$C,'รับ-จ่าย ประจำวัน'!$B492,เส้นแต่งหน้าขนมเค้ก!S:S)+SUMIF(แพ็ค!$C:$C,'รับ-จ่าย ประจำวัน'!$B492,แพ็ค!S:S)+SUMIF(ธุรการ!$C:$C,'รับ-จ่าย ประจำวัน'!$B492,ธุรการ!S:S)+SUMIF(เส้นแต่งหน้าขนมปัง!$C:$C,'รับ-จ่าย ประจำวัน'!$B492,เส้นแต่งหน้าขนมปัง!S:S)+SUMIF('วางแผนBC,CJ'!$C:$C,'รับ-จ่าย ประจำวัน'!$B492,'วางแผนBC,CJ'!S:S)+SUMIF(RD!$C:$C,'รับ-จ่าย ประจำวัน'!$B492,RD!S:S)+SUMIF('FG,ออนไล,คัดแยก'!$C:$C,'รับ-จ่าย ประจำวัน'!$B492,'FG,ออนไล,คัดแยก'!S:S)</f>
        <v>0</v>
      </c>
      <c r="BA492" s="16">
        <f>SUMIF(เตรียมส่วนผสม!$C:$C,'รับ-จ่าย ประจำวัน'!$B492,เตรียมส่วนผสม!T:T)+SUMIF(กวนไส้!$C:$C,'รับ-จ่าย ประจำวัน'!$B492,กวนไส้!T:T)+SUMIF(ผลิต1!$C:$C,'รับ-จ่าย ประจำวัน'!$B492,ผลิต1!T:T)+SUMIF(ผลิต2!$C:$C,'รับ-จ่าย ประจำวัน'!$B492,ผลิต2!T:T)+SUMIF(เส้นแต่งหน้าขนมเค้ก!$C:$C,'รับ-จ่าย ประจำวัน'!$B492,เส้นแต่งหน้าขนมเค้ก!T:T)+SUMIF(แพ็ค!$C:$C,'รับ-จ่าย ประจำวัน'!$B492,แพ็ค!T:T)+SUMIF(ธุรการ!$C:$C,'รับ-จ่าย ประจำวัน'!$B492,ธุรการ!T:T)+SUMIF(เส้นแต่งหน้าขนมปัง!$C:$C,'รับ-จ่าย ประจำวัน'!$B492,เส้นแต่งหน้าขนมปัง!T:T)+SUMIF('วางแผนBC,CJ'!$C:$C,'รับ-จ่าย ประจำวัน'!$B492,'วางแผนBC,CJ'!T:T)+SUMIF(RD!$C:$C,'รับ-จ่าย ประจำวัน'!$B492,RD!T:T)+SUMIF('FG,ออนไล,คัดแยก'!$C:$C,'รับ-จ่าย ประจำวัน'!$B492,'FG,ออนไล,คัดแยก'!T:T)</f>
        <v>0</v>
      </c>
      <c r="BB492" s="16">
        <f>SUMIF(เตรียมส่วนผสม!$C:$C,'รับ-จ่าย ประจำวัน'!$B492,เตรียมส่วนผสม!U:U)+SUMIF(กวนไส้!$C:$C,'รับ-จ่าย ประจำวัน'!$B492,กวนไส้!U:U)+SUMIF(ผลิต1!$C:$C,'รับ-จ่าย ประจำวัน'!$B492,ผลิต1!U:U)+SUMIF(ผลิต2!$C:$C,'รับ-จ่าย ประจำวัน'!$B492,ผลิต2!U:U)+SUMIF(เส้นแต่งหน้าขนมเค้ก!$C:$C,'รับ-จ่าย ประจำวัน'!$B492,เส้นแต่งหน้าขนมเค้ก!U:U)+SUMIF(แพ็ค!$C:$C,'รับ-จ่าย ประจำวัน'!$B492,แพ็ค!U:U)+SUMIF(ธุรการ!$C:$C,'รับ-จ่าย ประจำวัน'!$B492,ธุรการ!U:U)+SUMIF(เส้นแต่งหน้าขนมปัง!$C:$C,'รับ-จ่าย ประจำวัน'!$B492,เส้นแต่งหน้าขนมปัง!U:U)+SUMIF('วางแผนBC,CJ'!$C:$C,'รับ-จ่าย ประจำวัน'!$B492,'วางแผนBC,CJ'!U:U)+SUMIF(RD!$C:$C,'รับ-จ่าย ประจำวัน'!$B492,RD!U:U)+SUMIF('FG,ออนไล,คัดแยก'!$C:$C,'รับ-จ่าย ประจำวัน'!$B492,'FG,ออนไล,คัดแยก'!U:U)</f>
        <v>0</v>
      </c>
      <c r="BC492" s="16">
        <f>SUMIF(เตรียมส่วนผสม!$C:$C,'รับ-จ่าย ประจำวัน'!$B492,เตรียมส่วนผสม!V:V)+SUMIF(กวนไส้!$C:$C,'รับ-จ่าย ประจำวัน'!$B492,กวนไส้!V:V)+SUMIF(ผลิต1!$C:$C,'รับ-จ่าย ประจำวัน'!$B492,ผลิต1!V:V)+SUMIF(ผลิต2!$C:$C,'รับ-จ่าย ประจำวัน'!$B492,ผลิต2!V:V)+SUMIF(เส้นแต่งหน้าขนมเค้ก!$C:$C,'รับ-จ่าย ประจำวัน'!$B492,เส้นแต่งหน้าขนมเค้ก!V:V)+SUMIF(แพ็ค!$C:$C,'รับ-จ่าย ประจำวัน'!$B492,แพ็ค!V:V)+SUMIF(ธุรการ!$C:$C,'รับ-จ่าย ประจำวัน'!$B492,ธุรการ!V:V)+SUMIF(เส้นแต่งหน้าขนมปัง!$C:$C,'รับ-จ่าย ประจำวัน'!$B492,เส้นแต่งหน้าขนมปัง!V:V)+SUMIF('วางแผนBC,CJ'!$C:$C,'รับ-จ่าย ประจำวัน'!$B492,'วางแผนBC,CJ'!V:V)+SUMIF(RD!$C:$C,'รับ-จ่าย ประจำวัน'!$B492,RD!V:V)+SUMIF('FG,ออนไล,คัดแยก'!$C:$C,'รับ-จ่าย ประจำวัน'!$B492,'FG,ออนไล,คัดแยก'!V:V)</f>
        <v>0</v>
      </c>
      <c r="BD492" s="16">
        <f>SUMIF(เตรียมส่วนผสม!$C:$C,'รับ-จ่าย ประจำวัน'!$B492,เตรียมส่วนผสม!W:W)+SUMIF(กวนไส้!$C:$C,'รับ-จ่าย ประจำวัน'!$B492,กวนไส้!W:W)+SUMIF(ผลิต1!$C:$C,'รับ-จ่าย ประจำวัน'!$B492,ผลิต1!W:W)+SUMIF(ผลิต2!$C:$C,'รับ-จ่าย ประจำวัน'!$B492,ผลิต2!W:W)+SUMIF(เส้นแต่งหน้าขนมเค้ก!$C:$C,'รับ-จ่าย ประจำวัน'!$B492,เส้นแต่งหน้าขนมเค้ก!W:W)+SUMIF(แพ็ค!$C:$C,'รับ-จ่าย ประจำวัน'!$B492,แพ็ค!W:W)+SUMIF(ธุรการ!$C:$C,'รับ-จ่าย ประจำวัน'!$B492,ธุรการ!W:W)+SUMIF(เส้นแต่งหน้าขนมปัง!$C:$C,'รับ-จ่าย ประจำวัน'!$B492,เส้นแต่งหน้าขนมปัง!W:W)+SUMIF('วางแผนBC,CJ'!$C:$C,'รับ-จ่าย ประจำวัน'!$B492,'วางแผนBC,CJ'!W:W)+SUMIF(RD!$C:$C,'รับ-จ่าย ประจำวัน'!$B492,RD!W:W)+SUMIF('FG,ออนไล,คัดแยก'!$C:$C,'รับ-จ่าย ประจำวัน'!$B492,'FG,ออนไล,คัดแยก'!W:W)</f>
        <v>0</v>
      </c>
      <c r="BE492" s="16">
        <f>SUMIF(เตรียมส่วนผสม!$C:$C,'รับ-จ่าย ประจำวัน'!$B492,เตรียมส่วนผสม!X:X)+SUMIF(กวนไส้!$C:$C,'รับ-จ่าย ประจำวัน'!$B492,กวนไส้!X:X)+SUMIF(ผลิต1!$C:$C,'รับ-จ่าย ประจำวัน'!$B492,ผลิต1!X:X)+SUMIF(ผลิต2!$C:$C,'รับ-จ่าย ประจำวัน'!$B492,ผลิต2!X:X)+SUMIF(เส้นแต่งหน้าขนมเค้ก!$C:$C,'รับ-จ่าย ประจำวัน'!$B492,เส้นแต่งหน้าขนมเค้ก!X:X)+SUMIF(แพ็ค!$C:$C,'รับ-จ่าย ประจำวัน'!$B492,แพ็ค!X:X)+SUMIF(ธุรการ!$C:$C,'รับ-จ่าย ประจำวัน'!$B492,ธุรการ!X:X)+SUMIF(เส้นแต่งหน้าขนมปัง!$C:$C,'รับ-จ่าย ประจำวัน'!$B492,เส้นแต่งหน้าขนมปัง!X:X)+SUMIF('วางแผนBC,CJ'!$C:$C,'รับ-จ่าย ประจำวัน'!$B492,'วางแผนBC,CJ'!X:X)+SUMIF(RD!$C:$C,'รับ-จ่าย ประจำวัน'!$B492,RD!X:X)+SUMIF('FG,ออนไล,คัดแยก'!$C:$C,'รับ-จ่าย ประจำวัน'!$B492,'FG,ออนไล,คัดแยก'!X:X)</f>
        <v>0</v>
      </c>
      <c r="BF492" s="16">
        <f>SUMIF(เตรียมส่วนผสม!$C:$C,'รับ-จ่าย ประจำวัน'!$B492,เตรียมส่วนผสม!Y:Y)+SUMIF(กวนไส้!$C:$C,'รับ-จ่าย ประจำวัน'!$B492,กวนไส้!Y:Y)+SUMIF(ผลิต1!$C:$C,'รับ-จ่าย ประจำวัน'!$B492,ผลิต1!Y:Y)+SUMIF(ผลิต2!$C:$C,'รับ-จ่าย ประจำวัน'!$B492,ผลิต2!Y:Y)+SUMIF(เส้นแต่งหน้าขนมเค้ก!$C:$C,'รับ-จ่าย ประจำวัน'!$B492,เส้นแต่งหน้าขนมเค้ก!Y:Y)+SUMIF(แพ็ค!$C:$C,'รับ-จ่าย ประจำวัน'!$B492,แพ็ค!Y:Y)+SUMIF(ธุรการ!$C:$C,'รับ-จ่าย ประจำวัน'!$B492,ธุรการ!Y:Y)+SUMIF(เส้นแต่งหน้าขนมปัง!$C:$C,'รับ-จ่าย ประจำวัน'!$B492,เส้นแต่งหน้าขนมปัง!Y:Y)+SUMIF('วางแผนBC,CJ'!$C:$C,'รับ-จ่าย ประจำวัน'!$B492,'วางแผนBC,CJ'!Y:Y)+SUMIF(RD!$C:$C,'รับ-จ่าย ประจำวัน'!$B492,RD!Y:Y)+SUMIF('FG,ออนไล,คัดแยก'!$C:$C,'รับ-จ่าย ประจำวัน'!$B492,'FG,ออนไล,คัดแยก'!Y:Y)</f>
        <v>0</v>
      </c>
      <c r="BG492" s="16">
        <f>SUMIF(เตรียมส่วนผสม!$C:$C,'รับ-จ่าย ประจำวัน'!$B492,เตรียมส่วนผสม!Z:Z)+SUMIF(กวนไส้!$C:$C,'รับ-จ่าย ประจำวัน'!$B492,กวนไส้!Z:Z)+SUMIF(ผลิต1!$C:$C,'รับ-จ่าย ประจำวัน'!$B492,ผลิต1!Z:Z)+SUMIF(ผลิต2!$C:$C,'รับ-จ่าย ประจำวัน'!$B492,ผลิต2!Z:Z)+SUMIF(เส้นแต่งหน้าขนมเค้ก!$C:$C,'รับ-จ่าย ประจำวัน'!$B492,เส้นแต่งหน้าขนมเค้ก!Z:Z)+SUMIF(แพ็ค!$C:$C,'รับ-จ่าย ประจำวัน'!$B492,แพ็ค!Z:Z)+SUMIF(ธุรการ!$C:$C,'รับ-จ่าย ประจำวัน'!$B492,ธุรการ!Z:Z)+SUMIF(เส้นแต่งหน้าขนมปัง!$C:$C,'รับ-จ่าย ประจำวัน'!$B492,เส้นแต่งหน้าขนมปัง!Z:Z)+SUMIF('วางแผนBC,CJ'!$C:$C,'รับ-จ่าย ประจำวัน'!$B492,'วางแผนBC,CJ'!Z:Z)+SUMIF(RD!$C:$C,'รับ-จ่าย ประจำวัน'!$B492,RD!Z:Z)+SUMIF('FG,ออนไล,คัดแยก'!$C:$C,'รับ-จ่าย ประจำวัน'!$B492,'FG,ออนไล,คัดแยก'!Z:Z)</f>
        <v>0</v>
      </c>
      <c r="BH492" s="16">
        <f>SUMIF(เตรียมส่วนผสม!$C:$C,'รับ-จ่าย ประจำวัน'!$B492,เตรียมส่วนผสม!AA:AA)+SUMIF(กวนไส้!$C:$C,'รับ-จ่าย ประจำวัน'!$B492,กวนไส้!AA:AA)+SUMIF(ผลิต1!$C:$C,'รับ-จ่าย ประจำวัน'!$B492,ผลิต1!AA:AA)+SUMIF(ผลิต2!$C:$C,'รับ-จ่าย ประจำวัน'!$B492,ผลิต2!AA:AA)+SUMIF(เส้นแต่งหน้าขนมเค้ก!$C:$C,'รับ-จ่าย ประจำวัน'!$B492,เส้นแต่งหน้าขนมเค้ก!AA:AA)+SUMIF(แพ็ค!$C:$C,'รับ-จ่าย ประจำวัน'!$B492,แพ็ค!AA:AA)+SUMIF(ธุรการ!$C:$C,'รับ-จ่าย ประจำวัน'!$B492,ธุรการ!AA:AA)+SUMIF(เส้นแต่งหน้าขนมปัง!$C:$C,'รับ-จ่าย ประจำวัน'!$B492,เส้นแต่งหน้าขนมปัง!AA:AA)+SUMIF('วางแผนBC,CJ'!$C:$C,'รับ-จ่าย ประจำวัน'!$B492,'วางแผนBC,CJ'!AA:AA)+SUMIF(RD!$C:$C,'รับ-จ่าย ประจำวัน'!$B492,RD!AA:AA)+SUMIF('FG,ออนไล,คัดแยก'!$C:$C,'รับ-จ่าย ประจำวัน'!$B492,'FG,ออนไล,คัดแยก'!AA:AA)</f>
        <v>0</v>
      </c>
      <c r="BI492" s="16">
        <f>SUMIF(เตรียมส่วนผสม!$C:$C,'รับ-จ่าย ประจำวัน'!$B492,เตรียมส่วนผสม!AB:AB)+SUMIF(กวนไส้!$C:$C,'รับ-จ่าย ประจำวัน'!$B492,กวนไส้!AB:AB)+SUMIF(ผลิต1!$C:$C,'รับ-จ่าย ประจำวัน'!$B492,ผลิต1!AB:AB)+SUMIF(ผลิต2!$C:$C,'รับ-จ่าย ประจำวัน'!$B492,ผลิต2!AB:AB)+SUMIF(เส้นแต่งหน้าขนมเค้ก!$C:$C,'รับ-จ่าย ประจำวัน'!$B492,เส้นแต่งหน้าขนมเค้ก!AB:AB)+SUMIF(แพ็ค!$C:$C,'รับ-จ่าย ประจำวัน'!$B492,แพ็ค!AB:AB)+SUMIF(ธุรการ!$C:$C,'รับ-จ่าย ประจำวัน'!$B492,ธุรการ!AB:AB)+SUMIF(เส้นแต่งหน้าขนมปัง!$C:$C,'รับ-จ่าย ประจำวัน'!$B492,เส้นแต่งหน้าขนมปัง!AB:AB)+SUMIF('วางแผนBC,CJ'!$C:$C,'รับ-จ่าย ประจำวัน'!$B492,'วางแผนBC,CJ'!AB:AB)+SUMIF(RD!$C:$C,'รับ-จ่าย ประจำวัน'!$B492,RD!AB:AB)+SUMIF('FG,ออนไล,คัดแยก'!$C:$C,'รับ-จ่าย ประจำวัน'!$B492,'FG,ออนไล,คัดแยก'!AB:AB)</f>
        <v>0</v>
      </c>
      <c r="BJ492" s="16">
        <f>SUMIF(เตรียมส่วนผสม!$C:$C,'รับ-จ่าย ประจำวัน'!$B492,เตรียมส่วนผสม!AC:AC)+SUMIF(กวนไส้!$C:$C,'รับ-จ่าย ประจำวัน'!$B492,กวนไส้!AC:AC)+SUMIF(ผลิต1!$C:$C,'รับ-จ่าย ประจำวัน'!$B492,ผลิต1!AC:AC)+SUMIF(ผลิต2!$C:$C,'รับ-จ่าย ประจำวัน'!$B492,ผลิต2!AC:AC)+SUMIF(เส้นแต่งหน้าขนมเค้ก!$C:$C,'รับ-จ่าย ประจำวัน'!$B492,เส้นแต่งหน้าขนมเค้ก!AC:AC)+SUMIF(แพ็ค!$C:$C,'รับ-จ่าย ประจำวัน'!$B492,แพ็ค!AC:AC)+SUMIF(ธุรการ!$C:$C,'รับ-จ่าย ประจำวัน'!$B492,ธุรการ!AC:AC)+SUMIF(เส้นแต่งหน้าขนมปัง!$C:$C,'รับ-จ่าย ประจำวัน'!$B492,เส้นแต่งหน้าขนมปัง!AC:AC)+SUMIF('วางแผนBC,CJ'!$C:$C,'รับ-จ่าย ประจำวัน'!$B492,'วางแผนBC,CJ'!AC:AC)+SUMIF(RD!$C:$C,'รับ-จ่าย ประจำวัน'!$B492,RD!AC:AC)+SUMIF('FG,ออนไล,คัดแยก'!$C:$C,'รับ-จ่าย ประจำวัน'!$B492,'FG,ออนไล,คัดแยก'!AC:AC)</f>
        <v>0</v>
      </c>
      <c r="BK492" s="16">
        <f>SUMIF(เตรียมส่วนผสม!$C:$C,'รับ-จ่าย ประจำวัน'!$B492,เตรียมส่วนผสม!AD:AD)+SUMIF(กวนไส้!$C:$C,'รับ-จ่าย ประจำวัน'!$B492,กวนไส้!AD:AD)+SUMIF(ผลิต1!$C:$C,'รับ-จ่าย ประจำวัน'!$B492,ผลิต1!AD:AD)+SUMIF(ผลิต2!$C:$C,'รับ-จ่าย ประจำวัน'!$B492,ผลิต2!AD:AD)+SUMIF(เส้นแต่งหน้าขนมเค้ก!$C:$C,'รับ-จ่าย ประจำวัน'!$B492,เส้นแต่งหน้าขนมเค้ก!AD:AD)+SUMIF(แพ็ค!$C:$C,'รับ-จ่าย ประจำวัน'!$B492,แพ็ค!AD:AD)+SUMIF(ธุรการ!$C:$C,'รับ-จ่าย ประจำวัน'!$B492,ธุรการ!AD:AD)+SUMIF(เส้นแต่งหน้าขนมปัง!$C:$C,'รับ-จ่าย ประจำวัน'!$B492,เส้นแต่งหน้าขนมปัง!AD:AD)+SUMIF('วางแผนBC,CJ'!$C:$C,'รับ-จ่าย ประจำวัน'!$B492,'วางแผนBC,CJ'!AD:AD)+SUMIF(RD!$C:$C,'รับ-จ่าย ประจำวัน'!$B492,RD!AD:AD)+SUMIF('FG,ออนไล,คัดแยก'!$C:$C,'รับ-จ่าย ประจำวัน'!$B492,'FG,ออนไล,คัดแยก'!AD:AD)</f>
        <v>0</v>
      </c>
      <c r="BL492" s="16">
        <f>SUMIF(เตรียมส่วนผสม!$C:$C,'รับ-จ่าย ประจำวัน'!$B492,เตรียมส่วนผสม!AE:AE)+SUMIF(กวนไส้!$C:$C,'รับ-จ่าย ประจำวัน'!$B492,กวนไส้!AE:AE)+SUMIF(ผลิต1!$C:$C,'รับ-จ่าย ประจำวัน'!$B492,ผลิต1!AE:AE)+SUMIF(ผลิต2!$C:$C,'รับ-จ่าย ประจำวัน'!$B492,ผลิต2!AE:AE)+SUMIF(เส้นแต่งหน้าขนมเค้ก!$C:$C,'รับ-จ่าย ประจำวัน'!$B492,เส้นแต่งหน้าขนมเค้ก!AE:AE)+SUMIF(แพ็ค!$C:$C,'รับ-จ่าย ประจำวัน'!$B492,แพ็ค!AE:AE)+SUMIF(ธุรการ!$C:$C,'รับ-จ่าย ประจำวัน'!$B492,ธุรการ!AE:AE)+SUMIF(เส้นแต่งหน้าขนมปัง!$C:$C,'รับ-จ่าย ประจำวัน'!$B492,เส้นแต่งหน้าขนมปัง!AE:AE)+SUMIF('วางแผนBC,CJ'!$C:$C,'รับ-จ่าย ประจำวัน'!$B492,'วางแผนBC,CJ'!AE:AE)+SUMIF(RD!$C:$C,'รับ-จ่าย ประจำวัน'!$B492,RD!AE:AE)+SUMIF('FG,ออนไล,คัดแยก'!$C:$C,'รับ-จ่าย ประจำวัน'!$B492,'FG,ออนไล,คัดแยก'!AE:AE)</f>
        <v>0</v>
      </c>
      <c r="BM492" s="16">
        <f>SUMIF(เตรียมส่วนผสม!$C:$C,'รับ-จ่าย ประจำวัน'!$B492,เตรียมส่วนผสม!AF:AF)+SUMIF(กวนไส้!$C:$C,'รับ-จ่าย ประจำวัน'!$B492,กวนไส้!AF:AF)+SUMIF(ผลิต1!$C:$C,'รับ-จ่าย ประจำวัน'!$B492,ผลิต1!AF:AF)+SUMIF(ผลิต2!$C:$C,'รับ-จ่าย ประจำวัน'!$B492,ผลิต2!AF:AF)+SUMIF(เส้นแต่งหน้าขนมเค้ก!$C:$C,'รับ-จ่าย ประจำวัน'!$B492,เส้นแต่งหน้าขนมเค้ก!AF:AF)+SUMIF(แพ็ค!$C:$C,'รับ-จ่าย ประจำวัน'!$B492,แพ็ค!AF:AF)+SUMIF(ธุรการ!$C:$C,'รับ-จ่าย ประจำวัน'!$B492,ธุรการ!AF:AF)+SUMIF(เส้นแต่งหน้าขนมปัง!$C:$C,'รับ-จ่าย ประจำวัน'!$B492,เส้นแต่งหน้าขนมปัง!AF:AF)+SUMIF('วางแผนBC,CJ'!$C:$C,'รับ-จ่าย ประจำวัน'!$B492,'วางแผนBC,CJ'!AF:AF)+SUMIF(RD!$C:$C,'รับ-จ่าย ประจำวัน'!$B492,RD!AF:AF)+SUMIF('FG,ออนไล,คัดแยก'!$C:$C,'รับ-จ่าย ประจำวัน'!$B492,'FG,ออนไล,คัดแยก'!AF:AF)</f>
        <v>0</v>
      </c>
      <c r="BN492" s="16">
        <f>SUMIF(เตรียมส่วนผสม!$C:$C,'รับ-จ่าย ประจำวัน'!$B492,เตรียมส่วนผสม!AG:AG)+SUMIF(กวนไส้!$C:$C,'รับ-จ่าย ประจำวัน'!$B492,กวนไส้!AG:AG)+SUMIF(ผลิต1!$C:$C,'รับ-จ่าย ประจำวัน'!$B492,ผลิต1!AG:AG)+SUMIF(ผลิต2!$C:$C,'รับ-จ่าย ประจำวัน'!$B492,ผลิต2!AG:AG)+SUMIF(เส้นแต่งหน้าขนมเค้ก!$C:$C,'รับ-จ่าย ประจำวัน'!$B492,เส้นแต่งหน้าขนมเค้ก!AG:AG)+SUMIF(แพ็ค!$C:$C,'รับ-จ่าย ประจำวัน'!$B492,แพ็ค!AG:AG)+SUMIF(ธุรการ!$C:$C,'รับ-จ่าย ประจำวัน'!$B492,ธุรการ!AG:AG)+SUMIF(เส้นแต่งหน้าขนมปัง!$C:$C,'รับ-จ่าย ประจำวัน'!$B492,เส้นแต่งหน้าขนมปัง!AG:AG)+SUMIF('วางแผนBC,CJ'!$C:$C,'รับ-จ่าย ประจำวัน'!$B492,'วางแผนBC,CJ'!AG:AG)+SUMIF(RD!$C:$C,'รับ-จ่าย ประจำวัน'!$B492,RD!AG:AG)+SUMIF('FG,ออนไล,คัดแยก'!$C:$C,'รับ-จ่าย ประจำวัน'!$B492,'FG,ออนไล,คัดแยก'!AG:AG)</f>
        <v>0</v>
      </c>
      <c r="BO492" s="16">
        <f>SUMIF(เตรียมส่วนผสม!$C:$C,'รับ-จ่าย ประจำวัน'!$B492,เตรียมส่วนผสม!AH:AH)+SUMIF(กวนไส้!$C:$C,'รับ-จ่าย ประจำวัน'!$B492,กวนไส้!AH:AH)+SUMIF(ผลิต1!$C:$C,'รับ-จ่าย ประจำวัน'!$B492,ผลิต1!AH:AH)+SUMIF(ผลิต2!$C:$C,'รับ-จ่าย ประจำวัน'!$B492,ผลิต2!AH:AH)+SUMIF(เส้นแต่งหน้าขนมเค้ก!$C:$C,'รับ-จ่าย ประจำวัน'!$B492,เส้นแต่งหน้าขนมเค้ก!AH:AH)+SUMIF(แพ็ค!$C:$C,'รับ-จ่าย ประจำวัน'!$B492,แพ็ค!AH:AH)+SUMIF(ธุรการ!$C:$C,'รับ-จ่าย ประจำวัน'!$B492,ธุรการ!AH:AH)+SUMIF(เส้นแต่งหน้าขนมปัง!$C:$C,'รับ-จ่าย ประจำวัน'!$B492,เส้นแต่งหน้าขนมปัง!AH:AH)+SUMIF('วางแผนBC,CJ'!$C:$C,'รับ-จ่าย ประจำวัน'!$B492,'วางแผนBC,CJ'!AH:AH)+SUMIF(RD!$C:$C,'รับ-จ่าย ประจำวัน'!$B492,RD!AH:AH)+SUMIF('FG,ออนไล,คัดแยก'!$C:$C,'รับ-จ่าย ประจำวัน'!$B492,'FG,ออนไล,คัดแยก'!AH:AH)</f>
        <v>0</v>
      </c>
      <c r="BP492" s="16">
        <f>SUMIF(เตรียมส่วนผสม!$C:$C,'รับ-จ่าย ประจำวัน'!$B492,เตรียมส่วนผสม!AI:AI)+SUMIF(กวนไส้!$C:$C,'รับ-จ่าย ประจำวัน'!$B492,กวนไส้!AI:AI)+SUMIF(ผลิต1!$C:$C,'รับ-จ่าย ประจำวัน'!$B492,ผลิต1!AI:AI)+SUMIF(ผลิต2!$C:$C,'รับ-จ่าย ประจำวัน'!$B492,ผลิต2!AI:AI)+SUMIF(เส้นแต่งหน้าขนมเค้ก!$C:$C,'รับ-จ่าย ประจำวัน'!$B492,เส้นแต่งหน้าขนมเค้ก!AI:AI)+SUMIF(แพ็ค!$C:$C,'รับ-จ่าย ประจำวัน'!$B492,แพ็ค!AI:AI)+SUMIF(ธุรการ!$C:$C,'รับ-จ่าย ประจำวัน'!$B492,ธุรการ!AI:AI)+SUMIF(เส้นแต่งหน้าขนมปัง!$C:$C,'รับ-จ่าย ประจำวัน'!$B492,เส้นแต่งหน้าขนมปัง!AI:AI)+SUMIF('วางแผนBC,CJ'!$C:$C,'รับ-จ่าย ประจำวัน'!$B492,'วางแผนBC,CJ'!AI:AI)+SUMIF(RD!$C:$C,'รับ-จ่าย ประจำวัน'!$B492,RD!AI:AI)+SUMIF('FG,ออนไล,คัดแยก'!$C:$C,'รับ-จ่าย ประจำวัน'!$B492,'FG,ออนไล,คัดแยก'!AI:AI)</f>
        <v>0</v>
      </c>
      <c r="BQ492" s="16">
        <f>SUMIF(เตรียมส่วนผสม!$C:$C,'รับ-จ่าย ประจำวัน'!$B492,เตรียมส่วนผสม!AJ:AJ)+SUMIF(กวนไส้!$C:$C,'รับ-จ่าย ประจำวัน'!$B492,กวนไส้!AJ:AJ)+SUMIF(ผลิต1!$C:$C,'รับ-จ่าย ประจำวัน'!$B492,ผลิต1!AJ:AJ)+SUMIF(ผลิต2!$C:$C,'รับ-จ่าย ประจำวัน'!$B492,ผลิต2!AJ:AJ)+SUMIF(เส้นแต่งหน้าขนมเค้ก!$C:$C,'รับ-จ่าย ประจำวัน'!$B492,เส้นแต่งหน้าขนมเค้ก!AJ:AJ)+SUMIF(แพ็ค!$C:$C,'รับ-จ่าย ประจำวัน'!$B492,แพ็ค!AJ:AJ)+SUMIF(ธุรการ!$C:$C,'รับ-จ่าย ประจำวัน'!$B492,ธุรการ!AJ:AJ)+SUMIF(เส้นแต่งหน้าขนมปัง!$C:$C,'รับ-จ่าย ประจำวัน'!$B492,เส้นแต่งหน้าขนมปัง!AJ:AJ)+SUMIF('วางแผนBC,CJ'!$C:$C,'รับ-จ่าย ประจำวัน'!$B492,'วางแผนBC,CJ'!AJ:AJ)+SUMIF(RD!$C:$C,'รับ-จ่าย ประจำวัน'!$B492,RD!AJ:AJ)+SUMIF('FG,ออนไล,คัดแยก'!$C:$C,'รับ-จ่าย ประจำวัน'!$B492,'FG,ออนไล,คัดแยก'!AJ:AJ)</f>
        <v>0</v>
      </c>
      <c r="BR492" s="16">
        <f>SUMIF(เตรียมส่วนผสม!$C:$C,'รับ-จ่าย ประจำวัน'!$B492,เตรียมส่วนผสม!AK:AK)+SUMIF(กวนไส้!$C:$C,'รับ-จ่าย ประจำวัน'!$B492,กวนไส้!AK:AK)+SUMIF(ผลิต1!$C:$C,'รับ-จ่าย ประจำวัน'!$B492,ผลิต1!AK:AK)+SUMIF(ผลิต2!$C:$C,'รับ-จ่าย ประจำวัน'!$B492,ผลิต2!AK:AK)+SUMIF(เส้นแต่งหน้าขนมเค้ก!$C:$C,'รับ-จ่าย ประจำวัน'!$B492,เส้นแต่งหน้าขนมเค้ก!AK:AK)+SUMIF(แพ็ค!$C:$C,'รับ-จ่าย ประจำวัน'!$B492,แพ็ค!AK:AK)+SUMIF(ธุรการ!$C:$C,'รับ-จ่าย ประจำวัน'!$B492,ธุรการ!AK:AK)+SUMIF(เส้นแต่งหน้าขนมปัง!$C:$C,'รับ-จ่าย ประจำวัน'!$B492,เส้นแต่งหน้าขนมปัง!AK:AK)+SUMIF('วางแผนBC,CJ'!$C:$C,'รับ-จ่าย ประจำวัน'!$B492,'วางแผนBC,CJ'!AK:AK)+SUMIF(RD!$C:$C,'รับ-จ่าย ประจำวัน'!$B492,RD!AK:AK)+SUMIF('FG,ออนไล,คัดแยก'!$C:$C,'รับ-จ่าย ประจำวัน'!$B492,'FG,ออนไล,คัดแยก'!AK:AK)</f>
        <v>0</v>
      </c>
      <c r="BS492" s="16">
        <f>SUMIF(เตรียมส่วนผสม!$C:$C,'รับ-จ่าย ประจำวัน'!$B492,เตรียมส่วนผสม!AL:AL)+SUMIF(กวนไส้!$C:$C,'รับ-จ่าย ประจำวัน'!$B492,กวนไส้!AL:AL)+SUMIF(ผลิต1!$C:$C,'รับ-จ่าย ประจำวัน'!$B492,ผลิต1!AL:AL)+SUMIF(ผลิต2!$C:$C,'รับ-จ่าย ประจำวัน'!$B492,ผลิต2!AL:AL)+SUMIF(เส้นแต่งหน้าขนมเค้ก!$C:$C,'รับ-จ่าย ประจำวัน'!$B492,เส้นแต่งหน้าขนมเค้ก!AL:AL)+SUMIF(แพ็ค!$C:$C,'รับ-จ่าย ประจำวัน'!$B492,แพ็ค!AL:AL)+SUMIF(ธุรการ!$C:$C,'รับ-จ่าย ประจำวัน'!$B492,ธุรการ!AL:AL)+SUMIF(เส้นแต่งหน้าขนมปัง!$C:$C,'รับ-จ่าย ประจำวัน'!$B492,เส้นแต่งหน้าขนมปัง!AL:AL)+SUMIF('วางแผนBC,CJ'!$C:$C,'รับ-จ่าย ประจำวัน'!$B492,'วางแผนBC,CJ'!AL:AL)+SUMIF(RD!$C:$C,'รับ-จ่าย ประจำวัน'!$B492,RD!AL:AL)+SUMIF('FG,ออนไล,คัดแยก'!$C:$C,'รับ-จ่าย ประจำวัน'!$B492,'FG,ออนไล,คัดแยก'!AL:AL)</f>
        <v>0</v>
      </c>
      <c r="BT492" s="18">
        <f t="shared" si="107"/>
        <v>0</v>
      </c>
      <c r="BU492" s="116"/>
      <c r="BV492" s="146">
        <f t="shared" si="108"/>
        <v>15087</v>
      </c>
      <c r="BW492" s="183">
        <v>30</v>
      </c>
      <c r="BX492" s="172">
        <f t="shared" si="103"/>
        <v>0</v>
      </c>
      <c r="BY492" s="188" t="e">
        <f t="shared" si="104"/>
        <v>#DIV/0!</v>
      </c>
      <c r="BZ492" s="180" t="e">
        <f t="shared" ca="1" si="109"/>
        <v>#DIV/0!</v>
      </c>
      <c r="CA492" s="93"/>
      <c r="CB492" s="93"/>
      <c r="CC492" s="93"/>
      <c r="CD492" s="93"/>
      <c r="CE492" s="93"/>
      <c r="CF492" s="93"/>
      <c r="CG492" s="93"/>
      <c r="CH492" s="93"/>
      <c r="CI492" s="93"/>
      <c r="CJ492" s="97"/>
      <c r="CK492" s="9">
        <f t="shared" si="105"/>
        <v>15087</v>
      </c>
    </row>
    <row r="493" spans="1:89" hidden="1" x14ac:dyDescent="0.5">
      <c r="A493" s="149"/>
      <c r="B493" s="34">
        <v>1020201068</v>
      </c>
      <c r="C493" s="149" t="s">
        <v>1966</v>
      </c>
      <c r="D493" s="141" t="s">
        <v>91</v>
      </c>
      <c r="E493" s="25"/>
      <c r="F493" s="162" t="s">
        <v>1605</v>
      </c>
      <c r="G493" s="25"/>
      <c r="H493" s="12">
        <v>14775</v>
      </c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11"/>
      <c r="AF493" s="11"/>
      <c r="AG493" s="11"/>
      <c r="AH493" s="11"/>
      <c r="AI493" s="25"/>
      <c r="AJ493" s="25"/>
      <c r="AK493" s="25"/>
      <c r="AL493" s="25"/>
      <c r="AM493" s="25"/>
      <c r="AN493" s="15">
        <f t="shared" si="111"/>
        <v>0</v>
      </c>
      <c r="AO493" s="16">
        <f>SUMIF(เตรียมส่วนผสม!$C:$C,'รับ-จ่าย ประจำวัน'!$B493,เตรียมส่วนผสม!H:H)+SUMIF(กวนไส้!$C:$C,'รับ-จ่าย ประจำวัน'!$B493,กวนไส้!H:H)+SUMIF(ผลิต1!$C:$C,'รับ-จ่าย ประจำวัน'!$B493,ผลิต1!H:H)+SUMIF(ผลิต2!$C:$C,'รับ-จ่าย ประจำวัน'!$B493,ผลิต2!H:H)+SUMIF(เส้นแต่งหน้าขนมเค้ก!$C:$C,'รับ-จ่าย ประจำวัน'!$B493,เส้นแต่งหน้าขนมเค้ก!H:H)+SUMIF(แพ็ค!$C:$C,'รับ-จ่าย ประจำวัน'!$B493,แพ็ค!H:H)+SUMIF(ธุรการ!$C:$C,'รับ-จ่าย ประจำวัน'!$B493,ธุรการ!H:H)+SUMIF(เส้นแต่งหน้าขนมปัง!$C:$C,'รับ-จ่าย ประจำวัน'!$B493,เส้นแต่งหน้าขนมปัง!H:H)+SUMIF('วางแผนBC,CJ'!$C:$C,'รับ-จ่าย ประจำวัน'!$B493,'วางแผนBC,CJ'!H:H)+SUMIF(RD!$C:$C,'รับ-จ่าย ประจำวัน'!$B493,RD!H:H)+SUMIF('FG,ออนไล,คัดแยก'!$C:$C,'รับ-จ่าย ประจำวัน'!$B493,'FG,ออนไล,คัดแยก'!H:H)</f>
        <v>0</v>
      </c>
      <c r="AP493" s="16">
        <f>SUMIF(เตรียมส่วนผสม!$C:$C,'รับ-จ่าย ประจำวัน'!$B493,เตรียมส่วนผสม!I:I)+SUMIF(กวนไส้!$C:$C,'รับ-จ่าย ประจำวัน'!$B493,กวนไส้!I:I)+SUMIF(ผลิต1!$C:$C,'รับ-จ่าย ประจำวัน'!$B493,ผลิต1!I:I)+SUMIF(ผลิต2!$C:$C,'รับ-จ่าย ประจำวัน'!$B493,ผลิต2!I:I)+SUMIF(เส้นแต่งหน้าขนมเค้ก!$C:$C,'รับ-จ่าย ประจำวัน'!$B493,เส้นแต่งหน้าขนมเค้ก!I:I)+SUMIF(แพ็ค!$C:$C,'รับ-จ่าย ประจำวัน'!$B493,แพ็ค!I:I)+SUMIF(ธุรการ!$C:$C,'รับ-จ่าย ประจำวัน'!$B493,ธุรการ!I:I)+SUMIF(เส้นแต่งหน้าขนมปัง!$C:$C,'รับ-จ่าย ประจำวัน'!$B493,เส้นแต่งหน้าขนมปัง!I:I)+SUMIF('วางแผนBC,CJ'!$C:$C,'รับ-จ่าย ประจำวัน'!$B493,'วางแผนBC,CJ'!I:I)+SUMIF(RD!$C:$C,'รับ-จ่าย ประจำวัน'!$B493,RD!I:I)+SUMIF('FG,ออนไล,คัดแยก'!$C:$C,'รับ-จ่าย ประจำวัน'!$B493,'FG,ออนไล,คัดแยก'!I:I)</f>
        <v>0</v>
      </c>
      <c r="AQ493" s="16">
        <f>SUMIF(เตรียมส่วนผสม!$C:$C,'รับ-จ่าย ประจำวัน'!$B493,เตรียมส่วนผสม!J:J)+SUMIF(กวนไส้!$C:$C,'รับ-จ่าย ประจำวัน'!$B493,กวนไส้!J:J)+SUMIF(ผลิต1!$C:$C,'รับ-จ่าย ประจำวัน'!$B493,ผลิต1!J:J)+SUMIF(ผลิต2!$C:$C,'รับ-จ่าย ประจำวัน'!$B493,ผลิต2!J:J)+SUMIF(เส้นแต่งหน้าขนมเค้ก!$C:$C,'รับ-จ่าย ประจำวัน'!$B493,เส้นแต่งหน้าขนมเค้ก!J:J)+SUMIF(แพ็ค!$C:$C,'รับ-จ่าย ประจำวัน'!$B493,แพ็ค!J:J)+SUMIF(ธุรการ!$C:$C,'รับ-จ่าย ประจำวัน'!$B493,ธุรการ!J:J)+SUMIF(เส้นแต่งหน้าขนมปัง!$C:$C,'รับ-จ่าย ประจำวัน'!$B493,เส้นแต่งหน้าขนมปัง!J:J)+SUMIF('วางแผนBC,CJ'!$C:$C,'รับ-จ่าย ประจำวัน'!$B493,'วางแผนBC,CJ'!J:J)+SUMIF(RD!$C:$C,'รับ-จ่าย ประจำวัน'!$B493,RD!J:J)+SUMIF('FG,ออนไล,คัดแยก'!$C:$C,'รับ-จ่าย ประจำวัน'!$B493,'FG,ออนไล,คัดแยก'!J:J)</f>
        <v>0</v>
      </c>
      <c r="AR493" s="16">
        <f>SUMIF(เตรียมส่วนผสม!$C:$C,'รับ-จ่าย ประจำวัน'!$B493,เตรียมส่วนผสม!K:K)+SUMIF(กวนไส้!$C:$C,'รับ-จ่าย ประจำวัน'!$B493,กวนไส้!K:K)+SUMIF(ผลิต1!$C:$C,'รับ-จ่าย ประจำวัน'!$B493,ผลิต1!K:K)+SUMIF(ผลิต2!$C:$C,'รับ-จ่าย ประจำวัน'!$B493,ผลิต2!K:K)+SUMIF(เส้นแต่งหน้าขนมเค้ก!$C:$C,'รับ-จ่าย ประจำวัน'!$B493,เส้นแต่งหน้าขนมเค้ก!K:K)+SUMIF(แพ็ค!$C:$C,'รับ-จ่าย ประจำวัน'!$B493,แพ็ค!K:K)+SUMIF(ธุรการ!$C:$C,'รับ-จ่าย ประจำวัน'!$B493,ธุรการ!K:K)+SUMIF(เส้นแต่งหน้าขนมปัง!$C:$C,'รับ-จ่าย ประจำวัน'!$B493,เส้นแต่งหน้าขนมปัง!K:K)+SUMIF('วางแผนBC,CJ'!$C:$C,'รับ-จ่าย ประจำวัน'!$B493,'วางแผนBC,CJ'!K:K)+SUMIF(RD!$C:$C,'รับ-จ่าย ประจำวัน'!$B493,RD!K:K)+SUMIF('FG,ออนไล,คัดแยก'!$C:$C,'รับ-จ่าย ประจำวัน'!$B493,'FG,ออนไล,คัดแยก'!K:K)</f>
        <v>0</v>
      </c>
      <c r="AS493" s="16">
        <f>SUMIF(เตรียมส่วนผสม!$C:$C,'รับ-จ่าย ประจำวัน'!$B493,เตรียมส่วนผสม!L:L)+SUMIF(กวนไส้!$C:$C,'รับ-จ่าย ประจำวัน'!$B493,กวนไส้!L:L)+SUMIF(ผลิต1!$C:$C,'รับ-จ่าย ประจำวัน'!$B493,ผลิต1!L:L)+SUMIF(ผลิต2!$C:$C,'รับ-จ่าย ประจำวัน'!$B493,ผลิต2!L:L)+SUMIF(เส้นแต่งหน้าขนมเค้ก!$C:$C,'รับ-จ่าย ประจำวัน'!$B493,เส้นแต่งหน้าขนมเค้ก!L:L)+SUMIF(แพ็ค!$C:$C,'รับ-จ่าย ประจำวัน'!$B493,แพ็ค!L:L)+SUMIF(ธุรการ!$C:$C,'รับ-จ่าย ประจำวัน'!$B493,ธุรการ!L:L)+SUMIF(เส้นแต่งหน้าขนมปัง!$C:$C,'รับ-จ่าย ประจำวัน'!$B493,เส้นแต่งหน้าขนมปัง!L:L)+SUMIF('วางแผนBC,CJ'!$C:$C,'รับ-จ่าย ประจำวัน'!$B493,'วางแผนBC,CJ'!L:L)+SUMIF(RD!$C:$C,'รับ-จ่าย ประจำวัน'!$B493,RD!L:L)+SUMIF('FG,ออนไล,คัดแยก'!$C:$C,'รับ-จ่าย ประจำวัน'!$B493,'FG,ออนไล,คัดแยก'!L:L)</f>
        <v>0</v>
      </c>
      <c r="AT493" s="16">
        <f>SUMIF(เตรียมส่วนผสม!$C:$C,'รับ-จ่าย ประจำวัน'!$B493,เตรียมส่วนผสม!M:M)+SUMIF(กวนไส้!$C:$C,'รับ-จ่าย ประจำวัน'!$B493,กวนไส้!M:M)+SUMIF(ผลิต1!$C:$C,'รับ-จ่าย ประจำวัน'!$B493,ผลิต1!M:M)+SUMIF(ผลิต2!$C:$C,'รับ-จ่าย ประจำวัน'!$B493,ผลิต2!M:M)+SUMIF(เส้นแต่งหน้าขนมเค้ก!$C:$C,'รับ-จ่าย ประจำวัน'!$B493,เส้นแต่งหน้าขนมเค้ก!M:M)+SUMIF(แพ็ค!$C:$C,'รับ-จ่าย ประจำวัน'!$B493,แพ็ค!M:M)+SUMIF(ธุรการ!$C:$C,'รับ-จ่าย ประจำวัน'!$B493,ธุรการ!M:M)+SUMIF(เส้นแต่งหน้าขนมปัง!$C:$C,'รับ-จ่าย ประจำวัน'!$B493,เส้นแต่งหน้าขนมปัง!M:M)+SUMIF('วางแผนBC,CJ'!$C:$C,'รับ-จ่าย ประจำวัน'!$B493,'วางแผนBC,CJ'!M:M)+SUMIF(RD!$C:$C,'รับ-จ่าย ประจำวัน'!$B493,RD!M:M)+SUMIF('FG,ออนไล,คัดแยก'!$C:$C,'รับ-จ่าย ประจำวัน'!$B493,'FG,ออนไล,คัดแยก'!M:M)</f>
        <v>0</v>
      </c>
      <c r="AU493" s="16">
        <f>SUMIF(เตรียมส่วนผสม!$C:$C,'รับ-จ่าย ประจำวัน'!$B493,เตรียมส่วนผสม!N:N)+SUMIF(กวนไส้!$C:$C,'รับ-จ่าย ประจำวัน'!$B493,กวนไส้!N:N)+SUMIF(ผลิต1!$C:$C,'รับ-จ่าย ประจำวัน'!$B493,ผลิต1!N:N)+SUMIF(ผลิต2!$C:$C,'รับ-จ่าย ประจำวัน'!$B493,ผลิต2!N:N)+SUMIF(เส้นแต่งหน้าขนมเค้ก!$C:$C,'รับ-จ่าย ประจำวัน'!$B493,เส้นแต่งหน้าขนมเค้ก!N:N)+SUMIF(แพ็ค!$C:$C,'รับ-จ่าย ประจำวัน'!$B493,แพ็ค!N:N)+SUMIF(ธุรการ!$C:$C,'รับ-จ่าย ประจำวัน'!$B493,ธุรการ!N:N)+SUMIF(เส้นแต่งหน้าขนมปัง!$C:$C,'รับ-จ่าย ประจำวัน'!$B493,เส้นแต่งหน้าขนมปัง!N:N)+SUMIF('วางแผนBC,CJ'!$C:$C,'รับ-จ่าย ประจำวัน'!$B493,'วางแผนBC,CJ'!N:N)+SUMIF(RD!$C:$C,'รับ-จ่าย ประจำวัน'!$B493,RD!N:N)+SUMIF('FG,ออนไล,คัดแยก'!$C:$C,'รับ-จ่าย ประจำวัน'!$B493,'FG,ออนไล,คัดแยก'!N:N)</f>
        <v>0</v>
      </c>
      <c r="AV493" s="16">
        <f>SUMIF(เตรียมส่วนผสม!$C:$C,'รับ-จ่าย ประจำวัน'!$B493,เตรียมส่วนผสม!O:O)+SUMIF(กวนไส้!$C:$C,'รับ-จ่าย ประจำวัน'!$B493,กวนไส้!O:O)+SUMIF(ผลิต1!$C:$C,'รับ-จ่าย ประจำวัน'!$B493,ผลิต1!O:O)+SUMIF(ผลิต2!$C:$C,'รับ-จ่าย ประจำวัน'!$B493,ผลิต2!O:O)+SUMIF(เส้นแต่งหน้าขนมเค้ก!$C:$C,'รับ-จ่าย ประจำวัน'!$B493,เส้นแต่งหน้าขนมเค้ก!O:O)+SUMIF(แพ็ค!$C:$C,'รับ-จ่าย ประจำวัน'!$B493,แพ็ค!O:O)+SUMIF(ธุรการ!$C:$C,'รับ-จ่าย ประจำวัน'!$B493,ธุรการ!O:O)+SUMIF(เส้นแต่งหน้าขนมปัง!$C:$C,'รับ-จ่าย ประจำวัน'!$B493,เส้นแต่งหน้าขนมปัง!O:O)+SUMIF('วางแผนBC,CJ'!$C:$C,'รับ-จ่าย ประจำวัน'!$B493,'วางแผนBC,CJ'!O:O)+SUMIF(RD!$C:$C,'รับ-จ่าย ประจำวัน'!$B493,RD!O:O)+SUMIF('FG,ออนไล,คัดแยก'!$C:$C,'รับ-จ่าย ประจำวัน'!$B493,'FG,ออนไล,คัดแยก'!O:O)</f>
        <v>0</v>
      </c>
      <c r="AW493" s="16">
        <f>SUMIF(เตรียมส่วนผสม!$C:$C,'รับ-จ่าย ประจำวัน'!$B493,เตรียมส่วนผสม!P:P)+SUMIF(กวนไส้!$C:$C,'รับ-จ่าย ประจำวัน'!$B493,กวนไส้!P:P)+SUMIF(ผลิต1!$C:$C,'รับ-จ่าย ประจำวัน'!$B493,ผลิต1!P:P)+SUMIF(ผลิต2!$C:$C,'รับ-จ่าย ประจำวัน'!$B493,ผลิต2!P:P)+SUMIF(เส้นแต่งหน้าขนมเค้ก!$C:$C,'รับ-จ่าย ประจำวัน'!$B493,เส้นแต่งหน้าขนมเค้ก!P:P)+SUMIF(แพ็ค!$C:$C,'รับ-จ่าย ประจำวัน'!$B493,แพ็ค!P:P)+SUMIF(ธุรการ!$C:$C,'รับ-จ่าย ประจำวัน'!$B493,ธุรการ!P:P)+SUMIF(เส้นแต่งหน้าขนมปัง!$C:$C,'รับ-จ่าย ประจำวัน'!$B493,เส้นแต่งหน้าขนมปัง!P:P)+SUMIF('วางแผนBC,CJ'!$C:$C,'รับ-จ่าย ประจำวัน'!$B493,'วางแผนBC,CJ'!P:P)+SUMIF(RD!$C:$C,'รับ-จ่าย ประจำวัน'!$B493,RD!P:P)+SUMIF('FG,ออนไล,คัดแยก'!$C:$C,'รับ-จ่าย ประจำวัน'!$B493,'FG,ออนไล,คัดแยก'!P:P)</f>
        <v>0</v>
      </c>
      <c r="AX493" s="16">
        <f>SUMIF(เตรียมส่วนผสม!$C:$C,'รับ-จ่าย ประจำวัน'!$B493,เตรียมส่วนผสม!Q:Q)+SUMIF(กวนไส้!$C:$C,'รับ-จ่าย ประจำวัน'!$B493,กวนไส้!Q:Q)+SUMIF(ผลิต1!$C:$C,'รับ-จ่าย ประจำวัน'!$B493,ผลิต1!Q:Q)+SUMIF(ผลิต2!$C:$C,'รับ-จ่าย ประจำวัน'!$B493,ผลิต2!Q:Q)+SUMIF(เส้นแต่งหน้าขนมเค้ก!$C:$C,'รับ-จ่าย ประจำวัน'!$B493,เส้นแต่งหน้าขนมเค้ก!Q:Q)+SUMIF(แพ็ค!$C:$C,'รับ-จ่าย ประจำวัน'!$B493,แพ็ค!Q:Q)+SUMIF(ธุรการ!$C:$C,'รับ-จ่าย ประจำวัน'!$B493,ธุรการ!Q:Q)+SUMIF(เส้นแต่งหน้าขนมปัง!$C:$C,'รับ-จ่าย ประจำวัน'!$B493,เส้นแต่งหน้าขนมปัง!Q:Q)+SUMIF('วางแผนBC,CJ'!$C:$C,'รับ-จ่าย ประจำวัน'!$B493,'วางแผนBC,CJ'!Q:Q)+SUMIF(RD!$C:$C,'รับ-จ่าย ประจำวัน'!$B493,RD!Q:Q)+SUMIF('FG,ออนไล,คัดแยก'!$C:$C,'รับ-จ่าย ประจำวัน'!$B493,'FG,ออนไล,คัดแยก'!Q:Q)</f>
        <v>0</v>
      </c>
      <c r="AY493" s="16">
        <f>SUMIF(เตรียมส่วนผสม!$C:$C,'รับ-จ่าย ประจำวัน'!$B493,เตรียมส่วนผสม!R:R)+SUMIF(กวนไส้!$C:$C,'รับ-จ่าย ประจำวัน'!$B493,กวนไส้!R:R)+SUMIF(ผลิต1!$C:$C,'รับ-จ่าย ประจำวัน'!$B493,ผลิต1!R:R)+SUMIF(ผลิต2!$C:$C,'รับ-จ่าย ประจำวัน'!$B493,ผลิต2!R:R)+SUMIF(เส้นแต่งหน้าขนมเค้ก!$C:$C,'รับ-จ่าย ประจำวัน'!$B493,เส้นแต่งหน้าขนมเค้ก!R:R)+SUMIF(แพ็ค!$C:$C,'รับ-จ่าย ประจำวัน'!$B493,แพ็ค!R:R)+SUMIF(ธุรการ!$C:$C,'รับ-จ่าย ประจำวัน'!$B493,ธุรการ!R:R)+SUMIF(เส้นแต่งหน้าขนมปัง!$C:$C,'รับ-จ่าย ประจำวัน'!$B493,เส้นแต่งหน้าขนมปัง!R:R)+SUMIF('วางแผนBC,CJ'!$C:$C,'รับ-จ่าย ประจำวัน'!$B493,'วางแผนBC,CJ'!R:R)+SUMIF(RD!$C:$C,'รับ-จ่าย ประจำวัน'!$B493,RD!R:R)+SUMIF('FG,ออนไล,คัดแยก'!$C:$C,'รับ-จ่าย ประจำวัน'!$B493,'FG,ออนไล,คัดแยก'!R:R)</f>
        <v>0</v>
      </c>
      <c r="AZ493" s="16">
        <f>SUMIF(เตรียมส่วนผสม!$C:$C,'รับ-จ่าย ประจำวัน'!$B493,เตรียมส่วนผสม!S:S)+SUMIF(กวนไส้!$C:$C,'รับ-จ่าย ประจำวัน'!$B493,กวนไส้!S:S)+SUMIF(ผลิต1!$C:$C,'รับ-จ่าย ประจำวัน'!$B493,ผลิต1!S:S)+SUMIF(ผลิต2!$C:$C,'รับ-จ่าย ประจำวัน'!$B493,ผลิต2!S:S)+SUMIF(เส้นแต่งหน้าขนมเค้ก!$C:$C,'รับ-จ่าย ประจำวัน'!$B493,เส้นแต่งหน้าขนมเค้ก!S:S)+SUMIF(แพ็ค!$C:$C,'รับ-จ่าย ประจำวัน'!$B493,แพ็ค!S:S)+SUMIF(ธุรการ!$C:$C,'รับ-จ่าย ประจำวัน'!$B493,ธุรการ!S:S)+SUMIF(เส้นแต่งหน้าขนมปัง!$C:$C,'รับ-จ่าย ประจำวัน'!$B493,เส้นแต่งหน้าขนมปัง!S:S)+SUMIF('วางแผนBC,CJ'!$C:$C,'รับ-จ่าย ประจำวัน'!$B493,'วางแผนBC,CJ'!S:S)+SUMIF(RD!$C:$C,'รับ-จ่าย ประจำวัน'!$B493,RD!S:S)+SUMIF('FG,ออนไล,คัดแยก'!$C:$C,'รับ-จ่าย ประจำวัน'!$B493,'FG,ออนไล,คัดแยก'!S:S)</f>
        <v>0</v>
      </c>
      <c r="BA493" s="16">
        <f>SUMIF(เตรียมส่วนผสม!$C:$C,'รับ-จ่าย ประจำวัน'!$B493,เตรียมส่วนผสม!T:T)+SUMIF(กวนไส้!$C:$C,'รับ-จ่าย ประจำวัน'!$B493,กวนไส้!T:T)+SUMIF(ผลิต1!$C:$C,'รับ-จ่าย ประจำวัน'!$B493,ผลิต1!T:T)+SUMIF(ผลิต2!$C:$C,'รับ-จ่าย ประจำวัน'!$B493,ผลิต2!T:T)+SUMIF(เส้นแต่งหน้าขนมเค้ก!$C:$C,'รับ-จ่าย ประจำวัน'!$B493,เส้นแต่งหน้าขนมเค้ก!T:T)+SUMIF(แพ็ค!$C:$C,'รับ-จ่าย ประจำวัน'!$B493,แพ็ค!T:T)+SUMIF(ธุรการ!$C:$C,'รับ-จ่าย ประจำวัน'!$B493,ธุรการ!T:T)+SUMIF(เส้นแต่งหน้าขนมปัง!$C:$C,'รับ-จ่าย ประจำวัน'!$B493,เส้นแต่งหน้าขนมปัง!T:T)+SUMIF('วางแผนBC,CJ'!$C:$C,'รับ-จ่าย ประจำวัน'!$B493,'วางแผนBC,CJ'!T:T)+SUMIF(RD!$C:$C,'รับ-จ่าย ประจำวัน'!$B493,RD!T:T)+SUMIF('FG,ออนไล,คัดแยก'!$C:$C,'รับ-จ่าย ประจำวัน'!$B493,'FG,ออนไล,คัดแยก'!T:T)</f>
        <v>0</v>
      </c>
      <c r="BB493" s="16">
        <f>SUMIF(เตรียมส่วนผสม!$C:$C,'รับ-จ่าย ประจำวัน'!$B493,เตรียมส่วนผสม!U:U)+SUMIF(กวนไส้!$C:$C,'รับ-จ่าย ประจำวัน'!$B493,กวนไส้!U:U)+SUMIF(ผลิต1!$C:$C,'รับ-จ่าย ประจำวัน'!$B493,ผลิต1!U:U)+SUMIF(ผลิต2!$C:$C,'รับ-จ่าย ประจำวัน'!$B493,ผลิต2!U:U)+SUMIF(เส้นแต่งหน้าขนมเค้ก!$C:$C,'รับ-จ่าย ประจำวัน'!$B493,เส้นแต่งหน้าขนมเค้ก!U:U)+SUMIF(แพ็ค!$C:$C,'รับ-จ่าย ประจำวัน'!$B493,แพ็ค!U:U)+SUMIF(ธุรการ!$C:$C,'รับ-จ่าย ประจำวัน'!$B493,ธุรการ!U:U)+SUMIF(เส้นแต่งหน้าขนมปัง!$C:$C,'รับ-จ่าย ประจำวัน'!$B493,เส้นแต่งหน้าขนมปัง!U:U)+SUMIF('วางแผนBC,CJ'!$C:$C,'รับ-จ่าย ประจำวัน'!$B493,'วางแผนBC,CJ'!U:U)+SUMIF(RD!$C:$C,'รับ-จ่าย ประจำวัน'!$B493,RD!U:U)+SUMIF('FG,ออนไล,คัดแยก'!$C:$C,'รับ-จ่าย ประจำวัน'!$B493,'FG,ออนไล,คัดแยก'!U:U)</f>
        <v>0</v>
      </c>
      <c r="BC493" s="16">
        <f>SUMIF(เตรียมส่วนผสม!$C:$C,'รับ-จ่าย ประจำวัน'!$B493,เตรียมส่วนผสม!V:V)+SUMIF(กวนไส้!$C:$C,'รับ-จ่าย ประจำวัน'!$B493,กวนไส้!V:V)+SUMIF(ผลิต1!$C:$C,'รับ-จ่าย ประจำวัน'!$B493,ผลิต1!V:V)+SUMIF(ผลิต2!$C:$C,'รับ-จ่าย ประจำวัน'!$B493,ผลิต2!V:V)+SUMIF(เส้นแต่งหน้าขนมเค้ก!$C:$C,'รับ-จ่าย ประจำวัน'!$B493,เส้นแต่งหน้าขนมเค้ก!V:V)+SUMIF(แพ็ค!$C:$C,'รับ-จ่าย ประจำวัน'!$B493,แพ็ค!V:V)+SUMIF(ธุรการ!$C:$C,'รับ-จ่าย ประจำวัน'!$B493,ธุรการ!V:V)+SUMIF(เส้นแต่งหน้าขนมปัง!$C:$C,'รับ-จ่าย ประจำวัน'!$B493,เส้นแต่งหน้าขนมปัง!V:V)+SUMIF('วางแผนBC,CJ'!$C:$C,'รับ-จ่าย ประจำวัน'!$B493,'วางแผนBC,CJ'!V:V)+SUMIF(RD!$C:$C,'รับ-จ่าย ประจำวัน'!$B493,RD!V:V)+SUMIF('FG,ออนไล,คัดแยก'!$C:$C,'รับ-จ่าย ประจำวัน'!$B493,'FG,ออนไล,คัดแยก'!V:V)</f>
        <v>0</v>
      </c>
      <c r="BD493" s="16">
        <f>SUMIF(เตรียมส่วนผสม!$C:$C,'รับ-จ่าย ประจำวัน'!$B493,เตรียมส่วนผสม!W:W)+SUMIF(กวนไส้!$C:$C,'รับ-จ่าย ประจำวัน'!$B493,กวนไส้!W:W)+SUMIF(ผลิต1!$C:$C,'รับ-จ่าย ประจำวัน'!$B493,ผลิต1!W:W)+SUMIF(ผลิต2!$C:$C,'รับ-จ่าย ประจำวัน'!$B493,ผลิต2!W:W)+SUMIF(เส้นแต่งหน้าขนมเค้ก!$C:$C,'รับ-จ่าย ประจำวัน'!$B493,เส้นแต่งหน้าขนมเค้ก!W:W)+SUMIF(แพ็ค!$C:$C,'รับ-จ่าย ประจำวัน'!$B493,แพ็ค!W:W)+SUMIF(ธุรการ!$C:$C,'รับ-จ่าย ประจำวัน'!$B493,ธุรการ!W:W)+SUMIF(เส้นแต่งหน้าขนมปัง!$C:$C,'รับ-จ่าย ประจำวัน'!$B493,เส้นแต่งหน้าขนมปัง!W:W)+SUMIF('วางแผนBC,CJ'!$C:$C,'รับ-จ่าย ประจำวัน'!$B493,'วางแผนBC,CJ'!W:W)+SUMIF(RD!$C:$C,'รับ-จ่าย ประจำวัน'!$B493,RD!W:W)+SUMIF('FG,ออนไล,คัดแยก'!$C:$C,'รับ-จ่าย ประจำวัน'!$B493,'FG,ออนไล,คัดแยก'!W:W)</f>
        <v>0</v>
      </c>
      <c r="BE493" s="16">
        <f>SUMIF(เตรียมส่วนผสม!$C:$C,'รับ-จ่าย ประจำวัน'!$B493,เตรียมส่วนผสม!X:X)+SUMIF(กวนไส้!$C:$C,'รับ-จ่าย ประจำวัน'!$B493,กวนไส้!X:X)+SUMIF(ผลิต1!$C:$C,'รับ-จ่าย ประจำวัน'!$B493,ผลิต1!X:X)+SUMIF(ผลิต2!$C:$C,'รับ-จ่าย ประจำวัน'!$B493,ผลิต2!X:X)+SUMIF(เส้นแต่งหน้าขนมเค้ก!$C:$C,'รับ-จ่าย ประจำวัน'!$B493,เส้นแต่งหน้าขนมเค้ก!X:X)+SUMIF(แพ็ค!$C:$C,'รับ-จ่าย ประจำวัน'!$B493,แพ็ค!X:X)+SUMIF(ธุรการ!$C:$C,'รับ-จ่าย ประจำวัน'!$B493,ธุรการ!X:X)+SUMIF(เส้นแต่งหน้าขนมปัง!$C:$C,'รับ-จ่าย ประจำวัน'!$B493,เส้นแต่งหน้าขนมปัง!X:X)+SUMIF('วางแผนBC,CJ'!$C:$C,'รับ-จ่าย ประจำวัน'!$B493,'วางแผนBC,CJ'!X:X)+SUMIF(RD!$C:$C,'รับ-จ่าย ประจำวัน'!$B493,RD!X:X)+SUMIF('FG,ออนไล,คัดแยก'!$C:$C,'รับ-จ่าย ประจำวัน'!$B493,'FG,ออนไล,คัดแยก'!X:X)</f>
        <v>0</v>
      </c>
      <c r="BF493" s="16">
        <f>SUMIF(เตรียมส่วนผสม!$C:$C,'รับ-จ่าย ประจำวัน'!$B493,เตรียมส่วนผสม!Y:Y)+SUMIF(กวนไส้!$C:$C,'รับ-จ่าย ประจำวัน'!$B493,กวนไส้!Y:Y)+SUMIF(ผลิต1!$C:$C,'รับ-จ่าย ประจำวัน'!$B493,ผลิต1!Y:Y)+SUMIF(ผลิต2!$C:$C,'รับ-จ่าย ประจำวัน'!$B493,ผลิต2!Y:Y)+SUMIF(เส้นแต่งหน้าขนมเค้ก!$C:$C,'รับ-จ่าย ประจำวัน'!$B493,เส้นแต่งหน้าขนมเค้ก!Y:Y)+SUMIF(แพ็ค!$C:$C,'รับ-จ่าย ประจำวัน'!$B493,แพ็ค!Y:Y)+SUMIF(ธุรการ!$C:$C,'รับ-จ่าย ประจำวัน'!$B493,ธุรการ!Y:Y)+SUMIF(เส้นแต่งหน้าขนมปัง!$C:$C,'รับ-จ่าย ประจำวัน'!$B493,เส้นแต่งหน้าขนมปัง!Y:Y)+SUMIF('วางแผนBC,CJ'!$C:$C,'รับ-จ่าย ประจำวัน'!$B493,'วางแผนBC,CJ'!Y:Y)+SUMIF(RD!$C:$C,'รับ-จ่าย ประจำวัน'!$B493,RD!Y:Y)+SUMIF('FG,ออนไล,คัดแยก'!$C:$C,'รับ-จ่าย ประจำวัน'!$B493,'FG,ออนไล,คัดแยก'!Y:Y)</f>
        <v>0</v>
      </c>
      <c r="BG493" s="16">
        <f>SUMIF(เตรียมส่วนผสม!$C:$C,'รับ-จ่าย ประจำวัน'!$B493,เตรียมส่วนผสม!Z:Z)+SUMIF(กวนไส้!$C:$C,'รับ-จ่าย ประจำวัน'!$B493,กวนไส้!Z:Z)+SUMIF(ผลิต1!$C:$C,'รับ-จ่าย ประจำวัน'!$B493,ผลิต1!Z:Z)+SUMIF(ผลิต2!$C:$C,'รับ-จ่าย ประจำวัน'!$B493,ผลิต2!Z:Z)+SUMIF(เส้นแต่งหน้าขนมเค้ก!$C:$C,'รับ-จ่าย ประจำวัน'!$B493,เส้นแต่งหน้าขนมเค้ก!Z:Z)+SUMIF(แพ็ค!$C:$C,'รับ-จ่าย ประจำวัน'!$B493,แพ็ค!Z:Z)+SUMIF(ธุรการ!$C:$C,'รับ-จ่าย ประจำวัน'!$B493,ธุรการ!Z:Z)+SUMIF(เส้นแต่งหน้าขนมปัง!$C:$C,'รับ-จ่าย ประจำวัน'!$B493,เส้นแต่งหน้าขนมปัง!Z:Z)+SUMIF('วางแผนBC,CJ'!$C:$C,'รับ-จ่าย ประจำวัน'!$B493,'วางแผนBC,CJ'!Z:Z)+SUMIF(RD!$C:$C,'รับ-จ่าย ประจำวัน'!$B493,RD!Z:Z)+SUMIF('FG,ออนไล,คัดแยก'!$C:$C,'รับ-จ่าย ประจำวัน'!$B493,'FG,ออนไล,คัดแยก'!Z:Z)</f>
        <v>0</v>
      </c>
      <c r="BH493" s="16">
        <f>SUMIF(เตรียมส่วนผสม!$C:$C,'รับ-จ่าย ประจำวัน'!$B493,เตรียมส่วนผสม!AA:AA)+SUMIF(กวนไส้!$C:$C,'รับ-จ่าย ประจำวัน'!$B493,กวนไส้!AA:AA)+SUMIF(ผลิต1!$C:$C,'รับ-จ่าย ประจำวัน'!$B493,ผลิต1!AA:AA)+SUMIF(ผลิต2!$C:$C,'รับ-จ่าย ประจำวัน'!$B493,ผลิต2!AA:AA)+SUMIF(เส้นแต่งหน้าขนมเค้ก!$C:$C,'รับ-จ่าย ประจำวัน'!$B493,เส้นแต่งหน้าขนมเค้ก!AA:AA)+SUMIF(แพ็ค!$C:$C,'รับ-จ่าย ประจำวัน'!$B493,แพ็ค!AA:AA)+SUMIF(ธุรการ!$C:$C,'รับ-จ่าย ประจำวัน'!$B493,ธุรการ!AA:AA)+SUMIF(เส้นแต่งหน้าขนมปัง!$C:$C,'รับ-จ่าย ประจำวัน'!$B493,เส้นแต่งหน้าขนมปัง!AA:AA)+SUMIF('วางแผนBC,CJ'!$C:$C,'รับ-จ่าย ประจำวัน'!$B493,'วางแผนBC,CJ'!AA:AA)+SUMIF(RD!$C:$C,'รับ-จ่าย ประจำวัน'!$B493,RD!AA:AA)+SUMIF('FG,ออนไล,คัดแยก'!$C:$C,'รับ-จ่าย ประจำวัน'!$B493,'FG,ออนไล,คัดแยก'!AA:AA)</f>
        <v>0</v>
      </c>
      <c r="BI493" s="16">
        <f>SUMIF(เตรียมส่วนผสม!$C:$C,'รับ-จ่าย ประจำวัน'!$B493,เตรียมส่วนผสม!AB:AB)+SUMIF(กวนไส้!$C:$C,'รับ-จ่าย ประจำวัน'!$B493,กวนไส้!AB:AB)+SUMIF(ผลิต1!$C:$C,'รับ-จ่าย ประจำวัน'!$B493,ผลิต1!AB:AB)+SUMIF(ผลิต2!$C:$C,'รับ-จ่าย ประจำวัน'!$B493,ผลิต2!AB:AB)+SUMIF(เส้นแต่งหน้าขนมเค้ก!$C:$C,'รับ-จ่าย ประจำวัน'!$B493,เส้นแต่งหน้าขนมเค้ก!AB:AB)+SUMIF(แพ็ค!$C:$C,'รับ-จ่าย ประจำวัน'!$B493,แพ็ค!AB:AB)+SUMIF(ธุรการ!$C:$C,'รับ-จ่าย ประจำวัน'!$B493,ธุรการ!AB:AB)+SUMIF(เส้นแต่งหน้าขนมปัง!$C:$C,'รับ-จ่าย ประจำวัน'!$B493,เส้นแต่งหน้าขนมปัง!AB:AB)+SUMIF('วางแผนBC,CJ'!$C:$C,'รับ-จ่าย ประจำวัน'!$B493,'วางแผนBC,CJ'!AB:AB)+SUMIF(RD!$C:$C,'รับ-จ่าย ประจำวัน'!$B493,RD!AB:AB)+SUMIF('FG,ออนไล,คัดแยก'!$C:$C,'รับ-จ่าย ประจำวัน'!$B493,'FG,ออนไล,คัดแยก'!AB:AB)</f>
        <v>0</v>
      </c>
      <c r="BJ493" s="16">
        <f>SUMIF(เตรียมส่วนผสม!$C:$C,'รับ-จ่าย ประจำวัน'!$B493,เตรียมส่วนผสม!AC:AC)+SUMIF(กวนไส้!$C:$C,'รับ-จ่าย ประจำวัน'!$B493,กวนไส้!AC:AC)+SUMIF(ผลิต1!$C:$C,'รับ-จ่าย ประจำวัน'!$B493,ผลิต1!AC:AC)+SUMIF(ผลิต2!$C:$C,'รับ-จ่าย ประจำวัน'!$B493,ผลิต2!AC:AC)+SUMIF(เส้นแต่งหน้าขนมเค้ก!$C:$C,'รับ-จ่าย ประจำวัน'!$B493,เส้นแต่งหน้าขนมเค้ก!AC:AC)+SUMIF(แพ็ค!$C:$C,'รับ-จ่าย ประจำวัน'!$B493,แพ็ค!AC:AC)+SUMIF(ธุรการ!$C:$C,'รับ-จ่าย ประจำวัน'!$B493,ธุรการ!AC:AC)+SUMIF(เส้นแต่งหน้าขนมปัง!$C:$C,'รับ-จ่าย ประจำวัน'!$B493,เส้นแต่งหน้าขนมปัง!AC:AC)+SUMIF('วางแผนBC,CJ'!$C:$C,'รับ-จ่าย ประจำวัน'!$B493,'วางแผนBC,CJ'!AC:AC)+SUMIF(RD!$C:$C,'รับ-จ่าย ประจำวัน'!$B493,RD!AC:AC)+SUMIF('FG,ออนไล,คัดแยก'!$C:$C,'รับ-จ่าย ประจำวัน'!$B493,'FG,ออนไล,คัดแยก'!AC:AC)</f>
        <v>0</v>
      </c>
      <c r="BK493" s="16">
        <f>SUMIF(เตรียมส่วนผสม!$C:$C,'รับ-จ่าย ประจำวัน'!$B493,เตรียมส่วนผสม!AD:AD)+SUMIF(กวนไส้!$C:$C,'รับ-จ่าย ประจำวัน'!$B493,กวนไส้!AD:AD)+SUMIF(ผลิต1!$C:$C,'รับ-จ่าย ประจำวัน'!$B493,ผลิต1!AD:AD)+SUMIF(ผลิต2!$C:$C,'รับ-จ่าย ประจำวัน'!$B493,ผลิต2!AD:AD)+SUMIF(เส้นแต่งหน้าขนมเค้ก!$C:$C,'รับ-จ่าย ประจำวัน'!$B493,เส้นแต่งหน้าขนมเค้ก!AD:AD)+SUMIF(แพ็ค!$C:$C,'รับ-จ่าย ประจำวัน'!$B493,แพ็ค!AD:AD)+SUMIF(ธุรการ!$C:$C,'รับ-จ่าย ประจำวัน'!$B493,ธุรการ!AD:AD)+SUMIF(เส้นแต่งหน้าขนมปัง!$C:$C,'รับ-จ่าย ประจำวัน'!$B493,เส้นแต่งหน้าขนมปัง!AD:AD)+SUMIF('วางแผนBC,CJ'!$C:$C,'รับ-จ่าย ประจำวัน'!$B493,'วางแผนBC,CJ'!AD:AD)+SUMIF(RD!$C:$C,'รับ-จ่าย ประจำวัน'!$B493,RD!AD:AD)+SUMIF('FG,ออนไล,คัดแยก'!$C:$C,'รับ-จ่าย ประจำวัน'!$B493,'FG,ออนไล,คัดแยก'!AD:AD)</f>
        <v>0</v>
      </c>
      <c r="BL493" s="16">
        <f>SUMIF(เตรียมส่วนผสม!$C:$C,'รับ-จ่าย ประจำวัน'!$B493,เตรียมส่วนผสม!AE:AE)+SUMIF(กวนไส้!$C:$C,'รับ-จ่าย ประจำวัน'!$B493,กวนไส้!AE:AE)+SUMIF(ผลิต1!$C:$C,'รับ-จ่าย ประจำวัน'!$B493,ผลิต1!AE:AE)+SUMIF(ผลิต2!$C:$C,'รับ-จ่าย ประจำวัน'!$B493,ผลิต2!AE:AE)+SUMIF(เส้นแต่งหน้าขนมเค้ก!$C:$C,'รับ-จ่าย ประจำวัน'!$B493,เส้นแต่งหน้าขนมเค้ก!AE:AE)+SUMIF(แพ็ค!$C:$C,'รับ-จ่าย ประจำวัน'!$B493,แพ็ค!AE:AE)+SUMIF(ธุรการ!$C:$C,'รับ-จ่าย ประจำวัน'!$B493,ธุรการ!AE:AE)+SUMIF(เส้นแต่งหน้าขนมปัง!$C:$C,'รับ-จ่าย ประจำวัน'!$B493,เส้นแต่งหน้าขนมปัง!AE:AE)+SUMIF('วางแผนBC,CJ'!$C:$C,'รับ-จ่าย ประจำวัน'!$B493,'วางแผนBC,CJ'!AE:AE)+SUMIF(RD!$C:$C,'รับ-จ่าย ประจำวัน'!$B493,RD!AE:AE)+SUMIF('FG,ออนไล,คัดแยก'!$C:$C,'รับ-จ่าย ประจำวัน'!$B493,'FG,ออนไล,คัดแยก'!AE:AE)</f>
        <v>0</v>
      </c>
      <c r="BM493" s="16">
        <f>SUMIF(เตรียมส่วนผสม!$C:$C,'รับ-จ่าย ประจำวัน'!$B493,เตรียมส่วนผสม!AF:AF)+SUMIF(กวนไส้!$C:$C,'รับ-จ่าย ประจำวัน'!$B493,กวนไส้!AF:AF)+SUMIF(ผลิต1!$C:$C,'รับ-จ่าย ประจำวัน'!$B493,ผลิต1!AF:AF)+SUMIF(ผลิต2!$C:$C,'รับ-จ่าย ประจำวัน'!$B493,ผลิต2!AF:AF)+SUMIF(เส้นแต่งหน้าขนมเค้ก!$C:$C,'รับ-จ่าย ประจำวัน'!$B493,เส้นแต่งหน้าขนมเค้ก!AF:AF)+SUMIF(แพ็ค!$C:$C,'รับ-จ่าย ประจำวัน'!$B493,แพ็ค!AF:AF)+SUMIF(ธุรการ!$C:$C,'รับ-จ่าย ประจำวัน'!$B493,ธุรการ!AF:AF)+SUMIF(เส้นแต่งหน้าขนมปัง!$C:$C,'รับ-จ่าย ประจำวัน'!$B493,เส้นแต่งหน้าขนมปัง!AF:AF)+SUMIF('วางแผนBC,CJ'!$C:$C,'รับ-จ่าย ประจำวัน'!$B493,'วางแผนBC,CJ'!AF:AF)+SUMIF(RD!$C:$C,'รับ-จ่าย ประจำวัน'!$B493,RD!AF:AF)+SUMIF('FG,ออนไล,คัดแยก'!$C:$C,'รับ-จ่าย ประจำวัน'!$B493,'FG,ออนไล,คัดแยก'!AF:AF)</f>
        <v>0</v>
      </c>
      <c r="BN493" s="16">
        <f>SUMIF(เตรียมส่วนผสม!$C:$C,'รับ-จ่าย ประจำวัน'!$B493,เตรียมส่วนผสม!AG:AG)+SUMIF(กวนไส้!$C:$C,'รับ-จ่าย ประจำวัน'!$B493,กวนไส้!AG:AG)+SUMIF(ผลิต1!$C:$C,'รับ-จ่าย ประจำวัน'!$B493,ผลิต1!AG:AG)+SUMIF(ผลิต2!$C:$C,'รับ-จ่าย ประจำวัน'!$B493,ผลิต2!AG:AG)+SUMIF(เส้นแต่งหน้าขนมเค้ก!$C:$C,'รับ-จ่าย ประจำวัน'!$B493,เส้นแต่งหน้าขนมเค้ก!AG:AG)+SUMIF(แพ็ค!$C:$C,'รับ-จ่าย ประจำวัน'!$B493,แพ็ค!AG:AG)+SUMIF(ธุรการ!$C:$C,'รับ-จ่าย ประจำวัน'!$B493,ธุรการ!AG:AG)+SUMIF(เส้นแต่งหน้าขนมปัง!$C:$C,'รับ-จ่าย ประจำวัน'!$B493,เส้นแต่งหน้าขนมปัง!AG:AG)+SUMIF('วางแผนBC,CJ'!$C:$C,'รับ-จ่าย ประจำวัน'!$B493,'วางแผนBC,CJ'!AG:AG)+SUMIF(RD!$C:$C,'รับ-จ่าย ประจำวัน'!$B493,RD!AG:AG)+SUMIF('FG,ออนไล,คัดแยก'!$C:$C,'รับ-จ่าย ประจำวัน'!$B493,'FG,ออนไล,คัดแยก'!AG:AG)</f>
        <v>0</v>
      </c>
      <c r="BO493" s="16">
        <f>SUMIF(เตรียมส่วนผสม!$C:$C,'รับ-จ่าย ประจำวัน'!$B493,เตรียมส่วนผสม!AH:AH)+SUMIF(กวนไส้!$C:$C,'รับ-จ่าย ประจำวัน'!$B493,กวนไส้!AH:AH)+SUMIF(ผลิต1!$C:$C,'รับ-จ่าย ประจำวัน'!$B493,ผลิต1!AH:AH)+SUMIF(ผลิต2!$C:$C,'รับ-จ่าย ประจำวัน'!$B493,ผลิต2!AH:AH)+SUMIF(เส้นแต่งหน้าขนมเค้ก!$C:$C,'รับ-จ่าย ประจำวัน'!$B493,เส้นแต่งหน้าขนมเค้ก!AH:AH)+SUMIF(แพ็ค!$C:$C,'รับ-จ่าย ประจำวัน'!$B493,แพ็ค!AH:AH)+SUMIF(ธุรการ!$C:$C,'รับ-จ่าย ประจำวัน'!$B493,ธุรการ!AH:AH)+SUMIF(เส้นแต่งหน้าขนมปัง!$C:$C,'รับ-จ่าย ประจำวัน'!$B493,เส้นแต่งหน้าขนมปัง!AH:AH)+SUMIF('วางแผนBC,CJ'!$C:$C,'รับ-จ่าย ประจำวัน'!$B493,'วางแผนBC,CJ'!AH:AH)+SUMIF(RD!$C:$C,'รับ-จ่าย ประจำวัน'!$B493,RD!AH:AH)+SUMIF('FG,ออนไล,คัดแยก'!$C:$C,'รับ-จ่าย ประจำวัน'!$B493,'FG,ออนไล,คัดแยก'!AH:AH)</f>
        <v>0</v>
      </c>
      <c r="BP493" s="16">
        <f>SUMIF(เตรียมส่วนผสม!$C:$C,'รับ-จ่าย ประจำวัน'!$B493,เตรียมส่วนผสม!AI:AI)+SUMIF(กวนไส้!$C:$C,'รับ-จ่าย ประจำวัน'!$B493,กวนไส้!AI:AI)+SUMIF(ผลิต1!$C:$C,'รับ-จ่าย ประจำวัน'!$B493,ผลิต1!AI:AI)+SUMIF(ผลิต2!$C:$C,'รับ-จ่าย ประจำวัน'!$B493,ผลิต2!AI:AI)+SUMIF(เส้นแต่งหน้าขนมเค้ก!$C:$C,'รับ-จ่าย ประจำวัน'!$B493,เส้นแต่งหน้าขนมเค้ก!AI:AI)+SUMIF(แพ็ค!$C:$C,'รับ-จ่าย ประจำวัน'!$B493,แพ็ค!AI:AI)+SUMIF(ธุรการ!$C:$C,'รับ-จ่าย ประจำวัน'!$B493,ธุรการ!AI:AI)+SUMIF(เส้นแต่งหน้าขนมปัง!$C:$C,'รับ-จ่าย ประจำวัน'!$B493,เส้นแต่งหน้าขนมปัง!AI:AI)+SUMIF('วางแผนBC,CJ'!$C:$C,'รับ-จ่าย ประจำวัน'!$B493,'วางแผนBC,CJ'!AI:AI)+SUMIF(RD!$C:$C,'รับ-จ่าย ประจำวัน'!$B493,RD!AI:AI)+SUMIF('FG,ออนไล,คัดแยก'!$C:$C,'รับ-จ่าย ประจำวัน'!$B493,'FG,ออนไล,คัดแยก'!AI:AI)</f>
        <v>0</v>
      </c>
      <c r="BQ493" s="16">
        <f>SUMIF(เตรียมส่วนผสม!$C:$C,'รับ-จ่าย ประจำวัน'!$B493,เตรียมส่วนผสม!AJ:AJ)+SUMIF(กวนไส้!$C:$C,'รับ-จ่าย ประจำวัน'!$B493,กวนไส้!AJ:AJ)+SUMIF(ผลิต1!$C:$C,'รับ-จ่าย ประจำวัน'!$B493,ผลิต1!AJ:AJ)+SUMIF(ผลิต2!$C:$C,'รับ-จ่าย ประจำวัน'!$B493,ผลิต2!AJ:AJ)+SUMIF(เส้นแต่งหน้าขนมเค้ก!$C:$C,'รับ-จ่าย ประจำวัน'!$B493,เส้นแต่งหน้าขนมเค้ก!AJ:AJ)+SUMIF(แพ็ค!$C:$C,'รับ-จ่าย ประจำวัน'!$B493,แพ็ค!AJ:AJ)+SUMIF(ธุรการ!$C:$C,'รับ-จ่าย ประจำวัน'!$B493,ธุรการ!AJ:AJ)+SUMIF(เส้นแต่งหน้าขนมปัง!$C:$C,'รับ-จ่าย ประจำวัน'!$B493,เส้นแต่งหน้าขนมปัง!AJ:AJ)+SUMIF('วางแผนBC,CJ'!$C:$C,'รับ-จ่าย ประจำวัน'!$B493,'วางแผนBC,CJ'!AJ:AJ)+SUMIF(RD!$C:$C,'รับ-จ่าย ประจำวัน'!$B493,RD!AJ:AJ)+SUMIF('FG,ออนไล,คัดแยก'!$C:$C,'รับ-จ่าย ประจำวัน'!$B493,'FG,ออนไล,คัดแยก'!AJ:AJ)</f>
        <v>0</v>
      </c>
      <c r="BR493" s="16">
        <f>SUMIF(เตรียมส่วนผสม!$C:$C,'รับ-จ่าย ประจำวัน'!$B493,เตรียมส่วนผสม!AK:AK)+SUMIF(กวนไส้!$C:$C,'รับ-จ่าย ประจำวัน'!$B493,กวนไส้!AK:AK)+SUMIF(ผลิต1!$C:$C,'รับ-จ่าย ประจำวัน'!$B493,ผลิต1!AK:AK)+SUMIF(ผลิต2!$C:$C,'รับ-จ่าย ประจำวัน'!$B493,ผลิต2!AK:AK)+SUMIF(เส้นแต่งหน้าขนมเค้ก!$C:$C,'รับ-จ่าย ประจำวัน'!$B493,เส้นแต่งหน้าขนมเค้ก!AK:AK)+SUMIF(แพ็ค!$C:$C,'รับ-จ่าย ประจำวัน'!$B493,แพ็ค!AK:AK)+SUMIF(ธุรการ!$C:$C,'รับ-จ่าย ประจำวัน'!$B493,ธุรการ!AK:AK)+SUMIF(เส้นแต่งหน้าขนมปัง!$C:$C,'รับ-จ่าย ประจำวัน'!$B493,เส้นแต่งหน้าขนมปัง!AK:AK)+SUMIF('วางแผนBC,CJ'!$C:$C,'รับ-จ่าย ประจำวัน'!$B493,'วางแผนBC,CJ'!AK:AK)+SUMIF(RD!$C:$C,'รับ-จ่าย ประจำวัน'!$B493,RD!AK:AK)+SUMIF('FG,ออนไล,คัดแยก'!$C:$C,'รับ-จ่าย ประจำวัน'!$B493,'FG,ออนไล,คัดแยก'!AK:AK)</f>
        <v>0</v>
      </c>
      <c r="BS493" s="16">
        <f>SUMIF(เตรียมส่วนผสม!$C:$C,'รับ-จ่าย ประจำวัน'!$B493,เตรียมส่วนผสม!AL:AL)+SUMIF(กวนไส้!$C:$C,'รับ-จ่าย ประจำวัน'!$B493,กวนไส้!AL:AL)+SUMIF(ผลิต1!$C:$C,'รับ-จ่าย ประจำวัน'!$B493,ผลิต1!AL:AL)+SUMIF(ผลิต2!$C:$C,'รับ-จ่าย ประจำวัน'!$B493,ผลิต2!AL:AL)+SUMIF(เส้นแต่งหน้าขนมเค้ก!$C:$C,'รับ-จ่าย ประจำวัน'!$B493,เส้นแต่งหน้าขนมเค้ก!AL:AL)+SUMIF(แพ็ค!$C:$C,'รับ-จ่าย ประจำวัน'!$B493,แพ็ค!AL:AL)+SUMIF(ธุรการ!$C:$C,'รับ-จ่าย ประจำวัน'!$B493,ธุรการ!AL:AL)+SUMIF(เส้นแต่งหน้าขนมปัง!$C:$C,'รับ-จ่าย ประจำวัน'!$B493,เส้นแต่งหน้าขนมปัง!AL:AL)+SUMIF('วางแผนBC,CJ'!$C:$C,'รับ-จ่าย ประจำวัน'!$B493,'วางแผนBC,CJ'!AL:AL)+SUMIF(RD!$C:$C,'รับ-จ่าย ประจำวัน'!$B493,RD!AL:AL)+SUMIF('FG,ออนไล,คัดแยก'!$C:$C,'รับ-จ่าย ประจำวัน'!$B493,'FG,ออนไล,คัดแยก'!AL:AL)</f>
        <v>0</v>
      </c>
      <c r="BT493" s="18">
        <f t="shared" si="107"/>
        <v>0</v>
      </c>
      <c r="BU493" s="116"/>
      <c r="BV493" s="146">
        <f t="shared" si="108"/>
        <v>14775</v>
      </c>
      <c r="BW493" s="183">
        <v>30</v>
      </c>
      <c r="BX493" s="172">
        <f t="shared" si="103"/>
        <v>0</v>
      </c>
      <c r="BY493" s="188" t="e">
        <f t="shared" si="104"/>
        <v>#DIV/0!</v>
      </c>
      <c r="BZ493" s="180" t="e">
        <f t="shared" ca="1" si="109"/>
        <v>#DIV/0!</v>
      </c>
      <c r="CA493" s="93"/>
      <c r="CB493" s="93"/>
      <c r="CC493" s="93"/>
      <c r="CD493" s="93"/>
      <c r="CE493" s="93"/>
      <c r="CF493" s="93"/>
      <c r="CG493" s="93"/>
      <c r="CH493" s="93"/>
      <c r="CI493" s="93"/>
      <c r="CJ493" s="97"/>
      <c r="CK493" s="9">
        <f t="shared" si="105"/>
        <v>14775</v>
      </c>
    </row>
    <row r="494" spans="1:89" hidden="1" x14ac:dyDescent="0.5">
      <c r="A494" s="149"/>
      <c r="B494" s="34">
        <v>1020201069</v>
      </c>
      <c r="C494" s="149" t="s">
        <v>1967</v>
      </c>
      <c r="D494" s="141" t="s">
        <v>91</v>
      </c>
      <c r="E494" s="25"/>
      <c r="F494" s="162" t="s">
        <v>1605</v>
      </c>
      <c r="G494" s="25"/>
      <c r="H494" s="12">
        <v>20000</v>
      </c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11"/>
      <c r="AF494" s="11"/>
      <c r="AG494" s="11"/>
      <c r="AH494" s="11"/>
      <c r="AI494" s="25"/>
      <c r="AJ494" s="25"/>
      <c r="AK494" s="25"/>
      <c r="AL494" s="25"/>
      <c r="AM494" s="25"/>
      <c r="AN494" s="15">
        <f t="shared" si="111"/>
        <v>0</v>
      </c>
      <c r="AO494" s="16">
        <f>SUMIF(เตรียมส่วนผสม!$C:$C,'รับ-จ่าย ประจำวัน'!$B494,เตรียมส่วนผสม!H:H)+SUMIF(กวนไส้!$C:$C,'รับ-จ่าย ประจำวัน'!$B494,กวนไส้!H:H)+SUMIF(ผลิต1!$C:$C,'รับ-จ่าย ประจำวัน'!$B494,ผลิต1!H:H)+SUMIF(ผลิต2!$C:$C,'รับ-จ่าย ประจำวัน'!$B494,ผลิต2!H:H)+SUMIF(เส้นแต่งหน้าขนมเค้ก!$C:$C,'รับ-จ่าย ประจำวัน'!$B494,เส้นแต่งหน้าขนมเค้ก!H:H)+SUMIF(แพ็ค!$C:$C,'รับ-จ่าย ประจำวัน'!$B494,แพ็ค!H:H)+SUMIF(ธุรการ!$C:$C,'รับ-จ่าย ประจำวัน'!$B494,ธุรการ!H:H)+SUMIF(เส้นแต่งหน้าขนมปัง!$C:$C,'รับ-จ่าย ประจำวัน'!$B494,เส้นแต่งหน้าขนมปัง!H:H)+SUMIF('วางแผนBC,CJ'!$C:$C,'รับ-จ่าย ประจำวัน'!$B494,'วางแผนBC,CJ'!H:H)+SUMIF(RD!$C:$C,'รับ-จ่าย ประจำวัน'!$B494,RD!H:H)+SUMIF('FG,ออนไล,คัดแยก'!$C:$C,'รับ-จ่าย ประจำวัน'!$B494,'FG,ออนไล,คัดแยก'!H:H)</f>
        <v>0</v>
      </c>
      <c r="AP494" s="16">
        <f>SUMIF(เตรียมส่วนผสม!$C:$C,'รับ-จ่าย ประจำวัน'!$B494,เตรียมส่วนผสม!I:I)+SUMIF(กวนไส้!$C:$C,'รับ-จ่าย ประจำวัน'!$B494,กวนไส้!I:I)+SUMIF(ผลิต1!$C:$C,'รับ-จ่าย ประจำวัน'!$B494,ผลิต1!I:I)+SUMIF(ผลิต2!$C:$C,'รับ-จ่าย ประจำวัน'!$B494,ผลิต2!I:I)+SUMIF(เส้นแต่งหน้าขนมเค้ก!$C:$C,'รับ-จ่าย ประจำวัน'!$B494,เส้นแต่งหน้าขนมเค้ก!I:I)+SUMIF(แพ็ค!$C:$C,'รับ-จ่าย ประจำวัน'!$B494,แพ็ค!I:I)+SUMIF(ธุรการ!$C:$C,'รับ-จ่าย ประจำวัน'!$B494,ธุรการ!I:I)+SUMIF(เส้นแต่งหน้าขนมปัง!$C:$C,'รับ-จ่าย ประจำวัน'!$B494,เส้นแต่งหน้าขนมปัง!I:I)+SUMIF('วางแผนBC,CJ'!$C:$C,'รับ-จ่าย ประจำวัน'!$B494,'วางแผนBC,CJ'!I:I)+SUMIF(RD!$C:$C,'รับ-จ่าย ประจำวัน'!$B494,RD!I:I)+SUMIF('FG,ออนไล,คัดแยก'!$C:$C,'รับ-จ่าย ประจำวัน'!$B494,'FG,ออนไล,คัดแยก'!I:I)</f>
        <v>0</v>
      </c>
      <c r="AQ494" s="16">
        <f>SUMIF(เตรียมส่วนผสม!$C:$C,'รับ-จ่าย ประจำวัน'!$B494,เตรียมส่วนผสม!J:J)+SUMIF(กวนไส้!$C:$C,'รับ-จ่าย ประจำวัน'!$B494,กวนไส้!J:J)+SUMIF(ผลิต1!$C:$C,'รับ-จ่าย ประจำวัน'!$B494,ผลิต1!J:J)+SUMIF(ผลิต2!$C:$C,'รับ-จ่าย ประจำวัน'!$B494,ผลิต2!J:J)+SUMIF(เส้นแต่งหน้าขนมเค้ก!$C:$C,'รับ-จ่าย ประจำวัน'!$B494,เส้นแต่งหน้าขนมเค้ก!J:J)+SUMIF(แพ็ค!$C:$C,'รับ-จ่าย ประจำวัน'!$B494,แพ็ค!J:J)+SUMIF(ธุรการ!$C:$C,'รับ-จ่าย ประจำวัน'!$B494,ธุรการ!J:J)+SUMIF(เส้นแต่งหน้าขนมปัง!$C:$C,'รับ-จ่าย ประจำวัน'!$B494,เส้นแต่งหน้าขนมปัง!J:J)+SUMIF('วางแผนBC,CJ'!$C:$C,'รับ-จ่าย ประจำวัน'!$B494,'วางแผนBC,CJ'!J:J)+SUMIF(RD!$C:$C,'รับ-จ่าย ประจำวัน'!$B494,RD!J:J)+SUMIF('FG,ออนไล,คัดแยก'!$C:$C,'รับ-จ่าย ประจำวัน'!$B494,'FG,ออนไล,คัดแยก'!J:J)</f>
        <v>0</v>
      </c>
      <c r="AR494" s="16">
        <f>SUMIF(เตรียมส่วนผสม!$C:$C,'รับ-จ่าย ประจำวัน'!$B494,เตรียมส่วนผสม!K:K)+SUMIF(กวนไส้!$C:$C,'รับ-จ่าย ประจำวัน'!$B494,กวนไส้!K:K)+SUMIF(ผลิต1!$C:$C,'รับ-จ่าย ประจำวัน'!$B494,ผลิต1!K:K)+SUMIF(ผลิต2!$C:$C,'รับ-จ่าย ประจำวัน'!$B494,ผลิต2!K:K)+SUMIF(เส้นแต่งหน้าขนมเค้ก!$C:$C,'รับ-จ่าย ประจำวัน'!$B494,เส้นแต่งหน้าขนมเค้ก!K:K)+SUMIF(แพ็ค!$C:$C,'รับ-จ่าย ประจำวัน'!$B494,แพ็ค!K:K)+SUMIF(ธุรการ!$C:$C,'รับ-จ่าย ประจำวัน'!$B494,ธุรการ!K:K)+SUMIF(เส้นแต่งหน้าขนมปัง!$C:$C,'รับ-จ่าย ประจำวัน'!$B494,เส้นแต่งหน้าขนมปัง!K:K)+SUMIF('วางแผนBC,CJ'!$C:$C,'รับ-จ่าย ประจำวัน'!$B494,'วางแผนBC,CJ'!K:K)+SUMIF(RD!$C:$C,'รับ-จ่าย ประจำวัน'!$B494,RD!K:K)+SUMIF('FG,ออนไล,คัดแยก'!$C:$C,'รับ-จ่าย ประจำวัน'!$B494,'FG,ออนไล,คัดแยก'!K:K)</f>
        <v>0</v>
      </c>
      <c r="AS494" s="16">
        <f>SUMIF(เตรียมส่วนผสม!$C:$C,'รับ-จ่าย ประจำวัน'!$B494,เตรียมส่วนผสม!L:L)+SUMIF(กวนไส้!$C:$C,'รับ-จ่าย ประจำวัน'!$B494,กวนไส้!L:L)+SUMIF(ผลิต1!$C:$C,'รับ-จ่าย ประจำวัน'!$B494,ผลิต1!L:L)+SUMIF(ผลิต2!$C:$C,'รับ-จ่าย ประจำวัน'!$B494,ผลิต2!L:L)+SUMIF(เส้นแต่งหน้าขนมเค้ก!$C:$C,'รับ-จ่าย ประจำวัน'!$B494,เส้นแต่งหน้าขนมเค้ก!L:L)+SUMIF(แพ็ค!$C:$C,'รับ-จ่าย ประจำวัน'!$B494,แพ็ค!L:L)+SUMIF(ธุรการ!$C:$C,'รับ-จ่าย ประจำวัน'!$B494,ธุรการ!L:L)+SUMIF(เส้นแต่งหน้าขนมปัง!$C:$C,'รับ-จ่าย ประจำวัน'!$B494,เส้นแต่งหน้าขนมปัง!L:L)+SUMIF('วางแผนBC,CJ'!$C:$C,'รับ-จ่าย ประจำวัน'!$B494,'วางแผนBC,CJ'!L:L)+SUMIF(RD!$C:$C,'รับ-จ่าย ประจำวัน'!$B494,RD!L:L)+SUMIF('FG,ออนไล,คัดแยก'!$C:$C,'รับ-จ่าย ประจำวัน'!$B494,'FG,ออนไล,คัดแยก'!L:L)</f>
        <v>0</v>
      </c>
      <c r="AT494" s="16">
        <f>SUMIF(เตรียมส่วนผสม!$C:$C,'รับ-จ่าย ประจำวัน'!$B494,เตรียมส่วนผสม!M:M)+SUMIF(กวนไส้!$C:$C,'รับ-จ่าย ประจำวัน'!$B494,กวนไส้!M:M)+SUMIF(ผลิต1!$C:$C,'รับ-จ่าย ประจำวัน'!$B494,ผลิต1!M:M)+SUMIF(ผลิต2!$C:$C,'รับ-จ่าย ประจำวัน'!$B494,ผลิต2!M:M)+SUMIF(เส้นแต่งหน้าขนมเค้ก!$C:$C,'รับ-จ่าย ประจำวัน'!$B494,เส้นแต่งหน้าขนมเค้ก!M:M)+SUMIF(แพ็ค!$C:$C,'รับ-จ่าย ประจำวัน'!$B494,แพ็ค!M:M)+SUMIF(ธุรการ!$C:$C,'รับ-จ่าย ประจำวัน'!$B494,ธุรการ!M:M)+SUMIF(เส้นแต่งหน้าขนมปัง!$C:$C,'รับ-จ่าย ประจำวัน'!$B494,เส้นแต่งหน้าขนมปัง!M:M)+SUMIF('วางแผนBC,CJ'!$C:$C,'รับ-จ่าย ประจำวัน'!$B494,'วางแผนBC,CJ'!M:M)+SUMIF(RD!$C:$C,'รับ-จ่าย ประจำวัน'!$B494,RD!M:M)+SUMIF('FG,ออนไล,คัดแยก'!$C:$C,'รับ-จ่าย ประจำวัน'!$B494,'FG,ออนไล,คัดแยก'!M:M)</f>
        <v>0</v>
      </c>
      <c r="AU494" s="16">
        <f>SUMIF(เตรียมส่วนผสม!$C:$C,'รับ-จ่าย ประจำวัน'!$B494,เตรียมส่วนผสม!N:N)+SUMIF(กวนไส้!$C:$C,'รับ-จ่าย ประจำวัน'!$B494,กวนไส้!N:N)+SUMIF(ผลิต1!$C:$C,'รับ-จ่าย ประจำวัน'!$B494,ผลิต1!N:N)+SUMIF(ผลิต2!$C:$C,'รับ-จ่าย ประจำวัน'!$B494,ผลิต2!N:N)+SUMIF(เส้นแต่งหน้าขนมเค้ก!$C:$C,'รับ-จ่าย ประจำวัน'!$B494,เส้นแต่งหน้าขนมเค้ก!N:N)+SUMIF(แพ็ค!$C:$C,'รับ-จ่าย ประจำวัน'!$B494,แพ็ค!N:N)+SUMIF(ธุรการ!$C:$C,'รับ-จ่าย ประจำวัน'!$B494,ธุรการ!N:N)+SUMIF(เส้นแต่งหน้าขนมปัง!$C:$C,'รับ-จ่าย ประจำวัน'!$B494,เส้นแต่งหน้าขนมปัง!N:N)+SUMIF('วางแผนBC,CJ'!$C:$C,'รับ-จ่าย ประจำวัน'!$B494,'วางแผนBC,CJ'!N:N)+SUMIF(RD!$C:$C,'รับ-จ่าย ประจำวัน'!$B494,RD!N:N)+SUMIF('FG,ออนไล,คัดแยก'!$C:$C,'รับ-จ่าย ประจำวัน'!$B494,'FG,ออนไล,คัดแยก'!N:N)</f>
        <v>0</v>
      </c>
      <c r="AV494" s="16">
        <f>SUMIF(เตรียมส่วนผสม!$C:$C,'รับ-จ่าย ประจำวัน'!$B494,เตรียมส่วนผสม!O:O)+SUMIF(กวนไส้!$C:$C,'รับ-จ่าย ประจำวัน'!$B494,กวนไส้!O:O)+SUMIF(ผลิต1!$C:$C,'รับ-จ่าย ประจำวัน'!$B494,ผลิต1!O:O)+SUMIF(ผลิต2!$C:$C,'รับ-จ่าย ประจำวัน'!$B494,ผลิต2!O:O)+SUMIF(เส้นแต่งหน้าขนมเค้ก!$C:$C,'รับ-จ่าย ประจำวัน'!$B494,เส้นแต่งหน้าขนมเค้ก!O:O)+SUMIF(แพ็ค!$C:$C,'รับ-จ่าย ประจำวัน'!$B494,แพ็ค!O:O)+SUMIF(ธุรการ!$C:$C,'รับ-จ่าย ประจำวัน'!$B494,ธุรการ!O:O)+SUMIF(เส้นแต่งหน้าขนมปัง!$C:$C,'รับ-จ่าย ประจำวัน'!$B494,เส้นแต่งหน้าขนมปัง!O:O)+SUMIF('วางแผนBC,CJ'!$C:$C,'รับ-จ่าย ประจำวัน'!$B494,'วางแผนBC,CJ'!O:O)+SUMIF(RD!$C:$C,'รับ-จ่าย ประจำวัน'!$B494,RD!O:O)+SUMIF('FG,ออนไล,คัดแยก'!$C:$C,'รับ-จ่าย ประจำวัน'!$B494,'FG,ออนไล,คัดแยก'!O:O)</f>
        <v>0</v>
      </c>
      <c r="AW494" s="16">
        <f>SUMIF(เตรียมส่วนผสม!$C:$C,'รับ-จ่าย ประจำวัน'!$B494,เตรียมส่วนผสม!P:P)+SUMIF(กวนไส้!$C:$C,'รับ-จ่าย ประจำวัน'!$B494,กวนไส้!P:P)+SUMIF(ผลิต1!$C:$C,'รับ-จ่าย ประจำวัน'!$B494,ผลิต1!P:P)+SUMIF(ผลิต2!$C:$C,'รับ-จ่าย ประจำวัน'!$B494,ผลิต2!P:P)+SUMIF(เส้นแต่งหน้าขนมเค้ก!$C:$C,'รับ-จ่าย ประจำวัน'!$B494,เส้นแต่งหน้าขนมเค้ก!P:P)+SUMIF(แพ็ค!$C:$C,'รับ-จ่าย ประจำวัน'!$B494,แพ็ค!P:P)+SUMIF(ธุรการ!$C:$C,'รับ-จ่าย ประจำวัน'!$B494,ธุรการ!P:P)+SUMIF(เส้นแต่งหน้าขนมปัง!$C:$C,'รับ-จ่าย ประจำวัน'!$B494,เส้นแต่งหน้าขนมปัง!P:P)+SUMIF('วางแผนBC,CJ'!$C:$C,'รับ-จ่าย ประจำวัน'!$B494,'วางแผนBC,CJ'!P:P)+SUMIF(RD!$C:$C,'รับ-จ่าย ประจำวัน'!$B494,RD!P:P)+SUMIF('FG,ออนไล,คัดแยก'!$C:$C,'รับ-จ่าย ประจำวัน'!$B494,'FG,ออนไล,คัดแยก'!P:P)</f>
        <v>0</v>
      </c>
      <c r="AX494" s="16">
        <f>SUMIF(เตรียมส่วนผสม!$C:$C,'รับ-จ่าย ประจำวัน'!$B494,เตรียมส่วนผสม!Q:Q)+SUMIF(กวนไส้!$C:$C,'รับ-จ่าย ประจำวัน'!$B494,กวนไส้!Q:Q)+SUMIF(ผลิต1!$C:$C,'รับ-จ่าย ประจำวัน'!$B494,ผลิต1!Q:Q)+SUMIF(ผลิต2!$C:$C,'รับ-จ่าย ประจำวัน'!$B494,ผลิต2!Q:Q)+SUMIF(เส้นแต่งหน้าขนมเค้ก!$C:$C,'รับ-จ่าย ประจำวัน'!$B494,เส้นแต่งหน้าขนมเค้ก!Q:Q)+SUMIF(แพ็ค!$C:$C,'รับ-จ่าย ประจำวัน'!$B494,แพ็ค!Q:Q)+SUMIF(ธุรการ!$C:$C,'รับ-จ่าย ประจำวัน'!$B494,ธุรการ!Q:Q)+SUMIF(เส้นแต่งหน้าขนมปัง!$C:$C,'รับ-จ่าย ประจำวัน'!$B494,เส้นแต่งหน้าขนมปัง!Q:Q)+SUMIF('วางแผนBC,CJ'!$C:$C,'รับ-จ่าย ประจำวัน'!$B494,'วางแผนBC,CJ'!Q:Q)+SUMIF(RD!$C:$C,'รับ-จ่าย ประจำวัน'!$B494,RD!Q:Q)+SUMIF('FG,ออนไล,คัดแยก'!$C:$C,'รับ-จ่าย ประจำวัน'!$B494,'FG,ออนไล,คัดแยก'!Q:Q)</f>
        <v>0</v>
      </c>
      <c r="AY494" s="16">
        <f>SUMIF(เตรียมส่วนผสม!$C:$C,'รับ-จ่าย ประจำวัน'!$B494,เตรียมส่วนผสม!R:R)+SUMIF(กวนไส้!$C:$C,'รับ-จ่าย ประจำวัน'!$B494,กวนไส้!R:R)+SUMIF(ผลิต1!$C:$C,'รับ-จ่าย ประจำวัน'!$B494,ผลิต1!R:R)+SUMIF(ผลิต2!$C:$C,'รับ-จ่าย ประจำวัน'!$B494,ผลิต2!R:R)+SUMIF(เส้นแต่งหน้าขนมเค้ก!$C:$C,'รับ-จ่าย ประจำวัน'!$B494,เส้นแต่งหน้าขนมเค้ก!R:R)+SUMIF(แพ็ค!$C:$C,'รับ-จ่าย ประจำวัน'!$B494,แพ็ค!R:R)+SUMIF(ธุรการ!$C:$C,'รับ-จ่าย ประจำวัน'!$B494,ธุรการ!R:R)+SUMIF(เส้นแต่งหน้าขนมปัง!$C:$C,'รับ-จ่าย ประจำวัน'!$B494,เส้นแต่งหน้าขนมปัง!R:R)+SUMIF('วางแผนBC,CJ'!$C:$C,'รับ-จ่าย ประจำวัน'!$B494,'วางแผนBC,CJ'!R:R)+SUMIF(RD!$C:$C,'รับ-จ่าย ประจำวัน'!$B494,RD!R:R)+SUMIF('FG,ออนไล,คัดแยก'!$C:$C,'รับ-จ่าย ประจำวัน'!$B494,'FG,ออนไล,คัดแยก'!R:R)</f>
        <v>0</v>
      </c>
      <c r="AZ494" s="16">
        <f>SUMIF(เตรียมส่วนผสม!$C:$C,'รับ-จ่าย ประจำวัน'!$B494,เตรียมส่วนผสม!S:S)+SUMIF(กวนไส้!$C:$C,'รับ-จ่าย ประจำวัน'!$B494,กวนไส้!S:S)+SUMIF(ผลิต1!$C:$C,'รับ-จ่าย ประจำวัน'!$B494,ผลิต1!S:S)+SUMIF(ผลิต2!$C:$C,'รับ-จ่าย ประจำวัน'!$B494,ผลิต2!S:S)+SUMIF(เส้นแต่งหน้าขนมเค้ก!$C:$C,'รับ-จ่าย ประจำวัน'!$B494,เส้นแต่งหน้าขนมเค้ก!S:S)+SUMIF(แพ็ค!$C:$C,'รับ-จ่าย ประจำวัน'!$B494,แพ็ค!S:S)+SUMIF(ธุรการ!$C:$C,'รับ-จ่าย ประจำวัน'!$B494,ธุรการ!S:S)+SUMIF(เส้นแต่งหน้าขนมปัง!$C:$C,'รับ-จ่าย ประจำวัน'!$B494,เส้นแต่งหน้าขนมปัง!S:S)+SUMIF('วางแผนBC,CJ'!$C:$C,'รับ-จ่าย ประจำวัน'!$B494,'วางแผนBC,CJ'!S:S)+SUMIF(RD!$C:$C,'รับ-จ่าย ประจำวัน'!$B494,RD!S:S)+SUMIF('FG,ออนไล,คัดแยก'!$C:$C,'รับ-จ่าย ประจำวัน'!$B494,'FG,ออนไล,คัดแยก'!S:S)</f>
        <v>0</v>
      </c>
      <c r="BA494" s="16">
        <f>SUMIF(เตรียมส่วนผสม!$C:$C,'รับ-จ่าย ประจำวัน'!$B494,เตรียมส่วนผสม!T:T)+SUMIF(กวนไส้!$C:$C,'รับ-จ่าย ประจำวัน'!$B494,กวนไส้!T:T)+SUMIF(ผลิต1!$C:$C,'รับ-จ่าย ประจำวัน'!$B494,ผลิต1!T:T)+SUMIF(ผลิต2!$C:$C,'รับ-จ่าย ประจำวัน'!$B494,ผลิต2!T:T)+SUMIF(เส้นแต่งหน้าขนมเค้ก!$C:$C,'รับ-จ่าย ประจำวัน'!$B494,เส้นแต่งหน้าขนมเค้ก!T:T)+SUMIF(แพ็ค!$C:$C,'รับ-จ่าย ประจำวัน'!$B494,แพ็ค!T:T)+SUMIF(ธุรการ!$C:$C,'รับ-จ่าย ประจำวัน'!$B494,ธุรการ!T:T)+SUMIF(เส้นแต่งหน้าขนมปัง!$C:$C,'รับ-จ่าย ประจำวัน'!$B494,เส้นแต่งหน้าขนมปัง!T:T)+SUMIF('วางแผนBC,CJ'!$C:$C,'รับ-จ่าย ประจำวัน'!$B494,'วางแผนBC,CJ'!T:T)+SUMIF(RD!$C:$C,'รับ-จ่าย ประจำวัน'!$B494,RD!T:T)+SUMIF('FG,ออนไล,คัดแยก'!$C:$C,'รับ-จ่าย ประจำวัน'!$B494,'FG,ออนไล,คัดแยก'!T:T)</f>
        <v>0</v>
      </c>
      <c r="BB494" s="16">
        <f>SUMIF(เตรียมส่วนผสม!$C:$C,'รับ-จ่าย ประจำวัน'!$B494,เตรียมส่วนผสม!U:U)+SUMIF(กวนไส้!$C:$C,'รับ-จ่าย ประจำวัน'!$B494,กวนไส้!U:U)+SUMIF(ผลิต1!$C:$C,'รับ-จ่าย ประจำวัน'!$B494,ผลิต1!U:U)+SUMIF(ผลิต2!$C:$C,'รับ-จ่าย ประจำวัน'!$B494,ผลิต2!U:U)+SUMIF(เส้นแต่งหน้าขนมเค้ก!$C:$C,'รับ-จ่าย ประจำวัน'!$B494,เส้นแต่งหน้าขนมเค้ก!U:U)+SUMIF(แพ็ค!$C:$C,'รับ-จ่าย ประจำวัน'!$B494,แพ็ค!U:U)+SUMIF(ธุรการ!$C:$C,'รับ-จ่าย ประจำวัน'!$B494,ธุรการ!U:U)+SUMIF(เส้นแต่งหน้าขนมปัง!$C:$C,'รับ-จ่าย ประจำวัน'!$B494,เส้นแต่งหน้าขนมปัง!U:U)+SUMIF('วางแผนBC,CJ'!$C:$C,'รับ-จ่าย ประจำวัน'!$B494,'วางแผนBC,CJ'!U:U)+SUMIF(RD!$C:$C,'รับ-จ่าย ประจำวัน'!$B494,RD!U:U)+SUMIF('FG,ออนไล,คัดแยก'!$C:$C,'รับ-จ่าย ประจำวัน'!$B494,'FG,ออนไล,คัดแยก'!U:U)</f>
        <v>0</v>
      </c>
      <c r="BC494" s="16">
        <f>SUMIF(เตรียมส่วนผสม!$C:$C,'รับ-จ่าย ประจำวัน'!$B494,เตรียมส่วนผสม!V:V)+SUMIF(กวนไส้!$C:$C,'รับ-จ่าย ประจำวัน'!$B494,กวนไส้!V:V)+SUMIF(ผลิต1!$C:$C,'รับ-จ่าย ประจำวัน'!$B494,ผลิต1!V:V)+SUMIF(ผลิต2!$C:$C,'รับ-จ่าย ประจำวัน'!$B494,ผลิต2!V:V)+SUMIF(เส้นแต่งหน้าขนมเค้ก!$C:$C,'รับ-จ่าย ประจำวัน'!$B494,เส้นแต่งหน้าขนมเค้ก!V:V)+SUMIF(แพ็ค!$C:$C,'รับ-จ่าย ประจำวัน'!$B494,แพ็ค!V:V)+SUMIF(ธุรการ!$C:$C,'รับ-จ่าย ประจำวัน'!$B494,ธุรการ!V:V)+SUMIF(เส้นแต่งหน้าขนมปัง!$C:$C,'รับ-จ่าย ประจำวัน'!$B494,เส้นแต่งหน้าขนมปัง!V:V)+SUMIF('วางแผนBC,CJ'!$C:$C,'รับ-จ่าย ประจำวัน'!$B494,'วางแผนBC,CJ'!V:V)+SUMIF(RD!$C:$C,'รับ-จ่าย ประจำวัน'!$B494,RD!V:V)+SUMIF('FG,ออนไล,คัดแยก'!$C:$C,'รับ-จ่าย ประจำวัน'!$B494,'FG,ออนไล,คัดแยก'!V:V)</f>
        <v>0</v>
      </c>
      <c r="BD494" s="16">
        <f>SUMIF(เตรียมส่วนผสม!$C:$C,'รับ-จ่าย ประจำวัน'!$B494,เตรียมส่วนผสม!W:W)+SUMIF(กวนไส้!$C:$C,'รับ-จ่าย ประจำวัน'!$B494,กวนไส้!W:W)+SUMIF(ผลิต1!$C:$C,'รับ-จ่าย ประจำวัน'!$B494,ผลิต1!W:W)+SUMIF(ผลิต2!$C:$C,'รับ-จ่าย ประจำวัน'!$B494,ผลิต2!W:W)+SUMIF(เส้นแต่งหน้าขนมเค้ก!$C:$C,'รับ-จ่าย ประจำวัน'!$B494,เส้นแต่งหน้าขนมเค้ก!W:W)+SUMIF(แพ็ค!$C:$C,'รับ-จ่าย ประจำวัน'!$B494,แพ็ค!W:W)+SUMIF(ธุรการ!$C:$C,'รับ-จ่าย ประจำวัน'!$B494,ธุรการ!W:W)+SUMIF(เส้นแต่งหน้าขนมปัง!$C:$C,'รับ-จ่าย ประจำวัน'!$B494,เส้นแต่งหน้าขนมปัง!W:W)+SUMIF('วางแผนBC,CJ'!$C:$C,'รับ-จ่าย ประจำวัน'!$B494,'วางแผนBC,CJ'!W:W)+SUMIF(RD!$C:$C,'รับ-จ่าย ประจำวัน'!$B494,RD!W:W)+SUMIF('FG,ออนไล,คัดแยก'!$C:$C,'รับ-จ่าย ประจำวัน'!$B494,'FG,ออนไล,คัดแยก'!W:W)</f>
        <v>0</v>
      </c>
      <c r="BE494" s="16">
        <f>SUMIF(เตรียมส่วนผสม!$C:$C,'รับ-จ่าย ประจำวัน'!$B494,เตรียมส่วนผสม!X:X)+SUMIF(กวนไส้!$C:$C,'รับ-จ่าย ประจำวัน'!$B494,กวนไส้!X:X)+SUMIF(ผลิต1!$C:$C,'รับ-จ่าย ประจำวัน'!$B494,ผลิต1!X:X)+SUMIF(ผลิต2!$C:$C,'รับ-จ่าย ประจำวัน'!$B494,ผลิต2!X:X)+SUMIF(เส้นแต่งหน้าขนมเค้ก!$C:$C,'รับ-จ่าย ประจำวัน'!$B494,เส้นแต่งหน้าขนมเค้ก!X:X)+SUMIF(แพ็ค!$C:$C,'รับ-จ่าย ประจำวัน'!$B494,แพ็ค!X:X)+SUMIF(ธุรการ!$C:$C,'รับ-จ่าย ประจำวัน'!$B494,ธุรการ!X:X)+SUMIF(เส้นแต่งหน้าขนมปัง!$C:$C,'รับ-จ่าย ประจำวัน'!$B494,เส้นแต่งหน้าขนมปัง!X:X)+SUMIF('วางแผนBC,CJ'!$C:$C,'รับ-จ่าย ประจำวัน'!$B494,'วางแผนBC,CJ'!X:X)+SUMIF(RD!$C:$C,'รับ-จ่าย ประจำวัน'!$B494,RD!X:X)+SUMIF('FG,ออนไล,คัดแยก'!$C:$C,'รับ-จ่าย ประจำวัน'!$B494,'FG,ออนไล,คัดแยก'!X:X)</f>
        <v>0</v>
      </c>
      <c r="BF494" s="16">
        <f>SUMIF(เตรียมส่วนผสม!$C:$C,'รับ-จ่าย ประจำวัน'!$B494,เตรียมส่วนผสม!Y:Y)+SUMIF(กวนไส้!$C:$C,'รับ-จ่าย ประจำวัน'!$B494,กวนไส้!Y:Y)+SUMIF(ผลิต1!$C:$C,'รับ-จ่าย ประจำวัน'!$B494,ผลิต1!Y:Y)+SUMIF(ผลิต2!$C:$C,'รับ-จ่าย ประจำวัน'!$B494,ผลิต2!Y:Y)+SUMIF(เส้นแต่งหน้าขนมเค้ก!$C:$C,'รับ-จ่าย ประจำวัน'!$B494,เส้นแต่งหน้าขนมเค้ก!Y:Y)+SUMIF(แพ็ค!$C:$C,'รับ-จ่าย ประจำวัน'!$B494,แพ็ค!Y:Y)+SUMIF(ธุรการ!$C:$C,'รับ-จ่าย ประจำวัน'!$B494,ธุรการ!Y:Y)+SUMIF(เส้นแต่งหน้าขนมปัง!$C:$C,'รับ-จ่าย ประจำวัน'!$B494,เส้นแต่งหน้าขนมปัง!Y:Y)+SUMIF('วางแผนBC,CJ'!$C:$C,'รับ-จ่าย ประจำวัน'!$B494,'วางแผนBC,CJ'!Y:Y)+SUMIF(RD!$C:$C,'รับ-จ่าย ประจำวัน'!$B494,RD!Y:Y)+SUMIF('FG,ออนไล,คัดแยก'!$C:$C,'รับ-จ่าย ประจำวัน'!$B494,'FG,ออนไล,คัดแยก'!Y:Y)</f>
        <v>0</v>
      </c>
      <c r="BG494" s="16">
        <f>SUMIF(เตรียมส่วนผสม!$C:$C,'รับ-จ่าย ประจำวัน'!$B494,เตรียมส่วนผสม!Z:Z)+SUMIF(กวนไส้!$C:$C,'รับ-จ่าย ประจำวัน'!$B494,กวนไส้!Z:Z)+SUMIF(ผลิต1!$C:$C,'รับ-จ่าย ประจำวัน'!$B494,ผลิต1!Z:Z)+SUMIF(ผลิต2!$C:$C,'รับ-จ่าย ประจำวัน'!$B494,ผลิต2!Z:Z)+SUMIF(เส้นแต่งหน้าขนมเค้ก!$C:$C,'รับ-จ่าย ประจำวัน'!$B494,เส้นแต่งหน้าขนมเค้ก!Z:Z)+SUMIF(แพ็ค!$C:$C,'รับ-จ่าย ประจำวัน'!$B494,แพ็ค!Z:Z)+SUMIF(ธุรการ!$C:$C,'รับ-จ่าย ประจำวัน'!$B494,ธุรการ!Z:Z)+SUMIF(เส้นแต่งหน้าขนมปัง!$C:$C,'รับ-จ่าย ประจำวัน'!$B494,เส้นแต่งหน้าขนมปัง!Z:Z)+SUMIF('วางแผนBC,CJ'!$C:$C,'รับ-จ่าย ประจำวัน'!$B494,'วางแผนBC,CJ'!Z:Z)+SUMIF(RD!$C:$C,'รับ-จ่าย ประจำวัน'!$B494,RD!Z:Z)+SUMIF('FG,ออนไล,คัดแยก'!$C:$C,'รับ-จ่าย ประจำวัน'!$B494,'FG,ออนไล,คัดแยก'!Z:Z)</f>
        <v>0</v>
      </c>
      <c r="BH494" s="16">
        <f>SUMIF(เตรียมส่วนผสม!$C:$C,'รับ-จ่าย ประจำวัน'!$B494,เตรียมส่วนผสม!AA:AA)+SUMIF(กวนไส้!$C:$C,'รับ-จ่าย ประจำวัน'!$B494,กวนไส้!AA:AA)+SUMIF(ผลิต1!$C:$C,'รับ-จ่าย ประจำวัน'!$B494,ผลิต1!AA:AA)+SUMIF(ผลิต2!$C:$C,'รับ-จ่าย ประจำวัน'!$B494,ผลิต2!AA:AA)+SUMIF(เส้นแต่งหน้าขนมเค้ก!$C:$C,'รับ-จ่าย ประจำวัน'!$B494,เส้นแต่งหน้าขนมเค้ก!AA:AA)+SUMIF(แพ็ค!$C:$C,'รับ-จ่าย ประจำวัน'!$B494,แพ็ค!AA:AA)+SUMIF(ธุรการ!$C:$C,'รับ-จ่าย ประจำวัน'!$B494,ธุรการ!AA:AA)+SUMIF(เส้นแต่งหน้าขนมปัง!$C:$C,'รับ-จ่าย ประจำวัน'!$B494,เส้นแต่งหน้าขนมปัง!AA:AA)+SUMIF('วางแผนBC,CJ'!$C:$C,'รับ-จ่าย ประจำวัน'!$B494,'วางแผนBC,CJ'!AA:AA)+SUMIF(RD!$C:$C,'รับ-จ่าย ประจำวัน'!$B494,RD!AA:AA)+SUMIF('FG,ออนไล,คัดแยก'!$C:$C,'รับ-จ่าย ประจำวัน'!$B494,'FG,ออนไล,คัดแยก'!AA:AA)</f>
        <v>0</v>
      </c>
      <c r="BI494" s="16">
        <f>SUMIF(เตรียมส่วนผสม!$C:$C,'รับ-จ่าย ประจำวัน'!$B494,เตรียมส่วนผสม!AB:AB)+SUMIF(กวนไส้!$C:$C,'รับ-จ่าย ประจำวัน'!$B494,กวนไส้!AB:AB)+SUMIF(ผลิต1!$C:$C,'รับ-จ่าย ประจำวัน'!$B494,ผลิต1!AB:AB)+SUMIF(ผลิต2!$C:$C,'รับ-จ่าย ประจำวัน'!$B494,ผลิต2!AB:AB)+SUMIF(เส้นแต่งหน้าขนมเค้ก!$C:$C,'รับ-จ่าย ประจำวัน'!$B494,เส้นแต่งหน้าขนมเค้ก!AB:AB)+SUMIF(แพ็ค!$C:$C,'รับ-จ่าย ประจำวัน'!$B494,แพ็ค!AB:AB)+SUMIF(ธุรการ!$C:$C,'รับ-จ่าย ประจำวัน'!$B494,ธุรการ!AB:AB)+SUMIF(เส้นแต่งหน้าขนมปัง!$C:$C,'รับ-จ่าย ประจำวัน'!$B494,เส้นแต่งหน้าขนมปัง!AB:AB)+SUMIF('วางแผนBC,CJ'!$C:$C,'รับ-จ่าย ประจำวัน'!$B494,'วางแผนBC,CJ'!AB:AB)+SUMIF(RD!$C:$C,'รับ-จ่าย ประจำวัน'!$B494,RD!AB:AB)+SUMIF('FG,ออนไล,คัดแยก'!$C:$C,'รับ-จ่าย ประจำวัน'!$B494,'FG,ออนไล,คัดแยก'!AB:AB)</f>
        <v>0</v>
      </c>
      <c r="BJ494" s="16">
        <f>SUMIF(เตรียมส่วนผสม!$C:$C,'รับ-จ่าย ประจำวัน'!$B494,เตรียมส่วนผสม!AC:AC)+SUMIF(กวนไส้!$C:$C,'รับ-จ่าย ประจำวัน'!$B494,กวนไส้!AC:AC)+SUMIF(ผลิต1!$C:$C,'รับ-จ่าย ประจำวัน'!$B494,ผลิต1!AC:AC)+SUMIF(ผลิต2!$C:$C,'รับ-จ่าย ประจำวัน'!$B494,ผลิต2!AC:AC)+SUMIF(เส้นแต่งหน้าขนมเค้ก!$C:$C,'รับ-จ่าย ประจำวัน'!$B494,เส้นแต่งหน้าขนมเค้ก!AC:AC)+SUMIF(แพ็ค!$C:$C,'รับ-จ่าย ประจำวัน'!$B494,แพ็ค!AC:AC)+SUMIF(ธุรการ!$C:$C,'รับ-จ่าย ประจำวัน'!$B494,ธุรการ!AC:AC)+SUMIF(เส้นแต่งหน้าขนมปัง!$C:$C,'รับ-จ่าย ประจำวัน'!$B494,เส้นแต่งหน้าขนมปัง!AC:AC)+SUMIF('วางแผนBC,CJ'!$C:$C,'รับ-จ่าย ประจำวัน'!$B494,'วางแผนBC,CJ'!AC:AC)+SUMIF(RD!$C:$C,'รับ-จ่าย ประจำวัน'!$B494,RD!AC:AC)+SUMIF('FG,ออนไล,คัดแยก'!$C:$C,'รับ-จ่าย ประจำวัน'!$B494,'FG,ออนไล,คัดแยก'!AC:AC)</f>
        <v>0</v>
      </c>
      <c r="BK494" s="16">
        <f>SUMIF(เตรียมส่วนผสม!$C:$C,'รับ-จ่าย ประจำวัน'!$B494,เตรียมส่วนผสม!AD:AD)+SUMIF(กวนไส้!$C:$C,'รับ-จ่าย ประจำวัน'!$B494,กวนไส้!AD:AD)+SUMIF(ผลิต1!$C:$C,'รับ-จ่าย ประจำวัน'!$B494,ผลิต1!AD:AD)+SUMIF(ผลิต2!$C:$C,'รับ-จ่าย ประจำวัน'!$B494,ผลิต2!AD:AD)+SUMIF(เส้นแต่งหน้าขนมเค้ก!$C:$C,'รับ-จ่าย ประจำวัน'!$B494,เส้นแต่งหน้าขนมเค้ก!AD:AD)+SUMIF(แพ็ค!$C:$C,'รับ-จ่าย ประจำวัน'!$B494,แพ็ค!AD:AD)+SUMIF(ธุรการ!$C:$C,'รับ-จ่าย ประจำวัน'!$B494,ธุรการ!AD:AD)+SUMIF(เส้นแต่งหน้าขนมปัง!$C:$C,'รับ-จ่าย ประจำวัน'!$B494,เส้นแต่งหน้าขนมปัง!AD:AD)+SUMIF('วางแผนBC,CJ'!$C:$C,'รับ-จ่าย ประจำวัน'!$B494,'วางแผนBC,CJ'!AD:AD)+SUMIF(RD!$C:$C,'รับ-จ่าย ประจำวัน'!$B494,RD!AD:AD)+SUMIF('FG,ออนไล,คัดแยก'!$C:$C,'รับ-จ่าย ประจำวัน'!$B494,'FG,ออนไล,คัดแยก'!AD:AD)</f>
        <v>0</v>
      </c>
      <c r="BL494" s="16">
        <f>SUMIF(เตรียมส่วนผสม!$C:$C,'รับ-จ่าย ประจำวัน'!$B494,เตรียมส่วนผสม!AE:AE)+SUMIF(กวนไส้!$C:$C,'รับ-จ่าย ประจำวัน'!$B494,กวนไส้!AE:AE)+SUMIF(ผลิต1!$C:$C,'รับ-จ่าย ประจำวัน'!$B494,ผลิต1!AE:AE)+SUMIF(ผลิต2!$C:$C,'รับ-จ่าย ประจำวัน'!$B494,ผลิต2!AE:AE)+SUMIF(เส้นแต่งหน้าขนมเค้ก!$C:$C,'รับ-จ่าย ประจำวัน'!$B494,เส้นแต่งหน้าขนมเค้ก!AE:AE)+SUMIF(แพ็ค!$C:$C,'รับ-จ่าย ประจำวัน'!$B494,แพ็ค!AE:AE)+SUMIF(ธุรการ!$C:$C,'รับ-จ่าย ประจำวัน'!$B494,ธุรการ!AE:AE)+SUMIF(เส้นแต่งหน้าขนมปัง!$C:$C,'รับ-จ่าย ประจำวัน'!$B494,เส้นแต่งหน้าขนมปัง!AE:AE)+SUMIF('วางแผนBC,CJ'!$C:$C,'รับ-จ่าย ประจำวัน'!$B494,'วางแผนBC,CJ'!AE:AE)+SUMIF(RD!$C:$C,'รับ-จ่าย ประจำวัน'!$B494,RD!AE:AE)+SUMIF('FG,ออนไล,คัดแยก'!$C:$C,'รับ-จ่าย ประจำวัน'!$B494,'FG,ออนไล,คัดแยก'!AE:AE)</f>
        <v>0</v>
      </c>
      <c r="BM494" s="16">
        <f>SUMIF(เตรียมส่วนผสม!$C:$C,'รับ-จ่าย ประจำวัน'!$B494,เตรียมส่วนผสม!AF:AF)+SUMIF(กวนไส้!$C:$C,'รับ-จ่าย ประจำวัน'!$B494,กวนไส้!AF:AF)+SUMIF(ผลิต1!$C:$C,'รับ-จ่าย ประจำวัน'!$B494,ผลิต1!AF:AF)+SUMIF(ผลิต2!$C:$C,'รับ-จ่าย ประจำวัน'!$B494,ผลิต2!AF:AF)+SUMIF(เส้นแต่งหน้าขนมเค้ก!$C:$C,'รับ-จ่าย ประจำวัน'!$B494,เส้นแต่งหน้าขนมเค้ก!AF:AF)+SUMIF(แพ็ค!$C:$C,'รับ-จ่าย ประจำวัน'!$B494,แพ็ค!AF:AF)+SUMIF(ธุรการ!$C:$C,'รับ-จ่าย ประจำวัน'!$B494,ธุรการ!AF:AF)+SUMIF(เส้นแต่งหน้าขนมปัง!$C:$C,'รับ-จ่าย ประจำวัน'!$B494,เส้นแต่งหน้าขนมปัง!AF:AF)+SUMIF('วางแผนBC,CJ'!$C:$C,'รับ-จ่าย ประจำวัน'!$B494,'วางแผนBC,CJ'!AF:AF)+SUMIF(RD!$C:$C,'รับ-จ่าย ประจำวัน'!$B494,RD!AF:AF)+SUMIF('FG,ออนไล,คัดแยก'!$C:$C,'รับ-จ่าย ประจำวัน'!$B494,'FG,ออนไล,คัดแยก'!AF:AF)</f>
        <v>0</v>
      </c>
      <c r="BN494" s="16">
        <f>SUMIF(เตรียมส่วนผสม!$C:$C,'รับ-จ่าย ประจำวัน'!$B494,เตรียมส่วนผสม!AG:AG)+SUMIF(กวนไส้!$C:$C,'รับ-จ่าย ประจำวัน'!$B494,กวนไส้!AG:AG)+SUMIF(ผลิต1!$C:$C,'รับ-จ่าย ประจำวัน'!$B494,ผลิต1!AG:AG)+SUMIF(ผลิต2!$C:$C,'รับ-จ่าย ประจำวัน'!$B494,ผลิต2!AG:AG)+SUMIF(เส้นแต่งหน้าขนมเค้ก!$C:$C,'รับ-จ่าย ประจำวัน'!$B494,เส้นแต่งหน้าขนมเค้ก!AG:AG)+SUMIF(แพ็ค!$C:$C,'รับ-จ่าย ประจำวัน'!$B494,แพ็ค!AG:AG)+SUMIF(ธุรการ!$C:$C,'รับ-จ่าย ประจำวัน'!$B494,ธุรการ!AG:AG)+SUMIF(เส้นแต่งหน้าขนมปัง!$C:$C,'รับ-จ่าย ประจำวัน'!$B494,เส้นแต่งหน้าขนมปัง!AG:AG)+SUMIF('วางแผนBC,CJ'!$C:$C,'รับ-จ่าย ประจำวัน'!$B494,'วางแผนBC,CJ'!AG:AG)+SUMIF(RD!$C:$C,'รับ-จ่าย ประจำวัน'!$B494,RD!AG:AG)+SUMIF('FG,ออนไล,คัดแยก'!$C:$C,'รับ-จ่าย ประจำวัน'!$B494,'FG,ออนไล,คัดแยก'!AG:AG)</f>
        <v>0</v>
      </c>
      <c r="BO494" s="16">
        <f>SUMIF(เตรียมส่วนผสม!$C:$C,'รับ-จ่าย ประจำวัน'!$B494,เตรียมส่วนผสม!AH:AH)+SUMIF(กวนไส้!$C:$C,'รับ-จ่าย ประจำวัน'!$B494,กวนไส้!AH:AH)+SUMIF(ผลิต1!$C:$C,'รับ-จ่าย ประจำวัน'!$B494,ผลิต1!AH:AH)+SUMIF(ผลิต2!$C:$C,'รับ-จ่าย ประจำวัน'!$B494,ผลิต2!AH:AH)+SUMIF(เส้นแต่งหน้าขนมเค้ก!$C:$C,'รับ-จ่าย ประจำวัน'!$B494,เส้นแต่งหน้าขนมเค้ก!AH:AH)+SUMIF(แพ็ค!$C:$C,'รับ-จ่าย ประจำวัน'!$B494,แพ็ค!AH:AH)+SUMIF(ธุรการ!$C:$C,'รับ-จ่าย ประจำวัน'!$B494,ธุรการ!AH:AH)+SUMIF(เส้นแต่งหน้าขนมปัง!$C:$C,'รับ-จ่าย ประจำวัน'!$B494,เส้นแต่งหน้าขนมปัง!AH:AH)+SUMIF('วางแผนBC,CJ'!$C:$C,'รับ-จ่าย ประจำวัน'!$B494,'วางแผนBC,CJ'!AH:AH)+SUMIF(RD!$C:$C,'รับ-จ่าย ประจำวัน'!$B494,RD!AH:AH)+SUMIF('FG,ออนไล,คัดแยก'!$C:$C,'รับ-จ่าย ประจำวัน'!$B494,'FG,ออนไล,คัดแยก'!AH:AH)</f>
        <v>0</v>
      </c>
      <c r="BP494" s="16">
        <f>SUMIF(เตรียมส่วนผสม!$C:$C,'รับ-จ่าย ประจำวัน'!$B494,เตรียมส่วนผสม!AI:AI)+SUMIF(กวนไส้!$C:$C,'รับ-จ่าย ประจำวัน'!$B494,กวนไส้!AI:AI)+SUMIF(ผลิต1!$C:$C,'รับ-จ่าย ประจำวัน'!$B494,ผลิต1!AI:AI)+SUMIF(ผลิต2!$C:$C,'รับ-จ่าย ประจำวัน'!$B494,ผลิต2!AI:AI)+SUMIF(เส้นแต่งหน้าขนมเค้ก!$C:$C,'รับ-จ่าย ประจำวัน'!$B494,เส้นแต่งหน้าขนมเค้ก!AI:AI)+SUMIF(แพ็ค!$C:$C,'รับ-จ่าย ประจำวัน'!$B494,แพ็ค!AI:AI)+SUMIF(ธุรการ!$C:$C,'รับ-จ่าย ประจำวัน'!$B494,ธุรการ!AI:AI)+SUMIF(เส้นแต่งหน้าขนมปัง!$C:$C,'รับ-จ่าย ประจำวัน'!$B494,เส้นแต่งหน้าขนมปัง!AI:AI)+SUMIF('วางแผนBC,CJ'!$C:$C,'รับ-จ่าย ประจำวัน'!$B494,'วางแผนBC,CJ'!AI:AI)+SUMIF(RD!$C:$C,'รับ-จ่าย ประจำวัน'!$B494,RD!AI:AI)+SUMIF('FG,ออนไล,คัดแยก'!$C:$C,'รับ-จ่าย ประจำวัน'!$B494,'FG,ออนไล,คัดแยก'!AI:AI)</f>
        <v>0</v>
      </c>
      <c r="BQ494" s="16">
        <f>SUMIF(เตรียมส่วนผสม!$C:$C,'รับ-จ่าย ประจำวัน'!$B494,เตรียมส่วนผสม!AJ:AJ)+SUMIF(กวนไส้!$C:$C,'รับ-จ่าย ประจำวัน'!$B494,กวนไส้!AJ:AJ)+SUMIF(ผลิต1!$C:$C,'รับ-จ่าย ประจำวัน'!$B494,ผลิต1!AJ:AJ)+SUMIF(ผลิต2!$C:$C,'รับ-จ่าย ประจำวัน'!$B494,ผลิต2!AJ:AJ)+SUMIF(เส้นแต่งหน้าขนมเค้ก!$C:$C,'รับ-จ่าย ประจำวัน'!$B494,เส้นแต่งหน้าขนมเค้ก!AJ:AJ)+SUMIF(แพ็ค!$C:$C,'รับ-จ่าย ประจำวัน'!$B494,แพ็ค!AJ:AJ)+SUMIF(ธุรการ!$C:$C,'รับ-จ่าย ประจำวัน'!$B494,ธุรการ!AJ:AJ)+SUMIF(เส้นแต่งหน้าขนมปัง!$C:$C,'รับ-จ่าย ประจำวัน'!$B494,เส้นแต่งหน้าขนมปัง!AJ:AJ)+SUMIF('วางแผนBC,CJ'!$C:$C,'รับ-จ่าย ประจำวัน'!$B494,'วางแผนBC,CJ'!AJ:AJ)+SUMIF(RD!$C:$C,'รับ-จ่าย ประจำวัน'!$B494,RD!AJ:AJ)+SUMIF('FG,ออนไล,คัดแยก'!$C:$C,'รับ-จ่าย ประจำวัน'!$B494,'FG,ออนไล,คัดแยก'!AJ:AJ)</f>
        <v>0</v>
      </c>
      <c r="BR494" s="16">
        <f>SUMIF(เตรียมส่วนผสม!$C:$C,'รับ-จ่าย ประจำวัน'!$B494,เตรียมส่วนผสม!AK:AK)+SUMIF(กวนไส้!$C:$C,'รับ-จ่าย ประจำวัน'!$B494,กวนไส้!AK:AK)+SUMIF(ผลิต1!$C:$C,'รับ-จ่าย ประจำวัน'!$B494,ผลิต1!AK:AK)+SUMIF(ผลิต2!$C:$C,'รับ-จ่าย ประจำวัน'!$B494,ผลิต2!AK:AK)+SUMIF(เส้นแต่งหน้าขนมเค้ก!$C:$C,'รับ-จ่าย ประจำวัน'!$B494,เส้นแต่งหน้าขนมเค้ก!AK:AK)+SUMIF(แพ็ค!$C:$C,'รับ-จ่าย ประจำวัน'!$B494,แพ็ค!AK:AK)+SUMIF(ธุรการ!$C:$C,'รับ-จ่าย ประจำวัน'!$B494,ธุรการ!AK:AK)+SUMIF(เส้นแต่งหน้าขนมปัง!$C:$C,'รับ-จ่าย ประจำวัน'!$B494,เส้นแต่งหน้าขนมปัง!AK:AK)+SUMIF('วางแผนBC,CJ'!$C:$C,'รับ-จ่าย ประจำวัน'!$B494,'วางแผนBC,CJ'!AK:AK)+SUMIF(RD!$C:$C,'รับ-จ่าย ประจำวัน'!$B494,RD!AK:AK)+SUMIF('FG,ออนไล,คัดแยก'!$C:$C,'รับ-จ่าย ประจำวัน'!$B494,'FG,ออนไล,คัดแยก'!AK:AK)</f>
        <v>0</v>
      </c>
      <c r="BS494" s="16">
        <f>SUMIF(เตรียมส่วนผสม!$C:$C,'รับ-จ่าย ประจำวัน'!$B494,เตรียมส่วนผสม!AL:AL)+SUMIF(กวนไส้!$C:$C,'รับ-จ่าย ประจำวัน'!$B494,กวนไส้!AL:AL)+SUMIF(ผลิต1!$C:$C,'รับ-จ่าย ประจำวัน'!$B494,ผลิต1!AL:AL)+SUMIF(ผลิต2!$C:$C,'รับ-จ่าย ประจำวัน'!$B494,ผลิต2!AL:AL)+SUMIF(เส้นแต่งหน้าขนมเค้ก!$C:$C,'รับ-จ่าย ประจำวัน'!$B494,เส้นแต่งหน้าขนมเค้ก!AL:AL)+SUMIF(แพ็ค!$C:$C,'รับ-จ่าย ประจำวัน'!$B494,แพ็ค!AL:AL)+SUMIF(ธุรการ!$C:$C,'รับ-จ่าย ประจำวัน'!$B494,ธุรการ!AL:AL)+SUMIF(เส้นแต่งหน้าขนมปัง!$C:$C,'รับ-จ่าย ประจำวัน'!$B494,เส้นแต่งหน้าขนมปัง!AL:AL)+SUMIF('วางแผนBC,CJ'!$C:$C,'รับ-จ่าย ประจำวัน'!$B494,'วางแผนBC,CJ'!AL:AL)+SUMIF(RD!$C:$C,'รับ-จ่าย ประจำวัน'!$B494,RD!AL:AL)+SUMIF('FG,ออนไล,คัดแยก'!$C:$C,'รับ-จ่าย ประจำวัน'!$B494,'FG,ออนไล,คัดแยก'!AL:AL)</f>
        <v>0</v>
      </c>
      <c r="BT494" s="18">
        <f t="shared" si="107"/>
        <v>0</v>
      </c>
      <c r="BU494" s="116"/>
      <c r="BV494" s="146">
        <f t="shared" si="108"/>
        <v>20000</v>
      </c>
      <c r="BW494" s="183">
        <v>30</v>
      </c>
      <c r="BX494" s="172">
        <f t="shared" si="103"/>
        <v>0</v>
      </c>
      <c r="BY494" s="188" t="e">
        <f t="shared" si="104"/>
        <v>#DIV/0!</v>
      </c>
      <c r="BZ494" s="180" t="e">
        <f t="shared" ca="1" si="109"/>
        <v>#DIV/0!</v>
      </c>
      <c r="CA494" s="93"/>
      <c r="CB494" s="93"/>
      <c r="CC494" s="93"/>
      <c r="CD494" s="93"/>
      <c r="CE494" s="93"/>
      <c r="CF494" s="93"/>
      <c r="CG494" s="93"/>
      <c r="CH494" s="93"/>
      <c r="CI494" s="93"/>
      <c r="CJ494" s="97"/>
      <c r="CK494" s="9">
        <f t="shared" si="105"/>
        <v>20000</v>
      </c>
    </row>
    <row r="495" spans="1:89" hidden="1" x14ac:dyDescent="0.5">
      <c r="A495" s="149"/>
      <c r="B495" s="34">
        <v>1023201039</v>
      </c>
      <c r="C495" s="33" t="s">
        <v>1602</v>
      </c>
      <c r="D495" s="141" t="s">
        <v>91</v>
      </c>
      <c r="E495" s="25"/>
      <c r="F495" s="132"/>
      <c r="G495" s="25"/>
      <c r="H495" s="12">
        <v>24560</v>
      </c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11"/>
      <c r="AF495" s="11"/>
      <c r="AG495" s="11"/>
      <c r="AH495" s="11"/>
      <c r="AI495" s="25"/>
      <c r="AJ495" s="25"/>
      <c r="AK495" s="25"/>
      <c r="AL495" s="25"/>
      <c r="AM495" s="25"/>
      <c r="AN495" s="15">
        <f t="shared" si="111"/>
        <v>0</v>
      </c>
      <c r="AO495" s="16">
        <f>SUMIF(เตรียมส่วนผสม!$C:$C,'รับ-จ่าย ประจำวัน'!$B495,เตรียมส่วนผสม!H:H)+SUMIF(กวนไส้!$C:$C,'รับ-จ่าย ประจำวัน'!$B495,กวนไส้!H:H)+SUMIF(ผลิต1!$C:$C,'รับ-จ่าย ประจำวัน'!$B495,ผลิต1!H:H)+SUMIF(ผลิต2!$C:$C,'รับ-จ่าย ประจำวัน'!$B495,ผลิต2!H:H)+SUMIF(เส้นแต่งหน้าขนมเค้ก!$C:$C,'รับ-จ่าย ประจำวัน'!$B495,เส้นแต่งหน้าขนมเค้ก!H:H)+SUMIF(แพ็ค!$C:$C,'รับ-จ่าย ประจำวัน'!$B495,แพ็ค!H:H)+SUMIF(ธุรการ!$C:$C,'รับ-จ่าย ประจำวัน'!$B495,ธุรการ!H:H)+SUMIF(เส้นแต่งหน้าขนมปัง!$C:$C,'รับ-จ่าย ประจำวัน'!$B495,เส้นแต่งหน้าขนมปัง!H:H)+SUMIF('วางแผนBC,CJ'!$C:$C,'รับ-จ่าย ประจำวัน'!$B495,'วางแผนBC,CJ'!H:H)+SUMIF(RD!$C:$C,'รับ-จ่าย ประจำวัน'!$B495,RD!H:H)+SUMIF('FG,ออนไล,คัดแยก'!$C:$C,'รับ-จ่าย ประจำวัน'!$B495,'FG,ออนไล,คัดแยก'!H:H)</f>
        <v>0</v>
      </c>
      <c r="AP495" s="16">
        <f>SUMIF(เตรียมส่วนผสม!$C:$C,'รับ-จ่าย ประจำวัน'!$B495,เตรียมส่วนผสม!I:I)+SUMIF(กวนไส้!$C:$C,'รับ-จ่าย ประจำวัน'!$B495,กวนไส้!I:I)+SUMIF(ผลิต1!$C:$C,'รับ-จ่าย ประจำวัน'!$B495,ผลิต1!I:I)+SUMIF(ผลิต2!$C:$C,'รับ-จ่าย ประจำวัน'!$B495,ผลิต2!I:I)+SUMIF(เส้นแต่งหน้าขนมเค้ก!$C:$C,'รับ-จ่าย ประจำวัน'!$B495,เส้นแต่งหน้าขนมเค้ก!I:I)+SUMIF(แพ็ค!$C:$C,'รับ-จ่าย ประจำวัน'!$B495,แพ็ค!I:I)+SUMIF(ธุรการ!$C:$C,'รับ-จ่าย ประจำวัน'!$B495,ธุรการ!I:I)+SUMIF(เส้นแต่งหน้าขนมปัง!$C:$C,'รับ-จ่าย ประจำวัน'!$B495,เส้นแต่งหน้าขนมปัง!I:I)+SUMIF('วางแผนBC,CJ'!$C:$C,'รับ-จ่าย ประจำวัน'!$B495,'วางแผนBC,CJ'!I:I)+SUMIF(RD!$C:$C,'รับ-จ่าย ประจำวัน'!$B495,RD!I:I)+SUMIF('FG,ออนไล,คัดแยก'!$C:$C,'รับ-จ่าย ประจำวัน'!$B495,'FG,ออนไล,คัดแยก'!I:I)</f>
        <v>0</v>
      </c>
      <c r="AQ495" s="16">
        <f>SUMIF(เตรียมส่วนผสม!$C:$C,'รับ-จ่าย ประจำวัน'!$B495,เตรียมส่วนผสม!J:J)+SUMIF(กวนไส้!$C:$C,'รับ-จ่าย ประจำวัน'!$B495,กวนไส้!J:J)+SUMIF(ผลิต1!$C:$C,'รับ-จ่าย ประจำวัน'!$B495,ผลิต1!J:J)+SUMIF(ผลิต2!$C:$C,'รับ-จ่าย ประจำวัน'!$B495,ผลิต2!J:J)+SUMIF(เส้นแต่งหน้าขนมเค้ก!$C:$C,'รับ-จ่าย ประจำวัน'!$B495,เส้นแต่งหน้าขนมเค้ก!J:J)+SUMIF(แพ็ค!$C:$C,'รับ-จ่าย ประจำวัน'!$B495,แพ็ค!J:J)+SUMIF(ธุรการ!$C:$C,'รับ-จ่าย ประจำวัน'!$B495,ธุรการ!J:J)+SUMIF(เส้นแต่งหน้าขนมปัง!$C:$C,'รับ-จ่าย ประจำวัน'!$B495,เส้นแต่งหน้าขนมปัง!J:J)+SUMIF('วางแผนBC,CJ'!$C:$C,'รับ-จ่าย ประจำวัน'!$B495,'วางแผนBC,CJ'!J:J)+SUMIF(RD!$C:$C,'รับ-จ่าย ประจำวัน'!$B495,RD!J:J)+SUMIF('FG,ออนไล,คัดแยก'!$C:$C,'รับ-จ่าย ประจำวัน'!$B495,'FG,ออนไล,คัดแยก'!J:J)</f>
        <v>0</v>
      </c>
      <c r="AR495" s="16">
        <f>SUMIF(เตรียมส่วนผสม!$C:$C,'รับ-จ่าย ประจำวัน'!$B495,เตรียมส่วนผสม!K:K)+SUMIF(กวนไส้!$C:$C,'รับ-จ่าย ประจำวัน'!$B495,กวนไส้!K:K)+SUMIF(ผลิต1!$C:$C,'รับ-จ่าย ประจำวัน'!$B495,ผลิต1!K:K)+SUMIF(ผลิต2!$C:$C,'รับ-จ่าย ประจำวัน'!$B495,ผลิต2!K:K)+SUMIF(เส้นแต่งหน้าขนมเค้ก!$C:$C,'รับ-จ่าย ประจำวัน'!$B495,เส้นแต่งหน้าขนมเค้ก!K:K)+SUMIF(แพ็ค!$C:$C,'รับ-จ่าย ประจำวัน'!$B495,แพ็ค!K:K)+SUMIF(ธุรการ!$C:$C,'รับ-จ่าย ประจำวัน'!$B495,ธุรการ!K:K)+SUMIF(เส้นแต่งหน้าขนมปัง!$C:$C,'รับ-จ่าย ประจำวัน'!$B495,เส้นแต่งหน้าขนมปัง!K:K)+SUMIF('วางแผนBC,CJ'!$C:$C,'รับ-จ่าย ประจำวัน'!$B495,'วางแผนBC,CJ'!K:K)+SUMIF(RD!$C:$C,'รับ-จ่าย ประจำวัน'!$B495,RD!K:K)+SUMIF('FG,ออนไล,คัดแยก'!$C:$C,'รับ-จ่าย ประจำวัน'!$B495,'FG,ออนไล,คัดแยก'!K:K)</f>
        <v>0</v>
      </c>
      <c r="AS495" s="16">
        <f>SUMIF(เตรียมส่วนผสม!$C:$C,'รับ-จ่าย ประจำวัน'!$B495,เตรียมส่วนผสม!L:L)+SUMIF(กวนไส้!$C:$C,'รับ-จ่าย ประจำวัน'!$B495,กวนไส้!L:L)+SUMIF(ผลิต1!$C:$C,'รับ-จ่าย ประจำวัน'!$B495,ผลิต1!L:L)+SUMIF(ผลิต2!$C:$C,'รับ-จ่าย ประจำวัน'!$B495,ผลิต2!L:L)+SUMIF(เส้นแต่งหน้าขนมเค้ก!$C:$C,'รับ-จ่าย ประจำวัน'!$B495,เส้นแต่งหน้าขนมเค้ก!L:L)+SUMIF(แพ็ค!$C:$C,'รับ-จ่าย ประจำวัน'!$B495,แพ็ค!L:L)+SUMIF(ธุรการ!$C:$C,'รับ-จ่าย ประจำวัน'!$B495,ธุรการ!L:L)+SUMIF(เส้นแต่งหน้าขนมปัง!$C:$C,'รับ-จ่าย ประจำวัน'!$B495,เส้นแต่งหน้าขนมปัง!L:L)+SUMIF('วางแผนBC,CJ'!$C:$C,'รับ-จ่าย ประจำวัน'!$B495,'วางแผนBC,CJ'!L:L)+SUMIF(RD!$C:$C,'รับ-จ่าย ประจำวัน'!$B495,RD!L:L)+SUMIF('FG,ออนไล,คัดแยก'!$C:$C,'รับ-จ่าย ประจำวัน'!$B495,'FG,ออนไล,คัดแยก'!L:L)</f>
        <v>0</v>
      </c>
      <c r="AT495" s="16">
        <f>SUMIF(เตรียมส่วนผสม!$C:$C,'รับ-จ่าย ประจำวัน'!$B495,เตรียมส่วนผสม!M:M)+SUMIF(กวนไส้!$C:$C,'รับ-จ่าย ประจำวัน'!$B495,กวนไส้!M:M)+SUMIF(ผลิต1!$C:$C,'รับ-จ่าย ประจำวัน'!$B495,ผลิต1!M:M)+SUMIF(ผลิต2!$C:$C,'รับ-จ่าย ประจำวัน'!$B495,ผลิต2!M:M)+SUMIF(เส้นแต่งหน้าขนมเค้ก!$C:$C,'รับ-จ่าย ประจำวัน'!$B495,เส้นแต่งหน้าขนมเค้ก!M:M)+SUMIF(แพ็ค!$C:$C,'รับ-จ่าย ประจำวัน'!$B495,แพ็ค!M:M)+SUMIF(ธุรการ!$C:$C,'รับ-จ่าย ประจำวัน'!$B495,ธุรการ!M:M)+SUMIF(เส้นแต่งหน้าขนมปัง!$C:$C,'รับ-จ่าย ประจำวัน'!$B495,เส้นแต่งหน้าขนมปัง!M:M)+SUMIF('วางแผนBC,CJ'!$C:$C,'รับ-จ่าย ประจำวัน'!$B495,'วางแผนBC,CJ'!M:M)+SUMIF(RD!$C:$C,'รับ-จ่าย ประจำวัน'!$B495,RD!M:M)+SUMIF('FG,ออนไล,คัดแยก'!$C:$C,'รับ-จ่าย ประจำวัน'!$B495,'FG,ออนไล,คัดแยก'!M:M)</f>
        <v>0</v>
      </c>
      <c r="AU495" s="16">
        <f>SUMIF(เตรียมส่วนผสม!$C:$C,'รับ-จ่าย ประจำวัน'!$B495,เตรียมส่วนผสม!N:N)+SUMIF(กวนไส้!$C:$C,'รับ-จ่าย ประจำวัน'!$B495,กวนไส้!N:N)+SUMIF(ผลิต1!$C:$C,'รับ-จ่าย ประจำวัน'!$B495,ผลิต1!N:N)+SUMIF(ผลิต2!$C:$C,'รับ-จ่าย ประจำวัน'!$B495,ผลิต2!N:N)+SUMIF(เส้นแต่งหน้าขนมเค้ก!$C:$C,'รับ-จ่าย ประจำวัน'!$B495,เส้นแต่งหน้าขนมเค้ก!N:N)+SUMIF(แพ็ค!$C:$C,'รับ-จ่าย ประจำวัน'!$B495,แพ็ค!N:N)+SUMIF(ธุรการ!$C:$C,'รับ-จ่าย ประจำวัน'!$B495,ธุรการ!N:N)+SUMIF(เส้นแต่งหน้าขนมปัง!$C:$C,'รับ-จ่าย ประจำวัน'!$B495,เส้นแต่งหน้าขนมปัง!N:N)+SUMIF('วางแผนBC,CJ'!$C:$C,'รับ-จ่าย ประจำวัน'!$B495,'วางแผนBC,CJ'!N:N)+SUMIF(RD!$C:$C,'รับ-จ่าย ประจำวัน'!$B495,RD!N:N)+SUMIF('FG,ออนไล,คัดแยก'!$C:$C,'รับ-จ่าย ประจำวัน'!$B495,'FG,ออนไล,คัดแยก'!N:N)</f>
        <v>0</v>
      </c>
      <c r="AV495" s="16">
        <f>SUMIF(เตรียมส่วนผสม!$C:$C,'รับ-จ่าย ประจำวัน'!$B495,เตรียมส่วนผสม!O:O)+SUMIF(กวนไส้!$C:$C,'รับ-จ่าย ประจำวัน'!$B495,กวนไส้!O:O)+SUMIF(ผลิต1!$C:$C,'รับ-จ่าย ประจำวัน'!$B495,ผลิต1!O:O)+SUMIF(ผลิต2!$C:$C,'รับ-จ่าย ประจำวัน'!$B495,ผลิต2!O:O)+SUMIF(เส้นแต่งหน้าขนมเค้ก!$C:$C,'รับ-จ่าย ประจำวัน'!$B495,เส้นแต่งหน้าขนมเค้ก!O:O)+SUMIF(แพ็ค!$C:$C,'รับ-จ่าย ประจำวัน'!$B495,แพ็ค!O:O)+SUMIF(ธุรการ!$C:$C,'รับ-จ่าย ประจำวัน'!$B495,ธุรการ!O:O)+SUMIF(เส้นแต่งหน้าขนมปัง!$C:$C,'รับ-จ่าย ประจำวัน'!$B495,เส้นแต่งหน้าขนมปัง!O:O)+SUMIF('วางแผนBC,CJ'!$C:$C,'รับ-จ่าย ประจำวัน'!$B495,'วางแผนBC,CJ'!O:O)+SUMIF(RD!$C:$C,'รับ-จ่าย ประจำวัน'!$B495,RD!O:O)+SUMIF('FG,ออนไล,คัดแยก'!$C:$C,'รับ-จ่าย ประจำวัน'!$B495,'FG,ออนไล,คัดแยก'!O:O)</f>
        <v>0</v>
      </c>
      <c r="AW495" s="16">
        <f>SUMIF(เตรียมส่วนผสม!$C:$C,'รับ-จ่าย ประจำวัน'!$B495,เตรียมส่วนผสม!P:P)+SUMIF(กวนไส้!$C:$C,'รับ-จ่าย ประจำวัน'!$B495,กวนไส้!P:P)+SUMIF(ผลิต1!$C:$C,'รับ-จ่าย ประจำวัน'!$B495,ผลิต1!P:P)+SUMIF(ผลิต2!$C:$C,'รับ-จ่าย ประจำวัน'!$B495,ผลิต2!P:P)+SUMIF(เส้นแต่งหน้าขนมเค้ก!$C:$C,'รับ-จ่าย ประจำวัน'!$B495,เส้นแต่งหน้าขนมเค้ก!P:P)+SUMIF(แพ็ค!$C:$C,'รับ-จ่าย ประจำวัน'!$B495,แพ็ค!P:P)+SUMIF(ธุรการ!$C:$C,'รับ-จ่าย ประจำวัน'!$B495,ธุรการ!P:P)+SUMIF(เส้นแต่งหน้าขนมปัง!$C:$C,'รับ-จ่าย ประจำวัน'!$B495,เส้นแต่งหน้าขนมปัง!P:P)+SUMIF('วางแผนBC,CJ'!$C:$C,'รับ-จ่าย ประจำวัน'!$B495,'วางแผนBC,CJ'!P:P)+SUMIF(RD!$C:$C,'รับ-จ่าย ประจำวัน'!$B495,RD!P:P)+SUMIF('FG,ออนไล,คัดแยก'!$C:$C,'รับ-จ่าย ประจำวัน'!$B495,'FG,ออนไล,คัดแยก'!P:P)</f>
        <v>0</v>
      </c>
      <c r="AX495" s="16">
        <f>SUMIF(เตรียมส่วนผสม!$C:$C,'รับ-จ่าย ประจำวัน'!$B495,เตรียมส่วนผสม!Q:Q)+SUMIF(กวนไส้!$C:$C,'รับ-จ่าย ประจำวัน'!$B495,กวนไส้!Q:Q)+SUMIF(ผลิต1!$C:$C,'รับ-จ่าย ประจำวัน'!$B495,ผลิต1!Q:Q)+SUMIF(ผลิต2!$C:$C,'รับ-จ่าย ประจำวัน'!$B495,ผลิต2!Q:Q)+SUMIF(เส้นแต่งหน้าขนมเค้ก!$C:$C,'รับ-จ่าย ประจำวัน'!$B495,เส้นแต่งหน้าขนมเค้ก!Q:Q)+SUMIF(แพ็ค!$C:$C,'รับ-จ่าย ประจำวัน'!$B495,แพ็ค!Q:Q)+SUMIF(ธุรการ!$C:$C,'รับ-จ่าย ประจำวัน'!$B495,ธุรการ!Q:Q)+SUMIF(เส้นแต่งหน้าขนมปัง!$C:$C,'รับ-จ่าย ประจำวัน'!$B495,เส้นแต่งหน้าขนมปัง!Q:Q)+SUMIF('วางแผนBC,CJ'!$C:$C,'รับ-จ่าย ประจำวัน'!$B495,'วางแผนBC,CJ'!Q:Q)+SUMIF(RD!$C:$C,'รับ-จ่าย ประจำวัน'!$B495,RD!Q:Q)+SUMIF('FG,ออนไล,คัดแยก'!$C:$C,'รับ-จ่าย ประจำวัน'!$B495,'FG,ออนไล,คัดแยก'!Q:Q)</f>
        <v>0</v>
      </c>
      <c r="AY495" s="16">
        <f>SUMIF(เตรียมส่วนผสม!$C:$C,'รับ-จ่าย ประจำวัน'!$B495,เตรียมส่วนผสม!R:R)+SUMIF(กวนไส้!$C:$C,'รับ-จ่าย ประจำวัน'!$B495,กวนไส้!R:R)+SUMIF(ผลิต1!$C:$C,'รับ-จ่าย ประจำวัน'!$B495,ผลิต1!R:R)+SUMIF(ผลิต2!$C:$C,'รับ-จ่าย ประจำวัน'!$B495,ผลิต2!R:R)+SUMIF(เส้นแต่งหน้าขนมเค้ก!$C:$C,'รับ-จ่าย ประจำวัน'!$B495,เส้นแต่งหน้าขนมเค้ก!R:R)+SUMIF(แพ็ค!$C:$C,'รับ-จ่าย ประจำวัน'!$B495,แพ็ค!R:R)+SUMIF(ธุรการ!$C:$C,'รับ-จ่าย ประจำวัน'!$B495,ธุรการ!R:R)+SUMIF(เส้นแต่งหน้าขนมปัง!$C:$C,'รับ-จ่าย ประจำวัน'!$B495,เส้นแต่งหน้าขนมปัง!R:R)+SUMIF('วางแผนBC,CJ'!$C:$C,'รับ-จ่าย ประจำวัน'!$B495,'วางแผนBC,CJ'!R:R)+SUMIF(RD!$C:$C,'รับ-จ่าย ประจำวัน'!$B495,RD!R:R)+SUMIF('FG,ออนไล,คัดแยก'!$C:$C,'รับ-จ่าย ประจำวัน'!$B495,'FG,ออนไล,คัดแยก'!R:R)</f>
        <v>0</v>
      </c>
      <c r="AZ495" s="16">
        <f>SUMIF(เตรียมส่วนผสม!$C:$C,'รับ-จ่าย ประจำวัน'!$B495,เตรียมส่วนผสม!S:S)+SUMIF(กวนไส้!$C:$C,'รับ-จ่าย ประจำวัน'!$B495,กวนไส้!S:S)+SUMIF(ผลิต1!$C:$C,'รับ-จ่าย ประจำวัน'!$B495,ผลิต1!S:S)+SUMIF(ผลิต2!$C:$C,'รับ-จ่าย ประจำวัน'!$B495,ผลิต2!S:S)+SUMIF(เส้นแต่งหน้าขนมเค้ก!$C:$C,'รับ-จ่าย ประจำวัน'!$B495,เส้นแต่งหน้าขนมเค้ก!S:S)+SUMIF(แพ็ค!$C:$C,'รับ-จ่าย ประจำวัน'!$B495,แพ็ค!S:S)+SUMIF(ธุรการ!$C:$C,'รับ-จ่าย ประจำวัน'!$B495,ธุรการ!S:S)+SUMIF(เส้นแต่งหน้าขนมปัง!$C:$C,'รับ-จ่าย ประจำวัน'!$B495,เส้นแต่งหน้าขนมปัง!S:S)+SUMIF('วางแผนBC,CJ'!$C:$C,'รับ-จ่าย ประจำวัน'!$B495,'วางแผนBC,CJ'!S:S)+SUMIF(RD!$C:$C,'รับ-จ่าย ประจำวัน'!$B495,RD!S:S)+SUMIF('FG,ออนไล,คัดแยก'!$C:$C,'รับ-จ่าย ประจำวัน'!$B495,'FG,ออนไล,คัดแยก'!S:S)</f>
        <v>0</v>
      </c>
      <c r="BA495" s="16">
        <f>SUMIF(เตรียมส่วนผสม!$C:$C,'รับ-จ่าย ประจำวัน'!$B495,เตรียมส่วนผสม!T:T)+SUMIF(กวนไส้!$C:$C,'รับ-จ่าย ประจำวัน'!$B495,กวนไส้!T:T)+SUMIF(ผลิต1!$C:$C,'รับ-จ่าย ประจำวัน'!$B495,ผลิต1!T:T)+SUMIF(ผลิต2!$C:$C,'รับ-จ่าย ประจำวัน'!$B495,ผลิต2!T:T)+SUMIF(เส้นแต่งหน้าขนมเค้ก!$C:$C,'รับ-จ่าย ประจำวัน'!$B495,เส้นแต่งหน้าขนมเค้ก!T:T)+SUMIF(แพ็ค!$C:$C,'รับ-จ่าย ประจำวัน'!$B495,แพ็ค!T:T)+SUMIF(ธุรการ!$C:$C,'รับ-จ่าย ประจำวัน'!$B495,ธุรการ!T:T)+SUMIF(เส้นแต่งหน้าขนมปัง!$C:$C,'รับ-จ่าย ประจำวัน'!$B495,เส้นแต่งหน้าขนมปัง!T:T)+SUMIF('วางแผนBC,CJ'!$C:$C,'รับ-จ่าย ประจำวัน'!$B495,'วางแผนBC,CJ'!T:T)+SUMIF(RD!$C:$C,'รับ-จ่าย ประจำวัน'!$B495,RD!T:T)+SUMIF('FG,ออนไล,คัดแยก'!$C:$C,'รับ-จ่าย ประจำวัน'!$B495,'FG,ออนไล,คัดแยก'!T:T)</f>
        <v>0</v>
      </c>
      <c r="BB495" s="16">
        <f>SUMIF(เตรียมส่วนผสม!$C:$C,'รับ-จ่าย ประจำวัน'!$B495,เตรียมส่วนผสม!U:U)+SUMIF(กวนไส้!$C:$C,'รับ-จ่าย ประจำวัน'!$B495,กวนไส้!U:U)+SUMIF(ผลิต1!$C:$C,'รับ-จ่าย ประจำวัน'!$B495,ผลิต1!U:U)+SUMIF(ผลิต2!$C:$C,'รับ-จ่าย ประจำวัน'!$B495,ผลิต2!U:U)+SUMIF(เส้นแต่งหน้าขนมเค้ก!$C:$C,'รับ-จ่าย ประจำวัน'!$B495,เส้นแต่งหน้าขนมเค้ก!U:U)+SUMIF(แพ็ค!$C:$C,'รับ-จ่าย ประจำวัน'!$B495,แพ็ค!U:U)+SUMIF(ธุรการ!$C:$C,'รับ-จ่าย ประจำวัน'!$B495,ธุรการ!U:U)+SUMIF(เส้นแต่งหน้าขนมปัง!$C:$C,'รับ-จ่าย ประจำวัน'!$B495,เส้นแต่งหน้าขนมปัง!U:U)+SUMIF('วางแผนBC,CJ'!$C:$C,'รับ-จ่าย ประจำวัน'!$B495,'วางแผนBC,CJ'!U:U)+SUMIF(RD!$C:$C,'รับ-จ่าย ประจำวัน'!$B495,RD!U:U)+SUMIF('FG,ออนไล,คัดแยก'!$C:$C,'รับ-จ่าย ประจำวัน'!$B495,'FG,ออนไล,คัดแยก'!U:U)</f>
        <v>0</v>
      </c>
      <c r="BC495" s="16">
        <f>SUMIF(เตรียมส่วนผสม!$C:$C,'รับ-จ่าย ประจำวัน'!$B495,เตรียมส่วนผสม!V:V)+SUMIF(กวนไส้!$C:$C,'รับ-จ่าย ประจำวัน'!$B495,กวนไส้!V:V)+SUMIF(ผลิต1!$C:$C,'รับ-จ่าย ประจำวัน'!$B495,ผลิต1!V:V)+SUMIF(ผลิต2!$C:$C,'รับ-จ่าย ประจำวัน'!$B495,ผลิต2!V:V)+SUMIF(เส้นแต่งหน้าขนมเค้ก!$C:$C,'รับ-จ่าย ประจำวัน'!$B495,เส้นแต่งหน้าขนมเค้ก!V:V)+SUMIF(แพ็ค!$C:$C,'รับ-จ่าย ประจำวัน'!$B495,แพ็ค!V:V)+SUMIF(ธุรการ!$C:$C,'รับ-จ่าย ประจำวัน'!$B495,ธุรการ!V:V)+SUMIF(เส้นแต่งหน้าขนมปัง!$C:$C,'รับ-จ่าย ประจำวัน'!$B495,เส้นแต่งหน้าขนมปัง!V:V)+SUMIF('วางแผนBC,CJ'!$C:$C,'รับ-จ่าย ประจำวัน'!$B495,'วางแผนBC,CJ'!V:V)+SUMIF(RD!$C:$C,'รับ-จ่าย ประจำวัน'!$B495,RD!V:V)+SUMIF('FG,ออนไล,คัดแยก'!$C:$C,'รับ-จ่าย ประจำวัน'!$B495,'FG,ออนไล,คัดแยก'!V:V)</f>
        <v>0</v>
      </c>
      <c r="BD495" s="16">
        <f>SUMIF(เตรียมส่วนผสม!$C:$C,'รับ-จ่าย ประจำวัน'!$B495,เตรียมส่วนผสม!W:W)+SUMIF(กวนไส้!$C:$C,'รับ-จ่าย ประจำวัน'!$B495,กวนไส้!W:W)+SUMIF(ผลิต1!$C:$C,'รับ-จ่าย ประจำวัน'!$B495,ผลิต1!W:W)+SUMIF(ผลิต2!$C:$C,'รับ-จ่าย ประจำวัน'!$B495,ผลิต2!W:W)+SUMIF(เส้นแต่งหน้าขนมเค้ก!$C:$C,'รับ-จ่าย ประจำวัน'!$B495,เส้นแต่งหน้าขนมเค้ก!W:W)+SUMIF(แพ็ค!$C:$C,'รับ-จ่าย ประจำวัน'!$B495,แพ็ค!W:W)+SUMIF(ธุรการ!$C:$C,'รับ-จ่าย ประจำวัน'!$B495,ธุรการ!W:W)+SUMIF(เส้นแต่งหน้าขนมปัง!$C:$C,'รับ-จ่าย ประจำวัน'!$B495,เส้นแต่งหน้าขนมปัง!W:W)+SUMIF('วางแผนBC,CJ'!$C:$C,'รับ-จ่าย ประจำวัน'!$B495,'วางแผนBC,CJ'!W:W)+SUMIF(RD!$C:$C,'รับ-จ่าย ประจำวัน'!$B495,RD!W:W)+SUMIF('FG,ออนไล,คัดแยก'!$C:$C,'รับ-จ่าย ประจำวัน'!$B495,'FG,ออนไล,คัดแยก'!W:W)</f>
        <v>0</v>
      </c>
      <c r="BE495" s="16">
        <f>SUMIF(เตรียมส่วนผสม!$C:$C,'รับ-จ่าย ประจำวัน'!$B495,เตรียมส่วนผสม!X:X)+SUMIF(กวนไส้!$C:$C,'รับ-จ่าย ประจำวัน'!$B495,กวนไส้!X:X)+SUMIF(ผลิต1!$C:$C,'รับ-จ่าย ประจำวัน'!$B495,ผลิต1!X:X)+SUMIF(ผลิต2!$C:$C,'รับ-จ่าย ประจำวัน'!$B495,ผลิต2!X:X)+SUMIF(เส้นแต่งหน้าขนมเค้ก!$C:$C,'รับ-จ่าย ประจำวัน'!$B495,เส้นแต่งหน้าขนมเค้ก!X:X)+SUMIF(แพ็ค!$C:$C,'รับ-จ่าย ประจำวัน'!$B495,แพ็ค!X:X)+SUMIF(ธุรการ!$C:$C,'รับ-จ่าย ประจำวัน'!$B495,ธุรการ!X:X)+SUMIF(เส้นแต่งหน้าขนมปัง!$C:$C,'รับ-จ่าย ประจำวัน'!$B495,เส้นแต่งหน้าขนมปัง!X:X)+SUMIF('วางแผนBC,CJ'!$C:$C,'รับ-จ่าย ประจำวัน'!$B495,'วางแผนBC,CJ'!X:X)+SUMIF(RD!$C:$C,'รับ-จ่าย ประจำวัน'!$B495,RD!X:X)+SUMIF('FG,ออนไล,คัดแยก'!$C:$C,'รับ-จ่าย ประจำวัน'!$B495,'FG,ออนไล,คัดแยก'!X:X)</f>
        <v>0</v>
      </c>
      <c r="BF495" s="16">
        <f>SUMIF(เตรียมส่วนผสม!$C:$C,'รับ-จ่าย ประจำวัน'!$B495,เตรียมส่วนผสม!Y:Y)+SUMIF(กวนไส้!$C:$C,'รับ-จ่าย ประจำวัน'!$B495,กวนไส้!Y:Y)+SUMIF(ผลิต1!$C:$C,'รับ-จ่าย ประจำวัน'!$B495,ผลิต1!Y:Y)+SUMIF(ผลิต2!$C:$C,'รับ-จ่าย ประจำวัน'!$B495,ผลิต2!Y:Y)+SUMIF(เส้นแต่งหน้าขนมเค้ก!$C:$C,'รับ-จ่าย ประจำวัน'!$B495,เส้นแต่งหน้าขนมเค้ก!Y:Y)+SUMIF(แพ็ค!$C:$C,'รับ-จ่าย ประจำวัน'!$B495,แพ็ค!Y:Y)+SUMIF(ธุรการ!$C:$C,'รับ-จ่าย ประจำวัน'!$B495,ธุรการ!Y:Y)+SUMIF(เส้นแต่งหน้าขนมปัง!$C:$C,'รับ-จ่าย ประจำวัน'!$B495,เส้นแต่งหน้าขนมปัง!Y:Y)+SUMIF('วางแผนBC,CJ'!$C:$C,'รับ-จ่าย ประจำวัน'!$B495,'วางแผนBC,CJ'!Y:Y)+SUMIF(RD!$C:$C,'รับ-จ่าย ประจำวัน'!$B495,RD!Y:Y)+SUMIF('FG,ออนไล,คัดแยก'!$C:$C,'รับ-จ่าย ประจำวัน'!$B495,'FG,ออนไล,คัดแยก'!Y:Y)</f>
        <v>0</v>
      </c>
      <c r="BG495" s="16">
        <f>SUMIF(เตรียมส่วนผสม!$C:$C,'รับ-จ่าย ประจำวัน'!$B495,เตรียมส่วนผสม!Z:Z)+SUMIF(กวนไส้!$C:$C,'รับ-จ่าย ประจำวัน'!$B495,กวนไส้!Z:Z)+SUMIF(ผลิต1!$C:$C,'รับ-จ่าย ประจำวัน'!$B495,ผลิต1!Z:Z)+SUMIF(ผลิต2!$C:$C,'รับ-จ่าย ประจำวัน'!$B495,ผลิต2!Z:Z)+SUMIF(เส้นแต่งหน้าขนมเค้ก!$C:$C,'รับ-จ่าย ประจำวัน'!$B495,เส้นแต่งหน้าขนมเค้ก!Z:Z)+SUMIF(แพ็ค!$C:$C,'รับ-จ่าย ประจำวัน'!$B495,แพ็ค!Z:Z)+SUMIF(ธุรการ!$C:$C,'รับ-จ่าย ประจำวัน'!$B495,ธุรการ!Z:Z)+SUMIF(เส้นแต่งหน้าขนมปัง!$C:$C,'รับ-จ่าย ประจำวัน'!$B495,เส้นแต่งหน้าขนมปัง!Z:Z)+SUMIF('วางแผนBC,CJ'!$C:$C,'รับ-จ่าย ประจำวัน'!$B495,'วางแผนBC,CJ'!Z:Z)+SUMIF(RD!$C:$C,'รับ-จ่าย ประจำวัน'!$B495,RD!Z:Z)+SUMIF('FG,ออนไล,คัดแยก'!$C:$C,'รับ-จ่าย ประจำวัน'!$B495,'FG,ออนไล,คัดแยก'!Z:Z)</f>
        <v>0</v>
      </c>
      <c r="BH495" s="16">
        <f>SUMIF(เตรียมส่วนผสม!$C:$C,'รับ-จ่าย ประจำวัน'!$B495,เตรียมส่วนผสม!AA:AA)+SUMIF(กวนไส้!$C:$C,'รับ-จ่าย ประจำวัน'!$B495,กวนไส้!AA:AA)+SUMIF(ผลิต1!$C:$C,'รับ-จ่าย ประจำวัน'!$B495,ผลิต1!AA:AA)+SUMIF(ผลิต2!$C:$C,'รับ-จ่าย ประจำวัน'!$B495,ผลิต2!AA:AA)+SUMIF(เส้นแต่งหน้าขนมเค้ก!$C:$C,'รับ-จ่าย ประจำวัน'!$B495,เส้นแต่งหน้าขนมเค้ก!AA:AA)+SUMIF(แพ็ค!$C:$C,'รับ-จ่าย ประจำวัน'!$B495,แพ็ค!AA:AA)+SUMIF(ธุรการ!$C:$C,'รับ-จ่าย ประจำวัน'!$B495,ธุรการ!AA:AA)+SUMIF(เส้นแต่งหน้าขนมปัง!$C:$C,'รับ-จ่าย ประจำวัน'!$B495,เส้นแต่งหน้าขนมปัง!AA:AA)+SUMIF('วางแผนBC,CJ'!$C:$C,'รับ-จ่าย ประจำวัน'!$B495,'วางแผนBC,CJ'!AA:AA)+SUMIF(RD!$C:$C,'รับ-จ่าย ประจำวัน'!$B495,RD!AA:AA)+SUMIF('FG,ออนไล,คัดแยก'!$C:$C,'รับ-จ่าย ประจำวัน'!$B495,'FG,ออนไล,คัดแยก'!AA:AA)</f>
        <v>0</v>
      </c>
      <c r="BI495" s="16">
        <f>SUMIF(เตรียมส่วนผสม!$C:$C,'รับ-จ่าย ประจำวัน'!$B495,เตรียมส่วนผสม!AB:AB)+SUMIF(กวนไส้!$C:$C,'รับ-จ่าย ประจำวัน'!$B495,กวนไส้!AB:AB)+SUMIF(ผลิต1!$C:$C,'รับ-จ่าย ประจำวัน'!$B495,ผลิต1!AB:AB)+SUMIF(ผลิต2!$C:$C,'รับ-จ่าย ประจำวัน'!$B495,ผลิต2!AB:AB)+SUMIF(เส้นแต่งหน้าขนมเค้ก!$C:$C,'รับ-จ่าย ประจำวัน'!$B495,เส้นแต่งหน้าขนมเค้ก!AB:AB)+SUMIF(แพ็ค!$C:$C,'รับ-จ่าย ประจำวัน'!$B495,แพ็ค!AB:AB)+SUMIF(ธุรการ!$C:$C,'รับ-จ่าย ประจำวัน'!$B495,ธุรการ!AB:AB)+SUMIF(เส้นแต่งหน้าขนมปัง!$C:$C,'รับ-จ่าย ประจำวัน'!$B495,เส้นแต่งหน้าขนมปัง!AB:AB)+SUMIF('วางแผนBC,CJ'!$C:$C,'รับ-จ่าย ประจำวัน'!$B495,'วางแผนBC,CJ'!AB:AB)+SUMIF(RD!$C:$C,'รับ-จ่าย ประจำวัน'!$B495,RD!AB:AB)+SUMIF('FG,ออนไล,คัดแยก'!$C:$C,'รับ-จ่าย ประจำวัน'!$B495,'FG,ออนไล,คัดแยก'!AB:AB)</f>
        <v>0</v>
      </c>
      <c r="BJ495" s="16">
        <f>SUMIF(เตรียมส่วนผสม!$C:$C,'รับ-จ่าย ประจำวัน'!$B495,เตรียมส่วนผสม!AC:AC)+SUMIF(กวนไส้!$C:$C,'รับ-จ่าย ประจำวัน'!$B495,กวนไส้!AC:AC)+SUMIF(ผลิต1!$C:$C,'รับ-จ่าย ประจำวัน'!$B495,ผลิต1!AC:AC)+SUMIF(ผลิต2!$C:$C,'รับ-จ่าย ประจำวัน'!$B495,ผลิต2!AC:AC)+SUMIF(เส้นแต่งหน้าขนมเค้ก!$C:$C,'รับ-จ่าย ประจำวัน'!$B495,เส้นแต่งหน้าขนมเค้ก!AC:AC)+SUMIF(แพ็ค!$C:$C,'รับ-จ่าย ประจำวัน'!$B495,แพ็ค!AC:AC)+SUMIF(ธุรการ!$C:$C,'รับ-จ่าย ประจำวัน'!$B495,ธุรการ!AC:AC)+SUMIF(เส้นแต่งหน้าขนมปัง!$C:$C,'รับ-จ่าย ประจำวัน'!$B495,เส้นแต่งหน้าขนมปัง!AC:AC)+SUMIF('วางแผนBC,CJ'!$C:$C,'รับ-จ่าย ประจำวัน'!$B495,'วางแผนBC,CJ'!AC:AC)+SUMIF(RD!$C:$C,'รับ-จ่าย ประจำวัน'!$B495,RD!AC:AC)+SUMIF('FG,ออนไล,คัดแยก'!$C:$C,'รับ-จ่าย ประจำวัน'!$B495,'FG,ออนไล,คัดแยก'!AC:AC)</f>
        <v>0</v>
      </c>
      <c r="BK495" s="16">
        <f>SUMIF(เตรียมส่วนผสม!$C:$C,'รับ-จ่าย ประจำวัน'!$B495,เตรียมส่วนผสม!AD:AD)+SUMIF(กวนไส้!$C:$C,'รับ-จ่าย ประจำวัน'!$B495,กวนไส้!AD:AD)+SUMIF(ผลิต1!$C:$C,'รับ-จ่าย ประจำวัน'!$B495,ผลิต1!AD:AD)+SUMIF(ผลิต2!$C:$C,'รับ-จ่าย ประจำวัน'!$B495,ผลิต2!AD:AD)+SUMIF(เส้นแต่งหน้าขนมเค้ก!$C:$C,'รับ-จ่าย ประจำวัน'!$B495,เส้นแต่งหน้าขนมเค้ก!AD:AD)+SUMIF(แพ็ค!$C:$C,'รับ-จ่าย ประจำวัน'!$B495,แพ็ค!AD:AD)+SUMIF(ธุรการ!$C:$C,'รับ-จ่าย ประจำวัน'!$B495,ธุรการ!AD:AD)+SUMIF(เส้นแต่งหน้าขนมปัง!$C:$C,'รับ-จ่าย ประจำวัน'!$B495,เส้นแต่งหน้าขนมปัง!AD:AD)+SUMIF('วางแผนBC,CJ'!$C:$C,'รับ-จ่าย ประจำวัน'!$B495,'วางแผนBC,CJ'!AD:AD)+SUMIF(RD!$C:$C,'รับ-จ่าย ประจำวัน'!$B495,RD!AD:AD)+SUMIF('FG,ออนไล,คัดแยก'!$C:$C,'รับ-จ่าย ประจำวัน'!$B495,'FG,ออนไล,คัดแยก'!AD:AD)</f>
        <v>0</v>
      </c>
      <c r="BL495" s="16">
        <f>SUMIF(เตรียมส่วนผสม!$C:$C,'รับ-จ่าย ประจำวัน'!$B495,เตรียมส่วนผสม!AE:AE)+SUMIF(กวนไส้!$C:$C,'รับ-จ่าย ประจำวัน'!$B495,กวนไส้!AE:AE)+SUMIF(ผลิต1!$C:$C,'รับ-จ่าย ประจำวัน'!$B495,ผลิต1!AE:AE)+SUMIF(ผลิต2!$C:$C,'รับ-จ่าย ประจำวัน'!$B495,ผลิต2!AE:AE)+SUMIF(เส้นแต่งหน้าขนมเค้ก!$C:$C,'รับ-จ่าย ประจำวัน'!$B495,เส้นแต่งหน้าขนมเค้ก!AE:AE)+SUMIF(แพ็ค!$C:$C,'รับ-จ่าย ประจำวัน'!$B495,แพ็ค!AE:AE)+SUMIF(ธุรการ!$C:$C,'รับ-จ่าย ประจำวัน'!$B495,ธุรการ!AE:AE)+SUMIF(เส้นแต่งหน้าขนมปัง!$C:$C,'รับ-จ่าย ประจำวัน'!$B495,เส้นแต่งหน้าขนมปัง!AE:AE)+SUMIF('วางแผนBC,CJ'!$C:$C,'รับ-จ่าย ประจำวัน'!$B495,'วางแผนBC,CJ'!AE:AE)+SUMIF(RD!$C:$C,'รับ-จ่าย ประจำวัน'!$B495,RD!AE:AE)+SUMIF('FG,ออนไล,คัดแยก'!$C:$C,'รับ-จ่าย ประจำวัน'!$B495,'FG,ออนไล,คัดแยก'!AE:AE)</f>
        <v>0</v>
      </c>
      <c r="BM495" s="16">
        <f>SUMIF(เตรียมส่วนผสม!$C:$C,'รับ-จ่าย ประจำวัน'!$B495,เตรียมส่วนผสม!AF:AF)+SUMIF(กวนไส้!$C:$C,'รับ-จ่าย ประจำวัน'!$B495,กวนไส้!AF:AF)+SUMIF(ผลิต1!$C:$C,'รับ-จ่าย ประจำวัน'!$B495,ผลิต1!AF:AF)+SUMIF(ผลิต2!$C:$C,'รับ-จ่าย ประจำวัน'!$B495,ผลิต2!AF:AF)+SUMIF(เส้นแต่งหน้าขนมเค้ก!$C:$C,'รับ-จ่าย ประจำวัน'!$B495,เส้นแต่งหน้าขนมเค้ก!AF:AF)+SUMIF(แพ็ค!$C:$C,'รับ-จ่าย ประจำวัน'!$B495,แพ็ค!AF:AF)+SUMIF(ธุรการ!$C:$C,'รับ-จ่าย ประจำวัน'!$B495,ธุรการ!AF:AF)+SUMIF(เส้นแต่งหน้าขนมปัง!$C:$C,'รับ-จ่าย ประจำวัน'!$B495,เส้นแต่งหน้าขนมปัง!AF:AF)+SUMIF('วางแผนBC,CJ'!$C:$C,'รับ-จ่าย ประจำวัน'!$B495,'วางแผนBC,CJ'!AF:AF)+SUMIF(RD!$C:$C,'รับ-จ่าย ประจำวัน'!$B495,RD!AF:AF)+SUMIF('FG,ออนไล,คัดแยก'!$C:$C,'รับ-จ่าย ประจำวัน'!$B495,'FG,ออนไล,คัดแยก'!AF:AF)</f>
        <v>0</v>
      </c>
      <c r="BN495" s="16">
        <f>SUMIF(เตรียมส่วนผสม!$C:$C,'รับ-จ่าย ประจำวัน'!$B495,เตรียมส่วนผสม!AG:AG)+SUMIF(กวนไส้!$C:$C,'รับ-จ่าย ประจำวัน'!$B495,กวนไส้!AG:AG)+SUMIF(ผลิต1!$C:$C,'รับ-จ่าย ประจำวัน'!$B495,ผลิต1!AG:AG)+SUMIF(ผลิต2!$C:$C,'รับ-จ่าย ประจำวัน'!$B495,ผลิต2!AG:AG)+SUMIF(เส้นแต่งหน้าขนมเค้ก!$C:$C,'รับ-จ่าย ประจำวัน'!$B495,เส้นแต่งหน้าขนมเค้ก!AG:AG)+SUMIF(แพ็ค!$C:$C,'รับ-จ่าย ประจำวัน'!$B495,แพ็ค!AG:AG)+SUMIF(ธุรการ!$C:$C,'รับ-จ่าย ประจำวัน'!$B495,ธุรการ!AG:AG)+SUMIF(เส้นแต่งหน้าขนมปัง!$C:$C,'รับ-จ่าย ประจำวัน'!$B495,เส้นแต่งหน้าขนมปัง!AG:AG)+SUMIF('วางแผนBC,CJ'!$C:$C,'รับ-จ่าย ประจำวัน'!$B495,'วางแผนBC,CJ'!AG:AG)+SUMIF(RD!$C:$C,'รับ-จ่าย ประจำวัน'!$B495,RD!AG:AG)+SUMIF('FG,ออนไล,คัดแยก'!$C:$C,'รับ-จ่าย ประจำวัน'!$B495,'FG,ออนไล,คัดแยก'!AG:AG)</f>
        <v>0</v>
      </c>
      <c r="BO495" s="16">
        <f>SUMIF(เตรียมส่วนผสม!$C:$C,'รับ-จ่าย ประจำวัน'!$B495,เตรียมส่วนผสม!AH:AH)+SUMIF(กวนไส้!$C:$C,'รับ-จ่าย ประจำวัน'!$B495,กวนไส้!AH:AH)+SUMIF(ผลิต1!$C:$C,'รับ-จ่าย ประจำวัน'!$B495,ผลิต1!AH:AH)+SUMIF(ผลิต2!$C:$C,'รับ-จ่าย ประจำวัน'!$B495,ผลิต2!AH:AH)+SUMIF(เส้นแต่งหน้าขนมเค้ก!$C:$C,'รับ-จ่าย ประจำวัน'!$B495,เส้นแต่งหน้าขนมเค้ก!AH:AH)+SUMIF(แพ็ค!$C:$C,'รับ-จ่าย ประจำวัน'!$B495,แพ็ค!AH:AH)+SUMIF(ธุรการ!$C:$C,'รับ-จ่าย ประจำวัน'!$B495,ธุรการ!AH:AH)+SUMIF(เส้นแต่งหน้าขนมปัง!$C:$C,'รับ-จ่าย ประจำวัน'!$B495,เส้นแต่งหน้าขนมปัง!AH:AH)+SUMIF('วางแผนBC,CJ'!$C:$C,'รับ-จ่าย ประจำวัน'!$B495,'วางแผนBC,CJ'!AH:AH)+SUMIF(RD!$C:$C,'รับ-จ่าย ประจำวัน'!$B495,RD!AH:AH)+SUMIF('FG,ออนไล,คัดแยก'!$C:$C,'รับ-จ่าย ประจำวัน'!$B495,'FG,ออนไล,คัดแยก'!AH:AH)</f>
        <v>0</v>
      </c>
      <c r="BP495" s="16">
        <f>SUMIF(เตรียมส่วนผสม!$C:$C,'รับ-จ่าย ประจำวัน'!$B495,เตรียมส่วนผสม!AI:AI)+SUMIF(กวนไส้!$C:$C,'รับ-จ่าย ประจำวัน'!$B495,กวนไส้!AI:AI)+SUMIF(ผลิต1!$C:$C,'รับ-จ่าย ประจำวัน'!$B495,ผลิต1!AI:AI)+SUMIF(ผลิต2!$C:$C,'รับ-จ่าย ประจำวัน'!$B495,ผลิต2!AI:AI)+SUMIF(เส้นแต่งหน้าขนมเค้ก!$C:$C,'รับ-จ่าย ประจำวัน'!$B495,เส้นแต่งหน้าขนมเค้ก!AI:AI)+SUMIF(แพ็ค!$C:$C,'รับ-จ่าย ประจำวัน'!$B495,แพ็ค!AI:AI)+SUMIF(ธุรการ!$C:$C,'รับ-จ่าย ประจำวัน'!$B495,ธุรการ!AI:AI)+SUMIF(เส้นแต่งหน้าขนมปัง!$C:$C,'รับ-จ่าย ประจำวัน'!$B495,เส้นแต่งหน้าขนมปัง!AI:AI)+SUMIF('วางแผนBC,CJ'!$C:$C,'รับ-จ่าย ประจำวัน'!$B495,'วางแผนBC,CJ'!AI:AI)+SUMIF(RD!$C:$C,'รับ-จ่าย ประจำวัน'!$B495,RD!AI:AI)+SUMIF('FG,ออนไล,คัดแยก'!$C:$C,'รับ-จ่าย ประจำวัน'!$B495,'FG,ออนไล,คัดแยก'!AI:AI)</f>
        <v>0</v>
      </c>
      <c r="BQ495" s="16">
        <f>SUMIF(เตรียมส่วนผสม!$C:$C,'รับ-จ่าย ประจำวัน'!$B495,เตรียมส่วนผสม!AJ:AJ)+SUMIF(กวนไส้!$C:$C,'รับ-จ่าย ประจำวัน'!$B495,กวนไส้!AJ:AJ)+SUMIF(ผลิต1!$C:$C,'รับ-จ่าย ประจำวัน'!$B495,ผลิต1!AJ:AJ)+SUMIF(ผลิต2!$C:$C,'รับ-จ่าย ประจำวัน'!$B495,ผลิต2!AJ:AJ)+SUMIF(เส้นแต่งหน้าขนมเค้ก!$C:$C,'รับ-จ่าย ประจำวัน'!$B495,เส้นแต่งหน้าขนมเค้ก!AJ:AJ)+SUMIF(แพ็ค!$C:$C,'รับ-จ่าย ประจำวัน'!$B495,แพ็ค!AJ:AJ)+SUMIF(ธุรการ!$C:$C,'รับ-จ่าย ประจำวัน'!$B495,ธุรการ!AJ:AJ)+SUMIF(เส้นแต่งหน้าขนมปัง!$C:$C,'รับ-จ่าย ประจำวัน'!$B495,เส้นแต่งหน้าขนมปัง!AJ:AJ)+SUMIF('วางแผนBC,CJ'!$C:$C,'รับ-จ่าย ประจำวัน'!$B495,'วางแผนBC,CJ'!AJ:AJ)+SUMIF(RD!$C:$C,'รับ-จ่าย ประจำวัน'!$B495,RD!AJ:AJ)+SUMIF('FG,ออนไล,คัดแยก'!$C:$C,'รับ-จ่าย ประจำวัน'!$B495,'FG,ออนไล,คัดแยก'!AJ:AJ)</f>
        <v>0</v>
      </c>
      <c r="BR495" s="16">
        <f>SUMIF(เตรียมส่วนผสม!$C:$C,'รับ-จ่าย ประจำวัน'!$B495,เตรียมส่วนผสม!AK:AK)+SUMIF(กวนไส้!$C:$C,'รับ-จ่าย ประจำวัน'!$B495,กวนไส้!AK:AK)+SUMIF(ผลิต1!$C:$C,'รับ-จ่าย ประจำวัน'!$B495,ผลิต1!AK:AK)+SUMIF(ผลิต2!$C:$C,'รับ-จ่าย ประจำวัน'!$B495,ผลิต2!AK:AK)+SUMIF(เส้นแต่งหน้าขนมเค้ก!$C:$C,'รับ-จ่าย ประจำวัน'!$B495,เส้นแต่งหน้าขนมเค้ก!AK:AK)+SUMIF(แพ็ค!$C:$C,'รับ-จ่าย ประจำวัน'!$B495,แพ็ค!AK:AK)+SUMIF(ธุรการ!$C:$C,'รับ-จ่าย ประจำวัน'!$B495,ธุรการ!AK:AK)+SUMIF(เส้นแต่งหน้าขนมปัง!$C:$C,'รับ-จ่าย ประจำวัน'!$B495,เส้นแต่งหน้าขนมปัง!AK:AK)+SUMIF('วางแผนBC,CJ'!$C:$C,'รับ-จ่าย ประจำวัน'!$B495,'วางแผนBC,CJ'!AK:AK)+SUMIF(RD!$C:$C,'รับ-จ่าย ประจำวัน'!$B495,RD!AK:AK)+SUMIF('FG,ออนไล,คัดแยก'!$C:$C,'รับ-จ่าย ประจำวัน'!$B495,'FG,ออนไล,คัดแยก'!AK:AK)</f>
        <v>0</v>
      </c>
      <c r="BS495" s="16">
        <f>SUMIF(เตรียมส่วนผสม!$C:$C,'รับ-จ่าย ประจำวัน'!$B495,เตรียมส่วนผสม!AL:AL)+SUMIF(กวนไส้!$C:$C,'รับ-จ่าย ประจำวัน'!$B495,กวนไส้!AL:AL)+SUMIF(ผลิต1!$C:$C,'รับ-จ่าย ประจำวัน'!$B495,ผลิต1!AL:AL)+SUMIF(ผลิต2!$C:$C,'รับ-จ่าย ประจำวัน'!$B495,ผลิต2!AL:AL)+SUMIF(เส้นแต่งหน้าขนมเค้ก!$C:$C,'รับ-จ่าย ประจำวัน'!$B495,เส้นแต่งหน้าขนมเค้ก!AL:AL)+SUMIF(แพ็ค!$C:$C,'รับ-จ่าย ประจำวัน'!$B495,แพ็ค!AL:AL)+SUMIF(ธุรการ!$C:$C,'รับ-จ่าย ประจำวัน'!$B495,ธุรการ!AL:AL)+SUMIF(เส้นแต่งหน้าขนมปัง!$C:$C,'รับ-จ่าย ประจำวัน'!$B495,เส้นแต่งหน้าขนมปัง!AL:AL)+SUMIF('วางแผนBC,CJ'!$C:$C,'รับ-จ่าย ประจำวัน'!$B495,'วางแผนBC,CJ'!AL:AL)+SUMIF(RD!$C:$C,'รับ-จ่าย ประจำวัน'!$B495,RD!AL:AL)+SUMIF('FG,ออนไล,คัดแยก'!$C:$C,'รับ-จ่าย ประจำวัน'!$B495,'FG,ออนไล,คัดแยก'!AL:AL)</f>
        <v>0</v>
      </c>
      <c r="BT495" s="18">
        <f t="shared" si="107"/>
        <v>0</v>
      </c>
      <c r="BU495" s="116"/>
      <c r="BV495" s="146">
        <f t="shared" si="108"/>
        <v>24560</v>
      </c>
      <c r="BW495" s="183">
        <v>30</v>
      </c>
      <c r="BX495" s="172">
        <f t="shared" si="103"/>
        <v>0</v>
      </c>
      <c r="BY495" s="188" t="e">
        <f t="shared" si="104"/>
        <v>#DIV/0!</v>
      </c>
      <c r="BZ495" s="180" t="e">
        <f t="shared" ca="1" si="109"/>
        <v>#DIV/0!</v>
      </c>
      <c r="CA495" s="93"/>
      <c r="CB495" s="93"/>
      <c r="CC495" s="93"/>
      <c r="CD495" s="93"/>
      <c r="CE495" s="93"/>
      <c r="CF495" s="93"/>
      <c r="CG495" s="93"/>
      <c r="CH495" s="93"/>
      <c r="CI495" s="93"/>
      <c r="CJ495" s="97"/>
      <c r="CK495" s="9">
        <f t="shared" si="105"/>
        <v>24560</v>
      </c>
    </row>
    <row r="496" spans="1:89" hidden="1" x14ac:dyDescent="0.5">
      <c r="A496" s="149"/>
      <c r="B496" s="34">
        <v>1023401015</v>
      </c>
      <c r="C496" s="149" t="s">
        <v>1968</v>
      </c>
      <c r="D496" s="141" t="s">
        <v>91</v>
      </c>
      <c r="E496" s="25"/>
      <c r="F496" s="162" t="s">
        <v>1605</v>
      </c>
      <c r="G496" s="25"/>
      <c r="H496" s="12">
        <v>9927</v>
      </c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11"/>
      <c r="AF496" s="11"/>
      <c r="AG496" s="11"/>
      <c r="AH496" s="11"/>
      <c r="AI496" s="25"/>
      <c r="AJ496" s="25"/>
      <c r="AK496" s="25"/>
      <c r="AL496" s="25"/>
      <c r="AM496" s="25"/>
      <c r="AN496" s="15">
        <f t="shared" si="111"/>
        <v>0</v>
      </c>
      <c r="AO496" s="16">
        <f>SUMIF(เตรียมส่วนผสม!$C:$C,'รับ-จ่าย ประจำวัน'!$B496,เตรียมส่วนผสม!H:H)+SUMIF(กวนไส้!$C:$C,'รับ-จ่าย ประจำวัน'!$B496,กวนไส้!H:H)+SUMIF(ผลิต1!$C:$C,'รับ-จ่าย ประจำวัน'!$B496,ผลิต1!H:H)+SUMIF(ผลิต2!$C:$C,'รับ-จ่าย ประจำวัน'!$B496,ผลิต2!H:H)+SUMIF(เส้นแต่งหน้าขนมเค้ก!$C:$C,'รับ-จ่าย ประจำวัน'!$B496,เส้นแต่งหน้าขนมเค้ก!H:H)+SUMIF(แพ็ค!$C:$C,'รับ-จ่าย ประจำวัน'!$B496,แพ็ค!H:H)+SUMIF(ธุรการ!$C:$C,'รับ-จ่าย ประจำวัน'!$B496,ธุรการ!H:H)+SUMIF(เส้นแต่งหน้าขนมปัง!$C:$C,'รับ-จ่าย ประจำวัน'!$B496,เส้นแต่งหน้าขนมปัง!H:H)+SUMIF('วางแผนBC,CJ'!$C:$C,'รับ-จ่าย ประจำวัน'!$B496,'วางแผนBC,CJ'!H:H)+SUMIF(RD!$C:$C,'รับ-จ่าย ประจำวัน'!$B496,RD!H:H)+SUMIF('FG,ออนไล,คัดแยก'!$C:$C,'รับ-จ่าย ประจำวัน'!$B496,'FG,ออนไล,คัดแยก'!H:H)</f>
        <v>0</v>
      </c>
      <c r="AP496" s="16">
        <f>SUMIF(เตรียมส่วนผสม!$C:$C,'รับ-จ่าย ประจำวัน'!$B496,เตรียมส่วนผสม!I:I)+SUMIF(กวนไส้!$C:$C,'รับ-จ่าย ประจำวัน'!$B496,กวนไส้!I:I)+SUMIF(ผลิต1!$C:$C,'รับ-จ่าย ประจำวัน'!$B496,ผลิต1!I:I)+SUMIF(ผลิต2!$C:$C,'รับ-จ่าย ประจำวัน'!$B496,ผลิต2!I:I)+SUMIF(เส้นแต่งหน้าขนมเค้ก!$C:$C,'รับ-จ่าย ประจำวัน'!$B496,เส้นแต่งหน้าขนมเค้ก!I:I)+SUMIF(แพ็ค!$C:$C,'รับ-จ่าย ประจำวัน'!$B496,แพ็ค!I:I)+SUMIF(ธุรการ!$C:$C,'รับ-จ่าย ประจำวัน'!$B496,ธุรการ!I:I)+SUMIF(เส้นแต่งหน้าขนมปัง!$C:$C,'รับ-จ่าย ประจำวัน'!$B496,เส้นแต่งหน้าขนมปัง!I:I)+SUMIF('วางแผนBC,CJ'!$C:$C,'รับ-จ่าย ประจำวัน'!$B496,'วางแผนBC,CJ'!I:I)+SUMIF(RD!$C:$C,'รับ-จ่าย ประจำวัน'!$B496,RD!I:I)+SUMIF('FG,ออนไล,คัดแยก'!$C:$C,'รับ-จ่าย ประจำวัน'!$B496,'FG,ออนไล,คัดแยก'!I:I)</f>
        <v>0</v>
      </c>
      <c r="AQ496" s="16">
        <f>SUMIF(เตรียมส่วนผสม!$C:$C,'รับ-จ่าย ประจำวัน'!$B496,เตรียมส่วนผสม!J:J)+SUMIF(กวนไส้!$C:$C,'รับ-จ่าย ประจำวัน'!$B496,กวนไส้!J:J)+SUMIF(ผลิต1!$C:$C,'รับ-จ่าย ประจำวัน'!$B496,ผลิต1!J:J)+SUMIF(ผลิต2!$C:$C,'รับ-จ่าย ประจำวัน'!$B496,ผลิต2!J:J)+SUMIF(เส้นแต่งหน้าขนมเค้ก!$C:$C,'รับ-จ่าย ประจำวัน'!$B496,เส้นแต่งหน้าขนมเค้ก!J:J)+SUMIF(แพ็ค!$C:$C,'รับ-จ่าย ประจำวัน'!$B496,แพ็ค!J:J)+SUMIF(ธุรการ!$C:$C,'รับ-จ่าย ประจำวัน'!$B496,ธุรการ!J:J)+SUMIF(เส้นแต่งหน้าขนมปัง!$C:$C,'รับ-จ่าย ประจำวัน'!$B496,เส้นแต่งหน้าขนมปัง!J:J)+SUMIF('วางแผนBC,CJ'!$C:$C,'รับ-จ่าย ประจำวัน'!$B496,'วางแผนBC,CJ'!J:J)+SUMIF(RD!$C:$C,'รับ-จ่าย ประจำวัน'!$B496,RD!J:J)+SUMIF('FG,ออนไล,คัดแยก'!$C:$C,'รับ-จ่าย ประจำวัน'!$B496,'FG,ออนไล,คัดแยก'!J:J)</f>
        <v>0</v>
      </c>
      <c r="AR496" s="16">
        <f>SUMIF(เตรียมส่วนผสม!$C:$C,'รับ-จ่าย ประจำวัน'!$B496,เตรียมส่วนผสม!K:K)+SUMIF(กวนไส้!$C:$C,'รับ-จ่าย ประจำวัน'!$B496,กวนไส้!K:K)+SUMIF(ผลิต1!$C:$C,'รับ-จ่าย ประจำวัน'!$B496,ผลิต1!K:K)+SUMIF(ผลิต2!$C:$C,'รับ-จ่าย ประจำวัน'!$B496,ผลิต2!K:K)+SUMIF(เส้นแต่งหน้าขนมเค้ก!$C:$C,'รับ-จ่าย ประจำวัน'!$B496,เส้นแต่งหน้าขนมเค้ก!K:K)+SUMIF(แพ็ค!$C:$C,'รับ-จ่าย ประจำวัน'!$B496,แพ็ค!K:K)+SUMIF(ธุรการ!$C:$C,'รับ-จ่าย ประจำวัน'!$B496,ธุรการ!K:K)+SUMIF(เส้นแต่งหน้าขนมปัง!$C:$C,'รับ-จ่าย ประจำวัน'!$B496,เส้นแต่งหน้าขนมปัง!K:K)+SUMIF('วางแผนBC,CJ'!$C:$C,'รับ-จ่าย ประจำวัน'!$B496,'วางแผนBC,CJ'!K:K)+SUMIF(RD!$C:$C,'รับ-จ่าย ประจำวัน'!$B496,RD!K:K)+SUMIF('FG,ออนไล,คัดแยก'!$C:$C,'รับ-จ่าย ประจำวัน'!$B496,'FG,ออนไล,คัดแยก'!K:K)</f>
        <v>0</v>
      </c>
      <c r="AS496" s="16">
        <f>SUMIF(เตรียมส่วนผสม!$C:$C,'รับ-จ่าย ประจำวัน'!$B496,เตรียมส่วนผสม!L:L)+SUMIF(กวนไส้!$C:$C,'รับ-จ่าย ประจำวัน'!$B496,กวนไส้!L:L)+SUMIF(ผลิต1!$C:$C,'รับ-จ่าย ประจำวัน'!$B496,ผลิต1!L:L)+SUMIF(ผลิต2!$C:$C,'รับ-จ่าย ประจำวัน'!$B496,ผลิต2!L:L)+SUMIF(เส้นแต่งหน้าขนมเค้ก!$C:$C,'รับ-จ่าย ประจำวัน'!$B496,เส้นแต่งหน้าขนมเค้ก!L:L)+SUMIF(แพ็ค!$C:$C,'รับ-จ่าย ประจำวัน'!$B496,แพ็ค!L:L)+SUMIF(ธุรการ!$C:$C,'รับ-จ่าย ประจำวัน'!$B496,ธุรการ!L:L)+SUMIF(เส้นแต่งหน้าขนมปัง!$C:$C,'รับ-จ่าย ประจำวัน'!$B496,เส้นแต่งหน้าขนมปัง!L:L)+SUMIF('วางแผนBC,CJ'!$C:$C,'รับ-จ่าย ประจำวัน'!$B496,'วางแผนBC,CJ'!L:L)+SUMIF(RD!$C:$C,'รับ-จ่าย ประจำวัน'!$B496,RD!L:L)+SUMIF('FG,ออนไล,คัดแยก'!$C:$C,'รับ-จ่าย ประจำวัน'!$B496,'FG,ออนไล,คัดแยก'!L:L)</f>
        <v>0</v>
      </c>
      <c r="AT496" s="16">
        <f>SUMIF(เตรียมส่วนผสม!$C:$C,'รับ-จ่าย ประจำวัน'!$B496,เตรียมส่วนผสม!M:M)+SUMIF(กวนไส้!$C:$C,'รับ-จ่าย ประจำวัน'!$B496,กวนไส้!M:M)+SUMIF(ผลิต1!$C:$C,'รับ-จ่าย ประจำวัน'!$B496,ผลิต1!M:M)+SUMIF(ผลิต2!$C:$C,'รับ-จ่าย ประจำวัน'!$B496,ผลิต2!M:M)+SUMIF(เส้นแต่งหน้าขนมเค้ก!$C:$C,'รับ-จ่าย ประจำวัน'!$B496,เส้นแต่งหน้าขนมเค้ก!M:M)+SUMIF(แพ็ค!$C:$C,'รับ-จ่าย ประจำวัน'!$B496,แพ็ค!M:M)+SUMIF(ธุรการ!$C:$C,'รับ-จ่าย ประจำวัน'!$B496,ธุรการ!M:M)+SUMIF(เส้นแต่งหน้าขนมปัง!$C:$C,'รับ-จ่าย ประจำวัน'!$B496,เส้นแต่งหน้าขนมปัง!M:M)+SUMIF('วางแผนBC,CJ'!$C:$C,'รับ-จ่าย ประจำวัน'!$B496,'วางแผนBC,CJ'!M:M)+SUMIF(RD!$C:$C,'รับ-จ่าย ประจำวัน'!$B496,RD!M:M)+SUMIF('FG,ออนไล,คัดแยก'!$C:$C,'รับ-จ่าย ประจำวัน'!$B496,'FG,ออนไล,คัดแยก'!M:M)</f>
        <v>0</v>
      </c>
      <c r="AU496" s="16">
        <f>SUMIF(เตรียมส่วนผสม!$C:$C,'รับ-จ่าย ประจำวัน'!$B496,เตรียมส่วนผสม!N:N)+SUMIF(กวนไส้!$C:$C,'รับ-จ่าย ประจำวัน'!$B496,กวนไส้!N:N)+SUMIF(ผลิต1!$C:$C,'รับ-จ่าย ประจำวัน'!$B496,ผลิต1!N:N)+SUMIF(ผลิต2!$C:$C,'รับ-จ่าย ประจำวัน'!$B496,ผลิต2!N:N)+SUMIF(เส้นแต่งหน้าขนมเค้ก!$C:$C,'รับ-จ่าย ประจำวัน'!$B496,เส้นแต่งหน้าขนมเค้ก!N:N)+SUMIF(แพ็ค!$C:$C,'รับ-จ่าย ประจำวัน'!$B496,แพ็ค!N:N)+SUMIF(ธุรการ!$C:$C,'รับ-จ่าย ประจำวัน'!$B496,ธุรการ!N:N)+SUMIF(เส้นแต่งหน้าขนมปัง!$C:$C,'รับ-จ่าย ประจำวัน'!$B496,เส้นแต่งหน้าขนมปัง!N:N)+SUMIF('วางแผนBC,CJ'!$C:$C,'รับ-จ่าย ประจำวัน'!$B496,'วางแผนBC,CJ'!N:N)+SUMIF(RD!$C:$C,'รับ-จ่าย ประจำวัน'!$B496,RD!N:N)+SUMIF('FG,ออนไล,คัดแยก'!$C:$C,'รับ-จ่าย ประจำวัน'!$B496,'FG,ออนไล,คัดแยก'!N:N)</f>
        <v>0</v>
      </c>
      <c r="AV496" s="16">
        <f>SUMIF(เตรียมส่วนผสม!$C:$C,'รับ-จ่าย ประจำวัน'!$B496,เตรียมส่วนผสม!O:O)+SUMIF(กวนไส้!$C:$C,'รับ-จ่าย ประจำวัน'!$B496,กวนไส้!O:O)+SUMIF(ผลิต1!$C:$C,'รับ-จ่าย ประจำวัน'!$B496,ผลิต1!O:O)+SUMIF(ผลิต2!$C:$C,'รับ-จ่าย ประจำวัน'!$B496,ผลิต2!O:O)+SUMIF(เส้นแต่งหน้าขนมเค้ก!$C:$C,'รับ-จ่าย ประจำวัน'!$B496,เส้นแต่งหน้าขนมเค้ก!O:O)+SUMIF(แพ็ค!$C:$C,'รับ-จ่าย ประจำวัน'!$B496,แพ็ค!O:O)+SUMIF(ธุรการ!$C:$C,'รับ-จ่าย ประจำวัน'!$B496,ธุรการ!O:O)+SUMIF(เส้นแต่งหน้าขนมปัง!$C:$C,'รับ-จ่าย ประจำวัน'!$B496,เส้นแต่งหน้าขนมปัง!O:O)+SUMIF('วางแผนBC,CJ'!$C:$C,'รับ-จ่าย ประจำวัน'!$B496,'วางแผนBC,CJ'!O:O)+SUMIF(RD!$C:$C,'รับ-จ่าย ประจำวัน'!$B496,RD!O:O)+SUMIF('FG,ออนไล,คัดแยก'!$C:$C,'รับ-จ่าย ประจำวัน'!$B496,'FG,ออนไล,คัดแยก'!O:O)</f>
        <v>0</v>
      </c>
      <c r="AW496" s="16">
        <f>SUMIF(เตรียมส่วนผสม!$C:$C,'รับ-จ่าย ประจำวัน'!$B496,เตรียมส่วนผสม!P:P)+SUMIF(กวนไส้!$C:$C,'รับ-จ่าย ประจำวัน'!$B496,กวนไส้!P:P)+SUMIF(ผลิต1!$C:$C,'รับ-จ่าย ประจำวัน'!$B496,ผลิต1!P:P)+SUMIF(ผลิต2!$C:$C,'รับ-จ่าย ประจำวัน'!$B496,ผลิต2!P:P)+SUMIF(เส้นแต่งหน้าขนมเค้ก!$C:$C,'รับ-จ่าย ประจำวัน'!$B496,เส้นแต่งหน้าขนมเค้ก!P:P)+SUMIF(แพ็ค!$C:$C,'รับ-จ่าย ประจำวัน'!$B496,แพ็ค!P:P)+SUMIF(ธุรการ!$C:$C,'รับ-จ่าย ประจำวัน'!$B496,ธุรการ!P:P)+SUMIF(เส้นแต่งหน้าขนมปัง!$C:$C,'รับ-จ่าย ประจำวัน'!$B496,เส้นแต่งหน้าขนมปัง!P:P)+SUMIF('วางแผนBC,CJ'!$C:$C,'รับ-จ่าย ประจำวัน'!$B496,'วางแผนBC,CJ'!P:P)+SUMIF(RD!$C:$C,'รับ-จ่าย ประจำวัน'!$B496,RD!P:P)+SUMIF('FG,ออนไล,คัดแยก'!$C:$C,'รับ-จ่าย ประจำวัน'!$B496,'FG,ออนไล,คัดแยก'!P:P)</f>
        <v>0</v>
      </c>
      <c r="AX496" s="16">
        <f>SUMIF(เตรียมส่วนผสม!$C:$C,'รับ-จ่าย ประจำวัน'!$B496,เตรียมส่วนผสม!Q:Q)+SUMIF(กวนไส้!$C:$C,'รับ-จ่าย ประจำวัน'!$B496,กวนไส้!Q:Q)+SUMIF(ผลิต1!$C:$C,'รับ-จ่าย ประจำวัน'!$B496,ผลิต1!Q:Q)+SUMIF(ผลิต2!$C:$C,'รับ-จ่าย ประจำวัน'!$B496,ผลิต2!Q:Q)+SUMIF(เส้นแต่งหน้าขนมเค้ก!$C:$C,'รับ-จ่าย ประจำวัน'!$B496,เส้นแต่งหน้าขนมเค้ก!Q:Q)+SUMIF(แพ็ค!$C:$C,'รับ-จ่าย ประจำวัน'!$B496,แพ็ค!Q:Q)+SUMIF(ธุรการ!$C:$C,'รับ-จ่าย ประจำวัน'!$B496,ธุรการ!Q:Q)+SUMIF(เส้นแต่งหน้าขนมปัง!$C:$C,'รับ-จ่าย ประจำวัน'!$B496,เส้นแต่งหน้าขนมปัง!Q:Q)+SUMIF('วางแผนBC,CJ'!$C:$C,'รับ-จ่าย ประจำวัน'!$B496,'วางแผนBC,CJ'!Q:Q)+SUMIF(RD!$C:$C,'รับ-จ่าย ประจำวัน'!$B496,RD!Q:Q)+SUMIF('FG,ออนไล,คัดแยก'!$C:$C,'รับ-จ่าย ประจำวัน'!$B496,'FG,ออนไล,คัดแยก'!Q:Q)</f>
        <v>0</v>
      </c>
      <c r="AY496" s="16">
        <f>SUMIF(เตรียมส่วนผสม!$C:$C,'รับ-จ่าย ประจำวัน'!$B496,เตรียมส่วนผสม!R:R)+SUMIF(กวนไส้!$C:$C,'รับ-จ่าย ประจำวัน'!$B496,กวนไส้!R:R)+SUMIF(ผลิต1!$C:$C,'รับ-จ่าย ประจำวัน'!$B496,ผลิต1!R:R)+SUMIF(ผลิต2!$C:$C,'รับ-จ่าย ประจำวัน'!$B496,ผลิต2!R:R)+SUMIF(เส้นแต่งหน้าขนมเค้ก!$C:$C,'รับ-จ่าย ประจำวัน'!$B496,เส้นแต่งหน้าขนมเค้ก!R:R)+SUMIF(แพ็ค!$C:$C,'รับ-จ่าย ประจำวัน'!$B496,แพ็ค!R:R)+SUMIF(ธุรการ!$C:$C,'รับ-จ่าย ประจำวัน'!$B496,ธุรการ!R:R)+SUMIF(เส้นแต่งหน้าขนมปัง!$C:$C,'รับ-จ่าย ประจำวัน'!$B496,เส้นแต่งหน้าขนมปัง!R:R)+SUMIF('วางแผนBC,CJ'!$C:$C,'รับ-จ่าย ประจำวัน'!$B496,'วางแผนBC,CJ'!R:R)+SUMIF(RD!$C:$C,'รับ-จ่าย ประจำวัน'!$B496,RD!R:R)+SUMIF('FG,ออนไล,คัดแยก'!$C:$C,'รับ-จ่าย ประจำวัน'!$B496,'FG,ออนไล,คัดแยก'!R:R)</f>
        <v>0</v>
      </c>
      <c r="AZ496" s="16">
        <f>SUMIF(เตรียมส่วนผสม!$C:$C,'รับ-จ่าย ประจำวัน'!$B496,เตรียมส่วนผสม!S:S)+SUMIF(กวนไส้!$C:$C,'รับ-จ่าย ประจำวัน'!$B496,กวนไส้!S:S)+SUMIF(ผลิต1!$C:$C,'รับ-จ่าย ประจำวัน'!$B496,ผลิต1!S:S)+SUMIF(ผลิต2!$C:$C,'รับ-จ่าย ประจำวัน'!$B496,ผลิต2!S:S)+SUMIF(เส้นแต่งหน้าขนมเค้ก!$C:$C,'รับ-จ่าย ประจำวัน'!$B496,เส้นแต่งหน้าขนมเค้ก!S:S)+SUMIF(แพ็ค!$C:$C,'รับ-จ่าย ประจำวัน'!$B496,แพ็ค!S:S)+SUMIF(ธุรการ!$C:$C,'รับ-จ่าย ประจำวัน'!$B496,ธุรการ!S:S)+SUMIF(เส้นแต่งหน้าขนมปัง!$C:$C,'รับ-จ่าย ประจำวัน'!$B496,เส้นแต่งหน้าขนมปัง!S:S)+SUMIF('วางแผนBC,CJ'!$C:$C,'รับ-จ่าย ประจำวัน'!$B496,'วางแผนBC,CJ'!S:S)+SUMIF(RD!$C:$C,'รับ-จ่าย ประจำวัน'!$B496,RD!S:S)+SUMIF('FG,ออนไล,คัดแยก'!$C:$C,'รับ-จ่าย ประจำวัน'!$B496,'FG,ออนไล,คัดแยก'!S:S)</f>
        <v>0</v>
      </c>
      <c r="BA496" s="16">
        <f>SUMIF(เตรียมส่วนผสม!$C:$C,'รับ-จ่าย ประจำวัน'!$B496,เตรียมส่วนผสม!T:T)+SUMIF(กวนไส้!$C:$C,'รับ-จ่าย ประจำวัน'!$B496,กวนไส้!T:T)+SUMIF(ผลิต1!$C:$C,'รับ-จ่าย ประจำวัน'!$B496,ผลิต1!T:T)+SUMIF(ผลิต2!$C:$C,'รับ-จ่าย ประจำวัน'!$B496,ผลิต2!T:T)+SUMIF(เส้นแต่งหน้าขนมเค้ก!$C:$C,'รับ-จ่าย ประจำวัน'!$B496,เส้นแต่งหน้าขนมเค้ก!T:T)+SUMIF(แพ็ค!$C:$C,'รับ-จ่าย ประจำวัน'!$B496,แพ็ค!T:T)+SUMIF(ธุรการ!$C:$C,'รับ-จ่าย ประจำวัน'!$B496,ธุรการ!T:T)+SUMIF(เส้นแต่งหน้าขนมปัง!$C:$C,'รับ-จ่าย ประจำวัน'!$B496,เส้นแต่งหน้าขนมปัง!T:T)+SUMIF('วางแผนBC,CJ'!$C:$C,'รับ-จ่าย ประจำวัน'!$B496,'วางแผนBC,CJ'!T:T)+SUMIF(RD!$C:$C,'รับ-จ่าย ประจำวัน'!$B496,RD!T:T)+SUMIF('FG,ออนไล,คัดแยก'!$C:$C,'รับ-จ่าย ประจำวัน'!$B496,'FG,ออนไล,คัดแยก'!T:T)</f>
        <v>0</v>
      </c>
      <c r="BB496" s="16">
        <f>SUMIF(เตรียมส่วนผสม!$C:$C,'รับ-จ่าย ประจำวัน'!$B496,เตรียมส่วนผสม!U:U)+SUMIF(กวนไส้!$C:$C,'รับ-จ่าย ประจำวัน'!$B496,กวนไส้!U:U)+SUMIF(ผลิต1!$C:$C,'รับ-จ่าย ประจำวัน'!$B496,ผลิต1!U:U)+SUMIF(ผลิต2!$C:$C,'รับ-จ่าย ประจำวัน'!$B496,ผลิต2!U:U)+SUMIF(เส้นแต่งหน้าขนมเค้ก!$C:$C,'รับ-จ่าย ประจำวัน'!$B496,เส้นแต่งหน้าขนมเค้ก!U:U)+SUMIF(แพ็ค!$C:$C,'รับ-จ่าย ประจำวัน'!$B496,แพ็ค!U:U)+SUMIF(ธุรการ!$C:$C,'รับ-จ่าย ประจำวัน'!$B496,ธุรการ!U:U)+SUMIF(เส้นแต่งหน้าขนมปัง!$C:$C,'รับ-จ่าย ประจำวัน'!$B496,เส้นแต่งหน้าขนมปัง!U:U)+SUMIF('วางแผนBC,CJ'!$C:$C,'รับ-จ่าย ประจำวัน'!$B496,'วางแผนBC,CJ'!U:U)+SUMIF(RD!$C:$C,'รับ-จ่าย ประจำวัน'!$B496,RD!U:U)+SUMIF('FG,ออนไล,คัดแยก'!$C:$C,'รับ-จ่าย ประจำวัน'!$B496,'FG,ออนไล,คัดแยก'!U:U)</f>
        <v>0</v>
      </c>
      <c r="BC496" s="16">
        <f>SUMIF(เตรียมส่วนผสม!$C:$C,'รับ-จ่าย ประจำวัน'!$B496,เตรียมส่วนผสม!V:V)+SUMIF(กวนไส้!$C:$C,'รับ-จ่าย ประจำวัน'!$B496,กวนไส้!V:V)+SUMIF(ผลิต1!$C:$C,'รับ-จ่าย ประจำวัน'!$B496,ผลิต1!V:V)+SUMIF(ผลิต2!$C:$C,'รับ-จ่าย ประจำวัน'!$B496,ผลิต2!V:V)+SUMIF(เส้นแต่งหน้าขนมเค้ก!$C:$C,'รับ-จ่าย ประจำวัน'!$B496,เส้นแต่งหน้าขนมเค้ก!V:V)+SUMIF(แพ็ค!$C:$C,'รับ-จ่าย ประจำวัน'!$B496,แพ็ค!V:V)+SUMIF(ธุรการ!$C:$C,'รับ-จ่าย ประจำวัน'!$B496,ธุรการ!V:V)+SUMIF(เส้นแต่งหน้าขนมปัง!$C:$C,'รับ-จ่าย ประจำวัน'!$B496,เส้นแต่งหน้าขนมปัง!V:V)+SUMIF('วางแผนBC,CJ'!$C:$C,'รับ-จ่าย ประจำวัน'!$B496,'วางแผนBC,CJ'!V:V)+SUMIF(RD!$C:$C,'รับ-จ่าย ประจำวัน'!$B496,RD!V:V)+SUMIF('FG,ออนไล,คัดแยก'!$C:$C,'รับ-จ่าย ประจำวัน'!$B496,'FG,ออนไล,คัดแยก'!V:V)</f>
        <v>0</v>
      </c>
      <c r="BD496" s="16">
        <f>SUMIF(เตรียมส่วนผสม!$C:$C,'รับ-จ่าย ประจำวัน'!$B496,เตรียมส่วนผสม!W:W)+SUMIF(กวนไส้!$C:$C,'รับ-จ่าย ประจำวัน'!$B496,กวนไส้!W:W)+SUMIF(ผลิต1!$C:$C,'รับ-จ่าย ประจำวัน'!$B496,ผลิต1!W:W)+SUMIF(ผลิต2!$C:$C,'รับ-จ่าย ประจำวัน'!$B496,ผลิต2!W:W)+SUMIF(เส้นแต่งหน้าขนมเค้ก!$C:$C,'รับ-จ่าย ประจำวัน'!$B496,เส้นแต่งหน้าขนมเค้ก!W:W)+SUMIF(แพ็ค!$C:$C,'รับ-จ่าย ประจำวัน'!$B496,แพ็ค!W:W)+SUMIF(ธุรการ!$C:$C,'รับ-จ่าย ประจำวัน'!$B496,ธุรการ!W:W)+SUMIF(เส้นแต่งหน้าขนมปัง!$C:$C,'รับ-จ่าย ประจำวัน'!$B496,เส้นแต่งหน้าขนมปัง!W:W)+SUMIF('วางแผนBC,CJ'!$C:$C,'รับ-จ่าย ประจำวัน'!$B496,'วางแผนBC,CJ'!W:W)+SUMIF(RD!$C:$C,'รับ-จ่าย ประจำวัน'!$B496,RD!W:W)+SUMIF('FG,ออนไล,คัดแยก'!$C:$C,'รับ-จ่าย ประจำวัน'!$B496,'FG,ออนไล,คัดแยก'!W:W)</f>
        <v>0</v>
      </c>
      <c r="BE496" s="16">
        <f>SUMIF(เตรียมส่วนผสม!$C:$C,'รับ-จ่าย ประจำวัน'!$B496,เตรียมส่วนผสม!X:X)+SUMIF(กวนไส้!$C:$C,'รับ-จ่าย ประจำวัน'!$B496,กวนไส้!X:X)+SUMIF(ผลิต1!$C:$C,'รับ-จ่าย ประจำวัน'!$B496,ผลิต1!X:X)+SUMIF(ผลิต2!$C:$C,'รับ-จ่าย ประจำวัน'!$B496,ผลิต2!X:X)+SUMIF(เส้นแต่งหน้าขนมเค้ก!$C:$C,'รับ-จ่าย ประจำวัน'!$B496,เส้นแต่งหน้าขนมเค้ก!X:X)+SUMIF(แพ็ค!$C:$C,'รับ-จ่าย ประจำวัน'!$B496,แพ็ค!X:X)+SUMIF(ธุรการ!$C:$C,'รับ-จ่าย ประจำวัน'!$B496,ธุรการ!X:X)+SUMIF(เส้นแต่งหน้าขนมปัง!$C:$C,'รับ-จ่าย ประจำวัน'!$B496,เส้นแต่งหน้าขนมปัง!X:X)+SUMIF('วางแผนBC,CJ'!$C:$C,'รับ-จ่าย ประจำวัน'!$B496,'วางแผนBC,CJ'!X:X)+SUMIF(RD!$C:$C,'รับ-จ่าย ประจำวัน'!$B496,RD!X:X)+SUMIF('FG,ออนไล,คัดแยก'!$C:$C,'รับ-จ่าย ประจำวัน'!$B496,'FG,ออนไล,คัดแยก'!X:X)</f>
        <v>0</v>
      </c>
      <c r="BF496" s="16">
        <f>SUMIF(เตรียมส่วนผสม!$C:$C,'รับ-จ่าย ประจำวัน'!$B496,เตรียมส่วนผสม!Y:Y)+SUMIF(กวนไส้!$C:$C,'รับ-จ่าย ประจำวัน'!$B496,กวนไส้!Y:Y)+SUMIF(ผลิต1!$C:$C,'รับ-จ่าย ประจำวัน'!$B496,ผลิต1!Y:Y)+SUMIF(ผลิต2!$C:$C,'รับ-จ่าย ประจำวัน'!$B496,ผลิต2!Y:Y)+SUMIF(เส้นแต่งหน้าขนมเค้ก!$C:$C,'รับ-จ่าย ประจำวัน'!$B496,เส้นแต่งหน้าขนมเค้ก!Y:Y)+SUMIF(แพ็ค!$C:$C,'รับ-จ่าย ประจำวัน'!$B496,แพ็ค!Y:Y)+SUMIF(ธุรการ!$C:$C,'รับ-จ่าย ประจำวัน'!$B496,ธุรการ!Y:Y)+SUMIF(เส้นแต่งหน้าขนมปัง!$C:$C,'รับ-จ่าย ประจำวัน'!$B496,เส้นแต่งหน้าขนมปัง!Y:Y)+SUMIF('วางแผนBC,CJ'!$C:$C,'รับ-จ่าย ประจำวัน'!$B496,'วางแผนBC,CJ'!Y:Y)+SUMIF(RD!$C:$C,'รับ-จ่าย ประจำวัน'!$B496,RD!Y:Y)+SUMIF('FG,ออนไล,คัดแยก'!$C:$C,'รับ-จ่าย ประจำวัน'!$B496,'FG,ออนไล,คัดแยก'!Y:Y)</f>
        <v>0</v>
      </c>
      <c r="BG496" s="16">
        <f>SUMIF(เตรียมส่วนผสม!$C:$C,'รับ-จ่าย ประจำวัน'!$B496,เตรียมส่วนผสม!Z:Z)+SUMIF(กวนไส้!$C:$C,'รับ-จ่าย ประจำวัน'!$B496,กวนไส้!Z:Z)+SUMIF(ผลิต1!$C:$C,'รับ-จ่าย ประจำวัน'!$B496,ผลิต1!Z:Z)+SUMIF(ผลิต2!$C:$C,'รับ-จ่าย ประจำวัน'!$B496,ผลิต2!Z:Z)+SUMIF(เส้นแต่งหน้าขนมเค้ก!$C:$C,'รับ-จ่าย ประจำวัน'!$B496,เส้นแต่งหน้าขนมเค้ก!Z:Z)+SUMIF(แพ็ค!$C:$C,'รับ-จ่าย ประจำวัน'!$B496,แพ็ค!Z:Z)+SUMIF(ธุรการ!$C:$C,'รับ-จ่าย ประจำวัน'!$B496,ธุรการ!Z:Z)+SUMIF(เส้นแต่งหน้าขนมปัง!$C:$C,'รับ-จ่าย ประจำวัน'!$B496,เส้นแต่งหน้าขนมปัง!Z:Z)+SUMIF('วางแผนBC,CJ'!$C:$C,'รับ-จ่าย ประจำวัน'!$B496,'วางแผนBC,CJ'!Z:Z)+SUMIF(RD!$C:$C,'รับ-จ่าย ประจำวัน'!$B496,RD!Z:Z)+SUMIF('FG,ออนไล,คัดแยก'!$C:$C,'รับ-จ่าย ประจำวัน'!$B496,'FG,ออนไล,คัดแยก'!Z:Z)</f>
        <v>0</v>
      </c>
      <c r="BH496" s="16">
        <f>SUMIF(เตรียมส่วนผสม!$C:$C,'รับ-จ่าย ประจำวัน'!$B496,เตรียมส่วนผสม!AA:AA)+SUMIF(กวนไส้!$C:$C,'รับ-จ่าย ประจำวัน'!$B496,กวนไส้!AA:AA)+SUMIF(ผลิต1!$C:$C,'รับ-จ่าย ประจำวัน'!$B496,ผลิต1!AA:AA)+SUMIF(ผลิต2!$C:$C,'รับ-จ่าย ประจำวัน'!$B496,ผลิต2!AA:AA)+SUMIF(เส้นแต่งหน้าขนมเค้ก!$C:$C,'รับ-จ่าย ประจำวัน'!$B496,เส้นแต่งหน้าขนมเค้ก!AA:AA)+SUMIF(แพ็ค!$C:$C,'รับ-จ่าย ประจำวัน'!$B496,แพ็ค!AA:AA)+SUMIF(ธุรการ!$C:$C,'รับ-จ่าย ประจำวัน'!$B496,ธุรการ!AA:AA)+SUMIF(เส้นแต่งหน้าขนมปัง!$C:$C,'รับ-จ่าย ประจำวัน'!$B496,เส้นแต่งหน้าขนมปัง!AA:AA)+SUMIF('วางแผนBC,CJ'!$C:$C,'รับ-จ่าย ประจำวัน'!$B496,'วางแผนBC,CJ'!AA:AA)+SUMIF(RD!$C:$C,'รับ-จ่าย ประจำวัน'!$B496,RD!AA:AA)+SUMIF('FG,ออนไล,คัดแยก'!$C:$C,'รับ-จ่าย ประจำวัน'!$B496,'FG,ออนไล,คัดแยก'!AA:AA)</f>
        <v>0</v>
      </c>
      <c r="BI496" s="16">
        <f>SUMIF(เตรียมส่วนผสม!$C:$C,'รับ-จ่าย ประจำวัน'!$B496,เตรียมส่วนผสม!AB:AB)+SUMIF(กวนไส้!$C:$C,'รับ-จ่าย ประจำวัน'!$B496,กวนไส้!AB:AB)+SUMIF(ผลิต1!$C:$C,'รับ-จ่าย ประจำวัน'!$B496,ผลิต1!AB:AB)+SUMIF(ผลิต2!$C:$C,'รับ-จ่าย ประจำวัน'!$B496,ผลิต2!AB:AB)+SUMIF(เส้นแต่งหน้าขนมเค้ก!$C:$C,'รับ-จ่าย ประจำวัน'!$B496,เส้นแต่งหน้าขนมเค้ก!AB:AB)+SUMIF(แพ็ค!$C:$C,'รับ-จ่าย ประจำวัน'!$B496,แพ็ค!AB:AB)+SUMIF(ธุรการ!$C:$C,'รับ-จ่าย ประจำวัน'!$B496,ธุรการ!AB:AB)+SUMIF(เส้นแต่งหน้าขนมปัง!$C:$C,'รับ-จ่าย ประจำวัน'!$B496,เส้นแต่งหน้าขนมปัง!AB:AB)+SUMIF('วางแผนBC,CJ'!$C:$C,'รับ-จ่าย ประจำวัน'!$B496,'วางแผนBC,CJ'!AB:AB)+SUMIF(RD!$C:$C,'รับ-จ่าย ประจำวัน'!$B496,RD!AB:AB)+SUMIF('FG,ออนไล,คัดแยก'!$C:$C,'รับ-จ่าย ประจำวัน'!$B496,'FG,ออนไล,คัดแยก'!AB:AB)</f>
        <v>0</v>
      </c>
      <c r="BJ496" s="16">
        <f>SUMIF(เตรียมส่วนผสม!$C:$C,'รับ-จ่าย ประจำวัน'!$B496,เตรียมส่วนผสม!AC:AC)+SUMIF(กวนไส้!$C:$C,'รับ-จ่าย ประจำวัน'!$B496,กวนไส้!AC:AC)+SUMIF(ผลิต1!$C:$C,'รับ-จ่าย ประจำวัน'!$B496,ผลิต1!AC:AC)+SUMIF(ผลิต2!$C:$C,'รับ-จ่าย ประจำวัน'!$B496,ผลิต2!AC:AC)+SUMIF(เส้นแต่งหน้าขนมเค้ก!$C:$C,'รับ-จ่าย ประจำวัน'!$B496,เส้นแต่งหน้าขนมเค้ก!AC:AC)+SUMIF(แพ็ค!$C:$C,'รับ-จ่าย ประจำวัน'!$B496,แพ็ค!AC:AC)+SUMIF(ธุรการ!$C:$C,'รับ-จ่าย ประจำวัน'!$B496,ธุรการ!AC:AC)+SUMIF(เส้นแต่งหน้าขนมปัง!$C:$C,'รับ-จ่าย ประจำวัน'!$B496,เส้นแต่งหน้าขนมปัง!AC:AC)+SUMIF('วางแผนBC,CJ'!$C:$C,'รับ-จ่าย ประจำวัน'!$B496,'วางแผนBC,CJ'!AC:AC)+SUMIF(RD!$C:$C,'รับ-จ่าย ประจำวัน'!$B496,RD!AC:AC)+SUMIF('FG,ออนไล,คัดแยก'!$C:$C,'รับ-จ่าย ประจำวัน'!$B496,'FG,ออนไล,คัดแยก'!AC:AC)</f>
        <v>0</v>
      </c>
      <c r="BK496" s="16">
        <f>SUMIF(เตรียมส่วนผสม!$C:$C,'รับ-จ่าย ประจำวัน'!$B496,เตรียมส่วนผสม!AD:AD)+SUMIF(กวนไส้!$C:$C,'รับ-จ่าย ประจำวัน'!$B496,กวนไส้!AD:AD)+SUMIF(ผลิต1!$C:$C,'รับ-จ่าย ประจำวัน'!$B496,ผลิต1!AD:AD)+SUMIF(ผลิต2!$C:$C,'รับ-จ่าย ประจำวัน'!$B496,ผลิต2!AD:AD)+SUMIF(เส้นแต่งหน้าขนมเค้ก!$C:$C,'รับ-จ่าย ประจำวัน'!$B496,เส้นแต่งหน้าขนมเค้ก!AD:AD)+SUMIF(แพ็ค!$C:$C,'รับ-จ่าย ประจำวัน'!$B496,แพ็ค!AD:AD)+SUMIF(ธุรการ!$C:$C,'รับ-จ่าย ประจำวัน'!$B496,ธุรการ!AD:AD)+SUMIF(เส้นแต่งหน้าขนมปัง!$C:$C,'รับ-จ่าย ประจำวัน'!$B496,เส้นแต่งหน้าขนมปัง!AD:AD)+SUMIF('วางแผนBC,CJ'!$C:$C,'รับ-จ่าย ประจำวัน'!$B496,'วางแผนBC,CJ'!AD:AD)+SUMIF(RD!$C:$C,'รับ-จ่าย ประจำวัน'!$B496,RD!AD:AD)+SUMIF('FG,ออนไล,คัดแยก'!$C:$C,'รับ-จ่าย ประจำวัน'!$B496,'FG,ออนไล,คัดแยก'!AD:AD)</f>
        <v>0</v>
      </c>
      <c r="BL496" s="16">
        <f>SUMIF(เตรียมส่วนผสม!$C:$C,'รับ-จ่าย ประจำวัน'!$B496,เตรียมส่วนผสม!AE:AE)+SUMIF(กวนไส้!$C:$C,'รับ-จ่าย ประจำวัน'!$B496,กวนไส้!AE:AE)+SUMIF(ผลิต1!$C:$C,'รับ-จ่าย ประจำวัน'!$B496,ผลิต1!AE:AE)+SUMIF(ผลิต2!$C:$C,'รับ-จ่าย ประจำวัน'!$B496,ผลิต2!AE:AE)+SUMIF(เส้นแต่งหน้าขนมเค้ก!$C:$C,'รับ-จ่าย ประจำวัน'!$B496,เส้นแต่งหน้าขนมเค้ก!AE:AE)+SUMIF(แพ็ค!$C:$C,'รับ-จ่าย ประจำวัน'!$B496,แพ็ค!AE:AE)+SUMIF(ธุรการ!$C:$C,'รับ-จ่าย ประจำวัน'!$B496,ธุรการ!AE:AE)+SUMIF(เส้นแต่งหน้าขนมปัง!$C:$C,'รับ-จ่าย ประจำวัน'!$B496,เส้นแต่งหน้าขนมปัง!AE:AE)+SUMIF('วางแผนBC,CJ'!$C:$C,'รับ-จ่าย ประจำวัน'!$B496,'วางแผนBC,CJ'!AE:AE)+SUMIF(RD!$C:$C,'รับ-จ่าย ประจำวัน'!$B496,RD!AE:AE)+SUMIF('FG,ออนไล,คัดแยก'!$C:$C,'รับ-จ่าย ประจำวัน'!$B496,'FG,ออนไล,คัดแยก'!AE:AE)</f>
        <v>0</v>
      </c>
      <c r="BM496" s="16">
        <f>SUMIF(เตรียมส่วนผสม!$C:$C,'รับ-จ่าย ประจำวัน'!$B496,เตรียมส่วนผสม!AF:AF)+SUMIF(กวนไส้!$C:$C,'รับ-จ่าย ประจำวัน'!$B496,กวนไส้!AF:AF)+SUMIF(ผลิต1!$C:$C,'รับ-จ่าย ประจำวัน'!$B496,ผลิต1!AF:AF)+SUMIF(ผลิต2!$C:$C,'รับ-จ่าย ประจำวัน'!$B496,ผลิต2!AF:AF)+SUMIF(เส้นแต่งหน้าขนมเค้ก!$C:$C,'รับ-จ่าย ประจำวัน'!$B496,เส้นแต่งหน้าขนมเค้ก!AF:AF)+SUMIF(แพ็ค!$C:$C,'รับ-จ่าย ประจำวัน'!$B496,แพ็ค!AF:AF)+SUMIF(ธุรการ!$C:$C,'รับ-จ่าย ประจำวัน'!$B496,ธุรการ!AF:AF)+SUMIF(เส้นแต่งหน้าขนมปัง!$C:$C,'รับ-จ่าย ประจำวัน'!$B496,เส้นแต่งหน้าขนมปัง!AF:AF)+SUMIF('วางแผนBC,CJ'!$C:$C,'รับ-จ่าย ประจำวัน'!$B496,'วางแผนBC,CJ'!AF:AF)+SUMIF(RD!$C:$C,'รับ-จ่าย ประจำวัน'!$B496,RD!AF:AF)+SUMIF('FG,ออนไล,คัดแยก'!$C:$C,'รับ-จ่าย ประจำวัน'!$B496,'FG,ออนไล,คัดแยก'!AF:AF)</f>
        <v>0</v>
      </c>
      <c r="BN496" s="16">
        <f>SUMIF(เตรียมส่วนผสม!$C:$C,'รับ-จ่าย ประจำวัน'!$B496,เตรียมส่วนผสม!AG:AG)+SUMIF(กวนไส้!$C:$C,'รับ-จ่าย ประจำวัน'!$B496,กวนไส้!AG:AG)+SUMIF(ผลิต1!$C:$C,'รับ-จ่าย ประจำวัน'!$B496,ผลิต1!AG:AG)+SUMIF(ผลิต2!$C:$C,'รับ-จ่าย ประจำวัน'!$B496,ผลิต2!AG:AG)+SUMIF(เส้นแต่งหน้าขนมเค้ก!$C:$C,'รับ-จ่าย ประจำวัน'!$B496,เส้นแต่งหน้าขนมเค้ก!AG:AG)+SUMIF(แพ็ค!$C:$C,'รับ-จ่าย ประจำวัน'!$B496,แพ็ค!AG:AG)+SUMIF(ธุรการ!$C:$C,'รับ-จ่าย ประจำวัน'!$B496,ธุรการ!AG:AG)+SUMIF(เส้นแต่งหน้าขนมปัง!$C:$C,'รับ-จ่าย ประจำวัน'!$B496,เส้นแต่งหน้าขนมปัง!AG:AG)+SUMIF('วางแผนBC,CJ'!$C:$C,'รับ-จ่าย ประจำวัน'!$B496,'วางแผนBC,CJ'!AG:AG)+SUMIF(RD!$C:$C,'รับ-จ่าย ประจำวัน'!$B496,RD!AG:AG)+SUMIF('FG,ออนไล,คัดแยก'!$C:$C,'รับ-จ่าย ประจำวัน'!$B496,'FG,ออนไล,คัดแยก'!AG:AG)</f>
        <v>0</v>
      </c>
      <c r="BO496" s="16">
        <f>SUMIF(เตรียมส่วนผสม!$C:$C,'รับ-จ่าย ประจำวัน'!$B496,เตรียมส่วนผสม!AH:AH)+SUMIF(กวนไส้!$C:$C,'รับ-จ่าย ประจำวัน'!$B496,กวนไส้!AH:AH)+SUMIF(ผลิต1!$C:$C,'รับ-จ่าย ประจำวัน'!$B496,ผลิต1!AH:AH)+SUMIF(ผลิต2!$C:$C,'รับ-จ่าย ประจำวัน'!$B496,ผลิต2!AH:AH)+SUMIF(เส้นแต่งหน้าขนมเค้ก!$C:$C,'รับ-จ่าย ประจำวัน'!$B496,เส้นแต่งหน้าขนมเค้ก!AH:AH)+SUMIF(แพ็ค!$C:$C,'รับ-จ่าย ประจำวัน'!$B496,แพ็ค!AH:AH)+SUMIF(ธุรการ!$C:$C,'รับ-จ่าย ประจำวัน'!$B496,ธุรการ!AH:AH)+SUMIF(เส้นแต่งหน้าขนมปัง!$C:$C,'รับ-จ่าย ประจำวัน'!$B496,เส้นแต่งหน้าขนมปัง!AH:AH)+SUMIF('วางแผนBC,CJ'!$C:$C,'รับ-จ่าย ประจำวัน'!$B496,'วางแผนBC,CJ'!AH:AH)+SUMIF(RD!$C:$C,'รับ-จ่าย ประจำวัน'!$B496,RD!AH:AH)+SUMIF('FG,ออนไล,คัดแยก'!$C:$C,'รับ-จ่าย ประจำวัน'!$B496,'FG,ออนไล,คัดแยก'!AH:AH)</f>
        <v>0</v>
      </c>
      <c r="BP496" s="16">
        <f>SUMIF(เตรียมส่วนผสม!$C:$C,'รับ-จ่าย ประจำวัน'!$B496,เตรียมส่วนผสม!AI:AI)+SUMIF(กวนไส้!$C:$C,'รับ-จ่าย ประจำวัน'!$B496,กวนไส้!AI:AI)+SUMIF(ผลิต1!$C:$C,'รับ-จ่าย ประจำวัน'!$B496,ผลิต1!AI:AI)+SUMIF(ผลิต2!$C:$C,'รับ-จ่าย ประจำวัน'!$B496,ผลิต2!AI:AI)+SUMIF(เส้นแต่งหน้าขนมเค้ก!$C:$C,'รับ-จ่าย ประจำวัน'!$B496,เส้นแต่งหน้าขนมเค้ก!AI:AI)+SUMIF(แพ็ค!$C:$C,'รับ-จ่าย ประจำวัน'!$B496,แพ็ค!AI:AI)+SUMIF(ธุรการ!$C:$C,'รับ-จ่าย ประจำวัน'!$B496,ธุรการ!AI:AI)+SUMIF(เส้นแต่งหน้าขนมปัง!$C:$C,'รับ-จ่าย ประจำวัน'!$B496,เส้นแต่งหน้าขนมปัง!AI:AI)+SUMIF('วางแผนBC,CJ'!$C:$C,'รับ-จ่าย ประจำวัน'!$B496,'วางแผนBC,CJ'!AI:AI)+SUMIF(RD!$C:$C,'รับ-จ่าย ประจำวัน'!$B496,RD!AI:AI)+SUMIF('FG,ออนไล,คัดแยก'!$C:$C,'รับ-จ่าย ประจำวัน'!$B496,'FG,ออนไล,คัดแยก'!AI:AI)</f>
        <v>0</v>
      </c>
      <c r="BQ496" s="16">
        <f>SUMIF(เตรียมส่วนผสม!$C:$C,'รับ-จ่าย ประจำวัน'!$B496,เตรียมส่วนผสม!AJ:AJ)+SUMIF(กวนไส้!$C:$C,'รับ-จ่าย ประจำวัน'!$B496,กวนไส้!AJ:AJ)+SUMIF(ผลิต1!$C:$C,'รับ-จ่าย ประจำวัน'!$B496,ผลิต1!AJ:AJ)+SUMIF(ผลิต2!$C:$C,'รับ-จ่าย ประจำวัน'!$B496,ผลิต2!AJ:AJ)+SUMIF(เส้นแต่งหน้าขนมเค้ก!$C:$C,'รับ-จ่าย ประจำวัน'!$B496,เส้นแต่งหน้าขนมเค้ก!AJ:AJ)+SUMIF(แพ็ค!$C:$C,'รับ-จ่าย ประจำวัน'!$B496,แพ็ค!AJ:AJ)+SUMIF(ธุรการ!$C:$C,'รับ-จ่าย ประจำวัน'!$B496,ธุรการ!AJ:AJ)+SUMIF(เส้นแต่งหน้าขนมปัง!$C:$C,'รับ-จ่าย ประจำวัน'!$B496,เส้นแต่งหน้าขนมปัง!AJ:AJ)+SUMIF('วางแผนBC,CJ'!$C:$C,'รับ-จ่าย ประจำวัน'!$B496,'วางแผนBC,CJ'!AJ:AJ)+SUMIF(RD!$C:$C,'รับ-จ่าย ประจำวัน'!$B496,RD!AJ:AJ)+SUMIF('FG,ออนไล,คัดแยก'!$C:$C,'รับ-จ่าย ประจำวัน'!$B496,'FG,ออนไล,คัดแยก'!AJ:AJ)</f>
        <v>0</v>
      </c>
      <c r="BR496" s="16">
        <f>SUMIF(เตรียมส่วนผสม!$C:$C,'รับ-จ่าย ประจำวัน'!$B496,เตรียมส่วนผสม!AK:AK)+SUMIF(กวนไส้!$C:$C,'รับ-จ่าย ประจำวัน'!$B496,กวนไส้!AK:AK)+SUMIF(ผลิต1!$C:$C,'รับ-จ่าย ประจำวัน'!$B496,ผลิต1!AK:AK)+SUMIF(ผลิต2!$C:$C,'รับ-จ่าย ประจำวัน'!$B496,ผลิต2!AK:AK)+SUMIF(เส้นแต่งหน้าขนมเค้ก!$C:$C,'รับ-จ่าย ประจำวัน'!$B496,เส้นแต่งหน้าขนมเค้ก!AK:AK)+SUMIF(แพ็ค!$C:$C,'รับ-จ่าย ประจำวัน'!$B496,แพ็ค!AK:AK)+SUMIF(ธุรการ!$C:$C,'รับ-จ่าย ประจำวัน'!$B496,ธุรการ!AK:AK)+SUMIF(เส้นแต่งหน้าขนมปัง!$C:$C,'รับ-จ่าย ประจำวัน'!$B496,เส้นแต่งหน้าขนมปัง!AK:AK)+SUMIF('วางแผนBC,CJ'!$C:$C,'รับ-จ่าย ประจำวัน'!$B496,'วางแผนBC,CJ'!AK:AK)+SUMIF(RD!$C:$C,'รับ-จ่าย ประจำวัน'!$B496,RD!AK:AK)+SUMIF('FG,ออนไล,คัดแยก'!$C:$C,'รับ-จ่าย ประจำวัน'!$B496,'FG,ออนไล,คัดแยก'!AK:AK)</f>
        <v>0</v>
      </c>
      <c r="BS496" s="16">
        <f>SUMIF(เตรียมส่วนผสม!$C:$C,'รับ-จ่าย ประจำวัน'!$B496,เตรียมส่วนผสม!AL:AL)+SUMIF(กวนไส้!$C:$C,'รับ-จ่าย ประจำวัน'!$B496,กวนไส้!AL:AL)+SUMIF(ผลิต1!$C:$C,'รับ-จ่าย ประจำวัน'!$B496,ผลิต1!AL:AL)+SUMIF(ผลิต2!$C:$C,'รับ-จ่าย ประจำวัน'!$B496,ผลิต2!AL:AL)+SUMIF(เส้นแต่งหน้าขนมเค้ก!$C:$C,'รับ-จ่าย ประจำวัน'!$B496,เส้นแต่งหน้าขนมเค้ก!AL:AL)+SUMIF(แพ็ค!$C:$C,'รับ-จ่าย ประจำวัน'!$B496,แพ็ค!AL:AL)+SUMIF(ธุรการ!$C:$C,'รับ-จ่าย ประจำวัน'!$B496,ธุรการ!AL:AL)+SUMIF(เส้นแต่งหน้าขนมปัง!$C:$C,'รับ-จ่าย ประจำวัน'!$B496,เส้นแต่งหน้าขนมปัง!AL:AL)+SUMIF('วางแผนBC,CJ'!$C:$C,'รับ-จ่าย ประจำวัน'!$B496,'วางแผนBC,CJ'!AL:AL)+SUMIF(RD!$C:$C,'รับ-จ่าย ประจำวัน'!$B496,RD!AL:AL)+SUMIF('FG,ออนไล,คัดแยก'!$C:$C,'รับ-จ่าย ประจำวัน'!$B496,'FG,ออนไล,คัดแยก'!AL:AL)</f>
        <v>0</v>
      </c>
      <c r="BT496" s="18">
        <f t="shared" si="107"/>
        <v>0</v>
      </c>
      <c r="BU496" s="116"/>
      <c r="BV496" s="146">
        <f t="shared" si="108"/>
        <v>9927</v>
      </c>
      <c r="BW496" s="183">
        <v>30</v>
      </c>
      <c r="BX496" s="172">
        <f t="shared" si="103"/>
        <v>0</v>
      </c>
      <c r="BY496" s="188" t="e">
        <f t="shared" si="104"/>
        <v>#DIV/0!</v>
      </c>
      <c r="BZ496" s="180" t="e">
        <f t="shared" ca="1" si="109"/>
        <v>#DIV/0!</v>
      </c>
      <c r="CA496" s="93"/>
      <c r="CB496" s="93"/>
      <c r="CC496" s="93"/>
      <c r="CD496" s="93"/>
      <c r="CE496" s="93"/>
      <c r="CF496" s="93"/>
      <c r="CG496" s="93"/>
      <c r="CH496" s="93"/>
      <c r="CI496" s="93"/>
      <c r="CJ496" s="97"/>
      <c r="CK496" s="9">
        <f t="shared" si="105"/>
        <v>9927</v>
      </c>
    </row>
    <row r="497" spans="1:89" x14ac:dyDescent="0.5">
      <c r="A497" s="149"/>
      <c r="B497" s="34">
        <v>1023401091</v>
      </c>
      <c r="C497" s="154" t="s">
        <v>1706</v>
      </c>
      <c r="D497" s="141" t="s">
        <v>91</v>
      </c>
      <c r="E497" s="25"/>
      <c r="F497" s="132"/>
      <c r="G497" s="25"/>
      <c r="H497" s="12">
        <v>12000</v>
      </c>
      <c r="I497" s="11"/>
      <c r="J497" s="11"/>
      <c r="K497" s="11"/>
      <c r="L497" s="11"/>
      <c r="M497" s="11">
        <v>20000</v>
      </c>
      <c r="N497" s="11"/>
      <c r="O497" s="11"/>
      <c r="P497" s="11"/>
      <c r="Q497" s="11"/>
      <c r="R497" s="11"/>
      <c r="S497" s="25"/>
      <c r="T497" s="25"/>
      <c r="U497" s="25">
        <f>30000+20000</f>
        <v>50000</v>
      </c>
      <c r="V497" s="25"/>
      <c r="W497" s="25"/>
      <c r="X497" s="25"/>
      <c r="Y497" s="25"/>
      <c r="Z497" s="25">
        <v>40000</v>
      </c>
      <c r="AA497" s="25"/>
      <c r="AB497" s="25"/>
      <c r="AC497" s="25"/>
      <c r="AD497" s="25"/>
      <c r="AE497" s="11"/>
      <c r="AF497" s="11"/>
      <c r="AG497" s="11"/>
      <c r="AH497" s="11">
        <v>40000</v>
      </c>
      <c r="AI497" s="25"/>
      <c r="AJ497" s="25"/>
      <c r="AK497" s="25"/>
      <c r="AL497" s="25"/>
      <c r="AM497" s="25"/>
      <c r="AN497" s="15">
        <f t="shared" si="111"/>
        <v>150000</v>
      </c>
      <c r="AO497" s="16">
        <f>SUMIF(เตรียมส่วนผสม!$C:$C,'รับ-จ่าย ประจำวัน'!$B497,เตรียมส่วนผสม!H:H)+SUMIF(กวนไส้!$C:$C,'รับ-จ่าย ประจำวัน'!$B497,กวนไส้!H:H)+SUMIF(ผลิต1!$C:$C,'รับ-จ่าย ประจำวัน'!$B497,ผลิต1!H:H)+SUMIF(ผลิต2!$C:$C,'รับ-จ่าย ประจำวัน'!$B497,ผลิต2!H:H)+SUMIF(เส้นแต่งหน้าขนมเค้ก!$C:$C,'รับ-จ่าย ประจำวัน'!$B497,เส้นแต่งหน้าขนมเค้ก!H:H)+SUMIF(แพ็ค!$C:$C,'รับ-จ่าย ประจำวัน'!$B497,แพ็ค!H:H)+SUMIF(ธุรการ!$C:$C,'รับ-จ่าย ประจำวัน'!$B497,ธุรการ!H:H)+SUMIF(เส้นแต่งหน้าขนมปัง!$C:$C,'รับ-จ่าย ประจำวัน'!$B497,เส้นแต่งหน้าขนมปัง!H:H)+SUMIF('วางแผนBC,CJ'!$C:$C,'รับ-จ่าย ประจำวัน'!$B497,'วางแผนBC,CJ'!H:H)+SUMIF(RD!$C:$C,'รับ-จ่าย ประจำวัน'!$B497,RD!H:H)+SUMIF('FG,ออนไล,คัดแยก'!$C:$C,'รับ-จ่าย ประจำวัน'!$B497,'FG,ออนไล,คัดแยก'!H:H)</f>
        <v>3000</v>
      </c>
      <c r="AP497" s="16">
        <f>SUMIF(เตรียมส่วนผสม!$C:$C,'รับ-จ่าย ประจำวัน'!$B497,เตรียมส่วนผสม!I:I)+SUMIF(กวนไส้!$C:$C,'รับ-จ่าย ประจำวัน'!$B497,กวนไส้!I:I)+SUMIF(ผลิต1!$C:$C,'รับ-จ่าย ประจำวัน'!$B497,ผลิต1!I:I)+SUMIF(ผลิต2!$C:$C,'รับ-จ่าย ประจำวัน'!$B497,ผลิต2!I:I)+SUMIF(เส้นแต่งหน้าขนมเค้ก!$C:$C,'รับ-จ่าย ประจำวัน'!$B497,เส้นแต่งหน้าขนมเค้ก!I:I)+SUMIF(แพ็ค!$C:$C,'รับ-จ่าย ประจำวัน'!$B497,แพ็ค!I:I)+SUMIF(ธุรการ!$C:$C,'รับ-จ่าย ประจำวัน'!$B497,ธุรการ!I:I)+SUMIF(เส้นแต่งหน้าขนมปัง!$C:$C,'รับ-จ่าย ประจำวัน'!$B497,เส้นแต่งหน้าขนมปัง!I:I)+SUMIF('วางแผนBC,CJ'!$C:$C,'รับ-จ่าย ประจำวัน'!$B497,'วางแผนBC,CJ'!I:I)+SUMIF(RD!$C:$C,'รับ-จ่าย ประจำวัน'!$B497,RD!I:I)+SUMIF('FG,ออนไล,คัดแยก'!$C:$C,'รับ-จ่าย ประจำวัน'!$B497,'FG,ออนไล,คัดแยก'!I:I)</f>
        <v>6000</v>
      </c>
      <c r="AQ497" s="16">
        <f>SUMIF(เตรียมส่วนผสม!$C:$C,'รับ-จ่าย ประจำวัน'!$B497,เตรียมส่วนผสม!J:J)+SUMIF(กวนไส้!$C:$C,'รับ-จ่าย ประจำวัน'!$B497,กวนไส้!J:J)+SUMIF(ผลิต1!$C:$C,'รับ-จ่าย ประจำวัน'!$B497,ผลิต1!J:J)+SUMIF(ผลิต2!$C:$C,'รับ-จ่าย ประจำวัน'!$B497,ผลิต2!J:J)+SUMIF(เส้นแต่งหน้าขนมเค้ก!$C:$C,'รับ-จ่าย ประจำวัน'!$B497,เส้นแต่งหน้าขนมเค้ก!J:J)+SUMIF(แพ็ค!$C:$C,'รับ-จ่าย ประจำวัน'!$B497,แพ็ค!J:J)+SUMIF(ธุรการ!$C:$C,'รับ-จ่าย ประจำวัน'!$B497,ธุรการ!J:J)+SUMIF(เส้นแต่งหน้าขนมปัง!$C:$C,'รับ-จ่าย ประจำวัน'!$B497,เส้นแต่งหน้าขนมปัง!J:J)+SUMIF('วางแผนBC,CJ'!$C:$C,'รับ-จ่าย ประจำวัน'!$B497,'วางแผนBC,CJ'!J:J)+SUMIF(RD!$C:$C,'รับ-จ่าย ประจำวัน'!$B497,RD!J:J)+SUMIF('FG,ออนไล,คัดแยก'!$C:$C,'รับ-จ่าย ประจำวัน'!$B497,'FG,ออนไล,คัดแยก'!J:J)</f>
        <v>0</v>
      </c>
      <c r="AR497" s="16">
        <f>SUMIF(เตรียมส่วนผสม!$C:$C,'รับ-จ่าย ประจำวัน'!$B497,เตรียมส่วนผสม!K:K)+SUMIF(กวนไส้!$C:$C,'รับ-จ่าย ประจำวัน'!$B497,กวนไส้!K:K)+SUMIF(ผลิต1!$C:$C,'รับ-จ่าย ประจำวัน'!$B497,ผลิต1!K:K)+SUMIF(ผลิต2!$C:$C,'รับ-จ่าย ประจำวัน'!$B497,ผลิต2!K:K)+SUMIF(เส้นแต่งหน้าขนมเค้ก!$C:$C,'รับ-จ่าย ประจำวัน'!$B497,เส้นแต่งหน้าขนมเค้ก!K:K)+SUMIF(แพ็ค!$C:$C,'รับ-จ่าย ประจำวัน'!$B497,แพ็ค!K:K)+SUMIF(ธุรการ!$C:$C,'รับ-จ่าย ประจำวัน'!$B497,ธุรการ!K:K)+SUMIF(เส้นแต่งหน้าขนมปัง!$C:$C,'รับ-จ่าย ประจำวัน'!$B497,เส้นแต่งหน้าขนมปัง!K:K)+SUMIF('วางแผนBC,CJ'!$C:$C,'รับ-จ่าย ประจำวัน'!$B497,'วางแผนBC,CJ'!K:K)+SUMIF(RD!$C:$C,'รับ-จ่าย ประจำวัน'!$B497,RD!K:K)+SUMIF('FG,ออนไล,คัดแยก'!$C:$C,'รับ-จ่าย ประจำวัน'!$B497,'FG,ออนไล,คัดแยก'!K:K)</f>
        <v>0</v>
      </c>
      <c r="AS497" s="16">
        <f>SUMIF(เตรียมส่วนผสม!$C:$C,'รับ-จ่าย ประจำวัน'!$B497,เตรียมส่วนผสม!L:L)+SUMIF(กวนไส้!$C:$C,'รับ-จ่าย ประจำวัน'!$B497,กวนไส้!L:L)+SUMIF(ผลิต1!$C:$C,'รับ-จ่าย ประจำวัน'!$B497,ผลิต1!L:L)+SUMIF(ผลิต2!$C:$C,'รับ-จ่าย ประจำวัน'!$B497,ผลิต2!L:L)+SUMIF(เส้นแต่งหน้าขนมเค้ก!$C:$C,'รับ-จ่าย ประจำวัน'!$B497,เส้นแต่งหน้าขนมเค้ก!L:L)+SUMIF(แพ็ค!$C:$C,'รับ-จ่าย ประจำวัน'!$B497,แพ็ค!L:L)+SUMIF(ธุรการ!$C:$C,'รับ-จ่าย ประจำวัน'!$B497,ธุรการ!L:L)+SUMIF(เส้นแต่งหน้าขนมปัง!$C:$C,'รับ-จ่าย ประจำวัน'!$B497,เส้นแต่งหน้าขนมปัง!L:L)+SUMIF('วางแผนBC,CJ'!$C:$C,'รับ-จ่าย ประจำวัน'!$B497,'วางแผนBC,CJ'!L:L)+SUMIF(RD!$C:$C,'รับ-จ่าย ประจำวัน'!$B497,RD!L:L)+SUMIF('FG,ออนไล,คัดแยก'!$C:$C,'รับ-จ่าย ประจำวัน'!$B497,'FG,ออนไล,คัดแยก'!L:L)</f>
        <v>5000</v>
      </c>
      <c r="AT497" s="16">
        <f>SUMIF(เตรียมส่วนผสม!$C:$C,'รับ-จ่าย ประจำวัน'!$B497,เตรียมส่วนผสม!M:M)+SUMIF(กวนไส้!$C:$C,'รับ-จ่าย ประจำวัน'!$B497,กวนไส้!M:M)+SUMIF(ผลิต1!$C:$C,'รับ-จ่าย ประจำวัน'!$B497,ผลิต1!M:M)+SUMIF(ผลิต2!$C:$C,'รับ-จ่าย ประจำวัน'!$B497,ผลิต2!M:M)+SUMIF(เส้นแต่งหน้าขนมเค้ก!$C:$C,'รับ-จ่าย ประจำวัน'!$B497,เส้นแต่งหน้าขนมเค้ก!M:M)+SUMIF(แพ็ค!$C:$C,'รับ-จ่าย ประจำวัน'!$B497,แพ็ค!M:M)+SUMIF(ธุรการ!$C:$C,'รับ-จ่าย ประจำวัน'!$B497,ธุรการ!M:M)+SUMIF(เส้นแต่งหน้าขนมปัง!$C:$C,'รับ-จ่าย ประจำวัน'!$B497,เส้นแต่งหน้าขนมปัง!M:M)+SUMIF('วางแผนBC,CJ'!$C:$C,'รับ-จ่าย ประจำวัน'!$B497,'วางแผนBC,CJ'!M:M)+SUMIF(RD!$C:$C,'รับ-จ่าย ประจำวัน'!$B497,RD!M:M)+SUMIF('FG,ออนไล,คัดแยก'!$C:$C,'รับ-จ่าย ประจำวัน'!$B497,'FG,ออนไล,คัดแยก'!M:M)</f>
        <v>0</v>
      </c>
      <c r="AU497" s="16">
        <f>SUMIF(เตรียมส่วนผสม!$C:$C,'รับ-จ่าย ประจำวัน'!$B497,เตรียมส่วนผสม!N:N)+SUMIF(กวนไส้!$C:$C,'รับ-จ่าย ประจำวัน'!$B497,กวนไส้!N:N)+SUMIF(ผลิต1!$C:$C,'รับ-จ่าย ประจำวัน'!$B497,ผลิต1!N:N)+SUMIF(ผลิต2!$C:$C,'รับ-จ่าย ประจำวัน'!$B497,ผลิต2!N:N)+SUMIF(เส้นแต่งหน้าขนมเค้ก!$C:$C,'รับ-จ่าย ประจำวัน'!$B497,เส้นแต่งหน้าขนมเค้ก!N:N)+SUMIF(แพ็ค!$C:$C,'รับ-จ่าย ประจำวัน'!$B497,แพ็ค!N:N)+SUMIF(ธุรการ!$C:$C,'รับ-จ่าย ประจำวัน'!$B497,ธุรการ!N:N)+SUMIF(เส้นแต่งหน้าขนมปัง!$C:$C,'รับ-จ่าย ประจำวัน'!$B497,เส้นแต่งหน้าขนมปัง!N:N)+SUMIF('วางแผนBC,CJ'!$C:$C,'รับ-จ่าย ประจำวัน'!$B497,'วางแผนBC,CJ'!N:N)+SUMIF(RD!$C:$C,'รับ-จ่าย ประจำวัน'!$B497,RD!N:N)+SUMIF('FG,ออนไล,คัดแยก'!$C:$C,'รับ-จ่าย ประจำวัน'!$B497,'FG,ออนไล,คัดแยก'!N:N)</f>
        <v>3000</v>
      </c>
      <c r="AV497" s="16">
        <f>SUMIF(เตรียมส่วนผสม!$C:$C,'รับ-จ่าย ประจำวัน'!$B497,เตรียมส่วนผสม!O:O)+SUMIF(กวนไส้!$C:$C,'รับ-จ่าย ประจำวัน'!$B497,กวนไส้!O:O)+SUMIF(ผลิต1!$C:$C,'รับ-จ่าย ประจำวัน'!$B497,ผลิต1!O:O)+SUMIF(ผลิต2!$C:$C,'รับ-จ่าย ประจำวัน'!$B497,ผลิต2!O:O)+SUMIF(เส้นแต่งหน้าขนมเค้ก!$C:$C,'รับ-จ่าย ประจำวัน'!$B497,เส้นแต่งหน้าขนมเค้ก!O:O)+SUMIF(แพ็ค!$C:$C,'รับ-จ่าย ประจำวัน'!$B497,แพ็ค!O:O)+SUMIF(ธุรการ!$C:$C,'รับ-จ่าย ประจำวัน'!$B497,ธุรการ!O:O)+SUMIF(เส้นแต่งหน้าขนมปัง!$C:$C,'รับ-จ่าย ประจำวัน'!$B497,เส้นแต่งหน้าขนมปัง!O:O)+SUMIF('วางแผนBC,CJ'!$C:$C,'รับ-จ่าย ประจำวัน'!$B497,'วางแผนBC,CJ'!O:O)+SUMIF(RD!$C:$C,'รับ-จ่าย ประจำวัน'!$B497,RD!O:O)+SUMIF('FG,ออนไล,คัดแยก'!$C:$C,'รับ-จ่าย ประจำวัน'!$B497,'FG,ออนไล,คัดแยก'!O:O)</f>
        <v>0</v>
      </c>
      <c r="AW497" s="16">
        <f>SUMIF(เตรียมส่วนผสม!$C:$C,'รับ-จ่าย ประจำวัน'!$B497,เตรียมส่วนผสม!P:P)+SUMIF(กวนไส้!$C:$C,'รับ-จ่าย ประจำวัน'!$B497,กวนไส้!P:P)+SUMIF(ผลิต1!$C:$C,'รับ-จ่าย ประจำวัน'!$B497,ผลิต1!P:P)+SUMIF(ผลิต2!$C:$C,'รับ-จ่าย ประจำวัน'!$B497,ผลิต2!P:P)+SUMIF(เส้นแต่งหน้าขนมเค้ก!$C:$C,'รับ-จ่าย ประจำวัน'!$B497,เส้นแต่งหน้าขนมเค้ก!P:P)+SUMIF(แพ็ค!$C:$C,'รับ-จ่าย ประจำวัน'!$B497,แพ็ค!P:P)+SUMIF(ธุรการ!$C:$C,'รับ-จ่าย ประจำวัน'!$B497,ธุรการ!P:P)+SUMIF(เส้นแต่งหน้าขนมปัง!$C:$C,'รับ-จ่าย ประจำวัน'!$B497,เส้นแต่งหน้าขนมปัง!P:P)+SUMIF('วางแผนBC,CJ'!$C:$C,'รับ-จ่าย ประจำวัน'!$B497,'วางแผนBC,CJ'!P:P)+SUMIF(RD!$C:$C,'รับ-จ่าย ประจำวัน'!$B497,RD!P:P)+SUMIF('FG,ออนไล,คัดแยก'!$C:$C,'รับ-จ่าย ประจำวัน'!$B497,'FG,ออนไล,คัดแยก'!P:P)</f>
        <v>3000</v>
      </c>
      <c r="AX497" s="16">
        <f>SUMIF(เตรียมส่วนผสม!$C:$C,'รับ-จ่าย ประจำวัน'!$B497,เตรียมส่วนผสม!Q:Q)+SUMIF(กวนไส้!$C:$C,'รับ-จ่าย ประจำวัน'!$B497,กวนไส้!Q:Q)+SUMIF(ผลิต1!$C:$C,'รับ-จ่าย ประจำวัน'!$B497,ผลิต1!Q:Q)+SUMIF(ผลิต2!$C:$C,'รับ-จ่าย ประจำวัน'!$B497,ผลิต2!Q:Q)+SUMIF(เส้นแต่งหน้าขนมเค้ก!$C:$C,'รับ-จ่าย ประจำวัน'!$B497,เส้นแต่งหน้าขนมเค้ก!Q:Q)+SUMIF(แพ็ค!$C:$C,'รับ-จ่าย ประจำวัน'!$B497,แพ็ค!Q:Q)+SUMIF(ธุรการ!$C:$C,'รับ-จ่าย ประจำวัน'!$B497,ธุรการ!Q:Q)+SUMIF(เส้นแต่งหน้าขนมปัง!$C:$C,'รับ-จ่าย ประจำวัน'!$B497,เส้นแต่งหน้าขนมปัง!Q:Q)+SUMIF('วางแผนBC,CJ'!$C:$C,'รับ-จ่าย ประจำวัน'!$B497,'วางแผนBC,CJ'!Q:Q)+SUMIF(RD!$C:$C,'รับ-จ่าย ประจำวัน'!$B497,RD!Q:Q)+SUMIF('FG,ออนไล,คัดแยก'!$C:$C,'รับ-จ่าย ประจำวัน'!$B497,'FG,ออนไล,คัดแยก'!Q:Q)</f>
        <v>6000</v>
      </c>
      <c r="AY497" s="16">
        <f>SUMIF(เตรียมส่วนผสม!$C:$C,'รับ-จ่าย ประจำวัน'!$B497,เตรียมส่วนผสม!R:R)+SUMIF(กวนไส้!$C:$C,'รับ-จ่าย ประจำวัน'!$B497,กวนไส้!R:R)+SUMIF(ผลิต1!$C:$C,'รับ-จ่าย ประจำวัน'!$B497,ผลิต1!R:R)+SUMIF(ผลิต2!$C:$C,'รับ-จ่าย ประจำวัน'!$B497,ผลิต2!R:R)+SUMIF(เส้นแต่งหน้าขนมเค้ก!$C:$C,'รับ-จ่าย ประจำวัน'!$B497,เส้นแต่งหน้าขนมเค้ก!R:R)+SUMIF(แพ็ค!$C:$C,'รับ-จ่าย ประจำวัน'!$B497,แพ็ค!R:R)+SUMIF(ธุรการ!$C:$C,'รับ-จ่าย ประจำวัน'!$B497,ธุรการ!R:R)+SUMIF(เส้นแต่งหน้าขนมปัง!$C:$C,'รับ-จ่าย ประจำวัน'!$B497,เส้นแต่งหน้าขนมปัง!R:R)+SUMIF('วางแผนBC,CJ'!$C:$C,'รับ-จ่าย ประจำวัน'!$B497,'วางแผนBC,CJ'!R:R)+SUMIF(RD!$C:$C,'รับ-จ่าย ประจำวัน'!$B497,RD!R:R)+SUMIF('FG,ออนไล,คัดแยก'!$C:$C,'รับ-จ่าย ประจำวัน'!$B497,'FG,ออนไล,คัดแยก'!R:R)</f>
        <v>3000</v>
      </c>
      <c r="AZ497" s="16">
        <f>SUMIF(เตรียมส่วนผสม!$C:$C,'รับ-จ่าย ประจำวัน'!$B497,เตรียมส่วนผสม!S:S)+SUMIF(กวนไส้!$C:$C,'รับ-จ่าย ประจำวัน'!$B497,กวนไส้!S:S)+SUMIF(ผลิต1!$C:$C,'รับ-จ่าย ประจำวัน'!$B497,ผลิต1!S:S)+SUMIF(ผลิต2!$C:$C,'รับ-จ่าย ประจำวัน'!$B497,ผลิต2!S:S)+SUMIF(เส้นแต่งหน้าขนมเค้ก!$C:$C,'รับ-จ่าย ประจำวัน'!$B497,เส้นแต่งหน้าขนมเค้ก!S:S)+SUMIF(แพ็ค!$C:$C,'รับ-จ่าย ประจำวัน'!$B497,แพ็ค!S:S)+SUMIF(ธุรการ!$C:$C,'รับ-จ่าย ประจำวัน'!$B497,ธุรการ!S:S)+SUMIF(เส้นแต่งหน้าขนมปัง!$C:$C,'รับ-จ่าย ประจำวัน'!$B497,เส้นแต่งหน้าขนมปัง!S:S)+SUMIF('วางแผนBC,CJ'!$C:$C,'รับ-จ่าย ประจำวัน'!$B497,'วางแผนBC,CJ'!S:S)+SUMIF(RD!$C:$C,'รับ-จ่าย ประจำวัน'!$B497,RD!S:S)+SUMIF('FG,ออนไล,คัดแยก'!$C:$C,'รับ-จ่าย ประจำวัน'!$B497,'FG,ออนไล,คัดแยก'!S:S)</f>
        <v>3000</v>
      </c>
      <c r="BA497" s="16">
        <f>SUMIF(เตรียมส่วนผสม!$C:$C,'รับ-จ่าย ประจำวัน'!$B497,เตรียมส่วนผสม!T:T)+SUMIF(กวนไส้!$C:$C,'รับ-จ่าย ประจำวัน'!$B497,กวนไส้!T:T)+SUMIF(ผลิต1!$C:$C,'รับ-จ่าย ประจำวัน'!$B497,ผลิต1!T:T)+SUMIF(ผลิต2!$C:$C,'รับ-จ่าย ประจำวัน'!$B497,ผลิต2!T:T)+SUMIF(เส้นแต่งหน้าขนมเค้ก!$C:$C,'รับ-จ่าย ประจำวัน'!$B497,เส้นแต่งหน้าขนมเค้ก!T:T)+SUMIF(แพ็ค!$C:$C,'รับ-จ่าย ประจำวัน'!$B497,แพ็ค!T:T)+SUMIF(ธุรการ!$C:$C,'รับ-จ่าย ประจำวัน'!$B497,ธุรการ!T:T)+SUMIF(เส้นแต่งหน้าขนมปัง!$C:$C,'รับ-จ่าย ประจำวัน'!$B497,เส้นแต่งหน้าขนมปัง!T:T)+SUMIF('วางแผนBC,CJ'!$C:$C,'รับ-จ่าย ประจำวัน'!$B497,'วางแผนBC,CJ'!T:T)+SUMIF(RD!$C:$C,'รับ-จ่าย ประจำวัน'!$B497,RD!T:T)+SUMIF('FG,ออนไล,คัดแยก'!$C:$C,'รับ-จ่าย ประจำวัน'!$B497,'FG,ออนไล,คัดแยก'!T:T)</f>
        <v>0</v>
      </c>
      <c r="BB497" s="16">
        <f>SUMIF(เตรียมส่วนผสม!$C:$C,'รับ-จ่าย ประจำวัน'!$B497,เตรียมส่วนผสม!U:U)+SUMIF(กวนไส้!$C:$C,'รับ-จ่าย ประจำวัน'!$B497,กวนไส้!U:U)+SUMIF(ผลิต1!$C:$C,'รับ-จ่าย ประจำวัน'!$B497,ผลิต1!U:U)+SUMIF(ผลิต2!$C:$C,'รับ-จ่าย ประจำวัน'!$B497,ผลิต2!U:U)+SUMIF(เส้นแต่งหน้าขนมเค้ก!$C:$C,'รับ-จ่าย ประจำวัน'!$B497,เส้นแต่งหน้าขนมเค้ก!U:U)+SUMIF(แพ็ค!$C:$C,'รับ-จ่าย ประจำวัน'!$B497,แพ็ค!U:U)+SUMIF(ธุรการ!$C:$C,'รับ-จ่าย ประจำวัน'!$B497,ธุรการ!U:U)+SUMIF(เส้นแต่งหน้าขนมปัง!$C:$C,'รับ-จ่าย ประจำวัน'!$B497,เส้นแต่งหน้าขนมปัง!U:U)+SUMIF('วางแผนBC,CJ'!$C:$C,'รับ-จ่าย ประจำวัน'!$B497,'วางแผนBC,CJ'!U:U)+SUMIF(RD!$C:$C,'รับ-จ่าย ประจำวัน'!$B497,RD!U:U)+SUMIF('FG,ออนไล,คัดแยก'!$C:$C,'รับ-จ่าย ประจำวัน'!$B497,'FG,ออนไล,คัดแยก'!U:U)</f>
        <v>0</v>
      </c>
      <c r="BC497" s="16">
        <f>SUMIF(เตรียมส่วนผสม!$C:$C,'รับ-จ่าย ประจำวัน'!$B497,เตรียมส่วนผสม!V:V)+SUMIF(กวนไส้!$C:$C,'รับ-จ่าย ประจำวัน'!$B497,กวนไส้!V:V)+SUMIF(ผลิต1!$C:$C,'รับ-จ่าย ประจำวัน'!$B497,ผลิต1!V:V)+SUMIF(ผลิต2!$C:$C,'รับ-จ่าย ประจำวัน'!$B497,ผลิต2!V:V)+SUMIF(เส้นแต่งหน้าขนมเค้ก!$C:$C,'รับ-จ่าย ประจำวัน'!$B497,เส้นแต่งหน้าขนมเค้ก!V:V)+SUMIF(แพ็ค!$C:$C,'รับ-จ่าย ประจำวัน'!$B497,แพ็ค!V:V)+SUMIF(ธุรการ!$C:$C,'รับ-จ่าย ประจำวัน'!$B497,ธุรการ!V:V)+SUMIF(เส้นแต่งหน้าขนมปัง!$C:$C,'รับ-จ่าย ประจำวัน'!$B497,เส้นแต่งหน้าขนมปัง!V:V)+SUMIF('วางแผนBC,CJ'!$C:$C,'รับ-จ่าย ประจำวัน'!$B497,'วางแผนBC,CJ'!V:V)+SUMIF(RD!$C:$C,'รับ-จ่าย ประจำวัน'!$B497,RD!V:V)+SUMIF('FG,ออนไล,คัดแยก'!$C:$C,'รับ-จ่าย ประจำวัน'!$B497,'FG,ออนไล,คัดแยก'!V:V)</f>
        <v>6000</v>
      </c>
      <c r="BD497" s="16">
        <f>SUMIF(เตรียมส่วนผสม!$C:$C,'รับ-จ่าย ประจำวัน'!$B497,เตรียมส่วนผสม!W:W)+SUMIF(กวนไส้!$C:$C,'รับ-จ่าย ประจำวัน'!$B497,กวนไส้!W:W)+SUMIF(ผลิต1!$C:$C,'รับ-จ่าย ประจำวัน'!$B497,ผลิต1!W:W)+SUMIF(ผลิต2!$C:$C,'รับ-จ่าย ประจำวัน'!$B497,ผลิต2!W:W)+SUMIF(เส้นแต่งหน้าขนมเค้ก!$C:$C,'รับ-จ่าย ประจำวัน'!$B497,เส้นแต่งหน้าขนมเค้ก!W:W)+SUMIF(แพ็ค!$C:$C,'รับ-จ่าย ประจำวัน'!$B497,แพ็ค!W:W)+SUMIF(ธุรการ!$C:$C,'รับ-จ่าย ประจำวัน'!$B497,ธุรการ!W:W)+SUMIF(เส้นแต่งหน้าขนมปัง!$C:$C,'รับ-จ่าย ประจำวัน'!$B497,เส้นแต่งหน้าขนมปัง!W:W)+SUMIF('วางแผนBC,CJ'!$C:$C,'รับ-จ่าย ประจำวัน'!$B497,'วางแผนBC,CJ'!W:W)+SUMIF(RD!$C:$C,'รับ-จ่าย ประจำวัน'!$B497,RD!W:W)+SUMIF('FG,ออนไล,คัดแยก'!$C:$C,'รับ-จ่าย ประจำวัน'!$B497,'FG,ออนไล,คัดแยก'!W:W)</f>
        <v>0</v>
      </c>
      <c r="BE497" s="16">
        <f>SUMIF(เตรียมส่วนผสม!$C:$C,'รับ-จ่าย ประจำวัน'!$B497,เตรียมส่วนผสม!X:X)+SUMIF(กวนไส้!$C:$C,'รับ-จ่าย ประจำวัน'!$B497,กวนไส้!X:X)+SUMIF(ผลิต1!$C:$C,'รับ-จ่าย ประจำวัน'!$B497,ผลิต1!X:X)+SUMIF(ผลิต2!$C:$C,'รับ-จ่าย ประจำวัน'!$B497,ผลิต2!X:X)+SUMIF(เส้นแต่งหน้าขนมเค้ก!$C:$C,'รับ-จ่าย ประจำวัน'!$B497,เส้นแต่งหน้าขนมเค้ก!X:X)+SUMIF(แพ็ค!$C:$C,'รับ-จ่าย ประจำวัน'!$B497,แพ็ค!X:X)+SUMIF(ธุรการ!$C:$C,'รับ-จ่าย ประจำวัน'!$B497,ธุรการ!X:X)+SUMIF(เส้นแต่งหน้าขนมปัง!$C:$C,'รับ-จ่าย ประจำวัน'!$B497,เส้นแต่งหน้าขนมปัง!X:X)+SUMIF('วางแผนBC,CJ'!$C:$C,'รับ-จ่าย ประจำวัน'!$B497,'วางแผนBC,CJ'!X:X)+SUMIF(RD!$C:$C,'รับ-จ่าย ประจำวัน'!$B497,RD!X:X)+SUMIF('FG,ออนไล,คัดแยก'!$C:$C,'รับ-จ่าย ประจำวัน'!$B497,'FG,ออนไล,คัดแยก'!X:X)</f>
        <v>0</v>
      </c>
      <c r="BF497" s="16">
        <f>SUMIF(เตรียมส่วนผสม!$C:$C,'รับ-จ่าย ประจำวัน'!$B497,เตรียมส่วนผสม!Y:Y)+SUMIF(กวนไส้!$C:$C,'รับ-จ่าย ประจำวัน'!$B497,กวนไส้!Y:Y)+SUMIF(ผลิต1!$C:$C,'รับ-จ่าย ประจำวัน'!$B497,ผลิต1!Y:Y)+SUMIF(ผลิต2!$C:$C,'รับ-จ่าย ประจำวัน'!$B497,ผลิต2!Y:Y)+SUMIF(เส้นแต่งหน้าขนมเค้ก!$C:$C,'รับ-จ่าย ประจำวัน'!$B497,เส้นแต่งหน้าขนมเค้ก!Y:Y)+SUMIF(แพ็ค!$C:$C,'รับ-จ่าย ประจำวัน'!$B497,แพ็ค!Y:Y)+SUMIF(ธุรการ!$C:$C,'รับ-จ่าย ประจำวัน'!$B497,ธุรการ!Y:Y)+SUMIF(เส้นแต่งหน้าขนมปัง!$C:$C,'รับ-จ่าย ประจำวัน'!$B497,เส้นแต่งหน้าขนมปัง!Y:Y)+SUMIF('วางแผนBC,CJ'!$C:$C,'รับ-จ่าย ประจำวัน'!$B497,'วางแผนBC,CJ'!Y:Y)+SUMIF(RD!$C:$C,'รับ-จ่าย ประจำวัน'!$B497,RD!Y:Y)+SUMIF('FG,ออนไล,คัดแยก'!$C:$C,'รับ-จ่าย ประจำวัน'!$B497,'FG,ออนไล,คัดแยก'!Y:Y)</f>
        <v>6000</v>
      </c>
      <c r="BG497" s="16">
        <f>SUMIF(เตรียมส่วนผสม!$C:$C,'รับ-จ่าย ประจำวัน'!$B497,เตรียมส่วนผสม!Z:Z)+SUMIF(กวนไส้!$C:$C,'รับ-จ่าย ประจำวัน'!$B497,กวนไส้!Z:Z)+SUMIF(ผลิต1!$C:$C,'รับ-จ่าย ประจำวัน'!$B497,ผลิต1!Z:Z)+SUMIF(ผลิต2!$C:$C,'รับ-จ่าย ประจำวัน'!$B497,ผลิต2!Z:Z)+SUMIF(เส้นแต่งหน้าขนมเค้ก!$C:$C,'รับ-จ่าย ประจำวัน'!$B497,เส้นแต่งหน้าขนมเค้ก!Z:Z)+SUMIF(แพ็ค!$C:$C,'รับ-จ่าย ประจำวัน'!$B497,แพ็ค!Z:Z)+SUMIF(ธุรการ!$C:$C,'รับ-จ่าย ประจำวัน'!$B497,ธุรการ!Z:Z)+SUMIF(เส้นแต่งหน้าขนมปัง!$C:$C,'รับ-จ่าย ประจำวัน'!$B497,เส้นแต่งหน้าขนมปัง!Z:Z)+SUMIF('วางแผนBC,CJ'!$C:$C,'รับ-จ่าย ประจำวัน'!$B497,'วางแผนBC,CJ'!Z:Z)+SUMIF(RD!$C:$C,'รับ-จ่าย ประจำวัน'!$B497,RD!Z:Z)+SUMIF('FG,ออนไล,คัดแยก'!$C:$C,'รับ-จ่าย ประจำวัน'!$B497,'FG,ออนไล,คัดแยก'!Z:Z)</f>
        <v>6000</v>
      </c>
      <c r="BH497" s="16">
        <f>SUMIF(เตรียมส่วนผสม!$C:$C,'รับ-จ่าย ประจำวัน'!$B497,เตรียมส่วนผสม!AA:AA)+SUMIF(กวนไส้!$C:$C,'รับ-จ่าย ประจำวัน'!$B497,กวนไส้!AA:AA)+SUMIF(ผลิต1!$C:$C,'รับ-จ่าย ประจำวัน'!$B497,ผลิต1!AA:AA)+SUMIF(ผลิต2!$C:$C,'รับ-จ่าย ประจำวัน'!$B497,ผลิต2!AA:AA)+SUMIF(เส้นแต่งหน้าขนมเค้ก!$C:$C,'รับ-จ่าย ประจำวัน'!$B497,เส้นแต่งหน้าขนมเค้ก!AA:AA)+SUMIF(แพ็ค!$C:$C,'รับ-จ่าย ประจำวัน'!$B497,แพ็ค!AA:AA)+SUMIF(ธุรการ!$C:$C,'รับ-จ่าย ประจำวัน'!$B497,ธุรการ!AA:AA)+SUMIF(เส้นแต่งหน้าขนมปัง!$C:$C,'รับ-จ่าย ประจำวัน'!$B497,เส้นแต่งหน้าขนมปัง!AA:AA)+SUMIF('วางแผนBC,CJ'!$C:$C,'รับ-จ่าย ประจำวัน'!$B497,'วางแผนBC,CJ'!AA:AA)+SUMIF(RD!$C:$C,'รับ-จ่าย ประจำวัน'!$B497,RD!AA:AA)+SUMIF('FG,ออนไล,คัดแยก'!$C:$C,'รับ-จ่าย ประจำวัน'!$B497,'FG,ออนไล,คัดแยก'!AA:AA)</f>
        <v>0</v>
      </c>
      <c r="BI497" s="16">
        <f>SUMIF(เตรียมส่วนผสม!$C:$C,'รับ-จ่าย ประจำวัน'!$B497,เตรียมส่วนผสม!AB:AB)+SUMIF(กวนไส้!$C:$C,'รับ-จ่าย ประจำวัน'!$B497,กวนไส้!AB:AB)+SUMIF(ผลิต1!$C:$C,'รับ-จ่าย ประจำวัน'!$B497,ผลิต1!AB:AB)+SUMIF(ผลิต2!$C:$C,'รับ-จ่าย ประจำวัน'!$B497,ผลิต2!AB:AB)+SUMIF(เส้นแต่งหน้าขนมเค้ก!$C:$C,'รับ-จ่าย ประจำวัน'!$B497,เส้นแต่งหน้าขนมเค้ก!AB:AB)+SUMIF(แพ็ค!$C:$C,'รับ-จ่าย ประจำวัน'!$B497,แพ็ค!AB:AB)+SUMIF(ธุรการ!$C:$C,'รับ-จ่าย ประจำวัน'!$B497,ธุรการ!AB:AB)+SUMIF(เส้นแต่งหน้าขนมปัง!$C:$C,'รับ-จ่าย ประจำวัน'!$B497,เส้นแต่งหน้าขนมปัง!AB:AB)+SUMIF('วางแผนBC,CJ'!$C:$C,'รับ-จ่าย ประจำวัน'!$B497,'วางแผนBC,CJ'!AB:AB)+SUMIF(RD!$C:$C,'รับ-จ่าย ประจำวัน'!$B497,RD!AB:AB)+SUMIF('FG,ออนไล,คัดแยก'!$C:$C,'รับ-จ่าย ประจำวัน'!$B497,'FG,ออนไล,คัดแยก'!AB:AB)</f>
        <v>0</v>
      </c>
      <c r="BJ497" s="16">
        <f>SUMIF(เตรียมส่วนผสม!$C:$C,'รับ-จ่าย ประจำวัน'!$B497,เตรียมส่วนผสม!AC:AC)+SUMIF(กวนไส้!$C:$C,'รับ-จ่าย ประจำวัน'!$B497,กวนไส้!AC:AC)+SUMIF(ผลิต1!$C:$C,'รับ-จ่าย ประจำวัน'!$B497,ผลิต1!AC:AC)+SUMIF(ผลิต2!$C:$C,'รับ-จ่าย ประจำวัน'!$B497,ผลิต2!AC:AC)+SUMIF(เส้นแต่งหน้าขนมเค้ก!$C:$C,'รับ-จ่าย ประจำวัน'!$B497,เส้นแต่งหน้าขนมเค้ก!AC:AC)+SUMIF(แพ็ค!$C:$C,'รับ-จ่าย ประจำวัน'!$B497,แพ็ค!AC:AC)+SUMIF(ธุรการ!$C:$C,'รับ-จ่าย ประจำวัน'!$B497,ธุรการ!AC:AC)+SUMIF(เส้นแต่งหน้าขนมปัง!$C:$C,'รับ-จ่าย ประจำวัน'!$B497,เส้นแต่งหน้าขนมปัง!AC:AC)+SUMIF('วางแผนBC,CJ'!$C:$C,'รับ-จ่าย ประจำวัน'!$B497,'วางแผนBC,CJ'!AC:AC)+SUMIF(RD!$C:$C,'รับ-จ่าย ประจำวัน'!$B497,RD!AC:AC)+SUMIF('FG,ออนไล,คัดแยก'!$C:$C,'รับ-จ่าย ประจำวัน'!$B497,'FG,ออนไล,คัดแยก'!AC:AC)</f>
        <v>0</v>
      </c>
      <c r="BK497" s="16">
        <f>SUMIF(เตรียมส่วนผสม!$C:$C,'รับ-จ่าย ประจำวัน'!$B497,เตรียมส่วนผสม!AD:AD)+SUMIF(กวนไส้!$C:$C,'รับ-จ่าย ประจำวัน'!$B497,กวนไส้!AD:AD)+SUMIF(ผลิต1!$C:$C,'รับ-จ่าย ประจำวัน'!$B497,ผลิต1!AD:AD)+SUMIF(ผลิต2!$C:$C,'รับ-จ่าย ประจำวัน'!$B497,ผลิต2!AD:AD)+SUMIF(เส้นแต่งหน้าขนมเค้ก!$C:$C,'รับ-จ่าย ประจำวัน'!$B497,เส้นแต่งหน้าขนมเค้ก!AD:AD)+SUMIF(แพ็ค!$C:$C,'รับ-จ่าย ประจำวัน'!$B497,แพ็ค!AD:AD)+SUMIF(ธุรการ!$C:$C,'รับ-จ่าย ประจำวัน'!$B497,ธุรการ!AD:AD)+SUMIF(เส้นแต่งหน้าขนมปัง!$C:$C,'รับ-จ่าย ประจำวัน'!$B497,เส้นแต่งหน้าขนมปัง!AD:AD)+SUMIF('วางแผนBC,CJ'!$C:$C,'รับ-จ่าย ประจำวัน'!$B497,'วางแผนBC,CJ'!AD:AD)+SUMIF(RD!$C:$C,'รับ-จ่าย ประจำวัน'!$B497,RD!AD:AD)+SUMIF('FG,ออนไล,คัดแยก'!$C:$C,'รับ-จ่าย ประจำวัน'!$B497,'FG,ออนไล,คัดแยก'!AD:AD)</f>
        <v>2000</v>
      </c>
      <c r="BL497" s="16">
        <f>SUMIF(เตรียมส่วนผสม!$C:$C,'รับ-จ่าย ประจำวัน'!$B497,เตรียมส่วนผสม!AE:AE)+SUMIF(กวนไส้!$C:$C,'รับ-จ่าย ประจำวัน'!$B497,กวนไส้!AE:AE)+SUMIF(ผลิต1!$C:$C,'รับ-จ่าย ประจำวัน'!$B497,ผลิต1!AE:AE)+SUMIF(ผลิต2!$C:$C,'รับ-จ่าย ประจำวัน'!$B497,ผลิต2!AE:AE)+SUMIF(เส้นแต่งหน้าขนมเค้ก!$C:$C,'รับ-จ่าย ประจำวัน'!$B497,เส้นแต่งหน้าขนมเค้ก!AE:AE)+SUMIF(แพ็ค!$C:$C,'รับ-จ่าย ประจำวัน'!$B497,แพ็ค!AE:AE)+SUMIF(ธุรการ!$C:$C,'รับ-จ่าย ประจำวัน'!$B497,ธุรการ!AE:AE)+SUMIF(เส้นแต่งหน้าขนมปัง!$C:$C,'รับ-จ่าย ประจำวัน'!$B497,เส้นแต่งหน้าขนมปัง!AE:AE)+SUMIF('วางแผนBC,CJ'!$C:$C,'รับ-จ่าย ประจำวัน'!$B497,'วางแผนBC,CJ'!AE:AE)+SUMIF(RD!$C:$C,'รับ-จ่าย ประจำวัน'!$B497,RD!AE:AE)+SUMIF('FG,ออนไล,คัดแยก'!$C:$C,'รับ-จ่าย ประจำวัน'!$B497,'FG,ออนไล,คัดแยก'!AE:AE)</f>
        <v>3000</v>
      </c>
      <c r="BM497" s="16">
        <f>SUMIF(เตรียมส่วนผสม!$C:$C,'รับ-จ่าย ประจำวัน'!$B497,เตรียมส่วนผสม!AF:AF)+SUMIF(กวนไส้!$C:$C,'รับ-จ่าย ประจำวัน'!$B497,กวนไส้!AF:AF)+SUMIF(ผลิต1!$C:$C,'รับ-จ่าย ประจำวัน'!$B497,ผลิต1!AF:AF)+SUMIF(ผลิต2!$C:$C,'รับ-จ่าย ประจำวัน'!$B497,ผลิต2!AF:AF)+SUMIF(เส้นแต่งหน้าขนมเค้ก!$C:$C,'รับ-จ่าย ประจำวัน'!$B497,เส้นแต่งหน้าขนมเค้ก!AF:AF)+SUMIF(แพ็ค!$C:$C,'รับ-จ่าย ประจำวัน'!$B497,แพ็ค!AF:AF)+SUMIF(ธุรการ!$C:$C,'รับ-จ่าย ประจำวัน'!$B497,ธุรการ!AF:AF)+SUMIF(เส้นแต่งหน้าขนมปัง!$C:$C,'รับ-จ่าย ประจำวัน'!$B497,เส้นแต่งหน้าขนมปัง!AF:AF)+SUMIF('วางแผนBC,CJ'!$C:$C,'รับ-จ่าย ประจำวัน'!$B497,'วางแผนBC,CJ'!AF:AF)+SUMIF(RD!$C:$C,'รับ-จ่าย ประจำวัน'!$B497,RD!AF:AF)+SUMIF('FG,ออนไล,คัดแยก'!$C:$C,'รับ-จ่าย ประจำวัน'!$B497,'FG,ออนไล,คัดแยก'!AF:AF)</f>
        <v>3000</v>
      </c>
      <c r="BN497" s="16">
        <f>SUMIF(เตรียมส่วนผสม!$C:$C,'รับ-จ่าย ประจำวัน'!$B497,เตรียมส่วนผสม!AG:AG)+SUMIF(กวนไส้!$C:$C,'รับ-จ่าย ประจำวัน'!$B497,กวนไส้!AG:AG)+SUMIF(ผลิต1!$C:$C,'รับ-จ่าย ประจำวัน'!$B497,ผลิต1!AG:AG)+SUMIF(ผลิต2!$C:$C,'รับ-จ่าย ประจำวัน'!$B497,ผลิต2!AG:AG)+SUMIF(เส้นแต่งหน้าขนมเค้ก!$C:$C,'รับ-จ่าย ประจำวัน'!$B497,เส้นแต่งหน้าขนมเค้ก!AG:AG)+SUMIF(แพ็ค!$C:$C,'รับ-จ่าย ประจำวัน'!$B497,แพ็ค!AG:AG)+SUMIF(ธุรการ!$C:$C,'รับ-จ่าย ประจำวัน'!$B497,ธุรการ!AG:AG)+SUMIF(เส้นแต่งหน้าขนมปัง!$C:$C,'รับ-จ่าย ประจำวัน'!$B497,เส้นแต่งหน้าขนมปัง!AG:AG)+SUMIF('วางแผนBC,CJ'!$C:$C,'รับ-จ่าย ประจำวัน'!$B497,'วางแผนBC,CJ'!AG:AG)+SUMIF(RD!$C:$C,'รับ-จ่าย ประจำวัน'!$B497,RD!AG:AG)+SUMIF('FG,ออนไล,คัดแยก'!$C:$C,'รับ-จ่าย ประจำวัน'!$B497,'FG,ออนไล,คัดแยก'!AG:AG)</f>
        <v>3000</v>
      </c>
      <c r="BO497" s="16">
        <f>SUMIF(เตรียมส่วนผสม!$C:$C,'รับ-จ่าย ประจำวัน'!$B497,เตรียมส่วนผสม!AH:AH)+SUMIF(กวนไส้!$C:$C,'รับ-จ่าย ประจำวัน'!$B497,กวนไส้!AH:AH)+SUMIF(ผลิต1!$C:$C,'รับ-จ่าย ประจำวัน'!$B497,ผลิต1!AH:AH)+SUMIF(ผลิต2!$C:$C,'รับ-จ่าย ประจำวัน'!$B497,ผลิต2!AH:AH)+SUMIF(เส้นแต่งหน้าขนมเค้ก!$C:$C,'รับ-จ่าย ประจำวัน'!$B497,เส้นแต่งหน้าขนมเค้ก!AH:AH)+SUMIF(แพ็ค!$C:$C,'รับ-จ่าย ประจำวัน'!$B497,แพ็ค!AH:AH)+SUMIF(ธุรการ!$C:$C,'รับ-จ่าย ประจำวัน'!$B497,ธุรการ!AH:AH)+SUMIF(เส้นแต่งหน้าขนมปัง!$C:$C,'รับ-จ่าย ประจำวัน'!$B497,เส้นแต่งหน้าขนมปัง!AH:AH)+SUMIF('วางแผนBC,CJ'!$C:$C,'รับ-จ่าย ประจำวัน'!$B497,'วางแผนBC,CJ'!AH:AH)+SUMIF(RD!$C:$C,'รับ-จ่าย ประจำวัน'!$B497,RD!AH:AH)+SUMIF('FG,ออนไล,คัดแยก'!$C:$C,'รับ-จ่าย ประจำวัน'!$B497,'FG,ออนไล,คัดแยก'!AH:AH)</f>
        <v>0</v>
      </c>
      <c r="BP497" s="16">
        <f>SUMIF(เตรียมส่วนผสม!$C:$C,'รับ-จ่าย ประจำวัน'!$B497,เตรียมส่วนผสม!AI:AI)+SUMIF(กวนไส้!$C:$C,'รับ-จ่าย ประจำวัน'!$B497,กวนไส้!AI:AI)+SUMIF(ผลิต1!$C:$C,'รับ-จ่าย ประจำวัน'!$B497,ผลิต1!AI:AI)+SUMIF(ผลิต2!$C:$C,'รับ-จ่าย ประจำวัน'!$B497,ผลิต2!AI:AI)+SUMIF(เส้นแต่งหน้าขนมเค้ก!$C:$C,'รับ-จ่าย ประจำวัน'!$B497,เส้นแต่งหน้าขนมเค้ก!AI:AI)+SUMIF(แพ็ค!$C:$C,'รับ-จ่าย ประจำวัน'!$B497,แพ็ค!AI:AI)+SUMIF(ธุรการ!$C:$C,'รับ-จ่าย ประจำวัน'!$B497,ธุรการ!AI:AI)+SUMIF(เส้นแต่งหน้าขนมปัง!$C:$C,'รับ-จ่าย ประจำวัน'!$B497,เส้นแต่งหน้าขนมปัง!AI:AI)+SUMIF('วางแผนBC,CJ'!$C:$C,'รับ-จ่าย ประจำวัน'!$B497,'วางแผนBC,CJ'!AI:AI)+SUMIF(RD!$C:$C,'รับ-จ่าย ประจำวัน'!$B497,RD!AI:AI)+SUMIF('FG,ออนไล,คัดแยก'!$C:$C,'รับ-จ่าย ประจำวัน'!$B497,'FG,ออนไล,คัดแยก'!AI:AI)</f>
        <v>0</v>
      </c>
      <c r="BQ497" s="16">
        <f>SUMIF(เตรียมส่วนผสม!$C:$C,'รับ-จ่าย ประจำวัน'!$B497,เตรียมส่วนผสม!AJ:AJ)+SUMIF(กวนไส้!$C:$C,'รับ-จ่าย ประจำวัน'!$B497,กวนไส้!AJ:AJ)+SUMIF(ผลิต1!$C:$C,'รับ-จ่าย ประจำวัน'!$B497,ผลิต1!AJ:AJ)+SUMIF(ผลิต2!$C:$C,'รับ-จ่าย ประจำวัน'!$B497,ผลิต2!AJ:AJ)+SUMIF(เส้นแต่งหน้าขนมเค้ก!$C:$C,'รับ-จ่าย ประจำวัน'!$B497,เส้นแต่งหน้าขนมเค้ก!AJ:AJ)+SUMIF(แพ็ค!$C:$C,'รับ-จ่าย ประจำวัน'!$B497,แพ็ค!AJ:AJ)+SUMIF(ธุรการ!$C:$C,'รับ-จ่าย ประจำวัน'!$B497,ธุรการ!AJ:AJ)+SUMIF(เส้นแต่งหน้าขนมปัง!$C:$C,'รับ-จ่าย ประจำวัน'!$B497,เส้นแต่งหน้าขนมปัง!AJ:AJ)+SUMIF('วางแผนBC,CJ'!$C:$C,'รับ-จ่าย ประจำวัน'!$B497,'วางแผนBC,CJ'!AJ:AJ)+SUMIF(RD!$C:$C,'รับ-จ่าย ประจำวัน'!$B497,RD!AJ:AJ)+SUMIF('FG,ออนไล,คัดแยก'!$C:$C,'รับ-จ่าย ประจำวัน'!$B497,'FG,ออนไล,คัดแยก'!AJ:AJ)</f>
        <v>3000</v>
      </c>
      <c r="BR497" s="16">
        <f>SUMIF(เตรียมส่วนผสม!$C:$C,'รับ-จ่าย ประจำวัน'!$B497,เตรียมส่วนผสม!AK:AK)+SUMIF(กวนไส้!$C:$C,'รับ-จ่าย ประจำวัน'!$B497,กวนไส้!AK:AK)+SUMIF(ผลิต1!$C:$C,'รับ-จ่าย ประจำวัน'!$B497,ผลิต1!AK:AK)+SUMIF(ผลิต2!$C:$C,'รับ-จ่าย ประจำวัน'!$B497,ผลิต2!AK:AK)+SUMIF(เส้นแต่งหน้าขนมเค้ก!$C:$C,'รับ-จ่าย ประจำวัน'!$B497,เส้นแต่งหน้าขนมเค้ก!AK:AK)+SUMIF(แพ็ค!$C:$C,'รับ-จ่าย ประจำวัน'!$B497,แพ็ค!AK:AK)+SUMIF(ธุรการ!$C:$C,'รับ-จ่าย ประจำวัน'!$B497,ธุรการ!AK:AK)+SUMIF(เส้นแต่งหน้าขนมปัง!$C:$C,'รับ-จ่าย ประจำวัน'!$B497,เส้นแต่งหน้าขนมปัง!AK:AK)+SUMIF('วางแผนBC,CJ'!$C:$C,'รับ-จ่าย ประจำวัน'!$B497,'วางแผนBC,CJ'!AK:AK)+SUMIF(RD!$C:$C,'รับ-จ่าย ประจำวัน'!$B497,RD!AK:AK)+SUMIF('FG,ออนไล,คัดแยก'!$C:$C,'รับ-จ่าย ประจำวัน'!$B497,'FG,ออนไล,คัดแยก'!AK:AK)</f>
        <v>0</v>
      </c>
      <c r="BS497" s="16">
        <f>SUMIF(เตรียมส่วนผสม!$C:$C,'รับ-จ่าย ประจำวัน'!$B497,เตรียมส่วนผสม!AL:AL)+SUMIF(กวนไส้!$C:$C,'รับ-จ่าย ประจำวัน'!$B497,กวนไส้!AL:AL)+SUMIF(ผลิต1!$C:$C,'รับ-จ่าย ประจำวัน'!$B497,ผลิต1!AL:AL)+SUMIF(ผลิต2!$C:$C,'รับ-จ่าย ประจำวัน'!$B497,ผลิต2!AL:AL)+SUMIF(เส้นแต่งหน้าขนมเค้ก!$C:$C,'รับ-จ่าย ประจำวัน'!$B497,เส้นแต่งหน้าขนมเค้ก!AL:AL)+SUMIF(แพ็ค!$C:$C,'รับ-จ่าย ประจำวัน'!$B497,แพ็ค!AL:AL)+SUMIF(ธุรการ!$C:$C,'รับ-จ่าย ประจำวัน'!$B497,ธุรการ!AL:AL)+SUMIF(เส้นแต่งหน้าขนมปัง!$C:$C,'รับ-จ่าย ประจำวัน'!$B497,เส้นแต่งหน้าขนมปัง!AL:AL)+SUMIF('วางแผนBC,CJ'!$C:$C,'รับ-จ่าย ประจำวัน'!$B497,'วางแผนBC,CJ'!AL:AL)+SUMIF(RD!$C:$C,'รับ-จ่าย ประจำวัน'!$B497,RD!AL:AL)+SUMIF('FG,ออนไล,คัดแยก'!$C:$C,'รับ-จ่าย ประจำวัน'!$B497,'FG,ออนไล,คัดแยก'!AL:AL)</f>
        <v>0</v>
      </c>
      <c r="BT497" s="18">
        <f t="shared" si="107"/>
        <v>64000</v>
      </c>
      <c r="BU497" s="116"/>
      <c r="BV497" s="146">
        <f t="shared" si="108"/>
        <v>98000</v>
      </c>
      <c r="BW497" s="183">
        <v>30</v>
      </c>
      <c r="BX497" s="172">
        <f>BT497/30</f>
        <v>2133.3333333333335</v>
      </c>
      <c r="BY497" s="188">
        <f t="shared" si="104"/>
        <v>45.9375</v>
      </c>
      <c r="BZ497" s="180">
        <f t="shared" ca="1" si="109"/>
        <v>46248.9375</v>
      </c>
      <c r="CA497" s="93">
        <v>32000</v>
      </c>
      <c r="CB497" s="93"/>
      <c r="CC497" s="93"/>
      <c r="CD497" s="93"/>
      <c r="CE497" s="93"/>
      <c r="CF497" s="93"/>
      <c r="CG497" s="93"/>
      <c r="CH497" s="93"/>
      <c r="CI497" s="93"/>
      <c r="CJ497" s="97"/>
      <c r="CK497" s="9">
        <f t="shared" si="105"/>
        <v>98000</v>
      </c>
    </row>
    <row r="498" spans="1:89" hidden="1" x14ac:dyDescent="0.5">
      <c r="A498" s="149"/>
      <c r="B498" s="34">
        <v>1024101001</v>
      </c>
      <c r="C498" s="33" t="s">
        <v>1718</v>
      </c>
      <c r="D498" s="141" t="s">
        <v>91</v>
      </c>
      <c r="E498" s="25"/>
      <c r="F498" s="132"/>
      <c r="G498" s="25"/>
      <c r="H498" s="12">
        <v>4050</v>
      </c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58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11"/>
      <c r="AF498" s="11"/>
      <c r="AG498" s="11"/>
      <c r="AH498" s="11"/>
      <c r="AI498" s="25"/>
      <c r="AJ498" s="25"/>
      <c r="AK498" s="25"/>
      <c r="AL498" s="25"/>
      <c r="AM498" s="25"/>
      <c r="AN498" s="15">
        <f t="shared" si="111"/>
        <v>0</v>
      </c>
      <c r="AO498" s="16">
        <f>SUMIF(เตรียมส่วนผสม!$C:$C,'รับ-จ่าย ประจำวัน'!$B498,เตรียมส่วนผสม!H:H)+SUMIF(กวนไส้!$C:$C,'รับ-จ่าย ประจำวัน'!$B498,กวนไส้!H:H)+SUMIF(ผลิต1!$C:$C,'รับ-จ่าย ประจำวัน'!$B498,ผลิต1!H:H)+SUMIF(ผลิต2!$C:$C,'รับ-จ่าย ประจำวัน'!$B498,ผลิต2!H:H)+SUMIF(เส้นแต่งหน้าขนมเค้ก!$C:$C,'รับ-จ่าย ประจำวัน'!$B498,เส้นแต่งหน้าขนมเค้ก!H:H)+SUMIF(แพ็ค!$C:$C,'รับ-จ่าย ประจำวัน'!$B498,แพ็ค!H:H)+SUMIF(ธุรการ!$C:$C,'รับ-จ่าย ประจำวัน'!$B498,ธุรการ!H:H)+SUMIF(เส้นแต่งหน้าขนมปัง!$C:$C,'รับ-จ่าย ประจำวัน'!$B498,เส้นแต่งหน้าขนมปัง!H:H)+SUMIF('วางแผนBC,CJ'!$C:$C,'รับ-จ่าย ประจำวัน'!$B498,'วางแผนBC,CJ'!H:H)+SUMIF(RD!$C:$C,'รับ-จ่าย ประจำวัน'!$B498,RD!H:H)+SUMIF('FG,ออนไล,คัดแยก'!$C:$C,'รับ-จ่าย ประจำวัน'!$B498,'FG,ออนไล,คัดแยก'!H:H)</f>
        <v>0</v>
      </c>
      <c r="AP498" s="16">
        <f>SUMIF(เตรียมส่วนผสม!$C:$C,'รับ-จ่าย ประจำวัน'!$B498,เตรียมส่วนผสม!I:I)+SUMIF(กวนไส้!$C:$C,'รับ-จ่าย ประจำวัน'!$B498,กวนไส้!I:I)+SUMIF(ผลิต1!$C:$C,'รับ-จ่าย ประจำวัน'!$B498,ผลิต1!I:I)+SUMIF(ผลิต2!$C:$C,'รับ-จ่าย ประจำวัน'!$B498,ผลิต2!I:I)+SUMIF(เส้นแต่งหน้าขนมเค้ก!$C:$C,'รับ-จ่าย ประจำวัน'!$B498,เส้นแต่งหน้าขนมเค้ก!I:I)+SUMIF(แพ็ค!$C:$C,'รับ-จ่าย ประจำวัน'!$B498,แพ็ค!I:I)+SUMIF(ธุรการ!$C:$C,'รับ-จ่าย ประจำวัน'!$B498,ธุรการ!I:I)+SUMIF(เส้นแต่งหน้าขนมปัง!$C:$C,'รับ-จ่าย ประจำวัน'!$B498,เส้นแต่งหน้าขนมปัง!I:I)+SUMIF('วางแผนBC,CJ'!$C:$C,'รับ-จ่าย ประจำวัน'!$B498,'วางแผนBC,CJ'!I:I)+SUMIF(RD!$C:$C,'รับ-จ่าย ประจำวัน'!$B498,RD!I:I)+SUMIF('FG,ออนไล,คัดแยก'!$C:$C,'รับ-จ่าย ประจำวัน'!$B498,'FG,ออนไล,คัดแยก'!I:I)</f>
        <v>0</v>
      </c>
      <c r="AQ498" s="16">
        <f>SUMIF(เตรียมส่วนผสม!$C:$C,'รับ-จ่าย ประจำวัน'!$B498,เตรียมส่วนผสม!J:J)+SUMIF(กวนไส้!$C:$C,'รับ-จ่าย ประจำวัน'!$B498,กวนไส้!J:J)+SUMIF(ผลิต1!$C:$C,'รับ-จ่าย ประจำวัน'!$B498,ผลิต1!J:J)+SUMIF(ผลิต2!$C:$C,'รับ-จ่าย ประจำวัน'!$B498,ผลิต2!J:J)+SUMIF(เส้นแต่งหน้าขนมเค้ก!$C:$C,'รับ-จ่าย ประจำวัน'!$B498,เส้นแต่งหน้าขนมเค้ก!J:J)+SUMIF(แพ็ค!$C:$C,'รับ-จ่าย ประจำวัน'!$B498,แพ็ค!J:J)+SUMIF(ธุรการ!$C:$C,'รับ-จ่าย ประจำวัน'!$B498,ธุรการ!J:J)+SUMIF(เส้นแต่งหน้าขนมปัง!$C:$C,'รับ-จ่าย ประจำวัน'!$B498,เส้นแต่งหน้าขนมปัง!J:J)+SUMIF('วางแผนBC,CJ'!$C:$C,'รับ-จ่าย ประจำวัน'!$B498,'วางแผนBC,CJ'!J:J)+SUMIF(RD!$C:$C,'รับ-จ่าย ประจำวัน'!$B498,RD!J:J)+SUMIF('FG,ออนไล,คัดแยก'!$C:$C,'รับ-จ่าย ประจำวัน'!$B498,'FG,ออนไล,คัดแยก'!J:J)</f>
        <v>0</v>
      </c>
      <c r="AR498" s="16">
        <f>SUMIF(เตรียมส่วนผสม!$C:$C,'รับ-จ่าย ประจำวัน'!$B498,เตรียมส่วนผสม!K:K)+SUMIF(กวนไส้!$C:$C,'รับ-จ่าย ประจำวัน'!$B498,กวนไส้!K:K)+SUMIF(ผลิต1!$C:$C,'รับ-จ่าย ประจำวัน'!$B498,ผลิต1!K:K)+SUMIF(ผลิต2!$C:$C,'รับ-จ่าย ประจำวัน'!$B498,ผลิต2!K:K)+SUMIF(เส้นแต่งหน้าขนมเค้ก!$C:$C,'รับ-จ่าย ประจำวัน'!$B498,เส้นแต่งหน้าขนมเค้ก!K:K)+SUMIF(แพ็ค!$C:$C,'รับ-จ่าย ประจำวัน'!$B498,แพ็ค!K:K)+SUMIF(ธุรการ!$C:$C,'รับ-จ่าย ประจำวัน'!$B498,ธุรการ!K:K)+SUMIF(เส้นแต่งหน้าขนมปัง!$C:$C,'รับ-จ่าย ประจำวัน'!$B498,เส้นแต่งหน้าขนมปัง!K:K)+SUMIF('วางแผนBC,CJ'!$C:$C,'รับ-จ่าย ประจำวัน'!$B498,'วางแผนBC,CJ'!K:K)+SUMIF(RD!$C:$C,'รับ-จ่าย ประจำวัน'!$B498,RD!K:K)+SUMIF('FG,ออนไล,คัดแยก'!$C:$C,'รับ-จ่าย ประจำวัน'!$B498,'FG,ออนไล,คัดแยก'!K:K)</f>
        <v>0</v>
      </c>
      <c r="AS498" s="16">
        <f>SUMIF(เตรียมส่วนผสม!$C:$C,'รับ-จ่าย ประจำวัน'!$B498,เตรียมส่วนผสม!L:L)+SUMIF(กวนไส้!$C:$C,'รับ-จ่าย ประจำวัน'!$B498,กวนไส้!L:L)+SUMIF(ผลิต1!$C:$C,'รับ-จ่าย ประจำวัน'!$B498,ผลิต1!L:L)+SUMIF(ผลิต2!$C:$C,'รับ-จ่าย ประจำวัน'!$B498,ผลิต2!L:L)+SUMIF(เส้นแต่งหน้าขนมเค้ก!$C:$C,'รับ-จ่าย ประจำวัน'!$B498,เส้นแต่งหน้าขนมเค้ก!L:L)+SUMIF(แพ็ค!$C:$C,'รับ-จ่าย ประจำวัน'!$B498,แพ็ค!L:L)+SUMIF(ธุรการ!$C:$C,'รับ-จ่าย ประจำวัน'!$B498,ธุรการ!L:L)+SUMIF(เส้นแต่งหน้าขนมปัง!$C:$C,'รับ-จ่าย ประจำวัน'!$B498,เส้นแต่งหน้าขนมปัง!L:L)+SUMIF('วางแผนBC,CJ'!$C:$C,'รับ-จ่าย ประจำวัน'!$B498,'วางแผนBC,CJ'!L:L)+SUMIF(RD!$C:$C,'รับ-จ่าย ประจำวัน'!$B498,RD!L:L)+SUMIF('FG,ออนไล,คัดแยก'!$C:$C,'รับ-จ่าย ประจำวัน'!$B498,'FG,ออนไล,คัดแยก'!L:L)</f>
        <v>0</v>
      </c>
      <c r="AT498" s="16">
        <f>SUMIF(เตรียมส่วนผสม!$C:$C,'รับ-จ่าย ประจำวัน'!$B498,เตรียมส่วนผสม!M:M)+SUMIF(กวนไส้!$C:$C,'รับ-จ่าย ประจำวัน'!$B498,กวนไส้!M:M)+SUMIF(ผลิต1!$C:$C,'รับ-จ่าย ประจำวัน'!$B498,ผลิต1!M:M)+SUMIF(ผลิต2!$C:$C,'รับ-จ่าย ประจำวัน'!$B498,ผลิต2!M:M)+SUMIF(เส้นแต่งหน้าขนมเค้ก!$C:$C,'รับ-จ่าย ประจำวัน'!$B498,เส้นแต่งหน้าขนมเค้ก!M:M)+SUMIF(แพ็ค!$C:$C,'รับ-จ่าย ประจำวัน'!$B498,แพ็ค!M:M)+SUMIF(ธุรการ!$C:$C,'รับ-จ่าย ประจำวัน'!$B498,ธุรการ!M:M)+SUMIF(เส้นแต่งหน้าขนมปัง!$C:$C,'รับ-จ่าย ประจำวัน'!$B498,เส้นแต่งหน้าขนมปัง!M:M)+SUMIF('วางแผนBC,CJ'!$C:$C,'รับ-จ่าย ประจำวัน'!$B498,'วางแผนBC,CJ'!M:M)+SUMIF(RD!$C:$C,'รับ-จ่าย ประจำวัน'!$B498,RD!M:M)+SUMIF('FG,ออนไล,คัดแยก'!$C:$C,'รับ-จ่าย ประจำวัน'!$B498,'FG,ออนไล,คัดแยก'!M:M)</f>
        <v>0</v>
      </c>
      <c r="AU498" s="16">
        <f>SUMIF(เตรียมส่วนผสม!$C:$C,'รับ-จ่าย ประจำวัน'!$B498,เตรียมส่วนผสม!N:N)+SUMIF(กวนไส้!$C:$C,'รับ-จ่าย ประจำวัน'!$B498,กวนไส้!N:N)+SUMIF(ผลิต1!$C:$C,'รับ-จ่าย ประจำวัน'!$B498,ผลิต1!N:N)+SUMIF(ผลิต2!$C:$C,'รับ-จ่าย ประจำวัน'!$B498,ผลิต2!N:N)+SUMIF(เส้นแต่งหน้าขนมเค้ก!$C:$C,'รับ-จ่าย ประจำวัน'!$B498,เส้นแต่งหน้าขนมเค้ก!N:N)+SUMIF(แพ็ค!$C:$C,'รับ-จ่าย ประจำวัน'!$B498,แพ็ค!N:N)+SUMIF(ธุรการ!$C:$C,'รับ-จ่าย ประจำวัน'!$B498,ธุรการ!N:N)+SUMIF(เส้นแต่งหน้าขนมปัง!$C:$C,'รับ-จ่าย ประจำวัน'!$B498,เส้นแต่งหน้าขนมปัง!N:N)+SUMIF('วางแผนBC,CJ'!$C:$C,'รับ-จ่าย ประจำวัน'!$B498,'วางแผนBC,CJ'!N:N)+SUMIF(RD!$C:$C,'รับ-จ่าย ประจำวัน'!$B498,RD!N:N)+SUMIF('FG,ออนไล,คัดแยก'!$C:$C,'รับ-จ่าย ประจำวัน'!$B498,'FG,ออนไล,คัดแยก'!N:N)</f>
        <v>0</v>
      </c>
      <c r="AV498" s="16">
        <f>SUMIF(เตรียมส่วนผสม!$C:$C,'รับ-จ่าย ประจำวัน'!$B498,เตรียมส่วนผสม!O:O)+SUMIF(กวนไส้!$C:$C,'รับ-จ่าย ประจำวัน'!$B498,กวนไส้!O:O)+SUMIF(ผลิต1!$C:$C,'รับ-จ่าย ประจำวัน'!$B498,ผลิต1!O:O)+SUMIF(ผลิต2!$C:$C,'รับ-จ่าย ประจำวัน'!$B498,ผลิต2!O:O)+SUMIF(เส้นแต่งหน้าขนมเค้ก!$C:$C,'รับ-จ่าย ประจำวัน'!$B498,เส้นแต่งหน้าขนมเค้ก!O:O)+SUMIF(แพ็ค!$C:$C,'รับ-จ่าย ประจำวัน'!$B498,แพ็ค!O:O)+SUMIF(ธุรการ!$C:$C,'รับ-จ่าย ประจำวัน'!$B498,ธุรการ!O:O)+SUMIF(เส้นแต่งหน้าขนมปัง!$C:$C,'รับ-จ่าย ประจำวัน'!$B498,เส้นแต่งหน้าขนมปัง!O:O)+SUMIF('วางแผนBC,CJ'!$C:$C,'รับ-จ่าย ประจำวัน'!$B498,'วางแผนBC,CJ'!O:O)+SUMIF(RD!$C:$C,'รับ-จ่าย ประจำวัน'!$B498,RD!O:O)+SUMIF('FG,ออนไล,คัดแยก'!$C:$C,'รับ-จ่าย ประจำวัน'!$B498,'FG,ออนไล,คัดแยก'!O:O)</f>
        <v>0</v>
      </c>
      <c r="AW498" s="16">
        <f>SUMIF(เตรียมส่วนผสม!$C:$C,'รับ-จ่าย ประจำวัน'!$B498,เตรียมส่วนผสม!P:P)+SUMIF(กวนไส้!$C:$C,'รับ-จ่าย ประจำวัน'!$B498,กวนไส้!P:P)+SUMIF(ผลิต1!$C:$C,'รับ-จ่าย ประจำวัน'!$B498,ผลิต1!P:P)+SUMIF(ผลิต2!$C:$C,'รับ-จ่าย ประจำวัน'!$B498,ผลิต2!P:P)+SUMIF(เส้นแต่งหน้าขนมเค้ก!$C:$C,'รับ-จ่าย ประจำวัน'!$B498,เส้นแต่งหน้าขนมเค้ก!P:P)+SUMIF(แพ็ค!$C:$C,'รับ-จ่าย ประจำวัน'!$B498,แพ็ค!P:P)+SUMIF(ธุรการ!$C:$C,'รับ-จ่าย ประจำวัน'!$B498,ธุรการ!P:P)+SUMIF(เส้นแต่งหน้าขนมปัง!$C:$C,'รับ-จ่าย ประจำวัน'!$B498,เส้นแต่งหน้าขนมปัง!P:P)+SUMIF('วางแผนBC,CJ'!$C:$C,'รับ-จ่าย ประจำวัน'!$B498,'วางแผนBC,CJ'!P:P)+SUMIF(RD!$C:$C,'รับ-จ่าย ประจำวัน'!$B498,RD!P:P)+SUMIF('FG,ออนไล,คัดแยก'!$C:$C,'รับ-จ่าย ประจำวัน'!$B498,'FG,ออนไล,คัดแยก'!P:P)</f>
        <v>0</v>
      </c>
      <c r="AX498" s="16">
        <f>SUMIF(เตรียมส่วนผสม!$C:$C,'รับ-จ่าย ประจำวัน'!$B498,เตรียมส่วนผสม!Q:Q)+SUMIF(กวนไส้!$C:$C,'รับ-จ่าย ประจำวัน'!$B498,กวนไส้!Q:Q)+SUMIF(ผลิต1!$C:$C,'รับ-จ่าย ประจำวัน'!$B498,ผลิต1!Q:Q)+SUMIF(ผลิต2!$C:$C,'รับ-จ่าย ประจำวัน'!$B498,ผลิต2!Q:Q)+SUMIF(เส้นแต่งหน้าขนมเค้ก!$C:$C,'รับ-จ่าย ประจำวัน'!$B498,เส้นแต่งหน้าขนมเค้ก!Q:Q)+SUMIF(แพ็ค!$C:$C,'รับ-จ่าย ประจำวัน'!$B498,แพ็ค!Q:Q)+SUMIF(ธุรการ!$C:$C,'รับ-จ่าย ประจำวัน'!$B498,ธุรการ!Q:Q)+SUMIF(เส้นแต่งหน้าขนมปัง!$C:$C,'รับ-จ่าย ประจำวัน'!$B498,เส้นแต่งหน้าขนมปัง!Q:Q)+SUMIF('วางแผนBC,CJ'!$C:$C,'รับ-จ่าย ประจำวัน'!$B498,'วางแผนBC,CJ'!Q:Q)+SUMIF(RD!$C:$C,'รับ-จ่าย ประจำวัน'!$B498,RD!Q:Q)+SUMIF('FG,ออนไล,คัดแยก'!$C:$C,'รับ-จ่าย ประจำวัน'!$B498,'FG,ออนไล,คัดแยก'!Q:Q)</f>
        <v>0</v>
      </c>
      <c r="AY498" s="16">
        <f>SUMIF(เตรียมส่วนผสม!$C:$C,'รับ-จ่าย ประจำวัน'!$B498,เตรียมส่วนผสม!R:R)+SUMIF(กวนไส้!$C:$C,'รับ-จ่าย ประจำวัน'!$B498,กวนไส้!R:R)+SUMIF(ผลิต1!$C:$C,'รับ-จ่าย ประจำวัน'!$B498,ผลิต1!R:R)+SUMIF(ผลิต2!$C:$C,'รับ-จ่าย ประจำวัน'!$B498,ผลิต2!R:R)+SUMIF(เส้นแต่งหน้าขนมเค้ก!$C:$C,'รับ-จ่าย ประจำวัน'!$B498,เส้นแต่งหน้าขนมเค้ก!R:R)+SUMIF(แพ็ค!$C:$C,'รับ-จ่าย ประจำวัน'!$B498,แพ็ค!R:R)+SUMIF(ธุรการ!$C:$C,'รับ-จ่าย ประจำวัน'!$B498,ธุรการ!R:R)+SUMIF(เส้นแต่งหน้าขนมปัง!$C:$C,'รับ-จ่าย ประจำวัน'!$B498,เส้นแต่งหน้าขนมปัง!R:R)+SUMIF('วางแผนBC,CJ'!$C:$C,'รับ-จ่าย ประจำวัน'!$B498,'วางแผนBC,CJ'!R:R)+SUMIF(RD!$C:$C,'รับ-จ่าย ประจำวัน'!$B498,RD!R:R)+SUMIF('FG,ออนไล,คัดแยก'!$C:$C,'รับ-จ่าย ประจำวัน'!$B498,'FG,ออนไล,คัดแยก'!R:R)</f>
        <v>0</v>
      </c>
      <c r="AZ498" s="16">
        <f>SUMIF(เตรียมส่วนผสม!$C:$C,'รับ-จ่าย ประจำวัน'!$B498,เตรียมส่วนผสม!S:S)+SUMIF(กวนไส้!$C:$C,'รับ-จ่าย ประจำวัน'!$B498,กวนไส้!S:S)+SUMIF(ผลิต1!$C:$C,'รับ-จ่าย ประจำวัน'!$B498,ผลิต1!S:S)+SUMIF(ผลิต2!$C:$C,'รับ-จ่าย ประจำวัน'!$B498,ผลิต2!S:S)+SUMIF(เส้นแต่งหน้าขนมเค้ก!$C:$C,'รับ-จ่าย ประจำวัน'!$B498,เส้นแต่งหน้าขนมเค้ก!S:S)+SUMIF(แพ็ค!$C:$C,'รับ-จ่าย ประจำวัน'!$B498,แพ็ค!S:S)+SUMIF(ธุรการ!$C:$C,'รับ-จ่าย ประจำวัน'!$B498,ธุรการ!S:S)+SUMIF(เส้นแต่งหน้าขนมปัง!$C:$C,'รับ-จ่าย ประจำวัน'!$B498,เส้นแต่งหน้าขนมปัง!S:S)+SUMIF('วางแผนBC,CJ'!$C:$C,'รับ-จ่าย ประจำวัน'!$B498,'วางแผนBC,CJ'!S:S)+SUMIF(RD!$C:$C,'รับ-จ่าย ประจำวัน'!$B498,RD!S:S)+SUMIF('FG,ออนไล,คัดแยก'!$C:$C,'รับ-จ่าย ประจำวัน'!$B498,'FG,ออนไล,คัดแยก'!S:S)</f>
        <v>0</v>
      </c>
      <c r="BA498" s="16">
        <f>SUMIF(เตรียมส่วนผสม!$C:$C,'รับ-จ่าย ประจำวัน'!$B498,เตรียมส่วนผสม!T:T)+SUMIF(กวนไส้!$C:$C,'รับ-จ่าย ประจำวัน'!$B498,กวนไส้!T:T)+SUMIF(ผลิต1!$C:$C,'รับ-จ่าย ประจำวัน'!$B498,ผลิต1!T:T)+SUMIF(ผลิต2!$C:$C,'รับ-จ่าย ประจำวัน'!$B498,ผลิต2!T:T)+SUMIF(เส้นแต่งหน้าขนมเค้ก!$C:$C,'รับ-จ่าย ประจำวัน'!$B498,เส้นแต่งหน้าขนมเค้ก!T:T)+SUMIF(แพ็ค!$C:$C,'รับ-จ่าย ประจำวัน'!$B498,แพ็ค!T:T)+SUMIF(ธุรการ!$C:$C,'รับ-จ่าย ประจำวัน'!$B498,ธุรการ!T:T)+SUMIF(เส้นแต่งหน้าขนมปัง!$C:$C,'รับ-จ่าย ประจำวัน'!$B498,เส้นแต่งหน้าขนมปัง!T:T)+SUMIF('วางแผนBC,CJ'!$C:$C,'รับ-จ่าย ประจำวัน'!$B498,'วางแผนBC,CJ'!T:T)+SUMIF(RD!$C:$C,'รับ-จ่าย ประจำวัน'!$B498,RD!T:T)+SUMIF('FG,ออนไล,คัดแยก'!$C:$C,'รับ-จ่าย ประจำวัน'!$B498,'FG,ออนไล,คัดแยก'!T:T)</f>
        <v>0</v>
      </c>
      <c r="BB498" s="16">
        <f>SUMIF(เตรียมส่วนผสม!$C:$C,'รับ-จ่าย ประจำวัน'!$B498,เตรียมส่วนผสม!U:U)+SUMIF(กวนไส้!$C:$C,'รับ-จ่าย ประจำวัน'!$B498,กวนไส้!U:U)+SUMIF(ผลิต1!$C:$C,'รับ-จ่าย ประจำวัน'!$B498,ผลิต1!U:U)+SUMIF(ผลิต2!$C:$C,'รับ-จ่าย ประจำวัน'!$B498,ผลิต2!U:U)+SUMIF(เส้นแต่งหน้าขนมเค้ก!$C:$C,'รับ-จ่าย ประจำวัน'!$B498,เส้นแต่งหน้าขนมเค้ก!U:U)+SUMIF(แพ็ค!$C:$C,'รับ-จ่าย ประจำวัน'!$B498,แพ็ค!U:U)+SUMIF(ธุรการ!$C:$C,'รับ-จ่าย ประจำวัน'!$B498,ธุรการ!U:U)+SUMIF(เส้นแต่งหน้าขนมปัง!$C:$C,'รับ-จ่าย ประจำวัน'!$B498,เส้นแต่งหน้าขนมปัง!U:U)+SUMIF('วางแผนBC,CJ'!$C:$C,'รับ-จ่าย ประจำวัน'!$B498,'วางแผนBC,CJ'!U:U)+SUMIF(RD!$C:$C,'รับ-จ่าย ประจำวัน'!$B498,RD!U:U)+SUMIF('FG,ออนไล,คัดแยก'!$C:$C,'รับ-จ่าย ประจำวัน'!$B498,'FG,ออนไล,คัดแยก'!U:U)</f>
        <v>0</v>
      </c>
      <c r="BC498" s="16">
        <f>SUMIF(เตรียมส่วนผสม!$C:$C,'รับ-จ่าย ประจำวัน'!$B498,เตรียมส่วนผสม!V:V)+SUMIF(กวนไส้!$C:$C,'รับ-จ่าย ประจำวัน'!$B498,กวนไส้!V:V)+SUMIF(ผลิต1!$C:$C,'รับ-จ่าย ประจำวัน'!$B498,ผลิต1!V:V)+SUMIF(ผลิต2!$C:$C,'รับ-จ่าย ประจำวัน'!$B498,ผลิต2!V:V)+SUMIF(เส้นแต่งหน้าขนมเค้ก!$C:$C,'รับ-จ่าย ประจำวัน'!$B498,เส้นแต่งหน้าขนมเค้ก!V:V)+SUMIF(แพ็ค!$C:$C,'รับ-จ่าย ประจำวัน'!$B498,แพ็ค!V:V)+SUMIF(ธุรการ!$C:$C,'รับ-จ่าย ประจำวัน'!$B498,ธุรการ!V:V)+SUMIF(เส้นแต่งหน้าขนมปัง!$C:$C,'รับ-จ่าย ประจำวัน'!$B498,เส้นแต่งหน้าขนมปัง!V:V)+SUMIF('วางแผนBC,CJ'!$C:$C,'รับ-จ่าย ประจำวัน'!$B498,'วางแผนBC,CJ'!V:V)+SUMIF(RD!$C:$C,'รับ-จ่าย ประจำวัน'!$B498,RD!V:V)+SUMIF('FG,ออนไล,คัดแยก'!$C:$C,'รับ-จ่าย ประจำวัน'!$B498,'FG,ออนไล,คัดแยก'!V:V)</f>
        <v>0</v>
      </c>
      <c r="BD498" s="16">
        <f>SUMIF(เตรียมส่วนผสม!$C:$C,'รับ-จ่าย ประจำวัน'!$B498,เตรียมส่วนผสม!W:W)+SUMIF(กวนไส้!$C:$C,'รับ-จ่าย ประจำวัน'!$B498,กวนไส้!W:W)+SUMIF(ผลิต1!$C:$C,'รับ-จ่าย ประจำวัน'!$B498,ผลิต1!W:W)+SUMIF(ผลิต2!$C:$C,'รับ-จ่าย ประจำวัน'!$B498,ผลิต2!W:W)+SUMIF(เส้นแต่งหน้าขนมเค้ก!$C:$C,'รับ-จ่าย ประจำวัน'!$B498,เส้นแต่งหน้าขนมเค้ก!W:W)+SUMIF(แพ็ค!$C:$C,'รับ-จ่าย ประจำวัน'!$B498,แพ็ค!W:W)+SUMIF(ธุรการ!$C:$C,'รับ-จ่าย ประจำวัน'!$B498,ธุรการ!W:W)+SUMIF(เส้นแต่งหน้าขนมปัง!$C:$C,'รับ-จ่าย ประจำวัน'!$B498,เส้นแต่งหน้าขนมปัง!W:W)+SUMIF('วางแผนBC,CJ'!$C:$C,'รับ-จ่าย ประจำวัน'!$B498,'วางแผนBC,CJ'!W:W)+SUMIF(RD!$C:$C,'รับ-จ่าย ประจำวัน'!$B498,RD!W:W)+SUMIF('FG,ออนไล,คัดแยก'!$C:$C,'รับ-จ่าย ประจำวัน'!$B498,'FG,ออนไล,คัดแยก'!W:W)</f>
        <v>0</v>
      </c>
      <c r="BE498" s="16">
        <f>SUMIF(เตรียมส่วนผสม!$C:$C,'รับ-จ่าย ประจำวัน'!$B498,เตรียมส่วนผสม!X:X)+SUMIF(กวนไส้!$C:$C,'รับ-จ่าย ประจำวัน'!$B498,กวนไส้!X:X)+SUMIF(ผลิต1!$C:$C,'รับ-จ่าย ประจำวัน'!$B498,ผลิต1!X:X)+SUMIF(ผลิต2!$C:$C,'รับ-จ่าย ประจำวัน'!$B498,ผลิต2!X:X)+SUMIF(เส้นแต่งหน้าขนมเค้ก!$C:$C,'รับ-จ่าย ประจำวัน'!$B498,เส้นแต่งหน้าขนมเค้ก!X:X)+SUMIF(แพ็ค!$C:$C,'รับ-จ่าย ประจำวัน'!$B498,แพ็ค!X:X)+SUMIF(ธุรการ!$C:$C,'รับ-จ่าย ประจำวัน'!$B498,ธุรการ!X:X)+SUMIF(เส้นแต่งหน้าขนมปัง!$C:$C,'รับ-จ่าย ประจำวัน'!$B498,เส้นแต่งหน้าขนมปัง!X:X)+SUMIF('วางแผนBC,CJ'!$C:$C,'รับ-จ่าย ประจำวัน'!$B498,'วางแผนBC,CJ'!X:X)+SUMIF(RD!$C:$C,'รับ-จ่าย ประจำวัน'!$B498,RD!X:X)+SUMIF('FG,ออนไล,คัดแยก'!$C:$C,'รับ-จ่าย ประจำวัน'!$B498,'FG,ออนไล,คัดแยก'!X:X)</f>
        <v>0</v>
      </c>
      <c r="BF498" s="16">
        <f>SUMIF(เตรียมส่วนผสม!$C:$C,'รับ-จ่าย ประจำวัน'!$B498,เตรียมส่วนผสม!Y:Y)+SUMIF(กวนไส้!$C:$C,'รับ-จ่าย ประจำวัน'!$B498,กวนไส้!Y:Y)+SUMIF(ผลิต1!$C:$C,'รับ-จ่าย ประจำวัน'!$B498,ผลิต1!Y:Y)+SUMIF(ผลิต2!$C:$C,'รับ-จ่าย ประจำวัน'!$B498,ผลิต2!Y:Y)+SUMIF(เส้นแต่งหน้าขนมเค้ก!$C:$C,'รับ-จ่าย ประจำวัน'!$B498,เส้นแต่งหน้าขนมเค้ก!Y:Y)+SUMIF(แพ็ค!$C:$C,'รับ-จ่าย ประจำวัน'!$B498,แพ็ค!Y:Y)+SUMIF(ธุรการ!$C:$C,'รับ-จ่าย ประจำวัน'!$B498,ธุรการ!Y:Y)+SUMIF(เส้นแต่งหน้าขนมปัง!$C:$C,'รับ-จ่าย ประจำวัน'!$B498,เส้นแต่งหน้าขนมปัง!Y:Y)+SUMIF('วางแผนBC,CJ'!$C:$C,'รับ-จ่าย ประจำวัน'!$B498,'วางแผนBC,CJ'!Y:Y)+SUMIF(RD!$C:$C,'รับ-จ่าย ประจำวัน'!$B498,RD!Y:Y)+SUMIF('FG,ออนไล,คัดแยก'!$C:$C,'รับ-จ่าย ประจำวัน'!$B498,'FG,ออนไล,คัดแยก'!Y:Y)</f>
        <v>0</v>
      </c>
      <c r="BG498" s="16">
        <f>SUMIF(เตรียมส่วนผสม!$C:$C,'รับ-จ่าย ประจำวัน'!$B498,เตรียมส่วนผสม!Z:Z)+SUMIF(กวนไส้!$C:$C,'รับ-จ่าย ประจำวัน'!$B498,กวนไส้!Z:Z)+SUMIF(ผลิต1!$C:$C,'รับ-จ่าย ประจำวัน'!$B498,ผลิต1!Z:Z)+SUMIF(ผลิต2!$C:$C,'รับ-จ่าย ประจำวัน'!$B498,ผลิต2!Z:Z)+SUMIF(เส้นแต่งหน้าขนมเค้ก!$C:$C,'รับ-จ่าย ประจำวัน'!$B498,เส้นแต่งหน้าขนมเค้ก!Z:Z)+SUMIF(แพ็ค!$C:$C,'รับ-จ่าย ประจำวัน'!$B498,แพ็ค!Z:Z)+SUMIF(ธุรการ!$C:$C,'รับ-จ่าย ประจำวัน'!$B498,ธุรการ!Z:Z)+SUMIF(เส้นแต่งหน้าขนมปัง!$C:$C,'รับ-จ่าย ประจำวัน'!$B498,เส้นแต่งหน้าขนมปัง!Z:Z)+SUMIF('วางแผนBC,CJ'!$C:$C,'รับ-จ่าย ประจำวัน'!$B498,'วางแผนBC,CJ'!Z:Z)+SUMIF(RD!$C:$C,'รับ-จ่าย ประจำวัน'!$B498,RD!Z:Z)+SUMIF('FG,ออนไล,คัดแยก'!$C:$C,'รับ-จ่าย ประจำวัน'!$B498,'FG,ออนไล,คัดแยก'!Z:Z)</f>
        <v>0</v>
      </c>
      <c r="BH498" s="16">
        <f>SUMIF(เตรียมส่วนผสม!$C:$C,'รับ-จ่าย ประจำวัน'!$B498,เตรียมส่วนผสม!AA:AA)+SUMIF(กวนไส้!$C:$C,'รับ-จ่าย ประจำวัน'!$B498,กวนไส้!AA:AA)+SUMIF(ผลิต1!$C:$C,'รับ-จ่าย ประจำวัน'!$B498,ผลิต1!AA:AA)+SUMIF(ผลิต2!$C:$C,'รับ-จ่าย ประจำวัน'!$B498,ผลิต2!AA:AA)+SUMIF(เส้นแต่งหน้าขนมเค้ก!$C:$C,'รับ-จ่าย ประจำวัน'!$B498,เส้นแต่งหน้าขนมเค้ก!AA:AA)+SUMIF(แพ็ค!$C:$C,'รับ-จ่าย ประจำวัน'!$B498,แพ็ค!AA:AA)+SUMIF(ธุรการ!$C:$C,'รับ-จ่าย ประจำวัน'!$B498,ธุรการ!AA:AA)+SUMIF(เส้นแต่งหน้าขนมปัง!$C:$C,'รับ-จ่าย ประจำวัน'!$B498,เส้นแต่งหน้าขนมปัง!AA:AA)+SUMIF('วางแผนBC,CJ'!$C:$C,'รับ-จ่าย ประจำวัน'!$B498,'วางแผนBC,CJ'!AA:AA)+SUMIF(RD!$C:$C,'รับ-จ่าย ประจำวัน'!$B498,RD!AA:AA)+SUMIF('FG,ออนไล,คัดแยก'!$C:$C,'รับ-จ่าย ประจำวัน'!$B498,'FG,ออนไล,คัดแยก'!AA:AA)</f>
        <v>0</v>
      </c>
      <c r="BI498" s="16">
        <f>SUMIF(เตรียมส่วนผสม!$C:$C,'รับ-จ่าย ประจำวัน'!$B498,เตรียมส่วนผสม!AB:AB)+SUMIF(กวนไส้!$C:$C,'รับ-จ่าย ประจำวัน'!$B498,กวนไส้!AB:AB)+SUMIF(ผลิต1!$C:$C,'รับ-จ่าย ประจำวัน'!$B498,ผลิต1!AB:AB)+SUMIF(ผลิต2!$C:$C,'รับ-จ่าย ประจำวัน'!$B498,ผลิต2!AB:AB)+SUMIF(เส้นแต่งหน้าขนมเค้ก!$C:$C,'รับ-จ่าย ประจำวัน'!$B498,เส้นแต่งหน้าขนมเค้ก!AB:AB)+SUMIF(แพ็ค!$C:$C,'รับ-จ่าย ประจำวัน'!$B498,แพ็ค!AB:AB)+SUMIF(ธุรการ!$C:$C,'รับ-จ่าย ประจำวัน'!$B498,ธุรการ!AB:AB)+SUMIF(เส้นแต่งหน้าขนมปัง!$C:$C,'รับ-จ่าย ประจำวัน'!$B498,เส้นแต่งหน้าขนมปัง!AB:AB)+SUMIF('วางแผนBC,CJ'!$C:$C,'รับ-จ่าย ประจำวัน'!$B498,'วางแผนBC,CJ'!AB:AB)+SUMIF(RD!$C:$C,'รับ-จ่าย ประจำวัน'!$B498,RD!AB:AB)+SUMIF('FG,ออนไล,คัดแยก'!$C:$C,'รับ-จ่าย ประจำวัน'!$B498,'FG,ออนไล,คัดแยก'!AB:AB)</f>
        <v>0</v>
      </c>
      <c r="BJ498" s="16">
        <f>SUMIF(เตรียมส่วนผสม!$C:$C,'รับ-จ่าย ประจำวัน'!$B498,เตรียมส่วนผสม!AC:AC)+SUMIF(กวนไส้!$C:$C,'รับ-จ่าย ประจำวัน'!$B498,กวนไส้!AC:AC)+SUMIF(ผลิต1!$C:$C,'รับ-จ่าย ประจำวัน'!$B498,ผลิต1!AC:AC)+SUMIF(ผลิต2!$C:$C,'รับ-จ่าย ประจำวัน'!$B498,ผลิต2!AC:AC)+SUMIF(เส้นแต่งหน้าขนมเค้ก!$C:$C,'รับ-จ่าย ประจำวัน'!$B498,เส้นแต่งหน้าขนมเค้ก!AC:AC)+SUMIF(แพ็ค!$C:$C,'รับ-จ่าย ประจำวัน'!$B498,แพ็ค!AC:AC)+SUMIF(ธุรการ!$C:$C,'รับ-จ่าย ประจำวัน'!$B498,ธุรการ!AC:AC)+SUMIF(เส้นแต่งหน้าขนมปัง!$C:$C,'รับ-จ่าย ประจำวัน'!$B498,เส้นแต่งหน้าขนมปัง!AC:AC)+SUMIF('วางแผนBC,CJ'!$C:$C,'รับ-จ่าย ประจำวัน'!$B498,'วางแผนBC,CJ'!AC:AC)+SUMIF(RD!$C:$C,'รับ-จ่าย ประจำวัน'!$B498,RD!AC:AC)+SUMIF('FG,ออนไล,คัดแยก'!$C:$C,'รับ-จ่าย ประจำวัน'!$B498,'FG,ออนไล,คัดแยก'!AC:AC)</f>
        <v>0</v>
      </c>
      <c r="BK498" s="16">
        <f>SUMIF(เตรียมส่วนผสม!$C:$C,'รับ-จ่าย ประจำวัน'!$B498,เตรียมส่วนผสม!AD:AD)+SUMIF(กวนไส้!$C:$C,'รับ-จ่าย ประจำวัน'!$B498,กวนไส้!AD:AD)+SUMIF(ผลิต1!$C:$C,'รับ-จ่าย ประจำวัน'!$B498,ผลิต1!AD:AD)+SUMIF(ผลิต2!$C:$C,'รับ-จ่าย ประจำวัน'!$B498,ผลิต2!AD:AD)+SUMIF(เส้นแต่งหน้าขนมเค้ก!$C:$C,'รับ-จ่าย ประจำวัน'!$B498,เส้นแต่งหน้าขนมเค้ก!AD:AD)+SUMIF(แพ็ค!$C:$C,'รับ-จ่าย ประจำวัน'!$B498,แพ็ค!AD:AD)+SUMIF(ธุรการ!$C:$C,'รับ-จ่าย ประจำวัน'!$B498,ธุรการ!AD:AD)+SUMIF(เส้นแต่งหน้าขนมปัง!$C:$C,'รับ-จ่าย ประจำวัน'!$B498,เส้นแต่งหน้าขนมปัง!AD:AD)+SUMIF('วางแผนBC,CJ'!$C:$C,'รับ-จ่าย ประจำวัน'!$B498,'วางแผนBC,CJ'!AD:AD)+SUMIF(RD!$C:$C,'รับ-จ่าย ประจำวัน'!$B498,RD!AD:AD)+SUMIF('FG,ออนไล,คัดแยก'!$C:$C,'รับ-จ่าย ประจำวัน'!$B498,'FG,ออนไล,คัดแยก'!AD:AD)</f>
        <v>0</v>
      </c>
      <c r="BL498" s="16">
        <f>SUMIF(เตรียมส่วนผสม!$C:$C,'รับ-จ่าย ประจำวัน'!$B498,เตรียมส่วนผสม!AE:AE)+SUMIF(กวนไส้!$C:$C,'รับ-จ่าย ประจำวัน'!$B498,กวนไส้!AE:AE)+SUMIF(ผลิต1!$C:$C,'รับ-จ่าย ประจำวัน'!$B498,ผลิต1!AE:AE)+SUMIF(ผลิต2!$C:$C,'รับ-จ่าย ประจำวัน'!$B498,ผลิต2!AE:AE)+SUMIF(เส้นแต่งหน้าขนมเค้ก!$C:$C,'รับ-จ่าย ประจำวัน'!$B498,เส้นแต่งหน้าขนมเค้ก!AE:AE)+SUMIF(แพ็ค!$C:$C,'รับ-จ่าย ประจำวัน'!$B498,แพ็ค!AE:AE)+SUMIF(ธุรการ!$C:$C,'รับ-จ่าย ประจำวัน'!$B498,ธุรการ!AE:AE)+SUMIF(เส้นแต่งหน้าขนมปัง!$C:$C,'รับ-จ่าย ประจำวัน'!$B498,เส้นแต่งหน้าขนมปัง!AE:AE)+SUMIF('วางแผนBC,CJ'!$C:$C,'รับ-จ่าย ประจำวัน'!$B498,'วางแผนBC,CJ'!AE:AE)+SUMIF(RD!$C:$C,'รับ-จ่าย ประจำวัน'!$B498,RD!AE:AE)+SUMIF('FG,ออนไล,คัดแยก'!$C:$C,'รับ-จ่าย ประจำวัน'!$B498,'FG,ออนไล,คัดแยก'!AE:AE)</f>
        <v>0</v>
      </c>
      <c r="BM498" s="16">
        <f>SUMIF(เตรียมส่วนผสม!$C:$C,'รับ-จ่าย ประจำวัน'!$B498,เตรียมส่วนผสม!AF:AF)+SUMIF(กวนไส้!$C:$C,'รับ-จ่าย ประจำวัน'!$B498,กวนไส้!AF:AF)+SUMIF(ผลิต1!$C:$C,'รับ-จ่าย ประจำวัน'!$B498,ผลิต1!AF:AF)+SUMIF(ผลิต2!$C:$C,'รับ-จ่าย ประจำวัน'!$B498,ผลิต2!AF:AF)+SUMIF(เส้นแต่งหน้าขนมเค้ก!$C:$C,'รับ-จ่าย ประจำวัน'!$B498,เส้นแต่งหน้าขนมเค้ก!AF:AF)+SUMIF(แพ็ค!$C:$C,'รับ-จ่าย ประจำวัน'!$B498,แพ็ค!AF:AF)+SUMIF(ธุรการ!$C:$C,'รับ-จ่าย ประจำวัน'!$B498,ธุรการ!AF:AF)+SUMIF(เส้นแต่งหน้าขนมปัง!$C:$C,'รับ-จ่าย ประจำวัน'!$B498,เส้นแต่งหน้าขนมปัง!AF:AF)+SUMIF('วางแผนBC,CJ'!$C:$C,'รับ-จ่าย ประจำวัน'!$B498,'วางแผนBC,CJ'!AF:AF)+SUMIF(RD!$C:$C,'รับ-จ่าย ประจำวัน'!$B498,RD!AF:AF)+SUMIF('FG,ออนไล,คัดแยก'!$C:$C,'รับ-จ่าย ประจำวัน'!$B498,'FG,ออนไล,คัดแยก'!AF:AF)</f>
        <v>0</v>
      </c>
      <c r="BN498" s="16">
        <f>SUMIF(เตรียมส่วนผสม!$C:$C,'รับ-จ่าย ประจำวัน'!$B498,เตรียมส่วนผสม!AG:AG)+SUMIF(กวนไส้!$C:$C,'รับ-จ่าย ประจำวัน'!$B498,กวนไส้!AG:AG)+SUMIF(ผลิต1!$C:$C,'รับ-จ่าย ประจำวัน'!$B498,ผลิต1!AG:AG)+SUMIF(ผลิต2!$C:$C,'รับ-จ่าย ประจำวัน'!$B498,ผลิต2!AG:AG)+SUMIF(เส้นแต่งหน้าขนมเค้ก!$C:$C,'รับ-จ่าย ประจำวัน'!$B498,เส้นแต่งหน้าขนมเค้ก!AG:AG)+SUMIF(แพ็ค!$C:$C,'รับ-จ่าย ประจำวัน'!$B498,แพ็ค!AG:AG)+SUMIF(ธุรการ!$C:$C,'รับ-จ่าย ประจำวัน'!$B498,ธุรการ!AG:AG)+SUMIF(เส้นแต่งหน้าขนมปัง!$C:$C,'รับ-จ่าย ประจำวัน'!$B498,เส้นแต่งหน้าขนมปัง!AG:AG)+SUMIF('วางแผนBC,CJ'!$C:$C,'รับ-จ่าย ประจำวัน'!$B498,'วางแผนBC,CJ'!AG:AG)+SUMIF(RD!$C:$C,'รับ-จ่าย ประจำวัน'!$B498,RD!AG:AG)+SUMIF('FG,ออนไล,คัดแยก'!$C:$C,'รับ-จ่าย ประจำวัน'!$B498,'FG,ออนไล,คัดแยก'!AG:AG)</f>
        <v>0</v>
      </c>
      <c r="BO498" s="16">
        <f>SUMIF(เตรียมส่วนผสม!$C:$C,'รับ-จ่าย ประจำวัน'!$B498,เตรียมส่วนผสม!AH:AH)+SUMIF(กวนไส้!$C:$C,'รับ-จ่าย ประจำวัน'!$B498,กวนไส้!AH:AH)+SUMIF(ผลิต1!$C:$C,'รับ-จ่าย ประจำวัน'!$B498,ผลิต1!AH:AH)+SUMIF(ผลิต2!$C:$C,'รับ-จ่าย ประจำวัน'!$B498,ผลิต2!AH:AH)+SUMIF(เส้นแต่งหน้าขนมเค้ก!$C:$C,'รับ-จ่าย ประจำวัน'!$B498,เส้นแต่งหน้าขนมเค้ก!AH:AH)+SUMIF(แพ็ค!$C:$C,'รับ-จ่าย ประจำวัน'!$B498,แพ็ค!AH:AH)+SUMIF(ธุรการ!$C:$C,'รับ-จ่าย ประจำวัน'!$B498,ธุรการ!AH:AH)+SUMIF(เส้นแต่งหน้าขนมปัง!$C:$C,'รับ-จ่าย ประจำวัน'!$B498,เส้นแต่งหน้าขนมปัง!AH:AH)+SUMIF('วางแผนBC,CJ'!$C:$C,'รับ-จ่าย ประจำวัน'!$B498,'วางแผนBC,CJ'!AH:AH)+SUMIF(RD!$C:$C,'รับ-จ่าย ประจำวัน'!$B498,RD!AH:AH)+SUMIF('FG,ออนไล,คัดแยก'!$C:$C,'รับ-จ่าย ประจำวัน'!$B498,'FG,ออนไล,คัดแยก'!AH:AH)</f>
        <v>0</v>
      </c>
      <c r="BP498" s="16">
        <f>SUMIF(เตรียมส่วนผสม!$C:$C,'รับ-จ่าย ประจำวัน'!$B498,เตรียมส่วนผสม!AI:AI)+SUMIF(กวนไส้!$C:$C,'รับ-จ่าย ประจำวัน'!$B498,กวนไส้!AI:AI)+SUMIF(ผลิต1!$C:$C,'รับ-จ่าย ประจำวัน'!$B498,ผลิต1!AI:AI)+SUMIF(ผลิต2!$C:$C,'รับ-จ่าย ประจำวัน'!$B498,ผลิต2!AI:AI)+SUMIF(เส้นแต่งหน้าขนมเค้ก!$C:$C,'รับ-จ่าย ประจำวัน'!$B498,เส้นแต่งหน้าขนมเค้ก!AI:AI)+SUMIF(แพ็ค!$C:$C,'รับ-จ่าย ประจำวัน'!$B498,แพ็ค!AI:AI)+SUMIF(ธุรการ!$C:$C,'รับ-จ่าย ประจำวัน'!$B498,ธุรการ!AI:AI)+SUMIF(เส้นแต่งหน้าขนมปัง!$C:$C,'รับ-จ่าย ประจำวัน'!$B498,เส้นแต่งหน้าขนมปัง!AI:AI)+SUMIF('วางแผนBC,CJ'!$C:$C,'รับ-จ่าย ประจำวัน'!$B498,'วางแผนBC,CJ'!AI:AI)+SUMIF(RD!$C:$C,'รับ-จ่าย ประจำวัน'!$B498,RD!AI:AI)+SUMIF('FG,ออนไล,คัดแยก'!$C:$C,'รับ-จ่าย ประจำวัน'!$B498,'FG,ออนไล,คัดแยก'!AI:AI)</f>
        <v>0</v>
      </c>
      <c r="BQ498" s="16">
        <f>SUMIF(เตรียมส่วนผสม!$C:$C,'รับ-จ่าย ประจำวัน'!$B498,เตรียมส่วนผสม!AJ:AJ)+SUMIF(กวนไส้!$C:$C,'รับ-จ่าย ประจำวัน'!$B498,กวนไส้!AJ:AJ)+SUMIF(ผลิต1!$C:$C,'รับ-จ่าย ประจำวัน'!$B498,ผลิต1!AJ:AJ)+SUMIF(ผลิต2!$C:$C,'รับ-จ่าย ประจำวัน'!$B498,ผลิต2!AJ:AJ)+SUMIF(เส้นแต่งหน้าขนมเค้ก!$C:$C,'รับ-จ่าย ประจำวัน'!$B498,เส้นแต่งหน้าขนมเค้ก!AJ:AJ)+SUMIF(แพ็ค!$C:$C,'รับ-จ่าย ประจำวัน'!$B498,แพ็ค!AJ:AJ)+SUMIF(ธุรการ!$C:$C,'รับ-จ่าย ประจำวัน'!$B498,ธุรการ!AJ:AJ)+SUMIF(เส้นแต่งหน้าขนมปัง!$C:$C,'รับ-จ่าย ประจำวัน'!$B498,เส้นแต่งหน้าขนมปัง!AJ:AJ)+SUMIF('วางแผนBC,CJ'!$C:$C,'รับ-จ่าย ประจำวัน'!$B498,'วางแผนBC,CJ'!AJ:AJ)+SUMIF(RD!$C:$C,'รับ-จ่าย ประจำวัน'!$B498,RD!AJ:AJ)+SUMIF('FG,ออนไล,คัดแยก'!$C:$C,'รับ-จ่าย ประจำวัน'!$B498,'FG,ออนไล,คัดแยก'!AJ:AJ)</f>
        <v>0</v>
      </c>
      <c r="BR498" s="16">
        <f>SUMIF(เตรียมส่วนผสม!$C:$C,'รับ-จ่าย ประจำวัน'!$B498,เตรียมส่วนผสม!AK:AK)+SUMIF(กวนไส้!$C:$C,'รับ-จ่าย ประจำวัน'!$B498,กวนไส้!AK:AK)+SUMIF(ผลิต1!$C:$C,'รับ-จ่าย ประจำวัน'!$B498,ผลิต1!AK:AK)+SUMIF(ผลิต2!$C:$C,'รับ-จ่าย ประจำวัน'!$B498,ผลิต2!AK:AK)+SUMIF(เส้นแต่งหน้าขนมเค้ก!$C:$C,'รับ-จ่าย ประจำวัน'!$B498,เส้นแต่งหน้าขนมเค้ก!AK:AK)+SUMIF(แพ็ค!$C:$C,'รับ-จ่าย ประจำวัน'!$B498,แพ็ค!AK:AK)+SUMIF(ธุรการ!$C:$C,'รับ-จ่าย ประจำวัน'!$B498,ธุรการ!AK:AK)+SUMIF(เส้นแต่งหน้าขนมปัง!$C:$C,'รับ-จ่าย ประจำวัน'!$B498,เส้นแต่งหน้าขนมปัง!AK:AK)+SUMIF('วางแผนBC,CJ'!$C:$C,'รับ-จ่าย ประจำวัน'!$B498,'วางแผนBC,CJ'!AK:AK)+SUMIF(RD!$C:$C,'รับ-จ่าย ประจำวัน'!$B498,RD!AK:AK)+SUMIF('FG,ออนไล,คัดแยก'!$C:$C,'รับ-จ่าย ประจำวัน'!$B498,'FG,ออนไล,คัดแยก'!AK:AK)</f>
        <v>0</v>
      </c>
      <c r="BS498" s="16">
        <f>SUMIF(เตรียมส่วนผสม!$C:$C,'รับ-จ่าย ประจำวัน'!$B498,เตรียมส่วนผสม!AL:AL)+SUMIF(กวนไส้!$C:$C,'รับ-จ่าย ประจำวัน'!$B498,กวนไส้!AL:AL)+SUMIF(ผลิต1!$C:$C,'รับ-จ่าย ประจำวัน'!$B498,ผลิต1!AL:AL)+SUMIF(ผลิต2!$C:$C,'รับ-จ่าย ประจำวัน'!$B498,ผลิต2!AL:AL)+SUMIF(เส้นแต่งหน้าขนมเค้ก!$C:$C,'รับ-จ่าย ประจำวัน'!$B498,เส้นแต่งหน้าขนมเค้ก!AL:AL)+SUMIF(แพ็ค!$C:$C,'รับ-จ่าย ประจำวัน'!$B498,แพ็ค!AL:AL)+SUMIF(ธุรการ!$C:$C,'รับ-จ่าย ประจำวัน'!$B498,ธุรการ!AL:AL)+SUMIF(เส้นแต่งหน้าขนมปัง!$C:$C,'รับ-จ่าย ประจำวัน'!$B498,เส้นแต่งหน้าขนมปัง!AL:AL)+SUMIF('วางแผนBC,CJ'!$C:$C,'รับ-จ่าย ประจำวัน'!$B498,'วางแผนBC,CJ'!AL:AL)+SUMIF(RD!$C:$C,'รับ-จ่าย ประจำวัน'!$B498,RD!AL:AL)+SUMIF('FG,ออนไล,คัดแยก'!$C:$C,'รับ-จ่าย ประจำวัน'!$B498,'FG,ออนไล,คัดแยก'!AL:AL)</f>
        <v>0</v>
      </c>
      <c r="BT498" s="18">
        <f t="shared" si="107"/>
        <v>0</v>
      </c>
      <c r="BU498" s="116"/>
      <c r="BV498" s="146">
        <f t="shared" si="108"/>
        <v>4050</v>
      </c>
      <c r="BW498" s="183">
        <v>30</v>
      </c>
      <c r="BX498" s="172">
        <f t="shared" si="103"/>
        <v>0</v>
      </c>
      <c r="BY498" s="188" t="e">
        <f t="shared" si="104"/>
        <v>#DIV/0!</v>
      </c>
      <c r="BZ498" s="180" t="e">
        <f t="shared" ca="1" si="109"/>
        <v>#DIV/0!</v>
      </c>
      <c r="CA498" s="93"/>
      <c r="CB498" s="93"/>
      <c r="CC498" s="93"/>
      <c r="CD498" s="93"/>
      <c r="CE498" s="93"/>
      <c r="CF498" s="93"/>
      <c r="CG498" s="93"/>
      <c r="CH498" s="93"/>
      <c r="CI498" s="93"/>
      <c r="CJ498" s="97"/>
      <c r="CK498" s="9">
        <f t="shared" si="105"/>
        <v>4050</v>
      </c>
    </row>
    <row r="499" spans="1:89" hidden="1" x14ac:dyDescent="0.5">
      <c r="A499" s="149"/>
      <c r="B499" s="34">
        <v>1023401116</v>
      </c>
      <c r="C499" s="154" t="s">
        <v>1846</v>
      </c>
      <c r="D499" s="141" t="s">
        <v>91</v>
      </c>
      <c r="E499" s="25"/>
      <c r="F499" s="132"/>
      <c r="G499" s="25"/>
      <c r="H499" s="12">
        <v>6000</v>
      </c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11"/>
      <c r="AF499" s="11"/>
      <c r="AG499" s="11"/>
      <c r="AH499" s="11"/>
      <c r="AI499" s="25"/>
      <c r="AJ499" s="25"/>
      <c r="AK499" s="25"/>
      <c r="AL499" s="25"/>
      <c r="AM499" s="25"/>
      <c r="AN499" s="15">
        <f t="shared" si="111"/>
        <v>0</v>
      </c>
      <c r="AO499" s="16">
        <f>SUMIF(เตรียมส่วนผสม!$C:$C,'รับ-จ่าย ประจำวัน'!$B499,เตรียมส่วนผสม!H:H)+SUMIF(กวนไส้!$C:$C,'รับ-จ่าย ประจำวัน'!$B499,กวนไส้!H:H)+SUMIF(ผลิต1!$C:$C,'รับ-จ่าย ประจำวัน'!$B499,ผลิต1!H:H)+SUMIF(ผลิต2!$C:$C,'รับ-จ่าย ประจำวัน'!$B499,ผลิต2!H:H)+SUMIF(เส้นแต่งหน้าขนมเค้ก!$C:$C,'รับ-จ่าย ประจำวัน'!$B499,เส้นแต่งหน้าขนมเค้ก!H:H)+SUMIF(แพ็ค!$C:$C,'รับ-จ่าย ประจำวัน'!$B499,แพ็ค!H:H)+SUMIF(ธุรการ!$C:$C,'รับ-จ่าย ประจำวัน'!$B499,ธุรการ!H:H)+SUMIF(เส้นแต่งหน้าขนมปัง!$C:$C,'รับ-จ่าย ประจำวัน'!$B499,เส้นแต่งหน้าขนมปัง!H:H)+SUMIF('วางแผนBC,CJ'!$C:$C,'รับ-จ่าย ประจำวัน'!$B499,'วางแผนBC,CJ'!H:H)+SUMIF(RD!$C:$C,'รับ-จ่าย ประจำวัน'!$B499,RD!H:H)+SUMIF('FG,ออนไล,คัดแยก'!$C:$C,'รับ-จ่าย ประจำวัน'!$B499,'FG,ออนไล,คัดแยก'!H:H)</f>
        <v>0</v>
      </c>
      <c r="AP499" s="16">
        <f>SUMIF(เตรียมส่วนผสม!$C:$C,'รับ-จ่าย ประจำวัน'!$B499,เตรียมส่วนผสม!I:I)+SUMIF(กวนไส้!$C:$C,'รับ-จ่าย ประจำวัน'!$B499,กวนไส้!I:I)+SUMIF(ผลิต1!$C:$C,'รับ-จ่าย ประจำวัน'!$B499,ผลิต1!I:I)+SUMIF(ผลิต2!$C:$C,'รับ-จ่าย ประจำวัน'!$B499,ผลิต2!I:I)+SUMIF(เส้นแต่งหน้าขนมเค้ก!$C:$C,'รับ-จ่าย ประจำวัน'!$B499,เส้นแต่งหน้าขนมเค้ก!I:I)+SUMIF(แพ็ค!$C:$C,'รับ-จ่าย ประจำวัน'!$B499,แพ็ค!I:I)+SUMIF(ธุรการ!$C:$C,'รับ-จ่าย ประจำวัน'!$B499,ธุรการ!I:I)+SUMIF(เส้นแต่งหน้าขนมปัง!$C:$C,'รับ-จ่าย ประจำวัน'!$B499,เส้นแต่งหน้าขนมปัง!I:I)+SUMIF('วางแผนBC,CJ'!$C:$C,'รับ-จ่าย ประจำวัน'!$B499,'วางแผนBC,CJ'!I:I)+SUMIF(RD!$C:$C,'รับ-จ่าย ประจำวัน'!$B499,RD!I:I)+SUMIF('FG,ออนไล,คัดแยก'!$C:$C,'รับ-จ่าย ประจำวัน'!$B499,'FG,ออนไล,คัดแยก'!I:I)</f>
        <v>0</v>
      </c>
      <c r="AQ499" s="16">
        <f>SUMIF(เตรียมส่วนผสม!$C:$C,'รับ-จ่าย ประจำวัน'!$B499,เตรียมส่วนผสม!J:J)+SUMIF(กวนไส้!$C:$C,'รับ-จ่าย ประจำวัน'!$B499,กวนไส้!J:J)+SUMIF(ผลิต1!$C:$C,'รับ-จ่าย ประจำวัน'!$B499,ผลิต1!J:J)+SUMIF(ผลิต2!$C:$C,'รับ-จ่าย ประจำวัน'!$B499,ผลิต2!J:J)+SUMIF(เส้นแต่งหน้าขนมเค้ก!$C:$C,'รับ-จ่าย ประจำวัน'!$B499,เส้นแต่งหน้าขนมเค้ก!J:J)+SUMIF(แพ็ค!$C:$C,'รับ-จ่าย ประจำวัน'!$B499,แพ็ค!J:J)+SUMIF(ธุรการ!$C:$C,'รับ-จ่าย ประจำวัน'!$B499,ธุรการ!J:J)+SUMIF(เส้นแต่งหน้าขนมปัง!$C:$C,'รับ-จ่าย ประจำวัน'!$B499,เส้นแต่งหน้าขนมปัง!J:J)+SUMIF('วางแผนBC,CJ'!$C:$C,'รับ-จ่าย ประจำวัน'!$B499,'วางแผนBC,CJ'!J:J)+SUMIF(RD!$C:$C,'รับ-จ่าย ประจำวัน'!$B499,RD!J:J)+SUMIF('FG,ออนไล,คัดแยก'!$C:$C,'รับ-จ่าย ประจำวัน'!$B499,'FG,ออนไล,คัดแยก'!J:J)</f>
        <v>0</v>
      </c>
      <c r="AR499" s="16">
        <f>SUMIF(เตรียมส่วนผสม!$C:$C,'รับ-จ่าย ประจำวัน'!$B499,เตรียมส่วนผสม!K:K)+SUMIF(กวนไส้!$C:$C,'รับ-จ่าย ประจำวัน'!$B499,กวนไส้!K:K)+SUMIF(ผลิต1!$C:$C,'รับ-จ่าย ประจำวัน'!$B499,ผลิต1!K:K)+SUMIF(ผลิต2!$C:$C,'รับ-จ่าย ประจำวัน'!$B499,ผลิต2!K:K)+SUMIF(เส้นแต่งหน้าขนมเค้ก!$C:$C,'รับ-จ่าย ประจำวัน'!$B499,เส้นแต่งหน้าขนมเค้ก!K:K)+SUMIF(แพ็ค!$C:$C,'รับ-จ่าย ประจำวัน'!$B499,แพ็ค!K:K)+SUMIF(ธุรการ!$C:$C,'รับ-จ่าย ประจำวัน'!$B499,ธุรการ!K:K)+SUMIF(เส้นแต่งหน้าขนมปัง!$C:$C,'รับ-จ่าย ประจำวัน'!$B499,เส้นแต่งหน้าขนมปัง!K:K)+SUMIF('วางแผนBC,CJ'!$C:$C,'รับ-จ่าย ประจำวัน'!$B499,'วางแผนBC,CJ'!K:K)+SUMIF(RD!$C:$C,'รับ-จ่าย ประจำวัน'!$B499,RD!K:K)+SUMIF('FG,ออนไล,คัดแยก'!$C:$C,'รับ-จ่าย ประจำวัน'!$B499,'FG,ออนไล,คัดแยก'!K:K)</f>
        <v>0</v>
      </c>
      <c r="AS499" s="16">
        <f>SUMIF(เตรียมส่วนผสม!$C:$C,'รับ-จ่าย ประจำวัน'!$B499,เตรียมส่วนผสม!L:L)+SUMIF(กวนไส้!$C:$C,'รับ-จ่าย ประจำวัน'!$B499,กวนไส้!L:L)+SUMIF(ผลิต1!$C:$C,'รับ-จ่าย ประจำวัน'!$B499,ผลิต1!L:L)+SUMIF(ผลิต2!$C:$C,'รับ-จ่าย ประจำวัน'!$B499,ผลิต2!L:L)+SUMIF(เส้นแต่งหน้าขนมเค้ก!$C:$C,'รับ-จ่าย ประจำวัน'!$B499,เส้นแต่งหน้าขนมเค้ก!L:L)+SUMIF(แพ็ค!$C:$C,'รับ-จ่าย ประจำวัน'!$B499,แพ็ค!L:L)+SUMIF(ธุรการ!$C:$C,'รับ-จ่าย ประจำวัน'!$B499,ธุรการ!L:L)+SUMIF(เส้นแต่งหน้าขนมปัง!$C:$C,'รับ-จ่าย ประจำวัน'!$B499,เส้นแต่งหน้าขนมปัง!L:L)+SUMIF('วางแผนBC,CJ'!$C:$C,'รับ-จ่าย ประจำวัน'!$B499,'วางแผนBC,CJ'!L:L)+SUMIF(RD!$C:$C,'รับ-จ่าย ประจำวัน'!$B499,RD!L:L)+SUMIF('FG,ออนไล,คัดแยก'!$C:$C,'รับ-จ่าย ประจำวัน'!$B499,'FG,ออนไล,คัดแยก'!L:L)</f>
        <v>0</v>
      </c>
      <c r="AT499" s="16">
        <f>SUMIF(เตรียมส่วนผสม!$C:$C,'รับ-จ่าย ประจำวัน'!$B499,เตรียมส่วนผสม!M:M)+SUMIF(กวนไส้!$C:$C,'รับ-จ่าย ประจำวัน'!$B499,กวนไส้!M:M)+SUMIF(ผลิต1!$C:$C,'รับ-จ่าย ประจำวัน'!$B499,ผลิต1!M:M)+SUMIF(ผลิต2!$C:$C,'รับ-จ่าย ประจำวัน'!$B499,ผลิต2!M:M)+SUMIF(เส้นแต่งหน้าขนมเค้ก!$C:$C,'รับ-จ่าย ประจำวัน'!$B499,เส้นแต่งหน้าขนมเค้ก!M:M)+SUMIF(แพ็ค!$C:$C,'รับ-จ่าย ประจำวัน'!$B499,แพ็ค!M:M)+SUMIF(ธุรการ!$C:$C,'รับ-จ่าย ประจำวัน'!$B499,ธุรการ!M:M)+SUMIF(เส้นแต่งหน้าขนมปัง!$C:$C,'รับ-จ่าย ประจำวัน'!$B499,เส้นแต่งหน้าขนมปัง!M:M)+SUMIF('วางแผนBC,CJ'!$C:$C,'รับ-จ่าย ประจำวัน'!$B499,'วางแผนBC,CJ'!M:M)+SUMIF(RD!$C:$C,'รับ-จ่าย ประจำวัน'!$B499,RD!M:M)+SUMIF('FG,ออนไล,คัดแยก'!$C:$C,'รับ-จ่าย ประจำวัน'!$B499,'FG,ออนไล,คัดแยก'!M:M)</f>
        <v>0</v>
      </c>
      <c r="AU499" s="16">
        <f>SUMIF(เตรียมส่วนผสม!$C:$C,'รับ-จ่าย ประจำวัน'!$B499,เตรียมส่วนผสม!N:N)+SUMIF(กวนไส้!$C:$C,'รับ-จ่าย ประจำวัน'!$B499,กวนไส้!N:N)+SUMIF(ผลิต1!$C:$C,'รับ-จ่าย ประจำวัน'!$B499,ผลิต1!N:N)+SUMIF(ผลิต2!$C:$C,'รับ-จ่าย ประจำวัน'!$B499,ผลิต2!N:N)+SUMIF(เส้นแต่งหน้าขนมเค้ก!$C:$C,'รับ-จ่าย ประจำวัน'!$B499,เส้นแต่งหน้าขนมเค้ก!N:N)+SUMIF(แพ็ค!$C:$C,'รับ-จ่าย ประจำวัน'!$B499,แพ็ค!N:N)+SUMIF(ธุรการ!$C:$C,'รับ-จ่าย ประจำวัน'!$B499,ธุรการ!N:N)+SUMIF(เส้นแต่งหน้าขนมปัง!$C:$C,'รับ-จ่าย ประจำวัน'!$B499,เส้นแต่งหน้าขนมปัง!N:N)+SUMIF('วางแผนBC,CJ'!$C:$C,'รับ-จ่าย ประจำวัน'!$B499,'วางแผนBC,CJ'!N:N)+SUMIF(RD!$C:$C,'รับ-จ่าย ประจำวัน'!$B499,RD!N:N)+SUMIF('FG,ออนไล,คัดแยก'!$C:$C,'รับ-จ่าย ประจำวัน'!$B499,'FG,ออนไล,คัดแยก'!N:N)</f>
        <v>0</v>
      </c>
      <c r="AV499" s="16">
        <f>SUMIF(เตรียมส่วนผสม!$C:$C,'รับ-จ่าย ประจำวัน'!$B499,เตรียมส่วนผสม!O:O)+SUMIF(กวนไส้!$C:$C,'รับ-จ่าย ประจำวัน'!$B499,กวนไส้!O:O)+SUMIF(ผลิต1!$C:$C,'รับ-จ่าย ประจำวัน'!$B499,ผลิต1!O:O)+SUMIF(ผลิต2!$C:$C,'รับ-จ่าย ประจำวัน'!$B499,ผลิต2!O:O)+SUMIF(เส้นแต่งหน้าขนมเค้ก!$C:$C,'รับ-จ่าย ประจำวัน'!$B499,เส้นแต่งหน้าขนมเค้ก!O:O)+SUMIF(แพ็ค!$C:$C,'รับ-จ่าย ประจำวัน'!$B499,แพ็ค!O:O)+SUMIF(ธุรการ!$C:$C,'รับ-จ่าย ประจำวัน'!$B499,ธุรการ!O:O)+SUMIF(เส้นแต่งหน้าขนมปัง!$C:$C,'รับ-จ่าย ประจำวัน'!$B499,เส้นแต่งหน้าขนมปัง!O:O)+SUMIF('วางแผนBC,CJ'!$C:$C,'รับ-จ่าย ประจำวัน'!$B499,'วางแผนBC,CJ'!O:O)+SUMIF(RD!$C:$C,'รับ-จ่าย ประจำวัน'!$B499,RD!O:O)+SUMIF('FG,ออนไล,คัดแยก'!$C:$C,'รับ-จ่าย ประจำวัน'!$B499,'FG,ออนไล,คัดแยก'!O:O)</f>
        <v>0</v>
      </c>
      <c r="AW499" s="16">
        <f>SUMIF(เตรียมส่วนผสม!$C:$C,'รับ-จ่าย ประจำวัน'!$B499,เตรียมส่วนผสม!P:P)+SUMIF(กวนไส้!$C:$C,'รับ-จ่าย ประจำวัน'!$B499,กวนไส้!P:P)+SUMIF(ผลิต1!$C:$C,'รับ-จ่าย ประจำวัน'!$B499,ผลิต1!P:P)+SUMIF(ผลิต2!$C:$C,'รับ-จ่าย ประจำวัน'!$B499,ผลิต2!P:P)+SUMIF(เส้นแต่งหน้าขนมเค้ก!$C:$C,'รับ-จ่าย ประจำวัน'!$B499,เส้นแต่งหน้าขนมเค้ก!P:P)+SUMIF(แพ็ค!$C:$C,'รับ-จ่าย ประจำวัน'!$B499,แพ็ค!P:P)+SUMIF(ธุรการ!$C:$C,'รับ-จ่าย ประจำวัน'!$B499,ธุรการ!P:P)+SUMIF(เส้นแต่งหน้าขนมปัง!$C:$C,'รับ-จ่าย ประจำวัน'!$B499,เส้นแต่งหน้าขนมปัง!P:P)+SUMIF('วางแผนBC,CJ'!$C:$C,'รับ-จ่าย ประจำวัน'!$B499,'วางแผนBC,CJ'!P:P)+SUMIF(RD!$C:$C,'รับ-จ่าย ประจำวัน'!$B499,RD!P:P)+SUMIF('FG,ออนไล,คัดแยก'!$C:$C,'รับ-จ่าย ประจำวัน'!$B499,'FG,ออนไล,คัดแยก'!P:P)</f>
        <v>0</v>
      </c>
      <c r="AX499" s="16">
        <f>SUMIF(เตรียมส่วนผสม!$C:$C,'รับ-จ่าย ประจำวัน'!$B499,เตรียมส่วนผสม!Q:Q)+SUMIF(กวนไส้!$C:$C,'รับ-จ่าย ประจำวัน'!$B499,กวนไส้!Q:Q)+SUMIF(ผลิต1!$C:$C,'รับ-จ่าย ประจำวัน'!$B499,ผลิต1!Q:Q)+SUMIF(ผลิต2!$C:$C,'รับ-จ่าย ประจำวัน'!$B499,ผลิต2!Q:Q)+SUMIF(เส้นแต่งหน้าขนมเค้ก!$C:$C,'รับ-จ่าย ประจำวัน'!$B499,เส้นแต่งหน้าขนมเค้ก!Q:Q)+SUMIF(แพ็ค!$C:$C,'รับ-จ่าย ประจำวัน'!$B499,แพ็ค!Q:Q)+SUMIF(ธุรการ!$C:$C,'รับ-จ่าย ประจำวัน'!$B499,ธุรการ!Q:Q)+SUMIF(เส้นแต่งหน้าขนมปัง!$C:$C,'รับ-จ่าย ประจำวัน'!$B499,เส้นแต่งหน้าขนมปัง!Q:Q)+SUMIF('วางแผนBC,CJ'!$C:$C,'รับ-จ่าย ประจำวัน'!$B499,'วางแผนBC,CJ'!Q:Q)+SUMIF(RD!$C:$C,'รับ-จ่าย ประจำวัน'!$B499,RD!Q:Q)+SUMIF('FG,ออนไล,คัดแยก'!$C:$C,'รับ-จ่าย ประจำวัน'!$B499,'FG,ออนไล,คัดแยก'!Q:Q)</f>
        <v>0</v>
      </c>
      <c r="AY499" s="16">
        <f>SUMIF(เตรียมส่วนผสม!$C:$C,'รับ-จ่าย ประจำวัน'!$B499,เตรียมส่วนผสม!R:R)+SUMIF(กวนไส้!$C:$C,'รับ-จ่าย ประจำวัน'!$B499,กวนไส้!R:R)+SUMIF(ผลิต1!$C:$C,'รับ-จ่าย ประจำวัน'!$B499,ผลิต1!R:R)+SUMIF(ผลิต2!$C:$C,'รับ-จ่าย ประจำวัน'!$B499,ผลิต2!R:R)+SUMIF(เส้นแต่งหน้าขนมเค้ก!$C:$C,'รับ-จ่าย ประจำวัน'!$B499,เส้นแต่งหน้าขนมเค้ก!R:R)+SUMIF(แพ็ค!$C:$C,'รับ-จ่าย ประจำวัน'!$B499,แพ็ค!R:R)+SUMIF(ธุรการ!$C:$C,'รับ-จ่าย ประจำวัน'!$B499,ธุรการ!R:R)+SUMIF(เส้นแต่งหน้าขนมปัง!$C:$C,'รับ-จ่าย ประจำวัน'!$B499,เส้นแต่งหน้าขนมปัง!R:R)+SUMIF('วางแผนBC,CJ'!$C:$C,'รับ-จ่าย ประจำวัน'!$B499,'วางแผนBC,CJ'!R:R)+SUMIF(RD!$C:$C,'รับ-จ่าย ประจำวัน'!$B499,RD!R:R)+SUMIF('FG,ออนไล,คัดแยก'!$C:$C,'รับ-จ่าย ประจำวัน'!$B499,'FG,ออนไล,คัดแยก'!R:R)</f>
        <v>0</v>
      </c>
      <c r="AZ499" s="16">
        <f>SUMIF(เตรียมส่วนผสม!$C:$C,'รับ-จ่าย ประจำวัน'!$B499,เตรียมส่วนผสม!S:S)+SUMIF(กวนไส้!$C:$C,'รับ-จ่าย ประจำวัน'!$B499,กวนไส้!S:S)+SUMIF(ผลิต1!$C:$C,'รับ-จ่าย ประจำวัน'!$B499,ผลิต1!S:S)+SUMIF(ผลิต2!$C:$C,'รับ-จ่าย ประจำวัน'!$B499,ผลิต2!S:S)+SUMIF(เส้นแต่งหน้าขนมเค้ก!$C:$C,'รับ-จ่าย ประจำวัน'!$B499,เส้นแต่งหน้าขนมเค้ก!S:S)+SUMIF(แพ็ค!$C:$C,'รับ-จ่าย ประจำวัน'!$B499,แพ็ค!S:S)+SUMIF(ธุรการ!$C:$C,'รับ-จ่าย ประจำวัน'!$B499,ธุรการ!S:S)+SUMIF(เส้นแต่งหน้าขนมปัง!$C:$C,'รับ-จ่าย ประจำวัน'!$B499,เส้นแต่งหน้าขนมปัง!S:S)+SUMIF('วางแผนBC,CJ'!$C:$C,'รับ-จ่าย ประจำวัน'!$B499,'วางแผนBC,CJ'!S:S)+SUMIF(RD!$C:$C,'รับ-จ่าย ประจำวัน'!$B499,RD!S:S)+SUMIF('FG,ออนไล,คัดแยก'!$C:$C,'รับ-จ่าย ประจำวัน'!$B499,'FG,ออนไล,คัดแยก'!S:S)</f>
        <v>0</v>
      </c>
      <c r="BA499" s="16">
        <f>SUMIF(เตรียมส่วนผสม!$C:$C,'รับ-จ่าย ประจำวัน'!$B499,เตรียมส่วนผสม!T:T)+SUMIF(กวนไส้!$C:$C,'รับ-จ่าย ประจำวัน'!$B499,กวนไส้!T:T)+SUMIF(ผลิต1!$C:$C,'รับ-จ่าย ประจำวัน'!$B499,ผลิต1!T:T)+SUMIF(ผลิต2!$C:$C,'รับ-จ่าย ประจำวัน'!$B499,ผลิต2!T:T)+SUMIF(เส้นแต่งหน้าขนมเค้ก!$C:$C,'รับ-จ่าย ประจำวัน'!$B499,เส้นแต่งหน้าขนมเค้ก!T:T)+SUMIF(แพ็ค!$C:$C,'รับ-จ่าย ประจำวัน'!$B499,แพ็ค!T:T)+SUMIF(ธุรการ!$C:$C,'รับ-จ่าย ประจำวัน'!$B499,ธุรการ!T:T)+SUMIF(เส้นแต่งหน้าขนมปัง!$C:$C,'รับ-จ่าย ประจำวัน'!$B499,เส้นแต่งหน้าขนมปัง!T:T)+SUMIF('วางแผนBC,CJ'!$C:$C,'รับ-จ่าย ประจำวัน'!$B499,'วางแผนBC,CJ'!T:T)+SUMIF(RD!$C:$C,'รับ-จ่าย ประจำวัน'!$B499,RD!T:T)+SUMIF('FG,ออนไล,คัดแยก'!$C:$C,'รับ-จ่าย ประจำวัน'!$B499,'FG,ออนไล,คัดแยก'!T:T)</f>
        <v>0</v>
      </c>
      <c r="BB499" s="16">
        <f>SUMIF(เตรียมส่วนผสม!$C:$C,'รับ-จ่าย ประจำวัน'!$B499,เตรียมส่วนผสม!U:U)+SUMIF(กวนไส้!$C:$C,'รับ-จ่าย ประจำวัน'!$B499,กวนไส้!U:U)+SUMIF(ผลิต1!$C:$C,'รับ-จ่าย ประจำวัน'!$B499,ผลิต1!U:U)+SUMIF(ผลิต2!$C:$C,'รับ-จ่าย ประจำวัน'!$B499,ผลิต2!U:U)+SUMIF(เส้นแต่งหน้าขนมเค้ก!$C:$C,'รับ-จ่าย ประจำวัน'!$B499,เส้นแต่งหน้าขนมเค้ก!U:U)+SUMIF(แพ็ค!$C:$C,'รับ-จ่าย ประจำวัน'!$B499,แพ็ค!U:U)+SUMIF(ธุรการ!$C:$C,'รับ-จ่าย ประจำวัน'!$B499,ธุรการ!U:U)+SUMIF(เส้นแต่งหน้าขนมปัง!$C:$C,'รับ-จ่าย ประจำวัน'!$B499,เส้นแต่งหน้าขนมปัง!U:U)+SUMIF('วางแผนBC,CJ'!$C:$C,'รับ-จ่าย ประจำวัน'!$B499,'วางแผนBC,CJ'!U:U)+SUMIF(RD!$C:$C,'รับ-จ่าย ประจำวัน'!$B499,RD!U:U)+SUMIF('FG,ออนไล,คัดแยก'!$C:$C,'รับ-จ่าย ประจำวัน'!$B499,'FG,ออนไล,คัดแยก'!U:U)</f>
        <v>0</v>
      </c>
      <c r="BC499" s="16">
        <f>SUMIF(เตรียมส่วนผสม!$C:$C,'รับ-จ่าย ประจำวัน'!$B499,เตรียมส่วนผสม!V:V)+SUMIF(กวนไส้!$C:$C,'รับ-จ่าย ประจำวัน'!$B499,กวนไส้!V:V)+SUMIF(ผลิต1!$C:$C,'รับ-จ่าย ประจำวัน'!$B499,ผลิต1!V:V)+SUMIF(ผลิต2!$C:$C,'รับ-จ่าย ประจำวัน'!$B499,ผลิต2!V:V)+SUMIF(เส้นแต่งหน้าขนมเค้ก!$C:$C,'รับ-จ่าย ประจำวัน'!$B499,เส้นแต่งหน้าขนมเค้ก!V:V)+SUMIF(แพ็ค!$C:$C,'รับ-จ่าย ประจำวัน'!$B499,แพ็ค!V:V)+SUMIF(ธุรการ!$C:$C,'รับ-จ่าย ประจำวัน'!$B499,ธุรการ!V:V)+SUMIF(เส้นแต่งหน้าขนมปัง!$C:$C,'รับ-จ่าย ประจำวัน'!$B499,เส้นแต่งหน้าขนมปัง!V:V)+SUMIF('วางแผนBC,CJ'!$C:$C,'รับ-จ่าย ประจำวัน'!$B499,'วางแผนBC,CJ'!V:V)+SUMIF(RD!$C:$C,'รับ-จ่าย ประจำวัน'!$B499,RD!V:V)+SUMIF('FG,ออนไล,คัดแยก'!$C:$C,'รับ-จ่าย ประจำวัน'!$B499,'FG,ออนไล,คัดแยก'!V:V)</f>
        <v>0</v>
      </c>
      <c r="BD499" s="16">
        <f>SUMIF(เตรียมส่วนผสม!$C:$C,'รับ-จ่าย ประจำวัน'!$B499,เตรียมส่วนผสม!W:W)+SUMIF(กวนไส้!$C:$C,'รับ-จ่าย ประจำวัน'!$B499,กวนไส้!W:W)+SUMIF(ผลิต1!$C:$C,'รับ-จ่าย ประจำวัน'!$B499,ผลิต1!W:W)+SUMIF(ผลิต2!$C:$C,'รับ-จ่าย ประจำวัน'!$B499,ผลิต2!W:W)+SUMIF(เส้นแต่งหน้าขนมเค้ก!$C:$C,'รับ-จ่าย ประจำวัน'!$B499,เส้นแต่งหน้าขนมเค้ก!W:W)+SUMIF(แพ็ค!$C:$C,'รับ-จ่าย ประจำวัน'!$B499,แพ็ค!W:W)+SUMIF(ธุรการ!$C:$C,'รับ-จ่าย ประจำวัน'!$B499,ธุรการ!W:W)+SUMIF(เส้นแต่งหน้าขนมปัง!$C:$C,'รับ-จ่าย ประจำวัน'!$B499,เส้นแต่งหน้าขนมปัง!W:W)+SUMIF('วางแผนBC,CJ'!$C:$C,'รับ-จ่าย ประจำวัน'!$B499,'วางแผนBC,CJ'!W:W)+SUMIF(RD!$C:$C,'รับ-จ่าย ประจำวัน'!$B499,RD!W:W)+SUMIF('FG,ออนไล,คัดแยก'!$C:$C,'รับ-จ่าย ประจำวัน'!$B499,'FG,ออนไล,คัดแยก'!W:W)</f>
        <v>0</v>
      </c>
      <c r="BE499" s="16">
        <f>SUMIF(เตรียมส่วนผสม!$C:$C,'รับ-จ่าย ประจำวัน'!$B499,เตรียมส่วนผสม!X:X)+SUMIF(กวนไส้!$C:$C,'รับ-จ่าย ประจำวัน'!$B499,กวนไส้!X:X)+SUMIF(ผลิต1!$C:$C,'รับ-จ่าย ประจำวัน'!$B499,ผลิต1!X:X)+SUMIF(ผลิต2!$C:$C,'รับ-จ่าย ประจำวัน'!$B499,ผลิต2!X:X)+SUMIF(เส้นแต่งหน้าขนมเค้ก!$C:$C,'รับ-จ่าย ประจำวัน'!$B499,เส้นแต่งหน้าขนมเค้ก!X:X)+SUMIF(แพ็ค!$C:$C,'รับ-จ่าย ประจำวัน'!$B499,แพ็ค!X:X)+SUMIF(ธุรการ!$C:$C,'รับ-จ่าย ประจำวัน'!$B499,ธุรการ!X:X)+SUMIF(เส้นแต่งหน้าขนมปัง!$C:$C,'รับ-จ่าย ประจำวัน'!$B499,เส้นแต่งหน้าขนมปัง!X:X)+SUMIF('วางแผนBC,CJ'!$C:$C,'รับ-จ่าย ประจำวัน'!$B499,'วางแผนBC,CJ'!X:X)+SUMIF(RD!$C:$C,'รับ-จ่าย ประจำวัน'!$B499,RD!X:X)+SUMIF('FG,ออนไล,คัดแยก'!$C:$C,'รับ-จ่าย ประจำวัน'!$B499,'FG,ออนไล,คัดแยก'!X:X)</f>
        <v>0</v>
      </c>
      <c r="BF499" s="16">
        <f>SUMIF(เตรียมส่วนผสม!$C:$C,'รับ-จ่าย ประจำวัน'!$B499,เตรียมส่วนผสม!Y:Y)+SUMIF(กวนไส้!$C:$C,'รับ-จ่าย ประจำวัน'!$B499,กวนไส้!Y:Y)+SUMIF(ผลิต1!$C:$C,'รับ-จ่าย ประจำวัน'!$B499,ผลิต1!Y:Y)+SUMIF(ผลิต2!$C:$C,'รับ-จ่าย ประจำวัน'!$B499,ผลิต2!Y:Y)+SUMIF(เส้นแต่งหน้าขนมเค้ก!$C:$C,'รับ-จ่าย ประจำวัน'!$B499,เส้นแต่งหน้าขนมเค้ก!Y:Y)+SUMIF(แพ็ค!$C:$C,'รับ-จ่าย ประจำวัน'!$B499,แพ็ค!Y:Y)+SUMIF(ธุรการ!$C:$C,'รับ-จ่าย ประจำวัน'!$B499,ธุรการ!Y:Y)+SUMIF(เส้นแต่งหน้าขนมปัง!$C:$C,'รับ-จ่าย ประจำวัน'!$B499,เส้นแต่งหน้าขนมปัง!Y:Y)+SUMIF('วางแผนBC,CJ'!$C:$C,'รับ-จ่าย ประจำวัน'!$B499,'วางแผนBC,CJ'!Y:Y)+SUMIF(RD!$C:$C,'รับ-จ่าย ประจำวัน'!$B499,RD!Y:Y)+SUMIF('FG,ออนไล,คัดแยก'!$C:$C,'รับ-จ่าย ประจำวัน'!$B499,'FG,ออนไล,คัดแยก'!Y:Y)</f>
        <v>0</v>
      </c>
      <c r="BG499" s="16">
        <f>SUMIF(เตรียมส่วนผสม!$C:$C,'รับ-จ่าย ประจำวัน'!$B499,เตรียมส่วนผสม!Z:Z)+SUMIF(กวนไส้!$C:$C,'รับ-จ่าย ประจำวัน'!$B499,กวนไส้!Z:Z)+SUMIF(ผลิต1!$C:$C,'รับ-จ่าย ประจำวัน'!$B499,ผลิต1!Z:Z)+SUMIF(ผลิต2!$C:$C,'รับ-จ่าย ประจำวัน'!$B499,ผลิต2!Z:Z)+SUMIF(เส้นแต่งหน้าขนมเค้ก!$C:$C,'รับ-จ่าย ประจำวัน'!$B499,เส้นแต่งหน้าขนมเค้ก!Z:Z)+SUMIF(แพ็ค!$C:$C,'รับ-จ่าย ประจำวัน'!$B499,แพ็ค!Z:Z)+SUMIF(ธุรการ!$C:$C,'รับ-จ่าย ประจำวัน'!$B499,ธุรการ!Z:Z)+SUMIF(เส้นแต่งหน้าขนมปัง!$C:$C,'รับ-จ่าย ประจำวัน'!$B499,เส้นแต่งหน้าขนมปัง!Z:Z)+SUMIF('วางแผนBC,CJ'!$C:$C,'รับ-จ่าย ประจำวัน'!$B499,'วางแผนBC,CJ'!Z:Z)+SUMIF(RD!$C:$C,'รับ-จ่าย ประจำวัน'!$B499,RD!Z:Z)+SUMIF('FG,ออนไล,คัดแยก'!$C:$C,'รับ-จ่าย ประจำวัน'!$B499,'FG,ออนไล,คัดแยก'!Z:Z)</f>
        <v>0</v>
      </c>
      <c r="BH499" s="16">
        <f>SUMIF(เตรียมส่วนผสม!$C:$C,'รับ-จ่าย ประจำวัน'!$B499,เตรียมส่วนผสม!AA:AA)+SUMIF(กวนไส้!$C:$C,'รับ-จ่าย ประจำวัน'!$B499,กวนไส้!AA:AA)+SUMIF(ผลิต1!$C:$C,'รับ-จ่าย ประจำวัน'!$B499,ผลิต1!AA:AA)+SUMIF(ผลิต2!$C:$C,'รับ-จ่าย ประจำวัน'!$B499,ผลิต2!AA:AA)+SUMIF(เส้นแต่งหน้าขนมเค้ก!$C:$C,'รับ-จ่าย ประจำวัน'!$B499,เส้นแต่งหน้าขนมเค้ก!AA:AA)+SUMIF(แพ็ค!$C:$C,'รับ-จ่าย ประจำวัน'!$B499,แพ็ค!AA:AA)+SUMIF(ธุรการ!$C:$C,'รับ-จ่าย ประจำวัน'!$B499,ธุรการ!AA:AA)+SUMIF(เส้นแต่งหน้าขนมปัง!$C:$C,'รับ-จ่าย ประจำวัน'!$B499,เส้นแต่งหน้าขนมปัง!AA:AA)+SUMIF('วางแผนBC,CJ'!$C:$C,'รับ-จ่าย ประจำวัน'!$B499,'วางแผนBC,CJ'!AA:AA)+SUMIF(RD!$C:$C,'รับ-จ่าย ประจำวัน'!$B499,RD!AA:AA)+SUMIF('FG,ออนไล,คัดแยก'!$C:$C,'รับ-จ่าย ประจำวัน'!$B499,'FG,ออนไล,คัดแยก'!AA:AA)</f>
        <v>0</v>
      </c>
      <c r="BI499" s="16">
        <f>SUMIF(เตรียมส่วนผสม!$C:$C,'รับ-จ่าย ประจำวัน'!$B499,เตรียมส่วนผสม!AB:AB)+SUMIF(กวนไส้!$C:$C,'รับ-จ่าย ประจำวัน'!$B499,กวนไส้!AB:AB)+SUMIF(ผลิต1!$C:$C,'รับ-จ่าย ประจำวัน'!$B499,ผลิต1!AB:AB)+SUMIF(ผลิต2!$C:$C,'รับ-จ่าย ประจำวัน'!$B499,ผลิต2!AB:AB)+SUMIF(เส้นแต่งหน้าขนมเค้ก!$C:$C,'รับ-จ่าย ประจำวัน'!$B499,เส้นแต่งหน้าขนมเค้ก!AB:AB)+SUMIF(แพ็ค!$C:$C,'รับ-จ่าย ประจำวัน'!$B499,แพ็ค!AB:AB)+SUMIF(ธุรการ!$C:$C,'รับ-จ่าย ประจำวัน'!$B499,ธุรการ!AB:AB)+SUMIF(เส้นแต่งหน้าขนมปัง!$C:$C,'รับ-จ่าย ประจำวัน'!$B499,เส้นแต่งหน้าขนมปัง!AB:AB)+SUMIF('วางแผนBC,CJ'!$C:$C,'รับ-จ่าย ประจำวัน'!$B499,'วางแผนBC,CJ'!AB:AB)+SUMIF(RD!$C:$C,'รับ-จ่าย ประจำวัน'!$B499,RD!AB:AB)+SUMIF('FG,ออนไล,คัดแยก'!$C:$C,'รับ-จ่าย ประจำวัน'!$B499,'FG,ออนไล,คัดแยก'!AB:AB)</f>
        <v>0</v>
      </c>
      <c r="BJ499" s="16">
        <f>SUMIF(เตรียมส่วนผสม!$C:$C,'รับ-จ่าย ประจำวัน'!$B499,เตรียมส่วนผสม!AC:AC)+SUMIF(กวนไส้!$C:$C,'รับ-จ่าย ประจำวัน'!$B499,กวนไส้!AC:AC)+SUMIF(ผลิต1!$C:$C,'รับ-จ่าย ประจำวัน'!$B499,ผลิต1!AC:AC)+SUMIF(ผลิต2!$C:$C,'รับ-จ่าย ประจำวัน'!$B499,ผลิต2!AC:AC)+SUMIF(เส้นแต่งหน้าขนมเค้ก!$C:$C,'รับ-จ่าย ประจำวัน'!$B499,เส้นแต่งหน้าขนมเค้ก!AC:AC)+SUMIF(แพ็ค!$C:$C,'รับ-จ่าย ประจำวัน'!$B499,แพ็ค!AC:AC)+SUMIF(ธุรการ!$C:$C,'รับ-จ่าย ประจำวัน'!$B499,ธุรการ!AC:AC)+SUMIF(เส้นแต่งหน้าขนมปัง!$C:$C,'รับ-จ่าย ประจำวัน'!$B499,เส้นแต่งหน้าขนมปัง!AC:AC)+SUMIF('วางแผนBC,CJ'!$C:$C,'รับ-จ่าย ประจำวัน'!$B499,'วางแผนBC,CJ'!AC:AC)+SUMIF(RD!$C:$C,'รับ-จ่าย ประจำวัน'!$B499,RD!AC:AC)+SUMIF('FG,ออนไล,คัดแยก'!$C:$C,'รับ-จ่าย ประจำวัน'!$B499,'FG,ออนไล,คัดแยก'!AC:AC)</f>
        <v>0</v>
      </c>
      <c r="BK499" s="16">
        <f>SUMIF(เตรียมส่วนผสม!$C:$C,'รับ-จ่าย ประจำวัน'!$B499,เตรียมส่วนผสม!AD:AD)+SUMIF(กวนไส้!$C:$C,'รับ-จ่าย ประจำวัน'!$B499,กวนไส้!AD:AD)+SUMIF(ผลิต1!$C:$C,'รับ-จ่าย ประจำวัน'!$B499,ผลิต1!AD:AD)+SUMIF(ผลิต2!$C:$C,'รับ-จ่าย ประจำวัน'!$B499,ผลิต2!AD:AD)+SUMIF(เส้นแต่งหน้าขนมเค้ก!$C:$C,'รับ-จ่าย ประจำวัน'!$B499,เส้นแต่งหน้าขนมเค้ก!AD:AD)+SUMIF(แพ็ค!$C:$C,'รับ-จ่าย ประจำวัน'!$B499,แพ็ค!AD:AD)+SUMIF(ธุรการ!$C:$C,'รับ-จ่าย ประจำวัน'!$B499,ธุรการ!AD:AD)+SUMIF(เส้นแต่งหน้าขนมปัง!$C:$C,'รับ-จ่าย ประจำวัน'!$B499,เส้นแต่งหน้าขนมปัง!AD:AD)+SUMIF('วางแผนBC,CJ'!$C:$C,'รับ-จ่าย ประจำวัน'!$B499,'วางแผนBC,CJ'!AD:AD)+SUMIF(RD!$C:$C,'รับ-จ่าย ประจำวัน'!$B499,RD!AD:AD)+SUMIF('FG,ออนไล,คัดแยก'!$C:$C,'รับ-จ่าย ประจำวัน'!$B499,'FG,ออนไล,คัดแยก'!AD:AD)</f>
        <v>0</v>
      </c>
      <c r="BL499" s="16">
        <f>SUMIF(เตรียมส่วนผสม!$C:$C,'รับ-จ่าย ประจำวัน'!$B499,เตรียมส่วนผสม!AE:AE)+SUMIF(กวนไส้!$C:$C,'รับ-จ่าย ประจำวัน'!$B499,กวนไส้!AE:AE)+SUMIF(ผลิต1!$C:$C,'รับ-จ่าย ประจำวัน'!$B499,ผลิต1!AE:AE)+SUMIF(ผลิต2!$C:$C,'รับ-จ่าย ประจำวัน'!$B499,ผลิต2!AE:AE)+SUMIF(เส้นแต่งหน้าขนมเค้ก!$C:$C,'รับ-จ่าย ประจำวัน'!$B499,เส้นแต่งหน้าขนมเค้ก!AE:AE)+SUMIF(แพ็ค!$C:$C,'รับ-จ่าย ประจำวัน'!$B499,แพ็ค!AE:AE)+SUMIF(ธุรการ!$C:$C,'รับ-จ่าย ประจำวัน'!$B499,ธุรการ!AE:AE)+SUMIF(เส้นแต่งหน้าขนมปัง!$C:$C,'รับ-จ่าย ประจำวัน'!$B499,เส้นแต่งหน้าขนมปัง!AE:AE)+SUMIF('วางแผนBC,CJ'!$C:$C,'รับ-จ่าย ประจำวัน'!$B499,'วางแผนBC,CJ'!AE:AE)+SUMIF(RD!$C:$C,'รับ-จ่าย ประจำวัน'!$B499,RD!AE:AE)+SUMIF('FG,ออนไล,คัดแยก'!$C:$C,'รับ-จ่าย ประจำวัน'!$B499,'FG,ออนไล,คัดแยก'!AE:AE)</f>
        <v>0</v>
      </c>
      <c r="BM499" s="16">
        <f>SUMIF(เตรียมส่วนผสม!$C:$C,'รับ-จ่าย ประจำวัน'!$B499,เตรียมส่วนผสม!AF:AF)+SUMIF(กวนไส้!$C:$C,'รับ-จ่าย ประจำวัน'!$B499,กวนไส้!AF:AF)+SUMIF(ผลิต1!$C:$C,'รับ-จ่าย ประจำวัน'!$B499,ผลิต1!AF:AF)+SUMIF(ผลิต2!$C:$C,'รับ-จ่าย ประจำวัน'!$B499,ผลิต2!AF:AF)+SUMIF(เส้นแต่งหน้าขนมเค้ก!$C:$C,'รับ-จ่าย ประจำวัน'!$B499,เส้นแต่งหน้าขนมเค้ก!AF:AF)+SUMIF(แพ็ค!$C:$C,'รับ-จ่าย ประจำวัน'!$B499,แพ็ค!AF:AF)+SUMIF(ธุรการ!$C:$C,'รับ-จ่าย ประจำวัน'!$B499,ธุรการ!AF:AF)+SUMIF(เส้นแต่งหน้าขนมปัง!$C:$C,'รับ-จ่าย ประจำวัน'!$B499,เส้นแต่งหน้าขนมปัง!AF:AF)+SUMIF('วางแผนBC,CJ'!$C:$C,'รับ-จ่าย ประจำวัน'!$B499,'วางแผนBC,CJ'!AF:AF)+SUMIF(RD!$C:$C,'รับ-จ่าย ประจำวัน'!$B499,RD!AF:AF)+SUMIF('FG,ออนไล,คัดแยก'!$C:$C,'รับ-จ่าย ประจำวัน'!$B499,'FG,ออนไล,คัดแยก'!AF:AF)</f>
        <v>0</v>
      </c>
      <c r="BN499" s="16">
        <f>SUMIF(เตรียมส่วนผสม!$C:$C,'รับ-จ่าย ประจำวัน'!$B499,เตรียมส่วนผสม!AG:AG)+SUMIF(กวนไส้!$C:$C,'รับ-จ่าย ประจำวัน'!$B499,กวนไส้!AG:AG)+SUMIF(ผลิต1!$C:$C,'รับ-จ่าย ประจำวัน'!$B499,ผลิต1!AG:AG)+SUMIF(ผลิต2!$C:$C,'รับ-จ่าย ประจำวัน'!$B499,ผลิต2!AG:AG)+SUMIF(เส้นแต่งหน้าขนมเค้ก!$C:$C,'รับ-จ่าย ประจำวัน'!$B499,เส้นแต่งหน้าขนมเค้ก!AG:AG)+SUMIF(แพ็ค!$C:$C,'รับ-จ่าย ประจำวัน'!$B499,แพ็ค!AG:AG)+SUMIF(ธุรการ!$C:$C,'รับ-จ่าย ประจำวัน'!$B499,ธุรการ!AG:AG)+SUMIF(เส้นแต่งหน้าขนมปัง!$C:$C,'รับ-จ่าย ประจำวัน'!$B499,เส้นแต่งหน้าขนมปัง!AG:AG)+SUMIF('วางแผนBC,CJ'!$C:$C,'รับ-จ่าย ประจำวัน'!$B499,'วางแผนBC,CJ'!AG:AG)+SUMIF(RD!$C:$C,'รับ-จ่าย ประจำวัน'!$B499,RD!AG:AG)+SUMIF('FG,ออนไล,คัดแยก'!$C:$C,'รับ-จ่าย ประจำวัน'!$B499,'FG,ออนไล,คัดแยก'!AG:AG)</f>
        <v>0</v>
      </c>
      <c r="BO499" s="16">
        <f>SUMIF(เตรียมส่วนผสม!$C:$C,'รับ-จ่าย ประจำวัน'!$B499,เตรียมส่วนผสม!AH:AH)+SUMIF(กวนไส้!$C:$C,'รับ-จ่าย ประจำวัน'!$B499,กวนไส้!AH:AH)+SUMIF(ผลิต1!$C:$C,'รับ-จ่าย ประจำวัน'!$B499,ผลิต1!AH:AH)+SUMIF(ผลิต2!$C:$C,'รับ-จ่าย ประจำวัน'!$B499,ผลิต2!AH:AH)+SUMIF(เส้นแต่งหน้าขนมเค้ก!$C:$C,'รับ-จ่าย ประจำวัน'!$B499,เส้นแต่งหน้าขนมเค้ก!AH:AH)+SUMIF(แพ็ค!$C:$C,'รับ-จ่าย ประจำวัน'!$B499,แพ็ค!AH:AH)+SUMIF(ธุรการ!$C:$C,'รับ-จ่าย ประจำวัน'!$B499,ธุรการ!AH:AH)+SUMIF(เส้นแต่งหน้าขนมปัง!$C:$C,'รับ-จ่าย ประจำวัน'!$B499,เส้นแต่งหน้าขนมปัง!AH:AH)+SUMIF('วางแผนBC,CJ'!$C:$C,'รับ-จ่าย ประจำวัน'!$B499,'วางแผนBC,CJ'!AH:AH)+SUMIF(RD!$C:$C,'รับ-จ่าย ประจำวัน'!$B499,RD!AH:AH)+SUMIF('FG,ออนไล,คัดแยก'!$C:$C,'รับ-จ่าย ประจำวัน'!$B499,'FG,ออนไล,คัดแยก'!AH:AH)</f>
        <v>0</v>
      </c>
      <c r="BP499" s="16">
        <f>SUMIF(เตรียมส่วนผสม!$C:$C,'รับ-จ่าย ประจำวัน'!$B499,เตรียมส่วนผสม!AI:AI)+SUMIF(กวนไส้!$C:$C,'รับ-จ่าย ประจำวัน'!$B499,กวนไส้!AI:AI)+SUMIF(ผลิต1!$C:$C,'รับ-จ่าย ประจำวัน'!$B499,ผลิต1!AI:AI)+SUMIF(ผลิต2!$C:$C,'รับ-จ่าย ประจำวัน'!$B499,ผลิต2!AI:AI)+SUMIF(เส้นแต่งหน้าขนมเค้ก!$C:$C,'รับ-จ่าย ประจำวัน'!$B499,เส้นแต่งหน้าขนมเค้ก!AI:AI)+SUMIF(แพ็ค!$C:$C,'รับ-จ่าย ประจำวัน'!$B499,แพ็ค!AI:AI)+SUMIF(ธุรการ!$C:$C,'รับ-จ่าย ประจำวัน'!$B499,ธุรการ!AI:AI)+SUMIF(เส้นแต่งหน้าขนมปัง!$C:$C,'รับ-จ่าย ประจำวัน'!$B499,เส้นแต่งหน้าขนมปัง!AI:AI)+SUMIF('วางแผนBC,CJ'!$C:$C,'รับ-จ่าย ประจำวัน'!$B499,'วางแผนBC,CJ'!AI:AI)+SUMIF(RD!$C:$C,'รับ-จ่าย ประจำวัน'!$B499,RD!AI:AI)+SUMIF('FG,ออนไล,คัดแยก'!$C:$C,'รับ-จ่าย ประจำวัน'!$B499,'FG,ออนไล,คัดแยก'!AI:AI)</f>
        <v>0</v>
      </c>
      <c r="BQ499" s="16">
        <f>SUMIF(เตรียมส่วนผสม!$C:$C,'รับ-จ่าย ประจำวัน'!$B499,เตรียมส่วนผสม!AJ:AJ)+SUMIF(กวนไส้!$C:$C,'รับ-จ่าย ประจำวัน'!$B499,กวนไส้!AJ:AJ)+SUMIF(ผลิต1!$C:$C,'รับ-จ่าย ประจำวัน'!$B499,ผลิต1!AJ:AJ)+SUMIF(ผลิต2!$C:$C,'รับ-จ่าย ประจำวัน'!$B499,ผลิต2!AJ:AJ)+SUMIF(เส้นแต่งหน้าขนมเค้ก!$C:$C,'รับ-จ่าย ประจำวัน'!$B499,เส้นแต่งหน้าขนมเค้ก!AJ:AJ)+SUMIF(แพ็ค!$C:$C,'รับ-จ่าย ประจำวัน'!$B499,แพ็ค!AJ:AJ)+SUMIF(ธุรการ!$C:$C,'รับ-จ่าย ประจำวัน'!$B499,ธุรการ!AJ:AJ)+SUMIF(เส้นแต่งหน้าขนมปัง!$C:$C,'รับ-จ่าย ประจำวัน'!$B499,เส้นแต่งหน้าขนมปัง!AJ:AJ)+SUMIF('วางแผนBC,CJ'!$C:$C,'รับ-จ่าย ประจำวัน'!$B499,'วางแผนBC,CJ'!AJ:AJ)+SUMIF(RD!$C:$C,'รับ-จ่าย ประจำวัน'!$B499,RD!AJ:AJ)+SUMIF('FG,ออนไล,คัดแยก'!$C:$C,'รับ-จ่าย ประจำวัน'!$B499,'FG,ออนไล,คัดแยก'!AJ:AJ)</f>
        <v>0</v>
      </c>
      <c r="BR499" s="16">
        <f>SUMIF(เตรียมส่วนผสม!$C:$C,'รับ-จ่าย ประจำวัน'!$B499,เตรียมส่วนผสม!AK:AK)+SUMIF(กวนไส้!$C:$C,'รับ-จ่าย ประจำวัน'!$B499,กวนไส้!AK:AK)+SUMIF(ผลิต1!$C:$C,'รับ-จ่าย ประจำวัน'!$B499,ผลิต1!AK:AK)+SUMIF(ผลิต2!$C:$C,'รับ-จ่าย ประจำวัน'!$B499,ผลิต2!AK:AK)+SUMIF(เส้นแต่งหน้าขนมเค้ก!$C:$C,'รับ-จ่าย ประจำวัน'!$B499,เส้นแต่งหน้าขนมเค้ก!AK:AK)+SUMIF(แพ็ค!$C:$C,'รับ-จ่าย ประจำวัน'!$B499,แพ็ค!AK:AK)+SUMIF(ธุรการ!$C:$C,'รับ-จ่าย ประจำวัน'!$B499,ธุรการ!AK:AK)+SUMIF(เส้นแต่งหน้าขนมปัง!$C:$C,'รับ-จ่าย ประจำวัน'!$B499,เส้นแต่งหน้าขนมปัง!AK:AK)+SUMIF('วางแผนBC,CJ'!$C:$C,'รับ-จ่าย ประจำวัน'!$B499,'วางแผนBC,CJ'!AK:AK)+SUMIF(RD!$C:$C,'รับ-จ่าย ประจำวัน'!$B499,RD!AK:AK)+SUMIF('FG,ออนไล,คัดแยก'!$C:$C,'รับ-จ่าย ประจำวัน'!$B499,'FG,ออนไล,คัดแยก'!AK:AK)</f>
        <v>0</v>
      </c>
      <c r="BS499" s="16">
        <f>SUMIF(เตรียมส่วนผสม!$C:$C,'รับ-จ่าย ประจำวัน'!$B499,เตรียมส่วนผสม!AL:AL)+SUMIF(กวนไส้!$C:$C,'รับ-จ่าย ประจำวัน'!$B499,กวนไส้!AL:AL)+SUMIF(ผลิต1!$C:$C,'รับ-จ่าย ประจำวัน'!$B499,ผลิต1!AL:AL)+SUMIF(ผลิต2!$C:$C,'รับ-จ่าย ประจำวัน'!$B499,ผลิต2!AL:AL)+SUMIF(เส้นแต่งหน้าขนมเค้ก!$C:$C,'รับ-จ่าย ประจำวัน'!$B499,เส้นแต่งหน้าขนมเค้ก!AL:AL)+SUMIF(แพ็ค!$C:$C,'รับ-จ่าย ประจำวัน'!$B499,แพ็ค!AL:AL)+SUMIF(ธุรการ!$C:$C,'รับ-จ่าย ประจำวัน'!$B499,ธุรการ!AL:AL)+SUMIF(เส้นแต่งหน้าขนมปัง!$C:$C,'รับ-จ่าย ประจำวัน'!$B499,เส้นแต่งหน้าขนมปัง!AL:AL)+SUMIF('วางแผนBC,CJ'!$C:$C,'รับ-จ่าย ประจำวัน'!$B499,'วางแผนBC,CJ'!AL:AL)+SUMIF(RD!$C:$C,'รับ-จ่าย ประจำวัน'!$B499,RD!AL:AL)+SUMIF('FG,ออนไล,คัดแยก'!$C:$C,'รับ-จ่าย ประจำวัน'!$B499,'FG,ออนไล,คัดแยก'!AL:AL)</f>
        <v>0</v>
      </c>
      <c r="BT499" s="18">
        <f t="shared" si="107"/>
        <v>0</v>
      </c>
      <c r="BU499" s="116"/>
      <c r="BV499" s="146">
        <f t="shared" si="108"/>
        <v>6000</v>
      </c>
      <c r="BW499" s="183">
        <v>30</v>
      </c>
      <c r="BX499" s="172">
        <f t="shared" si="103"/>
        <v>0</v>
      </c>
      <c r="BY499" s="188" t="e">
        <f t="shared" si="104"/>
        <v>#DIV/0!</v>
      </c>
      <c r="BZ499" s="180" t="e">
        <f t="shared" ca="1" si="109"/>
        <v>#DIV/0!</v>
      </c>
      <c r="CA499" s="93"/>
      <c r="CB499" s="93"/>
      <c r="CC499" s="93"/>
      <c r="CD499" s="93"/>
      <c r="CE499" s="93"/>
      <c r="CF499" s="93"/>
      <c r="CG499" s="93"/>
      <c r="CH499" s="93"/>
      <c r="CI499" s="93"/>
      <c r="CJ499" s="97"/>
      <c r="CK499" s="9">
        <f t="shared" si="105"/>
        <v>6000</v>
      </c>
    </row>
    <row r="500" spans="1:89" hidden="1" x14ac:dyDescent="0.5">
      <c r="A500" s="149"/>
      <c r="B500" s="34">
        <v>1024101002</v>
      </c>
      <c r="C500" s="149" t="s">
        <v>1969</v>
      </c>
      <c r="D500" s="141" t="s">
        <v>91</v>
      </c>
      <c r="E500" s="25"/>
      <c r="F500" s="162" t="s">
        <v>1605</v>
      </c>
      <c r="G500" s="25"/>
      <c r="H500" s="12">
        <v>3600</v>
      </c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58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11"/>
      <c r="AF500" s="11"/>
      <c r="AG500" s="11"/>
      <c r="AH500" s="11"/>
      <c r="AI500" s="25"/>
      <c r="AJ500" s="25"/>
      <c r="AK500" s="25"/>
      <c r="AL500" s="25"/>
      <c r="AM500" s="25"/>
      <c r="AN500" s="15">
        <f t="shared" si="111"/>
        <v>0</v>
      </c>
      <c r="AO500" s="16">
        <f>SUMIF(เตรียมส่วนผสม!$C:$C,'รับ-จ่าย ประจำวัน'!$B500,เตรียมส่วนผสม!H:H)+SUMIF(กวนไส้!$C:$C,'รับ-จ่าย ประจำวัน'!$B500,กวนไส้!H:H)+SUMIF(ผลิต1!$C:$C,'รับ-จ่าย ประจำวัน'!$B500,ผลิต1!H:H)+SUMIF(ผลิต2!$C:$C,'รับ-จ่าย ประจำวัน'!$B500,ผลิต2!H:H)+SUMIF(เส้นแต่งหน้าขนมเค้ก!$C:$C,'รับ-จ่าย ประจำวัน'!$B500,เส้นแต่งหน้าขนมเค้ก!H:H)+SUMIF(แพ็ค!$C:$C,'รับ-จ่าย ประจำวัน'!$B500,แพ็ค!H:H)+SUMIF(ธุรการ!$C:$C,'รับ-จ่าย ประจำวัน'!$B500,ธุรการ!H:H)+SUMIF(เส้นแต่งหน้าขนมปัง!$C:$C,'รับ-จ่าย ประจำวัน'!$B500,เส้นแต่งหน้าขนมปัง!H:H)+SUMIF('วางแผนBC,CJ'!$C:$C,'รับ-จ่าย ประจำวัน'!$B500,'วางแผนBC,CJ'!H:H)+SUMIF(RD!$C:$C,'รับ-จ่าย ประจำวัน'!$B500,RD!H:H)+SUMIF('FG,ออนไล,คัดแยก'!$C:$C,'รับ-จ่าย ประจำวัน'!$B500,'FG,ออนไล,คัดแยก'!H:H)</f>
        <v>0</v>
      </c>
      <c r="AP500" s="16">
        <f>SUMIF(เตรียมส่วนผสม!$C:$C,'รับ-จ่าย ประจำวัน'!$B500,เตรียมส่วนผสม!I:I)+SUMIF(กวนไส้!$C:$C,'รับ-จ่าย ประจำวัน'!$B500,กวนไส้!I:I)+SUMIF(ผลิต1!$C:$C,'รับ-จ่าย ประจำวัน'!$B500,ผลิต1!I:I)+SUMIF(ผลิต2!$C:$C,'รับ-จ่าย ประจำวัน'!$B500,ผลิต2!I:I)+SUMIF(เส้นแต่งหน้าขนมเค้ก!$C:$C,'รับ-จ่าย ประจำวัน'!$B500,เส้นแต่งหน้าขนมเค้ก!I:I)+SUMIF(แพ็ค!$C:$C,'รับ-จ่าย ประจำวัน'!$B500,แพ็ค!I:I)+SUMIF(ธุรการ!$C:$C,'รับ-จ่าย ประจำวัน'!$B500,ธุรการ!I:I)+SUMIF(เส้นแต่งหน้าขนมปัง!$C:$C,'รับ-จ่าย ประจำวัน'!$B500,เส้นแต่งหน้าขนมปัง!I:I)+SUMIF('วางแผนBC,CJ'!$C:$C,'รับ-จ่าย ประจำวัน'!$B500,'วางแผนBC,CJ'!I:I)+SUMIF(RD!$C:$C,'รับ-จ่าย ประจำวัน'!$B500,RD!I:I)+SUMIF('FG,ออนไล,คัดแยก'!$C:$C,'รับ-จ่าย ประจำวัน'!$B500,'FG,ออนไล,คัดแยก'!I:I)</f>
        <v>0</v>
      </c>
      <c r="AQ500" s="16">
        <f>SUMIF(เตรียมส่วนผสม!$C:$C,'รับ-จ่าย ประจำวัน'!$B500,เตรียมส่วนผสม!J:J)+SUMIF(กวนไส้!$C:$C,'รับ-จ่าย ประจำวัน'!$B500,กวนไส้!J:J)+SUMIF(ผลิต1!$C:$C,'รับ-จ่าย ประจำวัน'!$B500,ผลิต1!J:J)+SUMIF(ผลิต2!$C:$C,'รับ-จ่าย ประจำวัน'!$B500,ผลิต2!J:J)+SUMIF(เส้นแต่งหน้าขนมเค้ก!$C:$C,'รับ-จ่าย ประจำวัน'!$B500,เส้นแต่งหน้าขนมเค้ก!J:J)+SUMIF(แพ็ค!$C:$C,'รับ-จ่าย ประจำวัน'!$B500,แพ็ค!J:J)+SUMIF(ธุรการ!$C:$C,'รับ-จ่าย ประจำวัน'!$B500,ธุรการ!J:J)+SUMIF(เส้นแต่งหน้าขนมปัง!$C:$C,'รับ-จ่าย ประจำวัน'!$B500,เส้นแต่งหน้าขนมปัง!J:J)+SUMIF('วางแผนBC,CJ'!$C:$C,'รับ-จ่าย ประจำวัน'!$B500,'วางแผนBC,CJ'!J:J)+SUMIF(RD!$C:$C,'รับ-จ่าย ประจำวัน'!$B500,RD!J:J)+SUMIF('FG,ออนไล,คัดแยก'!$C:$C,'รับ-จ่าย ประจำวัน'!$B500,'FG,ออนไล,คัดแยก'!J:J)</f>
        <v>0</v>
      </c>
      <c r="AR500" s="16">
        <f>SUMIF(เตรียมส่วนผสม!$C:$C,'รับ-จ่าย ประจำวัน'!$B500,เตรียมส่วนผสม!K:K)+SUMIF(กวนไส้!$C:$C,'รับ-จ่าย ประจำวัน'!$B500,กวนไส้!K:K)+SUMIF(ผลิต1!$C:$C,'รับ-จ่าย ประจำวัน'!$B500,ผลิต1!K:K)+SUMIF(ผลิต2!$C:$C,'รับ-จ่าย ประจำวัน'!$B500,ผลิต2!K:K)+SUMIF(เส้นแต่งหน้าขนมเค้ก!$C:$C,'รับ-จ่าย ประจำวัน'!$B500,เส้นแต่งหน้าขนมเค้ก!K:K)+SUMIF(แพ็ค!$C:$C,'รับ-จ่าย ประจำวัน'!$B500,แพ็ค!K:K)+SUMIF(ธุรการ!$C:$C,'รับ-จ่าย ประจำวัน'!$B500,ธุรการ!K:K)+SUMIF(เส้นแต่งหน้าขนมปัง!$C:$C,'รับ-จ่าย ประจำวัน'!$B500,เส้นแต่งหน้าขนมปัง!K:K)+SUMIF('วางแผนBC,CJ'!$C:$C,'รับ-จ่าย ประจำวัน'!$B500,'วางแผนBC,CJ'!K:K)+SUMIF(RD!$C:$C,'รับ-จ่าย ประจำวัน'!$B500,RD!K:K)+SUMIF('FG,ออนไล,คัดแยก'!$C:$C,'รับ-จ่าย ประจำวัน'!$B500,'FG,ออนไล,คัดแยก'!K:K)</f>
        <v>0</v>
      </c>
      <c r="AS500" s="16">
        <f>SUMIF(เตรียมส่วนผสม!$C:$C,'รับ-จ่าย ประจำวัน'!$B500,เตรียมส่วนผสม!L:L)+SUMIF(กวนไส้!$C:$C,'รับ-จ่าย ประจำวัน'!$B500,กวนไส้!L:L)+SUMIF(ผลิต1!$C:$C,'รับ-จ่าย ประจำวัน'!$B500,ผลิต1!L:L)+SUMIF(ผลิต2!$C:$C,'รับ-จ่าย ประจำวัน'!$B500,ผลิต2!L:L)+SUMIF(เส้นแต่งหน้าขนมเค้ก!$C:$C,'รับ-จ่าย ประจำวัน'!$B500,เส้นแต่งหน้าขนมเค้ก!L:L)+SUMIF(แพ็ค!$C:$C,'รับ-จ่าย ประจำวัน'!$B500,แพ็ค!L:L)+SUMIF(ธุรการ!$C:$C,'รับ-จ่าย ประจำวัน'!$B500,ธุรการ!L:L)+SUMIF(เส้นแต่งหน้าขนมปัง!$C:$C,'รับ-จ่าย ประจำวัน'!$B500,เส้นแต่งหน้าขนมปัง!L:L)+SUMIF('วางแผนBC,CJ'!$C:$C,'รับ-จ่าย ประจำวัน'!$B500,'วางแผนBC,CJ'!L:L)+SUMIF(RD!$C:$C,'รับ-จ่าย ประจำวัน'!$B500,RD!L:L)+SUMIF('FG,ออนไล,คัดแยก'!$C:$C,'รับ-จ่าย ประจำวัน'!$B500,'FG,ออนไล,คัดแยก'!L:L)</f>
        <v>0</v>
      </c>
      <c r="AT500" s="16">
        <f>SUMIF(เตรียมส่วนผสม!$C:$C,'รับ-จ่าย ประจำวัน'!$B500,เตรียมส่วนผสม!M:M)+SUMIF(กวนไส้!$C:$C,'รับ-จ่าย ประจำวัน'!$B500,กวนไส้!M:M)+SUMIF(ผลิต1!$C:$C,'รับ-จ่าย ประจำวัน'!$B500,ผลิต1!M:M)+SUMIF(ผลิต2!$C:$C,'รับ-จ่าย ประจำวัน'!$B500,ผลิต2!M:M)+SUMIF(เส้นแต่งหน้าขนมเค้ก!$C:$C,'รับ-จ่าย ประจำวัน'!$B500,เส้นแต่งหน้าขนมเค้ก!M:M)+SUMIF(แพ็ค!$C:$C,'รับ-จ่าย ประจำวัน'!$B500,แพ็ค!M:M)+SUMIF(ธุรการ!$C:$C,'รับ-จ่าย ประจำวัน'!$B500,ธุรการ!M:M)+SUMIF(เส้นแต่งหน้าขนมปัง!$C:$C,'รับ-จ่าย ประจำวัน'!$B500,เส้นแต่งหน้าขนมปัง!M:M)+SUMIF('วางแผนBC,CJ'!$C:$C,'รับ-จ่าย ประจำวัน'!$B500,'วางแผนBC,CJ'!M:M)+SUMIF(RD!$C:$C,'รับ-จ่าย ประจำวัน'!$B500,RD!M:M)+SUMIF('FG,ออนไล,คัดแยก'!$C:$C,'รับ-จ่าย ประจำวัน'!$B500,'FG,ออนไล,คัดแยก'!M:M)</f>
        <v>0</v>
      </c>
      <c r="AU500" s="16">
        <f>SUMIF(เตรียมส่วนผสม!$C:$C,'รับ-จ่าย ประจำวัน'!$B500,เตรียมส่วนผสม!N:N)+SUMIF(กวนไส้!$C:$C,'รับ-จ่าย ประจำวัน'!$B500,กวนไส้!N:N)+SUMIF(ผลิต1!$C:$C,'รับ-จ่าย ประจำวัน'!$B500,ผลิต1!N:N)+SUMIF(ผลิต2!$C:$C,'รับ-จ่าย ประจำวัน'!$B500,ผลิต2!N:N)+SUMIF(เส้นแต่งหน้าขนมเค้ก!$C:$C,'รับ-จ่าย ประจำวัน'!$B500,เส้นแต่งหน้าขนมเค้ก!N:N)+SUMIF(แพ็ค!$C:$C,'รับ-จ่าย ประจำวัน'!$B500,แพ็ค!N:N)+SUMIF(ธุรการ!$C:$C,'รับ-จ่าย ประจำวัน'!$B500,ธุรการ!N:N)+SUMIF(เส้นแต่งหน้าขนมปัง!$C:$C,'รับ-จ่าย ประจำวัน'!$B500,เส้นแต่งหน้าขนมปัง!N:N)+SUMIF('วางแผนBC,CJ'!$C:$C,'รับ-จ่าย ประจำวัน'!$B500,'วางแผนBC,CJ'!N:N)+SUMIF(RD!$C:$C,'รับ-จ่าย ประจำวัน'!$B500,RD!N:N)+SUMIF('FG,ออนไล,คัดแยก'!$C:$C,'รับ-จ่าย ประจำวัน'!$B500,'FG,ออนไล,คัดแยก'!N:N)</f>
        <v>0</v>
      </c>
      <c r="AV500" s="16">
        <f>SUMIF(เตรียมส่วนผสม!$C:$C,'รับ-จ่าย ประจำวัน'!$B500,เตรียมส่วนผสม!O:O)+SUMIF(กวนไส้!$C:$C,'รับ-จ่าย ประจำวัน'!$B500,กวนไส้!O:O)+SUMIF(ผลิต1!$C:$C,'รับ-จ่าย ประจำวัน'!$B500,ผลิต1!O:O)+SUMIF(ผลิต2!$C:$C,'รับ-จ่าย ประจำวัน'!$B500,ผลิต2!O:O)+SUMIF(เส้นแต่งหน้าขนมเค้ก!$C:$C,'รับ-จ่าย ประจำวัน'!$B500,เส้นแต่งหน้าขนมเค้ก!O:O)+SUMIF(แพ็ค!$C:$C,'รับ-จ่าย ประจำวัน'!$B500,แพ็ค!O:O)+SUMIF(ธุรการ!$C:$C,'รับ-จ่าย ประจำวัน'!$B500,ธุรการ!O:O)+SUMIF(เส้นแต่งหน้าขนมปัง!$C:$C,'รับ-จ่าย ประจำวัน'!$B500,เส้นแต่งหน้าขนมปัง!O:O)+SUMIF('วางแผนBC,CJ'!$C:$C,'รับ-จ่าย ประจำวัน'!$B500,'วางแผนBC,CJ'!O:O)+SUMIF(RD!$C:$C,'รับ-จ่าย ประจำวัน'!$B500,RD!O:O)+SUMIF('FG,ออนไล,คัดแยก'!$C:$C,'รับ-จ่าย ประจำวัน'!$B500,'FG,ออนไล,คัดแยก'!O:O)</f>
        <v>0</v>
      </c>
      <c r="AW500" s="16">
        <f>SUMIF(เตรียมส่วนผสม!$C:$C,'รับ-จ่าย ประจำวัน'!$B500,เตรียมส่วนผสม!P:P)+SUMIF(กวนไส้!$C:$C,'รับ-จ่าย ประจำวัน'!$B500,กวนไส้!P:P)+SUMIF(ผลิต1!$C:$C,'รับ-จ่าย ประจำวัน'!$B500,ผลิต1!P:P)+SUMIF(ผลิต2!$C:$C,'รับ-จ่าย ประจำวัน'!$B500,ผลิต2!P:P)+SUMIF(เส้นแต่งหน้าขนมเค้ก!$C:$C,'รับ-จ่าย ประจำวัน'!$B500,เส้นแต่งหน้าขนมเค้ก!P:P)+SUMIF(แพ็ค!$C:$C,'รับ-จ่าย ประจำวัน'!$B500,แพ็ค!P:P)+SUMIF(ธุรการ!$C:$C,'รับ-จ่าย ประจำวัน'!$B500,ธุรการ!P:P)+SUMIF(เส้นแต่งหน้าขนมปัง!$C:$C,'รับ-จ่าย ประจำวัน'!$B500,เส้นแต่งหน้าขนมปัง!P:P)+SUMIF('วางแผนBC,CJ'!$C:$C,'รับ-จ่าย ประจำวัน'!$B500,'วางแผนBC,CJ'!P:P)+SUMIF(RD!$C:$C,'รับ-จ่าย ประจำวัน'!$B500,RD!P:P)+SUMIF('FG,ออนไล,คัดแยก'!$C:$C,'รับ-จ่าย ประจำวัน'!$B500,'FG,ออนไล,คัดแยก'!P:P)</f>
        <v>0</v>
      </c>
      <c r="AX500" s="16">
        <f>SUMIF(เตรียมส่วนผสม!$C:$C,'รับ-จ่าย ประจำวัน'!$B500,เตรียมส่วนผสม!Q:Q)+SUMIF(กวนไส้!$C:$C,'รับ-จ่าย ประจำวัน'!$B500,กวนไส้!Q:Q)+SUMIF(ผลิต1!$C:$C,'รับ-จ่าย ประจำวัน'!$B500,ผลิต1!Q:Q)+SUMIF(ผลิต2!$C:$C,'รับ-จ่าย ประจำวัน'!$B500,ผลิต2!Q:Q)+SUMIF(เส้นแต่งหน้าขนมเค้ก!$C:$C,'รับ-จ่าย ประจำวัน'!$B500,เส้นแต่งหน้าขนมเค้ก!Q:Q)+SUMIF(แพ็ค!$C:$C,'รับ-จ่าย ประจำวัน'!$B500,แพ็ค!Q:Q)+SUMIF(ธุรการ!$C:$C,'รับ-จ่าย ประจำวัน'!$B500,ธุรการ!Q:Q)+SUMIF(เส้นแต่งหน้าขนมปัง!$C:$C,'รับ-จ่าย ประจำวัน'!$B500,เส้นแต่งหน้าขนมปัง!Q:Q)+SUMIF('วางแผนBC,CJ'!$C:$C,'รับ-จ่าย ประจำวัน'!$B500,'วางแผนBC,CJ'!Q:Q)+SUMIF(RD!$C:$C,'รับ-จ่าย ประจำวัน'!$B500,RD!Q:Q)+SUMIF('FG,ออนไล,คัดแยก'!$C:$C,'รับ-จ่าย ประจำวัน'!$B500,'FG,ออนไล,คัดแยก'!Q:Q)</f>
        <v>0</v>
      </c>
      <c r="AY500" s="16">
        <f>SUMIF(เตรียมส่วนผสม!$C:$C,'รับ-จ่าย ประจำวัน'!$B500,เตรียมส่วนผสม!R:R)+SUMIF(กวนไส้!$C:$C,'รับ-จ่าย ประจำวัน'!$B500,กวนไส้!R:R)+SUMIF(ผลิต1!$C:$C,'รับ-จ่าย ประจำวัน'!$B500,ผลิต1!R:R)+SUMIF(ผลิต2!$C:$C,'รับ-จ่าย ประจำวัน'!$B500,ผลิต2!R:R)+SUMIF(เส้นแต่งหน้าขนมเค้ก!$C:$C,'รับ-จ่าย ประจำวัน'!$B500,เส้นแต่งหน้าขนมเค้ก!R:R)+SUMIF(แพ็ค!$C:$C,'รับ-จ่าย ประจำวัน'!$B500,แพ็ค!R:R)+SUMIF(ธุรการ!$C:$C,'รับ-จ่าย ประจำวัน'!$B500,ธุรการ!R:R)+SUMIF(เส้นแต่งหน้าขนมปัง!$C:$C,'รับ-จ่าย ประจำวัน'!$B500,เส้นแต่งหน้าขนมปัง!R:R)+SUMIF('วางแผนBC,CJ'!$C:$C,'รับ-จ่าย ประจำวัน'!$B500,'วางแผนBC,CJ'!R:R)+SUMIF(RD!$C:$C,'รับ-จ่าย ประจำวัน'!$B500,RD!R:R)+SUMIF('FG,ออนไล,คัดแยก'!$C:$C,'รับ-จ่าย ประจำวัน'!$B500,'FG,ออนไล,คัดแยก'!R:R)</f>
        <v>0</v>
      </c>
      <c r="AZ500" s="16">
        <f>SUMIF(เตรียมส่วนผสม!$C:$C,'รับ-จ่าย ประจำวัน'!$B500,เตรียมส่วนผสม!S:S)+SUMIF(กวนไส้!$C:$C,'รับ-จ่าย ประจำวัน'!$B500,กวนไส้!S:S)+SUMIF(ผลิต1!$C:$C,'รับ-จ่าย ประจำวัน'!$B500,ผลิต1!S:S)+SUMIF(ผลิต2!$C:$C,'รับ-จ่าย ประจำวัน'!$B500,ผลิต2!S:S)+SUMIF(เส้นแต่งหน้าขนมเค้ก!$C:$C,'รับ-จ่าย ประจำวัน'!$B500,เส้นแต่งหน้าขนมเค้ก!S:S)+SUMIF(แพ็ค!$C:$C,'รับ-จ่าย ประจำวัน'!$B500,แพ็ค!S:S)+SUMIF(ธุรการ!$C:$C,'รับ-จ่าย ประจำวัน'!$B500,ธุรการ!S:S)+SUMIF(เส้นแต่งหน้าขนมปัง!$C:$C,'รับ-จ่าย ประจำวัน'!$B500,เส้นแต่งหน้าขนมปัง!S:S)+SUMIF('วางแผนBC,CJ'!$C:$C,'รับ-จ่าย ประจำวัน'!$B500,'วางแผนBC,CJ'!S:S)+SUMIF(RD!$C:$C,'รับ-จ่าย ประจำวัน'!$B500,RD!S:S)+SUMIF('FG,ออนไล,คัดแยก'!$C:$C,'รับ-จ่าย ประจำวัน'!$B500,'FG,ออนไล,คัดแยก'!S:S)</f>
        <v>0</v>
      </c>
      <c r="BA500" s="16">
        <f>SUMIF(เตรียมส่วนผสม!$C:$C,'รับ-จ่าย ประจำวัน'!$B500,เตรียมส่วนผสม!T:T)+SUMIF(กวนไส้!$C:$C,'รับ-จ่าย ประจำวัน'!$B500,กวนไส้!T:T)+SUMIF(ผลิต1!$C:$C,'รับ-จ่าย ประจำวัน'!$B500,ผลิต1!T:T)+SUMIF(ผลิต2!$C:$C,'รับ-จ่าย ประจำวัน'!$B500,ผลิต2!T:T)+SUMIF(เส้นแต่งหน้าขนมเค้ก!$C:$C,'รับ-จ่าย ประจำวัน'!$B500,เส้นแต่งหน้าขนมเค้ก!T:T)+SUMIF(แพ็ค!$C:$C,'รับ-จ่าย ประจำวัน'!$B500,แพ็ค!T:T)+SUMIF(ธุรการ!$C:$C,'รับ-จ่าย ประจำวัน'!$B500,ธุรการ!T:T)+SUMIF(เส้นแต่งหน้าขนมปัง!$C:$C,'รับ-จ่าย ประจำวัน'!$B500,เส้นแต่งหน้าขนมปัง!T:T)+SUMIF('วางแผนBC,CJ'!$C:$C,'รับ-จ่าย ประจำวัน'!$B500,'วางแผนBC,CJ'!T:T)+SUMIF(RD!$C:$C,'รับ-จ่าย ประจำวัน'!$B500,RD!T:T)+SUMIF('FG,ออนไล,คัดแยก'!$C:$C,'รับ-จ่าย ประจำวัน'!$B500,'FG,ออนไล,คัดแยก'!T:T)</f>
        <v>0</v>
      </c>
      <c r="BB500" s="16">
        <f>SUMIF(เตรียมส่วนผสม!$C:$C,'รับ-จ่าย ประจำวัน'!$B500,เตรียมส่วนผสม!U:U)+SUMIF(กวนไส้!$C:$C,'รับ-จ่าย ประจำวัน'!$B500,กวนไส้!U:U)+SUMIF(ผลิต1!$C:$C,'รับ-จ่าย ประจำวัน'!$B500,ผลิต1!U:U)+SUMIF(ผลิต2!$C:$C,'รับ-จ่าย ประจำวัน'!$B500,ผลิต2!U:U)+SUMIF(เส้นแต่งหน้าขนมเค้ก!$C:$C,'รับ-จ่าย ประจำวัน'!$B500,เส้นแต่งหน้าขนมเค้ก!U:U)+SUMIF(แพ็ค!$C:$C,'รับ-จ่าย ประจำวัน'!$B500,แพ็ค!U:U)+SUMIF(ธุรการ!$C:$C,'รับ-จ่าย ประจำวัน'!$B500,ธุรการ!U:U)+SUMIF(เส้นแต่งหน้าขนมปัง!$C:$C,'รับ-จ่าย ประจำวัน'!$B500,เส้นแต่งหน้าขนมปัง!U:U)+SUMIF('วางแผนBC,CJ'!$C:$C,'รับ-จ่าย ประจำวัน'!$B500,'วางแผนBC,CJ'!U:U)+SUMIF(RD!$C:$C,'รับ-จ่าย ประจำวัน'!$B500,RD!U:U)+SUMIF('FG,ออนไล,คัดแยก'!$C:$C,'รับ-จ่าย ประจำวัน'!$B500,'FG,ออนไล,คัดแยก'!U:U)</f>
        <v>0</v>
      </c>
      <c r="BC500" s="16">
        <f>SUMIF(เตรียมส่วนผสม!$C:$C,'รับ-จ่าย ประจำวัน'!$B500,เตรียมส่วนผสม!V:V)+SUMIF(กวนไส้!$C:$C,'รับ-จ่าย ประจำวัน'!$B500,กวนไส้!V:V)+SUMIF(ผลิต1!$C:$C,'รับ-จ่าย ประจำวัน'!$B500,ผลิต1!V:V)+SUMIF(ผลิต2!$C:$C,'รับ-จ่าย ประจำวัน'!$B500,ผลิต2!V:V)+SUMIF(เส้นแต่งหน้าขนมเค้ก!$C:$C,'รับ-จ่าย ประจำวัน'!$B500,เส้นแต่งหน้าขนมเค้ก!V:V)+SUMIF(แพ็ค!$C:$C,'รับ-จ่าย ประจำวัน'!$B500,แพ็ค!V:V)+SUMIF(ธุรการ!$C:$C,'รับ-จ่าย ประจำวัน'!$B500,ธุรการ!V:V)+SUMIF(เส้นแต่งหน้าขนมปัง!$C:$C,'รับ-จ่าย ประจำวัน'!$B500,เส้นแต่งหน้าขนมปัง!V:V)+SUMIF('วางแผนBC,CJ'!$C:$C,'รับ-จ่าย ประจำวัน'!$B500,'วางแผนBC,CJ'!V:V)+SUMIF(RD!$C:$C,'รับ-จ่าย ประจำวัน'!$B500,RD!V:V)+SUMIF('FG,ออนไล,คัดแยก'!$C:$C,'รับ-จ่าย ประจำวัน'!$B500,'FG,ออนไล,คัดแยก'!V:V)</f>
        <v>0</v>
      </c>
      <c r="BD500" s="16">
        <f>SUMIF(เตรียมส่วนผสม!$C:$C,'รับ-จ่าย ประจำวัน'!$B500,เตรียมส่วนผสม!W:W)+SUMIF(กวนไส้!$C:$C,'รับ-จ่าย ประจำวัน'!$B500,กวนไส้!W:W)+SUMIF(ผลิต1!$C:$C,'รับ-จ่าย ประจำวัน'!$B500,ผลิต1!W:W)+SUMIF(ผลิต2!$C:$C,'รับ-จ่าย ประจำวัน'!$B500,ผลิต2!W:W)+SUMIF(เส้นแต่งหน้าขนมเค้ก!$C:$C,'รับ-จ่าย ประจำวัน'!$B500,เส้นแต่งหน้าขนมเค้ก!W:W)+SUMIF(แพ็ค!$C:$C,'รับ-จ่าย ประจำวัน'!$B500,แพ็ค!W:W)+SUMIF(ธุรการ!$C:$C,'รับ-จ่าย ประจำวัน'!$B500,ธุรการ!W:W)+SUMIF(เส้นแต่งหน้าขนมปัง!$C:$C,'รับ-จ่าย ประจำวัน'!$B500,เส้นแต่งหน้าขนมปัง!W:W)+SUMIF('วางแผนBC,CJ'!$C:$C,'รับ-จ่าย ประจำวัน'!$B500,'วางแผนBC,CJ'!W:W)+SUMIF(RD!$C:$C,'รับ-จ่าย ประจำวัน'!$B500,RD!W:W)+SUMIF('FG,ออนไล,คัดแยก'!$C:$C,'รับ-จ่าย ประจำวัน'!$B500,'FG,ออนไล,คัดแยก'!W:W)</f>
        <v>0</v>
      </c>
      <c r="BE500" s="16">
        <f>SUMIF(เตรียมส่วนผสม!$C:$C,'รับ-จ่าย ประจำวัน'!$B500,เตรียมส่วนผสม!X:X)+SUMIF(กวนไส้!$C:$C,'รับ-จ่าย ประจำวัน'!$B500,กวนไส้!X:X)+SUMIF(ผลิต1!$C:$C,'รับ-จ่าย ประจำวัน'!$B500,ผลิต1!X:X)+SUMIF(ผลิต2!$C:$C,'รับ-จ่าย ประจำวัน'!$B500,ผลิต2!X:X)+SUMIF(เส้นแต่งหน้าขนมเค้ก!$C:$C,'รับ-จ่าย ประจำวัน'!$B500,เส้นแต่งหน้าขนมเค้ก!X:X)+SUMIF(แพ็ค!$C:$C,'รับ-จ่าย ประจำวัน'!$B500,แพ็ค!X:X)+SUMIF(ธุรการ!$C:$C,'รับ-จ่าย ประจำวัน'!$B500,ธุรการ!X:X)+SUMIF(เส้นแต่งหน้าขนมปัง!$C:$C,'รับ-จ่าย ประจำวัน'!$B500,เส้นแต่งหน้าขนมปัง!X:X)+SUMIF('วางแผนBC,CJ'!$C:$C,'รับ-จ่าย ประจำวัน'!$B500,'วางแผนBC,CJ'!X:X)+SUMIF(RD!$C:$C,'รับ-จ่าย ประจำวัน'!$B500,RD!X:X)+SUMIF('FG,ออนไล,คัดแยก'!$C:$C,'รับ-จ่าย ประจำวัน'!$B500,'FG,ออนไล,คัดแยก'!X:X)</f>
        <v>0</v>
      </c>
      <c r="BF500" s="16">
        <f>SUMIF(เตรียมส่วนผสม!$C:$C,'รับ-จ่าย ประจำวัน'!$B500,เตรียมส่วนผสม!Y:Y)+SUMIF(กวนไส้!$C:$C,'รับ-จ่าย ประจำวัน'!$B500,กวนไส้!Y:Y)+SUMIF(ผลิต1!$C:$C,'รับ-จ่าย ประจำวัน'!$B500,ผลิต1!Y:Y)+SUMIF(ผลิต2!$C:$C,'รับ-จ่าย ประจำวัน'!$B500,ผลิต2!Y:Y)+SUMIF(เส้นแต่งหน้าขนมเค้ก!$C:$C,'รับ-จ่าย ประจำวัน'!$B500,เส้นแต่งหน้าขนมเค้ก!Y:Y)+SUMIF(แพ็ค!$C:$C,'รับ-จ่าย ประจำวัน'!$B500,แพ็ค!Y:Y)+SUMIF(ธุรการ!$C:$C,'รับ-จ่าย ประจำวัน'!$B500,ธุรการ!Y:Y)+SUMIF(เส้นแต่งหน้าขนมปัง!$C:$C,'รับ-จ่าย ประจำวัน'!$B500,เส้นแต่งหน้าขนมปัง!Y:Y)+SUMIF('วางแผนBC,CJ'!$C:$C,'รับ-จ่าย ประจำวัน'!$B500,'วางแผนBC,CJ'!Y:Y)+SUMIF(RD!$C:$C,'รับ-จ่าย ประจำวัน'!$B500,RD!Y:Y)+SUMIF('FG,ออนไล,คัดแยก'!$C:$C,'รับ-จ่าย ประจำวัน'!$B500,'FG,ออนไล,คัดแยก'!Y:Y)</f>
        <v>0</v>
      </c>
      <c r="BG500" s="16">
        <f>SUMIF(เตรียมส่วนผสม!$C:$C,'รับ-จ่าย ประจำวัน'!$B500,เตรียมส่วนผสม!Z:Z)+SUMIF(กวนไส้!$C:$C,'รับ-จ่าย ประจำวัน'!$B500,กวนไส้!Z:Z)+SUMIF(ผลิต1!$C:$C,'รับ-จ่าย ประจำวัน'!$B500,ผลิต1!Z:Z)+SUMIF(ผลิต2!$C:$C,'รับ-จ่าย ประจำวัน'!$B500,ผลิต2!Z:Z)+SUMIF(เส้นแต่งหน้าขนมเค้ก!$C:$C,'รับ-จ่าย ประจำวัน'!$B500,เส้นแต่งหน้าขนมเค้ก!Z:Z)+SUMIF(แพ็ค!$C:$C,'รับ-จ่าย ประจำวัน'!$B500,แพ็ค!Z:Z)+SUMIF(ธุรการ!$C:$C,'รับ-จ่าย ประจำวัน'!$B500,ธุรการ!Z:Z)+SUMIF(เส้นแต่งหน้าขนมปัง!$C:$C,'รับ-จ่าย ประจำวัน'!$B500,เส้นแต่งหน้าขนมปัง!Z:Z)+SUMIF('วางแผนBC,CJ'!$C:$C,'รับ-จ่าย ประจำวัน'!$B500,'วางแผนBC,CJ'!Z:Z)+SUMIF(RD!$C:$C,'รับ-จ่าย ประจำวัน'!$B500,RD!Z:Z)+SUMIF('FG,ออนไล,คัดแยก'!$C:$C,'รับ-จ่าย ประจำวัน'!$B500,'FG,ออนไล,คัดแยก'!Z:Z)</f>
        <v>0</v>
      </c>
      <c r="BH500" s="16">
        <f>SUMIF(เตรียมส่วนผสม!$C:$C,'รับ-จ่าย ประจำวัน'!$B500,เตรียมส่วนผสม!AA:AA)+SUMIF(กวนไส้!$C:$C,'รับ-จ่าย ประจำวัน'!$B500,กวนไส้!AA:AA)+SUMIF(ผลิต1!$C:$C,'รับ-จ่าย ประจำวัน'!$B500,ผลิต1!AA:AA)+SUMIF(ผลิต2!$C:$C,'รับ-จ่าย ประจำวัน'!$B500,ผลิต2!AA:AA)+SUMIF(เส้นแต่งหน้าขนมเค้ก!$C:$C,'รับ-จ่าย ประจำวัน'!$B500,เส้นแต่งหน้าขนมเค้ก!AA:AA)+SUMIF(แพ็ค!$C:$C,'รับ-จ่าย ประจำวัน'!$B500,แพ็ค!AA:AA)+SUMIF(ธุรการ!$C:$C,'รับ-จ่าย ประจำวัน'!$B500,ธุรการ!AA:AA)+SUMIF(เส้นแต่งหน้าขนมปัง!$C:$C,'รับ-จ่าย ประจำวัน'!$B500,เส้นแต่งหน้าขนมปัง!AA:AA)+SUMIF('วางแผนBC,CJ'!$C:$C,'รับ-จ่าย ประจำวัน'!$B500,'วางแผนBC,CJ'!AA:AA)+SUMIF(RD!$C:$C,'รับ-จ่าย ประจำวัน'!$B500,RD!AA:AA)+SUMIF('FG,ออนไล,คัดแยก'!$C:$C,'รับ-จ่าย ประจำวัน'!$B500,'FG,ออนไล,คัดแยก'!AA:AA)</f>
        <v>0</v>
      </c>
      <c r="BI500" s="16">
        <f>SUMIF(เตรียมส่วนผสม!$C:$C,'รับ-จ่าย ประจำวัน'!$B500,เตรียมส่วนผสม!AB:AB)+SUMIF(กวนไส้!$C:$C,'รับ-จ่าย ประจำวัน'!$B500,กวนไส้!AB:AB)+SUMIF(ผลิต1!$C:$C,'รับ-จ่าย ประจำวัน'!$B500,ผลิต1!AB:AB)+SUMIF(ผลิต2!$C:$C,'รับ-จ่าย ประจำวัน'!$B500,ผลิต2!AB:AB)+SUMIF(เส้นแต่งหน้าขนมเค้ก!$C:$C,'รับ-จ่าย ประจำวัน'!$B500,เส้นแต่งหน้าขนมเค้ก!AB:AB)+SUMIF(แพ็ค!$C:$C,'รับ-จ่าย ประจำวัน'!$B500,แพ็ค!AB:AB)+SUMIF(ธุรการ!$C:$C,'รับ-จ่าย ประจำวัน'!$B500,ธุรการ!AB:AB)+SUMIF(เส้นแต่งหน้าขนมปัง!$C:$C,'รับ-จ่าย ประจำวัน'!$B500,เส้นแต่งหน้าขนมปัง!AB:AB)+SUMIF('วางแผนBC,CJ'!$C:$C,'รับ-จ่าย ประจำวัน'!$B500,'วางแผนBC,CJ'!AB:AB)+SUMIF(RD!$C:$C,'รับ-จ่าย ประจำวัน'!$B500,RD!AB:AB)+SUMIF('FG,ออนไล,คัดแยก'!$C:$C,'รับ-จ่าย ประจำวัน'!$B500,'FG,ออนไล,คัดแยก'!AB:AB)</f>
        <v>0</v>
      </c>
      <c r="BJ500" s="16">
        <f>SUMIF(เตรียมส่วนผสม!$C:$C,'รับ-จ่าย ประจำวัน'!$B500,เตรียมส่วนผสม!AC:AC)+SUMIF(กวนไส้!$C:$C,'รับ-จ่าย ประจำวัน'!$B500,กวนไส้!AC:AC)+SUMIF(ผลิต1!$C:$C,'รับ-จ่าย ประจำวัน'!$B500,ผลิต1!AC:AC)+SUMIF(ผลิต2!$C:$C,'รับ-จ่าย ประจำวัน'!$B500,ผลิต2!AC:AC)+SUMIF(เส้นแต่งหน้าขนมเค้ก!$C:$C,'รับ-จ่าย ประจำวัน'!$B500,เส้นแต่งหน้าขนมเค้ก!AC:AC)+SUMIF(แพ็ค!$C:$C,'รับ-จ่าย ประจำวัน'!$B500,แพ็ค!AC:AC)+SUMIF(ธุรการ!$C:$C,'รับ-จ่าย ประจำวัน'!$B500,ธุรการ!AC:AC)+SUMIF(เส้นแต่งหน้าขนมปัง!$C:$C,'รับ-จ่าย ประจำวัน'!$B500,เส้นแต่งหน้าขนมปัง!AC:AC)+SUMIF('วางแผนBC,CJ'!$C:$C,'รับ-จ่าย ประจำวัน'!$B500,'วางแผนBC,CJ'!AC:AC)+SUMIF(RD!$C:$C,'รับ-จ่าย ประจำวัน'!$B500,RD!AC:AC)+SUMIF('FG,ออนไล,คัดแยก'!$C:$C,'รับ-จ่าย ประจำวัน'!$B500,'FG,ออนไล,คัดแยก'!AC:AC)</f>
        <v>0</v>
      </c>
      <c r="BK500" s="16">
        <f>SUMIF(เตรียมส่วนผสม!$C:$C,'รับ-จ่าย ประจำวัน'!$B500,เตรียมส่วนผสม!AD:AD)+SUMIF(กวนไส้!$C:$C,'รับ-จ่าย ประจำวัน'!$B500,กวนไส้!AD:AD)+SUMIF(ผลิต1!$C:$C,'รับ-จ่าย ประจำวัน'!$B500,ผลิต1!AD:AD)+SUMIF(ผลิต2!$C:$C,'รับ-จ่าย ประจำวัน'!$B500,ผลิต2!AD:AD)+SUMIF(เส้นแต่งหน้าขนมเค้ก!$C:$C,'รับ-จ่าย ประจำวัน'!$B500,เส้นแต่งหน้าขนมเค้ก!AD:AD)+SUMIF(แพ็ค!$C:$C,'รับ-จ่าย ประจำวัน'!$B500,แพ็ค!AD:AD)+SUMIF(ธุรการ!$C:$C,'รับ-จ่าย ประจำวัน'!$B500,ธุรการ!AD:AD)+SUMIF(เส้นแต่งหน้าขนมปัง!$C:$C,'รับ-จ่าย ประจำวัน'!$B500,เส้นแต่งหน้าขนมปัง!AD:AD)+SUMIF('วางแผนBC,CJ'!$C:$C,'รับ-จ่าย ประจำวัน'!$B500,'วางแผนBC,CJ'!AD:AD)+SUMIF(RD!$C:$C,'รับ-จ่าย ประจำวัน'!$B500,RD!AD:AD)+SUMIF('FG,ออนไล,คัดแยก'!$C:$C,'รับ-จ่าย ประจำวัน'!$B500,'FG,ออนไล,คัดแยก'!AD:AD)</f>
        <v>0</v>
      </c>
      <c r="BL500" s="16">
        <f>SUMIF(เตรียมส่วนผสม!$C:$C,'รับ-จ่าย ประจำวัน'!$B500,เตรียมส่วนผสม!AE:AE)+SUMIF(กวนไส้!$C:$C,'รับ-จ่าย ประจำวัน'!$B500,กวนไส้!AE:AE)+SUMIF(ผลิต1!$C:$C,'รับ-จ่าย ประจำวัน'!$B500,ผลิต1!AE:AE)+SUMIF(ผลิต2!$C:$C,'รับ-จ่าย ประจำวัน'!$B500,ผลิต2!AE:AE)+SUMIF(เส้นแต่งหน้าขนมเค้ก!$C:$C,'รับ-จ่าย ประจำวัน'!$B500,เส้นแต่งหน้าขนมเค้ก!AE:AE)+SUMIF(แพ็ค!$C:$C,'รับ-จ่าย ประจำวัน'!$B500,แพ็ค!AE:AE)+SUMIF(ธุรการ!$C:$C,'รับ-จ่าย ประจำวัน'!$B500,ธุรการ!AE:AE)+SUMIF(เส้นแต่งหน้าขนมปัง!$C:$C,'รับ-จ่าย ประจำวัน'!$B500,เส้นแต่งหน้าขนมปัง!AE:AE)+SUMIF('วางแผนBC,CJ'!$C:$C,'รับ-จ่าย ประจำวัน'!$B500,'วางแผนBC,CJ'!AE:AE)+SUMIF(RD!$C:$C,'รับ-จ่าย ประจำวัน'!$B500,RD!AE:AE)+SUMIF('FG,ออนไล,คัดแยก'!$C:$C,'รับ-จ่าย ประจำวัน'!$B500,'FG,ออนไล,คัดแยก'!AE:AE)</f>
        <v>0</v>
      </c>
      <c r="BM500" s="16">
        <f>SUMIF(เตรียมส่วนผสม!$C:$C,'รับ-จ่าย ประจำวัน'!$B500,เตรียมส่วนผสม!AF:AF)+SUMIF(กวนไส้!$C:$C,'รับ-จ่าย ประจำวัน'!$B500,กวนไส้!AF:AF)+SUMIF(ผลิต1!$C:$C,'รับ-จ่าย ประจำวัน'!$B500,ผลิต1!AF:AF)+SUMIF(ผลิต2!$C:$C,'รับ-จ่าย ประจำวัน'!$B500,ผลิต2!AF:AF)+SUMIF(เส้นแต่งหน้าขนมเค้ก!$C:$C,'รับ-จ่าย ประจำวัน'!$B500,เส้นแต่งหน้าขนมเค้ก!AF:AF)+SUMIF(แพ็ค!$C:$C,'รับ-จ่าย ประจำวัน'!$B500,แพ็ค!AF:AF)+SUMIF(ธุรการ!$C:$C,'รับ-จ่าย ประจำวัน'!$B500,ธุรการ!AF:AF)+SUMIF(เส้นแต่งหน้าขนมปัง!$C:$C,'รับ-จ่าย ประจำวัน'!$B500,เส้นแต่งหน้าขนมปัง!AF:AF)+SUMIF('วางแผนBC,CJ'!$C:$C,'รับ-จ่าย ประจำวัน'!$B500,'วางแผนBC,CJ'!AF:AF)+SUMIF(RD!$C:$C,'รับ-จ่าย ประจำวัน'!$B500,RD!AF:AF)+SUMIF('FG,ออนไล,คัดแยก'!$C:$C,'รับ-จ่าย ประจำวัน'!$B500,'FG,ออนไล,คัดแยก'!AF:AF)</f>
        <v>0</v>
      </c>
      <c r="BN500" s="16">
        <f>SUMIF(เตรียมส่วนผสม!$C:$C,'รับ-จ่าย ประจำวัน'!$B500,เตรียมส่วนผสม!AG:AG)+SUMIF(กวนไส้!$C:$C,'รับ-จ่าย ประจำวัน'!$B500,กวนไส้!AG:AG)+SUMIF(ผลิต1!$C:$C,'รับ-จ่าย ประจำวัน'!$B500,ผลิต1!AG:AG)+SUMIF(ผลิต2!$C:$C,'รับ-จ่าย ประจำวัน'!$B500,ผลิต2!AG:AG)+SUMIF(เส้นแต่งหน้าขนมเค้ก!$C:$C,'รับ-จ่าย ประจำวัน'!$B500,เส้นแต่งหน้าขนมเค้ก!AG:AG)+SUMIF(แพ็ค!$C:$C,'รับ-จ่าย ประจำวัน'!$B500,แพ็ค!AG:AG)+SUMIF(ธุรการ!$C:$C,'รับ-จ่าย ประจำวัน'!$B500,ธุรการ!AG:AG)+SUMIF(เส้นแต่งหน้าขนมปัง!$C:$C,'รับ-จ่าย ประจำวัน'!$B500,เส้นแต่งหน้าขนมปัง!AG:AG)+SUMIF('วางแผนBC,CJ'!$C:$C,'รับ-จ่าย ประจำวัน'!$B500,'วางแผนBC,CJ'!AG:AG)+SUMIF(RD!$C:$C,'รับ-จ่าย ประจำวัน'!$B500,RD!AG:AG)+SUMIF('FG,ออนไล,คัดแยก'!$C:$C,'รับ-จ่าย ประจำวัน'!$B500,'FG,ออนไล,คัดแยก'!AG:AG)</f>
        <v>0</v>
      </c>
      <c r="BO500" s="16">
        <f>SUMIF(เตรียมส่วนผสม!$C:$C,'รับ-จ่าย ประจำวัน'!$B500,เตรียมส่วนผสม!AH:AH)+SUMIF(กวนไส้!$C:$C,'รับ-จ่าย ประจำวัน'!$B500,กวนไส้!AH:AH)+SUMIF(ผลิต1!$C:$C,'รับ-จ่าย ประจำวัน'!$B500,ผลิต1!AH:AH)+SUMIF(ผลิต2!$C:$C,'รับ-จ่าย ประจำวัน'!$B500,ผลิต2!AH:AH)+SUMIF(เส้นแต่งหน้าขนมเค้ก!$C:$C,'รับ-จ่าย ประจำวัน'!$B500,เส้นแต่งหน้าขนมเค้ก!AH:AH)+SUMIF(แพ็ค!$C:$C,'รับ-จ่าย ประจำวัน'!$B500,แพ็ค!AH:AH)+SUMIF(ธุรการ!$C:$C,'รับ-จ่าย ประจำวัน'!$B500,ธุรการ!AH:AH)+SUMIF(เส้นแต่งหน้าขนมปัง!$C:$C,'รับ-จ่าย ประจำวัน'!$B500,เส้นแต่งหน้าขนมปัง!AH:AH)+SUMIF('วางแผนBC,CJ'!$C:$C,'รับ-จ่าย ประจำวัน'!$B500,'วางแผนBC,CJ'!AH:AH)+SUMIF(RD!$C:$C,'รับ-จ่าย ประจำวัน'!$B500,RD!AH:AH)+SUMIF('FG,ออนไล,คัดแยก'!$C:$C,'รับ-จ่าย ประจำวัน'!$B500,'FG,ออนไล,คัดแยก'!AH:AH)</f>
        <v>0</v>
      </c>
      <c r="BP500" s="16">
        <f>SUMIF(เตรียมส่วนผสม!$C:$C,'รับ-จ่าย ประจำวัน'!$B500,เตรียมส่วนผสม!AI:AI)+SUMIF(กวนไส้!$C:$C,'รับ-จ่าย ประจำวัน'!$B500,กวนไส้!AI:AI)+SUMIF(ผลิต1!$C:$C,'รับ-จ่าย ประจำวัน'!$B500,ผลิต1!AI:AI)+SUMIF(ผลิต2!$C:$C,'รับ-จ่าย ประจำวัน'!$B500,ผลิต2!AI:AI)+SUMIF(เส้นแต่งหน้าขนมเค้ก!$C:$C,'รับ-จ่าย ประจำวัน'!$B500,เส้นแต่งหน้าขนมเค้ก!AI:AI)+SUMIF(แพ็ค!$C:$C,'รับ-จ่าย ประจำวัน'!$B500,แพ็ค!AI:AI)+SUMIF(ธุรการ!$C:$C,'รับ-จ่าย ประจำวัน'!$B500,ธุรการ!AI:AI)+SUMIF(เส้นแต่งหน้าขนมปัง!$C:$C,'รับ-จ่าย ประจำวัน'!$B500,เส้นแต่งหน้าขนมปัง!AI:AI)+SUMIF('วางแผนBC,CJ'!$C:$C,'รับ-จ่าย ประจำวัน'!$B500,'วางแผนBC,CJ'!AI:AI)+SUMIF(RD!$C:$C,'รับ-จ่าย ประจำวัน'!$B500,RD!AI:AI)+SUMIF('FG,ออนไล,คัดแยก'!$C:$C,'รับ-จ่าย ประจำวัน'!$B500,'FG,ออนไล,คัดแยก'!AI:AI)</f>
        <v>0</v>
      </c>
      <c r="BQ500" s="16">
        <f>SUMIF(เตรียมส่วนผสม!$C:$C,'รับ-จ่าย ประจำวัน'!$B500,เตรียมส่วนผสม!AJ:AJ)+SUMIF(กวนไส้!$C:$C,'รับ-จ่าย ประจำวัน'!$B500,กวนไส้!AJ:AJ)+SUMIF(ผลิต1!$C:$C,'รับ-จ่าย ประจำวัน'!$B500,ผลิต1!AJ:AJ)+SUMIF(ผลิต2!$C:$C,'รับ-จ่าย ประจำวัน'!$B500,ผลิต2!AJ:AJ)+SUMIF(เส้นแต่งหน้าขนมเค้ก!$C:$C,'รับ-จ่าย ประจำวัน'!$B500,เส้นแต่งหน้าขนมเค้ก!AJ:AJ)+SUMIF(แพ็ค!$C:$C,'รับ-จ่าย ประจำวัน'!$B500,แพ็ค!AJ:AJ)+SUMIF(ธุรการ!$C:$C,'รับ-จ่าย ประจำวัน'!$B500,ธุรการ!AJ:AJ)+SUMIF(เส้นแต่งหน้าขนมปัง!$C:$C,'รับ-จ่าย ประจำวัน'!$B500,เส้นแต่งหน้าขนมปัง!AJ:AJ)+SUMIF('วางแผนBC,CJ'!$C:$C,'รับ-จ่าย ประจำวัน'!$B500,'วางแผนBC,CJ'!AJ:AJ)+SUMIF(RD!$C:$C,'รับ-จ่าย ประจำวัน'!$B500,RD!AJ:AJ)+SUMIF('FG,ออนไล,คัดแยก'!$C:$C,'รับ-จ่าย ประจำวัน'!$B500,'FG,ออนไล,คัดแยก'!AJ:AJ)</f>
        <v>0</v>
      </c>
      <c r="BR500" s="16">
        <f>SUMIF(เตรียมส่วนผสม!$C:$C,'รับ-จ่าย ประจำวัน'!$B500,เตรียมส่วนผสม!AK:AK)+SUMIF(กวนไส้!$C:$C,'รับ-จ่าย ประจำวัน'!$B500,กวนไส้!AK:AK)+SUMIF(ผลิต1!$C:$C,'รับ-จ่าย ประจำวัน'!$B500,ผลิต1!AK:AK)+SUMIF(ผลิต2!$C:$C,'รับ-จ่าย ประจำวัน'!$B500,ผลิต2!AK:AK)+SUMIF(เส้นแต่งหน้าขนมเค้ก!$C:$C,'รับ-จ่าย ประจำวัน'!$B500,เส้นแต่งหน้าขนมเค้ก!AK:AK)+SUMIF(แพ็ค!$C:$C,'รับ-จ่าย ประจำวัน'!$B500,แพ็ค!AK:AK)+SUMIF(ธุรการ!$C:$C,'รับ-จ่าย ประจำวัน'!$B500,ธุรการ!AK:AK)+SUMIF(เส้นแต่งหน้าขนมปัง!$C:$C,'รับ-จ่าย ประจำวัน'!$B500,เส้นแต่งหน้าขนมปัง!AK:AK)+SUMIF('วางแผนBC,CJ'!$C:$C,'รับ-จ่าย ประจำวัน'!$B500,'วางแผนBC,CJ'!AK:AK)+SUMIF(RD!$C:$C,'รับ-จ่าย ประจำวัน'!$B500,RD!AK:AK)+SUMIF('FG,ออนไล,คัดแยก'!$C:$C,'รับ-จ่าย ประจำวัน'!$B500,'FG,ออนไล,คัดแยก'!AK:AK)</f>
        <v>0</v>
      </c>
      <c r="BS500" s="16">
        <f>SUMIF(เตรียมส่วนผสม!$C:$C,'รับ-จ่าย ประจำวัน'!$B500,เตรียมส่วนผสม!AL:AL)+SUMIF(กวนไส้!$C:$C,'รับ-จ่าย ประจำวัน'!$B500,กวนไส้!AL:AL)+SUMIF(ผลิต1!$C:$C,'รับ-จ่าย ประจำวัน'!$B500,ผลิต1!AL:AL)+SUMIF(ผลิต2!$C:$C,'รับ-จ่าย ประจำวัน'!$B500,ผลิต2!AL:AL)+SUMIF(เส้นแต่งหน้าขนมเค้ก!$C:$C,'รับ-จ่าย ประจำวัน'!$B500,เส้นแต่งหน้าขนมเค้ก!AL:AL)+SUMIF(แพ็ค!$C:$C,'รับ-จ่าย ประจำวัน'!$B500,แพ็ค!AL:AL)+SUMIF(ธุรการ!$C:$C,'รับ-จ่าย ประจำวัน'!$B500,ธุรการ!AL:AL)+SUMIF(เส้นแต่งหน้าขนมปัง!$C:$C,'รับ-จ่าย ประจำวัน'!$B500,เส้นแต่งหน้าขนมปัง!AL:AL)+SUMIF('วางแผนBC,CJ'!$C:$C,'รับ-จ่าย ประจำวัน'!$B500,'วางแผนBC,CJ'!AL:AL)+SUMIF(RD!$C:$C,'รับ-จ่าย ประจำวัน'!$B500,RD!AL:AL)+SUMIF('FG,ออนไล,คัดแยก'!$C:$C,'รับ-จ่าย ประจำวัน'!$B500,'FG,ออนไล,คัดแยก'!AL:AL)</f>
        <v>0</v>
      </c>
      <c r="BT500" s="18">
        <f t="shared" si="107"/>
        <v>0</v>
      </c>
      <c r="BU500" s="116"/>
      <c r="BV500" s="146">
        <f t="shared" si="108"/>
        <v>3600</v>
      </c>
      <c r="BW500" s="183">
        <v>30</v>
      </c>
      <c r="BX500" s="172">
        <f t="shared" si="103"/>
        <v>0</v>
      </c>
      <c r="BY500" s="188" t="e">
        <f t="shared" si="104"/>
        <v>#DIV/0!</v>
      </c>
      <c r="BZ500" s="180" t="e">
        <f t="shared" ca="1" si="109"/>
        <v>#DIV/0!</v>
      </c>
      <c r="CA500" s="93"/>
      <c r="CB500" s="93"/>
      <c r="CC500" s="93"/>
      <c r="CD500" s="93"/>
      <c r="CE500" s="93"/>
      <c r="CF500" s="93"/>
      <c r="CG500" s="93"/>
      <c r="CH500" s="93"/>
      <c r="CI500" s="93"/>
      <c r="CJ500" s="97"/>
      <c r="CK500" s="9">
        <f t="shared" si="105"/>
        <v>3600</v>
      </c>
    </row>
    <row r="501" spans="1:89" hidden="1" x14ac:dyDescent="0.5">
      <c r="A501" s="149"/>
      <c r="B501" s="34">
        <v>1024101003</v>
      </c>
      <c r="C501" s="33" t="s">
        <v>1719</v>
      </c>
      <c r="D501" s="141" t="s">
        <v>91</v>
      </c>
      <c r="E501" s="25"/>
      <c r="F501" s="132"/>
      <c r="G501" s="25"/>
      <c r="H501" s="12">
        <v>4050</v>
      </c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58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11"/>
      <c r="AF501" s="11"/>
      <c r="AG501" s="11">
        <v>6030</v>
      </c>
      <c r="AH501" s="11"/>
      <c r="AI501" s="25"/>
      <c r="AJ501" s="25"/>
      <c r="AK501" s="25"/>
      <c r="AL501" s="25"/>
      <c r="AM501" s="25"/>
      <c r="AN501" s="15">
        <f t="shared" si="111"/>
        <v>6030</v>
      </c>
      <c r="AO501" s="16">
        <f>SUMIF(เตรียมส่วนผสม!$C:$C,'รับ-จ่าย ประจำวัน'!$B501,เตรียมส่วนผสม!H:H)+SUMIF(กวนไส้!$C:$C,'รับ-จ่าย ประจำวัน'!$B501,กวนไส้!H:H)+SUMIF(ผลิต1!$C:$C,'รับ-จ่าย ประจำวัน'!$B501,ผลิต1!H:H)+SUMIF(ผลิต2!$C:$C,'รับ-จ่าย ประจำวัน'!$B501,ผลิต2!H:H)+SUMIF(เส้นแต่งหน้าขนมเค้ก!$C:$C,'รับ-จ่าย ประจำวัน'!$B501,เส้นแต่งหน้าขนมเค้ก!H:H)+SUMIF(แพ็ค!$C:$C,'รับ-จ่าย ประจำวัน'!$B501,แพ็ค!H:H)+SUMIF(ธุรการ!$C:$C,'รับ-จ่าย ประจำวัน'!$B501,ธุรการ!H:H)+SUMIF(เส้นแต่งหน้าขนมปัง!$C:$C,'รับ-จ่าย ประจำวัน'!$B501,เส้นแต่งหน้าขนมปัง!H:H)+SUMIF('วางแผนBC,CJ'!$C:$C,'รับ-จ่าย ประจำวัน'!$B501,'วางแผนBC,CJ'!H:H)+SUMIF(RD!$C:$C,'รับ-จ่าย ประจำวัน'!$B501,RD!H:H)+SUMIF('FG,ออนไล,คัดแยก'!$C:$C,'รับ-จ่าย ประจำวัน'!$B501,'FG,ออนไล,คัดแยก'!H:H)</f>
        <v>0</v>
      </c>
      <c r="AP501" s="16">
        <f>SUMIF(เตรียมส่วนผสม!$C:$C,'รับ-จ่าย ประจำวัน'!$B501,เตรียมส่วนผสม!I:I)+SUMIF(กวนไส้!$C:$C,'รับ-จ่าย ประจำวัน'!$B501,กวนไส้!I:I)+SUMIF(ผลิต1!$C:$C,'รับ-จ่าย ประจำวัน'!$B501,ผลิต1!I:I)+SUMIF(ผลิต2!$C:$C,'รับ-จ่าย ประจำวัน'!$B501,ผลิต2!I:I)+SUMIF(เส้นแต่งหน้าขนมเค้ก!$C:$C,'รับ-จ่าย ประจำวัน'!$B501,เส้นแต่งหน้าขนมเค้ก!I:I)+SUMIF(แพ็ค!$C:$C,'รับ-จ่าย ประจำวัน'!$B501,แพ็ค!I:I)+SUMIF(ธุรการ!$C:$C,'รับ-จ่าย ประจำวัน'!$B501,ธุรการ!I:I)+SUMIF(เส้นแต่งหน้าขนมปัง!$C:$C,'รับ-จ่าย ประจำวัน'!$B501,เส้นแต่งหน้าขนมปัง!I:I)+SUMIF('วางแผนBC,CJ'!$C:$C,'รับ-จ่าย ประจำวัน'!$B501,'วางแผนBC,CJ'!I:I)+SUMIF(RD!$C:$C,'รับ-จ่าย ประจำวัน'!$B501,RD!I:I)+SUMIF('FG,ออนไล,คัดแยก'!$C:$C,'รับ-จ่าย ประจำวัน'!$B501,'FG,ออนไล,คัดแยก'!I:I)</f>
        <v>0</v>
      </c>
      <c r="AQ501" s="16">
        <f>SUMIF(เตรียมส่วนผสม!$C:$C,'รับ-จ่าย ประจำวัน'!$B501,เตรียมส่วนผสม!J:J)+SUMIF(กวนไส้!$C:$C,'รับ-จ่าย ประจำวัน'!$B501,กวนไส้!J:J)+SUMIF(ผลิต1!$C:$C,'รับ-จ่าย ประจำวัน'!$B501,ผลิต1!J:J)+SUMIF(ผลิต2!$C:$C,'รับ-จ่าย ประจำวัน'!$B501,ผลิต2!J:J)+SUMIF(เส้นแต่งหน้าขนมเค้ก!$C:$C,'รับ-จ่าย ประจำวัน'!$B501,เส้นแต่งหน้าขนมเค้ก!J:J)+SUMIF(แพ็ค!$C:$C,'รับ-จ่าย ประจำวัน'!$B501,แพ็ค!J:J)+SUMIF(ธุรการ!$C:$C,'รับ-จ่าย ประจำวัน'!$B501,ธุรการ!J:J)+SUMIF(เส้นแต่งหน้าขนมปัง!$C:$C,'รับ-จ่าย ประจำวัน'!$B501,เส้นแต่งหน้าขนมปัง!J:J)+SUMIF('วางแผนBC,CJ'!$C:$C,'รับ-จ่าย ประจำวัน'!$B501,'วางแผนBC,CJ'!J:J)+SUMIF(RD!$C:$C,'รับ-จ่าย ประจำวัน'!$B501,RD!J:J)+SUMIF('FG,ออนไล,คัดแยก'!$C:$C,'รับ-จ่าย ประจำวัน'!$B501,'FG,ออนไล,คัดแยก'!J:J)</f>
        <v>0</v>
      </c>
      <c r="AR501" s="16">
        <f>SUMIF(เตรียมส่วนผสม!$C:$C,'รับ-จ่าย ประจำวัน'!$B501,เตรียมส่วนผสม!K:K)+SUMIF(กวนไส้!$C:$C,'รับ-จ่าย ประจำวัน'!$B501,กวนไส้!K:K)+SUMIF(ผลิต1!$C:$C,'รับ-จ่าย ประจำวัน'!$B501,ผลิต1!K:K)+SUMIF(ผลิต2!$C:$C,'รับ-จ่าย ประจำวัน'!$B501,ผลิต2!K:K)+SUMIF(เส้นแต่งหน้าขนมเค้ก!$C:$C,'รับ-จ่าย ประจำวัน'!$B501,เส้นแต่งหน้าขนมเค้ก!K:K)+SUMIF(แพ็ค!$C:$C,'รับ-จ่าย ประจำวัน'!$B501,แพ็ค!K:K)+SUMIF(ธุรการ!$C:$C,'รับ-จ่าย ประจำวัน'!$B501,ธุรการ!K:K)+SUMIF(เส้นแต่งหน้าขนมปัง!$C:$C,'รับ-จ่าย ประจำวัน'!$B501,เส้นแต่งหน้าขนมปัง!K:K)+SUMIF('วางแผนBC,CJ'!$C:$C,'รับ-จ่าย ประจำวัน'!$B501,'วางแผนBC,CJ'!K:K)+SUMIF(RD!$C:$C,'รับ-จ่าย ประจำวัน'!$B501,RD!K:K)+SUMIF('FG,ออนไล,คัดแยก'!$C:$C,'รับ-จ่าย ประจำวัน'!$B501,'FG,ออนไล,คัดแยก'!K:K)</f>
        <v>0</v>
      </c>
      <c r="AS501" s="16">
        <f>SUMIF(เตรียมส่วนผสม!$C:$C,'รับ-จ่าย ประจำวัน'!$B501,เตรียมส่วนผสม!L:L)+SUMIF(กวนไส้!$C:$C,'รับ-จ่าย ประจำวัน'!$B501,กวนไส้!L:L)+SUMIF(ผลิต1!$C:$C,'รับ-จ่าย ประจำวัน'!$B501,ผลิต1!L:L)+SUMIF(ผลิต2!$C:$C,'รับ-จ่าย ประจำวัน'!$B501,ผลิต2!L:L)+SUMIF(เส้นแต่งหน้าขนมเค้ก!$C:$C,'รับ-จ่าย ประจำวัน'!$B501,เส้นแต่งหน้าขนมเค้ก!L:L)+SUMIF(แพ็ค!$C:$C,'รับ-จ่าย ประจำวัน'!$B501,แพ็ค!L:L)+SUMIF(ธุรการ!$C:$C,'รับ-จ่าย ประจำวัน'!$B501,ธุรการ!L:L)+SUMIF(เส้นแต่งหน้าขนมปัง!$C:$C,'รับ-จ่าย ประจำวัน'!$B501,เส้นแต่งหน้าขนมปัง!L:L)+SUMIF('วางแผนBC,CJ'!$C:$C,'รับ-จ่าย ประจำวัน'!$B501,'วางแผนBC,CJ'!L:L)+SUMIF(RD!$C:$C,'รับ-จ่าย ประจำวัน'!$B501,RD!L:L)+SUMIF('FG,ออนไล,คัดแยก'!$C:$C,'รับ-จ่าย ประจำวัน'!$B501,'FG,ออนไล,คัดแยก'!L:L)</f>
        <v>0</v>
      </c>
      <c r="AT501" s="16">
        <f>SUMIF(เตรียมส่วนผสม!$C:$C,'รับ-จ่าย ประจำวัน'!$B501,เตรียมส่วนผสม!M:M)+SUMIF(กวนไส้!$C:$C,'รับ-จ่าย ประจำวัน'!$B501,กวนไส้!M:M)+SUMIF(ผลิต1!$C:$C,'รับ-จ่าย ประจำวัน'!$B501,ผลิต1!M:M)+SUMIF(ผลิต2!$C:$C,'รับ-จ่าย ประจำวัน'!$B501,ผลิต2!M:M)+SUMIF(เส้นแต่งหน้าขนมเค้ก!$C:$C,'รับ-จ่าย ประจำวัน'!$B501,เส้นแต่งหน้าขนมเค้ก!M:M)+SUMIF(แพ็ค!$C:$C,'รับ-จ่าย ประจำวัน'!$B501,แพ็ค!M:M)+SUMIF(ธุรการ!$C:$C,'รับ-จ่าย ประจำวัน'!$B501,ธุรการ!M:M)+SUMIF(เส้นแต่งหน้าขนมปัง!$C:$C,'รับ-จ่าย ประจำวัน'!$B501,เส้นแต่งหน้าขนมปัง!M:M)+SUMIF('วางแผนBC,CJ'!$C:$C,'รับ-จ่าย ประจำวัน'!$B501,'วางแผนBC,CJ'!M:M)+SUMIF(RD!$C:$C,'รับ-จ่าย ประจำวัน'!$B501,RD!M:M)+SUMIF('FG,ออนไล,คัดแยก'!$C:$C,'รับ-จ่าย ประจำวัน'!$B501,'FG,ออนไล,คัดแยก'!M:M)</f>
        <v>0</v>
      </c>
      <c r="AU501" s="16">
        <f>SUMIF(เตรียมส่วนผสม!$C:$C,'รับ-จ่าย ประจำวัน'!$B501,เตรียมส่วนผสม!N:N)+SUMIF(กวนไส้!$C:$C,'รับ-จ่าย ประจำวัน'!$B501,กวนไส้!N:N)+SUMIF(ผลิต1!$C:$C,'รับ-จ่าย ประจำวัน'!$B501,ผลิต1!N:N)+SUMIF(ผลิต2!$C:$C,'รับ-จ่าย ประจำวัน'!$B501,ผลิต2!N:N)+SUMIF(เส้นแต่งหน้าขนมเค้ก!$C:$C,'รับ-จ่าย ประจำวัน'!$B501,เส้นแต่งหน้าขนมเค้ก!N:N)+SUMIF(แพ็ค!$C:$C,'รับ-จ่าย ประจำวัน'!$B501,แพ็ค!N:N)+SUMIF(ธุรการ!$C:$C,'รับ-จ่าย ประจำวัน'!$B501,ธุรการ!N:N)+SUMIF(เส้นแต่งหน้าขนมปัง!$C:$C,'รับ-จ่าย ประจำวัน'!$B501,เส้นแต่งหน้าขนมปัง!N:N)+SUMIF('วางแผนBC,CJ'!$C:$C,'รับ-จ่าย ประจำวัน'!$B501,'วางแผนBC,CJ'!N:N)+SUMIF(RD!$C:$C,'รับ-จ่าย ประจำวัน'!$B501,RD!N:N)+SUMIF('FG,ออนไล,คัดแยก'!$C:$C,'รับ-จ่าย ประจำวัน'!$B501,'FG,ออนไล,คัดแยก'!N:N)</f>
        <v>0</v>
      </c>
      <c r="AV501" s="16">
        <f>SUMIF(เตรียมส่วนผสม!$C:$C,'รับ-จ่าย ประจำวัน'!$B501,เตรียมส่วนผสม!O:O)+SUMIF(กวนไส้!$C:$C,'รับ-จ่าย ประจำวัน'!$B501,กวนไส้!O:O)+SUMIF(ผลิต1!$C:$C,'รับ-จ่าย ประจำวัน'!$B501,ผลิต1!O:O)+SUMIF(ผลิต2!$C:$C,'รับ-จ่าย ประจำวัน'!$B501,ผลิต2!O:O)+SUMIF(เส้นแต่งหน้าขนมเค้ก!$C:$C,'รับ-จ่าย ประจำวัน'!$B501,เส้นแต่งหน้าขนมเค้ก!O:O)+SUMIF(แพ็ค!$C:$C,'รับ-จ่าย ประจำวัน'!$B501,แพ็ค!O:O)+SUMIF(ธุรการ!$C:$C,'รับ-จ่าย ประจำวัน'!$B501,ธุรการ!O:O)+SUMIF(เส้นแต่งหน้าขนมปัง!$C:$C,'รับ-จ่าย ประจำวัน'!$B501,เส้นแต่งหน้าขนมปัง!O:O)+SUMIF('วางแผนBC,CJ'!$C:$C,'รับ-จ่าย ประจำวัน'!$B501,'วางแผนBC,CJ'!O:O)+SUMIF(RD!$C:$C,'รับ-จ่าย ประจำวัน'!$B501,RD!O:O)+SUMIF('FG,ออนไล,คัดแยก'!$C:$C,'รับ-จ่าย ประจำวัน'!$B501,'FG,ออนไล,คัดแยก'!O:O)</f>
        <v>0</v>
      </c>
      <c r="AW501" s="16">
        <f>SUMIF(เตรียมส่วนผสม!$C:$C,'รับ-จ่าย ประจำวัน'!$B501,เตรียมส่วนผสม!P:P)+SUMIF(กวนไส้!$C:$C,'รับ-จ่าย ประจำวัน'!$B501,กวนไส้!P:P)+SUMIF(ผลิต1!$C:$C,'รับ-จ่าย ประจำวัน'!$B501,ผลิต1!P:P)+SUMIF(ผลิต2!$C:$C,'รับ-จ่าย ประจำวัน'!$B501,ผลิต2!P:P)+SUMIF(เส้นแต่งหน้าขนมเค้ก!$C:$C,'รับ-จ่าย ประจำวัน'!$B501,เส้นแต่งหน้าขนมเค้ก!P:P)+SUMIF(แพ็ค!$C:$C,'รับ-จ่าย ประจำวัน'!$B501,แพ็ค!P:P)+SUMIF(ธุรการ!$C:$C,'รับ-จ่าย ประจำวัน'!$B501,ธุรการ!P:P)+SUMIF(เส้นแต่งหน้าขนมปัง!$C:$C,'รับ-จ่าย ประจำวัน'!$B501,เส้นแต่งหน้าขนมปัง!P:P)+SUMIF('วางแผนBC,CJ'!$C:$C,'รับ-จ่าย ประจำวัน'!$B501,'วางแผนBC,CJ'!P:P)+SUMIF(RD!$C:$C,'รับ-จ่าย ประจำวัน'!$B501,RD!P:P)+SUMIF('FG,ออนไล,คัดแยก'!$C:$C,'รับ-จ่าย ประจำวัน'!$B501,'FG,ออนไล,คัดแยก'!P:P)</f>
        <v>0</v>
      </c>
      <c r="AX501" s="16">
        <f>SUMIF(เตรียมส่วนผสม!$C:$C,'รับ-จ่าย ประจำวัน'!$B501,เตรียมส่วนผสม!Q:Q)+SUMIF(กวนไส้!$C:$C,'รับ-จ่าย ประจำวัน'!$B501,กวนไส้!Q:Q)+SUMIF(ผลิต1!$C:$C,'รับ-จ่าย ประจำวัน'!$B501,ผลิต1!Q:Q)+SUMIF(ผลิต2!$C:$C,'รับ-จ่าย ประจำวัน'!$B501,ผลิต2!Q:Q)+SUMIF(เส้นแต่งหน้าขนมเค้ก!$C:$C,'รับ-จ่าย ประจำวัน'!$B501,เส้นแต่งหน้าขนมเค้ก!Q:Q)+SUMIF(แพ็ค!$C:$C,'รับ-จ่าย ประจำวัน'!$B501,แพ็ค!Q:Q)+SUMIF(ธุรการ!$C:$C,'รับ-จ่าย ประจำวัน'!$B501,ธุรการ!Q:Q)+SUMIF(เส้นแต่งหน้าขนมปัง!$C:$C,'รับ-จ่าย ประจำวัน'!$B501,เส้นแต่งหน้าขนมปัง!Q:Q)+SUMIF('วางแผนBC,CJ'!$C:$C,'รับ-จ่าย ประจำวัน'!$B501,'วางแผนBC,CJ'!Q:Q)+SUMIF(RD!$C:$C,'รับ-จ่าย ประจำวัน'!$B501,RD!Q:Q)+SUMIF('FG,ออนไล,คัดแยก'!$C:$C,'รับ-จ่าย ประจำวัน'!$B501,'FG,ออนไล,คัดแยก'!Q:Q)</f>
        <v>0</v>
      </c>
      <c r="AY501" s="16">
        <f>SUMIF(เตรียมส่วนผสม!$C:$C,'รับ-จ่าย ประจำวัน'!$B501,เตรียมส่วนผสม!R:R)+SUMIF(กวนไส้!$C:$C,'รับ-จ่าย ประจำวัน'!$B501,กวนไส้!R:R)+SUMIF(ผลิต1!$C:$C,'รับ-จ่าย ประจำวัน'!$B501,ผลิต1!R:R)+SUMIF(ผลิต2!$C:$C,'รับ-จ่าย ประจำวัน'!$B501,ผลิต2!R:R)+SUMIF(เส้นแต่งหน้าขนมเค้ก!$C:$C,'รับ-จ่าย ประจำวัน'!$B501,เส้นแต่งหน้าขนมเค้ก!R:R)+SUMIF(แพ็ค!$C:$C,'รับ-จ่าย ประจำวัน'!$B501,แพ็ค!R:R)+SUMIF(ธุรการ!$C:$C,'รับ-จ่าย ประจำวัน'!$B501,ธุรการ!R:R)+SUMIF(เส้นแต่งหน้าขนมปัง!$C:$C,'รับ-จ่าย ประจำวัน'!$B501,เส้นแต่งหน้าขนมปัง!R:R)+SUMIF('วางแผนBC,CJ'!$C:$C,'รับ-จ่าย ประจำวัน'!$B501,'วางแผนBC,CJ'!R:R)+SUMIF(RD!$C:$C,'รับ-จ่าย ประจำวัน'!$B501,RD!R:R)+SUMIF('FG,ออนไล,คัดแยก'!$C:$C,'รับ-จ่าย ประจำวัน'!$B501,'FG,ออนไล,คัดแยก'!R:R)</f>
        <v>0</v>
      </c>
      <c r="AZ501" s="16">
        <f>SUMIF(เตรียมส่วนผสม!$C:$C,'รับ-จ่าย ประจำวัน'!$B501,เตรียมส่วนผสม!S:S)+SUMIF(กวนไส้!$C:$C,'รับ-จ่าย ประจำวัน'!$B501,กวนไส้!S:S)+SUMIF(ผลิต1!$C:$C,'รับ-จ่าย ประจำวัน'!$B501,ผลิต1!S:S)+SUMIF(ผลิต2!$C:$C,'รับ-จ่าย ประจำวัน'!$B501,ผลิต2!S:S)+SUMIF(เส้นแต่งหน้าขนมเค้ก!$C:$C,'รับ-จ่าย ประจำวัน'!$B501,เส้นแต่งหน้าขนมเค้ก!S:S)+SUMIF(แพ็ค!$C:$C,'รับ-จ่าย ประจำวัน'!$B501,แพ็ค!S:S)+SUMIF(ธุรการ!$C:$C,'รับ-จ่าย ประจำวัน'!$B501,ธุรการ!S:S)+SUMIF(เส้นแต่งหน้าขนมปัง!$C:$C,'รับ-จ่าย ประจำวัน'!$B501,เส้นแต่งหน้าขนมปัง!S:S)+SUMIF('วางแผนBC,CJ'!$C:$C,'รับ-จ่าย ประจำวัน'!$B501,'วางแผนBC,CJ'!S:S)+SUMIF(RD!$C:$C,'รับ-จ่าย ประจำวัน'!$B501,RD!S:S)+SUMIF('FG,ออนไล,คัดแยก'!$C:$C,'รับ-จ่าย ประจำวัน'!$B501,'FG,ออนไล,คัดแยก'!S:S)</f>
        <v>0</v>
      </c>
      <c r="BA501" s="16">
        <f>SUMIF(เตรียมส่วนผสม!$C:$C,'รับ-จ่าย ประจำวัน'!$B501,เตรียมส่วนผสม!T:T)+SUMIF(กวนไส้!$C:$C,'รับ-จ่าย ประจำวัน'!$B501,กวนไส้!T:T)+SUMIF(ผลิต1!$C:$C,'รับ-จ่าย ประจำวัน'!$B501,ผลิต1!T:T)+SUMIF(ผลิต2!$C:$C,'รับ-จ่าย ประจำวัน'!$B501,ผลิต2!T:T)+SUMIF(เส้นแต่งหน้าขนมเค้ก!$C:$C,'รับ-จ่าย ประจำวัน'!$B501,เส้นแต่งหน้าขนมเค้ก!T:T)+SUMIF(แพ็ค!$C:$C,'รับ-จ่าย ประจำวัน'!$B501,แพ็ค!T:T)+SUMIF(ธุรการ!$C:$C,'รับ-จ่าย ประจำวัน'!$B501,ธุรการ!T:T)+SUMIF(เส้นแต่งหน้าขนมปัง!$C:$C,'รับ-จ่าย ประจำวัน'!$B501,เส้นแต่งหน้าขนมปัง!T:T)+SUMIF('วางแผนBC,CJ'!$C:$C,'รับ-จ่าย ประจำวัน'!$B501,'วางแผนBC,CJ'!T:T)+SUMIF(RD!$C:$C,'รับ-จ่าย ประจำวัน'!$B501,RD!T:T)+SUMIF('FG,ออนไล,คัดแยก'!$C:$C,'รับ-จ่าย ประจำวัน'!$B501,'FG,ออนไล,คัดแยก'!T:T)</f>
        <v>0</v>
      </c>
      <c r="BB501" s="16">
        <f>SUMIF(เตรียมส่วนผสม!$C:$C,'รับ-จ่าย ประจำวัน'!$B501,เตรียมส่วนผสม!U:U)+SUMIF(กวนไส้!$C:$C,'รับ-จ่าย ประจำวัน'!$B501,กวนไส้!U:U)+SUMIF(ผลิต1!$C:$C,'รับ-จ่าย ประจำวัน'!$B501,ผลิต1!U:U)+SUMIF(ผลิต2!$C:$C,'รับ-จ่าย ประจำวัน'!$B501,ผลิต2!U:U)+SUMIF(เส้นแต่งหน้าขนมเค้ก!$C:$C,'รับ-จ่าย ประจำวัน'!$B501,เส้นแต่งหน้าขนมเค้ก!U:U)+SUMIF(แพ็ค!$C:$C,'รับ-จ่าย ประจำวัน'!$B501,แพ็ค!U:U)+SUMIF(ธุรการ!$C:$C,'รับ-จ่าย ประจำวัน'!$B501,ธุรการ!U:U)+SUMIF(เส้นแต่งหน้าขนมปัง!$C:$C,'รับ-จ่าย ประจำวัน'!$B501,เส้นแต่งหน้าขนมปัง!U:U)+SUMIF('วางแผนBC,CJ'!$C:$C,'รับ-จ่าย ประจำวัน'!$B501,'วางแผนBC,CJ'!U:U)+SUMIF(RD!$C:$C,'รับ-จ่าย ประจำวัน'!$B501,RD!U:U)+SUMIF('FG,ออนไล,คัดแยก'!$C:$C,'รับ-จ่าย ประจำวัน'!$B501,'FG,ออนไล,คัดแยก'!U:U)</f>
        <v>0</v>
      </c>
      <c r="BC501" s="16">
        <f>SUMIF(เตรียมส่วนผสม!$C:$C,'รับ-จ่าย ประจำวัน'!$B501,เตรียมส่วนผสม!V:V)+SUMIF(กวนไส้!$C:$C,'รับ-จ่าย ประจำวัน'!$B501,กวนไส้!V:V)+SUMIF(ผลิต1!$C:$C,'รับ-จ่าย ประจำวัน'!$B501,ผลิต1!V:V)+SUMIF(ผลิต2!$C:$C,'รับ-จ่าย ประจำวัน'!$B501,ผลิต2!V:V)+SUMIF(เส้นแต่งหน้าขนมเค้ก!$C:$C,'รับ-จ่าย ประจำวัน'!$B501,เส้นแต่งหน้าขนมเค้ก!V:V)+SUMIF(แพ็ค!$C:$C,'รับ-จ่าย ประจำวัน'!$B501,แพ็ค!V:V)+SUMIF(ธุรการ!$C:$C,'รับ-จ่าย ประจำวัน'!$B501,ธุรการ!V:V)+SUMIF(เส้นแต่งหน้าขนมปัง!$C:$C,'รับ-จ่าย ประจำวัน'!$B501,เส้นแต่งหน้าขนมปัง!V:V)+SUMIF('วางแผนBC,CJ'!$C:$C,'รับ-จ่าย ประจำวัน'!$B501,'วางแผนBC,CJ'!V:V)+SUMIF(RD!$C:$C,'รับ-จ่าย ประจำวัน'!$B501,RD!V:V)+SUMIF('FG,ออนไล,คัดแยก'!$C:$C,'รับ-จ่าย ประจำวัน'!$B501,'FG,ออนไล,คัดแยก'!V:V)</f>
        <v>0</v>
      </c>
      <c r="BD501" s="16">
        <f>SUMIF(เตรียมส่วนผสม!$C:$C,'รับ-จ่าย ประจำวัน'!$B501,เตรียมส่วนผสม!W:W)+SUMIF(กวนไส้!$C:$C,'รับ-จ่าย ประจำวัน'!$B501,กวนไส้!W:W)+SUMIF(ผลิต1!$C:$C,'รับ-จ่าย ประจำวัน'!$B501,ผลิต1!W:W)+SUMIF(ผลิต2!$C:$C,'รับ-จ่าย ประจำวัน'!$B501,ผลิต2!W:W)+SUMIF(เส้นแต่งหน้าขนมเค้ก!$C:$C,'รับ-จ่าย ประจำวัน'!$B501,เส้นแต่งหน้าขนมเค้ก!W:W)+SUMIF(แพ็ค!$C:$C,'รับ-จ่าย ประจำวัน'!$B501,แพ็ค!W:W)+SUMIF(ธุรการ!$C:$C,'รับ-จ่าย ประจำวัน'!$B501,ธุรการ!W:W)+SUMIF(เส้นแต่งหน้าขนมปัง!$C:$C,'รับ-จ่าย ประจำวัน'!$B501,เส้นแต่งหน้าขนมปัง!W:W)+SUMIF('วางแผนBC,CJ'!$C:$C,'รับ-จ่าย ประจำวัน'!$B501,'วางแผนBC,CJ'!W:W)+SUMIF(RD!$C:$C,'รับ-จ่าย ประจำวัน'!$B501,RD!W:W)+SUMIF('FG,ออนไล,คัดแยก'!$C:$C,'รับ-จ่าย ประจำวัน'!$B501,'FG,ออนไล,คัดแยก'!W:W)</f>
        <v>0</v>
      </c>
      <c r="BE501" s="16">
        <f>SUMIF(เตรียมส่วนผสม!$C:$C,'รับ-จ่าย ประจำวัน'!$B501,เตรียมส่วนผสม!X:X)+SUMIF(กวนไส้!$C:$C,'รับ-จ่าย ประจำวัน'!$B501,กวนไส้!X:X)+SUMIF(ผลิต1!$C:$C,'รับ-จ่าย ประจำวัน'!$B501,ผลิต1!X:X)+SUMIF(ผลิต2!$C:$C,'รับ-จ่าย ประจำวัน'!$B501,ผลิต2!X:X)+SUMIF(เส้นแต่งหน้าขนมเค้ก!$C:$C,'รับ-จ่าย ประจำวัน'!$B501,เส้นแต่งหน้าขนมเค้ก!X:X)+SUMIF(แพ็ค!$C:$C,'รับ-จ่าย ประจำวัน'!$B501,แพ็ค!X:X)+SUMIF(ธุรการ!$C:$C,'รับ-จ่าย ประจำวัน'!$B501,ธุรการ!X:X)+SUMIF(เส้นแต่งหน้าขนมปัง!$C:$C,'รับ-จ่าย ประจำวัน'!$B501,เส้นแต่งหน้าขนมปัง!X:X)+SUMIF('วางแผนBC,CJ'!$C:$C,'รับ-จ่าย ประจำวัน'!$B501,'วางแผนBC,CJ'!X:X)+SUMIF(RD!$C:$C,'รับ-จ่าย ประจำวัน'!$B501,RD!X:X)+SUMIF('FG,ออนไล,คัดแยก'!$C:$C,'รับ-จ่าย ประจำวัน'!$B501,'FG,ออนไล,คัดแยก'!X:X)</f>
        <v>0</v>
      </c>
      <c r="BF501" s="16">
        <f>SUMIF(เตรียมส่วนผสม!$C:$C,'รับ-จ่าย ประจำวัน'!$B501,เตรียมส่วนผสม!Y:Y)+SUMIF(กวนไส้!$C:$C,'รับ-จ่าย ประจำวัน'!$B501,กวนไส้!Y:Y)+SUMIF(ผลิต1!$C:$C,'รับ-จ่าย ประจำวัน'!$B501,ผลิต1!Y:Y)+SUMIF(ผลิต2!$C:$C,'รับ-จ่าย ประจำวัน'!$B501,ผลิต2!Y:Y)+SUMIF(เส้นแต่งหน้าขนมเค้ก!$C:$C,'รับ-จ่าย ประจำวัน'!$B501,เส้นแต่งหน้าขนมเค้ก!Y:Y)+SUMIF(แพ็ค!$C:$C,'รับ-จ่าย ประจำวัน'!$B501,แพ็ค!Y:Y)+SUMIF(ธุรการ!$C:$C,'รับ-จ่าย ประจำวัน'!$B501,ธุรการ!Y:Y)+SUMIF(เส้นแต่งหน้าขนมปัง!$C:$C,'รับ-จ่าย ประจำวัน'!$B501,เส้นแต่งหน้าขนมปัง!Y:Y)+SUMIF('วางแผนBC,CJ'!$C:$C,'รับ-จ่าย ประจำวัน'!$B501,'วางแผนBC,CJ'!Y:Y)+SUMIF(RD!$C:$C,'รับ-จ่าย ประจำวัน'!$B501,RD!Y:Y)+SUMIF('FG,ออนไล,คัดแยก'!$C:$C,'รับ-จ่าย ประจำวัน'!$B501,'FG,ออนไล,คัดแยก'!Y:Y)</f>
        <v>0</v>
      </c>
      <c r="BG501" s="16">
        <f>SUMIF(เตรียมส่วนผสม!$C:$C,'รับ-จ่าย ประจำวัน'!$B501,เตรียมส่วนผสม!Z:Z)+SUMIF(กวนไส้!$C:$C,'รับ-จ่าย ประจำวัน'!$B501,กวนไส้!Z:Z)+SUMIF(ผลิต1!$C:$C,'รับ-จ่าย ประจำวัน'!$B501,ผลิต1!Z:Z)+SUMIF(ผลิต2!$C:$C,'รับ-จ่าย ประจำวัน'!$B501,ผลิต2!Z:Z)+SUMIF(เส้นแต่งหน้าขนมเค้ก!$C:$C,'รับ-จ่าย ประจำวัน'!$B501,เส้นแต่งหน้าขนมเค้ก!Z:Z)+SUMIF(แพ็ค!$C:$C,'รับ-จ่าย ประจำวัน'!$B501,แพ็ค!Z:Z)+SUMIF(ธุรการ!$C:$C,'รับ-จ่าย ประจำวัน'!$B501,ธุรการ!Z:Z)+SUMIF(เส้นแต่งหน้าขนมปัง!$C:$C,'รับ-จ่าย ประจำวัน'!$B501,เส้นแต่งหน้าขนมปัง!Z:Z)+SUMIF('วางแผนBC,CJ'!$C:$C,'รับ-จ่าย ประจำวัน'!$B501,'วางแผนBC,CJ'!Z:Z)+SUMIF(RD!$C:$C,'รับ-จ่าย ประจำวัน'!$B501,RD!Z:Z)+SUMIF('FG,ออนไล,คัดแยก'!$C:$C,'รับ-จ่าย ประจำวัน'!$B501,'FG,ออนไล,คัดแยก'!Z:Z)</f>
        <v>0</v>
      </c>
      <c r="BH501" s="16">
        <f>SUMIF(เตรียมส่วนผสม!$C:$C,'รับ-จ่าย ประจำวัน'!$B501,เตรียมส่วนผสม!AA:AA)+SUMIF(กวนไส้!$C:$C,'รับ-จ่าย ประจำวัน'!$B501,กวนไส้!AA:AA)+SUMIF(ผลิต1!$C:$C,'รับ-จ่าย ประจำวัน'!$B501,ผลิต1!AA:AA)+SUMIF(ผลิต2!$C:$C,'รับ-จ่าย ประจำวัน'!$B501,ผลิต2!AA:AA)+SUMIF(เส้นแต่งหน้าขนมเค้ก!$C:$C,'รับ-จ่าย ประจำวัน'!$B501,เส้นแต่งหน้าขนมเค้ก!AA:AA)+SUMIF(แพ็ค!$C:$C,'รับ-จ่าย ประจำวัน'!$B501,แพ็ค!AA:AA)+SUMIF(ธุรการ!$C:$C,'รับ-จ่าย ประจำวัน'!$B501,ธุรการ!AA:AA)+SUMIF(เส้นแต่งหน้าขนมปัง!$C:$C,'รับ-จ่าย ประจำวัน'!$B501,เส้นแต่งหน้าขนมปัง!AA:AA)+SUMIF('วางแผนBC,CJ'!$C:$C,'รับ-จ่าย ประจำวัน'!$B501,'วางแผนBC,CJ'!AA:AA)+SUMIF(RD!$C:$C,'รับ-จ่าย ประจำวัน'!$B501,RD!AA:AA)+SUMIF('FG,ออนไล,คัดแยก'!$C:$C,'รับ-จ่าย ประจำวัน'!$B501,'FG,ออนไล,คัดแยก'!AA:AA)</f>
        <v>0</v>
      </c>
      <c r="BI501" s="16">
        <f>SUMIF(เตรียมส่วนผสม!$C:$C,'รับ-จ่าย ประจำวัน'!$B501,เตรียมส่วนผสม!AB:AB)+SUMIF(กวนไส้!$C:$C,'รับ-จ่าย ประจำวัน'!$B501,กวนไส้!AB:AB)+SUMIF(ผลิต1!$C:$C,'รับ-จ่าย ประจำวัน'!$B501,ผลิต1!AB:AB)+SUMIF(ผลิต2!$C:$C,'รับ-จ่าย ประจำวัน'!$B501,ผลิต2!AB:AB)+SUMIF(เส้นแต่งหน้าขนมเค้ก!$C:$C,'รับ-จ่าย ประจำวัน'!$B501,เส้นแต่งหน้าขนมเค้ก!AB:AB)+SUMIF(แพ็ค!$C:$C,'รับ-จ่าย ประจำวัน'!$B501,แพ็ค!AB:AB)+SUMIF(ธุรการ!$C:$C,'รับ-จ่าย ประจำวัน'!$B501,ธุรการ!AB:AB)+SUMIF(เส้นแต่งหน้าขนมปัง!$C:$C,'รับ-จ่าย ประจำวัน'!$B501,เส้นแต่งหน้าขนมปัง!AB:AB)+SUMIF('วางแผนBC,CJ'!$C:$C,'รับ-จ่าย ประจำวัน'!$B501,'วางแผนBC,CJ'!AB:AB)+SUMIF(RD!$C:$C,'รับ-จ่าย ประจำวัน'!$B501,RD!AB:AB)+SUMIF('FG,ออนไล,คัดแยก'!$C:$C,'รับ-จ่าย ประจำวัน'!$B501,'FG,ออนไล,คัดแยก'!AB:AB)</f>
        <v>0</v>
      </c>
      <c r="BJ501" s="16">
        <f>SUMIF(เตรียมส่วนผสม!$C:$C,'รับ-จ่าย ประจำวัน'!$B501,เตรียมส่วนผสม!AC:AC)+SUMIF(กวนไส้!$C:$C,'รับ-จ่าย ประจำวัน'!$B501,กวนไส้!AC:AC)+SUMIF(ผลิต1!$C:$C,'รับ-จ่าย ประจำวัน'!$B501,ผลิต1!AC:AC)+SUMIF(ผลิต2!$C:$C,'รับ-จ่าย ประจำวัน'!$B501,ผลิต2!AC:AC)+SUMIF(เส้นแต่งหน้าขนมเค้ก!$C:$C,'รับ-จ่าย ประจำวัน'!$B501,เส้นแต่งหน้าขนมเค้ก!AC:AC)+SUMIF(แพ็ค!$C:$C,'รับ-จ่าย ประจำวัน'!$B501,แพ็ค!AC:AC)+SUMIF(ธุรการ!$C:$C,'รับ-จ่าย ประจำวัน'!$B501,ธุรการ!AC:AC)+SUMIF(เส้นแต่งหน้าขนมปัง!$C:$C,'รับ-จ่าย ประจำวัน'!$B501,เส้นแต่งหน้าขนมปัง!AC:AC)+SUMIF('วางแผนBC,CJ'!$C:$C,'รับ-จ่าย ประจำวัน'!$B501,'วางแผนBC,CJ'!AC:AC)+SUMIF(RD!$C:$C,'รับ-จ่าย ประจำวัน'!$B501,RD!AC:AC)+SUMIF('FG,ออนไล,คัดแยก'!$C:$C,'รับ-จ่าย ประจำวัน'!$B501,'FG,ออนไล,คัดแยก'!AC:AC)</f>
        <v>0</v>
      </c>
      <c r="BK501" s="16">
        <f>SUMIF(เตรียมส่วนผสม!$C:$C,'รับ-จ่าย ประจำวัน'!$B501,เตรียมส่วนผสม!AD:AD)+SUMIF(กวนไส้!$C:$C,'รับ-จ่าย ประจำวัน'!$B501,กวนไส้!AD:AD)+SUMIF(ผลิต1!$C:$C,'รับ-จ่าย ประจำวัน'!$B501,ผลิต1!AD:AD)+SUMIF(ผลิต2!$C:$C,'รับ-จ่าย ประจำวัน'!$B501,ผลิต2!AD:AD)+SUMIF(เส้นแต่งหน้าขนมเค้ก!$C:$C,'รับ-จ่าย ประจำวัน'!$B501,เส้นแต่งหน้าขนมเค้ก!AD:AD)+SUMIF(แพ็ค!$C:$C,'รับ-จ่าย ประจำวัน'!$B501,แพ็ค!AD:AD)+SUMIF(ธุรการ!$C:$C,'รับ-จ่าย ประจำวัน'!$B501,ธุรการ!AD:AD)+SUMIF(เส้นแต่งหน้าขนมปัง!$C:$C,'รับ-จ่าย ประจำวัน'!$B501,เส้นแต่งหน้าขนมปัง!AD:AD)+SUMIF('วางแผนBC,CJ'!$C:$C,'รับ-จ่าย ประจำวัน'!$B501,'วางแผนBC,CJ'!AD:AD)+SUMIF(RD!$C:$C,'รับ-จ่าย ประจำวัน'!$B501,RD!AD:AD)+SUMIF('FG,ออนไล,คัดแยก'!$C:$C,'รับ-จ่าย ประจำวัน'!$B501,'FG,ออนไล,คัดแยก'!AD:AD)</f>
        <v>0</v>
      </c>
      <c r="BL501" s="16">
        <f>SUMIF(เตรียมส่วนผสม!$C:$C,'รับ-จ่าย ประจำวัน'!$B501,เตรียมส่วนผสม!AE:AE)+SUMIF(กวนไส้!$C:$C,'รับ-จ่าย ประจำวัน'!$B501,กวนไส้!AE:AE)+SUMIF(ผลิต1!$C:$C,'รับ-จ่าย ประจำวัน'!$B501,ผลิต1!AE:AE)+SUMIF(ผลิต2!$C:$C,'รับ-จ่าย ประจำวัน'!$B501,ผลิต2!AE:AE)+SUMIF(เส้นแต่งหน้าขนมเค้ก!$C:$C,'รับ-จ่าย ประจำวัน'!$B501,เส้นแต่งหน้าขนมเค้ก!AE:AE)+SUMIF(แพ็ค!$C:$C,'รับ-จ่าย ประจำวัน'!$B501,แพ็ค!AE:AE)+SUMIF(ธุรการ!$C:$C,'รับ-จ่าย ประจำวัน'!$B501,ธุรการ!AE:AE)+SUMIF(เส้นแต่งหน้าขนมปัง!$C:$C,'รับ-จ่าย ประจำวัน'!$B501,เส้นแต่งหน้าขนมปัง!AE:AE)+SUMIF('วางแผนBC,CJ'!$C:$C,'รับ-จ่าย ประจำวัน'!$B501,'วางแผนBC,CJ'!AE:AE)+SUMIF(RD!$C:$C,'รับ-จ่าย ประจำวัน'!$B501,RD!AE:AE)+SUMIF('FG,ออนไล,คัดแยก'!$C:$C,'รับ-จ่าย ประจำวัน'!$B501,'FG,ออนไล,คัดแยก'!AE:AE)</f>
        <v>0</v>
      </c>
      <c r="BM501" s="16">
        <f>SUMIF(เตรียมส่วนผสม!$C:$C,'รับ-จ่าย ประจำวัน'!$B501,เตรียมส่วนผสม!AF:AF)+SUMIF(กวนไส้!$C:$C,'รับ-จ่าย ประจำวัน'!$B501,กวนไส้!AF:AF)+SUMIF(ผลิต1!$C:$C,'รับ-จ่าย ประจำวัน'!$B501,ผลิต1!AF:AF)+SUMIF(ผลิต2!$C:$C,'รับ-จ่าย ประจำวัน'!$B501,ผลิต2!AF:AF)+SUMIF(เส้นแต่งหน้าขนมเค้ก!$C:$C,'รับ-จ่าย ประจำวัน'!$B501,เส้นแต่งหน้าขนมเค้ก!AF:AF)+SUMIF(แพ็ค!$C:$C,'รับ-จ่าย ประจำวัน'!$B501,แพ็ค!AF:AF)+SUMIF(ธุรการ!$C:$C,'รับ-จ่าย ประจำวัน'!$B501,ธุรการ!AF:AF)+SUMIF(เส้นแต่งหน้าขนมปัง!$C:$C,'รับ-จ่าย ประจำวัน'!$B501,เส้นแต่งหน้าขนมปัง!AF:AF)+SUMIF('วางแผนBC,CJ'!$C:$C,'รับ-จ่าย ประจำวัน'!$B501,'วางแผนBC,CJ'!AF:AF)+SUMIF(RD!$C:$C,'รับ-จ่าย ประจำวัน'!$B501,RD!AF:AF)+SUMIF('FG,ออนไล,คัดแยก'!$C:$C,'รับ-จ่าย ประจำวัน'!$B501,'FG,ออนไล,คัดแยก'!AF:AF)</f>
        <v>0</v>
      </c>
      <c r="BN501" s="16">
        <f>SUMIF(เตรียมส่วนผสม!$C:$C,'รับ-จ่าย ประจำวัน'!$B501,เตรียมส่วนผสม!AG:AG)+SUMIF(กวนไส้!$C:$C,'รับ-จ่าย ประจำวัน'!$B501,กวนไส้!AG:AG)+SUMIF(ผลิต1!$C:$C,'รับ-จ่าย ประจำวัน'!$B501,ผลิต1!AG:AG)+SUMIF(ผลิต2!$C:$C,'รับ-จ่าย ประจำวัน'!$B501,ผลิต2!AG:AG)+SUMIF(เส้นแต่งหน้าขนมเค้ก!$C:$C,'รับ-จ่าย ประจำวัน'!$B501,เส้นแต่งหน้าขนมเค้ก!AG:AG)+SUMIF(แพ็ค!$C:$C,'รับ-จ่าย ประจำวัน'!$B501,แพ็ค!AG:AG)+SUMIF(ธุรการ!$C:$C,'รับ-จ่าย ประจำวัน'!$B501,ธุรการ!AG:AG)+SUMIF(เส้นแต่งหน้าขนมปัง!$C:$C,'รับ-จ่าย ประจำวัน'!$B501,เส้นแต่งหน้าขนมปัง!AG:AG)+SUMIF('วางแผนBC,CJ'!$C:$C,'รับ-จ่าย ประจำวัน'!$B501,'วางแผนBC,CJ'!AG:AG)+SUMIF(RD!$C:$C,'รับ-จ่าย ประจำวัน'!$B501,RD!AG:AG)+SUMIF('FG,ออนไล,คัดแยก'!$C:$C,'รับ-จ่าย ประจำวัน'!$B501,'FG,ออนไล,คัดแยก'!AG:AG)</f>
        <v>0</v>
      </c>
      <c r="BO501" s="16">
        <f>SUMIF(เตรียมส่วนผสม!$C:$C,'รับ-จ่าย ประจำวัน'!$B501,เตรียมส่วนผสม!AH:AH)+SUMIF(กวนไส้!$C:$C,'รับ-จ่าย ประจำวัน'!$B501,กวนไส้!AH:AH)+SUMIF(ผลิต1!$C:$C,'รับ-จ่าย ประจำวัน'!$B501,ผลิต1!AH:AH)+SUMIF(ผลิต2!$C:$C,'รับ-จ่าย ประจำวัน'!$B501,ผลิต2!AH:AH)+SUMIF(เส้นแต่งหน้าขนมเค้ก!$C:$C,'รับ-จ่าย ประจำวัน'!$B501,เส้นแต่งหน้าขนมเค้ก!AH:AH)+SUMIF(แพ็ค!$C:$C,'รับ-จ่าย ประจำวัน'!$B501,แพ็ค!AH:AH)+SUMIF(ธุรการ!$C:$C,'รับ-จ่าย ประจำวัน'!$B501,ธุรการ!AH:AH)+SUMIF(เส้นแต่งหน้าขนมปัง!$C:$C,'รับ-จ่าย ประจำวัน'!$B501,เส้นแต่งหน้าขนมปัง!AH:AH)+SUMIF('วางแผนBC,CJ'!$C:$C,'รับ-จ่าย ประจำวัน'!$B501,'วางแผนBC,CJ'!AH:AH)+SUMIF(RD!$C:$C,'รับ-จ่าย ประจำวัน'!$B501,RD!AH:AH)+SUMIF('FG,ออนไล,คัดแยก'!$C:$C,'รับ-จ่าย ประจำวัน'!$B501,'FG,ออนไล,คัดแยก'!AH:AH)</f>
        <v>0</v>
      </c>
      <c r="BP501" s="16">
        <f>SUMIF(เตรียมส่วนผสม!$C:$C,'รับ-จ่าย ประจำวัน'!$B501,เตรียมส่วนผสม!AI:AI)+SUMIF(กวนไส้!$C:$C,'รับ-จ่าย ประจำวัน'!$B501,กวนไส้!AI:AI)+SUMIF(ผลิต1!$C:$C,'รับ-จ่าย ประจำวัน'!$B501,ผลิต1!AI:AI)+SUMIF(ผลิต2!$C:$C,'รับ-จ่าย ประจำวัน'!$B501,ผลิต2!AI:AI)+SUMIF(เส้นแต่งหน้าขนมเค้ก!$C:$C,'รับ-จ่าย ประจำวัน'!$B501,เส้นแต่งหน้าขนมเค้ก!AI:AI)+SUMIF(แพ็ค!$C:$C,'รับ-จ่าย ประจำวัน'!$B501,แพ็ค!AI:AI)+SUMIF(ธุรการ!$C:$C,'รับ-จ่าย ประจำวัน'!$B501,ธุรการ!AI:AI)+SUMIF(เส้นแต่งหน้าขนมปัง!$C:$C,'รับ-จ่าย ประจำวัน'!$B501,เส้นแต่งหน้าขนมปัง!AI:AI)+SUMIF('วางแผนBC,CJ'!$C:$C,'รับ-จ่าย ประจำวัน'!$B501,'วางแผนBC,CJ'!AI:AI)+SUMIF(RD!$C:$C,'รับ-จ่าย ประจำวัน'!$B501,RD!AI:AI)+SUMIF('FG,ออนไล,คัดแยก'!$C:$C,'รับ-จ่าย ประจำวัน'!$B501,'FG,ออนไล,คัดแยก'!AI:AI)</f>
        <v>0</v>
      </c>
      <c r="BQ501" s="16">
        <f>SUMIF(เตรียมส่วนผสม!$C:$C,'รับ-จ่าย ประจำวัน'!$B501,เตรียมส่วนผสม!AJ:AJ)+SUMIF(กวนไส้!$C:$C,'รับ-จ่าย ประจำวัน'!$B501,กวนไส้!AJ:AJ)+SUMIF(ผลิต1!$C:$C,'รับ-จ่าย ประจำวัน'!$B501,ผลิต1!AJ:AJ)+SUMIF(ผลิต2!$C:$C,'รับ-จ่าย ประจำวัน'!$B501,ผลิต2!AJ:AJ)+SUMIF(เส้นแต่งหน้าขนมเค้ก!$C:$C,'รับ-จ่าย ประจำวัน'!$B501,เส้นแต่งหน้าขนมเค้ก!AJ:AJ)+SUMIF(แพ็ค!$C:$C,'รับ-จ่าย ประจำวัน'!$B501,แพ็ค!AJ:AJ)+SUMIF(ธุรการ!$C:$C,'รับ-จ่าย ประจำวัน'!$B501,ธุรการ!AJ:AJ)+SUMIF(เส้นแต่งหน้าขนมปัง!$C:$C,'รับ-จ่าย ประจำวัน'!$B501,เส้นแต่งหน้าขนมปัง!AJ:AJ)+SUMIF('วางแผนBC,CJ'!$C:$C,'รับ-จ่าย ประจำวัน'!$B501,'วางแผนBC,CJ'!AJ:AJ)+SUMIF(RD!$C:$C,'รับ-จ่าย ประจำวัน'!$B501,RD!AJ:AJ)+SUMIF('FG,ออนไล,คัดแยก'!$C:$C,'รับ-จ่าย ประจำวัน'!$B501,'FG,ออนไล,คัดแยก'!AJ:AJ)</f>
        <v>0</v>
      </c>
      <c r="BR501" s="16">
        <f>SUMIF(เตรียมส่วนผสม!$C:$C,'รับ-จ่าย ประจำวัน'!$B501,เตรียมส่วนผสม!AK:AK)+SUMIF(กวนไส้!$C:$C,'รับ-จ่าย ประจำวัน'!$B501,กวนไส้!AK:AK)+SUMIF(ผลิต1!$C:$C,'รับ-จ่าย ประจำวัน'!$B501,ผลิต1!AK:AK)+SUMIF(ผลิต2!$C:$C,'รับ-จ่าย ประจำวัน'!$B501,ผลิต2!AK:AK)+SUMIF(เส้นแต่งหน้าขนมเค้ก!$C:$C,'รับ-จ่าย ประจำวัน'!$B501,เส้นแต่งหน้าขนมเค้ก!AK:AK)+SUMIF(แพ็ค!$C:$C,'รับ-จ่าย ประจำวัน'!$B501,แพ็ค!AK:AK)+SUMIF(ธุรการ!$C:$C,'รับ-จ่าย ประจำวัน'!$B501,ธุรการ!AK:AK)+SUMIF(เส้นแต่งหน้าขนมปัง!$C:$C,'รับ-จ่าย ประจำวัน'!$B501,เส้นแต่งหน้าขนมปัง!AK:AK)+SUMIF('วางแผนBC,CJ'!$C:$C,'รับ-จ่าย ประจำวัน'!$B501,'วางแผนBC,CJ'!AK:AK)+SUMIF(RD!$C:$C,'รับ-จ่าย ประจำวัน'!$B501,RD!AK:AK)+SUMIF('FG,ออนไล,คัดแยก'!$C:$C,'รับ-จ่าย ประจำวัน'!$B501,'FG,ออนไล,คัดแยก'!AK:AK)</f>
        <v>0</v>
      </c>
      <c r="BS501" s="16">
        <f>SUMIF(เตรียมส่วนผสม!$C:$C,'รับ-จ่าย ประจำวัน'!$B501,เตรียมส่วนผสม!AL:AL)+SUMIF(กวนไส้!$C:$C,'รับ-จ่าย ประจำวัน'!$B501,กวนไส้!AL:AL)+SUMIF(ผลิต1!$C:$C,'รับ-จ่าย ประจำวัน'!$B501,ผลิต1!AL:AL)+SUMIF(ผลิต2!$C:$C,'รับ-จ่าย ประจำวัน'!$B501,ผลิต2!AL:AL)+SUMIF(เส้นแต่งหน้าขนมเค้ก!$C:$C,'รับ-จ่าย ประจำวัน'!$B501,เส้นแต่งหน้าขนมเค้ก!AL:AL)+SUMIF(แพ็ค!$C:$C,'รับ-จ่าย ประจำวัน'!$B501,แพ็ค!AL:AL)+SUMIF(ธุรการ!$C:$C,'รับ-จ่าย ประจำวัน'!$B501,ธุรการ!AL:AL)+SUMIF(เส้นแต่งหน้าขนมปัง!$C:$C,'รับ-จ่าย ประจำวัน'!$B501,เส้นแต่งหน้าขนมปัง!AL:AL)+SUMIF('วางแผนBC,CJ'!$C:$C,'รับ-จ่าย ประจำวัน'!$B501,'วางแผนBC,CJ'!AL:AL)+SUMIF(RD!$C:$C,'รับ-จ่าย ประจำวัน'!$B501,RD!AL:AL)+SUMIF('FG,ออนไล,คัดแยก'!$C:$C,'รับ-จ่าย ประจำวัน'!$B501,'FG,ออนไล,คัดแยก'!AL:AL)</f>
        <v>0</v>
      </c>
      <c r="BT501" s="18">
        <f t="shared" si="107"/>
        <v>0</v>
      </c>
      <c r="BU501" s="116"/>
      <c r="BV501" s="146">
        <f t="shared" si="108"/>
        <v>10080</v>
      </c>
      <c r="BW501" s="183">
        <v>30</v>
      </c>
      <c r="BX501" s="172">
        <f t="shared" si="103"/>
        <v>0</v>
      </c>
      <c r="BY501" s="188" t="e">
        <f t="shared" si="104"/>
        <v>#DIV/0!</v>
      </c>
      <c r="BZ501" s="180" t="e">
        <f t="shared" ca="1" si="109"/>
        <v>#DIV/0!</v>
      </c>
      <c r="CA501" s="93"/>
      <c r="CB501" s="93"/>
      <c r="CC501" s="93"/>
      <c r="CD501" s="93"/>
      <c r="CE501" s="93"/>
      <c r="CF501" s="93"/>
      <c r="CG501" s="93"/>
      <c r="CH501" s="93"/>
      <c r="CI501" s="93"/>
      <c r="CJ501" s="97"/>
      <c r="CK501" s="9">
        <f t="shared" si="105"/>
        <v>10080</v>
      </c>
    </row>
    <row r="502" spans="1:89" hidden="1" x14ac:dyDescent="0.5">
      <c r="A502" s="149"/>
      <c r="B502" s="34">
        <v>1024101005</v>
      </c>
      <c r="C502" s="149" t="s">
        <v>1970</v>
      </c>
      <c r="D502" s="141" t="s">
        <v>91</v>
      </c>
      <c r="E502" s="25"/>
      <c r="F502" s="132"/>
      <c r="G502" s="25"/>
      <c r="H502" s="12">
        <v>0</v>
      </c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58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11"/>
      <c r="AF502" s="11"/>
      <c r="AG502" s="11"/>
      <c r="AH502" s="11"/>
      <c r="AI502" s="25"/>
      <c r="AJ502" s="25"/>
      <c r="AK502" s="25"/>
      <c r="AL502" s="25"/>
      <c r="AM502" s="25"/>
      <c r="AN502" s="15">
        <f t="shared" si="111"/>
        <v>0</v>
      </c>
      <c r="AO502" s="16">
        <f>SUMIF(เตรียมส่วนผสม!$C:$C,'รับ-จ่าย ประจำวัน'!$B502,เตรียมส่วนผสม!H:H)+SUMIF(กวนไส้!$C:$C,'รับ-จ่าย ประจำวัน'!$B502,กวนไส้!H:H)+SUMIF(ผลิต1!$C:$C,'รับ-จ่าย ประจำวัน'!$B502,ผลิต1!H:H)+SUMIF(ผลิต2!$C:$C,'รับ-จ่าย ประจำวัน'!$B502,ผลิต2!H:H)+SUMIF(เส้นแต่งหน้าขนมเค้ก!$C:$C,'รับ-จ่าย ประจำวัน'!$B502,เส้นแต่งหน้าขนมเค้ก!H:H)+SUMIF(แพ็ค!$C:$C,'รับ-จ่าย ประจำวัน'!$B502,แพ็ค!H:H)+SUMIF(ธุรการ!$C:$C,'รับ-จ่าย ประจำวัน'!$B502,ธุรการ!H:H)+SUMIF(เส้นแต่งหน้าขนมปัง!$C:$C,'รับ-จ่าย ประจำวัน'!$B502,เส้นแต่งหน้าขนมปัง!H:H)+SUMIF('วางแผนBC,CJ'!$C:$C,'รับ-จ่าย ประจำวัน'!$B502,'วางแผนBC,CJ'!H:H)+SUMIF(RD!$C:$C,'รับ-จ่าย ประจำวัน'!$B502,RD!H:H)+SUMIF('FG,ออนไล,คัดแยก'!$C:$C,'รับ-จ่าย ประจำวัน'!$B502,'FG,ออนไล,คัดแยก'!H:H)</f>
        <v>0</v>
      </c>
      <c r="AP502" s="16">
        <f>SUMIF(เตรียมส่วนผสม!$C:$C,'รับ-จ่าย ประจำวัน'!$B502,เตรียมส่วนผสม!I:I)+SUMIF(กวนไส้!$C:$C,'รับ-จ่าย ประจำวัน'!$B502,กวนไส้!I:I)+SUMIF(ผลิต1!$C:$C,'รับ-จ่าย ประจำวัน'!$B502,ผลิต1!I:I)+SUMIF(ผลิต2!$C:$C,'รับ-จ่าย ประจำวัน'!$B502,ผลิต2!I:I)+SUMIF(เส้นแต่งหน้าขนมเค้ก!$C:$C,'รับ-จ่าย ประจำวัน'!$B502,เส้นแต่งหน้าขนมเค้ก!I:I)+SUMIF(แพ็ค!$C:$C,'รับ-จ่าย ประจำวัน'!$B502,แพ็ค!I:I)+SUMIF(ธุรการ!$C:$C,'รับ-จ่าย ประจำวัน'!$B502,ธุรการ!I:I)+SUMIF(เส้นแต่งหน้าขนมปัง!$C:$C,'รับ-จ่าย ประจำวัน'!$B502,เส้นแต่งหน้าขนมปัง!I:I)+SUMIF('วางแผนBC,CJ'!$C:$C,'รับ-จ่าย ประจำวัน'!$B502,'วางแผนBC,CJ'!I:I)+SUMIF(RD!$C:$C,'รับ-จ่าย ประจำวัน'!$B502,RD!I:I)+SUMIF('FG,ออนไล,คัดแยก'!$C:$C,'รับ-จ่าย ประจำวัน'!$B502,'FG,ออนไล,คัดแยก'!I:I)</f>
        <v>0</v>
      </c>
      <c r="AQ502" s="16">
        <f>SUMIF(เตรียมส่วนผสม!$C:$C,'รับ-จ่าย ประจำวัน'!$B502,เตรียมส่วนผสม!J:J)+SUMIF(กวนไส้!$C:$C,'รับ-จ่าย ประจำวัน'!$B502,กวนไส้!J:J)+SUMIF(ผลิต1!$C:$C,'รับ-จ่าย ประจำวัน'!$B502,ผลิต1!J:J)+SUMIF(ผลิต2!$C:$C,'รับ-จ่าย ประจำวัน'!$B502,ผลิต2!J:J)+SUMIF(เส้นแต่งหน้าขนมเค้ก!$C:$C,'รับ-จ่าย ประจำวัน'!$B502,เส้นแต่งหน้าขนมเค้ก!J:J)+SUMIF(แพ็ค!$C:$C,'รับ-จ่าย ประจำวัน'!$B502,แพ็ค!J:J)+SUMIF(ธุรการ!$C:$C,'รับ-จ่าย ประจำวัน'!$B502,ธุรการ!J:J)+SUMIF(เส้นแต่งหน้าขนมปัง!$C:$C,'รับ-จ่าย ประจำวัน'!$B502,เส้นแต่งหน้าขนมปัง!J:J)+SUMIF('วางแผนBC,CJ'!$C:$C,'รับ-จ่าย ประจำวัน'!$B502,'วางแผนBC,CJ'!J:J)+SUMIF(RD!$C:$C,'รับ-จ่าย ประจำวัน'!$B502,RD!J:J)+SUMIF('FG,ออนไล,คัดแยก'!$C:$C,'รับ-จ่าย ประจำวัน'!$B502,'FG,ออนไล,คัดแยก'!J:J)</f>
        <v>0</v>
      </c>
      <c r="AR502" s="16">
        <f>SUMIF(เตรียมส่วนผสม!$C:$C,'รับ-จ่าย ประจำวัน'!$B502,เตรียมส่วนผสม!K:K)+SUMIF(กวนไส้!$C:$C,'รับ-จ่าย ประจำวัน'!$B502,กวนไส้!K:K)+SUMIF(ผลิต1!$C:$C,'รับ-จ่าย ประจำวัน'!$B502,ผลิต1!K:K)+SUMIF(ผลิต2!$C:$C,'รับ-จ่าย ประจำวัน'!$B502,ผลิต2!K:K)+SUMIF(เส้นแต่งหน้าขนมเค้ก!$C:$C,'รับ-จ่าย ประจำวัน'!$B502,เส้นแต่งหน้าขนมเค้ก!K:K)+SUMIF(แพ็ค!$C:$C,'รับ-จ่าย ประจำวัน'!$B502,แพ็ค!K:K)+SUMIF(ธุรการ!$C:$C,'รับ-จ่าย ประจำวัน'!$B502,ธุรการ!K:K)+SUMIF(เส้นแต่งหน้าขนมปัง!$C:$C,'รับ-จ่าย ประจำวัน'!$B502,เส้นแต่งหน้าขนมปัง!K:K)+SUMIF('วางแผนBC,CJ'!$C:$C,'รับ-จ่าย ประจำวัน'!$B502,'วางแผนBC,CJ'!K:K)+SUMIF(RD!$C:$C,'รับ-จ่าย ประจำวัน'!$B502,RD!K:K)+SUMIF('FG,ออนไล,คัดแยก'!$C:$C,'รับ-จ่าย ประจำวัน'!$B502,'FG,ออนไล,คัดแยก'!K:K)</f>
        <v>0</v>
      </c>
      <c r="AS502" s="16">
        <f>SUMIF(เตรียมส่วนผสม!$C:$C,'รับ-จ่าย ประจำวัน'!$B502,เตรียมส่วนผสม!L:L)+SUMIF(กวนไส้!$C:$C,'รับ-จ่าย ประจำวัน'!$B502,กวนไส้!L:L)+SUMIF(ผลิต1!$C:$C,'รับ-จ่าย ประจำวัน'!$B502,ผลิต1!L:L)+SUMIF(ผลิต2!$C:$C,'รับ-จ่าย ประจำวัน'!$B502,ผลิต2!L:L)+SUMIF(เส้นแต่งหน้าขนมเค้ก!$C:$C,'รับ-จ่าย ประจำวัน'!$B502,เส้นแต่งหน้าขนมเค้ก!L:L)+SUMIF(แพ็ค!$C:$C,'รับ-จ่าย ประจำวัน'!$B502,แพ็ค!L:L)+SUMIF(ธุรการ!$C:$C,'รับ-จ่าย ประจำวัน'!$B502,ธุรการ!L:L)+SUMIF(เส้นแต่งหน้าขนมปัง!$C:$C,'รับ-จ่าย ประจำวัน'!$B502,เส้นแต่งหน้าขนมปัง!L:L)+SUMIF('วางแผนBC,CJ'!$C:$C,'รับ-จ่าย ประจำวัน'!$B502,'วางแผนBC,CJ'!L:L)+SUMIF(RD!$C:$C,'รับ-จ่าย ประจำวัน'!$B502,RD!L:L)+SUMIF('FG,ออนไล,คัดแยก'!$C:$C,'รับ-จ่าย ประจำวัน'!$B502,'FG,ออนไล,คัดแยก'!L:L)</f>
        <v>0</v>
      </c>
      <c r="AT502" s="16">
        <f>SUMIF(เตรียมส่วนผสม!$C:$C,'รับ-จ่าย ประจำวัน'!$B502,เตรียมส่วนผสม!M:M)+SUMIF(กวนไส้!$C:$C,'รับ-จ่าย ประจำวัน'!$B502,กวนไส้!M:M)+SUMIF(ผลิต1!$C:$C,'รับ-จ่าย ประจำวัน'!$B502,ผลิต1!M:M)+SUMIF(ผลิต2!$C:$C,'รับ-จ่าย ประจำวัน'!$B502,ผลิต2!M:M)+SUMIF(เส้นแต่งหน้าขนมเค้ก!$C:$C,'รับ-จ่าย ประจำวัน'!$B502,เส้นแต่งหน้าขนมเค้ก!M:M)+SUMIF(แพ็ค!$C:$C,'รับ-จ่าย ประจำวัน'!$B502,แพ็ค!M:M)+SUMIF(ธุรการ!$C:$C,'รับ-จ่าย ประจำวัน'!$B502,ธุรการ!M:M)+SUMIF(เส้นแต่งหน้าขนมปัง!$C:$C,'รับ-จ่าย ประจำวัน'!$B502,เส้นแต่งหน้าขนมปัง!M:M)+SUMIF('วางแผนBC,CJ'!$C:$C,'รับ-จ่าย ประจำวัน'!$B502,'วางแผนBC,CJ'!M:M)+SUMIF(RD!$C:$C,'รับ-จ่าย ประจำวัน'!$B502,RD!M:M)+SUMIF('FG,ออนไล,คัดแยก'!$C:$C,'รับ-จ่าย ประจำวัน'!$B502,'FG,ออนไล,คัดแยก'!M:M)</f>
        <v>0</v>
      </c>
      <c r="AU502" s="16">
        <f>SUMIF(เตรียมส่วนผสม!$C:$C,'รับ-จ่าย ประจำวัน'!$B502,เตรียมส่วนผสม!N:N)+SUMIF(กวนไส้!$C:$C,'รับ-จ่าย ประจำวัน'!$B502,กวนไส้!N:N)+SUMIF(ผลิต1!$C:$C,'รับ-จ่าย ประจำวัน'!$B502,ผลิต1!N:N)+SUMIF(ผลิต2!$C:$C,'รับ-จ่าย ประจำวัน'!$B502,ผลิต2!N:N)+SUMIF(เส้นแต่งหน้าขนมเค้ก!$C:$C,'รับ-จ่าย ประจำวัน'!$B502,เส้นแต่งหน้าขนมเค้ก!N:N)+SUMIF(แพ็ค!$C:$C,'รับ-จ่าย ประจำวัน'!$B502,แพ็ค!N:N)+SUMIF(ธุรการ!$C:$C,'รับ-จ่าย ประจำวัน'!$B502,ธุรการ!N:N)+SUMIF(เส้นแต่งหน้าขนมปัง!$C:$C,'รับ-จ่าย ประจำวัน'!$B502,เส้นแต่งหน้าขนมปัง!N:N)+SUMIF('วางแผนBC,CJ'!$C:$C,'รับ-จ่าย ประจำวัน'!$B502,'วางแผนBC,CJ'!N:N)+SUMIF(RD!$C:$C,'รับ-จ่าย ประจำวัน'!$B502,RD!N:N)+SUMIF('FG,ออนไล,คัดแยก'!$C:$C,'รับ-จ่าย ประจำวัน'!$B502,'FG,ออนไล,คัดแยก'!N:N)</f>
        <v>0</v>
      </c>
      <c r="AV502" s="16">
        <f>SUMIF(เตรียมส่วนผสม!$C:$C,'รับ-จ่าย ประจำวัน'!$B502,เตรียมส่วนผสม!O:O)+SUMIF(กวนไส้!$C:$C,'รับ-จ่าย ประจำวัน'!$B502,กวนไส้!O:O)+SUMIF(ผลิต1!$C:$C,'รับ-จ่าย ประจำวัน'!$B502,ผลิต1!O:O)+SUMIF(ผลิต2!$C:$C,'รับ-จ่าย ประจำวัน'!$B502,ผลิต2!O:O)+SUMIF(เส้นแต่งหน้าขนมเค้ก!$C:$C,'รับ-จ่าย ประจำวัน'!$B502,เส้นแต่งหน้าขนมเค้ก!O:O)+SUMIF(แพ็ค!$C:$C,'รับ-จ่าย ประจำวัน'!$B502,แพ็ค!O:O)+SUMIF(ธุรการ!$C:$C,'รับ-จ่าย ประจำวัน'!$B502,ธุรการ!O:O)+SUMIF(เส้นแต่งหน้าขนมปัง!$C:$C,'รับ-จ่าย ประจำวัน'!$B502,เส้นแต่งหน้าขนมปัง!O:O)+SUMIF('วางแผนBC,CJ'!$C:$C,'รับ-จ่าย ประจำวัน'!$B502,'วางแผนBC,CJ'!O:O)+SUMIF(RD!$C:$C,'รับ-จ่าย ประจำวัน'!$B502,RD!O:O)+SUMIF('FG,ออนไล,คัดแยก'!$C:$C,'รับ-จ่าย ประจำวัน'!$B502,'FG,ออนไล,คัดแยก'!O:O)</f>
        <v>0</v>
      </c>
      <c r="AW502" s="16">
        <f>SUMIF(เตรียมส่วนผสม!$C:$C,'รับ-จ่าย ประจำวัน'!$B502,เตรียมส่วนผสม!P:P)+SUMIF(กวนไส้!$C:$C,'รับ-จ่าย ประจำวัน'!$B502,กวนไส้!P:P)+SUMIF(ผลิต1!$C:$C,'รับ-จ่าย ประจำวัน'!$B502,ผลิต1!P:P)+SUMIF(ผลิต2!$C:$C,'รับ-จ่าย ประจำวัน'!$B502,ผลิต2!P:P)+SUMIF(เส้นแต่งหน้าขนมเค้ก!$C:$C,'รับ-จ่าย ประจำวัน'!$B502,เส้นแต่งหน้าขนมเค้ก!P:P)+SUMIF(แพ็ค!$C:$C,'รับ-จ่าย ประจำวัน'!$B502,แพ็ค!P:P)+SUMIF(ธุรการ!$C:$C,'รับ-จ่าย ประจำวัน'!$B502,ธุรการ!P:P)+SUMIF(เส้นแต่งหน้าขนมปัง!$C:$C,'รับ-จ่าย ประจำวัน'!$B502,เส้นแต่งหน้าขนมปัง!P:P)+SUMIF('วางแผนBC,CJ'!$C:$C,'รับ-จ่าย ประจำวัน'!$B502,'วางแผนBC,CJ'!P:P)+SUMIF(RD!$C:$C,'รับ-จ่าย ประจำวัน'!$B502,RD!P:P)+SUMIF('FG,ออนไล,คัดแยก'!$C:$C,'รับ-จ่าย ประจำวัน'!$B502,'FG,ออนไล,คัดแยก'!P:P)</f>
        <v>0</v>
      </c>
      <c r="AX502" s="16">
        <f>SUMIF(เตรียมส่วนผสม!$C:$C,'รับ-จ่าย ประจำวัน'!$B502,เตรียมส่วนผสม!Q:Q)+SUMIF(กวนไส้!$C:$C,'รับ-จ่าย ประจำวัน'!$B502,กวนไส้!Q:Q)+SUMIF(ผลิต1!$C:$C,'รับ-จ่าย ประจำวัน'!$B502,ผลิต1!Q:Q)+SUMIF(ผลิต2!$C:$C,'รับ-จ่าย ประจำวัน'!$B502,ผลิต2!Q:Q)+SUMIF(เส้นแต่งหน้าขนมเค้ก!$C:$C,'รับ-จ่าย ประจำวัน'!$B502,เส้นแต่งหน้าขนมเค้ก!Q:Q)+SUMIF(แพ็ค!$C:$C,'รับ-จ่าย ประจำวัน'!$B502,แพ็ค!Q:Q)+SUMIF(ธุรการ!$C:$C,'รับ-จ่าย ประจำวัน'!$B502,ธุรการ!Q:Q)+SUMIF(เส้นแต่งหน้าขนมปัง!$C:$C,'รับ-จ่าย ประจำวัน'!$B502,เส้นแต่งหน้าขนมปัง!Q:Q)+SUMIF('วางแผนBC,CJ'!$C:$C,'รับ-จ่าย ประจำวัน'!$B502,'วางแผนBC,CJ'!Q:Q)+SUMIF(RD!$C:$C,'รับ-จ่าย ประจำวัน'!$B502,RD!Q:Q)+SUMIF('FG,ออนไล,คัดแยก'!$C:$C,'รับ-จ่าย ประจำวัน'!$B502,'FG,ออนไล,คัดแยก'!Q:Q)</f>
        <v>0</v>
      </c>
      <c r="AY502" s="16">
        <f>SUMIF(เตรียมส่วนผสม!$C:$C,'รับ-จ่าย ประจำวัน'!$B502,เตรียมส่วนผสม!R:R)+SUMIF(กวนไส้!$C:$C,'รับ-จ่าย ประจำวัน'!$B502,กวนไส้!R:R)+SUMIF(ผลิต1!$C:$C,'รับ-จ่าย ประจำวัน'!$B502,ผลิต1!R:R)+SUMIF(ผลิต2!$C:$C,'รับ-จ่าย ประจำวัน'!$B502,ผลิต2!R:R)+SUMIF(เส้นแต่งหน้าขนมเค้ก!$C:$C,'รับ-จ่าย ประจำวัน'!$B502,เส้นแต่งหน้าขนมเค้ก!R:R)+SUMIF(แพ็ค!$C:$C,'รับ-จ่าย ประจำวัน'!$B502,แพ็ค!R:R)+SUMIF(ธุรการ!$C:$C,'รับ-จ่าย ประจำวัน'!$B502,ธุรการ!R:R)+SUMIF(เส้นแต่งหน้าขนมปัง!$C:$C,'รับ-จ่าย ประจำวัน'!$B502,เส้นแต่งหน้าขนมปัง!R:R)+SUMIF('วางแผนBC,CJ'!$C:$C,'รับ-จ่าย ประจำวัน'!$B502,'วางแผนBC,CJ'!R:R)+SUMIF(RD!$C:$C,'รับ-จ่าย ประจำวัน'!$B502,RD!R:R)+SUMIF('FG,ออนไล,คัดแยก'!$C:$C,'รับ-จ่าย ประจำวัน'!$B502,'FG,ออนไล,คัดแยก'!R:R)</f>
        <v>0</v>
      </c>
      <c r="AZ502" s="16">
        <f>SUMIF(เตรียมส่วนผสม!$C:$C,'รับ-จ่าย ประจำวัน'!$B502,เตรียมส่วนผสม!S:S)+SUMIF(กวนไส้!$C:$C,'รับ-จ่าย ประจำวัน'!$B502,กวนไส้!S:S)+SUMIF(ผลิต1!$C:$C,'รับ-จ่าย ประจำวัน'!$B502,ผลิต1!S:S)+SUMIF(ผลิต2!$C:$C,'รับ-จ่าย ประจำวัน'!$B502,ผลิต2!S:S)+SUMIF(เส้นแต่งหน้าขนมเค้ก!$C:$C,'รับ-จ่าย ประจำวัน'!$B502,เส้นแต่งหน้าขนมเค้ก!S:S)+SUMIF(แพ็ค!$C:$C,'รับ-จ่าย ประจำวัน'!$B502,แพ็ค!S:S)+SUMIF(ธุรการ!$C:$C,'รับ-จ่าย ประจำวัน'!$B502,ธุรการ!S:S)+SUMIF(เส้นแต่งหน้าขนมปัง!$C:$C,'รับ-จ่าย ประจำวัน'!$B502,เส้นแต่งหน้าขนมปัง!S:S)+SUMIF('วางแผนBC,CJ'!$C:$C,'รับ-จ่าย ประจำวัน'!$B502,'วางแผนBC,CJ'!S:S)+SUMIF(RD!$C:$C,'รับ-จ่าย ประจำวัน'!$B502,RD!S:S)+SUMIF('FG,ออนไล,คัดแยก'!$C:$C,'รับ-จ่าย ประจำวัน'!$B502,'FG,ออนไล,คัดแยก'!S:S)</f>
        <v>0</v>
      </c>
      <c r="BA502" s="16">
        <f>SUMIF(เตรียมส่วนผสม!$C:$C,'รับ-จ่าย ประจำวัน'!$B502,เตรียมส่วนผสม!T:T)+SUMIF(กวนไส้!$C:$C,'รับ-จ่าย ประจำวัน'!$B502,กวนไส้!T:T)+SUMIF(ผลิต1!$C:$C,'รับ-จ่าย ประจำวัน'!$B502,ผลิต1!T:T)+SUMIF(ผลิต2!$C:$C,'รับ-จ่าย ประจำวัน'!$B502,ผลิต2!T:T)+SUMIF(เส้นแต่งหน้าขนมเค้ก!$C:$C,'รับ-จ่าย ประจำวัน'!$B502,เส้นแต่งหน้าขนมเค้ก!T:T)+SUMIF(แพ็ค!$C:$C,'รับ-จ่าย ประจำวัน'!$B502,แพ็ค!T:T)+SUMIF(ธุรการ!$C:$C,'รับ-จ่าย ประจำวัน'!$B502,ธุรการ!T:T)+SUMIF(เส้นแต่งหน้าขนมปัง!$C:$C,'รับ-จ่าย ประจำวัน'!$B502,เส้นแต่งหน้าขนมปัง!T:T)+SUMIF('วางแผนBC,CJ'!$C:$C,'รับ-จ่าย ประจำวัน'!$B502,'วางแผนBC,CJ'!T:T)+SUMIF(RD!$C:$C,'รับ-จ่าย ประจำวัน'!$B502,RD!T:T)+SUMIF('FG,ออนไล,คัดแยก'!$C:$C,'รับ-จ่าย ประจำวัน'!$B502,'FG,ออนไล,คัดแยก'!T:T)</f>
        <v>0</v>
      </c>
      <c r="BB502" s="16">
        <f>SUMIF(เตรียมส่วนผสม!$C:$C,'รับ-จ่าย ประจำวัน'!$B502,เตรียมส่วนผสม!U:U)+SUMIF(กวนไส้!$C:$C,'รับ-จ่าย ประจำวัน'!$B502,กวนไส้!U:U)+SUMIF(ผลิต1!$C:$C,'รับ-จ่าย ประจำวัน'!$B502,ผลิต1!U:U)+SUMIF(ผลิต2!$C:$C,'รับ-จ่าย ประจำวัน'!$B502,ผลิต2!U:U)+SUMIF(เส้นแต่งหน้าขนมเค้ก!$C:$C,'รับ-จ่าย ประจำวัน'!$B502,เส้นแต่งหน้าขนมเค้ก!U:U)+SUMIF(แพ็ค!$C:$C,'รับ-จ่าย ประจำวัน'!$B502,แพ็ค!U:U)+SUMIF(ธุรการ!$C:$C,'รับ-จ่าย ประจำวัน'!$B502,ธุรการ!U:U)+SUMIF(เส้นแต่งหน้าขนมปัง!$C:$C,'รับ-จ่าย ประจำวัน'!$B502,เส้นแต่งหน้าขนมปัง!U:U)+SUMIF('วางแผนBC,CJ'!$C:$C,'รับ-จ่าย ประจำวัน'!$B502,'วางแผนBC,CJ'!U:U)+SUMIF(RD!$C:$C,'รับ-จ่าย ประจำวัน'!$B502,RD!U:U)+SUMIF('FG,ออนไล,คัดแยก'!$C:$C,'รับ-จ่าย ประจำวัน'!$B502,'FG,ออนไล,คัดแยก'!U:U)</f>
        <v>0</v>
      </c>
      <c r="BC502" s="16">
        <f>SUMIF(เตรียมส่วนผสม!$C:$C,'รับ-จ่าย ประจำวัน'!$B502,เตรียมส่วนผสม!V:V)+SUMIF(กวนไส้!$C:$C,'รับ-จ่าย ประจำวัน'!$B502,กวนไส้!V:V)+SUMIF(ผลิต1!$C:$C,'รับ-จ่าย ประจำวัน'!$B502,ผลิต1!V:V)+SUMIF(ผลิต2!$C:$C,'รับ-จ่าย ประจำวัน'!$B502,ผลิต2!V:V)+SUMIF(เส้นแต่งหน้าขนมเค้ก!$C:$C,'รับ-จ่าย ประจำวัน'!$B502,เส้นแต่งหน้าขนมเค้ก!V:V)+SUMIF(แพ็ค!$C:$C,'รับ-จ่าย ประจำวัน'!$B502,แพ็ค!V:V)+SUMIF(ธุรการ!$C:$C,'รับ-จ่าย ประจำวัน'!$B502,ธุรการ!V:V)+SUMIF(เส้นแต่งหน้าขนมปัง!$C:$C,'รับ-จ่าย ประจำวัน'!$B502,เส้นแต่งหน้าขนมปัง!V:V)+SUMIF('วางแผนBC,CJ'!$C:$C,'รับ-จ่าย ประจำวัน'!$B502,'วางแผนBC,CJ'!V:V)+SUMIF(RD!$C:$C,'รับ-จ่าย ประจำวัน'!$B502,RD!V:V)+SUMIF('FG,ออนไล,คัดแยก'!$C:$C,'รับ-จ่าย ประจำวัน'!$B502,'FG,ออนไล,คัดแยก'!V:V)</f>
        <v>0</v>
      </c>
      <c r="BD502" s="16">
        <f>SUMIF(เตรียมส่วนผสม!$C:$C,'รับ-จ่าย ประจำวัน'!$B502,เตรียมส่วนผสม!W:W)+SUMIF(กวนไส้!$C:$C,'รับ-จ่าย ประจำวัน'!$B502,กวนไส้!W:W)+SUMIF(ผลิต1!$C:$C,'รับ-จ่าย ประจำวัน'!$B502,ผลิต1!W:W)+SUMIF(ผลิต2!$C:$C,'รับ-จ่าย ประจำวัน'!$B502,ผลิต2!W:W)+SUMIF(เส้นแต่งหน้าขนมเค้ก!$C:$C,'รับ-จ่าย ประจำวัน'!$B502,เส้นแต่งหน้าขนมเค้ก!W:W)+SUMIF(แพ็ค!$C:$C,'รับ-จ่าย ประจำวัน'!$B502,แพ็ค!W:W)+SUMIF(ธุรการ!$C:$C,'รับ-จ่าย ประจำวัน'!$B502,ธุรการ!W:W)+SUMIF(เส้นแต่งหน้าขนมปัง!$C:$C,'รับ-จ่าย ประจำวัน'!$B502,เส้นแต่งหน้าขนมปัง!W:W)+SUMIF('วางแผนBC,CJ'!$C:$C,'รับ-จ่าย ประจำวัน'!$B502,'วางแผนBC,CJ'!W:W)+SUMIF(RD!$C:$C,'รับ-จ่าย ประจำวัน'!$B502,RD!W:W)+SUMIF('FG,ออนไล,คัดแยก'!$C:$C,'รับ-จ่าย ประจำวัน'!$B502,'FG,ออนไล,คัดแยก'!W:W)</f>
        <v>0</v>
      </c>
      <c r="BE502" s="16">
        <f>SUMIF(เตรียมส่วนผสม!$C:$C,'รับ-จ่าย ประจำวัน'!$B502,เตรียมส่วนผสม!X:X)+SUMIF(กวนไส้!$C:$C,'รับ-จ่าย ประจำวัน'!$B502,กวนไส้!X:X)+SUMIF(ผลิต1!$C:$C,'รับ-จ่าย ประจำวัน'!$B502,ผลิต1!X:X)+SUMIF(ผลิต2!$C:$C,'รับ-จ่าย ประจำวัน'!$B502,ผลิต2!X:X)+SUMIF(เส้นแต่งหน้าขนมเค้ก!$C:$C,'รับ-จ่าย ประจำวัน'!$B502,เส้นแต่งหน้าขนมเค้ก!X:X)+SUMIF(แพ็ค!$C:$C,'รับ-จ่าย ประจำวัน'!$B502,แพ็ค!X:X)+SUMIF(ธุรการ!$C:$C,'รับ-จ่าย ประจำวัน'!$B502,ธุรการ!X:X)+SUMIF(เส้นแต่งหน้าขนมปัง!$C:$C,'รับ-จ่าย ประจำวัน'!$B502,เส้นแต่งหน้าขนมปัง!X:X)+SUMIF('วางแผนBC,CJ'!$C:$C,'รับ-จ่าย ประจำวัน'!$B502,'วางแผนBC,CJ'!X:X)+SUMIF(RD!$C:$C,'รับ-จ่าย ประจำวัน'!$B502,RD!X:X)+SUMIF('FG,ออนไล,คัดแยก'!$C:$C,'รับ-จ่าย ประจำวัน'!$B502,'FG,ออนไล,คัดแยก'!X:X)</f>
        <v>0</v>
      </c>
      <c r="BF502" s="16">
        <f>SUMIF(เตรียมส่วนผสม!$C:$C,'รับ-จ่าย ประจำวัน'!$B502,เตรียมส่วนผสม!Y:Y)+SUMIF(กวนไส้!$C:$C,'รับ-จ่าย ประจำวัน'!$B502,กวนไส้!Y:Y)+SUMIF(ผลิต1!$C:$C,'รับ-จ่าย ประจำวัน'!$B502,ผลิต1!Y:Y)+SUMIF(ผลิต2!$C:$C,'รับ-จ่าย ประจำวัน'!$B502,ผลิต2!Y:Y)+SUMIF(เส้นแต่งหน้าขนมเค้ก!$C:$C,'รับ-จ่าย ประจำวัน'!$B502,เส้นแต่งหน้าขนมเค้ก!Y:Y)+SUMIF(แพ็ค!$C:$C,'รับ-จ่าย ประจำวัน'!$B502,แพ็ค!Y:Y)+SUMIF(ธุรการ!$C:$C,'รับ-จ่าย ประจำวัน'!$B502,ธุรการ!Y:Y)+SUMIF(เส้นแต่งหน้าขนมปัง!$C:$C,'รับ-จ่าย ประจำวัน'!$B502,เส้นแต่งหน้าขนมปัง!Y:Y)+SUMIF('วางแผนBC,CJ'!$C:$C,'รับ-จ่าย ประจำวัน'!$B502,'วางแผนBC,CJ'!Y:Y)+SUMIF(RD!$C:$C,'รับ-จ่าย ประจำวัน'!$B502,RD!Y:Y)+SUMIF('FG,ออนไล,คัดแยก'!$C:$C,'รับ-จ่าย ประจำวัน'!$B502,'FG,ออนไล,คัดแยก'!Y:Y)</f>
        <v>0</v>
      </c>
      <c r="BG502" s="16">
        <f>SUMIF(เตรียมส่วนผสม!$C:$C,'รับ-จ่าย ประจำวัน'!$B502,เตรียมส่วนผสม!Z:Z)+SUMIF(กวนไส้!$C:$C,'รับ-จ่าย ประจำวัน'!$B502,กวนไส้!Z:Z)+SUMIF(ผลิต1!$C:$C,'รับ-จ่าย ประจำวัน'!$B502,ผลิต1!Z:Z)+SUMIF(ผลิต2!$C:$C,'รับ-จ่าย ประจำวัน'!$B502,ผลิต2!Z:Z)+SUMIF(เส้นแต่งหน้าขนมเค้ก!$C:$C,'รับ-จ่าย ประจำวัน'!$B502,เส้นแต่งหน้าขนมเค้ก!Z:Z)+SUMIF(แพ็ค!$C:$C,'รับ-จ่าย ประจำวัน'!$B502,แพ็ค!Z:Z)+SUMIF(ธุรการ!$C:$C,'รับ-จ่าย ประจำวัน'!$B502,ธุรการ!Z:Z)+SUMIF(เส้นแต่งหน้าขนมปัง!$C:$C,'รับ-จ่าย ประจำวัน'!$B502,เส้นแต่งหน้าขนมปัง!Z:Z)+SUMIF('วางแผนBC,CJ'!$C:$C,'รับ-จ่าย ประจำวัน'!$B502,'วางแผนBC,CJ'!Z:Z)+SUMIF(RD!$C:$C,'รับ-จ่าย ประจำวัน'!$B502,RD!Z:Z)+SUMIF('FG,ออนไล,คัดแยก'!$C:$C,'รับ-จ่าย ประจำวัน'!$B502,'FG,ออนไล,คัดแยก'!Z:Z)</f>
        <v>0</v>
      </c>
      <c r="BH502" s="16">
        <f>SUMIF(เตรียมส่วนผสม!$C:$C,'รับ-จ่าย ประจำวัน'!$B502,เตรียมส่วนผสม!AA:AA)+SUMIF(กวนไส้!$C:$C,'รับ-จ่าย ประจำวัน'!$B502,กวนไส้!AA:AA)+SUMIF(ผลิต1!$C:$C,'รับ-จ่าย ประจำวัน'!$B502,ผลิต1!AA:AA)+SUMIF(ผลิต2!$C:$C,'รับ-จ่าย ประจำวัน'!$B502,ผลิต2!AA:AA)+SUMIF(เส้นแต่งหน้าขนมเค้ก!$C:$C,'รับ-จ่าย ประจำวัน'!$B502,เส้นแต่งหน้าขนมเค้ก!AA:AA)+SUMIF(แพ็ค!$C:$C,'รับ-จ่าย ประจำวัน'!$B502,แพ็ค!AA:AA)+SUMIF(ธุรการ!$C:$C,'รับ-จ่าย ประจำวัน'!$B502,ธุรการ!AA:AA)+SUMIF(เส้นแต่งหน้าขนมปัง!$C:$C,'รับ-จ่าย ประจำวัน'!$B502,เส้นแต่งหน้าขนมปัง!AA:AA)+SUMIF('วางแผนBC,CJ'!$C:$C,'รับ-จ่าย ประจำวัน'!$B502,'วางแผนBC,CJ'!AA:AA)+SUMIF(RD!$C:$C,'รับ-จ่าย ประจำวัน'!$B502,RD!AA:AA)+SUMIF('FG,ออนไล,คัดแยก'!$C:$C,'รับ-จ่าย ประจำวัน'!$B502,'FG,ออนไล,คัดแยก'!AA:AA)</f>
        <v>0</v>
      </c>
      <c r="BI502" s="16">
        <f>SUMIF(เตรียมส่วนผสม!$C:$C,'รับ-จ่าย ประจำวัน'!$B502,เตรียมส่วนผสม!AB:AB)+SUMIF(กวนไส้!$C:$C,'รับ-จ่าย ประจำวัน'!$B502,กวนไส้!AB:AB)+SUMIF(ผลิต1!$C:$C,'รับ-จ่าย ประจำวัน'!$B502,ผลิต1!AB:AB)+SUMIF(ผลิต2!$C:$C,'รับ-จ่าย ประจำวัน'!$B502,ผลิต2!AB:AB)+SUMIF(เส้นแต่งหน้าขนมเค้ก!$C:$C,'รับ-จ่าย ประจำวัน'!$B502,เส้นแต่งหน้าขนมเค้ก!AB:AB)+SUMIF(แพ็ค!$C:$C,'รับ-จ่าย ประจำวัน'!$B502,แพ็ค!AB:AB)+SUMIF(ธุรการ!$C:$C,'รับ-จ่าย ประจำวัน'!$B502,ธุรการ!AB:AB)+SUMIF(เส้นแต่งหน้าขนมปัง!$C:$C,'รับ-จ่าย ประจำวัน'!$B502,เส้นแต่งหน้าขนมปัง!AB:AB)+SUMIF('วางแผนBC,CJ'!$C:$C,'รับ-จ่าย ประจำวัน'!$B502,'วางแผนBC,CJ'!AB:AB)+SUMIF(RD!$C:$C,'รับ-จ่าย ประจำวัน'!$B502,RD!AB:AB)+SUMIF('FG,ออนไล,คัดแยก'!$C:$C,'รับ-จ่าย ประจำวัน'!$B502,'FG,ออนไล,คัดแยก'!AB:AB)</f>
        <v>0</v>
      </c>
      <c r="BJ502" s="16">
        <f>SUMIF(เตรียมส่วนผสม!$C:$C,'รับ-จ่าย ประจำวัน'!$B502,เตรียมส่วนผสม!AC:AC)+SUMIF(กวนไส้!$C:$C,'รับ-จ่าย ประจำวัน'!$B502,กวนไส้!AC:AC)+SUMIF(ผลิต1!$C:$C,'รับ-จ่าย ประจำวัน'!$B502,ผลิต1!AC:AC)+SUMIF(ผลิต2!$C:$C,'รับ-จ่าย ประจำวัน'!$B502,ผลิต2!AC:AC)+SUMIF(เส้นแต่งหน้าขนมเค้ก!$C:$C,'รับ-จ่าย ประจำวัน'!$B502,เส้นแต่งหน้าขนมเค้ก!AC:AC)+SUMIF(แพ็ค!$C:$C,'รับ-จ่าย ประจำวัน'!$B502,แพ็ค!AC:AC)+SUMIF(ธุรการ!$C:$C,'รับ-จ่าย ประจำวัน'!$B502,ธุรการ!AC:AC)+SUMIF(เส้นแต่งหน้าขนมปัง!$C:$C,'รับ-จ่าย ประจำวัน'!$B502,เส้นแต่งหน้าขนมปัง!AC:AC)+SUMIF('วางแผนBC,CJ'!$C:$C,'รับ-จ่าย ประจำวัน'!$B502,'วางแผนBC,CJ'!AC:AC)+SUMIF(RD!$C:$C,'รับ-จ่าย ประจำวัน'!$B502,RD!AC:AC)+SUMIF('FG,ออนไล,คัดแยก'!$C:$C,'รับ-จ่าย ประจำวัน'!$B502,'FG,ออนไล,คัดแยก'!AC:AC)</f>
        <v>0</v>
      </c>
      <c r="BK502" s="16">
        <f>SUMIF(เตรียมส่วนผสม!$C:$C,'รับ-จ่าย ประจำวัน'!$B502,เตรียมส่วนผสม!AD:AD)+SUMIF(กวนไส้!$C:$C,'รับ-จ่าย ประจำวัน'!$B502,กวนไส้!AD:AD)+SUMIF(ผลิต1!$C:$C,'รับ-จ่าย ประจำวัน'!$B502,ผลิต1!AD:AD)+SUMIF(ผลิต2!$C:$C,'รับ-จ่าย ประจำวัน'!$B502,ผลิต2!AD:AD)+SUMIF(เส้นแต่งหน้าขนมเค้ก!$C:$C,'รับ-จ่าย ประจำวัน'!$B502,เส้นแต่งหน้าขนมเค้ก!AD:AD)+SUMIF(แพ็ค!$C:$C,'รับ-จ่าย ประจำวัน'!$B502,แพ็ค!AD:AD)+SUMIF(ธุรการ!$C:$C,'รับ-จ่าย ประจำวัน'!$B502,ธุรการ!AD:AD)+SUMIF(เส้นแต่งหน้าขนมปัง!$C:$C,'รับ-จ่าย ประจำวัน'!$B502,เส้นแต่งหน้าขนมปัง!AD:AD)+SUMIF('วางแผนBC,CJ'!$C:$C,'รับ-จ่าย ประจำวัน'!$B502,'วางแผนBC,CJ'!AD:AD)+SUMIF(RD!$C:$C,'รับ-จ่าย ประจำวัน'!$B502,RD!AD:AD)+SUMIF('FG,ออนไล,คัดแยก'!$C:$C,'รับ-จ่าย ประจำวัน'!$B502,'FG,ออนไล,คัดแยก'!AD:AD)</f>
        <v>0</v>
      </c>
      <c r="BL502" s="16">
        <f>SUMIF(เตรียมส่วนผสม!$C:$C,'รับ-จ่าย ประจำวัน'!$B502,เตรียมส่วนผสม!AE:AE)+SUMIF(กวนไส้!$C:$C,'รับ-จ่าย ประจำวัน'!$B502,กวนไส้!AE:AE)+SUMIF(ผลิต1!$C:$C,'รับ-จ่าย ประจำวัน'!$B502,ผลิต1!AE:AE)+SUMIF(ผลิต2!$C:$C,'รับ-จ่าย ประจำวัน'!$B502,ผลิต2!AE:AE)+SUMIF(เส้นแต่งหน้าขนมเค้ก!$C:$C,'รับ-จ่าย ประจำวัน'!$B502,เส้นแต่งหน้าขนมเค้ก!AE:AE)+SUMIF(แพ็ค!$C:$C,'รับ-จ่าย ประจำวัน'!$B502,แพ็ค!AE:AE)+SUMIF(ธุรการ!$C:$C,'รับ-จ่าย ประจำวัน'!$B502,ธุรการ!AE:AE)+SUMIF(เส้นแต่งหน้าขนมปัง!$C:$C,'รับ-จ่าย ประจำวัน'!$B502,เส้นแต่งหน้าขนมปัง!AE:AE)+SUMIF('วางแผนBC,CJ'!$C:$C,'รับ-จ่าย ประจำวัน'!$B502,'วางแผนBC,CJ'!AE:AE)+SUMIF(RD!$C:$C,'รับ-จ่าย ประจำวัน'!$B502,RD!AE:AE)+SUMIF('FG,ออนไล,คัดแยก'!$C:$C,'รับ-จ่าย ประจำวัน'!$B502,'FG,ออนไล,คัดแยก'!AE:AE)</f>
        <v>0</v>
      </c>
      <c r="BM502" s="16">
        <f>SUMIF(เตรียมส่วนผสม!$C:$C,'รับ-จ่าย ประจำวัน'!$B502,เตรียมส่วนผสม!AF:AF)+SUMIF(กวนไส้!$C:$C,'รับ-จ่าย ประจำวัน'!$B502,กวนไส้!AF:AF)+SUMIF(ผลิต1!$C:$C,'รับ-จ่าย ประจำวัน'!$B502,ผลิต1!AF:AF)+SUMIF(ผลิต2!$C:$C,'รับ-จ่าย ประจำวัน'!$B502,ผลิต2!AF:AF)+SUMIF(เส้นแต่งหน้าขนมเค้ก!$C:$C,'รับ-จ่าย ประจำวัน'!$B502,เส้นแต่งหน้าขนมเค้ก!AF:AF)+SUMIF(แพ็ค!$C:$C,'รับ-จ่าย ประจำวัน'!$B502,แพ็ค!AF:AF)+SUMIF(ธุรการ!$C:$C,'รับ-จ่าย ประจำวัน'!$B502,ธุรการ!AF:AF)+SUMIF(เส้นแต่งหน้าขนมปัง!$C:$C,'รับ-จ่าย ประจำวัน'!$B502,เส้นแต่งหน้าขนมปัง!AF:AF)+SUMIF('วางแผนBC,CJ'!$C:$C,'รับ-จ่าย ประจำวัน'!$B502,'วางแผนBC,CJ'!AF:AF)+SUMIF(RD!$C:$C,'รับ-จ่าย ประจำวัน'!$B502,RD!AF:AF)+SUMIF('FG,ออนไล,คัดแยก'!$C:$C,'รับ-จ่าย ประจำวัน'!$B502,'FG,ออนไล,คัดแยก'!AF:AF)</f>
        <v>0</v>
      </c>
      <c r="BN502" s="16">
        <f>SUMIF(เตรียมส่วนผสม!$C:$C,'รับ-จ่าย ประจำวัน'!$B502,เตรียมส่วนผสม!AG:AG)+SUMIF(กวนไส้!$C:$C,'รับ-จ่าย ประจำวัน'!$B502,กวนไส้!AG:AG)+SUMIF(ผลิต1!$C:$C,'รับ-จ่าย ประจำวัน'!$B502,ผลิต1!AG:AG)+SUMIF(ผลิต2!$C:$C,'รับ-จ่าย ประจำวัน'!$B502,ผลิต2!AG:AG)+SUMIF(เส้นแต่งหน้าขนมเค้ก!$C:$C,'รับ-จ่าย ประจำวัน'!$B502,เส้นแต่งหน้าขนมเค้ก!AG:AG)+SUMIF(แพ็ค!$C:$C,'รับ-จ่าย ประจำวัน'!$B502,แพ็ค!AG:AG)+SUMIF(ธุรการ!$C:$C,'รับ-จ่าย ประจำวัน'!$B502,ธุรการ!AG:AG)+SUMIF(เส้นแต่งหน้าขนมปัง!$C:$C,'รับ-จ่าย ประจำวัน'!$B502,เส้นแต่งหน้าขนมปัง!AG:AG)+SUMIF('วางแผนBC,CJ'!$C:$C,'รับ-จ่าย ประจำวัน'!$B502,'วางแผนBC,CJ'!AG:AG)+SUMIF(RD!$C:$C,'รับ-จ่าย ประจำวัน'!$B502,RD!AG:AG)+SUMIF('FG,ออนไล,คัดแยก'!$C:$C,'รับ-จ่าย ประจำวัน'!$B502,'FG,ออนไล,คัดแยก'!AG:AG)</f>
        <v>0</v>
      </c>
      <c r="BO502" s="16">
        <f>SUMIF(เตรียมส่วนผสม!$C:$C,'รับ-จ่าย ประจำวัน'!$B502,เตรียมส่วนผสม!AH:AH)+SUMIF(กวนไส้!$C:$C,'รับ-จ่าย ประจำวัน'!$B502,กวนไส้!AH:AH)+SUMIF(ผลิต1!$C:$C,'รับ-จ่าย ประจำวัน'!$B502,ผลิต1!AH:AH)+SUMIF(ผลิต2!$C:$C,'รับ-จ่าย ประจำวัน'!$B502,ผลิต2!AH:AH)+SUMIF(เส้นแต่งหน้าขนมเค้ก!$C:$C,'รับ-จ่าย ประจำวัน'!$B502,เส้นแต่งหน้าขนมเค้ก!AH:AH)+SUMIF(แพ็ค!$C:$C,'รับ-จ่าย ประจำวัน'!$B502,แพ็ค!AH:AH)+SUMIF(ธุรการ!$C:$C,'รับ-จ่าย ประจำวัน'!$B502,ธุรการ!AH:AH)+SUMIF(เส้นแต่งหน้าขนมปัง!$C:$C,'รับ-จ่าย ประจำวัน'!$B502,เส้นแต่งหน้าขนมปัง!AH:AH)+SUMIF('วางแผนBC,CJ'!$C:$C,'รับ-จ่าย ประจำวัน'!$B502,'วางแผนBC,CJ'!AH:AH)+SUMIF(RD!$C:$C,'รับ-จ่าย ประจำวัน'!$B502,RD!AH:AH)+SUMIF('FG,ออนไล,คัดแยก'!$C:$C,'รับ-จ่าย ประจำวัน'!$B502,'FG,ออนไล,คัดแยก'!AH:AH)</f>
        <v>0</v>
      </c>
      <c r="BP502" s="16">
        <f>SUMIF(เตรียมส่วนผสม!$C:$C,'รับ-จ่าย ประจำวัน'!$B502,เตรียมส่วนผสม!AI:AI)+SUMIF(กวนไส้!$C:$C,'รับ-จ่าย ประจำวัน'!$B502,กวนไส้!AI:AI)+SUMIF(ผลิต1!$C:$C,'รับ-จ่าย ประจำวัน'!$B502,ผลิต1!AI:AI)+SUMIF(ผลิต2!$C:$C,'รับ-จ่าย ประจำวัน'!$B502,ผลิต2!AI:AI)+SUMIF(เส้นแต่งหน้าขนมเค้ก!$C:$C,'รับ-จ่าย ประจำวัน'!$B502,เส้นแต่งหน้าขนมเค้ก!AI:AI)+SUMIF(แพ็ค!$C:$C,'รับ-จ่าย ประจำวัน'!$B502,แพ็ค!AI:AI)+SUMIF(ธุรการ!$C:$C,'รับ-จ่าย ประจำวัน'!$B502,ธุรการ!AI:AI)+SUMIF(เส้นแต่งหน้าขนมปัง!$C:$C,'รับ-จ่าย ประจำวัน'!$B502,เส้นแต่งหน้าขนมปัง!AI:AI)+SUMIF('วางแผนBC,CJ'!$C:$C,'รับ-จ่าย ประจำวัน'!$B502,'วางแผนBC,CJ'!AI:AI)+SUMIF(RD!$C:$C,'รับ-จ่าย ประจำวัน'!$B502,RD!AI:AI)+SUMIF('FG,ออนไล,คัดแยก'!$C:$C,'รับ-จ่าย ประจำวัน'!$B502,'FG,ออนไล,คัดแยก'!AI:AI)</f>
        <v>0</v>
      </c>
      <c r="BQ502" s="16">
        <f>SUMIF(เตรียมส่วนผสม!$C:$C,'รับ-จ่าย ประจำวัน'!$B502,เตรียมส่วนผสม!AJ:AJ)+SUMIF(กวนไส้!$C:$C,'รับ-จ่าย ประจำวัน'!$B502,กวนไส้!AJ:AJ)+SUMIF(ผลิต1!$C:$C,'รับ-จ่าย ประจำวัน'!$B502,ผลิต1!AJ:AJ)+SUMIF(ผลิต2!$C:$C,'รับ-จ่าย ประจำวัน'!$B502,ผลิต2!AJ:AJ)+SUMIF(เส้นแต่งหน้าขนมเค้ก!$C:$C,'รับ-จ่าย ประจำวัน'!$B502,เส้นแต่งหน้าขนมเค้ก!AJ:AJ)+SUMIF(แพ็ค!$C:$C,'รับ-จ่าย ประจำวัน'!$B502,แพ็ค!AJ:AJ)+SUMIF(ธุรการ!$C:$C,'รับ-จ่าย ประจำวัน'!$B502,ธุรการ!AJ:AJ)+SUMIF(เส้นแต่งหน้าขนมปัง!$C:$C,'รับ-จ่าย ประจำวัน'!$B502,เส้นแต่งหน้าขนมปัง!AJ:AJ)+SUMIF('วางแผนBC,CJ'!$C:$C,'รับ-จ่าย ประจำวัน'!$B502,'วางแผนBC,CJ'!AJ:AJ)+SUMIF(RD!$C:$C,'รับ-จ่าย ประจำวัน'!$B502,RD!AJ:AJ)+SUMIF('FG,ออนไล,คัดแยก'!$C:$C,'รับ-จ่าย ประจำวัน'!$B502,'FG,ออนไล,คัดแยก'!AJ:AJ)</f>
        <v>0</v>
      </c>
      <c r="BR502" s="16">
        <f>SUMIF(เตรียมส่วนผสม!$C:$C,'รับ-จ่าย ประจำวัน'!$B502,เตรียมส่วนผสม!AK:AK)+SUMIF(กวนไส้!$C:$C,'รับ-จ่าย ประจำวัน'!$B502,กวนไส้!AK:AK)+SUMIF(ผลิต1!$C:$C,'รับ-จ่าย ประจำวัน'!$B502,ผลิต1!AK:AK)+SUMIF(ผลิต2!$C:$C,'รับ-จ่าย ประจำวัน'!$B502,ผลิต2!AK:AK)+SUMIF(เส้นแต่งหน้าขนมเค้ก!$C:$C,'รับ-จ่าย ประจำวัน'!$B502,เส้นแต่งหน้าขนมเค้ก!AK:AK)+SUMIF(แพ็ค!$C:$C,'รับ-จ่าย ประจำวัน'!$B502,แพ็ค!AK:AK)+SUMIF(ธุรการ!$C:$C,'รับ-จ่าย ประจำวัน'!$B502,ธุรการ!AK:AK)+SUMIF(เส้นแต่งหน้าขนมปัง!$C:$C,'รับ-จ่าย ประจำวัน'!$B502,เส้นแต่งหน้าขนมปัง!AK:AK)+SUMIF('วางแผนBC,CJ'!$C:$C,'รับ-จ่าย ประจำวัน'!$B502,'วางแผนBC,CJ'!AK:AK)+SUMIF(RD!$C:$C,'รับ-จ่าย ประจำวัน'!$B502,RD!AK:AK)+SUMIF('FG,ออนไล,คัดแยก'!$C:$C,'รับ-จ่าย ประจำวัน'!$B502,'FG,ออนไล,คัดแยก'!AK:AK)</f>
        <v>0</v>
      </c>
      <c r="BS502" s="16">
        <f>SUMIF(เตรียมส่วนผสม!$C:$C,'รับ-จ่าย ประจำวัน'!$B502,เตรียมส่วนผสม!AL:AL)+SUMIF(กวนไส้!$C:$C,'รับ-จ่าย ประจำวัน'!$B502,กวนไส้!AL:AL)+SUMIF(ผลิต1!$C:$C,'รับ-จ่าย ประจำวัน'!$B502,ผลิต1!AL:AL)+SUMIF(ผลิต2!$C:$C,'รับ-จ่าย ประจำวัน'!$B502,ผลิต2!AL:AL)+SUMIF(เส้นแต่งหน้าขนมเค้ก!$C:$C,'รับ-จ่าย ประจำวัน'!$B502,เส้นแต่งหน้าขนมเค้ก!AL:AL)+SUMIF(แพ็ค!$C:$C,'รับ-จ่าย ประจำวัน'!$B502,แพ็ค!AL:AL)+SUMIF(ธุรการ!$C:$C,'รับ-จ่าย ประจำวัน'!$B502,ธุรการ!AL:AL)+SUMIF(เส้นแต่งหน้าขนมปัง!$C:$C,'รับ-จ่าย ประจำวัน'!$B502,เส้นแต่งหน้าขนมปัง!AL:AL)+SUMIF('วางแผนBC,CJ'!$C:$C,'รับ-จ่าย ประจำวัน'!$B502,'วางแผนBC,CJ'!AL:AL)+SUMIF(RD!$C:$C,'รับ-จ่าย ประจำวัน'!$B502,RD!AL:AL)+SUMIF('FG,ออนไล,คัดแยก'!$C:$C,'รับ-จ่าย ประจำวัน'!$B502,'FG,ออนไล,คัดแยก'!AL:AL)</f>
        <v>0</v>
      </c>
      <c r="BT502" s="18">
        <f t="shared" si="107"/>
        <v>0</v>
      </c>
      <c r="BU502" s="116"/>
      <c r="BV502" s="146">
        <f t="shared" si="108"/>
        <v>0</v>
      </c>
      <c r="BW502" s="183">
        <v>30</v>
      </c>
      <c r="BX502" s="172">
        <f t="shared" si="103"/>
        <v>0</v>
      </c>
      <c r="BY502" s="188" t="e">
        <f t="shared" si="104"/>
        <v>#DIV/0!</v>
      </c>
      <c r="BZ502" s="180" t="e">
        <f t="shared" ca="1" si="109"/>
        <v>#DIV/0!</v>
      </c>
      <c r="CA502" s="93"/>
      <c r="CB502" s="93"/>
      <c r="CC502" s="93"/>
      <c r="CD502" s="93"/>
      <c r="CE502" s="93"/>
      <c r="CF502" s="93"/>
      <c r="CG502" s="93"/>
      <c r="CH502" s="93"/>
      <c r="CI502" s="93"/>
      <c r="CJ502" s="97"/>
      <c r="CK502" s="9">
        <f t="shared" si="105"/>
        <v>0</v>
      </c>
    </row>
    <row r="503" spans="1:89" hidden="1" x14ac:dyDescent="0.5">
      <c r="A503" s="149"/>
      <c r="B503" s="34">
        <v>1024101006</v>
      </c>
      <c r="C503" s="33" t="s">
        <v>1720</v>
      </c>
      <c r="D503" s="141" t="s">
        <v>91</v>
      </c>
      <c r="E503" s="25"/>
      <c r="F503" s="132"/>
      <c r="G503" s="25"/>
      <c r="H503" s="12">
        <v>8100</v>
      </c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58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11"/>
      <c r="AF503" s="11"/>
      <c r="AG503" s="11"/>
      <c r="AH503" s="11"/>
      <c r="AI503" s="25"/>
      <c r="AJ503" s="25"/>
      <c r="AK503" s="25"/>
      <c r="AL503" s="25"/>
      <c r="AM503" s="25"/>
      <c r="AN503" s="15">
        <f t="shared" si="111"/>
        <v>0</v>
      </c>
      <c r="AO503" s="16">
        <f>SUMIF(เตรียมส่วนผสม!$C:$C,'รับ-จ่าย ประจำวัน'!$B503,เตรียมส่วนผสม!H:H)+SUMIF(กวนไส้!$C:$C,'รับ-จ่าย ประจำวัน'!$B503,กวนไส้!H:H)+SUMIF(ผลิต1!$C:$C,'รับ-จ่าย ประจำวัน'!$B503,ผลิต1!H:H)+SUMIF(ผลิต2!$C:$C,'รับ-จ่าย ประจำวัน'!$B503,ผลิต2!H:H)+SUMIF(เส้นแต่งหน้าขนมเค้ก!$C:$C,'รับ-จ่าย ประจำวัน'!$B503,เส้นแต่งหน้าขนมเค้ก!H:H)+SUMIF(แพ็ค!$C:$C,'รับ-จ่าย ประจำวัน'!$B503,แพ็ค!H:H)+SUMIF(ธุรการ!$C:$C,'รับ-จ่าย ประจำวัน'!$B503,ธุรการ!H:H)+SUMIF(เส้นแต่งหน้าขนมปัง!$C:$C,'รับ-จ่าย ประจำวัน'!$B503,เส้นแต่งหน้าขนมปัง!H:H)+SUMIF('วางแผนBC,CJ'!$C:$C,'รับ-จ่าย ประจำวัน'!$B503,'วางแผนBC,CJ'!H:H)+SUMIF(RD!$C:$C,'รับ-จ่าย ประจำวัน'!$B503,RD!H:H)+SUMIF('FG,ออนไล,คัดแยก'!$C:$C,'รับ-จ่าย ประจำวัน'!$B503,'FG,ออนไล,คัดแยก'!H:H)</f>
        <v>0</v>
      </c>
      <c r="AP503" s="16">
        <f>SUMIF(เตรียมส่วนผสม!$C:$C,'รับ-จ่าย ประจำวัน'!$B503,เตรียมส่วนผสม!I:I)+SUMIF(กวนไส้!$C:$C,'รับ-จ่าย ประจำวัน'!$B503,กวนไส้!I:I)+SUMIF(ผลิต1!$C:$C,'รับ-จ่าย ประจำวัน'!$B503,ผลิต1!I:I)+SUMIF(ผลิต2!$C:$C,'รับ-จ่าย ประจำวัน'!$B503,ผลิต2!I:I)+SUMIF(เส้นแต่งหน้าขนมเค้ก!$C:$C,'รับ-จ่าย ประจำวัน'!$B503,เส้นแต่งหน้าขนมเค้ก!I:I)+SUMIF(แพ็ค!$C:$C,'รับ-จ่าย ประจำวัน'!$B503,แพ็ค!I:I)+SUMIF(ธุรการ!$C:$C,'รับ-จ่าย ประจำวัน'!$B503,ธุรการ!I:I)+SUMIF(เส้นแต่งหน้าขนมปัง!$C:$C,'รับ-จ่าย ประจำวัน'!$B503,เส้นแต่งหน้าขนมปัง!I:I)+SUMIF('วางแผนBC,CJ'!$C:$C,'รับ-จ่าย ประจำวัน'!$B503,'วางแผนBC,CJ'!I:I)+SUMIF(RD!$C:$C,'รับ-จ่าย ประจำวัน'!$B503,RD!I:I)+SUMIF('FG,ออนไล,คัดแยก'!$C:$C,'รับ-จ่าย ประจำวัน'!$B503,'FG,ออนไล,คัดแยก'!I:I)</f>
        <v>0</v>
      </c>
      <c r="AQ503" s="16">
        <f>SUMIF(เตรียมส่วนผสม!$C:$C,'รับ-จ่าย ประจำวัน'!$B503,เตรียมส่วนผสม!J:J)+SUMIF(กวนไส้!$C:$C,'รับ-จ่าย ประจำวัน'!$B503,กวนไส้!J:J)+SUMIF(ผลิต1!$C:$C,'รับ-จ่าย ประจำวัน'!$B503,ผลิต1!J:J)+SUMIF(ผลิต2!$C:$C,'รับ-จ่าย ประจำวัน'!$B503,ผลิต2!J:J)+SUMIF(เส้นแต่งหน้าขนมเค้ก!$C:$C,'รับ-จ่าย ประจำวัน'!$B503,เส้นแต่งหน้าขนมเค้ก!J:J)+SUMIF(แพ็ค!$C:$C,'รับ-จ่าย ประจำวัน'!$B503,แพ็ค!J:J)+SUMIF(ธุรการ!$C:$C,'รับ-จ่าย ประจำวัน'!$B503,ธุรการ!J:J)+SUMIF(เส้นแต่งหน้าขนมปัง!$C:$C,'รับ-จ่าย ประจำวัน'!$B503,เส้นแต่งหน้าขนมปัง!J:J)+SUMIF('วางแผนBC,CJ'!$C:$C,'รับ-จ่าย ประจำวัน'!$B503,'วางแผนBC,CJ'!J:J)+SUMIF(RD!$C:$C,'รับ-จ่าย ประจำวัน'!$B503,RD!J:J)+SUMIF('FG,ออนไล,คัดแยก'!$C:$C,'รับ-จ่าย ประจำวัน'!$B503,'FG,ออนไล,คัดแยก'!J:J)</f>
        <v>0</v>
      </c>
      <c r="AR503" s="16">
        <f>SUMIF(เตรียมส่วนผสม!$C:$C,'รับ-จ่าย ประจำวัน'!$B503,เตรียมส่วนผสม!K:K)+SUMIF(กวนไส้!$C:$C,'รับ-จ่าย ประจำวัน'!$B503,กวนไส้!K:K)+SUMIF(ผลิต1!$C:$C,'รับ-จ่าย ประจำวัน'!$B503,ผลิต1!K:K)+SUMIF(ผลิต2!$C:$C,'รับ-จ่าย ประจำวัน'!$B503,ผลิต2!K:K)+SUMIF(เส้นแต่งหน้าขนมเค้ก!$C:$C,'รับ-จ่าย ประจำวัน'!$B503,เส้นแต่งหน้าขนมเค้ก!K:K)+SUMIF(แพ็ค!$C:$C,'รับ-จ่าย ประจำวัน'!$B503,แพ็ค!K:K)+SUMIF(ธุรการ!$C:$C,'รับ-จ่าย ประจำวัน'!$B503,ธุรการ!K:K)+SUMIF(เส้นแต่งหน้าขนมปัง!$C:$C,'รับ-จ่าย ประจำวัน'!$B503,เส้นแต่งหน้าขนมปัง!K:K)+SUMIF('วางแผนBC,CJ'!$C:$C,'รับ-จ่าย ประจำวัน'!$B503,'วางแผนBC,CJ'!K:K)+SUMIF(RD!$C:$C,'รับ-จ่าย ประจำวัน'!$B503,RD!K:K)+SUMIF('FG,ออนไล,คัดแยก'!$C:$C,'รับ-จ่าย ประจำวัน'!$B503,'FG,ออนไล,คัดแยก'!K:K)</f>
        <v>0</v>
      </c>
      <c r="AS503" s="16">
        <f>SUMIF(เตรียมส่วนผสม!$C:$C,'รับ-จ่าย ประจำวัน'!$B503,เตรียมส่วนผสม!L:L)+SUMIF(กวนไส้!$C:$C,'รับ-จ่าย ประจำวัน'!$B503,กวนไส้!L:L)+SUMIF(ผลิต1!$C:$C,'รับ-จ่าย ประจำวัน'!$B503,ผลิต1!L:L)+SUMIF(ผลิต2!$C:$C,'รับ-จ่าย ประจำวัน'!$B503,ผลิต2!L:L)+SUMIF(เส้นแต่งหน้าขนมเค้ก!$C:$C,'รับ-จ่าย ประจำวัน'!$B503,เส้นแต่งหน้าขนมเค้ก!L:L)+SUMIF(แพ็ค!$C:$C,'รับ-จ่าย ประจำวัน'!$B503,แพ็ค!L:L)+SUMIF(ธุรการ!$C:$C,'รับ-จ่าย ประจำวัน'!$B503,ธุรการ!L:L)+SUMIF(เส้นแต่งหน้าขนมปัง!$C:$C,'รับ-จ่าย ประจำวัน'!$B503,เส้นแต่งหน้าขนมปัง!L:L)+SUMIF('วางแผนBC,CJ'!$C:$C,'รับ-จ่าย ประจำวัน'!$B503,'วางแผนBC,CJ'!L:L)+SUMIF(RD!$C:$C,'รับ-จ่าย ประจำวัน'!$B503,RD!L:L)+SUMIF('FG,ออนไล,คัดแยก'!$C:$C,'รับ-จ่าย ประจำวัน'!$B503,'FG,ออนไล,คัดแยก'!L:L)</f>
        <v>0</v>
      </c>
      <c r="AT503" s="16">
        <f>SUMIF(เตรียมส่วนผสม!$C:$C,'รับ-จ่าย ประจำวัน'!$B503,เตรียมส่วนผสม!M:M)+SUMIF(กวนไส้!$C:$C,'รับ-จ่าย ประจำวัน'!$B503,กวนไส้!M:M)+SUMIF(ผลิต1!$C:$C,'รับ-จ่าย ประจำวัน'!$B503,ผลิต1!M:M)+SUMIF(ผลิต2!$C:$C,'รับ-จ่าย ประจำวัน'!$B503,ผลิต2!M:M)+SUMIF(เส้นแต่งหน้าขนมเค้ก!$C:$C,'รับ-จ่าย ประจำวัน'!$B503,เส้นแต่งหน้าขนมเค้ก!M:M)+SUMIF(แพ็ค!$C:$C,'รับ-จ่าย ประจำวัน'!$B503,แพ็ค!M:M)+SUMIF(ธุรการ!$C:$C,'รับ-จ่าย ประจำวัน'!$B503,ธุรการ!M:M)+SUMIF(เส้นแต่งหน้าขนมปัง!$C:$C,'รับ-จ่าย ประจำวัน'!$B503,เส้นแต่งหน้าขนมปัง!M:M)+SUMIF('วางแผนBC,CJ'!$C:$C,'รับ-จ่าย ประจำวัน'!$B503,'วางแผนBC,CJ'!M:M)+SUMIF(RD!$C:$C,'รับ-จ่าย ประจำวัน'!$B503,RD!M:M)+SUMIF('FG,ออนไล,คัดแยก'!$C:$C,'รับ-จ่าย ประจำวัน'!$B503,'FG,ออนไล,คัดแยก'!M:M)</f>
        <v>0</v>
      </c>
      <c r="AU503" s="16">
        <f>SUMIF(เตรียมส่วนผสม!$C:$C,'รับ-จ่าย ประจำวัน'!$B503,เตรียมส่วนผสม!N:N)+SUMIF(กวนไส้!$C:$C,'รับ-จ่าย ประจำวัน'!$B503,กวนไส้!N:N)+SUMIF(ผลิต1!$C:$C,'รับ-จ่าย ประจำวัน'!$B503,ผลิต1!N:N)+SUMIF(ผลิต2!$C:$C,'รับ-จ่าย ประจำวัน'!$B503,ผลิต2!N:N)+SUMIF(เส้นแต่งหน้าขนมเค้ก!$C:$C,'รับ-จ่าย ประจำวัน'!$B503,เส้นแต่งหน้าขนมเค้ก!N:N)+SUMIF(แพ็ค!$C:$C,'รับ-จ่าย ประจำวัน'!$B503,แพ็ค!N:N)+SUMIF(ธุรการ!$C:$C,'รับ-จ่าย ประจำวัน'!$B503,ธุรการ!N:N)+SUMIF(เส้นแต่งหน้าขนมปัง!$C:$C,'รับ-จ่าย ประจำวัน'!$B503,เส้นแต่งหน้าขนมปัง!N:N)+SUMIF('วางแผนBC,CJ'!$C:$C,'รับ-จ่าย ประจำวัน'!$B503,'วางแผนBC,CJ'!N:N)+SUMIF(RD!$C:$C,'รับ-จ่าย ประจำวัน'!$B503,RD!N:N)+SUMIF('FG,ออนไล,คัดแยก'!$C:$C,'รับ-จ่าย ประจำวัน'!$B503,'FG,ออนไล,คัดแยก'!N:N)</f>
        <v>0</v>
      </c>
      <c r="AV503" s="16">
        <f>SUMIF(เตรียมส่วนผสม!$C:$C,'รับ-จ่าย ประจำวัน'!$B503,เตรียมส่วนผสม!O:O)+SUMIF(กวนไส้!$C:$C,'รับ-จ่าย ประจำวัน'!$B503,กวนไส้!O:O)+SUMIF(ผลิต1!$C:$C,'รับ-จ่าย ประจำวัน'!$B503,ผลิต1!O:O)+SUMIF(ผลิต2!$C:$C,'รับ-จ่าย ประจำวัน'!$B503,ผลิต2!O:O)+SUMIF(เส้นแต่งหน้าขนมเค้ก!$C:$C,'รับ-จ่าย ประจำวัน'!$B503,เส้นแต่งหน้าขนมเค้ก!O:O)+SUMIF(แพ็ค!$C:$C,'รับ-จ่าย ประจำวัน'!$B503,แพ็ค!O:O)+SUMIF(ธุรการ!$C:$C,'รับ-จ่าย ประจำวัน'!$B503,ธุรการ!O:O)+SUMIF(เส้นแต่งหน้าขนมปัง!$C:$C,'รับ-จ่าย ประจำวัน'!$B503,เส้นแต่งหน้าขนมปัง!O:O)+SUMIF('วางแผนBC,CJ'!$C:$C,'รับ-จ่าย ประจำวัน'!$B503,'วางแผนBC,CJ'!O:O)+SUMIF(RD!$C:$C,'รับ-จ่าย ประจำวัน'!$B503,RD!O:O)+SUMIF('FG,ออนไล,คัดแยก'!$C:$C,'รับ-จ่าย ประจำวัน'!$B503,'FG,ออนไล,คัดแยก'!O:O)</f>
        <v>0</v>
      </c>
      <c r="AW503" s="16">
        <f>SUMIF(เตรียมส่วนผสม!$C:$C,'รับ-จ่าย ประจำวัน'!$B503,เตรียมส่วนผสม!P:P)+SUMIF(กวนไส้!$C:$C,'รับ-จ่าย ประจำวัน'!$B503,กวนไส้!P:P)+SUMIF(ผลิต1!$C:$C,'รับ-จ่าย ประจำวัน'!$B503,ผลิต1!P:P)+SUMIF(ผลิต2!$C:$C,'รับ-จ่าย ประจำวัน'!$B503,ผลิต2!P:P)+SUMIF(เส้นแต่งหน้าขนมเค้ก!$C:$C,'รับ-จ่าย ประจำวัน'!$B503,เส้นแต่งหน้าขนมเค้ก!P:P)+SUMIF(แพ็ค!$C:$C,'รับ-จ่าย ประจำวัน'!$B503,แพ็ค!P:P)+SUMIF(ธุรการ!$C:$C,'รับ-จ่าย ประจำวัน'!$B503,ธุรการ!P:P)+SUMIF(เส้นแต่งหน้าขนมปัง!$C:$C,'รับ-จ่าย ประจำวัน'!$B503,เส้นแต่งหน้าขนมปัง!P:P)+SUMIF('วางแผนBC,CJ'!$C:$C,'รับ-จ่าย ประจำวัน'!$B503,'วางแผนBC,CJ'!P:P)+SUMIF(RD!$C:$C,'รับ-จ่าย ประจำวัน'!$B503,RD!P:P)+SUMIF('FG,ออนไล,คัดแยก'!$C:$C,'รับ-จ่าย ประจำวัน'!$B503,'FG,ออนไล,คัดแยก'!P:P)</f>
        <v>0</v>
      </c>
      <c r="AX503" s="16">
        <f>SUMIF(เตรียมส่วนผสม!$C:$C,'รับ-จ่าย ประจำวัน'!$B503,เตรียมส่วนผสม!Q:Q)+SUMIF(กวนไส้!$C:$C,'รับ-จ่าย ประจำวัน'!$B503,กวนไส้!Q:Q)+SUMIF(ผลิต1!$C:$C,'รับ-จ่าย ประจำวัน'!$B503,ผลิต1!Q:Q)+SUMIF(ผลิต2!$C:$C,'รับ-จ่าย ประจำวัน'!$B503,ผลิต2!Q:Q)+SUMIF(เส้นแต่งหน้าขนมเค้ก!$C:$C,'รับ-จ่าย ประจำวัน'!$B503,เส้นแต่งหน้าขนมเค้ก!Q:Q)+SUMIF(แพ็ค!$C:$C,'รับ-จ่าย ประจำวัน'!$B503,แพ็ค!Q:Q)+SUMIF(ธุรการ!$C:$C,'รับ-จ่าย ประจำวัน'!$B503,ธุรการ!Q:Q)+SUMIF(เส้นแต่งหน้าขนมปัง!$C:$C,'รับ-จ่าย ประจำวัน'!$B503,เส้นแต่งหน้าขนมปัง!Q:Q)+SUMIF('วางแผนBC,CJ'!$C:$C,'รับ-จ่าย ประจำวัน'!$B503,'วางแผนBC,CJ'!Q:Q)+SUMIF(RD!$C:$C,'รับ-จ่าย ประจำวัน'!$B503,RD!Q:Q)+SUMIF('FG,ออนไล,คัดแยก'!$C:$C,'รับ-จ่าย ประจำวัน'!$B503,'FG,ออนไล,คัดแยก'!Q:Q)</f>
        <v>0</v>
      </c>
      <c r="AY503" s="16">
        <f>SUMIF(เตรียมส่วนผสม!$C:$C,'รับ-จ่าย ประจำวัน'!$B503,เตรียมส่วนผสม!R:R)+SUMIF(กวนไส้!$C:$C,'รับ-จ่าย ประจำวัน'!$B503,กวนไส้!R:R)+SUMIF(ผลิต1!$C:$C,'รับ-จ่าย ประจำวัน'!$B503,ผลิต1!R:R)+SUMIF(ผลิต2!$C:$C,'รับ-จ่าย ประจำวัน'!$B503,ผลิต2!R:R)+SUMIF(เส้นแต่งหน้าขนมเค้ก!$C:$C,'รับ-จ่าย ประจำวัน'!$B503,เส้นแต่งหน้าขนมเค้ก!R:R)+SUMIF(แพ็ค!$C:$C,'รับ-จ่าย ประจำวัน'!$B503,แพ็ค!R:R)+SUMIF(ธุรการ!$C:$C,'รับ-จ่าย ประจำวัน'!$B503,ธุรการ!R:R)+SUMIF(เส้นแต่งหน้าขนมปัง!$C:$C,'รับ-จ่าย ประจำวัน'!$B503,เส้นแต่งหน้าขนมปัง!R:R)+SUMIF('วางแผนBC,CJ'!$C:$C,'รับ-จ่าย ประจำวัน'!$B503,'วางแผนBC,CJ'!R:R)+SUMIF(RD!$C:$C,'รับ-จ่าย ประจำวัน'!$B503,RD!R:R)+SUMIF('FG,ออนไล,คัดแยก'!$C:$C,'รับ-จ่าย ประจำวัน'!$B503,'FG,ออนไล,คัดแยก'!R:R)</f>
        <v>0</v>
      </c>
      <c r="AZ503" s="16">
        <f>SUMIF(เตรียมส่วนผสม!$C:$C,'รับ-จ่าย ประจำวัน'!$B503,เตรียมส่วนผสม!S:S)+SUMIF(กวนไส้!$C:$C,'รับ-จ่าย ประจำวัน'!$B503,กวนไส้!S:S)+SUMIF(ผลิต1!$C:$C,'รับ-จ่าย ประจำวัน'!$B503,ผลิต1!S:S)+SUMIF(ผลิต2!$C:$C,'รับ-จ่าย ประจำวัน'!$B503,ผลิต2!S:S)+SUMIF(เส้นแต่งหน้าขนมเค้ก!$C:$C,'รับ-จ่าย ประจำวัน'!$B503,เส้นแต่งหน้าขนมเค้ก!S:S)+SUMIF(แพ็ค!$C:$C,'รับ-จ่าย ประจำวัน'!$B503,แพ็ค!S:S)+SUMIF(ธุรการ!$C:$C,'รับ-จ่าย ประจำวัน'!$B503,ธุรการ!S:S)+SUMIF(เส้นแต่งหน้าขนมปัง!$C:$C,'รับ-จ่าย ประจำวัน'!$B503,เส้นแต่งหน้าขนมปัง!S:S)+SUMIF('วางแผนBC,CJ'!$C:$C,'รับ-จ่าย ประจำวัน'!$B503,'วางแผนBC,CJ'!S:S)+SUMIF(RD!$C:$C,'รับ-จ่าย ประจำวัน'!$B503,RD!S:S)+SUMIF('FG,ออนไล,คัดแยก'!$C:$C,'รับ-จ่าย ประจำวัน'!$B503,'FG,ออนไล,คัดแยก'!S:S)</f>
        <v>0</v>
      </c>
      <c r="BA503" s="16">
        <f>SUMIF(เตรียมส่วนผสม!$C:$C,'รับ-จ่าย ประจำวัน'!$B503,เตรียมส่วนผสม!T:T)+SUMIF(กวนไส้!$C:$C,'รับ-จ่าย ประจำวัน'!$B503,กวนไส้!T:T)+SUMIF(ผลิต1!$C:$C,'รับ-จ่าย ประจำวัน'!$B503,ผลิต1!T:T)+SUMIF(ผลิต2!$C:$C,'รับ-จ่าย ประจำวัน'!$B503,ผลิต2!T:T)+SUMIF(เส้นแต่งหน้าขนมเค้ก!$C:$C,'รับ-จ่าย ประจำวัน'!$B503,เส้นแต่งหน้าขนมเค้ก!T:T)+SUMIF(แพ็ค!$C:$C,'รับ-จ่าย ประจำวัน'!$B503,แพ็ค!T:T)+SUMIF(ธุรการ!$C:$C,'รับ-จ่าย ประจำวัน'!$B503,ธุรการ!T:T)+SUMIF(เส้นแต่งหน้าขนมปัง!$C:$C,'รับ-จ่าย ประจำวัน'!$B503,เส้นแต่งหน้าขนมปัง!T:T)+SUMIF('วางแผนBC,CJ'!$C:$C,'รับ-จ่าย ประจำวัน'!$B503,'วางแผนBC,CJ'!T:T)+SUMIF(RD!$C:$C,'รับ-จ่าย ประจำวัน'!$B503,RD!T:T)+SUMIF('FG,ออนไล,คัดแยก'!$C:$C,'รับ-จ่าย ประจำวัน'!$B503,'FG,ออนไล,คัดแยก'!T:T)</f>
        <v>0</v>
      </c>
      <c r="BB503" s="16">
        <f>SUMIF(เตรียมส่วนผสม!$C:$C,'รับ-จ่าย ประจำวัน'!$B503,เตรียมส่วนผสม!U:U)+SUMIF(กวนไส้!$C:$C,'รับ-จ่าย ประจำวัน'!$B503,กวนไส้!U:U)+SUMIF(ผลิต1!$C:$C,'รับ-จ่าย ประจำวัน'!$B503,ผลิต1!U:U)+SUMIF(ผลิต2!$C:$C,'รับ-จ่าย ประจำวัน'!$B503,ผลิต2!U:U)+SUMIF(เส้นแต่งหน้าขนมเค้ก!$C:$C,'รับ-จ่าย ประจำวัน'!$B503,เส้นแต่งหน้าขนมเค้ก!U:U)+SUMIF(แพ็ค!$C:$C,'รับ-จ่าย ประจำวัน'!$B503,แพ็ค!U:U)+SUMIF(ธุรการ!$C:$C,'รับ-จ่าย ประจำวัน'!$B503,ธุรการ!U:U)+SUMIF(เส้นแต่งหน้าขนมปัง!$C:$C,'รับ-จ่าย ประจำวัน'!$B503,เส้นแต่งหน้าขนมปัง!U:U)+SUMIF('วางแผนBC,CJ'!$C:$C,'รับ-จ่าย ประจำวัน'!$B503,'วางแผนBC,CJ'!U:U)+SUMIF(RD!$C:$C,'รับ-จ่าย ประจำวัน'!$B503,RD!U:U)+SUMIF('FG,ออนไล,คัดแยก'!$C:$C,'รับ-จ่าย ประจำวัน'!$B503,'FG,ออนไล,คัดแยก'!U:U)</f>
        <v>0</v>
      </c>
      <c r="BC503" s="16">
        <f>SUMIF(เตรียมส่วนผสม!$C:$C,'รับ-จ่าย ประจำวัน'!$B503,เตรียมส่วนผสม!V:V)+SUMIF(กวนไส้!$C:$C,'รับ-จ่าย ประจำวัน'!$B503,กวนไส้!V:V)+SUMIF(ผลิต1!$C:$C,'รับ-จ่าย ประจำวัน'!$B503,ผลิต1!V:V)+SUMIF(ผลิต2!$C:$C,'รับ-จ่าย ประจำวัน'!$B503,ผลิต2!V:V)+SUMIF(เส้นแต่งหน้าขนมเค้ก!$C:$C,'รับ-จ่าย ประจำวัน'!$B503,เส้นแต่งหน้าขนมเค้ก!V:V)+SUMIF(แพ็ค!$C:$C,'รับ-จ่าย ประจำวัน'!$B503,แพ็ค!V:V)+SUMIF(ธุรการ!$C:$C,'รับ-จ่าย ประจำวัน'!$B503,ธุรการ!V:V)+SUMIF(เส้นแต่งหน้าขนมปัง!$C:$C,'รับ-จ่าย ประจำวัน'!$B503,เส้นแต่งหน้าขนมปัง!V:V)+SUMIF('วางแผนBC,CJ'!$C:$C,'รับ-จ่าย ประจำวัน'!$B503,'วางแผนBC,CJ'!V:V)+SUMIF(RD!$C:$C,'รับ-จ่าย ประจำวัน'!$B503,RD!V:V)+SUMIF('FG,ออนไล,คัดแยก'!$C:$C,'รับ-จ่าย ประจำวัน'!$B503,'FG,ออนไล,คัดแยก'!V:V)</f>
        <v>0</v>
      </c>
      <c r="BD503" s="16">
        <f>SUMIF(เตรียมส่วนผสม!$C:$C,'รับ-จ่าย ประจำวัน'!$B503,เตรียมส่วนผสม!W:W)+SUMIF(กวนไส้!$C:$C,'รับ-จ่าย ประจำวัน'!$B503,กวนไส้!W:W)+SUMIF(ผลิต1!$C:$C,'รับ-จ่าย ประจำวัน'!$B503,ผลิต1!W:W)+SUMIF(ผลิต2!$C:$C,'รับ-จ่าย ประจำวัน'!$B503,ผลิต2!W:W)+SUMIF(เส้นแต่งหน้าขนมเค้ก!$C:$C,'รับ-จ่าย ประจำวัน'!$B503,เส้นแต่งหน้าขนมเค้ก!W:W)+SUMIF(แพ็ค!$C:$C,'รับ-จ่าย ประจำวัน'!$B503,แพ็ค!W:W)+SUMIF(ธุรการ!$C:$C,'รับ-จ่าย ประจำวัน'!$B503,ธุรการ!W:W)+SUMIF(เส้นแต่งหน้าขนมปัง!$C:$C,'รับ-จ่าย ประจำวัน'!$B503,เส้นแต่งหน้าขนมปัง!W:W)+SUMIF('วางแผนBC,CJ'!$C:$C,'รับ-จ่าย ประจำวัน'!$B503,'วางแผนBC,CJ'!W:W)+SUMIF(RD!$C:$C,'รับ-จ่าย ประจำวัน'!$B503,RD!W:W)+SUMIF('FG,ออนไล,คัดแยก'!$C:$C,'รับ-จ่าย ประจำวัน'!$B503,'FG,ออนไล,คัดแยก'!W:W)</f>
        <v>0</v>
      </c>
      <c r="BE503" s="16">
        <f>SUMIF(เตรียมส่วนผสม!$C:$C,'รับ-จ่าย ประจำวัน'!$B503,เตรียมส่วนผสม!X:X)+SUMIF(กวนไส้!$C:$C,'รับ-จ่าย ประจำวัน'!$B503,กวนไส้!X:X)+SUMIF(ผลิต1!$C:$C,'รับ-จ่าย ประจำวัน'!$B503,ผลิต1!X:X)+SUMIF(ผลิต2!$C:$C,'รับ-จ่าย ประจำวัน'!$B503,ผลิต2!X:X)+SUMIF(เส้นแต่งหน้าขนมเค้ก!$C:$C,'รับ-จ่าย ประจำวัน'!$B503,เส้นแต่งหน้าขนมเค้ก!X:X)+SUMIF(แพ็ค!$C:$C,'รับ-จ่าย ประจำวัน'!$B503,แพ็ค!X:X)+SUMIF(ธุรการ!$C:$C,'รับ-จ่าย ประจำวัน'!$B503,ธุรการ!X:X)+SUMIF(เส้นแต่งหน้าขนมปัง!$C:$C,'รับ-จ่าย ประจำวัน'!$B503,เส้นแต่งหน้าขนมปัง!X:X)+SUMIF('วางแผนBC,CJ'!$C:$C,'รับ-จ่าย ประจำวัน'!$B503,'วางแผนBC,CJ'!X:X)+SUMIF(RD!$C:$C,'รับ-จ่าย ประจำวัน'!$B503,RD!X:X)+SUMIF('FG,ออนไล,คัดแยก'!$C:$C,'รับ-จ่าย ประจำวัน'!$B503,'FG,ออนไล,คัดแยก'!X:X)</f>
        <v>0</v>
      </c>
      <c r="BF503" s="16">
        <f>SUMIF(เตรียมส่วนผสม!$C:$C,'รับ-จ่าย ประจำวัน'!$B503,เตรียมส่วนผสม!Y:Y)+SUMIF(กวนไส้!$C:$C,'รับ-จ่าย ประจำวัน'!$B503,กวนไส้!Y:Y)+SUMIF(ผลิต1!$C:$C,'รับ-จ่าย ประจำวัน'!$B503,ผลิต1!Y:Y)+SUMIF(ผลิต2!$C:$C,'รับ-จ่าย ประจำวัน'!$B503,ผลิต2!Y:Y)+SUMIF(เส้นแต่งหน้าขนมเค้ก!$C:$C,'รับ-จ่าย ประจำวัน'!$B503,เส้นแต่งหน้าขนมเค้ก!Y:Y)+SUMIF(แพ็ค!$C:$C,'รับ-จ่าย ประจำวัน'!$B503,แพ็ค!Y:Y)+SUMIF(ธุรการ!$C:$C,'รับ-จ่าย ประจำวัน'!$B503,ธุรการ!Y:Y)+SUMIF(เส้นแต่งหน้าขนมปัง!$C:$C,'รับ-จ่าย ประจำวัน'!$B503,เส้นแต่งหน้าขนมปัง!Y:Y)+SUMIF('วางแผนBC,CJ'!$C:$C,'รับ-จ่าย ประจำวัน'!$B503,'วางแผนBC,CJ'!Y:Y)+SUMIF(RD!$C:$C,'รับ-จ่าย ประจำวัน'!$B503,RD!Y:Y)+SUMIF('FG,ออนไล,คัดแยก'!$C:$C,'รับ-จ่าย ประจำวัน'!$B503,'FG,ออนไล,คัดแยก'!Y:Y)</f>
        <v>0</v>
      </c>
      <c r="BG503" s="16">
        <f>SUMIF(เตรียมส่วนผสม!$C:$C,'รับ-จ่าย ประจำวัน'!$B503,เตรียมส่วนผสม!Z:Z)+SUMIF(กวนไส้!$C:$C,'รับ-จ่าย ประจำวัน'!$B503,กวนไส้!Z:Z)+SUMIF(ผลิต1!$C:$C,'รับ-จ่าย ประจำวัน'!$B503,ผลิต1!Z:Z)+SUMIF(ผลิต2!$C:$C,'รับ-จ่าย ประจำวัน'!$B503,ผลิต2!Z:Z)+SUMIF(เส้นแต่งหน้าขนมเค้ก!$C:$C,'รับ-จ่าย ประจำวัน'!$B503,เส้นแต่งหน้าขนมเค้ก!Z:Z)+SUMIF(แพ็ค!$C:$C,'รับ-จ่าย ประจำวัน'!$B503,แพ็ค!Z:Z)+SUMIF(ธุรการ!$C:$C,'รับ-จ่าย ประจำวัน'!$B503,ธุรการ!Z:Z)+SUMIF(เส้นแต่งหน้าขนมปัง!$C:$C,'รับ-จ่าย ประจำวัน'!$B503,เส้นแต่งหน้าขนมปัง!Z:Z)+SUMIF('วางแผนBC,CJ'!$C:$C,'รับ-จ่าย ประจำวัน'!$B503,'วางแผนBC,CJ'!Z:Z)+SUMIF(RD!$C:$C,'รับ-จ่าย ประจำวัน'!$B503,RD!Z:Z)+SUMIF('FG,ออนไล,คัดแยก'!$C:$C,'รับ-จ่าย ประจำวัน'!$B503,'FG,ออนไล,คัดแยก'!Z:Z)</f>
        <v>0</v>
      </c>
      <c r="BH503" s="16">
        <f>SUMIF(เตรียมส่วนผสม!$C:$C,'รับ-จ่าย ประจำวัน'!$B503,เตรียมส่วนผสม!AA:AA)+SUMIF(กวนไส้!$C:$C,'รับ-จ่าย ประจำวัน'!$B503,กวนไส้!AA:AA)+SUMIF(ผลิต1!$C:$C,'รับ-จ่าย ประจำวัน'!$B503,ผลิต1!AA:AA)+SUMIF(ผลิต2!$C:$C,'รับ-จ่าย ประจำวัน'!$B503,ผลิต2!AA:AA)+SUMIF(เส้นแต่งหน้าขนมเค้ก!$C:$C,'รับ-จ่าย ประจำวัน'!$B503,เส้นแต่งหน้าขนมเค้ก!AA:AA)+SUMIF(แพ็ค!$C:$C,'รับ-จ่าย ประจำวัน'!$B503,แพ็ค!AA:AA)+SUMIF(ธุรการ!$C:$C,'รับ-จ่าย ประจำวัน'!$B503,ธุรการ!AA:AA)+SUMIF(เส้นแต่งหน้าขนมปัง!$C:$C,'รับ-จ่าย ประจำวัน'!$B503,เส้นแต่งหน้าขนมปัง!AA:AA)+SUMIF('วางแผนBC,CJ'!$C:$C,'รับ-จ่าย ประจำวัน'!$B503,'วางแผนBC,CJ'!AA:AA)+SUMIF(RD!$C:$C,'รับ-จ่าย ประจำวัน'!$B503,RD!AA:AA)+SUMIF('FG,ออนไล,คัดแยก'!$C:$C,'รับ-จ่าย ประจำวัน'!$B503,'FG,ออนไล,คัดแยก'!AA:AA)</f>
        <v>0</v>
      </c>
      <c r="BI503" s="16">
        <f>SUMIF(เตรียมส่วนผสม!$C:$C,'รับ-จ่าย ประจำวัน'!$B503,เตรียมส่วนผสม!AB:AB)+SUMIF(กวนไส้!$C:$C,'รับ-จ่าย ประจำวัน'!$B503,กวนไส้!AB:AB)+SUMIF(ผลิต1!$C:$C,'รับ-จ่าย ประจำวัน'!$B503,ผลิต1!AB:AB)+SUMIF(ผลิต2!$C:$C,'รับ-จ่าย ประจำวัน'!$B503,ผลิต2!AB:AB)+SUMIF(เส้นแต่งหน้าขนมเค้ก!$C:$C,'รับ-จ่าย ประจำวัน'!$B503,เส้นแต่งหน้าขนมเค้ก!AB:AB)+SUMIF(แพ็ค!$C:$C,'รับ-จ่าย ประจำวัน'!$B503,แพ็ค!AB:AB)+SUMIF(ธุรการ!$C:$C,'รับ-จ่าย ประจำวัน'!$B503,ธุรการ!AB:AB)+SUMIF(เส้นแต่งหน้าขนมปัง!$C:$C,'รับ-จ่าย ประจำวัน'!$B503,เส้นแต่งหน้าขนมปัง!AB:AB)+SUMIF('วางแผนBC,CJ'!$C:$C,'รับ-จ่าย ประจำวัน'!$B503,'วางแผนBC,CJ'!AB:AB)+SUMIF(RD!$C:$C,'รับ-จ่าย ประจำวัน'!$B503,RD!AB:AB)+SUMIF('FG,ออนไล,คัดแยก'!$C:$C,'รับ-จ่าย ประจำวัน'!$B503,'FG,ออนไล,คัดแยก'!AB:AB)</f>
        <v>0</v>
      </c>
      <c r="BJ503" s="16">
        <f>SUMIF(เตรียมส่วนผสม!$C:$C,'รับ-จ่าย ประจำวัน'!$B503,เตรียมส่วนผสม!AC:AC)+SUMIF(กวนไส้!$C:$C,'รับ-จ่าย ประจำวัน'!$B503,กวนไส้!AC:AC)+SUMIF(ผลิต1!$C:$C,'รับ-จ่าย ประจำวัน'!$B503,ผลิต1!AC:AC)+SUMIF(ผลิต2!$C:$C,'รับ-จ่าย ประจำวัน'!$B503,ผลิต2!AC:AC)+SUMIF(เส้นแต่งหน้าขนมเค้ก!$C:$C,'รับ-จ่าย ประจำวัน'!$B503,เส้นแต่งหน้าขนมเค้ก!AC:AC)+SUMIF(แพ็ค!$C:$C,'รับ-จ่าย ประจำวัน'!$B503,แพ็ค!AC:AC)+SUMIF(ธุรการ!$C:$C,'รับ-จ่าย ประจำวัน'!$B503,ธุรการ!AC:AC)+SUMIF(เส้นแต่งหน้าขนมปัง!$C:$C,'รับ-จ่าย ประจำวัน'!$B503,เส้นแต่งหน้าขนมปัง!AC:AC)+SUMIF('วางแผนBC,CJ'!$C:$C,'รับ-จ่าย ประจำวัน'!$B503,'วางแผนBC,CJ'!AC:AC)+SUMIF(RD!$C:$C,'รับ-จ่าย ประจำวัน'!$B503,RD!AC:AC)+SUMIF('FG,ออนไล,คัดแยก'!$C:$C,'รับ-จ่าย ประจำวัน'!$B503,'FG,ออนไล,คัดแยก'!AC:AC)</f>
        <v>0</v>
      </c>
      <c r="BK503" s="16">
        <f>SUMIF(เตรียมส่วนผสม!$C:$C,'รับ-จ่าย ประจำวัน'!$B503,เตรียมส่วนผสม!AD:AD)+SUMIF(กวนไส้!$C:$C,'รับ-จ่าย ประจำวัน'!$B503,กวนไส้!AD:AD)+SUMIF(ผลิต1!$C:$C,'รับ-จ่าย ประจำวัน'!$B503,ผลิต1!AD:AD)+SUMIF(ผลิต2!$C:$C,'รับ-จ่าย ประจำวัน'!$B503,ผลิต2!AD:AD)+SUMIF(เส้นแต่งหน้าขนมเค้ก!$C:$C,'รับ-จ่าย ประจำวัน'!$B503,เส้นแต่งหน้าขนมเค้ก!AD:AD)+SUMIF(แพ็ค!$C:$C,'รับ-จ่าย ประจำวัน'!$B503,แพ็ค!AD:AD)+SUMIF(ธุรการ!$C:$C,'รับ-จ่าย ประจำวัน'!$B503,ธุรการ!AD:AD)+SUMIF(เส้นแต่งหน้าขนมปัง!$C:$C,'รับ-จ่าย ประจำวัน'!$B503,เส้นแต่งหน้าขนมปัง!AD:AD)+SUMIF('วางแผนBC,CJ'!$C:$C,'รับ-จ่าย ประจำวัน'!$B503,'วางแผนBC,CJ'!AD:AD)+SUMIF(RD!$C:$C,'รับ-จ่าย ประจำวัน'!$B503,RD!AD:AD)+SUMIF('FG,ออนไล,คัดแยก'!$C:$C,'รับ-จ่าย ประจำวัน'!$B503,'FG,ออนไล,คัดแยก'!AD:AD)</f>
        <v>0</v>
      </c>
      <c r="BL503" s="16">
        <f>SUMIF(เตรียมส่วนผสม!$C:$C,'รับ-จ่าย ประจำวัน'!$B503,เตรียมส่วนผสม!AE:AE)+SUMIF(กวนไส้!$C:$C,'รับ-จ่าย ประจำวัน'!$B503,กวนไส้!AE:AE)+SUMIF(ผลิต1!$C:$C,'รับ-จ่าย ประจำวัน'!$B503,ผลิต1!AE:AE)+SUMIF(ผลิต2!$C:$C,'รับ-จ่าย ประจำวัน'!$B503,ผลิต2!AE:AE)+SUMIF(เส้นแต่งหน้าขนมเค้ก!$C:$C,'รับ-จ่าย ประจำวัน'!$B503,เส้นแต่งหน้าขนมเค้ก!AE:AE)+SUMIF(แพ็ค!$C:$C,'รับ-จ่าย ประจำวัน'!$B503,แพ็ค!AE:AE)+SUMIF(ธุรการ!$C:$C,'รับ-จ่าย ประจำวัน'!$B503,ธุรการ!AE:AE)+SUMIF(เส้นแต่งหน้าขนมปัง!$C:$C,'รับ-จ่าย ประจำวัน'!$B503,เส้นแต่งหน้าขนมปัง!AE:AE)+SUMIF('วางแผนBC,CJ'!$C:$C,'รับ-จ่าย ประจำวัน'!$B503,'วางแผนBC,CJ'!AE:AE)+SUMIF(RD!$C:$C,'รับ-จ่าย ประจำวัน'!$B503,RD!AE:AE)+SUMIF('FG,ออนไล,คัดแยก'!$C:$C,'รับ-จ่าย ประจำวัน'!$B503,'FG,ออนไล,คัดแยก'!AE:AE)</f>
        <v>0</v>
      </c>
      <c r="BM503" s="16">
        <f>SUMIF(เตรียมส่วนผสม!$C:$C,'รับ-จ่าย ประจำวัน'!$B503,เตรียมส่วนผสม!AF:AF)+SUMIF(กวนไส้!$C:$C,'รับ-จ่าย ประจำวัน'!$B503,กวนไส้!AF:AF)+SUMIF(ผลิต1!$C:$C,'รับ-จ่าย ประจำวัน'!$B503,ผลิต1!AF:AF)+SUMIF(ผลิต2!$C:$C,'รับ-จ่าย ประจำวัน'!$B503,ผลิต2!AF:AF)+SUMIF(เส้นแต่งหน้าขนมเค้ก!$C:$C,'รับ-จ่าย ประจำวัน'!$B503,เส้นแต่งหน้าขนมเค้ก!AF:AF)+SUMIF(แพ็ค!$C:$C,'รับ-จ่าย ประจำวัน'!$B503,แพ็ค!AF:AF)+SUMIF(ธุรการ!$C:$C,'รับ-จ่าย ประจำวัน'!$B503,ธุรการ!AF:AF)+SUMIF(เส้นแต่งหน้าขนมปัง!$C:$C,'รับ-จ่าย ประจำวัน'!$B503,เส้นแต่งหน้าขนมปัง!AF:AF)+SUMIF('วางแผนBC,CJ'!$C:$C,'รับ-จ่าย ประจำวัน'!$B503,'วางแผนBC,CJ'!AF:AF)+SUMIF(RD!$C:$C,'รับ-จ่าย ประจำวัน'!$B503,RD!AF:AF)+SUMIF('FG,ออนไล,คัดแยก'!$C:$C,'รับ-จ่าย ประจำวัน'!$B503,'FG,ออนไล,คัดแยก'!AF:AF)</f>
        <v>0</v>
      </c>
      <c r="BN503" s="16">
        <f>SUMIF(เตรียมส่วนผสม!$C:$C,'รับ-จ่าย ประจำวัน'!$B503,เตรียมส่วนผสม!AG:AG)+SUMIF(กวนไส้!$C:$C,'รับ-จ่าย ประจำวัน'!$B503,กวนไส้!AG:AG)+SUMIF(ผลิต1!$C:$C,'รับ-จ่าย ประจำวัน'!$B503,ผลิต1!AG:AG)+SUMIF(ผลิต2!$C:$C,'รับ-จ่าย ประจำวัน'!$B503,ผลิต2!AG:AG)+SUMIF(เส้นแต่งหน้าขนมเค้ก!$C:$C,'รับ-จ่าย ประจำวัน'!$B503,เส้นแต่งหน้าขนมเค้ก!AG:AG)+SUMIF(แพ็ค!$C:$C,'รับ-จ่าย ประจำวัน'!$B503,แพ็ค!AG:AG)+SUMIF(ธุรการ!$C:$C,'รับ-จ่าย ประจำวัน'!$B503,ธุรการ!AG:AG)+SUMIF(เส้นแต่งหน้าขนมปัง!$C:$C,'รับ-จ่าย ประจำวัน'!$B503,เส้นแต่งหน้าขนมปัง!AG:AG)+SUMIF('วางแผนBC,CJ'!$C:$C,'รับ-จ่าย ประจำวัน'!$B503,'วางแผนBC,CJ'!AG:AG)+SUMIF(RD!$C:$C,'รับ-จ่าย ประจำวัน'!$B503,RD!AG:AG)+SUMIF('FG,ออนไล,คัดแยก'!$C:$C,'รับ-จ่าย ประจำวัน'!$B503,'FG,ออนไล,คัดแยก'!AG:AG)</f>
        <v>0</v>
      </c>
      <c r="BO503" s="16">
        <f>SUMIF(เตรียมส่วนผสม!$C:$C,'รับ-จ่าย ประจำวัน'!$B503,เตรียมส่วนผสม!AH:AH)+SUMIF(กวนไส้!$C:$C,'รับ-จ่าย ประจำวัน'!$B503,กวนไส้!AH:AH)+SUMIF(ผลิต1!$C:$C,'รับ-จ่าย ประจำวัน'!$B503,ผลิต1!AH:AH)+SUMIF(ผลิต2!$C:$C,'รับ-จ่าย ประจำวัน'!$B503,ผลิต2!AH:AH)+SUMIF(เส้นแต่งหน้าขนมเค้ก!$C:$C,'รับ-จ่าย ประจำวัน'!$B503,เส้นแต่งหน้าขนมเค้ก!AH:AH)+SUMIF(แพ็ค!$C:$C,'รับ-จ่าย ประจำวัน'!$B503,แพ็ค!AH:AH)+SUMIF(ธุรการ!$C:$C,'รับ-จ่าย ประจำวัน'!$B503,ธุรการ!AH:AH)+SUMIF(เส้นแต่งหน้าขนมปัง!$C:$C,'รับ-จ่าย ประจำวัน'!$B503,เส้นแต่งหน้าขนมปัง!AH:AH)+SUMIF('วางแผนBC,CJ'!$C:$C,'รับ-จ่าย ประจำวัน'!$B503,'วางแผนBC,CJ'!AH:AH)+SUMIF(RD!$C:$C,'รับ-จ่าย ประจำวัน'!$B503,RD!AH:AH)+SUMIF('FG,ออนไล,คัดแยก'!$C:$C,'รับ-จ่าย ประจำวัน'!$B503,'FG,ออนไล,คัดแยก'!AH:AH)</f>
        <v>0</v>
      </c>
      <c r="BP503" s="16">
        <f>SUMIF(เตรียมส่วนผสม!$C:$C,'รับ-จ่าย ประจำวัน'!$B503,เตรียมส่วนผสม!AI:AI)+SUMIF(กวนไส้!$C:$C,'รับ-จ่าย ประจำวัน'!$B503,กวนไส้!AI:AI)+SUMIF(ผลิต1!$C:$C,'รับ-จ่าย ประจำวัน'!$B503,ผลิต1!AI:AI)+SUMIF(ผลิต2!$C:$C,'รับ-จ่าย ประจำวัน'!$B503,ผลิต2!AI:AI)+SUMIF(เส้นแต่งหน้าขนมเค้ก!$C:$C,'รับ-จ่าย ประจำวัน'!$B503,เส้นแต่งหน้าขนมเค้ก!AI:AI)+SUMIF(แพ็ค!$C:$C,'รับ-จ่าย ประจำวัน'!$B503,แพ็ค!AI:AI)+SUMIF(ธุรการ!$C:$C,'รับ-จ่าย ประจำวัน'!$B503,ธุรการ!AI:AI)+SUMIF(เส้นแต่งหน้าขนมปัง!$C:$C,'รับ-จ่าย ประจำวัน'!$B503,เส้นแต่งหน้าขนมปัง!AI:AI)+SUMIF('วางแผนBC,CJ'!$C:$C,'รับ-จ่าย ประจำวัน'!$B503,'วางแผนBC,CJ'!AI:AI)+SUMIF(RD!$C:$C,'รับ-จ่าย ประจำวัน'!$B503,RD!AI:AI)+SUMIF('FG,ออนไล,คัดแยก'!$C:$C,'รับ-จ่าย ประจำวัน'!$B503,'FG,ออนไล,คัดแยก'!AI:AI)</f>
        <v>0</v>
      </c>
      <c r="BQ503" s="16">
        <f>SUMIF(เตรียมส่วนผสม!$C:$C,'รับ-จ่าย ประจำวัน'!$B503,เตรียมส่วนผสม!AJ:AJ)+SUMIF(กวนไส้!$C:$C,'รับ-จ่าย ประจำวัน'!$B503,กวนไส้!AJ:AJ)+SUMIF(ผลิต1!$C:$C,'รับ-จ่าย ประจำวัน'!$B503,ผลิต1!AJ:AJ)+SUMIF(ผลิต2!$C:$C,'รับ-จ่าย ประจำวัน'!$B503,ผลิต2!AJ:AJ)+SUMIF(เส้นแต่งหน้าขนมเค้ก!$C:$C,'รับ-จ่าย ประจำวัน'!$B503,เส้นแต่งหน้าขนมเค้ก!AJ:AJ)+SUMIF(แพ็ค!$C:$C,'รับ-จ่าย ประจำวัน'!$B503,แพ็ค!AJ:AJ)+SUMIF(ธุรการ!$C:$C,'รับ-จ่าย ประจำวัน'!$B503,ธุรการ!AJ:AJ)+SUMIF(เส้นแต่งหน้าขนมปัง!$C:$C,'รับ-จ่าย ประจำวัน'!$B503,เส้นแต่งหน้าขนมปัง!AJ:AJ)+SUMIF('วางแผนBC,CJ'!$C:$C,'รับ-จ่าย ประจำวัน'!$B503,'วางแผนBC,CJ'!AJ:AJ)+SUMIF(RD!$C:$C,'รับ-จ่าย ประจำวัน'!$B503,RD!AJ:AJ)+SUMIF('FG,ออนไล,คัดแยก'!$C:$C,'รับ-จ่าย ประจำวัน'!$B503,'FG,ออนไล,คัดแยก'!AJ:AJ)</f>
        <v>0</v>
      </c>
      <c r="BR503" s="16">
        <f>SUMIF(เตรียมส่วนผสม!$C:$C,'รับ-จ่าย ประจำวัน'!$B503,เตรียมส่วนผสม!AK:AK)+SUMIF(กวนไส้!$C:$C,'รับ-จ่าย ประจำวัน'!$B503,กวนไส้!AK:AK)+SUMIF(ผลิต1!$C:$C,'รับ-จ่าย ประจำวัน'!$B503,ผลิต1!AK:AK)+SUMIF(ผลิต2!$C:$C,'รับ-จ่าย ประจำวัน'!$B503,ผลิต2!AK:AK)+SUMIF(เส้นแต่งหน้าขนมเค้ก!$C:$C,'รับ-จ่าย ประจำวัน'!$B503,เส้นแต่งหน้าขนมเค้ก!AK:AK)+SUMIF(แพ็ค!$C:$C,'รับ-จ่าย ประจำวัน'!$B503,แพ็ค!AK:AK)+SUMIF(ธุรการ!$C:$C,'รับ-จ่าย ประจำวัน'!$B503,ธุรการ!AK:AK)+SUMIF(เส้นแต่งหน้าขนมปัง!$C:$C,'รับ-จ่าย ประจำวัน'!$B503,เส้นแต่งหน้าขนมปัง!AK:AK)+SUMIF('วางแผนBC,CJ'!$C:$C,'รับ-จ่าย ประจำวัน'!$B503,'วางแผนBC,CJ'!AK:AK)+SUMIF(RD!$C:$C,'รับ-จ่าย ประจำวัน'!$B503,RD!AK:AK)+SUMIF('FG,ออนไล,คัดแยก'!$C:$C,'รับ-จ่าย ประจำวัน'!$B503,'FG,ออนไล,คัดแยก'!AK:AK)</f>
        <v>0</v>
      </c>
      <c r="BS503" s="16">
        <f>SUMIF(เตรียมส่วนผสม!$C:$C,'รับ-จ่าย ประจำวัน'!$B503,เตรียมส่วนผสม!AL:AL)+SUMIF(กวนไส้!$C:$C,'รับ-จ่าย ประจำวัน'!$B503,กวนไส้!AL:AL)+SUMIF(ผลิต1!$C:$C,'รับ-จ่าย ประจำวัน'!$B503,ผลิต1!AL:AL)+SUMIF(ผลิต2!$C:$C,'รับ-จ่าย ประจำวัน'!$B503,ผลิต2!AL:AL)+SUMIF(เส้นแต่งหน้าขนมเค้ก!$C:$C,'รับ-จ่าย ประจำวัน'!$B503,เส้นแต่งหน้าขนมเค้ก!AL:AL)+SUMIF(แพ็ค!$C:$C,'รับ-จ่าย ประจำวัน'!$B503,แพ็ค!AL:AL)+SUMIF(ธุรการ!$C:$C,'รับ-จ่าย ประจำวัน'!$B503,ธุรการ!AL:AL)+SUMIF(เส้นแต่งหน้าขนมปัง!$C:$C,'รับ-จ่าย ประจำวัน'!$B503,เส้นแต่งหน้าขนมปัง!AL:AL)+SUMIF('วางแผนBC,CJ'!$C:$C,'รับ-จ่าย ประจำวัน'!$B503,'วางแผนBC,CJ'!AL:AL)+SUMIF(RD!$C:$C,'รับ-จ่าย ประจำวัน'!$B503,RD!AL:AL)+SUMIF('FG,ออนไล,คัดแยก'!$C:$C,'รับ-จ่าย ประจำวัน'!$B503,'FG,ออนไล,คัดแยก'!AL:AL)</f>
        <v>0</v>
      </c>
      <c r="BT503" s="18">
        <f t="shared" si="107"/>
        <v>0</v>
      </c>
      <c r="BU503" s="116"/>
      <c r="BV503" s="146">
        <f t="shared" si="108"/>
        <v>8100</v>
      </c>
      <c r="BW503" s="183">
        <v>30</v>
      </c>
      <c r="BX503" s="172">
        <f t="shared" si="103"/>
        <v>0</v>
      </c>
      <c r="BY503" s="188" t="e">
        <f t="shared" si="104"/>
        <v>#DIV/0!</v>
      </c>
      <c r="BZ503" s="180" t="e">
        <f t="shared" ca="1" si="109"/>
        <v>#DIV/0!</v>
      </c>
      <c r="CA503" s="152"/>
      <c r="CB503" s="93"/>
      <c r="CC503" s="93"/>
      <c r="CD503" s="93"/>
      <c r="CE503" s="93"/>
      <c r="CF503" s="93"/>
      <c r="CG503" s="93"/>
      <c r="CH503" s="93"/>
      <c r="CI503" s="93"/>
      <c r="CJ503" s="97"/>
      <c r="CK503" s="9">
        <f t="shared" si="105"/>
        <v>8100</v>
      </c>
    </row>
    <row r="504" spans="1:89" hidden="1" x14ac:dyDescent="0.5">
      <c r="A504" s="149"/>
      <c r="B504" s="34">
        <v>1024101007</v>
      </c>
      <c r="C504" s="33" t="s">
        <v>1721</v>
      </c>
      <c r="D504" s="141" t="s">
        <v>91</v>
      </c>
      <c r="E504" s="25"/>
      <c r="F504" s="132"/>
      <c r="G504" s="25"/>
      <c r="H504" s="12">
        <v>10200</v>
      </c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58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11"/>
      <c r="AF504" s="11"/>
      <c r="AG504" s="11"/>
      <c r="AH504" s="11"/>
      <c r="AI504" s="25"/>
      <c r="AJ504" s="25"/>
      <c r="AK504" s="25"/>
      <c r="AL504" s="25"/>
      <c r="AM504" s="25"/>
      <c r="AN504" s="15">
        <f t="shared" si="111"/>
        <v>0</v>
      </c>
      <c r="AO504" s="16">
        <f>SUMIF(เตรียมส่วนผสม!$C:$C,'รับ-จ่าย ประจำวัน'!$B504,เตรียมส่วนผสม!H:H)+SUMIF(กวนไส้!$C:$C,'รับ-จ่าย ประจำวัน'!$B504,กวนไส้!H:H)+SUMIF(ผลิต1!$C:$C,'รับ-จ่าย ประจำวัน'!$B504,ผลิต1!H:H)+SUMIF(ผลิต2!$C:$C,'รับ-จ่าย ประจำวัน'!$B504,ผลิต2!H:H)+SUMIF(เส้นแต่งหน้าขนมเค้ก!$C:$C,'รับ-จ่าย ประจำวัน'!$B504,เส้นแต่งหน้าขนมเค้ก!H:H)+SUMIF(แพ็ค!$C:$C,'รับ-จ่าย ประจำวัน'!$B504,แพ็ค!H:H)+SUMIF(ธุรการ!$C:$C,'รับ-จ่าย ประจำวัน'!$B504,ธุรการ!H:H)+SUMIF(เส้นแต่งหน้าขนมปัง!$C:$C,'รับ-จ่าย ประจำวัน'!$B504,เส้นแต่งหน้าขนมปัง!H:H)+SUMIF('วางแผนBC,CJ'!$C:$C,'รับ-จ่าย ประจำวัน'!$B504,'วางแผนBC,CJ'!H:H)+SUMIF(RD!$C:$C,'รับ-จ่าย ประจำวัน'!$B504,RD!H:H)+SUMIF('FG,ออนไล,คัดแยก'!$C:$C,'รับ-จ่าย ประจำวัน'!$B504,'FG,ออนไล,คัดแยก'!H:H)</f>
        <v>0</v>
      </c>
      <c r="AP504" s="16">
        <f>SUMIF(เตรียมส่วนผสม!$C:$C,'รับ-จ่าย ประจำวัน'!$B504,เตรียมส่วนผสม!I:I)+SUMIF(กวนไส้!$C:$C,'รับ-จ่าย ประจำวัน'!$B504,กวนไส้!I:I)+SUMIF(ผลิต1!$C:$C,'รับ-จ่าย ประจำวัน'!$B504,ผลิต1!I:I)+SUMIF(ผลิต2!$C:$C,'รับ-จ่าย ประจำวัน'!$B504,ผลิต2!I:I)+SUMIF(เส้นแต่งหน้าขนมเค้ก!$C:$C,'รับ-จ่าย ประจำวัน'!$B504,เส้นแต่งหน้าขนมเค้ก!I:I)+SUMIF(แพ็ค!$C:$C,'รับ-จ่าย ประจำวัน'!$B504,แพ็ค!I:I)+SUMIF(ธุรการ!$C:$C,'รับ-จ่าย ประจำวัน'!$B504,ธุรการ!I:I)+SUMIF(เส้นแต่งหน้าขนมปัง!$C:$C,'รับ-จ่าย ประจำวัน'!$B504,เส้นแต่งหน้าขนมปัง!I:I)+SUMIF('วางแผนBC,CJ'!$C:$C,'รับ-จ่าย ประจำวัน'!$B504,'วางแผนBC,CJ'!I:I)+SUMIF(RD!$C:$C,'รับ-จ่าย ประจำวัน'!$B504,RD!I:I)+SUMIF('FG,ออนไล,คัดแยก'!$C:$C,'รับ-จ่าย ประจำวัน'!$B504,'FG,ออนไล,คัดแยก'!I:I)</f>
        <v>0</v>
      </c>
      <c r="AQ504" s="16">
        <f>SUMIF(เตรียมส่วนผสม!$C:$C,'รับ-จ่าย ประจำวัน'!$B504,เตรียมส่วนผสม!J:J)+SUMIF(กวนไส้!$C:$C,'รับ-จ่าย ประจำวัน'!$B504,กวนไส้!J:J)+SUMIF(ผลิต1!$C:$C,'รับ-จ่าย ประจำวัน'!$B504,ผลิต1!J:J)+SUMIF(ผลิต2!$C:$C,'รับ-จ่าย ประจำวัน'!$B504,ผลิต2!J:J)+SUMIF(เส้นแต่งหน้าขนมเค้ก!$C:$C,'รับ-จ่าย ประจำวัน'!$B504,เส้นแต่งหน้าขนมเค้ก!J:J)+SUMIF(แพ็ค!$C:$C,'รับ-จ่าย ประจำวัน'!$B504,แพ็ค!J:J)+SUMIF(ธุรการ!$C:$C,'รับ-จ่าย ประจำวัน'!$B504,ธุรการ!J:J)+SUMIF(เส้นแต่งหน้าขนมปัง!$C:$C,'รับ-จ่าย ประจำวัน'!$B504,เส้นแต่งหน้าขนมปัง!J:J)+SUMIF('วางแผนBC,CJ'!$C:$C,'รับ-จ่าย ประจำวัน'!$B504,'วางแผนBC,CJ'!J:J)+SUMIF(RD!$C:$C,'รับ-จ่าย ประจำวัน'!$B504,RD!J:J)+SUMIF('FG,ออนไล,คัดแยก'!$C:$C,'รับ-จ่าย ประจำวัน'!$B504,'FG,ออนไล,คัดแยก'!J:J)</f>
        <v>0</v>
      </c>
      <c r="AR504" s="16">
        <f>SUMIF(เตรียมส่วนผสม!$C:$C,'รับ-จ่าย ประจำวัน'!$B504,เตรียมส่วนผสม!K:K)+SUMIF(กวนไส้!$C:$C,'รับ-จ่าย ประจำวัน'!$B504,กวนไส้!K:K)+SUMIF(ผลิต1!$C:$C,'รับ-จ่าย ประจำวัน'!$B504,ผลิต1!K:K)+SUMIF(ผลิต2!$C:$C,'รับ-จ่าย ประจำวัน'!$B504,ผลิต2!K:K)+SUMIF(เส้นแต่งหน้าขนมเค้ก!$C:$C,'รับ-จ่าย ประจำวัน'!$B504,เส้นแต่งหน้าขนมเค้ก!K:K)+SUMIF(แพ็ค!$C:$C,'รับ-จ่าย ประจำวัน'!$B504,แพ็ค!K:K)+SUMIF(ธุรการ!$C:$C,'รับ-จ่าย ประจำวัน'!$B504,ธุรการ!K:K)+SUMIF(เส้นแต่งหน้าขนมปัง!$C:$C,'รับ-จ่าย ประจำวัน'!$B504,เส้นแต่งหน้าขนมปัง!K:K)+SUMIF('วางแผนBC,CJ'!$C:$C,'รับ-จ่าย ประจำวัน'!$B504,'วางแผนBC,CJ'!K:K)+SUMIF(RD!$C:$C,'รับ-จ่าย ประจำวัน'!$B504,RD!K:K)+SUMIF('FG,ออนไล,คัดแยก'!$C:$C,'รับ-จ่าย ประจำวัน'!$B504,'FG,ออนไล,คัดแยก'!K:K)</f>
        <v>0</v>
      </c>
      <c r="AS504" s="16">
        <f>SUMIF(เตรียมส่วนผสม!$C:$C,'รับ-จ่าย ประจำวัน'!$B504,เตรียมส่วนผสม!L:L)+SUMIF(กวนไส้!$C:$C,'รับ-จ่าย ประจำวัน'!$B504,กวนไส้!L:L)+SUMIF(ผลิต1!$C:$C,'รับ-จ่าย ประจำวัน'!$B504,ผลิต1!L:L)+SUMIF(ผลิต2!$C:$C,'รับ-จ่าย ประจำวัน'!$B504,ผลิต2!L:L)+SUMIF(เส้นแต่งหน้าขนมเค้ก!$C:$C,'รับ-จ่าย ประจำวัน'!$B504,เส้นแต่งหน้าขนมเค้ก!L:L)+SUMIF(แพ็ค!$C:$C,'รับ-จ่าย ประจำวัน'!$B504,แพ็ค!L:L)+SUMIF(ธุรการ!$C:$C,'รับ-จ่าย ประจำวัน'!$B504,ธุรการ!L:L)+SUMIF(เส้นแต่งหน้าขนมปัง!$C:$C,'รับ-จ่าย ประจำวัน'!$B504,เส้นแต่งหน้าขนมปัง!L:L)+SUMIF('วางแผนBC,CJ'!$C:$C,'รับ-จ่าย ประจำวัน'!$B504,'วางแผนBC,CJ'!L:L)+SUMIF(RD!$C:$C,'รับ-จ่าย ประจำวัน'!$B504,RD!L:L)+SUMIF('FG,ออนไล,คัดแยก'!$C:$C,'รับ-จ่าย ประจำวัน'!$B504,'FG,ออนไล,คัดแยก'!L:L)</f>
        <v>0</v>
      </c>
      <c r="AT504" s="16">
        <f>SUMIF(เตรียมส่วนผสม!$C:$C,'รับ-จ่าย ประจำวัน'!$B504,เตรียมส่วนผสม!M:M)+SUMIF(กวนไส้!$C:$C,'รับ-จ่าย ประจำวัน'!$B504,กวนไส้!M:M)+SUMIF(ผลิต1!$C:$C,'รับ-จ่าย ประจำวัน'!$B504,ผลิต1!M:M)+SUMIF(ผลิต2!$C:$C,'รับ-จ่าย ประจำวัน'!$B504,ผลิต2!M:M)+SUMIF(เส้นแต่งหน้าขนมเค้ก!$C:$C,'รับ-จ่าย ประจำวัน'!$B504,เส้นแต่งหน้าขนมเค้ก!M:M)+SUMIF(แพ็ค!$C:$C,'รับ-จ่าย ประจำวัน'!$B504,แพ็ค!M:M)+SUMIF(ธุรการ!$C:$C,'รับ-จ่าย ประจำวัน'!$B504,ธุรการ!M:M)+SUMIF(เส้นแต่งหน้าขนมปัง!$C:$C,'รับ-จ่าย ประจำวัน'!$B504,เส้นแต่งหน้าขนมปัง!M:M)+SUMIF('วางแผนBC,CJ'!$C:$C,'รับ-จ่าย ประจำวัน'!$B504,'วางแผนBC,CJ'!M:M)+SUMIF(RD!$C:$C,'รับ-จ่าย ประจำวัน'!$B504,RD!M:M)+SUMIF('FG,ออนไล,คัดแยก'!$C:$C,'รับ-จ่าย ประจำวัน'!$B504,'FG,ออนไล,คัดแยก'!M:M)</f>
        <v>0</v>
      </c>
      <c r="AU504" s="16">
        <f>SUMIF(เตรียมส่วนผสม!$C:$C,'รับ-จ่าย ประจำวัน'!$B504,เตรียมส่วนผสม!N:N)+SUMIF(กวนไส้!$C:$C,'รับ-จ่าย ประจำวัน'!$B504,กวนไส้!N:N)+SUMIF(ผลิต1!$C:$C,'รับ-จ่าย ประจำวัน'!$B504,ผลิต1!N:N)+SUMIF(ผลิต2!$C:$C,'รับ-จ่าย ประจำวัน'!$B504,ผลิต2!N:N)+SUMIF(เส้นแต่งหน้าขนมเค้ก!$C:$C,'รับ-จ่าย ประจำวัน'!$B504,เส้นแต่งหน้าขนมเค้ก!N:N)+SUMIF(แพ็ค!$C:$C,'รับ-จ่าย ประจำวัน'!$B504,แพ็ค!N:N)+SUMIF(ธุรการ!$C:$C,'รับ-จ่าย ประจำวัน'!$B504,ธุรการ!N:N)+SUMIF(เส้นแต่งหน้าขนมปัง!$C:$C,'รับ-จ่าย ประจำวัน'!$B504,เส้นแต่งหน้าขนมปัง!N:N)+SUMIF('วางแผนBC,CJ'!$C:$C,'รับ-จ่าย ประจำวัน'!$B504,'วางแผนBC,CJ'!N:N)+SUMIF(RD!$C:$C,'รับ-จ่าย ประจำวัน'!$B504,RD!N:N)+SUMIF('FG,ออนไล,คัดแยก'!$C:$C,'รับ-จ่าย ประจำวัน'!$B504,'FG,ออนไล,คัดแยก'!N:N)</f>
        <v>0</v>
      </c>
      <c r="AV504" s="16">
        <f>SUMIF(เตรียมส่วนผสม!$C:$C,'รับ-จ่าย ประจำวัน'!$B504,เตรียมส่วนผสม!O:O)+SUMIF(กวนไส้!$C:$C,'รับ-จ่าย ประจำวัน'!$B504,กวนไส้!O:O)+SUMIF(ผลิต1!$C:$C,'รับ-จ่าย ประจำวัน'!$B504,ผลิต1!O:O)+SUMIF(ผลิต2!$C:$C,'รับ-จ่าย ประจำวัน'!$B504,ผลิต2!O:O)+SUMIF(เส้นแต่งหน้าขนมเค้ก!$C:$C,'รับ-จ่าย ประจำวัน'!$B504,เส้นแต่งหน้าขนมเค้ก!O:O)+SUMIF(แพ็ค!$C:$C,'รับ-จ่าย ประจำวัน'!$B504,แพ็ค!O:O)+SUMIF(ธุรการ!$C:$C,'รับ-จ่าย ประจำวัน'!$B504,ธุรการ!O:O)+SUMIF(เส้นแต่งหน้าขนมปัง!$C:$C,'รับ-จ่าย ประจำวัน'!$B504,เส้นแต่งหน้าขนมปัง!O:O)+SUMIF('วางแผนBC,CJ'!$C:$C,'รับ-จ่าย ประจำวัน'!$B504,'วางแผนBC,CJ'!O:O)+SUMIF(RD!$C:$C,'รับ-จ่าย ประจำวัน'!$B504,RD!O:O)+SUMIF('FG,ออนไล,คัดแยก'!$C:$C,'รับ-จ่าย ประจำวัน'!$B504,'FG,ออนไล,คัดแยก'!O:O)</f>
        <v>0</v>
      </c>
      <c r="AW504" s="16">
        <f>SUMIF(เตรียมส่วนผสม!$C:$C,'รับ-จ่าย ประจำวัน'!$B504,เตรียมส่วนผสม!P:P)+SUMIF(กวนไส้!$C:$C,'รับ-จ่าย ประจำวัน'!$B504,กวนไส้!P:P)+SUMIF(ผลิต1!$C:$C,'รับ-จ่าย ประจำวัน'!$B504,ผลิต1!P:P)+SUMIF(ผลิต2!$C:$C,'รับ-จ่าย ประจำวัน'!$B504,ผลิต2!P:P)+SUMIF(เส้นแต่งหน้าขนมเค้ก!$C:$C,'รับ-จ่าย ประจำวัน'!$B504,เส้นแต่งหน้าขนมเค้ก!P:P)+SUMIF(แพ็ค!$C:$C,'รับ-จ่าย ประจำวัน'!$B504,แพ็ค!P:P)+SUMIF(ธุรการ!$C:$C,'รับ-จ่าย ประจำวัน'!$B504,ธุรการ!P:P)+SUMIF(เส้นแต่งหน้าขนมปัง!$C:$C,'รับ-จ่าย ประจำวัน'!$B504,เส้นแต่งหน้าขนมปัง!P:P)+SUMIF('วางแผนBC,CJ'!$C:$C,'รับ-จ่าย ประจำวัน'!$B504,'วางแผนBC,CJ'!P:P)+SUMIF(RD!$C:$C,'รับ-จ่าย ประจำวัน'!$B504,RD!P:P)+SUMIF('FG,ออนไล,คัดแยก'!$C:$C,'รับ-จ่าย ประจำวัน'!$B504,'FG,ออนไล,คัดแยก'!P:P)</f>
        <v>0</v>
      </c>
      <c r="AX504" s="16">
        <f>SUMIF(เตรียมส่วนผสม!$C:$C,'รับ-จ่าย ประจำวัน'!$B504,เตรียมส่วนผสม!Q:Q)+SUMIF(กวนไส้!$C:$C,'รับ-จ่าย ประจำวัน'!$B504,กวนไส้!Q:Q)+SUMIF(ผลิต1!$C:$C,'รับ-จ่าย ประจำวัน'!$B504,ผลิต1!Q:Q)+SUMIF(ผลิต2!$C:$C,'รับ-จ่าย ประจำวัน'!$B504,ผลิต2!Q:Q)+SUMIF(เส้นแต่งหน้าขนมเค้ก!$C:$C,'รับ-จ่าย ประจำวัน'!$B504,เส้นแต่งหน้าขนมเค้ก!Q:Q)+SUMIF(แพ็ค!$C:$C,'รับ-จ่าย ประจำวัน'!$B504,แพ็ค!Q:Q)+SUMIF(ธุรการ!$C:$C,'รับ-จ่าย ประจำวัน'!$B504,ธุรการ!Q:Q)+SUMIF(เส้นแต่งหน้าขนมปัง!$C:$C,'รับ-จ่าย ประจำวัน'!$B504,เส้นแต่งหน้าขนมปัง!Q:Q)+SUMIF('วางแผนBC,CJ'!$C:$C,'รับ-จ่าย ประจำวัน'!$B504,'วางแผนBC,CJ'!Q:Q)+SUMIF(RD!$C:$C,'รับ-จ่าย ประจำวัน'!$B504,RD!Q:Q)+SUMIF('FG,ออนไล,คัดแยก'!$C:$C,'รับ-จ่าย ประจำวัน'!$B504,'FG,ออนไล,คัดแยก'!Q:Q)</f>
        <v>0</v>
      </c>
      <c r="AY504" s="16">
        <f>SUMIF(เตรียมส่วนผสม!$C:$C,'รับ-จ่าย ประจำวัน'!$B504,เตรียมส่วนผสม!R:R)+SUMIF(กวนไส้!$C:$C,'รับ-จ่าย ประจำวัน'!$B504,กวนไส้!R:R)+SUMIF(ผลิต1!$C:$C,'รับ-จ่าย ประจำวัน'!$B504,ผลิต1!R:R)+SUMIF(ผลิต2!$C:$C,'รับ-จ่าย ประจำวัน'!$B504,ผลิต2!R:R)+SUMIF(เส้นแต่งหน้าขนมเค้ก!$C:$C,'รับ-จ่าย ประจำวัน'!$B504,เส้นแต่งหน้าขนมเค้ก!R:R)+SUMIF(แพ็ค!$C:$C,'รับ-จ่าย ประจำวัน'!$B504,แพ็ค!R:R)+SUMIF(ธุรการ!$C:$C,'รับ-จ่าย ประจำวัน'!$B504,ธุรการ!R:R)+SUMIF(เส้นแต่งหน้าขนมปัง!$C:$C,'รับ-จ่าย ประจำวัน'!$B504,เส้นแต่งหน้าขนมปัง!R:R)+SUMIF('วางแผนBC,CJ'!$C:$C,'รับ-จ่าย ประจำวัน'!$B504,'วางแผนBC,CJ'!R:R)+SUMIF(RD!$C:$C,'รับ-จ่าย ประจำวัน'!$B504,RD!R:R)+SUMIF('FG,ออนไล,คัดแยก'!$C:$C,'รับ-จ่าย ประจำวัน'!$B504,'FG,ออนไล,คัดแยก'!R:R)</f>
        <v>0</v>
      </c>
      <c r="AZ504" s="16">
        <f>SUMIF(เตรียมส่วนผสม!$C:$C,'รับ-จ่าย ประจำวัน'!$B504,เตรียมส่วนผสม!S:S)+SUMIF(กวนไส้!$C:$C,'รับ-จ่าย ประจำวัน'!$B504,กวนไส้!S:S)+SUMIF(ผลิต1!$C:$C,'รับ-จ่าย ประจำวัน'!$B504,ผลิต1!S:S)+SUMIF(ผลิต2!$C:$C,'รับ-จ่าย ประจำวัน'!$B504,ผลิต2!S:S)+SUMIF(เส้นแต่งหน้าขนมเค้ก!$C:$C,'รับ-จ่าย ประจำวัน'!$B504,เส้นแต่งหน้าขนมเค้ก!S:S)+SUMIF(แพ็ค!$C:$C,'รับ-จ่าย ประจำวัน'!$B504,แพ็ค!S:S)+SUMIF(ธุรการ!$C:$C,'รับ-จ่าย ประจำวัน'!$B504,ธุรการ!S:S)+SUMIF(เส้นแต่งหน้าขนมปัง!$C:$C,'รับ-จ่าย ประจำวัน'!$B504,เส้นแต่งหน้าขนมปัง!S:S)+SUMIF('วางแผนBC,CJ'!$C:$C,'รับ-จ่าย ประจำวัน'!$B504,'วางแผนBC,CJ'!S:S)+SUMIF(RD!$C:$C,'รับ-จ่าย ประจำวัน'!$B504,RD!S:S)+SUMIF('FG,ออนไล,คัดแยก'!$C:$C,'รับ-จ่าย ประจำวัน'!$B504,'FG,ออนไล,คัดแยก'!S:S)</f>
        <v>0</v>
      </c>
      <c r="BA504" s="16">
        <f>SUMIF(เตรียมส่วนผสม!$C:$C,'รับ-จ่าย ประจำวัน'!$B504,เตรียมส่วนผสม!T:T)+SUMIF(กวนไส้!$C:$C,'รับ-จ่าย ประจำวัน'!$B504,กวนไส้!T:T)+SUMIF(ผลิต1!$C:$C,'รับ-จ่าย ประจำวัน'!$B504,ผลิต1!T:T)+SUMIF(ผลิต2!$C:$C,'รับ-จ่าย ประจำวัน'!$B504,ผลิต2!T:T)+SUMIF(เส้นแต่งหน้าขนมเค้ก!$C:$C,'รับ-จ่าย ประจำวัน'!$B504,เส้นแต่งหน้าขนมเค้ก!T:T)+SUMIF(แพ็ค!$C:$C,'รับ-จ่าย ประจำวัน'!$B504,แพ็ค!T:T)+SUMIF(ธุรการ!$C:$C,'รับ-จ่าย ประจำวัน'!$B504,ธุรการ!T:T)+SUMIF(เส้นแต่งหน้าขนมปัง!$C:$C,'รับ-จ่าย ประจำวัน'!$B504,เส้นแต่งหน้าขนมปัง!T:T)+SUMIF('วางแผนBC,CJ'!$C:$C,'รับ-จ่าย ประจำวัน'!$B504,'วางแผนBC,CJ'!T:T)+SUMIF(RD!$C:$C,'รับ-จ่าย ประจำวัน'!$B504,RD!T:T)+SUMIF('FG,ออนไล,คัดแยก'!$C:$C,'รับ-จ่าย ประจำวัน'!$B504,'FG,ออนไล,คัดแยก'!T:T)</f>
        <v>0</v>
      </c>
      <c r="BB504" s="16">
        <f>SUMIF(เตรียมส่วนผสม!$C:$C,'รับ-จ่าย ประจำวัน'!$B504,เตรียมส่วนผสม!U:U)+SUMIF(กวนไส้!$C:$C,'รับ-จ่าย ประจำวัน'!$B504,กวนไส้!U:U)+SUMIF(ผลิต1!$C:$C,'รับ-จ่าย ประจำวัน'!$B504,ผลิต1!U:U)+SUMIF(ผลิต2!$C:$C,'รับ-จ่าย ประจำวัน'!$B504,ผลิต2!U:U)+SUMIF(เส้นแต่งหน้าขนมเค้ก!$C:$C,'รับ-จ่าย ประจำวัน'!$B504,เส้นแต่งหน้าขนมเค้ก!U:U)+SUMIF(แพ็ค!$C:$C,'รับ-จ่าย ประจำวัน'!$B504,แพ็ค!U:U)+SUMIF(ธุรการ!$C:$C,'รับ-จ่าย ประจำวัน'!$B504,ธุรการ!U:U)+SUMIF(เส้นแต่งหน้าขนมปัง!$C:$C,'รับ-จ่าย ประจำวัน'!$B504,เส้นแต่งหน้าขนมปัง!U:U)+SUMIF('วางแผนBC,CJ'!$C:$C,'รับ-จ่าย ประจำวัน'!$B504,'วางแผนBC,CJ'!U:U)+SUMIF(RD!$C:$C,'รับ-จ่าย ประจำวัน'!$B504,RD!U:U)+SUMIF('FG,ออนไล,คัดแยก'!$C:$C,'รับ-จ่าย ประจำวัน'!$B504,'FG,ออนไล,คัดแยก'!U:U)</f>
        <v>0</v>
      </c>
      <c r="BC504" s="16">
        <f>SUMIF(เตรียมส่วนผสม!$C:$C,'รับ-จ่าย ประจำวัน'!$B504,เตรียมส่วนผสม!V:V)+SUMIF(กวนไส้!$C:$C,'รับ-จ่าย ประจำวัน'!$B504,กวนไส้!V:V)+SUMIF(ผลิต1!$C:$C,'รับ-จ่าย ประจำวัน'!$B504,ผลิต1!V:V)+SUMIF(ผลิต2!$C:$C,'รับ-จ่าย ประจำวัน'!$B504,ผลิต2!V:V)+SUMIF(เส้นแต่งหน้าขนมเค้ก!$C:$C,'รับ-จ่าย ประจำวัน'!$B504,เส้นแต่งหน้าขนมเค้ก!V:V)+SUMIF(แพ็ค!$C:$C,'รับ-จ่าย ประจำวัน'!$B504,แพ็ค!V:V)+SUMIF(ธุรการ!$C:$C,'รับ-จ่าย ประจำวัน'!$B504,ธุรการ!V:V)+SUMIF(เส้นแต่งหน้าขนมปัง!$C:$C,'รับ-จ่าย ประจำวัน'!$B504,เส้นแต่งหน้าขนมปัง!V:V)+SUMIF('วางแผนBC,CJ'!$C:$C,'รับ-จ่าย ประจำวัน'!$B504,'วางแผนBC,CJ'!V:V)+SUMIF(RD!$C:$C,'รับ-จ่าย ประจำวัน'!$B504,RD!V:V)+SUMIF('FG,ออนไล,คัดแยก'!$C:$C,'รับ-จ่าย ประจำวัน'!$B504,'FG,ออนไล,คัดแยก'!V:V)</f>
        <v>0</v>
      </c>
      <c r="BD504" s="16">
        <f>SUMIF(เตรียมส่วนผสม!$C:$C,'รับ-จ่าย ประจำวัน'!$B504,เตรียมส่วนผสม!W:W)+SUMIF(กวนไส้!$C:$C,'รับ-จ่าย ประจำวัน'!$B504,กวนไส้!W:W)+SUMIF(ผลิต1!$C:$C,'รับ-จ่าย ประจำวัน'!$B504,ผลิต1!W:W)+SUMIF(ผลิต2!$C:$C,'รับ-จ่าย ประจำวัน'!$B504,ผลิต2!W:W)+SUMIF(เส้นแต่งหน้าขนมเค้ก!$C:$C,'รับ-จ่าย ประจำวัน'!$B504,เส้นแต่งหน้าขนมเค้ก!W:W)+SUMIF(แพ็ค!$C:$C,'รับ-จ่าย ประจำวัน'!$B504,แพ็ค!W:W)+SUMIF(ธุรการ!$C:$C,'รับ-จ่าย ประจำวัน'!$B504,ธุรการ!W:W)+SUMIF(เส้นแต่งหน้าขนมปัง!$C:$C,'รับ-จ่าย ประจำวัน'!$B504,เส้นแต่งหน้าขนมปัง!W:W)+SUMIF('วางแผนBC,CJ'!$C:$C,'รับ-จ่าย ประจำวัน'!$B504,'วางแผนBC,CJ'!W:W)+SUMIF(RD!$C:$C,'รับ-จ่าย ประจำวัน'!$B504,RD!W:W)+SUMIF('FG,ออนไล,คัดแยก'!$C:$C,'รับ-จ่าย ประจำวัน'!$B504,'FG,ออนไล,คัดแยก'!W:W)</f>
        <v>0</v>
      </c>
      <c r="BE504" s="16">
        <f>SUMIF(เตรียมส่วนผสม!$C:$C,'รับ-จ่าย ประจำวัน'!$B504,เตรียมส่วนผสม!X:X)+SUMIF(กวนไส้!$C:$C,'รับ-จ่าย ประจำวัน'!$B504,กวนไส้!X:X)+SUMIF(ผลิต1!$C:$C,'รับ-จ่าย ประจำวัน'!$B504,ผลิต1!X:X)+SUMIF(ผลิต2!$C:$C,'รับ-จ่าย ประจำวัน'!$B504,ผลิต2!X:X)+SUMIF(เส้นแต่งหน้าขนมเค้ก!$C:$C,'รับ-จ่าย ประจำวัน'!$B504,เส้นแต่งหน้าขนมเค้ก!X:X)+SUMIF(แพ็ค!$C:$C,'รับ-จ่าย ประจำวัน'!$B504,แพ็ค!X:X)+SUMIF(ธุรการ!$C:$C,'รับ-จ่าย ประจำวัน'!$B504,ธุรการ!X:X)+SUMIF(เส้นแต่งหน้าขนมปัง!$C:$C,'รับ-จ่าย ประจำวัน'!$B504,เส้นแต่งหน้าขนมปัง!X:X)+SUMIF('วางแผนBC,CJ'!$C:$C,'รับ-จ่าย ประจำวัน'!$B504,'วางแผนBC,CJ'!X:X)+SUMIF(RD!$C:$C,'รับ-จ่าย ประจำวัน'!$B504,RD!X:X)+SUMIF('FG,ออนไล,คัดแยก'!$C:$C,'รับ-จ่าย ประจำวัน'!$B504,'FG,ออนไล,คัดแยก'!X:X)</f>
        <v>0</v>
      </c>
      <c r="BF504" s="16">
        <f>SUMIF(เตรียมส่วนผสม!$C:$C,'รับ-จ่าย ประจำวัน'!$B504,เตรียมส่วนผสม!Y:Y)+SUMIF(กวนไส้!$C:$C,'รับ-จ่าย ประจำวัน'!$B504,กวนไส้!Y:Y)+SUMIF(ผลิต1!$C:$C,'รับ-จ่าย ประจำวัน'!$B504,ผลิต1!Y:Y)+SUMIF(ผลิต2!$C:$C,'รับ-จ่าย ประจำวัน'!$B504,ผลิต2!Y:Y)+SUMIF(เส้นแต่งหน้าขนมเค้ก!$C:$C,'รับ-จ่าย ประจำวัน'!$B504,เส้นแต่งหน้าขนมเค้ก!Y:Y)+SUMIF(แพ็ค!$C:$C,'รับ-จ่าย ประจำวัน'!$B504,แพ็ค!Y:Y)+SUMIF(ธุรการ!$C:$C,'รับ-จ่าย ประจำวัน'!$B504,ธุรการ!Y:Y)+SUMIF(เส้นแต่งหน้าขนมปัง!$C:$C,'รับ-จ่าย ประจำวัน'!$B504,เส้นแต่งหน้าขนมปัง!Y:Y)+SUMIF('วางแผนBC,CJ'!$C:$C,'รับ-จ่าย ประจำวัน'!$B504,'วางแผนBC,CJ'!Y:Y)+SUMIF(RD!$C:$C,'รับ-จ่าย ประจำวัน'!$B504,RD!Y:Y)+SUMIF('FG,ออนไล,คัดแยก'!$C:$C,'รับ-จ่าย ประจำวัน'!$B504,'FG,ออนไล,คัดแยก'!Y:Y)</f>
        <v>0</v>
      </c>
      <c r="BG504" s="16">
        <f>SUMIF(เตรียมส่วนผสม!$C:$C,'รับ-จ่าย ประจำวัน'!$B504,เตรียมส่วนผสม!Z:Z)+SUMIF(กวนไส้!$C:$C,'รับ-จ่าย ประจำวัน'!$B504,กวนไส้!Z:Z)+SUMIF(ผลิต1!$C:$C,'รับ-จ่าย ประจำวัน'!$B504,ผลิต1!Z:Z)+SUMIF(ผลิต2!$C:$C,'รับ-จ่าย ประจำวัน'!$B504,ผลิต2!Z:Z)+SUMIF(เส้นแต่งหน้าขนมเค้ก!$C:$C,'รับ-จ่าย ประจำวัน'!$B504,เส้นแต่งหน้าขนมเค้ก!Z:Z)+SUMIF(แพ็ค!$C:$C,'รับ-จ่าย ประจำวัน'!$B504,แพ็ค!Z:Z)+SUMIF(ธุรการ!$C:$C,'รับ-จ่าย ประจำวัน'!$B504,ธุรการ!Z:Z)+SUMIF(เส้นแต่งหน้าขนมปัง!$C:$C,'รับ-จ่าย ประจำวัน'!$B504,เส้นแต่งหน้าขนมปัง!Z:Z)+SUMIF('วางแผนBC,CJ'!$C:$C,'รับ-จ่าย ประจำวัน'!$B504,'วางแผนBC,CJ'!Z:Z)+SUMIF(RD!$C:$C,'รับ-จ่าย ประจำวัน'!$B504,RD!Z:Z)+SUMIF('FG,ออนไล,คัดแยก'!$C:$C,'รับ-จ่าย ประจำวัน'!$B504,'FG,ออนไล,คัดแยก'!Z:Z)</f>
        <v>0</v>
      </c>
      <c r="BH504" s="16">
        <f>SUMIF(เตรียมส่วนผสม!$C:$C,'รับ-จ่าย ประจำวัน'!$B504,เตรียมส่วนผสม!AA:AA)+SUMIF(กวนไส้!$C:$C,'รับ-จ่าย ประจำวัน'!$B504,กวนไส้!AA:AA)+SUMIF(ผลิต1!$C:$C,'รับ-จ่าย ประจำวัน'!$B504,ผลิต1!AA:AA)+SUMIF(ผลิต2!$C:$C,'รับ-จ่าย ประจำวัน'!$B504,ผลิต2!AA:AA)+SUMIF(เส้นแต่งหน้าขนมเค้ก!$C:$C,'รับ-จ่าย ประจำวัน'!$B504,เส้นแต่งหน้าขนมเค้ก!AA:AA)+SUMIF(แพ็ค!$C:$C,'รับ-จ่าย ประจำวัน'!$B504,แพ็ค!AA:AA)+SUMIF(ธุรการ!$C:$C,'รับ-จ่าย ประจำวัน'!$B504,ธุรการ!AA:AA)+SUMIF(เส้นแต่งหน้าขนมปัง!$C:$C,'รับ-จ่าย ประจำวัน'!$B504,เส้นแต่งหน้าขนมปัง!AA:AA)+SUMIF('วางแผนBC,CJ'!$C:$C,'รับ-จ่าย ประจำวัน'!$B504,'วางแผนBC,CJ'!AA:AA)+SUMIF(RD!$C:$C,'รับ-จ่าย ประจำวัน'!$B504,RD!AA:AA)+SUMIF('FG,ออนไล,คัดแยก'!$C:$C,'รับ-จ่าย ประจำวัน'!$B504,'FG,ออนไล,คัดแยก'!AA:AA)</f>
        <v>0</v>
      </c>
      <c r="BI504" s="16">
        <f>SUMIF(เตรียมส่วนผสม!$C:$C,'รับ-จ่าย ประจำวัน'!$B504,เตรียมส่วนผสม!AB:AB)+SUMIF(กวนไส้!$C:$C,'รับ-จ่าย ประจำวัน'!$B504,กวนไส้!AB:AB)+SUMIF(ผลิต1!$C:$C,'รับ-จ่าย ประจำวัน'!$B504,ผลิต1!AB:AB)+SUMIF(ผลิต2!$C:$C,'รับ-จ่าย ประจำวัน'!$B504,ผลิต2!AB:AB)+SUMIF(เส้นแต่งหน้าขนมเค้ก!$C:$C,'รับ-จ่าย ประจำวัน'!$B504,เส้นแต่งหน้าขนมเค้ก!AB:AB)+SUMIF(แพ็ค!$C:$C,'รับ-จ่าย ประจำวัน'!$B504,แพ็ค!AB:AB)+SUMIF(ธุรการ!$C:$C,'รับ-จ่าย ประจำวัน'!$B504,ธุรการ!AB:AB)+SUMIF(เส้นแต่งหน้าขนมปัง!$C:$C,'รับ-จ่าย ประจำวัน'!$B504,เส้นแต่งหน้าขนมปัง!AB:AB)+SUMIF('วางแผนBC,CJ'!$C:$C,'รับ-จ่าย ประจำวัน'!$B504,'วางแผนBC,CJ'!AB:AB)+SUMIF(RD!$C:$C,'รับ-จ่าย ประจำวัน'!$B504,RD!AB:AB)+SUMIF('FG,ออนไล,คัดแยก'!$C:$C,'รับ-จ่าย ประจำวัน'!$B504,'FG,ออนไล,คัดแยก'!AB:AB)</f>
        <v>0</v>
      </c>
      <c r="BJ504" s="16">
        <f>SUMIF(เตรียมส่วนผสม!$C:$C,'รับ-จ่าย ประจำวัน'!$B504,เตรียมส่วนผสม!AC:AC)+SUMIF(กวนไส้!$C:$C,'รับ-จ่าย ประจำวัน'!$B504,กวนไส้!AC:AC)+SUMIF(ผลิต1!$C:$C,'รับ-จ่าย ประจำวัน'!$B504,ผลิต1!AC:AC)+SUMIF(ผลิต2!$C:$C,'รับ-จ่าย ประจำวัน'!$B504,ผลิต2!AC:AC)+SUMIF(เส้นแต่งหน้าขนมเค้ก!$C:$C,'รับ-จ่าย ประจำวัน'!$B504,เส้นแต่งหน้าขนมเค้ก!AC:AC)+SUMIF(แพ็ค!$C:$C,'รับ-จ่าย ประจำวัน'!$B504,แพ็ค!AC:AC)+SUMIF(ธุรการ!$C:$C,'รับ-จ่าย ประจำวัน'!$B504,ธุรการ!AC:AC)+SUMIF(เส้นแต่งหน้าขนมปัง!$C:$C,'รับ-จ่าย ประจำวัน'!$B504,เส้นแต่งหน้าขนมปัง!AC:AC)+SUMIF('วางแผนBC,CJ'!$C:$C,'รับ-จ่าย ประจำวัน'!$B504,'วางแผนBC,CJ'!AC:AC)+SUMIF(RD!$C:$C,'รับ-จ่าย ประจำวัน'!$B504,RD!AC:AC)+SUMIF('FG,ออนไล,คัดแยก'!$C:$C,'รับ-จ่าย ประจำวัน'!$B504,'FG,ออนไล,คัดแยก'!AC:AC)</f>
        <v>0</v>
      </c>
      <c r="BK504" s="16">
        <f>SUMIF(เตรียมส่วนผสม!$C:$C,'รับ-จ่าย ประจำวัน'!$B504,เตรียมส่วนผสม!AD:AD)+SUMIF(กวนไส้!$C:$C,'รับ-จ่าย ประจำวัน'!$B504,กวนไส้!AD:AD)+SUMIF(ผลิต1!$C:$C,'รับ-จ่าย ประจำวัน'!$B504,ผลิต1!AD:AD)+SUMIF(ผลิต2!$C:$C,'รับ-จ่าย ประจำวัน'!$B504,ผลิต2!AD:AD)+SUMIF(เส้นแต่งหน้าขนมเค้ก!$C:$C,'รับ-จ่าย ประจำวัน'!$B504,เส้นแต่งหน้าขนมเค้ก!AD:AD)+SUMIF(แพ็ค!$C:$C,'รับ-จ่าย ประจำวัน'!$B504,แพ็ค!AD:AD)+SUMIF(ธุรการ!$C:$C,'รับ-จ่าย ประจำวัน'!$B504,ธุรการ!AD:AD)+SUMIF(เส้นแต่งหน้าขนมปัง!$C:$C,'รับ-จ่าย ประจำวัน'!$B504,เส้นแต่งหน้าขนมปัง!AD:AD)+SUMIF('วางแผนBC,CJ'!$C:$C,'รับ-จ่าย ประจำวัน'!$B504,'วางแผนBC,CJ'!AD:AD)+SUMIF(RD!$C:$C,'รับ-จ่าย ประจำวัน'!$B504,RD!AD:AD)+SUMIF('FG,ออนไล,คัดแยก'!$C:$C,'รับ-จ่าย ประจำวัน'!$B504,'FG,ออนไล,คัดแยก'!AD:AD)</f>
        <v>0</v>
      </c>
      <c r="BL504" s="16">
        <f>SUMIF(เตรียมส่วนผสม!$C:$C,'รับ-จ่าย ประจำวัน'!$B504,เตรียมส่วนผสม!AE:AE)+SUMIF(กวนไส้!$C:$C,'รับ-จ่าย ประจำวัน'!$B504,กวนไส้!AE:AE)+SUMIF(ผลิต1!$C:$C,'รับ-จ่าย ประจำวัน'!$B504,ผลิต1!AE:AE)+SUMIF(ผลิต2!$C:$C,'รับ-จ่าย ประจำวัน'!$B504,ผลิต2!AE:AE)+SUMIF(เส้นแต่งหน้าขนมเค้ก!$C:$C,'รับ-จ่าย ประจำวัน'!$B504,เส้นแต่งหน้าขนมเค้ก!AE:AE)+SUMIF(แพ็ค!$C:$C,'รับ-จ่าย ประจำวัน'!$B504,แพ็ค!AE:AE)+SUMIF(ธุรการ!$C:$C,'รับ-จ่าย ประจำวัน'!$B504,ธุรการ!AE:AE)+SUMIF(เส้นแต่งหน้าขนมปัง!$C:$C,'รับ-จ่าย ประจำวัน'!$B504,เส้นแต่งหน้าขนมปัง!AE:AE)+SUMIF('วางแผนBC,CJ'!$C:$C,'รับ-จ่าย ประจำวัน'!$B504,'วางแผนBC,CJ'!AE:AE)+SUMIF(RD!$C:$C,'รับ-จ่าย ประจำวัน'!$B504,RD!AE:AE)+SUMIF('FG,ออนไล,คัดแยก'!$C:$C,'รับ-จ่าย ประจำวัน'!$B504,'FG,ออนไล,คัดแยก'!AE:AE)</f>
        <v>0</v>
      </c>
      <c r="BM504" s="16">
        <f>SUMIF(เตรียมส่วนผสม!$C:$C,'รับ-จ่าย ประจำวัน'!$B504,เตรียมส่วนผสม!AF:AF)+SUMIF(กวนไส้!$C:$C,'รับ-จ่าย ประจำวัน'!$B504,กวนไส้!AF:AF)+SUMIF(ผลิต1!$C:$C,'รับ-จ่าย ประจำวัน'!$B504,ผลิต1!AF:AF)+SUMIF(ผลิต2!$C:$C,'รับ-จ่าย ประจำวัน'!$B504,ผลิต2!AF:AF)+SUMIF(เส้นแต่งหน้าขนมเค้ก!$C:$C,'รับ-จ่าย ประจำวัน'!$B504,เส้นแต่งหน้าขนมเค้ก!AF:AF)+SUMIF(แพ็ค!$C:$C,'รับ-จ่าย ประจำวัน'!$B504,แพ็ค!AF:AF)+SUMIF(ธุรการ!$C:$C,'รับ-จ่าย ประจำวัน'!$B504,ธุรการ!AF:AF)+SUMIF(เส้นแต่งหน้าขนมปัง!$C:$C,'รับ-จ่าย ประจำวัน'!$B504,เส้นแต่งหน้าขนมปัง!AF:AF)+SUMIF('วางแผนBC,CJ'!$C:$C,'รับ-จ่าย ประจำวัน'!$B504,'วางแผนBC,CJ'!AF:AF)+SUMIF(RD!$C:$C,'รับ-จ่าย ประจำวัน'!$B504,RD!AF:AF)+SUMIF('FG,ออนไล,คัดแยก'!$C:$C,'รับ-จ่าย ประจำวัน'!$B504,'FG,ออนไล,คัดแยก'!AF:AF)</f>
        <v>0</v>
      </c>
      <c r="BN504" s="16">
        <f>SUMIF(เตรียมส่วนผสม!$C:$C,'รับ-จ่าย ประจำวัน'!$B504,เตรียมส่วนผสม!AG:AG)+SUMIF(กวนไส้!$C:$C,'รับ-จ่าย ประจำวัน'!$B504,กวนไส้!AG:AG)+SUMIF(ผลิต1!$C:$C,'รับ-จ่าย ประจำวัน'!$B504,ผลิต1!AG:AG)+SUMIF(ผลิต2!$C:$C,'รับ-จ่าย ประจำวัน'!$B504,ผลิต2!AG:AG)+SUMIF(เส้นแต่งหน้าขนมเค้ก!$C:$C,'รับ-จ่าย ประจำวัน'!$B504,เส้นแต่งหน้าขนมเค้ก!AG:AG)+SUMIF(แพ็ค!$C:$C,'รับ-จ่าย ประจำวัน'!$B504,แพ็ค!AG:AG)+SUMIF(ธุรการ!$C:$C,'รับ-จ่าย ประจำวัน'!$B504,ธุรการ!AG:AG)+SUMIF(เส้นแต่งหน้าขนมปัง!$C:$C,'รับ-จ่าย ประจำวัน'!$B504,เส้นแต่งหน้าขนมปัง!AG:AG)+SUMIF('วางแผนBC,CJ'!$C:$C,'รับ-จ่าย ประจำวัน'!$B504,'วางแผนBC,CJ'!AG:AG)+SUMIF(RD!$C:$C,'รับ-จ่าย ประจำวัน'!$B504,RD!AG:AG)+SUMIF('FG,ออนไล,คัดแยก'!$C:$C,'รับ-จ่าย ประจำวัน'!$B504,'FG,ออนไล,คัดแยก'!AG:AG)</f>
        <v>0</v>
      </c>
      <c r="BO504" s="16">
        <f>SUMIF(เตรียมส่วนผสม!$C:$C,'รับ-จ่าย ประจำวัน'!$B504,เตรียมส่วนผสม!AH:AH)+SUMIF(กวนไส้!$C:$C,'รับ-จ่าย ประจำวัน'!$B504,กวนไส้!AH:AH)+SUMIF(ผลิต1!$C:$C,'รับ-จ่าย ประจำวัน'!$B504,ผลิต1!AH:AH)+SUMIF(ผลิต2!$C:$C,'รับ-จ่าย ประจำวัน'!$B504,ผลิต2!AH:AH)+SUMIF(เส้นแต่งหน้าขนมเค้ก!$C:$C,'รับ-จ่าย ประจำวัน'!$B504,เส้นแต่งหน้าขนมเค้ก!AH:AH)+SUMIF(แพ็ค!$C:$C,'รับ-จ่าย ประจำวัน'!$B504,แพ็ค!AH:AH)+SUMIF(ธุรการ!$C:$C,'รับ-จ่าย ประจำวัน'!$B504,ธุรการ!AH:AH)+SUMIF(เส้นแต่งหน้าขนมปัง!$C:$C,'รับ-จ่าย ประจำวัน'!$B504,เส้นแต่งหน้าขนมปัง!AH:AH)+SUMIF('วางแผนBC,CJ'!$C:$C,'รับ-จ่าย ประจำวัน'!$B504,'วางแผนBC,CJ'!AH:AH)+SUMIF(RD!$C:$C,'รับ-จ่าย ประจำวัน'!$B504,RD!AH:AH)+SUMIF('FG,ออนไล,คัดแยก'!$C:$C,'รับ-จ่าย ประจำวัน'!$B504,'FG,ออนไล,คัดแยก'!AH:AH)</f>
        <v>0</v>
      </c>
      <c r="BP504" s="16">
        <f>SUMIF(เตรียมส่วนผสม!$C:$C,'รับ-จ่าย ประจำวัน'!$B504,เตรียมส่วนผสม!AI:AI)+SUMIF(กวนไส้!$C:$C,'รับ-จ่าย ประจำวัน'!$B504,กวนไส้!AI:AI)+SUMIF(ผลิต1!$C:$C,'รับ-จ่าย ประจำวัน'!$B504,ผลิต1!AI:AI)+SUMIF(ผลิต2!$C:$C,'รับ-จ่าย ประจำวัน'!$B504,ผลิต2!AI:AI)+SUMIF(เส้นแต่งหน้าขนมเค้ก!$C:$C,'รับ-จ่าย ประจำวัน'!$B504,เส้นแต่งหน้าขนมเค้ก!AI:AI)+SUMIF(แพ็ค!$C:$C,'รับ-จ่าย ประจำวัน'!$B504,แพ็ค!AI:AI)+SUMIF(ธุรการ!$C:$C,'รับ-จ่าย ประจำวัน'!$B504,ธุรการ!AI:AI)+SUMIF(เส้นแต่งหน้าขนมปัง!$C:$C,'รับ-จ่าย ประจำวัน'!$B504,เส้นแต่งหน้าขนมปัง!AI:AI)+SUMIF('วางแผนBC,CJ'!$C:$C,'รับ-จ่าย ประจำวัน'!$B504,'วางแผนBC,CJ'!AI:AI)+SUMIF(RD!$C:$C,'รับ-จ่าย ประจำวัน'!$B504,RD!AI:AI)+SUMIF('FG,ออนไล,คัดแยก'!$C:$C,'รับ-จ่าย ประจำวัน'!$B504,'FG,ออนไล,คัดแยก'!AI:AI)</f>
        <v>0</v>
      </c>
      <c r="BQ504" s="16">
        <f>SUMIF(เตรียมส่วนผสม!$C:$C,'รับ-จ่าย ประจำวัน'!$B504,เตรียมส่วนผสม!AJ:AJ)+SUMIF(กวนไส้!$C:$C,'รับ-จ่าย ประจำวัน'!$B504,กวนไส้!AJ:AJ)+SUMIF(ผลิต1!$C:$C,'รับ-จ่าย ประจำวัน'!$B504,ผลิต1!AJ:AJ)+SUMIF(ผลิต2!$C:$C,'รับ-จ่าย ประจำวัน'!$B504,ผลิต2!AJ:AJ)+SUMIF(เส้นแต่งหน้าขนมเค้ก!$C:$C,'รับ-จ่าย ประจำวัน'!$B504,เส้นแต่งหน้าขนมเค้ก!AJ:AJ)+SUMIF(แพ็ค!$C:$C,'รับ-จ่าย ประจำวัน'!$B504,แพ็ค!AJ:AJ)+SUMIF(ธุรการ!$C:$C,'รับ-จ่าย ประจำวัน'!$B504,ธุรการ!AJ:AJ)+SUMIF(เส้นแต่งหน้าขนมปัง!$C:$C,'รับ-จ่าย ประจำวัน'!$B504,เส้นแต่งหน้าขนมปัง!AJ:AJ)+SUMIF('วางแผนBC,CJ'!$C:$C,'รับ-จ่าย ประจำวัน'!$B504,'วางแผนBC,CJ'!AJ:AJ)+SUMIF(RD!$C:$C,'รับ-จ่าย ประจำวัน'!$B504,RD!AJ:AJ)+SUMIF('FG,ออนไล,คัดแยก'!$C:$C,'รับ-จ่าย ประจำวัน'!$B504,'FG,ออนไล,คัดแยก'!AJ:AJ)</f>
        <v>0</v>
      </c>
      <c r="BR504" s="16">
        <f>SUMIF(เตรียมส่วนผสม!$C:$C,'รับ-จ่าย ประจำวัน'!$B504,เตรียมส่วนผสม!AK:AK)+SUMIF(กวนไส้!$C:$C,'รับ-จ่าย ประจำวัน'!$B504,กวนไส้!AK:AK)+SUMIF(ผลิต1!$C:$C,'รับ-จ่าย ประจำวัน'!$B504,ผลิต1!AK:AK)+SUMIF(ผลิต2!$C:$C,'รับ-จ่าย ประจำวัน'!$B504,ผลิต2!AK:AK)+SUMIF(เส้นแต่งหน้าขนมเค้ก!$C:$C,'รับ-จ่าย ประจำวัน'!$B504,เส้นแต่งหน้าขนมเค้ก!AK:AK)+SUMIF(แพ็ค!$C:$C,'รับ-จ่าย ประจำวัน'!$B504,แพ็ค!AK:AK)+SUMIF(ธุรการ!$C:$C,'รับ-จ่าย ประจำวัน'!$B504,ธุรการ!AK:AK)+SUMIF(เส้นแต่งหน้าขนมปัง!$C:$C,'รับ-จ่าย ประจำวัน'!$B504,เส้นแต่งหน้าขนมปัง!AK:AK)+SUMIF('วางแผนBC,CJ'!$C:$C,'รับ-จ่าย ประจำวัน'!$B504,'วางแผนBC,CJ'!AK:AK)+SUMIF(RD!$C:$C,'รับ-จ่าย ประจำวัน'!$B504,RD!AK:AK)+SUMIF('FG,ออนไล,คัดแยก'!$C:$C,'รับ-จ่าย ประจำวัน'!$B504,'FG,ออนไล,คัดแยก'!AK:AK)</f>
        <v>0</v>
      </c>
      <c r="BS504" s="16">
        <f>SUMIF(เตรียมส่วนผสม!$C:$C,'รับ-จ่าย ประจำวัน'!$B504,เตรียมส่วนผสม!AL:AL)+SUMIF(กวนไส้!$C:$C,'รับ-จ่าย ประจำวัน'!$B504,กวนไส้!AL:AL)+SUMIF(ผลิต1!$C:$C,'รับ-จ่าย ประจำวัน'!$B504,ผลิต1!AL:AL)+SUMIF(ผลิต2!$C:$C,'รับ-จ่าย ประจำวัน'!$B504,ผลิต2!AL:AL)+SUMIF(เส้นแต่งหน้าขนมเค้ก!$C:$C,'รับ-จ่าย ประจำวัน'!$B504,เส้นแต่งหน้าขนมเค้ก!AL:AL)+SUMIF(แพ็ค!$C:$C,'รับ-จ่าย ประจำวัน'!$B504,แพ็ค!AL:AL)+SUMIF(ธุรการ!$C:$C,'รับ-จ่าย ประจำวัน'!$B504,ธุรการ!AL:AL)+SUMIF(เส้นแต่งหน้าขนมปัง!$C:$C,'รับ-จ่าย ประจำวัน'!$B504,เส้นแต่งหน้าขนมปัง!AL:AL)+SUMIF('วางแผนBC,CJ'!$C:$C,'รับ-จ่าย ประจำวัน'!$B504,'วางแผนBC,CJ'!AL:AL)+SUMIF(RD!$C:$C,'รับ-จ่าย ประจำวัน'!$B504,RD!AL:AL)+SUMIF('FG,ออนไล,คัดแยก'!$C:$C,'รับ-จ่าย ประจำวัน'!$B504,'FG,ออนไล,คัดแยก'!AL:AL)</f>
        <v>0</v>
      </c>
      <c r="BT504" s="18">
        <f t="shared" si="107"/>
        <v>0</v>
      </c>
      <c r="BU504" s="116"/>
      <c r="BV504" s="146">
        <f t="shared" si="108"/>
        <v>10200</v>
      </c>
      <c r="BW504" s="183">
        <v>30</v>
      </c>
      <c r="BX504" s="172">
        <f t="shared" si="103"/>
        <v>0</v>
      </c>
      <c r="BY504" s="188" t="e">
        <f t="shared" si="104"/>
        <v>#DIV/0!</v>
      </c>
      <c r="BZ504" s="180" t="e">
        <f t="shared" ca="1" si="109"/>
        <v>#DIV/0!</v>
      </c>
      <c r="CA504" s="93"/>
      <c r="CB504" s="93"/>
      <c r="CC504" s="93"/>
      <c r="CD504" s="93"/>
      <c r="CE504" s="93"/>
      <c r="CF504" s="93"/>
      <c r="CG504" s="93"/>
      <c r="CH504" s="93"/>
      <c r="CI504" s="93"/>
      <c r="CJ504" s="97"/>
      <c r="CK504" s="9">
        <f t="shared" si="105"/>
        <v>10200</v>
      </c>
    </row>
    <row r="505" spans="1:89" hidden="1" x14ac:dyDescent="0.5">
      <c r="A505" s="149"/>
      <c r="B505" s="34">
        <v>1024101008</v>
      </c>
      <c r="C505" s="33" t="s">
        <v>1722</v>
      </c>
      <c r="D505" s="141" t="s">
        <v>91</v>
      </c>
      <c r="E505" s="25"/>
      <c r="F505" s="132"/>
      <c r="G505" s="25"/>
      <c r="H505" s="12">
        <v>6120</v>
      </c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58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11"/>
      <c r="AF505" s="11"/>
      <c r="AG505" s="11">
        <v>6030</v>
      </c>
      <c r="AH505" s="11"/>
      <c r="AI505" s="25"/>
      <c r="AJ505" s="25"/>
      <c r="AK505" s="25"/>
      <c r="AL505" s="25"/>
      <c r="AM505" s="25"/>
      <c r="AN505" s="15">
        <f t="shared" si="111"/>
        <v>6030</v>
      </c>
      <c r="AO505" s="16">
        <f>SUMIF(เตรียมส่วนผสม!$C:$C,'รับ-จ่าย ประจำวัน'!$B505,เตรียมส่วนผสม!H:H)+SUMIF(กวนไส้!$C:$C,'รับ-จ่าย ประจำวัน'!$B505,กวนไส้!H:H)+SUMIF(ผลิต1!$C:$C,'รับ-จ่าย ประจำวัน'!$B505,ผลิต1!H:H)+SUMIF(ผลิต2!$C:$C,'รับ-จ่าย ประจำวัน'!$B505,ผลิต2!H:H)+SUMIF(เส้นแต่งหน้าขนมเค้ก!$C:$C,'รับ-จ่าย ประจำวัน'!$B505,เส้นแต่งหน้าขนมเค้ก!H:H)+SUMIF(แพ็ค!$C:$C,'รับ-จ่าย ประจำวัน'!$B505,แพ็ค!H:H)+SUMIF(ธุรการ!$C:$C,'รับ-จ่าย ประจำวัน'!$B505,ธุรการ!H:H)+SUMIF(เส้นแต่งหน้าขนมปัง!$C:$C,'รับ-จ่าย ประจำวัน'!$B505,เส้นแต่งหน้าขนมปัง!H:H)+SUMIF('วางแผนBC,CJ'!$C:$C,'รับ-จ่าย ประจำวัน'!$B505,'วางแผนBC,CJ'!H:H)+SUMIF(RD!$C:$C,'รับ-จ่าย ประจำวัน'!$B505,RD!H:H)+SUMIF('FG,ออนไล,คัดแยก'!$C:$C,'รับ-จ่าย ประจำวัน'!$B505,'FG,ออนไล,คัดแยก'!H:H)</f>
        <v>0</v>
      </c>
      <c r="AP505" s="16">
        <f>SUMIF(เตรียมส่วนผสม!$C:$C,'รับ-จ่าย ประจำวัน'!$B505,เตรียมส่วนผสม!I:I)+SUMIF(กวนไส้!$C:$C,'รับ-จ่าย ประจำวัน'!$B505,กวนไส้!I:I)+SUMIF(ผลิต1!$C:$C,'รับ-จ่าย ประจำวัน'!$B505,ผลิต1!I:I)+SUMIF(ผลิต2!$C:$C,'รับ-จ่าย ประจำวัน'!$B505,ผลิต2!I:I)+SUMIF(เส้นแต่งหน้าขนมเค้ก!$C:$C,'รับ-จ่าย ประจำวัน'!$B505,เส้นแต่งหน้าขนมเค้ก!I:I)+SUMIF(แพ็ค!$C:$C,'รับ-จ่าย ประจำวัน'!$B505,แพ็ค!I:I)+SUMIF(ธุรการ!$C:$C,'รับ-จ่าย ประจำวัน'!$B505,ธุรการ!I:I)+SUMIF(เส้นแต่งหน้าขนมปัง!$C:$C,'รับ-จ่าย ประจำวัน'!$B505,เส้นแต่งหน้าขนมปัง!I:I)+SUMIF('วางแผนBC,CJ'!$C:$C,'รับ-จ่าย ประจำวัน'!$B505,'วางแผนBC,CJ'!I:I)+SUMIF(RD!$C:$C,'รับ-จ่าย ประจำวัน'!$B505,RD!I:I)+SUMIF('FG,ออนไล,คัดแยก'!$C:$C,'รับ-จ่าย ประจำวัน'!$B505,'FG,ออนไล,คัดแยก'!I:I)</f>
        <v>0</v>
      </c>
      <c r="AQ505" s="16">
        <f>SUMIF(เตรียมส่วนผสม!$C:$C,'รับ-จ่าย ประจำวัน'!$B505,เตรียมส่วนผสม!J:J)+SUMIF(กวนไส้!$C:$C,'รับ-จ่าย ประจำวัน'!$B505,กวนไส้!J:J)+SUMIF(ผลิต1!$C:$C,'รับ-จ่าย ประจำวัน'!$B505,ผลิต1!J:J)+SUMIF(ผลิต2!$C:$C,'รับ-จ่าย ประจำวัน'!$B505,ผลิต2!J:J)+SUMIF(เส้นแต่งหน้าขนมเค้ก!$C:$C,'รับ-จ่าย ประจำวัน'!$B505,เส้นแต่งหน้าขนมเค้ก!J:J)+SUMIF(แพ็ค!$C:$C,'รับ-จ่าย ประจำวัน'!$B505,แพ็ค!J:J)+SUMIF(ธุรการ!$C:$C,'รับ-จ่าย ประจำวัน'!$B505,ธุรการ!J:J)+SUMIF(เส้นแต่งหน้าขนมปัง!$C:$C,'รับ-จ่าย ประจำวัน'!$B505,เส้นแต่งหน้าขนมปัง!J:J)+SUMIF('วางแผนBC,CJ'!$C:$C,'รับ-จ่าย ประจำวัน'!$B505,'วางแผนBC,CJ'!J:J)+SUMIF(RD!$C:$C,'รับ-จ่าย ประจำวัน'!$B505,RD!J:J)+SUMIF('FG,ออนไล,คัดแยก'!$C:$C,'รับ-จ่าย ประจำวัน'!$B505,'FG,ออนไล,คัดแยก'!J:J)</f>
        <v>0</v>
      </c>
      <c r="AR505" s="16">
        <f>SUMIF(เตรียมส่วนผสม!$C:$C,'รับ-จ่าย ประจำวัน'!$B505,เตรียมส่วนผสม!K:K)+SUMIF(กวนไส้!$C:$C,'รับ-จ่าย ประจำวัน'!$B505,กวนไส้!K:K)+SUMIF(ผลิต1!$C:$C,'รับ-จ่าย ประจำวัน'!$B505,ผลิต1!K:K)+SUMIF(ผลิต2!$C:$C,'รับ-จ่าย ประจำวัน'!$B505,ผลิต2!K:K)+SUMIF(เส้นแต่งหน้าขนมเค้ก!$C:$C,'รับ-จ่าย ประจำวัน'!$B505,เส้นแต่งหน้าขนมเค้ก!K:K)+SUMIF(แพ็ค!$C:$C,'รับ-จ่าย ประจำวัน'!$B505,แพ็ค!K:K)+SUMIF(ธุรการ!$C:$C,'รับ-จ่าย ประจำวัน'!$B505,ธุรการ!K:K)+SUMIF(เส้นแต่งหน้าขนมปัง!$C:$C,'รับ-จ่าย ประจำวัน'!$B505,เส้นแต่งหน้าขนมปัง!K:K)+SUMIF('วางแผนBC,CJ'!$C:$C,'รับ-จ่าย ประจำวัน'!$B505,'วางแผนBC,CJ'!K:K)+SUMIF(RD!$C:$C,'รับ-จ่าย ประจำวัน'!$B505,RD!K:K)+SUMIF('FG,ออนไล,คัดแยก'!$C:$C,'รับ-จ่าย ประจำวัน'!$B505,'FG,ออนไล,คัดแยก'!K:K)</f>
        <v>0</v>
      </c>
      <c r="AS505" s="16">
        <f>SUMIF(เตรียมส่วนผสม!$C:$C,'รับ-จ่าย ประจำวัน'!$B505,เตรียมส่วนผสม!L:L)+SUMIF(กวนไส้!$C:$C,'รับ-จ่าย ประจำวัน'!$B505,กวนไส้!L:L)+SUMIF(ผลิต1!$C:$C,'รับ-จ่าย ประจำวัน'!$B505,ผลิต1!L:L)+SUMIF(ผลิต2!$C:$C,'รับ-จ่าย ประจำวัน'!$B505,ผลิต2!L:L)+SUMIF(เส้นแต่งหน้าขนมเค้ก!$C:$C,'รับ-จ่าย ประจำวัน'!$B505,เส้นแต่งหน้าขนมเค้ก!L:L)+SUMIF(แพ็ค!$C:$C,'รับ-จ่าย ประจำวัน'!$B505,แพ็ค!L:L)+SUMIF(ธุรการ!$C:$C,'รับ-จ่าย ประจำวัน'!$B505,ธุรการ!L:L)+SUMIF(เส้นแต่งหน้าขนมปัง!$C:$C,'รับ-จ่าย ประจำวัน'!$B505,เส้นแต่งหน้าขนมปัง!L:L)+SUMIF('วางแผนBC,CJ'!$C:$C,'รับ-จ่าย ประจำวัน'!$B505,'วางแผนBC,CJ'!L:L)+SUMIF(RD!$C:$C,'รับ-จ่าย ประจำวัน'!$B505,RD!L:L)+SUMIF('FG,ออนไล,คัดแยก'!$C:$C,'รับ-จ่าย ประจำวัน'!$B505,'FG,ออนไล,คัดแยก'!L:L)</f>
        <v>0</v>
      </c>
      <c r="AT505" s="16">
        <f>SUMIF(เตรียมส่วนผสม!$C:$C,'รับ-จ่าย ประจำวัน'!$B505,เตรียมส่วนผสม!M:M)+SUMIF(กวนไส้!$C:$C,'รับ-จ่าย ประจำวัน'!$B505,กวนไส้!M:M)+SUMIF(ผลิต1!$C:$C,'รับ-จ่าย ประจำวัน'!$B505,ผลิต1!M:M)+SUMIF(ผลิต2!$C:$C,'รับ-จ่าย ประจำวัน'!$B505,ผลิต2!M:M)+SUMIF(เส้นแต่งหน้าขนมเค้ก!$C:$C,'รับ-จ่าย ประจำวัน'!$B505,เส้นแต่งหน้าขนมเค้ก!M:M)+SUMIF(แพ็ค!$C:$C,'รับ-จ่าย ประจำวัน'!$B505,แพ็ค!M:M)+SUMIF(ธุรการ!$C:$C,'รับ-จ่าย ประจำวัน'!$B505,ธุรการ!M:M)+SUMIF(เส้นแต่งหน้าขนมปัง!$C:$C,'รับ-จ่าย ประจำวัน'!$B505,เส้นแต่งหน้าขนมปัง!M:M)+SUMIF('วางแผนBC,CJ'!$C:$C,'รับ-จ่าย ประจำวัน'!$B505,'วางแผนBC,CJ'!M:M)+SUMIF(RD!$C:$C,'รับ-จ่าย ประจำวัน'!$B505,RD!M:M)+SUMIF('FG,ออนไล,คัดแยก'!$C:$C,'รับ-จ่าย ประจำวัน'!$B505,'FG,ออนไล,คัดแยก'!M:M)</f>
        <v>0</v>
      </c>
      <c r="AU505" s="16">
        <f>SUMIF(เตรียมส่วนผสม!$C:$C,'รับ-จ่าย ประจำวัน'!$B505,เตรียมส่วนผสม!N:N)+SUMIF(กวนไส้!$C:$C,'รับ-จ่าย ประจำวัน'!$B505,กวนไส้!N:N)+SUMIF(ผลิต1!$C:$C,'รับ-จ่าย ประจำวัน'!$B505,ผลิต1!N:N)+SUMIF(ผลิต2!$C:$C,'รับ-จ่าย ประจำวัน'!$B505,ผลิต2!N:N)+SUMIF(เส้นแต่งหน้าขนมเค้ก!$C:$C,'รับ-จ่าย ประจำวัน'!$B505,เส้นแต่งหน้าขนมเค้ก!N:N)+SUMIF(แพ็ค!$C:$C,'รับ-จ่าย ประจำวัน'!$B505,แพ็ค!N:N)+SUMIF(ธุรการ!$C:$C,'รับ-จ่าย ประจำวัน'!$B505,ธุรการ!N:N)+SUMIF(เส้นแต่งหน้าขนมปัง!$C:$C,'รับ-จ่าย ประจำวัน'!$B505,เส้นแต่งหน้าขนมปัง!N:N)+SUMIF('วางแผนBC,CJ'!$C:$C,'รับ-จ่าย ประจำวัน'!$B505,'วางแผนBC,CJ'!N:N)+SUMIF(RD!$C:$C,'รับ-จ่าย ประจำวัน'!$B505,RD!N:N)+SUMIF('FG,ออนไล,คัดแยก'!$C:$C,'รับ-จ่าย ประจำวัน'!$B505,'FG,ออนไล,คัดแยก'!N:N)</f>
        <v>0</v>
      </c>
      <c r="AV505" s="16">
        <f>SUMIF(เตรียมส่วนผสม!$C:$C,'รับ-จ่าย ประจำวัน'!$B505,เตรียมส่วนผสม!O:O)+SUMIF(กวนไส้!$C:$C,'รับ-จ่าย ประจำวัน'!$B505,กวนไส้!O:O)+SUMIF(ผลิต1!$C:$C,'รับ-จ่าย ประจำวัน'!$B505,ผลิต1!O:O)+SUMIF(ผลิต2!$C:$C,'รับ-จ่าย ประจำวัน'!$B505,ผลิต2!O:O)+SUMIF(เส้นแต่งหน้าขนมเค้ก!$C:$C,'รับ-จ่าย ประจำวัน'!$B505,เส้นแต่งหน้าขนมเค้ก!O:O)+SUMIF(แพ็ค!$C:$C,'รับ-จ่าย ประจำวัน'!$B505,แพ็ค!O:O)+SUMIF(ธุรการ!$C:$C,'รับ-จ่าย ประจำวัน'!$B505,ธุรการ!O:O)+SUMIF(เส้นแต่งหน้าขนมปัง!$C:$C,'รับ-จ่าย ประจำวัน'!$B505,เส้นแต่งหน้าขนมปัง!O:O)+SUMIF('วางแผนBC,CJ'!$C:$C,'รับ-จ่าย ประจำวัน'!$B505,'วางแผนBC,CJ'!O:O)+SUMIF(RD!$C:$C,'รับ-จ่าย ประจำวัน'!$B505,RD!O:O)+SUMIF('FG,ออนไล,คัดแยก'!$C:$C,'รับ-จ่าย ประจำวัน'!$B505,'FG,ออนไล,คัดแยก'!O:O)</f>
        <v>0</v>
      </c>
      <c r="AW505" s="16">
        <f>SUMIF(เตรียมส่วนผสม!$C:$C,'รับ-จ่าย ประจำวัน'!$B505,เตรียมส่วนผสม!P:P)+SUMIF(กวนไส้!$C:$C,'รับ-จ่าย ประจำวัน'!$B505,กวนไส้!P:P)+SUMIF(ผลิต1!$C:$C,'รับ-จ่าย ประจำวัน'!$B505,ผลิต1!P:P)+SUMIF(ผลิต2!$C:$C,'รับ-จ่าย ประจำวัน'!$B505,ผลิต2!P:P)+SUMIF(เส้นแต่งหน้าขนมเค้ก!$C:$C,'รับ-จ่าย ประจำวัน'!$B505,เส้นแต่งหน้าขนมเค้ก!P:P)+SUMIF(แพ็ค!$C:$C,'รับ-จ่าย ประจำวัน'!$B505,แพ็ค!P:P)+SUMIF(ธุรการ!$C:$C,'รับ-จ่าย ประจำวัน'!$B505,ธุรการ!P:P)+SUMIF(เส้นแต่งหน้าขนมปัง!$C:$C,'รับ-จ่าย ประจำวัน'!$B505,เส้นแต่งหน้าขนมปัง!P:P)+SUMIF('วางแผนBC,CJ'!$C:$C,'รับ-จ่าย ประจำวัน'!$B505,'วางแผนBC,CJ'!P:P)+SUMIF(RD!$C:$C,'รับ-จ่าย ประจำวัน'!$B505,RD!P:P)+SUMIF('FG,ออนไล,คัดแยก'!$C:$C,'รับ-จ่าย ประจำวัน'!$B505,'FG,ออนไล,คัดแยก'!P:P)</f>
        <v>0</v>
      </c>
      <c r="AX505" s="16">
        <f>SUMIF(เตรียมส่วนผสม!$C:$C,'รับ-จ่าย ประจำวัน'!$B505,เตรียมส่วนผสม!Q:Q)+SUMIF(กวนไส้!$C:$C,'รับ-จ่าย ประจำวัน'!$B505,กวนไส้!Q:Q)+SUMIF(ผลิต1!$C:$C,'รับ-จ่าย ประจำวัน'!$B505,ผลิต1!Q:Q)+SUMIF(ผลิต2!$C:$C,'รับ-จ่าย ประจำวัน'!$B505,ผลิต2!Q:Q)+SUMIF(เส้นแต่งหน้าขนมเค้ก!$C:$C,'รับ-จ่าย ประจำวัน'!$B505,เส้นแต่งหน้าขนมเค้ก!Q:Q)+SUMIF(แพ็ค!$C:$C,'รับ-จ่าย ประจำวัน'!$B505,แพ็ค!Q:Q)+SUMIF(ธุรการ!$C:$C,'รับ-จ่าย ประจำวัน'!$B505,ธุรการ!Q:Q)+SUMIF(เส้นแต่งหน้าขนมปัง!$C:$C,'รับ-จ่าย ประจำวัน'!$B505,เส้นแต่งหน้าขนมปัง!Q:Q)+SUMIF('วางแผนBC,CJ'!$C:$C,'รับ-จ่าย ประจำวัน'!$B505,'วางแผนBC,CJ'!Q:Q)+SUMIF(RD!$C:$C,'รับ-จ่าย ประจำวัน'!$B505,RD!Q:Q)+SUMIF('FG,ออนไล,คัดแยก'!$C:$C,'รับ-จ่าย ประจำวัน'!$B505,'FG,ออนไล,คัดแยก'!Q:Q)</f>
        <v>0</v>
      </c>
      <c r="AY505" s="16">
        <f>SUMIF(เตรียมส่วนผสม!$C:$C,'รับ-จ่าย ประจำวัน'!$B505,เตรียมส่วนผสม!R:R)+SUMIF(กวนไส้!$C:$C,'รับ-จ่าย ประจำวัน'!$B505,กวนไส้!R:R)+SUMIF(ผลิต1!$C:$C,'รับ-จ่าย ประจำวัน'!$B505,ผลิต1!R:R)+SUMIF(ผลิต2!$C:$C,'รับ-จ่าย ประจำวัน'!$B505,ผลิต2!R:R)+SUMIF(เส้นแต่งหน้าขนมเค้ก!$C:$C,'รับ-จ่าย ประจำวัน'!$B505,เส้นแต่งหน้าขนมเค้ก!R:R)+SUMIF(แพ็ค!$C:$C,'รับ-จ่าย ประจำวัน'!$B505,แพ็ค!R:R)+SUMIF(ธุรการ!$C:$C,'รับ-จ่าย ประจำวัน'!$B505,ธุรการ!R:R)+SUMIF(เส้นแต่งหน้าขนมปัง!$C:$C,'รับ-จ่าย ประจำวัน'!$B505,เส้นแต่งหน้าขนมปัง!R:R)+SUMIF('วางแผนBC,CJ'!$C:$C,'รับ-จ่าย ประจำวัน'!$B505,'วางแผนBC,CJ'!R:R)+SUMIF(RD!$C:$C,'รับ-จ่าย ประจำวัน'!$B505,RD!R:R)+SUMIF('FG,ออนไล,คัดแยก'!$C:$C,'รับ-จ่าย ประจำวัน'!$B505,'FG,ออนไล,คัดแยก'!R:R)</f>
        <v>0</v>
      </c>
      <c r="AZ505" s="16">
        <f>SUMIF(เตรียมส่วนผสม!$C:$C,'รับ-จ่าย ประจำวัน'!$B505,เตรียมส่วนผสม!S:S)+SUMIF(กวนไส้!$C:$C,'รับ-จ่าย ประจำวัน'!$B505,กวนไส้!S:S)+SUMIF(ผลิต1!$C:$C,'รับ-จ่าย ประจำวัน'!$B505,ผลิต1!S:S)+SUMIF(ผลิต2!$C:$C,'รับ-จ่าย ประจำวัน'!$B505,ผลิต2!S:S)+SUMIF(เส้นแต่งหน้าขนมเค้ก!$C:$C,'รับ-จ่าย ประจำวัน'!$B505,เส้นแต่งหน้าขนมเค้ก!S:S)+SUMIF(แพ็ค!$C:$C,'รับ-จ่าย ประจำวัน'!$B505,แพ็ค!S:S)+SUMIF(ธุรการ!$C:$C,'รับ-จ่าย ประจำวัน'!$B505,ธุรการ!S:S)+SUMIF(เส้นแต่งหน้าขนมปัง!$C:$C,'รับ-จ่าย ประจำวัน'!$B505,เส้นแต่งหน้าขนมปัง!S:S)+SUMIF('วางแผนBC,CJ'!$C:$C,'รับ-จ่าย ประจำวัน'!$B505,'วางแผนBC,CJ'!S:S)+SUMIF(RD!$C:$C,'รับ-จ่าย ประจำวัน'!$B505,RD!S:S)+SUMIF('FG,ออนไล,คัดแยก'!$C:$C,'รับ-จ่าย ประจำวัน'!$B505,'FG,ออนไล,คัดแยก'!S:S)</f>
        <v>0</v>
      </c>
      <c r="BA505" s="16">
        <f>SUMIF(เตรียมส่วนผสม!$C:$C,'รับ-จ่าย ประจำวัน'!$B505,เตรียมส่วนผสม!T:T)+SUMIF(กวนไส้!$C:$C,'รับ-จ่าย ประจำวัน'!$B505,กวนไส้!T:T)+SUMIF(ผลิต1!$C:$C,'รับ-จ่าย ประจำวัน'!$B505,ผลิต1!T:T)+SUMIF(ผลิต2!$C:$C,'รับ-จ่าย ประจำวัน'!$B505,ผลิต2!T:T)+SUMIF(เส้นแต่งหน้าขนมเค้ก!$C:$C,'รับ-จ่าย ประจำวัน'!$B505,เส้นแต่งหน้าขนมเค้ก!T:T)+SUMIF(แพ็ค!$C:$C,'รับ-จ่าย ประจำวัน'!$B505,แพ็ค!T:T)+SUMIF(ธุรการ!$C:$C,'รับ-จ่าย ประจำวัน'!$B505,ธุรการ!T:T)+SUMIF(เส้นแต่งหน้าขนมปัง!$C:$C,'รับ-จ่าย ประจำวัน'!$B505,เส้นแต่งหน้าขนมปัง!T:T)+SUMIF('วางแผนBC,CJ'!$C:$C,'รับ-จ่าย ประจำวัน'!$B505,'วางแผนBC,CJ'!T:T)+SUMIF(RD!$C:$C,'รับ-จ่าย ประจำวัน'!$B505,RD!T:T)+SUMIF('FG,ออนไล,คัดแยก'!$C:$C,'รับ-จ่าย ประจำวัน'!$B505,'FG,ออนไล,คัดแยก'!T:T)</f>
        <v>0</v>
      </c>
      <c r="BB505" s="16">
        <f>SUMIF(เตรียมส่วนผสม!$C:$C,'รับ-จ่าย ประจำวัน'!$B505,เตรียมส่วนผสม!U:U)+SUMIF(กวนไส้!$C:$C,'รับ-จ่าย ประจำวัน'!$B505,กวนไส้!U:U)+SUMIF(ผลิต1!$C:$C,'รับ-จ่าย ประจำวัน'!$B505,ผลิต1!U:U)+SUMIF(ผลิต2!$C:$C,'รับ-จ่าย ประจำวัน'!$B505,ผลิต2!U:U)+SUMIF(เส้นแต่งหน้าขนมเค้ก!$C:$C,'รับ-จ่าย ประจำวัน'!$B505,เส้นแต่งหน้าขนมเค้ก!U:U)+SUMIF(แพ็ค!$C:$C,'รับ-จ่าย ประจำวัน'!$B505,แพ็ค!U:U)+SUMIF(ธุรการ!$C:$C,'รับ-จ่าย ประจำวัน'!$B505,ธุรการ!U:U)+SUMIF(เส้นแต่งหน้าขนมปัง!$C:$C,'รับ-จ่าย ประจำวัน'!$B505,เส้นแต่งหน้าขนมปัง!U:U)+SUMIF('วางแผนBC,CJ'!$C:$C,'รับ-จ่าย ประจำวัน'!$B505,'วางแผนBC,CJ'!U:U)+SUMIF(RD!$C:$C,'รับ-จ่าย ประจำวัน'!$B505,RD!U:U)+SUMIF('FG,ออนไล,คัดแยก'!$C:$C,'รับ-จ่าย ประจำวัน'!$B505,'FG,ออนไล,คัดแยก'!U:U)</f>
        <v>0</v>
      </c>
      <c r="BC505" s="16">
        <f>SUMIF(เตรียมส่วนผสม!$C:$C,'รับ-จ่าย ประจำวัน'!$B505,เตรียมส่วนผสม!V:V)+SUMIF(กวนไส้!$C:$C,'รับ-จ่าย ประจำวัน'!$B505,กวนไส้!V:V)+SUMIF(ผลิต1!$C:$C,'รับ-จ่าย ประจำวัน'!$B505,ผลิต1!V:V)+SUMIF(ผลิต2!$C:$C,'รับ-จ่าย ประจำวัน'!$B505,ผลิต2!V:V)+SUMIF(เส้นแต่งหน้าขนมเค้ก!$C:$C,'รับ-จ่าย ประจำวัน'!$B505,เส้นแต่งหน้าขนมเค้ก!V:V)+SUMIF(แพ็ค!$C:$C,'รับ-จ่าย ประจำวัน'!$B505,แพ็ค!V:V)+SUMIF(ธุรการ!$C:$C,'รับ-จ่าย ประจำวัน'!$B505,ธุรการ!V:V)+SUMIF(เส้นแต่งหน้าขนมปัง!$C:$C,'รับ-จ่าย ประจำวัน'!$B505,เส้นแต่งหน้าขนมปัง!V:V)+SUMIF('วางแผนBC,CJ'!$C:$C,'รับ-จ่าย ประจำวัน'!$B505,'วางแผนBC,CJ'!V:V)+SUMIF(RD!$C:$C,'รับ-จ่าย ประจำวัน'!$B505,RD!V:V)+SUMIF('FG,ออนไล,คัดแยก'!$C:$C,'รับ-จ่าย ประจำวัน'!$B505,'FG,ออนไล,คัดแยก'!V:V)</f>
        <v>0</v>
      </c>
      <c r="BD505" s="16">
        <f>SUMIF(เตรียมส่วนผสม!$C:$C,'รับ-จ่าย ประจำวัน'!$B505,เตรียมส่วนผสม!W:W)+SUMIF(กวนไส้!$C:$C,'รับ-จ่าย ประจำวัน'!$B505,กวนไส้!W:W)+SUMIF(ผลิต1!$C:$C,'รับ-จ่าย ประจำวัน'!$B505,ผลิต1!W:W)+SUMIF(ผลิต2!$C:$C,'รับ-จ่าย ประจำวัน'!$B505,ผลิต2!W:W)+SUMIF(เส้นแต่งหน้าขนมเค้ก!$C:$C,'รับ-จ่าย ประจำวัน'!$B505,เส้นแต่งหน้าขนมเค้ก!W:W)+SUMIF(แพ็ค!$C:$C,'รับ-จ่าย ประจำวัน'!$B505,แพ็ค!W:W)+SUMIF(ธุรการ!$C:$C,'รับ-จ่าย ประจำวัน'!$B505,ธุรการ!W:W)+SUMIF(เส้นแต่งหน้าขนมปัง!$C:$C,'รับ-จ่าย ประจำวัน'!$B505,เส้นแต่งหน้าขนมปัง!W:W)+SUMIF('วางแผนBC,CJ'!$C:$C,'รับ-จ่าย ประจำวัน'!$B505,'วางแผนBC,CJ'!W:W)+SUMIF(RD!$C:$C,'รับ-จ่าย ประจำวัน'!$B505,RD!W:W)+SUMIF('FG,ออนไล,คัดแยก'!$C:$C,'รับ-จ่าย ประจำวัน'!$B505,'FG,ออนไล,คัดแยก'!W:W)</f>
        <v>0</v>
      </c>
      <c r="BE505" s="16">
        <f>SUMIF(เตรียมส่วนผสม!$C:$C,'รับ-จ่าย ประจำวัน'!$B505,เตรียมส่วนผสม!X:X)+SUMIF(กวนไส้!$C:$C,'รับ-จ่าย ประจำวัน'!$B505,กวนไส้!X:X)+SUMIF(ผลิต1!$C:$C,'รับ-จ่าย ประจำวัน'!$B505,ผลิต1!X:X)+SUMIF(ผลิต2!$C:$C,'รับ-จ่าย ประจำวัน'!$B505,ผลิต2!X:X)+SUMIF(เส้นแต่งหน้าขนมเค้ก!$C:$C,'รับ-จ่าย ประจำวัน'!$B505,เส้นแต่งหน้าขนมเค้ก!X:X)+SUMIF(แพ็ค!$C:$C,'รับ-จ่าย ประจำวัน'!$B505,แพ็ค!X:X)+SUMIF(ธุรการ!$C:$C,'รับ-จ่าย ประจำวัน'!$B505,ธุรการ!X:X)+SUMIF(เส้นแต่งหน้าขนมปัง!$C:$C,'รับ-จ่าย ประจำวัน'!$B505,เส้นแต่งหน้าขนมปัง!X:X)+SUMIF('วางแผนBC,CJ'!$C:$C,'รับ-จ่าย ประจำวัน'!$B505,'วางแผนBC,CJ'!X:X)+SUMIF(RD!$C:$C,'รับ-จ่าย ประจำวัน'!$B505,RD!X:X)+SUMIF('FG,ออนไล,คัดแยก'!$C:$C,'รับ-จ่าย ประจำวัน'!$B505,'FG,ออนไล,คัดแยก'!X:X)</f>
        <v>0</v>
      </c>
      <c r="BF505" s="16">
        <f>SUMIF(เตรียมส่วนผสม!$C:$C,'รับ-จ่าย ประจำวัน'!$B505,เตรียมส่วนผสม!Y:Y)+SUMIF(กวนไส้!$C:$C,'รับ-จ่าย ประจำวัน'!$B505,กวนไส้!Y:Y)+SUMIF(ผลิต1!$C:$C,'รับ-จ่าย ประจำวัน'!$B505,ผลิต1!Y:Y)+SUMIF(ผลิต2!$C:$C,'รับ-จ่าย ประจำวัน'!$B505,ผลิต2!Y:Y)+SUMIF(เส้นแต่งหน้าขนมเค้ก!$C:$C,'รับ-จ่าย ประจำวัน'!$B505,เส้นแต่งหน้าขนมเค้ก!Y:Y)+SUMIF(แพ็ค!$C:$C,'รับ-จ่าย ประจำวัน'!$B505,แพ็ค!Y:Y)+SUMIF(ธุรการ!$C:$C,'รับ-จ่าย ประจำวัน'!$B505,ธุรการ!Y:Y)+SUMIF(เส้นแต่งหน้าขนมปัง!$C:$C,'รับ-จ่าย ประจำวัน'!$B505,เส้นแต่งหน้าขนมปัง!Y:Y)+SUMIF('วางแผนBC,CJ'!$C:$C,'รับ-จ่าย ประจำวัน'!$B505,'วางแผนBC,CJ'!Y:Y)+SUMIF(RD!$C:$C,'รับ-จ่าย ประจำวัน'!$B505,RD!Y:Y)+SUMIF('FG,ออนไล,คัดแยก'!$C:$C,'รับ-จ่าย ประจำวัน'!$B505,'FG,ออนไล,คัดแยก'!Y:Y)</f>
        <v>0</v>
      </c>
      <c r="BG505" s="16">
        <f>SUMIF(เตรียมส่วนผสม!$C:$C,'รับ-จ่าย ประจำวัน'!$B505,เตรียมส่วนผสม!Z:Z)+SUMIF(กวนไส้!$C:$C,'รับ-จ่าย ประจำวัน'!$B505,กวนไส้!Z:Z)+SUMIF(ผลิต1!$C:$C,'รับ-จ่าย ประจำวัน'!$B505,ผลิต1!Z:Z)+SUMIF(ผลิต2!$C:$C,'รับ-จ่าย ประจำวัน'!$B505,ผลิต2!Z:Z)+SUMIF(เส้นแต่งหน้าขนมเค้ก!$C:$C,'รับ-จ่าย ประจำวัน'!$B505,เส้นแต่งหน้าขนมเค้ก!Z:Z)+SUMIF(แพ็ค!$C:$C,'รับ-จ่าย ประจำวัน'!$B505,แพ็ค!Z:Z)+SUMIF(ธุรการ!$C:$C,'รับ-จ่าย ประจำวัน'!$B505,ธุรการ!Z:Z)+SUMIF(เส้นแต่งหน้าขนมปัง!$C:$C,'รับ-จ่าย ประจำวัน'!$B505,เส้นแต่งหน้าขนมปัง!Z:Z)+SUMIF('วางแผนBC,CJ'!$C:$C,'รับ-จ่าย ประจำวัน'!$B505,'วางแผนBC,CJ'!Z:Z)+SUMIF(RD!$C:$C,'รับ-จ่าย ประจำวัน'!$B505,RD!Z:Z)+SUMIF('FG,ออนไล,คัดแยก'!$C:$C,'รับ-จ่าย ประจำวัน'!$B505,'FG,ออนไล,คัดแยก'!Z:Z)</f>
        <v>0</v>
      </c>
      <c r="BH505" s="16">
        <f>SUMIF(เตรียมส่วนผสม!$C:$C,'รับ-จ่าย ประจำวัน'!$B505,เตรียมส่วนผสม!AA:AA)+SUMIF(กวนไส้!$C:$C,'รับ-จ่าย ประจำวัน'!$B505,กวนไส้!AA:AA)+SUMIF(ผลิต1!$C:$C,'รับ-จ่าย ประจำวัน'!$B505,ผลิต1!AA:AA)+SUMIF(ผลิต2!$C:$C,'รับ-จ่าย ประจำวัน'!$B505,ผลิต2!AA:AA)+SUMIF(เส้นแต่งหน้าขนมเค้ก!$C:$C,'รับ-จ่าย ประจำวัน'!$B505,เส้นแต่งหน้าขนมเค้ก!AA:AA)+SUMIF(แพ็ค!$C:$C,'รับ-จ่าย ประจำวัน'!$B505,แพ็ค!AA:AA)+SUMIF(ธุรการ!$C:$C,'รับ-จ่าย ประจำวัน'!$B505,ธุรการ!AA:AA)+SUMIF(เส้นแต่งหน้าขนมปัง!$C:$C,'รับ-จ่าย ประจำวัน'!$B505,เส้นแต่งหน้าขนมปัง!AA:AA)+SUMIF('วางแผนBC,CJ'!$C:$C,'รับ-จ่าย ประจำวัน'!$B505,'วางแผนBC,CJ'!AA:AA)+SUMIF(RD!$C:$C,'รับ-จ่าย ประจำวัน'!$B505,RD!AA:AA)+SUMIF('FG,ออนไล,คัดแยก'!$C:$C,'รับ-จ่าย ประจำวัน'!$B505,'FG,ออนไล,คัดแยก'!AA:AA)</f>
        <v>0</v>
      </c>
      <c r="BI505" s="16">
        <f>SUMIF(เตรียมส่วนผสม!$C:$C,'รับ-จ่าย ประจำวัน'!$B505,เตรียมส่วนผสม!AB:AB)+SUMIF(กวนไส้!$C:$C,'รับ-จ่าย ประจำวัน'!$B505,กวนไส้!AB:AB)+SUMIF(ผลิต1!$C:$C,'รับ-จ่าย ประจำวัน'!$B505,ผลิต1!AB:AB)+SUMIF(ผลิต2!$C:$C,'รับ-จ่าย ประจำวัน'!$B505,ผลิต2!AB:AB)+SUMIF(เส้นแต่งหน้าขนมเค้ก!$C:$C,'รับ-จ่าย ประจำวัน'!$B505,เส้นแต่งหน้าขนมเค้ก!AB:AB)+SUMIF(แพ็ค!$C:$C,'รับ-จ่าย ประจำวัน'!$B505,แพ็ค!AB:AB)+SUMIF(ธุรการ!$C:$C,'รับ-จ่าย ประจำวัน'!$B505,ธุรการ!AB:AB)+SUMIF(เส้นแต่งหน้าขนมปัง!$C:$C,'รับ-จ่าย ประจำวัน'!$B505,เส้นแต่งหน้าขนมปัง!AB:AB)+SUMIF('วางแผนBC,CJ'!$C:$C,'รับ-จ่าย ประจำวัน'!$B505,'วางแผนBC,CJ'!AB:AB)+SUMIF(RD!$C:$C,'รับ-จ่าย ประจำวัน'!$B505,RD!AB:AB)+SUMIF('FG,ออนไล,คัดแยก'!$C:$C,'รับ-จ่าย ประจำวัน'!$B505,'FG,ออนไล,คัดแยก'!AB:AB)</f>
        <v>0</v>
      </c>
      <c r="BJ505" s="16">
        <f>SUMIF(เตรียมส่วนผสม!$C:$C,'รับ-จ่าย ประจำวัน'!$B505,เตรียมส่วนผสม!AC:AC)+SUMIF(กวนไส้!$C:$C,'รับ-จ่าย ประจำวัน'!$B505,กวนไส้!AC:AC)+SUMIF(ผลิต1!$C:$C,'รับ-จ่าย ประจำวัน'!$B505,ผลิต1!AC:AC)+SUMIF(ผลิต2!$C:$C,'รับ-จ่าย ประจำวัน'!$B505,ผลิต2!AC:AC)+SUMIF(เส้นแต่งหน้าขนมเค้ก!$C:$C,'รับ-จ่าย ประจำวัน'!$B505,เส้นแต่งหน้าขนมเค้ก!AC:AC)+SUMIF(แพ็ค!$C:$C,'รับ-จ่าย ประจำวัน'!$B505,แพ็ค!AC:AC)+SUMIF(ธุรการ!$C:$C,'รับ-จ่าย ประจำวัน'!$B505,ธุรการ!AC:AC)+SUMIF(เส้นแต่งหน้าขนมปัง!$C:$C,'รับ-จ่าย ประจำวัน'!$B505,เส้นแต่งหน้าขนมปัง!AC:AC)+SUMIF('วางแผนBC,CJ'!$C:$C,'รับ-จ่าย ประจำวัน'!$B505,'วางแผนBC,CJ'!AC:AC)+SUMIF(RD!$C:$C,'รับ-จ่าย ประจำวัน'!$B505,RD!AC:AC)+SUMIF('FG,ออนไล,คัดแยก'!$C:$C,'รับ-จ่าย ประจำวัน'!$B505,'FG,ออนไล,คัดแยก'!AC:AC)</f>
        <v>0</v>
      </c>
      <c r="BK505" s="16">
        <f>SUMIF(เตรียมส่วนผสม!$C:$C,'รับ-จ่าย ประจำวัน'!$B505,เตรียมส่วนผสม!AD:AD)+SUMIF(กวนไส้!$C:$C,'รับ-จ่าย ประจำวัน'!$B505,กวนไส้!AD:AD)+SUMIF(ผลิต1!$C:$C,'รับ-จ่าย ประจำวัน'!$B505,ผลิต1!AD:AD)+SUMIF(ผลิต2!$C:$C,'รับ-จ่าย ประจำวัน'!$B505,ผลิต2!AD:AD)+SUMIF(เส้นแต่งหน้าขนมเค้ก!$C:$C,'รับ-จ่าย ประจำวัน'!$B505,เส้นแต่งหน้าขนมเค้ก!AD:AD)+SUMIF(แพ็ค!$C:$C,'รับ-จ่าย ประจำวัน'!$B505,แพ็ค!AD:AD)+SUMIF(ธุรการ!$C:$C,'รับ-จ่าย ประจำวัน'!$B505,ธุรการ!AD:AD)+SUMIF(เส้นแต่งหน้าขนมปัง!$C:$C,'รับ-จ่าย ประจำวัน'!$B505,เส้นแต่งหน้าขนมปัง!AD:AD)+SUMIF('วางแผนBC,CJ'!$C:$C,'รับ-จ่าย ประจำวัน'!$B505,'วางแผนBC,CJ'!AD:AD)+SUMIF(RD!$C:$C,'รับ-จ่าย ประจำวัน'!$B505,RD!AD:AD)+SUMIF('FG,ออนไล,คัดแยก'!$C:$C,'รับ-จ่าย ประจำวัน'!$B505,'FG,ออนไล,คัดแยก'!AD:AD)</f>
        <v>0</v>
      </c>
      <c r="BL505" s="16">
        <f>SUMIF(เตรียมส่วนผสม!$C:$C,'รับ-จ่าย ประจำวัน'!$B505,เตรียมส่วนผสม!AE:AE)+SUMIF(กวนไส้!$C:$C,'รับ-จ่าย ประจำวัน'!$B505,กวนไส้!AE:AE)+SUMIF(ผลิต1!$C:$C,'รับ-จ่าย ประจำวัน'!$B505,ผลิต1!AE:AE)+SUMIF(ผลิต2!$C:$C,'รับ-จ่าย ประจำวัน'!$B505,ผลิต2!AE:AE)+SUMIF(เส้นแต่งหน้าขนมเค้ก!$C:$C,'รับ-จ่าย ประจำวัน'!$B505,เส้นแต่งหน้าขนมเค้ก!AE:AE)+SUMIF(แพ็ค!$C:$C,'รับ-จ่าย ประจำวัน'!$B505,แพ็ค!AE:AE)+SUMIF(ธุรการ!$C:$C,'รับ-จ่าย ประจำวัน'!$B505,ธุรการ!AE:AE)+SUMIF(เส้นแต่งหน้าขนมปัง!$C:$C,'รับ-จ่าย ประจำวัน'!$B505,เส้นแต่งหน้าขนมปัง!AE:AE)+SUMIF('วางแผนBC,CJ'!$C:$C,'รับ-จ่าย ประจำวัน'!$B505,'วางแผนBC,CJ'!AE:AE)+SUMIF(RD!$C:$C,'รับ-จ่าย ประจำวัน'!$B505,RD!AE:AE)+SUMIF('FG,ออนไล,คัดแยก'!$C:$C,'รับ-จ่าย ประจำวัน'!$B505,'FG,ออนไล,คัดแยก'!AE:AE)</f>
        <v>0</v>
      </c>
      <c r="BM505" s="16">
        <f>SUMIF(เตรียมส่วนผสม!$C:$C,'รับ-จ่าย ประจำวัน'!$B505,เตรียมส่วนผสม!AF:AF)+SUMIF(กวนไส้!$C:$C,'รับ-จ่าย ประจำวัน'!$B505,กวนไส้!AF:AF)+SUMIF(ผลิต1!$C:$C,'รับ-จ่าย ประจำวัน'!$B505,ผลิต1!AF:AF)+SUMIF(ผลิต2!$C:$C,'รับ-จ่าย ประจำวัน'!$B505,ผลิต2!AF:AF)+SUMIF(เส้นแต่งหน้าขนมเค้ก!$C:$C,'รับ-จ่าย ประจำวัน'!$B505,เส้นแต่งหน้าขนมเค้ก!AF:AF)+SUMIF(แพ็ค!$C:$C,'รับ-จ่าย ประจำวัน'!$B505,แพ็ค!AF:AF)+SUMIF(ธุรการ!$C:$C,'รับ-จ่าย ประจำวัน'!$B505,ธุรการ!AF:AF)+SUMIF(เส้นแต่งหน้าขนมปัง!$C:$C,'รับ-จ่าย ประจำวัน'!$B505,เส้นแต่งหน้าขนมปัง!AF:AF)+SUMIF('วางแผนBC,CJ'!$C:$C,'รับ-จ่าย ประจำวัน'!$B505,'วางแผนBC,CJ'!AF:AF)+SUMIF(RD!$C:$C,'รับ-จ่าย ประจำวัน'!$B505,RD!AF:AF)+SUMIF('FG,ออนไล,คัดแยก'!$C:$C,'รับ-จ่าย ประจำวัน'!$B505,'FG,ออนไล,คัดแยก'!AF:AF)</f>
        <v>0</v>
      </c>
      <c r="BN505" s="16">
        <f>SUMIF(เตรียมส่วนผสม!$C:$C,'รับ-จ่าย ประจำวัน'!$B505,เตรียมส่วนผสม!AG:AG)+SUMIF(กวนไส้!$C:$C,'รับ-จ่าย ประจำวัน'!$B505,กวนไส้!AG:AG)+SUMIF(ผลิต1!$C:$C,'รับ-จ่าย ประจำวัน'!$B505,ผลิต1!AG:AG)+SUMIF(ผลิต2!$C:$C,'รับ-จ่าย ประจำวัน'!$B505,ผลิต2!AG:AG)+SUMIF(เส้นแต่งหน้าขนมเค้ก!$C:$C,'รับ-จ่าย ประจำวัน'!$B505,เส้นแต่งหน้าขนมเค้ก!AG:AG)+SUMIF(แพ็ค!$C:$C,'รับ-จ่าย ประจำวัน'!$B505,แพ็ค!AG:AG)+SUMIF(ธุรการ!$C:$C,'รับ-จ่าย ประจำวัน'!$B505,ธุรการ!AG:AG)+SUMIF(เส้นแต่งหน้าขนมปัง!$C:$C,'รับ-จ่าย ประจำวัน'!$B505,เส้นแต่งหน้าขนมปัง!AG:AG)+SUMIF('วางแผนBC,CJ'!$C:$C,'รับ-จ่าย ประจำวัน'!$B505,'วางแผนBC,CJ'!AG:AG)+SUMIF(RD!$C:$C,'รับ-จ่าย ประจำวัน'!$B505,RD!AG:AG)+SUMIF('FG,ออนไล,คัดแยก'!$C:$C,'รับ-จ่าย ประจำวัน'!$B505,'FG,ออนไล,คัดแยก'!AG:AG)</f>
        <v>0</v>
      </c>
      <c r="BO505" s="16">
        <f>SUMIF(เตรียมส่วนผสม!$C:$C,'รับ-จ่าย ประจำวัน'!$B505,เตรียมส่วนผสม!AH:AH)+SUMIF(กวนไส้!$C:$C,'รับ-จ่าย ประจำวัน'!$B505,กวนไส้!AH:AH)+SUMIF(ผลิต1!$C:$C,'รับ-จ่าย ประจำวัน'!$B505,ผลิต1!AH:AH)+SUMIF(ผลิต2!$C:$C,'รับ-จ่าย ประจำวัน'!$B505,ผลิต2!AH:AH)+SUMIF(เส้นแต่งหน้าขนมเค้ก!$C:$C,'รับ-จ่าย ประจำวัน'!$B505,เส้นแต่งหน้าขนมเค้ก!AH:AH)+SUMIF(แพ็ค!$C:$C,'รับ-จ่าย ประจำวัน'!$B505,แพ็ค!AH:AH)+SUMIF(ธุรการ!$C:$C,'รับ-จ่าย ประจำวัน'!$B505,ธุรการ!AH:AH)+SUMIF(เส้นแต่งหน้าขนมปัง!$C:$C,'รับ-จ่าย ประจำวัน'!$B505,เส้นแต่งหน้าขนมปัง!AH:AH)+SUMIF('วางแผนBC,CJ'!$C:$C,'รับ-จ่าย ประจำวัน'!$B505,'วางแผนBC,CJ'!AH:AH)+SUMIF(RD!$C:$C,'รับ-จ่าย ประจำวัน'!$B505,RD!AH:AH)+SUMIF('FG,ออนไล,คัดแยก'!$C:$C,'รับ-จ่าย ประจำวัน'!$B505,'FG,ออนไล,คัดแยก'!AH:AH)</f>
        <v>0</v>
      </c>
      <c r="BP505" s="16">
        <f>SUMIF(เตรียมส่วนผสม!$C:$C,'รับ-จ่าย ประจำวัน'!$B505,เตรียมส่วนผสม!AI:AI)+SUMIF(กวนไส้!$C:$C,'รับ-จ่าย ประจำวัน'!$B505,กวนไส้!AI:AI)+SUMIF(ผลิต1!$C:$C,'รับ-จ่าย ประจำวัน'!$B505,ผลิต1!AI:AI)+SUMIF(ผลิต2!$C:$C,'รับ-จ่าย ประจำวัน'!$B505,ผลิต2!AI:AI)+SUMIF(เส้นแต่งหน้าขนมเค้ก!$C:$C,'รับ-จ่าย ประจำวัน'!$B505,เส้นแต่งหน้าขนมเค้ก!AI:AI)+SUMIF(แพ็ค!$C:$C,'รับ-จ่าย ประจำวัน'!$B505,แพ็ค!AI:AI)+SUMIF(ธุรการ!$C:$C,'รับ-จ่าย ประจำวัน'!$B505,ธุรการ!AI:AI)+SUMIF(เส้นแต่งหน้าขนมปัง!$C:$C,'รับ-จ่าย ประจำวัน'!$B505,เส้นแต่งหน้าขนมปัง!AI:AI)+SUMIF('วางแผนBC,CJ'!$C:$C,'รับ-จ่าย ประจำวัน'!$B505,'วางแผนBC,CJ'!AI:AI)+SUMIF(RD!$C:$C,'รับ-จ่าย ประจำวัน'!$B505,RD!AI:AI)+SUMIF('FG,ออนไล,คัดแยก'!$C:$C,'รับ-จ่าย ประจำวัน'!$B505,'FG,ออนไล,คัดแยก'!AI:AI)</f>
        <v>0</v>
      </c>
      <c r="BQ505" s="16">
        <f>SUMIF(เตรียมส่วนผสม!$C:$C,'รับ-จ่าย ประจำวัน'!$B505,เตรียมส่วนผสม!AJ:AJ)+SUMIF(กวนไส้!$C:$C,'รับ-จ่าย ประจำวัน'!$B505,กวนไส้!AJ:AJ)+SUMIF(ผลิต1!$C:$C,'รับ-จ่าย ประจำวัน'!$B505,ผลิต1!AJ:AJ)+SUMIF(ผลิต2!$C:$C,'รับ-จ่าย ประจำวัน'!$B505,ผลิต2!AJ:AJ)+SUMIF(เส้นแต่งหน้าขนมเค้ก!$C:$C,'รับ-จ่าย ประจำวัน'!$B505,เส้นแต่งหน้าขนมเค้ก!AJ:AJ)+SUMIF(แพ็ค!$C:$C,'รับ-จ่าย ประจำวัน'!$B505,แพ็ค!AJ:AJ)+SUMIF(ธุรการ!$C:$C,'รับ-จ่าย ประจำวัน'!$B505,ธุรการ!AJ:AJ)+SUMIF(เส้นแต่งหน้าขนมปัง!$C:$C,'รับ-จ่าย ประจำวัน'!$B505,เส้นแต่งหน้าขนมปัง!AJ:AJ)+SUMIF('วางแผนBC,CJ'!$C:$C,'รับ-จ่าย ประจำวัน'!$B505,'วางแผนBC,CJ'!AJ:AJ)+SUMIF(RD!$C:$C,'รับ-จ่าย ประจำวัน'!$B505,RD!AJ:AJ)+SUMIF('FG,ออนไล,คัดแยก'!$C:$C,'รับ-จ่าย ประจำวัน'!$B505,'FG,ออนไล,คัดแยก'!AJ:AJ)</f>
        <v>0</v>
      </c>
      <c r="BR505" s="16">
        <f>SUMIF(เตรียมส่วนผสม!$C:$C,'รับ-จ่าย ประจำวัน'!$B505,เตรียมส่วนผสม!AK:AK)+SUMIF(กวนไส้!$C:$C,'รับ-จ่าย ประจำวัน'!$B505,กวนไส้!AK:AK)+SUMIF(ผลิต1!$C:$C,'รับ-จ่าย ประจำวัน'!$B505,ผลิต1!AK:AK)+SUMIF(ผลิต2!$C:$C,'รับ-จ่าย ประจำวัน'!$B505,ผลิต2!AK:AK)+SUMIF(เส้นแต่งหน้าขนมเค้ก!$C:$C,'รับ-จ่าย ประจำวัน'!$B505,เส้นแต่งหน้าขนมเค้ก!AK:AK)+SUMIF(แพ็ค!$C:$C,'รับ-จ่าย ประจำวัน'!$B505,แพ็ค!AK:AK)+SUMIF(ธุรการ!$C:$C,'รับ-จ่าย ประจำวัน'!$B505,ธุรการ!AK:AK)+SUMIF(เส้นแต่งหน้าขนมปัง!$C:$C,'รับ-จ่าย ประจำวัน'!$B505,เส้นแต่งหน้าขนมปัง!AK:AK)+SUMIF('วางแผนBC,CJ'!$C:$C,'รับ-จ่าย ประจำวัน'!$B505,'วางแผนBC,CJ'!AK:AK)+SUMIF(RD!$C:$C,'รับ-จ่าย ประจำวัน'!$B505,RD!AK:AK)+SUMIF('FG,ออนไล,คัดแยก'!$C:$C,'รับ-จ่าย ประจำวัน'!$B505,'FG,ออนไล,คัดแยก'!AK:AK)</f>
        <v>0</v>
      </c>
      <c r="BS505" s="16">
        <f>SUMIF(เตรียมส่วนผสม!$C:$C,'รับ-จ่าย ประจำวัน'!$B505,เตรียมส่วนผสม!AL:AL)+SUMIF(กวนไส้!$C:$C,'รับ-จ่าย ประจำวัน'!$B505,กวนไส้!AL:AL)+SUMIF(ผลิต1!$C:$C,'รับ-จ่าย ประจำวัน'!$B505,ผลิต1!AL:AL)+SUMIF(ผลิต2!$C:$C,'รับ-จ่าย ประจำวัน'!$B505,ผลิต2!AL:AL)+SUMIF(เส้นแต่งหน้าขนมเค้ก!$C:$C,'รับ-จ่าย ประจำวัน'!$B505,เส้นแต่งหน้าขนมเค้ก!AL:AL)+SUMIF(แพ็ค!$C:$C,'รับ-จ่าย ประจำวัน'!$B505,แพ็ค!AL:AL)+SUMIF(ธุรการ!$C:$C,'รับ-จ่าย ประจำวัน'!$B505,ธุรการ!AL:AL)+SUMIF(เส้นแต่งหน้าขนมปัง!$C:$C,'รับ-จ่าย ประจำวัน'!$B505,เส้นแต่งหน้าขนมปัง!AL:AL)+SUMIF('วางแผนBC,CJ'!$C:$C,'รับ-จ่าย ประจำวัน'!$B505,'วางแผนBC,CJ'!AL:AL)+SUMIF(RD!$C:$C,'รับ-จ่าย ประจำวัน'!$B505,RD!AL:AL)+SUMIF('FG,ออนไล,คัดแยก'!$C:$C,'รับ-จ่าย ประจำวัน'!$B505,'FG,ออนไล,คัดแยก'!AL:AL)</f>
        <v>0</v>
      </c>
      <c r="BT505" s="18">
        <f t="shared" si="107"/>
        <v>0</v>
      </c>
      <c r="BU505" s="116"/>
      <c r="BV505" s="146">
        <f t="shared" si="108"/>
        <v>12150</v>
      </c>
      <c r="BW505" s="183">
        <v>30</v>
      </c>
      <c r="BX505" s="172">
        <f t="shared" si="103"/>
        <v>0</v>
      </c>
      <c r="BY505" s="188" t="e">
        <f t="shared" si="104"/>
        <v>#DIV/0!</v>
      </c>
      <c r="BZ505" s="180" t="e">
        <f t="shared" ca="1" si="109"/>
        <v>#DIV/0!</v>
      </c>
      <c r="CA505" s="93"/>
      <c r="CB505" s="93"/>
      <c r="CC505" s="93"/>
      <c r="CD505" s="93"/>
      <c r="CE505" s="93"/>
      <c r="CF505" s="93"/>
      <c r="CG505" s="93"/>
      <c r="CH505" s="93"/>
      <c r="CI505" s="93"/>
      <c r="CJ505" s="97"/>
      <c r="CK505" s="9">
        <f t="shared" si="105"/>
        <v>12150</v>
      </c>
    </row>
    <row r="506" spans="1:89" hidden="1" x14ac:dyDescent="0.5">
      <c r="A506" s="149"/>
      <c r="B506" s="34">
        <v>1024101009</v>
      </c>
      <c r="C506" s="33" t="s">
        <v>1723</v>
      </c>
      <c r="D506" s="141" t="s">
        <v>91</v>
      </c>
      <c r="E506" s="25"/>
      <c r="F506" s="132"/>
      <c r="G506" s="25"/>
      <c r="H506" s="12">
        <v>6150</v>
      </c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58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11"/>
      <c r="AF506" s="11"/>
      <c r="AG506" s="11"/>
      <c r="AH506" s="11"/>
      <c r="AI506" s="25"/>
      <c r="AJ506" s="25"/>
      <c r="AK506" s="25"/>
      <c r="AL506" s="25"/>
      <c r="AM506" s="25"/>
      <c r="AN506" s="15">
        <f t="shared" si="111"/>
        <v>0</v>
      </c>
      <c r="AO506" s="16">
        <f>SUMIF(เตรียมส่วนผสม!$C:$C,'รับ-จ่าย ประจำวัน'!$B506,เตรียมส่วนผสม!H:H)+SUMIF(กวนไส้!$C:$C,'รับ-จ่าย ประจำวัน'!$B506,กวนไส้!H:H)+SUMIF(ผลิต1!$C:$C,'รับ-จ่าย ประจำวัน'!$B506,ผลิต1!H:H)+SUMIF(ผลิต2!$C:$C,'รับ-จ่าย ประจำวัน'!$B506,ผลิต2!H:H)+SUMIF(เส้นแต่งหน้าขนมเค้ก!$C:$C,'รับ-จ่าย ประจำวัน'!$B506,เส้นแต่งหน้าขนมเค้ก!H:H)+SUMIF(แพ็ค!$C:$C,'รับ-จ่าย ประจำวัน'!$B506,แพ็ค!H:H)+SUMIF(ธุรการ!$C:$C,'รับ-จ่าย ประจำวัน'!$B506,ธุรการ!H:H)+SUMIF(เส้นแต่งหน้าขนมปัง!$C:$C,'รับ-จ่าย ประจำวัน'!$B506,เส้นแต่งหน้าขนมปัง!H:H)+SUMIF('วางแผนBC,CJ'!$C:$C,'รับ-จ่าย ประจำวัน'!$B506,'วางแผนBC,CJ'!H:H)+SUMIF(RD!$C:$C,'รับ-จ่าย ประจำวัน'!$B506,RD!H:H)+SUMIF('FG,ออนไล,คัดแยก'!$C:$C,'รับ-จ่าย ประจำวัน'!$B506,'FG,ออนไล,คัดแยก'!H:H)</f>
        <v>0</v>
      </c>
      <c r="AP506" s="16">
        <f>SUMIF(เตรียมส่วนผสม!$C:$C,'รับ-จ่าย ประจำวัน'!$B506,เตรียมส่วนผสม!I:I)+SUMIF(กวนไส้!$C:$C,'รับ-จ่าย ประจำวัน'!$B506,กวนไส้!I:I)+SUMIF(ผลิต1!$C:$C,'รับ-จ่าย ประจำวัน'!$B506,ผลิต1!I:I)+SUMIF(ผลิต2!$C:$C,'รับ-จ่าย ประจำวัน'!$B506,ผลิต2!I:I)+SUMIF(เส้นแต่งหน้าขนมเค้ก!$C:$C,'รับ-จ่าย ประจำวัน'!$B506,เส้นแต่งหน้าขนมเค้ก!I:I)+SUMIF(แพ็ค!$C:$C,'รับ-จ่าย ประจำวัน'!$B506,แพ็ค!I:I)+SUMIF(ธุรการ!$C:$C,'รับ-จ่าย ประจำวัน'!$B506,ธุรการ!I:I)+SUMIF(เส้นแต่งหน้าขนมปัง!$C:$C,'รับ-จ่าย ประจำวัน'!$B506,เส้นแต่งหน้าขนมปัง!I:I)+SUMIF('วางแผนBC,CJ'!$C:$C,'รับ-จ่าย ประจำวัน'!$B506,'วางแผนBC,CJ'!I:I)+SUMIF(RD!$C:$C,'รับ-จ่าย ประจำวัน'!$B506,RD!I:I)+SUMIF('FG,ออนไล,คัดแยก'!$C:$C,'รับ-จ่าย ประจำวัน'!$B506,'FG,ออนไล,คัดแยก'!I:I)</f>
        <v>0</v>
      </c>
      <c r="AQ506" s="16">
        <f>SUMIF(เตรียมส่วนผสม!$C:$C,'รับ-จ่าย ประจำวัน'!$B506,เตรียมส่วนผสม!J:J)+SUMIF(กวนไส้!$C:$C,'รับ-จ่าย ประจำวัน'!$B506,กวนไส้!J:J)+SUMIF(ผลิต1!$C:$C,'รับ-จ่าย ประจำวัน'!$B506,ผลิต1!J:J)+SUMIF(ผลิต2!$C:$C,'รับ-จ่าย ประจำวัน'!$B506,ผลิต2!J:J)+SUMIF(เส้นแต่งหน้าขนมเค้ก!$C:$C,'รับ-จ่าย ประจำวัน'!$B506,เส้นแต่งหน้าขนมเค้ก!J:J)+SUMIF(แพ็ค!$C:$C,'รับ-จ่าย ประจำวัน'!$B506,แพ็ค!J:J)+SUMIF(ธุรการ!$C:$C,'รับ-จ่าย ประจำวัน'!$B506,ธุรการ!J:J)+SUMIF(เส้นแต่งหน้าขนมปัง!$C:$C,'รับ-จ่าย ประจำวัน'!$B506,เส้นแต่งหน้าขนมปัง!J:J)+SUMIF('วางแผนBC,CJ'!$C:$C,'รับ-จ่าย ประจำวัน'!$B506,'วางแผนBC,CJ'!J:J)+SUMIF(RD!$C:$C,'รับ-จ่าย ประจำวัน'!$B506,RD!J:J)+SUMIF('FG,ออนไล,คัดแยก'!$C:$C,'รับ-จ่าย ประจำวัน'!$B506,'FG,ออนไล,คัดแยก'!J:J)</f>
        <v>0</v>
      </c>
      <c r="AR506" s="16">
        <f>SUMIF(เตรียมส่วนผสม!$C:$C,'รับ-จ่าย ประจำวัน'!$B506,เตรียมส่วนผสม!K:K)+SUMIF(กวนไส้!$C:$C,'รับ-จ่าย ประจำวัน'!$B506,กวนไส้!K:K)+SUMIF(ผลิต1!$C:$C,'รับ-จ่าย ประจำวัน'!$B506,ผลิต1!K:K)+SUMIF(ผลิต2!$C:$C,'รับ-จ่าย ประจำวัน'!$B506,ผลิต2!K:K)+SUMIF(เส้นแต่งหน้าขนมเค้ก!$C:$C,'รับ-จ่าย ประจำวัน'!$B506,เส้นแต่งหน้าขนมเค้ก!K:K)+SUMIF(แพ็ค!$C:$C,'รับ-จ่าย ประจำวัน'!$B506,แพ็ค!K:K)+SUMIF(ธุรการ!$C:$C,'รับ-จ่าย ประจำวัน'!$B506,ธุรการ!K:K)+SUMIF(เส้นแต่งหน้าขนมปัง!$C:$C,'รับ-จ่าย ประจำวัน'!$B506,เส้นแต่งหน้าขนมปัง!K:K)+SUMIF('วางแผนBC,CJ'!$C:$C,'รับ-จ่าย ประจำวัน'!$B506,'วางแผนBC,CJ'!K:K)+SUMIF(RD!$C:$C,'รับ-จ่าย ประจำวัน'!$B506,RD!K:K)+SUMIF('FG,ออนไล,คัดแยก'!$C:$C,'รับ-จ่าย ประจำวัน'!$B506,'FG,ออนไล,คัดแยก'!K:K)</f>
        <v>0</v>
      </c>
      <c r="AS506" s="16">
        <f>SUMIF(เตรียมส่วนผสม!$C:$C,'รับ-จ่าย ประจำวัน'!$B506,เตรียมส่วนผสม!L:L)+SUMIF(กวนไส้!$C:$C,'รับ-จ่าย ประจำวัน'!$B506,กวนไส้!L:L)+SUMIF(ผลิต1!$C:$C,'รับ-จ่าย ประจำวัน'!$B506,ผลิต1!L:L)+SUMIF(ผลิต2!$C:$C,'รับ-จ่าย ประจำวัน'!$B506,ผลิต2!L:L)+SUMIF(เส้นแต่งหน้าขนมเค้ก!$C:$C,'รับ-จ่าย ประจำวัน'!$B506,เส้นแต่งหน้าขนมเค้ก!L:L)+SUMIF(แพ็ค!$C:$C,'รับ-จ่าย ประจำวัน'!$B506,แพ็ค!L:L)+SUMIF(ธุรการ!$C:$C,'รับ-จ่าย ประจำวัน'!$B506,ธุรการ!L:L)+SUMIF(เส้นแต่งหน้าขนมปัง!$C:$C,'รับ-จ่าย ประจำวัน'!$B506,เส้นแต่งหน้าขนมปัง!L:L)+SUMIF('วางแผนBC,CJ'!$C:$C,'รับ-จ่าย ประจำวัน'!$B506,'วางแผนBC,CJ'!L:L)+SUMIF(RD!$C:$C,'รับ-จ่าย ประจำวัน'!$B506,RD!L:L)+SUMIF('FG,ออนไล,คัดแยก'!$C:$C,'รับ-จ่าย ประจำวัน'!$B506,'FG,ออนไล,คัดแยก'!L:L)</f>
        <v>0</v>
      </c>
      <c r="AT506" s="16">
        <f>SUMIF(เตรียมส่วนผสม!$C:$C,'รับ-จ่าย ประจำวัน'!$B506,เตรียมส่วนผสม!M:M)+SUMIF(กวนไส้!$C:$C,'รับ-จ่าย ประจำวัน'!$B506,กวนไส้!M:M)+SUMIF(ผลิต1!$C:$C,'รับ-จ่าย ประจำวัน'!$B506,ผลิต1!M:M)+SUMIF(ผลิต2!$C:$C,'รับ-จ่าย ประจำวัน'!$B506,ผลิต2!M:M)+SUMIF(เส้นแต่งหน้าขนมเค้ก!$C:$C,'รับ-จ่าย ประจำวัน'!$B506,เส้นแต่งหน้าขนมเค้ก!M:M)+SUMIF(แพ็ค!$C:$C,'รับ-จ่าย ประจำวัน'!$B506,แพ็ค!M:M)+SUMIF(ธุรการ!$C:$C,'รับ-จ่าย ประจำวัน'!$B506,ธุรการ!M:M)+SUMIF(เส้นแต่งหน้าขนมปัง!$C:$C,'รับ-จ่าย ประจำวัน'!$B506,เส้นแต่งหน้าขนมปัง!M:M)+SUMIF('วางแผนBC,CJ'!$C:$C,'รับ-จ่าย ประจำวัน'!$B506,'วางแผนBC,CJ'!M:M)+SUMIF(RD!$C:$C,'รับ-จ่าย ประจำวัน'!$B506,RD!M:M)+SUMIF('FG,ออนไล,คัดแยก'!$C:$C,'รับ-จ่าย ประจำวัน'!$B506,'FG,ออนไล,คัดแยก'!M:M)</f>
        <v>0</v>
      </c>
      <c r="AU506" s="16">
        <f>SUMIF(เตรียมส่วนผสม!$C:$C,'รับ-จ่าย ประจำวัน'!$B506,เตรียมส่วนผสม!N:N)+SUMIF(กวนไส้!$C:$C,'รับ-จ่าย ประจำวัน'!$B506,กวนไส้!N:N)+SUMIF(ผลิต1!$C:$C,'รับ-จ่าย ประจำวัน'!$B506,ผลิต1!N:N)+SUMIF(ผลิต2!$C:$C,'รับ-จ่าย ประจำวัน'!$B506,ผลิต2!N:N)+SUMIF(เส้นแต่งหน้าขนมเค้ก!$C:$C,'รับ-จ่าย ประจำวัน'!$B506,เส้นแต่งหน้าขนมเค้ก!N:N)+SUMIF(แพ็ค!$C:$C,'รับ-จ่าย ประจำวัน'!$B506,แพ็ค!N:N)+SUMIF(ธุรการ!$C:$C,'รับ-จ่าย ประจำวัน'!$B506,ธุรการ!N:N)+SUMIF(เส้นแต่งหน้าขนมปัง!$C:$C,'รับ-จ่าย ประจำวัน'!$B506,เส้นแต่งหน้าขนมปัง!N:N)+SUMIF('วางแผนBC,CJ'!$C:$C,'รับ-จ่าย ประจำวัน'!$B506,'วางแผนBC,CJ'!N:N)+SUMIF(RD!$C:$C,'รับ-จ่าย ประจำวัน'!$B506,RD!N:N)+SUMIF('FG,ออนไล,คัดแยก'!$C:$C,'รับ-จ่าย ประจำวัน'!$B506,'FG,ออนไล,คัดแยก'!N:N)</f>
        <v>0</v>
      </c>
      <c r="AV506" s="16">
        <f>SUMIF(เตรียมส่วนผสม!$C:$C,'รับ-จ่าย ประจำวัน'!$B506,เตรียมส่วนผสม!O:O)+SUMIF(กวนไส้!$C:$C,'รับ-จ่าย ประจำวัน'!$B506,กวนไส้!O:O)+SUMIF(ผลิต1!$C:$C,'รับ-จ่าย ประจำวัน'!$B506,ผลิต1!O:O)+SUMIF(ผลิต2!$C:$C,'รับ-จ่าย ประจำวัน'!$B506,ผลิต2!O:O)+SUMIF(เส้นแต่งหน้าขนมเค้ก!$C:$C,'รับ-จ่าย ประจำวัน'!$B506,เส้นแต่งหน้าขนมเค้ก!O:O)+SUMIF(แพ็ค!$C:$C,'รับ-จ่าย ประจำวัน'!$B506,แพ็ค!O:O)+SUMIF(ธุรการ!$C:$C,'รับ-จ่าย ประจำวัน'!$B506,ธุรการ!O:O)+SUMIF(เส้นแต่งหน้าขนมปัง!$C:$C,'รับ-จ่าย ประจำวัน'!$B506,เส้นแต่งหน้าขนมปัง!O:O)+SUMIF('วางแผนBC,CJ'!$C:$C,'รับ-จ่าย ประจำวัน'!$B506,'วางแผนBC,CJ'!O:O)+SUMIF(RD!$C:$C,'รับ-จ่าย ประจำวัน'!$B506,RD!O:O)+SUMIF('FG,ออนไล,คัดแยก'!$C:$C,'รับ-จ่าย ประจำวัน'!$B506,'FG,ออนไล,คัดแยก'!O:O)</f>
        <v>0</v>
      </c>
      <c r="AW506" s="16">
        <f>SUMIF(เตรียมส่วนผสม!$C:$C,'รับ-จ่าย ประจำวัน'!$B506,เตรียมส่วนผสม!P:P)+SUMIF(กวนไส้!$C:$C,'รับ-จ่าย ประจำวัน'!$B506,กวนไส้!P:P)+SUMIF(ผลิต1!$C:$C,'รับ-จ่าย ประจำวัน'!$B506,ผลิต1!P:P)+SUMIF(ผลิต2!$C:$C,'รับ-จ่าย ประจำวัน'!$B506,ผลิต2!P:P)+SUMIF(เส้นแต่งหน้าขนมเค้ก!$C:$C,'รับ-จ่าย ประจำวัน'!$B506,เส้นแต่งหน้าขนมเค้ก!P:P)+SUMIF(แพ็ค!$C:$C,'รับ-จ่าย ประจำวัน'!$B506,แพ็ค!P:P)+SUMIF(ธุรการ!$C:$C,'รับ-จ่าย ประจำวัน'!$B506,ธุรการ!P:P)+SUMIF(เส้นแต่งหน้าขนมปัง!$C:$C,'รับ-จ่าย ประจำวัน'!$B506,เส้นแต่งหน้าขนมปัง!P:P)+SUMIF('วางแผนBC,CJ'!$C:$C,'รับ-จ่าย ประจำวัน'!$B506,'วางแผนBC,CJ'!P:P)+SUMIF(RD!$C:$C,'รับ-จ่าย ประจำวัน'!$B506,RD!P:P)+SUMIF('FG,ออนไล,คัดแยก'!$C:$C,'รับ-จ่าย ประจำวัน'!$B506,'FG,ออนไล,คัดแยก'!P:P)</f>
        <v>0</v>
      </c>
      <c r="AX506" s="16">
        <f>SUMIF(เตรียมส่วนผสม!$C:$C,'รับ-จ่าย ประจำวัน'!$B506,เตรียมส่วนผสม!Q:Q)+SUMIF(กวนไส้!$C:$C,'รับ-จ่าย ประจำวัน'!$B506,กวนไส้!Q:Q)+SUMIF(ผลิต1!$C:$C,'รับ-จ่าย ประจำวัน'!$B506,ผลิต1!Q:Q)+SUMIF(ผลิต2!$C:$C,'รับ-จ่าย ประจำวัน'!$B506,ผลิต2!Q:Q)+SUMIF(เส้นแต่งหน้าขนมเค้ก!$C:$C,'รับ-จ่าย ประจำวัน'!$B506,เส้นแต่งหน้าขนมเค้ก!Q:Q)+SUMIF(แพ็ค!$C:$C,'รับ-จ่าย ประจำวัน'!$B506,แพ็ค!Q:Q)+SUMIF(ธุรการ!$C:$C,'รับ-จ่าย ประจำวัน'!$B506,ธุรการ!Q:Q)+SUMIF(เส้นแต่งหน้าขนมปัง!$C:$C,'รับ-จ่าย ประจำวัน'!$B506,เส้นแต่งหน้าขนมปัง!Q:Q)+SUMIF('วางแผนBC,CJ'!$C:$C,'รับ-จ่าย ประจำวัน'!$B506,'วางแผนBC,CJ'!Q:Q)+SUMIF(RD!$C:$C,'รับ-จ่าย ประจำวัน'!$B506,RD!Q:Q)+SUMIF('FG,ออนไล,คัดแยก'!$C:$C,'รับ-จ่าย ประจำวัน'!$B506,'FG,ออนไล,คัดแยก'!Q:Q)</f>
        <v>0</v>
      </c>
      <c r="AY506" s="16">
        <f>SUMIF(เตรียมส่วนผสม!$C:$C,'รับ-จ่าย ประจำวัน'!$B506,เตรียมส่วนผสม!R:R)+SUMIF(กวนไส้!$C:$C,'รับ-จ่าย ประจำวัน'!$B506,กวนไส้!R:R)+SUMIF(ผลิต1!$C:$C,'รับ-จ่าย ประจำวัน'!$B506,ผลิต1!R:R)+SUMIF(ผลิต2!$C:$C,'รับ-จ่าย ประจำวัน'!$B506,ผลิต2!R:R)+SUMIF(เส้นแต่งหน้าขนมเค้ก!$C:$C,'รับ-จ่าย ประจำวัน'!$B506,เส้นแต่งหน้าขนมเค้ก!R:R)+SUMIF(แพ็ค!$C:$C,'รับ-จ่าย ประจำวัน'!$B506,แพ็ค!R:R)+SUMIF(ธุรการ!$C:$C,'รับ-จ่าย ประจำวัน'!$B506,ธุรการ!R:R)+SUMIF(เส้นแต่งหน้าขนมปัง!$C:$C,'รับ-จ่าย ประจำวัน'!$B506,เส้นแต่งหน้าขนมปัง!R:R)+SUMIF('วางแผนBC,CJ'!$C:$C,'รับ-จ่าย ประจำวัน'!$B506,'วางแผนBC,CJ'!R:R)+SUMIF(RD!$C:$C,'รับ-จ่าย ประจำวัน'!$B506,RD!R:R)+SUMIF('FG,ออนไล,คัดแยก'!$C:$C,'รับ-จ่าย ประจำวัน'!$B506,'FG,ออนไล,คัดแยก'!R:R)</f>
        <v>0</v>
      </c>
      <c r="AZ506" s="16">
        <f>SUMIF(เตรียมส่วนผสม!$C:$C,'รับ-จ่าย ประจำวัน'!$B506,เตรียมส่วนผสม!S:S)+SUMIF(กวนไส้!$C:$C,'รับ-จ่าย ประจำวัน'!$B506,กวนไส้!S:S)+SUMIF(ผลิต1!$C:$C,'รับ-จ่าย ประจำวัน'!$B506,ผลิต1!S:S)+SUMIF(ผลิต2!$C:$C,'รับ-จ่าย ประจำวัน'!$B506,ผลิต2!S:S)+SUMIF(เส้นแต่งหน้าขนมเค้ก!$C:$C,'รับ-จ่าย ประจำวัน'!$B506,เส้นแต่งหน้าขนมเค้ก!S:S)+SUMIF(แพ็ค!$C:$C,'รับ-จ่าย ประจำวัน'!$B506,แพ็ค!S:S)+SUMIF(ธุรการ!$C:$C,'รับ-จ่าย ประจำวัน'!$B506,ธุรการ!S:S)+SUMIF(เส้นแต่งหน้าขนมปัง!$C:$C,'รับ-จ่าย ประจำวัน'!$B506,เส้นแต่งหน้าขนมปัง!S:S)+SUMIF('วางแผนBC,CJ'!$C:$C,'รับ-จ่าย ประจำวัน'!$B506,'วางแผนBC,CJ'!S:S)+SUMIF(RD!$C:$C,'รับ-จ่าย ประจำวัน'!$B506,RD!S:S)+SUMIF('FG,ออนไล,คัดแยก'!$C:$C,'รับ-จ่าย ประจำวัน'!$B506,'FG,ออนไล,คัดแยก'!S:S)</f>
        <v>0</v>
      </c>
      <c r="BA506" s="16">
        <f>SUMIF(เตรียมส่วนผสม!$C:$C,'รับ-จ่าย ประจำวัน'!$B506,เตรียมส่วนผสม!T:T)+SUMIF(กวนไส้!$C:$C,'รับ-จ่าย ประจำวัน'!$B506,กวนไส้!T:T)+SUMIF(ผลิต1!$C:$C,'รับ-จ่าย ประจำวัน'!$B506,ผลิต1!T:T)+SUMIF(ผลิต2!$C:$C,'รับ-จ่าย ประจำวัน'!$B506,ผลิต2!T:T)+SUMIF(เส้นแต่งหน้าขนมเค้ก!$C:$C,'รับ-จ่าย ประจำวัน'!$B506,เส้นแต่งหน้าขนมเค้ก!T:T)+SUMIF(แพ็ค!$C:$C,'รับ-จ่าย ประจำวัน'!$B506,แพ็ค!T:T)+SUMIF(ธุรการ!$C:$C,'รับ-จ่าย ประจำวัน'!$B506,ธุรการ!T:T)+SUMIF(เส้นแต่งหน้าขนมปัง!$C:$C,'รับ-จ่าย ประจำวัน'!$B506,เส้นแต่งหน้าขนมปัง!T:T)+SUMIF('วางแผนBC,CJ'!$C:$C,'รับ-จ่าย ประจำวัน'!$B506,'วางแผนBC,CJ'!T:T)+SUMIF(RD!$C:$C,'รับ-จ่าย ประจำวัน'!$B506,RD!T:T)+SUMIF('FG,ออนไล,คัดแยก'!$C:$C,'รับ-จ่าย ประจำวัน'!$B506,'FG,ออนไล,คัดแยก'!T:T)</f>
        <v>0</v>
      </c>
      <c r="BB506" s="16">
        <f>SUMIF(เตรียมส่วนผสม!$C:$C,'รับ-จ่าย ประจำวัน'!$B506,เตรียมส่วนผสม!U:U)+SUMIF(กวนไส้!$C:$C,'รับ-จ่าย ประจำวัน'!$B506,กวนไส้!U:U)+SUMIF(ผลิต1!$C:$C,'รับ-จ่าย ประจำวัน'!$B506,ผลิต1!U:U)+SUMIF(ผลิต2!$C:$C,'รับ-จ่าย ประจำวัน'!$B506,ผลิต2!U:U)+SUMIF(เส้นแต่งหน้าขนมเค้ก!$C:$C,'รับ-จ่าย ประจำวัน'!$B506,เส้นแต่งหน้าขนมเค้ก!U:U)+SUMIF(แพ็ค!$C:$C,'รับ-จ่าย ประจำวัน'!$B506,แพ็ค!U:U)+SUMIF(ธุรการ!$C:$C,'รับ-จ่าย ประจำวัน'!$B506,ธุรการ!U:U)+SUMIF(เส้นแต่งหน้าขนมปัง!$C:$C,'รับ-จ่าย ประจำวัน'!$B506,เส้นแต่งหน้าขนมปัง!U:U)+SUMIF('วางแผนBC,CJ'!$C:$C,'รับ-จ่าย ประจำวัน'!$B506,'วางแผนBC,CJ'!U:U)+SUMIF(RD!$C:$C,'รับ-จ่าย ประจำวัน'!$B506,RD!U:U)+SUMIF('FG,ออนไล,คัดแยก'!$C:$C,'รับ-จ่าย ประจำวัน'!$B506,'FG,ออนไล,คัดแยก'!U:U)</f>
        <v>0</v>
      </c>
      <c r="BC506" s="16">
        <f>SUMIF(เตรียมส่วนผสม!$C:$C,'รับ-จ่าย ประจำวัน'!$B506,เตรียมส่วนผสม!V:V)+SUMIF(กวนไส้!$C:$C,'รับ-จ่าย ประจำวัน'!$B506,กวนไส้!V:V)+SUMIF(ผลิต1!$C:$C,'รับ-จ่าย ประจำวัน'!$B506,ผลิต1!V:V)+SUMIF(ผลิต2!$C:$C,'รับ-จ่าย ประจำวัน'!$B506,ผลิต2!V:V)+SUMIF(เส้นแต่งหน้าขนมเค้ก!$C:$C,'รับ-จ่าย ประจำวัน'!$B506,เส้นแต่งหน้าขนมเค้ก!V:V)+SUMIF(แพ็ค!$C:$C,'รับ-จ่าย ประจำวัน'!$B506,แพ็ค!V:V)+SUMIF(ธุรการ!$C:$C,'รับ-จ่าย ประจำวัน'!$B506,ธุรการ!V:V)+SUMIF(เส้นแต่งหน้าขนมปัง!$C:$C,'รับ-จ่าย ประจำวัน'!$B506,เส้นแต่งหน้าขนมปัง!V:V)+SUMIF('วางแผนBC,CJ'!$C:$C,'รับ-จ่าย ประจำวัน'!$B506,'วางแผนBC,CJ'!V:V)+SUMIF(RD!$C:$C,'รับ-จ่าย ประจำวัน'!$B506,RD!V:V)+SUMIF('FG,ออนไล,คัดแยก'!$C:$C,'รับ-จ่าย ประจำวัน'!$B506,'FG,ออนไล,คัดแยก'!V:V)</f>
        <v>0</v>
      </c>
      <c r="BD506" s="16">
        <f>SUMIF(เตรียมส่วนผสม!$C:$C,'รับ-จ่าย ประจำวัน'!$B506,เตรียมส่วนผสม!W:W)+SUMIF(กวนไส้!$C:$C,'รับ-จ่าย ประจำวัน'!$B506,กวนไส้!W:W)+SUMIF(ผลิต1!$C:$C,'รับ-จ่าย ประจำวัน'!$B506,ผลิต1!W:W)+SUMIF(ผลิต2!$C:$C,'รับ-จ่าย ประจำวัน'!$B506,ผลิต2!W:W)+SUMIF(เส้นแต่งหน้าขนมเค้ก!$C:$C,'รับ-จ่าย ประจำวัน'!$B506,เส้นแต่งหน้าขนมเค้ก!W:W)+SUMIF(แพ็ค!$C:$C,'รับ-จ่าย ประจำวัน'!$B506,แพ็ค!W:W)+SUMIF(ธุรการ!$C:$C,'รับ-จ่าย ประจำวัน'!$B506,ธุรการ!W:W)+SUMIF(เส้นแต่งหน้าขนมปัง!$C:$C,'รับ-จ่าย ประจำวัน'!$B506,เส้นแต่งหน้าขนมปัง!W:W)+SUMIF('วางแผนBC,CJ'!$C:$C,'รับ-จ่าย ประจำวัน'!$B506,'วางแผนBC,CJ'!W:W)+SUMIF(RD!$C:$C,'รับ-จ่าย ประจำวัน'!$B506,RD!W:W)+SUMIF('FG,ออนไล,คัดแยก'!$C:$C,'รับ-จ่าย ประจำวัน'!$B506,'FG,ออนไล,คัดแยก'!W:W)</f>
        <v>0</v>
      </c>
      <c r="BE506" s="16">
        <f>SUMIF(เตรียมส่วนผสม!$C:$C,'รับ-จ่าย ประจำวัน'!$B506,เตรียมส่วนผสม!X:X)+SUMIF(กวนไส้!$C:$C,'รับ-จ่าย ประจำวัน'!$B506,กวนไส้!X:X)+SUMIF(ผลิต1!$C:$C,'รับ-จ่าย ประจำวัน'!$B506,ผลิต1!X:X)+SUMIF(ผลิต2!$C:$C,'รับ-จ่าย ประจำวัน'!$B506,ผลิต2!X:X)+SUMIF(เส้นแต่งหน้าขนมเค้ก!$C:$C,'รับ-จ่าย ประจำวัน'!$B506,เส้นแต่งหน้าขนมเค้ก!X:X)+SUMIF(แพ็ค!$C:$C,'รับ-จ่าย ประจำวัน'!$B506,แพ็ค!X:X)+SUMIF(ธุรการ!$C:$C,'รับ-จ่าย ประจำวัน'!$B506,ธุรการ!X:X)+SUMIF(เส้นแต่งหน้าขนมปัง!$C:$C,'รับ-จ่าย ประจำวัน'!$B506,เส้นแต่งหน้าขนมปัง!X:X)+SUMIF('วางแผนBC,CJ'!$C:$C,'รับ-จ่าย ประจำวัน'!$B506,'วางแผนBC,CJ'!X:X)+SUMIF(RD!$C:$C,'รับ-จ่าย ประจำวัน'!$B506,RD!X:X)+SUMIF('FG,ออนไล,คัดแยก'!$C:$C,'รับ-จ่าย ประจำวัน'!$B506,'FG,ออนไล,คัดแยก'!X:X)</f>
        <v>0</v>
      </c>
      <c r="BF506" s="16">
        <f>SUMIF(เตรียมส่วนผสม!$C:$C,'รับ-จ่าย ประจำวัน'!$B506,เตรียมส่วนผสม!Y:Y)+SUMIF(กวนไส้!$C:$C,'รับ-จ่าย ประจำวัน'!$B506,กวนไส้!Y:Y)+SUMIF(ผลิต1!$C:$C,'รับ-จ่าย ประจำวัน'!$B506,ผลิต1!Y:Y)+SUMIF(ผลิต2!$C:$C,'รับ-จ่าย ประจำวัน'!$B506,ผลิต2!Y:Y)+SUMIF(เส้นแต่งหน้าขนมเค้ก!$C:$C,'รับ-จ่าย ประจำวัน'!$B506,เส้นแต่งหน้าขนมเค้ก!Y:Y)+SUMIF(แพ็ค!$C:$C,'รับ-จ่าย ประจำวัน'!$B506,แพ็ค!Y:Y)+SUMIF(ธุรการ!$C:$C,'รับ-จ่าย ประจำวัน'!$B506,ธุรการ!Y:Y)+SUMIF(เส้นแต่งหน้าขนมปัง!$C:$C,'รับ-จ่าย ประจำวัน'!$B506,เส้นแต่งหน้าขนมปัง!Y:Y)+SUMIF('วางแผนBC,CJ'!$C:$C,'รับ-จ่าย ประจำวัน'!$B506,'วางแผนBC,CJ'!Y:Y)+SUMIF(RD!$C:$C,'รับ-จ่าย ประจำวัน'!$B506,RD!Y:Y)+SUMIF('FG,ออนไล,คัดแยก'!$C:$C,'รับ-จ่าย ประจำวัน'!$B506,'FG,ออนไล,คัดแยก'!Y:Y)</f>
        <v>0</v>
      </c>
      <c r="BG506" s="16">
        <f>SUMIF(เตรียมส่วนผสม!$C:$C,'รับ-จ่าย ประจำวัน'!$B506,เตรียมส่วนผสม!Z:Z)+SUMIF(กวนไส้!$C:$C,'รับ-จ่าย ประจำวัน'!$B506,กวนไส้!Z:Z)+SUMIF(ผลิต1!$C:$C,'รับ-จ่าย ประจำวัน'!$B506,ผลิต1!Z:Z)+SUMIF(ผลิต2!$C:$C,'รับ-จ่าย ประจำวัน'!$B506,ผลิต2!Z:Z)+SUMIF(เส้นแต่งหน้าขนมเค้ก!$C:$C,'รับ-จ่าย ประจำวัน'!$B506,เส้นแต่งหน้าขนมเค้ก!Z:Z)+SUMIF(แพ็ค!$C:$C,'รับ-จ่าย ประจำวัน'!$B506,แพ็ค!Z:Z)+SUMIF(ธุรการ!$C:$C,'รับ-จ่าย ประจำวัน'!$B506,ธุรการ!Z:Z)+SUMIF(เส้นแต่งหน้าขนมปัง!$C:$C,'รับ-จ่าย ประจำวัน'!$B506,เส้นแต่งหน้าขนมปัง!Z:Z)+SUMIF('วางแผนBC,CJ'!$C:$C,'รับ-จ่าย ประจำวัน'!$B506,'วางแผนBC,CJ'!Z:Z)+SUMIF(RD!$C:$C,'รับ-จ่าย ประจำวัน'!$B506,RD!Z:Z)+SUMIF('FG,ออนไล,คัดแยก'!$C:$C,'รับ-จ่าย ประจำวัน'!$B506,'FG,ออนไล,คัดแยก'!Z:Z)</f>
        <v>0</v>
      </c>
      <c r="BH506" s="16">
        <f>SUMIF(เตรียมส่วนผสม!$C:$C,'รับ-จ่าย ประจำวัน'!$B506,เตรียมส่วนผสม!AA:AA)+SUMIF(กวนไส้!$C:$C,'รับ-จ่าย ประจำวัน'!$B506,กวนไส้!AA:AA)+SUMIF(ผลิต1!$C:$C,'รับ-จ่าย ประจำวัน'!$B506,ผลิต1!AA:AA)+SUMIF(ผลิต2!$C:$C,'รับ-จ่าย ประจำวัน'!$B506,ผลิต2!AA:AA)+SUMIF(เส้นแต่งหน้าขนมเค้ก!$C:$C,'รับ-จ่าย ประจำวัน'!$B506,เส้นแต่งหน้าขนมเค้ก!AA:AA)+SUMIF(แพ็ค!$C:$C,'รับ-จ่าย ประจำวัน'!$B506,แพ็ค!AA:AA)+SUMIF(ธุรการ!$C:$C,'รับ-จ่าย ประจำวัน'!$B506,ธุรการ!AA:AA)+SUMIF(เส้นแต่งหน้าขนมปัง!$C:$C,'รับ-จ่าย ประจำวัน'!$B506,เส้นแต่งหน้าขนมปัง!AA:AA)+SUMIF('วางแผนBC,CJ'!$C:$C,'รับ-จ่าย ประจำวัน'!$B506,'วางแผนBC,CJ'!AA:AA)+SUMIF(RD!$C:$C,'รับ-จ่าย ประจำวัน'!$B506,RD!AA:AA)+SUMIF('FG,ออนไล,คัดแยก'!$C:$C,'รับ-จ่าย ประจำวัน'!$B506,'FG,ออนไล,คัดแยก'!AA:AA)</f>
        <v>0</v>
      </c>
      <c r="BI506" s="16">
        <f>SUMIF(เตรียมส่วนผสม!$C:$C,'รับ-จ่าย ประจำวัน'!$B506,เตรียมส่วนผสม!AB:AB)+SUMIF(กวนไส้!$C:$C,'รับ-จ่าย ประจำวัน'!$B506,กวนไส้!AB:AB)+SUMIF(ผลิต1!$C:$C,'รับ-จ่าย ประจำวัน'!$B506,ผลิต1!AB:AB)+SUMIF(ผลิต2!$C:$C,'รับ-จ่าย ประจำวัน'!$B506,ผลิต2!AB:AB)+SUMIF(เส้นแต่งหน้าขนมเค้ก!$C:$C,'รับ-จ่าย ประจำวัน'!$B506,เส้นแต่งหน้าขนมเค้ก!AB:AB)+SUMIF(แพ็ค!$C:$C,'รับ-จ่าย ประจำวัน'!$B506,แพ็ค!AB:AB)+SUMIF(ธุรการ!$C:$C,'รับ-จ่าย ประจำวัน'!$B506,ธุรการ!AB:AB)+SUMIF(เส้นแต่งหน้าขนมปัง!$C:$C,'รับ-จ่าย ประจำวัน'!$B506,เส้นแต่งหน้าขนมปัง!AB:AB)+SUMIF('วางแผนBC,CJ'!$C:$C,'รับ-จ่าย ประจำวัน'!$B506,'วางแผนBC,CJ'!AB:AB)+SUMIF(RD!$C:$C,'รับ-จ่าย ประจำวัน'!$B506,RD!AB:AB)+SUMIF('FG,ออนไล,คัดแยก'!$C:$C,'รับ-จ่าย ประจำวัน'!$B506,'FG,ออนไล,คัดแยก'!AB:AB)</f>
        <v>0</v>
      </c>
      <c r="BJ506" s="16">
        <f>SUMIF(เตรียมส่วนผสม!$C:$C,'รับ-จ่าย ประจำวัน'!$B506,เตรียมส่วนผสม!AC:AC)+SUMIF(กวนไส้!$C:$C,'รับ-จ่าย ประจำวัน'!$B506,กวนไส้!AC:AC)+SUMIF(ผลิต1!$C:$C,'รับ-จ่าย ประจำวัน'!$B506,ผลิต1!AC:AC)+SUMIF(ผลิต2!$C:$C,'รับ-จ่าย ประจำวัน'!$B506,ผลิต2!AC:AC)+SUMIF(เส้นแต่งหน้าขนมเค้ก!$C:$C,'รับ-จ่าย ประจำวัน'!$B506,เส้นแต่งหน้าขนมเค้ก!AC:AC)+SUMIF(แพ็ค!$C:$C,'รับ-จ่าย ประจำวัน'!$B506,แพ็ค!AC:AC)+SUMIF(ธุรการ!$C:$C,'รับ-จ่าย ประจำวัน'!$B506,ธุรการ!AC:AC)+SUMIF(เส้นแต่งหน้าขนมปัง!$C:$C,'รับ-จ่าย ประจำวัน'!$B506,เส้นแต่งหน้าขนมปัง!AC:AC)+SUMIF('วางแผนBC,CJ'!$C:$C,'รับ-จ่าย ประจำวัน'!$B506,'วางแผนBC,CJ'!AC:AC)+SUMIF(RD!$C:$C,'รับ-จ่าย ประจำวัน'!$B506,RD!AC:AC)+SUMIF('FG,ออนไล,คัดแยก'!$C:$C,'รับ-จ่าย ประจำวัน'!$B506,'FG,ออนไล,คัดแยก'!AC:AC)</f>
        <v>0</v>
      </c>
      <c r="BK506" s="16">
        <f>SUMIF(เตรียมส่วนผสม!$C:$C,'รับ-จ่าย ประจำวัน'!$B506,เตรียมส่วนผสม!AD:AD)+SUMIF(กวนไส้!$C:$C,'รับ-จ่าย ประจำวัน'!$B506,กวนไส้!AD:AD)+SUMIF(ผลิต1!$C:$C,'รับ-จ่าย ประจำวัน'!$B506,ผลิต1!AD:AD)+SUMIF(ผลิต2!$C:$C,'รับ-จ่าย ประจำวัน'!$B506,ผลิต2!AD:AD)+SUMIF(เส้นแต่งหน้าขนมเค้ก!$C:$C,'รับ-จ่าย ประจำวัน'!$B506,เส้นแต่งหน้าขนมเค้ก!AD:AD)+SUMIF(แพ็ค!$C:$C,'รับ-จ่าย ประจำวัน'!$B506,แพ็ค!AD:AD)+SUMIF(ธุรการ!$C:$C,'รับ-จ่าย ประจำวัน'!$B506,ธุรการ!AD:AD)+SUMIF(เส้นแต่งหน้าขนมปัง!$C:$C,'รับ-จ่าย ประจำวัน'!$B506,เส้นแต่งหน้าขนมปัง!AD:AD)+SUMIF('วางแผนBC,CJ'!$C:$C,'รับ-จ่าย ประจำวัน'!$B506,'วางแผนBC,CJ'!AD:AD)+SUMIF(RD!$C:$C,'รับ-จ่าย ประจำวัน'!$B506,RD!AD:AD)+SUMIF('FG,ออนไล,คัดแยก'!$C:$C,'รับ-จ่าย ประจำวัน'!$B506,'FG,ออนไล,คัดแยก'!AD:AD)</f>
        <v>0</v>
      </c>
      <c r="BL506" s="16">
        <f>SUMIF(เตรียมส่วนผสม!$C:$C,'รับ-จ่าย ประจำวัน'!$B506,เตรียมส่วนผสม!AE:AE)+SUMIF(กวนไส้!$C:$C,'รับ-จ่าย ประจำวัน'!$B506,กวนไส้!AE:AE)+SUMIF(ผลิต1!$C:$C,'รับ-จ่าย ประจำวัน'!$B506,ผลิต1!AE:AE)+SUMIF(ผลิต2!$C:$C,'รับ-จ่าย ประจำวัน'!$B506,ผลิต2!AE:AE)+SUMIF(เส้นแต่งหน้าขนมเค้ก!$C:$C,'รับ-จ่าย ประจำวัน'!$B506,เส้นแต่งหน้าขนมเค้ก!AE:AE)+SUMIF(แพ็ค!$C:$C,'รับ-จ่าย ประจำวัน'!$B506,แพ็ค!AE:AE)+SUMIF(ธุรการ!$C:$C,'รับ-จ่าย ประจำวัน'!$B506,ธุรการ!AE:AE)+SUMIF(เส้นแต่งหน้าขนมปัง!$C:$C,'รับ-จ่าย ประจำวัน'!$B506,เส้นแต่งหน้าขนมปัง!AE:AE)+SUMIF('วางแผนBC,CJ'!$C:$C,'รับ-จ่าย ประจำวัน'!$B506,'วางแผนBC,CJ'!AE:AE)+SUMIF(RD!$C:$C,'รับ-จ่าย ประจำวัน'!$B506,RD!AE:AE)+SUMIF('FG,ออนไล,คัดแยก'!$C:$C,'รับ-จ่าย ประจำวัน'!$B506,'FG,ออนไล,คัดแยก'!AE:AE)</f>
        <v>0</v>
      </c>
      <c r="BM506" s="16">
        <f>SUMIF(เตรียมส่วนผสม!$C:$C,'รับ-จ่าย ประจำวัน'!$B506,เตรียมส่วนผสม!AF:AF)+SUMIF(กวนไส้!$C:$C,'รับ-จ่าย ประจำวัน'!$B506,กวนไส้!AF:AF)+SUMIF(ผลิต1!$C:$C,'รับ-จ่าย ประจำวัน'!$B506,ผลิต1!AF:AF)+SUMIF(ผลิต2!$C:$C,'รับ-จ่าย ประจำวัน'!$B506,ผลิต2!AF:AF)+SUMIF(เส้นแต่งหน้าขนมเค้ก!$C:$C,'รับ-จ่าย ประจำวัน'!$B506,เส้นแต่งหน้าขนมเค้ก!AF:AF)+SUMIF(แพ็ค!$C:$C,'รับ-จ่าย ประจำวัน'!$B506,แพ็ค!AF:AF)+SUMIF(ธุรการ!$C:$C,'รับ-จ่าย ประจำวัน'!$B506,ธุรการ!AF:AF)+SUMIF(เส้นแต่งหน้าขนมปัง!$C:$C,'รับ-จ่าย ประจำวัน'!$B506,เส้นแต่งหน้าขนมปัง!AF:AF)+SUMIF('วางแผนBC,CJ'!$C:$C,'รับ-จ่าย ประจำวัน'!$B506,'วางแผนBC,CJ'!AF:AF)+SUMIF(RD!$C:$C,'รับ-จ่าย ประจำวัน'!$B506,RD!AF:AF)+SUMIF('FG,ออนไล,คัดแยก'!$C:$C,'รับ-จ่าย ประจำวัน'!$B506,'FG,ออนไล,คัดแยก'!AF:AF)</f>
        <v>0</v>
      </c>
      <c r="BN506" s="16">
        <f>SUMIF(เตรียมส่วนผสม!$C:$C,'รับ-จ่าย ประจำวัน'!$B506,เตรียมส่วนผสม!AG:AG)+SUMIF(กวนไส้!$C:$C,'รับ-จ่าย ประจำวัน'!$B506,กวนไส้!AG:AG)+SUMIF(ผลิต1!$C:$C,'รับ-จ่าย ประจำวัน'!$B506,ผลิต1!AG:AG)+SUMIF(ผลิต2!$C:$C,'รับ-จ่าย ประจำวัน'!$B506,ผลิต2!AG:AG)+SUMIF(เส้นแต่งหน้าขนมเค้ก!$C:$C,'รับ-จ่าย ประจำวัน'!$B506,เส้นแต่งหน้าขนมเค้ก!AG:AG)+SUMIF(แพ็ค!$C:$C,'รับ-จ่าย ประจำวัน'!$B506,แพ็ค!AG:AG)+SUMIF(ธุรการ!$C:$C,'รับ-จ่าย ประจำวัน'!$B506,ธุรการ!AG:AG)+SUMIF(เส้นแต่งหน้าขนมปัง!$C:$C,'รับ-จ่าย ประจำวัน'!$B506,เส้นแต่งหน้าขนมปัง!AG:AG)+SUMIF('วางแผนBC,CJ'!$C:$C,'รับ-จ่าย ประจำวัน'!$B506,'วางแผนBC,CJ'!AG:AG)+SUMIF(RD!$C:$C,'รับ-จ่าย ประจำวัน'!$B506,RD!AG:AG)+SUMIF('FG,ออนไล,คัดแยก'!$C:$C,'รับ-จ่าย ประจำวัน'!$B506,'FG,ออนไล,คัดแยก'!AG:AG)</f>
        <v>0</v>
      </c>
      <c r="BO506" s="16">
        <f>SUMIF(เตรียมส่วนผสม!$C:$C,'รับ-จ่าย ประจำวัน'!$B506,เตรียมส่วนผสม!AH:AH)+SUMIF(กวนไส้!$C:$C,'รับ-จ่าย ประจำวัน'!$B506,กวนไส้!AH:AH)+SUMIF(ผลิต1!$C:$C,'รับ-จ่าย ประจำวัน'!$B506,ผลิต1!AH:AH)+SUMIF(ผลิต2!$C:$C,'รับ-จ่าย ประจำวัน'!$B506,ผลิต2!AH:AH)+SUMIF(เส้นแต่งหน้าขนมเค้ก!$C:$C,'รับ-จ่าย ประจำวัน'!$B506,เส้นแต่งหน้าขนมเค้ก!AH:AH)+SUMIF(แพ็ค!$C:$C,'รับ-จ่าย ประจำวัน'!$B506,แพ็ค!AH:AH)+SUMIF(ธุรการ!$C:$C,'รับ-จ่าย ประจำวัน'!$B506,ธุรการ!AH:AH)+SUMIF(เส้นแต่งหน้าขนมปัง!$C:$C,'รับ-จ่าย ประจำวัน'!$B506,เส้นแต่งหน้าขนมปัง!AH:AH)+SUMIF('วางแผนBC,CJ'!$C:$C,'รับ-จ่าย ประจำวัน'!$B506,'วางแผนBC,CJ'!AH:AH)+SUMIF(RD!$C:$C,'รับ-จ่าย ประจำวัน'!$B506,RD!AH:AH)+SUMIF('FG,ออนไล,คัดแยก'!$C:$C,'รับ-จ่าย ประจำวัน'!$B506,'FG,ออนไล,คัดแยก'!AH:AH)</f>
        <v>0</v>
      </c>
      <c r="BP506" s="16">
        <f>SUMIF(เตรียมส่วนผสม!$C:$C,'รับ-จ่าย ประจำวัน'!$B506,เตรียมส่วนผสม!AI:AI)+SUMIF(กวนไส้!$C:$C,'รับ-จ่าย ประจำวัน'!$B506,กวนไส้!AI:AI)+SUMIF(ผลิต1!$C:$C,'รับ-จ่าย ประจำวัน'!$B506,ผลิต1!AI:AI)+SUMIF(ผลิต2!$C:$C,'รับ-จ่าย ประจำวัน'!$B506,ผลิต2!AI:AI)+SUMIF(เส้นแต่งหน้าขนมเค้ก!$C:$C,'รับ-จ่าย ประจำวัน'!$B506,เส้นแต่งหน้าขนมเค้ก!AI:AI)+SUMIF(แพ็ค!$C:$C,'รับ-จ่าย ประจำวัน'!$B506,แพ็ค!AI:AI)+SUMIF(ธุรการ!$C:$C,'รับ-จ่าย ประจำวัน'!$B506,ธุรการ!AI:AI)+SUMIF(เส้นแต่งหน้าขนมปัง!$C:$C,'รับ-จ่าย ประจำวัน'!$B506,เส้นแต่งหน้าขนมปัง!AI:AI)+SUMIF('วางแผนBC,CJ'!$C:$C,'รับ-จ่าย ประจำวัน'!$B506,'วางแผนBC,CJ'!AI:AI)+SUMIF(RD!$C:$C,'รับ-จ่าย ประจำวัน'!$B506,RD!AI:AI)+SUMIF('FG,ออนไล,คัดแยก'!$C:$C,'รับ-จ่าย ประจำวัน'!$B506,'FG,ออนไล,คัดแยก'!AI:AI)</f>
        <v>0</v>
      </c>
      <c r="BQ506" s="16">
        <f>SUMIF(เตรียมส่วนผสม!$C:$C,'รับ-จ่าย ประจำวัน'!$B506,เตรียมส่วนผสม!AJ:AJ)+SUMIF(กวนไส้!$C:$C,'รับ-จ่าย ประจำวัน'!$B506,กวนไส้!AJ:AJ)+SUMIF(ผลิต1!$C:$C,'รับ-จ่าย ประจำวัน'!$B506,ผลิต1!AJ:AJ)+SUMIF(ผลิต2!$C:$C,'รับ-จ่าย ประจำวัน'!$B506,ผลิต2!AJ:AJ)+SUMIF(เส้นแต่งหน้าขนมเค้ก!$C:$C,'รับ-จ่าย ประจำวัน'!$B506,เส้นแต่งหน้าขนมเค้ก!AJ:AJ)+SUMIF(แพ็ค!$C:$C,'รับ-จ่าย ประจำวัน'!$B506,แพ็ค!AJ:AJ)+SUMIF(ธุรการ!$C:$C,'รับ-จ่าย ประจำวัน'!$B506,ธุรการ!AJ:AJ)+SUMIF(เส้นแต่งหน้าขนมปัง!$C:$C,'รับ-จ่าย ประจำวัน'!$B506,เส้นแต่งหน้าขนมปัง!AJ:AJ)+SUMIF('วางแผนBC,CJ'!$C:$C,'รับ-จ่าย ประจำวัน'!$B506,'วางแผนBC,CJ'!AJ:AJ)+SUMIF(RD!$C:$C,'รับ-จ่าย ประจำวัน'!$B506,RD!AJ:AJ)+SUMIF('FG,ออนไล,คัดแยก'!$C:$C,'รับ-จ่าย ประจำวัน'!$B506,'FG,ออนไล,คัดแยก'!AJ:AJ)</f>
        <v>0</v>
      </c>
      <c r="BR506" s="16">
        <f>SUMIF(เตรียมส่วนผสม!$C:$C,'รับ-จ่าย ประจำวัน'!$B506,เตรียมส่วนผสม!AK:AK)+SUMIF(กวนไส้!$C:$C,'รับ-จ่าย ประจำวัน'!$B506,กวนไส้!AK:AK)+SUMIF(ผลิต1!$C:$C,'รับ-จ่าย ประจำวัน'!$B506,ผลิต1!AK:AK)+SUMIF(ผลิต2!$C:$C,'รับ-จ่าย ประจำวัน'!$B506,ผลิต2!AK:AK)+SUMIF(เส้นแต่งหน้าขนมเค้ก!$C:$C,'รับ-จ่าย ประจำวัน'!$B506,เส้นแต่งหน้าขนมเค้ก!AK:AK)+SUMIF(แพ็ค!$C:$C,'รับ-จ่าย ประจำวัน'!$B506,แพ็ค!AK:AK)+SUMIF(ธุรการ!$C:$C,'รับ-จ่าย ประจำวัน'!$B506,ธุรการ!AK:AK)+SUMIF(เส้นแต่งหน้าขนมปัง!$C:$C,'รับ-จ่าย ประจำวัน'!$B506,เส้นแต่งหน้าขนมปัง!AK:AK)+SUMIF('วางแผนBC,CJ'!$C:$C,'รับ-จ่าย ประจำวัน'!$B506,'วางแผนBC,CJ'!AK:AK)+SUMIF(RD!$C:$C,'รับ-จ่าย ประจำวัน'!$B506,RD!AK:AK)+SUMIF('FG,ออนไล,คัดแยก'!$C:$C,'รับ-จ่าย ประจำวัน'!$B506,'FG,ออนไล,คัดแยก'!AK:AK)</f>
        <v>0</v>
      </c>
      <c r="BS506" s="16">
        <f>SUMIF(เตรียมส่วนผสม!$C:$C,'รับ-จ่าย ประจำวัน'!$B506,เตรียมส่วนผสม!AL:AL)+SUMIF(กวนไส้!$C:$C,'รับ-จ่าย ประจำวัน'!$B506,กวนไส้!AL:AL)+SUMIF(ผลิต1!$C:$C,'รับ-จ่าย ประจำวัน'!$B506,ผลิต1!AL:AL)+SUMIF(ผลิต2!$C:$C,'รับ-จ่าย ประจำวัน'!$B506,ผลิต2!AL:AL)+SUMIF(เส้นแต่งหน้าขนมเค้ก!$C:$C,'รับ-จ่าย ประจำวัน'!$B506,เส้นแต่งหน้าขนมเค้ก!AL:AL)+SUMIF(แพ็ค!$C:$C,'รับ-จ่าย ประจำวัน'!$B506,แพ็ค!AL:AL)+SUMIF(ธุรการ!$C:$C,'รับ-จ่าย ประจำวัน'!$B506,ธุรการ!AL:AL)+SUMIF(เส้นแต่งหน้าขนมปัง!$C:$C,'รับ-จ่าย ประจำวัน'!$B506,เส้นแต่งหน้าขนมปัง!AL:AL)+SUMIF('วางแผนBC,CJ'!$C:$C,'รับ-จ่าย ประจำวัน'!$B506,'วางแผนBC,CJ'!AL:AL)+SUMIF(RD!$C:$C,'รับ-จ่าย ประจำวัน'!$B506,RD!AL:AL)+SUMIF('FG,ออนไล,คัดแยก'!$C:$C,'รับ-จ่าย ประจำวัน'!$B506,'FG,ออนไล,คัดแยก'!AL:AL)</f>
        <v>0</v>
      </c>
      <c r="BT506" s="18">
        <f t="shared" si="107"/>
        <v>0</v>
      </c>
      <c r="BU506" s="116"/>
      <c r="BV506" s="146">
        <f t="shared" si="108"/>
        <v>6150</v>
      </c>
      <c r="BW506" s="183">
        <v>30</v>
      </c>
      <c r="BX506" s="172">
        <f t="shared" si="103"/>
        <v>0</v>
      </c>
      <c r="BY506" s="188" t="e">
        <f t="shared" si="104"/>
        <v>#DIV/0!</v>
      </c>
      <c r="BZ506" s="180" t="e">
        <f t="shared" ca="1" si="109"/>
        <v>#DIV/0!</v>
      </c>
      <c r="CA506" s="93"/>
      <c r="CB506" s="93"/>
      <c r="CC506" s="93"/>
      <c r="CD506" s="93"/>
      <c r="CE506" s="93"/>
      <c r="CF506" s="93"/>
      <c r="CG506" s="93"/>
      <c r="CH506" s="93"/>
      <c r="CI506" s="93"/>
      <c r="CJ506" s="97"/>
      <c r="CK506" s="9">
        <f t="shared" si="105"/>
        <v>6150</v>
      </c>
    </row>
    <row r="507" spans="1:89" x14ac:dyDescent="0.5">
      <c r="A507" s="149"/>
      <c r="B507" s="34">
        <v>1024101010</v>
      </c>
      <c r="C507" s="33" t="s">
        <v>1724</v>
      </c>
      <c r="D507" s="141" t="s">
        <v>91</v>
      </c>
      <c r="E507" s="25"/>
      <c r="F507" s="132"/>
      <c r="G507" s="25"/>
      <c r="H507" s="12">
        <v>12696</v>
      </c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58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11"/>
      <c r="AF507" s="11"/>
      <c r="AG507" s="11"/>
      <c r="AH507" s="11"/>
      <c r="AI507" s="25"/>
      <c r="AJ507" s="25"/>
      <c r="AK507" s="25"/>
      <c r="AL507" s="25"/>
      <c r="AM507" s="25"/>
      <c r="AN507" s="15">
        <f t="shared" si="111"/>
        <v>0</v>
      </c>
      <c r="AO507" s="16">
        <f>SUMIF(เตรียมส่วนผสม!$C:$C,'รับ-จ่าย ประจำวัน'!$B507,เตรียมส่วนผสม!H:H)+SUMIF(กวนไส้!$C:$C,'รับ-จ่าย ประจำวัน'!$B507,กวนไส้!H:H)+SUMIF(ผลิต1!$C:$C,'รับ-จ่าย ประจำวัน'!$B507,ผลิต1!H:H)+SUMIF(ผลิต2!$C:$C,'รับ-จ่าย ประจำวัน'!$B507,ผลิต2!H:H)+SUMIF(เส้นแต่งหน้าขนมเค้ก!$C:$C,'รับ-จ่าย ประจำวัน'!$B507,เส้นแต่งหน้าขนมเค้ก!H:H)+SUMIF(แพ็ค!$C:$C,'รับ-จ่าย ประจำวัน'!$B507,แพ็ค!H:H)+SUMIF(ธุรการ!$C:$C,'รับ-จ่าย ประจำวัน'!$B507,ธุรการ!H:H)+SUMIF(เส้นแต่งหน้าขนมปัง!$C:$C,'รับ-จ่าย ประจำวัน'!$B507,เส้นแต่งหน้าขนมปัง!H:H)+SUMIF('วางแผนBC,CJ'!$C:$C,'รับ-จ่าย ประจำวัน'!$B507,'วางแผนBC,CJ'!H:H)+SUMIF(RD!$C:$C,'รับ-จ่าย ประจำวัน'!$B507,RD!H:H)+SUMIF('FG,ออนไล,คัดแยก'!$C:$C,'รับ-จ่าย ประจำวัน'!$B507,'FG,ออนไล,คัดแยก'!H:H)</f>
        <v>0</v>
      </c>
      <c r="AP507" s="16">
        <f>SUMIF(เตรียมส่วนผสม!$C:$C,'รับ-จ่าย ประจำวัน'!$B507,เตรียมส่วนผสม!I:I)+SUMIF(กวนไส้!$C:$C,'รับ-จ่าย ประจำวัน'!$B507,กวนไส้!I:I)+SUMIF(ผลิต1!$C:$C,'รับ-จ่าย ประจำวัน'!$B507,ผลิต1!I:I)+SUMIF(ผลิต2!$C:$C,'รับ-จ่าย ประจำวัน'!$B507,ผลิต2!I:I)+SUMIF(เส้นแต่งหน้าขนมเค้ก!$C:$C,'รับ-จ่าย ประจำวัน'!$B507,เส้นแต่งหน้าขนมเค้ก!I:I)+SUMIF(แพ็ค!$C:$C,'รับ-จ่าย ประจำวัน'!$B507,แพ็ค!I:I)+SUMIF(ธุรการ!$C:$C,'รับ-จ่าย ประจำวัน'!$B507,ธุรการ!I:I)+SUMIF(เส้นแต่งหน้าขนมปัง!$C:$C,'รับ-จ่าย ประจำวัน'!$B507,เส้นแต่งหน้าขนมปัง!I:I)+SUMIF('วางแผนBC,CJ'!$C:$C,'รับ-จ่าย ประจำวัน'!$B507,'วางแผนBC,CJ'!I:I)+SUMIF(RD!$C:$C,'รับ-จ่าย ประจำวัน'!$B507,RD!I:I)+SUMIF('FG,ออนไล,คัดแยก'!$C:$C,'รับ-จ่าย ประจำวัน'!$B507,'FG,ออนไล,คัดแยก'!I:I)</f>
        <v>2436</v>
      </c>
      <c r="AQ507" s="16">
        <f>SUMIF(เตรียมส่วนผสม!$C:$C,'รับ-จ่าย ประจำวัน'!$B507,เตรียมส่วนผสม!J:J)+SUMIF(กวนไส้!$C:$C,'รับ-จ่าย ประจำวัน'!$B507,กวนไส้!J:J)+SUMIF(ผลิต1!$C:$C,'รับ-จ่าย ประจำวัน'!$B507,ผลิต1!J:J)+SUMIF(ผลิต2!$C:$C,'รับ-จ่าย ประจำวัน'!$B507,ผลิต2!J:J)+SUMIF(เส้นแต่งหน้าขนมเค้ก!$C:$C,'รับ-จ่าย ประจำวัน'!$B507,เส้นแต่งหน้าขนมเค้ก!J:J)+SUMIF(แพ็ค!$C:$C,'รับ-จ่าย ประจำวัน'!$B507,แพ็ค!J:J)+SUMIF(ธุรการ!$C:$C,'รับ-จ่าย ประจำวัน'!$B507,ธุรการ!J:J)+SUMIF(เส้นแต่งหน้าขนมปัง!$C:$C,'รับ-จ่าย ประจำวัน'!$B507,เส้นแต่งหน้าขนมปัง!J:J)+SUMIF('วางแผนBC,CJ'!$C:$C,'รับ-จ่าย ประจำวัน'!$B507,'วางแผนBC,CJ'!J:J)+SUMIF(RD!$C:$C,'รับ-จ่าย ประจำวัน'!$B507,RD!J:J)+SUMIF('FG,ออนไล,คัดแยก'!$C:$C,'รับ-จ่าย ประจำวัน'!$B507,'FG,ออนไล,คัดแยก'!J:J)</f>
        <v>0</v>
      </c>
      <c r="AR507" s="16">
        <f>SUMIF(เตรียมส่วนผสม!$C:$C,'รับ-จ่าย ประจำวัน'!$B507,เตรียมส่วนผสม!K:K)+SUMIF(กวนไส้!$C:$C,'รับ-จ่าย ประจำวัน'!$B507,กวนไส้!K:K)+SUMIF(ผลิต1!$C:$C,'รับ-จ่าย ประจำวัน'!$B507,ผลิต1!K:K)+SUMIF(ผลิต2!$C:$C,'รับ-จ่าย ประจำวัน'!$B507,ผลิต2!K:K)+SUMIF(เส้นแต่งหน้าขนมเค้ก!$C:$C,'รับ-จ่าย ประจำวัน'!$B507,เส้นแต่งหน้าขนมเค้ก!K:K)+SUMIF(แพ็ค!$C:$C,'รับ-จ่าย ประจำวัน'!$B507,แพ็ค!K:K)+SUMIF(ธุรการ!$C:$C,'รับ-จ่าย ประจำวัน'!$B507,ธุรการ!K:K)+SUMIF(เส้นแต่งหน้าขนมปัง!$C:$C,'รับ-จ่าย ประจำวัน'!$B507,เส้นแต่งหน้าขนมปัง!K:K)+SUMIF('วางแผนBC,CJ'!$C:$C,'รับ-จ่าย ประจำวัน'!$B507,'วางแผนBC,CJ'!K:K)+SUMIF(RD!$C:$C,'รับ-จ่าย ประจำวัน'!$B507,RD!K:K)+SUMIF('FG,ออนไล,คัดแยก'!$C:$C,'รับ-จ่าย ประจำวัน'!$B507,'FG,ออนไล,คัดแยก'!K:K)</f>
        <v>0</v>
      </c>
      <c r="AS507" s="16">
        <f>SUMIF(เตรียมส่วนผสม!$C:$C,'รับ-จ่าย ประจำวัน'!$B507,เตรียมส่วนผสม!L:L)+SUMIF(กวนไส้!$C:$C,'รับ-จ่าย ประจำวัน'!$B507,กวนไส้!L:L)+SUMIF(ผลิต1!$C:$C,'รับ-จ่าย ประจำวัน'!$B507,ผลิต1!L:L)+SUMIF(ผลิต2!$C:$C,'รับ-จ่าย ประจำวัน'!$B507,ผลิต2!L:L)+SUMIF(เส้นแต่งหน้าขนมเค้ก!$C:$C,'รับ-จ่าย ประจำวัน'!$B507,เส้นแต่งหน้าขนมเค้ก!L:L)+SUMIF(แพ็ค!$C:$C,'รับ-จ่าย ประจำวัน'!$B507,แพ็ค!L:L)+SUMIF(ธุรการ!$C:$C,'รับ-จ่าย ประจำวัน'!$B507,ธุรการ!L:L)+SUMIF(เส้นแต่งหน้าขนมปัง!$C:$C,'รับ-จ่าย ประจำวัน'!$B507,เส้นแต่งหน้าขนมปัง!L:L)+SUMIF('วางแผนBC,CJ'!$C:$C,'รับ-จ่าย ประจำวัน'!$B507,'วางแผนBC,CJ'!L:L)+SUMIF(RD!$C:$C,'รับ-จ่าย ประจำวัน'!$B507,RD!L:L)+SUMIF('FG,ออนไล,คัดแยก'!$C:$C,'รับ-จ่าย ประจำวัน'!$B507,'FG,ออนไล,คัดแยก'!L:L)</f>
        <v>0</v>
      </c>
      <c r="AT507" s="16">
        <f>SUMIF(เตรียมส่วนผสม!$C:$C,'รับ-จ่าย ประจำวัน'!$B507,เตรียมส่วนผสม!M:M)+SUMIF(กวนไส้!$C:$C,'รับ-จ่าย ประจำวัน'!$B507,กวนไส้!M:M)+SUMIF(ผลิต1!$C:$C,'รับ-จ่าย ประจำวัน'!$B507,ผลิต1!M:M)+SUMIF(ผลิต2!$C:$C,'รับ-จ่าย ประจำวัน'!$B507,ผลิต2!M:M)+SUMIF(เส้นแต่งหน้าขนมเค้ก!$C:$C,'รับ-จ่าย ประจำวัน'!$B507,เส้นแต่งหน้าขนมเค้ก!M:M)+SUMIF(แพ็ค!$C:$C,'รับ-จ่าย ประจำวัน'!$B507,แพ็ค!M:M)+SUMIF(ธุรการ!$C:$C,'รับ-จ่าย ประจำวัน'!$B507,ธุรการ!M:M)+SUMIF(เส้นแต่งหน้าขนมปัง!$C:$C,'รับ-จ่าย ประจำวัน'!$B507,เส้นแต่งหน้าขนมปัง!M:M)+SUMIF('วางแผนBC,CJ'!$C:$C,'รับ-จ่าย ประจำวัน'!$B507,'วางแผนBC,CJ'!M:M)+SUMIF(RD!$C:$C,'รับ-จ่าย ประจำวัน'!$B507,RD!M:M)+SUMIF('FG,ออนไล,คัดแยก'!$C:$C,'รับ-จ่าย ประจำวัน'!$B507,'FG,ออนไล,คัดแยก'!M:M)</f>
        <v>0</v>
      </c>
      <c r="AU507" s="16">
        <f>SUMIF(เตรียมส่วนผสม!$C:$C,'รับ-จ่าย ประจำวัน'!$B507,เตรียมส่วนผสม!N:N)+SUMIF(กวนไส้!$C:$C,'รับ-จ่าย ประจำวัน'!$B507,กวนไส้!N:N)+SUMIF(ผลิต1!$C:$C,'รับ-จ่าย ประจำวัน'!$B507,ผลิต1!N:N)+SUMIF(ผลิต2!$C:$C,'รับ-จ่าย ประจำวัน'!$B507,ผลิต2!N:N)+SUMIF(เส้นแต่งหน้าขนมเค้ก!$C:$C,'รับ-จ่าย ประจำวัน'!$B507,เส้นแต่งหน้าขนมเค้ก!N:N)+SUMIF(แพ็ค!$C:$C,'รับ-จ่าย ประจำวัน'!$B507,แพ็ค!N:N)+SUMIF(ธุรการ!$C:$C,'รับ-จ่าย ประจำวัน'!$B507,ธุรการ!N:N)+SUMIF(เส้นแต่งหน้าขนมปัง!$C:$C,'รับ-จ่าย ประจำวัน'!$B507,เส้นแต่งหน้าขนมปัง!N:N)+SUMIF('วางแผนBC,CJ'!$C:$C,'รับ-จ่าย ประจำวัน'!$B507,'วางแผนBC,CJ'!N:N)+SUMIF(RD!$C:$C,'รับ-จ่าย ประจำวัน'!$B507,RD!N:N)+SUMIF('FG,ออนไล,คัดแยก'!$C:$C,'รับ-จ่าย ประจำวัน'!$B507,'FG,ออนไล,คัดแยก'!N:N)</f>
        <v>0</v>
      </c>
      <c r="AV507" s="16">
        <f>SUMIF(เตรียมส่วนผสม!$C:$C,'รับ-จ่าย ประจำวัน'!$B507,เตรียมส่วนผสม!O:O)+SUMIF(กวนไส้!$C:$C,'รับ-จ่าย ประจำวัน'!$B507,กวนไส้!O:O)+SUMIF(ผลิต1!$C:$C,'รับ-จ่าย ประจำวัน'!$B507,ผลิต1!O:O)+SUMIF(ผลิต2!$C:$C,'รับ-จ่าย ประจำวัน'!$B507,ผลิต2!O:O)+SUMIF(เส้นแต่งหน้าขนมเค้ก!$C:$C,'รับ-จ่าย ประจำวัน'!$B507,เส้นแต่งหน้าขนมเค้ก!O:O)+SUMIF(แพ็ค!$C:$C,'รับ-จ่าย ประจำวัน'!$B507,แพ็ค!O:O)+SUMIF(ธุรการ!$C:$C,'รับ-จ่าย ประจำวัน'!$B507,ธุรการ!O:O)+SUMIF(เส้นแต่งหน้าขนมปัง!$C:$C,'รับ-จ่าย ประจำวัน'!$B507,เส้นแต่งหน้าขนมปัง!O:O)+SUMIF('วางแผนBC,CJ'!$C:$C,'รับ-จ่าย ประจำวัน'!$B507,'วางแผนBC,CJ'!O:O)+SUMIF(RD!$C:$C,'รับ-จ่าย ประจำวัน'!$B507,RD!O:O)+SUMIF('FG,ออนไล,คัดแยก'!$C:$C,'รับ-จ่าย ประจำวัน'!$B507,'FG,ออนไล,คัดแยก'!O:O)</f>
        <v>0</v>
      </c>
      <c r="AW507" s="16">
        <f>SUMIF(เตรียมส่วนผสม!$C:$C,'รับ-จ่าย ประจำวัน'!$B507,เตรียมส่วนผสม!P:P)+SUMIF(กวนไส้!$C:$C,'รับ-จ่าย ประจำวัน'!$B507,กวนไส้!P:P)+SUMIF(ผลิต1!$C:$C,'รับ-จ่าย ประจำวัน'!$B507,ผลิต1!P:P)+SUMIF(ผลิต2!$C:$C,'รับ-จ่าย ประจำวัน'!$B507,ผลิต2!P:P)+SUMIF(เส้นแต่งหน้าขนมเค้ก!$C:$C,'รับ-จ่าย ประจำวัน'!$B507,เส้นแต่งหน้าขนมเค้ก!P:P)+SUMIF(แพ็ค!$C:$C,'รับ-จ่าย ประจำวัน'!$B507,แพ็ค!P:P)+SUMIF(ธุรการ!$C:$C,'รับ-จ่าย ประจำวัน'!$B507,ธุรการ!P:P)+SUMIF(เส้นแต่งหน้าขนมปัง!$C:$C,'รับ-จ่าย ประจำวัน'!$B507,เส้นแต่งหน้าขนมปัง!P:P)+SUMIF('วางแผนBC,CJ'!$C:$C,'รับ-จ่าย ประจำวัน'!$B507,'วางแผนBC,CJ'!P:P)+SUMIF(RD!$C:$C,'รับ-จ่าย ประจำวัน'!$B507,RD!P:P)+SUMIF('FG,ออนไล,คัดแยก'!$C:$C,'รับ-จ่าย ประจำวัน'!$B507,'FG,ออนไล,คัดแยก'!P:P)</f>
        <v>0</v>
      </c>
      <c r="AX507" s="16">
        <f>SUMIF(เตรียมส่วนผสม!$C:$C,'รับ-จ่าย ประจำวัน'!$B507,เตรียมส่วนผสม!Q:Q)+SUMIF(กวนไส้!$C:$C,'รับ-จ่าย ประจำวัน'!$B507,กวนไส้!Q:Q)+SUMIF(ผลิต1!$C:$C,'รับ-จ่าย ประจำวัน'!$B507,ผลิต1!Q:Q)+SUMIF(ผลิต2!$C:$C,'รับ-จ่าย ประจำวัน'!$B507,ผลิต2!Q:Q)+SUMIF(เส้นแต่งหน้าขนมเค้ก!$C:$C,'รับ-จ่าย ประจำวัน'!$B507,เส้นแต่งหน้าขนมเค้ก!Q:Q)+SUMIF(แพ็ค!$C:$C,'รับ-จ่าย ประจำวัน'!$B507,แพ็ค!Q:Q)+SUMIF(ธุรการ!$C:$C,'รับ-จ่าย ประจำวัน'!$B507,ธุรการ!Q:Q)+SUMIF(เส้นแต่งหน้าขนมปัง!$C:$C,'รับ-จ่าย ประจำวัน'!$B507,เส้นแต่งหน้าขนมปัง!Q:Q)+SUMIF('วางแผนBC,CJ'!$C:$C,'รับ-จ่าย ประจำวัน'!$B507,'วางแผนBC,CJ'!Q:Q)+SUMIF(RD!$C:$C,'รับ-จ่าย ประจำวัน'!$B507,RD!Q:Q)+SUMIF('FG,ออนไล,คัดแยก'!$C:$C,'รับ-จ่าย ประจำวัน'!$B507,'FG,ออนไล,คัดแยก'!Q:Q)</f>
        <v>0</v>
      </c>
      <c r="AY507" s="16">
        <f>SUMIF(เตรียมส่วนผสม!$C:$C,'รับ-จ่าย ประจำวัน'!$B507,เตรียมส่วนผสม!R:R)+SUMIF(กวนไส้!$C:$C,'รับ-จ่าย ประจำวัน'!$B507,กวนไส้!R:R)+SUMIF(ผลิต1!$C:$C,'รับ-จ่าย ประจำวัน'!$B507,ผลิต1!R:R)+SUMIF(ผลิต2!$C:$C,'รับ-จ่าย ประจำวัน'!$B507,ผลิต2!R:R)+SUMIF(เส้นแต่งหน้าขนมเค้ก!$C:$C,'รับ-จ่าย ประจำวัน'!$B507,เส้นแต่งหน้าขนมเค้ก!R:R)+SUMIF(แพ็ค!$C:$C,'รับ-จ่าย ประจำวัน'!$B507,แพ็ค!R:R)+SUMIF(ธุรการ!$C:$C,'รับ-จ่าย ประจำวัน'!$B507,ธุรการ!R:R)+SUMIF(เส้นแต่งหน้าขนมปัง!$C:$C,'รับ-จ่าย ประจำวัน'!$B507,เส้นแต่งหน้าขนมปัง!R:R)+SUMIF('วางแผนBC,CJ'!$C:$C,'รับ-จ่าย ประจำวัน'!$B507,'วางแผนBC,CJ'!R:R)+SUMIF(RD!$C:$C,'รับ-จ่าย ประจำวัน'!$B507,RD!R:R)+SUMIF('FG,ออนไล,คัดแยก'!$C:$C,'รับ-จ่าย ประจำวัน'!$B507,'FG,ออนไล,คัดแยก'!R:R)</f>
        <v>0</v>
      </c>
      <c r="AZ507" s="16">
        <f>SUMIF(เตรียมส่วนผสม!$C:$C,'รับ-จ่าย ประจำวัน'!$B507,เตรียมส่วนผสม!S:S)+SUMIF(กวนไส้!$C:$C,'รับ-จ่าย ประจำวัน'!$B507,กวนไส้!S:S)+SUMIF(ผลิต1!$C:$C,'รับ-จ่าย ประจำวัน'!$B507,ผลิต1!S:S)+SUMIF(ผลิต2!$C:$C,'รับ-จ่าย ประจำวัน'!$B507,ผลิต2!S:S)+SUMIF(เส้นแต่งหน้าขนมเค้ก!$C:$C,'รับ-จ่าย ประจำวัน'!$B507,เส้นแต่งหน้าขนมเค้ก!S:S)+SUMIF(แพ็ค!$C:$C,'รับ-จ่าย ประจำวัน'!$B507,แพ็ค!S:S)+SUMIF(ธุรการ!$C:$C,'รับ-จ่าย ประจำวัน'!$B507,ธุรการ!S:S)+SUMIF(เส้นแต่งหน้าขนมปัง!$C:$C,'รับ-จ่าย ประจำวัน'!$B507,เส้นแต่งหน้าขนมปัง!S:S)+SUMIF('วางแผนBC,CJ'!$C:$C,'รับ-จ่าย ประจำวัน'!$B507,'วางแผนBC,CJ'!S:S)+SUMIF(RD!$C:$C,'รับ-จ่าย ประจำวัน'!$B507,RD!S:S)+SUMIF('FG,ออนไล,คัดแยก'!$C:$C,'รับ-จ่าย ประจำวัน'!$B507,'FG,ออนไล,คัดแยก'!S:S)</f>
        <v>0</v>
      </c>
      <c r="BA507" s="16">
        <f>SUMIF(เตรียมส่วนผสม!$C:$C,'รับ-จ่าย ประจำวัน'!$B507,เตรียมส่วนผสม!T:T)+SUMIF(กวนไส้!$C:$C,'รับ-จ่าย ประจำวัน'!$B507,กวนไส้!T:T)+SUMIF(ผลิต1!$C:$C,'รับ-จ่าย ประจำวัน'!$B507,ผลิต1!T:T)+SUMIF(ผลิต2!$C:$C,'รับ-จ่าย ประจำวัน'!$B507,ผลิต2!T:T)+SUMIF(เส้นแต่งหน้าขนมเค้ก!$C:$C,'รับ-จ่าย ประจำวัน'!$B507,เส้นแต่งหน้าขนมเค้ก!T:T)+SUMIF(แพ็ค!$C:$C,'รับ-จ่าย ประจำวัน'!$B507,แพ็ค!T:T)+SUMIF(ธุรการ!$C:$C,'รับ-จ่าย ประจำวัน'!$B507,ธุรการ!T:T)+SUMIF(เส้นแต่งหน้าขนมปัง!$C:$C,'รับ-จ่าย ประจำวัน'!$B507,เส้นแต่งหน้าขนมปัง!T:T)+SUMIF('วางแผนBC,CJ'!$C:$C,'รับ-จ่าย ประจำวัน'!$B507,'วางแผนBC,CJ'!T:T)+SUMIF(RD!$C:$C,'รับ-จ่าย ประจำวัน'!$B507,RD!T:T)+SUMIF('FG,ออนไล,คัดแยก'!$C:$C,'รับ-จ่าย ประจำวัน'!$B507,'FG,ออนไล,คัดแยก'!T:T)</f>
        <v>0</v>
      </c>
      <c r="BB507" s="16">
        <f>SUMIF(เตรียมส่วนผสม!$C:$C,'รับ-จ่าย ประจำวัน'!$B507,เตรียมส่วนผสม!U:U)+SUMIF(กวนไส้!$C:$C,'รับ-จ่าย ประจำวัน'!$B507,กวนไส้!U:U)+SUMIF(ผลิต1!$C:$C,'รับ-จ่าย ประจำวัน'!$B507,ผลิต1!U:U)+SUMIF(ผลิต2!$C:$C,'รับ-จ่าย ประจำวัน'!$B507,ผลิต2!U:U)+SUMIF(เส้นแต่งหน้าขนมเค้ก!$C:$C,'รับ-จ่าย ประจำวัน'!$B507,เส้นแต่งหน้าขนมเค้ก!U:U)+SUMIF(แพ็ค!$C:$C,'รับ-จ่าย ประจำวัน'!$B507,แพ็ค!U:U)+SUMIF(ธุรการ!$C:$C,'รับ-จ่าย ประจำวัน'!$B507,ธุรการ!U:U)+SUMIF(เส้นแต่งหน้าขนมปัง!$C:$C,'รับ-จ่าย ประจำวัน'!$B507,เส้นแต่งหน้าขนมปัง!U:U)+SUMIF('วางแผนBC,CJ'!$C:$C,'รับ-จ่าย ประจำวัน'!$B507,'วางแผนBC,CJ'!U:U)+SUMIF(RD!$C:$C,'รับ-จ่าย ประจำวัน'!$B507,RD!U:U)+SUMIF('FG,ออนไล,คัดแยก'!$C:$C,'รับ-จ่าย ประจำวัน'!$B507,'FG,ออนไล,คัดแยก'!U:U)</f>
        <v>0</v>
      </c>
      <c r="BC507" s="16">
        <f>SUMIF(เตรียมส่วนผสม!$C:$C,'รับ-จ่าย ประจำวัน'!$B507,เตรียมส่วนผสม!V:V)+SUMIF(กวนไส้!$C:$C,'รับ-จ่าย ประจำวัน'!$B507,กวนไส้!V:V)+SUMIF(ผลิต1!$C:$C,'รับ-จ่าย ประจำวัน'!$B507,ผลิต1!V:V)+SUMIF(ผลิต2!$C:$C,'รับ-จ่าย ประจำวัน'!$B507,ผลิต2!V:V)+SUMIF(เส้นแต่งหน้าขนมเค้ก!$C:$C,'รับ-จ่าย ประจำวัน'!$B507,เส้นแต่งหน้าขนมเค้ก!V:V)+SUMIF(แพ็ค!$C:$C,'รับ-จ่าย ประจำวัน'!$B507,แพ็ค!V:V)+SUMIF(ธุรการ!$C:$C,'รับ-จ่าย ประจำวัน'!$B507,ธุรการ!V:V)+SUMIF(เส้นแต่งหน้าขนมปัง!$C:$C,'รับ-จ่าย ประจำวัน'!$B507,เส้นแต่งหน้าขนมปัง!V:V)+SUMIF('วางแผนBC,CJ'!$C:$C,'รับ-จ่าย ประจำวัน'!$B507,'วางแผนBC,CJ'!V:V)+SUMIF(RD!$C:$C,'รับ-จ่าย ประจำวัน'!$B507,RD!V:V)+SUMIF('FG,ออนไล,คัดแยก'!$C:$C,'รับ-จ่าย ประจำวัน'!$B507,'FG,ออนไล,คัดแยก'!V:V)</f>
        <v>0</v>
      </c>
      <c r="BD507" s="16">
        <f>SUMIF(เตรียมส่วนผสม!$C:$C,'รับ-จ่าย ประจำวัน'!$B507,เตรียมส่วนผสม!W:W)+SUMIF(กวนไส้!$C:$C,'รับ-จ่าย ประจำวัน'!$B507,กวนไส้!W:W)+SUMIF(ผลิต1!$C:$C,'รับ-จ่าย ประจำวัน'!$B507,ผลิต1!W:W)+SUMIF(ผลิต2!$C:$C,'รับ-จ่าย ประจำวัน'!$B507,ผลิต2!W:W)+SUMIF(เส้นแต่งหน้าขนมเค้ก!$C:$C,'รับ-จ่าย ประจำวัน'!$B507,เส้นแต่งหน้าขนมเค้ก!W:W)+SUMIF(แพ็ค!$C:$C,'รับ-จ่าย ประจำวัน'!$B507,แพ็ค!W:W)+SUMIF(ธุรการ!$C:$C,'รับ-จ่าย ประจำวัน'!$B507,ธุรการ!W:W)+SUMIF(เส้นแต่งหน้าขนมปัง!$C:$C,'รับ-จ่าย ประจำวัน'!$B507,เส้นแต่งหน้าขนมปัง!W:W)+SUMIF('วางแผนBC,CJ'!$C:$C,'รับ-จ่าย ประจำวัน'!$B507,'วางแผนBC,CJ'!W:W)+SUMIF(RD!$C:$C,'รับ-จ่าย ประจำวัน'!$B507,RD!W:W)+SUMIF('FG,ออนไล,คัดแยก'!$C:$C,'รับ-จ่าย ประจำวัน'!$B507,'FG,ออนไล,คัดแยก'!W:W)</f>
        <v>0</v>
      </c>
      <c r="BE507" s="16">
        <f>SUMIF(เตรียมส่วนผสม!$C:$C,'รับ-จ่าย ประจำวัน'!$B507,เตรียมส่วนผสม!X:X)+SUMIF(กวนไส้!$C:$C,'รับ-จ่าย ประจำวัน'!$B507,กวนไส้!X:X)+SUMIF(ผลิต1!$C:$C,'รับ-จ่าย ประจำวัน'!$B507,ผลิต1!X:X)+SUMIF(ผลิต2!$C:$C,'รับ-จ่าย ประจำวัน'!$B507,ผลิต2!X:X)+SUMIF(เส้นแต่งหน้าขนมเค้ก!$C:$C,'รับ-จ่าย ประจำวัน'!$B507,เส้นแต่งหน้าขนมเค้ก!X:X)+SUMIF(แพ็ค!$C:$C,'รับ-จ่าย ประจำวัน'!$B507,แพ็ค!X:X)+SUMIF(ธุรการ!$C:$C,'รับ-จ่าย ประจำวัน'!$B507,ธุรการ!X:X)+SUMIF(เส้นแต่งหน้าขนมปัง!$C:$C,'รับ-จ่าย ประจำวัน'!$B507,เส้นแต่งหน้าขนมปัง!X:X)+SUMIF('วางแผนBC,CJ'!$C:$C,'รับ-จ่าย ประจำวัน'!$B507,'วางแผนBC,CJ'!X:X)+SUMIF(RD!$C:$C,'รับ-จ่าย ประจำวัน'!$B507,RD!X:X)+SUMIF('FG,ออนไล,คัดแยก'!$C:$C,'รับ-จ่าย ประจำวัน'!$B507,'FG,ออนไล,คัดแยก'!X:X)</f>
        <v>0</v>
      </c>
      <c r="BF507" s="16">
        <f>SUMIF(เตรียมส่วนผสม!$C:$C,'รับ-จ่าย ประจำวัน'!$B507,เตรียมส่วนผสม!Y:Y)+SUMIF(กวนไส้!$C:$C,'รับ-จ่าย ประจำวัน'!$B507,กวนไส้!Y:Y)+SUMIF(ผลิต1!$C:$C,'รับ-จ่าย ประจำวัน'!$B507,ผลิต1!Y:Y)+SUMIF(ผลิต2!$C:$C,'รับ-จ่าย ประจำวัน'!$B507,ผลิต2!Y:Y)+SUMIF(เส้นแต่งหน้าขนมเค้ก!$C:$C,'รับ-จ่าย ประจำวัน'!$B507,เส้นแต่งหน้าขนมเค้ก!Y:Y)+SUMIF(แพ็ค!$C:$C,'รับ-จ่าย ประจำวัน'!$B507,แพ็ค!Y:Y)+SUMIF(ธุรการ!$C:$C,'รับ-จ่าย ประจำวัน'!$B507,ธุรการ!Y:Y)+SUMIF(เส้นแต่งหน้าขนมปัง!$C:$C,'รับ-จ่าย ประจำวัน'!$B507,เส้นแต่งหน้าขนมปัง!Y:Y)+SUMIF('วางแผนBC,CJ'!$C:$C,'รับ-จ่าย ประจำวัน'!$B507,'วางแผนBC,CJ'!Y:Y)+SUMIF(RD!$C:$C,'รับ-จ่าย ประจำวัน'!$B507,RD!Y:Y)+SUMIF('FG,ออนไล,คัดแยก'!$C:$C,'รับ-จ่าย ประจำวัน'!$B507,'FG,ออนไล,คัดแยก'!Y:Y)</f>
        <v>0</v>
      </c>
      <c r="BG507" s="16">
        <f>SUMIF(เตรียมส่วนผสม!$C:$C,'รับ-จ่าย ประจำวัน'!$B507,เตรียมส่วนผสม!Z:Z)+SUMIF(กวนไส้!$C:$C,'รับ-จ่าย ประจำวัน'!$B507,กวนไส้!Z:Z)+SUMIF(ผลิต1!$C:$C,'รับ-จ่าย ประจำวัน'!$B507,ผลิต1!Z:Z)+SUMIF(ผลิต2!$C:$C,'รับ-จ่าย ประจำวัน'!$B507,ผลิต2!Z:Z)+SUMIF(เส้นแต่งหน้าขนมเค้ก!$C:$C,'รับ-จ่าย ประจำวัน'!$B507,เส้นแต่งหน้าขนมเค้ก!Z:Z)+SUMIF(แพ็ค!$C:$C,'รับ-จ่าย ประจำวัน'!$B507,แพ็ค!Z:Z)+SUMIF(ธุรการ!$C:$C,'รับ-จ่าย ประจำวัน'!$B507,ธุรการ!Z:Z)+SUMIF(เส้นแต่งหน้าขนมปัง!$C:$C,'รับ-จ่าย ประจำวัน'!$B507,เส้นแต่งหน้าขนมปัง!Z:Z)+SUMIF('วางแผนBC,CJ'!$C:$C,'รับ-จ่าย ประจำวัน'!$B507,'วางแผนBC,CJ'!Z:Z)+SUMIF(RD!$C:$C,'รับ-จ่าย ประจำวัน'!$B507,RD!Z:Z)+SUMIF('FG,ออนไล,คัดแยก'!$C:$C,'รับ-จ่าย ประจำวัน'!$B507,'FG,ออนไล,คัดแยก'!Z:Z)</f>
        <v>0</v>
      </c>
      <c r="BH507" s="16">
        <f>SUMIF(เตรียมส่วนผสม!$C:$C,'รับ-จ่าย ประจำวัน'!$B507,เตรียมส่วนผสม!AA:AA)+SUMIF(กวนไส้!$C:$C,'รับ-จ่าย ประจำวัน'!$B507,กวนไส้!AA:AA)+SUMIF(ผลิต1!$C:$C,'รับ-จ่าย ประจำวัน'!$B507,ผลิต1!AA:AA)+SUMIF(ผลิต2!$C:$C,'รับ-จ่าย ประจำวัน'!$B507,ผลิต2!AA:AA)+SUMIF(เส้นแต่งหน้าขนมเค้ก!$C:$C,'รับ-จ่าย ประจำวัน'!$B507,เส้นแต่งหน้าขนมเค้ก!AA:AA)+SUMIF(แพ็ค!$C:$C,'รับ-จ่าย ประจำวัน'!$B507,แพ็ค!AA:AA)+SUMIF(ธุรการ!$C:$C,'รับ-จ่าย ประจำวัน'!$B507,ธุรการ!AA:AA)+SUMIF(เส้นแต่งหน้าขนมปัง!$C:$C,'รับ-จ่าย ประจำวัน'!$B507,เส้นแต่งหน้าขนมปัง!AA:AA)+SUMIF('วางแผนBC,CJ'!$C:$C,'รับ-จ่าย ประจำวัน'!$B507,'วางแผนBC,CJ'!AA:AA)+SUMIF(RD!$C:$C,'รับ-จ่าย ประจำวัน'!$B507,RD!AA:AA)+SUMIF('FG,ออนไล,คัดแยก'!$C:$C,'รับ-จ่าย ประจำวัน'!$B507,'FG,ออนไล,คัดแยก'!AA:AA)</f>
        <v>0</v>
      </c>
      <c r="BI507" s="16">
        <f>SUMIF(เตรียมส่วนผสม!$C:$C,'รับ-จ่าย ประจำวัน'!$B507,เตรียมส่วนผสม!AB:AB)+SUMIF(กวนไส้!$C:$C,'รับ-จ่าย ประจำวัน'!$B507,กวนไส้!AB:AB)+SUMIF(ผลิต1!$C:$C,'รับ-จ่าย ประจำวัน'!$B507,ผลิต1!AB:AB)+SUMIF(ผลิต2!$C:$C,'รับ-จ่าย ประจำวัน'!$B507,ผลิต2!AB:AB)+SUMIF(เส้นแต่งหน้าขนมเค้ก!$C:$C,'รับ-จ่าย ประจำวัน'!$B507,เส้นแต่งหน้าขนมเค้ก!AB:AB)+SUMIF(แพ็ค!$C:$C,'รับ-จ่าย ประจำวัน'!$B507,แพ็ค!AB:AB)+SUMIF(ธุรการ!$C:$C,'รับ-จ่าย ประจำวัน'!$B507,ธุรการ!AB:AB)+SUMIF(เส้นแต่งหน้าขนมปัง!$C:$C,'รับ-จ่าย ประจำวัน'!$B507,เส้นแต่งหน้าขนมปัง!AB:AB)+SUMIF('วางแผนBC,CJ'!$C:$C,'รับ-จ่าย ประจำวัน'!$B507,'วางแผนBC,CJ'!AB:AB)+SUMIF(RD!$C:$C,'รับ-จ่าย ประจำวัน'!$B507,RD!AB:AB)+SUMIF('FG,ออนไล,คัดแยก'!$C:$C,'รับ-จ่าย ประจำวัน'!$B507,'FG,ออนไล,คัดแยก'!AB:AB)</f>
        <v>0</v>
      </c>
      <c r="BJ507" s="16">
        <f>SUMIF(เตรียมส่วนผสม!$C:$C,'รับ-จ่าย ประจำวัน'!$B507,เตรียมส่วนผสม!AC:AC)+SUMIF(กวนไส้!$C:$C,'รับ-จ่าย ประจำวัน'!$B507,กวนไส้!AC:AC)+SUMIF(ผลิต1!$C:$C,'รับ-จ่าย ประจำวัน'!$B507,ผลิต1!AC:AC)+SUMIF(ผลิต2!$C:$C,'รับ-จ่าย ประจำวัน'!$B507,ผลิต2!AC:AC)+SUMIF(เส้นแต่งหน้าขนมเค้ก!$C:$C,'รับ-จ่าย ประจำวัน'!$B507,เส้นแต่งหน้าขนมเค้ก!AC:AC)+SUMIF(แพ็ค!$C:$C,'รับ-จ่าย ประจำวัน'!$B507,แพ็ค!AC:AC)+SUMIF(ธุรการ!$C:$C,'รับ-จ่าย ประจำวัน'!$B507,ธุรการ!AC:AC)+SUMIF(เส้นแต่งหน้าขนมปัง!$C:$C,'รับ-จ่าย ประจำวัน'!$B507,เส้นแต่งหน้าขนมปัง!AC:AC)+SUMIF('วางแผนBC,CJ'!$C:$C,'รับ-จ่าย ประจำวัน'!$B507,'วางแผนBC,CJ'!AC:AC)+SUMIF(RD!$C:$C,'รับ-จ่าย ประจำวัน'!$B507,RD!AC:AC)+SUMIF('FG,ออนไล,คัดแยก'!$C:$C,'รับ-จ่าย ประจำวัน'!$B507,'FG,ออนไล,คัดแยก'!AC:AC)</f>
        <v>0</v>
      </c>
      <c r="BK507" s="16">
        <f>SUMIF(เตรียมส่วนผสม!$C:$C,'รับ-จ่าย ประจำวัน'!$B507,เตรียมส่วนผสม!AD:AD)+SUMIF(กวนไส้!$C:$C,'รับ-จ่าย ประจำวัน'!$B507,กวนไส้!AD:AD)+SUMIF(ผลิต1!$C:$C,'รับ-จ่าย ประจำวัน'!$B507,ผลิต1!AD:AD)+SUMIF(ผลิต2!$C:$C,'รับ-จ่าย ประจำวัน'!$B507,ผลิต2!AD:AD)+SUMIF(เส้นแต่งหน้าขนมเค้ก!$C:$C,'รับ-จ่าย ประจำวัน'!$B507,เส้นแต่งหน้าขนมเค้ก!AD:AD)+SUMIF(แพ็ค!$C:$C,'รับ-จ่าย ประจำวัน'!$B507,แพ็ค!AD:AD)+SUMIF(ธุรการ!$C:$C,'รับ-จ่าย ประจำวัน'!$B507,ธุรการ!AD:AD)+SUMIF(เส้นแต่งหน้าขนมปัง!$C:$C,'รับ-จ่าย ประจำวัน'!$B507,เส้นแต่งหน้าขนมปัง!AD:AD)+SUMIF('วางแผนBC,CJ'!$C:$C,'รับ-จ่าย ประจำวัน'!$B507,'วางแผนBC,CJ'!AD:AD)+SUMIF(RD!$C:$C,'รับ-จ่าย ประจำวัน'!$B507,RD!AD:AD)+SUMIF('FG,ออนไล,คัดแยก'!$C:$C,'รับ-จ่าย ประจำวัน'!$B507,'FG,ออนไล,คัดแยก'!AD:AD)</f>
        <v>0</v>
      </c>
      <c r="BL507" s="16">
        <f>SUMIF(เตรียมส่วนผสม!$C:$C,'รับ-จ่าย ประจำวัน'!$B507,เตรียมส่วนผสม!AE:AE)+SUMIF(กวนไส้!$C:$C,'รับ-จ่าย ประจำวัน'!$B507,กวนไส้!AE:AE)+SUMIF(ผลิต1!$C:$C,'รับ-จ่าย ประจำวัน'!$B507,ผลิต1!AE:AE)+SUMIF(ผลิต2!$C:$C,'รับ-จ่าย ประจำวัน'!$B507,ผลิต2!AE:AE)+SUMIF(เส้นแต่งหน้าขนมเค้ก!$C:$C,'รับ-จ่าย ประจำวัน'!$B507,เส้นแต่งหน้าขนมเค้ก!AE:AE)+SUMIF(แพ็ค!$C:$C,'รับ-จ่าย ประจำวัน'!$B507,แพ็ค!AE:AE)+SUMIF(ธุรการ!$C:$C,'รับ-จ่าย ประจำวัน'!$B507,ธุรการ!AE:AE)+SUMIF(เส้นแต่งหน้าขนมปัง!$C:$C,'รับ-จ่าย ประจำวัน'!$B507,เส้นแต่งหน้าขนมปัง!AE:AE)+SUMIF('วางแผนBC,CJ'!$C:$C,'รับ-จ่าย ประจำวัน'!$B507,'วางแผนBC,CJ'!AE:AE)+SUMIF(RD!$C:$C,'รับ-จ่าย ประจำวัน'!$B507,RD!AE:AE)+SUMIF('FG,ออนไล,คัดแยก'!$C:$C,'รับ-จ่าย ประจำวัน'!$B507,'FG,ออนไล,คัดแยก'!AE:AE)</f>
        <v>0</v>
      </c>
      <c r="BM507" s="16">
        <f>SUMIF(เตรียมส่วนผสม!$C:$C,'รับ-จ่าย ประจำวัน'!$B507,เตรียมส่วนผสม!AF:AF)+SUMIF(กวนไส้!$C:$C,'รับ-จ่าย ประจำวัน'!$B507,กวนไส้!AF:AF)+SUMIF(ผลิต1!$C:$C,'รับ-จ่าย ประจำวัน'!$B507,ผลิต1!AF:AF)+SUMIF(ผลิต2!$C:$C,'รับ-จ่าย ประจำวัน'!$B507,ผลิต2!AF:AF)+SUMIF(เส้นแต่งหน้าขนมเค้ก!$C:$C,'รับ-จ่าย ประจำวัน'!$B507,เส้นแต่งหน้าขนมเค้ก!AF:AF)+SUMIF(แพ็ค!$C:$C,'รับ-จ่าย ประจำวัน'!$B507,แพ็ค!AF:AF)+SUMIF(ธุรการ!$C:$C,'รับ-จ่าย ประจำวัน'!$B507,ธุรการ!AF:AF)+SUMIF(เส้นแต่งหน้าขนมปัง!$C:$C,'รับ-จ่าย ประจำวัน'!$B507,เส้นแต่งหน้าขนมปัง!AF:AF)+SUMIF('วางแผนBC,CJ'!$C:$C,'รับ-จ่าย ประจำวัน'!$B507,'วางแผนBC,CJ'!AF:AF)+SUMIF(RD!$C:$C,'รับ-จ่าย ประจำวัน'!$B507,RD!AF:AF)+SUMIF('FG,ออนไล,คัดแยก'!$C:$C,'รับ-จ่าย ประจำวัน'!$B507,'FG,ออนไล,คัดแยก'!AF:AF)</f>
        <v>0</v>
      </c>
      <c r="BN507" s="16">
        <f>SUMIF(เตรียมส่วนผสม!$C:$C,'รับ-จ่าย ประจำวัน'!$B507,เตรียมส่วนผสม!AG:AG)+SUMIF(กวนไส้!$C:$C,'รับ-จ่าย ประจำวัน'!$B507,กวนไส้!AG:AG)+SUMIF(ผลิต1!$C:$C,'รับ-จ่าย ประจำวัน'!$B507,ผลิต1!AG:AG)+SUMIF(ผลิต2!$C:$C,'รับ-จ่าย ประจำวัน'!$B507,ผลิต2!AG:AG)+SUMIF(เส้นแต่งหน้าขนมเค้ก!$C:$C,'รับ-จ่าย ประจำวัน'!$B507,เส้นแต่งหน้าขนมเค้ก!AG:AG)+SUMIF(แพ็ค!$C:$C,'รับ-จ่าย ประจำวัน'!$B507,แพ็ค!AG:AG)+SUMIF(ธุรการ!$C:$C,'รับ-จ่าย ประจำวัน'!$B507,ธุรการ!AG:AG)+SUMIF(เส้นแต่งหน้าขนมปัง!$C:$C,'รับ-จ่าย ประจำวัน'!$B507,เส้นแต่งหน้าขนมปัง!AG:AG)+SUMIF('วางแผนBC,CJ'!$C:$C,'รับ-จ่าย ประจำวัน'!$B507,'วางแผนBC,CJ'!AG:AG)+SUMIF(RD!$C:$C,'รับ-จ่าย ประจำวัน'!$B507,RD!AG:AG)+SUMIF('FG,ออนไล,คัดแยก'!$C:$C,'รับ-จ่าย ประจำวัน'!$B507,'FG,ออนไล,คัดแยก'!AG:AG)</f>
        <v>0</v>
      </c>
      <c r="BO507" s="16">
        <f>SUMIF(เตรียมส่วนผสม!$C:$C,'รับ-จ่าย ประจำวัน'!$B507,เตรียมส่วนผสม!AH:AH)+SUMIF(กวนไส้!$C:$C,'รับ-จ่าย ประจำวัน'!$B507,กวนไส้!AH:AH)+SUMIF(ผลิต1!$C:$C,'รับ-จ่าย ประจำวัน'!$B507,ผลิต1!AH:AH)+SUMIF(ผลิต2!$C:$C,'รับ-จ่าย ประจำวัน'!$B507,ผลิต2!AH:AH)+SUMIF(เส้นแต่งหน้าขนมเค้ก!$C:$C,'รับ-จ่าย ประจำวัน'!$B507,เส้นแต่งหน้าขนมเค้ก!AH:AH)+SUMIF(แพ็ค!$C:$C,'รับ-จ่าย ประจำวัน'!$B507,แพ็ค!AH:AH)+SUMIF(ธุรการ!$C:$C,'รับ-จ่าย ประจำวัน'!$B507,ธุรการ!AH:AH)+SUMIF(เส้นแต่งหน้าขนมปัง!$C:$C,'รับ-จ่าย ประจำวัน'!$B507,เส้นแต่งหน้าขนมปัง!AH:AH)+SUMIF('วางแผนBC,CJ'!$C:$C,'รับ-จ่าย ประจำวัน'!$B507,'วางแผนBC,CJ'!AH:AH)+SUMIF(RD!$C:$C,'รับ-จ่าย ประจำวัน'!$B507,RD!AH:AH)+SUMIF('FG,ออนไล,คัดแยก'!$C:$C,'รับ-จ่าย ประจำวัน'!$B507,'FG,ออนไล,คัดแยก'!AH:AH)</f>
        <v>0</v>
      </c>
      <c r="BP507" s="16">
        <f>SUMIF(เตรียมส่วนผสม!$C:$C,'รับ-จ่าย ประจำวัน'!$B507,เตรียมส่วนผสม!AI:AI)+SUMIF(กวนไส้!$C:$C,'รับ-จ่าย ประจำวัน'!$B507,กวนไส้!AI:AI)+SUMIF(ผลิต1!$C:$C,'รับ-จ่าย ประจำวัน'!$B507,ผลิต1!AI:AI)+SUMIF(ผลิต2!$C:$C,'รับ-จ่าย ประจำวัน'!$B507,ผลิต2!AI:AI)+SUMIF(เส้นแต่งหน้าขนมเค้ก!$C:$C,'รับ-จ่าย ประจำวัน'!$B507,เส้นแต่งหน้าขนมเค้ก!AI:AI)+SUMIF(แพ็ค!$C:$C,'รับ-จ่าย ประจำวัน'!$B507,แพ็ค!AI:AI)+SUMIF(ธุรการ!$C:$C,'รับ-จ่าย ประจำวัน'!$B507,ธุรการ!AI:AI)+SUMIF(เส้นแต่งหน้าขนมปัง!$C:$C,'รับ-จ่าย ประจำวัน'!$B507,เส้นแต่งหน้าขนมปัง!AI:AI)+SUMIF('วางแผนBC,CJ'!$C:$C,'รับ-จ่าย ประจำวัน'!$B507,'วางแผนBC,CJ'!AI:AI)+SUMIF(RD!$C:$C,'รับ-จ่าย ประจำวัน'!$B507,RD!AI:AI)+SUMIF('FG,ออนไล,คัดแยก'!$C:$C,'รับ-จ่าย ประจำวัน'!$B507,'FG,ออนไล,คัดแยก'!AI:AI)</f>
        <v>0</v>
      </c>
      <c r="BQ507" s="16">
        <f>SUMIF(เตรียมส่วนผสม!$C:$C,'รับ-จ่าย ประจำวัน'!$B507,เตรียมส่วนผสม!AJ:AJ)+SUMIF(กวนไส้!$C:$C,'รับ-จ่าย ประจำวัน'!$B507,กวนไส้!AJ:AJ)+SUMIF(ผลิต1!$C:$C,'รับ-จ่าย ประจำวัน'!$B507,ผลิต1!AJ:AJ)+SUMIF(ผลิต2!$C:$C,'รับ-จ่าย ประจำวัน'!$B507,ผลิต2!AJ:AJ)+SUMIF(เส้นแต่งหน้าขนมเค้ก!$C:$C,'รับ-จ่าย ประจำวัน'!$B507,เส้นแต่งหน้าขนมเค้ก!AJ:AJ)+SUMIF(แพ็ค!$C:$C,'รับ-จ่าย ประจำวัน'!$B507,แพ็ค!AJ:AJ)+SUMIF(ธุรการ!$C:$C,'รับ-จ่าย ประจำวัน'!$B507,ธุรการ!AJ:AJ)+SUMIF(เส้นแต่งหน้าขนมปัง!$C:$C,'รับ-จ่าย ประจำวัน'!$B507,เส้นแต่งหน้าขนมปัง!AJ:AJ)+SUMIF('วางแผนBC,CJ'!$C:$C,'รับ-จ่าย ประจำวัน'!$B507,'วางแผนBC,CJ'!AJ:AJ)+SUMIF(RD!$C:$C,'รับ-จ่าย ประจำวัน'!$B507,RD!AJ:AJ)+SUMIF('FG,ออนไล,คัดแยก'!$C:$C,'รับ-จ่าย ประจำวัน'!$B507,'FG,ออนไล,คัดแยก'!AJ:AJ)</f>
        <v>0</v>
      </c>
      <c r="BR507" s="16">
        <f>SUMIF(เตรียมส่วนผสม!$C:$C,'รับ-จ่าย ประจำวัน'!$B507,เตรียมส่วนผสม!AK:AK)+SUMIF(กวนไส้!$C:$C,'รับ-จ่าย ประจำวัน'!$B507,กวนไส้!AK:AK)+SUMIF(ผลิต1!$C:$C,'รับ-จ่าย ประจำวัน'!$B507,ผลิต1!AK:AK)+SUMIF(ผลิต2!$C:$C,'รับ-จ่าย ประจำวัน'!$B507,ผลิต2!AK:AK)+SUMIF(เส้นแต่งหน้าขนมเค้ก!$C:$C,'รับ-จ่าย ประจำวัน'!$B507,เส้นแต่งหน้าขนมเค้ก!AK:AK)+SUMIF(แพ็ค!$C:$C,'รับ-จ่าย ประจำวัน'!$B507,แพ็ค!AK:AK)+SUMIF(ธุรการ!$C:$C,'รับ-จ่าย ประจำวัน'!$B507,ธุรการ!AK:AK)+SUMIF(เส้นแต่งหน้าขนมปัง!$C:$C,'รับ-จ่าย ประจำวัน'!$B507,เส้นแต่งหน้าขนมปัง!AK:AK)+SUMIF('วางแผนBC,CJ'!$C:$C,'รับ-จ่าย ประจำวัน'!$B507,'วางแผนBC,CJ'!AK:AK)+SUMIF(RD!$C:$C,'รับ-จ่าย ประจำวัน'!$B507,RD!AK:AK)+SUMIF('FG,ออนไล,คัดแยก'!$C:$C,'รับ-จ่าย ประจำวัน'!$B507,'FG,ออนไล,คัดแยก'!AK:AK)</f>
        <v>0</v>
      </c>
      <c r="BS507" s="16">
        <f>SUMIF(เตรียมส่วนผสม!$C:$C,'รับ-จ่าย ประจำวัน'!$B507,เตรียมส่วนผสม!AL:AL)+SUMIF(กวนไส้!$C:$C,'รับ-จ่าย ประจำวัน'!$B507,กวนไส้!AL:AL)+SUMIF(ผลิต1!$C:$C,'รับ-จ่าย ประจำวัน'!$B507,ผลิต1!AL:AL)+SUMIF(ผลิต2!$C:$C,'รับ-จ่าย ประจำวัน'!$B507,ผลิต2!AL:AL)+SUMIF(เส้นแต่งหน้าขนมเค้ก!$C:$C,'รับ-จ่าย ประจำวัน'!$B507,เส้นแต่งหน้าขนมเค้ก!AL:AL)+SUMIF(แพ็ค!$C:$C,'รับ-จ่าย ประจำวัน'!$B507,แพ็ค!AL:AL)+SUMIF(ธุรการ!$C:$C,'รับ-จ่าย ประจำวัน'!$B507,ธุรการ!AL:AL)+SUMIF(เส้นแต่งหน้าขนมปัง!$C:$C,'รับ-จ่าย ประจำวัน'!$B507,เส้นแต่งหน้าขนมปัง!AL:AL)+SUMIF('วางแผนBC,CJ'!$C:$C,'รับ-จ่าย ประจำวัน'!$B507,'วางแผนBC,CJ'!AL:AL)+SUMIF(RD!$C:$C,'รับ-จ่าย ประจำวัน'!$B507,RD!AL:AL)+SUMIF('FG,ออนไล,คัดแยก'!$C:$C,'รับ-จ่าย ประจำวัน'!$B507,'FG,ออนไล,คัดแยก'!AL:AL)</f>
        <v>0</v>
      </c>
      <c r="BT507" s="18">
        <f t="shared" si="107"/>
        <v>2436</v>
      </c>
      <c r="BU507" s="116"/>
      <c r="BV507" s="146">
        <f t="shared" si="108"/>
        <v>10260</v>
      </c>
      <c r="BW507" s="183">
        <v>30</v>
      </c>
      <c r="BX507" s="172">
        <f>BT507/30</f>
        <v>81.2</v>
      </c>
      <c r="BY507" s="188">
        <f t="shared" si="104"/>
        <v>126.35467980295566</v>
      </c>
      <c r="BZ507" s="180">
        <f t="shared" ca="1" si="109"/>
        <v>46329.354679802957</v>
      </c>
      <c r="CA507" s="93"/>
      <c r="CB507" s="93"/>
      <c r="CC507" s="93"/>
      <c r="CD507" s="93"/>
      <c r="CE507" s="93"/>
      <c r="CF507" s="93"/>
      <c r="CG507" s="93"/>
      <c r="CH507" s="93"/>
      <c r="CI507" s="93"/>
      <c r="CJ507" s="97"/>
      <c r="CK507" s="9">
        <f t="shared" si="105"/>
        <v>10260</v>
      </c>
    </row>
    <row r="508" spans="1:89" hidden="1" x14ac:dyDescent="0.5">
      <c r="A508" s="149"/>
      <c r="B508" s="34">
        <v>1024101011</v>
      </c>
      <c r="C508" s="33" t="s">
        <v>1725</v>
      </c>
      <c r="D508" s="141" t="s">
        <v>91</v>
      </c>
      <c r="E508" s="25"/>
      <c r="F508" s="132"/>
      <c r="G508" s="25"/>
      <c r="H508" s="12">
        <v>5100</v>
      </c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58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11"/>
      <c r="AF508" s="11"/>
      <c r="AG508" s="11"/>
      <c r="AH508" s="11"/>
      <c r="AI508" s="25"/>
      <c r="AJ508" s="25"/>
      <c r="AK508" s="25"/>
      <c r="AL508" s="25"/>
      <c r="AM508" s="25"/>
      <c r="AN508" s="15">
        <f t="shared" si="111"/>
        <v>0</v>
      </c>
      <c r="AO508" s="16">
        <f>SUMIF(เตรียมส่วนผสม!$C:$C,'รับ-จ่าย ประจำวัน'!$B508,เตรียมส่วนผสม!H:H)+SUMIF(กวนไส้!$C:$C,'รับ-จ่าย ประจำวัน'!$B508,กวนไส้!H:H)+SUMIF(ผลิต1!$C:$C,'รับ-จ่าย ประจำวัน'!$B508,ผลิต1!H:H)+SUMIF(ผลิต2!$C:$C,'รับ-จ่าย ประจำวัน'!$B508,ผลิต2!H:H)+SUMIF(เส้นแต่งหน้าขนมเค้ก!$C:$C,'รับ-จ่าย ประจำวัน'!$B508,เส้นแต่งหน้าขนมเค้ก!H:H)+SUMIF(แพ็ค!$C:$C,'รับ-จ่าย ประจำวัน'!$B508,แพ็ค!H:H)+SUMIF(ธุรการ!$C:$C,'รับ-จ่าย ประจำวัน'!$B508,ธุรการ!H:H)+SUMIF(เส้นแต่งหน้าขนมปัง!$C:$C,'รับ-จ่าย ประจำวัน'!$B508,เส้นแต่งหน้าขนมปัง!H:H)+SUMIF('วางแผนBC,CJ'!$C:$C,'รับ-จ่าย ประจำวัน'!$B508,'วางแผนBC,CJ'!H:H)+SUMIF(RD!$C:$C,'รับ-จ่าย ประจำวัน'!$B508,RD!H:H)+SUMIF('FG,ออนไล,คัดแยก'!$C:$C,'รับ-จ่าย ประจำวัน'!$B508,'FG,ออนไล,คัดแยก'!H:H)</f>
        <v>0</v>
      </c>
      <c r="AP508" s="16">
        <f>SUMIF(เตรียมส่วนผสม!$C:$C,'รับ-จ่าย ประจำวัน'!$B508,เตรียมส่วนผสม!I:I)+SUMIF(กวนไส้!$C:$C,'รับ-จ่าย ประจำวัน'!$B508,กวนไส้!I:I)+SUMIF(ผลิต1!$C:$C,'รับ-จ่าย ประจำวัน'!$B508,ผลิต1!I:I)+SUMIF(ผลิต2!$C:$C,'รับ-จ่าย ประจำวัน'!$B508,ผลิต2!I:I)+SUMIF(เส้นแต่งหน้าขนมเค้ก!$C:$C,'รับ-จ่าย ประจำวัน'!$B508,เส้นแต่งหน้าขนมเค้ก!I:I)+SUMIF(แพ็ค!$C:$C,'รับ-จ่าย ประจำวัน'!$B508,แพ็ค!I:I)+SUMIF(ธุรการ!$C:$C,'รับ-จ่าย ประจำวัน'!$B508,ธุรการ!I:I)+SUMIF(เส้นแต่งหน้าขนมปัง!$C:$C,'รับ-จ่าย ประจำวัน'!$B508,เส้นแต่งหน้าขนมปัง!I:I)+SUMIF('วางแผนBC,CJ'!$C:$C,'รับ-จ่าย ประจำวัน'!$B508,'วางแผนBC,CJ'!I:I)+SUMIF(RD!$C:$C,'รับ-จ่าย ประจำวัน'!$B508,RD!I:I)+SUMIF('FG,ออนไล,คัดแยก'!$C:$C,'รับ-จ่าย ประจำวัน'!$B508,'FG,ออนไล,คัดแยก'!I:I)</f>
        <v>0</v>
      </c>
      <c r="AQ508" s="16">
        <f>SUMIF(เตรียมส่วนผสม!$C:$C,'รับ-จ่าย ประจำวัน'!$B508,เตรียมส่วนผสม!J:J)+SUMIF(กวนไส้!$C:$C,'รับ-จ่าย ประจำวัน'!$B508,กวนไส้!J:J)+SUMIF(ผลิต1!$C:$C,'รับ-จ่าย ประจำวัน'!$B508,ผลิต1!J:J)+SUMIF(ผลิต2!$C:$C,'รับ-จ่าย ประจำวัน'!$B508,ผลิต2!J:J)+SUMIF(เส้นแต่งหน้าขนมเค้ก!$C:$C,'รับ-จ่าย ประจำวัน'!$B508,เส้นแต่งหน้าขนมเค้ก!J:J)+SUMIF(แพ็ค!$C:$C,'รับ-จ่าย ประจำวัน'!$B508,แพ็ค!J:J)+SUMIF(ธุรการ!$C:$C,'รับ-จ่าย ประจำวัน'!$B508,ธุรการ!J:J)+SUMIF(เส้นแต่งหน้าขนมปัง!$C:$C,'รับ-จ่าย ประจำวัน'!$B508,เส้นแต่งหน้าขนมปัง!J:J)+SUMIF('วางแผนBC,CJ'!$C:$C,'รับ-จ่าย ประจำวัน'!$B508,'วางแผนBC,CJ'!J:J)+SUMIF(RD!$C:$C,'รับ-จ่าย ประจำวัน'!$B508,RD!J:J)+SUMIF('FG,ออนไล,คัดแยก'!$C:$C,'รับ-จ่าย ประจำวัน'!$B508,'FG,ออนไล,คัดแยก'!J:J)</f>
        <v>0</v>
      </c>
      <c r="AR508" s="16">
        <f>SUMIF(เตรียมส่วนผสม!$C:$C,'รับ-จ่าย ประจำวัน'!$B508,เตรียมส่วนผสม!K:K)+SUMIF(กวนไส้!$C:$C,'รับ-จ่าย ประจำวัน'!$B508,กวนไส้!K:K)+SUMIF(ผลิต1!$C:$C,'รับ-จ่าย ประจำวัน'!$B508,ผลิต1!K:K)+SUMIF(ผลิต2!$C:$C,'รับ-จ่าย ประจำวัน'!$B508,ผลิต2!K:K)+SUMIF(เส้นแต่งหน้าขนมเค้ก!$C:$C,'รับ-จ่าย ประจำวัน'!$B508,เส้นแต่งหน้าขนมเค้ก!K:K)+SUMIF(แพ็ค!$C:$C,'รับ-จ่าย ประจำวัน'!$B508,แพ็ค!K:K)+SUMIF(ธุรการ!$C:$C,'รับ-จ่าย ประจำวัน'!$B508,ธุรการ!K:K)+SUMIF(เส้นแต่งหน้าขนมปัง!$C:$C,'รับ-จ่าย ประจำวัน'!$B508,เส้นแต่งหน้าขนมปัง!K:K)+SUMIF('วางแผนBC,CJ'!$C:$C,'รับ-จ่าย ประจำวัน'!$B508,'วางแผนBC,CJ'!K:K)+SUMIF(RD!$C:$C,'รับ-จ่าย ประจำวัน'!$B508,RD!K:K)+SUMIF('FG,ออนไล,คัดแยก'!$C:$C,'รับ-จ่าย ประจำวัน'!$B508,'FG,ออนไล,คัดแยก'!K:K)</f>
        <v>0</v>
      </c>
      <c r="AS508" s="16">
        <f>SUMIF(เตรียมส่วนผสม!$C:$C,'รับ-จ่าย ประจำวัน'!$B508,เตรียมส่วนผสม!L:L)+SUMIF(กวนไส้!$C:$C,'รับ-จ่าย ประจำวัน'!$B508,กวนไส้!L:L)+SUMIF(ผลิต1!$C:$C,'รับ-จ่าย ประจำวัน'!$B508,ผลิต1!L:L)+SUMIF(ผลิต2!$C:$C,'รับ-จ่าย ประจำวัน'!$B508,ผลิต2!L:L)+SUMIF(เส้นแต่งหน้าขนมเค้ก!$C:$C,'รับ-จ่าย ประจำวัน'!$B508,เส้นแต่งหน้าขนมเค้ก!L:L)+SUMIF(แพ็ค!$C:$C,'รับ-จ่าย ประจำวัน'!$B508,แพ็ค!L:L)+SUMIF(ธุรการ!$C:$C,'รับ-จ่าย ประจำวัน'!$B508,ธุรการ!L:L)+SUMIF(เส้นแต่งหน้าขนมปัง!$C:$C,'รับ-จ่าย ประจำวัน'!$B508,เส้นแต่งหน้าขนมปัง!L:L)+SUMIF('วางแผนBC,CJ'!$C:$C,'รับ-จ่าย ประจำวัน'!$B508,'วางแผนBC,CJ'!L:L)+SUMIF(RD!$C:$C,'รับ-จ่าย ประจำวัน'!$B508,RD!L:L)+SUMIF('FG,ออนไล,คัดแยก'!$C:$C,'รับ-จ่าย ประจำวัน'!$B508,'FG,ออนไล,คัดแยก'!L:L)</f>
        <v>0</v>
      </c>
      <c r="AT508" s="16">
        <f>SUMIF(เตรียมส่วนผสม!$C:$C,'รับ-จ่าย ประจำวัน'!$B508,เตรียมส่วนผสม!M:M)+SUMIF(กวนไส้!$C:$C,'รับ-จ่าย ประจำวัน'!$B508,กวนไส้!M:M)+SUMIF(ผลิต1!$C:$C,'รับ-จ่าย ประจำวัน'!$B508,ผลิต1!M:M)+SUMIF(ผลิต2!$C:$C,'รับ-จ่าย ประจำวัน'!$B508,ผลิต2!M:M)+SUMIF(เส้นแต่งหน้าขนมเค้ก!$C:$C,'รับ-จ่าย ประจำวัน'!$B508,เส้นแต่งหน้าขนมเค้ก!M:M)+SUMIF(แพ็ค!$C:$C,'รับ-จ่าย ประจำวัน'!$B508,แพ็ค!M:M)+SUMIF(ธุรการ!$C:$C,'รับ-จ่าย ประจำวัน'!$B508,ธุรการ!M:M)+SUMIF(เส้นแต่งหน้าขนมปัง!$C:$C,'รับ-จ่าย ประจำวัน'!$B508,เส้นแต่งหน้าขนมปัง!M:M)+SUMIF('วางแผนBC,CJ'!$C:$C,'รับ-จ่าย ประจำวัน'!$B508,'วางแผนBC,CJ'!M:M)+SUMIF(RD!$C:$C,'รับ-จ่าย ประจำวัน'!$B508,RD!M:M)+SUMIF('FG,ออนไล,คัดแยก'!$C:$C,'รับ-จ่าย ประจำวัน'!$B508,'FG,ออนไล,คัดแยก'!M:M)</f>
        <v>0</v>
      </c>
      <c r="AU508" s="16">
        <f>SUMIF(เตรียมส่วนผสม!$C:$C,'รับ-จ่าย ประจำวัน'!$B508,เตรียมส่วนผสม!N:N)+SUMIF(กวนไส้!$C:$C,'รับ-จ่าย ประจำวัน'!$B508,กวนไส้!N:N)+SUMIF(ผลิต1!$C:$C,'รับ-จ่าย ประจำวัน'!$B508,ผลิต1!N:N)+SUMIF(ผลิต2!$C:$C,'รับ-จ่าย ประจำวัน'!$B508,ผลิต2!N:N)+SUMIF(เส้นแต่งหน้าขนมเค้ก!$C:$C,'รับ-จ่าย ประจำวัน'!$B508,เส้นแต่งหน้าขนมเค้ก!N:N)+SUMIF(แพ็ค!$C:$C,'รับ-จ่าย ประจำวัน'!$B508,แพ็ค!N:N)+SUMIF(ธุรการ!$C:$C,'รับ-จ่าย ประจำวัน'!$B508,ธุรการ!N:N)+SUMIF(เส้นแต่งหน้าขนมปัง!$C:$C,'รับ-จ่าย ประจำวัน'!$B508,เส้นแต่งหน้าขนมปัง!N:N)+SUMIF('วางแผนBC,CJ'!$C:$C,'รับ-จ่าย ประจำวัน'!$B508,'วางแผนBC,CJ'!N:N)+SUMIF(RD!$C:$C,'รับ-จ่าย ประจำวัน'!$B508,RD!N:N)+SUMIF('FG,ออนไล,คัดแยก'!$C:$C,'รับ-จ่าย ประจำวัน'!$B508,'FG,ออนไล,คัดแยก'!N:N)</f>
        <v>0</v>
      </c>
      <c r="AV508" s="16">
        <f>SUMIF(เตรียมส่วนผสม!$C:$C,'รับ-จ่าย ประจำวัน'!$B508,เตรียมส่วนผสม!O:O)+SUMIF(กวนไส้!$C:$C,'รับ-จ่าย ประจำวัน'!$B508,กวนไส้!O:O)+SUMIF(ผลิต1!$C:$C,'รับ-จ่าย ประจำวัน'!$B508,ผลิต1!O:O)+SUMIF(ผลิต2!$C:$C,'รับ-จ่าย ประจำวัน'!$B508,ผลิต2!O:O)+SUMIF(เส้นแต่งหน้าขนมเค้ก!$C:$C,'รับ-จ่าย ประจำวัน'!$B508,เส้นแต่งหน้าขนมเค้ก!O:O)+SUMIF(แพ็ค!$C:$C,'รับ-จ่าย ประจำวัน'!$B508,แพ็ค!O:O)+SUMIF(ธุรการ!$C:$C,'รับ-จ่าย ประจำวัน'!$B508,ธุรการ!O:O)+SUMIF(เส้นแต่งหน้าขนมปัง!$C:$C,'รับ-จ่าย ประจำวัน'!$B508,เส้นแต่งหน้าขนมปัง!O:O)+SUMIF('วางแผนBC,CJ'!$C:$C,'รับ-จ่าย ประจำวัน'!$B508,'วางแผนBC,CJ'!O:O)+SUMIF(RD!$C:$C,'รับ-จ่าย ประจำวัน'!$B508,RD!O:O)+SUMIF('FG,ออนไล,คัดแยก'!$C:$C,'รับ-จ่าย ประจำวัน'!$B508,'FG,ออนไล,คัดแยก'!O:O)</f>
        <v>0</v>
      </c>
      <c r="AW508" s="16">
        <f>SUMIF(เตรียมส่วนผสม!$C:$C,'รับ-จ่าย ประจำวัน'!$B508,เตรียมส่วนผสม!P:P)+SUMIF(กวนไส้!$C:$C,'รับ-จ่าย ประจำวัน'!$B508,กวนไส้!P:P)+SUMIF(ผลิต1!$C:$C,'รับ-จ่าย ประจำวัน'!$B508,ผลิต1!P:P)+SUMIF(ผลิต2!$C:$C,'รับ-จ่าย ประจำวัน'!$B508,ผลิต2!P:P)+SUMIF(เส้นแต่งหน้าขนมเค้ก!$C:$C,'รับ-จ่าย ประจำวัน'!$B508,เส้นแต่งหน้าขนมเค้ก!P:P)+SUMIF(แพ็ค!$C:$C,'รับ-จ่าย ประจำวัน'!$B508,แพ็ค!P:P)+SUMIF(ธุรการ!$C:$C,'รับ-จ่าย ประจำวัน'!$B508,ธุรการ!P:P)+SUMIF(เส้นแต่งหน้าขนมปัง!$C:$C,'รับ-จ่าย ประจำวัน'!$B508,เส้นแต่งหน้าขนมปัง!P:P)+SUMIF('วางแผนBC,CJ'!$C:$C,'รับ-จ่าย ประจำวัน'!$B508,'วางแผนBC,CJ'!P:P)+SUMIF(RD!$C:$C,'รับ-จ่าย ประจำวัน'!$B508,RD!P:P)+SUMIF('FG,ออนไล,คัดแยก'!$C:$C,'รับ-จ่าย ประจำวัน'!$B508,'FG,ออนไล,คัดแยก'!P:P)</f>
        <v>0</v>
      </c>
      <c r="AX508" s="16">
        <f>SUMIF(เตรียมส่วนผสม!$C:$C,'รับ-จ่าย ประจำวัน'!$B508,เตรียมส่วนผสม!Q:Q)+SUMIF(กวนไส้!$C:$C,'รับ-จ่าย ประจำวัน'!$B508,กวนไส้!Q:Q)+SUMIF(ผลิต1!$C:$C,'รับ-จ่าย ประจำวัน'!$B508,ผลิต1!Q:Q)+SUMIF(ผลิต2!$C:$C,'รับ-จ่าย ประจำวัน'!$B508,ผลิต2!Q:Q)+SUMIF(เส้นแต่งหน้าขนมเค้ก!$C:$C,'รับ-จ่าย ประจำวัน'!$B508,เส้นแต่งหน้าขนมเค้ก!Q:Q)+SUMIF(แพ็ค!$C:$C,'รับ-จ่าย ประจำวัน'!$B508,แพ็ค!Q:Q)+SUMIF(ธุรการ!$C:$C,'รับ-จ่าย ประจำวัน'!$B508,ธุรการ!Q:Q)+SUMIF(เส้นแต่งหน้าขนมปัง!$C:$C,'รับ-จ่าย ประจำวัน'!$B508,เส้นแต่งหน้าขนมปัง!Q:Q)+SUMIF('วางแผนBC,CJ'!$C:$C,'รับ-จ่าย ประจำวัน'!$B508,'วางแผนBC,CJ'!Q:Q)+SUMIF(RD!$C:$C,'รับ-จ่าย ประจำวัน'!$B508,RD!Q:Q)+SUMIF('FG,ออนไล,คัดแยก'!$C:$C,'รับ-จ่าย ประจำวัน'!$B508,'FG,ออนไล,คัดแยก'!Q:Q)</f>
        <v>0</v>
      </c>
      <c r="AY508" s="16">
        <f>SUMIF(เตรียมส่วนผสม!$C:$C,'รับ-จ่าย ประจำวัน'!$B508,เตรียมส่วนผสม!R:R)+SUMIF(กวนไส้!$C:$C,'รับ-จ่าย ประจำวัน'!$B508,กวนไส้!R:R)+SUMIF(ผลิต1!$C:$C,'รับ-จ่าย ประจำวัน'!$B508,ผลิต1!R:R)+SUMIF(ผลิต2!$C:$C,'รับ-จ่าย ประจำวัน'!$B508,ผลิต2!R:R)+SUMIF(เส้นแต่งหน้าขนมเค้ก!$C:$C,'รับ-จ่าย ประจำวัน'!$B508,เส้นแต่งหน้าขนมเค้ก!R:R)+SUMIF(แพ็ค!$C:$C,'รับ-จ่าย ประจำวัน'!$B508,แพ็ค!R:R)+SUMIF(ธุรการ!$C:$C,'รับ-จ่าย ประจำวัน'!$B508,ธุรการ!R:R)+SUMIF(เส้นแต่งหน้าขนมปัง!$C:$C,'รับ-จ่าย ประจำวัน'!$B508,เส้นแต่งหน้าขนมปัง!R:R)+SUMIF('วางแผนBC,CJ'!$C:$C,'รับ-จ่าย ประจำวัน'!$B508,'วางแผนBC,CJ'!R:R)+SUMIF(RD!$C:$C,'รับ-จ่าย ประจำวัน'!$B508,RD!R:R)+SUMIF('FG,ออนไล,คัดแยก'!$C:$C,'รับ-จ่าย ประจำวัน'!$B508,'FG,ออนไล,คัดแยก'!R:R)</f>
        <v>0</v>
      </c>
      <c r="AZ508" s="16">
        <f>SUMIF(เตรียมส่วนผสม!$C:$C,'รับ-จ่าย ประจำวัน'!$B508,เตรียมส่วนผสม!S:S)+SUMIF(กวนไส้!$C:$C,'รับ-จ่าย ประจำวัน'!$B508,กวนไส้!S:S)+SUMIF(ผลิต1!$C:$C,'รับ-จ่าย ประจำวัน'!$B508,ผลิต1!S:S)+SUMIF(ผลิต2!$C:$C,'รับ-จ่าย ประจำวัน'!$B508,ผลิต2!S:S)+SUMIF(เส้นแต่งหน้าขนมเค้ก!$C:$C,'รับ-จ่าย ประจำวัน'!$B508,เส้นแต่งหน้าขนมเค้ก!S:S)+SUMIF(แพ็ค!$C:$C,'รับ-จ่าย ประจำวัน'!$B508,แพ็ค!S:S)+SUMIF(ธุรการ!$C:$C,'รับ-จ่าย ประจำวัน'!$B508,ธุรการ!S:S)+SUMIF(เส้นแต่งหน้าขนมปัง!$C:$C,'รับ-จ่าย ประจำวัน'!$B508,เส้นแต่งหน้าขนมปัง!S:S)+SUMIF('วางแผนBC,CJ'!$C:$C,'รับ-จ่าย ประจำวัน'!$B508,'วางแผนBC,CJ'!S:S)+SUMIF(RD!$C:$C,'รับ-จ่าย ประจำวัน'!$B508,RD!S:S)+SUMIF('FG,ออนไล,คัดแยก'!$C:$C,'รับ-จ่าย ประจำวัน'!$B508,'FG,ออนไล,คัดแยก'!S:S)</f>
        <v>0</v>
      </c>
      <c r="BA508" s="16">
        <f>SUMIF(เตรียมส่วนผสม!$C:$C,'รับ-จ่าย ประจำวัน'!$B508,เตรียมส่วนผสม!T:T)+SUMIF(กวนไส้!$C:$C,'รับ-จ่าย ประจำวัน'!$B508,กวนไส้!T:T)+SUMIF(ผลิต1!$C:$C,'รับ-จ่าย ประจำวัน'!$B508,ผลิต1!T:T)+SUMIF(ผลิต2!$C:$C,'รับ-จ่าย ประจำวัน'!$B508,ผลิต2!T:T)+SUMIF(เส้นแต่งหน้าขนมเค้ก!$C:$C,'รับ-จ่าย ประจำวัน'!$B508,เส้นแต่งหน้าขนมเค้ก!T:T)+SUMIF(แพ็ค!$C:$C,'รับ-จ่าย ประจำวัน'!$B508,แพ็ค!T:T)+SUMIF(ธุรการ!$C:$C,'รับ-จ่าย ประจำวัน'!$B508,ธุรการ!T:T)+SUMIF(เส้นแต่งหน้าขนมปัง!$C:$C,'รับ-จ่าย ประจำวัน'!$B508,เส้นแต่งหน้าขนมปัง!T:T)+SUMIF('วางแผนBC,CJ'!$C:$C,'รับ-จ่าย ประจำวัน'!$B508,'วางแผนBC,CJ'!T:T)+SUMIF(RD!$C:$C,'รับ-จ่าย ประจำวัน'!$B508,RD!T:T)+SUMIF('FG,ออนไล,คัดแยก'!$C:$C,'รับ-จ่าย ประจำวัน'!$B508,'FG,ออนไล,คัดแยก'!T:T)</f>
        <v>0</v>
      </c>
      <c r="BB508" s="16">
        <f>SUMIF(เตรียมส่วนผสม!$C:$C,'รับ-จ่าย ประจำวัน'!$B508,เตรียมส่วนผสม!U:U)+SUMIF(กวนไส้!$C:$C,'รับ-จ่าย ประจำวัน'!$B508,กวนไส้!U:U)+SUMIF(ผลิต1!$C:$C,'รับ-จ่าย ประจำวัน'!$B508,ผลิต1!U:U)+SUMIF(ผลิต2!$C:$C,'รับ-จ่าย ประจำวัน'!$B508,ผลิต2!U:U)+SUMIF(เส้นแต่งหน้าขนมเค้ก!$C:$C,'รับ-จ่าย ประจำวัน'!$B508,เส้นแต่งหน้าขนมเค้ก!U:U)+SUMIF(แพ็ค!$C:$C,'รับ-จ่าย ประจำวัน'!$B508,แพ็ค!U:U)+SUMIF(ธุรการ!$C:$C,'รับ-จ่าย ประจำวัน'!$B508,ธุรการ!U:U)+SUMIF(เส้นแต่งหน้าขนมปัง!$C:$C,'รับ-จ่าย ประจำวัน'!$B508,เส้นแต่งหน้าขนมปัง!U:U)+SUMIF('วางแผนBC,CJ'!$C:$C,'รับ-จ่าย ประจำวัน'!$B508,'วางแผนBC,CJ'!U:U)+SUMIF(RD!$C:$C,'รับ-จ่าย ประจำวัน'!$B508,RD!U:U)+SUMIF('FG,ออนไล,คัดแยก'!$C:$C,'รับ-จ่าย ประจำวัน'!$B508,'FG,ออนไล,คัดแยก'!U:U)</f>
        <v>0</v>
      </c>
      <c r="BC508" s="16">
        <f>SUMIF(เตรียมส่วนผสม!$C:$C,'รับ-จ่าย ประจำวัน'!$B508,เตรียมส่วนผสม!V:V)+SUMIF(กวนไส้!$C:$C,'รับ-จ่าย ประจำวัน'!$B508,กวนไส้!V:V)+SUMIF(ผลิต1!$C:$C,'รับ-จ่าย ประจำวัน'!$B508,ผลิต1!V:V)+SUMIF(ผลิต2!$C:$C,'รับ-จ่าย ประจำวัน'!$B508,ผลิต2!V:V)+SUMIF(เส้นแต่งหน้าขนมเค้ก!$C:$C,'รับ-จ่าย ประจำวัน'!$B508,เส้นแต่งหน้าขนมเค้ก!V:V)+SUMIF(แพ็ค!$C:$C,'รับ-จ่าย ประจำวัน'!$B508,แพ็ค!V:V)+SUMIF(ธุรการ!$C:$C,'รับ-จ่าย ประจำวัน'!$B508,ธุรการ!V:V)+SUMIF(เส้นแต่งหน้าขนมปัง!$C:$C,'รับ-จ่าย ประจำวัน'!$B508,เส้นแต่งหน้าขนมปัง!V:V)+SUMIF('วางแผนBC,CJ'!$C:$C,'รับ-จ่าย ประจำวัน'!$B508,'วางแผนBC,CJ'!V:V)+SUMIF(RD!$C:$C,'รับ-จ่าย ประจำวัน'!$B508,RD!V:V)+SUMIF('FG,ออนไล,คัดแยก'!$C:$C,'รับ-จ่าย ประจำวัน'!$B508,'FG,ออนไล,คัดแยก'!V:V)</f>
        <v>0</v>
      </c>
      <c r="BD508" s="16">
        <f>SUMIF(เตรียมส่วนผสม!$C:$C,'รับ-จ่าย ประจำวัน'!$B508,เตรียมส่วนผสม!W:W)+SUMIF(กวนไส้!$C:$C,'รับ-จ่าย ประจำวัน'!$B508,กวนไส้!W:W)+SUMIF(ผลิต1!$C:$C,'รับ-จ่าย ประจำวัน'!$B508,ผลิต1!W:W)+SUMIF(ผลิต2!$C:$C,'รับ-จ่าย ประจำวัน'!$B508,ผลิต2!W:W)+SUMIF(เส้นแต่งหน้าขนมเค้ก!$C:$C,'รับ-จ่าย ประจำวัน'!$B508,เส้นแต่งหน้าขนมเค้ก!W:W)+SUMIF(แพ็ค!$C:$C,'รับ-จ่าย ประจำวัน'!$B508,แพ็ค!W:W)+SUMIF(ธุรการ!$C:$C,'รับ-จ่าย ประจำวัน'!$B508,ธุรการ!W:W)+SUMIF(เส้นแต่งหน้าขนมปัง!$C:$C,'รับ-จ่าย ประจำวัน'!$B508,เส้นแต่งหน้าขนมปัง!W:W)+SUMIF('วางแผนBC,CJ'!$C:$C,'รับ-จ่าย ประจำวัน'!$B508,'วางแผนBC,CJ'!W:W)+SUMIF(RD!$C:$C,'รับ-จ่าย ประจำวัน'!$B508,RD!W:W)+SUMIF('FG,ออนไล,คัดแยก'!$C:$C,'รับ-จ่าย ประจำวัน'!$B508,'FG,ออนไล,คัดแยก'!W:W)</f>
        <v>0</v>
      </c>
      <c r="BE508" s="16">
        <f>SUMIF(เตรียมส่วนผสม!$C:$C,'รับ-จ่าย ประจำวัน'!$B508,เตรียมส่วนผสม!X:X)+SUMIF(กวนไส้!$C:$C,'รับ-จ่าย ประจำวัน'!$B508,กวนไส้!X:X)+SUMIF(ผลิต1!$C:$C,'รับ-จ่าย ประจำวัน'!$B508,ผลิต1!X:X)+SUMIF(ผลิต2!$C:$C,'รับ-จ่าย ประจำวัน'!$B508,ผลิต2!X:X)+SUMIF(เส้นแต่งหน้าขนมเค้ก!$C:$C,'รับ-จ่าย ประจำวัน'!$B508,เส้นแต่งหน้าขนมเค้ก!X:X)+SUMIF(แพ็ค!$C:$C,'รับ-จ่าย ประจำวัน'!$B508,แพ็ค!X:X)+SUMIF(ธุรการ!$C:$C,'รับ-จ่าย ประจำวัน'!$B508,ธุรการ!X:X)+SUMIF(เส้นแต่งหน้าขนมปัง!$C:$C,'รับ-จ่าย ประจำวัน'!$B508,เส้นแต่งหน้าขนมปัง!X:X)+SUMIF('วางแผนBC,CJ'!$C:$C,'รับ-จ่าย ประจำวัน'!$B508,'วางแผนBC,CJ'!X:X)+SUMIF(RD!$C:$C,'รับ-จ่าย ประจำวัน'!$B508,RD!X:X)+SUMIF('FG,ออนไล,คัดแยก'!$C:$C,'รับ-จ่าย ประจำวัน'!$B508,'FG,ออนไล,คัดแยก'!X:X)</f>
        <v>0</v>
      </c>
      <c r="BF508" s="16">
        <f>SUMIF(เตรียมส่วนผสม!$C:$C,'รับ-จ่าย ประจำวัน'!$B508,เตรียมส่วนผสม!Y:Y)+SUMIF(กวนไส้!$C:$C,'รับ-จ่าย ประจำวัน'!$B508,กวนไส้!Y:Y)+SUMIF(ผลิต1!$C:$C,'รับ-จ่าย ประจำวัน'!$B508,ผลิต1!Y:Y)+SUMIF(ผลิต2!$C:$C,'รับ-จ่าย ประจำวัน'!$B508,ผลิต2!Y:Y)+SUMIF(เส้นแต่งหน้าขนมเค้ก!$C:$C,'รับ-จ่าย ประจำวัน'!$B508,เส้นแต่งหน้าขนมเค้ก!Y:Y)+SUMIF(แพ็ค!$C:$C,'รับ-จ่าย ประจำวัน'!$B508,แพ็ค!Y:Y)+SUMIF(ธุรการ!$C:$C,'รับ-จ่าย ประจำวัน'!$B508,ธุรการ!Y:Y)+SUMIF(เส้นแต่งหน้าขนมปัง!$C:$C,'รับ-จ่าย ประจำวัน'!$B508,เส้นแต่งหน้าขนมปัง!Y:Y)+SUMIF('วางแผนBC,CJ'!$C:$C,'รับ-จ่าย ประจำวัน'!$B508,'วางแผนBC,CJ'!Y:Y)+SUMIF(RD!$C:$C,'รับ-จ่าย ประจำวัน'!$B508,RD!Y:Y)+SUMIF('FG,ออนไล,คัดแยก'!$C:$C,'รับ-จ่าย ประจำวัน'!$B508,'FG,ออนไล,คัดแยก'!Y:Y)</f>
        <v>0</v>
      </c>
      <c r="BG508" s="16">
        <f>SUMIF(เตรียมส่วนผสม!$C:$C,'รับ-จ่าย ประจำวัน'!$B508,เตรียมส่วนผสม!Z:Z)+SUMIF(กวนไส้!$C:$C,'รับ-จ่าย ประจำวัน'!$B508,กวนไส้!Z:Z)+SUMIF(ผลิต1!$C:$C,'รับ-จ่าย ประจำวัน'!$B508,ผลิต1!Z:Z)+SUMIF(ผลิต2!$C:$C,'รับ-จ่าย ประจำวัน'!$B508,ผลิต2!Z:Z)+SUMIF(เส้นแต่งหน้าขนมเค้ก!$C:$C,'รับ-จ่าย ประจำวัน'!$B508,เส้นแต่งหน้าขนมเค้ก!Z:Z)+SUMIF(แพ็ค!$C:$C,'รับ-จ่าย ประจำวัน'!$B508,แพ็ค!Z:Z)+SUMIF(ธุรการ!$C:$C,'รับ-จ่าย ประจำวัน'!$B508,ธุรการ!Z:Z)+SUMIF(เส้นแต่งหน้าขนมปัง!$C:$C,'รับ-จ่าย ประจำวัน'!$B508,เส้นแต่งหน้าขนมปัง!Z:Z)+SUMIF('วางแผนBC,CJ'!$C:$C,'รับ-จ่าย ประจำวัน'!$B508,'วางแผนBC,CJ'!Z:Z)+SUMIF(RD!$C:$C,'รับ-จ่าย ประจำวัน'!$B508,RD!Z:Z)+SUMIF('FG,ออนไล,คัดแยก'!$C:$C,'รับ-จ่าย ประจำวัน'!$B508,'FG,ออนไล,คัดแยก'!Z:Z)</f>
        <v>0</v>
      </c>
      <c r="BH508" s="16">
        <f>SUMIF(เตรียมส่วนผสม!$C:$C,'รับ-จ่าย ประจำวัน'!$B508,เตรียมส่วนผสม!AA:AA)+SUMIF(กวนไส้!$C:$C,'รับ-จ่าย ประจำวัน'!$B508,กวนไส้!AA:AA)+SUMIF(ผลิต1!$C:$C,'รับ-จ่าย ประจำวัน'!$B508,ผลิต1!AA:AA)+SUMIF(ผลิต2!$C:$C,'รับ-จ่าย ประจำวัน'!$B508,ผลิต2!AA:AA)+SUMIF(เส้นแต่งหน้าขนมเค้ก!$C:$C,'รับ-จ่าย ประจำวัน'!$B508,เส้นแต่งหน้าขนมเค้ก!AA:AA)+SUMIF(แพ็ค!$C:$C,'รับ-จ่าย ประจำวัน'!$B508,แพ็ค!AA:AA)+SUMIF(ธุรการ!$C:$C,'รับ-จ่าย ประจำวัน'!$B508,ธุรการ!AA:AA)+SUMIF(เส้นแต่งหน้าขนมปัง!$C:$C,'รับ-จ่าย ประจำวัน'!$B508,เส้นแต่งหน้าขนมปัง!AA:AA)+SUMIF('วางแผนBC,CJ'!$C:$C,'รับ-จ่าย ประจำวัน'!$B508,'วางแผนBC,CJ'!AA:AA)+SUMIF(RD!$C:$C,'รับ-จ่าย ประจำวัน'!$B508,RD!AA:AA)+SUMIF('FG,ออนไล,คัดแยก'!$C:$C,'รับ-จ่าย ประจำวัน'!$B508,'FG,ออนไล,คัดแยก'!AA:AA)</f>
        <v>0</v>
      </c>
      <c r="BI508" s="16">
        <f>SUMIF(เตรียมส่วนผสม!$C:$C,'รับ-จ่าย ประจำวัน'!$B508,เตรียมส่วนผสม!AB:AB)+SUMIF(กวนไส้!$C:$C,'รับ-จ่าย ประจำวัน'!$B508,กวนไส้!AB:AB)+SUMIF(ผลิต1!$C:$C,'รับ-จ่าย ประจำวัน'!$B508,ผลิต1!AB:AB)+SUMIF(ผลิต2!$C:$C,'รับ-จ่าย ประจำวัน'!$B508,ผลิต2!AB:AB)+SUMIF(เส้นแต่งหน้าขนมเค้ก!$C:$C,'รับ-จ่าย ประจำวัน'!$B508,เส้นแต่งหน้าขนมเค้ก!AB:AB)+SUMIF(แพ็ค!$C:$C,'รับ-จ่าย ประจำวัน'!$B508,แพ็ค!AB:AB)+SUMIF(ธุรการ!$C:$C,'รับ-จ่าย ประจำวัน'!$B508,ธุรการ!AB:AB)+SUMIF(เส้นแต่งหน้าขนมปัง!$C:$C,'รับ-จ่าย ประจำวัน'!$B508,เส้นแต่งหน้าขนมปัง!AB:AB)+SUMIF('วางแผนBC,CJ'!$C:$C,'รับ-จ่าย ประจำวัน'!$B508,'วางแผนBC,CJ'!AB:AB)+SUMIF(RD!$C:$C,'รับ-จ่าย ประจำวัน'!$B508,RD!AB:AB)+SUMIF('FG,ออนไล,คัดแยก'!$C:$C,'รับ-จ่าย ประจำวัน'!$B508,'FG,ออนไล,คัดแยก'!AB:AB)</f>
        <v>0</v>
      </c>
      <c r="BJ508" s="16">
        <f>SUMIF(เตรียมส่วนผสม!$C:$C,'รับ-จ่าย ประจำวัน'!$B508,เตรียมส่วนผสม!AC:AC)+SUMIF(กวนไส้!$C:$C,'รับ-จ่าย ประจำวัน'!$B508,กวนไส้!AC:AC)+SUMIF(ผลิต1!$C:$C,'รับ-จ่าย ประจำวัน'!$B508,ผลิต1!AC:AC)+SUMIF(ผลิต2!$C:$C,'รับ-จ่าย ประจำวัน'!$B508,ผลิต2!AC:AC)+SUMIF(เส้นแต่งหน้าขนมเค้ก!$C:$C,'รับ-จ่าย ประจำวัน'!$B508,เส้นแต่งหน้าขนมเค้ก!AC:AC)+SUMIF(แพ็ค!$C:$C,'รับ-จ่าย ประจำวัน'!$B508,แพ็ค!AC:AC)+SUMIF(ธุรการ!$C:$C,'รับ-จ่าย ประจำวัน'!$B508,ธุรการ!AC:AC)+SUMIF(เส้นแต่งหน้าขนมปัง!$C:$C,'รับ-จ่าย ประจำวัน'!$B508,เส้นแต่งหน้าขนมปัง!AC:AC)+SUMIF('วางแผนBC,CJ'!$C:$C,'รับ-จ่าย ประจำวัน'!$B508,'วางแผนBC,CJ'!AC:AC)+SUMIF(RD!$C:$C,'รับ-จ่าย ประจำวัน'!$B508,RD!AC:AC)+SUMIF('FG,ออนไล,คัดแยก'!$C:$C,'รับ-จ่าย ประจำวัน'!$B508,'FG,ออนไล,คัดแยก'!AC:AC)</f>
        <v>0</v>
      </c>
      <c r="BK508" s="16">
        <f>SUMIF(เตรียมส่วนผสม!$C:$C,'รับ-จ่าย ประจำวัน'!$B508,เตรียมส่วนผสม!AD:AD)+SUMIF(กวนไส้!$C:$C,'รับ-จ่าย ประจำวัน'!$B508,กวนไส้!AD:AD)+SUMIF(ผลิต1!$C:$C,'รับ-จ่าย ประจำวัน'!$B508,ผลิต1!AD:AD)+SUMIF(ผลิต2!$C:$C,'รับ-จ่าย ประจำวัน'!$B508,ผลิต2!AD:AD)+SUMIF(เส้นแต่งหน้าขนมเค้ก!$C:$C,'รับ-จ่าย ประจำวัน'!$B508,เส้นแต่งหน้าขนมเค้ก!AD:AD)+SUMIF(แพ็ค!$C:$C,'รับ-จ่าย ประจำวัน'!$B508,แพ็ค!AD:AD)+SUMIF(ธุรการ!$C:$C,'รับ-จ่าย ประจำวัน'!$B508,ธุรการ!AD:AD)+SUMIF(เส้นแต่งหน้าขนมปัง!$C:$C,'รับ-จ่าย ประจำวัน'!$B508,เส้นแต่งหน้าขนมปัง!AD:AD)+SUMIF('วางแผนBC,CJ'!$C:$C,'รับ-จ่าย ประจำวัน'!$B508,'วางแผนBC,CJ'!AD:AD)+SUMIF(RD!$C:$C,'รับ-จ่าย ประจำวัน'!$B508,RD!AD:AD)+SUMIF('FG,ออนไล,คัดแยก'!$C:$C,'รับ-จ่าย ประจำวัน'!$B508,'FG,ออนไล,คัดแยก'!AD:AD)</f>
        <v>0</v>
      </c>
      <c r="BL508" s="16">
        <f>SUMIF(เตรียมส่วนผสม!$C:$C,'รับ-จ่าย ประจำวัน'!$B508,เตรียมส่วนผสม!AE:AE)+SUMIF(กวนไส้!$C:$C,'รับ-จ่าย ประจำวัน'!$B508,กวนไส้!AE:AE)+SUMIF(ผลิต1!$C:$C,'รับ-จ่าย ประจำวัน'!$B508,ผลิต1!AE:AE)+SUMIF(ผลิต2!$C:$C,'รับ-จ่าย ประจำวัน'!$B508,ผลิต2!AE:AE)+SUMIF(เส้นแต่งหน้าขนมเค้ก!$C:$C,'รับ-จ่าย ประจำวัน'!$B508,เส้นแต่งหน้าขนมเค้ก!AE:AE)+SUMIF(แพ็ค!$C:$C,'รับ-จ่าย ประจำวัน'!$B508,แพ็ค!AE:AE)+SUMIF(ธุรการ!$C:$C,'รับ-จ่าย ประจำวัน'!$B508,ธุรการ!AE:AE)+SUMIF(เส้นแต่งหน้าขนมปัง!$C:$C,'รับ-จ่าย ประจำวัน'!$B508,เส้นแต่งหน้าขนมปัง!AE:AE)+SUMIF('วางแผนBC,CJ'!$C:$C,'รับ-จ่าย ประจำวัน'!$B508,'วางแผนBC,CJ'!AE:AE)+SUMIF(RD!$C:$C,'รับ-จ่าย ประจำวัน'!$B508,RD!AE:AE)+SUMIF('FG,ออนไล,คัดแยก'!$C:$C,'รับ-จ่าย ประจำวัน'!$B508,'FG,ออนไล,คัดแยก'!AE:AE)</f>
        <v>0</v>
      </c>
      <c r="BM508" s="16">
        <f>SUMIF(เตรียมส่วนผสม!$C:$C,'รับ-จ่าย ประจำวัน'!$B508,เตรียมส่วนผสม!AF:AF)+SUMIF(กวนไส้!$C:$C,'รับ-จ่าย ประจำวัน'!$B508,กวนไส้!AF:AF)+SUMIF(ผลิต1!$C:$C,'รับ-จ่าย ประจำวัน'!$B508,ผลิต1!AF:AF)+SUMIF(ผลิต2!$C:$C,'รับ-จ่าย ประจำวัน'!$B508,ผลิต2!AF:AF)+SUMIF(เส้นแต่งหน้าขนมเค้ก!$C:$C,'รับ-จ่าย ประจำวัน'!$B508,เส้นแต่งหน้าขนมเค้ก!AF:AF)+SUMIF(แพ็ค!$C:$C,'รับ-จ่าย ประจำวัน'!$B508,แพ็ค!AF:AF)+SUMIF(ธุรการ!$C:$C,'รับ-จ่าย ประจำวัน'!$B508,ธุรการ!AF:AF)+SUMIF(เส้นแต่งหน้าขนมปัง!$C:$C,'รับ-จ่าย ประจำวัน'!$B508,เส้นแต่งหน้าขนมปัง!AF:AF)+SUMIF('วางแผนBC,CJ'!$C:$C,'รับ-จ่าย ประจำวัน'!$B508,'วางแผนBC,CJ'!AF:AF)+SUMIF(RD!$C:$C,'รับ-จ่าย ประจำวัน'!$B508,RD!AF:AF)+SUMIF('FG,ออนไล,คัดแยก'!$C:$C,'รับ-จ่าย ประจำวัน'!$B508,'FG,ออนไล,คัดแยก'!AF:AF)</f>
        <v>0</v>
      </c>
      <c r="BN508" s="16">
        <f>SUMIF(เตรียมส่วนผสม!$C:$C,'รับ-จ่าย ประจำวัน'!$B508,เตรียมส่วนผสม!AG:AG)+SUMIF(กวนไส้!$C:$C,'รับ-จ่าย ประจำวัน'!$B508,กวนไส้!AG:AG)+SUMIF(ผลิต1!$C:$C,'รับ-จ่าย ประจำวัน'!$B508,ผลิต1!AG:AG)+SUMIF(ผลิต2!$C:$C,'รับ-จ่าย ประจำวัน'!$B508,ผลิต2!AG:AG)+SUMIF(เส้นแต่งหน้าขนมเค้ก!$C:$C,'รับ-จ่าย ประจำวัน'!$B508,เส้นแต่งหน้าขนมเค้ก!AG:AG)+SUMIF(แพ็ค!$C:$C,'รับ-จ่าย ประจำวัน'!$B508,แพ็ค!AG:AG)+SUMIF(ธุรการ!$C:$C,'รับ-จ่าย ประจำวัน'!$B508,ธุรการ!AG:AG)+SUMIF(เส้นแต่งหน้าขนมปัง!$C:$C,'รับ-จ่าย ประจำวัน'!$B508,เส้นแต่งหน้าขนมปัง!AG:AG)+SUMIF('วางแผนBC,CJ'!$C:$C,'รับ-จ่าย ประจำวัน'!$B508,'วางแผนBC,CJ'!AG:AG)+SUMIF(RD!$C:$C,'รับ-จ่าย ประจำวัน'!$B508,RD!AG:AG)+SUMIF('FG,ออนไล,คัดแยก'!$C:$C,'รับ-จ่าย ประจำวัน'!$B508,'FG,ออนไล,คัดแยก'!AG:AG)</f>
        <v>0</v>
      </c>
      <c r="BO508" s="16">
        <f>SUMIF(เตรียมส่วนผสม!$C:$C,'รับ-จ่าย ประจำวัน'!$B508,เตรียมส่วนผสม!AH:AH)+SUMIF(กวนไส้!$C:$C,'รับ-จ่าย ประจำวัน'!$B508,กวนไส้!AH:AH)+SUMIF(ผลิต1!$C:$C,'รับ-จ่าย ประจำวัน'!$B508,ผลิต1!AH:AH)+SUMIF(ผลิต2!$C:$C,'รับ-จ่าย ประจำวัน'!$B508,ผลิต2!AH:AH)+SUMIF(เส้นแต่งหน้าขนมเค้ก!$C:$C,'รับ-จ่าย ประจำวัน'!$B508,เส้นแต่งหน้าขนมเค้ก!AH:AH)+SUMIF(แพ็ค!$C:$C,'รับ-จ่าย ประจำวัน'!$B508,แพ็ค!AH:AH)+SUMIF(ธุรการ!$C:$C,'รับ-จ่าย ประจำวัน'!$B508,ธุรการ!AH:AH)+SUMIF(เส้นแต่งหน้าขนมปัง!$C:$C,'รับ-จ่าย ประจำวัน'!$B508,เส้นแต่งหน้าขนมปัง!AH:AH)+SUMIF('วางแผนBC,CJ'!$C:$C,'รับ-จ่าย ประจำวัน'!$B508,'วางแผนBC,CJ'!AH:AH)+SUMIF(RD!$C:$C,'รับ-จ่าย ประจำวัน'!$B508,RD!AH:AH)+SUMIF('FG,ออนไล,คัดแยก'!$C:$C,'รับ-จ่าย ประจำวัน'!$B508,'FG,ออนไล,คัดแยก'!AH:AH)</f>
        <v>0</v>
      </c>
      <c r="BP508" s="16">
        <f>SUMIF(เตรียมส่วนผสม!$C:$C,'รับ-จ่าย ประจำวัน'!$B508,เตรียมส่วนผสม!AI:AI)+SUMIF(กวนไส้!$C:$C,'รับ-จ่าย ประจำวัน'!$B508,กวนไส้!AI:AI)+SUMIF(ผลิต1!$C:$C,'รับ-จ่าย ประจำวัน'!$B508,ผลิต1!AI:AI)+SUMIF(ผลิต2!$C:$C,'รับ-จ่าย ประจำวัน'!$B508,ผลิต2!AI:AI)+SUMIF(เส้นแต่งหน้าขนมเค้ก!$C:$C,'รับ-จ่าย ประจำวัน'!$B508,เส้นแต่งหน้าขนมเค้ก!AI:AI)+SUMIF(แพ็ค!$C:$C,'รับ-จ่าย ประจำวัน'!$B508,แพ็ค!AI:AI)+SUMIF(ธุรการ!$C:$C,'รับ-จ่าย ประจำวัน'!$B508,ธุรการ!AI:AI)+SUMIF(เส้นแต่งหน้าขนมปัง!$C:$C,'รับ-จ่าย ประจำวัน'!$B508,เส้นแต่งหน้าขนมปัง!AI:AI)+SUMIF('วางแผนBC,CJ'!$C:$C,'รับ-จ่าย ประจำวัน'!$B508,'วางแผนBC,CJ'!AI:AI)+SUMIF(RD!$C:$C,'รับ-จ่าย ประจำวัน'!$B508,RD!AI:AI)+SUMIF('FG,ออนไล,คัดแยก'!$C:$C,'รับ-จ่าย ประจำวัน'!$B508,'FG,ออนไล,คัดแยก'!AI:AI)</f>
        <v>0</v>
      </c>
      <c r="BQ508" s="16">
        <f>SUMIF(เตรียมส่วนผสม!$C:$C,'รับ-จ่าย ประจำวัน'!$B508,เตรียมส่วนผสม!AJ:AJ)+SUMIF(กวนไส้!$C:$C,'รับ-จ่าย ประจำวัน'!$B508,กวนไส้!AJ:AJ)+SUMIF(ผลิต1!$C:$C,'รับ-จ่าย ประจำวัน'!$B508,ผลิต1!AJ:AJ)+SUMIF(ผลิต2!$C:$C,'รับ-จ่าย ประจำวัน'!$B508,ผลิต2!AJ:AJ)+SUMIF(เส้นแต่งหน้าขนมเค้ก!$C:$C,'รับ-จ่าย ประจำวัน'!$B508,เส้นแต่งหน้าขนมเค้ก!AJ:AJ)+SUMIF(แพ็ค!$C:$C,'รับ-จ่าย ประจำวัน'!$B508,แพ็ค!AJ:AJ)+SUMIF(ธุรการ!$C:$C,'รับ-จ่าย ประจำวัน'!$B508,ธุรการ!AJ:AJ)+SUMIF(เส้นแต่งหน้าขนมปัง!$C:$C,'รับ-จ่าย ประจำวัน'!$B508,เส้นแต่งหน้าขนมปัง!AJ:AJ)+SUMIF('วางแผนBC,CJ'!$C:$C,'รับ-จ่าย ประจำวัน'!$B508,'วางแผนBC,CJ'!AJ:AJ)+SUMIF(RD!$C:$C,'รับ-จ่าย ประจำวัน'!$B508,RD!AJ:AJ)+SUMIF('FG,ออนไล,คัดแยก'!$C:$C,'รับ-จ่าย ประจำวัน'!$B508,'FG,ออนไล,คัดแยก'!AJ:AJ)</f>
        <v>0</v>
      </c>
      <c r="BR508" s="16">
        <f>SUMIF(เตรียมส่วนผสม!$C:$C,'รับ-จ่าย ประจำวัน'!$B508,เตรียมส่วนผสม!AK:AK)+SUMIF(กวนไส้!$C:$C,'รับ-จ่าย ประจำวัน'!$B508,กวนไส้!AK:AK)+SUMIF(ผลิต1!$C:$C,'รับ-จ่าย ประจำวัน'!$B508,ผลิต1!AK:AK)+SUMIF(ผลิต2!$C:$C,'รับ-จ่าย ประจำวัน'!$B508,ผลิต2!AK:AK)+SUMIF(เส้นแต่งหน้าขนมเค้ก!$C:$C,'รับ-จ่าย ประจำวัน'!$B508,เส้นแต่งหน้าขนมเค้ก!AK:AK)+SUMIF(แพ็ค!$C:$C,'รับ-จ่าย ประจำวัน'!$B508,แพ็ค!AK:AK)+SUMIF(ธุรการ!$C:$C,'รับ-จ่าย ประจำวัน'!$B508,ธุรการ!AK:AK)+SUMIF(เส้นแต่งหน้าขนมปัง!$C:$C,'รับ-จ่าย ประจำวัน'!$B508,เส้นแต่งหน้าขนมปัง!AK:AK)+SUMIF('วางแผนBC,CJ'!$C:$C,'รับ-จ่าย ประจำวัน'!$B508,'วางแผนBC,CJ'!AK:AK)+SUMIF(RD!$C:$C,'รับ-จ่าย ประจำวัน'!$B508,RD!AK:AK)+SUMIF('FG,ออนไล,คัดแยก'!$C:$C,'รับ-จ่าย ประจำวัน'!$B508,'FG,ออนไล,คัดแยก'!AK:AK)</f>
        <v>0</v>
      </c>
      <c r="BS508" s="16">
        <f>SUMIF(เตรียมส่วนผสม!$C:$C,'รับ-จ่าย ประจำวัน'!$B508,เตรียมส่วนผสม!AL:AL)+SUMIF(กวนไส้!$C:$C,'รับ-จ่าย ประจำวัน'!$B508,กวนไส้!AL:AL)+SUMIF(ผลิต1!$C:$C,'รับ-จ่าย ประจำวัน'!$B508,ผลิต1!AL:AL)+SUMIF(ผลิต2!$C:$C,'รับ-จ่าย ประจำวัน'!$B508,ผลิต2!AL:AL)+SUMIF(เส้นแต่งหน้าขนมเค้ก!$C:$C,'รับ-จ่าย ประจำวัน'!$B508,เส้นแต่งหน้าขนมเค้ก!AL:AL)+SUMIF(แพ็ค!$C:$C,'รับ-จ่าย ประจำวัน'!$B508,แพ็ค!AL:AL)+SUMIF(ธุรการ!$C:$C,'รับ-จ่าย ประจำวัน'!$B508,ธุรการ!AL:AL)+SUMIF(เส้นแต่งหน้าขนมปัง!$C:$C,'รับ-จ่าย ประจำวัน'!$B508,เส้นแต่งหน้าขนมปัง!AL:AL)+SUMIF('วางแผนBC,CJ'!$C:$C,'รับ-จ่าย ประจำวัน'!$B508,'วางแผนBC,CJ'!AL:AL)+SUMIF(RD!$C:$C,'รับ-จ่าย ประจำวัน'!$B508,RD!AL:AL)+SUMIF('FG,ออนไล,คัดแยก'!$C:$C,'รับ-จ่าย ประจำวัน'!$B508,'FG,ออนไล,คัดแยก'!AL:AL)</f>
        <v>0</v>
      </c>
      <c r="BT508" s="18">
        <f t="shared" si="107"/>
        <v>0</v>
      </c>
      <c r="BU508" s="116"/>
      <c r="BV508" s="146">
        <f t="shared" si="108"/>
        <v>5100</v>
      </c>
      <c r="BW508" s="183">
        <v>30</v>
      </c>
      <c r="BX508" s="172">
        <f t="shared" si="103"/>
        <v>0</v>
      </c>
      <c r="BY508" s="188" t="e">
        <f t="shared" si="104"/>
        <v>#DIV/0!</v>
      </c>
      <c r="BZ508" s="180" t="e">
        <f t="shared" ca="1" si="109"/>
        <v>#DIV/0!</v>
      </c>
      <c r="CA508" s="93"/>
      <c r="CB508" s="93"/>
      <c r="CC508" s="93"/>
      <c r="CD508" s="93"/>
      <c r="CE508" s="93"/>
      <c r="CF508" s="93"/>
      <c r="CG508" s="93"/>
      <c r="CH508" s="93"/>
      <c r="CI508" s="93"/>
      <c r="CJ508" s="97"/>
      <c r="CK508" s="9">
        <f t="shared" si="105"/>
        <v>5100</v>
      </c>
    </row>
    <row r="509" spans="1:89" x14ac:dyDescent="0.5">
      <c r="A509" s="149"/>
      <c r="B509" s="34">
        <v>1024101012</v>
      </c>
      <c r="C509" s="33" t="s">
        <v>1726</v>
      </c>
      <c r="D509" s="141" t="s">
        <v>91</v>
      </c>
      <c r="E509" s="25"/>
      <c r="F509" s="132"/>
      <c r="G509" s="25"/>
      <c r="H509" s="12">
        <v>4110</v>
      </c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11"/>
      <c r="AF509" s="11"/>
      <c r="AG509" s="11"/>
      <c r="AH509" s="11"/>
      <c r="AI509" s="25"/>
      <c r="AJ509" s="25"/>
      <c r="AK509" s="25"/>
      <c r="AL509" s="25"/>
      <c r="AM509" s="25"/>
      <c r="AN509" s="15">
        <f t="shared" si="111"/>
        <v>0</v>
      </c>
      <c r="AO509" s="16">
        <f>SUMIF(เตรียมส่วนผสม!$C:$C,'รับ-จ่าย ประจำวัน'!$B509,เตรียมส่วนผสม!H:H)+SUMIF(กวนไส้!$C:$C,'รับ-จ่าย ประจำวัน'!$B509,กวนไส้!H:H)+SUMIF(ผลิต1!$C:$C,'รับ-จ่าย ประจำวัน'!$B509,ผลิต1!H:H)+SUMIF(ผลิต2!$C:$C,'รับ-จ่าย ประจำวัน'!$B509,ผลิต2!H:H)+SUMIF(เส้นแต่งหน้าขนมเค้ก!$C:$C,'รับ-จ่าย ประจำวัน'!$B509,เส้นแต่งหน้าขนมเค้ก!H:H)+SUMIF(แพ็ค!$C:$C,'รับ-จ่าย ประจำวัน'!$B509,แพ็ค!H:H)+SUMIF(ธุรการ!$C:$C,'รับ-จ่าย ประจำวัน'!$B509,ธุรการ!H:H)+SUMIF(เส้นแต่งหน้าขนมปัง!$C:$C,'รับ-จ่าย ประจำวัน'!$B509,เส้นแต่งหน้าขนมปัง!H:H)+SUMIF('วางแผนBC,CJ'!$C:$C,'รับ-จ่าย ประจำวัน'!$B509,'วางแผนBC,CJ'!H:H)+SUMIF(RD!$C:$C,'รับ-จ่าย ประจำวัน'!$B509,RD!H:H)+SUMIF('FG,ออนไล,คัดแยก'!$C:$C,'รับ-จ่าย ประจำวัน'!$B509,'FG,ออนไล,คัดแยก'!H:H)</f>
        <v>0</v>
      </c>
      <c r="AP509" s="16">
        <f>SUMIF(เตรียมส่วนผสม!$C:$C,'รับ-จ่าย ประจำวัน'!$B509,เตรียมส่วนผสม!I:I)+SUMIF(กวนไส้!$C:$C,'รับ-จ่าย ประจำวัน'!$B509,กวนไส้!I:I)+SUMIF(ผลิต1!$C:$C,'รับ-จ่าย ประจำวัน'!$B509,ผลิต1!I:I)+SUMIF(ผลิต2!$C:$C,'รับ-จ่าย ประจำวัน'!$B509,ผลิต2!I:I)+SUMIF(เส้นแต่งหน้าขนมเค้ก!$C:$C,'รับ-จ่าย ประจำวัน'!$B509,เส้นแต่งหน้าขนมเค้ก!I:I)+SUMIF(แพ็ค!$C:$C,'รับ-จ่าย ประจำวัน'!$B509,แพ็ค!I:I)+SUMIF(ธุรการ!$C:$C,'รับ-จ่าย ประจำวัน'!$B509,ธุรการ!I:I)+SUMIF(เส้นแต่งหน้าขนมปัง!$C:$C,'รับ-จ่าย ประจำวัน'!$B509,เส้นแต่งหน้าขนมปัง!I:I)+SUMIF('วางแผนBC,CJ'!$C:$C,'รับ-จ่าย ประจำวัน'!$B509,'วางแผนBC,CJ'!I:I)+SUMIF(RD!$C:$C,'รับ-จ่าย ประจำวัน'!$B509,RD!I:I)+SUMIF('FG,ออนไล,คัดแยก'!$C:$C,'รับ-จ่าย ประจำวัน'!$B509,'FG,ออนไล,คัดแยก'!I:I)</f>
        <v>0</v>
      </c>
      <c r="AQ509" s="16">
        <f>SUMIF(เตรียมส่วนผสม!$C:$C,'รับ-จ่าย ประจำวัน'!$B509,เตรียมส่วนผสม!J:J)+SUMIF(กวนไส้!$C:$C,'รับ-จ่าย ประจำวัน'!$B509,กวนไส้!J:J)+SUMIF(ผลิต1!$C:$C,'รับ-จ่าย ประจำวัน'!$B509,ผลิต1!J:J)+SUMIF(ผลิต2!$C:$C,'รับ-จ่าย ประจำวัน'!$B509,ผลิต2!J:J)+SUMIF(เส้นแต่งหน้าขนมเค้ก!$C:$C,'รับ-จ่าย ประจำวัน'!$B509,เส้นแต่งหน้าขนมเค้ก!J:J)+SUMIF(แพ็ค!$C:$C,'รับ-จ่าย ประจำวัน'!$B509,แพ็ค!J:J)+SUMIF(ธุรการ!$C:$C,'รับ-จ่าย ประจำวัน'!$B509,ธุรการ!J:J)+SUMIF(เส้นแต่งหน้าขนมปัง!$C:$C,'รับ-จ่าย ประจำวัน'!$B509,เส้นแต่งหน้าขนมปัง!J:J)+SUMIF('วางแผนBC,CJ'!$C:$C,'รับ-จ่าย ประจำวัน'!$B509,'วางแผนBC,CJ'!J:J)+SUMIF(RD!$C:$C,'รับ-จ่าย ประจำวัน'!$B509,RD!J:J)+SUMIF('FG,ออนไล,คัดแยก'!$C:$C,'รับ-จ่าย ประจำวัน'!$B509,'FG,ออนไล,คัดแยก'!J:J)</f>
        <v>0</v>
      </c>
      <c r="AR509" s="16">
        <f>SUMIF(เตรียมส่วนผสม!$C:$C,'รับ-จ่าย ประจำวัน'!$B509,เตรียมส่วนผสม!K:K)+SUMIF(กวนไส้!$C:$C,'รับ-จ่าย ประจำวัน'!$B509,กวนไส้!K:K)+SUMIF(ผลิต1!$C:$C,'รับ-จ่าย ประจำวัน'!$B509,ผลิต1!K:K)+SUMIF(ผลิต2!$C:$C,'รับ-จ่าย ประจำวัน'!$B509,ผลิต2!K:K)+SUMIF(เส้นแต่งหน้าขนมเค้ก!$C:$C,'รับ-จ่าย ประจำวัน'!$B509,เส้นแต่งหน้าขนมเค้ก!K:K)+SUMIF(แพ็ค!$C:$C,'รับ-จ่าย ประจำวัน'!$B509,แพ็ค!K:K)+SUMIF(ธุรการ!$C:$C,'รับ-จ่าย ประจำวัน'!$B509,ธุรการ!K:K)+SUMIF(เส้นแต่งหน้าขนมปัง!$C:$C,'รับ-จ่าย ประจำวัน'!$B509,เส้นแต่งหน้าขนมปัง!K:K)+SUMIF('วางแผนBC,CJ'!$C:$C,'รับ-จ่าย ประจำวัน'!$B509,'วางแผนBC,CJ'!K:K)+SUMIF(RD!$C:$C,'รับ-จ่าย ประจำวัน'!$B509,RD!K:K)+SUMIF('FG,ออนไล,คัดแยก'!$C:$C,'รับ-จ่าย ประจำวัน'!$B509,'FG,ออนไล,คัดแยก'!K:K)</f>
        <v>0</v>
      </c>
      <c r="AS509" s="16">
        <f>SUMIF(เตรียมส่วนผสม!$C:$C,'รับ-จ่าย ประจำวัน'!$B509,เตรียมส่วนผสม!L:L)+SUMIF(กวนไส้!$C:$C,'รับ-จ่าย ประจำวัน'!$B509,กวนไส้!L:L)+SUMIF(ผลิต1!$C:$C,'รับ-จ่าย ประจำวัน'!$B509,ผลิต1!L:L)+SUMIF(ผลิต2!$C:$C,'รับ-จ่าย ประจำวัน'!$B509,ผลิต2!L:L)+SUMIF(เส้นแต่งหน้าขนมเค้ก!$C:$C,'รับ-จ่าย ประจำวัน'!$B509,เส้นแต่งหน้าขนมเค้ก!L:L)+SUMIF(แพ็ค!$C:$C,'รับ-จ่าย ประจำวัน'!$B509,แพ็ค!L:L)+SUMIF(ธุรการ!$C:$C,'รับ-จ่าย ประจำวัน'!$B509,ธุรการ!L:L)+SUMIF(เส้นแต่งหน้าขนมปัง!$C:$C,'รับ-จ่าย ประจำวัน'!$B509,เส้นแต่งหน้าขนมปัง!L:L)+SUMIF('วางแผนBC,CJ'!$C:$C,'รับ-จ่าย ประจำวัน'!$B509,'วางแผนBC,CJ'!L:L)+SUMIF(RD!$C:$C,'รับ-จ่าย ประจำวัน'!$B509,RD!L:L)+SUMIF('FG,ออนไล,คัดแยก'!$C:$C,'รับ-จ่าย ประจำวัน'!$B509,'FG,ออนไล,คัดแยก'!L:L)</f>
        <v>0</v>
      </c>
      <c r="AT509" s="16">
        <f>SUMIF(เตรียมส่วนผสม!$C:$C,'รับ-จ่าย ประจำวัน'!$B509,เตรียมส่วนผสม!M:M)+SUMIF(กวนไส้!$C:$C,'รับ-จ่าย ประจำวัน'!$B509,กวนไส้!M:M)+SUMIF(ผลิต1!$C:$C,'รับ-จ่าย ประจำวัน'!$B509,ผลิต1!M:M)+SUMIF(ผลิต2!$C:$C,'รับ-จ่าย ประจำวัน'!$B509,ผลิต2!M:M)+SUMIF(เส้นแต่งหน้าขนมเค้ก!$C:$C,'รับ-จ่าย ประจำวัน'!$B509,เส้นแต่งหน้าขนมเค้ก!M:M)+SUMIF(แพ็ค!$C:$C,'รับ-จ่าย ประจำวัน'!$B509,แพ็ค!M:M)+SUMIF(ธุรการ!$C:$C,'รับ-จ่าย ประจำวัน'!$B509,ธุรการ!M:M)+SUMIF(เส้นแต่งหน้าขนมปัง!$C:$C,'รับ-จ่าย ประจำวัน'!$B509,เส้นแต่งหน้าขนมปัง!M:M)+SUMIF('วางแผนBC,CJ'!$C:$C,'รับ-จ่าย ประจำวัน'!$B509,'วางแผนBC,CJ'!M:M)+SUMIF(RD!$C:$C,'รับ-จ่าย ประจำวัน'!$B509,RD!M:M)+SUMIF('FG,ออนไล,คัดแยก'!$C:$C,'รับ-จ่าย ประจำวัน'!$B509,'FG,ออนไล,คัดแยก'!M:M)</f>
        <v>0</v>
      </c>
      <c r="AU509" s="16">
        <f>SUMIF(เตรียมส่วนผสม!$C:$C,'รับ-จ่าย ประจำวัน'!$B509,เตรียมส่วนผสม!N:N)+SUMIF(กวนไส้!$C:$C,'รับ-จ่าย ประจำวัน'!$B509,กวนไส้!N:N)+SUMIF(ผลิต1!$C:$C,'รับ-จ่าย ประจำวัน'!$B509,ผลิต1!N:N)+SUMIF(ผลิต2!$C:$C,'รับ-จ่าย ประจำวัน'!$B509,ผลิต2!N:N)+SUMIF(เส้นแต่งหน้าขนมเค้ก!$C:$C,'รับ-จ่าย ประจำวัน'!$B509,เส้นแต่งหน้าขนมเค้ก!N:N)+SUMIF(แพ็ค!$C:$C,'รับ-จ่าย ประจำวัน'!$B509,แพ็ค!N:N)+SUMIF(ธุรการ!$C:$C,'รับ-จ่าย ประจำวัน'!$B509,ธุรการ!N:N)+SUMIF(เส้นแต่งหน้าขนมปัง!$C:$C,'รับ-จ่าย ประจำวัน'!$B509,เส้นแต่งหน้าขนมปัง!N:N)+SUMIF('วางแผนBC,CJ'!$C:$C,'รับ-จ่าย ประจำวัน'!$B509,'วางแผนBC,CJ'!N:N)+SUMIF(RD!$C:$C,'รับ-จ่าย ประจำวัน'!$B509,RD!N:N)+SUMIF('FG,ออนไล,คัดแยก'!$C:$C,'รับ-จ่าย ประจำวัน'!$B509,'FG,ออนไล,คัดแยก'!N:N)</f>
        <v>0</v>
      </c>
      <c r="AV509" s="16">
        <f>SUMIF(เตรียมส่วนผสม!$C:$C,'รับ-จ่าย ประจำวัน'!$B509,เตรียมส่วนผสม!O:O)+SUMIF(กวนไส้!$C:$C,'รับ-จ่าย ประจำวัน'!$B509,กวนไส้!O:O)+SUMIF(ผลิต1!$C:$C,'รับ-จ่าย ประจำวัน'!$B509,ผลิต1!O:O)+SUMIF(ผลิต2!$C:$C,'รับ-จ่าย ประจำวัน'!$B509,ผลิต2!O:O)+SUMIF(เส้นแต่งหน้าขนมเค้ก!$C:$C,'รับ-จ่าย ประจำวัน'!$B509,เส้นแต่งหน้าขนมเค้ก!O:O)+SUMIF(แพ็ค!$C:$C,'รับ-จ่าย ประจำวัน'!$B509,แพ็ค!O:O)+SUMIF(ธุรการ!$C:$C,'รับ-จ่าย ประจำวัน'!$B509,ธุรการ!O:O)+SUMIF(เส้นแต่งหน้าขนมปัง!$C:$C,'รับ-จ่าย ประจำวัน'!$B509,เส้นแต่งหน้าขนมปัง!O:O)+SUMIF('วางแผนBC,CJ'!$C:$C,'รับ-จ่าย ประจำวัน'!$B509,'วางแผนBC,CJ'!O:O)+SUMIF(RD!$C:$C,'รับ-จ่าย ประจำวัน'!$B509,RD!O:O)+SUMIF('FG,ออนไล,คัดแยก'!$C:$C,'รับ-จ่าย ประจำวัน'!$B509,'FG,ออนไล,คัดแยก'!O:O)</f>
        <v>0</v>
      </c>
      <c r="AW509" s="16">
        <f>SUMIF(เตรียมส่วนผสม!$C:$C,'รับ-จ่าย ประจำวัน'!$B509,เตรียมส่วนผสม!P:P)+SUMIF(กวนไส้!$C:$C,'รับ-จ่าย ประจำวัน'!$B509,กวนไส้!P:P)+SUMIF(ผลิต1!$C:$C,'รับ-จ่าย ประจำวัน'!$B509,ผลิต1!P:P)+SUMIF(ผลิต2!$C:$C,'รับ-จ่าย ประจำวัน'!$B509,ผลิต2!P:P)+SUMIF(เส้นแต่งหน้าขนมเค้ก!$C:$C,'รับ-จ่าย ประจำวัน'!$B509,เส้นแต่งหน้าขนมเค้ก!P:P)+SUMIF(แพ็ค!$C:$C,'รับ-จ่าย ประจำวัน'!$B509,แพ็ค!P:P)+SUMIF(ธุรการ!$C:$C,'รับ-จ่าย ประจำวัน'!$B509,ธุรการ!P:P)+SUMIF(เส้นแต่งหน้าขนมปัง!$C:$C,'รับ-จ่าย ประจำวัน'!$B509,เส้นแต่งหน้าขนมปัง!P:P)+SUMIF('วางแผนBC,CJ'!$C:$C,'รับ-จ่าย ประจำวัน'!$B509,'วางแผนBC,CJ'!P:P)+SUMIF(RD!$C:$C,'รับ-จ่าย ประจำวัน'!$B509,RD!P:P)+SUMIF('FG,ออนไล,คัดแยก'!$C:$C,'รับ-จ่าย ประจำวัน'!$B509,'FG,ออนไล,คัดแยก'!P:P)</f>
        <v>4110</v>
      </c>
      <c r="AX509" s="16">
        <f>SUMIF(เตรียมส่วนผสม!$C:$C,'รับ-จ่าย ประจำวัน'!$B509,เตรียมส่วนผสม!Q:Q)+SUMIF(กวนไส้!$C:$C,'รับ-จ่าย ประจำวัน'!$B509,กวนไส้!Q:Q)+SUMIF(ผลิต1!$C:$C,'รับ-จ่าย ประจำวัน'!$B509,ผลิต1!Q:Q)+SUMIF(ผลิต2!$C:$C,'รับ-จ่าย ประจำวัน'!$B509,ผลิต2!Q:Q)+SUMIF(เส้นแต่งหน้าขนมเค้ก!$C:$C,'รับ-จ่าย ประจำวัน'!$B509,เส้นแต่งหน้าขนมเค้ก!Q:Q)+SUMIF(แพ็ค!$C:$C,'รับ-จ่าย ประจำวัน'!$B509,แพ็ค!Q:Q)+SUMIF(ธุรการ!$C:$C,'รับ-จ่าย ประจำวัน'!$B509,ธุรการ!Q:Q)+SUMIF(เส้นแต่งหน้าขนมปัง!$C:$C,'รับ-จ่าย ประจำวัน'!$B509,เส้นแต่งหน้าขนมปัง!Q:Q)+SUMIF('วางแผนBC,CJ'!$C:$C,'รับ-จ่าย ประจำวัน'!$B509,'วางแผนBC,CJ'!Q:Q)+SUMIF(RD!$C:$C,'รับ-จ่าย ประจำวัน'!$B509,RD!Q:Q)+SUMIF('FG,ออนไล,คัดแยก'!$C:$C,'รับ-จ่าย ประจำวัน'!$B509,'FG,ออนไล,คัดแยก'!Q:Q)</f>
        <v>0</v>
      </c>
      <c r="AY509" s="16">
        <f>SUMIF(เตรียมส่วนผสม!$C:$C,'รับ-จ่าย ประจำวัน'!$B509,เตรียมส่วนผสม!R:R)+SUMIF(กวนไส้!$C:$C,'รับ-จ่าย ประจำวัน'!$B509,กวนไส้!R:R)+SUMIF(ผลิต1!$C:$C,'รับ-จ่าย ประจำวัน'!$B509,ผลิต1!R:R)+SUMIF(ผลิต2!$C:$C,'รับ-จ่าย ประจำวัน'!$B509,ผลิต2!R:R)+SUMIF(เส้นแต่งหน้าขนมเค้ก!$C:$C,'รับ-จ่าย ประจำวัน'!$B509,เส้นแต่งหน้าขนมเค้ก!R:R)+SUMIF(แพ็ค!$C:$C,'รับ-จ่าย ประจำวัน'!$B509,แพ็ค!R:R)+SUMIF(ธุรการ!$C:$C,'รับ-จ่าย ประจำวัน'!$B509,ธุรการ!R:R)+SUMIF(เส้นแต่งหน้าขนมปัง!$C:$C,'รับ-จ่าย ประจำวัน'!$B509,เส้นแต่งหน้าขนมปัง!R:R)+SUMIF('วางแผนBC,CJ'!$C:$C,'รับ-จ่าย ประจำวัน'!$B509,'วางแผนBC,CJ'!R:R)+SUMIF(RD!$C:$C,'รับ-จ่าย ประจำวัน'!$B509,RD!R:R)+SUMIF('FG,ออนไล,คัดแยก'!$C:$C,'รับ-จ่าย ประจำวัน'!$B509,'FG,ออนไล,คัดแยก'!R:R)</f>
        <v>0</v>
      </c>
      <c r="AZ509" s="16">
        <f>SUMIF(เตรียมส่วนผสม!$C:$C,'รับ-จ่าย ประจำวัน'!$B509,เตรียมส่วนผสม!S:S)+SUMIF(กวนไส้!$C:$C,'รับ-จ่าย ประจำวัน'!$B509,กวนไส้!S:S)+SUMIF(ผลิต1!$C:$C,'รับ-จ่าย ประจำวัน'!$B509,ผลิต1!S:S)+SUMIF(ผลิต2!$C:$C,'รับ-จ่าย ประจำวัน'!$B509,ผลิต2!S:S)+SUMIF(เส้นแต่งหน้าขนมเค้ก!$C:$C,'รับ-จ่าย ประจำวัน'!$B509,เส้นแต่งหน้าขนมเค้ก!S:S)+SUMIF(แพ็ค!$C:$C,'รับ-จ่าย ประจำวัน'!$B509,แพ็ค!S:S)+SUMIF(ธุรการ!$C:$C,'รับ-จ่าย ประจำวัน'!$B509,ธุรการ!S:S)+SUMIF(เส้นแต่งหน้าขนมปัง!$C:$C,'รับ-จ่าย ประจำวัน'!$B509,เส้นแต่งหน้าขนมปัง!S:S)+SUMIF('วางแผนBC,CJ'!$C:$C,'รับ-จ่าย ประจำวัน'!$B509,'วางแผนBC,CJ'!S:S)+SUMIF(RD!$C:$C,'รับ-จ่าย ประจำวัน'!$B509,RD!S:S)+SUMIF('FG,ออนไล,คัดแยก'!$C:$C,'รับ-จ่าย ประจำวัน'!$B509,'FG,ออนไล,คัดแยก'!S:S)</f>
        <v>0</v>
      </c>
      <c r="BA509" s="16">
        <f>SUMIF(เตรียมส่วนผสม!$C:$C,'รับ-จ่าย ประจำวัน'!$B509,เตรียมส่วนผสม!T:T)+SUMIF(กวนไส้!$C:$C,'รับ-จ่าย ประจำวัน'!$B509,กวนไส้!T:T)+SUMIF(ผลิต1!$C:$C,'รับ-จ่าย ประจำวัน'!$B509,ผลิต1!T:T)+SUMIF(ผลิต2!$C:$C,'รับ-จ่าย ประจำวัน'!$B509,ผลิต2!T:T)+SUMIF(เส้นแต่งหน้าขนมเค้ก!$C:$C,'รับ-จ่าย ประจำวัน'!$B509,เส้นแต่งหน้าขนมเค้ก!T:T)+SUMIF(แพ็ค!$C:$C,'รับ-จ่าย ประจำวัน'!$B509,แพ็ค!T:T)+SUMIF(ธุรการ!$C:$C,'รับ-จ่าย ประจำวัน'!$B509,ธุรการ!T:T)+SUMIF(เส้นแต่งหน้าขนมปัง!$C:$C,'รับ-จ่าย ประจำวัน'!$B509,เส้นแต่งหน้าขนมปัง!T:T)+SUMIF('วางแผนBC,CJ'!$C:$C,'รับ-จ่าย ประจำวัน'!$B509,'วางแผนBC,CJ'!T:T)+SUMIF(RD!$C:$C,'รับ-จ่าย ประจำวัน'!$B509,RD!T:T)+SUMIF('FG,ออนไล,คัดแยก'!$C:$C,'รับ-จ่าย ประจำวัน'!$B509,'FG,ออนไล,คัดแยก'!T:T)</f>
        <v>0</v>
      </c>
      <c r="BB509" s="16">
        <f>SUMIF(เตรียมส่วนผสม!$C:$C,'รับ-จ่าย ประจำวัน'!$B509,เตรียมส่วนผสม!U:U)+SUMIF(กวนไส้!$C:$C,'รับ-จ่าย ประจำวัน'!$B509,กวนไส้!U:U)+SUMIF(ผลิต1!$C:$C,'รับ-จ่าย ประจำวัน'!$B509,ผลิต1!U:U)+SUMIF(ผลิต2!$C:$C,'รับ-จ่าย ประจำวัน'!$B509,ผลิต2!U:U)+SUMIF(เส้นแต่งหน้าขนมเค้ก!$C:$C,'รับ-จ่าย ประจำวัน'!$B509,เส้นแต่งหน้าขนมเค้ก!U:U)+SUMIF(แพ็ค!$C:$C,'รับ-จ่าย ประจำวัน'!$B509,แพ็ค!U:U)+SUMIF(ธุรการ!$C:$C,'รับ-จ่าย ประจำวัน'!$B509,ธุรการ!U:U)+SUMIF(เส้นแต่งหน้าขนมปัง!$C:$C,'รับ-จ่าย ประจำวัน'!$B509,เส้นแต่งหน้าขนมปัง!U:U)+SUMIF('วางแผนBC,CJ'!$C:$C,'รับ-จ่าย ประจำวัน'!$B509,'วางแผนBC,CJ'!U:U)+SUMIF(RD!$C:$C,'รับ-จ่าย ประจำวัน'!$B509,RD!U:U)+SUMIF('FG,ออนไล,คัดแยก'!$C:$C,'รับ-จ่าย ประจำวัน'!$B509,'FG,ออนไล,คัดแยก'!U:U)</f>
        <v>0</v>
      </c>
      <c r="BC509" s="16">
        <f>SUMIF(เตรียมส่วนผสม!$C:$C,'รับ-จ่าย ประจำวัน'!$B509,เตรียมส่วนผสม!V:V)+SUMIF(กวนไส้!$C:$C,'รับ-จ่าย ประจำวัน'!$B509,กวนไส้!V:V)+SUMIF(ผลิต1!$C:$C,'รับ-จ่าย ประจำวัน'!$B509,ผลิต1!V:V)+SUMIF(ผลิต2!$C:$C,'รับ-จ่าย ประจำวัน'!$B509,ผลิต2!V:V)+SUMIF(เส้นแต่งหน้าขนมเค้ก!$C:$C,'รับ-จ่าย ประจำวัน'!$B509,เส้นแต่งหน้าขนมเค้ก!V:V)+SUMIF(แพ็ค!$C:$C,'รับ-จ่าย ประจำวัน'!$B509,แพ็ค!V:V)+SUMIF(ธุรการ!$C:$C,'รับ-จ่าย ประจำวัน'!$B509,ธุรการ!V:V)+SUMIF(เส้นแต่งหน้าขนมปัง!$C:$C,'รับ-จ่าย ประจำวัน'!$B509,เส้นแต่งหน้าขนมปัง!V:V)+SUMIF('วางแผนBC,CJ'!$C:$C,'รับ-จ่าย ประจำวัน'!$B509,'วางแผนBC,CJ'!V:V)+SUMIF(RD!$C:$C,'รับ-จ่าย ประจำวัน'!$B509,RD!V:V)+SUMIF('FG,ออนไล,คัดแยก'!$C:$C,'รับ-จ่าย ประจำวัน'!$B509,'FG,ออนไล,คัดแยก'!V:V)</f>
        <v>0</v>
      </c>
      <c r="BD509" s="16">
        <f>SUMIF(เตรียมส่วนผสม!$C:$C,'รับ-จ่าย ประจำวัน'!$B509,เตรียมส่วนผสม!W:W)+SUMIF(กวนไส้!$C:$C,'รับ-จ่าย ประจำวัน'!$B509,กวนไส้!W:W)+SUMIF(ผลิต1!$C:$C,'รับ-จ่าย ประจำวัน'!$B509,ผลิต1!W:W)+SUMIF(ผลิต2!$C:$C,'รับ-จ่าย ประจำวัน'!$B509,ผลิต2!W:W)+SUMIF(เส้นแต่งหน้าขนมเค้ก!$C:$C,'รับ-จ่าย ประจำวัน'!$B509,เส้นแต่งหน้าขนมเค้ก!W:W)+SUMIF(แพ็ค!$C:$C,'รับ-จ่าย ประจำวัน'!$B509,แพ็ค!W:W)+SUMIF(ธุรการ!$C:$C,'รับ-จ่าย ประจำวัน'!$B509,ธุรการ!W:W)+SUMIF(เส้นแต่งหน้าขนมปัง!$C:$C,'รับ-จ่าย ประจำวัน'!$B509,เส้นแต่งหน้าขนมปัง!W:W)+SUMIF('วางแผนBC,CJ'!$C:$C,'รับ-จ่าย ประจำวัน'!$B509,'วางแผนBC,CJ'!W:W)+SUMIF(RD!$C:$C,'รับ-จ่าย ประจำวัน'!$B509,RD!W:W)+SUMIF('FG,ออนไล,คัดแยก'!$C:$C,'รับ-จ่าย ประจำวัน'!$B509,'FG,ออนไล,คัดแยก'!W:W)</f>
        <v>0</v>
      </c>
      <c r="BE509" s="16">
        <f>SUMIF(เตรียมส่วนผสม!$C:$C,'รับ-จ่าย ประจำวัน'!$B509,เตรียมส่วนผสม!X:X)+SUMIF(กวนไส้!$C:$C,'รับ-จ่าย ประจำวัน'!$B509,กวนไส้!X:X)+SUMIF(ผลิต1!$C:$C,'รับ-จ่าย ประจำวัน'!$B509,ผลิต1!X:X)+SUMIF(ผลิต2!$C:$C,'รับ-จ่าย ประจำวัน'!$B509,ผลิต2!X:X)+SUMIF(เส้นแต่งหน้าขนมเค้ก!$C:$C,'รับ-จ่าย ประจำวัน'!$B509,เส้นแต่งหน้าขนมเค้ก!X:X)+SUMIF(แพ็ค!$C:$C,'รับ-จ่าย ประจำวัน'!$B509,แพ็ค!X:X)+SUMIF(ธุรการ!$C:$C,'รับ-จ่าย ประจำวัน'!$B509,ธุรการ!X:X)+SUMIF(เส้นแต่งหน้าขนมปัง!$C:$C,'รับ-จ่าย ประจำวัน'!$B509,เส้นแต่งหน้าขนมปัง!X:X)+SUMIF('วางแผนBC,CJ'!$C:$C,'รับ-จ่าย ประจำวัน'!$B509,'วางแผนBC,CJ'!X:X)+SUMIF(RD!$C:$C,'รับ-จ่าย ประจำวัน'!$B509,RD!X:X)+SUMIF('FG,ออนไล,คัดแยก'!$C:$C,'รับ-จ่าย ประจำวัน'!$B509,'FG,ออนไล,คัดแยก'!X:X)</f>
        <v>0</v>
      </c>
      <c r="BF509" s="16">
        <f>SUMIF(เตรียมส่วนผสม!$C:$C,'รับ-จ่าย ประจำวัน'!$B509,เตรียมส่วนผสม!Y:Y)+SUMIF(กวนไส้!$C:$C,'รับ-จ่าย ประจำวัน'!$B509,กวนไส้!Y:Y)+SUMIF(ผลิต1!$C:$C,'รับ-จ่าย ประจำวัน'!$B509,ผลิต1!Y:Y)+SUMIF(ผลิต2!$C:$C,'รับ-จ่าย ประจำวัน'!$B509,ผลิต2!Y:Y)+SUMIF(เส้นแต่งหน้าขนมเค้ก!$C:$C,'รับ-จ่าย ประจำวัน'!$B509,เส้นแต่งหน้าขนมเค้ก!Y:Y)+SUMIF(แพ็ค!$C:$C,'รับ-จ่าย ประจำวัน'!$B509,แพ็ค!Y:Y)+SUMIF(ธุรการ!$C:$C,'รับ-จ่าย ประจำวัน'!$B509,ธุรการ!Y:Y)+SUMIF(เส้นแต่งหน้าขนมปัง!$C:$C,'รับ-จ่าย ประจำวัน'!$B509,เส้นแต่งหน้าขนมปัง!Y:Y)+SUMIF('วางแผนBC,CJ'!$C:$C,'รับ-จ่าย ประจำวัน'!$B509,'วางแผนBC,CJ'!Y:Y)+SUMIF(RD!$C:$C,'รับ-จ่าย ประจำวัน'!$B509,RD!Y:Y)+SUMIF('FG,ออนไล,คัดแยก'!$C:$C,'รับ-จ่าย ประจำวัน'!$B509,'FG,ออนไล,คัดแยก'!Y:Y)</f>
        <v>0</v>
      </c>
      <c r="BG509" s="16">
        <f>SUMIF(เตรียมส่วนผสม!$C:$C,'รับ-จ่าย ประจำวัน'!$B509,เตรียมส่วนผสม!Z:Z)+SUMIF(กวนไส้!$C:$C,'รับ-จ่าย ประจำวัน'!$B509,กวนไส้!Z:Z)+SUMIF(ผลิต1!$C:$C,'รับ-จ่าย ประจำวัน'!$B509,ผลิต1!Z:Z)+SUMIF(ผลิต2!$C:$C,'รับ-จ่าย ประจำวัน'!$B509,ผลิต2!Z:Z)+SUMIF(เส้นแต่งหน้าขนมเค้ก!$C:$C,'รับ-จ่าย ประจำวัน'!$B509,เส้นแต่งหน้าขนมเค้ก!Z:Z)+SUMIF(แพ็ค!$C:$C,'รับ-จ่าย ประจำวัน'!$B509,แพ็ค!Z:Z)+SUMIF(ธุรการ!$C:$C,'รับ-จ่าย ประจำวัน'!$B509,ธุรการ!Z:Z)+SUMIF(เส้นแต่งหน้าขนมปัง!$C:$C,'รับ-จ่าย ประจำวัน'!$B509,เส้นแต่งหน้าขนมปัง!Z:Z)+SUMIF('วางแผนBC,CJ'!$C:$C,'รับ-จ่าย ประจำวัน'!$B509,'วางแผนBC,CJ'!Z:Z)+SUMIF(RD!$C:$C,'รับ-จ่าย ประจำวัน'!$B509,RD!Z:Z)+SUMIF('FG,ออนไล,คัดแยก'!$C:$C,'รับ-จ่าย ประจำวัน'!$B509,'FG,ออนไล,คัดแยก'!Z:Z)</f>
        <v>0</v>
      </c>
      <c r="BH509" s="16">
        <f>SUMIF(เตรียมส่วนผสม!$C:$C,'รับ-จ่าย ประจำวัน'!$B509,เตรียมส่วนผสม!AA:AA)+SUMIF(กวนไส้!$C:$C,'รับ-จ่าย ประจำวัน'!$B509,กวนไส้!AA:AA)+SUMIF(ผลิต1!$C:$C,'รับ-จ่าย ประจำวัน'!$B509,ผลิต1!AA:AA)+SUMIF(ผลิต2!$C:$C,'รับ-จ่าย ประจำวัน'!$B509,ผลิต2!AA:AA)+SUMIF(เส้นแต่งหน้าขนมเค้ก!$C:$C,'รับ-จ่าย ประจำวัน'!$B509,เส้นแต่งหน้าขนมเค้ก!AA:AA)+SUMIF(แพ็ค!$C:$C,'รับ-จ่าย ประจำวัน'!$B509,แพ็ค!AA:AA)+SUMIF(ธุรการ!$C:$C,'รับ-จ่าย ประจำวัน'!$B509,ธุรการ!AA:AA)+SUMIF(เส้นแต่งหน้าขนมปัง!$C:$C,'รับ-จ่าย ประจำวัน'!$B509,เส้นแต่งหน้าขนมปัง!AA:AA)+SUMIF('วางแผนBC,CJ'!$C:$C,'รับ-จ่าย ประจำวัน'!$B509,'วางแผนBC,CJ'!AA:AA)+SUMIF(RD!$C:$C,'รับ-จ่าย ประจำวัน'!$B509,RD!AA:AA)+SUMIF('FG,ออนไล,คัดแยก'!$C:$C,'รับ-จ่าย ประจำวัน'!$B509,'FG,ออนไล,คัดแยก'!AA:AA)</f>
        <v>0</v>
      </c>
      <c r="BI509" s="16">
        <f>SUMIF(เตรียมส่วนผสม!$C:$C,'รับ-จ่าย ประจำวัน'!$B509,เตรียมส่วนผสม!AB:AB)+SUMIF(กวนไส้!$C:$C,'รับ-จ่าย ประจำวัน'!$B509,กวนไส้!AB:AB)+SUMIF(ผลิต1!$C:$C,'รับ-จ่าย ประจำวัน'!$B509,ผลิต1!AB:AB)+SUMIF(ผลิต2!$C:$C,'รับ-จ่าย ประจำวัน'!$B509,ผลิต2!AB:AB)+SUMIF(เส้นแต่งหน้าขนมเค้ก!$C:$C,'รับ-จ่าย ประจำวัน'!$B509,เส้นแต่งหน้าขนมเค้ก!AB:AB)+SUMIF(แพ็ค!$C:$C,'รับ-จ่าย ประจำวัน'!$B509,แพ็ค!AB:AB)+SUMIF(ธุรการ!$C:$C,'รับ-จ่าย ประจำวัน'!$B509,ธุรการ!AB:AB)+SUMIF(เส้นแต่งหน้าขนมปัง!$C:$C,'รับ-จ่าย ประจำวัน'!$B509,เส้นแต่งหน้าขนมปัง!AB:AB)+SUMIF('วางแผนBC,CJ'!$C:$C,'รับ-จ่าย ประจำวัน'!$B509,'วางแผนBC,CJ'!AB:AB)+SUMIF(RD!$C:$C,'รับ-จ่าย ประจำวัน'!$B509,RD!AB:AB)+SUMIF('FG,ออนไล,คัดแยก'!$C:$C,'รับ-จ่าย ประจำวัน'!$B509,'FG,ออนไล,คัดแยก'!AB:AB)</f>
        <v>0</v>
      </c>
      <c r="BJ509" s="16">
        <f>SUMIF(เตรียมส่วนผสม!$C:$C,'รับ-จ่าย ประจำวัน'!$B509,เตรียมส่วนผสม!AC:AC)+SUMIF(กวนไส้!$C:$C,'รับ-จ่าย ประจำวัน'!$B509,กวนไส้!AC:AC)+SUMIF(ผลิต1!$C:$C,'รับ-จ่าย ประจำวัน'!$B509,ผลิต1!AC:AC)+SUMIF(ผลิต2!$C:$C,'รับ-จ่าย ประจำวัน'!$B509,ผลิต2!AC:AC)+SUMIF(เส้นแต่งหน้าขนมเค้ก!$C:$C,'รับ-จ่าย ประจำวัน'!$B509,เส้นแต่งหน้าขนมเค้ก!AC:AC)+SUMIF(แพ็ค!$C:$C,'รับ-จ่าย ประจำวัน'!$B509,แพ็ค!AC:AC)+SUMIF(ธุรการ!$C:$C,'รับ-จ่าย ประจำวัน'!$B509,ธุรการ!AC:AC)+SUMIF(เส้นแต่งหน้าขนมปัง!$C:$C,'รับ-จ่าย ประจำวัน'!$B509,เส้นแต่งหน้าขนมปัง!AC:AC)+SUMIF('วางแผนBC,CJ'!$C:$C,'รับ-จ่าย ประจำวัน'!$B509,'วางแผนBC,CJ'!AC:AC)+SUMIF(RD!$C:$C,'รับ-จ่าย ประจำวัน'!$B509,RD!AC:AC)+SUMIF('FG,ออนไล,คัดแยก'!$C:$C,'รับ-จ่าย ประจำวัน'!$B509,'FG,ออนไล,คัดแยก'!AC:AC)</f>
        <v>0</v>
      </c>
      <c r="BK509" s="16">
        <f>SUMIF(เตรียมส่วนผสม!$C:$C,'รับ-จ่าย ประจำวัน'!$B509,เตรียมส่วนผสม!AD:AD)+SUMIF(กวนไส้!$C:$C,'รับ-จ่าย ประจำวัน'!$B509,กวนไส้!AD:AD)+SUMIF(ผลิต1!$C:$C,'รับ-จ่าย ประจำวัน'!$B509,ผลิต1!AD:AD)+SUMIF(ผลิต2!$C:$C,'รับ-จ่าย ประจำวัน'!$B509,ผลิต2!AD:AD)+SUMIF(เส้นแต่งหน้าขนมเค้ก!$C:$C,'รับ-จ่าย ประจำวัน'!$B509,เส้นแต่งหน้าขนมเค้ก!AD:AD)+SUMIF(แพ็ค!$C:$C,'รับ-จ่าย ประจำวัน'!$B509,แพ็ค!AD:AD)+SUMIF(ธุรการ!$C:$C,'รับ-จ่าย ประจำวัน'!$B509,ธุรการ!AD:AD)+SUMIF(เส้นแต่งหน้าขนมปัง!$C:$C,'รับ-จ่าย ประจำวัน'!$B509,เส้นแต่งหน้าขนมปัง!AD:AD)+SUMIF('วางแผนBC,CJ'!$C:$C,'รับ-จ่าย ประจำวัน'!$B509,'วางแผนBC,CJ'!AD:AD)+SUMIF(RD!$C:$C,'รับ-จ่าย ประจำวัน'!$B509,RD!AD:AD)+SUMIF('FG,ออนไล,คัดแยก'!$C:$C,'รับ-จ่าย ประจำวัน'!$B509,'FG,ออนไล,คัดแยก'!AD:AD)</f>
        <v>0</v>
      </c>
      <c r="BL509" s="16">
        <f>SUMIF(เตรียมส่วนผสม!$C:$C,'รับ-จ่าย ประจำวัน'!$B509,เตรียมส่วนผสม!AE:AE)+SUMIF(กวนไส้!$C:$C,'รับ-จ่าย ประจำวัน'!$B509,กวนไส้!AE:AE)+SUMIF(ผลิต1!$C:$C,'รับ-จ่าย ประจำวัน'!$B509,ผลิต1!AE:AE)+SUMIF(ผลิต2!$C:$C,'รับ-จ่าย ประจำวัน'!$B509,ผลิต2!AE:AE)+SUMIF(เส้นแต่งหน้าขนมเค้ก!$C:$C,'รับ-จ่าย ประจำวัน'!$B509,เส้นแต่งหน้าขนมเค้ก!AE:AE)+SUMIF(แพ็ค!$C:$C,'รับ-จ่าย ประจำวัน'!$B509,แพ็ค!AE:AE)+SUMIF(ธุรการ!$C:$C,'รับ-จ่าย ประจำวัน'!$B509,ธุรการ!AE:AE)+SUMIF(เส้นแต่งหน้าขนมปัง!$C:$C,'รับ-จ่าย ประจำวัน'!$B509,เส้นแต่งหน้าขนมปัง!AE:AE)+SUMIF('วางแผนBC,CJ'!$C:$C,'รับ-จ่าย ประจำวัน'!$B509,'วางแผนBC,CJ'!AE:AE)+SUMIF(RD!$C:$C,'รับ-จ่าย ประจำวัน'!$B509,RD!AE:AE)+SUMIF('FG,ออนไล,คัดแยก'!$C:$C,'รับ-จ่าย ประจำวัน'!$B509,'FG,ออนไล,คัดแยก'!AE:AE)</f>
        <v>0</v>
      </c>
      <c r="BM509" s="16">
        <f>SUMIF(เตรียมส่วนผสม!$C:$C,'รับ-จ่าย ประจำวัน'!$B509,เตรียมส่วนผสม!AF:AF)+SUMIF(กวนไส้!$C:$C,'รับ-จ่าย ประจำวัน'!$B509,กวนไส้!AF:AF)+SUMIF(ผลิต1!$C:$C,'รับ-จ่าย ประจำวัน'!$B509,ผลิต1!AF:AF)+SUMIF(ผลิต2!$C:$C,'รับ-จ่าย ประจำวัน'!$B509,ผลิต2!AF:AF)+SUMIF(เส้นแต่งหน้าขนมเค้ก!$C:$C,'รับ-จ่าย ประจำวัน'!$B509,เส้นแต่งหน้าขนมเค้ก!AF:AF)+SUMIF(แพ็ค!$C:$C,'รับ-จ่าย ประจำวัน'!$B509,แพ็ค!AF:AF)+SUMIF(ธุรการ!$C:$C,'รับ-จ่าย ประจำวัน'!$B509,ธุรการ!AF:AF)+SUMIF(เส้นแต่งหน้าขนมปัง!$C:$C,'รับ-จ่าย ประจำวัน'!$B509,เส้นแต่งหน้าขนมปัง!AF:AF)+SUMIF('วางแผนBC,CJ'!$C:$C,'รับ-จ่าย ประจำวัน'!$B509,'วางแผนBC,CJ'!AF:AF)+SUMIF(RD!$C:$C,'รับ-จ่าย ประจำวัน'!$B509,RD!AF:AF)+SUMIF('FG,ออนไล,คัดแยก'!$C:$C,'รับ-จ่าย ประจำวัน'!$B509,'FG,ออนไล,คัดแยก'!AF:AF)</f>
        <v>0</v>
      </c>
      <c r="BN509" s="16">
        <f>SUMIF(เตรียมส่วนผสม!$C:$C,'รับ-จ่าย ประจำวัน'!$B509,เตรียมส่วนผสม!AG:AG)+SUMIF(กวนไส้!$C:$C,'รับ-จ่าย ประจำวัน'!$B509,กวนไส้!AG:AG)+SUMIF(ผลิต1!$C:$C,'รับ-จ่าย ประจำวัน'!$B509,ผลิต1!AG:AG)+SUMIF(ผลิต2!$C:$C,'รับ-จ่าย ประจำวัน'!$B509,ผลิต2!AG:AG)+SUMIF(เส้นแต่งหน้าขนมเค้ก!$C:$C,'รับ-จ่าย ประจำวัน'!$B509,เส้นแต่งหน้าขนมเค้ก!AG:AG)+SUMIF(แพ็ค!$C:$C,'รับ-จ่าย ประจำวัน'!$B509,แพ็ค!AG:AG)+SUMIF(ธุรการ!$C:$C,'รับ-จ่าย ประจำวัน'!$B509,ธุรการ!AG:AG)+SUMIF(เส้นแต่งหน้าขนมปัง!$C:$C,'รับ-จ่าย ประจำวัน'!$B509,เส้นแต่งหน้าขนมปัง!AG:AG)+SUMIF('วางแผนBC,CJ'!$C:$C,'รับ-จ่าย ประจำวัน'!$B509,'วางแผนBC,CJ'!AG:AG)+SUMIF(RD!$C:$C,'รับ-จ่าย ประจำวัน'!$B509,RD!AG:AG)+SUMIF('FG,ออนไล,คัดแยก'!$C:$C,'รับ-จ่าย ประจำวัน'!$B509,'FG,ออนไล,คัดแยก'!AG:AG)</f>
        <v>0</v>
      </c>
      <c r="BO509" s="16">
        <f>SUMIF(เตรียมส่วนผสม!$C:$C,'รับ-จ่าย ประจำวัน'!$B509,เตรียมส่วนผสม!AH:AH)+SUMIF(กวนไส้!$C:$C,'รับ-จ่าย ประจำวัน'!$B509,กวนไส้!AH:AH)+SUMIF(ผลิต1!$C:$C,'รับ-จ่าย ประจำวัน'!$B509,ผลิต1!AH:AH)+SUMIF(ผลิต2!$C:$C,'รับ-จ่าย ประจำวัน'!$B509,ผลิต2!AH:AH)+SUMIF(เส้นแต่งหน้าขนมเค้ก!$C:$C,'รับ-จ่าย ประจำวัน'!$B509,เส้นแต่งหน้าขนมเค้ก!AH:AH)+SUMIF(แพ็ค!$C:$C,'รับ-จ่าย ประจำวัน'!$B509,แพ็ค!AH:AH)+SUMIF(ธุรการ!$C:$C,'รับ-จ่าย ประจำวัน'!$B509,ธุรการ!AH:AH)+SUMIF(เส้นแต่งหน้าขนมปัง!$C:$C,'รับ-จ่าย ประจำวัน'!$B509,เส้นแต่งหน้าขนมปัง!AH:AH)+SUMIF('วางแผนBC,CJ'!$C:$C,'รับ-จ่าย ประจำวัน'!$B509,'วางแผนBC,CJ'!AH:AH)+SUMIF(RD!$C:$C,'รับ-จ่าย ประจำวัน'!$B509,RD!AH:AH)+SUMIF('FG,ออนไล,คัดแยก'!$C:$C,'รับ-จ่าย ประจำวัน'!$B509,'FG,ออนไล,คัดแยก'!AH:AH)</f>
        <v>0</v>
      </c>
      <c r="BP509" s="16">
        <f>SUMIF(เตรียมส่วนผสม!$C:$C,'รับ-จ่าย ประจำวัน'!$B509,เตรียมส่วนผสม!AI:AI)+SUMIF(กวนไส้!$C:$C,'รับ-จ่าย ประจำวัน'!$B509,กวนไส้!AI:AI)+SUMIF(ผลิต1!$C:$C,'รับ-จ่าย ประจำวัน'!$B509,ผลิต1!AI:AI)+SUMIF(ผลิต2!$C:$C,'รับ-จ่าย ประจำวัน'!$B509,ผลิต2!AI:AI)+SUMIF(เส้นแต่งหน้าขนมเค้ก!$C:$C,'รับ-จ่าย ประจำวัน'!$B509,เส้นแต่งหน้าขนมเค้ก!AI:AI)+SUMIF(แพ็ค!$C:$C,'รับ-จ่าย ประจำวัน'!$B509,แพ็ค!AI:AI)+SUMIF(ธุรการ!$C:$C,'รับ-จ่าย ประจำวัน'!$B509,ธุรการ!AI:AI)+SUMIF(เส้นแต่งหน้าขนมปัง!$C:$C,'รับ-จ่าย ประจำวัน'!$B509,เส้นแต่งหน้าขนมปัง!AI:AI)+SUMIF('วางแผนBC,CJ'!$C:$C,'รับ-จ่าย ประจำวัน'!$B509,'วางแผนBC,CJ'!AI:AI)+SUMIF(RD!$C:$C,'รับ-จ่าย ประจำวัน'!$B509,RD!AI:AI)+SUMIF('FG,ออนไล,คัดแยก'!$C:$C,'รับ-จ่าย ประจำวัน'!$B509,'FG,ออนไล,คัดแยก'!AI:AI)</f>
        <v>0</v>
      </c>
      <c r="BQ509" s="16">
        <f>SUMIF(เตรียมส่วนผสม!$C:$C,'รับ-จ่าย ประจำวัน'!$B509,เตรียมส่วนผสม!AJ:AJ)+SUMIF(กวนไส้!$C:$C,'รับ-จ่าย ประจำวัน'!$B509,กวนไส้!AJ:AJ)+SUMIF(ผลิต1!$C:$C,'รับ-จ่าย ประจำวัน'!$B509,ผลิต1!AJ:AJ)+SUMIF(ผลิต2!$C:$C,'รับ-จ่าย ประจำวัน'!$B509,ผลิต2!AJ:AJ)+SUMIF(เส้นแต่งหน้าขนมเค้ก!$C:$C,'รับ-จ่าย ประจำวัน'!$B509,เส้นแต่งหน้าขนมเค้ก!AJ:AJ)+SUMIF(แพ็ค!$C:$C,'รับ-จ่าย ประจำวัน'!$B509,แพ็ค!AJ:AJ)+SUMIF(ธุรการ!$C:$C,'รับ-จ่าย ประจำวัน'!$B509,ธุรการ!AJ:AJ)+SUMIF(เส้นแต่งหน้าขนมปัง!$C:$C,'รับ-จ่าย ประจำวัน'!$B509,เส้นแต่งหน้าขนมปัง!AJ:AJ)+SUMIF('วางแผนBC,CJ'!$C:$C,'รับ-จ่าย ประจำวัน'!$B509,'วางแผนBC,CJ'!AJ:AJ)+SUMIF(RD!$C:$C,'รับ-จ่าย ประจำวัน'!$B509,RD!AJ:AJ)+SUMIF('FG,ออนไล,คัดแยก'!$C:$C,'รับ-จ่าย ประจำวัน'!$B509,'FG,ออนไล,คัดแยก'!AJ:AJ)</f>
        <v>0</v>
      </c>
      <c r="BR509" s="16">
        <f>SUMIF(เตรียมส่วนผสม!$C:$C,'รับ-จ่าย ประจำวัน'!$B509,เตรียมส่วนผสม!AK:AK)+SUMIF(กวนไส้!$C:$C,'รับ-จ่าย ประจำวัน'!$B509,กวนไส้!AK:AK)+SUMIF(ผลิต1!$C:$C,'รับ-จ่าย ประจำวัน'!$B509,ผลิต1!AK:AK)+SUMIF(ผลิต2!$C:$C,'รับ-จ่าย ประจำวัน'!$B509,ผลิต2!AK:AK)+SUMIF(เส้นแต่งหน้าขนมเค้ก!$C:$C,'รับ-จ่าย ประจำวัน'!$B509,เส้นแต่งหน้าขนมเค้ก!AK:AK)+SUMIF(แพ็ค!$C:$C,'รับ-จ่าย ประจำวัน'!$B509,แพ็ค!AK:AK)+SUMIF(ธุรการ!$C:$C,'รับ-จ่าย ประจำวัน'!$B509,ธุรการ!AK:AK)+SUMIF(เส้นแต่งหน้าขนมปัง!$C:$C,'รับ-จ่าย ประจำวัน'!$B509,เส้นแต่งหน้าขนมปัง!AK:AK)+SUMIF('วางแผนBC,CJ'!$C:$C,'รับ-จ่าย ประจำวัน'!$B509,'วางแผนBC,CJ'!AK:AK)+SUMIF(RD!$C:$C,'รับ-จ่าย ประจำวัน'!$B509,RD!AK:AK)+SUMIF('FG,ออนไล,คัดแยก'!$C:$C,'รับ-จ่าย ประจำวัน'!$B509,'FG,ออนไล,คัดแยก'!AK:AK)</f>
        <v>0</v>
      </c>
      <c r="BS509" s="16">
        <f>SUMIF(เตรียมส่วนผสม!$C:$C,'รับ-จ่าย ประจำวัน'!$B509,เตรียมส่วนผสม!AL:AL)+SUMIF(กวนไส้!$C:$C,'รับ-จ่าย ประจำวัน'!$B509,กวนไส้!AL:AL)+SUMIF(ผลิต1!$C:$C,'รับ-จ่าย ประจำวัน'!$B509,ผลิต1!AL:AL)+SUMIF(ผลิต2!$C:$C,'รับ-จ่าย ประจำวัน'!$B509,ผลิต2!AL:AL)+SUMIF(เส้นแต่งหน้าขนมเค้ก!$C:$C,'รับ-จ่าย ประจำวัน'!$B509,เส้นแต่งหน้าขนมเค้ก!AL:AL)+SUMIF(แพ็ค!$C:$C,'รับ-จ่าย ประจำวัน'!$B509,แพ็ค!AL:AL)+SUMIF(ธุรการ!$C:$C,'รับ-จ่าย ประจำวัน'!$B509,ธุรการ!AL:AL)+SUMIF(เส้นแต่งหน้าขนมปัง!$C:$C,'รับ-จ่าย ประจำวัน'!$B509,เส้นแต่งหน้าขนมปัง!AL:AL)+SUMIF('วางแผนBC,CJ'!$C:$C,'รับ-จ่าย ประจำวัน'!$B509,'วางแผนBC,CJ'!AL:AL)+SUMIF(RD!$C:$C,'รับ-จ่าย ประจำวัน'!$B509,RD!AL:AL)+SUMIF('FG,ออนไล,คัดแยก'!$C:$C,'รับ-จ่าย ประจำวัน'!$B509,'FG,ออนไล,คัดแยก'!AL:AL)</f>
        <v>0</v>
      </c>
      <c r="BT509" s="18">
        <f t="shared" si="107"/>
        <v>4110</v>
      </c>
      <c r="BU509" s="116"/>
      <c r="BV509" s="146">
        <f t="shared" si="108"/>
        <v>0</v>
      </c>
      <c r="BW509" s="183">
        <v>30</v>
      </c>
      <c r="BX509" s="172">
        <f>BT509/30</f>
        <v>137</v>
      </c>
      <c r="BY509" s="188">
        <f t="shared" si="104"/>
        <v>0</v>
      </c>
      <c r="BZ509" s="180">
        <f t="shared" ca="1" si="109"/>
        <v>46203</v>
      </c>
      <c r="CA509" s="93">
        <v>6000</v>
      </c>
      <c r="CB509" s="93"/>
      <c r="CC509" s="93"/>
      <c r="CD509" s="93"/>
      <c r="CE509" s="93"/>
      <c r="CF509" s="93"/>
      <c r="CG509" s="93"/>
      <c r="CH509" s="93"/>
      <c r="CI509" s="93"/>
      <c r="CJ509" s="97"/>
      <c r="CK509" s="9">
        <f t="shared" si="105"/>
        <v>0</v>
      </c>
    </row>
    <row r="510" spans="1:89" hidden="1" x14ac:dyDescent="0.5">
      <c r="A510" s="149"/>
      <c r="B510" s="34">
        <v>1024101013</v>
      </c>
      <c r="C510" s="33" t="s">
        <v>1727</v>
      </c>
      <c r="D510" s="141" t="s">
        <v>91</v>
      </c>
      <c r="E510" s="25"/>
      <c r="F510" s="132"/>
      <c r="G510" s="25"/>
      <c r="H510" s="12">
        <v>10020</v>
      </c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11"/>
      <c r="AF510" s="11"/>
      <c r="AG510" s="11"/>
      <c r="AH510" s="11"/>
      <c r="AI510" s="25"/>
      <c r="AJ510" s="25"/>
      <c r="AK510" s="25"/>
      <c r="AL510" s="25"/>
      <c r="AM510" s="25"/>
      <c r="AN510" s="15">
        <f t="shared" si="111"/>
        <v>0</v>
      </c>
      <c r="AO510" s="16">
        <f>SUMIF(เตรียมส่วนผสม!$C:$C,'รับ-จ่าย ประจำวัน'!$B510,เตรียมส่วนผสม!H:H)+SUMIF(กวนไส้!$C:$C,'รับ-จ่าย ประจำวัน'!$B510,กวนไส้!H:H)+SUMIF(ผลิต1!$C:$C,'รับ-จ่าย ประจำวัน'!$B510,ผลิต1!H:H)+SUMIF(ผลิต2!$C:$C,'รับ-จ่าย ประจำวัน'!$B510,ผลิต2!H:H)+SUMIF(เส้นแต่งหน้าขนมเค้ก!$C:$C,'รับ-จ่าย ประจำวัน'!$B510,เส้นแต่งหน้าขนมเค้ก!H:H)+SUMIF(แพ็ค!$C:$C,'รับ-จ่าย ประจำวัน'!$B510,แพ็ค!H:H)+SUMIF(ธุรการ!$C:$C,'รับ-จ่าย ประจำวัน'!$B510,ธุรการ!H:H)+SUMIF(เส้นแต่งหน้าขนมปัง!$C:$C,'รับ-จ่าย ประจำวัน'!$B510,เส้นแต่งหน้าขนมปัง!H:H)+SUMIF('วางแผนBC,CJ'!$C:$C,'รับ-จ่าย ประจำวัน'!$B510,'วางแผนBC,CJ'!H:H)+SUMIF(RD!$C:$C,'รับ-จ่าย ประจำวัน'!$B510,RD!H:H)+SUMIF('FG,ออนไล,คัดแยก'!$C:$C,'รับ-จ่าย ประจำวัน'!$B510,'FG,ออนไล,คัดแยก'!H:H)</f>
        <v>0</v>
      </c>
      <c r="AP510" s="16">
        <f>SUMIF(เตรียมส่วนผสม!$C:$C,'รับ-จ่าย ประจำวัน'!$B510,เตรียมส่วนผสม!I:I)+SUMIF(กวนไส้!$C:$C,'รับ-จ่าย ประจำวัน'!$B510,กวนไส้!I:I)+SUMIF(ผลิต1!$C:$C,'รับ-จ่าย ประจำวัน'!$B510,ผลิต1!I:I)+SUMIF(ผลิต2!$C:$C,'รับ-จ่าย ประจำวัน'!$B510,ผลิต2!I:I)+SUMIF(เส้นแต่งหน้าขนมเค้ก!$C:$C,'รับ-จ่าย ประจำวัน'!$B510,เส้นแต่งหน้าขนมเค้ก!I:I)+SUMIF(แพ็ค!$C:$C,'รับ-จ่าย ประจำวัน'!$B510,แพ็ค!I:I)+SUMIF(ธุรการ!$C:$C,'รับ-จ่าย ประจำวัน'!$B510,ธุรการ!I:I)+SUMIF(เส้นแต่งหน้าขนมปัง!$C:$C,'รับ-จ่าย ประจำวัน'!$B510,เส้นแต่งหน้าขนมปัง!I:I)+SUMIF('วางแผนBC,CJ'!$C:$C,'รับ-จ่าย ประจำวัน'!$B510,'วางแผนBC,CJ'!I:I)+SUMIF(RD!$C:$C,'รับ-จ่าย ประจำวัน'!$B510,RD!I:I)+SUMIF('FG,ออนไล,คัดแยก'!$C:$C,'รับ-จ่าย ประจำวัน'!$B510,'FG,ออนไล,คัดแยก'!I:I)</f>
        <v>0</v>
      </c>
      <c r="AQ510" s="16">
        <f>SUMIF(เตรียมส่วนผสม!$C:$C,'รับ-จ่าย ประจำวัน'!$B510,เตรียมส่วนผสม!J:J)+SUMIF(กวนไส้!$C:$C,'รับ-จ่าย ประจำวัน'!$B510,กวนไส้!J:J)+SUMIF(ผลิต1!$C:$C,'รับ-จ่าย ประจำวัน'!$B510,ผลิต1!J:J)+SUMIF(ผลิต2!$C:$C,'รับ-จ่าย ประจำวัน'!$B510,ผลิต2!J:J)+SUMIF(เส้นแต่งหน้าขนมเค้ก!$C:$C,'รับ-จ่าย ประจำวัน'!$B510,เส้นแต่งหน้าขนมเค้ก!J:J)+SUMIF(แพ็ค!$C:$C,'รับ-จ่าย ประจำวัน'!$B510,แพ็ค!J:J)+SUMIF(ธุรการ!$C:$C,'รับ-จ่าย ประจำวัน'!$B510,ธุรการ!J:J)+SUMIF(เส้นแต่งหน้าขนมปัง!$C:$C,'รับ-จ่าย ประจำวัน'!$B510,เส้นแต่งหน้าขนมปัง!J:J)+SUMIF('วางแผนBC,CJ'!$C:$C,'รับ-จ่าย ประจำวัน'!$B510,'วางแผนBC,CJ'!J:J)+SUMIF(RD!$C:$C,'รับ-จ่าย ประจำวัน'!$B510,RD!J:J)+SUMIF('FG,ออนไล,คัดแยก'!$C:$C,'รับ-จ่าย ประจำวัน'!$B510,'FG,ออนไล,คัดแยก'!J:J)</f>
        <v>0</v>
      </c>
      <c r="AR510" s="16">
        <f>SUMIF(เตรียมส่วนผสม!$C:$C,'รับ-จ่าย ประจำวัน'!$B510,เตรียมส่วนผสม!K:K)+SUMIF(กวนไส้!$C:$C,'รับ-จ่าย ประจำวัน'!$B510,กวนไส้!K:K)+SUMIF(ผลิต1!$C:$C,'รับ-จ่าย ประจำวัน'!$B510,ผลิต1!K:K)+SUMIF(ผลิต2!$C:$C,'รับ-จ่าย ประจำวัน'!$B510,ผลิต2!K:K)+SUMIF(เส้นแต่งหน้าขนมเค้ก!$C:$C,'รับ-จ่าย ประจำวัน'!$B510,เส้นแต่งหน้าขนมเค้ก!K:K)+SUMIF(แพ็ค!$C:$C,'รับ-จ่าย ประจำวัน'!$B510,แพ็ค!K:K)+SUMIF(ธุรการ!$C:$C,'รับ-จ่าย ประจำวัน'!$B510,ธุรการ!K:K)+SUMIF(เส้นแต่งหน้าขนมปัง!$C:$C,'รับ-จ่าย ประจำวัน'!$B510,เส้นแต่งหน้าขนมปัง!K:K)+SUMIF('วางแผนBC,CJ'!$C:$C,'รับ-จ่าย ประจำวัน'!$B510,'วางแผนBC,CJ'!K:K)+SUMIF(RD!$C:$C,'รับ-จ่าย ประจำวัน'!$B510,RD!K:K)+SUMIF('FG,ออนไล,คัดแยก'!$C:$C,'รับ-จ่าย ประจำวัน'!$B510,'FG,ออนไล,คัดแยก'!K:K)</f>
        <v>0</v>
      </c>
      <c r="AS510" s="16">
        <f>SUMIF(เตรียมส่วนผสม!$C:$C,'รับ-จ่าย ประจำวัน'!$B510,เตรียมส่วนผสม!L:L)+SUMIF(กวนไส้!$C:$C,'รับ-จ่าย ประจำวัน'!$B510,กวนไส้!L:L)+SUMIF(ผลิต1!$C:$C,'รับ-จ่าย ประจำวัน'!$B510,ผลิต1!L:L)+SUMIF(ผลิต2!$C:$C,'รับ-จ่าย ประจำวัน'!$B510,ผลิต2!L:L)+SUMIF(เส้นแต่งหน้าขนมเค้ก!$C:$C,'รับ-จ่าย ประจำวัน'!$B510,เส้นแต่งหน้าขนมเค้ก!L:L)+SUMIF(แพ็ค!$C:$C,'รับ-จ่าย ประจำวัน'!$B510,แพ็ค!L:L)+SUMIF(ธุรการ!$C:$C,'รับ-จ่าย ประจำวัน'!$B510,ธุรการ!L:L)+SUMIF(เส้นแต่งหน้าขนมปัง!$C:$C,'รับ-จ่าย ประจำวัน'!$B510,เส้นแต่งหน้าขนมปัง!L:L)+SUMIF('วางแผนBC,CJ'!$C:$C,'รับ-จ่าย ประจำวัน'!$B510,'วางแผนBC,CJ'!L:L)+SUMIF(RD!$C:$C,'รับ-จ่าย ประจำวัน'!$B510,RD!L:L)+SUMIF('FG,ออนไล,คัดแยก'!$C:$C,'รับ-จ่าย ประจำวัน'!$B510,'FG,ออนไล,คัดแยก'!L:L)</f>
        <v>0</v>
      </c>
      <c r="AT510" s="16">
        <f>SUMIF(เตรียมส่วนผสม!$C:$C,'รับ-จ่าย ประจำวัน'!$B510,เตรียมส่วนผสม!M:M)+SUMIF(กวนไส้!$C:$C,'รับ-จ่าย ประจำวัน'!$B510,กวนไส้!M:M)+SUMIF(ผลิต1!$C:$C,'รับ-จ่าย ประจำวัน'!$B510,ผลิต1!M:M)+SUMIF(ผลิต2!$C:$C,'รับ-จ่าย ประจำวัน'!$B510,ผลิต2!M:M)+SUMIF(เส้นแต่งหน้าขนมเค้ก!$C:$C,'รับ-จ่าย ประจำวัน'!$B510,เส้นแต่งหน้าขนมเค้ก!M:M)+SUMIF(แพ็ค!$C:$C,'รับ-จ่าย ประจำวัน'!$B510,แพ็ค!M:M)+SUMIF(ธุรการ!$C:$C,'รับ-จ่าย ประจำวัน'!$B510,ธุรการ!M:M)+SUMIF(เส้นแต่งหน้าขนมปัง!$C:$C,'รับ-จ่าย ประจำวัน'!$B510,เส้นแต่งหน้าขนมปัง!M:M)+SUMIF('วางแผนBC,CJ'!$C:$C,'รับ-จ่าย ประจำวัน'!$B510,'วางแผนBC,CJ'!M:M)+SUMIF(RD!$C:$C,'รับ-จ่าย ประจำวัน'!$B510,RD!M:M)+SUMIF('FG,ออนไล,คัดแยก'!$C:$C,'รับ-จ่าย ประจำวัน'!$B510,'FG,ออนไล,คัดแยก'!M:M)</f>
        <v>0</v>
      </c>
      <c r="AU510" s="16">
        <f>SUMIF(เตรียมส่วนผสม!$C:$C,'รับ-จ่าย ประจำวัน'!$B510,เตรียมส่วนผสม!N:N)+SUMIF(กวนไส้!$C:$C,'รับ-จ่าย ประจำวัน'!$B510,กวนไส้!N:N)+SUMIF(ผลิต1!$C:$C,'รับ-จ่าย ประจำวัน'!$B510,ผลิต1!N:N)+SUMIF(ผลิต2!$C:$C,'รับ-จ่าย ประจำวัน'!$B510,ผลิต2!N:N)+SUMIF(เส้นแต่งหน้าขนมเค้ก!$C:$C,'รับ-จ่าย ประจำวัน'!$B510,เส้นแต่งหน้าขนมเค้ก!N:N)+SUMIF(แพ็ค!$C:$C,'รับ-จ่าย ประจำวัน'!$B510,แพ็ค!N:N)+SUMIF(ธุรการ!$C:$C,'รับ-จ่าย ประจำวัน'!$B510,ธุรการ!N:N)+SUMIF(เส้นแต่งหน้าขนมปัง!$C:$C,'รับ-จ่าย ประจำวัน'!$B510,เส้นแต่งหน้าขนมปัง!N:N)+SUMIF('วางแผนBC,CJ'!$C:$C,'รับ-จ่าย ประจำวัน'!$B510,'วางแผนBC,CJ'!N:N)+SUMIF(RD!$C:$C,'รับ-จ่าย ประจำวัน'!$B510,RD!N:N)+SUMIF('FG,ออนไล,คัดแยก'!$C:$C,'รับ-จ่าย ประจำวัน'!$B510,'FG,ออนไล,คัดแยก'!N:N)</f>
        <v>0</v>
      </c>
      <c r="AV510" s="16">
        <f>SUMIF(เตรียมส่วนผสม!$C:$C,'รับ-จ่าย ประจำวัน'!$B510,เตรียมส่วนผสม!O:O)+SUMIF(กวนไส้!$C:$C,'รับ-จ่าย ประจำวัน'!$B510,กวนไส้!O:O)+SUMIF(ผลิต1!$C:$C,'รับ-จ่าย ประจำวัน'!$B510,ผลิต1!O:O)+SUMIF(ผลิต2!$C:$C,'รับ-จ่าย ประจำวัน'!$B510,ผลิต2!O:O)+SUMIF(เส้นแต่งหน้าขนมเค้ก!$C:$C,'รับ-จ่าย ประจำวัน'!$B510,เส้นแต่งหน้าขนมเค้ก!O:O)+SUMIF(แพ็ค!$C:$C,'รับ-จ่าย ประจำวัน'!$B510,แพ็ค!O:O)+SUMIF(ธุรการ!$C:$C,'รับ-จ่าย ประจำวัน'!$B510,ธุรการ!O:O)+SUMIF(เส้นแต่งหน้าขนมปัง!$C:$C,'รับ-จ่าย ประจำวัน'!$B510,เส้นแต่งหน้าขนมปัง!O:O)+SUMIF('วางแผนBC,CJ'!$C:$C,'รับ-จ่าย ประจำวัน'!$B510,'วางแผนBC,CJ'!O:O)+SUMIF(RD!$C:$C,'รับ-จ่าย ประจำวัน'!$B510,RD!O:O)+SUMIF('FG,ออนไล,คัดแยก'!$C:$C,'รับ-จ่าย ประจำวัน'!$B510,'FG,ออนไล,คัดแยก'!O:O)</f>
        <v>0</v>
      </c>
      <c r="AW510" s="16">
        <f>SUMIF(เตรียมส่วนผสม!$C:$C,'รับ-จ่าย ประจำวัน'!$B510,เตรียมส่วนผสม!P:P)+SUMIF(กวนไส้!$C:$C,'รับ-จ่าย ประจำวัน'!$B510,กวนไส้!P:P)+SUMIF(ผลิต1!$C:$C,'รับ-จ่าย ประจำวัน'!$B510,ผลิต1!P:P)+SUMIF(ผลิต2!$C:$C,'รับ-จ่าย ประจำวัน'!$B510,ผลิต2!P:P)+SUMIF(เส้นแต่งหน้าขนมเค้ก!$C:$C,'รับ-จ่าย ประจำวัน'!$B510,เส้นแต่งหน้าขนมเค้ก!P:P)+SUMIF(แพ็ค!$C:$C,'รับ-จ่าย ประจำวัน'!$B510,แพ็ค!P:P)+SUMIF(ธุรการ!$C:$C,'รับ-จ่าย ประจำวัน'!$B510,ธุรการ!P:P)+SUMIF(เส้นแต่งหน้าขนมปัง!$C:$C,'รับ-จ่าย ประจำวัน'!$B510,เส้นแต่งหน้าขนมปัง!P:P)+SUMIF('วางแผนBC,CJ'!$C:$C,'รับ-จ่าย ประจำวัน'!$B510,'วางแผนBC,CJ'!P:P)+SUMIF(RD!$C:$C,'รับ-จ่าย ประจำวัน'!$B510,RD!P:P)+SUMIF('FG,ออนไล,คัดแยก'!$C:$C,'รับ-จ่าย ประจำวัน'!$B510,'FG,ออนไล,คัดแยก'!P:P)</f>
        <v>0</v>
      </c>
      <c r="AX510" s="16">
        <f>SUMIF(เตรียมส่วนผสม!$C:$C,'รับ-จ่าย ประจำวัน'!$B510,เตรียมส่วนผสม!Q:Q)+SUMIF(กวนไส้!$C:$C,'รับ-จ่าย ประจำวัน'!$B510,กวนไส้!Q:Q)+SUMIF(ผลิต1!$C:$C,'รับ-จ่าย ประจำวัน'!$B510,ผลิต1!Q:Q)+SUMIF(ผลิต2!$C:$C,'รับ-จ่าย ประจำวัน'!$B510,ผลิต2!Q:Q)+SUMIF(เส้นแต่งหน้าขนมเค้ก!$C:$C,'รับ-จ่าย ประจำวัน'!$B510,เส้นแต่งหน้าขนมเค้ก!Q:Q)+SUMIF(แพ็ค!$C:$C,'รับ-จ่าย ประจำวัน'!$B510,แพ็ค!Q:Q)+SUMIF(ธุรการ!$C:$C,'รับ-จ่าย ประจำวัน'!$B510,ธุรการ!Q:Q)+SUMIF(เส้นแต่งหน้าขนมปัง!$C:$C,'รับ-จ่าย ประจำวัน'!$B510,เส้นแต่งหน้าขนมปัง!Q:Q)+SUMIF('วางแผนBC,CJ'!$C:$C,'รับ-จ่าย ประจำวัน'!$B510,'วางแผนBC,CJ'!Q:Q)+SUMIF(RD!$C:$C,'รับ-จ่าย ประจำวัน'!$B510,RD!Q:Q)+SUMIF('FG,ออนไล,คัดแยก'!$C:$C,'รับ-จ่าย ประจำวัน'!$B510,'FG,ออนไล,คัดแยก'!Q:Q)</f>
        <v>0</v>
      </c>
      <c r="AY510" s="16">
        <f>SUMIF(เตรียมส่วนผสม!$C:$C,'รับ-จ่าย ประจำวัน'!$B510,เตรียมส่วนผสม!R:R)+SUMIF(กวนไส้!$C:$C,'รับ-จ่าย ประจำวัน'!$B510,กวนไส้!R:R)+SUMIF(ผลิต1!$C:$C,'รับ-จ่าย ประจำวัน'!$B510,ผลิต1!R:R)+SUMIF(ผลิต2!$C:$C,'รับ-จ่าย ประจำวัน'!$B510,ผลิต2!R:R)+SUMIF(เส้นแต่งหน้าขนมเค้ก!$C:$C,'รับ-จ่าย ประจำวัน'!$B510,เส้นแต่งหน้าขนมเค้ก!R:R)+SUMIF(แพ็ค!$C:$C,'รับ-จ่าย ประจำวัน'!$B510,แพ็ค!R:R)+SUMIF(ธุรการ!$C:$C,'รับ-จ่าย ประจำวัน'!$B510,ธุรการ!R:R)+SUMIF(เส้นแต่งหน้าขนมปัง!$C:$C,'รับ-จ่าย ประจำวัน'!$B510,เส้นแต่งหน้าขนมปัง!R:R)+SUMIF('วางแผนBC,CJ'!$C:$C,'รับ-จ่าย ประจำวัน'!$B510,'วางแผนBC,CJ'!R:R)+SUMIF(RD!$C:$C,'รับ-จ่าย ประจำวัน'!$B510,RD!R:R)+SUMIF('FG,ออนไล,คัดแยก'!$C:$C,'รับ-จ่าย ประจำวัน'!$B510,'FG,ออนไล,คัดแยก'!R:R)</f>
        <v>0</v>
      </c>
      <c r="AZ510" s="16">
        <f>SUMIF(เตรียมส่วนผสม!$C:$C,'รับ-จ่าย ประจำวัน'!$B510,เตรียมส่วนผสม!S:S)+SUMIF(กวนไส้!$C:$C,'รับ-จ่าย ประจำวัน'!$B510,กวนไส้!S:S)+SUMIF(ผลิต1!$C:$C,'รับ-จ่าย ประจำวัน'!$B510,ผลิต1!S:S)+SUMIF(ผลิต2!$C:$C,'รับ-จ่าย ประจำวัน'!$B510,ผลิต2!S:S)+SUMIF(เส้นแต่งหน้าขนมเค้ก!$C:$C,'รับ-จ่าย ประจำวัน'!$B510,เส้นแต่งหน้าขนมเค้ก!S:S)+SUMIF(แพ็ค!$C:$C,'รับ-จ่าย ประจำวัน'!$B510,แพ็ค!S:S)+SUMIF(ธุรการ!$C:$C,'รับ-จ่าย ประจำวัน'!$B510,ธุรการ!S:S)+SUMIF(เส้นแต่งหน้าขนมปัง!$C:$C,'รับ-จ่าย ประจำวัน'!$B510,เส้นแต่งหน้าขนมปัง!S:S)+SUMIF('วางแผนBC,CJ'!$C:$C,'รับ-จ่าย ประจำวัน'!$B510,'วางแผนBC,CJ'!S:S)+SUMIF(RD!$C:$C,'รับ-จ่าย ประจำวัน'!$B510,RD!S:S)+SUMIF('FG,ออนไล,คัดแยก'!$C:$C,'รับ-จ่าย ประจำวัน'!$B510,'FG,ออนไล,คัดแยก'!S:S)</f>
        <v>0</v>
      </c>
      <c r="BA510" s="16">
        <f>SUMIF(เตรียมส่วนผสม!$C:$C,'รับ-จ่าย ประจำวัน'!$B510,เตรียมส่วนผสม!T:T)+SUMIF(กวนไส้!$C:$C,'รับ-จ่าย ประจำวัน'!$B510,กวนไส้!T:T)+SUMIF(ผลิต1!$C:$C,'รับ-จ่าย ประจำวัน'!$B510,ผลิต1!T:T)+SUMIF(ผลิต2!$C:$C,'รับ-จ่าย ประจำวัน'!$B510,ผลิต2!T:T)+SUMIF(เส้นแต่งหน้าขนมเค้ก!$C:$C,'รับ-จ่าย ประจำวัน'!$B510,เส้นแต่งหน้าขนมเค้ก!T:T)+SUMIF(แพ็ค!$C:$C,'รับ-จ่าย ประจำวัน'!$B510,แพ็ค!T:T)+SUMIF(ธุรการ!$C:$C,'รับ-จ่าย ประจำวัน'!$B510,ธุรการ!T:T)+SUMIF(เส้นแต่งหน้าขนมปัง!$C:$C,'รับ-จ่าย ประจำวัน'!$B510,เส้นแต่งหน้าขนมปัง!T:T)+SUMIF('วางแผนBC,CJ'!$C:$C,'รับ-จ่าย ประจำวัน'!$B510,'วางแผนBC,CJ'!T:T)+SUMIF(RD!$C:$C,'รับ-จ่าย ประจำวัน'!$B510,RD!T:T)+SUMIF('FG,ออนไล,คัดแยก'!$C:$C,'รับ-จ่าย ประจำวัน'!$B510,'FG,ออนไล,คัดแยก'!T:T)</f>
        <v>0</v>
      </c>
      <c r="BB510" s="16">
        <f>SUMIF(เตรียมส่วนผสม!$C:$C,'รับ-จ่าย ประจำวัน'!$B510,เตรียมส่วนผสม!U:U)+SUMIF(กวนไส้!$C:$C,'รับ-จ่าย ประจำวัน'!$B510,กวนไส้!U:U)+SUMIF(ผลิต1!$C:$C,'รับ-จ่าย ประจำวัน'!$B510,ผลิต1!U:U)+SUMIF(ผลิต2!$C:$C,'รับ-จ่าย ประจำวัน'!$B510,ผลิต2!U:U)+SUMIF(เส้นแต่งหน้าขนมเค้ก!$C:$C,'รับ-จ่าย ประจำวัน'!$B510,เส้นแต่งหน้าขนมเค้ก!U:U)+SUMIF(แพ็ค!$C:$C,'รับ-จ่าย ประจำวัน'!$B510,แพ็ค!U:U)+SUMIF(ธุรการ!$C:$C,'รับ-จ่าย ประจำวัน'!$B510,ธุรการ!U:U)+SUMIF(เส้นแต่งหน้าขนมปัง!$C:$C,'รับ-จ่าย ประจำวัน'!$B510,เส้นแต่งหน้าขนมปัง!U:U)+SUMIF('วางแผนBC,CJ'!$C:$C,'รับ-จ่าย ประจำวัน'!$B510,'วางแผนBC,CJ'!U:U)+SUMIF(RD!$C:$C,'รับ-จ่าย ประจำวัน'!$B510,RD!U:U)+SUMIF('FG,ออนไล,คัดแยก'!$C:$C,'รับ-จ่าย ประจำวัน'!$B510,'FG,ออนไล,คัดแยก'!U:U)</f>
        <v>0</v>
      </c>
      <c r="BC510" s="16">
        <f>SUMIF(เตรียมส่วนผสม!$C:$C,'รับ-จ่าย ประจำวัน'!$B510,เตรียมส่วนผสม!V:V)+SUMIF(กวนไส้!$C:$C,'รับ-จ่าย ประจำวัน'!$B510,กวนไส้!V:V)+SUMIF(ผลิต1!$C:$C,'รับ-จ่าย ประจำวัน'!$B510,ผลิต1!V:V)+SUMIF(ผลิต2!$C:$C,'รับ-จ่าย ประจำวัน'!$B510,ผลิต2!V:V)+SUMIF(เส้นแต่งหน้าขนมเค้ก!$C:$C,'รับ-จ่าย ประจำวัน'!$B510,เส้นแต่งหน้าขนมเค้ก!V:V)+SUMIF(แพ็ค!$C:$C,'รับ-จ่าย ประจำวัน'!$B510,แพ็ค!V:V)+SUMIF(ธุรการ!$C:$C,'รับ-จ่าย ประจำวัน'!$B510,ธุรการ!V:V)+SUMIF(เส้นแต่งหน้าขนมปัง!$C:$C,'รับ-จ่าย ประจำวัน'!$B510,เส้นแต่งหน้าขนมปัง!V:V)+SUMIF('วางแผนBC,CJ'!$C:$C,'รับ-จ่าย ประจำวัน'!$B510,'วางแผนBC,CJ'!V:V)+SUMIF(RD!$C:$C,'รับ-จ่าย ประจำวัน'!$B510,RD!V:V)+SUMIF('FG,ออนไล,คัดแยก'!$C:$C,'รับ-จ่าย ประจำวัน'!$B510,'FG,ออนไล,คัดแยก'!V:V)</f>
        <v>0</v>
      </c>
      <c r="BD510" s="16">
        <f>SUMIF(เตรียมส่วนผสม!$C:$C,'รับ-จ่าย ประจำวัน'!$B510,เตรียมส่วนผสม!W:W)+SUMIF(กวนไส้!$C:$C,'รับ-จ่าย ประจำวัน'!$B510,กวนไส้!W:W)+SUMIF(ผลิต1!$C:$C,'รับ-จ่าย ประจำวัน'!$B510,ผลิต1!W:W)+SUMIF(ผลิต2!$C:$C,'รับ-จ่าย ประจำวัน'!$B510,ผลิต2!W:W)+SUMIF(เส้นแต่งหน้าขนมเค้ก!$C:$C,'รับ-จ่าย ประจำวัน'!$B510,เส้นแต่งหน้าขนมเค้ก!W:W)+SUMIF(แพ็ค!$C:$C,'รับ-จ่าย ประจำวัน'!$B510,แพ็ค!W:W)+SUMIF(ธุรการ!$C:$C,'รับ-จ่าย ประจำวัน'!$B510,ธุรการ!W:W)+SUMIF(เส้นแต่งหน้าขนมปัง!$C:$C,'รับ-จ่าย ประจำวัน'!$B510,เส้นแต่งหน้าขนมปัง!W:W)+SUMIF('วางแผนBC,CJ'!$C:$C,'รับ-จ่าย ประจำวัน'!$B510,'วางแผนBC,CJ'!W:W)+SUMIF(RD!$C:$C,'รับ-จ่าย ประจำวัน'!$B510,RD!W:W)+SUMIF('FG,ออนไล,คัดแยก'!$C:$C,'รับ-จ่าย ประจำวัน'!$B510,'FG,ออนไล,คัดแยก'!W:W)</f>
        <v>0</v>
      </c>
      <c r="BE510" s="16">
        <f>SUMIF(เตรียมส่วนผสม!$C:$C,'รับ-จ่าย ประจำวัน'!$B510,เตรียมส่วนผสม!X:X)+SUMIF(กวนไส้!$C:$C,'รับ-จ่าย ประจำวัน'!$B510,กวนไส้!X:X)+SUMIF(ผลิต1!$C:$C,'รับ-จ่าย ประจำวัน'!$B510,ผลิต1!X:X)+SUMIF(ผลิต2!$C:$C,'รับ-จ่าย ประจำวัน'!$B510,ผลิต2!X:X)+SUMIF(เส้นแต่งหน้าขนมเค้ก!$C:$C,'รับ-จ่าย ประจำวัน'!$B510,เส้นแต่งหน้าขนมเค้ก!X:X)+SUMIF(แพ็ค!$C:$C,'รับ-จ่าย ประจำวัน'!$B510,แพ็ค!X:X)+SUMIF(ธุรการ!$C:$C,'รับ-จ่าย ประจำวัน'!$B510,ธุรการ!X:X)+SUMIF(เส้นแต่งหน้าขนมปัง!$C:$C,'รับ-จ่าย ประจำวัน'!$B510,เส้นแต่งหน้าขนมปัง!X:X)+SUMIF('วางแผนBC,CJ'!$C:$C,'รับ-จ่าย ประจำวัน'!$B510,'วางแผนBC,CJ'!X:X)+SUMIF(RD!$C:$C,'รับ-จ่าย ประจำวัน'!$B510,RD!X:X)+SUMIF('FG,ออนไล,คัดแยก'!$C:$C,'รับ-จ่าย ประจำวัน'!$B510,'FG,ออนไล,คัดแยก'!X:X)</f>
        <v>0</v>
      </c>
      <c r="BF510" s="16">
        <f>SUMIF(เตรียมส่วนผสม!$C:$C,'รับ-จ่าย ประจำวัน'!$B510,เตรียมส่วนผสม!Y:Y)+SUMIF(กวนไส้!$C:$C,'รับ-จ่าย ประจำวัน'!$B510,กวนไส้!Y:Y)+SUMIF(ผลิต1!$C:$C,'รับ-จ่าย ประจำวัน'!$B510,ผลิต1!Y:Y)+SUMIF(ผลิต2!$C:$C,'รับ-จ่าย ประจำวัน'!$B510,ผลิต2!Y:Y)+SUMIF(เส้นแต่งหน้าขนมเค้ก!$C:$C,'รับ-จ่าย ประจำวัน'!$B510,เส้นแต่งหน้าขนมเค้ก!Y:Y)+SUMIF(แพ็ค!$C:$C,'รับ-จ่าย ประจำวัน'!$B510,แพ็ค!Y:Y)+SUMIF(ธุรการ!$C:$C,'รับ-จ่าย ประจำวัน'!$B510,ธุรการ!Y:Y)+SUMIF(เส้นแต่งหน้าขนมปัง!$C:$C,'รับ-จ่าย ประจำวัน'!$B510,เส้นแต่งหน้าขนมปัง!Y:Y)+SUMIF('วางแผนBC,CJ'!$C:$C,'รับ-จ่าย ประจำวัน'!$B510,'วางแผนBC,CJ'!Y:Y)+SUMIF(RD!$C:$C,'รับ-จ่าย ประจำวัน'!$B510,RD!Y:Y)+SUMIF('FG,ออนไล,คัดแยก'!$C:$C,'รับ-จ่าย ประจำวัน'!$B510,'FG,ออนไล,คัดแยก'!Y:Y)</f>
        <v>0</v>
      </c>
      <c r="BG510" s="16">
        <f>SUMIF(เตรียมส่วนผสม!$C:$C,'รับ-จ่าย ประจำวัน'!$B510,เตรียมส่วนผสม!Z:Z)+SUMIF(กวนไส้!$C:$C,'รับ-จ่าย ประจำวัน'!$B510,กวนไส้!Z:Z)+SUMIF(ผลิต1!$C:$C,'รับ-จ่าย ประจำวัน'!$B510,ผลิต1!Z:Z)+SUMIF(ผลิต2!$C:$C,'รับ-จ่าย ประจำวัน'!$B510,ผลิต2!Z:Z)+SUMIF(เส้นแต่งหน้าขนมเค้ก!$C:$C,'รับ-จ่าย ประจำวัน'!$B510,เส้นแต่งหน้าขนมเค้ก!Z:Z)+SUMIF(แพ็ค!$C:$C,'รับ-จ่าย ประจำวัน'!$B510,แพ็ค!Z:Z)+SUMIF(ธุรการ!$C:$C,'รับ-จ่าย ประจำวัน'!$B510,ธุรการ!Z:Z)+SUMIF(เส้นแต่งหน้าขนมปัง!$C:$C,'รับ-จ่าย ประจำวัน'!$B510,เส้นแต่งหน้าขนมปัง!Z:Z)+SUMIF('วางแผนBC,CJ'!$C:$C,'รับ-จ่าย ประจำวัน'!$B510,'วางแผนBC,CJ'!Z:Z)+SUMIF(RD!$C:$C,'รับ-จ่าย ประจำวัน'!$B510,RD!Z:Z)+SUMIF('FG,ออนไล,คัดแยก'!$C:$C,'รับ-จ่าย ประจำวัน'!$B510,'FG,ออนไล,คัดแยก'!Z:Z)</f>
        <v>0</v>
      </c>
      <c r="BH510" s="16">
        <f>SUMIF(เตรียมส่วนผสม!$C:$C,'รับ-จ่าย ประจำวัน'!$B510,เตรียมส่วนผสม!AA:AA)+SUMIF(กวนไส้!$C:$C,'รับ-จ่าย ประจำวัน'!$B510,กวนไส้!AA:AA)+SUMIF(ผลิต1!$C:$C,'รับ-จ่าย ประจำวัน'!$B510,ผลิต1!AA:AA)+SUMIF(ผลิต2!$C:$C,'รับ-จ่าย ประจำวัน'!$B510,ผลิต2!AA:AA)+SUMIF(เส้นแต่งหน้าขนมเค้ก!$C:$C,'รับ-จ่าย ประจำวัน'!$B510,เส้นแต่งหน้าขนมเค้ก!AA:AA)+SUMIF(แพ็ค!$C:$C,'รับ-จ่าย ประจำวัน'!$B510,แพ็ค!AA:AA)+SUMIF(ธุรการ!$C:$C,'รับ-จ่าย ประจำวัน'!$B510,ธุรการ!AA:AA)+SUMIF(เส้นแต่งหน้าขนมปัง!$C:$C,'รับ-จ่าย ประจำวัน'!$B510,เส้นแต่งหน้าขนมปัง!AA:AA)+SUMIF('วางแผนBC,CJ'!$C:$C,'รับ-จ่าย ประจำวัน'!$B510,'วางแผนBC,CJ'!AA:AA)+SUMIF(RD!$C:$C,'รับ-จ่าย ประจำวัน'!$B510,RD!AA:AA)+SUMIF('FG,ออนไล,คัดแยก'!$C:$C,'รับ-จ่าย ประจำวัน'!$B510,'FG,ออนไล,คัดแยก'!AA:AA)</f>
        <v>0</v>
      </c>
      <c r="BI510" s="16">
        <f>SUMIF(เตรียมส่วนผสม!$C:$C,'รับ-จ่าย ประจำวัน'!$B510,เตรียมส่วนผสม!AB:AB)+SUMIF(กวนไส้!$C:$C,'รับ-จ่าย ประจำวัน'!$B510,กวนไส้!AB:AB)+SUMIF(ผลิต1!$C:$C,'รับ-จ่าย ประจำวัน'!$B510,ผลิต1!AB:AB)+SUMIF(ผลิต2!$C:$C,'รับ-จ่าย ประจำวัน'!$B510,ผลิต2!AB:AB)+SUMIF(เส้นแต่งหน้าขนมเค้ก!$C:$C,'รับ-จ่าย ประจำวัน'!$B510,เส้นแต่งหน้าขนมเค้ก!AB:AB)+SUMIF(แพ็ค!$C:$C,'รับ-จ่าย ประจำวัน'!$B510,แพ็ค!AB:AB)+SUMIF(ธุรการ!$C:$C,'รับ-จ่าย ประจำวัน'!$B510,ธุรการ!AB:AB)+SUMIF(เส้นแต่งหน้าขนมปัง!$C:$C,'รับ-จ่าย ประจำวัน'!$B510,เส้นแต่งหน้าขนมปัง!AB:AB)+SUMIF('วางแผนBC,CJ'!$C:$C,'รับ-จ่าย ประจำวัน'!$B510,'วางแผนBC,CJ'!AB:AB)+SUMIF(RD!$C:$C,'รับ-จ่าย ประจำวัน'!$B510,RD!AB:AB)+SUMIF('FG,ออนไล,คัดแยก'!$C:$C,'รับ-จ่าย ประจำวัน'!$B510,'FG,ออนไล,คัดแยก'!AB:AB)</f>
        <v>0</v>
      </c>
      <c r="BJ510" s="16">
        <f>SUMIF(เตรียมส่วนผสม!$C:$C,'รับ-จ่าย ประจำวัน'!$B510,เตรียมส่วนผสม!AC:AC)+SUMIF(กวนไส้!$C:$C,'รับ-จ่าย ประจำวัน'!$B510,กวนไส้!AC:AC)+SUMIF(ผลิต1!$C:$C,'รับ-จ่าย ประจำวัน'!$B510,ผลิต1!AC:AC)+SUMIF(ผลิต2!$C:$C,'รับ-จ่าย ประจำวัน'!$B510,ผลิต2!AC:AC)+SUMIF(เส้นแต่งหน้าขนมเค้ก!$C:$C,'รับ-จ่าย ประจำวัน'!$B510,เส้นแต่งหน้าขนมเค้ก!AC:AC)+SUMIF(แพ็ค!$C:$C,'รับ-จ่าย ประจำวัน'!$B510,แพ็ค!AC:AC)+SUMIF(ธุรการ!$C:$C,'รับ-จ่าย ประจำวัน'!$B510,ธุรการ!AC:AC)+SUMIF(เส้นแต่งหน้าขนมปัง!$C:$C,'รับ-จ่าย ประจำวัน'!$B510,เส้นแต่งหน้าขนมปัง!AC:AC)+SUMIF('วางแผนBC,CJ'!$C:$C,'รับ-จ่าย ประจำวัน'!$B510,'วางแผนBC,CJ'!AC:AC)+SUMIF(RD!$C:$C,'รับ-จ่าย ประจำวัน'!$B510,RD!AC:AC)+SUMIF('FG,ออนไล,คัดแยก'!$C:$C,'รับ-จ่าย ประจำวัน'!$B510,'FG,ออนไล,คัดแยก'!AC:AC)</f>
        <v>0</v>
      </c>
      <c r="BK510" s="16">
        <f>SUMIF(เตรียมส่วนผสม!$C:$C,'รับ-จ่าย ประจำวัน'!$B510,เตรียมส่วนผสม!AD:AD)+SUMIF(กวนไส้!$C:$C,'รับ-จ่าย ประจำวัน'!$B510,กวนไส้!AD:AD)+SUMIF(ผลิต1!$C:$C,'รับ-จ่าย ประจำวัน'!$B510,ผลิต1!AD:AD)+SUMIF(ผลิต2!$C:$C,'รับ-จ่าย ประจำวัน'!$B510,ผลิต2!AD:AD)+SUMIF(เส้นแต่งหน้าขนมเค้ก!$C:$C,'รับ-จ่าย ประจำวัน'!$B510,เส้นแต่งหน้าขนมเค้ก!AD:AD)+SUMIF(แพ็ค!$C:$C,'รับ-จ่าย ประจำวัน'!$B510,แพ็ค!AD:AD)+SUMIF(ธุรการ!$C:$C,'รับ-จ่าย ประจำวัน'!$B510,ธุรการ!AD:AD)+SUMIF(เส้นแต่งหน้าขนมปัง!$C:$C,'รับ-จ่าย ประจำวัน'!$B510,เส้นแต่งหน้าขนมปัง!AD:AD)+SUMIF('วางแผนBC,CJ'!$C:$C,'รับ-จ่าย ประจำวัน'!$B510,'วางแผนBC,CJ'!AD:AD)+SUMIF(RD!$C:$C,'รับ-จ่าย ประจำวัน'!$B510,RD!AD:AD)+SUMIF('FG,ออนไล,คัดแยก'!$C:$C,'รับ-จ่าย ประจำวัน'!$B510,'FG,ออนไล,คัดแยก'!AD:AD)</f>
        <v>0</v>
      </c>
      <c r="BL510" s="16">
        <f>SUMIF(เตรียมส่วนผสม!$C:$C,'รับ-จ่าย ประจำวัน'!$B510,เตรียมส่วนผสม!AE:AE)+SUMIF(กวนไส้!$C:$C,'รับ-จ่าย ประจำวัน'!$B510,กวนไส้!AE:AE)+SUMIF(ผลิต1!$C:$C,'รับ-จ่าย ประจำวัน'!$B510,ผลิต1!AE:AE)+SUMIF(ผลิต2!$C:$C,'รับ-จ่าย ประจำวัน'!$B510,ผลิต2!AE:AE)+SUMIF(เส้นแต่งหน้าขนมเค้ก!$C:$C,'รับ-จ่าย ประจำวัน'!$B510,เส้นแต่งหน้าขนมเค้ก!AE:AE)+SUMIF(แพ็ค!$C:$C,'รับ-จ่าย ประจำวัน'!$B510,แพ็ค!AE:AE)+SUMIF(ธุรการ!$C:$C,'รับ-จ่าย ประจำวัน'!$B510,ธุรการ!AE:AE)+SUMIF(เส้นแต่งหน้าขนมปัง!$C:$C,'รับ-จ่าย ประจำวัน'!$B510,เส้นแต่งหน้าขนมปัง!AE:AE)+SUMIF('วางแผนBC,CJ'!$C:$C,'รับ-จ่าย ประจำวัน'!$B510,'วางแผนBC,CJ'!AE:AE)+SUMIF(RD!$C:$C,'รับ-จ่าย ประจำวัน'!$B510,RD!AE:AE)+SUMIF('FG,ออนไล,คัดแยก'!$C:$C,'รับ-จ่าย ประจำวัน'!$B510,'FG,ออนไล,คัดแยก'!AE:AE)</f>
        <v>0</v>
      </c>
      <c r="BM510" s="16">
        <f>SUMIF(เตรียมส่วนผสม!$C:$C,'รับ-จ่าย ประจำวัน'!$B510,เตรียมส่วนผสม!AF:AF)+SUMIF(กวนไส้!$C:$C,'รับ-จ่าย ประจำวัน'!$B510,กวนไส้!AF:AF)+SUMIF(ผลิต1!$C:$C,'รับ-จ่าย ประจำวัน'!$B510,ผลิต1!AF:AF)+SUMIF(ผลิต2!$C:$C,'รับ-จ่าย ประจำวัน'!$B510,ผลิต2!AF:AF)+SUMIF(เส้นแต่งหน้าขนมเค้ก!$C:$C,'รับ-จ่าย ประจำวัน'!$B510,เส้นแต่งหน้าขนมเค้ก!AF:AF)+SUMIF(แพ็ค!$C:$C,'รับ-จ่าย ประจำวัน'!$B510,แพ็ค!AF:AF)+SUMIF(ธุรการ!$C:$C,'รับ-จ่าย ประจำวัน'!$B510,ธุรการ!AF:AF)+SUMIF(เส้นแต่งหน้าขนมปัง!$C:$C,'รับ-จ่าย ประจำวัน'!$B510,เส้นแต่งหน้าขนมปัง!AF:AF)+SUMIF('วางแผนBC,CJ'!$C:$C,'รับ-จ่าย ประจำวัน'!$B510,'วางแผนBC,CJ'!AF:AF)+SUMIF(RD!$C:$C,'รับ-จ่าย ประจำวัน'!$B510,RD!AF:AF)+SUMIF('FG,ออนไล,คัดแยก'!$C:$C,'รับ-จ่าย ประจำวัน'!$B510,'FG,ออนไล,คัดแยก'!AF:AF)</f>
        <v>0</v>
      </c>
      <c r="BN510" s="16">
        <f>SUMIF(เตรียมส่วนผสม!$C:$C,'รับ-จ่าย ประจำวัน'!$B510,เตรียมส่วนผสม!AG:AG)+SUMIF(กวนไส้!$C:$C,'รับ-จ่าย ประจำวัน'!$B510,กวนไส้!AG:AG)+SUMIF(ผลิต1!$C:$C,'รับ-จ่าย ประจำวัน'!$B510,ผลิต1!AG:AG)+SUMIF(ผลิต2!$C:$C,'รับ-จ่าย ประจำวัน'!$B510,ผลิต2!AG:AG)+SUMIF(เส้นแต่งหน้าขนมเค้ก!$C:$C,'รับ-จ่าย ประจำวัน'!$B510,เส้นแต่งหน้าขนมเค้ก!AG:AG)+SUMIF(แพ็ค!$C:$C,'รับ-จ่าย ประจำวัน'!$B510,แพ็ค!AG:AG)+SUMIF(ธุรการ!$C:$C,'รับ-จ่าย ประจำวัน'!$B510,ธุรการ!AG:AG)+SUMIF(เส้นแต่งหน้าขนมปัง!$C:$C,'รับ-จ่าย ประจำวัน'!$B510,เส้นแต่งหน้าขนมปัง!AG:AG)+SUMIF('วางแผนBC,CJ'!$C:$C,'รับ-จ่าย ประจำวัน'!$B510,'วางแผนBC,CJ'!AG:AG)+SUMIF(RD!$C:$C,'รับ-จ่าย ประจำวัน'!$B510,RD!AG:AG)+SUMIF('FG,ออนไล,คัดแยก'!$C:$C,'รับ-จ่าย ประจำวัน'!$B510,'FG,ออนไล,คัดแยก'!AG:AG)</f>
        <v>0</v>
      </c>
      <c r="BO510" s="16">
        <f>SUMIF(เตรียมส่วนผสม!$C:$C,'รับ-จ่าย ประจำวัน'!$B510,เตรียมส่วนผสม!AH:AH)+SUMIF(กวนไส้!$C:$C,'รับ-จ่าย ประจำวัน'!$B510,กวนไส้!AH:AH)+SUMIF(ผลิต1!$C:$C,'รับ-จ่าย ประจำวัน'!$B510,ผลิต1!AH:AH)+SUMIF(ผลิต2!$C:$C,'รับ-จ่าย ประจำวัน'!$B510,ผลิต2!AH:AH)+SUMIF(เส้นแต่งหน้าขนมเค้ก!$C:$C,'รับ-จ่าย ประจำวัน'!$B510,เส้นแต่งหน้าขนมเค้ก!AH:AH)+SUMIF(แพ็ค!$C:$C,'รับ-จ่าย ประจำวัน'!$B510,แพ็ค!AH:AH)+SUMIF(ธุรการ!$C:$C,'รับ-จ่าย ประจำวัน'!$B510,ธุรการ!AH:AH)+SUMIF(เส้นแต่งหน้าขนมปัง!$C:$C,'รับ-จ่าย ประจำวัน'!$B510,เส้นแต่งหน้าขนมปัง!AH:AH)+SUMIF('วางแผนBC,CJ'!$C:$C,'รับ-จ่าย ประจำวัน'!$B510,'วางแผนBC,CJ'!AH:AH)+SUMIF(RD!$C:$C,'รับ-จ่าย ประจำวัน'!$B510,RD!AH:AH)+SUMIF('FG,ออนไล,คัดแยก'!$C:$C,'รับ-จ่าย ประจำวัน'!$B510,'FG,ออนไล,คัดแยก'!AH:AH)</f>
        <v>0</v>
      </c>
      <c r="BP510" s="16">
        <f>SUMIF(เตรียมส่วนผสม!$C:$C,'รับ-จ่าย ประจำวัน'!$B510,เตรียมส่วนผสม!AI:AI)+SUMIF(กวนไส้!$C:$C,'รับ-จ่าย ประจำวัน'!$B510,กวนไส้!AI:AI)+SUMIF(ผลิต1!$C:$C,'รับ-จ่าย ประจำวัน'!$B510,ผลิต1!AI:AI)+SUMIF(ผลิต2!$C:$C,'รับ-จ่าย ประจำวัน'!$B510,ผลิต2!AI:AI)+SUMIF(เส้นแต่งหน้าขนมเค้ก!$C:$C,'รับ-จ่าย ประจำวัน'!$B510,เส้นแต่งหน้าขนมเค้ก!AI:AI)+SUMIF(แพ็ค!$C:$C,'รับ-จ่าย ประจำวัน'!$B510,แพ็ค!AI:AI)+SUMIF(ธุรการ!$C:$C,'รับ-จ่าย ประจำวัน'!$B510,ธุรการ!AI:AI)+SUMIF(เส้นแต่งหน้าขนมปัง!$C:$C,'รับ-จ่าย ประจำวัน'!$B510,เส้นแต่งหน้าขนมปัง!AI:AI)+SUMIF('วางแผนBC,CJ'!$C:$C,'รับ-จ่าย ประจำวัน'!$B510,'วางแผนBC,CJ'!AI:AI)+SUMIF(RD!$C:$C,'รับ-จ่าย ประจำวัน'!$B510,RD!AI:AI)+SUMIF('FG,ออนไล,คัดแยก'!$C:$C,'รับ-จ่าย ประจำวัน'!$B510,'FG,ออนไล,คัดแยก'!AI:AI)</f>
        <v>0</v>
      </c>
      <c r="BQ510" s="16">
        <f>SUMIF(เตรียมส่วนผสม!$C:$C,'รับ-จ่าย ประจำวัน'!$B510,เตรียมส่วนผสม!AJ:AJ)+SUMIF(กวนไส้!$C:$C,'รับ-จ่าย ประจำวัน'!$B510,กวนไส้!AJ:AJ)+SUMIF(ผลิต1!$C:$C,'รับ-จ่าย ประจำวัน'!$B510,ผลิต1!AJ:AJ)+SUMIF(ผลิต2!$C:$C,'รับ-จ่าย ประจำวัน'!$B510,ผลิต2!AJ:AJ)+SUMIF(เส้นแต่งหน้าขนมเค้ก!$C:$C,'รับ-จ่าย ประจำวัน'!$B510,เส้นแต่งหน้าขนมเค้ก!AJ:AJ)+SUMIF(แพ็ค!$C:$C,'รับ-จ่าย ประจำวัน'!$B510,แพ็ค!AJ:AJ)+SUMIF(ธุรการ!$C:$C,'รับ-จ่าย ประจำวัน'!$B510,ธุรการ!AJ:AJ)+SUMIF(เส้นแต่งหน้าขนมปัง!$C:$C,'รับ-จ่าย ประจำวัน'!$B510,เส้นแต่งหน้าขนมปัง!AJ:AJ)+SUMIF('วางแผนBC,CJ'!$C:$C,'รับ-จ่าย ประจำวัน'!$B510,'วางแผนBC,CJ'!AJ:AJ)+SUMIF(RD!$C:$C,'รับ-จ่าย ประจำวัน'!$B510,RD!AJ:AJ)+SUMIF('FG,ออนไล,คัดแยก'!$C:$C,'รับ-จ่าย ประจำวัน'!$B510,'FG,ออนไล,คัดแยก'!AJ:AJ)</f>
        <v>0</v>
      </c>
      <c r="BR510" s="16">
        <f>SUMIF(เตรียมส่วนผสม!$C:$C,'รับ-จ่าย ประจำวัน'!$B510,เตรียมส่วนผสม!AK:AK)+SUMIF(กวนไส้!$C:$C,'รับ-จ่าย ประจำวัน'!$B510,กวนไส้!AK:AK)+SUMIF(ผลิต1!$C:$C,'รับ-จ่าย ประจำวัน'!$B510,ผลิต1!AK:AK)+SUMIF(ผลิต2!$C:$C,'รับ-จ่าย ประจำวัน'!$B510,ผลิต2!AK:AK)+SUMIF(เส้นแต่งหน้าขนมเค้ก!$C:$C,'รับ-จ่าย ประจำวัน'!$B510,เส้นแต่งหน้าขนมเค้ก!AK:AK)+SUMIF(แพ็ค!$C:$C,'รับ-จ่าย ประจำวัน'!$B510,แพ็ค!AK:AK)+SUMIF(ธุรการ!$C:$C,'รับ-จ่าย ประจำวัน'!$B510,ธุรการ!AK:AK)+SUMIF(เส้นแต่งหน้าขนมปัง!$C:$C,'รับ-จ่าย ประจำวัน'!$B510,เส้นแต่งหน้าขนมปัง!AK:AK)+SUMIF('วางแผนBC,CJ'!$C:$C,'รับ-จ่าย ประจำวัน'!$B510,'วางแผนBC,CJ'!AK:AK)+SUMIF(RD!$C:$C,'รับ-จ่าย ประจำวัน'!$B510,RD!AK:AK)+SUMIF('FG,ออนไล,คัดแยก'!$C:$C,'รับ-จ่าย ประจำวัน'!$B510,'FG,ออนไล,คัดแยก'!AK:AK)</f>
        <v>0</v>
      </c>
      <c r="BS510" s="16">
        <f>SUMIF(เตรียมส่วนผสม!$C:$C,'รับ-จ่าย ประจำวัน'!$B510,เตรียมส่วนผสม!AL:AL)+SUMIF(กวนไส้!$C:$C,'รับ-จ่าย ประจำวัน'!$B510,กวนไส้!AL:AL)+SUMIF(ผลิต1!$C:$C,'รับ-จ่าย ประจำวัน'!$B510,ผลิต1!AL:AL)+SUMIF(ผลิต2!$C:$C,'รับ-จ่าย ประจำวัน'!$B510,ผลิต2!AL:AL)+SUMIF(เส้นแต่งหน้าขนมเค้ก!$C:$C,'รับ-จ่าย ประจำวัน'!$B510,เส้นแต่งหน้าขนมเค้ก!AL:AL)+SUMIF(แพ็ค!$C:$C,'รับ-จ่าย ประจำวัน'!$B510,แพ็ค!AL:AL)+SUMIF(ธุรการ!$C:$C,'รับ-จ่าย ประจำวัน'!$B510,ธุรการ!AL:AL)+SUMIF(เส้นแต่งหน้าขนมปัง!$C:$C,'รับ-จ่าย ประจำวัน'!$B510,เส้นแต่งหน้าขนมปัง!AL:AL)+SUMIF('วางแผนBC,CJ'!$C:$C,'รับ-จ่าย ประจำวัน'!$B510,'วางแผนBC,CJ'!AL:AL)+SUMIF(RD!$C:$C,'รับ-จ่าย ประจำวัน'!$B510,RD!AL:AL)+SUMIF('FG,ออนไล,คัดแยก'!$C:$C,'รับ-จ่าย ประจำวัน'!$B510,'FG,ออนไล,คัดแยก'!AL:AL)</f>
        <v>0</v>
      </c>
      <c r="BT510" s="18">
        <f t="shared" si="107"/>
        <v>0</v>
      </c>
      <c r="BU510" s="116"/>
      <c r="BV510" s="146">
        <f t="shared" si="108"/>
        <v>10020</v>
      </c>
      <c r="BW510" s="183">
        <v>30</v>
      </c>
      <c r="BX510" s="172">
        <f t="shared" si="103"/>
        <v>0</v>
      </c>
      <c r="BY510" s="188" t="e">
        <f t="shared" si="104"/>
        <v>#DIV/0!</v>
      </c>
      <c r="BZ510" s="180" t="e">
        <f t="shared" ca="1" si="109"/>
        <v>#DIV/0!</v>
      </c>
      <c r="CA510" s="93"/>
      <c r="CB510" s="93"/>
      <c r="CC510" s="93"/>
      <c r="CD510" s="93"/>
      <c r="CE510" s="93"/>
      <c r="CF510" s="93"/>
      <c r="CG510" s="93"/>
      <c r="CH510" s="93"/>
      <c r="CI510" s="93"/>
      <c r="CJ510" s="97"/>
      <c r="CK510" s="9">
        <f t="shared" si="105"/>
        <v>10020</v>
      </c>
    </row>
    <row r="511" spans="1:89" x14ac:dyDescent="0.5">
      <c r="A511" s="149"/>
      <c r="B511" s="34">
        <v>1023401061</v>
      </c>
      <c r="C511" s="33" t="s">
        <v>2150</v>
      </c>
      <c r="D511" s="141" t="s">
        <v>91</v>
      </c>
      <c r="E511" s="25"/>
      <c r="F511" s="132"/>
      <c r="G511" s="25"/>
      <c r="H511" s="12">
        <v>18090</v>
      </c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57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11"/>
      <c r="AF511" s="11"/>
      <c r="AG511" s="11"/>
      <c r="AH511" s="11"/>
      <c r="AI511" s="25"/>
      <c r="AJ511" s="25"/>
      <c r="AK511" s="25"/>
      <c r="AL511" s="25"/>
      <c r="AM511" s="25"/>
      <c r="AN511" s="15">
        <f t="shared" si="111"/>
        <v>0</v>
      </c>
      <c r="AO511" s="16">
        <f>SUMIF(เตรียมส่วนผสม!$C:$C,'รับ-จ่าย ประจำวัน'!$B511,เตรียมส่วนผสม!H:H)+SUMIF(กวนไส้!$C:$C,'รับ-จ่าย ประจำวัน'!$B511,กวนไส้!H:H)+SUMIF(ผลิต1!$C:$C,'รับ-จ่าย ประจำวัน'!$B511,ผลิต1!H:H)+SUMIF(ผลิต2!$C:$C,'รับ-จ่าย ประจำวัน'!$B511,ผลิต2!H:H)+SUMIF(เส้นแต่งหน้าขนมเค้ก!$C:$C,'รับ-จ่าย ประจำวัน'!$B511,เส้นแต่งหน้าขนมเค้ก!H:H)+SUMIF(แพ็ค!$C:$C,'รับ-จ่าย ประจำวัน'!$B511,แพ็ค!H:H)+SUMIF(ธุรการ!$C:$C,'รับ-จ่าย ประจำวัน'!$B511,ธุรการ!H:H)+SUMIF(เส้นแต่งหน้าขนมปัง!$C:$C,'รับ-จ่าย ประจำวัน'!$B511,เส้นแต่งหน้าขนมปัง!H:H)+SUMIF('วางแผนBC,CJ'!$C:$C,'รับ-จ่าย ประจำวัน'!$B511,'วางแผนBC,CJ'!H:H)+SUMIF(RD!$C:$C,'รับ-จ่าย ประจำวัน'!$B511,RD!H:H)+SUMIF('FG,ออนไล,คัดแยก'!$C:$C,'รับ-จ่าย ประจำวัน'!$B511,'FG,ออนไล,คัดแยก'!H:H)</f>
        <v>0</v>
      </c>
      <c r="AP511" s="16">
        <f>SUMIF(เตรียมส่วนผสม!$C:$C,'รับ-จ่าย ประจำวัน'!$B511,เตรียมส่วนผสม!I:I)+SUMIF(กวนไส้!$C:$C,'รับ-จ่าย ประจำวัน'!$B511,กวนไส้!I:I)+SUMIF(ผลิต1!$C:$C,'รับ-จ่าย ประจำวัน'!$B511,ผลิต1!I:I)+SUMIF(ผลิต2!$C:$C,'รับ-จ่าย ประจำวัน'!$B511,ผลิต2!I:I)+SUMIF(เส้นแต่งหน้าขนมเค้ก!$C:$C,'รับ-จ่าย ประจำวัน'!$B511,เส้นแต่งหน้าขนมเค้ก!I:I)+SUMIF(แพ็ค!$C:$C,'รับ-จ่าย ประจำวัน'!$B511,แพ็ค!I:I)+SUMIF(ธุรการ!$C:$C,'รับ-จ่าย ประจำวัน'!$B511,ธุรการ!I:I)+SUMIF(เส้นแต่งหน้าขนมปัง!$C:$C,'รับ-จ่าย ประจำวัน'!$B511,เส้นแต่งหน้าขนมปัง!I:I)+SUMIF('วางแผนBC,CJ'!$C:$C,'รับ-จ่าย ประจำวัน'!$B511,'วางแผนBC,CJ'!I:I)+SUMIF(RD!$C:$C,'รับ-จ่าย ประจำวัน'!$B511,RD!I:I)+SUMIF('FG,ออนไล,คัดแยก'!$C:$C,'รับ-จ่าย ประจำวัน'!$B511,'FG,ออนไล,คัดแยก'!I:I)</f>
        <v>0</v>
      </c>
      <c r="AQ511" s="16">
        <f>SUMIF(เตรียมส่วนผสม!$C:$C,'รับ-จ่าย ประจำวัน'!$B511,เตรียมส่วนผสม!J:J)+SUMIF(กวนไส้!$C:$C,'รับ-จ่าย ประจำวัน'!$B511,กวนไส้!J:J)+SUMIF(ผลิต1!$C:$C,'รับ-จ่าย ประจำวัน'!$B511,ผลิต1!J:J)+SUMIF(ผลิต2!$C:$C,'รับ-จ่าย ประจำวัน'!$B511,ผลิต2!J:J)+SUMIF(เส้นแต่งหน้าขนมเค้ก!$C:$C,'รับ-จ่าย ประจำวัน'!$B511,เส้นแต่งหน้าขนมเค้ก!J:J)+SUMIF(แพ็ค!$C:$C,'รับ-จ่าย ประจำวัน'!$B511,แพ็ค!J:J)+SUMIF(ธุรการ!$C:$C,'รับ-จ่าย ประจำวัน'!$B511,ธุรการ!J:J)+SUMIF(เส้นแต่งหน้าขนมปัง!$C:$C,'รับ-จ่าย ประจำวัน'!$B511,เส้นแต่งหน้าขนมปัง!J:J)+SUMIF('วางแผนBC,CJ'!$C:$C,'รับ-จ่าย ประจำวัน'!$B511,'วางแผนBC,CJ'!J:J)+SUMIF(RD!$C:$C,'รับ-จ่าย ประจำวัน'!$B511,RD!J:J)+SUMIF('FG,ออนไล,คัดแยก'!$C:$C,'รับ-จ่าย ประจำวัน'!$B511,'FG,ออนไล,คัดแยก'!J:J)</f>
        <v>0</v>
      </c>
      <c r="AR511" s="16">
        <f>SUMIF(เตรียมส่วนผสม!$C:$C,'รับ-จ่าย ประจำวัน'!$B511,เตรียมส่วนผสม!K:K)+SUMIF(กวนไส้!$C:$C,'รับ-จ่าย ประจำวัน'!$B511,กวนไส้!K:K)+SUMIF(ผลิต1!$C:$C,'รับ-จ่าย ประจำวัน'!$B511,ผลิต1!K:K)+SUMIF(ผลิต2!$C:$C,'รับ-จ่าย ประจำวัน'!$B511,ผลิต2!K:K)+SUMIF(เส้นแต่งหน้าขนมเค้ก!$C:$C,'รับ-จ่าย ประจำวัน'!$B511,เส้นแต่งหน้าขนมเค้ก!K:K)+SUMIF(แพ็ค!$C:$C,'รับ-จ่าย ประจำวัน'!$B511,แพ็ค!K:K)+SUMIF(ธุรการ!$C:$C,'รับ-จ่าย ประจำวัน'!$B511,ธุรการ!K:K)+SUMIF(เส้นแต่งหน้าขนมปัง!$C:$C,'รับ-จ่าย ประจำวัน'!$B511,เส้นแต่งหน้าขนมปัง!K:K)+SUMIF('วางแผนBC,CJ'!$C:$C,'รับ-จ่าย ประจำวัน'!$B511,'วางแผนBC,CJ'!K:K)+SUMIF(RD!$C:$C,'รับ-จ่าย ประจำวัน'!$B511,RD!K:K)+SUMIF('FG,ออนไล,คัดแยก'!$C:$C,'รับ-จ่าย ประจำวัน'!$B511,'FG,ออนไล,คัดแยก'!K:K)</f>
        <v>0</v>
      </c>
      <c r="AS511" s="16">
        <f>SUMIF(เตรียมส่วนผสม!$C:$C,'รับ-จ่าย ประจำวัน'!$B511,เตรียมส่วนผสม!L:L)+SUMIF(กวนไส้!$C:$C,'รับ-จ่าย ประจำวัน'!$B511,กวนไส้!L:L)+SUMIF(ผลิต1!$C:$C,'รับ-จ่าย ประจำวัน'!$B511,ผลิต1!L:L)+SUMIF(ผลิต2!$C:$C,'รับ-จ่าย ประจำวัน'!$B511,ผลิต2!L:L)+SUMIF(เส้นแต่งหน้าขนมเค้ก!$C:$C,'รับ-จ่าย ประจำวัน'!$B511,เส้นแต่งหน้าขนมเค้ก!L:L)+SUMIF(แพ็ค!$C:$C,'รับ-จ่าย ประจำวัน'!$B511,แพ็ค!L:L)+SUMIF(ธุรการ!$C:$C,'รับ-จ่าย ประจำวัน'!$B511,ธุรการ!L:L)+SUMIF(เส้นแต่งหน้าขนมปัง!$C:$C,'รับ-จ่าย ประจำวัน'!$B511,เส้นแต่งหน้าขนมปัง!L:L)+SUMIF('วางแผนBC,CJ'!$C:$C,'รับ-จ่าย ประจำวัน'!$B511,'วางแผนBC,CJ'!L:L)+SUMIF(RD!$C:$C,'รับ-จ่าย ประจำวัน'!$B511,RD!L:L)+SUMIF('FG,ออนไล,คัดแยก'!$C:$C,'รับ-จ่าย ประจำวัน'!$B511,'FG,ออนไล,คัดแยก'!L:L)</f>
        <v>0</v>
      </c>
      <c r="AT511" s="16">
        <f>SUMIF(เตรียมส่วนผสม!$C:$C,'รับ-จ่าย ประจำวัน'!$B511,เตรียมส่วนผสม!M:M)+SUMIF(กวนไส้!$C:$C,'รับ-จ่าย ประจำวัน'!$B511,กวนไส้!M:M)+SUMIF(ผลิต1!$C:$C,'รับ-จ่าย ประจำวัน'!$B511,ผลิต1!M:M)+SUMIF(ผลิต2!$C:$C,'รับ-จ่าย ประจำวัน'!$B511,ผลิต2!M:M)+SUMIF(เส้นแต่งหน้าขนมเค้ก!$C:$C,'รับ-จ่าย ประจำวัน'!$B511,เส้นแต่งหน้าขนมเค้ก!M:M)+SUMIF(แพ็ค!$C:$C,'รับ-จ่าย ประจำวัน'!$B511,แพ็ค!M:M)+SUMIF(ธุรการ!$C:$C,'รับ-จ่าย ประจำวัน'!$B511,ธุรการ!M:M)+SUMIF(เส้นแต่งหน้าขนมปัง!$C:$C,'รับ-จ่าย ประจำวัน'!$B511,เส้นแต่งหน้าขนมปัง!M:M)+SUMIF('วางแผนBC,CJ'!$C:$C,'รับ-จ่าย ประจำวัน'!$B511,'วางแผนBC,CJ'!M:M)+SUMIF(RD!$C:$C,'รับ-จ่าย ประจำวัน'!$B511,RD!M:M)+SUMIF('FG,ออนไล,คัดแยก'!$C:$C,'รับ-จ่าย ประจำวัน'!$B511,'FG,ออนไล,คัดแยก'!M:M)</f>
        <v>0</v>
      </c>
      <c r="AU511" s="16">
        <f>SUMIF(เตรียมส่วนผสม!$C:$C,'รับ-จ่าย ประจำวัน'!$B511,เตรียมส่วนผสม!N:N)+SUMIF(กวนไส้!$C:$C,'รับ-จ่าย ประจำวัน'!$B511,กวนไส้!N:N)+SUMIF(ผลิต1!$C:$C,'รับ-จ่าย ประจำวัน'!$B511,ผลิต1!N:N)+SUMIF(ผลิต2!$C:$C,'รับ-จ่าย ประจำวัน'!$B511,ผลิต2!N:N)+SUMIF(เส้นแต่งหน้าขนมเค้ก!$C:$C,'รับ-จ่าย ประจำวัน'!$B511,เส้นแต่งหน้าขนมเค้ก!N:N)+SUMIF(แพ็ค!$C:$C,'รับ-จ่าย ประจำวัน'!$B511,แพ็ค!N:N)+SUMIF(ธุรการ!$C:$C,'รับ-จ่าย ประจำวัน'!$B511,ธุรการ!N:N)+SUMIF(เส้นแต่งหน้าขนมปัง!$C:$C,'รับ-จ่าย ประจำวัน'!$B511,เส้นแต่งหน้าขนมปัง!N:N)+SUMIF('วางแผนBC,CJ'!$C:$C,'รับ-จ่าย ประจำวัน'!$B511,'วางแผนBC,CJ'!N:N)+SUMIF(RD!$C:$C,'รับ-จ่าย ประจำวัน'!$B511,RD!N:N)+SUMIF('FG,ออนไล,คัดแยก'!$C:$C,'รับ-จ่าย ประจำวัน'!$B511,'FG,ออนไล,คัดแยก'!N:N)</f>
        <v>0</v>
      </c>
      <c r="AV511" s="16">
        <f>SUMIF(เตรียมส่วนผสม!$C:$C,'รับ-จ่าย ประจำวัน'!$B511,เตรียมส่วนผสม!O:O)+SUMIF(กวนไส้!$C:$C,'รับ-จ่าย ประจำวัน'!$B511,กวนไส้!O:O)+SUMIF(ผลิต1!$C:$C,'รับ-จ่าย ประจำวัน'!$B511,ผลิต1!O:O)+SUMIF(ผลิต2!$C:$C,'รับ-จ่าย ประจำวัน'!$B511,ผลิต2!O:O)+SUMIF(เส้นแต่งหน้าขนมเค้ก!$C:$C,'รับ-จ่าย ประจำวัน'!$B511,เส้นแต่งหน้าขนมเค้ก!O:O)+SUMIF(แพ็ค!$C:$C,'รับ-จ่าย ประจำวัน'!$B511,แพ็ค!O:O)+SUMIF(ธุรการ!$C:$C,'รับ-จ่าย ประจำวัน'!$B511,ธุรการ!O:O)+SUMIF(เส้นแต่งหน้าขนมปัง!$C:$C,'รับ-จ่าย ประจำวัน'!$B511,เส้นแต่งหน้าขนมปัง!O:O)+SUMIF('วางแผนBC,CJ'!$C:$C,'รับ-จ่าย ประจำวัน'!$B511,'วางแผนBC,CJ'!O:O)+SUMIF(RD!$C:$C,'รับ-จ่าย ประจำวัน'!$B511,RD!O:O)+SUMIF('FG,ออนไล,คัดแยก'!$C:$C,'รับ-จ่าย ประจำวัน'!$B511,'FG,ออนไล,คัดแยก'!O:O)</f>
        <v>0</v>
      </c>
      <c r="AW511" s="16">
        <f>SUMIF(เตรียมส่วนผสม!$C:$C,'รับ-จ่าย ประจำวัน'!$B511,เตรียมส่วนผสม!P:P)+SUMIF(กวนไส้!$C:$C,'รับ-จ่าย ประจำวัน'!$B511,กวนไส้!P:P)+SUMIF(ผลิต1!$C:$C,'รับ-จ่าย ประจำวัน'!$B511,ผลิต1!P:P)+SUMIF(ผลิต2!$C:$C,'รับ-จ่าย ประจำวัน'!$B511,ผลิต2!P:P)+SUMIF(เส้นแต่งหน้าขนมเค้ก!$C:$C,'รับ-จ่าย ประจำวัน'!$B511,เส้นแต่งหน้าขนมเค้ก!P:P)+SUMIF(แพ็ค!$C:$C,'รับ-จ่าย ประจำวัน'!$B511,แพ็ค!P:P)+SUMIF(ธุรการ!$C:$C,'รับ-จ่าย ประจำวัน'!$B511,ธุรการ!P:P)+SUMIF(เส้นแต่งหน้าขนมปัง!$C:$C,'รับ-จ่าย ประจำวัน'!$B511,เส้นแต่งหน้าขนมปัง!P:P)+SUMIF('วางแผนBC,CJ'!$C:$C,'รับ-จ่าย ประจำวัน'!$B511,'วางแผนBC,CJ'!P:P)+SUMIF(RD!$C:$C,'รับ-จ่าย ประจำวัน'!$B511,RD!P:P)+SUMIF('FG,ออนไล,คัดแยก'!$C:$C,'รับ-จ่าย ประจำวัน'!$B511,'FG,ออนไล,คัดแยก'!P:P)</f>
        <v>900</v>
      </c>
      <c r="AX511" s="16">
        <f>SUMIF(เตรียมส่วนผสม!$C:$C,'รับ-จ่าย ประจำวัน'!$B511,เตรียมส่วนผสม!Q:Q)+SUMIF(กวนไส้!$C:$C,'รับ-จ่าย ประจำวัน'!$B511,กวนไส้!Q:Q)+SUMIF(ผลิต1!$C:$C,'รับ-จ่าย ประจำวัน'!$B511,ผลิต1!Q:Q)+SUMIF(ผลิต2!$C:$C,'รับ-จ่าย ประจำวัน'!$B511,ผลิต2!Q:Q)+SUMIF(เส้นแต่งหน้าขนมเค้ก!$C:$C,'รับ-จ่าย ประจำวัน'!$B511,เส้นแต่งหน้าขนมเค้ก!Q:Q)+SUMIF(แพ็ค!$C:$C,'รับ-จ่าย ประจำวัน'!$B511,แพ็ค!Q:Q)+SUMIF(ธุรการ!$C:$C,'รับ-จ่าย ประจำวัน'!$B511,ธุรการ!Q:Q)+SUMIF(เส้นแต่งหน้าขนมปัง!$C:$C,'รับ-จ่าย ประจำวัน'!$B511,เส้นแต่งหน้าขนมปัง!Q:Q)+SUMIF('วางแผนBC,CJ'!$C:$C,'รับ-จ่าย ประจำวัน'!$B511,'วางแผนBC,CJ'!Q:Q)+SUMIF(RD!$C:$C,'รับ-จ่าย ประจำวัน'!$B511,RD!Q:Q)+SUMIF('FG,ออนไล,คัดแยก'!$C:$C,'รับ-จ่าย ประจำวัน'!$B511,'FG,ออนไล,คัดแยก'!Q:Q)</f>
        <v>0</v>
      </c>
      <c r="AY511" s="16">
        <f>SUMIF(เตรียมส่วนผสม!$C:$C,'รับ-จ่าย ประจำวัน'!$B511,เตรียมส่วนผสม!R:R)+SUMIF(กวนไส้!$C:$C,'รับ-จ่าย ประจำวัน'!$B511,กวนไส้!R:R)+SUMIF(ผลิต1!$C:$C,'รับ-จ่าย ประจำวัน'!$B511,ผลิต1!R:R)+SUMIF(ผลิต2!$C:$C,'รับ-จ่าย ประจำวัน'!$B511,ผลิต2!R:R)+SUMIF(เส้นแต่งหน้าขนมเค้ก!$C:$C,'รับ-จ่าย ประจำวัน'!$B511,เส้นแต่งหน้าขนมเค้ก!R:R)+SUMIF(แพ็ค!$C:$C,'รับ-จ่าย ประจำวัน'!$B511,แพ็ค!R:R)+SUMIF(ธุรการ!$C:$C,'รับ-จ่าย ประจำวัน'!$B511,ธุรการ!R:R)+SUMIF(เส้นแต่งหน้าขนมปัง!$C:$C,'รับ-จ่าย ประจำวัน'!$B511,เส้นแต่งหน้าขนมปัง!R:R)+SUMIF('วางแผนBC,CJ'!$C:$C,'รับ-จ่าย ประจำวัน'!$B511,'วางแผนBC,CJ'!R:R)+SUMIF(RD!$C:$C,'รับ-จ่าย ประจำวัน'!$B511,RD!R:R)+SUMIF('FG,ออนไล,คัดแยก'!$C:$C,'รับ-จ่าย ประจำวัน'!$B511,'FG,ออนไล,คัดแยก'!R:R)</f>
        <v>0</v>
      </c>
      <c r="AZ511" s="16">
        <f>SUMIF(เตรียมส่วนผสม!$C:$C,'รับ-จ่าย ประจำวัน'!$B511,เตรียมส่วนผสม!S:S)+SUMIF(กวนไส้!$C:$C,'รับ-จ่าย ประจำวัน'!$B511,กวนไส้!S:S)+SUMIF(ผลิต1!$C:$C,'รับ-จ่าย ประจำวัน'!$B511,ผลิต1!S:S)+SUMIF(ผลิต2!$C:$C,'รับ-จ่าย ประจำวัน'!$B511,ผลิต2!S:S)+SUMIF(เส้นแต่งหน้าขนมเค้ก!$C:$C,'รับ-จ่าย ประจำวัน'!$B511,เส้นแต่งหน้าขนมเค้ก!S:S)+SUMIF(แพ็ค!$C:$C,'รับ-จ่าย ประจำวัน'!$B511,แพ็ค!S:S)+SUMIF(ธุรการ!$C:$C,'รับ-จ่าย ประจำวัน'!$B511,ธุรการ!S:S)+SUMIF(เส้นแต่งหน้าขนมปัง!$C:$C,'รับ-จ่าย ประจำวัน'!$B511,เส้นแต่งหน้าขนมปัง!S:S)+SUMIF('วางแผนBC,CJ'!$C:$C,'รับ-จ่าย ประจำวัน'!$B511,'วางแผนBC,CJ'!S:S)+SUMIF(RD!$C:$C,'รับ-จ่าย ประจำวัน'!$B511,RD!S:S)+SUMIF('FG,ออนไล,คัดแยก'!$C:$C,'รับ-จ่าย ประจำวัน'!$B511,'FG,ออนไล,คัดแยก'!S:S)</f>
        <v>0</v>
      </c>
      <c r="BA511" s="16">
        <f>SUMIF(เตรียมส่วนผสม!$C:$C,'รับ-จ่าย ประจำวัน'!$B511,เตรียมส่วนผสม!T:T)+SUMIF(กวนไส้!$C:$C,'รับ-จ่าย ประจำวัน'!$B511,กวนไส้!T:T)+SUMIF(ผลิต1!$C:$C,'รับ-จ่าย ประจำวัน'!$B511,ผลิต1!T:T)+SUMIF(ผลิต2!$C:$C,'รับ-จ่าย ประจำวัน'!$B511,ผลิต2!T:T)+SUMIF(เส้นแต่งหน้าขนมเค้ก!$C:$C,'รับ-จ่าย ประจำวัน'!$B511,เส้นแต่งหน้าขนมเค้ก!T:T)+SUMIF(แพ็ค!$C:$C,'รับ-จ่าย ประจำวัน'!$B511,แพ็ค!T:T)+SUMIF(ธุรการ!$C:$C,'รับ-จ่าย ประจำวัน'!$B511,ธุรการ!T:T)+SUMIF(เส้นแต่งหน้าขนมปัง!$C:$C,'รับ-จ่าย ประจำวัน'!$B511,เส้นแต่งหน้าขนมปัง!T:T)+SUMIF('วางแผนBC,CJ'!$C:$C,'รับ-จ่าย ประจำวัน'!$B511,'วางแผนBC,CJ'!T:T)+SUMIF(RD!$C:$C,'รับ-จ่าย ประจำวัน'!$B511,RD!T:T)+SUMIF('FG,ออนไล,คัดแยก'!$C:$C,'รับ-จ่าย ประจำวัน'!$B511,'FG,ออนไล,คัดแยก'!T:T)</f>
        <v>0</v>
      </c>
      <c r="BB511" s="16">
        <f>SUMIF(เตรียมส่วนผสม!$C:$C,'รับ-จ่าย ประจำวัน'!$B511,เตรียมส่วนผสม!U:U)+SUMIF(กวนไส้!$C:$C,'รับ-จ่าย ประจำวัน'!$B511,กวนไส้!U:U)+SUMIF(ผลิต1!$C:$C,'รับ-จ่าย ประจำวัน'!$B511,ผลิต1!U:U)+SUMIF(ผลิต2!$C:$C,'รับ-จ่าย ประจำวัน'!$B511,ผลิต2!U:U)+SUMIF(เส้นแต่งหน้าขนมเค้ก!$C:$C,'รับ-จ่าย ประจำวัน'!$B511,เส้นแต่งหน้าขนมเค้ก!U:U)+SUMIF(แพ็ค!$C:$C,'รับ-จ่าย ประจำวัน'!$B511,แพ็ค!U:U)+SUMIF(ธุรการ!$C:$C,'รับ-จ่าย ประจำวัน'!$B511,ธุรการ!U:U)+SUMIF(เส้นแต่งหน้าขนมปัง!$C:$C,'รับ-จ่าย ประจำวัน'!$B511,เส้นแต่งหน้าขนมปัง!U:U)+SUMIF('วางแผนBC,CJ'!$C:$C,'รับ-จ่าย ประจำวัน'!$B511,'วางแผนBC,CJ'!U:U)+SUMIF(RD!$C:$C,'รับ-จ่าย ประจำวัน'!$B511,RD!U:U)+SUMIF('FG,ออนไล,คัดแยก'!$C:$C,'รับ-จ่าย ประจำวัน'!$B511,'FG,ออนไล,คัดแยก'!U:U)</f>
        <v>0</v>
      </c>
      <c r="BC511" s="16">
        <f>SUMIF(เตรียมส่วนผสม!$C:$C,'รับ-จ่าย ประจำวัน'!$B511,เตรียมส่วนผสม!V:V)+SUMIF(กวนไส้!$C:$C,'รับ-จ่าย ประจำวัน'!$B511,กวนไส้!V:V)+SUMIF(ผลิต1!$C:$C,'รับ-จ่าย ประจำวัน'!$B511,ผลิต1!V:V)+SUMIF(ผลิต2!$C:$C,'รับ-จ่าย ประจำวัน'!$B511,ผลิต2!V:V)+SUMIF(เส้นแต่งหน้าขนมเค้ก!$C:$C,'รับ-จ่าย ประจำวัน'!$B511,เส้นแต่งหน้าขนมเค้ก!V:V)+SUMIF(แพ็ค!$C:$C,'รับ-จ่าย ประจำวัน'!$B511,แพ็ค!V:V)+SUMIF(ธุรการ!$C:$C,'รับ-จ่าย ประจำวัน'!$B511,ธุรการ!V:V)+SUMIF(เส้นแต่งหน้าขนมปัง!$C:$C,'รับ-จ่าย ประจำวัน'!$B511,เส้นแต่งหน้าขนมปัง!V:V)+SUMIF('วางแผนBC,CJ'!$C:$C,'รับ-จ่าย ประจำวัน'!$B511,'วางแผนBC,CJ'!V:V)+SUMIF(RD!$C:$C,'รับ-จ่าย ประจำวัน'!$B511,RD!V:V)+SUMIF('FG,ออนไล,คัดแยก'!$C:$C,'รับ-จ่าย ประจำวัน'!$B511,'FG,ออนไล,คัดแยก'!V:V)</f>
        <v>0</v>
      </c>
      <c r="BD511" s="16">
        <f>SUMIF(เตรียมส่วนผสม!$C:$C,'รับ-จ่าย ประจำวัน'!$B511,เตรียมส่วนผสม!W:W)+SUMIF(กวนไส้!$C:$C,'รับ-จ่าย ประจำวัน'!$B511,กวนไส้!W:W)+SUMIF(ผลิต1!$C:$C,'รับ-จ่าย ประจำวัน'!$B511,ผลิต1!W:W)+SUMIF(ผลิต2!$C:$C,'รับ-จ่าย ประจำวัน'!$B511,ผลิต2!W:W)+SUMIF(เส้นแต่งหน้าขนมเค้ก!$C:$C,'รับ-จ่าย ประจำวัน'!$B511,เส้นแต่งหน้าขนมเค้ก!W:W)+SUMIF(แพ็ค!$C:$C,'รับ-จ่าย ประจำวัน'!$B511,แพ็ค!W:W)+SUMIF(ธุรการ!$C:$C,'รับ-จ่าย ประจำวัน'!$B511,ธุรการ!W:W)+SUMIF(เส้นแต่งหน้าขนมปัง!$C:$C,'รับ-จ่าย ประจำวัน'!$B511,เส้นแต่งหน้าขนมปัง!W:W)+SUMIF('วางแผนBC,CJ'!$C:$C,'รับ-จ่าย ประจำวัน'!$B511,'วางแผนBC,CJ'!W:W)+SUMIF(RD!$C:$C,'รับ-จ่าย ประจำวัน'!$B511,RD!W:W)+SUMIF('FG,ออนไล,คัดแยก'!$C:$C,'รับ-จ่าย ประจำวัน'!$B511,'FG,ออนไล,คัดแยก'!W:W)</f>
        <v>0</v>
      </c>
      <c r="BE511" s="16">
        <f>SUMIF(เตรียมส่วนผสม!$C:$C,'รับ-จ่าย ประจำวัน'!$B511,เตรียมส่วนผสม!X:X)+SUMIF(กวนไส้!$C:$C,'รับ-จ่าย ประจำวัน'!$B511,กวนไส้!X:X)+SUMIF(ผลิต1!$C:$C,'รับ-จ่าย ประจำวัน'!$B511,ผลิต1!X:X)+SUMIF(ผลิต2!$C:$C,'รับ-จ่าย ประจำวัน'!$B511,ผลิต2!X:X)+SUMIF(เส้นแต่งหน้าขนมเค้ก!$C:$C,'รับ-จ่าย ประจำวัน'!$B511,เส้นแต่งหน้าขนมเค้ก!X:X)+SUMIF(แพ็ค!$C:$C,'รับ-จ่าย ประจำวัน'!$B511,แพ็ค!X:X)+SUMIF(ธุรการ!$C:$C,'รับ-จ่าย ประจำวัน'!$B511,ธุรการ!X:X)+SUMIF(เส้นแต่งหน้าขนมปัง!$C:$C,'รับ-จ่าย ประจำวัน'!$B511,เส้นแต่งหน้าขนมปัง!X:X)+SUMIF('วางแผนBC,CJ'!$C:$C,'รับ-จ่าย ประจำวัน'!$B511,'วางแผนBC,CJ'!X:X)+SUMIF(RD!$C:$C,'รับ-จ่าย ประจำวัน'!$B511,RD!X:X)+SUMIF('FG,ออนไล,คัดแยก'!$C:$C,'รับ-จ่าย ประจำวัน'!$B511,'FG,ออนไล,คัดแยก'!X:X)</f>
        <v>0</v>
      </c>
      <c r="BF511" s="16">
        <f>SUMIF(เตรียมส่วนผสม!$C:$C,'รับ-จ่าย ประจำวัน'!$B511,เตรียมส่วนผสม!Y:Y)+SUMIF(กวนไส้!$C:$C,'รับ-จ่าย ประจำวัน'!$B511,กวนไส้!Y:Y)+SUMIF(ผลิต1!$C:$C,'รับ-จ่าย ประจำวัน'!$B511,ผลิต1!Y:Y)+SUMIF(ผลิต2!$C:$C,'รับ-จ่าย ประจำวัน'!$B511,ผลิต2!Y:Y)+SUMIF(เส้นแต่งหน้าขนมเค้ก!$C:$C,'รับ-จ่าย ประจำวัน'!$B511,เส้นแต่งหน้าขนมเค้ก!Y:Y)+SUMIF(แพ็ค!$C:$C,'รับ-จ่าย ประจำวัน'!$B511,แพ็ค!Y:Y)+SUMIF(ธุรการ!$C:$C,'รับ-จ่าย ประจำวัน'!$B511,ธุรการ!Y:Y)+SUMIF(เส้นแต่งหน้าขนมปัง!$C:$C,'รับ-จ่าย ประจำวัน'!$B511,เส้นแต่งหน้าขนมปัง!Y:Y)+SUMIF('วางแผนBC,CJ'!$C:$C,'รับ-จ่าย ประจำวัน'!$B511,'วางแผนBC,CJ'!Y:Y)+SUMIF(RD!$C:$C,'รับ-จ่าย ประจำวัน'!$B511,RD!Y:Y)+SUMIF('FG,ออนไล,คัดแยก'!$C:$C,'รับ-จ่าย ประจำวัน'!$B511,'FG,ออนไล,คัดแยก'!Y:Y)</f>
        <v>0</v>
      </c>
      <c r="BG511" s="16">
        <f>SUMIF(เตรียมส่วนผสม!$C:$C,'รับ-จ่าย ประจำวัน'!$B511,เตรียมส่วนผสม!Z:Z)+SUMIF(กวนไส้!$C:$C,'รับ-จ่าย ประจำวัน'!$B511,กวนไส้!Z:Z)+SUMIF(ผลิต1!$C:$C,'รับ-จ่าย ประจำวัน'!$B511,ผลิต1!Z:Z)+SUMIF(ผลิต2!$C:$C,'รับ-จ่าย ประจำวัน'!$B511,ผลิต2!Z:Z)+SUMIF(เส้นแต่งหน้าขนมเค้ก!$C:$C,'รับ-จ่าย ประจำวัน'!$B511,เส้นแต่งหน้าขนมเค้ก!Z:Z)+SUMIF(แพ็ค!$C:$C,'รับ-จ่าย ประจำวัน'!$B511,แพ็ค!Z:Z)+SUMIF(ธุรการ!$C:$C,'รับ-จ่าย ประจำวัน'!$B511,ธุรการ!Z:Z)+SUMIF(เส้นแต่งหน้าขนมปัง!$C:$C,'รับ-จ่าย ประจำวัน'!$B511,เส้นแต่งหน้าขนมปัง!Z:Z)+SUMIF('วางแผนBC,CJ'!$C:$C,'รับ-จ่าย ประจำวัน'!$B511,'วางแผนBC,CJ'!Z:Z)+SUMIF(RD!$C:$C,'รับ-จ่าย ประจำวัน'!$B511,RD!Z:Z)+SUMIF('FG,ออนไล,คัดแยก'!$C:$C,'รับ-จ่าย ประจำวัน'!$B511,'FG,ออนไล,คัดแยก'!Z:Z)</f>
        <v>0</v>
      </c>
      <c r="BH511" s="16">
        <f>SUMIF(เตรียมส่วนผสม!$C:$C,'รับ-จ่าย ประจำวัน'!$B511,เตรียมส่วนผสม!AA:AA)+SUMIF(กวนไส้!$C:$C,'รับ-จ่าย ประจำวัน'!$B511,กวนไส้!AA:AA)+SUMIF(ผลิต1!$C:$C,'รับ-จ่าย ประจำวัน'!$B511,ผลิต1!AA:AA)+SUMIF(ผลิต2!$C:$C,'รับ-จ่าย ประจำวัน'!$B511,ผลิต2!AA:AA)+SUMIF(เส้นแต่งหน้าขนมเค้ก!$C:$C,'รับ-จ่าย ประจำวัน'!$B511,เส้นแต่งหน้าขนมเค้ก!AA:AA)+SUMIF(แพ็ค!$C:$C,'รับ-จ่าย ประจำวัน'!$B511,แพ็ค!AA:AA)+SUMIF(ธุรการ!$C:$C,'รับ-จ่าย ประจำวัน'!$B511,ธุรการ!AA:AA)+SUMIF(เส้นแต่งหน้าขนมปัง!$C:$C,'รับ-จ่าย ประจำวัน'!$B511,เส้นแต่งหน้าขนมปัง!AA:AA)+SUMIF('วางแผนBC,CJ'!$C:$C,'รับ-จ่าย ประจำวัน'!$B511,'วางแผนBC,CJ'!AA:AA)+SUMIF(RD!$C:$C,'รับ-จ่าย ประจำวัน'!$B511,RD!AA:AA)+SUMIF('FG,ออนไล,คัดแยก'!$C:$C,'รับ-จ่าย ประจำวัน'!$B511,'FG,ออนไล,คัดแยก'!AA:AA)</f>
        <v>0</v>
      </c>
      <c r="BI511" s="16">
        <f>SUMIF(เตรียมส่วนผสม!$C:$C,'รับ-จ่าย ประจำวัน'!$B511,เตรียมส่วนผสม!AB:AB)+SUMIF(กวนไส้!$C:$C,'รับ-จ่าย ประจำวัน'!$B511,กวนไส้!AB:AB)+SUMIF(ผลิต1!$C:$C,'รับ-จ่าย ประจำวัน'!$B511,ผลิต1!AB:AB)+SUMIF(ผลิต2!$C:$C,'รับ-จ่าย ประจำวัน'!$B511,ผลิต2!AB:AB)+SUMIF(เส้นแต่งหน้าขนมเค้ก!$C:$C,'รับ-จ่าย ประจำวัน'!$B511,เส้นแต่งหน้าขนมเค้ก!AB:AB)+SUMIF(แพ็ค!$C:$C,'รับ-จ่าย ประจำวัน'!$B511,แพ็ค!AB:AB)+SUMIF(ธุรการ!$C:$C,'รับ-จ่าย ประจำวัน'!$B511,ธุรการ!AB:AB)+SUMIF(เส้นแต่งหน้าขนมปัง!$C:$C,'รับ-จ่าย ประจำวัน'!$B511,เส้นแต่งหน้าขนมปัง!AB:AB)+SUMIF('วางแผนBC,CJ'!$C:$C,'รับ-จ่าย ประจำวัน'!$B511,'วางแผนBC,CJ'!AB:AB)+SUMIF(RD!$C:$C,'รับ-จ่าย ประจำวัน'!$B511,RD!AB:AB)+SUMIF('FG,ออนไล,คัดแยก'!$C:$C,'รับ-จ่าย ประจำวัน'!$B511,'FG,ออนไล,คัดแยก'!AB:AB)</f>
        <v>0</v>
      </c>
      <c r="BJ511" s="16">
        <f>SUMIF(เตรียมส่วนผสม!$C:$C,'รับ-จ่าย ประจำวัน'!$B511,เตรียมส่วนผสม!AC:AC)+SUMIF(กวนไส้!$C:$C,'รับ-จ่าย ประจำวัน'!$B511,กวนไส้!AC:AC)+SUMIF(ผลิต1!$C:$C,'รับ-จ่าย ประจำวัน'!$B511,ผลิต1!AC:AC)+SUMIF(ผลิต2!$C:$C,'รับ-จ่าย ประจำวัน'!$B511,ผลิต2!AC:AC)+SUMIF(เส้นแต่งหน้าขนมเค้ก!$C:$C,'รับ-จ่าย ประจำวัน'!$B511,เส้นแต่งหน้าขนมเค้ก!AC:AC)+SUMIF(แพ็ค!$C:$C,'รับ-จ่าย ประจำวัน'!$B511,แพ็ค!AC:AC)+SUMIF(ธุรการ!$C:$C,'รับ-จ่าย ประจำวัน'!$B511,ธุรการ!AC:AC)+SUMIF(เส้นแต่งหน้าขนมปัง!$C:$C,'รับ-จ่าย ประจำวัน'!$B511,เส้นแต่งหน้าขนมปัง!AC:AC)+SUMIF('วางแผนBC,CJ'!$C:$C,'รับ-จ่าย ประจำวัน'!$B511,'วางแผนBC,CJ'!AC:AC)+SUMIF(RD!$C:$C,'รับ-จ่าย ประจำวัน'!$B511,RD!AC:AC)+SUMIF('FG,ออนไล,คัดแยก'!$C:$C,'รับ-จ่าย ประจำวัน'!$B511,'FG,ออนไล,คัดแยก'!AC:AC)</f>
        <v>450</v>
      </c>
      <c r="BK511" s="16">
        <f>SUMIF(เตรียมส่วนผสม!$C:$C,'รับ-จ่าย ประจำวัน'!$B511,เตรียมส่วนผสม!AD:AD)+SUMIF(กวนไส้!$C:$C,'รับ-จ่าย ประจำวัน'!$B511,กวนไส้!AD:AD)+SUMIF(ผลิต1!$C:$C,'รับ-จ่าย ประจำวัน'!$B511,ผลิต1!AD:AD)+SUMIF(ผลิต2!$C:$C,'รับ-จ่าย ประจำวัน'!$B511,ผลิต2!AD:AD)+SUMIF(เส้นแต่งหน้าขนมเค้ก!$C:$C,'รับ-จ่าย ประจำวัน'!$B511,เส้นแต่งหน้าขนมเค้ก!AD:AD)+SUMIF(แพ็ค!$C:$C,'รับ-จ่าย ประจำวัน'!$B511,แพ็ค!AD:AD)+SUMIF(ธุรการ!$C:$C,'รับ-จ่าย ประจำวัน'!$B511,ธุรการ!AD:AD)+SUMIF(เส้นแต่งหน้าขนมปัง!$C:$C,'รับ-จ่าย ประจำวัน'!$B511,เส้นแต่งหน้าขนมปัง!AD:AD)+SUMIF('วางแผนBC,CJ'!$C:$C,'รับ-จ่าย ประจำวัน'!$B511,'วางแผนBC,CJ'!AD:AD)+SUMIF(RD!$C:$C,'รับ-จ่าย ประจำวัน'!$B511,RD!AD:AD)+SUMIF('FG,ออนไล,คัดแยก'!$C:$C,'รับ-จ่าย ประจำวัน'!$B511,'FG,ออนไล,คัดแยก'!AD:AD)</f>
        <v>0</v>
      </c>
      <c r="BL511" s="16">
        <f>SUMIF(เตรียมส่วนผสม!$C:$C,'รับ-จ่าย ประจำวัน'!$B511,เตรียมส่วนผสม!AE:AE)+SUMIF(กวนไส้!$C:$C,'รับ-จ่าย ประจำวัน'!$B511,กวนไส้!AE:AE)+SUMIF(ผลิต1!$C:$C,'รับ-จ่าย ประจำวัน'!$B511,ผลิต1!AE:AE)+SUMIF(ผลิต2!$C:$C,'รับ-จ่าย ประจำวัน'!$B511,ผลิต2!AE:AE)+SUMIF(เส้นแต่งหน้าขนมเค้ก!$C:$C,'รับ-จ่าย ประจำวัน'!$B511,เส้นแต่งหน้าขนมเค้ก!AE:AE)+SUMIF(แพ็ค!$C:$C,'รับ-จ่าย ประจำวัน'!$B511,แพ็ค!AE:AE)+SUMIF(ธุรการ!$C:$C,'รับ-จ่าย ประจำวัน'!$B511,ธุรการ!AE:AE)+SUMIF(เส้นแต่งหน้าขนมปัง!$C:$C,'รับ-จ่าย ประจำวัน'!$B511,เส้นแต่งหน้าขนมปัง!AE:AE)+SUMIF('วางแผนBC,CJ'!$C:$C,'รับ-จ่าย ประจำวัน'!$B511,'วางแผนBC,CJ'!AE:AE)+SUMIF(RD!$C:$C,'รับ-จ่าย ประจำวัน'!$B511,RD!AE:AE)+SUMIF('FG,ออนไล,คัดแยก'!$C:$C,'รับ-จ่าย ประจำวัน'!$B511,'FG,ออนไล,คัดแยก'!AE:AE)</f>
        <v>0</v>
      </c>
      <c r="BM511" s="16">
        <f>SUMIF(เตรียมส่วนผสม!$C:$C,'รับ-จ่าย ประจำวัน'!$B511,เตรียมส่วนผสม!AF:AF)+SUMIF(กวนไส้!$C:$C,'รับ-จ่าย ประจำวัน'!$B511,กวนไส้!AF:AF)+SUMIF(ผลิต1!$C:$C,'รับ-จ่าย ประจำวัน'!$B511,ผลิต1!AF:AF)+SUMIF(ผลิต2!$C:$C,'รับ-จ่าย ประจำวัน'!$B511,ผลิต2!AF:AF)+SUMIF(เส้นแต่งหน้าขนมเค้ก!$C:$C,'รับ-จ่าย ประจำวัน'!$B511,เส้นแต่งหน้าขนมเค้ก!AF:AF)+SUMIF(แพ็ค!$C:$C,'รับ-จ่าย ประจำวัน'!$B511,แพ็ค!AF:AF)+SUMIF(ธุรการ!$C:$C,'รับ-จ่าย ประจำวัน'!$B511,ธุรการ!AF:AF)+SUMIF(เส้นแต่งหน้าขนมปัง!$C:$C,'รับ-จ่าย ประจำวัน'!$B511,เส้นแต่งหน้าขนมปัง!AF:AF)+SUMIF('วางแผนBC,CJ'!$C:$C,'รับ-จ่าย ประจำวัน'!$B511,'วางแผนBC,CJ'!AF:AF)+SUMIF(RD!$C:$C,'รับ-จ่าย ประจำวัน'!$B511,RD!AF:AF)+SUMIF('FG,ออนไล,คัดแยก'!$C:$C,'รับ-จ่าย ประจำวัน'!$B511,'FG,ออนไล,คัดแยก'!AF:AF)</f>
        <v>450</v>
      </c>
      <c r="BN511" s="16">
        <f>SUMIF(เตรียมส่วนผสม!$C:$C,'รับ-จ่าย ประจำวัน'!$B511,เตรียมส่วนผสม!AG:AG)+SUMIF(กวนไส้!$C:$C,'รับ-จ่าย ประจำวัน'!$B511,กวนไส้!AG:AG)+SUMIF(ผลิต1!$C:$C,'รับ-จ่าย ประจำวัน'!$B511,ผลิต1!AG:AG)+SUMIF(ผลิต2!$C:$C,'รับ-จ่าย ประจำวัน'!$B511,ผลิต2!AG:AG)+SUMIF(เส้นแต่งหน้าขนมเค้ก!$C:$C,'รับ-จ่าย ประจำวัน'!$B511,เส้นแต่งหน้าขนมเค้ก!AG:AG)+SUMIF(แพ็ค!$C:$C,'รับ-จ่าย ประจำวัน'!$B511,แพ็ค!AG:AG)+SUMIF(ธุรการ!$C:$C,'รับ-จ่าย ประจำวัน'!$B511,ธุรการ!AG:AG)+SUMIF(เส้นแต่งหน้าขนมปัง!$C:$C,'รับ-จ่าย ประจำวัน'!$B511,เส้นแต่งหน้าขนมปัง!AG:AG)+SUMIF('วางแผนBC,CJ'!$C:$C,'รับ-จ่าย ประจำวัน'!$B511,'วางแผนBC,CJ'!AG:AG)+SUMIF(RD!$C:$C,'รับ-จ่าย ประจำวัน'!$B511,RD!AG:AG)+SUMIF('FG,ออนไล,คัดแยก'!$C:$C,'รับ-จ่าย ประจำวัน'!$B511,'FG,ออนไล,คัดแยก'!AG:AG)</f>
        <v>0</v>
      </c>
      <c r="BO511" s="16">
        <f>SUMIF(เตรียมส่วนผสม!$C:$C,'รับ-จ่าย ประจำวัน'!$B511,เตรียมส่วนผสม!AH:AH)+SUMIF(กวนไส้!$C:$C,'รับ-จ่าย ประจำวัน'!$B511,กวนไส้!AH:AH)+SUMIF(ผลิต1!$C:$C,'รับ-จ่าย ประจำวัน'!$B511,ผลิต1!AH:AH)+SUMIF(ผลิต2!$C:$C,'รับ-จ่าย ประจำวัน'!$B511,ผลิต2!AH:AH)+SUMIF(เส้นแต่งหน้าขนมเค้ก!$C:$C,'รับ-จ่าย ประจำวัน'!$B511,เส้นแต่งหน้าขนมเค้ก!AH:AH)+SUMIF(แพ็ค!$C:$C,'รับ-จ่าย ประจำวัน'!$B511,แพ็ค!AH:AH)+SUMIF(ธุรการ!$C:$C,'รับ-จ่าย ประจำวัน'!$B511,ธุรการ!AH:AH)+SUMIF(เส้นแต่งหน้าขนมปัง!$C:$C,'รับ-จ่าย ประจำวัน'!$B511,เส้นแต่งหน้าขนมปัง!AH:AH)+SUMIF('วางแผนBC,CJ'!$C:$C,'รับ-จ่าย ประจำวัน'!$B511,'วางแผนBC,CJ'!AH:AH)+SUMIF(RD!$C:$C,'รับ-จ่าย ประจำวัน'!$B511,RD!AH:AH)+SUMIF('FG,ออนไล,คัดแยก'!$C:$C,'รับ-จ่าย ประจำวัน'!$B511,'FG,ออนไล,คัดแยก'!AH:AH)</f>
        <v>0</v>
      </c>
      <c r="BP511" s="16">
        <f>SUMIF(เตรียมส่วนผสม!$C:$C,'รับ-จ่าย ประจำวัน'!$B511,เตรียมส่วนผสม!AI:AI)+SUMIF(กวนไส้!$C:$C,'รับ-จ่าย ประจำวัน'!$B511,กวนไส้!AI:AI)+SUMIF(ผลิต1!$C:$C,'รับ-จ่าย ประจำวัน'!$B511,ผลิต1!AI:AI)+SUMIF(ผลิต2!$C:$C,'รับ-จ่าย ประจำวัน'!$B511,ผลิต2!AI:AI)+SUMIF(เส้นแต่งหน้าขนมเค้ก!$C:$C,'รับ-จ่าย ประจำวัน'!$B511,เส้นแต่งหน้าขนมเค้ก!AI:AI)+SUMIF(แพ็ค!$C:$C,'รับ-จ่าย ประจำวัน'!$B511,แพ็ค!AI:AI)+SUMIF(ธุรการ!$C:$C,'รับ-จ่าย ประจำวัน'!$B511,ธุรการ!AI:AI)+SUMIF(เส้นแต่งหน้าขนมปัง!$C:$C,'รับ-จ่าย ประจำวัน'!$B511,เส้นแต่งหน้าขนมปัง!AI:AI)+SUMIF('วางแผนBC,CJ'!$C:$C,'รับ-จ่าย ประจำวัน'!$B511,'วางแผนBC,CJ'!AI:AI)+SUMIF(RD!$C:$C,'รับ-จ่าย ประจำวัน'!$B511,RD!AI:AI)+SUMIF('FG,ออนไล,คัดแยก'!$C:$C,'รับ-จ่าย ประจำวัน'!$B511,'FG,ออนไล,คัดแยก'!AI:AI)</f>
        <v>0</v>
      </c>
      <c r="BQ511" s="16">
        <f>SUMIF(เตรียมส่วนผสม!$C:$C,'รับ-จ่าย ประจำวัน'!$B511,เตรียมส่วนผสม!AJ:AJ)+SUMIF(กวนไส้!$C:$C,'รับ-จ่าย ประจำวัน'!$B511,กวนไส้!AJ:AJ)+SUMIF(ผลิต1!$C:$C,'รับ-จ่าย ประจำวัน'!$B511,ผลิต1!AJ:AJ)+SUMIF(ผลิต2!$C:$C,'รับ-จ่าย ประจำวัน'!$B511,ผลิต2!AJ:AJ)+SUMIF(เส้นแต่งหน้าขนมเค้ก!$C:$C,'รับ-จ่าย ประจำวัน'!$B511,เส้นแต่งหน้าขนมเค้ก!AJ:AJ)+SUMIF(แพ็ค!$C:$C,'รับ-จ่าย ประจำวัน'!$B511,แพ็ค!AJ:AJ)+SUMIF(ธุรการ!$C:$C,'รับ-จ่าย ประจำวัน'!$B511,ธุรการ!AJ:AJ)+SUMIF(เส้นแต่งหน้าขนมปัง!$C:$C,'รับ-จ่าย ประจำวัน'!$B511,เส้นแต่งหน้าขนมปัง!AJ:AJ)+SUMIF('วางแผนBC,CJ'!$C:$C,'รับ-จ่าย ประจำวัน'!$B511,'วางแผนBC,CJ'!AJ:AJ)+SUMIF(RD!$C:$C,'รับ-จ่าย ประจำวัน'!$B511,RD!AJ:AJ)+SUMIF('FG,ออนไล,คัดแยก'!$C:$C,'รับ-จ่าย ประจำวัน'!$B511,'FG,ออนไล,คัดแยก'!AJ:AJ)</f>
        <v>0</v>
      </c>
      <c r="BR511" s="16">
        <f>SUMIF(เตรียมส่วนผสม!$C:$C,'รับ-จ่าย ประจำวัน'!$B511,เตรียมส่วนผสม!AK:AK)+SUMIF(กวนไส้!$C:$C,'รับ-จ่าย ประจำวัน'!$B511,กวนไส้!AK:AK)+SUMIF(ผลิต1!$C:$C,'รับ-จ่าย ประจำวัน'!$B511,ผลิต1!AK:AK)+SUMIF(ผลิต2!$C:$C,'รับ-จ่าย ประจำวัน'!$B511,ผลิต2!AK:AK)+SUMIF(เส้นแต่งหน้าขนมเค้ก!$C:$C,'รับ-จ่าย ประจำวัน'!$B511,เส้นแต่งหน้าขนมเค้ก!AK:AK)+SUMIF(แพ็ค!$C:$C,'รับ-จ่าย ประจำวัน'!$B511,แพ็ค!AK:AK)+SUMIF(ธุรการ!$C:$C,'รับ-จ่าย ประจำวัน'!$B511,ธุรการ!AK:AK)+SUMIF(เส้นแต่งหน้าขนมปัง!$C:$C,'รับ-จ่าย ประจำวัน'!$B511,เส้นแต่งหน้าขนมปัง!AK:AK)+SUMIF('วางแผนBC,CJ'!$C:$C,'รับ-จ่าย ประจำวัน'!$B511,'วางแผนBC,CJ'!AK:AK)+SUMIF(RD!$C:$C,'รับ-จ่าย ประจำวัน'!$B511,RD!AK:AK)+SUMIF('FG,ออนไล,คัดแยก'!$C:$C,'รับ-จ่าย ประจำวัน'!$B511,'FG,ออนไล,คัดแยก'!AK:AK)</f>
        <v>0</v>
      </c>
      <c r="BS511" s="16">
        <f>SUMIF(เตรียมส่วนผสม!$C:$C,'รับ-จ่าย ประจำวัน'!$B511,เตรียมส่วนผสม!AL:AL)+SUMIF(กวนไส้!$C:$C,'รับ-จ่าย ประจำวัน'!$B511,กวนไส้!AL:AL)+SUMIF(ผลิต1!$C:$C,'รับ-จ่าย ประจำวัน'!$B511,ผลิต1!AL:AL)+SUMIF(ผลิต2!$C:$C,'รับ-จ่าย ประจำวัน'!$B511,ผลิต2!AL:AL)+SUMIF(เส้นแต่งหน้าขนมเค้ก!$C:$C,'รับ-จ่าย ประจำวัน'!$B511,เส้นแต่งหน้าขนมเค้ก!AL:AL)+SUMIF(แพ็ค!$C:$C,'รับ-จ่าย ประจำวัน'!$B511,แพ็ค!AL:AL)+SUMIF(ธุรการ!$C:$C,'รับ-จ่าย ประจำวัน'!$B511,ธุรการ!AL:AL)+SUMIF(เส้นแต่งหน้าขนมปัง!$C:$C,'รับ-จ่าย ประจำวัน'!$B511,เส้นแต่งหน้าขนมปัง!AL:AL)+SUMIF('วางแผนBC,CJ'!$C:$C,'รับ-จ่าย ประจำวัน'!$B511,'วางแผนBC,CJ'!AL:AL)+SUMIF(RD!$C:$C,'รับ-จ่าย ประจำวัน'!$B511,RD!AL:AL)+SUMIF('FG,ออนไล,คัดแยก'!$C:$C,'รับ-จ่าย ประจำวัน'!$B511,'FG,ออนไล,คัดแยก'!AL:AL)</f>
        <v>0</v>
      </c>
      <c r="BT511" s="18">
        <f t="shared" si="107"/>
        <v>1800</v>
      </c>
      <c r="BU511" s="116"/>
      <c r="BV511" s="146">
        <f t="shared" si="108"/>
        <v>16290</v>
      </c>
      <c r="BW511" s="183">
        <v>30</v>
      </c>
      <c r="BX511" s="172">
        <f>BT511/30</f>
        <v>60</v>
      </c>
      <c r="BY511" s="188">
        <f t="shared" si="104"/>
        <v>271.5</v>
      </c>
      <c r="BZ511" s="180">
        <f t="shared" ca="1" si="109"/>
        <v>46474.5</v>
      </c>
      <c r="CA511" s="93"/>
      <c r="CB511" s="93"/>
      <c r="CC511" s="93"/>
      <c r="CD511" s="93"/>
      <c r="CE511" s="93"/>
      <c r="CF511" s="93"/>
      <c r="CG511" s="93"/>
      <c r="CH511" s="93"/>
      <c r="CI511" s="93"/>
      <c r="CJ511" s="97"/>
      <c r="CK511" s="9">
        <f t="shared" si="105"/>
        <v>16290</v>
      </c>
    </row>
    <row r="512" spans="1:89" hidden="1" x14ac:dyDescent="0.5">
      <c r="A512" s="149"/>
      <c r="B512" s="34">
        <v>1023301014</v>
      </c>
      <c r="C512" s="33" t="s">
        <v>1935</v>
      </c>
      <c r="D512" s="141" t="s">
        <v>91</v>
      </c>
      <c r="E512" s="25"/>
      <c r="F512" s="132"/>
      <c r="G512" s="25"/>
      <c r="H512" s="12">
        <v>4140</v>
      </c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11"/>
      <c r="AF512" s="11"/>
      <c r="AG512" s="11"/>
      <c r="AH512" s="11"/>
      <c r="AI512" s="25"/>
      <c r="AJ512" s="25"/>
      <c r="AK512" s="25"/>
      <c r="AL512" s="25"/>
      <c r="AM512" s="25"/>
      <c r="AN512" s="15">
        <f t="shared" si="111"/>
        <v>0</v>
      </c>
      <c r="AO512" s="16">
        <f>SUMIF(เตรียมส่วนผสม!$C:$C,'รับ-จ่าย ประจำวัน'!$B512,เตรียมส่วนผสม!H:H)+SUMIF(กวนไส้!$C:$C,'รับ-จ่าย ประจำวัน'!$B512,กวนไส้!H:H)+SUMIF(ผลิต1!$C:$C,'รับ-จ่าย ประจำวัน'!$B512,ผลิต1!H:H)+SUMIF(ผลิต2!$C:$C,'รับ-จ่าย ประจำวัน'!$B512,ผลิต2!H:H)+SUMIF(เส้นแต่งหน้าขนมเค้ก!$C:$C,'รับ-จ่าย ประจำวัน'!$B512,เส้นแต่งหน้าขนมเค้ก!H:H)+SUMIF(แพ็ค!$C:$C,'รับ-จ่าย ประจำวัน'!$B512,แพ็ค!H:H)+SUMIF(ธุรการ!$C:$C,'รับ-จ่าย ประจำวัน'!$B512,ธุรการ!H:H)+SUMIF(เส้นแต่งหน้าขนมปัง!$C:$C,'รับ-จ่าย ประจำวัน'!$B512,เส้นแต่งหน้าขนมปัง!H:H)+SUMIF('วางแผนBC,CJ'!$C:$C,'รับ-จ่าย ประจำวัน'!$B512,'วางแผนBC,CJ'!H:H)+SUMIF(RD!$C:$C,'รับ-จ่าย ประจำวัน'!$B512,RD!H:H)+SUMIF('FG,ออนไล,คัดแยก'!$C:$C,'รับ-จ่าย ประจำวัน'!$B512,'FG,ออนไล,คัดแยก'!H:H)</f>
        <v>0</v>
      </c>
      <c r="AP512" s="16">
        <f>SUMIF(เตรียมส่วนผสม!$C:$C,'รับ-จ่าย ประจำวัน'!$B512,เตรียมส่วนผสม!I:I)+SUMIF(กวนไส้!$C:$C,'รับ-จ่าย ประจำวัน'!$B512,กวนไส้!I:I)+SUMIF(ผลิต1!$C:$C,'รับ-จ่าย ประจำวัน'!$B512,ผลิต1!I:I)+SUMIF(ผลิต2!$C:$C,'รับ-จ่าย ประจำวัน'!$B512,ผลิต2!I:I)+SUMIF(เส้นแต่งหน้าขนมเค้ก!$C:$C,'รับ-จ่าย ประจำวัน'!$B512,เส้นแต่งหน้าขนมเค้ก!I:I)+SUMIF(แพ็ค!$C:$C,'รับ-จ่าย ประจำวัน'!$B512,แพ็ค!I:I)+SUMIF(ธุรการ!$C:$C,'รับ-จ่าย ประจำวัน'!$B512,ธุรการ!I:I)+SUMIF(เส้นแต่งหน้าขนมปัง!$C:$C,'รับ-จ่าย ประจำวัน'!$B512,เส้นแต่งหน้าขนมปัง!I:I)+SUMIF('วางแผนBC,CJ'!$C:$C,'รับ-จ่าย ประจำวัน'!$B512,'วางแผนBC,CJ'!I:I)+SUMIF(RD!$C:$C,'รับ-จ่าย ประจำวัน'!$B512,RD!I:I)+SUMIF('FG,ออนไล,คัดแยก'!$C:$C,'รับ-จ่าย ประจำวัน'!$B512,'FG,ออนไล,คัดแยก'!I:I)</f>
        <v>0</v>
      </c>
      <c r="AQ512" s="16">
        <f>SUMIF(เตรียมส่วนผสม!$C:$C,'รับ-จ่าย ประจำวัน'!$B512,เตรียมส่วนผสม!J:J)+SUMIF(กวนไส้!$C:$C,'รับ-จ่าย ประจำวัน'!$B512,กวนไส้!J:J)+SUMIF(ผลิต1!$C:$C,'รับ-จ่าย ประจำวัน'!$B512,ผลิต1!J:J)+SUMIF(ผลิต2!$C:$C,'รับ-จ่าย ประจำวัน'!$B512,ผลิต2!J:J)+SUMIF(เส้นแต่งหน้าขนมเค้ก!$C:$C,'รับ-จ่าย ประจำวัน'!$B512,เส้นแต่งหน้าขนมเค้ก!J:J)+SUMIF(แพ็ค!$C:$C,'รับ-จ่าย ประจำวัน'!$B512,แพ็ค!J:J)+SUMIF(ธุรการ!$C:$C,'รับ-จ่าย ประจำวัน'!$B512,ธุรการ!J:J)+SUMIF(เส้นแต่งหน้าขนมปัง!$C:$C,'รับ-จ่าย ประจำวัน'!$B512,เส้นแต่งหน้าขนมปัง!J:J)+SUMIF('วางแผนBC,CJ'!$C:$C,'รับ-จ่าย ประจำวัน'!$B512,'วางแผนBC,CJ'!J:J)+SUMIF(RD!$C:$C,'รับ-จ่าย ประจำวัน'!$B512,RD!J:J)+SUMIF('FG,ออนไล,คัดแยก'!$C:$C,'รับ-จ่าย ประจำวัน'!$B512,'FG,ออนไล,คัดแยก'!J:J)</f>
        <v>0</v>
      </c>
      <c r="AR512" s="16">
        <f>SUMIF(เตรียมส่วนผสม!$C:$C,'รับ-จ่าย ประจำวัน'!$B512,เตรียมส่วนผสม!K:K)+SUMIF(กวนไส้!$C:$C,'รับ-จ่าย ประจำวัน'!$B512,กวนไส้!K:K)+SUMIF(ผลิต1!$C:$C,'รับ-จ่าย ประจำวัน'!$B512,ผลิต1!K:K)+SUMIF(ผลิต2!$C:$C,'รับ-จ่าย ประจำวัน'!$B512,ผลิต2!K:K)+SUMIF(เส้นแต่งหน้าขนมเค้ก!$C:$C,'รับ-จ่าย ประจำวัน'!$B512,เส้นแต่งหน้าขนมเค้ก!K:K)+SUMIF(แพ็ค!$C:$C,'รับ-จ่าย ประจำวัน'!$B512,แพ็ค!K:K)+SUMIF(ธุรการ!$C:$C,'รับ-จ่าย ประจำวัน'!$B512,ธุรการ!K:K)+SUMIF(เส้นแต่งหน้าขนมปัง!$C:$C,'รับ-จ่าย ประจำวัน'!$B512,เส้นแต่งหน้าขนมปัง!K:K)+SUMIF('วางแผนBC,CJ'!$C:$C,'รับ-จ่าย ประจำวัน'!$B512,'วางแผนBC,CJ'!K:K)+SUMIF(RD!$C:$C,'รับ-จ่าย ประจำวัน'!$B512,RD!K:K)+SUMIF('FG,ออนไล,คัดแยก'!$C:$C,'รับ-จ่าย ประจำวัน'!$B512,'FG,ออนไล,คัดแยก'!K:K)</f>
        <v>0</v>
      </c>
      <c r="AS512" s="16">
        <f>SUMIF(เตรียมส่วนผสม!$C:$C,'รับ-จ่าย ประจำวัน'!$B512,เตรียมส่วนผสม!L:L)+SUMIF(กวนไส้!$C:$C,'รับ-จ่าย ประจำวัน'!$B512,กวนไส้!L:L)+SUMIF(ผลิต1!$C:$C,'รับ-จ่าย ประจำวัน'!$B512,ผลิต1!L:L)+SUMIF(ผลิต2!$C:$C,'รับ-จ่าย ประจำวัน'!$B512,ผลิต2!L:L)+SUMIF(เส้นแต่งหน้าขนมเค้ก!$C:$C,'รับ-จ่าย ประจำวัน'!$B512,เส้นแต่งหน้าขนมเค้ก!L:L)+SUMIF(แพ็ค!$C:$C,'รับ-จ่าย ประจำวัน'!$B512,แพ็ค!L:L)+SUMIF(ธุรการ!$C:$C,'รับ-จ่าย ประจำวัน'!$B512,ธุรการ!L:L)+SUMIF(เส้นแต่งหน้าขนมปัง!$C:$C,'รับ-จ่าย ประจำวัน'!$B512,เส้นแต่งหน้าขนมปัง!L:L)+SUMIF('วางแผนBC,CJ'!$C:$C,'รับ-จ่าย ประจำวัน'!$B512,'วางแผนBC,CJ'!L:L)+SUMIF(RD!$C:$C,'รับ-จ่าย ประจำวัน'!$B512,RD!L:L)+SUMIF('FG,ออนไล,คัดแยก'!$C:$C,'รับ-จ่าย ประจำวัน'!$B512,'FG,ออนไล,คัดแยก'!L:L)</f>
        <v>0</v>
      </c>
      <c r="AT512" s="16">
        <f>SUMIF(เตรียมส่วนผสม!$C:$C,'รับ-จ่าย ประจำวัน'!$B512,เตรียมส่วนผสม!M:M)+SUMIF(กวนไส้!$C:$C,'รับ-จ่าย ประจำวัน'!$B512,กวนไส้!M:M)+SUMIF(ผลิต1!$C:$C,'รับ-จ่าย ประจำวัน'!$B512,ผลิต1!M:M)+SUMIF(ผลิต2!$C:$C,'รับ-จ่าย ประจำวัน'!$B512,ผลิต2!M:M)+SUMIF(เส้นแต่งหน้าขนมเค้ก!$C:$C,'รับ-จ่าย ประจำวัน'!$B512,เส้นแต่งหน้าขนมเค้ก!M:M)+SUMIF(แพ็ค!$C:$C,'รับ-จ่าย ประจำวัน'!$B512,แพ็ค!M:M)+SUMIF(ธุรการ!$C:$C,'รับ-จ่าย ประจำวัน'!$B512,ธุรการ!M:M)+SUMIF(เส้นแต่งหน้าขนมปัง!$C:$C,'รับ-จ่าย ประจำวัน'!$B512,เส้นแต่งหน้าขนมปัง!M:M)+SUMIF('วางแผนBC,CJ'!$C:$C,'รับ-จ่าย ประจำวัน'!$B512,'วางแผนBC,CJ'!M:M)+SUMIF(RD!$C:$C,'รับ-จ่าย ประจำวัน'!$B512,RD!M:M)+SUMIF('FG,ออนไล,คัดแยก'!$C:$C,'รับ-จ่าย ประจำวัน'!$B512,'FG,ออนไล,คัดแยก'!M:M)</f>
        <v>0</v>
      </c>
      <c r="AU512" s="16">
        <f>SUMIF(เตรียมส่วนผสม!$C:$C,'รับ-จ่าย ประจำวัน'!$B512,เตรียมส่วนผสม!N:N)+SUMIF(กวนไส้!$C:$C,'รับ-จ่าย ประจำวัน'!$B512,กวนไส้!N:N)+SUMIF(ผลิต1!$C:$C,'รับ-จ่าย ประจำวัน'!$B512,ผลิต1!N:N)+SUMIF(ผลิต2!$C:$C,'รับ-จ่าย ประจำวัน'!$B512,ผลิต2!N:N)+SUMIF(เส้นแต่งหน้าขนมเค้ก!$C:$C,'รับ-จ่าย ประจำวัน'!$B512,เส้นแต่งหน้าขนมเค้ก!N:N)+SUMIF(แพ็ค!$C:$C,'รับ-จ่าย ประจำวัน'!$B512,แพ็ค!N:N)+SUMIF(ธุรการ!$C:$C,'รับ-จ่าย ประจำวัน'!$B512,ธุรการ!N:N)+SUMIF(เส้นแต่งหน้าขนมปัง!$C:$C,'รับ-จ่าย ประจำวัน'!$B512,เส้นแต่งหน้าขนมปัง!N:N)+SUMIF('วางแผนBC,CJ'!$C:$C,'รับ-จ่าย ประจำวัน'!$B512,'วางแผนBC,CJ'!N:N)+SUMIF(RD!$C:$C,'รับ-จ่าย ประจำวัน'!$B512,RD!N:N)+SUMIF('FG,ออนไล,คัดแยก'!$C:$C,'รับ-จ่าย ประจำวัน'!$B512,'FG,ออนไล,คัดแยก'!N:N)</f>
        <v>0</v>
      </c>
      <c r="AV512" s="16">
        <f>SUMIF(เตรียมส่วนผสม!$C:$C,'รับ-จ่าย ประจำวัน'!$B512,เตรียมส่วนผสม!O:O)+SUMIF(กวนไส้!$C:$C,'รับ-จ่าย ประจำวัน'!$B512,กวนไส้!O:O)+SUMIF(ผลิต1!$C:$C,'รับ-จ่าย ประจำวัน'!$B512,ผลิต1!O:O)+SUMIF(ผลิต2!$C:$C,'รับ-จ่าย ประจำวัน'!$B512,ผลิต2!O:O)+SUMIF(เส้นแต่งหน้าขนมเค้ก!$C:$C,'รับ-จ่าย ประจำวัน'!$B512,เส้นแต่งหน้าขนมเค้ก!O:O)+SUMIF(แพ็ค!$C:$C,'รับ-จ่าย ประจำวัน'!$B512,แพ็ค!O:O)+SUMIF(ธุรการ!$C:$C,'รับ-จ่าย ประจำวัน'!$B512,ธุรการ!O:O)+SUMIF(เส้นแต่งหน้าขนมปัง!$C:$C,'รับ-จ่าย ประจำวัน'!$B512,เส้นแต่งหน้าขนมปัง!O:O)+SUMIF('วางแผนBC,CJ'!$C:$C,'รับ-จ่าย ประจำวัน'!$B512,'วางแผนBC,CJ'!O:O)+SUMIF(RD!$C:$C,'รับ-จ่าย ประจำวัน'!$B512,RD!O:O)+SUMIF('FG,ออนไล,คัดแยก'!$C:$C,'รับ-จ่าย ประจำวัน'!$B512,'FG,ออนไล,คัดแยก'!O:O)</f>
        <v>0</v>
      </c>
      <c r="AW512" s="16">
        <f>SUMIF(เตรียมส่วนผสม!$C:$C,'รับ-จ่าย ประจำวัน'!$B512,เตรียมส่วนผสม!P:P)+SUMIF(กวนไส้!$C:$C,'รับ-จ่าย ประจำวัน'!$B512,กวนไส้!P:P)+SUMIF(ผลิต1!$C:$C,'รับ-จ่าย ประจำวัน'!$B512,ผลิต1!P:P)+SUMIF(ผลิต2!$C:$C,'รับ-จ่าย ประจำวัน'!$B512,ผลิต2!P:P)+SUMIF(เส้นแต่งหน้าขนมเค้ก!$C:$C,'รับ-จ่าย ประจำวัน'!$B512,เส้นแต่งหน้าขนมเค้ก!P:P)+SUMIF(แพ็ค!$C:$C,'รับ-จ่าย ประจำวัน'!$B512,แพ็ค!P:P)+SUMIF(ธุรการ!$C:$C,'รับ-จ่าย ประจำวัน'!$B512,ธุรการ!P:P)+SUMIF(เส้นแต่งหน้าขนมปัง!$C:$C,'รับ-จ่าย ประจำวัน'!$B512,เส้นแต่งหน้าขนมปัง!P:P)+SUMIF('วางแผนBC,CJ'!$C:$C,'รับ-จ่าย ประจำวัน'!$B512,'วางแผนBC,CJ'!P:P)+SUMIF(RD!$C:$C,'รับ-จ่าย ประจำวัน'!$B512,RD!P:P)+SUMIF('FG,ออนไล,คัดแยก'!$C:$C,'รับ-จ่าย ประจำวัน'!$B512,'FG,ออนไล,คัดแยก'!P:P)</f>
        <v>0</v>
      </c>
      <c r="AX512" s="16">
        <f>SUMIF(เตรียมส่วนผสม!$C:$C,'รับ-จ่าย ประจำวัน'!$B512,เตรียมส่วนผสม!Q:Q)+SUMIF(กวนไส้!$C:$C,'รับ-จ่าย ประจำวัน'!$B512,กวนไส้!Q:Q)+SUMIF(ผลิต1!$C:$C,'รับ-จ่าย ประจำวัน'!$B512,ผลิต1!Q:Q)+SUMIF(ผลิต2!$C:$C,'รับ-จ่าย ประจำวัน'!$B512,ผลิต2!Q:Q)+SUMIF(เส้นแต่งหน้าขนมเค้ก!$C:$C,'รับ-จ่าย ประจำวัน'!$B512,เส้นแต่งหน้าขนมเค้ก!Q:Q)+SUMIF(แพ็ค!$C:$C,'รับ-จ่าย ประจำวัน'!$B512,แพ็ค!Q:Q)+SUMIF(ธุรการ!$C:$C,'รับ-จ่าย ประจำวัน'!$B512,ธุรการ!Q:Q)+SUMIF(เส้นแต่งหน้าขนมปัง!$C:$C,'รับ-จ่าย ประจำวัน'!$B512,เส้นแต่งหน้าขนมปัง!Q:Q)+SUMIF('วางแผนBC,CJ'!$C:$C,'รับ-จ่าย ประจำวัน'!$B512,'วางแผนBC,CJ'!Q:Q)+SUMIF(RD!$C:$C,'รับ-จ่าย ประจำวัน'!$B512,RD!Q:Q)+SUMIF('FG,ออนไล,คัดแยก'!$C:$C,'รับ-จ่าย ประจำวัน'!$B512,'FG,ออนไล,คัดแยก'!Q:Q)</f>
        <v>0</v>
      </c>
      <c r="AY512" s="16">
        <f>SUMIF(เตรียมส่วนผสม!$C:$C,'รับ-จ่าย ประจำวัน'!$B512,เตรียมส่วนผสม!R:R)+SUMIF(กวนไส้!$C:$C,'รับ-จ่าย ประจำวัน'!$B512,กวนไส้!R:R)+SUMIF(ผลิต1!$C:$C,'รับ-จ่าย ประจำวัน'!$B512,ผลิต1!R:R)+SUMIF(ผลิต2!$C:$C,'รับ-จ่าย ประจำวัน'!$B512,ผลิต2!R:R)+SUMIF(เส้นแต่งหน้าขนมเค้ก!$C:$C,'รับ-จ่าย ประจำวัน'!$B512,เส้นแต่งหน้าขนมเค้ก!R:R)+SUMIF(แพ็ค!$C:$C,'รับ-จ่าย ประจำวัน'!$B512,แพ็ค!R:R)+SUMIF(ธุรการ!$C:$C,'รับ-จ่าย ประจำวัน'!$B512,ธุรการ!R:R)+SUMIF(เส้นแต่งหน้าขนมปัง!$C:$C,'รับ-จ่าย ประจำวัน'!$B512,เส้นแต่งหน้าขนมปัง!R:R)+SUMIF('วางแผนBC,CJ'!$C:$C,'รับ-จ่าย ประจำวัน'!$B512,'วางแผนBC,CJ'!R:R)+SUMIF(RD!$C:$C,'รับ-จ่าย ประจำวัน'!$B512,RD!R:R)+SUMIF('FG,ออนไล,คัดแยก'!$C:$C,'รับ-จ่าย ประจำวัน'!$B512,'FG,ออนไล,คัดแยก'!R:R)</f>
        <v>0</v>
      </c>
      <c r="AZ512" s="16">
        <f>SUMIF(เตรียมส่วนผสม!$C:$C,'รับ-จ่าย ประจำวัน'!$B512,เตรียมส่วนผสม!S:S)+SUMIF(กวนไส้!$C:$C,'รับ-จ่าย ประจำวัน'!$B512,กวนไส้!S:S)+SUMIF(ผลิต1!$C:$C,'รับ-จ่าย ประจำวัน'!$B512,ผลิต1!S:S)+SUMIF(ผลิต2!$C:$C,'รับ-จ่าย ประจำวัน'!$B512,ผลิต2!S:S)+SUMIF(เส้นแต่งหน้าขนมเค้ก!$C:$C,'รับ-จ่าย ประจำวัน'!$B512,เส้นแต่งหน้าขนมเค้ก!S:S)+SUMIF(แพ็ค!$C:$C,'รับ-จ่าย ประจำวัน'!$B512,แพ็ค!S:S)+SUMIF(ธุรการ!$C:$C,'รับ-จ่าย ประจำวัน'!$B512,ธุรการ!S:S)+SUMIF(เส้นแต่งหน้าขนมปัง!$C:$C,'รับ-จ่าย ประจำวัน'!$B512,เส้นแต่งหน้าขนมปัง!S:S)+SUMIF('วางแผนBC,CJ'!$C:$C,'รับ-จ่าย ประจำวัน'!$B512,'วางแผนBC,CJ'!S:S)+SUMIF(RD!$C:$C,'รับ-จ่าย ประจำวัน'!$B512,RD!S:S)+SUMIF('FG,ออนไล,คัดแยก'!$C:$C,'รับ-จ่าย ประจำวัน'!$B512,'FG,ออนไล,คัดแยก'!S:S)</f>
        <v>0</v>
      </c>
      <c r="BA512" s="16">
        <f>SUMIF(เตรียมส่วนผสม!$C:$C,'รับ-จ่าย ประจำวัน'!$B512,เตรียมส่วนผสม!T:T)+SUMIF(กวนไส้!$C:$C,'รับ-จ่าย ประจำวัน'!$B512,กวนไส้!T:T)+SUMIF(ผลิต1!$C:$C,'รับ-จ่าย ประจำวัน'!$B512,ผลิต1!T:T)+SUMIF(ผลิต2!$C:$C,'รับ-จ่าย ประจำวัน'!$B512,ผลิต2!T:T)+SUMIF(เส้นแต่งหน้าขนมเค้ก!$C:$C,'รับ-จ่าย ประจำวัน'!$B512,เส้นแต่งหน้าขนมเค้ก!T:T)+SUMIF(แพ็ค!$C:$C,'รับ-จ่าย ประจำวัน'!$B512,แพ็ค!T:T)+SUMIF(ธุรการ!$C:$C,'รับ-จ่าย ประจำวัน'!$B512,ธุรการ!T:T)+SUMIF(เส้นแต่งหน้าขนมปัง!$C:$C,'รับ-จ่าย ประจำวัน'!$B512,เส้นแต่งหน้าขนมปัง!T:T)+SUMIF('วางแผนBC,CJ'!$C:$C,'รับ-จ่าย ประจำวัน'!$B512,'วางแผนBC,CJ'!T:T)+SUMIF(RD!$C:$C,'รับ-จ่าย ประจำวัน'!$B512,RD!T:T)+SUMIF('FG,ออนไล,คัดแยก'!$C:$C,'รับ-จ่าย ประจำวัน'!$B512,'FG,ออนไล,คัดแยก'!T:T)</f>
        <v>0</v>
      </c>
      <c r="BB512" s="16">
        <f>SUMIF(เตรียมส่วนผสม!$C:$C,'รับ-จ่าย ประจำวัน'!$B512,เตรียมส่วนผสม!U:U)+SUMIF(กวนไส้!$C:$C,'รับ-จ่าย ประจำวัน'!$B512,กวนไส้!U:U)+SUMIF(ผลิต1!$C:$C,'รับ-จ่าย ประจำวัน'!$B512,ผลิต1!U:U)+SUMIF(ผลิต2!$C:$C,'รับ-จ่าย ประจำวัน'!$B512,ผลิต2!U:U)+SUMIF(เส้นแต่งหน้าขนมเค้ก!$C:$C,'รับ-จ่าย ประจำวัน'!$B512,เส้นแต่งหน้าขนมเค้ก!U:U)+SUMIF(แพ็ค!$C:$C,'รับ-จ่าย ประจำวัน'!$B512,แพ็ค!U:U)+SUMIF(ธุรการ!$C:$C,'รับ-จ่าย ประจำวัน'!$B512,ธุรการ!U:U)+SUMIF(เส้นแต่งหน้าขนมปัง!$C:$C,'รับ-จ่าย ประจำวัน'!$B512,เส้นแต่งหน้าขนมปัง!U:U)+SUMIF('วางแผนBC,CJ'!$C:$C,'รับ-จ่าย ประจำวัน'!$B512,'วางแผนBC,CJ'!U:U)+SUMIF(RD!$C:$C,'รับ-จ่าย ประจำวัน'!$B512,RD!U:U)+SUMIF('FG,ออนไล,คัดแยก'!$C:$C,'รับ-จ่าย ประจำวัน'!$B512,'FG,ออนไล,คัดแยก'!U:U)</f>
        <v>0</v>
      </c>
      <c r="BC512" s="16">
        <f>SUMIF(เตรียมส่วนผสม!$C:$C,'รับ-จ่าย ประจำวัน'!$B512,เตรียมส่วนผสม!V:V)+SUMIF(กวนไส้!$C:$C,'รับ-จ่าย ประจำวัน'!$B512,กวนไส้!V:V)+SUMIF(ผลิต1!$C:$C,'รับ-จ่าย ประจำวัน'!$B512,ผลิต1!V:V)+SUMIF(ผลิต2!$C:$C,'รับ-จ่าย ประจำวัน'!$B512,ผลิต2!V:V)+SUMIF(เส้นแต่งหน้าขนมเค้ก!$C:$C,'รับ-จ่าย ประจำวัน'!$B512,เส้นแต่งหน้าขนมเค้ก!V:V)+SUMIF(แพ็ค!$C:$C,'รับ-จ่าย ประจำวัน'!$B512,แพ็ค!V:V)+SUMIF(ธุรการ!$C:$C,'รับ-จ่าย ประจำวัน'!$B512,ธุรการ!V:V)+SUMIF(เส้นแต่งหน้าขนมปัง!$C:$C,'รับ-จ่าย ประจำวัน'!$B512,เส้นแต่งหน้าขนมปัง!V:V)+SUMIF('วางแผนBC,CJ'!$C:$C,'รับ-จ่าย ประจำวัน'!$B512,'วางแผนBC,CJ'!V:V)+SUMIF(RD!$C:$C,'รับ-จ่าย ประจำวัน'!$B512,RD!V:V)+SUMIF('FG,ออนไล,คัดแยก'!$C:$C,'รับ-จ่าย ประจำวัน'!$B512,'FG,ออนไล,คัดแยก'!V:V)</f>
        <v>0</v>
      </c>
      <c r="BD512" s="16">
        <f>SUMIF(เตรียมส่วนผสม!$C:$C,'รับ-จ่าย ประจำวัน'!$B512,เตรียมส่วนผสม!W:W)+SUMIF(กวนไส้!$C:$C,'รับ-จ่าย ประจำวัน'!$B512,กวนไส้!W:W)+SUMIF(ผลิต1!$C:$C,'รับ-จ่าย ประจำวัน'!$B512,ผลิต1!W:W)+SUMIF(ผลิต2!$C:$C,'รับ-จ่าย ประจำวัน'!$B512,ผลิต2!W:W)+SUMIF(เส้นแต่งหน้าขนมเค้ก!$C:$C,'รับ-จ่าย ประจำวัน'!$B512,เส้นแต่งหน้าขนมเค้ก!W:W)+SUMIF(แพ็ค!$C:$C,'รับ-จ่าย ประจำวัน'!$B512,แพ็ค!W:W)+SUMIF(ธุรการ!$C:$C,'รับ-จ่าย ประจำวัน'!$B512,ธุรการ!W:W)+SUMIF(เส้นแต่งหน้าขนมปัง!$C:$C,'รับ-จ่าย ประจำวัน'!$B512,เส้นแต่งหน้าขนมปัง!W:W)+SUMIF('วางแผนBC,CJ'!$C:$C,'รับ-จ่าย ประจำวัน'!$B512,'วางแผนBC,CJ'!W:W)+SUMIF(RD!$C:$C,'รับ-จ่าย ประจำวัน'!$B512,RD!W:W)+SUMIF('FG,ออนไล,คัดแยก'!$C:$C,'รับ-จ่าย ประจำวัน'!$B512,'FG,ออนไล,คัดแยก'!W:W)</f>
        <v>0</v>
      </c>
      <c r="BE512" s="16">
        <f>SUMIF(เตรียมส่วนผสม!$C:$C,'รับ-จ่าย ประจำวัน'!$B512,เตรียมส่วนผสม!X:X)+SUMIF(กวนไส้!$C:$C,'รับ-จ่าย ประจำวัน'!$B512,กวนไส้!X:X)+SUMIF(ผลิต1!$C:$C,'รับ-จ่าย ประจำวัน'!$B512,ผลิต1!X:X)+SUMIF(ผลิต2!$C:$C,'รับ-จ่าย ประจำวัน'!$B512,ผลิต2!X:X)+SUMIF(เส้นแต่งหน้าขนมเค้ก!$C:$C,'รับ-จ่าย ประจำวัน'!$B512,เส้นแต่งหน้าขนมเค้ก!X:X)+SUMIF(แพ็ค!$C:$C,'รับ-จ่าย ประจำวัน'!$B512,แพ็ค!X:X)+SUMIF(ธุรการ!$C:$C,'รับ-จ่าย ประจำวัน'!$B512,ธุรการ!X:X)+SUMIF(เส้นแต่งหน้าขนมปัง!$C:$C,'รับ-จ่าย ประจำวัน'!$B512,เส้นแต่งหน้าขนมปัง!X:X)+SUMIF('วางแผนBC,CJ'!$C:$C,'รับ-จ่าย ประจำวัน'!$B512,'วางแผนBC,CJ'!X:X)+SUMIF(RD!$C:$C,'รับ-จ่าย ประจำวัน'!$B512,RD!X:X)+SUMIF('FG,ออนไล,คัดแยก'!$C:$C,'รับ-จ่าย ประจำวัน'!$B512,'FG,ออนไล,คัดแยก'!X:X)</f>
        <v>0</v>
      </c>
      <c r="BF512" s="16">
        <f>SUMIF(เตรียมส่วนผสม!$C:$C,'รับ-จ่าย ประจำวัน'!$B512,เตรียมส่วนผสม!Y:Y)+SUMIF(กวนไส้!$C:$C,'รับ-จ่าย ประจำวัน'!$B512,กวนไส้!Y:Y)+SUMIF(ผลิต1!$C:$C,'รับ-จ่าย ประจำวัน'!$B512,ผลิต1!Y:Y)+SUMIF(ผลิต2!$C:$C,'รับ-จ่าย ประจำวัน'!$B512,ผลิต2!Y:Y)+SUMIF(เส้นแต่งหน้าขนมเค้ก!$C:$C,'รับ-จ่าย ประจำวัน'!$B512,เส้นแต่งหน้าขนมเค้ก!Y:Y)+SUMIF(แพ็ค!$C:$C,'รับ-จ่าย ประจำวัน'!$B512,แพ็ค!Y:Y)+SUMIF(ธุรการ!$C:$C,'รับ-จ่าย ประจำวัน'!$B512,ธุรการ!Y:Y)+SUMIF(เส้นแต่งหน้าขนมปัง!$C:$C,'รับ-จ่าย ประจำวัน'!$B512,เส้นแต่งหน้าขนมปัง!Y:Y)+SUMIF('วางแผนBC,CJ'!$C:$C,'รับ-จ่าย ประจำวัน'!$B512,'วางแผนBC,CJ'!Y:Y)+SUMIF(RD!$C:$C,'รับ-จ่าย ประจำวัน'!$B512,RD!Y:Y)+SUMIF('FG,ออนไล,คัดแยก'!$C:$C,'รับ-จ่าย ประจำวัน'!$B512,'FG,ออนไล,คัดแยก'!Y:Y)</f>
        <v>0</v>
      </c>
      <c r="BG512" s="16">
        <f>SUMIF(เตรียมส่วนผสม!$C:$C,'รับ-จ่าย ประจำวัน'!$B512,เตรียมส่วนผสม!Z:Z)+SUMIF(กวนไส้!$C:$C,'รับ-จ่าย ประจำวัน'!$B512,กวนไส้!Z:Z)+SUMIF(ผลิต1!$C:$C,'รับ-จ่าย ประจำวัน'!$B512,ผลิต1!Z:Z)+SUMIF(ผลิต2!$C:$C,'รับ-จ่าย ประจำวัน'!$B512,ผลิต2!Z:Z)+SUMIF(เส้นแต่งหน้าขนมเค้ก!$C:$C,'รับ-จ่าย ประจำวัน'!$B512,เส้นแต่งหน้าขนมเค้ก!Z:Z)+SUMIF(แพ็ค!$C:$C,'รับ-จ่าย ประจำวัน'!$B512,แพ็ค!Z:Z)+SUMIF(ธุรการ!$C:$C,'รับ-จ่าย ประจำวัน'!$B512,ธุรการ!Z:Z)+SUMIF(เส้นแต่งหน้าขนมปัง!$C:$C,'รับ-จ่าย ประจำวัน'!$B512,เส้นแต่งหน้าขนมปัง!Z:Z)+SUMIF('วางแผนBC,CJ'!$C:$C,'รับ-จ่าย ประจำวัน'!$B512,'วางแผนBC,CJ'!Z:Z)+SUMIF(RD!$C:$C,'รับ-จ่าย ประจำวัน'!$B512,RD!Z:Z)+SUMIF('FG,ออนไล,คัดแยก'!$C:$C,'รับ-จ่าย ประจำวัน'!$B512,'FG,ออนไล,คัดแยก'!Z:Z)</f>
        <v>0</v>
      </c>
      <c r="BH512" s="16">
        <f>SUMIF(เตรียมส่วนผสม!$C:$C,'รับ-จ่าย ประจำวัน'!$B512,เตรียมส่วนผสม!AA:AA)+SUMIF(กวนไส้!$C:$C,'รับ-จ่าย ประจำวัน'!$B512,กวนไส้!AA:AA)+SUMIF(ผลิต1!$C:$C,'รับ-จ่าย ประจำวัน'!$B512,ผลิต1!AA:AA)+SUMIF(ผลิต2!$C:$C,'รับ-จ่าย ประจำวัน'!$B512,ผลิต2!AA:AA)+SUMIF(เส้นแต่งหน้าขนมเค้ก!$C:$C,'รับ-จ่าย ประจำวัน'!$B512,เส้นแต่งหน้าขนมเค้ก!AA:AA)+SUMIF(แพ็ค!$C:$C,'รับ-จ่าย ประจำวัน'!$B512,แพ็ค!AA:AA)+SUMIF(ธุรการ!$C:$C,'รับ-จ่าย ประจำวัน'!$B512,ธุรการ!AA:AA)+SUMIF(เส้นแต่งหน้าขนมปัง!$C:$C,'รับ-จ่าย ประจำวัน'!$B512,เส้นแต่งหน้าขนมปัง!AA:AA)+SUMIF('วางแผนBC,CJ'!$C:$C,'รับ-จ่าย ประจำวัน'!$B512,'วางแผนBC,CJ'!AA:AA)+SUMIF(RD!$C:$C,'รับ-จ่าย ประจำวัน'!$B512,RD!AA:AA)+SUMIF('FG,ออนไล,คัดแยก'!$C:$C,'รับ-จ่าย ประจำวัน'!$B512,'FG,ออนไล,คัดแยก'!AA:AA)</f>
        <v>0</v>
      </c>
      <c r="BI512" s="16">
        <f>SUMIF(เตรียมส่วนผสม!$C:$C,'รับ-จ่าย ประจำวัน'!$B512,เตรียมส่วนผสม!AB:AB)+SUMIF(กวนไส้!$C:$C,'รับ-จ่าย ประจำวัน'!$B512,กวนไส้!AB:AB)+SUMIF(ผลิต1!$C:$C,'รับ-จ่าย ประจำวัน'!$B512,ผลิต1!AB:AB)+SUMIF(ผลิต2!$C:$C,'รับ-จ่าย ประจำวัน'!$B512,ผลิต2!AB:AB)+SUMIF(เส้นแต่งหน้าขนมเค้ก!$C:$C,'รับ-จ่าย ประจำวัน'!$B512,เส้นแต่งหน้าขนมเค้ก!AB:AB)+SUMIF(แพ็ค!$C:$C,'รับ-จ่าย ประจำวัน'!$B512,แพ็ค!AB:AB)+SUMIF(ธุรการ!$C:$C,'รับ-จ่าย ประจำวัน'!$B512,ธุรการ!AB:AB)+SUMIF(เส้นแต่งหน้าขนมปัง!$C:$C,'รับ-จ่าย ประจำวัน'!$B512,เส้นแต่งหน้าขนมปัง!AB:AB)+SUMIF('วางแผนBC,CJ'!$C:$C,'รับ-จ่าย ประจำวัน'!$B512,'วางแผนBC,CJ'!AB:AB)+SUMIF(RD!$C:$C,'รับ-จ่าย ประจำวัน'!$B512,RD!AB:AB)+SUMIF('FG,ออนไล,คัดแยก'!$C:$C,'รับ-จ่าย ประจำวัน'!$B512,'FG,ออนไล,คัดแยก'!AB:AB)</f>
        <v>0</v>
      </c>
      <c r="BJ512" s="16">
        <f>SUMIF(เตรียมส่วนผสม!$C:$C,'รับ-จ่าย ประจำวัน'!$B512,เตรียมส่วนผสม!AC:AC)+SUMIF(กวนไส้!$C:$C,'รับ-จ่าย ประจำวัน'!$B512,กวนไส้!AC:AC)+SUMIF(ผลิต1!$C:$C,'รับ-จ่าย ประจำวัน'!$B512,ผลิต1!AC:AC)+SUMIF(ผลิต2!$C:$C,'รับ-จ่าย ประจำวัน'!$B512,ผลิต2!AC:AC)+SUMIF(เส้นแต่งหน้าขนมเค้ก!$C:$C,'รับ-จ่าย ประจำวัน'!$B512,เส้นแต่งหน้าขนมเค้ก!AC:AC)+SUMIF(แพ็ค!$C:$C,'รับ-จ่าย ประจำวัน'!$B512,แพ็ค!AC:AC)+SUMIF(ธุรการ!$C:$C,'รับ-จ่าย ประจำวัน'!$B512,ธุรการ!AC:AC)+SUMIF(เส้นแต่งหน้าขนมปัง!$C:$C,'รับ-จ่าย ประจำวัน'!$B512,เส้นแต่งหน้าขนมปัง!AC:AC)+SUMIF('วางแผนBC,CJ'!$C:$C,'รับ-จ่าย ประจำวัน'!$B512,'วางแผนBC,CJ'!AC:AC)+SUMIF(RD!$C:$C,'รับ-จ่าย ประจำวัน'!$B512,RD!AC:AC)+SUMIF('FG,ออนไล,คัดแยก'!$C:$C,'รับ-จ่าย ประจำวัน'!$B512,'FG,ออนไล,คัดแยก'!AC:AC)</f>
        <v>0</v>
      </c>
      <c r="BK512" s="16">
        <f>SUMIF(เตรียมส่วนผสม!$C:$C,'รับ-จ่าย ประจำวัน'!$B512,เตรียมส่วนผสม!AD:AD)+SUMIF(กวนไส้!$C:$C,'รับ-จ่าย ประจำวัน'!$B512,กวนไส้!AD:AD)+SUMIF(ผลิต1!$C:$C,'รับ-จ่าย ประจำวัน'!$B512,ผลิต1!AD:AD)+SUMIF(ผลิต2!$C:$C,'รับ-จ่าย ประจำวัน'!$B512,ผลิต2!AD:AD)+SUMIF(เส้นแต่งหน้าขนมเค้ก!$C:$C,'รับ-จ่าย ประจำวัน'!$B512,เส้นแต่งหน้าขนมเค้ก!AD:AD)+SUMIF(แพ็ค!$C:$C,'รับ-จ่าย ประจำวัน'!$B512,แพ็ค!AD:AD)+SUMIF(ธุรการ!$C:$C,'รับ-จ่าย ประจำวัน'!$B512,ธุรการ!AD:AD)+SUMIF(เส้นแต่งหน้าขนมปัง!$C:$C,'รับ-จ่าย ประจำวัน'!$B512,เส้นแต่งหน้าขนมปัง!AD:AD)+SUMIF('วางแผนBC,CJ'!$C:$C,'รับ-จ่าย ประจำวัน'!$B512,'วางแผนBC,CJ'!AD:AD)+SUMIF(RD!$C:$C,'รับ-จ่าย ประจำวัน'!$B512,RD!AD:AD)+SUMIF('FG,ออนไล,คัดแยก'!$C:$C,'รับ-จ่าย ประจำวัน'!$B512,'FG,ออนไล,คัดแยก'!AD:AD)</f>
        <v>0</v>
      </c>
      <c r="BL512" s="16">
        <f>SUMIF(เตรียมส่วนผสม!$C:$C,'รับ-จ่าย ประจำวัน'!$B512,เตรียมส่วนผสม!AE:AE)+SUMIF(กวนไส้!$C:$C,'รับ-จ่าย ประจำวัน'!$B512,กวนไส้!AE:AE)+SUMIF(ผลิต1!$C:$C,'รับ-จ่าย ประจำวัน'!$B512,ผลิต1!AE:AE)+SUMIF(ผลิต2!$C:$C,'รับ-จ่าย ประจำวัน'!$B512,ผลิต2!AE:AE)+SUMIF(เส้นแต่งหน้าขนมเค้ก!$C:$C,'รับ-จ่าย ประจำวัน'!$B512,เส้นแต่งหน้าขนมเค้ก!AE:AE)+SUMIF(แพ็ค!$C:$C,'รับ-จ่าย ประจำวัน'!$B512,แพ็ค!AE:AE)+SUMIF(ธุรการ!$C:$C,'รับ-จ่าย ประจำวัน'!$B512,ธุรการ!AE:AE)+SUMIF(เส้นแต่งหน้าขนมปัง!$C:$C,'รับ-จ่าย ประจำวัน'!$B512,เส้นแต่งหน้าขนมปัง!AE:AE)+SUMIF('วางแผนBC,CJ'!$C:$C,'รับ-จ่าย ประจำวัน'!$B512,'วางแผนBC,CJ'!AE:AE)+SUMIF(RD!$C:$C,'รับ-จ่าย ประจำวัน'!$B512,RD!AE:AE)+SUMIF('FG,ออนไล,คัดแยก'!$C:$C,'รับ-จ่าย ประจำวัน'!$B512,'FG,ออนไล,คัดแยก'!AE:AE)</f>
        <v>0</v>
      </c>
      <c r="BM512" s="16">
        <f>SUMIF(เตรียมส่วนผสม!$C:$C,'รับ-จ่าย ประจำวัน'!$B512,เตรียมส่วนผสม!AF:AF)+SUMIF(กวนไส้!$C:$C,'รับ-จ่าย ประจำวัน'!$B512,กวนไส้!AF:AF)+SUMIF(ผลิต1!$C:$C,'รับ-จ่าย ประจำวัน'!$B512,ผลิต1!AF:AF)+SUMIF(ผลิต2!$C:$C,'รับ-จ่าย ประจำวัน'!$B512,ผลิต2!AF:AF)+SUMIF(เส้นแต่งหน้าขนมเค้ก!$C:$C,'รับ-จ่าย ประจำวัน'!$B512,เส้นแต่งหน้าขนมเค้ก!AF:AF)+SUMIF(แพ็ค!$C:$C,'รับ-จ่าย ประจำวัน'!$B512,แพ็ค!AF:AF)+SUMIF(ธุรการ!$C:$C,'รับ-จ่าย ประจำวัน'!$B512,ธุรการ!AF:AF)+SUMIF(เส้นแต่งหน้าขนมปัง!$C:$C,'รับ-จ่าย ประจำวัน'!$B512,เส้นแต่งหน้าขนมปัง!AF:AF)+SUMIF('วางแผนBC,CJ'!$C:$C,'รับ-จ่าย ประจำวัน'!$B512,'วางแผนBC,CJ'!AF:AF)+SUMIF(RD!$C:$C,'รับ-จ่าย ประจำวัน'!$B512,RD!AF:AF)+SUMIF('FG,ออนไล,คัดแยก'!$C:$C,'รับ-จ่าย ประจำวัน'!$B512,'FG,ออนไล,คัดแยก'!AF:AF)</f>
        <v>0</v>
      </c>
      <c r="BN512" s="16">
        <f>SUMIF(เตรียมส่วนผสม!$C:$C,'รับ-จ่าย ประจำวัน'!$B512,เตรียมส่วนผสม!AG:AG)+SUMIF(กวนไส้!$C:$C,'รับ-จ่าย ประจำวัน'!$B512,กวนไส้!AG:AG)+SUMIF(ผลิต1!$C:$C,'รับ-จ่าย ประจำวัน'!$B512,ผลิต1!AG:AG)+SUMIF(ผลิต2!$C:$C,'รับ-จ่าย ประจำวัน'!$B512,ผลิต2!AG:AG)+SUMIF(เส้นแต่งหน้าขนมเค้ก!$C:$C,'รับ-จ่าย ประจำวัน'!$B512,เส้นแต่งหน้าขนมเค้ก!AG:AG)+SUMIF(แพ็ค!$C:$C,'รับ-จ่าย ประจำวัน'!$B512,แพ็ค!AG:AG)+SUMIF(ธุรการ!$C:$C,'รับ-จ่าย ประจำวัน'!$B512,ธุรการ!AG:AG)+SUMIF(เส้นแต่งหน้าขนมปัง!$C:$C,'รับ-จ่าย ประจำวัน'!$B512,เส้นแต่งหน้าขนมปัง!AG:AG)+SUMIF('วางแผนBC,CJ'!$C:$C,'รับ-จ่าย ประจำวัน'!$B512,'วางแผนBC,CJ'!AG:AG)+SUMIF(RD!$C:$C,'รับ-จ่าย ประจำวัน'!$B512,RD!AG:AG)+SUMIF('FG,ออนไล,คัดแยก'!$C:$C,'รับ-จ่าย ประจำวัน'!$B512,'FG,ออนไล,คัดแยก'!AG:AG)</f>
        <v>0</v>
      </c>
      <c r="BO512" s="16">
        <f>SUMIF(เตรียมส่วนผสม!$C:$C,'รับ-จ่าย ประจำวัน'!$B512,เตรียมส่วนผสม!AH:AH)+SUMIF(กวนไส้!$C:$C,'รับ-จ่าย ประจำวัน'!$B512,กวนไส้!AH:AH)+SUMIF(ผลิต1!$C:$C,'รับ-จ่าย ประจำวัน'!$B512,ผลิต1!AH:AH)+SUMIF(ผลิต2!$C:$C,'รับ-จ่าย ประจำวัน'!$B512,ผลิต2!AH:AH)+SUMIF(เส้นแต่งหน้าขนมเค้ก!$C:$C,'รับ-จ่าย ประจำวัน'!$B512,เส้นแต่งหน้าขนมเค้ก!AH:AH)+SUMIF(แพ็ค!$C:$C,'รับ-จ่าย ประจำวัน'!$B512,แพ็ค!AH:AH)+SUMIF(ธุรการ!$C:$C,'รับ-จ่าย ประจำวัน'!$B512,ธุรการ!AH:AH)+SUMIF(เส้นแต่งหน้าขนมปัง!$C:$C,'รับ-จ่าย ประจำวัน'!$B512,เส้นแต่งหน้าขนมปัง!AH:AH)+SUMIF('วางแผนBC,CJ'!$C:$C,'รับ-จ่าย ประจำวัน'!$B512,'วางแผนBC,CJ'!AH:AH)+SUMIF(RD!$C:$C,'รับ-จ่าย ประจำวัน'!$B512,RD!AH:AH)+SUMIF('FG,ออนไล,คัดแยก'!$C:$C,'รับ-จ่าย ประจำวัน'!$B512,'FG,ออนไล,คัดแยก'!AH:AH)</f>
        <v>0</v>
      </c>
      <c r="BP512" s="16">
        <f>SUMIF(เตรียมส่วนผสม!$C:$C,'รับ-จ่าย ประจำวัน'!$B512,เตรียมส่วนผสม!AI:AI)+SUMIF(กวนไส้!$C:$C,'รับ-จ่าย ประจำวัน'!$B512,กวนไส้!AI:AI)+SUMIF(ผลิต1!$C:$C,'รับ-จ่าย ประจำวัน'!$B512,ผลิต1!AI:AI)+SUMIF(ผลิต2!$C:$C,'รับ-จ่าย ประจำวัน'!$B512,ผลิต2!AI:AI)+SUMIF(เส้นแต่งหน้าขนมเค้ก!$C:$C,'รับ-จ่าย ประจำวัน'!$B512,เส้นแต่งหน้าขนมเค้ก!AI:AI)+SUMIF(แพ็ค!$C:$C,'รับ-จ่าย ประจำวัน'!$B512,แพ็ค!AI:AI)+SUMIF(ธุรการ!$C:$C,'รับ-จ่าย ประจำวัน'!$B512,ธุรการ!AI:AI)+SUMIF(เส้นแต่งหน้าขนมปัง!$C:$C,'รับ-จ่าย ประจำวัน'!$B512,เส้นแต่งหน้าขนมปัง!AI:AI)+SUMIF('วางแผนBC,CJ'!$C:$C,'รับ-จ่าย ประจำวัน'!$B512,'วางแผนBC,CJ'!AI:AI)+SUMIF(RD!$C:$C,'รับ-จ่าย ประจำวัน'!$B512,RD!AI:AI)+SUMIF('FG,ออนไล,คัดแยก'!$C:$C,'รับ-จ่าย ประจำวัน'!$B512,'FG,ออนไล,คัดแยก'!AI:AI)</f>
        <v>0</v>
      </c>
      <c r="BQ512" s="16">
        <f>SUMIF(เตรียมส่วนผสม!$C:$C,'รับ-จ่าย ประจำวัน'!$B512,เตรียมส่วนผสม!AJ:AJ)+SUMIF(กวนไส้!$C:$C,'รับ-จ่าย ประจำวัน'!$B512,กวนไส้!AJ:AJ)+SUMIF(ผลิต1!$C:$C,'รับ-จ่าย ประจำวัน'!$B512,ผลิต1!AJ:AJ)+SUMIF(ผลิต2!$C:$C,'รับ-จ่าย ประจำวัน'!$B512,ผลิต2!AJ:AJ)+SUMIF(เส้นแต่งหน้าขนมเค้ก!$C:$C,'รับ-จ่าย ประจำวัน'!$B512,เส้นแต่งหน้าขนมเค้ก!AJ:AJ)+SUMIF(แพ็ค!$C:$C,'รับ-จ่าย ประจำวัน'!$B512,แพ็ค!AJ:AJ)+SUMIF(ธุรการ!$C:$C,'รับ-จ่าย ประจำวัน'!$B512,ธุรการ!AJ:AJ)+SUMIF(เส้นแต่งหน้าขนมปัง!$C:$C,'รับ-จ่าย ประจำวัน'!$B512,เส้นแต่งหน้าขนมปัง!AJ:AJ)+SUMIF('วางแผนBC,CJ'!$C:$C,'รับ-จ่าย ประจำวัน'!$B512,'วางแผนBC,CJ'!AJ:AJ)+SUMIF(RD!$C:$C,'รับ-จ่าย ประจำวัน'!$B512,RD!AJ:AJ)+SUMIF('FG,ออนไล,คัดแยก'!$C:$C,'รับ-จ่าย ประจำวัน'!$B512,'FG,ออนไล,คัดแยก'!AJ:AJ)</f>
        <v>0</v>
      </c>
      <c r="BR512" s="16">
        <f>SUMIF(เตรียมส่วนผสม!$C:$C,'รับ-จ่าย ประจำวัน'!$B512,เตรียมส่วนผสม!AK:AK)+SUMIF(กวนไส้!$C:$C,'รับ-จ่าย ประจำวัน'!$B512,กวนไส้!AK:AK)+SUMIF(ผลิต1!$C:$C,'รับ-จ่าย ประจำวัน'!$B512,ผลิต1!AK:AK)+SUMIF(ผลิต2!$C:$C,'รับ-จ่าย ประจำวัน'!$B512,ผลิต2!AK:AK)+SUMIF(เส้นแต่งหน้าขนมเค้ก!$C:$C,'รับ-จ่าย ประจำวัน'!$B512,เส้นแต่งหน้าขนมเค้ก!AK:AK)+SUMIF(แพ็ค!$C:$C,'รับ-จ่าย ประจำวัน'!$B512,แพ็ค!AK:AK)+SUMIF(ธุรการ!$C:$C,'รับ-จ่าย ประจำวัน'!$B512,ธุรการ!AK:AK)+SUMIF(เส้นแต่งหน้าขนมปัง!$C:$C,'รับ-จ่าย ประจำวัน'!$B512,เส้นแต่งหน้าขนมปัง!AK:AK)+SUMIF('วางแผนBC,CJ'!$C:$C,'รับ-จ่าย ประจำวัน'!$B512,'วางแผนBC,CJ'!AK:AK)+SUMIF(RD!$C:$C,'รับ-จ่าย ประจำวัน'!$B512,RD!AK:AK)+SUMIF('FG,ออนไล,คัดแยก'!$C:$C,'รับ-จ่าย ประจำวัน'!$B512,'FG,ออนไล,คัดแยก'!AK:AK)</f>
        <v>0</v>
      </c>
      <c r="BS512" s="16">
        <f>SUMIF(เตรียมส่วนผสม!$C:$C,'รับ-จ่าย ประจำวัน'!$B512,เตรียมส่วนผสม!AL:AL)+SUMIF(กวนไส้!$C:$C,'รับ-จ่าย ประจำวัน'!$B512,กวนไส้!AL:AL)+SUMIF(ผลิต1!$C:$C,'รับ-จ่าย ประจำวัน'!$B512,ผลิต1!AL:AL)+SUMIF(ผลิต2!$C:$C,'รับ-จ่าย ประจำวัน'!$B512,ผลิต2!AL:AL)+SUMIF(เส้นแต่งหน้าขนมเค้ก!$C:$C,'รับ-จ่าย ประจำวัน'!$B512,เส้นแต่งหน้าขนมเค้ก!AL:AL)+SUMIF(แพ็ค!$C:$C,'รับ-จ่าย ประจำวัน'!$B512,แพ็ค!AL:AL)+SUMIF(ธุรการ!$C:$C,'รับ-จ่าย ประจำวัน'!$B512,ธุรการ!AL:AL)+SUMIF(เส้นแต่งหน้าขนมปัง!$C:$C,'รับ-จ่าย ประจำวัน'!$B512,เส้นแต่งหน้าขนมปัง!AL:AL)+SUMIF('วางแผนBC,CJ'!$C:$C,'รับ-จ่าย ประจำวัน'!$B512,'วางแผนBC,CJ'!AL:AL)+SUMIF(RD!$C:$C,'รับ-จ่าย ประจำวัน'!$B512,RD!AL:AL)+SUMIF('FG,ออนไล,คัดแยก'!$C:$C,'รับ-จ่าย ประจำวัน'!$B512,'FG,ออนไล,คัดแยก'!AL:AL)</f>
        <v>0</v>
      </c>
      <c r="BT512" s="18">
        <f t="shared" si="107"/>
        <v>0</v>
      </c>
      <c r="BU512" s="116"/>
      <c r="BV512" s="146">
        <f t="shared" si="108"/>
        <v>4140</v>
      </c>
      <c r="BW512" s="183">
        <v>30</v>
      </c>
      <c r="BX512" s="172">
        <f t="shared" si="103"/>
        <v>0</v>
      </c>
      <c r="BY512" s="188" t="e">
        <f t="shared" si="104"/>
        <v>#DIV/0!</v>
      </c>
      <c r="BZ512" s="180" t="e">
        <f t="shared" ca="1" si="109"/>
        <v>#DIV/0!</v>
      </c>
      <c r="CA512" s="93"/>
      <c r="CB512" s="93"/>
      <c r="CC512" s="93"/>
      <c r="CD512" s="93"/>
      <c r="CE512" s="93"/>
      <c r="CF512" s="93"/>
      <c r="CG512" s="93"/>
      <c r="CH512" s="93"/>
      <c r="CI512" s="93"/>
      <c r="CJ512" s="97"/>
      <c r="CK512" s="9">
        <f t="shared" si="105"/>
        <v>4140</v>
      </c>
    </row>
    <row r="513" spans="1:89" x14ac:dyDescent="0.5">
      <c r="A513" s="149"/>
      <c r="B513" s="34">
        <v>1023301015</v>
      </c>
      <c r="C513" s="33" t="s">
        <v>1936</v>
      </c>
      <c r="D513" s="141" t="s">
        <v>91</v>
      </c>
      <c r="E513" s="25"/>
      <c r="F513" s="132"/>
      <c r="G513" s="25"/>
      <c r="H513" s="12">
        <v>4140</v>
      </c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11"/>
      <c r="AF513" s="11"/>
      <c r="AG513" s="11"/>
      <c r="AH513" s="11"/>
      <c r="AI513" s="25"/>
      <c r="AJ513" s="25"/>
      <c r="AK513" s="25"/>
      <c r="AL513" s="25"/>
      <c r="AM513" s="25"/>
      <c r="AN513" s="15">
        <f t="shared" si="111"/>
        <v>0</v>
      </c>
      <c r="AO513" s="16">
        <f>SUMIF(เตรียมส่วนผสม!$C:$C,'รับ-จ่าย ประจำวัน'!$B513,เตรียมส่วนผสม!H:H)+SUMIF(กวนไส้!$C:$C,'รับ-จ่าย ประจำวัน'!$B513,กวนไส้!H:H)+SUMIF(ผลิต1!$C:$C,'รับ-จ่าย ประจำวัน'!$B513,ผลิต1!H:H)+SUMIF(ผลิต2!$C:$C,'รับ-จ่าย ประจำวัน'!$B513,ผลิต2!H:H)+SUMIF(เส้นแต่งหน้าขนมเค้ก!$C:$C,'รับ-จ่าย ประจำวัน'!$B513,เส้นแต่งหน้าขนมเค้ก!H:H)+SUMIF(แพ็ค!$C:$C,'รับ-จ่าย ประจำวัน'!$B513,แพ็ค!H:H)+SUMIF(ธุรการ!$C:$C,'รับ-จ่าย ประจำวัน'!$B513,ธุรการ!H:H)+SUMIF(เส้นแต่งหน้าขนมปัง!$C:$C,'รับ-จ่าย ประจำวัน'!$B513,เส้นแต่งหน้าขนมปัง!H:H)+SUMIF('วางแผนBC,CJ'!$C:$C,'รับ-จ่าย ประจำวัน'!$B513,'วางแผนBC,CJ'!H:H)+SUMIF(RD!$C:$C,'รับ-จ่าย ประจำวัน'!$B513,RD!H:H)+SUMIF('FG,ออนไล,คัดแยก'!$C:$C,'รับ-จ่าย ประจำวัน'!$B513,'FG,ออนไล,คัดแยก'!H:H)</f>
        <v>0</v>
      </c>
      <c r="AP513" s="16">
        <f>SUMIF(เตรียมส่วนผสม!$C:$C,'รับ-จ่าย ประจำวัน'!$B513,เตรียมส่วนผสม!I:I)+SUMIF(กวนไส้!$C:$C,'รับ-จ่าย ประจำวัน'!$B513,กวนไส้!I:I)+SUMIF(ผลิต1!$C:$C,'รับ-จ่าย ประจำวัน'!$B513,ผลิต1!I:I)+SUMIF(ผลิต2!$C:$C,'รับ-จ่าย ประจำวัน'!$B513,ผลิต2!I:I)+SUMIF(เส้นแต่งหน้าขนมเค้ก!$C:$C,'รับ-จ่าย ประจำวัน'!$B513,เส้นแต่งหน้าขนมเค้ก!I:I)+SUMIF(แพ็ค!$C:$C,'รับ-จ่าย ประจำวัน'!$B513,แพ็ค!I:I)+SUMIF(ธุรการ!$C:$C,'รับ-จ่าย ประจำวัน'!$B513,ธุรการ!I:I)+SUMIF(เส้นแต่งหน้าขนมปัง!$C:$C,'รับ-จ่าย ประจำวัน'!$B513,เส้นแต่งหน้าขนมปัง!I:I)+SUMIF('วางแผนBC,CJ'!$C:$C,'รับ-จ่าย ประจำวัน'!$B513,'วางแผนBC,CJ'!I:I)+SUMIF(RD!$C:$C,'รับ-จ่าย ประจำวัน'!$B513,RD!I:I)+SUMIF('FG,ออนไล,คัดแยก'!$C:$C,'รับ-จ่าย ประจำวัน'!$B513,'FG,ออนไล,คัดแยก'!I:I)</f>
        <v>0</v>
      </c>
      <c r="AQ513" s="16">
        <f>SUMIF(เตรียมส่วนผสม!$C:$C,'รับ-จ่าย ประจำวัน'!$B513,เตรียมส่วนผสม!J:J)+SUMIF(กวนไส้!$C:$C,'รับ-จ่าย ประจำวัน'!$B513,กวนไส้!J:J)+SUMIF(ผลิต1!$C:$C,'รับ-จ่าย ประจำวัน'!$B513,ผลิต1!J:J)+SUMIF(ผลิต2!$C:$C,'รับ-จ่าย ประจำวัน'!$B513,ผลิต2!J:J)+SUMIF(เส้นแต่งหน้าขนมเค้ก!$C:$C,'รับ-จ่าย ประจำวัน'!$B513,เส้นแต่งหน้าขนมเค้ก!J:J)+SUMIF(แพ็ค!$C:$C,'รับ-จ่าย ประจำวัน'!$B513,แพ็ค!J:J)+SUMIF(ธุรการ!$C:$C,'รับ-จ่าย ประจำวัน'!$B513,ธุรการ!J:J)+SUMIF(เส้นแต่งหน้าขนมปัง!$C:$C,'รับ-จ่าย ประจำวัน'!$B513,เส้นแต่งหน้าขนมปัง!J:J)+SUMIF('วางแผนBC,CJ'!$C:$C,'รับ-จ่าย ประจำวัน'!$B513,'วางแผนBC,CJ'!J:J)+SUMIF(RD!$C:$C,'รับ-จ่าย ประจำวัน'!$B513,RD!J:J)+SUMIF('FG,ออนไล,คัดแยก'!$C:$C,'รับ-จ่าย ประจำวัน'!$B513,'FG,ออนไล,คัดแยก'!J:J)</f>
        <v>0</v>
      </c>
      <c r="AR513" s="16">
        <f>SUMIF(เตรียมส่วนผสม!$C:$C,'รับ-จ่าย ประจำวัน'!$B513,เตรียมส่วนผสม!K:K)+SUMIF(กวนไส้!$C:$C,'รับ-จ่าย ประจำวัน'!$B513,กวนไส้!K:K)+SUMIF(ผลิต1!$C:$C,'รับ-จ่าย ประจำวัน'!$B513,ผลิต1!K:K)+SUMIF(ผลิต2!$C:$C,'รับ-จ่าย ประจำวัน'!$B513,ผลิต2!K:K)+SUMIF(เส้นแต่งหน้าขนมเค้ก!$C:$C,'รับ-จ่าย ประจำวัน'!$B513,เส้นแต่งหน้าขนมเค้ก!K:K)+SUMIF(แพ็ค!$C:$C,'รับ-จ่าย ประจำวัน'!$B513,แพ็ค!K:K)+SUMIF(ธุรการ!$C:$C,'รับ-จ่าย ประจำวัน'!$B513,ธุรการ!K:K)+SUMIF(เส้นแต่งหน้าขนมปัง!$C:$C,'รับ-จ่าย ประจำวัน'!$B513,เส้นแต่งหน้าขนมปัง!K:K)+SUMIF('วางแผนBC,CJ'!$C:$C,'รับ-จ่าย ประจำวัน'!$B513,'วางแผนBC,CJ'!K:K)+SUMIF(RD!$C:$C,'รับ-จ่าย ประจำวัน'!$B513,RD!K:K)+SUMIF('FG,ออนไล,คัดแยก'!$C:$C,'รับ-จ่าย ประจำวัน'!$B513,'FG,ออนไล,คัดแยก'!K:K)</f>
        <v>0</v>
      </c>
      <c r="AS513" s="16">
        <f>SUMIF(เตรียมส่วนผสม!$C:$C,'รับ-จ่าย ประจำวัน'!$B513,เตรียมส่วนผสม!L:L)+SUMIF(กวนไส้!$C:$C,'รับ-จ่าย ประจำวัน'!$B513,กวนไส้!L:L)+SUMIF(ผลิต1!$C:$C,'รับ-จ่าย ประจำวัน'!$B513,ผลิต1!L:L)+SUMIF(ผลิต2!$C:$C,'รับ-จ่าย ประจำวัน'!$B513,ผลิต2!L:L)+SUMIF(เส้นแต่งหน้าขนมเค้ก!$C:$C,'รับ-จ่าย ประจำวัน'!$B513,เส้นแต่งหน้าขนมเค้ก!L:L)+SUMIF(แพ็ค!$C:$C,'รับ-จ่าย ประจำวัน'!$B513,แพ็ค!L:L)+SUMIF(ธุรการ!$C:$C,'รับ-จ่าย ประจำวัน'!$B513,ธุรการ!L:L)+SUMIF(เส้นแต่งหน้าขนมปัง!$C:$C,'รับ-จ่าย ประจำวัน'!$B513,เส้นแต่งหน้าขนมปัง!L:L)+SUMIF('วางแผนBC,CJ'!$C:$C,'รับ-จ่าย ประจำวัน'!$B513,'วางแผนBC,CJ'!L:L)+SUMIF(RD!$C:$C,'รับ-จ่าย ประจำวัน'!$B513,RD!L:L)+SUMIF('FG,ออนไล,คัดแยก'!$C:$C,'รับ-จ่าย ประจำวัน'!$B513,'FG,ออนไล,คัดแยก'!L:L)</f>
        <v>0</v>
      </c>
      <c r="AT513" s="16">
        <f>SUMIF(เตรียมส่วนผสม!$C:$C,'รับ-จ่าย ประจำวัน'!$B513,เตรียมส่วนผสม!M:M)+SUMIF(กวนไส้!$C:$C,'รับ-จ่าย ประจำวัน'!$B513,กวนไส้!M:M)+SUMIF(ผลิต1!$C:$C,'รับ-จ่าย ประจำวัน'!$B513,ผลิต1!M:M)+SUMIF(ผลิต2!$C:$C,'รับ-จ่าย ประจำวัน'!$B513,ผลิต2!M:M)+SUMIF(เส้นแต่งหน้าขนมเค้ก!$C:$C,'รับ-จ่าย ประจำวัน'!$B513,เส้นแต่งหน้าขนมเค้ก!M:M)+SUMIF(แพ็ค!$C:$C,'รับ-จ่าย ประจำวัน'!$B513,แพ็ค!M:M)+SUMIF(ธุรการ!$C:$C,'รับ-จ่าย ประจำวัน'!$B513,ธุรการ!M:M)+SUMIF(เส้นแต่งหน้าขนมปัง!$C:$C,'รับ-จ่าย ประจำวัน'!$B513,เส้นแต่งหน้าขนมปัง!M:M)+SUMIF('วางแผนBC,CJ'!$C:$C,'รับ-จ่าย ประจำวัน'!$B513,'วางแผนBC,CJ'!M:M)+SUMIF(RD!$C:$C,'รับ-จ่าย ประจำวัน'!$B513,RD!M:M)+SUMIF('FG,ออนไล,คัดแยก'!$C:$C,'รับ-จ่าย ประจำวัน'!$B513,'FG,ออนไล,คัดแยก'!M:M)</f>
        <v>0</v>
      </c>
      <c r="AU513" s="16">
        <f>SUMIF(เตรียมส่วนผสม!$C:$C,'รับ-จ่าย ประจำวัน'!$B513,เตรียมส่วนผสม!N:N)+SUMIF(กวนไส้!$C:$C,'รับ-จ่าย ประจำวัน'!$B513,กวนไส้!N:N)+SUMIF(ผลิต1!$C:$C,'รับ-จ่าย ประจำวัน'!$B513,ผลิต1!N:N)+SUMIF(ผลิต2!$C:$C,'รับ-จ่าย ประจำวัน'!$B513,ผลิต2!N:N)+SUMIF(เส้นแต่งหน้าขนมเค้ก!$C:$C,'รับ-จ่าย ประจำวัน'!$B513,เส้นแต่งหน้าขนมเค้ก!N:N)+SUMIF(แพ็ค!$C:$C,'รับ-จ่าย ประจำวัน'!$B513,แพ็ค!N:N)+SUMIF(ธุรการ!$C:$C,'รับ-จ่าย ประจำวัน'!$B513,ธุรการ!N:N)+SUMIF(เส้นแต่งหน้าขนมปัง!$C:$C,'รับ-จ่าย ประจำวัน'!$B513,เส้นแต่งหน้าขนมปัง!N:N)+SUMIF('วางแผนBC,CJ'!$C:$C,'รับ-จ่าย ประจำวัน'!$B513,'วางแผนBC,CJ'!N:N)+SUMIF(RD!$C:$C,'รับ-จ่าย ประจำวัน'!$B513,RD!N:N)+SUMIF('FG,ออนไล,คัดแยก'!$C:$C,'รับ-จ่าย ประจำวัน'!$B513,'FG,ออนไล,คัดแยก'!N:N)</f>
        <v>0</v>
      </c>
      <c r="AV513" s="16">
        <f>SUMIF(เตรียมส่วนผสม!$C:$C,'รับ-จ่าย ประจำวัน'!$B513,เตรียมส่วนผสม!O:O)+SUMIF(กวนไส้!$C:$C,'รับ-จ่าย ประจำวัน'!$B513,กวนไส้!O:O)+SUMIF(ผลิต1!$C:$C,'รับ-จ่าย ประจำวัน'!$B513,ผลิต1!O:O)+SUMIF(ผลิต2!$C:$C,'รับ-จ่าย ประจำวัน'!$B513,ผลิต2!O:O)+SUMIF(เส้นแต่งหน้าขนมเค้ก!$C:$C,'รับ-จ่าย ประจำวัน'!$B513,เส้นแต่งหน้าขนมเค้ก!O:O)+SUMIF(แพ็ค!$C:$C,'รับ-จ่าย ประจำวัน'!$B513,แพ็ค!O:O)+SUMIF(ธุรการ!$C:$C,'รับ-จ่าย ประจำวัน'!$B513,ธุรการ!O:O)+SUMIF(เส้นแต่งหน้าขนมปัง!$C:$C,'รับ-จ่าย ประจำวัน'!$B513,เส้นแต่งหน้าขนมปัง!O:O)+SUMIF('วางแผนBC,CJ'!$C:$C,'รับ-จ่าย ประจำวัน'!$B513,'วางแผนBC,CJ'!O:O)+SUMIF(RD!$C:$C,'รับ-จ่าย ประจำวัน'!$B513,RD!O:O)+SUMIF('FG,ออนไล,คัดแยก'!$C:$C,'รับ-จ่าย ประจำวัน'!$B513,'FG,ออนไล,คัดแยก'!O:O)</f>
        <v>0</v>
      </c>
      <c r="AW513" s="16">
        <f>SUMIF(เตรียมส่วนผสม!$C:$C,'รับ-จ่าย ประจำวัน'!$B513,เตรียมส่วนผสม!P:P)+SUMIF(กวนไส้!$C:$C,'รับ-จ่าย ประจำวัน'!$B513,กวนไส้!P:P)+SUMIF(ผลิต1!$C:$C,'รับ-จ่าย ประจำวัน'!$B513,ผลิต1!P:P)+SUMIF(ผลิต2!$C:$C,'รับ-จ่าย ประจำวัน'!$B513,ผลิต2!P:P)+SUMIF(เส้นแต่งหน้าขนมเค้ก!$C:$C,'รับ-จ่าย ประจำวัน'!$B513,เส้นแต่งหน้าขนมเค้ก!P:P)+SUMIF(แพ็ค!$C:$C,'รับ-จ่าย ประจำวัน'!$B513,แพ็ค!P:P)+SUMIF(ธุรการ!$C:$C,'รับ-จ่าย ประจำวัน'!$B513,ธุรการ!P:P)+SUMIF(เส้นแต่งหน้าขนมปัง!$C:$C,'รับ-จ่าย ประจำวัน'!$B513,เส้นแต่งหน้าขนมปัง!P:P)+SUMIF('วางแผนBC,CJ'!$C:$C,'รับ-จ่าย ประจำวัน'!$B513,'วางแผนBC,CJ'!P:P)+SUMIF(RD!$C:$C,'รับ-จ่าย ประจำวัน'!$B513,RD!P:P)+SUMIF('FG,ออนไล,คัดแยก'!$C:$C,'รับ-จ่าย ประจำวัน'!$B513,'FG,ออนไล,คัดแยก'!P:P)</f>
        <v>450</v>
      </c>
      <c r="AX513" s="16">
        <f>SUMIF(เตรียมส่วนผสม!$C:$C,'รับ-จ่าย ประจำวัน'!$B513,เตรียมส่วนผสม!Q:Q)+SUMIF(กวนไส้!$C:$C,'รับ-จ่าย ประจำวัน'!$B513,กวนไส้!Q:Q)+SUMIF(ผลิต1!$C:$C,'รับ-จ่าย ประจำวัน'!$B513,ผลิต1!Q:Q)+SUMIF(ผลิต2!$C:$C,'รับ-จ่าย ประจำวัน'!$B513,ผลิต2!Q:Q)+SUMIF(เส้นแต่งหน้าขนมเค้ก!$C:$C,'รับ-จ่าย ประจำวัน'!$B513,เส้นแต่งหน้าขนมเค้ก!Q:Q)+SUMIF(แพ็ค!$C:$C,'รับ-จ่าย ประจำวัน'!$B513,แพ็ค!Q:Q)+SUMIF(ธุรการ!$C:$C,'รับ-จ่าย ประจำวัน'!$B513,ธุรการ!Q:Q)+SUMIF(เส้นแต่งหน้าขนมปัง!$C:$C,'รับ-จ่าย ประจำวัน'!$B513,เส้นแต่งหน้าขนมปัง!Q:Q)+SUMIF('วางแผนBC,CJ'!$C:$C,'รับ-จ่าย ประจำวัน'!$B513,'วางแผนBC,CJ'!Q:Q)+SUMIF(RD!$C:$C,'รับ-จ่าย ประจำวัน'!$B513,RD!Q:Q)+SUMIF('FG,ออนไล,คัดแยก'!$C:$C,'รับ-จ่าย ประจำวัน'!$B513,'FG,ออนไล,คัดแยก'!Q:Q)</f>
        <v>0</v>
      </c>
      <c r="AY513" s="16">
        <f>SUMIF(เตรียมส่วนผสม!$C:$C,'รับ-จ่าย ประจำวัน'!$B513,เตรียมส่วนผสม!R:R)+SUMIF(กวนไส้!$C:$C,'รับ-จ่าย ประจำวัน'!$B513,กวนไส้!R:R)+SUMIF(ผลิต1!$C:$C,'รับ-จ่าย ประจำวัน'!$B513,ผลิต1!R:R)+SUMIF(ผลิต2!$C:$C,'รับ-จ่าย ประจำวัน'!$B513,ผลิต2!R:R)+SUMIF(เส้นแต่งหน้าขนมเค้ก!$C:$C,'รับ-จ่าย ประจำวัน'!$B513,เส้นแต่งหน้าขนมเค้ก!R:R)+SUMIF(แพ็ค!$C:$C,'รับ-จ่าย ประจำวัน'!$B513,แพ็ค!R:R)+SUMIF(ธุรการ!$C:$C,'รับ-จ่าย ประจำวัน'!$B513,ธุรการ!R:R)+SUMIF(เส้นแต่งหน้าขนมปัง!$C:$C,'รับ-จ่าย ประจำวัน'!$B513,เส้นแต่งหน้าขนมปัง!R:R)+SUMIF('วางแผนBC,CJ'!$C:$C,'รับ-จ่าย ประจำวัน'!$B513,'วางแผนBC,CJ'!R:R)+SUMIF(RD!$C:$C,'รับ-จ่าย ประจำวัน'!$B513,RD!R:R)+SUMIF('FG,ออนไล,คัดแยก'!$C:$C,'รับ-จ่าย ประจำวัน'!$B513,'FG,ออนไล,คัดแยก'!R:R)</f>
        <v>0</v>
      </c>
      <c r="AZ513" s="16">
        <f>SUMIF(เตรียมส่วนผสม!$C:$C,'รับ-จ่าย ประจำวัน'!$B513,เตรียมส่วนผสม!S:S)+SUMIF(กวนไส้!$C:$C,'รับ-จ่าย ประจำวัน'!$B513,กวนไส้!S:S)+SUMIF(ผลิต1!$C:$C,'รับ-จ่าย ประจำวัน'!$B513,ผลิต1!S:S)+SUMIF(ผลิต2!$C:$C,'รับ-จ่าย ประจำวัน'!$B513,ผลิต2!S:S)+SUMIF(เส้นแต่งหน้าขนมเค้ก!$C:$C,'รับ-จ่าย ประจำวัน'!$B513,เส้นแต่งหน้าขนมเค้ก!S:S)+SUMIF(แพ็ค!$C:$C,'รับ-จ่าย ประจำวัน'!$B513,แพ็ค!S:S)+SUMIF(ธุรการ!$C:$C,'รับ-จ่าย ประจำวัน'!$B513,ธุรการ!S:S)+SUMIF(เส้นแต่งหน้าขนมปัง!$C:$C,'รับ-จ่าย ประจำวัน'!$B513,เส้นแต่งหน้าขนมปัง!S:S)+SUMIF('วางแผนBC,CJ'!$C:$C,'รับ-จ่าย ประจำวัน'!$B513,'วางแผนBC,CJ'!S:S)+SUMIF(RD!$C:$C,'รับ-จ่าย ประจำวัน'!$B513,RD!S:S)+SUMIF('FG,ออนไล,คัดแยก'!$C:$C,'รับ-จ่าย ประจำวัน'!$B513,'FG,ออนไล,คัดแยก'!S:S)</f>
        <v>0</v>
      </c>
      <c r="BA513" s="16">
        <f>SUMIF(เตรียมส่วนผสม!$C:$C,'รับ-จ่าย ประจำวัน'!$B513,เตรียมส่วนผสม!T:T)+SUMIF(กวนไส้!$C:$C,'รับ-จ่าย ประจำวัน'!$B513,กวนไส้!T:T)+SUMIF(ผลิต1!$C:$C,'รับ-จ่าย ประจำวัน'!$B513,ผลิต1!T:T)+SUMIF(ผลิต2!$C:$C,'รับ-จ่าย ประจำวัน'!$B513,ผลิต2!T:T)+SUMIF(เส้นแต่งหน้าขนมเค้ก!$C:$C,'รับ-จ่าย ประจำวัน'!$B513,เส้นแต่งหน้าขนมเค้ก!T:T)+SUMIF(แพ็ค!$C:$C,'รับ-จ่าย ประจำวัน'!$B513,แพ็ค!T:T)+SUMIF(ธุรการ!$C:$C,'รับ-จ่าย ประจำวัน'!$B513,ธุรการ!T:T)+SUMIF(เส้นแต่งหน้าขนมปัง!$C:$C,'รับ-จ่าย ประจำวัน'!$B513,เส้นแต่งหน้าขนมปัง!T:T)+SUMIF('วางแผนBC,CJ'!$C:$C,'รับ-จ่าย ประจำวัน'!$B513,'วางแผนBC,CJ'!T:T)+SUMIF(RD!$C:$C,'รับ-จ่าย ประจำวัน'!$B513,RD!T:T)+SUMIF('FG,ออนไล,คัดแยก'!$C:$C,'รับ-จ่าย ประจำวัน'!$B513,'FG,ออนไล,คัดแยก'!T:T)</f>
        <v>0</v>
      </c>
      <c r="BB513" s="16">
        <f>SUMIF(เตรียมส่วนผสม!$C:$C,'รับ-จ่าย ประจำวัน'!$B513,เตรียมส่วนผสม!U:U)+SUMIF(กวนไส้!$C:$C,'รับ-จ่าย ประจำวัน'!$B513,กวนไส้!U:U)+SUMIF(ผลิต1!$C:$C,'รับ-จ่าย ประจำวัน'!$B513,ผลิต1!U:U)+SUMIF(ผลิต2!$C:$C,'รับ-จ่าย ประจำวัน'!$B513,ผลิต2!U:U)+SUMIF(เส้นแต่งหน้าขนมเค้ก!$C:$C,'รับ-จ่าย ประจำวัน'!$B513,เส้นแต่งหน้าขนมเค้ก!U:U)+SUMIF(แพ็ค!$C:$C,'รับ-จ่าย ประจำวัน'!$B513,แพ็ค!U:U)+SUMIF(ธุรการ!$C:$C,'รับ-จ่าย ประจำวัน'!$B513,ธุรการ!U:U)+SUMIF(เส้นแต่งหน้าขนมปัง!$C:$C,'รับ-จ่าย ประจำวัน'!$B513,เส้นแต่งหน้าขนมปัง!U:U)+SUMIF('วางแผนBC,CJ'!$C:$C,'รับ-จ่าย ประจำวัน'!$B513,'วางแผนBC,CJ'!U:U)+SUMIF(RD!$C:$C,'รับ-จ่าย ประจำวัน'!$B513,RD!U:U)+SUMIF('FG,ออนไล,คัดแยก'!$C:$C,'รับ-จ่าย ประจำวัน'!$B513,'FG,ออนไล,คัดแยก'!U:U)</f>
        <v>0</v>
      </c>
      <c r="BC513" s="16">
        <f>SUMIF(เตรียมส่วนผสม!$C:$C,'รับ-จ่าย ประจำวัน'!$B513,เตรียมส่วนผสม!V:V)+SUMIF(กวนไส้!$C:$C,'รับ-จ่าย ประจำวัน'!$B513,กวนไส้!V:V)+SUMIF(ผลิต1!$C:$C,'รับ-จ่าย ประจำวัน'!$B513,ผลิต1!V:V)+SUMIF(ผลิต2!$C:$C,'รับ-จ่าย ประจำวัน'!$B513,ผลิต2!V:V)+SUMIF(เส้นแต่งหน้าขนมเค้ก!$C:$C,'รับ-จ่าย ประจำวัน'!$B513,เส้นแต่งหน้าขนมเค้ก!V:V)+SUMIF(แพ็ค!$C:$C,'รับ-จ่าย ประจำวัน'!$B513,แพ็ค!V:V)+SUMIF(ธุรการ!$C:$C,'รับ-จ่าย ประจำวัน'!$B513,ธุรการ!V:V)+SUMIF(เส้นแต่งหน้าขนมปัง!$C:$C,'รับ-จ่าย ประจำวัน'!$B513,เส้นแต่งหน้าขนมปัง!V:V)+SUMIF('วางแผนBC,CJ'!$C:$C,'รับ-จ่าย ประจำวัน'!$B513,'วางแผนBC,CJ'!V:V)+SUMIF(RD!$C:$C,'รับ-จ่าย ประจำวัน'!$B513,RD!V:V)+SUMIF('FG,ออนไล,คัดแยก'!$C:$C,'รับ-จ่าย ประจำวัน'!$B513,'FG,ออนไล,คัดแยก'!V:V)</f>
        <v>0</v>
      </c>
      <c r="BD513" s="16">
        <f>SUMIF(เตรียมส่วนผสม!$C:$C,'รับ-จ่าย ประจำวัน'!$B513,เตรียมส่วนผสม!W:W)+SUMIF(กวนไส้!$C:$C,'รับ-จ่าย ประจำวัน'!$B513,กวนไส้!W:W)+SUMIF(ผลิต1!$C:$C,'รับ-จ่าย ประจำวัน'!$B513,ผลิต1!W:W)+SUMIF(ผลิต2!$C:$C,'รับ-จ่าย ประจำวัน'!$B513,ผลิต2!W:W)+SUMIF(เส้นแต่งหน้าขนมเค้ก!$C:$C,'รับ-จ่าย ประจำวัน'!$B513,เส้นแต่งหน้าขนมเค้ก!W:W)+SUMIF(แพ็ค!$C:$C,'รับ-จ่าย ประจำวัน'!$B513,แพ็ค!W:W)+SUMIF(ธุรการ!$C:$C,'รับ-จ่าย ประจำวัน'!$B513,ธุรการ!W:W)+SUMIF(เส้นแต่งหน้าขนมปัง!$C:$C,'รับ-จ่าย ประจำวัน'!$B513,เส้นแต่งหน้าขนมปัง!W:W)+SUMIF('วางแผนBC,CJ'!$C:$C,'รับ-จ่าย ประจำวัน'!$B513,'วางแผนBC,CJ'!W:W)+SUMIF(RD!$C:$C,'รับ-จ่าย ประจำวัน'!$B513,RD!W:W)+SUMIF('FG,ออนไล,คัดแยก'!$C:$C,'รับ-จ่าย ประจำวัน'!$B513,'FG,ออนไล,คัดแยก'!W:W)</f>
        <v>0</v>
      </c>
      <c r="BE513" s="16">
        <f>SUMIF(เตรียมส่วนผสม!$C:$C,'รับ-จ่าย ประจำวัน'!$B513,เตรียมส่วนผสม!X:X)+SUMIF(กวนไส้!$C:$C,'รับ-จ่าย ประจำวัน'!$B513,กวนไส้!X:X)+SUMIF(ผลิต1!$C:$C,'รับ-จ่าย ประจำวัน'!$B513,ผลิต1!X:X)+SUMIF(ผลิต2!$C:$C,'รับ-จ่าย ประจำวัน'!$B513,ผลิต2!X:X)+SUMIF(เส้นแต่งหน้าขนมเค้ก!$C:$C,'รับ-จ่าย ประจำวัน'!$B513,เส้นแต่งหน้าขนมเค้ก!X:X)+SUMIF(แพ็ค!$C:$C,'รับ-จ่าย ประจำวัน'!$B513,แพ็ค!X:X)+SUMIF(ธุรการ!$C:$C,'รับ-จ่าย ประจำวัน'!$B513,ธุรการ!X:X)+SUMIF(เส้นแต่งหน้าขนมปัง!$C:$C,'รับ-จ่าย ประจำวัน'!$B513,เส้นแต่งหน้าขนมปัง!X:X)+SUMIF('วางแผนBC,CJ'!$C:$C,'รับ-จ่าย ประจำวัน'!$B513,'วางแผนBC,CJ'!X:X)+SUMIF(RD!$C:$C,'รับ-จ่าย ประจำวัน'!$B513,RD!X:X)+SUMIF('FG,ออนไล,คัดแยก'!$C:$C,'รับ-จ่าย ประจำวัน'!$B513,'FG,ออนไล,คัดแยก'!X:X)</f>
        <v>0</v>
      </c>
      <c r="BF513" s="16">
        <f>SUMIF(เตรียมส่วนผสม!$C:$C,'รับ-จ่าย ประจำวัน'!$B513,เตรียมส่วนผสม!Y:Y)+SUMIF(กวนไส้!$C:$C,'รับ-จ่าย ประจำวัน'!$B513,กวนไส้!Y:Y)+SUMIF(ผลิต1!$C:$C,'รับ-จ่าย ประจำวัน'!$B513,ผลิต1!Y:Y)+SUMIF(ผลิต2!$C:$C,'รับ-จ่าย ประจำวัน'!$B513,ผลิต2!Y:Y)+SUMIF(เส้นแต่งหน้าขนมเค้ก!$C:$C,'รับ-จ่าย ประจำวัน'!$B513,เส้นแต่งหน้าขนมเค้ก!Y:Y)+SUMIF(แพ็ค!$C:$C,'รับ-จ่าย ประจำวัน'!$B513,แพ็ค!Y:Y)+SUMIF(ธุรการ!$C:$C,'รับ-จ่าย ประจำวัน'!$B513,ธุรการ!Y:Y)+SUMIF(เส้นแต่งหน้าขนมปัง!$C:$C,'รับ-จ่าย ประจำวัน'!$B513,เส้นแต่งหน้าขนมปัง!Y:Y)+SUMIF('วางแผนBC,CJ'!$C:$C,'รับ-จ่าย ประจำวัน'!$B513,'วางแผนBC,CJ'!Y:Y)+SUMIF(RD!$C:$C,'รับ-จ่าย ประจำวัน'!$B513,RD!Y:Y)+SUMIF('FG,ออนไล,คัดแยก'!$C:$C,'รับ-จ่าย ประจำวัน'!$B513,'FG,ออนไล,คัดแยก'!Y:Y)</f>
        <v>0</v>
      </c>
      <c r="BG513" s="16">
        <f>SUMIF(เตรียมส่วนผสม!$C:$C,'รับ-จ่าย ประจำวัน'!$B513,เตรียมส่วนผสม!Z:Z)+SUMIF(กวนไส้!$C:$C,'รับ-จ่าย ประจำวัน'!$B513,กวนไส้!Z:Z)+SUMIF(ผลิต1!$C:$C,'รับ-จ่าย ประจำวัน'!$B513,ผลิต1!Z:Z)+SUMIF(ผลิต2!$C:$C,'รับ-จ่าย ประจำวัน'!$B513,ผลิต2!Z:Z)+SUMIF(เส้นแต่งหน้าขนมเค้ก!$C:$C,'รับ-จ่าย ประจำวัน'!$B513,เส้นแต่งหน้าขนมเค้ก!Z:Z)+SUMIF(แพ็ค!$C:$C,'รับ-จ่าย ประจำวัน'!$B513,แพ็ค!Z:Z)+SUMIF(ธุรการ!$C:$C,'รับ-จ่าย ประจำวัน'!$B513,ธุรการ!Z:Z)+SUMIF(เส้นแต่งหน้าขนมปัง!$C:$C,'รับ-จ่าย ประจำวัน'!$B513,เส้นแต่งหน้าขนมปัง!Z:Z)+SUMIF('วางแผนBC,CJ'!$C:$C,'รับ-จ่าย ประจำวัน'!$B513,'วางแผนBC,CJ'!Z:Z)+SUMIF(RD!$C:$C,'รับ-จ่าย ประจำวัน'!$B513,RD!Z:Z)+SUMIF('FG,ออนไล,คัดแยก'!$C:$C,'รับ-จ่าย ประจำวัน'!$B513,'FG,ออนไล,คัดแยก'!Z:Z)</f>
        <v>0</v>
      </c>
      <c r="BH513" s="16">
        <f>SUMIF(เตรียมส่วนผสม!$C:$C,'รับ-จ่าย ประจำวัน'!$B513,เตรียมส่วนผสม!AA:AA)+SUMIF(กวนไส้!$C:$C,'รับ-จ่าย ประจำวัน'!$B513,กวนไส้!AA:AA)+SUMIF(ผลิต1!$C:$C,'รับ-จ่าย ประจำวัน'!$B513,ผลิต1!AA:AA)+SUMIF(ผลิต2!$C:$C,'รับ-จ่าย ประจำวัน'!$B513,ผลิต2!AA:AA)+SUMIF(เส้นแต่งหน้าขนมเค้ก!$C:$C,'รับ-จ่าย ประจำวัน'!$B513,เส้นแต่งหน้าขนมเค้ก!AA:AA)+SUMIF(แพ็ค!$C:$C,'รับ-จ่าย ประจำวัน'!$B513,แพ็ค!AA:AA)+SUMIF(ธุรการ!$C:$C,'รับ-จ่าย ประจำวัน'!$B513,ธุรการ!AA:AA)+SUMIF(เส้นแต่งหน้าขนมปัง!$C:$C,'รับ-จ่าย ประจำวัน'!$B513,เส้นแต่งหน้าขนมปัง!AA:AA)+SUMIF('วางแผนBC,CJ'!$C:$C,'รับ-จ่าย ประจำวัน'!$B513,'วางแผนBC,CJ'!AA:AA)+SUMIF(RD!$C:$C,'รับ-จ่าย ประจำวัน'!$B513,RD!AA:AA)+SUMIF('FG,ออนไล,คัดแยก'!$C:$C,'รับ-จ่าย ประจำวัน'!$B513,'FG,ออนไล,คัดแยก'!AA:AA)</f>
        <v>0</v>
      </c>
      <c r="BI513" s="16">
        <f>SUMIF(เตรียมส่วนผสม!$C:$C,'รับ-จ่าย ประจำวัน'!$B513,เตรียมส่วนผสม!AB:AB)+SUMIF(กวนไส้!$C:$C,'รับ-จ่าย ประจำวัน'!$B513,กวนไส้!AB:AB)+SUMIF(ผลิต1!$C:$C,'รับ-จ่าย ประจำวัน'!$B513,ผลิต1!AB:AB)+SUMIF(ผลิต2!$C:$C,'รับ-จ่าย ประจำวัน'!$B513,ผลิต2!AB:AB)+SUMIF(เส้นแต่งหน้าขนมเค้ก!$C:$C,'รับ-จ่าย ประจำวัน'!$B513,เส้นแต่งหน้าขนมเค้ก!AB:AB)+SUMIF(แพ็ค!$C:$C,'รับ-จ่าย ประจำวัน'!$B513,แพ็ค!AB:AB)+SUMIF(ธุรการ!$C:$C,'รับ-จ่าย ประจำวัน'!$B513,ธุรการ!AB:AB)+SUMIF(เส้นแต่งหน้าขนมปัง!$C:$C,'รับ-จ่าย ประจำวัน'!$B513,เส้นแต่งหน้าขนมปัง!AB:AB)+SUMIF('วางแผนBC,CJ'!$C:$C,'รับ-จ่าย ประจำวัน'!$B513,'วางแผนBC,CJ'!AB:AB)+SUMIF(RD!$C:$C,'รับ-จ่าย ประจำวัน'!$B513,RD!AB:AB)+SUMIF('FG,ออนไล,คัดแยก'!$C:$C,'รับ-จ่าย ประจำวัน'!$B513,'FG,ออนไล,คัดแยก'!AB:AB)</f>
        <v>0</v>
      </c>
      <c r="BJ513" s="16">
        <f>SUMIF(เตรียมส่วนผสม!$C:$C,'รับ-จ่าย ประจำวัน'!$B513,เตรียมส่วนผสม!AC:AC)+SUMIF(กวนไส้!$C:$C,'รับ-จ่าย ประจำวัน'!$B513,กวนไส้!AC:AC)+SUMIF(ผลิต1!$C:$C,'รับ-จ่าย ประจำวัน'!$B513,ผลิต1!AC:AC)+SUMIF(ผลิต2!$C:$C,'รับ-จ่าย ประจำวัน'!$B513,ผลิต2!AC:AC)+SUMIF(เส้นแต่งหน้าขนมเค้ก!$C:$C,'รับ-จ่าย ประจำวัน'!$B513,เส้นแต่งหน้าขนมเค้ก!AC:AC)+SUMIF(แพ็ค!$C:$C,'รับ-จ่าย ประจำวัน'!$B513,แพ็ค!AC:AC)+SUMIF(ธุรการ!$C:$C,'รับ-จ่าย ประจำวัน'!$B513,ธุรการ!AC:AC)+SUMIF(เส้นแต่งหน้าขนมปัง!$C:$C,'รับ-จ่าย ประจำวัน'!$B513,เส้นแต่งหน้าขนมปัง!AC:AC)+SUMIF('วางแผนBC,CJ'!$C:$C,'รับ-จ่าย ประจำวัน'!$B513,'วางแผนBC,CJ'!AC:AC)+SUMIF(RD!$C:$C,'รับ-จ่าย ประจำวัน'!$B513,RD!AC:AC)+SUMIF('FG,ออนไล,คัดแยก'!$C:$C,'รับ-จ่าย ประจำวัน'!$B513,'FG,ออนไล,คัดแยก'!AC:AC)</f>
        <v>0</v>
      </c>
      <c r="BK513" s="16">
        <f>SUMIF(เตรียมส่วนผสม!$C:$C,'รับ-จ่าย ประจำวัน'!$B513,เตรียมส่วนผสม!AD:AD)+SUMIF(กวนไส้!$C:$C,'รับ-จ่าย ประจำวัน'!$B513,กวนไส้!AD:AD)+SUMIF(ผลิต1!$C:$C,'รับ-จ่าย ประจำวัน'!$B513,ผลิต1!AD:AD)+SUMIF(ผลิต2!$C:$C,'รับ-จ่าย ประจำวัน'!$B513,ผลิต2!AD:AD)+SUMIF(เส้นแต่งหน้าขนมเค้ก!$C:$C,'รับ-จ่าย ประจำวัน'!$B513,เส้นแต่งหน้าขนมเค้ก!AD:AD)+SUMIF(แพ็ค!$C:$C,'รับ-จ่าย ประจำวัน'!$B513,แพ็ค!AD:AD)+SUMIF(ธุรการ!$C:$C,'รับ-จ่าย ประจำวัน'!$B513,ธุรการ!AD:AD)+SUMIF(เส้นแต่งหน้าขนมปัง!$C:$C,'รับ-จ่าย ประจำวัน'!$B513,เส้นแต่งหน้าขนมปัง!AD:AD)+SUMIF('วางแผนBC,CJ'!$C:$C,'รับ-จ่าย ประจำวัน'!$B513,'วางแผนBC,CJ'!AD:AD)+SUMIF(RD!$C:$C,'รับ-จ่าย ประจำวัน'!$B513,RD!AD:AD)+SUMIF('FG,ออนไล,คัดแยก'!$C:$C,'รับ-จ่าย ประจำวัน'!$B513,'FG,ออนไล,คัดแยก'!AD:AD)</f>
        <v>0</v>
      </c>
      <c r="BL513" s="16">
        <f>SUMIF(เตรียมส่วนผสม!$C:$C,'รับ-จ่าย ประจำวัน'!$B513,เตรียมส่วนผสม!AE:AE)+SUMIF(กวนไส้!$C:$C,'รับ-จ่าย ประจำวัน'!$B513,กวนไส้!AE:AE)+SUMIF(ผลิต1!$C:$C,'รับ-จ่าย ประจำวัน'!$B513,ผลิต1!AE:AE)+SUMIF(ผลิต2!$C:$C,'รับ-จ่าย ประจำวัน'!$B513,ผลิต2!AE:AE)+SUMIF(เส้นแต่งหน้าขนมเค้ก!$C:$C,'รับ-จ่าย ประจำวัน'!$B513,เส้นแต่งหน้าขนมเค้ก!AE:AE)+SUMIF(แพ็ค!$C:$C,'รับ-จ่าย ประจำวัน'!$B513,แพ็ค!AE:AE)+SUMIF(ธุรการ!$C:$C,'รับ-จ่าย ประจำวัน'!$B513,ธุรการ!AE:AE)+SUMIF(เส้นแต่งหน้าขนมปัง!$C:$C,'รับ-จ่าย ประจำวัน'!$B513,เส้นแต่งหน้าขนมปัง!AE:AE)+SUMIF('วางแผนBC,CJ'!$C:$C,'รับ-จ่าย ประจำวัน'!$B513,'วางแผนBC,CJ'!AE:AE)+SUMIF(RD!$C:$C,'รับ-จ่าย ประจำวัน'!$B513,RD!AE:AE)+SUMIF('FG,ออนไล,คัดแยก'!$C:$C,'รับ-จ่าย ประจำวัน'!$B513,'FG,ออนไล,คัดแยก'!AE:AE)</f>
        <v>0</v>
      </c>
      <c r="BM513" s="16">
        <f>SUMIF(เตรียมส่วนผสม!$C:$C,'รับ-จ่าย ประจำวัน'!$B513,เตรียมส่วนผสม!AF:AF)+SUMIF(กวนไส้!$C:$C,'รับ-จ่าย ประจำวัน'!$B513,กวนไส้!AF:AF)+SUMIF(ผลิต1!$C:$C,'รับ-จ่าย ประจำวัน'!$B513,ผลิต1!AF:AF)+SUMIF(ผลิต2!$C:$C,'รับ-จ่าย ประจำวัน'!$B513,ผลิต2!AF:AF)+SUMIF(เส้นแต่งหน้าขนมเค้ก!$C:$C,'รับ-จ่าย ประจำวัน'!$B513,เส้นแต่งหน้าขนมเค้ก!AF:AF)+SUMIF(แพ็ค!$C:$C,'รับ-จ่าย ประจำวัน'!$B513,แพ็ค!AF:AF)+SUMIF(ธุรการ!$C:$C,'รับ-จ่าย ประจำวัน'!$B513,ธุรการ!AF:AF)+SUMIF(เส้นแต่งหน้าขนมปัง!$C:$C,'รับ-จ่าย ประจำวัน'!$B513,เส้นแต่งหน้าขนมปัง!AF:AF)+SUMIF('วางแผนBC,CJ'!$C:$C,'รับ-จ่าย ประจำวัน'!$B513,'วางแผนBC,CJ'!AF:AF)+SUMIF(RD!$C:$C,'รับ-จ่าย ประจำวัน'!$B513,RD!AF:AF)+SUMIF('FG,ออนไล,คัดแยก'!$C:$C,'รับ-จ่าย ประจำวัน'!$B513,'FG,ออนไล,คัดแยก'!AF:AF)</f>
        <v>0</v>
      </c>
      <c r="BN513" s="16">
        <f>SUMIF(เตรียมส่วนผสม!$C:$C,'รับ-จ่าย ประจำวัน'!$B513,เตรียมส่วนผสม!AG:AG)+SUMIF(กวนไส้!$C:$C,'รับ-จ่าย ประจำวัน'!$B513,กวนไส้!AG:AG)+SUMIF(ผลิต1!$C:$C,'รับ-จ่าย ประจำวัน'!$B513,ผลิต1!AG:AG)+SUMIF(ผลิต2!$C:$C,'รับ-จ่าย ประจำวัน'!$B513,ผลิต2!AG:AG)+SUMIF(เส้นแต่งหน้าขนมเค้ก!$C:$C,'รับ-จ่าย ประจำวัน'!$B513,เส้นแต่งหน้าขนมเค้ก!AG:AG)+SUMIF(แพ็ค!$C:$C,'รับ-จ่าย ประจำวัน'!$B513,แพ็ค!AG:AG)+SUMIF(ธุรการ!$C:$C,'รับ-จ่าย ประจำวัน'!$B513,ธุรการ!AG:AG)+SUMIF(เส้นแต่งหน้าขนมปัง!$C:$C,'รับ-จ่าย ประจำวัน'!$B513,เส้นแต่งหน้าขนมปัง!AG:AG)+SUMIF('วางแผนBC,CJ'!$C:$C,'รับ-จ่าย ประจำวัน'!$B513,'วางแผนBC,CJ'!AG:AG)+SUMIF(RD!$C:$C,'รับ-จ่าย ประจำวัน'!$B513,RD!AG:AG)+SUMIF('FG,ออนไล,คัดแยก'!$C:$C,'รับ-จ่าย ประจำวัน'!$B513,'FG,ออนไล,คัดแยก'!AG:AG)</f>
        <v>0</v>
      </c>
      <c r="BO513" s="16">
        <f>SUMIF(เตรียมส่วนผสม!$C:$C,'รับ-จ่าย ประจำวัน'!$B513,เตรียมส่วนผสม!AH:AH)+SUMIF(กวนไส้!$C:$C,'รับ-จ่าย ประจำวัน'!$B513,กวนไส้!AH:AH)+SUMIF(ผลิต1!$C:$C,'รับ-จ่าย ประจำวัน'!$B513,ผลิต1!AH:AH)+SUMIF(ผลิต2!$C:$C,'รับ-จ่าย ประจำวัน'!$B513,ผลิต2!AH:AH)+SUMIF(เส้นแต่งหน้าขนมเค้ก!$C:$C,'รับ-จ่าย ประจำวัน'!$B513,เส้นแต่งหน้าขนมเค้ก!AH:AH)+SUMIF(แพ็ค!$C:$C,'รับ-จ่าย ประจำวัน'!$B513,แพ็ค!AH:AH)+SUMIF(ธุรการ!$C:$C,'รับ-จ่าย ประจำวัน'!$B513,ธุรการ!AH:AH)+SUMIF(เส้นแต่งหน้าขนมปัง!$C:$C,'รับ-จ่าย ประจำวัน'!$B513,เส้นแต่งหน้าขนมปัง!AH:AH)+SUMIF('วางแผนBC,CJ'!$C:$C,'รับ-จ่าย ประจำวัน'!$B513,'วางแผนBC,CJ'!AH:AH)+SUMIF(RD!$C:$C,'รับ-จ่าย ประจำวัน'!$B513,RD!AH:AH)+SUMIF('FG,ออนไล,คัดแยก'!$C:$C,'รับ-จ่าย ประจำวัน'!$B513,'FG,ออนไล,คัดแยก'!AH:AH)</f>
        <v>0</v>
      </c>
      <c r="BP513" s="16">
        <f>SUMIF(เตรียมส่วนผสม!$C:$C,'รับ-จ่าย ประจำวัน'!$B513,เตรียมส่วนผสม!AI:AI)+SUMIF(กวนไส้!$C:$C,'รับ-จ่าย ประจำวัน'!$B513,กวนไส้!AI:AI)+SUMIF(ผลิต1!$C:$C,'รับ-จ่าย ประจำวัน'!$B513,ผลิต1!AI:AI)+SUMIF(ผลิต2!$C:$C,'รับ-จ่าย ประจำวัน'!$B513,ผลิต2!AI:AI)+SUMIF(เส้นแต่งหน้าขนมเค้ก!$C:$C,'รับ-จ่าย ประจำวัน'!$B513,เส้นแต่งหน้าขนมเค้ก!AI:AI)+SUMIF(แพ็ค!$C:$C,'รับ-จ่าย ประจำวัน'!$B513,แพ็ค!AI:AI)+SUMIF(ธุรการ!$C:$C,'รับ-จ่าย ประจำวัน'!$B513,ธุรการ!AI:AI)+SUMIF(เส้นแต่งหน้าขนมปัง!$C:$C,'รับ-จ่าย ประจำวัน'!$B513,เส้นแต่งหน้าขนมปัง!AI:AI)+SUMIF('วางแผนBC,CJ'!$C:$C,'รับ-จ่าย ประจำวัน'!$B513,'วางแผนBC,CJ'!AI:AI)+SUMIF(RD!$C:$C,'รับ-จ่าย ประจำวัน'!$B513,RD!AI:AI)+SUMIF('FG,ออนไล,คัดแยก'!$C:$C,'รับ-จ่าย ประจำวัน'!$B513,'FG,ออนไล,คัดแยก'!AI:AI)</f>
        <v>0</v>
      </c>
      <c r="BQ513" s="16">
        <f>SUMIF(เตรียมส่วนผสม!$C:$C,'รับ-จ่าย ประจำวัน'!$B513,เตรียมส่วนผสม!AJ:AJ)+SUMIF(กวนไส้!$C:$C,'รับ-จ่าย ประจำวัน'!$B513,กวนไส้!AJ:AJ)+SUMIF(ผลิต1!$C:$C,'รับ-จ่าย ประจำวัน'!$B513,ผลิต1!AJ:AJ)+SUMIF(ผลิต2!$C:$C,'รับ-จ่าย ประจำวัน'!$B513,ผลิต2!AJ:AJ)+SUMIF(เส้นแต่งหน้าขนมเค้ก!$C:$C,'รับ-จ่าย ประจำวัน'!$B513,เส้นแต่งหน้าขนมเค้ก!AJ:AJ)+SUMIF(แพ็ค!$C:$C,'รับ-จ่าย ประจำวัน'!$B513,แพ็ค!AJ:AJ)+SUMIF(ธุรการ!$C:$C,'รับ-จ่าย ประจำวัน'!$B513,ธุรการ!AJ:AJ)+SUMIF(เส้นแต่งหน้าขนมปัง!$C:$C,'รับ-จ่าย ประจำวัน'!$B513,เส้นแต่งหน้าขนมปัง!AJ:AJ)+SUMIF('วางแผนBC,CJ'!$C:$C,'รับ-จ่าย ประจำวัน'!$B513,'วางแผนBC,CJ'!AJ:AJ)+SUMIF(RD!$C:$C,'รับ-จ่าย ประจำวัน'!$B513,RD!AJ:AJ)+SUMIF('FG,ออนไล,คัดแยก'!$C:$C,'รับ-จ่าย ประจำวัน'!$B513,'FG,ออนไล,คัดแยก'!AJ:AJ)</f>
        <v>0</v>
      </c>
      <c r="BR513" s="16">
        <f>SUMIF(เตรียมส่วนผสม!$C:$C,'รับ-จ่าย ประจำวัน'!$B513,เตรียมส่วนผสม!AK:AK)+SUMIF(กวนไส้!$C:$C,'รับ-จ่าย ประจำวัน'!$B513,กวนไส้!AK:AK)+SUMIF(ผลิต1!$C:$C,'รับ-จ่าย ประจำวัน'!$B513,ผลิต1!AK:AK)+SUMIF(ผลิต2!$C:$C,'รับ-จ่าย ประจำวัน'!$B513,ผลิต2!AK:AK)+SUMIF(เส้นแต่งหน้าขนมเค้ก!$C:$C,'รับ-จ่าย ประจำวัน'!$B513,เส้นแต่งหน้าขนมเค้ก!AK:AK)+SUMIF(แพ็ค!$C:$C,'รับ-จ่าย ประจำวัน'!$B513,แพ็ค!AK:AK)+SUMIF(ธุรการ!$C:$C,'รับ-จ่าย ประจำวัน'!$B513,ธุรการ!AK:AK)+SUMIF(เส้นแต่งหน้าขนมปัง!$C:$C,'รับ-จ่าย ประจำวัน'!$B513,เส้นแต่งหน้าขนมปัง!AK:AK)+SUMIF('วางแผนBC,CJ'!$C:$C,'รับ-จ่าย ประจำวัน'!$B513,'วางแผนBC,CJ'!AK:AK)+SUMIF(RD!$C:$C,'รับ-จ่าย ประจำวัน'!$B513,RD!AK:AK)+SUMIF('FG,ออนไล,คัดแยก'!$C:$C,'รับ-จ่าย ประจำวัน'!$B513,'FG,ออนไล,คัดแยก'!AK:AK)</f>
        <v>0</v>
      </c>
      <c r="BS513" s="16">
        <f>SUMIF(เตรียมส่วนผสม!$C:$C,'รับ-จ่าย ประจำวัน'!$B513,เตรียมส่วนผสม!AL:AL)+SUMIF(กวนไส้!$C:$C,'รับ-จ่าย ประจำวัน'!$B513,กวนไส้!AL:AL)+SUMIF(ผลิต1!$C:$C,'รับ-จ่าย ประจำวัน'!$B513,ผลิต1!AL:AL)+SUMIF(ผลิต2!$C:$C,'รับ-จ่าย ประจำวัน'!$B513,ผลิต2!AL:AL)+SUMIF(เส้นแต่งหน้าขนมเค้ก!$C:$C,'รับ-จ่าย ประจำวัน'!$B513,เส้นแต่งหน้าขนมเค้ก!AL:AL)+SUMIF(แพ็ค!$C:$C,'รับ-จ่าย ประจำวัน'!$B513,แพ็ค!AL:AL)+SUMIF(ธุรการ!$C:$C,'รับ-จ่าย ประจำวัน'!$B513,ธุรการ!AL:AL)+SUMIF(เส้นแต่งหน้าขนมปัง!$C:$C,'รับ-จ่าย ประจำวัน'!$B513,เส้นแต่งหน้าขนมปัง!AL:AL)+SUMIF('วางแผนBC,CJ'!$C:$C,'รับ-จ่าย ประจำวัน'!$B513,'วางแผนBC,CJ'!AL:AL)+SUMIF(RD!$C:$C,'รับ-จ่าย ประจำวัน'!$B513,RD!AL:AL)+SUMIF('FG,ออนไล,คัดแยก'!$C:$C,'รับ-จ่าย ประจำวัน'!$B513,'FG,ออนไล,คัดแยก'!AL:AL)</f>
        <v>0</v>
      </c>
      <c r="BT513" s="18">
        <f t="shared" si="107"/>
        <v>450</v>
      </c>
      <c r="BU513" s="116"/>
      <c r="BV513" s="146">
        <f t="shared" si="108"/>
        <v>3690</v>
      </c>
      <c r="BW513" s="183">
        <v>30</v>
      </c>
      <c r="BX513" s="172">
        <f>BT513/30</f>
        <v>15</v>
      </c>
      <c r="BY513" s="188">
        <f t="shared" si="104"/>
        <v>246</v>
      </c>
      <c r="BZ513" s="180">
        <f t="shared" ca="1" si="109"/>
        <v>46449</v>
      </c>
      <c r="CA513" s="93"/>
      <c r="CB513" s="93"/>
      <c r="CC513" s="93"/>
      <c r="CD513" s="93"/>
      <c r="CE513" s="93"/>
      <c r="CF513" s="93"/>
      <c r="CG513" s="93"/>
      <c r="CH513" s="93"/>
      <c r="CI513" s="93"/>
      <c r="CJ513" s="97"/>
      <c r="CK513" s="9">
        <f t="shared" si="105"/>
        <v>3690</v>
      </c>
    </row>
    <row r="514" spans="1:89" hidden="1" x14ac:dyDescent="0.5">
      <c r="A514" s="149"/>
      <c r="B514" s="34">
        <v>1023301016</v>
      </c>
      <c r="C514" s="33" t="s">
        <v>1937</v>
      </c>
      <c r="D514" s="141" t="s">
        <v>91</v>
      </c>
      <c r="E514" s="25"/>
      <c r="F514" s="132"/>
      <c r="G514" s="25"/>
      <c r="H514" s="12">
        <v>5010</v>
      </c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11"/>
      <c r="AF514" s="11"/>
      <c r="AG514" s="11"/>
      <c r="AH514" s="11"/>
      <c r="AI514" s="25"/>
      <c r="AJ514" s="25"/>
      <c r="AK514" s="25"/>
      <c r="AL514" s="25"/>
      <c r="AM514" s="25"/>
      <c r="AN514" s="15">
        <f t="shared" si="111"/>
        <v>0</v>
      </c>
      <c r="AO514" s="16">
        <f>SUMIF(เตรียมส่วนผสม!$C:$C,'รับ-จ่าย ประจำวัน'!$B514,เตรียมส่วนผสม!H:H)+SUMIF(กวนไส้!$C:$C,'รับ-จ่าย ประจำวัน'!$B514,กวนไส้!H:H)+SUMIF(ผลิต1!$C:$C,'รับ-จ่าย ประจำวัน'!$B514,ผลิต1!H:H)+SUMIF(ผลิต2!$C:$C,'รับ-จ่าย ประจำวัน'!$B514,ผลิต2!H:H)+SUMIF(เส้นแต่งหน้าขนมเค้ก!$C:$C,'รับ-จ่าย ประจำวัน'!$B514,เส้นแต่งหน้าขนมเค้ก!H:H)+SUMIF(แพ็ค!$C:$C,'รับ-จ่าย ประจำวัน'!$B514,แพ็ค!H:H)+SUMIF(ธุรการ!$C:$C,'รับ-จ่าย ประจำวัน'!$B514,ธุรการ!H:H)+SUMIF(เส้นแต่งหน้าขนมปัง!$C:$C,'รับ-จ่าย ประจำวัน'!$B514,เส้นแต่งหน้าขนมปัง!H:H)+SUMIF('วางแผนBC,CJ'!$C:$C,'รับ-จ่าย ประจำวัน'!$B514,'วางแผนBC,CJ'!H:H)+SUMIF(RD!$C:$C,'รับ-จ่าย ประจำวัน'!$B514,RD!H:H)+SUMIF('FG,ออนไล,คัดแยก'!$C:$C,'รับ-จ่าย ประจำวัน'!$B514,'FG,ออนไล,คัดแยก'!H:H)</f>
        <v>0</v>
      </c>
      <c r="AP514" s="16">
        <f>SUMIF(เตรียมส่วนผสม!$C:$C,'รับ-จ่าย ประจำวัน'!$B514,เตรียมส่วนผสม!I:I)+SUMIF(กวนไส้!$C:$C,'รับ-จ่าย ประจำวัน'!$B514,กวนไส้!I:I)+SUMIF(ผลิต1!$C:$C,'รับ-จ่าย ประจำวัน'!$B514,ผลิต1!I:I)+SUMIF(ผลิต2!$C:$C,'รับ-จ่าย ประจำวัน'!$B514,ผลิต2!I:I)+SUMIF(เส้นแต่งหน้าขนมเค้ก!$C:$C,'รับ-จ่าย ประจำวัน'!$B514,เส้นแต่งหน้าขนมเค้ก!I:I)+SUMIF(แพ็ค!$C:$C,'รับ-จ่าย ประจำวัน'!$B514,แพ็ค!I:I)+SUMIF(ธุรการ!$C:$C,'รับ-จ่าย ประจำวัน'!$B514,ธุรการ!I:I)+SUMIF(เส้นแต่งหน้าขนมปัง!$C:$C,'รับ-จ่าย ประจำวัน'!$B514,เส้นแต่งหน้าขนมปัง!I:I)+SUMIF('วางแผนBC,CJ'!$C:$C,'รับ-จ่าย ประจำวัน'!$B514,'วางแผนBC,CJ'!I:I)+SUMIF(RD!$C:$C,'รับ-จ่าย ประจำวัน'!$B514,RD!I:I)+SUMIF('FG,ออนไล,คัดแยก'!$C:$C,'รับ-จ่าย ประจำวัน'!$B514,'FG,ออนไล,คัดแยก'!I:I)</f>
        <v>0</v>
      </c>
      <c r="AQ514" s="16">
        <f>SUMIF(เตรียมส่วนผสม!$C:$C,'รับ-จ่าย ประจำวัน'!$B514,เตรียมส่วนผสม!J:J)+SUMIF(กวนไส้!$C:$C,'รับ-จ่าย ประจำวัน'!$B514,กวนไส้!J:J)+SUMIF(ผลิต1!$C:$C,'รับ-จ่าย ประจำวัน'!$B514,ผลิต1!J:J)+SUMIF(ผลิต2!$C:$C,'รับ-จ่าย ประจำวัน'!$B514,ผลิต2!J:J)+SUMIF(เส้นแต่งหน้าขนมเค้ก!$C:$C,'รับ-จ่าย ประจำวัน'!$B514,เส้นแต่งหน้าขนมเค้ก!J:J)+SUMIF(แพ็ค!$C:$C,'รับ-จ่าย ประจำวัน'!$B514,แพ็ค!J:J)+SUMIF(ธุรการ!$C:$C,'รับ-จ่าย ประจำวัน'!$B514,ธุรการ!J:J)+SUMIF(เส้นแต่งหน้าขนมปัง!$C:$C,'รับ-จ่าย ประจำวัน'!$B514,เส้นแต่งหน้าขนมปัง!J:J)+SUMIF('วางแผนBC,CJ'!$C:$C,'รับ-จ่าย ประจำวัน'!$B514,'วางแผนBC,CJ'!J:J)+SUMIF(RD!$C:$C,'รับ-จ่าย ประจำวัน'!$B514,RD!J:J)+SUMIF('FG,ออนไล,คัดแยก'!$C:$C,'รับ-จ่าย ประจำวัน'!$B514,'FG,ออนไล,คัดแยก'!J:J)</f>
        <v>0</v>
      </c>
      <c r="AR514" s="16">
        <f>SUMIF(เตรียมส่วนผสม!$C:$C,'รับ-จ่าย ประจำวัน'!$B514,เตรียมส่วนผสม!K:K)+SUMIF(กวนไส้!$C:$C,'รับ-จ่าย ประจำวัน'!$B514,กวนไส้!K:K)+SUMIF(ผลิต1!$C:$C,'รับ-จ่าย ประจำวัน'!$B514,ผลิต1!K:K)+SUMIF(ผลิต2!$C:$C,'รับ-จ่าย ประจำวัน'!$B514,ผลิต2!K:K)+SUMIF(เส้นแต่งหน้าขนมเค้ก!$C:$C,'รับ-จ่าย ประจำวัน'!$B514,เส้นแต่งหน้าขนมเค้ก!K:K)+SUMIF(แพ็ค!$C:$C,'รับ-จ่าย ประจำวัน'!$B514,แพ็ค!K:K)+SUMIF(ธุรการ!$C:$C,'รับ-จ่าย ประจำวัน'!$B514,ธุรการ!K:K)+SUMIF(เส้นแต่งหน้าขนมปัง!$C:$C,'รับ-จ่าย ประจำวัน'!$B514,เส้นแต่งหน้าขนมปัง!K:K)+SUMIF('วางแผนBC,CJ'!$C:$C,'รับ-จ่าย ประจำวัน'!$B514,'วางแผนBC,CJ'!K:K)+SUMIF(RD!$C:$C,'รับ-จ่าย ประจำวัน'!$B514,RD!K:K)+SUMIF('FG,ออนไล,คัดแยก'!$C:$C,'รับ-จ่าย ประจำวัน'!$B514,'FG,ออนไล,คัดแยก'!K:K)</f>
        <v>0</v>
      </c>
      <c r="AS514" s="16">
        <f>SUMIF(เตรียมส่วนผสม!$C:$C,'รับ-จ่าย ประจำวัน'!$B514,เตรียมส่วนผสม!L:L)+SUMIF(กวนไส้!$C:$C,'รับ-จ่าย ประจำวัน'!$B514,กวนไส้!L:L)+SUMIF(ผลิต1!$C:$C,'รับ-จ่าย ประจำวัน'!$B514,ผลิต1!L:L)+SUMIF(ผลิต2!$C:$C,'รับ-จ่าย ประจำวัน'!$B514,ผลิต2!L:L)+SUMIF(เส้นแต่งหน้าขนมเค้ก!$C:$C,'รับ-จ่าย ประจำวัน'!$B514,เส้นแต่งหน้าขนมเค้ก!L:L)+SUMIF(แพ็ค!$C:$C,'รับ-จ่าย ประจำวัน'!$B514,แพ็ค!L:L)+SUMIF(ธุรการ!$C:$C,'รับ-จ่าย ประจำวัน'!$B514,ธุรการ!L:L)+SUMIF(เส้นแต่งหน้าขนมปัง!$C:$C,'รับ-จ่าย ประจำวัน'!$B514,เส้นแต่งหน้าขนมปัง!L:L)+SUMIF('วางแผนBC,CJ'!$C:$C,'รับ-จ่าย ประจำวัน'!$B514,'วางแผนBC,CJ'!L:L)+SUMIF(RD!$C:$C,'รับ-จ่าย ประจำวัน'!$B514,RD!L:L)+SUMIF('FG,ออนไล,คัดแยก'!$C:$C,'รับ-จ่าย ประจำวัน'!$B514,'FG,ออนไล,คัดแยก'!L:L)</f>
        <v>0</v>
      </c>
      <c r="AT514" s="16">
        <f>SUMIF(เตรียมส่วนผสม!$C:$C,'รับ-จ่าย ประจำวัน'!$B514,เตรียมส่วนผสม!M:M)+SUMIF(กวนไส้!$C:$C,'รับ-จ่าย ประจำวัน'!$B514,กวนไส้!M:M)+SUMIF(ผลิต1!$C:$C,'รับ-จ่าย ประจำวัน'!$B514,ผลิต1!M:M)+SUMIF(ผลิต2!$C:$C,'รับ-จ่าย ประจำวัน'!$B514,ผลิต2!M:M)+SUMIF(เส้นแต่งหน้าขนมเค้ก!$C:$C,'รับ-จ่าย ประจำวัน'!$B514,เส้นแต่งหน้าขนมเค้ก!M:M)+SUMIF(แพ็ค!$C:$C,'รับ-จ่าย ประจำวัน'!$B514,แพ็ค!M:M)+SUMIF(ธุรการ!$C:$C,'รับ-จ่าย ประจำวัน'!$B514,ธุรการ!M:M)+SUMIF(เส้นแต่งหน้าขนมปัง!$C:$C,'รับ-จ่าย ประจำวัน'!$B514,เส้นแต่งหน้าขนมปัง!M:M)+SUMIF('วางแผนBC,CJ'!$C:$C,'รับ-จ่าย ประจำวัน'!$B514,'วางแผนBC,CJ'!M:M)+SUMIF(RD!$C:$C,'รับ-จ่าย ประจำวัน'!$B514,RD!M:M)+SUMIF('FG,ออนไล,คัดแยก'!$C:$C,'รับ-จ่าย ประจำวัน'!$B514,'FG,ออนไล,คัดแยก'!M:M)</f>
        <v>0</v>
      </c>
      <c r="AU514" s="16">
        <f>SUMIF(เตรียมส่วนผสม!$C:$C,'รับ-จ่าย ประจำวัน'!$B514,เตรียมส่วนผสม!N:N)+SUMIF(กวนไส้!$C:$C,'รับ-จ่าย ประจำวัน'!$B514,กวนไส้!N:N)+SUMIF(ผลิต1!$C:$C,'รับ-จ่าย ประจำวัน'!$B514,ผลิต1!N:N)+SUMIF(ผลิต2!$C:$C,'รับ-จ่าย ประจำวัน'!$B514,ผลิต2!N:N)+SUMIF(เส้นแต่งหน้าขนมเค้ก!$C:$C,'รับ-จ่าย ประจำวัน'!$B514,เส้นแต่งหน้าขนมเค้ก!N:N)+SUMIF(แพ็ค!$C:$C,'รับ-จ่าย ประจำวัน'!$B514,แพ็ค!N:N)+SUMIF(ธุรการ!$C:$C,'รับ-จ่าย ประจำวัน'!$B514,ธุรการ!N:N)+SUMIF(เส้นแต่งหน้าขนมปัง!$C:$C,'รับ-จ่าย ประจำวัน'!$B514,เส้นแต่งหน้าขนมปัง!N:N)+SUMIF('วางแผนBC,CJ'!$C:$C,'รับ-จ่าย ประจำวัน'!$B514,'วางแผนBC,CJ'!N:N)+SUMIF(RD!$C:$C,'รับ-จ่าย ประจำวัน'!$B514,RD!N:N)+SUMIF('FG,ออนไล,คัดแยก'!$C:$C,'รับ-จ่าย ประจำวัน'!$B514,'FG,ออนไล,คัดแยก'!N:N)</f>
        <v>0</v>
      </c>
      <c r="AV514" s="16">
        <f>SUMIF(เตรียมส่วนผสม!$C:$C,'รับ-จ่าย ประจำวัน'!$B514,เตรียมส่วนผสม!O:O)+SUMIF(กวนไส้!$C:$C,'รับ-จ่าย ประจำวัน'!$B514,กวนไส้!O:O)+SUMIF(ผลิต1!$C:$C,'รับ-จ่าย ประจำวัน'!$B514,ผลิต1!O:O)+SUMIF(ผลิต2!$C:$C,'รับ-จ่าย ประจำวัน'!$B514,ผลิต2!O:O)+SUMIF(เส้นแต่งหน้าขนมเค้ก!$C:$C,'รับ-จ่าย ประจำวัน'!$B514,เส้นแต่งหน้าขนมเค้ก!O:O)+SUMIF(แพ็ค!$C:$C,'รับ-จ่าย ประจำวัน'!$B514,แพ็ค!O:O)+SUMIF(ธุรการ!$C:$C,'รับ-จ่าย ประจำวัน'!$B514,ธุรการ!O:O)+SUMIF(เส้นแต่งหน้าขนมปัง!$C:$C,'รับ-จ่าย ประจำวัน'!$B514,เส้นแต่งหน้าขนมปัง!O:O)+SUMIF('วางแผนBC,CJ'!$C:$C,'รับ-จ่าย ประจำวัน'!$B514,'วางแผนBC,CJ'!O:O)+SUMIF(RD!$C:$C,'รับ-จ่าย ประจำวัน'!$B514,RD!O:O)+SUMIF('FG,ออนไล,คัดแยก'!$C:$C,'รับ-จ่าย ประจำวัน'!$B514,'FG,ออนไล,คัดแยก'!O:O)</f>
        <v>0</v>
      </c>
      <c r="AW514" s="16">
        <f>SUMIF(เตรียมส่วนผสม!$C:$C,'รับ-จ่าย ประจำวัน'!$B514,เตรียมส่วนผสม!P:P)+SUMIF(กวนไส้!$C:$C,'รับ-จ่าย ประจำวัน'!$B514,กวนไส้!P:P)+SUMIF(ผลิต1!$C:$C,'รับ-จ่าย ประจำวัน'!$B514,ผลิต1!P:P)+SUMIF(ผลิต2!$C:$C,'รับ-จ่าย ประจำวัน'!$B514,ผลิต2!P:P)+SUMIF(เส้นแต่งหน้าขนมเค้ก!$C:$C,'รับ-จ่าย ประจำวัน'!$B514,เส้นแต่งหน้าขนมเค้ก!P:P)+SUMIF(แพ็ค!$C:$C,'รับ-จ่าย ประจำวัน'!$B514,แพ็ค!P:P)+SUMIF(ธุรการ!$C:$C,'รับ-จ่าย ประจำวัน'!$B514,ธุรการ!P:P)+SUMIF(เส้นแต่งหน้าขนมปัง!$C:$C,'รับ-จ่าย ประจำวัน'!$B514,เส้นแต่งหน้าขนมปัง!P:P)+SUMIF('วางแผนBC,CJ'!$C:$C,'รับ-จ่าย ประจำวัน'!$B514,'วางแผนBC,CJ'!P:P)+SUMIF(RD!$C:$C,'รับ-จ่าย ประจำวัน'!$B514,RD!P:P)+SUMIF('FG,ออนไล,คัดแยก'!$C:$C,'รับ-จ่าย ประจำวัน'!$B514,'FG,ออนไล,คัดแยก'!P:P)</f>
        <v>0</v>
      </c>
      <c r="AX514" s="16">
        <f>SUMIF(เตรียมส่วนผสม!$C:$C,'รับ-จ่าย ประจำวัน'!$B514,เตรียมส่วนผสม!Q:Q)+SUMIF(กวนไส้!$C:$C,'รับ-จ่าย ประจำวัน'!$B514,กวนไส้!Q:Q)+SUMIF(ผลิต1!$C:$C,'รับ-จ่าย ประจำวัน'!$B514,ผลิต1!Q:Q)+SUMIF(ผลิต2!$C:$C,'รับ-จ่าย ประจำวัน'!$B514,ผลิต2!Q:Q)+SUMIF(เส้นแต่งหน้าขนมเค้ก!$C:$C,'รับ-จ่าย ประจำวัน'!$B514,เส้นแต่งหน้าขนมเค้ก!Q:Q)+SUMIF(แพ็ค!$C:$C,'รับ-จ่าย ประจำวัน'!$B514,แพ็ค!Q:Q)+SUMIF(ธุรการ!$C:$C,'รับ-จ่าย ประจำวัน'!$B514,ธุรการ!Q:Q)+SUMIF(เส้นแต่งหน้าขนมปัง!$C:$C,'รับ-จ่าย ประจำวัน'!$B514,เส้นแต่งหน้าขนมปัง!Q:Q)+SUMIF('วางแผนBC,CJ'!$C:$C,'รับ-จ่าย ประจำวัน'!$B514,'วางแผนBC,CJ'!Q:Q)+SUMIF(RD!$C:$C,'รับ-จ่าย ประจำวัน'!$B514,RD!Q:Q)+SUMIF('FG,ออนไล,คัดแยก'!$C:$C,'รับ-จ่าย ประจำวัน'!$B514,'FG,ออนไล,คัดแยก'!Q:Q)</f>
        <v>0</v>
      </c>
      <c r="AY514" s="16">
        <f>SUMIF(เตรียมส่วนผสม!$C:$C,'รับ-จ่าย ประจำวัน'!$B514,เตรียมส่วนผสม!R:R)+SUMIF(กวนไส้!$C:$C,'รับ-จ่าย ประจำวัน'!$B514,กวนไส้!R:R)+SUMIF(ผลิต1!$C:$C,'รับ-จ่าย ประจำวัน'!$B514,ผลิต1!R:R)+SUMIF(ผลิต2!$C:$C,'รับ-จ่าย ประจำวัน'!$B514,ผลิต2!R:R)+SUMIF(เส้นแต่งหน้าขนมเค้ก!$C:$C,'รับ-จ่าย ประจำวัน'!$B514,เส้นแต่งหน้าขนมเค้ก!R:R)+SUMIF(แพ็ค!$C:$C,'รับ-จ่าย ประจำวัน'!$B514,แพ็ค!R:R)+SUMIF(ธุรการ!$C:$C,'รับ-จ่าย ประจำวัน'!$B514,ธุรการ!R:R)+SUMIF(เส้นแต่งหน้าขนมปัง!$C:$C,'รับ-จ่าย ประจำวัน'!$B514,เส้นแต่งหน้าขนมปัง!R:R)+SUMIF('วางแผนBC,CJ'!$C:$C,'รับ-จ่าย ประจำวัน'!$B514,'วางแผนBC,CJ'!R:R)+SUMIF(RD!$C:$C,'รับ-จ่าย ประจำวัน'!$B514,RD!R:R)+SUMIF('FG,ออนไล,คัดแยก'!$C:$C,'รับ-จ่าย ประจำวัน'!$B514,'FG,ออนไล,คัดแยก'!R:R)</f>
        <v>0</v>
      </c>
      <c r="AZ514" s="16">
        <f>SUMIF(เตรียมส่วนผสม!$C:$C,'รับ-จ่าย ประจำวัน'!$B514,เตรียมส่วนผสม!S:S)+SUMIF(กวนไส้!$C:$C,'รับ-จ่าย ประจำวัน'!$B514,กวนไส้!S:S)+SUMIF(ผลิต1!$C:$C,'รับ-จ่าย ประจำวัน'!$B514,ผลิต1!S:S)+SUMIF(ผลิต2!$C:$C,'รับ-จ่าย ประจำวัน'!$B514,ผลิต2!S:S)+SUMIF(เส้นแต่งหน้าขนมเค้ก!$C:$C,'รับ-จ่าย ประจำวัน'!$B514,เส้นแต่งหน้าขนมเค้ก!S:S)+SUMIF(แพ็ค!$C:$C,'รับ-จ่าย ประจำวัน'!$B514,แพ็ค!S:S)+SUMIF(ธุรการ!$C:$C,'รับ-จ่าย ประจำวัน'!$B514,ธุรการ!S:S)+SUMIF(เส้นแต่งหน้าขนมปัง!$C:$C,'รับ-จ่าย ประจำวัน'!$B514,เส้นแต่งหน้าขนมปัง!S:S)+SUMIF('วางแผนBC,CJ'!$C:$C,'รับ-จ่าย ประจำวัน'!$B514,'วางแผนBC,CJ'!S:S)+SUMIF(RD!$C:$C,'รับ-จ่าย ประจำวัน'!$B514,RD!S:S)+SUMIF('FG,ออนไล,คัดแยก'!$C:$C,'รับ-จ่าย ประจำวัน'!$B514,'FG,ออนไล,คัดแยก'!S:S)</f>
        <v>0</v>
      </c>
      <c r="BA514" s="16">
        <f>SUMIF(เตรียมส่วนผสม!$C:$C,'รับ-จ่าย ประจำวัน'!$B514,เตรียมส่วนผสม!T:T)+SUMIF(กวนไส้!$C:$C,'รับ-จ่าย ประจำวัน'!$B514,กวนไส้!T:T)+SUMIF(ผลิต1!$C:$C,'รับ-จ่าย ประจำวัน'!$B514,ผลิต1!T:T)+SUMIF(ผลิต2!$C:$C,'รับ-จ่าย ประจำวัน'!$B514,ผลิต2!T:T)+SUMIF(เส้นแต่งหน้าขนมเค้ก!$C:$C,'รับ-จ่าย ประจำวัน'!$B514,เส้นแต่งหน้าขนมเค้ก!T:T)+SUMIF(แพ็ค!$C:$C,'รับ-จ่าย ประจำวัน'!$B514,แพ็ค!T:T)+SUMIF(ธุรการ!$C:$C,'รับ-จ่าย ประจำวัน'!$B514,ธุรการ!T:T)+SUMIF(เส้นแต่งหน้าขนมปัง!$C:$C,'รับ-จ่าย ประจำวัน'!$B514,เส้นแต่งหน้าขนมปัง!T:T)+SUMIF('วางแผนBC,CJ'!$C:$C,'รับ-จ่าย ประจำวัน'!$B514,'วางแผนBC,CJ'!T:T)+SUMIF(RD!$C:$C,'รับ-จ่าย ประจำวัน'!$B514,RD!T:T)+SUMIF('FG,ออนไล,คัดแยก'!$C:$C,'รับ-จ่าย ประจำวัน'!$B514,'FG,ออนไล,คัดแยก'!T:T)</f>
        <v>0</v>
      </c>
      <c r="BB514" s="16">
        <f>SUMIF(เตรียมส่วนผสม!$C:$C,'รับ-จ่าย ประจำวัน'!$B514,เตรียมส่วนผสม!U:U)+SUMIF(กวนไส้!$C:$C,'รับ-จ่าย ประจำวัน'!$B514,กวนไส้!U:U)+SUMIF(ผลิต1!$C:$C,'รับ-จ่าย ประจำวัน'!$B514,ผลิต1!U:U)+SUMIF(ผลิต2!$C:$C,'รับ-จ่าย ประจำวัน'!$B514,ผลิต2!U:U)+SUMIF(เส้นแต่งหน้าขนมเค้ก!$C:$C,'รับ-จ่าย ประจำวัน'!$B514,เส้นแต่งหน้าขนมเค้ก!U:U)+SUMIF(แพ็ค!$C:$C,'รับ-จ่าย ประจำวัน'!$B514,แพ็ค!U:U)+SUMIF(ธุรการ!$C:$C,'รับ-จ่าย ประจำวัน'!$B514,ธุรการ!U:U)+SUMIF(เส้นแต่งหน้าขนมปัง!$C:$C,'รับ-จ่าย ประจำวัน'!$B514,เส้นแต่งหน้าขนมปัง!U:U)+SUMIF('วางแผนBC,CJ'!$C:$C,'รับ-จ่าย ประจำวัน'!$B514,'วางแผนBC,CJ'!U:U)+SUMIF(RD!$C:$C,'รับ-จ่าย ประจำวัน'!$B514,RD!U:U)+SUMIF('FG,ออนไล,คัดแยก'!$C:$C,'รับ-จ่าย ประจำวัน'!$B514,'FG,ออนไล,คัดแยก'!U:U)</f>
        <v>0</v>
      </c>
      <c r="BC514" s="16">
        <f>SUMIF(เตรียมส่วนผสม!$C:$C,'รับ-จ่าย ประจำวัน'!$B514,เตรียมส่วนผสม!V:V)+SUMIF(กวนไส้!$C:$C,'รับ-จ่าย ประจำวัน'!$B514,กวนไส้!V:V)+SUMIF(ผลิต1!$C:$C,'รับ-จ่าย ประจำวัน'!$B514,ผลิต1!V:V)+SUMIF(ผลิต2!$C:$C,'รับ-จ่าย ประจำวัน'!$B514,ผลิต2!V:V)+SUMIF(เส้นแต่งหน้าขนมเค้ก!$C:$C,'รับ-จ่าย ประจำวัน'!$B514,เส้นแต่งหน้าขนมเค้ก!V:V)+SUMIF(แพ็ค!$C:$C,'รับ-จ่าย ประจำวัน'!$B514,แพ็ค!V:V)+SUMIF(ธุรการ!$C:$C,'รับ-จ่าย ประจำวัน'!$B514,ธุรการ!V:V)+SUMIF(เส้นแต่งหน้าขนมปัง!$C:$C,'รับ-จ่าย ประจำวัน'!$B514,เส้นแต่งหน้าขนมปัง!V:V)+SUMIF('วางแผนBC,CJ'!$C:$C,'รับ-จ่าย ประจำวัน'!$B514,'วางแผนBC,CJ'!V:V)+SUMIF(RD!$C:$C,'รับ-จ่าย ประจำวัน'!$B514,RD!V:V)+SUMIF('FG,ออนไล,คัดแยก'!$C:$C,'รับ-จ่าย ประจำวัน'!$B514,'FG,ออนไล,คัดแยก'!V:V)</f>
        <v>0</v>
      </c>
      <c r="BD514" s="16">
        <f>SUMIF(เตรียมส่วนผสม!$C:$C,'รับ-จ่าย ประจำวัน'!$B514,เตรียมส่วนผสม!W:W)+SUMIF(กวนไส้!$C:$C,'รับ-จ่าย ประจำวัน'!$B514,กวนไส้!W:W)+SUMIF(ผลิต1!$C:$C,'รับ-จ่าย ประจำวัน'!$B514,ผลิต1!W:W)+SUMIF(ผลิต2!$C:$C,'รับ-จ่าย ประจำวัน'!$B514,ผลิต2!W:W)+SUMIF(เส้นแต่งหน้าขนมเค้ก!$C:$C,'รับ-จ่าย ประจำวัน'!$B514,เส้นแต่งหน้าขนมเค้ก!W:W)+SUMIF(แพ็ค!$C:$C,'รับ-จ่าย ประจำวัน'!$B514,แพ็ค!W:W)+SUMIF(ธุรการ!$C:$C,'รับ-จ่าย ประจำวัน'!$B514,ธุรการ!W:W)+SUMIF(เส้นแต่งหน้าขนมปัง!$C:$C,'รับ-จ่าย ประจำวัน'!$B514,เส้นแต่งหน้าขนมปัง!W:W)+SUMIF('วางแผนBC,CJ'!$C:$C,'รับ-จ่าย ประจำวัน'!$B514,'วางแผนBC,CJ'!W:W)+SUMIF(RD!$C:$C,'รับ-จ่าย ประจำวัน'!$B514,RD!W:W)+SUMIF('FG,ออนไล,คัดแยก'!$C:$C,'รับ-จ่าย ประจำวัน'!$B514,'FG,ออนไล,คัดแยก'!W:W)</f>
        <v>0</v>
      </c>
      <c r="BE514" s="16">
        <f>SUMIF(เตรียมส่วนผสม!$C:$C,'รับ-จ่าย ประจำวัน'!$B514,เตรียมส่วนผสม!X:X)+SUMIF(กวนไส้!$C:$C,'รับ-จ่าย ประจำวัน'!$B514,กวนไส้!X:X)+SUMIF(ผลิต1!$C:$C,'รับ-จ่าย ประจำวัน'!$B514,ผลิต1!X:X)+SUMIF(ผลิต2!$C:$C,'รับ-จ่าย ประจำวัน'!$B514,ผลิต2!X:X)+SUMIF(เส้นแต่งหน้าขนมเค้ก!$C:$C,'รับ-จ่าย ประจำวัน'!$B514,เส้นแต่งหน้าขนมเค้ก!X:X)+SUMIF(แพ็ค!$C:$C,'รับ-จ่าย ประจำวัน'!$B514,แพ็ค!X:X)+SUMIF(ธุรการ!$C:$C,'รับ-จ่าย ประจำวัน'!$B514,ธุรการ!X:X)+SUMIF(เส้นแต่งหน้าขนมปัง!$C:$C,'รับ-จ่าย ประจำวัน'!$B514,เส้นแต่งหน้าขนมปัง!X:X)+SUMIF('วางแผนBC,CJ'!$C:$C,'รับ-จ่าย ประจำวัน'!$B514,'วางแผนBC,CJ'!X:X)+SUMIF(RD!$C:$C,'รับ-จ่าย ประจำวัน'!$B514,RD!X:X)+SUMIF('FG,ออนไล,คัดแยก'!$C:$C,'รับ-จ่าย ประจำวัน'!$B514,'FG,ออนไล,คัดแยก'!X:X)</f>
        <v>0</v>
      </c>
      <c r="BF514" s="16">
        <f>SUMIF(เตรียมส่วนผสม!$C:$C,'รับ-จ่าย ประจำวัน'!$B514,เตรียมส่วนผสม!Y:Y)+SUMIF(กวนไส้!$C:$C,'รับ-จ่าย ประจำวัน'!$B514,กวนไส้!Y:Y)+SUMIF(ผลิต1!$C:$C,'รับ-จ่าย ประจำวัน'!$B514,ผลิต1!Y:Y)+SUMIF(ผลิต2!$C:$C,'รับ-จ่าย ประจำวัน'!$B514,ผลิต2!Y:Y)+SUMIF(เส้นแต่งหน้าขนมเค้ก!$C:$C,'รับ-จ่าย ประจำวัน'!$B514,เส้นแต่งหน้าขนมเค้ก!Y:Y)+SUMIF(แพ็ค!$C:$C,'รับ-จ่าย ประจำวัน'!$B514,แพ็ค!Y:Y)+SUMIF(ธุรการ!$C:$C,'รับ-จ่าย ประจำวัน'!$B514,ธุรการ!Y:Y)+SUMIF(เส้นแต่งหน้าขนมปัง!$C:$C,'รับ-จ่าย ประจำวัน'!$B514,เส้นแต่งหน้าขนมปัง!Y:Y)+SUMIF('วางแผนBC,CJ'!$C:$C,'รับ-จ่าย ประจำวัน'!$B514,'วางแผนBC,CJ'!Y:Y)+SUMIF(RD!$C:$C,'รับ-จ่าย ประจำวัน'!$B514,RD!Y:Y)+SUMIF('FG,ออนไล,คัดแยก'!$C:$C,'รับ-จ่าย ประจำวัน'!$B514,'FG,ออนไล,คัดแยก'!Y:Y)</f>
        <v>0</v>
      </c>
      <c r="BG514" s="16">
        <f>SUMIF(เตรียมส่วนผสม!$C:$C,'รับ-จ่าย ประจำวัน'!$B514,เตรียมส่วนผสม!Z:Z)+SUMIF(กวนไส้!$C:$C,'รับ-จ่าย ประจำวัน'!$B514,กวนไส้!Z:Z)+SUMIF(ผลิต1!$C:$C,'รับ-จ่าย ประจำวัน'!$B514,ผลิต1!Z:Z)+SUMIF(ผลิต2!$C:$C,'รับ-จ่าย ประจำวัน'!$B514,ผลิต2!Z:Z)+SUMIF(เส้นแต่งหน้าขนมเค้ก!$C:$C,'รับ-จ่าย ประจำวัน'!$B514,เส้นแต่งหน้าขนมเค้ก!Z:Z)+SUMIF(แพ็ค!$C:$C,'รับ-จ่าย ประจำวัน'!$B514,แพ็ค!Z:Z)+SUMIF(ธุรการ!$C:$C,'รับ-จ่าย ประจำวัน'!$B514,ธุรการ!Z:Z)+SUMIF(เส้นแต่งหน้าขนมปัง!$C:$C,'รับ-จ่าย ประจำวัน'!$B514,เส้นแต่งหน้าขนมปัง!Z:Z)+SUMIF('วางแผนBC,CJ'!$C:$C,'รับ-จ่าย ประจำวัน'!$B514,'วางแผนBC,CJ'!Z:Z)+SUMIF(RD!$C:$C,'รับ-จ่าย ประจำวัน'!$B514,RD!Z:Z)+SUMIF('FG,ออนไล,คัดแยก'!$C:$C,'รับ-จ่าย ประจำวัน'!$B514,'FG,ออนไล,คัดแยก'!Z:Z)</f>
        <v>0</v>
      </c>
      <c r="BH514" s="16">
        <f>SUMIF(เตรียมส่วนผสม!$C:$C,'รับ-จ่าย ประจำวัน'!$B514,เตรียมส่วนผสม!AA:AA)+SUMIF(กวนไส้!$C:$C,'รับ-จ่าย ประจำวัน'!$B514,กวนไส้!AA:AA)+SUMIF(ผลิต1!$C:$C,'รับ-จ่าย ประจำวัน'!$B514,ผลิต1!AA:AA)+SUMIF(ผลิต2!$C:$C,'รับ-จ่าย ประจำวัน'!$B514,ผลิต2!AA:AA)+SUMIF(เส้นแต่งหน้าขนมเค้ก!$C:$C,'รับ-จ่าย ประจำวัน'!$B514,เส้นแต่งหน้าขนมเค้ก!AA:AA)+SUMIF(แพ็ค!$C:$C,'รับ-จ่าย ประจำวัน'!$B514,แพ็ค!AA:AA)+SUMIF(ธุรการ!$C:$C,'รับ-จ่าย ประจำวัน'!$B514,ธุรการ!AA:AA)+SUMIF(เส้นแต่งหน้าขนมปัง!$C:$C,'รับ-จ่าย ประจำวัน'!$B514,เส้นแต่งหน้าขนมปัง!AA:AA)+SUMIF('วางแผนBC,CJ'!$C:$C,'รับ-จ่าย ประจำวัน'!$B514,'วางแผนBC,CJ'!AA:AA)+SUMIF(RD!$C:$C,'รับ-จ่าย ประจำวัน'!$B514,RD!AA:AA)+SUMIF('FG,ออนไล,คัดแยก'!$C:$C,'รับ-จ่าย ประจำวัน'!$B514,'FG,ออนไล,คัดแยก'!AA:AA)</f>
        <v>0</v>
      </c>
      <c r="BI514" s="16">
        <f>SUMIF(เตรียมส่วนผสม!$C:$C,'รับ-จ่าย ประจำวัน'!$B514,เตรียมส่วนผสม!AB:AB)+SUMIF(กวนไส้!$C:$C,'รับ-จ่าย ประจำวัน'!$B514,กวนไส้!AB:AB)+SUMIF(ผลิต1!$C:$C,'รับ-จ่าย ประจำวัน'!$B514,ผลิต1!AB:AB)+SUMIF(ผลิต2!$C:$C,'รับ-จ่าย ประจำวัน'!$B514,ผลิต2!AB:AB)+SUMIF(เส้นแต่งหน้าขนมเค้ก!$C:$C,'รับ-จ่าย ประจำวัน'!$B514,เส้นแต่งหน้าขนมเค้ก!AB:AB)+SUMIF(แพ็ค!$C:$C,'รับ-จ่าย ประจำวัน'!$B514,แพ็ค!AB:AB)+SUMIF(ธุรการ!$C:$C,'รับ-จ่าย ประจำวัน'!$B514,ธุรการ!AB:AB)+SUMIF(เส้นแต่งหน้าขนมปัง!$C:$C,'รับ-จ่าย ประจำวัน'!$B514,เส้นแต่งหน้าขนมปัง!AB:AB)+SUMIF('วางแผนBC,CJ'!$C:$C,'รับ-จ่าย ประจำวัน'!$B514,'วางแผนBC,CJ'!AB:AB)+SUMIF(RD!$C:$C,'รับ-จ่าย ประจำวัน'!$B514,RD!AB:AB)+SUMIF('FG,ออนไล,คัดแยก'!$C:$C,'รับ-จ่าย ประจำวัน'!$B514,'FG,ออนไล,คัดแยก'!AB:AB)</f>
        <v>0</v>
      </c>
      <c r="BJ514" s="16">
        <f>SUMIF(เตรียมส่วนผสม!$C:$C,'รับ-จ่าย ประจำวัน'!$B514,เตรียมส่วนผสม!AC:AC)+SUMIF(กวนไส้!$C:$C,'รับ-จ่าย ประจำวัน'!$B514,กวนไส้!AC:AC)+SUMIF(ผลิต1!$C:$C,'รับ-จ่าย ประจำวัน'!$B514,ผลิต1!AC:AC)+SUMIF(ผลิต2!$C:$C,'รับ-จ่าย ประจำวัน'!$B514,ผลิต2!AC:AC)+SUMIF(เส้นแต่งหน้าขนมเค้ก!$C:$C,'รับ-จ่าย ประจำวัน'!$B514,เส้นแต่งหน้าขนมเค้ก!AC:AC)+SUMIF(แพ็ค!$C:$C,'รับ-จ่าย ประจำวัน'!$B514,แพ็ค!AC:AC)+SUMIF(ธุรการ!$C:$C,'รับ-จ่าย ประจำวัน'!$B514,ธุรการ!AC:AC)+SUMIF(เส้นแต่งหน้าขนมปัง!$C:$C,'รับ-จ่าย ประจำวัน'!$B514,เส้นแต่งหน้าขนมปัง!AC:AC)+SUMIF('วางแผนBC,CJ'!$C:$C,'รับ-จ่าย ประจำวัน'!$B514,'วางแผนBC,CJ'!AC:AC)+SUMIF(RD!$C:$C,'รับ-จ่าย ประจำวัน'!$B514,RD!AC:AC)+SUMIF('FG,ออนไล,คัดแยก'!$C:$C,'รับ-จ่าย ประจำวัน'!$B514,'FG,ออนไล,คัดแยก'!AC:AC)</f>
        <v>0</v>
      </c>
      <c r="BK514" s="16">
        <f>SUMIF(เตรียมส่วนผสม!$C:$C,'รับ-จ่าย ประจำวัน'!$B514,เตรียมส่วนผสม!AD:AD)+SUMIF(กวนไส้!$C:$C,'รับ-จ่าย ประจำวัน'!$B514,กวนไส้!AD:AD)+SUMIF(ผลิต1!$C:$C,'รับ-จ่าย ประจำวัน'!$B514,ผลิต1!AD:AD)+SUMIF(ผลิต2!$C:$C,'รับ-จ่าย ประจำวัน'!$B514,ผลิต2!AD:AD)+SUMIF(เส้นแต่งหน้าขนมเค้ก!$C:$C,'รับ-จ่าย ประจำวัน'!$B514,เส้นแต่งหน้าขนมเค้ก!AD:AD)+SUMIF(แพ็ค!$C:$C,'รับ-จ่าย ประจำวัน'!$B514,แพ็ค!AD:AD)+SUMIF(ธุรการ!$C:$C,'รับ-จ่าย ประจำวัน'!$B514,ธุรการ!AD:AD)+SUMIF(เส้นแต่งหน้าขนมปัง!$C:$C,'รับ-จ่าย ประจำวัน'!$B514,เส้นแต่งหน้าขนมปัง!AD:AD)+SUMIF('วางแผนBC,CJ'!$C:$C,'รับ-จ่าย ประจำวัน'!$B514,'วางแผนBC,CJ'!AD:AD)+SUMIF(RD!$C:$C,'รับ-จ่าย ประจำวัน'!$B514,RD!AD:AD)+SUMIF('FG,ออนไล,คัดแยก'!$C:$C,'รับ-จ่าย ประจำวัน'!$B514,'FG,ออนไล,คัดแยก'!AD:AD)</f>
        <v>0</v>
      </c>
      <c r="BL514" s="16">
        <f>SUMIF(เตรียมส่วนผสม!$C:$C,'รับ-จ่าย ประจำวัน'!$B514,เตรียมส่วนผสม!AE:AE)+SUMIF(กวนไส้!$C:$C,'รับ-จ่าย ประจำวัน'!$B514,กวนไส้!AE:AE)+SUMIF(ผลิต1!$C:$C,'รับ-จ่าย ประจำวัน'!$B514,ผลิต1!AE:AE)+SUMIF(ผลิต2!$C:$C,'รับ-จ่าย ประจำวัน'!$B514,ผลิต2!AE:AE)+SUMIF(เส้นแต่งหน้าขนมเค้ก!$C:$C,'รับ-จ่าย ประจำวัน'!$B514,เส้นแต่งหน้าขนมเค้ก!AE:AE)+SUMIF(แพ็ค!$C:$C,'รับ-จ่าย ประจำวัน'!$B514,แพ็ค!AE:AE)+SUMIF(ธุรการ!$C:$C,'รับ-จ่าย ประจำวัน'!$B514,ธุรการ!AE:AE)+SUMIF(เส้นแต่งหน้าขนมปัง!$C:$C,'รับ-จ่าย ประจำวัน'!$B514,เส้นแต่งหน้าขนมปัง!AE:AE)+SUMIF('วางแผนBC,CJ'!$C:$C,'รับ-จ่าย ประจำวัน'!$B514,'วางแผนBC,CJ'!AE:AE)+SUMIF(RD!$C:$C,'รับ-จ่าย ประจำวัน'!$B514,RD!AE:AE)+SUMIF('FG,ออนไล,คัดแยก'!$C:$C,'รับ-จ่าย ประจำวัน'!$B514,'FG,ออนไล,คัดแยก'!AE:AE)</f>
        <v>0</v>
      </c>
      <c r="BM514" s="16">
        <f>SUMIF(เตรียมส่วนผสม!$C:$C,'รับ-จ่าย ประจำวัน'!$B514,เตรียมส่วนผสม!AF:AF)+SUMIF(กวนไส้!$C:$C,'รับ-จ่าย ประจำวัน'!$B514,กวนไส้!AF:AF)+SUMIF(ผลิต1!$C:$C,'รับ-จ่าย ประจำวัน'!$B514,ผลิต1!AF:AF)+SUMIF(ผลิต2!$C:$C,'รับ-จ่าย ประจำวัน'!$B514,ผลิต2!AF:AF)+SUMIF(เส้นแต่งหน้าขนมเค้ก!$C:$C,'รับ-จ่าย ประจำวัน'!$B514,เส้นแต่งหน้าขนมเค้ก!AF:AF)+SUMIF(แพ็ค!$C:$C,'รับ-จ่าย ประจำวัน'!$B514,แพ็ค!AF:AF)+SUMIF(ธุรการ!$C:$C,'รับ-จ่าย ประจำวัน'!$B514,ธุรการ!AF:AF)+SUMIF(เส้นแต่งหน้าขนมปัง!$C:$C,'รับ-จ่าย ประจำวัน'!$B514,เส้นแต่งหน้าขนมปัง!AF:AF)+SUMIF('วางแผนBC,CJ'!$C:$C,'รับ-จ่าย ประจำวัน'!$B514,'วางแผนBC,CJ'!AF:AF)+SUMIF(RD!$C:$C,'รับ-จ่าย ประจำวัน'!$B514,RD!AF:AF)+SUMIF('FG,ออนไล,คัดแยก'!$C:$C,'รับ-จ่าย ประจำวัน'!$B514,'FG,ออนไล,คัดแยก'!AF:AF)</f>
        <v>0</v>
      </c>
      <c r="BN514" s="16">
        <f>SUMIF(เตรียมส่วนผสม!$C:$C,'รับ-จ่าย ประจำวัน'!$B514,เตรียมส่วนผสม!AG:AG)+SUMIF(กวนไส้!$C:$C,'รับ-จ่าย ประจำวัน'!$B514,กวนไส้!AG:AG)+SUMIF(ผลิต1!$C:$C,'รับ-จ่าย ประจำวัน'!$B514,ผลิต1!AG:AG)+SUMIF(ผลิต2!$C:$C,'รับ-จ่าย ประจำวัน'!$B514,ผลิต2!AG:AG)+SUMIF(เส้นแต่งหน้าขนมเค้ก!$C:$C,'รับ-จ่าย ประจำวัน'!$B514,เส้นแต่งหน้าขนมเค้ก!AG:AG)+SUMIF(แพ็ค!$C:$C,'รับ-จ่าย ประจำวัน'!$B514,แพ็ค!AG:AG)+SUMIF(ธุรการ!$C:$C,'รับ-จ่าย ประจำวัน'!$B514,ธุรการ!AG:AG)+SUMIF(เส้นแต่งหน้าขนมปัง!$C:$C,'รับ-จ่าย ประจำวัน'!$B514,เส้นแต่งหน้าขนมปัง!AG:AG)+SUMIF('วางแผนBC,CJ'!$C:$C,'รับ-จ่าย ประจำวัน'!$B514,'วางแผนBC,CJ'!AG:AG)+SUMIF(RD!$C:$C,'รับ-จ่าย ประจำวัน'!$B514,RD!AG:AG)+SUMIF('FG,ออนไล,คัดแยก'!$C:$C,'รับ-จ่าย ประจำวัน'!$B514,'FG,ออนไล,คัดแยก'!AG:AG)</f>
        <v>0</v>
      </c>
      <c r="BO514" s="16">
        <f>SUMIF(เตรียมส่วนผสม!$C:$C,'รับ-จ่าย ประจำวัน'!$B514,เตรียมส่วนผสม!AH:AH)+SUMIF(กวนไส้!$C:$C,'รับ-จ่าย ประจำวัน'!$B514,กวนไส้!AH:AH)+SUMIF(ผลิต1!$C:$C,'รับ-จ่าย ประจำวัน'!$B514,ผลิต1!AH:AH)+SUMIF(ผลิต2!$C:$C,'รับ-จ่าย ประจำวัน'!$B514,ผลิต2!AH:AH)+SUMIF(เส้นแต่งหน้าขนมเค้ก!$C:$C,'รับ-จ่าย ประจำวัน'!$B514,เส้นแต่งหน้าขนมเค้ก!AH:AH)+SUMIF(แพ็ค!$C:$C,'รับ-จ่าย ประจำวัน'!$B514,แพ็ค!AH:AH)+SUMIF(ธุรการ!$C:$C,'รับ-จ่าย ประจำวัน'!$B514,ธุรการ!AH:AH)+SUMIF(เส้นแต่งหน้าขนมปัง!$C:$C,'รับ-จ่าย ประจำวัน'!$B514,เส้นแต่งหน้าขนมปัง!AH:AH)+SUMIF('วางแผนBC,CJ'!$C:$C,'รับ-จ่าย ประจำวัน'!$B514,'วางแผนBC,CJ'!AH:AH)+SUMIF(RD!$C:$C,'รับ-จ่าย ประจำวัน'!$B514,RD!AH:AH)+SUMIF('FG,ออนไล,คัดแยก'!$C:$C,'รับ-จ่าย ประจำวัน'!$B514,'FG,ออนไล,คัดแยก'!AH:AH)</f>
        <v>0</v>
      </c>
      <c r="BP514" s="16">
        <f>SUMIF(เตรียมส่วนผสม!$C:$C,'รับ-จ่าย ประจำวัน'!$B514,เตรียมส่วนผสม!AI:AI)+SUMIF(กวนไส้!$C:$C,'รับ-จ่าย ประจำวัน'!$B514,กวนไส้!AI:AI)+SUMIF(ผลิต1!$C:$C,'รับ-จ่าย ประจำวัน'!$B514,ผลิต1!AI:AI)+SUMIF(ผลิต2!$C:$C,'รับ-จ่าย ประจำวัน'!$B514,ผลิต2!AI:AI)+SUMIF(เส้นแต่งหน้าขนมเค้ก!$C:$C,'รับ-จ่าย ประจำวัน'!$B514,เส้นแต่งหน้าขนมเค้ก!AI:AI)+SUMIF(แพ็ค!$C:$C,'รับ-จ่าย ประจำวัน'!$B514,แพ็ค!AI:AI)+SUMIF(ธุรการ!$C:$C,'รับ-จ่าย ประจำวัน'!$B514,ธุรการ!AI:AI)+SUMIF(เส้นแต่งหน้าขนมปัง!$C:$C,'รับ-จ่าย ประจำวัน'!$B514,เส้นแต่งหน้าขนมปัง!AI:AI)+SUMIF('วางแผนBC,CJ'!$C:$C,'รับ-จ่าย ประจำวัน'!$B514,'วางแผนBC,CJ'!AI:AI)+SUMIF(RD!$C:$C,'รับ-จ่าย ประจำวัน'!$B514,RD!AI:AI)+SUMIF('FG,ออนไล,คัดแยก'!$C:$C,'รับ-จ่าย ประจำวัน'!$B514,'FG,ออนไล,คัดแยก'!AI:AI)</f>
        <v>0</v>
      </c>
      <c r="BQ514" s="16">
        <f>SUMIF(เตรียมส่วนผสม!$C:$C,'รับ-จ่าย ประจำวัน'!$B514,เตรียมส่วนผสม!AJ:AJ)+SUMIF(กวนไส้!$C:$C,'รับ-จ่าย ประจำวัน'!$B514,กวนไส้!AJ:AJ)+SUMIF(ผลิต1!$C:$C,'รับ-จ่าย ประจำวัน'!$B514,ผลิต1!AJ:AJ)+SUMIF(ผลิต2!$C:$C,'รับ-จ่าย ประจำวัน'!$B514,ผลิต2!AJ:AJ)+SUMIF(เส้นแต่งหน้าขนมเค้ก!$C:$C,'รับ-จ่าย ประจำวัน'!$B514,เส้นแต่งหน้าขนมเค้ก!AJ:AJ)+SUMIF(แพ็ค!$C:$C,'รับ-จ่าย ประจำวัน'!$B514,แพ็ค!AJ:AJ)+SUMIF(ธุรการ!$C:$C,'รับ-จ่าย ประจำวัน'!$B514,ธุรการ!AJ:AJ)+SUMIF(เส้นแต่งหน้าขนมปัง!$C:$C,'รับ-จ่าย ประจำวัน'!$B514,เส้นแต่งหน้าขนมปัง!AJ:AJ)+SUMIF('วางแผนBC,CJ'!$C:$C,'รับ-จ่าย ประจำวัน'!$B514,'วางแผนBC,CJ'!AJ:AJ)+SUMIF(RD!$C:$C,'รับ-จ่าย ประจำวัน'!$B514,RD!AJ:AJ)+SUMIF('FG,ออนไล,คัดแยก'!$C:$C,'รับ-จ่าย ประจำวัน'!$B514,'FG,ออนไล,คัดแยก'!AJ:AJ)</f>
        <v>0</v>
      </c>
      <c r="BR514" s="16">
        <f>SUMIF(เตรียมส่วนผสม!$C:$C,'รับ-จ่าย ประจำวัน'!$B514,เตรียมส่วนผสม!AK:AK)+SUMIF(กวนไส้!$C:$C,'รับ-จ่าย ประจำวัน'!$B514,กวนไส้!AK:AK)+SUMIF(ผลิต1!$C:$C,'รับ-จ่าย ประจำวัน'!$B514,ผลิต1!AK:AK)+SUMIF(ผลิต2!$C:$C,'รับ-จ่าย ประจำวัน'!$B514,ผลิต2!AK:AK)+SUMIF(เส้นแต่งหน้าขนมเค้ก!$C:$C,'รับ-จ่าย ประจำวัน'!$B514,เส้นแต่งหน้าขนมเค้ก!AK:AK)+SUMIF(แพ็ค!$C:$C,'รับ-จ่าย ประจำวัน'!$B514,แพ็ค!AK:AK)+SUMIF(ธุรการ!$C:$C,'รับ-จ่าย ประจำวัน'!$B514,ธุรการ!AK:AK)+SUMIF(เส้นแต่งหน้าขนมปัง!$C:$C,'รับ-จ่าย ประจำวัน'!$B514,เส้นแต่งหน้าขนมปัง!AK:AK)+SUMIF('วางแผนBC,CJ'!$C:$C,'รับ-จ่าย ประจำวัน'!$B514,'วางแผนBC,CJ'!AK:AK)+SUMIF(RD!$C:$C,'รับ-จ่าย ประจำวัน'!$B514,RD!AK:AK)+SUMIF('FG,ออนไล,คัดแยก'!$C:$C,'รับ-จ่าย ประจำวัน'!$B514,'FG,ออนไล,คัดแยก'!AK:AK)</f>
        <v>0</v>
      </c>
      <c r="BS514" s="16">
        <f>SUMIF(เตรียมส่วนผสม!$C:$C,'รับ-จ่าย ประจำวัน'!$B514,เตรียมส่วนผสม!AL:AL)+SUMIF(กวนไส้!$C:$C,'รับ-จ่าย ประจำวัน'!$B514,กวนไส้!AL:AL)+SUMIF(ผลิต1!$C:$C,'รับ-จ่าย ประจำวัน'!$B514,ผลิต1!AL:AL)+SUMIF(ผลิต2!$C:$C,'รับ-จ่าย ประจำวัน'!$B514,ผลิต2!AL:AL)+SUMIF(เส้นแต่งหน้าขนมเค้ก!$C:$C,'รับ-จ่าย ประจำวัน'!$B514,เส้นแต่งหน้าขนมเค้ก!AL:AL)+SUMIF(แพ็ค!$C:$C,'รับ-จ่าย ประจำวัน'!$B514,แพ็ค!AL:AL)+SUMIF(ธุรการ!$C:$C,'รับ-จ่าย ประจำวัน'!$B514,ธุรการ!AL:AL)+SUMIF(เส้นแต่งหน้าขนมปัง!$C:$C,'รับ-จ่าย ประจำวัน'!$B514,เส้นแต่งหน้าขนมปัง!AL:AL)+SUMIF('วางแผนBC,CJ'!$C:$C,'รับ-จ่าย ประจำวัน'!$B514,'วางแผนBC,CJ'!AL:AL)+SUMIF(RD!$C:$C,'รับ-จ่าย ประจำวัน'!$B514,RD!AL:AL)+SUMIF('FG,ออนไล,คัดแยก'!$C:$C,'รับ-จ่าย ประจำวัน'!$B514,'FG,ออนไล,คัดแยก'!AL:AL)</f>
        <v>0</v>
      </c>
      <c r="BT514" s="18">
        <f t="shared" si="107"/>
        <v>0</v>
      </c>
      <c r="BU514" s="116"/>
      <c r="BV514" s="146">
        <f t="shared" si="108"/>
        <v>5010</v>
      </c>
      <c r="BW514" s="183">
        <v>30</v>
      </c>
      <c r="BX514" s="172">
        <f t="shared" si="103"/>
        <v>0</v>
      </c>
      <c r="BY514" s="188" t="e">
        <f t="shared" ref="BY514:BY577" si="112">BV514/BX514</f>
        <v>#DIV/0!</v>
      </c>
      <c r="BZ514" s="180" t="e">
        <f t="shared" ca="1" si="109"/>
        <v>#DIV/0!</v>
      </c>
      <c r="CA514" s="93"/>
      <c r="CB514" s="93"/>
      <c r="CC514" s="93"/>
      <c r="CD514" s="93"/>
      <c r="CE514" s="93"/>
      <c r="CF514" s="93"/>
      <c r="CG514" s="93"/>
      <c r="CH514" s="93"/>
      <c r="CI514" s="93"/>
      <c r="CJ514" s="97"/>
      <c r="CK514" s="9">
        <f t="shared" ref="CK514:CK577" si="113">+BV514-BU514</f>
        <v>5010</v>
      </c>
    </row>
    <row r="515" spans="1:89" hidden="1" x14ac:dyDescent="0.5">
      <c r="A515" s="149"/>
      <c r="B515" s="34">
        <v>1023301017</v>
      </c>
      <c r="C515" s="33" t="s">
        <v>1938</v>
      </c>
      <c r="D515" s="141" t="s">
        <v>91</v>
      </c>
      <c r="E515" s="25"/>
      <c r="F515" s="132"/>
      <c r="G515" s="25"/>
      <c r="H515" s="12">
        <v>4140</v>
      </c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11"/>
      <c r="AF515" s="11"/>
      <c r="AG515" s="11"/>
      <c r="AH515" s="11"/>
      <c r="AI515" s="25"/>
      <c r="AJ515" s="25"/>
      <c r="AK515" s="25"/>
      <c r="AL515" s="25"/>
      <c r="AM515" s="25"/>
      <c r="AN515" s="15">
        <f t="shared" si="111"/>
        <v>0</v>
      </c>
      <c r="AO515" s="16">
        <f>SUMIF(เตรียมส่วนผสม!$C:$C,'รับ-จ่าย ประจำวัน'!$B515,เตรียมส่วนผสม!H:H)+SUMIF(กวนไส้!$C:$C,'รับ-จ่าย ประจำวัน'!$B515,กวนไส้!H:H)+SUMIF(ผลิต1!$C:$C,'รับ-จ่าย ประจำวัน'!$B515,ผลิต1!H:H)+SUMIF(ผลิต2!$C:$C,'รับ-จ่าย ประจำวัน'!$B515,ผลิต2!H:H)+SUMIF(เส้นแต่งหน้าขนมเค้ก!$C:$C,'รับ-จ่าย ประจำวัน'!$B515,เส้นแต่งหน้าขนมเค้ก!H:H)+SUMIF(แพ็ค!$C:$C,'รับ-จ่าย ประจำวัน'!$B515,แพ็ค!H:H)+SUMIF(ธุรการ!$C:$C,'รับ-จ่าย ประจำวัน'!$B515,ธุรการ!H:H)+SUMIF(เส้นแต่งหน้าขนมปัง!$C:$C,'รับ-จ่าย ประจำวัน'!$B515,เส้นแต่งหน้าขนมปัง!H:H)+SUMIF('วางแผนBC,CJ'!$C:$C,'รับ-จ่าย ประจำวัน'!$B515,'วางแผนBC,CJ'!H:H)+SUMIF(RD!$C:$C,'รับ-จ่าย ประจำวัน'!$B515,RD!H:H)+SUMIF('FG,ออนไล,คัดแยก'!$C:$C,'รับ-จ่าย ประจำวัน'!$B515,'FG,ออนไล,คัดแยก'!H:H)</f>
        <v>0</v>
      </c>
      <c r="AP515" s="16">
        <f>SUMIF(เตรียมส่วนผสม!$C:$C,'รับ-จ่าย ประจำวัน'!$B515,เตรียมส่วนผสม!I:I)+SUMIF(กวนไส้!$C:$C,'รับ-จ่าย ประจำวัน'!$B515,กวนไส้!I:I)+SUMIF(ผลิต1!$C:$C,'รับ-จ่าย ประจำวัน'!$B515,ผลิต1!I:I)+SUMIF(ผลิต2!$C:$C,'รับ-จ่าย ประจำวัน'!$B515,ผลิต2!I:I)+SUMIF(เส้นแต่งหน้าขนมเค้ก!$C:$C,'รับ-จ่าย ประจำวัน'!$B515,เส้นแต่งหน้าขนมเค้ก!I:I)+SUMIF(แพ็ค!$C:$C,'รับ-จ่าย ประจำวัน'!$B515,แพ็ค!I:I)+SUMIF(ธุรการ!$C:$C,'รับ-จ่าย ประจำวัน'!$B515,ธุรการ!I:I)+SUMIF(เส้นแต่งหน้าขนมปัง!$C:$C,'รับ-จ่าย ประจำวัน'!$B515,เส้นแต่งหน้าขนมปัง!I:I)+SUMIF('วางแผนBC,CJ'!$C:$C,'รับ-จ่าย ประจำวัน'!$B515,'วางแผนBC,CJ'!I:I)+SUMIF(RD!$C:$C,'รับ-จ่าย ประจำวัน'!$B515,RD!I:I)+SUMIF('FG,ออนไล,คัดแยก'!$C:$C,'รับ-จ่าย ประจำวัน'!$B515,'FG,ออนไล,คัดแยก'!I:I)</f>
        <v>0</v>
      </c>
      <c r="AQ515" s="16">
        <f>SUMIF(เตรียมส่วนผสม!$C:$C,'รับ-จ่าย ประจำวัน'!$B515,เตรียมส่วนผสม!J:J)+SUMIF(กวนไส้!$C:$C,'รับ-จ่าย ประจำวัน'!$B515,กวนไส้!J:J)+SUMIF(ผลิต1!$C:$C,'รับ-จ่าย ประจำวัน'!$B515,ผลิต1!J:J)+SUMIF(ผลิต2!$C:$C,'รับ-จ่าย ประจำวัน'!$B515,ผลิต2!J:J)+SUMIF(เส้นแต่งหน้าขนมเค้ก!$C:$C,'รับ-จ่าย ประจำวัน'!$B515,เส้นแต่งหน้าขนมเค้ก!J:J)+SUMIF(แพ็ค!$C:$C,'รับ-จ่าย ประจำวัน'!$B515,แพ็ค!J:J)+SUMIF(ธุรการ!$C:$C,'รับ-จ่าย ประจำวัน'!$B515,ธุรการ!J:J)+SUMIF(เส้นแต่งหน้าขนมปัง!$C:$C,'รับ-จ่าย ประจำวัน'!$B515,เส้นแต่งหน้าขนมปัง!J:J)+SUMIF('วางแผนBC,CJ'!$C:$C,'รับ-จ่าย ประจำวัน'!$B515,'วางแผนBC,CJ'!J:J)+SUMIF(RD!$C:$C,'รับ-จ่าย ประจำวัน'!$B515,RD!J:J)+SUMIF('FG,ออนไล,คัดแยก'!$C:$C,'รับ-จ่าย ประจำวัน'!$B515,'FG,ออนไล,คัดแยก'!J:J)</f>
        <v>0</v>
      </c>
      <c r="AR515" s="16">
        <f>SUMIF(เตรียมส่วนผสม!$C:$C,'รับ-จ่าย ประจำวัน'!$B515,เตรียมส่วนผสม!K:K)+SUMIF(กวนไส้!$C:$C,'รับ-จ่าย ประจำวัน'!$B515,กวนไส้!K:K)+SUMIF(ผลิต1!$C:$C,'รับ-จ่าย ประจำวัน'!$B515,ผลิต1!K:K)+SUMIF(ผลิต2!$C:$C,'รับ-จ่าย ประจำวัน'!$B515,ผลิต2!K:K)+SUMIF(เส้นแต่งหน้าขนมเค้ก!$C:$C,'รับ-จ่าย ประจำวัน'!$B515,เส้นแต่งหน้าขนมเค้ก!K:K)+SUMIF(แพ็ค!$C:$C,'รับ-จ่าย ประจำวัน'!$B515,แพ็ค!K:K)+SUMIF(ธุรการ!$C:$C,'รับ-จ่าย ประจำวัน'!$B515,ธุรการ!K:K)+SUMIF(เส้นแต่งหน้าขนมปัง!$C:$C,'รับ-จ่าย ประจำวัน'!$B515,เส้นแต่งหน้าขนมปัง!K:K)+SUMIF('วางแผนBC,CJ'!$C:$C,'รับ-จ่าย ประจำวัน'!$B515,'วางแผนBC,CJ'!K:K)+SUMIF(RD!$C:$C,'รับ-จ่าย ประจำวัน'!$B515,RD!K:K)+SUMIF('FG,ออนไล,คัดแยก'!$C:$C,'รับ-จ่าย ประจำวัน'!$B515,'FG,ออนไล,คัดแยก'!K:K)</f>
        <v>0</v>
      </c>
      <c r="AS515" s="16">
        <f>SUMIF(เตรียมส่วนผสม!$C:$C,'รับ-จ่าย ประจำวัน'!$B515,เตรียมส่วนผสม!L:L)+SUMIF(กวนไส้!$C:$C,'รับ-จ่าย ประจำวัน'!$B515,กวนไส้!L:L)+SUMIF(ผลิต1!$C:$C,'รับ-จ่าย ประจำวัน'!$B515,ผลิต1!L:L)+SUMIF(ผลิต2!$C:$C,'รับ-จ่าย ประจำวัน'!$B515,ผลิต2!L:L)+SUMIF(เส้นแต่งหน้าขนมเค้ก!$C:$C,'รับ-จ่าย ประจำวัน'!$B515,เส้นแต่งหน้าขนมเค้ก!L:L)+SUMIF(แพ็ค!$C:$C,'รับ-จ่าย ประจำวัน'!$B515,แพ็ค!L:L)+SUMIF(ธุรการ!$C:$C,'รับ-จ่าย ประจำวัน'!$B515,ธุรการ!L:L)+SUMIF(เส้นแต่งหน้าขนมปัง!$C:$C,'รับ-จ่าย ประจำวัน'!$B515,เส้นแต่งหน้าขนมปัง!L:L)+SUMIF('วางแผนBC,CJ'!$C:$C,'รับ-จ่าย ประจำวัน'!$B515,'วางแผนBC,CJ'!L:L)+SUMIF(RD!$C:$C,'รับ-จ่าย ประจำวัน'!$B515,RD!L:L)+SUMIF('FG,ออนไล,คัดแยก'!$C:$C,'รับ-จ่าย ประจำวัน'!$B515,'FG,ออนไล,คัดแยก'!L:L)</f>
        <v>0</v>
      </c>
      <c r="AT515" s="16">
        <f>SUMIF(เตรียมส่วนผสม!$C:$C,'รับ-จ่าย ประจำวัน'!$B515,เตรียมส่วนผสม!M:M)+SUMIF(กวนไส้!$C:$C,'รับ-จ่าย ประจำวัน'!$B515,กวนไส้!M:M)+SUMIF(ผลิต1!$C:$C,'รับ-จ่าย ประจำวัน'!$B515,ผลิต1!M:M)+SUMIF(ผลิต2!$C:$C,'รับ-จ่าย ประจำวัน'!$B515,ผลิต2!M:M)+SUMIF(เส้นแต่งหน้าขนมเค้ก!$C:$C,'รับ-จ่าย ประจำวัน'!$B515,เส้นแต่งหน้าขนมเค้ก!M:M)+SUMIF(แพ็ค!$C:$C,'รับ-จ่าย ประจำวัน'!$B515,แพ็ค!M:M)+SUMIF(ธุรการ!$C:$C,'รับ-จ่าย ประจำวัน'!$B515,ธุรการ!M:M)+SUMIF(เส้นแต่งหน้าขนมปัง!$C:$C,'รับ-จ่าย ประจำวัน'!$B515,เส้นแต่งหน้าขนมปัง!M:M)+SUMIF('วางแผนBC,CJ'!$C:$C,'รับ-จ่าย ประจำวัน'!$B515,'วางแผนBC,CJ'!M:M)+SUMIF(RD!$C:$C,'รับ-จ่าย ประจำวัน'!$B515,RD!M:M)+SUMIF('FG,ออนไล,คัดแยก'!$C:$C,'รับ-จ่าย ประจำวัน'!$B515,'FG,ออนไล,คัดแยก'!M:M)</f>
        <v>0</v>
      </c>
      <c r="AU515" s="16">
        <f>SUMIF(เตรียมส่วนผสม!$C:$C,'รับ-จ่าย ประจำวัน'!$B515,เตรียมส่วนผสม!N:N)+SUMIF(กวนไส้!$C:$C,'รับ-จ่าย ประจำวัน'!$B515,กวนไส้!N:N)+SUMIF(ผลิต1!$C:$C,'รับ-จ่าย ประจำวัน'!$B515,ผลิต1!N:N)+SUMIF(ผลิต2!$C:$C,'รับ-จ่าย ประจำวัน'!$B515,ผลิต2!N:N)+SUMIF(เส้นแต่งหน้าขนมเค้ก!$C:$C,'รับ-จ่าย ประจำวัน'!$B515,เส้นแต่งหน้าขนมเค้ก!N:N)+SUMIF(แพ็ค!$C:$C,'รับ-จ่าย ประจำวัน'!$B515,แพ็ค!N:N)+SUMIF(ธุรการ!$C:$C,'รับ-จ่าย ประจำวัน'!$B515,ธุรการ!N:N)+SUMIF(เส้นแต่งหน้าขนมปัง!$C:$C,'รับ-จ่าย ประจำวัน'!$B515,เส้นแต่งหน้าขนมปัง!N:N)+SUMIF('วางแผนBC,CJ'!$C:$C,'รับ-จ่าย ประจำวัน'!$B515,'วางแผนBC,CJ'!N:N)+SUMIF(RD!$C:$C,'รับ-จ่าย ประจำวัน'!$B515,RD!N:N)+SUMIF('FG,ออนไล,คัดแยก'!$C:$C,'รับ-จ่าย ประจำวัน'!$B515,'FG,ออนไล,คัดแยก'!N:N)</f>
        <v>0</v>
      </c>
      <c r="AV515" s="16">
        <f>SUMIF(เตรียมส่วนผสม!$C:$C,'รับ-จ่าย ประจำวัน'!$B515,เตรียมส่วนผสม!O:O)+SUMIF(กวนไส้!$C:$C,'รับ-จ่าย ประจำวัน'!$B515,กวนไส้!O:O)+SUMIF(ผลิต1!$C:$C,'รับ-จ่าย ประจำวัน'!$B515,ผลิต1!O:O)+SUMIF(ผลิต2!$C:$C,'รับ-จ่าย ประจำวัน'!$B515,ผลิต2!O:O)+SUMIF(เส้นแต่งหน้าขนมเค้ก!$C:$C,'รับ-จ่าย ประจำวัน'!$B515,เส้นแต่งหน้าขนมเค้ก!O:O)+SUMIF(แพ็ค!$C:$C,'รับ-จ่าย ประจำวัน'!$B515,แพ็ค!O:O)+SUMIF(ธุรการ!$C:$C,'รับ-จ่าย ประจำวัน'!$B515,ธุรการ!O:O)+SUMIF(เส้นแต่งหน้าขนมปัง!$C:$C,'รับ-จ่าย ประจำวัน'!$B515,เส้นแต่งหน้าขนมปัง!O:O)+SUMIF('วางแผนBC,CJ'!$C:$C,'รับ-จ่าย ประจำวัน'!$B515,'วางแผนBC,CJ'!O:O)+SUMIF(RD!$C:$C,'รับ-จ่าย ประจำวัน'!$B515,RD!O:O)+SUMIF('FG,ออนไล,คัดแยก'!$C:$C,'รับ-จ่าย ประจำวัน'!$B515,'FG,ออนไล,คัดแยก'!O:O)</f>
        <v>0</v>
      </c>
      <c r="AW515" s="16">
        <f>SUMIF(เตรียมส่วนผสม!$C:$C,'รับ-จ่าย ประจำวัน'!$B515,เตรียมส่วนผสม!P:P)+SUMIF(กวนไส้!$C:$C,'รับ-จ่าย ประจำวัน'!$B515,กวนไส้!P:P)+SUMIF(ผลิต1!$C:$C,'รับ-จ่าย ประจำวัน'!$B515,ผลิต1!P:P)+SUMIF(ผลิต2!$C:$C,'รับ-จ่าย ประจำวัน'!$B515,ผลิต2!P:P)+SUMIF(เส้นแต่งหน้าขนมเค้ก!$C:$C,'รับ-จ่าย ประจำวัน'!$B515,เส้นแต่งหน้าขนมเค้ก!P:P)+SUMIF(แพ็ค!$C:$C,'รับ-จ่าย ประจำวัน'!$B515,แพ็ค!P:P)+SUMIF(ธุรการ!$C:$C,'รับ-จ่าย ประจำวัน'!$B515,ธุรการ!P:P)+SUMIF(เส้นแต่งหน้าขนมปัง!$C:$C,'รับ-จ่าย ประจำวัน'!$B515,เส้นแต่งหน้าขนมปัง!P:P)+SUMIF('วางแผนBC,CJ'!$C:$C,'รับ-จ่าย ประจำวัน'!$B515,'วางแผนBC,CJ'!P:P)+SUMIF(RD!$C:$C,'รับ-จ่าย ประจำวัน'!$B515,RD!P:P)+SUMIF('FG,ออนไล,คัดแยก'!$C:$C,'รับ-จ่าย ประจำวัน'!$B515,'FG,ออนไล,คัดแยก'!P:P)</f>
        <v>0</v>
      </c>
      <c r="AX515" s="16">
        <f>SUMIF(เตรียมส่วนผสม!$C:$C,'รับ-จ่าย ประจำวัน'!$B515,เตรียมส่วนผสม!Q:Q)+SUMIF(กวนไส้!$C:$C,'รับ-จ่าย ประจำวัน'!$B515,กวนไส้!Q:Q)+SUMIF(ผลิต1!$C:$C,'รับ-จ่าย ประจำวัน'!$B515,ผลิต1!Q:Q)+SUMIF(ผลิต2!$C:$C,'รับ-จ่าย ประจำวัน'!$B515,ผลิต2!Q:Q)+SUMIF(เส้นแต่งหน้าขนมเค้ก!$C:$C,'รับ-จ่าย ประจำวัน'!$B515,เส้นแต่งหน้าขนมเค้ก!Q:Q)+SUMIF(แพ็ค!$C:$C,'รับ-จ่าย ประจำวัน'!$B515,แพ็ค!Q:Q)+SUMIF(ธุรการ!$C:$C,'รับ-จ่าย ประจำวัน'!$B515,ธุรการ!Q:Q)+SUMIF(เส้นแต่งหน้าขนมปัง!$C:$C,'รับ-จ่าย ประจำวัน'!$B515,เส้นแต่งหน้าขนมปัง!Q:Q)+SUMIF('วางแผนBC,CJ'!$C:$C,'รับ-จ่าย ประจำวัน'!$B515,'วางแผนBC,CJ'!Q:Q)+SUMIF(RD!$C:$C,'รับ-จ่าย ประจำวัน'!$B515,RD!Q:Q)+SUMIF('FG,ออนไล,คัดแยก'!$C:$C,'รับ-จ่าย ประจำวัน'!$B515,'FG,ออนไล,คัดแยก'!Q:Q)</f>
        <v>0</v>
      </c>
      <c r="AY515" s="16">
        <f>SUMIF(เตรียมส่วนผสม!$C:$C,'รับ-จ่าย ประจำวัน'!$B515,เตรียมส่วนผสม!R:R)+SUMIF(กวนไส้!$C:$C,'รับ-จ่าย ประจำวัน'!$B515,กวนไส้!R:R)+SUMIF(ผลิต1!$C:$C,'รับ-จ่าย ประจำวัน'!$B515,ผลิต1!R:R)+SUMIF(ผลิต2!$C:$C,'รับ-จ่าย ประจำวัน'!$B515,ผลิต2!R:R)+SUMIF(เส้นแต่งหน้าขนมเค้ก!$C:$C,'รับ-จ่าย ประจำวัน'!$B515,เส้นแต่งหน้าขนมเค้ก!R:R)+SUMIF(แพ็ค!$C:$C,'รับ-จ่าย ประจำวัน'!$B515,แพ็ค!R:R)+SUMIF(ธุรการ!$C:$C,'รับ-จ่าย ประจำวัน'!$B515,ธุรการ!R:R)+SUMIF(เส้นแต่งหน้าขนมปัง!$C:$C,'รับ-จ่าย ประจำวัน'!$B515,เส้นแต่งหน้าขนมปัง!R:R)+SUMIF('วางแผนBC,CJ'!$C:$C,'รับ-จ่าย ประจำวัน'!$B515,'วางแผนBC,CJ'!R:R)+SUMIF(RD!$C:$C,'รับ-จ่าย ประจำวัน'!$B515,RD!R:R)+SUMIF('FG,ออนไล,คัดแยก'!$C:$C,'รับ-จ่าย ประจำวัน'!$B515,'FG,ออนไล,คัดแยก'!R:R)</f>
        <v>0</v>
      </c>
      <c r="AZ515" s="16">
        <f>SUMIF(เตรียมส่วนผสม!$C:$C,'รับ-จ่าย ประจำวัน'!$B515,เตรียมส่วนผสม!S:S)+SUMIF(กวนไส้!$C:$C,'รับ-จ่าย ประจำวัน'!$B515,กวนไส้!S:S)+SUMIF(ผลิต1!$C:$C,'รับ-จ่าย ประจำวัน'!$B515,ผลิต1!S:S)+SUMIF(ผลิต2!$C:$C,'รับ-จ่าย ประจำวัน'!$B515,ผลิต2!S:S)+SUMIF(เส้นแต่งหน้าขนมเค้ก!$C:$C,'รับ-จ่าย ประจำวัน'!$B515,เส้นแต่งหน้าขนมเค้ก!S:S)+SUMIF(แพ็ค!$C:$C,'รับ-จ่าย ประจำวัน'!$B515,แพ็ค!S:S)+SUMIF(ธุรการ!$C:$C,'รับ-จ่าย ประจำวัน'!$B515,ธุรการ!S:S)+SUMIF(เส้นแต่งหน้าขนมปัง!$C:$C,'รับ-จ่าย ประจำวัน'!$B515,เส้นแต่งหน้าขนมปัง!S:S)+SUMIF('วางแผนBC,CJ'!$C:$C,'รับ-จ่าย ประจำวัน'!$B515,'วางแผนBC,CJ'!S:S)+SUMIF(RD!$C:$C,'รับ-จ่าย ประจำวัน'!$B515,RD!S:S)+SUMIF('FG,ออนไล,คัดแยก'!$C:$C,'รับ-จ่าย ประจำวัน'!$B515,'FG,ออนไล,คัดแยก'!S:S)</f>
        <v>0</v>
      </c>
      <c r="BA515" s="16">
        <f>SUMIF(เตรียมส่วนผสม!$C:$C,'รับ-จ่าย ประจำวัน'!$B515,เตรียมส่วนผสม!T:T)+SUMIF(กวนไส้!$C:$C,'รับ-จ่าย ประจำวัน'!$B515,กวนไส้!T:T)+SUMIF(ผลิต1!$C:$C,'รับ-จ่าย ประจำวัน'!$B515,ผลิต1!T:T)+SUMIF(ผลิต2!$C:$C,'รับ-จ่าย ประจำวัน'!$B515,ผลิต2!T:T)+SUMIF(เส้นแต่งหน้าขนมเค้ก!$C:$C,'รับ-จ่าย ประจำวัน'!$B515,เส้นแต่งหน้าขนมเค้ก!T:T)+SUMIF(แพ็ค!$C:$C,'รับ-จ่าย ประจำวัน'!$B515,แพ็ค!T:T)+SUMIF(ธุรการ!$C:$C,'รับ-จ่าย ประจำวัน'!$B515,ธุรการ!T:T)+SUMIF(เส้นแต่งหน้าขนมปัง!$C:$C,'รับ-จ่าย ประจำวัน'!$B515,เส้นแต่งหน้าขนมปัง!T:T)+SUMIF('วางแผนBC,CJ'!$C:$C,'รับ-จ่าย ประจำวัน'!$B515,'วางแผนBC,CJ'!T:T)+SUMIF(RD!$C:$C,'รับ-จ่าย ประจำวัน'!$B515,RD!T:T)+SUMIF('FG,ออนไล,คัดแยก'!$C:$C,'รับ-จ่าย ประจำวัน'!$B515,'FG,ออนไล,คัดแยก'!T:T)</f>
        <v>0</v>
      </c>
      <c r="BB515" s="16">
        <f>SUMIF(เตรียมส่วนผสม!$C:$C,'รับ-จ่าย ประจำวัน'!$B515,เตรียมส่วนผสม!U:U)+SUMIF(กวนไส้!$C:$C,'รับ-จ่าย ประจำวัน'!$B515,กวนไส้!U:U)+SUMIF(ผลิต1!$C:$C,'รับ-จ่าย ประจำวัน'!$B515,ผลิต1!U:U)+SUMIF(ผลิต2!$C:$C,'รับ-จ่าย ประจำวัน'!$B515,ผลิต2!U:U)+SUMIF(เส้นแต่งหน้าขนมเค้ก!$C:$C,'รับ-จ่าย ประจำวัน'!$B515,เส้นแต่งหน้าขนมเค้ก!U:U)+SUMIF(แพ็ค!$C:$C,'รับ-จ่าย ประจำวัน'!$B515,แพ็ค!U:U)+SUMIF(ธุรการ!$C:$C,'รับ-จ่าย ประจำวัน'!$B515,ธุรการ!U:U)+SUMIF(เส้นแต่งหน้าขนมปัง!$C:$C,'รับ-จ่าย ประจำวัน'!$B515,เส้นแต่งหน้าขนมปัง!U:U)+SUMIF('วางแผนBC,CJ'!$C:$C,'รับ-จ่าย ประจำวัน'!$B515,'วางแผนBC,CJ'!U:U)+SUMIF(RD!$C:$C,'รับ-จ่าย ประจำวัน'!$B515,RD!U:U)+SUMIF('FG,ออนไล,คัดแยก'!$C:$C,'รับ-จ่าย ประจำวัน'!$B515,'FG,ออนไล,คัดแยก'!U:U)</f>
        <v>0</v>
      </c>
      <c r="BC515" s="16">
        <f>SUMIF(เตรียมส่วนผสม!$C:$C,'รับ-จ่าย ประจำวัน'!$B515,เตรียมส่วนผสม!V:V)+SUMIF(กวนไส้!$C:$C,'รับ-จ่าย ประจำวัน'!$B515,กวนไส้!V:V)+SUMIF(ผลิต1!$C:$C,'รับ-จ่าย ประจำวัน'!$B515,ผลิต1!V:V)+SUMIF(ผลิต2!$C:$C,'รับ-จ่าย ประจำวัน'!$B515,ผลิต2!V:V)+SUMIF(เส้นแต่งหน้าขนมเค้ก!$C:$C,'รับ-จ่าย ประจำวัน'!$B515,เส้นแต่งหน้าขนมเค้ก!V:V)+SUMIF(แพ็ค!$C:$C,'รับ-จ่าย ประจำวัน'!$B515,แพ็ค!V:V)+SUMIF(ธุรการ!$C:$C,'รับ-จ่าย ประจำวัน'!$B515,ธุรการ!V:V)+SUMIF(เส้นแต่งหน้าขนมปัง!$C:$C,'รับ-จ่าย ประจำวัน'!$B515,เส้นแต่งหน้าขนมปัง!V:V)+SUMIF('วางแผนBC,CJ'!$C:$C,'รับ-จ่าย ประจำวัน'!$B515,'วางแผนBC,CJ'!V:V)+SUMIF(RD!$C:$C,'รับ-จ่าย ประจำวัน'!$B515,RD!V:V)+SUMIF('FG,ออนไล,คัดแยก'!$C:$C,'รับ-จ่าย ประจำวัน'!$B515,'FG,ออนไล,คัดแยก'!V:V)</f>
        <v>0</v>
      </c>
      <c r="BD515" s="16">
        <f>SUMIF(เตรียมส่วนผสม!$C:$C,'รับ-จ่าย ประจำวัน'!$B515,เตรียมส่วนผสม!W:W)+SUMIF(กวนไส้!$C:$C,'รับ-จ่าย ประจำวัน'!$B515,กวนไส้!W:W)+SUMIF(ผลิต1!$C:$C,'รับ-จ่าย ประจำวัน'!$B515,ผลิต1!W:W)+SUMIF(ผลิต2!$C:$C,'รับ-จ่าย ประจำวัน'!$B515,ผลิต2!W:W)+SUMIF(เส้นแต่งหน้าขนมเค้ก!$C:$C,'รับ-จ่าย ประจำวัน'!$B515,เส้นแต่งหน้าขนมเค้ก!W:W)+SUMIF(แพ็ค!$C:$C,'รับ-จ่าย ประจำวัน'!$B515,แพ็ค!W:W)+SUMIF(ธุรการ!$C:$C,'รับ-จ่าย ประจำวัน'!$B515,ธุรการ!W:W)+SUMIF(เส้นแต่งหน้าขนมปัง!$C:$C,'รับ-จ่าย ประจำวัน'!$B515,เส้นแต่งหน้าขนมปัง!W:W)+SUMIF('วางแผนBC,CJ'!$C:$C,'รับ-จ่าย ประจำวัน'!$B515,'วางแผนBC,CJ'!W:W)+SUMIF(RD!$C:$C,'รับ-จ่าย ประจำวัน'!$B515,RD!W:W)+SUMIF('FG,ออนไล,คัดแยก'!$C:$C,'รับ-จ่าย ประจำวัน'!$B515,'FG,ออนไล,คัดแยก'!W:W)</f>
        <v>0</v>
      </c>
      <c r="BE515" s="16">
        <f>SUMIF(เตรียมส่วนผสม!$C:$C,'รับ-จ่าย ประจำวัน'!$B515,เตรียมส่วนผสม!X:X)+SUMIF(กวนไส้!$C:$C,'รับ-จ่าย ประจำวัน'!$B515,กวนไส้!X:X)+SUMIF(ผลิต1!$C:$C,'รับ-จ่าย ประจำวัน'!$B515,ผลิต1!X:X)+SUMIF(ผลิต2!$C:$C,'รับ-จ่าย ประจำวัน'!$B515,ผลิต2!X:X)+SUMIF(เส้นแต่งหน้าขนมเค้ก!$C:$C,'รับ-จ่าย ประจำวัน'!$B515,เส้นแต่งหน้าขนมเค้ก!X:X)+SUMIF(แพ็ค!$C:$C,'รับ-จ่าย ประจำวัน'!$B515,แพ็ค!X:X)+SUMIF(ธุรการ!$C:$C,'รับ-จ่าย ประจำวัน'!$B515,ธุรการ!X:X)+SUMIF(เส้นแต่งหน้าขนมปัง!$C:$C,'รับ-จ่าย ประจำวัน'!$B515,เส้นแต่งหน้าขนมปัง!X:X)+SUMIF('วางแผนBC,CJ'!$C:$C,'รับ-จ่าย ประจำวัน'!$B515,'วางแผนBC,CJ'!X:X)+SUMIF(RD!$C:$C,'รับ-จ่าย ประจำวัน'!$B515,RD!X:X)+SUMIF('FG,ออนไล,คัดแยก'!$C:$C,'รับ-จ่าย ประจำวัน'!$B515,'FG,ออนไล,คัดแยก'!X:X)</f>
        <v>0</v>
      </c>
      <c r="BF515" s="16">
        <f>SUMIF(เตรียมส่วนผสม!$C:$C,'รับ-จ่าย ประจำวัน'!$B515,เตรียมส่วนผสม!Y:Y)+SUMIF(กวนไส้!$C:$C,'รับ-จ่าย ประจำวัน'!$B515,กวนไส้!Y:Y)+SUMIF(ผลิต1!$C:$C,'รับ-จ่าย ประจำวัน'!$B515,ผลิต1!Y:Y)+SUMIF(ผลิต2!$C:$C,'รับ-จ่าย ประจำวัน'!$B515,ผลิต2!Y:Y)+SUMIF(เส้นแต่งหน้าขนมเค้ก!$C:$C,'รับ-จ่าย ประจำวัน'!$B515,เส้นแต่งหน้าขนมเค้ก!Y:Y)+SUMIF(แพ็ค!$C:$C,'รับ-จ่าย ประจำวัน'!$B515,แพ็ค!Y:Y)+SUMIF(ธุรการ!$C:$C,'รับ-จ่าย ประจำวัน'!$B515,ธุรการ!Y:Y)+SUMIF(เส้นแต่งหน้าขนมปัง!$C:$C,'รับ-จ่าย ประจำวัน'!$B515,เส้นแต่งหน้าขนมปัง!Y:Y)+SUMIF('วางแผนBC,CJ'!$C:$C,'รับ-จ่าย ประจำวัน'!$B515,'วางแผนBC,CJ'!Y:Y)+SUMIF(RD!$C:$C,'รับ-จ่าย ประจำวัน'!$B515,RD!Y:Y)+SUMIF('FG,ออนไล,คัดแยก'!$C:$C,'รับ-จ่าย ประจำวัน'!$B515,'FG,ออนไล,คัดแยก'!Y:Y)</f>
        <v>0</v>
      </c>
      <c r="BG515" s="16">
        <f>SUMIF(เตรียมส่วนผสม!$C:$C,'รับ-จ่าย ประจำวัน'!$B515,เตรียมส่วนผสม!Z:Z)+SUMIF(กวนไส้!$C:$C,'รับ-จ่าย ประจำวัน'!$B515,กวนไส้!Z:Z)+SUMIF(ผลิต1!$C:$C,'รับ-จ่าย ประจำวัน'!$B515,ผลิต1!Z:Z)+SUMIF(ผลิต2!$C:$C,'รับ-จ่าย ประจำวัน'!$B515,ผลิต2!Z:Z)+SUMIF(เส้นแต่งหน้าขนมเค้ก!$C:$C,'รับ-จ่าย ประจำวัน'!$B515,เส้นแต่งหน้าขนมเค้ก!Z:Z)+SUMIF(แพ็ค!$C:$C,'รับ-จ่าย ประจำวัน'!$B515,แพ็ค!Z:Z)+SUMIF(ธุรการ!$C:$C,'รับ-จ่าย ประจำวัน'!$B515,ธุรการ!Z:Z)+SUMIF(เส้นแต่งหน้าขนมปัง!$C:$C,'รับ-จ่าย ประจำวัน'!$B515,เส้นแต่งหน้าขนมปัง!Z:Z)+SUMIF('วางแผนBC,CJ'!$C:$C,'รับ-จ่าย ประจำวัน'!$B515,'วางแผนBC,CJ'!Z:Z)+SUMIF(RD!$C:$C,'รับ-จ่าย ประจำวัน'!$B515,RD!Z:Z)+SUMIF('FG,ออนไล,คัดแยก'!$C:$C,'รับ-จ่าย ประจำวัน'!$B515,'FG,ออนไล,คัดแยก'!Z:Z)</f>
        <v>0</v>
      </c>
      <c r="BH515" s="16">
        <f>SUMIF(เตรียมส่วนผสม!$C:$C,'รับ-จ่าย ประจำวัน'!$B515,เตรียมส่วนผสม!AA:AA)+SUMIF(กวนไส้!$C:$C,'รับ-จ่าย ประจำวัน'!$B515,กวนไส้!AA:AA)+SUMIF(ผลิต1!$C:$C,'รับ-จ่าย ประจำวัน'!$B515,ผลิต1!AA:AA)+SUMIF(ผลิต2!$C:$C,'รับ-จ่าย ประจำวัน'!$B515,ผลิต2!AA:AA)+SUMIF(เส้นแต่งหน้าขนมเค้ก!$C:$C,'รับ-จ่าย ประจำวัน'!$B515,เส้นแต่งหน้าขนมเค้ก!AA:AA)+SUMIF(แพ็ค!$C:$C,'รับ-จ่าย ประจำวัน'!$B515,แพ็ค!AA:AA)+SUMIF(ธุรการ!$C:$C,'รับ-จ่าย ประจำวัน'!$B515,ธุรการ!AA:AA)+SUMIF(เส้นแต่งหน้าขนมปัง!$C:$C,'รับ-จ่าย ประจำวัน'!$B515,เส้นแต่งหน้าขนมปัง!AA:AA)+SUMIF('วางแผนBC,CJ'!$C:$C,'รับ-จ่าย ประจำวัน'!$B515,'วางแผนBC,CJ'!AA:AA)+SUMIF(RD!$C:$C,'รับ-จ่าย ประจำวัน'!$B515,RD!AA:AA)+SUMIF('FG,ออนไล,คัดแยก'!$C:$C,'รับ-จ่าย ประจำวัน'!$B515,'FG,ออนไล,คัดแยก'!AA:AA)</f>
        <v>0</v>
      </c>
      <c r="BI515" s="16">
        <f>SUMIF(เตรียมส่วนผสม!$C:$C,'รับ-จ่าย ประจำวัน'!$B515,เตรียมส่วนผสม!AB:AB)+SUMIF(กวนไส้!$C:$C,'รับ-จ่าย ประจำวัน'!$B515,กวนไส้!AB:AB)+SUMIF(ผลิต1!$C:$C,'รับ-จ่าย ประจำวัน'!$B515,ผลิต1!AB:AB)+SUMIF(ผลิต2!$C:$C,'รับ-จ่าย ประจำวัน'!$B515,ผลิต2!AB:AB)+SUMIF(เส้นแต่งหน้าขนมเค้ก!$C:$C,'รับ-จ่าย ประจำวัน'!$B515,เส้นแต่งหน้าขนมเค้ก!AB:AB)+SUMIF(แพ็ค!$C:$C,'รับ-จ่าย ประจำวัน'!$B515,แพ็ค!AB:AB)+SUMIF(ธุรการ!$C:$C,'รับ-จ่าย ประจำวัน'!$B515,ธุรการ!AB:AB)+SUMIF(เส้นแต่งหน้าขนมปัง!$C:$C,'รับ-จ่าย ประจำวัน'!$B515,เส้นแต่งหน้าขนมปัง!AB:AB)+SUMIF('วางแผนBC,CJ'!$C:$C,'รับ-จ่าย ประจำวัน'!$B515,'วางแผนBC,CJ'!AB:AB)+SUMIF(RD!$C:$C,'รับ-จ่าย ประจำวัน'!$B515,RD!AB:AB)+SUMIF('FG,ออนไล,คัดแยก'!$C:$C,'รับ-จ่าย ประจำวัน'!$B515,'FG,ออนไล,คัดแยก'!AB:AB)</f>
        <v>0</v>
      </c>
      <c r="BJ515" s="16">
        <f>SUMIF(เตรียมส่วนผสม!$C:$C,'รับ-จ่าย ประจำวัน'!$B515,เตรียมส่วนผสม!AC:AC)+SUMIF(กวนไส้!$C:$C,'รับ-จ่าย ประจำวัน'!$B515,กวนไส้!AC:AC)+SUMIF(ผลิต1!$C:$C,'รับ-จ่าย ประจำวัน'!$B515,ผลิต1!AC:AC)+SUMIF(ผลิต2!$C:$C,'รับ-จ่าย ประจำวัน'!$B515,ผลิต2!AC:AC)+SUMIF(เส้นแต่งหน้าขนมเค้ก!$C:$C,'รับ-จ่าย ประจำวัน'!$B515,เส้นแต่งหน้าขนมเค้ก!AC:AC)+SUMIF(แพ็ค!$C:$C,'รับ-จ่าย ประจำวัน'!$B515,แพ็ค!AC:AC)+SUMIF(ธุรการ!$C:$C,'รับ-จ่าย ประจำวัน'!$B515,ธุรการ!AC:AC)+SUMIF(เส้นแต่งหน้าขนมปัง!$C:$C,'รับ-จ่าย ประจำวัน'!$B515,เส้นแต่งหน้าขนมปัง!AC:AC)+SUMIF('วางแผนBC,CJ'!$C:$C,'รับ-จ่าย ประจำวัน'!$B515,'วางแผนBC,CJ'!AC:AC)+SUMIF(RD!$C:$C,'รับ-จ่าย ประจำวัน'!$B515,RD!AC:AC)+SUMIF('FG,ออนไล,คัดแยก'!$C:$C,'รับ-จ่าย ประจำวัน'!$B515,'FG,ออนไล,คัดแยก'!AC:AC)</f>
        <v>0</v>
      </c>
      <c r="BK515" s="16">
        <f>SUMIF(เตรียมส่วนผสม!$C:$C,'รับ-จ่าย ประจำวัน'!$B515,เตรียมส่วนผสม!AD:AD)+SUMIF(กวนไส้!$C:$C,'รับ-จ่าย ประจำวัน'!$B515,กวนไส้!AD:AD)+SUMIF(ผลิต1!$C:$C,'รับ-จ่าย ประจำวัน'!$B515,ผลิต1!AD:AD)+SUMIF(ผลิต2!$C:$C,'รับ-จ่าย ประจำวัน'!$B515,ผลิต2!AD:AD)+SUMIF(เส้นแต่งหน้าขนมเค้ก!$C:$C,'รับ-จ่าย ประจำวัน'!$B515,เส้นแต่งหน้าขนมเค้ก!AD:AD)+SUMIF(แพ็ค!$C:$C,'รับ-จ่าย ประจำวัน'!$B515,แพ็ค!AD:AD)+SUMIF(ธุรการ!$C:$C,'รับ-จ่าย ประจำวัน'!$B515,ธุรการ!AD:AD)+SUMIF(เส้นแต่งหน้าขนมปัง!$C:$C,'รับ-จ่าย ประจำวัน'!$B515,เส้นแต่งหน้าขนมปัง!AD:AD)+SUMIF('วางแผนBC,CJ'!$C:$C,'รับ-จ่าย ประจำวัน'!$B515,'วางแผนBC,CJ'!AD:AD)+SUMIF(RD!$C:$C,'รับ-จ่าย ประจำวัน'!$B515,RD!AD:AD)+SUMIF('FG,ออนไล,คัดแยก'!$C:$C,'รับ-จ่าย ประจำวัน'!$B515,'FG,ออนไล,คัดแยก'!AD:AD)</f>
        <v>0</v>
      </c>
      <c r="BL515" s="16">
        <f>SUMIF(เตรียมส่วนผสม!$C:$C,'รับ-จ่าย ประจำวัน'!$B515,เตรียมส่วนผสม!AE:AE)+SUMIF(กวนไส้!$C:$C,'รับ-จ่าย ประจำวัน'!$B515,กวนไส้!AE:AE)+SUMIF(ผลิต1!$C:$C,'รับ-จ่าย ประจำวัน'!$B515,ผลิต1!AE:AE)+SUMIF(ผลิต2!$C:$C,'รับ-จ่าย ประจำวัน'!$B515,ผลิต2!AE:AE)+SUMIF(เส้นแต่งหน้าขนมเค้ก!$C:$C,'รับ-จ่าย ประจำวัน'!$B515,เส้นแต่งหน้าขนมเค้ก!AE:AE)+SUMIF(แพ็ค!$C:$C,'รับ-จ่าย ประจำวัน'!$B515,แพ็ค!AE:AE)+SUMIF(ธุรการ!$C:$C,'รับ-จ่าย ประจำวัน'!$B515,ธุรการ!AE:AE)+SUMIF(เส้นแต่งหน้าขนมปัง!$C:$C,'รับ-จ่าย ประจำวัน'!$B515,เส้นแต่งหน้าขนมปัง!AE:AE)+SUMIF('วางแผนBC,CJ'!$C:$C,'รับ-จ่าย ประจำวัน'!$B515,'วางแผนBC,CJ'!AE:AE)+SUMIF(RD!$C:$C,'รับ-จ่าย ประจำวัน'!$B515,RD!AE:AE)+SUMIF('FG,ออนไล,คัดแยก'!$C:$C,'รับ-จ่าย ประจำวัน'!$B515,'FG,ออนไล,คัดแยก'!AE:AE)</f>
        <v>0</v>
      </c>
      <c r="BM515" s="16">
        <f>SUMIF(เตรียมส่วนผสม!$C:$C,'รับ-จ่าย ประจำวัน'!$B515,เตรียมส่วนผสม!AF:AF)+SUMIF(กวนไส้!$C:$C,'รับ-จ่าย ประจำวัน'!$B515,กวนไส้!AF:AF)+SUMIF(ผลิต1!$C:$C,'รับ-จ่าย ประจำวัน'!$B515,ผลิต1!AF:AF)+SUMIF(ผลิต2!$C:$C,'รับ-จ่าย ประจำวัน'!$B515,ผลิต2!AF:AF)+SUMIF(เส้นแต่งหน้าขนมเค้ก!$C:$C,'รับ-จ่าย ประจำวัน'!$B515,เส้นแต่งหน้าขนมเค้ก!AF:AF)+SUMIF(แพ็ค!$C:$C,'รับ-จ่าย ประจำวัน'!$B515,แพ็ค!AF:AF)+SUMIF(ธุรการ!$C:$C,'รับ-จ่าย ประจำวัน'!$B515,ธุรการ!AF:AF)+SUMIF(เส้นแต่งหน้าขนมปัง!$C:$C,'รับ-จ่าย ประจำวัน'!$B515,เส้นแต่งหน้าขนมปัง!AF:AF)+SUMIF('วางแผนBC,CJ'!$C:$C,'รับ-จ่าย ประจำวัน'!$B515,'วางแผนBC,CJ'!AF:AF)+SUMIF(RD!$C:$C,'รับ-จ่าย ประจำวัน'!$B515,RD!AF:AF)+SUMIF('FG,ออนไล,คัดแยก'!$C:$C,'รับ-จ่าย ประจำวัน'!$B515,'FG,ออนไล,คัดแยก'!AF:AF)</f>
        <v>0</v>
      </c>
      <c r="BN515" s="16">
        <f>SUMIF(เตรียมส่วนผสม!$C:$C,'รับ-จ่าย ประจำวัน'!$B515,เตรียมส่วนผสม!AG:AG)+SUMIF(กวนไส้!$C:$C,'รับ-จ่าย ประจำวัน'!$B515,กวนไส้!AG:AG)+SUMIF(ผลิต1!$C:$C,'รับ-จ่าย ประจำวัน'!$B515,ผลิต1!AG:AG)+SUMIF(ผลิต2!$C:$C,'รับ-จ่าย ประจำวัน'!$B515,ผลิต2!AG:AG)+SUMIF(เส้นแต่งหน้าขนมเค้ก!$C:$C,'รับ-จ่าย ประจำวัน'!$B515,เส้นแต่งหน้าขนมเค้ก!AG:AG)+SUMIF(แพ็ค!$C:$C,'รับ-จ่าย ประจำวัน'!$B515,แพ็ค!AG:AG)+SUMIF(ธุรการ!$C:$C,'รับ-จ่าย ประจำวัน'!$B515,ธุรการ!AG:AG)+SUMIF(เส้นแต่งหน้าขนมปัง!$C:$C,'รับ-จ่าย ประจำวัน'!$B515,เส้นแต่งหน้าขนมปัง!AG:AG)+SUMIF('วางแผนBC,CJ'!$C:$C,'รับ-จ่าย ประจำวัน'!$B515,'วางแผนBC,CJ'!AG:AG)+SUMIF(RD!$C:$C,'รับ-จ่าย ประจำวัน'!$B515,RD!AG:AG)+SUMIF('FG,ออนไล,คัดแยก'!$C:$C,'รับ-จ่าย ประจำวัน'!$B515,'FG,ออนไล,คัดแยก'!AG:AG)</f>
        <v>0</v>
      </c>
      <c r="BO515" s="16">
        <f>SUMIF(เตรียมส่วนผสม!$C:$C,'รับ-จ่าย ประจำวัน'!$B515,เตรียมส่วนผสม!AH:AH)+SUMIF(กวนไส้!$C:$C,'รับ-จ่าย ประจำวัน'!$B515,กวนไส้!AH:AH)+SUMIF(ผลิต1!$C:$C,'รับ-จ่าย ประจำวัน'!$B515,ผลิต1!AH:AH)+SUMIF(ผลิต2!$C:$C,'รับ-จ่าย ประจำวัน'!$B515,ผลิต2!AH:AH)+SUMIF(เส้นแต่งหน้าขนมเค้ก!$C:$C,'รับ-จ่าย ประจำวัน'!$B515,เส้นแต่งหน้าขนมเค้ก!AH:AH)+SUMIF(แพ็ค!$C:$C,'รับ-จ่าย ประจำวัน'!$B515,แพ็ค!AH:AH)+SUMIF(ธุรการ!$C:$C,'รับ-จ่าย ประจำวัน'!$B515,ธุรการ!AH:AH)+SUMIF(เส้นแต่งหน้าขนมปัง!$C:$C,'รับ-จ่าย ประจำวัน'!$B515,เส้นแต่งหน้าขนมปัง!AH:AH)+SUMIF('วางแผนBC,CJ'!$C:$C,'รับ-จ่าย ประจำวัน'!$B515,'วางแผนBC,CJ'!AH:AH)+SUMIF(RD!$C:$C,'รับ-จ่าย ประจำวัน'!$B515,RD!AH:AH)+SUMIF('FG,ออนไล,คัดแยก'!$C:$C,'รับ-จ่าย ประจำวัน'!$B515,'FG,ออนไล,คัดแยก'!AH:AH)</f>
        <v>0</v>
      </c>
      <c r="BP515" s="16">
        <f>SUMIF(เตรียมส่วนผสม!$C:$C,'รับ-จ่าย ประจำวัน'!$B515,เตรียมส่วนผสม!AI:AI)+SUMIF(กวนไส้!$C:$C,'รับ-จ่าย ประจำวัน'!$B515,กวนไส้!AI:AI)+SUMIF(ผลิต1!$C:$C,'รับ-จ่าย ประจำวัน'!$B515,ผลิต1!AI:AI)+SUMIF(ผลิต2!$C:$C,'รับ-จ่าย ประจำวัน'!$B515,ผลิต2!AI:AI)+SUMIF(เส้นแต่งหน้าขนมเค้ก!$C:$C,'รับ-จ่าย ประจำวัน'!$B515,เส้นแต่งหน้าขนมเค้ก!AI:AI)+SUMIF(แพ็ค!$C:$C,'รับ-จ่าย ประจำวัน'!$B515,แพ็ค!AI:AI)+SUMIF(ธุรการ!$C:$C,'รับ-จ่าย ประจำวัน'!$B515,ธุรการ!AI:AI)+SUMIF(เส้นแต่งหน้าขนมปัง!$C:$C,'รับ-จ่าย ประจำวัน'!$B515,เส้นแต่งหน้าขนมปัง!AI:AI)+SUMIF('วางแผนBC,CJ'!$C:$C,'รับ-จ่าย ประจำวัน'!$B515,'วางแผนBC,CJ'!AI:AI)+SUMIF(RD!$C:$C,'รับ-จ่าย ประจำวัน'!$B515,RD!AI:AI)+SUMIF('FG,ออนไล,คัดแยก'!$C:$C,'รับ-จ่าย ประจำวัน'!$B515,'FG,ออนไล,คัดแยก'!AI:AI)</f>
        <v>0</v>
      </c>
      <c r="BQ515" s="16">
        <f>SUMIF(เตรียมส่วนผสม!$C:$C,'รับ-จ่าย ประจำวัน'!$B515,เตรียมส่วนผสม!AJ:AJ)+SUMIF(กวนไส้!$C:$C,'รับ-จ่าย ประจำวัน'!$B515,กวนไส้!AJ:AJ)+SUMIF(ผลิต1!$C:$C,'รับ-จ่าย ประจำวัน'!$B515,ผลิต1!AJ:AJ)+SUMIF(ผลิต2!$C:$C,'รับ-จ่าย ประจำวัน'!$B515,ผลิต2!AJ:AJ)+SUMIF(เส้นแต่งหน้าขนมเค้ก!$C:$C,'รับ-จ่าย ประจำวัน'!$B515,เส้นแต่งหน้าขนมเค้ก!AJ:AJ)+SUMIF(แพ็ค!$C:$C,'รับ-จ่าย ประจำวัน'!$B515,แพ็ค!AJ:AJ)+SUMIF(ธุรการ!$C:$C,'รับ-จ่าย ประจำวัน'!$B515,ธุรการ!AJ:AJ)+SUMIF(เส้นแต่งหน้าขนมปัง!$C:$C,'รับ-จ่าย ประจำวัน'!$B515,เส้นแต่งหน้าขนมปัง!AJ:AJ)+SUMIF('วางแผนBC,CJ'!$C:$C,'รับ-จ่าย ประจำวัน'!$B515,'วางแผนBC,CJ'!AJ:AJ)+SUMIF(RD!$C:$C,'รับ-จ่าย ประจำวัน'!$B515,RD!AJ:AJ)+SUMIF('FG,ออนไล,คัดแยก'!$C:$C,'รับ-จ่าย ประจำวัน'!$B515,'FG,ออนไล,คัดแยก'!AJ:AJ)</f>
        <v>0</v>
      </c>
      <c r="BR515" s="16">
        <f>SUMIF(เตรียมส่วนผสม!$C:$C,'รับ-จ่าย ประจำวัน'!$B515,เตรียมส่วนผสม!AK:AK)+SUMIF(กวนไส้!$C:$C,'รับ-จ่าย ประจำวัน'!$B515,กวนไส้!AK:AK)+SUMIF(ผลิต1!$C:$C,'รับ-จ่าย ประจำวัน'!$B515,ผลิต1!AK:AK)+SUMIF(ผลิต2!$C:$C,'รับ-จ่าย ประจำวัน'!$B515,ผลิต2!AK:AK)+SUMIF(เส้นแต่งหน้าขนมเค้ก!$C:$C,'รับ-จ่าย ประจำวัน'!$B515,เส้นแต่งหน้าขนมเค้ก!AK:AK)+SUMIF(แพ็ค!$C:$C,'รับ-จ่าย ประจำวัน'!$B515,แพ็ค!AK:AK)+SUMIF(ธุรการ!$C:$C,'รับ-จ่าย ประจำวัน'!$B515,ธุรการ!AK:AK)+SUMIF(เส้นแต่งหน้าขนมปัง!$C:$C,'รับ-จ่าย ประจำวัน'!$B515,เส้นแต่งหน้าขนมปัง!AK:AK)+SUMIF('วางแผนBC,CJ'!$C:$C,'รับ-จ่าย ประจำวัน'!$B515,'วางแผนBC,CJ'!AK:AK)+SUMIF(RD!$C:$C,'รับ-จ่าย ประจำวัน'!$B515,RD!AK:AK)+SUMIF('FG,ออนไล,คัดแยก'!$C:$C,'รับ-จ่าย ประจำวัน'!$B515,'FG,ออนไล,คัดแยก'!AK:AK)</f>
        <v>0</v>
      </c>
      <c r="BS515" s="16">
        <f>SUMIF(เตรียมส่วนผสม!$C:$C,'รับ-จ่าย ประจำวัน'!$B515,เตรียมส่วนผสม!AL:AL)+SUMIF(กวนไส้!$C:$C,'รับ-จ่าย ประจำวัน'!$B515,กวนไส้!AL:AL)+SUMIF(ผลิต1!$C:$C,'รับ-จ่าย ประจำวัน'!$B515,ผลิต1!AL:AL)+SUMIF(ผลิต2!$C:$C,'รับ-จ่าย ประจำวัน'!$B515,ผลิต2!AL:AL)+SUMIF(เส้นแต่งหน้าขนมเค้ก!$C:$C,'รับ-จ่าย ประจำวัน'!$B515,เส้นแต่งหน้าขนมเค้ก!AL:AL)+SUMIF(แพ็ค!$C:$C,'รับ-จ่าย ประจำวัน'!$B515,แพ็ค!AL:AL)+SUMIF(ธุรการ!$C:$C,'รับ-จ่าย ประจำวัน'!$B515,ธุรการ!AL:AL)+SUMIF(เส้นแต่งหน้าขนมปัง!$C:$C,'รับ-จ่าย ประจำวัน'!$B515,เส้นแต่งหน้าขนมปัง!AL:AL)+SUMIF('วางแผนBC,CJ'!$C:$C,'รับ-จ่าย ประจำวัน'!$B515,'วางแผนBC,CJ'!AL:AL)+SUMIF(RD!$C:$C,'รับ-จ่าย ประจำวัน'!$B515,RD!AL:AL)+SUMIF('FG,ออนไล,คัดแยก'!$C:$C,'รับ-จ่าย ประจำวัน'!$B515,'FG,ออนไล,คัดแยก'!AL:AL)</f>
        <v>0</v>
      </c>
      <c r="BT515" s="18">
        <f t="shared" si="107"/>
        <v>0</v>
      </c>
      <c r="BU515" s="116"/>
      <c r="BV515" s="146">
        <f t="shared" si="108"/>
        <v>4140</v>
      </c>
      <c r="BW515" s="183">
        <v>30</v>
      </c>
      <c r="BX515" s="172">
        <f t="shared" ref="BX515:BX578" si="114">BT515/24</f>
        <v>0</v>
      </c>
      <c r="BY515" s="188" t="e">
        <f t="shared" si="112"/>
        <v>#DIV/0!</v>
      </c>
      <c r="BZ515" s="180" t="e">
        <f t="shared" ca="1" si="109"/>
        <v>#DIV/0!</v>
      </c>
      <c r="CA515" s="93"/>
      <c r="CB515" s="93"/>
      <c r="CC515" s="93"/>
      <c r="CD515" s="93"/>
      <c r="CE515" s="93"/>
      <c r="CF515" s="93"/>
      <c r="CG515" s="93"/>
      <c r="CH515" s="93"/>
      <c r="CI515" s="93"/>
      <c r="CJ515" s="97"/>
      <c r="CK515" s="9">
        <f t="shared" si="113"/>
        <v>4140</v>
      </c>
    </row>
    <row r="516" spans="1:89" hidden="1" x14ac:dyDescent="0.5">
      <c r="A516" s="149"/>
      <c r="B516" s="34">
        <v>1023301018</v>
      </c>
      <c r="C516" s="33" t="s">
        <v>1939</v>
      </c>
      <c r="D516" s="141" t="s">
        <v>91</v>
      </c>
      <c r="E516" s="25"/>
      <c r="F516" s="132"/>
      <c r="G516" s="25"/>
      <c r="H516" s="12">
        <v>4716</v>
      </c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11"/>
      <c r="AF516" s="11"/>
      <c r="AG516" s="11">
        <v>5000</v>
      </c>
      <c r="AH516" s="11"/>
      <c r="AI516" s="25"/>
      <c r="AJ516" s="25"/>
      <c r="AK516" s="25"/>
      <c r="AL516" s="25"/>
      <c r="AM516" s="25"/>
      <c r="AN516" s="15">
        <f t="shared" si="111"/>
        <v>5000</v>
      </c>
      <c r="AO516" s="16">
        <f>SUMIF(เตรียมส่วนผสม!$C:$C,'รับ-จ่าย ประจำวัน'!$B516,เตรียมส่วนผสม!H:H)+SUMIF(กวนไส้!$C:$C,'รับ-จ่าย ประจำวัน'!$B516,กวนไส้!H:H)+SUMIF(ผลิต1!$C:$C,'รับ-จ่าย ประจำวัน'!$B516,ผลิต1!H:H)+SUMIF(ผลิต2!$C:$C,'รับ-จ่าย ประจำวัน'!$B516,ผลิต2!H:H)+SUMIF(เส้นแต่งหน้าขนมเค้ก!$C:$C,'รับ-จ่าย ประจำวัน'!$B516,เส้นแต่งหน้าขนมเค้ก!H:H)+SUMIF(แพ็ค!$C:$C,'รับ-จ่าย ประจำวัน'!$B516,แพ็ค!H:H)+SUMIF(ธุรการ!$C:$C,'รับ-จ่าย ประจำวัน'!$B516,ธุรการ!H:H)+SUMIF(เส้นแต่งหน้าขนมปัง!$C:$C,'รับ-จ่าย ประจำวัน'!$B516,เส้นแต่งหน้าขนมปัง!H:H)+SUMIF('วางแผนBC,CJ'!$C:$C,'รับ-จ่าย ประจำวัน'!$B516,'วางแผนBC,CJ'!H:H)+SUMIF(RD!$C:$C,'รับ-จ่าย ประจำวัน'!$B516,RD!H:H)+SUMIF('FG,ออนไล,คัดแยก'!$C:$C,'รับ-จ่าย ประจำวัน'!$B516,'FG,ออนไล,คัดแยก'!H:H)</f>
        <v>0</v>
      </c>
      <c r="AP516" s="16">
        <f>SUMIF(เตรียมส่วนผสม!$C:$C,'รับ-จ่าย ประจำวัน'!$B516,เตรียมส่วนผสม!I:I)+SUMIF(กวนไส้!$C:$C,'รับ-จ่าย ประจำวัน'!$B516,กวนไส้!I:I)+SUMIF(ผลิต1!$C:$C,'รับ-จ่าย ประจำวัน'!$B516,ผลิต1!I:I)+SUMIF(ผลิต2!$C:$C,'รับ-จ่าย ประจำวัน'!$B516,ผลิต2!I:I)+SUMIF(เส้นแต่งหน้าขนมเค้ก!$C:$C,'รับ-จ่าย ประจำวัน'!$B516,เส้นแต่งหน้าขนมเค้ก!I:I)+SUMIF(แพ็ค!$C:$C,'รับ-จ่าย ประจำวัน'!$B516,แพ็ค!I:I)+SUMIF(ธุรการ!$C:$C,'รับ-จ่าย ประจำวัน'!$B516,ธุรการ!I:I)+SUMIF(เส้นแต่งหน้าขนมปัง!$C:$C,'รับ-จ่าย ประจำวัน'!$B516,เส้นแต่งหน้าขนมปัง!I:I)+SUMIF('วางแผนBC,CJ'!$C:$C,'รับ-จ่าย ประจำวัน'!$B516,'วางแผนBC,CJ'!I:I)+SUMIF(RD!$C:$C,'รับ-จ่าย ประจำวัน'!$B516,RD!I:I)+SUMIF('FG,ออนไล,คัดแยก'!$C:$C,'รับ-จ่าย ประจำวัน'!$B516,'FG,ออนไล,คัดแยก'!I:I)</f>
        <v>0</v>
      </c>
      <c r="AQ516" s="16">
        <f>SUMIF(เตรียมส่วนผสม!$C:$C,'รับ-จ่าย ประจำวัน'!$B516,เตรียมส่วนผสม!J:J)+SUMIF(กวนไส้!$C:$C,'รับ-จ่าย ประจำวัน'!$B516,กวนไส้!J:J)+SUMIF(ผลิต1!$C:$C,'รับ-จ่าย ประจำวัน'!$B516,ผลิต1!J:J)+SUMIF(ผลิต2!$C:$C,'รับ-จ่าย ประจำวัน'!$B516,ผลิต2!J:J)+SUMIF(เส้นแต่งหน้าขนมเค้ก!$C:$C,'รับ-จ่าย ประจำวัน'!$B516,เส้นแต่งหน้าขนมเค้ก!J:J)+SUMIF(แพ็ค!$C:$C,'รับ-จ่าย ประจำวัน'!$B516,แพ็ค!J:J)+SUMIF(ธุรการ!$C:$C,'รับ-จ่าย ประจำวัน'!$B516,ธุรการ!J:J)+SUMIF(เส้นแต่งหน้าขนมปัง!$C:$C,'รับ-จ่าย ประจำวัน'!$B516,เส้นแต่งหน้าขนมปัง!J:J)+SUMIF('วางแผนBC,CJ'!$C:$C,'รับ-จ่าย ประจำวัน'!$B516,'วางแผนBC,CJ'!J:J)+SUMIF(RD!$C:$C,'รับ-จ่าย ประจำวัน'!$B516,RD!J:J)+SUMIF('FG,ออนไล,คัดแยก'!$C:$C,'รับ-จ่าย ประจำวัน'!$B516,'FG,ออนไล,คัดแยก'!J:J)</f>
        <v>0</v>
      </c>
      <c r="AR516" s="16">
        <f>SUMIF(เตรียมส่วนผสม!$C:$C,'รับ-จ่าย ประจำวัน'!$B516,เตรียมส่วนผสม!K:K)+SUMIF(กวนไส้!$C:$C,'รับ-จ่าย ประจำวัน'!$B516,กวนไส้!K:K)+SUMIF(ผลิต1!$C:$C,'รับ-จ่าย ประจำวัน'!$B516,ผลิต1!K:K)+SUMIF(ผลิต2!$C:$C,'รับ-จ่าย ประจำวัน'!$B516,ผลิต2!K:K)+SUMIF(เส้นแต่งหน้าขนมเค้ก!$C:$C,'รับ-จ่าย ประจำวัน'!$B516,เส้นแต่งหน้าขนมเค้ก!K:K)+SUMIF(แพ็ค!$C:$C,'รับ-จ่าย ประจำวัน'!$B516,แพ็ค!K:K)+SUMIF(ธุรการ!$C:$C,'รับ-จ่าย ประจำวัน'!$B516,ธุรการ!K:K)+SUMIF(เส้นแต่งหน้าขนมปัง!$C:$C,'รับ-จ่าย ประจำวัน'!$B516,เส้นแต่งหน้าขนมปัง!K:K)+SUMIF('วางแผนBC,CJ'!$C:$C,'รับ-จ่าย ประจำวัน'!$B516,'วางแผนBC,CJ'!K:K)+SUMIF(RD!$C:$C,'รับ-จ่าย ประจำวัน'!$B516,RD!K:K)+SUMIF('FG,ออนไล,คัดแยก'!$C:$C,'รับ-จ่าย ประจำวัน'!$B516,'FG,ออนไล,คัดแยก'!K:K)</f>
        <v>0</v>
      </c>
      <c r="AS516" s="16">
        <f>SUMIF(เตรียมส่วนผสม!$C:$C,'รับ-จ่าย ประจำวัน'!$B516,เตรียมส่วนผสม!L:L)+SUMIF(กวนไส้!$C:$C,'รับ-จ่าย ประจำวัน'!$B516,กวนไส้!L:L)+SUMIF(ผลิต1!$C:$C,'รับ-จ่าย ประจำวัน'!$B516,ผลิต1!L:L)+SUMIF(ผลิต2!$C:$C,'รับ-จ่าย ประจำวัน'!$B516,ผลิต2!L:L)+SUMIF(เส้นแต่งหน้าขนมเค้ก!$C:$C,'รับ-จ่าย ประจำวัน'!$B516,เส้นแต่งหน้าขนมเค้ก!L:L)+SUMIF(แพ็ค!$C:$C,'รับ-จ่าย ประจำวัน'!$B516,แพ็ค!L:L)+SUMIF(ธุรการ!$C:$C,'รับ-จ่าย ประจำวัน'!$B516,ธุรการ!L:L)+SUMIF(เส้นแต่งหน้าขนมปัง!$C:$C,'รับ-จ่าย ประจำวัน'!$B516,เส้นแต่งหน้าขนมปัง!L:L)+SUMIF('วางแผนBC,CJ'!$C:$C,'รับ-จ่าย ประจำวัน'!$B516,'วางแผนBC,CJ'!L:L)+SUMIF(RD!$C:$C,'รับ-จ่าย ประจำวัน'!$B516,RD!L:L)+SUMIF('FG,ออนไล,คัดแยก'!$C:$C,'รับ-จ่าย ประจำวัน'!$B516,'FG,ออนไล,คัดแยก'!L:L)</f>
        <v>0</v>
      </c>
      <c r="AT516" s="16">
        <f>SUMIF(เตรียมส่วนผสม!$C:$C,'รับ-จ่าย ประจำวัน'!$B516,เตรียมส่วนผสม!M:M)+SUMIF(กวนไส้!$C:$C,'รับ-จ่าย ประจำวัน'!$B516,กวนไส้!M:M)+SUMIF(ผลิต1!$C:$C,'รับ-จ่าย ประจำวัน'!$B516,ผลิต1!M:M)+SUMIF(ผลิต2!$C:$C,'รับ-จ่าย ประจำวัน'!$B516,ผลิต2!M:M)+SUMIF(เส้นแต่งหน้าขนมเค้ก!$C:$C,'รับ-จ่าย ประจำวัน'!$B516,เส้นแต่งหน้าขนมเค้ก!M:M)+SUMIF(แพ็ค!$C:$C,'รับ-จ่าย ประจำวัน'!$B516,แพ็ค!M:M)+SUMIF(ธุรการ!$C:$C,'รับ-จ่าย ประจำวัน'!$B516,ธุรการ!M:M)+SUMIF(เส้นแต่งหน้าขนมปัง!$C:$C,'รับ-จ่าย ประจำวัน'!$B516,เส้นแต่งหน้าขนมปัง!M:M)+SUMIF('วางแผนBC,CJ'!$C:$C,'รับ-จ่าย ประจำวัน'!$B516,'วางแผนBC,CJ'!M:M)+SUMIF(RD!$C:$C,'รับ-จ่าย ประจำวัน'!$B516,RD!M:M)+SUMIF('FG,ออนไล,คัดแยก'!$C:$C,'รับ-จ่าย ประจำวัน'!$B516,'FG,ออนไล,คัดแยก'!M:M)</f>
        <v>0</v>
      </c>
      <c r="AU516" s="16">
        <f>SUMIF(เตรียมส่วนผสม!$C:$C,'รับ-จ่าย ประจำวัน'!$B516,เตรียมส่วนผสม!N:N)+SUMIF(กวนไส้!$C:$C,'รับ-จ่าย ประจำวัน'!$B516,กวนไส้!N:N)+SUMIF(ผลิต1!$C:$C,'รับ-จ่าย ประจำวัน'!$B516,ผลิต1!N:N)+SUMIF(ผลิต2!$C:$C,'รับ-จ่าย ประจำวัน'!$B516,ผลิต2!N:N)+SUMIF(เส้นแต่งหน้าขนมเค้ก!$C:$C,'รับ-จ่าย ประจำวัน'!$B516,เส้นแต่งหน้าขนมเค้ก!N:N)+SUMIF(แพ็ค!$C:$C,'รับ-จ่าย ประจำวัน'!$B516,แพ็ค!N:N)+SUMIF(ธุรการ!$C:$C,'รับ-จ่าย ประจำวัน'!$B516,ธุรการ!N:N)+SUMIF(เส้นแต่งหน้าขนมปัง!$C:$C,'รับ-จ่าย ประจำวัน'!$B516,เส้นแต่งหน้าขนมปัง!N:N)+SUMIF('วางแผนBC,CJ'!$C:$C,'รับ-จ่าย ประจำวัน'!$B516,'วางแผนBC,CJ'!N:N)+SUMIF(RD!$C:$C,'รับ-จ่าย ประจำวัน'!$B516,RD!N:N)+SUMIF('FG,ออนไล,คัดแยก'!$C:$C,'รับ-จ่าย ประจำวัน'!$B516,'FG,ออนไล,คัดแยก'!N:N)</f>
        <v>0</v>
      </c>
      <c r="AV516" s="16">
        <f>SUMIF(เตรียมส่วนผสม!$C:$C,'รับ-จ่าย ประจำวัน'!$B516,เตรียมส่วนผสม!O:O)+SUMIF(กวนไส้!$C:$C,'รับ-จ่าย ประจำวัน'!$B516,กวนไส้!O:O)+SUMIF(ผลิต1!$C:$C,'รับ-จ่าย ประจำวัน'!$B516,ผลิต1!O:O)+SUMIF(ผลิต2!$C:$C,'รับ-จ่าย ประจำวัน'!$B516,ผลิต2!O:O)+SUMIF(เส้นแต่งหน้าขนมเค้ก!$C:$C,'รับ-จ่าย ประจำวัน'!$B516,เส้นแต่งหน้าขนมเค้ก!O:O)+SUMIF(แพ็ค!$C:$C,'รับ-จ่าย ประจำวัน'!$B516,แพ็ค!O:O)+SUMIF(ธุรการ!$C:$C,'รับ-จ่าย ประจำวัน'!$B516,ธุรการ!O:O)+SUMIF(เส้นแต่งหน้าขนมปัง!$C:$C,'รับ-จ่าย ประจำวัน'!$B516,เส้นแต่งหน้าขนมปัง!O:O)+SUMIF('วางแผนBC,CJ'!$C:$C,'รับ-จ่าย ประจำวัน'!$B516,'วางแผนBC,CJ'!O:O)+SUMIF(RD!$C:$C,'รับ-จ่าย ประจำวัน'!$B516,RD!O:O)+SUMIF('FG,ออนไล,คัดแยก'!$C:$C,'รับ-จ่าย ประจำวัน'!$B516,'FG,ออนไล,คัดแยก'!O:O)</f>
        <v>0</v>
      </c>
      <c r="AW516" s="16">
        <f>SUMIF(เตรียมส่วนผสม!$C:$C,'รับ-จ่าย ประจำวัน'!$B516,เตรียมส่วนผสม!P:P)+SUMIF(กวนไส้!$C:$C,'รับ-จ่าย ประจำวัน'!$B516,กวนไส้!P:P)+SUMIF(ผลิต1!$C:$C,'รับ-จ่าย ประจำวัน'!$B516,ผลิต1!P:P)+SUMIF(ผลิต2!$C:$C,'รับ-จ่าย ประจำวัน'!$B516,ผลิต2!P:P)+SUMIF(เส้นแต่งหน้าขนมเค้ก!$C:$C,'รับ-จ่าย ประจำวัน'!$B516,เส้นแต่งหน้าขนมเค้ก!P:P)+SUMIF(แพ็ค!$C:$C,'รับ-จ่าย ประจำวัน'!$B516,แพ็ค!P:P)+SUMIF(ธุรการ!$C:$C,'รับ-จ่าย ประจำวัน'!$B516,ธุรการ!P:P)+SUMIF(เส้นแต่งหน้าขนมปัง!$C:$C,'รับ-จ่าย ประจำวัน'!$B516,เส้นแต่งหน้าขนมปัง!P:P)+SUMIF('วางแผนBC,CJ'!$C:$C,'รับ-จ่าย ประจำวัน'!$B516,'วางแผนBC,CJ'!P:P)+SUMIF(RD!$C:$C,'รับ-จ่าย ประจำวัน'!$B516,RD!P:P)+SUMIF('FG,ออนไล,คัดแยก'!$C:$C,'รับ-จ่าย ประจำวัน'!$B516,'FG,ออนไล,คัดแยก'!P:P)</f>
        <v>0</v>
      </c>
      <c r="AX516" s="16">
        <f>SUMIF(เตรียมส่วนผสม!$C:$C,'รับ-จ่าย ประจำวัน'!$B516,เตรียมส่วนผสม!Q:Q)+SUMIF(กวนไส้!$C:$C,'รับ-จ่าย ประจำวัน'!$B516,กวนไส้!Q:Q)+SUMIF(ผลิต1!$C:$C,'รับ-จ่าย ประจำวัน'!$B516,ผลิต1!Q:Q)+SUMIF(ผลิต2!$C:$C,'รับ-จ่าย ประจำวัน'!$B516,ผลิต2!Q:Q)+SUMIF(เส้นแต่งหน้าขนมเค้ก!$C:$C,'รับ-จ่าย ประจำวัน'!$B516,เส้นแต่งหน้าขนมเค้ก!Q:Q)+SUMIF(แพ็ค!$C:$C,'รับ-จ่าย ประจำวัน'!$B516,แพ็ค!Q:Q)+SUMIF(ธุรการ!$C:$C,'รับ-จ่าย ประจำวัน'!$B516,ธุรการ!Q:Q)+SUMIF(เส้นแต่งหน้าขนมปัง!$C:$C,'รับ-จ่าย ประจำวัน'!$B516,เส้นแต่งหน้าขนมปัง!Q:Q)+SUMIF('วางแผนBC,CJ'!$C:$C,'รับ-จ่าย ประจำวัน'!$B516,'วางแผนBC,CJ'!Q:Q)+SUMIF(RD!$C:$C,'รับ-จ่าย ประจำวัน'!$B516,RD!Q:Q)+SUMIF('FG,ออนไล,คัดแยก'!$C:$C,'รับ-จ่าย ประจำวัน'!$B516,'FG,ออนไล,คัดแยก'!Q:Q)</f>
        <v>0</v>
      </c>
      <c r="AY516" s="16">
        <f>SUMIF(เตรียมส่วนผสม!$C:$C,'รับ-จ่าย ประจำวัน'!$B516,เตรียมส่วนผสม!R:R)+SUMIF(กวนไส้!$C:$C,'รับ-จ่าย ประจำวัน'!$B516,กวนไส้!R:R)+SUMIF(ผลิต1!$C:$C,'รับ-จ่าย ประจำวัน'!$B516,ผลิต1!R:R)+SUMIF(ผลิต2!$C:$C,'รับ-จ่าย ประจำวัน'!$B516,ผลิต2!R:R)+SUMIF(เส้นแต่งหน้าขนมเค้ก!$C:$C,'รับ-จ่าย ประจำวัน'!$B516,เส้นแต่งหน้าขนมเค้ก!R:R)+SUMIF(แพ็ค!$C:$C,'รับ-จ่าย ประจำวัน'!$B516,แพ็ค!R:R)+SUMIF(ธุรการ!$C:$C,'รับ-จ่าย ประจำวัน'!$B516,ธุรการ!R:R)+SUMIF(เส้นแต่งหน้าขนมปัง!$C:$C,'รับ-จ่าย ประจำวัน'!$B516,เส้นแต่งหน้าขนมปัง!R:R)+SUMIF('วางแผนBC,CJ'!$C:$C,'รับ-จ่าย ประจำวัน'!$B516,'วางแผนBC,CJ'!R:R)+SUMIF(RD!$C:$C,'รับ-จ่าย ประจำวัน'!$B516,RD!R:R)+SUMIF('FG,ออนไล,คัดแยก'!$C:$C,'รับ-จ่าย ประจำวัน'!$B516,'FG,ออนไล,คัดแยก'!R:R)</f>
        <v>0</v>
      </c>
      <c r="AZ516" s="16">
        <f>SUMIF(เตรียมส่วนผสม!$C:$C,'รับ-จ่าย ประจำวัน'!$B516,เตรียมส่วนผสม!S:S)+SUMIF(กวนไส้!$C:$C,'รับ-จ่าย ประจำวัน'!$B516,กวนไส้!S:S)+SUMIF(ผลิต1!$C:$C,'รับ-จ่าย ประจำวัน'!$B516,ผลิต1!S:S)+SUMIF(ผลิต2!$C:$C,'รับ-จ่าย ประจำวัน'!$B516,ผลิต2!S:S)+SUMIF(เส้นแต่งหน้าขนมเค้ก!$C:$C,'รับ-จ่าย ประจำวัน'!$B516,เส้นแต่งหน้าขนมเค้ก!S:S)+SUMIF(แพ็ค!$C:$C,'รับ-จ่าย ประจำวัน'!$B516,แพ็ค!S:S)+SUMIF(ธุรการ!$C:$C,'รับ-จ่าย ประจำวัน'!$B516,ธุรการ!S:S)+SUMIF(เส้นแต่งหน้าขนมปัง!$C:$C,'รับ-จ่าย ประจำวัน'!$B516,เส้นแต่งหน้าขนมปัง!S:S)+SUMIF('วางแผนBC,CJ'!$C:$C,'รับ-จ่าย ประจำวัน'!$B516,'วางแผนBC,CJ'!S:S)+SUMIF(RD!$C:$C,'รับ-จ่าย ประจำวัน'!$B516,RD!S:S)+SUMIF('FG,ออนไล,คัดแยก'!$C:$C,'รับ-จ่าย ประจำวัน'!$B516,'FG,ออนไล,คัดแยก'!S:S)</f>
        <v>0</v>
      </c>
      <c r="BA516" s="16">
        <f>SUMIF(เตรียมส่วนผสม!$C:$C,'รับ-จ่าย ประจำวัน'!$B516,เตรียมส่วนผสม!T:T)+SUMIF(กวนไส้!$C:$C,'รับ-จ่าย ประจำวัน'!$B516,กวนไส้!T:T)+SUMIF(ผลิต1!$C:$C,'รับ-จ่าย ประจำวัน'!$B516,ผลิต1!T:T)+SUMIF(ผลิต2!$C:$C,'รับ-จ่าย ประจำวัน'!$B516,ผลิต2!T:T)+SUMIF(เส้นแต่งหน้าขนมเค้ก!$C:$C,'รับ-จ่าย ประจำวัน'!$B516,เส้นแต่งหน้าขนมเค้ก!T:T)+SUMIF(แพ็ค!$C:$C,'รับ-จ่าย ประจำวัน'!$B516,แพ็ค!T:T)+SUMIF(ธุรการ!$C:$C,'รับ-จ่าย ประจำวัน'!$B516,ธุรการ!T:T)+SUMIF(เส้นแต่งหน้าขนมปัง!$C:$C,'รับ-จ่าย ประจำวัน'!$B516,เส้นแต่งหน้าขนมปัง!T:T)+SUMIF('วางแผนBC,CJ'!$C:$C,'รับ-จ่าย ประจำวัน'!$B516,'วางแผนBC,CJ'!T:T)+SUMIF(RD!$C:$C,'รับ-จ่าย ประจำวัน'!$B516,RD!T:T)+SUMIF('FG,ออนไล,คัดแยก'!$C:$C,'รับ-จ่าย ประจำวัน'!$B516,'FG,ออนไล,คัดแยก'!T:T)</f>
        <v>0</v>
      </c>
      <c r="BB516" s="16">
        <f>SUMIF(เตรียมส่วนผสม!$C:$C,'รับ-จ่าย ประจำวัน'!$B516,เตรียมส่วนผสม!U:U)+SUMIF(กวนไส้!$C:$C,'รับ-จ่าย ประจำวัน'!$B516,กวนไส้!U:U)+SUMIF(ผลิต1!$C:$C,'รับ-จ่าย ประจำวัน'!$B516,ผลิต1!U:U)+SUMIF(ผลิต2!$C:$C,'รับ-จ่าย ประจำวัน'!$B516,ผลิต2!U:U)+SUMIF(เส้นแต่งหน้าขนมเค้ก!$C:$C,'รับ-จ่าย ประจำวัน'!$B516,เส้นแต่งหน้าขนมเค้ก!U:U)+SUMIF(แพ็ค!$C:$C,'รับ-จ่าย ประจำวัน'!$B516,แพ็ค!U:U)+SUMIF(ธุรการ!$C:$C,'รับ-จ่าย ประจำวัน'!$B516,ธุรการ!U:U)+SUMIF(เส้นแต่งหน้าขนมปัง!$C:$C,'รับ-จ่าย ประจำวัน'!$B516,เส้นแต่งหน้าขนมปัง!U:U)+SUMIF('วางแผนBC,CJ'!$C:$C,'รับ-จ่าย ประจำวัน'!$B516,'วางแผนBC,CJ'!U:U)+SUMIF(RD!$C:$C,'รับ-จ่าย ประจำวัน'!$B516,RD!U:U)+SUMIF('FG,ออนไล,คัดแยก'!$C:$C,'รับ-จ่าย ประจำวัน'!$B516,'FG,ออนไล,คัดแยก'!U:U)</f>
        <v>0</v>
      </c>
      <c r="BC516" s="16">
        <f>SUMIF(เตรียมส่วนผสม!$C:$C,'รับ-จ่าย ประจำวัน'!$B516,เตรียมส่วนผสม!V:V)+SUMIF(กวนไส้!$C:$C,'รับ-จ่าย ประจำวัน'!$B516,กวนไส้!V:V)+SUMIF(ผลิต1!$C:$C,'รับ-จ่าย ประจำวัน'!$B516,ผลิต1!V:V)+SUMIF(ผลิต2!$C:$C,'รับ-จ่าย ประจำวัน'!$B516,ผลิต2!V:V)+SUMIF(เส้นแต่งหน้าขนมเค้ก!$C:$C,'รับ-จ่าย ประจำวัน'!$B516,เส้นแต่งหน้าขนมเค้ก!V:V)+SUMIF(แพ็ค!$C:$C,'รับ-จ่าย ประจำวัน'!$B516,แพ็ค!V:V)+SUMIF(ธุรการ!$C:$C,'รับ-จ่าย ประจำวัน'!$B516,ธุรการ!V:V)+SUMIF(เส้นแต่งหน้าขนมปัง!$C:$C,'รับ-จ่าย ประจำวัน'!$B516,เส้นแต่งหน้าขนมปัง!V:V)+SUMIF('วางแผนBC,CJ'!$C:$C,'รับ-จ่าย ประจำวัน'!$B516,'วางแผนBC,CJ'!V:V)+SUMIF(RD!$C:$C,'รับ-จ่าย ประจำวัน'!$B516,RD!V:V)+SUMIF('FG,ออนไล,คัดแยก'!$C:$C,'รับ-จ่าย ประจำวัน'!$B516,'FG,ออนไล,คัดแยก'!V:V)</f>
        <v>0</v>
      </c>
      <c r="BD516" s="16">
        <f>SUMIF(เตรียมส่วนผสม!$C:$C,'รับ-จ่าย ประจำวัน'!$B516,เตรียมส่วนผสม!W:W)+SUMIF(กวนไส้!$C:$C,'รับ-จ่าย ประจำวัน'!$B516,กวนไส้!W:W)+SUMIF(ผลิต1!$C:$C,'รับ-จ่าย ประจำวัน'!$B516,ผลิต1!W:W)+SUMIF(ผลิต2!$C:$C,'รับ-จ่าย ประจำวัน'!$B516,ผลิต2!W:W)+SUMIF(เส้นแต่งหน้าขนมเค้ก!$C:$C,'รับ-จ่าย ประจำวัน'!$B516,เส้นแต่งหน้าขนมเค้ก!W:W)+SUMIF(แพ็ค!$C:$C,'รับ-จ่าย ประจำวัน'!$B516,แพ็ค!W:W)+SUMIF(ธุรการ!$C:$C,'รับ-จ่าย ประจำวัน'!$B516,ธุรการ!W:W)+SUMIF(เส้นแต่งหน้าขนมปัง!$C:$C,'รับ-จ่าย ประจำวัน'!$B516,เส้นแต่งหน้าขนมปัง!W:W)+SUMIF('วางแผนBC,CJ'!$C:$C,'รับ-จ่าย ประจำวัน'!$B516,'วางแผนBC,CJ'!W:W)+SUMIF(RD!$C:$C,'รับ-จ่าย ประจำวัน'!$B516,RD!W:W)+SUMIF('FG,ออนไล,คัดแยก'!$C:$C,'รับ-จ่าย ประจำวัน'!$B516,'FG,ออนไล,คัดแยก'!W:W)</f>
        <v>0</v>
      </c>
      <c r="BE516" s="16">
        <f>SUMIF(เตรียมส่วนผสม!$C:$C,'รับ-จ่าย ประจำวัน'!$B516,เตรียมส่วนผสม!X:X)+SUMIF(กวนไส้!$C:$C,'รับ-จ่าย ประจำวัน'!$B516,กวนไส้!X:X)+SUMIF(ผลิต1!$C:$C,'รับ-จ่าย ประจำวัน'!$B516,ผลิต1!X:X)+SUMIF(ผลิต2!$C:$C,'รับ-จ่าย ประจำวัน'!$B516,ผลิต2!X:X)+SUMIF(เส้นแต่งหน้าขนมเค้ก!$C:$C,'รับ-จ่าย ประจำวัน'!$B516,เส้นแต่งหน้าขนมเค้ก!X:X)+SUMIF(แพ็ค!$C:$C,'รับ-จ่าย ประจำวัน'!$B516,แพ็ค!X:X)+SUMIF(ธุรการ!$C:$C,'รับ-จ่าย ประจำวัน'!$B516,ธุรการ!X:X)+SUMIF(เส้นแต่งหน้าขนมปัง!$C:$C,'รับ-จ่าย ประจำวัน'!$B516,เส้นแต่งหน้าขนมปัง!X:X)+SUMIF('วางแผนBC,CJ'!$C:$C,'รับ-จ่าย ประจำวัน'!$B516,'วางแผนBC,CJ'!X:X)+SUMIF(RD!$C:$C,'รับ-จ่าย ประจำวัน'!$B516,RD!X:X)+SUMIF('FG,ออนไล,คัดแยก'!$C:$C,'รับ-จ่าย ประจำวัน'!$B516,'FG,ออนไล,คัดแยก'!X:X)</f>
        <v>0</v>
      </c>
      <c r="BF516" s="16">
        <f>SUMIF(เตรียมส่วนผสม!$C:$C,'รับ-จ่าย ประจำวัน'!$B516,เตรียมส่วนผสม!Y:Y)+SUMIF(กวนไส้!$C:$C,'รับ-จ่าย ประจำวัน'!$B516,กวนไส้!Y:Y)+SUMIF(ผลิต1!$C:$C,'รับ-จ่าย ประจำวัน'!$B516,ผลิต1!Y:Y)+SUMIF(ผลิต2!$C:$C,'รับ-จ่าย ประจำวัน'!$B516,ผลิต2!Y:Y)+SUMIF(เส้นแต่งหน้าขนมเค้ก!$C:$C,'รับ-จ่าย ประจำวัน'!$B516,เส้นแต่งหน้าขนมเค้ก!Y:Y)+SUMIF(แพ็ค!$C:$C,'รับ-จ่าย ประจำวัน'!$B516,แพ็ค!Y:Y)+SUMIF(ธุรการ!$C:$C,'รับ-จ่าย ประจำวัน'!$B516,ธุรการ!Y:Y)+SUMIF(เส้นแต่งหน้าขนมปัง!$C:$C,'รับ-จ่าย ประจำวัน'!$B516,เส้นแต่งหน้าขนมปัง!Y:Y)+SUMIF('วางแผนBC,CJ'!$C:$C,'รับ-จ่าย ประจำวัน'!$B516,'วางแผนBC,CJ'!Y:Y)+SUMIF(RD!$C:$C,'รับ-จ่าย ประจำวัน'!$B516,RD!Y:Y)+SUMIF('FG,ออนไล,คัดแยก'!$C:$C,'รับ-จ่าย ประจำวัน'!$B516,'FG,ออนไล,คัดแยก'!Y:Y)</f>
        <v>0</v>
      </c>
      <c r="BG516" s="16">
        <f>SUMIF(เตรียมส่วนผสม!$C:$C,'รับ-จ่าย ประจำวัน'!$B516,เตรียมส่วนผสม!Z:Z)+SUMIF(กวนไส้!$C:$C,'รับ-จ่าย ประจำวัน'!$B516,กวนไส้!Z:Z)+SUMIF(ผลิต1!$C:$C,'รับ-จ่าย ประจำวัน'!$B516,ผลิต1!Z:Z)+SUMIF(ผลิต2!$C:$C,'รับ-จ่าย ประจำวัน'!$B516,ผลิต2!Z:Z)+SUMIF(เส้นแต่งหน้าขนมเค้ก!$C:$C,'รับ-จ่าย ประจำวัน'!$B516,เส้นแต่งหน้าขนมเค้ก!Z:Z)+SUMIF(แพ็ค!$C:$C,'รับ-จ่าย ประจำวัน'!$B516,แพ็ค!Z:Z)+SUMIF(ธุรการ!$C:$C,'รับ-จ่าย ประจำวัน'!$B516,ธุรการ!Z:Z)+SUMIF(เส้นแต่งหน้าขนมปัง!$C:$C,'รับ-จ่าย ประจำวัน'!$B516,เส้นแต่งหน้าขนมปัง!Z:Z)+SUMIF('วางแผนBC,CJ'!$C:$C,'รับ-จ่าย ประจำวัน'!$B516,'วางแผนBC,CJ'!Z:Z)+SUMIF(RD!$C:$C,'รับ-จ่าย ประจำวัน'!$B516,RD!Z:Z)+SUMIF('FG,ออนไล,คัดแยก'!$C:$C,'รับ-จ่าย ประจำวัน'!$B516,'FG,ออนไล,คัดแยก'!Z:Z)</f>
        <v>0</v>
      </c>
      <c r="BH516" s="16">
        <f>SUMIF(เตรียมส่วนผสม!$C:$C,'รับ-จ่าย ประจำวัน'!$B516,เตรียมส่วนผสม!AA:AA)+SUMIF(กวนไส้!$C:$C,'รับ-จ่าย ประจำวัน'!$B516,กวนไส้!AA:AA)+SUMIF(ผลิต1!$C:$C,'รับ-จ่าย ประจำวัน'!$B516,ผลิต1!AA:AA)+SUMIF(ผลิต2!$C:$C,'รับ-จ่าย ประจำวัน'!$B516,ผลิต2!AA:AA)+SUMIF(เส้นแต่งหน้าขนมเค้ก!$C:$C,'รับ-จ่าย ประจำวัน'!$B516,เส้นแต่งหน้าขนมเค้ก!AA:AA)+SUMIF(แพ็ค!$C:$C,'รับ-จ่าย ประจำวัน'!$B516,แพ็ค!AA:AA)+SUMIF(ธุรการ!$C:$C,'รับ-จ่าย ประจำวัน'!$B516,ธุรการ!AA:AA)+SUMIF(เส้นแต่งหน้าขนมปัง!$C:$C,'รับ-จ่าย ประจำวัน'!$B516,เส้นแต่งหน้าขนมปัง!AA:AA)+SUMIF('วางแผนBC,CJ'!$C:$C,'รับ-จ่าย ประจำวัน'!$B516,'วางแผนBC,CJ'!AA:AA)+SUMIF(RD!$C:$C,'รับ-จ่าย ประจำวัน'!$B516,RD!AA:AA)+SUMIF('FG,ออนไล,คัดแยก'!$C:$C,'รับ-จ่าย ประจำวัน'!$B516,'FG,ออนไล,คัดแยก'!AA:AA)</f>
        <v>0</v>
      </c>
      <c r="BI516" s="16">
        <f>SUMIF(เตรียมส่วนผสม!$C:$C,'รับ-จ่าย ประจำวัน'!$B516,เตรียมส่วนผสม!AB:AB)+SUMIF(กวนไส้!$C:$C,'รับ-จ่าย ประจำวัน'!$B516,กวนไส้!AB:AB)+SUMIF(ผลิต1!$C:$C,'รับ-จ่าย ประจำวัน'!$B516,ผลิต1!AB:AB)+SUMIF(ผลิต2!$C:$C,'รับ-จ่าย ประจำวัน'!$B516,ผลิต2!AB:AB)+SUMIF(เส้นแต่งหน้าขนมเค้ก!$C:$C,'รับ-จ่าย ประจำวัน'!$B516,เส้นแต่งหน้าขนมเค้ก!AB:AB)+SUMIF(แพ็ค!$C:$C,'รับ-จ่าย ประจำวัน'!$B516,แพ็ค!AB:AB)+SUMIF(ธุรการ!$C:$C,'รับ-จ่าย ประจำวัน'!$B516,ธุรการ!AB:AB)+SUMIF(เส้นแต่งหน้าขนมปัง!$C:$C,'รับ-จ่าย ประจำวัน'!$B516,เส้นแต่งหน้าขนมปัง!AB:AB)+SUMIF('วางแผนBC,CJ'!$C:$C,'รับ-จ่าย ประจำวัน'!$B516,'วางแผนBC,CJ'!AB:AB)+SUMIF(RD!$C:$C,'รับ-จ่าย ประจำวัน'!$B516,RD!AB:AB)+SUMIF('FG,ออนไล,คัดแยก'!$C:$C,'รับ-จ่าย ประจำวัน'!$B516,'FG,ออนไล,คัดแยก'!AB:AB)</f>
        <v>0</v>
      </c>
      <c r="BJ516" s="16">
        <f>SUMIF(เตรียมส่วนผสม!$C:$C,'รับ-จ่าย ประจำวัน'!$B516,เตรียมส่วนผสม!AC:AC)+SUMIF(กวนไส้!$C:$C,'รับ-จ่าย ประจำวัน'!$B516,กวนไส้!AC:AC)+SUMIF(ผลิต1!$C:$C,'รับ-จ่าย ประจำวัน'!$B516,ผลิต1!AC:AC)+SUMIF(ผลิต2!$C:$C,'รับ-จ่าย ประจำวัน'!$B516,ผลิต2!AC:AC)+SUMIF(เส้นแต่งหน้าขนมเค้ก!$C:$C,'รับ-จ่าย ประจำวัน'!$B516,เส้นแต่งหน้าขนมเค้ก!AC:AC)+SUMIF(แพ็ค!$C:$C,'รับ-จ่าย ประจำวัน'!$B516,แพ็ค!AC:AC)+SUMIF(ธุรการ!$C:$C,'รับ-จ่าย ประจำวัน'!$B516,ธุรการ!AC:AC)+SUMIF(เส้นแต่งหน้าขนมปัง!$C:$C,'รับ-จ่าย ประจำวัน'!$B516,เส้นแต่งหน้าขนมปัง!AC:AC)+SUMIF('วางแผนBC,CJ'!$C:$C,'รับ-จ่าย ประจำวัน'!$B516,'วางแผนBC,CJ'!AC:AC)+SUMIF(RD!$C:$C,'รับ-จ่าย ประจำวัน'!$B516,RD!AC:AC)+SUMIF('FG,ออนไล,คัดแยก'!$C:$C,'รับ-จ่าย ประจำวัน'!$B516,'FG,ออนไล,คัดแยก'!AC:AC)</f>
        <v>0</v>
      </c>
      <c r="BK516" s="16">
        <f>SUMIF(เตรียมส่วนผสม!$C:$C,'รับ-จ่าย ประจำวัน'!$B516,เตรียมส่วนผสม!AD:AD)+SUMIF(กวนไส้!$C:$C,'รับ-จ่าย ประจำวัน'!$B516,กวนไส้!AD:AD)+SUMIF(ผลิต1!$C:$C,'รับ-จ่าย ประจำวัน'!$B516,ผลิต1!AD:AD)+SUMIF(ผลิต2!$C:$C,'รับ-จ่าย ประจำวัน'!$B516,ผลิต2!AD:AD)+SUMIF(เส้นแต่งหน้าขนมเค้ก!$C:$C,'รับ-จ่าย ประจำวัน'!$B516,เส้นแต่งหน้าขนมเค้ก!AD:AD)+SUMIF(แพ็ค!$C:$C,'รับ-จ่าย ประจำวัน'!$B516,แพ็ค!AD:AD)+SUMIF(ธุรการ!$C:$C,'รับ-จ่าย ประจำวัน'!$B516,ธุรการ!AD:AD)+SUMIF(เส้นแต่งหน้าขนมปัง!$C:$C,'รับ-จ่าย ประจำวัน'!$B516,เส้นแต่งหน้าขนมปัง!AD:AD)+SUMIF('วางแผนBC,CJ'!$C:$C,'รับ-จ่าย ประจำวัน'!$B516,'วางแผนBC,CJ'!AD:AD)+SUMIF(RD!$C:$C,'รับ-จ่าย ประจำวัน'!$B516,RD!AD:AD)+SUMIF('FG,ออนไล,คัดแยก'!$C:$C,'รับ-จ่าย ประจำวัน'!$B516,'FG,ออนไล,คัดแยก'!AD:AD)</f>
        <v>0</v>
      </c>
      <c r="BL516" s="16">
        <f>SUMIF(เตรียมส่วนผสม!$C:$C,'รับ-จ่าย ประจำวัน'!$B516,เตรียมส่วนผสม!AE:AE)+SUMIF(กวนไส้!$C:$C,'รับ-จ่าย ประจำวัน'!$B516,กวนไส้!AE:AE)+SUMIF(ผลิต1!$C:$C,'รับ-จ่าย ประจำวัน'!$B516,ผลิต1!AE:AE)+SUMIF(ผลิต2!$C:$C,'รับ-จ่าย ประจำวัน'!$B516,ผลิต2!AE:AE)+SUMIF(เส้นแต่งหน้าขนมเค้ก!$C:$C,'รับ-จ่าย ประจำวัน'!$B516,เส้นแต่งหน้าขนมเค้ก!AE:AE)+SUMIF(แพ็ค!$C:$C,'รับ-จ่าย ประจำวัน'!$B516,แพ็ค!AE:AE)+SUMIF(ธุรการ!$C:$C,'รับ-จ่าย ประจำวัน'!$B516,ธุรการ!AE:AE)+SUMIF(เส้นแต่งหน้าขนมปัง!$C:$C,'รับ-จ่าย ประจำวัน'!$B516,เส้นแต่งหน้าขนมปัง!AE:AE)+SUMIF('วางแผนBC,CJ'!$C:$C,'รับ-จ่าย ประจำวัน'!$B516,'วางแผนBC,CJ'!AE:AE)+SUMIF(RD!$C:$C,'รับ-จ่าย ประจำวัน'!$B516,RD!AE:AE)+SUMIF('FG,ออนไล,คัดแยก'!$C:$C,'รับ-จ่าย ประจำวัน'!$B516,'FG,ออนไล,คัดแยก'!AE:AE)</f>
        <v>0</v>
      </c>
      <c r="BM516" s="16">
        <f>SUMIF(เตรียมส่วนผสม!$C:$C,'รับ-จ่าย ประจำวัน'!$B516,เตรียมส่วนผสม!AF:AF)+SUMIF(กวนไส้!$C:$C,'รับ-จ่าย ประจำวัน'!$B516,กวนไส้!AF:AF)+SUMIF(ผลิต1!$C:$C,'รับ-จ่าย ประจำวัน'!$B516,ผลิต1!AF:AF)+SUMIF(ผลิต2!$C:$C,'รับ-จ่าย ประจำวัน'!$B516,ผลิต2!AF:AF)+SUMIF(เส้นแต่งหน้าขนมเค้ก!$C:$C,'รับ-จ่าย ประจำวัน'!$B516,เส้นแต่งหน้าขนมเค้ก!AF:AF)+SUMIF(แพ็ค!$C:$C,'รับ-จ่าย ประจำวัน'!$B516,แพ็ค!AF:AF)+SUMIF(ธุรการ!$C:$C,'รับ-จ่าย ประจำวัน'!$B516,ธุรการ!AF:AF)+SUMIF(เส้นแต่งหน้าขนมปัง!$C:$C,'รับ-จ่าย ประจำวัน'!$B516,เส้นแต่งหน้าขนมปัง!AF:AF)+SUMIF('วางแผนBC,CJ'!$C:$C,'รับ-จ่าย ประจำวัน'!$B516,'วางแผนBC,CJ'!AF:AF)+SUMIF(RD!$C:$C,'รับ-จ่าย ประจำวัน'!$B516,RD!AF:AF)+SUMIF('FG,ออนไล,คัดแยก'!$C:$C,'รับ-จ่าย ประจำวัน'!$B516,'FG,ออนไล,คัดแยก'!AF:AF)</f>
        <v>0</v>
      </c>
      <c r="BN516" s="16">
        <f>SUMIF(เตรียมส่วนผสม!$C:$C,'รับ-จ่าย ประจำวัน'!$B516,เตรียมส่วนผสม!AG:AG)+SUMIF(กวนไส้!$C:$C,'รับ-จ่าย ประจำวัน'!$B516,กวนไส้!AG:AG)+SUMIF(ผลิต1!$C:$C,'รับ-จ่าย ประจำวัน'!$B516,ผลิต1!AG:AG)+SUMIF(ผลิต2!$C:$C,'รับ-จ่าย ประจำวัน'!$B516,ผลิต2!AG:AG)+SUMIF(เส้นแต่งหน้าขนมเค้ก!$C:$C,'รับ-จ่าย ประจำวัน'!$B516,เส้นแต่งหน้าขนมเค้ก!AG:AG)+SUMIF(แพ็ค!$C:$C,'รับ-จ่าย ประจำวัน'!$B516,แพ็ค!AG:AG)+SUMIF(ธุรการ!$C:$C,'รับ-จ่าย ประจำวัน'!$B516,ธุรการ!AG:AG)+SUMIF(เส้นแต่งหน้าขนมปัง!$C:$C,'รับ-จ่าย ประจำวัน'!$B516,เส้นแต่งหน้าขนมปัง!AG:AG)+SUMIF('วางแผนBC,CJ'!$C:$C,'รับ-จ่าย ประจำวัน'!$B516,'วางแผนBC,CJ'!AG:AG)+SUMIF(RD!$C:$C,'รับ-จ่าย ประจำวัน'!$B516,RD!AG:AG)+SUMIF('FG,ออนไล,คัดแยก'!$C:$C,'รับ-จ่าย ประจำวัน'!$B516,'FG,ออนไล,คัดแยก'!AG:AG)</f>
        <v>0</v>
      </c>
      <c r="BO516" s="16">
        <f>SUMIF(เตรียมส่วนผสม!$C:$C,'รับ-จ่าย ประจำวัน'!$B516,เตรียมส่วนผสม!AH:AH)+SUMIF(กวนไส้!$C:$C,'รับ-จ่าย ประจำวัน'!$B516,กวนไส้!AH:AH)+SUMIF(ผลิต1!$C:$C,'รับ-จ่าย ประจำวัน'!$B516,ผลิต1!AH:AH)+SUMIF(ผลิต2!$C:$C,'รับ-จ่าย ประจำวัน'!$B516,ผลิต2!AH:AH)+SUMIF(เส้นแต่งหน้าขนมเค้ก!$C:$C,'รับ-จ่าย ประจำวัน'!$B516,เส้นแต่งหน้าขนมเค้ก!AH:AH)+SUMIF(แพ็ค!$C:$C,'รับ-จ่าย ประจำวัน'!$B516,แพ็ค!AH:AH)+SUMIF(ธุรการ!$C:$C,'รับ-จ่าย ประจำวัน'!$B516,ธุรการ!AH:AH)+SUMIF(เส้นแต่งหน้าขนมปัง!$C:$C,'รับ-จ่าย ประจำวัน'!$B516,เส้นแต่งหน้าขนมปัง!AH:AH)+SUMIF('วางแผนBC,CJ'!$C:$C,'รับ-จ่าย ประจำวัน'!$B516,'วางแผนBC,CJ'!AH:AH)+SUMIF(RD!$C:$C,'รับ-จ่าย ประจำวัน'!$B516,RD!AH:AH)+SUMIF('FG,ออนไล,คัดแยก'!$C:$C,'รับ-จ่าย ประจำวัน'!$B516,'FG,ออนไล,คัดแยก'!AH:AH)</f>
        <v>0</v>
      </c>
      <c r="BP516" s="16">
        <f>SUMIF(เตรียมส่วนผสม!$C:$C,'รับ-จ่าย ประจำวัน'!$B516,เตรียมส่วนผสม!AI:AI)+SUMIF(กวนไส้!$C:$C,'รับ-จ่าย ประจำวัน'!$B516,กวนไส้!AI:AI)+SUMIF(ผลิต1!$C:$C,'รับ-จ่าย ประจำวัน'!$B516,ผลิต1!AI:AI)+SUMIF(ผลิต2!$C:$C,'รับ-จ่าย ประจำวัน'!$B516,ผลิต2!AI:AI)+SUMIF(เส้นแต่งหน้าขนมเค้ก!$C:$C,'รับ-จ่าย ประจำวัน'!$B516,เส้นแต่งหน้าขนมเค้ก!AI:AI)+SUMIF(แพ็ค!$C:$C,'รับ-จ่าย ประจำวัน'!$B516,แพ็ค!AI:AI)+SUMIF(ธุรการ!$C:$C,'รับ-จ่าย ประจำวัน'!$B516,ธุรการ!AI:AI)+SUMIF(เส้นแต่งหน้าขนมปัง!$C:$C,'รับ-จ่าย ประจำวัน'!$B516,เส้นแต่งหน้าขนมปัง!AI:AI)+SUMIF('วางแผนBC,CJ'!$C:$C,'รับ-จ่าย ประจำวัน'!$B516,'วางแผนBC,CJ'!AI:AI)+SUMIF(RD!$C:$C,'รับ-จ่าย ประจำวัน'!$B516,RD!AI:AI)+SUMIF('FG,ออนไล,คัดแยก'!$C:$C,'รับ-จ่าย ประจำวัน'!$B516,'FG,ออนไล,คัดแยก'!AI:AI)</f>
        <v>0</v>
      </c>
      <c r="BQ516" s="16">
        <f>SUMIF(เตรียมส่วนผสม!$C:$C,'รับ-จ่าย ประจำวัน'!$B516,เตรียมส่วนผสม!AJ:AJ)+SUMIF(กวนไส้!$C:$C,'รับ-จ่าย ประจำวัน'!$B516,กวนไส้!AJ:AJ)+SUMIF(ผลิต1!$C:$C,'รับ-จ่าย ประจำวัน'!$B516,ผลิต1!AJ:AJ)+SUMIF(ผลิต2!$C:$C,'รับ-จ่าย ประจำวัน'!$B516,ผลิต2!AJ:AJ)+SUMIF(เส้นแต่งหน้าขนมเค้ก!$C:$C,'รับ-จ่าย ประจำวัน'!$B516,เส้นแต่งหน้าขนมเค้ก!AJ:AJ)+SUMIF(แพ็ค!$C:$C,'รับ-จ่าย ประจำวัน'!$B516,แพ็ค!AJ:AJ)+SUMIF(ธุรการ!$C:$C,'รับ-จ่าย ประจำวัน'!$B516,ธุรการ!AJ:AJ)+SUMIF(เส้นแต่งหน้าขนมปัง!$C:$C,'รับ-จ่าย ประจำวัน'!$B516,เส้นแต่งหน้าขนมปัง!AJ:AJ)+SUMIF('วางแผนBC,CJ'!$C:$C,'รับ-จ่าย ประจำวัน'!$B516,'วางแผนBC,CJ'!AJ:AJ)+SUMIF(RD!$C:$C,'รับ-จ่าย ประจำวัน'!$B516,RD!AJ:AJ)+SUMIF('FG,ออนไล,คัดแยก'!$C:$C,'รับ-จ่าย ประจำวัน'!$B516,'FG,ออนไล,คัดแยก'!AJ:AJ)</f>
        <v>0</v>
      </c>
      <c r="BR516" s="16">
        <f>SUMIF(เตรียมส่วนผสม!$C:$C,'รับ-จ่าย ประจำวัน'!$B516,เตรียมส่วนผสม!AK:AK)+SUMIF(กวนไส้!$C:$C,'รับ-จ่าย ประจำวัน'!$B516,กวนไส้!AK:AK)+SUMIF(ผลิต1!$C:$C,'รับ-จ่าย ประจำวัน'!$B516,ผลิต1!AK:AK)+SUMIF(ผลิต2!$C:$C,'รับ-จ่าย ประจำวัน'!$B516,ผลิต2!AK:AK)+SUMIF(เส้นแต่งหน้าขนมเค้ก!$C:$C,'รับ-จ่าย ประจำวัน'!$B516,เส้นแต่งหน้าขนมเค้ก!AK:AK)+SUMIF(แพ็ค!$C:$C,'รับ-จ่าย ประจำวัน'!$B516,แพ็ค!AK:AK)+SUMIF(ธุรการ!$C:$C,'รับ-จ่าย ประจำวัน'!$B516,ธุรการ!AK:AK)+SUMIF(เส้นแต่งหน้าขนมปัง!$C:$C,'รับ-จ่าย ประจำวัน'!$B516,เส้นแต่งหน้าขนมปัง!AK:AK)+SUMIF('วางแผนBC,CJ'!$C:$C,'รับ-จ่าย ประจำวัน'!$B516,'วางแผนBC,CJ'!AK:AK)+SUMIF(RD!$C:$C,'รับ-จ่าย ประจำวัน'!$B516,RD!AK:AK)+SUMIF('FG,ออนไล,คัดแยก'!$C:$C,'รับ-จ่าย ประจำวัน'!$B516,'FG,ออนไล,คัดแยก'!AK:AK)</f>
        <v>0</v>
      </c>
      <c r="BS516" s="16">
        <f>SUMIF(เตรียมส่วนผสม!$C:$C,'รับ-จ่าย ประจำวัน'!$B516,เตรียมส่วนผสม!AL:AL)+SUMIF(กวนไส้!$C:$C,'รับ-จ่าย ประจำวัน'!$B516,กวนไส้!AL:AL)+SUMIF(ผลิต1!$C:$C,'รับ-จ่าย ประจำวัน'!$B516,ผลิต1!AL:AL)+SUMIF(ผลิต2!$C:$C,'รับ-จ่าย ประจำวัน'!$B516,ผลิต2!AL:AL)+SUMIF(เส้นแต่งหน้าขนมเค้ก!$C:$C,'รับ-จ่าย ประจำวัน'!$B516,เส้นแต่งหน้าขนมเค้ก!AL:AL)+SUMIF(แพ็ค!$C:$C,'รับ-จ่าย ประจำวัน'!$B516,แพ็ค!AL:AL)+SUMIF(ธุรการ!$C:$C,'รับ-จ่าย ประจำวัน'!$B516,ธุรการ!AL:AL)+SUMIF(เส้นแต่งหน้าขนมปัง!$C:$C,'รับ-จ่าย ประจำวัน'!$B516,เส้นแต่งหน้าขนมปัง!AL:AL)+SUMIF('วางแผนBC,CJ'!$C:$C,'รับ-จ่าย ประจำวัน'!$B516,'วางแผนBC,CJ'!AL:AL)+SUMIF(RD!$C:$C,'รับ-จ่าย ประจำวัน'!$B516,RD!AL:AL)+SUMIF('FG,ออนไล,คัดแยก'!$C:$C,'รับ-จ่าย ประจำวัน'!$B516,'FG,ออนไล,คัดแยก'!AL:AL)</f>
        <v>0</v>
      </c>
      <c r="BT516" s="18">
        <f t="shared" si="107"/>
        <v>0</v>
      </c>
      <c r="BU516" s="116"/>
      <c r="BV516" s="146">
        <f t="shared" si="108"/>
        <v>9716</v>
      </c>
      <c r="BW516" s="183">
        <v>30</v>
      </c>
      <c r="BX516" s="172">
        <f t="shared" si="114"/>
        <v>0</v>
      </c>
      <c r="BY516" s="188" t="e">
        <f t="shared" si="112"/>
        <v>#DIV/0!</v>
      </c>
      <c r="BZ516" s="180" t="e">
        <f t="shared" ca="1" si="109"/>
        <v>#DIV/0!</v>
      </c>
      <c r="CA516" s="93"/>
      <c r="CB516" s="93"/>
      <c r="CC516" s="93"/>
      <c r="CD516" s="93"/>
      <c r="CE516" s="93"/>
      <c r="CF516" s="93"/>
      <c r="CG516" s="93"/>
      <c r="CH516" s="93"/>
      <c r="CI516" s="93"/>
      <c r="CJ516" s="97"/>
      <c r="CK516" s="9">
        <f t="shared" si="113"/>
        <v>9716</v>
      </c>
    </row>
    <row r="517" spans="1:89" hidden="1" x14ac:dyDescent="0.5">
      <c r="A517" s="149"/>
      <c r="B517" s="34">
        <v>1023401023</v>
      </c>
      <c r="C517" s="149" t="s">
        <v>1971</v>
      </c>
      <c r="D517" s="141" t="s">
        <v>91</v>
      </c>
      <c r="E517" s="25"/>
      <c r="F517" s="132"/>
      <c r="G517" s="25"/>
      <c r="H517" s="12">
        <v>4535</v>
      </c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11"/>
      <c r="AF517" s="11"/>
      <c r="AG517" s="11"/>
      <c r="AH517" s="11"/>
      <c r="AI517" s="25"/>
      <c r="AJ517" s="25"/>
      <c r="AK517" s="25"/>
      <c r="AL517" s="25"/>
      <c r="AM517" s="25"/>
      <c r="AN517" s="15">
        <f t="shared" si="111"/>
        <v>0</v>
      </c>
      <c r="AO517" s="16">
        <f>SUMIF(เตรียมส่วนผสม!$C:$C,'รับ-จ่าย ประจำวัน'!$B517,เตรียมส่วนผสม!H:H)+SUMIF(กวนไส้!$C:$C,'รับ-จ่าย ประจำวัน'!$B517,กวนไส้!H:H)+SUMIF(ผลิต1!$C:$C,'รับ-จ่าย ประจำวัน'!$B517,ผลิต1!H:H)+SUMIF(ผลิต2!$C:$C,'รับ-จ่าย ประจำวัน'!$B517,ผลิต2!H:H)+SUMIF(เส้นแต่งหน้าขนมเค้ก!$C:$C,'รับ-จ่าย ประจำวัน'!$B517,เส้นแต่งหน้าขนมเค้ก!H:H)+SUMIF(แพ็ค!$C:$C,'รับ-จ่าย ประจำวัน'!$B517,แพ็ค!H:H)+SUMIF(ธุรการ!$C:$C,'รับ-จ่าย ประจำวัน'!$B517,ธุรการ!H:H)+SUMIF(เส้นแต่งหน้าขนมปัง!$C:$C,'รับ-จ่าย ประจำวัน'!$B517,เส้นแต่งหน้าขนมปัง!H:H)+SUMIF('วางแผนBC,CJ'!$C:$C,'รับ-จ่าย ประจำวัน'!$B517,'วางแผนBC,CJ'!H:H)+SUMIF(RD!$C:$C,'รับ-จ่าย ประจำวัน'!$B517,RD!H:H)+SUMIF('FG,ออนไล,คัดแยก'!$C:$C,'รับ-จ่าย ประจำวัน'!$B517,'FG,ออนไล,คัดแยก'!H:H)</f>
        <v>0</v>
      </c>
      <c r="AP517" s="16">
        <f>SUMIF(เตรียมส่วนผสม!$C:$C,'รับ-จ่าย ประจำวัน'!$B517,เตรียมส่วนผสม!I:I)+SUMIF(กวนไส้!$C:$C,'รับ-จ่าย ประจำวัน'!$B517,กวนไส้!I:I)+SUMIF(ผลิต1!$C:$C,'รับ-จ่าย ประจำวัน'!$B517,ผลิต1!I:I)+SUMIF(ผลิต2!$C:$C,'รับ-จ่าย ประจำวัน'!$B517,ผลิต2!I:I)+SUMIF(เส้นแต่งหน้าขนมเค้ก!$C:$C,'รับ-จ่าย ประจำวัน'!$B517,เส้นแต่งหน้าขนมเค้ก!I:I)+SUMIF(แพ็ค!$C:$C,'รับ-จ่าย ประจำวัน'!$B517,แพ็ค!I:I)+SUMIF(ธุรการ!$C:$C,'รับ-จ่าย ประจำวัน'!$B517,ธุรการ!I:I)+SUMIF(เส้นแต่งหน้าขนมปัง!$C:$C,'รับ-จ่าย ประจำวัน'!$B517,เส้นแต่งหน้าขนมปัง!I:I)+SUMIF('วางแผนBC,CJ'!$C:$C,'รับ-จ่าย ประจำวัน'!$B517,'วางแผนBC,CJ'!I:I)+SUMIF(RD!$C:$C,'รับ-จ่าย ประจำวัน'!$B517,RD!I:I)+SUMIF('FG,ออนไล,คัดแยก'!$C:$C,'รับ-จ่าย ประจำวัน'!$B517,'FG,ออนไล,คัดแยก'!I:I)</f>
        <v>0</v>
      </c>
      <c r="AQ517" s="16">
        <f>SUMIF(เตรียมส่วนผสม!$C:$C,'รับ-จ่าย ประจำวัน'!$B517,เตรียมส่วนผสม!J:J)+SUMIF(กวนไส้!$C:$C,'รับ-จ่าย ประจำวัน'!$B517,กวนไส้!J:J)+SUMIF(ผลิต1!$C:$C,'รับ-จ่าย ประจำวัน'!$B517,ผลิต1!J:J)+SUMIF(ผลิต2!$C:$C,'รับ-จ่าย ประจำวัน'!$B517,ผลิต2!J:J)+SUMIF(เส้นแต่งหน้าขนมเค้ก!$C:$C,'รับ-จ่าย ประจำวัน'!$B517,เส้นแต่งหน้าขนมเค้ก!J:J)+SUMIF(แพ็ค!$C:$C,'รับ-จ่าย ประจำวัน'!$B517,แพ็ค!J:J)+SUMIF(ธุรการ!$C:$C,'รับ-จ่าย ประจำวัน'!$B517,ธุรการ!J:J)+SUMIF(เส้นแต่งหน้าขนมปัง!$C:$C,'รับ-จ่าย ประจำวัน'!$B517,เส้นแต่งหน้าขนมปัง!J:J)+SUMIF('วางแผนBC,CJ'!$C:$C,'รับ-จ่าย ประจำวัน'!$B517,'วางแผนBC,CJ'!J:J)+SUMIF(RD!$C:$C,'รับ-จ่าย ประจำวัน'!$B517,RD!J:J)+SUMIF('FG,ออนไล,คัดแยก'!$C:$C,'รับ-จ่าย ประจำวัน'!$B517,'FG,ออนไล,คัดแยก'!J:J)</f>
        <v>0</v>
      </c>
      <c r="AR517" s="16">
        <f>SUMIF(เตรียมส่วนผสม!$C:$C,'รับ-จ่าย ประจำวัน'!$B517,เตรียมส่วนผสม!K:K)+SUMIF(กวนไส้!$C:$C,'รับ-จ่าย ประจำวัน'!$B517,กวนไส้!K:K)+SUMIF(ผลิต1!$C:$C,'รับ-จ่าย ประจำวัน'!$B517,ผลิต1!K:K)+SUMIF(ผลิต2!$C:$C,'รับ-จ่าย ประจำวัน'!$B517,ผลิต2!K:K)+SUMIF(เส้นแต่งหน้าขนมเค้ก!$C:$C,'รับ-จ่าย ประจำวัน'!$B517,เส้นแต่งหน้าขนมเค้ก!K:K)+SUMIF(แพ็ค!$C:$C,'รับ-จ่าย ประจำวัน'!$B517,แพ็ค!K:K)+SUMIF(ธุรการ!$C:$C,'รับ-จ่าย ประจำวัน'!$B517,ธุรการ!K:K)+SUMIF(เส้นแต่งหน้าขนมปัง!$C:$C,'รับ-จ่าย ประจำวัน'!$B517,เส้นแต่งหน้าขนมปัง!K:K)+SUMIF('วางแผนBC,CJ'!$C:$C,'รับ-จ่าย ประจำวัน'!$B517,'วางแผนBC,CJ'!K:K)+SUMIF(RD!$C:$C,'รับ-จ่าย ประจำวัน'!$B517,RD!K:K)+SUMIF('FG,ออนไล,คัดแยก'!$C:$C,'รับ-จ่าย ประจำวัน'!$B517,'FG,ออนไล,คัดแยก'!K:K)</f>
        <v>0</v>
      </c>
      <c r="AS517" s="16">
        <f>SUMIF(เตรียมส่วนผสม!$C:$C,'รับ-จ่าย ประจำวัน'!$B517,เตรียมส่วนผสม!L:L)+SUMIF(กวนไส้!$C:$C,'รับ-จ่าย ประจำวัน'!$B517,กวนไส้!L:L)+SUMIF(ผลิต1!$C:$C,'รับ-จ่าย ประจำวัน'!$B517,ผลิต1!L:L)+SUMIF(ผลิต2!$C:$C,'รับ-จ่าย ประจำวัน'!$B517,ผลิต2!L:L)+SUMIF(เส้นแต่งหน้าขนมเค้ก!$C:$C,'รับ-จ่าย ประจำวัน'!$B517,เส้นแต่งหน้าขนมเค้ก!L:L)+SUMIF(แพ็ค!$C:$C,'รับ-จ่าย ประจำวัน'!$B517,แพ็ค!L:L)+SUMIF(ธุรการ!$C:$C,'รับ-จ่าย ประจำวัน'!$B517,ธุรการ!L:L)+SUMIF(เส้นแต่งหน้าขนมปัง!$C:$C,'รับ-จ่าย ประจำวัน'!$B517,เส้นแต่งหน้าขนมปัง!L:L)+SUMIF('วางแผนBC,CJ'!$C:$C,'รับ-จ่าย ประจำวัน'!$B517,'วางแผนBC,CJ'!L:L)+SUMIF(RD!$C:$C,'รับ-จ่าย ประจำวัน'!$B517,RD!L:L)+SUMIF('FG,ออนไล,คัดแยก'!$C:$C,'รับ-จ่าย ประจำวัน'!$B517,'FG,ออนไล,คัดแยก'!L:L)</f>
        <v>0</v>
      </c>
      <c r="AT517" s="16">
        <f>SUMIF(เตรียมส่วนผสม!$C:$C,'รับ-จ่าย ประจำวัน'!$B517,เตรียมส่วนผสม!M:M)+SUMIF(กวนไส้!$C:$C,'รับ-จ่าย ประจำวัน'!$B517,กวนไส้!M:M)+SUMIF(ผลิต1!$C:$C,'รับ-จ่าย ประจำวัน'!$B517,ผลิต1!M:M)+SUMIF(ผลิต2!$C:$C,'รับ-จ่าย ประจำวัน'!$B517,ผลิต2!M:M)+SUMIF(เส้นแต่งหน้าขนมเค้ก!$C:$C,'รับ-จ่าย ประจำวัน'!$B517,เส้นแต่งหน้าขนมเค้ก!M:M)+SUMIF(แพ็ค!$C:$C,'รับ-จ่าย ประจำวัน'!$B517,แพ็ค!M:M)+SUMIF(ธุรการ!$C:$C,'รับ-จ่าย ประจำวัน'!$B517,ธุรการ!M:M)+SUMIF(เส้นแต่งหน้าขนมปัง!$C:$C,'รับ-จ่าย ประจำวัน'!$B517,เส้นแต่งหน้าขนมปัง!M:M)+SUMIF('วางแผนBC,CJ'!$C:$C,'รับ-จ่าย ประจำวัน'!$B517,'วางแผนBC,CJ'!M:M)+SUMIF(RD!$C:$C,'รับ-จ่าย ประจำวัน'!$B517,RD!M:M)+SUMIF('FG,ออนไล,คัดแยก'!$C:$C,'รับ-จ่าย ประจำวัน'!$B517,'FG,ออนไล,คัดแยก'!M:M)</f>
        <v>0</v>
      </c>
      <c r="AU517" s="16">
        <f>SUMIF(เตรียมส่วนผสม!$C:$C,'รับ-จ่าย ประจำวัน'!$B517,เตรียมส่วนผสม!N:N)+SUMIF(กวนไส้!$C:$C,'รับ-จ่าย ประจำวัน'!$B517,กวนไส้!N:N)+SUMIF(ผลิต1!$C:$C,'รับ-จ่าย ประจำวัน'!$B517,ผลิต1!N:N)+SUMIF(ผลิต2!$C:$C,'รับ-จ่าย ประจำวัน'!$B517,ผลิต2!N:N)+SUMIF(เส้นแต่งหน้าขนมเค้ก!$C:$C,'รับ-จ่าย ประจำวัน'!$B517,เส้นแต่งหน้าขนมเค้ก!N:N)+SUMIF(แพ็ค!$C:$C,'รับ-จ่าย ประจำวัน'!$B517,แพ็ค!N:N)+SUMIF(ธุรการ!$C:$C,'รับ-จ่าย ประจำวัน'!$B517,ธุรการ!N:N)+SUMIF(เส้นแต่งหน้าขนมปัง!$C:$C,'รับ-จ่าย ประจำวัน'!$B517,เส้นแต่งหน้าขนมปัง!N:N)+SUMIF('วางแผนBC,CJ'!$C:$C,'รับ-จ่าย ประจำวัน'!$B517,'วางแผนBC,CJ'!N:N)+SUMIF(RD!$C:$C,'รับ-จ่าย ประจำวัน'!$B517,RD!N:N)+SUMIF('FG,ออนไล,คัดแยก'!$C:$C,'รับ-จ่าย ประจำวัน'!$B517,'FG,ออนไล,คัดแยก'!N:N)</f>
        <v>0</v>
      </c>
      <c r="AV517" s="16">
        <f>SUMIF(เตรียมส่วนผสม!$C:$C,'รับ-จ่าย ประจำวัน'!$B517,เตรียมส่วนผสม!O:O)+SUMIF(กวนไส้!$C:$C,'รับ-จ่าย ประจำวัน'!$B517,กวนไส้!O:O)+SUMIF(ผลิต1!$C:$C,'รับ-จ่าย ประจำวัน'!$B517,ผลิต1!O:O)+SUMIF(ผลิต2!$C:$C,'รับ-จ่าย ประจำวัน'!$B517,ผลิต2!O:O)+SUMIF(เส้นแต่งหน้าขนมเค้ก!$C:$C,'รับ-จ่าย ประจำวัน'!$B517,เส้นแต่งหน้าขนมเค้ก!O:O)+SUMIF(แพ็ค!$C:$C,'รับ-จ่าย ประจำวัน'!$B517,แพ็ค!O:O)+SUMIF(ธุรการ!$C:$C,'รับ-จ่าย ประจำวัน'!$B517,ธุรการ!O:O)+SUMIF(เส้นแต่งหน้าขนมปัง!$C:$C,'รับ-จ่าย ประจำวัน'!$B517,เส้นแต่งหน้าขนมปัง!O:O)+SUMIF('วางแผนBC,CJ'!$C:$C,'รับ-จ่าย ประจำวัน'!$B517,'วางแผนBC,CJ'!O:O)+SUMIF(RD!$C:$C,'รับ-จ่าย ประจำวัน'!$B517,RD!O:O)+SUMIF('FG,ออนไล,คัดแยก'!$C:$C,'รับ-จ่าย ประจำวัน'!$B517,'FG,ออนไล,คัดแยก'!O:O)</f>
        <v>0</v>
      </c>
      <c r="AW517" s="16">
        <f>SUMIF(เตรียมส่วนผสม!$C:$C,'รับ-จ่าย ประจำวัน'!$B517,เตรียมส่วนผสม!P:P)+SUMIF(กวนไส้!$C:$C,'รับ-จ่าย ประจำวัน'!$B517,กวนไส้!P:P)+SUMIF(ผลิต1!$C:$C,'รับ-จ่าย ประจำวัน'!$B517,ผลิต1!P:P)+SUMIF(ผลิต2!$C:$C,'รับ-จ่าย ประจำวัน'!$B517,ผลิต2!P:P)+SUMIF(เส้นแต่งหน้าขนมเค้ก!$C:$C,'รับ-จ่าย ประจำวัน'!$B517,เส้นแต่งหน้าขนมเค้ก!P:P)+SUMIF(แพ็ค!$C:$C,'รับ-จ่าย ประจำวัน'!$B517,แพ็ค!P:P)+SUMIF(ธุรการ!$C:$C,'รับ-จ่าย ประจำวัน'!$B517,ธุรการ!P:P)+SUMIF(เส้นแต่งหน้าขนมปัง!$C:$C,'รับ-จ่าย ประจำวัน'!$B517,เส้นแต่งหน้าขนมปัง!P:P)+SUMIF('วางแผนBC,CJ'!$C:$C,'รับ-จ่าย ประจำวัน'!$B517,'วางแผนBC,CJ'!P:P)+SUMIF(RD!$C:$C,'รับ-จ่าย ประจำวัน'!$B517,RD!P:P)+SUMIF('FG,ออนไล,คัดแยก'!$C:$C,'รับ-จ่าย ประจำวัน'!$B517,'FG,ออนไล,คัดแยก'!P:P)</f>
        <v>0</v>
      </c>
      <c r="AX517" s="16">
        <f>SUMIF(เตรียมส่วนผสม!$C:$C,'รับ-จ่าย ประจำวัน'!$B517,เตรียมส่วนผสม!Q:Q)+SUMIF(กวนไส้!$C:$C,'รับ-จ่าย ประจำวัน'!$B517,กวนไส้!Q:Q)+SUMIF(ผลิต1!$C:$C,'รับ-จ่าย ประจำวัน'!$B517,ผลิต1!Q:Q)+SUMIF(ผลิต2!$C:$C,'รับ-จ่าย ประจำวัน'!$B517,ผลิต2!Q:Q)+SUMIF(เส้นแต่งหน้าขนมเค้ก!$C:$C,'รับ-จ่าย ประจำวัน'!$B517,เส้นแต่งหน้าขนมเค้ก!Q:Q)+SUMIF(แพ็ค!$C:$C,'รับ-จ่าย ประจำวัน'!$B517,แพ็ค!Q:Q)+SUMIF(ธุรการ!$C:$C,'รับ-จ่าย ประจำวัน'!$B517,ธุรการ!Q:Q)+SUMIF(เส้นแต่งหน้าขนมปัง!$C:$C,'รับ-จ่าย ประจำวัน'!$B517,เส้นแต่งหน้าขนมปัง!Q:Q)+SUMIF('วางแผนBC,CJ'!$C:$C,'รับ-จ่าย ประจำวัน'!$B517,'วางแผนBC,CJ'!Q:Q)+SUMIF(RD!$C:$C,'รับ-จ่าย ประจำวัน'!$B517,RD!Q:Q)+SUMIF('FG,ออนไล,คัดแยก'!$C:$C,'รับ-จ่าย ประจำวัน'!$B517,'FG,ออนไล,คัดแยก'!Q:Q)</f>
        <v>0</v>
      </c>
      <c r="AY517" s="16">
        <f>SUMIF(เตรียมส่วนผสม!$C:$C,'รับ-จ่าย ประจำวัน'!$B517,เตรียมส่วนผสม!R:R)+SUMIF(กวนไส้!$C:$C,'รับ-จ่าย ประจำวัน'!$B517,กวนไส้!R:R)+SUMIF(ผลิต1!$C:$C,'รับ-จ่าย ประจำวัน'!$B517,ผลิต1!R:R)+SUMIF(ผลิต2!$C:$C,'รับ-จ่าย ประจำวัน'!$B517,ผลิต2!R:R)+SUMIF(เส้นแต่งหน้าขนมเค้ก!$C:$C,'รับ-จ่าย ประจำวัน'!$B517,เส้นแต่งหน้าขนมเค้ก!R:R)+SUMIF(แพ็ค!$C:$C,'รับ-จ่าย ประจำวัน'!$B517,แพ็ค!R:R)+SUMIF(ธุรการ!$C:$C,'รับ-จ่าย ประจำวัน'!$B517,ธุรการ!R:R)+SUMIF(เส้นแต่งหน้าขนมปัง!$C:$C,'รับ-จ่าย ประจำวัน'!$B517,เส้นแต่งหน้าขนมปัง!R:R)+SUMIF('วางแผนBC,CJ'!$C:$C,'รับ-จ่าย ประจำวัน'!$B517,'วางแผนBC,CJ'!R:R)+SUMIF(RD!$C:$C,'รับ-จ่าย ประจำวัน'!$B517,RD!R:R)+SUMIF('FG,ออนไล,คัดแยก'!$C:$C,'รับ-จ่าย ประจำวัน'!$B517,'FG,ออนไล,คัดแยก'!R:R)</f>
        <v>0</v>
      </c>
      <c r="AZ517" s="16">
        <f>SUMIF(เตรียมส่วนผสม!$C:$C,'รับ-จ่าย ประจำวัน'!$B517,เตรียมส่วนผสม!S:S)+SUMIF(กวนไส้!$C:$C,'รับ-จ่าย ประจำวัน'!$B517,กวนไส้!S:S)+SUMIF(ผลิต1!$C:$C,'รับ-จ่าย ประจำวัน'!$B517,ผลิต1!S:S)+SUMIF(ผลิต2!$C:$C,'รับ-จ่าย ประจำวัน'!$B517,ผลิต2!S:S)+SUMIF(เส้นแต่งหน้าขนมเค้ก!$C:$C,'รับ-จ่าย ประจำวัน'!$B517,เส้นแต่งหน้าขนมเค้ก!S:S)+SUMIF(แพ็ค!$C:$C,'รับ-จ่าย ประจำวัน'!$B517,แพ็ค!S:S)+SUMIF(ธุรการ!$C:$C,'รับ-จ่าย ประจำวัน'!$B517,ธุรการ!S:S)+SUMIF(เส้นแต่งหน้าขนมปัง!$C:$C,'รับ-จ่าย ประจำวัน'!$B517,เส้นแต่งหน้าขนมปัง!S:S)+SUMIF('วางแผนBC,CJ'!$C:$C,'รับ-จ่าย ประจำวัน'!$B517,'วางแผนBC,CJ'!S:S)+SUMIF(RD!$C:$C,'รับ-จ่าย ประจำวัน'!$B517,RD!S:S)+SUMIF('FG,ออนไล,คัดแยก'!$C:$C,'รับ-จ่าย ประจำวัน'!$B517,'FG,ออนไล,คัดแยก'!S:S)</f>
        <v>0</v>
      </c>
      <c r="BA517" s="16">
        <f>SUMIF(เตรียมส่วนผสม!$C:$C,'รับ-จ่าย ประจำวัน'!$B517,เตรียมส่วนผสม!T:T)+SUMIF(กวนไส้!$C:$C,'รับ-จ่าย ประจำวัน'!$B517,กวนไส้!T:T)+SUMIF(ผลิต1!$C:$C,'รับ-จ่าย ประจำวัน'!$B517,ผลิต1!T:T)+SUMIF(ผลิต2!$C:$C,'รับ-จ่าย ประจำวัน'!$B517,ผลิต2!T:T)+SUMIF(เส้นแต่งหน้าขนมเค้ก!$C:$C,'รับ-จ่าย ประจำวัน'!$B517,เส้นแต่งหน้าขนมเค้ก!T:T)+SUMIF(แพ็ค!$C:$C,'รับ-จ่าย ประจำวัน'!$B517,แพ็ค!T:T)+SUMIF(ธุรการ!$C:$C,'รับ-จ่าย ประจำวัน'!$B517,ธุรการ!T:T)+SUMIF(เส้นแต่งหน้าขนมปัง!$C:$C,'รับ-จ่าย ประจำวัน'!$B517,เส้นแต่งหน้าขนมปัง!T:T)+SUMIF('วางแผนBC,CJ'!$C:$C,'รับ-จ่าย ประจำวัน'!$B517,'วางแผนBC,CJ'!T:T)+SUMIF(RD!$C:$C,'รับ-จ่าย ประจำวัน'!$B517,RD!T:T)+SUMIF('FG,ออนไล,คัดแยก'!$C:$C,'รับ-จ่าย ประจำวัน'!$B517,'FG,ออนไล,คัดแยก'!T:T)</f>
        <v>0</v>
      </c>
      <c r="BB517" s="16">
        <f>SUMIF(เตรียมส่วนผสม!$C:$C,'รับ-จ่าย ประจำวัน'!$B517,เตรียมส่วนผสม!U:U)+SUMIF(กวนไส้!$C:$C,'รับ-จ่าย ประจำวัน'!$B517,กวนไส้!U:U)+SUMIF(ผลิต1!$C:$C,'รับ-จ่าย ประจำวัน'!$B517,ผลิต1!U:U)+SUMIF(ผลิต2!$C:$C,'รับ-จ่าย ประจำวัน'!$B517,ผลิต2!U:U)+SUMIF(เส้นแต่งหน้าขนมเค้ก!$C:$C,'รับ-จ่าย ประจำวัน'!$B517,เส้นแต่งหน้าขนมเค้ก!U:U)+SUMIF(แพ็ค!$C:$C,'รับ-จ่าย ประจำวัน'!$B517,แพ็ค!U:U)+SUMIF(ธุรการ!$C:$C,'รับ-จ่าย ประจำวัน'!$B517,ธุรการ!U:U)+SUMIF(เส้นแต่งหน้าขนมปัง!$C:$C,'รับ-จ่าย ประจำวัน'!$B517,เส้นแต่งหน้าขนมปัง!U:U)+SUMIF('วางแผนBC,CJ'!$C:$C,'รับ-จ่าย ประจำวัน'!$B517,'วางแผนBC,CJ'!U:U)+SUMIF(RD!$C:$C,'รับ-จ่าย ประจำวัน'!$B517,RD!U:U)+SUMIF('FG,ออนไล,คัดแยก'!$C:$C,'รับ-จ่าย ประจำวัน'!$B517,'FG,ออนไล,คัดแยก'!U:U)</f>
        <v>0</v>
      </c>
      <c r="BC517" s="16">
        <f>SUMIF(เตรียมส่วนผสม!$C:$C,'รับ-จ่าย ประจำวัน'!$B517,เตรียมส่วนผสม!V:V)+SUMIF(กวนไส้!$C:$C,'รับ-จ่าย ประจำวัน'!$B517,กวนไส้!V:V)+SUMIF(ผลิต1!$C:$C,'รับ-จ่าย ประจำวัน'!$B517,ผลิต1!V:V)+SUMIF(ผลิต2!$C:$C,'รับ-จ่าย ประจำวัน'!$B517,ผลิต2!V:V)+SUMIF(เส้นแต่งหน้าขนมเค้ก!$C:$C,'รับ-จ่าย ประจำวัน'!$B517,เส้นแต่งหน้าขนมเค้ก!V:V)+SUMIF(แพ็ค!$C:$C,'รับ-จ่าย ประจำวัน'!$B517,แพ็ค!V:V)+SUMIF(ธุรการ!$C:$C,'รับ-จ่าย ประจำวัน'!$B517,ธุรการ!V:V)+SUMIF(เส้นแต่งหน้าขนมปัง!$C:$C,'รับ-จ่าย ประจำวัน'!$B517,เส้นแต่งหน้าขนมปัง!V:V)+SUMIF('วางแผนBC,CJ'!$C:$C,'รับ-จ่าย ประจำวัน'!$B517,'วางแผนBC,CJ'!V:V)+SUMIF(RD!$C:$C,'รับ-จ่าย ประจำวัน'!$B517,RD!V:V)+SUMIF('FG,ออนไล,คัดแยก'!$C:$C,'รับ-จ่าย ประจำวัน'!$B517,'FG,ออนไล,คัดแยก'!V:V)</f>
        <v>0</v>
      </c>
      <c r="BD517" s="16">
        <f>SUMIF(เตรียมส่วนผสม!$C:$C,'รับ-จ่าย ประจำวัน'!$B517,เตรียมส่วนผสม!W:W)+SUMIF(กวนไส้!$C:$C,'รับ-จ่าย ประจำวัน'!$B517,กวนไส้!W:W)+SUMIF(ผลิต1!$C:$C,'รับ-จ่าย ประจำวัน'!$B517,ผลิต1!W:W)+SUMIF(ผลิต2!$C:$C,'รับ-จ่าย ประจำวัน'!$B517,ผลิต2!W:W)+SUMIF(เส้นแต่งหน้าขนมเค้ก!$C:$C,'รับ-จ่าย ประจำวัน'!$B517,เส้นแต่งหน้าขนมเค้ก!W:W)+SUMIF(แพ็ค!$C:$C,'รับ-จ่าย ประจำวัน'!$B517,แพ็ค!W:W)+SUMIF(ธุรการ!$C:$C,'รับ-จ่าย ประจำวัน'!$B517,ธุรการ!W:W)+SUMIF(เส้นแต่งหน้าขนมปัง!$C:$C,'รับ-จ่าย ประจำวัน'!$B517,เส้นแต่งหน้าขนมปัง!W:W)+SUMIF('วางแผนBC,CJ'!$C:$C,'รับ-จ่าย ประจำวัน'!$B517,'วางแผนBC,CJ'!W:W)+SUMIF(RD!$C:$C,'รับ-จ่าย ประจำวัน'!$B517,RD!W:W)+SUMIF('FG,ออนไล,คัดแยก'!$C:$C,'รับ-จ่าย ประจำวัน'!$B517,'FG,ออนไล,คัดแยก'!W:W)</f>
        <v>0</v>
      </c>
      <c r="BE517" s="16">
        <f>SUMIF(เตรียมส่วนผสม!$C:$C,'รับ-จ่าย ประจำวัน'!$B517,เตรียมส่วนผสม!X:X)+SUMIF(กวนไส้!$C:$C,'รับ-จ่าย ประจำวัน'!$B517,กวนไส้!X:X)+SUMIF(ผลิต1!$C:$C,'รับ-จ่าย ประจำวัน'!$B517,ผลิต1!X:X)+SUMIF(ผลิต2!$C:$C,'รับ-จ่าย ประจำวัน'!$B517,ผลิต2!X:X)+SUMIF(เส้นแต่งหน้าขนมเค้ก!$C:$C,'รับ-จ่าย ประจำวัน'!$B517,เส้นแต่งหน้าขนมเค้ก!X:X)+SUMIF(แพ็ค!$C:$C,'รับ-จ่าย ประจำวัน'!$B517,แพ็ค!X:X)+SUMIF(ธุรการ!$C:$C,'รับ-จ่าย ประจำวัน'!$B517,ธุรการ!X:X)+SUMIF(เส้นแต่งหน้าขนมปัง!$C:$C,'รับ-จ่าย ประจำวัน'!$B517,เส้นแต่งหน้าขนมปัง!X:X)+SUMIF('วางแผนBC,CJ'!$C:$C,'รับ-จ่าย ประจำวัน'!$B517,'วางแผนBC,CJ'!X:X)+SUMIF(RD!$C:$C,'รับ-จ่าย ประจำวัน'!$B517,RD!X:X)+SUMIF('FG,ออนไล,คัดแยก'!$C:$C,'รับ-จ่าย ประจำวัน'!$B517,'FG,ออนไล,คัดแยก'!X:X)</f>
        <v>0</v>
      </c>
      <c r="BF517" s="16">
        <f>SUMIF(เตรียมส่วนผสม!$C:$C,'รับ-จ่าย ประจำวัน'!$B517,เตรียมส่วนผสม!Y:Y)+SUMIF(กวนไส้!$C:$C,'รับ-จ่าย ประจำวัน'!$B517,กวนไส้!Y:Y)+SUMIF(ผลิต1!$C:$C,'รับ-จ่าย ประจำวัน'!$B517,ผลิต1!Y:Y)+SUMIF(ผลิต2!$C:$C,'รับ-จ่าย ประจำวัน'!$B517,ผลิต2!Y:Y)+SUMIF(เส้นแต่งหน้าขนมเค้ก!$C:$C,'รับ-จ่าย ประจำวัน'!$B517,เส้นแต่งหน้าขนมเค้ก!Y:Y)+SUMIF(แพ็ค!$C:$C,'รับ-จ่าย ประจำวัน'!$B517,แพ็ค!Y:Y)+SUMIF(ธุรการ!$C:$C,'รับ-จ่าย ประจำวัน'!$B517,ธุรการ!Y:Y)+SUMIF(เส้นแต่งหน้าขนมปัง!$C:$C,'รับ-จ่าย ประจำวัน'!$B517,เส้นแต่งหน้าขนมปัง!Y:Y)+SUMIF('วางแผนBC,CJ'!$C:$C,'รับ-จ่าย ประจำวัน'!$B517,'วางแผนBC,CJ'!Y:Y)+SUMIF(RD!$C:$C,'รับ-จ่าย ประจำวัน'!$B517,RD!Y:Y)+SUMIF('FG,ออนไล,คัดแยก'!$C:$C,'รับ-จ่าย ประจำวัน'!$B517,'FG,ออนไล,คัดแยก'!Y:Y)</f>
        <v>0</v>
      </c>
      <c r="BG517" s="16">
        <f>SUMIF(เตรียมส่วนผสม!$C:$C,'รับ-จ่าย ประจำวัน'!$B517,เตรียมส่วนผสม!Z:Z)+SUMIF(กวนไส้!$C:$C,'รับ-จ่าย ประจำวัน'!$B517,กวนไส้!Z:Z)+SUMIF(ผลิต1!$C:$C,'รับ-จ่าย ประจำวัน'!$B517,ผลิต1!Z:Z)+SUMIF(ผลิต2!$C:$C,'รับ-จ่าย ประจำวัน'!$B517,ผลิต2!Z:Z)+SUMIF(เส้นแต่งหน้าขนมเค้ก!$C:$C,'รับ-จ่าย ประจำวัน'!$B517,เส้นแต่งหน้าขนมเค้ก!Z:Z)+SUMIF(แพ็ค!$C:$C,'รับ-จ่าย ประจำวัน'!$B517,แพ็ค!Z:Z)+SUMIF(ธุรการ!$C:$C,'รับ-จ่าย ประจำวัน'!$B517,ธุรการ!Z:Z)+SUMIF(เส้นแต่งหน้าขนมปัง!$C:$C,'รับ-จ่าย ประจำวัน'!$B517,เส้นแต่งหน้าขนมปัง!Z:Z)+SUMIF('วางแผนBC,CJ'!$C:$C,'รับ-จ่าย ประจำวัน'!$B517,'วางแผนBC,CJ'!Z:Z)+SUMIF(RD!$C:$C,'รับ-จ่าย ประจำวัน'!$B517,RD!Z:Z)+SUMIF('FG,ออนไล,คัดแยก'!$C:$C,'รับ-จ่าย ประจำวัน'!$B517,'FG,ออนไล,คัดแยก'!Z:Z)</f>
        <v>0</v>
      </c>
      <c r="BH517" s="16">
        <f>SUMIF(เตรียมส่วนผสม!$C:$C,'รับ-จ่าย ประจำวัน'!$B517,เตรียมส่วนผสม!AA:AA)+SUMIF(กวนไส้!$C:$C,'รับ-จ่าย ประจำวัน'!$B517,กวนไส้!AA:AA)+SUMIF(ผลิต1!$C:$C,'รับ-จ่าย ประจำวัน'!$B517,ผลิต1!AA:AA)+SUMIF(ผลิต2!$C:$C,'รับ-จ่าย ประจำวัน'!$B517,ผลิต2!AA:AA)+SUMIF(เส้นแต่งหน้าขนมเค้ก!$C:$C,'รับ-จ่าย ประจำวัน'!$B517,เส้นแต่งหน้าขนมเค้ก!AA:AA)+SUMIF(แพ็ค!$C:$C,'รับ-จ่าย ประจำวัน'!$B517,แพ็ค!AA:AA)+SUMIF(ธุรการ!$C:$C,'รับ-จ่าย ประจำวัน'!$B517,ธุรการ!AA:AA)+SUMIF(เส้นแต่งหน้าขนมปัง!$C:$C,'รับ-จ่าย ประจำวัน'!$B517,เส้นแต่งหน้าขนมปัง!AA:AA)+SUMIF('วางแผนBC,CJ'!$C:$C,'รับ-จ่าย ประจำวัน'!$B517,'วางแผนBC,CJ'!AA:AA)+SUMIF(RD!$C:$C,'รับ-จ่าย ประจำวัน'!$B517,RD!AA:AA)+SUMIF('FG,ออนไล,คัดแยก'!$C:$C,'รับ-จ่าย ประจำวัน'!$B517,'FG,ออนไล,คัดแยก'!AA:AA)</f>
        <v>0</v>
      </c>
      <c r="BI517" s="16">
        <f>SUMIF(เตรียมส่วนผสม!$C:$C,'รับ-จ่าย ประจำวัน'!$B517,เตรียมส่วนผสม!AB:AB)+SUMIF(กวนไส้!$C:$C,'รับ-จ่าย ประจำวัน'!$B517,กวนไส้!AB:AB)+SUMIF(ผลิต1!$C:$C,'รับ-จ่าย ประจำวัน'!$B517,ผลิต1!AB:AB)+SUMIF(ผลิต2!$C:$C,'รับ-จ่าย ประจำวัน'!$B517,ผลิต2!AB:AB)+SUMIF(เส้นแต่งหน้าขนมเค้ก!$C:$C,'รับ-จ่าย ประจำวัน'!$B517,เส้นแต่งหน้าขนมเค้ก!AB:AB)+SUMIF(แพ็ค!$C:$C,'รับ-จ่าย ประจำวัน'!$B517,แพ็ค!AB:AB)+SUMIF(ธุรการ!$C:$C,'รับ-จ่าย ประจำวัน'!$B517,ธุรการ!AB:AB)+SUMIF(เส้นแต่งหน้าขนมปัง!$C:$C,'รับ-จ่าย ประจำวัน'!$B517,เส้นแต่งหน้าขนมปัง!AB:AB)+SUMIF('วางแผนBC,CJ'!$C:$C,'รับ-จ่าย ประจำวัน'!$B517,'วางแผนBC,CJ'!AB:AB)+SUMIF(RD!$C:$C,'รับ-จ่าย ประจำวัน'!$B517,RD!AB:AB)+SUMIF('FG,ออนไล,คัดแยก'!$C:$C,'รับ-จ่าย ประจำวัน'!$B517,'FG,ออนไล,คัดแยก'!AB:AB)</f>
        <v>0</v>
      </c>
      <c r="BJ517" s="16">
        <f>SUMIF(เตรียมส่วนผสม!$C:$C,'รับ-จ่าย ประจำวัน'!$B517,เตรียมส่วนผสม!AC:AC)+SUMIF(กวนไส้!$C:$C,'รับ-จ่าย ประจำวัน'!$B517,กวนไส้!AC:AC)+SUMIF(ผลิต1!$C:$C,'รับ-จ่าย ประจำวัน'!$B517,ผลิต1!AC:AC)+SUMIF(ผลิต2!$C:$C,'รับ-จ่าย ประจำวัน'!$B517,ผลิต2!AC:AC)+SUMIF(เส้นแต่งหน้าขนมเค้ก!$C:$C,'รับ-จ่าย ประจำวัน'!$B517,เส้นแต่งหน้าขนมเค้ก!AC:AC)+SUMIF(แพ็ค!$C:$C,'รับ-จ่าย ประจำวัน'!$B517,แพ็ค!AC:AC)+SUMIF(ธุรการ!$C:$C,'รับ-จ่าย ประจำวัน'!$B517,ธุรการ!AC:AC)+SUMIF(เส้นแต่งหน้าขนมปัง!$C:$C,'รับ-จ่าย ประจำวัน'!$B517,เส้นแต่งหน้าขนมปัง!AC:AC)+SUMIF('วางแผนBC,CJ'!$C:$C,'รับ-จ่าย ประจำวัน'!$B517,'วางแผนBC,CJ'!AC:AC)+SUMIF(RD!$C:$C,'รับ-จ่าย ประจำวัน'!$B517,RD!AC:AC)+SUMIF('FG,ออนไล,คัดแยก'!$C:$C,'รับ-จ่าย ประจำวัน'!$B517,'FG,ออนไล,คัดแยก'!AC:AC)</f>
        <v>0</v>
      </c>
      <c r="BK517" s="16">
        <f>SUMIF(เตรียมส่วนผสม!$C:$C,'รับ-จ่าย ประจำวัน'!$B517,เตรียมส่วนผสม!AD:AD)+SUMIF(กวนไส้!$C:$C,'รับ-จ่าย ประจำวัน'!$B517,กวนไส้!AD:AD)+SUMIF(ผลิต1!$C:$C,'รับ-จ่าย ประจำวัน'!$B517,ผลิต1!AD:AD)+SUMIF(ผลิต2!$C:$C,'รับ-จ่าย ประจำวัน'!$B517,ผลิต2!AD:AD)+SUMIF(เส้นแต่งหน้าขนมเค้ก!$C:$C,'รับ-จ่าย ประจำวัน'!$B517,เส้นแต่งหน้าขนมเค้ก!AD:AD)+SUMIF(แพ็ค!$C:$C,'รับ-จ่าย ประจำวัน'!$B517,แพ็ค!AD:AD)+SUMIF(ธุรการ!$C:$C,'รับ-จ่าย ประจำวัน'!$B517,ธุรการ!AD:AD)+SUMIF(เส้นแต่งหน้าขนมปัง!$C:$C,'รับ-จ่าย ประจำวัน'!$B517,เส้นแต่งหน้าขนมปัง!AD:AD)+SUMIF('วางแผนBC,CJ'!$C:$C,'รับ-จ่าย ประจำวัน'!$B517,'วางแผนBC,CJ'!AD:AD)+SUMIF(RD!$C:$C,'รับ-จ่าย ประจำวัน'!$B517,RD!AD:AD)+SUMIF('FG,ออนไล,คัดแยก'!$C:$C,'รับ-จ่าย ประจำวัน'!$B517,'FG,ออนไล,คัดแยก'!AD:AD)</f>
        <v>0</v>
      </c>
      <c r="BL517" s="16">
        <f>SUMIF(เตรียมส่วนผสม!$C:$C,'รับ-จ่าย ประจำวัน'!$B517,เตรียมส่วนผสม!AE:AE)+SUMIF(กวนไส้!$C:$C,'รับ-จ่าย ประจำวัน'!$B517,กวนไส้!AE:AE)+SUMIF(ผลิต1!$C:$C,'รับ-จ่าย ประจำวัน'!$B517,ผลิต1!AE:AE)+SUMIF(ผลิต2!$C:$C,'รับ-จ่าย ประจำวัน'!$B517,ผลิต2!AE:AE)+SUMIF(เส้นแต่งหน้าขนมเค้ก!$C:$C,'รับ-จ่าย ประจำวัน'!$B517,เส้นแต่งหน้าขนมเค้ก!AE:AE)+SUMIF(แพ็ค!$C:$C,'รับ-จ่าย ประจำวัน'!$B517,แพ็ค!AE:AE)+SUMIF(ธุรการ!$C:$C,'รับ-จ่าย ประจำวัน'!$B517,ธุรการ!AE:AE)+SUMIF(เส้นแต่งหน้าขนมปัง!$C:$C,'รับ-จ่าย ประจำวัน'!$B517,เส้นแต่งหน้าขนมปัง!AE:AE)+SUMIF('วางแผนBC,CJ'!$C:$C,'รับ-จ่าย ประจำวัน'!$B517,'วางแผนBC,CJ'!AE:AE)+SUMIF(RD!$C:$C,'รับ-จ่าย ประจำวัน'!$B517,RD!AE:AE)+SUMIF('FG,ออนไล,คัดแยก'!$C:$C,'รับ-จ่าย ประจำวัน'!$B517,'FG,ออนไล,คัดแยก'!AE:AE)</f>
        <v>0</v>
      </c>
      <c r="BM517" s="16">
        <f>SUMIF(เตรียมส่วนผสม!$C:$C,'รับ-จ่าย ประจำวัน'!$B517,เตรียมส่วนผสม!AF:AF)+SUMIF(กวนไส้!$C:$C,'รับ-จ่าย ประจำวัน'!$B517,กวนไส้!AF:AF)+SUMIF(ผลิต1!$C:$C,'รับ-จ่าย ประจำวัน'!$B517,ผลิต1!AF:AF)+SUMIF(ผลิต2!$C:$C,'รับ-จ่าย ประจำวัน'!$B517,ผลิต2!AF:AF)+SUMIF(เส้นแต่งหน้าขนมเค้ก!$C:$C,'รับ-จ่าย ประจำวัน'!$B517,เส้นแต่งหน้าขนมเค้ก!AF:AF)+SUMIF(แพ็ค!$C:$C,'รับ-จ่าย ประจำวัน'!$B517,แพ็ค!AF:AF)+SUMIF(ธุรการ!$C:$C,'รับ-จ่าย ประจำวัน'!$B517,ธุรการ!AF:AF)+SUMIF(เส้นแต่งหน้าขนมปัง!$C:$C,'รับ-จ่าย ประจำวัน'!$B517,เส้นแต่งหน้าขนมปัง!AF:AF)+SUMIF('วางแผนBC,CJ'!$C:$C,'รับ-จ่าย ประจำวัน'!$B517,'วางแผนBC,CJ'!AF:AF)+SUMIF(RD!$C:$C,'รับ-จ่าย ประจำวัน'!$B517,RD!AF:AF)+SUMIF('FG,ออนไล,คัดแยก'!$C:$C,'รับ-จ่าย ประจำวัน'!$B517,'FG,ออนไล,คัดแยก'!AF:AF)</f>
        <v>0</v>
      </c>
      <c r="BN517" s="16">
        <f>SUMIF(เตรียมส่วนผสม!$C:$C,'รับ-จ่าย ประจำวัน'!$B517,เตรียมส่วนผสม!AG:AG)+SUMIF(กวนไส้!$C:$C,'รับ-จ่าย ประจำวัน'!$B517,กวนไส้!AG:AG)+SUMIF(ผลิต1!$C:$C,'รับ-จ่าย ประจำวัน'!$B517,ผลิต1!AG:AG)+SUMIF(ผลิต2!$C:$C,'รับ-จ่าย ประจำวัน'!$B517,ผลิต2!AG:AG)+SUMIF(เส้นแต่งหน้าขนมเค้ก!$C:$C,'รับ-จ่าย ประจำวัน'!$B517,เส้นแต่งหน้าขนมเค้ก!AG:AG)+SUMIF(แพ็ค!$C:$C,'รับ-จ่าย ประจำวัน'!$B517,แพ็ค!AG:AG)+SUMIF(ธุรการ!$C:$C,'รับ-จ่าย ประจำวัน'!$B517,ธุรการ!AG:AG)+SUMIF(เส้นแต่งหน้าขนมปัง!$C:$C,'รับ-จ่าย ประจำวัน'!$B517,เส้นแต่งหน้าขนมปัง!AG:AG)+SUMIF('วางแผนBC,CJ'!$C:$C,'รับ-จ่าย ประจำวัน'!$B517,'วางแผนBC,CJ'!AG:AG)+SUMIF(RD!$C:$C,'รับ-จ่าย ประจำวัน'!$B517,RD!AG:AG)+SUMIF('FG,ออนไล,คัดแยก'!$C:$C,'รับ-จ่าย ประจำวัน'!$B517,'FG,ออนไล,คัดแยก'!AG:AG)</f>
        <v>0</v>
      </c>
      <c r="BO517" s="16">
        <f>SUMIF(เตรียมส่วนผสม!$C:$C,'รับ-จ่าย ประจำวัน'!$B517,เตรียมส่วนผสม!AH:AH)+SUMIF(กวนไส้!$C:$C,'รับ-จ่าย ประจำวัน'!$B517,กวนไส้!AH:AH)+SUMIF(ผลิต1!$C:$C,'รับ-จ่าย ประจำวัน'!$B517,ผลิต1!AH:AH)+SUMIF(ผลิต2!$C:$C,'รับ-จ่าย ประจำวัน'!$B517,ผลิต2!AH:AH)+SUMIF(เส้นแต่งหน้าขนมเค้ก!$C:$C,'รับ-จ่าย ประจำวัน'!$B517,เส้นแต่งหน้าขนมเค้ก!AH:AH)+SUMIF(แพ็ค!$C:$C,'รับ-จ่าย ประจำวัน'!$B517,แพ็ค!AH:AH)+SUMIF(ธุรการ!$C:$C,'รับ-จ่าย ประจำวัน'!$B517,ธุรการ!AH:AH)+SUMIF(เส้นแต่งหน้าขนมปัง!$C:$C,'รับ-จ่าย ประจำวัน'!$B517,เส้นแต่งหน้าขนมปัง!AH:AH)+SUMIF('วางแผนBC,CJ'!$C:$C,'รับ-จ่าย ประจำวัน'!$B517,'วางแผนBC,CJ'!AH:AH)+SUMIF(RD!$C:$C,'รับ-จ่าย ประจำวัน'!$B517,RD!AH:AH)+SUMIF('FG,ออนไล,คัดแยก'!$C:$C,'รับ-จ่าย ประจำวัน'!$B517,'FG,ออนไล,คัดแยก'!AH:AH)</f>
        <v>0</v>
      </c>
      <c r="BP517" s="16">
        <f>SUMIF(เตรียมส่วนผสม!$C:$C,'รับ-จ่าย ประจำวัน'!$B517,เตรียมส่วนผสม!AI:AI)+SUMIF(กวนไส้!$C:$C,'รับ-จ่าย ประจำวัน'!$B517,กวนไส้!AI:AI)+SUMIF(ผลิต1!$C:$C,'รับ-จ่าย ประจำวัน'!$B517,ผลิต1!AI:AI)+SUMIF(ผลิต2!$C:$C,'รับ-จ่าย ประจำวัน'!$B517,ผลิต2!AI:AI)+SUMIF(เส้นแต่งหน้าขนมเค้ก!$C:$C,'รับ-จ่าย ประจำวัน'!$B517,เส้นแต่งหน้าขนมเค้ก!AI:AI)+SUMIF(แพ็ค!$C:$C,'รับ-จ่าย ประจำวัน'!$B517,แพ็ค!AI:AI)+SUMIF(ธุรการ!$C:$C,'รับ-จ่าย ประจำวัน'!$B517,ธุรการ!AI:AI)+SUMIF(เส้นแต่งหน้าขนมปัง!$C:$C,'รับ-จ่าย ประจำวัน'!$B517,เส้นแต่งหน้าขนมปัง!AI:AI)+SUMIF('วางแผนBC,CJ'!$C:$C,'รับ-จ่าย ประจำวัน'!$B517,'วางแผนBC,CJ'!AI:AI)+SUMIF(RD!$C:$C,'รับ-จ่าย ประจำวัน'!$B517,RD!AI:AI)+SUMIF('FG,ออนไล,คัดแยก'!$C:$C,'รับ-จ่าย ประจำวัน'!$B517,'FG,ออนไล,คัดแยก'!AI:AI)</f>
        <v>0</v>
      </c>
      <c r="BQ517" s="16">
        <f>SUMIF(เตรียมส่วนผสม!$C:$C,'รับ-จ่าย ประจำวัน'!$B517,เตรียมส่วนผสม!AJ:AJ)+SUMIF(กวนไส้!$C:$C,'รับ-จ่าย ประจำวัน'!$B517,กวนไส้!AJ:AJ)+SUMIF(ผลิต1!$C:$C,'รับ-จ่าย ประจำวัน'!$B517,ผลิต1!AJ:AJ)+SUMIF(ผลิต2!$C:$C,'รับ-จ่าย ประจำวัน'!$B517,ผลิต2!AJ:AJ)+SUMIF(เส้นแต่งหน้าขนมเค้ก!$C:$C,'รับ-จ่าย ประจำวัน'!$B517,เส้นแต่งหน้าขนมเค้ก!AJ:AJ)+SUMIF(แพ็ค!$C:$C,'รับ-จ่าย ประจำวัน'!$B517,แพ็ค!AJ:AJ)+SUMIF(ธุรการ!$C:$C,'รับ-จ่าย ประจำวัน'!$B517,ธุรการ!AJ:AJ)+SUMIF(เส้นแต่งหน้าขนมปัง!$C:$C,'รับ-จ่าย ประจำวัน'!$B517,เส้นแต่งหน้าขนมปัง!AJ:AJ)+SUMIF('วางแผนBC,CJ'!$C:$C,'รับ-จ่าย ประจำวัน'!$B517,'วางแผนBC,CJ'!AJ:AJ)+SUMIF(RD!$C:$C,'รับ-จ่าย ประจำวัน'!$B517,RD!AJ:AJ)+SUMIF('FG,ออนไล,คัดแยก'!$C:$C,'รับ-จ่าย ประจำวัน'!$B517,'FG,ออนไล,คัดแยก'!AJ:AJ)</f>
        <v>0</v>
      </c>
      <c r="BR517" s="16">
        <f>SUMIF(เตรียมส่วนผสม!$C:$C,'รับ-จ่าย ประจำวัน'!$B517,เตรียมส่วนผสม!AK:AK)+SUMIF(กวนไส้!$C:$C,'รับ-จ่าย ประจำวัน'!$B517,กวนไส้!AK:AK)+SUMIF(ผลิต1!$C:$C,'รับ-จ่าย ประจำวัน'!$B517,ผลิต1!AK:AK)+SUMIF(ผลิต2!$C:$C,'รับ-จ่าย ประจำวัน'!$B517,ผลิต2!AK:AK)+SUMIF(เส้นแต่งหน้าขนมเค้ก!$C:$C,'รับ-จ่าย ประจำวัน'!$B517,เส้นแต่งหน้าขนมเค้ก!AK:AK)+SUMIF(แพ็ค!$C:$C,'รับ-จ่าย ประจำวัน'!$B517,แพ็ค!AK:AK)+SUMIF(ธุรการ!$C:$C,'รับ-จ่าย ประจำวัน'!$B517,ธุรการ!AK:AK)+SUMIF(เส้นแต่งหน้าขนมปัง!$C:$C,'รับ-จ่าย ประจำวัน'!$B517,เส้นแต่งหน้าขนมปัง!AK:AK)+SUMIF('วางแผนBC,CJ'!$C:$C,'รับ-จ่าย ประจำวัน'!$B517,'วางแผนBC,CJ'!AK:AK)+SUMIF(RD!$C:$C,'รับ-จ่าย ประจำวัน'!$B517,RD!AK:AK)+SUMIF('FG,ออนไล,คัดแยก'!$C:$C,'รับ-จ่าย ประจำวัน'!$B517,'FG,ออนไล,คัดแยก'!AK:AK)</f>
        <v>0</v>
      </c>
      <c r="BS517" s="16">
        <f>SUMIF(เตรียมส่วนผสม!$C:$C,'รับ-จ่าย ประจำวัน'!$B517,เตรียมส่วนผสม!AL:AL)+SUMIF(กวนไส้!$C:$C,'รับ-จ่าย ประจำวัน'!$B517,กวนไส้!AL:AL)+SUMIF(ผลิต1!$C:$C,'รับ-จ่าย ประจำวัน'!$B517,ผลิต1!AL:AL)+SUMIF(ผลิต2!$C:$C,'รับ-จ่าย ประจำวัน'!$B517,ผลิต2!AL:AL)+SUMIF(เส้นแต่งหน้าขนมเค้ก!$C:$C,'รับ-จ่าย ประจำวัน'!$B517,เส้นแต่งหน้าขนมเค้ก!AL:AL)+SUMIF(แพ็ค!$C:$C,'รับ-จ่าย ประจำวัน'!$B517,แพ็ค!AL:AL)+SUMIF(ธุรการ!$C:$C,'รับ-จ่าย ประจำวัน'!$B517,ธุรการ!AL:AL)+SUMIF(เส้นแต่งหน้าขนมปัง!$C:$C,'รับ-จ่าย ประจำวัน'!$B517,เส้นแต่งหน้าขนมปัง!AL:AL)+SUMIF('วางแผนBC,CJ'!$C:$C,'รับ-จ่าย ประจำวัน'!$B517,'วางแผนBC,CJ'!AL:AL)+SUMIF(RD!$C:$C,'รับ-จ่าย ประจำวัน'!$B517,RD!AL:AL)+SUMIF('FG,ออนไล,คัดแยก'!$C:$C,'รับ-จ่าย ประจำวัน'!$B517,'FG,ออนไล,คัดแยก'!AL:AL)</f>
        <v>0</v>
      </c>
      <c r="BT517" s="18">
        <f t="shared" si="107"/>
        <v>0</v>
      </c>
      <c r="BU517" s="116"/>
      <c r="BV517" s="146">
        <f t="shared" si="108"/>
        <v>4535</v>
      </c>
      <c r="BW517" s="183">
        <v>30</v>
      </c>
      <c r="BX517" s="172">
        <f t="shared" si="114"/>
        <v>0</v>
      </c>
      <c r="BY517" s="188" t="e">
        <f t="shared" si="112"/>
        <v>#DIV/0!</v>
      </c>
      <c r="BZ517" s="180" t="e">
        <f t="shared" ca="1" si="109"/>
        <v>#DIV/0!</v>
      </c>
      <c r="CA517" s="155"/>
      <c r="CB517" s="93"/>
      <c r="CC517" s="93"/>
      <c r="CD517" s="93"/>
      <c r="CE517" s="93"/>
      <c r="CF517" s="93"/>
      <c r="CG517" s="93"/>
      <c r="CH517" s="93"/>
      <c r="CI517" s="93"/>
      <c r="CJ517" s="97"/>
      <c r="CK517" s="9">
        <f t="shared" si="113"/>
        <v>4535</v>
      </c>
    </row>
    <row r="518" spans="1:89" hidden="1" x14ac:dyDescent="0.5">
      <c r="A518" s="149"/>
      <c r="B518" s="34">
        <v>1023401024</v>
      </c>
      <c r="C518" s="149" t="s">
        <v>1841</v>
      </c>
      <c r="D518" s="141" t="s">
        <v>91</v>
      </c>
      <c r="E518" s="25"/>
      <c r="F518" s="132"/>
      <c r="G518" s="25"/>
      <c r="H518" s="12">
        <v>2349</v>
      </c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11"/>
      <c r="AF518" s="11"/>
      <c r="AG518" s="11"/>
      <c r="AH518" s="11"/>
      <c r="AI518" s="25"/>
      <c r="AJ518" s="25"/>
      <c r="AK518" s="25"/>
      <c r="AL518" s="25"/>
      <c r="AM518" s="25"/>
      <c r="AN518" s="15">
        <f t="shared" si="111"/>
        <v>0</v>
      </c>
      <c r="AO518" s="16">
        <f>SUMIF(เตรียมส่วนผสม!$C:$C,'รับ-จ่าย ประจำวัน'!$B518,เตรียมส่วนผสม!H:H)+SUMIF(กวนไส้!$C:$C,'รับ-จ่าย ประจำวัน'!$B518,กวนไส้!H:H)+SUMIF(ผลิต1!$C:$C,'รับ-จ่าย ประจำวัน'!$B518,ผลิต1!H:H)+SUMIF(ผลิต2!$C:$C,'รับ-จ่าย ประจำวัน'!$B518,ผลิต2!H:H)+SUMIF(เส้นแต่งหน้าขนมเค้ก!$C:$C,'รับ-จ่าย ประจำวัน'!$B518,เส้นแต่งหน้าขนมเค้ก!H:H)+SUMIF(แพ็ค!$C:$C,'รับ-จ่าย ประจำวัน'!$B518,แพ็ค!H:H)+SUMIF(ธุรการ!$C:$C,'รับ-จ่าย ประจำวัน'!$B518,ธุรการ!H:H)+SUMIF(เส้นแต่งหน้าขนมปัง!$C:$C,'รับ-จ่าย ประจำวัน'!$B518,เส้นแต่งหน้าขนมปัง!H:H)+SUMIF('วางแผนBC,CJ'!$C:$C,'รับ-จ่าย ประจำวัน'!$B518,'วางแผนBC,CJ'!H:H)+SUMIF(RD!$C:$C,'รับ-จ่าย ประจำวัน'!$B518,RD!H:H)+SUMIF('FG,ออนไล,คัดแยก'!$C:$C,'รับ-จ่าย ประจำวัน'!$B518,'FG,ออนไล,คัดแยก'!H:H)</f>
        <v>0</v>
      </c>
      <c r="AP518" s="16">
        <f>SUMIF(เตรียมส่วนผสม!$C:$C,'รับ-จ่าย ประจำวัน'!$B518,เตรียมส่วนผสม!I:I)+SUMIF(กวนไส้!$C:$C,'รับ-จ่าย ประจำวัน'!$B518,กวนไส้!I:I)+SUMIF(ผลิต1!$C:$C,'รับ-จ่าย ประจำวัน'!$B518,ผลิต1!I:I)+SUMIF(ผลิต2!$C:$C,'รับ-จ่าย ประจำวัน'!$B518,ผลิต2!I:I)+SUMIF(เส้นแต่งหน้าขนมเค้ก!$C:$C,'รับ-จ่าย ประจำวัน'!$B518,เส้นแต่งหน้าขนมเค้ก!I:I)+SUMIF(แพ็ค!$C:$C,'รับ-จ่าย ประจำวัน'!$B518,แพ็ค!I:I)+SUMIF(ธุรการ!$C:$C,'รับ-จ่าย ประจำวัน'!$B518,ธุรการ!I:I)+SUMIF(เส้นแต่งหน้าขนมปัง!$C:$C,'รับ-จ่าย ประจำวัน'!$B518,เส้นแต่งหน้าขนมปัง!I:I)+SUMIF('วางแผนBC,CJ'!$C:$C,'รับ-จ่าย ประจำวัน'!$B518,'วางแผนBC,CJ'!I:I)+SUMIF(RD!$C:$C,'รับ-จ่าย ประจำวัน'!$B518,RD!I:I)+SUMIF('FG,ออนไล,คัดแยก'!$C:$C,'รับ-จ่าย ประจำวัน'!$B518,'FG,ออนไล,คัดแยก'!I:I)</f>
        <v>0</v>
      </c>
      <c r="AQ518" s="16">
        <f>SUMIF(เตรียมส่วนผสม!$C:$C,'รับ-จ่าย ประจำวัน'!$B518,เตรียมส่วนผสม!J:J)+SUMIF(กวนไส้!$C:$C,'รับ-จ่าย ประจำวัน'!$B518,กวนไส้!J:J)+SUMIF(ผลิต1!$C:$C,'รับ-จ่าย ประจำวัน'!$B518,ผลิต1!J:J)+SUMIF(ผลิต2!$C:$C,'รับ-จ่าย ประจำวัน'!$B518,ผลิต2!J:J)+SUMIF(เส้นแต่งหน้าขนมเค้ก!$C:$C,'รับ-จ่าย ประจำวัน'!$B518,เส้นแต่งหน้าขนมเค้ก!J:J)+SUMIF(แพ็ค!$C:$C,'รับ-จ่าย ประจำวัน'!$B518,แพ็ค!J:J)+SUMIF(ธุรการ!$C:$C,'รับ-จ่าย ประจำวัน'!$B518,ธุรการ!J:J)+SUMIF(เส้นแต่งหน้าขนมปัง!$C:$C,'รับ-จ่าย ประจำวัน'!$B518,เส้นแต่งหน้าขนมปัง!J:J)+SUMIF('วางแผนBC,CJ'!$C:$C,'รับ-จ่าย ประจำวัน'!$B518,'วางแผนBC,CJ'!J:J)+SUMIF(RD!$C:$C,'รับ-จ่าย ประจำวัน'!$B518,RD!J:J)+SUMIF('FG,ออนไล,คัดแยก'!$C:$C,'รับ-จ่าย ประจำวัน'!$B518,'FG,ออนไล,คัดแยก'!J:J)</f>
        <v>0</v>
      </c>
      <c r="AR518" s="16">
        <f>SUMIF(เตรียมส่วนผสม!$C:$C,'รับ-จ่าย ประจำวัน'!$B518,เตรียมส่วนผสม!K:K)+SUMIF(กวนไส้!$C:$C,'รับ-จ่าย ประจำวัน'!$B518,กวนไส้!K:K)+SUMIF(ผลิต1!$C:$C,'รับ-จ่าย ประจำวัน'!$B518,ผลิต1!K:K)+SUMIF(ผลิต2!$C:$C,'รับ-จ่าย ประจำวัน'!$B518,ผลิต2!K:K)+SUMIF(เส้นแต่งหน้าขนมเค้ก!$C:$C,'รับ-จ่าย ประจำวัน'!$B518,เส้นแต่งหน้าขนมเค้ก!K:K)+SUMIF(แพ็ค!$C:$C,'รับ-จ่าย ประจำวัน'!$B518,แพ็ค!K:K)+SUMIF(ธุรการ!$C:$C,'รับ-จ่าย ประจำวัน'!$B518,ธุรการ!K:K)+SUMIF(เส้นแต่งหน้าขนมปัง!$C:$C,'รับ-จ่าย ประจำวัน'!$B518,เส้นแต่งหน้าขนมปัง!K:K)+SUMIF('วางแผนBC,CJ'!$C:$C,'รับ-จ่าย ประจำวัน'!$B518,'วางแผนBC,CJ'!K:K)+SUMIF(RD!$C:$C,'รับ-จ่าย ประจำวัน'!$B518,RD!K:K)+SUMIF('FG,ออนไล,คัดแยก'!$C:$C,'รับ-จ่าย ประจำวัน'!$B518,'FG,ออนไล,คัดแยก'!K:K)</f>
        <v>0</v>
      </c>
      <c r="AS518" s="16">
        <f>SUMIF(เตรียมส่วนผสม!$C:$C,'รับ-จ่าย ประจำวัน'!$B518,เตรียมส่วนผสม!L:L)+SUMIF(กวนไส้!$C:$C,'รับ-จ่าย ประจำวัน'!$B518,กวนไส้!L:L)+SUMIF(ผลิต1!$C:$C,'รับ-จ่าย ประจำวัน'!$B518,ผลิต1!L:L)+SUMIF(ผลิต2!$C:$C,'รับ-จ่าย ประจำวัน'!$B518,ผลิต2!L:L)+SUMIF(เส้นแต่งหน้าขนมเค้ก!$C:$C,'รับ-จ่าย ประจำวัน'!$B518,เส้นแต่งหน้าขนมเค้ก!L:L)+SUMIF(แพ็ค!$C:$C,'รับ-จ่าย ประจำวัน'!$B518,แพ็ค!L:L)+SUMIF(ธุรการ!$C:$C,'รับ-จ่าย ประจำวัน'!$B518,ธุรการ!L:L)+SUMIF(เส้นแต่งหน้าขนมปัง!$C:$C,'รับ-จ่าย ประจำวัน'!$B518,เส้นแต่งหน้าขนมปัง!L:L)+SUMIF('วางแผนBC,CJ'!$C:$C,'รับ-จ่าย ประจำวัน'!$B518,'วางแผนBC,CJ'!L:L)+SUMIF(RD!$C:$C,'รับ-จ่าย ประจำวัน'!$B518,RD!L:L)+SUMIF('FG,ออนไล,คัดแยก'!$C:$C,'รับ-จ่าย ประจำวัน'!$B518,'FG,ออนไล,คัดแยก'!L:L)</f>
        <v>0</v>
      </c>
      <c r="AT518" s="16">
        <f>SUMIF(เตรียมส่วนผสม!$C:$C,'รับ-จ่าย ประจำวัน'!$B518,เตรียมส่วนผสม!M:M)+SUMIF(กวนไส้!$C:$C,'รับ-จ่าย ประจำวัน'!$B518,กวนไส้!M:M)+SUMIF(ผลิต1!$C:$C,'รับ-จ่าย ประจำวัน'!$B518,ผลิต1!M:M)+SUMIF(ผลิต2!$C:$C,'รับ-จ่าย ประจำวัน'!$B518,ผลิต2!M:M)+SUMIF(เส้นแต่งหน้าขนมเค้ก!$C:$C,'รับ-จ่าย ประจำวัน'!$B518,เส้นแต่งหน้าขนมเค้ก!M:M)+SUMIF(แพ็ค!$C:$C,'รับ-จ่าย ประจำวัน'!$B518,แพ็ค!M:M)+SUMIF(ธุรการ!$C:$C,'รับ-จ่าย ประจำวัน'!$B518,ธุรการ!M:M)+SUMIF(เส้นแต่งหน้าขนมปัง!$C:$C,'รับ-จ่าย ประจำวัน'!$B518,เส้นแต่งหน้าขนมปัง!M:M)+SUMIF('วางแผนBC,CJ'!$C:$C,'รับ-จ่าย ประจำวัน'!$B518,'วางแผนBC,CJ'!M:M)+SUMIF(RD!$C:$C,'รับ-จ่าย ประจำวัน'!$B518,RD!M:M)+SUMIF('FG,ออนไล,คัดแยก'!$C:$C,'รับ-จ่าย ประจำวัน'!$B518,'FG,ออนไล,คัดแยก'!M:M)</f>
        <v>0</v>
      </c>
      <c r="AU518" s="16">
        <f>SUMIF(เตรียมส่วนผสม!$C:$C,'รับ-จ่าย ประจำวัน'!$B518,เตรียมส่วนผสม!N:N)+SUMIF(กวนไส้!$C:$C,'รับ-จ่าย ประจำวัน'!$B518,กวนไส้!N:N)+SUMIF(ผลิต1!$C:$C,'รับ-จ่าย ประจำวัน'!$B518,ผลิต1!N:N)+SUMIF(ผลิต2!$C:$C,'รับ-จ่าย ประจำวัน'!$B518,ผลิต2!N:N)+SUMIF(เส้นแต่งหน้าขนมเค้ก!$C:$C,'รับ-จ่าย ประจำวัน'!$B518,เส้นแต่งหน้าขนมเค้ก!N:N)+SUMIF(แพ็ค!$C:$C,'รับ-จ่าย ประจำวัน'!$B518,แพ็ค!N:N)+SUMIF(ธุรการ!$C:$C,'รับ-จ่าย ประจำวัน'!$B518,ธุรการ!N:N)+SUMIF(เส้นแต่งหน้าขนมปัง!$C:$C,'รับ-จ่าย ประจำวัน'!$B518,เส้นแต่งหน้าขนมปัง!N:N)+SUMIF('วางแผนBC,CJ'!$C:$C,'รับ-จ่าย ประจำวัน'!$B518,'วางแผนBC,CJ'!N:N)+SUMIF(RD!$C:$C,'รับ-จ่าย ประจำวัน'!$B518,RD!N:N)+SUMIF('FG,ออนไล,คัดแยก'!$C:$C,'รับ-จ่าย ประจำวัน'!$B518,'FG,ออนไล,คัดแยก'!N:N)</f>
        <v>0</v>
      </c>
      <c r="AV518" s="16">
        <f>SUMIF(เตรียมส่วนผสม!$C:$C,'รับ-จ่าย ประจำวัน'!$B518,เตรียมส่วนผสม!O:O)+SUMIF(กวนไส้!$C:$C,'รับ-จ่าย ประจำวัน'!$B518,กวนไส้!O:O)+SUMIF(ผลิต1!$C:$C,'รับ-จ่าย ประจำวัน'!$B518,ผลิต1!O:O)+SUMIF(ผลิต2!$C:$C,'รับ-จ่าย ประจำวัน'!$B518,ผลิต2!O:O)+SUMIF(เส้นแต่งหน้าขนมเค้ก!$C:$C,'รับ-จ่าย ประจำวัน'!$B518,เส้นแต่งหน้าขนมเค้ก!O:O)+SUMIF(แพ็ค!$C:$C,'รับ-จ่าย ประจำวัน'!$B518,แพ็ค!O:O)+SUMIF(ธุรการ!$C:$C,'รับ-จ่าย ประจำวัน'!$B518,ธุรการ!O:O)+SUMIF(เส้นแต่งหน้าขนมปัง!$C:$C,'รับ-จ่าย ประจำวัน'!$B518,เส้นแต่งหน้าขนมปัง!O:O)+SUMIF('วางแผนBC,CJ'!$C:$C,'รับ-จ่าย ประจำวัน'!$B518,'วางแผนBC,CJ'!O:O)+SUMIF(RD!$C:$C,'รับ-จ่าย ประจำวัน'!$B518,RD!O:O)+SUMIF('FG,ออนไล,คัดแยก'!$C:$C,'รับ-จ่าย ประจำวัน'!$B518,'FG,ออนไล,คัดแยก'!O:O)</f>
        <v>0</v>
      </c>
      <c r="AW518" s="16">
        <f>SUMIF(เตรียมส่วนผสม!$C:$C,'รับ-จ่าย ประจำวัน'!$B518,เตรียมส่วนผสม!P:P)+SUMIF(กวนไส้!$C:$C,'รับ-จ่าย ประจำวัน'!$B518,กวนไส้!P:P)+SUMIF(ผลิต1!$C:$C,'รับ-จ่าย ประจำวัน'!$B518,ผลิต1!P:P)+SUMIF(ผลิต2!$C:$C,'รับ-จ่าย ประจำวัน'!$B518,ผลิต2!P:P)+SUMIF(เส้นแต่งหน้าขนมเค้ก!$C:$C,'รับ-จ่าย ประจำวัน'!$B518,เส้นแต่งหน้าขนมเค้ก!P:P)+SUMIF(แพ็ค!$C:$C,'รับ-จ่าย ประจำวัน'!$B518,แพ็ค!P:P)+SUMIF(ธุรการ!$C:$C,'รับ-จ่าย ประจำวัน'!$B518,ธุรการ!P:P)+SUMIF(เส้นแต่งหน้าขนมปัง!$C:$C,'รับ-จ่าย ประจำวัน'!$B518,เส้นแต่งหน้าขนมปัง!P:P)+SUMIF('วางแผนBC,CJ'!$C:$C,'รับ-จ่าย ประจำวัน'!$B518,'วางแผนBC,CJ'!P:P)+SUMIF(RD!$C:$C,'รับ-จ่าย ประจำวัน'!$B518,RD!P:P)+SUMIF('FG,ออนไล,คัดแยก'!$C:$C,'รับ-จ่าย ประจำวัน'!$B518,'FG,ออนไล,คัดแยก'!P:P)</f>
        <v>0</v>
      </c>
      <c r="AX518" s="16">
        <f>SUMIF(เตรียมส่วนผสม!$C:$C,'รับ-จ่าย ประจำวัน'!$B518,เตรียมส่วนผสม!Q:Q)+SUMIF(กวนไส้!$C:$C,'รับ-จ่าย ประจำวัน'!$B518,กวนไส้!Q:Q)+SUMIF(ผลิต1!$C:$C,'รับ-จ่าย ประจำวัน'!$B518,ผลิต1!Q:Q)+SUMIF(ผลิต2!$C:$C,'รับ-จ่าย ประจำวัน'!$B518,ผลิต2!Q:Q)+SUMIF(เส้นแต่งหน้าขนมเค้ก!$C:$C,'รับ-จ่าย ประจำวัน'!$B518,เส้นแต่งหน้าขนมเค้ก!Q:Q)+SUMIF(แพ็ค!$C:$C,'รับ-จ่าย ประจำวัน'!$B518,แพ็ค!Q:Q)+SUMIF(ธุรการ!$C:$C,'รับ-จ่าย ประจำวัน'!$B518,ธุรการ!Q:Q)+SUMIF(เส้นแต่งหน้าขนมปัง!$C:$C,'รับ-จ่าย ประจำวัน'!$B518,เส้นแต่งหน้าขนมปัง!Q:Q)+SUMIF('วางแผนBC,CJ'!$C:$C,'รับ-จ่าย ประจำวัน'!$B518,'วางแผนBC,CJ'!Q:Q)+SUMIF(RD!$C:$C,'รับ-จ่าย ประจำวัน'!$B518,RD!Q:Q)+SUMIF('FG,ออนไล,คัดแยก'!$C:$C,'รับ-จ่าย ประจำวัน'!$B518,'FG,ออนไล,คัดแยก'!Q:Q)</f>
        <v>0</v>
      </c>
      <c r="AY518" s="16">
        <f>SUMIF(เตรียมส่วนผสม!$C:$C,'รับ-จ่าย ประจำวัน'!$B518,เตรียมส่วนผสม!R:R)+SUMIF(กวนไส้!$C:$C,'รับ-จ่าย ประจำวัน'!$B518,กวนไส้!R:R)+SUMIF(ผลิต1!$C:$C,'รับ-จ่าย ประจำวัน'!$B518,ผลิต1!R:R)+SUMIF(ผลิต2!$C:$C,'รับ-จ่าย ประจำวัน'!$B518,ผลิต2!R:R)+SUMIF(เส้นแต่งหน้าขนมเค้ก!$C:$C,'รับ-จ่าย ประจำวัน'!$B518,เส้นแต่งหน้าขนมเค้ก!R:R)+SUMIF(แพ็ค!$C:$C,'รับ-จ่าย ประจำวัน'!$B518,แพ็ค!R:R)+SUMIF(ธุรการ!$C:$C,'รับ-จ่าย ประจำวัน'!$B518,ธุรการ!R:R)+SUMIF(เส้นแต่งหน้าขนมปัง!$C:$C,'รับ-จ่าย ประจำวัน'!$B518,เส้นแต่งหน้าขนมปัง!R:R)+SUMIF('วางแผนBC,CJ'!$C:$C,'รับ-จ่าย ประจำวัน'!$B518,'วางแผนBC,CJ'!R:R)+SUMIF(RD!$C:$C,'รับ-จ่าย ประจำวัน'!$B518,RD!R:R)+SUMIF('FG,ออนไล,คัดแยก'!$C:$C,'รับ-จ่าย ประจำวัน'!$B518,'FG,ออนไล,คัดแยก'!R:R)</f>
        <v>0</v>
      </c>
      <c r="AZ518" s="16">
        <f>SUMIF(เตรียมส่วนผสม!$C:$C,'รับ-จ่าย ประจำวัน'!$B518,เตรียมส่วนผสม!S:S)+SUMIF(กวนไส้!$C:$C,'รับ-จ่าย ประจำวัน'!$B518,กวนไส้!S:S)+SUMIF(ผลิต1!$C:$C,'รับ-จ่าย ประจำวัน'!$B518,ผลิต1!S:S)+SUMIF(ผลิต2!$C:$C,'รับ-จ่าย ประจำวัน'!$B518,ผลิต2!S:S)+SUMIF(เส้นแต่งหน้าขนมเค้ก!$C:$C,'รับ-จ่าย ประจำวัน'!$B518,เส้นแต่งหน้าขนมเค้ก!S:S)+SUMIF(แพ็ค!$C:$C,'รับ-จ่าย ประจำวัน'!$B518,แพ็ค!S:S)+SUMIF(ธุรการ!$C:$C,'รับ-จ่าย ประจำวัน'!$B518,ธุรการ!S:S)+SUMIF(เส้นแต่งหน้าขนมปัง!$C:$C,'รับ-จ่าย ประจำวัน'!$B518,เส้นแต่งหน้าขนมปัง!S:S)+SUMIF('วางแผนBC,CJ'!$C:$C,'รับ-จ่าย ประจำวัน'!$B518,'วางแผนBC,CJ'!S:S)+SUMIF(RD!$C:$C,'รับ-จ่าย ประจำวัน'!$B518,RD!S:S)+SUMIF('FG,ออนไล,คัดแยก'!$C:$C,'รับ-จ่าย ประจำวัน'!$B518,'FG,ออนไล,คัดแยก'!S:S)</f>
        <v>0</v>
      </c>
      <c r="BA518" s="16">
        <f>SUMIF(เตรียมส่วนผสม!$C:$C,'รับ-จ่าย ประจำวัน'!$B518,เตรียมส่วนผสม!T:T)+SUMIF(กวนไส้!$C:$C,'รับ-จ่าย ประจำวัน'!$B518,กวนไส้!T:T)+SUMIF(ผลิต1!$C:$C,'รับ-จ่าย ประจำวัน'!$B518,ผลิต1!T:T)+SUMIF(ผลิต2!$C:$C,'รับ-จ่าย ประจำวัน'!$B518,ผลิต2!T:T)+SUMIF(เส้นแต่งหน้าขนมเค้ก!$C:$C,'รับ-จ่าย ประจำวัน'!$B518,เส้นแต่งหน้าขนมเค้ก!T:T)+SUMIF(แพ็ค!$C:$C,'รับ-จ่าย ประจำวัน'!$B518,แพ็ค!T:T)+SUMIF(ธุรการ!$C:$C,'รับ-จ่าย ประจำวัน'!$B518,ธุรการ!T:T)+SUMIF(เส้นแต่งหน้าขนมปัง!$C:$C,'รับ-จ่าย ประจำวัน'!$B518,เส้นแต่งหน้าขนมปัง!T:T)+SUMIF('วางแผนBC,CJ'!$C:$C,'รับ-จ่าย ประจำวัน'!$B518,'วางแผนBC,CJ'!T:T)+SUMIF(RD!$C:$C,'รับ-จ่าย ประจำวัน'!$B518,RD!T:T)+SUMIF('FG,ออนไล,คัดแยก'!$C:$C,'รับ-จ่าย ประจำวัน'!$B518,'FG,ออนไล,คัดแยก'!T:T)</f>
        <v>0</v>
      </c>
      <c r="BB518" s="16">
        <f>SUMIF(เตรียมส่วนผสม!$C:$C,'รับ-จ่าย ประจำวัน'!$B518,เตรียมส่วนผสม!U:U)+SUMIF(กวนไส้!$C:$C,'รับ-จ่าย ประจำวัน'!$B518,กวนไส้!U:U)+SUMIF(ผลิต1!$C:$C,'รับ-จ่าย ประจำวัน'!$B518,ผลิต1!U:U)+SUMIF(ผลิต2!$C:$C,'รับ-จ่าย ประจำวัน'!$B518,ผลิต2!U:U)+SUMIF(เส้นแต่งหน้าขนมเค้ก!$C:$C,'รับ-จ่าย ประจำวัน'!$B518,เส้นแต่งหน้าขนมเค้ก!U:U)+SUMIF(แพ็ค!$C:$C,'รับ-จ่าย ประจำวัน'!$B518,แพ็ค!U:U)+SUMIF(ธุรการ!$C:$C,'รับ-จ่าย ประจำวัน'!$B518,ธุรการ!U:U)+SUMIF(เส้นแต่งหน้าขนมปัง!$C:$C,'รับ-จ่าย ประจำวัน'!$B518,เส้นแต่งหน้าขนมปัง!U:U)+SUMIF('วางแผนBC,CJ'!$C:$C,'รับ-จ่าย ประจำวัน'!$B518,'วางแผนBC,CJ'!U:U)+SUMIF(RD!$C:$C,'รับ-จ่าย ประจำวัน'!$B518,RD!U:U)+SUMIF('FG,ออนไล,คัดแยก'!$C:$C,'รับ-จ่าย ประจำวัน'!$B518,'FG,ออนไล,คัดแยก'!U:U)</f>
        <v>0</v>
      </c>
      <c r="BC518" s="16">
        <f>SUMIF(เตรียมส่วนผสม!$C:$C,'รับ-จ่าย ประจำวัน'!$B518,เตรียมส่วนผสม!V:V)+SUMIF(กวนไส้!$C:$C,'รับ-จ่าย ประจำวัน'!$B518,กวนไส้!V:V)+SUMIF(ผลิต1!$C:$C,'รับ-จ่าย ประจำวัน'!$B518,ผลิต1!V:V)+SUMIF(ผลิต2!$C:$C,'รับ-จ่าย ประจำวัน'!$B518,ผลิต2!V:V)+SUMIF(เส้นแต่งหน้าขนมเค้ก!$C:$C,'รับ-จ่าย ประจำวัน'!$B518,เส้นแต่งหน้าขนมเค้ก!V:V)+SUMIF(แพ็ค!$C:$C,'รับ-จ่าย ประจำวัน'!$B518,แพ็ค!V:V)+SUMIF(ธุรการ!$C:$C,'รับ-จ่าย ประจำวัน'!$B518,ธุรการ!V:V)+SUMIF(เส้นแต่งหน้าขนมปัง!$C:$C,'รับ-จ่าย ประจำวัน'!$B518,เส้นแต่งหน้าขนมปัง!V:V)+SUMIF('วางแผนBC,CJ'!$C:$C,'รับ-จ่าย ประจำวัน'!$B518,'วางแผนBC,CJ'!V:V)+SUMIF(RD!$C:$C,'รับ-จ่าย ประจำวัน'!$B518,RD!V:V)+SUMIF('FG,ออนไล,คัดแยก'!$C:$C,'รับ-จ่าย ประจำวัน'!$B518,'FG,ออนไล,คัดแยก'!V:V)</f>
        <v>0</v>
      </c>
      <c r="BD518" s="16">
        <f>SUMIF(เตรียมส่วนผสม!$C:$C,'รับ-จ่าย ประจำวัน'!$B518,เตรียมส่วนผสม!W:W)+SUMIF(กวนไส้!$C:$C,'รับ-จ่าย ประจำวัน'!$B518,กวนไส้!W:W)+SUMIF(ผลิต1!$C:$C,'รับ-จ่าย ประจำวัน'!$B518,ผลิต1!W:W)+SUMIF(ผลิต2!$C:$C,'รับ-จ่าย ประจำวัน'!$B518,ผลิต2!W:W)+SUMIF(เส้นแต่งหน้าขนมเค้ก!$C:$C,'รับ-จ่าย ประจำวัน'!$B518,เส้นแต่งหน้าขนมเค้ก!W:W)+SUMIF(แพ็ค!$C:$C,'รับ-จ่าย ประจำวัน'!$B518,แพ็ค!W:W)+SUMIF(ธุรการ!$C:$C,'รับ-จ่าย ประจำวัน'!$B518,ธุรการ!W:W)+SUMIF(เส้นแต่งหน้าขนมปัง!$C:$C,'รับ-จ่าย ประจำวัน'!$B518,เส้นแต่งหน้าขนมปัง!W:W)+SUMIF('วางแผนBC,CJ'!$C:$C,'รับ-จ่าย ประจำวัน'!$B518,'วางแผนBC,CJ'!W:W)+SUMIF(RD!$C:$C,'รับ-จ่าย ประจำวัน'!$B518,RD!W:W)+SUMIF('FG,ออนไล,คัดแยก'!$C:$C,'รับ-จ่าย ประจำวัน'!$B518,'FG,ออนไล,คัดแยก'!W:W)</f>
        <v>0</v>
      </c>
      <c r="BE518" s="16">
        <f>SUMIF(เตรียมส่วนผสม!$C:$C,'รับ-จ่าย ประจำวัน'!$B518,เตรียมส่วนผสม!X:X)+SUMIF(กวนไส้!$C:$C,'รับ-จ่าย ประจำวัน'!$B518,กวนไส้!X:X)+SUMIF(ผลิต1!$C:$C,'รับ-จ่าย ประจำวัน'!$B518,ผลิต1!X:X)+SUMIF(ผลิต2!$C:$C,'รับ-จ่าย ประจำวัน'!$B518,ผลิต2!X:X)+SUMIF(เส้นแต่งหน้าขนมเค้ก!$C:$C,'รับ-จ่าย ประจำวัน'!$B518,เส้นแต่งหน้าขนมเค้ก!X:X)+SUMIF(แพ็ค!$C:$C,'รับ-จ่าย ประจำวัน'!$B518,แพ็ค!X:X)+SUMIF(ธุรการ!$C:$C,'รับ-จ่าย ประจำวัน'!$B518,ธุรการ!X:X)+SUMIF(เส้นแต่งหน้าขนมปัง!$C:$C,'รับ-จ่าย ประจำวัน'!$B518,เส้นแต่งหน้าขนมปัง!X:X)+SUMIF('วางแผนBC,CJ'!$C:$C,'รับ-จ่าย ประจำวัน'!$B518,'วางแผนBC,CJ'!X:X)+SUMIF(RD!$C:$C,'รับ-จ่าย ประจำวัน'!$B518,RD!X:X)+SUMIF('FG,ออนไล,คัดแยก'!$C:$C,'รับ-จ่าย ประจำวัน'!$B518,'FG,ออนไล,คัดแยก'!X:X)</f>
        <v>0</v>
      </c>
      <c r="BF518" s="16">
        <f>SUMIF(เตรียมส่วนผสม!$C:$C,'รับ-จ่าย ประจำวัน'!$B518,เตรียมส่วนผสม!Y:Y)+SUMIF(กวนไส้!$C:$C,'รับ-จ่าย ประจำวัน'!$B518,กวนไส้!Y:Y)+SUMIF(ผลิต1!$C:$C,'รับ-จ่าย ประจำวัน'!$B518,ผลิต1!Y:Y)+SUMIF(ผลิต2!$C:$C,'รับ-จ่าย ประจำวัน'!$B518,ผลิต2!Y:Y)+SUMIF(เส้นแต่งหน้าขนมเค้ก!$C:$C,'รับ-จ่าย ประจำวัน'!$B518,เส้นแต่งหน้าขนมเค้ก!Y:Y)+SUMIF(แพ็ค!$C:$C,'รับ-จ่าย ประจำวัน'!$B518,แพ็ค!Y:Y)+SUMIF(ธุรการ!$C:$C,'รับ-จ่าย ประจำวัน'!$B518,ธุรการ!Y:Y)+SUMIF(เส้นแต่งหน้าขนมปัง!$C:$C,'รับ-จ่าย ประจำวัน'!$B518,เส้นแต่งหน้าขนมปัง!Y:Y)+SUMIF('วางแผนBC,CJ'!$C:$C,'รับ-จ่าย ประจำวัน'!$B518,'วางแผนBC,CJ'!Y:Y)+SUMIF(RD!$C:$C,'รับ-จ่าย ประจำวัน'!$B518,RD!Y:Y)+SUMIF('FG,ออนไล,คัดแยก'!$C:$C,'รับ-จ่าย ประจำวัน'!$B518,'FG,ออนไล,คัดแยก'!Y:Y)</f>
        <v>0</v>
      </c>
      <c r="BG518" s="16">
        <f>SUMIF(เตรียมส่วนผสม!$C:$C,'รับ-จ่าย ประจำวัน'!$B518,เตรียมส่วนผสม!Z:Z)+SUMIF(กวนไส้!$C:$C,'รับ-จ่าย ประจำวัน'!$B518,กวนไส้!Z:Z)+SUMIF(ผลิต1!$C:$C,'รับ-จ่าย ประจำวัน'!$B518,ผลิต1!Z:Z)+SUMIF(ผลิต2!$C:$C,'รับ-จ่าย ประจำวัน'!$B518,ผลิต2!Z:Z)+SUMIF(เส้นแต่งหน้าขนมเค้ก!$C:$C,'รับ-จ่าย ประจำวัน'!$B518,เส้นแต่งหน้าขนมเค้ก!Z:Z)+SUMIF(แพ็ค!$C:$C,'รับ-จ่าย ประจำวัน'!$B518,แพ็ค!Z:Z)+SUMIF(ธุรการ!$C:$C,'รับ-จ่าย ประจำวัน'!$B518,ธุรการ!Z:Z)+SUMIF(เส้นแต่งหน้าขนมปัง!$C:$C,'รับ-จ่าย ประจำวัน'!$B518,เส้นแต่งหน้าขนมปัง!Z:Z)+SUMIF('วางแผนBC,CJ'!$C:$C,'รับ-จ่าย ประจำวัน'!$B518,'วางแผนBC,CJ'!Z:Z)+SUMIF(RD!$C:$C,'รับ-จ่าย ประจำวัน'!$B518,RD!Z:Z)+SUMIF('FG,ออนไล,คัดแยก'!$C:$C,'รับ-จ่าย ประจำวัน'!$B518,'FG,ออนไล,คัดแยก'!Z:Z)</f>
        <v>0</v>
      </c>
      <c r="BH518" s="16">
        <f>SUMIF(เตรียมส่วนผสม!$C:$C,'รับ-จ่าย ประจำวัน'!$B518,เตรียมส่วนผสม!AA:AA)+SUMIF(กวนไส้!$C:$C,'รับ-จ่าย ประจำวัน'!$B518,กวนไส้!AA:AA)+SUMIF(ผลิต1!$C:$C,'รับ-จ่าย ประจำวัน'!$B518,ผลิต1!AA:AA)+SUMIF(ผลิต2!$C:$C,'รับ-จ่าย ประจำวัน'!$B518,ผลิต2!AA:AA)+SUMIF(เส้นแต่งหน้าขนมเค้ก!$C:$C,'รับ-จ่าย ประจำวัน'!$B518,เส้นแต่งหน้าขนมเค้ก!AA:AA)+SUMIF(แพ็ค!$C:$C,'รับ-จ่าย ประจำวัน'!$B518,แพ็ค!AA:AA)+SUMIF(ธุรการ!$C:$C,'รับ-จ่าย ประจำวัน'!$B518,ธุรการ!AA:AA)+SUMIF(เส้นแต่งหน้าขนมปัง!$C:$C,'รับ-จ่าย ประจำวัน'!$B518,เส้นแต่งหน้าขนมปัง!AA:AA)+SUMIF('วางแผนBC,CJ'!$C:$C,'รับ-จ่าย ประจำวัน'!$B518,'วางแผนBC,CJ'!AA:AA)+SUMIF(RD!$C:$C,'รับ-จ่าย ประจำวัน'!$B518,RD!AA:AA)+SUMIF('FG,ออนไล,คัดแยก'!$C:$C,'รับ-จ่าย ประจำวัน'!$B518,'FG,ออนไล,คัดแยก'!AA:AA)</f>
        <v>0</v>
      </c>
      <c r="BI518" s="16">
        <f>SUMIF(เตรียมส่วนผสม!$C:$C,'รับ-จ่าย ประจำวัน'!$B518,เตรียมส่วนผสม!AB:AB)+SUMIF(กวนไส้!$C:$C,'รับ-จ่าย ประจำวัน'!$B518,กวนไส้!AB:AB)+SUMIF(ผลิต1!$C:$C,'รับ-จ่าย ประจำวัน'!$B518,ผลิต1!AB:AB)+SUMIF(ผลิต2!$C:$C,'รับ-จ่าย ประจำวัน'!$B518,ผลิต2!AB:AB)+SUMIF(เส้นแต่งหน้าขนมเค้ก!$C:$C,'รับ-จ่าย ประจำวัน'!$B518,เส้นแต่งหน้าขนมเค้ก!AB:AB)+SUMIF(แพ็ค!$C:$C,'รับ-จ่าย ประจำวัน'!$B518,แพ็ค!AB:AB)+SUMIF(ธุรการ!$C:$C,'รับ-จ่าย ประจำวัน'!$B518,ธุรการ!AB:AB)+SUMIF(เส้นแต่งหน้าขนมปัง!$C:$C,'รับ-จ่าย ประจำวัน'!$B518,เส้นแต่งหน้าขนมปัง!AB:AB)+SUMIF('วางแผนBC,CJ'!$C:$C,'รับ-จ่าย ประจำวัน'!$B518,'วางแผนBC,CJ'!AB:AB)+SUMIF(RD!$C:$C,'รับ-จ่าย ประจำวัน'!$B518,RD!AB:AB)+SUMIF('FG,ออนไล,คัดแยก'!$C:$C,'รับ-จ่าย ประจำวัน'!$B518,'FG,ออนไล,คัดแยก'!AB:AB)</f>
        <v>0</v>
      </c>
      <c r="BJ518" s="16">
        <f>SUMIF(เตรียมส่วนผสม!$C:$C,'รับ-จ่าย ประจำวัน'!$B518,เตรียมส่วนผสม!AC:AC)+SUMIF(กวนไส้!$C:$C,'รับ-จ่าย ประจำวัน'!$B518,กวนไส้!AC:AC)+SUMIF(ผลิต1!$C:$C,'รับ-จ่าย ประจำวัน'!$B518,ผลิต1!AC:AC)+SUMIF(ผลิต2!$C:$C,'รับ-จ่าย ประจำวัน'!$B518,ผลิต2!AC:AC)+SUMIF(เส้นแต่งหน้าขนมเค้ก!$C:$C,'รับ-จ่าย ประจำวัน'!$B518,เส้นแต่งหน้าขนมเค้ก!AC:AC)+SUMIF(แพ็ค!$C:$C,'รับ-จ่าย ประจำวัน'!$B518,แพ็ค!AC:AC)+SUMIF(ธุรการ!$C:$C,'รับ-จ่าย ประจำวัน'!$B518,ธุรการ!AC:AC)+SUMIF(เส้นแต่งหน้าขนมปัง!$C:$C,'รับ-จ่าย ประจำวัน'!$B518,เส้นแต่งหน้าขนมปัง!AC:AC)+SUMIF('วางแผนBC,CJ'!$C:$C,'รับ-จ่าย ประจำวัน'!$B518,'วางแผนBC,CJ'!AC:AC)+SUMIF(RD!$C:$C,'รับ-จ่าย ประจำวัน'!$B518,RD!AC:AC)+SUMIF('FG,ออนไล,คัดแยก'!$C:$C,'รับ-จ่าย ประจำวัน'!$B518,'FG,ออนไล,คัดแยก'!AC:AC)</f>
        <v>0</v>
      </c>
      <c r="BK518" s="16">
        <f>SUMIF(เตรียมส่วนผสม!$C:$C,'รับ-จ่าย ประจำวัน'!$B518,เตรียมส่วนผสม!AD:AD)+SUMIF(กวนไส้!$C:$C,'รับ-จ่าย ประจำวัน'!$B518,กวนไส้!AD:AD)+SUMIF(ผลิต1!$C:$C,'รับ-จ่าย ประจำวัน'!$B518,ผลิต1!AD:AD)+SUMIF(ผลิต2!$C:$C,'รับ-จ่าย ประจำวัน'!$B518,ผลิต2!AD:AD)+SUMIF(เส้นแต่งหน้าขนมเค้ก!$C:$C,'รับ-จ่าย ประจำวัน'!$B518,เส้นแต่งหน้าขนมเค้ก!AD:AD)+SUMIF(แพ็ค!$C:$C,'รับ-จ่าย ประจำวัน'!$B518,แพ็ค!AD:AD)+SUMIF(ธุรการ!$C:$C,'รับ-จ่าย ประจำวัน'!$B518,ธุรการ!AD:AD)+SUMIF(เส้นแต่งหน้าขนมปัง!$C:$C,'รับ-จ่าย ประจำวัน'!$B518,เส้นแต่งหน้าขนมปัง!AD:AD)+SUMIF('วางแผนBC,CJ'!$C:$C,'รับ-จ่าย ประจำวัน'!$B518,'วางแผนBC,CJ'!AD:AD)+SUMIF(RD!$C:$C,'รับ-จ่าย ประจำวัน'!$B518,RD!AD:AD)+SUMIF('FG,ออนไล,คัดแยก'!$C:$C,'รับ-จ่าย ประจำวัน'!$B518,'FG,ออนไล,คัดแยก'!AD:AD)</f>
        <v>0</v>
      </c>
      <c r="BL518" s="16">
        <f>SUMIF(เตรียมส่วนผสม!$C:$C,'รับ-จ่าย ประจำวัน'!$B518,เตรียมส่วนผสม!AE:AE)+SUMIF(กวนไส้!$C:$C,'รับ-จ่าย ประจำวัน'!$B518,กวนไส้!AE:AE)+SUMIF(ผลิต1!$C:$C,'รับ-จ่าย ประจำวัน'!$B518,ผลิต1!AE:AE)+SUMIF(ผลิต2!$C:$C,'รับ-จ่าย ประจำวัน'!$B518,ผลิต2!AE:AE)+SUMIF(เส้นแต่งหน้าขนมเค้ก!$C:$C,'รับ-จ่าย ประจำวัน'!$B518,เส้นแต่งหน้าขนมเค้ก!AE:AE)+SUMIF(แพ็ค!$C:$C,'รับ-จ่าย ประจำวัน'!$B518,แพ็ค!AE:AE)+SUMIF(ธุรการ!$C:$C,'รับ-จ่าย ประจำวัน'!$B518,ธุรการ!AE:AE)+SUMIF(เส้นแต่งหน้าขนมปัง!$C:$C,'รับ-จ่าย ประจำวัน'!$B518,เส้นแต่งหน้าขนมปัง!AE:AE)+SUMIF('วางแผนBC,CJ'!$C:$C,'รับ-จ่าย ประจำวัน'!$B518,'วางแผนBC,CJ'!AE:AE)+SUMIF(RD!$C:$C,'รับ-จ่าย ประจำวัน'!$B518,RD!AE:AE)+SUMIF('FG,ออนไล,คัดแยก'!$C:$C,'รับ-จ่าย ประจำวัน'!$B518,'FG,ออนไล,คัดแยก'!AE:AE)</f>
        <v>0</v>
      </c>
      <c r="BM518" s="16">
        <f>SUMIF(เตรียมส่วนผสม!$C:$C,'รับ-จ่าย ประจำวัน'!$B518,เตรียมส่วนผสม!AF:AF)+SUMIF(กวนไส้!$C:$C,'รับ-จ่าย ประจำวัน'!$B518,กวนไส้!AF:AF)+SUMIF(ผลิต1!$C:$C,'รับ-จ่าย ประจำวัน'!$B518,ผลิต1!AF:AF)+SUMIF(ผลิต2!$C:$C,'รับ-จ่าย ประจำวัน'!$B518,ผลิต2!AF:AF)+SUMIF(เส้นแต่งหน้าขนมเค้ก!$C:$C,'รับ-จ่าย ประจำวัน'!$B518,เส้นแต่งหน้าขนมเค้ก!AF:AF)+SUMIF(แพ็ค!$C:$C,'รับ-จ่าย ประจำวัน'!$B518,แพ็ค!AF:AF)+SUMIF(ธุรการ!$C:$C,'รับ-จ่าย ประจำวัน'!$B518,ธุรการ!AF:AF)+SUMIF(เส้นแต่งหน้าขนมปัง!$C:$C,'รับ-จ่าย ประจำวัน'!$B518,เส้นแต่งหน้าขนมปัง!AF:AF)+SUMIF('วางแผนBC,CJ'!$C:$C,'รับ-จ่าย ประจำวัน'!$B518,'วางแผนBC,CJ'!AF:AF)+SUMIF(RD!$C:$C,'รับ-จ่าย ประจำวัน'!$B518,RD!AF:AF)+SUMIF('FG,ออนไล,คัดแยก'!$C:$C,'รับ-จ่าย ประจำวัน'!$B518,'FG,ออนไล,คัดแยก'!AF:AF)</f>
        <v>0</v>
      </c>
      <c r="BN518" s="16">
        <f>SUMIF(เตรียมส่วนผสม!$C:$C,'รับ-จ่าย ประจำวัน'!$B518,เตรียมส่วนผสม!AG:AG)+SUMIF(กวนไส้!$C:$C,'รับ-จ่าย ประจำวัน'!$B518,กวนไส้!AG:AG)+SUMIF(ผลิต1!$C:$C,'รับ-จ่าย ประจำวัน'!$B518,ผลิต1!AG:AG)+SUMIF(ผลิต2!$C:$C,'รับ-จ่าย ประจำวัน'!$B518,ผลิต2!AG:AG)+SUMIF(เส้นแต่งหน้าขนมเค้ก!$C:$C,'รับ-จ่าย ประจำวัน'!$B518,เส้นแต่งหน้าขนมเค้ก!AG:AG)+SUMIF(แพ็ค!$C:$C,'รับ-จ่าย ประจำวัน'!$B518,แพ็ค!AG:AG)+SUMIF(ธุรการ!$C:$C,'รับ-จ่าย ประจำวัน'!$B518,ธุรการ!AG:AG)+SUMIF(เส้นแต่งหน้าขนมปัง!$C:$C,'รับ-จ่าย ประจำวัน'!$B518,เส้นแต่งหน้าขนมปัง!AG:AG)+SUMIF('วางแผนBC,CJ'!$C:$C,'รับ-จ่าย ประจำวัน'!$B518,'วางแผนBC,CJ'!AG:AG)+SUMIF(RD!$C:$C,'รับ-จ่าย ประจำวัน'!$B518,RD!AG:AG)+SUMIF('FG,ออนไล,คัดแยก'!$C:$C,'รับ-จ่าย ประจำวัน'!$B518,'FG,ออนไล,คัดแยก'!AG:AG)</f>
        <v>0</v>
      </c>
      <c r="BO518" s="16">
        <f>SUMIF(เตรียมส่วนผสม!$C:$C,'รับ-จ่าย ประจำวัน'!$B518,เตรียมส่วนผสม!AH:AH)+SUMIF(กวนไส้!$C:$C,'รับ-จ่าย ประจำวัน'!$B518,กวนไส้!AH:AH)+SUMIF(ผลิต1!$C:$C,'รับ-จ่าย ประจำวัน'!$B518,ผลิต1!AH:AH)+SUMIF(ผลิต2!$C:$C,'รับ-จ่าย ประจำวัน'!$B518,ผลิต2!AH:AH)+SUMIF(เส้นแต่งหน้าขนมเค้ก!$C:$C,'รับ-จ่าย ประจำวัน'!$B518,เส้นแต่งหน้าขนมเค้ก!AH:AH)+SUMIF(แพ็ค!$C:$C,'รับ-จ่าย ประจำวัน'!$B518,แพ็ค!AH:AH)+SUMIF(ธุรการ!$C:$C,'รับ-จ่าย ประจำวัน'!$B518,ธุรการ!AH:AH)+SUMIF(เส้นแต่งหน้าขนมปัง!$C:$C,'รับ-จ่าย ประจำวัน'!$B518,เส้นแต่งหน้าขนมปัง!AH:AH)+SUMIF('วางแผนBC,CJ'!$C:$C,'รับ-จ่าย ประจำวัน'!$B518,'วางแผนBC,CJ'!AH:AH)+SUMIF(RD!$C:$C,'รับ-จ่าย ประจำวัน'!$B518,RD!AH:AH)+SUMIF('FG,ออนไล,คัดแยก'!$C:$C,'รับ-จ่าย ประจำวัน'!$B518,'FG,ออนไล,คัดแยก'!AH:AH)</f>
        <v>0</v>
      </c>
      <c r="BP518" s="16">
        <f>SUMIF(เตรียมส่วนผสม!$C:$C,'รับ-จ่าย ประจำวัน'!$B518,เตรียมส่วนผสม!AI:AI)+SUMIF(กวนไส้!$C:$C,'รับ-จ่าย ประจำวัน'!$B518,กวนไส้!AI:AI)+SUMIF(ผลิต1!$C:$C,'รับ-จ่าย ประจำวัน'!$B518,ผลิต1!AI:AI)+SUMIF(ผลิต2!$C:$C,'รับ-จ่าย ประจำวัน'!$B518,ผลิต2!AI:AI)+SUMIF(เส้นแต่งหน้าขนมเค้ก!$C:$C,'รับ-จ่าย ประจำวัน'!$B518,เส้นแต่งหน้าขนมเค้ก!AI:AI)+SUMIF(แพ็ค!$C:$C,'รับ-จ่าย ประจำวัน'!$B518,แพ็ค!AI:AI)+SUMIF(ธุรการ!$C:$C,'รับ-จ่าย ประจำวัน'!$B518,ธุรการ!AI:AI)+SUMIF(เส้นแต่งหน้าขนมปัง!$C:$C,'รับ-จ่าย ประจำวัน'!$B518,เส้นแต่งหน้าขนมปัง!AI:AI)+SUMIF('วางแผนBC,CJ'!$C:$C,'รับ-จ่าย ประจำวัน'!$B518,'วางแผนBC,CJ'!AI:AI)+SUMIF(RD!$C:$C,'รับ-จ่าย ประจำวัน'!$B518,RD!AI:AI)+SUMIF('FG,ออนไล,คัดแยก'!$C:$C,'รับ-จ่าย ประจำวัน'!$B518,'FG,ออนไล,คัดแยก'!AI:AI)</f>
        <v>0</v>
      </c>
      <c r="BQ518" s="16">
        <f>SUMIF(เตรียมส่วนผสม!$C:$C,'รับ-จ่าย ประจำวัน'!$B518,เตรียมส่วนผสม!AJ:AJ)+SUMIF(กวนไส้!$C:$C,'รับ-จ่าย ประจำวัน'!$B518,กวนไส้!AJ:AJ)+SUMIF(ผลิต1!$C:$C,'รับ-จ่าย ประจำวัน'!$B518,ผลิต1!AJ:AJ)+SUMIF(ผลิต2!$C:$C,'รับ-จ่าย ประจำวัน'!$B518,ผลิต2!AJ:AJ)+SUMIF(เส้นแต่งหน้าขนมเค้ก!$C:$C,'รับ-จ่าย ประจำวัน'!$B518,เส้นแต่งหน้าขนมเค้ก!AJ:AJ)+SUMIF(แพ็ค!$C:$C,'รับ-จ่าย ประจำวัน'!$B518,แพ็ค!AJ:AJ)+SUMIF(ธุรการ!$C:$C,'รับ-จ่าย ประจำวัน'!$B518,ธุรการ!AJ:AJ)+SUMIF(เส้นแต่งหน้าขนมปัง!$C:$C,'รับ-จ่าย ประจำวัน'!$B518,เส้นแต่งหน้าขนมปัง!AJ:AJ)+SUMIF('วางแผนBC,CJ'!$C:$C,'รับ-จ่าย ประจำวัน'!$B518,'วางแผนBC,CJ'!AJ:AJ)+SUMIF(RD!$C:$C,'รับ-จ่าย ประจำวัน'!$B518,RD!AJ:AJ)+SUMIF('FG,ออนไล,คัดแยก'!$C:$C,'รับ-จ่าย ประจำวัน'!$B518,'FG,ออนไล,คัดแยก'!AJ:AJ)</f>
        <v>0</v>
      </c>
      <c r="BR518" s="16">
        <f>SUMIF(เตรียมส่วนผสม!$C:$C,'รับ-จ่าย ประจำวัน'!$B518,เตรียมส่วนผสม!AK:AK)+SUMIF(กวนไส้!$C:$C,'รับ-จ่าย ประจำวัน'!$B518,กวนไส้!AK:AK)+SUMIF(ผลิต1!$C:$C,'รับ-จ่าย ประจำวัน'!$B518,ผลิต1!AK:AK)+SUMIF(ผลิต2!$C:$C,'รับ-จ่าย ประจำวัน'!$B518,ผลิต2!AK:AK)+SUMIF(เส้นแต่งหน้าขนมเค้ก!$C:$C,'รับ-จ่าย ประจำวัน'!$B518,เส้นแต่งหน้าขนมเค้ก!AK:AK)+SUMIF(แพ็ค!$C:$C,'รับ-จ่าย ประจำวัน'!$B518,แพ็ค!AK:AK)+SUMIF(ธุรการ!$C:$C,'รับ-จ่าย ประจำวัน'!$B518,ธุรการ!AK:AK)+SUMIF(เส้นแต่งหน้าขนมปัง!$C:$C,'รับ-จ่าย ประจำวัน'!$B518,เส้นแต่งหน้าขนมปัง!AK:AK)+SUMIF('วางแผนBC,CJ'!$C:$C,'รับ-จ่าย ประจำวัน'!$B518,'วางแผนBC,CJ'!AK:AK)+SUMIF(RD!$C:$C,'รับ-จ่าย ประจำวัน'!$B518,RD!AK:AK)+SUMIF('FG,ออนไล,คัดแยก'!$C:$C,'รับ-จ่าย ประจำวัน'!$B518,'FG,ออนไล,คัดแยก'!AK:AK)</f>
        <v>0</v>
      </c>
      <c r="BS518" s="16">
        <f>SUMIF(เตรียมส่วนผสม!$C:$C,'รับ-จ่าย ประจำวัน'!$B518,เตรียมส่วนผสม!AL:AL)+SUMIF(กวนไส้!$C:$C,'รับ-จ่าย ประจำวัน'!$B518,กวนไส้!AL:AL)+SUMIF(ผลิต1!$C:$C,'รับ-จ่าย ประจำวัน'!$B518,ผลิต1!AL:AL)+SUMIF(ผลิต2!$C:$C,'รับ-จ่าย ประจำวัน'!$B518,ผลิต2!AL:AL)+SUMIF(เส้นแต่งหน้าขนมเค้ก!$C:$C,'รับ-จ่าย ประจำวัน'!$B518,เส้นแต่งหน้าขนมเค้ก!AL:AL)+SUMIF(แพ็ค!$C:$C,'รับ-จ่าย ประจำวัน'!$B518,แพ็ค!AL:AL)+SUMIF(ธุรการ!$C:$C,'รับ-จ่าย ประจำวัน'!$B518,ธุรการ!AL:AL)+SUMIF(เส้นแต่งหน้าขนมปัง!$C:$C,'รับ-จ่าย ประจำวัน'!$B518,เส้นแต่งหน้าขนมปัง!AL:AL)+SUMIF('วางแผนBC,CJ'!$C:$C,'รับ-จ่าย ประจำวัน'!$B518,'วางแผนBC,CJ'!AL:AL)+SUMIF(RD!$C:$C,'รับ-จ่าย ประจำวัน'!$B518,RD!AL:AL)+SUMIF('FG,ออนไล,คัดแยก'!$C:$C,'รับ-จ่าย ประจำวัน'!$B518,'FG,ออนไล,คัดแยก'!AL:AL)</f>
        <v>0</v>
      </c>
      <c r="BT518" s="18">
        <f t="shared" si="107"/>
        <v>0</v>
      </c>
      <c r="BU518" s="116"/>
      <c r="BV518" s="146">
        <f t="shared" si="108"/>
        <v>2349</v>
      </c>
      <c r="BW518" s="183">
        <v>30</v>
      </c>
      <c r="BX518" s="172">
        <f t="shared" si="114"/>
        <v>0</v>
      </c>
      <c r="BY518" s="188" t="e">
        <f t="shared" si="112"/>
        <v>#DIV/0!</v>
      </c>
      <c r="BZ518" s="180" t="e">
        <f t="shared" ca="1" si="109"/>
        <v>#DIV/0!</v>
      </c>
      <c r="CA518" s="153"/>
      <c r="CB518" s="93"/>
      <c r="CC518" s="93"/>
      <c r="CD518" s="93"/>
      <c r="CE518" s="93"/>
      <c r="CF518" s="93"/>
      <c r="CG518" s="93"/>
      <c r="CH518" s="93"/>
      <c r="CI518" s="93"/>
      <c r="CJ518" s="97"/>
      <c r="CK518" s="9">
        <f t="shared" si="113"/>
        <v>2349</v>
      </c>
    </row>
    <row r="519" spans="1:89" hidden="1" x14ac:dyDescent="0.5">
      <c r="A519" s="149"/>
      <c r="B519" s="34">
        <v>1023401118</v>
      </c>
      <c r="C519" s="156" t="s">
        <v>1892</v>
      </c>
      <c r="D519" s="141" t="s">
        <v>91</v>
      </c>
      <c r="E519" s="25"/>
      <c r="F519" s="132"/>
      <c r="G519" s="25"/>
      <c r="H519" s="12">
        <v>0</v>
      </c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11"/>
      <c r="AF519" s="11"/>
      <c r="AG519" s="11"/>
      <c r="AH519" s="11"/>
      <c r="AI519" s="25"/>
      <c r="AJ519" s="25"/>
      <c r="AK519" s="25"/>
      <c r="AL519" s="25"/>
      <c r="AM519" s="25"/>
      <c r="AN519" s="15">
        <f t="shared" si="111"/>
        <v>0</v>
      </c>
      <c r="AO519" s="16">
        <f>SUMIF(เตรียมส่วนผสม!$C:$C,'รับ-จ่าย ประจำวัน'!$B519,เตรียมส่วนผสม!H:H)+SUMIF(กวนไส้!$C:$C,'รับ-จ่าย ประจำวัน'!$B519,กวนไส้!H:H)+SUMIF(ผลิต1!$C:$C,'รับ-จ่าย ประจำวัน'!$B519,ผลิต1!H:H)+SUMIF(ผลิต2!$C:$C,'รับ-จ่าย ประจำวัน'!$B519,ผลิต2!H:H)+SUMIF(เส้นแต่งหน้าขนมเค้ก!$C:$C,'รับ-จ่าย ประจำวัน'!$B519,เส้นแต่งหน้าขนมเค้ก!H:H)+SUMIF(แพ็ค!$C:$C,'รับ-จ่าย ประจำวัน'!$B519,แพ็ค!H:H)+SUMIF(ธุรการ!$C:$C,'รับ-จ่าย ประจำวัน'!$B519,ธุรการ!H:H)+SUMIF(เส้นแต่งหน้าขนมปัง!$C:$C,'รับ-จ่าย ประจำวัน'!$B519,เส้นแต่งหน้าขนมปัง!H:H)+SUMIF('วางแผนBC,CJ'!$C:$C,'รับ-จ่าย ประจำวัน'!$B519,'วางแผนBC,CJ'!H:H)+SUMIF(RD!$C:$C,'รับ-จ่าย ประจำวัน'!$B519,RD!H:H)+SUMIF('FG,ออนไล,คัดแยก'!$C:$C,'รับ-จ่าย ประจำวัน'!$B519,'FG,ออนไล,คัดแยก'!H:H)</f>
        <v>0</v>
      </c>
      <c r="AP519" s="16">
        <f>SUMIF(เตรียมส่วนผสม!$C:$C,'รับ-จ่าย ประจำวัน'!$B519,เตรียมส่วนผสม!I:I)+SUMIF(กวนไส้!$C:$C,'รับ-จ่าย ประจำวัน'!$B519,กวนไส้!I:I)+SUMIF(ผลิต1!$C:$C,'รับ-จ่าย ประจำวัน'!$B519,ผลิต1!I:I)+SUMIF(ผลิต2!$C:$C,'รับ-จ่าย ประจำวัน'!$B519,ผลิต2!I:I)+SUMIF(เส้นแต่งหน้าขนมเค้ก!$C:$C,'รับ-จ่าย ประจำวัน'!$B519,เส้นแต่งหน้าขนมเค้ก!I:I)+SUMIF(แพ็ค!$C:$C,'รับ-จ่าย ประจำวัน'!$B519,แพ็ค!I:I)+SUMIF(ธุรการ!$C:$C,'รับ-จ่าย ประจำวัน'!$B519,ธุรการ!I:I)+SUMIF(เส้นแต่งหน้าขนมปัง!$C:$C,'รับ-จ่าย ประจำวัน'!$B519,เส้นแต่งหน้าขนมปัง!I:I)+SUMIF('วางแผนBC,CJ'!$C:$C,'รับ-จ่าย ประจำวัน'!$B519,'วางแผนBC,CJ'!I:I)+SUMIF(RD!$C:$C,'รับ-จ่าย ประจำวัน'!$B519,RD!I:I)+SUMIF('FG,ออนไล,คัดแยก'!$C:$C,'รับ-จ่าย ประจำวัน'!$B519,'FG,ออนไล,คัดแยก'!I:I)</f>
        <v>0</v>
      </c>
      <c r="AQ519" s="16">
        <f>SUMIF(เตรียมส่วนผสม!$C:$C,'รับ-จ่าย ประจำวัน'!$B519,เตรียมส่วนผสม!J:J)+SUMIF(กวนไส้!$C:$C,'รับ-จ่าย ประจำวัน'!$B519,กวนไส้!J:J)+SUMIF(ผลิต1!$C:$C,'รับ-จ่าย ประจำวัน'!$B519,ผลิต1!J:J)+SUMIF(ผลิต2!$C:$C,'รับ-จ่าย ประจำวัน'!$B519,ผลิต2!J:J)+SUMIF(เส้นแต่งหน้าขนมเค้ก!$C:$C,'รับ-จ่าย ประจำวัน'!$B519,เส้นแต่งหน้าขนมเค้ก!J:J)+SUMIF(แพ็ค!$C:$C,'รับ-จ่าย ประจำวัน'!$B519,แพ็ค!J:J)+SUMIF(ธุรการ!$C:$C,'รับ-จ่าย ประจำวัน'!$B519,ธุรการ!J:J)+SUMIF(เส้นแต่งหน้าขนมปัง!$C:$C,'รับ-จ่าย ประจำวัน'!$B519,เส้นแต่งหน้าขนมปัง!J:J)+SUMIF('วางแผนBC,CJ'!$C:$C,'รับ-จ่าย ประจำวัน'!$B519,'วางแผนBC,CJ'!J:J)+SUMIF(RD!$C:$C,'รับ-จ่าย ประจำวัน'!$B519,RD!J:J)+SUMIF('FG,ออนไล,คัดแยก'!$C:$C,'รับ-จ่าย ประจำวัน'!$B519,'FG,ออนไล,คัดแยก'!J:J)</f>
        <v>0</v>
      </c>
      <c r="AR519" s="16">
        <f>SUMIF(เตรียมส่วนผสม!$C:$C,'รับ-จ่าย ประจำวัน'!$B519,เตรียมส่วนผสม!K:K)+SUMIF(กวนไส้!$C:$C,'รับ-จ่าย ประจำวัน'!$B519,กวนไส้!K:K)+SUMIF(ผลิต1!$C:$C,'รับ-จ่าย ประจำวัน'!$B519,ผลิต1!K:K)+SUMIF(ผลิต2!$C:$C,'รับ-จ่าย ประจำวัน'!$B519,ผลิต2!K:K)+SUMIF(เส้นแต่งหน้าขนมเค้ก!$C:$C,'รับ-จ่าย ประจำวัน'!$B519,เส้นแต่งหน้าขนมเค้ก!K:K)+SUMIF(แพ็ค!$C:$C,'รับ-จ่าย ประจำวัน'!$B519,แพ็ค!K:K)+SUMIF(ธุรการ!$C:$C,'รับ-จ่าย ประจำวัน'!$B519,ธุรการ!K:K)+SUMIF(เส้นแต่งหน้าขนมปัง!$C:$C,'รับ-จ่าย ประจำวัน'!$B519,เส้นแต่งหน้าขนมปัง!K:K)+SUMIF('วางแผนBC,CJ'!$C:$C,'รับ-จ่าย ประจำวัน'!$B519,'วางแผนBC,CJ'!K:K)+SUMIF(RD!$C:$C,'รับ-จ่าย ประจำวัน'!$B519,RD!K:K)+SUMIF('FG,ออนไล,คัดแยก'!$C:$C,'รับ-จ่าย ประจำวัน'!$B519,'FG,ออนไล,คัดแยก'!K:K)</f>
        <v>0</v>
      </c>
      <c r="AS519" s="16">
        <f>SUMIF(เตรียมส่วนผสม!$C:$C,'รับ-จ่าย ประจำวัน'!$B519,เตรียมส่วนผสม!L:L)+SUMIF(กวนไส้!$C:$C,'รับ-จ่าย ประจำวัน'!$B519,กวนไส้!L:L)+SUMIF(ผลิต1!$C:$C,'รับ-จ่าย ประจำวัน'!$B519,ผลิต1!L:L)+SUMIF(ผลิต2!$C:$C,'รับ-จ่าย ประจำวัน'!$B519,ผลิต2!L:L)+SUMIF(เส้นแต่งหน้าขนมเค้ก!$C:$C,'รับ-จ่าย ประจำวัน'!$B519,เส้นแต่งหน้าขนมเค้ก!L:L)+SUMIF(แพ็ค!$C:$C,'รับ-จ่าย ประจำวัน'!$B519,แพ็ค!L:L)+SUMIF(ธุรการ!$C:$C,'รับ-จ่าย ประจำวัน'!$B519,ธุรการ!L:L)+SUMIF(เส้นแต่งหน้าขนมปัง!$C:$C,'รับ-จ่าย ประจำวัน'!$B519,เส้นแต่งหน้าขนมปัง!L:L)+SUMIF('วางแผนBC,CJ'!$C:$C,'รับ-จ่าย ประจำวัน'!$B519,'วางแผนBC,CJ'!L:L)+SUMIF(RD!$C:$C,'รับ-จ่าย ประจำวัน'!$B519,RD!L:L)+SUMIF('FG,ออนไล,คัดแยก'!$C:$C,'รับ-จ่าย ประจำวัน'!$B519,'FG,ออนไล,คัดแยก'!L:L)</f>
        <v>0</v>
      </c>
      <c r="AT519" s="16">
        <f>SUMIF(เตรียมส่วนผสม!$C:$C,'รับ-จ่าย ประจำวัน'!$B519,เตรียมส่วนผสม!M:M)+SUMIF(กวนไส้!$C:$C,'รับ-จ่าย ประจำวัน'!$B519,กวนไส้!M:M)+SUMIF(ผลิต1!$C:$C,'รับ-จ่าย ประจำวัน'!$B519,ผลิต1!M:M)+SUMIF(ผลิต2!$C:$C,'รับ-จ่าย ประจำวัน'!$B519,ผลิต2!M:M)+SUMIF(เส้นแต่งหน้าขนมเค้ก!$C:$C,'รับ-จ่าย ประจำวัน'!$B519,เส้นแต่งหน้าขนมเค้ก!M:M)+SUMIF(แพ็ค!$C:$C,'รับ-จ่าย ประจำวัน'!$B519,แพ็ค!M:M)+SUMIF(ธุรการ!$C:$C,'รับ-จ่าย ประจำวัน'!$B519,ธุรการ!M:M)+SUMIF(เส้นแต่งหน้าขนมปัง!$C:$C,'รับ-จ่าย ประจำวัน'!$B519,เส้นแต่งหน้าขนมปัง!M:M)+SUMIF('วางแผนBC,CJ'!$C:$C,'รับ-จ่าย ประจำวัน'!$B519,'วางแผนBC,CJ'!M:M)+SUMIF(RD!$C:$C,'รับ-จ่าย ประจำวัน'!$B519,RD!M:M)+SUMIF('FG,ออนไล,คัดแยก'!$C:$C,'รับ-จ่าย ประจำวัน'!$B519,'FG,ออนไล,คัดแยก'!M:M)</f>
        <v>0</v>
      </c>
      <c r="AU519" s="16">
        <f>SUMIF(เตรียมส่วนผสม!$C:$C,'รับ-จ่าย ประจำวัน'!$B519,เตรียมส่วนผสม!N:N)+SUMIF(กวนไส้!$C:$C,'รับ-จ่าย ประจำวัน'!$B519,กวนไส้!N:N)+SUMIF(ผลิต1!$C:$C,'รับ-จ่าย ประจำวัน'!$B519,ผลิต1!N:N)+SUMIF(ผลิต2!$C:$C,'รับ-จ่าย ประจำวัน'!$B519,ผลิต2!N:N)+SUMIF(เส้นแต่งหน้าขนมเค้ก!$C:$C,'รับ-จ่าย ประจำวัน'!$B519,เส้นแต่งหน้าขนมเค้ก!N:N)+SUMIF(แพ็ค!$C:$C,'รับ-จ่าย ประจำวัน'!$B519,แพ็ค!N:N)+SUMIF(ธุรการ!$C:$C,'รับ-จ่าย ประจำวัน'!$B519,ธุรการ!N:N)+SUMIF(เส้นแต่งหน้าขนมปัง!$C:$C,'รับ-จ่าย ประจำวัน'!$B519,เส้นแต่งหน้าขนมปัง!N:N)+SUMIF('วางแผนBC,CJ'!$C:$C,'รับ-จ่าย ประจำวัน'!$B519,'วางแผนBC,CJ'!N:N)+SUMIF(RD!$C:$C,'รับ-จ่าย ประจำวัน'!$B519,RD!N:N)+SUMIF('FG,ออนไล,คัดแยก'!$C:$C,'รับ-จ่าย ประจำวัน'!$B519,'FG,ออนไล,คัดแยก'!N:N)</f>
        <v>0</v>
      </c>
      <c r="AV519" s="16">
        <f>SUMIF(เตรียมส่วนผสม!$C:$C,'รับ-จ่าย ประจำวัน'!$B519,เตรียมส่วนผสม!O:O)+SUMIF(กวนไส้!$C:$C,'รับ-จ่าย ประจำวัน'!$B519,กวนไส้!O:O)+SUMIF(ผลิต1!$C:$C,'รับ-จ่าย ประจำวัน'!$B519,ผลิต1!O:O)+SUMIF(ผลิต2!$C:$C,'รับ-จ่าย ประจำวัน'!$B519,ผลิต2!O:O)+SUMIF(เส้นแต่งหน้าขนมเค้ก!$C:$C,'รับ-จ่าย ประจำวัน'!$B519,เส้นแต่งหน้าขนมเค้ก!O:O)+SUMIF(แพ็ค!$C:$C,'รับ-จ่าย ประจำวัน'!$B519,แพ็ค!O:O)+SUMIF(ธุรการ!$C:$C,'รับ-จ่าย ประจำวัน'!$B519,ธุรการ!O:O)+SUMIF(เส้นแต่งหน้าขนมปัง!$C:$C,'รับ-จ่าย ประจำวัน'!$B519,เส้นแต่งหน้าขนมปัง!O:O)+SUMIF('วางแผนBC,CJ'!$C:$C,'รับ-จ่าย ประจำวัน'!$B519,'วางแผนBC,CJ'!O:O)+SUMIF(RD!$C:$C,'รับ-จ่าย ประจำวัน'!$B519,RD!O:O)+SUMIF('FG,ออนไล,คัดแยก'!$C:$C,'รับ-จ่าย ประจำวัน'!$B519,'FG,ออนไล,คัดแยก'!O:O)</f>
        <v>0</v>
      </c>
      <c r="AW519" s="16">
        <f>SUMIF(เตรียมส่วนผสม!$C:$C,'รับ-จ่าย ประจำวัน'!$B519,เตรียมส่วนผสม!P:P)+SUMIF(กวนไส้!$C:$C,'รับ-จ่าย ประจำวัน'!$B519,กวนไส้!P:P)+SUMIF(ผลิต1!$C:$C,'รับ-จ่าย ประจำวัน'!$B519,ผลิต1!P:P)+SUMIF(ผลิต2!$C:$C,'รับ-จ่าย ประจำวัน'!$B519,ผลิต2!P:P)+SUMIF(เส้นแต่งหน้าขนมเค้ก!$C:$C,'รับ-จ่าย ประจำวัน'!$B519,เส้นแต่งหน้าขนมเค้ก!P:P)+SUMIF(แพ็ค!$C:$C,'รับ-จ่าย ประจำวัน'!$B519,แพ็ค!P:P)+SUMIF(ธุรการ!$C:$C,'รับ-จ่าย ประจำวัน'!$B519,ธุรการ!P:P)+SUMIF(เส้นแต่งหน้าขนมปัง!$C:$C,'รับ-จ่าย ประจำวัน'!$B519,เส้นแต่งหน้าขนมปัง!P:P)+SUMIF('วางแผนBC,CJ'!$C:$C,'รับ-จ่าย ประจำวัน'!$B519,'วางแผนBC,CJ'!P:P)+SUMIF(RD!$C:$C,'รับ-จ่าย ประจำวัน'!$B519,RD!P:P)+SUMIF('FG,ออนไล,คัดแยก'!$C:$C,'รับ-จ่าย ประจำวัน'!$B519,'FG,ออนไล,คัดแยก'!P:P)</f>
        <v>0</v>
      </c>
      <c r="AX519" s="16">
        <f>SUMIF(เตรียมส่วนผสม!$C:$C,'รับ-จ่าย ประจำวัน'!$B519,เตรียมส่วนผสม!Q:Q)+SUMIF(กวนไส้!$C:$C,'รับ-จ่าย ประจำวัน'!$B519,กวนไส้!Q:Q)+SUMIF(ผลิต1!$C:$C,'รับ-จ่าย ประจำวัน'!$B519,ผลิต1!Q:Q)+SUMIF(ผลิต2!$C:$C,'รับ-จ่าย ประจำวัน'!$B519,ผลิต2!Q:Q)+SUMIF(เส้นแต่งหน้าขนมเค้ก!$C:$C,'รับ-จ่าย ประจำวัน'!$B519,เส้นแต่งหน้าขนมเค้ก!Q:Q)+SUMIF(แพ็ค!$C:$C,'รับ-จ่าย ประจำวัน'!$B519,แพ็ค!Q:Q)+SUMIF(ธุรการ!$C:$C,'รับ-จ่าย ประจำวัน'!$B519,ธุรการ!Q:Q)+SUMIF(เส้นแต่งหน้าขนมปัง!$C:$C,'รับ-จ่าย ประจำวัน'!$B519,เส้นแต่งหน้าขนมปัง!Q:Q)+SUMIF('วางแผนBC,CJ'!$C:$C,'รับ-จ่าย ประจำวัน'!$B519,'วางแผนBC,CJ'!Q:Q)+SUMIF(RD!$C:$C,'รับ-จ่าย ประจำวัน'!$B519,RD!Q:Q)+SUMIF('FG,ออนไล,คัดแยก'!$C:$C,'รับ-จ่าย ประจำวัน'!$B519,'FG,ออนไล,คัดแยก'!Q:Q)</f>
        <v>0</v>
      </c>
      <c r="AY519" s="16">
        <f>SUMIF(เตรียมส่วนผสม!$C:$C,'รับ-จ่าย ประจำวัน'!$B519,เตรียมส่วนผสม!R:R)+SUMIF(กวนไส้!$C:$C,'รับ-จ่าย ประจำวัน'!$B519,กวนไส้!R:R)+SUMIF(ผลิต1!$C:$C,'รับ-จ่าย ประจำวัน'!$B519,ผลิต1!R:R)+SUMIF(ผลิต2!$C:$C,'รับ-จ่าย ประจำวัน'!$B519,ผลิต2!R:R)+SUMIF(เส้นแต่งหน้าขนมเค้ก!$C:$C,'รับ-จ่าย ประจำวัน'!$B519,เส้นแต่งหน้าขนมเค้ก!R:R)+SUMIF(แพ็ค!$C:$C,'รับ-จ่าย ประจำวัน'!$B519,แพ็ค!R:R)+SUMIF(ธุรการ!$C:$C,'รับ-จ่าย ประจำวัน'!$B519,ธุรการ!R:R)+SUMIF(เส้นแต่งหน้าขนมปัง!$C:$C,'รับ-จ่าย ประจำวัน'!$B519,เส้นแต่งหน้าขนมปัง!R:R)+SUMIF('วางแผนBC,CJ'!$C:$C,'รับ-จ่าย ประจำวัน'!$B519,'วางแผนBC,CJ'!R:R)+SUMIF(RD!$C:$C,'รับ-จ่าย ประจำวัน'!$B519,RD!R:R)+SUMIF('FG,ออนไล,คัดแยก'!$C:$C,'รับ-จ่าย ประจำวัน'!$B519,'FG,ออนไล,คัดแยก'!R:R)</f>
        <v>0</v>
      </c>
      <c r="AZ519" s="16">
        <f>SUMIF(เตรียมส่วนผสม!$C:$C,'รับ-จ่าย ประจำวัน'!$B519,เตรียมส่วนผสม!S:S)+SUMIF(กวนไส้!$C:$C,'รับ-จ่าย ประจำวัน'!$B519,กวนไส้!S:S)+SUMIF(ผลิต1!$C:$C,'รับ-จ่าย ประจำวัน'!$B519,ผลิต1!S:S)+SUMIF(ผลิต2!$C:$C,'รับ-จ่าย ประจำวัน'!$B519,ผลิต2!S:S)+SUMIF(เส้นแต่งหน้าขนมเค้ก!$C:$C,'รับ-จ่าย ประจำวัน'!$B519,เส้นแต่งหน้าขนมเค้ก!S:S)+SUMIF(แพ็ค!$C:$C,'รับ-จ่าย ประจำวัน'!$B519,แพ็ค!S:S)+SUMIF(ธุรการ!$C:$C,'รับ-จ่าย ประจำวัน'!$B519,ธุรการ!S:S)+SUMIF(เส้นแต่งหน้าขนมปัง!$C:$C,'รับ-จ่าย ประจำวัน'!$B519,เส้นแต่งหน้าขนมปัง!S:S)+SUMIF('วางแผนBC,CJ'!$C:$C,'รับ-จ่าย ประจำวัน'!$B519,'วางแผนBC,CJ'!S:S)+SUMIF(RD!$C:$C,'รับ-จ่าย ประจำวัน'!$B519,RD!S:S)+SUMIF('FG,ออนไล,คัดแยก'!$C:$C,'รับ-จ่าย ประจำวัน'!$B519,'FG,ออนไล,คัดแยก'!S:S)</f>
        <v>0</v>
      </c>
      <c r="BA519" s="16">
        <f>SUMIF(เตรียมส่วนผสม!$C:$C,'รับ-จ่าย ประจำวัน'!$B519,เตรียมส่วนผสม!T:T)+SUMIF(กวนไส้!$C:$C,'รับ-จ่าย ประจำวัน'!$B519,กวนไส้!T:T)+SUMIF(ผลิต1!$C:$C,'รับ-จ่าย ประจำวัน'!$B519,ผลิต1!T:T)+SUMIF(ผลิต2!$C:$C,'รับ-จ่าย ประจำวัน'!$B519,ผลิต2!T:T)+SUMIF(เส้นแต่งหน้าขนมเค้ก!$C:$C,'รับ-จ่าย ประจำวัน'!$B519,เส้นแต่งหน้าขนมเค้ก!T:T)+SUMIF(แพ็ค!$C:$C,'รับ-จ่าย ประจำวัน'!$B519,แพ็ค!T:T)+SUMIF(ธุรการ!$C:$C,'รับ-จ่าย ประจำวัน'!$B519,ธุรการ!T:T)+SUMIF(เส้นแต่งหน้าขนมปัง!$C:$C,'รับ-จ่าย ประจำวัน'!$B519,เส้นแต่งหน้าขนมปัง!T:T)+SUMIF('วางแผนBC,CJ'!$C:$C,'รับ-จ่าย ประจำวัน'!$B519,'วางแผนBC,CJ'!T:T)+SUMIF(RD!$C:$C,'รับ-จ่าย ประจำวัน'!$B519,RD!T:T)+SUMIF('FG,ออนไล,คัดแยก'!$C:$C,'รับ-จ่าย ประจำวัน'!$B519,'FG,ออนไล,คัดแยก'!T:T)</f>
        <v>0</v>
      </c>
      <c r="BB519" s="16">
        <f>SUMIF(เตรียมส่วนผสม!$C:$C,'รับ-จ่าย ประจำวัน'!$B519,เตรียมส่วนผสม!U:U)+SUMIF(กวนไส้!$C:$C,'รับ-จ่าย ประจำวัน'!$B519,กวนไส้!U:U)+SUMIF(ผลิต1!$C:$C,'รับ-จ่าย ประจำวัน'!$B519,ผลิต1!U:U)+SUMIF(ผลิต2!$C:$C,'รับ-จ่าย ประจำวัน'!$B519,ผลิต2!U:U)+SUMIF(เส้นแต่งหน้าขนมเค้ก!$C:$C,'รับ-จ่าย ประจำวัน'!$B519,เส้นแต่งหน้าขนมเค้ก!U:U)+SUMIF(แพ็ค!$C:$C,'รับ-จ่าย ประจำวัน'!$B519,แพ็ค!U:U)+SUMIF(ธุรการ!$C:$C,'รับ-จ่าย ประจำวัน'!$B519,ธุรการ!U:U)+SUMIF(เส้นแต่งหน้าขนมปัง!$C:$C,'รับ-จ่าย ประจำวัน'!$B519,เส้นแต่งหน้าขนมปัง!U:U)+SUMIF('วางแผนBC,CJ'!$C:$C,'รับ-จ่าย ประจำวัน'!$B519,'วางแผนBC,CJ'!U:U)+SUMIF(RD!$C:$C,'รับ-จ่าย ประจำวัน'!$B519,RD!U:U)+SUMIF('FG,ออนไล,คัดแยก'!$C:$C,'รับ-จ่าย ประจำวัน'!$B519,'FG,ออนไล,คัดแยก'!U:U)</f>
        <v>0</v>
      </c>
      <c r="BC519" s="16">
        <f>SUMIF(เตรียมส่วนผสม!$C:$C,'รับ-จ่าย ประจำวัน'!$B519,เตรียมส่วนผสม!V:V)+SUMIF(กวนไส้!$C:$C,'รับ-จ่าย ประจำวัน'!$B519,กวนไส้!V:V)+SUMIF(ผลิต1!$C:$C,'รับ-จ่าย ประจำวัน'!$B519,ผลิต1!V:V)+SUMIF(ผลิต2!$C:$C,'รับ-จ่าย ประจำวัน'!$B519,ผลิต2!V:V)+SUMIF(เส้นแต่งหน้าขนมเค้ก!$C:$C,'รับ-จ่าย ประจำวัน'!$B519,เส้นแต่งหน้าขนมเค้ก!V:V)+SUMIF(แพ็ค!$C:$C,'รับ-จ่าย ประจำวัน'!$B519,แพ็ค!V:V)+SUMIF(ธุรการ!$C:$C,'รับ-จ่าย ประจำวัน'!$B519,ธุรการ!V:V)+SUMIF(เส้นแต่งหน้าขนมปัง!$C:$C,'รับ-จ่าย ประจำวัน'!$B519,เส้นแต่งหน้าขนมปัง!V:V)+SUMIF('วางแผนBC,CJ'!$C:$C,'รับ-จ่าย ประจำวัน'!$B519,'วางแผนBC,CJ'!V:V)+SUMIF(RD!$C:$C,'รับ-จ่าย ประจำวัน'!$B519,RD!V:V)+SUMIF('FG,ออนไล,คัดแยก'!$C:$C,'รับ-จ่าย ประจำวัน'!$B519,'FG,ออนไล,คัดแยก'!V:V)</f>
        <v>0</v>
      </c>
      <c r="BD519" s="16">
        <f>SUMIF(เตรียมส่วนผสม!$C:$C,'รับ-จ่าย ประจำวัน'!$B519,เตรียมส่วนผสม!W:W)+SUMIF(กวนไส้!$C:$C,'รับ-จ่าย ประจำวัน'!$B519,กวนไส้!W:W)+SUMIF(ผลิต1!$C:$C,'รับ-จ่าย ประจำวัน'!$B519,ผลิต1!W:W)+SUMIF(ผลิต2!$C:$C,'รับ-จ่าย ประจำวัน'!$B519,ผลิต2!W:W)+SUMIF(เส้นแต่งหน้าขนมเค้ก!$C:$C,'รับ-จ่าย ประจำวัน'!$B519,เส้นแต่งหน้าขนมเค้ก!W:W)+SUMIF(แพ็ค!$C:$C,'รับ-จ่าย ประจำวัน'!$B519,แพ็ค!W:W)+SUMIF(ธุรการ!$C:$C,'รับ-จ่าย ประจำวัน'!$B519,ธุรการ!W:W)+SUMIF(เส้นแต่งหน้าขนมปัง!$C:$C,'รับ-จ่าย ประจำวัน'!$B519,เส้นแต่งหน้าขนมปัง!W:W)+SUMIF('วางแผนBC,CJ'!$C:$C,'รับ-จ่าย ประจำวัน'!$B519,'วางแผนBC,CJ'!W:W)+SUMIF(RD!$C:$C,'รับ-จ่าย ประจำวัน'!$B519,RD!W:W)+SUMIF('FG,ออนไล,คัดแยก'!$C:$C,'รับ-จ่าย ประจำวัน'!$B519,'FG,ออนไล,คัดแยก'!W:W)</f>
        <v>0</v>
      </c>
      <c r="BE519" s="16">
        <f>SUMIF(เตรียมส่วนผสม!$C:$C,'รับ-จ่าย ประจำวัน'!$B519,เตรียมส่วนผสม!X:X)+SUMIF(กวนไส้!$C:$C,'รับ-จ่าย ประจำวัน'!$B519,กวนไส้!X:X)+SUMIF(ผลิต1!$C:$C,'รับ-จ่าย ประจำวัน'!$B519,ผลิต1!X:X)+SUMIF(ผลิต2!$C:$C,'รับ-จ่าย ประจำวัน'!$B519,ผลิต2!X:X)+SUMIF(เส้นแต่งหน้าขนมเค้ก!$C:$C,'รับ-จ่าย ประจำวัน'!$B519,เส้นแต่งหน้าขนมเค้ก!X:X)+SUMIF(แพ็ค!$C:$C,'รับ-จ่าย ประจำวัน'!$B519,แพ็ค!X:X)+SUMIF(ธุรการ!$C:$C,'รับ-จ่าย ประจำวัน'!$B519,ธุรการ!X:X)+SUMIF(เส้นแต่งหน้าขนมปัง!$C:$C,'รับ-จ่าย ประจำวัน'!$B519,เส้นแต่งหน้าขนมปัง!X:X)+SUMIF('วางแผนBC,CJ'!$C:$C,'รับ-จ่าย ประจำวัน'!$B519,'วางแผนBC,CJ'!X:X)+SUMIF(RD!$C:$C,'รับ-จ่าย ประจำวัน'!$B519,RD!X:X)+SUMIF('FG,ออนไล,คัดแยก'!$C:$C,'รับ-จ่าย ประจำวัน'!$B519,'FG,ออนไล,คัดแยก'!X:X)</f>
        <v>0</v>
      </c>
      <c r="BF519" s="16">
        <f>SUMIF(เตรียมส่วนผสม!$C:$C,'รับ-จ่าย ประจำวัน'!$B519,เตรียมส่วนผสม!Y:Y)+SUMIF(กวนไส้!$C:$C,'รับ-จ่าย ประจำวัน'!$B519,กวนไส้!Y:Y)+SUMIF(ผลิต1!$C:$C,'รับ-จ่าย ประจำวัน'!$B519,ผลิต1!Y:Y)+SUMIF(ผลิต2!$C:$C,'รับ-จ่าย ประจำวัน'!$B519,ผลิต2!Y:Y)+SUMIF(เส้นแต่งหน้าขนมเค้ก!$C:$C,'รับ-จ่าย ประจำวัน'!$B519,เส้นแต่งหน้าขนมเค้ก!Y:Y)+SUMIF(แพ็ค!$C:$C,'รับ-จ่าย ประจำวัน'!$B519,แพ็ค!Y:Y)+SUMIF(ธุรการ!$C:$C,'รับ-จ่าย ประจำวัน'!$B519,ธุรการ!Y:Y)+SUMIF(เส้นแต่งหน้าขนมปัง!$C:$C,'รับ-จ่าย ประจำวัน'!$B519,เส้นแต่งหน้าขนมปัง!Y:Y)+SUMIF('วางแผนBC,CJ'!$C:$C,'รับ-จ่าย ประจำวัน'!$B519,'วางแผนBC,CJ'!Y:Y)+SUMIF(RD!$C:$C,'รับ-จ่าย ประจำวัน'!$B519,RD!Y:Y)+SUMIF('FG,ออนไล,คัดแยก'!$C:$C,'รับ-จ่าย ประจำวัน'!$B519,'FG,ออนไล,คัดแยก'!Y:Y)</f>
        <v>0</v>
      </c>
      <c r="BG519" s="16">
        <f>SUMIF(เตรียมส่วนผสม!$C:$C,'รับ-จ่าย ประจำวัน'!$B519,เตรียมส่วนผสม!Z:Z)+SUMIF(กวนไส้!$C:$C,'รับ-จ่าย ประจำวัน'!$B519,กวนไส้!Z:Z)+SUMIF(ผลิต1!$C:$C,'รับ-จ่าย ประจำวัน'!$B519,ผลิต1!Z:Z)+SUMIF(ผลิต2!$C:$C,'รับ-จ่าย ประจำวัน'!$B519,ผลิต2!Z:Z)+SUMIF(เส้นแต่งหน้าขนมเค้ก!$C:$C,'รับ-จ่าย ประจำวัน'!$B519,เส้นแต่งหน้าขนมเค้ก!Z:Z)+SUMIF(แพ็ค!$C:$C,'รับ-จ่าย ประจำวัน'!$B519,แพ็ค!Z:Z)+SUMIF(ธุรการ!$C:$C,'รับ-จ่าย ประจำวัน'!$B519,ธุรการ!Z:Z)+SUMIF(เส้นแต่งหน้าขนมปัง!$C:$C,'รับ-จ่าย ประจำวัน'!$B519,เส้นแต่งหน้าขนมปัง!Z:Z)+SUMIF('วางแผนBC,CJ'!$C:$C,'รับ-จ่าย ประจำวัน'!$B519,'วางแผนBC,CJ'!Z:Z)+SUMIF(RD!$C:$C,'รับ-จ่าย ประจำวัน'!$B519,RD!Z:Z)+SUMIF('FG,ออนไล,คัดแยก'!$C:$C,'รับ-จ่าย ประจำวัน'!$B519,'FG,ออนไล,คัดแยก'!Z:Z)</f>
        <v>0</v>
      </c>
      <c r="BH519" s="16">
        <f>SUMIF(เตรียมส่วนผสม!$C:$C,'รับ-จ่าย ประจำวัน'!$B519,เตรียมส่วนผสม!AA:AA)+SUMIF(กวนไส้!$C:$C,'รับ-จ่าย ประจำวัน'!$B519,กวนไส้!AA:AA)+SUMIF(ผลิต1!$C:$C,'รับ-จ่าย ประจำวัน'!$B519,ผลิต1!AA:AA)+SUMIF(ผลิต2!$C:$C,'รับ-จ่าย ประจำวัน'!$B519,ผลิต2!AA:AA)+SUMIF(เส้นแต่งหน้าขนมเค้ก!$C:$C,'รับ-จ่าย ประจำวัน'!$B519,เส้นแต่งหน้าขนมเค้ก!AA:AA)+SUMIF(แพ็ค!$C:$C,'รับ-จ่าย ประจำวัน'!$B519,แพ็ค!AA:AA)+SUMIF(ธุรการ!$C:$C,'รับ-จ่าย ประจำวัน'!$B519,ธุรการ!AA:AA)+SUMIF(เส้นแต่งหน้าขนมปัง!$C:$C,'รับ-จ่าย ประจำวัน'!$B519,เส้นแต่งหน้าขนมปัง!AA:AA)+SUMIF('วางแผนBC,CJ'!$C:$C,'รับ-จ่าย ประจำวัน'!$B519,'วางแผนBC,CJ'!AA:AA)+SUMIF(RD!$C:$C,'รับ-จ่าย ประจำวัน'!$B519,RD!AA:AA)+SUMIF('FG,ออนไล,คัดแยก'!$C:$C,'รับ-จ่าย ประจำวัน'!$B519,'FG,ออนไล,คัดแยก'!AA:AA)</f>
        <v>0</v>
      </c>
      <c r="BI519" s="16">
        <f>SUMIF(เตรียมส่วนผสม!$C:$C,'รับ-จ่าย ประจำวัน'!$B519,เตรียมส่วนผสม!AB:AB)+SUMIF(กวนไส้!$C:$C,'รับ-จ่าย ประจำวัน'!$B519,กวนไส้!AB:AB)+SUMIF(ผลิต1!$C:$C,'รับ-จ่าย ประจำวัน'!$B519,ผลิต1!AB:AB)+SUMIF(ผลิต2!$C:$C,'รับ-จ่าย ประจำวัน'!$B519,ผลิต2!AB:AB)+SUMIF(เส้นแต่งหน้าขนมเค้ก!$C:$C,'รับ-จ่าย ประจำวัน'!$B519,เส้นแต่งหน้าขนมเค้ก!AB:AB)+SUMIF(แพ็ค!$C:$C,'รับ-จ่าย ประจำวัน'!$B519,แพ็ค!AB:AB)+SUMIF(ธุรการ!$C:$C,'รับ-จ่าย ประจำวัน'!$B519,ธุรการ!AB:AB)+SUMIF(เส้นแต่งหน้าขนมปัง!$C:$C,'รับ-จ่าย ประจำวัน'!$B519,เส้นแต่งหน้าขนมปัง!AB:AB)+SUMIF('วางแผนBC,CJ'!$C:$C,'รับ-จ่าย ประจำวัน'!$B519,'วางแผนBC,CJ'!AB:AB)+SUMIF(RD!$C:$C,'รับ-จ่าย ประจำวัน'!$B519,RD!AB:AB)+SUMIF('FG,ออนไล,คัดแยก'!$C:$C,'รับ-จ่าย ประจำวัน'!$B519,'FG,ออนไล,คัดแยก'!AB:AB)</f>
        <v>0</v>
      </c>
      <c r="BJ519" s="16">
        <f>SUMIF(เตรียมส่วนผสม!$C:$C,'รับ-จ่าย ประจำวัน'!$B519,เตรียมส่วนผสม!AC:AC)+SUMIF(กวนไส้!$C:$C,'รับ-จ่าย ประจำวัน'!$B519,กวนไส้!AC:AC)+SUMIF(ผลิต1!$C:$C,'รับ-จ่าย ประจำวัน'!$B519,ผลิต1!AC:AC)+SUMIF(ผลิต2!$C:$C,'รับ-จ่าย ประจำวัน'!$B519,ผลิต2!AC:AC)+SUMIF(เส้นแต่งหน้าขนมเค้ก!$C:$C,'รับ-จ่าย ประจำวัน'!$B519,เส้นแต่งหน้าขนมเค้ก!AC:AC)+SUMIF(แพ็ค!$C:$C,'รับ-จ่าย ประจำวัน'!$B519,แพ็ค!AC:AC)+SUMIF(ธุรการ!$C:$C,'รับ-จ่าย ประจำวัน'!$B519,ธุรการ!AC:AC)+SUMIF(เส้นแต่งหน้าขนมปัง!$C:$C,'รับ-จ่าย ประจำวัน'!$B519,เส้นแต่งหน้าขนมปัง!AC:AC)+SUMIF('วางแผนBC,CJ'!$C:$C,'รับ-จ่าย ประจำวัน'!$B519,'วางแผนBC,CJ'!AC:AC)+SUMIF(RD!$C:$C,'รับ-จ่าย ประจำวัน'!$B519,RD!AC:AC)+SUMIF('FG,ออนไล,คัดแยก'!$C:$C,'รับ-จ่าย ประจำวัน'!$B519,'FG,ออนไล,คัดแยก'!AC:AC)</f>
        <v>0</v>
      </c>
      <c r="BK519" s="16">
        <f>SUMIF(เตรียมส่วนผสม!$C:$C,'รับ-จ่าย ประจำวัน'!$B519,เตรียมส่วนผสม!AD:AD)+SUMIF(กวนไส้!$C:$C,'รับ-จ่าย ประจำวัน'!$B519,กวนไส้!AD:AD)+SUMIF(ผลิต1!$C:$C,'รับ-จ่าย ประจำวัน'!$B519,ผลิต1!AD:AD)+SUMIF(ผลิต2!$C:$C,'รับ-จ่าย ประจำวัน'!$B519,ผลิต2!AD:AD)+SUMIF(เส้นแต่งหน้าขนมเค้ก!$C:$C,'รับ-จ่าย ประจำวัน'!$B519,เส้นแต่งหน้าขนมเค้ก!AD:AD)+SUMIF(แพ็ค!$C:$C,'รับ-จ่าย ประจำวัน'!$B519,แพ็ค!AD:AD)+SUMIF(ธุรการ!$C:$C,'รับ-จ่าย ประจำวัน'!$B519,ธุรการ!AD:AD)+SUMIF(เส้นแต่งหน้าขนมปัง!$C:$C,'รับ-จ่าย ประจำวัน'!$B519,เส้นแต่งหน้าขนมปัง!AD:AD)+SUMIF('วางแผนBC,CJ'!$C:$C,'รับ-จ่าย ประจำวัน'!$B519,'วางแผนBC,CJ'!AD:AD)+SUMIF(RD!$C:$C,'รับ-จ่าย ประจำวัน'!$B519,RD!AD:AD)+SUMIF('FG,ออนไล,คัดแยก'!$C:$C,'รับ-จ่าย ประจำวัน'!$B519,'FG,ออนไล,คัดแยก'!AD:AD)</f>
        <v>0</v>
      </c>
      <c r="BL519" s="16">
        <f>SUMIF(เตรียมส่วนผสม!$C:$C,'รับ-จ่าย ประจำวัน'!$B519,เตรียมส่วนผสม!AE:AE)+SUMIF(กวนไส้!$C:$C,'รับ-จ่าย ประจำวัน'!$B519,กวนไส้!AE:AE)+SUMIF(ผลิต1!$C:$C,'รับ-จ่าย ประจำวัน'!$B519,ผลิต1!AE:AE)+SUMIF(ผลิต2!$C:$C,'รับ-จ่าย ประจำวัน'!$B519,ผลิต2!AE:AE)+SUMIF(เส้นแต่งหน้าขนมเค้ก!$C:$C,'รับ-จ่าย ประจำวัน'!$B519,เส้นแต่งหน้าขนมเค้ก!AE:AE)+SUMIF(แพ็ค!$C:$C,'รับ-จ่าย ประจำวัน'!$B519,แพ็ค!AE:AE)+SUMIF(ธุรการ!$C:$C,'รับ-จ่าย ประจำวัน'!$B519,ธุรการ!AE:AE)+SUMIF(เส้นแต่งหน้าขนมปัง!$C:$C,'รับ-จ่าย ประจำวัน'!$B519,เส้นแต่งหน้าขนมปัง!AE:AE)+SUMIF('วางแผนBC,CJ'!$C:$C,'รับ-จ่าย ประจำวัน'!$B519,'วางแผนBC,CJ'!AE:AE)+SUMIF(RD!$C:$C,'รับ-จ่าย ประจำวัน'!$B519,RD!AE:AE)+SUMIF('FG,ออนไล,คัดแยก'!$C:$C,'รับ-จ่าย ประจำวัน'!$B519,'FG,ออนไล,คัดแยก'!AE:AE)</f>
        <v>0</v>
      </c>
      <c r="BM519" s="16">
        <f>SUMIF(เตรียมส่วนผสม!$C:$C,'รับ-จ่าย ประจำวัน'!$B519,เตรียมส่วนผสม!AF:AF)+SUMIF(กวนไส้!$C:$C,'รับ-จ่าย ประจำวัน'!$B519,กวนไส้!AF:AF)+SUMIF(ผลิต1!$C:$C,'รับ-จ่าย ประจำวัน'!$B519,ผลิต1!AF:AF)+SUMIF(ผลิต2!$C:$C,'รับ-จ่าย ประจำวัน'!$B519,ผลิต2!AF:AF)+SUMIF(เส้นแต่งหน้าขนมเค้ก!$C:$C,'รับ-จ่าย ประจำวัน'!$B519,เส้นแต่งหน้าขนมเค้ก!AF:AF)+SUMIF(แพ็ค!$C:$C,'รับ-จ่าย ประจำวัน'!$B519,แพ็ค!AF:AF)+SUMIF(ธุรการ!$C:$C,'รับ-จ่าย ประจำวัน'!$B519,ธุรการ!AF:AF)+SUMIF(เส้นแต่งหน้าขนมปัง!$C:$C,'รับ-จ่าย ประจำวัน'!$B519,เส้นแต่งหน้าขนมปัง!AF:AF)+SUMIF('วางแผนBC,CJ'!$C:$C,'รับ-จ่าย ประจำวัน'!$B519,'วางแผนBC,CJ'!AF:AF)+SUMIF(RD!$C:$C,'รับ-จ่าย ประจำวัน'!$B519,RD!AF:AF)+SUMIF('FG,ออนไล,คัดแยก'!$C:$C,'รับ-จ่าย ประจำวัน'!$B519,'FG,ออนไล,คัดแยก'!AF:AF)</f>
        <v>0</v>
      </c>
      <c r="BN519" s="16">
        <f>SUMIF(เตรียมส่วนผสม!$C:$C,'รับ-จ่าย ประจำวัน'!$B519,เตรียมส่วนผสม!AG:AG)+SUMIF(กวนไส้!$C:$C,'รับ-จ่าย ประจำวัน'!$B519,กวนไส้!AG:AG)+SUMIF(ผลิต1!$C:$C,'รับ-จ่าย ประจำวัน'!$B519,ผลิต1!AG:AG)+SUMIF(ผลิต2!$C:$C,'รับ-จ่าย ประจำวัน'!$B519,ผลิต2!AG:AG)+SUMIF(เส้นแต่งหน้าขนมเค้ก!$C:$C,'รับ-จ่าย ประจำวัน'!$B519,เส้นแต่งหน้าขนมเค้ก!AG:AG)+SUMIF(แพ็ค!$C:$C,'รับ-จ่าย ประจำวัน'!$B519,แพ็ค!AG:AG)+SUMIF(ธุรการ!$C:$C,'รับ-จ่าย ประจำวัน'!$B519,ธุรการ!AG:AG)+SUMIF(เส้นแต่งหน้าขนมปัง!$C:$C,'รับ-จ่าย ประจำวัน'!$B519,เส้นแต่งหน้าขนมปัง!AG:AG)+SUMIF('วางแผนBC,CJ'!$C:$C,'รับ-จ่าย ประจำวัน'!$B519,'วางแผนBC,CJ'!AG:AG)+SUMIF(RD!$C:$C,'รับ-จ่าย ประจำวัน'!$B519,RD!AG:AG)+SUMIF('FG,ออนไล,คัดแยก'!$C:$C,'รับ-จ่าย ประจำวัน'!$B519,'FG,ออนไล,คัดแยก'!AG:AG)</f>
        <v>0</v>
      </c>
      <c r="BO519" s="16">
        <f>SUMIF(เตรียมส่วนผสม!$C:$C,'รับ-จ่าย ประจำวัน'!$B519,เตรียมส่วนผสม!AH:AH)+SUMIF(กวนไส้!$C:$C,'รับ-จ่าย ประจำวัน'!$B519,กวนไส้!AH:AH)+SUMIF(ผลิต1!$C:$C,'รับ-จ่าย ประจำวัน'!$B519,ผลิต1!AH:AH)+SUMIF(ผลิต2!$C:$C,'รับ-จ่าย ประจำวัน'!$B519,ผลิต2!AH:AH)+SUMIF(เส้นแต่งหน้าขนมเค้ก!$C:$C,'รับ-จ่าย ประจำวัน'!$B519,เส้นแต่งหน้าขนมเค้ก!AH:AH)+SUMIF(แพ็ค!$C:$C,'รับ-จ่าย ประจำวัน'!$B519,แพ็ค!AH:AH)+SUMIF(ธุรการ!$C:$C,'รับ-จ่าย ประจำวัน'!$B519,ธุรการ!AH:AH)+SUMIF(เส้นแต่งหน้าขนมปัง!$C:$C,'รับ-จ่าย ประจำวัน'!$B519,เส้นแต่งหน้าขนมปัง!AH:AH)+SUMIF('วางแผนBC,CJ'!$C:$C,'รับ-จ่าย ประจำวัน'!$B519,'วางแผนBC,CJ'!AH:AH)+SUMIF(RD!$C:$C,'รับ-จ่าย ประจำวัน'!$B519,RD!AH:AH)+SUMIF('FG,ออนไล,คัดแยก'!$C:$C,'รับ-จ่าย ประจำวัน'!$B519,'FG,ออนไล,คัดแยก'!AH:AH)</f>
        <v>0</v>
      </c>
      <c r="BP519" s="16">
        <f>SUMIF(เตรียมส่วนผสม!$C:$C,'รับ-จ่าย ประจำวัน'!$B519,เตรียมส่วนผสม!AI:AI)+SUMIF(กวนไส้!$C:$C,'รับ-จ่าย ประจำวัน'!$B519,กวนไส้!AI:AI)+SUMIF(ผลิต1!$C:$C,'รับ-จ่าย ประจำวัน'!$B519,ผลิต1!AI:AI)+SUMIF(ผลิต2!$C:$C,'รับ-จ่าย ประจำวัน'!$B519,ผลิต2!AI:AI)+SUMIF(เส้นแต่งหน้าขนมเค้ก!$C:$C,'รับ-จ่าย ประจำวัน'!$B519,เส้นแต่งหน้าขนมเค้ก!AI:AI)+SUMIF(แพ็ค!$C:$C,'รับ-จ่าย ประจำวัน'!$B519,แพ็ค!AI:AI)+SUMIF(ธุรการ!$C:$C,'รับ-จ่าย ประจำวัน'!$B519,ธุรการ!AI:AI)+SUMIF(เส้นแต่งหน้าขนมปัง!$C:$C,'รับ-จ่าย ประจำวัน'!$B519,เส้นแต่งหน้าขนมปัง!AI:AI)+SUMIF('วางแผนBC,CJ'!$C:$C,'รับ-จ่าย ประจำวัน'!$B519,'วางแผนBC,CJ'!AI:AI)+SUMIF(RD!$C:$C,'รับ-จ่าย ประจำวัน'!$B519,RD!AI:AI)+SUMIF('FG,ออนไล,คัดแยก'!$C:$C,'รับ-จ่าย ประจำวัน'!$B519,'FG,ออนไล,คัดแยก'!AI:AI)</f>
        <v>0</v>
      </c>
      <c r="BQ519" s="16">
        <f>SUMIF(เตรียมส่วนผสม!$C:$C,'รับ-จ่าย ประจำวัน'!$B519,เตรียมส่วนผสม!AJ:AJ)+SUMIF(กวนไส้!$C:$C,'รับ-จ่าย ประจำวัน'!$B519,กวนไส้!AJ:AJ)+SUMIF(ผลิต1!$C:$C,'รับ-จ่าย ประจำวัน'!$B519,ผลิต1!AJ:AJ)+SUMIF(ผลิต2!$C:$C,'รับ-จ่าย ประจำวัน'!$B519,ผลิต2!AJ:AJ)+SUMIF(เส้นแต่งหน้าขนมเค้ก!$C:$C,'รับ-จ่าย ประจำวัน'!$B519,เส้นแต่งหน้าขนมเค้ก!AJ:AJ)+SUMIF(แพ็ค!$C:$C,'รับ-จ่าย ประจำวัน'!$B519,แพ็ค!AJ:AJ)+SUMIF(ธุรการ!$C:$C,'รับ-จ่าย ประจำวัน'!$B519,ธุรการ!AJ:AJ)+SUMIF(เส้นแต่งหน้าขนมปัง!$C:$C,'รับ-จ่าย ประจำวัน'!$B519,เส้นแต่งหน้าขนมปัง!AJ:AJ)+SUMIF('วางแผนBC,CJ'!$C:$C,'รับ-จ่าย ประจำวัน'!$B519,'วางแผนBC,CJ'!AJ:AJ)+SUMIF(RD!$C:$C,'รับ-จ่าย ประจำวัน'!$B519,RD!AJ:AJ)+SUMIF('FG,ออนไล,คัดแยก'!$C:$C,'รับ-จ่าย ประจำวัน'!$B519,'FG,ออนไล,คัดแยก'!AJ:AJ)</f>
        <v>0</v>
      </c>
      <c r="BR519" s="16">
        <f>SUMIF(เตรียมส่วนผสม!$C:$C,'รับ-จ่าย ประจำวัน'!$B519,เตรียมส่วนผสม!AK:AK)+SUMIF(กวนไส้!$C:$C,'รับ-จ่าย ประจำวัน'!$B519,กวนไส้!AK:AK)+SUMIF(ผลิต1!$C:$C,'รับ-จ่าย ประจำวัน'!$B519,ผลิต1!AK:AK)+SUMIF(ผลิต2!$C:$C,'รับ-จ่าย ประจำวัน'!$B519,ผลิต2!AK:AK)+SUMIF(เส้นแต่งหน้าขนมเค้ก!$C:$C,'รับ-จ่าย ประจำวัน'!$B519,เส้นแต่งหน้าขนมเค้ก!AK:AK)+SUMIF(แพ็ค!$C:$C,'รับ-จ่าย ประจำวัน'!$B519,แพ็ค!AK:AK)+SUMIF(ธุรการ!$C:$C,'รับ-จ่าย ประจำวัน'!$B519,ธุรการ!AK:AK)+SUMIF(เส้นแต่งหน้าขนมปัง!$C:$C,'รับ-จ่าย ประจำวัน'!$B519,เส้นแต่งหน้าขนมปัง!AK:AK)+SUMIF('วางแผนBC,CJ'!$C:$C,'รับ-จ่าย ประจำวัน'!$B519,'วางแผนBC,CJ'!AK:AK)+SUMIF(RD!$C:$C,'รับ-จ่าย ประจำวัน'!$B519,RD!AK:AK)+SUMIF('FG,ออนไล,คัดแยก'!$C:$C,'รับ-จ่าย ประจำวัน'!$B519,'FG,ออนไล,คัดแยก'!AK:AK)</f>
        <v>0</v>
      </c>
      <c r="BS519" s="16">
        <f>SUMIF(เตรียมส่วนผสม!$C:$C,'รับ-จ่าย ประจำวัน'!$B519,เตรียมส่วนผสม!AL:AL)+SUMIF(กวนไส้!$C:$C,'รับ-จ่าย ประจำวัน'!$B519,กวนไส้!AL:AL)+SUMIF(ผลิต1!$C:$C,'รับ-จ่าย ประจำวัน'!$B519,ผลิต1!AL:AL)+SUMIF(ผลิต2!$C:$C,'รับ-จ่าย ประจำวัน'!$B519,ผลิต2!AL:AL)+SUMIF(เส้นแต่งหน้าขนมเค้ก!$C:$C,'รับ-จ่าย ประจำวัน'!$B519,เส้นแต่งหน้าขนมเค้ก!AL:AL)+SUMIF(แพ็ค!$C:$C,'รับ-จ่าย ประจำวัน'!$B519,แพ็ค!AL:AL)+SUMIF(ธุรการ!$C:$C,'รับ-จ่าย ประจำวัน'!$B519,ธุรการ!AL:AL)+SUMIF(เส้นแต่งหน้าขนมปัง!$C:$C,'รับ-จ่าย ประจำวัน'!$B519,เส้นแต่งหน้าขนมปัง!AL:AL)+SUMIF('วางแผนBC,CJ'!$C:$C,'รับ-จ่าย ประจำวัน'!$B519,'วางแผนBC,CJ'!AL:AL)+SUMIF(RD!$C:$C,'รับ-จ่าย ประจำวัน'!$B519,RD!AL:AL)+SUMIF('FG,ออนไล,คัดแยก'!$C:$C,'รับ-จ่าย ประจำวัน'!$B519,'FG,ออนไล,คัดแยก'!AL:AL)</f>
        <v>0</v>
      </c>
      <c r="BT519" s="18">
        <f t="shared" ref="BT519:BT582" si="115">AO519+AP519+AQ519+AR519+AS519+AT519+AU519+AV519+AW519+AX519+AY519+AZ519+BA519+BB519+BC519+BD519+BE519+BF519+BG519+BH519+BI519+BJ519+BK519+BL519+BM519+BN519+BO519+BP519+BQ519+BR519+BS519</f>
        <v>0</v>
      </c>
      <c r="BU519" s="116"/>
      <c r="BV519" s="146">
        <f t="shared" ref="BV519:BV582" si="116">H519+AN519-BT519</f>
        <v>0</v>
      </c>
      <c r="BW519" s="183">
        <v>30</v>
      </c>
      <c r="BX519" s="172">
        <f t="shared" si="114"/>
        <v>0</v>
      </c>
      <c r="BY519" s="188" t="e">
        <f t="shared" si="112"/>
        <v>#DIV/0!</v>
      </c>
      <c r="BZ519" s="180" t="e">
        <f t="shared" ref="BZ519:BZ582" ca="1" si="117">+TODAY()+BY519</f>
        <v>#DIV/0!</v>
      </c>
      <c r="CA519" s="93"/>
      <c r="CB519" s="93"/>
      <c r="CC519" s="93"/>
      <c r="CD519" s="93"/>
      <c r="CE519" s="93"/>
      <c r="CF519" s="93"/>
      <c r="CG519" s="93"/>
      <c r="CH519" s="93"/>
      <c r="CI519" s="93"/>
      <c r="CJ519" s="97"/>
      <c r="CK519" s="9">
        <f t="shared" si="113"/>
        <v>0</v>
      </c>
    </row>
    <row r="520" spans="1:89" x14ac:dyDescent="0.5">
      <c r="A520" s="149"/>
      <c r="B520" s="34">
        <v>1023401134</v>
      </c>
      <c r="C520" s="154" t="s">
        <v>2069</v>
      </c>
      <c r="D520" s="141" t="s">
        <v>91</v>
      </c>
      <c r="E520" s="25"/>
      <c r="F520" s="132"/>
      <c r="G520" s="25"/>
      <c r="H520" s="12">
        <v>98000</v>
      </c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11"/>
      <c r="AF520" s="11"/>
      <c r="AG520" s="11"/>
      <c r="AH520" s="11">
        <f>30000+30000</f>
        <v>60000</v>
      </c>
      <c r="AI520" s="25"/>
      <c r="AJ520" s="25"/>
      <c r="AK520" s="25"/>
      <c r="AL520" s="25"/>
      <c r="AM520" s="25"/>
      <c r="AN520" s="15">
        <f t="shared" si="111"/>
        <v>60000</v>
      </c>
      <c r="AO520" s="16">
        <f>SUMIF(เตรียมส่วนผสม!$C:$C,'รับ-จ่าย ประจำวัน'!$B520,เตรียมส่วนผสม!H:H)+SUMIF(กวนไส้!$C:$C,'รับ-จ่าย ประจำวัน'!$B520,กวนไส้!H:H)+SUMIF(ผลิต1!$C:$C,'รับ-จ่าย ประจำวัน'!$B520,ผลิต1!H:H)+SUMIF(ผลิต2!$C:$C,'รับ-จ่าย ประจำวัน'!$B520,ผลิต2!H:H)+SUMIF(เส้นแต่งหน้าขนมเค้ก!$C:$C,'รับ-จ่าย ประจำวัน'!$B520,เส้นแต่งหน้าขนมเค้ก!H:H)+SUMIF(แพ็ค!$C:$C,'รับ-จ่าย ประจำวัน'!$B520,แพ็ค!H:H)+SUMIF(ธุรการ!$C:$C,'รับ-จ่าย ประจำวัน'!$B520,ธุรการ!H:H)+SUMIF(เส้นแต่งหน้าขนมปัง!$C:$C,'รับ-จ่าย ประจำวัน'!$B520,เส้นแต่งหน้าขนมปัง!H:H)+SUMIF('วางแผนBC,CJ'!$C:$C,'รับ-จ่าย ประจำวัน'!$B520,'วางแผนBC,CJ'!H:H)+SUMIF(RD!$C:$C,'รับ-จ่าย ประจำวัน'!$B520,RD!H:H)+SUMIF('FG,ออนไล,คัดแยก'!$C:$C,'รับ-จ่าย ประจำวัน'!$B520,'FG,ออนไล,คัดแยก'!H:H)</f>
        <v>11000</v>
      </c>
      <c r="AP520" s="16">
        <f>SUMIF(เตรียมส่วนผสม!$C:$C,'รับ-จ่าย ประจำวัน'!$B520,เตรียมส่วนผสม!I:I)+SUMIF(กวนไส้!$C:$C,'รับ-จ่าย ประจำวัน'!$B520,กวนไส้!I:I)+SUMIF(ผลิต1!$C:$C,'รับ-จ่าย ประจำวัน'!$B520,ผลิต1!I:I)+SUMIF(ผลิต2!$C:$C,'รับ-จ่าย ประจำวัน'!$B520,ผลิต2!I:I)+SUMIF(เส้นแต่งหน้าขนมเค้ก!$C:$C,'รับ-จ่าย ประจำวัน'!$B520,เส้นแต่งหน้าขนมเค้ก!I:I)+SUMIF(แพ็ค!$C:$C,'รับ-จ่าย ประจำวัน'!$B520,แพ็ค!I:I)+SUMIF(ธุรการ!$C:$C,'รับ-จ่าย ประจำวัน'!$B520,ธุรการ!I:I)+SUMIF(เส้นแต่งหน้าขนมปัง!$C:$C,'รับ-จ่าย ประจำวัน'!$B520,เส้นแต่งหน้าขนมปัง!I:I)+SUMIF('วางแผนBC,CJ'!$C:$C,'รับ-จ่าย ประจำวัน'!$B520,'วางแผนBC,CJ'!I:I)+SUMIF(RD!$C:$C,'รับ-จ่าย ประจำวัน'!$B520,RD!I:I)+SUMIF('FG,ออนไล,คัดแยก'!$C:$C,'รับ-จ่าย ประจำวัน'!$B520,'FG,ออนไล,คัดแยก'!I:I)</f>
        <v>5000</v>
      </c>
      <c r="AQ520" s="16">
        <f>SUMIF(เตรียมส่วนผสม!$C:$C,'รับ-จ่าย ประจำวัน'!$B520,เตรียมส่วนผสม!J:J)+SUMIF(กวนไส้!$C:$C,'รับ-จ่าย ประจำวัน'!$B520,กวนไส้!J:J)+SUMIF(ผลิต1!$C:$C,'รับ-จ่าย ประจำวัน'!$B520,ผลิต1!J:J)+SUMIF(ผลิต2!$C:$C,'รับ-จ่าย ประจำวัน'!$B520,ผลิต2!J:J)+SUMIF(เส้นแต่งหน้าขนมเค้ก!$C:$C,'รับ-จ่าย ประจำวัน'!$B520,เส้นแต่งหน้าขนมเค้ก!J:J)+SUMIF(แพ็ค!$C:$C,'รับ-จ่าย ประจำวัน'!$B520,แพ็ค!J:J)+SUMIF(ธุรการ!$C:$C,'รับ-จ่าย ประจำวัน'!$B520,ธุรการ!J:J)+SUMIF(เส้นแต่งหน้าขนมปัง!$C:$C,'รับ-จ่าย ประจำวัน'!$B520,เส้นแต่งหน้าขนมปัง!J:J)+SUMIF('วางแผนBC,CJ'!$C:$C,'รับ-จ่าย ประจำวัน'!$B520,'วางแผนBC,CJ'!J:J)+SUMIF(RD!$C:$C,'รับ-จ่าย ประจำวัน'!$B520,RD!J:J)+SUMIF('FG,ออนไล,คัดแยก'!$C:$C,'รับ-จ่าย ประจำวัน'!$B520,'FG,ออนไล,คัดแยก'!J:J)</f>
        <v>0</v>
      </c>
      <c r="AR520" s="16">
        <f>SUMIF(เตรียมส่วนผสม!$C:$C,'รับ-จ่าย ประจำวัน'!$B520,เตรียมส่วนผสม!K:K)+SUMIF(กวนไส้!$C:$C,'รับ-จ่าย ประจำวัน'!$B520,กวนไส้!K:K)+SUMIF(ผลิต1!$C:$C,'รับ-จ่าย ประจำวัน'!$B520,ผลิต1!K:K)+SUMIF(ผลิต2!$C:$C,'รับ-จ่าย ประจำวัน'!$B520,ผลิต2!K:K)+SUMIF(เส้นแต่งหน้าขนมเค้ก!$C:$C,'รับ-จ่าย ประจำวัน'!$B520,เส้นแต่งหน้าขนมเค้ก!K:K)+SUMIF(แพ็ค!$C:$C,'รับ-จ่าย ประจำวัน'!$B520,แพ็ค!K:K)+SUMIF(ธุรการ!$C:$C,'รับ-จ่าย ประจำวัน'!$B520,ธุรการ!K:K)+SUMIF(เส้นแต่งหน้าขนมปัง!$C:$C,'รับ-จ่าย ประจำวัน'!$B520,เส้นแต่งหน้าขนมปัง!K:K)+SUMIF('วางแผนBC,CJ'!$C:$C,'รับ-จ่าย ประจำวัน'!$B520,'วางแผนBC,CJ'!K:K)+SUMIF(RD!$C:$C,'รับ-จ่าย ประจำวัน'!$B520,RD!K:K)+SUMIF('FG,ออนไล,คัดแยก'!$C:$C,'รับ-จ่าย ประจำวัน'!$B520,'FG,ออนไล,คัดแยก'!K:K)</f>
        <v>0</v>
      </c>
      <c r="AS520" s="16">
        <f>SUMIF(เตรียมส่วนผสม!$C:$C,'รับ-จ่าย ประจำวัน'!$B520,เตรียมส่วนผสม!L:L)+SUMIF(กวนไส้!$C:$C,'รับ-จ่าย ประจำวัน'!$B520,กวนไส้!L:L)+SUMIF(ผลิต1!$C:$C,'รับ-จ่าย ประจำวัน'!$B520,ผลิต1!L:L)+SUMIF(ผลิต2!$C:$C,'รับ-จ่าย ประจำวัน'!$B520,ผลิต2!L:L)+SUMIF(เส้นแต่งหน้าขนมเค้ก!$C:$C,'รับ-จ่าย ประจำวัน'!$B520,เส้นแต่งหน้าขนมเค้ก!L:L)+SUMIF(แพ็ค!$C:$C,'รับ-จ่าย ประจำวัน'!$B520,แพ็ค!L:L)+SUMIF(ธุรการ!$C:$C,'รับ-จ่าย ประจำวัน'!$B520,ธุรการ!L:L)+SUMIF(เส้นแต่งหน้าขนมปัง!$C:$C,'รับ-จ่าย ประจำวัน'!$B520,เส้นแต่งหน้าขนมปัง!L:L)+SUMIF('วางแผนBC,CJ'!$C:$C,'รับ-จ่าย ประจำวัน'!$B520,'วางแผนBC,CJ'!L:L)+SUMIF(RD!$C:$C,'รับ-จ่าย ประจำวัน'!$B520,RD!L:L)+SUMIF('FG,ออนไล,คัดแยก'!$C:$C,'รับ-จ่าย ประจำวัน'!$B520,'FG,ออนไล,คัดแยก'!L:L)</f>
        <v>7000</v>
      </c>
      <c r="AT520" s="16">
        <f>SUMIF(เตรียมส่วนผสม!$C:$C,'รับ-จ่าย ประจำวัน'!$B520,เตรียมส่วนผสม!M:M)+SUMIF(กวนไส้!$C:$C,'รับ-จ่าย ประจำวัน'!$B520,กวนไส้!M:M)+SUMIF(ผลิต1!$C:$C,'รับ-จ่าย ประจำวัน'!$B520,ผลิต1!M:M)+SUMIF(ผลิต2!$C:$C,'รับ-จ่าย ประจำวัน'!$B520,ผลิต2!M:M)+SUMIF(เส้นแต่งหน้าขนมเค้ก!$C:$C,'รับ-จ่าย ประจำวัน'!$B520,เส้นแต่งหน้าขนมเค้ก!M:M)+SUMIF(แพ็ค!$C:$C,'รับ-จ่าย ประจำวัน'!$B520,แพ็ค!M:M)+SUMIF(ธุรการ!$C:$C,'รับ-จ่าย ประจำวัน'!$B520,ธุรการ!M:M)+SUMIF(เส้นแต่งหน้าขนมปัง!$C:$C,'รับ-จ่าย ประจำวัน'!$B520,เส้นแต่งหน้าขนมปัง!M:M)+SUMIF('วางแผนBC,CJ'!$C:$C,'รับ-จ่าย ประจำวัน'!$B520,'วางแผนBC,CJ'!M:M)+SUMIF(RD!$C:$C,'รับ-จ่าย ประจำวัน'!$B520,RD!M:M)+SUMIF('FG,ออนไล,คัดแยก'!$C:$C,'รับ-จ่าย ประจำวัน'!$B520,'FG,ออนไล,คัดแยก'!M:M)</f>
        <v>0</v>
      </c>
      <c r="AU520" s="16">
        <f>SUMIF(เตรียมส่วนผสม!$C:$C,'รับ-จ่าย ประจำวัน'!$B520,เตรียมส่วนผสม!N:N)+SUMIF(กวนไส้!$C:$C,'รับ-จ่าย ประจำวัน'!$B520,กวนไส้!N:N)+SUMIF(ผลิต1!$C:$C,'รับ-จ่าย ประจำวัน'!$B520,ผลิต1!N:N)+SUMIF(ผลิต2!$C:$C,'รับ-จ่าย ประจำวัน'!$B520,ผลิต2!N:N)+SUMIF(เส้นแต่งหน้าขนมเค้ก!$C:$C,'รับ-จ่าย ประจำวัน'!$B520,เส้นแต่งหน้าขนมเค้ก!N:N)+SUMIF(แพ็ค!$C:$C,'รับ-จ่าย ประจำวัน'!$B520,แพ็ค!N:N)+SUMIF(ธุรการ!$C:$C,'รับ-จ่าย ประจำวัน'!$B520,ธุรการ!N:N)+SUMIF(เส้นแต่งหน้าขนมปัง!$C:$C,'รับ-จ่าย ประจำวัน'!$B520,เส้นแต่งหน้าขนมปัง!N:N)+SUMIF('วางแผนBC,CJ'!$C:$C,'รับ-จ่าย ประจำวัน'!$B520,'วางแผนBC,CJ'!N:N)+SUMIF(RD!$C:$C,'รับ-จ่าย ประจำวัน'!$B520,RD!N:N)+SUMIF('FG,ออนไล,คัดแยก'!$C:$C,'รับ-จ่าย ประจำวัน'!$B520,'FG,ออนไล,คัดแยก'!N:N)</f>
        <v>0</v>
      </c>
      <c r="AV520" s="16">
        <f>SUMIF(เตรียมส่วนผสม!$C:$C,'รับ-จ่าย ประจำวัน'!$B520,เตรียมส่วนผสม!O:O)+SUMIF(กวนไส้!$C:$C,'รับ-จ่าย ประจำวัน'!$B520,กวนไส้!O:O)+SUMIF(ผลิต1!$C:$C,'รับ-จ่าย ประจำวัน'!$B520,ผลิต1!O:O)+SUMIF(ผลิต2!$C:$C,'รับ-จ่าย ประจำวัน'!$B520,ผลิต2!O:O)+SUMIF(เส้นแต่งหน้าขนมเค้ก!$C:$C,'รับ-จ่าย ประจำวัน'!$B520,เส้นแต่งหน้าขนมเค้ก!O:O)+SUMIF(แพ็ค!$C:$C,'รับ-จ่าย ประจำวัน'!$B520,แพ็ค!O:O)+SUMIF(ธุรการ!$C:$C,'รับ-จ่าย ประจำวัน'!$B520,ธุรการ!O:O)+SUMIF(เส้นแต่งหน้าขนมปัง!$C:$C,'รับ-จ่าย ประจำวัน'!$B520,เส้นแต่งหน้าขนมปัง!O:O)+SUMIF('วางแผนBC,CJ'!$C:$C,'รับ-จ่าย ประจำวัน'!$B520,'วางแผนBC,CJ'!O:O)+SUMIF(RD!$C:$C,'รับ-จ่าย ประจำวัน'!$B520,RD!O:O)+SUMIF('FG,ออนไล,คัดแยก'!$C:$C,'รับ-จ่าย ประจำวัน'!$B520,'FG,ออนไล,คัดแยก'!O:O)</f>
        <v>4000</v>
      </c>
      <c r="AW520" s="16">
        <f>SUMIF(เตรียมส่วนผสม!$C:$C,'รับ-จ่าย ประจำวัน'!$B520,เตรียมส่วนผสม!P:P)+SUMIF(กวนไส้!$C:$C,'รับ-จ่าย ประจำวัน'!$B520,กวนไส้!P:P)+SUMIF(ผลิต1!$C:$C,'รับ-จ่าย ประจำวัน'!$B520,ผลิต1!P:P)+SUMIF(ผลิต2!$C:$C,'รับ-จ่าย ประจำวัน'!$B520,ผลิต2!P:P)+SUMIF(เส้นแต่งหน้าขนมเค้ก!$C:$C,'รับ-จ่าย ประจำวัน'!$B520,เส้นแต่งหน้าขนมเค้ก!P:P)+SUMIF(แพ็ค!$C:$C,'รับ-จ่าย ประจำวัน'!$B520,แพ็ค!P:P)+SUMIF(ธุรการ!$C:$C,'รับ-จ่าย ประจำวัน'!$B520,ธุรการ!P:P)+SUMIF(เส้นแต่งหน้าขนมปัง!$C:$C,'รับ-จ่าย ประจำวัน'!$B520,เส้นแต่งหน้าขนมปัง!P:P)+SUMIF('วางแผนBC,CJ'!$C:$C,'รับ-จ่าย ประจำวัน'!$B520,'วางแผนBC,CJ'!P:P)+SUMIF(RD!$C:$C,'รับ-จ่าย ประจำวัน'!$B520,RD!P:P)+SUMIF('FG,ออนไล,คัดแยก'!$C:$C,'รับ-จ่าย ประจำวัน'!$B520,'FG,ออนไล,คัดแยก'!P:P)</f>
        <v>0</v>
      </c>
      <c r="AX520" s="16">
        <f>SUMIF(เตรียมส่วนผสม!$C:$C,'รับ-จ่าย ประจำวัน'!$B520,เตรียมส่วนผสม!Q:Q)+SUMIF(กวนไส้!$C:$C,'รับ-จ่าย ประจำวัน'!$B520,กวนไส้!Q:Q)+SUMIF(ผลิต1!$C:$C,'รับ-จ่าย ประจำวัน'!$B520,ผลิต1!Q:Q)+SUMIF(ผลิต2!$C:$C,'รับ-จ่าย ประจำวัน'!$B520,ผลิต2!Q:Q)+SUMIF(เส้นแต่งหน้าขนมเค้ก!$C:$C,'รับ-จ่าย ประจำวัน'!$B520,เส้นแต่งหน้าขนมเค้ก!Q:Q)+SUMIF(แพ็ค!$C:$C,'รับ-จ่าย ประจำวัน'!$B520,แพ็ค!Q:Q)+SUMIF(ธุรการ!$C:$C,'รับ-จ่าย ประจำวัน'!$B520,ธุรการ!Q:Q)+SUMIF(เส้นแต่งหน้าขนมปัง!$C:$C,'รับ-จ่าย ประจำวัน'!$B520,เส้นแต่งหน้าขนมปัง!Q:Q)+SUMIF('วางแผนBC,CJ'!$C:$C,'รับ-จ่าย ประจำวัน'!$B520,'วางแผนBC,CJ'!Q:Q)+SUMIF(RD!$C:$C,'รับ-จ่าย ประจำวัน'!$B520,RD!Q:Q)+SUMIF('FG,ออนไล,คัดแยก'!$C:$C,'รับ-จ่าย ประจำวัน'!$B520,'FG,ออนไล,คัดแยก'!Q:Q)</f>
        <v>6000</v>
      </c>
      <c r="AY520" s="16">
        <f>SUMIF(เตรียมส่วนผสม!$C:$C,'รับ-จ่าย ประจำวัน'!$B520,เตรียมส่วนผสม!R:R)+SUMIF(กวนไส้!$C:$C,'รับ-จ่าย ประจำวัน'!$B520,กวนไส้!R:R)+SUMIF(ผลิต1!$C:$C,'รับ-จ่าย ประจำวัน'!$B520,ผลิต1!R:R)+SUMIF(ผลิต2!$C:$C,'รับ-จ่าย ประจำวัน'!$B520,ผลิต2!R:R)+SUMIF(เส้นแต่งหน้าขนมเค้ก!$C:$C,'รับ-จ่าย ประจำวัน'!$B520,เส้นแต่งหน้าขนมเค้ก!R:R)+SUMIF(แพ็ค!$C:$C,'รับ-จ่าย ประจำวัน'!$B520,แพ็ค!R:R)+SUMIF(ธุรการ!$C:$C,'รับ-จ่าย ประจำวัน'!$B520,ธุรการ!R:R)+SUMIF(เส้นแต่งหน้าขนมปัง!$C:$C,'รับ-จ่าย ประจำวัน'!$B520,เส้นแต่งหน้าขนมปัง!R:R)+SUMIF('วางแผนBC,CJ'!$C:$C,'รับ-จ่าย ประจำวัน'!$B520,'วางแผนBC,CJ'!R:R)+SUMIF(RD!$C:$C,'รับ-จ่าย ประจำวัน'!$B520,RD!R:R)+SUMIF('FG,ออนไล,คัดแยก'!$C:$C,'รับ-จ่าย ประจำวัน'!$B520,'FG,ออนไล,คัดแยก'!R:R)</f>
        <v>2000</v>
      </c>
      <c r="AZ520" s="16">
        <f>SUMIF(เตรียมส่วนผสม!$C:$C,'รับ-จ่าย ประจำวัน'!$B520,เตรียมส่วนผสม!S:S)+SUMIF(กวนไส้!$C:$C,'รับ-จ่าย ประจำวัน'!$B520,กวนไส้!S:S)+SUMIF(ผลิต1!$C:$C,'รับ-จ่าย ประจำวัน'!$B520,ผลิต1!S:S)+SUMIF(ผลิต2!$C:$C,'รับ-จ่าย ประจำวัน'!$B520,ผลิต2!S:S)+SUMIF(เส้นแต่งหน้าขนมเค้ก!$C:$C,'รับ-จ่าย ประจำวัน'!$B520,เส้นแต่งหน้าขนมเค้ก!S:S)+SUMIF(แพ็ค!$C:$C,'รับ-จ่าย ประจำวัน'!$B520,แพ็ค!S:S)+SUMIF(ธุรการ!$C:$C,'รับ-จ่าย ประจำวัน'!$B520,ธุรการ!S:S)+SUMIF(เส้นแต่งหน้าขนมปัง!$C:$C,'รับ-จ่าย ประจำวัน'!$B520,เส้นแต่งหน้าขนมปัง!S:S)+SUMIF('วางแผนBC,CJ'!$C:$C,'รับ-จ่าย ประจำวัน'!$B520,'วางแผนBC,CJ'!S:S)+SUMIF(RD!$C:$C,'รับ-จ่าย ประจำวัน'!$B520,RD!S:S)+SUMIF('FG,ออนไล,คัดแยก'!$C:$C,'รับ-จ่าย ประจำวัน'!$B520,'FG,ออนไล,คัดแยก'!S:S)</f>
        <v>6000</v>
      </c>
      <c r="BA520" s="16">
        <f>SUMIF(เตรียมส่วนผสม!$C:$C,'รับ-จ่าย ประจำวัน'!$B520,เตรียมส่วนผสม!T:T)+SUMIF(กวนไส้!$C:$C,'รับ-จ่าย ประจำวัน'!$B520,กวนไส้!T:T)+SUMIF(ผลิต1!$C:$C,'รับ-จ่าย ประจำวัน'!$B520,ผลิต1!T:T)+SUMIF(ผลิต2!$C:$C,'รับ-จ่าย ประจำวัน'!$B520,ผลิต2!T:T)+SUMIF(เส้นแต่งหน้าขนมเค้ก!$C:$C,'รับ-จ่าย ประจำวัน'!$B520,เส้นแต่งหน้าขนมเค้ก!T:T)+SUMIF(แพ็ค!$C:$C,'รับ-จ่าย ประจำวัน'!$B520,แพ็ค!T:T)+SUMIF(ธุรการ!$C:$C,'รับ-จ่าย ประจำวัน'!$B520,ธุรการ!T:T)+SUMIF(เส้นแต่งหน้าขนมปัง!$C:$C,'รับ-จ่าย ประจำวัน'!$B520,เส้นแต่งหน้าขนมปัง!T:T)+SUMIF('วางแผนBC,CJ'!$C:$C,'รับ-จ่าย ประจำวัน'!$B520,'วางแผนBC,CJ'!T:T)+SUMIF(RD!$C:$C,'รับ-จ่าย ประจำวัน'!$B520,RD!T:T)+SUMIF('FG,ออนไล,คัดแยก'!$C:$C,'รับ-จ่าย ประจำวัน'!$B520,'FG,ออนไล,คัดแยก'!T:T)</f>
        <v>0</v>
      </c>
      <c r="BB520" s="16">
        <f>SUMIF(เตรียมส่วนผสม!$C:$C,'รับ-จ่าย ประจำวัน'!$B520,เตรียมส่วนผสม!U:U)+SUMIF(กวนไส้!$C:$C,'รับ-จ่าย ประจำวัน'!$B520,กวนไส้!U:U)+SUMIF(ผลิต1!$C:$C,'รับ-จ่าย ประจำวัน'!$B520,ผลิต1!U:U)+SUMIF(ผลิต2!$C:$C,'รับ-จ่าย ประจำวัน'!$B520,ผลิต2!U:U)+SUMIF(เส้นแต่งหน้าขนมเค้ก!$C:$C,'รับ-จ่าย ประจำวัน'!$B520,เส้นแต่งหน้าขนมเค้ก!U:U)+SUMIF(แพ็ค!$C:$C,'รับ-จ่าย ประจำวัน'!$B520,แพ็ค!U:U)+SUMIF(ธุรการ!$C:$C,'รับ-จ่าย ประจำวัน'!$B520,ธุรการ!U:U)+SUMIF(เส้นแต่งหน้าขนมปัง!$C:$C,'รับ-จ่าย ประจำวัน'!$B520,เส้นแต่งหน้าขนมปัง!U:U)+SUMIF('วางแผนBC,CJ'!$C:$C,'รับ-จ่าย ประจำวัน'!$B520,'วางแผนBC,CJ'!U:U)+SUMIF(RD!$C:$C,'รับ-จ่าย ประจำวัน'!$B520,RD!U:U)+SUMIF('FG,ออนไล,คัดแยก'!$C:$C,'รับ-จ่าย ประจำวัน'!$B520,'FG,ออนไล,คัดแยก'!U:U)</f>
        <v>0</v>
      </c>
      <c r="BC520" s="16">
        <f>SUMIF(เตรียมส่วนผสม!$C:$C,'รับ-จ่าย ประจำวัน'!$B520,เตรียมส่วนผสม!V:V)+SUMIF(กวนไส้!$C:$C,'รับ-จ่าย ประจำวัน'!$B520,กวนไส้!V:V)+SUMIF(ผลิต1!$C:$C,'รับ-จ่าย ประจำวัน'!$B520,ผลิต1!V:V)+SUMIF(ผลิต2!$C:$C,'รับ-จ่าย ประจำวัน'!$B520,ผลิต2!V:V)+SUMIF(เส้นแต่งหน้าขนมเค้ก!$C:$C,'รับ-จ่าย ประจำวัน'!$B520,เส้นแต่งหน้าขนมเค้ก!V:V)+SUMIF(แพ็ค!$C:$C,'รับ-จ่าย ประจำวัน'!$B520,แพ็ค!V:V)+SUMIF(ธุรการ!$C:$C,'รับ-จ่าย ประจำวัน'!$B520,ธุรการ!V:V)+SUMIF(เส้นแต่งหน้าขนมปัง!$C:$C,'รับ-จ่าย ประจำวัน'!$B520,เส้นแต่งหน้าขนมปัง!V:V)+SUMIF('วางแผนBC,CJ'!$C:$C,'รับ-จ่าย ประจำวัน'!$B520,'วางแผนBC,CJ'!V:V)+SUMIF(RD!$C:$C,'รับ-จ่าย ประจำวัน'!$B520,RD!V:V)+SUMIF('FG,ออนไล,คัดแยก'!$C:$C,'รับ-จ่าย ประจำวัน'!$B520,'FG,ออนไล,คัดแยก'!V:V)</f>
        <v>7000</v>
      </c>
      <c r="BD520" s="16">
        <f>SUMIF(เตรียมส่วนผสม!$C:$C,'รับ-จ่าย ประจำวัน'!$B520,เตรียมส่วนผสม!W:W)+SUMIF(กวนไส้!$C:$C,'รับ-จ่าย ประจำวัน'!$B520,กวนไส้!W:W)+SUMIF(ผลิต1!$C:$C,'รับ-จ่าย ประจำวัน'!$B520,ผลิต1!W:W)+SUMIF(ผลิต2!$C:$C,'รับ-จ่าย ประจำวัน'!$B520,ผลิต2!W:W)+SUMIF(เส้นแต่งหน้าขนมเค้ก!$C:$C,'รับ-จ่าย ประจำวัน'!$B520,เส้นแต่งหน้าขนมเค้ก!W:W)+SUMIF(แพ็ค!$C:$C,'รับ-จ่าย ประจำวัน'!$B520,แพ็ค!W:W)+SUMIF(ธุรการ!$C:$C,'รับ-จ่าย ประจำวัน'!$B520,ธุรการ!W:W)+SUMIF(เส้นแต่งหน้าขนมปัง!$C:$C,'รับ-จ่าย ประจำวัน'!$B520,เส้นแต่งหน้าขนมปัง!W:W)+SUMIF('วางแผนBC,CJ'!$C:$C,'รับ-จ่าย ประจำวัน'!$B520,'วางแผนBC,CJ'!W:W)+SUMIF(RD!$C:$C,'รับ-จ่าย ประจำวัน'!$B520,RD!W:W)+SUMIF('FG,ออนไล,คัดแยก'!$C:$C,'รับ-จ่าย ประจำวัน'!$B520,'FG,ออนไล,คัดแยก'!W:W)</f>
        <v>4000</v>
      </c>
      <c r="BE520" s="16">
        <f>SUMIF(เตรียมส่วนผสม!$C:$C,'รับ-จ่าย ประจำวัน'!$B520,เตรียมส่วนผสม!X:X)+SUMIF(กวนไส้!$C:$C,'รับ-จ่าย ประจำวัน'!$B520,กวนไส้!X:X)+SUMIF(ผลิต1!$C:$C,'รับ-จ่าย ประจำวัน'!$B520,ผลิต1!X:X)+SUMIF(ผลิต2!$C:$C,'รับ-จ่าย ประจำวัน'!$B520,ผลิต2!X:X)+SUMIF(เส้นแต่งหน้าขนมเค้ก!$C:$C,'รับ-จ่าย ประจำวัน'!$B520,เส้นแต่งหน้าขนมเค้ก!X:X)+SUMIF(แพ็ค!$C:$C,'รับ-จ่าย ประจำวัน'!$B520,แพ็ค!X:X)+SUMIF(ธุรการ!$C:$C,'รับ-จ่าย ประจำวัน'!$B520,ธุรการ!X:X)+SUMIF(เส้นแต่งหน้าขนมปัง!$C:$C,'รับ-จ่าย ประจำวัน'!$B520,เส้นแต่งหน้าขนมปัง!X:X)+SUMIF('วางแผนBC,CJ'!$C:$C,'รับ-จ่าย ประจำวัน'!$B520,'วางแผนBC,CJ'!X:X)+SUMIF(RD!$C:$C,'รับ-จ่าย ประจำวัน'!$B520,RD!X:X)+SUMIF('FG,ออนไล,คัดแยก'!$C:$C,'รับ-จ่าย ประจำวัน'!$B520,'FG,ออนไล,คัดแยก'!X:X)</f>
        <v>0</v>
      </c>
      <c r="BF520" s="16">
        <f>SUMIF(เตรียมส่วนผสม!$C:$C,'รับ-จ่าย ประจำวัน'!$B520,เตรียมส่วนผสม!Y:Y)+SUMIF(กวนไส้!$C:$C,'รับ-จ่าย ประจำวัน'!$B520,กวนไส้!Y:Y)+SUMIF(ผลิต1!$C:$C,'รับ-จ่าย ประจำวัน'!$B520,ผลิต1!Y:Y)+SUMIF(ผลิต2!$C:$C,'รับ-จ่าย ประจำวัน'!$B520,ผลิต2!Y:Y)+SUMIF(เส้นแต่งหน้าขนมเค้ก!$C:$C,'รับ-จ่าย ประจำวัน'!$B520,เส้นแต่งหน้าขนมเค้ก!Y:Y)+SUMIF(แพ็ค!$C:$C,'รับ-จ่าย ประจำวัน'!$B520,แพ็ค!Y:Y)+SUMIF(ธุรการ!$C:$C,'รับ-จ่าย ประจำวัน'!$B520,ธุรการ!Y:Y)+SUMIF(เส้นแต่งหน้าขนมปัง!$C:$C,'รับ-จ่าย ประจำวัน'!$B520,เส้นแต่งหน้าขนมปัง!Y:Y)+SUMIF('วางแผนBC,CJ'!$C:$C,'รับ-จ่าย ประจำวัน'!$B520,'วางแผนBC,CJ'!Y:Y)+SUMIF(RD!$C:$C,'รับ-จ่าย ประจำวัน'!$B520,RD!Y:Y)+SUMIF('FG,ออนไล,คัดแยก'!$C:$C,'รับ-จ่าย ประจำวัน'!$B520,'FG,ออนไล,คัดแยก'!Y:Y)</f>
        <v>0</v>
      </c>
      <c r="BG520" s="16">
        <f>SUMIF(เตรียมส่วนผสม!$C:$C,'รับ-จ่าย ประจำวัน'!$B520,เตรียมส่วนผสม!Z:Z)+SUMIF(กวนไส้!$C:$C,'รับ-จ่าย ประจำวัน'!$B520,กวนไส้!Z:Z)+SUMIF(ผลิต1!$C:$C,'รับ-จ่าย ประจำวัน'!$B520,ผลิต1!Z:Z)+SUMIF(ผลิต2!$C:$C,'รับ-จ่าย ประจำวัน'!$B520,ผลิต2!Z:Z)+SUMIF(เส้นแต่งหน้าขนมเค้ก!$C:$C,'รับ-จ่าย ประจำวัน'!$B520,เส้นแต่งหน้าขนมเค้ก!Z:Z)+SUMIF(แพ็ค!$C:$C,'รับ-จ่าย ประจำวัน'!$B520,แพ็ค!Z:Z)+SUMIF(ธุรการ!$C:$C,'รับ-จ่าย ประจำวัน'!$B520,ธุรการ!Z:Z)+SUMIF(เส้นแต่งหน้าขนมปัง!$C:$C,'รับ-จ่าย ประจำวัน'!$B520,เส้นแต่งหน้าขนมปัง!Z:Z)+SUMIF('วางแผนBC,CJ'!$C:$C,'รับ-จ่าย ประจำวัน'!$B520,'วางแผนBC,CJ'!Z:Z)+SUMIF(RD!$C:$C,'รับ-จ่าย ประจำวัน'!$B520,RD!Z:Z)+SUMIF('FG,ออนไล,คัดแยก'!$C:$C,'รับ-จ่าย ประจำวัน'!$B520,'FG,ออนไล,คัดแยก'!Z:Z)</f>
        <v>6000</v>
      </c>
      <c r="BH520" s="16">
        <f>SUMIF(เตรียมส่วนผสม!$C:$C,'รับ-จ่าย ประจำวัน'!$B520,เตรียมส่วนผสม!AA:AA)+SUMIF(กวนไส้!$C:$C,'รับ-จ่าย ประจำวัน'!$B520,กวนไส้!AA:AA)+SUMIF(ผลิต1!$C:$C,'รับ-จ่าย ประจำวัน'!$B520,ผลิต1!AA:AA)+SUMIF(ผลิต2!$C:$C,'รับ-จ่าย ประจำวัน'!$B520,ผลิต2!AA:AA)+SUMIF(เส้นแต่งหน้าขนมเค้ก!$C:$C,'รับ-จ่าย ประจำวัน'!$B520,เส้นแต่งหน้าขนมเค้ก!AA:AA)+SUMIF(แพ็ค!$C:$C,'รับ-จ่าย ประจำวัน'!$B520,แพ็ค!AA:AA)+SUMIF(ธุรการ!$C:$C,'รับ-จ่าย ประจำวัน'!$B520,ธุรการ!AA:AA)+SUMIF(เส้นแต่งหน้าขนมปัง!$C:$C,'รับ-จ่าย ประจำวัน'!$B520,เส้นแต่งหน้าขนมปัง!AA:AA)+SUMIF('วางแผนBC,CJ'!$C:$C,'รับ-จ่าย ประจำวัน'!$B520,'วางแผนBC,CJ'!AA:AA)+SUMIF(RD!$C:$C,'รับ-จ่าย ประจำวัน'!$B520,RD!AA:AA)+SUMIF('FG,ออนไล,คัดแยก'!$C:$C,'รับ-จ่าย ประจำวัน'!$B520,'FG,ออนไล,คัดแยก'!AA:AA)</f>
        <v>0</v>
      </c>
      <c r="BI520" s="16">
        <f>SUMIF(เตรียมส่วนผสม!$C:$C,'รับ-จ่าย ประจำวัน'!$B520,เตรียมส่วนผสม!AB:AB)+SUMIF(กวนไส้!$C:$C,'รับ-จ่าย ประจำวัน'!$B520,กวนไส้!AB:AB)+SUMIF(ผลิต1!$C:$C,'รับ-จ่าย ประจำวัน'!$B520,ผลิต1!AB:AB)+SUMIF(ผลิต2!$C:$C,'รับ-จ่าย ประจำวัน'!$B520,ผลิต2!AB:AB)+SUMIF(เส้นแต่งหน้าขนมเค้ก!$C:$C,'รับ-จ่าย ประจำวัน'!$B520,เส้นแต่งหน้าขนมเค้ก!AB:AB)+SUMIF(แพ็ค!$C:$C,'รับ-จ่าย ประจำวัน'!$B520,แพ็ค!AB:AB)+SUMIF(ธุรการ!$C:$C,'รับ-จ่าย ประจำวัน'!$B520,ธุรการ!AB:AB)+SUMIF(เส้นแต่งหน้าขนมปัง!$C:$C,'รับ-จ่าย ประจำวัน'!$B520,เส้นแต่งหน้าขนมปัง!AB:AB)+SUMIF('วางแผนBC,CJ'!$C:$C,'รับ-จ่าย ประจำวัน'!$B520,'วางแผนBC,CJ'!AB:AB)+SUMIF(RD!$C:$C,'รับ-จ่าย ประจำวัน'!$B520,RD!AB:AB)+SUMIF('FG,ออนไล,คัดแยก'!$C:$C,'รับ-จ่าย ประจำวัน'!$B520,'FG,ออนไล,คัดแยก'!AB:AB)</f>
        <v>0</v>
      </c>
      <c r="BJ520" s="16">
        <f>SUMIF(เตรียมส่วนผสม!$C:$C,'รับ-จ่าย ประจำวัน'!$B520,เตรียมส่วนผสม!AC:AC)+SUMIF(กวนไส้!$C:$C,'รับ-จ่าย ประจำวัน'!$B520,กวนไส้!AC:AC)+SUMIF(ผลิต1!$C:$C,'รับ-จ่าย ประจำวัน'!$B520,ผลิต1!AC:AC)+SUMIF(ผลิต2!$C:$C,'รับ-จ่าย ประจำวัน'!$B520,ผลิต2!AC:AC)+SUMIF(เส้นแต่งหน้าขนมเค้ก!$C:$C,'รับ-จ่าย ประจำวัน'!$B520,เส้นแต่งหน้าขนมเค้ก!AC:AC)+SUMIF(แพ็ค!$C:$C,'รับ-จ่าย ประจำวัน'!$B520,แพ็ค!AC:AC)+SUMIF(ธุรการ!$C:$C,'รับ-จ่าย ประจำวัน'!$B520,ธุรการ!AC:AC)+SUMIF(เส้นแต่งหน้าขนมปัง!$C:$C,'รับ-จ่าย ประจำวัน'!$B520,เส้นแต่งหน้าขนมปัง!AC:AC)+SUMIF('วางแผนBC,CJ'!$C:$C,'รับ-จ่าย ประจำวัน'!$B520,'วางแผนBC,CJ'!AC:AC)+SUMIF(RD!$C:$C,'รับ-จ่าย ประจำวัน'!$B520,RD!AC:AC)+SUMIF('FG,ออนไล,คัดแยก'!$C:$C,'รับ-จ่าย ประจำวัน'!$B520,'FG,ออนไล,คัดแยก'!AC:AC)</f>
        <v>9000</v>
      </c>
      <c r="BK520" s="16">
        <f>SUMIF(เตรียมส่วนผสม!$C:$C,'รับ-จ่าย ประจำวัน'!$B520,เตรียมส่วนผสม!AD:AD)+SUMIF(กวนไส้!$C:$C,'รับ-จ่าย ประจำวัน'!$B520,กวนไส้!AD:AD)+SUMIF(ผลิต1!$C:$C,'รับ-จ่าย ประจำวัน'!$B520,ผลิต1!AD:AD)+SUMIF(ผลิต2!$C:$C,'รับ-จ่าย ประจำวัน'!$B520,ผลิต2!AD:AD)+SUMIF(เส้นแต่งหน้าขนมเค้ก!$C:$C,'รับ-จ่าย ประจำวัน'!$B520,เส้นแต่งหน้าขนมเค้ก!AD:AD)+SUMIF(แพ็ค!$C:$C,'รับ-จ่าย ประจำวัน'!$B520,แพ็ค!AD:AD)+SUMIF(ธุรการ!$C:$C,'รับ-จ่าย ประจำวัน'!$B520,ธุรการ!AD:AD)+SUMIF(เส้นแต่งหน้าขนมปัง!$C:$C,'รับ-จ่าย ประจำวัน'!$B520,เส้นแต่งหน้าขนมปัง!AD:AD)+SUMIF('วางแผนBC,CJ'!$C:$C,'รับ-จ่าย ประจำวัน'!$B520,'วางแผนBC,CJ'!AD:AD)+SUMIF(RD!$C:$C,'รับ-จ่าย ประจำวัน'!$B520,RD!AD:AD)+SUMIF('FG,ออนไล,คัดแยก'!$C:$C,'รับ-จ่าย ประจำวัน'!$B520,'FG,ออนไล,คัดแยก'!AD:AD)</f>
        <v>0</v>
      </c>
      <c r="BL520" s="16">
        <f>SUMIF(เตรียมส่วนผสม!$C:$C,'รับ-จ่าย ประจำวัน'!$B520,เตรียมส่วนผสม!AE:AE)+SUMIF(กวนไส้!$C:$C,'รับ-จ่าย ประจำวัน'!$B520,กวนไส้!AE:AE)+SUMIF(ผลิต1!$C:$C,'รับ-จ่าย ประจำวัน'!$B520,ผลิต1!AE:AE)+SUMIF(ผลิต2!$C:$C,'รับ-จ่าย ประจำวัน'!$B520,ผลิต2!AE:AE)+SUMIF(เส้นแต่งหน้าขนมเค้ก!$C:$C,'รับ-จ่าย ประจำวัน'!$B520,เส้นแต่งหน้าขนมเค้ก!AE:AE)+SUMIF(แพ็ค!$C:$C,'รับ-จ่าย ประจำวัน'!$B520,แพ็ค!AE:AE)+SUMIF(ธุรการ!$C:$C,'รับ-จ่าย ประจำวัน'!$B520,ธุรการ!AE:AE)+SUMIF(เส้นแต่งหน้าขนมปัง!$C:$C,'รับ-จ่าย ประจำวัน'!$B520,เส้นแต่งหน้าขนมปัง!AE:AE)+SUMIF('วางแผนBC,CJ'!$C:$C,'รับ-จ่าย ประจำวัน'!$B520,'วางแผนBC,CJ'!AE:AE)+SUMIF(RD!$C:$C,'รับ-จ่าย ประจำวัน'!$B520,RD!AE:AE)+SUMIF('FG,ออนไล,คัดแยก'!$C:$C,'รับ-จ่าย ประจำวัน'!$B520,'FG,ออนไล,คัดแยก'!AE:AE)</f>
        <v>7000</v>
      </c>
      <c r="BM520" s="16">
        <f>SUMIF(เตรียมส่วนผสม!$C:$C,'รับ-จ่าย ประจำวัน'!$B520,เตรียมส่วนผสม!AF:AF)+SUMIF(กวนไส้!$C:$C,'รับ-จ่าย ประจำวัน'!$B520,กวนไส้!AF:AF)+SUMIF(ผลิต1!$C:$C,'รับ-จ่าย ประจำวัน'!$B520,ผลิต1!AF:AF)+SUMIF(ผลิต2!$C:$C,'รับ-จ่าย ประจำวัน'!$B520,ผลิต2!AF:AF)+SUMIF(เส้นแต่งหน้าขนมเค้ก!$C:$C,'รับ-จ่าย ประจำวัน'!$B520,เส้นแต่งหน้าขนมเค้ก!AF:AF)+SUMIF(แพ็ค!$C:$C,'รับ-จ่าย ประจำวัน'!$B520,แพ็ค!AF:AF)+SUMIF(ธุรการ!$C:$C,'รับ-จ่าย ประจำวัน'!$B520,ธุรการ!AF:AF)+SUMIF(เส้นแต่งหน้าขนมปัง!$C:$C,'รับ-จ่าย ประจำวัน'!$B520,เส้นแต่งหน้าขนมปัง!AF:AF)+SUMIF('วางแผนBC,CJ'!$C:$C,'รับ-จ่าย ประจำวัน'!$B520,'วางแผนBC,CJ'!AF:AF)+SUMIF(RD!$C:$C,'รับ-จ่าย ประจำวัน'!$B520,RD!AF:AF)+SUMIF('FG,ออนไล,คัดแยก'!$C:$C,'รับ-จ่าย ประจำวัน'!$B520,'FG,ออนไล,คัดแยก'!AF:AF)</f>
        <v>0</v>
      </c>
      <c r="BN520" s="16">
        <f>SUMIF(เตรียมส่วนผสม!$C:$C,'รับ-จ่าย ประจำวัน'!$B520,เตรียมส่วนผสม!AG:AG)+SUMIF(กวนไส้!$C:$C,'รับ-จ่าย ประจำวัน'!$B520,กวนไส้!AG:AG)+SUMIF(ผลิต1!$C:$C,'รับ-จ่าย ประจำวัน'!$B520,ผลิต1!AG:AG)+SUMIF(ผลิต2!$C:$C,'รับ-จ่าย ประจำวัน'!$B520,ผลิต2!AG:AG)+SUMIF(เส้นแต่งหน้าขนมเค้ก!$C:$C,'รับ-จ่าย ประจำวัน'!$B520,เส้นแต่งหน้าขนมเค้ก!AG:AG)+SUMIF(แพ็ค!$C:$C,'รับ-จ่าย ประจำวัน'!$B520,แพ็ค!AG:AG)+SUMIF(ธุรการ!$C:$C,'รับ-จ่าย ประจำวัน'!$B520,ธุรการ!AG:AG)+SUMIF(เส้นแต่งหน้าขนมปัง!$C:$C,'รับ-จ่าย ประจำวัน'!$B520,เส้นแต่งหน้าขนมปัง!AG:AG)+SUMIF('วางแผนBC,CJ'!$C:$C,'รับ-จ่าย ประจำวัน'!$B520,'วางแผนBC,CJ'!AG:AG)+SUMIF(RD!$C:$C,'รับ-จ่าย ประจำวัน'!$B520,RD!AG:AG)+SUMIF('FG,ออนไล,คัดแยก'!$C:$C,'รับ-จ่าย ประจำวัน'!$B520,'FG,ออนไล,คัดแยก'!AG:AG)</f>
        <v>1000</v>
      </c>
      <c r="BO520" s="16">
        <f>SUMIF(เตรียมส่วนผสม!$C:$C,'รับ-จ่าย ประจำวัน'!$B520,เตรียมส่วนผสม!AH:AH)+SUMIF(กวนไส้!$C:$C,'รับ-จ่าย ประจำวัน'!$B520,กวนไส้!AH:AH)+SUMIF(ผลิต1!$C:$C,'รับ-จ่าย ประจำวัน'!$B520,ผลิต1!AH:AH)+SUMIF(ผลิต2!$C:$C,'รับ-จ่าย ประจำวัน'!$B520,ผลิต2!AH:AH)+SUMIF(เส้นแต่งหน้าขนมเค้ก!$C:$C,'รับ-จ่าย ประจำวัน'!$B520,เส้นแต่งหน้าขนมเค้ก!AH:AH)+SUMIF(แพ็ค!$C:$C,'รับ-จ่าย ประจำวัน'!$B520,แพ็ค!AH:AH)+SUMIF(ธุรการ!$C:$C,'รับ-จ่าย ประจำวัน'!$B520,ธุรการ!AH:AH)+SUMIF(เส้นแต่งหน้าขนมปัง!$C:$C,'รับ-จ่าย ประจำวัน'!$B520,เส้นแต่งหน้าขนมปัง!AH:AH)+SUMIF('วางแผนBC,CJ'!$C:$C,'รับ-จ่าย ประจำวัน'!$B520,'วางแผนBC,CJ'!AH:AH)+SUMIF(RD!$C:$C,'รับ-จ่าย ประจำวัน'!$B520,RD!AH:AH)+SUMIF('FG,ออนไล,คัดแยก'!$C:$C,'รับ-จ่าย ประจำวัน'!$B520,'FG,ออนไล,คัดแยก'!AH:AH)</f>
        <v>0</v>
      </c>
      <c r="BP520" s="16">
        <f>SUMIF(เตรียมส่วนผสม!$C:$C,'รับ-จ่าย ประจำวัน'!$B520,เตรียมส่วนผสม!AI:AI)+SUMIF(กวนไส้!$C:$C,'รับ-จ่าย ประจำวัน'!$B520,กวนไส้!AI:AI)+SUMIF(ผลิต1!$C:$C,'รับ-จ่าย ประจำวัน'!$B520,ผลิต1!AI:AI)+SUMIF(ผลิต2!$C:$C,'รับ-จ่าย ประจำวัน'!$B520,ผลิต2!AI:AI)+SUMIF(เส้นแต่งหน้าขนมเค้ก!$C:$C,'รับ-จ่าย ประจำวัน'!$B520,เส้นแต่งหน้าขนมเค้ก!AI:AI)+SUMIF(แพ็ค!$C:$C,'รับ-จ่าย ประจำวัน'!$B520,แพ็ค!AI:AI)+SUMIF(ธุรการ!$C:$C,'รับ-จ่าย ประจำวัน'!$B520,ธุรการ!AI:AI)+SUMIF(เส้นแต่งหน้าขนมปัง!$C:$C,'รับ-จ่าย ประจำวัน'!$B520,เส้นแต่งหน้าขนมปัง!AI:AI)+SUMIF('วางแผนBC,CJ'!$C:$C,'รับ-จ่าย ประจำวัน'!$B520,'วางแผนBC,CJ'!AI:AI)+SUMIF(RD!$C:$C,'รับ-จ่าย ประจำวัน'!$B520,RD!AI:AI)+SUMIF('FG,ออนไล,คัดแยก'!$C:$C,'รับ-จ่าย ประจำวัน'!$B520,'FG,ออนไล,คัดแยก'!AI:AI)</f>
        <v>2000</v>
      </c>
      <c r="BQ520" s="16">
        <f>SUMIF(เตรียมส่วนผสม!$C:$C,'รับ-จ่าย ประจำวัน'!$B520,เตรียมส่วนผสม!AJ:AJ)+SUMIF(กวนไส้!$C:$C,'รับ-จ่าย ประจำวัน'!$B520,กวนไส้!AJ:AJ)+SUMIF(ผลิต1!$C:$C,'รับ-จ่าย ประจำวัน'!$B520,ผลิต1!AJ:AJ)+SUMIF(ผลิต2!$C:$C,'รับ-จ่าย ประจำวัน'!$B520,ผลิต2!AJ:AJ)+SUMIF(เส้นแต่งหน้าขนมเค้ก!$C:$C,'รับ-จ่าย ประจำวัน'!$B520,เส้นแต่งหน้าขนมเค้ก!AJ:AJ)+SUMIF(แพ็ค!$C:$C,'รับ-จ่าย ประจำวัน'!$B520,แพ็ค!AJ:AJ)+SUMIF(ธุรการ!$C:$C,'รับ-จ่าย ประจำวัน'!$B520,ธุรการ!AJ:AJ)+SUMIF(เส้นแต่งหน้าขนมปัง!$C:$C,'รับ-จ่าย ประจำวัน'!$B520,เส้นแต่งหน้าขนมปัง!AJ:AJ)+SUMIF('วางแผนBC,CJ'!$C:$C,'รับ-จ่าย ประจำวัน'!$B520,'วางแผนBC,CJ'!AJ:AJ)+SUMIF(RD!$C:$C,'รับ-จ่าย ประจำวัน'!$B520,RD!AJ:AJ)+SUMIF('FG,ออนไล,คัดแยก'!$C:$C,'รับ-จ่าย ประจำวัน'!$B520,'FG,ออนไล,คัดแยก'!AJ:AJ)</f>
        <v>0</v>
      </c>
      <c r="BR520" s="16">
        <f>SUMIF(เตรียมส่วนผสม!$C:$C,'รับ-จ่าย ประจำวัน'!$B520,เตรียมส่วนผสม!AK:AK)+SUMIF(กวนไส้!$C:$C,'รับ-จ่าย ประจำวัน'!$B520,กวนไส้!AK:AK)+SUMIF(ผลิต1!$C:$C,'รับ-จ่าย ประจำวัน'!$B520,ผลิต1!AK:AK)+SUMIF(ผลิต2!$C:$C,'รับ-จ่าย ประจำวัน'!$B520,ผลิต2!AK:AK)+SUMIF(เส้นแต่งหน้าขนมเค้ก!$C:$C,'รับ-จ่าย ประจำวัน'!$B520,เส้นแต่งหน้าขนมเค้ก!AK:AK)+SUMIF(แพ็ค!$C:$C,'รับ-จ่าย ประจำวัน'!$B520,แพ็ค!AK:AK)+SUMIF(ธุรการ!$C:$C,'รับ-จ่าย ประจำวัน'!$B520,ธุรการ!AK:AK)+SUMIF(เส้นแต่งหน้าขนมปัง!$C:$C,'รับ-จ่าย ประจำวัน'!$B520,เส้นแต่งหน้าขนมปัง!AK:AK)+SUMIF('วางแผนBC,CJ'!$C:$C,'รับ-จ่าย ประจำวัน'!$B520,'วางแผนBC,CJ'!AK:AK)+SUMIF(RD!$C:$C,'รับ-จ่าย ประจำวัน'!$B520,RD!AK:AK)+SUMIF('FG,ออนไล,คัดแยก'!$C:$C,'รับ-จ่าย ประจำวัน'!$B520,'FG,ออนไล,คัดแยก'!AK:AK)</f>
        <v>7000</v>
      </c>
      <c r="BS520" s="16">
        <f>SUMIF(เตรียมส่วนผสม!$C:$C,'รับ-จ่าย ประจำวัน'!$B520,เตรียมส่วนผสม!AL:AL)+SUMIF(กวนไส้!$C:$C,'รับ-จ่าย ประจำวัน'!$B520,กวนไส้!AL:AL)+SUMIF(ผลิต1!$C:$C,'รับ-จ่าย ประจำวัน'!$B520,ผลิต1!AL:AL)+SUMIF(ผลิต2!$C:$C,'รับ-จ่าย ประจำวัน'!$B520,ผลิต2!AL:AL)+SUMIF(เส้นแต่งหน้าขนมเค้ก!$C:$C,'รับ-จ่าย ประจำวัน'!$B520,เส้นแต่งหน้าขนมเค้ก!AL:AL)+SUMIF(แพ็ค!$C:$C,'รับ-จ่าย ประจำวัน'!$B520,แพ็ค!AL:AL)+SUMIF(ธุรการ!$C:$C,'รับ-จ่าย ประจำวัน'!$B520,ธุรการ!AL:AL)+SUMIF(เส้นแต่งหน้าขนมปัง!$C:$C,'รับ-จ่าย ประจำวัน'!$B520,เส้นแต่งหน้าขนมปัง!AL:AL)+SUMIF('วางแผนBC,CJ'!$C:$C,'รับ-จ่าย ประจำวัน'!$B520,'วางแผนBC,CJ'!AL:AL)+SUMIF(RD!$C:$C,'รับ-จ่าย ประจำวัน'!$B520,RD!AL:AL)+SUMIF('FG,ออนไล,คัดแยก'!$C:$C,'รับ-จ่าย ประจำวัน'!$B520,'FG,ออนไล,คัดแยก'!AL:AL)</f>
        <v>0</v>
      </c>
      <c r="BT520" s="18">
        <f t="shared" si="115"/>
        <v>84000</v>
      </c>
      <c r="BU520" s="116"/>
      <c r="BV520" s="146">
        <f t="shared" si="116"/>
        <v>74000</v>
      </c>
      <c r="BW520" s="183">
        <v>30</v>
      </c>
      <c r="BX520" s="172">
        <f>BT520/30</f>
        <v>2800</v>
      </c>
      <c r="BY520" s="188">
        <f t="shared" si="112"/>
        <v>26.428571428571427</v>
      </c>
      <c r="BZ520" s="180">
        <f t="shared" ca="1" si="117"/>
        <v>46229.428571428572</v>
      </c>
      <c r="CA520" s="93"/>
      <c r="CB520" s="93"/>
      <c r="CC520" s="93">
        <v>48000</v>
      </c>
      <c r="CD520" s="93"/>
      <c r="CE520" s="93"/>
      <c r="CF520" s="93"/>
      <c r="CG520" s="93"/>
      <c r="CH520" s="93"/>
      <c r="CI520" s="93"/>
      <c r="CJ520" s="97"/>
      <c r="CK520" s="9">
        <f t="shared" si="113"/>
        <v>74000</v>
      </c>
    </row>
    <row r="521" spans="1:89" hidden="1" x14ac:dyDescent="0.5">
      <c r="A521" s="149"/>
      <c r="B521" s="34">
        <v>1023401098</v>
      </c>
      <c r="C521" s="156" t="s">
        <v>1736</v>
      </c>
      <c r="D521" s="141" t="s">
        <v>91</v>
      </c>
      <c r="E521" s="25"/>
      <c r="F521" s="132"/>
      <c r="G521" s="25"/>
      <c r="H521" s="12">
        <v>4000</v>
      </c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11"/>
      <c r="AF521" s="11"/>
      <c r="AG521" s="11"/>
      <c r="AH521" s="11"/>
      <c r="AI521" s="25"/>
      <c r="AJ521" s="25"/>
      <c r="AK521" s="25"/>
      <c r="AL521" s="25"/>
      <c r="AM521" s="25"/>
      <c r="AN521" s="15">
        <f t="shared" si="111"/>
        <v>0</v>
      </c>
      <c r="AO521" s="16">
        <f>SUMIF(เตรียมส่วนผสม!$C:$C,'รับ-จ่าย ประจำวัน'!$B521,เตรียมส่วนผสม!H:H)+SUMIF(กวนไส้!$C:$C,'รับ-จ่าย ประจำวัน'!$B521,กวนไส้!H:H)+SUMIF(ผลิต1!$C:$C,'รับ-จ่าย ประจำวัน'!$B521,ผลิต1!H:H)+SUMIF(ผลิต2!$C:$C,'รับ-จ่าย ประจำวัน'!$B521,ผลิต2!H:H)+SUMIF(เส้นแต่งหน้าขนมเค้ก!$C:$C,'รับ-จ่าย ประจำวัน'!$B521,เส้นแต่งหน้าขนมเค้ก!H:H)+SUMIF(แพ็ค!$C:$C,'รับ-จ่าย ประจำวัน'!$B521,แพ็ค!H:H)+SUMIF(ธุรการ!$C:$C,'รับ-จ่าย ประจำวัน'!$B521,ธุรการ!H:H)+SUMIF(เส้นแต่งหน้าขนมปัง!$C:$C,'รับ-จ่าย ประจำวัน'!$B521,เส้นแต่งหน้าขนมปัง!H:H)+SUMIF('วางแผนBC,CJ'!$C:$C,'รับ-จ่าย ประจำวัน'!$B521,'วางแผนBC,CJ'!H:H)+SUMIF(RD!$C:$C,'รับ-จ่าย ประจำวัน'!$B521,RD!H:H)+SUMIF('FG,ออนไล,คัดแยก'!$C:$C,'รับ-จ่าย ประจำวัน'!$B521,'FG,ออนไล,คัดแยก'!H:H)</f>
        <v>0</v>
      </c>
      <c r="AP521" s="16">
        <f>SUMIF(เตรียมส่วนผสม!$C:$C,'รับ-จ่าย ประจำวัน'!$B521,เตรียมส่วนผสม!I:I)+SUMIF(กวนไส้!$C:$C,'รับ-จ่าย ประจำวัน'!$B521,กวนไส้!I:I)+SUMIF(ผลิต1!$C:$C,'รับ-จ่าย ประจำวัน'!$B521,ผลิต1!I:I)+SUMIF(ผลิต2!$C:$C,'รับ-จ่าย ประจำวัน'!$B521,ผลิต2!I:I)+SUMIF(เส้นแต่งหน้าขนมเค้ก!$C:$C,'รับ-จ่าย ประจำวัน'!$B521,เส้นแต่งหน้าขนมเค้ก!I:I)+SUMIF(แพ็ค!$C:$C,'รับ-จ่าย ประจำวัน'!$B521,แพ็ค!I:I)+SUMIF(ธุรการ!$C:$C,'รับ-จ่าย ประจำวัน'!$B521,ธุรการ!I:I)+SUMIF(เส้นแต่งหน้าขนมปัง!$C:$C,'รับ-จ่าย ประจำวัน'!$B521,เส้นแต่งหน้าขนมปัง!I:I)+SUMIF('วางแผนBC,CJ'!$C:$C,'รับ-จ่าย ประจำวัน'!$B521,'วางแผนBC,CJ'!I:I)+SUMIF(RD!$C:$C,'รับ-จ่าย ประจำวัน'!$B521,RD!I:I)+SUMIF('FG,ออนไล,คัดแยก'!$C:$C,'รับ-จ่าย ประจำวัน'!$B521,'FG,ออนไล,คัดแยก'!I:I)</f>
        <v>0</v>
      </c>
      <c r="AQ521" s="16">
        <f>SUMIF(เตรียมส่วนผสม!$C:$C,'รับ-จ่าย ประจำวัน'!$B521,เตรียมส่วนผสม!J:J)+SUMIF(กวนไส้!$C:$C,'รับ-จ่าย ประจำวัน'!$B521,กวนไส้!J:J)+SUMIF(ผลิต1!$C:$C,'รับ-จ่าย ประจำวัน'!$B521,ผลิต1!J:J)+SUMIF(ผลิต2!$C:$C,'รับ-จ่าย ประจำวัน'!$B521,ผลิต2!J:J)+SUMIF(เส้นแต่งหน้าขนมเค้ก!$C:$C,'รับ-จ่าย ประจำวัน'!$B521,เส้นแต่งหน้าขนมเค้ก!J:J)+SUMIF(แพ็ค!$C:$C,'รับ-จ่าย ประจำวัน'!$B521,แพ็ค!J:J)+SUMIF(ธุรการ!$C:$C,'รับ-จ่าย ประจำวัน'!$B521,ธุรการ!J:J)+SUMIF(เส้นแต่งหน้าขนมปัง!$C:$C,'รับ-จ่าย ประจำวัน'!$B521,เส้นแต่งหน้าขนมปัง!J:J)+SUMIF('วางแผนBC,CJ'!$C:$C,'รับ-จ่าย ประจำวัน'!$B521,'วางแผนBC,CJ'!J:J)+SUMIF(RD!$C:$C,'รับ-จ่าย ประจำวัน'!$B521,RD!J:J)+SUMIF('FG,ออนไล,คัดแยก'!$C:$C,'รับ-จ่าย ประจำวัน'!$B521,'FG,ออนไล,คัดแยก'!J:J)</f>
        <v>0</v>
      </c>
      <c r="AR521" s="16">
        <f>SUMIF(เตรียมส่วนผสม!$C:$C,'รับ-จ่าย ประจำวัน'!$B521,เตรียมส่วนผสม!K:K)+SUMIF(กวนไส้!$C:$C,'รับ-จ่าย ประจำวัน'!$B521,กวนไส้!K:K)+SUMIF(ผลิต1!$C:$C,'รับ-จ่าย ประจำวัน'!$B521,ผลิต1!K:K)+SUMIF(ผลิต2!$C:$C,'รับ-จ่าย ประจำวัน'!$B521,ผลิต2!K:K)+SUMIF(เส้นแต่งหน้าขนมเค้ก!$C:$C,'รับ-จ่าย ประจำวัน'!$B521,เส้นแต่งหน้าขนมเค้ก!K:K)+SUMIF(แพ็ค!$C:$C,'รับ-จ่าย ประจำวัน'!$B521,แพ็ค!K:K)+SUMIF(ธุรการ!$C:$C,'รับ-จ่าย ประจำวัน'!$B521,ธุรการ!K:K)+SUMIF(เส้นแต่งหน้าขนมปัง!$C:$C,'รับ-จ่าย ประจำวัน'!$B521,เส้นแต่งหน้าขนมปัง!K:K)+SUMIF('วางแผนBC,CJ'!$C:$C,'รับ-จ่าย ประจำวัน'!$B521,'วางแผนBC,CJ'!K:K)+SUMIF(RD!$C:$C,'รับ-จ่าย ประจำวัน'!$B521,RD!K:K)+SUMIF('FG,ออนไล,คัดแยก'!$C:$C,'รับ-จ่าย ประจำวัน'!$B521,'FG,ออนไล,คัดแยก'!K:K)</f>
        <v>0</v>
      </c>
      <c r="AS521" s="16">
        <f>SUMIF(เตรียมส่วนผสม!$C:$C,'รับ-จ่าย ประจำวัน'!$B521,เตรียมส่วนผสม!L:L)+SUMIF(กวนไส้!$C:$C,'รับ-จ่าย ประจำวัน'!$B521,กวนไส้!L:L)+SUMIF(ผลิต1!$C:$C,'รับ-จ่าย ประจำวัน'!$B521,ผลิต1!L:L)+SUMIF(ผลิต2!$C:$C,'รับ-จ่าย ประจำวัน'!$B521,ผลิต2!L:L)+SUMIF(เส้นแต่งหน้าขนมเค้ก!$C:$C,'รับ-จ่าย ประจำวัน'!$B521,เส้นแต่งหน้าขนมเค้ก!L:L)+SUMIF(แพ็ค!$C:$C,'รับ-จ่าย ประจำวัน'!$B521,แพ็ค!L:L)+SUMIF(ธุรการ!$C:$C,'รับ-จ่าย ประจำวัน'!$B521,ธุรการ!L:L)+SUMIF(เส้นแต่งหน้าขนมปัง!$C:$C,'รับ-จ่าย ประจำวัน'!$B521,เส้นแต่งหน้าขนมปัง!L:L)+SUMIF('วางแผนBC,CJ'!$C:$C,'รับ-จ่าย ประจำวัน'!$B521,'วางแผนBC,CJ'!L:L)+SUMIF(RD!$C:$C,'รับ-จ่าย ประจำวัน'!$B521,RD!L:L)+SUMIF('FG,ออนไล,คัดแยก'!$C:$C,'รับ-จ่าย ประจำวัน'!$B521,'FG,ออนไล,คัดแยก'!L:L)</f>
        <v>0</v>
      </c>
      <c r="AT521" s="16">
        <f>SUMIF(เตรียมส่วนผสม!$C:$C,'รับ-จ่าย ประจำวัน'!$B521,เตรียมส่วนผสม!M:M)+SUMIF(กวนไส้!$C:$C,'รับ-จ่าย ประจำวัน'!$B521,กวนไส้!M:M)+SUMIF(ผลิต1!$C:$C,'รับ-จ่าย ประจำวัน'!$B521,ผลิต1!M:M)+SUMIF(ผลิต2!$C:$C,'รับ-จ่าย ประจำวัน'!$B521,ผลิต2!M:M)+SUMIF(เส้นแต่งหน้าขนมเค้ก!$C:$C,'รับ-จ่าย ประจำวัน'!$B521,เส้นแต่งหน้าขนมเค้ก!M:M)+SUMIF(แพ็ค!$C:$C,'รับ-จ่าย ประจำวัน'!$B521,แพ็ค!M:M)+SUMIF(ธุรการ!$C:$C,'รับ-จ่าย ประจำวัน'!$B521,ธุรการ!M:M)+SUMIF(เส้นแต่งหน้าขนมปัง!$C:$C,'รับ-จ่าย ประจำวัน'!$B521,เส้นแต่งหน้าขนมปัง!M:M)+SUMIF('วางแผนBC,CJ'!$C:$C,'รับ-จ่าย ประจำวัน'!$B521,'วางแผนBC,CJ'!M:M)+SUMIF(RD!$C:$C,'รับ-จ่าย ประจำวัน'!$B521,RD!M:M)+SUMIF('FG,ออนไล,คัดแยก'!$C:$C,'รับ-จ่าย ประจำวัน'!$B521,'FG,ออนไล,คัดแยก'!M:M)</f>
        <v>0</v>
      </c>
      <c r="AU521" s="16">
        <f>SUMIF(เตรียมส่วนผสม!$C:$C,'รับ-จ่าย ประจำวัน'!$B521,เตรียมส่วนผสม!N:N)+SUMIF(กวนไส้!$C:$C,'รับ-จ่าย ประจำวัน'!$B521,กวนไส้!N:N)+SUMIF(ผลิต1!$C:$C,'รับ-จ่าย ประจำวัน'!$B521,ผลิต1!N:N)+SUMIF(ผลิต2!$C:$C,'รับ-จ่าย ประจำวัน'!$B521,ผลิต2!N:N)+SUMIF(เส้นแต่งหน้าขนมเค้ก!$C:$C,'รับ-จ่าย ประจำวัน'!$B521,เส้นแต่งหน้าขนมเค้ก!N:N)+SUMIF(แพ็ค!$C:$C,'รับ-จ่าย ประจำวัน'!$B521,แพ็ค!N:N)+SUMIF(ธุรการ!$C:$C,'รับ-จ่าย ประจำวัน'!$B521,ธุรการ!N:N)+SUMIF(เส้นแต่งหน้าขนมปัง!$C:$C,'รับ-จ่าย ประจำวัน'!$B521,เส้นแต่งหน้าขนมปัง!N:N)+SUMIF('วางแผนBC,CJ'!$C:$C,'รับ-จ่าย ประจำวัน'!$B521,'วางแผนBC,CJ'!N:N)+SUMIF(RD!$C:$C,'รับ-จ่าย ประจำวัน'!$B521,RD!N:N)+SUMIF('FG,ออนไล,คัดแยก'!$C:$C,'รับ-จ่าย ประจำวัน'!$B521,'FG,ออนไล,คัดแยก'!N:N)</f>
        <v>0</v>
      </c>
      <c r="AV521" s="16">
        <f>SUMIF(เตรียมส่วนผสม!$C:$C,'รับ-จ่าย ประจำวัน'!$B521,เตรียมส่วนผสม!O:O)+SUMIF(กวนไส้!$C:$C,'รับ-จ่าย ประจำวัน'!$B521,กวนไส้!O:O)+SUMIF(ผลิต1!$C:$C,'รับ-จ่าย ประจำวัน'!$B521,ผลิต1!O:O)+SUMIF(ผลิต2!$C:$C,'รับ-จ่าย ประจำวัน'!$B521,ผลิต2!O:O)+SUMIF(เส้นแต่งหน้าขนมเค้ก!$C:$C,'รับ-จ่าย ประจำวัน'!$B521,เส้นแต่งหน้าขนมเค้ก!O:O)+SUMIF(แพ็ค!$C:$C,'รับ-จ่าย ประจำวัน'!$B521,แพ็ค!O:O)+SUMIF(ธุรการ!$C:$C,'รับ-จ่าย ประจำวัน'!$B521,ธุรการ!O:O)+SUMIF(เส้นแต่งหน้าขนมปัง!$C:$C,'รับ-จ่าย ประจำวัน'!$B521,เส้นแต่งหน้าขนมปัง!O:O)+SUMIF('วางแผนBC,CJ'!$C:$C,'รับ-จ่าย ประจำวัน'!$B521,'วางแผนBC,CJ'!O:O)+SUMIF(RD!$C:$C,'รับ-จ่าย ประจำวัน'!$B521,RD!O:O)+SUMIF('FG,ออนไล,คัดแยก'!$C:$C,'รับ-จ่าย ประจำวัน'!$B521,'FG,ออนไล,คัดแยก'!O:O)</f>
        <v>0</v>
      </c>
      <c r="AW521" s="16">
        <f>SUMIF(เตรียมส่วนผสม!$C:$C,'รับ-จ่าย ประจำวัน'!$B521,เตรียมส่วนผสม!P:P)+SUMIF(กวนไส้!$C:$C,'รับ-จ่าย ประจำวัน'!$B521,กวนไส้!P:P)+SUMIF(ผลิต1!$C:$C,'รับ-จ่าย ประจำวัน'!$B521,ผลิต1!P:P)+SUMIF(ผลิต2!$C:$C,'รับ-จ่าย ประจำวัน'!$B521,ผลิต2!P:P)+SUMIF(เส้นแต่งหน้าขนมเค้ก!$C:$C,'รับ-จ่าย ประจำวัน'!$B521,เส้นแต่งหน้าขนมเค้ก!P:P)+SUMIF(แพ็ค!$C:$C,'รับ-จ่าย ประจำวัน'!$B521,แพ็ค!P:P)+SUMIF(ธุรการ!$C:$C,'รับ-จ่าย ประจำวัน'!$B521,ธุรการ!P:P)+SUMIF(เส้นแต่งหน้าขนมปัง!$C:$C,'รับ-จ่าย ประจำวัน'!$B521,เส้นแต่งหน้าขนมปัง!P:P)+SUMIF('วางแผนBC,CJ'!$C:$C,'รับ-จ่าย ประจำวัน'!$B521,'วางแผนBC,CJ'!P:P)+SUMIF(RD!$C:$C,'รับ-จ่าย ประจำวัน'!$B521,RD!P:P)+SUMIF('FG,ออนไล,คัดแยก'!$C:$C,'รับ-จ่าย ประจำวัน'!$B521,'FG,ออนไล,คัดแยก'!P:P)</f>
        <v>0</v>
      </c>
      <c r="AX521" s="16">
        <f>SUMIF(เตรียมส่วนผสม!$C:$C,'รับ-จ่าย ประจำวัน'!$B521,เตรียมส่วนผสม!Q:Q)+SUMIF(กวนไส้!$C:$C,'รับ-จ่าย ประจำวัน'!$B521,กวนไส้!Q:Q)+SUMIF(ผลิต1!$C:$C,'รับ-จ่าย ประจำวัน'!$B521,ผลิต1!Q:Q)+SUMIF(ผลิต2!$C:$C,'รับ-จ่าย ประจำวัน'!$B521,ผลิต2!Q:Q)+SUMIF(เส้นแต่งหน้าขนมเค้ก!$C:$C,'รับ-จ่าย ประจำวัน'!$B521,เส้นแต่งหน้าขนมเค้ก!Q:Q)+SUMIF(แพ็ค!$C:$C,'รับ-จ่าย ประจำวัน'!$B521,แพ็ค!Q:Q)+SUMIF(ธุรการ!$C:$C,'รับ-จ่าย ประจำวัน'!$B521,ธุรการ!Q:Q)+SUMIF(เส้นแต่งหน้าขนมปัง!$C:$C,'รับ-จ่าย ประจำวัน'!$B521,เส้นแต่งหน้าขนมปัง!Q:Q)+SUMIF('วางแผนBC,CJ'!$C:$C,'รับ-จ่าย ประจำวัน'!$B521,'วางแผนBC,CJ'!Q:Q)+SUMIF(RD!$C:$C,'รับ-จ่าย ประจำวัน'!$B521,RD!Q:Q)+SUMIF('FG,ออนไล,คัดแยก'!$C:$C,'รับ-จ่าย ประจำวัน'!$B521,'FG,ออนไล,คัดแยก'!Q:Q)</f>
        <v>0</v>
      </c>
      <c r="AY521" s="16">
        <f>SUMIF(เตรียมส่วนผสม!$C:$C,'รับ-จ่าย ประจำวัน'!$B521,เตรียมส่วนผสม!R:R)+SUMIF(กวนไส้!$C:$C,'รับ-จ่าย ประจำวัน'!$B521,กวนไส้!R:R)+SUMIF(ผลิต1!$C:$C,'รับ-จ่าย ประจำวัน'!$B521,ผลิต1!R:R)+SUMIF(ผลิต2!$C:$C,'รับ-จ่าย ประจำวัน'!$B521,ผลิต2!R:R)+SUMIF(เส้นแต่งหน้าขนมเค้ก!$C:$C,'รับ-จ่าย ประจำวัน'!$B521,เส้นแต่งหน้าขนมเค้ก!R:R)+SUMIF(แพ็ค!$C:$C,'รับ-จ่าย ประจำวัน'!$B521,แพ็ค!R:R)+SUMIF(ธุรการ!$C:$C,'รับ-จ่าย ประจำวัน'!$B521,ธุรการ!R:R)+SUMIF(เส้นแต่งหน้าขนมปัง!$C:$C,'รับ-จ่าย ประจำวัน'!$B521,เส้นแต่งหน้าขนมปัง!R:R)+SUMIF('วางแผนBC,CJ'!$C:$C,'รับ-จ่าย ประจำวัน'!$B521,'วางแผนBC,CJ'!R:R)+SUMIF(RD!$C:$C,'รับ-จ่าย ประจำวัน'!$B521,RD!R:R)+SUMIF('FG,ออนไล,คัดแยก'!$C:$C,'รับ-จ่าย ประจำวัน'!$B521,'FG,ออนไล,คัดแยก'!R:R)</f>
        <v>0</v>
      </c>
      <c r="AZ521" s="16">
        <f>SUMIF(เตรียมส่วนผสม!$C:$C,'รับ-จ่าย ประจำวัน'!$B521,เตรียมส่วนผสม!S:S)+SUMIF(กวนไส้!$C:$C,'รับ-จ่าย ประจำวัน'!$B521,กวนไส้!S:S)+SUMIF(ผลิต1!$C:$C,'รับ-จ่าย ประจำวัน'!$B521,ผลิต1!S:S)+SUMIF(ผลิต2!$C:$C,'รับ-จ่าย ประจำวัน'!$B521,ผลิต2!S:S)+SUMIF(เส้นแต่งหน้าขนมเค้ก!$C:$C,'รับ-จ่าย ประจำวัน'!$B521,เส้นแต่งหน้าขนมเค้ก!S:S)+SUMIF(แพ็ค!$C:$C,'รับ-จ่าย ประจำวัน'!$B521,แพ็ค!S:S)+SUMIF(ธุรการ!$C:$C,'รับ-จ่าย ประจำวัน'!$B521,ธุรการ!S:S)+SUMIF(เส้นแต่งหน้าขนมปัง!$C:$C,'รับ-จ่าย ประจำวัน'!$B521,เส้นแต่งหน้าขนมปัง!S:S)+SUMIF('วางแผนBC,CJ'!$C:$C,'รับ-จ่าย ประจำวัน'!$B521,'วางแผนBC,CJ'!S:S)+SUMIF(RD!$C:$C,'รับ-จ่าย ประจำวัน'!$B521,RD!S:S)+SUMIF('FG,ออนไล,คัดแยก'!$C:$C,'รับ-จ่าย ประจำวัน'!$B521,'FG,ออนไล,คัดแยก'!S:S)</f>
        <v>0</v>
      </c>
      <c r="BA521" s="16">
        <f>SUMIF(เตรียมส่วนผสม!$C:$C,'รับ-จ่าย ประจำวัน'!$B521,เตรียมส่วนผสม!T:T)+SUMIF(กวนไส้!$C:$C,'รับ-จ่าย ประจำวัน'!$B521,กวนไส้!T:T)+SUMIF(ผลิต1!$C:$C,'รับ-จ่าย ประจำวัน'!$B521,ผลิต1!T:T)+SUMIF(ผลิต2!$C:$C,'รับ-จ่าย ประจำวัน'!$B521,ผลิต2!T:T)+SUMIF(เส้นแต่งหน้าขนมเค้ก!$C:$C,'รับ-จ่าย ประจำวัน'!$B521,เส้นแต่งหน้าขนมเค้ก!T:T)+SUMIF(แพ็ค!$C:$C,'รับ-จ่าย ประจำวัน'!$B521,แพ็ค!T:T)+SUMIF(ธุรการ!$C:$C,'รับ-จ่าย ประจำวัน'!$B521,ธุรการ!T:T)+SUMIF(เส้นแต่งหน้าขนมปัง!$C:$C,'รับ-จ่าย ประจำวัน'!$B521,เส้นแต่งหน้าขนมปัง!T:T)+SUMIF('วางแผนBC,CJ'!$C:$C,'รับ-จ่าย ประจำวัน'!$B521,'วางแผนBC,CJ'!T:T)+SUMIF(RD!$C:$C,'รับ-จ่าย ประจำวัน'!$B521,RD!T:T)+SUMIF('FG,ออนไล,คัดแยก'!$C:$C,'รับ-จ่าย ประจำวัน'!$B521,'FG,ออนไล,คัดแยก'!T:T)</f>
        <v>0</v>
      </c>
      <c r="BB521" s="16">
        <f>SUMIF(เตรียมส่วนผสม!$C:$C,'รับ-จ่าย ประจำวัน'!$B521,เตรียมส่วนผสม!U:U)+SUMIF(กวนไส้!$C:$C,'รับ-จ่าย ประจำวัน'!$B521,กวนไส้!U:U)+SUMIF(ผลิต1!$C:$C,'รับ-จ่าย ประจำวัน'!$B521,ผลิต1!U:U)+SUMIF(ผลิต2!$C:$C,'รับ-จ่าย ประจำวัน'!$B521,ผลิต2!U:U)+SUMIF(เส้นแต่งหน้าขนมเค้ก!$C:$C,'รับ-จ่าย ประจำวัน'!$B521,เส้นแต่งหน้าขนมเค้ก!U:U)+SUMIF(แพ็ค!$C:$C,'รับ-จ่าย ประจำวัน'!$B521,แพ็ค!U:U)+SUMIF(ธุรการ!$C:$C,'รับ-จ่าย ประจำวัน'!$B521,ธุรการ!U:U)+SUMIF(เส้นแต่งหน้าขนมปัง!$C:$C,'รับ-จ่าย ประจำวัน'!$B521,เส้นแต่งหน้าขนมปัง!U:U)+SUMIF('วางแผนBC,CJ'!$C:$C,'รับ-จ่าย ประจำวัน'!$B521,'วางแผนBC,CJ'!U:U)+SUMIF(RD!$C:$C,'รับ-จ่าย ประจำวัน'!$B521,RD!U:U)+SUMIF('FG,ออนไล,คัดแยก'!$C:$C,'รับ-จ่าย ประจำวัน'!$B521,'FG,ออนไล,คัดแยก'!U:U)</f>
        <v>0</v>
      </c>
      <c r="BC521" s="16">
        <f>SUMIF(เตรียมส่วนผสม!$C:$C,'รับ-จ่าย ประจำวัน'!$B521,เตรียมส่วนผสม!V:V)+SUMIF(กวนไส้!$C:$C,'รับ-จ่าย ประจำวัน'!$B521,กวนไส้!V:V)+SUMIF(ผลิต1!$C:$C,'รับ-จ่าย ประจำวัน'!$B521,ผลิต1!V:V)+SUMIF(ผลิต2!$C:$C,'รับ-จ่าย ประจำวัน'!$B521,ผลิต2!V:V)+SUMIF(เส้นแต่งหน้าขนมเค้ก!$C:$C,'รับ-จ่าย ประจำวัน'!$B521,เส้นแต่งหน้าขนมเค้ก!V:V)+SUMIF(แพ็ค!$C:$C,'รับ-จ่าย ประจำวัน'!$B521,แพ็ค!V:V)+SUMIF(ธุรการ!$C:$C,'รับ-จ่าย ประจำวัน'!$B521,ธุรการ!V:V)+SUMIF(เส้นแต่งหน้าขนมปัง!$C:$C,'รับ-จ่าย ประจำวัน'!$B521,เส้นแต่งหน้าขนมปัง!V:V)+SUMIF('วางแผนBC,CJ'!$C:$C,'รับ-จ่าย ประจำวัน'!$B521,'วางแผนBC,CJ'!V:V)+SUMIF(RD!$C:$C,'รับ-จ่าย ประจำวัน'!$B521,RD!V:V)+SUMIF('FG,ออนไล,คัดแยก'!$C:$C,'รับ-จ่าย ประจำวัน'!$B521,'FG,ออนไล,คัดแยก'!V:V)</f>
        <v>0</v>
      </c>
      <c r="BD521" s="16">
        <f>SUMIF(เตรียมส่วนผสม!$C:$C,'รับ-จ่าย ประจำวัน'!$B521,เตรียมส่วนผสม!W:W)+SUMIF(กวนไส้!$C:$C,'รับ-จ่าย ประจำวัน'!$B521,กวนไส้!W:W)+SUMIF(ผลิต1!$C:$C,'รับ-จ่าย ประจำวัน'!$B521,ผลิต1!W:W)+SUMIF(ผลิต2!$C:$C,'รับ-จ่าย ประจำวัน'!$B521,ผลิต2!W:W)+SUMIF(เส้นแต่งหน้าขนมเค้ก!$C:$C,'รับ-จ่าย ประจำวัน'!$B521,เส้นแต่งหน้าขนมเค้ก!W:W)+SUMIF(แพ็ค!$C:$C,'รับ-จ่าย ประจำวัน'!$B521,แพ็ค!W:W)+SUMIF(ธุรการ!$C:$C,'รับ-จ่าย ประจำวัน'!$B521,ธุรการ!W:W)+SUMIF(เส้นแต่งหน้าขนมปัง!$C:$C,'รับ-จ่าย ประจำวัน'!$B521,เส้นแต่งหน้าขนมปัง!W:W)+SUMIF('วางแผนBC,CJ'!$C:$C,'รับ-จ่าย ประจำวัน'!$B521,'วางแผนBC,CJ'!W:W)+SUMIF(RD!$C:$C,'รับ-จ่าย ประจำวัน'!$B521,RD!W:W)+SUMIF('FG,ออนไล,คัดแยก'!$C:$C,'รับ-จ่าย ประจำวัน'!$B521,'FG,ออนไล,คัดแยก'!W:W)</f>
        <v>0</v>
      </c>
      <c r="BE521" s="16">
        <f>SUMIF(เตรียมส่วนผสม!$C:$C,'รับ-จ่าย ประจำวัน'!$B521,เตรียมส่วนผสม!X:X)+SUMIF(กวนไส้!$C:$C,'รับ-จ่าย ประจำวัน'!$B521,กวนไส้!X:X)+SUMIF(ผลิต1!$C:$C,'รับ-จ่าย ประจำวัน'!$B521,ผลิต1!X:X)+SUMIF(ผลิต2!$C:$C,'รับ-จ่าย ประจำวัน'!$B521,ผลิต2!X:X)+SUMIF(เส้นแต่งหน้าขนมเค้ก!$C:$C,'รับ-จ่าย ประจำวัน'!$B521,เส้นแต่งหน้าขนมเค้ก!X:X)+SUMIF(แพ็ค!$C:$C,'รับ-จ่าย ประจำวัน'!$B521,แพ็ค!X:X)+SUMIF(ธุรการ!$C:$C,'รับ-จ่าย ประจำวัน'!$B521,ธุรการ!X:X)+SUMIF(เส้นแต่งหน้าขนมปัง!$C:$C,'รับ-จ่าย ประจำวัน'!$B521,เส้นแต่งหน้าขนมปัง!X:X)+SUMIF('วางแผนBC,CJ'!$C:$C,'รับ-จ่าย ประจำวัน'!$B521,'วางแผนBC,CJ'!X:X)+SUMIF(RD!$C:$C,'รับ-จ่าย ประจำวัน'!$B521,RD!X:X)+SUMIF('FG,ออนไล,คัดแยก'!$C:$C,'รับ-จ่าย ประจำวัน'!$B521,'FG,ออนไล,คัดแยก'!X:X)</f>
        <v>0</v>
      </c>
      <c r="BF521" s="16">
        <f>SUMIF(เตรียมส่วนผสม!$C:$C,'รับ-จ่าย ประจำวัน'!$B521,เตรียมส่วนผสม!Y:Y)+SUMIF(กวนไส้!$C:$C,'รับ-จ่าย ประจำวัน'!$B521,กวนไส้!Y:Y)+SUMIF(ผลิต1!$C:$C,'รับ-จ่าย ประจำวัน'!$B521,ผลิต1!Y:Y)+SUMIF(ผลิต2!$C:$C,'รับ-จ่าย ประจำวัน'!$B521,ผลิต2!Y:Y)+SUMIF(เส้นแต่งหน้าขนมเค้ก!$C:$C,'รับ-จ่าย ประจำวัน'!$B521,เส้นแต่งหน้าขนมเค้ก!Y:Y)+SUMIF(แพ็ค!$C:$C,'รับ-จ่าย ประจำวัน'!$B521,แพ็ค!Y:Y)+SUMIF(ธุรการ!$C:$C,'รับ-จ่าย ประจำวัน'!$B521,ธุรการ!Y:Y)+SUMIF(เส้นแต่งหน้าขนมปัง!$C:$C,'รับ-จ่าย ประจำวัน'!$B521,เส้นแต่งหน้าขนมปัง!Y:Y)+SUMIF('วางแผนBC,CJ'!$C:$C,'รับ-จ่าย ประจำวัน'!$B521,'วางแผนBC,CJ'!Y:Y)+SUMIF(RD!$C:$C,'รับ-จ่าย ประจำวัน'!$B521,RD!Y:Y)+SUMIF('FG,ออนไล,คัดแยก'!$C:$C,'รับ-จ่าย ประจำวัน'!$B521,'FG,ออนไล,คัดแยก'!Y:Y)</f>
        <v>0</v>
      </c>
      <c r="BG521" s="16">
        <f>SUMIF(เตรียมส่วนผสม!$C:$C,'รับ-จ่าย ประจำวัน'!$B521,เตรียมส่วนผสม!Z:Z)+SUMIF(กวนไส้!$C:$C,'รับ-จ่าย ประจำวัน'!$B521,กวนไส้!Z:Z)+SUMIF(ผลิต1!$C:$C,'รับ-จ่าย ประจำวัน'!$B521,ผลิต1!Z:Z)+SUMIF(ผลิต2!$C:$C,'รับ-จ่าย ประจำวัน'!$B521,ผลิต2!Z:Z)+SUMIF(เส้นแต่งหน้าขนมเค้ก!$C:$C,'รับ-จ่าย ประจำวัน'!$B521,เส้นแต่งหน้าขนมเค้ก!Z:Z)+SUMIF(แพ็ค!$C:$C,'รับ-จ่าย ประจำวัน'!$B521,แพ็ค!Z:Z)+SUMIF(ธุรการ!$C:$C,'รับ-จ่าย ประจำวัน'!$B521,ธุรการ!Z:Z)+SUMIF(เส้นแต่งหน้าขนมปัง!$C:$C,'รับ-จ่าย ประจำวัน'!$B521,เส้นแต่งหน้าขนมปัง!Z:Z)+SUMIF('วางแผนBC,CJ'!$C:$C,'รับ-จ่าย ประจำวัน'!$B521,'วางแผนBC,CJ'!Z:Z)+SUMIF(RD!$C:$C,'รับ-จ่าย ประจำวัน'!$B521,RD!Z:Z)+SUMIF('FG,ออนไล,คัดแยก'!$C:$C,'รับ-จ่าย ประจำวัน'!$B521,'FG,ออนไล,คัดแยก'!Z:Z)</f>
        <v>0</v>
      </c>
      <c r="BH521" s="16">
        <f>SUMIF(เตรียมส่วนผสม!$C:$C,'รับ-จ่าย ประจำวัน'!$B521,เตรียมส่วนผสม!AA:AA)+SUMIF(กวนไส้!$C:$C,'รับ-จ่าย ประจำวัน'!$B521,กวนไส้!AA:AA)+SUMIF(ผลิต1!$C:$C,'รับ-จ่าย ประจำวัน'!$B521,ผลิต1!AA:AA)+SUMIF(ผลิต2!$C:$C,'รับ-จ่าย ประจำวัน'!$B521,ผลิต2!AA:AA)+SUMIF(เส้นแต่งหน้าขนมเค้ก!$C:$C,'รับ-จ่าย ประจำวัน'!$B521,เส้นแต่งหน้าขนมเค้ก!AA:AA)+SUMIF(แพ็ค!$C:$C,'รับ-จ่าย ประจำวัน'!$B521,แพ็ค!AA:AA)+SUMIF(ธุรการ!$C:$C,'รับ-จ่าย ประจำวัน'!$B521,ธุรการ!AA:AA)+SUMIF(เส้นแต่งหน้าขนมปัง!$C:$C,'รับ-จ่าย ประจำวัน'!$B521,เส้นแต่งหน้าขนมปัง!AA:AA)+SUMIF('วางแผนBC,CJ'!$C:$C,'รับ-จ่าย ประจำวัน'!$B521,'วางแผนBC,CJ'!AA:AA)+SUMIF(RD!$C:$C,'รับ-จ่าย ประจำวัน'!$B521,RD!AA:AA)+SUMIF('FG,ออนไล,คัดแยก'!$C:$C,'รับ-จ่าย ประจำวัน'!$B521,'FG,ออนไล,คัดแยก'!AA:AA)</f>
        <v>0</v>
      </c>
      <c r="BI521" s="16">
        <f>SUMIF(เตรียมส่วนผสม!$C:$C,'รับ-จ่าย ประจำวัน'!$B521,เตรียมส่วนผสม!AB:AB)+SUMIF(กวนไส้!$C:$C,'รับ-จ่าย ประจำวัน'!$B521,กวนไส้!AB:AB)+SUMIF(ผลิต1!$C:$C,'รับ-จ่าย ประจำวัน'!$B521,ผลิต1!AB:AB)+SUMIF(ผลิต2!$C:$C,'รับ-จ่าย ประจำวัน'!$B521,ผลิต2!AB:AB)+SUMIF(เส้นแต่งหน้าขนมเค้ก!$C:$C,'รับ-จ่าย ประจำวัน'!$B521,เส้นแต่งหน้าขนมเค้ก!AB:AB)+SUMIF(แพ็ค!$C:$C,'รับ-จ่าย ประจำวัน'!$B521,แพ็ค!AB:AB)+SUMIF(ธุรการ!$C:$C,'รับ-จ่าย ประจำวัน'!$B521,ธุรการ!AB:AB)+SUMIF(เส้นแต่งหน้าขนมปัง!$C:$C,'รับ-จ่าย ประจำวัน'!$B521,เส้นแต่งหน้าขนมปัง!AB:AB)+SUMIF('วางแผนBC,CJ'!$C:$C,'รับ-จ่าย ประจำวัน'!$B521,'วางแผนBC,CJ'!AB:AB)+SUMIF(RD!$C:$C,'รับ-จ่าย ประจำวัน'!$B521,RD!AB:AB)+SUMIF('FG,ออนไล,คัดแยก'!$C:$C,'รับ-จ่าย ประจำวัน'!$B521,'FG,ออนไล,คัดแยก'!AB:AB)</f>
        <v>0</v>
      </c>
      <c r="BJ521" s="16">
        <f>SUMIF(เตรียมส่วนผสม!$C:$C,'รับ-จ่าย ประจำวัน'!$B521,เตรียมส่วนผสม!AC:AC)+SUMIF(กวนไส้!$C:$C,'รับ-จ่าย ประจำวัน'!$B521,กวนไส้!AC:AC)+SUMIF(ผลิต1!$C:$C,'รับ-จ่าย ประจำวัน'!$B521,ผลิต1!AC:AC)+SUMIF(ผลิต2!$C:$C,'รับ-จ่าย ประจำวัน'!$B521,ผลิต2!AC:AC)+SUMIF(เส้นแต่งหน้าขนมเค้ก!$C:$C,'รับ-จ่าย ประจำวัน'!$B521,เส้นแต่งหน้าขนมเค้ก!AC:AC)+SUMIF(แพ็ค!$C:$C,'รับ-จ่าย ประจำวัน'!$B521,แพ็ค!AC:AC)+SUMIF(ธุรการ!$C:$C,'รับ-จ่าย ประจำวัน'!$B521,ธุรการ!AC:AC)+SUMIF(เส้นแต่งหน้าขนมปัง!$C:$C,'รับ-จ่าย ประจำวัน'!$B521,เส้นแต่งหน้าขนมปัง!AC:AC)+SUMIF('วางแผนBC,CJ'!$C:$C,'รับ-จ่าย ประจำวัน'!$B521,'วางแผนBC,CJ'!AC:AC)+SUMIF(RD!$C:$C,'รับ-จ่าย ประจำวัน'!$B521,RD!AC:AC)+SUMIF('FG,ออนไล,คัดแยก'!$C:$C,'รับ-จ่าย ประจำวัน'!$B521,'FG,ออนไล,คัดแยก'!AC:AC)</f>
        <v>0</v>
      </c>
      <c r="BK521" s="16">
        <f>SUMIF(เตรียมส่วนผสม!$C:$C,'รับ-จ่าย ประจำวัน'!$B521,เตรียมส่วนผสม!AD:AD)+SUMIF(กวนไส้!$C:$C,'รับ-จ่าย ประจำวัน'!$B521,กวนไส้!AD:AD)+SUMIF(ผลิต1!$C:$C,'รับ-จ่าย ประจำวัน'!$B521,ผลิต1!AD:AD)+SUMIF(ผลิต2!$C:$C,'รับ-จ่าย ประจำวัน'!$B521,ผลิต2!AD:AD)+SUMIF(เส้นแต่งหน้าขนมเค้ก!$C:$C,'รับ-จ่าย ประจำวัน'!$B521,เส้นแต่งหน้าขนมเค้ก!AD:AD)+SUMIF(แพ็ค!$C:$C,'รับ-จ่าย ประจำวัน'!$B521,แพ็ค!AD:AD)+SUMIF(ธุรการ!$C:$C,'รับ-จ่าย ประจำวัน'!$B521,ธุรการ!AD:AD)+SUMIF(เส้นแต่งหน้าขนมปัง!$C:$C,'รับ-จ่าย ประจำวัน'!$B521,เส้นแต่งหน้าขนมปัง!AD:AD)+SUMIF('วางแผนBC,CJ'!$C:$C,'รับ-จ่าย ประจำวัน'!$B521,'วางแผนBC,CJ'!AD:AD)+SUMIF(RD!$C:$C,'รับ-จ่าย ประจำวัน'!$B521,RD!AD:AD)+SUMIF('FG,ออนไล,คัดแยก'!$C:$C,'รับ-จ่าย ประจำวัน'!$B521,'FG,ออนไล,คัดแยก'!AD:AD)</f>
        <v>0</v>
      </c>
      <c r="BL521" s="16">
        <f>SUMIF(เตรียมส่วนผสม!$C:$C,'รับ-จ่าย ประจำวัน'!$B521,เตรียมส่วนผสม!AE:AE)+SUMIF(กวนไส้!$C:$C,'รับ-จ่าย ประจำวัน'!$B521,กวนไส้!AE:AE)+SUMIF(ผลิต1!$C:$C,'รับ-จ่าย ประจำวัน'!$B521,ผลิต1!AE:AE)+SUMIF(ผลิต2!$C:$C,'รับ-จ่าย ประจำวัน'!$B521,ผลิต2!AE:AE)+SUMIF(เส้นแต่งหน้าขนมเค้ก!$C:$C,'รับ-จ่าย ประจำวัน'!$B521,เส้นแต่งหน้าขนมเค้ก!AE:AE)+SUMIF(แพ็ค!$C:$C,'รับ-จ่าย ประจำวัน'!$B521,แพ็ค!AE:AE)+SUMIF(ธุรการ!$C:$C,'รับ-จ่าย ประจำวัน'!$B521,ธุรการ!AE:AE)+SUMIF(เส้นแต่งหน้าขนมปัง!$C:$C,'รับ-จ่าย ประจำวัน'!$B521,เส้นแต่งหน้าขนมปัง!AE:AE)+SUMIF('วางแผนBC,CJ'!$C:$C,'รับ-จ่าย ประจำวัน'!$B521,'วางแผนBC,CJ'!AE:AE)+SUMIF(RD!$C:$C,'รับ-จ่าย ประจำวัน'!$B521,RD!AE:AE)+SUMIF('FG,ออนไล,คัดแยก'!$C:$C,'รับ-จ่าย ประจำวัน'!$B521,'FG,ออนไล,คัดแยก'!AE:AE)</f>
        <v>0</v>
      </c>
      <c r="BM521" s="16">
        <f>SUMIF(เตรียมส่วนผสม!$C:$C,'รับ-จ่าย ประจำวัน'!$B521,เตรียมส่วนผสม!AF:AF)+SUMIF(กวนไส้!$C:$C,'รับ-จ่าย ประจำวัน'!$B521,กวนไส้!AF:AF)+SUMIF(ผลิต1!$C:$C,'รับ-จ่าย ประจำวัน'!$B521,ผลิต1!AF:AF)+SUMIF(ผลิต2!$C:$C,'รับ-จ่าย ประจำวัน'!$B521,ผลิต2!AF:AF)+SUMIF(เส้นแต่งหน้าขนมเค้ก!$C:$C,'รับ-จ่าย ประจำวัน'!$B521,เส้นแต่งหน้าขนมเค้ก!AF:AF)+SUMIF(แพ็ค!$C:$C,'รับ-จ่าย ประจำวัน'!$B521,แพ็ค!AF:AF)+SUMIF(ธุรการ!$C:$C,'รับ-จ่าย ประจำวัน'!$B521,ธุรการ!AF:AF)+SUMIF(เส้นแต่งหน้าขนมปัง!$C:$C,'รับ-จ่าย ประจำวัน'!$B521,เส้นแต่งหน้าขนมปัง!AF:AF)+SUMIF('วางแผนBC,CJ'!$C:$C,'รับ-จ่าย ประจำวัน'!$B521,'วางแผนBC,CJ'!AF:AF)+SUMIF(RD!$C:$C,'รับ-จ่าย ประจำวัน'!$B521,RD!AF:AF)+SUMIF('FG,ออนไล,คัดแยก'!$C:$C,'รับ-จ่าย ประจำวัน'!$B521,'FG,ออนไล,คัดแยก'!AF:AF)</f>
        <v>0</v>
      </c>
      <c r="BN521" s="16">
        <f>SUMIF(เตรียมส่วนผสม!$C:$C,'รับ-จ่าย ประจำวัน'!$B521,เตรียมส่วนผสม!AG:AG)+SUMIF(กวนไส้!$C:$C,'รับ-จ่าย ประจำวัน'!$B521,กวนไส้!AG:AG)+SUMIF(ผลิต1!$C:$C,'รับ-จ่าย ประจำวัน'!$B521,ผลิต1!AG:AG)+SUMIF(ผลิต2!$C:$C,'รับ-จ่าย ประจำวัน'!$B521,ผลิต2!AG:AG)+SUMIF(เส้นแต่งหน้าขนมเค้ก!$C:$C,'รับ-จ่าย ประจำวัน'!$B521,เส้นแต่งหน้าขนมเค้ก!AG:AG)+SUMIF(แพ็ค!$C:$C,'รับ-จ่าย ประจำวัน'!$B521,แพ็ค!AG:AG)+SUMIF(ธุรการ!$C:$C,'รับ-จ่าย ประจำวัน'!$B521,ธุรการ!AG:AG)+SUMIF(เส้นแต่งหน้าขนมปัง!$C:$C,'รับ-จ่าย ประจำวัน'!$B521,เส้นแต่งหน้าขนมปัง!AG:AG)+SUMIF('วางแผนBC,CJ'!$C:$C,'รับ-จ่าย ประจำวัน'!$B521,'วางแผนBC,CJ'!AG:AG)+SUMIF(RD!$C:$C,'รับ-จ่าย ประจำวัน'!$B521,RD!AG:AG)+SUMIF('FG,ออนไล,คัดแยก'!$C:$C,'รับ-จ่าย ประจำวัน'!$B521,'FG,ออนไล,คัดแยก'!AG:AG)</f>
        <v>0</v>
      </c>
      <c r="BO521" s="16">
        <f>SUMIF(เตรียมส่วนผสม!$C:$C,'รับ-จ่าย ประจำวัน'!$B521,เตรียมส่วนผสม!AH:AH)+SUMIF(กวนไส้!$C:$C,'รับ-จ่าย ประจำวัน'!$B521,กวนไส้!AH:AH)+SUMIF(ผลิต1!$C:$C,'รับ-จ่าย ประจำวัน'!$B521,ผลิต1!AH:AH)+SUMIF(ผลิต2!$C:$C,'รับ-จ่าย ประจำวัน'!$B521,ผลิต2!AH:AH)+SUMIF(เส้นแต่งหน้าขนมเค้ก!$C:$C,'รับ-จ่าย ประจำวัน'!$B521,เส้นแต่งหน้าขนมเค้ก!AH:AH)+SUMIF(แพ็ค!$C:$C,'รับ-จ่าย ประจำวัน'!$B521,แพ็ค!AH:AH)+SUMIF(ธุรการ!$C:$C,'รับ-จ่าย ประจำวัน'!$B521,ธุรการ!AH:AH)+SUMIF(เส้นแต่งหน้าขนมปัง!$C:$C,'รับ-จ่าย ประจำวัน'!$B521,เส้นแต่งหน้าขนมปัง!AH:AH)+SUMIF('วางแผนBC,CJ'!$C:$C,'รับ-จ่าย ประจำวัน'!$B521,'วางแผนBC,CJ'!AH:AH)+SUMIF(RD!$C:$C,'รับ-จ่าย ประจำวัน'!$B521,RD!AH:AH)+SUMIF('FG,ออนไล,คัดแยก'!$C:$C,'รับ-จ่าย ประจำวัน'!$B521,'FG,ออนไล,คัดแยก'!AH:AH)</f>
        <v>0</v>
      </c>
      <c r="BP521" s="16">
        <f>SUMIF(เตรียมส่วนผสม!$C:$C,'รับ-จ่าย ประจำวัน'!$B521,เตรียมส่วนผสม!AI:AI)+SUMIF(กวนไส้!$C:$C,'รับ-จ่าย ประจำวัน'!$B521,กวนไส้!AI:AI)+SUMIF(ผลิต1!$C:$C,'รับ-จ่าย ประจำวัน'!$B521,ผลิต1!AI:AI)+SUMIF(ผลิต2!$C:$C,'รับ-จ่าย ประจำวัน'!$B521,ผลิต2!AI:AI)+SUMIF(เส้นแต่งหน้าขนมเค้ก!$C:$C,'รับ-จ่าย ประจำวัน'!$B521,เส้นแต่งหน้าขนมเค้ก!AI:AI)+SUMIF(แพ็ค!$C:$C,'รับ-จ่าย ประจำวัน'!$B521,แพ็ค!AI:AI)+SUMIF(ธุรการ!$C:$C,'รับ-จ่าย ประจำวัน'!$B521,ธุรการ!AI:AI)+SUMIF(เส้นแต่งหน้าขนมปัง!$C:$C,'รับ-จ่าย ประจำวัน'!$B521,เส้นแต่งหน้าขนมปัง!AI:AI)+SUMIF('วางแผนBC,CJ'!$C:$C,'รับ-จ่าย ประจำวัน'!$B521,'วางแผนBC,CJ'!AI:AI)+SUMIF(RD!$C:$C,'รับ-จ่าย ประจำวัน'!$B521,RD!AI:AI)+SUMIF('FG,ออนไล,คัดแยก'!$C:$C,'รับ-จ่าย ประจำวัน'!$B521,'FG,ออนไล,คัดแยก'!AI:AI)</f>
        <v>0</v>
      </c>
      <c r="BQ521" s="16">
        <f>SUMIF(เตรียมส่วนผสม!$C:$C,'รับ-จ่าย ประจำวัน'!$B521,เตรียมส่วนผสม!AJ:AJ)+SUMIF(กวนไส้!$C:$C,'รับ-จ่าย ประจำวัน'!$B521,กวนไส้!AJ:AJ)+SUMIF(ผลิต1!$C:$C,'รับ-จ่าย ประจำวัน'!$B521,ผลิต1!AJ:AJ)+SUMIF(ผลิต2!$C:$C,'รับ-จ่าย ประจำวัน'!$B521,ผลิต2!AJ:AJ)+SUMIF(เส้นแต่งหน้าขนมเค้ก!$C:$C,'รับ-จ่าย ประจำวัน'!$B521,เส้นแต่งหน้าขนมเค้ก!AJ:AJ)+SUMIF(แพ็ค!$C:$C,'รับ-จ่าย ประจำวัน'!$B521,แพ็ค!AJ:AJ)+SUMIF(ธุรการ!$C:$C,'รับ-จ่าย ประจำวัน'!$B521,ธุรการ!AJ:AJ)+SUMIF(เส้นแต่งหน้าขนมปัง!$C:$C,'รับ-จ่าย ประจำวัน'!$B521,เส้นแต่งหน้าขนมปัง!AJ:AJ)+SUMIF('วางแผนBC,CJ'!$C:$C,'รับ-จ่าย ประจำวัน'!$B521,'วางแผนBC,CJ'!AJ:AJ)+SUMIF(RD!$C:$C,'รับ-จ่าย ประจำวัน'!$B521,RD!AJ:AJ)+SUMIF('FG,ออนไล,คัดแยก'!$C:$C,'รับ-จ่าย ประจำวัน'!$B521,'FG,ออนไล,คัดแยก'!AJ:AJ)</f>
        <v>0</v>
      </c>
      <c r="BR521" s="16">
        <f>SUMIF(เตรียมส่วนผสม!$C:$C,'รับ-จ่าย ประจำวัน'!$B521,เตรียมส่วนผสม!AK:AK)+SUMIF(กวนไส้!$C:$C,'รับ-จ่าย ประจำวัน'!$B521,กวนไส้!AK:AK)+SUMIF(ผลิต1!$C:$C,'รับ-จ่าย ประจำวัน'!$B521,ผลิต1!AK:AK)+SUMIF(ผลิต2!$C:$C,'รับ-จ่าย ประจำวัน'!$B521,ผลิต2!AK:AK)+SUMIF(เส้นแต่งหน้าขนมเค้ก!$C:$C,'รับ-จ่าย ประจำวัน'!$B521,เส้นแต่งหน้าขนมเค้ก!AK:AK)+SUMIF(แพ็ค!$C:$C,'รับ-จ่าย ประจำวัน'!$B521,แพ็ค!AK:AK)+SUMIF(ธุรการ!$C:$C,'รับ-จ่าย ประจำวัน'!$B521,ธุรการ!AK:AK)+SUMIF(เส้นแต่งหน้าขนมปัง!$C:$C,'รับ-จ่าย ประจำวัน'!$B521,เส้นแต่งหน้าขนมปัง!AK:AK)+SUMIF('วางแผนBC,CJ'!$C:$C,'รับ-จ่าย ประจำวัน'!$B521,'วางแผนBC,CJ'!AK:AK)+SUMIF(RD!$C:$C,'รับ-จ่าย ประจำวัน'!$B521,RD!AK:AK)+SUMIF('FG,ออนไล,คัดแยก'!$C:$C,'รับ-จ่าย ประจำวัน'!$B521,'FG,ออนไล,คัดแยก'!AK:AK)</f>
        <v>0</v>
      </c>
      <c r="BS521" s="16">
        <f>SUMIF(เตรียมส่วนผสม!$C:$C,'รับ-จ่าย ประจำวัน'!$B521,เตรียมส่วนผสม!AL:AL)+SUMIF(กวนไส้!$C:$C,'รับ-จ่าย ประจำวัน'!$B521,กวนไส้!AL:AL)+SUMIF(ผลิต1!$C:$C,'รับ-จ่าย ประจำวัน'!$B521,ผลิต1!AL:AL)+SUMIF(ผลิต2!$C:$C,'รับ-จ่าย ประจำวัน'!$B521,ผลิต2!AL:AL)+SUMIF(เส้นแต่งหน้าขนมเค้ก!$C:$C,'รับ-จ่าย ประจำวัน'!$B521,เส้นแต่งหน้าขนมเค้ก!AL:AL)+SUMIF(แพ็ค!$C:$C,'รับ-จ่าย ประจำวัน'!$B521,แพ็ค!AL:AL)+SUMIF(ธุรการ!$C:$C,'รับ-จ่าย ประจำวัน'!$B521,ธุรการ!AL:AL)+SUMIF(เส้นแต่งหน้าขนมปัง!$C:$C,'รับ-จ่าย ประจำวัน'!$B521,เส้นแต่งหน้าขนมปัง!AL:AL)+SUMIF('วางแผนBC,CJ'!$C:$C,'รับ-จ่าย ประจำวัน'!$B521,'วางแผนBC,CJ'!AL:AL)+SUMIF(RD!$C:$C,'รับ-จ่าย ประจำวัน'!$B521,RD!AL:AL)+SUMIF('FG,ออนไล,คัดแยก'!$C:$C,'รับ-จ่าย ประจำวัน'!$B521,'FG,ออนไล,คัดแยก'!AL:AL)</f>
        <v>0</v>
      </c>
      <c r="BT521" s="18">
        <f t="shared" si="115"/>
        <v>0</v>
      </c>
      <c r="BU521" s="116"/>
      <c r="BV521" s="146">
        <f t="shared" si="116"/>
        <v>4000</v>
      </c>
      <c r="BW521" s="183">
        <v>30</v>
      </c>
      <c r="BX521" s="172">
        <f t="shared" si="114"/>
        <v>0</v>
      </c>
      <c r="BY521" s="188" t="e">
        <f t="shared" si="112"/>
        <v>#DIV/0!</v>
      </c>
      <c r="BZ521" s="180" t="e">
        <f t="shared" ca="1" si="117"/>
        <v>#DIV/0!</v>
      </c>
      <c r="CA521" s="93"/>
      <c r="CB521" s="93"/>
      <c r="CC521" s="93"/>
      <c r="CD521" s="93"/>
      <c r="CE521" s="93"/>
      <c r="CF521" s="93"/>
      <c r="CG521" s="93"/>
      <c r="CH521" s="93"/>
      <c r="CI521" s="93"/>
      <c r="CJ521" s="97"/>
      <c r="CK521" s="9">
        <f t="shared" si="113"/>
        <v>4000</v>
      </c>
    </row>
    <row r="522" spans="1:89" hidden="1" x14ac:dyDescent="0.5">
      <c r="A522" s="149"/>
      <c r="B522" s="34">
        <v>1023401038</v>
      </c>
      <c r="C522" s="149" t="s">
        <v>1752</v>
      </c>
      <c r="D522" s="141" t="s">
        <v>91</v>
      </c>
      <c r="E522" s="25"/>
      <c r="F522" s="162" t="s">
        <v>1605</v>
      </c>
      <c r="G522" s="25"/>
      <c r="H522" s="12">
        <v>78793</v>
      </c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11"/>
      <c r="AF522" s="11"/>
      <c r="AG522" s="11"/>
      <c r="AH522" s="11"/>
      <c r="AI522" s="25"/>
      <c r="AJ522" s="25"/>
      <c r="AK522" s="25"/>
      <c r="AL522" s="25"/>
      <c r="AM522" s="25"/>
      <c r="AN522" s="15">
        <f t="shared" ref="AN522:AN553" si="118">I522+J522+K522+L522+M522+N522+O522+P522+Q522+R522+S522+T522+U522+V522+W522+X522+Y522+Z522+AA522+AB522+AC522+AD522+AE522+AF522+AG522+AH522+AI522+AJ522+AK522+AL522+AM522</f>
        <v>0</v>
      </c>
      <c r="AO522" s="16">
        <f>SUMIF(เตรียมส่วนผสม!$C:$C,'รับ-จ่าย ประจำวัน'!$B522,เตรียมส่วนผสม!H:H)+SUMIF(กวนไส้!$C:$C,'รับ-จ่าย ประจำวัน'!$B522,กวนไส้!H:H)+SUMIF(ผลิต1!$C:$C,'รับ-จ่าย ประจำวัน'!$B522,ผลิต1!H:H)+SUMIF(ผลิต2!$C:$C,'รับ-จ่าย ประจำวัน'!$B522,ผลิต2!H:H)+SUMIF(เส้นแต่งหน้าขนมเค้ก!$C:$C,'รับ-จ่าย ประจำวัน'!$B522,เส้นแต่งหน้าขนมเค้ก!H:H)+SUMIF(แพ็ค!$C:$C,'รับ-จ่าย ประจำวัน'!$B522,แพ็ค!H:H)+SUMIF(ธุรการ!$C:$C,'รับ-จ่าย ประจำวัน'!$B522,ธุรการ!H:H)+SUMIF(เส้นแต่งหน้าขนมปัง!$C:$C,'รับ-จ่าย ประจำวัน'!$B522,เส้นแต่งหน้าขนมปัง!H:H)+SUMIF('วางแผนBC,CJ'!$C:$C,'รับ-จ่าย ประจำวัน'!$B522,'วางแผนBC,CJ'!H:H)+SUMIF(RD!$C:$C,'รับ-จ่าย ประจำวัน'!$B522,RD!H:H)+SUMIF('FG,ออนไล,คัดแยก'!$C:$C,'รับ-จ่าย ประจำวัน'!$B522,'FG,ออนไล,คัดแยก'!H:H)</f>
        <v>0</v>
      </c>
      <c r="AP522" s="16">
        <f>SUMIF(เตรียมส่วนผสม!$C:$C,'รับ-จ่าย ประจำวัน'!$B522,เตรียมส่วนผสม!I:I)+SUMIF(กวนไส้!$C:$C,'รับ-จ่าย ประจำวัน'!$B522,กวนไส้!I:I)+SUMIF(ผลิต1!$C:$C,'รับ-จ่าย ประจำวัน'!$B522,ผลิต1!I:I)+SUMIF(ผลิต2!$C:$C,'รับ-จ่าย ประจำวัน'!$B522,ผลิต2!I:I)+SUMIF(เส้นแต่งหน้าขนมเค้ก!$C:$C,'รับ-จ่าย ประจำวัน'!$B522,เส้นแต่งหน้าขนมเค้ก!I:I)+SUMIF(แพ็ค!$C:$C,'รับ-จ่าย ประจำวัน'!$B522,แพ็ค!I:I)+SUMIF(ธุรการ!$C:$C,'รับ-จ่าย ประจำวัน'!$B522,ธุรการ!I:I)+SUMIF(เส้นแต่งหน้าขนมปัง!$C:$C,'รับ-จ่าย ประจำวัน'!$B522,เส้นแต่งหน้าขนมปัง!I:I)+SUMIF('วางแผนBC,CJ'!$C:$C,'รับ-จ่าย ประจำวัน'!$B522,'วางแผนBC,CJ'!I:I)+SUMIF(RD!$C:$C,'รับ-จ่าย ประจำวัน'!$B522,RD!I:I)+SUMIF('FG,ออนไล,คัดแยก'!$C:$C,'รับ-จ่าย ประจำวัน'!$B522,'FG,ออนไล,คัดแยก'!I:I)</f>
        <v>0</v>
      </c>
      <c r="AQ522" s="16">
        <f>SUMIF(เตรียมส่วนผสม!$C:$C,'รับ-จ่าย ประจำวัน'!$B522,เตรียมส่วนผสม!J:J)+SUMIF(กวนไส้!$C:$C,'รับ-จ่าย ประจำวัน'!$B522,กวนไส้!J:J)+SUMIF(ผลิต1!$C:$C,'รับ-จ่าย ประจำวัน'!$B522,ผลิต1!J:J)+SUMIF(ผลิต2!$C:$C,'รับ-จ่าย ประจำวัน'!$B522,ผลิต2!J:J)+SUMIF(เส้นแต่งหน้าขนมเค้ก!$C:$C,'รับ-จ่าย ประจำวัน'!$B522,เส้นแต่งหน้าขนมเค้ก!J:J)+SUMIF(แพ็ค!$C:$C,'รับ-จ่าย ประจำวัน'!$B522,แพ็ค!J:J)+SUMIF(ธุรการ!$C:$C,'รับ-จ่าย ประจำวัน'!$B522,ธุรการ!J:J)+SUMIF(เส้นแต่งหน้าขนมปัง!$C:$C,'รับ-จ่าย ประจำวัน'!$B522,เส้นแต่งหน้าขนมปัง!J:J)+SUMIF('วางแผนBC,CJ'!$C:$C,'รับ-จ่าย ประจำวัน'!$B522,'วางแผนBC,CJ'!J:J)+SUMIF(RD!$C:$C,'รับ-จ่าย ประจำวัน'!$B522,RD!J:J)+SUMIF('FG,ออนไล,คัดแยก'!$C:$C,'รับ-จ่าย ประจำวัน'!$B522,'FG,ออนไล,คัดแยก'!J:J)</f>
        <v>0</v>
      </c>
      <c r="AR522" s="16">
        <f>SUMIF(เตรียมส่วนผสม!$C:$C,'รับ-จ่าย ประจำวัน'!$B522,เตรียมส่วนผสม!K:K)+SUMIF(กวนไส้!$C:$C,'รับ-จ่าย ประจำวัน'!$B522,กวนไส้!K:K)+SUMIF(ผลิต1!$C:$C,'รับ-จ่าย ประจำวัน'!$B522,ผลิต1!K:K)+SUMIF(ผลิต2!$C:$C,'รับ-จ่าย ประจำวัน'!$B522,ผลิต2!K:K)+SUMIF(เส้นแต่งหน้าขนมเค้ก!$C:$C,'รับ-จ่าย ประจำวัน'!$B522,เส้นแต่งหน้าขนมเค้ก!K:K)+SUMIF(แพ็ค!$C:$C,'รับ-จ่าย ประจำวัน'!$B522,แพ็ค!K:K)+SUMIF(ธุรการ!$C:$C,'รับ-จ่าย ประจำวัน'!$B522,ธุรการ!K:K)+SUMIF(เส้นแต่งหน้าขนมปัง!$C:$C,'รับ-จ่าย ประจำวัน'!$B522,เส้นแต่งหน้าขนมปัง!K:K)+SUMIF('วางแผนBC,CJ'!$C:$C,'รับ-จ่าย ประจำวัน'!$B522,'วางแผนBC,CJ'!K:K)+SUMIF(RD!$C:$C,'รับ-จ่าย ประจำวัน'!$B522,RD!K:K)+SUMIF('FG,ออนไล,คัดแยก'!$C:$C,'รับ-จ่าย ประจำวัน'!$B522,'FG,ออนไล,คัดแยก'!K:K)</f>
        <v>0</v>
      </c>
      <c r="AS522" s="16">
        <f>SUMIF(เตรียมส่วนผสม!$C:$C,'รับ-จ่าย ประจำวัน'!$B522,เตรียมส่วนผสม!L:L)+SUMIF(กวนไส้!$C:$C,'รับ-จ่าย ประจำวัน'!$B522,กวนไส้!L:L)+SUMIF(ผลิต1!$C:$C,'รับ-จ่าย ประจำวัน'!$B522,ผลิต1!L:L)+SUMIF(ผลิต2!$C:$C,'รับ-จ่าย ประจำวัน'!$B522,ผลิต2!L:L)+SUMIF(เส้นแต่งหน้าขนมเค้ก!$C:$C,'รับ-จ่าย ประจำวัน'!$B522,เส้นแต่งหน้าขนมเค้ก!L:L)+SUMIF(แพ็ค!$C:$C,'รับ-จ่าย ประจำวัน'!$B522,แพ็ค!L:L)+SUMIF(ธุรการ!$C:$C,'รับ-จ่าย ประจำวัน'!$B522,ธุรการ!L:L)+SUMIF(เส้นแต่งหน้าขนมปัง!$C:$C,'รับ-จ่าย ประจำวัน'!$B522,เส้นแต่งหน้าขนมปัง!L:L)+SUMIF('วางแผนBC,CJ'!$C:$C,'รับ-จ่าย ประจำวัน'!$B522,'วางแผนBC,CJ'!L:L)+SUMIF(RD!$C:$C,'รับ-จ่าย ประจำวัน'!$B522,RD!L:L)+SUMIF('FG,ออนไล,คัดแยก'!$C:$C,'รับ-จ่าย ประจำวัน'!$B522,'FG,ออนไล,คัดแยก'!L:L)</f>
        <v>0</v>
      </c>
      <c r="AT522" s="16">
        <f>SUMIF(เตรียมส่วนผสม!$C:$C,'รับ-จ่าย ประจำวัน'!$B522,เตรียมส่วนผสม!M:M)+SUMIF(กวนไส้!$C:$C,'รับ-จ่าย ประจำวัน'!$B522,กวนไส้!M:M)+SUMIF(ผลิต1!$C:$C,'รับ-จ่าย ประจำวัน'!$B522,ผลิต1!M:M)+SUMIF(ผลิต2!$C:$C,'รับ-จ่าย ประจำวัน'!$B522,ผลิต2!M:M)+SUMIF(เส้นแต่งหน้าขนมเค้ก!$C:$C,'รับ-จ่าย ประจำวัน'!$B522,เส้นแต่งหน้าขนมเค้ก!M:M)+SUMIF(แพ็ค!$C:$C,'รับ-จ่าย ประจำวัน'!$B522,แพ็ค!M:M)+SUMIF(ธุรการ!$C:$C,'รับ-จ่าย ประจำวัน'!$B522,ธุรการ!M:M)+SUMIF(เส้นแต่งหน้าขนมปัง!$C:$C,'รับ-จ่าย ประจำวัน'!$B522,เส้นแต่งหน้าขนมปัง!M:M)+SUMIF('วางแผนBC,CJ'!$C:$C,'รับ-จ่าย ประจำวัน'!$B522,'วางแผนBC,CJ'!M:M)+SUMIF(RD!$C:$C,'รับ-จ่าย ประจำวัน'!$B522,RD!M:M)+SUMIF('FG,ออนไล,คัดแยก'!$C:$C,'รับ-จ่าย ประจำวัน'!$B522,'FG,ออนไล,คัดแยก'!M:M)</f>
        <v>0</v>
      </c>
      <c r="AU522" s="16">
        <f>SUMIF(เตรียมส่วนผสม!$C:$C,'รับ-จ่าย ประจำวัน'!$B522,เตรียมส่วนผสม!N:N)+SUMIF(กวนไส้!$C:$C,'รับ-จ่าย ประจำวัน'!$B522,กวนไส้!N:N)+SUMIF(ผลิต1!$C:$C,'รับ-จ่าย ประจำวัน'!$B522,ผลิต1!N:N)+SUMIF(ผลิต2!$C:$C,'รับ-จ่าย ประจำวัน'!$B522,ผลิต2!N:N)+SUMIF(เส้นแต่งหน้าขนมเค้ก!$C:$C,'รับ-จ่าย ประจำวัน'!$B522,เส้นแต่งหน้าขนมเค้ก!N:N)+SUMIF(แพ็ค!$C:$C,'รับ-จ่าย ประจำวัน'!$B522,แพ็ค!N:N)+SUMIF(ธุรการ!$C:$C,'รับ-จ่าย ประจำวัน'!$B522,ธุรการ!N:N)+SUMIF(เส้นแต่งหน้าขนมปัง!$C:$C,'รับ-จ่าย ประจำวัน'!$B522,เส้นแต่งหน้าขนมปัง!N:N)+SUMIF('วางแผนBC,CJ'!$C:$C,'รับ-จ่าย ประจำวัน'!$B522,'วางแผนBC,CJ'!N:N)+SUMIF(RD!$C:$C,'รับ-จ่าย ประจำวัน'!$B522,RD!N:N)+SUMIF('FG,ออนไล,คัดแยก'!$C:$C,'รับ-จ่าย ประจำวัน'!$B522,'FG,ออนไล,คัดแยก'!N:N)</f>
        <v>0</v>
      </c>
      <c r="AV522" s="16">
        <f>SUMIF(เตรียมส่วนผสม!$C:$C,'รับ-จ่าย ประจำวัน'!$B522,เตรียมส่วนผสม!O:O)+SUMIF(กวนไส้!$C:$C,'รับ-จ่าย ประจำวัน'!$B522,กวนไส้!O:O)+SUMIF(ผลิต1!$C:$C,'รับ-จ่าย ประจำวัน'!$B522,ผลิต1!O:O)+SUMIF(ผลิต2!$C:$C,'รับ-จ่าย ประจำวัน'!$B522,ผลิต2!O:O)+SUMIF(เส้นแต่งหน้าขนมเค้ก!$C:$C,'รับ-จ่าย ประจำวัน'!$B522,เส้นแต่งหน้าขนมเค้ก!O:O)+SUMIF(แพ็ค!$C:$C,'รับ-จ่าย ประจำวัน'!$B522,แพ็ค!O:O)+SUMIF(ธุรการ!$C:$C,'รับ-จ่าย ประจำวัน'!$B522,ธุรการ!O:O)+SUMIF(เส้นแต่งหน้าขนมปัง!$C:$C,'รับ-จ่าย ประจำวัน'!$B522,เส้นแต่งหน้าขนมปัง!O:O)+SUMIF('วางแผนBC,CJ'!$C:$C,'รับ-จ่าย ประจำวัน'!$B522,'วางแผนBC,CJ'!O:O)+SUMIF(RD!$C:$C,'รับ-จ่าย ประจำวัน'!$B522,RD!O:O)+SUMIF('FG,ออนไล,คัดแยก'!$C:$C,'รับ-จ่าย ประจำวัน'!$B522,'FG,ออนไล,คัดแยก'!O:O)</f>
        <v>0</v>
      </c>
      <c r="AW522" s="16">
        <f>SUMIF(เตรียมส่วนผสม!$C:$C,'รับ-จ่าย ประจำวัน'!$B522,เตรียมส่วนผสม!P:P)+SUMIF(กวนไส้!$C:$C,'รับ-จ่าย ประจำวัน'!$B522,กวนไส้!P:P)+SUMIF(ผลิต1!$C:$C,'รับ-จ่าย ประจำวัน'!$B522,ผลิต1!P:P)+SUMIF(ผลิต2!$C:$C,'รับ-จ่าย ประจำวัน'!$B522,ผลิต2!P:P)+SUMIF(เส้นแต่งหน้าขนมเค้ก!$C:$C,'รับ-จ่าย ประจำวัน'!$B522,เส้นแต่งหน้าขนมเค้ก!P:P)+SUMIF(แพ็ค!$C:$C,'รับ-จ่าย ประจำวัน'!$B522,แพ็ค!P:P)+SUMIF(ธุรการ!$C:$C,'รับ-จ่าย ประจำวัน'!$B522,ธุรการ!P:P)+SUMIF(เส้นแต่งหน้าขนมปัง!$C:$C,'รับ-จ่าย ประจำวัน'!$B522,เส้นแต่งหน้าขนมปัง!P:P)+SUMIF('วางแผนBC,CJ'!$C:$C,'รับ-จ่าย ประจำวัน'!$B522,'วางแผนBC,CJ'!P:P)+SUMIF(RD!$C:$C,'รับ-จ่าย ประจำวัน'!$B522,RD!P:P)+SUMIF('FG,ออนไล,คัดแยก'!$C:$C,'รับ-จ่าย ประจำวัน'!$B522,'FG,ออนไล,คัดแยก'!P:P)</f>
        <v>0</v>
      </c>
      <c r="AX522" s="16">
        <f>SUMIF(เตรียมส่วนผสม!$C:$C,'รับ-จ่าย ประจำวัน'!$B522,เตรียมส่วนผสม!Q:Q)+SUMIF(กวนไส้!$C:$C,'รับ-จ่าย ประจำวัน'!$B522,กวนไส้!Q:Q)+SUMIF(ผลิต1!$C:$C,'รับ-จ่าย ประจำวัน'!$B522,ผลิต1!Q:Q)+SUMIF(ผลิต2!$C:$C,'รับ-จ่าย ประจำวัน'!$B522,ผลิต2!Q:Q)+SUMIF(เส้นแต่งหน้าขนมเค้ก!$C:$C,'รับ-จ่าย ประจำวัน'!$B522,เส้นแต่งหน้าขนมเค้ก!Q:Q)+SUMIF(แพ็ค!$C:$C,'รับ-จ่าย ประจำวัน'!$B522,แพ็ค!Q:Q)+SUMIF(ธุรการ!$C:$C,'รับ-จ่าย ประจำวัน'!$B522,ธุรการ!Q:Q)+SUMIF(เส้นแต่งหน้าขนมปัง!$C:$C,'รับ-จ่าย ประจำวัน'!$B522,เส้นแต่งหน้าขนมปัง!Q:Q)+SUMIF('วางแผนBC,CJ'!$C:$C,'รับ-จ่าย ประจำวัน'!$B522,'วางแผนBC,CJ'!Q:Q)+SUMIF(RD!$C:$C,'รับ-จ่าย ประจำวัน'!$B522,RD!Q:Q)+SUMIF('FG,ออนไล,คัดแยก'!$C:$C,'รับ-จ่าย ประจำวัน'!$B522,'FG,ออนไล,คัดแยก'!Q:Q)</f>
        <v>0</v>
      </c>
      <c r="AY522" s="16">
        <f>SUMIF(เตรียมส่วนผสม!$C:$C,'รับ-จ่าย ประจำวัน'!$B522,เตรียมส่วนผสม!R:R)+SUMIF(กวนไส้!$C:$C,'รับ-จ่าย ประจำวัน'!$B522,กวนไส้!R:R)+SUMIF(ผลิต1!$C:$C,'รับ-จ่าย ประจำวัน'!$B522,ผลิต1!R:R)+SUMIF(ผลิต2!$C:$C,'รับ-จ่าย ประจำวัน'!$B522,ผลิต2!R:R)+SUMIF(เส้นแต่งหน้าขนมเค้ก!$C:$C,'รับ-จ่าย ประจำวัน'!$B522,เส้นแต่งหน้าขนมเค้ก!R:R)+SUMIF(แพ็ค!$C:$C,'รับ-จ่าย ประจำวัน'!$B522,แพ็ค!R:R)+SUMIF(ธุรการ!$C:$C,'รับ-จ่าย ประจำวัน'!$B522,ธุรการ!R:R)+SUMIF(เส้นแต่งหน้าขนมปัง!$C:$C,'รับ-จ่าย ประจำวัน'!$B522,เส้นแต่งหน้าขนมปัง!R:R)+SUMIF('วางแผนBC,CJ'!$C:$C,'รับ-จ่าย ประจำวัน'!$B522,'วางแผนBC,CJ'!R:R)+SUMIF(RD!$C:$C,'รับ-จ่าย ประจำวัน'!$B522,RD!R:R)+SUMIF('FG,ออนไล,คัดแยก'!$C:$C,'รับ-จ่าย ประจำวัน'!$B522,'FG,ออนไล,คัดแยก'!R:R)</f>
        <v>0</v>
      </c>
      <c r="AZ522" s="16">
        <f>SUMIF(เตรียมส่วนผสม!$C:$C,'รับ-จ่าย ประจำวัน'!$B522,เตรียมส่วนผสม!S:S)+SUMIF(กวนไส้!$C:$C,'รับ-จ่าย ประจำวัน'!$B522,กวนไส้!S:S)+SUMIF(ผลิต1!$C:$C,'รับ-จ่าย ประจำวัน'!$B522,ผลิต1!S:S)+SUMIF(ผลิต2!$C:$C,'รับ-จ่าย ประจำวัน'!$B522,ผลิต2!S:S)+SUMIF(เส้นแต่งหน้าขนมเค้ก!$C:$C,'รับ-จ่าย ประจำวัน'!$B522,เส้นแต่งหน้าขนมเค้ก!S:S)+SUMIF(แพ็ค!$C:$C,'รับ-จ่าย ประจำวัน'!$B522,แพ็ค!S:S)+SUMIF(ธุรการ!$C:$C,'รับ-จ่าย ประจำวัน'!$B522,ธุรการ!S:S)+SUMIF(เส้นแต่งหน้าขนมปัง!$C:$C,'รับ-จ่าย ประจำวัน'!$B522,เส้นแต่งหน้าขนมปัง!S:S)+SUMIF('วางแผนBC,CJ'!$C:$C,'รับ-จ่าย ประจำวัน'!$B522,'วางแผนBC,CJ'!S:S)+SUMIF(RD!$C:$C,'รับ-จ่าย ประจำวัน'!$B522,RD!S:S)+SUMIF('FG,ออนไล,คัดแยก'!$C:$C,'รับ-จ่าย ประจำวัน'!$B522,'FG,ออนไล,คัดแยก'!S:S)</f>
        <v>0</v>
      </c>
      <c r="BA522" s="16">
        <f>SUMIF(เตรียมส่วนผสม!$C:$C,'รับ-จ่าย ประจำวัน'!$B522,เตรียมส่วนผสม!T:T)+SUMIF(กวนไส้!$C:$C,'รับ-จ่าย ประจำวัน'!$B522,กวนไส้!T:T)+SUMIF(ผลิต1!$C:$C,'รับ-จ่าย ประจำวัน'!$B522,ผลิต1!T:T)+SUMIF(ผลิต2!$C:$C,'รับ-จ่าย ประจำวัน'!$B522,ผลิต2!T:T)+SUMIF(เส้นแต่งหน้าขนมเค้ก!$C:$C,'รับ-จ่าย ประจำวัน'!$B522,เส้นแต่งหน้าขนมเค้ก!T:T)+SUMIF(แพ็ค!$C:$C,'รับ-จ่าย ประจำวัน'!$B522,แพ็ค!T:T)+SUMIF(ธุรการ!$C:$C,'รับ-จ่าย ประจำวัน'!$B522,ธุรการ!T:T)+SUMIF(เส้นแต่งหน้าขนมปัง!$C:$C,'รับ-จ่าย ประจำวัน'!$B522,เส้นแต่งหน้าขนมปัง!T:T)+SUMIF('วางแผนBC,CJ'!$C:$C,'รับ-จ่าย ประจำวัน'!$B522,'วางแผนBC,CJ'!T:T)+SUMIF(RD!$C:$C,'รับ-จ่าย ประจำวัน'!$B522,RD!T:T)+SUMIF('FG,ออนไล,คัดแยก'!$C:$C,'รับ-จ่าย ประจำวัน'!$B522,'FG,ออนไล,คัดแยก'!T:T)</f>
        <v>0</v>
      </c>
      <c r="BB522" s="16">
        <f>SUMIF(เตรียมส่วนผสม!$C:$C,'รับ-จ่าย ประจำวัน'!$B522,เตรียมส่วนผสม!U:U)+SUMIF(กวนไส้!$C:$C,'รับ-จ่าย ประจำวัน'!$B522,กวนไส้!U:U)+SUMIF(ผลิต1!$C:$C,'รับ-จ่าย ประจำวัน'!$B522,ผลิต1!U:U)+SUMIF(ผลิต2!$C:$C,'รับ-จ่าย ประจำวัน'!$B522,ผลิต2!U:U)+SUMIF(เส้นแต่งหน้าขนมเค้ก!$C:$C,'รับ-จ่าย ประจำวัน'!$B522,เส้นแต่งหน้าขนมเค้ก!U:U)+SUMIF(แพ็ค!$C:$C,'รับ-จ่าย ประจำวัน'!$B522,แพ็ค!U:U)+SUMIF(ธุรการ!$C:$C,'รับ-จ่าย ประจำวัน'!$B522,ธุรการ!U:U)+SUMIF(เส้นแต่งหน้าขนมปัง!$C:$C,'รับ-จ่าย ประจำวัน'!$B522,เส้นแต่งหน้าขนมปัง!U:U)+SUMIF('วางแผนBC,CJ'!$C:$C,'รับ-จ่าย ประจำวัน'!$B522,'วางแผนBC,CJ'!U:U)+SUMIF(RD!$C:$C,'รับ-จ่าย ประจำวัน'!$B522,RD!U:U)+SUMIF('FG,ออนไล,คัดแยก'!$C:$C,'รับ-จ่าย ประจำวัน'!$B522,'FG,ออนไล,คัดแยก'!U:U)</f>
        <v>0</v>
      </c>
      <c r="BC522" s="16">
        <f>SUMIF(เตรียมส่วนผสม!$C:$C,'รับ-จ่าย ประจำวัน'!$B522,เตรียมส่วนผสม!V:V)+SUMIF(กวนไส้!$C:$C,'รับ-จ่าย ประจำวัน'!$B522,กวนไส้!V:V)+SUMIF(ผลิต1!$C:$C,'รับ-จ่าย ประจำวัน'!$B522,ผลิต1!V:V)+SUMIF(ผลิต2!$C:$C,'รับ-จ่าย ประจำวัน'!$B522,ผลิต2!V:V)+SUMIF(เส้นแต่งหน้าขนมเค้ก!$C:$C,'รับ-จ่าย ประจำวัน'!$B522,เส้นแต่งหน้าขนมเค้ก!V:V)+SUMIF(แพ็ค!$C:$C,'รับ-จ่าย ประจำวัน'!$B522,แพ็ค!V:V)+SUMIF(ธุรการ!$C:$C,'รับ-จ่าย ประจำวัน'!$B522,ธุรการ!V:V)+SUMIF(เส้นแต่งหน้าขนมปัง!$C:$C,'รับ-จ่าย ประจำวัน'!$B522,เส้นแต่งหน้าขนมปัง!V:V)+SUMIF('วางแผนBC,CJ'!$C:$C,'รับ-จ่าย ประจำวัน'!$B522,'วางแผนBC,CJ'!V:V)+SUMIF(RD!$C:$C,'รับ-จ่าย ประจำวัน'!$B522,RD!V:V)+SUMIF('FG,ออนไล,คัดแยก'!$C:$C,'รับ-จ่าย ประจำวัน'!$B522,'FG,ออนไล,คัดแยก'!V:V)</f>
        <v>0</v>
      </c>
      <c r="BD522" s="16">
        <f>SUMIF(เตรียมส่วนผสม!$C:$C,'รับ-จ่าย ประจำวัน'!$B522,เตรียมส่วนผสม!W:W)+SUMIF(กวนไส้!$C:$C,'รับ-จ่าย ประจำวัน'!$B522,กวนไส้!W:W)+SUMIF(ผลิต1!$C:$C,'รับ-จ่าย ประจำวัน'!$B522,ผลิต1!W:W)+SUMIF(ผลิต2!$C:$C,'รับ-จ่าย ประจำวัน'!$B522,ผลิต2!W:W)+SUMIF(เส้นแต่งหน้าขนมเค้ก!$C:$C,'รับ-จ่าย ประจำวัน'!$B522,เส้นแต่งหน้าขนมเค้ก!W:W)+SUMIF(แพ็ค!$C:$C,'รับ-จ่าย ประจำวัน'!$B522,แพ็ค!W:W)+SUMIF(ธุรการ!$C:$C,'รับ-จ่าย ประจำวัน'!$B522,ธุรการ!W:W)+SUMIF(เส้นแต่งหน้าขนมปัง!$C:$C,'รับ-จ่าย ประจำวัน'!$B522,เส้นแต่งหน้าขนมปัง!W:W)+SUMIF('วางแผนBC,CJ'!$C:$C,'รับ-จ่าย ประจำวัน'!$B522,'วางแผนBC,CJ'!W:W)+SUMIF(RD!$C:$C,'รับ-จ่าย ประจำวัน'!$B522,RD!W:W)+SUMIF('FG,ออนไล,คัดแยก'!$C:$C,'รับ-จ่าย ประจำวัน'!$B522,'FG,ออนไล,คัดแยก'!W:W)</f>
        <v>0</v>
      </c>
      <c r="BE522" s="16">
        <f>SUMIF(เตรียมส่วนผสม!$C:$C,'รับ-จ่าย ประจำวัน'!$B522,เตรียมส่วนผสม!X:X)+SUMIF(กวนไส้!$C:$C,'รับ-จ่าย ประจำวัน'!$B522,กวนไส้!X:X)+SUMIF(ผลิต1!$C:$C,'รับ-จ่าย ประจำวัน'!$B522,ผลิต1!X:X)+SUMIF(ผลิต2!$C:$C,'รับ-จ่าย ประจำวัน'!$B522,ผลิต2!X:X)+SUMIF(เส้นแต่งหน้าขนมเค้ก!$C:$C,'รับ-จ่าย ประจำวัน'!$B522,เส้นแต่งหน้าขนมเค้ก!X:X)+SUMIF(แพ็ค!$C:$C,'รับ-จ่าย ประจำวัน'!$B522,แพ็ค!X:X)+SUMIF(ธุรการ!$C:$C,'รับ-จ่าย ประจำวัน'!$B522,ธุรการ!X:X)+SUMIF(เส้นแต่งหน้าขนมปัง!$C:$C,'รับ-จ่าย ประจำวัน'!$B522,เส้นแต่งหน้าขนมปัง!X:X)+SUMIF('วางแผนBC,CJ'!$C:$C,'รับ-จ่าย ประจำวัน'!$B522,'วางแผนBC,CJ'!X:X)+SUMIF(RD!$C:$C,'รับ-จ่าย ประจำวัน'!$B522,RD!X:X)+SUMIF('FG,ออนไล,คัดแยก'!$C:$C,'รับ-จ่าย ประจำวัน'!$B522,'FG,ออนไล,คัดแยก'!X:X)</f>
        <v>0</v>
      </c>
      <c r="BF522" s="16">
        <f>SUMIF(เตรียมส่วนผสม!$C:$C,'รับ-จ่าย ประจำวัน'!$B522,เตรียมส่วนผสม!Y:Y)+SUMIF(กวนไส้!$C:$C,'รับ-จ่าย ประจำวัน'!$B522,กวนไส้!Y:Y)+SUMIF(ผลิต1!$C:$C,'รับ-จ่าย ประจำวัน'!$B522,ผลิต1!Y:Y)+SUMIF(ผลิต2!$C:$C,'รับ-จ่าย ประจำวัน'!$B522,ผลิต2!Y:Y)+SUMIF(เส้นแต่งหน้าขนมเค้ก!$C:$C,'รับ-จ่าย ประจำวัน'!$B522,เส้นแต่งหน้าขนมเค้ก!Y:Y)+SUMIF(แพ็ค!$C:$C,'รับ-จ่าย ประจำวัน'!$B522,แพ็ค!Y:Y)+SUMIF(ธุรการ!$C:$C,'รับ-จ่าย ประจำวัน'!$B522,ธุรการ!Y:Y)+SUMIF(เส้นแต่งหน้าขนมปัง!$C:$C,'รับ-จ่าย ประจำวัน'!$B522,เส้นแต่งหน้าขนมปัง!Y:Y)+SUMIF('วางแผนBC,CJ'!$C:$C,'รับ-จ่าย ประจำวัน'!$B522,'วางแผนBC,CJ'!Y:Y)+SUMIF(RD!$C:$C,'รับ-จ่าย ประจำวัน'!$B522,RD!Y:Y)+SUMIF('FG,ออนไล,คัดแยก'!$C:$C,'รับ-จ่าย ประจำวัน'!$B522,'FG,ออนไล,คัดแยก'!Y:Y)</f>
        <v>0</v>
      </c>
      <c r="BG522" s="16">
        <f>SUMIF(เตรียมส่วนผสม!$C:$C,'รับ-จ่าย ประจำวัน'!$B522,เตรียมส่วนผสม!Z:Z)+SUMIF(กวนไส้!$C:$C,'รับ-จ่าย ประจำวัน'!$B522,กวนไส้!Z:Z)+SUMIF(ผลิต1!$C:$C,'รับ-จ่าย ประจำวัน'!$B522,ผลิต1!Z:Z)+SUMIF(ผลิต2!$C:$C,'รับ-จ่าย ประจำวัน'!$B522,ผลิต2!Z:Z)+SUMIF(เส้นแต่งหน้าขนมเค้ก!$C:$C,'รับ-จ่าย ประจำวัน'!$B522,เส้นแต่งหน้าขนมเค้ก!Z:Z)+SUMIF(แพ็ค!$C:$C,'รับ-จ่าย ประจำวัน'!$B522,แพ็ค!Z:Z)+SUMIF(ธุรการ!$C:$C,'รับ-จ่าย ประจำวัน'!$B522,ธุรการ!Z:Z)+SUMIF(เส้นแต่งหน้าขนมปัง!$C:$C,'รับ-จ่าย ประจำวัน'!$B522,เส้นแต่งหน้าขนมปัง!Z:Z)+SUMIF('วางแผนBC,CJ'!$C:$C,'รับ-จ่าย ประจำวัน'!$B522,'วางแผนBC,CJ'!Z:Z)+SUMIF(RD!$C:$C,'รับ-จ่าย ประจำวัน'!$B522,RD!Z:Z)+SUMIF('FG,ออนไล,คัดแยก'!$C:$C,'รับ-จ่าย ประจำวัน'!$B522,'FG,ออนไล,คัดแยก'!Z:Z)</f>
        <v>0</v>
      </c>
      <c r="BH522" s="16">
        <f>SUMIF(เตรียมส่วนผสม!$C:$C,'รับ-จ่าย ประจำวัน'!$B522,เตรียมส่วนผสม!AA:AA)+SUMIF(กวนไส้!$C:$C,'รับ-จ่าย ประจำวัน'!$B522,กวนไส้!AA:AA)+SUMIF(ผลิต1!$C:$C,'รับ-จ่าย ประจำวัน'!$B522,ผลิต1!AA:AA)+SUMIF(ผลิต2!$C:$C,'รับ-จ่าย ประจำวัน'!$B522,ผลิต2!AA:AA)+SUMIF(เส้นแต่งหน้าขนมเค้ก!$C:$C,'รับ-จ่าย ประจำวัน'!$B522,เส้นแต่งหน้าขนมเค้ก!AA:AA)+SUMIF(แพ็ค!$C:$C,'รับ-จ่าย ประจำวัน'!$B522,แพ็ค!AA:AA)+SUMIF(ธุรการ!$C:$C,'รับ-จ่าย ประจำวัน'!$B522,ธุรการ!AA:AA)+SUMIF(เส้นแต่งหน้าขนมปัง!$C:$C,'รับ-จ่าย ประจำวัน'!$B522,เส้นแต่งหน้าขนมปัง!AA:AA)+SUMIF('วางแผนBC,CJ'!$C:$C,'รับ-จ่าย ประจำวัน'!$B522,'วางแผนBC,CJ'!AA:AA)+SUMIF(RD!$C:$C,'รับ-จ่าย ประจำวัน'!$B522,RD!AA:AA)+SUMIF('FG,ออนไล,คัดแยก'!$C:$C,'รับ-จ่าย ประจำวัน'!$B522,'FG,ออนไล,คัดแยก'!AA:AA)</f>
        <v>0</v>
      </c>
      <c r="BI522" s="16">
        <f>SUMIF(เตรียมส่วนผสม!$C:$C,'รับ-จ่าย ประจำวัน'!$B522,เตรียมส่วนผสม!AB:AB)+SUMIF(กวนไส้!$C:$C,'รับ-จ่าย ประจำวัน'!$B522,กวนไส้!AB:AB)+SUMIF(ผลิต1!$C:$C,'รับ-จ่าย ประจำวัน'!$B522,ผลิต1!AB:AB)+SUMIF(ผลิต2!$C:$C,'รับ-จ่าย ประจำวัน'!$B522,ผลิต2!AB:AB)+SUMIF(เส้นแต่งหน้าขนมเค้ก!$C:$C,'รับ-จ่าย ประจำวัน'!$B522,เส้นแต่งหน้าขนมเค้ก!AB:AB)+SUMIF(แพ็ค!$C:$C,'รับ-จ่าย ประจำวัน'!$B522,แพ็ค!AB:AB)+SUMIF(ธุรการ!$C:$C,'รับ-จ่าย ประจำวัน'!$B522,ธุรการ!AB:AB)+SUMIF(เส้นแต่งหน้าขนมปัง!$C:$C,'รับ-จ่าย ประจำวัน'!$B522,เส้นแต่งหน้าขนมปัง!AB:AB)+SUMIF('วางแผนBC,CJ'!$C:$C,'รับ-จ่าย ประจำวัน'!$B522,'วางแผนBC,CJ'!AB:AB)+SUMIF(RD!$C:$C,'รับ-จ่าย ประจำวัน'!$B522,RD!AB:AB)+SUMIF('FG,ออนไล,คัดแยก'!$C:$C,'รับ-จ่าย ประจำวัน'!$B522,'FG,ออนไล,คัดแยก'!AB:AB)</f>
        <v>0</v>
      </c>
      <c r="BJ522" s="16">
        <f>SUMIF(เตรียมส่วนผสม!$C:$C,'รับ-จ่าย ประจำวัน'!$B522,เตรียมส่วนผสม!AC:AC)+SUMIF(กวนไส้!$C:$C,'รับ-จ่าย ประจำวัน'!$B522,กวนไส้!AC:AC)+SUMIF(ผลิต1!$C:$C,'รับ-จ่าย ประจำวัน'!$B522,ผลิต1!AC:AC)+SUMIF(ผลิต2!$C:$C,'รับ-จ่าย ประจำวัน'!$B522,ผลิต2!AC:AC)+SUMIF(เส้นแต่งหน้าขนมเค้ก!$C:$C,'รับ-จ่าย ประจำวัน'!$B522,เส้นแต่งหน้าขนมเค้ก!AC:AC)+SUMIF(แพ็ค!$C:$C,'รับ-จ่าย ประจำวัน'!$B522,แพ็ค!AC:AC)+SUMIF(ธุรการ!$C:$C,'รับ-จ่าย ประจำวัน'!$B522,ธุรการ!AC:AC)+SUMIF(เส้นแต่งหน้าขนมปัง!$C:$C,'รับ-จ่าย ประจำวัน'!$B522,เส้นแต่งหน้าขนมปัง!AC:AC)+SUMIF('วางแผนBC,CJ'!$C:$C,'รับ-จ่าย ประจำวัน'!$B522,'วางแผนBC,CJ'!AC:AC)+SUMIF(RD!$C:$C,'รับ-จ่าย ประจำวัน'!$B522,RD!AC:AC)+SUMIF('FG,ออนไล,คัดแยก'!$C:$C,'รับ-จ่าย ประจำวัน'!$B522,'FG,ออนไล,คัดแยก'!AC:AC)</f>
        <v>0</v>
      </c>
      <c r="BK522" s="16">
        <f>SUMIF(เตรียมส่วนผสม!$C:$C,'รับ-จ่าย ประจำวัน'!$B522,เตรียมส่วนผสม!AD:AD)+SUMIF(กวนไส้!$C:$C,'รับ-จ่าย ประจำวัน'!$B522,กวนไส้!AD:AD)+SUMIF(ผลิต1!$C:$C,'รับ-จ่าย ประจำวัน'!$B522,ผลิต1!AD:AD)+SUMIF(ผลิต2!$C:$C,'รับ-จ่าย ประจำวัน'!$B522,ผลิต2!AD:AD)+SUMIF(เส้นแต่งหน้าขนมเค้ก!$C:$C,'รับ-จ่าย ประจำวัน'!$B522,เส้นแต่งหน้าขนมเค้ก!AD:AD)+SUMIF(แพ็ค!$C:$C,'รับ-จ่าย ประจำวัน'!$B522,แพ็ค!AD:AD)+SUMIF(ธุรการ!$C:$C,'รับ-จ่าย ประจำวัน'!$B522,ธุรการ!AD:AD)+SUMIF(เส้นแต่งหน้าขนมปัง!$C:$C,'รับ-จ่าย ประจำวัน'!$B522,เส้นแต่งหน้าขนมปัง!AD:AD)+SUMIF('วางแผนBC,CJ'!$C:$C,'รับ-จ่าย ประจำวัน'!$B522,'วางแผนBC,CJ'!AD:AD)+SUMIF(RD!$C:$C,'รับ-จ่าย ประจำวัน'!$B522,RD!AD:AD)+SUMIF('FG,ออนไล,คัดแยก'!$C:$C,'รับ-จ่าย ประจำวัน'!$B522,'FG,ออนไล,คัดแยก'!AD:AD)</f>
        <v>0</v>
      </c>
      <c r="BL522" s="16">
        <f>SUMIF(เตรียมส่วนผสม!$C:$C,'รับ-จ่าย ประจำวัน'!$B522,เตรียมส่วนผสม!AE:AE)+SUMIF(กวนไส้!$C:$C,'รับ-จ่าย ประจำวัน'!$B522,กวนไส้!AE:AE)+SUMIF(ผลิต1!$C:$C,'รับ-จ่าย ประจำวัน'!$B522,ผลิต1!AE:AE)+SUMIF(ผลิต2!$C:$C,'รับ-จ่าย ประจำวัน'!$B522,ผลิต2!AE:AE)+SUMIF(เส้นแต่งหน้าขนมเค้ก!$C:$C,'รับ-จ่าย ประจำวัน'!$B522,เส้นแต่งหน้าขนมเค้ก!AE:AE)+SUMIF(แพ็ค!$C:$C,'รับ-จ่าย ประจำวัน'!$B522,แพ็ค!AE:AE)+SUMIF(ธุรการ!$C:$C,'รับ-จ่าย ประจำวัน'!$B522,ธุรการ!AE:AE)+SUMIF(เส้นแต่งหน้าขนมปัง!$C:$C,'รับ-จ่าย ประจำวัน'!$B522,เส้นแต่งหน้าขนมปัง!AE:AE)+SUMIF('วางแผนBC,CJ'!$C:$C,'รับ-จ่าย ประจำวัน'!$B522,'วางแผนBC,CJ'!AE:AE)+SUMIF(RD!$C:$C,'รับ-จ่าย ประจำวัน'!$B522,RD!AE:AE)+SUMIF('FG,ออนไล,คัดแยก'!$C:$C,'รับ-จ่าย ประจำวัน'!$B522,'FG,ออนไล,คัดแยก'!AE:AE)</f>
        <v>0</v>
      </c>
      <c r="BM522" s="16">
        <f>SUMIF(เตรียมส่วนผสม!$C:$C,'รับ-จ่าย ประจำวัน'!$B522,เตรียมส่วนผสม!AF:AF)+SUMIF(กวนไส้!$C:$C,'รับ-จ่าย ประจำวัน'!$B522,กวนไส้!AF:AF)+SUMIF(ผลิต1!$C:$C,'รับ-จ่าย ประจำวัน'!$B522,ผลิต1!AF:AF)+SUMIF(ผลิต2!$C:$C,'รับ-จ่าย ประจำวัน'!$B522,ผลิต2!AF:AF)+SUMIF(เส้นแต่งหน้าขนมเค้ก!$C:$C,'รับ-จ่าย ประจำวัน'!$B522,เส้นแต่งหน้าขนมเค้ก!AF:AF)+SUMIF(แพ็ค!$C:$C,'รับ-จ่าย ประจำวัน'!$B522,แพ็ค!AF:AF)+SUMIF(ธุรการ!$C:$C,'รับ-จ่าย ประจำวัน'!$B522,ธุรการ!AF:AF)+SUMIF(เส้นแต่งหน้าขนมปัง!$C:$C,'รับ-จ่าย ประจำวัน'!$B522,เส้นแต่งหน้าขนมปัง!AF:AF)+SUMIF('วางแผนBC,CJ'!$C:$C,'รับ-จ่าย ประจำวัน'!$B522,'วางแผนBC,CJ'!AF:AF)+SUMIF(RD!$C:$C,'รับ-จ่าย ประจำวัน'!$B522,RD!AF:AF)+SUMIF('FG,ออนไล,คัดแยก'!$C:$C,'รับ-จ่าย ประจำวัน'!$B522,'FG,ออนไล,คัดแยก'!AF:AF)</f>
        <v>0</v>
      </c>
      <c r="BN522" s="16">
        <f>SUMIF(เตรียมส่วนผสม!$C:$C,'รับ-จ่าย ประจำวัน'!$B522,เตรียมส่วนผสม!AG:AG)+SUMIF(กวนไส้!$C:$C,'รับ-จ่าย ประจำวัน'!$B522,กวนไส้!AG:AG)+SUMIF(ผลิต1!$C:$C,'รับ-จ่าย ประจำวัน'!$B522,ผลิต1!AG:AG)+SUMIF(ผลิต2!$C:$C,'รับ-จ่าย ประจำวัน'!$B522,ผลิต2!AG:AG)+SUMIF(เส้นแต่งหน้าขนมเค้ก!$C:$C,'รับ-จ่าย ประจำวัน'!$B522,เส้นแต่งหน้าขนมเค้ก!AG:AG)+SUMIF(แพ็ค!$C:$C,'รับ-จ่าย ประจำวัน'!$B522,แพ็ค!AG:AG)+SUMIF(ธุรการ!$C:$C,'รับ-จ่าย ประจำวัน'!$B522,ธุรการ!AG:AG)+SUMIF(เส้นแต่งหน้าขนมปัง!$C:$C,'รับ-จ่าย ประจำวัน'!$B522,เส้นแต่งหน้าขนมปัง!AG:AG)+SUMIF('วางแผนBC,CJ'!$C:$C,'รับ-จ่าย ประจำวัน'!$B522,'วางแผนBC,CJ'!AG:AG)+SUMIF(RD!$C:$C,'รับ-จ่าย ประจำวัน'!$B522,RD!AG:AG)+SUMIF('FG,ออนไล,คัดแยก'!$C:$C,'รับ-จ่าย ประจำวัน'!$B522,'FG,ออนไล,คัดแยก'!AG:AG)</f>
        <v>0</v>
      </c>
      <c r="BO522" s="16">
        <f>SUMIF(เตรียมส่วนผสม!$C:$C,'รับ-จ่าย ประจำวัน'!$B522,เตรียมส่วนผสม!AH:AH)+SUMIF(กวนไส้!$C:$C,'รับ-จ่าย ประจำวัน'!$B522,กวนไส้!AH:AH)+SUMIF(ผลิต1!$C:$C,'รับ-จ่าย ประจำวัน'!$B522,ผลิต1!AH:AH)+SUMIF(ผลิต2!$C:$C,'รับ-จ่าย ประจำวัน'!$B522,ผลิต2!AH:AH)+SUMIF(เส้นแต่งหน้าขนมเค้ก!$C:$C,'รับ-จ่าย ประจำวัน'!$B522,เส้นแต่งหน้าขนมเค้ก!AH:AH)+SUMIF(แพ็ค!$C:$C,'รับ-จ่าย ประจำวัน'!$B522,แพ็ค!AH:AH)+SUMIF(ธุรการ!$C:$C,'รับ-จ่าย ประจำวัน'!$B522,ธุรการ!AH:AH)+SUMIF(เส้นแต่งหน้าขนมปัง!$C:$C,'รับ-จ่าย ประจำวัน'!$B522,เส้นแต่งหน้าขนมปัง!AH:AH)+SUMIF('วางแผนBC,CJ'!$C:$C,'รับ-จ่าย ประจำวัน'!$B522,'วางแผนBC,CJ'!AH:AH)+SUMIF(RD!$C:$C,'รับ-จ่าย ประจำวัน'!$B522,RD!AH:AH)+SUMIF('FG,ออนไล,คัดแยก'!$C:$C,'รับ-จ่าย ประจำวัน'!$B522,'FG,ออนไล,คัดแยก'!AH:AH)</f>
        <v>0</v>
      </c>
      <c r="BP522" s="16">
        <f>SUMIF(เตรียมส่วนผสม!$C:$C,'รับ-จ่าย ประจำวัน'!$B522,เตรียมส่วนผสม!AI:AI)+SUMIF(กวนไส้!$C:$C,'รับ-จ่าย ประจำวัน'!$B522,กวนไส้!AI:AI)+SUMIF(ผลิต1!$C:$C,'รับ-จ่าย ประจำวัน'!$B522,ผลิต1!AI:AI)+SUMIF(ผลิต2!$C:$C,'รับ-จ่าย ประจำวัน'!$B522,ผลิต2!AI:AI)+SUMIF(เส้นแต่งหน้าขนมเค้ก!$C:$C,'รับ-จ่าย ประจำวัน'!$B522,เส้นแต่งหน้าขนมเค้ก!AI:AI)+SUMIF(แพ็ค!$C:$C,'รับ-จ่าย ประจำวัน'!$B522,แพ็ค!AI:AI)+SUMIF(ธุรการ!$C:$C,'รับ-จ่าย ประจำวัน'!$B522,ธุรการ!AI:AI)+SUMIF(เส้นแต่งหน้าขนมปัง!$C:$C,'รับ-จ่าย ประจำวัน'!$B522,เส้นแต่งหน้าขนมปัง!AI:AI)+SUMIF('วางแผนBC,CJ'!$C:$C,'รับ-จ่าย ประจำวัน'!$B522,'วางแผนBC,CJ'!AI:AI)+SUMIF(RD!$C:$C,'รับ-จ่าย ประจำวัน'!$B522,RD!AI:AI)+SUMIF('FG,ออนไล,คัดแยก'!$C:$C,'รับ-จ่าย ประจำวัน'!$B522,'FG,ออนไล,คัดแยก'!AI:AI)</f>
        <v>0</v>
      </c>
      <c r="BQ522" s="16">
        <f>SUMIF(เตรียมส่วนผสม!$C:$C,'รับ-จ่าย ประจำวัน'!$B522,เตรียมส่วนผสม!AJ:AJ)+SUMIF(กวนไส้!$C:$C,'รับ-จ่าย ประจำวัน'!$B522,กวนไส้!AJ:AJ)+SUMIF(ผลิต1!$C:$C,'รับ-จ่าย ประจำวัน'!$B522,ผลิต1!AJ:AJ)+SUMIF(ผลิต2!$C:$C,'รับ-จ่าย ประจำวัน'!$B522,ผลิต2!AJ:AJ)+SUMIF(เส้นแต่งหน้าขนมเค้ก!$C:$C,'รับ-จ่าย ประจำวัน'!$B522,เส้นแต่งหน้าขนมเค้ก!AJ:AJ)+SUMIF(แพ็ค!$C:$C,'รับ-จ่าย ประจำวัน'!$B522,แพ็ค!AJ:AJ)+SUMIF(ธุรการ!$C:$C,'รับ-จ่าย ประจำวัน'!$B522,ธุรการ!AJ:AJ)+SUMIF(เส้นแต่งหน้าขนมปัง!$C:$C,'รับ-จ่าย ประจำวัน'!$B522,เส้นแต่งหน้าขนมปัง!AJ:AJ)+SUMIF('วางแผนBC,CJ'!$C:$C,'รับ-จ่าย ประจำวัน'!$B522,'วางแผนBC,CJ'!AJ:AJ)+SUMIF(RD!$C:$C,'รับ-จ่าย ประจำวัน'!$B522,RD!AJ:AJ)+SUMIF('FG,ออนไล,คัดแยก'!$C:$C,'รับ-จ่าย ประจำวัน'!$B522,'FG,ออนไล,คัดแยก'!AJ:AJ)</f>
        <v>0</v>
      </c>
      <c r="BR522" s="16">
        <f>SUMIF(เตรียมส่วนผสม!$C:$C,'รับ-จ่าย ประจำวัน'!$B522,เตรียมส่วนผสม!AK:AK)+SUMIF(กวนไส้!$C:$C,'รับ-จ่าย ประจำวัน'!$B522,กวนไส้!AK:AK)+SUMIF(ผลิต1!$C:$C,'รับ-จ่าย ประจำวัน'!$B522,ผลิต1!AK:AK)+SUMIF(ผลิต2!$C:$C,'รับ-จ่าย ประจำวัน'!$B522,ผลิต2!AK:AK)+SUMIF(เส้นแต่งหน้าขนมเค้ก!$C:$C,'รับ-จ่าย ประจำวัน'!$B522,เส้นแต่งหน้าขนมเค้ก!AK:AK)+SUMIF(แพ็ค!$C:$C,'รับ-จ่าย ประจำวัน'!$B522,แพ็ค!AK:AK)+SUMIF(ธุรการ!$C:$C,'รับ-จ่าย ประจำวัน'!$B522,ธุรการ!AK:AK)+SUMIF(เส้นแต่งหน้าขนมปัง!$C:$C,'รับ-จ่าย ประจำวัน'!$B522,เส้นแต่งหน้าขนมปัง!AK:AK)+SUMIF('วางแผนBC,CJ'!$C:$C,'รับ-จ่าย ประจำวัน'!$B522,'วางแผนBC,CJ'!AK:AK)+SUMIF(RD!$C:$C,'รับ-จ่าย ประจำวัน'!$B522,RD!AK:AK)+SUMIF('FG,ออนไล,คัดแยก'!$C:$C,'รับ-จ่าย ประจำวัน'!$B522,'FG,ออนไล,คัดแยก'!AK:AK)</f>
        <v>0</v>
      </c>
      <c r="BS522" s="16">
        <f>SUMIF(เตรียมส่วนผสม!$C:$C,'รับ-จ่าย ประจำวัน'!$B522,เตรียมส่วนผสม!AL:AL)+SUMIF(กวนไส้!$C:$C,'รับ-จ่าย ประจำวัน'!$B522,กวนไส้!AL:AL)+SUMIF(ผลิต1!$C:$C,'รับ-จ่าย ประจำวัน'!$B522,ผลิต1!AL:AL)+SUMIF(ผลิต2!$C:$C,'รับ-จ่าย ประจำวัน'!$B522,ผลิต2!AL:AL)+SUMIF(เส้นแต่งหน้าขนมเค้ก!$C:$C,'รับ-จ่าย ประจำวัน'!$B522,เส้นแต่งหน้าขนมเค้ก!AL:AL)+SUMIF(แพ็ค!$C:$C,'รับ-จ่าย ประจำวัน'!$B522,แพ็ค!AL:AL)+SUMIF(ธุรการ!$C:$C,'รับ-จ่าย ประจำวัน'!$B522,ธุรการ!AL:AL)+SUMIF(เส้นแต่งหน้าขนมปัง!$C:$C,'รับ-จ่าย ประจำวัน'!$B522,เส้นแต่งหน้าขนมปัง!AL:AL)+SUMIF('วางแผนBC,CJ'!$C:$C,'รับ-จ่าย ประจำวัน'!$B522,'วางแผนBC,CJ'!AL:AL)+SUMIF(RD!$C:$C,'รับ-จ่าย ประจำวัน'!$B522,RD!AL:AL)+SUMIF('FG,ออนไล,คัดแยก'!$C:$C,'รับ-จ่าย ประจำวัน'!$B522,'FG,ออนไล,คัดแยก'!AL:AL)</f>
        <v>0</v>
      </c>
      <c r="BT522" s="18">
        <f t="shared" si="115"/>
        <v>0</v>
      </c>
      <c r="BU522" s="116"/>
      <c r="BV522" s="146">
        <f t="shared" si="116"/>
        <v>78793</v>
      </c>
      <c r="BW522" s="183">
        <v>30</v>
      </c>
      <c r="BX522" s="172">
        <f t="shared" si="114"/>
        <v>0</v>
      </c>
      <c r="BY522" s="188" t="e">
        <f t="shared" si="112"/>
        <v>#DIV/0!</v>
      </c>
      <c r="BZ522" s="180" t="e">
        <f t="shared" ca="1" si="117"/>
        <v>#DIV/0!</v>
      </c>
      <c r="CA522" s="93"/>
      <c r="CB522" s="93"/>
      <c r="CC522" s="93"/>
      <c r="CD522" s="93"/>
      <c r="CE522" s="93"/>
      <c r="CF522" s="93"/>
      <c r="CG522" s="93"/>
      <c r="CH522" s="93"/>
      <c r="CI522" s="93"/>
      <c r="CJ522" s="97"/>
      <c r="CK522" s="9">
        <f t="shared" si="113"/>
        <v>78793</v>
      </c>
    </row>
    <row r="523" spans="1:89" hidden="1" x14ac:dyDescent="0.5">
      <c r="A523" s="149"/>
      <c r="B523" s="34">
        <v>1023401039</v>
      </c>
      <c r="C523" s="149" t="s">
        <v>1972</v>
      </c>
      <c r="D523" s="141" t="s">
        <v>91</v>
      </c>
      <c r="E523" s="25"/>
      <c r="F523" s="162" t="s">
        <v>1605</v>
      </c>
      <c r="G523" s="25"/>
      <c r="H523" s="12">
        <v>16516</v>
      </c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11"/>
      <c r="AF523" s="11"/>
      <c r="AG523" s="11"/>
      <c r="AH523" s="11"/>
      <c r="AI523" s="25"/>
      <c r="AJ523" s="25"/>
      <c r="AK523" s="25"/>
      <c r="AL523" s="25"/>
      <c r="AM523" s="25"/>
      <c r="AN523" s="15">
        <f t="shared" si="118"/>
        <v>0</v>
      </c>
      <c r="AO523" s="16">
        <f>SUMIF(เตรียมส่วนผสม!$C:$C,'รับ-จ่าย ประจำวัน'!$B523,เตรียมส่วนผสม!H:H)+SUMIF(กวนไส้!$C:$C,'รับ-จ่าย ประจำวัน'!$B523,กวนไส้!H:H)+SUMIF(ผลิต1!$C:$C,'รับ-จ่าย ประจำวัน'!$B523,ผลิต1!H:H)+SUMIF(ผลิต2!$C:$C,'รับ-จ่าย ประจำวัน'!$B523,ผลิต2!H:H)+SUMIF(เส้นแต่งหน้าขนมเค้ก!$C:$C,'รับ-จ่าย ประจำวัน'!$B523,เส้นแต่งหน้าขนมเค้ก!H:H)+SUMIF(แพ็ค!$C:$C,'รับ-จ่าย ประจำวัน'!$B523,แพ็ค!H:H)+SUMIF(ธุรการ!$C:$C,'รับ-จ่าย ประจำวัน'!$B523,ธุรการ!H:H)+SUMIF(เส้นแต่งหน้าขนมปัง!$C:$C,'รับ-จ่าย ประจำวัน'!$B523,เส้นแต่งหน้าขนมปัง!H:H)+SUMIF('วางแผนBC,CJ'!$C:$C,'รับ-จ่าย ประจำวัน'!$B523,'วางแผนBC,CJ'!H:H)+SUMIF(RD!$C:$C,'รับ-จ่าย ประจำวัน'!$B523,RD!H:H)+SUMIF('FG,ออนไล,คัดแยก'!$C:$C,'รับ-จ่าย ประจำวัน'!$B523,'FG,ออนไล,คัดแยก'!H:H)</f>
        <v>0</v>
      </c>
      <c r="AP523" s="16">
        <f>SUMIF(เตรียมส่วนผสม!$C:$C,'รับ-จ่าย ประจำวัน'!$B523,เตรียมส่วนผสม!I:I)+SUMIF(กวนไส้!$C:$C,'รับ-จ่าย ประจำวัน'!$B523,กวนไส้!I:I)+SUMIF(ผลิต1!$C:$C,'รับ-จ่าย ประจำวัน'!$B523,ผลิต1!I:I)+SUMIF(ผลิต2!$C:$C,'รับ-จ่าย ประจำวัน'!$B523,ผลิต2!I:I)+SUMIF(เส้นแต่งหน้าขนมเค้ก!$C:$C,'รับ-จ่าย ประจำวัน'!$B523,เส้นแต่งหน้าขนมเค้ก!I:I)+SUMIF(แพ็ค!$C:$C,'รับ-จ่าย ประจำวัน'!$B523,แพ็ค!I:I)+SUMIF(ธุรการ!$C:$C,'รับ-จ่าย ประจำวัน'!$B523,ธุรการ!I:I)+SUMIF(เส้นแต่งหน้าขนมปัง!$C:$C,'รับ-จ่าย ประจำวัน'!$B523,เส้นแต่งหน้าขนมปัง!I:I)+SUMIF('วางแผนBC,CJ'!$C:$C,'รับ-จ่าย ประจำวัน'!$B523,'วางแผนBC,CJ'!I:I)+SUMIF(RD!$C:$C,'รับ-จ่าย ประจำวัน'!$B523,RD!I:I)+SUMIF('FG,ออนไล,คัดแยก'!$C:$C,'รับ-จ่าย ประจำวัน'!$B523,'FG,ออนไล,คัดแยก'!I:I)</f>
        <v>0</v>
      </c>
      <c r="AQ523" s="16">
        <f>SUMIF(เตรียมส่วนผสม!$C:$C,'รับ-จ่าย ประจำวัน'!$B523,เตรียมส่วนผสม!J:J)+SUMIF(กวนไส้!$C:$C,'รับ-จ่าย ประจำวัน'!$B523,กวนไส้!J:J)+SUMIF(ผลิต1!$C:$C,'รับ-จ่าย ประจำวัน'!$B523,ผลิต1!J:J)+SUMIF(ผลิต2!$C:$C,'รับ-จ่าย ประจำวัน'!$B523,ผลิต2!J:J)+SUMIF(เส้นแต่งหน้าขนมเค้ก!$C:$C,'รับ-จ่าย ประจำวัน'!$B523,เส้นแต่งหน้าขนมเค้ก!J:J)+SUMIF(แพ็ค!$C:$C,'รับ-จ่าย ประจำวัน'!$B523,แพ็ค!J:J)+SUMIF(ธุรการ!$C:$C,'รับ-จ่าย ประจำวัน'!$B523,ธุรการ!J:J)+SUMIF(เส้นแต่งหน้าขนมปัง!$C:$C,'รับ-จ่าย ประจำวัน'!$B523,เส้นแต่งหน้าขนมปัง!J:J)+SUMIF('วางแผนBC,CJ'!$C:$C,'รับ-จ่าย ประจำวัน'!$B523,'วางแผนBC,CJ'!J:J)+SUMIF(RD!$C:$C,'รับ-จ่าย ประจำวัน'!$B523,RD!J:J)+SUMIF('FG,ออนไล,คัดแยก'!$C:$C,'รับ-จ่าย ประจำวัน'!$B523,'FG,ออนไล,คัดแยก'!J:J)</f>
        <v>0</v>
      </c>
      <c r="AR523" s="16">
        <f>SUMIF(เตรียมส่วนผสม!$C:$C,'รับ-จ่าย ประจำวัน'!$B523,เตรียมส่วนผสม!K:K)+SUMIF(กวนไส้!$C:$C,'รับ-จ่าย ประจำวัน'!$B523,กวนไส้!K:K)+SUMIF(ผลิต1!$C:$C,'รับ-จ่าย ประจำวัน'!$B523,ผลิต1!K:K)+SUMIF(ผลิต2!$C:$C,'รับ-จ่าย ประจำวัน'!$B523,ผลิต2!K:K)+SUMIF(เส้นแต่งหน้าขนมเค้ก!$C:$C,'รับ-จ่าย ประจำวัน'!$B523,เส้นแต่งหน้าขนมเค้ก!K:K)+SUMIF(แพ็ค!$C:$C,'รับ-จ่าย ประจำวัน'!$B523,แพ็ค!K:K)+SUMIF(ธุรการ!$C:$C,'รับ-จ่าย ประจำวัน'!$B523,ธุรการ!K:K)+SUMIF(เส้นแต่งหน้าขนมปัง!$C:$C,'รับ-จ่าย ประจำวัน'!$B523,เส้นแต่งหน้าขนมปัง!K:K)+SUMIF('วางแผนBC,CJ'!$C:$C,'รับ-จ่าย ประจำวัน'!$B523,'วางแผนBC,CJ'!K:K)+SUMIF(RD!$C:$C,'รับ-จ่าย ประจำวัน'!$B523,RD!K:K)+SUMIF('FG,ออนไล,คัดแยก'!$C:$C,'รับ-จ่าย ประจำวัน'!$B523,'FG,ออนไล,คัดแยก'!K:K)</f>
        <v>0</v>
      </c>
      <c r="AS523" s="16">
        <f>SUMIF(เตรียมส่วนผสม!$C:$C,'รับ-จ่าย ประจำวัน'!$B523,เตรียมส่วนผสม!L:L)+SUMIF(กวนไส้!$C:$C,'รับ-จ่าย ประจำวัน'!$B523,กวนไส้!L:L)+SUMIF(ผลิต1!$C:$C,'รับ-จ่าย ประจำวัน'!$B523,ผลิต1!L:L)+SUMIF(ผลิต2!$C:$C,'รับ-จ่าย ประจำวัน'!$B523,ผลิต2!L:L)+SUMIF(เส้นแต่งหน้าขนมเค้ก!$C:$C,'รับ-จ่าย ประจำวัน'!$B523,เส้นแต่งหน้าขนมเค้ก!L:L)+SUMIF(แพ็ค!$C:$C,'รับ-จ่าย ประจำวัน'!$B523,แพ็ค!L:L)+SUMIF(ธุรการ!$C:$C,'รับ-จ่าย ประจำวัน'!$B523,ธุรการ!L:L)+SUMIF(เส้นแต่งหน้าขนมปัง!$C:$C,'รับ-จ่าย ประจำวัน'!$B523,เส้นแต่งหน้าขนมปัง!L:L)+SUMIF('วางแผนBC,CJ'!$C:$C,'รับ-จ่าย ประจำวัน'!$B523,'วางแผนBC,CJ'!L:L)+SUMIF(RD!$C:$C,'รับ-จ่าย ประจำวัน'!$B523,RD!L:L)+SUMIF('FG,ออนไล,คัดแยก'!$C:$C,'รับ-จ่าย ประจำวัน'!$B523,'FG,ออนไล,คัดแยก'!L:L)</f>
        <v>0</v>
      </c>
      <c r="AT523" s="16">
        <f>SUMIF(เตรียมส่วนผสม!$C:$C,'รับ-จ่าย ประจำวัน'!$B523,เตรียมส่วนผสม!M:M)+SUMIF(กวนไส้!$C:$C,'รับ-จ่าย ประจำวัน'!$B523,กวนไส้!M:M)+SUMIF(ผลิต1!$C:$C,'รับ-จ่าย ประจำวัน'!$B523,ผลิต1!M:M)+SUMIF(ผลิต2!$C:$C,'รับ-จ่าย ประจำวัน'!$B523,ผลิต2!M:M)+SUMIF(เส้นแต่งหน้าขนมเค้ก!$C:$C,'รับ-จ่าย ประจำวัน'!$B523,เส้นแต่งหน้าขนมเค้ก!M:M)+SUMIF(แพ็ค!$C:$C,'รับ-จ่าย ประจำวัน'!$B523,แพ็ค!M:M)+SUMIF(ธุรการ!$C:$C,'รับ-จ่าย ประจำวัน'!$B523,ธุรการ!M:M)+SUMIF(เส้นแต่งหน้าขนมปัง!$C:$C,'รับ-จ่าย ประจำวัน'!$B523,เส้นแต่งหน้าขนมปัง!M:M)+SUMIF('วางแผนBC,CJ'!$C:$C,'รับ-จ่าย ประจำวัน'!$B523,'วางแผนBC,CJ'!M:M)+SUMIF(RD!$C:$C,'รับ-จ่าย ประจำวัน'!$B523,RD!M:M)+SUMIF('FG,ออนไล,คัดแยก'!$C:$C,'รับ-จ่าย ประจำวัน'!$B523,'FG,ออนไล,คัดแยก'!M:M)</f>
        <v>0</v>
      </c>
      <c r="AU523" s="16">
        <f>SUMIF(เตรียมส่วนผสม!$C:$C,'รับ-จ่าย ประจำวัน'!$B523,เตรียมส่วนผสม!N:N)+SUMIF(กวนไส้!$C:$C,'รับ-จ่าย ประจำวัน'!$B523,กวนไส้!N:N)+SUMIF(ผลิต1!$C:$C,'รับ-จ่าย ประจำวัน'!$B523,ผลิต1!N:N)+SUMIF(ผลิต2!$C:$C,'รับ-จ่าย ประจำวัน'!$B523,ผลิต2!N:N)+SUMIF(เส้นแต่งหน้าขนมเค้ก!$C:$C,'รับ-จ่าย ประจำวัน'!$B523,เส้นแต่งหน้าขนมเค้ก!N:N)+SUMIF(แพ็ค!$C:$C,'รับ-จ่าย ประจำวัน'!$B523,แพ็ค!N:N)+SUMIF(ธุรการ!$C:$C,'รับ-จ่าย ประจำวัน'!$B523,ธุรการ!N:N)+SUMIF(เส้นแต่งหน้าขนมปัง!$C:$C,'รับ-จ่าย ประจำวัน'!$B523,เส้นแต่งหน้าขนมปัง!N:N)+SUMIF('วางแผนBC,CJ'!$C:$C,'รับ-จ่าย ประจำวัน'!$B523,'วางแผนBC,CJ'!N:N)+SUMIF(RD!$C:$C,'รับ-จ่าย ประจำวัน'!$B523,RD!N:N)+SUMIF('FG,ออนไล,คัดแยก'!$C:$C,'รับ-จ่าย ประจำวัน'!$B523,'FG,ออนไล,คัดแยก'!N:N)</f>
        <v>0</v>
      </c>
      <c r="AV523" s="16">
        <f>SUMIF(เตรียมส่วนผสม!$C:$C,'รับ-จ่าย ประจำวัน'!$B523,เตรียมส่วนผสม!O:O)+SUMIF(กวนไส้!$C:$C,'รับ-จ่าย ประจำวัน'!$B523,กวนไส้!O:O)+SUMIF(ผลิต1!$C:$C,'รับ-จ่าย ประจำวัน'!$B523,ผลิต1!O:O)+SUMIF(ผลิต2!$C:$C,'รับ-จ่าย ประจำวัน'!$B523,ผลิต2!O:O)+SUMIF(เส้นแต่งหน้าขนมเค้ก!$C:$C,'รับ-จ่าย ประจำวัน'!$B523,เส้นแต่งหน้าขนมเค้ก!O:O)+SUMIF(แพ็ค!$C:$C,'รับ-จ่าย ประจำวัน'!$B523,แพ็ค!O:O)+SUMIF(ธุรการ!$C:$C,'รับ-จ่าย ประจำวัน'!$B523,ธุรการ!O:O)+SUMIF(เส้นแต่งหน้าขนมปัง!$C:$C,'รับ-จ่าย ประจำวัน'!$B523,เส้นแต่งหน้าขนมปัง!O:O)+SUMIF('วางแผนBC,CJ'!$C:$C,'รับ-จ่าย ประจำวัน'!$B523,'วางแผนBC,CJ'!O:O)+SUMIF(RD!$C:$C,'รับ-จ่าย ประจำวัน'!$B523,RD!O:O)+SUMIF('FG,ออนไล,คัดแยก'!$C:$C,'รับ-จ่าย ประจำวัน'!$B523,'FG,ออนไล,คัดแยก'!O:O)</f>
        <v>0</v>
      </c>
      <c r="AW523" s="16">
        <f>SUMIF(เตรียมส่วนผสม!$C:$C,'รับ-จ่าย ประจำวัน'!$B523,เตรียมส่วนผสม!P:P)+SUMIF(กวนไส้!$C:$C,'รับ-จ่าย ประจำวัน'!$B523,กวนไส้!P:P)+SUMIF(ผลิต1!$C:$C,'รับ-จ่าย ประจำวัน'!$B523,ผลิต1!P:P)+SUMIF(ผลิต2!$C:$C,'รับ-จ่าย ประจำวัน'!$B523,ผลิต2!P:P)+SUMIF(เส้นแต่งหน้าขนมเค้ก!$C:$C,'รับ-จ่าย ประจำวัน'!$B523,เส้นแต่งหน้าขนมเค้ก!P:P)+SUMIF(แพ็ค!$C:$C,'รับ-จ่าย ประจำวัน'!$B523,แพ็ค!P:P)+SUMIF(ธุรการ!$C:$C,'รับ-จ่าย ประจำวัน'!$B523,ธุรการ!P:P)+SUMIF(เส้นแต่งหน้าขนมปัง!$C:$C,'รับ-จ่าย ประจำวัน'!$B523,เส้นแต่งหน้าขนมปัง!P:P)+SUMIF('วางแผนBC,CJ'!$C:$C,'รับ-จ่าย ประจำวัน'!$B523,'วางแผนBC,CJ'!P:P)+SUMIF(RD!$C:$C,'รับ-จ่าย ประจำวัน'!$B523,RD!P:P)+SUMIF('FG,ออนไล,คัดแยก'!$C:$C,'รับ-จ่าย ประจำวัน'!$B523,'FG,ออนไล,คัดแยก'!P:P)</f>
        <v>0</v>
      </c>
      <c r="AX523" s="16">
        <f>SUMIF(เตรียมส่วนผสม!$C:$C,'รับ-จ่าย ประจำวัน'!$B523,เตรียมส่วนผสม!Q:Q)+SUMIF(กวนไส้!$C:$C,'รับ-จ่าย ประจำวัน'!$B523,กวนไส้!Q:Q)+SUMIF(ผลิต1!$C:$C,'รับ-จ่าย ประจำวัน'!$B523,ผลิต1!Q:Q)+SUMIF(ผลิต2!$C:$C,'รับ-จ่าย ประจำวัน'!$B523,ผลิต2!Q:Q)+SUMIF(เส้นแต่งหน้าขนมเค้ก!$C:$C,'รับ-จ่าย ประจำวัน'!$B523,เส้นแต่งหน้าขนมเค้ก!Q:Q)+SUMIF(แพ็ค!$C:$C,'รับ-จ่าย ประจำวัน'!$B523,แพ็ค!Q:Q)+SUMIF(ธุรการ!$C:$C,'รับ-จ่าย ประจำวัน'!$B523,ธุรการ!Q:Q)+SUMIF(เส้นแต่งหน้าขนมปัง!$C:$C,'รับ-จ่าย ประจำวัน'!$B523,เส้นแต่งหน้าขนมปัง!Q:Q)+SUMIF('วางแผนBC,CJ'!$C:$C,'รับ-จ่าย ประจำวัน'!$B523,'วางแผนBC,CJ'!Q:Q)+SUMIF(RD!$C:$C,'รับ-จ่าย ประจำวัน'!$B523,RD!Q:Q)+SUMIF('FG,ออนไล,คัดแยก'!$C:$C,'รับ-จ่าย ประจำวัน'!$B523,'FG,ออนไล,คัดแยก'!Q:Q)</f>
        <v>0</v>
      </c>
      <c r="AY523" s="16">
        <f>SUMIF(เตรียมส่วนผสม!$C:$C,'รับ-จ่าย ประจำวัน'!$B523,เตรียมส่วนผสม!R:R)+SUMIF(กวนไส้!$C:$C,'รับ-จ่าย ประจำวัน'!$B523,กวนไส้!R:R)+SUMIF(ผลิต1!$C:$C,'รับ-จ่าย ประจำวัน'!$B523,ผลิต1!R:R)+SUMIF(ผลิต2!$C:$C,'รับ-จ่าย ประจำวัน'!$B523,ผลิต2!R:R)+SUMIF(เส้นแต่งหน้าขนมเค้ก!$C:$C,'รับ-จ่าย ประจำวัน'!$B523,เส้นแต่งหน้าขนมเค้ก!R:R)+SUMIF(แพ็ค!$C:$C,'รับ-จ่าย ประจำวัน'!$B523,แพ็ค!R:R)+SUMIF(ธุรการ!$C:$C,'รับ-จ่าย ประจำวัน'!$B523,ธุรการ!R:R)+SUMIF(เส้นแต่งหน้าขนมปัง!$C:$C,'รับ-จ่าย ประจำวัน'!$B523,เส้นแต่งหน้าขนมปัง!R:R)+SUMIF('วางแผนBC,CJ'!$C:$C,'รับ-จ่าย ประจำวัน'!$B523,'วางแผนBC,CJ'!R:R)+SUMIF(RD!$C:$C,'รับ-จ่าย ประจำวัน'!$B523,RD!R:R)+SUMIF('FG,ออนไล,คัดแยก'!$C:$C,'รับ-จ่าย ประจำวัน'!$B523,'FG,ออนไล,คัดแยก'!R:R)</f>
        <v>0</v>
      </c>
      <c r="AZ523" s="16">
        <f>SUMIF(เตรียมส่วนผสม!$C:$C,'รับ-จ่าย ประจำวัน'!$B523,เตรียมส่วนผสม!S:S)+SUMIF(กวนไส้!$C:$C,'รับ-จ่าย ประจำวัน'!$B523,กวนไส้!S:S)+SUMIF(ผลิต1!$C:$C,'รับ-จ่าย ประจำวัน'!$B523,ผลิต1!S:S)+SUMIF(ผลิต2!$C:$C,'รับ-จ่าย ประจำวัน'!$B523,ผลิต2!S:S)+SUMIF(เส้นแต่งหน้าขนมเค้ก!$C:$C,'รับ-จ่าย ประจำวัน'!$B523,เส้นแต่งหน้าขนมเค้ก!S:S)+SUMIF(แพ็ค!$C:$C,'รับ-จ่าย ประจำวัน'!$B523,แพ็ค!S:S)+SUMIF(ธุรการ!$C:$C,'รับ-จ่าย ประจำวัน'!$B523,ธุรการ!S:S)+SUMIF(เส้นแต่งหน้าขนมปัง!$C:$C,'รับ-จ่าย ประจำวัน'!$B523,เส้นแต่งหน้าขนมปัง!S:S)+SUMIF('วางแผนBC,CJ'!$C:$C,'รับ-จ่าย ประจำวัน'!$B523,'วางแผนBC,CJ'!S:S)+SUMIF(RD!$C:$C,'รับ-จ่าย ประจำวัน'!$B523,RD!S:S)+SUMIF('FG,ออนไล,คัดแยก'!$C:$C,'รับ-จ่าย ประจำวัน'!$B523,'FG,ออนไล,คัดแยก'!S:S)</f>
        <v>0</v>
      </c>
      <c r="BA523" s="16">
        <f>SUMIF(เตรียมส่วนผสม!$C:$C,'รับ-จ่าย ประจำวัน'!$B523,เตรียมส่วนผสม!T:T)+SUMIF(กวนไส้!$C:$C,'รับ-จ่าย ประจำวัน'!$B523,กวนไส้!T:T)+SUMIF(ผลิต1!$C:$C,'รับ-จ่าย ประจำวัน'!$B523,ผลิต1!T:T)+SUMIF(ผลิต2!$C:$C,'รับ-จ่าย ประจำวัน'!$B523,ผลิต2!T:T)+SUMIF(เส้นแต่งหน้าขนมเค้ก!$C:$C,'รับ-จ่าย ประจำวัน'!$B523,เส้นแต่งหน้าขนมเค้ก!T:T)+SUMIF(แพ็ค!$C:$C,'รับ-จ่าย ประจำวัน'!$B523,แพ็ค!T:T)+SUMIF(ธุรการ!$C:$C,'รับ-จ่าย ประจำวัน'!$B523,ธุรการ!T:T)+SUMIF(เส้นแต่งหน้าขนมปัง!$C:$C,'รับ-จ่าย ประจำวัน'!$B523,เส้นแต่งหน้าขนมปัง!T:T)+SUMIF('วางแผนBC,CJ'!$C:$C,'รับ-จ่าย ประจำวัน'!$B523,'วางแผนBC,CJ'!T:T)+SUMIF(RD!$C:$C,'รับ-จ่าย ประจำวัน'!$B523,RD!T:T)+SUMIF('FG,ออนไล,คัดแยก'!$C:$C,'รับ-จ่าย ประจำวัน'!$B523,'FG,ออนไล,คัดแยก'!T:T)</f>
        <v>0</v>
      </c>
      <c r="BB523" s="16">
        <f>SUMIF(เตรียมส่วนผสม!$C:$C,'รับ-จ่าย ประจำวัน'!$B523,เตรียมส่วนผสม!U:U)+SUMIF(กวนไส้!$C:$C,'รับ-จ่าย ประจำวัน'!$B523,กวนไส้!U:U)+SUMIF(ผลิต1!$C:$C,'รับ-จ่าย ประจำวัน'!$B523,ผลิต1!U:U)+SUMIF(ผลิต2!$C:$C,'รับ-จ่าย ประจำวัน'!$B523,ผลิต2!U:U)+SUMIF(เส้นแต่งหน้าขนมเค้ก!$C:$C,'รับ-จ่าย ประจำวัน'!$B523,เส้นแต่งหน้าขนมเค้ก!U:U)+SUMIF(แพ็ค!$C:$C,'รับ-จ่าย ประจำวัน'!$B523,แพ็ค!U:U)+SUMIF(ธุรการ!$C:$C,'รับ-จ่าย ประจำวัน'!$B523,ธุรการ!U:U)+SUMIF(เส้นแต่งหน้าขนมปัง!$C:$C,'รับ-จ่าย ประจำวัน'!$B523,เส้นแต่งหน้าขนมปัง!U:U)+SUMIF('วางแผนBC,CJ'!$C:$C,'รับ-จ่าย ประจำวัน'!$B523,'วางแผนBC,CJ'!U:U)+SUMIF(RD!$C:$C,'รับ-จ่าย ประจำวัน'!$B523,RD!U:U)+SUMIF('FG,ออนไล,คัดแยก'!$C:$C,'รับ-จ่าย ประจำวัน'!$B523,'FG,ออนไล,คัดแยก'!U:U)</f>
        <v>0</v>
      </c>
      <c r="BC523" s="16">
        <f>SUMIF(เตรียมส่วนผสม!$C:$C,'รับ-จ่าย ประจำวัน'!$B523,เตรียมส่วนผสม!V:V)+SUMIF(กวนไส้!$C:$C,'รับ-จ่าย ประจำวัน'!$B523,กวนไส้!V:V)+SUMIF(ผลิต1!$C:$C,'รับ-จ่าย ประจำวัน'!$B523,ผลิต1!V:V)+SUMIF(ผลิต2!$C:$C,'รับ-จ่าย ประจำวัน'!$B523,ผลิต2!V:V)+SUMIF(เส้นแต่งหน้าขนมเค้ก!$C:$C,'รับ-จ่าย ประจำวัน'!$B523,เส้นแต่งหน้าขนมเค้ก!V:V)+SUMIF(แพ็ค!$C:$C,'รับ-จ่าย ประจำวัน'!$B523,แพ็ค!V:V)+SUMIF(ธุรการ!$C:$C,'รับ-จ่าย ประจำวัน'!$B523,ธุรการ!V:V)+SUMIF(เส้นแต่งหน้าขนมปัง!$C:$C,'รับ-จ่าย ประจำวัน'!$B523,เส้นแต่งหน้าขนมปัง!V:V)+SUMIF('วางแผนBC,CJ'!$C:$C,'รับ-จ่าย ประจำวัน'!$B523,'วางแผนBC,CJ'!V:V)+SUMIF(RD!$C:$C,'รับ-จ่าย ประจำวัน'!$B523,RD!V:V)+SUMIF('FG,ออนไล,คัดแยก'!$C:$C,'รับ-จ่าย ประจำวัน'!$B523,'FG,ออนไล,คัดแยก'!V:V)</f>
        <v>0</v>
      </c>
      <c r="BD523" s="16">
        <f>SUMIF(เตรียมส่วนผสม!$C:$C,'รับ-จ่าย ประจำวัน'!$B523,เตรียมส่วนผสม!W:W)+SUMIF(กวนไส้!$C:$C,'รับ-จ่าย ประจำวัน'!$B523,กวนไส้!W:W)+SUMIF(ผลิต1!$C:$C,'รับ-จ่าย ประจำวัน'!$B523,ผลิต1!W:W)+SUMIF(ผลิต2!$C:$C,'รับ-จ่าย ประจำวัน'!$B523,ผลิต2!W:W)+SUMIF(เส้นแต่งหน้าขนมเค้ก!$C:$C,'รับ-จ่าย ประจำวัน'!$B523,เส้นแต่งหน้าขนมเค้ก!W:W)+SUMIF(แพ็ค!$C:$C,'รับ-จ่าย ประจำวัน'!$B523,แพ็ค!W:W)+SUMIF(ธุรการ!$C:$C,'รับ-จ่าย ประจำวัน'!$B523,ธุรการ!W:W)+SUMIF(เส้นแต่งหน้าขนมปัง!$C:$C,'รับ-จ่าย ประจำวัน'!$B523,เส้นแต่งหน้าขนมปัง!W:W)+SUMIF('วางแผนBC,CJ'!$C:$C,'รับ-จ่าย ประจำวัน'!$B523,'วางแผนBC,CJ'!W:W)+SUMIF(RD!$C:$C,'รับ-จ่าย ประจำวัน'!$B523,RD!W:W)+SUMIF('FG,ออนไล,คัดแยก'!$C:$C,'รับ-จ่าย ประจำวัน'!$B523,'FG,ออนไล,คัดแยก'!W:W)</f>
        <v>0</v>
      </c>
      <c r="BE523" s="16">
        <f>SUMIF(เตรียมส่วนผสม!$C:$C,'รับ-จ่าย ประจำวัน'!$B523,เตรียมส่วนผสม!X:X)+SUMIF(กวนไส้!$C:$C,'รับ-จ่าย ประจำวัน'!$B523,กวนไส้!X:X)+SUMIF(ผลิต1!$C:$C,'รับ-จ่าย ประจำวัน'!$B523,ผลิต1!X:X)+SUMIF(ผลิต2!$C:$C,'รับ-จ่าย ประจำวัน'!$B523,ผลิต2!X:X)+SUMIF(เส้นแต่งหน้าขนมเค้ก!$C:$C,'รับ-จ่าย ประจำวัน'!$B523,เส้นแต่งหน้าขนมเค้ก!X:X)+SUMIF(แพ็ค!$C:$C,'รับ-จ่าย ประจำวัน'!$B523,แพ็ค!X:X)+SUMIF(ธุรการ!$C:$C,'รับ-จ่าย ประจำวัน'!$B523,ธุรการ!X:X)+SUMIF(เส้นแต่งหน้าขนมปัง!$C:$C,'รับ-จ่าย ประจำวัน'!$B523,เส้นแต่งหน้าขนมปัง!X:X)+SUMIF('วางแผนBC,CJ'!$C:$C,'รับ-จ่าย ประจำวัน'!$B523,'วางแผนBC,CJ'!X:X)+SUMIF(RD!$C:$C,'รับ-จ่าย ประจำวัน'!$B523,RD!X:X)+SUMIF('FG,ออนไล,คัดแยก'!$C:$C,'รับ-จ่าย ประจำวัน'!$B523,'FG,ออนไล,คัดแยก'!X:X)</f>
        <v>0</v>
      </c>
      <c r="BF523" s="16">
        <f>SUMIF(เตรียมส่วนผสม!$C:$C,'รับ-จ่าย ประจำวัน'!$B523,เตรียมส่วนผสม!Y:Y)+SUMIF(กวนไส้!$C:$C,'รับ-จ่าย ประจำวัน'!$B523,กวนไส้!Y:Y)+SUMIF(ผลิต1!$C:$C,'รับ-จ่าย ประจำวัน'!$B523,ผลิต1!Y:Y)+SUMIF(ผลิต2!$C:$C,'รับ-จ่าย ประจำวัน'!$B523,ผลิต2!Y:Y)+SUMIF(เส้นแต่งหน้าขนมเค้ก!$C:$C,'รับ-จ่าย ประจำวัน'!$B523,เส้นแต่งหน้าขนมเค้ก!Y:Y)+SUMIF(แพ็ค!$C:$C,'รับ-จ่าย ประจำวัน'!$B523,แพ็ค!Y:Y)+SUMIF(ธุรการ!$C:$C,'รับ-จ่าย ประจำวัน'!$B523,ธุรการ!Y:Y)+SUMIF(เส้นแต่งหน้าขนมปัง!$C:$C,'รับ-จ่าย ประจำวัน'!$B523,เส้นแต่งหน้าขนมปัง!Y:Y)+SUMIF('วางแผนBC,CJ'!$C:$C,'รับ-จ่าย ประจำวัน'!$B523,'วางแผนBC,CJ'!Y:Y)+SUMIF(RD!$C:$C,'รับ-จ่าย ประจำวัน'!$B523,RD!Y:Y)+SUMIF('FG,ออนไล,คัดแยก'!$C:$C,'รับ-จ่าย ประจำวัน'!$B523,'FG,ออนไล,คัดแยก'!Y:Y)</f>
        <v>0</v>
      </c>
      <c r="BG523" s="16">
        <f>SUMIF(เตรียมส่วนผสม!$C:$C,'รับ-จ่าย ประจำวัน'!$B523,เตรียมส่วนผสม!Z:Z)+SUMIF(กวนไส้!$C:$C,'รับ-จ่าย ประจำวัน'!$B523,กวนไส้!Z:Z)+SUMIF(ผลิต1!$C:$C,'รับ-จ่าย ประจำวัน'!$B523,ผลิต1!Z:Z)+SUMIF(ผลิต2!$C:$C,'รับ-จ่าย ประจำวัน'!$B523,ผลิต2!Z:Z)+SUMIF(เส้นแต่งหน้าขนมเค้ก!$C:$C,'รับ-จ่าย ประจำวัน'!$B523,เส้นแต่งหน้าขนมเค้ก!Z:Z)+SUMIF(แพ็ค!$C:$C,'รับ-จ่าย ประจำวัน'!$B523,แพ็ค!Z:Z)+SUMIF(ธุรการ!$C:$C,'รับ-จ่าย ประจำวัน'!$B523,ธุรการ!Z:Z)+SUMIF(เส้นแต่งหน้าขนมปัง!$C:$C,'รับ-จ่าย ประจำวัน'!$B523,เส้นแต่งหน้าขนมปัง!Z:Z)+SUMIF('วางแผนBC,CJ'!$C:$C,'รับ-จ่าย ประจำวัน'!$B523,'วางแผนBC,CJ'!Z:Z)+SUMIF(RD!$C:$C,'รับ-จ่าย ประจำวัน'!$B523,RD!Z:Z)+SUMIF('FG,ออนไล,คัดแยก'!$C:$C,'รับ-จ่าย ประจำวัน'!$B523,'FG,ออนไล,คัดแยก'!Z:Z)</f>
        <v>0</v>
      </c>
      <c r="BH523" s="16">
        <f>SUMIF(เตรียมส่วนผสม!$C:$C,'รับ-จ่าย ประจำวัน'!$B523,เตรียมส่วนผสม!AA:AA)+SUMIF(กวนไส้!$C:$C,'รับ-จ่าย ประจำวัน'!$B523,กวนไส้!AA:AA)+SUMIF(ผลิต1!$C:$C,'รับ-จ่าย ประจำวัน'!$B523,ผลิต1!AA:AA)+SUMIF(ผลิต2!$C:$C,'รับ-จ่าย ประจำวัน'!$B523,ผลิต2!AA:AA)+SUMIF(เส้นแต่งหน้าขนมเค้ก!$C:$C,'รับ-จ่าย ประจำวัน'!$B523,เส้นแต่งหน้าขนมเค้ก!AA:AA)+SUMIF(แพ็ค!$C:$C,'รับ-จ่าย ประจำวัน'!$B523,แพ็ค!AA:AA)+SUMIF(ธุรการ!$C:$C,'รับ-จ่าย ประจำวัน'!$B523,ธุรการ!AA:AA)+SUMIF(เส้นแต่งหน้าขนมปัง!$C:$C,'รับ-จ่าย ประจำวัน'!$B523,เส้นแต่งหน้าขนมปัง!AA:AA)+SUMIF('วางแผนBC,CJ'!$C:$C,'รับ-จ่าย ประจำวัน'!$B523,'วางแผนBC,CJ'!AA:AA)+SUMIF(RD!$C:$C,'รับ-จ่าย ประจำวัน'!$B523,RD!AA:AA)+SUMIF('FG,ออนไล,คัดแยก'!$C:$C,'รับ-จ่าย ประจำวัน'!$B523,'FG,ออนไล,คัดแยก'!AA:AA)</f>
        <v>0</v>
      </c>
      <c r="BI523" s="16">
        <f>SUMIF(เตรียมส่วนผสม!$C:$C,'รับ-จ่าย ประจำวัน'!$B523,เตรียมส่วนผสม!AB:AB)+SUMIF(กวนไส้!$C:$C,'รับ-จ่าย ประจำวัน'!$B523,กวนไส้!AB:AB)+SUMIF(ผลิต1!$C:$C,'รับ-จ่าย ประจำวัน'!$B523,ผลิต1!AB:AB)+SUMIF(ผลิต2!$C:$C,'รับ-จ่าย ประจำวัน'!$B523,ผลิต2!AB:AB)+SUMIF(เส้นแต่งหน้าขนมเค้ก!$C:$C,'รับ-จ่าย ประจำวัน'!$B523,เส้นแต่งหน้าขนมเค้ก!AB:AB)+SUMIF(แพ็ค!$C:$C,'รับ-จ่าย ประจำวัน'!$B523,แพ็ค!AB:AB)+SUMIF(ธุรการ!$C:$C,'รับ-จ่าย ประจำวัน'!$B523,ธุรการ!AB:AB)+SUMIF(เส้นแต่งหน้าขนมปัง!$C:$C,'รับ-จ่าย ประจำวัน'!$B523,เส้นแต่งหน้าขนมปัง!AB:AB)+SUMIF('วางแผนBC,CJ'!$C:$C,'รับ-จ่าย ประจำวัน'!$B523,'วางแผนBC,CJ'!AB:AB)+SUMIF(RD!$C:$C,'รับ-จ่าย ประจำวัน'!$B523,RD!AB:AB)+SUMIF('FG,ออนไล,คัดแยก'!$C:$C,'รับ-จ่าย ประจำวัน'!$B523,'FG,ออนไล,คัดแยก'!AB:AB)</f>
        <v>0</v>
      </c>
      <c r="BJ523" s="16">
        <f>SUMIF(เตรียมส่วนผสม!$C:$C,'รับ-จ่าย ประจำวัน'!$B523,เตรียมส่วนผสม!AC:AC)+SUMIF(กวนไส้!$C:$C,'รับ-จ่าย ประจำวัน'!$B523,กวนไส้!AC:AC)+SUMIF(ผลิต1!$C:$C,'รับ-จ่าย ประจำวัน'!$B523,ผลิต1!AC:AC)+SUMIF(ผลิต2!$C:$C,'รับ-จ่าย ประจำวัน'!$B523,ผลิต2!AC:AC)+SUMIF(เส้นแต่งหน้าขนมเค้ก!$C:$C,'รับ-จ่าย ประจำวัน'!$B523,เส้นแต่งหน้าขนมเค้ก!AC:AC)+SUMIF(แพ็ค!$C:$C,'รับ-จ่าย ประจำวัน'!$B523,แพ็ค!AC:AC)+SUMIF(ธุรการ!$C:$C,'รับ-จ่าย ประจำวัน'!$B523,ธุรการ!AC:AC)+SUMIF(เส้นแต่งหน้าขนมปัง!$C:$C,'รับ-จ่าย ประจำวัน'!$B523,เส้นแต่งหน้าขนมปัง!AC:AC)+SUMIF('วางแผนBC,CJ'!$C:$C,'รับ-จ่าย ประจำวัน'!$B523,'วางแผนBC,CJ'!AC:AC)+SUMIF(RD!$C:$C,'รับ-จ่าย ประจำวัน'!$B523,RD!AC:AC)+SUMIF('FG,ออนไล,คัดแยก'!$C:$C,'รับ-จ่าย ประจำวัน'!$B523,'FG,ออนไล,คัดแยก'!AC:AC)</f>
        <v>0</v>
      </c>
      <c r="BK523" s="16">
        <f>SUMIF(เตรียมส่วนผสม!$C:$C,'รับ-จ่าย ประจำวัน'!$B523,เตรียมส่วนผสม!AD:AD)+SUMIF(กวนไส้!$C:$C,'รับ-จ่าย ประจำวัน'!$B523,กวนไส้!AD:AD)+SUMIF(ผลิต1!$C:$C,'รับ-จ่าย ประจำวัน'!$B523,ผลิต1!AD:AD)+SUMIF(ผลิต2!$C:$C,'รับ-จ่าย ประจำวัน'!$B523,ผลิต2!AD:AD)+SUMIF(เส้นแต่งหน้าขนมเค้ก!$C:$C,'รับ-จ่าย ประจำวัน'!$B523,เส้นแต่งหน้าขนมเค้ก!AD:AD)+SUMIF(แพ็ค!$C:$C,'รับ-จ่าย ประจำวัน'!$B523,แพ็ค!AD:AD)+SUMIF(ธุรการ!$C:$C,'รับ-จ่าย ประจำวัน'!$B523,ธุรการ!AD:AD)+SUMIF(เส้นแต่งหน้าขนมปัง!$C:$C,'รับ-จ่าย ประจำวัน'!$B523,เส้นแต่งหน้าขนมปัง!AD:AD)+SUMIF('วางแผนBC,CJ'!$C:$C,'รับ-จ่าย ประจำวัน'!$B523,'วางแผนBC,CJ'!AD:AD)+SUMIF(RD!$C:$C,'รับ-จ่าย ประจำวัน'!$B523,RD!AD:AD)+SUMIF('FG,ออนไล,คัดแยก'!$C:$C,'รับ-จ่าย ประจำวัน'!$B523,'FG,ออนไล,คัดแยก'!AD:AD)</f>
        <v>0</v>
      </c>
      <c r="BL523" s="16">
        <f>SUMIF(เตรียมส่วนผสม!$C:$C,'รับ-จ่าย ประจำวัน'!$B523,เตรียมส่วนผสม!AE:AE)+SUMIF(กวนไส้!$C:$C,'รับ-จ่าย ประจำวัน'!$B523,กวนไส้!AE:AE)+SUMIF(ผลิต1!$C:$C,'รับ-จ่าย ประจำวัน'!$B523,ผลิต1!AE:AE)+SUMIF(ผลิต2!$C:$C,'รับ-จ่าย ประจำวัน'!$B523,ผลิต2!AE:AE)+SUMIF(เส้นแต่งหน้าขนมเค้ก!$C:$C,'รับ-จ่าย ประจำวัน'!$B523,เส้นแต่งหน้าขนมเค้ก!AE:AE)+SUMIF(แพ็ค!$C:$C,'รับ-จ่าย ประจำวัน'!$B523,แพ็ค!AE:AE)+SUMIF(ธุรการ!$C:$C,'รับ-จ่าย ประจำวัน'!$B523,ธุรการ!AE:AE)+SUMIF(เส้นแต่งหน้าขนมปัง!$C:$C,'รับ-จ่าย ประจำวัน'!$B523,เส้นแต่งหน้าขนมปัง!AE:AE)+SUMIF('วางแผนBC,CJ'!$C:$C,'รับ-จ่าย ประจำวัน'!$B523,'วางแผนBC,CJ'!AE:AE)+SUMIF(RD!$C:$C,'รับ-จ่าย ประจำวัน'!$B523,RD!AE:AE)+SUMIF('FG,ออนไล,คัดแยก'!$C:$C,'รับ-จ่าย ประจำวัน'!$B523,'FG,ออนไล,คัดแยก'!AE:AE)</f>
        <v>0</v>
      </c>
      <c r="BM523" s="16">
        <f>SUMIF(เตรียมส่วนผสม!$C:$C,'รับ-จ่าย ประจำวัน'!$B523,เตรียมส่วนผสม!AF:AF)+SUMIF(กวนไส้!$C:$C,'รับ-จ่าย ประจำวัน'!$B523,กวนไส้!AF:AF)+SUMIF(ผลิต1!$C:$C,'รับ-จ่าย ประจำวัน'!$B523,ผลิต1!AF:AF)+SUMIF(ผลิต2!$C:$C,'รับ-จ่าย ประจำวัน'!$B523,ผลิต2!AF:AF)+SUMIF(เส้นแต่งหน้าขนมเค้ก!$C:$C,'รับ-จ่าย ประจำวัน'!$B523,เส้นแต่งหน้าขนมเค้ก!AF:AF)+SUMIF(แพ็ค!$C:$C,'รับ-จ่าย ประจำวัน'!$B523,แพ็ค!AF:AF)+SUMIF(ธุรการ!$C:$C,'รับ-จ่าย ประจำวัน'!$B523,ธุรการ!AF:AF)+SUMIF(เส้นแต่งหน้าขนมปัง!$C:$C,'รับ-จ่าย ประจำวัน'!$B523,เส้นแต่งหน้าขนมปัง!AF:AF)+SUMIF('วางแผนBC,CJ'!$C:$C,'รับ-จ่าย ประจำวัน'!$B523,'วางแผนBC,CJ'!AF:AF)+SUMIF(RD!$C:$C,'รับ-จ่าย ประจำวัน'!$B523,RD!AF:AF)+SUMIF('FG,ออนไล,คัดแยก'!$C:$C,'รับ-จ่าย ประจำวัน'!$B523,'FG,ออนไล,คัดแยก'!AF:AF)</f>
        <v>0</v>
      </c>
      <c r="BN523" s="16">
        <f>SUMIF(เตรียมส่วนผสม!$C:$C,'รับ-จ่าย ประจำวัน'!$B523,เตรียมส่วนผสม!AG:AG)+SUMIF(กวนไส้!$C:$C,'รับ-จ่าย ประจำวัน'!$B523,กวนไส้!AG:AG)+SUMIF(ผลิต1!$C:$C,'รับ-จ่าย ประจำวัน'!$B523,ผลิต1!AG:AG)+SUMIF(ผลิต2!$C:$C,'รับ-จ่าย ประจำวัน'!$B523,ผลิต2!AG:AG)+SUMIF(เส้นแต่งหน้าขนมเค้ก!$C:$C,'รับ-จ่าย ประจำวัน'!$B523,เส้นแต่งหน้าขนมเค้ก!AG:AG)+SUMIF(แพ็ค!$C:$C,'รับ-จ่าย ประจำวัน'!$B523,แพ็ค!AG:AG)+SUMIF(ธุรการ!$C:$C,'รับ-จ่าย ประจำวัน'!$B523,ธุรการ!AG:AG)+SUMIF(เส้นแต่งหน้าขนมปัง!$C:$C,'รับ-จ่าย ประจำวัน'!$B523,เส้นแต่งหน้าขนมปัง!AG:AG)+SUMIF('วางแผนBC,CJ'!$C:$C,'รับ-จ่าย ประจำวัน'!$B523,'วางแผนBC,CJ'!AG:AG)+SUMIF(RD!$C:$C,'รับ-จ่าย ประจำวัน'!$B523,RD!AG:AG)+SUMIF('FG,ออนไล,คัดแยก'!$C:$C,'รับ-จ่าย ประจำวัน'!$B523,'FG,ออนไล,คัดแยก'!AG:AG)</f>
        <v>0</v>
      </c>
      <c r="BO523" s="16">
        <f>SUMIF(เตรียมส่วนผสม!$C:$C,'รับ-จ่าย ประจำวัน'!$B523,เตรียมส่วนผสม!AH:AH)+SUMIF(กวนไส้!$C:$C,'รับ-จ่าย ประจำวัน'!$B523,กวนไส้!AH:AH)+SUMIF(ผลิต1!$C:$C,'รับ-จ่าย ประจำวัน'!$B523,ผลิต1!AH:AH)+SUMIF(ผลิต2!$C:$C,'รับ-จ่าย ประจำวัน'!$B523,ผลิต2!AH:AH)+SUMIF(เส้นแต่งหน้าขนมเค้ก!$C:$C,'รับ-จ่าย ประจำวัน'!$B523,เส้นแต่งหน้าขนมเค้ก!AH:AH)+SUMIF(แพ็ค!$C:$C,'รับ-จ่าย ประจำวัน'!$B523,แพ็ค!AH:AH)+SUMIF(ธุรการ!$C:$C,'รับ-จ่าย ประจำวัน'!$B523,ธุรการ!AH:AH)+SUMIF(เส้นแต่งหน้าขนมปัง!$C:$C,'รับ-จ่าย ประจำวัน'!$B523,เส้นแต่งหน้าขนมปัง!AH:AH)+SUMIF('วางแผนBC,CJ'!$C:$C,'รับ-จ่าย ประจำวัน'!$B523,'วางแผนBC,CJ'!AH:AH)+SUMIF(RD!$C:$C,'รับ-จ่าย ประจำวัน'!$B523,RD!AH:AH)+SUMIF('FG,ออนไล,คัดแยก'!$C:$C,'รับ-จ่าย ประจำวัน'!$B523,'FG,ออนไล,คัดแยก'!AH:AH)</f>
        <v>0</v>
      </c>
      <c r="BP523" s="16">
        <f>SUMIF(เตรียมส่วนผสม!$C:$C,'รับ-จ่าย ประจำวัน'!$B523,เตรียมส่วนผสม!AI:AI)+SUMIF(กวนไส้!$C:$C,'รับ-จ่าย ประจำวัน'!$B523,กวนไส้!AI:AI)+SUMIF(ผลิต1!$C:$C,'รับ-จ่าย ประจำวัน'!$B523,ผลิต1!AI:AI)+SUMIF(ผลิต2!$C:$C,'รับ-จ่าย ประจำวัน'!$B523,ผลิต2!AI:AI)+SUMIF(เส้นแต่งหน้าขนมเค้ก!$C:$C,'รับ-จ่าย ประจำวัน'!$B523,เส้นแต่งหน้าขนมเค้ก!AI:AI)+SUMIF(แพ็ค!$C:$C,'รับ-จ่าย ประจำวัน'!$B523,แพ็ค!AI:AI)+SUMIF(ธุรการ!$C:$C,'รับ-จ่าย ประจำวัน'!$B523,ธุรการ!AI:AI)+SUMIF(เส้นแต่งหน้าขนมปัง!$C:$C,'รับ-จ่าย ประจำวัน'!$B523,เส้นแต่งหน้าขนมปัง!AI:AI)+SUMIF('วางแผนBC,CJ'!$C:$C,'รับ-จ่าย ประจำวัน'!$B523,'วางแผนBC,CJ'!AI:AI)+SUMIF(RD!$C:$C,'รับ-จ่าย ประจำวัน'!$B523,RD!AI:AI)+SUMIF('FG,ออนไล,คัดแยก'!$C:$C,'รับ-จ่าย ประจำวัน'!$B523,'FG,ออนไล,คัดแยก'!AI:AI)</f>
        <v>0</v>
      </c>
      <c r="BQ523" s="16">
        <f>SUMIF(เตรียมส่วนผสม!$C:$C,'รับ-จ่าย ประจำวัน'!$B523,เตรียมส่วนผสม!AJ:AJ)+SUMIF(กวนไส้!$C:$C,'รับ-จ่าย ประจำวัน'!$B523,กวนไส้!AJ:AJ)+SUMIF(ผลิต1!$C:$C,'รับ-จ่าย ประจำวัน'!$B523,ผลิต1!AJ:AJ)+SUMIF(ผลิต2!$C:$C,'รับ-จ่าย ประจำวัน'!$B523,ผลิต2!AJ:AJ)+SUMIF(เส้นแต่งหน้าขนมเค้ก!$C:$C,'รับ-จ่าย ประจำวัน'!$B523,เส้นแต่งหน้าขนมเค้ก!AJ:AJ)+SUMIF(แพ็ค!$C:$C,'รับ-จ่าย ประจำวัน'!$B523,แพ็ค!AJ:AJ)+SUMIF(ธุรการ!$C:$C,'รับ-จ่าย ประจำวัน'!$B523,ธุรการ!AJ:AJ)+SUMIF(เส้นแต่งหน้าขนมปัง!$C:$C,'รับ-จ่าย ประจำวัน'!$B523,เส้นแต่งหน้าขนมปัง!AJ:AJ)+SUMIF('วางแผนBC,CJ'!$C:$C,'รับ-จ่าย ประจำวัน'!$B523,'วางแผนBC,CJ'!AJ:AJ)+SUMIF(RD!$C:$C,'รับ-จ่าย ประจำวัน'!$B523,RD!AJ:AJ)+SUMIF('FG,ออนไล,คัดแยก'!$C:$C,'รับ-จ่าย ประจำวัน'!$B523,'FG,ออนไล,คัดแยก'!AJ:AJ)</f>
        <v>0</v>
      </c>
      <c r="BR523" s="16">
        <f>SUMIF(เตรียมส่วนผสม!$C:$C,'รับ-จ่าย ประจำวัน'!$B523,เตรียมส่วนผสม!AK:AK)+SUMIF(กวนไส้!$C:$C,'รับ-จ่าย ประจำวัน'!$B523,กวนไส้!AK:AK)+SUMIF(ผลิต1!$C:$C,'รับ-จ่าย ประจำวัน'!$B523,ผลิต1!AK:AK)+SUMIF(ผลิต2!$C:$C,'รับ-จ่าย ประจำวัน'!$B523,ผลิต2!AK:AK)+SUMIF(เส้นแต่งหน้าขนมเค้ก!$C:$C,'รับ-จ่าย ประจำวัน'!$B523,เส้นแต่งหน้าขนมเค้ก!AK:AK)+SUMIF(แพ็ค!$C:$C,'รับ-จ่าย ประจำวัน'!$B523,แพ็ค!AK:AK)+SUMIF(ธุรการ!$C:$C,'รับ-จ่าย ประจำวัน'!$B523,ธุรการ!AK:AK)+SUMIF(เส้นแต่งหน้าขนมปัง!$C:$C,'รับ-จ่าย ประจำวัน'!$B523,เส้นแต่งหน้าขนมปัง!AK:AK)+SUMIF('วางแผนBC,CJ'!$C:$C,'รับ-จ่าย ประจำวัน'!$B523,'วางแผนBC,CJ'!AK:AK)+SUMIF(RD!$C:$C,'รับ-จ่าย ประจำวัน'!$B523,RD!AK:AK)+SUMIF('FG,ออนไล,คัดแยก'!$C:$C,'รับ-จ่าย ประจำวัน'!$B523,'FG,ออนไล,คัดแยก'!AK:AK)</f>
        <v>0</v>
      </c>
      <c r="BS523" s="16">
        <f>SUMIF(เตรียมส่วนผสม!$C:$C,'รับ-จ่าย ประจำวัน'!$B523,เตรียมส่วนผสม!AL:AL)+SUMIF(กวนไส้!$C:$C,'รับ-จ่าย ประจำวัน'!$B523,กวนไส้!AL:AL)+SUMIF(ผลิต1!$C:$C,'รับ-จ่าย ประจำวัน'!$B523,ผลิต1!AL:AL)+SUMIF(ผลิต2!$C:$C,'รับ-จ่าย ประจำวัน'!$B523,ผลิต2!AL:AL)+SUMIF(เส้นแต่งหน้าขนมเค้ก!$C:$C,'รับ-จ่าย ประจำวัน'!$B523,เส้นแต่งหน้าขนมเค้ก!AL:AL)+SUMIF(แพ็ค!$C:$C,'รับ-จ่าย ประจำวัน'!$B523,แพ็ค!AL:AL)+SUMIF(ธุรการ!$C:$C,'รับ-จ่าย ประจำวัน'!$B523,ธุรการ!AL:AL)+SUMIF(เส้นแต่งหน้าขนมปัง!$C:$C,'รับ-จ่าย ประจำวัน'!$B523,เส้นแต่งหน้าขนมปัง!AL:AL)+SUMIF('วางแผนBC,CJ'!$C:$C,'รับ-จ่าย ประจำวัน'!$B523,'วางแผนBC,CJ'!AL:AL)+SUMIF(RD!$C:$C,'รับ-จ่าย ประจำวัน'!$B523,RD!AL:AL)+SUMIF('FG,ออนไล,คัดแยก'!$C:$C,'รับ-จ่าย ประจำวัน'!$B523,'FG,ออนไล,คัดแยก'!AL:AL)</f>
        <v>0</v>
      </c>
      <c r="BT523" s="18">
        <f t="shared" si="115"/>
        <v>0</v>
      </c>
      <c r="BU523" s="116"/>
      <c r="BV523" s="146">
        <f t="shared" si="116"/>
        <v>16516</v>
      </c>
      <c r="BW523" s="183">
        <v>30</v>
      </c>
      <c r="BX523" s="172">
        <f t="shared" si="114"/>
        <v>0</v>
      </c>
      <c r="BY523" s="188" t="e">
        <f t="shared" si="112"/>
        <v>#DIV/0!</v>
      </c>
      <c r="BZ523" s="180" t="e">
        <f t="shared" ca="1" si="117"/>
        <v>#DIV/0!</v>
      </c>
      <c r="CA523" s="93"/>
      <c r="CB523" s="93"/>
      <c r="CC523" s="93"/>
      <c r="CD523" s="93"/>
      <c r="CE523" s="93"/>
      <c r="CF523" s="93"/>
      <c r="CG523" s="93"/>
      <c r="CH523" s="93"/>
      <c r="CI523" s="93"/>
      <c r="CJ523" s="97"/>
      <c r="CK523" s="9">
        <f t="shared" si="113"/>
        <v>16516</v>
      </c>
    </row>
    <row r="524" spans="1:89" hidden="1" x14ac:dyDescent="0.5">
      <c r="A524" s="149"/>
      <c r="B524" s="34">
        <v>1023401041</v>
      </c>
      <c r="C524" s="149" t="s">
        <v>1738</v>
      </c>
      <c r="D524" s="141" t="s">
        <v>91</v>
      </c>
      <c r="E524" s="25"/>
      <c r="F524" s="162" t="s">
        <v>1605</v>
      </c>
      <c r="G524" s="25"/>
      <c r="H524" s="12">
        <v>1664</v>
      </c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11"/>
      <c r="AF524" s="11"/>
      <c r="AG524" s="11"/>
      <c r="AH524" s="11"/>
      <c r="AI524" s="25"/>
      <c r="AJ524" s="25"/>
      <c r="AK524" s="25"/>
      <c r="AL524" s="25"/>
      <c r="AM524" s="25"/>
      <c r="AN524" s="15">
        <f t="shared" si="118"/>
        <v>0</v>
      </c>
      <c r="AO524" s="16">
        <f>SUMIF(เตรียมส่วนผสม!$C:$C,'รับ-จ่าย ประจำวัน'!$B524,เตรียมส่วนผสม!H:H)+SUMIF(กวนไส้!$C:$C,'รับ-จ่าย ประจำวัน'!$B524,กวนไส้!H:H)+SUMIF(ผลิต1!$C:$C,'รับ-จ่าย ประจำวัน'!$B524,ผลิต1!H:H)+SUMIF(ผลิต2!$C:$C,'รับ-จ่าย ประจำวัน'!$B524,ผลิต2!H:H)+SUMIF(เส้นแต่งหน้าขนมเค้ก!$C:$C,'รับ-จ่าย ประจำวัน'!$B524,เส้นแต่งหน้าขนมเค้ก!H:H)+SUMIF(แพ็ค!$C:$C,'รับ-จ่าย ประจำวัน'!$B524,แพ็ค!H:H)+SUMIF(ธุรการ!$C:$C,'รับ-จ่าย ประจำวัน'!$B524,ธุรการ!H:H)+SUMIF(เส้นแต่งหน้าขนมปัง!$C:$C,'รับ-จ่าย ประจำวัน'!$B524,เส้นแต่งหน้าขนมปัง!H:H)+SUMIF('วางแผนBC,CJ'!$C:$C,'รับ-จ่าย ประจำวัน'!$B524,'วางแผนBC,CJ'!H:H)+SUMIF(RD!$C:$C,'รับ-จ่าย ประจำวัน'!$B524,RD!H:H)+SUMIF('FG,ออนไล,คัดแยก'!$C:$C,'รับ-จ่าย ประจำวัน'!$B524,'FG,ออนไล,คัดแยก'!H:H)</f>
        <v>0</v>
      </c>
      <c r="AP524" s="16">
        <f>SUMIF(เตรียมส่วนผสม!$C:$C,'รับ-จ่าย ประจำวัน'!$B524,เตรียมส่วนผสม!I:I)+SUMIF(กวนไส้!$C:$C,'รับ-จ่าย ประจำวัน'!$B524,กวนไส้!I:I)+SUMIF(ผลิต1!$C:$C,'รับ-จ่าย ประจำวัน'!$B524,ผลิต1!I:I)+SUMIF(ผลิต2!$C:$C,'รับ-จ่าย ประจำวัน'!$B524,ผลิต2!I:I)+SUMIF(เส้นแต่งหน้าขนมเค้ก!$C:$C,'รับ-จ่าย ประจำวัน'!$B524,เส้นแต่งหน้าขนมเค้ก!I:I)+SUMIF(แพ็ค!$C:$C,'รับ-จ่าย ประจำวัน'!$B524,แพ็ค!I:I)+SUMIF(ธุรการ!$C:$C,'รับ-จ่าย ประจำวัน'!$B524,ธุรการ!I:I)+SUMIF(เส้นแต่งหน้าขนมปัง!$C:$C,'รับ-จ่าย ประจำวัน'!$B524,เส้นแต่งหน้าขนมปัง!I:I)+SUMIF('วางแผนBC,CJ'!$C:$C,'รับ-จ่าย ประจำวัน'!$B524,'วางแผนBC,CJ'!I:I)+SUMIF(RD!$C:$C,'รับ-จ่าย ประจำวัน'!$B524,RD!I:I)+SUMIF('FG,ออนไล,คัดแยก'!$C:$C,'รับ-จ่าย ประจำวัน'!$B524,'FG,ออนไล,คัดแยก'!I:I)</f>
        <v>0</v>
      </c>
      <c r="AQ524" s="16">
        <f>SUMIF(เตรียมส่วนผสม!$C:$C,'รับ-จ่าย ประจำวัน'!$B524,เตรียมส่วนผสม!J:J)+SUMIF(กวนไส้!$C:$C,'รับ-จ่าย ประจำวัน'!$B524,กวนไส้!J:J)+SUMIF(ผลิต1!$C:$C,'รับ-จ่าย ประจำวัน'!$B524,ผลิต1!J:J)+SUMIF(ผลิต2!$C:$C,'รับ-จ่าย ประจำวัน'!$B524,ผลิต2!J:J)+SUMIF(เส้นแต่งหน้าขนมเค้ก!$C:$C,'รับ-จ่าย ประจำวัน'!$B524,เส้นแต่งหน้าขนมเค้ก!J:J)+SUMIF(แพ็ค!$C:$C,'รับ-จ่าย ประจำวัน'!$B524,แพ็ค!J:J)+SUMIF(ธุรการ!$C:$C,'รับ-จ่าย ประจำวัน'!$B524,ธุรการ!J:J)+SUMIF(เส้นแต่งหน้าขนมปัง!$C:$C,'รับ-จ่าย ประจำวัน'!$B524,เส้นแต่งหน้าขนมปัง!J:J)+SUMIF('วางแผนBC,CJ'!$C:$C,'รับ-จ่าย ประจำวัน'!$B524,'วางแผนBC,CJ'!J:J)+SUMIF(RD!$C:$C,'รับ-จ่าย ประจำวัน'!$B524,RD!J:J)+SUMIF('FG,ออนไล,คัดแยก'!$C:$C,'รับ-จ่าย ประจำวัน'!$B524,'FG,ออนไล,คัดแยก'!J:J)</f>
        <v>0</v>
      </c>
      <c r="AR524" s="16">
        <f>SUMIF(เตรียมส่วนผสม!$C:$C,'รับ-จ่าย ประจำวัน'!$B524,เตรียมส่วนผสม!K:K)+SUMIF(กวนไส้!$C:$C,'รับ-จ่าย ประจำวัน'!$B524,กวนไส้!K:K)+SUMIF(ผลิต1!$C:$C,'รับ-จ่าย ประจำวัน'!$B524,ผลิต1!K:K)+SUMIF(ผลิต2!$C:$C,'รับ-จ่าย ประจำวัน'!$B524,ผลิต2!K:K)+SUMIF(เส้นแต่งหน้าขนมเค้ก!$C:$C,'รับ-จ่าย ประจำวัน'!$B524,เส้นแต่งหน้าขนมเค้ก!K:K)+SUMIF(แพ็ค!$C:$C,'รับ-จ่าย ประจำวัน'!$B524,แพ็ค!K:K)+SUMIF(ธุรการ!$C:$C,'รับ-จ่าย ประจำวัน'!$B524,ธุรการ!K:K)+SUMIF(เส้นแต่งหน้าขนมปัง!$C:$C,'รับ-จ่าย ประจำวัน'!$B524,เส้นแต่งหน้าขนมปัง!K:K)+SUMIF('วางแผนBC,CJ'!$C:$C,'รับ-จ่าย ประจำวัน'!$B524,'วางแผนBC,CJ'!K:K)+SUMIF(RD!$C:$C,'รับ-จ่าย ประจำวัน'!$B524,RD!K:K)+SUMIF('FG,ออนไล,คัดแยก'!$C:$C,'รับ-จ่าย ประจำวัน'!$B524,'FG,ออนไล,คัดแยก'!K:K)</f>
        <v>0</v>
      </c>
      <c r="AS524" s="16">
        <f>SUMIF(เตรียมส่วนผสม!$C:$C,'รับ-จ่าย ประจำวัน'!$B524,เตรียมส่วนผสม!L:L)+SUMIF(กวนไส้!$C:$C,'รับ-จ่าย ประจำวัน'!$B524,กวนไส้!L:L)+SUMIF(ผลิต1!$C:$C,'รับ-จ่าย ประจำวัน'!$B524,ผลิต1!L:L)+SUMIF(ผลิต2!$C:$C,'รับ-จ่าย ประจำวัน'!$B524,ผลิต2!L:L)+SUMIF(เส้นแต่งหน้าขนมเค้ก!$C:$C,'รับ-จ่าย ประจำวัน'!$B524,เส้นแต่งหน้าขนมเค้ก!L:L)+SUMIF(แพ็ค!$C:$C,'รับ-จ่าย ประจำวัน'!$B524,แพ็ค!L:L)+SUMIF(ธุรการ!$C:$C,'รับ-จ่าย ประจำวัน'!$B524,ธุรการ!L:L)+SUMIF(เส้นแต่งหน้าขนมปัง!$C:$C,'รับ-จ่าย ประจำวัน'!$B524,เส้นแต่งหน้าขนมปัง!L:L)+SUMIF('วางแผนBC,CJ'!$C:$C,'รับ-จ่าย ประจำวัน'!$B524,'วางแผนBC,CJ'!L:L)+SUMIF(RD!$C:$C,'รับ-จ่าย ประจำวัน'!$B524,RD!L:L)+SUMIF('FG,ออนไล,คัดแยก'!$C:$C,'รับ-จ่าย ประจำวัน'!$B524,'FG,ออนไล,คัดแยก'!L:L)</f>
        <v>0</v>
      </c>
      <c r="AT524" s="16">
        <f>SUMIF(เตรียมส่วนผสม!$C:$C,'รับ-จ่าย ประจำวัน'!$B524,เตรียมส่วนผสม!M:M)+SUMIF(กวนไส้!$C:$C,'รับ-จ่าย ประจำวัน'!$B524,กวนไส้!M:M)+SUMIF(ผลิต1!$C:$C,'รับ-จ่าย ประจำวัน'!$B524,ผลิต1!M:M)+SUMIF(ผลิต2!$C:$C,'รับ-จ่าย ประจำวัน'!$B524,ผลิต2!M:M)+SUMIF(เส้นแต่งหน้าขนมเค้ก!$C:$C,'รับ-จ่าย ประจำวัน'!$B524,เส้นแต่งหน้าขนมเค้ก!M:M)+SUMIF(แพ็ค!$C:$C,'รับ-จ่าย ประจำวัน'!$B524,แพ็ค!M:M)+SUMIF(ธุรการ!$C:$C,'รับ-จ่าย ประจำวัน'!$B524,ธุรการ!M:M)+SUMIF(เส้นแต่งหน้าขนมปัง!$C:$C,'รับ-จ่าย ประจำวัน'!$B524,เส้นแต่งหน้าขนมปัง!M:M)+SUMIF('วางแผนBC,CJ'!$C:$C,'รับ-จ่าย ประจำวัน'!$B524,'วางแผนBC,CJ'!M:M)+SUMIF(RD!$C:$C,'รับ-จ่าย ประจำวัน'!$B524,RD!M:M)+SUMIF('FG,ออนไล,คัดแยก'!$C:$C,'รับ-จ่าย ประจำวัน'!$B524,'FG,ออนไล,คัดแยก'!M:M)</f>
        <v>0</v>
      </c>
      <c r="AU524" s="16">
        <f>SUMIF(เตรียมส่วนผสม!$C:$C,'รับ-จ่าย ประจำวัน'!$B524,เตรียมส่วนผสม!N:N)+SUMIF(กวนไส้!$C:$C,'รับ-จ่าย ประจำวัน'!$B524,กวนไส้!N:N)+SUMIF(ผลิต1!$C:$C,'รับ-จ่าย ประจำวัน'!$B524,ผลิต1!N:N)+SUMIF(ผลิต2!$C:$C,'รับ-จ่าย ประจำวัน'!$B524,ผลิต2!N:N)+SUMIF(เส้นแต่งหน้าขนมเค้ก!$C:$C,'รับ-จ่าย ประจำวัน'!$B524,เส้นแต่งหน้าขนมเค้ก!N:N)+SUMIF(แพ็ค!$C:$C,'รับ-จ่าย ประจำวัน'!$B524,แพ็ค!N:N)+SUMIF(ธุรการ!$C:$C,'รับ-จ่าย ประจำวัน'!$B524,ธุรการ!N:N)+SUMIF(เส้นแต่งหน้าขนมปัง!$C:$C,'รับ-จ่าย ประจำวัน'!$B524,เส้นแต่งหน้าขนมปัง!N:N)+SUMIF('วางแผนBC,CJ'!$C:$C,'รับ-จ่าย ประจำวัน'!$B524,'วางแผนBC,CJ'!N:N)+SUMIF(RD!$C:$C,'รับ-จ่าย ประจำวัน'!$B524,RD!N:N)+SUMIF('FG,ออนไล,คัดแยก'!$C:$C,'รับ-จ่าย ประจำวัน'!$B524,'FG,ออนไล,คัดแยก'!N:N)</f>
        <v>0</v>
      </c>
      <c r="AV524" s="16">
        <f>SUMIF(เตรียมส่วนผสม!$C:$C,'รับ-จ่าย ประจำวัน'!$B524,เตรียมส่วนผสม!O:O)+SUMIF(กวนไส้!$C:$C,'รับ-จ่าย ประจำวัน'!$B524,กวนไส้!O:O)+SUMIF(ผลิต1!$C:$C,'รับ-จ่าย ประจำวัน'!$B524,ผลิต1!O:O)+SUMIF(ผลิต2!$C:$C,'รับ-จ่าย ประจำวัน'!$B524,ผลิต2!O:O)+SUMIF(เส้นแต่งหน้าขนมเค้ก!$C:$C,'รับ-จ่าย ประจำวัน'!$B524,เส้นแต่งหน้าขนมเค้ก!O:O)+SUMIF(แพ็ค!$C:$C,'รับ-จ่าย ประจำวัน'!$B524,แพ็ค!O:O)+SUMIF(ธุรการ!$C:$C,'รับ-จ่าย ประจำวัน'!$B524,ธุรการ!O:O)+SUMIF(เส้นแต่งหน้าขนมปัง!$C:$C,'รับ-จ่าย ประจำวัน'!$B524,เส้นแต่งหน้าขนมปัง!O:O)+SUMIF('วางแผนBC,CJ'!$C:$C,'รับ-จ่าย ประจำวัน'!$B524,'วางแผนBC,CJ'!O:O)+SUMIF(RD!$C:$C,'รับ-จ่าย ประจำวัน'!$B524,RD!O:O)+SUMIF('FG,ออนไล,คัดแยก'!$C:$C,'รับ-จ่าย ประจำวัน'!$B524,'FG,ออนไล,คัดแยก'!O:O)</f>
        <v>0</v>
      </c>
      <c r="AW524" s="16">
        <f>SUMIF(เตรียมส่วนผสม!$C:$C,'รับ-จ่าย ประจำวัน'!$B524,เตรียมส่วนผสม!P:P)+SUMIF(กวนไส้!$C:$C,'รับ-จ่าย ประจำวัน'!$B524,กวนไส้!P:P)+SUMIF(ผลิต1!$C:$C,'รับ-จ่าย ประจำวัน'!$B524,ผลิต1!P:P)+SUMIF(ผลิต2!$C:$C,'รับ-จ่าย ประจำวัน'!$B524,ผลิต2!P:P)+SUMIF(เส้นแต่งหน้าขนมเค้ก!$C:$C,'รับ-จ่าย ประจำวัน'!$B524,เส้นแต่งหน้าขนมเค้ก!P:P)+SUMIF(แพ็ค!$C:$C,'รับ-จ่าย ประจำวัน'!$B524,แพ็ค!P:P)+SUMIF(ธุรการ!$C:$C,'รับ-จ่าย ประจำวัน'!$B524,ธุรการ!P:P)+SUMIF(เส้นแต่งหน้าขนมปัง!$C:$C,'รับ-จ่าย ประจำวัน'!$B524,เส้นแต่งหน้าขนมปัง!P:P)+SUMIF('วางแผนBC,CJ'!$C:$C,'รับ-จ่าย ประจำวัน'!$B524,'วางแผนBC,CJ'!P:P)+SUMIF(RD!$C:$C,'รับ-จ่าย ประจำวัน'!$B524,RD!P:P)+SUMIF('FG,ออนไล,คัดแยก'!$C:$C,'รับ-จ่าย ประจำวัน'!$B524,'FG,ออนไล,คัดแยก'!P:P)</f>
        <v>0</v>
      </c>
      <c r="AX524" s="16">
        <f>SUMIF(เตรียมส่วนผสม!$C:$C,'รับ-จ่าย ประจำวัน'!$B524,เตรียมส่วนผสม!Q:Q)+SUMIF(กวนไส้!$C:$C,'รับ-จ่าย ประจำวัน'!$B524,กวนไส้!Q:Q)+SUMIF(ผลิต1!$C:$C,'รับ-จ่าย ประจำวัน'!$B524,ผลิต1!Q:Q)+SUMIF(ผลิต2!$C:$C,'รับ-จ่าย ประจำวัน'!$B524,ผลิต2!Q:Q)+SUMIF(เส้นแต่งหน้าขนมเค้ก!$C:$C,'รับ-จ่าย ประจำวัน'!$B524,เส้นแต่งหน้าขนมเค้ก!Q:Q)+SUMIF(แพ็ค!$C:$C,'รับ-จ่าย ประจำวัน'!$B524,แพ็ค!Q:Q)+SUMIF(ธุรการ!$C:$C,'รับ-จ่าย ประจำวัน'!$B524,ธุรการ!Q:Q)+SUMIF(เส้นแต่งหน้าขนมปัง!$C:$C,'รับ-จ่าย ประจำวัน'!$B524,เส้นแต่งหน้าขนมปัง!Q:Q)+SUMIF('วางแผนBC,CJ'!$C:$C,'รับ-จ่าย ประจำวัน'!$B524,'วางแผนBC,CJ'!Q:Q)+SUMIF(RD!$C:$C,'รับ-จ่าย ประจำวัน'!$B524,RD!Q:Q)+SUMIF('FG,ออนไล,คัดแยก'!$C:$C,'รับ-จ่าย ประจำวัน'!$B524,'FG,ออนไล,คัดแยก'!Q:Q)</f>
        <v>0</v>
      </c>
      <c r="AY524" s="16">
        <f>SUMIF(เตรียมส่วนผสม!$C:$C,'รับ-จ่าย ประจำวัน'!$B524,เตรียมส่วนผสม!R:R)+SUMIF(กวนไส้!$C:$C,'รับ-จ่าย ประจำวัน'!$B524,กวนไส้!R:R)+SUMIF(ผลิต1!$C:$C,'รับ-จ่าย ประจำวัน'!$B524,ผลิต1!R:R)+SUMIF(ผลิต2!$C:$C,'รับ-จ่าย ประจำวัน'!$B524,ผลิต2!R:R)+SUMIF(เส้นแต่งหน้าขนมเค้ก!$C:$C,'รับ-จ่าย ประจำวัน'!$B524,เส้นแต่งหน้าขนมเค้ก!R:R)+SUMIF(แพ็ค!$C:$C,'รับ-จ่าย ประจำวัน'!$B524,แพ็ค!R:R)+SUMIF(ธุรการ!$C:$C,'รับ-จ่าย ประจำวัน'!$B524,ธุรการ!R:R)+SUMIF(เส้นแต่งหน้าขนมปัง!$C:$C,'รับ-จ่าย ประจำวัน'!$B524,เส้นแต่งหน้าขนมปัง!R:R)+SUMIF('วางแผนBC,CJ'!$C:$C,'รับ-จ่าย ประจำวัน'!$B524,'วางแผนBC,CJ'!R:R)+SUMIF(RD!$C:$C,'รับ-จ่าย ประจำวัน'!$B524,RD!R:R)+SUMIF('FG,ออนไล,คัดแยก'!$C:$C,'รับ-จ่าย ประจำวัน'!$B524,'FG,ออนไล,คัดแยก'!R:R)</f>
        <v>0</v>
      </c>
      <c r="AZ524" s="16">
        <f>SUMIF(เตรียมส่วนผสม!$C:$C,'รับ-จ่าย ประจำวัน'!$B524,เตรียมส่วนผสม!S:S)+SUMIF(กวนไส้!$C:$C,'รับ-จ่าย ประจำวัน'!$B524,กวนไส้!S:S)+SUMIF(ผลิต1!$C:$C,'รับ-จ่าย ประจำวัน'!$B524,ผลิต1!S:S)+SUMIF(ผลิต2!$C:$C,'รับ-จ่าย ประจำวัน'!$B524,ผลิต2!S:S)+SUMIF(เส้นแต่งหน้าขนมเค้ก!$C:$C,'รับ-จ่าย ประจำวัน'!$B524,เส้นแต่งหน้าขนมเค้ก!S:S)+SUMIF(แพ็ค!$C:$C,'รับ-จ่าย ประจำวัน'!$B524,แพ็ค!S:S)+SUMIF(ธุรการ!$C:$C,'รับ-จ่าย ประจำวัน'!$B524,ธุรการ!S:S)+SUMIF(เส้นแต่งหน้าขนมปัง!$C:$C,'รับ-จ่าย ประจำวัน'!$B524,เส้นแต่งหน้าขนมปัง!S:S)+SUMIF('วางแผนBC,CJ'!$C:$C,'รับ-จ่าย ประจำวัน'!$B524,'วางแผนBC,CJ'!S:S)+SUMIF(RD!$C:$C,'รับ-จ่าย ประจำวัน'!$B524,RD!S:S)+SUMIF('FG,ออนไล,คัดแยก'!$C:$C,'รับ-จ่าย ประจำวัน'!$B524,'FG,ออนไล,คัดแยก'!S:S)</f>
        <v>0</v>
      </c>
      <c r="BA524" s="16">
        <f>SUMIF(เตรียมส่วนผสม!$C:$C,'รับ-จ่าย ประจำวัน'!$B524,เตรียมส่วนผสม!T:T)+SUMIF(กวนไส้!$C:$C,'รับ-จ่าย ประจำวัน'!$B524,กวนไส้!T:T)+SUMIF(ผลิต1!$C:$C,'รับ-จ่าย ประจำวัน'!$B524,ผลิต1!T:T)+SUMIF(ผลิต2!$C:$C,'รับ-จ่าย ประจำวัน'!$B524,ผลิต2!T:T)+SUMIF(เส้นแต่งหน้าขนมเค้ก!$C:$C,'รับ-จ่าย ประจำวัน'!$B524,เส้นแต่งหน้าขนมเค้ก!T:T)+SUMIF(แพ็ค!$C:$C,'รับ-จ่าย ประจำวัน'!$B524,แพ็ค!T:T)+SUMIF(ธุรการ!$C:$C,'รับ-จ่าย ประจำวัน'!$B524,ธุรการ!T:T)+SUMIF(เส้นแต่งหน้าขนมปัง!$C:$C,'รับ-จ่าย ประจำวัน'!$B524,เส้นแต่งหน้าขนมปัง!T:T)+SUMIF('วางแผนBC,CJ'!$C:$C,'รับ-จ่าย ประจำวัน'!$B524,'วางแผนBC,CJ'!T:T)+SUMIF(RD!$C:$C,'รับ-จ่าย ประจำวัน'!$B524,RD!T:T)+SUMIF('FG,ออนไล,คัดแยก'!$C:$C,'รับ-จ่าย ประจำวัน'!$B524,'FG,ออนไล,คัดแยก'!T:T)</f>
        <v>0</v>
      </c>
      <c r="BB524" s="16">
        <f>SUMIF(เตรียมส่วนผสม!$C:$C,'รับ-จ่าย ประจำวัน'!$B524,เตรียมส่วนผสม!U:U)+SUMIF(กวนไส้!$C:$C,'รับ-จ่าย ประจำวัน'!$B524,กวนไส้!U:U)+SUMIF(ผลิต1!$C:$C,'รับ-จ่าย ประจำวัน'!$B524,ผลิต1!U:U)+SUMIF(ผลิต2!$C:$C,'รับ-จ่าย ประจำวัน'!$B524,ผลิต2!U:U)+SUMIF(เส้นแต่งหน้าขนมเค้ก!$C:$C,'รับ-จ่าย ประจำวัน'!$B524,เส้นแต่งหน้าขนมเค้ก!U:U)+SUMIF(แพ็ค!$C:$C,'รับ-จ่าย ประจำวัน'!$B524,แพ็ค!U:U)+SUMIF(ธุรการ!$C:$C,'รับ-จ่าย ประจำวัน'!$B524,ธุรการ!U:U)+SUMIF(เส้นแต่งหน้าขนมปัง!$C:$C,'รับ-จ่าย ประจำวัน'!$B524,เส้นแต่งหน้าขนมปัง!U:U)+SUMIF('วางแผนBC,CJ'!$C:$C,'รับ-จ่าย ประจำวัน'!$B524,'วางแผนBC,CJ'!U:U)+SUMIF(RD!$C:$C,'รับ-จ่าย ประจำวัน'!$B524,RD!U:U)+SUMIF('FG,ออนไล,คัดแยก'!$C:$C,'รับ-จ่าย ประจำวัน'!$B524,'FG,ออนไล,คัดแยก'!U:U)</f>
        <v>0</v>
      </c>
      <c r="BC524" s="16">
        <f>SUMIF(เตรียมส่วนผสม!$C:$C,'รับ-จ่าย ประจำวัน'!$B524,เตรียมส่วนผสม!V:V)+SUMIF(กวนไส้!$C:$C,'รับ-จ่าย ประจำวัน'!$B524,กวนไส้!V:V)+SUMIF(ผลิต1!$C:$C,'รับ-จ่าย ประจำวัน'!$B524,ผลิต1!V:V)+SUMIF(ผลิต2!$C:$C,'รับ-จ่าย ประจำวัน'!$B524,ผลิต2!V:V)+SUMIF(เส้นแต่งหน้าขนมเค้ก!$C:$C,'รับ-จ่าย ประจำวัน'!$B524,เส้นแต่งหน้าขนมเค้ก!V:V)+SUMIF(แพ็ค!$C:$C,'รับ-จ่าย ประจำวัน'!$B524,แพ็ค!V:V)+SUMIF(ธุรการ!$C:$C,'รับ-จ่าย ประจำวัน'!$B524,ธุรการ!V:V)+SUMIF(เส้นแต่งหน้าขนมปัง!$C:$C,'รับ-จ่าย ประจำวัน'!$B524,เส้นแต่งหน้าขนมปัง!V:V)+SUMIF('วางแผนBC,CJ'!$C:$C,'รับ-จ่าย ประจำวัน'!$B524,'วางแผนBC,CJ'!V:V)+SUMIF(RD!$C:$C,'รับ-จ่าย ประจำวัน'!$B524,RD!V:V)+SUMIF('FG,ออนไล,คัดแยก'!$C:$C,'รับ-จ่าย ประจำวัน'!$B524,'FG,ออนไล,คัดแยก'!V:V)</f>
        <v>0</v>
      </c>
      <c r="BD524" s="16">
        <f>SUMIF(เตรียมส่วนผสม!$C:$C,'รับ-จ่าย ประจำวัน'!$B524,เตรียมส่วนผสม!W:W)+SUMIF(กวนไส้!$C:$C,'รับ-จ่าย ประจำวัน'!$B524,กวนไส้!W:W)+SUMIF(ผลิต1!$C:$C,'รับ-จ่าย ประจำวัน'!$B524,ผลิต1!W:W)+SUMIF(ผลิต2!$C:$C,'รับ-จ่าย ประจำวัน'!$B524,ผลิต2!W:W)+SUMIF(เส้นแต่งหน้าขนมเค้ก!$C:$C,'รับ-จ่าย ประจำวัน'!$B524,เส้นแต่งหน้าขนมเค้ก!W:W)+SUMIF(แพ็ค!$C:$C,'รับ-จ่าย ประจำวัน'!$B524,แพ็ค!W:W)+SUMIF(ธุรการ!$C:$C,'รับ-จ่าย ประจำวัน'!$B524,ธุรการ!W:W)+SUMIF(เส้นแต่งหน้าขนมปัง!$C:$C,'รับ-จ่าย ประจำวัน'!$B524,เส้นแต่งหน้าขนมปัง!W:W)+SUMIF('วางแผนBC,CJ'!$C:$C,'รับ-จ่าย ประจำวัน'!$B524,'วางแผนBC,CJ'!W:W)+SUMIF(RD!$C:$C,'รับ-จ่าย ประจำวัน'!$B524,RD!W:W)+SUMIF('FG,ออนไล,คัดแยก'!$C:$C,'รับ-จ่าย ประจำวัน'!$B524,'FG,ออนไล,คัดแยก'!W:W)</f>
        <v>0</v>
      </c>
      <c r="BE524" s="16">
        <f>SUMIF(เตรียมส่วนผสม!$C:$C,'รับ-จ่าย ประจำวัน'!$B524,เตรียมส่วนผสม!X:X)+SUMIF(กวนไส้!$C:$C,'รับ-จ่าย ประจำวัน'!$B524,กวนไส้!X:X)+SUMIF(ผลิต1!$C:$C,'รับ-จ่าย ประจำวัน'!$B524,ผลิต1!X:X)+SUMIF(ผลิต2!$C:$C,'รับ-จ่าย ประจำวัน'!$B524,ผลิต2!X:X)+SUMIF(เส้นแต่งหน้าขนมเค้ก!$C:$C,'รับ-จ่าย ประจำวัน'!$B524,เส้นแต่งหน้าขนมเค้ก!X:X)+SUMIF(แพ็ค!$C:$C,'รับ-จ่าย ประจำวัน'!$B524,แพ็ค!X:X)+SUMIF(ธุรการ!$C:$C,'รับ-จ่าย ประจำวัน'!$B524,ธุรการ!X:X)+SUMIF(เส้นแต่งหน้าขนมปัง!$C:$C,'รับ-จ่าย ประจำวัน'!$B524,เส้นแต่งหน้าขนมปัง!X:X)+SUMIF('วางแผนBC,CJ'!$C:$C,'รับ-จ่าย ประจำวัน'!$B524,'วางแผนBC,CJ'!X:X)+SUMIF(RD!$C:$C,'รับ-จ่าย ประจำวัน'!$B524,RD!X:X)+SUMIF('FG,ออนไล,คัดแยก'!$C:$C,'รับ-จ่าย ประจำวัน'!$B524,'FG,ออนไล,คัดแยก'!X:X)</f>
        <v>0</v>
      </c>
      <c r="BF524" s="16">
        <f>SUMIF(เตรียมส่วนผสม!$C:$C,'รับ-จ่าย ประจำวัน'!$B524,เตรียมส่วนผสม!Y:Y)+SUMIF(กวนไส้!$C:$C,'รับ-จ่าย ประจำวัน'!$B524,กวนไส้!Y:Y)+SUMIF(ผลิต1!$C:$C,'รับ-จ่าย ประจำวัน'!$B524,ผลิต1!Y:Y)+SUMIF(ผลิต2!$C:$C,'รับ-จ่าย ประจำวัน'!$B524,ผลิต2!Y:Y)+SUMIF(เส้นแต่งหน้าขนมเค้ก!$C:$C,'รับ-จ่าย ประจำวัน'!$B524,เส้นแต่งหน้าขนมเค้ก!Y:Y)+SUMIF(แพ็ค!$C:$C,'รับ-จ่าย ประจำวัน'!$B524,แพ็ค!Y:Y)+SUMIF(ธุรการ!$C:$C,'รับ-จ่าย ประจำวัน'!$B524,ธุรการ!Y:Y)+SUMIF(เส้นแต่งหน้าขนมปัง!$C:$C,'รับ-จ่าย ประจำวัน'!$B524,เส้นแต่งหน้าขนมปัง!Y:Y)+SUMIF('วางแผนBC,CJ'!$C:$C,'รับ-จ่าย ประจำวัน'!$B524,'วางแผนBC,CJ'!Y:Y)+SUMIF(RD!$C:$C,'รับ-จ่าย ประจำวัน'!$B524,RD!Y:Y)+SUMIF('FG,ออนไล,คัดแยก'!$C:$C,'รับ-จ่าย ประจำวัน'!$B524,'FG,ออนไล,คัดแยก'!Y:Y)</f>
        <v>0</v>
      </c>
      <c r="BG524" s="16">
        <f>SUMIF(เตรียมส่วนผสม!$C:$C,'รับ-จ่าย ประจำวัน'!$B524,เตรียมส่วนผสม!Z:Z)+SUMIF(กวนไส้!$C:$C,'รับ-จ่าย ประจำวัน'!$B524,กวนไส้!Z:Z)+SUMIF(ผลิต1!$C:$C,'รับ-จ่าย ประจำวัน'!$B524,ผลิต1!Z:Z)+SUMIF(ผลิต2!$C:$C,'รับ-จ่าย ประจำวัน'!$B524,ผลิต2!Z:Z)+SUMIF(เส้นแต่งหน้าขนมเค้ก!$C:$C,'รับ-จ่าย ประจำวัน'!$B524,เส้นแต่งหน้าขนมเค้ก!Z:Z)+SUMIF(แพ็ค!$C:$C,'รับ-จ่าย ประจำวัน'!$B524,แพ็ค!Z:Z)+SUMIF(ธุรการ!$C:$C,'รับ-จ่าย ประจำวัน'!$B524,ธุรการ!Z:Z)+SUMIF(เส้นแต่งหน้าขนมปัง!$C:$C,'รับ-จ่าย ประจำวัน'!$B524,เส้นแต่งหน้าขนมปัง!Z:Z)+SUMIF('วางแผนBC,CJ'!$C:$C,'รับ-จ่าย ประจำวัน'!$B524,'วางแผนBC,CJ'!Z:Z)+SUMIF(RD!$C:$C,'รับ-จ่าย ประจำวัน'!$B524,RD!Z:Z)+SUMIF('FG,ออนไล,คัดแยก'!$C:$C,'รับ-จ่าย ประจำวัน'!$B524,'FG,ออนไล,คัดแยก'!Z:Z)</f>
        <v>0</v>
      </c>
      <c r="BH524" s="16">
        <f>SUMIF(เตรียมส่วนผสม!$C:$C,'รับ-จ่าย ประจำวัน'!$B524,เตรียมส่วนผสม!AA:AA)+SUMIF(กวนไส้!$C:$C,'รับ-จ่าย ประจำวัน'!$B524,กวนไส้!AA:AA)+SUMIF(ผลิต1!$C:$C,'รับ-จ่าย ประจำวัน'!$B524,ผลิต1!AA:AA)+SUMIF(ผลิต2!$C:$C,'รับ-จ่าย ประจำวัน'!$B524,ผลิต2!AA:AA)+SUMIF(เส้นแต่งหน้าขนมเค้ก!$C:$C,'รับ-จ่าย ประจำวัน'!$B524,เส้นแต่งหน้าขนมเค้ก!AA:AA)+SUMIF(แพ็ค!$C:$C,'รับ-จ่าย ประจำวัน'!$B524,แพ็ค!AA:AA)+SUMIF(ธุรการ!$C:$C,'รับ-จ่าย ประจำวัน'!$B524,ธุรการ!AA:AA)+SUMIF(เส้นแต่งหน้าขนมปัง!$C:$C,'รับ-จ่าย ประจำวัน'!$B524,เส้นแต่งหน้าขนมปัง!AA:AA)+SUMIF('วางแผนBC,CJ'!$C:$C,'รับ-จ่าย ประจำวัน'!$B524,'วางแผนBC,CJ'!AA:AA)+SUMIF(RD!$C:$C,'รับ-จ่าย ประจำวัน'!$B524,RD!AA:AA)+SUMIF('FG,ออนไล,คัดแยก'!$C:$C,'รับ-จ่าย ประจำวัน'!$B524,'FG,ออนไล,คัดแยก'!AA:AA)</f>
        <v>0</v>
      </c>
      <c r="BI524" s="16">
        <f>SUMIF(เตรียมส่วนผสม!$C:$C,'รับ-จ่าย ประจำวัน'!$B524,เตรียมส่วนผสม!AB:AB)+SUMIF(กวนไส้!$C:$C,'รับ-จ่าย ประจำวัน'!$B524,กวนไส้!AB:AB)+SUMIF(ผลิต1!$C:$C,'รับ-จ่าย ประจำวัน'!$B524,ผลิต1!AB:AB)+SUMIF(ผลิต2!$C:$C,'รับ-จ่าย ประจำวัน'!$B524,ผลิต2!AB:AB)+SUMIF(เส้นแต่งหน้าขนมเค้ก!$C:$C,'รับ-จ่าย ประจำวัน'!$B524,เส้นแต่งหน้าขนมเค้ก!AB:AB)+SUMIF(แพ็ค!$C:$C,'รับ-จ่าย ประจำวัน'!$B524,แพ็ค!AB:AB)+SUMIF(ธุรการ!$C:$C,'รับ-จ่าย ประจำวัน'!$B524,ธุรการ!AB:AB)+SUMIF(เส้นแต่งหน้าขนมปัง!$C:$C,'รับ-จ่าย ประจำวัน'!$B524,เส้นแต่งหน้าขนมปัง!AB:AB)+SUMIF('วางแผนBC,CJ'!$C:$C,'รับ-จ่าย ประจำวัน'!$B524,'วางแผนBC,CJ'!AB:AB)+SUMIF(RD!$C:$C,'รับ-จ่าย ประจำวัน'!$B524,RD!AB:AB)+SUMIF('FG,ออนไล,คัดแยก'!$C:$C,'รับ-จ่าย ประจำวัน'!$B524,'FG,ออนไล,คัดแยก'!AB:AB)</f>
        <v>0</v>
      </c>
      <c r="BJ524" s="16">
        <f>SUMIF(เตรียมส่วนผสม!$C:$C,'รับ-จ่าย ประจำวัน'!$B524,เตรียมส่วนผสม!AC:AC)+SUMIF(กวนไส้!$C:$C,'รับ-จ่าย ประจำวัน'!$B524,กวนไส้!AC:AC)+SUMIF(ผลิต1!$C:$C,'รับ-จ่าย ประจำวัน'!$B524,ผลิต1!AC:AC)+SUMIF(ผลิต2!$C:$C,'รับ-จ่าย ประจำวัน'!$B524,ผลิต2!AC:AC)+SUMIF(เส้นแต่งหน้าขนมเค้ก!$C:$C,'รับ-จ่าย ประจำวัน'!$B524,เส้นแต่งหน้าขนมเค้ก!AC:AC)+SUMIF(แพ็ค!$C:$C,'รับ-จ่าย ประจำวัน'!$B524,แพ็ค!AC:AC)+SUMIF(ธุรการ!$C:$C,'รับ-จ่าย ประจำวัน'!$B524,ธุรการ!AC:AC)+SUMIF(เส้นแต่งหน้าขนมปัง!$C:$C,'รับ-จ่าย ประจำวัน'!$B524,เส้นแต่งหน้าขนมปัง!AC:AC)+SUMIF('วางแผนBC,CJ'!$C:$C,'รับ-จ่าย ประจำวัน'!$B524,'วางแผนBC,CJ'!AC:AC)+SUMIF(RD!$C:$C,'รับ-จ่าย ประจำวัน'!$B524,RD!AC:AC)+SUMIF('FG,ออนไล,คัดแยก'!$C:$C,'รับ-จ่าย ประจำวัน'!$B524,'FG,ออนไล,คัดแยก'!AC:AC)</f>
        <v>0</v>
      </c>
      <c r="BK524" s="16">
        <f>SUMIF(เตรียมส่วนผสม!$C:$C,'รับ-จ่าย ประจำวัน'!$B524,เตรียมส่วนผสม!AD:AD)+SUMIF(กวนไส้!$C:$C,'รับ-จ่าย ประจำวัน'!$B524,กวนไส้!AD:AD)+SUMIF(ผลิต1!$C:$C,'รับ-จ่าย ประจำวัน'!$B524,ผลิต1!AD:AD)+SUMIF(ผลิต2!$C:$C,'รับ-จ่าย ประจำวัน'!$B524,ผลิต2!AD:AD)+SUMIF(เส้นแต่งหน้าขนมเค้ก!$C:$C,'รับ-จ่าย ประจำวัน'!$B524,เส้นแต่งหน้าขนมเค้ก!AD:AD)+SUMIF(แพ็ค!$C:$C,'รับ-จ่าย ประจำวัน'!$B524,แพ็ค!AD:AD)+SUMIF(ธุรการ!$C:$C,'รับ-จ่าย ประจำวัน'!$B524,ธุรการ!AD:AD)+SUMIF(เส้นแต่งหน้าขนมปัง!$C:$C,'รับ-จ่าย ประจำวัน'!$B524,เส้นแต่งหน้าขนมปัง!AD:AD)+SUMIF('วางแผนBC,CJ'!$C:$C,'รับ-จ่าย ประจำวัน'!$B524,'วางแผนBC,CJ'!AD:AD)+SUMIF(RD!$C:$C,'รับ-จ่าย ประจำวัน'!$B524,RD!AD:AD)+SUMIF('FG,ออนไล,คัดแยก'!$C:$C,'รับ-จ่าย ประจำวัน'!$B524,'FG,ออนไล,คัดแยก'!AD:AD)</f>
        <v>0</v>
      </c>
      <c r="BL524" s="16">
        <f>SUMIF(เตรียมส่วนผสม!$C:$C,'รับ-จ่าย ประจำวัน'!$B524,เตรียมส่วนผสม!AE:AE)+SUMIF(กวนไส้!$C:$C,'รับ-จ่าย ประจำวัน'!$B524,กวนไส้!AE:AE)+SUMIF(ผลิต1!$C:$C,'รับ-จ่าย ประจำวัน'!$B524,ผลิต1!AE:AE)+SUMIF(ผลิต2!$C:$C,'รับ-จ่าย ประจำวัน'!$B524,ผลิต2!AE:AE)+SUMIF(เส้นแต่งหน้าขนมเค้ก!$C:$C,'รับ-จ่าย ประจำวัน'!$B524,เส้นแต่งหน้าขนมเค้ก!AE:AE)+SUMIF(แพ็ค!$C:$C,'รับ-จ่าย ประจำวัน'!$B524,แพ็ค!AE:AE)+SUMIF(ธุรการ!$C:$C,'รับ-จ่าย ประจำวัน'!$B524,ธุรการ!AE:AE)+SUMIF(เส้นแต่งหน้าขนมปัง!$C:$C,'รับ-จ่าย ประจำวัน'!$B524,เส้นแต่งหน้าขนมปัง!AE:AE)+SUMIF('วางแผนBC,CJ'!$C:$C,'รับ-จ่าย ประจำวัน'!$B524,'วางแผนBC,CJ'!AE:AE)+SUMIF(RD!$C:$C,'รับ-จ่าย ประจำวัน'!$B524,RD!AE:AE)+SUMIF('FG,ออนไล,คัดแยก'!$C:$C,'รับ-จ่าย ประจำวัน'!$B524,'FG,ออนไล,คัดแยก'!AE:AE)</f>
        <v>0</v>
      </c>
      <c r="BM524" s="16">
        <f>SUMIF(เตรียมส่วนผสม!$C:$C,'รับ-จ่าย ประจำวัน'!$B524,เตรียมส่วนผสม!AF:AF)+SUMIF(กวนไส้!$C:$C,'รับ-จ่าย ประจำวัน'!$B524,กวนไส้!AF:AF)+SUMIF(ผลิต1!$C:$C,'รับ-จ่าย ประจำวัน'!$B524,ผลิต1!AF:AF)+SUMIF(ผลิต2!$C:$C,'รับ-จ่าย ประจำวัน'!$B524,ผลิต2!AF:AF)+SUMIF(เส้นแต่งหน้าขนมเค้ก!$C:$C,'รับ-จ่าย ประจำวัน'!$B524,เส้นแต่งหน้าขนมเค้ก!AF:AF)+SUMIF(แพ็ค!$C:$C,'รับ-จ่าย ประจำวัน'!$B524,แพ็ค!AF:AF)+SUMIF(ธุรการ!$C:$C,'รับ-จ่าย ประจำวัน'!$B524,ธุรการ!AF:AF)+SUMIF(เส้นแต่งหน้าขนมปัง!$C:$C,'รับ-จ่าย ประจำวัน'!$B524,เส้นแต่งหน้าขนมปัง!AF:AF)+SUMIF('วางแผนBC,CJ'!$C:$C,'รับ-จ่าย ประจำวัน'!$B524,'วางแผนBC,CJ'!AF:AF)+SUMIF(RD!$C:$C,'รับ-จ่าย ประจำวัน'!$B524,RD!AF:AF)+SUMIF('FG,ออนไล,คัดแยก'!$C:$C,'รับ-จ่าย ประจำวัน'!$B524,'FG,ออนไล,คัดแยก'!AF:AF)</f>
        <v>0</v>
      </c>
      <c r="BN524" s="16">
        <f>SUMIF(เตรียมส่วนผสม!$C:$C,'รับ-จ่าย ประจำวัน'!$B524,เตรียมส่วนผสม!AG:AG)+SUMIF(กวนไส้!$C:$C,'รับ-จ่าย ประจำวัน'!$B524,กวนไส้!AG:AG)+SUMIF(ผลิต1!$C:$C,'รับ-จ่าย ประจำวัน'!$B524,ผลิต1!AG:AG)+SUMIF(ผลิต2!$C:$C,'รับ-จ่าย ประจำวัน'!$B524,ผลิต2!AG:AG)+SUMIF(เส้นแต่งหน้าขนมเค้ก!$C:$C,'รับ-จ่าย ประจำวัน'!$B524,เส้นแต่งหน้าขนมเค้ก!AG:AG)+SUMIF(แพ็ค!$C:$C,'รับ-จ่าย ประจำวัน'!$B524,แพ็ค!AG:AG)+SUMIF(ธุรการ!$C:$C,'รับ-จ่าย ประจำวัน'!$B524,ธุรการ!AG:AG)+SUMIF(เส้นแต่งหน้าขนมปัง!$C:$C,'รับ-จ่าย ประจำวัน'!$B524,เส้นแต่งหน้าขนมปัง!AG:AG)+SUMIF('วางแผนBC,CJ'!$C:$C,'รับ-จ่าย ประจำวัน'!$B524,'วางแผนBC,CJ'!AG:AG)+SUMIF(RD!$C:$C,'รับ-จ่าย ประจำวัน'!$B524,RD!AG:AG)+SUMIF('FG,ออนไล,คัดแยก'!$C:$C,'รับ-จ่าย ประจำวัน'!$B524,'FG,ออนไล,คัดแยก'!AG:AG)</f>
        <v>0</v>
      </c>
      <c r="BO524" s="16">
        <f>SUMIF(เตรียมส่วนผสม!$C:$C,'รับ-จ่าย ประจำวัน'!$B524,เตรียมส่วนผสม!AH:AH)+SUMIF(กวนไส้!$C:$C,'รับ-จ่าย ประจำวัน'!$B524,กวนไส้!AH:AH)+SUMIF(ผลิต1!$C:$C,'รับ-จ่าย ประจำวัน'!$B524,ผลิต1!AH:AH)+SUMIF(ผลิต2!$C:$C,'รับ-จ่าย ประจำวัน'!$B524,ผลิต2!AH:AH)+SUMIF(เส้นแต่งหน้าขนมเค้ก!$C:$C,'รับ-จ่าย ประจำวัน'!$B524,เส้นแต่งหน้าขนมเค้ก!AH:AH)+SUMIF(แพ็ค!$C:$C,'รับ-จ่าย ประจำวัน'!$B524,แพ็ค!AH:AH)+SUMIF(ธุรการ!$C:$C,'รับ-จ่าย ประจำวัน'!$B524,ธุรการ!AH:AH)+SUMIF(เส้นแต่งหน้าขนมปัง!$C:$C,'รับ-จ่าย ประจำวัน'!$B524,เส้นแต่งหน้าขนมปัง!AH:AH)+SUMIF('วางแผนBC,CJ'!$C:$C,'รับ-จ่าย ประจำวัน'!$B524,'วางแผนBC,CJ'!AH:AH)+SUMIF(RD!$C:$C,'รับ-จ่าย ประจำวัน'!$B524,RD!AH:AH)+SUMIF('FG,ออนไล,คัดแยก'!$C:$C,'รับ-จ่าย ประจำวัน'!$B524,'FG,ออนไล,คัดแยก'!AH:AH)</f>
        <v>0</v>
      </c>
      <c r="BP524" s="16">
        <f>SUMIF(เตรียมส่วนผสม!$C:$C,'รับ-จ่าย ประจำวัน'!$B524,เตรียมส่วนผสม!AI:AI)+SUMIF(กวนไส้!$C:$C,'รับ-จ่าย ประจำวัน'!$B524,กวนไส้!AI:AI)+SUMIF(ผลิต1!$C:$C,'รับ-จ่าย ประจำวัน'!$B524,ผลิต1!AI:AI)+SUMIF(ผลิต2!$C:$C,'รับ-จ่าย ประจำวัน'!$B524,ผลิต2!AI:AI)+SUMIF(เส้นแต่งหน้าขนมเค้ก!$C:$C,'รับ-จ่าย ประจำวัน'!$B524,เส้นแต่งหน้าขนมเค้ก!AI:AI)+SUMIF(แพ็ค!$C:$C,'รับ-จ่าย ประจำวัน'!$B524,แพ็ค!AI:AI)+SUMIF(ธุรการ!$C:$C,'รับ-จ่าย ประจำวัน'!$B524,ธุรการ!AI:AI)+SUMIF(เส้นแต่งหน้าขนมปัง!$C:$C,'รับ-จ่าย ประจำวัน'!$B524,เส้นแต่งหน้าขนมปัง!AI:AI)+SUMIF('วางแผนBC,CJ'!$C:$C,'รับ-จ่าย ประจำวัน'!$B524,'วางแผนBC,CJ'!AI:AI)+SUMIF(RD!$C:$C,'รับ-จ่าย ประจำวัน'!$B524,RD!AI:AI)+SUMIF('FG,ออนไล,คัดแยก'!$C:$C,'รับ-จ่าย ประจำวัน'!$B524,'FG,ออนไล,คัดแยก'!AI:AI)</f>
        <v>0</v>
      </c>
      <c r="BQ524" s="16">
        <f>SUMIF(เตรียมส่วนผสม!$C:$C,'รับ-จ่าย ประจำวัน'!$B524,เตรียมส่วนผสม!AJ:AJ)+SUMIF(กวนไส้!$C:$C,'รับ-จ่าย ประจำวัน'!$B524,กวนไส้!AJ:AJ)+SUMIF(ผลิต1!$C:$C,'รับ-จ่าย ประจำวัน'!$B524,ผลิต1!AJ:AJ)+SUMIF(ผลิต2!$C:$C,'รับ-จ่าย ประจำวัน'!$B524,ผลิต2!AJ:AJ)+SUMIF(เส้นแต่งหน้าขนมเค้ก!$C:$C,'รับ-จ่าย ประจำวัน'!$B524,เส้นแต่งหน้าขนมเค้ก!AJ:AJ)+SUMIF(แพ็ค!$C:$C,'รับ-จ่าย ประจำวัน'!$B524,แพ็ค!AJ:AJ)+SUMIF(ธุรการ!$C:$C,'รับ-จ่าย ประจำวัน'!$B524,ธุรการ!AJ:AJ)+SUMIF(เส้นแต่งหน้าขนมปัง!$C:$C,'รับ-จ่าย ประจำวัน'!$B524,เส้นแต่งหน้าขนมปัง!AJ:AJ)+SUMIF('วางแผนBC,CJ'!$C:$C,'รับ-จ่าย ประจำวัน'!$B524,'วางแผนBC,CJ'!AJ:AJ)+SUMIF(RD!$C:$C,'รับ-จ่าย ประจำวัน'!$B524,RD!AJ:AJ)+SUMIF('FG,ออนไล,คัดแยก'!$C:$C,'รับ-จ่าย ประจำวัน'!$B524,'FG,ออนไล,คัดแยก'!AJ:AJ)</f>
        <v>0</v>
      </c>
      <c r="BR524" s="16">
        <f>SUMIF(เตรียมส่วนผสม!$C:$C,'รับ-จ่าย ประจำวัน'!$B524,เตรียมส่วนผสม!AK:AK)+SUMIF(กวนไส้!$C:$C,'รับ-จ่าย ประจำวัน'!$B524,กวนไส้!AK:AK)+SUMIF(ผลิต1!$C:$C,'รับ-จ่าย ประจำวัน'!$B524,ผลิต1!AK:AK)+SUMIF(ผลิต2!$C:$C,'รับ-จ่าย ประจำวัน'!$B524,ผลิต2!AK:AK)+SUMIF(เส้นแต่งหน้าขนมเค้ก!$C:$C,'รับ-จ่าย ประจำวัน'!$B524,เส้นแต่งหน้าขนมเค้ก!AK:AK)+SUMIF(แพ็ค!$C:$C,'รับ-จ่าย ประจำวัน'!$B524,แพ็ค!AK:AK)+SUMIF(ธุรการ!$C:$C,'รับ-จ่าย ประจำวัน'!$B524,ธุรการ!AK:AK)+SUMIF(เส้นแต่งหน้าขนมปัง!$C:$C,'รับ-จ่าย ประจำวัน'!$B524,เส้นแต่งหน้าขนมปัง!AK:AK)+SUMIF('วางแผนBC,CJ'!$C:$C,'รับ-จ่าย ประจำวัน'!$B524,'วางแผนBC,CJ'!AK:AK)+SUMIF(RD!$C:$C,'รับ-จ่าย ประจำวัน'!$B524,RD!AK:AK)+SUMIF('FG,ออนไล,คัดแยก'!$C:$C,'รับ-จ่าย ประจำวัน'!$B524,'FG,ออนไล,คัดแยก'!AK:AK)</f>
        <v>0</v>
      </c>
      <c r="BS524" s="16">
        <f>SUMIF(เตรียมส่วนผสม!$C:$C,'รับ-จ่าย ประจำวัน'!$B524,เตรียมส่วนผสม!AL:AL)+SUMIF(กวนไส้!$C:$C,'รับ-จ่าย ประจำวัน'!$B524,กวนไส้!AL:AL)+SUMIF(ผลิต1!$C:$C,'รับ-จ่าย ประจำวัน'!$B524,ผลิต1!AL:AL)+SUMIF(ผลิต2!$C:$C,'รับ-จ่าย ประจำวัน'!$B524,ผลิต2!AL:AL)+SUMIF(เส้นแต่งหน้าขนมเค้ก!$C:$C,'รับ-จ่าย ประจำวัน'!$B524,เส้นแต่งหน้าขนมเค้ก!AL:AL)+SUMIF(แพ็ค!$C:$C,'รับ-จ่าย ประจำวัน'!$B524,แพ็ค!AL:AL)+SUMIF(ธุรการ!$C:$C,'รับ-จ่าย ประจำวัน'!$B524,ธุรการ!AL:AL)+SUMIF(เส้นแต่งหน้าขนมปัง!$C:$C,'รับ-จ่าย ประจำวัน'!$B524,เส้นแต่งหน้าขนมปัง!AL:AL)+SUMIF('วางแผนBC,CJ'!$C:$C,'รับ-จ่าย ประจำวัน'!$B524,'วางแผนBC,CJ'!AL:AL)+SUMIF(RD!$C:$C,'รับ-จ่าย ประจำวัน'!$B524,RD!AL:AL)+SUMIF('FG,ออนไล,คัดแยก'!$C:$C,'รับ-จ่าย ประจำวัน'!$B524,'FG,ออนไล,คัดแยก'!AL:AL)</f>
        <v>0</v>
      </c>
      <c r="BT524" s="18">
        <f t="shared" si="115"/>
        <v>0</v>
      </c>
      <c r="BU524" s="116"/>
      <c r="BV524" s="146">
        <f t="shared" si="116"/>
        <v>1664</v>
      </c>
      <c r="BW524" s="183">
        <v>30</v>
      </c>
      <c r="BX524" s="172">
        <f t="shared" si="114"/>
        <v>0</v>
      </c>
      <c r="BY524" s="188" t="e">
        <f t="shared" si="112"/>
        <v>#DIV/0!</v>
      </c>
      <c r="BZ524" s="180" t="e">
        <f t="shared" ca="1" si="117"/>
        <v>#DIV/0!</v>
      </c>
      <c r="CA524" s="93"/>
      <c r="CB524" s="93"/>
      <c r="CC524" s="93"/>
      <c r="CD524" s="93"/>
      <c r="CE524" s="93"/>
      <c r="CF524" s="93"/>
      <c r="CG524" s="93"/>
      <c r="CH524" s="93"/>
      <c r="CI524" s="93"/>
      <c r="CJ524" s="97"/>
      <c r="CK524" s="9">
        <f t="shared" si="113"/>
        <v>1664</v>
      </c>
    </row>
    <row r="525" spans="1:89" hidden="1" x14ac:dyDescent="0.5">
      <c r="A525" s="149"/>
      <c r="B525" s="34">
        <v>1023401042</v>
      </c>
      <c r="C525" s="149" t="s">
        <v>1739</v>
      </c>
      <c r="D525" s="141" t="s">
        <v>91</v>
      </c>
      <c r="E525" s="25"/>
      <c r="F525" s="162" t="s">
        <v>1605</v>
      </c>
      <c r="G525" s="25"/>
      <c r="H525" s="12">
        <v>238</v>
      </c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11"/>
      <c r="AF525" s="11"/>
      <c r="AG525" s="11"/>
      <c r="AH525" s="11"/>
      <c r="AI525" s="25"/>
      <c r="AJ525" s="25"/>
      <c r="AK525" s="25"/>
      <c r="AL525" s="25"/>
      <c r="AM525" s="25"/>
      <c r="AN525" s="15">
        <f t="shared" si="118"/>
        <v>0</v>
      </c>
      <c r="AO525" s="16">
        <f>SUMIF(เตรียมส่วนผสม!$C:$C,'รับ-จ่าย ประจำวัน'!$B525,เตรียมส่วนผสม!H:H)+SUMIF(กวนไส้!$C:$C,'รับ-จ่าย ประจำวัน'!$B525,กวนไส้!H:H)+SUMIF(ผลิต1!$C:$C,'รับ-จ่าย ประจำวัน'!$B525,ผลิต1!H:H)+SUMIF(ผลิต2!$C:$C,'รับ-จ่าย ประจำวัน'!$B525,ผลิต2!H:H)+SUMIF(เส้นแต่งหน้าขนมเค้ก!$C:$C,'รับ-จ่าย ประจำวัน'!$B525,เส้นแต่งหน้าขนมเค้ก!H:H)+SUMIF(แพ็ค!$C:$C,'รับ-จ่าย ประจำวัน'!$B525,แพ็ค!H:H)+SUMIF(ธุรการ!$C:$C,'รับ-จ่าย ประจำวัน'!$B525,ธุรการ!H:H)+SUMIF(เส้นแต่งหน้าขนมปัง!$C:$C,'รับ-จ่าย ประจำวัน'!$B525,เส้นแต่งหน้าขนมปัง!H:H)+SUMIF('วางแผนBC,CJ'!$C:$C,'รับ-จ่าย ประจำวัน'!$B525,'วางแผนBC,CJ'!H:H)+SUMIF(RD!$C:$C,'รับ-จ่าย ประจำวัน'!$B525,RD!H:H)+SUMIF('FG,ออนไล,คัดแยก'!$C:$C,'รับ-จ่าย ประจำวัน'!$B525,'FG,ออนไล,คัดแยก'!H:H)</f>
        <v>0</v>
      </c>
      <c r="AP525" s="16">
        <f>SUMIF(เตรียมส่วนผสม!$C:$C,'รับ-จ่าย ประจำวัน'!$B525,เตรียมส่วนผสม!I:I)+SUMIF(กวนไส้!$C:$C,'รับ-จ่าย ประจำวัน'!$B525,กวนไส้!I:I)+SUMIF(ผลิต1!$C:$C,'รับ-จ่าย ประจำวัน'!$B525,ผลิต1!I:I)+SUMIF(ผลิต2!$C:$C,'รับ-จ่าย ประจำวัน'!$B525,ผลิต2!I:I)+SUMIF(เส้นแต่งหน้าขนมเค้ก!$C:$C,'รับ-จ่าย ประจำวัน'!$B525,เส้นแต่งหน้าขนมเค้ก!I:I)+SUMIF(แพ็ค!$C:$C,'รับ-จ่าย ประจำวัน'!$B525,แพ็ค!I:I)+SUMIF(ธุรการ!$C:$C,'รับ-จ่าย ประจำวัน'!$B525,ธุรการ!I:I)+SUMIF(เส้นแต่งหน้าขนมปัง!$C:$C,'รับ-จ่าย ประจำวัน'!$B525,เส้นแต่งหน้าขนมปัง!I:I)+SUMIF('วางแผนBC,CJ'!$C:$C,'รับ-จ่าย ประจำวัน'!$B525,'วางแผนBC,CJ'!I:I)+SUMIF(RD!$C:$C,'รับ-จ่าย ประจำวัน'!$B525,RD!I:I)+SUMIF('FG,ออนไล,คัดแยก'!$C:$C,'รับ-จ่าย ประจำวัน'!$B525,'FG,ออนไล,คัดแยก'!I:I)</f>
        <v>0</v>
      </c>
      <c r="AQ525" s="16">
        <f>SUMIF(เตรียมส่วนผสม!$C:$C,'รับ-จ่าย ประจำวัน'!$B525,เตรียมส่วนผสม!J:J)+SUMIF(กวนไส้!$C:$C,'รับ-จ่าย ประจำวัน'!$B525,กวนไส้!J:J)+SUMIF(ผลิต1!$C:$C,'รับ-จ่าย ประจำวัน'!$B525,ผลิต1!J:J)+SUMIF(ผลิต2!$C:$C,'รับ-จ่าย ประจำวัน'!$B525,ผลิต2!J:J)+SUMIF(เส้นแต่งหน้าขนมเค้ก!$C:$C,'รับ-จ่าย ประจำวัน'!$B525,เส้นแต่งหน้าขนมเค้ก!J:J)+SUMIF(แพ็ค!$C:$C,'รับ-จ่าย ประจำวัน'!$B525,แพ็ค!J:J)+SUMIF(ธุรการ!$C:$C,'รับ-จ่าย ประจำวัน'!$B525,ธุรการ!J:J)+SUMIF(เส้นแต่งหน้าขนมปัง!$C:$C,'รับ-จ่าย ประจำวัน'!$B525,เส้นแต่งหน้าขนมปัง!J:J)+SUMIF('วางแผนBC,CJ'!$C:$C,'รับ-จ่าย ประจำวัน'!$B525,'วางแผนBC,CJ'!J:J)+SUMIF(RD!$C:$C,'รับ-จ่าย ประจำวัน'!$B525,RD!J:J)+SUMIF('FG,ออนไล,คัดแยก'!$C:$C,'รับ-จ่าย ประจำวัน'!$B525,'FG,ออนไล,คัดแยก'!J:J)</f>
        <v>0</v>
      </c>
      <c r="AR525" s="16">
        <f>SUMIF(เตรียมส่วนผสม!$C:$C,'รับ-จ่าย ประจำวัน'!$B525,เตรียมส่วนผสม!K:K)+SUMIF(กวนไส้!$C:$C,'รับ-จ่าย ประจำวัน'!$B525,กวนไส้!K:K)+SUMIF(ผลิต1!$C:$C,'รับ-จ่าย ประจำวัน'!$B525,ผลิต1!K:K)+SUMIF(ผลิต2!$C:$C,'รับ-จ่าย ประจำวัน'!$B525,ผลิต2!K:K)+SUMIF(เส้นแต่งหน้าขนมเค้ก!$C:$C,'รับ-จ่าย ประจำวัน'!$B525,เส้นแต่งหน้าขนมเค้ก!K:K)+SUMIF(แพ็ค!$C:$C,'รับ-จ่าย ประจำวัน'!$B525,แพ็ค!K:K)+SUMIF(ธุรการ!$C:$C,'รับ-จ่าย ประจำวัน'!$B525,ธุรการ!K:K)+SUMIF(เส้นแต่งหน้าขนมปัง!$C:$C,'รับ-จ่าย ประจำวัน'!$B525,เส้นแต่งหน้าขนมปัง!K:K)+SUMIF('วางแผนBC,CJ'!$C:$C,'รับ-จ่าย ประจำวัน'!$B525,'วางแผนBC,CJ'!K:K)+SUMIF(RD!$C:$C,'รับ-จ่าย ประจำวัน'!$B525,RD!K:K)+SUMIF('FG,ออนไล,คัดแยก'!$C:$C,'รับ-จ่าย ประจำวัน'!$B525,'FG,ออนไล,คัดแยก'!K:K)</f>
        <v>0</v>
      </c>
      <c r="AS525" s="16">
        <f>SUMIF(เตรียมส่วนผสม!$C:$C,'รับ-จ่าย ประจำวัน'!$B525,เตรียมส่วนผสม!L:L)+SUMIF(กวนไส้!$C:$C,'รับ-จ่าย ประจำวัน'!$B525,กวนไส้!L:L)+SUMIF(ผลิต1!$C:$C,'รับ-จ่าย ประจำวัน'!$B525,ผลิต1!L:L)+SUMIF(ผลิต2!$C:$C,'รับ-จ่าย ประจำวัน'!$B525,ผลิต2!L:L)+SUMIF(เส้นแต่งหน้าขนมเค้ก!$C:$C,'รับ-จ่าย ประจำวัน'!$B525,เส้นแต่งหน้าขนมเค้ก!L:L)+SUMIF(แพ็ค!$C:$C,'รับ-จ่าย ประจำวัน'!$B525,แพ็ค!L:L)+SUMIF(ธุรการ!$C:$C,'รับ-จ่าย ประจำวัน'!$B525,ธุรการ!L:L)+SUMIF(เส้นแต่งหน้าขนมปัง!$C:$C,'รับ-จ่าย ประจำวัน'!$B525,เส้นแต่งหน้าขนมปัง!L:L)+SUMIF('วางแผนBC,CJ'!$C:$C,'รับ-จ่าย ประจำวัน'!$B525,'วางแผนBC,CJ'!L:L)+SUMIF(RD!$C:$C,'รับ-จ่าย ประจำวัน'!$B525,RD!L:L)+SUMIF('FG,ออนไล,คัดแยก'!$C:$C,'รับ-จ่าย ประจำวัน'!$B525,'FG,ออนไล,คัดแยก'!L:L)</f>
        <v>0</v>
      </c>
      <c r="AT525" s="16">
        <f>SUMIF(เตรียมส่วนผสม!$C:$C,'รับ-จ่าย ประจำวัน'!$B525,เตรียมส่วนผสม!M:M)+SUMIF(กวนไส้!$C:$C,'รับ-จ่าย ประจำวัน'!$B525,กวนไส้!M:M)+SUMIF(ผลิต1!$C:$C,'รับ-จ่าย ประจำวัน'!$B525,ผลิต1!M:M)+SUMIF(ผลิต2!$C:$C,'รับ-จ่าย ประจำวัน'!$B525,ผลิต2!M:M)+SUMIF(เส้นแต่งหน้าขนมเค้ก!$C:$C,'รับ-จ่าย ประจำวัน'!$B525,เส้นแต่งหน้าขนมเค้ก!M:M)+SUMIF(แพ็ค!$C:$C,'รับ-จ่าย ประจำวัน'!$B525,แพ็ค!M:M)+SUMIF(ธุรการ!$C:$C,'รับ-จ่าย ประจำวัน'!$B525,ธุรการ!M:M)+SUMIF(เส้นแต่งหน้าขนมปัง!$C:$C,'รับ-จ่าย ประจำวัน'!$B525,เส้นแต่งหน้าขนมปัง!M:M)+SUMIF('วางแผนBC,CJ'!$C:$C,'รับ-จ่าย ประจำวัน'!$B525,'วางแผนBC,CJ'!M:M)+SUMIF(RD!$C:$C,'รับ-จ่าย ประจำวัน'!$B525,RD!M:M)+SUMIF('FG,ออนไล,คัดแยก'!$C:$C,'รับ-จ่าย ประจำวัน'!$B525,'FG,ออนไล,คัดแยก'!M:M)</f>
        <v>0</v>
      </c>
      <c r="AU525" s="16">
        <f>SUMIF(เตรียมส่วนผสม!$C:$C,'รับ-จ่าย ประจำวัน'!$B525,เตรียมส่วนผสม!N:N)+SUMIF(กวนไส้!$C:$C,'รับ-จ่าย ประจำวัน'!$B525,กวนไส้!N:N)+SUMIF(ผลิต1!$C:$C,'รับ-จ่าย ประจำวัน'!$B525,ผลิต1!N:N)+SUMIF(ผลิต2!$C:$C,'รับ-จ่าย ประจำวัน'!$B525,ผลิต2!N:N)+SUMIF(เส้นแต่งหน้าขนมเค้ก!$C:$C,'รับ-จ่าย ประจำวัน'!$B525,เส้นแต่งหน้าขนมเค้ก!N:N)+SUMIF(แพ็ค!$C:$C,'รับ-จ่าย ประจำวัน'!$B525,แพ็ค!N:N)+SUMIF(ธุรการ!$C:$C,'รับ-จ่าย ประจำวัน'!$B525,ธุรการ!N:N)+SUMIF(เส้นแต่งหน้าขนมปัง!$C:$C,'รับ-จ่าย ประจำวัน'!$B525,เส้นแต่งหน้าขนมปัง!N:N)+SUMIF('วางแผนBC,CJ'!$C:$C,'รับ-จ่าย ประจำวัน'!$B525,'วางแผนBC,CJ'!N:N)+SUMIF(RD!$C:$C,'รับ-จ่าย ประจำวัน'!$B525,RD!N:N)+SUMIF('FG,ออนไล,คัดแยก'!$C:$C,'รับ-จ่าย ประจำวัน'!$B525,'FG,ออนไล,คัดแยก'!N:N)</f>
        <v>0</v>
      </c>
      <c r="AV525" s="16">
        <f>SUMIF(เตรียมส่วนผสม!$C:$C,'รับ-จ่าย ประจำวัน'!$B525,เตรียมส่วนผสม!O:O)+SUMIF(กวนไส้!$C:$C,'รับ-จ่าย ประจำวัน'!$B525,กวนไส้!O:O)+SUMIF(ผลิต1!$C:$C,'รับ-จ่าย ประจำวัน'!$B525,ผลิต1!O:O)+SUMIF(ผลิต2!$C:$C,'รับ-จ่าย ประจำวัน'!$B525,ผลิต2!O:O)+SUMIF(เส้นแต่งหน้าขนมเค้ก!$C:$C,'รับ-จ่าย ประจำวัน'!$B525,เส้นแต่งหน้าขนมเค้ก!O:O)+SUMIF(แพ็ค!$C:$C,'รับ-จ่าย ประจำวัน'!$B525,แพ็ค!O:O)+SUMIF(ธุรการ!$C:$C,'รับ-จ่าย ประจำวัน'!$B525,ธุรการ!O:O)+SUMIF(เส้นแต่งหน้าขนมปัง!$C:$C,'รับ-จ่าย ประจำวัน'!$B525,เส้นแต่งหน้าขนมปัง!O:O)+SUMIF('วางแผนBC,CJ'!$C:$C,'รับ-จ่าย ประจำวัน'!$B525,'วางแผนBC,CJ'!O:O)+SUMIF(RD!$C:$C,'รับ-จ่าย ประจำวัน'!$B525,RD!O:O)+SUMIF('FG,ออนไล,คัดแยก'!$C:$C,'รับ-จ่าย ประจำวัน'!$B525,'FG,ออนไล,คัดแยก'!O:O)</f>
        <v>0</v>
      </c>
      <c r="AW525" s="16">
        <f>SUMIF(เตรียมส่วนผสม!$C:$C,'รับ-จ่าย ประจำวัน'!$B525,เตรียมส่วนผสม!P:P)+SUMIF(กวนไส้!$C:$C,'รับ-จ่าย ประจำวัน'!$B525,กวนไส้!P:P)+SUMIF(ผลิต1!$C:$C,'รับ-จ่าย ประจำวัน'!$B525,ผลิต1!P:P)+SUMIF(ผลิต2!$C:$C,'รับ-จ่าย ประจำวัน'!$B525,ผลิต2!P:P)+SUMIF(เส้นแต่งหน้าขนมเค้ก!$C:$C,'รับ-จ่าย ประจำวัน'!$B525,เส้นแต่งหน้าขนมเค้ก!P:P)+SUMIF(แพ็ค!$C:$C,'รับ-จ่าย ประจำวัน'!$B525,แพ็ค!P:P)+SUMIF(ธุรการ!$C:$C,'รับ-จ่าย ประจำวัน'!$B525,ธุรการ!P:P)+SUMIF(เส้นแต่งหน้าขนมปัง!$C:$C,'รับ-จ่าย ประจำวัน'!$B525,เส้นแต่งหน้าขนมปัง!P:P)+SUMIF('วางแผนBC,CJ'!$C:$C,'รับ-จ่าย ประจำวัน'!$B525,'วางแผนBC,CJ'!P:P)+SUMIF(RD!$C:$C,'รับ-จ่าย ประจำวัน'!$B525,RD!P:P)+SUMIF('FG,ออนไล,คัดแยก'!$C:$C,'รับ-จ่าย ประจำวัน'!$B525,'FG,ออนไล,คัดแยก'!P:P)</f>
        <v>0</v>
      </c>
      <c r="AX525" s="16">
        <f>SUMIF(เตรียมส่วนผสม!$C:$C,'รับ-จ่าย ประจำวัน'!$B525,เตรียมส่วนผสม!Q:Q)+SUMIF(กวนไส้!$C:$C,'รับ-จ่าย ประจำวัน'!$B525,กวนไส้!Q:Q)+SUMIF(ผลิต1!$C:$C,'รับ-จ่าย ประจำวัน'!$B525,ผลิต1!Q:Q)+SUMIF(ผลิต2!$C:$C,'รับ-จ่าย ประจำวัน'!$B525,ผลิต2!Q:Q)+SUMIF(เส้นแต่งหน้าขนมเค้ก!$C:$C,'รับ-จ่าย ประจำวัน'!$B525,เส้นแต่งหน้าขนมเค้ก!Q:Q)+SUMIF(แพ็ค!$C:$C,'รับ-จ่าย ประจำวัน'!$B525,แพ็ค!Q:Q)+SUMIF(ธุรการ!$C:$C,'รับ-จ่าย ประจำวัน'!$B525,ธุรการ!Q:Q)+SUMIF(เส้นแต่งหน้าขนมปัง!$C:$C,'รับ-จ่าย ประจำวัน'!$B525,เส้นแต่งหน้าขนมปัง!Q:Q)+SUMIF('วางแผนBC,CJ'!$C:$C,'รับ-จ่าย ประจำวัน'!$B525,'วางแผนBC,CJ'!Q:Q)+SUMIF(RD!$C:$C,'รับ-จ่าย ประจำวัน'!$B525,RD!Q:Q)+SUMIF('FG,ออนไล,คัดแยก'!$C:$C,'รับ-จ่าย ประจำวัน'!$B525,'FG,ออนไล,คัดแยก'!Q:Q)</f>
        <v>0</v>
      </c>
      <c r="AY525" s="16">
        <f>SUMIF(เตรียมส่วนผสม!$C:$C,'รับ-จ่าย ประจำวัน'!$B525,เตรียมส่วนผสม!R:R)+SUMIF(กวนไส้!$C:$C,'รับ-จ่าย ประจำวัน'!$B525,กวนไส้!R:R)+SUMIF(ผลิต1!$C:$C,'รับ-จ่าย ประจำวัน'!$B525,ผลิต1!R:R)+SUMIF(ผลิต2!$C:$C,'รับ-จ่าย ประจำวัน'!$B525,ผลิต2!R:R)+SUMIF(เส้นแต่งหน้าขนมเค้ก!$C:$C,'รับ-จ่าย ประจำวัน'!$B525,เส้นแต่งหน้าขนมเค้ก!R:R)+SUMIF(แพ็ค!$C:$C,'รับ-จ่าย ประจำวัน'!$B525,แพ็ค!R:R)+SUMIF(ธุรการ!$C:$C,'รับ-จ่าย ประจำวัน'!$B525,ธุรการ!R:R)+SUMIF(เส้นแต่งหน้าขนมปัง!$C:$C,'รับ-จ่าย ประจำวัน'!$B525,เส้นแต่งหน้าขนมปัง!R:R)+SUMIF('วางแผนBC,CJ'!$C:$C,'รับ-จ่าย ประจำวัน'!$B525,'วางแผนBC,CJ'!R:R)+SUMIF(RD!$C:$C,'รับ-จ่าย ประจำวัน'!$B525,RD!R:R)+SUMIF('FG,ออนไล,คัดแยก'!$C:$C,'รับ-จ่าย ประจำวัน'!$B525,'FG,ออนไล,คัดแยก'!R:R)</f>
        <v>0</v>
      </c>
      <c r="AZ525" s="16">
        <f>SUMIF(เตรียมส่วนผสม!$C:$C,'รับ-จ่าย ประจำวัน'!$B525,เตรียมส่วนผสม!S:S)+SUMIF(กวนไส้!$C:$C,'รับ-จ่าย ประจำวัน'!$B525,กวนไส้!S:S)+SUMIF(ผลิต1!$C:$C,'รับ-จ่าย ประจำวัน'!$B525,ผลิต1!S:S)+SUMIF(ผลิต2!$C:$C,'รับ-จ่าย ประจำวัน'!$B525,ผลิต2!S:S)+SUMIF(เส้นแต่งหน้าขนมเค้ก!$C:$C,'รับ-จ่าย ประจำวัน'!$B525,เส้นแต่งหน้าขนมเค้ก!S:S)+SUMIF(แพ็ค!$C:$C,'รับ-จ่าย ประจำวัน'!$B525,แพ็ค!S:S)+SUMIF(ธุรการ!$C:$C,'รับ-จ่าย ประจำวัน'!$B525,ธุรการ!S:S)+SUMIF(เส้นแต่งหน้าขนมปัง!$C:$C,'รับ-จ่าย ประจำวัน'!$B525,เส้นแต่งหน้าขนมปัง!S:S)+SUMIF('วางแผนBC,CJ'!$C:$C,'รับ-จ่าย ประจำวัน'!$B525,'วางแผนBC,CJ'!S:S)+SUMIF(RD!$C:$C,'รับ-จ่าย ประจำวัน'!$B525,RD!S:S)+SUMIF('FG,ออนไล,คัดแยก'!$C:$C,'รับ-จ่าย ประจำวัน'!$B525,'FG,ออนไล,คัดแยก'!S:S)</f>
        <v>0</v>
      </c>
      <c r="BA525" s="16">
        <f>SUMIF(เตรียมส่วนผสม!$C:$C,'รับ-จ่าย ประจำวัน'!$B525,เตรียมส่วนผสม!T:T)+SUMIF(กวนไส้!$C:$C,'รับ-จ่าย ประจำวัน'!$B525,กวนไส้!T:T)+SUMIF(ผลิต1!$C:$C,'รับ-จ่าย ประจำวัน'!$B525,ผลิต1!T:T)+SUMIF(ผลิต2!$C:$C,'รับ-จ่าย ประจำวัน'!$B525,ผลิต2!T:T)+SUMIF(เส้นแต่งหน้าขนมเค้ก!$C:$C,'รับ-จ่าย ประจำวัน'!$B525,เส้นแต่งหน้าขนมเค้ก!T:T)+SUMIF(แพ็ค!$C:$C,'รับ-จ่าย ประจำวัน'!$B525,แพ็ค!T:T)+SUMIF(ธุรการ!$C:$C,'รับ-จ่าย ประจำวัน'!$B525,ธุรการ!T:T)+SUMIF(เส้นแต่งหน้าขนมปัง!$C:$C,'รับ-จ่าย ประจำวัน'!$B525,เส้นแต่งหน้าขนมปัง!T:T)+SUMIF('วางแผนBC,CJ'!$C:$C,'รับ-จ่าย ประจำวัน'!$B525,'วางแผนBC,CJ'!T:T)+SUMIF(RD!$C:$C,'รับ-จ่าย ประจำวัน'!$B525,RD!T:T)+SUMIF('FG,ออนไล,คัดแยก'!$C:$C,'รับ-จ่าย ประจำวัน'!$B525,'FG,ออนไล,คัดแยก'!T:T)</f>
        <v>0</v>
      </c>
      <c r="BB525" s="16">
        <f>SUMIF(เตรียมส่วนผสม!$C:$C,'รับ-จ่าย ประจำวัน'!$B525,เตรียมส่วนผสม!U:U)+SUMIF(กวนไส้!$C:$C,'รับ-จ่าย ประจำวัน'!$B525,กวนไส้!U:U)+SUMIF(ผลิต1!$C:$C,'รับ-จ่าย ประจำวัน'!$B525,ผลิต1!U:U)+SUMIF(ผลิต2!$C:$C,'รับ-จ่าย ประจำวัน'!$B525,ผลิต2!U:U)+SUMIF(เส้นแต่งหน้าขนมเค้ก!$C:$C,'รับ-จ่าย ประจำวัน'!$B525,เส้นแต่งหน้าขนมเค้ก!U:U)+SUMIF(แพ็ค!$C:$C,'รับ-จ่าย ประจำวัน'!$B525,แพ็ค!U:U)+SUMIF(ธุรการ!$C:$C,'รับ-จ่าย ประจำวัน'!$B525,ธุรการ!U:U)+SUMIF(เส้นแต่งหน้าขนมปัง!$C:$C,'รับ-จ่าย ประจำวัน'!$B525,เส้นแต่งหน้าขนมปัง!U:U)+SUMIF('วางแผนBC,CJ'!$C:$C,'รับ-จ่าย ประจำวัน'!$B525,'วางแผนBC,CJ'!U:U)+SUMIF(RD!$C:$C,'รับ-จ่าย ประจำวัน'!$B525,RD!U:U)+SUMIF('FG,ออนไล,คัดแยก'!$C:$C,'รับ-จ่าย ประจำวัน'!$B525,'FG,ออนไล,คัดแยก'!U:U)</f>
        <v>0</v>
      </c>
      <c r="BC525" s="16">
        <f>SUMIF(เตรียมส่วนผสม!$C:$C,'รับ-จ่าย ประจำวัน'!$B525,เตรียมส่วนผสม!V:V)+SUMIF(กวนไส้!$C:$C,'รับ-จ่าย ประจำวัน'!$B525,กวนไส้!V:V)+SUMIF(ผลิต1!$C:$C,'รับ-จ่าย ประจำวัน'!$B525,ผลิต1!V:V)+SUMIF(ผลิต2!$C:$C,'รับ-จ่าย ประจำวัน'!$B525,ผลิต2!V:V)+SUMIF(เส้นแต่งหน้าขนมเค้ก!$C:$C,'รับ-จ่าย ประจำวัน'!$B525,เส้นแต่งหน้าขนมเค้ก!V:V)+SUMIF(แพ็ค!$C:$C,'รับ-จ่าย ประจำวัน'!$B525,แพ็ค!V:V)+SUMIF(ธุรการ!$C:$C,'รับ-จ่าย ประจำวัน'!$B525,ธุรการ!V:V)+SUMIF(เส้นแต่งหน้าขนมปัง!$C:$C,'รับ-จ่าย ประจำวัน'!$B525,เส้นแต่งหน้าขนมปัง!V:V)+SUMIF('วางแผนBC,CJ'!$C:$C,'รับ-จ่าย ประจำวัน'!$B525,'วางแผนBC,CJ'!V:V)+SUMIF(RD!$C:$C,'รับ-จ่าย ประจำวัน'!$B525,RD!V:V)+SUMIF('FG,ออนไล,คัดแยก'!$C:$C,'รับ-จ่าย ประจำวัน'!$B525,'FG,ออนไล,คัดแยก'!V:V)</f>
        <v>0</v>
      </c>
      <c r="BD525" s="16">
        <f>SUMIF(เตรียมส่วนผสม!$C:$C,'รับ-จ่าย ประจำวัน'!$B525,เตรียมส่วนผสม!W:W)+SUMIF(กวนไส้!$C:$C,'รับ-จ่าย ประจำวัน'!$B525,กวนไส้!W:W)+SUMIF(ผลิต1!$C:$C,'รับ-จ่าย ประจำวัน'!$B525,ผลิต1!W:W)+SUMIF(ผลิต2!$C:$C,'รับ-จ่าย ประจำวัน'!$B525,ผลิต2!W:W)+SUMIF(เส้นแต่งหน้าขนมเค้ก!$C:$C,'รับ-จ่าย ประจำวัน'!$B525,เส้นแต่งหน้าขนมเค้ก!W:W)+SUMIF(แพ็ค!$C:$C,'รับ-จ่าย ประจำวัน'!$B525,แพ็ค!W:W)+SUMIF(ธุรการ!$C:$C,'รับ-จ่าย ประจำวัน'!$B525,ธุรการ!W:W)+SUMIF(เส้นแต่งหน้าขนมปัง!$C:$C,'รับ-จ่าย ประจำวัน'!$B525,เส้นแต่งหน้าขนมปัง!W:W)+SUMIF('วางแผนBC,CJ'!$C:$C,'รับ-จ่าย ประจำวัน'!$B525,'วางแผนBC,CJ'!W:W)+SUMIF(RD!$C:$C,'รับ-จ่าย ประจำวัน'!$B525,RD!W:W)+SUMIF('FG,ออนไล,คัดแยก'!$C:$C,'รับ-จ่าย ประจำวัน'!$B525,'FG,ออนไล,คัดแยก'!W:W)</f>
        <v>0</v>
      </c>
      <c r="BE525" s="16">
        <f>SUMIF(เตรียมส่วนผสม!$C:$C,'รับ-จ่าย ประจำวัน'!$B525,เตรียมส่วนผสม!X:X)+SUMIF(กวนไส้!$C:$C,'รับ-จ่าย ประจำวัน'!$B525,กวนไส้!X:X)+SUMIF(ผลิต1!$C:$C,'รับ-จ่าย ประจำวัน'!$B525,ผลิต1!X:X)+SUMIF(ผลิต2!$C:$C,'รับ-จ่าย ประจำวัน'!$B525,ผลิต2!X:X)+SUMIF(เส้นแต่งหน้าขนมเค้ก!$C:$C,'รับ-จ่าย ประจำวัน'!$B525,เส้นแต่งหน้าขนมเค้ก!X:X)+SUMIF(แพ็ค!$C:$C,'รับ-จ่าย ประจำวัน'!$B525,แพ็ค!X:X)+SUMIF(ธุรการ!$C:$C,'รับ-จ่าย ประจำวัน'!$B525,ธุรการ!X:X)+SUMIF(เส้นแต่งหน้าขนมปัง!$C:$C,'รับ-จ่าย ประจำวัน'!$B525,เส้นแต่งหน้าขนมปัง!X:X)+SUMIF('วางแผนBC,CJ'!$C:$C,'รับ-จ่าย ประจำวัน'!$B525,'วางแผนBC,CJ'!X:X)+SUMIF(RD!$C:$C,'รับ-จ่าย ประจำวัน'!$B525,RD!X:X)+SUMIF('FG,ออนไล,คัดแยก'!$C:$C,'รับ-จ่าย ประจำวัน'!$B525,'FG,ออนไล,คัดแยก'!X:X)</f>
        <v>0</v>
      </c>
      <c r="BF525" s="16">
        <f>SUMIF(เตรียมส่วนผสม!$C:$C,'รับ-จ่าย ประจำวัน'!$B525,เตรียมส่วนผสม!Y:Y)+SUMIF(กวนไส้!$C:$C,'รับ-จ่าย ประจำวัน'!$B525,กวนไส้!Y:Y)+SUMIF(ผลิต1!$C:$C,'รับ-จ่าย ประจำวัน'!$B525,ผลิต1!Y:Y)+SUMIF(ผลิต2!$C:$C,'รับ-จ่าย ประจำวัน'!$B525,ผลิต2!Y:Y)+SUMIF(เส้นแต่งหน้าขนมเค้ก!$C:$C,'รับ-จ่าย ประจำวัน'!$B525,เส้นแต่งหน้าขนมเค้ก!Y:Y)+SUMIF(แพ็ค!$C:$C,'รับ-จ่าย ประจำวัน'!$B525,แพ็ค!Y:Y)+SUMIF(ธุรการ!$C:$C,'รับ-จ่าย ประจำวัน'!$B525,ธุรการ!Y:Y)+SUMIF(เส้นแต่งหน้าขนมปัง!$C:$C,'รับ-จ่าย ประจำวัน'!$B525,เส้นแต่งหน้าขนมปัง!Y:Y)+SUMIF('วางแผนBC,CJ'!$C:$C,'รับ-จ่าย ประจำวัน'!$B525,'วางแผนBC,CJ'!Y:Y)+SUMIF(RD!$C:$C,'รับ-จ่าย ประจำวัน'!$B525,RD!Y:Y)+SUMIF('FG,ออนไล,คัดแยก'!$C:$C,'รับ-จ่าย ประจำวัน'!$B525,'FG,ออนไล,คัดแยก'!Y:Y)</f>
        <v>0</v>
      </c>
      <c r="BG525" s="16">
        <f>SUMIF(เตรียมส่วนผสม!$C:$C,'รับ-จ่าย ประจำวัน'!$B525,เตรียมส่วนผสม!Z:Z)+SUMIF(กวนไส้!$C:$C,'รับ-จ่าย ประจำวัน'!$B525,กวนไส้!Z:Z)+SUMIF(ผลิต1!$C:$C,'รับ-จ่าย ประจำวัน'!$B525,ผลิต1!Z:Z)+SUMIF(ผลิต2!$C:$C,'รับ-จ่าย ประจำวัน'!$B525,ผลิต2!Z:Z)+SUMIF(เส้นแต่งหน้าขนมเค้ก!$C:$C,'รับ-จ่าย ประจำวัน'!$B525,เส้นแต่งหน้าขนมเค้ก!Z:Z)+SUMIF(แพ็ค!$C:$C,'รับ-จ่าย ประจำวัน'!$B525,แพ็ค!Z:Z)+SUMIF(ธุรการ!$C:$C,'รับ-จ่าย ประจำวัน'!$B525,ธุรการ!Z:Z)+SUMIF(เส้นแต่งหน้าขนมปัง!$C:$C,'รับ-จ่าย ประจำวัน'!$B525,เส้นแต่งหน้าขนมปัง!Z:Z)+SUMIF('วางแผนBC,CJ'!$C:$C,'รับ-จ่าย ประจำวัน'!$B525,'วางแผนBC,CJ'!Z:Z)+SUMIF(RD!$C:$C,'รับ-จ่าย ประจำวัน'!$B525,RD!Z:Z)+SUMIF('FG,ออนไล,คัดแยก'!$C:$C,'รับ-จ่าย ประจำวัน'!$B525,'FG,ออนไล,คัดแยก'!Z:Z)</f>
        <v>0</v>
      </c>
      <c r="BH525" s="16">
        <f>SUMIF(เตรียมส่วนผสม!$C:$C,'รับ-จ่าย ประจำวัน'!$B525,เตรียมส่วนผสม!AA:AA)+SUMIF(กวนไส้!$C:$C,'รับ-จ่าย ประจำวัน'!$B525,กวนไส้!AA:AA)+SUMIF(ผลิต1!$C:$C,'รับ-จ่าย ประจำวัน'!$B525,ผลิต1!AA:AA)+SUMIF(ผลิต2!$C:$C,'รับ-จ่าย ประจำวัน'!$B525,ผลิต2!AA:AA)+SUMIF(เส้นแต่งหน้าขนมเค้ก!$C:$C,'รับ-จ่าย ประจำวัน'!$B525,เส้นแต่งหน้าขนมเค้ก!AA:AA)+SUMIF(แพ็ค!$C:$C,'รับ-จ่าย ประจำวัน'!$B525,แพ็ค!AA:AA)+SUMIF(ธุรการ!$C:$C,'รับ-จ่าย ประจำวัน'!$B525,ธุรการ!AA:AA)+SUMIF(เส้นแต่งหน้าขนมปัง!$C:$C,'รับ-จ่าย ประจำวัน'!$B525,เส้นแต่งหน้าขนมปัง!AA:AA)+SUMIF('วางแผนBC,CJ'!$C:$C,'รับ-จ่าย ประจำวัน'!$B525,'วางแผนBC,CJ'!AA:AA)+SUMIF(RD!$C:$C,'รับ-จ่าย ประจำวัน'!$B525,RD!AA:AA)+SUMIF('FG,ออนไล,คัดแยก'!$C:$C,'รับ-จ่าย ประจำวัน'!$B525,'FG,ออนไล,คัดแยก'!AA:AA)</f>
        <v>0</v>
      </c>
      <c r="BI525" s="16">
        <f>SUMIF(เตรียมส่วนผสม!$C:$C,'รับ-จ่าย ประจำวัน'!$B525,เตรียมส่วนผสม!AB:AB)+SUMIF(กวนไส้!$C:$C,'รับ-จ่าย ประจำวัน'!$B525,กวนไส้!AB:AB)+SUMIF(ผลิต1!$C:$C,'รับ-จ่าย ประจำวัน'!$B525,ผลิต1!AB:AB)+SUMIF(ผลิต2!$C:$C,'รับ-จ่าย ประจำวัน'!$B525,ผลิต2!AB:AB)+SUMIF(เส้นแต่งหน้าขนมเค้ก!$C:$C,'รับ-จ่าย ประจำวัน'!$B525,เส้นแต่งหน้าขนมเค้ก!AB:AB)+SUMIF(แพ็ค!$C:$C,'รับ-จ่าย ประจำวัน'!$B525,แพ็ค!AB:AB)+SUMIF(ธุรการ!$C:$C,'รับ-จ่าย ประจำวัน'!$B525,ธุรการ!AB:AB)+SUMIF(เส้นแต่งหน้าขนมปัง!$C:$C,'รับ-จ่าย ประจำวัน'!$B525,เส้นแต่งหน้าขนมปัง!AB:AB)+SUMIF('วางแผนBC,CJ'!$C:$C,'รับ-จ่าย ประจำวัน'!$B525,'วางแผนBC,CJ'!AB:AB)+SUMIF(RD!$C:$C,'รับ-จ่าย ประจำวัน'!$B525,RD!AB:AB)+SUMIF('FG,ออนไล,คัดแยก'!$C:$C,'รับ-จ่าย ประจำวัน'!$B525,'FG,ออนไล,คัดแยก'!AB:AB)</f>
        <v>0</v>
      </c>
      <c r="BJ525" s="16">
        <f>SUMIF(เตรียมส่วนผสม!$C:$C,'รับ-จ่าย ประจำวัน'!$B525,เตรียมส่วนผสม!AC:AC)+SUMIF(กวนไส้!$C:$C,'รับ-จ่าย ประจำวัน'!$B525,กวนไส้!AC:AC)+SUMIF(ผลิต1!$C:$C,'รับ-จ่าย ประจำวัน'!$B525,ผลิต1!AC:AC)+SUMIF(ผลิต2!$C:$C,'รับ-จ่าย ประจำวัน'!$B525,ผลิต2!AC:AC)+SUMIF(เส้นแต่งหน้าขนมเค้ก!$C:$C,'รับ-จ่าย ประจำวัน'!$B525,เส้นแต่งหน้าขนมเค้ก!AC:AC)+SUMIF(แพ็ค!$C:$C,'รับ-จ่าย ประจำวัน'!$B525,แพ็ค!AC:AC)+SUMIF(ธุรการ!$C:$C,'รับ-จ่าย ประจำวัน'!$B525,ธุรการ!AC:AC)+SUMIF(เส้นแต่งหน้าขนมปัง!$C:$C,'รับ-จ่าย ประจำวัน'!$B525,เส้นแต่งหน้าขนมปัง!AC:AC)+SUMIF('วางแผนBC,CJ'!$C:$C,'รับ-จ่าย ประจำวัน'!$B525,'วางแผนBC,CJ'!AC:AC)+SUMIF(RD!$C:$C,'รับ-จ่าย ประจำวัน'!$B525,RD!AC:AC)+SUMIF('FG,ออนไล,คัดแยก'!$C:$C,'รับ-จ่าย ประจำวัน'!$B525,'FG,ออนไล,คัดแยก'!AC:AC)</f>
        <v>0</v>
      </c>
      <c r="BK525" s="16">
        <f>SUMIF(เตรียมส่วนผสม!$C:$C,'รับ-จ่าย ประจำวัน'!$B525,เตรียมส่วนผสม!AD:AD)+SUMIF(กวนไส้!$C:$C,'รับ-จ่าย ประจำวัน'!$B525,กวนไส้!AD:AD)+SUMIF(ผลิต1!$C:$C,'รับ-จ่าย ประจำวัน'!$B525,ผลิต1!AD:AD)+SUMIF(ผลิต2!$C:$C,'รับ-จ่าย ประจำวัน'!$B525,ผลิต2!AD:AD)+SUMIF(เส้นแต่งหน้าขนมเค้ก!$C:$C,'รับ-จ่าย ประจำวัน'!$B525,เส้นแต่งหน้าขนมเค้ก!AD:AD)+SUMIF(แพ็ค!$C:$C,'รับ-จ่าย ประจำวัน'!$B525,แพ็ค!AD:AD)+SUMIF(ธุรการ!$C:$C,'รับ-จ่าย ประจำวัน'!$B525,ธุรการ!AD:AD)+SUMIF(เส้นแต่งหน้าขนมปัง!$C:$C,'รับ-จ่าย ประจำวัน'!$B525,เส้นแต่งหน้าขนมปัง!AD:AD)+SUMIF('วางแผนBC,CJ'!$C:$C,'รับ-จ่าย ประจำวัน'!$B525,'วางแผนBC,CJ'!AD:AD)+SUMIF(RD!$C:$C,'รับ-จ่าย ประจำวัน'!$B525,RD!AD:AD)+SUMIF('FG,ออนไล,คัดแยก'!$C:$C,'รับ-จ่าย ประจำวัน'!$B525,'FG,ออนไล,คัดแยก'!AD:AD)</f>
        <v>0</v>
      </c>
      <c r="BL525" s="16">
        <f>SUMIF(เตรียมส่วนผสม!$C:$C,'รับ-จ่าย ประจำวัน'!$B525,เตรียมส่วนผสม!AE:AE)+SUMIF(กวนไส้!$C:$C,'รับ-จ่าย ประจำวัน'!$B525,กวนไส้!AE:AE)+SUMIF(ผลิต1!$C:$C,'รับ-จ่าย ประจำวัน'!$B525,ผลิต1!AE:AE)+SUMIF(ผลิต2!$C:$C,'รับ-จ่าย ประจำวัน'!$B525,ผลิต2!AE:AE)+SUMIF(เส้นแต่งหน้าขนมเค้ก!$C:$C,'รับ-จ่าย ประจำวัน'!$B525,เส้นแต่งหน้าขนมเค้ก!AE:AE)+SUMIF(แพ็ค!$C:$C,'รับ-จ่าย ประจำวัน'!$B525,แพ็ค!AE:AE)+SUMIF(ธุรการ!$C:$C,'รับ-จ่าย ประจำวัน'!$B525,ธุรการ!AE:AE)+SUMIF(เส้นแต่งหน้าขนมปัง!$C:$C,'รับ-จ่าย ประจำวัน'!$B525,เส้นแต่งหน้าขนมปัง!AE:AE)+SUMIF('วางแผนBC,CJ'!$C:$C,'รับ-จ่าย ประจำวัน'!$B525,'วางแผนBC,CJ'!AE:AE)+SUMIF(RD!$C:$C,'รับ-จ่าย ประจำวัน'!$B525,RD!AE:AE)+SUMIF('FG,ออนไล,คัดแยก'!$C:$C,'รับ-จ่าย ประจำวัน'!$B525,'FG,ออนไล,คัดแยก'!AE:AE)</f>
        <v>0</v>
      </c>
      <c r="BM525" s="16">
        <f>SUMIF(เตรียมส่วนผสม!$C:$C,'รับ-จ่าย ประจำวัน'!$B525,เตรียมส่วนผสม!AF:AF)+SUMIF(กวนไส้!$C:$C,'รับ-จ่าย ประจำวัน'!$B525,กวนไส้!AF:AF)+SUMIF(ผลิต1!$C:$C,'รับ-จ่าย ประจำวัน'!$B525,ผลิต1!AF:AF)+SUMIF(ผลิต2!$C:$C,'รับ-จ่าย ประจำวัน'!$B525,ผลิต2!AF:AF)+SUMIF(เส้นแต่งหน้าขนมเค้ก!$C:$C,'รับ-จ่าย ประจำวัน'!$B525,เส้นแต่งหน้าขนมเค้ก!AF:AF)+SUMIF(แพ็ค!$C:$C,'รับ-จ่าย ประจำวัน'!$B525,แพ็ค!AF:AF)+SUMIF(ธุรการ!$C:$C,'รับ-จ่าย ประจำวัน'!$B525,ธุรการ!AF:AF)+SUMIF(เส้นแต่งหน้าขนมปัง!$C:$C,'รับ-จ่าย ประจำวัน'!$B525,เส้นแต่งหน้าขนมปัง!AF:AF)+SUMIF('วางแผนBC,CJ'!$C:$C,'รับ-จ่าย ประจำวัน'!$B525,'วางแผนBC,CJ'!AF:AF)+SUMIF(RD!$C:$C,'รับ-จ่าย ประจำวัน'!$B525,RD!AF:AF)+SUMIF('FG,ออนไล,คัดแยก'!$C:$C,'รับ-จ่าย ประจำวัน'!$B525,'FG,ออนไล,คัดแยก'!AF:AF)</f>
        <v>0</v>
      </c>
      <c r="BN525" s="16">
        <f>SUMIF(เตรียมส่วนผสม!$C:$C,'รับ-จ่าย ประจำวัน'!$B525,เตรียมส่วนผสม!AG:AG)+SUMIF(กวนไส้!$C:$C,'รับ-จ่าย ประจำวัน'!$B525,กวนไส้!AG:AG)+SUMIF(ผลิต1!$C:$C,'รับ-จ่าย ประจำวัน'!$B525,ผลิต1!AG:AG)+SUMIF(ผลิต2!$C:$C,'รับ-จ่าย ประจำวัน'!$B525,ผลิต2!AG:AG)+SUMIF(เส้นแต่งหน้าขนมเค้ก!$C:$C,'รับ-จ่าย ประจำวัน'!$B525,เส้นแต่งหน้าขนมเค้ก!AG:AG)+SUMIF(แพ็ค!$C:$C,'รับ-จ่าย ประจำวัน'!$B525,แพ็ค!AG:AG)+SUMIF(ธุรการ!$C:$C,'รับ-จ่าย ประจำวัน'!$B525,ธุรการ!AG:AG)+SUMIF(เส้นแต่งหน้าขนมปัง!$C:$C,'รับ-จ่าย ประจำวัน'!$B525,เส้นแต่งหน้าขนมปัง!AG:AG)+SUMIF('วางแผนBC,CJ'!$C:$C,'รับ-จ่าย ประจำวัน'!$B525,'วางแผนBC,CJ'!AG:AG)+SUMIF(RD!$C:$C,'รับ-จ่าย ประจำวัน'!$B525,RD!AG:AG)+SUMIF('FG,ออนไล,คัดแยก'!$C:$C,'รับ-จ่าย ประจำวัน'!$B525,'FG,ออนไล,คัดแยก'!AG:AG)</f>
        <v>0</v>
      </c>
      <c r="BO525" s="16">
        <f>SUMIF(เตรียมส่วนผสม!$C:$C,'รับ-จ่าย ประจำวัน'!$B525,เตรียมส่วนผสม!AH:AH)+SUMIF(กวนไส้!$C:$C,'รับ-จ่าย ประจำวัน'!$B525,กวนไส้!AH:AH)+SUMIF(ผลิต1!$C:$C,'รับ-จ่าย ประจำวัน'!$B525,ผลิต1!AH:AH)+SUMIF(ผลิต2!$C:$C,'รับ-จ่าย ประจำวัน'!$B525,ผลิต2!AH:AH)+SUMIF(เส้นแต่งหน้าขนมเค้ก!$C:$C,'รับ-จ่าย ประจำวัน'!$B525,เส้นแต่งหน้าขนมเค้ก!AH:AH)+SUMIF(แพ็ค!$C:$C,'รับ-จ่าย ประจำวัน'!$B525,แพ็ค!AH:AH)+SUMIF(ธุรการ!$C:$C,'รับ-จ่าย ประจำวัน'!$B525,ธุรการ!AH:AH)+SUMIF(เส้นแต่งหน้าขนมปัง!$C:$C,'รับ-จ่าย ประจำวัน'!$B525,เส้นแต่งหน้าขนมปัง!AH:AH)+SUMIF('วางแผนBC,CJ'!$C:$C,'รับ-จ่าย ประจำวัน'!$B525,'วางแผนBC,CJ'!AH:AH)+SUMIF(RD!$C:$C,'รับ-จ่าย ประจำวัน'!$B525,RD!AH:AH)+SUMIF('FG,ออนไล,คัดแยก'!$C:$C,'รับ-จ่าย ประจำวัน'!$B525,'FG,ออนไล,คัดแยก'!AH:AH)</f>
        <v>0</v>
      </c>
      <c r="BP525" s="16">
        <f>SUMIF(เตรียมส่วนผสม!$C:$C,'รับ-จ่าย ประจำวัน'!$B525,เตรียมส่วนผสม!AI:AI)+SUMIF(กวนไส้!$C:$C,'รับ-จ่าย ประจำวัน'!$B525,กวนไส้!AI:AI)+SUMIF(ผลิต1!$C:$C,'รับ-จ่าย ประจำวัน'!$B525,ผลิต1!AI:AI)+SUMIF(ผลิต2!$C:$C,'รับ-จ่าย ประจำวัน'!$B525,ผลิต2!AI:AI)+SUMIF(เส้นแต่งหน้าขนมเค้ก!$C:$C,'รับ-จ่าย ประจำวัน'!$B525,เส้นแต่งหน้าขนมเค้ก!AI:AI)+SUMIF(แพ็ค!$C:$C,'รับ-จ่าย ประจำวัน'!$B525,แพ็ค!AI:AI)+SUMIF(ธุรการ!$C:$C,'รับ-จ่าย ประจำวัน'!$B525,ธุรการ!AI:AI)+SUMIF(เส้นแต่งหน้าขนมปัง!$C:$C,'รับ-จ่าย ประจำวัน'!$B525,เส้นแต่งหน้าขนมปัง!AI:AI)+SUMIF('วางแผนBC,CJ'!$C:$C,'รับ-จ่าย ประจำวัน'!$B525,'วางแผนBC,CJ'!AI:AI)+SUMIF(RD!$C:$C,'รับ-จ่าย ประจำวัน'!$B525,RD!AI:AI)+SUMIF('FG,ออนไล,คัดแยก'!$C:$C,'รับ-จ่าย ประจำวัน'!$B525,'FG,ออนไล,คัดแยก'!AI:AI)</f>
        <v>0</v>
      </c>
      <c r="BQ525" s="16">
        <f>SUMIF(เตรียมส่วนผสม!$C:$C,'รับ-จ่าย ประจำวัน'!$B525,เตรียมส่วนผสม!AJ:AJ)+SUMIF(กวนไส้!$C:$C,'รับ-จ่าย ประจำวัน'!$B525,กวนไส้!AJ:AJ)+SUMIF(ผลิต1!$C:$C,'รับ-จ่าย ประจำวัน'!$B525,ผลิต1!AJ:AJ)+SUMIF(ผลิต2!$C:$C,'รับ-จ่าย ประจำวัน'!$B525,ผลิต2!AJ:AJ)+SUMIF(เส้นแต่งหน้าขนมเค้ก!$C:$C,'รับ-จ่าย ประจำวัน'!$B525,เส้นแต่งหน้าขนมเค้ก!AJ:AJ)+SUMIF(แพ็ค!$C:$C,'รับ-จ่าย ประจำวัน'!$B525,แพ็ค!AJ:AJ)+SUMIF(ธุรการ!$C:$C,'รับ-จ่าย ประจำวัน'!$B525,ธุรการ!AJ:AJ)+SUMIF(เส้นแต่งหน้าขนมปัง!$C:$C,'รับ-จ่าย ประจำวัน'!$B525,เส้นแต่งหน้าขนมปัง!AJ:AJ)+SUMIF('วางแผนBC,CJ'!$C:$C,'รับ-จ่าย ประจำวัน'!$B525,'วางแผนBC,CJ'!AJ:AJ)+SUMIF(RD!$C:$C,'รับ-จ่าย ประจำวัน'!$B525,RD!AJ:AJ)+SUMIF('FG,ออนไล,คัดแยก'!$C:$C,'รับ-จ่าย ประจำวัน'!$B525,'FG,ออนไล,คัดแยก'!AJ:AJ)</f>
        <v>0</v>
      </c>
      <c r="BR525" s="16">
        <f>SUMIF(เตรียมส่วนผสม!$C:$C,'รับ-จ่าย ประจำวัน'!$B525,เตรียมส่วนผสม!AK:AK)+SUMIF(กวนไส้!$C:$C,'รับ-จ่าย ประจำวัน'!$B525,กวนไส้!AK:AK)+SUMIF(ผลิต1!$C:$C,'รับ-จ่าย ประจำวัน'!$B525,ผลิต1!AK:AK)+SUMIF(ผลิต2!$C:$C,'รับ-จ่าย ประจำวัน'!$B525,ผลิต2!AK:AK)+SUMIF(เส้นแต่งหน้าขนมเค้ก!$C:$C,'รับ-จ่าย ประจำวัน'!$B525,เส้นแต่งหน้าขนมเค้ก!AK:AK)+SUMIF(แพ็ค!$C:$C,'รับ-จ่าย ประจำวัน'!$B525,แพ็ค!AK:AK)+SUMIF(ธุรการ!$C:$C,'รับ-จ่าย ประจำวัน'!$B525,ธุรการ!AK:AK)+SUMIF(เส้นแต่งหน้าขนมปัง!$C:$C,'รับ-จ่าย ประจำวัน'!$B525,เส้นแต่งหน้าขนมปัง!AK:AK)+SUMIF('วางแผนBC,CJ'!$C:$C,'รับ-จ่าย ประจำวัน'!$B525,'วางแผนBC,CJ'!AK:AK)+SUMIF(RD!$C:$C,'รับ-จ่าย ประจำวัน'!$B525,RD!AK:AK)+SUMIF('FG,ออนไล,คัดแยก'!$C:$C,'รับ-จ่าย ประจำวัน'!$B525,'FG,ออนไล,คัดแยก'!AK:AK)</f>
        <v>0</v>
      </c>
      <c r="BS525" s="16">
        <f>SUMIF(เตรียมส่วนผสม!$C:$C,'รับ-จ่าย ประจำวัน'!$B525,เตรียมส่วนผสม!AL:AL)+SUMIF(กวนไส้!$C:$C,'รับ-จ่าย ประจำวัน'!$B525,กวนไส้!AL:AL)+SUMIF(ผลิต1!$C:$C,'รับ-จ่าย ประจำวัน'!$B525,ผลิต1!AL:AL)+SUMIF(ผลิต2!$C:$C,'รับ-จ่าย ประจำวัน'!$B525,ผลิต2!AL:AL)+SUMIF(เส้นแต่งหน้าขนมเค้ก!$C:$C,'รับ-จ่าย ประจำวัน'!$B525,เส้นแต่งหน้าขนมเค้ก!AL:AL)+SUMIF(แพ็ค!$C:$C,'รับ-จ่าย ประจำวัน'!$B525,แพ็ค!AL:AL)+SUMIF(ธุรการ!$C:$C,'รับ-จ่าย ประจำวัน'!$B525,ธุรการ!AL:AL)+SUMIF(เส้นแต่งหน้าขนมปัง!$C:$C,'รับ-จ่าย ประจำวัน'!$B525,เส้นแต่งหน้าขนมปัง!AL:AL)+SUMIF('วางแผนBC,CJ'!$C:$C,'รับ-จ่าย ประจำวัน'!$B525,'วางแผนBC,CJ'!AL:AL)+SUMIF(RD!$C:$C,'รับ-จ่าย ประจำวัน'!$B525,RD!AL:AL)+SUMIF('FG,ออนไล,คัดแยก'!$C:$C,'รับ-จ่าย ประจำวัน'!$B525,'FG,ออนไล,คัดแยก'!AL:AL)</f>
        <v>0</v>
      </c>
      <c r="BT525" s="18">
        <f t="shared" si="115"/>
        <v>0</v>
      </c>
      <c r="BU525" s="116"/>
      <c r="BV525" s="146">
        <f t="shared" si="116"/>
        <v>238</v>
      </c>
      <c r="BW525" s="183">
        <v>30</v>
      </c>
      <c r="BX525" s="172">
        <f t="shared" si="114"/>
        <v>0</v>
      </c>
      <c r="BY525" s="188" t="e">
        <f t="shared" si="112"/>
        <v>#DIV/0!</v>
      </c>
      <c r="BZ525" s="180" t="e">
        <f t="shared" ca="1" si="117"/>
        <v>#DIV/0!</v>
      </c>
      <c r="CA525" s="93"/>
      <c r="CB525" s="93"/>
      <c r="CC525" s="93"/>
      <c r="CD525" s="93"/>
      <c r="CE525" s="93"/>
      <c r="CF525" s="93"/>
      <c r="CG525" s="93"/>
      <c r="CH525" s="93"/>
      <c r="CI525" s="93"/>
      <c r="CJ525" s="97"/>
      <c r="CK525" s="9">
        <f t="shared" si="113"/>
        <v>238</v>
      </c>
    </row>
    <row r="526" spans="1:89" hidden="1" x14ac:dyDescent="0.5">
      <c r="A526" s="149"/>
      <c r="B526" s="34">
        <v>1023401043</v>
      </c>
      <c r="C526" s="149" t="s">
        <v>1769</v>
      </c>
      <c r="D526" s="141" t="s">
        <v>91</v>
      </c>
      <c r="E526" s="25"/>
      <c r="F526" s="132"/>
      <c r="G526" s="25"/>
      <c r="H526" s="12">
        <v>0</v>
      </c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11"/>
      <c r="AF526" s="11"/>
      <c r="AG526" s="11"/>
      <c r="AH526" s="11"/>
      <c r="AI526" s="25"/>
      <c r="AJ526" s="25"/>
      <c r="AK526" s="25"/>
      <c r="AL526" s="25"/>
      <c r="AM526" s="25"/>
      <c r="AN526" s="15">
        <f t="shared" si="118"/>
        <v>0</v>
      </c>
      <c r="AO526" s="16">
        <f>SUMIF(เตรียมส่วนผสม!$C:$C,'รับ-จ่าย ประจำวัน'!$B526,เตรียมส่วนผสม!H:H)+SUMIF(กวนไส้!$C:$C,'รับ-จ่าย ประจำวัน'!$B526,กวนไส้!H:H)+SUMIF(ผลิต1!$C:$C,'รับ-จ่าย ประจำวัน'!$B526,ผลิต1!H:H)+SUMIF(ผลิต2!$C:$C,'รับ-จ่าย ประจำวัน'!$B526,ผลิต2!H:H)+SUMIF(เส้นแต่งหน้าขนมเค้ก!$C:$C,'รับ-จ่าย ประจำวัน'!$B526,เส้นแต่งหน้าขนมเค้ก!H:H)+SUMIF(แพ็ค!$C:$C,'รับ-จ่าย ประจำวัน'!$B526,แพ็ค!H:H)+SUMIF(ธุรการ!$C:$C,'รับ-จ่าย ประจำวัน'!$B526,ธุรการ!H:H)+SUMIF(เส้นแต่งหน้าขนมปัง!$C:$C,'รับ-จ่าย ประจำวัน'!$B526,เส้นแต่งหน้าขนมปัง!H:H)+SUMIF('วางแผนBC,CJ'!$C:$C,'รับ-จ่าย ประจำวัน'!$B526,'วางแผนBC,CJ'!H:H)+SUMIF(RD!$C:$C,'รับ-จ่าย ประจำวัน'!$B526,RD!H:H)+SUMIF('FG,ออนไล,คัดแยก'!$C:$C,'รับ-จ่าย ประจำวัน'!$B526,'FG,ออนไล,คัดแยก'!H:H)</f>
        <v>0</v>
      </c>
      <c r="AP526" s="16">
        <f>SUMIF(เตรียมส่วนผสม!$C:$C,'รับ-จ่าย ประจำวัน'!$B526,เตรียมส่วนผสม!I:I)+SUMIF(กวนไส้!$C:$C,'รับ-จ่าย ประจำวัน'!$B526,กวนไส้!I:I)+SUMIF(ผลิต1!$C:$C,'รับ-จ่าย ประจำวัน'!$B526,ผลิต1!I:I)+SUMIF(ผลิต2!$C:$C,'รับ-จ่าย ประจำวัน'!$B526,ผลิต2!I:I)+SUMIF(เส้นแต่งหน้าขนมเค้ก!$C:$C,'รับ-จ่าย ประจำวัน'!$B526,เส้นแต่งหน้าขนมเค้ก!I:I)+SUMIF(แพ็ค!$C:$C,'รับ-จ่าย ประจำวัน'!$B526,แพ็ค!I:I)+SUMIF(ธุรการ!$C:$C,'รับ-จ่าย ประจำวัน'!$B526,ธุรการ!I:I)+SUMIF(เส้นแต่งหน้าขนมปัง!$C:$C,'รับ-จ่าย ประจำวัน'!$B526,เส้นแต่งหน้าขนมปัง!I:I)+SUMIF('วางแผนBC,CJ'!$C:$C,'รับ-จ่าย ประจำวัน'!$B526,'วางแผนBC,CJ'!I:I)+SUMIF(RD!$C:$C,'รับ-จ่าย ประจำวัน'!$B526,RD!I:I)+SUMIF('FG,ออนไล,คัดแยก'!$C:$C,'รับ-จ่าย ประจำวัน'!$B526,'FG,ออนไล,คัดแยก'!I:I)</f>
        <v>0</v>
      </c>
      <c r="AQ526" s="16">
        <f>SUMIF(เตรียมส่วนผสม!$C:$C,'รับ-จ่าย ประจำวัน'!$B526,เตรียมส่วนผสม!J:J)+SUMIF(กวนไส้!$C:$C,'รับ-จ่าย ประจำวัน'!$B526,กวนไส้!J:J)+SUMIF(ผลิต1!$C:$C,'รับ-จ่าย ประจำวัน'!$B526,ผลิต1!J:J)+SUMIF(ผลิต2!$C:$C,'รับ-จ่าย ประจำวัน'!$B526,ผลิต2!J:J)+SUMIF(เส้นแต่งหน้าขนมเค้ก!$C:$C,'รับ-จ่าย ประจำวัน'!$B526,เส้นแต่งหน้าขนมเค้ก!J:J)+SUMIF(แพ็ค!$C:$C,'รับ-จ่าย ประจำวัน'!$B526,แพ็ค!J:J)+SUMIF(ธุรการ!$C:$C,'รับ-จ่าย ประจำวัน'!$B526,ธุรการ!J:J)+SUMIF(เส้นแต่งหน้าขนมปัง!$C:$C,'รับ-จ่าย ประจำวัน'!$B526,เส้นแต่งหน้าขนมปัง!J:J)+SUMIF('วางแผนBC,CJ'!$C:$C,'รับ-จ่าย ประจำวัน'!$B526,'วางแผนBC,CJ'!J:J)+SUMIF(RD!$C:$C,'รับ-จ่าย ประจำวัน'!$B526,RD!J:J)+SUMIF('FG,ออนไล,คัดแยก'!$C:$C,'รับ-จ่าย ประจำวัน'!$B526,'FG,ออนไล,คัดแยก'!J:J)</f>
        <v>0</v>
      </c>
      <c r="AR526" s="16">
        <f>SUMIF(เตรียมส่วนผสม!$C:$C,'รับ-จ่าย ประจำวัน'!$B526,เตรียมส่วนผสม!K:K)+SUMIF(กวนไส้!$C:$C,'รับ-จ่าย ประจำวัน'!$B526,กวนไส้!K:K)+SUMIF(ผลิต1!$C:$C,'รับ-จ่าย ประจำวัน'!$B526,ผลิต1!K:K)+SUMIF(ผลิต2!$C:$C,'รับ-จ่าย ประจำวัน'!$B526,ผลิต2!K:K)+SUMIF(เส้นแต่งหน้าขนมเค้ก!$C:$C,'รับ-จ่าย ประจำวัน'!$B526,เส้นแต่งหน้าขนมเค้ก!K:K)+SUMIF(แพ็ค!$C:$C,'รับ-จ่าย ประจำวัน'!$B526,แพ็ค!K:K)+SUMIF(ธุรการ!$C:$C,'รับ-จ่าย ประจำวัน'!$B526,ธุรการ!K:K)+SUMIF(เส้นแต่งหน้าขนมปัง!$C:$C,'รับ-จ่าย ประจำวัน'!$B526,เส้นแต่งหน้าขนมปัง!K:K)+SUMIF('วางแผนBC,CJ'!$C:$C,'รับ-จ่าย ประจำวัน'!$B526,'วางแผนBC,CJ'!K:K)+SUMIF(RD!$C:$C,'รับ-จ่าย ประจำวัน'!$B526,RD!K:K)+SUMIF('FG,ออนไล,คัดแยก'!$C:$C,'รับ-จ่าย ประจำวัน'!$B526,'FG,ออนไล,คัดแยก'!K:K)</f>
        <v>0</v>
      </c>
      <c r="AS526" s="16">
        <f>SUMIF(เตรียมส่วนผสม!$C:$C,'รับ-จ่าย ประจำวัน'!$B526,เตรียมส่วนผสม!L:L)+SUMIF(กวนไส้!$C:$C,'รับ-จ่าย ประจำวัน'!$B526,กวนไส้!L:L)+SUMIF(ผลิต1!$C:$C,'รับ-จ่าย ประจำวัน'!$B526,ผลิต1!L:L)+SUMIF(ผลิต2!$C:$C,'รับ-จ่าย ประจำวัน'!$B526,ผลิต2!L:L)+SUMIF(เส้นแต่งหน้าขนมเค้ก!$C:$C,'รับ-จ่าย ประจำวัน'!$B526,เส้นแต่งหน้าขนมเค้ก!L:L)+SUMIF(แพ็ค!$C:$C,'รับ-จ่าย ประจำวัน'!$B526,แพ็ค!L:L)+SUMIF(ธุรการ!$C:$C,'รับ-จ่าย ประจำวัน'!$B526,ธุรการ!L:L)+SUMIF(เส้นแต่งหน้าขนมปัง!$C:$C,'รับ-จ่าย ประจำวัน'!$B526,เส้นแต่งหน้าขนมปัง!L:L)+SUMIF('วางแผนBC,CJ'!$C:$C,'รับ-จ่าย ประจำวัน'!$B526,'วางแผนBC,CJ'!L:L)+SUMIF(RD!$C:$C,'รับ-จ่าย ประจำวัน'!$B526,RD!L:L)+SUMIF('FG,ออนไล,คัดแยก'!$C:$C,'รับ-จ่าย ประจำวัน'!$B526,'FG,ออนไล,คัดแยก'!L:L)</f>
        <v>0</v>
      </c>
      <c r="AT526" s="16">
        <f>SUMIF(เตรียมส่วนผสม!$C:$C,'รับ-จ่าย ประจำวัน'!$B526,เตรียมส่วนผสม!M:M)+SUMIF(กวนไส้!$C:$C,'รับ-จ่าย ประจำวัน'!$B526,กวนไส้!M:M)+SUMIF(ผลิต1!$C:$C,'รับ-จ่าย ประจำวัน'!$B526,ผลิต1!M:M)+SUMIF(ผลิต2!$C:$C,'รับ-จ่าย ประจำวัน'!$B526,ผลิต2!M:M)+SUMIF(เส้นแต่งหน้าขนมเค้ก!$C:$C,'รับ-จ่าย ประจำวัน'!$B526,เส้นแต่งหน้าขนมเค้ก!M:M)+SUMIF(แพ็ค!$C:$C,'รับ-จ่าย ประจำวัน'!$B526,แพ็ค!M:M)+SUMIF(ธุรการ!$C:$C,'รับ-จ่าย ประจำวัน'!$B526,ธุรการ!M:M)+SUMIF(เส้นแต่งหน้าขนมปัง!$C:$C,'รับ-จ่าย ประจำวัน'!$B526,เส้นแต่งหน้าขนมปัง!M:M)+SUMIF('วางแผนBC,CJ'!$C:$C,'รับ-จ่าย ประจำวัน'!$B526,'วางแผนBC,CJ'!M:M)+SUMIF(RD!$C:$C,'รับ-จ่าย ประจำวัน'!$B526,RD!M:M)+SUMIF('FG,ออนไล,คัดแยก'!$C:$C,'รับ-จ่าย ประจำวัน'!$B526,'FG,ออนไล,คัดแยก'!M:M)</f>
        <v>0</v>
      </c>
      <c r="AU526" s="16">
        <f>SUMIF(เตรียมส่วนผสม!$C:$C,'รับ-จ่าย ประจำวัน'!$B526,เตรียมส่วนผสม!N:N)+SUMIF(กวนไส้!$C:$C,'รับ-จ่าย ประจำวัน'!$B526,กวนไส้!N:N)+SUMIF(ผลิต1!$C:$C,'รับ-จ่าย ประจำวัน'!$B526,ผลิต1!N:N)+SUMIF(ผลิต2!$C:$C,'รับ-จ่าย ประจำวัน'!$B526,ผลิต2!N:N)+SUMIF(เส้นแต่งหน้าขนมเค้ก!$C:$C,'รับ-จ่าย ประจำวัน'!$B526,เส้นแต่งหน้าขนมเค้ก!N:N)+SUMIF(แพ็ค!$C:$C,'รับ-จ่าย ประจำวัน'!$B526,แพ็ค!N:N)+SUMIF(ธุรการ!$C:$C,'รับ-จ่าย ประจำวัน'!$B526,ธุรการ!N:N)+SUMIF(เส้นแต่งหน้าขนมปัง!$C:$C,'รับ-จ่าย ประจำวัน'!$B526,เส้นแต่งหน้าขนมปัง!N:N)+SUMIF('วางแผนBC,CJ'!$C:$C,'รับ-จ่าย ประจำวัน'!$B526,'วางแผนBC,CJ'!N:N)+SUMIF(RD!$C:$C,'รับ-จ่าย ประจำวัน'!$B526,RD!N:N)+SUMIF('FG,ออนไล,คัดแยก'!$C:$C,'รับ-จ่าย ประจำวัน'!$B526,'FG,ออนไล,คัดแยก'!N:N)</f>
        <v>0</v>
      </c>
      <c r="AV526" s="16">
        <f>SUMIF(เตรียมส่วนผสม!$C:$C,'รับ-จ่าย ประจำวัน'!$B526,เตรียมส่วนผสม!O:O)+SUMIF(กวนไส้!$C:$C,'รับ-จ่าย ประจำวัน'!$B526,กวนไส้!O:O)+SUMIF(ผลิต1!$C:$C,'รับ-จ่าย ประจำวัน'!$B526,ผลิต1!O:O)+SUMIF(ผลิต2!$C:$C,'รับ-จ่าย ประจำวัน'!$B526,ผลิต2!O:O)+SUMIF(เส้นแต่งหน้าขนมเค้ก!$C:$C,'รับ-จ่าย ประจำวัน'!$B526,เส้นแต่งหน้าขนมเค้ก!O:O)+SUMIF(แพ็ค!$C:$C,'รับ-จ่าย ประจำวัน'!$B526,แพ็ค!O:O)+SUMIF(ธุรการ!$C:$C,'รับ-จ่าย ประจำวัน'!$B526,ธุรการ!O:O)+SUMIF(เส้นแต่งหน้าขนมปัง!$C:$C,'รับ-จ่าย ประจำวัน'!$B526,เส้นแต่งหน้าขนมปัง!O:O)+SUMIF('วางแผนBC,CJ'!$C:$C,'รับ-จ่าย ประจำวัน'!$B526,'วางแผนBC,CJ'!O:O)+SUMIF(RD!$C:$C,'รับ-จ่าย ประจำวัน'!$B526,RD!O:O)+SUMIF('FG,ออนไล,คัดแยก'!$C:$C,'รับ-จ่าย ประจำวัน'!$B526,'FG,ออนไล,คัดแยก'!O:O)</f>
        <v>0</v>
      </c>
      <c r="AW526" s="16">
        <f>SUMIF(เตรียมส่วนผสม!$C:$C,'รับ-จ่าย ประจำวัน'!$B526,เตรียมส่วนผสม!P:P)+SUMIF(กวนไส้!$C:$C,'รับ-จ่าย ประจำวัน'!$B526,กวนไส้!P:P)+SUMIF(ผลิต1!$C:$C,'รับ-จ่าย ประจำวัน'!$B526,ผลิต1!P:P)+SUMIF(ผลิต2!$C:$C,'รับ-จ่าย ประจำวัน'!$B526,ผลิต2!P:P)+SUMIF(เส้นแต่งหน้าขนมเค้ก!$C:$C,'รับ-จ่าย ประจำวัน'!$B526,เส้นแต่งหน้าขนมเค้ก!P:P)+SUMIF(แพ็ค!$C:$C,'รับ-จ่าย ประจำวัน'!$B526,แพ็ค!P:P)+SUMIF(ธุรการ!$C:$C,'รับ-จ่าย ประจำวัน'!$B526,ธุรการ!P:P)+SUMIF(เส้นแต่งหน้าขนมปัง!$C:$C,'รับ-จ่าย ประจำวัน'!$B526,เส้นแต่งหน้าขนมปัง!P:P)+SUMIF('วางแผนBC,CJ'!$C:$C,'รับ-จ่าย ประจำวัน'!$B526,'วางแผนBC,CJ'!P:P)+SUMIF(RD!$C:$C,'รับ-จ่าย ประจำวัน'!$B526,RD!P:P)+SUMIF('FG,ออนไล,คัดแยก'!$C:$C,'รับ-จ่าย ประจำวัน'!$B526,'FG,ออนไล,คัดแยก'!P:P)</f>
        <v>0</v>
      </c>
      <c r="AX526" s="16">
        <f>SUMIF(เตรียมส่วนผสม!$C:$C,'รับ-จ่าย ประจำวัน'!$B526,เตรียมส่วนผสม!Q:Q)+SUMIF(กวนไส้!$C:$C,'รับ-จ่าย ประจำวัน'!$B526,กวนไส้!Q:Q)+SUMIF(ผลิต1!$C:$C,'รับ-จ่าย ประจำวัน'!$B526,ผลิต1!Q:Q)+SUMIF(ผลิต2!$C:$C,'รับ-จ่าย ประจำวัน'!$B526,ผลิต2!Q:Q)+SUMIF(เส้นแต่งหน้าขนมเค้ก!$C:$C,'รับ-จ่าย ประจำวัน'!$B526,เส้นแต่งหน้าขนมเค้ก!Q:Q)+SUMIF(แพ็ค!$C:$C,'รับ-จ่าย ประจำวัน'!$B526,แพ็ค!Q:Q)+SUMIF(ธุรการ!$C:$C,'รับ-จ่าย ประจำวัน'!$B526,ธุรการ!Q:Q)+SUMIF(เส้นแต่งหน้าขนมปัง!$C:$C,'รับ-จ่าย ประจำวัน'!$B526,เส้นแต่งหน้าขนมปัง!Q:Q)+SUMIF('วางแผนBC,CJ'!$C:$C,'รับ-จ่าย ประจำวัน'!$B526,'วางแผนBC,CJ'!Q:Q)+SUMIF(RD!$C:$C,'รับ-จ่าย ประจำวัน'!$B526,RD!Q:Q)+SUMIF('FG,ออนไล,คัดแยก'!$C:$C,'รับ-จ่าย ประจำวัน'!$B526,'FG,ออนไล,คัดแยก'!Q:Q)</f>
        <v>0</v>
      </c>
      <c r="AY526" s="16">
        <f>SUMIF(เตรียมส่วนผสม!$C:$C,'รับ-จ่าย ประจำวัน'!$B526,เตรียมส่วนผสม!R:R)+SUMIF(กวนไส้!$C:$C,'รับ-จ่าย ประจำวัน'!$B526,กวนไส้!R:R)+SUMIF(ผลิต1!$C:$C,'รับ-จ่าย ประจำวัน'!$B526,ผลิต1!R:R)+SUMIF(ผลิต2!$C:$C,'รับ-จ่าย ประจำวัน'!$B526,ผลิต2!R:R)+SUMIF(เส้นแต่งหน้าขนมเค้ก!$C:$C,'รับ-จ่าย ประจำวัน'!$B526,เส้นแต่งหน้าขนมเค้ก!R:R)+SUMIF(แพ็ค!$C:$C,'รับ-จ่าย ประจำวัน'!$B526,แพ็ค!R:R)+SUMIF(ธุรการ!$C:$C,'รับ-จ่าย ประจำวัน'!$B526,ธุรการ!R:R)+SUMIF(เส้นแต่งหน้าขนมปัง!$C:$C,'รับ-จ่าย ประจำวัน'!$B526,เส้นแต่งหน้าขนมปัง!R:R)+SUMIF('วางแผนBC,CJ'!$C:$C,'รับ-จ่าย ประจำวัน'!$B526,'วางแผนBC,CJ'!R:R)+SUMIF(RD!$C:$C,'รับ-จ่าย ประจำวัน'!$B526,RD!R:R)+SUMIF('FG,ออนไล,คัดแยก'!$C:$C,'รับ-จ่าย ประจำวัน'!$B526,'FG,ออนไล,คัดแยก'!R:R)</f>
        <v>0</v>
      </c>
      <c r="AZ526" s="16">
        <f>SUMIF(เตรียมส่วนผสม!$C:$C,'รับ-จ่าย ประจำวัน'!$B526,เตรียมส่วนผสม!S:S)+SUMIF(กวนไส้!$C:$C,'รับ-จ่าย ประจำวัน'!$B526,กวนไส้!S:S)+SUMIF(ผลิต1!$C:$C,'รับ-จ่าย ประจำวัน'!$B526,ผลิต1!S:S)+SUMIF(ผลิต2!$C:$C,'รับ-จ่าย ประจำวัน'!$B526,ผลิต2!S:S)+SUMIF(เส้นแต่งหน้าขนมเค้ก!$C:$C,'รับ-จ่าย ประจำวัน'!$B526,เส้นแต่งหน้าขนมเค้ก!S:S)+SUMIF(แพ็ค!$C:$C,'รับ-จ่าย ประจำวัน'!$B526,แพ็ค!S:S)+SUMIF(ธุรการ!$C:$C,'รับ-จ่าย ประจำวัน'!$B526,ธุรการ!S:S)+SUMIF(เส้นแต่งหน้าขนมปัง!$C:$C,'รับ-จ่าย ประจำวัน'!$B526,เส้นแต่งหน้าขนมปัง!S:S)+SUMIF('วางแผนBC,CJ'!$C:$C,'รับ-จ่าย ประจำวัน'!$B526,'วางแผนBC,CJ'!S:S)+SUMIF(RD!$C:$C,'รับ-จ่าย ประจำวัน'!$B526,RD!S:S)+SUMIF('FG,ออนไล,คัดแยก'!$C:$C,'รับ-จ่าย ประจำวัน'!$B526,'FG,ออนไล,คัดแยก'!S:S)</f>
        <v>0</v>
      </c>
      <c r="BA526" s="16">
        <f>SUMIF(เตรียมส่วนผสม!$C:$C,'รับ-จ่าย ประจำวัน'!$B526,เตรียมส่วนผสม!T:T)+SUMIF(กวนไส้!$C:$C,'รับ-จ่าย ประจำวัน'!$B526,กวนไส้!T:T)+SUMIF(ผลิต1!$C:$C,'รับ-จ่าย ประจำวัน'!$B526,ผลิต1!T:T)+SUMIF(ผลิต2!$C:$C,'รับ-จ่าย ประจำวัน'!$B526,ผลิต2!T:T)+SUMIF(เส้นแต่งหน้าขนมเค้ก!$C:$C,'รับ-จ่าย ประจำวัน'!$B526,เส้นแต่งหน้าขนมเค้ก!T:T)+SUMIF(แพ็ค!$C:$C,'รับ-จ่าย ประจำวัน'!$B526,แพ็ค!T:T)+SUMIF(ธุรการ!$C:$C,'รับ-จ่าย ประจำวัน'!$B526,ธุรการ!T:T)+SUMIF(เส้นแต่งหน้าขนมปัง!$C:$C,'รับ-จ่าย ประจำวัน'!$B526,เส้นแต่งหน้าขนมปัง!T:T)+SUMIF('วางแผนBC,CJ'!$C:$C,'รับ-จ่าย ประจำวัน'!$B526,'วางแผนBC,CJ'!T:T)+SUMIF(RD!$C:$C,'รับ-จ่าย ประจำวัน'!$B526,RD!T:T)+SUMIF('FG,ออนไล,คัดแยก'!$C:$C,'รับ-จ่าย ประจำวัน'!$B526,'FG,ออนไล,คัดแยก'!T:T)</f>
        <v>0</v>
      </c>
      <c r="BB526" s="16">
        <f>SUMIF(เตรียมส่วนผสม!$C:$C,'รับ-จ่าย ประจำวัน'!$B526,เตรียมส่วนผสม!U:U)+SUMIF(กวนไส้!$C:$C,'รับ-จ่าย ประจำวัน'!$B526,กวนไส้!U:U)+SUMIF(ผลิต1!$C:$C,'รับ-จ่าย ประจำวัน'!$B526,ผลิต1!U:U)+SUMIF(ผลิต2!$C:$C,'รับ-จ่าย ประจำวัน'!$B526,ผลิต2!U:U)+SUMIF(เส้นแต่งหน้าขนมเค้ก!$C:$C,'รับ-จ่าย ประจำวัน'!$B526,เส้นแต่งหน้าขนมเค้ก!U:U)+SUMIF(แพ็ค!$C:$C,'รับ-จ่าย ประจำวัน'!$B526,แพ็ค!U:U)+SUMIF(ธุรการ!$C:$C,'รับ-จ่าย ประจำวัน'!$B526,ธุรการ!U:U)+SUMIF(เส้นแต่งหน้าขนมปัง!$C:$C,'รับ-จ่าย ประจำวัน'!$B526,เส้นแต่งหน้าขนมปัง!U:U)+SUMIF('วางแผนBC,CJ'!$C:$C,'รับ-จ่าย ประจำวัน'!$B526,'วางแผนBC,CJ'!U:U)+SUMIF(RD!$C:$C,'รับ-จ่าย ประจำวัน'!$B526,RD!U:U)+SUMIF('FG,ออนไล,คัดแยก'!$C:$C,'รับ-จ่าย ประจำวัน'!$B526,'FG,ออนไล,คัดแยก'!U:U)</f>
        <v>0</v>
      </c>
      <c r="BC526" s="16">
        <f>SUMIF(เตรียมส่วนผสม!$C:$C,'รับ-จ่าย ประจำวัน'!$B526,เตรียมส่วนผสม!V:V)+SUMIF(กวนไส้!$C:$C,'รับ-จ่าย ประจำวัน'!$B526,กวนไส้!V:V)+SUMIF(ผลิต1!$C:$C,'รับ-จ่าย ประจำวัน'!$B526,ผลิต1!V:V)+SUMIF(ผลิต2!$C:$C,'รับ-จ่าย ประจำวัน'!$B526,ผลิต2!V:V)+SUMIF(เส้นแต่งหน้าขนมเค้ก!$C:$C,'รับ-จ่าย ประจำวัน'!$B526,เส้นแต่งหน้าขนมเค้ก!V:V)+SUMIF(แพ็ค!$C:$C,'รับ-จ่าย ประจำวัน'!$B526,แพ็ค!V:V)+SUMIF(ธุรการ!$C:$C,'รับ-จ่าย ประจำวัน'!$B526,ธุรการ!V:V)+SUMIF(เส้นแต่งหน้าขนมปัง!$C:$C,'รับ-จ่าย ประจำวัน'!$B526,เส้นแต่งหน้าขนมปัง!V:V)+SUMIF('วางแผนBC,CJ'!$C:$C,'รับ-จ่าย ประจำวัน'!$B526,'วางแผนBC,CJ'!V:V)+SUMIF(RD!$C:$C,'รับ-จ่าย ประจำวัน'!$B526,RD!V:V)+SUMIF('FG,ออนไล,คัดแยก'!$C:$C,'รับ-จ่าย ประจำวัน'!$B526,'FG,ออนไล,คัดแยก'!V:V)</f>
        <v>0</v>
      </c>
      <c r="BD526" s="16">
        <f>SUMIF(เตรียมส่วนผสม!$C:$C,'รับ-จ่าย ประจำวัน'!$B526,เตรียมส่วนผสม!W:W)+SUMIF(กวนไส้!$C:$C,'รับ-จ่าย ประจำวัน'!$B526,กวนไส้!W:W)+SUMIF(ผลิต1!$C:$C,'รับ-จ่าย ประจำวัน'!$B526,ผลิต1!W:W)+SUMIF(ผลิต2!$C:$C,'รับ-จ่าย ประจำวัน'!$B526,ผลิต2!W:W)+SUMIF(เส้นแต่งหน้าขนมเค้ก!$C:$C,'รับ-จ่าย ประจำวัน'!$B526,เส้นแต่งหน้าขนมเค้ก!W:W)+SUMIF(แพ็ค!$C:$C,'รับ-จ่าย ประจำวัน'!$B526,แพ็ค!W:W)+SUMIF(ธุรการ!$C:$C,'รับ-จ่าย ประจำวัน'!$B526,ธุรการ!W:W)+SUMIF(เส้นแต่งหน้าขนมปัง!$C:$C,'รับ-จ่าย ประจำวัน'!$B526,เส้นแต่งหน้าขนมปัง!W:W)+SUMIF('วางแผนBC,CJ'!$C:$C,'รับ-จ่าย ประจำวัน'!$B526,'วางแผนBC,CJ'!W:W)+SUMIF(RD!$C:$C,'รับ-จ่าย ประจำวัน'!$B526,RD!W:W)+SUMIF('FG,ออนไล,คัดแยก'!$C:$C,'รับ-จ่าย ประจำวัน'!$B526,'FG,ออนไล,คัดแยก'!W:W)</f>
        <v>0</v>
      </c>
      <c r="BE526" s="16">
        <f>SUMIF(เตรียมส่วนผสม!$C:$C,'รับ-จ่าย ประจำวัน'!$B526,เตรียมส่วนผสม!X:X)+SUMIF(กวนไส้!$C:$C,'รับ-จ่าย ประจำวัน'!$B526,กวนไส้!X:X)+SUMIF(ผลิต1!$C:$C,'รับ-จ่าย ประจำวัน'!$B526,ผลิต1!X:X)+SUMIF(ผลิต2!$C:$C,'รับ-จ่าย ประจำวัน'!$B526,ผลิต2!X:X)+SUMIF(เส้นแต่งหน้าขนมเค้ก!$C:$C,'รับ-จ่าย ประจำวัน'!$B526,เส้นแต่งหน้าขนมเค้ก!X:X)+SUMIF(แพ็ค!$C:$C,'รับ-จ่าย ประจำวัน'!$B526,แพ็ค!X:X)+SUMIF(ธุรการ!$C:$C,'รับ-จ่าย ประจำวัน'!$B526,ธุรการ!X:X)+SUMIF(เส้นแต่งหน้าขนมปัง!$C:$C,'รับ-จ่าย ประจำวัน'!$B526,เส้นแต่งหน้าขนมปัง!X:X)+SUMIF('วางแผนBC,CJ'!$C:$C,'รับ-จ่าย ประจำวัน'!$B526,'วางแผนBC,CJ'!X:X)+SUMIF(RD!$C:$C,'รับ-จ่าย ประจำวัน'!$B526,RD!X:X)+SUMIF('FG,ออนไล,คัดแยก'!$C:$C,'รับ-จ่าย ประจำวัน'!$B526,'FG,ออนไล,คัดแยก'!X:X)</f>
        <v>0</v>
      </c>
      <c r="BF526" s="16">
        <f>SUMIF(เตรียมส่วนผสม!$C:$C,'รับ-จ่าย ประจำวัน'!$B526,เตรียมส่วนผสม!Y:Y)+SUMIF(กวนไส้!$C:$C,'รับ-จ่าย ประจำวัน'!$B526,กวนไส้!Y:Y)+SUMIF(ผลิต1!$C:$C,'รับ-จ่าย ประจำวัน'!$B526,ผลิต1!Y:Y)+SUMIF(ผลิต2!$C:$C,'รับ-จ่าย ประจำวัน'!$B526,ผลิต2!Y:Y)+SUMIF(เส้นแต่งหน้าขนมเค้ก!$C:$C,'รับ-จ่าย ประจำวัน'!$B526,เส้นแต่งหน้าขนมเค้ก!Y:Y)+SUMIF(แพ็ค!$C:$C,'รับ-จ่าย ประจำวัน'!$B526,แพ็ค!Y:Y)+SUMIF(ธุรการ!$C:$C,'รับ-จ่าย ประจำวัน'!$B526,ธุรการ!Y:Y)+SUMIF(เส้นแต่งหน้าขนมปัง!$C:$C,'รับ-จ่าย ประจำวัน'!$B526,เส้นแต่งหน้าขนมปัง!Y:Y)+SUMIF('วางแผนBC,CJ'!$C:$C,'รับ-จ่าย ประจำวัน'!$B526,'วางแผนBC,CJ'!Y:Y)+SUMIF(RD!$C:$C,'รับ-จ่าย ประจำวัน'!$B526,RD!Y:Y)+SUMIF('FG,ออนไล,คัดแยก'!$C:$C,'รับ-จ่าย ประจำวัน'!$B526,'FG,ออนไล,คัดแยก'!Y:Y)</f>
        <v>0</v>
      </c>
      <c r="BG526" s="16">
        <f>SUMIF(เตรียมส่วนผสม!$C:$C,'รับ-จ่าย ประจำวัน'!$B526,เตรียมส่วนผสม!Z:Z)+SUMIF(กวนไส้!$C:$C,'รับ-จ่าย ประจำวัน'!$B526,กวนไส้!Z:Z)+SUMIF(ผลิต1!$C:$C,'รับ-จ่าย ประจำวัน'!$B526,ผลิต1!Z:Z)+SUMIF(ผลิต2!$C:$C,'รับ-จ่าย ประจำวัน'!$B526,ผลิต2!Z:Z)+SUMIF(เส้นแต่งหน้าขนมเค้ก!$C:$C,'รับ-จ่าย ประจำวัน'!$B526,เส้นแต่งหน้าขนมเค้ก!Z:Z)+SUMIF(แพ็ค!$C:$C,'รับ-จ่าย ประจำวัน'!$B526,แพ็ค!Z:Z)+SUMIF(ธุรการ!$C:$C,'รับ-จ่าย ประจำวัน'!$B526,ธุรการ!Z:Z)+SUMIF(เส้นแต่งหน้าขนมปัง!$C:$C,'รับ-จ่าย ประจำวัน'!$B526,เส้นแต่งหน้าขนมปัง!Z:Z)+SUMIF('วางแผนBC,CJ'!$C:$C,'รับ-จ่าย ประจำวัน'!$B526,'วางแผนBC,CJ'!Z:Z)+SUMIF(RD!$C:$C,'รับ-จ่าย ประจำวัน'!$B526,RD!Z:Z)+SUMIF('FG,ออนไล,คัดแยก'!$C:$C,'รับ-จ่าย ประจำวัน'!$B526,'FG,ออนไล,คัดแยก'!Z:Z)</f>
        <v>0</v>
      </c>
      <c r="BH526" s="16">
        <f>SUMIF(เตรียมส่วนผสม!$C:$C,'รับ-จ่าย ประจำวัน'!$B526,เตรียมส่วนผสม!AA:AA)+SUMIF(กวนไส้!$C:$C,'รับ-จ่าย ประจำวัน'!$B526,กวนไส้!AA:AA)+SUMIF(ผลิต1!$C:$C,'รับ-จ่าย ประจำวัน'!$B526,ผลิต1!AA:AA)+SUMIF(ผลิต2!$C:$C,'รับ-จ่าย ประจำวัน'!$B526,ผลิต2!AA:AA)+SUMIF(เส้นแต่งหน้าขนมเค้ก!$C:$C,'รับ-จ่าย ประจำวัน'!$B526,เส้นแต่งหน้าขนมเค้ก!AA:AA)+SUMIF(แพ็ค!$C:$C,'รับ-จ่าย ประจำวัน'!$B526,แพ็ค!AA:AA)+SUMIF(ธุรการ!$C:$C,'รับ-จ่าย ประจำวัน'!$B526,ธุรการ!AA:AA)+SUMIF(เส้นแต่งหน้าขนมปัง!$C:$C,'รับ-จ่าย ประจำวัน'!$B526,เส้นแต่งหน้าขนมปัง!AA:AA)+SUMIF('วางแผนBC,CJ'!$C:$C,'รับ-จ่าย ประจำวัน'!$B526,'วางแผนBC,CJ'!AA:AA)+SUMIF(RD!$C:$C,'รับ-จ่าย ประจำวัน'!$B526,RD!AA:AA)+SUMIF('FG,ออนไล,คัดแยก'!$C:$C,'รับ-จ่าย ประจำวัน'!$B526,'FG,ออนไล,คัดแยก'!AA:AA)</f>
        <v>0</v>
      </c>
      <c r="BI526" s="16">
        <f>SUMIF(เตรียมส่วนผสม!$C:$C,'รับ-จ่าย ประจำวัน'!$B526,เตรียมส่วนผสม!AB:AB)+SUMIF(กวนไส้!$C:$C,'รับ-จ่าย ประจำวัน'!$B526,กวนไส้!AB:AB)+SUMIF(ผลิต1!$C:$C,'รับ-จ่าย ประจำวัน'!$B526,ผลิต1!AB:AB)+SUMIF(ผลิต2!$C:$C,'รับ-จ่าย ประจำวัน'!$B526,ผลิต2!AB:AB)+SUMIF(เส้นแต่งหน้าขนมเค้ก!$C:$C,'รับ-จ่าย ประจำวัน'!$B526,เส้นแต่งหน้าขนมเค้ก!AB:AB)+SUMIF(แพ็ค!$C:$C,'รับ-จ่าย ประจำวัน'!$B526,แพ็ค!AB:AB)+SUMIF(ธุรการ!$C:$C,'รับ-จ่าย ประจำวัน'!$B526,ธุรการ!AB:AB)+SUMIF(เส้นแต่งหน้าขนมปัง!$C:$C,'รับ-จ่าย ประจำวัน'!$B526,เส้นแต่งหน้าขนมปัง!AB:AB)+SUMIF('วางแผนBC,CJ'!$C:$C,'รับ-จ่าย ประจำวัน'!$B526,'วางแผนBC,CJ'!AB:AB)+SUMIF(RD!$C:$C,'รับ-จ่าย ประจำวัน'!$B526,RD!AB:AB)+SUMIF('FG,ออนไล,คัดแยก'!$C:$C,'รับ-จ่าย ประจำวัน'!$B526,'FG,ออนไล,คัดแยก'!AB:AB)</f>
        <v>0</v>
      </c>
      <c r="BJ526" s="16">
        <f>SUMIF(เตรียมส่วนผสม!$C:$C,'รับ-จ่าย ประจำวัน'!$B526,เตรียมส่วนผสม!AC:AC)+SUMIF(กวนไส้!$C:$C,'รับ-จ่าย ประจำวัน'!$B526,กวนไส้!AC:AC)+SUMIF(ผลิต1!$C:$C,'รับ-จ่าย ประจำวัน'!$B526,ผลิต1!AC:AC)+SUMIF(ผลิต2!$C:$C,'รับ-จ่าย ประจำวัน'!$B526,ผลิต2!AC:AC)+SUMIF(เส้นแต่งหน้าขนมเค้ก!$C:$C,'รับ-จ่าย ประจำวัน'!$B526,เส้นแต่งหน้าขนมเค้ก!AC:AC)+SUMIF(แพ็ค!$C:$C,'รับ-จ่าย ประจำวัน'!$B526,แพ็ค!AC:AC)+SUMIF(ธุรการ!$C:$C,'รับ-จ่าย ประจำวัน'!$B526,ธุรการ!AC:AC)+SUMIF(เส้นแต่งหน้าขนมปัง!$C:$C,'รับ-จ่าย ประจำวัน'!$B526,เส้นแต่งหน้าขนมปัง!AC:AC)+SUMIF('วางแผนBC,CJ'!$C:$C,'รับ-จ่าย ประจำวัน'!$B526,'วางแผนBC,CJ'!AC:AC)+SUMIF(RD!$C:$C,'รับ-จ่าย ประจำวัน'!$B526,RD!AC:AC)+SUMIF('FG,ออนไล,คัดแยก'!$C:$C,'รับ-จ่าย ประจำวัน'!$B526,'FG,ออนไล,คัดแยก'!AC:AC)</f>
        <v>0</v>
      </c>
      <c r="BK526" s="16">
        <f>SUMIF(เตรียมส่วนผสม!$C:$C,'รับ-จ่าย ประจำวัน'!$B526,เตรียมส่วนผสม!AD:AD)+SUMIF(กวนไส้!$C:$C,'รับ-จ่าย ประจำวัน'!$B526,กวนไส้!AD:AD)+SUMIF(ผลิต1!$C:$C,'รับ-จ่าย ประจำวัน'!$B526,ผลิต1!AD:AD)+SUMIF(ผลิต2!$C:$C,'รับ-จ่าย ประจำวัน'!$B526,ผลิต2!AD:AD)+SUMIF(เส้นแต่งหน้าขนมเค้ก!$C:$C,'รับ-จ่าย ประจำวัน'!$B526,เส้นแต่งหน้าขนมเค้ก!AD:AD)+SUMIF(แพ็ค!$C:$C,'รับ-จ่าย ประจำวัน'!$B526,แพ็ค!AD:AD)+SUMIF(ธุรการ!$C:$C,'รับ-จ่าย ประจำวัน'!$B526,ธุรการ!AD:AD)+SUMIF(เส้นแต่งหน้าขนมปัง!$C:$C,'รับ-จ่าย ประจำวัน'!$B526,เส้นแต่งหน้าขนมปัง!AD:AD)+SUMIF('วางแผนBC,CJ'!$C:$C,'รับ-จ่าย ประจำวัน'!$B526,'วางแผนBC,CJ'!AD:AD)+SUMIF(RD!$C:$C,'รับ-จ่าย ประจำวัน'!$B526,RD!AD:AD)+SUMIF('FG,ออนไล,คัดแยก'!$C:$C,'รับ-จ่าย ประจำวัน'!$B526,'FG,ออนไล,คัดแยก'!AD:AD)</f>
        <v>0</v>
      </c>
      <c r="BL526" s="16">
        <f>SUMIF(เตรียมส่วนผสม!$C:$C,'รับ-จ่าย ประจำวัน'!$B526,เตรียมส่วนผสม!AE:AE)+SUMIF(กวนไส้!$C:$C,'รับ-จ่าย ประจำวัน'!$B526,กวนไส้!AE:AE)+SUMIF(ผลิต1!$C:$C,'รับ-จ่าย ประจำวัน'!$B526,ผลิต1!AE:AE)+SUMIF(ผลิต2!$C:$C,'รับ-จ่าย ประจำวัน'!$B526,ผลิต2!AE:AE)+SUMIF(เส้นแต่งหน้าขนมเค้ก!$C:$C,'รับ-จ่าย ประจำวัน'!$B526,เส้นแต่งหน้าขนมเค้ก!AE:AE)+SUMIF(แพ็ค!$C:$C,'รับ-จ่าย ประจำวัน'!$B526,แพ็ค!AE:AE)+SUMIF(ธุรการ!$C:$C,'รับ-จ่าย ประจำวัน'!$B526,ธุรการ!AE:AE)+SUMIF(เส้นแต่งหน้าขนมปัง!$C:$C,'รับ-จ่าย ประจำวัน'!$B526,เส้นแต่งหน้าขนมปัง!AE:AE)+SUMIF('วางแผนBC,CJ'!$C:$C,'รับ-จ่าย ประจำวัน'!$B526,'วางแผนBC,CJ'!AE:AE)+SUMIF(RD!$C:$C,'รับ-จ่าย ประจำวัน'!$B526,RD!AE:AE)+SUMIF('FG,ออนไล,คัดแยก'!$C:$C,'รับ-จ่าย ประจำวัน'!$B526,'FG,ออนไล,คัดแยก'!AE:AE)</f>
        <v>0</v>
      </c>
      <c r="BM526" s="16">
        <f>SUMIF(เตรียมส่วนผสม!$C:$C,'รับ-จ่าย ประจำวัน'!$B526,เตรียมส่วนผสม!AF:AF)+SUMIF(กวนไส้!$C:$C,'รับ-จ่าย ประจำวัน'!$B526,กวนไส้!AF:AF)+SUMIF(ผลิต1!$C:$C,'รับ-จ่าย ประจำวัน'!$B526,ผลิต1!AF:AF)+SUMIF(ผลิต2!$C:$C,'รับ-จ่าย ประจำวัน'!$B526,ผลิต2!AF:AF)+SUMIF(เส้นแต่งหน้าขนมเค้ก!$C:$C,'รับ-จ่าย ประจำวัน'!$B526,เส้นแต่งหน้าขนมเค้ก!AF:AF)+SUMIF(แพ็ค!$C:$C,'รับ-จ่าย ประจำวัน'!$B526,แพ็ค!AF:AF)+SUMIF(ธุรการ!$C:$C,'รับ-จ่าย ประจำวัน'!$B526,ธุรการ!AF:AF)+SUMIF(เส้นแต่งหน้าขนมปัง!$C:$C,'รับ-จ่าย ประจำวัน'!$B526,เส้นแต่งหน้าขนมปัง!AF:AF)+SUMIF('วางแผนBC,CJ'!$C:$C,'รับ-จ่าย ประจำวัน'!$B526,'วางแผนBC,CJ'!AF:AF)+SUMIF(RD!$C:$C,'รับ-จ่าย ประจำวัน'!$B526,RD!AF:AF)+SUMIF('FG,ออนไล,คัดแยก'!$C:$C,'รับ-จ่าย ประจำวัน'!$B526,'FG,ออนไล,คัดแยก'!AF:AF)</f>
        <v>0</v>
      </c>
      <c r="BN526" s="16">
        <f>SUMIF(เตรียมส่วนผสม!$C:$C,'รับ-จ่าย ประจำวัน'!$B526,เตรียมส่วนผสม!AG:AG)+SUMIF(กวนไส้!$C:$C,'รับ-จ่าย ประจำวัน'!$B526,กวนไส้!AG:AG)+SUMIF(ผลิต1!$C:$C,'รับ-จ่าย ประจำวัน'!$B526,ผลิต1!AG:AG)+SUMIF(ผลิต2!$C:$C,'รับ-จ่าย ประจำวัน'!$B526,ผลิต2!AG:AG)+SUMIF(เส้นแต่งหน้าขนมเค้ก!$C:$C,'รับ-จ่าย ประจำวัน'!$B526,เส้นแต่งหน้าขนมเค้ก!AG:AG)+SUMIF(แพ็ค!$C:$C,'รับ-จ่าย ประจำวัน'!$B526,แพ็ค!AG:AG)+SUMIF(ธุรการ!$C:$C,'รับ-จ่าย ประจำวัน'!$B526,ธุรการ!AG:AG)+SUMIF(เส้นแต่งหน้าขนมปัง!$C:$C,'รับ-จ่าย ประจำวัน'!$B526,เส้นแต่งหน้าขนมปัง!AG:AG)+SUMIF('วางแผนBC,CJ'!$C:$C,'รับ-จ่าย ประจำวัน'!$B526,'วางแผนBC,CJ'!AG:AG)+SUMIF(RD!$C:$C,'รับ-จ่าย ประจำวัน'!$B526,RD!AG:AG)+SUMIF('FG,ออนไล,คัดแยก'!$C:$C,'รับ-จ่าย ประจำวัน'!$B526,'FG,ออนไล,คัดแยก'!AG:AG)</f>
        <v>0</v>
      </c>
      <c r="BO526" s="16">
        <f>SUMIF(เตรียมส่วนผสม!$C:$C,'รับ-จ่าย ประจำวัน'!$B526,เตรียมส่วนผสม!AH:AH)+SUMIF(กวนไส้!$C:$C,'รับ-จ่าย ประจำวัน'!$B526,กวนไส้!AH:AH)+SUMIF(ผลิต1!$C:$C,'รับ-จ่าย ประจำวัน'!$B526,ผลิต1!AH:AH)+SUMIF(ผลิต2!$C:$C,'รับ-จ่าย ประจำวัน'!$B526,ผลิต2!AH:AH)+SUMIF(เส้นแต่งหน้าขนมเค้ก!$C:$C,'รับ-จ่าย ประจำวัน'!$B526,เส้นแต่งหน้าขนมเค้ก!AH:AH)+SUMIF(แพ็ค!$C:$C,'รับ-จ่าย ประจำวัน'!$B526,แพ็ค!AH:AH)+SUMIF(ธุรการ!$C:$C,'รับ-จ่าย ประจำวัน'!$B526,ธุรการ!AH:AH)+SUMIF(เส้นแต่งหน้าขนมปัง!$C:$C,'รับ-จ่าย ประจำวัน'!$B526,เส้นแต่งหน้าขนมปัง!AH:AH)+SUMIF('วางแผนBC,CJ'!$C:$C,'รับ-จ่าย ประจำวัน'!$B526,'วางแผนBC,CJ'!AH:AH)+SUMIF(RD!$C:$C,'รับ-จ่าย ประจำวัน'!$B526,RD!AH:AH)+SUMIF('FG,ออนไล,คัดแยก'!$C:$C,'รับ-จ่าย ประจำวัน'!$B526,'FG,ออนไล,คัดแยก'!AH:AH)</f>
        <v>0</v>
      </c>
      <c r="BP526" s="16">
        <f>SUMIF(เตรียมส่วนผสม!$C:$C,'รับ-จ่าย ประจำวัน'!$B526,เตรียมส่วนผสม!AI:AI)+SUMIF(กวนไส้!$C:$C,'รับ-จ่าย ประจำวัน'!$B526,กวนไส้!AI:AI)+SUMIF(ผลิต1!$C:$C,'รับ-จ่าย ประจำวัน'!$B526,ผลิต1!AI:AI)+SUMIF(ผลิต2!$C:$C,'รับ-จ่าย ประจำวัน'!$B526,ผลิต2!AI:AI)+SUMIF(เส้นแต่งหน้าขนมเค้ก!$C:$C,'รับ-จ่าย ประจำวัน'!$B526,เส้นแต่งหน้าขนมเค้ก!AI:AI)+SUMIF(แพ็ค!$C:$C,'รับ-จ่าย ประจำวัน'!$B526,แพ็ค!AI:AI)+SUMIF(ธุรการ!$C:$C,'รับ-จ่าย ประจำวัน'!$B526,ธุรการ!AI:AI)+SUMIF(เส้นแต่งหน้าขนมปัง!$C:$C,'รับ-จ่าย ประจำวัน'!$B526,เส้นแต่งหน้าขนมปัง!AI:AI)+SUMIF('วางแผนBC,CJ'!$C:$C,'รับ-จ่าย ประจำวัน'!$B526,'วางแผนBC,CJ'!AI:AI)+SUMIF(RD!$C:$C,'รับ-จ่าย ประจำวัน'!$B526,RD!AI:AI)+SUMIF('FG,ออนไล,คัดแยก'!$C:$C,'รับ-จ่าย ประจำวัน'!$B526,'FG,ออนไล,คัดแยก'!AI:AI)</f>
        <v>0</v>
      </c>
      <c r="BQ526" s="16">
        <f>SUMIF(เตรียมส่วนผสม!$C:$C,'รับ-จ่าย ประจำวัน'!$B526,เตรียมส่วนผสม!AJ:AJ)+SUMIF(กวนไส้!$C:$C,'รับ-จ่าย ประจำวัน'!$B526,กวนไส้!AJ:AJ)+SUMIF(ผลิต1!$C:$C,'รับ-จ่าย ประจำวัน'!$B526,ผลิต1!AJ:AJ)+SUMIF(ผลิต2!$C:$C,'รับ-จ่าย ประจำวัน'!$B526,ผลิต2!AJ:AJ)+SUMIF(เส้นแต่งหน้าขนมเค้ก!$C:$C,'รับ-จ่าย ประจำวัน'!$B526,เส้นแต่งหน้าขนมเค้ก!AJ:AJ)+SUMIF(แพ็ค!$C:$C,'รับ-จ่าย ประจำวัน'!$B526,แพ็ค!AJ:AJ)+SUMIF(ธุรการ!$C:$C,'รับ-จ่าย ประจำวัน'!$B526,ธุรการ!AJ:AJ)+SUMIF(เส้นแต่งหน้าขนมปัง!$C:$C,'รับ-จ่าย ประจำวัน'!$B526,เส้นแต่งหน้าขนมปัง!AJ:AJ)+SUMIF('วางแผนBC,CJ'!$C:$C,'รับ-จ่าย ประจำวัน'!$B526,'วางแผนBC,CJ'!AJ:AJ)+SUMIF(RD!$C:$C,'รับ-จ่าย ประจำวัน'!$B526,RD!AJ:AJ)+SUMIF('FG,ออนไล,คัดแยก'!$C:$C,'รับ-จ่าย ประจำวัน'!$B526,'FG,ออนไล,คัดแยก'!AJ:AJ)</f>
        <v>0</v>
      </c>
      <c r="BR526" s="16">
        <f>SUMIF(เตรียมส่วนผสม!$C:$C,'รับ-จ่าย ประจำวัน'!$B526,เตรียมส่วนผสม!AK:AK)+SUMIF(กวนไส้!$C:$C,'รับ-จ่าย ประจำวัน'!$B526,กวนไส้!AK:AK)+SUMIF(ผลิต1!$C:$C,'รับ-จ่าย ประจำวัน'!$B526,ผลิต1!AK:AK)+SUMIF(ผลิต2!$C:$C,'รับ-จ่าย ประจำวัน'!$B526,ผลิต2!AK:AK)+SUMIF(เส้นแต่งหน้าขนมเค้ก!$C:$C,'รับ-จ่าย ประจำวัน'!$B526,เส้นแต่งหน้าขนมเค้ก!AK:AK)+SUMIF(แพ็ค!$C:$C,'รับ-จ่าย ประจำวัน'!$B526,แพ็ค!AK:AK)+SUMIF(ธุรการ!$C:$C,'รับ-จ่าย ประจำวัน'!$B526,ธุรการ!AK:AK)+SUMIF(เส้นแต่งหน้าขนมปัง!$C:$C,'รับ-จ่าย ประจำวัน'!$B526,เส้นแต่งหน้าขนมปัง!AK:AK)+SUMIF('วางแผนBC,CJ'!$C:$C,'รับ-จ่าย ประจำวัน'!$B526,'วางแผนBC,CJ'!AK:AK)+SUMIF(RD!$C:$C,'รับ-จ่าย ประจำวัน'!$B526,RD!AK:AK)+SUMIF('FG,ออนไล,คัดแยก'!$C:$C,'รับ-จ่าย ประจำวัน'!$B526,'FG,ออนไล,คัดแยก'!AK:AK)</f>
        <v>0</v>
      </c>
      <c r="BS526" s="16">
        <f>SUMIF(เตรียมส่วนผสม!$C:$C,'รับ-จ่าย ประจำวัน'!$B526,เตรียมส่วนผสม!AL:AL)+SUMIF(กวนไส้!$C:$C,'รับ-จ่าย ประจำวัน'!$B526,กวนไส้!AL:AL)+SUMIF(ผลิต1!$C:$C,'รับ-จ่าย ประจำวัน'!$B526,ผลิต1!AL:AL)+SUMIF(ผลิต2!$C:$C,'รับ-จ่าย ประจำวัน'!$B526,ผลิต2!AL:AL)+SUMIF(เส้นแต่งหน้าขนมเค้ก!$C:$C,'รับ-จ่าย ประจำวัน'!$B526,เส้นแต่งหน้าขนมเค้ก!AL:AL)+SUMIF(แพ็ค!$C:$C,'รับ-จ่าย ประจำวัน'!$B526,แพ็ค!AL:AL)+SUMIF(ธุรการ!$C:$C,'รับ-จ่าย ประจำวัน'!$B526,ธุรการ!AL:AL)+SUMIF(เส้นแต่งหน้าขนมปัง!$C:$C,'รับ-จ่าย ประจำวัน'!$B526,เส้นแต่งหน้าขนมปัง!AL:AL)+SUMIF('วางแผนBC,CJ'!$C:$C,'รับ-จ่าย ประจำวัน'!$B526,'วางแผนBC,CJ'!AL:AL)+SUMIF(RD!$C:$C,'รับ-จ่าย ประจำวัน'!$B526,RD!AL:AL)+SUMIF('FG,ออนไล,คัดแยก'!$C:$C,'รับ-จ่าย ประจำวัน'!$B526,'FG,ออนไล,คัดแยก'!AL:AL)</f>
        <v>0</v>
      </c>
      <c r="BT526" s="18">
        <f t="shared" si="115"/>
        <v>0</v>
      </c>
      <c r="BU526" s="116"/>
      <c r="BV526" s="146">
        <f t="shared" si="116"/>
        <v>0</v>
      </c>
      <c r="BW526" s="183">
        <v>30</v>
      </c>
      <c r="BX526" s="172">
        <f t="shared" si="114"/>
        <v>0</v>
      </c>
      <c r="BY526" s="188" t="e">
        <f t="shared" si="112"/>
        <v>#DIV/0!</v>
      </c>
      <c r="BZ526" s="180" t="e">
        <f t="shared" ca="1" si="117"/>
        <v>#DIV/0!</v>
      </c>
      <c r="CA526" s="152"/>
      <c r="CB526" s="93"/>
      <c r="CC526" s="93"/>
      <c r="CD526" s="93"/>
      <c r="CE526" s="93"/>
      <c r="CF526" s="93"/>
      <c r="CG526" s="93"/>
      <c r="CH526" s="93"/>
      <c r="CI526" s="93"/>
      <c r="CJ526" s="97"/>
      <c r="CK526" s="9">
        <f t="shared" si="113"/>
        <v>0</v>
      </c>
    </row>
    <row r="527" spans="1:89" hidden="1" x14ac:dyDescent="0.5">
      <c r="A527" s="149"/>
      <c r="B527" s="34">
        <v>1023401097</v>
      </c>
      <c r="C527" s="149" t="s">
        <v>1770</v>
      </c>
      <c r="D527" s="141" t="s">
        <v>91</v>
      </c>
      <c r="E527" s="25"/>
      <c r="F527" s="132"/>
      <c r="G527" s="25"/>
      <c r="H527" s="12">
        <v>19634</v>
      </c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11"/>
      <c r="AF527" s="11"/>
      <c r="AG527" s="11"/>
      <c r="AH527" s="11"/>
      <c r="AI527" s="25"/>
      <c r="AJ527" s="25"/>
      <c r="AK527" s="25"/>
      <c r="AL527" s="25"/>
      <c r="AM527" s="25"/>
      <c r="AN527" s="15">
        <f t="shared" si="118"/>
        <v>0</v>
      </c>
      <c r="AO527" s="16">
        <f>SUMIF(เตรียมส่วนผสม!$C:$C,'รับ-จ่าย ประจำวัน'!$B527,เตรียมส่วนผสม!H:H)+SUMIF(กวนไส้!$C:$C,'รับ-จ่าย ประจำวัน'!$B527,กวนไส้!H:H)+SUMIF(ผลิต1!$C:$C,'รับ-จ่าย ประจำวัน'!$B527,ผลิต1!H:H)+SUMIF(ผลิต2!$C:$C,'รับ-จ่าย ประจำวัน'!$B527,ผลิต2!H:H)+SUMIF(เส้นแต่งหน้าขนมเค้ก!$C:$C,'รับ-จ่าย ประจำวัน'!$B527,เส้นแต่งหน้าขนมเค้ก!H:H)+SUMIF(แพ็ค!$C:$C,'รับ-จ่าย ประจำวัน'!$B527,แพ็ค!H:H)+SUMIF(ธุรการ!$C:$C,'รับ-จ่าย ประจำวัน'!$B527,ธุรการ!H:H)+SUMIF(เส้นแต่งหน้าขนมปัง!$C:$C,'รับ-จ่าย ประจำวัน'!$B527,เส้นแต่งหน้าขนมปัง!H:H)+SUMIF('วางแผนBC,CJ'!$C:$C,'รับ-จ่าย ประจำวัน'!$B527,'วางแผนBC,CJ'!H:H)+SUMIF(RD!$C:$C,'รับ-จ่าย ประจำวัน'!$B527,RD!H:H)+SUMIF('FG,ออนไล,คัดแยก'!$C:$C,'รับ-จ่าย ประจำวัน'!$B527,'FG,ออนไล,คัดแยก'!H:H)</f>
        <v>0</v>
      </c>
      <c r="AP527" s="16">
        <f>SUMIF(เตรียมส่วนผสม!$C:$C,'รับ-จ่าย ประจำวัน'!$B527,เตรียมส่วนผสม!I:I)+SUMIF(กวนไส้!$C:$C,'รับ-จ่าย ประจำวัน'!$B527,กวนไส้!I:I)+SUMIF(ผลิต1!$C:$C,'รับ-จ่าย ประจำวัน'!$B527,ผลิต1!I:I)+SUMIF(ผลิต2!$C:$C,'รับ-จ่าย ประจำวัน'!$B527,ผลิต2!I:I)+SUMIF(เส้นแต่งหน้าขนมเค้ก!$C:$C,'รับ-จ่าย ประจำวัน'!$B527,เส้นแต่งหน้าขนมเค้ก!I:I)+SUMIF(แพ็ค!$C:$C,'รับ-จ่าย ประจำวัน'!$B527,แพ็ค!I:I)+SUMIF(ธุรการ!$C:$C,'รับ-จ่าย ประจำวัน'!$B527,ธุรการ!I:I)+SUMIF(เส้นแต่งหน้าขนมปัง!$C:$C,'รับ-จ่าย ประจำวัน'!$B527,เส้นแต่งหน้าขนมปัง!I:I)+SUMIF('วางแผนBC,CJ'!$C:$C,'รับ-จ่าย ประจำวัน'!$B527,'วางแผนBC,CJ'!I:I)+SUMIF(RD!$C:$C,'รับ-จ่าย ประจำวัน'!$B527,RD!I:I)+SUMIF('FG,ออนไล,คัดแยก'!$C:$C,'รับ-จ่าย ประจำวัน'!$B527,'FG,ออนไล,คัดแยก'!I:I)</f>
        <v>0</v>
      </c>
      <c r="AQ527" s="16">
        <f>SUMIF(เตรียมส่วนผสม!$C:$C,'รับ-จ่าย ประจำวัน'!$B527,เตรียมส่วนผสม!J:J)+SUMIF(กวนไส้!$C:$C,'รับ-จ่าย ประจำวัน'!$B527,กวนไส้!J:J)+SUMIF(ผลิต1!$C:$C,'รับ-จ่าย ประจำวัน'!$B527,ผลิต1!J:J)+SUMIF(ผลิต2!$C:$C,'รับ-จ่าย ประจำวัน'!$B527,ผลิต2!J:J)+SUMIF(เส้นแต่งหน้าขนมเค้ก!$C:$C,'รับ-จ่าย ประจำวัน'!$B527,เส้นแต่งหน้าขนมเค้ก!J:J)+SUMIF(แพ็ค!$C:$C,'รับ-จ่าย ประจำวัน'!$B527,แพ็ค!J:J)+SUMIF(ธุรการ!$C:$C,'รับ-จ่าย ประจำวัน'!$B527,ธุรการ!J:J)+SUMIF(เส้นแต่งหน้าขนมปัง!$C:$C,'รับ-จ่าย ประจำวัน'!$B527,เส้นแต่งหน้าขนมปัง!J:J)+SUMIF('วางแผนBC,CJ'!$C:$C,'รับ-จ่าย ประจำวัน'!$B527,'วางแผนBC,CJ'!J:J)+SUMIF(RD!$C:$C,'รับ-จ่าย ประจำวัน'!$B527,RD!J:J)+SUMIF('FG,ออนไล,คัดแยก'!$C:$C,'รับ-จ่าย ประจำวัน'!$B527,'FG,ออนไล,คัดแยก'!J:J)</f>
        <v>0</v>
      </c>
      <c r="AR527" s="16">
        <f>SUMIF(เตรียมส่วนผสม!$C:$C,'รับ-จ่าย ประจำวัน'!$B527,เตรียมส่วนผสม!K:K)+SUMIF(กวนไส้!$C:$C,'รับ-จ่าย ประจำวัน'!$B527,กวนไส้!K:K)+SUMIF(ผลิต1!$C:$C,'รับ-จ่าย ประจำวัน'!$B527,ผลิต1!K:K)+SUMIF(ผลิต2!$C:$C,'รับ-จ่าย ประจำวัน'!$B527,ผลิต2!K:K)+SUMIF(เส้นแต่งหน้าขนมเค้ก!$C:$C,'รับ-จ่าย ประจำวัน'!$B527,เส้นแต่งหน้าขนมเค้ก!K:K)+SUMIF(แพ็ค!$C:$C,'รับ-จ่าย ประจำวัน'!$B527,แพ็ค!K:K)+SUMIF(ธุรการ!$C:$C,'รับ-จ่าย ประจำวัน'!$B527,ธุรการ!K:K)+SUMIF(เส้นแต่งหน้าขนมปัง!$C:$C,'รับ-จ่าย ประจำวัน'!$B527,เส้นแต่งหน้าขนมปัง!K:K)+SUMIF('วางแผนBC,CJ'!$C:$C,'รับ-จ่าย ประจำวัน'!$B527,'วางแผนBC,CJ'!K:K)+SUMIF(RD!$C:$C,'รับ-จ่าย ประจำวัน'!$B527,RD!K:K)+SUMIF('FG,ออนไล,คัดแยก'!$C:$C,'รับ-จ่าย ประจำวัน'!$B527,'FG,ออนไล,คัดแยก'!K:K)</f>
        <v>0</v>
      </c>
      <c r="AS527" s="16">
        <f>SUMIF(เตรียมส่วนผสม!$C:$C,'รับ-จ่าย ประจำวัน'!$B527,เตรียมส่วนผสม!L:L)+SUMIF(กวนไส้!$C:$C,'รับ-จ่าย ประจำวัน'!$B527,กวนไส้!L:L)+SUMIF(ผลิต1!$C:$C,'รับ-จ่าย ประจำวัน'!$B527,ผลิต1!L:L)+SUMIF(ผลิต2!$C:$C,'รับ-จ่าย ประจำวัน'!$B527,ผลิต2!L:L)+SUMIF(เส้นแต่งหน้าขนมเค้ก!$C:$C,'รับ-จ่าย ประจำวัน'!$B527,เส้นแต่งหน้าขนมเค้ก!L:L)+SUMIF(แพ็ค!$C:$C,'รับ-จ่าย ประจำวัน'!$B527,แพ็ค!L:L)+SUMIF(ธุรการ!$C:$C,'รับ-จ่าย ประจำวัน'!$B527,ธุรการ!L:L)+SUMIF(เส้นแต่งหน้าขนมปัง!$C:$C,'รับ-จ่าย ประจำวัน'!$B527,เส้นแต่งหน้าขนมปัง!L:L)+SUMIF('วางแผนBC,CJ'!$C:$C,'รับ-จ่าย ประจำวัน'!$B527,'วางแผนBC,CJ'!L:L)+SUMIF(RD!$C:$C,'รับ-จ่าย ประจำวัน'!$B527,RD!L:L)+SUMIF('FG,ออนไล,คัดแยก'!$C:$C,'รับ-จ่าย ประจำวัน'!$B527,'FG,ออนไล,คัดแยก'!L:L)</f>
        <v>0</v>
      </c>
      <c r="AT527" s="16">
        <f>SUMIF(เตรียมส่วนผสม!$C:$C,'รับ-จ่าย ประจำวัน'!$B527,เตรียมส่วนผสม!M:M)+SUMIF(กวนไส้!$C:$C,'รับ-จ่าย ประจำวัน'!$B527,กวนไส้!M:M)+SUMIF(ผลิต1!$C:$C,'รับ-จ่าย ประจำวัน'!$B527,ผลิต1!M:M)+SUMIF(ผลิต2!$C:$C,'รับ-จ่าย ประจำวัน'!$B527,ผลิต2!M:M)+SUMIF(เส้นแต่งหน้าขนมเค้ก!$C:$C,'รับ-จ่าย ประจำวัน'!$B527,เส้นแต่งหน้าขนมเค้ก!M:M)+SUMIF(แพ็ค!$C:$C,'รับ-จ่าย ประจำวัน'!$B527,แพ็ค!M:M)+SUMIF(ธุรการ!$C:$C,'รับ-จ่าย ประจำวัน'!$B527,ธุรการ!M:M)+SUMIF(เส้นแต่งหน้าขนมปัง!$C:$C,'รับ-จ่าย ประจำวัน'!$B527,เส้นแต่งหน้าขนมปัง!M:M)+SUMIF('วางแผนBC,CJ'!$C:$C,'รับ-จ่าย ประจำวัน'!$B527,'วางแผนBC,CJ'!M:M)+SUMIF(RD!$C:$C,'รับ-จ่าย ประจำวัน'!$B527,RD!M:M)+SUMIF('FG,ออนไล,คัดแยก'!$C:$C,'รับ-จ่าย ประจำวัน'!$B527,'FG,ออนไล,คัดแยก'!M:M)</f>
        <v>0</v>
      </c>
      <c r="AU527" s="16">
        <f>SUMIF(เตรียมส่วนผสม!$C:$C,'รับ-จ่าย ประจำวัน'!$B527,เตรียมส่วนผสม!N:N)+SUMIF(กวนไส้!$C:$C,'รับ-จ่าย ประจำวัน'!$B527,กวนไส้!N:N)+SUMIF(ผลิต1!$C:$C,'รับ-จ่าย ประจำวัน'!$B527,ผลิต1!N:N)+SUMIF(ผลิต2!$C:$C,'รับ-จ่าย ประจำวัน'!$B527,ผลิต2!N:N)+SUMIF(เส้นแต่งหน้าขนมเค้ก!$C:$C,'รับ-จ่าย ประจำวัน'!$B527,เส้นแต่งหน้าขนมเค้ก!N:N)+SUMIF(แพ็ค!$C:$C,'รับ-จ่าย ประจำวัน'!$B527,แพ็ค!N:N)+SUMIF(ธุรการ!$C:$C,'รับ-จ่าย ประจำวัน'!$B527,ธุรการ!N:N)+SUMIF(เส้นแต่งหน้าขนมปัง!$C:$C,'รับ-จ่าย ประจำวัน'!$B527,เส้นแต่งหน้าขนมปัง!N:N)+SUMIF('วางแผนBC,CJ'!$C:$C,'รับ-จ่าย ประจำวัน'!$B527,'วางแผนBC,CJ'!N:N)+SUMIF(RD!$C:$C,'รับ-จ่าย ประจำวัน'!$B527,RD!N:N)+SUMIF('FG,ออนไล,คัดแยก'!$C:$C,'รับ-จ่าย ประจำวัน'!$B527,'FG,ออนไล,คัดแยก'!N:N)</f>
        <v>0</v>
      </c>
      <c r="AV527" s="16">
        <f>SUMIF(เตรียมส่วนผสม!$C:$C,'รับ-จ่าย ประจำวัน'!$B527,เตรียมส่วนผสม!O:O)+SUMIF(กวนไส้!$C:$C,'รับ-จ่าย ประจำวัน'!$B527,กวนไส้!O:O)+SUMIF(ผลิต1!$C:$C,'รับ-จ่าย ประจำวัน'!$B527,ผลิต1!O:O)+SUMIF(ผลิต2!$C:$C,'รับ-จ่าย ประจำวัน'!$B527,ผลิต2!O:O)+SUMIF(เส้นแต่งหน้าขนมเค้ก!$C:$C,'รับ-จ่าย ประจำวัน'!$B527,เส้นแต่งหน้าขนมเค้ก!O:O)+SUMIF(แพ็ค!$C:$C,'รับ-จ่าย ประจำวัน'!$B527,แพ็ค!O:O)+SUMIF(ธุรการ!$C:$C,'รับ-จ่าย ประจำวัน'!$B527,ธุรการ!O:O)+SUMIF(เส้นแต่งหน้าขนมปัง!$C:$C,'รับ-จ่าย ประจำวัน'!$B527,เส้นแต่งหน้าขนมปัง!O:O)+SUMIF('วางแผนBC,CJ'!$C:$C,'รับ-จ่าย ประจำวัน'!$B527,'วางแผนBC,CJ'!O:O)+SUMIF(RD!$C:$C,'รับ-จ่าย ประจำวัน'!$B527,RD!O:O)+SUMIF('FG,ออนไล,คัดแยก'!$C:$C,'รับ-จ่าย ประจำวัน'!$B527,'FG,ออนไล,คัดแยก'!O:O)</f>
        <v>0</v>
      </c>
      <c r="AW527" s="16">
        <f>SUMIF(เตรียมส่วนผสม!$C:$C,'รับ-จ่าย ประจำวัน'!$B527,เตรียมส่วนผสม!P:P)+SUMIF(กวนไส้!$C:$C,'รับ-จ่าย ประจำวัน'!$B527,กวนไส้!P:P)+SUMIF(ผลิต1!$C:$C,'รับ-จ่าย ประจำวัน'!$B527,ผลิต1!P:P)+SUMIF(ผลิต2!$C:$C,'รับ-จ่าย ประจำวัน'!$B527,ผลิต2!P:P)+SUMIF(เส้นแต่งหน้าขนมเค้ก!$C:$C,'รับ-จ่าย ประจำวัน'!$B527,เส้นแต่งหน้าขนมเค้ก!P:P)+SUMIF(แพ็ค!$C:$C,'รับ-จ่าย ประจำวัน'!$B527,แพ็ค!P:P)+SUMIF(ธุรการ!$C:$C,'รับ-จ่าย ประจำวัน'!$B527,ธุรการ!P:P)+SUMIF(เส้นแต่งหน้าขนมปัง!$C:$C,'รับ-จ่าย ประจำวัน'!$B527,เส้นแต่งหน้าขนมปัง!P:P)+SUMIF('วางแผนBC,CJ'!$C:$C,'รับ-จ่าย ประจำวัน'!$B527,'วางแผนBC,CJ'!P:P)+SUMIF(RD!$C:$C,'รับ-จ่าย ประจำวัน'!$B527,RD!P:P)+SUMIF('FG,ออนไล,คัดแยก'!$C:$C,'รับ-จ่าย ประจำวัน'!$B527,'FG,ออนไล,คัดแยก'!P:P)</f>
        <v>0</v>
      </c>
      <c r="AX527" s="16">
        <f>SUMIF(เตรียมส่วนผสม!$C:$C,'รับ-จ่าย ประจำวัน'!$B527,เตรียมส่วนผสม!Q:Q)+SUMIF(กวนไส้!$C:$C,'รับ-จ่าย ประจำวัน'!$B527,กวนไส้!Q:Q)+SUMIF(ผลิต1!$C:$C,'รับ-จ่าย ประจำวัน'!$B527,ผลิต1!Q:Q)+SUMIF(ผลิต2!$C:$C,'รับ-จ่าย ประจำวัน'!$B527,ผลิต2!Q:Q)+SUMIF(เส้นแต่งหน้าขนมเค้ก!$C:$C,'รับ-จ่าย ประจำวัน'!$B527,เส้นแต่งหน้าขนมเค้ก!Q:Q)+SUMIF(แพ็ค!$C:$C,'รับ-จ่าย ประจำวัน'!$B527,แพ็ค!Q:Q)+SUMIF(ธุรการ!$C:$C,'รับ-จ่าย ประจำวัน'!$B527,ธุรการ!Q:Q)+SUMIF(เส้นแต่งหน้าขนมปัง!$C:$C,'รับ-จ่าย ประจำวัน'!$B527,เส้นแต่งหน้าขนมปัง!Q:Q)+SUMIF('วางแผนBC,CJ'!$C:$C,'รับ-จ่าย ประจำวัน'!$B527,'วางแผนBC,CJ'!Q:Q)+SUMIF(RD!$C:$C,'รับ-จ่าย ประจำวัน'!$B527,RD!Q:Q)+SUMIF('FG,ออนไล,คัดแยก'!$C:$C,'รับ-จ่าย ประจำวัน'!$B527,'FG,ออนไล,คัดแยก'!Q:Q)</f>
        <v>0</v>
      </c>
      <c r="AY527" s="16">
        <f>SUMIF(เตรียมส่วนผสม!$C:$C,'รับ-จ่าย ประจำวัน'!$B527,เตรียมส่วนผสม!R:R)+SUMIF(กวนไส้!$C:$C,'รับ-จ่าย ประจำวัน'!$B527,กวนไส้!R:R)+SUMIF(ผลิต1!$C:$C,'รับ-จ่าย ประจำวัน'!$B527,ผลิต1!R:R)+SUMIF(ผลิต2!$C:$C,'รับ-จ่าย ประจำวัน'!$B527,ผลิต2!R:R)+SUMIF(เส้นแต่งหน้าขนมเค้ก!$C:$C,'รับ-จ่าย ประจำวัน'!$B527,เส้นแต่งหน้าขนมเค้ก!R:R)+SUMIF(แพ็ค!$C:$C,'รับ-จ่าย ประจำวัน'!$B527,แพ็ค!R:R)+SUMIF(ธุรการ!$C:$C,'รับ-จ่าย ประจำวัน'!$B527,ธุรการ!R:R)+SUMIF(เส้นแต่งหน้าขนมปัง!$C:$C,'รับ-จ่าย ประจำวัน'!$B527,เส้นแต่งหน้าขนมปัง!R:R)+SUMIF('วางแผนBC,CJ'!$C:$C,'รับ-จ่าย ประจำวัน'!$B527,'วางแผนBC,CJ'!R:R)+SUMIF(RD!$C:$C,'รับ-จ่าย ประจำวัน'!$B527,RD!R:R)+SUMIF('FG,ออนไล,คัดแยก'!$C:$C,'รับ-จ่าย ประจำวัน'!$B527,'FG,ออนไล,คัดแยก'!R:R)</f>
        <v>0</v>
      </c>
      <c r="AZ527" s="16">
        <f>SUMIF(เตรียมส่วนผสม!$C:$C,'รับ-จ่าย ประจำวัน'!$B527,เตรียมส่วนผสม!S:S)+SUMIF(กวนไส้!$C:$C,'รับ-จ่าย ประจำวัน'!$B527,กวนไส้!S:S)+SUMIF(ผลิต1!$C:$C,'รับ-จ่าย ประจำวัน'!$B527,ผลิต1!S:S)+SUMIF(ผลิต2!$C:$C,'รับ-จ่าย ประจำวัน'!$B527,ผลิต2!S:S)+SUMIF(เส้นแต่งหน้าขนมเค้ก!$C:$C,'รับ-จ่าย ประจำวัน'!$B527,เส้นแต่งหน้าขนมเค้ก!S:S)+SUMIF(แพ็ค!$C:$C,'รับ-จ่าย ประจำวัน'!$B527,แพ็ค!S:S)+SUMIF(ธุรการ!$C:$C,'รับ-จ่าย ประจำวัน'!$B527,ธุรการ!S:S)+SUMIF(เส้นแต่งหน้าขนมปัง!$C:$C,'รับ-จ่าย ประจำวัน'!$B527,เส้นแต่งหน้าขนมปัง!S:S)+SUMIF('วางแผนBC,CJ'!$C:$C,'รับ-จ่าย ประจำวัน'!$B527,'วางแผนBC,CJ'!S:S)+SUMIF(RD!$C:$C,'รับ-จ่าย ประจำวัน'!$B527,RD!S:S)+SUMIF('FG,ออนไล,คัดแยก'!$C:$C,'รับ-จ่าย ประจำวัน'!$B527,'FG,ออนไล,คัดแยก'!S:S)</f>
        <v>0</v>
      </c>
      <c r="BA527" s="16">
        <f>SUMIF(เตรียมส่วนผสม!$C:$C,'รับ-จ่าย ประจำวัน'!$B527,เตรียมส่วนผสม!T:T)+SUMIF(กวนไส้!$C:$C,'รับ-จ่าย ประจำวัน'!$B527,กวนไส้!T:T)+SUMIF(ผลิต1!$C:$C,'รับ-จ่าย ประจำวัน'!$B527,ผลิต1!T:T)+SUMIF(ผลิต2!$C:$C,'รับ-จ่าย ประจำวัน'!$B527,ผลิต2!T:T)+SUMIF(เส้นแต่งหน้าขนมเค้ก!$C:$C,'รับ-จ่าย ประจำวัน'!$B527,เส้นแต่งหน้าขนมเค้ก!T:T)+SUMIF(แพ็ค!$C:$C,'รับ-จ่าย ประจำวัน'!$B527,แพ็ค!T:T)+SUMIF(ธุรการ!$C:$C,'รับ-จ่าย ประจำวัน'!$B527,ธุรการ!T:T)+SUMIF(เส้นแต่งหน้าขนมปัง!$C:$C,'รับ-จ่าย ประจำวัน'!$B527,เส้นแต่งหน้าขนมปัง!T:T)+SUMIF('วางแผนBC,CJ'!$C:$C,'รับ-จ่าย ประจำวัน'!$B527,'วางแผนBC,CJ'!T:T)+SUMIF(RD!$C:$C,'รับ-จ่าย ประจำวัน'!$B527,RD!T:T)+SUMIF('FG,ออนไล,คัดแยก'!$C:$C,'รับ-จ่าย ประจำวัน'!$B527,'FG,ออนไล,คัดแยก'!T:T)</f>
        <v>0</v>
      </c>
      <c r="BB527" s="16">
        <f>SUMIF(เตรียมส่วนผสม!$C:$C,'รับ-จ่าย ประจำวัน'!$B527,เตรียมส่วนผสม!U:U)+SUMIF(กวนไส้!$C:$C,'รับ-จ่าย ประจำวัน'!$B527,กวนไส้!U:U)+SUMIF(ผลิต1!$C:$C,'รับ-จ่าย ประจำวัน'!$B527,ผลิต1!U:U)+SUMIF(ผลิต2!$C:$C,'รับ-จ่าย ประจำวัน'!$B527,ผลิต2!U:U)+SUMIF(เส้นแต่งหน้าขนมเค้ก!$C:$C,'รับ-จ่าย ประจำวัน'!$B527,เส้นแต่งหน้าขนมเค้ก!U:U)+SUMIF(แพ็ค!$C:$C,'รับ-จ่าย ประจำวัน'!$B527,แพ็ค!U:U)+SUMIF(ธุรการ!$C:$C,'รับ-จ่าย ประจำวัน'!$B527,ธุรการ!U:U)+SUMIF(เส้นแต่งหน้าขนมปัง!$C:$C,'รับ-จ่าย ประจำวัน'!$B527,เส้นแต่งหน้าขนมปัง!U:U)+SUMIF('วางแผนBC,CJ'!$C:$C,'รับ-จ่าย ประจำวัน'!$B527,'วางแผนBC,CJ'!U:U)+SUMIF(RD!$C:$C,'รับ-จ่าย ประจำวัน'!$B527,RD!U:U)+SUMIF('FG,ออนไล,คัดแยก'!$C:$C,'รับ-จ่าย ประจำวัน'!$B527,'FG,ออนไล,คัดแยก'!U:U)</f>
        <v>0</v>
      </c>
      <c r="BC527" s="16">
        <f>SUMIF(เตรียมส่วนผสม!$C:$C,'รับ-จ่าย ประจำวัน'!$B527,เตรียมส่วนผสม!V:V)+SUMIF(กวนไส้!$C:$C,'รับ-จ่าย ประจำวัน'!$B527,กวนไส้!V:V)+SUMIF(ผลิต1!$C:$C,'รับ-จ่าย ประจำวัน'!$B527,ผลิต1!V:V)+SUMIF(ผลิต2!$C:$C,'รับ-จ่าย ประจำวัน'!$B527,ผลิต2!V:V)+SUMIF(เส้นแต่งหน้าขนมเค้ก!$C:$C,'รับ-จ่าย ประจำวัน'!$B527,เส้นแต่งหน้าขนมเค้ก!V:V)+SUMIF(แพ็ค!$C:$C,'รับ-จ่าย ประจำวัน'!$B527,แพ็ค!V:V)+SUMIF(ธุรการ!$C:$C,'รับ-จ่าย ประจำวัน'!$B527,ธุรการ!V:V)+SUMIF(เส้นแต่งหน้าขนมปัง!$C:$C,'รับ-จ่าย ประจำวัน'!$B527,เส้นแต่งหน้าขนมปัง!V:V)+SUMIF('วางแผนBC,CJ'!$C:$C,'รับ-จ่าย ประจำวัน'!$B527,'วางแผนBC,CJ'!V:V)+SUMIF(RD!$C:$C,'รับ-จ่าย ประจำวัน'!$B527,RD!V:V)+SUMIF('FG,ออนไล,คัดแยก'!$C:$C,'รับ-จ่าย ประจำวัน'!$B527,'FG,ออนไล,คัดแยก'!V:V)</f>
        <v>0</v>
      </c>
      <c r="BD527" s="16">
        <f>SUMIF(เตรียมส่วนผสม!$C:$C,'รับ-จ่าย ประจำวัน'!$B527,เตรียมส่วนผสม!W:W)+SUMIF(กวนไส้!$C:$C,'รับ-จ่าย ประจำวัน'!$B527,กวนไส้!W:W)+SUMIF(ผลิต1!$C:$C,'รับ-จ่าย ประจำวัน'!$B527,ผลิต1!W:W)+SUMIF(ผลิต2!$C:$C,'รับ-จ่าย ประจำวัน'!$B527,ผลิต2!W:W)+SUMIF(เส้นแต่งหน้าขนมเค้ก!$C:$C,'รับ-จ่าย ประจำวัน'!$B527,เส้นแต่งหน้าขนมเค้ก!W:W)+SUMIF(แพ็ค!$C:$C,'รับ-จ่าย ประจำวัน'!$B527,แพ็ค!W:W)+SUMIF(ธุรการ!$C:$C,'รับ-จ่าย ประจำวัน'!$B527,ธุรการ!W:W)+SUMIF(เส้นแต่งหน้าขนมปัง!$C:$C,'รับ-จ่าย ประจำวัน'!$B527,เส้นแต่งหน้าขนมปัง!W:W)+SUMIF('วางแผนBC,CJ'!$C:$C,'รับ-จ่าย ประจำวัน'!$B527,'วางแผนBC,CJ'!W:W)+SUMIF(RD!$C:$C,'รับ-จ่าย ประจำวัน'!$B527,RD!W:W)+SUMIF('FG,ออนไล,คัดแยก'!$C:$C,'รับ-จ่าย ประจำวัน'!$B527,'FG,ออนไล,คัดแยก'!W:W)</f>
        <v>0</v>
      </c>
      <c r="BE527" s="16">
        <f>SUMIF(เตรียมส่วนผสม!$C:$C,'รับ-จ่าย ประจำวัน'!$B527,เตรียมส่วนผสม!X:X)+SUMIF(กวนไส้!$C:$C,'รับ-จ่าย ประจำวัน'!$B527,กวนไส้!X:X)+SUMIF(ผลิต1!$C:$C,'รับ-จ่าย ประจำวัน'!$B527,ผลิต1!X:X)+SUMIF(ผลิต2!$C:$C,'รับ-จ่าย ประจำวัน'!$B527,ผลิต2!X:X)+SUMIF(เส้นแต่งหน้าขนมเค้ก!$C:$C,'รับ-จ่าย ประจำวัน'!$B527,เส้นแต่งหน้าขนมเค้ก!X:X)+SUMIF(แพ็ค!$C:$C,'รับ-จ่าย ประจำวัน'!$B527,แพ็ค!X:X)+SUMIF(ธุรการ!$C:$C,'รับ-จ่าย ประจำวัน'!$B527,ธุรการ!X:X)+SUMIF(เส้นแต่งหน้าขนมปัง!$C:$C,'รับ-จ่าย ประจำวัน'!$B527,เส้นแต่งหน้าขนมปัง!X:X)+SUMIF('วางแผนBC,CJ'!$C:$C,'รับ-จ่าย ประจำวัน'!$B527,'วางแผนBC,CJ'!X:X)+SUMIF(RD!$C:$C,'รับ-จ่าย ประจำวัน'!$B527,RD!X:X)+SUMIF('FG,ออนไล,คัดแยก'!$C:$C,'รับ-จ่าย ประจำวัน'!$B527,'FG,ออนไล,คัดแยก'!X:X)</f>
        <v>0</v>
      </c>
      <c r="BF527" s="16">
        <f>SUMIF(เตรียมส่วนผสม!$C:$C,'รับ-จ่าย ประจำวัน'!$B527,เตรียมส่วนผสม!Y:Y)+SUMIF(กวนไส้!$C:$C,'รับ-จ่าย ประจำวัน'!$B527,กวนไส้!Y:Y)+SUMIF(ผลิต1!$C:$C,'รับ-จ่าย ประจำวัน'!$B527,ผลิต1!Y:Y)+SUMIF(ผลิต2!$C:$C,'รับ-จ่าย ประจำวัน'!$B527,ผลิต2!Y:Y)+SUMIF(เส้นแต่งหน้าขนมเค้ก!$C:$C,'รับ-จ่าย ประจำวัน'!$B527,เส้นแต่งหน้าขนมเค้ก!Y:Y)+SUMIF(แพ็ค!$C:$C,'รับ-จ่าย ประจำวัน'!$B527,แพ็ค!Y:Y)+SUMIF(ธุรการ!$C:$C,'รับ-จ่าย ประจำวัน'!$B527,ธุรการ!Y:Y)+SUMIF(เส้นแต่งหน้าขนมปัง!$C:$C,'รับ-จ่าย ประจำวัน'!$B527,เส้นแต่งหน้าขนมปัง!Y:Y)+SUMIF('วางแผนBC,CJ'!$C:$C,'รับ-จ่าย ประจำวัน'!$B527,'วางแผนBC,CJ'!Y:Y)+SUMIF(RD!$C:$C,'รับ-จ่าย ประจำวัน'!$B527,RD!Y:Y)+SUMIF('FG,ออนไล,คัดแยก'!$C:$C,'รับ-จ่าย ประจำวัน'!$B527,'FG,ออนไล,คัดแยก'!Y:Y)</f>
        <v>0</v>
      </c>
      <c r="BG527" s="16">
        <f>SUMIF(เตรียมส่วนผสม!$C:$C,'รับ-จ่าย ประจำวัน'!$B527,เตรียมส่วนผสม!Z:Z)+SUMIF(กวนไส้!$C:$C,'รับ-จ่าย ประจำวัน'!$B527,กวนไส้!Z:Z)+SUMIF(ผลิต1!$C:$C,'รับ-จ่าย ประจำวัน'!$B527,ผลิต1!Z:Z)+SUMIF(ผลิต2!$C:$C,'รับ-จ่าย ประจำวัน'!$B527,ผลิต2!Z:Z)+SUMIF(เส้นแต่งหน้าขนมเค้ก!$C:$C,'รับ-จ่าย ประจำวัน'!$B527,เส้นแต่งหน้าขนมเค้ก!Z:Z)+SUMIF(แพ็ค!$C:$C,'รับ-จ่าย ประจำวัน'!$B527,แพ็ค!Z:Z)+SUMIF(ธุรการ!$C:$C,'รับ-จ่าย ประจำวัน'!$B527,ธุรการ!Z:Z)+SUMIF(เส้นแต่งหน้าขนมปัง!$C:$C,'รับ-จ่าย ประจำวัน'!$B527,เส้นแต่งหน้าขนมปัง!Z:Z)+SUMIF('วางแผนBC,CJ'!$C:$C,'รับ-จ่าย ประจำวัน'!$B527,'วางแผนBC,CJ'!Z:Z)+SUMIF(RD!$C:$C,'รับ-จ่าย ประจำวัน'!$B527,RD!Z:Z)+SUMIF('FG,ออนไล,คัดแยก'!$C:$C,'รับ-จ่าย ประจำวัน'!$B527,'FG,ออนไล,คัดแยก'!Z:Z)</f>
        <v>0</v>
      </c>
      <c r="BH527" s="16">
        <f>SUMIF(เตรียมส่วนผสม!$C:$C,'รับ-จ่าย ประจำวัน'!$B527,เตรียมส่วนผสม!AA:AA)+SUMIF(กวนไส้!$C:$C,'รับ-จ่าย ประจำวัน'!$B527,กวนไส้!AA:AA)+SUMIF(ผลิต1!$C:$C,'รับ-จ่าย ประจำวัน'!$B527,ผลิต1!AA:AA)+SUMIF(ผลิต2!$C:$C,'รับ-จ่าย ประจำวัน'!$B527,ผลิต2!AA:AA)+SUMIF(เส้นแต่งหน้าขนมเค้ก!$C:$C,'รับ-จ่าย ประจำวัน'!$B527,เส้นแต่งหน้าขนมเค้ก!AA:AA)+SUMIF(แพ็ค!$C:$C,'รับ-จ่าย ประจำวัน'!$B527,แพ็ค!AA:AA)+SUMIF(ธุรการ!$C:$C,'รับ-จ่าย ประจำวัน'!$B527,ธุรการ!AA:AA)+SUMIF(เส้นแต่งหน้าขนมปัง!$C:$C,'รับ-จ่าย ประจำวัน'!$B527,เส้นแต่งหน้าขนมปัง!AA:AA)+SUMIF('วางแผนBC,CJ'!$C:$C,'รับ-จ่าย ประจำวัน'!$B527,'วางแผนBC,CJ'!AA:AA)+SUMIF(RD!$C:$C,'รับ-จ่าย ประจำวัน'!$B527,RD!AA:AA)+SUMIF('FG,ออนไล,คัดแยก'!$C:$C,'รับ-จ่าย ประจำวัน'!$B527,'FG,ออนไล,คัดแยก'!AA:AA)</f>
        <v>0</v>
      </c>
      <c r="BI527" s="16">
        <f>SUMIF(เตรียมส่วนผสม!$C:$C,'รับ-จ่าย ประจำวัน'!$B527,เตรียมส่วนผสม!AB:AB)+SUMIF(กวนไส้!$C:$C,'รับ-จ่าย ประจำวัน'!$B527,กวนไส้!AB:AB)+SUMIF(ผลิต1!$C:$C,'รับ-จ่าย ประจำวัน'!$B527,ผลิต1!AB:AB)+SUMIF(ผลิต2!$C:$C,'รับ-จ่าย ประจำวัน'!$B527,ผลิต2!AB:AB)+SUMIF(เส้นแต่งหน้าขนมเค้ก!$C:$C,'รับ-จ่าย ประจำวัน'!$B527,เส้นแต่งหน้าขนมเค้ก!AB:AB)+SUMIF(แพ็ค!$C:$C,'รับ-จ่าย ประจำวัน'!$B527,แพ็ค!AB:AB)+SUMIF(ธุรการ!$C:$C,'รับ-จ่าย ประจำวัน'!$B527,ธุรการ!AB:AB)+SUMIF(เส้นแต่งหน้าขนมปัง!$C:$C,'รับ-จ่าย ประจำวัน'!$B527,เส้นแต่งหน้าขนมปัง!AB:AB)+SUMIF('วางแผนBC,CJ'!$C:$C,'รับ-จ่าย ประจำวัน'!$B527,'วางแผนBC,CJ'!AB:AB)+SUMIF(RD!$C:$C,'รับ-จ่าย ประจำวัน'!$B527,RD!AB:AB)+SUMIF('FG,ออนไล,คัดแยก'!$C:$C,'รับ-จ่าย ประจำวัน'!$B527,'FG,ออนไล,คัดแยก'!AB:AB)</f>
        <v>0</v>
      </c>
      <c r="BJ527" s="16">
        <f>SUMIF(เตรียมส่วนผสม!$C:$C,'รับ-จ่าย ประจำวัน'!$B527,เตรียมส่วนผสม!AC:AC)+SUMIF(กวนไส้!$C:$C,'รับ-จ่าย ประจำวัน'!$B527,กวนไส้!AC:AC)+SUMIF(ผลิต1!$C:$C,'รับ-จ่าย ประจำวัน'!$B527,ผลิต1!AC:AC)+SUMIF(ผลิต2!$C:$C,'รับ-จ่าย ประจำวัน'!$B527,ผลิต2!AC:AC)+SUMIF(เส้นแต่งหน้าขนมเค้ก!$C:$C,'รับ-จ่าย ประจำวัน'!$B527,เส้นแต่งหน้าขนมเค้ก!AC:AC)+SUMIF(แพ็ค!$C:$C,'รับ-จ่าย ประจำวัน'!$B527,แพ็ค!AC:AC)+SUMIF(ธุรการ!$C:$C,'รับ-จ่าย ประจำวัน'!$B527,ธุรการ!AC:AC)+SUMIF(เส้นแต่งหน้าขนมปัง!$C:$C,'รับ-จ่าย ประจำวัน'!$B527,เส้นแต่งหน้าขนมปัง!AC:AC)+SUMIF('วางแผนBC,CJ'!$C:$C,'รับ-จ่าย ประจำวัน'!$B527,'วางแผนBC,CJ'!AC:AC)+SUMIF(RD!$C:$C,'รับ-จ่าย ประจำวัน'!$B527,RD!AC:AC)+SUMIF('FG,ออนไล,คัดแยก'!$C:$C,'รับ-จ่าย ประจำวัน'!$B527,'FG,ออนไล,คัดแยก'!AC:AC)</f>
        <v>0</v>
      </c>
      <c r="BK527" s="16">
        <f>SUMIF(เตรียมส่วนผสม!$C:$C,'รับ-จ่าย ประจำวัน'!$B527,เตรียมส่วนผสม!AD:AD)+SUMIF(กวนไส้!$C:$C,'รับ-จ่าย ประจำวัน'!$B527,กวนไส้!AD:AD)+SUMIF(ผลิต1!$C:$C,'รับ-จ่าย ประจำวัน'!$B527,ผลิต1!AD:AD)+SUMIF(ผลิต2!$C:$C,'รับ-จ่าย ประจำวัน'!$B527,ผลิต2!AD:AD)+SUMIF(เส้นแต่งหน้าขนมเค้ก!$C:$C,'รับ-จ่าย ประจำวัน'!$B527,เส้นแต่งหน้าขนมเค้ก!AD:AD)+SUMIF(แพ็ค!$C:$C,'รับ-จ่าย ประจำวัน'!$B527,แพ็ค!AD:AD)+SUMIF(ธุรการ!$C:$C,'รับ-จ่าย ประจำวัน'!$B527,ธุรการ!AD:AD)+SUMIF(เส้นแต่งหน้าขนมปัง!$C:$C,'รับ-จ่าย ประจำวัน'!$B527,เส้นแต่งหน้าขนมปัง!AD:AD)+SUMIF('วางแผนBC,CJ'!$C:$C,'รับ-จ่าย ประจำวัน'!$B527,'วางแผนBC,CJ'!AD:AD)+SUMIF(RD!$C:$C,'รับ-จ่าย ประจำวัน'!$B527,RD!AD:AD)+SUMIF('FG,ออนไล,คัดแยก'!$C:$C,'รับ-จ่าย ประจำวัน'!$B527,'FG,ออนไล,คัดแยก'!AD:AD)</f>
        <v>0</v>
      </c>
      <c r="BL527" s="16">
        <f>SUMIF(เตรียมส่วนผสม!$C:$C,'รับ-จ่าย ประจำวัน'!$B527,เตรียมส่วนผสม!AE:AE)+SUMIF(กวนไส้!$C:$C,'รับ-จ่าย ประจำวัน'!$B527,กวนไส้!AE:AE)+SUMIF(ผลิต1!$C:$C,'รับ-จ่าย ประจำวัน'!$B527,ผลิต1!AE:AE)+SUMIF(ผลิต2!$C:$C,'รับ-จ่าย ประจำวัน'!$B527,ผลิต2!AE:AE)+SUMIF(เส้นแต่งหน้าขนมเค้ก!$C:$C,'รับ-จ่าย ประจำวัน'!$B527,เส้นแต่งหน้าขนมเค้ก!AE:AE)+SUMIF(แพ็ค!$C:$C,'รับ-จ่าย ประจำวัน'!$B527,แพ็ค!AE:AE)+SUMIF(ธุรการ!$C:$C,'รับ-จ่าย ประจำวัน'!$B527,ธุรการ!AE:AE)+SUMIF(เส้นแต่งหน้าขนมปัง!$C:$C,'รับ-จ่าย ประจำวัน'!$B527,เส้นแต่งหน้าขนมปัง!AE:AE)+SUMIF('วางแผนBC,CJ'!$C:$C,'รับ-จ่าย ประจำวัน'!$B527,'วางแผนBC,CJ'!AE:AE)+SUMIF(RD!$C:$C,'รับ-จ่าย ประจำวัน'!$B527,RD!AE:AE)+SUMIF('FG,ออนไล,คัดแยก'!$C:$C,'รับ-จ่าย ประจำวัน'!$B527,'FG,ออนไล,คัดแยก'!AE:AE)</f>
        <v>0</v>
      </c>
      <c r="BM527" s="16">
        <f>SUMIF(เตรียมส่วนผสม!$C:$C,'รับ-จ่าย ประจำวัน'!$B527,เตรียมส่วนผสม!AF:AF)+SUMIF(กวนไส้!$C:$C,'รับ-จ่าย ประจำวัน'!$B527,กวนไส้!AF:AF)+SUMIF(ผลิต1!$C:$C,'รับ-จ่าย ประจำวัน'!$B527,ผลิต1!AF:AF)+SUMIF(ผลิต2!$C:$C,'รับ-จ่าย ประจำวัน'!$B527,ผลิต2!AF:AF)+SUMIF(เส้นแต่งหน้าขนมเค้ก!$C:$C,'รับ-จ่าย ประจำวัน'!$B527,เส้นแต่งหน้าขนมเค้ก!AF:AF)+SUMIF(แพ็ค!$C:$C,'รับ-จ่าย ประจำวัน'!$B527,แพ็ค!AF:AF)+SUMIF(ธุรการ!$C:$C,'รับ-จ่าย ประจำวัน'!$B527,ธุรการ!AF:AF)+SUMIF(เส้นแต่งหน้าขนมปัง!$C:$C,'รับ-จ่าย ประจำวัน'!$B527,เส้นแต่งหน้าขนมปัง!AF:AF)+SUMIF('วางแผนBC,CJ'!$C:$C,'รับ-จ่าย ประจำวัน'!$B527,'วางแผนBC,CJ'!AF:AF)+SUMIF(RD!$C:$C,'รับ-จ่าย ประจำวัน'!$B527,RD!AF:AF)+SUMIF('FG,ออนไล,คัดแยก'!$C:$C,'รับ-จ่าย ประจำวัน'!$B527,'FG,ออนไล,คัดแยก'!AF:AF)</f>
        <v>0</v>
      </c>
      <c r="BN527" s="16">
        <f>SUMIF(เตรียมส่วนผสม!$C:$C,'รับ-จ่าย ประจำวัน'!$B527,เตรียมส่วนผสม!AG:AG)+SUMIF(กวนไส้!$C:$C,'รับ-จ่าย ประจำวัน'!$B527,กวนไส้!AG:AG)+SUMIF(ผลิต1!$C:$C,'รับ-จ่าย ประจำวัน'!$B527,ผลิต1!AG:AG)+SUMIF(ผลิต2!$C:$C,'รับ-จ่าย ประจำวัน'!$B527,ผลิต2!AG:AG)+SUMIF(เส้นแต่งหน้าขนมเค้ก!$C:$C,'รับ-จ่าย ประจำวัน'!$B527,เส้นแต่งหน้าขนมเค้ก!AG:AG)+SUMIF(แพ็ค!$C:$C,'รับ-จ่าย ประจำวัน'!$B527,แพ็ค!AG:AG)+SUMIF(ธุรการ!$C:$C,'รับ-จ่าย ประจำวัน'!$B527,ธุรการ!AG:AG)+SUMIF(เส้นแต่งหน้าขนมปัง!$C:$C,'รับ-จ่าย ประจำวัน'!$B527,เส้นแต่งหน้าขนมปัง!AG:AG)+SUMIF('วางแผนBC,CJ'!$C:$C,'รับ-จ่าย ประจำวัน'!$B527,'วางแผนBC,CJ'!AG:AG)+SUMIF(RD!$C:$C,'รับ-จ่าย ประจำวัน'!$B527,RD!AG:AG)+SUMIF('FG,ออนไล,คัดแยก'!$C:$C,'รับ-จ่าย ประจำวัน'!$B527,'FG,ออนไล,คัดแยก'!AG:AG)</f>
        <v>0</v>
      </c>
      <c r="BO527" s="16">
        <f>SUMIF(เตรียมส่วนผสม!$C:$C,'รับ-จ่าย ประจำวัน'!$B527,เตรียมส่วนผสม!AH:AH)+SUMIF(กวนไส้!$C:$C,'รับ-จ่าย ประจำวัน'!$B527,กวนไส้!AH:AH)+SUMIF(ผลิต1!$C:$C,'รับ-จ่าย ประจำวัน'!$B527,ผลิต1!AH:AH)+SUMIF(ผลิต2!$C:$C,'รับ-จ่าย ประจำวัน'!$B527,ผลิต2!AH:AH)+SUMIF(เส้นแต่งหน้าขนมเค้ก!$C:$C,'รับ-จ่าย ประจำวัน'!$B527,เส้นแต่งหน้าขนมเค้ก!AH:AH)+SUMIF(แพ็ค!$C:$C,'รับ-จ่าย ประจำวัน'!$B527,แพ็ค!AH:AH)+SUMIF(ธุรการ!$C:$C,'รับ-จ่าย ประจำวัน'!$B527,ธุรการ!AH:AH)+SUMIF(เส้นแต่งหน้าขนมปัง!$C:$C,'รับ-จ่าย ประจำวัน'!$B527,เส้นแต่งหน้าขนมปัง!AH:AH)+SUMIF('วางแผนBC,CJ'!$C:$C,'รับ-จ่าย ประจำวัน'!$B527,'วางแผนBC,CJ'!AH:AH)+SUMIF(RD!$C:$C,'รับ-จ่าย ประจำวัน'!$B527,RD!AH:AH)+SUMIF('FG,ออนไล,คัดแยก'!$C:$C,'รับ-จ่าย ประจำวัน'!$B527,'FG,ออนไล,คัดแยก'!AH:AH)</f>
        <v>0</v>
      </c>
      <c r="BP527" s="16">
        <f>SUMIF(เตรียมส่วนผสม!$C:$C,'รับ-จ่าย ประจำวัน'!$B527,เตรียมส่วนผสม!AI:AI)+SUMIF(กวนไส้!$C:$C,'รับ-จ่าย ประจำวัน'!$B527,กวนไส้!AI:AI)+SUMIF(ผลิต1!$C:$C,'รับ-จ่าย ประจำวัน'!$B527,ผลิต1!AI:AI)+SUMIF(ผลิต2!$C:$C,'รับ-จ่าย ประจำวัน'!$B527,ผลิต2!AI:AI)+SUMIF(เส้นแต่งหน้าขนมเค้ก!$C:$C,'รับ-จ่าย ประจำวัน'!$B527,เส้นแต่งหน้าขนมเค้ก!AI:AI)+SUMIF(แพ็ค!$C:$C,'รับ-จ่าย ประจำวัน'!$B527,แพ็ค!AI:AI)+SUMIF(ธุรการ!$C:$C,'รับ-จ่าย ประจำวัน'!$B527,ธุรการ!AI:AI)+SUMIF(เส้นแต่งหน้าขนมปัง!$C:$C,'รับ-จ่าย ประจำวัน'!$B527,เส้นแต่งหน้าขนมปัง!AI:AI)+SUMIF('วางแผนBC,CJ'!$C:$C,'รับ-จ่าย ประจำวัน'!$B527,'วางแผนBC,CJ'!AI:AI)+SUMIF(RD!$C:$C,'รับ-จ่าย ประจำวัน'!$B527,RD!AI:AI)+SUMIF('FG,ออนไล,คัดแยก'!$C:$C,'รับ-จ่าย ประจำวัน'!$B527,'FG,ออนไล,คัดแยก'!AI:AI)</f>
        <v>0</v>
      </c>
      <c r="BQ527" s="16">
        <f>SUMIF(เตรียมส่วนผสม!$C:$C,'รับ-จ่าย ประจำวัน'!$B527,เตรียมส่วนผสม!AJ:AJ)+SUMIF(กวนไส้!$C:$C,'รับ-จ่าย ประจำวัน'!$B527,กวนไส้!AJ:AJ)+SUMIF(ผลิต1!$C:$C,'รับ-จ่าย ประจำวัน'!$B527,ผลิต1!AJ:AJ)+SUMIF(ผลิต2!$C:$C,'รับ-จ่าย ประจำวัน'!$B527,ผลิต2!AJ:AJ)+SUMIF(เส้นแต่งหน้าขนมเค้ก!$C:$C,'รับ-จ่าย ประจำวัน'!$B527,เส้นแต่งหน้าขนมเค้ก!AJ:AJ)+SUMIF(แพ็ค!$C:$C,'รับ-จ่าย ประจำวัน'!$B527,แพ็ค!AJ:AJ)+SUMIF(ธุรการ!$C:$C,'รับ-จ่าย ประจำวัน'!$B527,ธุรการ!AJ:AJ)+SUMIF(เส้นแต่งหน้าขนมปัง!$C:$C,'รับ-จ่าย ประจำวัน'!$B527,เส้นแต่งหน้าขนมปัง!AJ:AJ)+SUMIF('วางแผนBC,CJ'!$C:$C,'รับ-จ่าย ประจำวัน'!$B527,'วางแผนBC,CJ'!AJ:AJ)+SUMIF(RD!$C:$C,'รับ-จ่าย ประจำวัน'!$B527,RD!AJ:AJ)+SUMIF('FG,ออนไล,คัดแยก'!$C:$C,'รับ-จ่าย ประจำวัน'!$B527,'FG,ออนไล,คัดแยก'!AJ:AJ)</f>
        <v>0</v>
      </c>
      <c r="BR527" s="16">
        <f>SUMIF(เตรียมส่วนผสม!$C:$C,'รับ-จ่าย ประจำวัน'!$B527,เตรียมส่วนผสม!AK:AK)+SUMIF(กวนไส้!$C:$C,'รับ-จ่าย ประจำวัน'!$B527,กวนไส้!AK:AK)+SUMIF(ผลิต1!$C:$C,'รับ-จ่าย ประจำวัน'!$B527,ผลิต1!AK:AK)+SUMIF(ผลิต2!$C:$C,'รับ-จ่าย ประจำวัน'!$B527,ผลิต2!AK:AK)+SUMIF(เส้นแต่งหน้าขนมเค้ก!$C:$C,'รับ-จ่าย ประจำวัน'!$B527,เส้นแต่งหน้าขนมเค้ก!AK:AK)+SUMIF(แพ็ค!$C:$C,'รับ-จ่าย ประจำวัน'!$B527,แพ็ค!AK:AK)+SUMIF(ธุรการ!$C:$C,'รับ-จ่าย ประจำวัน'!$B527,ธุรการ!AK:AK)+SUMIF(เส้นแต่งหน้าขนมปัง!$C:$C,'รับ-จ่าย ประจำวัน'!$B527,เส้นแต่งหน้าขนมปัง!AK:AK)+SUMIF('วางแผนBC,CJ'!$C:$C,'รับ-จ่าย ประจำวัน'!$B527,'วางแผนBC,CJ'!AK:AK)+SUMIF(RD!$C:$C,'รับ-จ่าย ประจำวัน'!$B527,RD!AK:AK)+SUMIF('FG,ออนไล,คัดแยก'!$C:$C,'รับ-จ่าย ประจำวัน'!$B527,'FG,ออนไล,คัดแยก'!AK:AK)</f>
        <v>0</v>
      </c>
      <c r="BS527" s="16">
        <f>SUMIF(เตรียมส่วนผสม!$C:$C,'รับ-จ่าย ประจำวัน'!$B527,เตรียมส่วนผสม!AL:AL)+SUMIF(กวนไส้!$C:$C,'รับ-จ่าย ประจำวัน'!$B527,กวนไส้!AL:AL)+SUMIF(ผลิต1!$C:$C,'รับ-จ่าย ประจำวัน'!$B527,ผลิต1!AL:AL)+SUMIF(ผลิต2!$C:$C,'รับ-จ่าย ประจำวัน'!$B527,ผลิต2!AL:AL)+SUMIF(เส้นแต่งหน้าขนมเค้ก!$C:$C,'รับ-จ่าย ประจำวัน'!$B527,เส้นแต่งหน้าขนมเค้ก!AL:AL)+SUMIF(แพ็ค!$C:$C,'รับ-จ่าย ประจำวัน'!$B527,แพ็ค!AL:AL)+SUMIF(ธุรการ!$C:$C,'รับ-จ่าย ประจำวัน'!$B527,ธุรการ!AL:AL)+SUMIF(เส้นแต่งหน้าขนมปัง!$C:$C,'รับ-จ่าย ประจำวัน'!$B527,เส้นแต่งหน้าขนมปัง!AL:AL)+SUMIF('วางแผนBC,CJ'!$C:$C,'รับ-จ่าย ประจำวัน'!$B527,'วางแผนBC,CJ'!AL:AL)+SUMIF(RD!$C:$C,'รับ-จ่าย ประจำวัน'!$B527,RD!AL:AL)+SUMIF('FG,ออนไล,คัดแยก'!$C:$C,'รับ-จ่าย ประจำวัน'!$B527,'FG,ออนไล,คัดแยก'!AL:AL)</f>
        <v>0</v>
      </c>
      <c r="BT527" s="18">
        <f t="shared" si="115"/>
        <v>0</v>
      </c>
      <c r="BU527" s="116"/>
      <c r="BV527" s="146">
        <f t="shared" si="116"/>
        <v>19634</v>
      </c>
      <c r="BW527" s="183">
        <v>30</v>
      </c>
      <c r="BX527" s="172">
        <f t="shared" si="114"/>
        <v>0</v>
      </c>
      <c r="BY527" s="188" t="e">
        <f t="shared" si="112"/>
        <v>#DIV/0!</v>
      </c>
      <c r="BZ527" s="180" t="e">
        <f t="shared" ca="1" si="117"/>
        <v>#DIV/0!</v>
      </c>
      <c r="CA527" s="152"/>
      <c r="CB527" s="93"/>
      <c r="CC527" s="93"/>
      <c r="CD527" s="93"/>
      <c r="CE527" s="93"/>
      <c r="CF527" s="93"/>
      <c r="CG527" s="93"/>
      <c r="CH527" s="93"/>
      <c r="CI527" s="93"/>
      <c r="CJ527" s="97"/>
      <c r="CK527" s="9">
        <f t="shared" si="113"/>
        <v>19634</v>
      </c>
    </row>
    <row r="528" spans="1:89" hidden="1" x14ac:dyDescent="0.5">
      <c r="A528" s="149"/>
      <c r="B528" s="34">
        <v>1023401044</v>
      </c>
      <c r="C528" s="149" t="s">
        <v>1740</v>
      </c>
      <c r="D528" s="141" t="s">
        <v>91</v>
      </c>
      <c r="E528" s="25"/>
      <c r="F528" s="162" t="s">
        <v>1605</v>
      </c>
      <c r="G528" s="25"/>
      <c r="H528" s="12">
        <v>872</v>
      </c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11"/>
      <c r="AF528" s="11"/>
      <c r="AG528" s="11"/>
      <c r="AH528" s="11"/>
      <c r="AI528" s="25"/>
      <c r="AJ528" s="25"/>
      <c r="AK528" s="25"/>
      <c r="AL528" s="25"/>
      <c r="AM528" s="25"/>
      <c r="AN528" s="15">
        <f t="shared" si="118"/>
        <v>0</v>
      </c>
      <c r="AO528" s="16">
        <f>SUMIF(เตรียมส่วนผสม!$C:$C,'รับ-จ่าย ประจำวัน'!$B528,เตรียมส่วนผสม!H:H)+SUMIF(กวนไส้!$C:$C,'รับ-จ่าย ประจำวัน'!$B528,กวนไส้!H:H)+SUMIF(ผลิต1!$C:$C,'รับ-จ่าย ประจำวัน'!$B528,ผลิต1!H:H)+SUMIF(ผลิต2!$C:$C,'รับ-จ่าย ประจำวัน'!$B528,ผลิต2!H:H)+SUMIF(เส้นแต่งหน้าขนมเค้ก!$C:$C,'รับ-จ่าย ประจำวัน'!$B528,เส้นแต่งหน้าขนมเค้ก!H:H)+SUMIF(แพ็ค!$C:$C,'รับ-จ่าย ประจำวัน'!$B528,แพ็ค!H:H)+SUMIF(ธุรการ!$C:$C,'รับ-จ่าย ประจำวัน'!$B528,ธุรการ!H:H)+SUMIF(เส้นแต่งหน้าขนมปัง!$C:$C,'รับ-จ่าย ประจำวัน'!$B528,เส้นแต่งหน้าขนมปัง!H:H)+SUMIF('วางแผนBC,CJ'!$C:$C,'รับ-จ่าย ประจำวัน'!$B528,'วางแผนBC,CJ'!H:H)+SUMIF(RD!$C:$C,'รับ-จ่าย ประจำวัน'!$B528,RD!H:H)+SUMIF('FG,ออนไล,คัดแยก'!$C:$C,'รับ-จ่าย ประจำวัน'!$B528,'FG,ออนไล,คัดแยก'!H:H)</f>
        <v>0</v>
      </c>
      <c r="AP528" s="16">
        <f>SUMIF(เตรียมส่วนผสม!$C:$C,'รับ-จ่าย ประจำวัน'!$B528,เตรียมส่วนผสม!I:I)+SUMIF(กวนไส้!$C:$C,'รับ-จ่าย ประจำวัน'!$B528,กวนไส้!I:I)+SUMIF(ผลิต1!$C:$C,'รับ-จ่าย ประจำวัน'!$B528,ผลิต1!I:I)+SUMIF(ผลิต2!$C:$C,'รับ-จ่าย ประจำวัน'!$B528,ผลิต2!I:I)+SUMIF(เส้นแต่งหน้าขนมเค้ก!$C:$C,'รับ-จ่าย ประจำวัน'!$B528,เส้นแต่งหน้าขนมเค้ก!I:I)+SUMIF(แพ็ค!$C:$C,'รับ-จ่าย ประจำวัน'!$B528,แพ็ค!I:I)+SUMIF(ธุรการ!$C:$C,'รับ-จ่าย ประจำวัน'!$B528,ธุรการ!I:I)+SUMIF(เส้นแต่งหน้าขนมปัง!$C:$C,'รับ-จ่าย ประจำวัน'!$B528,เส้นแต่งหน้าขนมปัง!I:I)+SUMIF('วางแผนBC,CJ'!$C:$C,'รับ-จ่าย ประจำวัน'!$B528,'วางแผนBC,CJ'!I:I)+SUMIF(RD!$C:$C,'รับ-จ่าย ประจำวัน'!$B528,RD!I:I)+SUMIF('FG,ออนไล,คัดแยก'!$C:$C,'รับ-จ่าย ประจำวัน'!$B528,'FG,ออนไล,คัดแยก'!I:I)</f>
        <v>0</v>
      </c>
      <c r="AQ528" s="16">
        <f>SUMIF(เตรียมส่วนผสม!$C:$C,'รับ-จ่าย ประจำวัน'!$B528,เตรียมส่วนผสม!J:J)+SUMIF(กวนไส้!$C:$C,'รับ-จ่าย ประจำวัน'!$B528,กวนไส้!J:J)+SUMIF(ผลิต1!$C:$C,'รับ-จ่าย ประจำวัน'!$B528,ผลิต1!J:J)+SUMIF(ผลิต2!$C:$C,'รับ-จ่าย ประจำวัน'!$B528,ผลิต2!J:J)+SUMIF(เส้นแต่งหน้าขนมเค้ก!$C:$C,'รับ-จ่าย ประจำวัน'!$B528,เส้นแต่งหน้าขนมเค้ก!J:J)+SUMIF(แพ็ค!$C:$C,'รับ-จ่าย ประจำวัน'!$B528,แพ็ค!J:J)+SUMIF(ธุรการ!$C:$C,'รับ-จ่าย ประจำวัน'!$B528,ธุรการ!J:J)+SUMIF(เส้นแต่งหน้าขนมปัง!$C:$C,'รับ-จ่าย ประจำวัน'!$B528,เส้นแต่งหน้าขนมปัง!J:J)+SUMIF('วางแผนBC,CJ'!$C:$C,'รับ-จ่าย ประจำวัน'!$B528,'วางแผนBC,CJ'!J:J)+SUMIF(RD!$C:$C,'รับ-จ่าย ประจำวัน'!$B528,RD!J:J)+SUMIF('FG,ออนไล,คัดแยก'!$C:$C,'รับ-จ่าย ประจำวัน'!$B528,'FG,ออนไล,คัดแยก'!J:J)</f>
        <v>0</v>
      </c>
      <c r="AR528" s="16">
        <f>SUMIF(เตรียมส่วนผสม!$C:$C,'รับ-จ่าย ประจำวัน'!$B528,เตรียมส่วนผสม!K:K)+SUMIF(กวนไส้!$C:$C,'รับ-จ่าย ประจำวัน'!$B528,กวนไส้!K:K)+SUMIF(ผลิต1!$C:$C,'รับ-จ่าย ประจำวัน'!$B528,ผลิต1!K:K)+SUMIF(ผลิต2!$C:$C,'รับ-จ่าย ประจำวัน'!$B528,ผลิต2!K:K)+SUMIF(เส้นแต่งหน้าขนมเค้ก!$C:$C,'รับ-จ่าย ประจำวัน'!$B528,เส้นแต่งหน้าขนมเค้ก!K:K)+SUMIF(แพ็ค!$C:$C,'รับ-จ่าย ประจำวัน'!$B528,แพ็ค!K:K)+SUMIF(ธุรการ!$C:$C,'รับ-จ่าย ประจำวัน'!$B528,ธุรการ!K:K)+SUMIF(เส้นแต่งหน้าขนมปัง!$C:$C,'รับ-จ่าย ประจำวัน'!$B528,เส้นแต่งหน้าขนมปัง!K:K)+SUMIF('วางแผนBC,CJ'!$C:$C,'รับ-จ่าย ประจำวัน'!$B528,'วางแผนBC,CJ'!K:K)+SUMIF(RD!$C:$C,'รับ-จ่าย ประจำวัน'!$B528,RD!K:K)+SUMIF('FG,ออนไล,คัดแยก'!$C:$C,'รับ-จ่าย ประจำวัน'!$B528,'FG,ออนไล,คัดแยก'!K:K)</f>
        <v>0</v>
      </c>
      <c r="AS528" s="16">
        <f>SUMIF(เตรียมส่วนผสม!$C:$C,'รับ-จ่าย ประจำวัน'!$B528,เตรียมส่วนผสม!L:L)+SUMIF(กวนไส้!$C:$C,'รับ-จ่าย ประจำวัน'!$B528,กวนไส้!L:L)+SUMIF(ผลิต1!$C:$C,'รับ-จ่าย ประจำวัน'!$B528,ผลิต1!L:L)+SUMIF(ผลิต2!$C:$C,'รับ-จ่าย ประจำวัน'!$B528,ผลิต2!L:L)+SUMIF(เส้นแต่งหน้าขนมเค้ก!$C:$C,'รับ-จ่าย ประจำวัน'!$B528,เส้นแต่งหน้าขนมเค้ก!L:L)+SUMIF(แพ็ค!$C:$C,'รับ-จ่าย ประจำวัน'!$B528,แพ็ค!L:L)+SUMIF(ธุรการ!$C:$C,'รับ-จ่าย ประจำวัน'!$B528,ธุรการ!L:L)+SUMIF(เส้นแต่งหน้าขนมปัง!$C:$C,'รับ-จ่าย ประจำวัน'!$B528,เส้นแต่งหน้าขนมปัง!L:L)+SUMIF('วางแผนBC,CJ'!$C:$C,'รับ-จ่าย ประจำวัน'!$B528,'วางแผนBC,CJ'!L:L)+SUMIF(RD!$C:$C,'รับ-จ่าย ประจำวัน'!$B528,RD!L:L)+SUMIF('FG,ออนไล,คัดแยก'!$C:$C,'รับ-จ่าย ประจำวัน'!$B528,'FG,ออนไล,คัดแยก'!L:L)</f>
        <v>0</v>
      </c>
      <c r="AT528" s="16">
        <f>SUMIF(เตรียมส่วนผสม!$C:$C,'รับ-จ่าย ประจำวัน'!$B528,เตรียมส่วนผสม!M:M)+SUMIF(กวนไส้!$C:$C,'รับ-จ่าย ประจำวัน'!$B528,กวนไส้!M:M)+SUMIF(ผลิต1!$C:$C,'รับ-จ่าย ประจำวัน'!$B528,ผลิต1!M:M)+SUMIF(ผลิต2!$C:$C,'รับ-จ่าย ประจำวัน'!$B528,ผลิต2!M:M)+SUMIF(เส้นแต่งหน้าขนมเค้ก!$C:$C,'รับ-จ่าย ประจำวัน'!$B528,เส้นแต่งหน้าขนมเค้ก!M:M)+SUMIF(แพ็ค!$C:$C,'รับ-จ่าย ประจำวัน'!$B528,แพ็ค!M:M)+SUMIF(ธุรการ!$C:$C,'รับ-จ่าย ประจำวัน'!$B528,ธุรการ!M:M)+SUMIF(เส้นแต่งหน้าขนมปัง!$C:$C,'รับ-จ่าย ประจำวัน'!$B528,เส้นแต่งหน้าขนมปัง!M:M)+SUMIF('วางแผนBC,CJ'!$C:$C,'รับ-จ่าย ประจำวัน'!$B528,'วางแผนBC,CJ'!M:M)+SUMIF(RD!$C:$C,'รับ-จ่าย ประจำวัน'!$B528,RD!M:M)+SUMIF('FG,ออนไล,คัดแยก'!$C:$C,'รับ-จ่าย ประจำวัน'!$B528,'FG,ออนไล,คัดแยก'!M:M)</f>
        <v>0</v>
      </c>
      <c r="AU528" s="16">
        <f>SUMIF(เตรียมส่วนผสม!$C:$C,'รับ-จ่าย ประจำวัน'!$B528,เตรียมส่วนผสม!N:N)+SUMIF(กวนไส้!$C:$C,'รับ-จ่าย ประจำวัน'!$B528,กวนไส้!N:N)+SUMIF(ผลิต1!$C:$C,'รับ-จ่าย ประจำวัน'!$B528,ผลิต1!N:N)+SUMIF(ผลิต2!$C:$C,'รับ-จ่าย ประจำวัน'!$B528,ผลิต2!N:N)+SUMIF(เส้นแต่งหน้าขนมเค้ก!$C:$C,'รับ-จ่าย ประจำวัน'!$B528,เส้นแต่งหน้าขนมเค้ก!N:N)+SUMIF(แพ็ค!$C:$C,'รับ-จ่าย ประจำวัน'!$B528,แพ็ค!N:N)+SUMIF(ธุรการ!$C:$C,'รับ-จ่าย ประจำวัน'!$B528,ธุรการ!N:N)+SUMIF(เส้นแต่งหน้าขนมปัง!$C:$C,'รับ-จ่าย ประจำวัน'!$B528,เส้นแต่งหน้าขนมปัง!N:N)+SUMIF('วางแผนBC,CJ'!$C:$C,'รับ-จ่าย ประจำวัน'!$B528,'วางแผนBC,CJ'!N:N)+SUMIF(RD!$C:$C,'รับ-จ่าย ประจำวัน'!$B528,RD!N:N)+SUMIF('FG,ออนไล,คัดแยก'!$C:$C,'รับ-จ่าย ประจำวัน'!$B528,'FG,ออนไล,คัดแยก'!N:N)</f>
        <v>0</v>
      </c>
      <c r="AV528" s="16">
        <f>SUMIF(เตรียมส่วนผสม!$C:$C,'รับ-จ่าย ประจำวัน'!$B528,เตรียมส่วนผสม!O:O)+SUMIF(กวนไส้!$C:$C,'รับ-จ่าย ประจำวัน'!$B528,กวนไส้!O:O)+SUMIF(ผลิต1!$C:$C,'รับ-จ่าย ประจำวัน'!$B528,ผลิต1!O:O)+SUMIF(ผลิต2!$C:$C,'รับ-จ่าย ประจำวัน'!$B528,ผลิต2!O:O)+SUMIF(เส้นแต่งหน้าขนมเค้ก!$C:$C,'รับ-จ่าย ประจำวัน'!$B528,เส้นแต่งหน้าขนมเค้ก!O:O)+SUMIF(แพ็ค!$C:$C,'รับ-จ่าย ประจำวัน'!$B528,แพ็ค!O:O)+SUMIF(ธุรการ!$C:$C,'รับ-จ่าย ประจำวัน'!$B528,ธุรการ!O:O)+SUMIF(เส้นแต่งหน้าขนมปัง!$C:$C,'รับ-จ่าย ประจำวัน'!$B528,เส้นแต่งหน้าขนมปัง!O:O)+SUMIF('วางแผนBC,CJ'!$C:$C,'รับ-จ่าย ประจำวัน'!$B528,'วางแผนBC,CJ'!O:O)+SUMIF(RD!$C:$C,'รับ-จ่าย ประจำวัน'!$B528,RD!O:O)+SUMIF('FG,ออนไล,คัดแยก'!$C:$C,'รับ-จ่าย ประจำวัน'!$B528,'FG,ออนไล,คัดแยก'!O:O)</f>
        <v>0</v>
      </c>
      <c r="AW528" s="16">
        <f>SUMIF(เตรียมส่วนผสม!$C:$C,'รับ-จ่าย ประจำวัน'!$B528,เตรียมส่วนผสม!P:P)+SUMIF(กวนไส้!$C:$C,'รับ-จ่าย ประจำวัน'!$B528,กวนไส้!P:P)+SUMIF(ผลิต1!$C:$C,'รับ-จ่าย ประจำวัน'!$B528,ผลิต1!P:P)+SUMIF(ผลิต2!$C:$C,'รับ-จ่าย ประจำวัน'!$B528,ผลิต2!P:P)+SUMIF(เส้นแต่งหน้าขนมเค้ก!$C:$C,'รับ-จ่าย ประจำวัน'!$B528,เส้นแต่งหน้าขนมเค้ก!P:P)+SUMIF(แพ็ค!$C:$C,'รับ-จ่าย ประจำวัน'!$B528,แพ็ค!P:P)+SUMIF(ธุรการ!$C:$C,'รับ-จ่าย ประจำวัน'!$B528,ธุรการ!P:P)+SUMIF(เส้นแต่งหน้าขนมปัง!$C:$C,'รับ-จ่าย ประจำวัน'!$B528,เส้นแต่งหน้าขนมปัง!P:P)+SUMIF('วางแผนBC,CJ'!$C:$C,'รับ-จ่าย ประจำวัน'!$B528,'วางแผนBC,CJ'!P:P)+SUMIF(RD!$C:$C,'รับ-จ่าย ประจำวัน'!$B528,RD!P:P)+SUMIF('FG,ออนไล,คัดแยก'!$C:$C,'รับ-จ่าย ประจำวัน'!$B528,'FG,ออนไล,คัดแยก'!P:P)</f>
        <v>0</v>
      </c>
      <c r="AX528" s="16">
        <f>SUMIF(เตรียมส่วนผสม!$C:$C,'รับ-จ่าย ประจำวัน'!$B528,เตรียมส่วนผสม!Q:Q)+SUMIF(กวนไส้!$C:$C,'รับ-จ่าย ประจำวัน'!$B528,กวนไส้!Q:Q)+SUMIF(ผลิต1!$C:$C,'รับ-จ่าย ประจำวัน'!$B528,ผลิต1!Q:Q)+SUMIF(ผลิต2!$C:$C,'รับ-จ่าย ประจำวัน'!$B528,ผลิต2!Q:Q)+SUMIF(เส้นแต่งหน้าขนมเค้ก!$C:$C,'รับ-จ่าย ประจำวัน'!$B528,เส้นแต่งหน้าขนมเค้ก!Q:Q)+SUMIF(แพ็ค!$C:$C,'รับ-จ่าย ประจำวัน'!$B528,แพ็ค!Q:Q)+SUMIF(ธุรการ!$C:$C,'รับ-จ่าย ประจำวัน'!$B528,ธุรการ!Q:Q)+SUMIF(เส้นแต่งหน้าขนมปัง!$C:$C,'รับ-จ่าย ประจำวัน'!$B528,เส้นแต่งหน้าขนมปัง!Q:Q)+SUMIF('วางแผนBC,CJ'!$C:$C,'รับ-จ่าย ประจำวัน'!$B528,'วางแผนBC,CJ'!Q:Q)+SUMIF(RD!$C:$C,'รับ-จ่าย ประจำวัน'!$B528,RD!Q:Q)+SUMIF('FG,ออนไล,คัดแยก'!$C:$C,'รับ-จ่าย ประจำวัน'!$B528,'FG,ออนไล,คัดแยก'!Q:Q)</f>
        <v>0</v>
      </c>
      <c r="AY528" s="16">
        <f>SUMIF(เตรียมส่วนผสม!$C:$C,'รับ-จ่าย ประจำวัน'!$B528,เตรียมส่วนผสม!R:R)+SUMIF(กวนไส้!$C:$C,'รับ-จ่าย ประจำวัน'!$B528,กวนไส้!R:R)+SUMIF(ผลิต1!$C:$C,'รับ-จ่าย ประจำวัน'!$B528,ผลิต1!R:R)+SUMIF(ผลิต2!$C:$C,'รับ-จ่าย ประจำวัน'!$B528,ผลิต2!R:R)+SUMIF(เส้นแต่งหน้าขนมเค้ก!$C:$C,'รับ-จ่าย ประจำวัน'!$B528,เส้นแต่งหน้าขนมเค้ก!R:R)+SUMIF(แพ็ค!$C:$C,'รับ-จ่าย ประจำวัน'!$B528,แพ็ค!R:R)+SUMIF(ธุรการ!$C:$C,'รับ-จ่าย ประจำวัน'!$B528,ธุรการ!R:R)+SUMIF(เส้นแต่งหน้าขนมปัง!$C:$C,'รับ-จ่าย ประจำวัน'!$B528,เส้นแต่งหน้าขนมปัง!R:R)+SUMIF('วางแผนBC,CJ'!$C:$C,'รับ-จ่าย ประจำวัน'!$B528,'วางแผนBC,CJ'!R:R)+SUMIF(RD!$C:$C,'รับ-จ่าย ประจำวัน'!$B528,RD!R:R)+SUMIF('FG,ออนไล,คัดแยก'!$C:$C,'รับ-จ่าย ประจำวัน'!$B528,'FG,ออนไล,คัดแยก'!R:R)</f>
        <v>0</v>
      </c>
      <c r="AZ528" s="16">
        <f>SUMIF(เตรียมส่วนผสม!$C:$C,'รับ-จ่าย ประจำวัน'!$B528,เตรียมส่วนผสม!S:S)+SUMIF(กวนไส้!$C:$C,'รับ-จ่าย ประจำวัน'!$B528,กวนไส้!S:S)+SUMIF(ผลิต1!$C:$C,'รับ-จ่าย ประจำวัน'!$B528,ผลิต1!S:S)+SUMIF(ผลิต2!$C:$C,'รับ-จ่าย ประจำวัน'!$B528,ผลิต2!S:S)+SUMIF(เส้นแต่งหน้าขนมเค้ก!$C:$C,'รับ-จ่าย ประจำวัน'!$B528,เส้นแต่งหน้าขนมเค้ก!S:S)+SUMIF(แพ็ค!$C:$C,'รับ-จ่าย ประจำวัน'!$B528,แพ็ค!S:S)+SUMIF(ธุรการ!$C:$C,'รับ-จ่าย ประจำวัน'!$B528,ธุรการ!S:S)+SUMIF(เส้นแต่งหน้าขนมปัง!$C:$C,'รับ-จ่าย ประจำวัน'!$B528,เส้นแต่งหน้าขนมปัง!S:S)+SUMIF('วางแผนBC,CJ'!$C:$C,'รับ-จ่าย ประจำวัน'!$B528,'วางแผนBC,CJ'!S:S)+SUMIF(RD!$C:$C,'รับ-จ่าย ประจำวัน'!$B528,RD!S:S)+SUMIF('FG,ออนไล,คัดแยก'!$C:$C,'รับ-จ่าย ประจำวัน'!$B528,'FG,ออนไล,คัดแยก'!S:S)</f>
        <v>0</v>
      </c>
      <c r="BA528" s="16">
        <f>SUMIF(เตรียมส่วนผสม!$C:$C,'รับ-จ่าย ประจำวัน'!$B528,เตรียมส่วนผสม!T:T)+SUMIF(กวนไส้!$C:$C,'รับ-จ่าย ประจำวัน'!$B528,กวนไส้!T:T)+SUMIF(ผลิต1!$C:$C,'รับ-จ่าย ประจำวัน'!$B528,ผลิต1!T:T)+SUMIF(ผลิต2!$C:$C,'รับ-จ่าย ประจำวัน'!$B528,ผลิต2!T:T)+SUMIF(เส้นแต่งหน้าขนมเค้ก!$C:$C,'รับ-จ่าย ประจำวัน'!$B528,เส้นแต่งหน้าขนมเค้ก!T:T)+SUMIF(แพ็ค!$C:$C,'รับ-จ่าย ประจำวัน'!$B528,แพ็ค!T:T)+SUMIF(ธุรการ!$C:$C,'รับ-จ่าย ประจำวัน'!$B528,ธุรการ!T:T)+SUMIF(เส้นแต่งหน้าขนมปัง!$C:$C,'รับ-จ่าย ประจำวัน'!$B528,เส้นแต่งหน้าขนมปัง!T:T)+SUMIF('วางแผนBC,CJ'!$C:$C,'รับ-จ่าย ประจำวัน'!$B528,'วางแผนBC,CJ'!T:T)+SUMIF(RD!$C:$C,'รับ-จ่าย ประจำวัน'!$B528,RD!T:T)+SUMIF('FG,ออนไล,คัดแยก'!$C:$C,'รับ-จ่าย ประจำวัน'!$B528,'FG,ออนไล,คัดแยก'!T:T)</f>
        <v>0</v>
      </c>
      <c r="BB528" s="16">
        <f>SUMIF(เตรียมส่วนผสม!$C:$C,'รับ-จ่าย ประจำวัน'!$B528,เตรียมส่วนผสม!U:U)+SUMIF(กวนไส้!$C:$C,'รับ-จ่าย ประจำวัน'!$B528,กวนไส้!U:U)+SUMIF(ผลิต1!$C:$C,'รับ-จ่าย ประจำวัน'!$B528,ผลิต1!U:U)+SUMIF(ผลิต2!$C:$C,'รับ-จ่าย ประจำวัน'!$B528,ผลิต2!U:U)+SUMIF(เส้นแต่งหน้าขนมเค้ก!$C:$C,'รับ-จ่าย ประจำวัน'!$B528,เส้นแต่งหน้าขนมเค้ก!U:U)+SUMIF(แพ็ค!$C:$C,'รับ-จ่าย ประจำวัน'!$B528,แพ็ค!U:U)+SUMIF(ธุรการ!$C:$C,'รับ-จ่าย ประจำวัน'!$B528,ธุรการ!U:U)+SUMIF(เส้นแต่งหน้าขนมปัง!$C:$C,'รับ-จ่าย ประจำวัน'!$B528,เส้นแต่งหน้าขนมปัง!U:U)+SUMIF('วางแผนBC,CJ'!$C:$C,'รับ-จ่าย ประจำวัน'!$B528,'วางแผนBC,CJ'!U:U)+SUMIF(RD!$C:$C,'รับ-จ่าย ประจำวัน'!$B528,RD!U:U)+SUMIF('FG,ออนไล,คัดแยก'!$C:$C,'รับ-จ่าย ประจำวัน'!$B528,'FG,ออนไล,คัดแยก'!U:U)</f>
        <v>0</v>
      </c>
      <c r="BC528" s="16">
        <f>SUMIF(เตรียมส่วนผสม!$C:$C,'รับ-จ่าย ประจำวัน'!$B528,เตรียมส่วนผสม!V:V)+SUMIF(กวนไส้!$C:$C,'รับ-จ่าย ประจำวัน'!$B528,กวนไส้!V:V)+SUMIF(ผลิต1!$C:$C,'รับ-จ่าย ประจำวัน'!$B528,ผลิต1!V:V)+SUMIF(ผลิต2!$C:$C,'รับ-จ่าย ประจำวัน'!$B528,ผลิต2!V:V)+SUMIF(เส้นแต่งหน้าขนมเค้ก!$C:$C,'รับ-จ่าย ประจำวัน'!$B528,เส้นแต่งหน้าขนมเค้ก!V:V)+SUMIF(แพ็ค!$C:$C,'รับ-จ่าย ประจำวัน'!$B528,แพ็ค!V:V)+SUMIF(ธุรการ!$C:$C,'รับ-จ่าย ประจำวัน'!$B528,ธุรการ!V:V)+SUMIF(เส้นแต่งหน้าขนมปัง!$C:$C,'รับ-จ่าย ประจำวัน'!$B528,เส้นแต่งหน้าขนมปัง!V:V)+SUMIF('วางแผนBC,CJ'!$C:$C,'รับ-จ่าย ประจำวัน'!$B528,'วางแผนBC,CJ'!V:V)+SUMIF(RD!$C:$C,'รับ-จ่าย ประจำวัน'!$B528,RD!V:V)+SUMIF('FG,ออนไล,คัดแยก'!$C:$C,'รับ-จ่าย ประจำวัน'!$B528,'FG,ออนไล,คัดแยก'!V:V)</f>
        <v>0</v>
      </c>
      <c r="BD528" s="16">
        <f>SUMIF(เตรียมส่วนผสม!$C:$C,'รับ-จ่าย ประจำวัน'!$B528,เตรียมส่วนผสม!W:W)+SUMIF(กวนไส้!$C:$C,'รับ-จ่าย ประจำวัน'!$B528,กวนไส้!W:W)+SUMIF(ผลิต1!$C:$C,'รับ-จ่าย ประจำวัน'!$B528,ผลิต1!W:W)+SUMIF(ผลิต2!$C:$C,'รับ-จ่าย ประจำวัน'!$B528,ผลิต2!W:W)+SUMIF(เส้นแต่งหน้าขนมเค้ก!$C:$C,'รับ-จ่าย ประจำวัน'!$B528,เส้นแต่งหน้าขนมเค้ก!W:W)+SUMIF(แพ็ค!$C:$C,'รับ-จ่าย ประจำวัน'!$B528,แพ็ค!W:W)+SUMIF(ธุรการ!$C:$C,'รับ-จ่าย ประจำวัน'!$B528,ธุรการ!W:W)+SUMIF(เส้นแต่งหน้าขนมปัง!$C:$C,'รับ-จ่าย ประจำวัน'!$B528,เส้นแต่งหน้าขนมปัง!W:W)+SUMIF('วางแผนBC,CJ'!$C:$C,'รับ-จ่าย ประจำวัน'!$B528,'วางแผนBC,CJ'!W:W)+SUMIF(RD!$C:$C,'รับ-จ่าย ประจำวัน'!$B528,RD!W:W)+SUMIF('FG,ออนไล,คัดแยก'!$C:$C,'รับ-จ่าย ประจำวัน'!$B528,'FG,ออนไล,คัดแยก'!W:W)</f>
        <v>0</v>
      </c>
      <c r="BE528" s="16">
        <f>SUMIF(เตรียมส่วนผสม!$C:$C,'รับ-จ่าย ประจำวัน'!$B528,เตรียมส่วนผสม!X:X)+SUMIF(กวนไส้!$C:$C,'รับ-จ่าย ประจำวัน'!$B528,กวนไส้!X:X)+SUMIF(ผลิต1!$C:$C,'รับ-จ่าย ประจำวัน'!$B528,ผลิต1!X:X)+SUMIF(ผลิต2!$C:$C,'รับ-จ่าย ประจำวัน'!$B528,ผลิต2!X:X)+SUMIF(เส้นแต่งหน้าขนมเค้ก!$C:$C,'รับ-จ่าย ประจำวัน'!$B528,เส้นแต่งหน้าขนมเค้ก!X:X)+SUMIF(แพ็ค!$C:$C,'รับ-จ่าย ประจำวัน'!$B528,แพ็ค!X:X)+SUMIF(ธุรการ!$C:$C,'รับ-จ่าย ประจำวัน'!$B528,ธุรการ!X:X)+SUMIF(เส้นแต่งหน้าขนมปัง!$C:$C,'รับ-จ่าย ประจำวัน'!$B528,เส้นแต่งหน้าขนมปัง!X:X)+SUMIF('วางแผนBC,CJ'!$C:$C,'รับ-จ่าย ประจำวัน'!$B528,'วางแผนBC,CJ'!X:X)+SUMIF(RD!$C:$C,'รับ-จ่าย ประจำวัน'!$B528,RD!X:X)+SUMIF('FG,ออนไล,คัดแยก'!$C:$C,'รับ-จ่าย ประจำวัน'!$B528,'FG,ออนไล,คัดแยก'!X:X)</f>
        <v>0</v>
      </c>
      <c r="BF528" s="16">
        <f>SUMIF(เตรียมส่วนผสม!$C:$C,'รับ-จ่าย ประจำวัน'!$B528,เตรียมส่วนผสม!Y:Y)+SUMIF(กวนไส้!$C:$C,'รับ-จ่าย ประจำวัน'!$B528,กวนไส้!Y:Y)+SUMIF(ผลิต1!$C:$C,'รับ-จ่าย ประจำวัน'!$B528,ผลิต1!Y:Y)+SUMIF(ผลิต2!$C:$C,'รับ-จ่าย ประจำวัน'!$B528,ผลิต2!Y:Y)+SUMIF(เส้นแต่งหน้าขนมเค้ก!$C:$C,'รับ-จ่าย ประจำวัน'!$B528,เส้นแต่งหน้าขนมเค้ก!Y:Y)+SUMIF(แพ็ค!$C:$C,'รับ-จ่าย ประจำวัน'!$B528,แพ็ค!Y:Y)+SUMIF(ธุรการ!$C:$C,'รับ-จ่าย ประจำวัน'!$B528,ธุรการ!Y:Y)+SUMIF(เส้นแต่งหน้าขนมปัง!$C:$C,'รับ-จ่าย ประจำวัน'!$B528,เส้นแต่งหน้าขนมปัง!Y:Y)+SUMIF('วางแผนBC,CJ'!$C:$C,'รับ-จ่าย ประจำวัน'!$B528,'วางแผนBC,CJ'!Y:Y)+SUMIF(RD!$C:$C,'รับ-จ่าย ประจำวัน'!$B528,RD!Y:Y)+SUMIF('FG,ออนไล,คัดแยก'!$C:$C,'รับ-จ่าย ประจำวัน'!$B528,'FG,ออนไล,คัดแยก'!Y:Y)</f>
        <v>0</v>
      </c>
      <c r="BG528" s="16">
        <f>SUMIF(เตรียมส่วนผสม!$C:$C,'รับ-จ่าย ประจำวัน'!$B528,เตรียมส่วนผสม!Z:Z)+SUMIF(กวนไส้!$C:$C,'รับ-จ่าย ประจำวัน'!$B528,กวนไส้!Z:Z)+SUMIF(ผลิต1!$C:$C,'รับ-จ่าย ประจำวัน'!$B528,ผลิต1!Z:Z)+SUMIF(ผลิต2!$C:$C,'รับ-จ่าย ประจำวัน'!$B528,ผลิต2!Z:Z)+SUMIF(เส้นแต่งหน้าขนมเค้ก!$C:$C,'รับ-จ่าย ประจำวัน'!$B528,เส้นแต่งหน้าขนมเค้ก!Z:Z)+SUMIF(แพ็ค!$C:$C,'รับ-จ่าย ประจำวัน'!$B528,แพ็ค!Z:Z)+SUMIF(ธุรการ!$C:$C,'รับ-จ่าย ประจำวัน'!$B528,ธุรการ!Z:Z)+SUMIF(เส้นแต่งหน้าขนมปัง!$C:$C,'รับ-จ่าย ประจำวัน'!$B528,เส้นแต่งหน้าขนมปัง!Z:Z)+SUMIF('วางแผนBC,CJ'!$C:$C,'รับ-จ่าย ประจำวัน'!$B528,'วางแผนBC,CJ'!Z:Z)+SUMIF(RD!$C:$C,'รับ-จ่าย ประจำวัน'!$B528,RD!Z:Z)+SUMIF('FG,ออนไล,คัดแยก'!$C:$C,'รับ-จ่าย ประจำวัน'!$B528,'FG,ออนไล,คัดแยก'!Z:Z)</f>
        <v>0</v>
      </c>
      <c r="BH528" s="16">
        <f>SUMIF(เตรียมส่วนผสม!$C:$C,'รับ-จ่าย ประจำวัน'!$B528,เตรียมส่วนผสม!AA:AA)+SUMIF(กวนไส้!$C:$C,'รับ-จ่าย ประจำวัน'!$B528,กวนไส้!AA:AA)+SUMIF(ผลิต1!$C:$C,'รับ-จ่าย ประจำวัน'!$B528,ผลิต1!AA:AA)+SUMIF(ผลิต2!$C:$C,'รับ-จ่าย ประจำวัน'!$B528,ผลิต2!AA:AA)+SUMIF(เส้นแต่งหน้าขนมเค้ก!$C:$C,'รับ-จ่าย ประจำวัน'!$B528,เส้นแต่งหน้าขนมเค้ก!AA:AA)+SUMIF(แพ็ค!$C:$C,'รับ-จ่าย ประจำวัน'!$B528,แพ็ค!AA:AA)+SUMIF(ธุรการ!$C:$C,'รับ-จ่าย ประจำวัน'!$B528,ธุรการ!AA:AA)+SUMIF(เส้นแต่งหน้าขนมปัง!$C:$C,'รับ-จ่าย ประจำวัน'!$B528,เส้นแต่งหน้าขนมปัง!AA:AA)+SUMIF('วางแผนBC,CJ'!$C:$C,'รับ-จ่าย ประจำวัน'!$B528,'วางแผนBC,CJ'!AA:AA)+SUMIF(RD!$C:$C,'รับ-จ่าย ประจำวัน'!$B528,RD!AA:AA)+SUMIF('FG,ออนไล,คัดแยก'!$C:$C,'รับ-จ่าย ประจำวัน'!$B528,'FG,ออนไล,คัดแยก'!AA:AA)</f>
        <v>0</v>
      </c>
      <c r="BI528" s="16">
        <f>SUMIF(เตรียมส่วนผสม!$C:$C,'รับ-จ่าย ประจำวัน'!$B528,เตรียมส่วนผสม!AB:AB)+SUMIF(กวนไส้!$C:$C,'รับ-จ่าย ประจำวัน'!$B528,กวนไส้!AB:AB)+SUMIF(ผลิต1!$C:$C,'รับ-จ่าย ประจำวัน'!$B528,ผลิต1!AB:AB)+SUMIF(ผลิต2!$C:$C,'รับ-จ่าย ประจำวัน'!$B528,ผลิต2!AB:AB)+SUMIF(เส้นแต่งหน้าขนมเค้ก!$C:$C,'รับ-จ่าย ประจำวัน'!$B528,เส้นแต่งหน้าขนมเค้ก!AB:AB)+SUMIF(แพ็ค!$C:$C,'รับ-จ่าย ประจำวัน'!$B528,แพ็ค!AB:AB)+SUMIF(ธุรการ!$C:$C,'รับ-จ่าย ประจำวัน'!$B528,ธุรการ!AB:AB)+SUMIF(เส้นแต่งหน้าขนมปัง!$C:$C,'รับ-จ่าย ประจำวัน'!$B528,เส้นแต่งหน้าขนมปัง!AB:AB)+SUMIF('วางแผนBC,CJ'!$C:$C,'รับ-จ่าย ประจำวัน'!$B528,'วางแผนBC,CJ'!AB:AB)+SUMIF(RD!$C:$C,'รับ-จ่าย ประจำวัน'!$B528,RD!AB:AB)+SUMIF('FG,ออนไล,คัดแยก'!$C:$C,'รับ-จ่าย ประจำวัน'!$B528,'FG,ออนไล,คัดแยก'!AB:AB)</f>
        <v>0</v>
      </c>
      <c r="BJ528" s="16">
        <f>SUMIF(เตรียมส่วนผสม!$C:$C,'รับ-จ่าย ประจำวัน'!$B528,เตรียมส่วนผสม!AC:AC)+SUMIF(กวนไส้!$C:$C,'รับ-จ่าย ประจำวัน'!$B528,กวนไส้!AC:AC)+SUMIF(ผลิต1!$C:$C,'รับ-จ่าย ประจำวัน'!$B528,ผลิต1!AC:AC)+SUMIF(ผลิต2!$C:$C,'รับ-จ่าย ประจำวัน'!$B528,ผลิต2!AC:AC)+SUMIF(เส้นแต่งหน้าขนมเค้ก!$C:$C,'รับ-จ่าย ประจำวัน'!$B528,เส้นแต่งหน้าขนมเค้ก!AC:AC)+SUMIF(แพ็ค!$C:$C,'รับ-จ่าย ประจำวัน'!$B528,แพ็ค!AC:AC)+SUMIF(ธุรการ!$C:$C,'รับ-จ่าย ประจำวัน'!$B528,ธุรการ!AC:AC)+SUMIF(เส้นแต่งหน้าขนมปัง!$C:$C,'รับ-จ่าย ประจำวัน'!$B528,เส้นแต่งหน้าขนมปัง!AC:AC)+SUMIF('วางแผนBC,CJ'!$C:$C,'รับ-จ่าย ประจำวัน'!$B528,'วางแผนBC,CJ'!AC:AC)+SUMIF(RD!$C:$C,'รับ-จ่าย ประจำวัน'!$B528,RD!AC:AC)+SUMIF('FG,ออนไล,คัดแยก'!$C:$C,'รับ-จ่าย ประจำวัน'!$B528,'FG,ออนไล,คัดแยก'!AC:AC)</f>
        <v>0</v>
      </c>
      <c r="BK528" s="16">
        <f>SUMIF(เตรียมส่วนผสม!$C:$C,'รับ-จ่าย ประจำวัน'!$B528,เตรียมส่วนผสม!AD:AD)+SUMIF(กวนไส้!$C:$C,'รับ-จ่าย ประจำวัน'!$B528,กวนไส้!AD:AD)+SUMIF(ผลิต1!$C:$C,'รับ-จ่าย ประจำวัน'!$B528,ผลิต1!AD:AD)+SUMIF(ผลิต2!$C:$C,'รับ-จ่าย ประจำวัน'!$B528,ผลิต2!AD:AD)+SUMIF(เส้นแต่งหน้าขนมเค้ก!$C:$C,'รับ-จ่าย ประจำวัน'!$B528,เส้นแต่งหน้าขนมเค้ก!AD:AD)+SUMIF(แพ็ค!$C:$C,'รับ-จ่าย ประจำวัน'!$B528,แพ็ค!AD:AD)+SUMIF(ธุรการ!$C:$C,'รับ-จ่าย ประจำวัน'!$B528,ธุรการ!AD:AD)+SUMIF(เส้นแต่งหน้าขนมปัง!$C:$C,'รับ-จ่าย ประจำวัน'!$B528,เส้นแต่งหน้าขนมปัง!AD:AD)+SUMIF('วางแผนBC,CJ'!$C:$C,'รับ-จ่าย ประจำวัน'!$B528,'วางแผนBC,CJ'!AD:AD)+SUMIF(RD!$C:$C,'รับ-จ่าย ประจำวัน'!$B528,RD!AD:AD)+SUMIF('FG,ออนไล,คัดแยก'!$C:$C,'รับ-จ่าย ประจำวัน'!$B528,'FG,ออนไล,คัดแยก'!AD:AD)</f>
        <v>0</v>
      </c>
      <c r="BL528" s="16">
        <f>SUMIF(เตรียมส่วนผสม!$C:$C,'รับ-จ่าย ประจำวัน'!$B528,เตรียมส่วนผสม!AE:AE)+SUMIF(กวนไส้!$C:$C,'รับ-จ่าย ประจำวัน'!$B528,กวนไส้!AE:AE)+SUMIF(ผลิต1!$C:$C,'รับ-จ่าย ประจำวัน'!$B528,ผลิต1!AE:AE)+SUMIF(ผลิต2!$C:$C,'รับ-จ่าย ประจำวัน'!$B528,ผลิต2!AE:AE)+SUMIF(เส้นแต่งหน้าขนมเค้ก!$C:$C,'รับ-จ่าย ประจำวัน'!$B528,เส้นแต่งหน้าขนมเค้ก!AE:AE)+SUMIF(แพ็ค!$C:$C,'รับ-จ่าย ประจำวัน'!$B528,แพ็ค!AE:AE)+SUMIF(ธุรการ!$C:$C,'รับ-จ่าย ประจำวัน'!$B528,ธุรการ!AE:AE)+SUMIF(เส้นแต่งหน้าขนมปัง!$C:$C,'รับ-จ่าย ประจำวัน'!$B528,เส้นแต่งหน้าขนมปัง!AE:AE)+SUMIF('วางแผนBC,CJ'!$C:$C,'รับ-จ่าย ประจำวัน'!$B528,'วางแผนBC,CJ'!AE:AE)+SUMIF(RD!$C:$C,'รับ-จ่าย ประจำวัน'!$B528,RD!AE:AE)+SUMIF('FG,ออนไล,คัดแยก'!$C:$C,'รับ-จ่าย ประจำวัน'!$B528,'FG,ออนไล,คัดแยก'!AE:AE)</f>
        <v>0</v>
      </c>
      <c r="BM528" s="16">
        <f>SUMIF(เตรียมส่วนผสม!$C:$C,'รับ-จ่าย ประจำวัน'!$B528,เตรียมส่วนผสม!AF:AF)+SUMIF(กวนไส้!$C:$C,'รับ-จ่าย ประจำวัน'!$B528,กวนไส้!AF:AF)+SUMIF(ผลิต1!$C:$C,'รับ-จ่าย ประจำวัน'!$B528,ผลิต1!AF:AF)+SUMIF(ผลิต2!$C:$C,'รับ-จ่าย ประจำวัน'!$B528,ผลิต2!AF:AF)+SUMIF(เส้นแต่งหน้าขนมเค้ก!$C:$C,'รับ-จ่าย ประจำวัน'!$B528,เส้นแต่งหน้าขนมเค้ก!AF:AF)+SUMIF(แพ็ค!$C:$C,'รับ-จ่าย ประจำวัน'!$B528,แพ็ค!AF:AF)+SUMIF(ธุรการ!$C:$C,'รับ-จ่าย ประจำวัน'!$B528,ธุรการ!AF:AF)+SUMIF(เส้นแต่งหน้าขนมปัง!$C:$C,'รับ-จ่าย ประจำวัน'!$B528,เส้นแต่งหน้าขนมปัง!AF:AF)+SUMIF('วางแผนBC,CJ'!$C:$C,'รับ-จ่าย ประจำวัน'!$B528,'วางแผนBC,CJ'!AF:AF)+SUMIF(RD!$C:$C,'รับ-จ่าย ประจำวัน'!$B528,RD!AF:AF)+SUMIF('FG,ออนไล,คัดแยก'!$C:$C,'รับ-จ่าย ประจำวัน'!$B528,'FG,ออนไล,คัดแยก'!AF:AF)</f>
        <v>0</v>
      </c>
      <c r="BN528" s="16">
        <f>SUMIF(เตรียมส่วนผสม!$C:$C,'รับ-จ่าย ประจำวัน'!$B528,เตรียมส่วนผสม!AG:AG)+SUMIF(กวนไส้!$C:$C,'รับ-จ่าย ประจำวัน'!$B528,กวนไส้!AG:AG)+SUMIF(ผลิต1!$C:$C,'รับ-จ่าย ประจำวัน'!$B528,ผลิต1!AG:AG)+SUMIF(ผลิต2!$C:$C,'รับ-จ่าย ประจำวัน'!$B528,ผลิต2!AG:AG)+SUMIF(เส้นแต่งหน้าขนมเค้ก!$C:$C,'รับ-จ่าย ประจำวัน'!$B528,เส้นแต่งหน้าขนมเค้ก!AG:AG)+SUMIF(แพ็ค!$C:$C,'รับ-จ่าย ประจำวัน'!$B528,แพ็ค!AG:AG)+SUMIF(ธุรการ!$C:$C,'รับ-จ่าย ประจำวัน'!$B528,ธุรการ!AG:AG)+SUMIF(เส้นแต่งหน้าขนมปัง!$C:$C,'รับ-จ่าย ประจำวัน'!$B528,เส้นแต่งหน้าขนมปัง!AG:AG)+SUMIF('วางแผนBC,CJ'!$C:$C,'รับ-จ่าย ประจำวัน'!$B528,'วางแผนBC,CJ'!AG:AG)+SUMIF(RD!$C:$C,'รับ-จ่าย ประจำวัน'!$B528,RD!AG:AG)+SUMIF('FG,ออนไล,คัดแยก'!$C:$C,'รับ-จ่าย ประจำวัน'!$B528,'FG,ออนไล,คัดแยก'!AG:AG)</f>
        <v>0</v>
      </c>
      <c r="BO528" s="16">
        <f>SUMIF(เตรียมส่วนผสม!$C:$C,'รับ-จ่าย ประจำวัน'!$B528,เตรียมส่วนผสม!AH:AH)+SUMIF(กวนไส้!$C:$C,'รับ-จ่าย ประจำวัน'!$B528,กวนไส้!AH:AH)+SUMIF(ผลิต1!$C:$C,'รับ-จ่าย ประจำวัน'!$B528,ผลิต1!AH:AH)+SUMIF(ผลิต2!$C:$C,'รับ-จ่าย ประจำวัน'!$B528,ผลิต2!AH:AH)+SUMIF(เส้นแต่งหน้าขนมเค้ก!$C:$C,'รับ-จ่าย ประจำวัน'!$B528,เส้นแต่งหน้าขนมเค้ก!AH:AH)+SUMIF(แพ็ค!$C:$C,'รับ-จ่าย ประจำวัน'!$B528,แพ็ค!AH:AH)+SUMIF(ธุรการ!$C:$C,'รับ-จ่าย ประจำวัน'!$B528,ธุรการ!AH:AH)+SUMIF(เส้นแต่งหน้าขนมปัง!$C:$C,'รับ-จ่าย ประจำวัน'!$B528,เส้นแต่งหน้าขนมปัง!AH:AH)+SUMIF('วางแผนBC,CJ'!$C:$C,'รับ-จ่าย ประจำวัน'!$B528,'วางแผนBC,CJ'!AH:AH)+SUMIF(RD!$C:$C,'รับ-จ่าย ประจำวัน'!$B528,RD!AH:AH)+SUMIF('FG,ออนไล,คัดแยก'!$C:$C,'รับ-จ่าย ประจำวัน'!$B528,'FG,ออนไล,คัดแยก'!AH:AH)</f>
        <v>0</v>
      </c>
      <c r="BP528" s="16">
        <f>SUMIF(เตรียมส่วนผสม!$C:$C,'รับ-จ่าย ประจำวัน'!$B528,เตรียมส่วนผสม!AI:AI)+SUMIF(กวนไส้!$C:$C,'รับ-จ่าย ประจำวัน'!$B528,กวนไส้!AI:AI)+SUMIF(ผลิต1!$C:$C,'รับ-จ่าย ประจำวัน'!$B528,ผลิต1!AI:AI)+SUMIF(ผลิต2!$C:$C,'รับ-จ่าย ประจำวัน'!$B528,ผลิต2!AI:AI)+SUMIF(เส้นแต่งหน้าขนมเค้ก!$C:$C,'รับ-จ่าย ประจำวัน'!$B528,เส้นแต่งหน้าขนมเค้ก!AI:AI)+SUMIF(แพ็ค!$C:$C,'รับ-จ่าย ประจำวัน'!$B528,แพ็ค!AI:AI)+SUMIF(ธุรการ!$C:$C,'รับ-จ่าย ประจำวัน'!$B528,ธุรการ!AI:AI)+SUMIF(เส้นแต่งหน้าขนมปัง!$C:$C,'รับ-จ่าย ประจำวัน'!$B528,เส้นแต่งหน้าขนมปัง!AI:AI)+SUMIF('วางแผนBC,CJ'!$C:$C,'รับ-จ่าย ประจำวัน'!$B528,'วางแผนBC,CJ'!AI:AI)+SUMIF(RD!$C:$C,'รับ-จ่าย ประจำวัน'!$B528,RD!AI:AI)+SUMIF('FG,ออนไล,คัดแยก'!$C:$C,'รับ-จ่าย ประจำวัน'!$B528,'FG,ออนไล,คัดแยก'!AI:AI)</f>
        <v>0</v>
      </c>
      <c r="BQ528" s="16">
        <f>SUMIF(เตรียมส่วนผสม!$C:$C,'รับ-จ่าย ประจำวัน'!$B528,เตรียมส่วนผสม!AJ:AJ)+SUMIF(กวนไส้!$C:$C,'รับ-จ่าย ประจำวัน'!$B528,กวนไส้!AJ:AJ)+SUMIF(ผลิต1!$C:$C,'รับ-จ่าย ประจำวัน'!$B528,ผลิต1!AJ:AJ)+SUMIF(ผลิต2!$C:$C,'รับ-จ่าย ประจำวัน'!$B528,ผลิต2!AJ:AJ)+SUMIF(เส้นแต่งหน้าขนมเค้ก!$C:$C,'รับ-จ่าย ประจำวัน'!$B528,เส้นแต่งหน้าขนมเค้ก!AJ:AJ)+SUMIF(แพ็ค!$C:$C,'รับ-จ่าย ประจำวัน'!$B528,แพ็ค!AJ:AJ)+SUMIF(ธุรการ!$C:$C,'รับ-จ่าย ประจำวัน'!$B528,ธุรการ!AJ:AJ)+SUMIF(เส้นแต่งหน้าขนมปัง!$C:$C,'รับ-จ่าย ประจำวัน'!$B528,เส้นแต่งหน้าขนมปัง!AJ:AJ)+SUMIF('วางแผนBC,CJ'!$C:$C,'รับ-จ่าย ประจำวัน'!$B528,'วางแผนBC,CJ'!AJ:AJ)+SUMIF(RD!$C:$C,'รับ-จ่าย ประจำวัน'!$B528,RD!AJ:AJ)+SUMIF('FG,ออนไล,คัดแยก'!$C:$C,'รับ-จ่าย ประจำวัน'!$B528,'FG,ออนไล,คัดแยก'!AJ:AJ)</f>
        <v>0</v>
      </c>
      <c r="BR528" s="16">
        <f>SUMIF(เตรียมส่วนผสม!$C:$C,'รับ-จ่าย ประจำวัน'!$B528,เตรียมส่วนผสม!AK:AK)+SUMIF(กวนไส้!$C:$C,'รับ-จ่าย ประจำวัน'!$B528,กวนไส้!AK:AK)+SUMIF(ผลิต1!$C:$C,'รับ-จ่าย ประจำวัน'!$B528,ผลิต1!AK:AK)+SUMIF(ผลิต2!$C:$C,'รับ-จ่าย ประจำวัน'!$B528,ผลิต2!AK:AK)+SUMIF(เส้นแต่งหน้าขนมเค้ก!$C:$C,'รับ-จ่าย ประจำวัน'!$B528,เส้นแต่งหน้าขนมเค้ก!AK:AK)+SUMIF(แพ็ค!$C:$C,'รับ-จ่าย ประจำวัน'!$B528,แพ็ค!AK:AK)+SUMIF(ธุรการ!$C:$C,'รับ-จ่าย ประจำวัน'!$B528,ธุรการ!AK:AK)+SUMIF(เส้นแต่งหน้าขนมปัง!$C:$C,'รับ-จ่าย ประจำวัน'!$B528,เส้นแต่งหน้าขนมปัง!AK:AK)+SUMIF('วางแผนBC,CJ'!$C:$C,'รับ-จ่าย ประจำวัน'!$B528,'วางแผนBC,CJ'!AK:AK)+SUMIF(RD!$C:$C,'รับ-จ่าย ประจำวัน'!$B528,RD!AK:AK)+SUMIF('FG,ออนไล,คัดแยก'!$C:$C,'รับ-จ่าย ประจำวัน'!$B528,'FG,ออนไล,คัดแยก'!AK:AK)</f>
        <v>0</v>
      </c>
      <c r="BS528" s="16">
        <f>SUMIF(เตรียมส่วนผสม!$C:$C,'รับ-จ่าย ประจำวัน'!$B528,เตรียมส่วนผสม!AL:AL)+SUMIF(กวนไส้!$C:$C,'รับ-จ่าย ประจำวัน'!$B528,กวนไส้!AL:AL)+SUMIF(ผลิต1!$C:$C,'รับ-จ่าย ประจำวัน'!$B528,ผลิต1!AL:AL)+SUMIF(ผลิต2!$C:$C,'รับ-จ่าย ประจำวัน'!$B528,ผลิต2!AL:AL)+SUMIF(เส้นแต่งหน้าขนมเค้ก!$C:$C,'รับ-จ่าย ประจำวัน'!$B528,เส้นแต่งหน้าขนมเค้ก!AL:AL)+SUMIF(แพ็ค!$C:$C,'รับ-จ่าย ประจำวัน'!$B528,แพ็ค!AL:AL)+SUMIF(ธุรการ!$C:$C,'รับ-จ่าย ประจำวัน'!$B528,ธุรการ!AL:AL)+SUMIF(เส้นแต่งหน้าขนมปัง!$C:$C,'รับ-จ่าย ประจำวัน'!$B528,เส้นแต่งหน้าขนมปัง!AL:AL)+SUMIF('วางแผนBC,CJ'!$C:$C,'รับ-จ่าย ประจำวัน'!$B528,'วางแผนBC,CJ'!AL:AL)+SUMIF(RD!$C:$C,'รับ-จ่าย ประจำวัน'!$B528,RD!AL:AL)+SUMIF('FG,ออนไล,คัดแยก'!$C:$C,'รับ-จ่าย ประจำวัน'!$B528,'FG,ออนไล,คัดแยก'!AL:AL)</f>
        <v>0</v>
      </c>
      <c r="BT528" s="18">
        <f t="shared" si="115"/>
        <v>0</v>
      </c>
      <c r="BU528" s="116"/>
      <c r="BV528" s="146">
        <f t="shared" si="116"/>
        <v>872</v>
      </c>
      <c r="BW528" s="183">
        <v>30</v>
      </c>
      <c r="BX528" s="172">
        <f t="shared" si="114"/>
        <v>0</v>
      </c>
      <c r="BY528" s="188" t="e">
        <f t="shared" si="112"/>
        <v>#DIV/0!</v>
      </c>
      <c r="BZ528" s="180" t="e">
        <f t="shared" ca="1" si="117"/>
        <v>#DIV/0!</v>
      </c>
      <c r="CA528" s="93"/>
      <c r="CB528" s="93"/>
      <c r="CC528" s="93"/>
      <c r="CD528" s="93"/>
      <c r="CE528" s="93"/>
      <c r="CF528" s="93"/>
      <c r="CG528" s="93"/>
      <c r="CH528" s="93"/>
      <c r="CI528" s="93"/>
      <c r="CJ528" s="97"/>
      <c r="CK528" s="9">
        <f t="shared" si="113"/>
        <v>872</v>
      </c>
    </row>
    <row r="529" spans="1:89" hidden="1" x14ac:dyDescent="0.5">
      <c r="A529" s="149"/>
      <c r="B529" s="34">
        <v>1023401051</v>
      </c>
      <c r="C529" s="149" t="s">
        <v>1645</v>
      </c>
      <c r="D529" s="141" t="s">
        <v>91</v>
      </c>
      <c r="E529" s="25"/>
      <c r="F529" s="162" t="s">
        <v>1605</v>
      </c>
      <c r="G529" s="25"/>
      <c r="H529" s="12">
        <v>8592</v>
      </c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11"/>
      <c r="AF529" s="11"/>
      <c r="AG529" s="11"/>
      <c r="AH529" s="11"/>
      <c r="AI529" s="25"/>
      <c r="AJ529" s="25"/>
      <c r="AK529" s="25"/>
      <c r="AL529" s="25"/>
      <c r="AM529" s="25"/>
      <c r="AN529" s="15">
        <f t="shared" si="118"/>
        <v>0</v>
      </c>
      <c r="AO529" s="16">
        <f>SUMIF(เตรียมส่วนผสม!$C:$C,'รับ-จ่าย ประจำวัน'!$B529,เตรียมส่วนผสม!H:H)+SUMIF(กวนไส้!$C:$C,'รับ-จ่าย ประจำวัน'!$B529,กวนไส้!H:H)+SUMIF(ผลิต1!$C:$C,'รับ-จ่าย ประจำวัน'!$B529,ผลิต1!H:H)+SUMIF(ผลิต2!$C:$C,'รับ-จ่าย ประจำวัน'!$B529,ผลิต2!H:H)+SUMIF(เส้นแต่งหน้าขนมเค้ก!$C:$C,'รับ-จ่าย ประจำวัน'!$B529,เส้นแต่งหน้าขนมเค้ก!H:H)+SUMIF(แพ็ค!$C:$C,'รับ-จ่าย ประจำวัน'!$B529,แพ็ค!H:H)+SUMIF(ธุรการ!$C:$C,'รับ-จ่าย ประจำวัน'!$B529,ธุรการ!H:H)+SUMIF(เส้นแต่งหน้าขนมปัง!$C:$C,'รับ-จ่าย ประจำวัน'!$B529,เส้นแต่งหน้าขนมปัง!H:H)+SUMIF('วางแผนBC,CJ'!$C:$C,'รับ-จ่าย ประจำวัน'!$B529,'วางแผนBC,CJ'!H:H)+SUMIF(RD!$C:$C,'รับ-จ่าย ประจำวัน'!$B529,RD!H:H)+SUMIF('FG,ออนไล,คัดแยก'!$C:$C,'รับ-จ่าย ประจำวัน'!$B529,'FG,ออนไล,คัดแยก'!H:H)</f>
        <v>0</v>
      </c>
      <c r="AP529" s="16">
        <f>SUMIF(เตรียมส่วนผสม!$C:$C,'รับ-จ่าย ประจำวัน'!$B529,เตรียมส่วนผสม!I:I)+SUMIF(กวนไส้!$C:$C,'รับ-จ่าย ประจำวัน'!$B529,กวนไส้!I:I)+SUMIF(ผลิต1!$C:$C,'รับ-จ่าย ประจำวัน'!$B529,ผลิต1!I:I)+SUMIF(ผลิต2!$C:$C,'รับ-จ่าย ประจำวัน'!$B529,ผลิต2!I:I)+SUMIF(เส้นแต่งหน้าขนมเค้ก!$C:$C,'รับ-จ่าย ประจำวัน'!$B529,เส้นแต่งหน้าขนมเค้ก!I:I)+SUMIF(แพ็ค!$C:$C,'รับ-จ่าย ประจำวัน'!$B529,แพ็ค!I:I)+SUMIF(ธุรการ!$C:$C,'รับ-จ่าย ประจำวัน'!$B529,ธุรการ!I:I)+SUMIF(เส้นแต่งหน้าขนมปัง!$C:$C,'รับ-จ่าย ประจำวัน'!$B529,เส้นแต่งหน้าขนมปัง!I:I)+SUMIF('วางแผนBC,CJ'!$C:$C,'รับ-จ่าย ประจำวัน'!$B529,'วางแผนBC,CJ'!I:I)+SUMIF(RD!$C:$C,'รับ-จ่าย ประจำวัน'!$B529,RD!I:I)+SUMIF('FG,ออนไล,คัดแยก'!$C:$C,'รับ-จ่าย ประจำวัน'!$B529,'FG,ออนไล,คัดแยก'!I:I)</f>
        <v>0</v>
      </c>
      <c r="AQ529" s="16">
        <f>SUMIF(เตรียมส่วนผสม!$C:$C,'รับ-จ่าย ประจำวัน'!$B529,เตรียมส่วนผสม!J:J)+SUMIF(กวนไส้!$C:$C,'รับ-จ่าย ประจำวัน'!$B529,กวนไส้!J:J)+SUMIF(ผลิต1!$C:$C,'รับ-จ่าย ประจำวัน'!$B529,ผลิต1!J:J)+SUMIF(ผลิต2!$C:$C,'รับ-จ่าย ประจำวัน'!$B529,ผลิต2!J:J)+SUMIF(เส้นแต่งหน้าขนมเค้ก!$C:$C,'รับ-จ่าย ประจำวัน'!$B529,เส้นแต่งหน้าขนมเค้ก!J:J)+SUMIF(แพ็ค!$C:$C,'รับ-จ่าย ประจำวัน'!$B529,แพ็ค!J:J)+SUMIF(ธุรการ!$C:$C,'รับ-จ่าย ประจำวัน'!$B529,ธุรการ!J:J)+SUMIF(เส้นแต่งหน้าขนมปัง!$C:$C,'รับ-จ่าย ประจำวัน'!$B529,เส้นแต่งหน้าขนมปัง!J:J)+SUMIF('วางแผนBC,CJ'!$C:$C,'รับ-จ่าย ประจำวัน'!$B529,'วางแผนBC,CJ'!J:J)+SUMIF(RD!$C:$C,'รับ-จ่าย ประจำวัน'!$B529,RD!J:J)+SUMIF('FG,ออนไล,คัดแยก'!$C:$C,'รับ-จ่าย ประจำวัน'!$B529,'FG,ออนไล,คัดแยก'!J:J)</f>
        <v>0</v>
      </c>
      <c r="AR529" s="16">
        <f>SUMIF(เตรียมส่วนผสม!$C:$C,'รับ-จ่าย ประจำวัน'!$B529,เตรียมส่วนผสม!K:K)+SUMIF(กวนไส้!$C:$C,'รับ-จ่าย ประจำวัน'!$B529,กวนไส้!K:K)+SUMIF(ผลิต1!$C:$C,'รับ-จ่าย ประจำวัน'!$B529,ผลิต1!K:K)+SUMIF(ผลิต2!$C:$C,'รับ-จ่าย ประจำวัน'!$B529,ผลิต2!K:K)+SUMIF(เส้นแต่งหน้าขนมเค้ก!$C:$C,'รับ-จ่าย ประจำวัน'!$B529,เส้นแต่งหน้าขนมเค้ก!K:K)+SUMIF(แพ็ค!$C:$C,'รับ-จ่าย ประจำวัน'!$B529,แพ็ค!K:K)+SUMIF(ธุรการ!$C:$C,'รับ-จ่าย ประจำวัน'!$B529,ธุรการ!K:K)+SUMIF(เส้นแต่งหน้าขนมปัง!$C:$C,'รับ-จ่าย ประจำวัน'!$B529,เส้นแต่งหน้าขนมปัง!K:K)+SUMIF('วางแผนBC,CJ'!$C:$C,'รับ-จ่าย ประจำวัน'!$B529,'วางแผนBC,CJ'!K:K)+SUMIF(RD!$C:$C,'รับ-จ่าย ประจำวัน'!$B529,RD!K:K)+SUMIF('FG,ออนไล,คัดแยก'!$C:$C,'รับ-จ่าย ประจำวัน'!$B529,'FG,ออนไล,คัดแยก'!K:K)</f>
        <v>0</v>
      </c>
      <c r="AS529" s="16">
        <f>SUMIF(เตรียมส่วนผสม!$C:$C,'รับ-จ่าย ประจำวัน'!$B529,เตรียมส่วนผสม!L:L)+SUMIF(กวนไส้!$C:$C,'รับ-จ่าย ประจำวัน'!$B529,กวนไส้!L:L)+SUMIF(ผลิต1!$C:$C,'รับ-จ่าย ประจำวัน'!$B529,ผลิต1!L:L)+SUMIF(ผลิต2!$C:$C,'รับ-จ่าย ประจำวัน'!$B529,ผลิต2!L:L)+SUMIF(เส้นแต่งหน้าขนมเค้ก!$C:$C,'รับ-จ่าย ประจำวัน'!$B529,เส้นแต่งหน้าขนมเค้ก!L:L)+SUMIF(แพ็ค!$C:$C,'รับ-จ่าย ประจำวัน'!$B529,แพ็ค!L:L)+SUMIF(ธุรการ!$C:$C,'รับ-จ่าย ประจำวัน'!$B529,ธุรการ!L:L)+SUMIF(เส้นแต่งหน้าขนมปัง!$C:$C,'รับ-จ่าย ประจำวัน'!$B529,เส้นแต่งหน้าขนมปัง!L:L)+SUMIF('วางแผนBC,CJ'!$C:$C,'รับ-จ่าย ประจำวัน'!$B529,'วางแผนBC,CJ'!L:L)+SUMIF(RD!$C:$C,'รับ-จ่าย ประจำวัน'!$B529,RD!L:L)+SUMIF('FG,ออนไล,คัดแยก'!$C:$C,'รับ-จ่าย ประจำวัน'!$B529,'FG,ออนไล,คัดแยก'!L:L)</f>
        <v>0</v>
      </c>
      <c r="AT529" s="16">
        <f>SUMIF(เตรียมส่วนผสม!$C:$C,'รับ-จ่าย ประจำวัน'!$B529,เตรียมส่วนผสม!M:M)+SUMIF(กวนไส้!$C:$C,'รับ-จ่าย ประจำวัน'!$B529,กวนไส้!M:M)+SUMIF(ผลิต1!$C:$C,'รับ-จ่าย ประจำวัน'!$B529,ผลิต1!M:M)+SUMIF(ผลิต2!$C:$C,'รับ-จ่าย ประจำวัน'!$B529,ผลิต2!M:M)+SUMIF(เส้นแต่งหน้าขนมเค้ก!$C:$C,'รับ-จ่าย ประจำวัน'!$B529,เส้นแต่งหน้าขนมเค้ก!M:M)+SUMIF(แพ็ค!$C:$C,'รับ-จ่าย ประจำวัน'!$B529,แพ็ค!M:M)+SUMIF(ธุรการ!$C:$C,'รับ-จ่าย ประจำวัน'!$B529,ธุรการ!M:M)+SUMIF(เส้นแต่งหน้าขนมปัง!$C:$C,'รับ-จ่าย ประจำวัน'!$B529,เส้นแต่งหน้าขนมปัง!M:M)+SUMIF('วางแผนBC,CJ'!$C:$C,'รับ-จ่าย ประจำวัน'!$B529,'วางแผนBC,CJ'!M:M)+SUMIF(RD!$C:$C,'รับ-จ่าย ประจำวัน'!$B529,RD!M:M)+SUMIF('FG,ออนไล,คัดแยก'!$C:$C,'รับ-จ่าย ประจำวัน'!$B529,'FG,ออนไล,คัดแยก'!M:M)</f>
        <v>0</v>
      </c>
      <c r="AU529" s="16">
        <f>SUMIF(เตรียมส่วนผสม!$C:$C,'รับ-จ่าย ประจำวัน'!$B529,เตรียมส่วนผสม!N:N)+SUMIF(กวนไส้!$C:$C,'รับ-จ่าย ประจำวัน'!$B529,กวนไส้!N:N)+SUMIF(ผลิต1!$C:$C,'รับ-จ่าย ประจำวัน'!$B529,ผลิต1!N:N)+SUMIF(ผลิต2!$C:$C,'รับ-จ่าย ประจำวัน'!$B529,ผลิต2!N:N)+SUMIF(เส้นแต่งหน้าขนมเค้ก!$C:$C,'รับ-จ่าย ประจำวัน'!$B529,เส้นแต่งหน้าขนมเค้ก!N:N)+SUMIF(แพ็ค!$C:$C,'รับ-จ่าย ประจำวัน'!$B529,แพ็ค!N:N)+SUMIF(ธุรการ!$C:$C,'รับ-จ่าย ประจำวัน'!$B529,ธุรการ!N:N)+SUMIF(เส้นแต่งหน้าขนมปัง!$C:$C,'รับ-จ่าย ประจำวัน'!$B529,เส้นแต่งหน้าขนมปัง!N:N)+SUMIF('วางแผนBC,CJ'!$C:$C,'รับ-จ่าย ประจำวัน'!$B529,'วางแผนBC,CJ'!N:N)+SUMIF(RD!$C:$C,'รับ-จ่าย ประจำวัน'!$B529,RD!N:N)+SUMIF('FG,ออนไล,คัดแยก'!$C:$C,'รับ-จ่าย ประจำวัน'!$B529,'FG,ออนไล,คัดแยก'!N:N)</f>
        <v>0</v>
      </c>
      <c r="AV529" s="16">
        <f>SUMIF(เตรียมส่วนผสม!$C:$C,'รับ-จ่าย ประจำวัน'!$B529,เตรียมส่วนผสม!O:O)+SUMIF(กวนไส้!$C:$C,'รับ-จ่าย ประจำวัน'!$B529,กวนไส้!O:O)+SUMIF(ผลิต1!$C:$C,'รับ-จ่าย ประจำวัน'!$B529,ผลิต1!O:O)+SUMIF(ผลิต2!$C:$C,'รับ-จ่าย ประจำวัน'!$B529,ผลิต2!O:O)+SUMIF(เส้นแต่งหน้าขนมเค้ก!$C:$C,'รับ-จ่าย ประจำวัน'!$B529,เส้นแต่งหน้าขนมเค้ก!O:O)+SUMIF(แพ็ค!$C:$C,'รับ-จ่าย ประจำวัน'!$B529,แพ็ค!O:O)+SUMIF(ธุรการ!$C:$C,'รับ-จ่าย ประจำวัน'!$B529,ธุรการ!O:O)+SUMIF(เส้นแต่งหน้าขนมปัง!$C:$C,'รับ-จ่าย ประจำวัน'!$B529,เส้นแต่งหน้าขนมปัง!O:O)+SUMIF('วางแผนBC,CJ'!$C:$C,'รับ-จ่าย ประจำวัน'!$B529,'วางแผนBC,CJ'!O:O)+SUMIF(RD!$C:$C,'รับ-จ่าย ประจำวัน'!$B529,RD!O:O)+SUMIF('FG,ออนไล,คัดแยก'!$C:$C,'รับ-จ่าย ประจำวัน'!$B529,'FG,ออนไล,คัดแยก'!O:O)</f>
        <v>0</v>
      </c>
      <c r="AW529" s="16">
        <f>SUMIF(เตรียมส่วนผสม!$C:$C,'รับ-จ่าย ประจำวัน'!$B529,เตรียมส่วนผสม!P:P)+SUMIF(กวนไส้!$C:$C,'รับ-จ่าย ประจำวัน'!$B529,กวนไส้!P:P)+SUMIF(ผลิต1!$C:$C,'รับ-จ่าย ประจำวัน'!$B529,ผลิต1!P:P)+SUMIF(ผลิต2!$C:$C,'รับ-จ่าย ประจำวัน'!$B529,ผลิต2!P:P)+SUMIF(เส้นแต่งหน้าขนมเค้ก!$C:$C,'รับ-จ่าย ประจำวัน'!$B529,เส้นแต่งหน้าขนมเค้ก!P:P)+SUMIF(แพ็ค!$C:$C,'รับ-จ่าย ประจำวัน'!$B529,แพ็ค!P:P)+SUMIF(ธุรการ!$C:$C,'รับ-จ่าย ประจำวัน'!$B529,ธุรการ!P:P)+SUMIF(เส้นแต่งหน้าขนมปัง!$C:$C,'รับ-จ่าย ประจำวัน'!$B529,เส้นแต่งหน้าขนมปัง!P:P)+SUMIF('วางแผนBC,CJ'!$C:$C,'รับ-จ่าย ประจำวัน'!$B529,'วางแผนBC,CJ'!P:P)+SUMIF(RD!$C:$C,'รับ-จ่าย ประจำวัน'!$B529,RD!P:P)+SUMIF('FG,ออนไล,คัดแยก'!$C:$C,'รับ-จ่าย ประจำวัน'!$B529,'FG,ออนไล,คัดแยก'!P:P)</f>
        <v>0</v>
      </c>
      <c r="AX529" s="16">
        <f>SUMIF(เตรียมส่วนผสม!$C:$C,'รับ-จ่าย ประจำวัน'!$B529,เตรียมส่วนผสม!Q:Q)+SUMIF(กวนไส้!$C:$C,'รับ-จ่าย ประจำวัน'!$B529,กวนไส้!Q:Q)+SUMIF(ผลิต1!$C:$C,'รับ-จ่าย ประจำวัน'!$B529,ผลิต1!Q:Q)+SUMIF(ผลิต2!$C:$C,'รับ-จ่าย ประจำวัน'!$B529,ผลิต2!Q:Q)+SUMIF(เส้นแต่งหน้าขนมเค้ก!$C:$C,'รับ-จ่าย ประจำวัน'!$B529,เส้นแต่งหน้าขนมเค้ก!Q:Q)+SUMIF(แพ็ค!$C:$C,'รับ-จ่าย ประจำวัน'!$B529,แพ็ค!Q:Q)+SUMIF(ธุรการ!$C:$C,'รับ-จ่าย ประจำวัน'!$B529,ธุรการ!Q:Q)+SUMIF(เส้นแต่งหน้าขนมปัง!$C:$C,'รับ-จ่าย ประจำวัน'!$B529,เส้นแต่งหน้าขนมปัง!Q:Q)+SUMIF('วางแผนBC,CJ'!$C:$C,'รับ-จ่าย ประจำวัน'!$B529,'วางแผนBC,CJ'!Q:Q)+SUMIF(RD!$C:$C,'รับ-จ่าย ประจำวัน'!$B529,RD!Q:Q)+SUMIF('FG,ออนไล,คัดแยก'!$C:$C,'รับ-จ่าย ประจำวัน'!$B529,'FG,ออนไล,คัดแยก'!Q:Q)</f>
        <v>0</v>
      </c>
      <c r="AY529" s="16">
        <f>SUMIF(เตรียมส่วนผสม!$C:$C,'รับ-จ่าย ประจำวัน'!$B529,เตรียมส่วนผสม!R:R)+SUMIF(กวนไส้!$C:$C,'รับ-จ่าย ประจำวัน'!$B529,กวนไส้!R:R)+SUMIF(ผลิต1!$C:$C,'รับ-จ่าย ประจำวัน'!$B529,ผลิต1!R:R)+SUMIF(ผลิต2!$C:$C,'รับ-จ่าย ประจำวัน'!$B529,ผลิต2!R:R)+SUMIF(เส้นแต่งหน้าขนมเค้ก!$C:$C,'รับ-จ่าย ประจำวัน'!$B529,เส้นแต่งหน้าขนมเค้ก!R:R)+SUMIF(แพ็ค!$C:$C,'รับ-จ่าย ประจำวัน'!$B529,แพ็ค!R:R)+SUMIF(ธุรการ!$C:$C,'รับ-จ่าย ประจำวัน'!$B529,ธุรการ!R:R)+SUMIF(เส้นแต่งหน้าขนมปัง!$C:$C,'รับ-จ่าย ประจำวัน'!$B529,เส้นแต่งหน้าขนมปัง!R:R)+SUMIF('วางแผนBC,CJ'!$C:$C,'รับ-จ่าย ประจำวัน'!$B529,'วางแผนBC,CJ'!R:R)+SUMIF(RD!$C:$C,'รับ-จ่าย ประจำวัน'!$B529,RD!R:R)+SUMIF('FG,ออนไล,คัดแยก'!$C:$C,'รับ-จ่าย ประจำวัน'!$B529,'FG,ออนไล,คัดแยก'!R:R)</f>
        <v>0</v>
      </c>
      <c r="AZ529" s="16">
        <f>SUMIF(เตรียมส่วนผสม!$C:$C,'รับ-จ่าย ประจำวัน'!$B529,เตรียมส่วนผสม!S:S)+SUMIF(กวนไส้!$C:$C,'รับ-จ่าย ประจำวัน'!$B529,กวนไส้!S:S)+SUMIF(ผลิต1!$C:$C,'รับ-จ่าย ประจำวัน'!$B529,ผลิต1!S:S)+SUMIF(ผลิต2!$C:$C,'รับ-จ่าย ประจำวัน'!$B529,ผลิต2!S:S)+SUMIF(เส้นแต่งหน้าขนมเค้ก!$C:$C,'รับ-จ่าย ประจำวัน'!$B529,เส้นแต่งหน้าขนมเค้ก!S:S)+SUMIF(แพ็ค!$C:$C,'รับ-จ่าย ประจำวัน'!$B529,แพ็ค!S:S)+SUMIF(ธุรการ!$C:$C,'รับ-จ่าย ประจำวัน'!$B529,ธุรการ!S:S)+SUMIF(เส้นแต่งหน้าขนมปัง!$C:$C,'รับ-จ่าย ประจำวัน'!$B529,เส้นแต่งหน้าขนมปัง!S:S)+SUMIF('วางแผนBC,CJ'!$C:$C,'รับ-จ่าย ประจำวัน'!$B529,'วางแผนBC,CJ'!S:S)+SUMIF(RD!$C:$C,'รับ-จ่าย ประจำวัน'!$B529,RD!S:S)+SUMIF('FG,ออนไล,คัดแยก'!$C:$C,'รับ-จ่าย ประจำวัน'!$B529,'FG,ออนไล,คัดแยก'!S:S)</f>
        <v>0</v>
      </c>
      <c r="BA529" s="16">
        <f>SUMIF(เตรียมส่วนผสม!$C:$C,'รับ-จ่าย ประจำวัน'!$B529,เตรียมส่วนผสม!T:T)+SUMIF(กวนไส้!$C:$C,'รับ-จ่าย ประจำวัน'!$B529,กวนไส้!T:T)+SUMIF(ผลิต1!$C:$C,'รับ-จ่าย ประจำวัน'!$B529,ผลิต1!T:T)+SUMIF(ผลิต2!$C:$C,'รับ-จ่าย ประจำวัน'!$B529,ผลิต2!T:T)+SUMIF(เส้นแต่งหน้าขนมเค้ก!$C:$C,'รับ-จ่าย ประจำวัน'!$B529,เส้นแต่งหน้าขนมเค้ก!T:T)+SUMIF(แพ็ค!$C:$C,'รับ-จ่าย ประจำวัน'!$B529,แพ็ค!T:T)+SUMIF(ธุรการ!$C:$C,'รับ-จ่าย ประจำวัน'!$B529,ธุรการ!T:T)+SUMIF(เส้นแต่งหน้าขนมปัง!$C:$C,'รับ-จ่าย ประจำวัน'!$B529,เส้นแต่งหน้าขนมปัง!T:T)+SUMIF('วางแผนBC,CJ'!$C:$C,'รับ-จ่าย ประจำวัน'!$B529,'วางแผนBC,CJ'!T:T)+SUMIF(RD!$C:$C,'รับ-จ่าย ประจำวัน'!$B529,RD!T:T)+SUMIF('FG,ออนไล,คัดแยก'!$C:$C,'รับ-จ่าย ประจำวัน'!$B529,'FG,ออนไล,คัดแยก'!T:T)</f>
        <v>0</v>
      </c>
      <c r="BB529" s="16">
        <f>SUMIF(เตรียมส่วนผสม!$C:$C,'รับ-จ่าย ประจำวัน'!$B529,เตรียมส่วนผสม!U:U)+SUMIF(กวนไส้!$C:$C,'รับ-จ่าย ประจำวัน'!$B529,กวนไส้!U:U)+SUMIF(ผลิต1!$C:$C,'รับ-จ่าย ประจำวัน'!$B529,ผลิต1!U:U)+SUMIF(ผลิต2!$C:$C,'รับ-จ่าย ประจำวัน'!$B529,ผลิต2!U:U)+SUMIF(เส้นแต่งหน้าขนมเค้ก!$C:$C,'รับ-จ่าย ประจำวัน'!$B529,เส้นแต่งหน้าขนมเค้ก!U:U)+SUMIF(แพ็ค!$C:$C,'รับ-จ่าย ประจำวัน'!$B529,แพ็ค!U:U)+SUMIF(ธุรการ!$C:$C,'รับ-จ่าย ประจำวัน'!$B529,ธุรการ!U:U)+SUMIF(เส้นแต่งหน้าขนมปัง!$C:$C,'รับ-จ่าย ประจำวัน'!$B529,เส้นแต่งหน้าขนมปัง!U:U)+SUMIF('วางแผนBC,CJ'!$C:$C,'รับ-จ่าย ประจำวัน'!$B529,'วางแผนBC,CJ'!U:U)+SUMIF(RD!$C:$C,'รับ-จ่าย ประจำวัน'!$B529,RD!U:U)+SUMIF('FG,ออนไล,คัดแยก'!$C:$C,'รับ-จ่าย ประจำวัน'!$B529,'FG,ออนไล,คัดแยก'!U:U)</f>
        <v>0</v>
      </c>
      <c r="BC529" s="16">
        <f>SUMIF(เตรียมส่วนผสม!$C:$C,'รับ-จ่าย ประจำวัน'!$B529,เตรียมส่วนผสม!V:V)+SUMIF(กวนไส้!$C:$C,'รับ-จ่าย ประจำวัน'!$B529,กวนไส้!V:V)+SUMIF(ผลิต1!$C:$C,'รับ-จ่าย ประจำวัน'!$B529,ผลิต1!V:V)+SUMIF(ผลิต2!$C:$C,'รับ-จ่าย ประจำวัน'!$B529,ผลิต2!V:V)+SUMIF(เส้นแต่งหน้าขนมเค้ก!$C:$C,'รับ-จ่าย ประจำวัน'!$B529,เส้นแต่งหน้าขนมเค้ก!V:V)+SUMIF(แพ็ค!$C:$C,'รับ-จ่าย ประจำวัน'!$B529,แพ็ค!V:V)+SUMIF(ธุรการ!$C:$C,'รับ-จ่าย ประจำวัน'!$B529,ธุรการ!V:V)+SUMIF(เส้นแต่งหน้าขนมปัง!$C:$C,'รับ-จ่าย ประจำวัน'!$B529,เส้นแต่งหน้าขนมปัง!V:V)+SUMIF('วางแผนBC,CJ'!$C:$C,'รับ-จ่าย ประจำวัน'!$B529,'วางแผนBC,CJ'!V:V)+SUMIF(RD!$C:$C,'รับ-จ่าย ประจำวัน'!$B529,RD!V:V)+SUMIF('FG,ออนไล,คัดแยก'!$C:$C,'รับ-จ่าย ประจำวัน'!$B529,'FG,ออนไล,คัดแยก'!V:V)</f>
        <v>0</v>
      </c>
      <c r="BD529" s="16">
        <f>SUMIF(เตรียมส่วนผสม!$C:$C,'รับ-จ่าย ประจำวัน'!$B529,เตรียมส่วนผสม!W:W)+SUMIF(กวนไส้!$C:$C,'รับ-จ่าย ประจำวัน'!$B529,กวนไส้!W:W)+SUMIF(ผลิต1!$C:$C,'รับ-จ่าย ประจำวัน'!$B529,ผลิต1!W:W)+SUMIF(ผลิต2!$C:$C,'รับ-จ่าย ประจำวัน'!$B529,ผลิต2!W:W)+SUMIF(เส้นแต่งหน้าขนมเค้ก!$C:$C,'รับ-จ่าย ประจำวัน'!$B529,เส้นแต่งหน้าขนมเค้ก!W:W)+SUMIF(แพ็ค!$C:$C,'รับ-จ่าย ประจำวัน'!$B529,แพ็ค!W:W)+SUMIF(ธุรการ!$C:$C,'รับ-จ่าย ประจำวัน'!$B529,ธุรการ!W:W)+SUMIF(เส้นแต่งหน้าขนมปัง!$C:$C,'รับ-จ่าย ประจำวัน'!$B529,เส้นแต่งหน้าขนมปัง!W:W)+SUMIF('วางแผนBC,CJ'!$C:$C,'รับ-จ่าย ประจำวัน'!$B529,'วางแผนBC,CJ'!W:W)+SUMIF(RD!$C:$C,'รับ-จ่าย ประจำวัน'!$B529,RD!W:W)+SUMIF('FG,ออนไล,คัดแยก'!$C:$C,'รับ-จ่าย ประจำวัน'!$B529,'FG,ออนไล,คัดแยก'!W:W)</f>
        <v>0</v>
      </c>
      <c r="BE529" s="16">
        <f>SUMIF(เตรียมส่วนผสม!$C:$C,'รับ-จ่าย ประจำวัน'!$B529,เตรียมส่วนผสม!X:X)+SUMIF(กวนไส้!$C:$C,'รับ-จ่าย ประจำวัน'!$B529,กวนไส้!X:X)+SUMIF(ผลิต1!$C:$C,'รับ-จ่าย ประจำวัน'!$B529,ผลิต1!X:X)+SUMIF(ผลิต2!$C:$C,'รับ-จ่าย ประจำวัน'!$B529,ผลิต2!X:X)+SUMIF(เส้นแต่งหน้าขนมเค้ก!$C:$C,'รับ-จ่าย ประจำวัน'!$B529,เส้นแต่งหน้าขนมเค้ก!X:X)+SUMIF(แพ็ค!$C:$C,'รับ-จ่าย ประจำวัน'!$B529,แพ็ค!X:X)+SUMIF(ธุรการ!$C:$C,'รับ-จ่าย ประจำวัน'!$B529,ธุรการ!X:X)+SUMIF(เส้นแต่งหน้าขนมปัง!$C:$C,'รับ-จ่าย ประจำวัน'!$B529,เส้นแต่งหน้าขนมปัง!X:X)+SUMIF('วางแผนBC,CJ'!$C:$C,'รับ-จ่าย ประจำวัน'!$B529,'วางแผนBC,CJ'!X:X)+SUMIF(RD!$C:$C,'รับ-จ่าย ประจำวัน'!$B529,RD!X:X)+SUMIF('FG,ออนไล,คัดแยก'!$C:$C,'รับ-จ่าย ประจำวัน'!$B529,'FG,ออนไล,คัดแยก'!X:X)</f>
        <v>0</v>
      </c>
      <c r="BF529" s="16">
        <f>SUMIF(เตรียมส่วนผสม!$C:$C,'รับ-จ่าย ประจำวัน'!$B529,เตรียมส่วนผสม!Y:Y)+SUMIF(กวนไส้!$C:$C,'รับ-จ่าย ประจำวัน'!$B529,กวนไส้!Y:Y)+SUMIF(ผลิต1!$C:$C,'รับ-จ่าย ประจำวัน'!$B529,ผลิต1!Y:Y)+SUMIF(ผลิต2!$C:$C,'รับ-จ่าย ประจำวัน'!$B529,ผลิต2!Y:Y)+SUMIF(เส้นแต่งหน้าขนมเค้ก!$C:$C,'รับ-จ่าย ประจำวัน'!$B529,เส้นแต่งหน้าขนมเค้ก!Y:Y)+SUMIF(แพ็ค!$C:$C,'รับ-จ่าย ประจำวัน'!$B529,แพ็ค!Y:Y)+SUMIF(ธุรการ!$C:$C,'รับ-จ่าย ประจำวัน'!$B529,ธุรการ!Y:Y)+SUMIF(เส้นแต่งหน้าขนมปัง!$C:$C,'รับ-จ่าย ประจำวัน'!$B529,เส้นแต่งหน้าขนมปัง!Y:Y)+SUMIF('วางแผนBC,CJ'!$C:$C,'รับ-จ่าย ประจำวัน'!$B529,'วางแผนBC,CJ'!Y:Y)+SUMIF(RD!$C:$C,'รับ-จ่าย ประจำวัน'!$B529,RD!Y:Y)+SUMIF('FG,ออนไล,คัดแยก'!$C:$C,'รับ-จ่าย ประจำวัน'!$B529,'FG,ออนไล,คัดแยก'!Y:Y)</f>
        <v>0</v>
      </c>
      <c r="BG529" s="16">
        <f>SUMIF(เตรียมส่วนผสม!$C:$C,'รับ-จ่าย ประจำวัน'!$B529,เตรียมส่วนผสม!Z:Z)+SUMIF(กวนไส้!$C:$C,'รับ-จ่าย ประจำวัน'!$B529,กวนไส้!Z:Z)+SUMIF(ผลิต1!$C:$C,'รับ-จ่าย ประจำวัน'!$B529,ผลิต1!Z:Z)+SUMIF(ผลิต2!$C:$C,'รับ-จ่าย ประจำวัน'!$B529,ผลิต2!Z:Z)+SUMIF(เส้นแต่งหน้าขนมเค้ก!$C:$C,'รับ-จ่าย ประจำวัน'!$B529,เส้นแต่งหน้าขนมเค้ก!Z:Z)+SUMIF(แพ็ค!$C:$C,'รับ-จ่าย ประจำวัน'!$B529,แพ็ค!Z:Z)+SUMIF(ธุรการ!$C:$C,'รับ-จ่าย ประจำวัน'!$B529,ธุรการ!Z:Z)+SUMIF(เส้นแต่งหน้าขนมปัง!$C:$C,'รับ-จ่าย ประจำวัน'!$B529,เส้นแต่งหน้าขนมปัง!Z:Z)+SUMIF('วางแผนBC,CJ'!$C:$C,'รับ-จ่าย ประจำวัน'!$B529,'วางแผนBC,CJ'!Z:Z)+SUMIF(RD!$C:$C,'รับ-จ่าย ประจำวัน'!$B529,RD!Z:Z)+SUMIF('FG,ออนไล,คัดแยก'!$C:$C,'รับ-จ่าย ประจำวัน'!$B529,'FG,ออนไล,คัดแยก'!Z:Z)</f>
        <v>0</v>
      </c>
      <c r="BH529" s="16">
        <f>SUMIF(เตรียมส่วนผสม!$C:$C,'รับ-จ่าย ประจำวัน'!$B529,เตรียมส่วนผสม!AA:AA)+SUMIF(กวนไส้!$C:$C,'รับ-จ่าย ประจำวัน'!$B529,กวนไส้!AA:AA)+SUMIF(ผลิต1!$C:$C,'รับ-จ่าย ประจำวัน'!$B529,ผลิต1!AA:AA)+SUMIF(ผลิต2!$C:$C,'รับ-จ่าย ประจำวัน'!$B529,ผลิต2!AA:AA)+SUMIF(เส้นแต่งหน้าขนมเค้ก!$C:$C,'รับ-จ่าย ประจำวัน'!$B529,เส้นแต่งหน้าขนมเค้ก!AA:AA)+SUMIF(แพ็ค!$C:$C,'รับ-จ่าย ประจำวัน'!$B529,แพ็ค!AA:AA)+SUMIF(ธุรการ!$C:$C,'รับ-จ่าย ประจำวัน'!$B529,ธุรการ!AA:AA)+SUMIF(เส้นแต่งหน้าขนมปัง!$C:$C,'รับ-จ่าย ประจำวัน'!$B529,เส้นแต่งหน้าขนมปัง!AA:AA)+SUMIF('วางแผนBC,CJ'!$C:$C,'รับ-จ่าย ประจำวัน'!$B529,'วางแผนBC,CJ'!AA:AA)+SUMIF(RD!$C:$C,'รับ-จ่าย ประจำวัน'!$B529,RD!AA:AA)+SUMIF('FG,ออนไล,คัดแยก'!$C:$C,'รับ-จ่าย ประจำวัน'!$B529,'FG,ออนไล,คัดแยก'!AA:AA)</f>
        <v>0</v>
      </c>
      <c r="BI529" s="16">
        <f>SUMIF(เตรียมส่วนผสม!$C:$C,'รับ-จ่าย ประจำวัน'!$B529,เตรียมส่วนผสม!AB:AB)+SUMIF(กวนไส้!$C:$C,'รับ-จ่าย ประจำวัน'!$B529,กวนไส้!AB:AB)+SUMIF(ผลิต1!$C:$C,'รับ-จ่าย ประจำวัน'!$B529,ผลิต1!AB:AB)+SUMIF(ผลิต2!$C:$C,'รับ-จ่าย ประจำวัน'!$B529,ผลิต2!AB:AB)+SUMIF(เส้นแต่งหน้าขนมเค้ก!$C:$C,'รับ-จ่าย ประจำวัน'!$B529,เส้นแต่งหน้าขนมเค้ก!AB:AB)+SUMIF(แพ็ค!$C:$C,'รับ-จ่าย ประจำวัน'!$B529,แพ็ค!AB:AB)+SUMIF(ธุรการ!$C:$C,'รับ-จ่าย ประจำวัน'!$B529,ธุรการ!AB:AB)+SUMIF(เส้นแต่งหน้าขนมปัง!$C:$C,'รับ-จ่าย ประจำวัน'!$B529,เส้นแต่งหน้าขนมปัง!AB:AB)+SUMIF('วางแผนBC,CJ'!$C:$C,'รับ-จ่าย ประจำวัน'!$B529,'วางแผนBC,CJ'!AB:AB)+SUMIF(RD!$C:$C,'รับ-จ่าย ประจำวัน'!$B529,RD!AB:AB)+SUMIF('FG,ออนไล,คัดแยก'!$C:$C,'รับ-จ่าย ประจำวัน'!$B529,'FG,ออนไล,คัดแยก'!AB:AB)</f>
        <v>0</v>
      </c>
      <c r="BJ529" s="16">
        <f>SUMIF(เตรียมส่วนผสม!$C:$C,'รับ-จ่าย ประจำวัน'!$B529,เตรียมส่วนผสม!AC:AC)+SUMIF(กวนไส้!$C:$C,'รับ-จ่าย ประจำวัน'!$B529,กวนไส้!AC:AC)+SUMIF(ผลิต1!$C:$C,'รับ-จ่าย ประจำวัน'!$B529,ผลิต1!AC:AC)+SUMIF(ผลิต2!$C:$C,'รับ-จ่าย ประจำวัน'!$B529,ผลิต2!AC:AC)+SUMIF(เส้นแต่งหน้าขนมเค้ก!$C:$C,'รับ-จ่าย ประจำวัน'!$B529,เส้นแต่งหน้าขนมเค้ก!AC:AC)+SUMIF(แพ็ค!$C:$C,'รับ-จ่าย ประจำวัน'!$B529,แพ็ค!AC:AC)+SUMIF(ธุรการ!$C:$C,'รับ-จ่าย ประจำวัน'!$B529,ธุรการ!AC:AC)+SUMIF(เส้นแต่งหน้าขนมปัง!$C:$C,'รับ-จ่าย ประจำวัน'!$B529,เส้นแต่งหน้าขนมปัง!AC:AC)+SUMIF('วางแผนBC,CJ'!$C:$C,'รับ-จ่าย ประจำวัน'!$B529,'วางแผนBC,CJ'!AC:AC)+SUMIF(RD!$C:$C,'รับ-จ่าย ประจำวัน'!$B529,RD!AC:AC)+SUMIF('FG,ออนไล,คัดแยก'!$C:$C,'รับ-จ่าย ประจำวัน'!$B529,'FG,ออนไล,คัดแยก'!AC:AC)</f>
        <v>0</v>
      </c>
      <c r="BK529" s="16">
        <f>SUMIF(เตรียมส่วนผสม!$C:$C,'รับ-จ่าย ประจำวัน'!$B529,เตรียมส่วนผสม!AD:AD)+SUMIF(กวนไส้!$C:$C,'รับ-จ่าย ประจำวัน'!$B529,กวนไส้!AD:AD)+SUMIF(ผลิต1!$C:$C,'รับ-จ่าย ประจำวัน'!$B529,ผลิต1!AD:AD)+SUMIF(ผลิต2!$C:$C,'รับ-จ่าย ประจำวัน'!$B529,ผลิต2!AD:AD)+SUMIF(เส้นแต่งหน้าขนมเค้ก!$C:$C,'รับ-จ่าย ประจำวัน'!$B529,เส้นแต่งหน้าขนมเค้ก!AD:AD)+SUMIF(แพ็ค!$C:$C,'รับ-จ่าย ประจำวัน'!$B529,แพ็ค!AD:AD)+SUMIF(ธุรการ!$C:$C,'รับ-จ่าย ประจำวัน'!$B529,ธุรการ!AD:AD)+SUMIF(เส้นแต่งหน้าขนมปัง!$C:$C,'รับ-จ่าย ประจำวัน'!$B529,เส้นแต่งหน้าขนมปัง!AD:AD)+SUMIF('วางแผนBC,CJ'!$C:$C,'รับ-จ่าย ประจำวัน'!$B529,'วางแผนBC,CJ'!AD:AD)+SUMIF(RD!$C:$C,'รับ-จ่าย ประจำวัน'!$B529,RD!AD:AD)+SUMIF('FG,ออนไล,คัดแยก'!$C:$C,'รับ-จ่าย ประจำวัน'!$B529,'FG,ออนไล,คัดแยก'!AD:AD)</f>
        <v>0</v>
      </c>
      <c r="BL529" s="16">
        <f>SUMIF(เตรียมส่วนผสม!$C:$C,'รับ-จ่าย ประจำวัน'!$B529,เตรียมส่วนผสม!AE:AE)+SUMIF(กวนไส้!$C:$C,'รับ-จ่าย ประจำวัน'!$B529,กวนไส้!AE:AE)+SUMIF(ผลิต1!$C:$C,'รับ-จ่าย ประจำวัน'!$B529,ผลิต1!AE:AE)+SUMIF(ผลิต2!$C:$C,'รับ-จ่าย ประจำวัน'!$B529,ผลิต2!AE:AE)+SUMIF(เส้นแต่งหน้าขนมเค้ก!$C:$C,'รับ-จ่าย ประจำวัน'!$B529,เส้นแต่งหน้าขนมเค้ก!AE:AE)+SUMIF(แพ็ค!$C:$C,'รับ-จ่าย ประจำวัน'!$B529,แพ็ค!AE:AE)+SUMIF(ธุรการ!$C:$C,'รับ-จ่าย ประจำวัน'!$B529,ธุรการ!AE:AE)+SUMIF(เส้นแต่งหน้าขนมปัง!$C:$C,'รับ-จ่าย ประจำวัน'!$B529,เส้นแต่งหน้าขนมปัง!AE:AE)+SUMIF('วางแผนBC,CJ'!$C:$C,'รับ-จ่าย ประจำวัน'!$B529,'วางแผนBC,CJ'!AE:AE)+SUMIF(RD!$C:$C,'รับ-จ่าย ประจำวัน'!$B529,RD!AE:AE)+SUMIF('FG,ออนไล,คัดแยก'!$C:$C,'รับ-จ่าย ประจำวัน'!$B529,'FG,ออนไล,คัดแยก'!AE:AE)</f>
        <v>0</v>
      </c>
      <c r="BM529" s="16">
        <f>SUMIF(เตรียมส่วนผสม!$C:$C,'รับ-จ่าย ประจำวัน'!$B529,เตรียมส่วนผสม!AF:AF)+SUMIF(กวนไส้!$C:$C,'รับ-จ่าย ประจำวัน'!$B529,กวนไส้!AF:AF)+SUMIF(ผลิต1!$C:$C,'รับ-จ่าย ประจำวัน'!$B529,ผลิต1!AF:AF)+SUMIF(ผลิต2!$C:$C,'รับ-จ่าย ประจำวัน'!$B529,ผลิต2!AF:AF)+SUMIF(เส้นแต่งหน้าขนมเค้ก!$C:$C,'รับ-จ่าย ประจำวัน'!$B529,เส้นแต่งหน้าขนมเค้ก!AF:AF)+SUMIF(แพ็ค!$C:$C,'รับ-จ่าย ประจำวัน'!$B529,แพ็ค!AF:AF)+SUMIF(ธุรการ!$C:$C,'รับ-จ่าย ประจำวัน'!$B529,ธุรการ!AF:AF)+SUMIF(เส้นแต่งหน้าขนมปัง!$C:$C,'รับ-จ่าย ประจำวัน'!$B529,เส้นแต่งหน้าขนมปัง!AF:AF)+SUMIF('วางแผนBC,CJ'!$C:$C,'รับ-จ่าย ประจำวัน'!$B529,'วางแผนBC,CJ'!AF:AF)+SUMIF(RD!$C:$C,'รับ-จ่าย ประจำวัน'!$B529,RD!AF:AF)+SUMIF('FG,ออนไล,คัดแยก'!$C:$C,'รับ-จ่าย ประจำวัน'!$B529,'FG,ออนไล,คัดแยก'!AF:AF)</f>
        <v>0</v>
      </c>
      <c r="BN529" s="16">
        <f>SUMIF(เตรียมส่วนผสม!$C:$C,'รับ-จ่าย ประจำวัน'!$B529,เตรียมส่วนผสม!AG:AG)+SUMIF(กวนไส้!$C:$C,'รับ-จ่าย ประจำวัน'!$B529,กวนไส้!AG:AG)+SUMIF(ผลิต1!$C:$C,'รับ-จ่าย ประจำวัน'!$B529,ผลิต1!AG:AG)+SUMIF(ผลิต2!$C:$C,'รับ-จ่าย ประจำวัน'!$B529,ผลิต2!AG:AG)+SUMIF(เส้นแต่งหน้าขนมเค้ก!$C:$C,'รับ-จ่าย ประจำวัน'!$B529,เส้นแต่งหน้าขนมเค้ก!AG:AG)+SUMIF(แพ็ค!$C:$C,'รับ-จ่าย ประจำวัน'!$B529,แพ็ค!AG:AG)+SUMIF(ธุรการ!$C:$C,'รับ-จ่าย ประจำวัน'!$B529,ธุรการ!AG:AG)+SUMIF(เส้นแต่งหน้าขนมปัง!$C:$C,'รับ-จ่าย ประจำวัน'!$B529,เส้นแต่งหน้าขนมปัง!AG:AG)+SUMIF('วางแผนBC,CJ'!$C:$C,'รับ-จ่าย ประจำวัน'!$B529,'วางแผนBC,CJ'!AG:AG)+SUMIF(RD!$C:$C,'รับ-จ่าย ประจำวัน'!$B529,RD!AG:AG)+SUMIF('FG,ออนไล,คัดแยก'!$C:$C,'รับ-จ่าย ประจำวัน'!$B529,'FG,ออนไล,คัดแยก'!AG:AG)</f>
        <v>0</v>
      </c>
      <c r="BO529" s="16">
        <f>SUMIF(เตรียมส่วนผสม!$C:$C,'รับ-จ่าย ประจำวัน'!$B529,เตรียมส่วนผสม!AH:AH)+SUMIF(กวนไส้!$C:$C,'รับ-จ่าย ประจำวัน'!$B529,กวนไส้!AH:AH)+SUMIF(ผลิต1!$C:$C,'รับ-จ่าย ประจำวัน'!$B529,ผลิต1!AH:AH)+SUMIF(ผลิต2!$C:$C,'รับ-จ่าย ประจำวัน'!$B529,ผลิต2!AH:AH)+SUMIF(เส้นแต่งหน้าขนมเค้ก!$C:$C,'รับ-จ่าย ประจำวัน'!$B529,เส้นแต่งหน้าขนมเค้ก!AH:AH)+SUMIF(แพ็ค!$C:$C,'รับ-จ่าย ประจำวัน'!$B529,แพ็ค!AH:AH)+SUMIF(ธุรการ!$C:$C,'รับ-จ่าย ประจำวัน'!$B529,ธุรการ!AH:AH)+SUMIF(เส้นแต่งหน้าขนมปัง!$C:$C,'รับ-จ่าย ประจำวัน'!$B529,เส้นแต่งหน้าขนมปัง!AH:AH)+SUMIF('วางแผนBC,CJ'!$C:$C,'รับ-จ่าย ประจำวัน'!$B529,'วางแผนBC,CJ'!AH:AH)+SUMIF(RD!$C:$C,'รับ-จ่าย ประจำวัน'!$B529,RD!AH:AH)+SUMIF('FG,ออนไล,คัดแยก'!$C:$C,'รับ-จ่าย ประจำวัน'!$B529,'FG,ออนไล,คัดแยก'!AH:AH)</f>
        <v>0</v>
      </c>
      <c r="BP529" s="16">
        <f>SUMIF(เตรียมส่วนผสม!$C:$C,'รับ-จ่าย ประจำวัน'!$B529,เตรียมส่วนผสม!AI:AI)+SUMIF(กวนไส้!$C:$C,'รับ-จ่าย ประจำวัน'!$B529,กวนไส้!AI:AI)+SUMIF(ผลิต1!$C:$C,'รับ-จ่าย ประจำวัน'!$B529,ผลิต1!AI:AI)+SUMIF(ผลิต2!$C:$C,'รับ-จ่าย ประจำวัน'!$B529,ผลิต2!AI:AI)+SUMIF(เส้นแต่งหน้าขนมเค้ก!$C:$C,'รับ-จ่าย ประจำวัน'!$B529,เส้นแต่งหน้าขนมเค้ก!AI:AI)+SUMIF(แพ็ค!$C:$C,'รับ-จ่าย ประจำวัน'!$B529,แพ็ค!AI:AI)+SUMIF(ธุรการ!$C:$C,'รับ-จ่าย ประจำวัน'!$B529,ธุรการ!AI:AI)+SUMIF(เส้นแต่งหน้าขนมปัง!$C:$C,'รับ-จ่าย ประจำวัน'!$B529,เส้นแต่งหน้าขนมปัง!AI:AI)+SUMIF('วางแผนBC,CJ'!$C:$C,'รับ-จ่าย ประจำวัน'!$B529,'วางแผนBC,CJ'!AI:AI)+SUMIF(RD!$C:$C,'รับ-จ่าย ประจำวัน'!$B529,RD!AI:AI)+SUMIF('FG,ออนไล,คัดแยก'!$C:$C,'รับ-จ่าย ประจำวัน'!$B529,'FG,ออนไล,คัดแยก'!AI:AI)</f>
        <v>0</v>
      </c>
      <c r="BQ529" s="16">
        <f>SUMIF(เตรียมส่วนผสม!$C:$C,'รับ-จ่าย ประจำวัน'!$B529,เตรียมส่วนผสม!AJ:AJ)+SUMIF(กวนไส้!$C:$C,'รับ-จ่าย ประจำวัน'!$B529,กวนไส้!AJ:AJ)+SUMIF(ผลิต1!$C:$C,'รับ-จ่าย ประจำวัน'!$B529,ผลิต1!AJ:AJ)+SUMIF(ผลิต2!$C:$C,'รับ-จ่าย ประจำวัน'!$B529,ผลิต2!AJ:AJ)+SUMIF(เส้นแต่งหน้าขนมเค้ก!$C:$C,'รับ-จ่าย ประจำวัน'!$B529,เส้นแต่งหน้าขนมเค้ก!AJ:AJ)+SUMIF(แพ็ค!$C:$C,'รับ-จ่าย ประจำวัน'!$B529,แพ็ค!AJ:AJ)+SUMIF(ธุรการ!$C:$C,'รับ-จ่าย ประจำวัน'!$B529,ธุรการ!AJ:AJ)+SUMIF(เส้นแต่งหน้าขนมปัง!$C:$C,'รับ-จ่าย ประจำวัน'!$B529,เส้นแต่งหน้าขนมปัง!AJ:AJ)+SUMIF('วางแผนBC,CJ'!$C:$C,'รับ-จ่าย ประจำวัน'!$B529,'วางแผนBC,CJ'!AJ:AJ)+SUMIF(RD!$C:$C,'รับ-จ่าย ประจำวัน'!$B529,RD!AJ:AJ)+SUMIF('FG,ออนไล,คัดแยก'!$C:$C,'รับ-จ่าย ประจำวัน'!$B529,'FG,ออนไล,คัดแยก'!AJ:AJ)</f>
        <v>0</v>
      </c>
      <c r="BR529" s="16">
        <f>SUMIF(เตรียมส่วนผสม!$C:$C,'รับ-จ่าย ประจำวัน'!$B529,เตรียมส่วนผสม!AK:AK)+SUMIF(กวนไส้!$C:$C,'รับ-จ่าย ประจำวัน'!$B529,กวนไส้!AK:AK)+SUMIF(ผลิต1!$C:$C,'รับ-จ่าย ประจำวัน'!$B529,ผลิต1!AK:AK)+SUMIF(ผลิต2!$C:$C,'รับ-จ่าย ประจำวัน'!$B529,ผลิต2!AK:AK)+SUMIF(เส้นแต่งหน้าขนมเค้ก!$C:$C,'รับ-จ่าย ประจำวัน'!$B529,เส้นแต่งหน้าขนมเค้ก!AK:AK)+SUMIF(แพ็ค!$C:$C,'รับ-จ่าย ประจำวัน'!$B529,แพ็ค!AK:AK)+SUMIF(ธุรการ!$C:$C,'รับ-จ่าย ประจำวัน'!$B529,ธุรการ!AK:AK)+SUMIF(เส้นแต่งหน้าขนมปัง!$C:$C,'รับ-จ่าย ประจำวัน'!$B529,เส้นแต่งหน้าขนมปัง!AK:AK)+SUMIF('วางแผนBC,CJ'!$C:$C,'รับ-จ่าย ประจำวัน'!$B529,'วางแผนBC,CJ'!AK:AK)+SUMIF(RD!$C:$C,'รับ-จ่าย ประจำวัน'!$B529,RD!AK:AK)+SUMIF('FG,ออนไล,คัดแยก'!$C:$C,'รับ-จ่าย ประจำวัน'!$B529,'FG,ออนไล,คัดแยก'!AK:AK)</f>
        <v>0</v>
      </c>
      <c r="BS529" s="16">
        <f>SUMIF(เตรียมส่วนผสม!$C:$C,'รับ-จ่าย ประจำวัน'!$B529,เตรียมส่วนผสม!AL:AL)+SUMIF(กวนไส้!$C:$C,'รับ-จ่าย ประจำวัน'!$B529,กวนไส้!AL:AL)+SUMIF(ผลิต1!$C:$C,'รับ-จ่าย ประจำวัน'!$B529,ผลิต1!AL:AL)+SUMIF(ผลิต2!$C:$C,'รับ-จ่าย ประจำวัน'!$B529,ผลิต2!AL:AL)+SUMIF(เส้นแต่งหน้าขนมเค้ก!$C:$C,'รับ-จ่าย ประจำวัน'!$B529,เส้นแต่งหน้าขนมเค้ก!AL:AL)+SUMIF(แพ็ค!$C:$C,'รับ-จ่าย ประจำวัน'!$B529,แพ็ค!AL:AL)+SUMIF(ธุรการ!$C:$C,'รับ-จ่าย ประจำวัน'!$B529,ธุรการ!AL:AL)+SUMIF(เส้นแต่งหน้าขนมปัง!$C:$C,'รับ-จ่าย ประจำวัน'!$B529,เส้นแต่งหน้าขนมปัง!AL:AL)+SUMIF('วางแผนBC,CJ'!$C:$C,'รับ-จ่าย ประจำวัน'!$B529,'วางแผนBC,CJ'!AL:AL)+SUMIF(RD!$C:$C,'รับ-จ่าย ประจำวัน'!$B529,RD!AL:AL)+SUMIF('FG,ออนไล,คัดแยก'!$C:$C,'รับ-จ่าย ประจำวัน'!$B529,'FG,ออนไล,คัดแยก'!AL:AL)</f>
        <v>0</v>
      </c>
      <c r="BT529" s="18">
        <f t="shared" si="115"/>
        <v>0</v>
      </c>
      <c r="BU529" s="116"/>
      <c r="BV529" s="146">
        <f t="shared" si="116"/>
        <v>8592</v>
      </c>
      <c r="BW529" s="183">
        <v>30</v>
      </c>
      <c r="BX529" s="172">
        <f t="shared" si="114"/>
        <v>0</v>
      </c>
      <c r="BY529" s="188" t="e">
        <f t="shared" si="112"/>
        <v>#DIV/0!</v>
      </c>
      <c r="BZ529" s="180" t="e">
        <f t="shared" ca="1" si="117"/>
        <v>#DIV/0!</v>
      </c>
      <c r="CA529" s="145"/>
      <c r="CB529" s="93"/>
      <c r="CC529" s="93"/>
      <c r="CD529" s="93"/>
      <c r="CE529" s="93"/>
      <c r="CF529" s="93"/>
      <c r="CG529" s="93"/>
      <c r="CH529" s="93"/>
      <c r="CI529" s="93"/>
      <c r="CJ529" s="97"/>
      <c r="CK529" s="9">
        <f t="shared" si="113"/>
        <v>8592</v>
      </c>
    </row>
    <row r="530" spans="1:89" hidden="1" x14ac:dyDescent="0.5">
      <c r="A530" s="149"/>
      <c r="B530" s="34">
        <v>1023401053</v>
      </c>
      <c r="C530" s="149" t="s">
        <v>1973</v>
      </c>
      <c r="D530" s="141" t="s">
        <v>91</v>
      </c>
      <c r="E530" s="25"/>
      <c r="F530" s="132"/>
      <c r="G530" s="25"/>
      <c r="H530" s="12">
        <v>4884</v>
      </c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11"/>
      <c r="AF530" s="11"/>
      <c r="AG530" s="11"/>
      <c r="AH530" s="11"/>
      <c r="AI530" s="25"/>
      <c r="AJ530" s="25"/>
      <c r="AK530" s="25"/>
      <c r="AL530" s="25"/>
      <c r="AM530" s="25"/>
      <c r="AN530" s="15">
        <f t="shared" si="118"/>
        <v>0</v>
      </c>
      <c r="AO530" s="16">
        <f>SUMIF(เตรียมส่วนผสม!$C:$C,'รับ-จ่าย ประจำวัน'!$B530,เตรียมส่วนผสม!H:H)+SUMIF(กวนไส้!$C:$C,'รับ-จ่าย ประจำวัน'!$B530,กวนไส้!H:H)+SUMIF(ผลิต1!$C:$C,'รับ-จ่าย ประจำวัน'!$B530,ผลิต1!H:H)+SUMIF(ผลิต2!$C:$C,'รับ-จ่าย ประจำวัน'!$B530,ผลิต2!H:H)+SUMIF(เส้นแต่งหน้าขนมเค้ก!$C:$C,'รับ-จ่าย ประจำวัน'!$B530,เส้นแต่งหน้าขนมเค้ก!H:H)+SUMIF(แพ็ค!$C:$C,'รับ-จ่าย ประจำวัน'!$B530,แพ็ค!H:H)+SUMIF(ธุรการ!$C:$C,'รับ-จ่าย ประจำวัน'!$B530,ธุรการ!H:H)+SUMIF(เส้นแต่งหน้าขนมปัง!$C:$C,'รับ-จ่าย ประจำวัน'!$B530,เส้นแต่งหน้าขนมปัง!H:H)+SUMIF('วางแผนBC,CJ'!$C:$C,'รับ-จ่าย ประจำวัน'!$B530,'วางแผนBC,CJ'!H:H)+SUMIF(RD!$C:$C,'รับ-จ่าย ประจำวัน'!$B530,RD!H:H)+SUMIF('FG,ออนไล,คัดแยก'!$C:$C,'รับ-จ่าย ประจำวัน'!$B530,'FG,ออนไล,คัดแยก'!H:H)</f>
        <v>0</v>
      </c>
      <c r="AP530" s="16">
        <f>SUMIF(เตรียมส่วนผสม!$C:$C,'รับ-จ่าย ประจำวัน'!$B530,เตรียมส่วนผสม!I:I)+SUMIF(กวนไส้!$C:$C,'รับ-จ่าย ประจำวัน'!$B530,กวนไส้!I:I)+SUMIF(ผลิต1!$C:$C,'รับ-จ่าย ประจำวัน'!$B530,ผลิต1!I:I)+SUMIF(ผลิต2!$C:$C,'รับ-จ่าย ประจำวัน'!$B530,ผลิต2!I:I)+SUMIF(เส้นแต่งหน้าขนมเค้ก!$C:$C,'รับ-จ่าย ประจำวัน'!$B530,เส้นแต่งหน้าขนมเค้ก!I:I)+SUMIF(แพ็ค!$C:$C,'รับ-จ่าย ประจำวัน'!$B530,แพ็ค!I:I)+SUMIF(ธุรการ!$C:$C,'รับ-จ่าย ประจำวัน'!$B530,ธุรการ!I:I)+SUMIF(เส้นแต่งหน้าขนมปัง!$C:$C,'รับ-จ่าย ประจำวัน'!$B530,เส้นแต่งหน้าขนมปัง!I:I)+SUMIF('วางแผนBC,CJ'!$C:$C,'รับ-จ่าย ประจำวัน'!$B530,'วางแผนBC,CJ'!I:I)+SUMIF(RD!$C:$C,'รับ-จ่าย ประจำวัน'!$B530,RD!I:I)+SUMIF('FG,ออนไล,คัดแยก'!$C:$C,'รับ-จ่าย ประจำวัน'!$B530,'FG,ออนไล,คัดแยก'!I:I)</f>
        <v>0</v>
      </c>
      <c r="AQ530" s="16">
        <f>SUMIF(เตรียมส่วนผสม!$C:$C,'รับ-จ่าย ประจำวัน'!$B530,เตรียมส่วนผสม!J:J)+SUMIF(กวนไส้!$C:$C,'รับ-จ่าย ประจำวัน'!$B530,กวนไส้!J:J)+SUMIF(ผลิต1!$C:$C,'รับ-จ่าย ประจำวัน'!$B530,ผลิต1!J:J)+SUMIF(ผลิต2!$C:$C,'รับ-จ่าย ประจำวัน'!$B530,ผลิต2!J:J)+SUMIF(เส้นแต่งหน้าขนมเค้ก!$C:$C,'รับ-จ่าย ประจำวัน'!$B530,เส้นแต่งหน้าขนมเค้ก!J:J)+SUMIF(แพ็ค!$C:$C,'รับ-จ่าย ประจำวัน'!$B530,แพ็ค!J:J)+SUMIF(ธุรการ!$C:$C,'รับ-จ่าย ประจำวัน'!$B530,ธุรการ!J:J)+SUMIF(เส้นแต่งหน้าขนมปัง!$C:$C,'รับ-จ่าย ประจำวัน'!$B530,เส้นแต่งหน้าขนมปัง!J:J)+SUMIF('วางแผนBC,CJ'!$C:$C,'รับ-จ่าย ประจำวัน'!$B530,'วางแผนBC,CJ'!J:J)+SUMIF(RD!$C:$C,'รับ-จ่าย ประจำวัน'!$B530,RD!J:J)+SUMIF('FG,ออนไล,คัดแยก'!$C:$C,'รับ-จ่าย ประจำวัน'!$B530,'FG,ออนไล,คัดแยก'!J:J)</f>
        <v>0</v>
      </c>
      <c r="AR530" s="16">
        <f>SUMIF(เตรียมส่วนผสม!$C:$C,'รับ-จ่าย ประจำวัน'!$B530,เตรียมส่วนผสม!K:K)+SUMIF(กวนไส้!$C:$C,'รับ-จ่าย ประจำวัน'!$B530,กวนไส้!K:K)+SUMIF(ผลิต1!$C:$C,'รับ-จ่าย ประจำวัน'!$B530,ผลิต1!K:K)+SUMIF(ผลิต2!$C:$C,'รับ-จ่าย ประจำวัน'!$B530,ผลิต2!K:K)+SUMIF(เส้นแต่งหน้าขนมเค้ก!$C:$C,'รับ-จ่าย ประจำวัน'!$B530,เส้นแต่งหน้าขนมเค้ก!K:K)+SUMIF(แพ็ค!$C:$C,'รับ-จ่าย ประจำวัน'!$B530,แพ็ค!K:K)+SUMIF(ธุรการ!$C:$C,'รับ-จ่าย ประจำวัน'!$B530,ธุรการ!K:K)+SUMIF(เส้นแต่งหน้าขนมปัง!$C:$C,'รับ-จ่าย ประจำวัน'!$B530,เส้นแต่งหน้าขนมปัง!K:K)+SUMIF('วางแผนBC,CJ'!$C:$C,'รับ-จ่าย ประจำวัน'!$B530,'วางแผนBC,CJ'!K:K)+SUMIF(RD!$C:$C,'รับ-จ่าย ประจำวัน'!$B530,RD!K:K)+SUMIF('FG,ออนไล,คัดแยก'!$C:$C,'รับ-จ่าย ประจำวัน'!$B530,'FG,ออนไล,คัดแยก'!K:K)</f>
        <v>0</v>
      </c>
      <c r="AS530" s="16">
        <f>SUMIF(เตรียมส่วนผสม!$C:$C,'รับ-จ่าย ประจำวัน'!$B530,เตรียมส่วนผสม!L:L)+SUMIF(กวนไส้!$C:$C,'รับ-จ่าย ประจำวัน'!$B530,กวนไส้!L:L)+SUMIF(ผลิต1!$C:$C,'รับ-จ่าย ประจำวัน'!$B530,ผลิต1!L:L)+SUMIF(ผลิต2!$C:$C,'รับ-จ่าย ประจำวัน'!$B530,ผลิต2!L:L)+SUMIF(เส้นแต่งหน้าขนมเค้ก!$C:$C,'รับ-จ่าย ประจำวัน'!$B530,เส้นแต่งหน้าขนมเค้ก!L:L)+SUMIF(แพ็ค!$C:$C,'รับ-จ่าย ประจำวัน'!$B530,แพ็ค!L:L)+SUMIF(ธุรการ!$C:$C,'รับ-จ่าย ประจำวัน'!$B530,ธุรการ!L:L)+SUMIF(เส้นแต่งหน้าขนมปัง!$C:$C,'รับ-จ่าย ประจำวัน'!$B530,เส้นแต่งหน้าขนมปัง!L:L)+SUMIF('วางแผนBC,CJ'!$C:$C,'รับ-จ่าย ประจำวัน'!$B530,'วางแผนBC,CJ'!L:L)+SUMIF(RD!$C:$C,'รับ-จ่าย ประจำวัน'!$B530,RD!L:L)+SUMIF('FG,ออนไล,คัดแยก'!$C:$C,'รับ-จ่าย ประจำวัน'!$B530,'FG,ออนไล,คัดแยก'!L:L)</f>
        <v>0</v>
      </c>
      <c r="AT530" s="16">
        <f>SUMIF(เตรียมส่วนผสม!$C:$C,'รับ-จ่าย ประจำวัน'!$B530,เตรียมส่วนผสม!M:M)+SUMIF(กวนไส้!$C:$C,'รับ-จ่าย ประจำวัน'!$B530,กวนไส้!M:M)+SUMIF(ผลิต1!$C:$C,'รับ-จ่าย ประจำวัน'!$B530,ผลิต1!M:M)+SUMIF(ผลิต2!$C:$C,'รับ-จ่าย ประจำวัน'!$B530,ผลิต2!M:M)+SUMIF(เส้นแต่งหน้าขนมเค้ก!$C:$C,'รับ-จ่าย ประจำวัน'!$B530,เส้นแต่งหน้าขนมเค้ก!M:M)+SUMIF(แพ็ค!$C:$C,'รับ-จ่าย ประจำวัน'!$B530,แพ็ค!M:M)+SUMIF(ธุรการ!$C:$C,'รับ-จ่าย ประจำวัน'!$B530,ธุรการ!M:M)+SUMIF(เส้นแต่งหน้าขนมปัง!$C:$C,'รับ-จ่าย ประจำวัน'!$B530,เส้นแต่งหน้าขนมปัง!M:M)+SUMIF('วางแผนBC,CJ'!$C:$C,'รับ-จ่าย ประจำวัน'!$B530,'วางแผนBC,CJ'!M:M)+SUMIF(RD!$C:$C,'รับ-จ่าย ประจำวัน'!$B530,RD!M:M)+SUMIF('FG,ออนไล,คัดแยก'!$C:$C,'รับ-จ่าย ประจำวัน'!$B530,'FG,ออนไล,คัดแยก'!M:M)</f>
        <v>0</v>
      </c>
      <c r="AU530" s="16">
        <f>SUMIF(เตรียมส่วนผสม!$C:$C,'รับ-จ่าย ประจำวัน'!$B530,เตรียมส่วนผสม!N:N)+SUMIF(กวนไส้!$C:$C,'รับ-จ่าย ประจำวัน'!$B530,กวนไส้!N:N)+SUMIF(ผลิต1!$C:$C,'รับ-จ่าย ประจำวัน'!$B530,ผลิต1!N:N)+SUMIF(ผลิต2!$C:$C,'รับ-จ่าย ประจำวัน'!$B530,ผลิต2!N:N)+SUMIF(เส้นแต่งหน้าขนมเค้ก!$C:$C,'รับ-จ่าย ประจำวัน'!$B530,เส้นแต่งหน้าขนมเค้ก!N:N)+SUMIF(แพ็ค!$C:$C,'รับ-จ่าย ประจำวัน'!$B530,แพ็ค!N:N)+SUMIF(ธุรการ!$C:$C,'รับ-จ่าย ประจำวัน'!$B530,ธุรการ!N:N)+SUMIF(เส้นแต่งหน้าขนมปัง!$C:$C,'รับ-จ่าย ประจำวัน'!$B530,เส้นแต่งหน้าขนมปัง!N:N)+SUMIF('วางแผนBC,CJ'!$C:$C,'รับ-จ่าย ประจำวัน'!$B530,'วางแผนBC,CJ'!N:N)+SUMIF(RD!$C:$C,'รับ-จ่าย ประจำวัน'!$B530,RD!N:N)+SUMIF('FG,ออนไล,คัดแยก'!$C:$C,'รับ-จ่าย ประจำวัน'!$B530,'FG,ออนไล,คัดแยก'!N:N)</f>
        <v>0</v>
      </c>
      <c r="AV530" s="16">
        <f>SUMIF(เตรียมส่วนผสม!$C:$C,'รับ-จ่าย ประจำวัน'!$B530,เตรียมส่วนผสม!O:O)+SUMIF(กวนไส้!$C:$C,'รับ-จ่าย ประจำวัน'!$B530,กวนไส้!O:O)+SUMIF(ผลิต1!$C:$C,'รับ-จ่าย ประจำวัน'!$B530,ผลิต1!O:O)+SUMIF(ผลิต2!$C:$C,'รับ-จ่าย ประจำวัน'!$B530,ผลิต2!O:O)+SUMIF(เส้นแต่งหน้าขนมเค้ก!$C:$C,'รับ-จ่าย ประจำวัน'!$B530,เส้นแต่งหน้าขนมเค้ก!O:O)+SUMIF(แพ็ค!$C:$C,'รับ-จ่าย ประจำวัน'!$B530,แพ็ค!O:O)+SUMIF(ธุรการ!$C:$C,'รับ-จ่าย ประจำวัน'!$B530,ธุรการ!O:O)+SUMIF(เส้นแต่งหน้าขนมปัง!$C:$C,'รับ-จ่าย ประจำวัน'!$B530,เส้นแต่งหน้าขนมปัง!O:O)+SUMIF('วางแผนBC,CJ'!$C:$C,'รับ-จ่าย ประจำวัน'!$B530,'วางแผนBC,CJ'!O:O)+SUMIF(RD!$C:$C,'รับ-จ่าย ประจำวัน'!$B530,RD!O:O)+SUMIF('FG,ออนไล,คัดแยก'!$C:$C,'รับ-จ่าย ประจำวัน'!$B530,'FG,ออนไล,คัดแยก'!O:O)</f>
        <v>0</v>
      </c>
      <c r="AW530" s="16">
        <f>SUMIF(เตรียมส่วนผสม!$C:$C,'รับ-จ่าย ประจำวัน'!$B530,เตรียมส่วนผสม!P:P)+SUMIF(กวนไส้!$C:$C,'รับ-จ่าย ประจำวัน'!$B530,กวนไส้!P:P)+SUMIF(ผลิต1!$C:$C,'รับ-จ่าย ประจำวัน'!$B530,ผลิต1!P:P)+SUMIF(ผลิต2!$C:$C,'รับ-จ่าย ประจำวัน'!$B530,ผลิต2!P:P)+SUMIF(เส้นแต่งหน้าขนมเค้ก!$C:$C,'รับ-จ่าย ประจำวัน'!$B530,เส้นแต่งหน้าขนมเค้ก!P:P)+SUMIF(แพ็ค!$C:$C,'รับ-จ่าย ประจำวัน'!$B530,แพ็ค!P:P)+SUMIF(ธุรการ!$C:$C,'รับ-จ่าย ประจำวัน'!$B530,ธุรการ!P:P)+SUMIF(เส้นแต่งหน้าขนมปัง!$C:$C,'รับ-จ่าย ประจำวัน'!$B530,เส้นแต่งหน้าขนมปัง!P:P)+SUMIF('วางแผนBC,CJ'!$C:$C,'รับ-จ่าย ประจำวัน'!$B530,'วางแผนBC,CJ'!P:P)+SUMIF(RD!$C:$C,'รับ-จ่าย ประจำวัน'!$B530,RD!P:P)+SUMIF('FG,ออนไล,คัดแยก'!$C:$C,'รับ-จ่าย ประจำวัน'!$B530,'FG,ออนไล,คัดแยก'!P:P)</f>
        <v>0</v>
      </c>
      <c r="AX530" s="16">
        <f>SUMIF(เตรียมส่วนผสม!$C:$C,'รับ-จ่าย ประจำวัน'!$B530,เตรียมส่วนผสม!Q:Q)+SUMIF(กวนไส้!$C:$C,'รับ-จ่าย ประจำวัน'!$B530,กวนไส้!Q:Q)+SUMIF(ผลิต1!$C:$C,'รับ-จ่าย ประจำวัน'!$B530,ผลิต1!Q:Q)+SUMIF(ผลิต2!$C:$C,'รับ-จ่าย ประจำวัน'!$B530,ผลิต2!Q:Q)+SUMIF(เส้นแต่งหน้าขนมเค้ก!$C:$C,'รับ-จ่าย ประจำวัน'!$B530,เส้นแต่งหน้าขนมเค้ก!Q:Q)+SUMIF(แพ็ค!$C:$C,'รับ-จ่าย ประจำวัน'!$B530,แพ็ค!Q:Q)+SUMIF(ธุรการ!$C:$C,'รับ-จ่าย ประจำวัน'!$B530,ธุรการ!Q:Q)+SUMIF(เส้นแต่งหน้าขนมปัง!$C:$C,'รับ-จ่าย ประจำวัน'!$B530,เส้นแต่งหน้าขนมปัง!Q:Q)+SUMIF('วางแผนBC,CJ'!$C:$C,'รับ-จ่าย ประจำวัน'!$B530,'วางแผนBC,CJ'!Q:Q)+SUMIF(RD!$C:$C,'รับ-จ่าย ประจำวัน'!$B530,RD!Q:Q)+SUMIF('FG,ออนไล,คัดแยก'!$C:$C,'รับ-จ่าย ประจำวัน'!$B530,'FG,ออนไล,คัดแยก'!Q:Q)</f>
        <v>0</v>
      </c>
      <c r="AY530" s="16">
        <f>SUMIF(เตรียมส่วนผสม!$C:$C,'รับ-จ่าย ประจำวัน'!$B530,เตรียมส่วนผสม!R:R)+SUMIF(กวนไส้!$C:$C,'รับ-จ่าย ประจำวัน'!$B530,กวนไส้!R:R)+SUMIF(ผลิต1!$C:$C,'รับ-จ่าย ประจำวัน'!$B530,ผลิต1!R:R)+SUMIF(ผลิต2!$C:$C,'รับ-จ่าย ประจำวัน'!$B530,ผลิต2!R:R)+SUMIF(เส้นแต่งหน้าขนมเค้ก!$C:$C,'รับ-จ่าย ประจำวัน'!$B530,เส้นแต่งหน้าขนมเค้ก!R:R)+SUMIF(แพ็ค!$C:$C,'รับ-จ่าย ประจำวัน'!$B530,แพ็ค!R:R)+SUMIF(ธุรการ!$C:$C,'รับ-จ่าย ประจำวัน'!$B530,ธุรการ!R:R)+SUMIF(เส้นแต่งหน้าขนมปัง!$C:$C,'รับ-จ่าย ประจำวัน'!$B530,เส้นแต่งหน้าขนมปัง!R:R)+SUMIF('วางแผนBC,CJ'!$C:$C,'รับ-จ่าย ประจำวัน'!$B530,'วางแผนBC,CJ'!R:R)+SUMIF(RD!$C:$C,'รับ-จ่าย ประจำวัน'!$B530,RD!R:R)+SUMIF('FG,ออนไล,คัดแยก'!$C:$C,'รับ-จ่าย ประจำวัน'!$B530,'FG,ออนไล,คัดแยก'!R:R)</f>
        <v>0</v>
      </c>
      <c r="AZ530" s="16">
        <f>SUMIF(เตรียมส่วนผสม!$C:$C,'รับ-จ่าย ประจำวัน'!$B530,เตรียมส่วนผสม!S:S)+SUMIF(กวนไส้!$C:$C,'รับ-จ่าย ประจำวัน'!$B530,กวนไส้!S:S)+SUMIF(ผลิต1!$C:$C,'รับ-จ่าย ประจำวัน'!$B530,ผลิต1!S:S)+SUMIF(ผลิต2!$C:$C,'รับ-จ่าย ประจำวัน'!$B530,ผลิต2!S:S)+SUMIF(เส้นแต่งหน้าขนมเค้ก!$C:$C,'รับ-จ่าย ประจำวัน'!$B530,เส้นแต่งหน้าขนมเค้ก!S:S)+SUMIF(แพ็ค!$C:$C,'รับ-จ่าย ประจำวัน'!$B530,แพ็ค!S:S)+SUMIF(ธุรการ!$C:$C,'รับ-จ่าย ประจำวัน'!$B530,ธุรการ!S:S)+SUMIF(เส้นแต่งหน้าขนมปัง!$C:$C,'รับ-จ่าย ประจำวัน'!$B530,เส้นแต่งหน้าขนมปัง!S:S)+SUMIF('วางแผนBC,CJ'!$C:$C,'รับ-จ่าย ประจำวัน'!$B530,'วางแผนBC,CJ'!S:S)+SUMIF(RD!$C:$C,'รับ-จ่าย ประจำวัน'!$B530,RD!S:S)+SUMIF('FG,ออนไล,คัดแยก'!$C:$C,'รับ-จ่าย ประจำวัน'!$B530,'FG,ออนไล,คัดแยก'!S:S)</f>
        <v>0</v>
      </c>
      <c r="BA530" s="16">
        <f>SUMIF(เตรียมส่วนผสม!$C:$C,'รับ-จ่าย ประจำวัน'!$B530,เตรียมส่วนผสม!T:T)+SUMIF(กวนไส้!$C:$C,'รับ-จ่าย ประจำวัน'!$B530,กวนไส้!T:T)+SUMIF(ผลิต1!$C:$C,'รับ-จ่าย ประจำวัน'!$B530,ผลิต1!T:T)+SUMIF(ผลิต2!$C:$C,'รับ-จ่าย ประจำวัน'!$B530,ผลิต2!T:T)+SUMIF(เส้นแต่งหน้าขนมเค้ก!$C:$C,'รับ-จ่าย ประจำวัน'!$B530,เส้นแต่งหน้าขนมเค้ก!T:T)+SUMIF(แพ็ค!$C:$C,'รับ-จ่าย ประจำวัน'!$B530,แพ็ค!T:T)+SUMIF(ธุรการ!$C:$C,'รับ-จ่าย ประจำวัน'!$B530,ธุรการ!T:T)+SUMIF(เส้นแต่งหน้าขนมปัง!$C:$C,'รับ-จ่าย ประจำวัน'!$B530,เส้นแต่งหน้าขนมปัง!T:T)+SUMIF('วางแผนBC,CJ'!$C:$C,'รับ-จ่าย ประจำวัน'!$B530,'วางแผนBC,CJ'!T:T)+SUMIF(RD!$C:$C,'รับ-จ่าย ประจำวัน'!$B530,RD!T:T)+SUMIF('FG,ออนไล,คัดแยก'!$C:$C,'รับ-จ่าย ประจำวัน'!$B530,'FG,ออนไล,คัดแยก'!T:T)</f>
        <v>0</v>
      </c>
      <c r="BB530" s="16">
        <f>SUMIF(เตรียมส่วนผสม!$C:$C,'รับ-จ่าย ประจำวัน'!$B530,เตรียมส่วนผสม!U:U)+SUMIF(กวนไส้!$C:$C,'รับ-จ่าย ประจำวัน'!$B530,กวนไส้!U:U)+SUMIF(ผลิต1!$C:$C,'รับ-จ่าย ประจำวัน'!$B530,ผลิต1!U:U)+SUMIF(ผลิต2!$C:$C,'รับ-จ่าย ประจำวัน'!$B530,ผลิต2!U:U)+SUMIF(เส้นแต่งหน้าขนมเค้ก!$C:$C,'รับ-จ่าย ประจำวัน'!$B530,เส้นแต่งหน้าขนมเค้ก!U:U)+SUMIF(แพ็ค!$C:$C,'รับ-จ่าย ประจำวัน'!$B530,แพ็ค!U:U)+SUMIF(ธุรการ!$C:$C,'รับ-จ่าย ประจำวัน'!$B530,ธุรการ!U:U)+SUMIF(เส้นแต่งหน้าขนมปัง!$C:$C,'รับ-จ่าย ประจำวัน'!$B530,เส้นแต่งหน้าขนมปัง!U:U)+SUMIF('วางแผนBC,CJ'!$C:$C,'รับ-จ่าย ประจำวัน'!$B530,'วางแผนBC,CJ'!U:U)+SUMIF(RD!$C:$C,'รับ-จ่าย ประจำวัน'!$B530,RD!U:U)+SUMIF('FG,ออนไล,คัดแยก'!$C:$C,'รับ-จ่าย ประจำวัน'!$B530,'FG,ออนไล,คัดแยก'!U:U)</f>
        <v>0</v>
      </c>
      <c r="BC530" s="16">
        <f>SUMIF(เตรียมส่วนผสม!$C:$C,'รับ-จ่าย ประจำวัน'!$B530,เตรียมส่วนผสม!V:V)+SUMIF(กวนไส้!$C:$C,'รับ-จ่าย ประจำวัน'!$B530,กวนไส้!V:V)+SUMIF(ผลิต1!$C:$C,'รับ-จ่าย ประจำวัน'!$B530,ผลิต1!V:V)+SUMIF(ผลิต2!$C:$C,'รับ-จ่าย ประจำวัน'!$B530,ผลิต2!V:V)+SUMIF(เส้นแต่งหน้าขนมเค้ก!$C:$C,'รับ-จ่าย ประจำวัน'!$B530,เส้นแต่งหน้าขนมเค้ก!V:V)+SUMIF(แพ็ค!$C:$C,'รับ-จ่าย ประจำวัน'!$B530,แพ็ค!V:V)+SUMIF(ธุรการ!$C:$C,'รับ-จ่าย ประจำวัน'!$B530,ธุรการ!V:V)+SUMIF(เส้นแต่งหน้าขนมปัง!$C:$C,'รับ-จ่าย ประจำวัน'!$B530,เส้นแต่งหน้าขนมปัง!V:V)+SUMIF('วางแผนBC,CJ'!$C:$C,'รับ-จ่าย ประจำวัน'!$B530,'วางแผนBC,CJ'!V:V)+SUMIF(RD!$C:$C,'รับ-จ่าย ประจำวัน'!$B530,RD!V:V)+SUMIF('FG,ออนไล,คัดแยก'!$C:$C,'รับ-จ่าย ประจำวัน'!$B530,'FG,ออนไล,คัดแยก'!V:V)</f>
        <v>0</v>
      </c>
      <c r="BD530" s="16">
        <f>SUMIF(เตรียมส่วนผสม!$C:$C,'รับ-จ่าย ประจำวัน'!$B530,เตรียมส่วนผสม!W:W)+SUMIF(กวนไส้!$C:$C,'รับ-จ่าย ประจำวัน'!$B530,กวนไส้!W:W)+SUMIF(ผลิต1!$C:$C,'รับ-จ่าย ประจำวัน'!$B530,ผลิต1!W:W)+SUMIF(ผลิต2!$C:$C,'รับ-จ่าย ประจำวัน'!$B530,ผลิต2!W:W)+SUMIF(เส้นแต่งหน้าขนมเค้ก!$C:$C,'รับ-จ่าย ประจำวัน'!$B530,เส้นแต่งหน้าขนมเค้ก!W:W)+SUMIF(แพ็ค!$C:$C,'รับ-จ่าย ประจำวัน'!$B530,แพ็ค!W:W)+SUMIF(ธุรการ!$C:$C,'รับ-จ่าย ประจำวัน'!$B530,ธุรการ!W:W)+SUMIF(เส้นแต่งหน้าขนมปัง!$C:$C,'รับ-จ่าย ประจำวัน'!$B530,เส้นแต่งหน้าขนมปัง!W:W)+SUMIF('วางแผนBC,CJ'!$C:$C,'รับ-จ่าย ประจำวัน'!$B530,'วางแผนBC,CJ'!W:W)+SUMIF(RD!$C:$C,'รับ-จ่าย ประจำวัน'!$B530,RD!W:W)+SUMIF('FG,ออนไล,คัดแยก'!$C:$C,'รับ-จ่าย ประจำวัน'!$B530,'FG,ออนไล,คัดแยก'!W:W)</f>
        <v>0</v>
      </c>
      <c r="BE530" s="16">
        <f>SUMIF(เตรียมส่วนผสม!$C:$C,'รับ-จ่าย ประจำวัน'!$B530,เตรียมส่วนผสม!X:X)+SUMIF(กวนไส้!$C:$C,'รับ-จ่าย ประจำวัน'!$B530,กวนไส้!X:X)+SUMIF(ผลิต1!$C:$C,'รับ-จ่าย ประจำวัน'!$B530,ผลิต1!X:X)+SUMIF(ผลิต2!$C:$C,'รับ-จ่าย ประจำวัน'!$B530,ผลิต2!X:X)+SUMIF(เส้นแต่งหน้าขนมเค้ก!$C:$C,'รับ-จ่าย ประจำวัน'!$B530,เส้นแต่งหน้าขนมเค้ก!X:X)+SUMIF(แพ็ค!$C:$C,'รับ-จ่าย ประจำวัน'!$B530,แพ็ค!X:X)+SUMIF(ธุรการ!$C:$C,'รับ-จ่าย ประจำวัน'!$B530,ธุรการ!X:X)+SUMIF(เส้นแต่งหน้าขนมปัง!$C:$C,'รับ-จ่าย ประจำวัน'!$B530,เส้นแต่งหน้าขนมปัง!X:X)+SUMIF('วางแผนBC,CJ'!$C:$C,'รับ-จ่าย ประจำวัน'!$B530,'วางแผนBC,CJ'!X:X)+SUMIF(RD!$C:$C,'รับ-จ่าย ประจำวัน'!$B530,RD!X:X)+SUMIF('FG,ออนไล,คัดแยก'!$C:$C,'รับ-จ่าย ประจำวัน'!$B530,'FG,ออนไล,คัดแยก'!X:X)</f>
        <v>0</v>
      </c>
      <c r="BF530" s="16">
        <f>SUMIF(เตรียมส่วนผสม!$C:$C,'รับ-จ่าย ประจำวัน'!$B530,เตรียมส่วนผสม!Y:Y)+SUMIF(กวนไส้!$C:$C,'รับ-จ่าย ประจำวัน'!$B530,กวนไส้!Y:Y)+SUMIF(ผลิต1!$C:$C,'รับ-จ่าย ประจำวัน'!$B530,ผลิต1!Y:Y)+SUMIF(ผลิต2!$C:$C,'รับ-จ่าย ประจำวัน'!$B530,ผลิต2!Y:Y)+SUMIF(เส้นแต่งหน้าขนมเค้ก!$C:$C,'รับ-จ่าย ประจำวัน'!$B530,เส้นแต่งหน้าขนมเค้ก!Y:Y)+SUMIF(แพ็ค!$C:$C,'รับ-จ่าย ประจำวัน'!$B530,แพ็ค!Y:Y)+SUMIF(ธุรการ!$C:$C,'รับ-จ่าย ประจำวัน'!$B530,ธุรการ!Y:Y)+SUMIF(เส้นแต่งหน้าขนมปัง!$C:$C,'รับ-จ่าย ประจำวัน'!$B530,เส้นแต่งหน้าขนมปัง!Y:Y)+SUMIF('วางแผนBC,CJ'!$C:$C,'รับ-จ่าย ประจำวัน'!$B530,'วางแผนBC,CJ'!Y:Y)+SUMIF(RD!$C:$C,'รับ-จ่าย ประจำวัน'!$B530,RD!Y:Y)+SUMIF('FG,ออนไล,คัดแยก'!$C:$C,'รับ-จ่าย ประจำวัน'!$B530,'FG,ออนไล,คัดแยก'!Y:Y)</f>
        <v>0</v>
      </c>
      <c r="BG530" s="16">
        <f>SUMIF(เตรียมส่วนผสม!$C:$C,'รับ-จ่าย ประจำวัน'!$B530,เตรียมส่วนผสม!Z:Z)+SUMIF(กวนไส้!$C:$C,'รับ-จ่าย ประจำวัน'!$B530,กวนไส้!Z:Z)+SUMIF(ผลิต1!$C:$C,'รับ-จ่าย ประจำวัน'!$B530,ผลิต1!Z:Z)+SUMIF(ผลิต2!$C:$C,'รับ-จ่าย ประจำวัน'!$B530,ผลิต2!Z:Z)+SUMIF(เส้นแต่งหน้าขนมเค้ก!$C:$C,'รับ-จ่าย ประจำวัน'!$B530,เส้นแต่งหน้าขนมเค้ก!Z:Z)+SUMIF(แพ็ค!$C:$C,'รับ-จ่าย ประจำวัน'!$B530,แพ็ค!Z:Z)+SUMIF(ธุรการ!$C:$C,'รับ-จ่าย ประจำวัน'!$B530,ธุรการ!Z:Z)+SUMIF(เส้นแต่งหน้าขนมปัง!$C:$C,'รับ-จ่าย ประจำวัน'!$B530,เส้นแต่งหน้าขนมปัง!Z:Z)+SUMIF('วางแผนBC,CJ'!$C:$C,'รับ-จ่าย ประจำวัน'!$B530,'วางแผนBC,CJ'!Z:Z)+SUMIF(RD!$C:$C,'รับ-จ่าย ประจำวัน'!$B530,RD!Z:Z)+SUMIF('FG,ออนไล,คัดแยก'!$C:$C,'รับ-จ่าย ประจำวัน'!$B530,'FG,ออนไล,คัดแยก'!Z:Z)</f>
        <v>0</v>
      </c>
      <c r="BH530" s="16">
        <f>SUMIF(เตรียมส่วนผสม!$C:$C,'รับ-จ่าย ประจำวัน'!$B530,เตรียมส่วนผสม!AA:AA)+SUMIF(กวนไส้!$C:$C,'รับ-จ่าย ประจำวัน'!$B530,กวนไส้!AA:AA)+SUMIF(ผลิต1!$C:$C,'รับ-จ่าย ประจำวัน'!$B530,ผลิต1!AA:AA)+SUMIF(ผลิต2!$C:$C,'รับ-จ่าย ประจำวัน'!$B530,ผลิต2!AA:AA)+SUMIF(เส้นแต่งหน้าขนมเค้ก!$C:$C,'รับ-จ่าย ประจำวัน'!$B530,เส้นแต่งหน้าขนมเค้ก!AA:AA)+SUMIF(แพ็ค!$C:$C,'รับ-จ่าย ประจำวัน'!$B530,แพ็ค!AA:AA)+SUMIF(ธุรการ!$C:$C,'รับ-จ่าย ประจำวัน'!$B530,ธุรการ!AA:AA)+SUMIF(เส้นแต่งหน้าขนมปัง!$C:$C,'รับ-จ่าย ประจำวัน'!$B530,เส้นแต่งหน้าขนมปัง!AA:AA)+SUMIF('วางแผนBC,CJ'!$C:$C,'รับ-จ่าย ประจำวัน'!$B530,'วางแผนBC,CJ'!AA:AA)+SUMIF(RD!$C:$C,'รับ-จ่าย ประจำวัน'!$B530,RD!AA:AA)+SUMIF('FG,ออนไล,คัดแยก'!$C:$C,'รับ-จ่าย ประจำวัน'!$B530,'FG,ออนไล,คัดแยก'!AA:AA)</f>
        <v>0</v>
      </c>
      <c r="BI530" s="16">
        <f>SUMIF(เตรียมส่วนผสม!$C:$C,'รับ-จ่าย ประจำวัน'!$B530,เตรียมส่วนผสม!AB:AB)+SUMIF(กวนไส้!$C:$C,'รับ-จ่าย ประจำวัน'!$B530,กวนไส้!AB:AB)+SUMIF(ผลิต1!$C:$C,'รับ-จ่าย ประจำวัน'!$B530,ผลิต1!AB:AB)+SUMIF(ผลิต2!$C:$C,'รับ-จ่าย ประจำวัน'!$B530,ผลิต2!AB:AB)+SUMIF(เส้นแต่งหน้าขนมเค้ก!$C:$C,'รับ-จ่าย ประจำวัน'!$B530,เส้นแต่งหน้าขนมเค้ก!AB:AB)+SUMIF(แพ็ค!$C:$C,'รับ-จ่าย ประจำวัน'!$B530,แพ็ค!AB:AB)+SUMIF(ธุรการ!$C:$C,'รับ-จ่าย ประจำวัน'!$B530,ธุรการ!AB:AB)+SUMIF(เส้นแต่งหน้าขนมปัง!$C:$C,'รับ-จ่าย ประจำวัน'!$B530,เส้นแต่งหน้าขนมปัง!AB:AB)+SUMIF('วางแผนBC,CJ'!$C:$C,'รับ-จ่าย ประจำวัน'!$B530,'วางแผนBC,CJ'!AB:AB)+SUMIF(RD!$C:$C,'รับ-จ่าย ประจำวัน'!$B530,RD!AB:AB)+SUMIF('FG,ออนไล,คัดแยก'!$C:$C,'รับ-จ่าย ประจำวัน'!$B530,'FG,ออนไล,คัดแยก'!AB:AB)</f>
        <v>0</v>
      </c>
      <c r="BJ530" s="16">
        <f>SUMIF(เตรียมส่วนผสม!$C:$C,'รับ-จ่าย ประจำวัน'!$B530,เตรียมส่วนผสม!AC:AC)+SUMIF(กวนไส้!$C:$C,'รับ-จ่าย ประจำวัน'!$B530,กวนไส้!AC:AC)+SUMIF(ผลิต1!$C:$C,'รับ-จ่าย ประจำวัน'!$B530,ผลิต1!AC:AC)+SUMIF(ผลิต2!$C:$C,'รับ-จ่าย ประจำวัน'!$B530,ผลิต2!AC:AC)+SUMIF(เส้นแต่งหน้าขนมเค้ก!$C:$C,'รับ-จ่าย ประจำวัน'!$B530,เส้นแต่งหน้าขนมเค้ก!AC:AC)+SUMIF(แพ็ค!$C:$C,'รับ-จ่าย ประจำวัน'!$B530,แพ็ค!AC:AC)+SUMIF(ธุรการ!$C:$C,'รับ-จ่าย ประจำวัน'!$B530,ธุรการ!AC:AC)+SUMIF(เส้นแต่งหน้าขนมปัง!$C:$C,'รับ-จ่าย ประจำวัน'!$B530,เส้นแต่งหน้าขนมปัง!AC:AC)+SUMIF('วางแผนBC,CJ'!$C:$C,'รับ-จ่าย ประจำวัน'!$B530,'วางแผนBC,CJ'!AC:AC)+SUMIF(RD!$C:$C,'รับ-จ่าย ประจำวัน'!$B530,RD!AC:AC)+SUMIF('FG,ออนไล,คัดแยก'!$C:$C,'รับ-จ่าย ประจำวัน'!$B530,'FG,ออนไล,คัดแยก'!AC:AC)</f>
        <v>0</v>
      </c>
      <c r="BK530" s="16">
        <f>SUMIF(เตรียมส่วนผสม!$C:$C,'รับ-จ่าย ประจำวัน'!$B530,เตรียมส่วนผสม!AD:AD)+SUMIF(กวนไส้!$C:$C,'รับ-จ่าย ประจำวัน'!$B530,กวนไส้!AD:AD)+SUMIF(ผลิต1!$C:$C,'รับ-จ่าย ประจำวัน'!$B530,ผลิต1!AD:AD)+SUMIF(ผลิต2!$C:$C,'รับ-จ่าย ประจำวัน'!$B530,ผลิต2!AD:AD)+SUMIF(เส้นแต่งหน้าขนมเค้ก!$C:$C,'รับ-จ่าย ประจำวัน'!$B530,เส้นแต่งหน้าขนมเค้ก!AD:AD)+SUMIF(แพ็ค!$C:$C,'รับ-จ่าย ประจำวัน'!$B530,แพ็ค!AD:AD)+SUMIF(ธุรการ!$C:$C,'รับ-จ่าย ประจำวัน'!$B530,ธุรการ!AD:AD)+SUMIF(เส้นแต่งหน้าขนมปัง!$C:$C,'รับ-จ่าย ประจำวัน'!$B530,เส้นแต่งหน้าขนมปัง!AD:AD)+SUMIF('วางแผนBC,CJ'!$C:$C,'รับ-จ่าย ประจำวัน'!$B530,'วางแผนBC,CJ'!AD:AD)+SUMIF(RD!$C:$C,'รับ-จ่าย ประจำวัน'!$B530,RD!AD:AD)+SUMIF('FG,ออนไล,คัดแยก'!$C:$C,'รับ-จ่าย ประจำวัน'!$B530,'FG,ออนไล,คัดแยก'!AD:AD)</f>
        <v>0</v>
      </c>
      <c r="BL530" s="16">
        <f>SUMIF(เตรียมส่วนผสม!$C:$C,'รับ-จ่าย ประจำวัน'!$B530,เตรียมส่วนผสม!AE:AE)+SUMIF(กวนไส้!$C:$C,'รับ-จ่าย ประจำวัน'!$B530,กวนไส้!AE:AE)+SUMIF(ผลิต1!$C:$C,'รับ-จ่าย ประจำวัน'!$B530,ผลิต1!AE:AE)+SUMIF(ผลิต2!$C:$C,'รับ-จ่าย ประจำวัน'!$B530,ผลิต2!AE:AE)+SUMIF(เส้นแต่งหน้าขนมเค้ก!$C:$C,'รับ-จ่าย ประจำวัน'!$B530,เส้นแต่งหน้าขนมเค้ก!AE:AE)+SUMIF(แพ็ค!$C:$C,'รับ-จ่าย ประจำวัน'!$B530,แพ็ค!AE:AE)+SUMIF(ธุรการ!$C:$C,'รับ-จ่าย ประจำวัน'!$B530,ธุรการ!AE:AE)+SUMIF(เส้นแต่งหน้าขนมปัง!$C:$C,'รับ-จ่าย ประจำวัน'!$B530,เส้นแต่งหน้าขนมปัง!AE:AE)+SUMIF('วางแผนBC,CJ'!$C:$C,'รับ-จ่าย ประจำวัน'!$B530,'วางแผนBC,CJ'!AE:AE)+SUMIF(RD!$C:$C,'รับ-จ่าย ประจำวัน'!$B530,RD!AE:AE)+SUMIF('FG,ออนไล,คัดแยก'!$C:$C,'รับ-จ่าย ประจำวัน'!$B530,'FG,ออนไล,คัดแยก'!AE:AE)</f>
        <v>0</v>
      </c>
      <c r="BM530" s="16">
        <f>SUMIF(เตรียมส่วนผสม!$C:$C,'รับ-จ่าย ประจำวัน'!$B530,เตรียมส่วนผสม!AF:AF)+SUMIF(กวนไส้!$C:$C,'รับ-จ่าย ประจำวัน'!$B530,กวนไส้!AF:AF)+SUMIF(ผลิต1!$C:$C,'รับ-จ่าย ประจำวัน'!$B530,ผลิต1!AF:AF)+SUMIF(ผลิต2!$C:$C,'รับ-จ่าย ประจำวัน'!$B530,ผลิต2!AF:AF)+SUMIF(เส้นแต่งหน้าขนมเค้ก!$C:$C,'รับ-จ่าย ประจำวัน'!$B530,เส้นแต่งหน้าขนมเค้ก!AF:AF)+SUMIF(แพ็ค!$C:$C,'รับ-จ่าย ประจำวัน'!$B530,แพ็ค!AF:AF)+SUMIF(ธุรการ!$C:$C,'รับ-จ่าย ประจำวัน'!$B530,ธุรการ!AF:AF)+SUMIF(เส้นแต่งหน้าขนมปัง!$C:$C,'รับ-จ่าย ประจำวัน'!$B530,เส้นแต่งหน้าขนมปัง!AF:AF)+SUMIF('วางแผนBC,CJ'!$C:$C,'รับ-จ่าย ประจำวัน'!$B530,'วางแผนBC,CJ'!AF:AF)+SUMIF(RD!$C:$C,'รับ-จ่าย ประจำวัน'!$B530,RD!AF:AF)+SUMIF('FG,ออนไล,คัดแยก'!$C:$C,'รับ-จ่าย ประจำวัน'!$B530,'FG,ออนไล,คัดแยก'!AF:AF)</f>
        <v>0</v>
      </c>
      <c r="BN530" s="16">
        <f>SUMIF(เตรียมส่วนผสม!$C:$C,'รับ-จ่าย ประจำวัน'!$B530,เตรียมส่วนผสม!AG:AG)+SUMIF(กวนไส้!$C:$C,'รับ-จ่าย ประจำวัน'!$B530,กวนไส้!AG:AG)+SUMIF(ผลิต1!$C:$C,'รับ-จ่าย ประจำวัน'!$B530,ผลิต1!AG:AG)+SUMIF(ผลิต2!$C:$C,'รับ-จ่าย ประจำวัน'!$B530,ผลิต2!AG:AG)+SUMIF(เส้นแต่งหน้าขนมเค้ก!$C:$C,'รับ-จ่าย ประจำวัน'!$B530,เส้นแต่งหน้าขนมเค้ก!AG:AG)+SUMIF(แพ็ค!$C:$C,'รับ-จ่าย ประจำวัน'!$B530,แพ็ค!AG:AG)+SUMIF(ธุรการ!$C:$C,'รับ-จ่าย ประจำวัน'!$B530,ธุรการ!AG:AG)+SUMIF(เส้นแต่งหน้าขนมปัง!$C:$C,'รับ-จ่าย ประจำวัน'!$B530,เส้นแต่งหน้าขนมปัง!AG:AG)+SUMIF('วางแผนBC,CJ'!$C:$C,'รับ-จ่าย ประจำวัน'!$B530,'วางแผนBC,CJ'!AG:AG)+SUMIF(RD!$C:$C,'รับ-จ่าย ประจำวัน'!$B530,RD!AG:AG)+SUMIF('FG,ออนไล,คัดแยก'!$C:$C,'รับ-จ่าย ประจำวัน'!$B530,'FG,ออนไล,คัดแยก'!AG:AG)</f>
        <v>0</v>
      </c>
      <c r="BO530" s="16">
        <f>SUMIF(เตรียมส่วนผสม!$C:$C,'รับ-จ่าย ประจำวัน'!$B530,เตรียมส่วนผสม!AH:AH)+SUMIF(กวนไส้!$C:$C,'รับ-จ่าย ประจำวัน'!$B530,กวนไส้!AH:AH)+SUMIF(ผลิต1!$C:$C,'รับ-จ่าย ประจำวัน'!$B530,ผลิต1!AH:AH)+SUMIF(ผลิต2!$C:$C,'รับ-จ่าย ประจำวัน'!$B530,ผลิต2!AH:AH)+SUMIF(เส้นแต่งหน้าขนมเค้ก!$C:$C,'รับ-จ่าย ประจำวัน'!$B530,เส้นแต่งหน้าขนมเค้ก!AH:AH)+SUMIF(แพ็ค!$C:$C,'รับ-จ่าย ประจำวัน'!$B530,แพ็ค!AH:AH)+SUMIF(ธุรการ!$C:$C,'รับ-จ่าย ประจำวัน'!$B530,ธุรการ!AH:AH)+SUMIF(เส้นแต่งหน้าขนมปัง!$C:$C,'รับ-จ่าย ประจำวัน'!$B530,เส้นแต่งหน้าขนมปัง!AH:AH)+SUMIF('วางแผนBC,CJ'!$C:$C,'รับ-จ่าย ประจำวัน'!$B530,'วางแผนBC,CJ'!AH:AH)+SUMIF(RD!$C:$C,'รับ-จ่าย ประจำวัน'!$B530,RD!AH:AH)+SUMIF('FG,ออนไล,คัดแยก'!$C:$C,'รับ-จ่าย ประจำวัน'!$B530,'FG,ออนไล,คัดแยก'!AH:AH)</f>
        <v>0</v>
      </c>
      <c r="BP530" s="16">
        <f>SUMIF(เตรียมส่วนผสม!$C:$C,'รับ-จ่าย ประจำวัน'!$B530,เตรียมส่วนผสม!AI:AI)+SUMIF(กวนไส้!$C:$C,'รับ-จ่าย ประจำวัน'!$B530,กวนไส้!AI:AI)+SUMIF(ผลิต1!$C:$C,'รับ-จ่าย ประจำวัน'!$B530,ผลิต1!AI:AI)+SUMIF(ผลิต2!$C:$C,'รับ-จ่าย ประจำวัน'!$B530,ผลิต2!AI:AI)+SUMIF(เส้นแต่งหน้าขนมเค้ก!$C:$C,'รับ-จ่าย ประจำวัน'!$B530,เส้นแต่งหน้าขนมเค้ก!AI:AI)+SUMIF(แพ็ค!$C:$C,'รับ-จ่าย ประจำวัน'!$B530,แพ็ค!AI:AI)+SUMIF(ธุรการ!$C:$C,'รับ-จ่าย ประจำวัน'!$B530,ธุรการ!AI:AI)+SUMIF(เส้นแต่งหน้าขนมปัง!$C:$C,'รับ-จ่าย ประจำวัน'!$B530,เส้นแต่งหน้าขนมปัง!AI:AI)+SUMIF('วางแผนBC,CJ'!$C:$C,'รับ-จ่าย ประจำวัน'!$B530,'วางแผนBC,CJ'!AI:AI)+SUMIF(RD!$C:$C,'รับ-จ่าย ประจำวัน'!$B530,RD!AI:AI)+SUMIF('FG,ออนไล,คัดแยก'!$C:$C,'รับ-จ่าย ประจำวัน'!$B530,'FG,ออนไล,คัดแยก'!AI:AI)</f>
        <v>0</v>
      </c>
      <c r="BQ530" s="16">
        <f>SUMIF(เตรียมส่วนผสม!$C:$C,'รับ-จ่าย ประจำวัน'!$B530,เตรียมส่วนผสม!AJ:AJ)+SUMIF(กวนไส้!$C:$C,'รับ-จ่าย ประจำวัน'!$B530,กวนไส้!AJ:AJ)+SUMIF(ผลิต1!$C:$C,'รับ-จ่าย ประจำวัน'!$B530,ผลิต1!AJ:AJ)+SUMIF(ผลิต2!$C:$C,'รับ-จ่าย ประจำวัน'!$B530,ผลิต2!AJ:AJ)+SUMIF(เส้นแต่งหน้าขนมเค้ก!$C:$C,'รับ-จ่าย ประจำวัน'!$B530,เส้นแต่งหน้าขนมเค้ก!AJ:AJ)+SUMIF(แพ็ค!$C:$C,'รับ-จ่าย ประจำวัน'!$B530,แพ็ค!AJ:AJ)+SUMIF(ธุรการ!$C:$C,'รับ-จ่าย ประจำวัน'!$B530,ธุรการ!AJ:AJ)+SUMIF(เส้นแต่งหน้าขนมปัง!$C:$C,'รับ-จ่าย ประจำวัน'!$B530,เส้นแต่งหน้าขนมปัง!AJ:AJ)+SUMIF('วางแผนBC,CJ'!$C:$C,'รับ-จ่าย ประจำวัน'!$B530,'วางแผนBC,CJ'!AJ:AJ)+SUMIF(RD!$C:$C,'รับ-จ่าย ประจำวัน'!$B530,RD!AJ:AJ)+SUMIF('FG,ออนไล,คัดแยก'!$C:$C,'รับ-จ่าย ประจำวัน'!$B530,'FG,ออนไล,คัดแยก'!AJ:AJ)</f>
        <v>0</v>
      </c>
      <c r="BR530" s="16">
        <f>SUMIF(เตรียมส่วนผสม!$C:$C,'รับ-จ่าย ประจำวัน'!$B530,เตรียมส่วนผสม!AK:AK)+SUMIF(กวนไส้!$C:$C,'รับ-จ่าย ประจำวัน'!$B530,กวนไส้!AK:AK)+SUMIF(ผลิต1!$C:$C,'รับ-จ่าย ประจำวัน'!$B530,ผลิต1!AK:AK)+SUMIF(ผลิต2!$C:$C,'รับ-จ่าย ประจำวัน'!$B530,ผลิต2!AK:AK)+SUMIF(เส้นแต่งหน้าขนมเค้ก!$C:$C,'รับ-จ่าย ประจำวัน'!$B530,เส้นแต่งหน้าขนมเค้ก!AK:AK)+SUMIF(แพ็ค!$C:$C,'รับ-จ่าย ประจำวัน'!$B530,แพ็ค!AK:AK)+SUMIF(ธุรการ!$C:$C,'รับ-จ่าย ประจำวัน'!$B530,ธุรการ!AK:AK)+SUMIF(เส้นแต่งหน้าขนมปัง!$C:$C,'รับ-จ่าย ประจำวัน'!$B530,เส้นแต่งหน้าขนมปัง!AK:AK)+SUMIF('วางแผนBC,CJ'!$C:$C,'รับ-จ่าย ประจำวัน'!$B530,'วางแผนBC,CJ'!AK:AK)+SUMIF(RD!$C:$C,'รับ-จ่าย ประจำวัน'!$B530,RD!AK:AK)+SUMIF('FG,ออนไล,คัดแยก'!$C:$C,'รับ-จ่าย ประจำวัน'!$B530,'FG,ออนไล,คัดแยก'!AK:AK)</f>
        <v>0</v>
      </c>
      <c r="BS530" s="16">
        <f>SUMIF(เตรียมส่วนผสม!$C:$C,'รับ-จ่าย ประจำวัน'!$B530,เตรียมส่วนผสม!AL:AL)+SUMIF(กวนไส้!$C:$C,'รับ-จ่าย ประจำวัน'!$B530,กวนไส้!AL:AL)+SUMIF(ผลิต1!$C:$C,'รับ-จ่าย ประจำวัน'!$B530,ผลิต1!AL:AL)+SUMIF(ผลิต2!$C:$C,'รับ-จ่าย ประจำวัน'!$B530,ผลิต2!AL:AL)+SUMIF(เส้นแต่งหน้าขนมเค้ก!$C:$C,'รับ-จ่าย ประจำวัน'!$B530,เส้นแต่งหน้าขนมเค้ก!AL:AL)+SUMIF(แพ็ค!$C:$C,'รับ-จ่าย ประจำวัน'!$B530,แพ็ค!AL:AL)+SUMIF(ธุรการ!$C:$C,'รับ-จ่าย ประจำวัน'!$B530,ธุรการ!AL:AL)+SUMIF(เส้นแต่งหน้าขนมปัง!$C:$C,'รับ-จ่าย ประจำวัน'!$B530,เส้นแต่งหน้าขนมปัง!AL:AL)+SUMIF('วางแผนBC,CJ'!$C:$C,'รับ-จ่าย ประจำวัน'!$B530,'วางแผนBC,CJ'!AL:AL)+SUMIF(RD!$C:$C,'รับ-จ่าย ประจำวัน'!$B530,RD!AL:AL)+SUMIF('FG,ออนไล,คัดแยก'!$C:$C,'รับ-จ่าย ประจำวัน'!$B530,'FG,ออนไล,คัดแยก'!AL:AL)</f>
        <v>0</v>
      </c>
      <c r="BT530" s="18">
        <f t="shared" si="115"/>
        <v>0</v>
      </c>
      <c r="BU530" s="116"/>
      <c r="BV530" s="146">
        <f t="shared" si="116"/>
        <v>4884</v>
      </c>
      <c r="BW530" s="183">
        <v>30</v>
      </c>
      <c r="BX530" s="172">
        <f t="shared" si="114"/>
        <v>0</v>
      </c>
      <c r="BY530" s="188" t="e">
        <f t="shared" si="112"/>
        <v>#DIV/0!</v>
      </c>
      <c r="BZ530" s="180" t="e">
        <f t="shared" ca="1" si="117"/>
        <v>#DIV/0!</v>
      </c>
      <c r="CA530" s="153"/>
      <c r="CB530" s="93"/>
      <c r="CC530" s="93"/>
      <c r="CD530" s="93"/>
      <c r="CE530" s="93"/>
      <c r="CF530" s="93"/>
      <c r="CG530" s="93"/>
      <c r="CH530" s="93"/>
      <c r="CI530" s="93"/>
      <c r="CJ530" s="97"/>
      <c r="CK530" s="9">
        <f t="shared" si="113"/>
        <v>4884</v>
      </c>
    </row>
    <row r="531" spans="1:89" hidden="1" x14ac:dyDescent="0.5">
      <c r="A531" s="149"/>
      <c r="B531" s="34">
        <v>1023401058</v>
      </c>
      <c r="C531" s="33" t="s">
        <v>1776</v>
      </c>
      <c r="D531" s="141" t="s">
        <v>91</v>
      </c>
      <c r="E531" s="25"/>
      <c r="F531" s="162" t="s">
        <v>1605</v>
      </c>
      <c r="G531" s="25"/>
      <c r="H531" s="12">
        <v>284</v>
      </c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11"/>
      <c r="AF531" s="11"/>
      <c r="AG531" s="11"/>
      <c r="AH531" s="11"/>
      <c r="AI531" s="25"/>
      <c r="AJ531" s="25"/>
      <c r="AK531" s="25"/>
      <c r="AL531" s="25"/>
      <c r="AM531" s="25"/>
      <c r="AN531" s="15">
        <f t="shared" si="118"/>
        <v>0</v>
      </c>
      <c r="AO531" s="16">
        <f>SUMIF(เตรียมส่วนผสม!$C:$C,'รับ-จ่าย ประจำวัน'!$B531,เตรียมส่วนผสม!H:H)+SUMIF(กวนไส้!$C:$C,'รับ-จ่าย ประจำวัน'!$B531,กวนไส้!H:H)+SUMIF(ผลิต1!$C:$C,'รับ-จ่าย ประจำวัน'!$B531,ผลิต1!H:H)+SUMIF(ผลิต2!$C:$C,'รับ-จ่าย ประจำวัน'!$B531,ผลิต2!H:H)+SUMIF(เส้นแต่งหน้าขนมเค้ก!$C:$C,'รับ-จ่าย ประจำวัน'!$B531,เส้นแต่งหน้าขนมเค้ก!H:H)+SUMIF(แพ็ค!$C:$C,'รับ-จ่าย ประจำวัน'!$B531,แพ็ค!H:H)+SUMIF(ธุรการ!$C:$C,'รับ-จ่าย ประจำวัน'!$B531,ธุรการ!H:H)+SUMIF(เส้นแต่งหน้าขนมปัง!$C:$C,'รับ-จ่าย ประจำวัน'!$B531,เส้นแต่งหน้าขนมปัง!H:H)+SUMIF('วางแผนBC,CJ'!$C:$C,'รับ-จ่าย ประจำวัน'!$B531,'วางแผนBC,CJ'!H:H)+SUMIF(RD!$C:$C,'รับ-จ่าย ประจำวัน'!$B531,RD!H:H)+SUMIF('FG,ออนไล,คัดแยก'!$C:$C,'รับ-จ่าย ประจำวัน'!$B531,'FG,ออนไล,คัดแยก'!H:H)</f>
        <v>0</v>
      </c>
      <c r="AP531" s="16">
        <f>SUMIF(เตรียมส่วนผสม!$C:$C,'รับ-จ่าย ประจำวัน'!$B531,เตรียมส่วนผสม!I:I)+SUMIF(กวนไส้!$C:$C,'รับ-จ่าย ประจำวัน'!$B531,กวนไส้!I:I)+SUMIF(ผลิต1!$C:$C,'รับ-จ่าย ประจำวัน'!$B531,ผลิต1!I:I)+SUMIF(ผลิต2!$C:$C,'รับ-จ่าย ประจำวัน'!$B531,ผลิต2!I:I)+SUMIF(เส้นแต่งหน้าขนมเค้ก!$C:$C,'รับ-จ่าย ประจำวัน'!$B531,เส้นแต่งหน้าขนมเค้ก!I:I)+SUMIF(แพ็ค!$C:$C,'รับ-จ่าย ประจำวัน'!$B531,แพ็ค!I:I)+SUMIF(ธุรการ!$C:$C,'รับ-จ่าย ประจำวัน'!$B531,ธุรการ!I:I)+SUMIF(เส้นแต่งหน้าขนมปัง!$C:$C,'รับ-จ่าย ประจำวัน'!$B531,เส้นแต่งหน้าขนมปัง!I:I)+SUMIF('วางแผนBC,CJ'!$C:$C,'รับ-จ่าย ประจำวัน'!$B531,'วางแผนBC,CJ'!I:I)+SUMIF(RD!$C:$C,'รับ-จ่าย ประจำวัน'!$B531,RD!I:I)+SUMIF('FG,ออนไล,คัดแยก'!$C:$C,'รับ-จ่าย ประจำวัน'!$B531,'FG,ออนไล,คัดแยก'!I:I)</f>
        <v>0</v>
      </c>
      <c r="AQ531" s="16">
        <f>SUMIF(เตรียมส่วนผสม!$C:$C,'รับ-จ่าย ประจำวัน'!$B531,เตรียมส่วนผสม!J:J)+SUMIF(กวนไส้!$C:$C,'รับ-จ่าย ประจำวัน'!$B531,กวนไส้!J:J)+SUMIF(ผลิต1!$C:$C,'รับ-จ่าย ประจำวัน'!$B531,ผลิต1!J:J)+SUMIF(ผลิต2!$C:$C,'รับ-จ่าย ประจำวัน'!$B531,ผลิต2!J:J)+SUMIF(เส้นแต่งหน้าขนมเค้ก!$C:$C,'รับ-จ่าย ประจำวัน'!$B531,เส้นแต่งหน้าขนมเค้ก!J:J)+SUMIF(แพ็ค!$C:$C,'รับ-จ่าย ประจำวัน'!$B531,แพ็ค!J:J)+SUMIF(ธุรการ!$C:$C,'รับ-จ่าย ประจำวัน'!$B531,ธุรการ!J:J)+SUMIF(เส้นแต่งหน้าขนมปัง!$C:$C,'รับ-จ่าย ประจำวัน'!$B531,เส้นแต่งหน้าขนมปัง!J:J)+SUMIF('วางแผนBC,CJ'!$C:$C,'รับ-จ่าย ประจำวัน'!$B531,'วางแผนBC,CJ'!J:J)+SUMIF(RD!$C:$C,'รับ-จ่าย ประจำวัน'!$B531,RD!J:J)+SUMIF('FG,ออนไล,คัดแยก'!$C:$C,'รับ-จ่าย ประจำวัน'!$B531,'FG,ออนไล,คัดแยก'!J:J)</f>
        <v>0</v>
      </c>
      <c r="AR531" s="16">
        <f>SUMIF(เตรียมส่วนผสม!$C:$C,'รับ-จ่าย ประจำวัน'!$B531,เตรียมส่วนผสม!K:K)+SUMIF(กวนไส้!$C:$C,'รับ-จ่าย ประจำวัน'!$B531,กวนไส้!K:K)+SUMIF(ผลิต1!$C:$C,'รับ-จ่าย ประจำวัน'!$B531,ผลิต1!K:K)+SUMIF(ผลิต2!$C:$C,'รับ-จ่าย ประจำวัน'!$B531,ผลิต2!K:K)+SUMIF(เส้นแต่งหน้าขนมเค้ก!$C:$C,'รับ-จ่าย ประจำวัน'!$B531,เส้นแต่งหน้าขนมเค้ก!K:K)+SUMIF(แพ็ค!$C:$C,'รับ-จ่าย ประจำวัน'!$B531,แพ็ค!K:K)+SUMIF(ธุรการ!$C:$C,'รับ-จ่าย ประจำวัน'!$B531,ธุรการ!K:K)+SUMIF(เส้นแต่งหน้าขนมปัง!$C:$C,'รับ-จ่าย ประจำวัน'!$B531,เส้นแต่งหน้าขนมปัง!K:K)+SUMIF('วางแผนBC,CJ'!$C:$C,'รับ-จ่าย ประจำวัน'!$B531,'วางแผนBC,CJ'!K:K)+SUMIF(RD!$C:$C,'รับ-จ่าย ประจำวัน'!$B531,RD!K:K)+SUMIF('FG,ออนไล,คัดแยก'!$C:$C,'รับ-จ่าย ประจำวัน'!$B531,'FG,ออนไล,คัดแยก'!K:K)</f>
        <v>0</v>
      </c>
      <c r="AS531" s="16">
        <f>SUMIF(เตรียมส่วนผสม!$C:$C,'รับ-จ่าย ประจำวัน'!$B531,เตรียมส่วนผสม!L:L)+SUMIF(กวนไส้!$C:$C,'รับ-จ่าย ประจำวัน'!$B531,กวนไส้!L:L)+SUMIF(ผลิต1!$C:$C,'รับ-จ่าย ประจำวัน'!$B531,ผลิต1!L:L)+SUMIF(ผลิต2!$C:$C,'รับ-จ่าย ประจำวัน'!$B531,ผลิต2!L:L)+SUMIF(เส้นแต่งหน้าขนมเค้ก!$C:$C,'รับ-จ่าย ประจำวัน'!$B531,เส้นแต่งหน้าขนมเค้ก!L:L)+SUMIF(แพ็ค!$C:$C,'รับ-จ่าย ประจำวัน'!$B531,แพ็ค!L:L)+SUMIF(ธุรการ!$C:$C,'รับ-จ่าย ประจำวัน'!$B531,ธุรการ!L:L)+SUMIF(เส้นแต่งหน้าขนมปัง!$C:$C,'รับ-จ่าย ประจำวัน'!$B531,เส้นแต่งหน้าขนมปัง!L:L)+SUMIF('วางแผนBC,CJ'!$C:$C,'รับ-จ่าย ประจำวัน'!$B531,'วางแผนBC,CJ'!L:L)+SUMIF(RD!$C:$C,'รับ-จ่าย ประจำวัน'!$B531,RD!L:L)+SUMIF('FG,ออนไล,คัดแยก'!$C:$C,'รับ-จ่าย ประจำวัน'!$B531,'FG,ออนไล,คัดแยก'!L:L)</f>
        <v>0</v>
      </c>
      <c r="AT531" s="16">
        <f>SUMIF(เตรียมส่วนผสม!$C:$C,'รับ-จ่าย ประจำวัน'!$B531,เตรียมส่วนผสม!M:M)+SUMIF(กวนไส้!$C:$C,'รับ-จ่าย ประจำวัน'!$B531,กวนไส้!M:M)+SUMIF(ผลิต1!$C:$C,'รับ-จ่าย ประจำวัน'!$B531,ผลิต1!M:M)+SUMIF(ผลิต2!$C:$C,'รับ-จ่าย ประจำวัน'!$B531,ผลิต2!M:M)+SUMIF(เส้นแต่งหน้าขนมเค้ก!$C:$C,'รับ-จ่าย ประจำวัน'!$B531,เส้นแต่งหน้าขนมเค้ก!M:M)+SUMIF(แพ็ค!$C:$C,'รับ-จ่าย ประจำวัน'!$B531,แพ็ค!M:M)+SUMIF(ธุรการ!$C:$C,'รับ-จ่าย ประจำวัน'!$B531,ธุรการ!M:M)+SUMIF(เส้นแต่งหน้าขนมปัง!$C:$C,'รับ-จ่าย ประจำวัน'!$B531,เส้นแต่งหน้าขนมปัง!M:M)+SUMIF('วางแผนBC,CJ'!$C:$C,'รับ-จ่าย ประจำวัน'!$B531,'วางแผนBC,CJ'!M:M)+SUMIF(RD!$C:$C,'รับ-จ่าย ประจำวัน'!$B531,RD!M:M)+SUMIF('FG,ออนไล,คัดแยก'!$C:$C,'รับ-จ่าย ประจำวัน'!$B531,'FG,ออนไล,คัดแยก'!M:M)</f>
        <v>0</v>
      </c>
      <c r="AU531" s="16">
        <f>SUMIF(เตรียมส่วนผสม!$C:$C,'รับ-จ่าย ประจำวัน'!$B531,เตรียมส่วนผสม!N:N)+SUMIF(กวนไส้!$C:$C,'รับ-จ่าย ประจำวัน'!$B531,กวนไส้!N:N)+SUMIF(ผลิต1!$C:$C,'รับ-จ่าย ประจำวัน'!$B531,ผลิต1!N:N)+SUMIF(ผลิต2!$C:$C,'รับ-จ่าย ประจำวัน'!$B531,ผลิต2!N:N)+SUMIF(เส้นแต่งหน้าขนมเค้ก!$C:$C,'รับ-จ่าย ประจำวัน'!$B531,เส้นแต่งหน้าขนมเค้ก!N:N)+SUMIF(แพ็ค!$C:$C,'รับ-จ่าย ประจำวัน'!$B531,แพ็ค!N:N)+SUMIF(ธุรการ!$C:$C,'รับ-จ่าย ประจำวัน'!$B531,ธุรการ!N:N)+SUMIF(เส้นแต่งหน้าขนมปัง!$C:$C,'รับ-จ่าย ประจำวัน'!$B531,เส้นแต่งหน้าขนมปัง!N:N)+SUMIF('วางแผนBC,CJ'!$C:$C,'รับ-จ่าย ประจำวัน'!$B531,'วางแผนBC,CJ'!N:N)+SUMIF(RD!$C:$C,'รับ-จ่าย ประจำวัน'!$B531,RD!N:N)+SUMIF('FG,ออนไล,คัดแยก'!$C:$C,'รับ-จ่าย ประจำวัน'!$B531,'FG,ออนไล,คัดแยก'!N:N)</f>
        <v>0</v>
      </c>
      <c r="AV531" s="16">
        <f>SUMIF(เตรียมส่วนผสม!$C:$C,'รับ-จ่าย ประจำวัน'!$B531,เตรียมส่วนผสม!O:O)+SUMIF(กวนไส้!$C:$C,'รับ-จ่าย ประจำวัน'!$B531,กวนไส้!O:O)+SUMIF(ผลิต1!$C:$C,'รับ-จ่าย ประจำวัน'!$B531,ผลิต1!O:O)+SUMIF(ผลิต2!$C:$C,'รับ-จ่าย ประจำวัน'!$B531,ผลิต2!O:O)+SUMIF(เส้นแต่งหน้าขนมเค้ก!$C:$C,'รับ-จ่าย ประจำวัน'!$B531,เส้นแต่งหน้าขนมเค้ก!O:O)+SUMIF(แพ็ค!$C:$C,'รับ-จ่าย ประจำวัน'!$B531,แพ็ค!O:O)+SUMIF(ธุรการ!$C:$C,'รับ-จ่าย ประจำวัน'!$B531,ธุรการ!O:O)+SUMIF(เส้นแต่งหน้าขนมปัง!$C:$C,'รับ-จ่าย ประจำวัน'!$B531,เส้นแต่งหน้าขนมปัง!O:O)+SUMIF('วางแผนBC,CJ'!$C:$C,'รับ-จ่าย ประจำวัน'!$B531,'วางแผนBC,CJ'!O:O)+SUMIF(RD!$C:$C,'รับ-จ่าย ประจำวัน'!$B531,RD!O:O)+SUMIF('FG,ออนไล,คัดแยก'!$C:$C,'รับ-จ่าย ประจำวัน'!$B531,'FG,ออนไล,คัดแยก'!O:O)</f>
        <v>0</v>
      </c>
      <c r="AW531" s="16">
        <f>SUMIF(เตรียมส่วนผสม!$C:$C,'รับ-จ่าย ประจำวัน'!$B531,เตรียมส่วนผสม!P:P)+SUMIF(กวนไส้!$C:$C,'รับ-จ่าย ประจำวัน'!$B531,กวนไส้!P:P)+SUMIF(ผลิต1!$C:$C,'รับ-จ่าย ประจำวัน'!$B531,ผลิต1!P:P)+SUMIF(ผลิต2!$C:$C,'รับ-จ่าย ประจำวัน'!$B531,ผลิต2!P:P)+SUMIF(เส้นแต่งหน้าขนมเค้ก!$C:$C,'รับ-จ่าย ประจำวัน'!$B531,เส้นแต่งหน้าขนมเค้ก!P:P)+SUMIF(แพ็ค!$C:$C,'รับ-จ่าย ประจำวัน'!$B531,แพ็ค!P:P)+SUMIF(ธุรการ!$C:$C,'รับ-จ่าย ประจำวัน'!$B531,ธุรการ!P:P)+SUMIF(เส้นแต่งหน้าขนมปัง!$C:$C,'รับ-จ่าย ประจำวัน'!$B531,เส้นแต่งหน้าขนมปัง!P:P)+SUMIF('วางแผนBC,CJ'!$C:$C,'รับ-จ่าย ประจำวัน'!$B531,'วางแผนBC,CJ'!P:P)+SUMIF(RD!$C:$C,'รับ-จ่าย ประจำวัน'!$B531,RD!P:P)+SUMIF('FG,ออนไล,คัดแยก'!$C:$C,'รับ-จ่าย ประจำวัน'!$B531,'FG,ออนไล,คัดแยก'!P:P)</f>
        <v>0</v>
      </c>
      <c r="AX531" s="16">
        <f>SUMIF(เตรียมส่วนผสม!$C:$C,'รับ-จ่าย ประจำวัน'!$B531,เตรียมส่วนผสม!Q:Q)+SUMIF(กวนไส้!$C:$C,'รับ-จ่าย ประจำวัน'!$B531,กวนไส้!Q:Q)+SUMIF(ผลิต1!$C:$C,'รับ-จ่าย ประจำวัน'!$B531,ผลิต1!Q:Q)+SUMIF(ผลิต2!$C:$C,'รับ-จ่าย ประจำวัน'!$B531,ผลิต2!Q:Q)+SUMIF(เส้นแต่งหน้าขนมเค้ก!$C:$C,'รับ-จ่าย ประจำวัน'!$B531,เส้นแต่งหน้าขนมเค้ก!Q:Q)+SUMIF(แพ็ค!$C:$C,'รับ-จ่าย ประจำวัน'!$B531,แพ็ค!Q:Q)+SUMIF(ธุรการ!$C:$C,'รับ-จ่าย ประจำวัน'!$B531,ธุรการ!Q:Q)+SUMIF(เส้นแต่งหน้าขนมปัง!$C:$C,'รับ-จ่าย ประจำวัน'!$B531,เส้นแต่งหน้าขนมปัง!Q:Q)+SUMIF('วางแผนBC,CJ'!$C:$C,'รับ-จ่าย ประจำวัน'!$B531,'วางแผนBC,CJ'!Q:Q)+SUMIF(RD!$C:$C,'รับ-จ่าย ประจำวัน'!$B531,RD!Q:Q)+SUMIF('FG,ออนไล,คัดแยก'!$C:$C,'รับ-จ่าย ประจำวัน'!$B531,'FG,ออนไล,คัดแยก'!Q:Q)</f>
        <v>0</v>
      </c>
      <c r="AY531" s="16">
        <f>SUMIF(เตรียมส่วนผสม!$C:$C,'รับ-จ่าย ประจำวัน'!$B531,เตรียมส่วนผสม!R:R)+SUMIF(กวนไส้!$C:$C,'รับ-จ่าย ประจำวัน'!$B531,กวนไส้!R:R)+SUMIF(ผลิต1!$C:$C,'รับ-จ่าย ประจำวัน'!$B531,ผลิต1!R:R)+SUMIF(ผลิต2!$C:$C,'รับ-จ่าย ประจำวัน'!$B531,ผลิต2!R:R)+SUMIF(เส้นแต่งหน้าขนมเค้ก!$C:$C,'รับ-จ่าย ประจำวัน'!$B531,เส้นแต่งหน้าขนมเค้ก!R:R)+SUMIF(แพ็ค!$C:$C,'รับ-จ่าย ประจำวัน'!$B531,แพ็ค!R:R)+SUMIF(ธุรการ!$C:$C,'รับ-จ่าย ประจำวัน'!$B531,ธุรการ!R:R)+SUMIF(เส้นแต่งหน้าขนมปัง!$C:$C,'รับ-จ่าย ประจำวัน'!$B531,เส้นแต่งหน้าขนมปัง!R:R)+SUMIF('วางแผนBC,CJ'!$C:$C,'รับ-จ่าย ประจำวัน'!$B531,'วางแผนBC,CJ'!R:R)+SUMIF(RD!$C:$C,'รับ-จ่าย ประจำวัน'!$B531,RD!R:R)+SUMIF('FG,ออนไล,คัดแยก'!$C:$C,'รับ-จ่าย ประจำวัน'!$B531,'FG,ออนไล,คัดแยก'!R:R)</f>
        <v>0</v>
      </c>
      <c r="AZ531" s="16">
        <f>SUMIF(เตรียมส่วนผสม!$C:$C,'รับ-จ่าย ประจำวัน'!$B531,เตรียมส่วนผสม!S:S)+SUMIF(กวนไส้!$C:$C,'รับ-จ่าย ประจำวัน'!$B531,กวนไส้!S:S)+SUMIF(ผลิต1!$C:$C,'รับ-จ่าย ประจำวัน'!$B531,ผลิต1!S:S)+SUMIF(ผลิต2!$C:$C,'รับ-จ่าย ประจำวัน'!$B531,ผลิต2!S:S)+SUMIF(เส้นแต่งหน้าขนมเค้ก!$C:$C,'รับ-จ่าย ประจำวัน'!$B531,เส้นแต่งหน้าขนมเค้ก!S:S)+SUMIF(แพ็ค!$C:$C,'รับ-จ่าย ประจำวัน'!$B531,แพ็ค!S:S)+SUMIF(ธุรการ!$C:$C,'รับ-จ่าย ประจำวัน'!$B531,ธุรการ!S:S)+SUMIF(เส้นแต่งหน้าขนมปัง!$C:$C,'รับ-จ่าย ประจำวัน'!$B531,เส้นแต่งหน้าขนมปัง!S:S)+SUMIF('วางแผนBC,CJ'!$C:$C,'รับ-จ่าย ประจำวัน'!$B531,'วางแผนBC,CJ'!S:S)+SUMIF(RD!$C:$C,'รับ-จ่าย ประจำวัน'!$B531,RD!S:S)+SUMIF('FG,ออนไล,คัดแยก'!$C:$C,'รับ-จ่าย ประจำวัน'!$B531,'FG,ออนไล,คัดแยก'!S:S)</f>
        <v>0</v>
      </c>
      <c r="BA531" s="16">
        <f>SUMIF(เตรียมส่วนผสม!$C:$C,'รับ-จ่าย ประจำวัน'!$B531,เตรียมส่วนผสม!T:T)+SUMIF(กวนไส้!$C:$C,'รับ-จ่าย ประจำวัน'!$B531,กวนไส้!T:T)+SUMIF(ผลิต1!$C:$C,'รับ-จ่าย ประจำวัน'!$B531,ผลิต1!T:T)+SUMIF(ผลิต2!$C:$C,'รับ-จ่าย ประจำวัน'!$B531,ผลิต2!T:T)+SUMIF(เส้นแต่งหน้าขนมเค้ก!$C:$C,'รับ-จ่าย ประจำวัน'!$B531,เส้นแต่งหน้าขนมเค้ก!T:T)+SUMIF(แพ็ค!$C:$C,'รับ-จ่าย ประจำวัน'!$B531,แพ็ค!T:T)+SUMIF(ธุรการ!$C:$C,'รับ-จ่าย ประจำวัน'!$B531,ธุรการ!T:T)+SUMIF(เส้นแต่งหน้าขนมปัง!$C:$C,'รับ-จ่าย ประจำวัน'!$B531,เส้นแต่งหน้าขนมปัง!T:T)+SUMIF('วางแผนBC,CJ'!$C:$C,'รับ-จ่าย ประจำวัน'!$B531,'วางแผนBC,CJ'!T:T)+SUMIF(RD!$C:$C,'รับ-จ่าย ประจำวัน'!$B531,RD!T:T)+SUMIF('FG,ออนไล,คัดแยก'!$C:$C,'รับ-จ่าย ประจำวัน'!$B531,'FG,ออนไล,คัดแยก'!T:T)</f>
        <v>0</v>
      </c>
      <c r="BB531" s="16">
        <f>SUMIF(เตรียมส่วนผสม!$C:$C,'รับ-จ่าย ประจำวัน'!$B531,เตรียมส่วนผสม!U:U)+SUMIF(กวนไส้!$C:$C,'รับ-จ่าย ประจำวัน'!$B531,กวนไส้!U:U)+SUMIF(ผลิต1!$C:$C,'รับ-จ่าย ประจำวัน'!$B531,ผลิต1!U:U)+SUMIF(ผลิต2!$C:$C,'รับ-จ่าย ประจำวัน'!$B531,ผลิต2!U:U)+SUMIF(เส้นแต่งหน้าขนมเค้ก!$C:$C,'รับ-จ่าย ประจำวัน'!$B531,เส้นแต่งหน้าขนมเค้ก!U:U)+SUMIF(แพ็ค!$C:$C,'รับ-จ่าย ประจำวัน'!$B531,แพ็ค!U:U)+SUMIF(ธุรการ!$C:$C,'รับ-จ่าย ประจำวัน'!$B531,ธุรการ!U:U)+SUMIF(เส้นแต่งหน้าขนมปัง!$C:$C,'รับ-จ่าย ประจำวัน'!$B531,เส้นแต่งหน้าขนมปัง!U:U)+SUMIF('วางแผนBC,CJ'!$C:$C,'รับ-จ่าย ประจำวัน'!$B531,'วางแผนBC,CJ'!U:U)+SUMIF(RD!$C:$C,'รับ-จ่าย ประจำวัน'!$B531,RD!U:U)+SUMIF('FG,ออนไล,คัดแยก'!$C:$C,'รับ-จ่าย ประจำวัน'!$B531,'FG,ออนไล,คัดแยก'!U:U)</f>
        <v>0</v>
      </c>
      <c r="BC531" s="16">
        <f>SUMIF(เตรียมส่วนผสม!$C:$C,'รับ-จ่าย ประจำวัน'!$B531,เตรียมส่วนผสม!V:V)+SUMIF(กวนไส้!$C:$C,'รับ-จ่าย ประจำวัน'!$B531,กวนไส้!V:V)+SUMIF(ผลิต1!$C:$C,'รับ-จ่าย ประจำวัน'!$B531,ผลิต1!V:V)+SUMIF(ผลิต2!$C:$C,'รับ-จ่าย ประจำวัน'!$B531,ผลิต2!V:V)+SUMIF(เส้นแต่งหน้าขนมเค้ก!$C:$C,'รับ-จ่าย ประจำวัน'!$B531,เส้นแต่งหน้าขนมเค้ก!V:V)+SUMIF(แพ็ค!$C:$C,'รับ-จ่าย ประจำวัน'!$B531,แพ็ค!V:V)+SUMIF(ธุรการ!$C:$C,'รับ-จ่าย ประจำวัน'!$B531,ธุรการ!V:V)+SUMIF(เส้นแต่งหน้าขนมปัง!$C:$C,'รับ-จ่าย ประจำวัน'!$B531,เส้นแต่งหน้าขนมปัง!V:V)+SUMIF('วางแผนBC,CJ'!$C:$C,'รับ-จ่าย ประจำวัน'!$B531,'วางแผนBC,CJ'!V:V)+SUMIF(RD!$C:$C,'รับ-จ่าย ประจำวัน'!$B531,RD!V:V)+SUMIF('FG,ออนไล,คัดแยก'!$C:$C,'รับ-จ่าย ประจำวัน'!$B531,'FG,ออนไล,คัดแยก'!V:V)</f>
        <v>0</v>
      </c>
      <c r="BD531" s="16">
        <f>SUMIF(เตรียมส่วนผสม!$C:$C,'รับ-จ่าย ประจำวัน'!$B531,เตรียมส่วนผสม!W:W)+SUMIF(กวนไส้!$C:$C,'รับ-จ่าย ประจำวัน'!$B531,กวนไส้!W:W)+SUMIF(ผลิต1!$C:$C,'รับ-จ่าย ประจำวัน'!$B531,ผลิต1!W:W)+SUMIF(ผลิต2!$C:$C,'รับ-จ่าย ประจำวัน'!$B531,ผลิต2!W:W)+SUMIF(เส้นแต่งหน้าขนมเค้ก!$C:$C,'รับ-จ่าย ประจำวัน'!$B531,เส้นแต่งหน้าขนมเค้ก!W:W)+SUMIF(แพ็ค!$C:$C,'รับ-จ่าย ประจำวัน'!$B531,แพ็ค!W:W)+SUMIF(ธุรการ!$C:$C,'รับ-จ่าย ประจำวัน'!$B531,ธุรการ!W:W)+SUMIF(เส้นแต่งหน้าขนมปัง!$C:$C,'รับ-จ่าย ประจำวัน'!$B531,เส้นแต่งหน้าขนมปัง!W:W)+SUMIF('วางแผนBC,CJ'!$C:$C,'รับ-จ่าย ประจำวัน'!$B531,'วางแผนBC,CJ'!W:W)+SUMIF(RD!$C:$C,'รับ-จ่าย ประจำวัน'!$B531,RD!W:W)+SUMIF('FG,ออนไล,คัดแยก'!$C:$C,'รับ-จ่าย ประจำวัน'!$B531,'FG,ออนไล,คัดแยก'!W:W)</f>
        <v>0</v>
      </c>
      <c r="BE531" s="16">
        <f>SUMIF(เตรียมส่วนผสม!$C:$C,'รับ-จ่าย ประจำวัน'!$B531,เตรียมส่วนผสม!X:X)+SUMIF(กวนไส้!$C:$C,'รับ-จ่าย ประจำวัน'!$B531,กวนไส้!X:X)+SUMIF(ผลิต1!$C:$C,'รับ-จ่าย ประจำวัน'!$B531,ผลิต1!X:X)+SUMIF(ผลิต2!$C:$C,'รับ-จ่าย ประจำวัน'!$B531,ผลิต2!X:X)+SUMIF(เส้นแต่งหน้าขนมเค้ก!$C:$C,'รับ-จ่าย ประจำวัน'!$B531,เส้นแต่งหน้าขนมเค้ก!X:X)+SUMIF(แพ็ค!$C:$C,'รับ-จ่าย ประจำวัน'!$B531,แพ็ค!X:X)+SUMIF(ธุรการ!$C:$C,'รับ-จ่าย ประจำวัน'!$B531,ธุรการ!X:X)+SUMIF(เส้นแต่งหน้าขนมปัง!$C:$C,'รับ-จ่าย ประจำวัน'!$B531,เส้นแต่งหน้าขนมปัง!X:X)+SUMIF('วางแผนBC,CJ'!$C:$C,'รับ-จ่าย ประจำวัน'!$B531,'วางแผนBC,CJ'!X:X)+SUMIF(RD!$C:$C,'รับ-จ่าย ประจำวัน'!$B531,RD!X:X)+SUMIF('FG,ออนไล,คัดแยก'!$C:$C,'รับ-จ่าย ประจำวัน'!$B531,'FG,ออนไล,คัดแยก'!X:X)</f>
        <v>0</v>
      </c>
      <c r="BF531" s="16">
        <f>SUMIF(เตรียมส่วนผสม!$C:$C,'รับ-จ่าย ประจำวัน'!$B531,เตรียมส่วนผสม!Y:Y)+SUMIF(กวนไส้!$C:$C,'รับ-จ่าย ประจำวัน'!$B531,กวนไส้!Y:Y)+SUMIF(ผลิต1!$C:$C,'รับ-จ่าย ประจำวัน'!$B531,ผลิต1!Y:Y)+SUMIF(ผลิต2!$C:$C,'รับ-จ่าย ประจำวัน'!$B531,ผลิต2!Y:Y)+SUMIF(เส้นแต่งหน้าขนมเค้ก!$C:$C,'รับ-จ่าย ประจำวัน'!$B531,เส้นแต่งหน้าขนมเค้ก!Y:Y)+SUMIF(แพ็ค!$C:$C,'รับ-จ่าย ประจำวัน'!$B531,แพ็ค!Y:Y)+SUMIF(ธุรการ!$C:$C,'รับ-จ่าย ประจำวัน'!$B531,ธุรการ!Y:Y)+SUMIF(เส้นแต่งหน้าขนมปัง!$C:$C,'รับ-จ่าย ประจำวัน'!$B531,เส้นแต่งหน้าขนมปัง!Y:Y)+SUMIF('วางแผนBC,CJ'!$C:$C,'รับ-จ่าย ประจำวัน'!$B531,'วางแผนBC,CJ'!Y:Y)+SUMIF(RD!$C:$C,'รับ-จ่าย ประจำวัน'!$B531,RD!Y:Y)+SUMIF('FG,ออนไล,คัดแยก'!$C:$C,'รับ-จ่าย ประจำวัน'!$B531,'FG,ออนไล,คัดแยก'!Y:Y)</f>
        <v>0</v>
      </c>
      <c r="BG531" s="16">
        <f>SUMIF(เตรียมส่วนผสม!$C:$C,'รับ-จ่าย ประจำวัน'!$B531,เตรียมส่วนผสม!Z:Z)+SUMIF(กวนไส้!$C:$C,'รับ-จ่าย ประจำวัน'!$B531,กวนไส้!Z:Z)+SUMIF(ผลิต1!$C:$C,'รับ-จ่าย ประจำวัน'!$B531,ผลิต1!Z:Z)+SUMIF(ผลิต2!$C:$C,'รับ-จ่าย ประจำวัน'!$B531,ผลิต2!Z:Z)+SUMIF(เส้นแต่งหน้าขนมเค้ก!$C:$C,'รับ-จ่าย ประจำวัน'!$B531,เส้นแต่งหน้าขนมเค้ก!Z:Z)+SUMIF(แพ็ค!$C:$C,'รับ-จ่าย ประจำวัน'!$B531,แพ็ค!Z:Z)+SUMIF(ธุรการ!$C:$C,'รับ-จ่าย ประจำวัน'!$B531,ธุรการ!Z:Z)+SUMIF(เส้นแต่งหน้าขนมปัง!$C:$C,'รับ-จ่าย ประจำวัน'!$B531,เส้นแต่งหน้าขนมปัง!Z:Z)+SUMIF('วางแผนBC,CJ'!$C:$C,'รับ-จ่าย ประจำวัน'!$B531,'วางแผนBC,CJ'!Z:Z)+SUMIF(RD!$C:$C,'รับ-จ่าย ประจำวัน'!$B531,RD!Z:Z)+SUMIF('FG,ออนไล,คัดแยก'!$C:$C,'รับ-จ่าย ประจำวัน'!$B531,'FG,ออนไล,คัดแยก'!Z:Z)</f>
        <v>0</v>
      </c>
      <c r="BH531" s="16">
        <f>SUMIF(เตรียมส่วนผสม!$C:$C,'รับ-จ่าย ประจำวัน'!$B531,เตรียมส่วนผสม!AA:AA)+SUMIF(กวนไส้!$C:$C,'รับ-จ่าย ประจำวัน'!$B531,กวนไส้!AA:AA)+SUMIF(ผลิต1!$C:$C,'รับ-จ่าย ประจำวัน'!$B531,ผลิต1!AA:AA)+SUMIF(ผลิต2!$C:$C,'รับ-จ่าย ประจำวัน'!$B531,ผลิต2!AA:AA)+SUMIF(เส้นแต่งหน้าขนมเค้ก!$C:$C,'รับ-จ่าย ประจำวัน'!$B531,เส้นแต่งหน้าขนมเค้ก!AA:AA)+SUMIF(แพ็ค!$C:$C,'รับ-จ่าย ประจำวัน'!$B531,แพ็ค!AA:AA)+SUMIF(ธุรการ!$C:$C,'รับ-จ่าย ประจำวัน'!$B531,ธุรการ!AA:AA)+SUMIF(เส้นแต่งหน้าขนมปัง!$C:$C,'รับ-จ่าย ประจำวัน'!$B531,เส้นแต่งหน้าขนมปัง!AA:AA)+SUMIF('วางแผนBC,CJ'!$C:$C,'รับ-จ่าย ประจำวัน'!$B531,'วางแผนBC,CJ'!AA:AA)+SUMIF(RD!$C:$C,'รับ-จ่าย ประจำวัน'!$B531,RD!AA:AA)+SUMIF('FG,ออนไล,คัดแยก'!$C:$C,'รับ-จ่าย ประจำวัน'!$B531,'FG,ออนไล,คัดแยก'!AA:AA)</f>
        <v>0</v>
      </c>
      <c r="BI531" s="16">
        <f>SUMIF(เตรียมส่วนผสม!$C:$C,'รับ-จ่าย ประจำวัน'!$B531,เตรียมส่วนผสม!AB:AB)+SUMIF(กวนไส้!$C:$C,'รับ-จ่าย ประจำวัน'!$B531,กวนไส้!AB:AB)+SUMIF(ผลิต1!$C:$C,'รับ-จ่าย ประจำวัน'!$B531,ผลิต1!AB:AB)+SUMIF(ผลิต2!$C:$C,'รับ-จ่าย ประจำวัน'!$B531,ผลิต2!AB:AB)+SUMIF(เส้นแต่งหน้าขนมเค้ก!$C:$C,'รับ-จ่าย ประจำวัน'!$B531,เส้นแต่งหน้าขนมเค้ก!AB:AB)+SUMIF(แพ็ค!$C:$C,'รับ-จ่าย ประจำวัน'!$B531,แพ็ค!AB:AB)+SUMIF(ธุรการ!$C:$C,'รับ-จ่าย ประจำวัน'!$B531,ธุรการ!AB:AB)+SUMIF(เส้นแต่งหน้าขนมปัง!$C:$C,'รับ-จ่าย ประจำวัน'!$B531,เส้นแต่งหน้าขนมปัง!AB:AB)+SUMIF('วางแผนBC,CJ'!$C:$C,'รับ-จ่าย ประจำวัน'!$B531,'วางแผนBC,CJ'!AB:AB)+SUMIF(RD!$C:$C,'รับ-จ่าย ประจำวัน'!$B531,RD!AB:AB)+SUMIF('FG,ออนไล,คัดแยก'!$C:$C,'รับ-จ่าย ประจำวัน'!$B531,'FG,ออนไล,คัดแยก'!AB:AB)</f>
        <v>0</v>
      </c>
      <c r="BJ531" s="16">
        <f>SUMIF(เตรียมส่วนผสม!$C:$C,'รับ-จ่าย ประจำวัน'!$B531,เตรียมส่วนผสม!AC:AC)+SUMIF(กวนไส้!$C:$C,'รับ-จ่าย ประจำวัน'!$B531,กวนไส้!AC:AC)+SUMIF(ผลิต1!$C:$C,'รับ-จ่าย ประจำวัน'!$B531,ผลิต1!AC:AC)+SUMIF(ผลิต2!$C:$C,'รับ-จ่าย ประจำวัน'!$B531,ผลิต2!AC:AC)+SUMIF(เส้นแต่งหน้าขนมเค้ก!$C:$C,'รับ-จ่าย ประจำวัน'!$B531,เส้นแต่งหน้าขนมเค้ก!AC:AC)+SUMIF(แพ็ค!$C:$C,'รับ-จ่าย ประจำวัน'!$B531,แพ็ค!AC:AC)+SUMIF(ธุรการ!$C:$C,'รับ-จ่าย ประจำวัน'!$B531,ธุรการ!AC:AC)+SUMIF(เส้นแต่งหน้าขนมปัง!$C:$C,'รับ-จ่าย ประจำวัน'!$B531,เส้นแต่งหน้าขนมปัง!AC:AC)+SUMIF('วางแผนBC,CJ'!$C:$C,'รับ-จ่าย ประจำวัน'!$B531,'วางแผนBC,CJ'!AC:AC)+SUMIF(RD!$C:$C,'รับ-จ่าย ประจำวัน'!$B531,RD!AC:AC)+SUMIF('FG,ออนไล,คัดแยก'!$C:$C,'รับ-จ่าย ประจำวัน'!$B531,'FG,ออนไล,คัดแยก'!AC:AC)</f>
        <v>0</v>
      </c>
      <c r="BK531" s="16">
        <f>SUMIF(เตรียมส่วนผสม!$C:$C,'รับ-จ่าย ประจำวัน'!$B531,เตรียมส่วนผสม!AD:AD)+SUMIF(กวนไส้!$C:$C,'รับ-จ่าย ประจำวัน'!$B531,กวนไส้!AD:AD)+SUMIF(ผลิต1!$C:$C,'รับ-จ่าย ประจำวัน'!$B531,ผลิต1!AD:AD)+SUMIF(ผลิต2!$C:$C,'รับ-จ่าย ประจำวัน'!$B531,ผลิต2!AD:AD)+SUMIF(เส้นแต่งหน้าขนมเค้ก!$C:$C,'รับ-จ่าย ประจำวัน'!$B531,เส้นแต่งหน้าขนมเค้ก!AD:AD)+SUMIF(แพ็ค!$C:$C,'รับ-จ่าย ประจำวัน'!$B531,แพ็ค!AD:AD)+SUMIF(ธุรการ!$C:$C,'รับ-จ่าย ประจำวัน'!$B531,ธุรการ!AD:AD)+SUMIF(เส้นแต่งหน้าขนมปัง!$C:$C,'รับ-จ่าย ประจำวัน'!$B531,เส้นแต่งหน้าขนมปัง!AD:AD)+SUMIF('วางแผนBC,CJ'!$C:$C,'รับ-จ่าย ประจำวัน'!$B531,'วางแผนBC,CJ'!AD:AD)+SUMIF(RD!$C:$C,'รับ-จ่าย ประจำวัน'!$B531,RD!AD:AD)+SUMIF('FG,ออนไล,คัดแยก'!$C:$C,'รับ-จ่าย ประจำวัน'!$B531,'FG,ออนไล,คัดแยก'!AD:AD)</f>
        <v>0</v>
      </c>
      <c r="BL531" s="16">
        <f>SUMIF(เตรียมส่วนผสม!$C:$C,'รับ-จ่าย ประจำวัน'!$B531,เตรียมส่วนผสม!AE:AE)+SUMIF(กวนไส้!$C:$C,'รับ-จ่าย ประจำวัน'!$B531,กวนไส้!AE:AE)+SUMIF(ผลิต1!$C:$C,'รับ-จ่าย ประจำวัน'!$B531,ผลิต1!AE:AE)+SUMIF(ผลิต2!$C:$C,'รับ-จ่าย ประจำวัน'!$B531,ผลิต2!AE:AE)+SUMIF(เส้นแต่งหน้าขนมเค้ก!$C:$C,'รับ-จ่าย ประจำวัน'!$B531,เส้นแต่งหน้าขนมเค้ก!AE:AE)+SUMIF(แพ็ค!$C:$C,'รับ-จ่าย ประจำวัน'!$B531,แพ็ค!AE:AE)+SUMIF(ธุรการ!$C:$C,'รับ-จ่าย ประจำวัน'!$B531,ธุรการ!AE:AE)+SUMIF(เส้นแต่งหน้าขนมปัง!$C:$C,'รับ-จ่าย ประจำวัน'!$B531,เส้นแต่งหน้าขนมปัง!AE:AE)+SUMIF('วางแผนBC,CJ'!$C:$C,'รับ-จ่าย ประจำวัน'!$B531,'วางแผนBC,CJ'!AE:AE)+SUMIF(RD!$C:$C,'รับ-จ่าย ประจำวัน'!$B531,RD!AE:AE)+SUMIF('FG,ออนไล,คัดแยก'!$C:$C,'รับ-จ่าย ประจำวัน'!$B531,'FG,ออนไล,คัดแยก'!AE:AE)</f>
        <v>0</v>
      </c>
      <c r="BM531" s="16">
        <f>SUMIF(เตรียมส่วนผสม!$C:$C,'รับ-จ่าย ประจำวัน'!$B531,เตรียมส่วนผสม!AF:AF)+SUMIF(กวนไส้!$C:$C,'รับ-จ่าย ประจำวัน'!$B531,กวนไส้!AF:AF)+SUMIF(ผลิต1!$C:$C,'รับ-จ่าย ประจำวัน'!$B531,ผลิต1!AF:AF)+SUMIF(ผลิต2!$C:$C,'รับ-จ่าย ประจำวัน'!$B531,ผลิต2!AF:AF)+SUMIF(เส้นแต่งหน้าขนมเค้ก!$C:$C,'รับ-จ่าย ประจำวัน'!$B531,เส้นแต่งหน้าขนมเค้ก!AF:AF)+SUMIF(แพ็ค!$C:$C,'รับ-จ่าย ประจำวัน'!$B531,แพ็ค!AF:AF)+SUMIF(ธุรการ!$C:$C,'รับ-จ่าย ประจำวัน'!$B531,ธุรการ!AF:AF)+SUMIF(เส้นแต่งหน้าขนมปัง!$C:$C,'รับ-จ่าย ประจำวัน'!$B531,เส้นแต่งหน้าขนมปัง!AF:AF)+SUMIF('วางแผนBC,CJ'!$C:$C,'รับ-จ่าย ประจำวัน'!$B531,'วางแผนBC,CJ'!AF:AF)+SUMIF(RD!$C:$C,'รับ-จ่าย ประจำวัน'!$B531,RD!AF:AF)+SUMIF('FG,ออนไล,คัดแยก'!$C:$C,'รับ-จ่าย ประจำวัน'!$B531,'FG,ออนไล,คัดแยก'!AF:AF)</f>
        <v>0</v>
      </c>
      <c r="BN531" s="16">
        <f>SUMIF(เตรียมส่วนผสม!$C:$C,'รับ-จ่าย ประจำวัน'!$B531,เตรียมส่วนผสม!AG:AG)+SUMIF(กวนไส้!$C:$C,'รับ-จ่าย ประจำวัน'!$B531,กวนไส้!AG:AG)+SUMIF(ผลิต1!$C:$C,'รับ-จ่าย ประจำวัน'!$B531,ผลิต1!AG:AG)+SUMIF(ผลิต2!$C:$C,'รับ-จ่าย ประจำวัน'!$B531,ผลิต2!AG:AG)+SUMIF(เส้นแต่งหน้าขนมเค้ก!$C:$C,'รับ-จ่าย ประจำวัน'!$B531,เส้นแต่งหน้าขนมเค้ก!AG:AG)+SUMIF(แพ็ค!$C:$C,'รับ-จ่าย ประจำวัน'!$B531,แพ็ค!AG:AG)+SUMIF(ธุรการ!$C:$C,'รับ-จ่าย ประจำวัน'!$B531,ธุรการ!AG:AG)+SUMIF(เส้นแต่งหน้าขนมปัง!$C:$C,'รับ-จ่าย ประจำวัน'!$B531,เส้นแต่งหน้าขนมปัง!AG:AG)+SUMIF('วางแผนBC,CJ'!$C:$C,'รับ-จ่าย ประจำวัน'!$B531,'วางแผนBC,CJ'!AG:AG)+SUMIF(RD!$C:$C,'รับ-จ่าย ประจำวัน'!$B531,RD!AG:AG)+SUMIF('FG,ออนไล,คัดแยก'!$C:$C,'รับ-จ่าย ประจำวัน'!$B531,'FG,ออนไล,คัดแยก'!AG:AG)</f>
        <v>0</v>
      </c>
      <c r="BO531" s="16">
        <f>SUMIF(เตรียมส่วนผสม!$C:$C,'รับ-จ่าย ประจำวัน'!$B531,เตรียมส่วนผสม!AH:AH)+SUMIF(กวนไส้!$C:$C,'รับ-จ่าย ประจำวัน'!$B531,กวนไส้!AH:AH)+SUMIF(ผลิต1!$C:$C,'รับ-จ่าย ประจำวัน'!$B531,ผลิต1!AH:AH)+SUMIF(ผลิต2!$C:$C,'รับ-จ่าย ประจำวัน'!$B531,ผลิต2!AH:AH)+SUMIF(เส้นแต่งหน้าขนมเค้ก!$C:$C,'รับ-จ่าย ประจำวัน'!$B531,เส้นแต่งหน้าขนมเค้ก!AH:AH)+SUMIF(แพ็ค!$C:$C,'รับ-จ่าย ประจำวัน'!$B531,แพ็ค!AH:AH)+SUMIF(ธุรการ!$C:$C,'รับ-จ่าย ประจำวัน'!$B531,ธุรการ!AH:AH)+SUMIF(เส้นแต่งหน้าขนมปัง!$C:$C,'รับ-จ่าย ประจำวัน'!$B531,เส้นแต่งหน้าขนมปัง!AH:AH)+SUMIF('วางแผนBC,CJ'!$C:$C,'รับ-จ่าย ประจำวัน'!$B531,'วางแผนBC,CJ'!AH:AH)+SUMIF(RD!$C:$C,'รับ-จ่าย ประจำวัน'!$B531,RD!AH:AH)+SUMIF('FG,ออนไล,คัดแยก'!$C:$C,'รับ-จ่าย ประจำวัน'!$B531,'FG,ออนไล,คัดแยก'!AH:AH)</f>
        <v>0</v>
      </c>
      <c r="BP531" s="16">
        <f>SUMIF(เตรียมส่วนผสม!$C:$C,'รับ-จ่าย ประจำวัน'!$B531,เตรียมส่วนผสม!AI:AI)+SUMIF(กวนไส้!$C:$C,'รับ-จ่าย ประจำวัน'!$B531,กวนไส้!AI:AI)+SUMIF(ผลิต1!$C:$C,'รับ-จ่าย ประจำวัน'!$B531,ผลิต1!AI:AI)+SUMIF(ผลิต2!$C:$C,'รับ-จ่าย ประจำวัน'!$B531,ผลิต2!AI:AI)+SUMIF(เส้นแต่งหน้าขนมเค้ก!$C:$C,'รับ-จ่าย ประจำวัน'!$B531,เส้นแต่งหน้าขนมเค้ก!AI:AI)+SUMIF(แพ็ค!$C:$C,'รับ-จ่าย ประจำวัน'!$B531,แพ็ค!AI:AI)+SUMIF(ธุรการ!$C:$C,'รับ-จ่าย ประจำวัน'!$B531,ธุรการ!AI:AI)+SUMIF(เส้นแต่งหน้าขนมปัง!$C:$C,'รับ-จ่าย ประจำวัน'!$B531,เส้นแต่งหน้าขนมปัง!AI:AI)+SUMIF('วางแผนBC,CJ'!$C:$C,'รับ-จ่าย ประจำวัน'!$B531,'วางแผนBC,CJ'!AI:AI)+SUMIF(RD!$C:$C,'รับ-จ่าย ประจำวัน'!$B531,RD!AI:AI)+SUMIF('FG,ออนไล,คัดแยก'!$C:$C,'รับ-จ่าย ประจำวัน'!$B531,'FG,ออนไล,คัดแยก'!AI:AI)</f>
        <v>0</v>
      </c>
      <c r="BQ531" s="16">
        <f>SUMIF(เตรียมส่วนผสม!$C:$C,'รับ-จ่าย ประจำวัน'!$B531,เตรียมส่วนผสม!AJ:AJ)+SUMIF(กวนไส้!$C:$C,'รับ-จ่าย ประจำวัน'!$B531,กวนไส้!AJ:AJ)+SUMIF(ผลิต1!$C:$C,'รับ-จ่าย ประจำวัน'!$B531,ผลิต1!AJ:AJ)+SUMIF(ผลิต2!$C:$C,'รับ-จ่าย ประจำวัน'!$B531,ผลิต2!AJ:AJ)+SUMIF(เส้นแต่งหน้าขนมเค้ก!$C:$C,'รับ-จ่าย ประจำวัน'!$B531,เส้นแต่งหน้าขนมเค้ก!AJ:AJ)+SUMIF(แพ็ค!$C:$C,'รับ-จ่าย ประจำวัน'!$B531,แพ็ค!AJ:AJ)+SUMIF(ธุรการ!$C:$C,'รับ-จ่าย ประจำวัน'!$B531,ธุรการ!AJ:AJ)+SUMIF(เส้นแต่งหน้าขนมปัง!$C:$C,'รับ-จ่าย ประจำวัน'!$B531,เส้นแต่งหน้าขนมปัง!AJ:AJ)+SUMIF('วางแผนBC,CJ'!$C:$C,'รับ-จ่าย ประจำวัน'!$B531,'วางแผนBC,CJ'!AJ:AJ)+SUMIF(RD!$C:$C,'รับ-จ่าย ประจำวัน'!$B531,RD!AJ:AJ)+SUMIF('FG,ออนไล,คัดแยก'!$C:$C,'รับ-จ่าย ประจำวัน'!$B531,'FG,ออนไล,คัดแยก'!AJ:AJ)</f>
        <v>0</v>
      </c>
      <c r="BR531" s="16">
        <f>SUMIF(เตรียมส่วนผสม!$C:$C,'รับ-จ่าย ประจำวัน'!$B531,เตรียมส่วนผสม!AK:AK)+SUMIF(กวนไส้!$C:$C,'รับ-จ่าย ประจำวัน'!$B531,กวนไส้!AK:AK)+SUMIF(ผลิต1!$C:$C,'รับ-จ่าย ประจำวัน'!$B531,ผลิต1!AK:AK)+SUMIF(ผลิต2!$C:$C,'รับ-จ่าย ประจำวัน'!$B531,ผลิต2!AK:AK)+SUMIF(เส้นแต่งหน้าขนมเค้ก!$C:$C,'รับ-จ่าย ประจำวัน'!$B531,เส้นแต่งหน้าขนมเค้ก!AK:AK)+SUMIF(แพ็ค!$C:$C,'รับ-จ่าย ประจำวัน'!$B531,แพ็ค!AK:AK)+SUMIF(ธุรการ!$C:$C,'รับ-จ่าย ประจำวัน'!$B531,ธุรการ!AK:AK)+SUMIF(เส้นแต่งหน้าขนมปัง!$C:$C,'รับ-จ่าย ประจำวัน'!$B531,เส้นแต่งหน้าขนมปัง!AK:AK)+SUMIF('วางแผนBC,CJ'!$C:$C,'รับ-จ่าย ประจำวัน'!$B531,'วางแผนBC,CJ'!AK:AK)+SUMIF(RD!$C:$C,'รับ-จ่าย ประจำวัน'!$B531,RD!AK:AK)+SUMIF('FG,ออนไล,คัดแยก'!$C:$C,'รับ-จ่าย ประจำวัน'!$B531,'FG,ออนไล,คัดแยก'!AK:AK)</f>
        <v>0</v>
      </c>
      <c r="BS531" s="16">
        <f>SUMIF(เตรียมส่วนผสม!$C:$C,'รับ-จ่าย ประจำวัน'!$B531,เตรียมส่วนผสม!AL:AL)+SUMIF(กวนไส้!$C:$C,'รับ-จ่าย ประจำวัน'!$B531,กวนไส้!AL:AL)+SUMIF(ผลิต1!$C:$C,'รับ-จ่าย ประจำวัน'!$B531,ผลิต1!AL:AL)+SUMIF(ผลิต2!$C:$C,'รับ-จ่าย ประจำวัน'!$B531,ผลิต2!AL:AL)+SUMIF(เส้นแต่งหน้าขนมเค้ก!$C:$C,'รับ-จ่าย ประจำวัน'!$B531,เส้นแต่งหน้าขนมเค้ก!AL:AL)+SUMIF(แพ็ค!$C:$C,'รับ-จ่าย ประจำวัน'!$B531,แพ็ค!AL:AL)+SUMIF(ธุรการ!$C:$C,'รับ-จ่าย ประจำวัน'!$B531,ธุรการ!AL:AL)+SUMIF(เส้นแต่งหน้าขนมปัง!$C:$C,'รับ-จ่าย ประจำวัน'!$B531,เส้นแต่งหน้าขนมปัง!AL:AL)+SUMIF('วางแผนBC,CJ'!$C:$C,'รับ-จ่าย ประจำวัน'!$B531,'วางแผนBC,CJ'!AL:AL)+SUMIF(RD!$C:$C,'รับ-จ่าย ประจำวัน'!$B531,RD!AL:AL)+SUMIF('FG,ออนไล,คัดแยก'!$C:$C,'รับ-จ่าย ประจำวัน'!$B531,'FG,ออนไล,คัดแยก'!AL:AL)</f>
        <v>0</v>
      </c>
      <c r="BT531" s="18">
        <f t="shared" si="115"/>
        <v>0</v>
      </c>
      <c r="BU531" s="116"/>
      <c r="BV531" s="146">
        <f t="shared" si="116"/>
        <v>284</v>
      </c>
      <c r="BW531" s="183">
        <v>30</v>
      </c>
      <c r="BX531" s="172">
        <f t="shared" si="114"/>
        <v>0</v>
      </c>
      <c r="BY531" s="188" t="e">
        <f t="shared" si="112"/>
        <v>#DIV/0!</v>
      </c>
      <c r="BZ531" s="180" t="e">
        <f t="shared" ca="1" si="117"/>
        <v>#DIV/0!</v>
      </c>
      <c r="CA531" s="93"/>
      <c r="CB531" s="93"/>
      <c r="CC531" s="93"/>
      <c r="CD531" s="93"/>
      <c r="CE531" s="93"/>
      <c r="CF531" s="93"/>
      <c r="CG531" s="93"/>
      <c r="CH531" s="93"/>
      <c r="CI531" s="93"/>
      <c r="CJ531" s="97"/>
      <c r="CK531" s="9">
        <f t="shared" si="113"/>
        <v>284</v>
      </c>
    </row>
    <row r="532" spans="1:89" hidden="1" x14ac:dyDescent="0.5">
      <c r="A532" s="149"/>
      <c r="B532" s="34">
        <v>1023401062</v>
      </c>
      <c r="C532" s="149" t="s">
        <v>1946</v>
      </c>
      <c r="D532" s="141" t="s">
        <v>91</v>
      </c>
      <c r="E532" s="25"/>
      <c r="F532" s="162" t="s">
        <v>1605</v>
      </c>
      <c r="G532" s="25"/>
      <c r="H532" s="12">
        <v>4644</v>
      </c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11"/>
      <c r="AF532" s="11"/>
      <c r="AG532" s="11"/>
      <c r="AH532" s="11"/>
      <c r="AI532" s="25"/>
      <c r="AJ532" s="25"/>
      <c r="AK532" s="25"/>
      <c r="AL532" s="25"/>
      <c r="AM532" s="25"/>
      <c r="AN532" s="15">
        <f t="shared" si="118"/>
        <v>0</v>
      </c>
      <c r="AO532" s="16">
        <f>SUMIF(เตรียมส่วนผสม!$C:$C,'รับ-จ่าย ประจำวัน'!$B532,เตรียมส่วนผสม!H:H)+SUMIF(กวนไส้!$C:$C,'รับ-จ่าย ประจำวัน'!$B532,กวนไส้!H:H)+SUMIF(ผลิต1!$C:$C,'รับ-จ่าย ประจำวัน'!$B532,ผลิต1!H:H)+SUMIF(ผลิต2!$C:$C,'รับ-จ่าย ประจำวัน'!$B532,ผลิต2!H:H)+SUMIF(เส้นแต่งหน้าขนมเค้ก!$C:$C,'รับ-จ่าย ประจำวัน'!$B532,เส้นแต่งหน้าขนมเค้ก!H:H)+SUMIF(แพ็ค!$C:$C,'รับ-จ่าย ประจำวัน'!$B532,แพ็ค!H:H)+SUMIF(ธุรการ!$C:$C,'รับ-จ่าย ประจำวัน'!$B532,ธุรการ!H:H)+SUMIF(เส้นแต่งหน้าขนมปัง!$C:$C,'รับ-จ่าย ประจำวัน'!$B532,เส้นแต่งหน้าขนมปัง!H:H)+SUMIF('วางแผนBC,CJ'!$C:$C,'รับ-จ่าย ประจำวัน'!$B532,'วางแผนBC,CJ'!H:H)+SUMIF(RD!$C:$C,'รับ-จ่าย ประจำวัน'!$B532,RD!H:H)+SUMIF('FG,ออนไล,คัดแยก'!$C:$C,'รับ-จ่าย ประจำวัน'!$B532,'FG,ออนไล,คัดแยก'!H:H)</f>
        <v>0</v>
      </c>
      <c r="AP532" s="16">
        <f>SUMIF(เตรียมส่วนผสม!$C:$C,'รับ-จ่าย ประจำวัน'!$B532,เตรียมส่วนผสม!I:I)+SUMIF(กวนไส้!$C:$C,'รับ-จ่าย ประจำวัน'!$B532,กวนไส้!I:I)+SUMIF(ผลิต1!$C:$C,'รับ-จ่าย ประจำวัน'!$B532,ผลิต1!I:I)+SUMIF(ผลิต2!$C:$C,'รับ-จ่าย ประจำวัน'!$B532,ผลิต2!I:I)+SUMIF(เส้นแต่งหน้าขนมเค้ก!$C:$C,'รับ-จ่าย ประจำวัน'!$B532,เส้นแต่งหน้าขนมเค้ก!I:I)+SUMIF(แพ็ค!$C:$C,'รับ-จ่าย ประจำวัน'!$B532,แพ็ค!I:I)+SUMIF(ธุรการ!$C:$C,'รับ-จ่าย ประจำวัน'!$B532,ธุรการ!I:I)+SUMIF(เส้นแต่งหน้าขนมปัง!$C:$C,'รับ-จ่าย ประจำวัน'!$B532,เส้นแต่งหน้าขนมปัง!I:I)+SUMIF('วางแผนBC,CJ'!$C:$C,'รับ-จ่าย ประจำวัน'!$B532,'วางแผนBC,CJ'!I:I)+SUMIF(RD!$C:$C,'รับ-จ่าย ประจำวัน'!$B532,RD!I:I)+SUMIF('FG,ออนไล,คัดแยก'!$C:$C,'รับ-จ่าย ประจำวัน'!$B532,'FG,ออนไล,คัดแยก'!I:I)</f>
        <v>0</v>
      </c>
      <c r="AQ532" s="16">
        <f>SUMIF(เตรียมส่วนผสม!$C:$C,'รับ-จ่าย ประจำวัน'!$B532,เตรียมส่วนผสม!J:J)+SUMIF(กวนไส้!$C:$C,'รับ-จ่าย ประจำวัน'!$B532,กวนไส้!J:J)+SUMIF(ผลิต1!$C:$C,'รับ-จ่าย ประจำวัน'!$B532,ผลิต1!J:J)+SUMIF(ผลิต2!$C:$C,'รับ-จ่าย ประจำวัน'!$B532,ผลิต2!J:J)+SUMIF(เส้นแต่งหน้าขนมเค้ก!$C:$C,'รับ-จ่าย ประจำวัน'!$B532,เส้นแต่งหน้าขนมเค้ก!J:J)+SUMIF(แพ็ค!$C:$C,'รับ-จ่าย ประจำวัน'!$B532,แพ็ค!J:J)+SUMIF(ธุรการ!$C:$C,'รับ-จ่าย ประจำวัน'!$B532,ธุรการ!J:J)+SUMIF(เส้นแต่งหน้าขนมปัง!$C:$C,'รับ-จ่าย ประจำวัน'!$B532,เส้นแต่งหน้าขนมปัง!J:J)+SUMIF('วางแผนBC,CJ'!$C:$C,'รับ-จ่าย ประจำวัน'!$B532,'วางแผนBC,CJ'!J:J)+SUMIF(RD!$C:$C,'รับ-จ่าย ประจำวัน'!$B532,RD!J:J)+SUMIF('FG,ออนไล,คัดแยก'!$C:$C,'รับ-จ่าย ประจำวัน'!$B532,'FG,ออนไล,คัดแยก'!J:J)</f>
        <v>0</v>
      </c>
      <c r="AR532" s="16">
        <f>SUMIF(เตรียมส่วนผสม!$C:$C,'รับ-จ่าย ประจำวัน'!$B532,เตรียมส่วนผสม!K:K)+SUMIF(กวนไส้!$C:$C,'รับ-จ่าย ประจำวัน'!$B532,กวนไส้!K:K)+SUMIF(ผลิต1!$C:$C,'รับ-จ่าย ประจำวัน'!$B532,ผลิต1!K:K)+SUMIF(ผลิต2!$C:$C,'รับ-จ่าย ประจำวัน'!$B532,ผลิต2!K:K)+SUMIF(เส้นแต่งหน้าขนมเค้ก!$C:$C,'รับ-จ่าย ประจำวัน'!$B532,เส้นแต่งหน้าขนมเค้ก!K:K)+SUMIF(แพ็ค!$C:$C,'รับ-จ่าย ประจำวัน'!$B532,แพ็ค!K:K)+SUMIF(ธุรการ!$C:$C,'รับ-จ่าย ประจำวัน'!$B532,ธุรการ!K:K)+SUMIF(เส้นแต่งหน้าขนมปัง!$C:$C,'รับ-จ่าย ประจำวัน'!$B532,เส้นแต่งหน้าขนมปัง!K:K)+SUMIF('วางแผนBC,CJ'!$C:$C,'รับ-จ่าย ประจำวัน'!$B532,'วางแผนBC,CJ'!K:K)+SUMIF(RD!$C:$C,'รับ-จ่าย ประจำวัน'!$B532,RD!K:K)+SUMIF('FG,ออนไล,คัดแยก'!$C:$C,'รับ-จ่าย ประจำวัน'!$B532,'FG,ออนไล,คัดแยก'!K:K)</f>
        <v>0</v>
      </c>
      <c r="AS532" s="16">
        <f>SUMIF(เตรียมส่วนผสม!$C:$C,'รับ-จ่าย ประจำวัน'!$B532,เตรียมส่วนผสม!L:L)+SUMIF(กวนไส้!$C:$C,'รับ-จ่าย ประจำวัน'!$B532,กวนไส้!L:L)+SUMIF(ผลิต1!$C:$C,'รับ-จ่าย ประจำวัน'!$B532,ผลิต1!L:L)+SUMIF(ผลิต2!$C:$C,'รับ-จ่าย ประจำวัน'!$B532,ผลิต2!L:L)+SUMIF(เส้นแต่งหน้าขนมเค้ก!$C:$C,'รับ-จ่าย ประจำวัน'!$B532,เส้นแต่งหน้าขนมเค้ก!L:L)+SUMIF(แพ็ค!$C:$C,'รับ-จ่าย ประจำวัน'!$B532,แพ็ค!L:L)+SUMIF(ธุรการ!$C:$C,'รับ-จ่าย ประจำวัน'!$B532,ธุรการ!L:L)+SUMIF(เส้นแต่งหน้าขนมปัง!$C:$C,'รับ-จ่าย ประจำวัน'!$B532,เส้นแต่งหน้าขนมปัง!L:L)+SUMIF('วางแผนBC,CJ'!$C:$C,'รับ-จ่าย ประจำวัน'!$B532,'วางแผนBC,CJ'!L:L)+SUMIF(RD!$C:$C,'รับ-จ่าย ประจำวัน'!$B532,RD!L:L)+SUMIF('FG,ออนไล,คัดแยก'!$C:$C,'รับ-จ่าย ประจำวัน'!$B532,'FG,ออนไล,คัดแยก'!L:L)</f>
        <v>0</v>
      </c>
      <c r="AT532" s="16">
        <f>SUMIF(เตรียมส่วนผสม!$C:$C,'รับ-จ่าย ประจำวัน'!$B532,เตรียมส่วนผสม!M:M)+SUMIF(กวนไส้!$C:$C,'รับ-จ่าย ประจำวัน'!$B532,กวนไส้!M:M)+SUMIF(ผลิต1!$C:$C,'รับ-จ่าย ประจำวัน'!$B532,ผลิต1!M:M)+SUMIF(ผลิต2!$C:$C,'รับ-จ่าย ประจำวัน'!$B532,ผลิต2!M:M)+SUMIF(เส้นแต่งหน้าขนมเค้ก!$C:$C,'รับ-จ่าย ประจำวัน'!$B532,เส้นแต่งหน้าขนมเค้ก!M:M)+SUMIF(แพ็ค!$C:$C,'รับ-จ่าย ประจำวัน'!$B532,แพ็ค!M:M)+SUMIF(ธุรการ!$C:$C,'รับ-จ่าย ประจำวัน'!$B532,ธุรการ!M:M)+SUMIF(เส้นแต่งหน้าขนมปัง!$C:$C,'รับ-จ่าย ประจำวัน'!$B532,เส้นแต่งหน้าขนมปัง!M:M)+SUMIF('วางแผนBC,CJ'!$C:$C,'รับ-จ่าย ประจำวัน'!$B532,'วางแผนBC,CJ'!M:M)+SUMIF(RD!$C:$C,'รับ-จ่าย ประจำวัน'!$B532,RD!M:M)+SUMIF('FG,ออนไล,คัดแยก'!$C:$C,'รับ-จ่าย ประจำวัน'!$B532,'FG,ออนไล,คัดแยก'!M:M)</f>
        <v>0</v>
      </c>
      <c r="AU532" s="16">
        <f>SUMIF(เตรียมส่วนผสม!$C:$C,'รับ-จ่าย ประจำวัน'!$B532,เตรียมส่วนผสม!N:N)+SUMIF(กวนไส้!$C:$C,'รับ-จ่าย ประจำวัน'!$B532,กวนไส้!N:N)+SUMIF(ผลิต1!$C:$C,'รับ-จ่าย ประจำวัน'!$B532,ผลิต1!N:N)+SUMIF(ผลิต2!$C:$C,'รับ-จ่าย ประจำวัน'!$B532,ผลิต2!N:N)+SUMIF(เส้นแต่งหน้าขนมเค้ก!$C:$C,'รับ-จ่าย ประจำวัน'!$B532,เส้นแต่งหน้าขนมเค้ก!N:N)+SUMIF(แพ็ค!$C:$C,'รับ-จ่าย ประจำวัน'!$B532,แพ็ค!N:N)+SUMIF(ธุรการ!$C:$C,'รับ-จ่าย ประจำวัน'!$B532,ธุรการ!N:N)+SUMIF(เส้นแต่งหน้าขนมปัง!$C:$C,'รับ-จ่าย ประจำวัน'!$B532,เส้นแต่งหน้าขนมปัง!N:N)+SUMIF('วางแผนBC,CJ'!$C:$C,'รับ-จ่าย ประจำวัน'!$B532,'วางแผนBC,CJ'!N:N)+SUMIF(RD!$C:$C,'รับ-จ่าย ประจำวัน'!$B532,RD!N:N)+SUMIF('FG,ออนไล,คัดแยก'!$C:$C,'รับ-จ่าย ประจำวัน'!$B532,'FG,ออนไล,คัดแยก'!N:N)</f>
        <v>0</v>
      </c>
      <c r="AV532" s="16">
        <f>SUMIF(เตรียมส่วนผสม!$C:$C,'รับ-จ่าย ประจำวัน'!$B532,เตรียมส่วนผสม!O:O)+SUMIF(กวนไส้!$C:$C,'รับ-จ่าย ประจำวัน'!$B532,กวนไส้!O:O)+SUMIF(ผลิต1!$C:$C,'รับ-จ่าย ประจำวัน'!$B532,ผลิต1!O:O)+SUMIF(ผลิต2!$C:$C,'รับ-จ่าย ประจำวัน'!$B532,ผลิต2!O:O)+SUMIF(เส้นแต่งหน้าขนมเค้ก!$C:$C,'รับ-จ่าย ประจำวัน'!$B532,เส้นแต่งหน้าขนมเค้ก!O:O)+SUMIF(แพ็ค!$C:$C,'รับ-จ่าย ประจำวัน'!$B532,แพ็ค!O:O)+SUMIF(ธุรการ!$C:$C,'รับ-จ่าย ประจำวัน'!$B532,ธุรการ!O:O)+SUMIF(เส้นแต่งหน้าขนมปัง!$C:$C,'รับ-จ่าย ประจำวัน'!$B532,เส้นแต่งหน้าขนมปัง!O:O)+SUMIF('วางแผนBC,CJ'!$C:$C,'รับ-จ่าย ประจำวัน'!$B532,'วางแผนBC,CJ'!O:O)+SUMIF(RD!$C:$C,'รับ-จ่าย ประจำวัน'!$B532,RD!O:O)+SUMIF('FG,ออนไล,คัดแยก'!$C:$C,'รับ-จ่าย ประจำวัน'!$B532,'FG,ออนไล,คัดแยก'!O:O)</f>
        <v>0</v>
      </c>
      <c r="AW532" s="16">
        <f>SUMIF(เตรียมส่วนผสม!$C:$C,'รับ-จ่าย ประจำวัน'!$B532,เตรียมส่วนผสม!P:P)+SUMIF(กวนไส้!$C:$C,'รับ-จ่าย ประจำวัน'!$B532,กวนไส้!P:P)+SUMIF(ผลิต1!$C:$C,'รับ-จ่าย ประจำวัน'!$B532,ผลิต1!P:P)+SUMIF(ผลิต2!$C:$C,'รับ-จ่าย ประจำวัน'!$B532,ผลิต2!P:P)+SUMIF(เส้นแต่งหน้าขนมเค้ก!$C:$C,'รับ-จ่าย ประจำวัน'!$B532,เส้นแต่งหน้าขนมเค้ก!P:P)+SUMIF(แพ็ค!$C:$C,'รับ-จ่าย ประจำวัน'!$B532,แพ็ค!P:P)+SUMIF(ธุรการ!$C:$C,'รับ-จ่าย ประจำวัน'!$B532,ธุรการ!P:P)+SUMIF(เส้นแต่งหน้าขนมปัง!$C:$C,'รับ-จ่าย ประจำวัน'!$B532,เส้นแต่งหน้าขนมปัง!P:P)+SUMIF('วางแผนBC,CJ'!$C:$C,'รับ-จ่าย ประจำวัน'!$B532,'วางแผนBC,CJ'!P:P)+SUMIF(RD!$C:$C,'รับ-จ่าย ประจำวัน'!$B532,RD!P:P)+SUMIF('FG,ออนไล,คัดแยก'!$C:$C,'รับ-จ่าย ประจำวัน'!$B532,'FG,ออนไล,คัดแยก'!P:P)</f>
        <v>0</v>
      </c>
      <c r="AX532" s="16">
        <f>SUMIF(เตรียมส่วนผสม!$C:$C,'รับ-จ่าย ประจำวัน'!$B532,เตรียมส่วนผสม!Q:Q)+SUMIF(กวนไส้!$C:$C,'รับ-จ่าย ประจำวัน'!$B532,กวนไส้!Q:Q)+SUMIF(ผลิต1!$C:$C,'รับ-จ่าย ประจำวัน'!$B532,ผลิต1!Q:Q)+SUMIF(ผลิต2!$C:$C,'รับ-จ่าย ประจำวัน'!$B532,ผลิต2!Q:Q)+SUMIF(เส้นแต่งหน้าขนมเค้ก!$C:$C,'รับ-จ่าย ประจำวัน'!$B532,เส้นแต่งหน้าขนมเค้ก!Q:Q)+SUMIF(แพ็ค!$C:$C,'รับ-จ่าย ประจำวัน'!$B532,แพ็ค!Q:Q)+SUMIF(ธุรการ!$C:$C,'รับ-จ่าย ประจำวัน'!$B532,ธุรการ!Q:Q)+SUMIF(เส้นแต่งหน้าขนมปัง!$C:$C,'รับ-จ่าย ประจำวัน'!$B532,เส้นแต่งหน้าขนมปัง!Q:Q)+SUMIF('วางแผนBC,CJ'!$C:$C,'รับ-จ่าย ประจำวัน'!$B532,'วางแผนBC,CJ'!Q:Q)+SUMIF(RD!$C:$C,'รับ-จ่าย ประจำวัน'!$B532,RD!Q:Q)+SUMIF('FG,ออนไล,คัดแยก'!$C:$C,'รับ-จ่าย ประจำวัน'!$B532,'FG,ออนไล,คัดแยก'!Q:Q)</f>
        <v>0</v>
      </c>
      <c r="AY532" s="16">
        <f>SUMIF(เตรียมส่วนผสม!$C:$C,'รับ-จ่าย ประจำวัน'!$B532,เตรียมส่วนผสม!R:R)+SUMIF(กวนไส้!$C:$C,'รับ-จ่าย ประจำวัน'!$B532,กวนไส้!R:R)+SUMIF(ผลิต1!$C:$C,'รับ-จ่าย ประจำวัน'!$B532,ผลิต1!R:R)+SUMIF(ผลิต2!$C:$C,'รับ-จ่าย ประจำวัน'!$B532,ผลิต2!R:R)+SUMIF(เส้นแต่งหน้าขนมเค้ก!$C:$C,'รับ-จ่าย ประจำวัน'!$B532,เส้นแต่งหน้าขนมเค้ก!R:R)+SUMIF(แพ็ค!$C:$C,'รับ-จ่าย ประจำวัน'!$B532,แพ็ค!R:R)+SUMIF(ธุรการ!$C:$C,'รับ-จ่าย ประจำวัน'!$B532,ธุรการ!R:R)+SUMIF(เส้นแต่งหน้าขนมปัง!$C:$C,'รับ-จ่าย ประจำวัน'!$B532,เส้นแต่งหน้าขนมปัง!R:R)+SUMIF('วางแผนBC,CJ'!$C:$C,'รับ-จ่าย ประจำวัน'!$B532,'วางแผนBC,CJ'!R:R)+SUMIF(RD!$C:$C,'รับ-จ่าย ประจำวัน'!$B532,RD!R:R)+SUMIF('FG,ออนไล,คัดแยก'!$C:$C,'รับ-จ่าย ประจำวัน'!$B532,'FG,ออนไล,คัดแยก'!R:R)</f>
        <v>0</v>
      </c>
      <c r="AZ532" s="16">
        <f>SUMIF(เตรียมส่วนผสม!$C:$C,'รับ-จ่าย ประจำวัน'!$B532,เตรียมส่วนผสม!S:S)+SUMIF(กวนไส้!$C:$C,'รับ-จ่าย ประจำวัน'!$B532,กวนไส้!S:S)+SUMIF(ผลิต1!$C:$C,'รับ-จ่าย ประจำวัน'!$B532,ผลิต1!S:S)+SUMIF(ผลิต2!$C:$C,'รับ-จ่าย ประจำวัน'!$B532,ผลิต2!S:S)+SUMIF(เส้นแต่งหน้าขนมเค้ก!$C:$C,'รับ-จ่าย ประจำวัน'!$B532,เส้นแต่งหน้าขนมเค้ก!S:S)+SUMIF(แพ็ค!$C:$C,'รับ-จ่าย ประจำวัน'!$B532,แพ็ค!S:S)+SUMIF(ธุรการ!$C:$C,'รับ-จ่าย ประจำวัน'!$B532,ธุรการ!S:S)+SUMIF(เส้นแต่งหน้าขนมปัง!$C:$C,'รับ-จ่าย ประจำวัน'!$B532,เส้นแต่งหน้าขนมปัง!S:S)+SUMIF('วางแผนBC,CJ'!$C:$C,'รับ-จ่าย ประจำวัน'!$B532,'วางแผนBC,CJ'!S:S)+SUMIF(RD!$C:$C,'รับ-จ่าย ประจำวัน'!$B532,RD!S:S)+SUMIF('FG,ออนไล,คัดแยก'!$C:$C,'รับ-จ่าย ประจำวัน'!$B532,'FG,ออนไล,คัดแยก'!S:S)</f>
        <v>0</v>
      </c>
      <c r="BA532" s="16">
        <f>SUMIF(เตรียมส่วนผสม!$C:$C,'รับ-จ่าย ประจำวัน'!$B532,เตรียมส่วนผสม!T:T)+SUMIF(กวนไส้!$C:$C,'รับ-จ่าย ประจำวัน'!$B532,กวนไส้!T:T)+SUMIF(ผลิต1!$C:$C,'รับ-จ่าย ประจำวัน'!$B532,ผลิต1!T:T)+SUMIF(ผลิต2!$C:$C,'รับ-จ่าย ประจำวัน'!$B532,ผลิต2!T:T)+SUMIF(เส้นแต่งหน้าขนมเค้ก!$C:$C,'รับ-จ่าย ประจำวัน'!$B532,เส้นแต่งหน้าขนมเค้ก!T:T)+SUMIF(แพ็ค!$C:$C,'รับ-จ่าย ประจำวัน'!$B532,แพ็ค!T:T)+SUMIF(ธุรการ!$C:$C,'รับ-จ่าย ประจำวัน'!$B532,ธุรการ!T:T)+SUMIF(เส้นแต่งหน้าขนมปัง!$C:$C,'รับ-จ่าย ประจำวัน'!$B532,เส้นแต่งหน้าขนมปัง!T:T)+SUMIF('วางแผนBC,CJ'!$C:$C,'รับ-จ่าย ประจำวัน'!$B532,'วางแผนBC,CJ'!T:T)+SUMIF(RD!$C:$C,'รับ-จ่าย ประจำวัน'!$B532,RD!T:T)+SUMIF('FG,ออนไล,คัดแยก'!$C:$C,'รับ-จ่าย ประจำวัน'!$B532,'FG,ออนไล,คัดแยก'!T:T)</f>
        <v>0</v>
      </c>
      <c r="BB532" s="16">
        <f>SUMIF(เตรียมส่วนผสม!$C:$C,'รับ-จ่าย ประจำวัน'!$B532,เตรียมส่วนผสม!U:U)+SUMIF(กวนไส้!$C:$C,'รับ-จ่าย ประจำวัน'!$B532,กวนไส้!U:U)+SUMIF(ผลิต1!$C:$C,'รับ-จ่าย ประจำวัน'!$B532,ผลิต1!U:U)+SUMIF(ผลิต2!$C:$C,'รับ-จ่าย ประจำวัน'!$B532,ผลิต2!U:U)+SUMIF(เส้นแต่งหน้าขนมเค้ก!$C:$C,'รับ-จ่าย ประจำวัน'!$B532,เส้นแต่งหน้าขนมเค้ก!U:U)+SUMIF(แพ็ค!$C:$C,'รับ-จ่าย ประจำวัน'!$B532,แพ็ค!U:U)+SUMIF(ธุรการ!$C:$C,'รับ-จ่าย ประจำวัน'!$B532,ธุรการ!U:U)+SUMIF(เส้นแต่งหน้าขนมปัง!$C:$C,'รับ-จ่าย ประจำวัน'!$B532,เส้นแต่งหน้าขนมปัง!U:U)+SUMIF('วางแผนBC,CJ'!$C:$C,'รับ-จ่าย ประจำวัน'!$B532,'วางแผนBC,CJ'!U:U)+SUMIF(RD!$C:$C,'รับ-จ่าย ประจำวัน'!$B532,RD!U:U)+SUMIF('FG,ออนไล,คัดแยก'!$C:$C,'รับ-จ่าย ประจำวัน'!$B532,'FG,ออนไล,คัดแยก'!U:U)</f>
        <v>0</v>
      </c>
      <c r="BC532" s="16">
        <f>SUMIF(เตรียมส่วนผสม!$C:$C,'รับ-จ่าย ประจำวัน'!$B532,เตรียมส่วนผสม!V:V)+SUMIF(กวนไส้!$C:$C,'รับ-จ่าย ประจำวัน'!$B532,กวนไส้!V:V)+SUMIF(ผลิต1!$C:$C,'รับ-จ่าย ประจำวัน'!$B532,ผลิต1!V:V)+SUMIF(ผลิต2!$C:$C,'รับ-จ่าย ประจำวัน'!$B532,ผลิต2!V:V)+SUMIF(เส้นแต่งหน้าขนมเค้ก!$C:$C,'รับ-จ่าย ประจำวัน'!$B532,เส้นแต่งหน้าขนมเค้ก!V:V)+SUMIF(แพ็ค!$C:$C,'รับ-จ่าย ประจำวัน'!$B532,แพ็ค!V:V)+SUMIF(ธุรการ!$C:$C,'รับ-จ่าย ประจำวัน'!$B532,ธุรการ!V:V)+SUMIF(เส้นแต่งหน้าขนมปัง!$C:$C,'รับ-จ่าย ประจำวัน'!$B532,เส้นแต่งหน้าขนมปัง!V:V)+SUMIF('วางแผนBC,CJ'!$C:$C,'รับ-จ่าย ประจำวัน'!$B532,'วางแผนBC,CJ'!V:V)+SUMIF(RD!$C:$C,'รับ-จ่าย ประจำวัน'!$B532,RD!V:V)+SUMIF('FG,ออนไล,คัดแยก'!$C:$C,'รับ-จ่าย ประจำวัน'!$B532,'FG,ออนไล,คัดแยก'!V:V)</f>
        <v>0</v>
      </c>
      <c r="BD532" s="16">
        <f>SUMIF(เตรียมส่วนผสม!$C:$C,'รับ-จ่าย ประจำวัน'!$B532,เตรียมส่วนผสม!W:W)+SUMIF(กวนไส้!$C:$C,'รับ-จ่าย ประจำวัน'!$B532,กวนไส้!W:W)+SUMIF(ผลิต1!$C:$C,'รับ-จ่าย ประจำวัน'!$B532,ผลิต1!W:W)+SUMIF(ผลิต2!$C:$C,'รับ-จ่าย ประจำวัน'!$B532,ผลิต2!W:W)+SUMIF(เส้นแต่งหน้าขนมเค้ก!$C:$C,'รับ-จ่าย ประจำวัน'!$B532,เส้นแต่งหน้าขนมเค้ก!W:W)+SUMIF(แพ็ค!$C:$C,'รับ-จ่าย ประจำวัน'!$B532,แพ็ค!W:W)+SUMIF(ธุรการ!$C:$C,'รับ-จ่าย ประจำวัน'!$B532,ธุรการ!W:W)+SUMIF(เส้นแต่งหน้าขนมปัง!$C:$C,'รับ-จ่าย ประจำวัน'!$B532,เส้นแต่งหน้าขนมปัง!W:W)+SUMIF('วางแผนBC,CJ'!$C:$C,'รับ-จ่าย ประจำวัน'!$B532,'วางแผนBC,CJ'!W:W)+SUMIF(RD!$C:$C,'รับ-จ่าย ประจำวัน'!$B532,RD!W:W)+SUMIF('FG,ออนไล,คัดแยก'!$C:$C,'รับ-จ่าย ประจำวัน'!$B532,'FG,ออนไล,คัดแยก'!W:W)</f>
        <v>0</v>
      </c>
      <c r="BE532" s="16">
        <f>SUMIF(เตรียมส่วนผสม!$C:$C,'รับ-จ่าย ประจำวัน'!$B532,เตรียมส่วนผสม!X:X)+SUMIF(กวนไส้!$C:$C,'รับ-จ่าย ประจำวัน'!$B532,กวนไส้!X:X)+SUMIF(ผลิต1!$C:$C,'รับ-จ่าย ประจำวัน'!$B532,ผลิต1!X:X)+SUMIF(ผลิต2!$C:$C,'รับ-จ่าย ประจำวัน'!$B532,ผลิต2!X:X)+SUMIF(เส้นแต่งหน้าขนมเค้ก!$C:$C,'รับ-จ่าย ประจำวัน'!$B532,เส้นแต่งหน้าขนมเค้ก!X:X)+SUMIF(แพ็ค!$C:$C,'รับ-จ่าย ประจำวัน'!$B532,แพ็ค!X:X)+SUMIF(ธุรการ!$C:$C,'รับ-จ่าย ประจำวัน'!$B532,ธุรการ!X:X)+SUMIF(เส้นแต่งหน้าขนมปัง!$C:$C,'รับ-จ่าย ประจำวัน'!$B532,เส้นแต่งหน้าขนมปัง!X:X)+SUMIF('วางแผนBC,CJ'!$C:$C,'รับ-จ่าย ประจำวัน'!$B532,'วางแผนBC,CJ'!X:X)+SUMIF(RD!$C:$C,'รับ-จ่าย ประจำวัน'!$B532,RD!X:X)+SUMIF('FG,ออนไล,คัดแยก'!$C:$C,'รับ-จ่าย ประจำวัน'!$B532,'FG,ออนไล,คัดแยก'!X:X)</f>
        <v>0</v>
      </c>
      <c r="BF532" s="16">
        <f>SUMIF(เตรียมส่วนผสม!$C:$C,'รับ-จ่าย ประจำวัน'!$B532,เตรียมส่วนผสม!Y:Y)+SUMIF(กวนไส้!$C:$C,'รับ-จ่าย ประจำวัน'!$B532,กวนไส้!Y:Y)+SUMIF(ผลิต1!$C:$C,'รับ-จ่าย ประจำวัน'!$B532,ผลิต1!Y:Y)+SUMIF(ผลิต2!$C:$C,'รับ-จ่าย ประจำวัน'!$B532,ผลิต2!Y:Y)+SUMIF(เส้นแต่งหน้าขนมเค้ก!$C:$C,'รับ-จ่าย ประจำวัน'!$B532,เส้นแต่งหน้าขนมเค้ก!Y:Y)+SUMIF(แพ็ค!$C:$C,'รับ-จ่าย ประจำวัน'!$B532,แพ็ค!Y:Y)+SUMIF(ธุรการ!$C:$C,'รับ-จ่าย ประจำวัน'!$B532,ธุรการ!Y:Y)+SUMIF(เส้นแต่งหน้าขนมปัง!$C:$C,'รับ-จ่าย ประจำวัน'!$B532,เส้นแต่งหน้าขนมปัง!Y:Y)+SUMIF('วางแผนBC,CJ'!$C:$C,'รับ-จ่าย ประจำวัน'!$B532,'วางแผนBC,CJ'!Y:Y)+SUMIF(RD!$C:$C,'รับ-จ่าย ประจำวัน'!$B532,RD!Y:Y)+SUMIF('FG,ออนไล,คัดแยก'!$C:$C,'รับ-จ่าย ประจำวัน'!$B532,'FG,ออนไล,คัดแยก'!Y:Y)</f>
        <v>0</v>
      </c>
      <c r="BG532" s="16">
        <f>SUMIF(เตรียมส่วนผสม!$C:$C,'รับ-จ่าย ประจำวัน'!$B532,เตรียมส่วนผสม!Z:Z)+SUMIF(กวนไส้!$C:$C,'รับ-จ่าย ประจำวัน'!$B532,กวนไส้!Z:Z)+SUMIF(ผลิต1!$C:$C,'รับ-จ่าย ประจำวัน'!$B532,ผลิต1!Z:Z)+SUMIF(ผลิต2!$C:$C,'รับ-จ่าย ประจำวัน'!$B532,ผลิต2!Z:Z)+SUMIF(เส้นแต่งหน้าขนมเค้ก!$C:$C,'รับ-จ่าย ประจำวัน'!$B532,เส้นแต่งหน้าขนมเค้ก!Z:Z)+SUMIF(แพ็ค!$C:$C,'รับ-จ่าย ประจำวัน'!$B532,แพ็ค!Z:Z)+SUMIF(ธุรการ!$C:$C,'รับ-จ่าย ประจำวัน'!$B532,ธุรการ!Z:Z)+SUMIF(เส้นแต่งหน้าขนมปัง!$C:$C,'รับ-จ่าย ประจำวัน'!$B532,เส้นแต่งหน้าขนมปัง!Z:Z)+SUMIF('วางแผนBC,CJ'!$C:$C,'รับ-จ่าย ประจำวัน'!$B532,'วางแผนBC,CJ'!Z:Z)+SUMIF(RD!$C:$C,'รับ-จ่าย ประจำวัน'!$B532,RD!Z:Z)+SUMIF('FG,ออนไล,คัดแยก'!$C:$C,'รับ-จ่าย ประจำวัน'!$B532,'FG,ออนไล,คัดแยก'!Z:Z)</f>
        <v>0</v>
      </c>
      <c r="BH532" s="16">
        <f>SUMIF(เตรียมส่วนผสม!$C:$C,'รับ-จ่าย ประจำวัน'!$B532,เตรียมส่วนผสม!AA:AA)+SUMIF(กวนไส้!$C:$C,'รับ-จ่าย ประจำวัน'!$B532,กวนไส้!AA:AA)+SUMIF(ผลิต1!$C:$C,'รับ-จ่าย ประจำวัน'!$B532,ผลิต1!AA:AA)+SUMIF(ผลิต2!$C:$C,'รับ-จ่าย ประจำวัน'!$B532,ผลิต2!AA:AA)+SUMIF(เส้นแต่งหน้าขนมเค้ก!$C:$C,'รับ-จ่าย ประจำวัน'!$B532,เส้นแต่งหน้าขนมเค้ก!AA:AA)+SUMIF(แพ็ค!$C:$C,'รับ-จ่าย ประจำวัน'!$B532,แพ็ค!AA:AA)+SUMIF(ธุรการ!$C:$C,'รับ-จ่าย ประจำวัน'!$B532,ธุรการ!AA:AA)+SUMIF(เส้นแต่งหน้าขนมปัง!$C:$C,'รับ-จ่าย ประจำวัน'!$B532,เส้นแต่งหน้าขนมปัง!AA:AA)+SUMIF('วางแผนBC,CJ'!$C:$C,'รับ-จ่าย ประจำวัน'!$B532,'วางแผนBC,CJ'!AA:AA)+SUMIF(RD!$C:$C,'รับ-จ่าย ประจำวัน'!$B532,RD!AA:AA)+SUMIF('FG,ออนไล,คัดแยก'!$C:$C,'รับ-จ่าย ประจำวัน'!$B532,'FG,ออนไล,คัดแยก'!AA:AA)</f>
        <v>0</v>
      </c>
      <c r="BI532" s="16">
        <f>SUMIF(เตรียมส่วนผสม!$C:$C,'รับ-จ่าย ประจำวัน'!$B532,เตรียมส่วนผสม!AB:AB)+SUMIF(กวนไส้!$C:$C,'รับ-จ่าย ประจำวัน'!$B532,กวนไส้!AB:AB)+SUMIF(ผลิต1!$C:$C,'รับ-จ่าย ประจำวัน'!$B532,ผลิต1!AB:AB)+SUMIF(ผลิต2!$C:$C,'รับ-จ่าย ประจำวัน'!$B532,ผลิต2!AB:AB)+SUMIF(เส้นแต่งหน้าขนมเค้ก!$C:$C,'รับ-จ่าย ประจำวัน'!$B532,เส้นแต่งหน้าขนมเค้ก!AB:AB)+SUMIF(แพ็ค!$C:$C,'รับ-จ่าย ประจำวัน'!$B532,แพ็ค!AB:AB)+SUMIF(ธุรการ!$C:$C,'รับ-จ่าย ประจำวัน'!$B532,ธุรการ!AB:AB)+SUMIF(เส้นแต่งหน้าขนมปัง!$C:$C,'รับ-จ่าย ประจำวัน'!$B532,เส้นแต่งหน้าขนมปัง!AB:AB)+SUMIF('วางแผนBC,CJ'!$C:$C,'รับ-จ่าย ประจำวัน'!$B532,'วางแผนBC,CJ'!AB:AB)+SUMIF(RD!$C:$C,'รับ-จ่าย ประจำวัน'!$B532,RD!AB:AB)+SUMIF('FG,ออนไล,คัดแยก'!$C:$C,'รับ-จ่าย ประจำวัน'!$B532,'FG,ออนไล,คัดแยก'!AB:AB)</f>
        <v>0</v>
      </c>
      <c r="BJ532" s="16">
        <f>SUMIF(เตรียมส่วนผสม!$C:$C,'รับ-จ่าย ประจำวัน'!$B532,เตรียมส่วนผสม!AC:AC)+SUMIF(กวนไส้!$C:$C,'รับ-จ่าย ประจำวัน'!$B532,กวนไส้!AC:AC)+SUMIF(ผลิต1!$C:$C,'รับ-จ่าย ประจำวัน'!$B532,ผลิต1!AC:AC)+SUMIF(ผลิต2!$C:$C,'รับ-จ่าย ประจำวัน'!$B532,ผลิต2!AC:AC)+SUMIF(เส้นแต่งหน้าขนมเค้ก!$C:$C,'รับ-จ่าย ประจำวัน'!$B532,เส้นแต่งหน้าขนมเค้ก!AC:AC)+SUMIF(แพ็ค!$C:$C,'รับ-จ่าย ประจำวัน'!$B532,แพ็ค!AC:AC)+SUMIF(ธุรการ!$C:$C,'รับ-จ่าย ประจำวัน'!$B532,ธุรการ!AC:AC)+SUMIF(เส้นแต่งหน้าขนมปัง!$C:$C,'รับ-จ่าย ประจำวัน'!$B532,เส้นแต่งหน้าขนมปัง!AC:AC)+SUMIF('วางแผนBC,CJ'!$C:$C,'รับ-จ่าย ประจำวัน'!$B532,'วางแผนBC,CJ'!AC:AC)+SUMIF(RD!$C:$C,'รับ-จ่าย ประจำวัน'!$B532,RD!AC:AC)+SUMIF('FG,ออนไล,คัดแยก'!$C:$C,'รับ-จ่าย ประจำวัน'!$B532,'FG,ออนไล,คัดแยก'!AC:AC)</f>
        <v>0</v>
      </c>
      <c r="BK532" s="16">
        <f>SUMIF(เตรียมส่วนผสม!$C:$C,'รับ-จ่าย ประจำวัน'!$B532,เตรียมส่วนผสม!AD:AD)+SUMIF(กวนไส้!$C:$C,'รับ-จ่าย ประจำวัน'!$B532,กวนไส้!AD:AD)+SUMIF(ผลิต1!$C:$C,'รับ-จ่าย ประจำวัน'!$B532,ผลิต1!AD:AD)+SUMIF(ผลิต2!$C:$C,'รับ-จ่าย ประจำวัน'!$B532,ผลิต2!AD:AD)+SUMIF(เส้นแต่งหน้าขนมเค้ก!$C:$C,'รับ-จ่าย ประจำวัน'!$B532,เส้นแต่งหน้าขนมเค้ก!AD:AD)+SUMIF(แพ็ค!$C:$C,'รับ-จ่าย ประจำวัน'!$B532,แพ็ค!AD:AD)+SUMIF(ธุรการ!$C:$C,'รับ-จ่าย ประจำวัน'!$B532,ธุรการ!AD:AD)+SUMIF(เส้นแต่งหน้าขนมปัง!$C:$C,'รับ-จ่าย ประจำวัน'!$B532,เส้นแต่งหน้าขนมปัง!AD:AD)+SUMIF('วางแผนBC,CJ'!$C:$C,'รับ-จ่าย ประจำวัน'!$B532,'วางแผนBC,CJ'!AD:AD)+SUMIF(RD!$C:$C,'รับ-จ่าย ประจำวัน'!$B532,RD!AD:AD)+SUMIF('FG,ออนไล,คัดแยก'!$C:$C,'รับ-จ่าย ประจำวัน'!$B532,'FG,ออนไล,คัดแยก'!AD:AD)</f>
        <v>0</v>
      </c>
      <c r="BL532" s="16">
        <f>SUMIF(เตรียมส่วนผสม!$C:$C,'รับ-จ่าย ประจำวัน'!$B532,เตรียมส่วนผสม!AE:AE)+SUMIF(กวนไส้!$C:$C,'รับ-จ่าย ประจำวัน'!$B532,กวนไส้!AE:AE)+SUMIF(ผลิต1!$C:$C,'รับ-จ่าย ประจำวัน'!$B532,ผลิต1!AE:AE)+SUMIF(ผลิต2!$C:$C,'รับ-จ่าย ประจำวัน'!$B532,ผลิต2!AE:AE)+SUMIF(เส้นแต่งหน้าขนมเค้ก!$C:$C,'รับ-จ่าย ประจำวัน'!$B532,เส้นแต่งหน้าขนมเค้ก!AE:AE)+SUMIF(แพ็ค!$C:$C,'รับ-จ่าย ประจำวัน'!$B532,แพ็ค!AE:AE)+SUMIF(ธุรการ!$C:$C,'รับ-จ่าย ประจำวัน'!$B532,ธุรการ!AE:AE)+SUMIF(เส้นแต่งหน้าขนมปัง!$C:$C,'รับ-จ่าย ประจำวัน'!$B532,เส้นแต่งหน้าขนมปัง!AE:AE)+SUMIF('วางแผนBC,CJ'!$C:$C,'รับ-จ่าย ประจำวัน'!$B532,'วางแผนBC,CJ'!AE:AE)+SUMIF(RD!$C:$C,'รับ-จ่าย ประจำวัน'!$B532,RD!AE:AE)+SUMIF('FG,ออนไล,คัดแยก'!$C:$C,'รับ-จ่าย ประจำวัน'!$B532,'FG,ออนไล,คัดแยก'!AE:AE)</f>
        <v>0</v>
      </c>
      <c r="BM532" s="16">
        <f>SUMIF(เตรียมส่วนผสม!$C:$C,'รับ-จ่าย ประจำวัน'!$B532,เตรียมส่วนผสม!AF:AF)+SUMIF(กวนไส้!$C:$C,'รับ-จ่าย ประจำวัน'!$B532,กวนไส้!AF:AF)+SUMIF(ผลิต1!$C:$C,'รับ-จ่าย ประจำวัน'!$B532,ผลิต1!AF:AF)+SUMIF(ผลิต2!$C:$C,'รับ-จ่าย ประจำวัน'!$B532,ผลิต2!AF:AF)+SUMIF(เส้นแต่งหน้าขนมเค้ก!$C:$C,'รับ-จ่าย ประจำวัน'!$B532,เส้นแต่งหน้าขนมเค้ก!AF:AF)+SUMIF(แพ็ค!$C:$C,'รับ-จ่าย ประจำวัน'!$B532,แพ็ค!AF:AF)+SUMIF(ธุรการ!$C:$C,'รับ-จ่าย ประจำวัน'!$B532,ธุรการ!AF:AF)+SUMIF(เส้นแต่งหน้าขนมปัง!$C:$C,'รับ-จ่าย ประจำวัน'!$B532,เส้นแต่งหน้าขนมปัง!AF:AF)+SUMIF('วางแผนBC,CJ'!$C:$C,'รับ-จ่าย ประจำวัน'!$B532,'วางแผนBC,CJ'!AF:AF)+SUMIF(RD!$C:$C,'รับ-จ่าย ประจำวัน'!$B532,RD!AF:AF)+SUMIF('FG,ออนไล,คัดแยก'!$C:$C,'รับ-จ่าย ประจำวัน'!$B532,'FG,ออนไล,คัดแยก'!AF:AF)</f>
        <v>0</v>
      </c>
      <c r="BN532" s="16">
        <f>SUMIF(เตรียมส่วนผสม!$C:$C,'รับ-จ่าย ประจำวัน'!$B532,เตรียมส่วนผสม!AG:AG)+SUMIF(กวนไส้!$C:$C,'รับ-จ่าย ประจำวัน'!$B532,กวนไส้!AG:AG)+SUMIF(ผลิต1!$C:$C,'รับ-จ่าย ประจำวัน'!$B532,ผลิต1!AG:AG)+SUMIF(ผลิต2!$C:$C,'รับ-จ่าย ประจำวัน'!$B532,ผลิต2!AG:AG)+SUMIF(เส้นแต่งหน้าขนมเค้ก!$C:$C,'รับ-จ่าย ประจำวัน'!$B532,เส้นแต่งหน้าขนมเค้ก!AG:AG)+SUMIF(แพ็ค!$C:$C,'รับ-จ่าย ประจำวัน'!$B532,แพ็ค!AG:AG)+SUMIF(ธุรการ!$C:$C,'รับ-จ่าย ประจำวัน'!$B532,ธุรการ!AG:AG)+SUMIF(เส้นแต่งหน้าขนมปัง!$C:$C,'รับ-จ่าย ประจำวัน'!$B532,เส้นแต่งหน้าขนมปัง!AG:AG)+SUMIF('วางแผนBC,CJ'!$C:$C,'รับ-จ่าย ประจำวัน'!$B532,'วางแผนBC,CJ'!AG:AG)+SUMIF(RD!$C:$C,'รับ-จ่าย ประจำวัน'!$B532,RD!AG:AG)+SUMIF('FG,ออนไล,คัดแยก'!$C:$C,'รับ-จ่าย ประจำวัน'!$B532,'FG,ออนไล,คัดแยก'!AG:AG)</f>
        <v>0</v>
      </c>
      <c r="BO532" s="16">
        <f>SUMIF(เตรียมส่วนผสม!$C:$C,'รับ-จ่าย ประจำวัน'!$B532,เตรียมส่วนผสม!AH:AH)+SUMIF(กวนไส้!$C:$C,'รับ-จ่าย ประจำวัน'!$B532,กวนไส้!AH:AH)+SUMIF(ผลิต1!$C:$C,'รับ-จ่าย ประจำวัน'!$B532,ผลิต1!AH:AH)+SUMIF(ผลิต2!$C:$C,'รับ-จ่าย ประจำวัน'!$B532,ผลิต2!AH:AH)+SUMIF(เส้นแต่งหน้าขนมเค้ก!$C:$C,'รับ-จ่าย ประจำวัน'!$B532,เส้นแต่งหน้าขนมเค้ก!AH:AH)+SUMIF(แพ็ค!$C:$C,'รับ-จ่าย ประจำวัน'!$B532,แพ็ค!AH:AH)+SUMIF(ธุรการ!$C:$C,'รับ-จ่าย ประจำวัน'!$B532,ธุรการ!AH:AH)+SUMIF(เส้นแต่งหน้าขนมปัง!$C:$C,'รับ-จ่าย ประจำวัน'!$B532,เส้นแต่งหน้าขนมปัง!AH:AH)+SUMIF('วางแผนBC,CJ'!$C:$C,'รับ-จ่าย ประจำวัน'!$B532,'วางแผนBC,CJ'!AH:AH)+SUMIF(RD!$C:$C,'รับ-จ่าย ประจำวัน'!$B532,RD!AH:AH)+SUMIF('FG,ออนไล,คัดแยก'!$C:$C,'รับ-จ่าย ประจำวัน'!$B532,'FG,ออนไล,คัดแยก'!AH:AH)</f>
        <v>0</v>
      </c>
      <c r="BP532" s="16">
        <f>SUMIF(เตรียมส่วนผสม!$C:$C,'รับ-จ่าย ประจำวัน'!$B532,เตรียมส่วนผสม!AI:AI)+SUMIF(กวนไส้!$C:$C,'รับ-จ่าย ประจำวัน'!$B532,กวนไส้!AI:AI)+SUMIF(ผลิต1!$C:$C,'รับ-จ่าย ประจำวัน'!$B532,ผลิต1!AI:AI)+SUMIF(ผลิต2!$C:$C,'รับ-จ่าย ประจำวัน'!$B532,ผลิต2!AI:AI)+SUMIF(เส้นแต่งหน้าขนมเค้ก!$C:$C,'รับ-จ่าย ประจำวัน'!$B532,เส้นแต่งหน้าขนมเค้ก!AI:AI)+SUMIF(แพ็ค!$C:$C,'รับ-จ่าย ประจำวัน'!$B532,แพ็ค!AI:AI)+SUMIF(ธุรการ!$C:$C,'รับ-จ่าย ประจำวัน'!$B532,ธุรการ!AI:AI)+SUMIF(เส้นแต่งหน้าขนมปัง!$C:$C,'รับ-จ่าย ประจำวัน'!$B532,เส้นแต่งหน้าขนมปัง!AI:AI)+SUMIF('วางแผนBC,CJ'!$C:$C,'รับ-จ่าย ประจำวัน'!$B532,'วางแผนBC,CJ'!AI:AI)+SUMIF(RD!$C:$C,'รับ-จ่าย ประจำวัน'!$B532,RD!AI:AI)+SUMIF('FG,ออนไล,คัดแยก'!$C:$C,'รับ-จ่าย ประจำวัน'!$B532,'FG,ออนไล,คัดแยก'!AI:AI)</f>
        <v>0</v>
      </c>
      <c r="BQ532" s="16">
        <f>SUMIF(เตรียมส่วนผสม!$C:$C,'รับ-จ่าย ประจำวัน'!$B532,เตรียมส่วนผสม!AJ:AJ)+SUMIF(กวนไส้!$C:$C,'รับ-จ่าย ประจำวัน'!$B532,กวนไส้!AJ:AJ)+SUMIF(ผลิต1!$C:$C,'รับ-จ่าย ประจำวัน'!$B532,ผลิต1!AJ:AJ)+SUMIF(ผลิต2!$C:$C,'รับ-จ่าย ประจำวัน'!$B532,ผลิต2!AJ:AJ)+SUMIF(เส้นแต่งหน้าขนมเค้ก!$C:$C,'รับ-จ่าย ประจำวัน'!$B532,เส้นแต่งหน้าขนมเค้ก!AJ:AJ)+SUMIF(แพ็ค!$C:$C,'รับ-จ่าย ประจำวัน'!$B532,แพ็ค!AJ:AJ)+SUMIF(ธุรการ!$C:$C,'รับ-จ่าย ประจำวัน'!$B532,ธุรการ!AJ:AJ)+SUMIF(เส้นแต่งหน้าขนมปัง!$C:$C,'รับ-จ่าย ประจำวัน'!$B532,เส้นแต่งหน้าขนมปัง!AJ:AJ)+SUMIF('วางแผนBC,CJ'!$C:$C,'รับ-จ่าย ประจำวัน'!$B532,'วางแผนBC,CJ'!AJ:AJ)+SUMIF(RD!$C:$C,'รับ-จ่าย ประจำวัน'!$B532,RD!AJ:AJ)+SUMIF('FG,ออนไล,คัดแยก'!$C:$C,'รับ-จ่าย ประจำวัน'!$B532,'FG,ออนไล,คัดแยก'!AJ:AJ)</f>
        <v>0</v>
      </c>
      <c r="BR532" s="16">
        <f>SUMIF(เตรียมส่วนผสม!$C:$C,'รับ-จ่าย ประจำวัน'!$B532,เตรียมส่วนผสม!AK:AK)+SUMIF(กวนไส้!$C:$C,'รับ-จ่าย ประจำวัน'!$B532,กวนไส้!AK:AK)+SUMIF(ผลิต1!$C:$C,'รับ-จ่าย ประจำวัน'!$B532,ผลิต1!AK:AK)+SUMIF(ผลิต2!$C:$C,'รับ-จ่าย ประจำวัน'!$B532,ผลิต2!AK:AK)+SUMIF(เส้นแต่งหน้าขนมเค้ก!$C:$C,'รับ-จ่าย ประจำวัน'!$B532,เส้นแต่งหน้าขนมเค้ก!AK:AK)+SUMIF(แพ็ค!$C:$C,'รับ-จ่าย ประจำวัน'!$B532,แพ็ค!AK:AK)+SUMIF(ธุรการ!$C:$C,'รับ-จ่าย ประจำวัน'!$B532,ธุรการ!AK:AK)+SUMIF(เส้นแต่งหน้าขนมปัง!$C:$C,'รับ-จ่าย ประจำวัน'!$B532,เส้นแต่งหน้าขนมปัง!AK:AK)+SUMIF('วางแผนBC,CJ'!$C:$C,'รับ-จ่าย ประจำวัน'!$B532,'วางแผนBC,CJ'!AK:AK)+SUMIF(RD!$C:$C,'รับ-จ่าย ประจำวัน'!$B532,RD!AK:AK)+SUMIF('FG,ออนไล,คัดแยก'!$C:$C,'รับ-จ่าย ประจำวัน'!$B532,'FG,ออนไล,คัดแยก'!AK:AK)</f>
        <v>0</v>
      </c>
      <c r="BS532" s="16">
        <f>SUMIF(เตรียมส่วนผสม!$C:$C,'รับ-จ่าย ประจำวัน'!$B532,เตรียมส่วนผสม!AL:AL)+SUMIF(กวนไส้!$C:$C,'รับ-จ่าย ประจำวัน'!$B532,กวนไส้!AL:AL)+SUMIF(ผลิต1!$C:$C,'รับ-จ่าย ประจำวัน'!$B532,ผลิต1!AL:AL)+SUMIF(ผลิต2!$C:$C,'รับ-จ่าย ประจำวัน'!$B532,ผลิต2!AL:AL)+SUMIF(เส้นแต่งหน้าขนมเค้ก!$C:$C,'รับ-จ่าย ประจำวัน'!$B532,เส้นแต่งหน้าขนมเค้ก!AL:AL)+SUMIF(แพ็ค!$C:$C,'รับ-จ่าย ประจำวัน'!$B532,แพ็ค!AL:AL)+SUMIF(ธุรการ!$C:$C,'รับ-จ่าย ประจำวัน'!$B532,ธุรการ!AL:AL)+SUMIF(เส้นแต่งหน้าขนมปัง!$C:$C,'รับ-จ่าย ประจำวัน'!$B532,เส้นแต่งหน้าขนมปัง!AL:AL)+SUMIF('วางแผนBC,CJ'!$C:$C,'รับ-จ่าย ประจำวัน'!$B532,'วางแผนBC,CJ'!AL:AL)+SUMIF(RD!$C:$C,'รับ-จ่าย ประจำวัน'!$B532,RD!AL:AL)+SUMIF('FG,ออนไล,คัดแยก'!$C:$C,'รับ-จ่าย ประจำวัน'!$B532,'FG,ออนไล,คัดแยก'!AL:AL)</f>
        <v>0</v>
      </c>
      <c r="BT532" s="18">
        <f t="shared" si="115"/>
        <v>0</v>
      </c>
      <c r="BU532" s="116"/>
      <c r="BV532" s="146">
        <f t="shared" si="116"/>
        <v>4644</v>
      </c>
      <c r="BW532" s="183">
        <v>30</v>
      </c>
      <c r="BX532" s="172">
        <f t="shared" si="114"/>
        <v>0</v>
      </c>
      <c r="BY532" s="188" t="e">
        <f t="shared" si="112"/>
        <v>#DIV/0!</v>
      </c>
      <c r="BZ532" s="180" t="e">
        <f t="shared" ca="1" si="117"/>
        <v>#DIV/0!</v>
      </c>
      <c r="CA532" s="93"/>
      <c r="CB532" s="93"/>
      <c r="CC532" s="93"/>
      <c r="CD532" s="93"/>
      <c r="CE532" s="93"/>
      <c r="CF532" s="93"/>
      <c r="CG532" s="93"/>
      <c r="CH532" s="93"/>
      <c r="CI532" s="93"/>
      <c r="CJ532" s="97"/>
      <c r="CK532" s="9">
        <f t="shared" si="113"/>
        <v>4644</v>
      </c>
    </row>
    <row r="533" spans="1:89" hidden="1" x14ac:dyDescent="0.5">
      <c r="A533" s="149"/>
      <c r="B533" s="34">
        <v>1023401063</v>
      </c>
      <c r="C533" s="149" t="s">
        <v>1693</v>
      </c>
      <c r="D533" s="141" t="s">
        <v>91</v>
      </c>
      <c r="E533" s="25"/>
      <c r="F533" s="132"/>
      <c r="G533" s="25"/>
      <c r="H533" s="12">
        <v>0</v>
      </c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11"/>
      <c r="AF533" s="11"/>
      <c r="AG533" s="11"/>
      <c r="AH533" s="11"/>
      <c r="AI533" s="25"/>
      <c r="AJ533" s="25"/>
      <c r="AK533" s="25"/>
      <c r="AL533" s="25"/>
      <c r="AM533" s="25"/>
      <c r="AN533" s="15">
        <f t="shared" si="118"/>
        <v>0</v>
      </c>
      <c r="AO533" s="16">
        <f>SUMIF(เตรียมส่วนผสม!$C:$C,'รับ-จ่าย ประจำวัน'!$B533,เตรียมส่วนผสม!H:H)+SUMIF(กวนไส้!$C:$C,'รับ-จ่าย ประจำวัน'!$B533,กวนไส้!H:H)+SUMIF(ผลิต1!$C:$C,'รับ-จ่าย ประจำวัน'!$B533,ผลิต1!H:H)+SUMIF(ผลิต2!$C:$C,'รับ-จ่าย ประจำวัน'!$B533,ผลิต2!H:H)+SUMIF(เส้นแต่งหน้าขนมเค้ก!$C:$C,'รับ-จ่าย ประจำวัน'!$B533,เส้นแต่งหน้าขนมเค้ก!H:H)+SUMIF(แพ็ค!$C:$C,'รับ-จ่าย ประจำวัน'!$B533,แพ็ค!H:H)+SUMIF(ธุรการ!$C:$C,'รับ-จ่าย ประจำวัน'!$B533,ธุรการ!H:H)+SUMIF(เส้นแต่งหน้าขนมปัง!$C:$C,'รับ-จ่าย ประจำวัน'!$B533,เส้นแต่งหน้าขนมปัง!H:H)+SUMIF('วางแผนBC,CJ'!$C:$C,'รับ-จ่าย ประจำวัน'!$B533,'วางแผนBC,CJ'!H:H)+SUMIF(RD!$C:$C,'รับ-จ่าย ประจำวัน'!$B533,RD!H:H)+SUMIF('FG,ออนไล,คัดแยก'!$C:$C,'รับ-จ่าย ประจำวัน'!$B533,'FG,ออนไล,คัดแยก'!H:H)</f>
        <v>0</v>
      </c>
      <c r="AP533" s="16">
        <f>SUMIF(เตรียมส่วนผสม!$C:$C,'รับ-จ่าย ประจำวัน'!$B533,เตรียมส่วนผสม!I:I)+SUMIF(กวนไส้!$C:$C,'รับ-จ่าย ประจำวัน'!$B533,กวนไส้!I:I)+SUMIF(ผลิต1!$C:$C,'รับ-จ่าย ประจำวัน'!$B533,ผลิต1!I:I)+SUMIF(ผลิต2!$C:$C,'รับ-จ่าย ประจำวัน'!$B533,ผลิต2!I:I)+SUMIF(เส้นแต่งหน้าขนมเค้ก!$C:$C,'รับ-จ่าย ประจำวัน'!$B533,เส้นแต่งหน้าขนมเค้ก!I:I)+SUMIF(แพ็ค!$C:$C,'รับ-จ่าย ประจำวัน'!$B533,แพ็ค!I:I)+SUMIF(ธุรการ!$C:$C,'รับ-จ่าย ประจำวัน'!$B533,ธุรการ!I:I)+SUMIF(เส้นแต่งหน้าขนมปัง!$C:$C,'รับ-จ่าย ประจำวัน'!$B533,เส้นแต่งหน้าขนมปัง!I:I)+SUMIF('วางแผนBC,CJ'!$C:$C,'รับ-จ่าย ประจำวัน'!$B533,'วางแผนBC,CJ'!I:I)+SUMIF(RD!$C:$C,'รับ-จ่าย ประจำวัน'!$B533,RD!I:I)+SUMIF('FG,ออนไล,คัดแยก'!$C:$C,'รับ-จ่าย ประจำวัน'!$B533,'FG,ออนไล,คัดแยก'!I:I)</f>
        <v>0</v>
      </c>
      <c r="AQ533" s="16">
        <f>SUMIF(เตรียมส่วนผสม!$C:$C,'รับ-จ่าย ประจำวัน'!$B533,เตรียมส่วนผสม!J:J)+SUMIF(กวนไส้!$C:$C,'รับ-จ่าย ประจำวัน'!$B533,กวนไส้!J:J)+SUMIF(ผลิต1!$C:$C,'รับ-จ่าย ประจำวัน'!$B533,ผลิต1!J:J)+SUMIF(ผลิต2!$C:$C,'รับ-จ่าย ประจำวัน'!$B533,ผลิต2!J:J)+SUMIF(เส้นแต่งหน้าขนมเค้ก!$C:$C,'รับ-จ่าย ประจำวัน'!$B533,เส้นแต่งหน้าขนมเค้ก!J:J)+SUMIF(แพ็ค!$C:$C,'รับ-จ่าย ประจำวัน'!$B533,แพ็ค!J:J)+SUMIF(ธุรการ!$C:$C,'รับ-จ่าย ประจำวัน'!$B533,ธุรการ!J:J)+SUMIF(เส้นแต่งหน้าขนมปัง!$C:$C,'รับ-จ่าย ประจำวัน'!$B533,เส้นแต่งหน้าขนมปัง!J:J)+SUMIF('วางแผนBC,CJ'!$C:$C,'รับ-จ่าย ประจำวัน'!$B533,'วางแผนBC,CJ'!J:J)+SUMIF(RD!$C:$C,'รับ-จ่าย ประจำวัน'!$B533,RD!J:J)+SUMIF('FG,ออนไล,คัดแยก'!$C:$C,'รับ-จ่าย ประจำวัน'!$B533,'FG,ออนไล,คัดแยก'!J:J)</f>
        <v>0</v>
      </c>
      <c r="AR533" s="16">
        <f>SUMIF(เตรียมส่วนผสม!$C:$C,'รับ-จ่าย ประจำวัน'!$B533,เตรียมส่วนผสม!K:K)+SUMIF(กวนไส้!$C:$C,'รับ-จ่าย ประจำวัน'!$B533,กวนไส้!K:K)+SUMIF(ผลิต1!$C:$C,'รับ-จ่าย ประจำวัน'!$B533,ผลิต1!K:K)+SUMIF(ผลิต2!$C:$C,'รับ-จ่าย ประจำวัน'!$B533,ผลิต2!K:K)+SUMIF(เส้นแต่งหน้าขนมเค้ก!$C:$C,'รับ-จ่าย ประจำวัน'!$B533,เส้นแต่งหน้าขนมเค้ก!K:K)+SUMIF(แพ็ค!$C:$C,'รับ-จ่าย ประจำวัน'!$B533,แพ็ค!K:K)+SUMIF(ธุรการ!$C:$C,'รับ-จ่าย ประจำวัน'!$B533,ธุรการ!K:K)+SUMIF(เส้นแต่งหน้าขนมปัง!$C:$C,'รับ-จ่าย ประจำวัน'!$B533,เส้นแต่งหน้าขนมปัง!K:K)+SUMIF('วางแผนBC,CJ'!$C:$C,'รับ-จ่าย ประจำวัน'!$B533,'วางแผนBC,CJ'!K:K)+SUMIF(RD!$C:$C,'รับ-จ่าย ประจำวัน'!$B533,RD!K:K)+SUMIF('FG,ออนไล,คัดแยก'!$C:$C,'รับ-จ่าย ประจำวัน'!$B533,'FG,ออนไล,คัดแยก'!K:K)</f>
        <v>0</v>
      </c>
      <c r="AS533" s="16">
        <f>SUMIF(เตรียมส่วนผสม!$C:$C,'รับ-จ่าย ประจำวัน'!$B533,เตรียมส่วนผสม!L:L)+SUMIF(กวนไส้!$C:$C,'รับ-จ่าย ประจำวัน'!$B533,กวนไส้!L:L)+SUMIF(ผลิต1!$C:$C,'รับ-จ่าย ประจำวัน'!$B533,ผลิต1!L:L)+SUMIF(ผลิต2!$C:$C,'รับ-จ่าย ประจำวัน'!$B533,ผลิต2!L:L)+SUMIF(เส้นแต่งหน้าขนมเค้ก!$C:$C,'รับ-จ่าย ประจำวัน'!$B533,เส้นแต่งหน้าขนมเค้ก!L:L)+SUMIF(แพ็ค!$C:$C,'รับ-จ่าย ประจำวัน'!$B533,แพ็ค!L:L)+SUMIF(ธุรการ!$C:$C,'รับ-จ่าย ประจำวัน'!$B533,ธุรการ!L:L)+SUMIF(เส้นแต่งหน้าขนมปัง!$C:$C,'รับ-จ่าย ประจำวัน'!$B533,เส้นแต่งหน้าขนมปัง!L:L)+SUMIF('วางแผนBC,CJ'!$C:$C,'รับ-จ่าย ประจำวัน'!$B533,'วางแผนBC,CJ'!L:L)+SUMIF(RD!$C:$C,'รับ-จ่าย ประจำวัน'!$B533,RD!L:L)+SUMIF('FG,ออนไล,คัดแยก'!$C:$C,'รับ-จ่าย ประจำวัน'!$B533,'FG,ออนไล,คัดแยก'!L:L)</f>
        <v>0</v>
      </c>
      <c r="AT533" s="16">
        <f>SUMIF(เตรียมส่วนผสม!$C:$C,'รับ-จ่าย ประจำวัน'!$B533,เตรียมส่วนผสม!M:M)+SUMIF(กวนไส้!$C:$C,'รับ-จ่าย ประจำวัน'!$B533,กวนไส้!M:M)+SUMIF(ผลิต1!$C:$C,'รับ-จ่าย ประจำวัน'!$B533,ผลิต1!M:M)+SUMIF(ผลิต2!$C:$C,'รับ-จ่าย ประจำวัน'!$B533,ผลิต2!M:M)+SUMIF(เส้นแต่งหน้าขนมเค้ก!$C:$C,'รับ-จ่าย ประจำวัน'!$B533,เส้นแต่งหน้าขนมเค้ก!M:M)+SUMIF(แพ็ค!$C:$C,'รับ-จ่าย ประจำวัน'!$B533,แพ็ค!M:M)+SUMIF(ธุรการ!$C:$C,'รับ-จ่าย ประจำวัน'!$B533,ธุรการ!M:M)+SUMIF(เส้นแต่งหน้าขนมปัง!$C:$C,'รับ-จ่าย ประจำวัน'!$B533,เส้นแต่งหน้าขนมปัง!M:M)+SUMIF('วางแผนBC,CJ'!$C:$C,'รับ-จ่าย ประจำวัน'!$B533,'วางแผนBC,CJ'!M:M)+SUMIF(RD!$C:$C,'รับ-จ่าย ประจำวัน'!$B533,RD!M:M)+SUMIF('FG,ออนไล,คัดแยก'!$C:$C,'รับ-จ่าย ประจำวัน'!$B533,'FG,ออนไล,คัดแยก'!M:M)</f>
        <v>0</v>
      </c>
      <c r="AU533" s="16">
        <f>SUMIF(เตรียมส่วนผสม!$C:$C,'รับ-จ่าย ประจำวัน'!$B533,เตรียมส่วนผสม!N:N)+SUMIF(กวนไส้!$C:$C,'รับ-จ่าย ประจำวัน'!$B533,กวนไส้!N:N)+SUMIF(ผลิต1!$C:$C,'รับ-จ่าย ประจำวัน'!$B533,ผลิต1!N:N)+SUMIF(ผลิต2!$C:$C,'รับ-จ่าย ประจำวัน'!$B533,ผลิต2!N:N)+SUMIF(เส้นแต่งหน้าขนมเค้ก!$C:$C,'รับ-จ่าย ประจำวัน'!$B533,เส้นแต่งหน้าขนมเค้ก!N:N)+SUMIF(แพ็ค!$C:$C,'รับ-จ่าย ประจำวัน'!$B533,แพ็ค!N:N)+SUMIF(ธุรการ!$C:$C,'รับ-จ่าย ประจำวัน'!$B533,ธุรการ!N:N)+SUMIF(เส้นแต่งหน้าขนมปัง!$C:$C,'รับ-จ่าย ประจำวัน'!$B533,เส้นแต่งหน้าขนมปัง!N:N)+SUMIF('วางแผนBC,CJ'!$C:$C,'รับ-จ่าย ประจำวัน'!$B533,'วางแผนBC,CJ'!N:N)+SUMIF(RD!$C:$C,'รับ-จ่าย ประจำวัน'!$B533,RD!N:N)+SUMIF('FG,ออนไล,คัดแยก'!$C:$C,'รับ-จ่าย ประจำวัน'!$B533,'FG,ออนไล,คัดแยก'!N:N)</f>
        <v>0</v>
      </c>
      <c r="AV533" s="16">
        <f>SUMIF(เตรียมส่วนผสม!$C:$C,'รับ-จ่าย ประจำวัน'!$B533,เตรียมส่วนผสม!O:O)+SUMIF(กวนไส้!$C:$C,'รับ-จ่าย ประจำวัน'!$B533,กวนไส้!O:O)+SUMIF(ผลิต1!$C:$C,'รับ-จ่าย ประจำวัน'!$B533,ผลิต1!O:O)+SUMIF(ผลิต2!$C:$C,'รับ-จ่าย ประจำวัน'!$B533,ผลิต2!O:O)+SUMIF(เส้นแต่งหน้าขนมเค้ก!$C:$C,'รับ-จ่าย ประจำวัน'!$B533,เส้นแต่งหน้าขนมเค้ก!O:O)+SUMIF(แพ็ค!$C:$C,'รับ-จ่าย ประจำวัน'!$B533,แพ็ค!O:O)+SUMIF(ธุรการ!$C:$C,'รับ-จ่าย ประจำวัน'!$B533,ธุรการ!O:O)+SUMIF(เส้นแต่งหน้าขนมปัง!$C:$C,'รับ-จ่าย ประจำวัน'!$B533,เส้นแต่งหน้าขนมปัง!O:O)+SUMIF('วางแผนBC,CJ'!$C:$C,'รับ-จ่าย ประจำวัน'!$B533,'วางแผนBC,CJ'!O:O)+SUMIF(RD!$C:$C,'รับ-จ่าย ประจำวัน'!$B533,RD!O:O)+SUMIF('FG,ออนไล,คัดแยก'!$C:$C,'รับ-จ่าย ประจำวัน'!$B533,'FG,ออนไล,คัดแยก'!O:O)</f>
        <v>0</v>
      </c>
      <c r="AW533" s="16">
        <f>SUMIF(เตรียมส่วนผสม!$C:$C,'รับ-จ่าย ประจำวัน'!$B533,เตรียมส่วนผสม!P:P)+SUMIF(กวนไส้!$C:$C,'รับ-จ่าย ประจำวัน'!$B533,กวนไส้!P:P)+SUMIF(ผลิต1!$C:$C,'รับ-จ่าย ประจำวัน'!$B533,ผลิต1!P:P)+SUMIF(ผลิต2!$C:$C,'รับ-จ่าย ประจำวัน'!$B533,ผลิต2!P:P)+SUMIF(เส้นแต่งหน้าขนมเค้ก!$C:$C,'รับ-จ่าย ประจำวัน'!$B533,เส้นแต่งหน้าขนมเค้ก!P:P)+SUMIF(แพ็ค!$C:$C,'รับ-จ่าย ประจำวัน'!$B533,แพ็ค!P:P)+SUMIF(ธุรการ!$C:$C,'รับ-จ่าย ประจำวัน'!$B533,ธุรการ!P:P)+SUMIF(เส้นแต่งหน้าขนมปัง!$C:$C,'รับ-จ่าย ประจำวัน'!$B533,เส้นแต่งหน้าขนมปัง!P:P)+SUMIF('วางแผนBC,CJ'!$C:$C,'รับ-จ่าย ประจำวัน'!$B533,'วางแผนBC,CJ'!P:P)+SUMIF(RD!$C:$C,'รับ-จ่าย ประจำวัน'!$B533,RD!P:P)+SUMIF('FG,ออนไล,คัดแยก'!$C:$C,'รับ-จ่าย ประจำวัน'!$B533,'FG,ออนไล,คัดแยก'!P:P)</f>
        <v>0</v>
      </c>
      <c r="AX533" s="16">
        <f>SUMIF(เตรียมส่วนผสม!$C:$C,'รับ-จ่าย ประจำวัน'!$B533,เตรียมส่วนผสม!Q:Q)+SUMIF(กวนไส้!$C:$C,'รับ-จ่าย ประจำวัน'!$B533,กวนไส้!Q:Q)+SUMIF(ผลิต1!$C:$C,'รับ-จ่าย ประจำวัน'!$B533,ผลิต1!Q:Q)+SUMIF(ผลิต2!$C:$C,'รับ-จ่าย ประจำวัน'!$B533,ผลิต2!Q:Q)+SUMIF(เส้นแต่งหน้าขนมเค้ก!$C:$C,'รับ-จ่าย ประจำวัน'!$B533,เส้นแต่งหน้าขนมเค้ก!Q:Q)+SUMIF(แพ็ค!$C:$C,'รับ-จ่าย ประจำวัน'!$B533,แพ็ค!Q:Q)+SUMIF(ธุรการ!$C:$C,'รับ-จ่าย ประจำวัน'!$B533,ธุรการ!Q:Q)+SUMIF(เส้นแต่งหน้าขนมปัง!$C:$C,'รับ-จ่าย ประจำวัน'!$B533,เส้นแต่งหน้าขนมปัง!Q:Q)+SUMIF('วางแผนBC,CJ'!$C:$C,'รับ-จ่าย ประจำวัน'!$B533,'วางแผนBC,CJ'!Q:Q)+SUMIF(RD!$C:$C,'รับ-จ่าย ประจำวัน'!$B533,RD!Q:Q)+SUMIF('FG,ออนไล,คัดแยก'!$C:$C,'รับ-จ่าย ประจำวัน'!$B533,'FG,ออนไล,คัดแยก'!Q:Q)</f>
        <v>0</v>
      </c>
      <c r="AY533" s="16">
        <f>SUMIF(เตรียมส่วนผสม!$C:$C,'รับ-จ่าย ประจำวัน'!$B533,เตรียมส่วนผสม!R:R)+SUMIF(กวนไส้!$C:$C,'รับ-จ่าย ประจำวัน'!$B533,กวนไส้!R:R)+SUMIF(ผลิต1!$C:$C,'รับ-จ่าย ประจำวัน'!$B533,ผลิต1!R:R)+SUMIF(ผลิต2!$C:$C,'รับ-จ่าย ประจำวัน'!$B533,ผลิต2!R:R)+SUMIF(เส้นแต่งหน้าขนมเค้ก!$C:$C,'รับ-จ่าย ประจำวัน'!$B533,เส้นแต่งหน้าขนมเค้ก!R:R)+SUMIF(แพ็ค!$C:$C,'รับ-จ่าย ประจำวัน'!$B533,แพ็ค!R:R)+SUMIF(ธุรการ!$C:$C,'รับ-จ่าย ประจำวัน'!$B533,ธุรการ!R:R)+SUMIF(เส้นแต่งหน้าขนมปัง!$C:$C,'รับ-จ่าย ประจำวัน'!$B533,เส้นแต่งหน้าขนมปัง!R:R)+SUMIF('วางแผนBC,CJ'!$C:$C,'รับ-จ่าย ประจำวัน'!$B533,'วางแผนBC,CJ'!R:R)+SUMIF(RD!$C:$C,'รับ-จ่าย ประจำวัน'!$B533,RD!R:R)+SUMIF('FG,ออนไล,คัดแยก'!$C:$C,'รับ-จ่าย ประจำวัน'!$B533,'FG,ออนไล,คัดแยก'!R:R)</f>
        <v>0</v>
      </c>
      <c r="AZ533" s="16">
        <f>SUMIF(เตรียมส่วนผสม!$C:$C,'รับ-จ่าย ประจำวัน'!$B533,เตรียมส่วนผสม!S:S)+SUMIF(กวนไส้!$C:$C,'รับ-จ่าย ประจำวัน'!$B533,กวนไส้!S:S)+SUMIF(ผลิต1!$C:$C,'รับ-จ่าย ประจำวัน'!$B533,ผลิต1!S:S)+SUMIF(ผลิต2!$C:$C,'รับ-จ่าย ประจำวัน'!$B533,ผลิต2!S:S)+SUMIF(เส้นแต่งหน้าขนมเค้ก!$C:$C,'รับ-จ่าย ประจำวัน'!$B533,เส้นแต่งหน้าขนมเค้ก!S:S)+SUMIF(แพ็ค!$C:$C,'รับ-จ่าย ประจำวัน'!$B533,แพ็ค!S:S)+SUMIF(ธุรการ!$C:$C,'รับ-จ่าย ประจำวัน'!$B533,ธุรการ!S:S)+SUMIF(เส้นแต่งหน้าขนมปัง!$C:$C,'รับ-จ่าย ประจำวัน'!$B533,เส้นแต่งหน้าขนมปัง!S:S)+SUMIF('วางแผนBC,CJ'!$C:$C,'รับ-จ่าย ประจำวัน'!$B533,'วางแผนBC,CJ'!S:S)+SUMIF(RD!$C:$C,'รับ-จ่าย ประจำวัน'!$B533,RD!S:S)+SUMIF('FG,ออนไล,คัดแยก'!$C:$C,'รับ-จ่าย ประจำวัน'!$B533,'FG,ออนไล,คัดแยก'!S:S)</f>
        <v>0</v>
      </c>
      <c r="BA533" s="16">
        <f>SUMIF(เตรียมส่วนผสม!$C:$C,'รับ-จ่าย ประจำวัน'!$B533,เตรียมส่วนผสม!T:T)+SUMIF(กวนไส้!$C:$C,'รับ-จ่าย ประจำวัน'!$B533,กวนไส้!T:T)+SUMIF(ผลิต1!$C:$C,'รับ-จ่าย ประจำวัน'!$B533,ผลิต1!T:T)+SUMIF(ผลิต2!$C:$C,'รับ-จ่าย ประจำวัน'!$B533,ผลิต2!T:T)+SUMIF(เส้นแต่งหน้าขนมเค้ก!$C:$C,'รับ-จ่าย ประจำวัน'!$B533,เส้นแต่งหน้าขนมเค้ก!T:T)+SUMIF(แพ็ค!$C:$C,'รับ-จ่าย ประจำวัน'!$B533,แพ็ค!T:T)+SUMIF(ธุรการ!$C:$C,'รับ-จ่าย ประจำวัน'!$B533,ธุรการ!T:T)+SUMIF(เส้นแต่งหน้าขนมปัง!$C:$C,'รับ-จ่าย ประจำวัน'!$B533,เส้นแต่งหน้าขนมปัง!T:T)+SUMIF('วางแผนBC,CJ'!$C:$C,'รับ-จ่าย ประจำวัน'!$B533,'วางแผนBC,CJ'!T:T)+SUMIF(RD!$C:$C,'รับ-จ่าย ประจำวัน'!$B533,RD!T:T)+SUMIF('FG,ออนไล,คัดแยก'!$C:$C,'รับ-จ่าย ประจำวัน'!$B533,'FG,ออนไล,คัดแยก'!T:T)</f>
        <v>0</v>
      </c>
      <c r="BB533" s="16">
        <f>SUMIF(เตรียมส่วนผสม!$C:$C,'รับ-จ่าย ประจำวัน'!$B533,เตรียมส่วนผสม!U:U)+SUMIF(กวนไส้!$C:$C,'รับ-จ่าย ประจำวัน'!$B533,กวนไส้!U:U)+SUMIF(ผลิต1!$C:$C,'รับ-จ่าย ประจำวัน'!$B533,ผลิต1!U:U)+SUMIF(ผลิต2!$C:$C,'รับ-จ่าย ประจำวัน'!$B533,ผลิต2!U:U)+SUMIF(เส้นแต่งหน้าขนมเค้ก!$C:$C,'รับ-จ่าย ประจำวัน'!$B533,เส้นแต่งหน้าขนมเค้ก!U:U)+SUMIF(แพ็ค!$C:$C,'รับ-จ่าย ประจำวัน'!$B533,แพ็ค!U:U)+SUMIF(ธุรการ!$C:$C,'รับ-จ่าย ประจำวัน'!$B533,ธุรการ!U:U)+SUMIF(เส้นแต่งหน้าขนมปัง!$C:$C,'รับ-จ่าย ประจำวัน'!$B533,เส้นแต่งหน้าขนมปัง!U:U)+SUMIF('วางแผนBC,CJ'!$C:$C,'รับ-จ่าย ประจำวัน'!$B533,'วางแผนBC,CJ'!U:U)+SUMIF(RD!$C:$C,'รับ-จ่าย ประจำวัน'!$B533,RD!U:U)+SUMIF('FG,ออนไล,คัดแยก'!$C:$C,'รับ-จ่าย ประจำวัน'!$B533,'FG,ออนไล,คัดแยก'!U:U)</f>
        <v>0</v>
      </c>
      <c r="BC533" s="16">
        <f>SUMIF(เตรียมส่วนผสม!$C:$C,'รับ-จ่าย ประจำวัน'!$B533,เตรียมส่วนผสม!V:V)+SUMIF(กวนไส้!$C:$C,'รับ-จ่าย ประจำวัน'!$B533,กวนไส้!V:V)+SUMIF(ผลิต1!$C:$C,'รับ-จ่าย ประจำวัน'!$B533,ผลิต1!V:V)+SUMIF(ผลิต2!$C:$C,'รับ-จ่าย ประจำวัน'!$B533,ผลิต2!V:V)+SUMIF(เส้นแต่งหน้าขนมเค้ก!$C:$C,'รับ-จ่าย ประจำวัน'!$B533,เส้นแต่งหน้าขนมเค้ก!V:V)+SUMIF(แพ็ค!$C:$C,'รับ-จ่าย ประจำวัน'!$B533,แพ็ค!V:V)+SUMIF(ธุรการ!$C:$C,'รับ-จ่าย ประจำวัน'!$B533,ธุรการ!V:V)+SUMIF(เส้นแต่งหน้าขนมปัง!$C:$C,'รับ-จ่าย ประจำวัน'!$B533,เส้นแต่งหน้าขนมปัง!V:V)+SUMIF('วางแผนBC,CJ'!$C:$C,'รับ-จ่าย ประจำวัน'!$B533,'วางแผนBC,CJ'!V:V)+SUMIF(RD!$C:$C,'รับ-จ่าย ประจำวัน'!$B533,RD!V:V)+SUMIF('FG,ออนไล,คัดแยก'!$C:$C,'รับ-จ่าย ประจำวัน'!$B533,'FG,ออนไล,คัดแยก'!V:V)</f>
        <v>0</v>
      </c>
      <c r="BD533" s="16">
        <f>SUMIF(เตรียมส่วนผสม!$C:$C,'รับ-จ่าย ประจำวัน'!$B533,เตรียมส่วนผสม!W:W)+SUMIF(กวนไส้!$C:$C,'รับ-จ่าย ประจำวัน'!$B533,กวนไส้!W:W)+SUMIF(ผลิต1!$C:$C,'รับ-จ่าย ประจำวัน'!$B533,ผลิต1!W:W)+SUMIF(ผลิต2!$C:$C,'รับ-จ่าย ประจำวัน'!$B533,ผลิต2!W:W)+SUMIF(เส้นแต่งหน้าขนมเค้ก!$C:$C,'รับ-จ่าย ประจำวัน'!$B533,เส้นแต่งหน้าขนมเค้ก!W:W)+SUMIF(แพ็ค!$C:$C,'รับ-จ่าย ประจำวัน'!$B533,แพ็ค!W:W)+SUMIF(ธุรการ!$C:$C,'รับ-จ่าย ประจำวัน'!$B533,ธุรการ!W:W)+SUMIF(เส้นแต่งหน้าขนมปัง!$C:$C,'รับ-จ่าย ประจำวัน'!$B533,เส้นแต่งหน้าขนมปัง!W:W)+SUMIF('วางแผนBC,CJ'!$C:$C,'รับ-จ่าย ประจำวัน'!$B533,'วางแผนBC,CJ'!W:W)+SUMIF(RD!$C:$C,'รับ-จ่าย ประจำวัน'!$B533,RD!W:W)+SUMIF('FG,ออนไล,คัดแยก'!$C:$C,'รับ-จ่าย ประจำวัน'!$B533,'FG,ออนไล,คัดแยก'!W:W)</f>
        <v>0</v>
      </c>
      <c r="BE533" s="16">
        <f>SUMIF(เตรียมส่วนผสม!$C:$C,'รับ-จ่าย ประจำวัน'!$B533,เตรียมส่วนผสม!X:X)+SUMIF(กวนไส้!$C:$C,'รับ-จ่าย ประจำวัน'!$B533,กวนไส้!X:X)+SUMIF(ผลิต1!$C:$C,'รับ-จ่าย ประจำวัน'!$B533,ผลิต1!X:X)+SUMIF(ผลิต2!$C:$C,'รับ-จ่าย ประจำวัน'!$B533,ผลิต2!X:X)+SUMIF(เส้นแต่งหน้าขนมเค้ก!$C:$C,'รับ-จ่าย ประจำวัน'!$B533,เส้นแต่งหน้าขนมเค้ก!X:X)+SUMIF(แพ็ค!$C:$C,'รับ-จ่าย ประจำวัน'!$B533,แพ็ค!X:X)+SUMIF(ธุรการ!$C:$C,'รับ-จ่าย ประจำวัน'!$B533,ธุรการ!X:X)+SUMIF(เส้นแต่งหน้าขนมปัง!$C:$C,'รับ-จ่าย ประจำวัน'!$B533,เส้นแต่งหน้าขนมปัง!X:X)+SUMIF('วางแผนBC,CJ'!$C:$C,'รับ-จ่าย ประจำวัน'!$B533,'วางแผนBC,CJ'!X:X)+SUMIF(RD!$C:$C,'รับ-จ่าย ประจำวัน'!$B533,RD!X:X)+SUMIF('FG,ออนไล,คัดแยก'!$C:$C,'รับ-จ่าย ประจำวัน'!$B533,'FG,ออนไล,คัดแยก'!X:X)</f>
        <v>0</v>
      </c>
      <c r="BF533" s="16">
        <f>SUMIF(เตรียมส่วนผสม!$C:$C,'รับ-จ่าย ประจำวัน'!$B533,เตรียมส่วนผสม!Y:Y)+SUMIF(กวนไส้!$C:$C,'รับ-จ่าย ประจำวัน'!$B533,กวนไส้!Y:Y)+SUMIF(ผลิต1!$C:$C,'รับ-จ่าย ประจำวัน'!$B533,ผลิต1!Y:Y)+SUMIF(ผลิต2!$C:$C,'รับ-จ่าย ประจำวัน'!$B533,ผลิต2!Y:Y)+SUMIF(เส้นแต่งหน้าขนมเค้ก!$C:$C,'รับ-จ่าย ประจำวัน'!$B533,เส้นแต่งหน้าขนมเค้ก!Y:Y)+SUMIF(แพ็ค!$C:$C,'รับ-จ่าย ประจำวัน'!$B533,แพ็ค!Y:Y)+SUMIF(ธุรการ!$C:$C,'รับ-จ่าย ประจำวัน'!$B533,ธุรการ!Y:Y)+SUMIF(เส้นแต่งหน้าขนมปัง!$C:$C,'รับ-จ่าย ประจำวัน'!$B533,เส้นแต่งหน้าขนมปัง!Y:Y)+SUMIF('วางแผนBC,CJ'!$C:$C,'รับ-จ่าย ประจำวัน'!$B533,'วางแผนBC,CJ'!Y:Y)+SUMIF(RD!$C:$C,'รับ-จ่าย ประจำวัน'!$B533,RD!Y:Y)+SUMIF('FG,ออนไล,คัดแยก'!$C:$C,'รับ-จ่าย ประจำวัน'!$B533,'FG,ออนไล,คัดแยก'!Y:Y)</f>
        <v>0</v>
      </c>
      <c r="BG533" s="16">
        <f>SUMIF(เตรียมส่วนผสม!$C:$C,'รับ-จ่าย ประจำวัน'!$B533,เตรียมส่วนผสม!Z:Z)+SUMIF(กวนไส้!$C:$C,'รับ-จ่าย ประจำวัน'!$B533,กวนไส้!Z:Z)+SUMIF(ผลิต1!$C:$C,'รับ-จ่าย ประจำวัน'!$B533,ผลิต1!Z:Z)+SUMIF(ผลิต2!$C:$C,'รับ-จ่าย ประจำวัน'!$B533,ผลิต2!Z:Z)+SUMIF(เส้นแต่งหน้าขนมเค้ก!$C:$C,'รับ-จ่าย ประจำวัน'!$B533,เส้นแต่งหน้าขนมเค้ก!Z:Z)+SUMIF(แพ็ค!$C:$C,'รับ-จ่าย ประจำวัน'!$B533,แพ็ค!Z:Z)+SUMIF(ธุรการ!$C:$C,'รับ-จ่าย ประจำวัน'!$B533,ธุรการ!Z:Z)+SUMIF(เส้นแต่งหน้าขนมปัง!$C:$C,'รับ-จ่าย ประจำวัน'!$B533,เส้นแต่งหน้าขนมปัง!Z:Z)+SUMIF('วางแผนBC,CJ'!$C:$C,'รับ-จ่าย ประจำวัน'!$B533,'วางแผนBC,CJ'!Z:Z)+SUMIF(RD!$C:$C,'รับ-จ่าย ประจำวัน'!$B533,RD!Z:Z)+SUMIF('FG,ออนไล,คัดแยก'!$C:$C,'รับ-จ่าย ประจำวัน'!$B533,'FG,ออนไล,คัดแยก'!Z:Z)</f>
        <v>0</v>
      </c>
      <c r="BH533" s="16">
        <f>SUMIF(เตรียมส่วนผสม!$C:$C,'รับ-จ่าย ประจำวัน'!$B533,เตรียมส่วนผสม!AA:AA)+SUMIF(กวนไส้!$C:$C,'รับ-จ่าย ประจำวัน'!$B533,กวนไส้!AA:AA)+SUMIF(ผลิต1!$C:$C,'รับ-จ่าย ประจำวัน'!$B533,ผลิต1!AA:AA)+SUMIF(ผลิต2!$C:$C,'รับ-จ่าย ประจำวัน'!$B533,ผลิต2!AA:AA)+SUMIF(เส้นแต่งหน้าขนมเค้ก!$C:$C,'รับ-จ่าย ประจำวัน'!$B533,เส้นแต่งหน้าขนมเค้ก!AA:AA)+SUMIF(แพ็ค!$C:$C,'รับ-จ่าย ประจำวัน'!$B533,แพ็ค!AA:AA)+SUMIF(ธุรการ!$C:$C,'รับ-จ่าย ประจำวัน'!$B533,ธุรการ!AA:AA)+SUMIF(เส้นแต่งหน้าขนมปัง!$C:$C,'รับ-จ่าย ประจำวัน'!$B533,เส้นแต่งหน้าขนมปัง!AA:AA)+SUMIF('วางแผนBC,CJ'!$C:$C,'รับ-จ่าย ประจำวัน'!$B533,'วางแผนBC,CJ'!AA:AA)+SUMIF(RD!$C:$C,'รับ-จ่าย ประจำวัน'!$B533,RD!AA:AA)+SUMIF('FG,ออนไล,คัดแยก'!$C:$C,'รับ-จ่าย ประจำวัน'!$B533,'FG,ออนไล,คัดแยก'!AA:AA)</f>
        <v>0</v>
      </c>
      <c r="BI533" s="16">
        <f>SUMIF(เตรียมส่วนผสม!$C:$C,'รับ-จ่าย ประจำวัน'!$B533,เตรียมส่วนผสม!AB:AB)+SUMIF(กวนไส้!$C:$C,'รับ-จ่าย ประจำวัน'!$B533,กวนไส้!AB:AB)+SUMIF(ผลิต1!$C:$C,'รับ-จ่าย ประจำวัน'!$B533,ผลิต1!AB:AB)+SUMIF(ผลิต2!$C:$C,'รับ-จ่าย ประจำวัน'!$B533,ผลิต2!AB:AB)+SUMIF(เส้นแต่งหน้าขนมเค้ก!$C:$C,'รับ-จ่าย ประจำวัน'!$B533,เส้นแต่งหน้าขนมเค้ก!AB:AB)+SUMIF(แพ็ค!$C:$C,'รับ-จ่าย ประจำวัน'!$B533,แพ็ค!AB:AB)+SUMIF(ธุรการ!$C:$C,'รับ-จ่าย ประจำวัน'!$B533,ธุรการ!AB:AB)+SUMIF(เส้นแต่งหน้าขนมปัง!$C:$C,'รับ-จ่าย ประจำวัน'!$B533,เส้นแต่งหน้าขนมปัง!AB:AB)+SUMIF('วางแผนBC,CJ'!$C:$C,'รับ-จ่าย ประจำวัน'!$B533,'วางแผนBC,CJ'!AB:AB)+SUMIF(RD!$C:$C,'รับ-จ่าย ประจำวัน'!$B533,RD!AB:AB)+SUMIF('FG,ออนไล,คัดแยก'!$C:$C,'รับ-จ่าย ประจำวัน'!$B533,'FG,ออนไล,คัดแยก'!AB:AB)</f>
        <v>0</v>
      </c>
      <c r="BJ533" s="16">
        <f>SUMIF(เตรียมส่วนผสม!$C:$C,'รับ-จ่าย ประจำวัน'!$B533,เตรียมส่วนผสม!AC:AC)+SUMIF(กวนไส้!$C:$C,'รับ-จ่าย ประจำวัน'!$B533,กวนไส้!AC:AC)+SUMIF(ผลิต1!$C:$C,'รับ-จ่าย ประจำวัน'!$B533,ผลิต1!AC:AC)+SUMIF(ผลิต2!$C:$C,'รับ-จ่าย ประจำวัน'!$B533,ผลิต2!AC:AC)+SUMIF(เส้นแต่งหน้าขนมเค้ก!$C:$C,'รับ-จ่าย ประจำวัน'!$B533,เส้นแต่งหน้าขนมเค้ก!AC:AC)+SUMIF(แพ็ค!$C:$C,'รับ-จ่าย ประจำวัน'!$B533,แพ็ค!AC:AC)+SUMIF(ธุรการ!$C:$C,'รับ-จ่าย ประจำวัน'!$B533,ธุรการ!AC:AC)+SUMIF(เส้นแต่งหน้าขนมปัง!$C:$C,'รับ-จ่าย ประจำวัน'!$B533,เส้นแต่งหน้าขนมปัง!AC:AC)+SUMIF('วางแผนBC,CJ'!$C:$C,'รับ-จ่าย ประจำวัน'!$B533,'วางแผนBC,CJ'!AC:AC)+SUMIF(RD!$C:$C,'รับ-จ่าย ประจำวัน'!$B533,RD!AC:AC)+SUMIF('FG,ออนไล,คัดแยก'!$C:$C,'รับ-จ่าย ประจำวัน'!$B533,'FG,ออนไล,คัดแยก'!AC:AC)</f>
        <v>0</v>
      </c>
      <c r="BK533" s="16">
        <f>SUMIF(เตรียมส่วนผสม!$C:$C,'รับ-จ่าย ประจำวัน'!$B533,เตรียมส่วนผสม!AD:AD)+SUMIF(กวนไส้!$C:$C,'รับ-จ่าย ประจำวัน'!$B533,กวนไส้!AD:AD)+SUMIF(ผลิต1!$C:$C,'รับ-จ่าย ประจำวัน'!$B533,ผลิต1!AD:AD)+SUMIF(ผลิต2!$C:$C,'รับ-จ่าย ประจำวัน'!$B533,ผลิต2!AD:AD)+SUMIF(เส้นแต่งหน้าขนมเค้ก!$C:$C,'รับ-จ่าย ประจำวัน'!$B533,เส้นแต่งหน้าขนมเค้ก!AD:AD)+SUMIF(แพ็ค!$C:$C,'รับ-จ่าย ประจำวัน'!$B533,แพ็ค!AD:AD)+SUMIF(ธุรการ!$C:$C,'รับ-จ่าย ประจำวัน'!$B533,ธุรการ!AD:AD)+SUMIF(เส้นแต่งหน้าขนมปัง!$C:$C,'รับ-จ่าย ประจำวัน'!$B533,เส้นแต่งหน้าขนมปัง!AD:AD)+SUMIF('วางแผนBC,CJ'!$C:$C,'รับ-จ่าย ประจำวัน'!$B533,'วางแผนBC,CJ'!AD:AD)+SUMIF(RD!$C:$C,'รับ-จ่าย ประจำวัน'!$B533,RD!AD:AD)+SUMIF('FG,ออนไล,คัดแยก'!$C:$C,'รับ-จ่าย ประจำวัน'!$B533,'FG,ออนไล,คัดแยก'!AD:AD)</f>
        <v>0</v>
      </c>
      <c r="BL533" s="16">
        <f>SUMIF(เตรียมส่วนผสม!$C:$C,'รับ-จ่าย ประจำวัน'!$B533,เตรียมส่วนผสม!AE:AE)+SUMIF(กวนไส้!$C:$C,'รับ-จ่าย ประจำวัน'!$B533,กวนไส้!AE:AE)+SUMIF(ผลิต1!$C:$C,'รับ-จ่าย ประจำวัน'!$B533,ผลิต1!AE:AE)+SUMIF(ผลิต2!$C:$C,'รับ-จ่าย ประจำวัน'!$B533,ผลิต2!AE:AE)+SUMIF(เส้นแต่งหน้าขนมเค้ก!$C:$C,'รับ-จ่าย ประจำวัน'!$B533,เส้นแต่งหน้าขนมเค้ก!AE:AE)+SUMIF(แพ็ค!$C:$C,'รับ-จ่าย ประจำวัน'!$B533,แพ็ค!AE:AE)+SUMIF(ธุรการ!$C:$C,'รับ-จ่าย ประจำวัน'!$B533,ธุรการ!AE:AE)+SUMIF(เส้นแต่งหน้าขนมปัง!$C:$C,'รับ-จ่าย ประจำวัน'!$B533,เส้นแต่งหน้าขนมปัง!AE:AE)+SUMIF('วางแผนBC,CJ'!$C:$C,'รับ-จ่าย ประจำวัน'!$B533,'วางแผนBC,CJ'!AE:AE)+SUMIF(RD!$C:$C,'รับ-จ่าย ประจำวัน'!$B533,RD!AE:AE)+SUMIF('FG,ออนไล,คัดแยก'!$C:$C,'รับ-จ่าย ประจำวัน'!$B533,'FG,ออนไล,คัดแยก'!AE:AE)</f>
        <v>0</v>
      </c>
      <c r="BM533" s="16">
        <f>SUMIF(เตรียมส่วนผสม!$C:$C,'รับ-จ่าย ประจำวัน'!$B533,เตรียมส่วนผสม!AF:AF)+SUMIF(กวนไส้!$C:$C,'รับ-จ่าย ประจำวัน'!$B533,กวนไส้!AF:AF)+SUMIF(ผลิต1!$C:$C,'รับ-จ่าย ประจำวัน'!$B533,ผลิต1!AF:AF)+SUMIF(ผลิต2!$C:$C,'รับ-จ่าย ประจำวัน'!$B533,ผลิต2!AF:AF)+SUMIF(เส้นแต่งหน้าขนมเค้ก!$C:$C,'รับ-จ่าย ประจำวัน'!$B533,เส้นแต่งหน้าขนมเค้ก!AF:AF)+SUMIF(แพ็ค!$C:$C,'รับ-จ่าย ประจำวัน'!$B533,แพ็ค!AF:AF)+SUMIF(ธุรการ!$C:$C,'รับ-จ่าย ประจำวัน'!$B533,ธุรการ!AF:AF)+SUMIF(เส้นแต่งหน้าขนมปัง!$C:$C,'รับ-จ่าย ประจำวัน'!$B533,เส้นแต่งหน้าขนมปัง!AF:AF)+SUMIF('วางแผนBC,CJ'!$C:$C,'รับ-จ่าย ประจำวัน'!$B533,'วางแผนBC,CJ'!AF:AF)+SUMIF(RD!$C:$C,'รับ-จ่าย ประจำวัน'!$B533,RD!AF:AF)+SUMIF('FG,ออนไล,คัดแยก'!$C:$C,'รับ-จ่าย ประจำวัน'!$B533,'FG,ออนไล,คัดแยก'!AF:AF)</f>
        <v>0</v>
      </c>
      <c r="BN533" s="16">
        <f>SUMIF(เตรียมส่วนผสม!$C:$C,'รับ-จ่าย ประจำวัน'!$B533,เตรียมส่วนผสม!AG:AG)+SUMIF(กวนไส้!$C:$C,'รับ-จ่าย ประจำวัน'!$B533,กวนไส้!AG:AG)+SUMIF(ผลิต1!$C:$C,'รับ-จ่าย ประจำวัน'!$B533,ผลิต1!AG:AG)+SUMIF(ผลิต2!$C:$C,'รับ-จ่าย ประจำวัน'!$B533,ผลิต2!AG:AG)+SUMIF(เส้นแต่งหน้าขนมเค้ก!$C:$C,'รับ-จ่าย ประจำวัน'!$B533,เส้นแต่งหน้าขนมเค้ก!AG:AG)+SUMIF(แพ็ค!$C:$C,'รับ-จ่าย ประจำวัน'!$B533,แพ็ค!AG:AG)+SUMIF(ธุรการ!$C:$C,'รับ-จ่าย ประจำวัน'!$B533,ธุรการ!AG:AG)+SUMIF(เส้นแต่งหน้าขนมปัง!$C:$C,'รับ-จ่าย ประจำวัน'!$B533,เส้นแต่งหน้าขนมปัง!AG:AG)+SUMIF('วางแผนBC,CJ'!$C:$C,'รับ-จ่าย ประจำวัน'!$B533,'วางแผนBC,CJ'!AG:AG)+SUMIF(RD!$C:$C,'รับ-จ่าย ประจำวัน'!$B533,RD!AG:AG)+SUMIF('FG,ออนไล,คัดแยก'!$C:$C,'รับ-จ่าย ประจำวัน'!$B533,'FG,ออนไล,คัดแยก'!AG:AG)</f>
        <v>0</v>
      </c>
      <c r="BO533" s="16">
        <f>SUMIF(เตรียมส่วนผสม!$C:$C,'รับ-จ่าย ประจำวัน'!$B533,เตรียมส่วนผสม!AH:AH)+SUMIF(กวนไส้!$C:$C,'รับ-จ่าย ประจำวัน'!$B533,กวนไส้!AH:AH)+SUMIF(ผลิต1!$C:$C,'รับ-จ่าย ประจำวัน'!$B533,ผลิต1!AH:AH)+SUMIF(ผลิต2!$C:$C,'รับ-จ่าย ประจำวัน'!$B533,ผลิต2!AH:AH)+SUMIF(เส้นแต่งหน้าขนมเค้ก!$C:$C,'รับ-จ่าย ประจำวัน'!$B533,เส้นแต่งหน้าขนมเค้ก!AH:AH)+SUMIF(แพ็ค!$C:$C,'รับ-จ่าย ประจำวัน'!$B533,แพ็ค!AH:AH)+SUMIF(ธุรการ!$C:$C,'รับ-จ่าย ประจำวัน'!$B533,ธุรการ!AH:AH)+SUMIF(เส้นแต่งหน้าขนมปัง!$C:$C,'รับ-จ่าย ประจำวัน'!$B533,เส้นแต่งหน้าขนมปัง!AH:AH)+SUMIF('วางแผนBC,CJ'!$C:$C,'รับ-จ่าย ประจำวัน'!$B533,'วางแผนBC,CJ'!AH:AH)+SUMIF(RD!$C:$C,'รับ-จ่าย ประจำวัน'!$B533,RD!AH:AH)+SUMIF('FG,ออนไล,คัดแยก'!$C:$C,'รับ-จ่าย ประจำวัน'!$B533,'FG,ออนไล,คัดแยก'!AH:AH)</f>
        <v>0</v>
      </c>
      <c r="BP533" s="16">
        <f>SUMIF(เตรียมส่วนผสม!$C:$C,'รับ-จ่าย ประจำวัน'!$B533,เตรียมส่วนผสม!AI:AI)+SUMIF(กวนไส้!$C:$C,'รับ-จ่าย ประจำวัน'!$B533,กวนไส้!AI:AI)+SUMIF(ผลิต1!$C:$C,'รับ-จ่าย ประจำวัน'!$B533,ผลิต1!AI:AI)+SUMIF(ผลิต2!$C:$C,'รับ-จ่าย ประจำวัน'!$B533,ผลิต2!AI:AI)+SUMIF(เส้นแต่งหน้าขนมเค้ก!$C:$C,'รับ-จ่าย ประจำวัน'!$B533,เส้นแต่งหน้าขนมเค้ก!AI:AI)+SUMIF(แพ็ค!$C:$C,'รับ-จ่าย ประจำวัน'!$B533,แพ็ค!AI:AI)+SUMIF(ธุรการ!$C:$C,'รับ-จ่าย ประจำวัน'!$B533,ธุรการ!AI:AI)+SUMIF(เส้นแต่งหน้าขนมปัง!$C:$C,'รับ-จ่าย ประจำวัน'!$B533,เส้นแต่งหน้าขนมปัง!AI:AI)+SUMIF('วางแผนBC,CJ'!$C:$C,'รับ-จ่าย ประจำวัน'!$B533,'วางแผนBC,CJ'!AI:AI)+SUMIF(RD!$C:$C,'รับ-จ่าย ประจำวัน'!$B533,RD!AI:AI)+SUMIF('FG,ออนไล,คัดแยก'!$C:$C,'รับ-จ่าย ประจำวัน'!$B533,'FG,ออนไล,คัดแยก'!AI:AI)</f>
        <v>0</v>
      </c>
      <c r="BQ533" s="16">
        <f>SUMIF(เตรียมส่วนผสม!$C:$C,'รับ-จ่าย ประจำวัน'!$B533,เตรียมส่วนผสม!AJ:AJ)+SUMIF(กวนไส้!$C:$C,'รับ-จ่าย ประจำวัน'!$B533,กวนไส้!AJ:AJ)+SUMIF(ผลิต1!$C:$C,'รับ-จ่าย ประจำวัน'!$B533,ผลิต1!AJ:AJ)+SUMIF(ผลิต2!$C:$C,'รับ-จ่าย ประจำวัน'!$B533,ผลิต2!AJ:AJ)+SUMIF(เส้นแต่งหน้าขนมเค้ก!$C:$C,'รับ-จ่าย ประจำวัน'!$B533,เส้นแต่งหน้าขนมเค้ก!AJ:AJ)+SUMIF(แพ็ค!$C:$C,'รับ-จ่าย ประจำวัน'!$B533,แพ็ค!AJ:AJ)+SUMIF(ธุรการ!$C:$C,'รับ-จ่าย ประจำวัน'!$B533,ธุรการ!AJ:AJ)+SUMIF(เส้นแต่งหน้าขนมปัง!$C:$C,'รับ-จ่าย ประจำวัน'!$B533,เส้นแต่งหน้าขนมปัง!AJ:AJ)+SUMIF('วางแผนBC,CJ'!$C:$C,'รับ-จ่าย ประจำวัน'!$B533,'วางแผนBC,CJ'!AJ:AJ)+SUMIF(RD!$C:$C,'รับ-จ่าย ประจำวัน'!$B533,RD!AJ:AJ)+SUMIF('FG,ออนไล,คัดแยก'!$C:$C,'รับ-จ่าย ประจำวัน'!$B533,'FG,ออนไล,คัดแยก'!AJ:AJ)</f>
        <v>0</v>
      </c>
      <c r="BR533" s="16">
        <f>SUMIF(เตรียมส่วนผสม!$C:$C,'รับ-จ่าย ประจำวัน'!$B533,เตรียมส่วนผสม!AK:AK)+SUMIF(กวนไส้!$C:$C,'รับ-จ่าย ประจำวัน'!$B533,กวนไส้!AK:AK)+SUMIF(ผลิต1!$C:$C,'รับ-จ่าย ประจำวัน'!$B533,ผลิต1!AK:AK)+SUMIF(ผลิต2!$C:$C,'รับ-จ่าย ประจำวัน'!$B533,ผลิต2!AK:AK)+SUMIF(เส้นแต่งหน้าขนมเค้ก!$C:$C,'รับ-จ่าย ประจำวัน'!$B533,เส้นแต่งหน้าขนมเค้ก!AK:AK)+SUMIF(แพ็ค!$C:$C,'รับ-จ่าย ประจำวัน'!$B533,แพ็ค!AK:AK)+SUMIF(ธุรการ!$C:$C,'รับ-จ่าย ประจำวัน'!$B533,ธุรการ!AK:AK)+SUMIF(เส้นแต่งหน้าขนมปัง!$C:$C,'รับ-จ่าย ประจำวัน'!$B533,เส้นแต่งหน้าขนมปัง!AK:AK)+SUMIF('วางแผนBC,CJ'!$C:$C,'รับ-จ่าย ประจำวัน'!$B533,'วางแผนBC,CJ'!AK:AK)+SUMIF(RD!$C:$C,'รับ-จ่าย ประจำวัน'!$B533,RD!AK:AK)+SUMIF('FG,ออนไล,คัดแยก'!$C:$C,'รับ-จ่าย ประจำวัน'!$B533,'FG,ออนไล,คัดแยก'!AK:AK)</f>
        <v>0</v>
      </c>
      <c r="BS533" s="16">
        <f>SUMIF(เตรียมส่วนผสม!$C:$C,'รับ-จ่าย ประจำวัน'!$B533,เตรียมส่วนผสม!AL:AL)+SUMIF(กวนไส้!$C:$C,'รับ-จ่าย ประจำวัน'!$B533,กวนไส้!AL:AL)+SUMIF(ผลิต1!$C:$C,'รับ-จ่าย ประจำวัน'!$B533,ผลิต1!AL:AL)+SUMIF(ผลิต2!$C:$C,'รับ-จ่าย ประจำวัน'!$B533,ผลิต2!AL:AL)+SUMIF(เส้นแต่งหน้าขนมเค้ก!$C:$C,'รับ-จ่าย ประจำวัน'!$B533,เส้นแต่งหน้าขนมเค้ก!AL:AL)+SUMIF(แพ็ค!$C:$C,'รับ-จ่าย ประจำวัน'!$B533,แพ็ค!AL:AL)+SUMIF(ธุรการ!$C:$C,'รับ-จ่าย ประจำวัน'!$B533,ธุรการ!AL:AL)+SUMIF(เส้นแต่งหน้าขนมปัง!$C:$C,'รับ-จ่าย ประจำวัน'!$B533,เส้นแต่งหน้าขนมปัง!AL:AL)+SUMIF('วางแผนBC,CJ'!$C:$C,'รับ-จ่าย ประจำวัน'!$B533,'วางแผนBC,CJ'!AL:AL)+SUMIF(RD!$C:$C,'รับ-จ่าย ประจำวัน'!$B533,RD!AL:AL)+SUMIF('FG,ออนไล,คัดแยก'!$C:$C,'รับ-จ่าย ประจำวัน'!$B533,'FG,ออนไล,คัดแยก'!AL:AL)</f>
        <v>0</v>
      </c>
      <c r="BT533" s="18">
        <f t="shared" si="115"/>
        <v>0</v>
      </c>
      <c r="BU533" s="116"/>
      <c r="BV533" s="146">
        <f t="shared" si="116"/>
        <v>0</v>
      </c>
      <c r="BW533" s="183">
        <v>30</v>
      </c>
      <c r="BX533" s="172">
        <f t="shared" si="114"/>
        <v>0</v>
      </c>
      <c r="BY533" s="188" t="e">
        <f t="shared" si="112"/>
        <v>#DIV/0!</v>
      </c>
      <c r="BZ533" s="180" t="e">
        <f t="shared" ca="1" si="117"/>
        <v>#DIV/0!</v>
      </c>
      <c r="CA533" s="93"/>
      <c r="CB533" s="93"/>
      <c r="CC533" s="93"/>
      <c r="CD533" s="93"/>
      <c r="CE533" s="93"/>
      <c r="CF533" s="93"/>
      <c r="CG533" s="93"/>
      <c r="CH533" s="93"/>
      <c r="CI533" s="93"/>
      <c r="CJ533" s="97"/>
      <c r="CK533" s="9">
        <f t="shared" si="113"/>
        <v>0</v>
      </c>
    </row>
    <row r="534" spans="1:89" hidden="1" x14ac:dyDescent="0.5">
      <c r="A534" s="149"/>
      <c r="B534" s="34">
        <v>1023401064</v>
      </c>
      <c r="C534" s="149" t="s">
        <v>1705</v>
      </c>
      <c r="D534" s="141" t="s">
        <v>91</v>
      </c>
      <c r="E534" s="25"/>
      <c r="F534" s="132"/>
      <c r="G534" s="25"/>
      <c r="H534" s="12">
        <v>27000</v>
      </c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11"/>
      <c r="AF534" s="11"/>
      <c r="AG534" s="11"/>
      <c r="AH534" s="11"/>
      <c r="AI534" s="25"/>
      <c r="AJ534" s="25"/>
      <c r="AK534" s="25"/>
      <c r="AL534" s="25"/>
      <c r="AM534" s="25"/>
      <c r="AN534" s="15">
        <f t="shared" si="118"/>
        <v>0</v>
      </c>
      <c r="AO534" s="16">
        <f>SUMIF(เตรียมส่วนผสม!$C:$C,'รับ-จ่าย ประจำวัน'!$B534,เตรียมส่วนผสม!H:H)+SUMIF(กวนไส้!$C:$C,'รับ-จ่าย ประจำวัน'!$B534,กวนไส้!H:H)+SUMIF(ผลิต1!$C:$C,'รับ-จ่าย ประจำวัน'!$B534,ผลิต1!H:H)+SUMIF(ผลิต2!$C:$C,'รับ-จ่าย ประจำวัน'!$B534,ผลิต2!H:H)+SUMIF(เส้นแต่งหน้าขนมเค้ก!$C:$C,'รับ-จ่าย ประจำวัน'!$B534,เส้นแต่งหน้าขนมเค้ก!H:H)+SUMIF(แพ็ค!$C:$C,'รับ-จ่าย ประจำวัน'!$B534,แพ็ค!H:H)+SUMIF(ธุรการ!$C:$C,'รับ-จ่าย ประจำวัน'!$B534,ธุรการ!H:H)+SUMIF(เส้นแต่งหน้าขนมปัง!$C:$C,'รับ-จ่าย ประจำวัน'!$B534,เส้นแต่งหน้าขนมปัง!H:H)+SUMIF('วางแผนBC,CJ'!$C:$C,'รับ-จ่าย ประจำวัน'!$B534,'วางแผนBC,CJ'!H:H)+SUMIF(RD!$C:$C,'รับ-จ่าย ประจำวัน'!$B534,RD!H:H)+SUMIF('FG,ออนไล,คัดแยก'!$C:$C,'รับ-จ่าย ประจำวัน'!$B534,'FG,ออนไล,คัดแยก'!H:H)</f>
        <v>0</v>
      </c>
      <c r="AP534" s="16">
        <f>SUMIF(เตรียมส่วนผสม!$C:$C,'รับ-จ่าย ประจำวัน'!$B534,เตรียมส่วนผสม!I:I)+SUMIF(กวนไส้!$C:$C,'รับ-จ่าย ประจำวัน'!$B534,กวนไส้!I:I)+SUMIF(ผลิต1!$C:$C,'รับ-จ่าย ประจำวัน'!$B534,ผลิต1!I:I)+SUMIF(ผลิต2!$C:$C,'รับ-จ่าย ประจำวัน'!$B534,ผลิต2!I:I)+SUMIF(เส้นแต่งหน้าขนมเค้ก!$C:$C,'รับ-จ่าย ประจำวัน'!$B534,เส้นแต่งหน้าขนมเค้ก!I:I)+SUMIF(แพ็ค!$C:$C,'รับ-จ่าย ประจำวัน'!$B534,แพ็ค!I:I)+SUMIF(ธุรการ!$C:$C,'รับ-จ่าย ประจำวัน'!$B534,ธุรการ!I:I)+SUMIF(เส้นแต่งหน้าขนมปัง!$C:$C,'รับ-จ่าย ประจำวัน'!$B534,เส้นแต่งหน้าขนมปัง!I:I)+SUMIF('วางแผนBC,CJ'!$C:$C,'รับ-จ่าย ประจำวัน'!$B534,'วางแผนBC,CJ'!I:I)+SUMIF(RD!$C:$C,'รับ-จ่าย ประจำวัน'!$B534,RD!I:I)+SUMIF('FG,ออนไล,คัดแยก'!$C:$C,'รับ-จ่าย ประจำวัน'!$B534,'FG,ออนไล,คัดแยก'!I:I)</f>
        <v>0</v>
      </c>
      <c r="AQ534" s="16">
        <f>SUMIF(เตรียมส่วนผสม!$C:$C,'รับ-จ่าย ประจำวัน'!$B534,เตรียมส่วนผสม!J:J)+SUMIF(กวนไส้!$C:$C,'รับ-จ่าย ประจำวัน'!$B534,กวนไส้!J:J)+SUMIF(ผลิต1!$C:$C,'รับ-จ่าย ประจำวัน'!$B534,ผลิต1!J:J)+SUMIF(ผลิต2!$C:$C,'รับ-จ่าย ประจำวัน'!$B534,ผลิต2!J:J)+SUMIF(เส้นแต่งหน้าขนมเค้ก!$C:$C,'รับ-จ่าย ประจำวัน'!$B534,เส้นแต่งหน้าขนมเค้ก!J:J)+SUMIF(แพ็ค!$C:$C,'รับ-จ่าย ประจำวัน'!$B534,แพ็ค!J:J)+SUMIF(ธุรการ!$C:$C,'รับ-จ่าย ประจำวัน'!$B534,ธุรการ!J:J)+SUMIF(เส้นแต่งหน้าขนมปัง!$C:$C,'รับ-จ่าย ประจำวัน'!$B534,เส้นแต่งหน้าขนมปัง!J:J)+SUMIF('วางแผนBC,CJ'!$C:$C,'รับ-จ่าย ประจำวัน'!$B534,'วางแผนBC,CJ'!J:J)+SUMIF(RD!$C:$C,'รับ-จ่าย ประจำวัน'!$B534,RD!J:J)+SUMIF('FG,ออนไล,คัดแยก'!$C:$C,'รับ-จ่าย ประจำวัน'!$B534,'FG,ออนไล,คัดแยก'!J:J)</f>
        <v>0</v>
      </c>
      <c r="AR534" s="16">
        <f>SUMIF(เตรียมส่วนผสม!$C:$C,'รับ-จ่าย ประจำวัน'!$B534,เตรียมส่วนผสม!K:K)+SUMIF(กวนไส้!$C:$C,'รับ-จ่าย ประจำวัน'!$B534,กวนไส้!K:K)+SUMIF(ผลิต1!$C:$C,'รับ-จ่าย ประจำวัน'!$B534,ผลิต1!K:K)+SUMIF(ผลิต2!$C:$C,'รับ-จ่าย ประจำวัน'!$B534,ผลิต2!K:K)+SUMIF(เส้นแต่งหน้าขนมเค้ก!$C:$C,'รับ-จ่าย ประจำวัน'!$B534,เส้นแต่งหน้าขนมเค้ก!K:K)+SUMIF(แพ็ค!$C:$C,'รับ-จ่าย ประจำวัน'!$B534,แพ็ค!K:K)+SUMIF(ธุรการ!$C:$C,'รับ-จ่าย ประจำวัน'!$B534,ธุรการ!K:K)+SUMIF(เส้นแต่งหน้าขนมปัง!$C:$C,'รับ-จ่าย ประจำวัน'!$B534,เส้นแต่งหน้าขนมปัง!K:K)+SUMIF('วางแผนBC,CJ'!$C:$C,'รับ-จ่าย ประจำวัน'!$B534,'วางแผนBC,CJ'!K:K)+SUMIF(RD!$C:$C,'รับ-จ่าย ประจำวัน'!$B534,RD!K:K)+SUMIF('FG,ออนไล,คัดแยก'!$C:$C,'รับ-จ่าย ประจำวัน'!$B534,'FG,ออนไล,คัดแยก'!K:K)</f>
        <v>0</v>
      </c>
      <c r="AS534" s="16">
        <f>SUMIF(เตรียมส่วนผสม!$C:$C,'รับ-จ่าย ประจำวัน'!$B534,เตรียมส่วนผสม!L:L)+SUMIF(กวนไส้!$C:$C,'รับ-จ่าย ประจำวัน'!$B534,กวนไส้!L:L)+SUMIF(ผลิต1!$C:$C,'รับ-จ่าย ประจำวัน'!$B534,ผลิต1!L:L)+SUMIF(ผลิต2!$C:$C,'รับ-จ่าย ประจำวัน'!$B534,ผลิต2!L:L)+SUMIF(เส้นแต่งหน้าขนมเค้ก!$C:$C,'รับ-จ่าย ประจำวัน'!$B534,เส้นแต่งหน้าขนมเค้ก!L:L)+SUMIF(แพ็ค!$C:$C,'รับ-จ่าย ประจำวัน'!$B534,แพ็ค!L:L)+SUMIF(ธุรการ!$C:$C,'รับ-จ่าย ประจำวัน'!$B534,ธุรการ!L:L)+SUMIF(เส้นแต่งหน้าขนมปัง!$C:$C,'รับ-จ่าย ประจำวัน'!$B534,เส้นแต่งหน้าขนมปัง!L:L)+SUMIF('วางแผนBC,CJ'!$C:$C,'รับ-จ่าย ประจำวัน'!$B534,'วางแผนBC,CJ'!L:L)+SUMIF(RD!$C:$C,'รับ-จ่าย ประจำวัน'!$B534,RD!L:L)+SUMIF('FG,ออนไล,คัดแยก'!$C:$C,'รับ-จ่าย ประจำวัน'!$B534,'FG,ออนไล,คัดแยก'!L:L)</f>
        <v>0</v>
      </c>
      <c r="AT534" s="16">
        <f>SUMIF(เตรียมส่วนผสม!$C:$C,'รับ-จ่าย ประจำวัน'!$B534,เตรียมส่วนผสม!M:M)+SUMIF(กวนไส้!$C:$C,'รับ-จ่าย ประจำวัน'!$B534,กวนไส้!M:M)+SUMIF(ผลิต1!$C:$C,'รับ-จ่าย ประจำวัน'!$B534,ผลิต1!M:M)+SUMIF(ผลิต2!$C:$C,'รับ-จ่าย ประจำวัน'!$B534,ผลิต2!M:M)+SUMIF(เส้นแต่งหน้าขนมเค้ก!$C:$C,'รับ-จ่าย ประจำวัน'!$B534,เส้นแต่งหน้าขนมเค้ก!M:M)+SUMIF(แพ็ค!$C:$C,'รับ-จ่าย ประจำวัน'!$B534,แพ็ค!M:M)+SUMIF(ธุรการ!$C:$C,'รับ-จ่าย ประจำวัน'!$B534,ธุรการ!M:M)+SUMIF(เส้นแต่งหน้าขนมปัง!$C:$C,'รับ-จ่าย ประจำวัน'!$B534,เส้นแต่งหน้าขนมปัง!M:M)+SUMIF('วางแผนBC,CJ'!$C:$C,'รับ-จ่าย ประจำวัน'!$B534,'วางแผนBC,CJ'!M:M)+SUMIF(RD!$C:$C,'รับ-จ่าย ประจำวัน'!$B534,RD!M:M)+SUMIF('FG,ออนไล,คัดแยก'!$C:$C,'รับ-จ่าย ประจำวัน'!$B534,'FG,ออนไล,คัดแยก'!M:M)</f>
        <v>0</v>
      </c>
      <c r="AU534" s="16">
        <f>SUMIF(เตรียมส่วนผสม!$C:$C,'รับ-จ่าย ประจำวัน'!$B534,เตรียมส่วนผสม!N:N)+SUMIF(กวนไส้!$C:$C,'รับ-จ่าย ประจำวัน'!$B534,กวนไส้!N:N)+SUMIF(ผลิต1!$C:$C,'รับ-จ่าย ประจำวัน'!$B534,ผลิต1!N:N)+SUMIF(ผลิต2!$C:$C,'รับ-จ่าย ประจำวัน'!$B534,ผลิต2!N:N)+SUMIF(เส้นแต่งหน้าขนมเค้ก!$C:$C,'รับ-จ่าย ประจำวัน'!$B534,เส้นแต่งหน้าขนมเค้ก!N:N)+SUMIF(แพ็ค!$C:$C,'รับ-จ่าย ประจำวัน'!$B534,แพ็ค!N:N)+SUMIF(ธุรการ!$C:$C,'รับ-จ่าย ประจำวัน'!$B534,ธุรการ!N:N)+SUMIF(เส้นแต่งหน้าขนมปัง!$C:$C,'รับ-จ่าย ประจำวัน'!$B534,เส้นแต่งหน้าขนมปัง!N:N)+SUMIF('วางแผนBC,CJ'!$C:$C,'รับ-จ่าย ประจำวัน'!$B534,'วางแผนBC,CJ'!N:N)+SUMIF(RD!$C:$C,'รับ-จ่าย ประจำวัน'!$B534,RD!N:N)+SUMIF('FG,ออนไล,คัดแยก'!$C:$C,'รับ-จ่าย ประจำวัน'!$B534,'FG,ออนไล,คัดแยก'!N:N)</f>
        <v>0</v>
      </c>
      <c r="AV534" s="16">
        <f>SUMIF(เตรียมส่วนผสม!$C:$C,'รับ-จ่าย ประจำวัน'!$B534,เตรียมส่วนผสม!O:O)+SUMIF(กวนไส้!$C:$C,'รับ-จ่าย ประจำวัน'!$B534,กวนไส้!O:O)+SUMIF(ผลิต1!$C:$C,'รับ-จ่าย ประจำวัน'!$B534,ผลิต1!O:O)+SUMIF(ผลิต2!$C:$C,'รับ-จ่าย ประจำวัน'!$B534,ผลิต2!O:O)+SUMIF(เส้นแต่งหน้าขนมเค้ก!$C:$C,'รับ-จ่าย ประจำวัน'!$B534,เส้นแต่งหน้าขนมเค้ก!O:O)+SUMIF(แพ็ค!$C:$C,'รับ-จ่าย ประจำวัน'!$B534,แพ็ค!O:O)+SUMIF(ธุรการ!$C:$C,'รับ-จ่าย ประจำวัน'!$B534,ธุรการ!O:O)+SUMIF(เส้นแต่งหน้าขนมปัง!$C:$C,'รับ-จ่าย ประจำวัน'!$B534,เส้นแต่งหน้าขนมปัง!O:O)+SUMIF('วางแผนBC,CJ'!$C:$C,'รับ-จ่าย ประจำวัน'!$B534,'วางแผนBC,CJ'!O:O)+SUMIF(RD!$C:$C,'รับ-จ่าย ประจำวัน'!$B534,RD!O:O)+SUMIF('FG,ออนไล,คัดแยก'!$C:$C,'รับ-จ่าย ประจำวัน'!$B534,'FG,ออนไล,คัดแยก'!O:O)</f>
        <v>0</v>
      </c>
      <c r="AW534" s="16">
        <f>SUMIF(เตรียมส่วนผสม!$C:$C,'รับ-จ่าย ประจำวัน'!$B534,เตรียมส่วนผสม!P:P)+SUMIF(กวนไส้!$C:$C,'รับ-จ่าย ประจำวัน'!$B534,กวนไส้!P:P)+SUMIF(ผลิต1!$C:$C,'รับ-จ่าย ประจำวัน'!$B534,ผลิต1!P:P)+SUMIF(ผลิต2!$C:$C,'รับ-จ่าย ประจำวัน'!$B534,ผลิต2!P:P)+SUMIF(เส้นแต่งหน้าขนมเค้ก!$C:$C,'รับ-จ่าย ประจำวัน'!$B534,เส้นแต่งหน้าขนมเค้ก!P:P)+SUMIF(แพ็ค!$C:$C,'รับ-จ่าย ประจำวัน'!$B534,แพ็ค!P:P)+SUMIF(ธุรการ!$C:$C,'รับ-จ่าย ประจำวัน'!$B534,ธุรการ!P:P)+SUMIF(เส้นแต่งหน้าขนมปัง!$C:$C,'รับ-จ่าย ประจำวัน'!$B534,เส้นแต่งหน้าขนมปัง!P:P)+SUMIF('วางแผนBC,CJ'!$C:$C,'รับ-จ่าย ประจำวัน'!$B534,'วางแผนBC,CJ'!P:P)+SUMIF(RD!$C:$C,'รับ-จ่าย ประจำวัน'!$B534,RD!P:P)+SUMIF('FG,ออนไล,คัดแยก'!$C:$C,'รับ-จ่าย ประจำวัน'!$B534,'FG,ออนไล,คัดแยก'!P:P)</f>
        <v>0</v>
      </c>
      <c r="AX534" s="16">
        <f>SUMIF(เตรียมส่วนผสม!$C:$C,'รับ-จ่าย ประจำวัน'!$B534,เตรียมส่วนผสม!Q:Q)+SUMIF(กวนไส้!$C:$C,'รับ-จ่าย ประจำวัน'!$B534,กวนไส้!Q:Q)+SUMIF(ผลิต1!$C:$C,'รับ-จ่าย ประจำวัน'!$B534,ผลิต1!Q:Q)+SUMIF(ผลิต2!$C:$C,'รับ-จ่าย ประจำวัน'!$B534,ผลิต2!Q:Q)+SUMIF(เส้นแต่งหน้าขนมเค้ก!$C:$C,'รับ-จ่าย ประจำวัน'!$B534,เส้นแต่งหน้าขนมเค้ก!Q:Q)+SUMIF(แพ็ค!$C:$C,'รับ-จ่าย ประจำวัน'!$B534,แพ็ค!Q:Q)+SUMIF(ธุรการ!$C:$C,'รับ-จ่าย ประจำวัน'!$B534,ธุรการ!Q:Q)+SUMIF(เส้นแต่งหน้าขนมปัง!$C:$C,'รับ-จ่าย ประจำวัน'!$B534,เส้นแต่งหน้าขนมปัง!Q:Q)+SUMIF('วางแผนBC,CJ'!$C:$C,'รับ-จ่าย ประจำวัน'!$B534,'วางแผนBC,CJ'!Q:Q)+SUMIF(RD!$C:$C,'รับ-จ่าย ประจำวัน'!$B534,RD!Q:Q)+SUMIF('FG,ออนไล,คัดแยก'!$C:$C,'รับ-จ่าย ประจำวัน'!$B534,'FG,ออนไล,คัดแยก'!Q:Q)</f>
        <v>0</v>
      </c>
      <c r="AY534" s="16">
        <f>SUMIF(เตรียมส่วนผสม!$C:$C,'รับ-จ่าย ประจำวัน'!$B534,เตรียมส่วนผสม!R:R)+SUMIF(กวนไส้!$C:$C,'รับ-จ่าย ประจำวัน'!$B534,กวนไส้!R:R)+SUMIF(ผลิต1!$C:$C,'รับ-จ่าย ประจำวัน'!$B534,ผลิต1!R:R)+SUMIF(ผลิต2!$C:$C,'รับ-จ่าย ประจำวัน'!$B534,ผลิต2!R:R)+SUMIF(เส้นแต่งหน้าขนมเค้ก!$C:$C,'รับ-จ่าย ประจำวัน'!$B534,เส้นแต่งหน้าขนมเค้ก!R:R)+SUMIF(แพ็ค!$C:$C,'รับ-จ่าย ประจำวัน'!$B534,แพ็ค!R:R)+SUMIF(ธุรการ!$C:$C,'รับ-จ่าย ประจำวัน'!$B534,ธุรการ!R:R)+SUMIF(เส้นแต่งหน้าขนมปัง!$C:$C,'รับ-จ่าย ประจำวัน'!$B534,เส้นแต่งหน้าขนมปัง!R:R)+SUMIF('วางแผนBC,CJ'!$C:$C,'รับ-จ่าย ประจำวัน'!$B534,'วางแผนBC,CJ'!R:R)+SUMIF(RD!$C:$C,'รับ-จ่าย ประจำวัน'!$B534,RD!R:R)+SUMIF('FG,ออนไล,คัดแยก'!$C:$C,'รับ-จ่าย ประจำวัน'!$B534,'FG,ออนไล,คัดแยก'!R:R)</f>
        <v>0</v>
      </c>
      <c r="AZ534" s="16">
        <f>SUMIF(เตรียมส่วนผสม!$C:$C,'รับ-จ่าย ประจำวัน'!$B534,เตรียมส่วนผสม!S:S)+SUMIF(กวนไส้!$C:$C,'รับ-จ่าย ประจำวัน'!$B534,กวนไส้!S:S)+SUMIF(ผลิต1!$C:$C,'รับ-จ่าย ประจำวัน'!$B534,ผลิต1!S:S)+SUMIF(ผลิต2!$C:$C,'รับ-จ่าย ประจำวัน'!$B534,ผลิต2!S:S)+SUMIF(เส้นแต่งหน้าขนมเค้ก!$C:$C,'รับ-จ่าย ประจำวัน'!$B534,เส้นแต่งหน้าขนมเค้ก!S:S)+SUMIF(แพ็ค!$C:$C,'รับ-จ่าย ประจำวัน'!$B534,แพ็ค!S:S)+SUMIF(ธุรการ!$C:$C,'รับ-จ่าย ประจำวัน'!$B534,ธุรการ!S:S)+SUMIF(เส้นแต่งหน้าขนมปัง!$C:$C,'รับ-จ่าย ประจำวัน'!$B534,เส้นแต่งหน้าขนมปัง!S:S)+SUMIF('วางแผนBC,CJ'!$C:$C,'รับ-จ่าย ประจำวัน'!$B534,'วางแผนBC,CJ'!S:S)+SUMIF(RD!$C:$C,'รับ-จ่าย ประจำวัน'!$B534,RD!S:S)+SUMIF('FG,ออนไล,คัดแยก'!$C:$C,'รับ-จ่าย ประจำวัน'!$B534,'FG,ออนไล,คัดแยก'!S:S)</f>
        <v>0</v>
      </c>
      <c r="BA534" s="16">
        <f>SUMIF(เตรียมส่วนผสม!$C:$C,'รับ-จ่าย ประจำวัน'!$B534,เตรียมส่วนผสม!T:T)+SUMIF(กวนไส้!$C:$C,'รับ-จ่าย ประจำวัน'!$B534,กวนไส้!T:T)+SUMIF(ผลิต1!$C:$C,'รับ-จ่าย ประจำวัน'!$B534,ผลิต1!T:T)+SUMIF(ผลิต2!$C:$C,'รับ-จ่าย ประจำวัน'!$B534,ผลิต2!T:T)+SUMIF(เส้นแต่งหน้าขนมเค้ก!$C:$C,'รับ-จ่าย ประจำวัน'!$B534,เส้นแต่งหน้าขนมเค้ก!T:T)+SUMIF(แพ็ค!$C:$C,'รับ-จ่าย ประจำวัน'!$B534,แพ็ค!T:T)+SUMIF(ธุรการ!$C:$C,'รับ-จ่าย ประจำวัน'!$B534,ธุรการ!T:T)+SUMIF(เส้นแต่งหน้าขนมปัง!$C:$C,'รับ-จ่าย ประจำวัน'!$B534,เส้นแต่งหน้าขนมปัง!T:T)+SUMIF('วางแผนBC,CJ'!$C:$C,'รับ-จ่าย ประจำวัน'!$B534,'วางแผนBC,CJ'!T:T)+SUMIF(RD!$C:$C,'รับ-จ่าย ประจำวัน'!$B534,RD!T:T)+SUMIF('FG,ออนไล,คัดแยก'!$C:$C,'รับ-จ่าย ประจำวัน'!$B534,'FG,ออนไล,คัดแยก'!T:T)</f>
        <v>0</v>
      </c>
      <c r="BB534" s="16">
        <f>SUMIF(เตรียมส่วนผสม!$C:$C,'รับ-จ่าย ประจำวัน'!$B534,เตรียมส่วนผสม!U:U)+SUMIF(กวนไส้!$C:$C,'รับ-จ่าย ประจำวัน'!$B534,กวนไส้!U:U)+SUMIF(ผลิต1!$C:$C,'รับ-จ่าย ประจำวัน'!$B534,ผลิต1!U:U)+SUMIF(ผลิต2!$C:$C,'รับ-จ่าย ประจำวัน'!$B534,ผลิต2!U:U)+SUMIF(เส้นแต่งหน้าขนมเค้ก!$C:$C,'รับ-จ่าย ประจำวัน'!$B534,เส้นแต่งหน้าขนมเค้ก!U:U)+SUMIF(แพ็ค!$C:$C,'รับ-จ่าย ประจำวัน'!$B534,แพ็ค!U:U)+SUMIF(ธุรการ!$C:$C,'รับ-จ่าย ประจำวัน'!$B534,ธุรการ!U:U)+SUMIF(เส้นแต่งหน้าขนมปัง!$C:$C,'รับ-จ่าย ประจำวัน'!$B534,เส้นแต่งหน้าขนมปัง!U:U)+SUMIF('วางแผนBC,CJ'!$C:$C,'รับ-จ่าย ประจำวัน'!$B534,'วางแผนBC,CJ'!U:U)+SUMIF(RD!$C:$C,'รับ-จ่าย ประจำวัน'!$B534,RD!U:U)+SUMIF('FG,ออนไล,คัดแยก'!$C:$C,'รับ-จ่าย ประจำวัน'!$B534,'FG,ออนไล,คัดแยก'!U:U)</f>
        <v>0</v>
      </c>
      <c r="BC534" s="16">
        <f>SUMIF(เตรียมส่วนผสม!$C:$C,'รับ-จ่าย ประจำวัน'!$B534,เตรียมส่วนผสม!V:V)+SUMIF(กวนไส้!$C:$C,'รับ-จ่าย ประจำวัน'!$B534,กวนไส้!V:V)+SUMIF(ผลิต1!$C:$C,'รับ-จ่าย ประจำวัน'!$B534,ผลิต1!V:V)+SUMIF(ผลิต2!$C:$C,'รับ-จ่าย ประจำวัน'!$B534,ผลิต2!V:V)+SUMIF(เส้นแต่งหน้าขนมเค้ก!$C:$C,'รับ-จ่าย ประจำวัน'!$B534,เส้นแต่งหน้าขนมเค้ก!V:V)+SUMIF(แพ็ค!$C:$C,'รับ-จ่าย ประจำวัน'!$B534,แพ็ค!V:V)+SUMIF(ธุรการ!$C:$C,'รับ-จ่าย ประจำวัน'!$B534,ธุรการ!V:V)+SUMIF(เส้นแต่งหน้าขนมปัง!$C:$C,'รับ-จ่าย ประจำวัน'!$B534,เส้นแต่งหน้าขนมปัง!V:V)+SUMIF('วางแผนBC,CJ'!$C:$C,'รับ-จ่าย ประจำวัน'!$B534,'วางแผนBC,CJ'!V:V)+SUMIF(RD!$C:$C,'รับ-จ่าย ประจำวัน'!$B534,RD!V:V)+SUMIF('FG,ออนไล,คัดแยก'!$C:$C,'รับ-จ่าย ประจำวัน'!$B534,'FG,ออนไล,คัดแยก'!V:V)</f>
        <v>0</v>
      </c>
      <c r="BD534" s="16">
        <f>SUMIF(เตรียมส่วนผสม!$C:$C,'รับ-จ่าย ประจำวัน'!$B534,เตรียมส่วนผสม!W:W)+SUMIF(กวนไส้!$C:$C,'รับ-จ่าย ประจำวัน'!$B534,กวนไส้!W:W)+SUMIF(ผลิต1!$C:$C,'รับ-จ่าย ประจำวัน'!$B534,ผลิต1!W:W)+SUMIF(ผลิต2!$C:$C,'รับ-จ่าย ประจำวัน'!$B534,ผลิต2!W:W)+SUMIF(เส้นแต่งหน้าขนมเค้ก!$C:$C,'รับ-จ่าย ประจำวัน'!$B534,เส้นแต่งหน้าขนมเค้ก!W:W)+SUMIF(แพ็ค!$C:$C,'รับ-จ่าย ประจำวัน'!$B534,แพ็ค!W:W)+SUMIF(ธุรการ!$C:$C,'รับ-จ่าย ประจำวัน'!$B534,ธุรการ!W:W)+SUMIF(เส้นแต่งหน้าขนมปัง!$C:$C,'รับ-จ่าย ประจำวัน'!$B534,เส้นแต่งหน้าขนมปัง!W:W)+SUMIF('วางแผนBC,CJ'!$C:$C,'รับ-จ่าย ประจำวัน'!$B534,'วางแผนBC,CJ'!W:W)+SUMIF(RD!$C:$C,'รับ-จ่าย ประจำวัน'!$B534,RD!W:W)+SUMIF('FG,ออนไล,คัดแยก'!$C:$C,'รับ-จ่าย ประจำวัน'!$B534,'FG,ออนไล,คัดแยก'!W:W)</f>
        <v>0</v>
      </c>
      <c r="BE534" s="16">
        <f>SUMIF(เตรียมส่วนผสม!$C:$C,'รับ-จ่าย ประจำวัน'!$B534,เตรียมส่วนผสม!X:X)+SUMIF(กวนไส้!$C:$C,'รับ-จ่าย ประจำวัน'!$B534,กวนไส้!X:X)+SUMIF(ผลิต1!$C:$C,'รับ-จ่าย ประจำวัน'!$B534,ผลิต1!X:X)+SUMIF(ผลิต2!$C:$C,'รับ-จ่าย ประจำวัน'!$B534,ผลิต2!X:X)+SUMIF(เส้นแต่งหน้าขนมเค้ก!$C:$C,'รับ-จ่าย ประจำวัน'!$B534,เส้นแต่งหน้าขนมเค้ก!X:X)+SUMIF(แพ็ค!$C:$C,'รับ-จ่าย ประจำวัน'!$B534,แพ็ค!X:X)+SUMIF(ธุรการ!$C:$C,'รับ-จ่าย ประจำวัน'!$B534,ธุรการ!X:X)+SUMIF(เส้นแต่งหน้าขนมปัง!$C:$C,'รับ-จ่าย ประจำวัน'!$B534,เส้นแต่งหน้าขนมปัง!X:X)+SUMIF('วางแผนBC,CJ'!$C:$C,'รับ-จ่าย ประจำวัน'!$B534,'วางแผนBC,CJ'!X:X)+SUMIF(RD!$C:$C,'รับ-จ่าย ประจำวัน'!$B534,RD!X:X)+SUMIF('FG,ออนไล,คัดแยก'!$C:$C,'รับ-จ่าย ประจำวัน'!$B534,'FG,ออนไล,คัดแยก'!X:X)</f>
        <v>0</v>
      </c>
      <c r="BF534" s="16">
        <f>SUMIF(เตรียมส่วนผสม!$C:$C,'รับ-จ่าย ประจำวัน'!$B534,เตรียมส่วนผสม!Y:Y)+SUMIF(กวนไส้!$C:$C,'รับ-จ่าย ประจำวัน'!$B534,กวนไส้!Y:Y)+SUMIF(ผลิต1!$C:$C,'รับ-จ่าย ประจำวัน'!$B534,ผลิต1!Y:Y)+SUMIF(ผลิต2!$C:$C,'รับ-จ่าย ประจำวัน'!$B534,ผลิต2!Y:Y)+SUMIF(เส้นแต่งหน้าขนมเค้ก!$C:$C,'รับ-จ่าย ประจำวัน'!$B534,เส้นแต่งหน้าขนมเค้ก!Y:Y)+SUMIF(แพ็ค!$C:$C,'รับ-จ่าย ประจำวัน'!$B534,แพ็ค!Y:Y)+SUMIF(ธุรการ!$C:$C,'รับ-จ่าย ประจำวัน'!$B534,ธุรการ!Y:Y)+SUMIF(เส้นแต่งหน้าขนมปัง!$C:$C,'รับ-จ่าย ประจำวัน'!$B534,เส้นแต่งหน้าขนมปัง!Y:Y)+SUMIF('วางแผนBC,CJ'!$C:$C,'รับ-จ่าย ประจำวัน'!$B534,'วางแผนBC,CJ'!Y:Y)+SUMIF(RD!$C:$C,'รับ-จ่าย ประจำวัน'!$B534,RD!Y:Y)+SUMIF('FG,ออนไล,คัดแยก'!$C:$C,'รับ-จ่าย ประจำวัน'!$B534,'FG,ออนไล,คัดแยก'!Y:Y)</f>
        <v>0</v>
      </c>
      <c r="BG534" s="16">
        <f>SUMIF(เตรียมส่วนผสม!$C:$C,'รับ-จ่าย ประจำวัน'!$B534,เตรียมส่วนผสม!Z:Z)+SUMIF(กวนไส้!$C:$C,'รับ-จ่าย ประจำวัน'!$B534,กวนไส้!Z:Z)+SUMIF(ผลิต1!$C:$C,'รับ-จ่าย ประจำวัน'!$B534,ผลิต1!Z:Z)+SUMIF(ผลิต2!$C:$C,'รับ-จ่าย ประจำวัน'!$B534,ผลิต2!Z:Z)+SUMIF(เส้นแต่งหน้าขนมเค้ก!$C:$C,'รับ-จ่าย ประจำวัน'!$B534,เส้นแต่งหน้าขนมเค้ก!Z:Z)+SUMIF(แพ็ค!$C:$C,'รับ-จ่าย ประจำวัน'!$B534,แพ็ค!Z:Z)+SUMIF(ธุรการ!$C:$C,'รับ-จ่าย ประจำวัน'!$B534,ธุรการ!Z:Z)+SUMIF(เส้นแต่งหน้าขนมปัง!$C:$C,'รับ-จ่าย ประจำวัน'!$B534,เส้นแต่งหน้าขนมปัง!Z:Z)+SUMIF('วางแผนBC,CJ'!$C:$C,'รับ-จ่าย ประจำวัน'!$B534,'วางแผนBC,CJ'!Z:Z)+SUMIF(RD!$C:$C,'รับ-จ่าย ประจำวัน'!$B534,RD!Z:Z)+SUMIF('FG,ออนไล,คัดแยก'!$C:$C,'รับ-จ่าย ประจำวัน'!$B534,'FG,ออนไล,คัดแยก'!Z:Z)</f>
        <v>0</v>
      </c>
      <c r="BH534" s="16">
        <f>SUMIF(เตรียมส่วนผสม!$C:$C,'รับ-จ่าย ประจำวัน'!$B534,เตรียมส่วนผสม!AA:AA)+SUMIF(กวนไส้!$C:$C,'รับ-จ่าย ประจำวัน'!$B534,กวนไส้!AA:AA)+SUMIF(ผลิต1!$C:$C,'รับ-จ่าย ประจำวัน'!$B534,ผลิต1!AA:AA)+SUMIF(ผลิต2!$C:$C,'รับ-จ่าย ประจำวัน'!$B534,ผลิต2!AA:AA)+SUMIF(เส้นแต่งหน้าขนมเค้ก!$C:$C,'รับ-จ่าย ประจำวัน'!$B534,เส้นแต่งหน้าขนมเค้ก!AA:AA)+SUMIF(แพ็ค!$C:$C,'รับ-จ่าย ประจำวัน'!$B534,แพ็ค!AA:AA)+SUMIF(ธุรการ!$C:$C,'รับ-จ่าย ประจำวัน'!$B534,ธุรการ!AA:AA)+SUMIF(เส้นแต่งหน้าขนมปัง!$C:$C,'รับ-จ่าย ประจำวัน'!$B534,เส้นแต่งหน้าขนมปัง!AA:AA)+SUMIF('วางแผนBC,CJ'!$C:$C,'รับ-จ่าย ประจำวัน'!$B534,'วางแผนBC,CJ'!AA:AA)+SUMIF(RD!$C:$C,'รับ-จ่าย ประจำวัน'!$B534,RD!AA:AA)+SUMIF('FG,ออนไล,คัดแยก'!$C:$C,'รับ-จ่าย ประจำวัน'!$B534,'FG,ออนไล,คัดแยก'!AA:AA)</f>
        <v>0</v>
      </c>
      <c r="BI534" s="16">
        <f>SUMIF(เตรียมส่วนผสม!$C:$C,'รับ-จ่าย ประจำวัน'!$B534,เตรียมส่วนผสม!AB:AB)+SUMIF(กวนไส้!$C:$C,'รับ-จ่าย ประจำวัน'!$B534,กวนไส้!AB:AB)+SUMIF(ผลิต1!$C:$C,'รับ-จ่าย ประจำวัน'!$B534,ผลิต1!AB:AB)+SUMIF(ผลิต2!$C:$C,'รับ-จ่าย ประจำวัน'!$B534,ผลิต2!AB:AB)+SUMIF(เส้นแต่งหน้าขนมเค้ก!$C:$C,'รับ-จ่าย ประจำวัน'!$B534,เส้นแต่งหน้าขนมเค้ก!AB:AB)+SUMIF(แพ็ค!$C:$C,'รับ-จ่าย ประจำวัน'!$B534,แพ็ค!AB:AB)+SUMIF(ธุรการ!$C:$C,'รับ-จ่าย ประจำวัน'!$B534,ธุรการ!AB:AB)+SUMIF(เส้นแต่งหน้าขนมปัง!$C:$C,'รับ-จ่าย ประจำวัน'!$B534,เส้นแต่งหน้าขนมปัง!AB:AB)+SUMIF('วางแผนBC,CJ'!$C:$C,'รับ-จ่าย ประจำวัน'!$B534,'วางแผนBC,CJ'!AB:AB)+SUMIF(RD!$C:$C,'รับ-จ่าย ประจำวัน'!$B534,RD!AB:AB)+SUMIF('FG,ออนไล,คัดแยก'!$C:$C,'รับ-จ่าย ประจำวัน'!$B534,'FG,ออนไล,คัดแยก'!AB:AB)</f>
        <v>0</v>
      </c>
      <c r="BJ534" s="16">
        <f>SUMIF(เตรียมส่วนผสม!$C:$C,'รับ-จ่าย ประจำวัน'!$B534,เตรียมส่วนผสม!AC:AC)+SUMIF(กวนไส้!$C:$C,'รับ-จ่าย ประจำวัน'!$B534,กวนไส้!AC:AC)+SUMIF(ผลิต1!$C:$C,'รับ-จ่าย ประจำวัน'!$B534,ผลิต1!AC:AC)+SUMIF(ผลิต2!$C:$C,'รับ-จ่าย ประจำวัน'!$B534,ผลิต2!AC:AC)+SUMIF(เส้นแต่งหน้าขนมเค้ก!$C:$C,'รับ-จ่าย ประจำวัน'!$B534,เส้นแต่งหน้าขนมเค้ก!AC:AC)+SUMIF(แพ็ค!$C:$C,'รับ-จ่าย ประจำวัน'!$B534,แพ็ค!AC:AC)+SUMIF(ธุรการ!$C:$C,'รับ-จ่าย ประจำวัน'!$B534,ธุรการ!AC:AC)+SUMIF(เส้นแต่งหน้าขนมปัง!$C:$C,'รับ-จ่าย ประจำวัน'!$B534,เส้นแต่งหน้าขนมปัง!AC:AC)+SUMIF('วางแผนBC,CJ'!$C:$C,'รับ-จ่าย ประจำวัน'!$B534,'วางแผนBC,CJ'!AC:AC)+SUMIF(RD!$C:$C,'รับ-จ่าย ประจำวัน'!$B534,RD!AC:AC)+SUMIF('FG,ออนไล,คัดแยก'!$C:$C,'รับ-จ่าย ประจำวัน'!$B534,'FG,ออนไล,คัดแยก'!AC:AC)</f>
        <v>0</v>
      </c>
      <c r="BK534" s="16">
        <f>SUMIF(เตรียมส่วนผสม!$C:$C,'รับ-จ่าย ประจำวัน'!$B534,เตรียมส่วนผสม!AD:AD)+SUMIF(กวนไส้!$C:$C,'รับ-จ่าย ประจำวัน'!$B534,กวนไส้!AD:AD)+SUMIF(ผลิต1!$C:$C,'รับ-จ่าย ประจำวัน'!$B534,ผลิต1!AD:AD)+SUMIF(ผลิต2!$C:$C,'รับ-จ่าย ประจำวัน'!$B534,ผลิต2!AD:AD)+SUMIF(เส้นแต่งหน้าขนมเค้ก!$C:$C,'รับ-จ่าย ประจำวัน'!$B534,เส้นแต่งหน้าขนมเค้ก!AD:AD)+SUMIF(แพ็ค!$C:$C,'รับ-จ่าย ประจำวัน'!$B534,แพ็ค!AD:AD)+SUMIF(ธุรการ!$C:$C,'รับ-จ่าย ประจำวัน'!$B534,ธุรการ!AD:AD)+SUMIF(เส้นแต่งหน้าขนมปัง!$C:$C,'รับ-จ่าย ประจำวัน'!$B534,เส้นแต่งหน้าขนมปัง!AD:AD)+SUMIF('วางแผนBC,CJ'!$C:$C,'รับ-จ่าย ประจำวัน'!$B534,'วางแผนBC,CJ'!AD:AD)+SUMIF(RD!$C:$C,'รับ-จ่าย ประจำวัน'!$B534,RD!AD:AD)+SUMIF('FG,ออนไล,คัดแยก'!$C:$C,'รับ-จ่าย ประจำวัน'!$B534,'FG,ออนไล,คัดแยก'!AD:AD)</f>
        <v>0</v>
      </c>
      <c r="BL534" s="16">
        <f>SUMIF(เตรียมส่วนผสม!$C:$C,'รับ-จ่าย ประจำวัน'!$B534,เตรียมส่วนผสม!AE:AE)+SUMIF(กวนไส้!$C:$C,'รับ-จ่าย ประจำวัน'!$B534,กวนไส้!AE:AE)+SUMIF(ผลิต1!$C:$C,'รับ-จ่าย ประจำวัน'!$B534,ผลิต1!AE:AE)+SUMIF(ผลิต2!$C:$C,'รับ-จ่าย ประจำวัน'!$B534,ผลิต2!AE:AE)+SUMIF(เส้นแต่งหน้าขนมเค้ก!$C:$C,'รับ-จ่าย ประจำวัน'!$B534,เส้นแต่งหน้าขนมเค้ก!AE:AE)+SUMIF(แพ็ค!$C:$C,'รับ-จ่าย ประจำวัน'!$B534,แพ็ค!AE:AE)+SUMIF(ธุรการ!$C:$C,'รับ-จ่าย ประจำวัน'!$B534,ธุรการ!AE:AE)+SUMIF(เส้นแต่งหน้าขนมปัง!$C:$C,'รับ-จ่าย ประจำวัน'!$B534,เส้นแต่งหน้าขนมปัง!AE:AE)+SUMIF('วางแผนBC,CJ'!$C:$C,'รับ-จ่าย ประจำวัน'!$B534,'วางแผนBC,CJ'!AE:AE)+SUMIF(RD!$C:$C,'รับ-จ่าย ประจำวัน'!$B534,RD!AE:AE)+SUMIF('FG,ออนไล,คัดแยก'!$C:$C,'รับ-จ่าย ประจำวัน'!$B534,'FG,ออนไล,คัดแยก'!AE:AE)</f>
        <v>0</v>
      </c>
      <c r="BM534" s="16">
        <f>SUMIF(เตรียมส่วนผสม!$C:$C,'รับ-จ่าย ประจำวัน'!$B534,เตรียมส่วนผสม!AF:AF)+SUMIF(กวนไส้!$C:$C,'รับ-จ่าย ประจำวัน'!$B534,กวนไส้!AF:AF)+SUMIF(ผลิต1!$C:$C,'รับ-จ่าย ประจำวัน'!$B534,ผลิต1!AF:AF)+SUMIF(ผลิต2!$C:$C,'รับ-จ่าย ประจำวัน'!$B534,ผลิต2!AF:AF)+SUMIF(เส้นแต่งหน้าขนมเค้ก!$C:$C,'รับ-จ่าย ประจำวัน'!$B534,เส้นแต่งหน้าขนมเค้ก!AF:AF)+SUMIF(แพ็ค!$C:$C,'รับ-จ่าย ประจำวัน'!$B534,แพ็ค!AF:AF)+SUMIF(ธุรการ!$C:$C,'รับ-จ่าย ประจำวัน'!$B534,ธุรการ!AF:AF)+SUMIF(เส้นแต่งหน้าขนมปัง!$C:$C,'รับ-จ่าย ประจำวัน'!$B534,เส้นแต่งหน้าขนมปัง!AF:AF)+SUMIF('วางแผนBC,CJ'!$C:$C,'รับ-จ่าย ประจำวัน'!$B534,'วางแผนBC,CJ'!AF:AF)+SUMIF(RD!$C:$C,'รับ-จ่าย ประจำวัน'!$B534,RD!AF:AF)+SUMIF('FG,ออนไล,คัดแยก'!$C:$C,'รับ-จ่าย ประจำวัน'!$B534,'FG,ออนไล,คัดแยก'!AF:AF)</f>
        <v>0</v>
      </c>
      <c r="BN534" s="16">
        <f>SUMIF(เตรียมส่วนผสม!$C:$C,'รับ-จ่าย ประจำวัน'!$B534,เตรียมส่วนผสม!AG:AG)+SUMIF(กวนไส้!$C:$C,'รับ-จ่าย ประจำวัน'!$B534,กวนไส้!AG:AG)+SUMIF(ผลิต1!$C:$C,'รับ-จ่าย ประจำวัน'!$B534,ผลิต1!AG:AG)+SUMIF(ผลิต2!$C:$C,'รับ-จ่าย ประจำวัน'!$B534,ผลิต2!AG:AG)+SUMIF(เส้นแต่งหน้าขนมเค้ก!$C:$C,'รับ-จ่าย ประจำวัน'!$B534,เส้นแต่งหน้าขนมเค้ก!AG:AG)+SUMIF(แพ็ค!$C:$C,'รับ-จ่าย ประจำวัน'!$B534,แพ็ค!AG:AG)+SUMIF(ธุรการ!$C:$C,'รับ-จ่าย ประจำวัน'!$B534,ธุรการ!AG:AG)+SUMIF(เส้นแต่งหน้าขนมปัง!$C:$C,'รับ-จ่าย ประจำวัน'!$B534,เส้นแต่งหน้าขนมปัง!AG:AG)+SUMIF('วางแผนBC,CJ'!$C:$C,'รับ-จ่าย ประจำวัน'!$B534,'วางแผนBC,CJ'!AG:AG)+SUMIF(RD!$C:$C,'รับ-จ่าย ประจำวัน'!$B534,RD!AG:AG)+SUMIF('FG,ออนไล,คัดแยก'!$C:$C,'รับ-จ่าย ประจำวัน'!$B534,'FG,ออนไล,คัดแยก'!AG:AG)</f>
        <v>0</v>
      </c>
      <c r="BO534" s="16">
        <f>SUMIF(เตรียมส่วนผสม!$C:$C,'รับ-จ่าย ประจำวัน'!$B534,เตรียมส่วนผสม!AH:AH)+SUMIF(กวนไส้!$C:$C,'รับ-จ่าย ประจำวัน'!$B534,กวนไส้!AH:AH)+SUMIF(ผลิต1!$C:$C,'รับ-จ่าย ประจำวัน'!$B534,ผลิต1!AH:AH)+SUMIF(ผลิต2!$C:$C,'รับ-จ่าย ประจำวัน'!$B534,ผลิต2!AH:AH)+SUMIF(เส้นแต่งหน้าขนมเค้ก!$C:$C,'รับ-จ่าย ประจำวัน'!$B534,เส้นแต่งหน้าขนมเค้ก!AH:AH)+SUMIF(แพ็ค!$C:$C,'รับ-จ่าย ประจำวัน'!$B534,แพ็ค!AH:AH)+SUMIF(ธุรการ!$C:$C,'รับ-จ่าย ประจำวัน'!$B534,ธุรการ!AH:AH)+SUMIF(เส้นแต่งหน้าขนมปัง!$C:$C,'รับ-จ่าย ประจำวัน'!$B534,เส้นแต่งหน้าขนมปัง!AH:AH)+SUMIF('วางแผนBC,CJ'!$C:$C,'รับ-จ่าย ประจำวัน'!$B534,'วางแผนBC,CJ'!AH:AH)+SUMIF(RD!$C:$C,'รับ-จ่าย ประจำวัน'!$B534,RD!AH:AH)+SUMIF('FG,ออนไล,คัดแยก'!$C:$C,'รับ-จ่าย ประจำวัน'!$B534,'FG,ออนไล,คัดแยก'!AH:AH)</f>
        <v>0</v>
      </c>
      <c r="BP534" s="16">
        <f>SUMIF(เตรียมส่วนผสม!$C:$C,'รับ-จ่าย ประจำวัน'!$B534,เตรียมส่วนผสม!AI:AI)+SUMIF(กวนไส้!$C:$C,'รับ-จ่าย ประจำวัน'!$B534,กวนไส้!AI:AI)+SUMIF(ผลิต1!$C:$C,'รับ-จ่าย ประจำวัน'!$B534,ผลิต1!AI:AI)+SUMIF(ผลิต2!$C:$C,'รับ-จ่าย ประจำวัน'!$B534,ผลิต2!AI:AI)+SUMIF(เส้นแต่งหน้าขนมเค้ก!$C:$C,'รับ-จ่าย ประจำวัน'!$B534,เส้นแต่งหน้าขนมเค้ก!AI:AI)+SUMIF(แพ็ค!$C:$C,'รับ-จ่าย ประจำวัน'!$B534,แพ็ค!AI:AI)+SUMIF(ธุรการ!$C:$C,'รับ-จ่าย ประจำวัน'!$B534,ธุรการ!AI:AI)+SUMIF(เส้นแต่งหน้าขนมปัง!$C:$C,'รับ-จ่าย ประจำวัน'!$B534,เส้นแต่งหน้าขนมปัง!AI:AI)+SUMIF('วางแผนBC,CJ'!$C:$C,'รับ-จ่าย ประจำวัน'!$B534,'วางแผนBC,CJ'!AI:AI)+SUMIF(RD!$C:$C,'รับ-จ่าย ประจำวัน'!$B534,RD!AI:AI)+SUMIF('FG,ออนไล,คัดแยก'!$C:$C,'รับ-จ่าย ประจำวัน'!$B534,'FG,ออนไล,คัดแยก'!AI:AI)</f>
        <v>0</v>
      </c>
      <c r="BQ534" s="16">
        <f>SUMIF(เตรียมส่วนผสม!$C:$C,'รับ-จ่าย ประจำวัน'!$B534,เตรียมส่วนผสม!AJ:AJ)+SUMIF(กวนไส้!$C:$C,'รับ-จ่าย ประจำวัน'!$B534,กวนไส้!AJ:AJ)+SUMIF(ผลิต1!$C:$C,'รับ-จ่าย ประจำวัน'!$B534,ผลิต1!AJ:AJ)+SUMIF(ผลิต2!$C:$C,'รับ-จ่าย ประจำวัน'!$B534,ผลิต2!AJ:AJ)+SUMIF(เส้นแต่งหน้าขนมเค้ก!$C:$C,'รับ-จ่าย ประจำวัน'!$B534,เส้นแต่งหน้าขนมเค้ก!AJ:AJ)+SUMIF(แพ็ค!$C:$C,'รับ-จ่าย ประจำวัน'!$B534,แพ็ค!AJ:AJ)+SUMIF(ธุรการ!$C:$C,'รับ-จ่าย ประจำวัน'!$B534,ธุรการ!AJ:AJ)+SUMIF(เส้นแต่งหน้าขนมปัง!$C:$C,'รับ-จ่าย ประจำวัน'!$B534,เส้นแต่งหน้าขนมปัง!AJ:AJ)+SUMIF('วางแผนBC,CJ'!$C:$C,'รับ-จ่าย ประจำวัน'!$B534,'วางแผนBC,CJ'!AJ:AJ)+SUMIF(RD!$C:$C,'รับ-จ่าย ประจำวัน'!$B534,RD!AJ:AJ)+SUMIF('FG,ออนไล,คัดแยก'!$C:$C,'รับ-จ่าย ประจำวัน'!$B534,'FG,ออนไล,คัดแยก'!AJ:AJ)</f>
        <v>0</v>
      </c>
      <c r="BR534" s="16">
        <f>SUMIF(เตรียมส่วนผสม!$C:$C,'รับ-จ่าย ประจำวัน'!$B534,เตรียมส่วนผสม!AK:AK)+SUMIF(กวนไส้!$C:$C,'รับ-จ่าย ประจำวัน'!$B534,กวนไส้!AK:AK)+SUMIF(ผลิต1!$C:$C,'รับ-จ่าย ประจำวัน'!$B534,ผลิต1!AK:AK)+SUMIF(ผลิต2!$C:$C,'รับ-จ่าย ประจำวัน'!$B534,ผลิต2!AK:AK)+SUMIF(เส้นแต่งหน้าขนมเค้ก!$C:$C,'รับ-จ่าย ประจำวัน'!$B534,เส้นแต่งหน้าขนมเค้ก!AK:AK)+SUMIF(แพ็ค!$C:$C,'รับ-จ่าย ประจำวัน'!$B534,แพ็ค!AK:AK)+SUMIF(ธุรการ!$C:$C,'รับ-จ่าย ประจำวัน'!$B534,ธุรการ!AK:AK)+SUMIF(เส้นแต่งหน้าขนมปัง!$C:$C,'รับ-จ่าย ประจำวัน'!$B534,เส้นแต่งหน้าขนมปัง!AK:AK)+SUMIF('วางแผนBC,CJ'!$C:$C,'รับ-จ่าย ประจำวัน'!$B534,'วางแผนBC,CJ'!AK:AK)+SUMIF(RD!$C:$C,'รับ-จ่าย ประจำวัน'!$B534,RD!AK:AK)+SUMIF('FG,ออนไล,คัดแยก'!$C:$C,'รับ-จ่าย ประจำวัน'!$B534,'FG,ออนไล,คัดแยก'!AK:AK)</f>
        <v>0</v>
      </c>
      <c r="BS534" s="16">
        <f>SUMIF(เตรียมส่วนผสม!$C:$C,'รับ-จ่าย ประจำวัน'!$B534,เตรียมส่วนผสม!AL:AL)+SUMIF(กวนไส้!$C:$C,'รับ-จ่าย ประจำวัน'!$B534,กวนไส้!AL:AL)+SUMIF(ผลิต1!$C:$C,'รับ-จ่าย ประจำวัน'!$B534,ผลิต1!AL:AL)+SUMIF(ผลิต2!$C:$C,'รับ-จ่าย ประจำวัน'!$B534,ผลิต2!AL:AL)+SUMIF(เส้นแต่งหน้าขนมเค้ก!$C:$C,'รับ-จ่าย ประจำวัน'!$B534,เส้นแต่งหน้าขนมเค้ก!AL:AL)+SUMIF(แพ็ค!$C:$C,'รับ-จ่าย ประจำวัน'!$B534,แพ็ค!AL:AL)+SUMIF(ธุรการ!$C:$C,'รับ-จ่าย ประจำวัน'!$B534,ธุรการ!AL:AL)+SUMIF(เส้นแต่งหน้าขนมปัง!$C:$C,'รับ-จ่าย ประจำวัน'!$B534,เส้นแต่งหน้าขนมปัง!AL:AL)+SUMIF('วางแผนBC,CJ'!$C:$C,'รับ-จ่าย ประจำวัน'!$B534,'วางแผนBC,CJ'!AL:AL)+SUMIF(RD!$C:$C,'รับ-จ่าย ประจำวัน'!$B534,RD!AL:AL)+SUMIF('FG,ออนไล,คัดแยก'!$C:$C,'รับ-จ่าย ประจำวัน'!$B534,'FG,ออนไล,คัดแยก'!AL:AL)</f>
        <v>0</v>
      </c>
      <c r="BT534" s="18">
        <f t="shared" si="115"/>
        <v>0</v>
      </c>
      <c r="BU534" s="116"/>
      <c r="BV534" s="146">
        <f t="shared" si="116"/>
        <v>27000</v>
      </c>
      <c r="BW534" s="183">
        <v>30</v>
      </c>
      <c r="BX534" s="172">
        <f t="shared" si="114"/>
        <v>0</v>
      </c>
      <c r="BY534" s="188" t="e">
        <f t="shared" si="112"/>
        <v>#DIV/0!</v>
      </c>
      <c r="BZ534" s="180" t="e">
        <f t="shared" ca="1" si="117"/>
        <v>#DIV/0!</v>
      </c>
      <c r="CA534" s="152"/>
      <c r="CB534" s="145"/>
      <c r="CC534" s="93"/>
      <c r="CD534" s="93"/>
      <c r="CE534" s="93"/>
      <c r="CF534" s="93"/>
      <c r="CG534" s="93"/>
      <c r="CH534" s="93"/>
      <c r="CI534" s="93"/>
      <c r="CJ534" s="97"/>
      <c r="CK534" s="9">
        <f t="shared" si="113"/>
        <v>27000</v>
      </c>
    </row>
    <row r="535" spans="1:89" hidden="1" x14ac:dyDescent="0.5">
      <c r="A535" s="149"/>
      <c r="B535" s="34">
        <v>1023401106</v>
      </c>
      <c r="C535" s="33" t="s">
        <v>1945</v>
      </c>
      <c r="D535" s="141" t="s">
        <v>91</v>
      </c>
      <c r="E535" s="25"/>
      <c r="F535" s="132"/>
      <c r="G535" s="25"/>
      <c r="H535" s="12">
        <v>0</v>
      </c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11"/>
      <c r="AF535" s="11"/>
      <c r="AG535" s="11"/>
      <c r="AH535" s="11"/>
      <c r="AI535" s="25"/>
      <c r="AJ535" s="25"/>
      <c r="AK535" s="25"/>
      <c r="AL535" s="25"/>
      <c r="AM535" s="25"/>
      <c r="AN535" s="15">
        <f t="shared" si="118"/>
        <v>0</v>
      </c>
      <c r="AO535" s="16">
        <f>SUMIF(เตรียมส่วนผสม!$C:$C,'รับ-จ่าย ประจำวัน'!$B535,เตรียมส่วนผสม!H:H)+SUMIF(กวนไส้!$C:$C,'รับ-จ่าย ประจำวัน'!$B535,กวนไส้!H:H)+SUMIF(ผลิต1!$C:$C,'รับ-จ่าย ประจำวัน'!$B535,ผลิต1!H:H)+SUMIF(ผลิต2!$C:$C,'รับ-จ่าย ประจำวัน'!$B535,ผลิต2!H:H)+SUMIF(เส้นแต่งหน้าขนมเค้ก!$C:$C,'รับ-จ่าย ประจำวัน'!$B535,เส้นแต่งหน้าขนมเค้ก!H:H)+SUMIF(แพ็ค!$C:$C,'รับ-จ่าย ประจำวัน'!$B535,แพ็ค!H:H)+SUMIF(ธุรการ!$C:$C,'รับ-จ่าย ประจำวัน'!$B535,ธุรการ!H:H)+SUMIF(เส้นแต่งหน้าขนมปัง!$C:$C,'รับ-จ่าย ประจำวัน'!$B535,เส้นแต่งหน้าขนมปัง!H:H)+SUMIF('วางแผนBC,CJ'!$C:$C,'รับ-จ่าย ประจำวัน'!$B535,'วางแผนBC,CJ'!H:H)+SUMIF(RD!$C:$C,'รับ-จ่าย ประจำวัน'!$B535,RD!H:H)+SUMIF('FG,ออนไล,คัดแยก'!$C:$C,'รับ-จ่าย ประจำวัน'!$B535,'FG,ออนไล,คัดแยก'!H:H)</f>
        <v>0</v>
      </c>
      <c r="AP535" s="16">
        <f>SUMIF(เตรียมส่วนผสม!$C:$C,'รับ-จ่าย ประจำวัน'!$B535,เตรียมส่วนผสม!I:I)+SUMIF(กวนไส้!$C:$C,'รับ-จ่าย ประจำวัน'!$B535,กวนไส้!I:I)+SUMIF(ผลิต1!$C:$C,'รับ-จ่าย ประจำวัน'!$B535,ผลิต1!I:I)+SUMIF(ผลิต2!$C:$C,'รับ-จ่าย ประจำวัน'!$B535,ผลิต2!I:I)+SUMIF(เส้นแต่งหน้าขนมเค้ก!$C:$C,'รับ-จ่าย ประจำวัน'!$B535,เส้นแต่งหน้าขนมเค้ก!I:I)+SUMIF(แพ็ค!$C:$C,'รับ-จ่าย ประจำวัน'!$B535,แพ็ค!I:I)+SUMIF(ธุรการ!$C:$C,'รับ-จ่าย ประจำวัน'!$B535,ธุรการ!I:I)+SUMIF(เส้นแต่งหน้าขนมปัง!$C:$C,'รับ-จ่าย ประจำวัน'!$B535,เส้นแต่งหน้าขนมปัง!I:I)+SUMIF('วางแผนBC,CJ'!$C:$C,'รับ-จ่าย ประจำวัน'!$B535,'วางแผนBC,CJ'!I:I)+SUMIF(RD!$C:$C,'รับ-จ่าย ประจำวัน'!$B535,RD!I:I)+SUMIF('FG,ออนไล,คัดแยก'!$C:$C,'รับ-จ่าย ประจำวัน'!$B535,'FG,ออนไล,คัดแยก'!I:I)</f>
        <v>0</v>
      </c>
      <c r="AQ535" s="16">
        <f>SUMIF(เตรียมส่วนผสม!$C:$C,'รับ-จ่าย ประจำวัน'!$B535,เตรียมส่วนผสม!J:J)+SUMIF(กวนไส้!$C:$C,'รับ-จ่าย ประจำวัน'!$B535,กวนไส้!J:J)+SUMIF(ผลิต1!$C:$C,'รับ-จ่าย ประจำวัน'!$B535,ผลิต1!J:J)+SUMIF(ผลิต2!$C:$C,'รับ-จ่าย ประจำวัน'!$B535,ผลิต2!J:J)+SUMIF(เส้นแต่งหน้าขนมเค้ก!$C:$C,'รับ-จ่าย ประจำวัน'!$B535,เส้นแต่งหน้าขนมเค้ก!J:J)+SUMIF(แพ็ค!$C:$C,'รับ-จ่าย ประจำวัน'!$B535,แพ็ค!J:J)+SUMIF(ธุรการ!$C:$C,'รับ-จ่าย ประจำวัน'!$B535,ธุรการ!J:J)+SUMIF(เส้นแต่งหน้าขนมปัง!$C:$C,'รับ-จ่าย ประจำวัน'!$B535,เส้นแต่งหน้าขนมปัง!J:J)+SUMIF('วางแผนBC,CJ'!$C:$C,'รับ-จ่าย ประจำวัน'!$B535,'วางแผนBC,CJ'!J:J)+SUMIF(RD!$C:$C,'รับ-จ่าย ประจำวัน'!$B535,RD!J:J)+SUMIF('FG,ออนไล,คัดแยก'!$C:$C,'รับ-จ่าย ประจำวัน'!$B535,'FG,ออนไล,คัดแยก'!J:J)</f>
        <v>0</v>
      </c>
      <c r="AR535" s="16">
        <f>SUMIF(เตรียมส่วนผสม!$C:$C,'รับ-จ่าย ประจำวัน'!$B535,เตรียมส่วนผสม!K:K)+SUMIF(กวนไส้!$C:$C,'รับ-จ่าย ประจำวัน'!$B535,กวนไส้!K:K)+SUMIF(ผลิต1!$C:$C,'รับ-จ่าย ประจำวัน'!$B535,ผลิต1!K:K)+SUMIF(ผลิต2!$C:$C,'รับ-จ่าย ประจำวัน'!$B535,ผลิต2!K:K)+SUMIF(เส้นแต่งหน้าขนมเค้ก!$C:$C,'รับ-จ่าย ประจำวัน'!$B535,เส้นแต่งหน้าขนมเค้ก!K:K)+SUMIF(แพ็ค!$C:$C,'รับ-จ่าย ประจำวัน'!$B535,แพ็ค!K:K)+SUMIF(ธุรการ!$C:$C,'รับ-จ่าย ประจำวัน'!$B535,ธุรการ!K:K)+SUMIF(เส้นแต่งหน้าขนมปัง!$C:$C,'รับ-จ่าย ประจำวัน'!$B535,เส้นแต่งหน้าขนมปัง!K:K)+SUMIF('วางแผนBC,CJ'!$C:$C,'รับ-จ่าย ประจำวัน'!$B535,'วางแผนBC,CJ'!K:K)+SUMIF(RD!$C:$C,'รับ-จ่าย ประจำวัน'!$B535,RD!K:K)+SUMIF('FG,ออนไล,คัดแยก'!$C:$C,'รับ-จ่าย ประจำวัน'!$B535,'FG,ออนไล,คัดแยก'!K:K)</f>
        <v>0</v>
      </c>
      <c r="AS535" s="16">
        <f>SUMIF(เตรียมส่วนผสม!$C:$C,'รับ-จ่าย ประจำวัน'!$B535,เตรียมส่วนผสม!L:L)+SUMIF(กวนไส้!$C:$C,'รับ-จ่าย ประจำวัน'!$B535,กวนไส้!L:L)+SUMIF(ผลิต1!$C:$C,'รับ-จ่าย ประจำวัน'!$B535,ผลิต1!L:L)+SUMIF(ผลิต2!$C:$C,'รับ-จ่าย ประจำวัน'!$B535,ผลิต2!L:L)+SUMIF(เส้นแต่งหน้าขนมเค้ก!$C:$C,'รับ-จ่าย ประจำวัน'!$B535,เส้นแต่งหน้าขนมเค้ก!L:L)+SUMIF(แพ็ค!$C:$C,'รับ-จ่าย ประจำวัน'!$B535,แพ็ค!L:L)+SUMIF(ธุรการ!$C:$C,'รับ-จ่าย ประจำวัน'!$B535,ธุรการ!L:L)+SUMIF(เส้นแต่งหน้าขนมปัง!$C:$C,'รับ-จ่าย ประจำวัน'!$B535,เส้นแต่งหน้าขนมปัง!L:L)+SUMIF('วางแผนBC,CJ'!$C:$C,'รับ-จ่าย ประจำวัน'!$B535,'วางแผนBC,CJ'!L:L)+SUMIF(RD!$C:$C,'รับ-จ่าย ประจำวัน'!$B535,RD!L:L)+SUMIF('FG,ออนไล,คัดแยก'!$C:$C,'รับ-จ่าย ประจำวัน'!$B535,'FG,ออนไล,คัดแยก'!L:L)</f>
        <v>0</v>
      </c>
      <c r="AT535" s="16">
        <f>SUMIF(เตรียมส่วนผสม!$C:$C,'รับ-จ่าย ประจำวัน'!$B535,เตรียมส่วนผสม!M:M)+SUMIF(กวนไส้!$C:$C,'รับ-จ่าย ประจำวัน'!$B535,กวนไส้!M:M)+SUMIF(ผลิต1!$C:$C,'รับ-จ่าย ประจำวัน'!$B535,ผลิต1!M:M)+SUMIF(ผลิต2!$C:$C,'รับ-จ่าย ประจำวัน'!$B535,ผลิต2!M:M)+SUMIF(เส้นแต่งหน้าขนมเค้ก!$C:$C,'รับ-จ่าย ประจำวัน'!$B535,เส้นแต่งหน้าขนมเค้ก!M:M)+SUMIF(แพ็ค!$C:$C,'รับ-จ่าย ประจำวัน'!$B535,แพ็ค!M:M)+SUMIF(ธุรการ!$C:$C,'รับ-จ่าย ประจำวัน'!$B535,ธุรการ!M:M)+SUMIF(เส้นแต่งหน้าขนมปัง!$C:$C,'รับ-จ่าย ประจำวัน'!$B535,เส้นแต่งหน้าขนมปัง!M:M)+SUMIF('วางแผนBC,CJ'!$C:$C,'รับ-จ่าย ประจำวัน'!$B535,'วางแผนBC,CJ'!M:M)+SUMIF(RD!$C:$C,'รับ-จ่าย ประจำวัน'!$B535,RD!M:M)+SUMIF('FG,ออนไล,คัดแยก'!$C:$C,'รับ-จ่าย ประจำวัน'!$B535,'FG,ออนไล,คัดแยก'!M:M)</f>
        <v>0</v>
      </c>
      <c r="AU535" s="16">
        <f>SUMIF(เตรียมส่วนผสม!$C:$C,'รับ-จ่าย ประจำวัน'!$B535,เตรียมส่วนผสม!N:N)+SUMIF(กวนไส้!$C:$C,'รับ-จ่าย ประจำวัน'!$B535,กวนไส้!N:N)+SUMIF(ผลิต1!$C:$C,'รับ-จ่าย ประจำวัน'!$B535,ผลิต1!N:N)+SUMIF(ผลิต2!$C:$C,'รับ-จ่าย ประจำวัน'!$B535,ผลิต2!N:N)+SUMIF(เส้นแต่งหน้าขนมเค้ก!$C:$C,'รับ-จ่าย ประจำวัน'!$B535,เส้นแต่งหน้าขนมเค้ก!N:N)+SUMIF(แพ็ค!$C:$C,'รับ-จ่าย ประจำวัน'!$B535,แพ็ค!N:N)+SUMIF(ธุรการ!$C:$C,'รับ-จ่าย ประจำวัน'!$B535,ธุรการ!N:N)+SUMIF(เส้นแต่งหน้าขนมปัง!$C:$C,'รับ-จ่าย ประจำวัน'!$B535,เส้นแต่งหน้าขนมปัง!N:N)+SUMIF('วางแผนBC,CJ'!$C:$C,'รับ-จ่าย ประจำวัน'!$B535,'วางแผนBC,CJ'!N:N)+SUMIF(RD!$C:$C,'รับ-จ่าย ประจำวัน'!$B535,RD!N:N)+SUMIF('FG,ออนไล,คัดแยก'!$C:$C,'รับ-จ่าย ประจำวัน'!$B535,'FG,ออนไล,คัดแยก'!N:N)</f>
        <v>0</v>
      </c>
      <c r="AV535" s="16">
        <f>SUMIF(เตรียมส่วนผสม!$C:$C,'รับ-จ่าย ประจำวัน'!$B535,เตรียมส่วนผสม!O:O)+SUMIF(กวนไส้!$C:$C,'รับ-จ่าย ประจำวัน'!$B535,กวนไส้!O:O)+SUMIF(ผลิต1!$C:$C,'รับ-จ่าย ประจำวัน'!$B535,ผลิต1!O:O)+SUMIF(ผลิต2!$C:$C,'รับ-จ่าย ประจำวัน'!$B535,ผลิต2!O:O)+SUMIF(เส้นแต่งหน้าขนมเค้ก!$C:$C,'รับ-จ่าย ประจำวัน'!$B535,เส้นแต่งหน้าขนมเค้ก!O:O)+SUMIF(แพ็ค!$C:$C,'รับ-จ่าย ประจำวัน'!$B535,แพ็ค!O:O)+SUMIF(ธุรการ!$C:$C,'รับ-จ่าย ประจำวัน'!$B535,ธุรการ!O:O)+SUMIF(เส้นแต่งหน้าขนมปัง!$C:$C,'รับ-จ่าย ประจำวัน'!$B535,เส้นแต่งหน้าขนมปัง!O:O)+SUMIF('วางแผนBC,CJ'!$C:$C,'รับ-จ่าย ประจำวัน'!$B535,'วางแผนBC,CJ'!O:O)+SUMIF(RD!$C:$C,'รับ-จ่าย ประจำวัน'!$B535,RD!O:O)+SUMIF('FG,ออนไล,คัดแยก'!$C:$C,'รับ-จ่าย ประจำวัน'!$B535,'FG,ออนไล,คัดแยก'!O:O)</f>
        <v>0</v>
      </c>
      <c r="AW535" s="16">
        <f>SUMIF(เตรียมส่วนผสม!$C:$C,'รับ-จ่าย ประจำวัน'!$B535,เตรียมส่วนผสม!P:P)+SUMIF(กวนไส้!$C:$C,'รับ-จ่าย ประจำวัน'!$B535,กวนไส้!P:P)+SUMIF(ผลิต1!$C:$C,'รับ-จ่าย ประจำวัน'!$B535,ผลิต1!P:P)+SUMIF(ผลิต2!$C:$C,'รับ-จ่าย ประจำวัน'!$B535,ผลิต2!P:P)+SUMIF(เส้นแต่งหน้าขนมเค้ก!$C:$C,'รับ-จ่าย ประจำวัน'!$B535,เส้นแต่งหน้าขนมเค้ก!P:P)+SUMIF(แพ็ค!$C:$C,'รับ-จ่าย ประจำวัน'!$B535,แพ็ค!P:P)+SUMIF(ธุรการ!$C:$C,'รับ-จ่าย ประจำวัน'!$B535,ธุรการ!P:P)+SUMIF(เส้นแต่งหน้าขนมปัง!$C:$C,'รับ-จ่าย ประจำวัน'!$B535,เส้นแต่งหน้าขนมปัง!P:P)+SUMIF('วางแผนBC,CJ'!$C:$C,'รับ-จ่าย ประจำวัน'!$B535,'วางแผนBC,CJ'!P:P)+SUMIF(RD!$C:$C,'รับ-จ่าย ประจำวัน'!$B535,RD!P:P)+SUMIF('FG,ออนไล,คัดแยก'!$C:$C,'รับ-จ่าย ประจำวัน'!$B535,'FG,ออนไล,คัดแยก'!P:P)</f>
        <v>0</v>
      </c>
      <c r="AX535" s="16">
        <f>SUMIF(เตรียมส่วนผสม!$C:$C,'รับ-จ่าย ประจำวัน'!$B535,เตรียมส่วนผสม!Q:Q)+SUMIF(กวนไส้!$C:$C,'รับ-จ่าย ประจำวัน'!$B535,กวนไส้!Q:Q)+SUMIF(ผลิต1!$C:$C,'รับ-จ่าย ประจำวัน'!$B535,ผลิต1!Q:Q)+SUMIF(ผลิต2!$C:$C,'รับ-จ่าย ประจำวัน'!$B535,ผลิต2!Q:Q)+SUMIF(เส้นแต่งหน้าขนมเค้ก!$C:$C,'รับ-จ่าย ประจำวัน'!$B535,เส้นแต่งหน้าขนมเค้ก!Q:Q)+SUMIF(แพ็ค!$C:$C,'รับ-จ่าย ประจำวัน'!$B535,แพ็ค!Q:Q)+SUMIF(ธุรการ!$C:$C,'รับ-จ่าย ประจำวัน'!$B535,ธุรการ!Q:Q)+SUMIF(เส้นแต่งหน้าขนมปัง!$C:$C,'รับ-จ่าย ประจำวัน'!$B535,เส้นแต่งหน้าขนมปัง!Q:Q)+SUMIF('วางแผนBC,CJ'!$C:$C,'รับ-จ่าย ประจำวัน'!$B535,'วางแผนBC,CJ'!Q:Q)+SUMIF(RD!$C:$C,'รับ-จ่าย ประจำวัน'!$B535,RD!Q:Q)+SUMIF('FG,ออนไล,คัดแยก'!$C:$C,'รับ-จ่าย ประจำวัน'!$B535,'FG,ออนไล,คัดแยก'!Q:Q)</f>
        <v>0</v>
      </c>
      <c r="AY535" s="16">
        <f>SUMIF(เตรียมส่วนผสม!$C:$C,'รับ-จ่าย ประจำวัน'!$B535,เตรียมส่วนผสม!R:R)+SUMIF(กวนไส้!$C:$C,'รับ-จ่าย ประจำวัน'!$B535,กวนไส้!R:R)+SUMIF(ผลิต1!$C:$C,'รับ-จ่าย ประจำวัน'!$B535,ผลิต1!R:R)+SUMIF(ผลิต2!$C:$C,'รับ-จ่าย ประจำวัน'!$B535,ผลิต2!R:R)+SUMIF(เส้นแต่งหน้าขนมเค้ก!$C:$C,'รับ-จ่าย ประจำวัน'!$B535,เส้นแต่งหน้าขนมเค้ก!R:R)+SUMIF(แพ็ค!$C:$C,'รับ-จ่าย ประจำวัน'!$B535,แพ็ค!R:R)+SUMIF(ธุรการ!$C:$C,'รับ-จ่าย ประจำวัน'!$B535,ธุรการ!R:R)+SUMIF(เส้นแต่งหน้าขนมปัง!$C:$C,'รับ-จ่าย ประจำวัน'!$B535,เส้นแต่งหน้าขนมปัง!R:R)+SUMIF('วางแผนBC,CJ'!$C:$C,'รับ-จ่าย ประจำวัน'!$B535,'วางแผนBC,CJ'!R:R)+SUMIF(RD!$C:$C,'รับ-จ่าย ประจำวัน'!$B535,RD!R:R)+SUMIF('FG,ออนไล,คัดแยก'!$C:$C,'รับ-จ่าย ประจำวัน'!$B535,'FG,ออนไล,คัดแยก'!R:R)</f>
        <v>0</v>
      </c>
      <c r="AZ535" s="16">
        <f>SUMIF(เตรียมส่วนผสม!$C:$C,'รับ-จ่าย ประจำวัน'!$B535,เตรียมส่วนผสม!S:S)+SUMIF(กวนไส้!$C:$C,'รับ-จ่าย ประจำวัน'!$B535,กวนไส้!S:S)+SUMIF(ผลิต1!$C:$C,'รับ-จ่าย ประจำวัน'!$B535,ผลิต1!S:S)+SUMIF(ผลิต2!$C:$C,'รับ-จ่าย ประจำวัน'!$B535,ผลิต2!S:S)+SUMIF(เส้นแต่งหน้าขนมเค้ก!$C:$C,'รับ-จ่าย ประจำวัน'!$B535,เส้นแต่งหน้าขนมเค้ก!S:S)+SUMIF(แพ็ค!$C:$C,'รับ-จ่าย ประจำวัน'!$B535,แพ็ค!S:S)+SUMIF(ธุรการ!$C:$C,'รับ-จ่าย ประจำวัน'!$B535,ธุรการ!S:S)+SUMIF(เส้นแต่งหน้าขนมปัง!$C:$C,'รับ-จ่าย ประจำวัน'!$B535,เส้นแต่งหน้าขนมปัง!S:S)+SUMIF('วางแผนBC,CJ'!$C:$C,'รับ-จ่าย ประจำวัน'!$B535,'วางแผนBC,CJ'!S:S)+SUMIF(RD!$C:$C,'รับ-จ่าย ประจำวัน'!$B535,RD!S:S)+SUMIF('FG,ออนไล,คัดแยก'!$C:$C,'รับ-จ่าย ประจำวัน'!$B535,'FG,ออนไล,คัดแยก'!S:S)</f>
        <v>0</v>
      </c>
      <c r="BA535" s="16">
        <f>SUMIF(เตรียมส่วนผสม!$C:$C,'รับ-จ่าย ประจำวัน'!$B535,เตรียมส่วนผสม!T:T)+SUMIF(กวนไส้!$C:$C,'รับ-จ่าย ประจำวัน'!$B535,กวนไส้!T:T)+SUMIF(ผลิต1!$C:$C,'รับ-จ่าย ประจำวัน'!$B535,ผลิต1!T:T)+SUMIF(ผลิต2!$C:$C,'รับ-จ่าย ประจำวัน'!$B535,ผลิต2!T:T)+SUMIF(เส้นแต่งหน้าขนมเค้ก!$C:$C,'รับ-จ่าย ประจำวัน'!$B535,เส้นแต่งหน้าขนมเค้ก!T:T)+SUMIF(แพ็ค!$C:$C,'รับ-จ่าย ประจำวัน'!$B535,แพ็ค!T:T)+SUMIF(ธุรการ!$C:$C,'รับ-จ่าย ประจำวัน'!$B535,ธุรการ!T:T)+SUMIF(เส้นแต่งหน้าขนมปัง!$C:$C,'รับ-จ่าย ประจำวัน'!$B535,เส้นแต่งหน้าขนมปัง!T:T)+SUMIF('วางแผนBC,CJ'!$C:$C,'รับ-จ่าย ประจำวัน'!$B535,'วางแผนBC,CJ'!T:T)+SUMIF(RD!$C:$C,'รับ-จ่าย ประจำวัน'!$B535,RD!T:T)+SUMIF('FG,ออนไล,คัดแยก'!$C:$C,'รับ-จ่าย ประจำวัน'!$B535,'FG,ออนไล,คัดแยก'!T:T)</f>
        <v>0</v>
      </c>
      <c r="BB535" s="16">
        <f>SUMIF(เตรียมส่วนผสม!$C:$C,'รับ-จ่าย ประจำวัน'!$B535,เตรียมส่วนผสม!U:U)+SUMIF(กวนไส้!$C:$C,'รับ-จ่าย ประจำวัน'!$B535,กวนไส้!U:U)+SUMIF(ผลิต1!$C:$C,'รับ-จ่าย ประจำวัน'!$B535,ผลิต1!U:U)+SUMIF(ผลิต2!$C:$C,'รับ-จ่าย ประจำวัน'!$B535,ผลิต2!U:U)+SUMIF(เส้นแต่งหน้าขนมเค้ก!$C:$C,'รับ-จ่าย ประจำวัน'!$B535,เส้นแต่งหน้าขนมเค้ก!U:U)+SUMIF(แพ็ค!$C:$C,'รับ-จ่าย ประจำวัน'!$B535,แพ็ค!U:U)+SUMIF(ธุรการ!$C:$C,'รับ-จ่าย ประจำวัน'!$B535,ธุรการ!U:U)+SUMIF(เส้นแต่งหน้าขนมปัง!$C:$C,'รับ-จ่าย ประจำวัน'!$B535,เส้นแต่งหน้าขนมปัง!U:U)+SUMIF('วางแผนBC,CJ'!$C:$C,'รับ-จ่าย ประจำวัน'!$B535,'วางแผนBC,CJ'!U:U)+SUMIF(RD!$C:$C,'รับ-จ่าย ประจำวัน'!$B535,RD!U:U)+SUMIF('FG,ออนไล,คัดแยก'!$C:$C,'รับ-จ่าย ประจำวัน'!$B535,'FG,ออนไล,คัดแยก'!U:U)</f>
        <v>0</v>
      </c>
      <c r="BC535" s="16">
        <f>SUMIF(เตรียมส่วนผสม!$C:$C,'รับ-จ่าย ประจำวัน'!$B535,เตรียมส่วนผสม!V:V)+SUMIF(กวนไส้!$C:$C,'รับ-จ่าย ประจำวัน'!$B535,กวนไส้!V:V)+SUMIF(ผลิต1!$C:$C,'รับ-จ่าย ประจำวัน'!$B535,ผลิต1!V:V)+SUMIF(ผลิต2!$C:$C,'รับ-จ่าย ประจำวัน'!$B535,ผลิต2!V:V)+SUMIF(เส้นแต่งหน้าขนมเค้ก!$C:$C,'รับ-จ่าย ประจำวัน'!$B535,เส้นแต่งหน้าขนมเค้ก!V:V)+SUMIF(แพ็ค!$C:$C,'รับ-จ่าย ประจำวัน'!$B535,แพ็ค!V:V)+SUMIF(ธุรการ!$C:$C,'รับ-จ่าย ประจำวัน'!$B535,ธุรการ!V:V)+SUMIF(เส้นแต่งหน้าขนมปัง!$C:$C,'รับ-จ่าย ประจำวัน'!$B535,เส้นแต่งหน้าขนมปัง!V:V)+SUMIF('วางแผนBC,CJ'!$C:$C,'รับ-จ่าย ประจำวัน'!$B535,'วางแผนBC,CJ'!V:V)+SUMIF(RD!$C:$C,'รับ-จ่าย ประจำวัน'!$B535,RD!V:V)+SUMIF('FG,ออนไล,คัดแยก'!$C:$C,'รับ-จ่าย ประจำวัน'!$B535,'FG,ออนไล,คัดแยก'!V:V)</f>
        <v>0</v>
      </c>
      <c r="BD535" s="16">
        <f>SUMIF(เตรียมส่วนผสม!$C:$C,'รับ-จ่าย ประจำวัน'!$B535,เตรียมส่วนผสม!W:W)+SUMIF(กวนไส้!$C:$C,'รับ-จ่าย ประจำวัน'!$B535,กวนไส้!W:W)+SUMIF(ผลิต1!$C:$C,'รับ-จ่าย ประจำวัน'!$B535,ผลิต1!W:W)+SUMIF(ผลิต2!$C:$C,'รับ-จ่าย ประจำวัน'!$B535,ผลิต2!W:W)+SUMIF(เส้นแต่งหน้าขนมเค้ก!$C:$C,'รับ-จ่าย ประจำวัน'!$B535,เส้นแต่งหน้าขนมเค้ก!W:W)+SUMIF(แพ็ค!$C:$C,'รับ-จ่าย ประจำวัน'!$B535,แพ็ค!W:W)+SUMIF(ธุรการ!$C:$C,'รับ-จ่าย ประจำวัน'!$B535,ธุรการ!W:W)+SUMIF(เส้นแต่งหน้าขนมปัง!$C:$C,'รับ-จ่าย ประจำวัน'!$B535,เส้นแต่งหน้าขนมปัง!W:W)+SUMIF('วางแผนBC,CJ'!$C:$C,'รับ-จ่าย ประจำวัน'!$B535,'วางแผนBC,CJ'!W:W)+SUMIF(RD!$C:$C,'รับ-จ่าย ประจำวัน'!$B535,RD!W:W)+SUMIF('FG,ออนไล,คัดแยก'!$C:$C,'รับ-จ่าย ประจำวัน'!$B535,'FG,ออนไล,คัดแยก'!W:W)</f>
        <v>0</v>
      </c>
      <c r="BE535" s="16">
        <f>SUMIF(เตรียมส่วนผสม!$C:$C,'รับ-จ่าย ประจำวัน'!$B535,เตรียมส่วนผสม!X:X)+SUMIF(กวนไส้!$C:$C,'รับ-จ่าย ประจำวัน'!$B535,กวนไส้!X:X)+SUMIF(ผลิต1!$C:$C,'รับ-จ่าย ประจำวัน'!$B535,ผลิต1!X:X)+SUMIF(ผลิต2!$C:$C,'รับ-จ่าย ประจำวัน'!$B535,ผลิต2!X:X)+SUMIF(เส้นแต่งหน้าขนมเค้ก!$C:$C,'รับ-จ่าย ประจำวัน'!$B535,เส้นแต่งหน้าขนมเค้ก!X:X)+SUMIF(แพ็ค!$C:$C,'รับ-จ่าย ประจำวัน'!$B535,แพ็ค!X:X)+SUMIF(ธุรการ!$C:$C,'รับ-จ่าย ประจำวัน'!$B535,ธุรการ!X:X)+SUMIF(เส้นแต่งหน้าขนมปัง!$C:$C,'รับ-จ่าย ประจำวัน'!$B535,เส้นแต่งหน้าขนมปัง!X:X)+SUMIF('วางแผนBC,CJ'!$C:$C,'รับ-จ่าย ประจำวัน'!$B535,'วางแผนBC,CJ'!X:X)+SUMIF(RD!$C:$C,'รับ-จ่าย ประจำวัน'!$B535,RD!X:X)+SUMIF('FG,ออนไล,คัดแยก'!$C:$C,'รับ-จ่าย ประจำวัน'!$B535,'FG,ออนไล,คัดแยก'!X:X)</f>
        <v>0</v>
      </c>
      <c r="BF535" s="16">
        <f>SUMIF(เตรียมส่วนผสม!$C:$C,'รับ-จ่าย ประจำวัน'!$B535,เตรียมส่วนผสม!Y:Y)+SUMIF(กวนไส้!$C:$C,'รับ-จ่าย ประจำวัน'!$B535,กวนไส้!Y:Y)+SUMIF(ผลิต1!$C:$C,'รับ-จ่าย ประจำวัน'!$B535,ผลิต1!Y:Y)+SUMIF(ผลิต2!$C:$C,'รับ-จ่าย ประจำวัน'!$B535,ผลิต2!Y:Y)+SUMIF(เส้นแต่งหน้าขนมเค้ก!$C:$C,'รับ-จ่าย ประจำวัน'!$B535,เส้นแต่งหน้าขนมเค้ก!Y:Y)+SUMIF(แพ็ค!$C:$C,'รับ-จ่าย ประจำวัน'!$B535,แพ็ค!Y:Y)+SUMIF(ธุรการ!$C:$C,'รับ-จ่าย ประจำวัน'!$B535,ธุรการ!Y:Y)+SUMIF(เส้นแต่งหน้าขนมปัง!$C:$C,'รับ-จ่าย ประจำวัน'!$B535,เส้นแต่งหน้าขนมปัง!Y:Y)+SUMIF('วางแผนBC,CJ'!$C:$C,'รับ-จ่าย ประจำวัน'!$B535,'วางแผนBC,CJ'!Y:Y)+SUMIF(RD!$C:$C,'รับ-จ่าย ประจำวัน'!$B535,RD!Y:Y)+SUMIF('FG,ออนไล,คัดแยก'!$C:$C,'รับ-จ่าย ประจำวัน'!$B535,'FG,ออนไล,คัดแยก'!Y:Y)</f>
        <v>0</v>
      </c>
      <c r="BG535" s="16">
        <f>SUMIF(เตรียมส่วนผสม!$C:$C,'รับ-จ่าย ประจำวัน'!$B535,เตรียมส่วนผสม!Z:Z)+SUMIF(กวนไส้!$C:$C,'รับ-จ่าย ประจำวัน'!$B535,กวนไส้!Z:Z)+SUMIF(ผลิต1!$C:$C,'รับ-จ่าย ประจำวัน'!$B535,ผลิต1!Z:Z)+SUMIF(ผลิต2!$C:$C,'รับ-จ่าย ประจำวัน'!$B535,ผลิต2!Z:Z)+SUMIF(เส้นแต่งหน้าขนมเค้ก!$C:$C,'รับ-จ่าย ประจำวัน'!$B535,เส้นแต่งหน้าขนมเค้ก!Z:Z)+SUMIF(แพ็ค!$C:$C,'รับ-จ่าย ประจำวัน'!$B535,แพ็ค!Z:Z)+SUMIF(ธุรการ!$C:$C,'รับ-จ่าย ประจำวัน'!$B535,ธุรการ!Z:Z)+SUMIF(เส้นแต่งหน้าขนมปัง!$C:$C,'รับ-จ่าย ประจำวัน'!$B535,เส้นแต่งหน้าขนมปัง!Z:Z)+SUMIF('วางแผนBC,CJ'!$C:$C,'รับ-จ่าย ประจำวัน'!$B535,'วางแผนBC,CJ'!Z:Z)+SUMIF(RD!$C:$C,'รับ-จ่าย ประจำวัน'!$B535,RD!Z:Z)+SUMIF('FG,ออนไล,คัดแยก'!$C:$C,'รับ-จ่าย ประจำวัน'!$B535,'FG,ออนไล,คัดแยก'!Z:Z)</f>
        <v>0</v>
      </c>
      <c r="BH535" s="16">
        <f>SUMIF(เตรียมส่วนผสม!$C:$C,'รับ-จ่าย ประจำวัน'!$B535,เตรียมส่วนผสม!AA:AA)+SUMIF(กวนไส้!$C:$C,'รับ-จ่าย ประจำวัน'!$B535,กวนไส้!AA:AA)+SUMIF(ผลิต1!$C:$C,'รับ-จ่าย ประจำวัน'!$B535,ผลิต1!AA:AA)+SUMIF(ผลิต2!$C:$C,'รับ-จ่าย ประจำวัน'!$B535,ผลิต2!AA:AA)+SUMIF(เส้นแต่งหน้าขนมเค้ก!$C:$C,'รับ-จ่าย ประจำวัน'!$B535,เส้นแต่งหน้าขนมเค้ก!AA:AA)+SUMIF(แพ็ค!$C:$C,'รับ-จ่าย ประจำวัน'!$B535,แพ็ค!AA:AA)+SUMIF(ธุรการ!$C:$C,'รับ-จ่าย ประจำวัน'!$B535,ธุรการ!AA:AA)+SUMIF(เส้นแต่งหน้าขนมปัง!$C:$C,'รับ-จ่าย ประจำวัน'!$B535,เส้นแต่งหน้าขนมปัง!AA:AA)+SUMIF('วางแผนBC,CJ'!$C:$C,'รับ-จ่าย ประจำวัน'!$B535,'วางแผนBC,CJ'!AA:AA)+SUMIF(RD!$C:$C,'รับ-จ่าย ประจำวัน'!$B535,RD!AA:AA)+SUMIF('FG,ออนไล,คัดแยก'!$C:$C,'รับ-จ่าย ประจำวัน'!$B535,'FG,ออนไล,คัดแยก'!AA:AA)</f>
        <v>0</v>
      </c>
      <c r="BI535" s="16">
        <f>SUMIF(เตรียมส่วนผสม!$C:$C,'รับ-จ่าย ประจำวัน'!$B535,เตรียมส่วนผสม!AB:AB)+SUMIF(กวนไส้!$C:$C,'รับ-จ่าย ประจำวัน'!$B535,กวนไส้!AB:AB)+SUMIF(ผลิต1!$C:$C,'รับ-จ่าย ประจำวัน'!$B535,ผลิต1!AB:AB)+SUMIF(ผลิต2!$C:$C,'รับ-จ่าย ประจำวัน'!$B535,ผลิต2!AB:AB)+SUMIF(เส้นแต่งหน้าขนมเค้ก!$C:$C,'รับ-จ่าย ประจำวัน'!$B535,เส้นแต่งหน้าขนมเค้ก!AB:AB)+SUMIF(แพ็ค!$C:$C,'รับ-จ่าย ประจำวัน'!$B535,แพ็ค!AB:AB)+SUMIF(ธุรการ!$C:$C,'รับ-จ่าย ประจำวัน'!$B535,ธุรการ!AB:AB)+SUMIF(เส้นแต่งหน้าขนมปัง!$C:$C,'รับ-จ่าย ประจำวัน'!$B535,เส้นแต่งหน้าขนมปัง!AB:AB)+SUMIF('วางแผนBC,CJ'!$C:$C,'รับ-จ่าย ประจำวัน'!$B535,'วางแผนBC,CJ'!AB:AB)+SUMIF(RD!$C:$C,'รับ-จ่าย ประจำวัน'!$B535,RD!AB:AB)+SUMIF('FG,ออนไล,คัดแยก'!$C:$C,'รับ-จ่าย ประจำวัน'!$B535,'FG,ออนไล,คัดแยก'!AB:AB)</f>
        <v>0</v>
      </c>
      <c r="BJ535" s="16">
        <f>SUMIF(เตรียมส่วนผสม!$C:$C,'รับ-จ่าย ประจำวัน'!$B535,เตรียมส่วนผสม!AC:AC)+SUMIF(กวนไส้!$C:$C,'รับ-จ่าย ประจำวัน'!$B535,กวนไส้!AC:AC)+SUMIF(ผลิต1!$C:$C,'รับ-จ่าย ประจำวัน'!$B535,ผลิต1!AC:AC)+SUMIF(ผลิต2!$C:$C,'รับ-จ่าย ประจำวัน'!$B535,ผลิต2!AC:AC)+SUMIF(เส้นแต่งหน้าขนมเค้ก!$C:$C,'รับ-จ่าย ประจำวัน'!$B535,เส้นแต่งหน้าขนมเค้ก!AC:AC)+SUMIF(แพ็ค!$C:$C,'รับ-จ่าย ประจำวัน'!$B535,แพ็ค!AC:AC)+SUMIF(ธุรการ!$C:$C,'รับ-จ่าย ประจำวัน'!$B535,ธุรการ!AC:AC)+SUMIF(เส้นแต่งหน้าขนมปัง!$C:$C,'รับ-จ่าย ประจำวัน'!$B535,เส้นแต่งหน้าขนมปัง!AC:AC)+SUMIF('วางแผนBC,CJ'!$C:$C,'รับ-จ่าย ประจำวัน'!$B535,'วางแผนBC,CJ'!AC:AC)+SUMIF(RD!$C:$C,'รับ-จ่าย ประจำวัน'!$B535,RD!AC:AC)+SUMIF('FG,ออนไล,คัดแยก'!$C:$C,'รับ-จ่าย ประจำวัน'!$B535,'FG,ออนไล,คัดแยก'!AC:AC)</f>
        <v>0</v>
      </c>
      <c r="BK535" s="16">
        <f>SUMIF(เตรียมส่วนผสม!$C:$C,'รับ-จ่าย ประจำวัน'!$B535,เตรียมส่วนผสม!AD:AD)+SUMIF(กวนไส้!$C:$C,'รับ-จ่าย ประจำวัน'!$B535,กวนไส้!AD:AD)+SUMIF(ผลิต1!$C:$C,'รับ-จ่าย ประจำวัน'!$B535,ผลิต1!AD:AD)+SUMIF(ผลิต2!$C:$C,'รับ-จ่าย ประจำวัน'!$B535,ผลิต2!AD:AD)+SUMIF(เส้นแต่งหน้าขนมเค้ก!$C:$C,'รับ-จ่าย ประจำวัน'!$B535,เส้นแต่งหน้าขนมเค้ก!AD:AD)+SUMIF(แพ็ค!$C:$C,'รับ-จ่าย ประจำวัน'!$B535,แพ็ค!AD:AD)+SUMIF(ธุรการ!$C:$C,'รับ-จ่าย ประจำวัน'!$B535,ธุรการ!AD:AD)+SUMIF(เส้นแต่งหน้าขนมปัง!$C:$C,'รับ-จ่าย ประจำวัน'!$B535,เส้นแต่งหน้าขนมปัง!AD:AD)+SUMIF('วางแผนBC,CJ'!$C:$C,'รับ-จ่าย ประจำวัน'!$B535,'วางแผนBC,CJ'!AD:AD)+SUMIF(RD!$C:$C,'รับ-จ่าย ประจำวัน'!$B535,RD!AD:AD)+SUMIF('FG,ออนไล,คัดแยก'!$C:$C,'รับ-จ่าย ประจำวัน'!$B535,'FG,ออนไล,คัดแยก'!AD:AD)</f>
        <v>0</v>
      </c>
      <c r="BL535" s="16">
        <f>SUMIF(เตรียมส่วนผสม!$C:$C,'รับ-จ่าย ประจำวัน'!$B535,เตรียมส่วนผสม!AE:AE)+SUMIF(กวนไส้!$C:$C,'รับ-จ่าย ประจำวัน'!$B535,กวนไส้!AE:AE)+SUMIF(ผลิต1!$C:$C,'รับ-จ่าย ประจำวัน'!$B535,ผลิต1!AE:AE)+SUMIF(ผลิต2!$C:$C,'รับ-จ่าย ประจำวัน'!$B535,ผลิต2!AE:AE)+SUMIF(เส้นแต่งหน้าขนมเค้ก!$C:$C,'รับ-จ่าย ประจำวัน'!$B535,เส้นแต่งหน้าขนมเค้ก!AE:AE)+SUMIF(แพ็ค!$C:$C,'รับ-จ่าย ประจำวัน'!$B535,แพ็ค!AE:AE)+SUMIF(ธุรการ!$C:$C,'รับ-จ่าย ประจำวัน'!$B535,ธุรการ!AE:AE)+SUMIF(เส้นแต่งหน้าขนมปัง!$C:$C,'รับ-จ่าย ประจำวัน'!$B535,เส้นแต่งหน้าขนมปัง!AE:AE)+SUMIF('วางแผนBC,CJ'!$C:$C,'รับ-จ่าย ประจำวัน'!$B535,'วางแผนBC,CJ'!AE:AE)+SUMIF(RD!$C:$C,'รับ-จ่าย ประจำวัน'!$B535,RD!AE:AE)+SUMIF('FG,ออนไล,คัดแยก'!$C:$C,'รับ-จ่าย ประจำวัน'!$B535,'FG,ออนไล,คัดแยก'!AE:AE)</f>
        <v>0</v>
      </c>
      <c r="BM535" s="16">
        <f>SUMIF(เตรียมส่วนผสม!$C:$C,'รับ-จ่าย ประจำวัน'!$B535,เตรียมส่วนผสม!AF:AF)+SUMIF(กวนไส้!$C:$C,'รับ-จ่าย ประจำวัน'!$B535,กวนไส้!AF:AF)+SUMIF(ผลิต1!$C:$C,'รับ-จ่าย ประจำวัน'!$B535,ผลิต1!AF:AF)+SUMIF(ผลิต2!$C:$C,'รับ-จ่าย ประจำวัน'!$B535,ผลิต2!AF:AF)+SUMIF(เส้นแต่งหน้าขนมเค้ก!$C:$C,'รับ-จ่าย ประจำวัน'!$B535,เส้นแต่งหน้าขนมเค้ก!AF:AF)+SUMIF(แพ็ค!$C:$C,'รับ-จ่าย ประจำวัน'!$B535,แพ็ค!AF:AF)+SUMIF(ธุรการ!$C:$C,'รับ-จ่าย ประจำวัน'!$B535,ธุรการ!AF:AF)+SUMIF(เส้นแต่งหน้าขนมปัง!$C:$C,'รับ-จ่าย ประจำวัน'!$B535,เส้นแต่งหน้าขนมปัง!AF:AF)+SUMIF('วางแผนBC,CJ'!$C:$C,'รับ-จ่าย ประจำวัน'!$B535,'วางแผนBC,CJ'!AF:AF)+SUMIF(RD!$C:$C,'รับ-จ่าย ประจำวัน'!$B535,RD!AF:AF)+SUMIF('FG,ออนไล,คัดแยก'!$C:$C,'รับ-จ่าย ประจำวัน'!$B535,'FG,ออนไล,คัดแยก'!AF:AF)</f>
        <v>0</v>
      </c>
      <c r="BN535" s="16">
        <f>SUMIF(เตรียมส่วนผสม!$C:$C,'รับ-จ่าย ประจำวัน'!$B535,เตรียมส่วนผสม!AG:AG)+SUMIF(กวนไส้!$C:$C,'รับ-จ่าย ประจำวัน'!$B535,กวนไส้!AG:AG)+SUMIF(ผลิต1!$C:$C,'รับ-จ่าย ประจำวัน'!$B535,ผลิต1!AG:AG)+SUMIF(ผลิต2!$C:$C,'รับ-จ่าย ประจำวัน'!$B535,ผลิต2!AG:AG)+SUMIF(เส้นแต่งหน้าขนมเค้ก!$C:$C,'รับ-จ่าย ประจำวัน'!$B535,เส้นแต่งหน้าขนมเค้ก!AG:AG)+SUMIF(แพ็ค!$C:$C,'รับ-จ่าย ประจำวัน'!$B535,แพ็ค!AG:AG)+SUMIF(ธุรการ!$C:$C,'รับ-จ่าย ประจำวัน'!$B535,ธุรการ!AG:AG)+SUMIF(เส้นแต่งหน้าขนมปัง!$C:$C,'รับ-จ่าย ประจำวัน'!$B535,เส้นแต่งหน้าขนมปัง!AG:AG)+SUMIF('วางแผนBC,CJ'!$C:$C,'รับ-จ่าย ประจำวัน'!$B535,'วางแผนBC,CJ'!AG:AG)+SUMIF(RD!$C:$C,'รับ-จ่าย ประจำวัน'!$B535,RD!AG:AG)+SUMIF('FG,ออนไล,คัดแยก'!$C:$C,'รับ-จ่าย ประจำวัน'!$B535,'FG,ออนไล,คัดแยก'!AG:AG)</f>
        <v>0</v>
      </c>
      <c r="BO535" s="16">
        <f>SUMIF(เตรียมส่วนผสม!$C:$C,'รับ-จ่าย ประจำวัน'!$B535,เตรียมส่วนผสม!AH:AH)+SUMIF(กวนไส้!$C:$C,'รับ-จ่าย ประจำวัน'!$B535,กวนไส้!AH:AH)+SUMIF(ผลิต1!$C:$C,'รับ-จ่าย ประจำวัน'!$B535,ผลิต1!AH:AH)+SUMIF(ผลิต2!$C:$C,'รับ-จ่าย ประจำวัน'!$B535,ผลิต2!AH:AH)+SUMIF(เส้นแต่งหน้าขนมเค้ก!$C:$C,'รับ-จ่าย ประจำวัน'!$B535,เส้นแต่งหน้าขนมเค้ก!AH:AH)+SUMIF(แพ็ค!$C:$C,'รับ-จ่าย ประจำวัน'!$B535,แพ็ค!AH:AH)+SUMIF(ธุรการ!$C:$C,'รับ-จ่าย ประจำวัน'!$B535,ธุรการ!AH:AH)+SUMIF(เส้นแต่งหน้าขนมปัง!$C:$C,'รับ-จ่าย ประจำวัน'!$B535,เส้นแต่งหน้าขนมปัง!AH:AH)+SUMIF('วางแผนBC,CJ'!$C:$C,'รับ-จ่าย ประจำวัน'!$B535,'วางแผนBC,CJ'!AH:AH)+SUMIF(RD!$C:$C,'รับ-จ่าย ประจำวัน'!$B535,RD!AH:AH)+SUMIF('FG,ออนไล,คัดแยก'!$C:$C,'รับ-จ่าย ประจำวัน'!$B535,'FG,ออนไล,คัดแยก'!AH:AH)</f>
        <v>0</v>
      </c>
      <c r="BP535" s="16">
        <f>SUMIF(เตรียมส่วนผสม!$C:$C,'รับ-จ่าย ประจำวัน'!$B535,เตรียมส่วนผสม!AI:AI)+SUMIF(กวนไส้!$C:$C,'รับ-จ่าย ประจำวัน'!$B535,กวนไส้!AI:AI)+SUMIF(ผลิต1!$C:$C,'รับ-จ่าย ประจำวัน'!$B535,ผลิต1!AI:AI)+SUMIF(ผลิต2!$C:$C,'รับ-จ่าย ประจำวัน'!$B535,ผลิต2!AI:AI)+SUMIF(เส้นแต่งหน้าขนมเค้ก!$C:$C,'รับ-จ่าย ประจำวัน'!$B535,เส้นแต่งหน้าขนมเค้ก!AI:AI)+SUMIF(แพ็ค!$C:$C,'รับ-จ่าย ประจำวัน'!$B535,แพ็ค!AI:AI)+SUMIF(ธุรการ!$C:$C,'รับ-จ่าย ประจำวัน'!$B535,ธุรการ!AI:AI)+SUMIF(เส้นแต่งหน้าขนมปัง!$C:$C,'รับ-จ่าย ประจำวัน'!$B535,เส้นแต่งหน้าขนมปัง!AI:AI)+SUMIF('วางแผนBC,CJ'!$C:$C,'รับ-จ่าย ประจำวัน'!$B535,'วางแผนBC,CJ'!AI:AI)+SUMIF(RD!$C:$C,'รับ-จ่าย ประจำวัน'!$B535,RD!AI:AI)+SUMIF('FG,ออนไล,คัดแยก'!$C:$C,'รับ-จ่าย ประจำวัน'!$B535,'FG,ออนไล,คัดแยก'!AI:AI)</f>
        <v>0</v>
      </c>
      <c r="BQ535" s="16">
        <f>SUMIF(เตรียมส่วนผสม!$C:$C,'รับ-จ่าย ประจำวัน'!$B535,เตรียมส่วนผสม!AJ:AJ)+SUMIF(กวนไส้!$C:$C,'รับ-จ่าย ประจำวัน'!$B535,กวนไส้!AJ:AJ)+SUMIF(ผลิต1!$C:$C,'รับ-จ่าย ประจำวัน'!$B535,ผลิต1!AJ:AJ)+SUMIF(ผลิต2!$C:$C,'รับ-จ่าย ประจำวัน'!$B535,ผลิต2!AJ:AJ)+SUMIF(เส้นแต่งหน้าขนมเค้ก!$C:$C,'รับ-จ่าย ประจำวัน'!$B535,เส้นแต่งหน้าขนมเค้ก!AJ:AJ)+SUMIF(แพ็ค!$C:$C,'รับ-จ่าย ประจำวัน'!$B535,แพ็ค!AJ:AJ)+SUMIF(ธุรการ!$C:$C,'รับ-จ่าย ประจำวัน'!$B535,ธุรการ!AJ:AJ)+SUMIF(เส้นแต่งหน้าขนมปัง!$C:$C,'รับ-จ่าย ประจำวัน'!$B535,เส้นแต่งหน้าขนมปัง!AJ:AJ)+SUMIF('วางแผนBC,CJ'!$C:$C,'รับ-จ่าย ประจำวัน'!$B535,'วางแผนBC,CJ'!AJ:AJ)+SUMIF(RD!$C:$C,'รับ-จ่าย ประจำวัน'!$B535,RD!AJ:AJ)+SUMIF('FG,ออนไล,คัดแยก'!$C:$C,'รับ-จ่าย ประจำวัน'!$B535,'FG,ออนไล,คัดแยก'!AJ:AJ)</f>
        <v>0</v>
      </c>
      <c r="BR535" s="16">
        <f>SUMIF(เตรียมส่วนผสม!$C:$C,'รับ-จ่าย ประจำวัน'!$B535,เตรียมส่วนผสม!AK:AK)+SUMIF(กวนไส้!$C:$C,'รับ-จ่าย ประจำวัน'!$B535,กวนไส้!AK:AK)+SUMIF(ผลิต1!$C:$C,'รับ-จ่าย ประจำวัน'!$B535,ผลิต1!AK:AK)+SUMIF(ผลิต2!$C:$C,'รับ-จ่าย ประจำวัน'!$B535,ผลิต2!AK:AK)+SUMIF(เส้นแต่งหน้าขนมเค้ก!$C:$C,'รับ-จ่าย ประจำวัน'!$B535,เส้นแต่งหน้าขนมเค้ก!AK:AK)+SUMIF(แพ็ค!$C:$C,'รับ-จ่าย ประจำวัน'!$B535,แพ็ค!AK:AK)+SUMIF(ธุรการ!$C:$C,'รับ-จ่าย ประจำวัน'!$B535,ธุรการ!AK:AK)+SUMIF(เส้นแต่งหน้าขนมปัง!$C:$C,'รับ-จ่าย ประจำวัน'!$B535,เส้นแต่งหน้าขนมปัง!AK:AK)+SUMIF('วางแผนBC,CJ'!$C:$C,'รับ-จ่าย ประจำวัน'!$B535,'วางแผนBC,CJ'!AK:AK)+SUMIF(RD!$C:$C,'รับ-จ่าย ประจำวัน'!$B535,RD!AK:AK)+SUMIF('FG,ออนไล,คัดแยก'!$C:$C,'รับ-จ่าย ประจำวัน'!$B535,'FG,ออนไล,คัดแยก'!AK:AK)</f>
        <v>0</v>
      </c>
      <c r="BS535" s="16">
        <f>SUMIF(เตรียมส่วนผสม!$C:$C,'รับ-จ่าย ประจำวัน'!$B535,เตรียมส่วนผสม!AL:AL)+SUMIF(กวนไส้!$C:$C,'รับ-จ่าย ประจำวัน'!$B535,กวนไส้!AL:AL)+SUMIF(ผลิต1!$C:$C,'รับ-จ่าย ประจำวัน'!$B535,ผลิต1!AL:AL)+SUMIF(ผลิต2!$C:$C,'รับ-จ่าย ประจำวัน'!$B535,ผลิต2!AL:AL)+SUMIF(เส้นแต่งหน้าขนมเค้ก!$C:$C,'รับ-จ่าย ประจำวัน'!$B535,เส้นแต่งหน้าขนมเค้ก!AL:AL)+SUMIF(แพ็ค!$C:$C,'รับ-จ่าย ประจำวัน'!$B535,แพ็ค!AL:AL)+SUMIF(ธุรการ!$C:$C,'รับ-จ่าย ประจำวัน'!$B535,ธุรการ!AL:AL)+SUMIF(เส้นแต่งหน้าขนมปัง!$C:$C,'รับ-จ่าย ประจำวัน'!$B535,เส้นแต่งหน้าขนมปัง!AL:AL)+SUMIF('วางแผนBC,CJ'!$C:$C,'รับ-จ่าย ประจำวัน'!$B535,'วางแผนBC,CJ'!AL:AL)+SUMIF(RD!$C:$C,'รับ-จ่าย ประจำวัน'!$B535,RD!AL:AL)+SUMIF('FG,ออนไล,คัดแยก'!$C:$C,'รับ-จ่าย ประจำวัน'!$B535,'FG,ออนไล,คัดแยก'!AL:AL)</f>
        <v>0</v>
      </c>
      <c r="BT535" s="18">
        <f t="shared" si="115"/>
        <v>0</v>
      </c>
      <c r="BU535" s="116"/>
      <c r="BV535" s="146">
        <f t="shared" si="116"/>
        <v>0</v>
      </c>
      <c r="BW535" s="183">
        <v>30</v>
      </c>
      <c r="BX535" s="172">
        <f t="shared" si="114"/>
        <v>0</v>
      </c>
      <c r="BY535" s="188" t="e">
        <f t="shared" si="112"/>
        <v>#DIV/0!</v>
      </c>
      <c r="BZ535" s="180" t="e">
        <f t="shared" ca="1" si="117"/>
        <v>#DIV/0!</v>
      </c>
      <c r="CA535" s="93"/>
      <c r="CB535" s="93"/>
      <c r="CC535" s="93"/>
      <c r="CD535" s="93"/>
      <c r="CE535" s="93"/>
      <c r="CF535" s="93"/>
      <c r="CG535" s="93"/>
      <c r="CH535" s="93"/>
      <c r="CI535" s="93"/>
      <c r="CJ535" s="97"/>
      <c r="CK535" s="9">
        <f t="shared" si="113"/>
        <v>0</v>
      </c>
    </row>
    <row r="536" spans="1:89" hidden="1" x14ac:dyDescent="0.5">
      <c r="A536" s="149"/>
      <c r="B536" s="34">
        <v>1023401065</v>
      </c>
      <c r="C536" s="156" t="s">
        <v>1889</v>
      </c>
      <c r="D536" s="141" t="s">
        <v>91</v>
      </c>
      <c r="E536" s="25"/>
      <c r="F536" s="132"/>
      <c r="G536" s="25"/>
      <c r="H536" s="12">
        <v>0</v>
      </c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11"/>
      <c r="AF536" s="11"/>
      <c r="AG536" s="11"/>
      <c r="AH536" s="11"/>
      <c r="AI536" s="25"/>
      <c r="AJ536" s="25"/>
      <c r="AK536" s="25"/>
      <c r="AL536" s="25"/>
      <c r="AM536" s="25"/>
      <c r="AN536" s="15">
        <f t="shared" si="118"/>
        <v>0</v>
      </c>
      <c r="AO536" s="16">
        <f>SUMIF(เตรียมส่วนผสม!$C:$C,'รับ-จ่าย ประจำวัน'!$B536,เตรียมส่วนผสม!H:H)+SUMIF(กวนไส้!$C:$C,'รับ-จ่าย ประจำวัน'!$B536,กวนไส้!H:H)+SUMIF(ผลิต1!$C:$C,'รับ-จ่าย ประจำวัน'!$B536,ผลิต1!H:H)+SUMIF(ผลิต2!$C:$C,'รับ-จ่าย ประจำวัน'!$B536,ผลิต2!H:H)+SUMIF(เส้นแต่งหน้าขนมเค้ก!$C:$C,'รับ-จ่าย ประจำวัน'!$B536,เส้นแต่งหน้าขนมเค้ก!H:H)+SUMIF(แพ็ค!$C:$C,'รับ-จ่าย ประจำวัน'!$B536,แพ็ค!H:H)+SUMIF(ธุรการ!$C:$C,'รับ-จ่าย ประจำวัน'!$B536,ธุรการ!H:H)+SUMIF(เส้นแต่งหน้าขนมปัง!$C:$C,'รับ-จ่าย ประจำวัน'!$B536,เส้นแต่งหน้าขนมปัง!H:H)+SUMIF('วางแผนBC,CJ'!$C:$C,'รับ-จ่าย ประจำวัน'!$B536,'วางแผนBC,CJ'!H:H)+SUMIF(RD!$C:$C,'รับ-จ่าย ประจำวัน'!$B536,RD!H:H)+SUMIF('FG,ออนไล,คัดแยก'!$C:$C,'รับ-จ่าย ประจำวัน'!$B536,'FG,ออนไล,คัดแยก'!H:H)</f>
        <v>0</v>
      </c>
      <c r="AP536" s="16">
        <f>SUMIF(เตรียมส่วนผสม!$C:$C,'รับ-จ่าย ประจำวัน'!$B536,เตรียมส่วนผสม!I:I)+SUMIF(กวนไส้!$C:$C,'รับ-จ่าย ประจำวัน'!$B536,กวนไส้!I:I)+SUMIF(ผลิต1!$C:$C,'รับ-จ่าย ประจำวัน'!$B536,ผลิต1!I:I)+SUMIF(ผลิต2!$C:$C,'รับ-จ่าย ประจำวัน'!$B536,ผลิต2!I:I)+SUMIF(เส้นแต่งหน้าขนมเค้ก!$C:$C,'รับ-จ่าย ประจำวัน'!$B536,เส้นแต่งหน้าขนมเค้ก!I:I)+SUMIF(แพ็ค!$C:$C,'รับ-จ่าย ประจำวัน'!$B536,แพ็ค!I:I)+SUMIF(ธุรการ!$C:$C,'รับ-จ่าย ประจำวัน'!$B536,ธุรการ!I:I)+SUMIF(เส้นแต่งหน้าขนมปัง!$C:$C,'รับ-จ่าย ประจำวัน'!$B536,เส้นแต่งหน้าขนมปัง!I:I)+SUMIF('วางแผนBC,CJ'!$C:$C,'รับ-จ่าย ประจำวัน'!$B536,'วางแผนBC,CJ'!I:I)+SUMIF(RD!$C:$C,'รับ-จ่าย ประจำวัน'!$B536,RD!I:I)+SUMIF('FG,ออนไล,คัดแยก'!$C:$C,'รับ-จ่าย ประจำวัน'!$B536,'FG,ออนไล,คัดแยก'!I:I)</f>
        <v>0</v>
      </c>
      <c r="AQ536" s="16">
        <f>SUMIF(เตรียมส่วนผสม!$C:$C,'รับ-จ่าย ประจำวัน'!$B536,เตรียมส่วนผสม!J:J)+SUMIF(กวนไส้!$C:$C,'รับ-จ่าย ประจำวัน'!$B536,กวนไส้!J:J)+SUMIF(ผลิต1!$C:$C,'รับ-จ่าย ประจำวัน'!$B536,ผลิต1!J:J)+SUMIF(ผลิต2!$C:$C,'รับ-จ่าย ประจำวัน'!$B536,ผลิต2!J:J)+SUMIF(เส้นแต่งหน้าขนมเค้ก!$C:$C,'รับ-จ่าย ประจำวัน'!$B536,เส้นแต่งหน้าขนมเค้ก!J:J)+SUMIF(แพ็ค!$C:$C,'รับ-จ่าย ประจำวัน'!$B536,แพ็ค!J:J)+SUMIF(ธุรการ!$C:$C,'รับ-จ่าย ประจำวัน'!$B536,ธุรการ!J:J)+SUMIF(เส้นแต่งหน้าขนมปัง!$C:$C,'รับ-จ่าย ประจำวัน'!$B536,เส้นแต่งหน้าขนมปัง!J:J)+SUMIF('วางแผนBC,CJ'!$C:$C,'รับ-จ่าย ประจำวัน'!$B536,'วางแผนBC,CJ'!J:J)+SUMIF(RD!$C:$C,'รับ-จ่าย ประจำวัน'!$B536,RD!J:J)+SUMIF('FG,ออนไล,คัดแยก'!$C:$C,'รับ-จ่าย ประจำวัน'!$B536,'FG,ออนไล,คัดแยก'!J:J)</f>
        <v>0</v>
      </c>
      <c r="AR536" s="16">
        <f>SUMIF(เตรียมส่วนผสม!$C:$C,'รับ-จ่าย ประจำวัน'!$B536,เตรียมส่วนผสม!K:K)+SUMIF(กวนไส้!$C:$C,'รับ-จ่าย ประจำวัน'!$B536,กวนไส้!K:K)+SUMIF(ผลิต1!$C:$C,'รับ-จ่าย ประจำวัน'!$B536,ผลิต1!K:K)+SUMIF(ผลิต2!$C:$C,'รับ-จ่าย ประจำวัน'!$B536,ผลิต2!K:K)+SUMIF(เส้นแต่งหน้าขนมเค้ก!$C:$C,'รับ-จ่าย ประจำวัน'!$B536,เส้นแต่งหน้าขนมเค้ก!K:K)+SUMIF(แพ็ค!$C:$C,'รับ-จ่าย ประจำวัน'!$B536,แพ็ค!K:K)+SUMIF(ธุรการ!$C:$C,'รับ-จ่าย ประจำวัน'!$B536,ธุรการ!K:K)+SUMIF(เส้นแต่งหน้าขนมปัง!$C:$C,'รับ-จ่าย ประจำวัน'!$B536,เส้นแต่งหน้าขนมปัง!K:K)+SUMIF('วางแผนBC,CJ'!$C:$C,'รับ-จ่าย ประจำวัน'!$B536,'วางแผนBC,CJ'!K:K)+SUMIF(RD!$C:$C,'รับ-จ่าย ประจำวัน'!$B536,RD!K:K)+SUMIF('FG,ออนไล,คัดแยก'!$C:$C,'รับ-จ่าย ประจำวัน'!$B536,'FG,ออนไล,คัดแยก'!K:K)</f>
        <v>0</v>
      </c>
      <c r="AS536" s="16">
        <f>SUMIF(เตรียมส่วนผสม!$C:$C,'รับ-จ่าย ประจำวัน'!$B536,เตรียมส่วนผสม!L:L)+SUMIF(กวนไส้!$C:$C,'รับ-จ่าย ประจำวัน'!$B536,กวนไส้!L:L)+SUMIF(ผลิต1!$C:$C,'รับ-จ่าย ประจำวัน'!$B536,ผลิต1!L:L)+SUMIF(ผลิต2!$C:$C,'รับ-จ่าย ประจำวัน'!$B536,ผลิต2!L:L)+SUMIF(เส้นแต่งหน้าขนมเค้ก!$C:$C,'รับ-จ่าย ประจำวัน'!$B536,เส้นแต่งหน้าขนมเค้ก!L:L)+SUMIF(แพ็ค!$C:$C,'รับ-จ่าย ประจำวัน'!$B536,แพ็ค!L:L)+SUMIF(ธุรการ!$C:$C,'รับ-จ่าย ประจำวัน'!$B536,ธุรการ!L:L)+SUMIF(เส้นแต่งหน้าขนมปัง!$C:$C,'รับ-จ่าย ประจำวัน'!$B536,เส้นแต่งหน้าขนมปัง!L:L)+SUMIF('วางแผนBC,CJ'!$C:$C,'รับ-จ่าย ประจำวัน'!$B536,'วางแผนBC,CJ'!L:L)+SUMIF(RD!$C:$C,'รับ-จ่าย ประจำวัน'!$B536,RD!L:L)+SUMIF('FG,ออนไล,คัดแยก'!$C:$C,'รับ-จ่าย ประจำวัน'!$B536,'FG,ออนไล,คัดแยก'!L:L)</f>
        <v>0</v>
      </c>
      <c r="AT536" s="16">
        <f>SUMIF(เตรียมส่วนผสม!$C:$C,'รับ-จ่าย ประจำวัน'!$B536,เตรียมส่วนผสม!M:M)+SUMIF(กวนไส้!$C:$C,'รับ-จ่าย ประจำวัน'!$B536,กวนไส้!M:M)+SUMIF(ผลิต1!$C:$C,'รับ-จ่าย ประจำวัน'!$B536,ผลิต1!M:M)+SUMIF(ผลิต2!$C:$C,'รับ-จ่าย ประจำวัน'!$B536,ผลิต2!M:M)+SUMIF(เส้นแต่งหน้าขนมเค้ก!$C:$C,'รับ-จ่าย ประจำวัน'!$B536,เส้นแต่งหน้าขนมเค้ก!M:M)+SUMIF(แพ็ค!$C:$C,'รับ-จ่าย ประจำวัน'!$B536,แพ็ค!M:M)+SUMIF(ธุรการ!$C:$C,'รับ-จ่าย ประจำวัน'!$B536,ธุรการ!M:M)+SUMIF(เส้นแต่งหน้าขนมปัง!$C:$C,'รับ-จ่าย ประจำวัน'!$B536,เส้นแต่งหน้าขนมปัง!M:M)+SUMIF('วางแผนBC,CJ'!$C:$C,'รับ-จ่าย ประจำวัน'!$B536,'วางแผนBC,CJ'!M:M)+SUMIF(RD!$C:$C,'รับ-จ่าย ประจำวัน'!$B536,RD!M:M)+SUMIF('FG,ออนไล,คัดแยก'!$C:$C,'รับ-จ่าย ประจำวัน'!$B536,'FG,ออนไล,คัดแยก'!M:M)</f>
        <v>0</v>
      </c>
      <c r="AU536" s="16">
        <f>SUMIF(เตรียมส่วนผสม!$C:$C,'รับ-จ่าย ประจำวัน'!$B536,เตรียมส่วนผสม!N:N)+SUMIF(กวนไส้!$C:$C,'รับ-จ่าย ประจำวัน'!$B536,กวนไส้!N:N)+SUMIF(ผลิต1!$C:$C,'รับ-จ่าย ประจำวัน'!$B536,ผลิต1!N:N)+SUMIF(ผลิต2!$C:$C,'รับ-จ่าย ประจำวัน'!$B536,ผลิต2!N:N)+SUMIF(เส้นแต่งหน้าขนมเค้ก!$C:$C,'รับ-จ่าย ประจำวัน'!$B536,เส้นแต่งหน้าขนมเค้ก!N:N)+SUMIF(แพ็ค!$C:$C,'รับ-จ่าย ประจำวัน'!$B536,แพ็ค!N:N)+SUMIF(ธุรการ!$C:$C,'รับ-จ่าย ประจำวัน'!$B536,ธุรการ!N:N)+SUMIF(เส้นแต่งหน้าขนมปัง!$C:$C,'รับ-จ่าย ประจำวัน'!$B536,เส้นแต่งหน้าขนมปัง!N:N)+SUMIF('วางแผนBC,CJ'!$C:$C,'รับ-จ่าย ประจำวัน'!$B536,'วางแผนBC,CJ'!N:N)+SUMIF(RD!$C:$C,'รับ-จ่าย ประจำวัน'!$B536,RD!N:N)+SUMIF('FG,ออนไล,คัดแยก'!$C:$C,'รับ-จ่าย ประจำวัน'!$B536,'FG,ออนไล,คัดแยก'!N:N)</f>
        <v>0</v>
      </c>
      <c r="AV536" s="16">
        <f>SUMIF(เตรียมส่วนผสม!$C:$C,'รับ-จ่าย ประจำวัน'!$B536,เตรียมส่วนผสม!O:O)+SUMIF(กวนไส้!$C:$C,'รับ-จ่าย ประจำวัน'!$B536,กวนไส้!O:O)+SUMIF(ผลิต1!$C:$C,'รับ-จ่าย ประจำวัน'!$B536,ผลิต1!O:O)+SUMIF(ผลิต2!$C:$C,'รับ-จ่าย ประจำวัน'!$B536,ผลิต2!O:O)+SUMIF(เส้นแต่งหน้าขนมเค้ก!$C:$C,'รับ-จ่าย ประจำวัน'!$B536,เส้นแต่งหน้าขนมเค้ก!O:O)+SUMIF(แพ็ค!$C:$C,'รับ-จ่าย ประจำวัน'!$B536,แพ็ค!O:O)+SUMIF(ธุรการ!$C:$C,'รับ-จ่าย ประจำวัน'!$B536,ธุรการ!O:O)+SUMIF(เส้นแต่งหน้าขนมปัง!$C:$C,'รับ-จ่าย ประจำวัน'!$B536,เส้นแต่งหน้าขนมปัง!O:O)+SUMIF('วางแผนBC,CJ'!$C:$C,'รับ-จ่าย ประจำวัน'!$B536,'วางแผนBC,CJ'!O:O)+SUMIF(RD!$C:$C,'รับ-จ่าย ประจำวัน'!$B536,RD!O:O)+SUMIF('FG,ออนไล,คัดแยก'!$C:$C,'รับ-จ่าย ประจำวัน'!$B536,'FG,ออนไล,คัดแยก'!O:O)</f>
        <v>0</v>
      </c>
      <c r="AW536" s="16">
        <f>SUMIF(เตรียมส่วนผสม!$C:$C,'รับ-จ่าย ประจำวัน'!$B536,เตรียมส่วนผสม!P:P)+SUMIF(กวนไส้!$C:$C,'รับ-จ่าย ประจำวัน'!$B536,กวนไส้!P:P)+SUMIF(ผลิต1!$C:$C,'รับ-จ่าย ประจำวัน'!$B536,ผลิต1!P:P)+SUMIF(ผลิต2!$C:$C,'รับ-จ่าย ประจำวัน'!$B536,ผลิต2!P:P)+SUMIF(เส้นแต่งหน้าขนมเค้ก!$C:$C,'รับ-จ่าย ประจำวัน'!$B536,เส้นแต่งหน้าขนมเค้ก!P:P)+SUMIF(แพ็ค!$C:$C,'รับ-จ่าย ประจำวัน'!$B536,แพ็ค!P:P)+SUMIF(ธุรการ!$C:$C,'รับ-จ่าย ประจำวัน'!$B536,ธุรการ!P:P)+SUMIF(เส้นแต่งหน้าขนมปัง!$C:$C,'รับ-จ่าย ประจำวัน'!$B536,เส้นแต่งหน้าขนมปัง!P:P)+SUMIF('วางแผนBC,CJ'!$C:$C,'รับ-จ่าย ประจำวัน'!$B536,'วางแผนBC,CJ'!P:P)+SUMIF(RD!$C:$C,'รับ-จ่าย ประจำวัน'!$B536,RD!P:P)+SUMIF('FG,ออนไล,คัดแยก'!$C:$C,'รับ-จ่าย ประจำวัน'!$B536,'FG,ออนไล,คัดแยก'!P:P)</f>
        <v>0</v>
      </c>
      <c r="AX536" s="16">
        <f>SUMIF(เตรียมส่วนผสม!$C:$C,'รับ-จ่าย ประจำวัน'!$B536,เตรียมส่วนผสม!Q:Q)+SUMIF(กวนไส้!$C:$C,'รับ-จ่าย ประจำวัน'!$B536,กวนไส้!Q:Q)+SUMIF(ผลิต1!$C:$C,'รับ-จ่าย ประจำวัน'!$B536,ผลิต1!Q:Q)+SUMIF(ผลิต2!$C:$C,'รับ-จ่าย ประจำวัน'!$B536,ผลิต2!Q:Q)+SUMIF(เส้นแต่งหน้าขนมเค้ก!$C:$C,'รับ-จ่าย ประจำวัน'!$B536,เส้นแต่งหน้าขนมเค้ก!Q:Q)+SUMIF(แพ็ค!$C:$C,'รับ-จ่าย ประจำวัน'!$B536,แพ็ค!Q:Q)+SUMIF(ธุรการ!$C:$C,'รับ-จ่าย ประจำวัน'!$B536,ธุรการ!Q:Q)+SUMIF(เส้นแต่งหน้าขนมปัง!$C:$C,'รับ-จ่าย ประจำวัน'!$B536,เส้นแต่งหน้าขนมปัง!Q:Q)+SUMIF('วางแผนBC,CJ'!$C:$C,'รับ-จ่าย ประจำวัน'!$B536,'วางแผนBC,CJ'!Q:Q)+SUMIF(RD!$C:$C,'รับ-จ่าย ประจำวัน'!$B536,RD!Q:Q)+SUMIF('FG,ออนไล,คัดแยก'!$C:$C,'รับ-จ่าย ประจำวัน'!$B536,'FG,ออนไล,คัดแยก'!Q:Q)</f>
        <v>0</v>
      </c>
      <c r="AY536" s="16">
        <f>SUMIF(เตรียมส่วนผสม!$C:$C,'รับ-จ่าย ประจำวัน'!$B536,เตรียมส่วนผสม!R:R)+SUMIF(กวนไส้!$C:$C,'รับ-จ่าย ประจำวัน'!$B536,กวนไส้!R:R)+SUMIF(ผลิต1!$C:$C,'รับ-จ่าย ประจำวัน'!$B536,ผลิต1!R:R)+SUMIF(ผลิต2!$C:$C,'รับ-จ่าย ประจำวัน'!$B536,ผลิต2!R:R)+SUMIF(เส้นแต่งหน้าขนมเค้ก!$C:$C,'รับ-จ่าย ประจำวัน'!$B536,เส้นแต่งหน้าขนมเค้ก!R:R)+SUMIF(แพ็ค!$C:$C,'รับ-จ่าย ประจำวัน'!$B536,แพ็ค!R:R)+SUMIF(ธุรการ!$C:$C,'รับ-จ่าย ประจำวัน'!$B536,ธุรการ!R:R)+SUMIF(เส้นแต่งหน้าขนมปัง!$C:$C,'รับ-จ่าย ประจำวัน'!$B536,เส้นแต่งหน้าขนมปัง!R:R)+SUMIF('วางแผนBC,CJ'!$C:$C,'รับ-จ่าย ประจำวัน'!$B536,'วางแผนBC,CJ'!R:R)+SUMIF(RD!$C:$C,'รับ-จ่าย ประจำวัน'!$B536,RD!R:R)+SUMIF('FG,ออนไล,คัดแยก'!$C:$C,'รับ-จ่าย ประจำวัน'!$B536,'FG,ออนไล,คัดแยก'!R:R)</f>
        <v>0</v>
      </c>
      <c r="AZ536" s="16">
        <f>SUMIF(เตรียมส่วนผสม!$C:$C,'รับ-จ่าย ประจำวัน'!$B536,เตรียมส่วนผสม!S:S)+SUMIF(กวนไส้!$C:$C,'รับ-จ่าย ประจำวัน'!$B536,กวนไส้!S:S)+SUMIF(ผลิต1!$C:$C,'รับ-จ่าย ประจำวัน'!$B536,ผลิต1!S:S)+SUMIF(ผลิต2!$C:$C,'รับ-จ่าย ประจำวัน'!$B536,ผลิต2!S:S)+SUMIF(เส้นแต่งหน้าขนมเค้ก!$C:$C,'รับ-จ่าย ประจำวัน'!$B536,เส้นแต่งหน้าขนมเค้ก!S:S)+SUMIF(แพ็ค!$C:$C,'รับ-จ่าย ประจำวัน'!$B536,แพ็ค!S:S)+SUMIF(ธุรการ!$C:$C,'รับ-จ่าย ประจำวัน'!$B536,ธุรการ!S:S)+SUMIF(เส้นแต่งหน้าขนมปัง!$C:$C,'รับ-จ่าย ประจำวัน'!$B536,เส้นแต่งหน้าขนมปัง!S:S)+SUMIF('วางแผนBC,CJ'!$C:$C,'รับ-จ่าย ประจำวัน'!$B536,'วางแผนBC,CJ'!S:S)+SUMIF(RD!$C:$C,'รับ-จ่าย ประจำวัน'!$B536,RD!S:S)+SUMIF('FG,ออนไล,คัดแยก'!$C:$C,'รับ-จ่าย ประจำวัน'!$B536,'FG,ออนไล,คัดแยก'!S:S)</f>
        <v>0</v>
      </c>
      <c r="BA536" s="16">
        <f>SUMIF(เตรียมส่วนผสม!$C:$C,'รับ-จ่าย ประจำวัน'!$B536,เตรียมส่วนผสม!T:T)+SUMIF(กวนไส้!$C:$C,'รับ-จ่าย ประจำวัน'!$B536,กวนไส้!T:T)+SUMIF(ผลิต1!$C:$C,'รับ-จ่าย ประจำวัน'!$B536,ผลิต1!T:T)+SUMIF(ผลิต2!$C:$C,'รับ-จ่าย ประจำวัน'!$B536,ผลิต2!T:T)+SUMIF(เส้นแต่งหน้าขนมเค้ก!$C:$C,'รับ-จ่าย ประจำวัน'!$B536,เส้นแต่งหน้าขนมเค้ก!T:T)+SUMIF(แพ็ค!$C:$C,'รับ-จ่าย ประจำวัน'!$B536,แพ็ค!T:T)+SUMIF(ธุรการ!$C:$C,'รับ-จ่าย ประจำวัน'!$B536,ธุรการ!T:T)+SUMIF(เส้นแต่งหน้าขนมปัง!$C:$C,'รับ-จ่าย ประจำวัน'!$B536,เส้นแต่งหน้าขนมปัง!T:T)+SUMIF('วางแผนBC,CJ'!$C:$C,'รับ-จ่าย ประจำวัน'!$B536,'วางแผนBC,CJ'!T:T)+SUMIF(RD!$C:$C,'รับ-จ่าย ประจำวัน'!$B536,RD!T:T)+SUMIF('FG,ออนไล,คัดแยก'!$C:$C,'รับ-จ่าย ประจำวัน'!$B536,'FG,ออนไล,คัดแยก'!T:T)</f>
        <v>0</v>
      </c>
      <c r="BB536" s="16">
        <f>SUMIF(เตรียมส่วนผสม!$C:$C,'รับ-จ่าย ประจำวัน'!$B536,เตรียมส่วนผสม!U:U)+SUMIF(กวนไส้!$C:$C,'รับ-จ่าย ประจำวัน'!$B536,กวนไส้!U:U)+SUMIF(ผลิต1!$C:$C,'รับ-จ่าย ประจำวัน'!$B536,ผลิต1!U:U)+SUMIF(ผลิต2!$C:$C,'รับ-จ่าย ประจำวัน'!$B536,ผลิต2!U:U)+SUMIF(เส้นแต่งหน้าขนมเค้ก!$C:$C,'รับ-จ่าย ประจำวัน'!$B536,เส้นแต่งหน้าขนมเค้ก!U:U)+SUMIF(แพ็ค!$C:$C,'รับ-จ่าย ประจำวัน'!$B536,แพ็ค!U:U)+SUMIF(ธุรการ!$C:$C,'รับ-จ่าย ประจำวัน'!$B536,ธุรการ!U:U)+SUMIF(เส้นแต่งหน้าขนมปัง!$C:$C,'รับ-จ่าย ประจำวัน'!$B536,เส้นแต่งหน้าขนมปัง!U:U)+SUMIF('วางแผนBC,CJ'!$C:$C,'รับ-จ่าย ประจำวัน'!$B536,'วางแผนBC,CJ'!U:U)+SUMIF(RD!$C:$C,'รับ-จ่าย ประจำวัน'!$B536,RD!U:U)+SUMIF('FG,ออนไล,คัดแยก'!$C:$C,'รับ-จ่าย ประจำวัน'!$B536,'FG,ออนไล,คัดแยก'!U:U)</f>
        <v>0</v>
      </c>
      <c r="BC536" s="16">
        <f>SUMIF(เตรียมส่วนผสม!$C:$C,'รับ-จ่าย ประจำวัน'!$B536,เตรียมส่วนผสม!V:V)+SUMIF(กวนไส้!$C:$C,'รับ-จ่าย ประจำวัน'!$B536,กวนไส้!V:V)+SUMIF(ผลิต1!$C:$C,'รับ-จ่าย ประจำวัน'!$B536,ผลิต1!V:V)+SUMIF(ผลิต2!$C:$C,'รับ-จ่าย ประจำวัน'!$B536,ผลิต2!V:V)+SUMIF(เส้นแต่งหน้าขนมเค้ก!$C:$C,'รับ-จ่าย ประจำวัน'!$B536,เส้นแต่งหน้าขนมเค้ก!V:V)+SUMIF(แพ็ค!$C:$C,'รับ-จ่าย ประจำวัน'!$B536,แพ็ค!V:V)+SUMIF(ธุรการ!$C:$C,'รับ-จ่าย ประจำวัน'!$B536,ธุรการ!V:V)+SUMIF(เส้นแต่งหน้าขนมปัง!$C:$C,'รับ-จ่าย ประจำวัน'!$B536,เส้นแต่งหน้าขนมปัง!V:V)+SUMIF('วางแผนBC,CJ'!$C:$C,'รับ-จ่าย ประจำวัน'!$B536,'วางแผนBC,CJ'!V:V)+SUMIF(RD!$C:$C,'รับ-จ่าย ประจำวัน'!$B536,RD!V:V)+SUMIF('FG,ออนไล,คัดแยก'!$C:$C,'รับ-จ่าย ประจำวัน'!$B536,'FG,ออนไล,คัดแยก'!V:V)</f>
        <v>0</v>
      </c>
      <c r="BD536" s="16">
        <f>SUMIF(เตรียมส่วนผสม!$C:$C,'รับ-จ่าย ประจำวัน'!$B536,เตรียมส่วนผสม!W:W)+SUMIF(กวนไส้!$C:$C,'รับ-จ่าย ประจำวัน'!$B536,กวนไส้!W:W)+SUMIF(ผลิต1!$C:$C,'รับ-จ่าย ประจำวัน'!$B536,ผลิต1!W:W)+SUMIF(ผลิต2!$C:$C,'รับ-จ่าย ประจำวัน'!$B536,ผลิต2!W:W)+SUMIF(เส้นแต่งหน้าขนมเค้ก!$C:$C,'รับ-จ่าย ประจำวัน'!$B536,เส้นแต่งหน้าขนมเค้ก!W:W)+SUMIF(แพ็ค!$C:$C,'รับ-จ่าย ประจำวัน'!$B536,แพ็ค!W:W)+SUMIF(ธุรการ!$C:$C,'รับ-จ่าย ประจำวัน'!$B536,ธุรการ!W:W)+SUMIF(เส้นแต่งหน้าขนมปัง!$C:$C,'รับ-จ่าย ประจำวัน'!$B536,เส้นแต่งหน้าขนมปัง!W:W)+SUMIF('วางแผนBC,CJ'!$C:$C,'รับ-จ่าย ประจำวัน'!$B536,'วางแผนBC,CJ'!W:W)+SUMIF(RD!$C:$C,'รับ-จ่าย ประจำวัน'!$B536,RD!W:W)+SUMIF('FG,ออนไล,คัดแยก'!$C:$C,'รับ-จ่าย ประจำวัน'!$B536,'FG,ออนไล,คัดแยก'!W:W)</f>
        <v>0</v>
      </c>
      <c r="BE536" s="16">
        <f>SUMIF(เตรียมส่วนผสม!$C:$C,'รับ-จ่าย ประจำวัน'!$B536,เตรียมส่วนผสม!X:X)+SUMIF(กวนไส้!$C:$C,'รับ-จ่าย ประจำวัน'!$B536,กวนไส้!X:X)+SUMIF(ผลิต1!$C:$C,'รับ-จ่าย ประจำวัน'!$B536,ผลิต1!X:X)+SUMIF(ผลิต2!$C:$C,'รับ-จ่าย ประจำวัน'!$B536,ผลิต2!X:X)+SUMIF(เส้นแต่งหน้าขนมเค้ก!$C:$C,'รับ-จ่าย ประจำวัน'!$B536,เส้นแต่งหน้าขนมเค้ก!X:X)+SUMIF(แพ็ค!$C:$C,'รับ-จ่าย ประจำวัน'!$B536,แพ็ค!X:X)+SUMIF(ธุรการ!$C:$C,'รับ-จ่าย ประจำวัน'!$B536,ธุรการ!X:X)+SUMIF(เส้นแต่งหน้าขนมปัง!$C:$C,'รับ-จ่าย ประจำวัน'!$B536,เส้นแต่งหน้าขนมปัง!X:X)+SUMIF('วางแผนBC,CJ'!$C:$C,'รับ-จ่าย ประจำวัน'!$B536,'วางแผนBC,CJ'!X:X)+SUMIF(RD!$C:$C,'รับ-จ่าย ประจำวัน'!$B536,RD!X:X)+SUMIF('FG,ออนไล,คัดแยก'!$C:$C,'รับ-จ่าย ประจำวัน'!$B536,'FG,ออนไล,คัดแยก'!X:X)</f>
        <v>0</v>
      </c>
      <c r="BF536" s="16">
        <f>SUMIF(เตรียมส่วนผสม!$C:$C,'รับ-จ่าย ประจำวัน'!$B536,เตรียมส่วนผสม!Y:Y)+SUMIF(กวนไส้!$C:$C,'รับ-จ่าย ประจำวัน'!$B536,กวนไส้!Y:Y)+SUMIF(ผลิต1!$C:$C,'รับ-จ่าย ประจำวัน'!$B536,ผลิต1!Y:Y)+SUMIF(ผลิต2!$C:$C,'รับ-จ่าย ประจำวัน'!$B536,ผลิต2!Y:Y)+SUMIF(เส้นแต่งหน้าขนมเค้ก!$C:$C,'รับ-จ่าย ประจำวัน'!$B536,เส้นแต่งหน้าขนมเค้ก!Y:Y)+SUMIF(แพ็ค!$C:$C,'รับ-จ่าย ประจำวัน'!$B536,แพ็ค!Y:Y)+SUMIF(ธุรการ!$C:$C,'รับ-จ่าย ประจำวัน'!$B536,ธุรการ!Y:Y)+SUMIF(เส้นแต่งหน้าขนมปัง!$C:$C,'รับ-จ่าย ประจำวัน'!$B536,เส้นแต่งหน้าขนมปัง!Y:Y)+SUMIF('วางแผนBC,CJ'!$C:$C,'รับ-จ่าย ประจำวัน'!$B536,'วางแผนBC,CJ'!Y:Y)+SUMIF(RD!$C:$C,'รับ-จ่าย ประจำวัน'!$B536,RD!Y:Y)+SUMIF('FG,ออนไล,คัดแยก'!$C:$C,'รับ-จ่าย ประจำวัน'!$B536,'FG,ออนไล,คัดแยก'!Y:Y)</f>
        <v>0</v>
      </c>
      <c r="BG536" s="16">
        <f>SUMIF(เตรียมส่วนผสม!$C:$C,'รับ-จ่าย ประจำวัน'!$B536,เตรียมส่วนผสม!Z:Z)+SUMIF(กวนไส้!$C:$C,'รับ-จ่าย ประจำวัน'!$B536,กวนไส้!Z:Z)+SUMIF(ผลิต1!$C:$C,'รับ-จ่าย ประจำวัน'!$B536,ผลิต1!Z:Z)+SUMIF(ผลิต2!$C:$C,'รับ-จ่าย ประจำวัน'!$B536,ผลิต2!Z:Z)+SUMIF(เส้นแต่งหน้าขนมเค้ก!$C:$C,'รับ-จ่าย ประจำวัน'!$B536,เส้นแต่งหน้าขนมเค้ก!Z:Z)+SUMIF(แพ็ค!$C:$C,'รับ-จ่าย ประจำวัน'!$B536,แพ็ค!Z:Z)+SUMIF(ธุรการ!$C:$C,'รับ-จ่าย ประจำวัน'!$B536,ธุรการ!Z:Z)+SUMIF(เส้นแต่งหน้าขนมปัง!$C:$C,'รับ-จ่าย ประจำวัน'!$B536,เส้นแต่งหน้าขนมปัง!Z:Z)+SUMIF('วางแผนBC,CJ'!$C:$C,'รับ-จ่าย ประจำวัน'!$B536,'วางแผนBC,CJ'!Z:Z)+SUMIF(RD!$C:$C,'รับ-จ่าย ประจำวัน'!$B536,RD!Z:Z)+SUMIF('FG,ออนไล,คัดแยก'!$C:$C,'รับ-จ่าย ประจำวัน'!$B536,'FG,ออนไล,คัดแยก'!Z:Z)</f>
        <v>0</v>
      </c>
      <c r="BH536" s="16">
        <f>SUMIF(เตรียมส่วนผสม!$C:$C,'รับ-จ่าย ประจำวัน'!$B536,เตรียมส่วนผสม!AA:AA)+SUMIF(กวนไส้!$C:$C,'รับ-จ่าย ประจำวัน'!$B536,กวนไส้!AA:AA)+SUMIF(ผลิต1!$C:$C,'รับ-จ่าย ประจำวัน'!$B536,ผลิต1!AA:AA)+SUMIF(ผลิต2!$C:$C,'รับ-จ่าย ประจำวัน'!$B536,ผลิต2!AA:AA)+SUMIF(เส้นแต่งหน้าขนมเค้ก!$C:$C,'รับ-จ่าย ประจำวัน'!$B536,เส้นแต่งหน้าขนมเค้ก!AA:AA)+SUMIF(แพ็ค!$C:$C,'รับ-จ่าย ประจำวัน'!$B536,แพ็ค!AA:AA)+SUMIF(ธุรการ!$C:$C,'รับ-จ่าย ประจำวัน'!$B536,ธุรการ!AA:AA)+SUMIF(เส้นแต่งหน้าขนมปัง!$C:$C,'รับ-จ่าย ประจำวัน'!$B536,เส้นแต่งหน้าขนมปัง!AA:AA)+SUMIF('วางแผนBC,CJ'!$C:$C,'รับ-จ่าย ประจำวัน'!$B536,'วางแผนBC,CJ'!AA:AA)+SUMIF(RD!$C:$C,'รับ-จ่าย ประจำวัน'!$B536,RD!AA:AA)+SUMIF('FG,ออนไล,คัดแยก'!$C:$C,'รับ-จ่าย ประจำวัน'!$B536,'FG,ออนไล,คัดแยก'!AA:AA)</f>
        <v>0</v>
      </c>
      <c r="BI536" s="16">
        <f>SUMIF(เตรียมส่วนผสม!$C:$C,'รับ-จ่าย ประจำวัน'!$B536,เตรียมส่วนผสม!AB:AB)+SUMIF(กวนไส้!$C:$C,'รับ-จ่าย ประจำวัน'!$B536,กวนไส้!AB:AB)+SUMIF(ผลิต1!$C:$C,'รับ-จ่าย ประจำวัน'!$B536,ผลิต1!AB:AB)+SUMIF(ผลิต2!$C:$C,'รับ-จ่าย ประจำวัน'!$B536,ผลิต2!AB:AB)+SUMIF(เส้นแต่งหน้าขนมเค้ก!$C:$C,'รับ-จ่าย ประจำวัน'!$B536,เส้นแต่งหน้าขนมเค้ก!AB:AB)+SUMIF(แพ็ค!$C:$C,'รับ-จ่าย ประจำวัน'!$B536,แพ็ค!AB:AB)+SUMIF(ธุรการ!$C:$C,'รับ-จ่าย ประจำวัน'!$B536,ธุรการ!AB:AB)+SUMIF(เส้นแต่งหน้าขนมปัง!$C:$C,'รับ-จ่าย ประจำวัน'!$B536,เส้นแต่งหน้าขนมปัง!AB:AB)+SUMIF('วางแผนBC,CJ'!$C:$C,'รับ-จ่าย ประจำวัน'!$B536,'วางแผนBC,CJ'!AB:AB)+SUMIF(RD!$C:$C,'รับ-จ่าย ประจำวัน'!$B536,RD!AB:AB)+SUMIF('FG,ออนไล,คัดแยก'!$C:$C,'รับ-จ่าย ประจำวัน'!$B536,'FG,ออนไล,คัดแยก'!AB:AB)</f>
        <v>0</v>
      </c>
      <c r="BJ536" s="16">
        <f>SUMIF(เตรียมส่วนผสม!$C:$C,'รับ-จ่าย ประจำวัน'!$B536,เตรียมส่วนผสม!AC:AC)+SUMIF(กวนไส้!$C:$C,'รับ-จ่าย ประจำวัน'!$B536,กวนไส้!AC:AC)+SUMIF(ผลิต1!$C:$C,'รับ-จ่าย ประจำวัน'!$B536,ผลิต1!AC:AC)+SUMIF(ผลิต2!$C:$C,'รับ-จ่าย ประจำวัน'!$B536,ผลิต2!AC:AC)+SUMIF(เส้นแต่งหน้าขนมเค้ก!$C:$C,'รับ-จ่าย ประจำวัน'!$B536,เส้นแต่งหน้าขนมเค้ก!AC:AC)+SUMIF(แพ็ค!$C:$C,'รับ-จ่าย ประจำวัน'!$B536,แพ็ค!AC:AC)+SUMIF(ธุรการ!$C:$C,'รับ-จ่าย ประจำวัน'!$B536,ธุรการ!AC:AC)+SUMIF(เส้นแต่งหน้าขนมปัง!$C:$C,'รับ-จ่าย ประจำวัน'!$B536,เส้นแต่งหน้าขนมปัง!AC:AC)+SUMIF('วางแผนBC,CJ'!$C:$C,'รับ-จ่าย ประจำวัน'!$B536,'วางแผนBC,CJ'!AC:AC)+SUMIF(RD!$C:$C,'รับ-จ่าย ประจำวัน'!$B536,RD!AC:AC)+SUMIF('FG,ออนไล,คัดแยก'!$C:$C,'รับ-จ่าย ประจำวัน'!$B536,'FG,ออนไล,คัดแยก'!AC:AC)</f>
        <v>0</v>
      </c>
      <c r="BK536" s="16">
        <f>SUMIF(เตรียมส่วนผสม!$C:$C,'รับ-จ่าย ประจำวัน'!$B536,เตรียมส่วนผสม!AD:AD)+SUMIF(กวนไส้!$C:$C,'รับ-จ่าย ประจำวัน'!$B536,กวนไส้!AD:AD)+SUMIF(ผลิต1!$C:$C,'รับ-จ่าย ประจำวัน'!$B536,ผลิต1!AD:AD)+SUMIF(ผลิต2!$C:$C,'รับ-จ่าย ประจำวัน'!$B536,ผลิต2!AD:AD)+SUMIF(เส้นแต่งหน้าขนมเค้ก!$C:$C,'รับ-จ่าย ประจำวัน'!$B536,เส้นแต่งหน้าขนมเค้ก!AD:AD)+SUMIF(แพ็ค!$C:$C,'รับ-จ่าย ประจำวัน'!$B536,แพ็ค!AD:AD)+SUMIF(ธุรการ!$C:$C,'รับ-จ่าย ประจำวัน'!$B536,ธุรการ!AD:AD)+SUMIF(เส้นแต่งหน้าขนมปัง!$C:$C,'รับ-จ่าย ประจำวัน'!$B536,เส้นแต่งหน้าขนมปัง!AD:AD)+SUMIF('วางแผนBC,CJ'!$C:$C,'รับ-จ่าย ประจำวัน'!$B536,'วางแผนBC,CJ'!AD:AD)+SUMIF(RD!$C:$C,'รับ-จ่าย ประจำวัน'!$B536,RD!AD:AD)+SUMIF('FG,ออนไล,คัดแยก'!$C:$C,'รับ-จ่าย ประจำวัน'!$B536,'FG,ออนไล,คัดแยก'!AD:AD)</f>
        <v>0</v>
      </c>
      <c r="BL536" s="16">
        <f>SUMIF(เตรียมส่วนผสม!$C:$C,'รับ-จ่าย ประจำวัน'!$B536,เตรียมส่วนผสม!AE:AE)+SUMIF(กวนไส้!$C:$C,'รับ-จ่าย ประจำวัน'!$B536,กวนไส้!AE:AE)+SUMIF(ผลิต1!$C:$C,'รับ-จ่าย ประจำวัน'!$B536,ผลิต1!AE:AE)+SUMIF(ผลิต2!$C:$C,'รับ-จ่าย ประจำวัน'!$B536,ผลิต2!AE:AE)+SUMIF(เส้นแต่งหน้าขนมเค้ก!$C:$C,'รับ-จ่าย ประจำวัน'!$B536,เส้นแต่งหน้าขนมเค้ก!AE:AE)+SUMIF(แพ็ค!$C:$C,'รับ-จ่าย ประจำวัน'!$B536,แพ็ค!AE:AE)+SUMIF(ธุรการ!$C:$C,'รับ-จ่าย ประจำวัน'!$B536,ธุรการ!AE:AE)+SUMIF(เส้นแต่งหน้าขนมปัง!$C:$C,'รับ-จ่าย ประจำวัน'!$B536,เส้นแต่งหน้าขนมปัง!AE:AE)+SUMIF('วางแผนBC,CJ'!$C:$C,'รับ-จ่าย ประจำวัน'!$B536,'วางแผนBC,CJ'!AE:AE)+SUMIF(RD!$C:$C,'รับ-จ่าย ประจำวัน'!$B536,RD!AE:AE)+SUMIF('FG,ออนไล,คัดแยก'!$C:$C,'รับ-จ่าย ประจำวัน'!$B536,'FG,ออนไล,คัดแยก'!AE:AE)</f>
        <v>0</v>
      </c>
      <c r="BM536" s="16">
        <f>SUMIF(เตรียมส่วนผสม!$C:$C,'รับ-จ่าย ประจำวัน'!$B536,เตรียมส่วนผสม!AF:AF)+SUMIF(กวนไส้!$C:$C,'รับ-จ่าย ประจำวัน'!$B536,กวนไส้!AF:AF)+SUMIF(ผลิต1!$C:$C,'รับ-จ่าย ประจำวัน'!$B536,ผลิต1!AF:AF)+SUMIF(ผลิต2!$C:$C,'รับ-จ่าย ประจำวัน'!$B536,ผลิต2!AF:AF)+SUMIF(เส้นแต่งหน้าขนมเค้ก!$C:$C,'รับ-จ่าย ประจำวัน'!$B536,เส้นแต่งหน้าขนมเค้ก!AF:AF)+SUMIF(แพ็ค!$C:$C,'รับ-จ่าย ประจำวัน'!$B536,แพ็ค!AF:AF)+SUMIF(ธุรการ!$C:$C,'รับ-จ่าย ประจำวัน'!$B536,ธุรการ!AF:AF)+SUMIF(เส้นแต่งหน้าขนมปัง!$C:$C,'รับ-จ่าย ประจำวัน'!$B536,เส้นแต่งหน้าขนมปัง!AF:AF)+SUMIF('วางแผนBC,CJ'!$C:$C,'รับ-จ่าย ประจำวัน'!$B536,'วางแผนBC,CJ'!AF:AF)+SUMIF(RD!$C:$C,'รับ-จ่าย ประจำวัน'!$B536,RD!AF:AF)+SUMIF('FG,ออนไล,คัดแยก'!$C:$C,'รับ-จ่าย ประจำวัน'!$B536,'FG,ออนไล,คัดแยก'!AF:AF)</f>
        <v>0</v>
      </c>
      <c r="BN536" s="16">
        <f>SUMIF(เตรียมส่วนผสม!$C:$C,'รับ-จ่าย ประจำวัน'!$B536,เตรียมส่วนผสม!AG:AG)+SUMIF(กวนไส้!$C:$C,'รับ-จ่าย ประจำวัน'!$B536,กวนไส้!AG:AG)+SUMIF(ผลิต1!$C:$C,'รับ-จ่าย ประจำวัน'!$B536,ผลิต1!AG:AG)+SUMIF(ผลิต2!$C:$C,'รับ-จ่าย ประจำวัน'!$B536,ผลิต2!AG:AG)+SUMIF(เส้นแต่งหน้าขนมเค้ก!$C:$C,'รับ-จ่าย ประจำวัน'!$B536,เส้นแต่งหน้าขนมเค้ก!AG:AG)+SUMIF(แพ็ค!$C:$C,'รับ-จ่าย ประจำวัน'!$B536,แพ็ค!AG:AG)+SUMIF(ธุรการ!$C:$C,'รับ-จ่าย ประจำวัน'!$B536,ธุรการ!AG:AG)+SUMIF(เส้นแต่งหน้าขนมปัง!$C:$C,'รับ-จ่าย ประจำวัน'!$B536,เส้นแต่งหน้าขนมปัง!AG:AG)+SUMIF('วางแผนBC,CJ'!$C:$C,'รับ-จ่าย ประจำวัน'!$B536,'วางแผนBC,CJ'!AG:AG)+SUMIF(RD!$C:$C,'รับ-จ่าย ประจำวัน'!$B536,RD!AG:AG)+SUMIF('FG,ออนไล,คัดแยก'!$C:$C,'รับ-จ่าย ประจำวัน'!$B536,'FG,ออนไล,คัดแยก'!AG:AG)</f>
        <v>0</v>
      </c>
      <c r="BO536" s="16">
        <f>SUMIF(เตรียมส่วนผสม!$C:$C,'รับ-จ่าย ประจำวัน'!$B536,เตรียมส่วนผสม!AH:AH)+SUMIF(กวนไส้!$C:$C,'รับ-จ่าย ประจำวัน'!$B536,กวนไส้!AH:AH)+SUMIF(ผลิต1!$C:$C,'รับ-จ่าย ประจำวัน'!$B536,ผลิต1!AH:AH)+SUMIF(ผลิต2!$C:$C,'รับ-จ่าย ประจำวัน'!$B536,ผลิต2!AH:AH)+SUMIF(เส้นแต่งหน้าขนมเค้ก!$C:$C,'รับ-จ่าย ประจำวัน'!$B536,เส้นแต่งหน้าขนมเค้ก!AH:AH)+SUMIF(แพ็ค!$C:$C,'รับ-จ่าย ประจำวัน'!$B536,แพ็ค!AH:AH)+SUMIF(ธุรการ!$C:$C,'รับ-จ่าย ประจำวัน'!$B536,ธุรการ!AH:AH)+SUMIF(เส้นแต่งหน้าขนมปัง!$C:$C,'รับ-จ่าย ประจำวัน'!$B536,เส้นแต่งหน้าขนมปัง!AH:AH)+SUMIF('วางแผนBC,CJ'!$C:$C,'รับ-จ่าย ประจำวัน'!$B536,'วางแผนBC,CJ'!AH:AH)+SUMIF(RD!$C:$C,'รับ-จ่าย ประจำวัน'!$B536,RD!AH:AH)+SUMIF('FG,ออนไล,คัดแยก'!$C:$C,'รับ-จ่าย ประจำวัน'!$B536,'FG,ออนไล,คัดแยก'!AH:AH)</f>
        <v>0</v>
      </c>
      <c r="BP536" s="16">
        <f>SUMIF(เตรียมส่วนผสม!$C:$C,'รับ-จ่าย ประจำวัน'!$B536,เตรียมส่วนผสม!AI:AI)+SUMIF(กวนไส้!$C:$C,'รับ-จ่าย ประจำวัน'!$B536,กวนไส้!AI:AI)+SUMIF(ผลิต1!$C:$C,'รับ-จ่าย ประจำวัน'!$B536,ผลิต1!AI:AI)+SUMIF(ผลิต2!$C:$C,'รับ-จ่าย ประจำวัน'!$B536,ผลิต2!AI:AI)+SUMIF(เส้นแต่งหน้าขนมเค้ก!$C:$C,'รับ-จ่าย ประจำวัน'!$B536,เส้นแต่งหน้าขนมเค้ก!AI:AI)+SUMIF(แพ็ค!$C:$C,'รับ-จ่าย ประจำวัน'!$B536,แพ็ค!AI:AI)+SUMIF(ธุรการ!$C:$C,'รับ-จ่าย ประจำวัน'!$B536,ธุรการ!AI:AI)+SUMIF(เส้นแต่งหน้าขนมปัง!$C:$C,'รับ-จ่าย ประจำวัน'!$B536,เส้นแต่งหน้าขนมปัง!AI:AI)+SUMIF('วางแผนBC,CJ'!$C:$C,'รับ-จ่าย ประจำวัน'!$B536,'วางแผนBC,CJ'!AI:AI)+SUMIF(RD!$C:$C,'รับ-จ่าย ประจำวัน'!$B536,RD!AI:AI)+SUMIF('FG,ออนไล,คัดแยก'!$C:$C,'รับ-จ่าย ประจำวัน'!$B536,'FG,ออนไล,คัดแยก'!AI:AI)</f>
        <v>0</v>
      </c>
      <c r="BQ536" s="16">
        <f>SUMIF(เตรียมส่วนผสม!$C:$C,'รับ-จ่าย ประจำวัน'!$B536,เตรียมส่วนผสม!AJ:AJ)+SUMIF(กวนไส้!$C:$C,'รับ-จ่าย ประจำวัน'!$B536,กวนไส้!AJ:AJ)+SUMIF(ผลิต1!$C:$C,'รับ-จ่าย ประจำวัน'!$B536,ผลิต1!AJ:AJ)+SUMIF(ผลิต2!$C:$C,'รับ-จ่าย ประจำวัน'!$B536,ผลิต2!AJ:AJ)+SUMIF(เส้นแต่งหน้าขนมเค้ก!$C:$C,'รับ-จ่าย ประจำวัน'!$B536,เส้นแต่งหน้าขนมเค้ก!AJ:AJ)+SUMIF(แพ็ค!$C:$C,'รับ-จ่าย ประจำวัน'!$B536,แพ็ค!AJ:AJ)+SUMIF(ธุรการ!$C:$C,'รับ-จ่าย ประจำวัน'!$B536,ธุรการ!AJ:AJ)+SUMIF(เส้นแต่งหน้าขนมปัง!$C:$C,'รับ-จ่าย ประจำวัน'!$B536,เส้นแต่งหน้าขนมปัง!AJ:AJ)+SUMIF('วางแผนBC,CJ'!$C:$C,'รับ-จ่าย ประจำวัน'!$B536,'วางแผนBC,CJ'!AJ:AJ)+SUMIF(RD!$C:$C,'รับ-จ่าย ประจำวัน'!$B536,RD!AJ:AJ)+SUMIF('FG,ออนไล,คัดแยก'!$C:$C,'รับ-จ่าย ประจำวัน'!$B536,'FG,ออนไล,คัดแยก'!AJ:AJ)</f>
        <v>0</v>
      </c>
      <c r="BR536" s="16">
        <f>SUMIF(เตรียมส่วนผสม!$C:$C,'รับ-จ่าย ประจำวัน'!$B536,เตรียมส่วนผสม!AK:AK)+SUMIF(กวนไส้!$C:$C,'รับ-จ่าย ประจำวัน'!$B536,กวนไส้!AK:AK)+SUMIF(ผลิต1!$C:$C,'รับ-จ่าย ประจำวัน'!$B536,ผลิต1!AK:AK)+SUMIF(ผลิต2!$C:$C,'รับ-จ่าย ประจำวัน'!$B536,ผลิต2!AK:AK)+SUMIF(เส้นแต่งหน้าขนมเค้ก!$C:$C,'รับ-จ่าย ประจำวัน'!$B536,เส้นแต่งหน้าขนมเค้ก!AK:AK)+SUMIF(แพ็ค!$C:$C,'รับ-จ่าย ประจำวัน'!$B536,แพ็ค!AK:AK)+SUMIF(ธุรการ!$C:$C,'รับ-จ่าย ประจำวัน'!$B536,ธุรการ!AK:AK)+SUMIF(เส้นแต่งหน้าขนมปัง!$C:$C,'รับ-จ่าย ประจำวัน'!$B536,เส้นแต่งหน้าขนมปัง!AK:AK)+SUMIF('วางแผนBC,CJ'!$C:$C,'รับ-จ่าย ประจำวัน'!$B536,'วางแผนBC,CJ'!AK:AK)+SUMIF(RD!$C:$C,'รับ-จ่าย ประจำวัน'!$B536,RD!AK:AK)+SUMIF('FG,ออนไล,คัดแยก'!$C:$C,'รับ-จ่าย ประจำวัน'!$B536,'FG,ออนไล,คัดแยก'!AK:AK)</f>
        <v>0</v>
      </c>
      <c r="BS536" s="16">
        <f>SUMIF(เตรียมส่วนผสม!$C:$C,'รับ-จ่าย ประจำวัน'!$B536,เตรียมส่วนผสม!AL:AL)+SUMIF(กวนไส้!$C:$C,'รับ-จ่าย ประจำวัน'!$B536,กวนไส้!AL:AL)+SUMIF(ผลิต1!$C:$C,'รับ-จ่าย ประจำวัน'!$B536,ผลิต1!AL:AL)+SUMIF(ผลิต2!$C:$C,'รับ-จ่าย ประจำวัน'!$B536,ผลิต2!AL:AL)+SUMIF(เส้นแต่งหน้าขนมเค้ก!$C:$C,'รับ-จ่าย ประจำวัน'!$B536,เส้นแต่งหน้าขนมเค้ก!AL:AL)+SUMIF(แพ็ค!$C:$C,'รับ-จ่าย ประจำวัน'!$B536,แพ็ค!AL:AL)+SUMIF(ธุรการ!$C:$C,'รับ-จ่าย ประจำวัน'!$B536,ธุรการ!AL:AL)+SUMIF(เส้นแต่งหน้าขนมปัง!$C:$C,'รับ-จ่าย ประจำวัน'!$B536,เส้นแต่งหน้าขนมปัง!AL:AL)+SUMIF('วางแผนBC,CJ'!$C:$C,'รับ-จ่าย ประจำวัน'!$B536,'วางแผนBC,CJ'!AL:AL)+SUMIF(RD!$C:$C,'รับ-จ่าย ประจำวัน'!$B536,RD!AL:AL)+SUMIF('FG,ออนไล,คัดแยก'!$C:$C,'รับ-จ่าย ประจำวัน'!$B536,'FG,ออนไล,คัดแยก'!AL:AL)</f>
        <v>0</v>
      </c>
      <c r="BT536" s="18">
        <f t="shared" si="115"/>
        <v>0</v>
      </c>
      <c r="BU536" s="116"/>
      <c r="BV536" s="146">
        <f t="shared" si="116"/>
        <v>0</v>
      </c>
      <c r="BW536" s="183">
        <v>30</v>
      </c>
      <c r="BX536" s="172">
        <f t="shared" si="114"/>
        <v>0</v>
      </c>
      <c r="BY536" s="188" t="e">
        <f t="shared" si="112"/>
        <v>#DIV/0!</v>
      </c>
      <c r="BZ536" s="180" t="e">
        <f t="shared" ca="1" si="117"/>
        <v>#DIV/0!</v>
      </c>
      <c r="CA536" s="153"/>
      <c r="CB536" s="93"/>
      <c r="CC536" s="93"/>
      <c r="CD536" s="93"/>
      <c r="CE536" s="93"/>
      <c r="CF536" s="93"/>
      <c r="CG536" s="93"/>
      <c r="CH536" s="93"/>
      <c r="CI536" s="93"/>
      <c r="CJ536" s="97"/>
      <c r="CK536" s="9">
        <f t="shared" si="113"/>
        <v>0</v>
      </c>
    </row>
    <row r="537" spans="1:89" x14ac:dyDescent="0.5">
      <c r="A537" s="149"/>
      <c r="B537" s="34">
        <v>1023401133</v>
      </c>
      <c r="C537" s="154" t="s">
        <v>1923</v>
      </c>
      <c r="D537" s="141" t="s">
        <v>91</v>
      </c>
      <c r="E537" s="25"/>
      <c r="F537" s="132"/>
      <c r="G537" s="25"/>
      <c r="H537" s="12">
        <v>183000</v>
      </c>
      <c r="I537" s="11"/>
      <c r="J537" s="11"/>
      <c r="K537" s="11"/>
      <c r="L537" s="11"/>
      <c r="M537" s="11">
        <v>100000</v>
      </c>
      <c r="N537" s="11"/>
      <c r="O537" s="11"/>
      <c r="P537" s="11"/>
      <c r="Q537" s="11"/>
      <c r="R537" s="11"/>
      <c r="S537" s="25"/>
      <c r="T537" s="25"/>
      <c r="U537" s="25"/>
      <c r="V537" s="25"/>
      <c r="W537" s="25"/>
      <c r="X537" s="25"/>
      <c r="Y537" s="25"/>
      <c r="Z537" s="25">
        <v>200000</v>
      </c>
      <c r="AA537" s="25"/>
      <c r="AB537" s="25"/>
      <c r="AC537" s="25"/>
      <c r="AD537" s="25"/>
      <c r="AE537" s="11"/>
      <c r="AF537" s="11"/>
      <c r="AG537" s="11"/>
      <c r="AH537" s="11">
        <v>300000</v>
      </c>
      <c r="AI537" s="25"/>
      <c r="AJ537" s="25"/>
      <c r="AK537" s="25"/>
      <c r="AL537" s="25"/>
      <c r="AM537" s="25"/>
      <c r="AN537" s="15">
        <f t="shared" si="118"/>
        <v>600000</v>
      </c>
      <c r="AO537" s="16">
        <f>SUMIF(เตรียมส่วนผสม!$C:$C,'รับ-จ่าย ประจำวัน'!$B537,เตรียมส่วนผสม!H:H)+SUMIF(กวนไส้!$C:$C,'รับ-จ่าย ประจำวัน'!$B537,กวนไส้!H:H)+SUMIF(ผลิต1!$C:$C,'รับ-จ่าย ประจำวัน'!$B537,ผลิต1!H:H)+SUMIF(ผลิต2!$C:$C,'รับ-จ่าย ประจำวัน'!$B537,ผลิต2!H:H)+SUMIF(เส้นแต่งหน้าขนมเค้ก!$C:$C,'รับ-จ่าย ประจำวัน'!$B537,เส้นแต่งหน้าขนมเค้ก!H:H)+SUMIF(แพ็ค!$C:$C,'รับ-จ่าย ประจำวัน'!$B537,แพ็ค!H:H)+SUMIF(ธุรการ!$C:$C,'รับ-จ่าย ประจำวัน'!$B537,ธุรการ!H:H)+SUMIF(เส้นแต่งหน้าขนมปัง!$C:$C,'รับ-จ่าย ประจำวัน'!$B537,เส้นแต่งหน้าขนมปัง!H:H)+SUMIF('วางแผนBC,CJ'!$C:$C,'รับ-จ่าย ประจำวัน'!$B537,'วางแผนBC,CJ'!H:H)+SUMIF(RD!$C:$C,'รับ-จ่าย ประจำวัน'!$B537,RD!H:H)+SUMIF('FG,ออนไล,คัดแยก'!$C:$C,'รับ-จ่าย ประจำวัน'!$B537,'FG,ออนไล,คัดแยก'!H:H)</f>
        <v>9000</v>
      </c>
      <c r="AP537" s="16">
        <f>SUMIF(เตรียมส่วนผสม!$C:$C,'รับ-จ่าย ประจำวัน'!$B537,เตรียมส่วนผสม!I:I)+SUMIF(กวนไส้!$C:$C,'รับ-จ่าย ประจำวัน'!$B537,กวนไส้!I:I)+SUMIF(ผลิต1!$C:$C,'รับ-จ่าย ประจำวัน'!$B537,ผลิต1!I:I)+SUMIF(ผลิต2!$C:$C,'รับ-จ่าย ประจำวัน'!$B537,ผลิต2!I:I)+SUMIF(เส้นแต่งหน้าขนมเค้ก!$C:$C,'รับ-จ่าย ประจำวัน'!$B537,เส้นแต่งหน้าขนมเค้ก!I:I)+SUMIF(แพ็ค!$C:$C,'รับ-จ่าย ประจำวัน'!$B537,แพ็ค!I:I)+SUMIF(ธุรการ!$C:$C,'รับ-จ่าย ประจำวัน'!$B537,ธุรการ!I:I)+SUMIF(เส้นแต่งหน้าขนมปัง!$C:$C,'รับ-จ่าย ประจำวัน'!$B537,เส้นแต่งหน้าขนมปัง!I:I)+SUMIF('วางแผนBC,CJ'!$C:$C,'รับ-จ่าย ประจำวัน'!$B537,'วางแผนBC,CJ'!I:I)+SUMIF(RD!$C:$C,'รับ-จ่าย ประจำวัน'!$B537,RD!I:I)+SUMIF('FG,ออนไล,คัดแยก'!$C:$C,'รับ-จ่าย ประจำวัน'!$B537,'FG,ออนไล,คัดแยก'!I:I)</f>
        <v>15000</v>
      </c>
      <c r="AQ537" s="16">
        <f>SUMIF(เตรียมส่วนผสม!$C:$C,'รับ-จ่าย ประจำวัน'!$B537,เตรียมส่วนผสม!J:J)+SUMIF(กวนไส้!$C:$C,'รับ-จ่าย ประจำวัน'!$B537,กวนไส้!J:J)+SUMIF(ผลิต1!$C:$C,'รับ-จ่าย ประจำวัน'!$B537,ผลิต1!J:J)+SUMIF(ผลิต2!$C:$C,'รับ-จ่าย ประจำวัน'!$B537,ผลิต2!J:J)+SUMIF(เส้นแต่งหน้าขนมเค้ก!$C:$C,'รับ-จ่าย ประจำวัน'!$B537,เส้นแต่งหน้าขนมเค้ก!J:J)+SUMIF(แพ็ค!$C:$C,'รับ-จ่าย ประจำวัน'!$B537,แพ็ค!J:J)+SUMIF(ธุรการ!$C:$C,'รับ-จ่าย ประจำวัน'!$B537,ธุรการ!J:J)+SUMIF(เส้นแต่งหน้าขนมปัง!$C:$C,'รับ-จ่าย ประจำวัน'!$B537,เส้นแต่งหน้าขนมปัง!J:J)+SUMIF('วางแผนBC,CJ'!$C:$C,'รับ-จ่าย ประจำวัน'!$B537,'วางแผนBC,CJ'!J:J)+SUMIF(RD!$C:$C,'รับ-จ่าย ประจำวัน'!$B537,RD!J:J)+SUMIF('FG,ออนไล,คัดแยก'!$C:$C,'รับ-จ่าย ประจำวัน'!$B537,'FG,ออนไล,คัดแยก'!J:J)</f>
        <v>0</v>
      </c>
      <c r="AR537" s="16">
        <f>SUMIF(เตรียมส่วนผสม!$C:$C,'รับ-จ่าย ประจำวัน'!$B537,เตรียมส่วนผสม!K:K)+SUMIF(กวนไส้!$C:$C,'รับ-จ่าย ประจำวัน'!$B537,กวนไส้!K:K)+SUMIF(ผลิต1!$C:$C,'รับ-จ่าย ประจำวัน'!$B537,ผลิต1!K:K)+SUMIF(ผลิต2!$C:$C,'รับ-จ่าย ประจำวัน'!$B537,ผลิต2!K:K)+SUMIF(เส้นแต่งหน้าขนมเค้ก!$C:$C,'รับ-จ่าย ประจำวัน'!$B537,เส้นแต่งหน้าขนมเค้ก!K:K)+SUMIF(แพ็ค!$C:$C,'รับ-จ่าย ประจำวัน'!$B537,แพ็ค!K:K)+SUMIF(ธุรการ!$C:$C,'รับ-จ่าย ประจำวัน'!$B537,ธุรการ!K:K)+SUMIF(เส้นแต่งหน้าขนมปัง!$C:$C,'รับ-จ่าย ประจำวัน'!$B537,เส้นแต่งหน้าขนมปัง!K:K)+SUMIF('วางแผนBC,CJ'!$C:$C,'รับ-จ่าย ประจำวัน'!$B537,'วางแผนBC,CJ'!K:K)+SUMIF(RD!$C:$C,'รับ-จ่าย ประจำวัน'!$B537,RD!K:K)+SUMIF('FG,ออนไล,คัดแยก'!$C:$C,'รับ-จ่าย ประจำวัน'!$B537,'FG,ออนไล,คัดแยก'!K:K)</f>
        <v>3000</v>
      </c>
      <c r="AS537" s="16">
        <f>SUMIF(เตรียมส่วนผสม!$C:$C,'รับ-จ่าย ประจำวัน'!$B537,เตรียมส่วนผสม!L:L)+SUMIF(กวนไส้!$C:$C,'รับ-จ่าย ประจำวัน'!$B537,กวนไส้!L:L)+SUMIF(ผลิต1!$C:$C,'รับ-จ่าย ประจำวัน'!$B537,ผลิต1!L:L)+SUMIF(ผลิต2!$C:$C,'รับ-จ่าย ประจำวัน'!$B537,ผลิต2!L:L)+SUMIF(เส้นแต่งหน้าขนมเค้ก!$C:$C,'รับ-จ่าย ประจำวัน'!$B537,เส้นแต่งหน้าขนมเค้ก!L:L)+SUMIF(แพ็ค!$C:$C,'รับ-จ่าย ประจำวัน'!$B537,แพ็ค!L:L)+SUMIF(ธุรการ!$C:$C,'รับ-จ่าย ประจำวัน'!$B537,ธุรการ!L:L)+SUMIF(เส้นแต่งหน้าขนมปัง!$C:$C,'รับ-จ่าย ประจำวัน'!$B537,เส้นแต่งหน้าขนมปัง!L:L)+SUMIF('วางแผนBC,CJ'!$C:$C,'รับ-จ่าย ประจำวัน'!$B537,'วางแผนBC,CJ'!L:L)+SUMIF(RD!$C:$C,'รับ-จ่าย ประจำวัน'!$B537,RD!L:L)+SUMIF('FG,ออนไล,คัดแยก'!$C:$C,'รับ-จ่าย ประจำวัน'!$B537,'FG,ออนไล,คัดแยก'!L:L)</f>
        <v>12000</v>
      </c>
      <c r="AT537" s="16">
        <f>SUMIF(เตรียมส่วนผสม!$C:$C,'รับ-จ่าย ประจำวัน'!$B537,เตรียมส่วนผสม!M:M)+SUMIF(กวนไส้!$C:$C,'รับ-จ่าย ประจำวัน'!$B537,กวนไส้!M:M)+SUMIF(ผลิต1!$C:$C,'รับ-จ่าย ประจำวัน'!$B537,ผลิต1!M:M)+SUMIF(ผลิต2!$C:$C,'รับ-จ่าย ประจำวัน'!$B537,ผลิต2!M:M)+SUMIF(เส้นแต่งหน้าขนมเค้ก!$C:$C,'รับ-จ่าย ประจำวัน'!$B537,เส้นแต่งหน้าขนมเค้ก!M:M)+SUMIF(แพ็ค!$C:$C,'รับ-จ่าย ประจำวัน'!$B537,แพ็ค!M:M)+SUMIF(ธุรการ!$C:$C,'รับ-จ่าย ประจำวัน'!$B537,ธุรการ!M:M)+SUMIF(เส้นแต่งหน้าขนมปัง!$C:$C,'รับ-จ่าย ประจำวัน'!$B537,เส้นแต่งหน้าขนมปัง!M:M)+SUMIF('วางแผนBC,CJ'!$C:$C,'รับ-จ่าย ประจำวัน'!$B537,'วางแผนBC,CJ'!M:M)+SUMIF(RD!$C:$C,'รับ-จ่าย ประจำวัน'!$B537,RD!M:M)+SUMIF('FG,ออนไล,คัดแยก'!$C:$C,'รับ-จ่าย ประจำวัน'!$B537,'FG,ออนไล,คัดแยก'!M:M)</f>
        <v>0</v>
      </c>
      <c r="AU537" s="16">
        <f>SUMIF(เตรียมส่วนผสม!$C:$C,'รับ-จ่าย ประจำวัน'!$B537,เตรียมส่วนผสม!N:N)+SUMIF(กวนไส้!$C:$C,'รับ-จ่าย ประจำวัน'!$B537,กวนไส้!N:N)+SUMIF(ผลิต1!$C:$C,'รับ-จ่าย ประจำวัน'!$B537,ผลิต1!N:N)+SUMIF(ผลิต2!$C:$C,'รับ-จ่าย ประจำวัน'!$B537,ผลิต2!N:N)+SUMIF(เส้นแต่งหน้าขนมเค้ก!$C:$C,'รับ-จ่าย ประจำวัน'!$B537,เส้นแต่งหน้าขนมเค้ก!N:N)+SUMIF(แพ็ค!$C:$C,'รับ-จ่าย ประจำวัน'!$B537,แพ็ค!N:N)+SUMIF(ธุรการ!$C:$C,'รับ-จ่าย ประจำวัน'!$B537,ธุรการ!N:N)+SUMIF(เส้นแต่งหน้าขนมปัง!$C:$C,'รับ-จ่าย ประจำวัน'!$B537,เส้นแต่งหน้าขนมปัง!N:N)+SUMIF('วางแผนBC,CJ'!$C:$C,'รับ-จ่าย ประจำวัน'!$B537,'วางแผนBC,CJ'!N:N)+SUMIF(RD!$C:$C,'รับ-จ่าย ประจำวัน'!$B537,RD!N:N)+SUMIF('FG,ออนไล,คัดแยก'!$C:$C,'รับ-จ่าย ประจำวัน'!$B537,'FG,ออนไล,คัดแยก'!N:N)</f>
        <v>9000</v>
      </c>
      <c r="AV537" s="16">
        <f>SUMIF(เตรียมส่วนผสม!$C:$C,'รับ-จ่าย ประจำวัน'!$B537,เตรียมส่วนผสม!O:O)+SUMIF(กวนไส้!$C:$C,'รับ-จ่าย ประจำวัน'!$B537,กวนไส้!O:O)+SUMIF(ผลิต1!$C:$C,'รับ-จ่าย ประจำวัน'!$B537,ผลิต1!O:O)+SUMIF(ผลิต2!$C:$C,'รับ-จ่าย ประจำวัน'!$B537,ผลิต2!O:O)+SUMIF(เส้นแต่งหน้าขนมเค้ก!$C:$C,'รับ-จ่าย ประจำวัน'!$B537,เส้นแต่งหน้าขนมเค้ก!O:O)+SUMIF(แพ็ค!$C:$C,'รับ-จ่าย ประจำวัน'!$B537,แพ็ค!O:O)+SUMIF(ธุรการ!$C:$C,'รับ-จ่าย ประจำวัน'!$B537,ธุรการ!O:O)+SUMIF(เส้นแต่งหน้าขนมปัง!$C:$C,'รับ-จ่าย ประจำวัน'!$B537,เส้นแต่งหน้าขนมปัง!O:O)+SUMIF('วางแผนBC,CJ'!$C:$C,'รับ-จ่าย ประจำวัน'!$B537,'วางแผนBC,CJ'!O:O)+SUMIF(RD!$C:$C,'รับ-จ่าย ประจำวัน'!$B537,RD!O:O)+SUMIF('FG,ออนไล,คัดแยก'!$C:$C,'รับ-จ่าย ประจำวัน'!$B537,'FG,ออนไล,คัดแยก'!O:O)</f>
        <v>9000</v>
      </c>
      <c r="AW537" s="16">
        <f>SUMIF(เตรียมส่วนผสม!$C:$C,'รับ-จ่าย ประจำวัน'!$B537,เตรียมส่วนผสม!P:P)+SUMIF(กวนไส้!$C:$C,'รับ-จ่าย ประจำวัน'!$B537,กวนไส้!P:P)+SUMIF(ผลิต1!$C:$C,'รับ-จ่าย ประจำวัน'!$B537,ผลิต1!P:P)+SUMIF(ผลิต2!$C:$C,'รับ-จ่าย ประจำวัน'!$B537,ผลิต2!P:P)+SUMIF(เส้นแต่งหน้าขนมเค้ก!$C:$C,'รับ-จ่าย ประจำวัน'!$B537,เส้นแต่งหน้าขนมเค้ก!P:P)+SUMIF(แพ็ค!$C:$C,'รับ-จ่าย ประจำวัน'!$B537,แพ็ค!P:P)+SUMIF(ธุรการ!$C:$C,'รับ-จ่าย ประจำวัน'!$B537,ธุรการ!P:P)+SUMIF(เส้นแต่งหน้าขนมปัง!$C:$C,'รับ-จ่าย ประจำวัน'!$B537,เส้นแต่งหน้าขนมปัง!P:P)+SUMIF('วางแผนBC,CJ'!$C:$C,'รับ-จ่าย ประจำวัน'!$B537,'วางแผนBC,CJ'!P:P)+SUMIF(RD!$C:$C,'รับ-จ่าย ประจำวัน'!$B537,RD!P:P)+SUMIF('FG,ออนไล,คัดแยก'!$C:$C,'รับ-จ่าย ประจำวัน'!$B537,'FG,ออนไล,คัดแยก'!P:P)</f>
        <v>9000</v>
      </c>
      <c r="AX537" s="16">
        <f>SUMIF(เตรียมส่วนผสม!$C:$C,'รับ-จ่าย ประจำวัน'!$B537,เตรียมส่วนผสม!Q:Q)+SUMIF(กวนไส้!$C:$C,'รับ-จ่าย ประจำวัน'!$B537,กวนไส้!Q:Q)+SUMIF(ผลิต1!$C:$C,'รับ-จ่าย ประจำวัน'!$B537,ผลิต1!Q:Q)+SUMIF(ผลิต2!$C:$C,'รับ-จ่าย ประจำวัน'!$B537,ผลิต2!Q:Q)+SUMIF(เส้นแต่งหน้าขนมเค้ก!$C:$C,'รับ-จ่าย ประจำวัน'!$B537,เส้นแต่งหน้าขนมเค้ก!Q:Q)+SUMIF(แพ็ค!$C:$C,'รับ-จ่าย ประจำวัน'!$B537,แพ็ค!Q:Q)+SUMIF(ธุรการ!$C:$C,'รับ-จ่าย ประจำวัน'!$B537,ธุรการ!Q:Q)+SUMIF(เส้นแต่งหน้าขนมปัง!$C:$C,'รับ-จ่าย ประจำวัน'!$B537,เส้นแต่งหน้าขนมปัง!Q:Q)+SUMIF('วางแผนBC,CJ'!$C:$C,'รับ-จ่าย ประจำวัน'!$B537,'วางแผนBC,CJ'!Q:Q)+SUMIF(RD!$C:$C,'รับ-จ่าย ประจำวัน'!$B537,RD!Q:Q)+SUMIF('FG,ออนไล,คัดแยก'!$C:$C,'รับ-จ่าย ประจำวัน'!$B537,'FG,ออนไล,คัดแยก'!Q:Q)</f>
        <v>9000</v>
      </c>
      <c r="AY537" s="16">
        <f>SUMIF(เตรียมส่วนผสม!$C:$C,'รับ-จ่าย ประจำวัน'!$B537,เตรียมส่วนผสม!R:R)+SUMIF(กวนไส้!$C:$C,'รับ-จ่าย ประจำวัน'!$B537,กวนไส้!R:R)+SUMIF(ผลิต1!$C:$C,'รับ-จ่าย ประจำวัน'!$B537,ผลิต1!R:R)+SUMIF(ผลิต2!$C:$C,'รับ-จ่าย ประจำวัน'!$B537,ผลิต2!R:R)+SUMIF(เส้นแต่งหน้าขนมเค้ก!$C:$C,'รับ-จ่าย ประจำวัน'!$B537,เส้นแต่งหน้าขนมเค้ก!R:R)+SUMIF(แพ็ค!$C:$C,'รับ-จ่าย ประจำวัน'!$B537,แพ็ค!R:R)+SUMIF(ธุรการ!$C:$C,'รับ-จ่าย ประจำวัน'!$B537,ธุรการ!R:R)+SUMIF(เส้นแต่งหน้าขนมปัง!$C:$C,'รับ-จ่าย ประจำวัน'!$B537,เส้นแต่งหน้าขนมปัง!R:R)+SUMIF('วางแผนBC,CJ'!$C:$C,'รับ-จ่าย ประจำวัน'!$B537,'วางแผนBC,CJ'!R:R)+SUMIF(RD!$C:$C,'รับ-จ่าย ประจำวัน'!$B537,RD!R:R)+SUMIF('FG,ออนไล,คัดแยก'!$C:$C,'รับ-จ่าย ประจำวัน'!$B537,'FG,ออนไล,คัดแยก'!R:R)</f>
        <v>12000</v>
      </c>
      <c r="AZ537" s="16">
        <f>SUMIF(เตรียมส่วนผสม!$C:$C,'รับ-จ่าย ประจำวัน'!$B537,เตรียมส่วนผสม!S:S)+SUMIF(กวนไส้!$C:$C,'รับ-จ่าย ประจำวัน'!$B537,กวนไส้!S:S)+SUMIF(ผลิต1!$C:$C,'รับ-จ่าย ประจำวัน'!$B537,ผลิต1!S:S)+SUMIF(ผลิต2!$C:$C,'รับ-จ่าย ประจำวัน'!$B537,ผลิต2!S:S)+SUMIF(เส้นแต่งหน้าขนมเค้ก!$C:$C,'รับ-จ่าย ประจำวัน'!$B537,เส้นแต่งหน้าขนมเค้ก!S:S)+SUMIF(แพ็ค!$C:$C,'รับ-จ่าย ประจำวัน'!$B537,แพ็ค!S:S)+SUMIF(ธุรการ!$C:$C,'รับ-จ่าย ประจำวัน'!$B537,ธุรการ!S:S)+SUMIF(เส้นแต่งหน้าขนมปัง!$C:$C,'รับ-จ่าย ประจำวัน'!$B537,เส้นแต่งหน้าขนมปัง!S:S)+SUMIF('วางแผนBC,CJ'!$C:$C,'รับ-จ่าย ประจำวัน'!$B537,'วางแผนBC,CJ'!S:S)+SUMIF(RD!$C:$C,'รับ-จ่าย ประจำวัน'!$B537,RD!S:S)+SUMIF('FG,ออนไล,คัดแยก'!$C:$C,'รับ-จ่าย ประจำวัน'!$B537,'FG,ออนไล,คัดแยก'!S:S)</f>
        <v>12000</v>
      </c>
      <c r="BA537" s="16">
        <f>SUMIF(เตรียมส่วนผสม!$C:$C,'รับ-จ่าย ประจำวัน'!$B537,เตรียมส่วนผสม!T:T)+SUMIF(กวนไส้!$C:$C,'รับ-จ่าย ประจำวัน'!$B537,กวนไส้!T:T)+SUMIF(ผลิต1!$C:$C,'รับ-จ่าย ประจำวัน'!$B537,ผลิต1!T:T)+SUMIF(ผลิต2!$C:$C,'รับ-จ่าย ประจำวัน'!$B537,ผลิต2!T:T)+SUMIF(เส้นแต่งหน้าขนมเค้ก!$C:$C,'รับ-จ่าย ประจำวัน'!$B537,เส้นแต่งหน้าขนมเค้ก!T:T)+SUMIF(แพ็ค!$C:$C,'รับ-จ่าย ประจำวัน'!$B537,แพ็ค!T:T)+SUMIF(ธุรการ!$C:$C,'รับ-จ่าย ประจำวัน'!$B537,ธุรการ!T:T)+SUMIF(เส้นแต่งหน้าขนมปัง!$C:$C,'รับ-จ่าย ประจำวัน'!$B537,เส้นแต่งหน้าขนมปัง!T:T)+SUMIF('วางแผนBC,CJ'!$C:$C,'รับ-จ่าย ประจำวัน'!$B537,'วางแผนBC,CJ'!T:T)+SUMIF(RD!$C:$C,'รับ-จ่าย ประจำวัน'!$B537,RD!T:T)+SUMIF('FG,ออนไล,คัดแยก'!$C:$C,'รับ-จ่าย ประจำวัน'!$B537,'FG,ออนไล,คัดแยก'!T:T)</f>
        <v>0</v>
      </c>
      <c r="BB537" s="16">
        <f>SUMIF(เตรียมส่วนผสม!$C:$C,'รับ-จ่าย ประจำวัน'!$B537,เตรียมส่วนผสม!U:U)+SUMIF(กวนไส้!$C:$C,'รับ-จ่าย ประจำวัน'!$B537,กวนไส้!U:U)+SUMIF(ผลิต1!$C:$C,'รับ-จ่าย ประจำวัน'!$B537,ผลิต1!U:U)+SUMIF(ผลิต2!$C:$C,'รับ-จ่าย ประจำวัน'!$B537,ผลิต2!U:U)+SUMIF(เส้นแต่งหน้าขนมเค้ก!$C:$C,'รับ-จ่าย ประจำวัน'!$B537,เส้นแต่งหน้าขนมเค้ก!U:U)+SUMIF(แพ็ค!$C:$C,'รับ-จ่าย ประจำวัน'!$B537,แพ็ค!U:U)+SUMIF(ธุรการ!$C:$C,'รับ-จ่าย ประจำวัน'!$B537,ธุรการ!U:U)+SUMIF(เส้นแต่งหน้าขนมปัง!$C:$C,'รับ-จ่าย ประจำวัน'!$B537,เส้นแต่งหน้าขนมปัง!U:U)+SUMIF('วางแผนBC,CJ'!$C:$C,'รับ-จ่าย ประจำวัน'!$B537,'วางแผนBC,CJ'!U:U)+SUMIF(RD!$C:$C,'รับ-จ่าย ประจำวัน'!$B537,RD!U:U)+SUMIF('FG,ออนไล,คัดแยก'!$C:$C,'รับ-จ่าย ประจำวัน'!$B537,'FG,ออนไล,คัดแยก'!U:U)</f>
        <v>6000</v>
      </c>
      <c r="BC537" s="16">
        <f>SUMIF(เตรียมส่วนผสม!$C:$C,'รับ-จ่าย ประจำวัน'!$B537,เตรียมส่วนผสม!V:V)+SUMIF(กวนไส้!$C:$C,'รับ-จ่าย ประจำวัน'!$B537,กวนไส้!V:V)+SUMIF(ผลิต1!$C:$C,'รับ-จ่าย ประจำวัน'!$B537,ผลิต1!V:V)+SUMIF(ผลิต2!$C:$C,'รับ-จ่าย ประจำวัน'!$B537,ผลิต2!V:V)+SUMIF(เส้นแต่งหน้าขนมเค้ก!$C:$C,'รับ-จ่าย ประจำวัน'!$B537,เส้นแต่งหน้าขนมเค้ก!V:V)+SUMIF(แพ็ค!$C:$C,'รับ-จ่าย ประจำวัน'!$B537,แพ็ค!V:V)+SUMIF(ธุรการ!$C:$C,'รับ-จ่าย ประจำวัน'!$B537,ธุรการ!V:V)+SUMIF(เส้นแต่งหน้าขนมปัง!$C:$C,'รับ-จ่าย ประจำวัน'!$B537,เส้นแต่งหน้าขนมปัง!V:V)+SUMIF('วางแผนBC,CJ'!$C:$C,'รับ-จ่าย ประจำวัน'!$B537,'วางแผนBC,CJ'!V:V)+SUMIF(RD!$C:$C,'รับ-จ่าย ประจำวัน'!$B537,RD!V:V)+SUMIF('FG,ออนไล,คัดแยก'!$C:$C,'รับ-จ่าย ประจำวัน'!$B537,'FG,ออนไล,คัดแยก'!V:V)</f>
        <v>12000</v>
      </c>
      <c r="BD537" s="16">
        <f>SUMIF(เตรียมส่วนผสม!$C:$C,'รับ-จ่าย ประจำวัน'!$B537,เตรียมส่วนผสม!W:W)+SUMIF(กวนไส้!$C:$C,'รับ-จ่าย ประจำวัน'!$B537,กวนไส้!W:W)+SUMIF(ผลิต1!$C:$C,'รับ-จ่าย ประจำวัน'!$B537,ผลิต1!W:W)+SUMIF(ผลิต2!$C:$C,'รับ-จ่าย ประจำวัน'!$B537,ผลิต2!W:W)+SUMIF(เส้นแต่งหน้าขนมเค้ก!$C:$C,'รับ-จ่าย ประจำวัน'!$B537,เส้นแต่งหน้าขนมเค้ก!W:W)+SUMIF(แพ็ค!$C:$C,'รับ-จ่าย ประจำวัน'!$B537,แพ็ค!W:W)+SUMIF(ธุรการ!$C:$C,'รับ-จ่าย ประจำวัน'!$B537,ธุรการ!W:W)+SUMIF(เส้นแต่งหน้าขนมปัง!$C:$C,'รับ-จ่าย ประจำวัน'!$B537,เส้นแต่งหน้าขนมปัง!W:W)+SUMIF('วางแผนBC,CJ'!$C:$C,'รับ-จ่าย ประจำวัน'!$B537,'วางแผนBC,CJ'!W:W)+SUMIF(RD!$C:$C,'รับ-จ่าย ประจำวัน'!$B537,RD!W:W)+SUMIF('FG,ออนไล,คัดแยก'!$C:$C,'รับ-จ่าย ประจำวัน'!$B537,'FG,ออนไล,คัดแยก'!W:W)</f>
        <v>12000</v>
      </c>
      <c r="BE537" s="16">
        <f>SUMIF(เตรียมส่วนผสม!$C:$C,'รับ-จ่าย ประจำวัน'!$B537,เตรียมส่วนผสม!X:X)+SUMIF(กวนไส้!$C:$C,'รับ-จ่าย ประจำวัน'!$B537,กวนไส้!X:X)+SUMIF(ผลิต1!$C:$C,'รับ-จ่าย ประจำวัน'!$B537,ผลิต1!X:X)+SUMIF(ผลิต2!$C:$C,'รับ-จ่าย ประจำวัน'!$B537,ผลิต2!X:X)+SUMIF(เส้นแต่งหน้าขนมเค้ก!$C:$C,'รับ-จ่าย ประจำวัน'!$B537,เส้นแต่งหน้าขนมเค้ก!X:X)+SUMIF(แพ็ค!$C:$C,'รับ-จ่าย ประจำวัน'!$B537,แพ็ค!X:X)+SUMIF(ธุรการ!$C:$C,'รับ-จ่าย ประจำวัน'!$B537,ธุรการ!X:X)+SUMIF(เส้นแต่งหน้าขนมปัง!$C:$C,'รับ-จ่าย ประจำวัน'!$B537,เส้นแต่งหน้าขนมปัง!X:X)+SUMIF('วางแผนBC,CJ'!$C:$C,'รับ-จ่าย ประจำวัน'!$B537,'วางแผนBC,CJ'!X:X)+SUMIF(RD!$C:$C,'รับ-จ่าย ประจำวัน'!$B537,RD!X:X)+SUMIF('FG,ออนไล,คัดแยก'!$C:$C,'รับ-จ่าย ประจำวัน'!$B537,'FG,ออนไล,คัดแยก'!X:X)</f>
        <v>0</v>
      </c>
      <c r="BF537" s="16">
        <f>SUMIF(เตรียมส่วนผสม!$C:$C,'รับ-จ่าย ประจำวัน'!$B537,เตรียมส่วนผสม!Y:Y)+SUMIF(กวนไส้!$C:$C,'รับ-จ่าย ประจำวัน'!$B537,กวนไส้!Y:Y)+SUMIF(ผลิต1!$C:$C,'รับ-จ่าย ประจำวัน'!$B537,ผลิต1!Y:Y)+SUMIF(ผลิต2!$C:$C,'รับ-จ่าย ประจำวัน'!$B537,ผลิต2!Y:Y)+SUMIF(เส้นแต่งหน้าขนมเค้ก!$C:$C,'รับ-จ่าย ประจำวัน'!$B537,เส้นแต่งหน้าขนมเค้ก!Y:Y)+SUMIF(แพ็ค!$C:$C,'รับ-จ่าย ประจำวัน'!$B537,แพ็ค!Y:Y)+SUMIF(ธุรการ!$C:$C,'รับ-จ่าย ประจำวัน'!$B537,ธุรการ!Y:Y)+SUMIF(เส้นแต่งหน้าขนมปัง!$C:$C,'รับ-จ่าย ประจำวัน'!$B537,เส้นแต่งหน้าขนมปัง!Y:Y)+SUMIF('วางแผนBC,CJ'!$C:$C,'รับ-จ่าย ประจำวัน'!$B537,'วางแผนBC,CJ'!Y:Y)+SUMIF(RD!$C:$C,'รับ-จ่าย ประจำวัน'!$B537,RD!Y:Y)+SUMIF('FG,ออนไล,คัดแยก'!$C:$C,'รับ-จ่าย ประจำวัน'!$B537,'FG,ออนไล,คัดแยก'!Y:Y)</f>
        <v>18000</v>
      </c>
      <c r="BG537" s="16">
        <f>SUMIF(เตรียมส่วนผสม!$C:$C,'รับ-จ่าย ประจำวัน'!$B537,เตรียมส่วนผสม!Z:Z)+SUMIF(กวนไส้!$C:$C,'รับ-จ่าย ประจำวัน'!$B537,กวนไส้!Z:Z)+SUMIF(ผลิต1!$C:$C,'รับ-จ่าย ประจำวัน'!$B537,ผลิต1!Z:Z)+SUMIF(ผลิต2!$C:$C,'รับ-จ่าย ประจำวัน'!$B537,ผลิต2!Z:Z)+SUMIF(เส้นแต่งหน้าขนมเค้ก!$C:$C,'รับ-จ่าย ประจำวัน'!$B537,เส้นแต่งหน้าขนมเค้ก!Z:Z)+SUMIF(แพ็ค!$C:$C,'รับ-จ่าย ประจำวัน'!$B537,แพ็ค!Z:Z)+SUMIF(ธุรการ!$C:$C,'รับ-จ่าย ประจำวัน'!$B537,ธุรการ!Z:Z)+SUMIF(เส้นแต่งหน้าขนมปัง!$C:$C,'รับ-จ่าย ประจำวัน'!$B537,เส้นแต่งหน้าขนมปัง!Z:Z)+SUMIF('วางแผนBC,CJ'!$C:$C,'รับ-จ่าย ประจำวัน'!$B537,'วางแผนBC,CJ'!Z:Z)+SUMIF(RD!$C:$C,'รับ-จ่าย ประจำวัน'!$B537,RD!Z:Z)+SUMIF('FG,ออนไล,คัดแยก'!$C:$C,'รับ-จ่าย ประจำวัน'!$B537,'FG,ออนไล,คัดแยก'!Z:Z)</f>
        <v>15000</v>
      </c>
      <c r="BH537" s="16">
        <f>SUMIF(เตรียมส่วนผสม!$C:$C,'รับ-จ่าย ประจำวัน'!$B537,เตรียมส่วนผสม!AA:AA)+SUMIF(กวนไส้!$C:$C,'รับ-จ่าย ประจำวัน'!$B537,กวนไส้!AA:AA)+SUMIF(ผลิต1!$C:$C,'รับ-จ่าย ประจำวัน'!$B537,ผลิต1!AA:AA)+SUMIF(ผลิต2!$C:$C,'รับ-จ่าย ประจำวัน'!$B537,ผลิต2!AA:AA)+SUMIF(เส้นแต่งหน้าขนมเค้ก!$C:$C,'รับ-จ่าย ประจำวัน'!$B537,เส้นแต่งหน้าขนมเค้ก!AA:AA)+SUMIF(แพ็ค!$C:$C,'รับ-จ่าย ประจำวัน'!$B537,แพ็ค!AA:AA)+SUMIF(ธุรการ!$C:$C,'รับ-จ่าย ประจำวัน'!$B537,ธุรการ!AA:AA)+SUMIF(เส้นแต่งหน้าขนมปัง!$C:$C,'รับ-จ่าย ประจำวัน'!$B537,เส้นแต่งหน้าขนมปัง!AA:AA)+SUMIF('วางแผนBC,CJ'!$C:$C,'รับ-จ่าย ประจำวัน'!$B537,'วางแผนBC,CJ'!AA:AA)+SUMIF(RD!$C:$C,'รับ-จ่าย ประจำวัน'!$B537,RD!AA:AA)+SUMIF('FG,ออนไล,คัดแยก'!$C:$C,'รับ-จ่าย ประจำวัน'!$B537,'FG,ออนไล,คัดแยก'!AA:AA)</f>
        <v>0</v>
      </c>
      <c r="BI537" s="16">
        <f>SUMIF(เตรียมส่วนผสม!$C:$C,'รับ-จ่าย ประจำวัน'!$B537,เตรียมส่วนผสม!AB:AB)+SUMIF(กวนไส้!$C:$C,'รับ-จ่าย ประจำวัน'!$B537,กวนไส้!AB:AB)+SUMIF(ผลิต1!$C:$C,'รับ-จ่าย ประจำวัน'!$B537,ผลิต1!AB:AB)+SUMIF(ผลิต2!$C:$C,'รับ-จ่าย ประจำวัน'!$B537,ผลิต2!AB:AB)+SUMIF(เส้นแต่งหน้าขนมเค้ก!$C:$C,'รับ-จ่าย ประจำวัน'!$B537,เส้นแต่งหน้าขนมเค้ก!AB:AB)+SUMIF(แพ็ค!$C:$C,'รับ-จ่าย ประจำวัน'!$B537,แพ็ค!AB:AB)+SUMIF(ธุรการ!$C:$C,'รับ-จ่าย ประจำวัน'!$B537,ธุรการ!AB:AB)+SUMIF(เส้นแต่งหน้าขนมปัง!$C:$C,'รับ-จ่าย ประจำวัน'!$B537,เส้นแต่งหน้าขนมปัง!AB:AB)+SUMIF('วางแผนBC,CJ'!$C:$C,'รับ-จ่าย ประจำวัน'!$B537,'วางแผนBC,CJ'!AB:AB)+SUMIF(RD!$C:$C,'รับ-จ่าย ประจำวัน'!$B537,RD!AB:AB)+SUMIF('FG,ออนไล,คัดแยก'!$C:$C,'รับ-จ่าย ประจำวัน'!$B537,'FG,ออนไล,คัดแยก'!AB:AB)</f>
        <v>12000</v>
      </c>
      <c r="BJ537" s="16">
        <f>SUMIF(เตรียมส่วนผสม!$C:$C,'รับ-จ่าย ประจำวัน'!$B537,เตรียมส่วนผสม!AC:AC)+SUMIF(กวนไส้!$C:$C,'รับ-จ่าย ประจำวัน'!$B537,กวนไส้!AC:AC)+SUMIF(ผลิต1!$C:$C,'รับ-จ่าย ประจำวัน'!$B537,ผลิต1!AC:AC)+SUMIF(ผลิต2!$C:$C,'รับ-จ่าย ประจำวัน'!$B537,ผลิต2!AC:AC)+SUMIF(เส้นแต่งหน้าขนมเค้ก!$C:$C,'รับ-จ่าย ประจำวัน'!$B537,เส้นแต่งหน้าขนมเค้ก!AC:AC)+SUMIF(แพ็ค!$C:$C,'รับ-จ่าย ประจำวัน'!$B537,แพ็ค!AC:AC)+SUMIF(ธุรการ!$C:$C,'รับ-จ่าย ประจำวัน'!$B537,ธุรการ!AC:AC)+SUMIF(เส้นแต่งหน้าขนมปัง!$C:$C,'รับ-จ่าย ประจำวัน'!$B537,เส้นแต่งหน้าขนมปัง!AC:AC)+SUMIF('วางแผนBC,CJ'!$C:$C,'รับ-จ่าย ประจำวัน'!$B537,'วางแผนBC,CJ'!AC:AC)+SUMIF(RD!$C:$C,'รับ-จ่าย ประจำวัน'!$B537,RD!AC:AC)+SUMIF('FG,ออนไล,คัดแยก'!$C:$C,'รับ-จ่าย ประจำวัน'!$B537,'FG,ออนไล,คัดแยก'!AC:AC)</f>
        <v>6000</v>
      </c>
      <c r="BK537" s="16">
        <f>SUMIF(เตรียมส่วนผสม!$C:$C,'รับ-จ่าย ประจำวัน'!$B537,เตรียมส่วนผสม!AD:AD)+SUMIF(กวนไส้!$C:$C,'รับ-จ่าย ประจำวัน'!$B537,กวนไส้!AD:AD)+SUMIF(ผลิต1!$C:$C,'รับ-จ่าย ประจำวัน'!$B537,ผลิต1!AD:AD)+SUMIF(ผลิต2!$C:$C,'รับ-จ่าย ประจำวัน'!$B537,ผลิต2!AD:AD)+SUMIF(เส้นแต่งหน้าขนมเค้ก!$C:$C,'รับ-จ่าย ประจำวัน'!$B537,เส้นแต่งหน้าขนมเค้ก!AD:AD)+SUMIF(แพ็ค!$C:$C,'รับ-จ่าย ประจำวัน'!$B537,แพ็ค!AD:AD)+SUMIF(ธุรการ!$C:$C,'รับ-จ่าย ประจำวัน'!$B537,ธุรการ!AD:AD)+SUMIF(เส้นแต่งหน้าขนมปัง!$C:$C,'รับ-จ่าย ประจำวัน'!$B537,เส้นแต่งหน้าขนมปัง!AD:AD)+SUMIF('วางแผนBC,CJ'!$C:$C,'รับ-จ่าย ประจำวัน'!$B537,'วางแผนBC,CJ'!AD:AD)+SUMIF(RD!$C:$C,'รับ-จ่าย ประจำวัน'!$B537,RD!AD:AD)+SUMIF('FG,ออนไล,คัดแยก'!$C:$C,'รับ-จ่าย ประจำวัน'!$B537,'FG,ออนไล,คัดแยก'!AD:AD)</f>
        <v>6000</v>
      </c>
      <c r="BL537" s="16">
        <f>SUMIF(เตรียมส่วนผสม!$C:$C,'รับ-จ่าย ประจำวัน'!$B537,เตรียมส่วนผสม!AE:AE)+SUMIF(กวนไส้!$C:$C,'รับ-จ่าย ประจำวัน'!$B537,กวนไส้!AE:AE)+SUMIF(ผลิต1!$C:$C,'รับ-จ่าย ประจำวัน'!$B537,ผลิต1!AE:AE)+SUMIF(ผลิต2!$C:$C,'รับ-จ่าย ประจำวัน'!$B537,ผลิต2!AE:AE)+SUMIF(เส้นแต่งหน้าขนมเค้ก!$C:$C,'รับ-จ่าย ประจำวัน'!$B537,เส้นแต่งหน้าขนมเค้ก!AE:AE)+SUMIF(แพ็ค!$C:$C,'รับ-จ่าย ประจำวัน'!$B537,แพ็ค!AE:AE)+SUMIF(ธุรการ!$C:$C,'รับ-จ่าย ประจำวัน'!$B537,ธุรการ!AE:AE)+SUMIF(เส้นแต่งหน้าขนมปัง!$C:$C,'รับ-จ่าย ประจำวัน'!$B537,เส้นแต่งหน้าขนมปัง!AE:AE)+SUMIF('วางแผนBC,CJ'!$C:$C,'รับ-จ่าย ประจำวัน'!$B537,'วางแผนBC,CJ'!AE:AE)+SUMIF(RD!$C:$C,'รับ-จ่าย ประจำวัน'!$B537,RD!AE:AE)+SUMIF('FG,ออนไล,คัดแยก'!$C:$C,'รับ-จ่าย ประจำวัน'!$B537,'FG,ออนไล,คัดแยก'!AE:AE)</f>
        <v>0</v>
      </c>
      <c r="BM537" s="16">
        <f>SUMIF(เตรียมส่วนผสม!$C:$C,'รับ-จ่าย ประจำวัน'!$B537,เตรียมส่วนผสม!AF:AF)+SUMIF(กวนไส้!$C:$C,'รับ-จ่าย ประจำวัน'!$B537,กวนไส้!AF:AF)+SUMIF(ผลิต1!$C:$C,'รับ-จ่าย ประจำวัน'!$B537,ผลิต1!AF:AF)+SUMIF(ผลิต2!$C:$C,'รับ-จ่าย ประจำวัน'!$B537,ผลิต2!AF:AF)+SUMIF(เส้นแต่งหน้าขนมเค้ก!$C:$C,'รับ-จ่าย ประจำวัน'!$B537,เส้นแต่งหน้าขนมเค้ก!AF:AF)+SUMIF(แพ็ค!$C:$C,'รับ-จ่าย ประจำวัน'!$B537,แพ็ค!AF:AF)+SUMIF(ธุรการ!$C:$C,'รับ-จ่าย ประจำวัน'!$B537,ธุรการ!AF:AF)+SUMIF(เส้นแต่งหน้าขนมปัง!$C:$C,'รับ-จ่าย ประจำวัน'!$B537,เส้นแต่งหน้าขนมปัง!AF:AF)+SUMIF('วางแผนBC,CJ'!$C:$C,'รับ-จ่าย ประจำวัน'!$B537,'วางแผนBC,CJ'!AF:AF)+SUMIF(RD!$C:$C,'รับ-จ่าย ประจำวัน'!$B537,RD!AF:AF)+SUMIF('FG,ออนไล,คัดแยก'!$C:$C,'รับ-จ่าย ประจำวัน'!$B537,'FG,ออนไล,คัดแยก'!AF:AF)</f>
        <v>12000</v>
      </c>
      <c r="BN537" s="16">
        <f>SUMIF(เตรียมส่วนผสม!$C:$C,'รับ-จ่าย ประจำวัน'!$B537,เตรียมส่วนผสม!AG:AG)+SUMIF(กวนไส้!$C:$C,'รับ-จ่าย ประจำวัน'!$B537,กวนไส้!AG:AG)+SUMIF(ผลิต1!$C:$C,'รับ-จ่าย ประจำวัน'!$B537,ผลิต1!AG:AG)+SUMIF(ผลิต2!$C:$C,'รับ-จ่าย ประจำวัน'!$B537,ผลิต2!AG:AG)+SUMIF(เส้นแต่งหน้าขนมเค้ก!$C:$C,'รับ-จ่าย ประจำวัน'!$B537,เส้นแต่งหน้าขนมเค้ก!AG:AG)+SUMIF(แพ็ค!$C:$C,'รับ-จ่าย ประจำวัน'!$B537,แพ็ค!AG:AG)+SUMIF(ธุรการ!$C:$C,'รับ-จ่าย ประจำวัน'!$B537,ธุรการ!AG:AG)+SUMIF(เส้นแต่งหน้าขนมปัง!$C:$C,'รับ-จ่าย ประจำวัน'!$B537,เส้นแต่งหน้าขนมปัง!AG:AG)+SUMIF('วางแผนBC,CJ'!$C:$C,'รับ-จ่าย ประจำวัน'!$B537,'วางแผนBC,CJ'!AG:AG)+SUMIF(RD!$C:$C,'รับ-จ่าย ประจำวัน'!$B537,RD!AG:AG)+SUMIF('FG,ออนไล,คัดแยก'!$C:$C,'รับ-จ่าย ประจำวัน'!$B537,'FG,ออนไล,คัดแยก'!AG:AG)</f>
        <v>12000</v>
      </c>
      <c r="BO537" s="16">
        <f>SUMIF(เตรียมส่วนผสม!$C:$C,'รับ-จ่าย ประจำวัน'!$B537,เตรียมส่วนผสม!AH:AH)+SUMIF(กวนไส้!$C:$C,'รับ-จ่าย ประจำวัน'!$B537,กวนไส้!AH:AH)+SUMIF(ผลิต1!$C:$C,'รับ-จ่าย ประจำวัน'!$B537,ผลิต1!AH:AH)+SUMIF(ผลิต2!$C:$C,'รับ-จ่าย ประจำวัน'!$B537,ผลิต2!AH:AH)+SUMIF(เส้นแต่งหน้าขนมเค้ก!$C:$C,'รับ-จ่าย ประจำวัน'!$B537,เส้นแต่งหน้าขนมเค้ก!AH:AH)+SUMIF(แพ็ค!$C:$C,'รับ-จ่าย ประจำวัน'!$B537,แพ็ค!AH:AH)+SUMIF(ธุรการ!$C:$C,'รับ-จ่าย ประจำวัน'!$B537,ธุรการ!AH:AH)+SUMIF(เส้นแต่งหน้าขนมปัง!$C:$C,'รับ-จ่าย ประจำวัน'!$B537,เส้นแต่งหน้าขนมปัง!AH:AH)+SUMIF('วางแผนBC,CJ'!$C:$C,'รับ-จ่าย ประจำวัน'!$B537,'วางแผนBC,CJ'!AH:AH)+SUMIF(RD!$C:$C,'รับ-จ่าย ประจำวัน'!$B537,RD!AH:AH)+SUMIF('FG,ออนไล,คัดแยก'!$C:$C,'รับ-จ่าย ประจำวัน'!$B537,'FG,ออนไล,คัดแยก'!AH:AH)</f>
        <v>0</v>
      </c>
      <c r="BP537" s="16">
        <f>SUMIF(เตรียมส่วนผสม!$C:$C,'รับ-จ่าย ประจำวัน'!$B537,เตรียมส่วนผสม!AI:AI)+SUMIF(กวนไส้!$C:$C,'รับ-จ่าย ประจำวัน'!$B537,กวนไส้!AI:AI)+SUMIF(ผลิต1!$C:$C,'รับ-จ่าย ประจำวัน'!$B537,ผลิต1!AI:AI)+SUMIF(ผลิต2!$C:$C,'รับ-จ่าย ประจำวัน'!$B537,ผลิต2!AI:AI)+SUMIF(เส้นแต่งหน้าขนมเค้ก!$C:$C,'รับ-จ่าย ประจำวัน'!$B537,เส้นแต่งหน้าขนมเค้ก!AI:AI)+SUMIF(แพ็ค!$C:$C,'รับ-จ่าย ประจำวัน'!$B537,แพ็ค!AI:AI)+SUMIF(ธุรการ!$C:$C,'รับ-จ่าย ประจำวัน'!$B537,ธุรการ!AI:AI)+SUMIF(เส้นแต่งหน้าขนมปัง!$C:$C,'รับ-จ่าย ประจำวัน'!$B537,เส้นแต่งหน้าขนมปัง!AI:AI)+SUMIF('วางแผนBC,CJ'!$C:$C,'รับ-จ่าย ประจำวัน'!$B537,'วางแผนBC,CJ'!AI:AI)+SUMIF(RD!$C:$C,'รับ-จ่าย ประจำวัน'!$B537,RD!AI:AI)+SUMIF('FG,ออนไล,คัดแยก'!$C:$C,'รับ-จ่าย ประจำวัน'!$B537,'FG,ออนไล,คัดแยก'!AI:AI)</f>
        <v>3000</v>
      </c>
      <c r="BQ537" s="16">
        <f>SUMIF(เตรียมส่วนผสม!$C:$C,'รับ-จ่าย ประจำวัน'!$B537,เตรียมส่วนผสม!AJ:AJ)+SUMIF(กวนไส้!$C:$C,'รับ-จ่าย ประจำวัน'!$B537,กวนไส้!AJ:AJ)+SUMIF(ผลิต1!$C:$C,'รับ-จ่าย ประจำวัน'!$B537,ผลิต1!AJ:AJ)+SUMIF(ผลิต2!$C:$C,'รับ-จ่าย ประจำวัน'!$B537,ผลิต2!AJ:AJ)+SUMIF(เส้นแต่งหน้าขนมเค้ก!$C:$C,'รับ-จ่าย ประจำวัน'!$B537,เส้นแต่งหน้าขนมเค้ก!AJ:AJ)+SUMIF(แพ็ค!$C:$C,'รับ-จ่าย ประจำวัน'!$B537,แพ็ค!AJ:AJ)+SUMIF(ธุรการ!$C:$C,'รับ-จ่าย ประจำวัน'!$B537,ธุรการ!AJ:AJ)+SUMIF(เส้นแต่งหน้าขนมปัง!$C:$C,'รับ-จ่าย ประจำวัน'!$B537,เส้นแต่งหน้าขนมปัง!AJ:AJ)+SUMIF('วางแผนBC,CJ'!$C:$C,'รับ-จ่าย ประจำวัน'!$B537,'วางแผนBC,CJ'!AJ:AJ)+SUMIF(RD!$C:$C,'รับ-จ่าย ประจำวัน'!$B537,RD!AJ:AJ)+SUMIF('FG,ออนไล,คัดแยก'!$C:$C,'รับ-จ่าย ประจำวัน'!$B537,'FG,ออนไล,คัดแยก'!AJ:AJ)</f>
        <v>3000</v>
      </c>
      <c r="BR537" s="16">
        <f>SUMIF(เตรียมส่วนผสม!$C:$C,'รับ-จ่าย ประจำวัน'!$B537,เตรียมส่วนผสม!AK:AK)+SUMIF(กวนไส้!$C:$C,'รับ-จ่าย ประจำวัน'!$B537,กวนไส้!AK:AK)+SUMIF(ผลิต1!$C:$C,'รับ-จ่าย ประจำวัน'!$B537,ผลิต1!AK:AK)+SUMIF(ผลิต2!$C:$C,'รับ-จ่าย ประจำวัน'!$B537,ผลิต2!AK:AK)+SUMIF(เส้นแต่งหน้าขนมเค้ก!$C:$C,'รับ-จ่าย ประจำวัน'!$B537,เส้นแต่งหน้าขนมเค้ก!AK:AK)+SUMIF(แพ็ค!$C:$C,'รับ-จ่าย ประจำวัน'!$B537,แพ็ค!AK:AK)+SUMIF(ธุรการ!$C:$C,'รับ-จ่าย ประจำวัน'!$B537,ธุรการ!AK:AK)+SUMIF(เส้นแต่งหน้าขนมปัง!$C:$C,'รับ-จ่าย ประจำวัน'!$B537,เส้นแต่งหน้าขนมปัง!AK:AK)+SUMIF('วางแผนBC,CJ'!$C:$C,'รับ-จ่าย ประจำวัน'!$B537,'วางแผนBC,CJ'!AK:AK)+SUMIF(RD!$C:$C,'รับ-จ่าย ประจำวัน'!$B537,RD!AK:AK)+SUMIF('FG,ออนไล,คัดแยก'!$C:$C,'รับ-จ่าย ประจำวัน'!$B537,'FG,ออนไล,คัดแยก'!AK:AK)</f>
        <v>15000</v>
      </c>
      <c r="BS537" s="16">
        <f>SUMIF(เตรียมส่วนผสม!$C:$C,'รับ-จ่าย ประจำวัน'!$B537,เตรียมส่วนผสม!AL:AL)+SUMIF(กวนไส้!$C:$C,'รับ-จ่าย ประจำวัน'!$B537,กวนไส้!AL:AL)+SUMIF(ผลิต1!$C:$C,'รับ-จ่าย ประจำวัน'!$B537,ผลิต1!AL:AL)+SUMIF(ผลิต2!$C:$C,'รับ-จ่าย ประจำวัน'!$B537,ผลิต2!AL:AL)+SUMIF(เส้นแต่งหน้าขนมเค้ก!$C:$C,'รับ-จ่าย ประจำวัน'!$B537,เส้นแต่งหน้าขนมเค้ก!AL:AL)+SUMIF(แพ็ค!$C:$C,'รับ-จ่าย ประจำวัน'!$B537,แพ็ค!AL:AL)+SUMIF(ธุรการ!$C:$C,'รับ-จ่าย ประจำวัน'!$B537,ธุรการ!AL:AL)+SUMIF(เส้นแต่งหน้าขนมปัง!$C:$C,'รับ-จ่าย ประจำวัน'!$B537,เส้นแต่งหน้าขนมปัง!AL:AL)+SUMIF('วางแผนBC,CJ'!$C:$C,'รับ-จ่าย ประจำวัน'!$B537,'วางแผนBC,CJ'!AL:AL)+SUMIF(RD!$C:$C,'รับ-จ่าย ประจำวัน'!$B537,RD!AL:AL)+SUMIF('FG,ออนไล,คัดแยก'!$C:$C,'รับ-จ่าย ประจำวัน'!$B537,'FG,ออนไล,คัดแยก'!AL:AL)</f>
        <v>0</v>
      </c>
      <c r="BT537" s="18">
        <f t="shared" si="115"/>
        <v>231000</v>
      </c>
      <c r="BU537" s="116"/>
      <c r="BV537" s="146">
        <f t="shared" si="116"/>
        <v>552000</v>
      </c>
      <c r="BW537" s="183">
        <v>30</v>
      </c>
      <c r="BX537" s="172">
        <f>BT537/30</f>
        <v>7700</v>
      </c>
      <c r="BY537" s="188">
        <f t="shared" si="112"/>
        <v>71.688311688311686</v>
      </c>
      <c r="BZ537" s="180">
        <f t="shared" ca="1" si="117"/>
        <v>46274.688311688311</v>
      </c>
      <c r="CA537" s="93"/>
      <c r="CB537" s="93">
        <v>130000</v>
      </c>
      <c r="CC537" s="93"/>
      <c r="CD537" s="93"/>
      <c r="CE537" s="93"/>
      <c r="CF537" s="93"/>
      <c r="CG537" s="93"/>
      <c r="CH537" s="93"/>
      <c r="CI537" s="93"/>
      <c r="CJ537" s="97"/>
      <c r="CK537" s="9">
        <f t="shared" si="113"/>
        <v>552000</v>
      </c>
    </row>
    <row r="538" spans="1:89" hidden="1" x14ac:dyDescent="0.5">
      <c r="A538" s="149"/>
      <c r="B538" s="34">
        <v>1023401066</v>
      </c>
      <c r="C538" s="149" t="s">
        <v>1896</v>
      </c>
      <c r="D538" s="141" t="s">
        <v>91</v>
      </c>
      <c r="E538" s="25"/>
      <c r="F538" s="132"/>
      <c r="G538" s="25"/>
      <c r="H538" s="12">
        <v>1436</v>
      </c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11"/>
      <c r="AF538" s="11"/>
      <c r="AG538" s="11"/>
      <c r="AH538" s="11"/>
      <c r="AI538" s="25"/>
      <c r="AJ538" s="25"/>
      <c r="AK538" s="25"/>
      <c r="AL538" s="25"/>
      <c r="AM538" s="25"/>
      <c r="AN538" s="15">
        <f t="shared" si="118"/>
        <v>0</v>
      </c>
      <c r="AO538" s="16">
        <f>SUMIF(เตรียมส่วนผสม!$C:$C,'รับ-จ่าย ประจำวัน'!$B538,เตรียมส่วนผสม!H:H)+SUMIF(กวนไส้!$C:$C,'รับ-จ่าย ประจำวัน'!$B538,กวนไส้!H:H)+SUMIF(ผลิต1!$C:$C,'รับ-จ่าย ประจำวัน'!$B538,ผลิต1!H:H)+SUMIF(ผลิต2!$C:$C,'รับ-จ่าย ประจำวัน'!$B538,ผลิต2!H:H)+SUMIF(เส้นแต่งหน้าขนมเค้ก!$C:$C,'รับ-จ่าย ประจำวัน'!$B538,เส้นแต่งหน้าขนมเค้ก!H:H)+SUMIF(แพ็ค!$C:$C,'รับ-จ่าย ประจำวัน'!$B538,แพ็ค!H:H)+SUMIF(ธุรการ!$C:$C,'รับ-จ่าย ประจำวัน'!$B538,ธุรการ!H:H)+SUMIF(เส้นแต่งหน้าขนมปัง!$C:$C,'รับ-จ่าย ประจำวัน'!$B538,เส้นแต่งหน้าขนมปัง!H:H)+SUMIF('วางแผนBC,CJ'!$C:$C,'รับ-จ่าย ประจำวัน'!$B538,'วางแผนBC,CJ'!H:H)+SUMIF(RD!$C:$C,'รับ-จ่าย ประจำวัน'!$B538,RD!H:H)+SUMIF('FG,ออนไล,คัดแยก'!$C:$C,'รับ-จ่าย ประจำวัน'!$B538,'FG,ออนไล,คัดแยก'!H:H)</f>
        <v>0</v>
      </c>
      <c r="AP538" s="16">
        <f>SUMIF(เตรียมส่วนผสม!$C:$C,'รับ-จ่าย ประจำวัน'!$B538,เตรียมส่วนผสม!I:I)+SUMIF(กวนไส้!$C:$C,'รับ-จ่าย ประจำวัน'!$B538,กวนไส้!I:I)+SUMIF(ผลิต1!$C:$C,'รับ-จ่าย ประจำวัน'!$B538,ผลิต1!I:I)+SUMIF(ผลิต2!$C:$C,'รับ-จ่าย ประจำวัน'!$B538,ผลิต2!I:I)+SUMIF(เส้นแต่งหน้าขนมเค้ก!$C:$C,'รับ-จ่าย ประจำวัน'!$B538,เส้นแต่งหน้าขนมเค้ก!I:I)+SUMIF(แพ็ค!$C:$C,'รับ-จ่าย ประจำวัน'!$B538,แพ็ค!I:I)+SUMIF(ธุรการ!$C:$C,'รับ-จ่าย ประจำวัน'!$B538,ธุรการ!I:I)+SUMIF(เส้นแต่งหน้าขนมปัง!$C:$C,'รับ-จ่าย ประจำวัน'!$B538,เส้นแต่งหน้าขนมปัง!I:I)+SUMIF('วางแผนBC,CJ'!$C:$C,'รับ-จ่าย ประจำวัน'!$B538,'วางแผนBC,CJ'!I:I)+SUMIF(RD!$C:$C,'รับ-จ่าย ประจำวัน'!$B538,RD!I:I)+SUMIF('FG,ออนไล,คัดแยก'!$C:$C,'รับ-จ่าย ประจำวัน'!$B538,'FG,ออนไล,คัดแยก'!I:I)</f>
        <v>0</v>
      </c>
      <c r="AQ538" s="16">
        <f>SUMIF(เตรียมส่วนผสม!$C:$C,'รับ-จ่าย ประจำวัน'!$B538,เตรียมส่วนผสม!J:J)+SUMIF(กวนไส้!$C:$C,'รับ-จ่าย ประจำวัน'!$B538,กวนไส้!J:J)+SUMIF(ผลิต1!$C:$C,'รับ-จ่าย ประจำวัน'!$B538,ผลิต1!J:J)+SUMIF(ผลิต2!$C:$C,'รับ-จ่าย ประจำวัน'!$B538,ผลิต2!J:J)+SUMIF(เส้นแต่งหน้าขนมเค้ก!$C:$C,'รับ-จ่าย ประจำวัน'!$B538,เส้นแต่งหน้าขนมเค้ก!J:J)+SUMIF(แพ็ค!$C:$C,'รับ-จ่าย ประจำวัน'!$B538,แพ็ค!J:J)+SUMIF(ธุรการ!$C:$C,'รับ-จ่าย ประจำวัน'!$B538,ธุรการ!J:J)+SUMIF(เส้นแต่งหน้าขนมปัง!$C:$C,'รับ-จ่าย ประจำวัน'!$B538,เส้นแต่งหน้าขนมปัง!J:J)+SUMIF('วางแผนBC,CJ'!$C:$C,'รับ-จ่าย ประจำวัน'!$B538,'วางแผนBC,CJ'!J:J)+SUMIF(RD!$C:$C,'รับ-จ่าย ประจำวัน'!$B538,RD!J:J)+SUMIF('FG,ออนไล,คัดแยก'!$C:$C,'รับ-จ่าย ประจำวัน'!$B538,'FG,ออนไล,คัดแยก'!J:J)</f>
        <v>0</v>
      </c>
      <c r="AR538" s="16">
        <f>SUMIF(เตรียมส่วนผสม!$C:$C,'รับ-จ่าย ประจำวัน'!$B538,เตรียมส่วนผสม!K:K)+SUMIF(กวนไส้!$C:$C,'รับ-จ่าย ประจำวัน'!$B538,กวนไส้!K:K)+SUMIF(ผลิต1!$C:$C,'รับ-จ่าย ประจำวัน'!$B538,ผลิต1!K:K)+SUMIF(ผลิต2!$C:$C,'รับ-จ่าย ประจำวัน'!$B538,ผลิต2!K:K)+SUMIF(เส้นแต่งหน้าขนมเค้ก!$C:$C,'รับ-จ่าย ประจำวัน'!$B538,เส้นแต่งหน้าขนมเค้ก!K:K)+SUMIF(แพ็ค!$C:$C,'รับ-จ่าย ประจำวัน'!$B538,แพ็ค!K:K)+SUMIF(ธุรการ!$C:$C,'รับ-จ่าย ประจำวัน'!$B538,ธุรการ!K:K)+SUMIF(เส้นแต่งหน้าขนมปัง!$C:$C,'รับ-จ่าย ประจำวัน'!$B538,เส้นแต่งหน้าขนมปัง!K:K)+SUMIF('วางแผนBC,CJ'!$C:$C,'รับ-จ่าย ประจำวัน'!$B538,'วางแผนBC,CJ'!K:K)+SUMIF(RD!$C:$C,'รับ-จ่าย ประจำวัน'!$B538,RD!K:K)+SUMIF('FG,ออนไล,คัดแยก'!$C:$C,'รับ-จ่าย ประจำวัน'!$B538,'FG,ออนไล,คัดแยก'!K:K)</f>
        <v>0</v>
      </c>
      <c r="AS538" s="16">
        <f>SUMIF(เตรียมส่วนผสม!$C:$C,'รับ-จ่าย ประจำวัน'!$B538,เตรียมส่วนผสม!L:L)+SUMIF(กวนไส้!$C:$C,'รับ-จ่าย ประจำวัน'!$B538,กวนไส้!L:L)+SUMIF(ผลิต1!$C:$C,'รับ-จ่าย ประจำวัน'!$B538,ผลิต1!L:L)+SUMIF(ผลิต2!$C:$C,'รับ-จ่าย ประจำวัน'!$B538,ผลิต2!L:L)+SUMIF(เส้นแต่งหน้าขนมเค้ก!$C:$C,'รับ-จ่าย ประจำวัน'!$B538,เส้นแต่งหน้าขนมเค้ก!L:L)+SUMIF(แพ็ค!$C:$C,'รับ-จ่าย ประจำวัน'!$B538,แพ็ค!L:L)+SUMIF(ธุรการ!$C:$C,'รับ-จ่าย ประจำวัน'!$B538,ธุรการ!L:L)+SUMIF(เส้นแต่งหน้าขนมปัง!$C:$C,'รับ-จ่าย ประจำวัน'!$B538,เส้นแต่งหน้าขนมปัง!L:L)+SUMIF('วางแผนBC,CJ'!$C:$C,'รับ-จ่าย ประจำวัน'!$B538,'วางแผนBC,CJ'!L:L)+SUMIF(RD!$C:$C,'รับ-จ่าย ประจำวัน'!$B538,RD!L:L)+SUMIF('FG,ออนไล,คัดแยก'!$C:$C,'รับ-จ่าย ประจำวัน'!$B538,'FG,ออนไล,คัดแยก'!L:L)</f>
        <v>0</v>
      </c>
      <c r="AT538" s="16">
        <f>SUMIF(เตรียมส่วนผสม!$C:$C,'รับ-จ่าย ประจำวัน'!$B538,เตรียมส่วนผสม!M:M)+SUMIF(กวนไส้!$C:$C,'รับ-จ่าย ประจำวัน'!$B538,กวนไส้!M:M)+SUMIF(ผลิต1!$C:$C,'รับ-จ่าย ประจำวัน'!$B538,ผลิต1!M:M)+SUMIF(ผลิต2!$C:$C,'รับ-จ่าย ประจำวัน'!$B538,ผลิต2!M:M)+SUMIF(เส้นแต่งหน้าขนมเค้ก!$C:$C,'รับ-จ่าย ประจำวัน'!$B538,เส้นแต่งหน้าขนมเค้ก!M:M)+SUMIF(แพ็ค!$C:$C,'รับ-จ่าย ประจำวัน'!$B538,แพ็ค!M:M)+SUMIF(ธุรการ!$C:$C,'รับ-จ่าย ประจำวัน'!$B538,ธุรการ!M:M)+SUMIF(เส้นแต่งหน้าขนมปัง!$C:$C,'รับ-จ่าย ประจำวัน'!$B538,เส้นแต่งหน้าขนมปัง!M:M)+SUMIF('วางแผนBC,CJ'!$C:$C,'รับ-จ่าย ประจำวัน'!$B538,'วางแผนBC,CJ'!M:M)+SUMIF(RD!$C:$C,'รับ-จ่าย ประจำวัน'!$B538,RD!M:M)+SUMIF('FG,ออนไล,คัดแยก'!$C:$C,'รับ-จ่าย ประจำวัน'!$B538,'FG,ออนไล,คัดแยก'!M:M)</f>
        <v>0</v>
      </c>
      <c r="AU538" s="16">
        <f>SUMIF(เตรียมส่วนผสม!$C:$C,'รับ-จ่าย ประจำวัน'!$B538,เตรียมส่วนผสม!N:N)+SUMIF(กวนไส้!$C:$C,'รับ-จ่าย ประจำวัน'!$B538,กวนไส้!N:N)+SUMIF(ผลิต1!$C:$C,'รับ-จ่าย ประจำวัน'!$B538,ผลิต1!N:N)+SUMIF(ผลิต2!$C:$C,'รับ-จ่าย ประจำวัน'!$B538,ผลิต2!N:N)+SUMIF(เส้นแต่งหน้าขนมเค้ก!$C:$C,'รับ-จ่าย ประจำวัน'!$B538,เส้นแต่งหน้าขนมเค้ก!N:N)+SUMIF(แพ็ค!$C:$C,'รับ-จ่าย ประจำวัน'!$B538,แพ็ค!N:N)+SUMIF(ธุรการ!$C:$C,'รับ-จ่าย ประจำวัน'!$B538,ธุรการ!N:N)+SUMIF(เส้นแต่งหน้าขนมปัง!$C:$C,'รับ-จ่าย ประจำวัน'!$B538,เส้นแต่งหน้าขนมปัง!N:N)+SUMIF('วางแผนBC,CJ'!$C:$C,'รับ-จ่าย ประจำวัน'!$B538,'วางแผนBC,CJ'!N:N)+SUMIF(RD!$C:$C,'รับ-จ่าย ประจำวัน'!$B538,RD!N:N)+SUMIF('FG,ออนไล,คัดแยก'!$C:$C,'รับ-จ่าย ประจำวัน'!$B538,'FG,ออนไล,คัดแยก'!N:N)</f>
        <v>0</v>
      </c>
      <c r="AV538" s="16">
        <f>SUMIF(เตรียมส่วนผสม!$C:$C,'รับ-จ่าย ประจำวัน'!$B538,เตรียมส่วนผสม!O:O)+SUMIF(กวนไส้!$C:$C,'รับ-จ่าย ประจำวัน'!$B538,กวนไส้!O:O)+SUMIF(ผลิต1!$C:$C,'รับ-จ่าย ประจำวัน'!$B538,ผลิต1!O:O)+SUMIF(ผลิต2!$C:$C,'รับ-จ่าย ประจำวัน'!$B538,ผลิต2!O:O)+SUMIF(เส้นแต่งหน้าขนมเค้ก!$C:$C,'รับ-จ่าย ประจำวัน'!$B538,เส้นแต่งหน้าขนมเค้ก!O:O)+SUMIF(แพ็ค!$C:$C,'รับ-จ่าย ประจำวัน'!$B538,แพ็ค!O:O)+SUMIF(ธุรการ!$C:$C,'รับ-จ่าย ประจำวัน'!$B538,ธุรการ!O:O)+SUMIF(เส้นแต่งหน้าขนมปัง!$C:$C,'รับ-จ่าย ประจำวัน'!$B538,เส้นแต่งหน้าขนมปัง!O:O)+SUMIF('วางแผนBC,CJ'!$C:$C,'รับ-จ่าย ประจำวัน'!$B538,'วางแผนBC,CJ'!O:O)+SUMIF(RD!$C:$C,'รับ-จ่าย ประจำวัน'!$B538,RD!O:O)+SUMIF('FG,ออนไล,คัดแยก'!$C:$C,'รับ-จ่าย ประจำวัน'!$B538,'FG,ออนไล,คัดแยก'!O:O)</f>
        <v>0</v>
      </c>
      <c r="AW538" s="16">
        <f>SUMIF(เตรียมส่วนผสม!$C:$C,'รับ-จ่าย ประจำวัน'!$B538,เตรียมส่วนผสม!P:P)+SUMIF(กวนไส้!$C:$C,'รับ-จ่าย ประจำวัน'!$B538,กวนไส้!P:P)+SUMIF(ผลิต1!$C:$C,'รับ-จ่าย ประจำวัน'!$B538,ผลิต1!P:P)+SUMIF(ผลิต2!$C:$C,'รับ-จ่าย ประจำวัน'!$B538,ผลิต2!P:P)+SUMIF(เส้นแต่งหน้าขนมเค้ก!$C:$C,'รับ-จ่าย ประจำวัน'!$B538,เส้นแต่งหน้าขนมเค้ก!P:P)+SUMIF(แพ็ค!$C:$C,'รับ-จ่าย ประจำวัน'!$B538,แพ็ค!P:P)+SUMIF(ธุรการ!$C:$C,'รับ-จ่าย ประจำวัน'!$B538,ธุรการ!P:P)+SUMIF(เส้นแต่งหน้าขนมปัง!$C:$C,'รับ-จ่าย ประจำวัน'!$B538,เส้นแต่งหน้าขนมปัง!P:P)+SUMIF('วางแผนBC,CJ'!$C:$C,'รับ-จ่าย ประจำวัน'!$B538,'วางแผนBC,CJ'!P:P)+SUMIF(RD!$C:$C,'รับ-จ่าย ประจำวัน'!$B538,RD!P:P)+SUMIF('FG,ออนไล,คัดแยก'!$C:$C,'รับ-จ่าย ประจำวัน'!$B538,'FG,ออนไล,คัดแยก'!P:P)</f>
        <v>0</v>
      </c>
      <c r="AX538" s="16">
        <f>SUMIF(เตรียมส่วนผสม!$C:$C,'รับ-จ่าย ประจำวัน'!$B538,เตรียมส่วนผสม!Q:Q)+SUMIF(กวนไส้!$C:$C,'รับ-จ่าย ประจำวัน'!$B538,กวนไส้!Q:Q)+SUMIF(ผลิต1!$C:$C,'รับ-จ่าย ประจำวัน'!$B538,ผลิต1!Q:Q)+SUMIF(ผลิต2!$C:$C,'รับ-จ่าย ประจำวัน'!$B538,ผลิต2!Q:Q)+SUMIF(เส้นแต่งหน้าขนมเค้ก!$C:$C,'รับ-จ่าย ประจำวัน'!$B538,เส้นแต่งหน้าขนมเค้ก!Q:Q)+SUMIF(แพ็ค!$C:$C,'รับ-จ่าย ประจำวัน'!$B538,แพ็ค!Q:Q)+SUMIF(ธุรการ!$C:$C,'รับ-จ่าย ประจำวัน'!$B538,ธุรการ!Q:Q)+SUMIF(เส้นแต่งหน้าขนมปัง!$C:$C,'รับ-จ่าย ประจำวัน'!$B538,เส้นแต่งหน้าขนมปัง!Q:Q)+SUMIF('วางแผนBC,CJ'!$C:$C,'รับ-จ่าย ประจำวัน'!$B538,'วางแผนBC,CJ'!Q:Q)+SUMIF(RD!$C:$C,'รับ-จ่าย ประจำวัน'!$B538,RD!Q:Q)+SUMIF('FG,ออนไล,คัดแยก'!$C:$C,'รับ-จ่าย ประจำวัน'!$B538,'FG,ออนไล,คัดแยก'!Q:Q)</f>
        <v>0</v>
      </c>
      <c r="AY538" s="16">
        <f>SUMIF(เตรียมส่วนผสม!$C:$C,'รับ-จ่าย ประจำวัน'!$B538,เตรียมส่วนผสม!R:R)+SUMIF(กวนไส้!$C:$C,'รับ-จ่าย ประจำวัน'!$B538,กวนไส้!R:R)+SUMIF(ผลิต1!$C:$C,'รับ-จ่าย ประจำวัน'!$B538,ผลิต1!R:R)+SUMIF(ผลิต2!$C:$C,'รับ-จ่าย ประจำวัน'!$B538,ผลิต2!R:R)+SUMIF(เส้นแต่งหน้าขนมเค้ก!$C:$C,'รับ-จ่าย ประจำวัน'!$B538,เส้นแต่งหน้าขนมเค้ก!R:R)+SUMIF(แพ็ค!$C:$C,'รับ-จ่าย ประจำวัน'!$B538,แพ็ค!R:R)+SUMIF(ธุรการ!$C:$C,'รับ-จ่าย ประจำวัน'!$B538,ธุรการ!R:R)+SUMIF(เส้นแต่งหน้าขนมปัง!$C:$C,'รับ-จ่าย ประจำวัน'!$B538,เส้นแต่งหน้าขนมปัง!R:R)+SUMIF('วางแผนBC,CJ'!$C:$C,'รับ-จ่าย ประจำวัน'!$B538,'วางแผนBC,CJ'!R:R)+SUMIF(RD!$C:$C,'รับ-จ่าย ประจำวัน'!$B538,RD!R:R)+SUMIF('FG,ออนไล,คัดแยก'!$C:$C,'รับ-จ่าย ประจำวัน'!$B538,'FG,ออนไล,คัดแยก'!R:R)</f>
        <v>0</v>
      </c>
      <c r="AZ538" s="16">
        <f>SUMIF(เตรียมส่วนผสม!$C:$C,'รับ-จ่าย ประจำวัน'!$B538,เตรียมส่วนผสม!S:S)+SUMIF(กวนไส้!$C:$C,'รับ-จ่าย ประจำวัน'!$B538,กวนไส้!S:S)+SUMIF(ผลิต1!$C:$C,'รับ-จ่าย ประจำวัน'!$B538,ผลิต1!S:S)+SUMIF(ผลิต2!$C:$C,'รับ-จ่าย ประจำวัน'!$B538,ผลิต2!S:S)+SUMIF(เส้นแต่งหน้าขนมเค้ก!$C:$C,'รับ-จ่าย ประจำวัน'!$B538,เส้นแต่งหน้าขนมเค้ก!S:S)+SUMIF(แพ็ค!$C:$C,'รับ-จ่าย ประจำวัน'!$B538,แพ็ค!S:S)+SUMIF(ธุรการ!$C:$C,'รับ-จ่าย ประจำวัน'!$B538,ธุรการ!S:S)+SUMIF(เส้นแต่งหน้าขนมปัง!$C:$C,'รับ-จ่าย ประจำวัน'!$B538,เส้นแต่งหน้าขนมปัง!S:S)+SUMIF('วางแผนBC,CJ'!$C:$C,'รับ-จ่าย ประจำวัน'!$B538,'วางแผนBC,CJ'!S:S)+SUMIF(RD!$C:$C,'รับ-จ่าย ประจำวัน'!$B538,RD!S:S)+SUMIF('FG,ออนไล,คัดแยก'!$C:$C,'รับ-จ่าย ประจำวัน'!$B538,'FG,ออนไล,คัดแยก'!S:S)</f>
        <v>0</v>
      </c>
      <c r="BA538" s="16">
        <f>SUMIF(เตรียมส่วนผสม!$C:$C,'รับ-จ่าย ประจำวัน'!$B538,เตรียมส่วนผสม!T:T)+SUMIF(กวนไส้!$C:$C,'รับ-จ่าย ประจำวัน'!$B538,กวนไส้!T:T)+SUMIF(ผลิต1!$C:$C,'รับ-จ่าย ประจำวัน'!$B538,ผลิต1!T:T)+SUMIF(ผลิต2!$C:$C,'รับ-จ่าย ประจำวัน'!$B538,ผลิต2!T:T)+SUMIF(เส้นแต่งหน้าขนมเค้ก!$C:$C,'รับ-จ่าย ประจำวัน'!$B538,เส้นแต่งหน้าขนมเค้ก!T:T)+SUMIF(แพ็ค!$C:$C,'รับ-จ่าย ประจำวัน'!$B538,แพ็ค!T:T)+SUMIF(ธุรการ!$C:$C,'รับ-จ่าย ประจำวัน'!$B538,ธุรการ!T:T)+SUMIF(เส้นแต่งหน้าขนมปัง!$C:$C,'รับ-จ่าย ประจำวัน'!$B538,เส้นแต่งหน้าขนมปัง!T:T)+SUMIF('วางแผนBC,CJ'!$C:$C,'รับ-จ่าย ประจำวัน'!$B538,'วางแผนBC,CJ'!T:T)+SUMIF(RD!$C:$C,'รับ-จ่าย ประจำวัน'!$B538,RD!T:T)+SUMIF('FG,ออนไล,คัดแยก'!$C:$C,'รับ-จ่าย ประจำวัน'!$B538,'FG,ออนไล,คัดแยก'!T:T)</f>
        <v>0</v>
      </c>
      <c r="BB538" s="16">
        <f>SUMIF(เตรียมส่วนผสม!$C:$C,'รับ-จ่าย ประจำวัน'!$B538,เตรียมส่วนผสม!U:U)+SUMIF(กวนไส้!$C:$C,'รับ-จ่าย ประจำวัน'!$B538,กวนไส้!U:U)+SUMIF(ผลิต1!$C:$C,'รับ-จ่าย ประจำวัน'!$B538,ผลิต1!U:U)+SUMIF(ผลิต2!$C:$C,'รับ-จ่าย ประจำวัน'!$B538,ผลิต2!U:U)+SUMIF(เส้นแต่งหน้าขนมเค้ก!$C:$C,'รับ-จ่าย ประจำวัน'!$B538,เส้นแต่งหน้าขนมเค้ก!U:U)+SUMIF(แพ็ค!$C:$C,'รับ-จ่าย ประจำวัน'!$B538,แพ็ค!U:U)+SUMIF(ธุรการ!$C:$C,'รับ-จ่าย ประจำวัน'!$B538,ธุรการ!U:U)+SUMIF(เส้นแต่งหน้าขนมปัง!$C:$C,'รับ-จ่าย ประจำวัน'!$B538,เส้นแต่งหน้าขนมปัง!U:U)+SUMIF('วางแผนBC,CJ'!$C:$C,'รับ-จ่าย ประจำวัน'!$B538,'วางแผนBC,CJ'!U:U)+SUMIF(RD!$C:$C,'รับ-จ่าย ประจำวัน'!$B538,RD!U:U)+SUMIF('FG,ออนไล,คัดแยก'!$C:$C,'รับ-จ่าย ประจำวัน'!$B538,'FG,ออนไล,คัดแยก'!U:U)</f>
        <v>0</v>
      </c>
      <c r="BC538" s="16">
        <f>SUMIF(เตรียมส่วนผสม!$C:$C,'รับ-จ่าย ประจำวัน'!$B538,เตรียมส่วนผสม!V:V)+SUMIF(กวนไส้!$C:$C,'รับ-จ่าย ประจำวัน'!$B538,กวนไส้!V:V)+SUMIF(ผลิต1!$C:$C,'รับ-จ่าย ประจำวัน'!$B538,ผลิต1!V:V)+SUMIF(ผลิต2!$C:$C,'รับ-จ่าย ประจำวัน'!$B538,ผลิต2!V:V)+SUMIF(เส้นแต่งหน้าขนมเค้ก!$C:$C,'รับ-จ่าย ประจำวัน'!$B538,เส้นแต่งหน้าขนมเค้ก!V:V)+SUMIF(แพ็ค!$C:$C,'รับ-จ่าย ประจำวัน'!$B538,แพ็ค!V:V)+SUMIF(ธุรการ!$C:$C,'รับ-จ่าย ประจำวัน'!$B538,ธุรการ!V:V)+SUMIF(เส้นแต่งหน้าขนมปัง!$C:$C,'รับ-จ่าย ประจำวัน'!$B538,เส้นแต่งหน้าขนมปัง!V:V)+SUMIF('วางแผนBC,CJ'!$C:$C,'รับ-จ่าย ประจำวัน'!$B538,'วางแผนBC,CJ'!V:V)+SUMIF(RD!$C:$C,'รับ-จ่าย ประจำวัน'!$B538,RD!V:V)+SUMIF('FG,ออนไล,คัดแยก'!$C:$C,'รับ-จ่าย ประจำวัน'!$B538,'FG,ออนไล,คัดแยก'!V:V)</f>
        <v>0</v>
      </c>
      <c r="BD538" s="16">
        <f>SUMIF(เตรียมส่วนผสม!$C:$C,'รับ-จ่าย ประจำวัน'!$B538,เตรียมส่วนผสม!W:W)+SUMIF(กวนไส้!$C:$C,'รับ-จ่าย ประจำวัน'!$B538,กวนไส้!W:W)+SUMIF(ผลิต1!$C:$C,'รับ-จ่าย ประจำวัน'!$B538,ผลิต1!W:W)+SUMIF(ผลิต2!$C:$C,'รับ-จ่าย ประจำวัน'!$B538,ผลิต2!W:W)+SUMIF(เส้นแต่งหน้าขนมเค้ก!$C:$C,'รับ-จ่าย ประจำวัน'!$B538,เส้นแต่งหน้าขนมเค้ก!W:W)+SUMIF(แพ็ค!$C:$C,'รับ-จ่าย ประจำวัน'!$B538,แพ็ค!W:W)+SUMIF(ธุรการ!$C:$C,'รับ-จ่าย ประจำวัน'!$B538,ธุรการ!W:W)+SUMIF(เส้นแต่งหน้าขนมปัง!$C:$C,'รับ-จ่าย ประจำวัน'!$B538,เส้นแต่งหน้าขนมปัง!W:W)+SUMIF('วางแผนBC,CJ'!$C:$C,'รับ-จ่าย ประจำวัน'!$B538,'วางแผนBC,CJ'!W:W)+SUMIF(RD!$C:$C,'รับ-จ่าย ประจำวัน'!$B538,RD!W:W)+SUMIF('FG,ออนไล,คัดแยก'!$C:$C,'รับ-จ่าย ประจำวัน'!$B538,'FG,ออนไล,คัดแยก'!W:W)</f>
        <v>0</v>
      </c>
      <c r="BE538" s="16">
        <f>SUMIF(เตรียมส่วนผสม!$C:$C,'รับ-จ่าย ประจำวัน'!$B538,เตรียมส่วนผสม!X:X)+SUMIF(กวนไส้!$C:$C,'รับ-จ่าย ประจำวัน'!$B538,กวนไส้!X:X)+SUMIF(ผลิต1!$C:$C,'รับ-จ่าย ประจำวัน'!$B538,ผลิต1!X:X)+SUMIF(ผลิต2!$C:$C,'รับ-จ่าย ประจำวัน'!$B538,ผลิต2!X:X)+SUMIF(เส้นแต่งหน้าขนมเค้ก!$C:$C,'รับ-จ่าย ประจำวัน'!$B538,เส้นแต่งหน้าขนมเค้ก!X:X)+SUMIF(แพ็ค!$C:$C,'รับ-จ่าย ประจำวัน'!$B538,แพ็ค!X:X)+SUMIF(ธุรการ!$C:$C,'รับ-จ่าย ประจำวัน'!$B538,ธุรการ!X:X)+SUMIF(เส้นแต่งหน้าขนมปัง!$C:$C,'รับ-จ่าย ประจำวัน'!$B538,เส้นแต่งหน้าขนมปัง!X:X)+SUMIF('วางแผนBC,CJ'!$C:$C,'รับ-จ่าย ประจำวัน'!$B538,'วางแผนBC,CJ'!X:X)+SUMIF(RD!$C:$C,'รับ-จ่าย ประจำวัน'!$B538,RD!X:X)+SUMIF('FG,ออนไล,คัดแยก'!$C:$C,'รับ-จ่าย ประจำวัน'!$B538,'FG,ออนไล,คัดแยก'!X:X)</f>
        <v>0</v>
      </c>
      <c r="BF538" s="16">
        <f>SUMIF(เตรียมส่วนผสม!$C:$C,'รับ-จ่าย ประจำวัน'!$B538,เตรียมส่วนผสม!Y:Y)+SUMIF(กวนไส้!$C:$C,'รับ-จ่าย ประจำวัน'!$B538,กวนไส้!Y:Y)+SUMIF(ผลิต1!$C:$C,'รับ-จ่าย ประจำวัน'!$B538,ผลิต1!Y:Y)+SUMIF(ผลิต2!$C:$C,'รับ-จ่าย ประจำวัน'!$B538,ผลิต2!Y:Y)+SUMIF(เส้นแต่งหน้าขนมเค้ก!$C:$C,'รับ-จ่าย ประจำวัน'!$B538,เส้นแต่งหน้าขนมเค้ก!Y:Y)+SUMIF(แพ็ค!$C:$C,'รับ-จ่าย ประจำวัน'!$B538,แพ็ค!Y:Y)+SUMIF(ธุรการ!$C:$C,'รับ-จ่าย ประจำวัน'!$B538,ธุรการ!Y:Y)+SUMIF(เส้นแต่งหน้าขนมปัง!$C:$C,'รับ-จ่าย ประจำวัน'!$B538,เส้นแต่งหน้าขนมปัง!Y:Y)+SUMIF('วางแผนBC,CJ'!$C:$C,'รับ-จ่าย ประจำวัน'!$B538,'วางแผนBC,CJ'!Y:Y)+SUMIF(RD!$C:$C,'รับ-จ่าย ประจำวัน'!$B538,RD!Y:Y)+SUMIF('FG,ออนไล,คัดแยก'!$C:$C,'รับ-จ่าย ประจำวัน'!$B538,'FG,ออนไล,คัดแยก'!Y:Y)</f>
        <v>0</v>
      </c>
      <c r="BG538" s="16">
        <f>SUMIF(เตรียมส่วนผสม!$C:$C,'รับ-จ่าย ประจำวัน'!$B538,เตรียมส่วนผสม!Z:Z)+SUMIF(กวนไส้!$C:$C,'รับ-จ่าย ประจำวัน'!$B538,กวนไส้!Z:Z)+SUMIF(ผลิต1!$C:$C,'รับ-จ่าย ประจำวัน'!$B538,ผลิต1!Z:Z)+SUMIF(ผลิต2!$C:$C,'รับ-จ่าย ประจำวัน'!$B538,ผลิต2!Z:Z)+SUMIF(เส้นแต่งหน้าขนมเค้ก!$C:$C,'รับ-จ่าย ประจำวัน'!$B538,เส้นแต่งหน้าขนมเค้ก!Z:Z)+SUMIF(แพ็ค!$C:$C,'รับ-จ่าย ประจำวัน'!$B538,แพ็ค!Z:Z)+SUMIF(ธุรการ!$C:$C,'รับ-จ่าย ประจำวัน'!$B538,ธุรการ!Z:Z)+SUMIF(เส้นแต่งหน้าขนมปัง!$C:$C,'รับ-จ่าย ประจำวัน'!$B538,เส้นแต่งหน้าขนมปัง!Z:Z)+SUMIF('วางแผนBC,CJ'!$C:$C,'รับ-จ่าย ประจำวัน'!$B538,'วางแผนBC,CJ'!Z:Z)+SUMIF(RD!$C:$C,'รับ-จ่าย ประจำวัน'!$B538,RD!Z:Z)+SUMIF('FG,ออนไล,คัดแยก'!$C:$C,'รับ-จ่าย ประจำวัน'!$B538,'FG,ออนไล,คัดแยก'!Z:Z)</f>
        <v>0</v>
      </c>
      <c r="BH538" s="16">
        <f>SUMIF(เตรียมส่วนผสม!$C:$C,'รับ-จ่าย ประจำวัน'!$B538,เตรียมส่วนผสม!AA:AA)+SUMIF(กวนไส้!$C:$C,'รับ-จ่าย ประจำวัน'!$B538,กวนไส้!AA:AA)+SUMIF(ผลิต1!$C:$C,'รับ-จ่าย ประจำวัน'!$B538,ผลิต1!AA:AA)+SUMIF(ผลิต2!$C:$C,'รับ-จ่าย ประจำวัน'!$B538,ผลิต2!AA:AA)+SUMIF(เส้นแต่งหน้าขนมเค้ก!$C:$C,'รับ-จ่าย ประจำวัน'!$B538,เส้นแต่งหน้าขนมเค้ก!AA:AA)+SUMIF(แพ็ค!$C:$C,'รับ-จ่าย ประจำวัน'!$B538,แพ็ค!AA:AA)+SUMIF(ธุรการ!$C:$C,'รับ-จ่าย ประจำวัน'!$B538,ธุรการ!AA:AA)+SUMIF(เส้นแต่งหน้าขนมปัง!$C:$C,'รับ-จ่าย ประจำวัน'!$B538,เส้นแต่งหน้าขนมปัง!AA:AA)+SUMIF('วางแผนBC,CJ'!$C:$C,'รับ-จ่าย ประจำวัน'!$B538,'วางแผนBC,CJ'!AA:AA)+SUMIF(RD!$C:$C,'รับ-จ่าย ประจำวัน'!$B538,RD!AA:AA)+SUMIF('FG,ออนไล,คัดแยก'!$C:$C,'รับ-จ่าย ประจำวัน'!$B538,'FG,ออนไล,คัดแยก'!AA:AA)</f>
        <v>0</v>
      </c>
      <c r="BI538" s="16">
        <f>SUMIF(เตรียมส่วนผสม!$C:$C,'รับ-จ่าย ประจำวัน'!$B538,เตรียมส่วนผสม!AB:AB)+SUMIF(กวนไส้!$C:$C,'รับ-จ่าย ประจำวัน'!$B538,กวนไส้!AB:AB)+SUMIF(ผลิต1!$C:$C,'รับ-จ่าย ประจำวัน'!$B538,ผลิต1!AB:AB)+SUMIF(ผลิต2!$C:$C,'รับ-จ่าย ประจำวัน'!$B538,ผลิต2!AB:AB)+SUMIF(เส้นแต่งหน้าขนมเค้ก!$C:$C,'รับ-จ่าย ประจำวัน'!$B538,เส้นแต่งหน้าขนมเค้ก!AB:AB)+SUMIF(แพ็ค!$C:$C,'รับ-จ่าย ประจำวัน'!$B538,แพ็ค!AB:AB)+SUMIF(ธุรการ!$C:$C,'รับ-จ่าย ประจำวัน'!$B538,ธุรการ!AB:AB)+SUMIF(เส้นแต่งหน้าขนมปัง!$C:$C,'รับ-จ่าย ประจำวัน'!$B538,เส้นแต่งหน้าขนมปัง!AB:AB)+SUMIF('วางแผนBC,CJ'!$C:$C,'รับ-จ่าย ประจำวัน'!$B538,'วางแผนBC,CJ'!AB:AB)+SUMIF(RD!$C:$C,'รับ-จ่าย ประจำวัน'!$B538,RD!AB:AB)+SUMIF('FG,ออนไล,คัดแยก'!$C:$C,'รับ-จ่าย ประจำวัน'!$B538,'FG,ออนไล,คัดแยก'!AB:AB)</f>
        <v>0</v>
      </c>
      <c r="BJ538" s="16">
        <f>SUMIF(เตรียมส่วนผสม!$C:$C,'รับ-จ่าย ประจำวัน'!$B538,เตรียมส่วนผสม!AC:AC)+SUMIF(กวนไส้!$C:$C,'รับ-จ่าย ประจำวัน'!$B538,กวนไส้!AC:AC)+SUMIF(ผลิต1!$C:$C,'รับ-จ่าย ประจำวัน'!$B538,ผลิต1!AC:AC)+SUMIF(ผลิต2!$C:$C,'รับ-จ่าย ประจำวัน'!$B538,ผลิต2!AC:AC)+SUMIF(เส้นแต่งหน้าขนมเค้ก!$C:$C,'รับ-จ่าย ประจำวัน'!$B538,เส้นแต่งหน้าขนมเค้ก!AC:AC)+SUMIF(แพ็ค!$C:$C,'รับ-จ่าย ประจำวัน'!$B538,แพ็ค!AC:AC)+SUMIF(ธุรการ!$C:$C,'รับ-จ่าย ประจำวัน'!$B538,ธุรการ!AC:AC)+SUMIF(เส้นแต่งหน้าขนมปัง!$C:$C,'รับ-จ่าย ประจำวัน'!$B538,เส้นแต่งหน้าขนมปัง!AC:AC)+SUMIF('วางแผนBC,CJ'!$C:$C,'รับ-จ่าย ประจำวัน'!$B538,'วางแผนBC,CJ'!AC:AC)+SUMIF(RD!$C:$C,'รับ-จ่าย ประจำวัน'!$B538,RD!AC:AC)+SUMIF('FG,ออนไล,คัดแยก'!$C:$C,'รับ-จ่าย ประจำวัน'!$B538,'FG,ออนไล,คัดแยก'!AC:AC)</f>
        <v>0</v>
      </c>
      <c r="BK538" s="16">
        <f>SUMIF(เตรียมส่วนผสม!$C:$C,'รับ-จ่าย ประจำวัน'!$B538,เตรียมส่วนผสม!AD:AD)+SUMIF(กวนไส้!$C:$C,'รับ-จ่าย ประจำวัน'!$B538,กวนไส้!AD:AD)+SUMIF(ผลิต1!$C:$C,'รับ-จ่าย ประจำวัน'!$B538,ผลิต1!AD:AD)+SUMIF(ผลิต2!$C:$C,'รับ-จ่าย ประจำวัน'!$B538,ผลิต2!AD:AD)+SUMIF(เส้นแต่งหน้าขนมเค้ก!$C:$C,'รับ-จ่าย ประจำวัน'!$B538,เส้นแต่งหน้าขนมเค้ก!AD:AD)+SUMIF(แพ็ค!$C:$C,'รับ-จ่าย ประจำวัน'!$B538,แพ็ค!AD:AD)+SUMIF(ธุรการ!$C:$C,'รับ-จ่าย ประจำวัน'!$B538,ธุรการ!AD:AD)+SUMIF(เส้นแต่งหน้าขนมปัง!$C:$C,'รับ-จ่าย ประจำวัน'!$B538,เส้นแต่งหน้าขนมปัง!AD:AD)+SUMIF('วางแผนBC,CJ'!$C:$C,'รับ-จ่าย ประจำวัน'!$B538,'วางแผนBC,CJ'!AD:AD)+SUMIF(RD!$C:$C,'รับ-จ่าย ประจำวัน'!$B538,RD!AD:AD)+SUMIF('FG,ออนไล,คัดแยก'!$C:$C,'รับ-จ่าย ประจำวัน'!$B538,'FG,ออนไล,คัดแยก'!AD:AD)</f>
        <v>0</v>
      </c>
      <c r="BL538" s="16">
        <f>SUMIF(เตรียมส่วนผสม!$C:$C,'รับ-จ่าย ประจำวัน'!$B538,เตรียมส่วนผสม!AE:AE)+SUMIF(กวนไส้!$C:$C,'รับ-จ่าย ประจำวัน'!$B538,กวนไส้!AE:AE)+SUMIF(ผลิต1!$C:$C,'รับ-จ่าย ประจำวัน'!$B538,ผลิต1!AE:AE)+SUMIF(ผลิต2!$C:$C,'รับ-จ่าย ประจำวัน'!$B538,ผลิต2!AE:AE)+SUMIF(เส้นแต่งหน้าขนมเค้ก!$C:$C,'รับ-จ่าย ประจำวัน'!$B538,เส้นแต่งหน้าขนมเค้ก!AE:AE)+SUMIF(แพ็ค!$C:$C,'รับ-จ่าย ประจำวัน'!$B538,แพ็ค!AE:AE)+SUMIF(ธุรการ!$C:$C,'รับ-จ่าย ประจำวัน'!$B538,ธุรการ!AE:AE)+SUMIF(เส้นแต่งหน้าขนมปัง!$C:$C,'รับ-จ่าย ประจำวัน'!$B538,เส้นแต่งหน้าขนมปัง!AE:AE)+SUMIF('วางแผนBC,CJ'!$C:$C,'รับ-จ่าย ประจำวัน'!$B538,'วางแผนBC,CJ'!AE:AE)+SUMIF(RD!$C:$C,'รับ-จ่าย ประจำวัน'!$B538,RD!AE:AE)+SUMIF('FG,ออนไล,คัดแยก'!$C:$C,'รับ-จ่าย ประจำวัน'!$B538,'FG,ออนไล,คัดแยก'!AE:AE)</f>
        <v>0</v>
      </c>
      <c r="BM538" s="16">
        <f>SUMIF(เตรียมส่วนผสม!$C:$C,'รับ-จ่าย ประจำวัน'!$B538,เตรียมส่วนผสม!AF:AF)+SUMIF(กวนไส้!$C:$C,'รับ-จ่าย ประจำวัน'!$B538,กวนไส้!AF:AF)+SUMIF(ผลิต1!$C:$C,'รับ-จ่าย ประจำวัน'!$B538,ผลิต1!AF:AF)+SUMIF(ผลิต2!$C:$C,'รับ-จ่าย ประจำวัน'!$B538,ผลิต2!AF:AF)+SUMIF(เส้นแต่งหน้าขนมเค้ก!$C:$C,'รับ-จ่าย ประจำวัน'!$B538,เส้นแต่งหน้าขนมเค้ก!AF:AF)+SUMIF(แพ็ค!$C:$C,'รับ-จ่าย ประจำวัน'!$B538,แพ็ค!AF:AF)+SUMIF(ธุรการ!$C:$C,'รับ-จ่าย ประจำวัน'!$B538,ธุรการ!AF:AF)+SUMIF(เส้นแต่งหน้าขนมปัง!$C:$C,'รับ-จ่าย ประจำวัน'!$B538,เส้นแต่งหน้าขนมปัง!AF:AF)+SUMIF('วางแผนBC,CJ'!$C:$C,'รับ-จ่าย ประจำวัน'!$B538,'วางแผนBC,CJ'!AF:AF)+SUMIF(RD!$C:$C,'รับ-จ่าย ประจำวัน'!$B538,RD!AF:AF)+SUMIF('FG,ออนไล,คัดแยก'!$C:$C,'รับ-จ่าย ประจำวัน'!$B538,'FG,ออนไล,คัดแยก'!AF:AF)</f>
        <v>0</v>
      </c>
      <c r="BN538" s="16">
        <f>SUMIF(เตรียมส่วนผสม!$C:$C,'รับ-จ่าย ประจำวัน'!$B538,เตรียมส่วนผสม!AG:AG)+SUMIF(กวนไส้!$C:$C,'รับ-จ่าย ประจำวัน'!$B538,กวนไส้!AG:AG)+SUMIF(ผลิต1!$C:$C,'รับ-จ่าย ประจำวัน'!$B538,ผลิต1!AG:AG)+SUMIF(ผลิต2!$C:$C,'รับ-จ่าย ประจำวัน'!$B538,ผลิต2!AG:AG)+SUMIF(เส้นแต่งหน้าขนมเค้ก!$C:$C,'รับ-จ่าย ประจำวัน'!$B538,เส้นแต่งหน้าขนมเค้ก!AG:AG)+SUMIF(แพ็ค!$C:$C,'รับ-จ่าย ประจำวัน'!$B538,แพ็ค!AG:AG)+SUMIF(ธุรการ!$C:$C,'รับ-จ่าย ประจำวัน'!$B538,ธุรการ!AG:AG)+SUMIF(เส้นแต่งหน้าขนมปัง!$C:$C,'รับ-จ่าย ประจำวัน'!$B538,เส้นแต่งหน้าขนมปัง!AG:AG)+SUMIF('วางแผนBC,CJ'!$C:$C,'รับ-จ่าย ประจำวัน'!$B538,'วางแผนBC,CJ'!AG:AG)+SUMIF(RD!$C:$C,'รับ-จ่าย ประจำวัน'!$B538,RD!AG:AG)+SUMIF('FG,ออนไล,คัดแยก'!$C:$C,'รับ-จ่าย ประจำวัน'!$B538,'FG,ออนไล,คัดแยก'!AG:AG)</f>
        <v>0</v>
      </c>
      <c r="BO538" s="16">
        <f>SUMIF(เตรียมส่วนผสม!$C:$C,'รับ-จ่าย ประจำวัน'!$B538,เตรียมส่วนผสม!AH:AH)+SUMIF(กวนไส้!$C:$C,'รับ-จ่าย ประจำวัน'!$B538,กวนไส้!AH:AH)+SUMIF(ผลิต1!$C:$C,'รับ-จ่าย ประจำวัน'!$B538,ผลิต1!AH:AH)+SUMIF(ผลิต2!$C:$C,'รับ-จ่าย ประจำวัน'!$B538,ผลิต2!AH:AH)+SUMIF(เส้นแต่งหน้าขนมเค้ก!$C:$C,'รับ-จ่าย ประจำวัน'!$B538,เส้นแต่งหน้าขนมเค้ก!AH:AH)+SUMIF(แพ็ค!$C:$C,'รับ-จ่าย ประจำวัน'!$B538,แพ็ค!AH:AH)+SUMIF(ธุรการ!$C:$C,'รับ-จ่าย ประจำวัน'!$B538,ธุรการ!AH:AH)+SUMIF(เส้นแต่งหน้าขนมปัง!$C:$C,'รับ-จ่าย ประจำวัน'!$B538,เส้นแต่งหน้าขนมปัง!AH:AH)+SUMIF('วางแผนBC,CJ'!$C:$C,'รับ-จ่าย ประจำวัน'!$B538,'วางแผนBC,CJ'!AH:AH)+SUMIF(RD!$C:$C,'รับ-จ่าย ประจำวัน'!$B538,RD!AH:AH)+SUMIF('FG,ออนไล,คัดแยก'!$C:$C,'รับ-จ่าย ประจำวัน'!$B538,'FG,ออนไล,คัดแยก'!AH:AH)</f>
        <v>0</v>
      </c>
      <c r="BP538" s="16">
        <f>SUMIF(เตรียมส่วนผสม!$C:$C,'รับ-จ่าย ประจำวัน'!$B538,เตรียมส่วนผสม!AI:AI)+SUMIF(กวนไส้!$C:$C,'รับ-จ่าย ประจำวัน'!$B538,กวนไส้!AI:AI)+SUMIF(ผลิต1!$C:$C,'รับ-จ่าย ประจำวัน'!$B538,ผลิต1!AI:AI)+SUMIF(ผลิต2!$C:$C,'รับ-จ่าย ประจำวัน'!$B538,ผลิต2!AI:AI)+SUMIF(เส้นแต่งหน้าขนมเค้ก!$C:$C,'รับ-จ่าย ประจำวัน'!$B538,เส้นแต่งหน้าขนมเค้ก!AI:AI)+SUMIF(แพ็ค!$C:$C,'รับ-จ่าย ประจำวัน'!$B538,แพ็ค!AI:AI)+SUMIF(ธุรการ!$C:$C,'รับ-จ่าย ประจำวัน'!$B538,ธุรการ!AI:AI)+SUMIF(เส้นแต่งหน้าขนมปัง!$C:$C,'รับ-จ่าย ประจำวัน'!$B538,เส้นแต่งหน้าขนมปัง!AI:AI)+SUMIF('วางแผนBC,CJ'!$C:$C,'รับ-จ่าย ประจำวัน'!$B538,'วางแผนBC,CJ'!AI:AI)+SUMIF(RD!$C:$C,'รับ-จ่าย ประจำวัน'!$B538,RD!AI:AI)+SUMIF('FG,ออนไล,คัดแยก'!$C:$C,'รับ-จ่าย ประจำวัน'!$B538,'FG,ออนไล,คัดแยก'!AI:AI)</f>
        <v>0</v>
      </c>
      <c r="BQ538" s="16">
        <f>SUMIF(เตรียมส่วนผสม!$C:$C,'รับ-จ่าย ประจำวัน'!$B538,เตรียมส่วนผสม!AJ:AJ)+SUMIF(กวนไส้!$C:$C,'รับ-จ่าย ประจำวัน'!$B538,กวนไส้!AJ:AJ)+SUMIF(ผลิต1!$C:$C,'รับ-จ่าย ประจำวัน'!$B538,ผลิต1!AJ:AJ)+SUMIF(ผลิต2!$C:$C,'รับ-จ่าย ประจำวัน'!$B538,ผลิต2!AJ:AJ)+SUMIF(เส้นแต่งหน้าขนมเค้ก!$C:$C,'รับ-จ่าย ประจำวัน'!$B538,เส้นแต่งหน้าขนมเค้ก!AJ:AJ)+SUMIF(แพ็ค!$C:$C,'รับ-จ่าย ประจำวัน'!$B538,แพ็ค!AJ:AJ)+SUMIF(ธุรการ!$C:$C,'รับ-จ่าย ประจำวัน'!$B538,ธุรการ!AJ:AJ)+SUMIF(เส้นแต่งหน้าขนมปัง!$C:$C,'รับ-จ่าย ประจำวัน'!$B538,เส้นแต่งหน้าขนมปัง!AJ:AJ)+SUMIF('วางแผนBC,CJ'!$C:$C,'รับ-จ่าย ประจำวัน'!$B538,'วางแผนBC,CJ'!AJ:AJ)+SUMIF(RD!$C:$C,'รับ-จ่าย ประจำวัน'!$B538,RD!AJ:AJ)+SUMIF('FG,ออนไล,คัดแยก'!$C:$C,'รับ-จ่าย ประจำวัน'!$B538,'FG,ออนไล,คัดแยก'!AJ:AJ)</f>
        <v>0</v>
      </c>
      <c r="BR538" s="16">
        <f>SUMIF(เตรียมส่วนผสม!$C:$C,'รับ-จ่าย ประจำวัน'!$B538,เตรียมส่วนผสม!AK:AK)+SUMIF(กวนไส้!$C:$C,'รับ-จ่าย ประจำวัน'!$B538,กวนไส้!AK:AK)+SUMIF(ผลิต1!$C:$C,'รับ-จ่าย ประจำวัน'!$B538,ผลิต1!AK:AK)+SUMIF(ผลิต2!$C:$C,'รับ-จ่าย ประจำวัน'!$B538,ผลิต2!AK:AK)+SUMIF(เส้นแต่งหน้าขนมเค้ก!$C:$C,'รับ-จ่าย ประจำวัน'!$B538,เส้นแต่งหน้าขนมเค้ก!AK:AK)+SUMIF(แพ็ค!$C:$C,'รับ-จ่าย ประจำวัน'!$B538,แพ็ค!AK:AK)+SUMIF(ธุรการ!$C:$C,'รับ-จ่าย ประจำวัน'!$B538,ธุรการ!AK:AK)+SUMIF(เส้นแต่งหน้าขนมปัง!$C:$C,'รับ-จ่าย ประจำวัน'!$B538,เส้นแต่งหน้าขนมปัง!AK:AK)+SUMIF('วางแผนBC,CJ'!$C:$C,'รับ-จ่าย ประจำวัน'!$B538,'วางแผนBC,CJ'!AK:AK)+SUMIF(RD!$C:$C,'รับ-จ่าย ประจำวัน'!$B538,RD!AK:AK)+SUMIF('FG,ออนไล,คัดแยก'!$C:$C,'รับ-จ่าย ประจำวัน'!$B538,'FG,ออนไล,คัดแยก'!AK:AK)</f>
        <v>0</v>
      </c>
      <c r="BS538" s="16">
        <f>SUMIF(เตรียมส่วนผสม!$C:$C,'รับ-จ่าย ประจำวัน'!$B538,เตรียมส่วนผสม!AL:AL)+SUMIF(กวนไส้!$C:$C,'รับ-จ่าย ประจำวัน'!$B538,กวนไส้!AL:AL)+SUMIF(ผลิต1!$C:$C,'รับ-จ่าย ประจำวัน'!$B538,ผลิต1!AL:AL)+SUMIF(ผลิต2!$C:$C,'รับ-จ่าย ประจำวัน'!$B538,ผลิต2!AL:AL)+SUMIF(เส้นแต่งหน้าขนมเค้ก!$C:$C,'รับ-จ่าย ประจำวัน'!$B538,เส้นแต่งหน้าขนมเค้ก!AL:AL)+SUMIF(แพ็ค!$C:$C,'รับ-จ่าย ประจำวัน'!$B538,แพ็ค!AL:AL)+SUMIF(ธุรการ!$C:$C,'รับ-จ่าย ประจำวัน'!$B538,ธุรการ!AL:AL)+SUMIF(เส้นแต่งหน้าขนมปัง!$C:$C,'รับ-จ่าย ประจำวัน'!$B538,เส้นแต่งหน้าขนมปัง!AL:AL)+SUMIF('วางแผนBC,CJ'!$C:$C,'รับ-จ่าย ประจำวัน'!$B538,'วางแผนBC,CJ'!AL:AL)+SUMIF(RD!$C:$C,'รับ-จ่าย ประจำวัน'!$B538,RD!AL:AL)+SUMIF('FG,ออนไล,คัดแยก'!$C:$C,'รับ-จ่าย ประจำวัน'!$B538,'FG,ออนไล,คัดแยก'!AL:AL)</f>
        <v>0</v>
      </c>
      <c r="BT538" s="18">
        <f t="shared" si="115"/>
        <v>0</v>
      </c>
      <c r="BU538" s="116"/>
      <c r="BV538" s="146">
        <f t="shared" si="116"/>
        <v>1436</v>
      </c>
      <c r="BW538" s="183">
        <v>30</v>
      </c>
      <c r="BX538" s="172">
        <f t="shared" si="114"/>
        <v>0</v>
      </c>
      <c r="BY538" s="188" t="e">
        <f t="shared" si="112"/>
        <v>#DIV/0!</v>
      </c>
      <c r="BZ538" s="180" t="e">
        <f t="shared" ca="1" si="117"/>
        <v>#DIV/0!</v>
      </c>
      <c r="CA538" s="153"/>
      <c r="CB538" s="193"/>
      <c r="CC538" s="93"/>
      <c r="CD538" s="93"/>
      <c r="CE538" s="93"/>
      <c r="CF538" s="93"/>
      <c r="CG538" s="93"/>
      <c r="CH538" s="93"/>
      <c r="CI538" s="93"/>
      <c r="CJ538" s="97"/>
      <c r="CK538" s="9">
        <f t="shared" si="113"/>
        <v>1436</v>
      </c>
    </row>
    <row r="539" spans="1:89" ht="24" hidden="1" customHeight="1" x14ac:dyDescent="0.5">
      <c r="A539" s="149"/>
      <c r="B539" s="34">
        <v>1023401114</v>
      </c>
      <c r="C539" s="154" t="s">
        <v>1827</v>
      </c>
      <c r="D539" s="141" t="s">
        <v>91</v>
      </c>
      <c r="E539" s="25"/>
      <c r="F539" s="132"/>
      <c r="G539" s="25"/>
      <c r="H539" s="12">
        <v>0</v>
      </c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11"/>
      <c r="AF539" s="11"/>
      <c r="AG539" s="11"/>
      <c r="AH539" s="11"/>
      <c r="AI539" s="25"/>
      <c r="AJ539" s="25"/>
      <c r="AK539" s="25"/>
      <c r="AL539" s="25"/>
      <c r="AM539" s="25"/>
      <c r="AN539" s="15">
        <f t="shared" si="118"/>
        <v>0</v>
      </c>
      <c r="AO539" s="16">
        <f>SUMIF(เตรียมส่วนผสม!$C:$C,'รับ-จ่าย ประจำวัน'!$B539,เตรียมส่วนผสม!H:H)+SUMIF(กวนไส้!$C:$C,'รับ-จ่าย ประจำวัน'!$B539,กวนไส้!H:H)+SUMIF(ผลิต1!$C:$C,'รับ-จ่าย ประจำวัน'!$B539,ผลิต1!H:H)+SUMIF(ผลิต2!$C:$C,'รับ-จ่าย ประจำวัน'!$B539,ผลิต2!H:H)+SUMIF(เส้นแต่งหน้าขนมเค้ก!$C:$C,'รับ-จ่าย ประจำวัน'!$B539,เส้นแต่งหน้าขนมเค้ก!H:H)+SUMIF(แพ็ค!$C:$C,'รับ-จ่าย ประจำวัน'!$B539,แพ็ค!H:H)+SUMIF(ธุรการ!$C:$C,'รับ-จ่าย ประจำวัน'!$B539,ธุรการ!H:H)+SUMIF(เส้นแต่งหน้าขนมปัง!$C:$C,'รับ-จ่าย ประจำวัน'!$B539,เส้นแต่งหน้าขนมปัง!H:H)+SUMIF('วางแผนBC,CJ'!$C:$C,'รับ-จ่าย ประจำวัน'!$B539,'วางแผนBC,CJ'!H:H)+SUMIF(RD!$C:$C,'รับ-จ่าย ประจำวัน'!$B539,RD!H:H)+SUMIF('FG,ออนไล,คัดแยก'!$C:$C,'รับ-จ่าย ประจำวัน'!$B539,'FG,ออนไล,คัดแยก'!H:H)</f>
        <v>0</v>
      </c>
      <c r="AP539" s="16">
        <f>SUMIF(เตรียมส่วนผสม!$C:$C,'รับ-จ่าย ประจำวัน'!$B539,เตรียมส่วนผสม!I:I)+SUMIF(กวนไส้!$C:$C,'รับ-จ่าย ประจำวัน'!$B539,กวนไส้!I:I)+SUMIF(ผลิต1!$C:$C,'รับ-จ่าย ประจำวัน'!$B539,ผลิต1!I:I)+SUMIF(ผลิต2!$C:$C,'รับ-จ่าย ประจำวัน'!$B539,ผลิต2!I:I)+SUMIF(เส้นแต่งหน้าขนมเค้ก!$C:$C,'รับ-จ่าย ประจำวัน'!$B539,เส้นแต่งหน้าขนมเค้ก!I:I)+SUMIF(แพ็ค!$C:$C,'รับ-จ่าย ประจำวัน'!$B539,แพ็ค!I:I)+SUMIF(ธุรการ!$C:$C,'รับ-จ่าย ประจำวัน'!$B539,ธุรการ!I:I)+SUMIF(เส้นแต่งหน้าขนมปัง!$C:$C,'รับ-จ่าย ประจำวัน'!$B539,เส้นแต่งหน้าขนมปัง!I:I)+SUMIF('วางแผนBC,CJ'!$C:$C,'รับ-จ่าย ประจำวัน'!$B539,'วางแผนBC,CJ'!I:I)+SUMIF(RD!$C:$C,'รับ-จ่าย ประจำวัน'!$B539,RD!I:I)+SUMIF('FG,ออนไล,คัดแยก'!$C:$C,'รับ-จ่าย ประจำวัน'!$B539,'FG,ออนไล,คัดแยก'!I:I)</f>
        <v>0</v>
      </c>
      <c r="AQ539" s="16">
        <f>SUMIF(เตรียมส่วนผสม!$C:$C,'รับ-จ่าย ประจำวัน'!$B539,เตรียมส่วนผสม!J:J)+SUMIF(กวนไส้!$C:$C,'รับ-จ่าย ประจำวัน'!$B539,กวนไส้!J:J)+SUMIF(ผลิต1!$C:$C,'รับ-จ่าย ประจำวัน'!$B539,ผลิต1!J:J)+SUMIF(ผลิต2!$C:$C,'รับ-จ่าย ประจำวัน'!$B539,ผลิต2!J:J)+SUMIF(เส้นแต่งหน้าขนมเค้ก!$C:$C,'รับ-จ่าย ประจำวัน'!$B539,เส้นแต่งหน้าขนมเค้ก!J:J)+SUMIF(แพ็ค!$C:$C,'รับ-จ่าย ประจำวัน'!$B539,แพ็ค!J:J)+SUMIF(ธุรการ!$C:$C,'รับ-จ่าย ประจำวัน'!$B539,ธุรการ!J:J)+SUMIF(เส้นแต่งหน้าขนมปัง!$C:$C,'รับ-จ่าย ประจำวัน'!$B539,เส้นแต่งหน้าขนมปัง!J:J)+SUMIF('วางแผนBC,CJ'!$C:$C,'รับ-จ่าย ประจำวัน'!$B539,'วางแผนBC,CJ'!J:J)+SUMIF(RD!$C:$C,'รับ-จ่าย ประจำวัน'!$B539,RD!J:J)+SUMIF('FG,ออนไล,คัดแยก'!$C:$C,'รับ-จ่าย ประจำวัน'!$B539,'FG,ออนไล,คัดแยก'!J:J)</f>
        <v>0</v>
      </c>
      <c r="AR539" s="16">
        <f>SUMIF(เตรียมส่วนผสม!$C:$C,'รับ-จ่าย ประจำวัน'!$B539,เตรียมส่วนผสม!K:K)+SUMIF(กวนไส้!$C:$C,'รับ-จ่าย ประจำวัน'!$B539,กวนไส้!K:K)+SUMIF(ผลิต1!$C:$C,'รับ-จ่าย ประจำวัน'!$B539,ผลิต1!K:K)+SUMIF(ผลิต2!$C:$C,'รับ-จ่าย ประจำวัน'!$B539,ผลิต2!K:K)+SUMIF(เส้นแต่งหน้าขนมเค้ก!$C:$C,'รับ-จ่าย ประจำวัน'!$B539,เส้นแต่งหน้าขนมเค้ก!K:K)+SUMIF(แพ็ค!$C:$C,'รับ-จ่าย ประจำวัน'!$B539,แพ็ค!K:K)+SUMIF(ธุรการ!$C:$C,'รับ-จ่าย ประจำวัน'!$B539,ธุรการ!K:K)+SUMIF(เส้นแต่งหน้าขนมปัง!$C:$C,'รับ-จ่าย ประจำวัน'!$B539,เส้นแต่งหน้าขนมปัง!K:K)+SUMIF('วางแผนBC,CJ'!$C:$C,'รับ-จ่าย ประจำวัน'!$B539,'วางแผนBC,CJ'!K:K)+SUMIF(RD!$C:$C,'รับ-จ่าย ประจำวัน'!$B539,RD!K:K)+SUMIF('FG,ออนไล,คัดแยก'!$C:$C,'รับ-จ่าย ประจำวัน'!$B539,'FG,ออนไล,คัดแยก'!K:K)</f>
        <v>0</v>
      </c>
      <c r="AS539" s="16">
        <f>SUMIF(เตรียมส่วนผสม!$C:$C,'รับ-จ่าย ประจำวัน'!$B539,เตรียมส่วนผสม!L:L)+SUMIF(กวนไส้!$C:$C,'รับ-จ่าย ประจำวัน'!$B539,กวนไส้!L:L)+SUMIF(ผลิต1!$C:$C,'รับ-จ่าย ประจำวัน'!$B539,ผลิต1!L:L)+SUMIF(ผลิต2!$C:$C,'รับ-จ่าย ประจำวัน'!$B539,ผลิต2!L:L)+SUMIF(เส้นแต่งหน้าขนมเค้ก!$C:$C,'รับ-จ่าย ประจำวัน'!$B539,เส้นแต่งหน้าขนมเค้ก!L:L)+SUMIF(แพ็ค!$C:$C,'รับ-จ่าย ประจำวัน'!$B539,แพ็ค!L:L)+SUMIF(ธุรการ!$C:$C,'รับ-จ่าย ประจำวัน'!$B539,ธุรการ!L:L)+SUMIF(เส้นแต่งหน้าขนมปัง!$C:$C,'รับ-จ่าย ประจำวัน'!$B539,เส้นแต่งหน้าขนมปัง!L:L)+SUMIF('วางแผนBC,CJ'!$C:$C,'รับ-จ่าย ประจำวัน'!$B539,'วางแผนBC,CJ'!L:L)+SUMIF(RD!$C:$C,'รับ-จ่าย ประจำวัน'!$B539,RD!L:L)+SUMIF('FG,ออนไล,คัดแยก'!$C:$C,'รับ-จ่าย ประจำวัน'!$B539,'FG,ออนไล,คัดแยก'!L:L)</f>
        <v>0</v>
      </c>
      <c r="AT539" s="16">
        <f>SUMIF(เตรียมส่วนผสม!$C:$C,'รับ-จ่าย ประจำวัน'!$B539,เตรียมส่วนผสม!M:M)+SUMIF(กวนไส้!$C:$C,'รับ-จ่าย ประจำวัน'!$B539,กวนไส้!M:M)+SUMIF(ผลิต1!$C:$C,'รับ-จ่าย ประจำวัน'!$B539,ผลิต1!M:M)+SUMIF(ผลิต2!$C:$C,'รับ-จ่าย ประจำวัน'!$B539,ผลิต2!M:M)+SUMIF(เส้นแต่งหน้าขนมเค้ก!$C:$C,'รับ-จ่าย ประจำวัน'!$B539,เส้นแต่งหน้าขนมเค้ก!M:M)+SUMIF(แพ็ค!$C:$C,'รับ-จ่าย ประจำวัน'!$B539,แพ็ค!M:M)+SUMIF(ธุรการ!$C:$C,'รับ-จ่าย ประจำวัน'!$B539,ธุรการ!M:M)+SUMIF(เส้นแต่งหน้าขนมปัง!$C:$C,'รับ-จ่าย ประจำวัน'!$B539,เส้นแต่งหน้าขนมปัง!M:M)+SUMIF('วางแผนBC,CJ'!$C:$C,'รับ-จ่าย ประจำวัน'!$B539,'วางแผนBC,CJ'!M:M)+SUMIF(RD!$C:$C,'รับ-จ่าย ประจำวัน'!$B539,RD!M:M)+SUMIF('FG,ออนไล,คัดแยก'!$C:$C,'รับ-จ่าย ประจำวัน'!$B539,'FG,ออนไล,คัดแยก'!M:M)</f>
        <v>0</v>
      </c>
      <c r="AU539" s="16">
        <f>SUMIF(เตรียมส่วนผสม!$C:$C,'รับ-จ่าย ประจำวัน'!$B539,เตรียมส่วนผสม!N:N)+SUMIF(กวนไส้!$C:$C,'รับ-จ่าย ประจำวัน'!$B539,กวนไส้!N:N)+SUMIF(ผลิต1!$C:$C,'รับ-จ่าย ประจำวัน'!$B539,ผลิต1!N:N)+SUMIF(ผลิต2!$C:$C,'รับ-จ่าย ประจำวัน'!$B539,ผลิต2!N:N)+SUMIF(เส้นแต่งหน้าขนมเค้ก!$C:$C,'รับ-จ่าย ประจำวัน'!$B539,เส้นแต่งหน้าขนมเค้ก!N:N)+SUMIF(แพ็ค!$C:$C,'รับ-จ่าย ประจำวัน'!$B539,แพ็ค!N:N)+SUMIF(ธุรการ!$C:$C,'รับ-จ่าย ประจำวัน'!$B539,ธุรการ!N:N)+SUMIF(เส้นแต่งหน้าขนมปัง!$C:$C,'รับ-จ่าย ประจำวัน'!$B539,เส้นแต่งหน้าขนมปัง!N:N)+SUMIF('วางแผนBC,CJ'!$C:$C,'รับ-จ่าย ประจำวัน'!$B539,'วางแผนBC,CJ'!N:N)+SUMIF(RD!$C:$C,'รับ-จ่าย ประจำวัน'!$B539,RD!N:N)+SUMIF('FG,ออนไล,คัดแยก'!$C:$C,'รับ-จ่าย ประจำวัน'!$B539,'FG,ออนไล,คัดแยก'!N:N)</f>
        <v>0</v>
      </c>
      <c r="AV539" s="16">
        <f>SUMIF(เตรียมส่วนผสม!$C:$C,'รับ-จ่าย ประจำวัน'!$B539,เตรียมส่วนผสม!O:O)+SUMIF(กวนไส้!$C:$C,'รับ-จ่าย ประจำวัน'!$B539,กวนไส้!O:O)+SUMIF(ผลิต1!$C:$C,'รับ-จ่าย ประจำวัน'!$B539,ผลิต1!O:O)+SUMIF(ผลิต2!$C:$C,'รับ-จ่าย ประจำวัน'!$B539,ผลิต2!O:O)+SUMIF(เส้นแต่งหน้าขนมเค้ก!$C:$C,'รับ-จ่าย ประจำวัน'!$B539,เส้นแต่งหน้าขนมเค้ก!O:O)+SUMIF(แพ็ค!$C:$C,'รับ-จ่าย ประจำวัน'!$B539,แพ็ค!O:O)+SUMIF(ธุรการ!$C:$C,'รับ-จ่าย ประจำวัน'!$B539,ธุรการ!O:O)+SUMIF(เส้นแต่งหน้าขนมปัง!$C:$C,'รับ-จ่าย ประจำวัน'!$B539,เส้นแต่งหน้าขนมปัง!O:O)+SUMIF('วางแผนBC,CJ'!$C:$C,'รับ-จ่าย ประจำวัน'!$B539,'วางแผนBC,CJ'!O:O)+SUMIF(RD!$C:$C,'รับ-จ่าย ประจำวัน'!$B539,RD!O:O)+SUMIF('FG,ออนไล,คัดแยก'!$C:$C,'รับ-จ่าย ประจำวัน'!$B539,'FG,ออนไล,คัดแยก'!O:O)</f>
        <v>0</v>
      </c>
      <c r="AW539" s="16">
        <f>SUMIF(เตรียมส่วนผสม!$C:$C,'รับ-จ่าย ประจำวัน'!$B539,เตรียมส่วนผสม!P:P)+SUMIF(กวนไส้!$C:$C,'รับ-จ่าย ประจำวัน'!$B539,กวนไส้!P:P)+SUMIF(ผลิต1!$C:$C,'รับ-จ่าย ประจำวัน'!$B539,ผลิต1!P:P)+SUMIF(ผลิต2!$C:$C,'รับ-จ่าย ประจำวัน'!$B539,ผลิต2!P:P)+SUMIF(เส้นแต่งหน้าขนมเค้ก!$C:$C,'รับ-จ่าย ประจำวัน'!$B539,เส้นแต่งหน้าขนมเค้ก!P:P)+SUMIF(แพ็ค!$C:$C,'รับ-จ่าย ประจำวัน'!$B539,แพ็ค!P:P)+SUMIF(ธุรการ!$C:$C,'รับ-จ่าย ประจำวัน'!$B539,ธุรการ!P:P)+SUMIF(เส้นแต่งหน้าขนมปัง!$C:$C,'รับ-จ่าย ประจำวัน'!$B539,เส้นแต่งหน้าขนมปัง!P:P)+SUMIF('วางแผนBC,CJ'!$C:$C,'รับ-จ่าย ประจำวัน'!$B539,'วางแผนBC,CJ'!P:P)+SUMIF(RD!$C:$C,'รับ-จ่าย ประจำวัน'!$B539,RD!P:P)+SUMIF('FG,ออนไล,คัดแยก'!$C:$C,'รับ-จ่าย ประจำวัน'!$B539,'FG,ออนไล,คัดแยก'!P:P)</f>
        <v>0</v>
      </c>
      <c r="AX539" s="16">
        <f>SUMIF(เตรียมส่วนผสม!$C:$C,'รับ-จ่าย ประจำวัน'!$B539,เตรียมส่วนผสม!Q:Q)+SUMIF(กวนไส้!$C:$C,'รับ-จ่าย ประจำวัน'!$B539,กวนไส้!Q:Q)+SUMIF(ผลิต1!$C:$C,'รับ-จ่าย ประจำวัน'!$B539,ผลิต1!Q:Q)+SUMIF(ผลิต2!$C:$C,'รับ-จ่าย ประจำวัน'!$B539,ผลิต2!Q:Q)+SUMIF(เส้นแต่งหน้าขนมเค้ก!$C:$C,'รับ-จ่าย ประจำวัน'!$B539,เส้นแต่งหน้าขนมเค้ก!Q:Q)+SUMIF(แพ็ค!$C:$C,'รับ-จ่าย ประจำวัน'!$B539,แพ็ค!Q:Q)+SUMIF(ธุรการ!$C:$C,'รับ-จ่าย ประจำวัน'!$B539,ธุรการ!Q:Q)+SUMIF(เส้นแต่งหน้าขนมปัง!$C:$C,'รับ-จ่าย ประจำวัน'!$B539,เส้นแต่งหน้าขนมปัง!Q:Q)+SUMIF('วางแผนBC,CJ'!$C:$C,'รับ-จ่าย ประจำวัน'!$B539,'วางแผนBC,CJ'!Q:Q)+SUMIF(RD!$C:$C,'รับ-จ่าย ประจำวัน'!$B539,RD!Q:Q)+SUMIF('FG,ออนไล,คัดแยก'!$C:$C,'รับ-จ่าย ประจำวัน'!$B539,'FG,ออนไล,คัดแยก'!Q:Q)</f>
        <v>0</v>
      </c>
      <c r="AY539" s="16">
        <f>SUMIF(เตรียมส่วนผสม!$C:$C,'รับ-จ่าย ประจำวัน'!$B539,เตรียมส่วนผสม!R:R)+SUMIF(กวนไส้!$C:$C,'รับ-จ่าย ประจำวัน'!$B539,กวนไส้!R:R)+SUMIF(ผลิต1!$C:$C,'รับ-จ่าย ประจำวัน'!$B539,ผลิต1!R:R)+SUMIF(ผลิต2!$C:$C,'รับ-จ่าย ประจำวัน'!$B539,ผลิต2!R:R)+SUMIF(เส้นแต่งหน้าขนมเค้ก!$C:$C,'รับ-จ่าย ประจำวัน'!$B539,เส้นแต่งหน้าขนมเค้ก!R:R)+SUMIF(แพ็ค!$C:$C,'รับ-จ่าย ประจำวัน'!$B539,แพ็ค!R:R)+SUMIF(ธุรการ!$C:$C,'รับ-จ่าย ประจำวัน'!$B539,ธุรการ!R:R)+SUMIF(เส้นแต่งหน้าขนมปัง!$C:$C,'รับ-จ่าย ประจำวัน'!$B539,เส้นแต่งหน้าขนมปัง!R:R)+SUMIF('วางแผนBC,CJ'!$C:$C,'รับ-จ่าย ประจำวัน'!$B539,'วางแผนBC,CJ'!R:R)+SUMIF(RD!$C:$C,'รับ-จ่าย ประจำวัน'!$B539,RD!R:R)+SUMIF('FG,ออนไล,คัดแยก'!$C:$C,'รับ-จ่าย ประจำวัน'!$B539,'FG,ออนไล,คัดแยก'!R:R)</f>
        <v>0</v>
      </c>
      <c r="AZ539" s="16">
        <f>SUMIF(เตรียมส่วนผสม!$C:$C,'รับ-จ่าย ประจำวัน'!$B539,เตรียมส่วนผสม!S:S)+SUMIF(กวนไส้!$C:$C,'รับ-จ่าย ประจำวัน'!$B539,กวนไส้!S:S)+SUMIF(ผลิต1!$C:$C,'รับ-จ่าย ประจำวัน'!$B539,ผลิต1!S:S)+SUMIF(ผลิต2!$C:$C,'รับ-จ่าย ประจำวัน'!$B539,ผลิต2!S:S)+SUMIF(เส้นแต่งหน้าขนมเค้ก!$C:$C,'รับ-จ่าย ประจำวัน'!$B539,เส้นแต่งหน้าขนมเค้ก!S:S)+SUMIF(แพ็ค!$C:$C,'รับ-จ่าย ประจำวัน'!$B539,แพ็ค!S:S)+SUMIF(ธุรการ!$C:$C,'รับ-จ่าย ประจำวัน'!$B539,ธุรการ!S:S)+SUMIF(เส้นแต่งหน้าขนมปัง!$C:$C,'รับ-จ่าย ประจำวัน'!$B539,เส้นแต่งหน้าขนมปัง!S:S)+SUMIF('วางแผนBC,CJ'!$C:$C,'รับ-จ่าย ประจำวัน'!$B539,'วางแผนBC,CJ'!S:S)+SUMIF(RD!$C:$C,'รับ-จ่าย ประจำวัน'!$B539,RD!S:S)+SUMIF('FG,ออนไล,คัดแยก'!$C:$C,'รับ-จ่าย ประจำวัน'!$B539,'FG,ออนไล,คัดแยก'!S:S)</f>
        <v>0</v>
      </c>
      <c r="BA539" s="16">
        <f>SUMIF(เตรียมส่วนผสม!$C:$C,'รับ-จ่าย ประจำวัน'!$B539,เตรียมส่วนผสม!T:T)+SUMIF(กวนไส้!$C:$C,'รับ-จ่าย ประจำวัน'!$B539,กวนไส้!T:T)+SUMIF(ผลิต1!$C:$C,'รับ-จ่าย ประจำวัน'!$B539,ผลิต1!T:T)+SUMIF(ผลิต2!$C:$C,'รับ-จ่าย ประจำวัน'!$B539,ผลิต2!T:T)+SUMIF(เส้นแต่งหน้าขนมเค้ก!$C:$C,'รับ-จ่าย ประจำวัน'!$B539,เส้นแต่งหน้าขนมเค้ก!T:T)+SUMIF(แพ็ค!$C:$C,'รับ-จ่าย ประจำวัน'!$B539,แพ็ค!T:T)+SUMIF(ธุรการ!$C:$C,'รับ-จ่าย ประจำวัน'!$B539,ธุรการ!T:T)+SUMIF(เส้นแต่งหน้าขนมปัง!$C:$C,'รับ-จ่าย ประจำวัน'!$B539,เส้นแต่งหน้าขนมปัง!T:T)+SUMIF('วางแผนBC,CJ'!$C:$C,'รับ-จ่าย ประจำวัน'!$B539,'วางแผนBC,CJ'!T:T)+SUMIF(RD!$C:$C,'รับ-จ่าย ประจำวัน'!$B539,RD!T:T)+SUMIF('FG,ออนไล,คัดแยก'!$C:$C,'รับ-จ่าย ประจำวัน'!$B539,'FG,ออนไล,คัดแยก'!T:T)</f>
        <v>0</v>
      </c>
      <c r="BB539" s="16">
        <f>SUMIF(เตรียมส่วนผสม!$C:$C,'รับ-จ่าย ประจำวัน'!$B539,เตรียมส่วนผสม!U:U)+SUMIF(กวนไส้!$C:$C,'รับ-จ่าย ประจำวัน'!$B539,กวนไส้!U:U)+SUMIF(ผลิต1!$C:$C,'รับ-จ่าย ประจำวัน'!$B539,ผลิต1!U:U)+SUMIF(ผลิต2!$C:$C,'รับ-จ่าย ประจำวัน'!$B539,ผลิต2!U:U)+SUMIF(เส้นแต่งหน้าขนมเค้ก!$C:$C,'รับ-จ่าย ประจำวัน'!$B539,เส้นแต่งหน้าขนมเค้ก!U:U)+SUMIF(แพ็ค!$C:$C,'รับ-จ่าย ประจำวัน'!$B539,แพ็ค!U:U)+SUMIF(ธุรการ!$C:$C,'รับ-จ่าย ประจำวัน'!$B539,ธุรการ!U:U)+SUMIF(เส้นแต่งหน้าขนมปัง!$C:$C,'รับ-จ่าย ประจำวัน'!$B539,เส้นแต่งหน้าขนมปัง!U:U)+SUMIF('วางแผนBC,CJ'!$C:$C,'รับ-จ่าย ประจำวัน'!$B539,'วางแผนBC,CJ'!U:U)+SUMIF(RD!$C:$C,'รับ-จ่าย ประจำวัน'!$B539,RD!U:U)+SUMIF('FG,ออนไล,คัดแยก'!$C:$C,'รับ-จ่าย ประจำวัน'!$B539,'FG,ออนไล,คัดแยก'!U:U)</f>
        <v>0</v>
      </c>
      <c r="BC539" s="16">
        <f>SUMIF(เตรียมส่วนผสม!$C:$C,'รับ-จ่าย ประจำวัน'!$B539,เตรียมส่วนผสม!V:V)+SUMIF(กวนไส้!$C:$C,'รับ-จ่าย ประจำวัน'!$B539,กวนไส้!V:V)+SUMIF(ผลิต1!$C:$C,'รับ-จ่าย ประจำวัน'!$B539,ผลิต1!V:V)+SUMIF(ผลิต2!$C:$C,'รับ-จ่าย ประจำวัน'!$B539,ผลิต2!V:V)+SUMIF(เส้นแต่งหน้าขนมเค้ก!$C:$C,'รับ-จ่าย ประจำวัน'!$B539,เส้นแต่งหน้าขนมเค้ก!V:V)+SUMIF(แพ็ค!$C:$C,'รับ-จ่าย ประจำวัน'!$B539,แพ็ค!V:V)+SUMIF(ธุรการ!$C:$C,'รับ-จ่าย ประจำวัน'!$B539,ธุรการ!V:V)+SUMIF(เส้นแต่งหน้าขนมปัง!$C:$C,'รับ-จ่าย ประจำวัน'!$B539,เส้นแต่งหน้าขนมปัง!V:V)+SUMIF('วางแผนBC,CJ'!$C:$C,'รับ-จ่าย ประจำวัน'!$B539,'วางแผนBC,CJ'!V:V)+SUMIF(RD!$C:$C,'รับ-จ่าย ประจำวัน'!$B539,RD!V:V)+SUMIF('FG,ออนไล,คัดแยก'!$C:$C,'รับ-จ่าย ประจำวัน'!$B539,'FG,ออนไล,คัดแยก'!V:V)</f>
        <v>0</v>
      </c>
      <c r="BD539" s="16">
        <f>SUMIF(เตรียมส่วนผสม!$C:$C,'รับ-จ่าย ประจำวัน'!$B539,เตรียมส่วนผสม!W:W)+SUMIF(กวนไส้!$C:$C,'รับ-จ่าย ประจำวัน'!$B539,กวนไส้!W:W)+SUMIF(ผลิต1!$C:$C,'รับ-จ่าย ประจำวัน'!$B539,ผลิต1!W:W)+SUMIF(ผลิต2!$C:$C,'รับ-จ่าย ประจำวัน'!$B539,ผลิต2!W:W)+SUMIF(เส้นแต่งหน้าขนมเค้ก!$C:$C,'รับ-จ่าย ประจำวัน'!$B539,เส้นแต่งหน้าขนมเค้ก!W:W)+SUMIF(แพ็ค!$C:$C,'รับ-จ่าย ประจำวัน'!$B539,แพ็ค!W:W)+SUMIF(ธุรการ!$C:$C,'รับ-จ่าย ประจำวัน'!$B539,ธุรการ!W:W)+SUMIF(เส้นแต่งหน้าขนมปัง!$C:$C,'รับ-จ่าย ประจำวัน'!$B539,เส้นแต่งหน้าขนมปัง!W:W)+SUMIF('วางแผนBC,CJ'!$C:$C,'รับ-จ่าย ประจำวัน'!$B539,'วางแผนBC,CJ'!W:W)+SUMIF(RD!$C:$C,'รับ-จ่าย ประจำวัน'!$B539,RD!W:W)+SUMIF('FG,ออนไล,คัดแยก'!$C:$C,'รับ-จ่าย ประจำวัน'!$B539,'FG,ออนไล,คัดแยก'!W:W)</f>
        <v>0</v>
      </c>
      <c r="BE539" s="16">
        <f>SUMIF(เตรียมส่วนผสม!$C:$C,'รับ-จ่าย ประจำวัน'!$B539,เตรียมส่วนผสม!X:X)+SUMIF(กวนไส้!$C:$C,'รับ-จ่าย ประจำวัน'!$B539,กวนไส้!X:X)+SUMIF(ผลิต1!$C:$C,'รับ-จ่าย ประจำวัน'!$B539,ผลิต1!X:X)+SUMIF(ผลิต2!$C:$C,'รับ-จ่าย ประจำวัน'!$B539,ผลิต2!X:X)+SUMIF(เส้นแต่งหน้าขนมเค้ก!$C:$C,'รับ-จ่าย ประจำวัน'!$B539,เส้นแต่งหน้าขนมเค้ก!X:X)+SUMIF(แพ็ค!$C:$C,'รับ-จ่าย ประจำวัน'!$B539,แพ็ค!X:X)+SUMIF(ธุรการ!$C:$C,'รับ-จ่าย ประจำวัน'!$B539,ธุรการ!X:X)+SUMIF(เส้นแต่งหน้าขนมปัง!$C:$C,'รับ-จ่าย ประจำวัน'!$B539,เส้นแต่งหน้าขนมปัง!X:X)+SUMIF('วางแผนBC,CJ'!$C:$C,'รับ-จ่าย ประจำวัน'!$B539,'วางแผนBC,CJ'!X:X)+SUMIF(RD!$C:$C,'รับ-จ่าย ประจำวัน'!$B539,RD!X:X)+SUMIF('FG,ออนไล,คัดแยก'!$C:$C,'รับ-จ่าย ประจำวัน'!$B539,'FG,ออนไล,คัดแยก'!X:X)</f>
        <v>0</v>
      </c>
      <c r="BF539" s="16">
        <f>SUMIF(เตรียมส่วนผสม!$C:$C,'รับ-จ่าย ประจำวัน'!$B539,เตรียมส่วนผสม!Y:Y)+SUMIF(กวนไส้!$C:$C,'รับ-จ่าย ประจำวัน'!$B539,กวนไส้!Y:Y)+SUMIF(ผลิต1!$C:$C,'รับ-จ่าย ประจำวัน'!$B539,ผลิต1!Y:Y)+SUMIF(ผลิต2!$C:$C,'รับ-จ่าย ประจำวัน'!$B539,ผลิต2!Y:Y)+SUMIF(เส้นแต่งหน้าขนมเค้ก!$C:$C,'รับ-จ่าย ประจำวัน'!$B539,เส้นแต่งหน้าขนมเค้ก!Y:Y)+SUMIF(แพ็ค!$C:$C,'รับ-จ่าย ประจำวัน'!$B539,แพ็ค!Y:Y)+SUMIF(ธุรการ!$C:$C,'รับ-จ่าย ประจำวัน'!$B539,ธุรการ!Y:Y)+SUMIF(เส้นแต่งหน้าขนมปัง!$C:$C,'รับ-จ่าย ประจำวัน'!$B539,เส้นแต่งหน้าขนมปัง!Y:Y)+SUMIF('วางแผนBC,CJ'!$C:$C,'รับ-จ่าย ประจำวัน'!$B539,'วางแผนBC,CJ'!Y:Y)+SUMIF(RD!$C:$C,'รับ-จ่าย ประจำวัน'!$B539,RD!Y:Y)+SUMIF('FG,ออนไล,คัดแยก'!$C:$C,'รับ-จ่าย ประจำวัน'!$B539,'FG,ออนไล,คัดแยก'!Y:Y)</f>
        <v>0</v>
      </c>
      <c r="BG539" s="16">
        <f>SUMIF(เตรียมส่วนผสม!$C:$C,'รับ-จ่าย ประจำวัน'!$B539,เตรียมส่วนผสม!Z:Z)+SUMIF(กวนไส้!$C:$C,'รับ-จ่าย ประจำวัน'!$B539,กวนไส้!Z:Z)+SUMIF(ผลิต1!$C:$C,'รับ-จ่าย ประจำวัน'!$B539,ผลิต1!Z:Z)+SUMIF(ผลิต2!$C:$C,'รับ-จ่าย ประจำวัน'!$B539,ผลิต2!Z:Z)+SUMIF(เส้นแต่งหน้าขนมเค้ก!$C:$C,'รับ-จ่าย ประจำวัน'!$B539,เส้นแต่งหน้าขนมเค้ก!Z:Z)+SUMIF(แพ็ค!$C:$C,'รับ-จ่าย ประจำวัน'!$B539,แพ็ค!Z:Z)+SUMIF(ธุรการ!$C:$C,'รับ-จ่าย ประจำวัน'!$B539,ธุรการ!Z:Z)+SUMIF(เส้นแต่งหน้าขนมปัง!$C:$C,'รับ-จ่าย ประจำวัน'!$B539,เส้นแต่งหน้าขนมปัง!Z:Z)+SUMIF('วางแผนBC,CJ'!$C:$C,'รับ-จ่าย ประจำวัน'!$B539,'วางแผนBC,CJ'!Z:Z)+SUMIF(RD!$C:$C,'รับ-จ่าย ประจำวัน'!$B539,RD!Z:Z)+SUMIF('FG,ออนไล,คัดแยก'!$C:$C,'รับ-จ่าย ประจำวัน'!$B539,'FG,ออนไล,คัดแยก'!Z:Z)</f>
        <v>0</v>
      </c>
      <c r="BH539" s="16">
        <f>SUMIF(เตรียมส่วนผสม!$C:$C,'รับ-จ่าย ประจำวัน'!$B539,เตรียมส่วนผสม!AA:AA)+SUMIF(กวนไส้!$C:$C,'รับ-จ่าย ประจำวัน'!$B539,กวนไส้!AA:AA)+SUMIF(ผลิต1!$C:$C,'รับ-จ่าย ประจำวัน'!$B539,ผลิต1!AA:AA)+SUMIF(ผลิต2!$C:$C,'รับ-จ่าย ประจำวัน'!$B539,ผลิต2!AA:AA)+SUMIF(เส้นแต่งหน้าขนมเค้ก!$C:$C,'รับ-จ่าย ประจำวัน'!$B539,เส้นแต่งหน้าขนมเค้ก!AA:AA)+SUMIF(แพ็ค!$C:$C,'รับ-จ่าย ประจำวัน'!$B539,แพ็ค!AA:AA)+SUMIF(ธุรการ!$C:$C,'รับ-จ่าย ประจำวัน'!$B539,ธุรการ!AA:AA)+SUMIF(เส้นแต่งหน้าขนมปัง!$C:$C,'รับ-จ่าย ประจำวัน'!$B539,เส้นแต่งหน้าขนมปัง!AA:AA)+SUMIF('วางแผนBC,CJ'!$C:$C,'รับ-จ่าย ประจำวัน'!$B539,'วางแผนBC,CJ'!AA:AA)+SUMIF(RD!$C:$C,'รับ-จ่าย ประจำวัน'!$B539,RD!AA:AA)+SUMIF('FG,ออนไล,คัดแยก'!$C:$C,'รับ-จ่าย ประจำวัน'!$B539,'FG,ออนไล,คัดแยก'!AA:AA)</f>
        <v>0</v>
      </c>
      <c r="BI539" s="16">
        <f>SUMIF(เตรียมส่วนผสม!$C:$C,'รับ-จ่าย ประจำวัน'!$B539,เตรียมส่วนผสม!AB:AB)+SUMIF(กวนไส้!$C:$C,'รับ-จ่าย ประจำวัน'!$B539,กวนไส้!AB:AB)+SUMIF(ผลิต1!$C:$C,'รับ-จ่าย ประจำวัน'!$B539,ผลิต1!AB:AB)+SUMIF(ผลิต2!$C:$C,'รับ-จ่าย ประจำวัน'!$B539,ผลิต2!AB:AB)+SUMIF(เส้นแต่งหน้าขนมเค้ก!$C:$C,'รับ-จ่าย ประจำวัน'!$B539,เส้นแต่งหน้าขนมเค้ก!AB:AB)+SUMIF(แพ็ค!$C:$C,'รับ-จ่าย ประจำวัน'!$B539,แพ็ค!AB:AB)+SUMIF(ธุรการ!$C:$C,'รับ-จ่าย ประจำวัน'!$B539,ธุรการ!AB:AB)+SUMIF(เส้นแต่งหน้าขนมปัง!$C:$C,'รับ-จ่าย ประจำวัน'!$B539,เส้นแต่งหน้าขนมปัง!AB:AB)+SUMIF('วางแผนBC,CJ'!$C:$C,'รับ-จ่าย ประจำวัน'!$B539,'วางแผนBC,CJ'!AB:AB)+SUMIF(RD!$C:$C,'รับ-จ่าย ประจำวัน'!$B539,RD!AB:AB)+SUMIF('FG,ออนไล,คัดแยก'!$C:$C,'รับ-จ่าย ประจำวัน'!$B539,'FG,ออนไล,คัดแยก'!AB:AB)</f>
        <v>0</v>
      </c>
      <c r="BJ539" s="16">
        <f>SUMIF(เตรียมส่วนผสม!$C:$C,'รับ-จ่าย ประจำวัน'!$B539,เตรียมส่วนผสม!AC:AC)+SUMIF(กวนไส้!$C:$C,'รับ-จ่าย ประจำวัน'!$B539,กวนไส้!AC:AC)+SUMIF(ผลิต1!$C:$C,'รับ-จ่าย ประจำวัน'!$B539,ผลิต1!AC:AC)+SUMIF(ผลิต2!$C:$C,'รับ-จ่าย ประจำวัน'!$B539,ผลิต2!AC:AC)+SUMIF(เส้นแต่งหน้าขนมเค้ก!$C:$C,'รับ-จ่าย ประจำวัน'!$B539,เส้นแต่งหน้าขนมเค้ก!AC:AC)+SUMIF(แพ็ค!$C:$C,'รับ-จ่าย ประจำวัน'!$B539,แพ็ค!AC:AC)+SUMIF(ธุรการ!$C:$C,'รับ-จ่าย ประจำวัน'!$B539,ธุรการ!AC:AC)+SUMIF(เส้นแต่งหน้าขนมปัง!$C:$C,'รับ-จ่าย ประจำวัน'!$B539,เส้นแต่งหน้าขนมปัง!AC:AC)+SUMIF('วางแผนBC,CJ'!$C:$C,'รับ-จ่าย ประจำวัน'!$B539,'วางแผนBC,CJ'!AC:AC)+SUMIF(RD!$C:$C,'รับ-จ่าย ประจำวัน'!$B539,RD!AC:AC)+SUMIF('FG,ออนไล,คัดแยก'!$C:$C,'รับ-จ่าย ประจำวัน'!$B539,'FG,ออนไล,คัดแยก'!AC:AC)</f>
        <v>0</v>
      </c>
      <c r="BK539" s="16">
        <f>SUMIF(เตรียมส่วนผสม!$C:$C,'รับ-จ่าย ประจำวัน'!$B539,เตรียมส่วนผสม!AD:AD)+SUMIF(กวนไส้!$C:$C,'รับ-จ่าย ประจำวัน'!$B539,กวนไส้!AD:AD)+SUMIF(ผลิต1!$C:$C,'รับ-จ่าย ประจำวัน'!$B539,ผลิต1!AD:AD)+SUMIF(ผลิต2!$C:$C,'รับ-จ่าย ประจำวัน'!$B539,ผลิต2!AD:AD)+SUMIF(เส้นแต่งหน้าขนมเค้ก!$C:$C,'รับ-จ่าย ประจำวัน'!$B539,เส้นแต่งหน้าขนมเค้ก!AD:AD)+SUMIF(แพ็ค!$C:$C,'รับ-จ่าย ประจำวัน'!$B539,แพ็ค!AD:AD)+SUMIF(ธุรการ!$C:$C,'รับ-จ่าย ประจำวัน'!$B539,ธุรการ!AD:AD)+SUMIF(เส้นแต่งหน้าขนมปัง!$C:$C,'รับ-จ่าย ประจำวัน'!$B539,เส้นแต่งหน้าขนมปัง!AD:AD)+SUMIF('วางแผนBC,CJ'!$C:$C,'รับ-จ่าย ประจำวัน'!$B539,'วางแผนBC,CJ'!AD:AD)+SUMIF(RD!$C:$C,'รับ-จ่าย ประจำวัน'!$B539,RD!AD:AD)+SUMIF('FG,ออนไล,คัดแยก'!$C:$C,'รับ-จ่าย ประจำวัน'!$B539,'FG,ออนไล,คัดแยก'!AD:AD)</f>
        <v>0</v>
      </c>
      <c r="BL539" s="16">
        <f>SUMIF(เตรียมส่วนผสม!$C:$C,'รับ-จ่าย ประจำวัน'!$B539,เตรียมส่วนผสม!AE:AE)+SUMIF(กวนไส้!$C:$C,'รับ-จ่าย ประจำวัน'!$B539,กวนไส้!AE:AE)+SUMIF(ผลิต1!$C:$C,'รับ-จ่าย ประจำวัน'!$B539,ผลิต1!AE:AE)+SUMIF(ผลิต2!$C:$C,'รับ-จ่าย ประจำวัน'!$B539,ผลิต2!AE:AE)+SUMIF(เส้นแต่งหน้าขนมเค้ก!$C:$C,'รับ-จ่าย ประจำวัน'!$B539,เส้นแต่งหน้าขนมเค้ก!AE:AE)+SUMIF(แพ็ค!$C:$C,'รับ-จ่าย ประจำวัน'!$B539,แพ็ค!AE:AE)+SUMIF(ธุรการ!$C:$C,'รับ-จ่าย ประจำวัน'!$B539,ธุรการ!AE:AE)+SUMIF(เส้นแต่งหน้าขนมปัง!$C:$C,'รับ-จ่าย ประจำวัน'!$B539,เส้นแต่งหน้าขนมปัง!AE:AE)+SUMIF('วางแผนBC,CJ'!$C:$C,'รับ-จ่าย ประจำวัน'!$B539,'วางแผนBC,CJ'!AE:AE)+SUMIF(RD!$C:$C,'รับ-จ่าย ประจำวัน'!$B539,RD!AE:AE)+SUMIF('FG,ออนไล,คัดแยก'!$C:$C,'รับ-จ่าย ประจำวัน'!$B539,'FG,ออนไล,คัดแยก'!AE:AE)</f>
        <v>0</v>
      </c>
      <c r="BM539" s="16">
        <f>SUMIF(เตรียมส่วนผสม!$C:$C,'รับ-จ่าย ประจำวัน'!$B539,เตรียมส่วนผสม!AF:AF)+SUMIF(กวนไส้!$C:$C,'รับ-จ่าย ประจำวัน'!$B539,กวนไส้!AF:AF)+SUMIF(ผลิต1!$C:$C,'รับ-จ่าย ประจำวัน'!$B539,ผลิต1!AF:AF)+SUMIF(ผลิต2!$C:$C,'รับ-จ่าย ประจำวัน'!$B539,ผลิต2!AF:AF)+SUMIF(เส้นแต่งหน้าขนมเค้ก!$C:$C,'รับ-จ่าย ประจำวัน'!$B539,เส้นแต่งหน้าขนมเค้ก!AF:AF)+SUMIF(แพ็ค!$C:$C,'รับ-จ่าย ประจำวัน'!$B539,แพ็ค!AF:AF)+SUMIF(ธุรการ!$C:$C,'รับ-จ่าย ประจำวัน'!$B539,ธุรการ!AF:AF)+SUMIF(เส้นแต่งหน้าขนมปัง!$C:$C,'รับ-จ่าย ประจำวัน'!$B539,เส้นแต่งหน้าขนมปัง!AF:AF)+SUMIF('วางแผนBC,CJ'!$C:$C,'รับ-จ่าย ประจำวัน'!$B539,'วางแผนBC,CJ'!AF:AF)+SUMIF(RD!$C:$C,'รับ-จ่าย ประจำวัน'!$B539,RD!AF:AF)+SUMIF('FG,ออนไล,คัดแยก'!$C:$C,'รับ-จ่าย ประจำวัน'!$B539,'FG,ออนไล,คัดแยก'!AF:AF)</f>
        <v>0</v>
      </c>
      <c r="BN539" s="16">
        <f>SUMIF(เตรียมส่วนผสม!$C:$C,'รับ-จ่าย ประจำวัน'!$B539,เตรียมส่วนผสม!AG:AG)+SUMIF(กวนไส้!$C:$C,'รับ-จ่าย ประจำวัน'!$B539,กวนไส้!AG:AG)+SUMIF(ผลิต1!$C:$C,'รับ-จ่าย ประจำวัน'!$B539,ผลิต1!AG:AG)+SUMIF(ผลิต2!$C:$C,'รับ-จ่าย ประจำวัน'!$B539,ผลิต2!AG:AG)+SUMIF(เส้นแต่งหน้าขนมเค้ก!$C:$C,'รับ-จ่าย ประจำวัน'!$B539,เส้นแต่งหน้าขนมเค้ก!AG:AG)+SUMIF(แพ็ค!$C:$C,'รับ-จ่าย ประจำวัน'!$B539,แพ็ค!AG:AG)+SUMIF(ธุรการ!$C:$C,'รับ-จ่าย ประจำวัน'!$B539,ธุรการ!AG:AG)+SUMIF(เส้นแต่งหน้าขนมปัง!$C:$C,'รับ-จ่าย ประจำวัน'!$B539,เส้นแต่งหน้าขนมปัง!AG:AG)+SUMIF('วางแผนBC,CJ'!$C:$C,'รับ-จ่าย ประจำวัน'!$B539,'วางแผนBC,CJ'!AG:AG)+SUMIF(RD!$C:$C,'รับ-จ่าย ประจำวัน'!$B539,RD!AG:AG)+SUMIF('FG,ออนไล,คัดแยก'!$C:$C,'รับ-จ่าย ประจำวัน'!$B539,'FG,ออนไล,คัดแยก'!AG:AG)</f>
        <v>0</v>
      </c>
      <c r="BO539" s="16">
        <f>SUMIF(เตรียมส่วนผสม!$C:$C,'รับ-จ่าย ประจำวัน'!$B539,เตรียมส่วนผสม!AH:AH)+SUMIF(กวนไส้!$C:$C,'รับ-จ่าย ประจำวัน'!$B539,กวนไส้!AH:AH)+SUMIF(ผลิต1!$C:$C,'รับ-จ่าย ประจำวัน'!$B539,ผลิต1!AH:AH)+SUMIF(ผลิต2!$C:$C,'รับ-จ่าย ประจำวัน'!$B539,ผลิต2!AH:AH)+SUMIF(เส้นแต่งหน้าขนมเค้ก!$C:$C,'รับ-จ่าย ประจำวัน'!$B539,เส้นแต่งหน้าขนมเค้ก!AH:AH)+SUMIF(แพ็ค!$C:$C,'รับ-จ่าย ประจำวัน'!$B539,แพ็ค!AH:AH)+SUMIF(ธุรการ!$C:$C,'รับ-จ่าย ประจำวัน'!$B539,ธุรการ!AH:AH)+SUMIF(เส้นแต่งหน้าขนมปัง!$C:$C,'รับ-จ่าย ประจำวัน'!$B539,เส้นแต่งหน้าขนมปัง!AH:AH)+SUMIF('วางแผนBC,CJ'!$C:$C,'รับ-จ่าย ประจำวัน'!$B539,'วางแผนBC,CJ'!AH:AH)+SUMIF(RD!$C:$C,'รับ-จ่าย ประจำวัน'!$B539,RD!AH:AH)+SUMIF('FG,ออนไล,คัดแยก'!$C:$C,'รับ-จ่าย ประจำวัน'!$B539,'FG,ออนไล,คัดแยก'!AH:AH)</f>
        <v>0</v>
      </c>
      <c r="BP539" s="16">
        <f>SUMIF(เตรียมส่วนผสม!$C:$C,'รับ-จ่าย ประจำวัน'!$B539,เตรียมส่วนผสม!AI:AI)+SUMIF(กวนไส้!$C:$C,'รับ-จ่าย ประจำวัน'!$B539,กวนไส้!AI:AI)+SUMIF(ผลิต1!$C:$C,'รับ-จ่าย ประจำวัน'!$B539,ผลิต1!AI:AI)+SUMIF(ผลิต2!$C:$C,'รับ-จ่าย ประจำวัน'!$B539,ผลิต2!AI:AI)+SUMIF(เส้นแต่งหน้าขนมเค้ก!$C:$C,'รับ-จ่าย ประจำวัน'!$B539,เส้นแต่งหน้าขนมเค้ก!AI:AI)+SUMIF(แพ็ค!$C:$C,'รับ-จ่าย ประจำวัน'!$B539,แพ็ค!AI:AI)+SUMIF(ธุรการ!$C:$C,'รับ-จ่าย ประจำวัน'!$B539,ธุรการ!AI:AI)+SUMIF(เส้นแต่งหน้าขนมปัง!$C:$C,'รับ-จ่าย ประจำวัน'!$B539,เส้นแต่งหน้าขนมปัง!AI:AI)+SUMIF('วางแผนBC,CJ'!$C:$C,'รับ-จ่าย ประจำวัน'!$B539,'วางแผนBC,CJ'!AI:AI)+SUMIF(RD!$C:$C,'รับ-จ่าย ประจำวัน'!$B539,RD!AI:AI)+SUMIF('FG,ออนไล,คัดแยก'!$C:$C,'รับ-จ่าย ประจำวัน'!$B539,'FG,ออนไล,คัดแยก'!AI:AI)</f>
        <v>0</v>
      </c>
      <c r="BQ539" s="16">
        <f>SUMIF(เตรียมส่วนผสม!$C:$C,'รับ-จ่าย ประจำวัน'!$B539,เตรียมส่วนผสม!AJ:AJ)+SUMIF(กวนไส้!$C:$C,'รับ-จ่าย ประจำวัน'!$B539,กวนไส้!AJ:AJ)+SUMIF(ผลิต1!$C:$C,'รับ-จ่าย ประจำวัน'!$B539,ผลิต1!AJ:AJ)+SUMIF(ผลิต2!$C:$C,'รับ-จ่าย ประจำวัน'!$B539,ผลิต2!AJ:AJ)+SUMIF(เส้นแต่งหน้าขนมเค้ก!$C:$C,'รับ-จ่าย ประจำวัน'!$B539,เส้นแต่งหน้าขนมเค้ก!AJ:AJ)+SUMIF(แพ็ค!$C:$C,'รับ-จ่าย ประจำวัน'!$B539,แพ็ค!AJ:AJ)+SUMIF(ธุรการ!$C:$C,'รับ-จ่าย ประจำวัน'!$B539,ธุรการ!AJ:AJ)+SUMIF(เส้นแต่งหน้าขนมปัง!$C:$C,'รับ-จ่าย ประจำวัน'!$B539,เส้นแต่งหน้าขนมปัง!AJ:AJ)+SUMIF('วางแผนBC,CJ'!$C:$C,'รับ-จ่าย ประจำวัน'!$B539,'วางแผนBC,CJ'!AJ:AJ)+SUMIF(RD!$C:$C,'รับ-จ่าย ประจำวัน'!$B539,RD!AJ:AJ)+SUMIF('FG,ออนไล,คัดแยก'!$C:$C,'รับ-จ่าย ประจำวัน'!$B539,'FG,ออนไล,คัดแยก'!AJ:AJ)</f>
        <v>0</v>
      </c>
      <c r="BR539" s="16">
        <f>SUMIF(เตรียมส่วนผสม!$C:$C,'รับ-จ่าย ประจำวัน'!$B539,เตรียมส่วนผสม!AK:AK)+SUMIF(กวนไส้!$C:$C,'รับ-จ่าย ประจำวัน'!$B539,กวนไส้!AK:AK)+SUMIF(ผลิต1!$C:$C,'รับ-จ่าย ประจำวัน'!$B539,ผลิต1!AK:AK)+SUMIF(ผลิต2!$C:$C,'รับ-จ่าย ประจำวัน'!$B539,ผลิต2!AK:AK)+SUMIF(เส้นแต่งหน้าขนมเค้ก!$C:$C,'รับ-จ่าย ประจำวัน'!$B539,เส้นแต่งหน้าขนมเค้ก!AK:AK)+SUMIF(แพ็ค!$C:$C,'รับ-จ่าย ประจำวัน'!$B539,แพ็ค!AK:AK)+SUMIF(ธุรการ!$C:$C,'รับ-จ่าย ประจำวัน'!$B539,ธุรการ!AK:AK)+SUMIF(เส้นแต่งหน้าขนมปัง!$C:$C,'รับ-จ่าย ประจำวัน'!$B539,เส้นแต่งหน้าขนมปัง!AK:AK)+SUMIF('วางแผนBC,CJ'!$C:$C,'รับ-จ่าย ประจำวัน'!$B539,'วางแผนBC,CJ'!AK:AK)+SUMIF(RD!$C:$C,'รับ-จ่าย ประจำวัน'!$B539,RD!AK:AK)+SUMIF('FG,ออนไล,คัดแยก'!$C:$C,'รับ-จ่าย ประจำวัน'!$B539,'FG,ออนไล,คัดแยก'!AK:AK)</f>
        <v>0</v>
      </c>
      <c r="BS539" s="16">
        <f>SUMIF(เตรียมส่วนผสม!$C:$C,'รับ-จ่าย ประจำวัน'!$B539,เตรียมส่วนผสม!AL:AL)+SUMIF(กวนไส้!$C:$C,'รับ-จ่าย ประจำวัน'!$B539,กวนไส้!AL:AL)+SUMIF(ผลิต1!$C:$C,'รับ-จ่าย ประจำวัน'!$B539,ผลิต1!AL:AL)+SUMIF(ผลิต2!$C:$C,'รับ-จ่าย ประจำวัน'!$B539,ผลิต2!AL:AL)+SUMIF(เส้นแต่งหน้าขนมเค้ก!$C:$C,'รับ-จ่าย ประจำวัน'!$B539,เส้นแต่งหน้าขนมเค้ก!AL:AL)+SUMIF(แพ็ค!$C:$C,'รับ-จ่าย ประจำวัน'!$B539,แพ็ค!AL:AL)+SUMIF(ธุรการ!$C:$C,'รับ-จ่าย ประจำวัน'!$B539,ธุรการ!AL:AL)+SUMIF(เส้นแต่งหน้าขนมปัง!$C:$C,'รับ-จ่าย ประจำวัน'!$B539,เส้นแต่งหน้าขนมปัง!AL:AL)+SUMIF('วางแผนBC,CJ'!$C:$C,'รับ-จ่าย ประจำวัน'!$B539,'วางแผนBC,CJ'!AL:AL)+SUMIF(RD!$C:$C,'รับ-จ่าย ประจำวัน'!$B539,RD!AL:AL)+SUMIF('FG,ออนไล,คัดแยก'!$C:$C,'รับ-จ่าย ประจำวัน'!$B539,'FG,ออนไล,คัดแยก'!AL:AL)</f>
        <v>0</v>
      </c>
      <c r="BT539" s="18">
        <f t="shared" si="115"/>
        <v>0</v>
      </c>
      <c r="BU539" s="116"/>
      <c r="BV539" s="146">
        <f t="shared" si="116"/>
        <v>0</v>
      </c>
      <c r="BW539" s="183">
        <v>30</v>
      </c>
      <c r="BX539" s="172">
        <f t="shared" si="114"/>
        <v>0</v>
      </c>
      <c r="BY539" s="188" t="e">
        <f t="shared" si="112"/>
        <v>#DIV/0!</v>
      </c>
      <c r="BZ539" s="180" t="e">
        <f t="shared" ca="1" si="117"/>
        <v>#DIV/0!</v>
      </c>
      <c r="CA539" s="93"/>
      <c r="CB539" s="93"/>
      <c r="CC539" s="93"/>
      <c r="CD539" s="93"/>
      <c r="CE539" s="93"/>
      <c r="CF539" s="93"/>
      <c r="CG539" s="93"/>
      <c r="CH539" s="93"/>
      <c r="CI539" s="93"/>
      <c r="CJ539" s="97"/>
      <c r="CK539" s="9">
        <f t="shared" si="113"/>
        <v>0</v>
      </c>
    </row>
    <row r="540" spans="1:89" hidden="1" x14ac:dyDescent="0.5">
      <c r="A540" s="149"/>
      <c r="B540" s="34">
        <v>1023401074</v>
      </c>
      <c r="C540" s="149" t="s">
        <v>1974</v>
      </c>
      <c r="D540" s="141" t="s">
        <v>91</v>
      </c>
      <c r="E540" s="25"/>
      <c r="F540" s="132"/>
      <c r="G540" s="25"/>
      <c r="H540" s="12">
        <v>129522</v>
      </c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11"/>
      <c r="AF540" s="11"/>
      <c r="AG540" s="11"/>
      <c r="AH540" s="11"/>
      <c r="AI540" s="25"/>
      <c r="AJ540" s="25"/>
      <c r="AK540" s="25"/>
      <c r="AL540" s="25"/>
      <c r="AM540" s="25"/>
      <c r="AN540" s="15">
        <f t="shared" si="118"/>
        <v>0</v>
      </c>
      <c r="AO540" s="16">
        <f>SUMIF(เตรียมส่วนผสม!$C:$C,'รับ-จ่าย ประจำวัน'!$B540,เตรียมส่วนผสม!H:H)+SUMIF(กวนไส้!$C:$C,'รับ-จ่าย ประจำวัน'!$B540,กวนไส้!H:H)+SUMIF(ผลิต1!$C:$C,'รับ-จ่าย ประจำวัน'!$B540,ผลิต1!H:H)+SUMIF(ผลิต2!$C:$C,'รับ-จ่าย ประจำวัน'!$B540,ผลิต2!H:H)+SUMIF(เส้นแต่งหน้าขนมเค้ก!$C:$C,'รับ-จ่าย ประจำวัน'!$B540,เส้นแต่งหน้าขนมเค้ก!H:H)+SUMIF(แพ็ค!$C:$C,'รับ-จ่าย ประจำวัน'!$B540,แพ็ค!H:H)+SUMIF(ธุรการ!$C:$C,'รับ-จ่าย ประจำวัน'!$B540,ธุรการ!H:H)+SUMIF(เส้นแต่งหน้าขนมปัง!$C:$C,'รับ-จ่าย ประจำวัน'!$B540,เส้นแต่งหน้าขนมปัง!H:H)+SUMIF('วางแผนBC,CJ'!$C:$C,'รับ-จ่าย ประจำวัน'!$B540,'วางแผนBC,CJ'!H:H)+SUMIF(RD!$C:$C,'รับ-จ่าย ประจำวัน'!$B540,RD!H:H)+SUMIF('FG,ออนไล,คัดแยก'!$C:$C,'รับ-จ่าย ประจำวัน'!$B540,'FG,ออนไล,คัดแยก'!H:H)</f>
        <v>0</v>
      </c>
      <c r="AP540" s="16">
        <f>SUMIF(เตรียมส่วนผสม!$C:$C,'รับ-จ่าย ประจำวัน'!$B540,เตรียมส่วนผสม!I:I)+SUMIF(กวนไส้!$C:$C,'รับ-จ่าย ประจำวัน'!$B540,กวนไส้!I:I)+SUMIF(ผลิต1!$C:$C,'รับ-จ่าย ประจำวัน'!$B540,ผลิต1!I:I)+SUMIF(ผลิต2!$C:$C,'รับ-จ่าย ประจำวัน'!$B540,ผลิต2!I:I)+SUMIF(เส้นแต่งหน้าขนมเค้ก!$C:$C,'รับ-จ่าย ประจำวัน'!$B540,เส้นแต่งหน้าขนมเค้ก!I:I)+SUMIF(แพ็ค!$C:$C,'รับ-จ่าย ประจำวัน'!$B540,แพ็ค!I:I)+SUMIF(ธุรการ!$C:$C,'รับ-จ่าย ประจำวัน'!$B540,ธุรการ!I:I)+SUMIF(เส้นแต่งหน้าขนมปัง!$C:$C,'รับ-จ่าย ประจำวัน'!$B540,เส้นแต่งหน้าขนมปัง!I:I)+SUMIF('วางแผนBC,CJ'!$C:$C,'รับ-จ่าย ประจำวัน'!$B540,'วางแผนBC,CJ'!I:I)+SUMIF(RD!$C:$C,'รับ-จ่าย ประจำวัน'!$B540,RD!I:I)+SUMIF('FG,ออนไล,คัดแยก'!$C:$C,'รับ-จ่าย ประจำวัน'!$B540,'FG,ออนไล,คัดแยก'!I:I)</f>
        <v>0</v>
      </c>
      <c r="AQ540" s="16">
        <f>SUMIF(เตรียมส่วนผสม!$C:$C,'รับ-จ่าย ประจำวัน'!$B540,เตรียมส่วนผสม!J:J)+SUMIF(กวนไส้!$C:$C,'รับ-จ่าย ประจำวัน'!$B540,กวนไส้!J:J)+SUMIF(ผลิต1!$C:$C,'รับ-จ่าย ประจำวัน'!$B540,ผลิต1!J:J)+SUMIF(ผลิต2!$C:$C,'รับ-จ่าย ประจำวัน'!$B540,ผลิต2!J:J)+SUMIF(เส้นแต่งหน้าขนมเค้ก!$C:$C,'รับ-จ่าย ประจำวัน'!$B540,เส้นแต่งหน้าขนมเค้ก!J:J)+SUMIF(แพ็ค!$C:$C,'รับ-จ่าย ประจำวัน'!$B540,แพ็ค!J:J)+SUMIF(ธุรการ!$C:$C,'รับ-จ่าย ประจำวัน'!$B540,ธุรการ!J:J)+SUMIF(เส้นแต่งหน้าขนมปัง!$C:$C,'รับ-จ่าย ประจำวัน'!$B540,เส้นแต่งหน้าขนมปัง!J:J)+SUMIF('วางแผนBC,CJ'!$C:$C,'รับ-จ่าย ประจำวัน'!$B540,'วางแผนBC,CJ'!J:J)+SUMIF(RD!$C:$C,'รับ-จ่าย ประจำวัน'!$B540,RD!J:J)+SUMIF('FG,ออนไล,คัดแยก'!$C:$C,'รับ-จ่าย ประจำวัน'!$B540,'FG,ออนไล,คัดแยก'!J:J)</f>
        <v>0</v>
      </c>
      <c r="AR540" s="16">
        <f>SUMIF(เตรียมส่วนผสม!$C:$C,'รับ-จ่าย ประจำวัน'!$B540,เตรียมส่วนผสม!K:K)+SUMIF(กวนไส้!$C:$C,'รับ-จ่าย ประจำวัน'!$B540,กวนไส้!K:K)+SUMIF(ผลิต1!$C:$C,'รับ-จ่าย ประจำวัน'!$B540,ผลิต1!K:K)+SUMIF(ผลิต2!$C:$C,'รับ-จ่าย ประจำวัน'!$B540,ผลิต2!K:K)+SUMIF(เส้นแต่งหน้าขนมเค้ก!$C:$C,'รับ-จ่าย ประจำวัน'!$B540,เส้นแต่งหน้าขนมเค้ก!K:K)+SUMIF(แพ็ค!$C:$C,'รับ-จ่าย ประจำวัน'!$B540,แพ็ค!K:K)+SUMIF(ธุรการ!$C:$C,'รับ-จ่าย ประจำวัน'!$B540,ธุรการ!K:K)+SUMIF(เส้นแต่งหน้าขนมปัง!$C:$C,'รับ-จ่าย ประจำวัน'!$B540,เส้นแต่งหน้าขนมปัง!K:K)+SUMIF('วางแผนBC,CJ'!$C:$C,'รับ-จ่าย ประจำวัน'!$B540,'วางแผนBC,CJ'!K:K)+SUMIF(RD!$C:$C,'รับ-จ่าย ประจำวัน'!$B540,RD!K:K)+SUMIF('FG,ออนไล,คัดแยก'!$C:$C,'รับ-จ่าย ประจำวัน'!$B540,'FG,ออนไล,คัดแยก'!K:K)</f>
        <v>0</v>
      </c>
      <c r="AS540" s="16">
        <f>SUMIF(เตรียมส่วนผสม!$C:$C,'รับ-จ่าย ประจำวัน'!$B540,เตรียมส่วนผสม!L:L)+SUMIF(กวนไส้!$C:$C,'รับ-จ่าย ประจำวัน'!$B540,กวนไส้!L:L)+SUMIF(ผลิต1!$C:$C,'รับ-จ่าย ประจำวัน'!$B540,ผลิต1!L:L)+SUMIF(ผลิต2!$C:$C,'รับ-จ่าย ประจำวัน'!$B540,ผลิต2!L:L)+SUMIF(เส้นแต่งหน้าขนมเค้ก!$C:$C,'รับ-จ่าย ประจำวัน'!$B540,เส้นแต่งหน้าขนมเค้ก!L:L)+SUMIF(แพ็ค!$C:$C,'รับ-จ่าย ประจำวัน'!$B540,แพ็ค!L:L)+SUMIF(ธุรการ!$C:$C,'รับ-จ่าย ประจำวัน'!$B540,ธุรการ!L:L)+SUMIF(เส้นแต่งหน้าขนมปัง!$C:$C,'รับ-จ่าย ประจำวัน'!$B540,เส้นแต่งหน้าขนมปัง!L:L)+SUMIF('วางแผนBC,CJ'!$C:$C,'รับ-จ่าย ประจำวัน'!$B540,'วางแผนBC,CJ'!L:L)+SUMIF(RD!$C:$C,'รับ-จ่าย ประจำวัน'!$B540,RD!L:L)+SUMIF('FG,ออนไล,คัดแยก'!$C:$C,'รับ-จ่าย ประจำวัน'!$B540,'FG,ออนไล,คัดแยก'!L:L)</f>
        <v>0</v>
      </c>
      <c r="AT540" s="16">
        <f>SUMIF(เตรียมส่วนผสม!$C:$C,'รับ-จ่าย ประจำวัน'!$B540,เตรียมส่วนผสม!M:M)+SUMIF(กวนไส้!$C:$C,'รับ-จ่าย ประจำวัน'!$B540,กวนไส้!M:M)+SUMIF(ผลิต1!$C:$C,'รับ-จ่าย ประจำวัน'!$B540,ผลิต1!M:M)+SUMIF(ผลิต2!$C:$C,'รับ-จ่าย ประจำวัน'!$B540,ผลิต2!M:M)+SUMIF(เส้นแต่งหน้าขนมเค้ก!$C:$C,'รับ-จ่าย ประจำวัน'!$B540,เส้นแต่งหน้าขนมเค้ก!M:M)+SUMIF(แพ็ค!$C:$C,'รับ-จ่าย ประจำวัน'!$B540,แพ็ค!M:M)+SUMIF(ธุรการ!$C:$C,'รับ-จ่าย ประจำวัน'!$B540,ธุรการ!M:M)+SUMIF(เส้นแต่งหน้าขนมปัง!$C:$C,'รับ-จ่าย ประจำวัน'!$B540,เส้นแต่งหน้าขนมปัง!M:M)+SUMIF('วางแผนBC,CJ'!$C:$C,'รับ-จ่าย ประจำวัน'!$B540,'วางแผนBC,CJ'!M:M)+SUMIF(RD!$C:$C,'รับ-จ่าย ประจำวัน'!$B540,RD!M:M)+SUMIF('FG,ออนไล,คัดแยก'!$C:$C,'รับ-จ่าย ประจำวัน'!$B540,'FG,ออนไล,คัดแยก'!M:M)</f>
        <v>0</v>
      </c>
      <c r="AU540" s="16">
        <f>SUMIF(เตรียมส่วนผสม!$C:$C,'รับ-จ่าย ประจำวัน'!$B540,เตรียมส่วนผสม!N:N)+SUMIF(กวนไส้!$C:$C,'รับ-จ่าย ประจำวัน'!$B540,กวนไส้!N:N)+SUMIF(ผลิต1!$C:$C,'รับ-จ่าย ประจำวัน'!$B540,ผลิต1!N:N)+SUMIF(ผลิต2!$C:$C,'รับ-จ่าย ประจำวัน'!$B540,ผลิต2!N:N)+SUMIF(เส้นแต่งหน้าขนมเค้ก!$C:$C,'รับ-จ่าย ประจำวัน'!$B540,เส้นแต่งหน้าขนมเค้ก!N:N)+SUMIF(แพ็ค!$C:$C,'รับ-จ่าย ประจำวัน'!$B540,แพ็ค!N:N)+SUMIF(ธุรการ!$C:$C,'รับ-จ่าย ประจำวัน'!$B540,ธุรการ!N:N)+SUMIF(เส้นแต่งหน้าขนมปัง!$C:$C,'รับ-จ่าย ประจำวัน'!$B540,เส้นแต่งหน้าขนมปัง!N:N)+SUMIF('วางแผนBC,CJ'!$C:$C,'รับ-จ่าย ประจำวัน'!$B540,'วางแผนBC,CJ'!N:N)+SUMIF(RD!$C:$C,'รับ-จ่าย ประจำวัน'!$B540,RD!N:N)+SUMIF('FG,ออนไล,คัดแยก'!$C:$C,'รับ-จ่าย ประจำวัน'!$B540,'FG,ออนไล,คัดแยก'!N:N)</f>
        <v>0</v>
      </c>
      <c r="AV540" s="16">
        <f>SUMIF(เตรียมส่วนผสม!$C:$C,'รับ-จ่าย ประจำวัน'!$B540,เตรียมส่วนผสม!O:O)+SUMIF(กวนไส้!$C:$C,'รับ-จ่าย ประจำวัน'!$B540,กวนไส้!O:O)+SUMIF(ผลิต1!$C:$C,'รับ-จ่าย ประจำวัน'!$B540,ผลิต1!O:O)+SUMIF(ผลิต2!$C:$C,'รับ-จ่าย ประจำวัน'!$B540,ผลิต2!O:O)+SUMIF(เส้นแต่งหน้าขนมเค้ก!$C:$C,'รับ-จ่าย ประจำวัน'!$B540,เส้นแต่งหน้าขนมเค้ก!O:O)+SUMIF(แพ็ค!$C:$C,'รับ-จ่าย ประจำวัน'!$B540,แพ็ค!O:O)+SUMIF(ธุรการ!$C:$C,'รับ-จ่าย ประจำวัน'!$B540,ธุรการ!O:O)+SUMIF(เส้นแต่งหน้าขนมปัง!$C:$C,'รับ-จ่าย ประจำวัน'!$B540,เส้นแต่งหน้าขนมปัง!O:O)+SUMIF('วางแผนBC,CJ'!$C:$C,'รับ-จ่าย ประจำวัน'!$B540,'วางแผนBC,CJ'!O:O)+SUMIF(RD!$C:$C,'รับ-จ่าย ประจำวัน'!$B540,RD!O:O)+SUMIF('FG,ออนไล,คัดแยก'!$C:$C,'รับ-จ่าย ประจำวัน'!$B540,'FG,ออนไล,คัดแยก'!O:O)</f>
        <v>0</v>
      </c>
      <c r="AW540" s="16">
        <f>SUMIF(เตรียมส่วนผสม!$C:$C,'รับ-จ่าย ประจำวัน'!$B540,เตรียมส่วนผสม!P:P)+SUMIF(กวนไส้!$C:$C,'รับ-จ่าย ประจำวัน'!$B540,กวนไส้!P:P)+SUMIF(ผลิต1!$C:$C,'รับ-จ่าย ประจำวัน'!$B540,ผลิต1!P:P)+SUMIF(ผลิต2!$C:$C,'รับ-จ่าย ประจำวัน'!$B540,ผลิต2!P:P)+SUMIF(เส้นแต่งหน้าขนมเค้ก!$C:$C,'รับ-จ่าย ประจำวัน'!$B540,เส้นแต่งหน้าขนมเค้ก!P:P)+SUMIF(แพ็ค!$C:$C,'รับ-จ่าย ประจำวัน'!$B540,แพ็ค!P:P)+SUMIF(ธุรการ!$C:$C,'รับ-จ่าย ประจำวัน'!$B540,ธุรการ!P:P)+SUMIF(เส้นแต่งหน้าขนมปัง!$C:$C,'รับ-จ่าย ประจำวัน'!$B540,เส้นแต่งหน้าขนมปัง!P:P)+SUMIF('วางแผนBC,CJ'!$C:$C,'รับ-จ่าย ประจำวัน'!$B540,'วางแผนBC,CJ'!P:P)+SUMIF(RD!$C:$C,'รับ-จ่าย ประจำวัน'!$B540,RD!P:P)+SUMIF('FG,ออนไล,คัดแยก'!$C:$C,'รับ-จ่าย ประจำวัน'!$B540,'FG,ออนไล,คัดแยก'!P:P)</f>
        <v>0</v>
      </c>
      <c r="AX540" s="16">
        <f>SUMIF(เตรียมส่วนผสม!$C:$C,'รับ-จ่าย ประจำวัน'!$B540,เตรียมส่วนผสม!Q:Q)+SUMIF(กวนไส้!$C:$C,'รับ-จ่าย ประจำวัน'!$B540,กวนไส้!Q:Q)+SUMIF(ผลิต1!$C:$C,'รับ-จ่าย ประจำวัน'!$B540,ผลิต1!Q:Q)+SUMIF(ผลิต2!$C:$C,'รับ-จ่าย ประจำวัน'!$B540,ผลิต2!Q:Q)+SUMIF(เส้นแต่งหน้าขนมเค้ก!$C:$C,'รับ-จ่าย ประจำวัน'!$B540,เส้นแต่งหน้าขนมเค้ก!Q:Q)+SUMIF(แพ็ค!$C:$C,'รับ-จ่าย ประจำวัน'!$B540,แพ็ค!Q:Q)+SUMIF(ธุรการ!$C:$C,'รับ-จ่าย ประจำวัน'!$B540,ธุรการ!Q:Q)+SUMIF(เส้นแต่งหน้าขนมปัง!$C:$C,'รับ-จ่าย ประจำวัน'!$B540,เส้นแต่งหน้าขนมปัง!Q:Q)+SUMIF('วางแผนBC,CJ'!$C:$C,'รับ-จ่าย ประจำวัน'!$B540,'วางแผนBC,CJ'!Q:Q)+SUMIF(RD!$C:$C,'รับ-จ่าย ประจำวัน'!$B540,RD!Q:Q)+SUMIF('FG,ออนไล,คัดแยก'!$C:$C,'รับ-จ่าย ประจำวัน'!$B540,'FG,ออนไล,คัดแยก'!Q:Q)</f>
        <v>0</v>
      </c>
      <c r="AY540" s="16">
        <f>SUMIF(เตรียมส่วนผสม!$C:$C,'รับ-จ่าย ประจำวัน'!$B540,เตรียมส่วนผสม!R:R)+SUMIF(กวนไส้!$C:$C,'รับ-จ่าย ประจำวัน'!$B540,กวนไส้!R:R)+SUMIF(ผลิต1!$C:$C,'รับ-จ่าย ประจำวัน'!$B540,ผลิต1!R:R)+SUMIF(ผลิต2!$C:$C,'รับ-จ่าย ประจำวัน'!$B540,ผลิต2!R:R)+SUMIF(เส้นแต่งหน้าขนมเค้ก!$C:$C,'รับ-จ่าย ประจำวัน'!$B540,เส้นแต่งหน้าขนมเค้ก!R:R)+SUMIF(แพ็ค!$C:$C,'รับ-จ่าย ประจำวัน'!$B540,แพ็ค!R:R)+SUMIF(ธุรการ!$C:$C,'รับ-จ่าย ประจำวัน'!$B540,ธุรการ!R:R)+SUMIF(เส้นแต่งหน้าขนมปัง!$C:$C,'รับ-จ่าย ประจำวัน'!$B540,เส้นแต่งหน้าขนมปัง!R:R)+SUMIF('วางแผนBC,CJ'!$C:$C,'รับ-จ่าย ประจำวัน'!$B540,'วางแผนBC,CJ'!R:R)+SUMIF(RD!$C:$C,'รับ-จ่าย ประจำวัน'!$B540,RD!R:R)+SUMIF('FG,ออนไล,คัดแยก'!$C:$C,'รับ-จ่าย ประจำวัน'!$B540,'FG,ออนไล,คัดแยก'!R:R)</f>
        <v>0</v>
      </c>
      <c r="AZ540" s="16">
        <f>SUMIF(เตรียมส่วนผสม!$C:$C,'รับ-จ่าย ประจำวัน'!$B540,เตรียมส่วนผสม!S:S)+SUMIF(กวนไส้!$C:$C,'รับ-จ่าย ประจำวัน'!$B540,กวนไส้!S:S)+SUMIF(ผลิต1!$C:$C,'รับ-จ่าย ประจำวัน'!$B540,ผลิต1!S:S)+SUMIF(ผลิต2!$C:$C,'รับ-จ่าย ประจำวัน'!$B540,ผลิต2!S:S)+SUMIF(เส้นแต่งหน้าขนมเค้ก!$C:$C,'รับ-จ่าย ประจำวัน'!$B540,เส้นแต่งหน้าขนมเค้ก!S:S)+SUMIF(แพ็ค!$C:$C,'รับ-จ่าย ประจำวัน'!$B540,แพ็ค!S:S)+SUMIF(ธุรการ!$C:$C,'รับ-จ่าย ประจำวัน'!$B540,ธุรการ!S:S)+SUMIF(เส้นแต่งหน้าขนมปัง!$C:$C,'รับ-จ่าย ประจำวัน'!$B540,เส้นแต่งหน้าขนมปัง!S:S)+SUMIF('วางแผนBC,CJ'!$C:$C,'รับ-จ่าย ประจำวัน'!$B540,'วางแผนBC,CJ'!S:S)+SUMIF(RD!$C:$C,'รับ-จ่าย ประจำวัน'!$B540,RD!S:S)+SUMIF('FG,ออนไล,คัดแยก'!$C:$C,'รับ-จ่าย ประจำวัน'!$B540,'FG,ออนไล,คัดแยก'!S:S)</f>
        <v>0</v>
      </c>
      <c r="BA540" s="16">
        <f>SUMIF(เตรียมส่วนผสม!$C:$C,'รับ-จ่าย ประจำวัน'!$B540,เตรียมส่วนผสม!T:T)+SUMIF(กวนไส้!$C:$C,'รับ-จ่าย ประจำวัน'!$B540,กวนไส้!T:T)+SUMIF(ผลิต1!$C:$C,'รับ-จ่าย ประจำวัน'!$B540,ผลิต1!T:T)+SUMIF(ผลิต2!$C:$C,'รับ-จ่าย ประจำวัน'!$B540,ผลิต2!T:T)+SUMIF(เส้นแต่งหน้าขนมเค้ก!$C:$C,'รับ-จ่าย ประจำวัน'!$B540,เส้นแต่งหน้าขนมเค้ก!T:T)+SUMIF(แพ็ค!$C:$C,'รับ-จ่าย ประจำวัน'!$B540,แพ็ค!T:T)+SUMIF(ธุรการ!$C:$C,'รับ-จ่าย ประจำวัน'!$B540,ธุรการ!T:T)+SUMIF(เส้นแต่งหน้าขนมปัง!$C:$C,'รับ-จ่าย ประจำวัน'!$B540,เส้นแต่งหน้าขนมปัง!T:T)+SUMIF('วางแผนBC,CJ'!$C:$C,'รับ-จ่าย ประจำวัน'!$B540,'วางแผนBC,CJ'!T:T)+SUMIF(RD!$C:$C,'รับ-จ่าย ประจำวัน'!$B540,RD!T:T)+SUMIF('FG,ออนไล,คัดแยก'!$C:$C,'รับ-จ่าย ประจำวัน'!$B540,'FG,ออนไล,คัดแยก'!T:T)</f>
        <v>0</v>
      </c>
      <c r="BB540" s="16">
        <f>SUMIF(เตรียมส่วนผสม!$C:$C,'รับ-จ่าย ประจำวัน'!$B540,เตรียมส่วนผสม!U:U)+SUMIF(กวนไส้!$C:$C,'รับ-จ่าย ประจำวัน'!$B540,กวนไส้!U:U)+SUMIF(ผลิต1!$C:$C,'รับ-จ่าย ประจำวัน'!$B540,ผลิต1!U:U)+SUMIF(ผลิต2!$C:$C,'รับ-จ่าย ประจำวัน'!$B540,ผลิต2!U:U)+SUMIF(เส้นแต่งหน้าขนมเค้ก!$C:$C,'รับ-จ่าย ประจำวัน'!$B540,เส้นแต่งหน้าขนมเค้ก!U:U)+SUMIF(แพ็ค!$C:$C,'รับ-จ่าย ประจำวัน'!$B540,แพ็ค!U:U)+SUMIF(ธุรการ!$C:$C,'รับ-จ่าย ประจำวัน'!$B540,ธุรการ!U:U)+SUMIF(เส้นแต่งหน้าขนมปัง!$C:$C,'รับ-จ่าย ประจำวัน'!$B540,เส้นแต่งหน้าขนมปัง!U:U)+SUMIF('วางแผนBC,CJ'!$C:$C,'รับ-จ่าย ประจำวัน'!$B540,'วางแผนBC,CJ'!U:U)+SUMIF(RD!$C:$C,'รับ-จ่าย ประจำวัน'!$B540,RD!U:U)+SUMIF('FG,ออนไล,คัดแยก'!$C:$C,'รับ-จ่าย ประจำวัน'!$B540,'FG,ออนไล,คัดแยก'!U:U)</f>
        <v>0</v>
      </c>
      <c r="BC540" s="16">
        <f>SUMIF(เตรียมส่วนผสม!$C:$C,'รับ-จ่าย ประจำวัน'!$B540,เตรียมส่วนผสม!V:V)+SUMIF(กวนไส้!$C:$C,'รับ-จ่าย ประจำวัน'!$B540,กวนไส้!V:V)+SUMIF(ผลิต1!$C:$C,'รับ-จ่าย ประจำวัน'!$B540,ผลิต1!V:V)+SUMIF(ผลิต2!$C:$C,'รับ-จ่าย ประจำวัน'!$B540,ผลิต2!V:V)+SUMIF(เส้นแต่งหน้าขนมเค้ก!$C:$C,'รับ-จ่าย ประจำวัน'!$B540,เส้นแต่งหน้าขนมเค้ก!V:V)+SUMIF(แพ็ค!$C:$C,'รับ-จ่าย ประจำวัน'!$B540,แพ็ค!V:V)+SUMIF(ธุรการ!$C:$C,'รับ-จ่าย ประจำวัน'!$B540,ธุรการ!V:V)+SUMIF(เส้นแต่งหน้าขนมปัง!$C:$C,'รับ-จ่าย ประจำวัน'!$B540,เส้นแต่งหน้าขนมปัง!V:V)+SUMIF('วางแผนBC,CJ'!$C:$C,'รับ-จ่าย ประจำวัน'!$B540,'วางแผนBC,CJ'!V:V)+SUMIF(RD!$C:$C,'รับ-จ่าย ประจำวัน'!$B540,RD!V:V)+SUMIF('FG,ออนไล,คัดแยก'!$C:$C,'รับ-จ่าย ประจำวัน'!$B540,'FG,ออนไล,คัดแยก'!V:V)</f>
        <v>0</v>
      </c>
      <c r="BD540" s="16">
        <f>SUMIF(เตรียมส่วนผสม!$C:$C,'รับ-จ่าย ประจำวัน'!$B540,เตรียมส่วนผสม!W:W)+SUMIF(กวนไส้!$C:$C,'รับ-จ่าย ประจำวัน'!$B540,กวนไส้!W:W)+SUMIF(ผลิต1!$C:$C,'รับ-จ่าย ประจำวัน'!$B540,ผลิต1!W:W)+SUMIF(ผลิต2!$C:$C,'รับ-จ่าย ประจำวัน'!$B540,ผลิต2!W:W)+SUMIF(เส้นแต่งหน้าขนมเค้ก!$C:$C,'รับ-จ่าย ประจำวัน'!$B540,เส้นแต่งหน้าขนมเค้ก!W:W)+SUMIF(แพ็ค!$C:$C,'รับ-จ่าย ประจำวัน'!$B540,แพ็ค!W:W)+SUMIF(ธุรการ!$C:$C,'รับ-จ่าย ประจำวัน'!$B540,ธุรการ!W:W)+SUMIF(เส้นแต่งหน้าขนมปัง!$C:$C,'รับ-จ่าย ประจำวัน'!$B540,เส้นแต่งหน้าขนมปัง!W:W)+SUMIF('วางแผนBC,CJ'!$C:$C,'รับ-จ่าย ประจำวัน'!$B540,'วางแผนBC,CJ'!W:W)+SUMIF(RD!$C:$C,'รับ-จ่าย ประจำวัน'!$B540,RD!W:W)+SUMIF('FG,ออนไล,คัดแยก'!$C:$C,'รับ-จ่าย ประจำวัน'!$B540,'FG,ออนไล,คัดแยก'!W:W)</f>
        <v>0</v>
      </c>
      <c r="BE540" s="16">
        <f>SUMIF(เตรียมส่วนผสม!$C:$C,'รับ-จ่าย ประจำวัน'!$B540,เตรียมส่วนผสม!X:X)+SUMIF(กวนไส้!$C:$C,'รับ-จ่าย ประจำวัน'!$B540,กวนไส้!X:X)+SUMIF(ผลิต1!$C:$C,'รับ-จ่าย ประจำวัน'!$B540,ผลิต1!X:X)+SUMIF(ผลิต2!$C:$C,'รับ-จ่าย ประจำวัน'!$B540,ผลิต2!X:X)+SUMIF(เส้นแต่งหน้าขนมเค้ก!$C:$C,'รับ-จ่าย ประจำวัน'!$B540,เส้นแต่งหน้าขนมเค้ก!X:X)+SUMIF(แพ็ค!$C:$C,'รับ-จ่าย ประจำวัน'!$B540,แพ็ค!X:X)+SUMIF(ธุรการ!$C:$C,'รับ-จ่าย ประจำวัน'!$B540,ธุรการ!X:X)+SUMIF(เส้นแต่งหน้าขนมปัง!$C:$C,'รับ-จ่าย ประจำวัน'!$B540,เส้นแต่งหน้าขนมปัง!X:X)+SUMIF('วางแผนBC,CJ'!$C:$C,'รับ-จ่าย ประจำวัน'!$B540,'วางแผนBC,CJ'!X:X)+SUMIF(RD!$C:$C,'รับ-จ่าย ประจำวัน'!$B540,RD!X:X)+SUMIF('FG,ออนไล,คัดแยก'!$C:$C,'รับ-จ่าย ประจำวัน'!$B540,'FG,ออนไล,คัดแยก'!X:X)</f>
        <v>0</v>
      </c>
      <c r="BF540" s="16">
        <f>SUMIF(เตรียมส่วนผสม!$C:$C,'รับ-จ่าย ประจำวัน'!$B540,เตรียมส่วนผสม!Y:Y)+SUMIF(กวนไส้!$C:$C,'รับ-จ่าย ประจำวัน'!$B540,กวนไส้!Y:Y)+SUMIF(ผลิต1!$C:$C,'รับ-จ่าย ประจำวัน'!$B540,ผลิต1!Y:Y)+SUMIF(ผลิต2!$C:$C,'รับ-จ่าย ประจำวัน'!$B540,ผลิต2!Y:Y)+SUMIF(เส้นแต่งหน้าขนมเค้ก!$C:$C,'รับ-จ่าย ประจำวัน'!$B540,เส้นแต่งหน้าขนมเค้ก!Y:Y)+SUMIF(แพ็ค!$C:$C,'รับ-จ่าย ประจำวัน'!$B540,แพ็ค!Y:Y)+SUMIF(ธุรการ!$C:$C,'รับ-จ่าย ประจำวัน'!$B540,ธุรการ!Y:Y)+SUMIF(เส้นแต่งหน้าขนมปัง!$C:$C,'รับ-จ่าย ประจำวัน'!$B540,เส้นแต่งหน้าขนมปัง!Y:Y)+SUMIF('วางแผนBC,CJ'!$C:$C,'รับ-จ่าย ประจำวัน'!$B540,'วางแผนBC,CJ'!Y:Y)+SUMIF(RD!$C:$C,'รับ-จ่าย ประจำวัน'!$B540,RD!Y:Y)+SUMIF('FG,ออนไล,คัดแยก'!$C:$C,'รับ-จ่าย ประจำวัน'!$B540,'FG,ออนไล,คัดแยก'!Y:Y)</f>
        <v>0</v>
      </c>
      <c r="BG540" s="16">
        <f>SUMIF(เตรียมส่วนผสม!$C:$C,'รับ-จ่าย ประจำวัน'!$B540,เตรียมส่วนผสม!Z:Z)+SUMIF(กวนไส้!$C:$C,'รับ-จ่าย ประจำวัน'!$B540,กวนไส้!Z:Z)+SUMIF(ผลิต1!$C:$C,'รับ-จ่าย ประจำวัน'!$B540,ผลิต1!Z:Z)+SUMIF(ผลิต2!$C:$C,'รับ-จ่าย ประจำวัน'!$B540,ผลิต2!Z:Z)+SUMIF(เส้นแต่งหน้าขนมเค้ก!$C:$C,'รับ-จ่าย ประจำวัน'!$B540,เส้นแต่งหน้าขนมเค้ก!Z:Z)+SUMIF(แพ็ค!$C:$C,'รับ-จ่าย ประจำวัน'!$B540,แพ็ค!Z:Z)+SUMIF(ธุรการ!$C:$C,'รับ-จ่าย ประจำวัน'!$B540,ธุรการ!Z:Z)+SUMIF(เส้นแต่งหน้าขนมปัง!$C:$C,'รับ-จ่าย ประจำวัน'!$B540,เส้นแต่งหน้าขนมปัง!Z:Z)+SUMIF('วางแผนBC,CJ'!$C:$C,'รับ-จ่าย ประจำวัน'!$B540,'วางแผนBC,CJ'!Z:Z)+SUMIF(RD!$C:$C,'รับ-จ่าย ประจำวัน'!$B540,RD!Z:Z)+SUMIF('FG,ออนไล,คัดแยก'!$C:$C,'รับ-จ่าย ประจำวัน'!$B540,'FG,ออนไล,คัดแยก'!Z:Z)</f>
        <v>0</v>
      </c>
      <c r="BH540" s="16">
        <f>SUMIF(เตรียมส่วนผสม!$C:$C,'รับ-จ่าย ประจำวัน'!$B540,เตรียมส่วนผสม!AA:AA)+SUMIF(กวนไส้!$C:$C,'รับ-จ่าย ประจำวัน'!$B540,กวนไส้!AA:AA)+SUMIF(ผลิต1!$C:$C,'รับ-จ่าย ประจำวัน'!$B540,ผลิต1!AA:AA)+SUMIF(ผลิต2!$C:$C,'รับ-จ่าย ประจำวัน'!$B540,ผลิต2!AA:AA)+SUMIF(เส้นแต่งหน้าขนมเค้ก!$C:$C,'รับ-จ่าย ประจำวัน'!$B540,เส้นแต่งหน้าขนมเค้ก!AA:AA)+SUMIF(แพ็ค!$C:$C,'รับ-จ่าย ประจำวัน'!$B540,แพ็ค!AA:AA)+SUMIF(ธุรการ!$C:$C,'รับ-จ่าย ประจำวัน'!$B540,ธุรการ!AA:AA)+SUMIF(เส้นแต่งหน้าขนมปัง!$C:$C,'รับ-จ่าย ประจำวัน'!$B540,เส้นแต่งหน้าขนมปัง!AA:AA)+SUMIF('วางแผนBC,CJ'!$C:$C,'รับ-จ่าย ประจำวัน'!$B540,'วางแผนBC,CJ'!AA:AA)+SUMIF(RD!$C:$C,'รับ-จ่าย ประจำวัน'!$B540,RD!AA:AA)+SUMIF('FG,ออนไล,คัดแยก'!$C:$C,'รับ-จ่าย ประจำวัน'!$B540,'FG,ออนไล,คัดแยก'!AA:AA)</f>
        <v>0</v>
      </c>
      <c r="BI540" s="16">
        <f>SUMIF(เตรียมส่วนผสม!$C:$C,'รับ-จ่าย ประจำวัน'!$B540,เตรียมส่วนผสม!AB:AB)+SUMIF(กวนไส้!$C:$C,'รับ-จ่าย ประจำวัน'!$B540,กวนไส้!AB:AB)+SUMIF(ผลิต1!$C:$C,'รับ-จ่าย ประจำวัน'!$B540,ผลิต1!AB:AB)+SUMIF(ผลิต2!$C:$C,'รับ-จ่าย ประจำวัน'!$B540,ผลิต2!AB:AB)+SUMIF(เส้นแต่งหน้าขนมเค้ก!$C:$C,'รับ-จ่าย ประจำวัน'!$B540,เส้นแต่งหน้าขนมเค้ก!AB:AB)+SUMIF(แพ็ค!$C:$C,'รับ-จ่าย ประจำวัน'!$B540,แพ็ค!AB:AB)+SUMIF(ธุรการ!$C:$C,'รับ-จ่าย ประจำวัน'!$B540,ธุรการ!AB:AB)+SUMIF(เส้นแต่งหน้าขนมปัง!$C:$C,'รับ-จ่าย ประจำวัน'!$B540,เส้นแต่งหน้าขนมปัง!AB:AB)+SUMIF('วางแผนBC,CJ'!$C:$C,'รับ-จ่าย ประจำวัน'!$B540,'วางแผนBC,CJ'!AB:AB)+SUMIF(RD!$C:$C,'รับ-จ่าย ประจำวัน'!$B540,RD!AB:AB)+SUMIF('FG,ออนไล,คัดแยก'!$C:$C,'รับ-จ่าย ประจำวัน'!$B540,'FG,ออนไล,คัดแยก'!AB:AB)</f>
        <v>0</v>
      </c>
      <c r="BJ540" s="16">
        <f>SUMIF(เตรียมส่วนผสม!$C:$C,'รับ-จ่าย ประจำวัน'!$B540,เตรียมส่วนผสม!AC:AC)+SUMIF(กวนไส้!$C:$C,'รับ-จ่าย ประจำวัน'!$B540,กวนไส้!AC:AC)+SUMIF(ผลิต1!$C:$C,'รับ-จ่าย ประจำวัน'!$B540,ผลิต1!AC:AC)+SUMIF(ผลิต2!$C:$C,'รับ-จ่าย ประจำวัน'!$B540,ผลิต2!AC:AC)+SUMIF(เส้นแต่งหน้าขนมเค้ก!$C:$C,'รับ-จ่าย ประจำวัน'!$B540,เส้นแต่งหน้าขนมเค้ก!AC:AC)+SUMIF(แพ็ค!$C:$C,'รับ-จ่าย ประจำวัน'!$B540,แพ็ค!AC:AC)+SUMIF(ธุรการ!$C:$C,'รับ-จ่าย ประจำวัน'!$B540,ธุรการ!AC:AC)+SUMIF(เส้นแต่งหน้าขนมปัง!$C:$C,'รับ-จ่าย ประจำวัน'!$B540,เส้นแต่งหน้าขนมปัง!AC:AC)+SUMIF('วางแผนBC,CJ'!$C:$C,'รับ-จ่าย ประจำวัน'!$B540,'วางแผนBC,CJ'!AC:AC)+SUMIF(RD!$C:$C,'รับ-จ่าย ประจำวัน'!$B540,RD!AC:AC)+SUMIF('FG,ออนไล,คัดแยก'!$C:$C,'รับ-จ่าย ประจำวัน'!$B540,'FG,ออนไล,คัดแยก'!AC:AC)</f>
        <v>0</v>
      </c>
      <c r="BK540" s="16">
        <f>SUMIF(เตรียมส่วนผสม!$C:$C,'รับ-จ่าย ประจำวัน'!$B540,เตรียมส่วนผสม!AD:AD)+SUMIF(กวนไส้!$C:$C,'รับ-จ่าย ประจำวัน'!$B540,กวนไส้!AD:AD)+SUMIF(ผลิต1!$C:$C,'รับ-จ่าย ประจำวัน'!$B540,ผลิต1!AD:AD)+SUMIF(ผลิต2!$C:$C,'รับ-จ่าย ประจำวัน'!$B540,ผลิต2!AD:AD)+SUMIF(เส้นแต่งหน้าขนมเค้ก!$C:$C,'รับ-จ่าย ประจำวัน'!$B540,เส้นแต่งหน้าขนมเค้ก!AD:AD)+SUMIF(แพ็ค!$C:$C,'รับ-จ่าย ประจำวัน'!$B540,แพ็ค!AD:AD)+SUMIF(ธุรการ!$C:$C,'รับ-จ่าย ประจำวัน'!$B540,ธุรการ!AD:AD)+SUMIF(เส้นแต่งหน้าขนมปัง!$C:$C,'รับ-จ่าย ประจำวัน'!$B540,เส้นแต่งหน้าขนมปัง!AD:AD)+SUMIF('วางแผนBC,CJ'!$C:$C,'รับ-จ่าย ประจำวัน'!$B540,'วางแผนBC,CJ'!AD:AD)+SUMIF(RD!$C:$C,'รับ-จ่าย ประจำวัน'!$B540,RD!AD:AD)+SUMIF('FG,ออนไล,คัดแยก'!$C:$C,'รับ-จ่าย ประจำวัน'!$B540,'FG,ออนไล,คัดแยก'!AD:AD)</f>
        <v>0</v>
      </c>
      <c r="BL540" s="16">
        <f>SUMIF(เตรียมส่วนผสม!$C:$C,'รับ-จ่าย ประจำวัน'!$B540,เตรียมส่วนผสม!AE:AE)+SUMIF(กวนไส้!$C:$C,'รับ-จ่าย ประจำวัน'!$B540,กวนไส้!AE:AE)+SUMIF(ผลิต1!$C:$C,'รับ-จ่าย ประจำวัน'!$B540,ผลิต1!AE:AE)+SUMIF(ผลิต2!$C:$C,'รับ-จ่าย ประจำวัน'!$B540,ผลิต2!AE:AE)+SUMIF(เส้นแต่งหน้าขนมเค้ก!$C:$C,'รับ-จ่าย ประจำวัน'!$B540,เส้นแต่งหน้าขนมเค้ก!AE:AE)+SUMIF(แพ็ค!$C:$C,'รับ-จ่าย ประจำวัน'!$B540,แพ็ค!AE:AE)+SUMIF(ธุรการ!$C:$C,'รับ-จ่าย ประจำวัน'!$B540,ธุรการ!AE:AE)+SUMIF(เส้นแต่งหน้าขนมปัง!$C:$C,'รับ-จ่าย ประจำวัน'!$B540,เส้นแต่งหน้าขนมปัง!AE:AE)+SUMIF('วางแผนBC,CJ'!$C:$C,'รับ-จ่าย ประจำวัน'!$B540,'วางแผนBC,CJ'!AE:AE)+SUMIF(RD!$C:$C,'รับ-จ่าย ประจำวัน'!$B540,RD!AE:AE)+SUMIF('FG,ออนไล,คัดแยก'!$C:$C,'รับ-จ่าย ประจำวัน'!$B540,'FG,ออนไล,คัดแยก'!AE:AE)</f>
        <v>0</v>
      </c>
      <c r="BM540" s="16">
        <f>SUMIF(เตรียมส่วนผสม!$C:$C,'รับ-จ่าย ประจำวัน'!$B540,เตรียมส่วนผสม!AF:AF)+SUMIF(กวนไส้!$C:$C,'รับ-จ่าย ประจำวัน'!$B540,กวนไส้!AF:AF)+SUMIF(ผลิต1!$C:$C,'รับ-จ่าย ประจำวัน'!$B540,ผลิต1!AF:AF)+SUMIF(ผลิต2!$C:$C,'รับ-จ่าย ประจำวัน'!$B540,ผลิต2!AF:AF)+SUMIF(เส้นแต่งหน้าขนมเค้ก!$C:$C,'รับ-จ่าย ประจำวัน'!$B540,เส้นแต่งหน้าขนมเค้ก!AF:AF)+SUMIF(แพ็ค!$C:$C,'รับ-จ่าย ประจำวัน'!$B540,แพ็ค!AF:AF)+SUMIF(ธุรการ!$C:$C,'รับ-จ่าย ประจำวัน'!$B540,ธุรการ!AF:AF)+SUMIF(เส้นแต่งหน้าขนมปัง!$C:$C,'รับ-จ่าย ประจำวัน'!$B540,เส้นแต่งหน้าขนมปัง!AF:AF)+SUMIF('วางแผนBC,CJ'!$C:$C,'รับ-จ่าย ประจำวัน'!$B540,'วางแผนBC,CJ'!AF:AF)+SUMIF(RD!$C:$C,'รับ-จ่าย ประจำวัน'!$B540,RD!AF:AF)+SUMIF('FG,ออนไล,คัดแยก'!$C:$C,'รับ-จ่าย ประจำวัน'!$B540,'FG,ออนไล,คัดแยก'!AF:AF)</f>
        <v>0</v>
      </c>
      <c r="BN540" s="16">
        <f>SUMIF(เตรียมส่วนผสม!$C:$C,'รับ-จ่าย ประจำวัน'!$B540,เตรียมส่วนผสม!AG:AG)+SUMIF(กวนไส้!$C:$C,'รับ-จ่าย ประจำวัน'!$B540,กวนไส้!AG:AG)+SUMIF(ผลิต1!$C:$C,'รับ-จ่าย ประจำวัน'!$B540,ผลิต1!AG:AG)+SUMIF(ผลิต2!$C:$C,'รับ-จ่าย ประจำวัน'!$B540,ผลิต2!AG:AG)+SUMIF(เส้นแต่งหน้าขนมเค้ก!$C:$C,'รับ-จ่าย ประจำวัน'!$B540,เส้นแต่งหน้าขนมเค้ก!AG:AG)+SUMIF(แพ็ค!$C:$C,'รับ-จ่าย ประจำวัน'!$B540,แพ็ค!AG:AG)+SUMIF(ธุรการ!$C:$C,'รับ-จ่าย ประจำวัน'!$B540,ธุรการ!AG:AG)+SUMIF(เส้นแต่งหน้าขนมปัง!$C:$C,'รับ-จ่าย ประจำวัน'!$B540,เส้นแต่งหน้าขนมปัง!AG:AG)+SUMIF('วางแผนBC,CJ'!$C:$C,'รับ-จ่าย ประจำวัน'!$B540,'วางแผนBC,CJ'!AG:AG)+SUMIF(RD!$C:$C,'รับ-จ่าย ประจำวัน'!$B540,RD!AG:AG)+SUMIF('FG,ออนไล,คัดแยก'!$C:$C,'รับ-จ่าย ประจำวัน'!$B540,'FG,ออนไล,คัดแยก'!AG:AG)</f>
        <v>0</v>
      </c>
      <c r="BO540" s="16">
        <f>SUMIF(เตรียมส่วนผสม!$C:$C,'รับ-จ่าย ประจำวัน'!$B540,เตรียมส่วนผสม!AH:AH)+SUMIF(กวนไส้!$C:$C,'รับ-จ่าย ประจำวัน'!$B540,กวนไส้!AH:AH)+SUMIF(ผลิต1!$C:$C,'รับ-จ่าย ประจำวัน'!$B540,ผลิต1!AH:AH)+SUMIF(ผลิต2!$C:$C,'รับ-จ่าย ประจำวัน'!$B540,ผลิต2!AH:AH)+SUMIF(เส้นแต่งหน้าขนมเค้ก!$C:$C,'รับ-จ่าย ประจำวัน'!$B540,เส้นแต่งหน้าขนมเค้ก!AH:AH)+SUMIF(แพ็ค!$C:$C,'รับ-จ่าย ประจำวัน'!$B540,แพ็ค!AH:AH)+SUMIF(ธุรการ!$C:$C,'รับ-จ่าย ประจำวัน'!$B540,ธุรการ!AH:AH)+SUMIF(เส้นแต่งหน้าขนมปัง!$C:$C,'รับ-จ่าย ประจำวัน'!$B540,เส้นแต่งหน้าขนมปัง!AH:AH)+SUMIF('วางแผนBC,CJ'!$C:$C,'รับ-จ่าย ประจำวัน'!$B540,'วางแผนBC,CJ'!AH:AH)+SUMIF(RD!$C:$C,'รับ-จ่าย ประจำวัน'!$B540,RD!AH:AH)+SUMIF('FG,ออนไล,คัดแยก'!$C:$C,'รับ-จ่าย ประจำวัน'!$B540,'FG,ออนไล,คัดแยก'!AH:AH)</f>
        <v>0</v>
      </c>
      <c r="BP540" s="16">
        <f>SUMIF(เตรียมส่วนผสม!$C:$C,'รับ-จ่าย ประจำวัน'!$B540,เตรียมส่วนผสม!AI:AI)+SUMIF(กวนไส้!$C:$C,'รับ-จ่าย ประจำวัน'!$B540,กวนไส้!AI:AI)+SUMIF(ผลิต1!$C:$C,'รับ-จ่าย ประจำวัน'!$B540,ผลิต1!AI:AI)+SUMIF(ผลิต2!$C:$C,'รับ-จ่าย ประจำวัน'!$B540,ผลิต2!AI:AI)+SUMIF(เส้นแต่งหน้าขนมเค้ก!$C:$C,'รับ-จ่าย ประจำวัน'!$B540,เส้นแต่งหน้าขนมเค้ก!AI:AI)+SUMIF(แพ็ค!$C:$C,'รับ-จ่าย ประจำวัน'!$B540,แพ็ค!AI:AI)+SUMIF(ธุรการ!$C:$C,'รับ-จ่าย ประจำวัน'!$B540,ธุรการ!AI:AI)+SUMIF(เส้นแต่งหน้าขนมปัง!$C:$C,'รับ-จ่าย ประจำวัน'!$B540,เส้นแต่งหน้าขนมปัง!AI:AI)+SUMIF('วางแผนBC,CJ'!$C:$C,'รับ-จ่าย ประจำวัน'!$B540,'วางแผนBC,CJ'!AI:AI)+SUMIF(RD!$C:$C,'รับ-จ่าย ประจำวัน'!$B540,RD!AI:AI)+SUMIF('FG,ออนไล,คัดแยก'!$C:$C,'รับ-จ่าย ประจำวัน'!$B540,'FG,ออนไล,คัดแยก'!AI:AI)</f>
        <v>0</v>
      </c>
      <c r="BQ540" s="16">
        <f>SUMIF(เตรียมส่วนผสม!$C:$C,'รับ-จ่าย ประจำวัน'!$B540,เตรียมส่วนผสม!AJ:AJ)+SUMIF(กวนไส้!$C:$C,'รับ-จ่าย ประจำวัน'!$B540,กวนไส้!AJ:AJ)+SUMIF(ผลิต1!$C:$C,'รับ-จ่าย ประจำวัน'!$B540,ผลิต1!AJ:AJ)+SUMIF(ผลิต2!$C:$C,'รับ-จ่าย ประจำวัน'!$B540,ผลิต2!AJ:AJ)+SUMIF(เส้นแต่งหน้าขนมเค้ก!$C:$C,'รับ-จ่าย ประจำวัน'!$B540,เส้นแต่งหน้าขนมเค้ก!AJ:AJ)+SUMIF(แพ็ค!$C:$C,'รับ-จ่าย ประจำวัน'!$B540,แพ็ค!AJ:AJ)+SUMIF(ธุรการ!$C:$C,'รับ-จ่าย ประจำวัน'!$B540,ธุรการ!AJ:AJ)+SUMIF(เส้นแต่งหน้าขนมปัง!$C:$C,'รับ-จ่าย ประจำวัน'!$B540,เส้นแต่งหน้าขนมปัง!AJ:AJ)+SUMIF('วางแผนBC,CJ'!$C:$C,'รับ-จ่าย ประจำวัน'!$B540,'วางแผนBC,CJ'!AJ:AJ)+SUMIF(RD!$C:$C,'รับ-จ่าย ประจำวัน'!$B540,RD!AJ:AJ)+SUMIF('FG,ออนไล,คัดแยก'!$C:$C,'รับ-จ่าย ประจำวัน'!$B540,'FG,ออนไล,คัดแยก'!AJ:AJ)</f>
        <v>0</v>
      </c>
      <c r="BR540" s="16">
        <f>SUMIF(เตรียมส่วนผสม!$C:$C,'รับ-จ่าย ประจำวัน'!$B540,เตรียมส่วนผสม!AK:AK)+SUMIF(กวนไส้!$C:$C,'รับ-จ่าย ประจำวัน'!$B540,กวนไส้!AK:AK)+SUMIF(ผลิต1!$C:$C,'รับ-จ่าย ประจำวัน'!$B540,ผลิต1!AK:AK)+SUMIF(ผลิต2!$C:$C,'รับ-จ่าย ประจำวัน'!$B540,ผลิต2!AK:AK)+SUMIF(เส้นแต่งหน้าขนมเค้ก!$C:$C,'รับ-จ่าย ประจำวัน'!$B540,เส้นแต่งหน้าขนมเค้ก!AK:AK)+SUMIF(แพ็ค!$C:$C,'รับ-จ่าย ประจำวัน'!$B540,แพ็ค!AK:AK)+SUMIF(ธุรการ!$C:$C,'รับ-จ่าย ประจำวัน'!$B540,ธุรการ!AK:AK)+SUMIF(เส้นแต่งหน้าขนมปัง!$C:$C,'รับ-จ่าย ประจำวัน'!$B540,เส้นแต่งหน้าขนมปัง!AK:AK)+SUMIF('วางแผนBC,CJ'!$C:$C,'รับ-จ่าย ประจำวัน'!$B540,'วางแผนBC,CJ'!AK:AK)+SUMIF(RD!$C:$C,'รับ-จ่าย ประจำวัน'!$B540,RD!AK:AK)+SUMIF('FG,ออนไล,คัดแยก'!$C:$C,'รับ-จ่าย ประจำวัน'!$B540,'FG,ออนไล,คัดแยก'!AK:AK)</f>
        <v>0</v>
      </c>
      <c r="BS540" s="16">
        <f>SUMIF(เตรียมส่วนผสม!$C:$C,'รับ-จ่าย ประจำวัน'!$B540,เตรียมส่วนผสม!AL:AL)+SUMIF(กวนไส้!$C:$C,'รับ-จ่าย ประจำวัน'!$B540,กวนไส้!AL:AL)+SUMIF(ผลิต1!$C:$C,'รับ-จ่าย ประจำวัน'!$B540,ผลิต1!AL:AL)+SUMIF(ผลิต2!$C:$C,'รับ-จ่าย ประจำวัน'!$B540,ผลิต2!AL:AL)+SUMIF(เส้นแต่งหน้าขนมเค้ก!$C:$C,'รับ-จ่าย ประจำวัน'!$B540,เส้นแต่งหน้าขนมเค้ก!AL:AL)+SUMIF(แพ็ค!$C:$C,'รับ-จ่าย ประจำวัน'!$B540,แพ็ค!AL:AL)+SUMIF(ธุรการ!$C:$C,'รับ-จ่าย ประจำวัน'!$B540,ธุรการ!AL:AL)+SUMIF(เส้นแต่งหน้าขนมปัง!$C:$C,'รับ-จ่าย ประจำวัน'!$B540,เส้นแต่งหน้าขนมปัง!AL:AL)+SUMIF('วางแผนBC,CJ'!$C:$C,'รับ-จ่าย ประจำวัน'!$B540,'วางแผนBC,CJ'!AL:AL)+SUMIF(RD!$C:$C,'รับ-จ่าย ประจำวัน'!$B540,RD!AL:AL)+SUMIF('FG,ออนไล,คัดแยก'!$C:$C,'รับ-จ่าย ประจำวัน'!$B540,'FG,ออนไล,คัดแยก'!AL:AL)</f>
        <v>0</v>
      </c>
      <c r="BT540" s="18">
        <f t="shared" si="115"/>
        <v>0</v>
      </c>
      <c r="BU540" s="116"/>
      <c r="BV540" s="146">
        <f t="shared" si="116"/>
        <v>129522</v>
      </c>
      <c r="BW540" s="183">
        <v>30</v>
      </c>
      <c r="BX540" s="172">
        <f t="shared" si="114"/>
        <v>0</v>
      </c>
      <c r="BY540" s="188" t="e">
        <f t="shared" si="112"/>
        <v>#DIV/0!</v>
      </c>
      <c r="BZ540" s="180" t="e">
        <f t="shared" ca="1" si="117"/>
        <v>#DIV/0!</v>
      </c>
      <c r="CA540" s="153"/>
      <c r="CB540" s="93"/>
      <c r="CC540" s="93"/>
      <c r="CD540" s="93"/>
      <c r="CE540" s="93"/>
      <c r="CF540" s="93"/>
      <c r="CG540" s="93"/>
      <c r="CH540" s="93"/>
      <c r="CI540" s="93"/>
      <c r="CJ540" s="97"/>
      <c r="CK540" s="9">
        <f t="shared" si="113"/>
        <v>129522</v>
      </c>
    </row>
    <row r="541" spans="1:89" x14ac:dyDescent="0.5">
      <c r="A541" s="149"/>
      <c r="B541" s="34">
        <v>1023401099</v>
      </c>
      <c r="C541" s="154" t="s">
        <v>1737</v>
      </c>
      <c r="D541" s="141" t="s">
        <v>91</v>
      </c>
      <c r="E541" s="25"/>
      <c r="F541" s="132"/>
      <c r="G541" s="25"/>
      <c r="H541" s="12">
        <v>22000</v>
      </c>
      <c r="I541" s="11"/>
      <c r="J541" s="11"/>
      <c r="K541" s="11"/>
      <c r="L541" s="11"/>
      <c r="M541" s="11">
        <v>20000</v>
      </c>
      <c r="N541" s="11"/>
      <c r="O541" s="11"/>
      <c r="P541" s="11"/>
      <c r="Q541" s="11"/>
      <c r="R541" s="11"/>
      <c r="S541" s="25"/>
      <c r="T541" s="25"/>
      <c r="U541" s="25">
        <v>30000</v>
      </c>
      <c r="V541" s="25"/>
      <c r="W541" s="25"/>
      <c r="X541" s="25"/>
      <c r="Y541" s="25"/>
      <c r="Z541" s="25">
        <v>40000</v>
      </c>
      <c r="AA541" s="25"/>
      <c r="AB541" s="25"/>
      <c r="AC541" s="25"/>
      <c r="AD541" s="25"/>
      <c r="AE541" s="11"/>
      <c r="AF541" s="11"/>
      <c r="AG541" s="11"/>
      <c r="AH541" s="11">
        <v>40000</v>
      </c>
      <c r="AI541" s="25"/>
      <c r="AJ541" s="25"/>
      <c r="AK541" s="25">
        <v>32000</v>
      </c>
      <c r="AL541" s="25"/>
      <c r="AM541" s="25"/>
      <c r="AN541" s="15">
        <f t="shared" si="118"/>
        <v>162000</v>
      </c>
      <c r="AO541" s="16">
        <f>SUMIF(เตรียมส่วนผสม!$C:$C,'รับ-จ่าย ประจำวัน'!$B541,เตรียมส่วนผสม!H:H)+SUMIF(กวนไส้!$C:$C,'รับ-จ่าย ประจำวัน'!$B541,กวนไส้!H:H)+SUMIF(ผลิต1!$C:$C,'รับ-จ่าย ประจำวัน'!$B541,ผลิต1!H:H)+SUMIF(ผลิต2!$C:$C,'รับ-จ่าย ประจำวัน'!$B541,ผลิต2!H:H)+SUMIF(เส้นแต่งหน้าขนมเค้ก!$C:$C,'รับ-จ่าย ประจำวัน'!$B541,เส้นแต่งหน้าขนมเค้ก!H:H)+SUMIF(แพ็ค!$C:$C,'รับ-จ่าย ประจำวัน'!$B541,แพ็ค!H:H)+SUMIF(ธุรการ!$C:$C,'รับ-จ่าย ประจำวัน'!$B541,ธุรการ!H:H)+SUMIF(เส้นแต่งหน้าขนมปัง!$C:$C,'รับ-จ่าย ประจำวัน'!$B541,เส้นแต่งหน้าขนมปัง!H:H)+SUMIF('วางแผนBC,CJ'!$C:$C,'รับ-จ่าย ประจำวัน'!$B541,'วางแผนBC,CJ'!H:H)+SUMIF(RD!$C:$C,'รับ-จ่าย ประจำวัน'!$B541,RD!H:H)+SUMIF('FG,ออนไล,คัดแยก'!$C:$C,'รับ-จ่าย ประจำวัน'!$B541,'FG,ออนไล,คัดแยก'!H:H)</f>
        <v>3000</v>
      </c>
      <c r="AP541" s="16">
        <f>SUMIF(เตรียมส่วนผสม!$C:$C,'รับ-จ่าย ประจำวัน'!$B541,เตรียมส่วนผสม!I:I)+SUMIF(กวนไส้!$C:$C,'รับ-จ่าย ประจำวัน'!$B541,กวนไส้!I:I)+SUMIF(ผลิต1!$C:$C,'รับ-จ่าย ประจำวัน'!$B541,ผลิต1!I:I)+SUMIF(ผลิต2!$C:$C,'รับ-จ่าย ประจำวัน'!$B541,ผลิต2!I:I)+SUMIF(เส้นแต่งหน้าขนมเค้ก!$C:$C,'รับ-จ่าย ประจำวัน'!$B541,เส้นแต่งหน้าขนมเค้ก!I:I)+SUMIF(แพ็ค!$C:$C,'รับ-จ่าย ประจำวัน'!$B541,แพ็ค!I:I)+SUMIF(ธุรการ!$C:$C,'รับ-จ่าย ประจำวัน'!$B541,ธุรการ!I:I)+SUMIF(เส้นแต่งหน้าขนมปัง!$C:$C,'รับ-จ่าย ประจำวัน'!$B541,เส้นแต่งหน้าขนมปัง!I:I)+SUMIF('วางแผนBC,CJ'!$C:$C,'รับ-จ่าย ประจำวัน'!$B541,'วางแผนBC,CJ'!I:I)+SUMIF(RD!$C:$C,'รับ-จ่าย ประจำวัน'!$B541,RD!I:I)+SUMIF('FG,ออนไล,คัดแยก'!$C:$C,'รับ-จ่าย ประจำวัน'!$B541,'FG,ออนไล,คัดแยก'!I:I)</f>
        <v>4000</v>
      </c>
      <c r="AQ541" s="16">
        <f>SUMIF(เตรียมส่วนผสม!$C:$C,'รับ-จ่าย ประจำวัน'!$B541,เตรียมส่วนผสม!J:J)+SUMIF(กวนไส้!$C:$C,'รับ-จ่าย ประจำวัน'!$B541,กวนไส้!J:J)+SUMIF(ผลิต1!$C:$C,'รับ-จ่าย ประจำวัน'!$B541,ผลิต1!J:J)+SUMIF(ผลิต2!$C:$C,'รับ-จ่าย ประจำวัน'!$B541,ผลิต2!J:J)+SUMIF(เส้นแต่งหน้าขนมเค้ก!$C:$C,'รับ-จ่าย ประจำวัน'!$B541,เส้นแต่งหน้าขนมเค้ก!J:J)+SUMIF(แพ็ค!$C:$C,'รับ-จ่าย ประจำวัน'!$B541,แพ็ค!J:J)+SUMIF(ธุรการ!$C:$C,'รับ-จ่าย ประจำวัน'!$B541,ธุรการ!J:J)+SUMIF(เส้นแต่งหน้าขนมปัง!$C:$C,'รับ-จ่าย ประจำวัน'!$B541,เส้นแต่งหน้าขนมปัง!J:J)+SUMIF('วางแผนBC,CJ'!$C:$C,'รับ-จ่าย ประจำวัน'!$B541,'วางแผนBC,CJ'!J:J)+SUMIF(RD!$C:$C,'รับ-จ่าย ประจำวัน'!$B541,RD!J:J)+SUMIF('FG,ออนไล,คัดแยก'!$C:$C,'รับ-จ่าย ประจำวัน'!$B541,'FG,ออนไล,คัดแยก'!J:J)</f>
        <v>0</v>
      </c>
      <c r="AR541" s="16">
        <f>SUMIF(เตรียมส่วนผสม!$C:$C,'รับ-จ่าย ประจำวัน'!$B541,เตรียมส่วนผสม!K:K)+SUMIF(กวนไส้!$C:$C,'รับ-จ่าย ประจำวัน'!$B541,กวนไส้!K:K)+SUMIF(ผลิต1!$C:$C,'รับ-จ่าย ประจำวัน'!$B541,ผลิต1!K:K)+SUMIF(ผลิต2!$C:$C,'รับ-จ่าย ประจำวัน'!$B541,ผลิต2!K:K)+SUMIF(เส้นแต่งหน้าขนมเค้ก!$C:$C,'รับ-จ่าย ประจำวัน'!$B541,เส้นแต่งหน้าขนมเค้ก!K:K)+SUMIF(แพ็ค!$C:$C,'รับ-จ่าย ประจำวัน'!$B541,แพ็ค!K:K)+SUMIF(ธุรการ!$C:$C,'รับ-จ่าย ประจำวัน'!$B541,ธุรการ!K:K)+SUMIF(เส้นแต่งหน้าขนมปัง!$C:$C,'รับ-จ่าย ประจำวัน'!$B541,เส้นแต่งหน้าขนมปัง!K:K)+SUMIF('วางแผนBC,CJ'!$C:$C,'รับ-จ่าย ประจำวัน'!$B541,'วางแผนBC,CJ'!K:K)+SUMIF(RD!$C:$C,'รับ-จ่าย ประจำวัน'!$B541,RD!K:K)+SUMIF('FG,ออนไล,คัดแยก'!$C:$C,'รับ-จ่าย ประจำวัน'!$B541,'FG,ออนไล,คัดแยก'!K:K)</f>
        <v>0</v>
      </c>
      <c r="AS541" s="16">
        <f>SUMIF(เตรียมส่วนผสม!$C:$C,'รับ-จ่าย ประจำวัน'!$B541,เตรียมส่วนผสม!L:L)+SUMIF(กวนไส้!$C:$C,'รับ-จ่าย ประจำวัน'!$B541,กวนไส้!L:L)+SUMIF(ผลิต1!$C:$C,'รับ-จ่าย ประจำวัน'!$B541,ผลิต1!L:L)+SUMIF(ผลิต2!$C:$C,'รับ-จ่าย ประจำวัน'!$B541,ผลิต2!L:L)+SUMIF(เส้นแต่งหน้าขนมเค้ก!$C:$C,'รับ-จ่าย ประจำวัน'!$B541,เส้นแต่งหน้าขนมเค้ก!L:L)+SUMIF(แพ็ค!$C:$C,'รับ-จ่าย ประจำวัน'!$B541,แพ็ค!L:L)+SUMIF(ธุรการ!$C:$C,'รับ-จ่าย ประจำวัน'!$B541,ธุรการ!L:L)+SUMIF(เส้นแต่งหน้าขนมปัง!$C:$C,'รับ-จ่าย ประจำวัน'!$B541,เส้นแต่งหน้าขนมปัง!L:L)+SUMIF('วางแผนBC,CJ'!$C:$C,'รับ-จ่าย ประจำวัน'!$B541,'วางแผนBC,CJ'!L:L)+SUMIF(RD!$C:$C,'รับ-จ่าย ประจำวัน'!$B541,RD!L:L)+SUMIF('FG,ออนไล,คัดแยก'!$C:$C,'รับ-จ่าย ประจำวัน'!$B541,'FG,ออนไล,คัดแยก'!L:L)</f>
        <v>3000</v>
      </c>
      <c r="AT541" s="16">
        <f>SUMIF(เตรียมส่วนผสม!$C:$C,'รับ-จ่าย ประจำวัน'!$B541,เตรียมส่วนผสม!M:M)+SUMIF(กวนไส้!$C:$C,'รับ-จ่าย ประจำวัน'!$B541,กวนไส้!M:M)+SUMIF(ผลิต1!$C:$C,'รับ-จ่าย ประจำวัน'!$B541,ผลิต1!M:M)+SUMIF(ผลิต2!$C:$C,'รับ-จ่าย ประจำวัน'!$B541,ผลิต2!M:M)+SUMIF(เส้นแต่งหน้าขนมเค้ก!$C:$C,'รับ-จ่าย ประจำวัน'!$B541,เส้นแต่งหน้าขนมเค้ก!M:M)+SUMIF(แพ็ค!$C:$C,'รับ-จ่าย ประจำวัน'!$B541,แพ็ค!M:M)+SUMIF(ธุรการ!$C:$C,'รับ-จ่าย ประจำวัน'!$B541,ธุรการ!M:M)+SUMIF(เส้นแต่งหน้าขนมปัง!$C:$C,'รับ-จ่าย ประจำวัน'!$B541,เส้นแต่งหน้าขนมปัง!M:M)+SUMIF('วางแผนBC,CJ'!$C:$C,'รับ-จ่าย ประจำวัน'!$B541,'วางแผนBC,CJ'!M:M)+SUMIF(RD!$C:$C,'รับ-จ่าย ประจำวัน'!$B541,RD!M:M)+SUMIF('FG,ออนไล,คัดแยก'!$C:$C,'รับ-จ่าย ประจำวัน'!$B541,'FG,ออนไล,คัดแยก'!M:M)</f>
        <v>0</v>
      </c>
      <c r="AU541" s="16">
        <f>SUMIF(เตรียมส่วนผสม!$C:$C,'รับ-จ่าย ประจำวัน'!$B541,เตรียมส่วนผสม!N:N)+SUMIF(กวนไส้!$C:$C,'รับ-จ่าย ประจำวัน'!$B541,กวนไส้!N:N)+SUMIF(ผลิต1!$C:$C,'รับ-จ่าย ประจำวัน'!$B541,ผลิต1!N:N)+SUMIF(ผลิต2!$C:$C,'รับ-จ่าย ประจำวัน'!$B541,ผลิต2!N:N)+SUMIF(เส้นแต่งหน้าขนมเค้ก!$C:$C,'รับ-จ่าย ประจำวัน'!$B541,เส้นแต่งหน้าขนมเค้ก!N:N)+SUMIF(แพ็ค!$C:$C,'รับ-จ่าย ประจำวัน'!$B541,แพ็ค!N:N)+SUMIF(ธุรการ!$C:$C,'รับ-จ่าย ประจำวัน'!$B541,ธุรการ!N:N)+SUMIF(เส้นแต่งหน้าขนมปัง!$C:$C,'รับ-จ่าย ประจำวัน'!$B541,เส้นแต่งหน้าขนมปัง!N:N)+SUMIF('วางแผนBC,CJ'!$C:$C,'รับ-จ่าย ประจำวัน'!$B541,'วางแผนBC,CJ'!N:N)+SUMIF(RD!$C:$C,'รับ-จ่าย ประจำวัน'!$B541,RD!N:N)+SUMIF('FG,ออนไล,คัดแยก'!$C:$C,'รับ-จ่าย ประจำวัน'!$B541,'FG,ออนไล,คัดแยก'!N:N)</f>
        <v>4000</v>
      </c>
      <c r="AV541" s="16">
        <f>SUMIF(เตรียมส่วนผสม!$C:$C,'รับ-จ่าย ประจำวัน'!$B541,เตรียมส่วนผสม!O:O)+SUMIF(กวนไส้!$C:$C,'รับ-จ่าย ประจำวัน'!$B541,กวนไส้!O:O)+SUMIF(ผลิต1!$C:$C,'รับ-จ่าย ประจำวัน'!$B541,ผลิต1!O:O)+SUMIF(ผลิต2!$C:$C,'รับ-จ่าย ประจำวัน'!$B541,ผลิต2!O:O)+SUMIF(เส้นแต่งหน้าขนมเค้ก!$C:$C,'รับ-จ่าย ประจำวัน'!$B541,เส้นแต่งหน้าขนมเค้ก!O:O)+SUMIF(แพ็ค!$C:$C,'รับ-จ่าย ประจำวัน'!$B541,แพ็ค!O:O)+SUMIF(ธุรการ!$C:$C,'รับ-จ่าย ประจำวัน'!$B541,ธุรการ!O:O)+SUMIF(เส้นแต่งหน้าขนมปัง!$C:$C,'รับ-จ่าย ประจำวัน'!$B541,เส้นแต่งหน้าขนมปัง!O:O)+SUMIF('วางแผนBC,CJ'!$C:$C,'รับ-จ่าย ประจำวัน'!$B541,'วางแผนBC,CJ'!O:O)+SUMIF(RD!$C:$C,'รับ-จ่าย ประจำวัน'!$B541,RD!O:O)+SUMIF('FG,ออนไล,คัดแยก'!$C:$C,'รับ-จ่าย ประจำวัน'!$B541,'FG,ออนไล,คัดแยก'!O:O)</f>
        <v>0</v>
      </c>
      <c r="AW541" s="16">
        <f>SUMIF(เตรียมส่วนผสม!$C:$C,'รับ-จ่าย ประจำวัน'!$B541,เตรียมส่วนผสม!P:P)+SUMIF(กวนไส้!$C:$C,'รับ-จ่าย ประจำวัน'!$B541,กวนไส้!P:P)+SUMIF(ผลิต1!$C:$C,'รับ-จ่าย ประจำวัน'!$B541,ผลิต1!P:P)+SUMIF(ผลิต2!$C:$C,'รับ-จ่าย ประจำวัน'!$B541,ผลิต2!P:P)+SUMIF(เส้นแต่งหน้าขนมเค้ก!$C:$C,'รับ-จ่าย ประจำวัน'!$B541,เส้นแต่งหน้าขนมเค้ก!P:P)+SUMIF(แพ็ค!$C:$C,'รับ-จ่าย ประจำวัน'!$B541,แพ็ค!P:P)+SUMIF(ธุรการ!$C:$C,'รับ-จ่าย ประจำวัน'!$B541,ธุรการ!P:P)+SUMIF(เส้นแต่งหน้าขนมปัง!$C:$C,'รับ-จ่าย ประจำวัน'!$B541,เส้นแต่งหน้าขนมปัง!P:P)+SUMIF('วางแผนBC,CJ'!$C:$C,'รับ-จ่าย ประจำวัน'!$B541,'วางแผนBC,CJ'!P:P)+SUMIF(RD!$C:$C,'รับ-จ่าย ประจำวัน'!$B541,RD!P:P)+SUMIF('FG,ออนไล,คัดแยก'!$C:$C,'รับ-จ่าย ประจำวัน'!$B541,'FG,ออนไล,คัดแยก'!P:P)</f>
        <v>0</v>
      </c>
      <c r="AX541" s="16">
        <f>SUMIF(เตรียมส่วนผสม!$C:$C,'รับ-จ่าย ประจำวัน'!$B541,เตรียมส่วนผสม!Q:Q)+SUMIF(กวนไส้!$C:$C,'รับ-จ่าย ประจำวัน'!$B541,กวนไส้!Q:Q)+SUMIF(ผลิต1!$C:$C,'รับ-จ่าย ประจำวัน'!$B541,ผลิต1!Q:Q)+SUMIF(ผลิต2!$C:$C,'รับ-จ่าย ประจำวัน'!$B541,ผลิต2!Q:Q)+SUMIF(เส้นแต่งหน้าขนมเค้ก!$C:$C,'รับ-จ่าย ประจำวัน'!$B541,เส้นแต่งหน้าขนมเค้ก!Q:Q)+SUMIF(แพ็ค!$C:$C,'รับ-จ่าย ประจำวัน'!$B541,แพ็ค!Q:Q)+SUMIF(ธุรการ!$C:$C,'รับ-จ่าย ประจำวัน'!$B541,ธุรการ!Q:Q)+SUMIF(เส้นแต่งหน้าขนมปัง!$C:$C,'รับ-จ่าย ประจำวัน'!$B541,เส้นแต่งหน้าขนมปัง!Q:Q)+SUMIF('วางแผนBC,CJ'!$C:$C,'รับ-จ่าย ประจำวัน'!$B541,'วางแผนBC,CJ'!Q:Q)+SUMIF(RD!$C:$C,'รับ-จ่าย ประจำวัน'!$B541,RD!Q:Q)+SUMIF('FG,ออนไล,คัดแยก'!$C:$C,'รับ-จ่าย ประจำวัน'!$B541,'FG,ออนไล,คัดแยก'!Q:Q)</f>
        <v>4000</v>
      </c>
      <c r="AY541" s="16">
        <f>SUMIF(เตรียมส่วนผสม!$C:$C,'รับ-จ่าย ประจำวัน'!$B541,เตรียมส่วนผสม!R:R)+SUMIF(กวนไส้!$C:$C,'รับ-จ่าย ประจำวัน'!$B541,กวนไส้!R:R)+SUMIF(ผลิต1!$C:$C,'รับ-จ่าย ประจำวัน'!$B541,ผลิต1!R:R)+SUMIF(ผลิต2!$C:$C,'รับ-จ่าย ประจำวัน'!$B541,ผลิต2!R:R)+SUMIF(เส้นแต่งหน้าขนมเค้ก!$C:$C,'รับ-จ่าย ประจำวัน'!$B541,เส้นแต่งหน้าขนมเค้ก!R:R)+SUMIF(แพ็ค!$C:$C,'รับ-จ่าย ประจำวัน'!$B541,แพ็ค!R:R)+SUMIF(ธุรการ!$C:$C,'รับ-จ่าย ประจำวัน'!$B541,ธุรการ!R:R)+SUMIF(เส้นแต่งหน้าขนมปัง!$C:$C,'รับ-จ่าย ประจำวัน'!$B541,เส้นแต่งหน้าขนมปัง!R:R)+SUMIF('วางแผนBC,CJ'!$C:$C,'รับ-จ่าย ประจำวัน'!$B541,'วางแผนBC,CJ'!R:R)+SUMIF(RD!$C:$C,'รับ-จ่าย ประจำวัน'!$B541,RD!R:R)+SUMIF('FG,ออนไล,คัดแยก'!$C:$C,'รับ-จ่าย ประจำวัน'!$B541,'FG,ออนไล,คัดแยก'!R:R)</f>
        <v>4000</v>
      </c>
      <c r="AZ541" s="16">
        <f>SUMIF(เตรียมส่วนผสม!$C:$C,'รับ-จ่าย ประจำวัน'!$B541,เตรียมส่วนผสม!S:S)+SUMIF(กวนไส้!$C:$C,'รับ-จ่าย ประจำวัน'!$B541,กวนไส้!S:S)+SUMIF(ผลิต1!$C:$C,'รับ-จ่าย ประจำวัน'!$B541,ผลิต1!S:S)+SUMIF(ผลิต2!$C:$C,'รับ-จ่าย ประจำวัน'!$B541,ผลิต2!S:S)+SUMIF(เส้นแต่งหน้าขนมเค้ก!$C:$C,'รับ-จ่าย ประจำวัน'!$B541,เส้นแต่งหน้าขนมเค้ก!S:S)+SUMIF(แพ็ค!$C:$C,'รับ-จ่าย ประจำวัน'!$B541,แพ็ค!S:S)+SUMIF(ธุรการ!$C:$C,'รับ-จ่าย ประจำวัน'!$B541,ธุรการ!S:S)+SUMIF(เส้นแต่งหน้าขนมปัง!$C:$C,'รับ-จ่าย ประจำวัน'!$B541,เส้นแต่งหน้าขนมปัง!S:S)+SUMIF('วางแผนBC,CJ'!$C:$C,'รับ-จ่าย ประจำวัน'!$B541,'วางแผนBC,CJ'!S:S)+SUMIF(RD!$C:$C,'รับ-จ่าย ประจำวัน'!$B541,RD!S:S)+SUMIF('FG,ออนไล,คัดแยก'!$C:$C,'รับ-จ่าย ประจำวัน'!$B541,'FG,ออนไล,คัดแยก'!S:S)</f>
        <v>3000</v>
      </c>
      <c r="BA541" s="16">
        <f>SUMIF(เตรียมส่วนผสม!$C:$C,'รับ-จ่าย ประจำวัน'!$B541,เตรียมส่วนผสม!T:T)+SUMIF(กวนไส้!$C:$C,'รับ-จ่าย ประจำวัน'!$B541,กวนไส้!T:T)+SUMIF(ผลิต1!$C:$C,'รับ-จ่าย ประจำวัน'!$B541,ผลิต1!T:T)+SUMIF(ผลิต2!$C:$C,'รับ-จ่าย ประจำวัน'!$B541,ผลิต2!T:T)+SUMIF(เส้นแต่งหน้าขนมเค้ก!$C:$C,'รับ-จ่าย ประจำวัน'!$B541,เส้นแต่งหน้าขนมเค้ก!T:T)+SUMIF(แพ็ค!$C:$C,'รับ-จ่าย ประจำวัน'!$B541,แพ็ค!T:T)+SUMIF(ธุรการ!$C:$C,'รับ-จ่าย ประจำวัน'!$B541,ธุรการ!T:T)+SUMIF(เส้นแต่งหน้าขนมปัง!$C:$C,'รับ-จ่าย ประจำวัน'!$B541,เส้นแต่งหน้าขนมปัง!T:T)+SUMIF('วางแผนBC,CJ'!$C:$C,'รับ-จ่าย ประจำวัน'!$B541,'วางแผนBC,CJ'!T:T)+SUMIF(RD!$C:$C,'รับ-จ่าย ประจำวัน'!$B541,RD!T:T)+SUMIF('FG,ออนไล,คัดแยก'!$C:$C,'รับ-จ่าย ประจำวัน'!$B541,'FG,ออนไล,คัดแยก'!T:T)</f>
        <v>0</v>
      </c>
      <c r="BB541" s="16">
        <f>SUMIF(เตรียมส่วนผสม!$C:$C,'รับ-จ่าย ประจำวัน'!$B541,เตรียมส่วนผสม!U:U)+SUMIF(กวนไส้!$C:$C,'รับ-จ่าย ประจำวัน'!$B541,กวนไส้!U:U)+SUMIF(ผลิต1!$C:$C,'รับ-จ่าย ประจำวัน'!$B541,ผลิต1!U:U)+SUMIF(ผลิต2!$C:$C,'รับ-จ่าย ประจำวัน'!$B541,ผลิต2!U:U)+SUMIF(เส้นแต่งหน้าขนมเค้ก!$C:$C,'รับ-จ่าย ประจำวัน'!$B541,เส้นแต่งหน้าขนมเค้ก!U:U)+SUMIF(แพ็ค!$C:$C,'รับ-จ่าย ประจำวัน'!$B541,แพ็ค!U:U)+SUMIF(ธุรการ!$C:$C,'รับ-จ่าย ประจำวัน'!$B541,ธุรการ!U:U)+SUMIF(เส้นแต่งหน้าขนมปัง!$C:$C,'รับ-จ่าย ประจำวัน'!$B541,เส้นแต่งหน้าขนมปัง!U:U)+SUMIF('วางแผนBC,CJ'!$C:$C,'รับ-จ่าย ประจำวัน'!$B541,'วางแผนBC,CJ'!U:U)+SUMIF(RD!$C:$C,'รับ-จ่าย ประจำวัน'!$B541,RD!U:U)+SUMIF('FG,ออนไล,คัดแยก'!$C:$C,'รับ-จ่าย ประจำวัน'!$B541,'FG,ออนไล,คัดแยก'!U:U)</f>
        <v>3000</v>
      </c>
      <c r="BC541" s="16">
        <f>SUMIF(เตรียมส่วนผสม!$C:$C,'รับ-จ่าย ประจำวัน'!$B541,เตรียมส่วนผสม!V:V)+SUMIF(กวนไส้!$C:$C,'รับ-จ่าย ประจำวัน'!$B541,กวนไส้!V:V)+SUMIF(ผลิต1!$C:$C,'รับ-จ่าย ประจำวัน'!$B541,ผลิต1!V:V)+SUMIF(ผลิต2!$C:$C,'รับ-จ่าย ประจำวัน'!$B541,ผลิต2!V:V)+SUMIF(เส้นแต่งหน้าขนมเค้ก!$C:$C,'รับ-จ่าย ประจำวัน'!$B541,เส้นแต่งหน้าขนมเค้ก!V:V)+SUMIF(แพ็ค!$C:$C,'รับ-จ่าย ประจำวัน'!$B541,แพ็ค!V:V)+SUMIF(ธุรการ!$C:$C,'รับ-จ่าย ประจำวัน'!$B541,ธุรการ!V:V)+SUMIF(เส้นแต่งหน้าขนมปัง!$C:$C,'รับ-จ่าย ประจำวัน'!$B541,เส้นแต่งหน้าขนมปัง!V:V)+SUMIF('วางแผนBC,CJ'!$C:$C,'รับ-จ่าย ประจำวัน'!$B541,'วางแผนBC,CJ'!V:V)+SUMIF(RD!$C:$C,'รับ-จ่าย ประจำวัน'!$B541,RD!V:V)+SUMIF('FG,ออนไล,คัดแยก'!$C:$C,'รับ-จ่าย ประจำวัน'!$B541,'FG,ออนไล,คัดแยก'!V:V)</f>
        <v>0</v>
      </c>
      <c r="BD541" s="16">
        <f>SUMIF(เตรียมส่วนผสม!$C:$C,'รับ-จ่าย ประจำวัน'!$B541,เตรียมส่วนผสม!W:W)+SUMIF(กวนไส้!$C:$C,'รับ-จ่าย ประจำวัน'!$B541,กวนไส้!W:W)+SUMIF(ผลิต1!$C:$C,'รับ-จ่าย ประจำวัน'!$B541,ผลิต1!W:W)+SUMIF(ผลิต2!$C:$C,'รับ-จ่าย ประจำวัน'!$B541,ผลิต2!W:W)+SUMIF(เส้นแต่งหน้าขนมเค้ก!$C:$C,'รับ-จ่าย ประจำวัน'!$B541,เส้นแต่งหน้าขนมเค้ก!W:W)+SUMIF(แพ็ค!$C:$C,'รับ-จ่าย ประจำวัน'!$B541,แพ็ค!W:W)+SUMIF(ธุรการ!$C:$C,'รับ-จ่าย ประจำวัน'!$B541,ธุรการ!W:W)+SUMIF(เส้นแต่งหน้าขนมปัง!$C:$C,'รับ-จ่าย ประจำวัน'!$B541,เส้นแต่งหน้าขนมปัง!W:W)+SUMIF('วางแผนBC,CJ'!$C:$C,'รับ-จ่าย ประจำวัน'!$B541,'วางแผนBC,CJ'!W:W)+SUMIF(RD!$C:$C,'รับ-จ่าย ประจำวัน'!$B541,RD!W:W)+SUMIF('FG,ออนไล,คัดแยก'!$C:$C,'รับ-จ่าย ประจำวัน'!$B541,'FG,ออนไล,คัดแยก'!W:W)</f>
        <v>6000</v>
      </c>
      <c r="BE541" s="16">
        <f>SUMIF(เตรียมส่วนผสม!$C:$C,'รับ-จ่าย ประจำวัน'!$B541,เตรียมส่วนผสม!X:X)+SUMIF(กวนไส้!$C:$C,'รับ-จ่าย ประจำวัน'!$B541,กวนไส้!X:X)+SUMIF(ผลิต1!$C:$C,'รับ-จ่าย ประจำวัน'!$B541,ผลิต1!X:X)+SUMIF(ผลิต2!$C:$C,'รับ-จ่าย ประจำวัน'!$B541,ผลิต2!X:X)+SUMIF(เส้นแต่งหน้าขนมเค้ก!$C:$C,'รับ-จ่าย ประจำวัน'!$B541,เส้นแต่งหน้าขนมเค้ก!X:X)+SUMIF(แพ็ค!$C:$C,'รับ-จ่าย ประจำวัน'!$B541,แพ็ค!X:X)+SUMIF(ธุรการ!$C:$C,'รับ-จ่าย ประจำวัน'!$B541,ธุรการ!X:X)+SUMIF(เส้นแต่งหน้าขนมปัง!$C:$C,'รับ-จ่าย ประจำวัน'!$B541,เส้นแต่งหน้าขนมปัง!X:X)+SUMIF('วางแผนBC,CJ'!$C:$C,'รับ-จ่าย ประจำวัน'!$B541,'วางแผนBC,CJ'!X:X)+SUMIF(RD!$C:$C,'รับ-จ่าย ประจำวัน'!$B541,RD!X:X)+SUMIF('FG,ออนไล,คัดแยก'!$C:$C,'รับ-จ่าย ประจำวัน'!$B541,'FG,ออนไล,คัดแยก'!X:X)</f>
        <v>0</v>
      </c>
      <c r="BF541" s="16">
        <f>SUMIF(เตรียมส่วนผสม!$C:$C,'รับ-จ่าย ประจำวัน'!$B541,เตรียมส่วนผสม!Y:Y)+SUMIF(กวนไส้!$C:$C,'รับ-จ่าย ประจำวัน'!$B541,กวนไส้!Y:Y)+SUMIF(ผลิต1!$C:$C,'รับ-จ่าย ประจำวัน'!$B541,ผลิต1!Y:Y)+SUMIF(ผลิต2!$C:$C,'รับ-จ่าย ประจำวัน'!$B541,ผลิต2!Y:Y)+SUMIF(เส้นแต่งหน้าขนมเค้ก!$C:$C,'รับ-จ่าย ประจำวัน'!$B541,เส้นแต่งหน้าขนมเค้ก!Y:Y)+SUMIF(แพ็ค!$C:$C,'รับ-จ่าย ประจำวัน'!$B541,แพ็ค!Y:Y)+SUMIF(ธุรการ!$C:$C,'รับ-จ่าย ประจำวัน'!$B541,ธุรการ!Y:Y)+SUMIF(เส้นแต่งหน้าขนมปัง!$C:$C,'รับ-จ่าย ประจำวัน'!$B541,เส้นแต่งหน้าขนมปัง!Y:Y)+SUMIF('วางแผนBC,CJ'!$C:$C,'รับ-จ่าย ประจำวัน'!$B541,'วางแผนBC,CJ'!Y:Y)+SUMIF(RD!$C:$C,'รับ-จ่าย ประจำวัน'!$B541,RD!Y:Y)+SUMIF('FG,ออนไล,คัดแยก'!$C:$C,'รับ-จ่าย ประจำวัน'!$B541,'FG,ออนไล,คัดแยก'!Y:Y)</f>
        <v>9000</v>
      </c>
      <c r="BG541" s="16">
        <f>SUMIF(เตรียมส่วนผสม!$C:$C,'รับ-จ่าย ประจำวัน'!$B541,เตรียมส่วนผสม!Z:Z)+SUMIF(กวนไส้!$C:$C,'รับ-จ่าย ประจำวัน'!$B541,กวนไส้!Z:Z)+SUMIF(ผลิต1!$C:$C,'รับ-จ่าย ประจำวัน'!$B541,ผลิต1!Z:Z)+SUMIF(ผลิต2!$C:$C,'รับ-จ่าย ประจำวัน'!$B541,ผลิต2!Z:Z)+SUMIF(เส้นแต่งหน้าขนมเค้ก!$C:$C,'รับ-จ่าย ประจำวัน'!$B541,เส้นแต่งหน้าขนมเค้ก!Z:Z)+SUMIF(แพ็ค!$C:$C,'รับ-จ่าย ประจำวัน'!$B541,แพ็ค!Z:Z)+SUMIF(ธุรการ!$C:$C,'รับ-จ่าย ประจำวัน'!$B541,ธุรการ!Z:Z)+SUMIF(เส้นแต่งหน้าขนมปัง!$C:$C,'รับ-จ่าย ประจำวัน'!$B541,เส้นแต่งหน้าขนมปัง!Z:Z)+SUMIF('วางแผนBC,CJ'!$C:$C,'รับ-จ่าย ประจำวัน'!$B541,'วางแผนBC,CJ'!Z:Z)+SUMIF(RD!$C:$C,'รับ-จ่าย ประจำวัน'!$B541,RD!Z:Z)+SUMIF('FG,ออนไล,คัดแยก'!$C:$C,'รับ-จ่าย ประจำวัน'!$B541,'FG,ออนไล,คัดแยก'!Z:Z)</f>
        <v>0</v>
      </c>
      <c r="BH541" s="16">
        <f>SUMIF(เตรียมส่วนผสม!$C:$C,'รับ-จ่าย ประจำวัน'!$B541,เตรียมส่วนผสม!AA:AA)+SUMIF(กวนไส้!$C:$C,'รับ-จ่าย ประจำวัน'!$B541,กวนไส้!AA:AA)+SUMIF(ผลิต1!$C:$C,'รับ-จ่าย ประจำวัน'!$B541,ผลิต1!AA:AA)+SUMIF(ผลิต2!$C:$C,'รับ-จ่าย ประจำวัน'!$B541,ผลิต2!AA:AA)+SUMIF(เส้นแต่งหน้าขนมเค้ก!$C:$C,'รับ-จ่าย ประจำวัน'!$B541,เส้นแต่งหน้าขนมเค้ก!AA:AA)+SUMIF(แพ็ค!$C:$C,'รับ-จ่าย ประจำวัน'!$B541,แพ็ค!AA:AA)+SUMIF(ธุรการ!$C:$C,'รับ-จ่าย ประจำวัน'!$B541,ธุรการ!AA:AA)+SUMIF(เส้นแต่งหน้าขนมปัง!$C:$C,'รับ-จ่าย ประจำวัน'!$B541,เส้นแต่งหน้าขนมปัง!AA:AA)+SUMIF('วางแผนBC,CJ'!$C:$C,'รับ-จ่าย ประจำวัน'!$B541,'วางแผนBC,CJ'!AA:AA)+SUMIF(RD!$C:$C,'รับ-จ่าย ประจำวัน'!$B541,RD!AA:AA)+SUMIF('FG,ออนไล,คัดแยก'!$C:$C,'รับ-จ่าย ประจำวัน'!$B541,'FG,ออนไล,คัดแยก'!AA:AA)</f>
        <v>0</v>
      </c>
      <c r="BI541" s="16">
        <f>SUMIF(เตรียมส่วนผสม!$C:$C,'รับ-จ่าย ประจำวัน'!$B541,เตรียมส่วนผสม!AB:AB)+SUMIF(กวนไส้!$C:$C,'รับ-จ่าย ประจำวัน'!$B541,กวนไส้!AB:AB)+SUMIF(ผลิต1!$C:$C,'รับ-จ่าย ประจำวัน'!$B541,ผลิต1!AB:AB)+SUMIF(ผลิต2!$C:$C,'รับ-จ่าย ประจำวัน'!$B541,ผลิต2!AB:AB)+SUMIF(เส้นแต่งหน้าขนมเค้ก!$C:$C,'รับ-จ่าย ประจำวัน'!$B541,เส้นแต่งหน้าขนมเค้ก!AB:AB)+SUMIF(แพ็ค!$C:$C,'รับ-จ่าย ประจำวัน'!$B541,แพ็ค!AB:AB)+SUMIF(ธุรการ!$C:$C,'รับ-จ่าย ประจำวัน'!$B541,ธุรการ!AB:AB)+SUMIF(เส้นแต่งหน้าขนมปัง!$C:$C,'รับ-จ่าย ประจำวัน'!$B541,เส้นแต่งหน้าขนมปัง!AB:AB)+SUMIF('วางแผนBC,CJ'!$C:$C,'รับ-จ่าย ประจำวัน'!$B541,'วางแผนBC,CJ'!AB:AB)+SUMIF(RD!$C:$C,'รับ-จ่าย ประจำวัน'!$B541,RD!AB:AB)+SUMIF('FG,ออนไล,คัดแยก'!$C:$C,'รับ-จ่าย ประจำวัน'!$B541,'FG,ออนไล,คัดแยก'!AB:AB)</f>
        <v>0</v>
      </c>
      <c r="BJ541" s="16">
        <f>SUMIF(เตรียมส่วนผสม!$C:$C,'รับ-จ่าย ประจำวัน'!$B541,เตรียมส่วนผสม!AC:AC)+SUMIF(กวนไส้!$C:$C,'รับ-จ่าย ประจำวัน'!$B541,กวนไส้!AC:AC)+SUMIF(ผลิต1!$C:$C,'รับ-จ่าย ประจำวัน'!$B541,ผลิต1!AC:AC)+SUMIF(ผลิต2!$C:$C,'รับ-จ่าย ประจำวัน'!$B541,ผลิต2!AC:AC)+SUMIF(เส้นแต่งหน้าขนมเค้ก!$C:$C,'รับ-จ่าย ประจำวัน'!$B541,เส้นแต่งหน้าขนมเค้ก!AC:AC)+SUMIF(แพ็ค!$C:$C,'รับ-จ่าย ประจำวัน'!$B541,แพ็ค!AC:AC)+SUMIF(ธุรการ!$C:$C,'รับ-จ่าย ประจำวัน'!$B541,ธุรการ!AC:AC)+SUMIF(เส้นแต่งหน้าขนมปัง!$C:$C,'รับ-จ่าย ประจำวัน'!$B541,เส้นแต่งหน้าขนมปัง!AC:AC)+SUMIF('วางแผนBC,CJ'!$C:$C,'รับ-จ่าย ประจำวัน'!$B541,'วางแผนBC,CJ'!AC:AC)+SUMIF(RD!$C:$C,'รับ-จ่าย ประจำวัน'!$B541,RD!AC:AC)+SUMIF('FG,ออนไล,คัดแยก'!$C:$C,'รับ-จ่าย ประจำวัน'!$B541,'FG,ออนไล,คัดแยก'!AC:AC)</f>
        <v>0</v>
      </c>
      <c r="BK541" s="16">
        <f>SUMIF(เตรียมส่วนผสม!$C:$C,'รับ-จ่าย ประจำวัน'!$B541,เตรียมส่วนผสม!AD:AD)+SUMIF(กวนไส้!$C:$C,'รับ-จ่าย ประจำวัน'!$B541,กวนไส้!AD:AD)+SUMIF(ผลิต1!$C:$C,'รับ-จ่าย ประจำวัน'!$B541,ผลิต1!AD:AD)+SUMIF(ผลิต2!$C:$C,'รับ-จ่าย ประจำวัน'!$B541,ผลิต2!AD:AD)+SUMIF(เส้นแต่งหน้าขนมเค้ก!$C:$C,'รับ-จ่าย ประจำวัน'!$B541,เส้นแต่งหน้าขนมเค้ก!AD:AD)+SUMIF(แพ็ค!$C:$C,'รับ-จ่าย ประจำวัน'!$B541,แพ็ค!AD:AD)+SUMIF(ธุรการ!$C:$C,'รับ-จ่าย ประจำวัน'!$B541,ธุรการ!AD:AD)+SUMIF(เส้นแต่งหน้าขนมปัง!$C:$C,'รับ-จ่าย ประจำวัน'!$B541,เส้นแต่งหน้าขนมปัง!AD:AD)+SUMIF('วางแผนBC,CJ'!$C:$C,'รับ-จ่าย ประจำวัน'!$B541,'วางแผนBC,CJ'!AD:AD)+SUMIF(RD!$C:$C,'รับ-จ่าย ประจำวัน'!$B541,RD!AD:AD)+SUMIF('FG,ออนไล,คัดแยก'!$C:$C,'รับ-จ่าย ประจำวัน'!$B541,'FG,ออนไล,คัดแยก'!AD:AD)</f>
        <v>3000</v>
      </c>
      <c r="BL541" s="16">
        <f>SUMIF(เตรียมส่วนผสม!$C:$C,'รับ-จ่าย ประจำวัน'!$B541,เตรียมส่วนผสม!AE:AE)+SUMIF(กวนไส้!$C:$C,'รับ-จ่าย ประจำวัน'!$B541,กวนไส้!AE:AE)+SUMIF(ผลิต1!$C:$C,'รับ-จ่าย ประจำวัน'!$B541,ผลิต1!AE:AE)+SUMIF(ผลิต2!$C:$C,'รับ-จ่าย ประจำวัน'!$B541,ผลิต2!AE:AE)+SUMIF(เส้นแต่งหน้าขนมเค้ก!$C:$C,'รับ-จ่าย ประจำวัน'!$B541,เส้นแต่งหน้าขนมเค้ก!AE:AE)+SUMIF(แพ็ค!$C:$C,'รับ-จ่าย ประจำวัน'!$B541,แพ็ค!AE:AE)+SUMIF(ธุรการ!$C:$C,'รับ-จ่าย ประจำวัน'!$B541,ธุรการ!AE:AE)+SUMIF(เส้นแต่งหน้าขนมปัง!$C:$C,'รับ-จ่าย ประจำวัน'!$B541,เส้นแต่งหน้าขนมปัง!AE:AE)+SUMIF('วางแผนBC,CJ'!$C:$C,'รับ-จ่าย ประจำวัน'!$B541,'วางแผนBC,CJ'!AE:AE)+SUMIF(RD!$C:$C,'รับ-จ่าย ประจำวัน'!$B541,RD!AE:AE)+SUMIF('FG,ออนไล,คัดแยก'!$C:$C,'รับ-จ่าย ประจำวัน'!$B541,'FG,ออนไล,คัดแยก'!AE:AE)</f>
        <v>0</v>
      </c>
      <c r="BM541" s="16">
        <f>SUMIF(เตรียมส่วนผสม!$C:$C,'รับ-จ่าย ประจำวัน'!$B541,เตรียมส่วนผสม!AF:AF)+SUMIF(กวนไส้!$C:$C,'รับ-จ่าย ประจำวัน'!$B541,กวนไส้!AF:AF)+SUMIF(ผลิต1!$C:$C,'รับ-จ่าย ประจำวัน'!$B541,ผลิต1!AF:AF)+SUMIF(ผลิต2!$C:$C,'รับ-จ่าย ประจำวัน'!$B541,ผลิต2!AF:AF)+SUMIF(เส้นแต่งหน้าขนมเค้ก!$C:$C,'รับ-จ่าย ประจำวัน'!$B541,เส้นแต่งหน้าขนมเค้ก!AF:AF)+SUMIF(แพ็ค!$C:$C,'รับ-จ่าย ประจำวัน'!$B541,แพ็ค!AF:AF)+SUMIF(ธุรการ!$C:$C,'รับ-จ่าย ประจำวัน'!$B541,ธุรการ!AF:AF)+SUMIF(เส้นแต่งหน้าขนมปัง!$C:$C,'รับ-จ่าย ประจำวัน'!$B541,เส้นแต่งหน้าขนมปัง!AF:AF)+SUMIF('วางแผนBC,CJ'!$C:$C,'รับ-จ่าย ประจำวัน'!$B541,'วางแผนBC,CJ'!AF:AF)+SUMIF(RD!$C:$C,'รับ-จ่าย ประจำวัน'!$B541,RD!AF:AF)+SUMIF('FG,ออนไล,คัดแยก'!$C:$C,'รับ-จ่าย ประจำวัน'!$B541,'FG,ออนไล,คัดแยก'!AF:AF)</f>
        <v>0</v>
      </c>
      <c r="BN541" s="16">
        <f>SUMIF(เตรียมส่วนผสม!$C:$C,'รับ-จ่าย ประจำวัน'!$B541,เตรียมส่วนผสม!AG:AG)+SUMIF(กวนไส้!$C:$C,'รับ-จ่าย ประจำวัน'!$B541,กวนไส้!AG:AG)+SUMIF(ผลิต1!$C:$C,'รับ-จ่าย ประจำวัน'!$B541,ผลิต1!AG:AG)+SUMIF(ผลิต2!$C:$C,'รับ-จ่าย ประจำวัน'!$B541,ผลิต2!AG:AG)+SUMIF(เส้นแต่งหน้าขนมเค้ก!$C:$C,'รับ-จ่าย ประจำวัน'!$B541,เส้นแต่งหน้าขนมเค้ก!AG:AG)+SUMIF(แพ็ค!$C:$C,'รับ-จ่าย ประจำวัน'!$B541,แพ็ค!AG:AG)+SUMIF(ธุรการ!$C:$C,'รับ-จ่าย ประจำวัน'!$B541,ธุรการ!AG:AG)+SUMIF(เส้นแต่งหน้าขนมปัง!$C:$C,'รับ-จ่าย ประจำวัน'!$B541,เส้นแต่งหน้าขนมปัง!AG:AG)+SUMIF('วางแผนBC,CJ'!$C:$C,'รับ-จ่าย ประจำวัน'!$B541,'วางแผนBC,CJ'!AG:AG)+SUMIF(RD!$C:$C,'รับ-จ่าย ประจำวัน'!$B541,RD!AG:AG)+SUMIF('FG,ออนไล,คัดแยก'!$C:$C,'รับ-จ่าย ประจำวัน'!$B541,'FG,ออนไล,คัดแยก'!AG:AG)</f>
        <v>3000</v>
      </c>
      <c r="BO541" s="16">
        <f>SUMIF(เตรียมส่วนผสม!$C:$C,'รับ-จ่าย ประจำวัน'!$B541,เตรียมส่วนผสม!AH:AH)+SUMIF(กวนไส้!$C:$C,'รับ-จ่าย ประจำวัน'!$B541,กวนไส้!AH:AH)+SUMIF(ผลิต1!$C:$C,'รับ-จ่าย ประจำวัน'!$B541,ผลิต1!AH:AH)+SUMIF(ผลิต2!$C:$C,'รับ-จ่าย ประจำวัน'!$B541,ผลิต2!AH:AH)+SUMIF(เส้นแต่งหน้าขนมเค้ก!$C:$C,'รับ-จ่าย ประจำวัน'!$B541,เส้นแต่งหน้าขนมเค้ก!AH:AH)+SUMIF(แพ็ค!$C:$C,'รับ-จ่าย ประจำวัน'!$B541,แพ็ค!AH:AH)+SUMIF(ธุรการ!$C:$C,'รับ-จ่าย ประจำวัน'!$B541,ธุรการ!AH:AH)+SUMIF(เส้นแต่งหน้าขนมปัง!$C:$C,'รับ-จ่าย ประจำวัน'!$B541,เส้นแต่งหน้าขนมปัง!AH:AH)+SUMIF('วางแผนBC,CJ'!$C:$C,'รับ-จ่าย ประจำวัน'!$B541,'วางแผนBC,CJ'!AH:AH)+SUMIF(RD!$C:$C,'รับ-จ่าย ประจำวัน'!$B541,RD!AH:AH)+SUMIF('FG,ออนไล,คัดแยก'!$C:$C,'รับ-จ่าย ประจำวัน'!$B541,'FG,ออนไล,คัดแยก'!AH:AH)</f>
        <v>0</v>
      </c>
      <c r="BP541" s="16">
        <f>SUMIF(เตรียมส่วนผสม!$C:$C,'รับ-จ่าย ประจำวัน'!$B541,เตรียมส่วนผสม!AI:AI)+SUMIF(กวนไส้!$C:$C,'รับ-จ่าย ประจำวัน'!$B541,กวนไส้!AI:AI)+SUMIF(ผลิต1!$C:$C,'รับ-จ่าย ประจำวัน'!$B541,ผลิต1!AI:AI)+SUMIF(ผลิต2!$C:$C,'รับ-จ่าย ประจำวัน'!$B541,ผลิต2!AI:AI)+SUMIF(เส้นแต่งหน้าขนมเค้ก!$C:$C,'รับ-จ่าย ประจำวัน'!$B541,เส้นแต่งหน้าขนมเค้ก!AI:AI)+SUMIF(แพ็ค!$C:$C,'รับ-จ่าย ประจำวัน'!$B541,แพ็ค!AI:AI)+SUMIF(ธุรการ!$C:$C,'รับ-จ่าย ประจำวัน'!$B541,ธุรการ!AI:AI)+SUMIF(เส้นแต่งหน้าขนมปัง!$C:$C,'รับ-จ่าย ประจำวัน'!$B541,เส้นแต่งหน้าขนมปัง!AI:AI)+SUMIF('วางแผนBC,CJ'!$C:$C,'รับ-จ่าย ประจำวัน'!$B541,'วางแผนBC,CJ'!AI:AI)+SUMIF(RD!$C:$C,'รับ-จ่าย ประจำวัน'!$B541,RD!AI:AI)+SUMIF('FG,ออนไล,คัดแยก'!$C:$C,'รับ-จ่าย ประจำวัน'!$B541,'FG,ออนไล,คัดแยก'!AI:AI)</f>
        <v>3000</v>
      </c>
      <c r="BQ541" s="16">
        <f>SUMIF(เตรียมส่วนผสม!$C:$C,'รับ-จ่าย ประจำวัน'!$B541,เตรียมส่วนผสม!AJ:AJ)+SUMIF(กวนไส้!$C:$C,'รับ-จ่าย ประจำวัน'!$B541,กวนไส้!AJ:AJ)+SUMIF(ผลิต1!$C:$C,'รับ-จ่าย ประจำวัน'!$B541,ผลิต1!AJ:AJ)+SUMIF(ผลิต2!$C:$C,'รับ-จ่าย ประจำวัน'!$B541,ผลิต2!AJ:AJ)+SUMIF(เส้นแต่งหน้าขนมเค้ก!$C:$C,'รับ-จ่าย ประจำวัน'!$B541,เส้นแต่งหน้าขนมเค้ก!AJ:AJ)+SUMIF(แพ็ค!$C:$C,'รับ-จ่าย ประจำวัน'!$B541,แพ็ค!AJ:AJ)+SUMIF(ธุรการ!$C:$C,'รับ-จ่าย ประจำวัน'!$B541,ธุรการ!AJ:AJ)+SUMIF(เส้นแต่งหน้าขนมปัง!$C:$C,'รับ-จ่าย ประจำวัน'!$B541,เส้นแต่งหน้าขนมปัง!AJ:AJ)+SUMIF('วางแผนBC,CJ'!$C:$C,'รับ-จ่าย ประจำวัน'!$B541,'วางแผนBC,CJ'!AJ:AJ)+SUMIF(RD!$C:$C,'รับ-จ่าย ประจำวัน'!$B541,RD!AJ:AJ)+SUMIF('FG,ออนไล,คัดแยก'!$C:$C,'รับ-จ่าย ประจำวัน'!$B541,'FG,ออนไล,คัดแยก'!AJ:AJ)</f>
        <v>3000</v>
      </c>
      <c r="BR541" s="16">
        <f>SUMIF(เตรียมส่วนผสม!$C:$C,'รับ-จ่าย ประจำวัน'!$B541,เตรียมส่วนผสม!AK:AK)+SUMIF(กวนไส้!$C:$C,'รับ-จ่าย ประจำวัน'!$B541,กวนไส้!AK:AK)+SUMIF(ผลิต1!$C:$C,'รับ-จ่าย ประจำวัน'!$B541,ผลิต1!AK:AK)+SUMIF(ผลิต2!$C:$C,'รับ-จ่าย ประจำวัน'!$B541,ผลิต2!AK:AK)+SUMIF(เส้นแต่งหน้าขนมเค้ก!$C:$C,'รับ-จ่าย ประจำวัน'!$B541,เส้นแต่งหน้าขนมเค้ก!AK:AK)+SUMIF(แพ็ค!$C:$C,'รับ-จ่าย ประจำวัน'!$B541,แพ็ค!AK:AK)+SUMIF(ธุรการ!$C:$C,'รับ-จ่าย ประจำวัน'!$B541,ธุรการ!AK:AK)+SUMIF(เส้นแต่งหน้าขนมปัง!$C:$C,'รับ-จ่าย ประจำวัน'!$B541,เส้นแต่งหน้าขนมปัง!AK:AK)+SUMIF('วางแผนBC,CJ'!$C:$C,'รับ-จ่าย ประจำวัน'!$B541,'วางแผนBC,CJ'!AK:AK)+SUMIF(RD!$C:$C,'รับ-จ่าย ประจำวัน'!$B541,RD!AK:AK)+SUMIF('FG,ออนไล,คัดแยก'!$C:$C,'รับ-จ่าย ประจำวัน'!$B541,'FG,ออนไล,คัดแยก'!AK:AK)</f>
        <v>3000</v>
      </c>
      <c r="BS541" s="16">
        <f>SUMIF(เตรียมส่วนผสม!$C:$C,'รับ-จ่าย ประจำวัน'!$B541,เตรียมส่วนผสม!AL:AL)+SUMIF(กวนไส้!$C:$C,'รับ-จ่าย ประจำวัน'!$B541,กวนไส้!AL:AL)+SUMIF(ผลิต1!$C:$C,'รับ-จ่าย ประจำวัน'!$B541,ผลิต1!AL:AL)+SUMIF(ผลิต2!$C:$C,'รับ-จ่าย ประจำวัน'!$B541,ผลิต2!AL:AL)+SUMIF(เส้นแต่งหน้าขนมเค้ก!$C:$C,'รับ-จ่าย ประจำวัน'!$B541,เส้นแต่งหน้าขนมเค้ก!AL:AL)+SUMIF(แพ็ค!$C:$C,'รับ-จ่าย ประจำวัน'!$B541,แพ็ค!AL:AL)+SUMIF(ธุรการ!$C:$C,'รับ-จ่าย ประจำวัน'!$B541,ธุรการ!AL:AL)+SUMIF(เส้นแต่งหน้าขนมปัง!$C:$C,'รับ-จ่าย ประจำวัน'!$B541,เส้นแต่งหน้าขนมปัง!AL:AL)+SUMIF('วางแผนBC,CJ'!$C:$C,'รับ-จ่าย ประจำวัน'!$B541,'วางแผนBC,CJ'!AL:AL)+SUMIF(RD!$C:$C,'รับ-จ่าย ประจำวัน'!$B541,RD!AL:AL)+SUMIF('FG,ออนไล,คัดแยก'!$C:$C,'รับ-จ่าย ประจำวัน'!$B541,'FG,ออนไล,คัดแยก'!AL:AL)</f>
        <v>0</v>
      </c>
      <c r="BT541" s="18">
        <f t="shared" si="115"/>
        <v>58000</v>
      </c>
      <c r="BU541" s="116"/>
      <c r="BV541" s="146">
        <f t="shared" si="116"/>
        <v>126000</v>
      </c>
      <c r="BW541" s="183">
        <v>30</v>
      </c>
      <c r="BX541" s="172">
        <f>BT541/30</f>
        <v>1933.3333333333333</v>
      </c>
      <c r="BY541" s="188">
        <f t="shared" si="112"/>
        <v>65.172413793103445</v>
      </c>
      <c r="BZ541" s="180">
        <f t="shared" ca="1" si="117"/>
        <v>46268.172413793101</v>
      </c>
      <c r="CA541" s="93"/>
      <c r="CB541" s="93"/>
      <c r="CC541" s="93"/>
      <c r="CD541" s="93"/>
      <c r="CE541" s="93"/>
      <c r="CF541" s="93"/>
      <c r="CG541" s="93"/>
      <c r="CH541" s="93"/>
      <c r="CI541" s="93"/>
      <c r="CJ541" s="97"/>
      <c r="CK541" s="9">
        <f t="shared" si="113"/>
        <v>126000</v>
      </c>
    </row>
    <row r="542" spans="1:89" hidden="1" x14ac:dyDescent="0.5">
      <c r="A542" s="149"/>
      <c r="B542" s="32">
        <v>1023401076</v>
      </c>
      <c r="C542" s="156" t="s">
        <v>1696</v>
      </c>
      <c r="D542" s="141" t="s">
        <v>91</v>
      </c>
      <c r="E542" s="25"/>
      <c r="F542" s="162" t="s">
        <v>1605</v>
      </c>
      <c r="G542" s="25"/>
      <c r="H542" s="12">
        <v>31714</v>
      </c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11"/>
      <c r="AF542" s="11"/>
      <c r="AG542" s="11"/>
      <c r="AH542" s="11"/>
      <c r="AI542" s="25"/>
      <c r="AJ542" s="25"/>
      <c r="AK542" s="25"/>
      <c r="AL542" s="25"/>
      <c r="AM542" s="25"/>
      <c r="AN542" s="15">
        <f t="shared" si="118"/>
        <v>0</v>
      </c>
      <c r="AO542" s="16">
        <f>SUMIF(เตรียมส่วนผสม!$C:$C,'รับ-จ่าย ประจำวัน'!$B542,เตรียมส่วนผสม!H:H)+SUMIF(กวนไส้!$C:$C,'รับ-จ่าย ประจำวัน'!$B542,กวนไส้!H:H)+SUMIF(ผลิต1!$C:$C,'รับ-จ่าย ประจำวัน'!$B542,ผลิต1!H:H)+SUMIF(ผลิต2!$C:$C,'รับ-จ่าย ประจำวัน'!$B542,ผลิต2!H:H)+SUMIF(เส้นแต่งหน้าขนมเค้ก!$C:$C,'รับ-จ่าย ประจำวัน'!$B542,เส้นแต่งหน้าขนมเค้ก!H:H)+SUMIF(แพ็ค!$C:$C,'รับ-จ่าย ประจำวัน'!$B542,แพ็ค!H:H)+SUMIF(ธุรการ!$C:$C,'รับ-จ่าย ประจำวัน'!$B542,ธุรการ!H:H)+SUMIF(เส้นแต่งหน้าขนมปัง!$C:$C,'รับ-จ่าย ประจำวัน'!$B542,เส้นแต่งหน้าขนมปัง!H:H)+SUMIF('วางแผนBC,CJ'!$C:$C,'รับ-จ่าย ประจำวัน'!$B542,'วางแผนBC,CJ'!H:H)+SUMIF(RD!$C:$C,'รับ-จ่าย ประจำวัน'!$B542,RD!H:H)+SUMIF('FG,ออนไล,คัดแยก'!$C:$C,'รับ-จ่าย ประจำวัน'!$B542,'FG,ออนไล,คัดแยก'!H:H)</f>
        <v>0</v>
      </c>
      <c r="AP542" s="16">
        <f>SUMIF(เตรียมส่วนผสม!$C:$C,'รับ-จ่าย ประจำวัน'!$B542,เตรียมส่วนผสม!I:I)+SUMIF(กวนไส้!$C:$C,'รับ-จ่าย ประจำวัน'!$B542,กวนไส้!I:I)+SUMIF(ผลิต1!$C:$C,'รับ-จ่าย ประจำวัน'!$B542,ผลิต1!I:I)+SUMIF(ผลิต2!$C:$C,'รับ-จ่าย ประจำวัน'!$B542,ผลิต2!I:I)+SUMIF(เส้นแต่งหน้าขนมเค้ก!$C:$C,'รับ-จ่าย ประจำวัน'!$B542,เส้นแต่งหน้าขนมเค้ก!I:I)+SUMIF(แพ็ค!$C:$C,'รับ-จ่าย ประจำวัน'!$B542,แพ็ค!I:I)+SUMIF(ธุรการ!$C:$C,'รับ-จ่าย ประจำวัน'!$B542,ธุรการ!I:I)+SUMIF(เส้นแต่งหน้าขนมปัง!$C:$C,'รับ-จ่าย ประจำวัน'!$B542,เส้นแต่งหน้าขนมปัง!I:I)+SUMIF('วางแผนBC,CJ'!$C:$C,'รับ-จ่าย ประจำวัน'!$B542,'วางแผนBC,CJ'!I:I)+SUMIF(RD!$C:$C,'รับ-จ่าย ประจำวัน'!$B542,RD!I:I)+SUMIF('FG,ออนไล,คัดแยก'!$C:$C,'รับ-จ่าย ประจำวัน'!$B542,'FG,ออนไล,คัดแยก'!I:I)</f>
        <v>0</v>
      </c>
      <c r="AQ542" s="16">
        <f>SUMIF(เตรียมส่วนผสม!$C:$C,'รับ-จ่าย ประจำวัน'!$B542,เตรียมส่วนผสม!J:J)+SUMIF(กวนไส้!$C:$C,'รับ-จ่าย ประจำวัน'!$B542,กวนไส้!J:J)+SUMIF(ผลิต1!$C:$C,'รับ-จ่าย ประจำวัน'!$B542,ผลิต1!J:J)+SUMIF(ผลิต2!$C:$C,'รับ-จ่าย ประจำวัน'!$B542,ผลิต2!J:J)+SUMIF(เส้นแต่งหน้าขนมเค้ก!$C:$C,'รับ-จ่าย ประจำวัน'!$B542,เส้นแต่งหน้าขนมเค้ก!J:J)+SUMIF(แพ็ค!$C:$C,'รับ-จ่าย ประจำวัน'!$B542,แพ็ค!J:J)+SUMIF(ธุรการ!$C:$C,'รับ-จ่าย ประจำวัน'!$B542,ธุรการ!J:J)+SUMIF(เส้นแต่งหน้าขนมปัง!$C:$C,'รับ-จ่าย ประจำวัน'!$B542,เส้นแต่งหน้าขนมปัง!J:J)+SUMIF('วางแผนBC,CJ'!$C:$C,'รับ-จ่าย ประจำวัน'!$B542,'วางแผนBC,CJ'!J:J)+SUMIF(RD!$C:$C,'รับ-จ่าย ประจำวัน'!$B542,RD!J:J)+SUMIF('FG,ออนไล,คัดแยก'!$C:$C,'รับ-จ่าย ประจำวัน'!$B542,'FG,ออนไล,คัดแยก'!J:J)</f>
        <v>0</v>
      </c>
      <c r="AR542" s="16">
        <f>SUMIF(เตรียมส่วนผสม!$C:$C,'รับ-จ่าย ประจำวัน'!$B542,เตรียมส่วนผสม!K:K)+SUMIF(กวนไส้!$C:$C,'รับ-จ่าย ประจำวัน'!$B542,กวนไส้!K:K)+SUMIF(ผลิต1!$C:$C,'รับ-จ่าย ประจำวัน'!$B542,ผลิต1!K:K)+SUMIF(ผลิต2!$C:$C,'รับ-จ่าย ประจำวัน'!$B542,ผลิต2!K:K)+SUMIF(เส้นแต่งหน้าขนมเค้ก!$C:$C,'รับ-จ่าย ประจำวัน'!$B542,เส้นแต่งหน้าขนมเค้ก!K:K)+SUMIF(แพ็ค!$C:$C,'รับ-จ่าย ประจำวัน'!$B542,แพ็ค!K:K)+SUMIF(ธุรการ!$C:$C,'รับ-จ่าย ประจำวัน'!$B542,ธุรการ!K:K)+SUMIF(เส้นแต่งหน้าขนมปัง!$C:$C,'รับ-จ่าย ประจำวัน'!$B542,เส้นแต่งหน้าขนมปัง!K:K)+SUMIF('วางแผนBC,CJ'!$C:$C,'รับ-จ่าย ประจำวัน'!$B542,'วางแผนBC,CJ'!K:K)+SUMIF(RD!$C:$C,'รับ-จ่าย ประจำวัน'!$B542,RD!K:K)+SUMIF('FG,ออนไล,คัดแยก'!$C:$C,'รับ-จ่าย ประจำวัน'!$B542,'FG,ออนไล,คัดแยก'!K:K)</f>
        <v>0</v>
      </c>
      <c r="AS542" s="16">
        <f>SUMIF(เตรียมส่วนผสม!$C:$C,'รับ-จ่าย ประจำวัน'!$B542,เตรียมส่วนผสม!L:L)+SUMIF(กวนไส้!$C:$C,'รับ-จ่าย ประจำวัน'!$B542,กวนไส้!L:L)+SUMIF(ผลิต1!$C:$C,'รับ-จ่าย ประจำวัน'!$B542,ผลิต1!L:L)+SUMIF(ผลิต2!$C:$C,'รับ-จ่าย ประจำวัน'!$B542,ผลิต2!L:L)+SUMIF(เส้นแต่งหน้าขนมเค้ก!$C:$C,'รับ-จ่าย ประจำวัน'!$B542,เส้นแต่งหน้าขนมเค้ก!L:L)+SUMIF(แพ็ค!$C:$C,'รับ-จ่าย ประจำวัน'!$B542,แพ็ค!L:L)+SUMIF(ธุรการ!$C:$C,'รับ-จ่าย ประจำวัน'!$B542,ธุรการ!L:L)+SUMIF(เส้นแต่งหน้าขนมปัง!$C:$C,'รับ-จ่าย ประจำวัน'!$B542,เส้นแต่งหน้าขนมปัง!L:L)+SUMIF('วางแผนBC,CJ'!$C:$C,'รับ-จ่าย ประจำวัน'!$B542,'วางแผนBC,CJ'!L:L)+SUMIF(RD!$C:$C,'รับ-จ่าย ประจำวัน'!$B542,RD!L:L)+SUMIF('FG,ออนไล,คัดแยก'!$C:$C,'รับ-จ่าย ประจำวัน'!$B542,'FG,ออนไล,คัดแยก'!L:L)</f>
        <v>0</v>
      </c>
      <c r="AT542" s="16">
        <f>SUMIF(เตรียมส่วนผสม!$C:$C,'รับ-จ่าย ประจำวัน'!$B542,เตรียมส่วนผสม!M:M)+SUMIF(กวนไส้!$C:$C,'รับ-จ่าย ประจำวัน'!$B542,กวนไส้!M:M)+SUMIF(ผลิต1!$C:$C,'รับ-จ่าย ประจำวัน'!$B542,ผลิต1!M:M)+SUMIF(ผลิต2!$C:$C,'รับ-จ่าย ประจำวัน'!$B542,ผลิต2!M:M)+SUMIF(เส้นแต่งหน้าขนมเค้ก!$C:$C,'รับ-จ่าย ประจำวัน'!$B542,เส้นแต่งหน้าขนมเค้ก!M:M)+SUMIF(แพ็ค!$C:$C,'รับ-จ่าย ประจำวัน'!$B542,แพ็ค!M:M)+SUMIF(ธุรการ!$C:$C,'รับ-จ่าย ประจำวัน'!$B542,ธุรการ!M:M)+SUMIF(เส้นแต่งหน้าขนมปัง!$C:$C,'รับ-จ่าย ประจำวัน'!$B542,เส้นแต่งหน้าขนมปัง!M:M)+SUMIF('วางแผนBC,CJ'!$C:$C,'รับ-จ่าย ประจำวัน'!$B542,'วางแผนBC,CJ'!M:M)+SUMIF(RD!$C:$C,'รับ-จ่าย ประจำวัน'!$B542,RD!M:M)+SUMIF('FG,ออนไล,คัดแยก'!$C:$C,'รับ-จ่าย ประจำวัน'!$B542,'FG,ออนไล,คัดแยก'!M:M)</f>
        <v>0</v>
      </c>
      <c r="AU542" s="16">
        <f>SUMIF(เตรียมส่วนผสม!$C:$C,'รับ-จ่าย ประจำวัน'!$B542,เตรียมส่วนผสม!N:N)+SUMIF(กวนไส้!$C:$C,'รับ-จ่าย ประจำวัน'!$B542,กวนไส้!N:N)+SUMIF(ผลิต1!$C:$C,'รับ-จ่าย ประจำวัน'!$B542,ผลิต1!N:N)+SUMIF(ผลิต2!$C:$C,'รับ-จ่าย ประจำวัน'!$B542,ผลิต2!N:N)+SUMIF(เส้นแต่งหน้าขนมเค้ก!$C:$C,'รับ-จ่าย ประจำวัน'!$B542,เส้นแต่งหน้าขนมเค้ก!N:N)+SUMIF(แพ็ค!$C:$C,'รับ-จ่าย ประจำวัน'!$B542,แพ็ค!N:N)+SUMIF(ธุรการ!$C:$C,'รับ-จ่าย ประจำวัน'!$B542,ธุรการ!N:N)+SUMIF(เส้นแต่งหน้าขนมปัง!$C:$C,'รับ-จ่าย ประจำวัน'!$B542,เส้นแต่งหน้าขนมปัง!N:N)+SUMIF('วางแผนBC,CJ'!$C:$C,'รับ-จ่าย ประจำวัน'!$B542,'วางแผนBC,CJ'!N:N)+SUMIF(RD!$C:$C,'รับ-จ่าย ประจำวัน'!$B542,RD!N:N)+SUMIF('FG,ออนไล,คัดแยก'!$C:$C,'รับ-จ่าย ประจำวัน'!$B542,'FG,ออนไล,คัดแยก'!N:N)</f>
        <v>0</v>
      </c>
      <c r="AV542" s="16">
        <f>SUMIF(เตรียมส่วนผสม!$C:$C,'รับ-จ่าย ประจำวัน'!$B542,เตรียมส่วนผสม!O:O)+SUMIF(กวนไส้!$C:$C,'รับ-จ่าย ประจำวัน'!$B542,กวนไส้!O:O)+SUMIF(ผลิต1!$C:$C,'รับ-จ่าย ประจำวัน'!$B542,ผลิต1!O:O)+SUMIF(ผลิต2!$C:$C,'รับ-จ่าย ประจำวัน'!$B542,ผลิต2!O:O)+SUMIF(เส้นแต่งหน้าขนมเค้ก!$C:$C,'รับ-จ่าย ประจำวัน'!$B542,เส้นแต่งหน้าขนมเค้ก!O:O)+SUMIF(แพ็ค!$C:$C,'รับ-จ่าย ประจำวัน'!$B542,แพ็ค!O:O)+SUMIF(ธุรการ!$C:$C,'รับ-จ่าย ประจำวัน'!$B542,ธุรการ!O:O)+SUMIF(เส้นแต่งหน้าขนมปัง!$C:$C,'รับ-จ่าย ประจำวัน'!$B542,เส้นแต่งหน้าขนมปัง!O:O)+SUMIF('วางแผนBC,CJ'!$C:$C,'รับ-จ่าย ประจำวัน'!$B542,'วางแผนBC,CJ'!O:O)+SUMIF(RD!$C:$C,'รับ-จ่าย ประจำวัน'!$B542,RD!O:O)+SUMIF('FG,ออนไล,คัดแยก'!$C:$C,'รับ-จ่าย ประจำวัน'!$B542,'FG,ออนไล,คัดแยก'!O:O)</f>
        <v>0</v>
      </c>
      <c r="AW542" s="16">
        <f>SUMIF(เตรียมส่วนผสม!$C:$C,'รับ-จ่าย ประจำวัน'!$B542,เตรียมส่วนผสม!P:P)+SUMIF(กวนไส้!$C:$C,'รับ-จ่าย ประจำวัน'!$B542,กวนไส้!P:P)+SUMIF(ผลิต1!$C:$C,'รับ-จ่าย ประจำวัน'!$B542,ผลิต1!P:P)+SUMIF(ผลิต2!$C:$C,'รับ-จ่าย ประจำวัน'!$B542,ผลิต2!P:P)+SUMIF(เส้นแต่งหน้าขนมเค้ก!$C:$C,'รับ-จ่าย ประจำวัน'!$B542,เส้นแต่งหน้าขนมเค้ก!P:P)+SUMIF(แพ็ค!$C:$C,'รับ-จ่าย ประจำวัน'!$B542,แพ็ค!P:P)+SUMIF(ธุรการ!$C:$C,'รับ-จ่าย ประจำวัน'!$B542,ธุรการ!P:P)+SUMIF(เส้นแต่งหน้าขนมปัง!$C:$C,'รับ-จ่าย ประจำวัน'!$B542,เส้นแต่งหน้าขนมปัง!P:P)+SUMIF('วางแผนBC,CJ'!$C:$C,'รับ-จ่าย ประจำวัน'!$B542,'วางแผนBC,CJ'!P:P)+SUMIF(RD!$C:$C,'รับ-จ่าย ประจำวัน'!$B542,RD!P:P)+SUMIF('FG,ออนไล,คัดแยก'!$C:$C,'รับ-จ่าย ประจำวัน'!$B542,'FG,ออนไล,คัดแยก'!P:P)</f>
        <v>0</v>
      </c>
      <c r="AX542" s="16">
        <f>SUMIF(เตรียมส่วนผสม!$C:$C,'รับ-จ่าย ประจำวัน'!$B542,เตรียมส่วนผสม!Q:Q)+SUMIF(กวนไส้!$C:$C,'รับ-จ่าย ประจำวัน'!$B542,กวนไส้!Q:Q)+SUMIF(ผลิต1!$C:$C,'รับ-จ่าย ประจำวัน'!$B542,ผลิต1!Q:Q)+SUMIF(ผลิต2!$C:$C,'รับ-จ่าย ประจำวัน'!$B542,ผลิต2!Q:Q)+SUMIF(เส้นแต่งหน้าขนมเค้ก!$C:$C,'รับ-จ่าย ประจำวัน'!$B542,เส้นแต่งหน้าขนมเค้ก!Q:Q)+SUMIF(แพ็ค!$C:$C,'รับ-จ่าย ประจำวัน'!$B542,แพ็ค!Q:Q)+SUMIF(ธุรการ!$C:$C,'รับ-จ่าย ประจำวัน'!$B542,ธุรการ!Q:Q)+SUMIF(เส้นแต่งหน้าขนมปัง!$C:$C,'รับ-จ่าย ประจำวัน'!$B542,เส้นแต่งหน้าขนมปัง!Q:Q)+SUMIF('วางแผนBC,CJ'!$C:$C,'รับ-จ่าย ประจำวัน'!$B542,'วางแผนBC,CJ'!Q:Q)+SUMIF(RD!$C:$C,'รับ-จ่าย ประจำวัน'!$B542,RD!Q:Q)+SUMIF('FG,ออนไล,คัดแยก'!$C:$C,'รับ-จ่าย ประจำวัน'!$B542,'FG,ออนไล,คัดแยก'!Q:Q)</f>
        <v>0</v>
      </c>
      <c r="AY542" s="16">
        <f>SUMIF(เตรียมส่วนผสม!$C:$C,'รับ-จ่าย ประจำวัน'!$B542,เตรียมส่วนผสม!R:R)+SUMIF(กวนไส้!$C:$C,'รับ-จ่าย ประจำวัน'!$B542,กวนไส้!R:R)+SUMIF(ผลิต1!$C:$C,'รับ-จ่าย ประจำวัน'!$B542,ผลิต1!R:R)+SUMIF(ผลิต2!$C:$C,'รับ-จ่าย ประจำวัน'!$B542,ผลิต2!R:R)+SUMIF(เส้นแต่งหน้าขนมเค้ก!$C:$C,'รับ-จ่าย ประจำวัน'!$B542,เส้นแต่งหน้าขนมเค้ก!R:R)+SUMIF(แพ็ค!$C:$C,'รับ-จ่าย ประจำวัน'!$B542,แพ็ค!R:R)+SUMIF(ธุรการ!$C:$C,'รับ-จ่าย ประจำวัน'!$B542,ธุรการ!R:R)+SUMIF(เส้นแต่งหน้าขนมปัง!$C:$C,'รับ-จ่าย ประจำวัน'!$B542,เส้นแต่งหน้าขนมปัง!R:R)+SUMIF('วางแผนBC,CJ'!$C:$C,'รับ-จ่าย ประจำวัน'!$B542,'วางแผนBC,CJ'!R:R)+SUMIF(RD!$C:$C,'รับ-จ่าย ประจำวัน'!$B542,RD!R:R)+SUMIF('FG,ออนไล,คัดแยก'!$C:$C,'รับ-จ่าย ประจำวัน'!$B542,'FG,ออนไล,คัดแยก'!R:R)</f>
        <v>0</v>
      </c>
      <c r="AZ542" s="16">
        <f>SUMIF(เตรียมส่วนผสม!$C:$C,'รับ-จ่าย ประจำวัน'!$B542,เตรียมส่วนผสม!S:S)+SUMIF(กวนไส้!$C:$C,'รับ-จ่าย ประจำวัน'!$B542,กวนไส้!S:S)+SUMIF(ผลิต1!$C:$C,'รับ-จ่าย ประจำวัน'!$B542,ผลิต1!S:S)+SUMIF(ผลิต2!$C:$C,'รับ-จ่าย ประจำวัน'!$B542,ผลิต2!S:S)+SUMIF(เส้นแต่งหน้าขนมเค้ก!$C:$C,'รับ-จ่าย ประจำวัน'!$B542,เส้นแต่งหน้าขนมเค้ก!S:S)+SUMIF(แพ็ค!$C:$C,'รับ-จ่าย ประจำวัน'!$B542,แพ็ค!S:S)+SUMIF(ธุรการ!$C:$C,'รับ-จ่าย ประจำวัน'!$B542,ธุรการ!S:S)+SUMIF(เส้นแต่งหน้าขนมปัง!$C:$C,'รับ-จ่าย ประจำวัน'!$B542,เส้นแต่งหน้าขนมปัง!S:S)+SUMIF('วางแผนBC,CJ'!$C:$C,'รับ-จ่าย ประจำวัน'!$B542,'วางแผนBC,CJ'!S:S)+SUMIF(RD!$C:$C,'รับ-จ่าย ประจำวัน'!$B542,RD!S:S)+SUMIF('FG,ออนไล,คัดแยก'!$C:$C,'รับ-จ่าย ประจำวัน'!$B542,'FG,ออนไล,คัดแยก'!S:S)</f>
        <v>0</v>
      </c>
      <c r="BA542" s="16">
        <f>SUMIF(เตรียมส่วนผสม!$C:$C,'รับ-จ่าย ประจำวัน'!$B542,เตรียมส่วนผสม!T:T)+SUMIF(กวนไส้!$C:$C,'รับ-จ่าย ประจำวัน'!$B542,กวนไส้!T:T)+SUMIF(ผลิต1!$C:$C,'รับ-จ่าย ประจำวัน'!$B542,ผลิต1!T:T)+SUMIF(ผลิต2!$C:$C,'รับ-จ่าย ประจำวัน'!$B542,ผลิต2!T:T)+SUMIF(เส้นแต่งหน้าขนมเค้ก!$C:$C,'รับ-จ่าย ประจำวัน'!$B542,เส้นแต่งหน้าขนมเค้ก!T:T)+SUMIF(แพ็ค!$C:$C,'รับ-จ่าย ประจำวัน'!$B542,แพ็ค!T:T)+SUMIF(ธุรการ!$C:$C,'รับ-จ่าย ประจำวัน'!$B542,ธุรการ!T:T)+SUMIF(เส้นแต่งหน้าขนมปัง!$C:$C,'รับ-จ่าย ประจำวัน'!$B542,เส้นแต่งหน้าขนมปัง!T:T)+SUMIF('วางแผนBC,CJ'!$C:$C,'รับ-จ่าย ประจำวัน'!$B542,'วางแผนBC,CJ'!T:T)+SUMIF(RD!$C:$C,'รับ-จ่าย ประจำวัน'!$B542,RD!T:T)+SUMIF('FG,ออนไล,คัดแยก'!$C:$C,'รับ-จ่าย ประจำวัน'!$B542,'FG,ออนไล,คัดแยก'!T:T)</f>
        <v>0</v>
      </c>
      <c r="BB542" s="16">
        <f>SUMIF(เตรียมส่วนผสม!$C:$C,'รับ-จ่าย ประจำวัน'!$B542,เตรียมส่วนผสม!U:U)+SUMIF(กวนไส้!$C:$C,'รับ-จ่าย ประจำวัน'!$B542,กวนไส้!U:U)+SUMIF(ผลิต1!$C:$C,'รับ-จ่าย ประจำวัน'!$B542,ผลิต1!U:U)+SUMIF(ผลิต2!$C:$C,'รับ-จ่าย ประจำวัน'!$B542,ผลิต2!U:U)+SUMIF(เส้นแต่งหน้าขนมเค้ก!$C:$C,'รับ-จ่าย ประจำวัน'!$B542,เส้นแต่งหน้าขนมเค้ก!U:U)+SUMIF(แพ็ค!$C:$C,'รับ-จ่าย ประจำวัน'!$B542,แพ็ค!U:U)+SUMIF(ธุรการ!$C:$C,'รับ-จ่าย ประจำวัน'!$B542,ธุรการ!U:U)+SUMIF(เส้นแต่งหน้าขนมปัง!$C:$C,'รับ-จ่าย ประจำวัน'!$B542,เส้นแต่งหน้าขนมปัง!U:U)+SUMIF('วางแผนBC,CJ'!$C:$C,'รับ-จ่าย ประจำวัน'!$B542,'วางแผนBC,CJ'!U:U)+SUMIF(RD!$C:$C,'รับ-จ่าย ประจำวัน'!$B542,RD!U:U)+SUMIF('FG,ออนไล,คัดแยก'!$C:$C,'รับ-จ่าย ประจำวัน'!$B542,'FG,ออนไล,คัดแยก'!U:U)</f>
        <v>0</v>
      </c>
      <c r="BC542" s="16">
        <f>SUMIF(เตรียมส่วนผสม!$C:$C,'รับ-จ่าย ประจำวัน'!$B542,เตรียมส่วนผสม!V:V)+SUMIF(กวนไส้!$C:$C,'รับ-จ่าย ประจำวัน'!$B542,กวนไส้!V:V)+SUMIF(ผลิต1!$C:$C,'รับ-จ่าย ประจำวัน'!$B542,ผลิต1!V:V)+SUMIF(ผลิต2!$C:$C,'รับ-จ่าย ประจำวัน'!$B542,ผลิต2!V:V)+SUMIF(เส้นแต่งหน้าขนมเค้ก!$C:$C,'รับ-จ่าย ประจำวัน'!$B542,เส้นแต่งหน้าขนมเค้ก!V:V)+SUMIF(แพ็ค!$C:$C,'รับ-จ่าย ประจำวัน'!$B542,แพ็ค!V:V)+SUMIF(ธุรการ!$C:$C,'รับ-จ่าย ประจำวัน'!$B542,ธุรการ!V:V)+SUMIF(เส้นแต่งหน้าขนมปัง!$C:$C,'รับ-จ่าย ประจำวัน'!$B542,เส้นแต่งหน้าขนมปัง!V:V)+SUMIF('วางแผนBC,CJ'!$C:$C,'รับ-จ่าย ประจำวัน'!$B542,'วางแผนBC,CJ'!V:V)+SUMIF(RD!$C:$C,'รับ-จ่าย ประจำวัน'!$B542,RD!V:V)+SUMIF('FG,ออนไล,คัดแยก'!$C:$C,'รับ-จ่าย ประจำวัน'!$B542,'FG,ออนไล,คัดแยก'!V:V)</f>
        <v>0</v>
      </c>
      <c r="BD542" s="16">
        <f>SUMIF(เตรียมส่วนผสม!$C:$C,'รับ-จ่าย ประจำวัน'!$B542,เตรียมส่วนผสม!W:W)+SUMIF(กวนไส้!$C:$C,'รับ-จ่าย ประจำวัน'!$B542,กวนไส้!W:W)+SUMIF(ผลิต1!$C:$C,'รับ-จ่าย ประจำวัน'!$B542,ผลิต1!W:W)+SUMIF(ผลิต2!$C:$C,'รับ-จ่าย ประจำวัน'!$B542,ผลิต2!W:W)+SUMIF(เส้นแต่งหน้าขนมเค้ก!$C:$C,'รับ-จ่าย ประจำวัน'!$B542,เส้นแต่งหน้าขนมเค้ก!W:W)+SUMIF(แพ็ค!$C:$C,'รับ-จ่าย ประจำวัน'!$B542,แพ็ค!W:W)+SUMIF(ธุรการ!$C:$C,'รับ-จ่าย ประจำวัน'!$B542,ธุรการ!W:W)+SUMIF(เส้นแต่งหน้าขนมปัง!$C:$C,'รับ-จ่าย ประจำวัน'!$B542,เส้นแต่งหน้าขนมปัง!W:W)+SUMIF('วางแผนBC,CJ'!$C:$C,'รับ-จ่าย ประจำวัน'!$B542,'วางแผนBC,CJ'!W:W)+SUMIF(RD!$C:$C,'รับ-จ่าย ประจำวัน'!$B542,RD!W:W)+SUMIF('FG,ออนไล,คัดแยก'!$C:$C,'รับ-จ่าย ประจำวัน'!$B542,'FG,ออนไล,คัดแยก'!W:W)</f>
        <v>0</v>
      </c>
      <c r="BE542" s="16">
        <f>SUMIF(เตรียมส่วนผสม!$C:$C,'รับ-จ่าย ประจำวัน'!$B542,เตรียมส่วนผสม!X:X)+SUMIF(กวนไส้!$C:$C,'รับ-จ่าย ประจำวัน'!$B542,กวนไส้!X:X)+SUMIF(ผลิต1!$C:$C,'รับ-จ่าย ประจำวัน'!$B542,ผลิต1!X:X)+SUMIF(ผลิต2!$C:$C,'รับ-จ่าย ประจำวัน'!$B542,ผลิต2!X:X)+SUMIF(เส้นแต่งหน้าขนมเค้ก!$C:$C,'รับ-จ่าย ประจำวัน'!$B542,เส้นแต่งหน้าขนมเค้ก!X:X)+SUMIF(แพ็ค!$C:$C,'รับ-จ่าย ประจำวัน'!$B542,แพ็ค!X:X)+SUMIF(ธุรการ!$C:$C,'รับ-จ่าย ประจำวัน'!$B542,ธุรการ!X:X)+SUMIF(เส้นแต่งหน้าขนมปัง!$C:$C,'รับ-จ่าย ประจำวัน'!$B542,เส้นแต่งหน้าขนมปัง!X:X)+SUMIF('วางแผนBC,CJ'!$C:$C,'รับ-จ่าย ประจำวัน'!$B542,'วางแผนBC,CJ'!X:X)+SUMIF(RD!$C:$C,'รับ-จ่าย ประจำวัน'!$B542,RD!X:X)+SUMIF('FG,ออนไล,คัดแยก'!$C:$C,'รับ-จ่าย ประจำวัน'!$B542,'FG,ออนไล,คัดแยก'!X:X)</f>
        <v>0</v>
      </c>
      <c r="BF542" s="16">
        <f>SUMIF(เตรียมส่วนผสม!$C:$C,'รับ-จ่าย ประจำวัน'!$B542,เตรียมส่วนผสม!Y:Y)+SUMIF(กวนไส้!$C:$C,'รับ-จ่าย ประจำวัน'!$B542,กวนไส้!Y:Y)+SUMIF(ผลิต1!$C:$C,'รับ-จ่าย ประจำวัน'!$B542,ผลิต1!Y:Y)+SUMIF(ผลิต2!$C:$C,'รับ-จ่าย ประจำวัน'!$B542,ผลิต2!Y:Y)+SUMIF(เส้นแต่งหน้าขนมเค้ก!$C:$C,'รับ-จ่าย ประจำวัน'!$B542,เส้นแต่งหน้าขนมเค้ก!Y:Y)+SUMIF(แพ็ค!$C:$C,'รับ-จ่าย ประจำวัน'!$B542,แพ็ค!Y:Y)+SUMIF(ธุรการ!$C:$C,'รับ-จ่าย ประจำวัน'!$B542,ธุรการ!Y:Y)+SUMIF(เส้นแต่งหน้าขนมปัง!$C:$C,'รับ-จ่าย ประจำวัน'!$B542,เส้นแต่งหน้าขนมปัง!Y:Y)+SUMIF('วางแผนBC,CJ'!$C:$C,'รับ-จ่าย ประจำวัน'!$B542,'วางแผนBC,CJ'!Y:Y)+SUMIF(RD!$C:$C,'รับ-จ่าย ประจำวัน'!$B542,RD!Y:Y)+SUMIF('FG,ออนไล,คัดแยก'!$C:$C,'รับ-จ่าย ประจำวัน'!$B542,'FG,ออนไล,คัดแยก'!Y:Y)</f>
        <v>0</v>
      </c>
      <c r="BG542" s="16">
        <f>SUMIF(เตรียมส่วนผสม!$C:$C,'รับ-จ่าย ประจำวัน'!$B542,เตรียมส่วนผสม!Z:Z)+SUMIF(กวนไส้!$C:$C,'รับ-จ่าย ประจำวัน'!$B542,กวนไส้!Z:Z)+SUMIF(ผลิต1!$C:$C,'รับ-จ่าย ประจำวัน'!$B542,ผลิต1!Z:Z)+SUMIF(ผลิต2!$C:$C,'รับ-จ่าย ประจำวัน'!$B542,ผลิต2!Z:Z)+SUMIF(เส้นแต่งหน้าขนมเค้ก!$C:$C,'รับ-จ่าย ประจำวัน'!$B542,เส้นแต่งหน้าขนมเค้ก!Z:Z)+SUMIF(แพ็ค!$C:$C,'รับ-จ่าย ประจำวัน'!$B542,แพ็ค!Z:Z)+SUMIF(ธุรการ!$C:$C,'รับ-จ่าย ประจำวัน'!$B542,ธุรการ!Z:Z)+SUMIF(เส้นแต่งหน้าขนมปัง!$C:$C,'รับ-จ่าย ประจำวัน'!$B542,เส้นแต่งหน้าขนมปัง!Z:Z)+SUMIF('วางแผนBC,CJ'!$C:$C,'รับ-จ่าย ประจำวัน'!$B542,'วางแผนBC,CJ'!Z:Z)+SUMIF(RD!$C:$C,'รับ-จ่าย ประจำวัน'!$B542,RD!Z:Z)+SUMIF('FG,ออนไล,คัดแยก'!$C:$C,'รับ-จ่าย ประจำวัน'!$B542,'FG,ออนไล,คัดแยก'!Z:Z)</f>
        <v>0</v>
      </c>
      <c r="BH542" s="16">
        <f>SUMIF(เตรียมส่วนผสม!$C:$C,'รับ-จ่าย ประจำวัน'!$B542,เตรียมส่วนผสม!AA:AA)+SUMIF(กวนไส้!$C:$C,'รับ-จ่าย ประจำวัน'!$B542,กวนไส้!AA:AA)+SUMIF(ผลิต1!$C:$C,'รับ-จ่าย ประจำวัน'!$B542,ผลิต1!AA:AA)+SUMIF(ผลิต2!$C:$C,'รับ-จ่าย ประจำวัน'!$B542,ผลิต2!AA:AA)+SUMIF(เส้นแต่งหน้าขนมเค้ก!$C:$C,'รับ-จ่าย ประจำวัน'!$B542,เส้นแต่งหน้าขนมเค้ก!AA:AA)+SUMIF(แพ็ค!$C:$C,'รับ-จ่าย ประจำวัน'!$B542,แพ็ค!AA:AA)+SUMIF(ธุรการ!$C:$C,'รับ-จ่าย ประจำวัน'!$B542,ธุรการ!AA:AA)+SUMIF(เส้นแต่งหน้าขนมปัง!$C:$C,'รับ-จ่าย ประจำวัน'!$B542,เส้นแต่งหน้าขนมปัง!AA:AA)+SUMIF('วางแผนBC,CJ'!$C:$C,'รับ-จ่าย ประจำวัน'!$B542,'วางแผนBC,CJ'!AA:AA)+SUMIF(RD!$C:$C,'รับ-จ่าย ประจำวัน'!$B542,RD!AA:AA)+SUMIF('FG,ออนไล,คัดแยก'!$C:$C,'รับ-จ่าย ประจำวัน'!$B542,'FG,ออนไล,คัดแยก'!AA:AA)</f>
        <v>0</v>
      </c>
      <c r="BI542" s="16">
        <f>SUMIF(เตรียมส่วนผสม!$C:$C,'รับ-จ่าย ประจำวัน'!$B542,เตรียมส่วนผสม!AB:AB)+SUMIF(กวนไส้!$C:$C,'รับ-จ่าย ประจำวัน'!$B542,กวนไส้!AB:AB)+SUMIF(ผลิต1!$C:$C,'รับ-จ่าย ประจำวัน'!$B542,ผลิต1!AB:AB)+SUMIF(ผลิต2!$C:$C,'รับ-จ่าย ประจำวัน'!$B542,ผลิต2!AB:AB)+SUMIF(เส้นแต่งหน้าขนมเค้ก!$C:$C,'รับ-จ่าย ประจำวัน'!$B542,เส้นแต่งหน้าขนมเค้ก!AB:AB)+SUMIF(แพ็ค!$C:$C,'รับ-จ่าย ประจำวัน'!$B542,แพ็ค!AB:AB)+SUMIF(ธุรการ!$C:$C,'รับ-จ่าย ประจำวัน'!$B542,ธุรการ!AB:AB)+SUMIF(เส้นแต่งหน้าขนมปัง!$C:$C,'รับ-จ่าย ประจำวัน'!$B542,เส้นแต่งหน้าขนมปัง!AB:AB)+SUMIF('วางแผนBC,CJ'!$C:$C,'รับ-จ่าย ประจำวัน'!$B542,'วางแผนBC,CJ'!AB:AB)+SUMIF(RD!$C:$C,'รับ-จ่าย ประจำวัน'!$B542,RD!AB:AB)+SUMIF('FG,ออนไล,คัดแยก'!$C:$C,'รับ-จ่าย ประจำวัน'!$B542,'FG,ออนไล,คัดแยก'!AB:AB)</f>
        <v>0</v>
      </c>
      <c r="BJ542" s="16">
        <f>SUMIF(เตรียมส่วนผสม!$C:$C,'รับ-จ่าย ประจำวัน'!$B542,เตรียมส่วนผสม!AC:AC)+SUMIF(กวนไส้!$C:$C,'รับ-จ่าย ประจำวัน'!$B542,กวนไส้!AC:AC)+SUMIF(ผลิต1!$C:$C,'รับ-จ่าย ประจำวัน'!$B542,ผลิต1!AC:AC)+SUMIF(ผลิต2!$C:$C,'รับ-จ่าย ประจำวัน'!$B542,ผลิต2!AC:AC)+SUMIF(เส้นแต่งหน้าขนมเค้ก!$C:$C,'รับ-จ่าย ประจำวัน'!$B542,เส้นแต่งหน้าขนมเค้ก!AC:AC)+SUMIF(แพ็ค!$C:$C,'รับ-จ่าย ประจำวัน'!$B542,แพ็ค!AC:AC)+SUMIF(ธุรการ!$C:$C,'รับ-จ่าย ประจำวัน'!$B542,ธุรการ!AC:AC)+SUMIF(เส้นแต่งหน้าขนมปัง!$C:$C,'รับ-จ่าย ประจำวัน'!$B542,เส้นแต่งหน้าขนมปัง!AC:AC)+SUMIF('วางแผนBC,CJ'!$C:$C,'รับ-จ่าย ประจำวัน'!$B542,'วางแผนBC,CJ'!AC:AC)+SUMIF(RD!$C:$C,'รับ-จ่าย ประจำวัน'!$B542,RD!AC:AC)+SUMIF('FG,ออนไล,คัดแยก'!$C:$C,'รับ-จ่าย ประจำวัน'!$B542,'FG,ออนไล,คัดแยก'!AC:AC)</f>
        <v>0</v>
      </c>
      <c r="BK542" s="16">
        <f>SUMIF(เตรียมส่วนผสม!$C:$C,'รับ-จ่าย ประจำวัน'!$B542,เตรียมส่วนผสม!AD:AD)+SUMIF(กวนไส้!$C:$C,'รับ-จ่าย ประจำวัน'!$B542,กวนไส้!AD:AD)+SUMIF(ผลิต1!$C:$C,'รับ-จ่าย ประจำวัน'!$B542,ผลิต1!AD:AD)+SUMIF(ผลิต2!$C:$C,'รับ-จ่าย ประจำวัน'!$B542,ผลิต2!AD:AD)+SUMIF(เส้นแต่งหน้าขนมเค้ก!$C:$C,'รับ-จ่าย ประจำวัน'!$B542,เส้นแต่งหน้าขนมเค้ก!AD:AD)+SUMIF(แพ็ค!$C:$C,'รับ-จ่าย ประจำวัน'!$B542,แพ็ค!AD:AD)+SUMIF(ธุรการ!$C:$C,'รับ-จ่าย ประจำวัน'!$B542,ธุรการ!AD:AD)+SUMIF(เส้นแต่งหน้าขนมปัง!$C:$C,'รับ-จ่าย ประจำวัน'!$B542,เส้นแต่งหน้าขนมปัง!AD:AD)+SUMIF('วางแผนBC,CJ'!$C:$C,'รับ-จ่าย ประจำวัน'!$B542,'วางแผนBC,CJ'!AD:AD)+SUMIF(RD!$C:$C,'รับ-จ่าย ประจำวัน'!$B542,RD!AD:AD)+SUMIF('FG,ออนไล,คัดแยก'!$C:$C,'รับ-จ่าย ประจำวัน'!$B542,'FG,ออนไล,คัดแยก'!AD:AD)</f>
        <v>0</v>
      </c>
      <c r="BL542" s="16">
        <f>SUMIF(เตรียมส่วนผสม!$C:$C,'รับ-จ่าย ประจำวัน'!$B542,เตรียมส่วนผสม!AE:AE)+SUMIF(กวนไส้!$C:$C,'รับ-จ่าย ประจำวัน'!$B542,กวนไส้!AE:AE)+SUMIF(ผลิต1!$C:$C,'รับ-จ่าย ประจำวัน'!$B542,ผลิต1!AE:AE)+SUMIF(ผลิต2!$C:$C,'รับ-จ่าย ประจำวัน'!$B542,ผลิต2!AE:AE)+SUMIF(เส้นแต่งหน้าขนมเค้ก!$C:$C,'รับ-จ่าย ประจำวัน'!$B542,เส้นแต่งหน้าขนมเค้ก!AE:AE)+SUMIF(แพ็ค!$C:$C,'รับ-จ่าย ประจำวัน'!$B542,แพ็ค!AE:AE)+SUMIF(ธุรการ!$C:$C,'รับ-จ่าย ประจำวัน'!$B542,ธุรการ!AE:AE)+SUMIF(เส้นแต่งหน้าขนมปัง!$C:$C,'รับ-จ่าย ประจำวัน'!$B542,เส้นแต่งหน้าขนมปัง!AE:AE)+SUMIF('วางแผนBC,CJ'!$C:$C,'รับ-จ่าย ประจำวัน'!$B542,'วางแผนBC,CJ'!AE:AE)+SUMIF(RD!$C:$C,'รับ-จ่าย ประจำวัน'!$B542,RD!AE:AE)+SUMIF('FG,ออนไล,คัดแยก'!$C:$C,'รับ-จ่าย ประจำวัน'!$B542,'FG,ออนไล,คัดแยก'!AE:AE)</f>
        <v>0</v>
      </c>
      <c r="BM542" s="16">
        <f>SUMIF(เตรียมส่วนผสม!$C:$C,'รับ-จ่าย ประจำวัน'!$B542,เตรียมส่วนผสม!AF:AF)+SUMIF(กวนไส้!$C:$C,'รับ-จ่าย ประจำวัน'!$B542,กวนไส้!AF:AF)+SUMIF(ผลิต1!$C:$C,'รับ-จ่าย ประจำวัน'!$B542,ผลิต1!AF:AF)+SUMIF(ผลิต2!$C:$C,'รับ-จ่าย ประจำวัน'!$B542,ผลิต2!AF:AF)+SUMIF(เส้นแต่งหน้าขนมเค้ก!$C:$C,'รับ-จ่าย ประจำวัน'!$B542,เส้นแต่งหน้าขนมเค้ก!AF:AF)+SUMIF(แพ็ค!$C:$C,'รับ-จ่าย ประจำวัน'!$B542,แพ็ค!AF:AF)+SUMIF(ธุรการ!$C:$C,'รับ-จ่าย ประจำวัน'!$B542,ธุรการ!AF:AF)+SUMIF(เส้นแต่งหน้าขนมปัง!$C:$C,'รับ-จ่าย ประจำวัน'!$B542,เส้นแต่งหน้าขนมปัง!AF:AF)+SUMIF('วางแผนBC,CJ'!$C:$C,'รับ-จ่าย ประจำวัน'!$B542,'วางแผนBC,CJ'!AF:AF)+SUMIF(RD!$C:$C,'รับ-จ่าย ประจำวัน'!$B542,RD!AF:AF)+SUMIF('FG,ออนไล,คัดแยก'!$C:$C,'รับ-จ่าย ประจำวัน'!$B542,'FG,ออนไล,คัดแยก'!AF:AF)</f>
        <v>0</v>
      </c>
      <c r="BN542" s="16">
        <f>SUMIF(เตรียมส่วนผสม!$C:$C,'รับ-จ่าย ประจำวัน'!$B542,เตรียมส่วนผสม!AG:AG)+SUMIF(กวนไส้!$C:$C,'รับ-จ่าย ประจำวัน'!$B542,กวนไส้!AG:AG)+SUMIF(ผลิต1!$C:$C,'รับ-จ่าย ประจำวัน'!$B542,ผลิต1!AG:AG)+SUMIF(ผลิต2!$C:$C,'รับ-จ่าย ประจำวัน'!$B542,ผลิต2!AG:AG)+SUMIF(เส้นแต่งหน้าขนมเค้ก!$C:$C,'รับ-จ่าย ประจำวัน'!$B542,เส้นแต่งหน้าขนมเค้ก!AG:AG)+SUMIF(แพ็ค!$C:$C,'รับ-จ่าย ประจำวัน'!$B542,แพ็ค!AG:AG)+SUMIF(ธุรการ!$C:$C,'รับ-จ่าย ประจำวัน'!$B542,ธุรการ!AG:AG)+SUMIF(เส้นแต่งหน้าขนมปัง!$C:$C,'รับ-จ่าย ประจำวัน'!$B542,เส้นแต่งหน้าขนมปัง!AG:AG)+SUMIF('วางแผนBC,CJ'!$C:$C,'รับ-จ่าย ประจำวัน'!$B542,'วางแผนBC,CJ'!AG:AG)+SUMIF(RD!$C:$C,'รับ-จ่าย ประจำวัน'!$B542,RD!AG:AG)+SUMIF('FG,ออนไล,คัดแยก'!$C:$C,'รับ-จ่าย ประจำวัน'!$B542,'FG,ออนไล,คัดแยก'!AG:AG)</f>
        <v>0</v>
      </c>
      <c r="BO542" s="16">
        <f>SUMIF(เตรียมส่วนผสม!$C:$C,'รับ-จ่าย ประจำวัน'!$B542,เตรียมส่วนผสม!AH:AH)+SUMIF(กวนไส้!$C:$C,'รับ-จ่าย ประจำวัน'!$B542,กวนไส้!AH:AH)+SUMIF(ผลิต1!$C:$C,'รับ-จ่าย ประจำวัน'!$B542,ผลิต1!AH:AH)+SUMIF(ผลิต2!$C:$C,'รับ-จ่าย ประจำวัน'!$B542,ผลิต2!AH:AH)+SUMIF(เส้นแต่งหน้าขนมเค้ก!$C:$C,'รับ-จ่าย ประจำวัน'!$B542,เส้นแต่งหน้าขนมเค้ก!AH:AH)+SUMIF(แพ็ค!$C:$C,'รับ-จ่าย ประจำวัน'!$B542,แพ็ค!AH:AH)+SUMIF(ธุรการ!$C:$C,'รับ-จ่าย ประจำวัน'!$B542,ธุรการ!AH:AH)+SUMIF(เส้นแต่งหน้าขนมปัง!$C:$C,'รับ-จ่าย ประจำวัน'!$B542,เส้นแต่งหน้าขนมปัง!AH:AH)+SUMIF('วางแผนBC,CJ'!$C:$C,'รับ-จ่าย ประจำวัน'!$B542,'วางแผนBC,CJ'!AH:AH)+SUMIF(RD!$C:$C,'รับ-จ่าย ประจำวัน'!$B542,RD!AH:AH)+SUMIF('FG,ออนไล,คัดแยก'!$C:$C,'รับ-จ่าย ประจำวัน'!$B542,'FG,ออนไล,คัดแยก'!AH:AH)</f>
        <v>0</v>
      </c>
      <c r="BP542" s="16">
        <f>SUMIF(เตรียมส่วนผสม!$C:$C,'รับ-จ่าย ประจำวัน'!$B542,เตรียมส่วนผสม!AI:AI)+SUMIF(กวนไส้!$C:$C,'รับ-จ่าย ประจำวัน'!$B542,กวนไส้!AI:AI)+SUMIF(ผลิต1!$C:$C,'รับ-จ่าย ประจำวัน'!$B542,ผลิต1!AI:AI)+SUMIF(ผลิต2!$C:$C,'รับ-จ่าย ประจำวัน'!$B542,ผลิต2!AI:AI)+SUMIF(เส้นแต่งหน้าขนมเค้ก!$C:$C,'รับ-จ่าย ประจำวัน'!$B542,เส้นแต่งหน้าขนมเค้ก!AI:AI)+SUMIF(แพ็ค!$C:$C,'รับ-จ่าย ประจำวัน'!$B542,แพ็ค!AI:AI)+SUMIF(ธุรการ!$C:$C,'รับ-จ่าย ประจำวัน'!$B542,ธุรการ!AI:AI)+SUMIF(เส้นแต่งหน้าขนมปัง!$C:$C,'รับ-จ่าย ประจำวัน'!$B542,เส้นแต่งหน้าขนมปัง!AI:AI)+SUMIF('วางแผนBC,CJ'!$C:$C,'รับ-จ่าย ประจำวัน'!$B542,'วางแผนBC,CJ'!AI:AI)+SUMIF(RD!$C:$C,'รับ-จ่าย ประจำวัน'!$B542,RD!AI:AI)+SUMIF('FG,ออนไล,คัดแยก'!$C:$C,'รับ-จ่าย ประจำวัน'!$B542,'FG,ออนไล,คัดแยก'!AI:AI)</f>
        <v>0</v>
      </c>
      <c r="BQ542" s="16">
        <f>SUMIF(เตรียมส่วนผสม!$C:$C,'รับ-จ่าย ประจำวัน'!$B542,เตรียมส่วนผสม!AJ:AJ)+SUMIF(กวนไส้!$C:$C,'รับ-จ่าย ประจำวัน'!$B542,กวนไส้!AJ:AJ)+SUMIF(ผลิต1!$C:$C,'รับ-จ่าย ประจำวัน'!$B542,ผลิต1!AJ:AJ)+SUMIF(ผลิต2!$C:$C,'รับ-จ่าย ประจำวัน'!$B542,ผลิต2!AJ:AJ)+SUMIF(เส้นแต่งหน้าขนมเค้ก!$C:$C,'รับ-จ่าย ประจำวัน'!$B542,เส้นแต่งหน้าขนมเค้ก!AJ:AJ)+SUMIF(แพ็ค!$C:$C,'รับ-จ่าย ประจำวัน'!$B542,แพ็ค!AJ:AJ)+SUMIF(ธุรการ!$C:$C,'รับ-จ่าย ประจำวัน'!$B542,ธุรการ!AJ:AJ)+SUMIF(เส้นแต่งหน้าขนมปัง!$C:$C,'รับ-จ่าย ประจำวัน'!$B542,เส้นแต่งหน้าขนมปัง!AJ:AJ)+SUMIF('วางแผนBC,CJ'!$C:$C,'รับ-จ่าย ประจำวัน'!$B542,'วางแผนBC,CJ'!AJ:AJ)+SUMIF(RD!$C:$C,'รับ-จ่าย ประจำวัน'!$B542,RD!AJ:AJ)+SUMIF('FG,ออนไล,คัดแยก'!$C:$C,'รับ-จ่าย ประจำวัน'!$B542,'FG,ออนไล,คัดแยก'!AJ:AJ)</f>
        <v>0</v>
      </c>
      <c r="BR542" s="16">
        <f>SUMIF(เตรียมส่วนผสม!$C:$C,'รับ-จ่าย ประจำวัน'!$B542,เตรียมส่วนผสม!AK:AK)+SUMIF(กวนไส้!$C:$C,'รับ-จ่าย ประจำวัน'!$B542,กวนไส้!AK:AK)+SUMIF(ผลิต1!$C:$C,'รับ-จ่าย ประจำวัน'!$B542,ผลิต1!AK:AK)+SUMIF(ผลิต2!$C:$C,'รับ-จ่าย ประจำวัน'!$B542,ผลิต2!AK:AK)+SUMIF(เส้นแต่งหน้าขนมเค้ก!$C:$C,'รับ-จ่าย ประจำวัน'!$B542,เส้นแต่งหน้าขนมเค้ก!AK:AK)+SUMIF(แพ็ค!$C:$C,'รับ-จ่าย ประจำวัน'!$B542,แพ็ค!AK:AK)+SUMIF(ธุรการ!$C:$C,'รับ-จ่าย ประจำวัน'!$B542,ธุรการ!AK:AK)+SUMIF(เส้นแต่งหน้าขนมปัง!$C:$C,'รับ-จ่าย ประจำวัน'!$B542,เส้นแต่งหน้าขนมปัง!AK:AK)+SUMIF('วางแผนBC,CJ'!$C:$C,'รับ-จ่าย ประจำวัน'!$B542,'วางแผนBC,CJ'!AK:AK)+SUMIF(RD!$C:$C,'รับ-จ่าย ประจำวัน'!$B542,RD!AK:AK)+SUMIF('FG,ออนไล,คัดแยก'!$C:$C,'รับ-จ่าย ประจำวัน'!$B542,'FG,ออนไล,คัดแยก'!AK:AK)</f>
        <v>0</v>
      </c>
      <c r="BS542" s="16">
        <f>SUMIF(เตรียมส่วนผสม!$C:$C,'รับ-จ่าย ประจำวัน'!$B542,เตรียมส่วนผสม!AL:AL)+SUMIF(กวนไส้!$C:$C,'รับ-จ่าย ประจำวัน'!$B542,กวนไส้!AL:AL)+SUMIF(ผลิต1!$C:$C,'รับ-จ่าย ประจำวัน'!$B542,ผลิต1!AL:AL)+SUMIF(ผลิต2!$C:$C,'รับ-จ่าย ประจำวัน'!$B542,ผลิต2!AL:AL)+SUMIF(เส้นแต่งหน้าขนมเค้ก!$C:$C,'รับ-จ่าย ประจำวัน'!$B542,เส้นแต่งหน้าขนมเค้ก!AL:AL)+SUMIF(แพ็ค!$C:$C,'รับ-จ่าย ประจำวัน'!$B542,แพ็ค!AL:AL)+SUMIF(ธุรการ!$C:$C,'รับ-จ่าย ประจำวัน'!$B542,ธุรการ!AL:AL)+SUMIF(เส้นแต่งหน้าขนมปัง!$C:$C,'รับ-จ่าย ประจำวัน'!$B542,เส้นแต่งหน้าขนมปัง!AL:AL)+SUMIF('วางแผนBC,CJ'!$C:$C,'รับ-จ่าย ประจำวัน'!$B542,'วางแผนBC,CJ'!AL:AL)+SUMIF(RD!$C:$C,'รับ-จ่าย ประจำวัน'!$B542,RD!AL:AL)+SUMIF('FG,ออนไล,คัดแยก'!$C:$C,'รับ-จ่าย ประจำวัน'!$B542,'FG,ออนไล,คัดแยก'!AL:AL)</f>
        <v>0</v>
      </c>
      <c r="BT542" s="18">
        <f t="shared" si="115"/>
        <v>0</v>
      </c>
      <c r="BU542" s="116"/>
      <c r="BV542" s="146">
        <f t="shared" si="116"/>
        <v>31714</v>
      </c>
      <c r="BW542" s="183">
        <v>30</v>
      </c>
      <c r="BX542" s="172">
        <f t="shared" si="114"/>
        <v>0</v>
      </c>
      <c r="BY542" s="188" t="e">
        <f t="shared" si="112"/>
        <v>#DIV/0!</v>
      </c>
      <c r="BZ542" s="180" t="e">
        <f t="shared" ca="1" si="117"/>
        <v>#DIV/0!</v>
      </c>
      <c r="CA542" s="153"/>
      <c r="CB542" s="93"/>
      <c r="CC542" s="93"/>
      <c r="CD542" s="93"/>
      <c r="CE542" s="93"/>
      <c r="CF542" s="93"/>
      <c r="CG542" s="93"/>
      <c r="CH542" s="93"/>
      <c r="CI542" s="93"/>
      <c r="CJ542" s="97"/>
      <c r="CK542" s="9">
        <f t="shared" si="113"/>
        <v>31714</v>
      </c>
    </row>
    <row r="543" spans="1:89" x14ac:dyDescent="0.5">
      <c r="A543" s="149"/>
      <c r="B543" s="34">
        <v>1023401079</v>
      </c>
      <c r="C543" s="190" t="s">
        <v>2027</v>
      </c>
      <c r="D543" s="141" t="s">
        <v>91</v>
      </c>
      <c r="E543" s="25"/>
      <c r="F543" s="132"/>
      <c r="G543" s="25"/>
      <c r="H543" s="12">
        <v>7000</v>
      </c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11"/>
      <c r="AF543" s="11"/>
      <c r="AG543" s="11"/>
      <c r="AH543" s="11"/>
      <c r="AI543" s="25"/>
      <c r="AJ543" s="25"/>
      <c r="AK543" s="25"/>
      <c r="AL543" s="25"/>
      <c r="AM543" s="25"/>
      <c r="AN543" s="15">
        <f t="shared" si="118"/>
        <v>0</v>
      </c>
      <c r="AO543" s="16">
        <f>SUMIF(เตรียมส่วนผสม!$C:$C,'รับ-จ่าย ประจำวัน'!$B543,เตรียมส่วนผสม!H:H)+SUMIF(กวนไส้!$C:$C,'รับ-จ่าย ประจำวัน'!$B543,กวนไส้!H:H)+SUMIF(ผลิต1!$C:$C,'รับ-จ่าย ประจำวัน'!$B543,ผลิต1!H:H)+SUMIF(ผลิต2!$C:$C,'รับ-จ่าย ประจำวัน'!$B543,ผลิต2!H:H)+SUMIF(เส้นแต่งหน้าขนมเค้ก!$C:$C,'รับ-จ่าย ประจำวัน'!$B543,เส้นแต่งหน้าขนมเค้ก!H:H)+SUMIF(แพ็ค!$C:$C,'รับ-จ่าย ประจำวัน'!$B543,แพ็ค!H:H)+SUMIF(ธุรการ!$C:$C,'รับ-จ่าย ประจำวัน'!$B543,ธุรการ!H:H)+SUMIF(เส้นแต่งหน้าขนมปัง!$C:$C,'รับ-จ่าย ประจำวัน'!$B543,เส้นแต่งหน้าขนมปัง!H:H)+SUMIF('วางแผนBC,CJ'!$C:$C,'รับ-จ่าย ประจำวัน'!$B543,'วางแผนBC,CJ'!H:H)+SUMIF(RD!$C:$C,'รับ-จ่าย ประจำวัน'!$B543,RD!H:H)+SUMIF('FG,ออนไล,คัดแยก'!$C:$C,'รับ-จ่าย ประจำวัน'!$B543,'FG,ออนไล,คัดแยก'!H:H)</f>
        <v>0</v>
      </c>
      <c r="AP543" s="16">
        <f>SUMIF(เตรียมส่วนผสม!$C:$C,'รับ-จ่าย ประจำวัน'!$B543,เตรียมส่วนผสม!I:I)+SUMIF(กวนไส้!$C:$C,'รับ-จ่าย ประจำวัน'!$B543,กวนไส้!I:I)+SUMIF(ผลิต1!$C:$C,'รับ-จ่าย ประจำวัน'!$B543,ผลิต1!I:I)+SUMIF(ผลิต2!$C:$C,'รับ-จ่าย ประจำวัน'!$B543,ผลิต2!I:I)+SUMIF(เส้นแต่งหน้าขนมเค้ก!$C:$C,'รับ-จ่าย ประจำวัน'!$B543,เส้นแต่งหน้าขนมเค้ก!I:I)+SUMIF(แพ็ค!$C:$C,'รับ-จ่าย ประจำวัน'!$B543,แพ็ค!I:I)+SUMIF(ธุรการ!$C:$C,'รับ-จ่าย ประจำวัน'!$B543,ธุรการ!I:I)+SUMIF(เส้นแต่งหน้าขนมปัง!$C:$C,'รับ-จ่าย ประจำวัน'!$B543,เส้นแต่งหน้าขนมปัง!I:I)+SUMIF('วางแผนBC,CJ'!$C:$C,'รับ-จ่าย ประจำวัน'!$B543,'วางแผนBC,CJ'!I:I)+SUMIF(RD!$C:$C,'รับ-จ่าย ประจำวัน'!$B543,RD!I:I)+SUMIF('FG,ออนไล,คัดแยก'!$C:$C,'รับ-จ่าย ประจำวัน'!$B543,'FG,ออนไล,คัดแยก'!I:I)</f>
        <v>0</v>
      </c>
      <c r="AQ543" s="16">
        <f>SUMIF(เตรียมส่วนผสม!$C:$C,'รับ-จ่าย ประจำวัน'!$B543,เตรียมส่วนผสม!J:J)+SUMIF(กวนไส้!$C:$C,'รับ-จ่าย ประจำวัน'!$B543,กวนไส้!J:J)+SUMIF(ผลิต1!$C:$C,'รับ-จ่าย ประจำวัน'!$B543,ผลิต1!J:J)+SUMIF(ผลิต2!$C:$C,'รับ-จ่าย ประจำวัน'!$B543,ผลิต2!J:J)+SUMIF(เส้นแต่งหน้าขนมเค้ก!$C:$C,'รับ-จ่าย ประจำวัน'!$B543,เส้นแต่งหน้าขนมเค้ก!J:J)+SUMIF(แพ็ค!$C:$C,'รับ-จ่าย ประจำวัน'!$B543,แพ็ค!J:J)+SUMIF(ธุรการ!$C:$C,'รับ-จ่าย ประจำวัน'!$B543,ธุรการ!J:J)+SUMIF(เส้นแต่งหน้าขนมปัง!$C:$C,'รับ-จ่าย ประจำวัน'!$B543,เส้นแต่งหน้าขนมปัง!J:J)+SUMIF('วางแผนBC,CJ'!$C:$C,'รับ-จ่าย ประจำวัน'!$B543,'วางแผนBC,CJ'!J:J)+SUMIF(RD!$C:$C,'รับ-จ่าย ประจำวัน'!$B543,RD!J:J)+SUMIF('FG,ออนไล,คัดแยก'!$C:$C,'รับ-จ่าย ประจำวัน'!$B543,'FG,ออนไล,คัดแยก'!J:J)</f>
        <v>0</v>
      </c>
      <c r="AR543" s="16">
        <f>SUMIF(เตรียมส่วนผสม!$C:$C,'รับ-จ่าย ประจำวัน'!$B543,เตรียมส่วนผสม!K:K)+SUMIF(กวนไส้!$C:$C,'รับ-จ่าย ประจำวัน'!$B543,กวนไส้!K:K)+SUMIF(ผลิต1!$C:$C,'รับ-จ่าย ประจำวัน'!$B543,ผลิต1!K:K)+SUMIF(ผลิต2!$C:$C,'รับ-จ่าย ประจำวัน'!$B543,ผลิต2!K:K)+SUMIF(เส้นแต่งหน้าขนมเค้ก!$C:$C,'รับ-จ่าย ประจำวัน'!$B543,เส้นแต่งหน้าขนมเค้ก!K:K)+SUMIF(แพ็ค!$C:$C,'รับ-จ่าย ประจำวัน'!$B543,แพ็ค!K:K)+SUMIF(ธุรการ!$C:$C,'รับ-จ่าย ประจำวัน'!$B543,ธุรการ!K:K)+SUMIF(เส้นแต่งหน้าขนมปัง!$C:$C,'รับ-จ่าย ประจำวัน'!$B543,เส้นแต่งหน้าขนมปัง!K:K)+SUMIF('วางแผนBC,CJ'!$C:$C,'รับ-จ่าย ประจำวัน'!$B543,'วางแผนBC,CJ'!K:K)+SUMIF(RD!$C:$C,'รับ-จ่าย ประจำวัน'!$B543,RD!K:K)+SUMIF('FG,ออนไล,คัดแยก'!$C:$C,'รับ-จ่าย ประจำวัน'!$B543,'FG,ออนไล,คัดแยก'!K:K)</f>
        <v>0</v>
      </c>
      <c r="AS543" s="16">
        <f>SUMIF(เตรียมส่วนผสม!$C:$C,'รับ-จ่าย ประจำวัน'!$B543,เตรียมส่วนผสม!L:L)+SUMIF(กวนไส้!$C:$C,'รับ-จ่าย ประจำวัน'!$B543,กวนไส้!L:L)+SUMIF(ผลิต1!$C:$C,'รับ-จ่าย ประจำวัน'!$B543,ผลิต1!L:L)+SUMIF(ผลิต2!$C:$C,'รับ-จ่าย ประจำวัน'!$B543,ผลิต2!L:L)+SUMIF(เส้นแต่งหน้าขนมเค้ก!$C:$C,'รับ-จ่าย ประจำวัน'!$B543,เส้นแต่งหน้าขนมเค้ก!L:L)+SUMIF(แพ็ค!$C:$C,'รับ-จ่าย ประจำวัน'!$B543,แพ็ค!L:L)+SUMIF(ธุรการ!$C:$C,'รับ-จ่าย ประจำวัน'!$B543,ธุรการ!L:L)+SUMIF(เส้นแต่งหน้าขนมปัง!$C:$C,'รับ-จ่าย ประจำวัน'!$B543,เส้นแต่งหน้าขนมปัง!L:L)+SUMIF('วางแผนBC,CJ'!$C:$C,'รับ-จ่าย ประจำวัน'!$B543,'วางแผนBC,CJ'!L:L)+SUMIF(RD!$C:$C,'รับ-จ่าย ประจำวัน'!$B543,RD!L:L)+SUMIF('FG,ออนไล,คัดแยก'!$C:$C,'รับ-จ่าย ประจำวัน'!$B543,'FG,ออนไล,คัดแยก'!L:L)</f>
        <v>0</v>
      </c>
      <c r="AT543" s="16">
        <f>SUMIF(เตรียมส่วนผสม!$C:$C,'รับ-จ่าย ประจำวัน'!$B543,เตรียมส่วนผสม!M:M)+SUMIF(กวนไส้!$C:$C,'รับ-จ่าย ประจำวัน'!$B543,กวนไส้!M:M)+SUMIF(ผลิต1!$C:$C,'รับ-จ่าย ประจำวัน'!$B543,ผลิต1!M:M)+SUMIF(ผลิต2!$C:$C,'รับ-จ่าย ประจำวัน'!$B543,ผลิต2!M:M)+SUMIF(เส้นแต่งหน้าขนมเค้ก!$C:$C,'รับ-จ่าย ประจำวัน'!$B543,เส้นแต่งหน้าขนมเค้ก!M:M)+SUMIF(แพ็ค!$C:$C,'รับ-จ่าย ประจำวัน'!$B543,แพ็ค!M:M)+SUMIF(ธุรการ!$C:$C,'รับ-จ่าย ประจำวัน'!$B543,ธุรการ!M:M)+SUMIF(เส้นแต่งหน้าขนมปัง!$C:$C,'รับ-จ่าย ประจำวัน'!$B543,เส้นแต่งหน้าขนมปัง!M:M)+SUMIF('วางแผนBC,CJ'!$C:$C,'รับ-จ่าย ประจำวัน'!$B543,'วางแผนBC,CJ'!M:M)+SUMIF(RD!$C:$C,'รับ-จ่าย ประจำวัน'!$B543,RD!M:M)+SUMIF('FG,ออนไล,คัดแยก'!$C:$C,'รับ-จ่าย ประจำวัน'!$B543,'FG,ออนไล,คัดแยก'!M:M)</f>
        <v>0</v>
      </c>
      <c r="AU543" s="16">
        <f>SUMIF(เตรียมส่วนผสม!$C:$C,'รับ-จ่าย ประจำวัน'!$B543,เตรียมส่วนผสม!N:N)+SUMIF(กวนไส้!$C:$C,'รับ-จ่าย ประจำวัน'!$B543,กวนไส้!N:N)+SUMIF(ผลิต1!$C:$C,'รับ-จ่าย ประจำวัน'!$B543,ผลิต1!N:N)+SUMIF(ผลิต2!$C:$C,'รับ-จ่าย ประจำวัน'!$B543,ผลิต2!N:N)+SUMIF(เส้นแต่งหน้าขนมเค้ก!$C:$C,'รับ-จ่าย ประจำวัน'!$B543,เส้นแต่งหน้าขนมเค้ก!N:N)+SUMIF(แพ็ค!$C:$C,'รับ-จ่าย ประจำวัน'!$B543,แพ็ค!N:N)+SUMIF(ธุรการ!$C:$C,'รับ-จ่าย ประจำวัน'!$B543,ธุรการ!N:N)+SUMIF(เส้นแต่งหน้าขนมปัง!$C:$C,'รับ-จ่าย ประจำวัน'!$B543,เส้นแต่งหน้าขนมปัง!N:N)+SUMIF('วางแผนBC,CJ'!$C:$C,'รับ-จ่าย ประจำวัน'!$B543,'วางแผนBC,CJ'!N:N)+SUMIF(RD!$C:$C,'รับ-จ่าย ประจำวัน'!$B543,RD!N:N)+SUMIF('FG,ออนไล,คัดแยก'!$C:$C,'รับ-จ่าย ประจำวัน'!$B543,'FG,ออนไล,คัดแยก'!N:N)</f>
        <v>0</v>
      </c>
      <c r="AV543" s="16">
        <f>SUMIF(เตรียมส่วนผสม!$C:$C,'รับ-จ่าย ประจำวัน'!$B543,เตรียมส่วนผสม!O:O)+SUMIF(กวนไส้!$C:$C,'รับ-จ่าย ประจำวัน'!$B543,กวนไส้!O:O)+SUMIF(ผลิต1!$C:$C,'รับ-จ่าย ประจำวัน'!$B543,ผลิต1!O:O)+SUMIF(ผลิต2!$C:$C,'รับ-จ่าย ประจำวัน'!$B543,ผลิต2!O:O)+SUMIF(เส้นแต่งหน้าขนมเค้ก!$C:$C,'รับ-จ่าย ประจำวัน'!$B543,เส้นแต่งหน้าขนมเค้ก!O:O)+SUMIF(แพ็ค!$C:$C,'รับ-จ่าย ประจำวัน'!$B543,แพ็ค!O:O)+SUMIF(ธุรการ!$C:$C,'รับ-จ่าย ประจำวัน'!$B543,ธุรการ!O:O)+SUMIF(เส้นแต่งหน้าขนมปัง!$C:$C,'รับ-จ่าย ประจำวัน'!$B543,เส้นแต่งหน้าขนมปัง!O:O)+SUMIF('วางแผนBC,CJ'!$C:$C,'รับ-จ่าย ประจำวัน'!$B543,'วางแผนBC,CJ'!O:O)+SUMIF(RD!$C:$C,'รับ-จ่าย ประจำวัน'!$B543,RD!O:O)+SUMIF('FG,ออนไล,คัดแยก'!$C:$C,'รับ-จ่าย ประจำวัน'!$B543,'FG,ออนไล,คัดแยก'!O:O)</f>
        <v>0</v>
      </c>
      <c r="AW543" s="16">
        <f>SUMIF(เตรียมส่วนผสม!$C:$C,'รับ-จ่าย ประจำวัน'!$B543,เตรียมส่วนผสม!P:P)+SUMIF(กวนไส้!$C:$C,'รับ-จ่าย ประจำวัน'!$B543,กวนไส้!P:P)+SUMIF(ผลิต1!$C:$C,'รับ-จ่าย ประจำวัน'!$B543,ผลิต1!P:P)+SUMIF(ผลิต2!$C:$C,'รับ-จ่าย ประจำวัน'!$B543,ผลิต2!P:P)+SUMIF(เส้นแต่งหน้าขนมเค้ก!$C:$C,'รับ-จ่าย ประจำวัน'!$B543,เส้นแต่งหน้าขนมเค้ก!P:P)+SUMIF(แพ็ค!$C:$C,'รับ-จ่าย ประจำวัน'!$B543,แพ็ค!P:P)+SUMIF(ธุรการ!$C:$C,'รับ-จ่าย ประจำวัน'!$B543,ธุรการ!P:P)+SUMIF(เส้นแต่งหน้าขนมปัง!$C:$C,'รับ-จ่าย ประจำวัน'!$B543,เส้นแต่งหน้าขนมปัง!P:P)+SUMIF('วางแผนBC,CJ'!$C:$C,'รับ-จ่าย ประจำวัน'!$B543,'วางแผนBC,CJ'!P:P)+SUMIF(RD!$C:$C,'รับ-จ่าย ประจำวัน'!$B543,RD!P:P)+SUMIF('FG,ออนไล,คัดแยก'!$C:$C,'รับ-จ่าย ประจำวัน'!$B543,'FG,ออนไล,คัดแยก'!P:P)</f>
        <v>0</v>
      </c>
      <c r="AX543" s="16">
        <f>SUMIF(เตรียมส่วนผสม!$C:$C,'รับ-จ่าย ประจำวัน'!$B543,เตรียมส่วนผสม!Q:Q)+SUMIF(กวนไส้!$C:$C,'รับ-จ่าย ประจำวัน'!$B543,กวนไส้!Q:Q)+SUMIF(ผลิต1!$C:$C,'รับ-จ่าย ประจำวัน'!$B543,ผลิต1!Q:Q)+SUMIF(ผลิต2!$C:$C,'รับ-จ่าย ประจำวัน'!$B543,ผลิต2!Q:Q)+SUMIF(เส้นแต่งหน้าขนมเค้ก!$C:$C,'รับ-จ่าย ประจำวัน'!$B543,เส้นแต่งหน้าขนมเค้ก!Q:Q)+SUMIF(แพ็ค!$C:$C,'รับ-จ่าย ประจำวัน'!$B543,แพ็ค!Q:Q)+SUMIF(ธุรการ!$C:$C,'รับ-จ่าย ประจำวัน'!$B543,ธุรการ!Q:Q)+SUMIF(เส้นแต่งหน้าขนมปัง!$C:$C,'รับ-จ่าย ประจำวัน'!$B543,เส้นแต่งหน้าขนมปัง!Q:Q)+SUMIF('วางแผนBC,CJ'!$C:$C,'รับ-จ่าย ประจำวัน'!$B543,'วางแผนBC,CJ'!Q:Q)+SUMIF(RD!$C:$C,'รับ-จ่าย ประจำวัน'!$B543,RD!Q:Q)+SUMIF('FG,ออนไล,คัดแยก'!$C:$C,'รับ-จ่าย ประจำวัน'!$B543,'FG,ออนไล,คัดแยก'!Q:Q)</f>
        <v>0</v>
      </c>
      <c r="AY543" s="16">
        <f>SUMIF(เตรียมส่วนผสม!$C:$C,'รับ-จ่าย ประจำวัน'!$B543,เตรียมส่วนผสม!R:R)+SUMIF(กวนไส้!$C:$C,'รับ-จ่าย ประจำวัน'!$B543,กวนไส้!R:R)+SUMIF(ผลิต1!$C:$C,'รับ-จ่าย ประจำวัน'!$B543,ผลิต1!R:R)+SUMIF(ผลิต2!$C:$C,'รับ-จ่าย ประจำวัน'!$B543,ผลิต2!R:R)+SUMIF(เส้นแต่งหน้าขนมเค้ก!$C:$C,'รับ-จ่าย ประจำวัน'!$B543,เส้นแต่งหน้าขนมเค้ก!R:R)+SUMIF(แพ็ค!$C:$C,'รับ-จ่าย ประจำวัน'!$B543,แพ็ค!R:R)+SUMIF(ธุรการ!$C:$C,'รับ-จ่าย ประจำวัน'!$B543,ธุรการ!R:R)+SUMIF(เส้นแต่งหน้าขนมปัง!$C:$C,'รับ-จ่าย ประจำวัน'!$B543,เส้นแต่งหน้าขนมปัง!R:R)+SUMIF('วางแผนBC,CJ'!$C:$C,'รับ-จ่าย ประจำวัน'!$B543,'วางแผนBC,CJ'!R:R)+SUMIF(RD!$C:$C,'รับ-จ่าย ประจำวัน'!$B543,RD!R:R)+SUMIF('FG,ออนไล,คัดแยก'!$C:$C,'รับ-จ่าย ประจำวัน'!$B543,'FG,ออนไล,คัดแยก'!R:R)</f>
        <v>0</v>
      </c>
      <c r="AZ543" s="16">
        <f>SUMIF(เตรียมส่วนผสม!$C:$C,'รับ-จ่าย ประจำวัน'!$B543,เตรียมส่วนผสม!S:S)+SUMIF(กวนไส้!$C:$C,'รับ-จ่าย ประจำวัน'!$B543,กวนไส้!S:S)+SUMIF(ผลิต1!$C:$C,'รับ-จ่าย ประจำวัน'!$B543,ผลิต1!S:S)+SUMIF(ผลิต2!$C:$C,'รับ-จ่าย ประจำวัน'!$B543,ผลิต2!S:S)+SUMIF(เส้นแต่งหน้าขนมเค้ก!$C:$C,'รับ-จ่าย ประจำวัน'!$B543,เส้นแต่งหน้าขนมเค้ก!S:S)+SUMIF(แพ็ค!$C:$C,'รับ-จ่าย ประจำวัน'!$B543,แพ็ค!S:S)+SUMIF(ธุรการ!$C:$C,'รับ-จ่าย ประจำวัน'!$B543,ธุรการ!S:S)+SUMIF(เส้นแต่งหน้าขนมปัง!$C:$C,'รับ-จ่าย ประจำวัน'!$B543,เส้นแต่งหน้าขนมปัง!S:S)+SUMIF('วางแผนBC,CJ'!$C:$C,'รับ-จ่าย ประจำวัน'!$B543,'วางแผนBC,CJ'!S:S)+SUMIF(RD!$C:$C,'รับ-จ่าย ประจำวัน'!$B543,RD!S:S)+SUMIF('FG,ออนไล,คัดแยก'!$C:$C,'รับ-จ่าย ประจำวัน'!$B543,'FG,ออนไล,คัดแยก'!S:S)</f>
        <v>0</v>
      </c>
      <c r="BA543" s="16">
        <f>SUMIF(เตรียมส่วนผสม!$C:$C,'รับ-จ่าย ประจำวัน'!$B543,เตรียมส่วนผสม!T:T)+SUMIF(กวนไส้!$C:$C,'รับ-จ่าย ประจำวัน'!$B543,กวนไส้!T:T)+SUMIF(ผลิต1!$C:$C,'รับ-จ่าย ประจำวัน'!$B543,ผลิต1!T:T)+SUMIF(ผลิต2!$C:$C,'รับ-จ่าย ประจำวัน'!$B543,ผลิต2!T:T)+SUMIF(เส้นแต่งหน้าขนมเค้ก!$C:$C,'รับ-จ่าย ประจำวัน'!$B543,เส้นแต่งหน้าขนมเค้ก!T:T)+SUMIF(แพ็ค!$C:$C,'รับ-จ่าย ประจำวัน'!$B543,แพ็ค!T:T)+SUMIF(ธุรการ!$C:$C,'รับ-จ่าย ประจำวัน'!$B543,ธุรการ!T:T)+SUMIF(เส้นแต่งหน้าขนมปัง!$C:$C,'รับ-จ่าย ประจำวัน'!$B543,เส้นแต่งหน้าขนมปัง!T:T)+SUMIF('วางแผนBC,CJ'!$C:$C,'รับ-จ่าย ประจำวัน'!$B543,'วางแผนBC,CJ'!T:T)+SUMIF(RD!$C:$C,'รับ-จ่าย ประจำวัน'!$B543,RD!T:T)+SUMIF('FG,ออนไล,คัดแยก'!$C:$C,'รับ-จ่าย ประจำวัน'!$B543,'FG,ออนไล,คัดแยก'!T:T)</f>
        <v>0</v>
      </c>
      <c r="BB543" s="16">
        <f>SUMIF(เตรียมส่วนผสม!$C:$C,'รับ-จ่าย ประจำวัน'!$B543,เตรียมส่วนผสม!U:U)+SUMIF(กวนไส้!$C:$C,'รับ-จ่าย ประจำวัน'!$B543,กวนไส้!U:U)+SUMIF(ผลิต1!$C:$C,'รับ-จ่าย ประจำวัน'!$B543,ผลิต1!U:U)+SUMIF(ผลิต2!$C:$C,'รับ-จ่าย ประจำวัน'!$B543,ผลิต2!U:U)+SUMIF(เส้นแต่งหน้าขนมเค้ก!$C:$C,'รับ-จ่าย ประจำวัน'!$B543,เส้นแต่งหน้าขนมเค้ก!U:U)+SUMIF(แพ็ค!$C:$C,'รับ-จ่าย ประจำวัน'!$B543,แพ็ค!U:U)+SUMIF(ธุรการ!$C:$C,'รับ-จ่าย ประจำวัน'!$B543,ธุรการ!U:U)+SUMIF(เส้นแต่งหน้าขนมปัง!$C:$C,'รับ-จ่าย ประจำวัน'!$B543,เส้นแต่งหน้าขนมปัง!U:U)+SUMIF('วางแผนBC,CJ'!$C:$C,'รับ-จ่าย ประจำวัน'!$B543,'วางแผนBC,CJ'!U:U)+SUMIF(RD!$C:$C,'รับ-จ่าย ประจำวัน'!$B543,RD!U:U)+SUMIF('FG,ออนไล,คัดแยก'!$C:$C,'รับ-จ่าย ประจำวัน'!$B543,'FG,ออนไล,คัดแยก'!U:U)</f>
        <v>1000</v>
      </c>
      <c r="BC543" s="16">
        <f>SUMIF(เตรียมส่วนผสม!$C:$C,'รับ-จ่าย ประจำวัน'!$B543,เตรียมส่วนผสม!V:V)+SUMIF(กวนไส้!$C:$C,'รับ-จ่าย ประจำวัน'!$B543,กวนไส้!V:V)+SUMIF(ผลิต1!$C:$C,'รับ-จ่าย ประจำวัน'!$B543,ผลิต1!V:V)+SUMIF(ผลิต2!$C:$C,'รับ-จ่าย ประจำวัน'!$B543,ผลิต2!V:V)+SUMIF(เส้นแต่งหน้าขนมเค้ก!$C:$C,'รับ-จ่าย ประจำวัน'!$B543,เส้นแต่งหน้าขนมเค้ก!V:V)+SUMIF(แพ็ค!$C:$C,'รับ-จ่าย ประจำวัน'!$B543,แพ็ค!V:V)+SUMIF(ธุรการ!$C:$C,'รับ-จ่าย ประจำวัน'!$B543,ธุรการ!V:V)+SUMIF(เส้นแต่งหน้าขนมปัง!$C:$C,'รับ-จ่าย ประจำวัน'!$B543,เส้นแต่งหน้าขนมปัง!V:V)+SUMIF('วางแผนBC,CJ'!$C:$C,'รับ-จ่าย ประจำวัน'!$B543,'วางแผนBC,CJ'!V:V)+SUMIF(RD!$C:$C,'รับ-จ่าย ประจำวัน'!$B543,RD!V:V)+SUMIF('FG,ออนไล,คัดแยก'!$C:$C,'รับ-จ่าย ประจำวัน'!$B543,'FG,ออนไล,คัดแยก'!V:V)</f>
        <v>0</v>
      </c>
      <c r="BD543" s="16">
        <f>SUMIF(เตรียมส่วนผสม!$C:$C,'รับ-จ่าย ประจำวัน'!$B543,เตรียมส่วนผสม!W:W)+SUMIF(กวนไส้!$C:$C,'รับ-จ่าย ประจำวัน'!$B543,กวนไส้!W:W)+SUMIF(ผลิต1!$C:$C,'รับ-จ่าย ประจำวัน'!$B543,ผลิต1!W:W)+SUMIF(ผลิต2!$C:$C,'รับ-จ่าย ประจำวัน'!$B543,ผลิต2!W:W)+SUMIF(เส้นแต่งหน้าขนมเค้ก!$C:$C,'รับ-จ่าย ประจำวัน'!$B543,เส้นแต่งหน้าขนมเค้ก!W:W)+SUMIF(แพ็ค!$C:$C,'รับ-จ่าย ประจำวัน'!$B543,แพ็ค!W:W)+SUMIF(ธุรการ!$C:$C,'รับ-จ่าย ประจำวัน'!$B543,ธุรการ!W:W)+SUMIF(เส้นแต่งหน้าขนมปัง!$C:$C,'รับ-จ่าย ประจำวัน'!$B543,เส้นแต่งหน้าขนมปัง!W:W)+SUMIF('วางแผนBC,CJ'!$C:$C,'รับ-จ่าย ประจำวัน'!$B543,'วางแผนBC,CJ'!W:W)+SUMIF(RD!$C:$C,'รับ-จ่าย ประจำวัน'!$B543,RD!W:W)+SUMIF('FG,ออนไล,คัดแยก'!$C:$C,'รับ-จ่าย ประจำวัน'!$B543,'FG,ออนไล,คัดแยก'!W:W)</f>
        <v>0</v>
      </c>
      <c r="BE543" s="16">
        <f>SUMIF(เตรียมส่วนผสม!$C:$C,'รับ-จ่าย ประจำวัน'!$B543,เตรียมส่วนผสม!X:X)+SUMIF(กวนไส้!$C:$C,'รับ-จ่าย ประจำวัน'!$B543,กวนไส้!X:X)+SUMIF(ผลิต1!$C:$C,'รับ-จ่าย ประจำวัน'!$B543,ผลิต1!X:X)+SUMIF(ผลิต2!$C:$C,'รับ-จ่าย ประจำวัน'!$B543,ผลิต2!X:X)+SUMIF(เส้นแต่งหน้าขนมเค้ก!$C:$C,'รับ-จ่าย ประจำวัน'!$B543,เส้นแต่งหน้าขนมเค้ก!X:X)+SUMIF(แพ็ค!$C:$C,'รับ-จ่าย ประจำวัน'!$B543,แพ็ค!X:X)+SUMIF(ธุรการ!$C:$C,'รับ-จ่าย ประจำวัน'!$B543,ธุรการ!X:X)+SUMIF(เส้นแต่งหน้าขนมปัง!$C:$C,'รับ-จ่าย ประจำวัน'!$B543,เส้นแต่งหน้าขนมปัง!X:X)+SUMIF('วางแผนBC,CJ'!$C:$C,'รับ-จ่าย ประจำวัน'!$B543,'วางแผนBC,CJ'!X:X)+SUMIF(RD!$C:$C,'รับ-จ่าย ประจำวัน'!$B543,RD!X:X)+SUMIF('FG,ออนไล,คัดแยก'!$C:$C,'รับ-จ่าย ประจำวัน'!$B543,'FG,ออนไล,คัดแยก'!X:X)</f>
        <v>0</v>
      </c>
      <c r="BF543" s="16">
        <f>SUMIF(เตรียมส่วนผสม!$C:$C,'รับ-จ่าย ประจำวัน'!$B543,เตรียมส่วนผสม!Y:Y)+SUMIF(กวนไส้!$C:$C,'รับ-จ่าย ประจำวัน'!$B543,กวนไส้!Y:Y)+SUMIF(ผลิต1!$C:$C,'รับ-จ่าย ประจำวัน'!$B543,ผลิต1!Y:Y)+SUMIF(ผลิต2!$C:$C,'รับ-จ่าย ประจำวัน'!$B543,ผลิต2!Y:Y)+SUMIF(เส้นแต่งหน้าขนมเค้ก!$C:$C,'รับ-จ่าย ประจำวัน'!$B543,เส้นแต่งหน้าขนมเค้ก!Y:Y)+SUMIF(แพ็ค!$C:$C,'รับ-จ่าย ประจำวัน'!$B543,แพ็ค!Y:Y)+SUMIF(ธุรการ!$C:$C,'รับ-จ่าย ประจำวัน'!$B543,ธุรการ!Y:Y)+SUMIF(เส้นแต่งหน้าขนมปัง!$C:$C,'รับ-จ่าย ประจำวัน'!$B543,เส้นแต่งหน้าขนมปัง!Y:Y)+SUMIF('วางแผนBC,CJ'!$C:$C,'รับ-จ่าย ประจำวัน'!$B543,'วางแผนBC,CJ'!Y:Y)+SUMIF(RD!$C:$C,'รับ-จ่าย ประจำวัน'!$B543,RD!Y:Y)+SUMIF('FG,ออนไล,คัดแยก'!$C:$C,'รับ-จ่าย ประจำวัน'!$B543,'FG,ออนไล,คัดแยก'!Y:Y)</f>
        <v>0</v>
      </c>
      <c r="BG543" s="16">
        <f>SUMIF(เตรียมส่วนผสม!$C:$C,'รับ-จ่าย ประจำวัน'!$B543,เตรียมส่วนผสม!Z:Z)+SUMIF(กวนไส้!$C:$C,'รับ-จ่าย ประจำวัน'!$B543,กวนไส้!Z:Z)+SUMIF(ผลิต1!$C:$C,'รับ-จ่าย ประจำวัน'!$B543,ผลิต1!Z:Z)+SUMIF(ผลิต2!$C:$C,'รับ-จ่าย ประจำวัน'!$B543,ผลิต2!Z:Z)+SUMIF(เส้นแต่งหน้าขนมเค้ก!$C:$C,'รับ-จ่าย ประจำวัน'!$B543,เส้นแต่งหน้าขนมเค้ก!Z:Z)+SUMIF(แพ็ค!$C:$C,'รับ-จ่าย ประจำวัน'!$B543,แพ็ค!Z:Z)+SUMIF(ธุรการ!$C:$C,'รับ-จ่าย ประจำวัน'!$B543,ธุรการ!Z:Z)+SUMIF(เส้นแต่งหน้าขนมปัง!$C:$C,'รับ-จ่าย ประจำวัน'!$B543,เส้นแต่งหน้าขนมปัง!Z:Z)+SUMIF('วางแผนBC,CJ'!$C:$C,'รับ-จ่าย ประจำวัน'!$B543,'วางแผนBC,CJ'!Z:Z)+SUMIF(RD!$C:$C,'รับ-จ่าย ประจำวัน'!$B543,RD!Z:Z)+SUMIF('FG,ออนไล,คัดแยก'!$C:$C,'รับ-จ่าย ประจำวัน'!$B543,'FG,ออนไล,คัดแยก'!Z:Z)</f>
        <v>0</v>
      </c>
      <c r="BH543" s="16">
        <f>SUMIF(เตรียมส่วนผสม!$C:$C,'รับ-จ่าย ประจำวัน'!$B543,เตรียมส่วนผสม!AA:AA)+SUMIF(กวนไส้!$C:$C,'รับ-จ่าย ประจำวัน'!$B543,กวนไส้!AA:AA)+SUMIF(ผลิต1!$C:$C,'รับ-จ่าย ประจำวัน'!$B543,ผลิต1!AA:AA)+SUMIF(ผลิต2!$C:$C,'รับ-จ่าย ประจำวัน'!$B543,ผลิต2!AA:AA)+SUMIF(เส้นแต่งหน้าขนมเค้ก!$C:$C,'รับ-จ่าย ประจำวัน'!$B543,เส้นแต่งหน้าขนมเค้ก!AA:AA)+SUMIF(แพ็ค!$C:$C,'รับ-จ่าย ประจำวัน'!$B543,แพ็ค!AA:AA)+SUMIF(ธุรการ!$C:$C,'รับ-จ่าย ประจำวัน'!$B543,ธุรการ!AA:AA)+SUMIF(เส้นแต่งหน้าขนมปัง!$C:$C,'รับ-จ่าย ประจำวัน'!$B543,เส้นแต่งหน้าขนมปัง!AA:AA)+SUMIF('วางแผนBC,CJ'!$C:$C,'รับ-จ่าย ประจำวัน'!$B543,'วางแผนBC,CJ'!AA:AA)+SUMIF(RD!$C:$C,'รับ-จ่าย ประจำวัน'!$B543,RD!AA:AA)+SUMIF('FG,ออนไล,คัดแยก'!$C:$C,'รับ-จ่าย ประจำวัน'!$B543,'FG,ออนไล,คัดแยก'!AA:AA)</f>
        <v>0</v>
      </c>
      <c r="BI543" s="16">
        <f>SUMIF(เตรียมส่วนผสม!$C:$C,'รับ-จ่าย ประจำวัน'!$B543,เตรียมส่วนผสม!AB:AB)+SUMIF(กวนไส้!$C:$C,'รับ-จ่าย ประจำวัน'!$B543,กวนไส้!AB:AB)+SUMIF(ผลิต1!$C:$C,'รับ-จ่าย ประจำวัน'!$B543,ผลิต1!AB:AB)+SUMIF(ผลิต2!$C:$C,'รับ-จ่าย ประจำวัน'!$B543,ผลิต2!AB:AB)+SUMIF(เส้นแต่งหน้าขนมเค้ก!$C:$C,'รับ-จ่าย ประจำวัน'!$B543,เส้นแต่งหน้าขนมเค้ก!AB:AB)+SUMIF(แพ็ค!$C:$C,'รับ-จ่าย ประจำวัน'!$B543,แพ็ค!AB:AB)+SUMIF(ธุรการ!$C:$C,'รับ-จ่าย ประจำวัน'!$B543,ธุรการ!AB:AB)+SUMIF(เส้นแต่งหน้าขนมปัง!$C:$C,'รับ-จ่าย ประจำวัน'!$B543,เส้นแต่งหน้าขนมปัง!AB:AB)+SUMIF('วางแผนBC,CJ'!$C:$C,'รับ-จ่าย ประจำวัน'!$B543,'วางแผนBC,CJ'!AB:AB)+SUMIF(RD!$C:$C,'รับ-จ่าย ประจำวัน'!$B543,RD!AB:AB)+SUMIF('FG,ออนไล,คัดแยก'!$C:$C,'รับ-จ่าย ประจำวัน'!$B543,'FG,ออนไล,คัดแยก'!AB:AB)</f>
        <v>0</v>
      </c>
      <c r="BJ543" s="16">
        <f>SUMIF(เตรียมส่วนผสม!$C:$C,'รับ-จ่าย ประจำวัน'!$B543,เตรียมส่วนผสม!AC:AC)+SUMIF(กวนไส้!$C:$C,'รับ-จ่าย ประจำวัน'!$B543,กวนไส้!AC:AC)+SUMIF(ผลิต1!$C:$C,'รับ-จ่าย ประจำวัน'!$B543,ผลิต1!AC:AC)+SUMIF(ผลิต2!$C:$C,'รับ-จ่าย ประจำวัน'!$B543,ผลิต2!AC:AC)+SUMIF(เส้นแต่งหน้าขนมเค้ก!$C:$C,'รับ-จ่าย ประจำวัน'!$B543,เส้นแต่งหน้าขนมเค้ก!AC:AC)+SUMIF(แพ็ค!$C:$C,'รับ-จ่าย ประจำวัน'!$B543,แพ็ค!AC:AC)+SUMIF(ธุรการ!$C:$C,'รับ-จ่าย ประจำวัน'!$B543,ธุรการ!AC:AC)+SUMIF(เส้นแต่งหน้าขนมปัง!$C:$C,'รับ-จ่าย ประจำวัน'!$B543,เส้นแต่งหน้าขนมปัง!AC:AC)+SUMIF('วางแผนBC,CJ'!$C:$C,'รับ-จ่าย ประจำวัน'!$B543,'วางแผนBC,CJ'!AC:AC)+SUMIF(RD!$C:$C,'รับ-จ่าย ประจำวัน'!$B543,RD!AC:AC)+SUMIF('FG,ออนไล,คัดแยก'!$C:$C,'รับ-จ่าย ประจำวัน'!$B543,'FG,ออนไล,คัดแยก'!AC:AC)</f>
        <v>0</v>
      </c>
      <c r="BK543" s="16">
        <f>SUMIF(เตรียมส่วนผสม!$C:$C,'รับ-จ่าย ประจำวัน'!$B543,เตรียมส่วนผสม!AD:AD)+SUMIF(กวนไส้!$C:$C,'รับ-จ่าย ประจำวัน'!$B543,กวนไส้!AD:AD)+SUMIF(ผลิต1!$C:$C,'รับ-จ่าย ประจำวัน'!$B543,ผลิต1!AD:AD)+SUMIF(ผลิต2!$C:$C,'รับ-จ่าย ประจำวัน'!$B543,ผลิต2!AD:AD)+SUMIF(เส้นแต่งหน้าขนมเค้ก!$C:$C,'รับ-จ่าย ประจำวัน'!$B543,เส้นแต่งหน้าขนมเค้ก!AD:AD)+SUMIF(แพ็ค!$C:$C,'รับ-จ่าย ประจำวัน'!$B543,แพ็ค!AD:AD)+SUMIF(ธุรการ!$C:$C,'รับ-จ่าย ประจำวัน'!$B543,ธุรการ!AD:AD)+SUMIF(เส้นแต่งหน้าขนมปัง!$C:$C,'รับ-จ่าย ประจำวัน'!$B543,เส้นแต่งหน้าขนมปัง!AD:AD)+SUMIF('วางแผนBC,CJ'!$C:$C,'รับ-จ่าย ประจำวัน'!$B543,'วางแผนBC,CJ'!AD:AD)+SUMIF(RD!$C:$C,'รับ-จ่าย ประจำวัน'!$B543,RD!AD:AD)+SUMIF('FG,ออนไล,คัดแยก'!$C:$C,'รับ-จ่าย ประจำวัน'!$B543,'FG,ออนไล,คัดแยก'!AD:AD)</f>
        <v>0</v>
      </c>
      <c r="BL543" s="16">
        <f>SUMIF(เตรียมส่วนผสม!$C:$C,'รับ-จ่าย ประจำวัน'!$B543,เตรียมส่วนผสม!AE:AE)+SUMIF(กวนไส้!$C:$C,'รับ-จ่าย ประจำวัน'!$B543,กวนไส้!AE:AE)+SUMIF(ผลิต1!$C:$C,'รับ-จ่าย ประจำวัน'!$B543,ผลิต1!AE:AE)+SUMIF(ผลิต2!$C:$C,'รับ-จ่าย ประจำวัน'!$B543,ผลิต2!AE:AE)+SUMIF(เส้นแต่งหน้าขนมเค้ก!$C:$C,'รับ-จ่าย ประจำวัน'!$B543,เส้นแต่งหน้าขนมเค้ก!AE:AE)+SUMIF(แพ็ค!$C:$C,'รับ-จ่าย ประจำวัน'!$B543,แพ็ค!AE:AE)+SUMIF(ธุรการ!$C:$C,'รับ-จ่าย ประจำวัน'!$B543,ธุรการ!AE:AE)+SUMIF(เส้นแต่งหน้าขนมปัง!$C:$C,'รับ-จ่าย ประจำวัน'!$B543,เส้นแต่งหน้าขนมปัง!AE:AE)+SUMIF('วางแผนBC,CJ'!$C:$C,'รับ-จ่าย ประจำวัน'!$B543,'วางแผนBC,CJ'!AE:AE)+SUMIF(RD!$C:$C,'รับ-จ่าย ประจำวัน'!$B543,RD!AE:AE)+SUMIF('FG,ออนไล,คัดแยก'!$C:$C,'รับ-จ่าย ประจำวัน'!$B543,'FG,ออนไล,คัดแยก'!AE:AE)</f>
        <v>0</v>
      </c>
      <c r="BM543" s="16">
        <f>SUMIF(เตรียมส่วนผสม!$C:$C,'รับ-จ่าย ประจำวัน'!$B543,เตรียมส่วนผสม!AF:AF)+SUMIF(กวนไส้!$C:$C,'รับ-จ่าย ประจำวัน'!$B543,กวนไส้!AF:AF)+SUMIF(ผลิต1!$C:$C,'รับ-จ่าย ประจำวัน'!$B543,ผลิต1!AF:AF)+SUMIF(ผลิต2!$C:$C,'รับ-จ่าย ประจำวัน'!$B543,ผลิต2!AF:AF)+SUMIF(เส้นแต่งหน้าขนมเค้ก!$C:$C,'รับ-จ่าย ประจำวัน'!$B543,เส้นแต่งหน้าขนมเค้ก!AF:AF)+SUMIF(แพ็ค!$C:$C,'รับ-จ่าย ประจำวัน'!$B543,แพ็ค!AF:AF)+SUMIF(ธุรการ!$C:$C,'รับ-จ่าย ประจำวัน'!$B543,ธุรการ!AF:AF)+SUMIF(เส้นแต่งหน้าขนมปัง!$C:$C,'รับ-จ่าย ประจำวัน'!$B543,เส้นแต่งหน้าขนมปัง!AF:AF)+SUMIF('วางแผนBC,CJ'!$C:$C,'รับ-จ่าย ประจำวัน'!$B543,'วางแผนBC,CJ'!AF:AF)+SUMIF(RD!$C:$C,'รับ-จ่าย ประจำวัน'!$B543,RD!AF:AF)+SUMIF('FG,ออนไล,คัดแยก'!$C:$C,'รับ-จ่าย ประจำวัน'!$B543,'FG,ออนไล,คัดแยก'!AF:AF)</f>
        <v>0</v>
      </c>
      <c r="BN543" s="16">
        <f>SUMIF(เตรียมส่วนผสม!$C:$C,'รับ-จ่าย ประจำวัน'!$B543,เตรียมส่วนผสม!AG:AG)+SUMIF(กวนไส้!$C:$C,'รับ-จ่าย ประจำวัน'!$B543,กวนไส้!AG:AG)+SUMIF(ผลิต1!$C:$C,'รับ-จ่าย ประจำวัน'!$B543,ผลิต1!AG:AG)+SUMIF(ผลิต2!$C:$C,'รับ-จ่าย ประจำวัน'!$B543,ผลิต2!AG:AG)+SUMIF(เส้นแต่งหน้าขนมเค้ก!$C:$C,'รับ-จ่าย ประจำวัน'!$B543,เส้นแต่งหน้าขนมเค้ก!AG:AG)+SUMIF(แพ็ค!$C:$C,'รับ-จ่าย ประจำวัน'!$B543,แพ็ค!AG:AG)+SUMIF(ธุรการ!$C:$C,'รับ-จ่าย ประจำวัน'!$B543,ธุรการ!AG:AG)+SUMIF(เส้นแต่งหน้าขนมปัง!$C:$C,'รับ-จ่าย ประจำวัน'!$B543,เส้นแต่งหน้าขนมปัง!AG:AG)+SUMIF('วางแผนBC,CJ'!$C:$C,'รับ-จ่าย ประจำวัน'!$B543,'วางแผนBC,CJ'!AG:AG)+SUMIF(RD!$C:$C,'รับ-จ่าย ประจำวัน'!$B543,RD!AG:AG)+SUMIF('FG,ออนไล,คัดแยก'!$C:$C,'รับ-จ่าย ประจำวัน'!$B543,'FG,ออนไล,คัดแยก'!AG:AG)</f>
        <v>0</v>
      </c>
      <c r="BO543" s="16">
        <f>SUMIF(เตรียมส่วนผสม!$C:$C,'รับ-จ่าย ประจำวัน'!$B543,เตรียมส่วนผสม!AH:AH)+SUMIF(กวนไส้!$C:$C,'รับ-จ่าย ประจำวัน'!$B543,กวนไส้!AH:AH)+SUMIF(ผลิต1!$C:$C,'รับ-จ่าย ประจำวัน'!$B543,ผลิต1!AH:AH)+SUMIF(ผลิต2!$C:$C,'รับ-จ่าย ประจำวัน'!$B543,ผลิต2!AH:AH)+SUMIF(เส้นแต่งหน้าขนมเค้ก!$C:$C,'รับ-จ่าย ประจำวัน'!$B543,เส้นแต่งหน้าขนมเค้ก!AH:AH)+SUMIF(แพ็ค!$C:$C,'รับ-จ่าย ประจำวัน'!$B543,แพ็ค!AH:AH)+SUMIF(ธุรการ!$C:$C,'รับ-จ่าย ประจำวัน'!$B543,ธุรการ!AH:AH)+SUMIF(เส้นแต่งหน้าขนมปัง!$C:$C,'รับ-จ่าย ประจำวัน'!$B543,เส้นแต่งหน้าขนมปัง!AH:AH)+SUMIF('วางแผนBC,CJ'!$C:$C,'รับ-จ่าย ประจำวัน'!$B543,'วางแผนBC,CJ'!AH:AH)+SUMIF(RD!$C:$C,'รับ-จ่าย ประจำวัน'!$B543,RD!AH:AH)+SUMIF('FG,ออนไล,คัดแยก'!$C:$C,'รับ-จ่าย ประจำวัน'!$B543,'FG,ออนไล,คัดแยก'!AH:AH)</f>
        <v>0</v>
      </c>
      <c r="BP543" s="16">
        <f>SUMIF(เตรียมส่วนผสม!$C:$C,'รับ-จ่าย ประจำวัน'!$B543,เตรียมส่วนผสม!AI:AI)+SUMIF(กวนไส้!$C:$C,'รับ-จ่าย ประจำวัน'!$B543,กวนไส้!AI:AI)+SUMIF(ผลิต1!$C:$C,'รับ-จ่าย ประจำวัน'!$B543,ผลิต1!AI:AI)+SUMIF(ผลิต2!$C:$C,'รับ-จ่าย ประจำวัน'!$B543,ผลิต2!AI:AI)+SUMIF(เส้นแต่งหน้าขนมเค้ก!$C:$C,'รับ-จ่าย ประจำวัน'!$B543,เส้นแต่งหน้าขนมเค้ก!AI:AI)+SUMIF(แพ็ค!$C:$C,'รับ-จ่าย ประจำวัน'!$B543,แพ็ค!AI:AI)+SUMIF(ธุรการ!$C:$C,'รับ-จ่าย ประจำวัน'!$B543,ธุรการ!AI:AI)+SUMIF(เส้นแต่งหน้าขนมปัง!$C:$C,'รับ-จ่าย ประจำวัน'!$B543,เส้นแต่งหน้าขนมปัง!AI:AI)+SUMIF('วางแผนBC,CJ'!$C:$C,'รับ-จ่าย ประจำวัน'!$B543,'วางแผนBC,CJ'!AI:AI)+SUMIF(RD!$C:$C,'รับ-จ่าย ประจำวัน'!$B543,RD!AI:AI)+SUMIF('FG,ออนไล,คัดแยก'!$C:$C,'รับ-จ่าย ประจำวัน'!$B543,'FG,ออนไล,คัดแยก'!AI:AI)</f>
        <v>0</v>
      </c>
      <c r="BQ543" s="16">
        <f>SUMIF(เตรียมส่วนผสม!$C:$C,'รับ-จ่าย ประจำวัน'!$B543,เตรียมส่วนผสม!AJ:AJ)+SUMIF(กวนไส้!$C:$C,'รับ-จ่าย ประจำวัน'!$B543,กวนไส้!AJ:AJ)+SUMIF(ผลิต1!$C:$C,'รับ-จ่าย ประจำวัน'!$B543,ผลิต1!AJ:AJ)+SUMIF(ผลิต2!$C:$C,'รับ-จ่าย ประจำวัน'!$B543,ผลิต2!AJ:AJ)+SUMIF(เส้นแต่งหน้าขนมเค้ก!$C:$C,'รับ-จ่าย ประจำวัน'!$B543,เส้นแต่งหน้าขนมเค้ก!AJ:AJ)+SUMIF(แพ็ค!$C:$C,'รับ-จ่าย ประจำวัน'!$B543,แพ็ค!AJ:AJ)+SUMIF(ธุรการ!$C:$C,'รับ-จ่าย ประจำวัน'!$B543,ธุรการ!AJ:AJ)+SUMIF(เส้นแต่งหน้าขนมปัง!$C:$C,'รับ-จ่าย ประจำวัน'!$B543,เส้นแต่งหน้าขนมปัง!AJ:AJ)+SUMIF('วางแผนBC,CJ'!$C:$C,'รับ-จ่าย ประจำวัน'!$B543,'วางแผนBC,CJ'!AJ:AJ)+SUMIF(RD!$C:$C,'รับ-จ่าย ประจำวัน'!$B543,RD!AJ:AJ)+SUMIF('FG,ออนไล,คัดแยก'!$C:$C,'รับ-จ่าย ประจำวัน'!$B543,'FG,ออนไล,คัดแยก'!AJ:AJ)</f>
        <v>0</v>
      </c>
      <c r="BR543" s="16">
        <f>SUMIF(เตรียมส่วนผสม!$C:$C,'รับ-จ่าย ประจำวัน'!$B543,เตรียมส่วนผสม!AK:AK)+SUMIF(กวนไส้!$C:$C,'รับ-จ่าย ประจำวัน'!$B543,กวนไส้!AK:AK)+SUMIF(ผลิต1!$C:$C,'รับ-จ่าย ประจำวัน'!$B543,ผลิต1!AK:AK)+SUMIF(ผลิต2!$C:$C,'รับ-จ่าย ประจำวัน'!$B543,ผลิต2!AK:AK)+SUMIF(เส้นแต่งหน้าขนมเค้ก!$C:$C,'รับ-จ่าย ประจำวัน'!$B543,เส้นแต่งหน้าขนมเค้ก!AK:AK)+SUMIF(แพ็ค!$C:$C,'รับ-จ่าย ประจำวัน'!$B543,แพ็ค!AK:AK)+SUMIF(ธุรการ!$C:$C,'รับ-จ่าย ประจำวัน'!$B543,ธุรการ!AK:AK)+SUMIF(เส้นแต่งหน้าขนมปัง!$C:$C,'รับ-จ่าย ประจำวัน'!$B543,เส้นแต่งหน้าขนมปัง!AK:AK)+SUMIF('วางแผนBC,CJ'!$C:$C,'รับ-จ่าย ประจำวัน'!$B543,'วางแผนBC,CJ'!AK:AK)+SUMIF(RD!$C:$C,'รับ-จ่าย ประจำวัน'!$B543,RD!AK:AK)+SUMIF('FG,ออนไล,คัดแยก'!$C:$C,'รับ-จ่าย ประจำวัน'!$B543,'FG,ออนไล,คัดแยก'!AK:AK)</f>
        <v>0</v>
      </c>
      <c r="BS543" s="16">
        <f>SUMIF(เตรียมส่วนผสม!$C:$C,'รับ-จ่าย ประจำวัน'!$B543,เตรียมส่วนผสม!AL:AL)+SUMIF(กวนไส้!$C:$C,'รับ-จ่าย ประจำวัน'!$B543,กวนไส้!AL:AL)+SUMIF(ผลิต1!$C:$C,'รับ-จ่าย ประจำวัน'!$B543,ผลิต1!AL:AL)+SUMIF(ผลิต2!$C:$C,'รับ-จ่าย ประจำวัน'!$B543,ผลิต2!AL:AL)+SUMIF(เส้นแต่งหน้าขนมเค้ก!$C:$C,'รับ-จ่าย ประจำวัน'!$B543,เส้นแต่งหน้าขนมเค้ก!AL:AL)+SUMIF(แพ็ค!$C:$C,'รับ-จ่าย ประจำวัน'!$B543,แพ็ค!AL:AL)+SUMIF(ธุรการ!$C:$C,'รับ-จ่าย ประจำวัน'!$B543,ธุรการ!AL:AL)+SUMIF(เส้นแต่งหน้าขนมปัง!$C:$C,'รับ-จ่าย ประจำวัน'!$B543,เส้นแต่งหน้าขนมปัง!AL:AL)+SUMIF('วางแผนBC,CJ'!$C:$C,'รับ-จ่าย ประจำวัน'!$B543,'วางแผนBC,CJ'!AL:AL)+SUMIF(RD!$C:$C,'รับ-จ่าย ประจำวัน'!$B543,RD!AL:AL)+SUMIF('FG,ออนไล,คัดแยก'!$C:$C,'รับ-จ่าย ประจำวัน'!$B543,'FG,ออนไล,คัดแยก'!AL:AL)</f>
        <v>0</v>
      </c>
      <c r="BT543" s="18">
        <f t="shared" si="115"/>
        <v>1000</v>
      </c>
      <c r="BU543" s="116"/>
      <c r="BV543" s="146">
        <f t="shared" si="116"/>
        <v>6000</v>
      </c>
      <c r="BW543" s="183">
        <v>30</v>
      </c>
      <c r="BX543" s="172">
        <f>BT543/30</f>
        <v>33.333333333333336</v>
      </c>
      <c r="BY543" s="188">
        <f t="shared" si="112"/>
        <v>180</v>
      </c>
      <c r="BZ543" s="180">
        <f t="shared" ca="1" si="117"/>
        <v>46383</v>
      </c>
      <c r="CA543" s="153"/>
      <c r="CB543" s="93"/>
      <c r="CC543" s="93"/>
      <c r="CD543" s="93"/>
      <c r="CE543" s="93"/>
      <c r="CF543" s="93"/>
      <c r="CG543" s="93"/>
      <c r="CH543" s="93"/>
      <c r="CI543" s="93"/>
      <c r="CJ543" s="97"/>
      <c r="CK543" s="9">
        <f t="shared" si="113"/>
        <v>6000</v>
      </c>
    </row>
    <row r="544" spans="1:89" hidden="1" x14ac:dyDescent="0.5">
      <c r="A544" s="149"/>
      <c r="B544" s="34">
        <v>1023401119</v>
      </c>
      <c r="C544" s="154" t="s">
        <v>1829</v>
      </c>
      <c r="D544" s="141" t="s">
        <v>91</v>
      </c>
      <c r="E544" s="25"/>
      <c r="F544" s="132"/>
      <c r="G544" s="25"/>
      <c r="H544" s="12">
        <v>0</v>
      </c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11"/>
      <c r="AF544" s="11"/>
      <c r="AG544" s="11"/>
      <c r="AH544" s="11"/>
      <c r="AI544" s="25"/>
      <c r="AJ544" s="25"/>
      <c r="AK544" s="25"/>
      <c r="AL544" s="25"/>
      <c r="AM544" s="25"/>
      <c r="AN544" s="15">
        <f t="shared" si="118"/>
        <v>0</v>
      </c>
      <c r="AO544" s="16">
        <f>SUMIF(เตรียมส่วนผสม!$C:$C,'รับ-จ่าย ประจำวัน'!$B544,เตรียมส่วนผสม!H:H)+SUMIF(กวนไส้!$C:$C,'รับ-จ่าย ประจำวัน'!$B544,กวนไส้!H:H)+SUMIF(ผลิต1!$C:$C,'รับ-จ่าย ประจำวัน'!$B544,ผลิต1!H:H)+SUMIF(ผลิต2!$C:$C,'รับ-จ่าย ประจำวัน'!$B544,ผลิต2!H:H)+SUMIF(เส้นแต่งหน้าขนมเค้ก!$C:$C,'รับ-จ่าย ประจำวัน'!$B544,เส้นแต่งหน้าขนมเค้ก!H:H)+SUMIF(แพ็ค!$C:$C,'รับ-จ่าย ประจำวัน'!$B544,แพ็ค!H:H)+SUMIF(ธุรการ!$C:$C,'รับ-จ่าย ประจำวัน'!$B544,ธุรการ!H:H)+SUMIF(เส้นแต่งหน้าขนมปัง!$C:$C,'รับ-จ่าย ประจำวัน'!$B544,เส้นแต่งหน้าขนมปัง!H:H)+SUMIF('วางแผนBC,CJ'!$C:$C,'รับ-จ่าย ประจำวัน'!$B544,'วางแผนBC,CJ'!H:H)+SUMIF(RD!$C:$C,'รับ-จ่าย ประจำวัน'!$B544,RD!H:H)+SUMIF('FG,ออนไล,คัดแยก'!$C:$C,'รับ-จ่าย ประจำวัน'!$B544,'FG,ออนไล,คัดแยก'!H:H)</f>
        <v>0</v>
      </c>
      <c r="AP544" s="16">
        <f>SUMIF(เตรียมส่วนผสม!$C:$C,'รับ-จ่าย ประจำวัน'!$B544,เตรียมส่วนผสม!I:I)+SUMIF(กวนไส้!$C:$C,'รับ-จ่าย ประจำวัน'!$B544,กวนไส้!I:I)+SUMIF(ผลิต1!$C:$C,'รับ-จ่าย ประจำวัน'!$B544,ผลิต1!I:I)+SUMIF(ผลิต2!$C:$C,'รับ-จ่าย ประจำวัน'!$B544,ผลิต2!I:I)+SUMIF(เส้นแต่งหน้าขนมเค้ก!$C:$C,'รับ-จ่าย ประจำวัน'!$B544,เส้นแต่งหน้าขนมเค้ก!I:I)+SUMIF(แพ็ค!$C:$C,'รับ-จ่าย ประจำวัน'!$B544,แพ็ค!I:I)+SUMIF(ธุรการ!$C:$C,'รับ-จ่าย ประจำวัน'!$B544,ธุรการ!I:I)+SUMIF(เส้นแต่งหน้าขนมปัง!$C:$C,'รับ-จ่าย ประจำวัน'!$B544,เส้นแต่งหน้าขนมปัง!I:I)+SUMIF('วางแผนBC,CJ'!$C:$C,'รับ-จ่าย ประจำวัน'!$B544,'วางแผนBC,CJ'!I:I)+SUMIF(RD!$C:$C,'รับ-จ่าย ประจำวัน'!$B544,RD!I:I)+SUMIF('FG,ออนไล,คัดแยก'!$C:$C,'รับ-จ่าย ประจำวัน'!$B544,'FG,ออนไล,คัดแยก'!I:I)</f>
        <v>0</v>
      </c>
      <c r="AQ544" s="16">
        <f>SUMIF(เตรียมส่วนผสม!$C:$C,'รับ-จ่าย ประจำวัน'!$B544,เตรียมส่วนผสม!J:J)+SUMIF(กวนไส้!$C:$C,'รับ-จ่าย ประจำวัน'!$B544,กวนไส้!J:J)+SUMIF(ผลิต1!$C:$C,'รับ-จ่าย ประจำวัน'!$B544,ผลิต1!J:J)+SUMIF(ผลิต2!$C:$C,'รับ-จ่าย ประจำวัน'!$B544,ผลิต2!J:J)+SUMIF(เส้นแต่งหน้าขนมเค้ก!$C:$C,'รับ-จ่าย ประจำวัน'!$B544,เส้นแต่งหน้าขนมเค้ก!J:J)+SUMIF(แพ็ค!$C:$C,'รับ-จ่าย ประจำวัน'!$B544,แพ็ค!J:J)+SUMIF(ธุรการ!$C:$C,'รับ-จ่าย ประจำวัน'!$B544,ธุรการ!J:J)+SUMIF(เส้นแต่งหน้าขนมปัง!$C:$C,'รับ-จ่าย ประจำวัน'!$B544,เส้นแต่งหน้าขนมปัง!J:J)+SUMIF('วางแผนBC,CJ'!$C:$C,'รับ-จ่าย ประจำวัน'!$B544,'วางแผนBC,CJ'!J:J)+SUMIF(RD!$C:$C,'รับ-จ่าย ประจำวัน'!$B544,RD!J:J)+SUMIF('FG,ออนไล,คัดแยก'!$C:$C,'รับ-จ่าย ประจำวัน'!$B544,'FG,ออนไล,คัดแยก'!J:J)</f>
        <v>0</v>
      </c>
      <c r="AR544" s="16">
        <f>SUMIF(เตรียมส่วนผสม!$C:$C,'รับ-จ่าย ประจำวัน'!$B544,เตรียมส่วนผสม!K:K)+SUMIF(กวนไส้!$C:$C,'รับ-จ่าย ประจำวัน'!$B544,กวนไส้!K:K)+SUMIF(ผลิต1!$C:$C,'รับ-จ่าย ประจำวัน'!$B544,ผลิต1!K:K)+SUMIF(ผลิต2!$C:$C,'รับ-จ่าย ประจำวัน'!$B544,ผลิต2!K:K)+SUMIF(เส้นแต่งหน้าขนมเค้ก!$C:$C,'รับ-จ่าย ประจำวัน'!$B544,เส้นแต่งหน้าขนมเค้ก!K:K)+SUMIF(แพ็ค!$C:$C,'รับ-จ่าย ประจำวัน'!$B544,แพ็ค!K:K)+SUMIF(ธุรการ!$C:$C,'รับ-จ่าย ประจำวัน'!$B544,ธุรการ!K:K)+SUMIF(เส้นแต่งหน้าขนมปัง!$C:$C,'รับ-จ่าย ประจำวัน'!$B544,เส้นแต่งหน้าขนมปัง!K:K)+SUMIF('วางแผนBC,CJ'!$C:$C,'รับ-จ่าย ประจำวัน'!$B544,'วางแผนBC,CJ'!K:K)+SUMIF(RD!$C:$C,'รับ-จ่าย ประจำวัน'!$B544,RD!K:K)+SUMIF('FG,ออนไล,คัดแยก'!$C:$C,'รับ-จ่าย ประจำวัน'!$B544,'FG,ออนไล,คัดแยก'!K:K)</f>
        <v>0</v>
      </c>
      <c r="AS544" s="16">
        <f>SUMIF(เตรียมส่วนผสม!$C:$C,'รับ-จ่าย ประจำวัน'!$B544,เตรียมส่วนผสม!L:L)+SUMIF(กวนไส้!$C:$C,'รับ-จ่าย ประจำวัน'!$B544,กวนไส้!L:L)+SUMIF(ผลิต1!$C:$C,'รับ-จ่าย ประจำวัน'!$B544,ผลิต1!L:L)+SUMIF(ผลิต2!$C:$C,'รับ-จ่าย ประจำวัน'!$B544,ผลิต2!L:L)+SUMIF(เส้นแต่งหน้าขนมเค้ก!$C:$C,'รับ-จ่าย ประจำวัน'!$B544,เส้นแต่งหน้าขนมเค้ก!L:L)+SUMIF(แพ็ค!$C:$C,'รับ-จ่าย ประจำวัน'!$B544,แพ็ค!L:L)+SUMIF(ธุรการ!$C:$C,'รับ-จ่าย ประจำวัน'!$B544,ธุรการ!L:L)+SUMIF(เส้นแต่งหน้าขนมปัง!$C:$C,'รับ-จ่าย ประจำวัน'!$B544,เส้นแต่งหน้าขนมปัง!L:L)+SUMIF('วางแผนBC,CJ'!$C:$C,'รับ-จ่าย ประจำวัน'!$B544,'วางแผนBC,CJ'!L:L)+SUMIF(RD!$C:$C,'รับ-จ่าย ประจำวัน'!$B544,RD!L:L)+SUMIF('FG,ออนไล,คัดแยก'!$C:$C,'รับ-จ่าย ประจำวัน'!$B544,'FG,ออนไล,คัดแยก'!L:L)</f>
        <v>0</v>
      </c>
      <c r="AT544" s="16">
        <f>SUMIF(เตรียมส่วนผสม!$C:$C,'รับ-จ่าย ประจำวัน'!$B544,เตรียมส่วนผสม!M:M)+SUMIF(กวนไส้!$C:$C,'รับ-จ่าย ประจำวัน'!$B544,กวนไส้!M:M)+SUMIF(ผลิต1!$C:$C,'รับ-จ่าย ประจำวัน'!$B544,ผลิต1!M:M)+SUMIF(ผลิต2!$C:$C,'รับ-จ่าย ประจำวัน'!$B544,ผลิต2!M:M)+SUMIF(เส้นแต่งหน้าขนมเค้ก!$C:$C,'รับ-จ่าย ประจำวัน'!$B544,เส้นแต่งหน้าขนมเค้ก!M:M)+SUMIF(แพ็ค!$C:$C,'รับ-จ่าย ประจำวัน'!$B544,แพ็ค!M:M)+SUMIF(ธุรการ!$C:$C,'รับ-จ่าย ประจำวัน'!$B544,ธุรการ!M:M)+SUMIF(เส้นแต่งหน้าขนมปัง!$C:$C,'รับ-จ่าย ประจำวัน'!$B544,เส้นแต่งหน้าขนมปัง!M:M)+SUMIF('วางแผนBC,CJ'!$C:$C,'รับ-จ่าย ประจำวัน'!$B544,'วางแผนBC,CJ'!M:M)+SUMIF(RD!$C:$C,'รับ-จ่าย ประจำวัน'!$B544,RD!M:M)+SUMIF('FG,ออนไล,คัดแยก'!$C:$C,'รับ-จ่าย ประจำวัน'!$B544,'FG,ออนไล,คัดแยก'!M:M)</f>
        <v>0</v>
      </c>
      <c r="AU544" s="16">
        <f>SUMIF(เตรียมส่วนผสม!$C:$C,'รับ-จ่าย ประจำวัน'!$B544,เตรียมส่วนผสม!N:N)+SUMIF(กวนไส้!$C:$C,'รับ-จ่าย ประจำวัน'!$B544,กวนไส้!N:N)+SUMIF(ผลิต1!$C:$C,'รับ-จ่าย ประจำวัน'!$B544,ผลิต1!N:N)+SUMIF(ผลิต2!$C:$C,'รับ-จ่าย ประจำวัน'!$B544,ผลิต2!N:N)+SUMIF(เส้นแต่งหน้าขนมเค้ก!$C:$C,'รับ-จ่าย ประจำวัน'!$B544,เส้นแต่งหน้าขนมเค้ก!N:N)+SUMIF(แพ็ค!$C:$C,'รับ-จ่าย ประจำวัน'!$B544,แพ็ค!N:N)+SUMIF(ธุรการ!$C:$C,'รับ-จ่าย ประจำวัน'!$B544,ธุรการ!N:N)+SUMIF(เส้นแต่งหน้าขนมปัง!$C:$C,'รับ-จ่าย ประจำวัน'!$B544,เส้นแต่งหน้าขนมปัง!N:N)+SUMIF('วางแผนBC,CJ'!$C:$C,'รับ-จ่าย ประจำวัน'!$B544,'วางแผนBC,CJ'!N:N)+SUMIF(RD!$C:$C,'รับ-จ่าย ประจำวัน'!$B544,RD!N:N)+SUMIF('FG,ออนไล,คัดแยก'!$C:$C,'รับ-จ่าย ประจำวัน'!$B544,'FG,ออนไล,คัดแยก'!N:N)</f>
        <v>0</v>
      </c>
      <c r="AV544" s="16">
        <f>SUMIF(เตรียมส่วนผสม!$C:$C,'รับ-จ่าย ประจำวัน'!$B544,เตรียมส่วนผสม!O:O)+SUMIF(กวนไส้!$C:$C,'รับ-จ่าย ประจำวัน'!$B544,กวนไส้!O:O)+SUMIF(ผลิต1!$C:$C,'รับ-จ่าย ประจำวัน'!$B544,ผลิต1!O:O)+SUMIF(ผลิต2!$C:$C,'รับ-จ่าย ประจำวัน'!$B544,ผลิต2!O:O)+SUMIF(เส้นแต่งหน้าขนมเค้ก!$C:$C,'รับ-จ่าย ประจำวัน'!$B544,เส้นแต่งหน้าขนมเค้ก!O:O)+SUMIF(แพ็ค!$C:$C,'รับ-จ่าย ประจำวัน'!$B544,แพ็ค!O:O)+SUMIF(ธุรการ!$C:$C,'รับ-จ่าย ประจำวัน'!$B544,ธุรการ!O:O)+SUMIF(เส้นแต่งหน้าขนมปัง!$C:$C,'รับ-จ่าย ประจำวัน'!$B544,เส้นแต่งหน้าขนมปัง!O:O)+SUMIF('วางแผนBC,CJ'!$C:$C,'รับ-จ่าย ประจำวัน'!$B544,'วางแผนBC,CJ'!O:O)+SUMIF(RD!$C:$C,'รับ-จ่าย ประจำวัน'!$B544,RD!O:O)+SUMIF('FG,ออนไล,คัดแยก'!$C:$C,'รับ-จ่าย ประจำวัน'!$B544,'FG,ออนไล,คัดแยก'!O:O)</f>
        <v>0</v>
      </c>
      <c r="AW544" s="16">
        <f>SUMIF(เตรียมส่วนผสม!$C:$C,'รับ-จ่าย ประจำวัน'!$B544,เตรียมส่วนผสม!P:P)+SUMIF(กวนไส้!$C:$C,'รับ-จ่าย ประจำวัน'!$B544,กวนไส้!P:P)+SUMIF(ผลิต1!$C:$C,'รับ-จ่าย ประจำวัน'!$B544,ผลิต1!P:P)+SUMIF(ผลิต2!$C:$C,'รับ-จ่าย ประจำวัน'!$B544,ผลิต2!P:P)+SUMIF(เส้นแต่งหน้าขนมเค้ก!$C:$C,'รับ-จ่าย ประจำวัน'!$B544,เส้นแต่งหน้าขนมเค้ก!P:P)+SUMIF(แพ็ค!$C:$C,'รับ-จ่าย ประจำวัน'!$B544,แพ็ค!P:P)+SUMIF(ธุรการ!$C:$C,'รับ-จ่าย ประจำวัน'!$B544,ธุรการ!P:P)+SUMIF(เส้นแต่งหน้าขนมปัง!$C:$C,'รับ-จ่าย ประจำวัน'!$B544,เส้นแต่งหน้าขนมปัง!P:P)+SUMIF('วางแผนBC,CJ'!$C:$C,'รับ-จ่าย ประจำวัน'!$B544,'วางแผนBC,CJ'!P:P)+SUMIF(RD!$C:$C,'รับ-จ่าย ประจำวัน'!$B544,RD!P:P)+SUMIF('FG,ออนไล,คัดแยก'!$C:$C,'รับ-จ่าย ประจำวัน'!$B544,'FG,ออนไล,คัดแยก'!P:P)</f>
        <v>0</v>
      </c>
      <c r="AX544" s="16">
        <f>SUMIF(เตรียมส่วนผสม!$C:$C,'รับ-จ่าย ประจำวัน'!$B544,เตรียมส่วนผสม!Q:Q)+SUMIF(กวนไส้!$C:$C,'รับ-จ่าย ประจำวัน'!$B544,กวนไส้!Q:Q)+SUMIF(ผลิต1!$C:$C,'รับ-จ่าย ประจำวัน'!$B544,ผลิต1!Q:Q)+SUMIF(ผลิต2!$C:$C,'รับ-จ่าย ประจำวัน'!$B544,ผลิต2!Q:Q)+SUMIF(เส้นแต่งหน้าขนมเค้ก!$C:$C,'รับ-จ่าย ประจำวัน'!$B544,เส้นแต่งหน้าขนมเค้ก!Q:Q)+SUMIF(แพ็ค!$C:$C,'รับ-จ่าย ประจำวัน'!$B544,แพ็ค!Q:Q)+SUMIF(ธุรการ!$C:$C,'รับ-จ่าย ประจำวัน'!$B544,ธุรการ!Q:Q)+SUMIF(เส้นแต่งหน้าขนมปัง!$C:$C,'รับ-จ่าย ประจำวัน'!$B544,เส้นแต่งหน้าขนมปัง!Q:Q)+SUMIF('วางแผนBC,CJ'!$C:$C,'รับ-จ่าย ประจำวัน'!$B544,'วางแผนBC,CJ'!Q:Q)+SUMIF(RD!$C:$C,'รับ-จ่าย ประจำวัน'!$B544,RD!Q:Q)+SUMIF('FG,ออนไล,คัดแยก'!$C:$C,'รับ-จ่าย ประจำวัน'!$B544,'FG,ออนไล,คัดแยก'!Q:Q)</f>
        <v>0</v>
      </c>
      <c r="AY544" s="16">
        <f>SUMIF(เตรียมส่วนผสม!$C:$C,'รับ-จ่าย ประจำวัน'!$B544,เตรียมส่วนผสม!R:R)+SUMIF(กวนไส้!$C:$C,'รับ-จ่าย ประจำวัน'!$B544,กวนไส้!R:R)+SUMIF(ผลิต1!$C:$C,'รับ-จ่าย ประจำวัน'!$B544,ผลิต1!R:R)+SUMIF(ผลิต2!$C:$C,'รับ-จ่าย ประจำวัน'!$B544,ผลิต2!R:R)+SUMIF(เส้นแต่งหน้าขนมเค้ก!$C:$C,'รับ-จ่าย ประจำวัน'!$B544,เส้นแต่งหน้าขนมเค้ก!R:R)+SUMIF(แพ็ค!$C:$C,'รับ-จ่าย ประจำวัน'!$B544,แพ็ค!R:R)+SUMIF(ธุรการ!$C:$C,'รับ-จ่าย ประจำวัน'!$B544,ธุรการ!R:R)+SUMIF(เส้นแต่งหน้าขนมปัง!$C:$C,'รับ-จ่าย ประจำวัน'!$B544,เส้นแต่งหน้าขนมปัง!R:R)+SUMIF('วางแผนBC,CJ'!$C:$C,'รับ-จ่าย ประจำวัน'!$B544,'วางแผนBC,CJ'!R:R)+SUMIF(RD!$C:$C,'รับ-จ่าย ประจำวัน'!$B544,RD!R:R)+SUMIF('FG,ออนไล,คัดแยก'!$C:$C,'รับ-จ่าย ประจำวัน'!$B544,'FG,ออนไล,คัดแยก'!R:R)</f>
        <v>0</v>
      </c>
      <c r="AZ544" s="16">
        <f>SUMIF(เตรียมส่วนผสม!$C:$C,'รับ-จ่าย ประจำวัน'!$B544,เตรียมส่วนผสม!S:S)+SUMIF(กวนไส้!$C:$C,'รับ-จ่าย ประจำวัน'!$B544,กวนไส้!S:S)+SUMIF(ผลิต1!$C:$C,'รับ-จ่าย ประจำวัน'!$B544,ผลิต1!S:S)+SUMIF(ผลิต2!$C:$C,'รับ-จ่าย ประจำวัน'!$B544,ผลิต2!S:S)+SUMIF(เส้นแต่งหน้าขนมเค้ก!$C:$C,'รับ-จ่าย ประจำวัน'!$B544,เส้นแต่งหน้าขนมเค้ก!S:S)+SUMIF(แพ็ค!$C:$C,'รับ-จ่าย ประจำวัน'!$B544,แพ็ค!S:S)+SUMIF(ธุรการ!$C:$C,'รับ-จ่าย ประจำวัน'!$B544,ธุรการ!S:S)+SUMIF(เส้นแต่งหน้าขนมปัง!$C:$C,'รับ-จ่าย ประจำวัน'!$B544,เส้นแต่งหน้าขนมปัง!S:S)+SUMIF('วางแผนBC,CJ'!$C:$C,'รับ-จ่าย ประจำวัน'!$B544,'วางแผนBC,CJ'!S:S)+SUMIF(RD!$C:$C,'รับ-จ่าย ประจำวัน'!$B544,RD!S:S)+SUMIF('FG,ออนไล,คัดแยก'!$C:$C,'รับ-จ่าย ประจำวัน'!$B544,'FG,ออนไล,คัดแยก'!S:S)</f>
        <v>0</v>
      </c>
      <c r="BA544" s="16">
        <f>SUMIF(เตรียมส่วนผสม!$C:$C,'รับ-จ่าย ประจำวัน'!$B544,เตรียมส่วนผสม!T:T)+SUMIF(กวนไส้!$C:$C,'รับ-จ่าย ประจำวัน'!$B544,กวนไส้!T:T)+SUMIF(ผลิต1!$C:$C,'รับ-จ่าย ประจำวัน'!$B544,ผลิต1!T:T)+SUMIF(ผลิต2!$C:$C,'รับ-จ่าย ประจำวัน'!$B544,ผลิต2!T:T)+SUMIF(เส้นแต่งหน้าขนมเค้ก!$C:$C,'รับ-จ่าย ประจำวัน'!$B544,เส้นแต่งหน้าขนมเค้ก!T:T)+SUMIF(แพ็ค!$C:$C,'รับ-จ่าย ประจำวัน'!$B544,แพ็ค!T:T)+SUMIF(ธุรการ!$C:$C,'รับ-จ่าย ประจำวัน'!$B544,ธุรการ!T:T)+SUMIF(เส้นแต่งหน้าขนมปัง!$C:$C,'รับ-จ่าย ประจำวัน'!$B544,เส้นแต่งหน้าขนมปัง!T:T)+SUMIF('วางแผนBC,CJ'!$C:$C,'รับ-จ่าย ประจำวัน'!$B544,'วางแผนBC,CJ'!T:T)+SUMIF(RD!$C:$C,'รับ-จ่าย ประจำวัน'!$B544,RD!T:T)+SUMIF('FG,ออนไล,คัดแยก'!$C:$C,'รับ-จ่าย ประจำวัน'!$B544,'FG,ออนไล,คัดแยก'!T:T)</f>
        <v>0</v>
      </c>
      <c r="BB544" s="16">
        <f>SUMIF(เตรียมส่วนผสม!$C:$C,'รับ-จ่าย ประจำวัน'!$B544,เตรียมส่วนผสม!U:U)+SUMIF(กวนไส้!$C:$C,'รับ-จ่าย ประจำวัน'!$B544,กวนไส้!U:U)+SUMIF(ผลิต1!$C:$C,'รับ-จ่าย ประจำวัน'!$B544,ผลิต1!U:U)+SUMIF(ผลิต2!$C:$C,'รับ-จ่าย ประจำวัน'!$B544,ผลิต2!U:U)+SUMIF(เส้นแต่งหน้าขนมเค้ก!$C:$C,'รับ-จ่าย ประจำวัน'!$B544,เส้นแต่งหน้าขนมเค้ก!U:U)+SUMIF(แพ็ค!$C:$C,'รับ-จ่าย ประจำวัน'!$B544,แพ็ค!U:U)+SUMIF(ธุรการ!$C:$C,'รับ-จ่าย ประจำวัน'!$B544,ธุรการ!U:U)+SUMIF(เส้นแต่งหน้าขนมปัง!$C:$C,'รับ-จ่าย ประจำวัน'!$B544,เส้นแต่งหน้าขนมปัง!U:U)+SUMIF('วางแผนBC,CJ'!$C:$C,'รับ-จ่าย ประจำวัน'!$B544,'วางแผนBC,CJ'!U:U)+SUMIF(RD!$C:$C,'รับ-จ่าย ประจำวัน'!$B544,RD!U:U)+SUMIF('FG,ออนไล,คัดแยก'!$C:$C,'รับ-จ่าย ประจำวัน'!$B544,'FG,ออนไล,คัดแยก'!U:U)</f>
        <v>0</v>
      </c>
      <c r="BC544" s="16">
        <f>SUMIF(เตรียมส่วนผสม!$C:$C,'รับ-จ่าย ประจำวัน'!$B544,เตรียมส่วนผสม!V:V)+SUMIF(กวนไส้!$C:$C,'รับ-จ่าย ประจำวัน'!$B544,กวนไส้!V:V)+SUMIF(ผลิต1!$C:$C,'รับ-จ่าย ประจำวัน'!$B544,ผลิต1!V:V)+SUMIF(ผลิต2!$C:$C,'รับ-จ่าย ประจำวัน'!$B544,ผลิต2!V:V)+SUMIF(เส้นแต่งหน้าขนมเค้ก!$C:$C,'รับ-จ่าย ประจำวัน'!$B544,เส้นแต่งหน้าขนมเค้ก!V:V)+SUMIF(แพ็ค!$C:$C,'รับ-จ่าย ประจำวัน'!$B544,แพ็ค!V:V)+SUMIF(ธุรการ!$C:$C,'รับ-จ่าย ประจำวัน'!$B544,ธุรการ!V:V)+SUMIF(เส้นแต่งหน้าขนมปัง!$C:$C,'รับ-จ่าย ประจำวัน'!$B544,เส้นแต่งหน้าขนมปัง!V:V)+SUMIF('วางแผนBC,CJ'!$C:$C,'รับ-จ่าย ประจำวัน'!$B544,'วางแผนBC,CJ'!V:V)+SUMIF(RD!$C:$C,'รับ-จ่าย ประจำวัน'!$B544,RD!V:V)+SUMIF('FG,ออนไล,คัดแยก'!$C:$C,'รับ-จ่าย ประจำวัน'!$B544,'FG,ออนไล,คัดแยก'!V:V)</f>
        <v>0</v>
      </c>
      <c r="BD544" s="16">
        <f>SUMIF(เตรียมส่วนผสม!$C:$C,'รับ-จ่าย ประจำวัน'!$B544,เตรียมส่วนผสม!W:W)+SUMIF(กวนไส้!$C:$C,'รับ-จ่าย ประจำวัน'!$B544,กวนไส้!W:W)+SUMIF(ผลิต1!$C:$C,'รับ-จ่าย ประจำวัน'!$B544,ผลิต1!W:W)+SUMIF(ผลิต2!$C:$C,'รับ-จ่าย ประจำวัน'!$B544,ผลิต2!W:W)+SUMIF(เส้นแต่งหน้าขนมเค้ก!$C:$C,'รับ-จ่าย ประจำวัน'!$B544,เส้นแต่งหน้าขนมเค้ก!W:W)+SUMIF(แพ็ค!$C:$C,'รับ-จ่าย ประจำวัน'!$B544,แพ็ค!W:W)+SUMIF(ธุรการ!$C:$C,'รับ-จ่าย ประจำวัน'!$B544,ธุรการ!W:W)+SUMIF(เส้นแต่งหน้าขนมปัง!$C:$C,'รับ-จ่าย ประจำวัน'!$B544,เส้นแต่งหน้าขนมปัง!W:W)+SUMIF('วางแผนBC,CJ'!$C:$C,'รับ-จ่าย ประจำวัน'!$B544,'วางแผนBC,CJ'!W:W)+SUMIF(RD!$C:$C,'รับ-จ่าย ประจำวัน'!$B544,RD!W:W)+SUMIF('FG,ออนไล,คัดแยก'!$C:$C,'รับ-จ่าย ประจำวัน'!$B544,'FG,ออนไล,คัดแยก'!W:W)</f>
        <v>0</v>
      </c>
      <c r="BE544" s="16">
        <f>SUMIF(เตรียมส่วนผสม!$C:$C,'รับ-จ่าย ประจำวัน'!$B544,เตรียมส่วนผสม!X:X)+SUMIF(กวนไส้!$C:$C,'รับ-จ่าย ประจำวัน'!$B544,กวนไส้!X:X)+SUMIF(ผลิต1!$C:$C,'รับ-จ่าย ประจำวัน'!$B544,ผลิต1!X:X)+SUMIF(ผลิต2!$C:$C,'รับ-จ่าย ประจำวัน'!$B544,ผลิต2!X:X)+SUMIF(เส้นแต่งหน้าขนมเค้ก!$C:$C,'รับ-จ่าย ประจำวัน'!$B544,เส้นแต่งหน้าขนมเค้ก!X:X)+SUMIF(แพ็ค!$C:$C,'รับ-จ่าย ประจำวัน'!$B544,แพ็ค!X:X)+SUMIF(ธุรการ!$C:$C,'รับ-จ่าย ประจำวัน'!$B544,ธุรการ!X:X)+SUMIF(เส้นแต่งหน้าขนมปัง!$C:$C,'รับ-จ่าย ประจำวัน'!$B544,เส้นแต่งหน้าขนมปัง!X:X)+SUMIF('วางแผนBC,CJ'!$C:$C,'รับ-จ่าย ประจำวัน'!$B544,'วางแผนBC,CJ'!X:X)+SUMIF(RD!$C:$C,'รับ-จ่าย ประจำวัน'!$B544,RD!X:X)+SUMIF('FG,ออนไล,คัดแยก'!$C:$C,'รับ-จ่าย ประจำวัน'!$B544,'FG,ออนไล,คัดแยก'!X:X)</f>
        <v>0</v>
      </c>
      <c r="BF544" s="16">
        <f>SUMIF(เตรียมส่วนผสม!$C:$C,'รับ-จ่าย ประจำวัน'!$B544,เตรียมส่วนผสม!Y:Y)+SUMIF(กวนไส้!$C:$C,'รับ-จ่าย ประจำวัน'!$B544,กวนไส้!Y:Y)+SUMIF(ผลิต1!$C:$C,'รับ-จ่าย ประจำวัน'!$B544,ผลิต1!Y:Y)+SUMIF(ผลิต2!$C:$C,'รับ-จ่าย ประจำวัน'!$B544,ผลิต2!Y:Y)+SUMIF(เส้นแต่งหน้าขนมเค้ก!$C:$C,'รับ-จ่าย ประจำวัน'!$B544,เส้นแต่งหน้าขนมเค้ก!Y:Y)+SUMIF(แพ็ค!$C:$C,'รับ-จ่าย ประจำวัน'!$B544,แพ็ค!Y:Y)+SUMIF(ธุรการ!$C:$C,'รับ-จ่าย ประจำวัน'!$B544,ธุรการ!Y:Y)+SUMIF(เส้นแต่งหน้าขนมปัง!$C:$C,'รับ-จ่าย ประจำวัน'!$B544,เส้นแต่งหน้าขนมปัง!Y:Y)+SUMIF('วางแผนBC,CJ'!$C:$C,'รับ-จ่าย ประจำวัน'!$B544,'วางแผนBC,CJ'!Y:Y)+SUMIF(RD!$C:$C,'รับ-จ่าย ประจำวัน'!$B544,RD!Y:Y)+SUMIF('FG,ออนไล,คัดแยก'!$C:$C,'รับ-จ่าย ประจำวัน'!$B544,'FG,ออนไล,คัดแยก'!Y:Y)</f>
        <v>0</v>
      </c>
      <c r="BG544" s="16">
        <f>SUMIF(เตรียมส่วนผสม!$C:$C,'รับ-จ่าย ประจำวัน'!$B544,เตรียมส่วนผสม!Z:Z)+SUMIF(กวนไส้!$C:$C,'รับ-จ่าย ประจำวัน'!$B544,กวนไส้!Z:Z)+SUMIF(ผลิต1!$C:$C,'รับ-จ่าย ประจำวัน'!$B544,ผลิต1!Z:Z)+SUMIF(ผลิต2!$C:$C,'รับ-จ่าย ประจำวัน'!$B544,ผลิต2!Z:Z)+SUMIF(เส้นแต่งหน้าขนมเค้ก!$C:$C,'รับ-จ่าย ประจำวัน'!$B544,เส้นแต่งหน้าขนมเค้ก!Z:Z)+SUMIF(แพ็ค!$C:$C,'รับ-จ่าย ประจำวัน'!$B544,แพ็ค!Z:Z)+SUMIF(ธุรการ!$C:$C,'รับ-จ่าย ประจำวัน'!$B544,ธุรการ!Z:Z)+SUMIF(เส้นแต่งหน้าขนมปัง!$C:$C,'รับ-จ่าย ประจำวัน'!$B544,เส้นแต่งหน้าขนมปัง!Z:Z)+SUMIF('วางแผนBC,CJ'!$C:$C,'รับ-จ่าย ประจำวัน'!$B544,'วางแผนBC,CJ'!Z:Z)+SUMIF(RD!$C:$C,'รับ-จ่าย ประจำวัน'!$B544,RD!Z:Z)+SUMIF('FG,ออนไล,คัดแยก'!$C:$C,'รับ-จ่าย ประจำวัน'!$B544,'FG,ออนไล,คัดแยก'!Z:Z)</f>
        <v>0</v>
      </c>
      <c r="BH544" s="16">
        <f>SUMIF(เตรียมส่วนผสม!$C:$C,'รับ-จ่าย ประจำวัน'!$B544,เตรียมส่วนผสม!AA:AA)+SUMIF(กวนไส้!$C:$C,'รับ-จ่าย ประจำวัน'!$B544,กวนไส้!AA:AA)+SUMIF(ผลิต1!$C:$C,'รับ-จ่าย ประจำวัน'!$B544,ผลิต1!AA:AA)+SUMIF(ผลิต2!$C:$C,'รับ-จ่าย ประจำวัน'!$B544,ผลิต2!AA:AA)+SUMIF(เส้นแต่งหน้าขนมเค้ก!$C:$C,'รับ-จ่าย ประจำวัน'!$B544,เส้นแต่งหน้าขนมเค้ก!AA:AA)+SUMIF(แพ็ค!$C:$C,'รับ-จ่าย ประจำวัน'!$B544,แพ็ค!AA:AA)+SUMIF(ธุรการ!$C:$C,'รับ-จ่าย ประจำวัน'!$B544,ธุรการ!AA:AA)+SUMIF(เส้นแต่งหน้าขนมปัง!$C:$C,'รับ-จ่าย ประจำวัน'!$B544,เส้นแต่งหน้าขนมปัง!AA:AA)+SUMIF('วางแผนBC,CJ'!$C:$C,'รับ-จ่าย ประจำวัน'!$B544,'วางแผนBC,CJ'!AA:AA)+SUMIF(RD!$C:$C,'รับ-จ่าย ประจำวัน'!$B544,RD!AA:AA)+SUMIF('FG,ออนไล,คัดแยก'!$C:$C,'รับ-จ่าย ประจำวัน'!$B544,'FG,ออนไล,คัดแยก'!AA:AA)</f>
        <v>0</v>
      </c>
      <c r="BI544" s="16">
        <f>SUMIF(เตรียมส่วนผสม!$C:$C,'รับ-จ่าย ประจำวัน'!$B544,เตรียมส่วนผสม!AB:AB)+SUMIF(กวนไส้!$C:$C,'รับ-จ่าย ประจำวัน'!$B544,กวนไส้!AB:AB)+SUMIF(ผลิต1!$C:$C,'รับ-จ่าย ประจำวัน'!$B544,ผลิต1!AB:AB)+SUMIF(ผลิต2!$C:$C,'รับ-จ่าย ประจำวัน'!$B544,ผลิต2!AB:AB)+SUMIF(เส้นแต่งหน้าขนมเค้ก!$C:$C,'รับ-จ่าย ประจำวัน'!$B544,เส้นแต่งหน้าขนมเค้ก!AB:AB)+SUMIF(แพ็ค!$C:$C,'รับ-จ่าย ประจำวัน'!$B544,แพ็ค!AB:AB)+SUMIF(ธุรการ!$C:$C,'รับ-จ่าย ประจำวัน'!$B544,ธุรการ!AB:AB)+SUMIF(เส้นแต่งหน้าขนมปัง!$C:$C,'รับ-จ่าย ประจำวัน'!$B544,เส้นแต่งหน้าขนมปัง!AB:AB)+SUMIF('วางแผนBC,CJ'!$C:$C,'รับ-จ่าย ประจำวัน'!$B544,'วางแผนBC,CJ'!AB:AB)+SUMIF(RD!$C:$C,'รับ-จ่าย ประจำวัน'!$B544,RD!AB:AB)+SUMIF('FG,ออนไล,คัดแยก'!$C:$C,'รับ-จ่าย ประจำวัน'!$B544,'FG,ออนไล,คัดแยก'!AB:AB)</f>
        <v>0</v>
      </c>
      <c r="BJ544" s="16">
        <f>SUMIF(เตรียมส่วนผสม!$C:$C,'รับ-จ่าย ประจำวัน'!$B544,เตรียมส่วนผสม!AC:AC)+SUMIF(กวนไส้!$C:$C,'รับ-จ่าย ประจำวัน'!$B544,กวนไส้!AC:AC)+SUMIF(ผลิต1!$C:$C,'รับ-จ่าย ประจำวัน'!$B544,ผลิต1!AC:AC)+SUMIF(ผลิต2!$C:$C,'รับ-จ่าย ประจำวัน'!$B544,ผลิต2!AC:AC)+SUMIF(เส้นแต่งหน้าขนมเค้ก!$C:$C,'รับ-จ่าย ประจำวัน'!$B544,เส้นแต่งหน้าขนมเค้ก!AC:AC)+SUMIF(แพ็ค!$C:$C,'รับ-จ่าย ประจำวัน'!$B544,แพ็ค!AC:AC)+SUMIF(ธุรการ!$C:$C,'รับ-จ่าย ประจำวัน'!$B544,ธุรการ!AC:AC)+SUMIF(เส้นแต่งหน้าขนมปัง!$C:$C,'รับ-จ่าย ประจำวัน'!$B544,เส้นแต่งหน้าขนมปัง!AC:AC)+SUMIF('วางแผนBC,CJ'!$C:$C,'รับ-จ่าย ประจำวัน'!$B544,'วางแผนBC,CJ'!AC:AC)+SUMIF(RD!$C:$C,'รับ-จ่าย ประจำวัน'!$B544,RD!AC:AC)+SUMIF('FG,ออนไล,คัดแยก'!$C:$C,'รับ-จ่าย ประจำวัน'!$B544,'FG,ออนไล,คัดแยก'!AC:AC)</f>
        <v>0</v>
      </c>
      <c r="BK544" s="16">
        <f>SUMIF(เตรียมส่วนผสม!$C:$C,'รับ-จ่าย ประจำวัน'!$B544,เตรียมส่วนผสม!AD:AD)+SUMIF(กวนไส้!$C:$C,'รับ-จ่าย ประจำวัน'!$B544,กวนไส้!AD:AD)+SUMIF(ผลิต1!$C:$C,'รับ-จ่าย ประจำวัน'!$B544,ผลิต1!AD:AD)+SUMIF(ผลิต2!$C:$C,'รับ-จ่าย ประจำวัน'!$B544,ผลิต2!AD:AD)+SUMIF(เส้นแต่งหน้าขนมเค้ก!$C:$C,'รับ-จ่าย ประจำวัน'!$B544,เส้นแต่งหน้าขนมเค้ก!AD:AD)+SUMIF(แพ็ค!$C:$C,'รับ-จ่าย ประจำวัน'!$B544,แพ็ค!AD:AD)+SUMIF(ธุรการ!$C:$C,'รับ-จ่าย ประจำวัน'!$B544,ธุรการ!AD:AD)+SUMIF(เส้นแต่งหน้าขนมปัง!$C:$C,'รับ-จ่าย ประจำวัน'!$B544,เส้นแต่งหน้าขนมปัง!AD:AD)+SUMIF('วางแผนBC,CJ'!$C:$C,'รับ-จ่าย ประจำวัน'!$B544,'วางแผนBC,CJ'!AD:AD)+SUMIF(RD!$C:$C,'รับ-จ่าย ประจำวัน'!$B544,RD!AD:AD)+SUMIF('FG,ออนไล,คัดแยก'!$C:$C,'รับ-จ่าย ประจำวัน'!$B544,'FG,ออนไล,คัดแยก'!AD:AD)</f>
        <v>0</v>
      </c>
      <c r="BL544" s="16">
        <f>SUMIF(เตรียมส่วนผสม!$C:$C,'รับ-จ่าย ประจำวัน'!$B544,เตรียมส่วนผสม!AE:AE)+SUMIF(กวนไส้!$C:$C,'รับ-จ่าย ประจำวัน'!$B544,กวนไส้!AE:AE)+SUMIF(ผลิต1!$C:$C,'รับ-จ่าย ประจำวัน'!$B544,ผลิต1!AE:AE)+SUMIF(ผลิต2!$C:$C,'รับ-จ่าย ประจำวัน'!$B544,ผลิต2!AE:AE)+SUMIF(เส้นแต่งหน้าขนมเค้ก!$C:$C,'รับ-จ่าย ประจำวัน'!$B544,เส้นแต่งหน้าขนมเค้ก!AE:AE)+SUMIF(แพ็ค!$C:$C,'รับ-จ่าย ประจำวัน'!$B544,แพ็ค!AE:AE)+SUMIF(ธุรการ!$C:$C,'รับ-จ่าย ประจำวัน'!$B544,ธุรการ!AE:AE)+SUMIF(เส้นแต่งหน้าขนมปัง!$C:$C,'รับ-จ่าย ประจำวัน'!$B544,เส้นแต่งหน้าขนมปัง!AE:AE)+SUMIF('วางแผนBC,CJ'!$C:$C,'รับ-จ่าย ประจำวัน'!$B544,'วางแผนBC,CJ'!AE:AE)+SUMIF(RD!$C:$C,'รับ-จ่าย ประจำวัน'!$B544,RD!AE:AE)+SUMIF('FG,ออนไล,คัดแยก'!$C:$C,'รับ-จ่าย ประจำวัน'!$B544,'FG,ออนไล,คัดแยก'!AE:AE)</f>
        <v>0</v>
      </c>
      <c r="BM544" s="16">
        <f>SUMIF(เตรียมส่วนผสม!$C:$C,'รับ-จ่าย ประจำวัน'!$B544,เตรียมส่วนผสม!AF:AF)+SUMIF(กวนไส้!$C:$C,'รับ-จ่าย ประจำวัน'!$B544,กวนไส้!AF:AF)+SUMIF(ผลิต1!$C:$C,'รับ-จ่าย ประจำวัน'!$B544,ผลิต1!AF:AF)+SUMIF(ผลิต2!$C:$C,'รับ-จ่าย ประจำวัน'!$B544,ผลิต2!AF:AF)+SUMIF(เส้นแต่งหน้าขนมเค้ก!$C:$C,'รับ-จ่าย ประจำวัน'!$B544,เส้นแต่งหน้าขนมเค้ก!AF:AF)+SUMIF(แพ็ค!$C:$C,'รับ-จ่าย ประจำวัน'!$B544,แพ็ค!AF:AF)+SUMIF(ธุรการ!$C:$C,'รับ-จ่าย ประจำวัน'!$B544,ธุรการ!AF:AF)+SUMIF(เส้นแต่งหน้าขนมปัง!$C:$C,'รับ-จ่าย ประจำวัน'!$B544,เส้นแต่งหน้าขนมปัง!AF:AF)+SUMIF('วางแผนBC,CJ'!$C:$C,'รับ-จ่าย ประจำวัน'!$B544,'วางแผนBC,CJ'!AF:AF)+SUMIF(RD!$C:$C,'รับ-จ่าย ประจำวัน'!$B544,RD!AF:AF)+SUMIF('FG,ออนไล,คัดแยก'!$C:$C,'รับ-จ่าย ประจำวัน'!$B544,'FG,ออนไล,คัดแยก'!AF:AF)</f>
        <v>0</v>
      </c>
      <c r="BN544" s="16">
        <f>SUMIF(เตรียมส่วนผสม!$C:$C,'รับ-จ่าย ประจำวัน'!$B544,เตรียมส่วนผสม!AG:AG)+SUMIF(กวนไส้!$C:$C,'รับ-จ่าย ประจำวัน'!$B544,กวนไส้!AG:AG)+SUMIF(ผลิต1!$C:$C,'รับ-จ่าย ประจำวัน'!$B544,ผลิต1!AG:AG)+SUMIF(ผลิต2!$C:$C,'รับ-จ่าย ประจำวัน'!$B544,ผลิต2!AG:AG)+SUMIF(เส้นแต่งหน้าขนมเค้ก!$C:$C,'รับ-จ่าย ประจำวัน'!$B544,เส้นแต่งหน้าขนมเค้ก!AG:AG)+SUMIF(แพ็ค!$C:$C,'รับ-จ่าย ประจำวัน'!$B544,แพ็ค!AG:AG)+SUMIF(ธุรการ!$C:$C,'รับ-จ่าย ประจำวัน'!$B544,ธุรการ!AG:AG)+SUMIF(เส้นแต่งหน้าขนมปัง!$C:$C,'รับ-จ่าย ประจำวัน'!$B544,เส้นแต่งหน้าขนมปัง!AG:AG)+SUMIF('วางแผนBC,CJ'!$C:$C,'รับ-จ่าย ประจำวัน'!$B544,'วางแผนBC,CJ'!AG:AG)+SUMIF(RD!$C:$C,'รับ-จ่าย ประจำวัน'!$B544,RD!AG:AG)+SUMIF('FG,ออนไล,คัดแยก'!$C:$C,'รับ-จ่าย ประจำวัน'!$B544,'FG,ออนไล,คัดแยก'!AG:AG)</f>
        <v>0</v>
      </c>
      <c r="BO544" s="16">
        <f>SUMIF(เตรียมส่วนผสม!$C:$C,'รับ-จ่าย ประจำวัน'!$B544,เตรียมส่วนผสม!AH:AH)+SUMIF(กวนไส้!$C:$C,'รับ-จ่าย ประจำวัน'!$B544,กวนไส้!AH:AH)+SUMIF(ผลิต1!$C:$C,'รับ-จ่าย ประจำวัน'!$B544,ผลิต1!AH:AH)+SUMIF(ผลิต2!$C:$C,'รับ-จ่าย ประจำวัน'!$B544,ผลิต2!AH:AH)+SUMIF(เส้นแต่งหน้าขนมเค้ก!$C:$C,'รับ-จ่าย ประจำวัน'!$B544,เส้นแต่งหน้าขนมเค้ก!AH:AH)+SUMIF(แพ็ค!$C:$C,'รับ-จ่าย ประจำวัน'!$B544,แพ็ค!AH:AH)+SUMIF(ธุรการ!$C:$C,'รับ-จ่าย ประจำวัน'!$B544,ธุรการ!AH:AH)+SUMIF(เส้นแต่งหน้าขนมปัง!$C:$C,'รับ-จ่าย ประจำวัน'!$B544,เส้นแต่งหน้าขนมปัง!AH:AH)+SUMIF('วางแผนBC,CJ'!$C:$C,'รับ-จ่าย ประจำวัน'!$B544,'วางแผนBC,CJ'!AH:AH)+SUMIF(RD!$C:$C,'รับ-จ่าย ประจำวัน'!$B544,RD!AH:AH)+SUMIF('FG,ออนไล,คัดแยก'!$C:$C,'รับ-จ่าย ประจำวัน'!$B544,'FG,ออนไล,คัดแยก'!AH:AH)</f>
        <v>0</v>
      </c>
      <c r="BP544" s="16">
        <f>SUMIF(เตรียมส่วนผสม!$C:$C,'รับ-จ่าย ประจำวัน'!$B544,เตรียมส่วนผสม!AI:AI)+SUMIF(กวนไส้!$C:$C,'รับ-จ่าย ประจำวัน'!$B544,กวนไส้!AI:AI)+SUMIF(ผลิต1!$C:$C,'รับ-จ่าย ประจำวัน'!$B544,ผลิต1!AI:AI)+SUMIF(ผลิต2!$C:$C,'รับ-จ่าย ประจำวัน'!$B544,ผลิต2!AI:AI)+SUMIF(เส้นแต่งหน้าขนมเค้ก!$C:$C,'รับ-จ่าย ประจำวัน'!$B544,เส้นแต่งหน้าขนมเค้ก!AI:AI)+SUMIF(แพ็ค!$C:$C,'รับ-จ่าย ประจำวัน'!$B544,แพ็ค!AI:AI)+SUMIF(ธุรการ!$C:$C,'รับ-จ่าย ประจำวัน'!$B544,ธุรการ!AI:AI)+SUMIF(เส้นแต่งหน้าขนมปัง!$C:$C,'รับ-จ่าย ประจำวัน'!$B544,เส้นแต่งหน้าขนมปัง!AI:AI)+SUMIF('วางแผนBC,CJ'!$C:$C,'รับ-จ่าย ประจำวัน'!$B544,'วางแผนBC,CJ'!AI:AI)+SUMIF(RD!$C:$C,'รับ-จ่าย ประจำวัน'!$B544,RD!AI:AI)+SUMIF('FG,ออนไล,คัดแยก'!$C:$C,'รับ-จ่าย ประจำวัน'!$B544,'FG,ออนไล,คัดแยก'!AI:AI)</f>
        <v>0</v>
      </c>
      <c r="BQ544" s="16">
        <f>SUMIF(เตรียมส่วนผสม!$C:$C,'รับ-จ่าย ประจำวัน'!$B544,เตรียมส่วนผสม!AJ:AJ)+SUMIF(กวนไส้!$C:$C,'รับ-จ่าย ประจำวัน'!$B544,กวนไส้!AJ:AJ)+SUMIF(ผลิต1!$C:$C,'รับ-จ่าย ประจำวัน'!$B544,ผลิต1!AJ:AJ)+SUMIF(ผลิต2!$C:$C,'รับ-จ่าย ประจำวัน'!$B544,ผลิต2!AJ:AJ)+SUMIF(เส้นแต่งหน้าขนมเค้ก!$C:$C,'รับ-จ่าย ประจำวัน'!$B544,เส้นแต่งหน้าขนมเค้ก!AJ:AJ)+SUMIF(แพ็ค!$C:$C,'รับ-จ่าย ประจำวัน'!$B544,แพ็ค!AJ:AJ)+SUMIF(ธุรการ!$C:$C,'รับ-จ่าย ประจำวัน'!$B544,ธุรการ!AJ:AJ)+SUMIF(เส้นแต่งหน้าขนมปัง!$C:$C,'รับ-จ่าย ประจำวัน'!$B544,เส้นแต่งหน้าขนมปัง!AJ:AJ)+SUMIF('วางแผนBC,CJ'!$C:$C,'รับ-จ่าย ประจำวัน'!$B544,'วางแผนBC,CJ'!AJ:AJ)+SUMIF(RD!$C:$C,'รับ-จ่าย ประจำวัน'!$B544,RD!AJ:AJ)+SUMIF('FG,ออนไล,คัดแยก'!$C:$C,'รับ-จ่าย ประจำวัน'!$B544,'FG,ออนไล,คัดแยก'!AJ:AJ)</f>
        <v>0</v>
      </c>
      <c r="BR544" s="16">
        <f>SUMIF(เตรียมส่วนผสม!$C:$C,'รับ-จ่าย ประจำวัน'!$B544,เตรียมส่วนผสม!AK:AK)+SUMIF(กวนไส้!$C:$C,'รับ-จ่าย ประจำวัน'!$B544,กวนไส้!AK:AK)+SUMIF(ผลิต1!$C:$C,'รับ-จ่าย ประจำวัน'!$B544,ผลิต1!AK:AK)+SUMIF(ผลิต2!$C:$C,'รับ-จ่าย ประจำวัน'!$B544,ผลิต2!AK:AK)+SUMIF(เส้นแต่งหน้าขนมเค้ก!$C:$C,'รับ-จ่าย ประจำวัน'!$B544,เส้นแต่งหน้าขนมเค้ก!AK:AK)+SUMIF(แพ็ค!$C:$C,'รับ-จ่าย ประจำวัน'!$B544,แพ็ค!AK:AK)+SUMIF(ธุรการ!$C:$C,'รับ-จ่าย ประจำวัน'!$B544,ธุรการ!AK:AK)+SUMIF(เส้นแต่งหน้าขนมปัง!$C:$C,'รับ-จ่าย ประจำวัน'!$B544,เส้นแต่งหน้าขนมปัง!AK:AK)+SUMIF('วางแผนBC,CJ'!$C:$C,'รับ-จ่าย ประจำวัน'!$B544,'วางแผนBC,CJ'!AK:AK)+SUMIF(RD!$C:$C,'รับ-จ่าย ประจำวัน'!$B544,RD!AK:AK)+SUMIF('FG,ออนไล,คัดแยก'!$C:$C,'รับ-จ่าย ประจำวัน'!$B544,'FG,ออนไล,คัดแยก'!AK:AK)</f>
        <v>0</v>
      </c>
      <c r="BS544" s="16">
        <f>SUMIF(เตรียมส่วนผสม!$C:$C,'รับ-จ่าย ประจำวัน'!$B544,เตรียมส่วนผสม!AL:AL)+SUMIF(กวนไส้!$C:$C,'รับ-จ่าย ประจำวัน'!$B544,กวนไส้!AL:AL)+SUMIF(ผลิต1!$C:$C,'รับ-จ่าย ประจำวัน'!$B544,ผลิต1!AL:AL)+SUMIF(ผลิต2!$C:$C,'รับ-จ่าย ประจำวัน'!$B544,ผลิต2!AL:AL)+SUMIF(เส้นแต่งหน้าขนมเค้ก!$C:$C,'รับ-จ่าย ประจำวัน'!$B544,เส้นแต่งหน้าขนมเค้ก!AL:AL)+SUMIF(แพ็ค!$C:$C,'รับ-จ่าย ประจำวัน'!$B544,แพ็ค!AL:AL)+SUMIF(ธุรการ!$C:$C,'รับ-จ่าย ประจำวัน'!$B544,ธุรการ!AL:AL)+SUMIF(เส้นแต่งหน้าขนมปัง!$C:$C,'รับ-จ่าย ประจำวัน'!$B544,เส้นแต่งหน้าขนมปัง!AL:AL)+SUMIF('วางแผนBC,CJ'!$C:$C,'รับ-จ่าย ประจำวัน'!$B544,'วางแผนBC,CJ'!AL:AL)+SUMIF(RD!$C:$C,'รับ-จ่าย ประจำวัน'!$B544,RD!AL:AL)+SUMIF('FG,ออนไล,คัดแยก'!$C:$C,'รับ-จ่าย ประจำวัน'!$B544,'FG,ออนไล,คัดแยก'!AL:AL)</f>
        <v>0</v>
      </c>
      <c r="BT544" s="18">
        <f t="shared" si="115"/>
        <v>0</v>
      </c>
      <c r="BU544" s="116"/>
      <c r="BV544" s="146">
        <f t="shared" si="116"/>
        <v>0</v>
      </c>
      <c r="BW544" s="183">
        <v>30</v>
      </c>
      <c r="BX544" s="172">
        <f t="shared" si="114"/>
        <v>0</v>
      </c>
      <c r="BY544" s="188" t="e">
        <f t="shared" si="112"/>
        <v>#DIV/0!</v>
      </c>
      <c r="BZ544" s="180" t="e">
        <f t="shared" ca="1" si="117"/>
        <v>#DIV/0!</v>
      </c>
      <c r="CA544" s="93"/>
      <c r="CB544" s="93"/>
      <c r="CC544" s="93"/>
      <c r="CD544" s="93"/>
      <c r="CE544" s="93"/>
      <c r="CF544" s="93"/>
      <c r="CG544" s="93"/>
      <c r="CH544" s="93"/>
      <c r="CI544" s="93"/>
      <c r="CJ544" s="97"/>
      <c r="CK544" s="9">
        <f t="shared" si="113"/>
        <v>0</v>
      </c>
    </row>
    <row r="545" spans="1:89" hidden="1" x14ac:dyDescent="0.5">
      <c r="A545" s="149"/>
      <c r="B545" s="34">
        <v>1023401080</v>
      </c>
      <c r="C545" s="149" t="s">
        <v>1689</v>
      </c>
      <c r="D545" s="141" t="s">
        <v>91</v>
      </c>
      <c r="E545" s="25"/>
      <c r="F545" s="162" t="s">
        <v>1605</v>
      </c>
      <c r="G545" s="25"/>
      <c r="H545" s="12">
        <v>30000</v>
      </c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11"/>
      <c r="AF545" s="11"/>
      <c r="AG545" s="11"/>
      <c r="AH545" s="11"/>
      <c r="AI545" s="25"/>
      <c r="AJ545" s="25"/>
      <c r="AK545" s="25"/>
      <c r="AL545" s="25"/>
      <c r="AM545" s="25"/>
      <c r="AN545" s="15">
        <f t="shared" si="118"/>
        <v>0</v>
      </c>
      <c r="AO545" s="16">
        <f>SUMIF(เตรียมส่วนผสม!$C:$C,'รับ-จ่าย ประจำวัน'!$B545,เตรียมส่วนผสม!H:H)+SUMIF(กวนไส้!$C:$C,'รับ-จ่าย ประจำวัน'!$B545,กวนไส้!H:H)+SUMIF(ผลิต1!$C:$C,'รับ-จ่าย ประจำวัน'!$B545,ผลิต1!H:H)+SUMIF(ผลิต2!$C:$C,'รับ-จ่าย ประจำวัน'!$B545,ผลิต2!H:H)+SUMIF(เส้นแต่งหน้าขนมเค้ก!$C:$C,'รับ-จ่าย ประจำวัน'!$B545,เส้นแต่งหน้าขนมเค้ก!H:H)+SUMIF(แพ็ค!$C:$C,'รับ-จ่าย ประจำวัน'!$B545,แพ็ค!H:H)+SUMIF(ธุรการ!$C:$C,'รับ-จ่าย ประจำวัน'!$B545,ธุรการ!H:H)+SUMIF(เส้นแต่งหน้าขนมปัง!$C:$C,'รับ-จ่าย ประจำวัน'!$B545,เส้นแต่งหน้าขนมปัง!H:H)+SUMIF('วางแผนBC,CJ'!$C:$C,'รับ-จ่าย ประจำวัน'!$B545,'วางแผนBC,CJ'!H:H)+SUMIF(RD!$C:$C,'รับ-จ่าย ประจำวัน'!$B545,RD!H:H)+SUMIF('FG,ออนไล,คัดแยก'!$C:$C,'รับ-จ่าย ประจำวัน'!$B545,'FG,ออนไล,คัดแยก'!H:H)</f>
        <v>0</v>
      </c>
      <c r="AP545" s="16">
        <f>SUMIF(เตรียมส่วนผสม!$C:$C,'รับ-จ่าย ประจำวัน'!$B545,เตรียมส่วนผสม!I:I)+SUMIF(กวนไส้!$C:$C,'รับ-จ่าย ประจำวัน'!$B545,กวนไส้!I:I)+SUMIF(ผลิต1!$C:$C,'รับ-จ่าย ประจำวัน'!$B545,ผลิต1!I:I)+SUMIF(ผลิต2!$C:$C,'รับ-จ่าย ประจำวัน'!$B545,ผลิต2!I:I)+SUMIF(เส้นแต่งหน้าขนมเค้ก!$C:$C,'รับ-จ่าย ประจำวัน'!$B545,เส้นแต่งหน้าขนมเค้ก!I:I)+SUMIF(แพ็ค!$C:$C,'รับ-จ่าย ประจำวัน'!$B545,แพ็ค!I:I)+SUMIF(ธุรการ!$C:$C,'รับ-จ่าย ประจำวัน'!$B545,ธุรการ!I:I)+SUMIF(เส้นแต่งหน้าขนมปัง!$C:$C,'รับ-จ่าย ประจำวัน'!$B545,เส้นแต่งหน้าขนมปัง!I:I)+SUMIF('วางแผนBC,CJ'!$C:$C,'รับ-จ่าย ประจำวัน'!$B545,'วางแผนBC,CJ'!I:I)+SUMIF(RD!$C:$C,'รับ-จ่าย ประจำวัน'!$B545,RD!I:I)+SUMIF('FG,ออนไล,คัดแยก'!$C:$C,'รับ-จ่าย ประจำวัน'!$B545,'FG,ออนไล,คัดแยก'!I:I)</f>
        <v>0</v>
      </c>
      <c r="AQ545" s="16">
        <f>SUMIF(เตรียมส่วนผสม!$C:$C,'รับ-จ่าย ประจำวัน'!$B545,เตรียมส่วนผสม!J:J)+SUMIF(กวนไส้!$C:$C,'รับ-จ่าย ประจำวัน'!$B545,กวนไส้!J:J)+SUMIF(ผลิต1!$C:$C,'รับ-จ่าย ประจำวัน'!$B545,ผลิต1!J:J)+SUMIF(ผลิต2!$C:$C,'รับ-จ่าย ประจำวัน'!$B545,ผลิต2!J:J)+SUMIF(เส้นแต่งหน้าขนมเค้ก!$C:$C,'รับ-จ่าย ประจำวัน'!$B545,เส้นแต่งหน้าขนมเค้ก!J:J)+SUMIF(แพ็ค!$C:$C,'รับ-จ่าย ประจำวัน'!$B545,แพ็ค!J:J)+SUMIF(ธุรการ!$C:$C,'รับ-จ่าย ประจำวัน'!$B545,ธุรการ!J:J)+SUMIF(เส้นแต่งหน้าขนมปัง!$C:$C,'รับ-จ่าย ประจำวัน'!$B545,เส้นแต่งหน้าขนมปัง!J:J)+SUMIF('วางแผนBC,CJ'!$C:$C,'รับ-จ่าย ประจำวัน'!$B545,'วางแผนBC,CJ'!J:J)+SUMIF(RD!$C:$C,'รับ-จ่าย ประจำวัน'!$B545,RD!J:J)+SUMIF('FG,ออนไล,คัดแยก'!$C:$C,'รับ-จ่าย ประจำวัน'!$B545,'FG,ออนไล,คัดแยก'!J:J)</f>
        <v>0</v>
      </c>
      <c r="AR545" s="16">
        <f>SUMIF(เตรียมส่วนผสม!$C:$C,'รับ-จ่าย ประจำวัน'!$B545,เตรียมส่วนผสม!K:K)+SUMIF(กวนไส้!$C:$C,'รับ-จ่าย ประจำวัน'!$B545,กวนไส้!K:K)+SUMIF(ผลิต1!$C:$C,'รับ-จ่าย ประจำวัน'!$B545,ผลิต1!K:K)+SUMIF(ผลิต2!$C:$C,'รับ-จ่าย ประจำวัน'!$B545,ผลิต2!K:K)+SUMIF(เส้นแต่งหน้าขนมเค้ก!$C:$C,'รับ-จ่าย ประจำวัน'!$B545,เส้นแต่งหน้าขนมเค้ก!K:K)+SUMIF(แพ็ค!$C:$C,'รับ-จ่าย ประจำวัน'!$B545,แพ็ค!K:K)+SUMIF(ธุรการ!$C:$C,'รับ-จ่าย ประจำวัน'!$B545,ธุรการ!K:K)+SUMIF(เส้นแต่งหน้าขนมปัง!$C:$C,'รับ-จ่าย ประจำวัน'!$B545,เส้นแต่งหน้าขนมปัง!K:K)+SUMIF('วางแผนBC,CJ'!$C:$C,'รับ-จ่าย ประจำวัน'!$B545,'วางแผนBC,CJ'!K:K)+SUMIF(RD!$C:$C,'รับ-จ่าย ประจำวัน'!$B545,RD!K:K)+SUMIF('FG,ออนไล,คัดแยก'!$C:$C,'รับ-จ่าย ประจำวัน'!$B545,'FG,ออนไล,คัดแยก'!K:K)</f>
        <v>0</v>
      </c>
      <c r="AS545" s="16">
        <f>SUMIF(เตรียมส่วนผสม!$C:$C,'รับ-จ่าย ประจำวัน'!$B545,เตรียมส่วนผสม!L:L)+SUMIF(กวนไส้!$C:$C,'รับ-จ่าย ประจำวัน'!$B545,กวนไส้!L:L)+SUMIF(ผลิต1!$C:$C,'รับ-จ่าย ประจำวัน'!$B545,ผลิต1!L:L)+SUMIF(ผลิต2!$C:$C,'รับ-จ่าย ประจำวัน'!$B545,ผลิต2!L:L)+SUMIF(เส้นแต่งหน้าขนมเค้ก!$C:$C,'รับ-จ่าย ประจำวัน'!$B545,เส้นแต่งหน้าขนมเค้ก!L:L)+SUMIF(แพ็ค!$C:$C,'รับ-จ่าย ประจำวัน'!$B545,แพ็ค!L:L)+SUMIF(ธุรการ!$C:$C,'รับ-จ่าย ประจำวัน'!$B545,ธุรการ!L:L)+SUMIF(เส้นแต่งหน้าขนมปัง!$C:$C,'รับ-จ่าย ประจำวัน'!$B545,เส้นแต่งหน้าขนมปัง!L:L)+SUMIF('วางแผนBC,CJ'!$C:$C,'รับ-จ่าย ประจำวัน'!$B545,'วางแผนBC,CJ'!L:L)+SUMIF(RD!$C:$C,'รับ-จ่าย ประจำวัน'!$B545,RD!L:L)+SUMIF('FG,ออนไล,คัดแยก'!$C:$C,'รับ-จ่าย ประจำวัน'!$B545,'FG,ออนไล,คัดแยก'!L:L)</f>
        <v>0</v>
      </c>
      <c r="AT545" s="16">
        <f>SUMIF(เตรียมส่วนผสม!$C:$C,'รับ-จ่าย ประจำวัน'!$B545,เตรียมส่วนผสม!M:M)+SUMIF(กวนไส้!$C:$C,'รับ-จ่าย ประจำวัน'!$B545,กวนไส้!M:M)+SUMIF(ผลิต1!$C:$C,'รับ-จ่าย ประจำวัน'!$B545,ผลิต1!M:M)+SUMIF(ผลิต2!$C:$C,'รับ-จ่าย ประจำวัน'!$B545,ผลิต2!M:M)+SUMIF(เส้นแต่งหน้าขนมเค้ก!$C:$C,'รับ-จ่าย ประจำวัน'!$B545,เส้นแต่งหน้าขนมเค้ก!M:M)+SUMIF(แพ็ค!$C:$C,'รับ-จ่าย ประจำวัน'!$B545,แพ็ค!M:M)+SUMIF(ธุรการ!$C:$C,'รับ-จ่าย ประจำวัน'!$B545,ธุรการ!M:M)+SUMIF(เส้นแต่งหน้าขนมปัง!$C:$C,'รับ-จ่าย ประจำวัน'!$B545,เส้นแต่งหน้าขนมปัง!M:M)+SUMIF('วางแผนBC,CJ'!$C:$C,'รับ-จ่าย ประจำวัน'!$B545,'วางแผนBC,CJ'!M:M)+SUMIF(RD!$C:$C,'รับ-จ่าย ประจำวัน'!$B545,RD!M:M)+SUMIF('FG,ออนไล,คัดแยก'!$C:$C,'รับ-จ่าย ประจำวัน'!$B545,'FG,ออนไล,คัดแยก'!M:M)</f>
        <v>0</v>
      </c>
      <c r="AU545" s="16">
        <f>SUMIF(เตรียมส่วนผสม!$C:$C,'รับ-จ่าย ประจำวัน'!$B545,เตรียมส่วนผสม!N:N)+SUMIF(กวนไส้!$C:$C,'รับ-จ่าย ประจำวัน'!$B545,กวนไส้!N:N)+SUMIF(ผลิต1!$C:$C,'รับ-จ่าย ประจำวัน'!$B545,ผลิต1!N:N)+SUMIF(ผลิต2!$C:$C,'รับ-จ่าย ประจำวัน'!$B545,ผลิต2!N:N)+SUMIF(เส้นแต่งหน้าขนมเค้ก!$C:$C,'รับ-จ่าย ประจำวัน'!$B545,เส้นแต่งหน้าขนมเค้ก!N:N)+SUMIF(แพ็ค!$C:$C,'รับ-จ่าย ประจำวัน'!$B545,แพ็ค!N:N)+SUMIF(ธุรการ!$C:$C,'รับ-จ่าย ประจำวัน'!$B545,ธุรการ!N:N)+SUMIF(เส้นแต่งหน้าขนมปัง!$C:$C,'รับ-จ่าย ประจำวัน'!$B545,เส้นแต่งหน้าขนมปัง!N:N)+SUMIF('วางแผนBC,CJ'!$C:$C,'รับ-จ่าย ประจำวัน'!$B545,'วางแผนBC,CJ'!N:N)+SUMIF(RD!$C:$C,'รับ-จ่าย ประจำวัน'!$B545,RD!N:N)+SUMIF('FG,ออนไล,คัดแยก'!$C:$C,'รับ-จ่าย ประจำวัน'!$B545,'FG,ออนไล,คัดแยก'!N:N)</f>
        <v>0</v>
      </c>
      <c r="AV545" s="16">
        <f>SUMIF(เตรียมส่วนผสม!$C:$C,'รับ-จ่าย ประจำวัน'!$B545,เตรียมส่วนผสม!O:O)+SUMIF(กวนไส้!$C:$C,'รับ-จ่าย ประจำวัน'!$B545,กวนไส้!O:O)+SUMIF(ผลิต1!$C:$C,'รับ-จ่าย ประจำวัน'!$B545,ผลิต1!O:O)+SUMIF(ผลิต2!$C:$C,'รับ-จ่าย ประจำวัน'!$B545,ผลิต2!O:O)+SUMIF(เส้นแต่งหน้าขนมเค้ก!$C:$C,'รับ-จ่าย ประจำวัน'!$B545,เส้นแต่งหน้าขนมเค้ก!O:O)+SUMIF(แพ็ค!$C:$C,'รับ-จ่าย ประจำวัน'!$B545,แพ็ค!O:O)+SUMIF(ธุรการ!$C:$C,'รับ-จ่าย ประจำวัน'!$B545,ธุรการ!O:O)+SUMIF(เส้นแต่งหน้าขนมปัง!$C:$C,'รับ-จ่าย ประจำวัน'!$B545,เส้นแต่งหน้าขนมปัง!O:O)+SUMIF('วางแผนBC,CJ'!$C:$C,'รับ-จ่าย ประจำวัน'!$B545,'วางแผนBC,CJ'!O:O)+SUMIF(RD!$C:$C,'รับ-จ่าย ประจำวัน'!$B545,RD!O:O)+SUMIF('FG,ออนไล,คัดแยก'!$C:$C,'รับ-จ่าย ประจำวัน'!$B545,'FG,ออนไล,คัดแยก'!O:O)</f>
        <v>0</v>
      </c>
      <c r="AW545" s="16">
        <f>SUMIF(เตรียมส่วนผสม!$C:$C,'รับ-จ่าย ประจำวัน'!$B545,เตรียมส่วนผสม!P:P)+SUMIF(กวนไส้!$C:$C,'รับ-จ่าย ประจำวัน'!$B545,กวนไส้!P:P)+SUMIF(ผลิต1!$C:$C,'รับ-จ่าย ประจำวัน'!$B545,ผลิต1!P:P)+SUMIF(ผลิต2!$C:$C,'รับ-จ่าย ประจำวัน'!$B545,ผลิต2!P:P)+SUMIF(เส้นแต่งหน้าขนมเค้ก!$C:$C,'รับ-จ่าย ประจำวัน'!$B545,เส้นแต่งหน้าขนมเค้ก!P:P)+SUMIF(แพ็ค!$C:$C,'รับ-จ่าย ประจำวัน'!$B545,แพ็ค!P:P)+SUMIF(ธุรการ!$C:$C,'รับ-จ่าย ประจำวัน'!$B545,ธุรการ!P:P)+SUMIF(เส้นแต่งหน้าขนมปัง!$C:$C,'รับ-จ่าย ประจำวัน'!$B545,เส้นแต่งหน้าขนมปัง!P:P)+SUMIF('วางแผนBC,CJ'!$C:$C,'รับ-จ่าย ประจำวัน'!$B545,'วางแผนBC,CJ'!P:P)+SUMIF(RD!$C:$C,'รับ-จ่าย ประจำวัน'!$B545,RD!P:P)+SUMIF('FG,ออนไล,คัดแยก'!$C:$C,'รับ-จ่าย ประจำวัน'!$B545,'FG,ออนไล,คัดแยก'!P:P)</f>
        <v>0</v>
      </c>
      <c r="AX545" s="16">
        <f>SUMIF(เตรียมส่วนผสม!$C:$C,'รับ-จ่าย ประจำวัน'!$B545,เตรียมส่วนผสม!Q:Q)+SUMIF(กวนไส้!$C:$C,'รับ-จ่าย ประจำวัน'!$B545,กวนไส้!Q:Q)+SUMIF(ผลิต1!$C:$C,'รับ-จ่าย ประจำวัน'!$B545,ผลิต1!Q:Q)+SUMIF(ผลิต2!$C:$C,'รับ-จ่าย ประจำวัน'!$B545,ผลิต2!Q:Q)+SUMIF(เส้นแต่งหน้าขนมเค้ก!$C:$C,'รับ-จ่าย ประจำวัน'!$B545,เส้นแต่งหน้าขนมเค้ก!Q:Q)+SUMIF(แพ็ค!$C:$C,'รับ-จ่าย ประจำวัน'!$B545,แพ็ค!Q:Q)+SUMIF(ธุรการ!$C:$C,'รับ-จ่าย ประจำวัน'!$B545,ธุรการ!Q:Q)+SUMIF(เส้นแต่งหน้าขนมปัง!$C:$C,'รับ-จ่าย ประจำวัน'!$B545,เส้นแต่งหน้าขนมปัง!Q:Q)+SUMIF('วางแผนBC,CJ'!$C:$C,'รับ-จ่าย ประจำวัน'!$B545,'วางแผนBC,CJ'!Q:Q)+SUMIF(RD!$C:$C,'รับ-จ่าย ประจำวัน'!$B545,RD!Q:Q)+SUMIF('FG,ออนไล,คัดแยก'!$C:$C,'รับ-จ่าย ประจำวัน'!$B545,'FG,ออนไล,คัดแยก'!Q:Q)</f>
        <v>0</v>
      </c>
      <c r="AY545" s="16">
        <f>SUMIF(เตรียมส่วนผสม!$C:$C,'รับ-จ่าย ประจำวัน'!$B545,เตรียมส่วนผสม!R:R)+SUMIF(กวนไส้!$C:$C,'รับ-จ่าย ประจำวัน'!$B545,กวนไส้!R:R)+SUMIF(ผลิต1!$C:$C,'รับ-จ่าย ประจำวัน'!$B545,ผลิต1!R:R)+SUMIF(ผลิต2!$C:$C,'รับ-จ่าย ประจำวัน'!$B545,ผลิต2!R:R)+SUMIF(เส้นแต่งหน้าขนมเค้ก!$C:$C,'รับ-จ่าย ประจำวัน'!$B545,เส้นแต่งหน้าขนมเค้ก!R:R)+SUMIF(แพ็ค!$C:$C,'รับ-จ่าย ประจำวัน'!$B545,แพ็ค!R:R)+SUMIF(ธุรการ!$C:$C,'รับ-จ่าย ประจำวัน'!$B545,ธุรการ!R:R)+SUMIF(เส้นแต่งหน้าขนมปัง!$C:$C,'รับ-จ่าย ประจำวัน'!$B545,เส้นแต่งหน้าขนมปัง!R:R)+SUMIF('วางแผนBC,CJ'!$C:$C,'รับ-จ่าย ประจำวัน'!$B545,'วางแผนBC,CJ'!R:R)+SUMIF(RD!$C:$C,'รับ-จ่าย ประจำวัน'!$B545,RD!R:R)+SUMIF('FG,ออนไล,คัดแยก'!$C:$C,'รับ-จ่าย ประจำวัน'!$B545,'FG,ออนไล,คัดแยก'!R:R)</f>
        <v>0</v>
      </c>
      <c r="AZ545" s="16">
        <f>SUMIF(เตรียมส่วนผสม!$C:$C,'รับ-จ่าย ประจำวัน'!$B545,เตรียมส่วนผสม!S:S)+SUMIF(กวนไส้!$C:$C,'รับ-จ่าย ประจำวัน'!$B545,กวนไส้!S:S)+SUMIF(ผลิต1!$C:$C,'รับ-จ่าย ประจำวัน'!$B545,ผลิต1!S:S)+SUMIF(ผลิต2!$C:$C,'รับ-จ่าย ประจำวัน'!$B545,ผลิต2!S:S)+SUMIF(เส้นแต่งหน้าขนมเค้ก!$C:$C,'รับ-จ่าย ประจำวัน'!$B545,เส้นแต่งหน้าขนมเค้ก!S:S)+SUMIF(แพ็ค!$C:$C,'รับ-จ่าย ประจำวัน'!$B545,แพ็ค!S:S)+SUMIF(ธุรการ!$C:$C,'รับ-จ่าย ประจำวัน'!$B545,ธุรการ!S:S)+SUMIF(เส้นแต่งหน้าขนมปัง!$C:$C,'รับ-จ่าย ประจำวัน'!$B545,เส้นแต่งหน้าขนมปัง!S:S)+SUMIF('วางแผนBC,CJ'!$C:$C,'รับ-จ่าย ประจำวัน'!$B545,'วางแผนBC,CJ'!S:S)+SUMIF(RD!$C:$C,'รับ-จ่าย ประจำวัน'!$B545,RD!S:S)+SUMIF('FG,ออนไล,คัดแยก'!$C:$C,'รับ-จ่าย ประจำวัน'!$B545,'FG,ออนไล,คัดแยก'!S:S)</f>
        <v>0</v>
      </c>
      <c r="BA545" s="16">
        <f>SUMIF(เตรียมส่วนผสม!$C:$C,'รับ-จ่าย ประจำวัน'!$B545,เตรียมส่วนผสม!T:T)+SUMIF(กวนไส้!$C:$C,'รับ-จ่าย ประจำวัน'!$B545,กวนไส้!T:T)+SUMIF(ผลิต1!$C:$C,'รับ-จ่าย ประจำวัน'!$B545,ผลิต1!T:T)+SUMIF(ผลิต2!$C:$C,'รับ-จ่าย ประจำวัน'!$B545,ผลิต2!T:T)+SUMIF(เส้นแต่งหน้าขนมเค้ก!$C:$C,'รับ-จ่าย ประจำวัน'!$B545,เส้นแต่งหน้าขนมเค้ก!T:T)+SUMIF(แพ็ค!$C:$C,'รับ-จ่าย ประจำวัน'!$B545,แพ็ค!T:T)+SUMIF(ธุรการ!$C:$C,'รับ-จ่าย ประจำวัน'!$B545,ธุรการ!T:T)+SUMIF(เส้นแต่งหน้าขนมปัง!$C:$C,'รับ-จ่าย ประจำวัน'!$B545,เส้นแต่งหน้าขนมปัง!T:T)+SUMIF('วางแผนBC,CJ'!$C:$C,'รับ-จ่าย ประจำวัน'!$B545,'วางแผนBC,CJ'!T:T)+SUMIF(RD!$C:$C,'รับ-จ่าย ประจำวัน'!$B545,RD!T:T)+SUMIF('FG,ออนไล,คัดแยก'!$C:$C,'รับ-จ่าย ประจำวัน'!$B545,'FG,ออนไล,คัดแยก'!T:T)</f>
        <v>0</v>
      </c>
      <c r="BB545" s="16">
        <f>SUMIF(เตรียมส่วนผสม!$C:$C,'รับ-จ่าย ประจำวัน'!$B545,เตรียมส่วนผสม!U:U)+SUMIF(กวนไส้!$C:$C,'รับ-จ่าย ประจำวัน'!$B545,กวนไส้!U:U)+SUMIF(ผลิต1!$C:$C,'รับ-จ่าย ประจำวัน'!$B545,ผลิต1!U:U)+SUMIF(ผลิต2!$C:$C,'รับ-จ่าย ประจำวัน'!$B545,ผลิต2!U:U)+SUMIF(เส้นแต่งหน้าขนมเค้ก!$C:$C,'รับ-จ่าย ประจำวัน'!$B545,เส้นแต่งหน้าขนมเค้ก!U:U)+SUMIF(แพ็ค!$C:$C,'รับ-จ่าย ประจำวัน'!$B545,แพ็ค!U:U)+SUMIF(ธุรการ!$C:$C,'รับ-จ่าย ประจำวัน'!$B545,ธุรการ!U:U)+SUMIF(เส้นแต่งหน้าขนมปัง!$C:$C,'รับ-จ่าย ประจำวัน'!$B545,เส้นแต่งหน้าขนมปัง!U:U)+SUMIF('วางแผนBC,CJ'!$C:$C,'รับ-จ่าย ประจำวัน'!$B545,'วางแผนBC,CJ'!U:U)+SUMIF(RD!$C:$C,'รับ-จ่าย ประจำวัน'!$B545,RD!U:U)+SUMIF('FG,ออนไล,คัดแยก'!$C:$C,'รับ-จ่าย ประจำวัน'!$B545,'FG,ออนไล,คัดแยก'!U:U)</f>
        <v>0</v>
      </c>
      <c r="BC545" s="16">
        <f>SUMIF(เตรียมส่วนผสม!$C:$C,'รับ-จ่าย ประจำวัน'!$B545,เตรียมส่วนผสม!V:V)+SUMIF(กวนไส้!$C:$C,'รับ-จ่าย ประจำวัน'!$B545,กวนไส้!V:V)+SUMIF(ผลิต1!$C:$C,'รับ-จ่าย ประจำวัน'!$B545,ผลิต1!V:V)+SUMIF(ผลิต2!$C:$C,'รับ-จ่าย ประจำวัน'!$B545,ผลิต2!V:V)+SUMIF(เส้นแต่งหน้าขนมเค้ก!$C:$C,'รับ-จ่าย ประจำวัน'!$B545,เส้นแต่งหน้าขนมเค้ก!V:V)+SUMIF(แพ็ค!$C:$C,'รับ-จ่าย ประจำวัน'!$B545,แพ็ค!V:V)+SUMIF(ธุรการ!$C:$C,'รับ-จ่าย ประจำวัน'!$B545,ธุรการ!V:V)+SUMIF(เส้นแต่งหน้าขนมปัง!$C:$C,'รับ-จ่าย ประจำวัน'!$B545,เส้นแต่งหน้าขนมปัง!V:V)+SUMIF('วางแผนBC,CJ'!$C:$C,'รับ-จ่าย ประจำวัน'!$B545,'วางแผนBC,CJ'!V:V)+SUMIF(RD!$C:$C,'รับ-จ่าย ประจำวัน'!$B545,RD!V:V)+SUMIF('FG,ออนไล,คัดแยก'!$C:$C,'รับ-จ่าย ประจำวัน'!$B545,'FG,ออนไล,คัดแยก'!V:V)</f>
        <v>0</v>
      </c>
      <c r="BD545" s="16">
        <f>SUMIF(เตรียมส่วนผสม!$C:$C,'รับ-จ่าย ประจำวัน'!$B545,เตรียมส่วนผสม!W:W)+SUMIF(กวนไส้!$C:$C,'รับ-จ่าย ประจำวัน'!$B545,กวนไส้!W:W)+SUMIF(ผลิต1!$C:$C,'รับ-จ่าย ประจำวัน'!$B545,ผลิต1!W:W)+SUMIF(ผลิต2!$C:$C,'รับ-จ่าย ประจำวัน'!$B545,ผลิต2!W:W)+SUMIF(เส้นแต่งหน้าขนมเค้ก!$C:$C,'รับ-จ่าย ประจำวัน'!$B545,เส้นแต่งหน้าขนมเค้ก!W:W)+SUMIF(แพ็ค!$C:$C,'รับ-จ่าย ประจำวัน'!$B545,แพ็ค!W:W)+SUMIF(ธุรการ!$C:$C,'รับ-จ่าย ประจำวัน'!$B545,ธุรการ!W:W)+SUMIF(เส้นแต่งหน้าขนมปัง!$C:$C,'รับ-จ่าย ประจำวัน'!$B545,เส้นแต่งหน้าขนมปัง!W:W)+SUMIF('วางแผนBC,CJ'!$C:$C,'รับ-จ่าย ประจำวัน'!$B545,'วางแผนBC,CJ'!W:W)+SUMIF(RD!$C:$C,'รับ-จ่าย ประจำวัน'!$B545,RD!W:W)+SUMIF('FG,ออนไล,คัดแยก'!$C:$C,'รับ-จ่าย ประจำวัน'!$B545,'FG,ออนไล,คัดแยก'!W:W)</f>
        <v>0</v>
      </c>
      <c r="BE545" s="16">
        <f>SUMIF(เตรียมส่วนผสม!$C:$C,'รับ-จ่าย ประจำวัน'!$B545,เตรียมส่วนผสม!X:X)+SUMIF(กวนไส้!$C:$C,'รับ-จ่าย ประจำวัน'!$B545,กวนไส้!X:X)+SUMIF(ผลิต1!$C:$C,'รับ-จ่าย ประจำวัน'!$B545,ผลิต1!X:X)+SUMIF(ผลิต2!$C:$C,'รับ-จ่าย ประจำวัน'!$B545,ผลิต2!X:X)+SUMIF(เส้นแต่งหน้าขนมเค้ก!$C:$C,'รับ-จ่าย ประจำวัน'!$B545,เส้นแต่งหน้าขนมเค้ก!X:X)+SUMIF(แพ็ค!$C:$C,'รับ-จ่าย ประจำวัน'!$B545,แพ็ค!X:X)+SUMIF(ธุรการ!$C:$C,'รับ-จ่าย ประจำวัน'!$B545,ธุรการ!X:X)+SUMIF(เส้นแต่งหน้าขนมปัง!$C:$C,'รับ-จ่าย ประจำวัน'!$B545,เส้นแต่งหน้าขนมปัง!X:X)+SUMIF('วางแผนBC,CJ'!$C:$C,'รับ-จ่าย ประจำวัน'!$B545,'วางแผนBC,CJ'!X:X)+SUMIF(RD!$C:$C,'รับ-จ่าย ประจำวัน'!$B545,RD!X:X)+SUMIF('FG,ออนไล,คัดแยก'!$C:$C,'รับ-จ่าย ประจำวัน'!$B545,'FG,ออนไล,คัดแยก'!X:X)</f>
        <v>0</v>
      </c>
      <c r="BF545" s="16">
        <f>SUMIF(เตรียมส่วนผสม!$C:$C,'รับ-จ่าย ประจำวัน'!$B545,เตรียมส่วนผสม!Y:Y)+SUMIF(กวนไส้!$C:$C,'รับ-จ่าย ประจำวัน'!$B545,กวนไส้!Y:Y)+SUMIF(ผลิต1!$C:$C,'รับ-จ่าย ประจำวัน'!$B545,ผลิต1!Y:Y)+SUMIF(ผลิต2!$C:$C,'รับ-จ่าย ประจำวัน'!$B545,ผลิต2!Y:Y)+SUMIF(เส้นแต่งหน้าขนมเค้ก!$C:$C,'รับ-จ่าย ประจำวัน'!$B545,เส้นแต่งหน้าขนมเค้ก!Y:Y)+SUMIF(แพ็ค!$C:$C,'รับ-จ่าย ประจำวัน'!$B545,แพ็ค!Y:Y)+SUMIF(ธุรการ!$C:$C,'รับ-จ่าย ประจำวัน'!$B545,ธุรการ!Y:Y)+SUMIF(เส้นแต่งหน้าขนมปัง!$C:$C,'รับ-จ่าย ประจำวัน'!$B545,เส้นแต่งหน้าขนมปัง!Y:Y)+SUMIF('วางแผนBC,CJ'!$C:$C,'รับ-จ่าย ประจำวัน'!$B545,'วางแผนBC,CJ'!Y:Y)+SUMIF(RD!$C:$C,'รับ-จ่าย ประจำวัน'!$B545,RD!Y:Y)+SUMIF('FG,ออนไล,คัดแยก'!$C:$C,'รับ-จ่าย ประจำวัน'!$B545,'FG,ออนไล,คัดแยก'!Y:Y)</f>
        <v>0</v>
      </c>
      <c r="BG545" s="16">
        <f>SUMIF(เตรียมส่วนผสม!$C:$C,'รับ-จ่าย ประจำวัน'!$B545,เตรียมส่วนผสม!Z:Z)+SUMIF(กวนไส้!$C:$C,'รับ-จ่าย ประจำวัน'!$B545,กวนไส้!Z:Z)+SUMIF(ผลิต1!$C:$C,'รับ-จ่าย ประจำวัน'!$B545,ผลิต1!Z:Z)+SUMIF(ผลิต2!$C:$C,'รับ-จ่าย ประจำวัน'!$B545,ผลิต2!Z:Z)+SUMIF(เส้นแต่งหน้าขนมเค้ก!$C:$C,'รับ-จ่าย ประจำวัน'!$B545,เส้นแต่งหน้าขนมเค้ก!Z:Z)+SUMIF(แพ็ค!$C:$C,'รับ-จ่าย ประจำวัน'!$B545,แพ็ค!Z:Z)+SUMIF(ธุรการ!$C:$C,'รับ-จ่าย ประจำวัน'!$B545,ธุรการ!Z:Z)+SUMIF(เส้นแต่งหน้าขนมปัง!$C:$C,'รับ-จ่าย ประจำวัน'!$B545,เส้นแต่งหน้าขนมปัง!Z:Z)+SUMIF('วางแผนBC,CJ'!$C:$C,'รับ-จ่าย ประจำวัน'!$B545,'วางแผนBC,CJ'!Z:Z)+SUMIF(RD!$C:$C,'รับ-จ่าย ประจำวัน'!$B545,RD!Z:Z)+SUMIF('FG,ออนไล,คัดแยก'!$C:$C,'รับ-จ่าย ประจำวัน'!$B545,'FG,ออนไล,คัดแยก'!Z:Z)</f>
        <v>0</v>
      </c>
      <c r="BH545" s="16">
        <f>SUMIF(เตรียมส่วนผสม!$C:$C,'รับ-จ่าย ประจำวัน'!$B545,เตรียมส่วนผสม!AA:AA)+SUMIF(กวนไส้!$C:$C,'รับ-จ่าย ประจำวัน'!$B545,กวนไส้!AA:AA)+SUMIF(ผลิต1!$C:$C,'รับ-จ่าย ประจำวัน'!$B545,ผลิต1!AA:AA)+SUMIF(ผลิต2!$C:$C,'รับ-จ่าย ประจำวัน'!$B545,ผลิต2!AA:AA)+SUMIF(เส้นแต่งหน้าขนมเค้ก!$C:$C,'รับ-จ่าย ประจำวัน'!$B545,เส้นแต่งหน้าขนมเค้ก!AA:AA)+SUMIF(แพ็ค!$C:$C,'รับ-จ่าย ประจำวัน'!$B545,แพ็ค!AA:AA)+SUMIF(ธุรการ!$C:$C,'รับ-จ่าย ประจำวัน'!$B545,ธุรการ!AA:AA)+SUMIF(เส้นแต่งหน้าขนมปัง!$C:$C,'รับ-จ่าย ประจำวัน'!$B545,เส้นแต่งหน้าขนมปัง!AA:AA)+SUMIF('วางแผนBC,CJ'!$C:$C,'รับ-จ่าย ประจำวัน'!$B545,'วางแผนBC,CJ'!AA:AA)+SUMIF(RD!$C:$C,'รับ-จ่าย ประจำวัน'!$B545,RD!AA:AA)+SUMIF('FG,ออนไล,คัดแยก'!$C:$C,'รับ-จ่าย ประจำวัน'!$B545,'FG,ออนไล,คัดแยก'!AA:AA)</f>
        <v>0</v>
      </c>
      <c r="BI545" s="16">
        <f>SUMIF(เตรียมส่วนผสม!$C:$C,'รับ-จ่าย ประจำวัน'!$B545,เตรียมส่วนผสม!AB:AB)+SUMIF(กวนไส้!$C:$C,'รับ-จ่าย ประจำวัน'!$B545,กวนไส้!AB:AB)+SUMIF(ผลิต1!$C:$C,'รับ-จ่าย ประจำวัน'!$B545,ผลิต1!AB:AB)+SUMIF(ผลิต2!$C:$C,'รับ-จ่าย ประจำวัน'!$B545,ผลิต2!AB:AB)+SUMIF(เส้นแต่งหน้าขนมเค้ก!$C:$C,'รับ-จ่าย ประจำวัน'!$B545,เส้นแต่งหน้าขนมเค้ก!AB:AB)+SUMIF(แพ็ค!$C:$C,'รับ-จ่าย ประจำวัน'!$B545,แพ็ค!AB:AB)+SUMIF(ธุรการ!$C:$C,'รับ-จ่าย ประจำวัน'!$B545,ธุรการ!AB:AB)+SUMIF(เส้นแต่งหน้าขนมปัง!$C:$C,'รับ-จ่าย ประจำวัน'!$B545,เส้นแต่งหน้าขนมปัง!AB:AB)+SUMIF('วางแผนBC,CJ'!$C:$C,'รับ-จ่าย ประจำวัน'!$B545,'วางแผนBC,CJ'!AB:AB)+SUMIF(RD!$C:$C,'รับ-จ่าย ประจำวัน'!$B545,RD!AB:AB)+SUMIF('FG,ออนไล,คัดแยก'!$C:$C,'รับ-จ่าย ประจำวัน'!$B545,'FG,ออนไล,คัดแยก'!AB:AB)</f>
        <v>0</v>
      </c>
      <c r="BJ545" s="16">
        <f>SUMIF(เตรียมส่วนผสม!$C:$C,'รับ-จ่าย ประจำวัน'!$B545,เตรียมส่วนผสม!AC:AC)+SUMIF(กวนไส้!$C:$C,'รับ-จ่าย ประจำวัน'!$B545,กวนไส้!AC:AC)+SUMIF(ผลิต1!$C:$C,'รับ-จ่าย ประจำวัน'!$B545,ผลิต1!AC:AC)+SUMIF(ผลิต2!$C:$C,'รับ-จ่าย ประจำวัน'!$B545,ผลิต2!AC:AC)+SUMIF(เส้นแต่งหน้าขนมเค้ก!$C:$C,'รับ-จ่าย ประจำวัน'!$B545,เส้นแต่งหน้าขนมเค้ก!AC:AC)+SUMIF(แพ็ค!$C:$C,'รับ-จ่าย ประจำวัน'!$B545,แพ็ค!AC:AC)+SUMIF(ธุรการ!$C:$C,'รับ-จ่าย ประจำวัน'!$B545,ธุรการ!AC:AC)+SUMIF(เส้นแต่งหน้าขนมปัง!$C:$C,'รับ-จ่าย ประจำวัน'!$B545,เส้นแต่งหน้าขนมปัง!AC:AC)+SUMIF('วางแผนBC,CJ'!$C:$C,'รับ-จ่าย ประจำวัน'!$B545,'วางแผนBC,CJ'!AC:AC)+SUMIF(RD!$C:$C,'รับ-จ่าย ประจำวัน'!$B545,RD!AC:AC)+SUMIF('FG,ออนไล,คัดแยก'!$C:$C,'รับ-จ่าย ประจำวัน'!$B545,'FG,ออนไล,คัดแยก'!AC:AC)</f>
        <v>0</v>
      </c>
      <c r="BK545" s="16">
        <f>SUMIF(เตรียมส่วนผสม!$C:$C,'รับ-จ่าย ประจำวัน'!$B545,เตรียมส่วนผสม!AD:AD)+SUMIF(กวนไส้!$C:$C,'รับ-จ่าย ประจำวัน'!$B545,กวนไส้!AD:AD)+SUMIF(ผลิต1!$C:$C,'รับ-จ่าย ประจำวัน'!$B545,ผลิต1!AD:AD)+SUMIF(ผลิต2!$C:$C,'รับ-จ่าย ประจำวัน'!$B545,ผลิต2!AD:AD)+SUMIF(เส้นแต่งหน้าขนมเค้ก!$C:$C,'รับ-จ่าย ประจำวัน'!$B545,เส้นแต่งหน้าขนมเค้ก!AD:AD)+SUMIF(แพ็ค!$C:$C,'รับ-จ่าย ประจำวัน'!$B545,แพ็ค!AD:AD)+SUMIF(ธุรการ!$C:$C,'รับ-จ่าย ประจำวัน'!$B545,ธุรการ!AD:AD)+SUMIF(เส้นแต่งหน้าขนมปัง!$C:$C,'รับ-จ่าย ประจำวัน'!$B545,เส้นแต่งหน้าขนมปัง!AD:AD)+SUMIF('วางแผนBC,CJ'!$C:$C,'รับ-จ่าย ประจำวัน'!$B545,'วางแผนBC,CJ'!AD:AD)+SUMIF(RD!$C:$C,'รับ-จ่าย ประจำวัน'!$B545,RD!AD:AD)+SUMIF('FG,ออนไล,คัดแยก'!$C:$C,'รับ-จ่าย ประจำวัน'!$B545,'FG,ออนไล,คัดแยก'!AD:AD)</f>
        <v>0</v>
      </c>
      <c r="BL545" s="16">
        <f>SUMIF(เตรียมส่วนผสม!$C:$C,'รับ-จ่าย ประจำวัน'!$B545,เตรียมส่วนผสม!AE:AE)+SUMIF(กวนไส้!$C:$C,'รับ-จ่าย ประจำวัน'!$B545,กวนไส้!AE:AE)+SUMIF(ผลิต1!$C:$C,'รับ-จ่าย ประจำวัน'!$B545,ผลิต1!AE:AE)+SUMIF(ผลิต2!$C:$C,'รับ-จ่าย ประจำวัน'!$B545,ผลิต2!AE:AE)+SUMIF(เส้นแต่งหน้าขนมเค้ก!$C:$C,'รับ-จ่าย ประจำวัน'!$B545,เส้นแต่งหน้าขนมเค้ก!AE:AE)+SUMIF(แพ็ค!$C:$C,'รับ-จ่าย ประจำวัน'!$B545,แพ็ค!AE:AE)+SUMIF(ธุรการ!$C:$C,'รับ-จ่าย ประจำวัน'!$B545,ธุรการ!AE:AE)+SUMIF(เส้นแต่งหน้าขนมปัง!$C:$C,'รับ-จ่าย ประจำวัน'!$B545,เส้นแต่งหน้าขนมปัง!AE:AE)+SUMIF('วางแผนBC,CJ'!$C:$C,'รับ-จ่าย ประจำวัน'!$B545,'วางแผนBC,CJ'!AE:AE)+SUMIF(RD!$C:$C,'รับ-จ่าย ประจำวัน'!$B545,RD!AE:AE)+SUMIF('FG,ออนไล,คัดแยก'!$C:$C,'รับ-จ่าย ประจำวัน'!$B545,'FG,ออนไล,คัดแยก'!AE:AE)</f>
        <v>0</v>
      </c>
      <c r="BM545" s="16">
        <f>SUMIF(เตรียมส่วนผสม!$C:$C,'รับ-จ่าย ประจำวัน'!$B545,เตรียมส่วนผสม!AF:AF)+SUMIF(กวนไส้!$C:$C,'รับ-จ่าย ประจำวัน'!$B545,กวนไส้!AF:AF)+SUMIF(ผลิต1!$C:$C,'รับ-จ่าย ประจำวัน'!$B545,ผลิต1!AF:AF)+SUMIF(ผลิต2!$C:$C,'รับ-จ่าย ประจำวัน'!$B545,ผลิต2!AF:AF)+SUMIF(เส้นแต่งหน้าขนมเค้ก!$C:$C,'รับ-จ่าย ประจำวัน'!$B545,เส้นแต่งหน้าขนมเค้ก!AF:AF)+SUMIF(แพ็ค!$C:$C,'รับ-จ่าย ประจำวัน'!$B545,แพ็ค!AF:AF)+SUMIF(ธุรการ!$C:$C,'รับ-จ่าย ประจำวัน'!$B545,ธุรการ!AF:AF)+SUMIF(เส้นแต่งหน้าขนมปัง!$C:$C,'รับ-จ่าย ประจำวัน'!$B545,เส้นแต่งหน้าขนมปัง!AF:AF)+SUMIF('วางแผนBC,CJ'!$C:$C,'รับ-จ่าย ประจำวัน'!$B545,'วางแผนBC,CJ'!AF:AF)+SUMIF(RD!$C:$C,'รับ-จ่าย ประจำวัน'!$B545,RD!AF:AF)+SUMIF('FG,ออนไล,คัดแยก'!$C:$C,'รับ-จ่าย ประจำวัน'!$B545,'FG,ออนไล,คัดแยก'!AF:AF)</f>
        <v>0</v>
      </c>
      <c r="BN545" s="16">
        <f>SUMIF(เตรียมส่วนผสม!$C:$C,'รับ-จ่าย ประจำวัน'!$B545,เตรียมส่วนผสม!AG:AG)+SUMIF(กวนไส้!$C:$C,'รับ-จ่าย ประจำวัน'!$B545,กวนไส้!AG:AG)+SUMIF(ผลิต1!$C:$C,'รับ-จ่าย ประจำวัน'!$B545,ผลิต1!AG:AG)+SUMIF(ผลิต2!$C:$C,'รับ-จ่าย ประจำวัน'!$B545,ผลิต2!AG:AG)+SUMIF(เส้นแต่งหน้าขนมเค้ก!$C:$C,'รับ-จ่าย ประจำวัน'!$B545,เส้นแต่งหน้าขนมเค้ก!AG:AG)+SUMIF(แพ็ค!$C:$C,'รับ-จ่าย ประจำวัน'!$B545,แพ็ค!AG:AG)+SUMIF(ธุรการ!$C:$C,'รับ-จ่าย ประจำวัน'!$B545,ธุรการ!AG:AG)+SUMIF(เส้นแต่งหน้าขนมปัง!$C:$C,'รับ-จ่าย ประจำวัน'!$B545,เส้นแต่งหน้าขนมปัง!AG:AG)+SUMIF('วางแผนBC,CJ'!$C:$C,'รับ-จ่าย ประจำวัน'!$B545,'วางแผนBC,CJ'!AG:AG)+SUMIF(RD!$C:$C,'รับ-จ่าย ประจำวัน'!$B545,RD!AG:AG)+SUMIF('FG,ออนไล,คัดแยก'!$C:$C,'รับ-จ่าย ประจำวัน'!$B545,'FG,ออนไล,คัดแยก'!AG:AG)</f>
        <v>0</v>
      </c>
      <c r="BO545" s="16">
        <f>SUMIF(เตรียมส่วนผสม!$C:$C,'รับ-จ่าย ประจำวัน'!$B545,เตรียมส่วนผสม!AH:AH)+SUMIF(กวนไส้!$C:$C,'รับ-จ่าย ประจำวัน'!$B545,กวนไส้!AH:AH)+SUMIF(ผลิต1!$C:$C,'รับ-จ่าย ประจำวัน'!$B545,ผลิต1!AH:AH)+SUMIF(ผลิต2!$C:$C,'รับ-จ่าย ประจำวัน'!$B545,ผลิต2!AH:AH)+SUMIF(เส้นแต่งหน้าขนมเค้ก!$C:$C,'รับ-จ่าย ประจำวัน'!$B545,เส้นแต่งหน้าขนมเค้ก!AH:AH)+SUMIF(แพ็ค!$C:$C,'รับ-จ่าย ประจำวัน'!$B545,แพ็ค!AH:AH)+SUMIF(ธุรการ!$C:$C,'รับ-จ่าย ประจำวัน'!$B545,ธุรการ!AH:AH)+SUMIF(เส้นแต่งหน้าขนมปัง!$C:$C,'รับ-จ่าย ประจำวัน'!$B545,เส้นแต่งหน้าขนมปัง!AH:AH)+SUMIF('วางแผนBC,CJ'!$C:$C,'รับ-จ่าย ประจำวัน'!$B545,'วางแผนBC,CJ'!AH:AH)+SUMIF(RD!$C:$C,'รับ-จ่าย ประจำวัน'!$B545,RD!AH:AH)+SUMIF('FG,ออนไล,คัดแยก'!$C:$C,'รับ-จ่าย ประจำวัน'!$B545,'FG,ออนไล,คัดแยก'!AH:AH)</f>
        <v>0</v>
      </c>
      <c r="BP545" s="16">
        <f>SUMIF(เตรียมส่วนผสม!$C:$C,'รับ-จ่าย ประจำวัน'!$B545,เตรียมส่วนผสม!AI:AI)+SUMIF(กวนไส้!$C:$C,'รับ-จ่าย ประจำวัน'!$B545,กวนไส้!AI:AI)+SUMIF(ผลิต1!$C:$C,'รับ-จ่าย ประจำวัน'!$B545,ผลิต1!AI:AI)+SUMIF(ผลิต2!$C:$C,'รับ-จ่าย ประจำวัน'!$B545,ผลิต2!AI:AI)+SUMIF(เส้นแต่งหน้าขนมเค้ก!$C:$C,'รับ-จ่าย ประจำวัน'!$B545,เส้นแต่งหน้าขนมเค้ก!AI:AI)+SUMIF(แพ็ค!$C:$C,'รับ-จ่าย ประจำวัน'!$B545,แพ็ค!AI:AI)+SUMIF(ธุรการ!$C:$C,'รับ-จ่าย ประจำวัน'!$B545,ธุรการ!AI:AI)+SUMIF(เส้นแต่งหน้าขนมปัง!$C:$C,'รับ-จ่าย ประจำวัน'!$B545,เส้นแต่งหน้าขนมปัง!AI:AI)+SUMIF('วางแผนBC,CJ'!$C:$C,'รับ-จ่าย ประจำวัน'!$B545,'วางแผนBC,CJ'!AI:AI)+SUMIF(RD!$C:$C,'รับ-จ่าย ประจำวัน'!$B545,RD!AI:AI)+SUMIF('FG,ออนไล,คัดแยก'!$C:$C,'รับ-จ่าย ประจำวัน'!$B545,'FG,ออนไล,คัดแยก'!AI:AI)</f>
        <v>0</v>
      </c>
      <c r="BQ545" s="16">
        <f>SUMIF(เตรียมส่วนผสม!$C:$C,'รับ-จ่าย ประจำวัน'!$B545,เตรียมส่วนผสม!AJ:AJ)+SUMIF(กวนไส้!$C:$C,'รับ-จ่าย ประจำวัน'!$B545,กวนไส้!AJ:AJ)+SUMIF(ผลิต1!$C:$C,'รับ-จ่าย ประจำวัน'!$B545,ผลิต1!AJ:AJ)+SUMIF(ผลิต2!$C:$C,'รับ-จ่าย ประจำวัน'!$B545,ผลิต2!AJ:AJ)+SUMIF(เส้นแต่งหน้าขนมเค้ก!$C:$C,'รับ-จ่าย ประจำวัน'!$B545,เส้นแต่งหน้าขนมเค้ก!AJ:AJ)+SUMIF(แพ็ค!$C:$C,'รับ-จ่าย ประจำวัน'!$B545,แพ็ค!AJ:AJ)+SUMIF(ธุรการ!$C:$C,'รับ-จ่าย ประจำวัน'!$B545,ธุรการ!AJ:AJ)+SUMIF(เส้นแต่งหน้าขนมปัง!$C:$C,'รับ-จ่าย ประจำวัน'!$B545,เส้นแต่งหน้าขนมปัง!AJ:AJ)+SUMIF('วางแผนBC,CJ'!$C:$C,'รับ-จ่าย ประจำวัน'!$B545,'วางแผนBC,CJ'!AJ:AJ)+SUMIF(RD!$C:$C,'รับ-จ่าย ประจำวัน'!$B545,RD!AJ:AJ)+SUMIF('FG,ออนไล,คัดแยก'!$C:$C,'รับ-จ่าย ประจำวัน'!$B545,'FG,ออนไล,คัดแยก'!AJ:AJ)</f>
        <v>0</v>
      </c>
      <c r="BR545" s="16">
        <f>SUMIF(เตรียมส่วนผสม!$C:$C,'รับ-จ่าย ประจำวัน'!$B545,เตรียมส่วนผสม!AK:AK)+SUMIF(กวนไส้!$C:$C,'รับ-จ่าย ประจำวัน'!$B545,กวนไส้!AK:AK)+SUMIF(ผลิต1!$C:$C,'รับ-จ่าย ประจำวัน'!$B545,ผลิต1!AK:AK)+SUMIF(ผลิต2!$C:$C,'รับ-จ่าย ประจำวัน'!$B545,ผลิต2!AK:AK)+SUMIF(เส้นแต่งหน้าขนมเค้ก!$C:$C,'รับ-จ่าย ประจำวัน'!$B545,เส้นแต่งหน้าขนมเค้ก!AK:AK)+SUMIF(แพ็ค!$C:$C,'รับ-จ่าย ประจำวัน'!$B545,แพ็ค!AK:AK)+SUMIF(ธุรการ!$C:$C,'รับ-จ่าย ประจำวัน'!$B545,ธุรการ!AK:AK)+SUMIF(เส้นแต่งหน้าขนมปัง!$C:$C,'รับ-จ่าย ประจำวัน'!$B545,เส้นแต่งหน้าขนมปัง!AK:AK)+SUMIF('วางแผนBC,CJ'!$C:$C,'รับ-จ่าย ประจำวัน'!$B545,'วางแผนBC,CJ'!AK:AK)+SUMIF(RD!$C:$C,'รับ-จ่าย ประจำวัน'!$B545,RD!AK:AK)+SUMIF('FG,ออนไล,คัดแยก'!$C:$C,'รับ-จ่าย ประจำวัน'!$B545,'FG,ออนไล,คัดแยก'!AK:AK)</f>
        <v>0</v>
      </c>
      <c r="BS545" s="16">
        <f>SUMIF(เตรียมส่วนผสม!$C:$C,'รับ-จ่าย ประจำวัน'!$B545,เตรียมส่วนผสม!AL:AL)+SUMIF(กวนไส้!$C:$C,'รับ-จ่าย ประจำวัน'!$B545,กวนไส้!AL:AL)+SUMIF(ผลิต1!$C:$C,'รับ-จ่าย ประจำวัน'!$B545,ผลิต1!AL:AL)+SUMIF(ผลิต2!$C:$C,'รับ-จ่าย ประจำวัน'!$B545,ผลิต2!AL:AL)+SUMIF(เส้นแต่งหน้าขนมเค้ก!$C:$C,'รับ-จ่าย ประจำวัน'!$B545,เส้นแต่งหน้าขนมเค้ก!AL:AL)+SUMIF(แพ็ค!$C:$C,'รับ-จ่าย ประจำวัน'!$B545,แพ็ค!AL:AL)+SUMIF(ธุรการ!$C:$C,'รับ-จ่าย ประจำวัน'!$B545,ธุรการ!AL:AL)+SUMIF(เส้นแต่งหน้าขนมปัง!$C:$C,'รับ-จ่าย ประจำวัน'!$B545,เส้นแต่งหน้าขนมปัง!AL:AL)+SUMIF('วางแผนBC,CJ'!$C:$C,'รับ-จ่าย ประจำวัน'!$B545,'วางแผนBC,CJ'!AL:AL)+SUMIF(RD!$C:$C,'รับ-จ่าย ประจำวัน'!$B545,RD!AL:AL)+SUMIF('FG,ออนไล,คัดแยก'!$C:$C,'รับ-จ่าย ประจำวัน'!$B545,'FG,ออนไล,คัดแยก'!AL:AL)</f>
        <v>0</v>
      </c>
      <c r="BT545" s="18">
        <f t="shared" si="115"/>
        <v>0</v>
      </c>
      <c r="BU545" s="116"/>
      <c r="BV545" s="146">
        <f t="shared" si="116"/>
        <v>30000</v>
      </c>
      <c r="BW545" s="183">
        <v>30</v>
      </c>
      <c r="BX545" s="172">
        <f t="shared" si="114"/>
        <v>0</v>
      </c>
      <c r="BY545" s="188" t="e">
        <f t="shared" si="112"/>
        <v>#DIV/0!</v>
      </c>
      <c r="BZ545" s="180" t="e">
        <f t="shared" ca="1" si="117"/>
        <v>#DIV/0!</v>
      </c>
      <c r="CA545" s="93"/>
      <c r="CB545" s="93"/>
      <c r="CC545" s="93"/>
      <c r="CD545" s="93"/>
      <c r="CE545" s="93"/>
      <c r="CF545" s="93"/>
      <c r="CG545" s="93"/>
      <c r="CH545" s="93"/>
      <c r="CI545" s="93"/>
      <c r="CJ545" s="97"/>
      <c r="CK545" s="9">
        <f t="shared" si="113"/>
        <v>30000</v>
      </c>
    </row>
    <row r="546" spans="1:89" hidden="1" x14ac:dyDescent="0.5">
      <c r="A546" s="149"/>
      <c r="B546" s="34">
        <v>1023401082</v>
      </c>
      <c r="C546" s="149" t="s">
        <v>1699</v>
      </c>
      <c r="D546" s="141" t="s">
        <v>91</v>
      </c>
      <c r="E546" s="25"/>
      <c r="F546" s="132"/>
      <c r="G546" s="25"/>
      <c r="H546" s="12">
        <v>0</v>
      </c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11"/>
      <c r="AF546" s="11"/>
      <c r="AG546" s="11"/>
      <c r="AH546" s="11"/>
      <c r="AI546" s="25"/>
      <c r="AJ546" s="25"/>
      <c r="AK546" s="25"/>
      <c r="AL546" s="25"/>
      <c r="AM546" s="25"/>
      <c r="AN546" s="15">
        <f t="shared" si="118"/>
        <v>0</v>
      </c>
      <c r="AO546" s="16">
        <f>SUMIF(เตรียมส่วนผสม!$C:$C,'รับ-จ่าย ประจำวัน'!$B546,เตรียมส่วนผสม!H:H)+SUMIF(กวนไส้!$C:$C,'รับ-จ่าย ประจำวัน'!$B546,กวนไส้!H:H)+SUMIF(ผลิต1!$C:$C,'รับ-จ่าย ประจำวัน'!$B546,ผลิต1!H:H)+SUMIF(ผลิต2!$C:$C,'รับ-จ่าย ประจำวัน'!$B546,ผลิต2!H:H)+SUMIF(เส้นแต่งหน้าขนมเค้ก!$C:$C,'รับ-จ่าย ประจำวัน'!$B546,เส้นแต่งหน้าขนมเค้ก!H:H)+SUMIF(แพ็ค!$C:$C,'รับ-จ่าย ประจำวัน'!$B546,แพ็ค!H:H)+SUMIF(ธุรการ!$C:$C,'รับ-จ่าย ประจำวัน'!$B546,ธุรการ!H:H)+SUMIF(เส้นแต่งหน้าขนมปัง!$C:$C,'รับ-จ่าย ประจำวัน'!$B546,เส้นแต่งหน้าขนมปัง!H:H)+SUMIF('วางแผนBC,CJ'!$C:$C,'รับ-จ่าย ประจำวัน'!$B546,'วางแผนBC,CJ'!H:H)+SUMIF(RD!$C:$C,'รับ-จ่าย ประจำวัน'!$B546,RD!H:H)+SUMIF('FG,ออนไล,คัดแยก'!$C:$C,'รับ-จ่าย ประจำวัน'!$B546,'FG,ออนไล,คัดแยก'!H:H)</f>
        <v>0</v>
      </c>
      <c r="AP546" s="16">
        <f>SUMIF(เตรียมส่วนผสม!$C:$C,'รับ-จ่าย ประจำวัน'!$B546,เตรียมส่วนผสม!I:I)+SUMIF(กวนไส้!$C:$C,'รับ-จ่าย ประจำวัน'!$B546,กวนไส้!I:I)+SUMIF(ผลิต1!$C:$C,'รับ-จ่าย ประจำวัน'!$B546,ผลิต1!I:I)+SUMIF(ผลิต2!$C:$C,'รับ-จ่าย ประจำวัน'!$B546,ผลิต2!I:I)+SUMIF(เส้นแต่งหน้าขนมเค้ก!$C:$C,'รับ-จ่าย ประจำวัน'!$B546,เส้นแต่งหน้าขนมเค้ก!I:I)+SUMIF(แพ็ค!$C:$C,'รับ-จ่าย ประจำวัน'!$B546,แพ็ค!I:I)+SUMIF(ธุรการ!$C:$C,'รับ-จ่าย ประจำวัน'!$B546,ธุรการ!I:I)+SUMIF(เส้นแต่งหน้าขนมปัง!$C:$C,'รับ-จ่าย ประจำวัน'!$B546,เส้นแต่งหน้าขนมปัง!I:I)+SUMIF('วางแผนBC,CJ'!$C:$C,'รับ-จ่าย ประจำวัน'!$B546,'วางแผนBC,CJ'!I:I)+SUMIF(RD!$C:$C,'รับ-จ่าย ประจำวัน'!$B546,RD!I:I)+SUMIF('FG,ออนไล,คัดแยก'!$C:$C,'รับ-จ่าย ประจำวัน'!$B546,'FG,ออนไล,คัดแยก'!I:I)</f>
        <v>0</v>
      </c>
      <c r="AQ546" s="16">
        <f>SUMIF(เตรียมส่วนผสม!$C:$C,'รับ-จ่าย ประจำวัน'!$B546,เตรียมส่วนผสม!J:J)+SUMIF(กวนไส้!$C:$C,'รับ-จ่าย ประจำวัน'!$B546,กวนไส้!J:J)+SUMIF(ผลิต1!$C:$C,'รับ-จ่าย ประจำวัน'!$B546,ผลิต1!J:J)+SUMIF(ผลิต2!$C:$C,'รับ-จ่าย ประจำวัน'!$B546,ผลิต2!J:J)+SUMIF(เส้นแต่งหน้าขนมเค้ก!$C:$C,'รับ-จ่าย ประจำวัน'!$B546,เส้นแต่งหน้าขนมเค้ก!J:J)+SUMIF(แพ็ค!$C:$C,'รับ-จ่าย ประจำวัน'!$B546,แพ็ค!J:J)+SUMIF(ธุรการ!$C:$C,'รับ-จ่าย ประจำวัน'!$B546,ธุรการ!J:J)+SUMIF(เส้นแต่งหน้าขนมปัง!$C:$C,'รับ-จ่าย ประจำวัน'!$B546,เส้นแต่งหน้าขนมปัง!J:J)+SUMIF('วางแผนBC,CJ'!$C:$C,'รับ-จ่าย ประจำวัน'!$B546,'วางแผนBC,CJ'!J:J)+SUMIF(RD!$C:$C,'รับ-จ่าย ประจำวัน'!$B546,RD!J:J)+SUMIF('FG,ออนไล,คัดแยก'!$C:$C,'รับ-จ่าย ประจำวัน'!$B546,'FG,ออนไล,คัดแยก'!J:J)</f>
        <v>0</v>
      </c>
      <c r="AR546" s="16">
        <f>SUMIF(เตรียมส่วนผสม!$C:$C,'รับ-จ่าย ประจำวัน'!$B546,เตรียมส่วนผสม!K:K)+SUMIF(กวนไส้!$C:$C,'รับ-จ่าย ประจำวัน'!$B546,กวนไส้!K:K)+SUMIF(ผลิต1!$C:$C,'รับ-จ่าย ประจำวัน'!$B546,ผลิต1!K:K)+SUMIF(ผลิต2!$C:$C,'รับ-จ่าย ประจำวัน'!$B546,ผลิต2!K:K)+SUMIF(เส้นแต่งหน้าขนมเค้ก!$C:$C,'รับ-จ่าย ประจำวัน'!$B546,เส้นแต่งหน้าขนมเค้ก!K:K)+SUMIF(แพ็ค!$C:$C,'รับ-จ่าย ประจำวัน'!$B546,แพ็ค!K:K)+SUMIF(ธุรการ!$C:$C,'รับ-จ่าย ประจำวัน'!$B546,ธุรการ!K:K)+SUMIF(เส้นแต่งหน้าขนมปัง!$C:$C,'รับ-จ่าย ประจำวัน'!$B546,เส้นแต่งหน้าขนมปัง!K:K)+SUMIF('วางแผนBC,CJ'!$C:$C,'รับ-จ่าย ประจำวัน'!$B546,'วางแผนBC,CJ'!K:K)+SUMIF(RD!$C:$C,'รับ-จ่าย ประจำวัน'!$B546,RD!K:K)+SUMIF('FG,ออนไล,คัดแยก'!$C:$C,'รับ-จ่าย ประจำวัน'!$B546,'FG,ออนไล,คัดแยก'!K:K)</f>
        <v>0</v>
      </c>
      <c r="AS546" s="16">
        <f>SUMIF(เตรียมส่วนผสม!$C:$C,'รับ-จ่าย ประจำวัน'!$B546,เตรียมส่วนผสม!L:L)+SUMIF(กวนไส้!$C:$C,'รับ-จ่าย ประจำวัน'!$B546,กวนไส้!L:L)+SUMIF(ผลิต1!$C:$C,'รับ-จ่าย ประจำวัน'!$B546,ผลิต1!L:L)+SUMIF(ผลิต2!$C:$C,'รับ-จ่าย ประจำวัน'!$B546,ผลิต2!L:L)+SUMIF(เส้นแต่งหน้าขนมเค้ก!$C:$C,'รับ-จ่าย ประจำวัน'!$B546,เส้นแต่งหน้าขนมเค้ก!L:L)+SUMIF(แพ็ค!$C:$C,'รับ-จ่าย ประจำวัน'!$B546,แพ็ค!L:L)+SUMIF(ธุรการ!$C:$C,'รับ-จ่าย ประจำวัน'!$B546,ธุรการ!L:L)+SUMIF(เส้นแต่งหน้าขนมปัง!$C:$C,'รับ-จ่าย ประจำวัน'!$B546,เส้นแต่งหน้าขนมปัง!L:L)+SUMIF('วางแผนBC,CJ'!$C:$C,'รับ-จ่าย ประจำวัน'!$B546,'วางแผนBC,CJ'!L:L)+SUMIF(RD!$C:$C,'รับ-จ่าย ประจำวัน'!$B546,RD!L:L)+SUMIF('FG,ออนไล,คัดแยก'!$C:$C,'รับ-จ่าย ประจำวัน'!$B546,'FG,ออนไล,คัดแยก'!L:L)</f>
        <v>0</v>
      </c>
      <c r="AT546" s="16">
        <f>SUMIF(เตรียมส่วนผสม!$C:$C,'รับ-จ่าย ประจำวัน'!$B546,เตรียมส่วนผสม!M:M)+SUMIF(กวนไส้!$C:$C,'รับ-จ่าย ประจำวัน'!$B546,กวนไส้!M:M)+SUMIF(ผลิต1!$C:$C,'รับ-จ่าย ประจำวัน'!$B546,ผลิต1!M:M)+SUMIF(ผลิต2!$C:$C,'รับ-จ่าย ประจำวัน'!$B546,ผลิต2!M:M)+SUMIF(เส้นแต่งหน้าขนมเค้ก!$C:$C,'รับ-จ่าย ประจำวัน'!$B546,เส้นแต่งหน้าขนมเค้ก!M:M)+SUMIF(แพ็ค!$C:$C,'รับ-จ่าย ประจำวัน'!$B546,แพ็ค!M:M)+SUMIF(ธุรการ!$C:$C,'รับ-จ่าย ประจำวัน'!$B546,ธุรการ!M:M)+SUMIF(เส้นแต่งหน้าขนมปัง!$C:$C,'รับ-จ่าย ประจำวัน'!$B546,เส้นแต่งหน้าขนมปัง!M:M)+SUMIF('วางแผนBC,CJ'!$C:$C,'รับ-จ่าย ประจำวัน'!$B546,'วางแผนBC,CJ'!M:M)+SUMIF(RD!$C:$C,'รับ-จ่าย ประจำวัน'!$B546,RD!M:M)+SUMIF('FG,ออนไล,คัดแยก'!$C:$C,'รับ-จ่าย ประจำวัน'!$B546,'FG,ออนไล,คัดแยก'!M:M)</f>
        <v>0</v>
      </c>
      <c r="AU546" s="16">
        <f>SUMIF(เตรียมส่วนผสม!$C:$C,'รับ-จ่าย ประจำวัน'!$B546,เตรียมส่วนผสม!N:N)+SUMIF(กวนไส้!$C:$C,'รับ-จ่าย ประจำวัน'!$B546,กวนไส้!N:N)+SUMIF(ผลิต1!$C:$C,'รับ-จ่าย ประจำวัน'!$B546,ผลิต1!N:N)+SUMIF(ผลิต2!$C:$C,'รับ-จ่าย ประจำวัน'!$B546,ผลิต2!N:N)+SUMIF(เส้นแต่งหน้าขนมเค้ก!$C:$C,'รับ-จ่าย ประจำวัน'!$B546,เส้นแต่งหน้าขนมเค้ก!N:N)+SUMIF(แพ็ค!$C:$C,'รับ-จ่าย ประจำวัน'!$B546,แพ็ค!N:N)+SUMIF(ธุรการ!$C:$C,'รับ-จ่าย ประจำวัน'!$B546,ธุรการ!N:N)+SUMIF(เส้นแต่งหน้าขนมปัง!$C:$C,'รับ-จ่าย ประจำวัน'!$B546,เส้นแต่งหน้าขนมปัง!N:N)+SUMIF('วางแผนBC,CJ'!$C:$C,'รับ-จ่าย ประจำวัน'!$B546,'วางแผนBC,CJ'!N:N)+SUMIF(RD!$C:$C,'รับ-จ่าย ประจำวัน'!$B546,RD!N:N)+SUMIF('FG,ออนไล,คัดแยก'!$C:$C,'รับ-จ่าย ประจำวัน'!$B546,'FG,ออนไล,คัดแยก'!N:N)</f>
        <v>0</v>
      </c>
      <c r="AV546" s="16">
        <f>SUMIF(เตรียมส่วนผสม!$C:$C,'รับ-จ่าย ประจำวัน'!$B546,เตรียมส่วนผสม!O:O)+SUMIF(กวนไส้!$C:$C,'รับ-จ่าย ประจำวัน'!$B546,กวนไส้!O:O)+SUMIF(ผลิต1!$C:$C,'รับ-จ่าย ประจำวัน'!$B546,ผลิต1!O:O)+SUMIF(ผลิต2!$C:$C,'รับ-จ่าย ประจำวัน'!$B546,ผลิต2!O:O)+SUMIF(เส้นแต่งหน้าขนมเค้ก!$C:$C,'รับ-จ่าย ประจำวัน'!$B546,เส้นแต่งหน้าขนมเค้ก!O:O)+SUMIF(แพ็ค!$C:$C,'รับ-จ่าย ประจำวัน'!$B546,แพ็ค!O:O)+SUMIF(ธุรการ!$C:$C,'รับ-จ่าย ประจำวัน'!$B546,ธุรการ!O:O)+SUMIF(เส้นแต่งหน้าขนมปัง!$C:$C,'รับ-จ่าย ประจำวัน'!$B546,เส้นแต่งหน้าขนมปัง!O:O)+SUMIF('วางแผนBC,CJ'!$C:$C,'รับ-จ่าย ประจำวัน'!$B546,'วางแผนBC,CJ'!O:O)+SUMIF(RD!$C:$C,'รับ-จ่าย ประจำวัน'!$B546,RD!O:O)+SUMIF('FG,ออนไล,คัดแยก'!$C:$C,'รับ-จ่าย ประจำวัน'!$B546,'FG,ออนไล,คัดแยก'!O:O)</f>
        <v>0</v>
      </c>
      <c r="AW546" s="16">
        <f>SUMIF(เตรียมส่วนผสม!$C:$C,'รับ-จ่าย ประจำวัน'!$B546,เตรียมส่วนผสม!P:P)+SUMIF(กวนไส้!$C:$C,'รับ-จ่าย ประจำวัน'!$B546,กวนไส้!P:P)+SUMIF(ผลิต1!$C:$C,'รับ-จ่าย ประจำวัน'!$B546,ผลิต1!P:P)+SUMIF(ผลิต2!$C:$C,'รับ-จ่าย ประจำวัน'!$B546,ผลิต2!P:P)+SUMIF(เส้นแต่งหน้าขนมเค้ก!$C:$C,'รับ-จ่าย ประจำวัน'!$B546,เส้นแต่งหน้าขนมเค้ก!P:P)+SUMIF(แพ็ค!$C:$C,'รับ-จ่าย ประจำวัน'!$B546,แพ็ค!P:P)+SUMIF(ธุรการ!$C:$C,'รับ-จ่าย ประจำวัน'!$B546,ธุรการ!P:P)+SUMIF(เส้นแต่งหน้าขนมปัง!$C:$C,'รับ-จ่าย ประจำวัน'!$B546,เส้นแต่งหน้าขนมปัง!P:P)+SUMIF('วางแผนBC,CJ'!$C:$C,'รับ-จ่าย ประจำวัน'!$B546,'วางแผนBC,CJ'!P:P)+SUMIF(RD!$C:$C,'รับ-จ่าย ประจำวัน'!$B546,RD!P:P)+SUMIF('FG,ออนไล,คัดแยก'!$C:$C,'รับ-จ่าย ประจำวัน'!$B546,'FG,ออนไล,คัดแยก'!P:P)</f>
        <v>0</v>
      </c>
      <c r="AX546" s="16">
        <f>SUMIF(เตรียมส่วนผสม!$C:$C,'รับ-จ่าย ประจำวัน'!$B546,เตรียมส่วนผสม!Q:Q)+SUMIF(กวนไส้!$C:$C,'รับ-จ่าย ประจำวัน'!$B546,กวนไส้!Q:Q)+SUMIF(ผลิต1!$C:$C,'รับ-จ่าย ประจำวัน'!$B546,ผลิต1!Q:Q)+SUMIF(ผลิต2!$C:$C,'รับ-จ่าย ประจำวัน'!$B546,ผลิต2!Q:Q)+SUMIF(เส้นแต่งหน้าขนมเค้ก!$C:$C,'รับ-จ่าย ประจำวัน'!$B546,เส้นแต่งหน้าขนมเค้ก!Q:Q)+SUMIF(แพ็ค!$C:$C,'รับ-จ่าย ประจำวัน'!$B546,แพ็ค!Q:Q)+SUMIF(ธุรการ!$C:$C,'รับ-จ่าย ประจำวัน'!$B546,ธุรการ!Q:Q)+SUMIF(เส้นแต่งหน้าขนมปัง!$C:$C,'รับ-จ่าย ประจำวัน'!$B546,เส้นแต่งหน้าขนมปัง!Q:Q)+SUMIF('วางแผนBC,CJ'!$C:$C,'รับ-จ่าย ประจำวัน'!$B546,'วางแผนBC,CJ'!Q:Q)+SUMIF(RD!$C:$C,'รับ-จ่าย ประจำวัน'!$B546,RD!Q:Q)+SUMIF('FG,ออนไล,คัดแยก'!$C:$C,'รับ-จ่าย ประจำวัน'!$B546,'FG,ออนไล,คัดแยก'!Q:Q)</f>
        <v>0</v>
      </c>
      <c r="AY546" s="16">
        <f>SUMIF(เตรียมส่วนผสม!$C:$C,'รับ-จ่าย ประจำวัน'!$B546,เตรียมส่วนผสม!R:R)+SUMIF(กวนไส้!$C:$C,'รับ-จ่าย ประจำวัน'!$B546,กวนไส้!R:R)+SUMIF(ผลิต1!$C:$C,'รับ-จ่าย ประจำวัน'!$B546,ผลิต1!R:R)+SUMIF(ผลิต2!$C:$C,'รับ-จ่าย ประจำวัน'!$B546,ผลิต2!R:R)+SUMIF(เส้นแต่งหน้าขนมเค้ก!$C:$C,'รับ-จ่าย ประจำวัน'!$B546,เส้นแต่งหน้าขนมเค้ก!R:R)+SUMIF(แพ็ค!$C:$C,'รับ-จ่าย ประจำวัน'!$B546,แพ็ค!R:R)+SUMIF(ธุรการ!$C:$C,'รับ-จ่าย ประจำวัน'!$B546,ธุรการ!R:R)+SUMIF(เส้นแต่งหน้าขนมปัง!$C:$C,'รับ-จ่าย ประจำวัน'!$B546,เส้นแต่งหน้าขนมปัง!R:R)+SUMIF('วางแผนBC,CJ'!$C:$C,'รับ-จ่าย ประจำวัน'!$B546,'วางแผนBC,CJ'!R:R)+SUMIF(RD!$C:$C,'รับ-จ่าย ประจำวัน'!$B546,RD!R:R)+SUMIF('FG,ออนไล,คัดแยก'!$C:$C,'รับ-จ่าย ประจำวัน'!$B546,'FG,ออนไล,คัดแยก'!R:R)</f>
        <v>0</v>
      </c>
      <c r="AZ546" s="16">
        <f>SUMIF(เตรียมส่วนผสม!$C:$C,'รับ-จ่าย ประจำวัน'!$B546,เตรียมส่วนผสม!S:S)+SUMIF(กวนไส้!$C:$C,'รับ-จ่าย ประจำวัน'!$B546,กวนไส้!S:S)+SUMIF(ผลิต1!$C:$C,'รับ-จ่าย ประจำวัน'!$B546,ผลิต1!S:S)+SUMIF(ผลิต2!$C:$C,'รับ-จ่าย ประจำวัน'!$B546,ผลิต2!S:S)+SUMIF(เส้นแต่งหน้าขนมเค้ก!$C:$C,'รับ-จ่าย ประจำวัน'!$B546,เส้นแต่งหน้าขนมเค้ก!S:S)+SUMIF(แพ็ค!$C:$C,'รับ-จ่าย ประจำวัน'!$B546,แพ็ค!S:S)+SUMIF(ธุรการ!$C:$C,'รับ-จ่าย ประจำวัน'!$B546,ธุรการ!S:S)+SUMIF(เส้นแต่งหน้าขนมปัง!$C:$C,'รับ-จ่าย ประจำวัน'!$B546,เส้นแต่งหน้าขนมปัง!S:S)+SUMIF('วางแผนBC,CJ'!$C:$C,'รับ-จ่าย ประจำวัน'!$B546,'วางแผนBC,CJ'!S:S)+SUMIF(RD!$C:$C,'รับ-จ่าย ประจำวัน'!$B546,RD!S:S)+SUMIF('FG,ออนไล,คัดแยก'!$C:$C,'รับ-จ่าย ประจำวัน'!$B546,'FG,ออนไล,คัดแยก'!S:S)</f>
        <v>0</v>
      </c>
      <c r="BA546" s="16">
        <f>SUMIF(เตรียมส่วนผสม!$C:$C,'รับ-จ่าย ประจำวัน'!$B546,เตรียมส่วนผสม!T:T)+SUMIF(กวนไส้!$C:$C,'รับ-จ่าย ประจำวัน'!$B546,กวนไส้!T:T)+SUMIF(ผลิต1!$C:$C,'รับ-จ่าย ประจำวัน'!$B546,ผลิต1!T:T)+SUMIF(ผลิต2!$C:$C,'รับ-จ่าย ประจำวัน'!$B546,ผลิต2!T:T)+SUMIF(เส้นแต่งหน้าขนมเค้ก!$C:$C,'รับ-จ่าย ประจำวัน'!$B546,เส้นแต่งหน้าขนมเค้ก!T:T)+SUMIF(แพ็ค!$C:$C,'รับ-จ่าย ประจำวัน'!$B546,แพ็ค!T:T)+SUMIF(ธุรการ!$C:$C,'รับ-จ่าย ประจำวัน'!$B546,ธุรการ!T:T)+SUMIF(เส้นแต่งหน้าขนมปัง!$C:$C,'รับ-จ่าย ประจำวัน'!$B546,เส้นแต่งหน้าขนมปัง!T:T)+SUMIF('วางแผนBC,CJ'!$C:$C,'รับ-จ่าย ประจำวัน'!$B546,'วางแผนBC,CJ'!T:T)+SUMIF(RD!$C:$C,'รับ-จ่าย ประจำวัน'!$B546,RD!T:T)+SUMIF('FG,ออนไล,คัดแยก'!$C:$C,'รับ-จ่าย ประจำวัน'!$B546,'FG,ออนไล,คัดแยก'!T:T)</f>
        <v>0</v>
      </c>
      <c r="BB546" s="16">
        <f>SUMIF(เตรียมส่วนผสม!$C:$C,'รับ-จ่าย ประจำวัน'!$B546,เตรียมส่วนผสม!U:U)+SUMIF(กวนไส้!$C:$C,'รับ-จ่าย ประจำวัน'!$B546,กวนไส้!U:U)+SUMIF(ผลิต1!$C:$C,'รับ-จ่าย ประจำวัน'!$B546,ผลิต1!U:U)+SUMIF(ผลิต2!$C:$C,'รับ-จ่าย ประจำวัน'!$B546,ผลิต2!U:U)+SUMIF(เส้นแต่งหน้าขนมเค้ก!$C:$C,'รับ-จ่าย ประจำวัน'!$B546,เส้นแต่งหน้าขนมเค้ก!U:U)+SUMIF(แพ็ค!$C:$C,'รับ-จ่าย ประจำวัน'!$B546,แพ็ค!U:U)+SUMIF(ธุรการ!$C:$C,'รับ-จ่าย ประจำวัน'!$B546,ธุรการ!U:U)+SUMIF(เส้นแต่งหน้าขนมปัง!$C:$C,'รับ-จ่าย ประจำวัน'!$B546,เส้นแต่งหน้าขนมปัง!U:U)+SUMIF('วางแผนBC,CJ'!$C:$C,'รับ-จ่าย ประจำวัน'!$B546,'วางแผนBC,CJ'!U:U)+SUMIF(RD!$C:$C,'รับ-จ่าย ประจำวัน'!$B546,RD!U:U)+SUMIF('FG,ออนไล,คัดแยก'!$C:$C,'รับ-จ่าย ประจำวัน'!$B546,'FG,ออนไล,คัดแยก'!U:U)</f>
        <v>0</v>
      </c>
      <c r="BC546" s="16">
        <f>SUMIF(เตรียมส่วนผสม!$C:$C,'รับ-จ่าย ประจำวัน'!$B546,เตรียมส่วนผสม!V:V)+SUMIF(กวนไส้!$C:$C,'รับ-จ่าย ประจำวัน'!$B546,กวนไส้!V:V)+SUMIF(ผลิต1!$C:$C,'รับ-จ่าย ประจำวัน'!$B546,ผลิต1!V:V)+SUMIF(ผลิต2!$C:$C,'รับ-จ่าย ประจำวัน'!$B546,ผลิต2!V:V)+SUMIF(เส้นแต่งหน้าขนมเค้ก!$C:$C,'รับ-จ่าย ประจำวัน'!$B546,เส้นแต่งหน้าขนมเค้ก!V:V)+SUMIF(แพ็ค!$C:$C,'รับ-จ่าย ประจำวัน'!$B546,แพ็ค!V:V)+SUMIF(ธุรการ!$C:$C,'รับ-จ่าย ประจำวัน'!$B546,ธุรการ!V:V)+SUMIF(เส้นแต่งหน้าขนมปัง!$C:$C,'รับ-จ่าย ประจำวัน'!$B546,เส้นแต่งหน้าขนมปัง!V:V)+SUMIF('วางแผนBC,CJ'!$C:$C,'รับ-จ่าย ประจำวัน'!$B546,'วางแผนBC,CJ'!V:V)+SUMIF(RD!$C:$C,'รับ-จ่าย ประจำวัน'!$B546,RD!V:V)+SUMIF('FG,ออนไล,คัดแยก'!$C:$C,'รับ-จ่าย ประจำวัน'!$B546,'FG,ออนไล,คัดแยก'!V:V)</f>
        <v>0</v>
      </c>
      <c r="BD546" s="16">
        <f>SUMIF(เตรียมส่วนผสม!$C:$C,'รับ-จ่าย ประจำวัน'!$B546,เตรียมส่วนผสม!W:W)+SUMIF(กวนไส้!$C:$C,'รับ-จ่าย ประจำวัน'!$B546,กวนไส้!W:W)+SUMIF(ผลิต1!$C:$C,'รับ-จ่าย ประจำวัน'!$B546,ผลิต1!W:W)+SUMIF(ผลิต2!$C:$C,'รับ-จ่าย ประจำวัน'!$B546,ผลิต2!W:W)+SUMIF(เส้นแต่งหน้าขนมเค้ก!$C:$C,'รับ-จ่าย ประจำวัน'!$B546,เส้นแต่งหน้าขนมเค้ก!W:W)+SUMIF(แพ็ค!$C:$C,'รับ-จ่าย ประจำวัน'!$B546,แพ็ค!W:W)+SUMIF(ธุรการ!$C:$C,'รับ-จ่าย ประจำวัน'!$B546,ธุรการ!W:W)+SUMIF(เส้นแต่งหน้าขนมปัง!$C:$C,'รับ-จ่าย ประจำวัน'!$B546,เส้นแต่งหน้าขนมปัง!W:W)+SUMIF('วางแผนBC,CJ'!$C:$C,'รับ-จ่าย ประจำวัน'!$B546,'วางแผนBC,CJ'!W:W)+SUMIF(RD!$C:$C,'รับ-จ่าย ประจำวัน'!$B546,RD!W:W)+SUMIF('FG,ออนไล,คัดแยก'!$C:$C,'รับ-จ่าย ประจำวัน'!$B546,'FG,ออนไล,คัดแยก'!W:W)</f>
        <v>0</v>
      </c>
      <c r="BE546" s="16">
        <f>SUMIF(เตรียมส่วนผสม!$C:$C,'รับ-จ่าย ประจำวัน'!$B546,เตรียมส่วนผสม!X:X)+SUMIF(กวนไส้!$C:$C,'รับ-จ่าย ประจำวัน'!$B546,กวนไส้!X:X)+SUMIF(ผลิต1!$C:$C,'รับ-จ่าย ประจำวัน'!$B546,ผลิต1!X:X)+SUMIF(ผลิต2!$C:$C,'รับ-จ่าย ประจำวัน'!$B546,ผลิต2!X:X)+SUMIF(เส้นแต่งหน้าขนมเค้ก!$C:$C,'รับ-จ่าย ประจำวัน'!$B546,เส้นแต่งหน้าขนมเค้ก!X:X)+SUMIF(แพ็ค!$C:$C,'รับ-จ่าย ประจำวัน'!$B546,แพ็ค!X:X)+SUMIF(ธุรการ!$C:$C,'รับ-จ่าย ประจำวัน'!$B546,ธุรการ!X:X)+SUMIF(เส้นแต่งหน้าขนมปัง!$C:$C,'รับ-จ่าย ประจำวัน'!$B546,เส้นแต่งหน้าขนมปัง!X:X)+SUMIF('วางแผนBC,CJ'!$C:$C,'รับ-จ่าย ประจำวัน'!$B546,'วางแผนBC,CJ'!X:X)+SUMIF(RD!$C:$C,'รับ-จ่าย ประจำวัน'!$B546,RD!X:X)+SUMIF('FG,ออนไล,คัดแยก'!$C:$C,'รับ-จ่าย ประจำวัน'!$B546,'FG,ออนไล,คัดแยก'!X:X)</f>
        <v>0</v>
      </c>
      <c r="BF546" s="16">
        <f>SUMIF(เตรียมส่วนผสม!$C:$C,'รับ-จ่าย ประจำวัน'!$B546,เตรียมส่วนผสม!Y:Y)+SUMIF(กวนไส้!$C:$C,'รับ-จ่าย ประจำวัน'!$B546,กวนไส้!Y:Y)+SUMIF(ผลิต1!$C:$C,'รับ-จ่าย ประจำวัน'!$B546,ผลิต1!Y:Y)+SUMIF(ผลิต2!$C:$C,'รับ-จ่าย ประจำวัน'!$B546,ผลิต2!Y:Y)+SUMIF(เส้นแต่งหน้าขนมเค้ก!$C:$C,'รับ-จ่าย ประจำวัน'!$B546,เส้นแต่งหน้าขนมเค้ก!Y:Y)+SUMIF(แพ็ค!$C:$C,'รับ-จ่าย ประจำวัน'!$B546,แพ็ค!Y:Y)+SUMIF(ธุรการ!$C:$C,'รับ-จ่าย ประจำวัน'!$B546,ธุรการ!Y:Y)+SUMIF(เส้นแต่งหน้าขนมปัง!$C:$C,'รับ-จ่าย ประจำวัน'!$B546,เส้นแต่งหน้าขนมปัง!Y:Y)+SUMIF('วางแผนBC,CJ'!$C:$C,'รับ-จ่าย ประจำวัน'!$B546,'วางแผนBC,CJ'!Y:Y)+SUMIF(RD!$C:$C,'รับ-จ่าย ประจำวัน'!$B546,RD!Y:Y)+SUMIF('FG,ออนไล,คัดแยก'!$C:$C,'รับ-จ่าย ประจำวัน'!$B546,'FG,ออนไล,คัดแยก'!Y:Y)</f>
        <v>0</v>
      </c>
      <c r="BG546" s="16">
        <f>SUMIF(เตรียมส่วนผสม!$C:$C,'รับ-จ่าย ประจำวัน'!$B546,เตรียมส่วนผสม!Z:Z)+SUMIF(กวนไส้!$C:$C,'รับ-จ่าย ประจำวัน'!$B546,กวนไส้!Z:Z)+SUMIF(ผลิต1!$C:$C,'รับ-จ่าย ประจำวัน'!$B546,ผลิต1!Z:Z)+SUMIF(ผลิต2!$C:$C,'รับ-จ่าย ประจำวัน'!$B546,ผลิต2!Z:Z)+SUMIF(เส้นแต่งหน้าขนมเค้ก!$C:$C,'รับ-จ่าย ประจำวัน'!$B546,เส้นแต่งหน้าขนมเค้ก!Z:Z)+SUMIF(แพ็ค!$C:$C,'รับ-จ่าย ประจำวัน'!$B546,แพ็ค!Z:Z)+SUMIF(ธุรการ!$C:$C,'รับ-จ่าย ประจำวัน'!$B546,ธุรการ!Z:Z)+SUMIF(เส้นแต่งหน้าขนมปัง!$C:$C,'รับ-จ่าย ประจำวัน'!$B546,เส้นแต่งหน้าขนมปัง!Z:Z)+SUMIF('วางแผนBC,CJ'!$C:$C,'รับ-จ่าย ประจำวัน'!$B546,'วางแผนBC,CJ'!Z:Z)+SUMIF(RD!$C:$C,'รับ-จ่าย ประจำวัน'!$B546,RD!Z:Z)+SUMIF('FG,ออนไล,คัดแยก'!$C:$C,'รับ-จ่าย ประจำวัน'!$B546,'FG,ออนไล,คัดแยก'!Z:Z)</f>
        <v>0</v>
      </c>
      <c r="BH546" s="16">
        <f>SUMIF(เตรียมส่วนผสม!$C:$C,'รับ-จ่าย ประจำวัน'!$B546,เตรียมส่วนผสม!AA:AA)+SUMIF(กวนไส้!$C:$C,'รับ-จ่าย ประจำวัน'!$B546,กวนไส้!AA:AA)+SUMIF(ผลิต1!$C:$C,'รับ-จ่าย ประจำวัน'!$B546,ผลิต1!AA:AA)+SUMIF(ผลิต2!$C:$C,'รับ-จ่าย ประจำวัน'!$B546,ผลิต2!AA:AA)+SUMIF(เส้นแต่งหน้าขนมเค้ก!$C:$C,'รับ-จ่าย ประจำวัน'!$B546,เส้นแต่งหน้าขนมเค้ก!AA:AA)+SUMIF(แพ็ค!$C:$C,'รับ-จ่าย ประจำวัน'!$B546,แพ็ค!AA:AA)+SUMIF(ธุรการ!$C:$C,'รับ-จ่าย ประจำวัน'!$B546,ธุรการ!AA:AA)+SUMIF(เส้นแต่งหน้าขนมปัง!$C:$C,'รับ-จ่าย ประจำวัน'!$B546,เส้นแต่งหน้าขนมปัง!AA:AA)+SUMIF('วางแผนBC,CJ'!$C:$C,'รับ-จ่าย ประจำวัน'!$B546,'วางแผนBC,CJ'!AA:AA)+SUMIF(RD!$C:$C,'รับ-จ่าย ประจำวัน'!$B546,RD!AA:AA)+SUMIF('FG,ออนไล,คัดแยก'!$C:$C,'รับ-จ่าย ประจำวัน'!$B546,'FG,ออนไล,คัดแยก'!AA:AA)</f>
        <v>0</v>
      </c>
      <c r="BI546" s="16">
        <f>SUMIF(เตรียมส่วนผสม!$C:$C,'รับ-จ่าย ประจำวัน'!$B546,เตรียมส่วนผสม!AB:AB)+SUMIF(กวนไส้!$C:$C,'รับ-จ่าย ประจำวัน'!$B546,กวนไส้!AB:AB)+SUMIF(ผลิต1!$C:$C,'รับ-จ่าย ประจำวัน'!$B546,ผลิต1!AB:AB)+SUMIF(ผลิต2!$C:$C,'รับ-จ่าย ประจำวัน'!$B546,ผลิต2!AB:AB)+SUMIF(เส้นแต่งหน้าขนมเค้ก!$C:$C,'รับ-จ่าย ประจำวัน'!$B546,เส้นแต่งหน้าขนมเค้ก!AB:AB)+SUMIF(แพ็ค!$C:$C,'รับ-จ่าย ประจำวัน'!$B546,แพ็ค!AB:AB)+SUMIF(ธุรการ!$C:$C,'รับ-จ่าย ประจำวัน'!$B546,ธุรการ!AB:AB)+SUMIF(เส้นแต่งหน้าขนมปัง!$C:$C,'รับ-จ่าย ประจำวัน'!$B546,เส้นแต่งหน้าขนมปัง!AB:AB)+SUMIF('วางแผนBC,CJ'!$C:$C,'รับ-จ่าย ประจำวัน'!$B546,'วางแผนBC,CJ'!AB:AB)+SUMIF(RD!$C:$C,'รับ-จ่าย ประจำวัน'!$B546,RD!AB:AB)+SUMIF('FG,ออนไล,คัดแยก'!$C:$C,'รับ-จ่าย ประจำวัน'!$B546,'FG,ออนไล,คัดแยก'!AB:AB)</f>
        <v>0</v>
      </c>
      <c r="BJ546" s="16">
        <f>SUMIF(เตรียมส่วนผสม!$C:$C,'รับ-จ่าย ประจำวัน'!$B546,เตรียมส่วนผสม!AC:AC)+SUMIF(กวนไส้!$C:$C,'รับ-จ่าย ประจำวัน'!$B546,กวนไส้!AC:AC)+SUMIF(ผลิต1!$C:$C,'รับ-จ่าย ประจำวัน'!$B546,ผลิต1!AC:AC)+SUMIF(ผลิต2!$C:$C,'รับ-จ่าย ประจำวัน'!$B546,ผลิต2!AC:AC)+SUMIF(เส้นแต่งหน้าขนมเค้ก!$C:$C,'รับ-จ่าย ประจำวัน'!$B546,เส้นแต่งหน้าขนมเค้ก!AC:AC)+SUMIF(แพ็ค!$C:$C,'รับ-จ่าย ประจำวัน'!$B546,แพ็ค!AC:AC)+SUMIF(ธุรการ!$C:$C,'รับ-จ่าย ประจำวัน'!$B546,ธุรการ!AC:AC)+SUMIF(เส้นแต่งหน้าขนมปัง!$C:$C,'รับ-จ่าย ประจำวัน'!$B546,เส้นแต่งหน้าขนมปัง!AC:AC)+SUMIF('วางแผนBC,CJ'!$C:$C,'รับ-จ่าย ประจำวัน'!$B546,'วางแผนBC,CJ'!AC:AC)+SUMIF(RD!$C:$C,'รับ-จ่าย ประจำวัน'!$B546,RD!AC:AC)+SUMIF('FG,ออนไล,คัดแยก'!$C:$C,'รับ-จ่าย ประจำวัน'!$B546,'FG,ออนไล,คัดแยก'!AC:AC)</f>
        <v>0</v>
      </c>
      <c r="BK546" s="16">
        <f>SUMIF(เตรียมส่วนผสม!$C:$C,'รับ-จ่าย ประจำวัน'!$B546,เตรียมส่วนผสม!AD:AD)+SUMIF(กวนไส้!$C:$C,'รับ-จ่าย ประจำวัน'!$B546,กวนไส้!AD:AD)+SUMIF(ผลิต1!$C:$C,'รับ-จ่าย ประจำวัน'!$B546,ผลิต1!AD:AD)+SUMIF(ผลิต2!$C:$C,'รับ-จ่าย ประจำวัน'!$B546,ผลิต2!AD:AD)+SUMIF(เส้นแต่งหน้าขนมเค้ก!$C:$C,'รับ-จ่าย ประจำวัน'!$B546,เส้นแต่งหน้าขนมเค้ก!AD:AD)+SUMIF(แพ็ค!$C:$C,'รับ-จ่าย ประจำวัน'!$B546,แพ็ค!AD:AD)+SUMIF(ธุรการ!$C:$C,'รับ-จ่าย ประจำวัน'!$B546,ธุรการ!AD:AD)+SUMIF(เส้นแต่งหน้าขนมปัง!$C:$C,'รับ-จ่าย ประจำวัน'!$B546,เส้นแต่งหน้าขนมปัง!AD:AD)+SUMIF('วางแผนBC,CJ'!$C:$C,'รับ-จ่าย ประจำวัน'!$B546,'วางแผนBC,CJ'!AD:AD)+SUMIF(RD!$C:$C,'รับ-จ่าย ประจำวัน'!$B546,RD!AD:AD)+SUMIF('FG,ออนไล,คัดแยก'!$C:$C,'รับ-จ่าย ประจำวัน'!$B546,'FG,ออนไล,คัดแยก'!AD:AD)</f>
        <v>0</v>
      </c>
      <c r="BL546" s="16">
        <f>SUMIF(เตรียมส่วนผสม!$C:$C,'รับ-จ่าย ประจำวัน'!$B546,เตรียมส่วนผสม!AE:AE)+SUMIF(กวนไส้!$C:$C,'รับ-จ่าย ประจำวัน'!$B546,กวนไส้!AE:AE)+SUMIF(ผลิต1!$C:$C,'รับ-จ่าย ประจำวัน'!$B546,ผลิต1!AE:AE)+SUMIF(ผลิต2!$C:$C,'รับ-จ่าย ประจำวัน'!$B546,ผลิต2!AE:AE)+SUMIF(เส้นแต่งหน้าขนมเค้ก!$C:$C,'รับ-จ่าย ประจำวัน'!$B546,เส้นแต่งหน้าขนมเค้ก!AE:AE)+SUMIF(แพ็ค!$C:$C,'รับ-จ่าย ประจำวัน'!$B546,แพ็ค!AE:AE)+SUMIF(ธุรการ!$C:$C,'รับ-จ่าย ประจำวัน'!$B546,ธุรการ!AE:AE)+SUMIF(เส้นแต่งหน้าขนมปัง!$C:$C,'รับ-จ่าย ประจำวัน'!$B546,เส้นแต่งหน้าขนมปัง!AE:AE)+SUMIF('วางแผนBC,CJ'!$C:$C,'รับ-จ่าย ประจำวัน'!$B546,'วางแผนBC,CJ'!AE:AE)+SUMIF(RD!$C:$C,'รับ-จ่าย ประจำวัน'!$B546,RD!AE:AE)+SUMIF('FG,ออนไล,คัดแยก'!$C:$C,'รับ-จ่าย ประจำวัน'!$B546,'FG,ออนไล,คัดแยก'!AE:AE)</f>
        <v>0</v>
      </c>
      <c r="BM546" s="16">
        <f>SUMIF(เตรียมส่วนผสม!$C:$C,'รับ-จ่าย ประจำวัน'!$B546,เตรียมส่วนผสม!AF:AF)+SUMIF(กวนไส้!$C:$C,'รับ-จ่าย ประจำวัน'!$B546,กวนไส้!AF:AF)+SUMIF(ผลิต1!$C:$C,'รับ-จ่าย ประจำวัน'!$B546,ผลิต1!AF:AF)+SUMIF(ผลิต2!$C:$C,'รับ-จ่าย ประจำวัน'!$B546,ผลิต2!AF:AF)+SUMIF(เส้นแต่งหน้าขนมเค้ก!$C:$C,'รับ-จ่าย ประจำวัน'!$B546,เส้นแต่งหน้าขนมเค้ก!AF:AF)+SUMIF(แพ็ค!$C:$C,'รับ-จ่าย ประจำวัน'!$B546,แพ็ค!AF:AF)+SUMIF(ธุรการ!$C:$C,'รับ-จ่าย ประจำวัน'!$B546,ธุรการ!AF:AF)+SUMIF(เส้นแต่งหน้าขนมปัง!$C:$C,'รับ-จ่าย ประจำวัน'!$B546,เส้นแต่งหน้าขนมปัง!AF:AF)+SUMIF('วางแผนBC,CJ'!$C:$C,'รับ-จ่าย ประจำวัน'!$B546,'วางแผนBC,CJ'!AF:AF)+SUMIF(RD!$C:$C,'รับ-จ่าย ประจำวัน'!$B546,RD!AF:AF)+SUMIF('FG,ออนไล,คัดแยก'!$C:$C,'รับ-จ่าย ประจำวัน'!$B546,'FG,ออนไล,คัดแยก'!AF:AF)</f>
        <v>0</v>
      </c>
      <c r="BN546" s="16">
        <f>SUMIF(เตรียมส่วนผสม!$C:$C,'รับ-จ่าย ประจำวัน'!$B546,เตรียมส่วนผสม!AG:AG)+SUMIF(กวนไส้!$C:$C,'รับ-จ่าย ประจำวัน'!$B546,กวนไส้!AG:AG)+SUMIF(ผลิต1!$C:$C,'รับ-จ่าย ประจำวัน'!$B546,ผลิต1!AG:AG)+SUMIF(ผลิต2!$C:$C,'รับ-จ่าย ประจำวัน'!$B546,ผลิต2!AG:AG)+SUMIF(เส้นแต่งหน้าขนมเค้ก!$C:$C,'รับ-จ่าย ประจำวัน'!$B546,เส้นแต่งหน้าขนมเค้ก!AG:AG)+SUMIF(แพ็ค!$C:$C,'รับ-จ่าย ประจำวัน'!$B546,แพ็ค!AG:AG)+SUMIF(ธุรการ!$C:$C,'รับ-จ่าย ประจำวัน'!$B546,ธุรการ!AG:AG)+SUMIF(เส้นแต่งหน้าขนมปัง!$C:$C,'รับ-จ่าย ประจำวัน'!$B546,เส้นแต่งหน้าขนมปัง!AG:AG)+SUMIF('วางแผนBC,CJ'!$C:$C,'รับ-จ่าย ประจำวัน'!$B546,'วางแผนBC,CJ'!AG:AG)+SUMIF(RD!$C:$C,'รับ-จ่าย ประจำวัน'!$B546,RD!AG:AG)+SUMIF('FG,ออนไล,คัดแยก'!$C:$C,'รับ-จ่าย ประจำวัน'!$B546,'FG,ออนไล,คัดแยก'!AG:AG)</f>
        <v>0</v>
      </c>
      <c r="BO546" s="16">
        <f>SUMIF(เตรียมส่วนผสม!$C:$C,'รับ-จ่าย ประจำวัน'!$B546,เตรียมส่วนผสม!AH:AH)+SUMIF(กวนไส้!$C:$C,'รับ-จ่าย ประจำวัน'!$B546,กวนไส้!AH:AH)+SUMIF(ผลิต1!$C:$C,'รับ-จ่าย ประจำวัน'!$B546,ผลิต1!AH:AH)+SUMIF(ผลิต2!$C:$C,'รับ-จ่าย ประจำวัน'!$B546,ผลิต2!AH:AH)+SUMIF(เส้นแต่งหน้าขนมเค้ก!$C:$C,'รับ-จ่าย ประจำวัน'!$B546,เส้นแต่งหน้าขนมเค้ก!AH:AH)+SUMIF(แพ็ค!$C:$C,'รับ-จ่าย ประจำวัน'!$B546,แพ็ค!AH:AH)+SUMIF(ธุรการ!$C:$C,'รับ-จ่าย ประจำวัน'!$B546,ธุรการ!AH:AH)+SUMIF(เส้นแต่งหน้าขนมปัง!$C:$C,'รับ-จ่าย ประจำวัน'!$B546,เส้นแต่งหน้าขนมปัง!AH:AH)+SUMIF('วางแผนBC,CJ'!$C:$C,'รับ-จ่าย ประจำวัน'!$B546,'วางแผนBC,CJ'!AH:AH)+SUMIF(RD!$C:$C,'รับ-จ่าย ประจำวัน'!$B546,RD!AH:AH)+SUMIF('FG,ออนไล,คัดแยก'!$C:$C,'รับ-จ่าย ประจำวัน'!$B546,'FG,ออนไล,คัดแยก'!AH:AH)</f>
        <v>0</v>
      </c>
      <c r="BP546" s="16">
        <f>SUMIF(เตรียมส่วนผสม!$C:$C,'รับ-จ่าย ประจำวัน'!$B546,เตรียมส่วนผสม!AI:AI)+SUMIF(กวนไส้!$C:$C,'รับ-จ่าย ประจำวัน'!$B546,กวนไส้!AI:AI)+SUMIF(ผลิต1!$C:$C,'รับ-จ่าย ประจำวัน'!$B546,ผลิต1!AI:AI)+SUMIF(ผลิต2!$C:$C,'รับ-จ่าย ประจำวัน'!$B546,ผลิต2!AI:AI)+SUMIF(เส้นแต่งหน้าขนมเค้ก!$C:$C,'รับ-จ่าย ประจำวัน'!$B546,เส้นแต่งหน้าขนมเค้ก!AI:AI)+SUMIF(แพ็ค!$C:$C,'รับ-จ่าย ประจำวัน'!$B546,แพ็ค!AI:AI)+SUMIF(ธุรการ!$C:$C,'รับ-จ่าย ประจำวัน'!$B546,ธุรการ!AI:AI)+SUMIF(เส้นแต่งหน้าขนมปัง!$C:$C,'รับ-จ่าย ประจำวัน'!$B546,เส้นแต่งหน้าขนมปัง!AI:AI)+SUMIF('วางแผนBC,CJ'!$C:$C,'รับ-จ่าย ประจำวัน'!$B546,'วางแผนBC,CJ'!AI:AI)+SUMIF(RD!$C:$C,'รับ-จ่าย ประจำวัน'!$B546,RD!AI:AI)+SUMIF('FG,ออนไล,คัดแยก'!$C:$C,'รับ-จ่าย ประจำวัน'!$B546,'FG,ออนไล,คัดแยก'!AI:AI)</f>
        <v>0</v>
      </c>
      <c r="BQ546" s="16">
        <f>SUMIF(เตรียมส่วนผสม!$C:$C,'รับ-จ่าย ประจำวัน'!$B546,เตรียมส่วนผสม!AJ:AJ)+SUMIF(กวนไส้!$C:$C,'รับ-จ่าย ประจำวัน'!$B546,กวนไส้!AJ:AJ)+SUMIF(ผลิต1!$C:$C,'รับ-จ่าย ประจำวัน'!$B546,ผลิต1!AJ:AJ)+SUMIF(ผลิต2!$C:$C,'รับ-จ่าย ประจำวัน'!$B546,ผลิต2!AJ:AJ)+SUMIF(เส้นแต่งหน้าขนมเค้ก!$C:$C,'รับ-จ่าย ประจำวัน'!$B546,เส้นแต่งหน้าขนมเค้ก!AJ:AJ)+SUMIF(แพ็ค!$C:$C,'รับ-จ่าย ประจำวัน'!$B546,แพ็ค!AJ:AJ)+SUMIF(ธุรการ!$C:$C,'รับ-จ่าย ประจำวัน'!$B546,ธุรการ!AJ:AJ)+SUMIF(เส้นแต่งหน้าขนมปัง!$C:$C,'รับ-จ่าย ประจำวัน'!$B546,เส้นแต่งหน้าขนมปัง!AJ:AJ)+SUMIF('วางแผนBC,CJ'!$C:$C,'รับ-จ่าย ประจำวัน'!$B546,'วางแผนBC,CJ'!AJ:AJ)+SUMIF(RD!$C:$C,'รับ-จ่าย ประจำวัน'!$B546,RD!AJ:AJ)+SUMIF('FG,ออนไล,คัดแยก'!$C:$C,'รับ-จ่าย ประจำวัน'!$B546,'FG,ออนไล,คัดแยก'!AJ:AJ)</f>
        <v>0</v>
      </c>
      <c r="BR546" s="16">
        <f>SUMIF(เตรียมส่วนผสม!$C:$C,'รับ-จ่าย ประจำวัน'!$B546,เตรียมส่วนผสม!AK:AK)+SUMIF(กวนไส้!$C:$C,'รับ-จ่าย ประจำวัน'!$B546,กวนไส้!AK:AK)+SUMIF(ผลิต1!$C:$C,'รับ-จ่าย ประจำวัน'!$B546,ผลิต1!AK:AK)+SUMIF(ผลิต2!$C:$C,'รับ-จ่าย ประจำวัน'!$B546,ผลิต2!AK:AK)+SUMIF(เส้นแต่งหน้าขนมเค้ก!$C:$C,'รับ-จ่าย ประจำวัน'!$B546,เส้นแต่งหน้าขนมเค้ก!AK:AK)+SUMIF(แพ็ค!$C:$C,'รับ-จ่าย ประจำวัน'!$B546,แพ็ค!AK:AK)+SUMIF(ธุรการ!$C:$C,'รับ-จ่าย ประจำวัน'!$B546,ธุรการ!AK:AK)+SUMIF(เส้นแต่งหน้าขนมปัง!$C:$C,'รับ-จ่าย ประจำวัน'!$B546,เส้นแต่งหน้าขนมปัง!AK:AK)+SUMIF('วางแผนBC,CJ'!$C:$C,'รับ-จ่าย ประจำวัน'!$B546,'วางแผนBC,CJ'!AK:AK)+SUMIF(RD!$C:$C,'รับ-จ่าย ประจำวัน'!$B546,RD!AK:AK)+SUMIF('FG,ออนไล,คัดแยก'!$C:$C,'รับ-จ่าย ประจำวัน'!$B546,'FG,ออนไล,คัดแยก'!AK:AK)</f>
        <v>0</v>
      </c>
      <c r="BS546" s="16">
        <f>SUMIF(เตรียมส่วนผสม!$C:$C,'รับ-จ่าย ประจำวัน'!$B546,เตรียมส่วนผสม!AL:AL)+SUMIF(กวนไส้!$C:$C,'รับ-จ่าย ประจำวัน'!$B546,กวนไส้!AL:AL)+SUMIF(ผลิต1!$C:$C,'รับ-จ่าย ประจำวัน'!$B546,ผลิต1!AL:AL)+SUMIF(ผลิต2!$C:$C,'รับ-จ่าย ประจำวัน'!$B546,ผลิต2!AL:AL)+SUMIF(เส้นแต่งหน้าขนมเค้ก!$C:$C,'รับ-จ่าย ประจำวัน'!$B546,เส้นแต่งหน้าขนมเค้ก!AL:AL)+SUMIF(แพ็ค!$C:$C,'รับ-จ่าย ประจำวัน'!$B546,แพ็ค!AL:AL)+SUMIF(ธุรการ!$C:$C,'รับ-จ่าย ประจำวัน'!$B546,ธุรการ!AL:AL)+SUMIF(เส้นแต่งหน้าขนมปัง!$C:$C,'รับ-จ่าย ประจำวัน'!$B546,เส้นแต่งหน้าขนมปัง!AL:AL)+SUMIF('วางแผนBC,CJ'!$C:$C,'รับ-จ่าย ประจำวัน'!$B546,'วางแผนBC,CJ'!AL:AL)+SUMIF(RD!$C:$C,'รับ-จ่าย ประจำวัน'!$B546,RD!AL:AL)+SUMIF('FG,ออนไล,คัดแยก'!$C:$C,'รับ-จ่าย ประจำวัน'!$B546,'FG,ออนไล,คัดแยก'!AL:AL)</f>
        <v>0</v>
      </c>
      <c r="BT546" s="18">
        <f t="shared" si="115"/>
        <v>0</v>
      </c>
      <c r="BU546" s="116"/>
      <c r="BV546" s="146">
        <f t="shared" si="116"/>
        <v>0</v>
      </c>
      <c r="BW546" s="183">
        <v>30</v>
      </c>
      <c r="BX546" s="172">
        <f t="shared" si="114"/>
        <v>0</v>
      </c>
      <c r="BY546" s="188" t="e">
        <f t="shared" si="112"/>
        <v>#DIV/0!</v>
      </c>
      <c r="BZ546" s="180" t="e">
        <f t="shared" ca="1" si="117"/>
        <v>#DIV/0!</v>
      </c>
      <c r="CA546" s="153" t="s">
        <v>1607</v>
      </c>
      <c r="CB546" s="93"/>
      <c r="CC546" s="93"/>
      <c r="CD546" s="93"/>
      <c r="CE546" s="93"/>
      <c r="CF546" s="93"/>
      <c r="CG546" s="93"/>
      <c r="CH546" s="93"/>
      <c r="CI546" s="93"/>
      <c r="CJ546" s="97"/>
      <c r="CK546" s="9">
        <f t="shared" si="113"/>
        <v>0</v>
      </c>
    </row>
    <row r="547" spans="1:89" hidden="1" x14ac:dyDescent="0.5">
      <c r="A547" s="149"/>
      <c r="B547" s="34">
        <v>1023401085</v>
      </c>
      <c r="C547" s="156" t="s">
        <v>1942</v>
      </c>
      <c r="D547" s="141" t="s">
        <v>91</v>
      </c>
      <c r="E547" s="25"/>
      <c r="F547" s="132"/>
      <c r="G547" s="25"/>
      <c r="H547" s="12">
        <v>502</v>
      </c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11"/>
      <c r="AF547" s="11"/>
      <c r="AG547" s="11"/>
      <c r="AH547" s="11"/>
      <c r="AI547" s="25"/>
      <c r="AJ547" s="25"/>
      <c r="AK547" s="25"/>
      <c r="AL547" s="25"/>
      <c r="AM547" s="25"/>
      <c r="AN547" s="15">
        <f t="shared" si="118"/>
        <v>0</v>
      </c>
      <c r="AO547" s="16">
        <f>SUMIF(เตรียมส่วนผสม!$C:$C,'รับ-จ่าย ประจำวัน'!$B547,เตรียมส่วนผสม!H:H)+SUMIF(กวนไส้!$C:$C,'รับ-จ่าย ประจำวัน'!$B547,กวนไส้!H:H)+SUMIF(ผลิต1!$C:$C,'รับ-จ่าย ประจำวัน'!$B547,ผลิต1!H:H)+SUMIF(ผลิต2!$C:$C,'รับ-จ่าย ประจำวัน'!$B547,ผลิต2!H:H)+SUMIF(เส้นแต่งหน้าขนมเค้ก!$C:$C,'รับ-จ่าย ประจำวัน'!$B547,เส้นแต่งหน้าขนมเค้ก!H:H)+SUMIF(แพ็ค!$C:$C,'รับ-จ่าย ประจำวัน'!$B547,แพ็ค!H:H)+SUMIF(ธุรการ!$C:$C,'รับ-จ่าย ประจำวัน'!$B547,ธุรการ!H:H)+SUMIF(เส้นแต่งหน้าขนมปัง!$C:$C,'รับ-จ่าย ประจำวัน'!$B547,เส้นแต่งหน้าขนมปัง!H:H)+SUMIF('วางแผนBC,CJ'!$C:$C,'รับ-จ่าย ประจำวัน'!$B547,'วางแผนBC,CJ'!H:H)+SUMIF(RD!$C:$C,'รับ-จ่าย ประจำวัน'!$B547,RD!H:H)+SUMIF('FG,ออนไล,คัดแยก'!$C:$C,'รับ-จ่าย ประจำวัน'!$B547,'FG,ออนไล,คัดแยก'!H:H)</f>
        <v>0</v>
      </c>
      <c r="AP547" s="16">
        <f>SUMIF(เตรียมส่วนผสม!$C:$C,'รับ-จ่าย ประจำวัน'!$B547,เตรียมส่วนผสม!I:I)+SUMIF(กวนไส้!$C:$C,'รับ-จ่าย ประจำวัน'!$B547,กวนไส้!I:I)+SUMIF(ผลิต1!$C:$C,'รับ-จ่าย ประจำวัน'!$B547,ผลิต1!I:I)+SUMIF(ผลิต2!$C:$C,'รับ-จ่าย ประจำวัน'!$B547,ผลิต2!I:I)+SUMIF(เส้นแต่งหน้าขนมเค้ก!$C:$C,'รับ-จ่าย ประจำวัน'!$B547,เส้นแต่งหน้าขนมเค้ก!I:I)+SUMIF(แพ็ค!$C:$C,'รับ-จ่าย ประจำวัน'!$B547,แพ็ค!I:I)+SUMIF(ธุรการ!$C:$C,'รับ-จ่าย ประจำวัน'!$B547,ธุรการ!I:I)+SUMIF(เส้นแต่งหน้าขนมปัง!$C:$C,'รับ-จ่าย ประจำวัน'!$B547,เส้นแต่งหน้าขนมปัง!I:I)+SUMIF('วางแผนBC,CJ'!$C:$C,'รับ-จ่าย ประจำวัน'!$B547,'วางแผนBC,CJ'!I:I)+SUMIF(RD!$C:$C,'รับ-จ่าย ประจำวัน'!$B547,RD!I:I)+SUMIF('FG,ออนไล,คัดแยก'!$C:$C,'รับ-จ่าย ประจำวัน'!$B547,'FG,ออนไล,คัดแยก'!I:I)</f>
        <v>0</v>
      </c>
      <c r="AQ547" s="16">
        <f>SUMIF(เตรียมส่วนผสม!$C:$C,'รับ-จ่าย ประจำวัน'!$B547,เตรียมส่วนผสม!J:J)+SUMIF(กวนไส้!$C:$C,'รับ-จ่าย ประจำวัน'!$B547,กวนไส้!J:J)+SUMIF(ผลิต1!$C:$C,'รับ-จ่าย ประจำวัน'!$B547,ผลิต1!J:J)+SUMIF(ผลิต2!$C:$C,'รับ-จ่าย ประจำวัน'!$B547,ผลิต2!J:J)+SUMIF(เส้นแต่งหน้าขนมเค้ก!$C:$C,'รับ-จ่าย ประจำวัน'!$B547,เส้นแต่งหน้าขนมเค้ก!J:J)+SUMIF(แพ็ค!$C:$C,'รับ-จ่าย ประจำวัน'!$B547,แพ็ค!J:J)+SUMIF(ธุรการ!$C:$C,'รับ-จ่าย ประจำวัน'!$B547,ธุรการ!J:J)+SUMIF(เส้นแต่งหน้าขนมปัง!$C:$C,'รับ-จ่าย ประจำวัน'!$B547,เส้นแต่งหน้าขนมปัง!J:J)+SUMIF('วางแผนBC,CJ'!$C:$C,'รับ-จ่าย ประจำวัน'!$B547,'วางแผนBC,CJ'!J:J)+SUMIF(RD!$C:$C,'รับ-จ่าย ประจำวัน'!$B547,RD!J:J)+SUMIF('FG,ออนไล,คัดแยก'!$C:$C,'รับ-จ่าย ประจำวัน'!$B547,'FG,ออนไล,คัดแยก'!J:J)</f>
        <v>0</v>
      </c>
      <c r="AR547" s="16">
        <f>SUMIF(เตรียมส่วนผสม!$C:$C,'รับ-จ่าย ประจำวัน'!$B547,เตรียมส่วนผสม!K:K)+SUMIF(กวนไส้!$C:$C,'รับ-จ่าย ประจำวัน'!$B547,กวนไส้!K:K)+SUMIF(ผลิต1!$C:$C,'รับ-จ่าย ประจำวัน'!$B547,ผลิต1!K:K)+SUMIF(ผลิต2!$C:$C,'รับ-จ่าย ประจำวัน'!$B547,ผลิต2!K:K)+SUMIF(เส้นแต่งหน้าขนมเค้ก!$C:$C,'รับ-จ่าย ประจำวัน'!$B547,เส้นแต่งหน้าขนมเค้ก!K:K)+SUMIF(แพ็ค!$C:$C,'รับ-จ่าย ประจำวัน'!$B547,แพ็ค!K:K)+SUMIF(ธุรการ!$C:$C,'รับ-จ่าย ประจำวัน'!$B547,ธุรการ!K:K)+SUMIF(เส้นแต่งหน้าขนมปัง!$C:$C,'รับ-จ่าย ประจำวัน'!$B547,เส้นแต่งหน้าขนมปัง!K:K)+SUMIF('วางแผนBC,CJ'!$C:$C,'รับ-จ่าย ประจำวัน'!$B547,'วางแผนBC,CJ'!K:K)+SUMIF(RD!$C:$C,'รับ-จ่าย ประจำวัน'!$B547,RD!K:K)+SUMIF('FG,ออนไล,คัดแยก'!$C:$C,'รับ-จ่าย ประจำวัน'!$B547,'FG,ออนไล,คัดแยก'!K:K)</f>
        <v>0</v>
      </c>
      <c r="AS547" s="16">
        <f>SUMIF(เตรียมส่วนผสม!$C:$C,'รับ-จ่าย ประจำวัน'!$B547,เตรียมส่วนผสม!L:L)+SUMIF(กวนไส้!$C:$C,'รับ-จ่าย ประจำวัน'!$B547,กวนไส้!L:L)+SUMIF(ผลิต1!$C:$C,'รับ-จ่าย ประจำวัน'!$B547,ผลิต1!L:L)+SUMIF(ผลิต2!$C:$C,'รับ-จ่าย ประจำวัน'!$B547,ผลิต2!L:L)+SUMIF(เส้นแต่งหน้าขนมเค้ก!$C:$C,'รับ-จ่าย ประจำวัน'!$B547,เส้นแต่งหน้าขนมเค้ก!L:L)+SUMIF(แพ็ค!$C:$C,'รับ-จ่าย ประจำวัน'!$B547,แพ็ค!L:L)+SUMIF(ธุรการ!$C:$C,'รับ-จ่าย ประจำวัน'!$B547,ธุรการ!L:L)+SUMIF(เส้นแต่งหน้าขนมปัง!$C:$C,'รับ-จ่าย ประจำวัน'!$B547,เส้นแต่งหน้าขนมปัง!L:L)+SUMIF('วางแผนBC,CJ'!$C:$C,'รับ-จ่าย ประจำวัน'!$B547,'วางแผนBC,CJ'!L:L)+SUMIF(RD!$C:$C,'รับ-จ่าย ประจำวัน'!$B547,RD!L:L)+SUMIF('FG,ออนไล,คัดแยก'!$C:$C,'รับ-จ่าย ประจำวัน'!$B547,'FG,ออนไล,คัดแยก'!L:L)</f>
        <v>0</v>
      </c>
      <c r="AT547" s="16">
        <f>SUMIF(เตรียมส่วนผสม!$C:$C,'รับ-จ่าย ประจำวัน'!$B547,เตรียมส่วนผสม!M:M)+SUMIF(กวนไส้!$C:$C,'รับ-จ่าย ประจำวัน'!$B547,กวนไส้!M:M)+SUMIF(ผลิต1!$C:$C,'รับ-จ่าย ประจำวัน'!$B547,ผลิต1!M:M)+SUMIF(ผลิต2!$C:$C,'รับ-จ่าย ประจำวัน'!$B547,ผลิต2!M:M)+SUMIF(เส้นแต่งหน้าขนมเค้ก!$C:$C,'รับ-จ่าย ประจำวัน'!$B547,เส้นแต่งหน้าขนมเค้ก!M:M)+SUMIF(แพ็ค!$C:$C,'รับ-จ่าย ประจำวัน'!$B547,แพ็ค!M:M)+SUMIF(ธุรการ!$C:$C,'รับ-จ่าย ประจำวัน'!$B547,ธุรการ!M:M)+SUMIF(เส้นแต่งหน้าขนมปัง!$C:$C,'รับ-จ่าย ประจำวัน'!$B547,เส้นแต่งหน้าขนมปัง!M:M)+SUMIF('วางแผนBC,CJ'!$C:$C,'รับ-จ่าย ประจำวัน'!$B547,'วางแผนBC,CJ'!M:M)+SUMIF(RD!$C:$C,'รับ-จ่าย ประจำวัน'!$B547,RD!M:M)+SUMIF('FG,ออนไล,คัดแยก'!$C:$C,'รับ-จ่าย ประจำวัน'!$B547,'FG,ออนไล,คัดแยก'!M:M)</f>
        <v>0</v>
      </c>
      <c r="AU547" s="16">
        <f>SUMIF(เตรียมส่วนผสม!$C:$C,'รับ-จ่าย ประจำวัน'!$B547,เตรียมส่วนผสม!N:N)+SUMIF(กวนไส้!$C:$C,'รับ-จ่าย ประจำวัน'!$B547,กวนไส้!N:N)+SUMIF(ผลิต1!$C:$C,'รับ-จ่าย ประจำวัน'!$B547,ผลิต1!N:N)+SUMIF(ผลิต2!$C:$C,'รับ-จ่าย ประจำวัน'!$B547,ผลิต2!N:N)+SUMIF(เส้นแต่งหน้าขนมเค้ก!$C:$C,'รับ-จ่าย ประจำวัน'!$B547,เส้นแต่งหน้าขนมเค้ก!N:N)+SUMIF(แพ็ค!$C:$C,'รับ-จ่าย ประจำวัน'!$B547,แพ็ค!N:N)+SUMIF(ธุรการ!$C:$C,'รับ-จ่าย ประจำวัน'!$B547,ธุรการ!N:N)+SUMIF(เส้นแต่งหน้าขนมปัง!$C:$C,'รับ-จ่าย ประจำวัน'!$B547,เส้นแต่งหน้าขนมปัง!N:N)+SUMIF('วางแผนBC,CJ'!$C:$C,'รับ-จ่าย ประจำวัน'!$B547,'วางแผนBC,CJ'!N:N)+SUMIF(RD!$C:$C,'รับ-จ่าย ประจำวัน'!$B547,RD!N:N)+SUMIF('FG,ออนไล,คัดแยก'!$C:$C,'รับ-จ่าย ประจำวัน'!$B547,'FG,ออนไล,คัดแยก'!N:N)</f>
        <v>0</v>
      </c>
      <c r="AV547" s="16">
        <f>SUMIF(เตรียมส่วนผสม!$C:$C,'รับ-จ่าย ประจำวัน'!$B547,เตรียมส่วนผสม!O:O)+SUMIF(กวนไส้!$C:$C,'รับ-จ่าย ประจำวัน'!$B547,กวนไส้!O:O)+SUMIF(ผลิต1!$C:$C,'รับ-จ่าย ประจำวัน'!$B547,ผลิต1!O:O)+SUMIF(ผลิต2!$C:$C,'รับ-จ่าย ประจำวัน'!$B547,ผลิต2!O:O)+SUMIF(เส้นแต่งหน้าขนมเค้ก!$C:$C,'รับ-จ่าย ประจำวัน'!$B547,เส้นแต่งหน้าขนมเค้ก!O:O)+SUMIF(แพ็ค!$C:$C,'รับ-จ่าย ประจำวัน'!$B547,แพ็ค!O:O)+SUMIF(ธุรการ!$C:$C,'รับ-จ่าย ประจำวัน'!$B547,ธุรการ!O:O)+SUMIF(เส้นแต่งหน้าขนมปัง!$C:$C,'รับ-จ่าย ประจำวัน'!$B547,เส้นแต่งหน้าขนมปัง!O:O)+SUMIF('วางแผนBC,CJ'!$C:$C,'รับ-จ่าย ประจำวัน'!$B547,'วางแผนBC,CJ'!O:O)+SUMIF(RD!$C:$C,'รับ-จ่าย ประจำวัน'!$B547,RD!O:O)+SUMIF('FG,ออนไล,คัดแยก'!$C:$C,'รับ-จ่าย ประจำวัน'!$B547,'FG,ออนไล,คัดแยก'!O:O)</f>
        <v>0</v>
      </c>
      <c r="AW547" s="16">
        <f>SUMIF(เตรียมส่วนผสม!$C:$C,'รับ-จ่าย ประจำวัน'!$B547,เตรียมส่วนผสม!P:P)+SUMIF(กวนไส้!$C:$C,'รับ-จ่าย ประจำวัน'!$B547,กวนไส้!P:P)+SUMIF(ผลิต1!$C:$C,'รับ-จ่าย ประจำวัน'!$B547,ผลิต1!P:P)+SUMIF(ผลิต2!$C:$C,'รับ-จ่าย ประจำวัน'!$B547,ผลิต2!P:P)+SUMIF(เส้นแต่งหน้าขนมเค้ก!$C:$C,'รับ-จ่าย ประจำวัน'!$B547,เส้นแต่งหน้าขนมเค้ก!P:P)+SUMIF(แพ็ค!$C:$C,'รับ-จ่าย ประจำวัน'!$B547,แพ็ค!P:P)+SUMIF(ธุรการ!$C:$C,'รับ-จ่าย ประจำวัน'!$B547,ธุรการ!P:P)+SUMIF(เส้นแต่งหน้าขนมปัง!$C:$C,'รับ-จ่าย ประจำวัน'!$B547,เส้นแต่งหน้าขนมปัง!P:P)+SUMIF('วางแผนBC,CJ'!$C:$C,'รับ-จ่าย ประจำวัน'!$B547,'วางแผนBC,CJ'!P:P)+SUMIF(RD!$C:$C,'รับ-จ่าย ประจำวัน'!$B547,RD!P:P)+SUMIF('FG,ออนไล,คัดแยก'!$C:$C,'รับ-จ่าย ประจำวัน'!$B547,'FG,ออนไล,คัดแยก'!P:P)</f>
        <v>0</v>
      </c>
      <c r="AX547" s="16">
        <f>SUMIF(เตรียมส่วนผสม!$C:$C,'รับ-จ่าย ประจำวัน'!$B547,เตรียมส่วนผสม!Q:Q)+SUMIF(กวนไส้!$C:$C,'รับ-จ่าย ประจำวัน'!$B547,กวนไส้!Q:Q)+SUMIF(ผลิต1!$C:$C,'รับ-จ่าย ประจำวัน'!$B547,ผลิต1!Q:Q)+SUMIF(ผลิต2!$C:$C,'รับ-จ่าย ประจำวัน'!$B547,ผลิต2!Q:Q)+SUMIF(เส้นแต่งหน้าขนมเค้ก!$C:$C,'รับ-จ่าย ประจำวัน'!$B547,เส้นแต่งหน้าขนมเค้ก!Q:Q)+SUMIF(แพ็ค!$C:$C,'รับ-จ่าย ประจำวัน'!$B547,แพ็ค!Q:Q)+SUMIF(ธุรการ!$C:$C,'รับ-จ่าย ประจำวัน'!$B547,ธุรการ!Q:Q)+SUMIF(เส้นแต่งหน้าขนมปัง!$C:$C,'รับ-จ่าย ประจำวัน'!$B547,เส้นแต่งหน้าขนมปัง!Q:Q)+SUMIF('วางแผนBC,CJ'!$C:$C,'รับ-จ่าย ประจำวัน'!$B547,'วางแผนBC,CJ'!Q:Q)+SUMIF(RD!$C:$C,'รับ-จ่าย ประจำวัน'!$B547,RD!Q:Q)+SUMIF('FG,ออนไล,คัดแยก'!$C:$C,'รับ-จ่าย ประจำวัน'!$B547,'FG,ออนไล,คัดแยก'!Q:Q)</f>
        <v>0</v>
      </c>
      <c r="AY547" s="16">
        <f>SUMIF(เตรียมส่วนผสม!$C:$C,'รับ-จ่าย ประจำวัน'!$B547,เตรียมส่วนผสม!R:R)+SUMIF(กวนไส้!$C:$C,'รับ-จ่าย ประจำวัน'!$B547,กวนไส้!R:R)+SUMIF(ผลิต1!$C:$C,'รับ-จ่าย ประจำวัน'!$B547,ผลิต1!R:R)+SUMIF(ผลิต2!$C:$C,'รับ-จ่าย ประจำวัน'!$B547,ผลิต2!R:R)+SUMIF(เส้นแต่งหน้าขนมเค้ก!$C:$C,'รับ-จ่าย ประจำวัน'!$B547,เส้นแต่งหน้าขนมเค้ก!R:R)+SUMIF(แพ็ค!$C:$C,'รับ-จ่าย ประจำวัน'!$B547,แพ็ค!R:R)+SUMIF(ธุรการ!$C:$C,'รับ-จ่าย ประจำวัน'!$B547,ธุรการ!R:R)+SUMIF(เส้นแต่งหน้าขนมปัง!$C:$C,'รับ-จ่าย ประจำวัน'!$B547,เส้นแต่งหน้าขนมปัง!R:R)+SUMIF('วางแผนBC,CJ'!$C:$C,'รับ-จ่าย ประจำวัน'!$B547,'วางแผนBC,CJ'!R:R)+SUMIF(RD!$C:$C,'รับ-จ่าย ประจำวัน'!$B547,RD!R:R)+SUMIF('FG,ออนไล,คัดแยก'!$C:$C,'รับ-จ่าย ประจำวัน'!$B547,'FG,ออนไล,คัดแยก'!R:R)</f>
        <v>0</v>
      </c>
      <c r="AZ547" s="16">
        <f>SUMIF(เตรียมส่วนผสม!$C:$C,'รับ-จ่าย ประจำวัน'!$B547,เตรียมส่วนผสม!S:S)+SUMIF(กวนไส้!$C:$C,'รับ-จ่าย ประจำวัน'!$B547,กวนไส้!S:S)+SUMIF(ผลิต1!$C:$C,'รับ-จ่าย ประจำวัน'!$B547,ผลิต1!S:S)+SUMIF(ผลิต2!$C:$C,'รับ-จ่าย ประจำวัน'!$B547,ผลิต2!S:S)+SUMIF(เส้นแต่งหน้าขนมเค้ก!$C:$C,'รับ-จ่าย ประจำวัน'!$B547,เส้นแต่งหน้าขนมเค้ก!S:S)+SUMIF(แพ็ค!$C:$C,'รับ-จ่าย ประจำวัน'!$B547,แพ็ค!S:S)+SUMIF(ธุรการ!$C:$C,'รับ-จ่าย ประจำวัน'!$B547,ธุรการ!S:S)+SUMIF(เส้นแต่งหน้าขนมปัง!$C:$C,'รับ-จ่าย ประจำวัน'!$B547,เส้นแต่งหน้าขนมปัง!S:S)+SUMIF('วางแผนBC,CJ'!$C:$C,'รับ-จ่าย ประจำวัน'!$B547,'วางแผนBC,CJ'!S:S)+SUMIF(RD!$C:$C,'รับ-จ่าย ประจำวัน'!$B547,RD!S:S)+SUMIF('FG,ออนไล,คัดแยก'!$C:$C,'รับ-จ่าย ประจำวัน'!$B547,'FG,ออนไล,คัดแยก'!S:S)</f>
        <v>0</v>
      </c>
      <c r="BA547" s="16">
        <f>SUMIF(เตรียมส่วนผสม!$C:$C,'รับ-จ่าย ประจำวัน'!$B547,เตรียมส่วนผสม!T:T)+SUMIF(กวนไส้!$C:$C,'รับ-จ่าย ประจำวัน'!$B547,กวนไส้!T:T)+SUMIF(ผลิต1!$C:$C,'รับ-จ่าย ประจำวัน'!$B547,ผลิต1!T:T)+SUMIF(ผลิต2!$C:$C,'รับ-จ่าย ประจำวัน'!$B547,ผลิต2!T:T)+SUMIF(เส้นแต่งหน้าขนมเค้ก!$C:$C,'รับ-จ่าย ประจำวัน'!$B547,เส้นแต่งหน้าขนมเค้ก!T:T)+SUMIF(แพ็ค!$C:$C,'รับ-จ่าย ประจำวัน'!$B547,แพ็ค!T:T)+SUMIF(ธุรการ!$C:$C,'รับ-จ่าย ประจำวัน'!$B547,ธุรการ!T:T)+SUMIF(เส้นแต่งหน้าขนมปัง!$C:$C,'รับ-จ่าย ประจำวัน'!$B547,เส้นแต่งหน้าขนมปัง!T:T)+SUMIF('วางแผนBC,CJ'!$C:$C,'รับ-จ่าย ประจำวัน'!$B547,'วางแผนBC,CJ'!T:T)+SUMIF(RD!$C:$C,'รับ-จ่าย ประจำวัน'!$B547,RD!T:T)+SUMIF('FG,ออนไล,คัดแยก'!$C:$C,'รับ-จ่าย ประจำวัน'!$B547,'FG,ออนไล,คัดแยก'!T:T)</f>
        <v>0</v>
      </c>
      <c r="BB547" s="16">
        <f>SUMIF(เตรียมส่วนผสม!$C:$C,'รับ-จ่าย ประจำวัน'!$B547,เตรียมส่วนผสม!U:U)+SUMIF(กวนไส้!$C:$C,'รับ-จ่าย ประจำวัน'!$B547,กวนไส้!U:U)+SUMIF(ผลิต1!$C:$C,'รับ-จ่าย ประจำวัน'!$B547,ผลิต1!U:U)+SUMIF(ผลิต2!$C:$C,'รับ-จ่าย ประจำวัน'!$B547,ผลิต2!U:U)+SUMIF(เส้นแต่งหน้าขนมเค้ก!$C:$C,'รับ-จ่าย ประจำวัน'!$B547,เส้นแต่งหน้าขนมเค้ก!U:U)+SUMIF(แพ็ค!$C:$C,'รับ-จ่าย ประจำวัน'!$B547,แพ็ค!U:U)+SUMIF(ธุรการ!$C:$C,'รับ-จ่าย ประจำวัน'!$B547,ธุรการ!U:U)+SUMIF(เส้นแต่งหน้าขนมปัง!$C:$C,'รับ-จ่าย ประจำวัน'!$B547,เส้นแต่งหน้าขนมปัง!U:U)+SUMIF('วางแผนBC,CJ'!$C:$C,'รับ-จ่าย ประจำวัน'!$B547,'วางแผนBC,CJ'!U:U)+SUMIF(RD!$C:$C,'รับ-จ่าย ประจำวัน'!$B547,RD!U:U)+SUMIF('FG,ออนไล,คัดแยก'!$C:$C,'รับ-จ่าย ประจำวัน'!$B547,'FG,ออนไล,คัดแยก'!U:U)</f>
        <v>0</v>
      </c>
      <c r="BC547" s="16">
        <f>SUMIF(เตรียมส่วนผสม!$C:$C,'รับ-จ่าย ประจำวัน'!$B547,เตรียมส่วนผสม!V:V)+SUMIF(กวนไส้!$C:$C,'รับ-จ่าย ประจำวัน'!$B547,กวนไส้!V:V)+SUMIF(ผลิต1!$C:$C,'รับ-จ่าย ประจำวัน'!$B547,ผลิต1!V:V)+SUMIF(ผลิต2!$C:$C,'รับ-จ่าย ประจำวัน'!$B547,ผลิต2!V:V)+SUMIF(เส้นแต่งหน้าขนมเค้ก!$C:$C,'รับ-จ่าย ประจำวัน'!$B547,เส้นแต่งหน้าขนมเค้ก!V:V)+SUMIF(แพ็ค!$C:$C,'รับ-จ่าย ประจำวัน'!$B547,แพ็ค!V:V)+SUMIF(ธุรการ!$C:$C,'รับ-จ่าย ประจำวัน'!$B547,ธุรการ!V:V)+SUMIF(เส้นแต่งหน้าขนมปัง!$C:$C,'รับ-จ่าย ประจำวัน'!$B547,เส้นแต่งหน้าขนมปัง!V:V)+SUMIF('วางแผนBC,CJ'!$C:$C,'รับ-จ่าย ประจำวัน'!$B547,'วางแผนBC,CJ'!V:V)+SUMIF(RD!$C:$C,'รับ-จ่าย ประจำวัน'!$B547,RD!V:V)+SUMIF('FG,ออนไล,คัดแยก'!$C:$C,'รับ-จ่าย ประจำวัน'!$B547,'FG,ออนไล,คัดแยก'!V:V)</f>
        <v>0</v>
      </c>
      <c r="BD547" s="16">
        <f>SUMIF(เตรียมส่วนผสม!$C:$C,'รับ-จ่าย ประจำวัน'!$B547,เตรียมส่วนผสม!W:W)+SUMIF(กวนไส้!$C:$C,'รับ-จ่าย ประจำวัน'!$B547,กวนไส้!W:W)+SUMIF(ผลิต1!$C:$C,'รับ-จ่าย ประจำวัน'!$B547,ผลิต1!W:W)+SUMIF(ผลิต2!$C:$C,'รับ-จ่าย ประจำวัน'!$B547,ผลิต2!W:W)+SUMIF(เส้นแต่งหน้าขนมเค้ก!$C:$C,'รับ-จ่าย ประจำวัน'!$B547,เส้นแต่งหน้าขนมเค้ก!W:W)+SUMIF(แพ็ค!$C:$C,'รับ-จ่าย ประจำวัน'!$B547,แพ็ค!W:W)+SUMIF(ธุรการ!$C:$C,'รับ-จ่าย ประจำวัน'!$B547,ธุรการ!W:W)+SUMIF(เส้นแต่งหน้าขนมปัง!$C:$C,'รับ-จ่าย ประจำวัน'!$B547,เส้นแต่งหน้าขนมปัง!W:W)+SUMIF('วางแผนBC,CJ'!$C:$C,'รับ-จ่าย ประจำวัน'!$B547,'วางแผนBC,CJ'!W:W)+SUMIF(RD!$C:$C,'รับ-จ่าย ประจำวัน'!$B547,RD!W:W)+SUMIF('FG,ออนไล,คัดแยก'!$C:$C,'รับ-จ่าย ประจำวัน'!$B547,'FG,ออนไล,คัดแยก'!W:W)</f>
        <v>0</v>
      </c>
      <c r="BE547" s="16">
        <f>SUMIF(เตรียมส่วนผสม!$C:$C,'รับ-จ่าย ประจำวัน'!$B547,เตรียมส่วนผสม!X:X)+SUMIF(กวนไส้!$C:$C,'รับ-จ่าย ประจำวัน'!$B547,กวนไส้!X:X)+SUMIF(ผลิต1!$C:$C,'รับ-จ่าย ประจำวัน'!$B547,ผลิต1!X:X)+SUMIF(ผลิต2!$C:$C,'รับ-จ่าย ประจำวัน'!$B547,ผลิต2!X:X)+SUMIF(เส้นแต่งหน้าขนมเค้ก!$C:$C,'รับ-จ่าย ประจำวัน'!$B547,เส้นแต่งหน้าขนมเค้ก!X:X)+SUMIF(แพ็ค!$C:$C,'รับ-จ่าย ประจำวัน'!$B547,แพ็ค!X:X)+SUMIF(ธุรการ!$C:$C,'รับ-จ่าย ประจำวัน'!$B547,ธุรการ!X:X)+SUMIF(เส้นแต่งหน้าขนมปัง!$C:$C,'รับ-จ่าย ประจำวัน'!$B547,เส้นแต่งหน้าขนมปัง!X:X)+SUMIF('วางแผนBC,CJ'!$C:$C,'รับ-จ่าย ประจำวัน'!$B547,'วางแผนBC,CJ'!X:X)+SUMIF(RD!$C:$C,'รับ-จ่าย ประจำวัน'!$B547,RD!X:X)+SUMIF('FG,ออนไล,คัดแยก'!$C:$C,'รับ-จ่าย ประจำวัน'!$B547,'FG,ออนไล,คัดแยก'!X:X)</f>
        <v>0</v>
      </c>
      <c r="BF547" s="16">
        <f>SUMIF(เตรียมส่วนผสม!$C:$C,'รับ-จ่าย ประจำวัน'!$B547,เตรียมส่วนผสม!Y:Y)+SUMIF(กวนไส้!$C:$C,'รับ-จ่าย ประจำวัน'!$B547,กวนไส้!Y:Y)+SUMIF(ผลิต1!$C:$C,'รับ-จ่าย ประจำวัน'!$B547,ผลิต1!Y:Y)+SUMIF(ผลิต2!$C:$C,'รับ-จ่าย ประจำวัน'!$B547,ผลิต2!Y:Y)+SUMIF(เส้นแต่งหน้าขนมเค้ก!$C:$C,'รับ-จ่าย ประจำวัน'!$B547,เส้นแต่งหน้าขนมเค้ก!Y:Y)+SUMIF(แพ็ค!$C:$C,'รับ-จ่าย ประจำวัน'!$B547,แพ็ค!Y:Y)+SUMIF(ธุรการ!$C:$C,'รับ-จ่าย ประจำวัน'!$B547,ธุรการ!Y:Y)+SUMIF(เส้นแต่งหน้าขนมปัง!$C:$C,'รับ-จ่าย ประจำวัน'!$B547,เส้นแต่งหน้าขนมปัง!Y:Y)+SUMIF('วางแผนBC,CJ'!$C:$C,'รับ-จ่าย ประจำวัน'!$B547,'วางแผนBC,CJ'!Y:Y)+SUMIF(RD!$C:$C,'รับ-จ่าย ประจำวัน'!$B547,RD!Y:Y)+SUMIF('FG,ออนไล,คัดแยก'!$C:$C,'รับ-จ่าย ประจำวัน'!$B547,'FG,ออนไล,คัดแยก'!Y:Y)</f>
        <v>0</v>
      </c>
      <c r="BG547" s="16">
        <f>SUMIF(เตรียมส่วนผสม!$C:$C,'รับ-จ่าย ประจำวัน'!$B547,เตรียมส่วนผสม!Z:Z)+SUMIF(กวนไส้!$C:$C,'รับ-จ่าย ประจำวัน'!$B547,กวนไส้!Z:Z)+SUMIF(ผลิต1!$C:$C,'รับ-จ่าย ประจำวัน'!$B547,ผลิต1!Z:Z)+SUMIF(ผลิต2!$C:$C,'รับ-จ่าย ประจำวัน'!$B547,ผลิต2!Z:Z)+SUMIF(เส้นแต่งหน้าขนมเค้ก!$C:$C,'รับ-จ่าย ประจำวัน'!$B547,เส้นแต่งหน้าขนมเค้ก!Z:Z)+SUMIF(แพ็ค!$C:$C,'รับ-จ่าย ประจำวัน'!$B547,แพ็ค!Z:Z)+SUMIF(ธุรการ!$C:$C,'รับ-จ่าย ประจำวัน'!$B547,ธุรการ!Z:Z)+SUMIF(เส้นแต่งหน้าขนมปัง!$C:$C,'รับ-จ่าย ประจำวัน'!$B547,เส้นแต่งหน้าขนมปัง!Z:Z)+SUMIF('วางแผนBC,CJ'!$C:$C,'รับ-จ่าย ประจำวัน'!$B547,'วางแผนBC,CJ'!Z:Z)+SUMIF(RD!$C:$C,'รับ-จ่าย ประจำวัน'!$B547,RD!Z:Z)+SUMIF('FG,ออนไล,คัดแยก'!$C:$C,'รับ-จ่าย ประจำวัน'!$B547,'FG,ออนไล,คัดแยก'!Z:Z)</f>
        <v>0</v>
      </c>
      <c r="BH547" s="16">
        <f>SUMIF(เตรียมส่วนผสม!$C:$C,'รับ-จ่าย ประจำวัน'!$B547,เตรียมส่วนผสม!AA:AA)+SUMIF(กวนไส้!$C:$C,'รับ-จ่าย ประจำวัน'!$B547,กวนไส้!AA:AA)+SUMIF(ผลิต1!$C:$C,'รับ-จ่าย ประจำวัน'!$B547,ผลิต1!AA:AA)+SUMIF(ผลิต2!$C:$C,'รับ-จ่าย ประจำวัน'!$B547,ผลิต2!AA:AA)+SUMIF(เส้นแต่งหน้าขนมเค้ก!$C:$C,'รับ-จ่าย ประจำวัน'!$B547,เส้นแต่งหน้าขนมเค้ก!AA:AA)+SUMIF(แพ็ค!$C:$C,'รับ-จ่าย ประจำวัน'!$B547,แพ็ค!AA:AA)+SUMIF(ธุรการ!$C:$C,'รับ-จ่าย ประจำวัน'!$B547,ธุรการ!AA:AA)+SUMIF(เส้นแต่งหน้าขนมปัง!$C:$C,'รับ-จ่าย ประจำวัน'!$B547,เส้นแต่งหน้าขนมปัง!AA:AA)+SUMIF('วางแผนBC,CJ'!$C:$C,'รับ-จ่าย ประจำวัน'!$B547,'วางแผนBC,CJ'!AA:AA)+SUMIF(RD!$C:$C,'รับ-จ่าย ประจำวัน'!$B547,RD!AA:AA)+SUMIF('FG,ออนไล,คัดแยก'!$C:$C,'รับ-จ่าย ประจำวัน'!$B547,'FG,ออนไล,คัดแยก'!AA:AA)</f>
        <v>0</v>
      </c>
      <c r="BI547" s="16">
        <f>SUMIF(เตรียมส่วนผสม!$C:$C,'รับ-จ่าย ประจำวัน'!$B547,เตรียมส่วนผสม!AB:AB)+SUMIF(กวนไส้!$C:$C,'รับ-จ่าย ประจำวัน'!$B547,กวนไส้!AB:AB)+SUMIF(ผลิต1!$C:$C,'รับ-จ่าย ประจำวัน'!$B547,ผลิต1!AB:AB)+SUMIF(ผลิต2!$C:$C,'รับ-จ่าย ประจำวัน'!$B547,ผลิต2!AB:AB)+SUMIF(เส้นแต่งหน้าขนมเค้ก!$C:$C,'รับ-จ่าย ประจำวัน'!$B547,เส้นแต่งหน้าขนมเค้ก!AB:AB)+SUMIF(แพ็ค!$C:$C,'รับ-จ่าย ประจำวัน'!$B547,แพ็ค!AB:AB)+SUMIF(ธุรการ!$C:$C,'รับ-จ่าย ประจำวัน'!$B547,ธุรการ!AB:AB)+SUMIF(เส้นแต่งหน้าขนมปัง!$C:$C,'รับ-จ่าย ประจำวัน'!$B547,เส้นแต่งหน้าขนมปัง!AB:AB)+SUMIF('วางแผนBC,CJ'!$C:$C,'รับ-จ่าย ประจำวัน'!$B547,'วางแผนBC,CJ'!AB:AB)+SUMIF(RD!$C:$C,'รับ-จ่าย ประจำวัน'!$B547,RD!AB:AB)+SUMIF('FG,ออนไล,คัดแยก'!$C:$C,'รับ-จ่าย ประจำวัน'!$B547,'FG,ออนไล,คัดแยก'!AB:AB)</f>
        <v>0</v>
      </c>
      <c r="BJ547" s="16">
        <f>SUMIF(เตรียมส่วนผสม!$C:$C,'รับ-จ่าย ประจำวัน'!$B547,เตรียมส่วนผสม!AC:AC)+SUMIF(กวนไส้!$C:$C,'รับ-จ่าย ประจำวัน'!$B547,กวนไส้!AC:AC)+SUMIF(ผลิต1!$C:$C,'รับ-จ่าย ประจำวัน'!$B547,ผลิต1!AC:AC)+SUMIF(ผลิต2!$C:$C,'รับ-จ่าย ประจำวัน'!$B547,ผลิต2!AC:AC)+SUMIF(เส้นแต่งหน้าขนมเค้ก!$C:$C,'รับ-จ่าย ประจำวัน'!$B547,เส้นแต่งหน้าขนมเค้ก!AC:AC)+SUMIF(แพ็ค!$C:$C,'รับ-จ่าย ประจำวัน'!$B547,แพ็ค!AC:AC)+SUMIF(ธุรการ!$C:$C,'รับ-จ่าย ประจำวัน'!$B547,ธุรการ!AC:AC)+SUMIF(เส้นแต่งหน้าขนมปัง!$C:$C,'รับ-จ่าย ประจำวัน'!$B547,เส้นแต่งหน้าขนมปัง!AC:AC)+SUMIF('วางแผนBC,CJ'!$C:$C,'รับ-จ่าย ประจำวัน'!$B547,'วางแผนBC,CJ'!AC:AC)+SUMIF(RD!$C:$C,'รับ-จ่าย ประจำวัน'!$B547,RD!AC:AC)+SUMIF('FG,ออนไล,คัดแยก'!$C:$C,'รับ-จ่าย ประจำวัน'!$B547,'FG,ออนไล,คัดแยก'!AC:AC)</f>
        <v>0</v>
      </c>
      <c r="BK547" s="16">
        <f>SUMIF(เตรียมส่วนผสม!$C:$C,'รับ-จ่าย ประจำวัน'!$B547,เตรียมส่วนผสม!AD:AD)+SUMIF(กวนไส้!$C:$C,'รับ-จ่าย ประจำวัน'!$B547,กวนไส้!AD:AD)+SUMIF(ผลิต1!$C:$C,'รับ-จ่าย ประจำวัน'!$B547,ผลิต1!AD:AD)+SUMIF(ผลิต2!$C:$C,'รับ-จ่าย ประจำวัน'!$B547,ผลิต2!AD:AD)+SUMIF(เส้นแต่งหน้าขนมเค้ก!$C:$C,'รับ-จ่าย ประจำวัน'!$B547,เส้นแต่งหน้าขนมเค้ก!AD:AD)+SUMIF(แพ็ค!$C:$C,'รับ-จ่าย ประจำวัน'!$B547,แพ็ค!AD:AD)+SUMIF(ธุรการ!$C:$C,'รับ-จ่าย ประจำวัน'!$B547,ธุรการ!AD:AD)+SUMIF(เส้นแต่งหน้าขนมปัง!$C:$C,'รับ-จ่าย ประจำวัน'!$B547,เส้นแต่งหน้าขนมปัง!AD:AD)+SUMIF('วางแผนBC,CJ'!$C:$C,'รับ-จ่าย ประจำวัน'!$B547,'วางแผนBC,CJ'!AD:AD)+SUMIF(RD!$C:$C,'รับ-จ่าย ประจำวัน'!$B547,RD!AD:AD)+SUMIF('FG,ออนไล,คัดแยก'!$C:$C,'รับ-จ่าย ประจำวัน'!$B547,'FG,ออนไล,คัดแยก'!AD:AD)</f>
        <v>0</v>
      </c>
      <c r="BL547" s="16">
        <f>SUMIF(เตรียมส่วนผสม!$C:$C,'รับ-จ่าย ประจำวัน'!$B547,เตรียมส่วนผสม!AE:AE)+SUMIF(กวนไส้!$C:$C,'รับ-จ่าย ประจำวัน'!$B547,กวนไส้!AE:AE)+SUMIF(ผลิต1!$C:$C,'รับ-จ่าย ประจำวัน'!$B547,ผลิต1!AE:AE)+SUMIF(ผลิต2!$C:$C,'รับ-จ่าย ประจำวัน'!$B547,ผลิต2!AE:AE)+SUMIF(เส้นแต่งหน้าขนมเค้ก!$C:$C,'รับ-จ่าย ประจำวัน'!$B547,เส้นแต่งหน้าขนมเค้ก!AE:AE)+SUMIF(แพ็ค!$C:$C,'รับ-จ่าย ประจำวัน'!$B547,แพ็ค!AE:AE)+SUMIF(ธุรการ!$C:$C,'รับ-จ่าย ประจำวัน'!$B547,ธุรการ!AE:AE)+SUMIF(เส้นแต่งหน้าขนมปัง!$C:$C,'รับ-จ่าย ประจำวัน'!$B547,เส้นแต่งหน้าขนมปัง!AE:AE)+SUMIF('วางแผนBC,CJ'!$C:$C,'รับ-จ่าย ประจำวัน'!$B547,'วางแผนBC,CJ'!AE:AE)+SUMIF(RD!$C:$C,'รับ-จ่าย ประจำวัน'!$B547,RD!AE:AE)+SUMIF('FG,ออนไล,คัดแยก'!$C:$C,'รับ-จ่าย ประจำวัน'!$B547,'FG,ออนไล,คัดแยก'!AE:AE)</f>
        <v>0</v>
      </c>
      <c r="BM547" s="16">
        <f>SUMIF(เตรียมส่วนผสม!$C:$C,'รับ-จ่าย ประจำวัน'!$B547,เตรียมส่วนผสม!AF:AF)+SUMIF(กวนไส้!$C:$C,'รับ-จ่าย ประจำวัน'!$B547,กวนไส้!AF:AF)+SUMIF(ผลิต1!$C:$C,'รับ-จ่าย ประจำวัน'!$B547,ผลิต1!AF:AF)+SUMIF(ผลิต2!$C:$C,'รับ-จ่าย ประจำวัน'!$B547,ผลิต2!AF:AF)+SUMIF(เส้นแต่งหน้าขนมเค้ก!$C:$C,'รับ-จ่าย ประจำวัน'!$B547,เส้นแต่งหน้าขนมเค้ก!AF:AF)+SUMIF(แพ็ค!$C:$C,'รับ-จ่าย ประจำวัน'!$B547,แพ็ค!AF:AF)+SUMIF(ธุรการ!$C:$C,'รับ-จ่าย ประจำวัน'!$B547,ธุรการ!AF:AF)+SUMIF(เส้นแต่งหน้าขนมปัง!$C:$C,'รับ-จ่าย ประจำวัน'!$B547,เส้นแต่งหน้าขนมปัง!AF:AF)+SUMIF('วางแผนBC,CJ'!$C:$C,'รับ-จ่าย ประจำวัน'!$B547,'วางแผนBC,CJ'!AF:AF)+SUMIF(RD!$C:$C,'รับ-จ่าย ประจำวัน'!$B547,RD!AF:AF)+SUMIF('FG,ออนไล,คัดแยก'!$C:$C,'รับ-จ่าย ประจำวัน'!$B547,'FG,ออนไล,คัดแยก'!AF:AF)</f>
        <v>0</v>
      </c>
      <c r="BN547" s="16">
        <f>SUMIF(เตรียมส่วนผสม!$C:$C,'รับ-จ่าย ประจำวัน'!$B547,เตรียมส่วนผสม!AG:AG)+SUMIF(กวนไส้!$C:$C,'รับ-จ่าย ประจำวัน'!$B547,กวนไส้!AG:AG)+SUMIF(ผลิต1!$C:$C,'รับ-จ่าย ประจำวัน'!$B547,ผลิต1!AG:AG)+SUMIF(ผลิต2!$C:$C,'รับ-จ่าย ประจำวัน'!$B547,ผลิต2!AG:AG)+SUMIF(เส้นแต่งหน้าขนมเค้ก!$C:$C,'รับ-จ่าย ประจำวัน'!$B547,เส้นแต่งหน้าขนมเค้ก!AG:AG)+SUMIF(แพ็ค!$C:$C,'รับ-จ่าย ประจำวัน'!$B547,แพ็ค!AG:AG)+SUMIF(ธุรการ!$C:$C,'รับ-จ่าย ประจำวัน'!$B547,ธุรการ!AG:AG)+SUMIF(เส้นแต่งหน้าขนมปัง!$C:$C,'รับ-จ่าย ประจำวัน'!$B547,เส้นแต่งหน้าขนมปัง!AG:AG)+SUMIF('วางแผนBC,CJ'!$C:$C,'รับ-จ่าย ประจำวัน'!$B547,'วางแผนBC,CJ'!AG:AG)+SUMIF(RD!$C:$C,'รับ-จ่าย ประจำวัน'!$B547,RD!AG:AG)+SUMIF('FG,ออนไล,คัดแยก'!$C:$C,'รับ-จ่าย ประจำวัน'!$B547,'FG,ออนไล,คัดแยก'!AG:AG)</f>
        <v>0</v>
      </c>
      <c r="BO547" s="16">
        <f>SUMIF(เตรียมส่วนผสม!$C:$C,'รับ-จ่าย ประจำวัน'!$B547,เตรียมส่วนผสม!AH:AH)+SUMIF(กวนไส้!$C:$C,'รับ-จ่าย ประจำวัน'!$B547,กวนไส้!AH:AH)+SUMIF(ผลิต1!$C:$C,'รับ-จ่าย ประจำวัน'!$B547,ผลิต1!AH:AH)+SUMIF(ผลิต2!$C:$C,'รับ-จ่าย ประจำวัน'!$B547,ผลิต2!AH:AH)+SUMIF(เส้นแต่งหน้าขนมเค้ก!$C:$C,'รับ-จ่าย ประจำวัน'!$B547,เส้นแต่งหน้าขนมเค้ก!AH:AH)+SUMIF(แพ็ค!$C:$C,'รับ-จ่าย ประจำวัน'!$B547,แพ็ค!AH:AH)+SUMIF(ธุรการ!$C:$C,'รับ-จ่าย ประจำวัน'!$B547,ธุรการ!AH:AH)+SUMIF(เส้นแต่งหน้าขนมปัง!$C:$C,'รับ-จ่าย ประจำวัน'!$B547,เส้นแต่งหน้าขนมปัง!AH:AH)+SUMIF('วางแผนBC,CJ'!$C:$C,'รับ-จ่าย ประจำวัน'!$B547,'วางแผนBC,CJ'!AH:AH)+SUMIF(RD!$C:$C,'รับ-จ่าย ประจำวัน'!$B547,RD!AH:AH)+SUMIF('FG,ออนไล,คัดแยก'!$C:$C,'รับ-จ่าย ประจำวัน'!$B547,'FG,ออนไล,คัดแยก'!AH:AH)</f>
        <v>0</v>
      </c>
      <c r="BP547" s="16">
        <f>SUMIF(เตรียมส่วนผสม!$C:$C,'รับ-จ่าย ประจำวัน'!$B547,เตรียมส่วนผสม!AI:AI)+SUMIF(กวนไส้!$C:$C,'รับ-จ่าย ประจำวัน'!$B547,กวนไส้!AI:AI)+SUMIF(ผลิต1!$C:$C,'รับ-จ่าย ประจำวัน'!$B547,ผลิต1!AI:AI)+SUMIF(ผลิต2!$C:$C,'รับ-จ่าย ประจำวัน'!$B547,ผลิต2!AI:AI)+SUMIF(เส้นแต่งหน้าขนมเค้ก!$C:$C,'รับ-จ่าย ประจำวัน'!$B547,เส้นแต่งหน้าขนมเค้ก!AI:AI)+SUMIF(แพ็ค!$C:$C,'รับ-จ่าย ประจำวัน'!$B547,แพ็ค!AI:AI)+SUMIF(ธุรการ!$C:$C,'รับ-จ่าย ประจำวัน'!$B547,ธุรการ!AI:AI)+SUMIF(เส้นแต่งหน้าขนมปัง!$C:$C,'รับ-จ่าย ประจำวัน'!$B547,เส้นแต่งหน้าขนมปัง!AI:AI)+SUMIF('วางแผนBC,CJ'!$C:$C,'รับ-จ่าย ประจำวัน'!$B547,'วางแผนBC,CJ'!AI:AI)+SUMIF(RD!$C:$C,'รับ-จ่าย ประจำวัน'!$B547,RD!AI:AI)+SUMIF('FG,ออนไล,คัดแยก'!$C:$C,'รับ-จ่าย ประจำวัน'!$B547,'FG,ออนไล,คัดแยก'!AI:AI)</f>
        <v>0</v>
      </c>
      <c r="BQ547" s="16">
        <f>SUMIF(เตรียมส่วนผสม!$C:$C,'รับ-จ่าย ประจำวัน'!$B547,เตรียมส่วนผสม!AJ:AJ)+SUMIF(กวนไส้!$C:$C,'รับ-จ่าย ประจำวัน'!$B547,กวนไส้!AJ:AJ)+SUMIF(ผลิต1!$C:$C,'รับ-จ่าย ประจำวัน'!$B547,ผลิต1!AJ:AJ)+SUMIF(ผลิต2!$C:$C,'รับ-จ่าย ประจำวัน'!$B547,ผลิต2!AJ:AJ)+SUMIF(เส้นแต่งหน้าขนมเค้ก!$C:$C,'รับ-จ่าย ประจำวัน'!$B547,เส้นแต่งหน้าขนมเค้ก!AJ:AJ)+SUMIF(แพ็ค!$C:$C,'รับ-จ่าย ประจำวัน'!$B547,แพ็ค!AJ:AJ)+SUMIF(ธุรการ!$C:$C,'รับ-จ่าย ประจำวัน'!$B547,ธุรการ!AJ:AJ)+SUMIF(เส้นแต่งหน้าขนมปัง!$C:$C,'รับ-จ่าย ประจำวัน'!$B547,เส้นแต่งหน้าขนมปัง!AJ:AJ)+SUMIF('วางแผนBC,CJ'!$C:$C,'รับ-จ่าย ประจำวัน'!$B547,'วางแผนBC,CJ'!AJ:AJ)+SUMIF(RD!$C:$C,'รับ-จ่าย ประจำวัน'!$B547,RD!AJ:AJ)+SUMIF('FG,ออนไล,คัดแยก'!$C:$C,'รับ-จ่าย ประจำวัน'!$B547,'FG,ออนไล,คัดแยก'!AJ:AJ)</f>
        <v>0</v>
      </c>
      <c r="BR547" s="16">
        <f>SUMIF(เตรียมส่วนผสม!$C:$C,'รับ-จ่าย ประจำวัน'!$B547,เตรียมส่วนผสม!AK:AK)+SUMIF(กวนไส้!$C:$C,'รับ-จ่าย ประจำวัน'!$B547,กวนไส้!AK:AK)+SUMIF(ผลิต1!$C:$C,'รับ-จ่าย ประจำวัน'!$B547,ผลิต1!AK:AK)+SUMIF(ผลิต2!$C:$C,'รับ-จ่าย ประจำวัน'!$B547,ผลิต2!AK:AK)+SUMIF(เส้นแต่งหน้าขนมเค้ก!$C:$C,'รับ-จ่าย ประจำวัน'!$B547,เส้นแต่งหน้าขนมเค้ก!AK:AK)+SUMIF(แพ็ค!$C:$C,'รับ-จ่าย ประจำวัน'!$B547,แพ็ค!AK:AK)+SUMIF(ธุรการ!$C:$C,'รับ-จ่าย ประจำวัน'!$B547,ธุรการ!AK:AK)+SUMIF(เส้นแต่งหน้าขนมปัง!$C:$C,'รับ-จ่าย ประจำวัน'!$B547,เส้นแต่งหน้าขนมปัง!AK:AK)+SUMIF('วางแผนBC,CJ'!$C:$C,'รับ-จ่าย ประจำวัน'!$B547,'วางแผนBC,CJ'!AK:AK)+SUMIF(RD!$C:$C,'รับ-จ่าย ประจำวัน'!$B547,RD!AK:AK)+SUMIF('FG,ออนไล,คัดแยก'!$C:$C,'รับ-จ่าย ประจำวัน'!$B547,'FG,ออนไล,คัดแยก'!AK:AK)</f>
        <v>0</v>
      </c>
      <c r="BS547" s="16">
        <f>SUMIF(เตรียมส่วนผสม!$C:$C,'รับ-จ่าย ประจำวัน'!$B547,เตรียมส่วนผสม!AL:AL)+SUMIF(กวนไส้!$C:$C,'รับ-จ่าย ประจำวัน'!$B547,กวนไส้!AL:AL)+SUMIF(ผลิต1!$C:$C,'รับ-จ่าย ประจำวัน'!$B547,ผลิต1!AL:AL)+SUMIF(ผลิต2!$C:$C,'รับ-จ่าย ประจำวัน'!$B547,ผลิต2!AL:AL)+SUMIF(เส้นแต่งหน้าขนมเค้ก!$C:$C,'รับ-จ่าย ประจำวัน'!$B547,เส้นแต่งหน้าขนมเค้ก!AL:AL)+SUMIF(แพ็ค!$C:$C,'รับ-จ่าย ประจำวัน'!$B547,แพ็ค!AL:AL)+SUMIF(ธุรการ!$C:$C,'รับ-จ่าย ประจำวัน'!$B547,ธุรการ!AL:AL)+SUMIF(เส้นแต่งหน้าขนมปัง!$C:$C,'รับ-จ่าย ประจำวัน'!$B547,เส้นแต่งหน้าขนมปัง!AL:AL)+SUMIF('วางแผนBC,CJ'!$C:$C,'รับ-จ่าย ประจำวัน'!$B547,'วางแผนBC,CJ'!AL:AL)+SUMIF(RD!$C:$C,'รับ-จ่าย ประจำวัน'!$B547,RD!AL:AL)+SUMIF('FG,ออนไล,คัดแยก'!$C:$C,'รับ-จ่าย ประจำวัน'!$B547,'FG,ออนไล,คัดแยก'!AL:AL)</f>
        <v>0</v>
      </c>
      <c r="BT547" s="18">
        <f t="shared" si="115"/>
        <v>0</v>
      </c>
      <c r="BU547" s="116"/>
      <c r="BV547" s="146">
        <f t="shared" si="116"/>
        <v>502</v>
      </c>
      <c r="BW547" s="183">
        <v>30</v>
      </c>
      <c r="BX547" s="172">
        <f t="shared" si="114"/>
        <v>0</v>
      </c>
      <c r="BY547" s="188" t="e">
        <f t="shared" si="112"/>
        <v>#DIV/0!</v>
      </c>
      <c r="BZ547" s="180" t="e">
        <f t="shared" ca="1" si="117"/>
        <v>#DIV/0!</v>
      </c>
      <c r="CA547" s="152"/>
      <c r="CB547" s="93"/>
      <c r="CC547" s="93"/>
      <c r="CD547" s="93"/>
      <c r="CE547" s="93"/>
      <c r="CF547" s="93"/>
      <c r="CG547" s="93"/>
      <c r="CH547" s="93"/>
      <c r="CI547" s="93"/>
      <c r="CJ547" s="97"/>
      <c r="CK547" s="9">
        <f t="shared" si="113"/>
        <v>502</v>
      </c>
    </row>
    <row r="548" spans="1:89" hidden="1" x14ac:dyDescent="0.5">
      <c r="A548" s="149"/>
      <c r="B548" s="34">
        <v>1023301012</v>
      </c>
      <c r="C548" s="156" t="s">
        <v>1636</v>
      </c>
      <c r="D548" s="141" t="s">
        <v>91</v>
      </c>
      <c r="E548" s="25"/>
      <c r="F548" s="132"/>
      <c r="G548" s="25"/>
      <c r="H548" s="12">
        <v>5830</v>
      </c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11"/>
      <c r="AF548" s="11"/>
      <c r="AG548" s="11"/>
      <c r="AH548" s="11"/>
      <c r="AI548" s="25"/>
      <c r="AJ548" s="25"/>
      <c r="AK548" s="25"/>
      <c r="AL548" s="25"/>
      <c r="AM548" s="25"/>
      <c r="AN548" s="15">
        <f t="shared" si="118"/>
        <v>0</v>
      </c>
      <c r="AO548" s="16">
        <f>SUMIF(เตรียมส่วนผสม!$C:$C,'รับ-จ่าย ประจำวัน'!$B548,เตรียมส่วนผสม!H:H)+SUMIF(กวนไส้!$C:$C,'รับ-จ่าย ประจำวัน'!$B548,กวนไส้!H:H)+SUMIF(ผลิต1!$C:$C,'รับ-จ่าย ประจำวัน'!$B548,ผลิต1!H:H)+SUMIF(ผลิต2!$C:$C,'รับ-จ่าย ประจำวัน'!$B548,ผลิต2!H:H)+SUMIF(เส้นแต่งหน้าขนมเค้ก!$C:$C,'รับ-จ่าย ประจำวัน'!$B548,เส้นแต่งหน้าขนมเค้ก!H:H)+SUMIF(แพ็ค!$C:$C,'รับ-จ่าย ประจำวัน'!$B548,แพ็ค!H:H)+SUMIF(ธุรการ!$C:$C,'รับ-จ่าย ประจำวัน'!$B548,ธุรการ!H:H)+SUMIF(เส้นแต่งหน้าขนมปัง!$C:$C,'รับ-จ่าย ประจำวัน'!$B548,เส้นแต่งหน้าขนมปัง!H:H)+SUMIF('วางแผนBC,CJ'!$C:$C,'รับ-จ่าย ประจำวัน'!$B548,'วางแผนBC,CJ'!H:H)+SUMIF(RD!$C:$C,'รับ-จ่าย ประจำวัน'!$B548,RD!H:H)+SUMIF('FG,ออนไล,คัดแยก'!$C:$C,'รับ-จ่าย ประจำวัน'!$B548,'FG,ออนไล,คัดแยก'!H:H)</f>
        <v>0</v>
      </c>
      <c r="AP548" s="16">
        <f>SUMIF(เตรียมส่วนผสม!$C:$C,'รับ-จ่าย ประจำวัน'!$B548,เตรียมส่วนผสม!I:I)+SUMIF(กวนไส้!$C:$C,'รับ-จ่าย ประจำวัน'!$B548,กวนไส้!I:I)+SUMIF(ผลิต1!$C:$C,'รับ-จ่าย ประจำวัน'!$B548,ผลิต1!I:I)+SUMIF(ผลิต2!$C:$C,'รับ-จ่าย ประจำวัน'!$B548,ผลิต2!I:I)+SUMIF(เส้นแต่งหน้าขนมเค้ก!$C:$C,'รับ-จ่าย ประจำวัน'!$B548,เส้นแต่งหน้าขนมเค้ก!I:I)+SUMIF(แพ็ค!$C:$C,'รับ-จ่าย ประจำวัน'!$B548,แพ็ค!I:I)+SUMIF(ธุรการ!$C:$C,'รับ-จ่าย ประจำวัน'!$B548,ธุรการ!I:I)+SUMIF(เส้นแต่งหน้าขนมปัง!$C:$C,'รับ-จ่าย ประจำวัน'!$B548,เส้นแต่งหน้าขนมปัง!I:I)+SUMIF('วางแผนBC,CJ'!$C:$C,'รับ-จ่าย ประจำวัน'!$B548,'วางแผนBC,CJ'!I:I)+SUMIF(RD!$C:$C,'รับ-จ่าย ประจำวัน'!$B548,RD!I:I)+SUMIF('FG,ออนไล,คัดแยก'!$C:$C,'รับ-จ่าย ประจำวัน'!$B548,'FG,ออนไล,คัดแยก'!I:I)</f>
        <v>0</v>
      </c>
      <c r="AQ548" s="16">
        <f>SUMIF(เตรียมส่วนผสม!$C:$C,'รับ-จ่าย ประจำวัน'!$B548,เตรียมส่วนผสม!J:J)+SUMIF(กวนไส้!$C:$C,'รับ-จ่าย ประจำวัน'!$B548,กวนไส้!J:J)+SUMIF(ผลิต1!$C:$C,'รับ-จ่าย ประจำวัน'!$B548,ผลิต1!J:J)+SUMIF(ผลิต2!$C:$C,'รับ-จ่าย ประจำวัน'!$B548,ผลิต2!J:J)+SUMIF(เส้นแต่งหน้าขนมเค้ก!$C:$C,'รับ-จ่าย ประจำวัน'!$B548,เส้นแต่งหน้าขนมเค้ก!J:J)+SUMIF(แพ็ค!$C:$C,'รับ-จ่าย ประจำวัน'!$B548,แพ็ค!J:J)+SUMIF(ธุรการ!$C:$C,'รับ-จ่าย ประจำวัน'!$B548,ธุรการ!J:J)+SUMIF(เส้นแต่งหน้าขนมปัง!$C:$C,'รับ-จ่าย ประจำวัน'!$B548,เส้นแต่งหน้าขนมปัง!J:J)+SUMIF('วางแผนBC,CJ'!$C:$C,'รับ-จ่าย ประจำวัน'!$B548,'วางแผนBC,CJ'!J:J)+SUMIF(RD!$C:$C,'รับ-จ่าย ประจำวัน'!$B548,RD!J:J)+SUMIF('FG,ออนไล,คัดแยก'!$C:$C,'รับ-จ่าย ประจำวัน'!$B548,'FG,ออนไล,คัดแยก'!J:J)</f>
        <v>0</v>
      </c>
      <c r="AR548" s="16">
        <f>SUMIF(เตรียมส่วนผสม!$C:$C,'รับ-จ่าย ประจำวัน'!$B548,เตรียมส่วนผสม!K:K)+SUMIF(กวนไส้!$C:$C,'รับ-จ่าย ประจำวัน'!$B548,กวนไส้!K:K)+SUMIF(ผลิต1!$C:$C,'รับ-จ่าย ประจำวัน'!$B548,ผลิต1!K:K)+SUMIF(ผลิต2!$C:$C,'รับ-จ่าย ประจำวัน'!$B548,ผลิต2!K:K)+SUMIF(เส้นแต่งหน้าขนมเค้ก!$C:$C,'รับ-จ่าย ประจำวัน'!$B548,เส้นแต่งหน้าขนมเค้ก!K:K)+SUMIF(แพ็ค!$C:$C,'รับ-จ่าย ประจำวัน'!$B548,แพ็ค!K:K)+SUMIF(ธุรการ!$C:$C,'รับ-จ่าย ประจำวัน'!$B548,ธุรการ!K:K)+SUMIF(เส้นแต่งหน้าขนมปัง!$C:$C,'รับ-จ่าย ประจำวัน'!$B548,เส้นแต่งหน้าขนมปัง!K:K)+SUMIF('วางแผนBC,CJ'!$C:$C,'รับ-จ่าย ประจำวัน'!$B548,'วางแผนBC,CJ'!K:K)+SUMIF(RD!$C:$C,'รับ-จ่าย ประจำวัน'!$B548,RD!K:K)+SUMIF('FG,ออนไล,คัดแยก'!$C:$C,'รับ-จ่าย ประจำวัน'!$B548,'FG,ออนไล,คัดแยก'!K:K)</f>
        <v>0</v>
      </c>
      <c r="AS548" s="16">
        <f>SUMIF(เตรียมส่วนผสม!$C:$C,'รับ-จ่าย ประจำวัน'!$B548,เตรียมส่วนผสม!L:L)+SUMIF(กวนไส้!$C:$C,'รับ-จ่าย ประจำวัน'!$B548,กวนไส้!L:L)+SUMIF(ผลิต1!$C:$C,'รับ-จ่าย ประจำวัน'!$B548,ผลิต1!L:L)+SUMIF(ผลิต2!$C:$C,'รับ-จ่าย ประจำวัน'!$B548,ผลิต2!L:L)+SUMIF(เส้นแต่งหน้าขนมเค้ก!$C:$C,'รับ-จ่าย ประจำวัน'!$B548,เส้นแต่งหน้าขนมเค้ก!L:L)+SUMIF(แพ็ค!$C:$C,'รับ-จ่าย ประจำวัน'!$B548,แพ็ค!L:L)+SUMIF(ธุรการ!$C:$C,'รับ-จ่าย ประจำวัน'!$B548,ธุรการ!L:L)+SUMIF(เส้นแต่งหน้าขนมปัง!$C:$C,'รับ-จ่าย ประจำวัน'!$B548,เส้นแต่งหน้าขนมปัง!L:L)+SUMIF('วางแผนBC,CJ'!$C:$C,'รับ-จ่าย ประจำวัน'!$B548,'วางแผนBC,CJ'!L:L)+SUMIF(RD!$C:$C,'รับ-จ่าย ประจำวัน'!$B548,RD!L:L)+SUMIF('FG,ออนไล,คัดแยก'!$C:$C,'รับ-จ่าย ประจำวัน'!$B548,'FG,ออนไล,คัดแยก'!L:L)</f>
        <v>0</v>
      </c>
      <c r="AT548" s="16">
        <f>SUMIF(เตรียมส่วนผสม!$C:$C,'รับ-จ่าย ประจำวัน'!$B548,เตรียมส่วนผสม!M:M)+SUMIF(กวนไส้!$C:$C,'รับ-จ่าย ประจำวัน'!$B548,กวนไส้!M:M)+SUMIF(ผลิต1!$C:$C,'รับ-จ่าย ประจำวัน'!$B548,ผลิต1!M:M)+SUMIF(ผลิต2!$C:$C,'รับ-จ่าย ประจำวัน'!$B548,ผลิต2!M:M)+SUMIF(เส้นแต่งหน้าขนมเค้ก!$C:$C,'รับ-จ่าย ประจำวัน'!$B548,เส้นแต่งหน้าขนมเค้ก!M:M)+SUMIF(แพ็ค!$C:$C,'รับ-จ่าย ประจำวัน'!$B548,แพ็ค!M:M)+SUMIF(ธุรการ!$C:$C,'รับ-จ่าย ประจำวัน'!$B548,ธุรการ!M:M)+SUMIF(เส้นแต่งหน้าขนมปัง!$C:$C,'รับ-จ่าย ประจำวัน'!$B548,เส้นแต่งหน้าขนมปัง!M:M)+SUMIF('วางแผนBC,CJ'!$C:$C,'รับ-จ่าย ประจำวัน'!$B548,'วางแผนBC,CJ'!M:M)+SUMIF(RD!$C:$C,'รับ-จ่าย ประจำวัน'!$B548,RD!M:M)+SUMIF('FG,ออนไล,คัดแยก'!$C:$C,'รับ-จ่าย ประจำวัน'!$B548,'FG,ออนไล,คัดแยก'!M:M)</f>
        <v>0</v>
      </c>
      <c r="AU548" s="16">
        <f>SUMIF(เตรียมส่วนผสม!$C:$C,'รับ-จ่าย ประจำวัน'!$B548,เตรียมส่วนผสม!N:N)+SUMIF(กวนไส้!$C:$C,'รับ-จ่าย ประจำวัน'!$B548,กวนไส้!N:N)+SUMIF(ผลิต1!$C:$C,'รับ-จ่าย ประจำวัน'!$B548,ผลิต1!N:N)+SUMIF(ผลิต2!$C:$C,'รับ-จ่าย ประจำวัน'!$B548,ผลิต2!N:N)+SUMIF(เส้นแต่งหน้าขนมเค้ก!$C:$C,'รับ-จ่าย ประจำวัน'!$B548,เส้นแต่งหน้าขนมเค้ก!N:N)+SUMIF(แพ็ค!$C:$C,'รับ-จ่าย ประจำวัน'!$B548,แพ็ค!N:N)+SUMIF(ธุรการ!$C:$C,'รับ-จ่าย ประจำวัน'!$B548,ธุรการ!N:N)+SUMIF(เส้นแต่งหน้าขนมปัง!$C:$C,'รับ-จ่าย ประจำวัน'!$B548,เส้นแต่งหน้าขนมปัง!N:N)+SUMIF('วางแผนBC,CJ'!$C:$C,'รับ-จ่าย ประจำวัน'!$B548,'วางแผนBC,CJ'!N:N)+SUMIF(RD!$C:$C,'รับ-จ่าย ประจำวัน'!$B548,RD!N:N)+SUMIF('FG,ออนไล,คัดแยก'!$C:$C,'รับ-จ่าย ประจำวัน'!$B548,'FG,ออนไล,คัดแยก'!N:N)</f>
        <v>0</v>
      </c>
      <c r="AV548" s="16">
        <f>SUMIF(เตรียมส่วนผสม!$C:$C,'รับ-จ่าย ประจำวัน'!$B548,เตรียมส่วนผสม!O:O)+SUMIF(กวนไส้!$C:$C,'รับ-จ่าย ประจำวัน'!$B548,กวนไส้!O:O)+SUMIF(ผลิต1!$C:$C,'รับ-จ่าย ประจำวัน'!$B548,ผลิต1!O:O)+SUMIF(ผลิต2!$C:$C,'รับ-จ่าย ประจำวัน'!$B548,ผลิต2!O:O)+SUMIF(เส้นแต่งหน้าขนมเค้ก!$C:$C,'รับ-จ่าย ประจำวัน'!$B548,เส้นแต่งหน้าขนมเค้ก!O:O)+SUMIF(แพ็ค!$C:$C,'รับ-จ่าย ประจำวัน'!$B548,แพ็ค!O:O)+SUMIF(ธุรการ!$C:$C,'รับ-จ่าย ประจำวัน'!$B548,ธุรการ!O:O)+SUMIF(เส้นแต่งหน้าขนมปัง!$C:$C,'รับ-จ่าย ประจำวัน'!$B548,เส้นแต่งหน้าขนมปัง!O:O)+SUMIF('วางแผนBC,CJ'!$C:$C,'รับ-จ่าย ประจำวัน'!$B548,'วางแผนBC,CJ'!O:O)+SUMIF(RD!$C:$C,'รับ-จ่าย ประจำวัน'!$B548,RD!O:O)+SUMIF('FG,ออนไล,คัดแยก'!$C:$C,'รับ-จ่าย ประจำวัน'!$B548,'FG,ออนไล,คัดแยก'!O:O)</f>
        <v>0</v>
      </c>
      <c r="AW548" s="16">
        <f>SUMIF(เตรียมส่วนผสม!$C:$C,'รับ-จ่าย ประจำวัน'!$B548,เตรียมส่วนผสม!P:P)+SUMIF(กวนไส้!$C:$C,'รับ-จ่าย ประจำวัน'!$B548,กวนไส้!P:P)+SUMIF(ผลิต1!$C:$C,'รับ-จ่าย ประจำวัน'!$B548,ผลิต1!P:P)+SUMIF(ผลิต2!$C:$C,'รับ-จ่าย ประจำวัน'!$B548,ผลิต2!P:P)+SUMIF(เส้นแต่งหน้าขนมเค้ก!$C:$C,'รับ-จ่าย ประจำวัน'!$B548,เส้นแต่งหน้าขนมเค้ก!P:P)+SUMIF(แพ็ค!$C:$C,'รับ-จ่าย ประจำวัน'!$B548,แพ็ค!P:P)+SUMIF(ธุรการ!$C:$C,'รับ-จ่าย ประจำวัน'!$B548,ธุรการ!P:P)+SUMIF(เส้นแต่งหน้าขนมปัง!$C:$C,'รับ-จ่าย ประจำวัน'!$B548,เส้นแต่งหน้าขนมปัง!P:P)+SUMIF('วางแผนBC,CJ'!$C:$C,'รับ-จ่าย ประจำวัน'!$B548,'วางแผนBC,CJ'!P:P)+SUMIF(RD!$C:$C,'รับ-จ่าย ประจำวัน'!$B548,RD!P:P)+SUMIF('FG,ออนไล,คัดแยก'!$C:$C,'รับ-จ่าย ประจำวัน'!$B548,'FG,ออนไล,คัดแยก'!P:P)</f>
        <v>0</v>
      </c>
      <c r="AX548" s="16">
        <f>SUMIF(เตรียมส่วนผสม!$C:$C,'รับ-จ่าย ประจำวัน'!$B548,เตรียมส่วนผสม!Q:Q)+SUMIF(กวนไส้!$C:$C,'รับ-จ่าย ประจำวัน'!$B548,กวนไส้!Q:Q)+SUMIF(ผลิต1!$C:$C,'รับ-จ่าย ประจำวัน'!$B548,ผลิต1!Q:Q)+SUMIF(ผลิต2!$C:$C,'รับ-จ่าย ประจำวัน'!$B548,ผลิต2!Q:Q)+SUMIF(เส้นแต่งหน้าขนมเค้ก!$C:$C,'รับ-จ่าย ประจำวัน'!$B548,เส้นแต่งหน้าขนมเค้ก!Q:Q)+SUMIF(แพ็ค!$C:$C,'รับ-จ่าย ประจำวัน'!$B548,แพ็ค!Q:Q)+SUMIF(ธุรการ!$C:$C,'รับ-จ่าย ประจำวัน'!$B548,ธุรการ!Q:Q)+SUMIF(เส้นแต่งหน้าขนมปัง!$C:$C,'รับ-จ่าย ประจำวัน'!$B548,เส้นแต่งหน้าขนมปัง!Q:Q)+SUMIF('วางแผนBC,CJ'!$C:$C,'รับ-จ่าย ประจำวัน'!$B548,'วางแผนBC,CJ'!Q:Q)+SUMIF(RD!$C:$C,'รับ-จ่าย ประจำวัน'!$B548,RD!Q:Q)+SUMIF('FG,ออนไล,คัดแยก'!$C:$C,'รับ-จ่าย ประจำวัน'!$B548,'FG,ออนไล,คัดแยก'!Q:Q)</f>
        <v>0</v>
      </c>
      <c r="AY548" s="16">
        <f>SUMIF(เตรียมส่วนผสม!$C:$C,'รับ-จ่าย ประจำวัน'!$B548,เตรียมส่วนผสม!R:R)+SUMIF(กวนไส้!$C:$C,'รับ-จ่าย ประจำวัน'!$B548,กวนไส้!R:R)+SUMIF(ผลิต1!$C:$C,'รับ-จ่าย ประจำวัน'!$B548,ผลิต1!R:R)+SUMIF(ผลิต2!$C:$C,'รับ-จ่าย ประจำวัน'!$B548,ผลิต2!R:R)+SUMIF(เส้นแต่งหน้าขนมเค้ก!$C:$C,'รับ-จ่าย ประจำวัน'!$B548,เส้นแต่งหน้าขนมเค้ก!R:R)+SUMIF(แพ็ค!$C:$C,'รับ-จ่าย ประจำวัน'!$B548,แพ็ค!R:R)+SUMIF(ธุรการ!$C:$C,'รับ-จ่าย ประจำวัน'!$B548,ธุรการ!R:R)+SUMIF(เส้นแต่งหน้าขนมปัง!$C:$C,'รับ-จ่าย ประจำวัน'!$B548,เส้นแต่งหน้าขนมปัง!R:R)+SUMIF('วางแผนBC,CJ'!$C:$C,'รับ-จ่าย ประจำวัน'!$B548,'วางแผนBC,CJ'!R:R)+SUMIF(RD!$C:$C,'รับ-จ่าย ประจำวัน'!$B548,RD!R:R)+SUMIF('FG,ออนไล,คัดแยก'!$C:$C,'รับ-จ่าย ประจำวัน'!$B548,'FG,ออนไล,คัดแยก'!R:R)</f>
        <v>0</v>
      </c>
      <c r="AZ548" s="16">
        <f>SUMIF(เตรียมส่วนผสม!$C:$C,'รับ-จ่าย ประจำวัน'!$B548,เตรียมส่วนผสม!S:S)+SUMIF(กวนไส้!$C:$C,'รับ-จ่าย ประจำวัน'!$B548,กวนไส้!S:S)+SUMIF(ผลิต1!$C:$C,'รับ-จ่าย ประจำวัน'!$B548,ผลิต1!S:S)+SUMIF(ผลิต2!$C:$C,'รับ-จ่าย ประจำวัน'!$B548,ผลิต2!S:S)+SUMIF(เส้นแต่งหน้าขนมเค้ก!$C:$C,'รับ-จ่าย ประจำวัน'!$B548,เส้นแต่งหน้าขนมเค้ก!S:S)+SUMIF(แพ็ค!$C:$C,'รับ-จ่าย ประจำวัน'!$B548,แพ็ค!S:S)+SUMIF(ธุรการ!$C:$C,'รับ-จ่าย ประจำวัน'!$B548,ธุรการ!S:S)+SUMIF(เส้นแต่งหน้าขนมปัง!$C:$C,'รับ-จ่าย ประจำวัน'!$B548,เส้นแต่งหน้าขนมปัง!S:S)+SUMIF('วางแผนBC,CJ'!$C:$C,'รับ-จ่าย ประจำวัน'!$B548,'วางแผนBC,CJ'!S:S)+SUMIF(RD!$C:$C,'รับ-จ่าย ประจำวัน'!$B548,RD!S:S)+SUMIF('FG,ออนไล,คัดแยก'!$C:$C,'รับ-จ่าย ประจำวัน'!$B548,'FG,ออนไล,คัดแยก'!S:S)</f>
        <v>0</v>
      </c>
      <c r="BA548" s="16">
        <f>SUMIF(เตรียมส่วนผสม!$C:$C,'รับ-จ่าย ประจำวัน'!$B548,เตรียมส่วนผสม!T:T)+SUMIF(กวนไส้!$C:$C,'รับ-จ่าย ประจำวัน'!$B548,กวนไส้!T:T)+SUMIF(ผลิต1!$C:$C,'รับ-จ่าย ประจำวัน'!$B548,ผลิต1!T:T)+SUMIF(ผลิต2!$C:$C,'รับ-จ่าย ประจำวัน'!$B548,ผลิต2!T:T)+SUMIF(เส้นแต่งหน้าขนมเค้ก!$C:$C,'รับ-จ่าย ประจำวัน'!$B548,เส้นแต่งหน้าขนมเค้ก!T:T)+SUMIF(แพ็ค!$C:$C,'รับ-จ่าย ประจำวัน'!$B548,แพ็ค!T:T)+SUMIF(ธุรการ!$C:$C,'รับ-จ่าย ประจำวัน'!$B548,ธุรการ!T:T)+SUMIF(เส้นแต่งหน้าขนมปัง!$C:$C,'รับ-จ่าย ประจำวัน'!$B548,เส้นแต่งหน้าขนมปัง!T:T)+SUMIF('วางแผนBC,CJ'!$C:$C,'รับ-จ่าย ประจำวัน'!$B548,'วางแผนBC,CJ'!T:T)+SUMIF(RD!$C:$C,'รับ-จ่าย ประจำวัน'!$B548,RD!T:T)+SUMIF('FG,ออนไล,คัดแยก'!$C:$C,'รับ-จ่าย ประจำวัน'!$B548,'FG,ออนไล,คัดแยก'!T:T)</f>
        <v>0</v>
      </c>
      <c r="BB548" s="16">
        <f>SUMIF(เตรียมส่วนผสม!$C:$C,'รับ-จ่าย ประจำวัน'!$B548,เตรียมส่วนผสม!U:U)+SUMIF(กวนไส้!$C:$C,'รับ-จ่าย ประจำวัน'!$B548,กวนไส้!U:U)+SUMIF(ผลิต1!$C:$C,'รับ-จ่าย ประจำวัน'!$B548,ผลิต1!U:U)+SUMIF(ผลิต2!$C:$C,'รับ-จ่าย ประจำวัน'!$B548,ผลิต2!U:U)+SUMIF(เส้นแต่งหน้าขนมเค้ก!$C:$C,'รับ-จ่าย ประจำวัน'!$B548,เส้นแต่งหน้าขนมเค้ก!U:U)+SUMIF(แพ็ค!$C:$C,'รับ-จ่าย ประจำวัน'!$B548,แพ็ค!U:U)+SUMIF(ธุรการ!$C:$C,'รับ-จ่าย ประจำวัน'!$B548,ธุรการ!U:U)+SUMIF(เส้นแต่งหน้าขนมปัง!$C:$C,'รับ-จ่าย ประจำวัน'!$B548,เส้นแต่งหน้าขนมปัง!U:U)+SUMIF('วางแผนBC,CJ'!$C:$C,'รับ-จ่าย ประจำวัน'!$B548,'วางแผนBC,CJ'!U:U)+SUMIF(RD!$C:$C,'รับ-จ่าย ประจำวัน'!$B548,RD!U:U)+SUMIF('FG,ออนไล,คัดแยก'!$C:$C,'รับ-จ่าย ประจำวัน'!$B548,'FG,ออนไล,คัดแยก'!U:U)</f>
        <v>0</v>
      </c>
      <c r="BC548" s="16">
        <f>SUMIF(เตรียมส่วนผสม!$C:$C,'รับ-จ่าย ประจำวัน'!$B548,เตรียมส่วนผสม!V:V)+SUMIF(กวนไส้!$C:$C,'รับ-จ่าย ประจำวัน'!$B548,กวนไส้!V:V)+SUMIF(ผลิต1!$C:$C,'รับ-จ่าย ประจำวัน'!$B548,ผลิต1!V:V)+SUMIF(ผลิต2!$C:$C,'รับ-จ่าย ประจำวัน'!$B548,ผลิต2!V:V)+SUMIF(เส้นแต่งหน้าขนมเค้ก!$C:$C,'รับ-จ่าย ประจำวัน'!$B548,เส้นแต่งหน้าขนมเค้ก!V:V)+SUMIF(แพ็ค!$C:$C,'รับ-จ่าย ประจำวัน'!$B548,แพ็ค!V:V)+SUMIF(ธุรการ!$C:$C,'รับ-จ่าย ประจำวัน'!$B548,ธุรการ!V:V)+SUMIF(เส้นแต่งหน้าขนมปัง!$C:$C,'รับ-จ่าย ประจำวัน'!$B548,เส้นแต่งหน้าขนมปัง!V:V)+SUMIF('วางแผนBC,CJ'!$C:$C,'รับ-จ่าย ประจำวัน'!$B548,'วางแผนBC,CJ'!V:V)+SUMIF(RD!$C:$C,'รับ-จ่าย ประจำวัน'!$B548,RD!V:V)+SUMIF('FG,ออนไล,คัดแยก'!$C:$C,'รับ-จ่าย ประจำวัน'!$B548,'FG,ออนไล,คัดแยก'!V:V)</f>
        <v>0</v>
      </c>
      <c r="BD548" s="16">
        <f>SUMIF(เตรียมส่วนผสม!$C:$C,'รับ-จ่าย ประจำวัน'!$B548,เตรียมส่วนผสม!W:W)+SUMIF(กวนไส้!$C:$C,'รับ-จ่าย ประจำวัน'!$B548,กวนไส้!W:W)+SUMIF(ผลิต1!$C:$C,'รับ-จ่าย ประจำวัน'!$B548,ผลิต1!W:W)+SUMIF(ผลิต2!$C:$C,'รับ-จ่าย ประจำวัน'!$B548,ผลิต2!W:W)+SUMIF(เส้นแต่งหน้าขนมเค้ก!$C:$C,'รับ-จ่าย ประจำวัน'!$B548,เส้นแต่งหน้าขนมเค้ก!W:W)+SUMIF(แพ็ค!$C:$C,'รับ-จ่าย ประจำวัน'!$B548,แพ็ค!W:W)+SUMIF(ธุรการ!$C:$C,'รับ-จ่าย ประจำวัน'!$B548,ธุรการ!W:W)+SUMIF(เส้นแต่งหน้าขนมปัง!$C:$C,'รับ-จ่าย ประจำวัน'!$B548,เส้นแต่งหน้าขนมปัง!W:W)+SUMIF('วางแผนBC,CJ'!$C:$C,'รับ-จ่าย ประจำวัน'!$B548,'วางแผนBC,CJ'!W:W)+SUMIF(RD!$C:$C,'รับ-จ่าย ประจำวัน'!$B548,RD!W:W)+SUMIF('FG,ออนไล,คัดแยก'!$C:$C,'รับ-จ่าย ประจำวัน'!$B548,'FG,ออนไล,คัดแยก'!W:W)</f>
        <v>0</v>
      </c>
      <c r="BE548" s="16">
        <f>SUMIF(เตรียมส่วนผสม!$C:$C,'รับ-จ่าย ประจำวัน'!$B548,เตรียมส่วนผสม!X:X)+SUMIF(กวนไส้!$C:$C,'รับ-จ่าย ประจำวัน'!$B548,กวนไส้!X:X)+SUMIF(ผลิต1!$C:$C,'รับ-จ่าย ประจำวัน'!$B548,ผลิต1!X:X)+SUMIF(ผลิต2!$C:$C,'รับ-จ่าย ประจำวัน'!$B548,ผลิต2!X:X)+SUMIF(เส้นแต่งหน้าขนมเค้ก!$C:$C,'รับ-จ่าย ประจำวัน'!$B548,เส้นแต่งหน้าขนมเค้ก!X:X)+SUMIF(แพ็ค!$C:$C,'รับ-จ่าย ประจำวัน'!$B548,แพ็ค!X:X)+SUMIF(ธุรการ!$C:$C,'รับ-จ่าย ประจำวัน'!$B548,ธุรการ!X:X)+SUMIF(เส้นแต่งหน้าขนมปัง!$C:$C,'รับ-จ่าย ประจำวัน'!$B548,เส้นแต่งหน้าขนมปัง!X:X)+SUMIF('วางแผนBC,CJ'!$C:$C,'รับ-จ่าย ประจำวัน'!$B548,'วางแผนBC,CJ'!X:X)+SUMIF(RD!$C:$C,'รับ-จ่าย ประจำวัน'!$B548,RD!X:X)+SUMIF('FG,ออนไล,คัดแยก'!$C:$C,'รับ-จ่าย ประจำวัน'!$B548,'FG,ออนไล,คัดแยก'!X:X)</f>
        <v>0</v>
      </c>
      <c r="BF548" s="16">
        <f>SUMIF(เตรียมส่วนผสม!$C:$C,'รับ-จ่าย ประจำวัน'!$B548,เตรียมส่วนผสม!Y:Y)+SUMIF(กวนไส้!$C:$C,'รับ-จ่าย ประจำวัน'!$B548,กวนไส้!Y:Y)+SUMIF(ผลิต1!$C:$C,'รับ-จ่าย ประจำวัน'!$B548,ผลิต1!Y:Y)+SUMIF(ผลิต2!$C:$C,'รับ-จ่าย ประจำวัน'!$B548,ผลิต2!Y:Y)+SUMIF(เส้นแต่งหน้าขนมเค้ก!$C:$C,'รับ-จ่าย ประจำวัน'!$B548,เส้นแต่งหน้าขนมเค้ก!Y:Y)+SUMIF(แพ็ค!$C:$C,'รับ-จ่าย ประจำวัน'!$B548,แพ็ค!Y:Y)+SUMIF(ธุรการ!$C:$C,'รับ-จ่าย ประจำวัน'!$B548,ธุรการ!Y:Y)+SUMIF(เส้นแต่งหน้าขนมปัง!$C:$C,'รับ-จ่าย ประจำวัน'!$B548,เส้นแต่งหน้าขนมปัง!Y:Y)+SUMIF('วางแผนBC,CJ'!$C:$C,'รับ-จ่าย ประจำวัน'!$B548,'วางแผนBC,CJ'!Y:Y)+SUMIF(RD!$C:$C,'รับ-จ่าย ประจำวัน'!$B548,RD!Y:Y)+SUMIF('FG,ออนไล,คัดแยก'!$C:$C,'รับ-จ่าย ประจำวัน'!$B548,'FG,ออนไล,คัดแยก'!Y:Y)</f>
        <v>0</v>
      </c>
      <c r="BG548" s="16">
        <f>SUMIF(เตรียมส่วนผสม!$C:$C,'รับ-จ่าย ประจำวัน'!$B548,เตรียมส่วนผสม!Z:Z)+SUMIF(กวนไส้!$C:$C,'รับ-จ่าย ประจำวัน'!$B548,กวนไส้!Z:Z)+SUMIF(ผลิต1!$C:$C,'รับ-จ่าย ประจำวัน'!$B548,ผลิต1!Z:Z)+SUMIF(ผลิต2!$C:$C,'รับ-จ่าย ประจำวัน'!$B548,ผลิต2!Z:Z)+SUMIF(เส้นแต่งหน้าขนมเค้ก!$C:$C,'รับ-จ่าย ประจำวัน'!$B548,เส้นแต่งหน้าขนมเค้ก!Z:Z)+SUMIF(แพ็ค!$C:$C,'รับ-จ่าย ประจำวัน'!$B548,แพ็ค!Z:Z)+SUMIF(ธุรการ!$C:$C,'รับ-จ่าย ประจำวัน'!$B548,ธุรการ!Z:Z)+SUMIF(เส้นแต่งหน้าขนมปัง!$C:$C,'รับ-จ่าย ประจำวัน'!$B548,เส้นแต่งหน้าขนมปัง!Z:Z)+SUMIF('วางแผนBC,CJ'!$C:$C,'รับ-จ่าย ประจำวัน'!$B548,'วางแผนBC,CJ'!Z:Z)+SUMIF(RD!$C:$C,'รับ-จ่าย ประจำวัน'!$B548,RD!Z:Z)+SUMIF('FG,ออนไล,คัดแยก'!$C:$C,'รับ-จ่าย ประจำวัน'!$B548,'FG,ออนไล,คัดแยก'!Z:Z)</f>
        <v>0</v>
      </c>
      <c r="BH548" s="16">
        <f>SUMIF(เตรียมส่วนผสม!$C:$C,'รับ-จ่าย ประจำวัน'!$B548,เตรียมส่วนผสม!AA:AA)+SUMIF(กวนไส้!$C:$C,'รับ-จ่าย ประจำวัน'!$B548,กวนไส้!AA:AA)+SUMIF(ผลิต1!$C:$C,'รับ-จ่าย ประจำวัน'!$B548,ผลิต1!AA:AA)+SUMIF(ผลิต2!$C:$C,'รับ-จ่าย ประจำวัน'!$B548,ผลิต2!AA:AA)+SUMIF(เส้นแต่งหน้าขนมเค้ก!$C:$C,'รับ-จ่าย ประจำวัน'!$B548,เส้นแต่งหน้าขนมเค้ก!AA:AA)+SUMIF(แพ็ค!$C:$C,'รับ-จ่าย ประจำวัน'!$B548,แพ็ค!AA:AA)+SUMIF(ธุรการ!$C:$C,'รับ-จ่าย ประจำวัน'!$B548,ธุรการ!AA:AA)+SUMIF(เส้นแต่งหน้าขนมปัง!$C:$C,'รับ-จ่าย ประจำวัน'!$B548,เส้นแต่งหน้าขนมปัง!AA:AA)+SUMIF('วางแผนBC,CJ'!$C:$C,'รับ-จ่าย ประจำวัน'!$B548,'วางแผนBC,CJ'!AA:AA)+SUMIF(RD!$C:$C,'รับ-จ่าย ประจำวัน'!$B548,RD!AA:AA)+SUMIF('FG,ออนไล,คัดแยก'!$C:$C,'รับ-จ่าย ประจำวัน'!$B548,'FG,ออนไล,คัดแยก'!AA:AA)</f>
        <v>0</v>
      </c>
      <c r="BI548" s="16">
        <f>SUMIF(เตรียมส่วนผสม!$C:$C,'รับ-จ่าย ประจำวัน'!$B548,เตรียมส่วนผสม!AB:AB)+SUMIF(กวนไส้!$C:$C,'รับ-จ่าย ประจำวัน'!$B548,กวนไส้!AB:AB)+SUMIF(ผลิต1!$C:$C,'รับ-จ่าย ประจำวัน'!$B548,ผลิต1!AB:AB)+SUMIF(ผลิต2!$C:$C,'รับ-จ่าย ประจำวัน'!$B548,ผลิต2!AB:AB)+SUMIF(เส้นแต่งหน้าขนมเค้ก!$C:$C,'รับ-จ่าย ประจำวัน'!$B548,เส้นแต่งหน้าขนมเค้ก!AB:AB)+SUMIF(แพ็ค!$C:$C,'รับ-จ่าย ประจำวัน'!$B548,แพ็ค!AB:AB)+SUMIF(ธุรการ!$C:$C,'รับ-จ่าย ประจำวัน'!$B548,ธุรการ!AB:AB)+SUMIF(เส้นแต่งหน้าขนมปัง!$C:$C,'รับ-จ่าย ประจำวัน'!$B548,เส้นแต่งหน้าขนมปัง!AB:AB)+SUMIF('วางแผนBC,CJ'!$C:$C,'รับ-จ่าย ประจำวัน'!$B548,'วางแผนBC,CJ'!AB:AB)+SUMIF(RD!$C:$C,'รับ-จ่าย ประจำวัน'!$B548,RD!AB:AB)+SUMIF('FG,ออนไล,คัดแยก'!$C:$C,'รับ-จ่าย ประจำวัน'!$B548,'FG,ออนไล,คัดแยก'!AB:AB)</f>
        <v>0</v>
      </c>
      <c r="BJ548" s="16">
        <f>SUMIF(เตรียมส่วนผสม!$C:$C,'รับ-จ่าย ประจำวัน'!$B548,เตรียมส่วนผสม!AC:AC)+SUMIF(กวนไส้!$C:$C,'รับ-จ่าย ประจำวัน'!$B548,กวนไส้!AC:AC)+SUMIF(ผลิต1!$C:$C,'รับ-จ่าย ประจำวัน'!$B548,ผลิต1!AC:AC)+SUMIF(ผลิต2!$C:$C,'รับ-จ่าย ประจำวัน'!$B548,ผลิต2!AC:AC)+SUMIF(เส้นแต่งหน้าขนมเค้ก!$C:$C,'รับ-จ่าย ประจำวัน'!$B548,เส้นแต่งหน้าขนมเค้ก!AC:AC)+SUMIF(แพ็ค!$C:$C,'รับ-จ่าย ประจำวัน'!$B548,แพ็ค!AC:AC)+SUMIF(ธุรการ!$C:$C,'รับ-จ่าย ประจำวัน'!$B548,ธุรการ!AC:AC)+SUMIF(เส้นแต่งหน้าขนมปัง!$C:$C,'รับ-จ่าย ประจำวัน'!$B548,เส้นแต่งหน้าขนมปัง!AC:AC)+SUMIF('วางแผนBC,CJ'!$C:$C,'รับ-จ่าย ประจำวัน'!$B548,'วางแผนBC,CJ'!AC:AC)+SUMIF(RD!$C:$C,'รับ-จ่าย ประจำวัน'!$B548,RD!AC:AC)+SUMIF('FG,ออนไล,คัดแยก'!$C:$C,'รับ-จ่าย ประจำวัน'!$B548,'FG,ออนไล,คัดแยก'!AC:AC)</f>
        <v>0</v>
      </c>
      <c r="BK548" s="16">
        <f>SUMIF(เตรียมส่วนผสม!$C:$C,'รับ-จ่าย ประจำวัน'!$B548,เตรียมส่วนผสม!AD:AD)+SUMIF(กวนไส้!$C:$C,'รับ-จ่าย ประจำวัน'!$B548,กวนไส้!AD:AD)+SUMIF(ผลิต1!$C:$C,'รับ-จ่าย ประจำวัน'!$B548,ผลิต1!AD:AD)+SUMIF(ผลิต2!$C:$C,'รับ-จ่าย ประจำวัน'!$B548,ผลิต2!AD:AD)+SUMIF(เส้นแต่งหน้าขนมเค้ก!$C:$C,'รับ-จ่าย ประจำวัน'!$B548,เส้นแต่งหน้าขนมเค้ก!AD:AD)+SUMIF(แพ็ค!$C:$C,'รับ-จ่าย ประจำวัน'!$B548,แพ็ค!AD:AD)+SUMIF(ธุรการ!$C:$C,'รับ-จ่าย ประจำวัน'!$B548,ธุรการ!AD:AD)+SUMIF(เส้นแต่งหน้าขนมปัง!$C:$C,'รับ-จ่าย ประจำวัน'!$B548,เส้นแต่งหน้าขนมปัง!AD:AD)+SUMIF('วางแผนBC,CJ'!$C:$C,'รับ-จ่าย ประจำวัน'!$B548,'วางแผนBC,CJ'!AD:AD)+SUMIF(RD!$C:$C,'รับ-จ่าย ประจำวัน'!$B548,RD!AD:AD)+SUMIF('FG,ออนไล,คัดแยก'!$C:$C,'รับ-จ่าย ประจำวัน'!$B548,'FG,ออนไล,คัดแยก'!AD:AD)</f>
        <v>0</v>
      </c>
      <c r="BL548" s="16">
        <f>SUMIF(เตรียมส่วนผสม!$C:$C,'รับ-จ่าย ประจำวัน'!$B548,เตรียมส่วนผสม!AE:AE)+SUMIF(กวนไส้!$C:$C,'รับ-จ่าย ประจำวัน'!$B548,กวนไส้!AE:AE)+SUMIF(ผลิต1!$C:$C,'รับ-จ่าย ประจำวัน'!$B548,ผลิต1!AE:AE)+SUMIF(ผลิต2!$C:$C,'รับ-จ่าย ประจำวัน'!$B548,ผลิต2!AE:AE)+SUMIF(เส้นแต่งหน้าขนมเค้ก!$C:$C,'รับ-จ่าย ประจำวัน'!$B548,เส้นแต่งหน้าขนมเค้ก!AE:AE)+SUMIF(แพ็ค!$C:$C,'รับ-จ่าย ประจำวัน'!$B548,แพ็ค!AE:AE)+SUMIF(ธุรการ!$C:$C,'รับ-จ่าย ประจำวัน'!$B548,ธุรการ!AE:AE)+SUMIF(เส้นแต่งหน้าขนมปัง!$C:$C,'รับ-จ่าย ประจำวัน'!$B548,เส้นแต่งหน้าขนมปัง!AE:AE)+SUMIF('วางแผนBC,CJ'!$C:$C,'รับ-จ่าย ประจำวัน'!$B548,'วางแผนBC,CJ'!AE:AE)+SUMIF(RD!$C:$C,'รับ-จ่าย ประจำวัน'!$B548,RD!AE:AE)+SUMIF('FG,ออนไล,คัดแยก'!$C:$C,'รับ-จ่าย ประจำวัน'!$B548,'FG,ออนไล,คัดแยก'!AE:AE)</f>
        <v>0</v>
      </c>
      <c r="BM548" s="16">
        <f>SUMIF(เตรียมส่วนผสม!$C:$C,'รับ-จ่าย ประจำวัน'!$B548,เตรียมส่วนผสม!AF:AF)+SUMIF(กวนไส้!$C:$C,'รับ-จ่าย ประจำวัน'!$B548,กวนไส้!AF:AF)+SUMIF(ผลิต1!$C:$C,'รับ-จ่าย ประจำวัน'!$B548,ผลิต1!AF:AF)+SUMIF(ผลิต2!$C:$C,'รับ-จ่าย ประจำวัน'!$B548,ผลิต2!AF:AF)+SUMIF(เส้นแต่งหน้าขนมเค้ก!$C:$C,'รับ-จ่าย ประจำวัน'!$B548,เส้นแต่งหน้าขนมเค้ก!AF:AF)+SUMIF(แพ็ค!$C:$C,'รับ-จ่าย ประจำวัน'!$B548,แพ็ค!AF:AF)+SUMIF(ธุรการ!$C:$C,'รับ-จ่าย ประจำวัน'!$B548,ธุรการ!AF:AF)+SUMIF(เส้นแต่งหน้าขนมปัง!$C:$C,'รับ-จ่าย ประจำวัน'!$B548,เส้นแต่งหน้าขนมปัง!AF:AF)+SUMIF('วางแผนBC,CJ'!$C:$C,'รับ-จ่าย ประจำวัน'!$B548,'วางแผนBC,CJ'!AF:AF)+SUMIF(RD!$C:$C,'รับ-จ่าย ประจำวัน'!$B548,RD!AF:AF)+SUMIF('FG,ออนไล,คัดแยก'!$C:$C,'รับ-จ่าย ประจำวัน'!$B548,'FG,ออนไล,คัดแยก'!AF:AF)</f>
        <v>0</v>
      </c>
      <c r="BN548" s="16">
        <f>SUMIF(เตรียมส่วนผสม!$C:$C,'รับ-จ่าย ประจำวัน'!$B548,เตรียมส่วนผสม!AG:AG)+SUMIF(กวนไส้!$C:$C,'รับ-จ่าย ประจำวัน'!$B548,กวนไส้!AG:AG)+SUMIF(ผลิต1!$C:$C,'รับ-จ่าย ประจำวัน'!$B548,ผลิต1!AG:AG)+SUMIF(ผลิต2!$C:$C,'รับ-จ่าย ประจำวัน'!$B548,ผลิต2!AG:AG)+SUMIF(เส้นแต่งหน้าขนมเค้ก!$C:$C,'รับ-จ่าย ประจำวัน'!$B548,เส้นแต่งหน้าขนมเค้ก!AG:AG)+SUMIF(แพ็ค!$C:$C,'รับ-จ่าย ประจำวัน'!$B548,แพ็ค!AG:AG)+SUMIF(ธุรการ!$C:$C,'รับ-จ่าย ประจำวัน'!$B548,ธุรการ!AG:AG)+SUMIF(เส้นแต่งหน้าขนมปัง!$C:$C,'รับ-จ่าย ประจำวัน'!$B548,เส้นแต่งหน้าขนมปัง!AG:AG)+SUMIF('วางแผนBC,CJ'!$C:$C,'รับ-จ่าย ประจำวัน'!$B548,'วางแผนBC,CJ'!AG:AG)+SUMIF(RD!$C:$C,'รับ-จ่าย ประจำวัน'!$B548,RD!AG:AG)+SUMIF('FG,ออนไล,คัดแยก'!$C:$C,'รับ-จ่าย ประจำวัน'!$B548,'FG,ออนไล,คัดแยก'!AG:AG)</f>
        <v>0</v>
      </c>
      <c r="BO548" s="16">
        <f>SUMIF(เตรียมส่วนผสม!$C:$C,'รับ-จ่าย ประจำวัน'!$B548,เตรียมส่วนผสม!AH:AH)+SUMIF(กวนไส้!$C:$C,'รับ-จ่าย ประจำวัน'!$B548,กวนไส้!AH:AH)+SUMIF(ผลิต1!$C:$C,'รับ-จ่าย ประจำวัน'!$B548,ผลิต1!AH:AH)+SUMIF(ผลิต2!$C:$C,'รับ-จ่าย ประจำวัน'!$B548,ผลิต2!AH:AH)+SUMIF(เส้นแต่งหน้าขนมเค้ก!$C:$C,'รับ-จ่าย ประจำวัน'!$B548,เส้นแต่งหน้าขนมเค้ก!AH:AH)+SUMIF(แพ็ค!$C:$C,'รับ-จ่าย ประจำวัน'!$B548,แพ็ค!AH:AH)+SUMIF(ธุรการ!$C:$C,'รับ-จ่าย ประจำวัน'!$B548,ธุรการ!AH:AH)+SUMIF(เส้นแต่งหน้าขนมปัง!$C:$C,'รับ-จ่าย ประจำวัน'!$B548,เส้นแต่งหน้าขนมปัง!AH:AH)+SUMIF('วางแผนBC,CJ'!$C:$C,'รับ-จ่าย ประจำวัน'!$B548,'วางแผนBC,CJ'!AH:AH)+SUMIF(RD!$C:$C,'รับ-จ่าย ประจำวัน'!$B548,RD!AH:AH)+SUMIF('FG,ออนไล,คัดแยก'!$C:$C,'รับ-จ่าย ประจำวัน'!$B548,'FG,ออนไล,คัดแยก'!AH:AH)</f>
        <v>0</v>
      </c>
      <c r="BP548" s="16">
        <f>SUMIF(เตรียมส่วนผสม!$C:$C,'รับ-จ่าย ประจำวัน'!$B548,เตรียมส่วนผสม!AI:AI)+SUMIF(กวนไส้!$C:$C,'รับ-จ่าย ประจำวัน'!$B548,กวนไส้!AI:AI)+SUMIF(ผลิต1!$C:$C,'รับ-จ่าย ประจำวัน'!$B548,ผลิต1!AI:AI)+SUMIF(ผลิต2!$C:$C,'รับ-จ่าย ประจำวัน'!$B548,ผลิต2!AI:AI)+SUMIF(เส้นแต่งหน้าขนมเค้ก!$C:$C,'รับ-จ่าย ประจำวัน'!$B548,เส้นแต่งหน้าขนมเค้ก!AI:AI)+SUMIF(แพ็ค!$C:$C,'รับ-จ่าย ประจำวัน'!$B548,แพ็ค!AI:AI)+SUMIF(ธุรการ!$C:$C,'รับ-จ่าย ประจำวัน'!$B548,ธุรการ!AI:AI)+SUMIF(เส้นแต่งหน้าขนมปัง!$C:$C,'รับ-จ่าย ประจำวัน'!$B548,เส้นแต่งหน้าขนมปัง!AI:AI)+SUMIF('วางแผนBC,CJ'!$C:$C,'รับ-จ่าย ประจำวัน'!$B548,'วางแผนBC,CJ'!AI:AI)+SUMIF(RD!$C:$C,'รับ-จ่าย ประจำวัน'!$B548,RD!AI:AI)+SUMIF('FG,ออนไล,คัดแยก'!$C:$C,'รับ-จ่าย ประจำวัน'!$B548,'FG,ออนไล,คัดแยก'!AI:AI)</f>
        <v>0</v>
      </c>
      <c r="BQ548" s="16">
        <f>SUMIF(เตรียมส่วนผสม!$C:$C,'รับ-จ่าย ประจำวัน'!$B548,เตรียมส่วนผสม!AJ:AJ)+SUMIF(กวนไส้!$C:$C,'รับ-จ่าย ประจำวัน'!$B548,กวนไส้!AJ:AJ)+SUMIF(ผลิต1!$C:$C,'รับ-จ่าย ประจำวัน'!$B548,ผลิต1!AJ:AJ)+SUMIF(ผลิต2!$C:$C,'รับ-จ่าย ประจำวัน'!$B548,ผลิต2!AJ:AJ)+SUMIF(เส้นแต่งหน้าขนมเค้ก!$C:$C,'รับ-จ่าย ประจำวัน'!$B548,เส้นแต่งหน้าขนมเค้ก!AJ:AJ)+SUMIF(แพ็ค!$C:$C,'รับ-จ่าย ประจำวัน'!$B548,แพ็ค!AJ:AJ)+SUMIF(ธุรการ!$C:$C,'รับ-จ่าย ประจำวัน'!$B548,ธุรการ!AJ:AJ)+SUMIF(เส้นแต่งหน้าขนมปัง!$C:$C,'รับ-จ่าย ประจำวัน'!$B548,เส้นแต่งหน้าขนมปัง!AJ:AJ)+SUMIF('วางแผนBC,CJ'!$C:$C,'รับ-จ่าย ประจำวัน'!$B548,'วางแผนBC,CJ'!AJ:AJ)+SUMIF(RD!$C:$C,'รับ-จ่าย ประจำวัน'!$B548,RD!AJ:AJ)+SUMIF('FG,ออนไล,คัดแยก'!$C:$C,'รับ-จ่าย ประจำวัน'!$B548,'FG,ออนไล,คัดแยก'!AJ:AJ)</f>
        <v>0</v>
      </c>
      <c r="BR548" s="16">
        <f>SUMIF(เตรียมส่วนผสม!$C:$C,'รับ-จ่าย ประจำวัน'!$B548,เตรียมส่วนผสม!AK:AK)+SUMIF(กวนไส้!$C:$C,'รับ-จ่าย ประจำวัน'!$B548,กวนไส้!AK:AK)+SUMIF(ผลิต1!$C:$C,'รับ-จ่าย ประจำวัน'!$B548,ผลิต1!AK:AK)+SUMIF(ผลิต2!$C:$C,'รับ-จ่าย ประจำวัน'!$B548,ผลิต2!AK:AK)+SUMIF(เส้นแต่งหน้าขนมเค้ก!$C:$C,'รับ-จ่าย ประจำวัน'!$B548,เส้นแต่งหน้าขนมเค้ก!AK:AK)+SUMIF(แพ็ค!$C:$C,'รับ-จ่าย ประจำวัน'!$B548,แพ็ค!AK:AK)+SUMIF(ธุรการ!$C:$C,'รับ-จ่าย ประจำวัน'!$B548,ธุรการ!AK:AK)+SUMIF(เส้นแต่งหน้าขนมปัง!$C:$C,'รับ-จ่าย ประจำวัน'!$B548,เส้นแต่งหน้าขนมปัง!AK:AK)+SUMIF('วางแผนBC,CJ'!$C:$C,'รับ-จ่าย ประจำวัน'!$B548,'วางแผนBC,CJ'!AK:AK)+SUMIF(RD!$C:$C,'รับ-จ่าย ประจำวัน'!$B548,RD!AK:AK)+SUMIF('FG,ออนไล,คัดแยก'!$C:$C,'รับ-จ่าย ประจำวัน'!$B548,'FG,ออนไล,คัดแยก'!AK:AK)</f>
        <v>0</v>
      </c>
      <c r="BS548" s="16">
        <f>SUMIF(เตรียมส่วนผสม!$C:$C,'รับ-จ่าย ประจำวัน'!$B548,เตรียมส่วนผสม!AL:AL)+SUMIF(กวนไส้!$C:$C,'รับ-จ่าย ประจำวัน'!$B548,กวนไส้!AL:AL)+SUMIF(ผลิต1!$C:$C,'รับ-จ่าย ประจำวัน'!$B548,ผลิต1!AL:AL)+SUMIF(ผลิต2!$C:$C,'รับ-จ่าย ประจำวัน'!$B548,ผลิต2!AL:AL)+SUMIF(เส้นแต่งหน้าขนมเค้ก!$C:$C,'รับ-จ่าย ประจำวัน'!$B548,เส้นแต่งหน้าขนมเค้ก!AL:AL)+SUMIF(แพ็ค!$C:$C,'รับ-จ่าย ประจำวัน'!$B548,แพ็ค!AL:AL)+SUMIF(ธุรการ!$C:$C,'รับ-จ่าย ประจำวัน'!$B548,ธุรการ!AL:AL)+SUMIF(เส้นแต่งหน้าขนมปัง!$C:$C,'รับ-จ่าย ประจำวัน'!$B548,เส้นแต่งหน้าขนมปัง!AL:AL)+SUMIF('วางแผนBC,CJ'!$C:$C,'รับ-จ่าย ประจำวัน'!$B548,'วางแผนBC,CJ'!AL:AL)+SUMIF(RD!$C:$C,'รับ-จ่าย ประจำวัน'!$B548,RD!AL:AL)+SUMIF('FG,ออนไล,คัดแยก'!$C:$C,'รับ-จ่าย ประจำวัน'!$B548,'FG,ออนไล,คัดแยก'!AL:AL)</f>
        <v>0</v>
      </c>
      <c r="BT548" s="18">
        <f t="shared" si="115"/>
        <v>0</v>
      </c>
      <c r="BU548" s="116"/>
      <c r="BV548" s="146">
        <f t="shared" si="116"/>
        <v>5830</v>
      </c>
      <c r="BW548" s="183">
        <v>30</v>
      </c>
      <c r="BX548" s="172">
        <f t="shared" si="114"/>
        <v>0</v>
      </c>
      <c r="BY548" s="188" t="e">
        <f t="shared" si="112"/>
        <v>#DIV/0!</v>
      </c>
      <c r="BZ548" s="180" t="e">
        <f t="shared" ca="1" si="117"/>
        <v>#DIV/0!</v>
      </c>
      <c r="CA548" s="153"/>
      <c r="CB548" s="93"/>
      <c r="CC548" s="93"/>
      <c r="CD548" s="93"/>
      <c r="CE548" s="93"/>
      <c r="CF548" s="93"/>
      <c r="CG548" s="93"/>
      <c r="CH548" s="93"/>
      <c r="CI548" s="93"/>
      <c r="CJ548" s="97"/>
      <c r="CK548" s="9">
        <f t="shared" si="113"/>
        <v>5830</v>
      </c>
    </row>
    <row r="549" spans="1:89" hidden="1" x14ac:dyDescent="0.5">
      <c r="A549" s="149"/>
      <c r="B549" s="34">
        <v>1023301013</v>
      </c>
      <c r="C549" s="149" t="s">
        <v>1975</v>
      </c>
      <c r="D549" s="141" t="s">
        <v>91</v>
      </c>
      <c r="E549" s="25"/>
      <c r="F549" s="162" t="s">
        <v>1605</v>
      </c>
      <c r="G549" s="25"/>
      <c r="H549" s="12">
        <v>414</v>
      </c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11"/>
      <c r="AF549" s="11"/>
      <c r="AG549" s="11"/>
      <c r="AH549" s="11"/>
      <c r="AI549" s="25"/>
      <c r="AJ549" s="25"/>
      <c r="AK549" s="25"/>
      <c r="AL549" s="25"/>
      <c r="AM549" s="25"/>
      <c r="AN549" s="15">
        <f t="shared" si="118"/>
        <v>0</v>
      </c>
      <c r="AO549" s="16">
        <f>SUMIF(เตรียมส่วนผสม!$C:$C,'รับ-จ่าย ประจำวัน'!$B549,เตรียมส่วนผสม!H:H)+SUMIF(กวนไส้!$C:$C,'รับ-จ่าย ประจำวัน'!$B549,กวนไส้!H:H)+SUMIF(ผลิต1!$C:$C,'รับ-จ่าย ประจำวัน'!$B549,ผลิต1!H:H)+SUMIF(ผลิต2!$C:$C,'รับ-จ่าย ประจำวัน'!$B549,ผลิต2!H:H)+SUMIF(เส้นแต่งหน้าขนมเค้ก!$C:$C,'รับ-จ่าย ประจำวัน'!$B549,เส้นแต่งหน้าขนมเค้ก!H:H)+SUMIF(แพ็ค!$C:$C,'รับ-จ่าย ประจำวัน'!$B549,แพ็ค!H:H)+SUMIF(ธุรการ!$C:$C,'รับ-จ่าย ประจำวัน'!$B549,ธุรการ!H:H)+SUMIF(เส้นแต่งหน้าขนมปัง!$C:$C,'รับ-จ่าย ประจำวัน'!$B549,เส้นแต่งหน้าขนมปัง!H:H)+SUMIF('วางแผนBC,CJ'!$C:$C,'รับ-จ่าย ประจำวัน'!$B549,'วางแผนBC,CJ'!H:H)+SUMIF(RD!$C:$C,'รับ-จ่าย ประจำวัน'!$B549,RD!H:H)+SUMIF('FG,ออนไล,คัดแยก'!$C:$C,'รับ-จ่าย ประจำวัน'!$B549,'FG,ออนไล,คัดแยก'!H:H)</f>
        <v>0</v>
      </c>
      <c r="AP549" s="16">
        <f>SUMIF(เตรียมส่วนผสม!$C:$C,'รับ-จ่าย ประจำวัน'!$B549,เตรียมส่วนผสม!I:I)+SUMIF(กวนไส้!$C:$C,'รับ-จ่าย ประจำวัน'!$B549,กวนไส้!I:I)+SUMIF(ผลิต1!$C:$C,'รับ-จ่าย ประจำวัน'!$B549,ผลิต1!I:I)+SUMIF(ผลิต2!$C:$C,'รับ-จ่าย ประจำวัน'!$B549,ผลิต2!I:I)+SUMIF(เส้นแต่งหน้าขนมเค้ก!$C:$C,'รับ-จ่าย ประจำวัน'!$B549,เส้นแต่งหน้าขนมเค้ก!I:I)+SUMIF(แพ็ค!$C:$C,'รับ-จ่าย ประจำวัน'!$B549,แพ็ค!I:I)+SUMIF(ธุรการ!$C:$C,'รับ-จ่าย ประจำวัน'!$B549,ธุรการ!I:I)+SUMIF(เส้นแต่งหน้าขนมปัง!$C:$C,'รับ-จ่าย ประจำวัน'!$B549,เส้นแต่งหน้าขนมปัง!I:I)+SUMIF('วางแผนBC,CJ'!$C:$C,'รับ-จ่าย ประจำวัน'!$B549,'วางแผนBC,CJ'!I:I)+SUMIF(RD!$C:$C,'รับ-จ่าย ประจำวัน'!$B549,RD!I:I)+SUMIF('FG,ออนไล,คัดแยก'!$C:$C,'รับ-จ่าย ประจำวัน'!$B549,'FG,ออนไล,คัดแยก'!I:I)</f>
        <v>0</v>
      </c>
      <c r="AQ549" s="16">
        <f>SUMIF(เตรียมส่วนผสม!$C:$C,'รับ-จ่าย ประจำวัน'!$B549,เตรียมส่วนผสม!J:J)+SUMIF(กวนไส้!$C:$C,'รับ-จ่าย ประจำวัน'!$B549,กวนไส้!J:J)+SUMIF(ผลิต1!$C:$C,'รับ-จ่าย ประจำวัน'!$B549,ผลิต1!J:J)+SUMIF(ผลิต2!$C:$C,'รับ-จ่าย ประจำวัน'!$B549,ผลิต2!J:J)+SUMIF(เส้นแต่งหน้าขนมเค้ก!$C:$C,'รับ-จ่าย ประจำวัน'!$B549,เส้นแต่งหน้าขนมเค้ก!J:J)+SUMIF(แพ็ค!$C:$C,'รับ-จ่าย ประจำวัน'!$B549,แพ็ค!J:J)+SUMIF(ธุรการ!$C:$C,'รับ-จ่าย ประจำวัน'!$B549,ธุรการ!J:J)+SUMIF(เส้นแต่งหน้าขนมปัง!$C:$C,'รับ-จ่าย ประจำวัน'!$B549,เส้นแต่งหน้าขนมปัง!J:J)+SUMIF('วางแผนBC,CJ'!$C:$C,'รับ-จ่าย ประจำวัน'!$B549,'วางแผนBC,CJ'!J:J)+SUMIF(RD!$C:$C,'รับ-จ่าย ประจำวัน'!$B549,RD!J:J)+SUMIF('FG,ออนไล,คัดแยก'!$C:$C,'รับ-จ่าย ประจำวัน'!$B549,'FG,ออนไล,คัดแยก'!J:J)</f>
        <v>0</v>
      </c>
      <c r="AR549" s="16">
        <f>SUMIF(เตรียมส่วนผสม!$C:$C,'รับ-จ่าย ประจำวัน'!$B549,เตรียมส่วนผสม!K:K)+SUMIF(กวนไส้!$C:$C,'รับ-จ่าย ประจำวัน'!$B549,กวนไส้!K:K)+SUMIF(ผลิต1!$C:$C,'รับ-จ่าย ประจำวัน'!$B549,ผลิต1!K:K)+SUMIF(ผลิต2!$C:$C,'รับ-จ่าย ประจำวัน'!$B549,ผลิต2!K:K)+SUMIF(เส้นแต่งหน้าขนมเค้ก!$C:$C,'รับ-จ่าย ประจำวัน'!$B549,เส้นแต่งหน้าขนมเค้ก!K:K)+SUMIF(แพ็ค!$C:$C,'รับ-จ่าย ประจำวัน'!$B549,แพ็ค!K:K)+SUMIF(ธุรการ!$C:$C,'รับ-จ่าย ประจำวัน'!$B549,ธุรการ!K:K)+SUMIF(เส้นแต่งหน้าขนมปัง!$C:$C,'รับ-จ่าย ประจำวัน'!$B549,เส้นแต่งหน้าขนมปัง!K:K)+SUMIF('วางแผนBC,CJ'!$C:$C,'รับ-จ่าย ประจำวัน'!$B549,'วางแผนBC,CJ'!K:K)+SUMIF(RD!$C:$C,'รับ-จ่าย ประจำวัน'!$B549,RD!K:K)+SUMIF('FG,ออนไล,คัดแยก'!$C:$C,'รับ-จ่าย ประจำวัน'!$B549,'FG,ออนไล,คัดแยก'!K:K)</f>
        <v>0</v>
      </c>
      <c r="AS549" s="16">
        <f>SUMIF(เตรียมส่วนผสม!$C:$C,'รับ-จ่าย ประจำวัน'!$B549,เตรียมส่วนผสม!L:L)+SUMIF(กวนไส้!$C:$C,'รับ-จ่าย ประจำวัน'!$B549,กวนไส้!L:L)+SUMIF(ผลิต1!$C:$C,'รับ-จ่าย ประจำวัน'!$B549,ผลิต1!L:L)+SUMIF(ผลิต2!$C:$C,'รับ-จ่าย ประจำวัน'!$B549,ผลิต2!L:L)+SUMIF(เส้นแต่งหน้าขนมเค้ก!$C:$C,'รับ-จ่าย ประจำวัน'!$B549,เส้นแต่งหน้าขนมเค้ก!L:L)+SUMIF(แพ็ค!$C:$C,'รับ-จ่าย ประจำวัน'!$B549,แพ็ค!L:L)+SUMIF(ธุรการ!$C:$C,'รับ-จ่าย ประจำวัน'!$B549,ธุรการ!L:L)+SUMIF(เส้นแต่งหน้าขนมปัง!$C:$C,'รับ-จ่าย ประจำวัน'!$B549,เส้นแต่งหน้าขนมปัง!L:L)+SUMIF('วางแผนBC,CJ'!$C:$C,'รับ-จ่าย ประจำวัน'!$B549,'วางแผนBC,CJ'!L:L)+SUMIF(RD!$C:$C,'รับ-จ่าย ประจำวัน'!$B549,RD!L:L)+SUMIF('FG,ออนไล,คัดแยก'!$C:$C,'รับ-จ่าย ประจำวัน'!$B549,'FG,ออนไล,คัดแยก'!L:L)</f>
        <v>0</v>
      </c>
      <c r="AT549" s="16">
        <f>SUMIF(เตรียมส่วนผสม!$C:$C,'รับ-จ่าย ประจำวัน'!$B549,เตรียมส่วนผสม!M:M)+SUMIF(กวนไส้!$C:$C,'รับ-จ่าย ประจำวัน'!$B549,กวนไส้!M:M)+SUMIF(ผลิต1!$C:$C,'รับ-จ่าย ประจำวัน'!$B549,ผลิต1!M:M)+SUMIF(ผลิต2!$C:$C,'รับ-จ่าย ประจำวัน'!$B549,ผลิต2!M:M)+SUMIF(เส้นแต่งหน้าขนมเค้ก!$C:$C,'รับ-จ่าย ประจำวัน'!$B549,เส้นแต่งหน้าขนมเค้ก!M:M)+SUMIF(แพ็ค!$C:$C,'รับ-จ่าย ประจำวัน'!$B549,แพ็ค!M:M)+SUMIF(ธุรการ!$C:$C,'รับ-จ่าย ประจำวัน'!$B549,ธุรการ!M:M)+SUMIF(เส้นแต่งหน้าขนมปัง!$C:$C,'รับ-จ่าย ประจำวัน'!$B549,เส้นแต่งหน้าขนมปัง!M:M)+SUMIF('วางแผนBC,CJ'!$C:$C,'รับ-จ่าย ประจำวัน'!$B549,'วางแผนBC,CJ'!M:M)+SUMIF(RD!$C:$C,'รับ-จ่าย ประจำวัน'!$B549,RD!M:M)+SUMIF('FG,ออนไล,คัดแยก'!$C:$C,'รับ-จ่าย ประจำวัน'!$B549,'FG,ออนไล,คัดแยก'!M:M)</f>
        <v>0</v>
      </c>
      <c r="AU549" s="16">
        <f>SUMIF(เตรียมส่วนผสม!$C:$C,'รับ-จ่าย ประจำวัน'!$B549,เตรียมส่วนผสม!N:N)+SUMIF(กวนไส้!$C:$C,'รับ-จ่าย ประจำวัน'!$B549,กวนไส้!N:N)+SUMIF(ผลิต1!$C:$C,'รับ-จ่าย ประจำวัน'!$B549,ผลิต1!N:N)+SUMIF(ผลิต2!$C:$C,'รับ-จ่าย ประจำวัน'!$B549,ผลิต2!N:N)+SUMIF(เส้นแต่งหน้าขนมเค้ก!$C:$C,'รับ-จ่าย ประจำวัน'!$B549,เส้นแต่งหน้าขนมเค้ก!N:N)+SUMIF(แพ็ค!$C:$C,'รับ-จ่าย ประจำวัน'!$B549,แพ็ค!N:N)+SUMIF(ธุรการ!$C:$C,'รับ-จ่าย ประจำวัน'!$B549,ธุรการ!N:N)+SUMIF(เส้นแต่งหน้าขนมปัง!$C:$C,'รับ-จ่าย ประจำวัน'!$B549,เส้นแต่งหน้าขนมปัง!N:N)+SUMIF('วางแผนBC,CJ'!$C:$C,'รับ-จ่าย ประจำวัน'!$B549,'วางแผนBC,CJ'!N:N)+SUMIF(RD!$C:$C,'รับ-จ่าย ประจำวัน'!$B549,RD!N:N)+SUMIF('FG,ออนไล,คัดแยก'!$C:$C,'รับ-จ่าย ประจำวัน'!$B549,'FG,ออนไล,คัดแยก'!N:N)</f>
        <v>0</v>
      </c>
      <c r="AV549" s="16">
        <f>SUMIF(เตรียมส่วนผสม!$C:$C,'รับ-จ่าย ประจำวัน'!$B549,เตรียมส่วนผสม!O:O)+SUMIF(กวนไส้!$C:$C,'รับ-จ่าย ประจำวัน'!$B549,กวนไส้!O:O)+SUMIF(ผลิต1!$C:$C,'รับ-จ่าย ประจำวัน'!$B549,ผลิต1!O:O)+SUMIF(ผลิต2!$C:$C,'รับ-จ่าย ประจำวัน'!$B549,ผลิต2!O:O)+SUMIF(เส้นแต่งหน้าขนมเค้ก!$C:$C,'รับ-จ่าย ประจำวัน'!$B549,เส้นแต่งหน้าขนมเค้ก!O:O)+SUMIF(แพ็ค!$C:$C,'รับ-จ่าย ประจำวัน'!$B549,แพ็ค!O:O)+SUMIF(ธุรการ!$C:$C,'รับ-จ่าย ประจำวัน'!$B549,ธุรการ!O:O)+SUMIF(เส้นแต่งหน้าขนมปัง!$C:$C,'รับ-จ่าย ประจำวัน'!$B549,เส้นแต่งหน้าขนมปัง!O:O)+SUMIF('วางแผนBC,CJ'!$C:$C,'รับ-จ่าย ประจำวัน'!$B549,'วางแผนBC,CJ'!O:O)+SUMIF(RD!$C:$C,'รับ-จ่าย ประจำวัน'!$B549,RD!O:O)+SUMIF('FG,ออนไล,คัดแยก'!$C:$C,'รับ-จ่าย ประจำวัน'!$B549,'FG,ออนไล,คัดแยก'!O:O)</f>
        <v>0</v>
      </c>
      <c r="AW549" s="16">
        <f>SUMIF(เตรียมส่วนผสม!$C:$C,'รับ-จ่าย ประจำวัน'!$B549,เตรียมส่วนผสม!P:P)+SUMIF(กวนไส้!$C:$C,'รับ-จ่าย ประจำวัน'!$B549,กวนไส้!P:P)+SUMIF(ผลิต1!$C:$C,'รับ-จ่าย ประจำวัน'!$B549,ผลิต1!P:P)+SUMIF(ผลิต2!$C:$C,'รับ-จ่าย ประจำวัน'!$B549,ผลิต2!P:P)+SUMIF(เส้นแต่งหน้าขนมเค้ก!$C:$C,'รับ-จ่าย ประจำวัน'!$B549,เส้นแต่งหน้าขนมเค้ก!P:P)+SUMIF(แพ็ค!$C:$C,'รับ-จ่าย ประจำวัน'!$B549,แพ็ค!P:P)+SUMIF(ธุรการ!$C:$C,'รับ-จ่าย ประจำวัน'!$B549,ธุรการ!P:P)+SUMIF(เส้นแต่งหน้าขนมปัง!$C:$C,'รับ-จ่าย ประจำวัน'!$B549,เส้นแต่งหน้าขนมปัง!P:P)+SUMIF('วางแผนBC,CJ'!$C:$C,'รับ-จ่าย ประจำวัน'!$B549,'วางแผนBC,CJ'!P:P)+SUMIF(RD!$C:$C,'รับ-จ่าย ประจำวัน'!$B549,RD!P:P)+SUMIF('FG,ออนไล,คัดแยก'!$C:$C,'รับ-จ่าย ประจำวัน'!$B549,'FG,ออนไล,คัดแยก'!P:P)</f>
        <v>0</v>
      </c>
      <c r="AX549" s="16">
        <f>SUMIF(เตรียมส่วนผสม!$C:$C,'รับ-จ่าย ประจำวัน'!$B549,เตรียมส่วนผสม!Q:Q)+SUMIF(กวนไส้!$C:$C,'รับ-จ่าย ประจำวัน'!$B549,กวนไส้!Q:Q)+SUMIF(ผลิต1!$C:$C,'รับ-จ่าย ประจำวัน'!$B549,ผลิต1!Q:Q)+SUMIF(ผลิต2!$C:$C,'รับ-จ่าย ประจำวัน'!$B549,ผลิต2!Q:Q)+SUMIF(เส้นแต่งหน้าขนมเค้ก!$C:$C,'รับ-จ่าย ประจำวัน'!$B549,เส้นแต่งหน้าขนมเค้ก!Q:Q)+SUMIF(แพ็ค!$C:$C,'รับ-จ่าย ประจำวัน'!$B549,แพ็ค!Q:Q)+SUMIF(ธุรการ!$C:$C,'รับ-จ่าย ประจำวัน'!$B549,ธุรการ!Q:Q)+SUMIF(เส้นแต่งหน้าขนมปัง!$C:$C,'รับ-จ่าย ประจำวัน'!$B549,เส้นแต่งหน้าขนมปัง!Q:Q)+SUMIF('วางแผนBC,CJ'!$C:$C,'รับ-จ่าย ประจำวัน'!$B549,'วางแผนBC,CJ'!Q:Q)+SUMIF(RD!$C:$C,'รับ-จ่าย ประจำวัน'!$B549,RD!Q:Q)+SUMIF('FG,ออนไล,คัดแยก'!$C:$C,'รับ-จ่าย ประจำวัน'!$B549,'FG,ออนไล,คัดแยก'!Q:Q)</f>
        <v>0</v>
      </c>
      <c r="AY549" s="16">
        <f>SUMIF(เตรียมส่วนผสม!$C:$C,'รับ-จ่าย ประจำวัน'!$B549,เตรียมส่วนผสม!R:R)+SUMIF(กวนไส้!$C:$C,'รับ-จ่าย ประจำวัน'!$B549,กวนไส้!R:R)+SUMIF(ผลิต1!$C:$C,'รับ-จ่าย ประจำวัน'!$B549,ผลิต1!R:R)+SUMIF(ผลิต2!$C:$C,'รับ-จ่าย ประจำวัน'!$B549,ผลิต2!R:R)+SUMIF(เส้นแต่งหน้าขนมเค้ก!$C:$C,'รับ-จ่าย ประจำวัน'!$B549,เส้นแต่งหน้าขนมเค้ก!R:R)+SUMIF(แพ็ค!$C:$C,'รับ-จ่าย ประจำวัน'!$B549,แพ็ค!R:R)+SUMIF(ธุรการ!$C:$C,'รับ-จ่าย ประจำวัน'!$B549,ธุรการ!R:R)+SUMIF(เส้นแต่งหน้าขนมปัง!$C:$C,'รับ-จ่าย ประจำวัน'!$B549,เส้นแต่งหน้าขนมปัง!R:R)+SUMIF('วางแผนBC,CJ'!$C:$C,'รับ-จ่าย ประจำวัน'!$B549,'วางแผนBC,CJ'!R:R)+SUMIF(RD!$C:$C,'รับ-จ่าย ประจำวัน'!$B549,RD!R:R)+SUMIF('FG,ออนไล,คัดแยก'!$C:$C,'รับ-จ่าย ประจำวัน'!$B549,'FG,ออนไล,คัดแยก'!R:R)</f>
        <v>0</v>
      </c>
      <c r="AZ549" s="16">
        <f>SUMIF(เตรียมส่วนผสม!$C:$C,'รับ-จ่าย ประจำวัน'!$B549,เตรียมส่วนผสม!S:S)+SUMIF(กวนไส้!$C:$C,'รับ-จ่าย ประจำวัน'!$B549,กวนไส้!S:S)+SUMIF(ผลิต1!$C:$C,'รับ-จ่าย ประจำวัน'!$B549,ผลิต1!S:S)+SUMIF(ผลิต2!$C:$C,'รับ-จ่าย ประจำวัน'!$B549,ผลิต2!S:S)+SUMIF(เส้นแต่งหน้าขนมเค้ก!$C:$C,'รับ-จ่าย ประจำวัน'!$B549,เส้นแต่งหน้าขนมเค้ก!S:S)+SUMIF(แพ็ค!$C:$C,'รับ-จ่าย ประจำวัน'!$B549,แพ็ค!S:S)+SUMIF(ธุรการ!$C:$C,'รับ-จ่าย ประจำวัน'!$B549,ธุรการ!S:S)+SUMIF(เส้นแต่งหน้าขนมปัง!$C:$C,'รับ-จ่าย ประจำวัน'!$B549,เส้นแต่งหน้าขนมปัง!S:S)+SUMIF('วางแผนBC,CJ'!$C:$C,'รับ-จ่าย ประจำวัน'!$B549,'วางแผนBC,CJ'!S:S)+SUMIF(RD!$C:$C,'รับ-จ่าย ประจำวัน'!$B549,RD!S:S)+SUMIF('FG,ออนไล,คัดแยก'!$C:$C,'รับ-จ่าย ประจำวัน'!$B549,'FG,ออนไล,คัดแยก'!S:S)</f>
        <v>0</v>
      </c>
      <c r="BA549" s="16">
        <f>SUMIF(เตรียมส่วนผสม!$C:$C,'รับ-จ่าย ประจำวัน'!$B549,เตรียมส่วนผสม!T:T)+SUMIF(กวนไส้!$C:$C,'รับ-จ่าย ประจำวัน'!$B549,กวนไส้!T:T)+SUMIF(ผลิต1!$C:$C,'รับ-จ่าย ประจำวัน'!$B549,ผลิต1!T:T)+SUMIF(ผลิต2!$C:$C,'รับ-จ่าย ประจำวัน'!$B549,ผลิต2!T:T)+SUMIF(เส้นแต่งหน้าขนมเค้ก!$C:$C,'รับ-จ่าย ประจำวัน'!$B549,เส้นแต่งหน้าขนมเค้ก!T:T)+SUMIF(แพ็ค!$C:$C,'รับ-จ่าย ประจำวัน'!$B549,แพ็ค!T:T)+SUMIF(ธุรการ!$C:$C,'รับ-จ่าย ประจำวัน'!$B549,ธุรการ!T:T)+SUMIF(เส้นแต่งหน้าขนมปัง!$C:$C,'รับ-จ่าย ประจำวัน'!$B549,เส้นแต่งหน้าขนมปัง!T:T)+SUMIF('วางแผนBC,CJ'!$C:$C,'รับ-จ่าย ประจำวัน'!$B549,'วางแผนBC,CJ'!T:T)+SUMIF(RD!$C:$C,'รับ-จ่าย ประจำวัน'!$B549,RD!T:T)+SUMIF('FG,ออนไล,คัดแยก'!$C:$C,'รับ-จ่าย ประจำวัน'!$B549,'FG,ออนไล,คัดแยก'!T:T)</f>
        <v>0</v>
      </c>
      <c r="BB549" s="16">
        <f>SUMIF(เตรียมส่วนผสม!$C:$C,'รับ-จ่าย ประจำวัน'!$B549,เตรียมส่วนผสม!U:U)+SUMIF(กวนไส้!$C:$C,'รับ-จ่าย ประจำวัน'!$B549,กวนไส้!U:U)+SUMIF(ผลิต1!$C:$C,'รับ-จ่าย ประจำวัน'!$B549,ผลิต1!U:U)+SUMIF(ผลิต2!$C:$C,'รับ-จ่าย ประจำวัน'!$B549,ผลิต2!U:U)+SUMIF(เส้นแต่งหน้าขนมเค้ก!$C:$C,'รับ-จ่าย ประจำวัน'!$B549,เส้นแต่งหน้าขนมเค้ก!U:U)+SUMIF(แพ็ค!$C:$C,'รับ-จ่าย ประจำวัน'!$B549,แพ็ค!U:U)+SUMIF(ธุรการ!$C:$C,'รับ-จ่าย ประจำวัน'!$B549,ธุรการ!U:U)+SUMIF(เส้นแต่งหน้าขนมปัง!$C:$C,'รับ-จ่าย ประจำวัน'!$B549,เส้นแต่งหน้าขนมปัง!U:U)+SUMIF('วางแผนBC,CJ'!$C:$C,'รับ-จ่าย ประจำวัน'!$B549,'วางแผนBC,CJ'!U:U)+SUMIF(RD!$C:$C,'รับ-จ่าย ประจำวัน'!$B549,RD!U:U)+SUMIF('FG,ออนไล,คัดแยก'!$C:$C,'รับ-จ่าย ประจำวัน'!$B549,'FG,ออนไล,คัดแยก'!U:U)</f>
        <v>0</v>
      </c>
      <c r="BC549" s="16">
        <f>SUMIF(เตรียมส่วนผสม!$C:$C,'รับ-จ่าย ประจำวัน'!$B549,เตรียมส่วนผสม!V:V)+SUMIF(กวนไส้!$C:$C,'รับ-จ่าย ประจำวัน'!$B549,กวนไส้!V:V)+SUMIF(ผลิต1!$C:$C,'รับ-จ่าย ประจำวัน'!$B549,ผลิต1!V:V)+SUMIF(ผลิต2!$C:$C,'รับ-จ่าย ประจำวัน'!$B549,ผลิต2!V:V)+SUMIF(เส้นแต่งหน้าขนมเค้ก!$C:$C,'รับ-จ่าย ประจำวัน'!$B549,เส้นแต่งหน้าขนมเค้ก!V:V)+SUMIF(แพ็ค!$C:$C,'รับ-จ่าย ประจำวัน'!$B549,แพ็ค!V:V)+SUMIF(ธุรการ!$C:$C,'รับ-จ่าย ประจำวัน'!$B549,ธุรการ!V:V)+SUMIF(เส้นแต่งหน้าขนมปัง!$C:$C,'รับ-จ่าย ประจำวัน'!$B549,เส้นแต่งหน้าขนมปัง!V:V)+SUMIF('วางแผนBC,CJ'!$C:$C,'รับ-จ่าย ประจำวัน'!$B549,'วางแผนBC,CJ'!V:V)+SUMIF(RD!$C:$C,'รับ-จ่าย ประจำวัน'!$B549,RD!V:V)+SUMIF('FG,ออนไล,คัดแยก'!$C:$C,'รับ-จ่าย ประจำวัน'!$B549,'FG,ออนไล,คัดแยก'!V:V)</f>
        <v>0</v>
      </c>
      <c r="BD549" s="16">
        <f>SUMIF(เตรียมส่วนผสม!$C:$C,'รับ-จ่าย ประจำวัน'!$B549,เตรียมส่วนผสม!W:W)+SUMIF(กวนไส้!$C:$C,'รับ-จ่าย ประจำวัน'!$B549,กวนไส้!W:W)+SUMIF(ผลิต1!$C:$C,'รับ-จ่าย ประจำวัน'!$B549,ผลิต1!W:W)+SUMIF(ผลิต2!$C:$C,'รับ-จ่าย ประจำวัน'!$B549,ผลิต2!W:W)+SUMIF(เส้นแต่งหน้าขนมเค้ก!$C:$C,'รับ-จ่าย ประจำวัน'!$B549,เส้นแต่งหน้าขนมเค้ก!W:W)+SUMIF(แพ็ค!$C:$C,'รับ-จ่าย ประจำวัน'!$B549,แพ็ค!W:W)+SUMIF(ธุรการ!$C:$C,'รับ-จ่าย ประจำวัน'!$B549,ธุรการ!W:W)+SUMIF(เส้นแต่งหน้าขนมปัง!$C:$C,'รับ-จ่าย ประจำวัน'!$B549,เส้นแต่งหน้าขนมปัง!W:W)+SUMIF('วางแผนBC,CJ'!$C:$C,'รับ-จ่าย ประจำวัน'!$B549,'วางแผนBC,CJ'!W:W)+SUMIF(RD!$C:$C,'รับ-จ่าย ประจำวัน'!$B549,RD!W:W)+SUMIF('FG,ออนไล,คัดแยก'!$C:$C,'รับ-จ่าย ประจำวัน'!$B549,'FG,ออนไล,คัดแยก'!W:W)</f>
        <v>0</v>
      </c>
      <c r="BE549" s="16">
        <f>SUMIF(เตรียมส่วนผสม!$C:$C,'รับ-จ่าย ประจำวัน'!$B549,เตรียมส่วนผสม!X:X)+SUMIF(กวนไส้!$C:$C,'รับ-จ่าย ประจำวัน'!$B549,กวนไส้!X:X)+SUMIF(ผลิต1!$C:$C,'รับ-จ่าย ประจำวัน'!$B549,ผลิต1!X:X)+SUMIF(ผลิต2!$C:$C,'รับ-จ่าย ประจำวัน'!$B549,ผลิต2!X:X)+SUMIF(เส้นแต่งหน้าขนมเค้ก!$C:$C,'รับ-จ่าย ประจำวัน'!$B549,เส้นแต่งหน้าขนมเค้ก!X:X)+SUMIF(แพ็ค!$C:$C,'รับ-จ่าย ประจำวัน'!$B549,แพ็ค!X:X)+SUMIF(ธุรการ!$C:$C,'รับ-จ่าย ประจำวัน'!$B549,ธุรการ!X:X)+SUMIF(เส้นแต่งหน้าขนมปัง!$C:$C,'รับ-จ่าย ประจำวัน'!$B549,เส้นแต่งหน้าขนมปัง!X:X)+SUMIF('วางแผนBC,CJ'!$C:$C,'รับ-จ่าย ประจำวัน'!$B549,'วางแผนBC,CJ'!X:X)+SUMIF(RD!$C:$C,'รับ-จ่าย ประจำวัน'!$B549,RD!X:X)+SUMIF('FG,ออนไล,คัดแยก'!$C:$C,'รับ-จ่าย ประจำวัน'!$B549,'FG,ออนไล,คัดแยก'!X:X)</f>
        <v>0</v>
      </c>
      <c r="BF549" s="16">
        <f>SUMIF(เตรียมส่วนผสม!$C:$C,'รับ-จ่าย ประจำวัน'!$B549,เตรียมส่วนผสม!Y:Y)+SUMIF(กวนไส้!$C:$C,'รับ-จ่าย ประจำวัน'!$B549,กวนไส้!Y:Y)+SUMIF(ผลิต1!$C:$C,'รับ-จ่าย ประจำวัน'!$B549,ผลิต1!Y:Y)+SUMIF(ผลิต2!$C:$C,'รับ-จ่าย ประจำวัน'!$B549,ผลิต2!Y:Y)+SUMIF(เส้นแต่งหน้าขนมเค้ก!$C:$C,'รับ-จ่าย ประจำวัน'!$B549,เส้นแต่งหน้าขนมเค้ก!Y:Y)+SUMIF(แพ็ค!$C:$C,'รับ-จ่าย ประจำวัน'!$B549,แพ็ค!Y:Y)+SUMIF(ธุรการ!$C:$C,'รับ-จ่าย ประจำวัน'!$B549,ธุรการ!Y:Y)+SUMIF(เส้นแต่งหน้าขนมปัง!$C:$C,'รับ-จ่าย ประจำวัน'!$B549,เส้นแต่งหน้าขนมปัง!Y:Y)+SUMIF('วางแผนBC,CJ'!$C:$C,'รับ-จ่าย ประจำวัน'!$B549,'วางแผนBC,CJ'!Y:Y)+SUMIF(RD!$C:$C,'รับ-จ่าย ประจำวัน'!$B549,RD!Y:Y)+SUMIF('FG,ออนไล,คัดแยก'!$C:$C,'รับ-จ่าย ประจำวัน'!$B549,'FG,ออนไล,คัดแยก'!Y:Y)</f>
        <v>0</v>
      </c>
      <c r="BG549" s="16">
        <f>SUMIF(เตรียมส่วนผสม!$C:$C,'รับ-จ่าย ประจำวัน'!$B549,เตรียมส่วนผสม!Z:Z)+SUMIF(กวนไส้!$C:$C,'รับ-จ่าย ประจำวัน'!$B549,กวนไส้!Z:Z)+SUMIF(ผลิต1!$C:$C,'รับ-จ่าย ประจำวัน'!$B549,ผลิต1!Z:Z)+SUMIF(ผลิต2!$C:$C,'รับ-จ่าย ประจำวัน'!$B549,ผลิต2!Z:Z)+SUMIF(เส้นแต่งหน้าขนมเค้ก!$C:$C,'รับ-จ่าย ประจำวัน'!$B549,เส้นแต่งหน้าขนมเค้ก!Z:Z)+SUMIF(แพ็ค!$C:$C,'รับ-จ่าย ประจำวัน'!$B549,แพ็ค!Z:Z)+SUMIF(ธุรการ!$C:$C,'รับ-จ่าย ประจำวัน'!$B549,ธุรการ!Z:Z)+SUMIF(เส้นแต่งหน้าขนมปัง!$C:$C,'รับ-จ่าย ประจำวัน'!$B549,เส้นแต่งหน้าขนมปัง!Z:Z)+SUMIF('วางแผนBC,CJ'!$C:$C,'รับ-จ่าย ประจำวัน'!$B549,'วางแผนBC,CJ'!Z:Z)+SUMIF(RD!$C:$C,'รับ-จ่าย ประจำวัน'!$B549,RD!Z:Z)+SUMIF('FG,ออนไล,คัดแยก'!$C:$C,'รับ-จ่าย ประจำวัน'!$B549,'FG,ออนไล,คัดแยก'!Z:Z)</f>
        <v>0</v>
      </c>
      <c r="BH549" s="16">
        <f>SUMIF(เตรียมส่วนผสม!$C:$C,'รับ-จ่าย ประจำวัน'!$B549,เตรียมส่วนผสม!AA:AA)+SUMIF(กวนไส้!$C:$C,'รับ-จ่าย ประจำวัน'!$B549,กวนไส้!AA:AA)+SUMIF(ผลิต1!$C:$C,'รับ-จ่าย ประจำวัน'!$B549,ผลิต1!AA:AA)+SUMIF(ผลิต2!$C:$C,'รับ-จ่าย ประจำวัน'!$B549,ผลิต2!AA:AA)+SUMIF(เส้นแต่งหน้าขนมเค้ก!$C:$C,'รับ-จ่าย ประจำวัน'!$B549,เส้นแต่งหน้าขนมเค้ก!AA:AA)+SUMIF(แพ็ค!$C:$C,'รับ-จ่าย ประจำวัน'!$B549,แพ็ค!AA:AA)+SUMIF(ธุรการ!$C:$C,'รับ-จ่าย ประจำวัน'!$B549,ธุรการ!AA:AA)+SUMIF(เส้นแต่งหน้าขนมปัง!$C:$C,'รับ-จ่าย ประจำวัน'!$B549,เส้นแต่งหน้าขนมปัง!AA:AA)+SUMIF('วางแผนBC,CJ'!$C:$C,'รับ-จ่าย ประจำวัน'!$B549,'วางแผนBC,CJ'!AA:AA)+SUMIF(RD!$C:$C,'รับ-จ่าย ประจำวัน'!$B549,RD!AA:AA)+SUMIF('FG,ออนไล,คัดแยก'!$C:$C,'รับ-จ่าย ประจำวัน'!$B549,'FG,ออนไล,คัดแยก'!AA:AA)</f>
        <v>0</v>
      </c>
      <c r="BI549" s="16">
        <f>SUMIF(เตรียมส่วนผสม!$C:$C,'รับ-จ่าย ประจำวัน'!$B549,เตรียมส่วนผสม!AB:AB)+SUMIF(กวนไส้!$C:$C,'รับ-จ่าย ประจำวัน'!$B549,กวนไส้!AB:AB)+SUMIF(ผลิต1!$C:$C,'รับ-จ่าย ประจำวัน'!$B549,ผลิต1!AB:AB)+SUMIF(ผลิต2!$C:$C,'รับ-จ่าย ประจำวัน'!$B549,ผลิต2!AB:AB)+SUMIF(เส้นแต่งหน้าขนมเค้ก!$C:$C,'รับ-จ่าย ประจำวัน'!$B549,เส้นแต่งหน้าขนมเค้ก!AB:AB)+SUMIF(แพ็ค!$C:$C,'รับ-จ่าย ประจำวัน'!$B549,แพ็ค!AB:AB)+SUMIF(ธุรการ!$C:$C,'รับ-จ่าย ประจำวัน'!$B549,ธุรการ!AB:AB)+SUMIF(เส้นแต่งหน้าขนมปัง!$C:$C,'รับ-จ่าย ประจำวัน'!$B549,เส้นแต่งหน้าขนมปัง!AB:AB)+SUMIF('วางแผนBC,CJ'!$C:$C,'รับ-จ่าย ประจำวัน'!$B549,'วางแผนBC,CJ'!AB:AB)+SUMIF(RD!$C:$C,'รับ-จ่าย ประจำวัน'!$B549,RD!AB:AB)+SUMIF('FG,ออนไล,คัดแยก'!$C:$C,'รับ-จ่าย ประจำวัน'!$B549,'FG,ออนไล,คัดแยก'!AB:AB)</f>
        <v>0</v>
      </c>
      <c r="BJ549" s="16">
        <f>SUMIF(เตรียมส่วนผสม!$C:$C,'รับ-จ่าย ประจำวัน'!$B549,เตรียมส่วนผสม!AC:AC)+SUMIF(กวนไส้!$C:$C,'รับ-จ่าย ประจำวัน'!$B549,กวนไส้!AC:AC)+SUMIF(ผลิต1!$C:$C,'รับ-จ่าย ประจำวัน'!$B549,ผลิต1!AC:AC)+SUMIF(ผลิต2!$C:$C,'รับ-จ่าย ประจำวัน'!$B549,ผลิต2!AC:AC)+SUMIF(เส้นแต่งหน้าขนมเค้ก!$C:$C,'รับ-จ่าย ประจำวัน'!$B549,เส้นแต่งหน้าขนมเค้ก!AC:AC)+SUMIF(แพ็ค!$C:$C,'รับ-จ่าย ประจำวัน'!$B549,แพ็ค!AC:AC)+SUMIF(ธุรการ!$C:$C,'รับ-จ่าย ประจำวัน'!$B549,ธุรการ!AC:AC)+SUMIF(เส้นแต่งหน้าขนมปัง!$C:$C,'รับ-จ่าย ประจำวัน'!$B549,เส้นแต่งหน้าขนมปัง!AC:AC)+SUMIF('วางแผนBC,CJ'!$C:$C,'รับ-จ่าย ประจำวัน'!$B549,'วางแผนBC,CJ'!AC:AC)+SUMIF(RD!$C:$C,'รับ-จ่าย ประจำวัน'!$B549,RD!AC:AC)+SUMIF('FG,ออนไล,คัดแยก'!$C:$C,'รับ-จ่าย ประจำวัน'!$B549,'FG,ออนไล,คัดแยก'!AC:AC)</f>
        <v>0</v>
      </c>
      <c r="BK549" s="16">
        <f>SUMIF(เตรียมส่วนผสม!$C:$C,'รับ-จ่าย ประจำวัน'!$B549,เตรียมส่วนผสม!AD:AD)+SUMIF(กวนไส้!$C:$C,'รับ-จ่าย ประจำวัน'!$B549,กวนไส้!AD:AD)+SUMIF(ผลิต1!$C:$C,'รับ-จ่าย ประจำวัน'!$B549,ผลิต1!AD:AD)+SUMIF(ผลิต2!$C:$C,'รับ-จ่าย ประจำวัน'!$B549,ผลิต2!AD:AD)+SUMIF(เส้นแต่งหน้าขนมเค้ก!$C:$C,'รับ-จ่าย ประจำวัน'!$B549,เส้นแต่งหน้าขนมเค้ก!AD:AD)+SUMIF(แพ็ค!$C:$C,'รับ-จ่าย ประจำวัน'!$B549,แพ็ค!AD:AD)+SUMIF(ธุรการ!$C:$C,'รับ-จ่าย ประจำวัน'!$B549,ธุรการ!AD:AD)+SUMIF(เส้นแต่งหน้าขนมปัง!$C:$C,'รับ-จ่าย ประจำวัน'!$B549,เส้นแต่งหน้าขนมปัง!AD:AD)+SUMIF('วางแผนBC,CJ'!$C:$C,'รับ-จ่าย ประจำวัน'!$B549,'วางแผนBC,CJ'!AD:AD)+SUMIF(RD!$C:$C,'รับ-จ่าย ประจำวัน'!$B549,RD!AD:AD)+SUMIF('FG,ออนไล,คัดแยก'!$C:$C,'รับ-จ่าย ประจำวัน'!$B549,'FG,ออนไล,คัดแยก'!AD:AD)</f>
        <v>0</v>
      </c>
      <c r="BL549" s="16">
        <f>SUMIF(เตรียมส่วนผสม!$C:$C,'รับ-จ่าย ประจำวัน'!$B549,เตรียมส่วนผสม!AE:AE)+SUMIF(กวนไส้!$C:$C,'รับ-จ่าย ประจำวัน'!$B549,กวนไส้!AE:AE)+SUMIF(ผลิต1!$C:$C,'รับ-จ่าย ประจำวัน'!$B549,ผลิต1!AE:AE)+SUMIF(ผลิต2!$C:$C,'รับ-จ่าย ประจำวัน'!$B549,ผลิต2!AE:AE)+SUMIF(เส้นแต่งหน้าขนมเค้ก!$C:$C,'รับ-จ่าย ประจำวัน'!$B549,เส้นแต่งหน้าขนมเค้ก!AE:AE)+SUMIF(แพ็ค!$C:$C,'รับ-จ่าย ประจำวัน'!$B549,แพ็ค!AE:AE)+SUMIF(ธุรการ!$C:$C,'รับ-จ่าย ประจำวัน'!$B549,ธุรการ!AE:AE)+SUMIF(เส้นแต่งหน้าขนมปัง!$C:$C,'รับ-จ่าย ประจำวัน'!$B549,เส้นแต่งหน้าขนมปัง!AE:AE)+SUMIF('วางแผนBC,CJ'!$C:$C,'รับ-จ่าย ประจำวัน'!$B549,'วางแผนBC,CJ'!AE:AE)+SUMIF(RD!$C:$C,'รับ-จ่าย ประจำวัน'!$B549,RD!AE:AE)+SUMIF('FG,ออนไล,คัดแยก'!$C:$C,'รับ-จ่าย ประจำวัน'!$B549,'FG,ออนไล,คัดแยก'!AE:AE)</f>
        <v>0</v>
      </c>
      <c r="BM549" s="16">
        <f>SUMIF(เตรียมส่วนผสม!$C:$C,'รับ-จ่าย ประจำวัน'!$B549,เตรียมส่วนผสม!AF:AF)+SUMIF(กวนไส้!$C:$C,'รับ-จ่าย ประจำวัน'!$B549,กวนไส้!AF:AF)+SUMIF(ผลิต1!$C:$C,'รับ-จ่าย ประจำวัน'!$B549,ผลิต1!AF:AF)+SUMIF(ผลิต2!$C:$C,'รับ-จ่าย ประจำวัน'!$B549,ผลิต2!AF:AF)+SUMIF(เส้นแต่งหน้าขนมเค้ก!$C:$C,'รับ-จ่าย ประจำวัน'!$B549,เส้นแต่งหน้าขนมเค้ก!AF:AF)+SUMIF(แพ็ค!$C:$C,'รับ-จ่าย ประจำวัน'!$B549,แพ็ค!AF:AF)+SUMIF(ธุรการ!$C:$C,'รับ-จ่าย ประจำวัน'!$B549,ธุรการ!AF:AF)+SUMIF(เส้นแต่งหน้าขนมปัง!$C:$C,'รับ-จ่าย ประจำวัน'!$B549,เส้นแต่งหน้าขนมปัง!AF:AF)+SUMIF('วางแผนBC,CJ'!$C:$C,'รับ-จ่าย ประจำวัน'!$B549,'วางแผนBC,CJ'!AF:AF)+SUMIF(RD!$C:$C,'รับ-จ่าย ประจำวัน'!$B549,RD!AF:AF)+SUMIF('FG,ออนไล,คัดแยก'!$C:$C,'รับ-จ่าย ประจำวัน'!$B549,'FG,ออนไล,คัดแยก'!AF:AF)</f>
        <v>0</v>
      </c>
      <c r="BN549" s="16">
        <f>SUMIF(เตรียมส่วนผสม!$C:$C,'รับ-จ่าย ประจำวัน'!$B549,เตรียมส่วนผสม!AG:AG)+SUMIF(กวนไส้!$C:$C,'รับ-จ่าย ประจำวัน'!$B549,กวนไส้!AG:AG)+SUMIF(ผลิต1!$C:$C,'รับ-จ่าย ประจำวัน'!$B549,ผลิต1!AG:AG)+SUMIF(ผลิต2!$C:$C,'รับ-จ่าย ประจำวัน'!$B549,ผลิต2!AG:AG)+SUMIF(เส้นแต่งหน้าขนมเค้ก!$C:$C,'รับ-จ่าย ประจำวัน'!$B549,เส้นแต่งหน้าขนมเค้ก!AG:AG)+SUMIF(แพ็ค!$C:$C,'รับ-จ่าย ประจำวัน'!$B549,แพ็ค!AG:AG)+SUMIF(ธุรการ!$C:$C,'รับ-จ่าย ประจำวัน'!$B549,ธุรการ!AG:AG)+SUMIF(เส้นแต่งหน้าขนมปัง!$C:$C,'รับ-จ่าย ประจำวัน'!$B549,เส้นแต่งหน้าขนมปัง!AG:AG)+SUMIF('วางแผนBC,CJ'!$C:$C,'รับ-จ่าย ประจำวัน'!$B549,'วางแผนBC,CJ'!AG:AG)+SUMIF(RD!$C:$C,'รับ-จ่าย ประจำวัน'!$B549,RD!AG:AG)+SUMIF('FG,ออนไล,คัดแยก'!$C:$C,'รับ-จ่าย ประจำวัน'!$B549,'FG,ออนไล,คัดแยก'!AG:AG)</f>
        <v>0</v>
      </c>
      <c r="BO549" s="16">
        <f>SUMIF(เตรียมส่วนผสม!$C:$C,'รับ-จ่าย ประจำวัน'!$B549,เตรียมส่วนผสม!AH:AH)+SUMIF(กวนไส้!$C:$C,'รับ-จ่าย ประจำวัน'!$B549,กวนไส้!AH:AH)+SUMIF(ผลิต1!$C:$C,'รับ-จ่าย ประจำวัน'!$B549,ผลิต1!AH:AH)+SUMIF(ผลิต2!$C:$C,'รับ-จ่าย ประจำวัน'!$B549,ผลิต2!AH:AH)+SUMIF(เส้นแต่งหน้าขนมเค้ก!$C:$C,'รับ-จ่าย ประจำวัน'!$B549,เส้นแต่งหน้าขนมเค้ก!AH:AH)+SUMIF(แพ็ค!$C:$C,'รับ-จ่าย ประจำวัน'!$B549,แพ็ค!AH:AH)+SUMIF(ธุรการ!$C:$C,'รับ-จ่าย ประจำวัน'!$B549,ธุรการ!AH:AH)+SUMIF(เส้นแต่งหน้าขนมปัง!$C:$C,'รับ-จ่าย ประจำวัน'!$B549,เส้นแต่งหน้าขนมปัง!AH:AH)+SUMIF('วางแผนBC,CJ'!$C:$C,'รับ-จ่าย ประจำวัน'!$B549,'วางแผนBC,CJ'!AH:AH)+SUMIF(RD!$C:$C,'รับ-จ่าย ประจำวัน'!$B549,RD!AH:AH)+SUMIF('FG,ออนไล,คัดแยก'!$C:$C,'รับ-จ่าย ประจำวัน'!$B549,'FG,ออนไล,คัดแยก'!AH:AH)</f>
        <v>0</v>
      </c>
      <c r="BP549" s="16">
        <f>SUMIF(เตรียมส่วนผสม!$C:$C,'รับ-จ่าย ประจำวัน'!$B549,เตรียมส่วนผสม!AI:AI)+SUMIF(กวนไส้!$C:$C,'รับ-จ่าย ประจำวัน'!$B549,กวนไส้!AI:AI)+SUMIF(ผลิต1!$C:$C,'รับ-จ่าย ประจำวัน'!$B549,ผลิต1!AI:AI)+SUMIF(ผลิต2!$C:$C,'รับ-จ่าย ประจำวัน'!$B549,ผลิต2!AI:AI)+SUMIF(เส้นแต่งหน้าขนมเค้ก!$C:$C,'รับ-จ่าย ประจำวัน'!$B549,เส้นแต่งหน้าขนมเค้ก!AI:AI)+SUMIF(แพ็ค!$C:$C,'รับ-จ่าย ประจำวัน'!$B549,แพ็ค!AI:AI)+SUMIF(ธุรการ!$C:$C,'รับ-จ่าย ประจำวัน'!$B549,ธุรการ!AI:AI)+SUMIF(เส้นแต่งหน้าขนมปัง!$C:$C,'รับ-จ่าย ประจำวัน'!$B549,เส้นแต่งหน้าขนมปัง!AI:AI)+SUMIF('วางแผนBC,CJ'!$C:$C,'รับ-จ่าย ประจำวัน'!$B549,'วางแผนBC,CJ'!AI:AI)+SUMIF(RD!$C:$C,'รับ-จ่าย ประจำวัน'!$B549,RD!AI:AI)+SUMIF('FG,ออนไล,คัดแยก'!$C:$C,'รับ-จ่าย ประจำวัน'!$B549,'FG,ออนไล,คัดแยก'!AI:AI)</f>
        <v>0</v>
      </c>
      <c r="BQ549" s="16">
        <f>SUMIF(เตรียมส่วนผสม!$C:$C,'รับ-จ่าย ประจำวัน'!$B549,เตรียมส่วนผสม!AJ:AJ)+SUMIF(กวนไส้!$C:$C,'รับ-จ่าย ประจำวัน'!$B549,กวนไส้!AJ:AJ)+SUMIF(ผลิต1!$C:$C,'รับ-จ่าย ประจำวัน'!$B549,ผลิต1!AJ:AJ)+SUMIF(ผลิต2!$C:$C,'รับ-จ่าย ประจำวัน'!$B549,ผลิต2!AJ:AJ)+SUMIF(เส้นแต่งหน้าขนมเค้ก!$C:$C,'รับ-จ่าย ประจำวัน'!$B549,เส้นแต่งหน้าขนมเค้ก!AJ:AJ)+SUMIF(แพ็ค!$C:$C,'รับ-จ่าย ประจำวัน'!$B549,แพ็ค!AJ:AJ)+SUMIF(ธุรการ!$C:$C,'รับ-จ่าย ประจำวัน'!$B549,ธุรการ!AJ:AJ)+SUMIF(เส้นแต่งหน้าขนมปัง!$C:$C,'รับ-จ่าย ประจำวัน'!$B549,เส้นแต่งหน้าขนมปัง!AJ:AJ)+SUMIF('วางแผนBC,CJ'!$C:$C,'รับ-จ่าย ประจำวัน'!$B549,'วางแผนBC,CJ'!AJ:AJ)+SUMIF(RD!$C:$C,'รับ-จ่าย ประจำวัน'!$B549,RD!AJ:AJ)+SUMIF('FG,ออนไล,คัดแยก'!$C:$C,'รับ-จ่าย ประจำวัน'!$B549,'FG,ออนไล,คัดแยก'!AJ:AJ)</f>
        <v>0</v>
      </c>
      <c r="BR549" s="16">
        <f>SUMIF(เตรียมส่วนผสม!$C:$C,'รับ-จ่าย ประจำวัน'!$B549,เตรียมส่วนผสม!AK:AK)+SUMIF(กวนไส้!$C:$C,'รับ-จ่าย ประจำวัน'!$B549,กวนไส้!AK:AK)+SUMIF(ผลิต1!$C:$C,'รับ-จ่าย ประจำวัน'!$B549,ผลิต1!AK:AK)+SUMIF(ผลิต2!$C:$C,'รับ-จ่าย ประจำวัน'!$B549,ผลิต2!AK:AK)+SUMIF(เส้นแต่งหน้าขนมเค้ก!$C:$C,'รับ-จ่าย ประจำวัน'!$B549,เส้นแต่งหน้าขนมเค้ก!AK:AK)+SUMIF(แพ็ค!$C:$C,'รับ-จ่าย ประจำวัน'!$B549,แพ็ค!AK:AK)+SUMIF(ธุรการ!$C:$C,'รับ-จ่าย ประจำวัน'!$B549,ธุรการ!AK:AK)+SUMIF(เส้นแต่งหน้าขนมปัง!$C:$C,'รับ-จ่าย ประจำวัน'!$B549,เส้นแต่งหน้าขนมปัง!AK:AK)+SUMIF('วางแผนBC,CJ'!$C:$C,'รับ-จ่าย ประจำวัน'!$B549,'วางแผนBC,CJ'!AK:AK)+SUMIF(RD!$C:$C,'รับ-จ่าย ประจำวัน'!$B549,RD!AK:AK)+SUMIF('FG,ออนไล,คัดแยก'!$C:$C,'รับ-จ่าย ประจำวัน'!$B549,'FG,ออนไล,คัดแยก'!AK:AK)</f>
        <v>0</v>
      </c>
      <c r="BS549" s="16">
        <f>SUMIF(เตรียมส่วนผสม!$C:$C,'รับ-จ่าย ประจำวัน'!$B549,เตรียมส่วนผสม!AL:AL)+SUMIF(กวนไส้!$C:$C,'รับ-จ่าย ประจำวัน'!$B549,กวนไส้!AL:AL)+SUMIF(ผลิต1!$C:$C,'รับ-จ่าย ประจำวัน'!$B549,ผลิต1!AL:AL)+SUMIF(ผลิต2!$C:$C,'รับ-จ่าย ประจำวัน'!$B549,ผลิต2!AL:AL)+SUMIF(เส้นแต่งหน้าขนมเค้ก!$C:$C,'รับ-จ่าย ประจำวัน'!$B549,เส้นแต่งหน้าขนมเค้ก!AL:AL)+SUMIF(แพ็ค!$C:$C,'รับ-จ่าย ประจำวัน'!$B549,แพ็ค!AL:AL)+SUMIF(ธุรการ!$C:$C,'รับ-จ่าย ประจำวัน'!$B549,ธุรการ!AL:AL)+SUMIF(เส้นแต่งหน้าขนมปัง!$C:$C,'รับ-จ่าย ประจำวัน'!$B549,เส้นแต่งหน้าขนมปัง!AL:AL)+SUMIF('วางแผนBC,CJ'!$C:$C,'รับ-จ่าย ประจำวัน'!$B549,'วางแผนBC,CJ'!AL:AL)+SUMIF(RD!$C:$C,'รับ-จ่าย ประจำวัน'!$B549,RD!AL:AL)+SUMIF('FG,ออนไล,คัดแยก'!$C:$C,'รับ-จ่าย ประจำวัน'!$B549,'FG,ออนไล,คัดแยก'!AL:AL)</f>
        <v>0</v>
      </c>
      <c r="BT549" s="18">
        <f t="shared" si="115"/>
        <v>0</v>
      </c>
      <c r="BU549" s="116"/>
      <c r="BV549" s="146">
        <f t="shared" si="116"/>
        <v>414</v>
      </c>
      <c r="BW549" s="183">
        <v>30</v>
      </c>
      <c r="BX549" s="172">
        <f t="shared" si="114"/>
        <v>0</v>
      </c>
      <c r="BY549" s="188" t="e">
        <f t="shared" si="112"/>
        <v>#DIV/0!</v>
      </c>
      <c r="BZ549" s="180" t="e">
        <f t="shared" ca="1" si="117"/>
        <v>#DIV/0!</v>
      </c>
      <c r="CA549" s="152"/>
      <c r="CB549" s="93"/>
      <c r="CC549" s="93"/>
      <c r="CD549" s="93"/>
      <c r="CE549" s="93"/>
      <c r="CF549" s="93"/>
      <c r="CG549" s="93"/>
      <c r="CH549" s="93"/>
      <c r="CI549" s="93"/>
      <c r="CJ549" s="97"/>
      <c r="CK549" s="9">
        <f t="shared" si="113"/>
        <v>414</v>
      </c>
    </row>
    <row r="550" spans="1:89" hidden="1" x14ac:dyDescent="0.5">
      <c r="A550" s="149"/>
      <c r="B550" s="34">
        <v>1023101041</v>
      </c>
      <c r="C550" s="154" t="s">
        <v>1655</v>
      </c>
      <c r="D550" s="141" t="s">
        <v>91</v>
      </c>
      <c r="E550" s="25"/>
      <c r="F550" s="132"/>
      <c r="G550" s="25"/>
      <c r="H550" s="12">
        <v>2732</v>
      </c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11"/>
      <c r="AF550" s="11"/>
      <c r="AG550" s="11"/>
      <c r="AH550" s="11"/>
      <c r="AI550" s="25"/>
      <c r="AJ550" s="25"/>
      <c r="AK550" s="25"/>
      <c r="AL550" s="25"/>
      <c r="AM550" s="25"/>
      <c r="AN550" s="15">
        <f t="shared" si="118"/>
        <v>0</v>
      </c>
      <c r="AO550" s="16">
        <f>SUMIF(เตรียมส่วนผสม!$C:$C,'รับ-จ่าย ประจำวัน'!$B550,เตรียมส่วนผสม!H:H)+SUMIF(กวนไส้!$C:$C,'รับ-จ่าย ประจำวัน'!$B550,กวนไส้!H:H)+SUMIF(ผลิต1!$C:$C,'รับ-จ่าย ประจำวัน'!$B550,ผลิต1!H:H)+SUMIF(ผลิต2!$C:$C,'รับ-จ่าย ประจำวัน'!$B550,ผลิต2!H:H)+SUMIF(เส้นแต่งหน้าขนมเค้ก!$C:$C,'รับ-จ่าย ประจำวัน'!$B550,เส้นแต่งหน้าขนมเค้ก!H:H)+SUMIF(แพ็ค!$C:$C,'รับ-จ่าย ประจำวัน'!$B550,แพ็ค!H:H)+SUMIF(ธุรการ!$C:$C,'รับ-จ่าย ประจำวัน'!$B550,ธุรการ!H:H)+SUMIF(เส้นแต่งหน้าขนมปัง!$C:$C,'รับ-จ่าย ประจำวัน'!$B550,เส้นแต่งหน้าขนมปัง!H:H)+SUMIF('วางแผนBC,CJ'!$C:$C,'รับ-จ่าย ประจำวัน'!$B550,'วางแผนBC,CJ'!H:H)+SUMIF(RD!$C:$C,'รับ-จ่าย ประจำวัน'!$B550,RD!H:H)+SUMIF('FG,ออนไล,คัดแยก'!$C:$C,'รับ-จ่าย ประจำวัน'!$B550,'FG,ออนไล,คัดแยก'!H:H)</f>
        <v>0</v>
      </c>
      <c r="AP550" s="16">
        <f>SUMIF(เตรียมส่วนผสม!$C:$C,'รับ-จ่าย ประจำวัน'!$B550,เตรียมส่วนผสม!I:I)+SUMIF(กวนไส้!$C:$C,'รับ-จ่าย ประจำวัน'!$B550,กวนไส้!I:I)+SUMIF(ผลิต1!$C:$C,'รับ-จ่าย ประจำวัน'!$B550,ผลิต1!I:I)+SUMIF(ผลิต2!$C:$C,'รับ-จ่าย ประจำวัน'!$B550,ผลิต2!I:I)+SUMIF(เส้นแต่งหน้าขนมเค้ก!$C:$C,'รับ-จ่าย ประจำวัน'!$B550,เส้นแต่งหน้าขนมเค้ก!I:I)+SUMIF(แพ็ค!$C:$C,'รับ-จ่าย ประจำวัน'!$B550,แพ็ค!I:I)+SUMIF(ธุรการ!$C:$C,'รับ-จ่าย ประจำวัน'!$B550,ธุรการ!I:I)+SUMIF(เส้นแต่งหน้าขนมปัง!$C:$C,'รับ-จ่าย ประจำวัน'!$B550,เส้นแต่งหน้าขนมปัง!I:I)+SUMIF('วางแผนBC,CJ'!$C:$C,'รับ-จ่าย ประจำวัน'!$B550,'วางแผนBC,CJ'!I:I)+SUMIF(RD!$C:$C,'รับ-จ่าย ประจำวัน'!$B550,RD!I:I)+SUMIF('FG,ออนไล,คัดแยก'!$C:$C,'รับ-จ่าย ประจำวัน'!$B550,'FG,ออนไล,คัดแยก'!I:I)</f>
        <v>0</v>
      </c>
      <c r="AQ550" s="16">
        <f>SUMIF(เตรียมส่วนผสม!$C:$C,'รับ-จ่าย ประจำวัน'!$B550,เตรียมส่วนผสม!J:J)+SUMIF(กวนไส้!$C:$C,'รับ-จ่าย ประจำวัน'!$B550,กวนไส้!J:J)+SUMIF(ผลิต1!$C:$C,'รับ-จ่าย ประจำวัน'!$B550,ผลิต1!J:J)+SUMIF(ผลิต2!$C:$C,'รับ-จ่าย ประจำวัน'!$B550,ผลิต2!J:J)+SUMIF(เส้นแต่งหน้าขนมเค้ก!$C:$C,'รับ-จ่าย ประจำวัน'!$B550,เส้นแต่งหน้าขนมเค้ก!J:J)+SUMIF(แพ็ค!$C:$C,'รับ-จ่าย ประจำวัน'!$B550,แพ็ค!J:J)+SUMIF(ธุรการ!$C:$C,'รับ-จ่าย ประจำวัน'!$B550,ธุรการ!J:J)+SUMIF(เส้นแต่งหน้าขนมปัง!$C:$C,'รับ-จ่าย ประจำวัน'!$B550,เส้นแต่งหน้าขนมปัง!J:J)+SUMIF('วางแผนBC,CJ'!$C:$C,'รับ-จ่าย ประจำวัน'!$B550,'วางแผนBC,CJ'!J:J)+SUMIF(RD!$C:$C,'รับ-จ่าย ประจำวัน'!$B550,RD!J:J)+SUMIF('FG,ออนไล,คัดแยก'!$C:$C,'รับ-จ่าย ประจำวัน'!$B550,'FG,ออนไล,คัดแยก'!J:J)</f>
        <v>0</v>
      </c>
      <c r="AR550" s="16">
        <f>SUMIF(เตรียมส่วนผสม!$C:$C,'รับ-จ่าย ประจำวัน'!$B550,เตรียมส่วนผสม!K:K)+SUMIF(กวนไส้!$C:$C,'รับ-จ่าย ประจำวัน'!$B550,กวนไส้!K:K)+SUMIF(ผลิต1!$C:$C,'รับ-จ่าย ประจำวัน'!$B550,ผลิต1!K:K)+SUMIF(ผลิต2!$C:$C,'รับ-จ่าย ประจำวัน'!$B550,ผลิต2!K:K)+SUMIF(เส้นแต่งหน้าขนมเค้ก!$C:$C,'รับ-จ่าย ประจำวัน'!$B550,เส้นแต่งหน้าขนมเค้ก!K:K)+SUMIF(แพ็ค!$C:$C,'รับ-จ่าย ประจำวัน'!$B550,แพ็ค!K:K)+SUMIF(ธุรการ!$C:$C,'รับ-จ่าย ประจำวัน'!$B550,ธุรการ!K:K)+SUMIF(เส้นแต่งหน้าขนมปัง!$C:$C,'รับ-จ่าย ประจำวัน'!$B550,เส้นแต่งหน้าขนมปัง!K:K)+SUMIF('วางแผนBC,CJ'!$C:$C,'รับ-จ่าย ประจำวัน'!$B550,'วางแผนBC,CJ'!K:K)+SUMIF(RD!$C:$C,'รับ-จ่าย ประจำวัน'!$B550,RD!K:K)+SUMIF('FG,ออนไล,คัดแยก'!$C:$C,'รับ-จ่าย ประจำวัน'!$B550,'FG,ออนไล,คัดแยก'!K:K)</f>
        <v>0</v>
      </c>
      <c r="AS550" s="16">
        <f>SUMIF(เตรียมส่วนผสม!$C:$C,'รับ-จ่าย ประจำวัน'!$B550,เตรียมส่วนผสม!L:L)+SUMIF(กวนไส้!$C:$C,'รับ-จ่าย ประจำวัน'!$B550,กวนไส้!L:L)+SUMIF(ผลิต1!$C:$C,'รับ-จ่าย ประจำวัน'!$B550,ผลิต1!L:L)+SUMIF(ผลิต2!$C:$C,'รับ-จ่าย ประจำวัน'!$B550,ผลิต2!L:L)+SUMIF(เส้นแต่งหน้าขนมเค้ก!$C:$C,'รับ-จ่าย ประจำวัน'!$B550,เส้นแต่งหน้าขนมเค้ก!L:L)+SUMIF(แพ็ค!$C:$C,'รับ-จ่าย ประจำวัน'!$B550,แพ็ค!L:L)+SUMIF(ธุรการ!$C:$C,'รับ-จ่าย ประจำวัน'!$B550,ธุรการ!L:L)+SUMIF(เส้นแต่งหน้าขนมปัง!$C:$C,'รับ-จ่าย ประจำวัน'!$B550,เส้นแต่งหน้าขนมปัง!L:L)+SUMIF('วางแผนBC,CJ'!$C:$C,'รับ-จ่าย ประจำวัน'!$B550,'วางแผนBC,CJ'!L:L)+SUMIF(RD!$C:$C,'รับ-จ่าย ประจำวัน'!$B550,RD!L:L)+SUMIF('FG,ออนไล,คัดแยก'!$C:$C,'รับ-จ่าย ประจำวัน'!$B550,'FG,ออนไล,คัดแยก'!L:L)</f>
        <v>0</v>
      </c>
      <c r="AT550" s="16">
        <f>SUMIF(เตรียมส่วนผสม!$C:$C,'รับ-จ่าย ประจำวัน'!$B550,เตรียมส่วนผสม!M:M)+SUMIF(กวนไส้!$C:$C,'รับ-จ่าย ประจำวัน'!$B550,กวนไส้!M:M)+SUMIF(ผลิต1!$C:$C,'รับ-จ่าย ประจำวัน'!$B550,ผลิต1!M:M)+SUMIF(ผลิต2!$C:$C,'รับ-จ่าย ประจำวัน'!$B550,ผลิต2!M:M)+SUMIF(เส้นแต่งหน้าขนมเค้ก!$C:$C,'รับ-จ่าย ประจำวัน'!$B550,เส้นแต่งหน้าขนมเค้ก!M:M)+SUMIF(แพ็ค!$C:$C,'รับ-จ่าย ประจำวัน'!$B550,แพ็ค!M:M)+SUMIF(ธุรการ!$C:$C,'รับ-จ่าย ประจำวัน'!$B550,ธุรการ!M:M)+SUMIF(เส้นแต่งหน้าขนมปัง!$C:$C,'รับ-จ่าย ประจำวัน'!$B550,เส้นแต่งหน้าขนมปัง!M:M)+SUMIF('วางแผนBC,CJ'!$C:$C,'รับ-จ่าย ประจำวัน'!$B550,'วางแผนBC,CJ'!M:M)+SUMIF(RD!$C:$C,'รับ-จ่าย ประจำวัน'!$B550,RD!M:M)+SUMIF('FG,ออนไล,คัดแยก'!$C:$C,'รับ-จ่าย ประจำวัน'!$B550,'FG,ออนไล,คัดแยก'!M:M)</f>
        <v>0</v>
      </c>
      <c r="AU550" s="16">
        <f>SUMIF(เตรียมส่วนผสม!$C:$C,'รับ-จ่าย ประจำวัน'!$B550,เตรียมส่วนผสม!N:N)+SUMIF(กวนไส้!$C:$C,'รับ-จ่าย ประจำวัน'!$B550,กวนไส้!N:N)+SUMIF(ผลิต1!$C:$C,'รับ-จ่าย ประจำวัน'!$B550,ผลิต1!N:N)+SUMIF(ผลิต2!$C:$C,'รับ-จ่าย ประจำวัน'!$B550,ผลิต2!N:N)+SUMIF(เส้นแต่งหน้าขนมเค้ก!$C:$C,'รับ-จ่าย ประจำวัน'!$B550,เส้นแต่งหน้าขนมเค้ก!N:N)+SUMIF(แพ็ค!$C:$C,'รับ-จ่าย ประจำวัน'!$B550,แพ็ค!N:N)+SUMIF(ธุรการ!$C:$C,'รับ-จ่าย ประจำวัน'!$B550,ธุรการ!N:N)+SUMIF(เส้นแต่งหน้าขนมปัง!$C:$C,'รับ-จ่าย ประจำวัน'!$B550,เส้นแต่งหน้าขนมปัง!N:N)+SUMIF('วางแผนBC,CJ'!$C:$C,'รับ-จ่าย ประจำวัน'!$B550,'วางแผนBC,CJ'!N:N)+SUMIF(RD!$C:$C,'รับ-จ่าย ประจำวัน'!$B550,RD!N:N)+SUMIF('FG,ออนไล,คัดแยก'!$C:$C,'รับ-จ่าย ประจำวัน'!$B550,'FG,ออนไล,คัดแยก'!N:N)</f>
        <v>0</v>
      </c>
      <c r="AV550" s="16">
        <f>SUMIF(เตรียมส่วนผสม!$C:$C,'รับ-จ่าย ประจำวัน'!$B550,เตรียมส่วนผสม!O:O)+SUMIF(กวนไส้!$C:$C,'รับ-จ่าย ประจำวัน'!$B550,กวนไส้!O:O)+SUMIF(ผลิต1!$C:$C,'รับ-จ่าย ประจำวัน'!$B550,ผลิต1!O:O)+SUMIF(ผลิต2!$C:$C,'รับ-จ่าย ประจำวัน'!$B550,ผลิต2!O:O)+SUMIF(เส้นแต่งหน้าขนมเค้ก!$C:$C,'รับ-จ่าย ประจำวัน'!$B550,เส้นแต่งหน้าขนมเค้ก!O:O)+SUMIF(แพ็ค!$C:$C,'รับ-จ่าย ประจำวัน'!$B550,แพ็ค!O:O)+SUMIF(ธุรการ!$C:$C,'รับ-จ่าย ประจำวัน'!$B550,ธุรการ!O:O)+SUMIF(เส้นแต่งหน้าขนมปัง!$C:$C,'รับ-จ่าย ประจำวัน'!$B550,เส้นแต่งหน้าขนมปัง!O:O)+SUMIF('วางแผนBC,CJ'!$C:$C,'รับ-จ่าย ประจำวัน'!$B550,'วางแผนBC,CJ'!O:O)+SUMIF(RD!$C:$C,'รับ-จ่าย ประจำวัน'!$B550,RD!O:O)+SUMIF('FG,ออนไล,คัดแยก'!$C:$C,'รับ-จ่าย ประจำวัน'!$B550,'FG,ออนไล,คัดแยก'!O:O)</f>
        <v>0</v>
      </c>
      <c r="AW550" s="16">
        <f>SUMIF(เตรียมส่วนผสม!$C:$C,'รับ-จ่าย ประจำวัน'!$B550,เตรียมส่วนผสม!P:P)+SUMIF(กวนไส้!$C:$C,'รับ-จ่าย ประจำวัน'!$B550,กวนไส้!P:P)+SUMIF(ผลิต1!$C:$C,'รับ-จ่าย ประจำวัน'!$B550,ผลิต1!P:P)+SUMIF(ผลิต2!$C:$C,'รับ-จ่าย ประจำวัน'!$B550,ผลิต2!P:P)+SUMIF(เส้นแต่งหน้าขนมเค้ก!$C:$C,'รับ-จ่าย ประจำวัน'!$B550,เส้นแต่งหน้าขนมเค้ก!P:P)+SUMIF(แพ็ค!$C:$C,'รับ-จ่าย ประจำวัน'!$B550,แพ็ค!P:P)+SUMIF(ธุรการ!$C:$C,'รับ-จ่าย ประจำวัน'!$B550,ธุรการ!P:P)+SUMIF(เส้นแต่งหน้าขนมปัง!$C:$C,'รับ-จ่าย ประจำวัน'!$B550,เส้นแต่งหน้าขนมปัง!P:P)+SUMIF('วางแผนBC,CJ'!$C:$C,'รับ-จ่าย ประจำวัน'!$B550,'วางแผนBC,CJ'!P:P)+SUMIF(RD!$C:$C,'รับ-จ่าย ประจำวัน'!$B550,RD!P:P)+SUMIF('FG,ออนไล,คัดแยก'!$C:$C,'รับ-จ่าย ประจำวัน'!$B550,'FG,ออนไล,คัดแยก'!P:P)</f>
        <v>0</v>
      </c>
      <c r="AX550" s="16">
        <f>SUMIF(เตรียมส่วนผสม!$C:$C,'รับ-จ่าย ประจำวัน'!$B550,เตรียมส่วนผสม!Q:Q)+SUMIF(กวนไส้!$C:$C,'รับ-จ่าย ประจำวัน'!$B550,กวนไส้!Q:Q)+SUMIF(ผลิต1!$C:$C,'รับ-จ่าย ประจำวัน'!$B550,ผลิต1!Q:Q)+SUMIF(ผลิต2!$C:$C,'รับ-จ่าย ประจำวัน'!$B550,ผลิต2!Q:Q)+SUMIF(เส้นแต่งหน้าขนมเค้ก!$C:$C,'รับ-จ่าย ประจำวัน'!$B550,เส้นแต่งหน้าขนมเค้ก!Q:Q)+SUMIF(แพ็ค!$C:$C,'รับ-จ่าย ประจำวัน'!$B550,แพ็ค!Q:Q)+SUMIF(ธุรการ!$C:$C,'รับ-จ่าย ประจำวัน'!$B550,ธุรการ!Q:Q)+SUMIF(เส้นแต่งหน้าขนมปัง!$C:$C,'รับ-จ่าย ประจำวัน'!$B550,เส้นแต่งหน้าขนมปัง!Q:Q)+SUMIF('วางแผนBC,CJ'!$C:$C,'รับ-จ่าย ประจำวัน'!$B550,'วางแผนBC,CJ'!Q:Q)+SUMIF(RD!$C:$C,'รับ-จ่าย ประจำวัน'!$B550,RD!Q:Q)+SUMIF('FG,ออนไล,คัดแยก'!$C:$C,'รับ-จ่าย ประจำวัน'!$B550,'FG,ออนไล,คัดแยก'!Q:Q)</f>
        <v>0</v>
      </c>
      <c r="AY550" s="16">
        <f>SUMIF(เตรียมส่วนผสม!$C:$C,'รับ-จ่าย ประจำวัน'!$B550,เตรียมส่วนผสม!R:R)+SUMIF(กวนไส้!$C:$C,'รับ-จ่าย ประจำวัน'!$B550,กวนไส้!R:R)+SUMIF(ผลิต1!$C:$C,'รับ-จ่าย ประจำวัน'!$B550,ผลิต1!R:R)+SUMIF(ผลิต2!$C:$C,'รับ-จ่าย ประจำวัน'!$B550,ผลิต2!R:R)+SUMIF(เส้นแต่งหน้าขนมเค้ก!$C:$C,'รับ-จ่าย ประจำวัน'!$B550,เส้นแต่งหน้าขนมเค้ก!R:R)+SUMIF(แพ็ค!$C:$C,'รับ-จ่าย ประจำวัน'!$B550,แพ็ค!R:R)+SUMIF(ธุรการ!$C:$C,'รับ-จ่าย ประจำวัน'!$B550,ธุรการ!R:R)+SUMIF(เส้นแต่งหน้าขนมปัง!$C:$C,'รับ-จ่าย ประจำวัน'!$B550,เส้นแต่งหน้าขนมปัง!R:R)+SUMIF('วางแผนBC,CJ'!$C:$C,'รับ-จ่าย ประจำวัน'!$B550,'วางแผนBC,CJ'!R:R)+SUMIF(RD!$C:$C,'รับ-จ่าย ประจำวัน'!$B550,RD!R:R)+SUMIF('FG,ออนไล,คัดแยก'!$C:$C,'รับ-จ่าย ประจำวัน'!$B550,'FG,ออนไล,คัดแยก'!R:R)</f>
        <v>0</v>
      </c>
      <c r="AZ550" s="16">
        <f>SUMIF(เตรียมส่วนผสม!$C:$C,'รับ-จ่าย ประจำวัน'!$B550,เตรียมส่วนผสม!S:S)+SUMIF(กวนไส้!$C:$C,'รับ-จ่าย ประจำวัน'!$B550,กวนไส้!S:S)+SUMIF(ผลิต1!$C:$C,'รับ-จ่าย ประจำวัน'!$B550,ผลิต1!S:S)+SUMIF(ผลิต2!$C:$C,'รับ-จ่าย ประจำวัน'!$B550,ผลิต2!S:S)+SUMIF(เส้นแต่งหน้าขนมเค้ก!$C:$C,'รับ-จ่าย ประจำวัน'!$B550,เส้นแต่งหน้าขนมเค้ก!S:S)+SUMIF(แพ็ค!$C:$C,'รับ-จ่าย ประจำวัน'!$B550,แพ็ค!S:S)+SUMIF(ธุรการ!$C:$C,'รับ-จ่าย ประจำวัน'!$B550,ธุรการ!S:S)+SUMIF(เส้นแต่งหน้าขนมปัง!$C:$C,'รับ-จ่าย ประจำวัน'!$B550,เส้นแต่งหน้าขนมปัง!S:S)+SUMIF('วางแผนBC,CJ'!$C:$C,'รับ-จ่าย ประจำวัน'!$B550,'วางแผนBC,CJ'!S:S)+SUMIF(RD!$C:$C,'รับ-จ่าย ประจำวัน'!$B550,RD!S:S)+SUMIF('FG,ออนไล,คัดแยก'!$C:$C,'รับ-จ่าย ประจำวัน'!$B550,'FG,ออนไล,คัดแยก'!S:S)</f>
        <v>0</v>
      </c>
      <c r="BA550" s="16">
        <f>SUMIF(เตรียมส่วนผสม!$C:$C,'รับ-จ่าย ประจำวัน'!$B550,เตรียมส่วนผสม!T:T)+SUMIF(กวนไส้!$C:$C,'รับ-จ่าย ประจำวัน'!$B550,กวนไส้!T:T)+SUMIF(ผลิต1!$C:$C,'รับ-จ่าย ประจำวัน'!$B550,ผลิต1!T:T)+SUMIF(ผลิต2!$C:$C,'รับ-จ่าย ประจำวัน'!$B550,ผลิต2!T:T)+SUMIF(เส้นแต่งหน้าขนมเค้ก!$C:$C,'รับ-จ่าย ประจำวัน'!$B550,เส้นแต่งหน้าขนมเค้ก!T:T)+SUMIF(แพ็ค!$C:$C,'รับ-จ่าย ประจำวัน'!$B550,แพ็ค!T:T)+SUMIF(ธุรการ!$C:$C,'รับ-จ่าย ประจำวัน'!$B550,ธุรการ!T:T)+SUMIF(เส้นแต่งหน้าขนมปัง!$C:$C,'รับ-จ่าย ประจำวัน'!$B550,เส้นแต่งหน้าขนมปัง!T:T)+SUMIF('วางแผนBC,CJ'!$C:$C,'รับ-จ่าย ประจำวัน'!$B550,'วางแผนBC,CJ'!T:T)+SUMIF(RD!$C:$C,'รับ-จ่าย ประจำวัน'!$B550,RD!T:T)+SUMIF('FG,ออนไล,คัดแยก'!$C:$C,'รับ-จ่าย ประจำวัน'!$B550,'FG,ออนไล,คัดแยก'!T:T)</f>
        <v>0</v>
      </c>
      <c r="BB550" s="16">
        <f>SUMIF(เตรียมส่วนผสม!$C:$C,'รับ-จ่าย ประจำวัน'!$B550,เตรียมส่วนผสม!U:U)+SUMIF(กวนไส้!$C:$C,'รับ-จ่าย ประจำวัน'!$B550,กวนไส้!U:U)+SUMIF(ผลิต1!$C:$C,'รับ-จ่าย ประจำวัน'!$B550,ผลิต1!U:U)+SUMIF(ผลิต2!$C:$C,'รับ-จ่าย ประจำวัน'!$B550,ผลิต2!U:U)+SUMIF(เส้นแต่งหน้าขนมเค้ก!$C:$C,'รับ-จ่าย ประจำวัน'!$B550,เส้นแต่งหน้าขนมเค้ก!U:U)+SUMIF(แพ็ค!$C:$C,'รับ-จ่าย ประจำวัน'!$B550,แพ็ค!U:U)+SUMIF(ธุรการ!$C:$C,'รับ-จ่าย ประจำวัน'!$B550,ธุรการ!U:U)+SUMIF(เส้นแต่งหน้าขนมปัง!$C:$C,'รับ-จ่าย ประจำวัน'!$B550,เส้นแต่งหน้าขนมปัง!U:U)+SUMIF('วางแผนBC,CJ'!$C:$C,'รับ-จ่าย ประจำวัน'!$B550,'วางแผนBC,CJ'!U:U)+SUMIF(RD!$C:$C,'รับ-จ่าย ประจำวัน'!$B550,RD!U:U)+SUMIF('FG,ออนไล,คัดแยก'!$C:$C,'รับ-จ่าย ประจำวัน'!$B550,'FG,ออนไล,คัดแยก'!U:U)</f>
        <v>0</v>
      </c>
      <c r="BC550" s="16">
        <f>SUMIF(เตรียมส่วนผสม!$C:$C,'รับ-จ่าย ประจำวัน'!$B550,เตรียมส่วนผสม!V:V)+SUMIF(กวนไส้!$C:$C,'รับ-จ่าย ประจำวัน'!$B550,กวนไส้!V:V)+SUMIF(ผลิต1!$C:$C,'รับ-จ่าย ประจำวัน'!$B550,ผลิต1!V:V)+SUMIF(ผลิต2!$C:$C,'รับ-จ่าย ประจำวัน'!$B550,ผลิต2!V:V)+SUMIF(เส้นแต่งหน้าขนมเค้ก!$C:$C,'รับ-จ่าย ประจำวัน'!$B550,เส้นแต่งหน้าขนมเค้ก!V:V)+SUMIF(แพ็ค!$C:$C,'รับ-จ่าย ประจำวัน'!$B550,แพ็ค!V:V)+SUMIF(ธุรการ!$C:$C,'รับ-จ่าย ประจำวัน'!$B550,ธุรการ!V:V)+SUMIF(เส้นแต่งหน้าขนมปัง!$C:$C,'รับ-จ่าย ประจำวัน'!$B550,เส้นแต่งหน้าขนมปัง!V:V)+SUMIF('วางแผนBC,CJ'!$C:$C,'รับ-จ่าย ประจำวัน'!$B550,'วางแผนBC,CJ'!V:V)+SUMIF(RD!$C:$C,'รับ-จ่าย ประจำวัน'!$B550,RD!V:V)+SUMIF('FG,ออนไล,คัดแยก'!$C:$C,'รับ-จ่าย ประจำวัน'!$B550,'FG,ออนไล,คัดแยก'!V:V)</f>
        <v>0</v>
      </c>
      <c r="BD550" s="16">
        <f>SUMIF(เตรียมส่วนผสม!$C:$C,'รับ-จ่าย ประจำวัน'!$B550,เตรียมส่วนผสม!W:W)+SUMIF(กวนไส้!$C:$C,'รับ-จ่าย ประจำวัน'!$B550,กวนไส้!W:W)+SUMIF(ผลิต1!$C:$C,'รับ-จ่าย ประจำวัน'!$B550,ผลิต1!W:W)+SUMIF(ผลิต2!$C:$C,'รับ-จ่าย ประจำวัน'!$B550,ผลิต2!W:W)+SUMIF(เส้นแต่งหน้าขนมเค้ก!$C:$C,'รับ-จ่าย ประจำวัน'!$B550,เส้นแต่งหน้าขนมเค้ก!W:W)+SUMIF(แพ็ค!$C:$C,'รับ-จ่าย ประจำวัน'!$B550,แพ็ค!W:W)+SUMIF(ธุรการ!$C:$C,'รับ-จ่าย ประจำวัน'!$B550,ธุรการ!W:W)+SUMIF(เส้นแต่งหน้าขนมปัง!$C:$C,'รับ-จ่าย ประจำวัน'!$B550,เส้นแต่งหน้าขนมปัง!W:W)+SUMIF('วางแผนBC,CJ'!$C:$C,'รับ-จ่าย ประจำวัน'!$B550,'วางแผนBC,CJ'!W:W)+SUMIF(RD!$C:$C,'รับ-จ่าย ประจำวัน'!$B550,RD!W:W)+SUMIF('FG,ออนไล,คัดแยก'!$C:$C,'รับ-จ่าย ประจำวัน'!$B550,'FG,ออนไล,คัดแยก'!W:W)</f>
        <v>0</v>
      </c>
      <c r="BE550" s="16">
        <f>SUMIF(เตรียมส่วนผสม!$C:$C,'รับ-จ่าย ประจำวัน'!$B550,เตรียมส่วนผสม!X:X)+SUMIF(กวนไส้!$C:$C,'รับ-จ่าย ประจำวัน'!$B550,กวนไส้!X:X)+SUMIF(ผลิต1!$C:$C,'รับ-จ่าย ประจำวัน'!$B550,ผลิต1!X:X)+SUMIF(ผลิต2!$C:$C,'รับ-จ่าย ประจำวัน'!$B550,ผลิต2!X:X)+SUMIF(เส้นแต่งหน้าขนมเค้ก!$C:$C,'รับ-จ่าย ประจำวัน'!$B550,เส้นแต่งหน้าขนมเค้ก!X:X)+SUMIF(แพ็ค!$C:$C,'รับ-จ่าย ประจำวัน'!$B550,แพ็ค!X:X)+SUMIF(ธุรการ!$C:$C,'รับ-จ่าย ประจำวัน'!$B550,ธุรการ!X:X)+SUMIF(เส้นแต่งหน้าขนมปัง!$C:$C,'รับ-จ่าย ประจำวัน'!$B550,เส้นแต่งหน้าขนมปัง!X:X)+SUMIF('วางแผนBC,CJ'!$C:$C,'รับ-จ่าย ประจำวัน'!$B550,'วางแผนBC,CJ'!X:X)+SUMIF(RD!$C:$C,'รับ-จ่าย ประจำวัน'!$B550,RD!X:X)+SUMIF('FG,ออนไล,คัดแยก'!$C:$C,'รับ-จ่าย ประจำวัน'!$B550,'FG,ออนไล,คัดแยก'!X:X)</f>
        <v>0</v>
      </c>
      <c r="BF550" s="16">
        <f>SUMIF(เตรียมส่วนผสม!$C:$C,'รับ-จ่าย ประจำวัน'!$B550,เตรียมส่วนผสม!Y:Y)+SUMIF(กวนไส้!$C:$C,'รับ-จ่าย ประจำวัน'!$B550,กวนไส้!Y:Y)+SUMIF(ผลิต1!$C:$C,'รับ-จ่าย ประจำวัน'!$B550,ผลิต1!Y:Y)+SUMIF(ผลิต2!$C:$C,'รับ-จ่าย ประจำวัน'!$B550,ผลิต2!Y:Y)+SUMIF(เส้นแต่งหน้าขนมเค้ก!$C:$C,'รับ-จ่าย ประจำวัน'!$B550,เส้นแต่งหน้าขนมเค้ก!Y:Y)+SUMIF(แพ็ค!$C:$C,'รับ-จ่าย ประจำวัน'!$B550,แพ็ค!Y:Y)+SUMIF(ธุรการ!$C:$C,'รับ-จ่าย ประจำวัน'!$B550,ธุรการ!Y:Y)+SUMIF(เส้นแต่งหน้าขนมปัง!$C:$C,'รับ-จ่าย ประจำวัน'!$B550,เส้นแต่งหน้าขนมปัง!Y:Y)+SUMIF('วางแผนBC,CJ'!$C:$C,'รับ-จ่าย ประจำวัน'!$B550,'วางแผนBC,CJ'!Y:Y)+SUMIF(RD!$C:$C,'รับ-จ่าย ประจำวัน'!$B550,RD!Y:Y)+SUMIF('FG,ออนไล,คัดแยก'!$C:$C,'รับ-จ่าย ประจำวัน'!$B550,'FG,ออนไล,คัดแยก'!Y:Y)</f>
        <v>0</v>
      </c>
      <c r="BG550" s="16">
        <f>SUMIF(เตรียมส่วนผสม!$C:$C,'รับ-จ่าย ประจำวัน'!$B550,เตรียมส่วนผสม!Z:Z)+SUMIF(กวนไส้!$C:$C,'รับ-จ่าย ประจำวัน'!$B550,กวนไส้!Z:Z)+SUMIF(ผลิต1!$C:$C,'รับ-จ่าย ประจำวัน'!$B550,ผลิต1!Z:Z)+SUMIF(ผลิต2!$C:$C,'รับ-จ่าย ประจำวัน'!$B550,ผลิต2!Z:Z)+SUMIF(เส้นแต่งหน้าขนมเค้ก!$C:$C,'รับ-จ่าย ประจำวัน'!$B550,เส้นแต่งหน้าขนมเค้ก!Z:Z)+SUMIF(แพ็ค!$C:$C,'รับ-จ่าย ประจำวัน'!$B550,แพ็ค!Z:Z)+SUMIF(ธุรการ!$C:$C,'รับ-จ่าย ประจำวัน'!$B550,ธุรการ!Z:Z)+SUMIF(เส้นแต่งหน้าขนมปัง!$C:$C,'รับ-จ่าย ประจำวัน'!$B550,เส้นแต่งหน้าขนมปัง!Z:Z)+SUMIF('วางแผนBC,CJ'!$C:$C,'รับ-จ่าย ประจำวัน'!$B550,'วางแผนBC,CJ'!Z:Z)+SUMIF(RD!$C:$C,'รับ-จ่าย ประจำวัน'!$B550,RD!Z:Z)+SUMIF('FG,ออนไล,คัดแยก'!$C:$C,'รับ-จ่าย ประจำวัน'!$B550,'FG,ออนไล,คัดแยก'!Z:Z)</f>
        <v>0</v>
      </c>
      <c r="BH550" s="16">
        <f>SUMIF(เตรียมส่วนผสม!$C:$C,'รับ-จ่าย ประจำวัน'!$B550,เตรียมส่วนผสม!AA:AA)+SUMIF(กวนไส้!$C:$C,'รับ-จ่าย ประจำวัน'!$B550,กวนไส้!AA:AA)+SUMIF(ผลิต1!$C:$C,'รับ-จ่าย ประจำวัน'!$B550,ผลิต1!AA:AA)+SUMIF(ผลิต2!$C:$C,'รับ-จ่าย ประจำวัน'!$B550,ผลิต2!AA:AA)+SUMIF(เส้นแต่งหน้าขนมเค้ก!$C:$C,'รับ-จ่าย ประจำวัน'!$B550,เส้นแต่งหน้าขนมเค้ก!AA:AA)+SUMIF(แพ็ค!$C:$C,'รับ-จ่าย ประจำวัน'!$B550,แพ็ค!AA:AA)+SUMIF(ธุรการ!$C:$C,'รับ-จ่าย ประจำวัน'!$B550,ธุรการ!AA:AA)+SUMIF(เส้นแต่งหน้าขนมปัง!$C:$C,'รับ-จ่าย ประจำวัน'!$B550,เส้นแต่งหน้าขนมปัง!AA:AA)+SUMIF('วางแผนBC,CJ'!$C:$C,'รับ-จ่าย ประจำวัน'!$B550,'วางแผนBC,CJ'!AA:AA)+SUMIF(RD!$C:$C,'รับ-จ่าย ประจำวัน'!$B550,RD!AA:AA)+SUMIF('FG,ออนไล,คัดแยก'!$C:$C,'รับ-จ่าย ประจำวัน'!$B550,'FG,ออนไล,คัดแยก'!AA:AA)</f>
        <v>0</v>
      </c>
      <c r="BI550" s="16">
        <f>SUMIF(เตรียมส่วนผสม!$C:$C,'รับ-จ่าย ประจำวัน'!$B550,เตรียมส่วนผสม!AB:AB)+SUMIF(กวนไส้!$C:$C,'รับ-จ่าย ประจำวัน'!$B550,กวนไส้!AB:AB)+SUMIF(ผลิต1!$C:$C,'รับ-จ่าย ประจำวัน'!$B550,ผลิต1!AB:AB)+SUMIF(ผลิต2!$C:$C,'รับ-จ่าย ประจำวัน'!$B550,ผลิต2!AB:AB)+SUMIF(เส้นแต่งหน้าขนมเค้ก!$C:$C,'รับ-จ่าย ประจำวัน'!$B550,เส้นแต่งหน้าขนมเค้ก!AB:AB)+SUMIF(แพ็ค!$C:$C,'รับ-จ่าย ประจำวัน'!$B550,แพ็ค!AB:AB)+SUMIF(ธุรการ!$C:$C,'รับ-จ่าย ประจำวัน'!$B550,ธุรการ!AB:AB)+SUMIF(เส้นแต่งหน้าขนมปัง!$C:$C,'รับ-จ่าย ประจำวัน'!$B550,เส้นแต่งหน้าขนมปัง!AB:AB)+SUMIF('วางแผนBC,CJ'!$C:$C,'รับ-จ่าย ประจำวัน'!$B550,'วางแผนBC,CJ'!AB:AB)+SUMIF(RD!$C:$C,'รับ-จ่าย ประจำวัน'!$B550,RD!AB:AB)+SUMIF('FG,ออนไล,คัดแยก'!$C:$C,'รับ-จ่าย ประจำวัน'!$B550,'FG,ออนไล,คัดแยก'!AB:AB)</f>
        <v>0</v>
      </c>
      <c r="BJ550" s="16">
        <f>SUMIF(เตรียมส่วนผสม!$C:$C,'รับ-จ่าย ประจำวัน'!$B550,เตรียมส่วนผสม!AC:AC)+SUMIF(กวนไส้!$C:$C,'รับ-จ่าย ประจำวัน'!$B550,กวนไส้!AC:AC)+SUMIF(ผลิต1!$C:$C,'รับ-จ่าย ประจำวัน'!$B550,ผลิต1!AC:AC)+SUMIF(ผลิต2!$C:$C,'รับ-จ่าย ประจำวัน'!$B550,ผลิต2!AC:AC)+SUMIF(เส้นแต่งหน้าขนมเค้ก!$C:$C,'รับ-จ่าย ประจำวัน'!$B550,เส้นแต่งหน้าขนมเค้ก!AC:AC)+SUMIF(แพ็ค!$C:$C,'รับ-จ่าย ประจำวัน'!$B550,แพ็ค!AC:AC)+SUMIF(ธุรการ!$C:$C,'รับ-จ่าย ประจำวัน'!$B550,ธุรการ!AC:AC)+SUMIF(เส้นแต่งหน้าขนมปัง!$C:$C,'รับ-จ่าย ประจำวัน'!$B550,เส้นแต่งหน้าขนมปัง!AC:AC)+SUMIF('วางแผนBC,CJ'!$C:$C,'รับ-จ่าย ประจำวัน'!$B550,'วางแผนBC,CJ'!AC:AC)+SUMIF(RD!$C:$C,'รับ-จ่าย ประจำวัน'!$B550,RD!AC:AC)+SUMIF('FG,ออนไล,คัดแยก'!$C:$C,'รับ-จ่าย ประจำวัน'!$B550,'FG,ออนไล,คัดแยก'!AC:AC)</f>
        <v>0</v>
      </c>
      <c r="BK550" s="16">
        <f>SUMIF(เตรียมส่วนผสม!$C:$C,'รับ-จ่าย ประจำวัน'!$B550,เตรียมส่วนผสม!AD:AD)+SUMIF(กวนไส้!$C:$C,'รับ-จ่าย ประจำวัน'!$B550,กวนไส้!AD:AD)+SUMIF(ผลิต1!$C:$C,'รับ-จ่าย ประจำวัน'!$B550,ผลิต1!AD:AD)+SUMIF(ผลิต2!$C:$C,'รับ-จ่าย ประจำวัน'!$B550,ผลิต2!AD:AD)+SUMIF(เส้นแต่งหน้าขนมเค้ก!$C:$C,'รับ-จ่าย ประจำวัน'!$B550,เส้นแต่งหน้าขนมเค้ก!AD:AD)+SUMIF(แพ็ค!$C:$C,'รับ-จ่าย ประจำวัน'!$B550,แพ็ค!AD:AD)+SUMIF(ธุรการ!$C:$C,'รับ-จ่าย ประจำวัน'!$B550,ธุรการ!AD:AD)+SUMIF(เส้นแต่งหน้าขนมปัง!$C:$C,'รับ-จ่าย ประจำวัน'!$B550,เส้นแต่งหน้าขนมปัง!AD:AD)+SUMIF('วางแผนBC,CJ'!$C:$C,'รับ-จ่าย ประจำวัน'!$B550,'วางแผนBC,CJ'!AD:AD)+SUMIF(RD!$C:$C,'รับ-จ่าย ประจำวัน'!$B550,RD!AD:AD)+SUMIF('FG,ออนไล,คัดแยก'!$C:$C,'รับ-จ่าย ประจำวัน'!$B550,'FG,ออนไล,คัดแยก'!AD:AD)</f>
        <v>0</v>
      </c>
      <c r="BL550" s="16">
        <f>SUMIF(เตรียมส่วนผสม!$C:$C,'รับ-จ่าย ประจำวัน'!$B550,เตรียมส่วนผสม!AE:AE)+SUMIF(กวนไส้!$C:$C,'รับ-จ่าย ประจำวัน'!$B550,กวนไส้!AE:AE)+SUMIF(ผลิต1!$C:$C,'รับ-จ่าย ประจำวัน'!$B550,ผลิต1!AE:AE)+SUMIF(ผลิต2!$C:$C,'รับ-จ่าย ประจำวัน'!$B550,ผลิต2!AE:AE)+SUMIF(เส้นแต่งหน้าขนมเค้ก!$C:$C,'รับ-จ่าย ประจำวัน'!$B550,เส้นแต่งหน้าขนมเค้ก!AE:AE)+SUMIF(แพ็ค!$C:$C,'รับ-จ่าย ประจำวัน'!$B550,แพ็ค!AE:AE)+SUMIF(ธุรการ!$C:$C,'รับ-จ่าย ประจำวัน'!$B550,ธุรการ!AE:AE)+SUMIF(เส้นแต่งหน้าขนมปัง!$C:$C,'รับ-จ่าย ประจำวัน'!$B550,เส้นแต่งหน้าขนมปัง!AE:AE)+SUMIF('วางแผนBC,CJ'!$C:$C,'รับ-จ่าย ประจำวัน'!$B550,'วางแผนBC,CJ'!AE:AE)+SUMIF(RD!$C:$C,'รับ-จ่าย ประจำวัน'!$B550,RD!AE:AE)+SUMIF('FG,ออนไล,คัดแยก'!$C:$C,'รับ-จ่าย ประจำวัน'!$B550,'FG,ออนไล,คัดแยก'!AE:AE)</f>
        <v>0</v>
      </c>
      <c r="BM550" s="16">
        <f>SUMIF(เตรียมส่วนผสม!$C:$C,'รับ-จ่าย ประจำวัน'!$B550,เตรียมส่วนผสม!AF:AF)+SUMIF(กวนไส้!$C:$C,'รับ-จ่าย ประจำวัน'!$B550,กวนไส้!AF:AF)+SUMIF(ผลิต1!$C:$C,'รับ-จ่าย ประจำวัน'!$B550,ผลิต1!AF:AF)+SUMIF(ผลิต2!$C:$C,'รับ-จ่าย ประจำวัน'!$B550,ผลิต2!AF:AF)+SUMIF(เส้นแต่งหน้าขนมเค้ก!$C:$C,'รับ-จ่าย ประจำวัน'!$B550,เส้นแต่งหน้าขนมเค้ก!AF:AF)+SUMIF(แพ็ค!$C:$C,'รับ-จ่าย ประจำวัน'!$B550,แพ็ค!AF:AF)+SUMIF(ธุรการ!$C:$C,'รับ-จ่าย ประจำวัน'!$B550,ธุรการ!AF:AF)+SUMIF(เส้นแต่งหน้าขนมปัง!$C:$C,'รับ-จ่าย ประจำวัน'!$B550,เส้นแต่งหน้าขนมปัง!AF:AF)+SUMIF('วางแผนBC,CJ'!$C:$C,'รับ-จ่าย ประจำวัน'!$B550,'วางแผนBC,CJ'!AF:AF)+SUMIF(RD!$C:$C,'รับ-จ่าย ประจำวัน'!$B550,RD!AF:AF)+SUMIF('FG,ออนไล,คัดแยก'!$C:$C,'รับ-จ่าย ประจำวัน'!$B550,'FG,ออนไล,คัดแยก'!AF:AF)</f>
        <v>0</v>
      </c>
      <c r="BN550" s="16">
        <f>SUMIF(เตรียมส่วนผสม!$C:$C,'รับ-จ่าย ประจำวัน'!$B550,เตรียมส่วนผสม!AG:AG)+SUMIF(กวนไส้!$C:$C,'รับ-จ่าย ประจำวัน'!$B550,กวนไส้!AG:AG)+SUMIF(ผลิต1!$C:$C,'รับ-จ่าย ประจำวัน'!$B550,ผลิต1!AG:AG)+SUMIF(ผลิต2!$C:$C,'รับ-จ่าย ประจำวัน'!$B550,ผลิต2!AG:AG)+SUMIF(เส้นแต่งหน้าขนมเค้ก!$C:$C,'รับ-จ่าย ประจำวัน'!$B550,เส้นแต่งหน้าขนมเค้ก!AG:AG)+SUMIF(แพ็ค!$C:$C,'รับ-จ่าย ประจำวัน'!$B550,แพ็ค!AG:AG)+SUMIF(ธุรการ!$C:$C,'รับ-จ่าย ประจำวัน'!$B550,ธุรการ!AG:AG)+SUMIF(เส้นแต่งหน้าขนมปัง!$C:$C,'รับ-จ่าย ประจำวัน'!$B550,เส้นแต่งหน้าขนมปัง!AG:AG)+SUMIF('วางแผนBC,CJ'!$C:$C,'รับ-จ่าย ประจำวัน'!$B550,'วางแผนBC,CJ'!AG:AG)+SUMIF(RD!$C:$C,'รับ-จ่าย ประจำวัน'!$B550,RD!AG:AG)+SUMIF('FG,ออนไล,คัดแยก'!$C:$C,'รับ-จ่าย ประจำวัน'!$B550,'FG,ออนไล,คัดแยก'!AG:AG)</f>
        <v>0</v>
      </c>
      <c r="BO550" s="16">
        <f>SUMIF(เตรียมส่วนผสม!$C:$C,'รับ-จ่าย ประจำวัน'!$B550,เตรียมส่วนผสม!AH:AH)+SUMIF(กวนไส้!$C:$C,'รับ-จ่าย ประจำวัน'!$B550,กวนไส้!AH:AH)+SUMIF(ผลิต1!$C:$C,'รับ-จ่าย ประจำวัน'!$B550,ผลิต1!AH:AH)+SUMIF(ผลิต2!$C:$C,'รับ-จ่าย ประจำวัน'!$B550,ผลิต2!AH:AH)+SUMIF(เส้นแต่งหน้าขนมเค้ก!$C:$C,'รับ-จ่าย ประจำวัน'!$B550,เส้นแต่งหน้าขนมเค้ก!AH:AH)+SUMIF(แพ็ค!$C:$C,'รับ-จ่าย ประจำวัน'!$B550,แพ็ค!AH:AH)+SUMIF(ธุรการ!$C:$C,'รับ-จ่าย ประจำวัน'!$B550,ธุรการ!AH:AH)+SUMIF(เส้นแต่งหน้าขนมปัง!$C:$C,'รับ-จ่าย ประจำวัน'!$B550,เส้นแต่งหน้าขนมปัง!AH:AH)+SUMIF('วางแผนBC,CJ'!$C:$C,'รับ-จ่าย ประจำวัน'!$B550,'วางแผนBC,CJ'!AH:AH)+SUMIF(RD!$C:$C,'รับ-จ่าย ประจำวัน'!$B550,RD!AH:AH)+SUMIF('FG,ออนไล,คัดแยก'!$C:$C,'รับ-จ่าย ประจำวัน'!$B550,'FG,ออนไล,คัดแยก'!AH:AH)</f>
        <v>0</v>
      </c>
      <c r="BP550" s="16">
        <f>SUMIF(เตรียมส่วนผสม!$C:$C,'รับ-จ่าย ประจำวัน'!$B550,เตรียมส่วนผสม!AI:AI)+SUMIF(กวนไส้!$C:$C,'รับ-จ่าย ประจำวัน'!$B550,กวนไส้!AI:AI)+SUMIF(ผลิต1!$C:$C,'รับ-จ่าย ประจำวัน'!$B550,ผลิต1!AI:AI)+SUMIF(ผลิต2!$C:$C,'รับ-จ่าย ประจำวัน'!$B550,ผลิต2!AI:AI)+SUMIF(เส้นแต่งหน้าขนมเค้ก!$C:$C,'รับ-จ่าย ประจำวัน'!$B550,เส้นแต่งหน้าขนมเค้ก!AI:AI)+SUMIF(แพ็ค!$C:$C,'รับ-จ่าย ประจำวัน'!$B550,แพ็ค!AI:AI)+SUMIF(ธุรการ!$C:$C,'รับ-จ่าย ประจำวัน'!$B550,ธุรการ!AI:AI)+SUMIF(เส้นแต่งหน้าขนมปัง!$C:$C,'รับ-จ่าย ประจำวัน'!$B550,เส้นแต่งหน้าขนมปัง!AI:AI)+SUMIF('วางแผนBC,CJ'!$C:$C,'รับ-จ่าย ประจำวัน'!$B550,'วางแผนBC,CJ'!AI:AI)+SUMIF(RD!$C:$C,'รับ-จ่าย ประจำวัน'!$B550,RD!AI:AI)+SUMIF('FG,ออนไล,คัดแยก'!$C:$C,'รับ-จ่าย ประจำวัน'!$B550,'FG,ออนไล,คัดแยก'!AI:AI)</f>
        <v>0</v>
      </c>
      <c r="BQ550" s="16">
        <f>SUMIF(เตรียมส่วนผสม!$C:$C,'รับ-จ่าย ประจำวัน'!$B550,เตรียมส่วนผสม!AJ:AJ)+SUMIF(กวนไส้!$C:$C,'รับ-จ่าย ประจำวัน'!$B550,กวนไส้!AJ:AJ)+SUMIF(ผลิต1!$C:$C,'รับ-จ่าย ประจำวัน'!$B550,ผลิต1!AJ:AJ)+SUMIF(ผลิต2!$C:$C,'รับ-จ่าย ประจำวัน'!$B550,ผลิต2!AJ:AJ)+SUMIF(เส้นแต่งหน้าขนมเค้ก!$C:$C,'รับ-จ่าย ประจำวัน'!$B550,เส้นแต่งหน้าขนมเค้ก!AJ:AJ)+SUMIF(แพ็ค!$C:$C,'รับ-จ่าย ประจำวัน'!$B550,แพ็ค!AJ:AJ)+SUMIF(ธุรการ!$C:$C,'รับ-จ่าย ประจำวัน'!$B550,ธุรการ!AJ:AJ)+SUMIF(เส้นแต่งหน้าขนมปัง!$C:$C,'รับ-จ่าย ประจำวัน'!$B550,เส้นแต่งหน้าขนมปัง!AJ:AJ)+SUMIF('วางแผนBC,CJ'!$C:$C,'รับ-จ่าย ประจำวัน'!$B550,'วางแผนBC,CJ'!AJ:AJ)+SUMIF(RD!$C:$C,'รับ-จ่าย ประจำวัน'!$B550,RD!AJ:AJ)+SUMIF('FG,ออนไล,คัดแยก'!$C:$C,'รับ-จ่าย ประจำวัน'!$B550,'FG,ออนไล,คัดแยก'!AJ:AJ)</f>
        <v>0</v>
      </c>
      <c r="BR550" s="16">
        <f>SUMIF(เตรียมส่วนผสม!$C:$C,'รับ-จ่าย ประจำวัน'!$B550,เตรียมส่วนผสม!AK:AK)+SUMIF(กวนไส้!$C:$C,'รับ-จ่าย ประจำวัน'!$B550,กวนไส้!AK:AK)+SUMIF(ผลิต1!$C:$C,'รับ-จ่าย ประจำวัน'!$B550,ผลิต1!AK:AK)+SUMIF(ผลิต2!$C:$C,'รับ-จ่าย ประจำวัน'!$B550,ผลิต2!AK:AK)+SUMIF(เส้นแต่งหน้าขนมเค้ก!$C:$C,'รับ-จ่าย ประจำวัน'!$B550,เส้นแต่งหน้าขนมเค้ก!AK:AK)+SUMIF(แพ็ค!$C:$C,'รับ-จ่าย ประจำวัน'!$B550,แพ็ค!AK:AK)+SUMIF(ธุรการ!$C:$C,'รับ-จ่าย ประจำวัน'!$B550,ธุรการ!AK:AK)+SUMIF(เส้นแต่งหน้าขนมปัง!$C:$C,'รับ-จ่าย ประจำวัน'!$B550,เส้นแต่งหน้าขนมปัง!AK:AK)+SUMIF('วางแผนBC,CJ'!$C:$C,'รับ-จ่าย ประจำวัน'!$B550,'วางแผนBC,CJ'!AK:AK)+SUMIF(RD!$C:$C,'รับ-จ่าย ประจำวัน'!$B550,RD!AK:AK)+SUMIF('FG,ออนไล,คัดแยก'!$C:$C,'รับ-จ่าย ประจำวัน'!$B550,'FG,ออนไล,คัดแยก'!AK:AK)</f>
        <v>0</v>
      </c>
      <c r="BS550" s="16">
        <f>SUMIF(เตรียมส่วนผสม!$C:$C,'รับ-จ่าย ประจำวัน'!$B550,เตรียมส่วนผสม!AL:AL)+SUMIF(กวนไส้!$C:$C,'รับ-จ่าย ประจำวัน'!$B550,กวนไส้!AL:AL)+SUMIF(ผลิต1!$C:$C,'รับ-จ่าย ประจำวัน'!$B550,ผลิต1!AL:AL)+SUMIF(ผลิต2!$C:$C,'รับ-จ่าย ประจำวัน'!$B550,ผลิต2!AL:AL)+SUMIF(เส้นแต่งหน้าขนมเค้ก!$C:$C,'รับ-จ่าย ประจำวัน'!$B550,เส้นแต่งหน้าขนมเค้ก!AL:AL)+SUMIF(แพ็ค!$C:$C,'รับ-จ่าย ประจำวัน'!$B550,แพ็ค!AL:AL)+SUMIF(ธุรการ!$C:$C,'รับ-จ่าย ประจำวัน'!$B550,ธุรการ!AL:AL)+SUMIF(เส้นแต่งหน้าขนมปัง!$C:$C,'รับ-จ่าย ประจำวัน'!$B550,เส้นแต่งหน้าขนมปัง!AL:AL)+SUMIF('วางแผนBC,CJ'!$C:$C,'รับ-จ่าย ประจำวัน'!$B550,'วางแผนBC,CJ'!AL:AL)+SUMIF(RD!$C:$C,'รับ-จ่าย ประจำวัน'!$B550,RD!AL:AL)+SUMIF('FG,ออนไล,คัดแยก'!$C:$C,'รับ-จ่าย ประจำวัน'!$B550,'FG,ออนไล,คัดแยก'!AL:AL)</f>
        <v>0</v>
      </c>
      <c r="BT550" s="18">
        <f t="shared" si="115"/>
        <v>0</v>
      </c>
      <c r="BU550" s="116"/>
      <c r="BV550" s="146">
        <f t="shared" si="116"/>
        <v>2732</v>
      </c>
      <c r="BW550" s="183">
        <v>30</v>
      </c>
      <c r="BX550" s="172">
        <f t="shared" si="114"/>
        <v>0</v>
      </c>
      <c r="BY550" s="188" t="e">
        <f t="shared" si="112"/>
        <v>#DIV/0!</v>
      </c>
      <c r="BZ550" s="180" t="e">
        <f t="shared" ca="1" si="117"/>
        <v>#DIV/0!</v>
      </c>
      <c r="CA550" s="93"/>
      <c r="CB550" s="93"/>
      <c r="CC550" s="93"/>
      <c r="CD550" s="93"/>
      <c r="CE550" s="93"/>
      <c r="CF550" s="93"/>
      <c r="CG550" s="93"/>
      <c r="CH550" s="93"/>
      <c r="CI550" s="93"/>
      <c r="CJ550" s="97"/>
      <c r="CK550" s="9">
        <f t="shared" si="113"/>
        <v>2732</v>
      </c>
    </row>
    <row r="551" spans="1:89" hidden="1" x14ac:dyDescent="0.5">
      <c r="A551" s="149"/>
      <c r="B551" s="34">
        <v>1023101042</v>
      </c>
      <c r="C551" s="154" t="s">
        <v>1651</v>
      </c>
      <c r="D551" s="141" t="s">
        <v>91</v>
      </c>
      <c r="E551" s="25"/>
      <c r="F551" s="132"/>
      <c r="G551" s="25"/>
      <c r="H551" s="12">
        <v>4000</v>
      </c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11"/>
      <c r="AF551" s="11"/>
      <c r="AG551" s="11"/>
      <c r="AH551" s="11"/>
      <c r="AI551" s="25"/>
      <c r="AJ551" s="25"/>
      <c r="AK551" s="25"/>
      <c r="AL551" s="25"/>
      <c r="AM551" s="25"/>
      <c r="AN551" s="15">
        <f t="shared" si="118"/>
        <v>0</v>
      </c>
      <c r="AO551" s="16">
        <f>SUMIF(เตรียมส่วนผสม!$C:$C,'รับ-จ่าย ประจำวัน'!$B551,เตรียมส่วนผสม!H:H)+SUMIF(กวนไส้!$C:$C,'รับ-จ่าย ประจำวัน'!$B551,กวนไส้!H:H)+SUMIF(ผลิต1!$C:$C,'รับ-จ่าย ประจำวัน'!$B551,ผลิต1!H:H)+SUMIF(ผลิต2!$C:$C,'รับ-จ่าย ประจำวัน'!$B551,ผลิต2!H:H)+SUMIF(เส้นแต่งหน้าขนมเค้ก!$C:$C,'รับ-จ่าย ประจำวัน'!$B551,เส้นแต่งหน้าขนมเค้ก!H:H)+SUMIF(แพ็ค!$C:$C,'รับ-จ่าย ประจำวัน'!$B551,แพ็ค!H:H)+SUMIF(ธุรการ!$C:$C,'รับ-จ่าย ประจำวัน'!$B551,ธุรการ!H:H)+SUMIF(เส้นแต่งหน้าขนมปัง!$C:$C,'รับ-จ่าย ประจำวัน'!$B551,เส้นแต่งหน้าขนมปัง!H:H)+SUMIF('วางแผนBC,CJ'!$C:$C,'รับ-จ่าย ประจำวัน'!$B551,'วางแผนBC,CJ'!H:H)+SUMIF(RD!$C:$C,'รับ-จ่าย ประจำวัน'!$B551,RD!H:H)+SUMIF('FG,ออนไล,คัดแยก'!$C:$C,'รับ-จ่าย ประจำวัน'!$B551,'FG,ออนไล,คัดแยก'!H:H)</f>
        <v>0</v>
      </c>
      <c r="AP551" s="16">
        <f>SUMIF(เตรียมส่วนผสม!$C:$C,'รับ-จ่าย ประจำวัน'!$B551,เตรียมส่วนผสม!I:I)+SUMIF(กวนไส้!$C:$C,'รับ-จ่าย ประจำวัน'!$B551,กวนไส้!I:I)+SUMIF(ผลิต1!$C:$C,'รับ-จ่าย ประจำวัน'!$B551,ผลิต1!I:I)+SUMIF(ผลิต2!$C:$C,'รับ-จ่าย ประจำวัน'!$B551,ผลิต2!I:I)+SUMIF(เส้นแต่งหน้าขนมเค้ก!$C:$C,'รับ-จ่าย ประจำวัน'!$B551,เส้นแต่งหน้าขนมเค้ก!I:I)+SUMIF(แพ็ค!$C:$C,'รับ-จ่าย ประจำวัน'!$B551,แพ็ค!I:I)+SUMIF(ธุรการ!$C:$C,'รับ-จ่าย ประจำวัน'!$B551,ธุรการ!I:I)+SUMIF(เส้นแต่งหน้าขนมปัง!$C:$C,'รับ-จ่าย ประจำวัน'!$B551,เส้นแต่งหน้าขนมปัง!I:I)+SUMIF('วางแผนBC,CJ'!$C:$C,'รับ-จ่าย ประจำวัน'!$B551,'วางแผนBC,CJ'!I:I)+SUMIF(RD!$C:$C,'รับ-จ่าย ประจำวัน'!$B551,RD!I:I)+SUMIF('FG,ออนไล,คัดแยก'!$C:$C,'รับ-จ่าย ประจำวัน'!$B551,'FG,ออนไล,คัดแยก'!I:I)</f>
        <v>0</v>
      </c>
      <c r="AQ551" s="16">
        <f>SUMIF(เตรียมส่วนผสม!$C:$C,'รับ-จ่าย ประจำวัน'!$B551,เตรียมส่วนผสม!J:J)+SUMIF(กวนไส้!$C:$C,'รับ-จ่าย ประจำวัน'!$B551,กวนไส้!J:J)+SUMIF(ผลิต1!$C:$C,'รับ-จ่าย ประจำวัน'!$B551,ผลิต1!J:J)+SUMIF(ผลิต2!$C:$C,'รับ-จ่าย ประจำวัน'!$B551,ผลิต2!J:J)+SUMIF(เส้นแต่งหน้าขนมเค้ก!$C:$C,'รับ-จ่าย ประจำวัน'!$B551,เส้นแต่งหน้าขนมเค้ก!J:J)+SUMIF(แพ็ค!$C:$C,'รับ-จ่าย ประจำวัน'!$B551,แพ็ค!J:J)+SUMIF(ธุรการ!$C:$C,'รับ-จ่าย ประจำวัน'!$B551,ธุรการ!J:J)+SUMIF(เส้นแต่งหน้าขนมปัง!$C:$C,'รับ-จ่าย ประจำวัน'!$B551,เส้นแต่งหน้าขนมปัง!J:J)+SUMIF('วางแผนBC,CJ'!$C:$C,'รับ-จ่าย ประจำวัน'!$B551,'วางแผนBC,CJ'!J:J)+SUMIF(RD!$C:$C,'รับ-จ่าย ประจำวัน'!$B551,RD!J:J)+SUMIF('FG,ออนไล,คัดแยก'!$C:$C,'รับ-จ่าย ประจำวัน'!$B551,'FG,ออนไล,คัดแยก'!J:J)</f>
        <v>0</v>
      </c>
      <c r="AR551" s="16">
        <f>SUMIF(เตรียมส่วนผสม!$C:$C,'รับ-จ่าย ประจำวัน'!$B551,เตรียมส่วนผสม!K:K)+SUMIF(กวนไส้!$C:$C,'รับ-จ่าย ประจำวัน'!$B551,กวนไส้!K:K)+SUMIF(ผลิต1!$C:$C,'รับ-จ่าย ประจำวัน'!$B551,ผลิต1!K:K)+SUMIF(ผลิต2!$C:$C,'รับ-จ่าย ประจำวัน'!$B551,ผลิต2!K:K)+SUMIF(เส้นแต่งหน้าขนมเค้ก!$C:$C,'รับ-จ่าย ประจำวัน'!$B551,เส้นแต่งหน้าขนมเค้ก!K:K)+SUMIF(แพ็ค!$C:$C,'รับ-จ่าย ประจำวัน'!$B551,แพ็ค!K:K)+SUMIF(ธุรการ!$C:$C,'รับ-จ่าย ประจำวัน'!$B551,ธุรการ!K:K)+SUMIF(เส้นแต่งหน้าขนมปัง!$C:$C,'รับ-จ่าย ประจำวัน'!$B551,เส้นแต่งหน้าขนมปัง!K:K)+SUMIF('วางแผนBC,CJ'!$C:$C,'รับ-จ่าย ประจำวัน'!$B551,'วางแผนBC,CJ'!K:K)+SUMIF(RD!$C:$C,'รับ-จ่าย ประจำวัน'!$B551,RD!K:K)+SUMIF('FG,ออนไล,คัดแยก'!$C:$C,'รับ-จ่าย ประจำวัน'!$B551,'FG,ออนไล,คัดแยก'!K:K)</f>
        <v>0</v>
      </c>
      <c r="AS551" s="16">
        <f>SUMIF(เตรียมส่วนผสม!$C:$C,'รับ-จ่าย ประจำวัน'!$B551,เตรียมส่วนผสม!L:L)+SUMIF(กวนไส้!$C:$C,'รับ-จ่าย ประจำวัน'!$B551,กวนไส้!L:L)+SUMIF(ผลิต1!$C:$C,'รับ-จ่าย ประจำวัน'!$B551,ผลิต1!L:L)+SUMIF(ผลิต2!$C:$C,'รับ-จ่าย ประจำวัน'!$B551,ผลิต2!L:L)+SUMIF(เส้นแต่งหน้าขนมเค้ก!$C:$C,'รับ-จ่าย ประจำวัน'!$B551,เส้นแต่งหน้าขนมเค้ก!L:L)+SUMIF(แพ็ค!$C:$C,'รับ-จ่าย ประจำวัน'!$B551,แพ็ค!L:L)+SUMIF(ธุรการ!$C:$C,'รับ-จ่าย ประจำวัน'!$B551,ธุรการ!L:L)+SUMIF(เส้นแต่งหน้าขนมปัง!$C:$C,'รับ-จ่าย ประจำวัน'!$B551,เส้นแต่งหน้าขนมปัง!L:L)+SUMIF('วางแผนBC,CJ'!$C:$C,'รับ-จ่าย ประจำวัน'!$B551,'วางแผนBC,CJ'!L:L)+SUMIF(RD!$C:$C,'รับ-จ่าย ประจำวัน'!$B551,RD!L:L)+SUMIF('FG,ออนไล,คัดแยก'!$C:$C,'รับ-จ่าย ประจำวัน'!$B551,'FG,ออนไล,คัดแยก'!L:L)</f>
        <v>0</v>
      </c>
      <c r="AT551" s="16">
        <f>SUMIF(เตรียมส่วนผสม!$C:$C,'รับ-จ่าย ประจำวัน'!$B551,เตรียมส่วนผสม!M:M)+SUMIF(กวนไส้!$C:$C,'รับ-จ่าย ประจำวัน'!$B551,กวนไส้!M:M)+SUMIF(ผลิต1!$C:$C,'รับ-จ่าย ประจำวัน'!$B551,ผลิต1!M:M)+SUMIF(ผลิต2!$C:$C,'รับ-จ่าย ประจำวัน'!$B551,ผลิต2!M:M)+SUMIF(เส้นแต่งหน้าขนมเค้ก!$C:$C,'รับ-จ่าย ประจำวัน'!$B551,เส้นแต่งหน้าขนมเค้ก!M:M)+SUMIF(แพ็ค!$C:$C,'รับ-จ่าย ประจำวัน'!$B551,แพ็ค!M:M)+SUMIF(ธุรการ!$C:$C,'รับ-จ่าย ประจำวัน'!$B551,ธุรการ!M:M)+SUMIF(เส้นแต่งหน้าขนมปัง!$C:$C,'รับ-จ่าย ประจำวัน'!$B551,เส้นแต่งหน้าขนมปัง!M:M)+SUMIF('วางแผนBC,CJ'!$C:$C,'รับ-จ่าย ประจำวัน'!$B551,'วางแผนBC,CJ'!M:M)+SUMIF(RD!$C:$C,'รับ-จ่าย ประจำวัน'!$B551,RD!M:M)+SUMIF('FG,ออนไล,คัดแยก'!$C:$C,'รับ-จ่าย ประจำวัน'!$B551,'FG,ออนไล,คัดแยก'!M:M)</f>
        <v>0</v>
      </c>
      <c r="AU551" s="16">
        <f>SUMIF(เตรียมส่วนผสม!$C:$C,'รับ-จ่าย ประจำวัน'!$B551,เตรียมส่วนผสม!N:N)+SUMIF(กวนไส้!$C:$C,'รับ-จ่าย ประจำวัน'!$B551,กวนไส้!N:N)+SUMIF(ผลิต1!$C:$C,'รับ-จ่าย ประจำวัน'!$B551,ผลิต1!N:N)+SUMIF(ผลิต2!$C:$C,'รับ-จ่าย ประจำวัน'!$B551,ผลิต2!N:N)+SUMIF(เส้นแต่งหน้าขนมเค้ก!$C:$C,'รับ-จ่าย ประจำวัน'!$B551,เส้นแต่งหน้าขนมเค้ก!N:N)+SUMIF(แพ็ค!$C:$C,'รับ-จ่าย ประจำวัน'!$B551,แพ็ค!N:N)+SUMIF(ธุรการ!$C:$C,'รับ-จ่าย ประจำวัน'!$B551,ธุรการ!N:N)+SUMIF(เส้นแต่งหน้าขนมปัง!$C:$C,'รับ-จ่าย ประจำวัน'!$B551,เส้นแต่งหน้าขนมปัง!N:N)+SUMIF('วางแผนBC,CJ'!$C:$C,'รับ-จ่าย ประจำวัน'!$B551,'วางแผนBC,CJ'!N:N)+SUMIF(RD!$C:$C,'รับ-จ่าย ประจำวัน'!$B551,RD!N:N)+SUMIF('FG,ออนไล,คัดแยก'!$C:$C,'รับ-จ่าย ประจำวัน'!$B551,'FG,ออนไล,คัดแยก'!N:N)</f>
        <v>0</v>
      </c>
      <c r="AV551" s="16">
        <f>SUMIF(เตรียมส่วนผสม!$C:$C,'รับ-จ่าย ประจำวัน'!$B551,เตรียมส่วนผสม!O:O)+SUMIF(กวนไส้!$C:$C,'รับ-จ่าย ประจำวัน'!$B551,กวนไส้!O:O)+SUMIF(ผลิต1!$C:$C,'รับ-จ่าย ประจำวัน'!$B551,ผลิต1!O:O)+SUMIF(ผลิต2!$C:$C,'รับ-จ่าย ประจำวัน'!$B551,ผลิต2!O:O)+SUMIF(เส้นแต่งหน้าขนมเค้ก!$C:$C,'รับ-จ่าย ประจำวัน'!$B551,เส้นแต่งหน้าขนมเค้ก!O:O)+SUMIF(แพ็ค!$C:$C,'รับ-จ่าย ประจำวัน'!$B551,แพ็ค!O:O)+SUMIF(ธุรการ!$C:$C,'รับ-จ่าย ประจำวัน'!$B551,ธุรการ!O:O)+SUMIF(เส้นแต่งหน้าขนมปัง!$C:$C,'รับ-จ่าย ประจำวัน'!$B551,เส้นแต่งหน้าขนมปัง!O:O)+SUMIF('วางแผนBC,CJ'!$C:$C,'รับ-จ่าย ประจำวัน'!$B551,'วางแผนBC,CJ'!O:O)+SUMIF(RD!$C:$C,'รับ-จ่าย ประจำวัน'!$B551,RD!O:O)+SUMIF('FG,ออนไล,คัดแยก'!$C:$C,'รับ-จ่าย ประจำวัน'!$B551,'FG,ออนไล,คัดแยก'!O:O)</f>
        <v>0</v>
      </c>
      <c r="AW551" s="16">
        <f>SUMIF(เตรียมส่วนผสม!$C:$C,'รับ-จ่าย ประจำวัน'!$B551,เตรียมส่วนผสม!P:P)+SUMIF(กวนไส้!$C:$C,'รับ-จ่าย ประจำวัน'!$B551,กวนไส้!P:P)+SUMIF(ผลิต1!$C:$C,'รับ-จ่าย ประจำวัน'!$B551,ผลิต1!P:P)+SUMIF(ผลิต2!$C:$C,'รับ-จ่าย ประจำวัน'!$B551,ผลิต2!P:P)+SUMIF(เส้นแต่งหน้าขนมเค้ก!$C:$C,'รับ-จ่าย ประจำวัน'!$B551,เส้นแต่งหน้าขนมเค้ก!P:P)+SUMIF(แพ็ค!$C:$C,'รับ-จ่าย ประจำวัน'!$B551,แพ็ค!P:P)+SUMIF(ธุรการ!$C:$C,'รับ-จ่าย ประจำวัน'!$B551,ธุรการ!P:P)+SUMIF(เส้นแต่งหน้าขนมปัง!$C:$C,'รับ-จ่าย ประจำวัน'!$B551,เส้นแต่งหน้าขนมปัง!P:P)+SUMIF('วางแผนBC,CJ'!$C:$C,'รับ-จ่าย ประจำวัน'!$B551,'วางแผนBC,CJ'!P:P)+SUMIF(RD!$C:$C,'รับ-จ่าย ประจำวัน'!$B551,RD!P:P)+SUMIF('FG,ออนไล,คัดแยก'!$C:$C,'รับ-จ่าย ประจำวัน'!$B551,'FG,ออนไล,คัดแยก'!P:P)</f>
        <v>0</v>
      </c>
      <c r="AX551" s="16">
        <f>SUMIF(เตรียมส่วนผสม!$C:$C,'รับ-จ่าย ประจำวัน'!$B551,เตรียมส่วนผสม!Q:Q)+SUMIF(กวนไส้!$C:$C,'รับ-จ่าย ประจำวัน'!$B551,กวนไส้!Q:Q)+SUMIF(ผลิต1!$C:$C,'รับ-จ่าย ประจำวัน'!$B551,ผลิต1!Q:Q)+SUMIF(ผลิต2!$C:$C,'รับ-จ่าย ประจำวัน'!$B551,ผลิต2!Q:Q)+SUMIF(เส้นแต่งหน้าขนมเค้ก!$C:$C,'รับ-จ่าย ประจำวัน'!$B551,เส้นแต่งหน้าขนมเค้ก!Q:Q)+SUMIF(แพ็ค!$C:$C,'รับ-จ่าย ประจำวัน'!$B551,แพ็ค!Q:Q)+SUMIF(ธุรการ!$C:$C,'รับ-จ่าย ประจำวัน'!$B551,ธุรการ!Q:Q)+SUMIF(เส้นแต่งหน้าขนมปัง!$C:$C,'รับ-จ่าย ประจำวัน'!$B551,เส้นแต่งหน้าขนมปัง!Q:Q)+SUMIF('วางแผนBC,CJ'!$C:$C,'รับ-จ่าย ประจำวัน'!$B551,'วางแผนBC,CJ'!Q:Q)+SUMIF(RD!$C:$C,'รับ-จ่าย ประจำวัน'!$B551,RD!Q:Q)+SUMIF('FG,ออนไล,คัดแยก'!$C:$C,'รับ-จ่าย ประจำวัน'!$B551,'FG,ออนไล,คัดแยก'!Q:Q)</f>
        <v>0</v>
      </c>
      <c r="AY551" s="16">
        <f>SUMIF(เตรียมส่วนผสม!$C:$C,'รับ-จ่าย ประจำวัน'!$B551,เตรียมส่วนผสม!R:R)+SUMIF(กวนไส้!$C:$C,'รับ-จ่าย ประจำวัน'!$B551,กวนไส้!R:R)+SUMIF(ผลิต1!$C:$C,'รับ-จ่าย ประจำวัน'!$B551,ผลิต1!R:R)+SUMIF(ผลิต2!$C:$C,'รับ-จ่าย ประจำวัน'!$B551,ผลิต2!R:R)+SUMIF(เส้นแต่งหน้าขนมเค้ก!$C:$C,'รับ-จ่าย ประจำวัน'!$B551,เส้นแต่งหน้าขนมเค้ก!R:R)+SUMIF(แพ็ค!$C:$C,'รับ-จ่าย ประจำวัน'!$B551,แพ็ค!R:R)+SUMIF(ธุรการ!$C:$C,'รับ-จ่าย ประจำวัน'!$B551,ธุรการ!R:R)+SUMIF(เส้นแต่งหน้าขนมปัง!$C:$C,'รับ-จ่าย ประจำวัน'!$B551,เส้นแต่งหน้าขนมปัง!R:R)+SUMIF('วางแผนBC,CJ'!$C:$C,'รับ-จ่าย ประจำวัน'!$B551,'วางแผนBC,CJ'!R:R)+SUMIF(RD!$C:$C,'รับ-จ่าย ประจำวัน'!$B551,RD!R:R)+SUMIF('FG,ออนไล,คัดแยก'!$C:$C,'รับ-จ่าย ประจำวัน'!$B551,'FG,ออนไล,คัดแยก'!R:R)</f>
        <v>0</v>
      </c>
      <c r="AZ551" s="16">
        <f>SUMIF(เตรียมส่วนผสม!$C:$C,'รับ-จ่าย ประจำวัน'!$B551,เตรียมส่วนผสม!S:S)+SUMIF(กวนไส้!$C:$C,'รับ-จ่าย ประจำวัน'!$B551,กวนไส้!S:S)+SUMIF(ผลิต1!$C:$C,'รับ-จ่าย ประจำวัน'!$B551,ผลิต1!S:S)+SUMIF(ผลิต2!$C:$C,'รับ-จ่าย ประจำวัน'!$B551,ผลิต2!S:S)+SUMIF(เส้นแต่งหน้าขนมเค้ก!$C:$C,'รับ-จ่าย ประจำวัน'!$B551,เส้นแต่งหน้าขนมเค้ก!S:S)+SUMIF(แพ็ค!$C:$C,'รับ-จ่าย ประจำวัน'!$B551,แพ็ค!S:S)+SUMIF(ธุรการ!$C:$C,'รับ-จ่าย ประจำวัน'!$B551,ธุรการ!S:S)+SUMIF(เส้นแต่งหน้าขนมปัง!$C:$C,'รับ-จ่าย ประจำวัน'!$B551,เส้นแต่งหน้าขนมปัง!S:S)+SUMIF('วางแผนBC,CJ'!$C:$C,'รับ-จ่าย ประจำวัน'!$B551,'วางแผนBC,CJ'!S:S)+SUMIF(RD!$C:$C,'รับ-จ่าย ประจำวัน'!$B551,RD!S:S)+SUMIF('FG,ออนไล,คัดแยก'!$C:$C,'รับ-จ่าย ประจำวัน'!$B551,'FG,ออนไล,คัดแยก'!S:S)</f>
        <v>0</v>
      </c>
      <c r="BA551" s="16">
        <f>SUMIF(เตรียมส่วนผสม!$C:$C,'รับ-จ่าย ประจำวัน'!$B551,เตรียมส่วนผสม!T:T)+SUMIF(กวนไส้!$C:$C,'รับ-จ่าย ประจำวัน'!$B551,กวนไส้!T:T)+SUMIF(ผลิต1!$C:$C,'รับ-จ่าย ประจำวัน'!$B551,ผลิต1!T:T)+SUMIF(ผลิต2!$C:$C,'รับ-จ่าย ประจำวัน'!$B551,ผลิต2!T:T)+SUMIF(เส้นแต่งหน้าขนมเค้ก!$C:$C,'รับ-จ่าย ประจำวัน'!$B551,เส้นแต่งหน้าขนมเค้ก!T:T)+SUMIF(แพ็ค!$C:$C,'รับ-จ่าย ประจำวัน'!$B551,แพ็ค!T:T)+SUMIF(ธุรการ!$C:$C,'รับ-จ่าย ประจำวัน'!$B551,ธุรการ!T:T)+SUMIF(เส้นแต่งหน้าขนมปัง!$C:$C,'รับ-จ่าย ประจำวัน'!$B551,เส้นแต่งหน้าขนมปัง!T:T)+SUMIF('วางแผนBC,CJ'!$C:$C,'รับ-จ่าย ประจำวัน'!$B551,'วางแผนBC,CJ'!T:T)+SUMIF(RD!$C:$C,'รับ-จ่าย ประจำวัน'!$B551,RD!T:T)+SUMIF('FG,ออนไล,คัดแยก'!$C:$C,'รับ-จ่าย ประจำวัน'!$B551,'FG,ออนไล,คัดแยก'!T:T)</f>
        <v>0</v>
      </c>
      <c r="BB551" s="16">
        <f>SUMIF(เตรียมส่วนผสม!$C:$C,'รับ-จ่าย ประจำวัน'!$B551,เตรียมส่วนผสม!U:U)+SUMIF(กวนไส้!$C:$C,'รับ-จ่าย ประจำวัน'!$B551,กวนไส้!U:U)+SUMIF(ผลิต1!$C:$C,'รับ-จ่าย ประจำวัน'!$B551,ผลิต1!U:U)+SUMIF(ผลิต2!$C:$C,'รับ-จ่าย ประจำวัน'!$B551,ผลิต2!U:U)+SUMIF(เส้นแต่งหน้าขนมเค้ก!$C:$C,'รับ-จ่าย ประจำวัน'!$B551,เส้นแต่งหน้าขนมเค้ก!U:U)+SUMIF(แพ็ค!$C:$C,'รับ-จ่าย ประจำวัน'!$B551,แพ็ค!U:U)+SUMIF(ธุรการ!$C:$C,'รับ-จ่าย ประจำวัน'!$B551,ธุรการ!U:U)+SUMIF(เส้นแต่งหน้าขนมปัง!$C:$C,'รับ-จ่าย ประจำวัน'!$B551,เส้นแต่งหน้าขนมปัง!U:U)+SUMIF('วางแผนBC,CJ'!$C:$C,'รับ-จ่าย ประจำวัน'!$B551,'วางแผนBC,CJ'!U:U)+SUMIF(RD!$C:$C,'รับ-จ่าย ประจำวัน'!$B551,RD!U:U)+SUMIF('FG,ออนไล,คัดแยก'!$C:$C,'รับ-จ่าย ประจำวัน'!$B551,'FG,ออนไล,คัดแยก'!U:U)</f>
        <v>0</v>
      </c>
      <c r="BC551" s="16">
        <f>SUMIF(เตรียมส่วนผสม!$C:$C,'รับ-จ่าย ประจำวัน'!$B551,เตรียมส่วนผสม!V:V)+SUMIF(กวนไส้!$C:$C,'รับ-จ่าย ประจำวัน'!$B551,กวนไส้!V:V)+SUMIF(ผลิต1!$C:$C,'รับ-จ่าย ประจำวัน'!$B551,ผลิต1!V:V)+SUMIF(ผลิต2!$C:$C,'รับ-จ่าย ประจำวัน'!$B551,ผลิต2!V:V)+SUMIF(เส้นแต่งหน้าขนมเค้ก!$C:$C,'รับ-จ่าย ประจำวัน'!$B551,เส้นแต่งหน้าขนมเค้ก!V:V)+SUMIF(แพ็ค!$C:$C,'รับ-จ่าย ประจำวัน'!$B551,แพ็ค!V:V)+SUMIF(ธุรการ!$C:$C,'รับ-จ่าย ประจำวัน'!$B551,ธุรการ!V:V)+SUMIF(เส้นแต่งหน้าขนมปัง!$C:$C,'รับ-จ่าย ประจำวัน'!$B551,เส้นแต่งหน้าขนมปัง!V:V)+SUMIF('วางแผนBC,CJ'!$C:$C,'รับ-จ่าย ประจำวัน'!$B551,'วางแผนBC,CJ'!V:V)+SUMIF(RD!$C:$C,'รับ-จ่าย ประจำวัน'!$B551,RD!V:V)+SUMIF('FG,ออนไล,คัดแยก'!$C:$C,'รับ-จ่าย ประจำวัน'!$B551,'FG,ออนไล,คัดแยก'!V:V)</f>
        <v>0</v>
      </c>
      <c r="BD551" s="16">
        <f>SUMIF(เตรียมส่วนผสม!$C:$C,'รับ-จ่าย ประจำวัน'!$B551,เตรียมส่วนผสม!W:W)+SUMIF(กวนไส้!$C:$C,'รับ-จ่าย ประจำวัน'!$B551,กวนไส้!W:W)+SUMIF(ผลิต1!$C:$C,'รับ-จ่าย ประจำวัน'!$B551,ผลิต1!W:W)+SUMIF(ผลิต2!$C:$C,'รับ-จ่าย ประจำวัน'!$B551,ผลิต2!W:W)+SUMIF(เส้นแต่งหน้าขนมเค้ก!$C:$C,'รับ-จ่าย ประจำวัน'!$B551,เส้นแต่งหน้าขนมเค้ก!W:W)+SUMIF(แพ็ค!$C:$C,'รับ-จ่าย ประจำวัน'!$B551,แพ็ค!W:W)+SUMIF(ธุรการ!$C:$C,'รับ-จ่าย ประจำวัน'!$B551,ธุรการ!W:W)+SUMIF(เส้นแต่งหน้าขนมปัง!$C:$C,'รับ-จ่าย ประจำวัน'!$B551,เส้นแต่งหน้าขนมปัง!W:W)+SUMIF('วางแผนBC,CJ'!$C:$C,'รับ-จ่าย ประจำวัน'!$B551,'วางแผนBC,CJ'!W:W)+SUMIF(RD!$C:$C,'รับ-จ่าย ประจำวัน'!$B551,RD!W:W)+SUMIF('FG,ออนไล,คัดแยก'!$C:$C,'รับ-จ่าย ประจำวัน'!$B551,'FG,ออนไล,คัดแยก'!W:W)</f>
        <v>0</v>
      </c>
      <c r="BE551" s="16">
        <f>SUMIF(เตรียมส่วนผสม!$C:$C,'รับ-จ่าย ประจำวัน'!$B551,เตรียมส่วนผสม!X:X)+SUMIF(กวนไส้!$C:$C,'รับ-จ่าย ประจำวัน'!$B551,กวนไส้!X:X)+SUMIF(ผลิต1!$C:$C,'รับ-จ่าย ประจำวัน'!$B551,ผลิต1!X:X)+SUMIF(ผลิต2!$C:$C,'รับ-จ่าย ประจำวัน'!$B551,ผลิต2!X:X)+SUMIF(เส้นแต่งหน้าขนมเค้ก!$C:$C,'รับ-จ่าย ประจำวัน'!$B551,เส้นแต่งหน้าขนมเค้ก!X:X)+SUMIF(แพ็ค!$C:$C,'รับ-จ่าย ประจำวัน'!$B551,แพ็ค!X:X)+SUMIF(ธุรการ!$C:$C,'รับ-จ่าย ประจำวัน'!$B551,ธุรการ!X:X)+SUMIF(เส้นแต่งหน้าขนมปัง!$C:$C,'รับ-จ่าย ประจำวัน'!$B551,เส้นแต่งหน้าขนมปัง!X:X)+SUMIF('วางแผนBC,CJ'!$C:$C,'รับ-จ่าย ประจำวัน'!$B551,'วางแผนBC,CJ'!X:X)+SUMIF(RD!$C:$C,'รับ-จ่าย ประจำวัน'!$B551,RD!X:X)+SUMIF('FG,ออนไล,คัดแยก'!$C:$C,'รับ-จ่าย ประจำวัน'!$B551,'FG,ออนไล,คัดแยก'!X:X)</f>
        <v>0</v>
      </c>
      <c r="BF551" s="16">
        <f>SUMIF(เตรียมส่วนผสม!$C:$C,'รับ-จ่าย ประจำวัน'!$B551,เตรียมส่วนผสม!Y:Y)+SUMIF(กวนไส้!$C:$C,'รับ-จ่าย ประจำวัน'!$B551,กวนไส้!Y:Y)+SUMIF(ผลิต1!$C:$C,'รับ-จ่าย ประจำวัน'!$B551,ผลิต1!Y:Y)+SUMIF(ผลิต2!$C:$C,'รับ-จ่าย ประจำวัน'!$B551,ผลิต2!Y:Y)+SUMIF(เส้นแต่งหน้าขนมเค้ก!$C:$C,'รับ-จ่าย ประจำวัน'!$B551,เส้นแต่งหน้าขนมเค้ก!Y:Y)+SUMIF(แพ็ค!$C:$C,'รับ-จ่าย ประจำวัน'!$B551,แพ็ค!Y:Y)+SUMIF(ธุรการ!$C:$C,'รับ-จ่าย ประจำวัน'!$B551,ธุรการ!Y:Y)+SUMIF(เส้นแต่งหน้าขนมปัง!$C:$C,'รับ-จ่าย ประจำวัน'!$B551,เส้นแต่งหน้าขนมปัง!Y:Y)+SUMIF('วางแผนBC,CJ'!$C:$C,'รับ-จ่าย ประจำวัน'!$B551,'วางแผนBC,CJ'!Y:Y)+SUMIF(RD!$C:$C,'รับ-จ่าย ประจำวัน'!$B551,RD!Y:Y)+SUMIF('FG,ออนไล,คัดแยก'!$C:$C,'รับ-จ่าย ประจำวัน'!$B551,'FG,ออนไล,คัดแยก'!Y:Y)</f>
        <v>0</v>
      </c>
      <c r="BG551" s="16">
        <f>SUMIF(เตรียมส่วนผสม!$C:$C,'รับ-จ่าย ประจำวัน'!$B551,เตรียมส่วนผสม!Z:Z)+SUMIF(กวนไส้!$C:$C,'รับ-จ่าย ประจำวัน'!$B551,กวนไส้!Z:Z)+SUMIF(ผลิต1!$C:$C,'รับ-จ่าย ประจำวัน'!$B551,ผลิต1!Z:Z)+SUMIF(ผลิต2!$C:$C,'รับ-จ่าย ประจำวัน'!$B551,ผลิต2!Z:Z)+SUMIF(เส้นแต่งหน้าขนมเค้ก!$C:$C,'รับ-จ่าย ประจำวัน'!$B551,เส้นแต่งหน้าขนมเค้ก!Z:Z)+SUMIF(แพ็ค!$C:$C,'รับ-จ่าย ประจำวัน'!$B551,แพ็ค!Z:Z)+SUMIF(ธุรการ!$C:$C,'รับ-จ่าย ประจำวัน'!$B551,ธุรการ!Z:Z)+SUMIF(เส้นแต่งหน้าขนมปัง!$C:$C,'รับ-จ่าย ประจำวัน'!$B551,เส้นแต่งหน้าขนมปัง!Z:Z)+SUMIF('วางแผนBC,CJ'!$C:$C,'รับ-จ่าย ประจำวัน'!$B551,'วางแผนBC,CJ'!Z:Z)+SUMIF(RD!$C:$C,'รับ-จ่าย ประจำวัน'!$B551,RD!Z:Z)+SUMIF('FG,ออนไล,คัดแยก'!$C:$C,'รับ-จ่าย ประจำวัน'!$B551,'FG,ออนไล,คัดแยก'!Z:Z)</f>
        <v>0</v>
      </c>
      <c r="BH551" s="16">
        <f>SUMIF(เตรียมส่วนผสม!$C:$C,'รับ-จ่าย ประจำวัน'!$B551,เตรียมส่วนผสม!AA:AA)+SUMIF(กวนไส้!$C:$C,'รับ-จ่าย ประจำวัน'!$B551,กวนไส้!AA:AA)+SUMIF(ผลิต1!$C:$C,'รับ-จ่าย ประจำวัน'!$B551,ผลิต1!AA:AA)+SUMIF(ผลิต2!$C:$C,'รับ-จ่าย ประจำวัน'!$B551,ผลิต2!AA:AA)+SUMIF(เส้นแต่งหน้าขนมเค้ก!$C:$C,'รับ-จ่าย ประจำวัน'!$B551,เส้นแต่งหน้าขนมเค้ก!AA:AA)+SUMIF(แพ็ค!$C:$C,'รับ-จ่าย ประจำวัน'!$B551,แพ็ค!AA:AA)+SUMIF(ธุรการ!$C:$C,'รับ-จ่าย ประจำวัน'!$B551,ธุรการ!AA:AA)+SUMIF(เส้นแต่งหน้าขนมปัง!$C:$C,'รับ-จ่าย ประจำวัน'!$B551,เส้นแต่งหน้าขนมปัง!AA:AA)+SUMIF('วางแผนBC,CJ'!$C:$C,'รับ-จ่าย ประจำวัน'!$B551,'วางแผนBC,CJ'!AA:AA)+SUMIF(RD!$C:$C,'รับ-จ่าย ประจำวัน'!$B551,RD!AA:AA)+SUMIF('FG,ออนไล,คัดแยก'!$C:$C,'รับ-จ่าย ประจำวัน'!$B551,'FG,ออนไล,คัดแยก'!AA:AA)</f>
        <v>0</v>
      </c>
      <c r="BI551" s="16">
        <f>SUMIF(เตรียมส่วนผสม!$C:$C,'รับ-จ่าย ประจำวัน'!$B551,เตรียมส่วนผสม!AB:AB)+SUMIF(กวนไส้!$C:$C,'รับ-จ่าย ประจำวัน'!$B551,กวนไส้!AB:AB)+SUMIF(ผลิต1!$C:$C,'รับ-จ่าย ประจำวัน'!$B551,ผลิต1!AB:AB)+SUMIF(ผลิต2!$C:$C,'รับ-จ่าย ประจำวัน'!$B551,ผลิต2!AB:AB)+SUMIF(เส้นแต่งหน้าขนมเค้ก!$C:$C,'รับ-จ่าย ประจำวัน'!$B551,เส้นแต่งหน้าขนมเค้ก!AB:AB)+SUMIF(แพ็ค!$C:$C,'รับ-จ่าย ประจำวัน'!$B551,แพ็ค!AB:AB)+SUMIF(ธุรการ!$C:$C,'รับ-จ่าย ประจำวัน'!$B551,ธุรการ!AB:AB)+SUMIF(เส้นแต่งหน้าขนมปัง!$C:$C,'รับ-จ่าย ประจำวัน'!$B551,เส้นแต่งหน้าขนมปัง!AB:AB)+SUMIF('วางแผนBC,CJ'!$C:$C,'รับ-จ่าย ประจำวัน'!$B551,'วางแผนBC,CJ'!AB:AB)+SUMIF(RD!$C:$C,'รับ-จ่าย ประจำวัน'!$B551,RD!AB:AB)+SUMIF('FG,ออนไล,คัดแยก'!$C:$C,'รับ-จ่าย ประจำวัน'!$B551,'FG,ออนไล,คัดแยก'!AB:AB)</f>
        <v>0</v>
      </c>
      <c r="BJ551" s="16">
        <f>SUMIF(เตรียมส่วนผสม!$C:$C,'รับ-จ่าย ประจำวัน'!$B551,เตรียมส่วนผสม!AC:AC)+SUMIF(กวนไส้!$C:$C,'รับ-จ่าย ประจำวัน'!$B551,กวนไส้!AC:AC)+SUMIF(ผลิต1!$C:$C,'รับ-จ่าย ประจำวัน'!$B551,ผลิต1!AC:AC)+SUMIF(ผลิต2!$C:$C,'รับ-จ่าย ประจำวัน'!$B551,ผลิต2!AC:AC)+SUMIF(เส้นแต่งหน้าขนมเค้ก!$C:$C,'รับ-จ่าย ประจำวัน'!$B551,เส้นแต่งหน้าขนมเค้ก!AC:AC)+SUMIF(แพ็ค!$C:$C,'รับ-จ่าย ประจำวัน'!$B551,แพ็ค!AC:AC)+SUMIF(ธุรการ!$C:$C,'รับ-จ่าย ประจำวัน'!$B551,ธุรการ!AC:AC)+SUMIF(เส้นแต่งหน้าขนมปัง!$C:$C,'รับ-จ่าย ประจำวัน'!$B551,เส้นแต่งหน้าขนมปัง!AC:AC)+SUMIF('วางแผนBC,CJ'!$C:$C,'รับ-จ่าย ประจำวัน'!$B551,'วางแผนBC,CJ'!AC:AC)+SUMIF(RD!$C:$C,'รับ-จ่าย ประจำวัน'!$B551,RD!AC:AC)+SUMIF('FG,ออนไล,คัดแยก'!$C:$C,'รับ-จ่าย ประจำวัน'!$B551,'FG,ออนไล,คัดแยก'!AC:AC)</f>
        <v>0</v>
      </c>
      <c r="BK551" s="16">
        <f>SUMIF(เตรียมส่วนผสม!$C:$C,'รับ-จ่าย ประจำวัน'!$B551,เตรียมส่วนผสม!AD:AD)+SUMIF(กวนไส้!$C:$C,'รับ-จ่าย ประจำวัน'!$B551,กวนไส้!AD:AD)+SUMIF(ผลิต1!$C:$C,'รับ-จ่าย ประจำวัน'!$B551,ผลิต1!AD:AD)+SUMIF(ผลิต2!$C:$C,'รับ-จ่าย ประจำวัน'!$B551,ผลิต2!AD:AD)+SUMIF(เส้นแต่งหน้าขนมเค้ก!$C:$C,'รับ-จ่าย ประจำวัน'!$B551,เส้นแต่งหน้าขนมเค้ก!AD:AD)+SUMIF(แพ็ค!$C:$C,'รับ-จ่าย ประจำวัน'!$B551,แพ็ค!AD:AD)+SUMIF(ธุรการ!$C:$C,'รับ-จ่าย ประจำวัน'!$B551,ธุรการ!AD:AD)+SUMIF(เส้นแต่งหน้าขนมปัง!$C:$C,'รับ-จ่าย ประจำวัน'!$B551,เส้นแต่งหน้าขนมปัง!AD:AD)+SUMIF('วางแผนBC,CJ'!$C:$C,'รับ-จ่าย ประจำวัน'!$B551,'วางแผนBC,CJ'!AD:AD)+SUMIF(RD!$C:$C,'รับ-จ่าย ประจำวัน'!$B551,RD!AD:AD)+SUMIF('FG,ออนไล,คัดแยก'!$C:$C,'รับ-จ่าย ประจำวัน'!$B551,'FG,ออนไล,คัดแยก'!AD:AD)</f>
        <v>0</v>
      </c>
      <c r="BL551" s="16">
        <f>SUMIF(เตรียมส่วนผสม!$C:$C,'รับ-จ่าย ประจำวัน'!$B551,เตรียมส่วนผสม!AE:AE)+SUMIF(กวนไส้!$C:$C,'รับ-จ่าย ประจำวัน'!$B551,กวนไส้!AE:AE)+SUMIF(ผลิต1!$C:$C,'รับ-จ่าย ประจำวัน'!$B551,ผลิต1!AE:AE)+SUMIF(ผลิต2!$C:$C,'รับ-จ่าย ประจำวัน'!$B551,ผลิต2!AE:AE)+SUMIF(เส้นแต่งหน้าขนมเค้ก!$C:$C,'รับ-จ่าย ประจำวัน'!$B551,เส้นแต่งหน้าขนมเค้ก!AE:AE)+SUMIF(แพ็ค!$C:$C,'รับ-จ่าย ประจำวัน'!$B551,แพ็ค!AE:AE)+SUMIF(ธุรการ!$C:$C,'รับ-จ่าย ประจำวัน'!$B551,ธุรการ!AE:AE)+SUMIF(เส้นแต่งหน้าขนมปัง!$C:$C,'รับ-จ่าย ประจำวัน'!$B551,เส้นแต่งหน้าขนมปัง!AE:AE)+SUMIF('วางแผนBC,CJ'!$C:$C,'รับ-จ่าย ประจำวัน'!$B551,'วางแผนBC,CJ'!AE:AE)+SUMIF(RD!$C:$C,'รับ-จ่าย ประจำวัน'!$B551,RD!AE:AE)+SUMIF('FG,ออนไล,คัดแยก'!$C:$C,'รับ-จ่าย ประจำวัน'!$B551,'FG,ออนไล,คัดแยก'!AE:AE)</f>
        <v>0</v>
      </c>
      <c r="BM551" s="16">
        <f>SUMIF(เตรียมส่วนผสม!$C:$C,'รับ-จ่าย ประจำวัน'!$B551,เตรียมส่วนผสม!AF:AF)+SUMIF(กวนไส้!$C:$C,'รับ-จ่าย ประจำวัน'!$B551,กวนไส้!AF:AF)+SUMIF(ผลิต1!$C:$C,'รับ-จ่าย ประจำวัน'!$B551,ผลิต1!AF:AF)+SUMIF(ผลิต2!$C:$C,'รับ-จ่าย ประจำวัน'!$B551,ผลิต2!AF:AF)+SUMIF(เส้นแต่งหน้าขนมเค้ก!$C:$C,'รับ-จ่าย ประจำวัน'!$B551,เส้นแต่งหน้าขนมเค้ก!AF:AF)+SUMIF(แพ็ค!$C:$C,'รับ-จ่าย ประจำวัน'!$B551,แพ็ค!AF:AF)+SUMIF(ธุรการ!$C:$C,'รับ-จ่าย ประจำวัน'!$B551,ธุรการ!AF:AF)+SUMIF(เส้นแต่งหน้าขนมปัง!$C:$C,'รับ-จ่าย ประจำวัน'!$B551,เส้นแต่งหน้าขนมปัง!AF:AF)+SUMIF('วางแผนBC,CJ'!$C:$C,'รับ-จ่าย ประจำวัน'!$B551,'วางแผนBC,CJ'!AF:AF)+SUMIF(RD!$C:$C,'รับ-จ่าย ประจำวัน'!$B551,RD!AF:AF)+SUMIF('FG,ออนไล,คัดแยก'!$C:$C,'รับ-จ่าย ประจำวัน'!$B551,'FG,ออนไล,คัดแยก'!AF:AF)</f>
        <v>0</v>
      </c>
      <c r="BN551" s="16">
        <f>SUMIF(เตรียมส่วนผสม!$C:$C,'รับ-จ่าย ประจำวัน'!$B551,เตรียมส่วนผสม!AG:AG)+SUMIF(กวนไส้!$C:$C,'รับ-จ่าย ประจำวัน'!$B551,กวนไส้!AG:AG)+SUMIF(ผลิต1!$C:$C,'รับ-จ่าย ประจำวัน'!$B551,ผลิต1!AG:AG)+SUMIF(ผลิต2!$C:$C,'รับ-จ่าย ประจำวัน'!$B551,ผลิต2!AG:AG)+SUMIF(เส้นแต่งหน้าขนมเค้ก!$C:$C,'รับ-จ่าย ประจำวัน'!$B551,เส้นแต่งหน้าขนมเค้ก!AG:AG)+SUMIF(แพ็ค!$C:$C,'รับ-จ่าย ประจำวัน'!$B551,แพ็ค!AG:AG)+SUMIF(ธุรการ!$C:$C,'รับ-จ่าย ประจำวัน'!$B551,ธุรการ!AG:AG)+SUMIF(เส้นแต่งหน้าขนมปัง!$C:$C,'รับ-จ่าย ประจำวัน'!$B551,เส้นแต่งหน้าขนมปัง!AG:AG)+SUMIF('วางแผนBC,CJ'!$C:$C,'รับ-จ่าย ประจำวัน'!$B551,'วางแผนBC,CJ'!AG:AG)+SUMIF(RD!$C:$C,'รับ-จ่าย ประจำวัน'!$B551,RD!AG:AG)+SUMIF('FG,ออนไล,คัดแยก'!$C:$C,'รับ-จ่าย ประจำวัน'!$B551,'FG,ออนไล,คัดแยก'!AG:AG)</f>
        <v>0</v>
      </c>
      <c r="BO551" s="16">
        <f>SUMIF(เตรียมส่วนผสม!$C:$C,'รับ-จ่าย ประจำวัน'!$B551,เตรียมส่วนผสม!AH:AH)+SUMIF(กวนไส้!$C:$C,'รับ-จ่าย ประจำวัน'!$B551,กวนไส้!AH:AH)+SUMIF(ผลิต1!$C:$C,'รับ-จ่าย ประจำวัน'!$B551,ผลิต1!AH:AH)+SUMIF(ผลิต2!$C:$C,'รับ-จ่าย ประจำวัน'!$B551,ผลิต2!AH:AH)+SUMIF(เส้นแต่งหน้าขนมเค้ก!$C:$C,'รับ-จ่าย ประจำวัน'!$B551,เส้นแต่งหน้าขนมเค้ก!AH:AH)+SUMIF(แพ็ค!$C:$C,'รับ-จ่าย ประจำวัน'!$B551,แพ็ค!AH:AH)+SUMIF(ธุรการ!$C:$C,'รับ-จ่าย ประจำวัน'!$B551,ธุรการ!AH:AH)+SUMIF(เส้นแต่งหน้าขนมปัง!$C:$C,'รับ-จ่าย ประจำวัน'!$B551,เส้นแต่งหน้าขนมปัง!AH:AH)+SUMIF('วางแผนBC,CJ'!$C:$C,'รับ-จ่าย ประจำวัน'!$B551,'วางแผนBC,CJ'!AH:AH)+SUMIF(RD!$C:$C,'รับ-จ่าย ประจำวัน'!$B551,RD!AH:AH)+SUMIF('FG,ออนไล,คัดแยก'!$C:$C,'รับ-จ่าย ประจำวัน'!$B551,'FG,ออนไล,คัดแยก'!AH:AH)</f>
        <v>0</v>
      </c>
      <c r="BP551" s="16">
        <f>SUMIF(เตรียมส่วนผสม!$C:$C,'รับ-จ่าย ประจำวัน'!$B551,เตรียมส่วนผสม!AI:AI)+SUMIF(กวนไส้!$C:$C,'รับ-จ่าย ประจำวัน'!$B551,กวนไส้!AI:AI)+SUMIF(ผลิต1!$C:$C,'รับ-จ่าย ประจำวัน'!$B551,ผลิต1!AI:AI)+SUMIF(ผลิต2!$C:$C,'รับ-จ่าย ประจำวัน'!$B551,ผลิต2!AI:AI)+SUMIF(เส้นแต่งหน้าขนมเค้ก!$C:$C,'รับ-จ่าย ประจำวัน'!$B551,เส้นแต่งหน้าขนมเค้ก!AI:AI)+SUMIF(แพ็ค!$C:$C,'รับ-จ่าย ประจำวัน'!$B551,แพ็ค!AI:AI)+SUMIF(ธุรการ!$C:$C,'รับ-จ่าย ประจำวัน'!$B551,ธุรการ!AI:AI)+SUMIF(เส้นแต่งหน้าขนมปัง!$C:$C,'รับ-จ่าย ประจำวัน'!$B551,เส้นแต่งหน้าขนมปัง!AI:AI)+SUMIF('วางแผนBC,CJ'!$C:$C,'รับ-จ่าย ประจำวัน'!$B551,'วางแผนBC,CJ'!AI:AI)+SUMIF(RD!$C:$C,'รับ-จ่าย ประจำวัน'!$B551,RD!AI:AI)+SUMIF('FG,ออนไล,คัดแยก'!$C:$C,'รับ-จ่าย ประจำวัน'!$B551,'FG,ออนไล,คัดแยก'!AI:AI)</f>
        <v>0</v>
      </c>
      <c r="BQ551" s="16">
        <f>SUMIF(เตรียมส่วนผสม!$C:$C,'รับ-จ่าย ประจำวัน'!$B551,เตรียมส่วนผสม!AJ:AJ)+SUMIF(กวนไส้!$C:$C,'รับ-จ่าย ประจำวัน'!$B551,กวนไส้!AJ:AJ)+SUMIF(ผลิต1!$C:$C,'รับ-จ่าย ประจำวัน'!$B551,ผลิต1!AJ:AJ)+SUMIF(ผลิต2!$C:$C,'รับ-จ่าย ประจำวัน'!$B551,ผลิต2!AJ:AJ)+SUMIF(เส้นแต่งหน้าขนมเค้ก!$C:$C,'รับ-จ่าย ประจำวัน'!$B551,เส้นแต่งหน้าขนมเค้ก!AJ:AJ)+SUMIF(แพ็ค!$C:$C,'รับ-จ่าย ประจำวัน'!$B551,แพ็ค!AJ:AJ)+SUMIF(ธุรการ!$C:$C,'รับ-จ่าย ประจำวัน'!$B551,ธุรการ!AJ:AJ)+SUMIF(เส้นแต่งหน้าขนมปัง!$C:$C,'รับ-จ่าย ประจำวัน'!$B551,เส้นแต่งหน้าขนมปัง!AJ:AJ)+SUMIF('วางแผนBC,CJ'!$C:$C,'รับ-จ่าย ประจำวัน'!$B551,'วางแผนBC,CJ'!AJ:AJ)+SUMIF(RD!$C:$C,'รับ-จ่าย ประจำวัน'!$B551,RD!AJ:AJ)+SUMIF('FG,ออนไล,คัดแยก'!$C:$C,'รับ-จ่าย ประจำวัน'!$B551,'FG,ออนไล,คัดแยก'!AJ:AJ)</f>
        <v>0</v>
      </c>
      <c r="BR551" s="16">
        <f>SUMIF(เตรียมส่วนผสม!$C:$C,'รับ-จ่าย ประจำวัน'!$B551,เตรียมส่วนผสม!AK:AK)+SUMIF(กวนไส้!$C:$C,'รับ-จ่าย ประจำวัน'!$B551,กวนไส้!AK:AK)+SUMIF(ผลิต1!$C:$C,'รับ-จ่าย ประจำวัน'!$B551,ผลิต1!AK:AK)+SUMIF(ผลิต2!$C:$C,'รับ-จ่าย ประจำวัน'!$B551,ผลิต2!AK:AK)+SUMIF(เส้นแต่งหน้าขนมเค้ก!$C:$C,'รับ-จ่าย ประจำวัน'!$B551,เส้นแต่งหน้าขนมเค้ก!AK:AK)+SUMIF(แพ็ค!$C:$C,'รับ-จ่าย ประจำวัน'!$B551,แพ็ค!AK:AK)+SUMIF(ธุรการ!$C:$C,'รับ-จ่าย ประจำวัน'!$B551,ธุรการ!AK:AK)+SUMIF(เส้นแต่งหน้าขนมปัง!$C:$C,'รับ-จ่าย ประจำวัน'!$B551,เส้นแต่งหน้าขนมปัง!AK:AK)+SUMIF('วางแผนBC,CJ'!$C:$C,'รับ-จ่าย ประจำวัน'!$B551,'วางแผนBC,CJ'!AK:AK)+SUMIF(RD!$C:$C,'รับ-จ่าย ประจำวัน'!$B551,RD!AK:AK)+SUMIF('FG,ออนไล,คัดแยก'!$C:$C,'รับ-จ่าย ประจำวัน'!$B551,'FG,ออนไล,คัดแยก'!AK:AK)</f>
        <v>0</v>
      </c>
      <c r="BS551" s="16">
        <f>SUMIF(เตรียมส่วนผสม!$C:$C,'รับ-จ่าย ประจำวัน'!$B551,เตรียมส่วนผสม!AL:AL)+SUMIF(กวนไส้!$C:$C,'รับ-จ่าย ประจำวัน'!$B551,กวนไส้!AL:AL)+SUMIF(ผลิต1!$C:$C,'รับ-จ่าย ประจำวัน'!$B551,ผลิต1!AL:AL)+SUMIF(ผลิต2!$C:$C,'รับ-จ่าย ประจำวัน'!$B551,ผลิต2!AL:AL)+SUMIF(เส้นแต่งหน้าขนมเค้ก!$C:$C,'รับ-จ่าย ประจำวัน'!$B551,เส้นแต่งหน้าขนมเค้ก!AL:AL)+SUMIF(แพ็ค!$C:$C,'รับ-จ่าย ประจำวัน'!$B551,แพ็ค!AL:AL)+SUMIF(ธุรการ!$C:$C,'รับ-จ่าย ประจำวัน'!$B551,ธุรการ!AL:AL)+SUMIF(เส้นแต่งหน้าขนมปัง!$C:$C,'รับ-จ่าย ประจำวัน'!$B551,เส้นแต่งหน้าขนมปัง!AL:AL)+SUMIF('วางแผนBC,CJ'!$C:$C,'รับ-จ่าย ประจำวัน'!$B551,'วางแผนBC,CJ'!AL:AL)+SUMIF(RD!$C:$C,'รับ-จ่าย ประจำวัน'!$B551,RD!AL:AL)+SUMIF('FG,ออนไล,คัดแยก'!$C:$C,'รับ-จ่าย ประจำวัน'!$B551,'FG,ออนไล,คัดแยก'!AL:AL)</f>
        <v>0</v>
      </c>
      <c r="BT551" s="18">
        <f t="shared" si="115"/>
        <v>0</v>
      </c>
      <c r="BU551" s="116"/>
      <c r="BV551" s="146">
        <f t="shared" si="116"/>
        <v>4000</v>
      </c>
      <c r="BW551" s="183">
        <v>30</v>
      </c>
      <c r="BX551" s="172">
        <f t="shared" si="114"/>
        <v>0</v>
      </c>
      <c r="BY551" s="188" t="e">
        <f t="shared" si="112"/>
        <v>#DIV/0!</v>
      </c>
      <c r="BZ551" s="180" t="e">
        <f t="shared" ca="1" si="117"/>
        <v>#DIV/0!</v>
      </c>
      <c r="CA551" s="93"/>
      <c r="CB551" s="93"/>
      <c r="CC551" s="93"/>
      <c r="CD551" s="93"/>
      <c r="CE551" s="93"/>
      <c r="CF551" s="93"/>
      <c r="CG551" s="93"/>
      <c r="CH551" s="93"/>
      <c r="CI551" s="93"/>
      <c r="CJ551" s="97"/>
      <c r="CK551" s="9">
        <f t="shared" si="113"/>
        <v>4000</v>
      </c>
    </row>
    <row r="552" spans="1:89" hidden="1" x14ac:dyDescent="0.5">
      <c r="A552" s="149"/>
      <c r="B552" s="34">
        <v>1020201075</v>
      </c>
      <c r="C552" s="33" t="s">
        <v>1683</v>
      </c>
      <c r="D552" s="141" t="s">
        <v>91</v>
      </c>
      <c r="E552" s="25"/>
      <c r="F552" s="132"/>
      <c r="G552" s="25"/>
      <c r="H552" s="12">
        <v>1160</v>
      </c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11"/>
      <c r="AF552" s="11"/>
      <c r="AG552" s="11"/>
      <c r="AH552" s="11"/>
      <c r="AI552" s="25"/>
      <c r="AJ552" s="25"/>
      <c r="AK552" s="25"/>
      <c r="AL552" s="25"/>
      <c r="AM552" s="25"/>
      <c r="AN552" s="15">
        <f t="shared" si="118"/>
        <v>0</v>
      </c>
      <c r="AO552" s="16">
        <f>SUMIF(เตรียมส่วนผสม!$C:$C,'รับ-จ่าย ประจำวัน'!$B552,เตรียมส่วนผสม!H:H)+SUMIF(กวนไส้!$C:$C,'รับ-จ่าย ประจำวัน'!$B552,กวนไส้!H:H)+SUMIF(ผลิต1!$C:$C,'รับ-จ่าย ประจำวัน'!$B552,ผลิต1!H:H)+SUMIF(ผลิต2!$C:$C,'รับ-จ่าย ประจำวัน'!$B552,ผลิต2!H:H)+SUMIF(เส้นแต่งหน้าขนมเค้ก!$C:$C,'รับ-จ่าย ประจำวัน'!$B552,เส้นแต่งหน้าขนมเค้ก!H:H)+SUMIF(แพ็ค!$C:$C,'รับ-จ่าย ประจำวัน'!$B552,แพ็ค!H:H)+SUMIF(ธุรการ!$C:$C,'รับ-จ่าย ประจำวัน'!$B552,ธุรการ!H:H)+SUMIF(เส้นแต่งหน้าขนมปัง!$C:$C,'รับ-จ่าย ประจำวัน'!$B552,เส้นแต่งหน้าขนมปัง!H:H)+SUMIF('วางแผนBC,CJ'!$C:$C,'รับ-จ่าย ประจำวัน'!$B552,'วางแผนBC,CJ'!H:H)+SUMIF(RD!$C:$C,'รับ-จ่าย ประจำวัน'!$B552,RD!H:H)+SUMIF('FG,ออนไล,คัดแยก'!$C:$C,'รับ-จ่าย ประจำวัน'!$B552,'FG,ออนไล,คัดแยก'!H:H)</f>
        <v>0</v>
      </c>
      <c r="AP552" s="16">
        <f>SUMIF(เตรียมส่วนผสม!$C:$C,'รับ-จ่าย ประจำวัน'!$B552,เตรียมส่วนผสม!I:I)+SUMIF(กวนไส้!$C:$C,'รับ-จ่าย ประจำวัน'!$B552,กวนไส้!I:I)+SUMIF(ผลิต1!$C:$C,'รับ-จ่าย ประจำวัน'!$B552,ผลิต1!I:I)+SUMIF(ผลิต2!$C:$C,'รับ-จ่าย ประจำวัน'!$B552,ผลิต2!I:I)+SUMIF(เส้นแต่งหน้าขนมเค้ก!$C:$C,'รับ-จ่าย ประจำวัน'!$B552,เส้นแต่งหน้าขนมเค้ก!I:I)+SUMIF(แพ็ค!$C:$C,'รับ-จ่าย ประจำวัน'!$B552,แพ็ค!I:I)+SUMIF(ธุรการ!$C:$C,'รับ-จ่าย ประจำวัน'!$B552,ธุรการ!I:I)+SUMIF(เส้นแต่งหน้าขนมปัง!$C:$C,'รับ-จ่าย ประจำวัน'!$B552,เส้นแต่งหน้าขนมปัง!I:I)+SUMIF('วางแผนBC,CJ'!$C:$C,'รับ-จ่าย ประจำวัน'!$B552,'วางแผนBC,CJ'!I:I)+SUMIF(RD!$C:$C,'รับ-จ่าย ประจำวัน'!$B552,RD!I:I)+SUMIF('FG,ออนไล,คัดแยก'!$C:$C,'รับ-จ่าย ประจำวัน'!$B552,'FG,ออนไล,คัดแยก'!I:I)</f>
        <v>0</v>
      </c>
      <c r="AQ552" s="16">
        <f>SUMIF(เตรียมส่วนผสม!$C:$C,'รับ-จ่าย ประจำวัน'!$B552,เตรียมส่วนผสม!J:J)+SUMIF(กวนไส้!$C:$C,'รับ-จ่าย ประจำวัน'!$B552,กวนไส้!J:J)+SUMIF(ผลิต1!$C:$C,'รับ-จ่าย ประจำวัน'!$B552,ผลิต1!J:J)+SUMIF(ผลิต2!$C:$C,'รับ-จ่าย ประจำวัน'!$B552,ผลิต2!J:J)+SUMIF(เส้นแต่งหน้าขนมเค้ก!$C:$C,'รับ-จ่าย ประจำวัน'!$B552,เส้นแต่งหน้าขนมเค้ก!J:J)+SUMIF(แพ็ค!$C:$C,'รับ-จ่าย ประจำวัน'!$B552,แพ็ค!J:J)+SUMIF(ธุรการ!$C:$C,'รับ-จ่าย ประจำวัน'!$B552,ธุรการ!J:J)+SUMIF(เส้นแต่งหน้าขนมปัง!$C:$C,'รับ-จ่าย ประจำวัน'!$B552,เส้นแต่งหน้าขนมปัง!J:J)+SUMIF('วางแผนBC,CJ'!$C:$C,'รับ-จ่าย ประจำวัน'!$B552,'วางแผนBC,CJ'!J:J)+SUMIF(RD!$C:$C,'รับ-จ่าย ประจำวัน'!$B552,RD!J:J)+SUMIF('FG,ออนไล,คัดแยก'!$C:$C,'รับ-จ่าย ประจำวัน'!$B552,'FG,ออนไล,คัดแยก'!J:J)</f>
        <v>0</v>
      </c>
      <c r="AR552" s="16">
        <f>SUMIF(เตรียมส่วนผสม!$C:$C,'รับ-จ่าย ประจำวัน'!$B552,เตรียมส่วนผสม!K:K)+SUMIF(กวนไส้!$C:$C,'รับ-จ่าย ประจำวัน'!$B552,กวนไส้!K:K)+SUMIF(ผลิต1!$C:$C,'รับ-จ่าย ประจำวัน'!$B552,ผลิต1!K:K)+SUMIF(ผลิต2!$C:$C,'รับ-จ่าย ประจำวัน'!$B552,ผลิต2!K:K)+SUMIF(เส้นแต่งหน้าขนมเค้ก!$C:$C,'รับ-จ่าย ประจำวัน'!$B552,เส้นแต่งหน้าขนมเค้ก!K:K)+SUMIF(แพ็ค!$C:$C,'รับ-จ่าย ประจำวัน'!$B552,แพ็ค!K:K)+SUMIF(ธุรการ!$C:$C,'รับ-จ่าย ประจำวัน'!$B552,ธุรการ!K:K)+SUMIF(เส้นแต่งหน้าขนมปัง!$C:$C,'รับ-จ่าย ประจำวัน'!$B552,เส้นแต่งหน้าขนมปัง!K:K)+SUMIF('วางแผนBC,CJ'!$C:$C,'รับ-จ่าย ประจำวัน'!$B552,'วางแผนBC,CJ'!K:K)+SUMIF(RD!$C:$C,'รับ-จ่าย ประจำวัน'!$B552,RD!K:K)+SUMIF('FG,ออนไล,คัดแยก'!$C:$C,'รับ-จ่าย ประจำวัน'!$B552,'FG,ออนไล,คัดแยก'!K:K)</f>
        <v>0</v>
      </c>
      <c r="AS552" s="16">
        <f>SUMIF(เตรียมส่วนผสม!$C:$C,'รับ-จ่าย ประจำวัน'!$B552,เตรียมส่วนผสม!L:L)+SUMIF(กวนไส้!$C:$C,'รับ-จ่าย ประจำวัน'!$B552,กวนไส้!L:L)+SUMIF(ผลิต1!$C:$C,'รับ-จ่าย ประจำวัน'!$B552,ผลิต1!L:L)+SUMIF(ผลิต2!$C:$C,'รับ-จ่าย ประจำวัน'!$B552,ผลิต2!L:L)+SUMIF(เส้นแต่งหน้าขนมเค้ก!$C:$C,'รับ-จ่าย ประจำวัน'!$B552,เส้นแต่งหน้าขนมเค้ก!L:L)+SUMIF(แพ็ค!$C:$C,'รับ-จ่าย ประจำวัน'!$B552,แพ็ค!L:L)+SUMIF(ธุรการ!$C:$C,'รับ-จ่าย ประจำวัน'!$B552,ธุรการ!L:L)+SUMIF(เส้นแต่งหน้าขนมปัง!$C:$C,'รับ-จ่าย ประจำวัน'!$B552,เส้นแต่งหน้าขนมปัง!L:L)+SUMIF('วางแผนBC,CJ'!$C:$C,'รับ-จ่าย ประจำวัน'!$B552,'วางแผนBC,CJ'!L:L)+SUMIF(RD!$C:$C,'รับ-จ่าย ประจำวัน'!$B552,RD!L:L)+SUMIF('FG,ออนไล,คัดแยก'!$C:$C,'รับ-จ่าย ประจำวัน'!$B552,'FG,ออนไล,คัดแยก'!L:L)</f>
        <v>0</v>
      </c>
      <c r="AT552" s="16">
        <f>SUMIF(เตรียมส่วนผสม!$C:$C,'รับ-จ่าย ประจำวัน'!$B552,เตรียมส่วนผสม!M:M)+SUMIF(กวนไส้!$C:$C,'รับ-จ่าย ประจำวัน'!$B552,กวนไส้!M:M)+SUMIF(ผลิต1!$C:$C,'รับ-จ่าย ประจำวัน'!$B552,ผลิต1!M:M)+SUMIF(ผลิต2!$C:$C,'รับ-จ่าย ประจำวัน'!$B552,ผลิต2!M:M)+SUMIF(เส้นแต่งหน้าขนมเค้ก!$C:$C,'รับ-จ่าย ประจำวัน'!$B552,เส้นแต่งหน้าขนมเค้ก!M:M)+SUMIF(แพ็ค!$C:$C,'รับ-จ่าย ประจำวัน'!$B552,แพ็ค!M:M)+SUMIF(ธุรการ!$C:$C,'รับ-จ่าย ประจำวัน'!$B552,ธุรการ!M:M)+SUMIF(เส้นแต่งหน้าขนมปัง!$C:$C,'รับ-จ่าย ประจำวัน'!$B552,เส้นแต่งหน้าขนมปัง!M:M)+SUMIF('วางแผนBC,CJ'!$C:$C,'รับ-จ่าย ประจำวัน'!$B552,'วางแผนBC,CJ'!M:M)+SUMIF(RD!$C:$C,'รับ-จ่าย ประจำวัน'!$B552,RD!M:M)+SUMIF('FG,ออนไล,คัดแยก'!$C:$C,'รับ-จ่าย ประจำวัน'!$B552,'FG,ออนไล,คัดแยก'!M:M)</f>
        <v>0</v>
      </c>
      <c r="AU552" s="16">
        <f>SUMIF(เตรียมส่วนผสม!$C:$C,'รับ-จ่าย ประจำวัน'!$B552,เตรียมส่วนผสม!N:N)+SUMIF(กวนไส้!$C:$C,'รับ-จ่าย ประจำวัน'!$B552,กวนไส้!N:N)+SUMIF(ผลิต1!$C:$C,'รับ-จ่าย ประจำวัน'!$B552,ผลิต1!N:N)+SUMIF(ผลิต2!$C:$C,'รับ-จ่าย ประจำวัน'!$B552,ผลิต2!N:N)+SUMIF(เส้นแต่งหน้าขนมเค้ก!$C:$C,'รับ-จ่าย ประจำวัน'!$B552,เส้นแต่งหน้าขนมเค้ก!N:N)+SUMIF(แพ็ค!$C:$C,'รับ-จ่าย ประจำวัน'!$B552,แพ็ค!N:N)+SUMIF(ธุรการ!$C:$C,'รับ-จ่าย ประจำวัน'!$B552,ธุรการ!N:N)+SUMIF(เส้นแต่งหน้าขนมปัง!$C:$C,'รับ-จ่าย ประจำวัน'!$B552,เส้นแต่งหน้าขนมปัง!N:N)+SUMIF('วางแผนBC,CJ'!$C:$C,'รับ-จ่าย ประจำวัน'!$B552,'วางแผนBC,CJ'!N:N)+SUMIF(RD!$C:$C,'รับ-จ่าย ประจำวัน'!$B552,RD!N:N)+SUMIF('FG,ออนไล,คัดแยก'!$C:$C,'รับ-จ่าย ประจำวัน'!$B552,'FG,ออนไล,คัดแยก'!N:N)</f>
        <v>0</v>
      </c>
      <c r="AV552" s="16">
        <f>SUMIF(เตรียมส่วนผสม!$C:$C,'รับ-จ่าย ประจำวัน'!$B552,เตรียมส่วนผสม!O:O)+SUMIF(กวนไส้!$C:$C,'รับ-จ่าย ประจำวัน'!$B552,กวนไส้!O:O)+SUMIF(ผลิต1!$C:$C,'รับ-จ่าย ประจำวัน'!$B552,ผลิต1!O:O)+SUMIF(ผลิต2!$C:$C,'รับ-จ่าย ประจำวัน'!$B552,ผลิต2!O:O)+SUMIF(เส้นแต่งหน้าขนมเค้ก!$C:$C,'รับ-จ่าย ประจำวัน'!$B552,เส้นแต่งหน้าขนมเค้ก!O:O)+SUMIF(แพ็ค!$C:$C,'รับ-จ่าย ประจำวัน'!$B552,แพ็ค!O:O)+SUMIF(ธุรการ!$C:$C,'รับ-จ่าย ประจำวัน'!$B552,ธุรการ!O:O)+SUMIF(เส้นแต่งหน้าขนมปัง!$C:$C,'รับ-จ่าย ประจำวัน'!$B552,เส้นแต่งหน้าขนมปัง!O:O)+SUMIF('วางแผนBC,CJ'!$C:$C,'รับ-จ่าย ประจำวัน'!$B552,'วางแผนBC,CJ'!O:O)+SUMIF(RD!$C:$C,'รับ-จ่าย ประจำวัน'!$B552,RD!O:O)+SUMIF('FG,ออนไล,คัดแยก'!$C:$C,'รับ-จ่าย ประจำวัน'!$B552,'FG,ออนไล,คัดแยก'!O:O)</f>
        <v>0</v>
      </c>
      <c r="AW552" s="16">
        <f>SUMIF(เตรียมส่วนผสม!$C:$C,'รับ-จ่าย ประจำวัน'!$B552,เตรียมส่วนผสม!P:P)+SUMIF(กวนไส้!$C:$C,'รับ-จ่าย ประจำวัน'!$B552,กวนไส้!P:P)+SUMIF(ผลิต1!$C:$C,'รับ-จ่าย ประจำวัน'!$B552,ผลิต1!P:P)+SUMIF(ผลิต2!$C:$C,'รับ-จ่าย ประจำวัน'!$B552,ผลิต2!P:P)+SUMIF(เส้นแต่งหน้าขนมเค้ก!$C:$C,'รับ-จ่าย ประจำวัน'!$B552,เส้นแต่งหน้าขนมเค้ก!P:P)+SUMIF(แพ็ค!$C:$C,'รับ-จ่าย ประจำวัน'!$B552,แพ็ค!P:P)+SUMIF(ธุรการ!$C:$C,'รับ-จ่าย ประจำวัน'!$B552,ธุรการ!P:P)+SUMIF(เส้นแต่งหน้าขนมปัง!$C:$C,'รับ-จ่าย ประจำวัน'!$B552,เส้นแต่งหน้าขนมปัง!P:P)+SUMIF('วางแผนBC,CJ'!$C:$C,'รับ-จ่าย ประจำวัน'!$B552,'วางแผนBC,CJ'!P:P)+SUMIF(RD!$C:$C,'รับ-จ่าย ประจำวัน'!$B552,RD!P:P)+SUMIF('FG,ออนไล,คัดแยก'!$C:$C,'รับ-จ่าย ประจำวัน'!$B552,'FG,ออนไล,คัดแยก'!P:P)</f>
        <v>0</v>
      </c>
      <c r="AX552" s="16">
        <f>SUMIF(เตรียมส่วนผสม!$C:$C,'รับ-จ่าย ประจำวัน'!$B552,เตรียมส่วนผสม!Q:Q)+SUMIF(กวนไส้!$C:$C,'รับ-จ่าย ประจำวัน'!$B552,กวนไส้!Q:Q)+SUMIF(ผลิต1!$C:$C,'รับ-จ่าย ประจำวัน'!$B552,ผลิต1!Q:Q)+SUMIF(ผลิต2!$C:$C,'รับ-จ่าย ประจำวัน'!$B552,ผลิต2!Q:Q)+SUMIF(เส้นแต่งหน้าขนมเค้ก!$C:$C,'รับ-จ่าย ประจำวัน'!$B552,เส้นแต่งหน้าขนมเค้ก!Q:Q)+SUMIF(แพ็ค!$C:$C,'รับ-จ่าย ประจำวัน'!$B552,แพ็ค!Q:Q)+SUMIF(ธุรการ!$C:$C,'รับ-จ่าย ประจำวัน'!$B552,ธุรการ!Q:Q)+SUMIF(เส้นแต่งหน้าขนมปัง!$C:$C,'รับ-จ่าย ประจำวัน'!$B552,เส้นแต่งหน้าขนมปัง!Q:Q)+SUMIF('วางแผนBC,CJ'!$C:$C,'รับ-จ่าย ประจำวัน'!$B552,'วางแผนBC,CJ'!Q:Q)+SUMIF(RD!$C:$C,'รับ-จ่าย ประจำวัน'!$B552,RD!Q:Q)+SUMIF('FG,ออนไล,คัดแยก'!$C:$C,'รับ-จ่าย ประจำวัน'!$B552,'FG,ออนไล,คัดแยก'!Q:Q)</f>
        <v>0</v>
      </c>
      <c r="AY552" s="16">
        <f>SUMIF(เตรียมส่วนผสม!$C:$C,'รับ-จ่าย ประจำวัน'!$B552,เตรียมส่วนผสม!R:R)+SUMIF(กวนไส้!$C:$C,'รับ-จ่าย ประจำวัน'!$B552,กวนไส้!R:R)+SUMIF(ผลิต1!$C:$C,'รับ-จ่าย ประจำวัน'!$B552,ผลิต1!R:R)+SUMIF(ผลิต2!$C:$C,'รับ-จ่าย ประจำวัน'!$B552,ผลิต2!R:R)+SUMIF(เส้นแต่งหน้าขนมเค้ก!$C:$C,'รับ-จ่าย ประจำวัน'!$B552,เส้นแต่งหน้าขนมเค้ก!R:R)+SUMIF(แพ็ค!$C:$C,'รับ-จ่าย ประจำวัน'!$B552,แพ็ค!R:R)+SUMIF(ธุรการ!$C:$C,'รับ-จ่าย ประจำวัน'!$B552,ธุรการ!R:R)+SUMIF(เส้นแต่งหน้าขนมปัง!$C:$C,'รับ-จ่าย ประจำวัน'!$B552,เส้นแต่งหน้าขนมปัง!R:R)+SUMIF('วางแผนBC,CJ'!$C:$C,'รับ-จ่าย ประจำวัน'!$B552,'วางแผนBC,CJ'!R:R)+SUMIF(RD!$C:$C,'รับ-จ่าย ประจำวัน'!$B552,RD!R:R)+SUMIF('FG,ออนไล,คัดแยก'!$C:$C,'รับ-จ่าย ประจำวัน'!$B552,'FG,ออนไล,คัดแยก'!R:R)</f>
        <v>0</v>
      </c>
      <c r="AZ552" s="16">
        <f>SUMIF(เตรียมส่วนผสม!$C:$C,'รับ-จ่าย ประจำวัน'!$B552,เตรียมส่วนผสม!S:S)+SUMIF(กวนไส้!$C:$C,'รับ-จ่าย ประจำวัน'!$B552,กวนไส้!S:S)+SUMIF(ผลิต1!$C:$C,'รับ-จ่าย ประจำวัน'!$B552,ผลิต1!S:S)+SUMIF(ผลิต2!$C:$C,'รับ-จ่าย ประจำวัน'!$B552,ผลิต2!S:S)+SUMIF(เส้นแต่งหน้าขนมเค้ก!$C:$C,'รับ-จ่าย ประจำวัน'!$B552,เส้นแต่งหน้าขนมเค้ก!S:S)+SUMIF(แพ็ค!$C:$C,'รับ-จ่าย ประจำวัน'!$B552,แพ็ค!S:S)+SUMIF(ธุรการ!$C:$C,'รับ-จ่าย ประจำวัน'!$B552,ธุรการ!S:S)+SUMIF(เส้นแต่งหน้าขนมปัง!$C:$C,'รับ-จ่าย ประจำวัน'!$B552,เส้นแต่งหน้าขนมปัง!S:S)+SUMIF('วางแผนBC,CJ'!$C:$C,'รับ-จ่าย ประจำวัน'!$B552,'วางแผนBC,CJ'!S:S)+SUMIF(RD!$C:$C,'รับ-จ่าย ประจำวัน'!$B552,RD!S:S)+SUMIF('FG,ออนไล,คัดแยก'!$C:$C,'รับ-จ่าย ประจำวัน'!$B552,'FG,ออนไล,คัดแยก'!S:S)</f>
        <v>0</v>
      </c>
      <c r="BA552" s="16">
        <f>SUMIF(เตรียมส่วนผสม!$C:$C,'รับ-จ่าย ประจำวัน'!$B552,เตรียมส่วนผสม!T:T)+SUMIF(กวนไส้!$C:$C,'รับ-จ่าย ประจำวัน'!$B552,กวนไส้!T:T)+SUMIF(ผลิต1!$C:$C,'รับ-จ่าย ประจำวัน'!$B552,ผลิต1!T:T)+SUMIF(ผลิต2!$C:$C,'รับ-จ่าย ประจำวัน'!$B552,ผลิต2!T:T)+SUMIF(เส้นแต่งหน้าขนมเค้ก!$C:$C,'รับ-จ่าย ประจำวัน'!$B552,เส้นแต่งหน้าขนมเค้ก!T:T)+SUMIF(แพ็ค!$C:$C,'รับ-จ่าย ประจำวัน'!$B552,แพ็ค!T:T)+SUMIF(ธุรการ!$C:$C,'รับ-จ่าย ประจำวัน'!$B552,ธุรการ!T:T)+SUMIF(เส้นแต่งหน้าขนมปัง!$C:$C,'รับ-จ่าย ประจำวัน'!$B552,เส้นแต่งหน้าขนมปัง!T:T)+SUMIF('วางแผนBC,CJ'!$C:$C,'รับ-จ่าย ประจำวัน'!$B552,'วางแผนBC,CJ'!T:T)+SUMIF(RD!$C:$C,'รับ-จ่าย ประจำวัน'!$B552,RD!T:T)+SUMIF('FG,ออนไล,คัดแยก'!$C:$C,'รับ-จ่าย ประจำวัน'!$B552,'FG,ออนไล,คัดแยก'!T:T)</f>
        <v>0</v>
      </c>
      <c r="BB552" s="16">
        <f>SUMIF(เตรียมส่วนผสม!$C:$C,'รับ-จ่าย ประจำวัน'!$B552,เตรียมส่วนผสม!U:U)+SUMIF(กวนไส้!$C:$C,'รับ-จ่าย ประจำวัน'!$B552,กวนไส้!U:U)+SUMIF(ผลิต1!$C:$C,'รับ-จ่าย ประจำวัน'!$B552,ผลิต1!U:U)+SUMIF(ผลิต2!$C:$C,'รับ-จ่าย ประจำวัน'!$B552,ผลิต2!U:U)+SUMIF(เส้นแต่งหน้าขนมเค้ก!$C:$C,'รับ-จ่าย ประจำวัน'!$B552,เส้นแต่งหน้าขนมเค้ก!U:U)+SUMIF(แพ็ค!$C:$C,'รับ-จ่าย ประจำวัน'!$B552,แพ็ค!U:U)+SUMIF(ธุรการ!$C:$C,'รับ-จ่าย ประจำวัน'!$B552,ธุรการ!U:U)+SUMIF(เส้นแต่งหน้าขนมปัง!$C:$C,'รับ-จ่าย ประจำวัน'!$B552,เส้นแต่งหน้าขนมปัง!U:U)+SUMIF('วางแผนBC,CJ'!$C:$C,'รับ-จ่าย ประจำวัน'!$B552,'วางแผนBC,CJ'!U:U)+SUMIF(RD!$C:$C,'รับ-จ่าย ประจำวัน'!$B552,RD!U:U)+SUMIF('FG,ออนไล,คัดแยก'!$C:$C,'รับ-จ่าย ประจำวัน'!$B552,'FG,ออนไล,คัดแยก'!U:U)</f>
        <v>0</v>
      </c>
      <c r="BC552" s="16">
        <f>SUMIF(เตรียมส่วนผสม!$C:$C,'รับ-จ่าย ประจำวัน'!$B552,เตรียมส่วนผสม!V:V)+SUMIF(กวนไส้!$C:$C,'รับ-จ่าย ประจำวัน'!$B552,กวนไส้!V:V)+SUMIF(ผลิต1!$C:$C,'รับ-จ่าย ประจำวัน'!$B552,ผลิต1!V:V)+SUMIF(ผลิต2!$C:$C,'รับ-จ่าย ประจำวัน'!$B552,ผลิต2!V:V)+SUMIF(เส้นแต่งหน้าขนมเค้ก!$C:$C,'รับ-จ่าย ประจำวัน'!$B552,เส้นแต่งหน้าขนมเค้ก!V:V)+SUMIF(แพ็ค!$C:$C,'รับ-จ่าย ประจำวัน'!$B552,แพ็ค!V:V)+SUMIF(ธุรการ!$C:$C,'รับ-จ่าย ประจำวัน'!$B552,ธุรการ!V:V)+SUMIF(เส้นแต่งหน้าขนมปัง!$C:$C,'รับ-จ่าย ประจำวัน'!$B552,เส้นแต่งหน้าขนมปัง!V:V)+SUMIF('วางแผนBC,CJ'!$C:$C,'รับ-จ่าย ประจำวัน'!$B552,'วางแผนBC,CJ'!V:V)+SUMIF(RD!$C:$C,'รับ-จ่าย ประจำวัน'!$B552,RD!V:V)+SUMIF('FG,ออนไล,คัดแยก'!$C:$C,'รับ-จ่าย ประจำวัน'!$B552,'FG,ออนไล,คัดแยก'!V:V)</f>
        <v>0</v>
      </c>
      <c r="BD552" s="16">
        <f>SUMIF(เตรียมส่วนผสม!$C:$C,'รับ-จ่าย ประจำวัน'!$B552,เตรียมส่วนผสม!W:W)+SUMIF(กวนไส้!$C:$C,'รับ-จ่าย ประจำวัน'!$B552,กวนไส้!W:W)+SUMIF(ผลิต1!$C:$C,'รับ-จ่าย ประจำวัน'!$B552,ผลิต1!W:W)+SUMIF(ผลิต2!$C:$C,'รับ-จ่าย ประจำวัน'!$B552,ผลิต2!W:W)+SUMIF(เส้นแต่งหน้าขนมเค้ก!$C:$C,'รับ-จ่าย ประจำวัน'!$B552,เส้นแต่งหน้าขนมเค้ก!W:W)+SUMIF(แพ็ค!$C:$C,'รับ-จ่าย ประจำวัน'!$B552,แพ็ค!W:W)+SUMIF(ธุรการ!$C:$C,'รับ-จ่าย ประจำวัน'!$B552,ธุรการ!W:W)+SUMIF(เส้นแต่งหน้าขนมปัง!$C:$C,'รับ-จ่าย ประจำวัน'!$B552,เส้นแต่งหน้าขนมปัง!W:W)+SUMIF('วางแผนBC,CJ'!$C:$C,'รับ-จ่าย ประจำวัน'!$B552,'วางแผนBC,CJ'!W:W)+SUMIF(RD!$C:$C,'รับ-จ่าย ประจำวัน'!$B552,RD!W:W)+SUMIF('FG,ออนไล,คัดแยก'!$C:$C,'รับ-จ่าย ประจำวัน'!$B552,'FG,ออนไล,คัดแยก'!W:W)</f>
        <v>0</v>
      </c>
      <c r="BE552" s="16">
        <f>SUMIF(เตรียมส่วนผสม!$C:$C,'รับ-จ่าย ประจำวัน'!$B552,เตรียมส่วนผสม!X:X)+SUMIF(กวนไส้!$C:$C,'รับ-จ่าย ประจำวัน'!$B552,กวนไส้!X:X)+SUMIF(ผลิต1!$C:$C,'รับ-จ่าย ประจำวัน'!$B552,ผลิต1!X:X)+SUMIF(ผลิต2!$C:$C,'รับ-จ่าย ประจำวัน'!$B552,ผลิต2!X:X)+SUMIF(เส้นแต่งหน้าขนมเค้ก!$C:$C,'รับ-จ่าย ประจำวัน'!$B552,เส้นแต่งหน้าขนมเค้ก!X:X)+SUMIF(แพ็ค!$C:$C,'รับ-จ่าย ประจำวัน'!$B552,แพ็ค!X:X)+SUMIF(ธุรการ!$C:$C,'รับ-จ่าย ประจำวัน'!$B552,ธุรการ!X:X)+SUMIF(เส้นแต่งหน้าขนมปัง!$C:$C,'รับ-จ่าย ประจำวัน'!$B552,เส้นแต่งหน้าขนมปัง!X:X)+SUMIF('วางแผนBC,CJ'!$C:$C,'รับ-จ่าย ประจำวัน'!$B552,'วางแผนBC,CJ'!X:X)+SUMIF(RD!$C:$C,'รับ-จ่าย ประจำวัน'!$B552,RD!X:X)+SUMIF('FG,ออนไล,คัดแยก'!$C:$C,'รับ-จ่าย ประจำวัน'!$B552,'FG,ออนไล,คัดแยก'!X:X)</f>
        <v>0</v>
      </c>
      <c r="BF552" s="16">
        <f>SUMIF(เตรียมส่วนผสม!$C:$C,'รับ-จ่าย ประจำวัน'!$B552,เตรียมส่วนผสม!Y:Y)+SUMIF(กวนไส้!$C:$C,'รับ-จ่าย ประจำวัน'!$B552,กวนไส้!Y:Y)+SUMIF(ผลิต1!$C:$C,'รับ-จ่าย ประจำวัน'!$B552,ผลิต1!Y:Y)+SUMIF(ผลิต2!$C:$C,'รับ-จ่าย ประจำวัน'!$B552,ผลิต2!Y:Y)+SUMIF(เส้นแต่งหน้าขนมเค้ก!$C:$C,'รับ-จ่าย ประจำวัน'!$B552,เส้นแต่งหน้าขนมเค้ก!Y:Y)+SUMIF(แพ็ค!$C:$C,'รับ-จ่าย ประจำวัน'!$B552,แพ็ค!Y:Y)+SUMIF(ธุรการ!$C:$C,'รับ-จ่าย ประจำวัน'!$B552,ธุรการ!Y:Y)+SUMIF(เส้นแต่งหน้าขนมปัง!$C:$C,'รับ-จ่าย ประจำวัน'!$B552,เส้นแต่งหน้าขนมปัง!Y:Y)+SUMIF('วางแผนBC,CJ'!$C:$C,'รับ-จ่าย ประจำวัน'!$B552,'วางแผนBC,CJ'!Y:Y)+SUMIF(RD!$C:$C,'รับ-จ่าย ประจำวัน'!$B552,RD!Y:Y)+SUMIF('FG,ออนไล,คัดแยก'!$C:$C,'รับ-จ่าย ประจำวัน'!$B552,'FG,ออนไล,คัดแยก'!Y:Y)</f>
        <v>0</v>
      </c>
      <c r="BG552" s="16">
        <f>SUMIF(เตรียมส่วนผสม!$C:$C,'รับ-จ่าย ประจำวัน'!$B552,เตรียมส่วนผสม!Z:Z)+SUMIF(กวนไส้!$C:$C,'รับ-จ่าย ประจำวัน'!$B552,กวนไส้!Z:Z)+SUMIF(ผลิต1!$C:$C,'รับ-จ่าย ประจำวัน'!$B552,ผลิต1!Z:Z)+SUMIF(ผลิต2!$C:$C,'รับ-จ่าย ประจำวัน'!$B552,ผลิต2!Z:Z)+SUMIF(เส้นแต่งหน้าขนมเค้ก!$C:$C,'รับ-จ่าย ประจำวัน'!$B552,เส้นแต่งหน้าขนมเค้ก!Z:Z)+SUMIF(แพ็ค!$C:$C,'รับ-จ่าย ประจำวัน'!$B552,แพ็ค!Z:Z)+SUMIF(ธุรการ!$C:$C,'รับ-จ่าย ประจำวัน'!$B552,ธุรการ!Z:Z)+SUMIF(เส้นแต่งหน้าขนมปัง!$C:$C,'รับ-จ่าย ประจำวัน'!$B552,เส้นแต่งหน้าขนมปัง!Z:Z)+SUMIF('วางแผนBC,CJ'!$C:$C,'รับ-จ่าย ประจำวัน'!$B552,'วางแผนBC,CJ'!Z:Z)+SUMIF(RD!$C:$C,'รับ-จ่าย ประจำวัน'!$B552,RD!Z:Z)+SUMIF('FG,ออนไล,คัดแยก'!$C:$C,'รับ-จ่าย ประจำวัน'!$B552,'FG,ออนไล,คัดแยก'!Z:Z)</f>
        <v>0</v>
      </c>
      <c r="BH552" s="16">
        <f>SUMIF(เตรียมส่วนผสม!$C:$C,'รับ-จ่าย ประจำวัน'!$B552,เตรียมส่วนผสม!AA:AA)+SUMIF(กวนไส้!$C:$C,'รับ-จ่าย ประจำวัน'!$B552,กวนไส้!AA:AA)+SUMIF(ผลิต1!$C:$C,'รับ-จ่าย ประจำวัน'!$B552,ผลิต1!AA:AA)+SUMIF(ผลิต2!$C:$C,'รับ-จ่าย ประจำวัน'!$B552,ผลิต2!AA:AA)+SUMIF(เส้นแต่งหน้าขนมเค้ก!$C:$C,'รับ-จ่าย ประจำวัน'!$B552,เส้นแต่งหน้าขนมเค้ก!AA:AA)+SUMIF(แพ็ค!$C:$C,'รับ-จ่าย ประจำวัน'!$B552,แพ็ค!AA:AA)+SUMIF(ธุรการ!$C:$C,'รับ-จ่าย ประจำวัน'!$B552,ธุรการ!AA:AA)+SUMIF(เส้นแต่งหน้าขนมปัง!$C:$C,'รับ-จ่าย ประจำวัน'!$B552,เส้นแต่งหน้าขนมปัง!AA:AA)+SUMIF('วางแผนBC,CJ'!$C:$C,'รับ-จ่าย ประจำวัน'!$B552,'วางแผนBC,CJ'!AA:AA)+SUMIF(RD!$C:$C,'รับ-จ่าย ประจำวัน'!$B552,RD!AA:AA)+SUMIF('FG,ออนไล,คัดแยก'!$C:$C,'รับ-จ่าย ประจำวัน'!$B552,'FG,ออนไล,คัดแยก'!AA:AA)</f>
        <v>0</v>
      </c>
      <c r="BI552" s="16">
        <f>SUMIF(เตรียมส่วนผสม!$C:$C,'รับ-จ่าย ประจำวัน'!$B552,เตรียมส่วนผสม!AB:AB)+SUMIF(กวนไส้!$C:$C,'รับ-จ่าย ประจำวัน'!$B552,กวนไส้!AB:AB)+SUMIF(ผลิต1!$C:$C,'รับ-จ่าย ประจำวัน'!$B552,ผลิต1!AB:AB)+SUMIF(ผลิต2!$C:$C,'รับ-จ่าย ประจำวัน'!$B552,ผลิต2!AB:AB)+SUMIF(เส้นแต่งหน้าขนมเค้ก!$C:$C,'รับ-จ่าย ประจำวัน'!$B552,เส้นแต่งหน้าขนมเค้ก!AB:AB)+SUMIF(แพ็ค!$C:$C,'รับ-จ่าย ประจำวัน'!$B552,แพ็ค!AB:AB)+SUMIF(ธุรการ!$C:$C,'รับ-จ่าย ประจำวัน'!$B552,ธุรการ!AB:AB)+SUMIF(เส้นแต่งหน้าขนมปัง!$C:$C,'รับ-จ่าย ประจำวัน'!$B552,เส้นแต่งหน้าขนมปัง!AB:AB)+SUMIF('วางแผนBC,CJ'!$C:$C,'รับ-จ่าย ประจำวัน'!$B552,'วางแผนBC,CJ'!AB:AB)+SUMIF(RD!$C:$C,'รับ-จ่าย ประจำวัน'!$B552,RD!AB:AB)+SUMIF('FG,ออนไล,คัดแยก'!$C:$C,'รับ-จ่าย ประจำวัน'!$B552,'FG,ออนไล,คัดแยก'!AB:AB)</f>
        <v>0</v>
      </c>
      <c r="BJ552" s="16">
        <f>SUMIF(เตรียมส่วนผสม!$C:$C,'รับ-จ่าย ประจำวัน'!$B552,เตรียมส่วนผสม!AC:AC)+SUMIF(กวนไส้!$C:$C,'รับ-จ่าย ประจำวัน'!$B552,กวนไส้!AC:AC)+SUMIF(ผลิต1!$C:$C,'รับ-จ่าย ประจำวัน'!$B552,ผลิต1!AC:AC)+SUMIF(ผลิต2!$C:$C,'รับ-จ่าย ประจำวัน'!$B552,ผลิต2!AC:AC)+SUMIF(เส้นแต่งหน้าขนมเค้ก!$C:$C,'รับ-จ่าย ประจำวัน'!$B552,เส้นแต่งหน้าขนมเค้ก!AC:AC)+SUMIF(แพ็ค!$C:$C,'รับ-จ่าย ประจำวัน'!$B552,แพ็ค!AC:AC)+SUMIF(ธุรการ!$C:$C,'รับ-จ่าย ประจำวัน'!$B552,ธุรการ!AC:AC)+SUMIF(เส้นแต่งหน้าขนมปัง!$C:$C,'รับ-จ่าย ประจำวัน'!$B552,เส้นแต่งหน้าขนมปัง!AC:AC)+SUMIF('วางแผนBC,CJ'!$C:$C,'รับ-จ่าย ประจำวัน'!$B552,'วางแผนBC,CJ'!AC:AC)+SUMIF(RD!$C:$C,'รับ-จ่าย ประจำวัน'!$B552,RD!AC:AC)+SUMIF('FG,ออนไล,คัดแยก'!$C:$C,'รับ-จ่าย ประจำวัน'!$B552,'FG,ออนไล,คัดแยก'!AC:AC)</f>
        <v>0</v>
      </c>
      <c r="BK552" s="16">
        <f>SUMIF(เตรียมส่วนผสม!$C:$C,'รับ-จ่าย ประจำวัน'!$B552,เตรียมส่วนผสม!AD:AD)+SUMIF(กวนไส้!$C:$C,'รับ-จ่าย ประจำวัน'!$B552,กวนไส้!AD:AD)+SUMIF(ผลิต1!$C:$C,'รับ-จ่าย ประจำวัน'!$B552,ผลิต1!AD:AD)+SUMIF(ผลิต2!$C:$C,'รับ-จ่าย ประจำวัน'!$B552,ผลิต2!AD:AD)+SUMIF(เส้นแต่งหน้าขนมเค้ก!$C:$C,'รับ-จ่าย ประจำวัน'!$B552,เส้นแต่งหน้าขนมเค้ก!AD:AD)+SUMIF(แพ็ค!$C:$C,'รับ-จ่าย ประจำวัน'!$B552,แพ็ค!AD:AD)+SUMIF(ธุรการ!$C:$C,'รับ-จ่าย ประจำวัน'!$B552,ธุรการ!AD:AD)+SUMIF(เส้นแต่งหน้าขนมปัง!$C:$C,'รับ-จ่าย ประจำวัน'!$B552,เส้นแต่งหน้าขนมปัง!AD:AD)+SUMIF('วางแผนBC,CJ'!$C:$C,'รับ-จ่าย ประจำวัน'!$B552,'วางแผนBC,CJ'!AD:AD)+SUMIF(RD!$C:$C,'รับ-จ่าย ประจำวัน'!$B552,RD!AD:AD)+SUMIF('FG,ออนไล,คัดแยก'!$C:$C,'รับ-จ่าย ประจำวัน'!$B552,'FG,ออนไล,คัดแยก'!AD:AD)</f>
        <v>0</v>
      </c>
      <c r="BL552" s="16">
        <f>SUMIF(เตรียมส่วนผสม!$C:$C,'รับ-จ่าย ประจำวัน'!$B552,เตรียมส่วนผสม!AE:AE)+SUMIF(กวนไส้!$C:$C,'รับ-จ่าย ประจำวัน'!$B552,กวนไส้!AE:AE)+SUMIF(ผลิต1!$C:$C,'รับ-จ่าย ประจำวัน'!$B552,ผลิต1!AE:AE)+SUMIF(ผลิต2!$C:$C,'รับ-จ่าย ประจำวัน'!$B552,ผลิต2!AE:AE)+SUMIF(เส้นแต่งหน้าขนมเค้ก!$C:$C,'รับ-จ่าย ประจำวัน'!$B552,เส้นแต่งหน้าขนมเค้ก!AE:AE)+SUMIF(แพ็ค!$C:$C,'รับ-จ่าย ประจำวัน'!$B552,แพ็ค!AE:AE)+SUMIF(ธุรการ!$C:$C,'รับ-จ่าย ประจำวัน'!$B552,ธุรการ!AE:AE)+SUMIF(เส้นแต่งหน้าขนมปัง!$C:$C,'รับ-จ่าย ประจำวัน'!$B552,เส้นแต่งหน้าขนมปัง!AE:AE)+SUMIF('วางแผนBC,CJ'!$C:$C,'รับ-จ่าย ประจำวัน'!$B552,'วางแผนBC,CJ'!AE:AE)+SUMIF(RD!$C:$C,'รับ-จ่าย ประจำวัน'!$B552,RD!AE:AE)+SUMIF('FG,ออนไล,คัดแยก'!$C:$C,'รับ-จ่าย ประจำวัน'!$B552,'FG,ออนไล,คัดแยก'!AE:AE)</f>
        <v>0</v>
      </c>
      <c r="BM552" s="16">
        <f>SUMIF(เตรียมส่วนผสม!$C:$C,'รับ-จ่าย ประจำวัน'!$B552,เตรียมส่วนผสม!AF:AF)+SUMIF(กวนไส้!$C:$C,'รับ-จ่าย ประจำวัน'!$B552,กวนไส้!AF:AF)+SUMIF(ผลิต1!$C:$C,'รับ-จ่าย ประจำวัน'!$B552,ผลิต1!AF:AF)+SUMIF(ผลิต2!$C:$C,'รับ-จ่าย ประจำวัน'!$B552,ผลิต2!AF:AF)+SUMIF(เส้นแต่งหน้าขนมเค้ก!$C:$C,'รับ-จ่าย ประจำวัน'!$B552,เส้นแต่งหน้าขนมเค้ก!AF:AF)+SUMIF(แพ็ค!$C:$C,'รับ-จ่าย ประจำวัน'!$B552,แพ็ค!AF:AF)+SUMIF(ธุรการ!$C:$C,'รับ-จ่าย ประจำวัน'!$B552,ธุรการ!AF:AF)+SUMIF(เส้นแต่งหน้าขนมปัง!$C:$C,'รับ-จ่าย ประจำวัน'!$B552,เส้นแต่งหน้าขนมปัง!AF:AF)+SUMIF('วางแผนBC,CJ'!$C:$C,'รับ-จ่าย ประจำวัน'!$B552,'วางแผนBC,CJ'!AF:AF)+SUMIF(RD!$C:$C,'รับ-จ่าย ประจำวัน'!$B552,RD!AF:AF)+SUMIF('FG,ออนไล,คัดแยก'!$C:$C,'รับ-จ่าย ประจำวัน'!$B552,'FG,ออนไล,คัดแยก'!AF:AF)</f>
        <v>0</v>
      </c>
      <c r="BN552" s="16">
        <f>SUMIF(เตรียมส่วนผสม!$C:$C,'รับ-จ่าย ประจำวัน'!$B552,เตรียมส่วนผสม!AG:AG)+SUMIF(กวนไส้!$C:$C,'รับ-จ่าย ประจำวัน'!$B552,กวนไส้!AG:AG)+SUMIF(ผลิต1!$C:$C,'รับ-จ่าย ประจำวัน'!$B552,ผลิต1!AG:AG)+SUMIF(ผลิต2!$C:$C,'รับ-จ่าย ประจำวัน'!$B552,ผลิต2!AG:AG)+SUMIF(เส้นแต่งหน้าขนมเค้ก!$C:$C,'รับ-จ่าย ประจำวัน'!$B552,เส้นแต่งหน้าขนมเค้ก!AG:AG)+SUMIF(แพ็ค!$C:$C,'รับ-จ่าย ประจำวัน'!$B552,แพ็ค!AG:AG)+SUMIF(ธุรการ!$C:$C,'รับ-จ่าย ประจำวัน'!$B552,ธุรการ!AG:AG)+SUMIF(เส้นแต่งหน้าขนมปัง!$C:$C,'รับ-จ่าย ประจำวัน'!$B552,เส้นแต่งหน้าขนมปัง!AG:AG)+SUMIF('วางแผนBC,CJ'!$C:$C,'รับ-จ่าย ประจำวัน'!$B552,'วางแผนBC,CJ'!AG:AG)+SUMIF(RD!$C:$C,'รับ-จ่าย ประจำวัน'!$B552,RD!AG:AG)+SUMIF('FG,ออนไล,คัดแยก'!$C:$C,'รับ-จ่าย ประจำวัน'!$B552,'FG,ออนไล,คัดแยก'!AG:AG)</f>
        <v>0</v>
      </c>
      <c r="BO552" s="16">
        <f>SUMIF(เตรียมส่วนผสม!$C:$C,'รับ-จ่าย ประจำวัน'!$B552,เตรียมส่วนผสม!AH:AH)+SUMIF(กวนไส้!$C:$C,'รับ-จ่าย ประจำวัน'!$B552,กวนไส้!AH:AH)+SUMIF(ผลิต1!$C:$C,'รับ-จ่าย ประจำวัน'!$B552,ผลิต1!AH:AH)+SUMIF(ผลิต2!$C:$C,'รับ-จ่าย ประจำวัน'!$B552,ผลิต2!AH:AH)+SUMIF(เส้นแต่งหน้าขนมเค้ก!$C:$C,'รับ-จ่าย ประจำวัน'!$B552,เส้นแต่งหน้าขนมเค้ก!AH:AH)+SUMIF(แพ็ค!$C:$C,'รับ-จ่าย ประจำวัน'!$B552,แพ็ค!AH:AH)+SUMIF(ธุรการ!$C:$C,'รับ-จ่าย ประจำวัน'!$B552,ธุรการ!AH:AH)+SUMIF(เส้นแต่งหน้าขนมปัง!$C:$C,'รับ-จ่าย ประจำวัน'!$B552,เส้นแต่งหน้าขนมปัง!AH:AH)+SUMIF('วางแผนBC,CJ'!$C:$C,'รับ-จ่าย ประจำวัน'!$B552,'วางแผนBC,CJ'!AH:AH)+SUMIF(RD!$C:$C,'รับ-จ่าย ประจำวัน'!$B552,RD!AH:AH)+SUMIF('FG,ออนไล,คัดแยก'!$C:$C,'รับ-จ่าย ประจำวัน'!$B552,'FG,ออนไล,คัดแยก'!AH:AH)</f>
        <v>0</v>
      </c>
      <c r="BP552" s="16">
        <f>SUMIF(เตรียมส่วนผสม!$C:$C,'รับ-จ่าย ประจำวัน'!$B552,เตรียมส่วนผสม!AI:AI)+SUMIF(กวนไส้!$C:$C,'รับ-จ่าย ประจำวัน'!$B552,กวนไส้!AI:AI)+SUMIF(ผลิต1!$C:$C,'รับ-จ่าย ประจำวัน'!$B552,ผลิต1!AI:AI)+SUMIF(ผลิต2!$C:$C,'รับ-จ่าย ประจำวัน'!$B552,ผลิต2!AI:AI)+SUMIF(เส้นแต่งหน้าขนมเค้ก!$C:$C,'รับ-จ่าย ประจำวัน'!$B552,เส้นแต่งหน้าขนมเค้ก!AI:AI)+SUMIF(แพ็ค!$C:$C,'รับ-จ่าย ประจำวัน'!$B552,แพ็ค!AI:AI)+SUMIF(ธุรการ!$C:$C,'รับ-จ่าย ประจำวัน'!$B552,ธุรการ!AI:AI)+SUMIF(เส้นแต่งหน้าขนมปัง!$C:$C,'รับ-จ่าย ประจำวัน'!$B552,เส้นแต่งหน้าขนมปัง!AI:AI)+SUMIF('วางแผนBC,CJ'!$C:$C,'รับ-จ่าย ประจำวัน'!$B552,'วางแผนBC,CJ'!AI:AI)+SUMIF(RD!$C:$C,'รับ-จ่าย ประจำวัน'!$B552,RD!AI:AI)+SUMIF('FG,ออนไล,คัดแยก'!$C:$C,'รับ-จ่าย ประจำวัน'!$B552,'FG,ออนไล,คัดแยก'!AI:AI)</f>
        <v>0</v>
      </c>
      <c r="BQ552" s="16">
        <f>SUMIF(เตรียมส่วนผสม!$C:$C,'รับ-จ่าย ประจำวัน'!$B552,เตรียมส่วนผสม!AJ:AJ)+SUMIF(กวนไส้!$C:$C,'รับ-จ่าย ประจำวัน'!$B552,กวนไส้!AJ:AJ)+SUMIF(ผลิต1!$C:$C,'รับ-จ่าย ประจำวัน'!$B552,ผลิต1!AJ:AJ)+SUMIF(ผลิต2!$C:$C,'รับ-จ่าย ประจำวัน'!$B552,ผลิต2!AJ:AJ)+SUMIF(เส้นแต่งหน้าขนมเค้ก!$C:$C,'รับ-จ่าย ประจำวัน'!$B552,เส้นแต่งหน้าขนมเค้ก!AJ:AJ)+SUMIF(แพ็ค!$C:$C,'รับ-จ่าย ประจำวัน'!$B552,แพ็ค!AJ:AJ)+SUMIF(ธุรการ!$C:$C,'รับ-จ่าย ประจำวัน'!$B552,ธุรการ!AJ:AJ)+SUMIF(เส้นแต่งหน้าขนมปัง!$C:$C,'รับ-จ่าย ประจำวัน'!$B552,เส้นแต่งหน้าขนมปัง!AJ:AJ)+SUMIF('วางแผนBC,CJ'!$C:$C,'รับ-จ่าย ประจำวัน'!$B552,'วางแผนBC,CJ'!AJ:AJ)+SUMIF(RD!$C:$C,'รับ-จ่าย ประจำวัน'!$B552,RD!AJ:AJ)+SUMIF('FG,ออนไล,คัดแยก'!$C:$C,'รับ-จ่าย ประจำวัน'!$B552,'FG,ออนไล,คัดแยก'!AJ:AJ)</f>
        <v>0</v>
      </c>
      <c r="BR552" s="16">
        <f>SUMIF(เตรียมส่วนผสม!$C:$C,'รับ-จ่าย ประจำวัน'!$B552,เตรียมส่วนผสม!AK:AK)+SUMIF(กวนไส้!$C:$C,'รับ-จ่าย ประจำวัน'!$B552,กวนไส้!AK:AK)+SUMIF(ผลิต1!$C:$C,'รับ-จ่าย ประจำวัน'!$B552,ผลิต1!AK:AK)+SUMIF(ผลิต2!$C:$C,'รับ-จ่าย ประจำวัน'!$B552,ผลิต2!AK:AK)+SUMIF(เส้นแต่งหน้าขนมเค้ก!$C:$C,'รับ-จ่าย ประจำวัน'!$B552,เส้นแต่งหน้าขนมเค้ก!AK:AK)+SUMIF(แพ็ค!$C:$C,'รับ-จ่าย ประจำวัน'!$B552,แพ็ค!AK:AK)+SUMIF(ธุรการ!$C:$C,'รับ-จ่าย ประจำวัน'!$B552,ธุรการ!AK:AK)+SUMIF(เส้นแต่งหน้าขนมปัง!$C:$C,'รับ-จ่าย ประจำวัน'!$B552,เส้นแต่งหน้าขนมปัง!AK:AK)+SUMIF('วางแผนBC,CJ'!$C:$C,'รับ-จ่าย ประจำวัน'!$B552,'วางแผนBC,CJ'!AK:AK)+SUMIF(RD!$C:$C,'รับ-จ่าย ประจำวัน'!$B552,RD!AK:AK)+SUMIF('FG,ออนไล,คัดแยก'!$C:$C,'รับ-จ่าย ประจำวัน'!$B552,'FG,ออนไล,คัดแยก'!AK:AK)</f>
        <v>0</v>
      </c>
      <c r="BS552" s="16">
        <f>SUMIF(เตรียมส่วนผสม!$C:$C,'รับ-จ่าย ประจำวัน'!$B552,เตรียมส่วนผสม!AL:AL)+SUMIF(กวนไส้!$C:$C,'รับ-จ่าย ประจำวัน'!$B552,กวนไส้!AL:AL)+SUMIF(ผลิต1!$C:$C,'รับ-จ่าย ประจำวัน'!$B552,ผลิต1!AL:AL)+SUMIF(ผลิต2!$C:$C,'รับ-จ่าย ประจำวัน'!$B552,ผลิต2!AL:AL)+SUMIF(เส้นแต่งหน้าขนมเค้ก!$C:$C,'รับ-จ่าย ประจำวัน'!$B552,เส้นแต่งหน้าขนมเค้ก!AL:AL)+SUMIF(แพ็ค!$C:$C,'รับ-จ่าย ประจำวัน'!$B552,แพ็ค!AL:AL)+SUMIF(ธุรการ!$C:$C,'รับ-จ่าย ประจำวัน'!$B552,ธุรการ!AL:AL)+SUMIF(เส้นแต่งหน้าขนมปัง!$C:$C,'รับ-จ่าย ประจำวัน'!$B552,เส้นแต่งหน้าขนมปัง!AL:AL)+SUMIF('วางแผนBC,CJ'!$C:$C,'รับ-จ่าย ประจำวัน'!$B552,'วางแผนBC,CJ'!AL:AL)+SUMIF(RD!$C:$C,'รับ-จ่าย ประจำวัน'!$B552,RD!AL:AL)+SUMIF('FG,ออนไล,คัดแยก'!$C:$C,'รับ-จ่าย ประจำวัน'!$B552,'FG,ออนไล,คัดแยก'!AL:AL)</f>
        <v>0</v>
      </c>
      <c r="BT552" s="18">
        <f t="shared" si="115"/>
        <v>0</v>
      </c>
      <c r="BU552" s="116"/>
      <c r="BV552" s="146">
        <f t="shared" si="116"/>
        <v>1160</v>
      </c>
      <c r="BW552" s="183">
        <v>30</v>
      </c>
      <c r="BX552" s="172">
        <f t="shared" si="114"/>
        <v>0</v>
      </c>
      <c r="BY552" s="188" t="e">
        <f t="shared" si="112"/>
        <v>#DIV/0!</v>
      </c>
      <c r="BZ552" s="180" t="e">
        <f t="shared" ca="1" si="117"/>
        <v>#DIV/0!</v>
      </c>
      <c r="CA552" s="152"/>
      <c r="CB552" s="93"/>
      <c r="CC552" s="93"/>
      <c r="CD552" s="93"/>
      <c r="CE552" s="93"/>
      <c r="CF552" s="93"/>
      <c r="CG552" s="93"/>
      <c r="CH552" s="93"/>
      <c r="CI552" s="93"/>
      <c r="CJ552" s="97"/>
      <c r="CK552" s="9">
        <f t="shared" si="113"/>
        <v>1160</v>
      </c>
    </row>
    <row r="553" spans="1:89" hidden="1" x14ac:dyDescent="0.5">
      <c r="A553" s="149"/>
      <c r="B553" s="34">
        <v>1020201076</v>
      </c>
      <c r="C553" s="33" t="s">
        <v>1682</v>
      </c>
      <c r="D553" s="141" t="s">
        <v>91</v>
      </c>
      <c r="E553" s="25"/>
      <c r="F553" s="132"/>
      <c r="G553" s="25"/>
      <c r="H553" s="12">
        <v>0</v>
      </c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11"/>
      <c r="AF553" s="11"/>
      <c r="AG553" s="11"/>
      <c r="AH553" s="11"/>
      <c r="AI553" s="25"/>
      <c r="AJ553" s="25"/>
      <c r="AK553" s="25"/>
      <c r="AL553" s="25"/>
      <c r="AM553" s="25"/>
      <c r="AN553" s="15">
        <f t="shared" si="118"/>
        <v>0</v>
      </c>
      <c r="AO553" s="16">
        <f>SUMIF(เตรียมส่วนผสม!$C:$C,'รับ-จ่าย ประจำวัน'!$B553,เตรียมส่วนผสม!H:H)+SUMIF(กวนไส้!$C:$C,'รับ-จ่าย ประจำวัน'!$B553,กวนไส้!H:H)+SUMIF(ผลิต1!$C:$C,'รับ-จ่าย ประจำวัน'!$B553,ผลิต1!H:H)+SUMIF(ผลิต2!$C:$C,'รับ-จ่าย ประจำวัน'!$B553,ผลิต2!H:H)+SUMIF(เส้นแต่งหน้าขนมเค้ก!$C:$C,'รับ-จ่าย ประจำวัน'!$B553,เส้นแต่งหน้าขนมเค้ก!H:H)+SUMIF(แพ็ค!$C:$C,'รับ-จ่าย ประจำวัน'!$B553,แพ็ค!H:H)+SUMIF(ธุรการ!$C:$C,'รับ-จ่าย ประจำวัน'!$B553,ธุรการ!H:H)+SUMIF(เส้นแต่งหน้าขนมปัง!$C:$C,'รับ-จ่าย ประจำวัน'!$B553,เส้นแต่งหน้าขนมปัง!H:H)+SUMIF('วางแผนBC,CJ'!$C:$C,'รับ-จ่าย ประจำวัน'!$B553,'วางแผนBC,CJ'!H:H)+SUMIF(RD!$C:$C,'รับ-จ่าย ประจำวัน'!$B553,RD!H:H)+SUMIF('FG,ออนไล,คัดแยก'!$C:$C,'รับ-จ่าย ประจำวัน'!$B553,'FG,ออนไล,คัดแยก'!H:H)</f>
        <v>0</v>
      </c>
      <c r="AP553" s="16">
        <f>SUMIF(เตรียมส่วนผสม!$C:$C,'รับ-จ่าย ประจำวัน'!$B553,เตรียมส่วนผสม!I:I)+SUMIF(กวนไส้!$C:$C,'รับ-จ่าย ประจำวัน'!$B553,กวนไส้!I:I)+SUMIF(ผลิต1!$C:$C,'รับ-จ่าย ประจำวัน'!$B553,ผลิต1!I:I)+SUMIF(ผลิต2!$C:$C,'รับ-จ่าย ประจำวัน'!$B553,ผลิต2!I:I)+SUMIF(เส้นแต่งหน้าขนมเค้ก!$C:$C,'รับ-จ่าย ประจำวัน'!$B553,เส้นแต่งหน้าขนมเค้ก!I:I)+SUMIF(แพ็ค!$C:$C,'รับ-จ่าย ประจำวัน'!$B553,แพ็ค!I:I)+SUMIF(ธุรการ!$C:$C,'รับ-จ่าย ประจำวัน'!$B553,ธุรการ!I:I)+SUMIF(เส้นแต่งหน้าขนมปัง!$C:$C,'รับ-จ่าย ประจำวัน'!$B553,เส้นแต่งหน้าขนมปัง!I:I)+SUMIF('วางแผนBC,CJ'!$C:$C,'รับ-จ่าย ประจำวัน'!$B553,'วางแผนBC,CJ'!I:I)+SUMIF(RD!$C:$C,'รับ-จ่าย ประจำวัน'!$B553,RD!I:I)+SUMIF('FG,ออนไล,คัดแยก'!$C:$C,'รับ-จ่าย ประจำวัน'!$B553,'FG,ออนไล,คัดแยก'!I:I)</f>
        <v>0</v>
      </c>
      <c r="AQ553" s="16">
        <f>SUMIF(เตรียมส่วนผสม!$C:$C,'รับ-จ่าย ประจำวัน'!$B553,เตรียมส่วนผสม!J:J)+SUMIF(กวนไส้!$C:$C,'รับ-จ่าย ประจำวัน'!$B553,กวนไส้!J:J)+SUMIF(ผลิต1!$C:$C,'รับ-จ่าย ประจำวัน'!$B553,ผลิต1!J:J)+SUMIF(ผลิต2!$C:$C,'รับ-จ่าย ประจำวัน'!$B553,ผลิต2!J:J)+SUMIF(เส้นแต่งหน้าขนมเค้ก!$C:$C,'รับ-จ่าย ประจำวัน'!$B553,เส้นแต่งหน้าขนมเค้ก!J:J)+SUMIF(แพ็ค!$C:$C,'รับ-จ่าย ประจำวัน'!$B553,แพ็ค!J:J)+SUMIF(ธุรการ!$C:$C,'รับ-จ่าย ประจำวัน'!$B553,ธุรการ!J:J)+SUMIF(เส้นแต่งหน้าขนมปัง!$C:$C,'รับ-จ่าย ประจำวัน'!$B553,เส้นแต่งหน้าขนมปัง!J:J)+SUMIF('วางแผนBC,CJ'!$C:$C,'รับ-จ่าย ประจำวัน'!$B553,'วางแผนBC,CJ'!J:J)+SUMIF(RD!$C:$C,'รับ-จ่าย ประจำวัน'!$B553,RD!J:J)+SUMIF('FG,ออนไล,คัดแยก'!$C:$C,'รับ-จ่าย ประจำวัน'!$B553,'FG,ออนไล,คัดแยก'!J:J)</f>
        <v>0</v>
      </c>
      <c r="AR553" s="16">
        <f>SUMIF(เตรียมส่วนผสม!$C:$C,'รับ-จ่าย ประจำวัน'!$B553,เตรียมส่วนผสม!K:K)+SUMIF(กวนไส้!$C:$C,'รับ-จ่าย ประจำวัน'!$B553,กวนไส้!K:K)+SUMIF(ผลิต1!$C:$C,'รับ-จ่าย ประจำวัน'!$B553,ผลิต1!K:K)+SUMIF(ผลิต2!$C:$C,'รับ-จ่าย ประจำวัน'!$B553,ผลิต2!K:K)+SUMIF(เส้นแต่งหน้าขนมเค้ก!$C:$C,'รับ-จ่าย ประจำวัน'!$B553,เส้นแต่งหน้าขนมเค้ก!K:K)+SUMIF(แพ็ค!$C:$C,'รับ-จ่าย ประจำวัน'!$B553,แพ็ค!K:K)+SUMIF(ธุรการ!$C:$C,'รับ-จ่าย ประจำวัน'!$B553,ธุรการ!K:K)+SUMIF(เส้นแต่งหน้าขนมปัง!$C:$C,'รับ-จ่าย ประจำวัน'!$B553,เส้นแต่งหน้าขนมปัง!K:K)+SUMIF('วางแผนBC,CJ'!$C:$C,'รับ-จ่าย ประจำวัน'!$B553,'วางแผนBC,CJ'!K:K)+SUMIF(RD!$C:$C,'รับ-จ่าย ประจำวัน'!$B553,RD!K:K)+SUMIF('FG,ออนไล,คัดแยก'!$C:$C,'รับ-จ่าย ประจำวัน'!$B553,'FG,ออนไล,คัดแยก'!K:K)</f>
        <v>0</v>
      </c>
      <c r="AS553" s="16">
        <f>SUMIF(เตรียมส่วนผสม!$C:$C,'รับ-จ่าย ประจำวัน'!$B553,เตรียมส่วนผสม!L:L)+SUMIF(กวนไส้!$C:$C,'รับ-จ่าย ประจำวัน'!$B553,กวนไส้!L:L)+SUMIF(ผลิต1!$C:$C,'รับ-จ่าย ประจำวัน'!$B553,ผลิต1!L:L)+SUMIF(ผลิต2!$C:$C,'รับ-จ่าย ประจำวัน'!$B553,ผลิต2!L:L)+SUMIF(เส้นแต่งหน้าขนมเค้ก!$C:$C,'รับ-จ่าย ประจำวัน'!$B553,เส้นแต่งหน้าขนมเค้ก!L:L)+SUMIF(แพ็ค!$C:$C,'รับ-จ่าย ประจำวัน'!$B553,แพ็ค!L:L)+SUMIF(ธุรการ!$C:$C,'รับ-จ่าย ประจำวัน'!$B553,ธุรการ!L:L)+SUMIF(เส้นแต่งหน้าขนมปัง!$C:$C,'รับ-จ่าย ประจำวัน'!$B553,เส้นแต่งหน้าขนมปัง!L:L)+SUMIF('วางแผนBC,CJ'!$C:$C,'รับ-จ่าย ประจำวัน'!$B553,'วางแผนBC,CJ'!L:L)+SUMIF(RD!$C:$C,'รับ-จ่าย ประจำวัน'!$B553,RD!L:L)+SUMIF('FG,ออนไล,คัดแยก'!$C:$C,'รับ-จ่าย ประจำวัน'!$B553,'FG,ออนไล,คัดแยก'!L:L)</f>
        <v>0</v>
      </c>
      <c r="AT553" s="16">
        <f>SUMIF(เตรียมส่วนผสม!$C:$C,'รับ-จ่าย ประจำวัน'!$B553,เตรียมส่วนผสม!M:M)+SUMIF(กวนไส้!$C:$C,'รับ-จ่าย ประจำวัน'!$B553,กวนไส้!M:M)+SUMIF(ผลิต1!$C:$C,'รับ-จ่าย ประจำวัน'!$B553,ผลิต1!M:M)+SUMIF(ผลิต2!$C:$C,'รับ-จ่าย ประจำวัน'!$B553,ผลิต2!M:M)+SUMIF(เส้นแต่งหน้าขนมเค้ก!$C:$C,'รับ-จ่าย ประจำวัน'!$B553,เส้นแต่งหน้าขนมเค้ก!M:M)+SUMIF(แพ็ค!$C:$C,'รับ-จ่าย ประจำวัน'!$B553,แพ็ค!M:M)+SUMIF(ธุรการ!$C:$C,'รับ-จ่าย ประจำวัน'!$B553,ธุรการ!M:M)+SUMIF(เส้นแต่งหน้าขนมปัง!$C:$C,'รับ-จ่าย ประจำวัน'!$B553,เส้นแต่งหน้าขนมปัง!M:M)+SUMIF('วางแผนBC,CJ'!$C:$C,'รับ-จ่าย ประจำวัน'!$B553,'วางแผนBC,CJ'!M:M)+SUMIF(RD!$C:$C,'รับ-จ่าย ประจำวัน'!$B553,RD!M:M)+SUMIF('FG,ออนไล,คัดแยก'!$C:$C,'รับ-จ่าย ประจำวัน'!$B553,'FG,ออนไล,คัดแยก'!M:M)</f>
        <v>0</v>
      </c>
      <c r="AU553" s="16">
        <f>SUMIF(เตรียมส่วนผสม!$C:$C,'รับ-จ่าย ประจำวัน'!$B553,เตรียมส่วนผสม!N:N)+SUMIF(กวนไส้!$C:$C,'รับ-จ่าย ประจำวัน'!$B553,กวนไส้!N:N)+SUMIF(ผลิต1!$C:$C,'รับ-จ่าย ประจำวัน'!$B553,ผลิต1!N:N)+SUMIF(ผลิต2!$C:$C,'รับ-จ่าย ประจำวัน'!$B553,ผลิต2!N:N)+SUMIF(เส้นแต่งหน้าขนมเค้ก!$C:$C,'รับ-จ่าย ประจำวัน'!$B553,เส้นแต่งหน้าขนมเค้ก!N:N)+SUMIF(แพ็ค!$C:$C,'รับ-จ่าย ประจำวัน'!$B553,แพ็ค!N:N)+SUMIF(ธุรการ!$C:$C,'รับ-จ่าย ประจำวัน'!$B553,ธุรการ!N:N)+SUMIF(เส้นแต่งหน้าขนมปัง!$C:$C,'รับ-จ่าย ประจำวัน'!$B553,เส้นแต่งหน้าขนมปัง!N:N)+SUMIF('วางแผนBC,CJ'!$C:$C,'รับ-จ่าย ประจำวัน'!$B553,'วางแผนBC,CJ'!N:N)+SUMIF(RD!$C:$C,'รับ-จ่าย ประจำวัน'!$B553,RD!N:N)+SUMIF('FG,ออนไล,คัดแยก'!$C:$C,'รับ-จ่าย ประจำวัน'!$B553,'FG,ออนไล,คัดแยก'!N:N)</f>
        <v>0</v>
      </c>
      <c r="AV553" s="16">
        <f>SUMIF(เตรียมส่วนผสม!$C:$C,'รับ-จ่าย ประจำวัน'!$B553,เตรียมส่วนผสม!O:O)+SUMIF(กวนไส้!$C:$C,'รับ-จ่าย ประจำวัน'!$B553,กวนไส้!O:O)+SUMIF(ผลิต1!$C:$C,'รับ-จ่าย ประจำวัน'!$B553,ผลิต1!O:O)+SUMIF(ผลิต2!$C:$C,'รับ-จ่าย ประจำวัน'!$B553,ผลิต2!O:O)+SUMIF(เส้นแต่งหน้าขนมเค้ก!$C:$C,'รับ-จ่าย ประจำวัน'!$B553,เส้นแต่งหน้าขนมเค้ก!O:O)+SUMIF(แพ็ค!$C:$C,'รับ-จ่าย ประจำวัน'!$B553,แพ็ค!O:O)+SUMIF(ธุรการ!$C:$C,'รับ-จ่าย ประจำวัน'!$B553,ธุรการ!O:O)+SUMIF(เส้นแต่งหน้าขนมปัง!$C:$C,'รับ-จ่าย ประจำวัน'!$B553,เส้นแต่งหน้าขนมปัง!O:O)+SUMIF('วางแผนBC,CJ'!$C:$C,'รับ-จ่าย ประจำวัน'!$B553,'วางแผนBC,CJ'!O:O)+SUMIF(RD!$C:$C,'รับ-จ่าย ประจำวัน'!$B553,RD!O:O)+SUMIF('FG,ออนไล,คัดแยก'!$C:$C,'รับ-จ่าย ประจำวัน'!$B553,'FG,ออนไล,คัดแยก'!O:O)</f>
        <v>0</v>
      </c>
      <c r="AW553" s="16">
        <f>SUMIF(เตรียมส่วนผสม!$C:$C,'รับ-จ่าย ประจำวัน'!$B553,เตรียมส่วนผสม!P:P)+SUMIF(กวนไส้!$C:$C,'รับ-จ่าย ประจำวัน'!$B553,กวนไส้!P:P)+SUMIF(ผลิต1!$C:$C,'รับ-จ่าย ประจำวัน'!$B553,ผลิต1!P:P)+SUMIF(ผลิต2!$C:$C,'รับ-จ่าย ประจำวัน'!$B553,ผลิต2!P:P)+SUMIF(เส้นแต่งหน้าขนมเค้ก!$C:$C,'รับ-จ่าย ประจำวัน'!$B553,เส้นแต่งหน้าขนมเค้ก!P:P)+SUMIF(แพ็ค!$C:$C,'รับ-จ่าย ประจำวัน'!$B553,แพ็ค!P:P)+SUMIF(ธุรการ!$C:$C,'รับ-จ่าย ประจำวัน'!$B553,ธุรการ!P:P)+SUMIF(เส้นแต่งหน้าขนมปัง!$C:$C,'รับ-จ่าย ประจำวัน'!$B553,เส้นแต่งหน้าขนมปัง!P:P)+SUMIF('วางแผนBC,CJ'!$C:$C,'รับ-จ่าย ประจำวัน'!$B553,'วางแผนBC,CJ'!P:P)+SUMIF(RD!$C:$C,'รับ-จ่าย ประจำวัน'!$B553,RD!P:P)+SUMIF('FG,ออนไล,คัดแยก'!$C:$C,'รับ-จ่าย ประจำวัน'!$B553,'FG,ออนไล,คัดแยก'!P:P)</f>
        <v>0</v>
      </c>
      <c r="AX553" s="16">
        <f>SUMIF(เตรียมส่วนผสม!$C:$C,'รับ-จ่าย ประจำวัน'!$B553,เตรียมส่วนผสม!Q:Q)+SUMIF(กวนไส้!$C:$C,'รับ-จ่าย ประจำวัน'!$B553,กวนไส้!Q:Q)+SUMIF(ผลิต1!$C:$C,'รับ-จ่าย ประจำวัน'!$B553,ผลิต1!Q:Q)+SUMIF(ผลิต2!$C:$C,'รับ-จ่าย ประจำวัน'!$B553,ผลิต2!Q:Q)+SUMIF(เส้นแต่งหน้าขนมเค้ก!$C:$C,'รับ-จ่าย ประจำวัน'!$B553,เส้นแต่งหน้าขนมเค้ก!Q:Q)+SUMIF(แพ็ค!$C:$C,'รับ-จ่าย ประจำวัน'!$B553,แพ็ค!Q:Q)+SUMIF(ธุรการ!$C:$C,'รับ-จ่าย ประจำวัน'!$B553,ธุรการ!Q:Q)+SUMIF(เส้นแต่งหน้าขนมปัง!$C:$C,'รับ-จ่าย ประจำวัน'!$B553,เส้นแต่งหน้าขนมปัง!Q:Q)+SUMIF('วางแผนBC,CJ'!$C:$C,'รับ-จ่าย ประจำวัน'!$B553,'วางแผนBC,CJ'!Q:Q)+SUMIF(RD!$C:$C,'รับ-จ่าย ประจำวัน'!$B553,RD!Q:Q)+SUMIF('FG,ออนไล,คัดแยก'!$C:$C,'รับ-จ่าย ประจำวัน'!$B553,'FG,ออนไล,คัดแยก'!Q:Q)</f>
        <v>0</v>
      </c>
      <c r="AY553" s="16">
        <f>SUMIF(เตรียมส่วนผสม!$C:$C,'รับ-จ่าย ประจำวัน'!$B553,เตรียมส่วนผสม!R:R)+SUMIF(กวนไส้!$C:$C,'รับ-จ่าย ประจำวัน'!$B553,กวนไส้!R:R)+SUMIF(ผลิต1!$C:$C,'รับ-จ่าย ประจำวัน'!$B553,ผลิต1!R:R)+SUMIF(ผลิต2!$C:$C,'รับ-จ่าย ประจำวัน'!$B553,ผลิต2!R:R)+SUMIF(เส้นแต่งหน้าขนมเค้ก!$C:$C,'รับ-จ่าย ประจำวัน'!$B553,เส้นแต่งหน้าขนมเค้ก!R:R)+SUMIF(แพ็ค!$C:$C,'รับ-จ่าย ประจำวัน'!$B553,แพ็ค!R:R)+SUMIF(ธุรการ!$C:$C,'รับ-จ่าย ประจำวัน'!$B553,ธุรการ!R:R)+SUMIF(เส้นแต่งหน้าขนมปัง!$C:$C,'รับ-จ่าย ประจำวัน'!$B553,เส้นแต่งหน้าขนมปัง!R:R)+SUMIF('วางแผนBC,CJ'!$C:$C,'รับ-จ่าย ประจำวัน'!$B553,'วางแผนBC,CJ'!R:R)+SUMIF(RD!$C:$C,'รับ-จ่าย ประจำวัน'!$B553,RD!R:R)+SUMIF('FG,ออนไล,คัดแยก'!$C:$C,'รับ-จ่าย ประจำวัน'!$B553,'FG,ออนไล,คัดแยก'!R:R)</f>
        <v>0</v>
      </c>
      <c r="AZ553" s="16">
        <f>SUMIF(เตรียมส่วนผสม!$C:$C,'รับ-จ่าย ประจำวัน'!$B553,เตรียมส่วนผสม!S:S)+SUMIF(กวนไส้!$C:$C,'รับ-จ่าย ประจำวัน'!$B553,กวนไส้!S:S)+SUMIF(ผลิต1!$C:$C,'รับ-จ่าย ประจำวัน'!$B553,ผลิต1!S:S)+SUMIF(ผลิต2!$C:$C,'รับ-จ่าย ประจำวัน'!$B553,ผลิต2!S:S)+SUMIF(เส้นแต่งหน้าขนมเค้ก!$C:$C,'รับ-จ่าย ประจำวัน'!$B553,เส้นแต่งหน้าขนมเค้ก!S:S)+SUMIF(แพ็ค!$C:$C,'รับ-จ่าย ประจำวัน'!$B553,แพ็ค!S:S)+SUMIF(ธุรการ!$C:$C,'รับ-จ่าย ประจำวัน'!$B553,ธุรการ!S:S)+SUMIF(เส้นแต่งหน้าขนมปัง!$C:$C,'รับ-จ่าย ประจำวัน'!$B553,เส้นแต่งหน้าขนมปัง!S:S)+SUMIF('วางแผนBC,CJ'!$C:$C,'รับ-จ่าย ประจำวัน'!$B553,'วางแผนBC,CJ'!S:S)+SUMIF(RD!$C:$C,'รับ-จ่าย ประจำวัน'!$B553,RD!S:S)+SUMIF('FG,ออนไล,คัดแยก'!$C:$C,'รับ-จ่าย ประจำวัน'!$B553,'FG,ออนไล,คัดแยก'!S:S)</f>
        <v>0</v>
      </c>
      <c r="BA553" s="16">
        <f>SUMIF(เตรียมส่วนผสม!$C:$C,'รับ-จ่าย ประจำวัน'!$B553,เตรียมส่วนผสม!T:T)+SUMIF(กวนไส้!$C:$C,'รับ-จ่าย ประจำวัน'!$B553,กวนไส้!T:T)+SUMIF(ผลิต1!$C:$C,'รับ-จ่าย ประจำวัน'!$B553,ผลิต1!T:T)+SUMIF(ผลิต2!$C:$C,'รับ-จ่าย ประจำวัน'!$B553,ผลิต2!T:T)+SUMIF(เส้นแต่งหน้าขนมเค้ก!$C:$C,'รับ-จ่าย ประจำวัน'!$B553,เส้นแต่งหน้าขนมเค้ก!T:T)+SUMIF(แพ็ค!$C:$C,'รับ-จ่าย ประจำวัน'!$B553,แพ็ค!T:T)+SUMIF(ธุรการ!$C:$C,'รับ-จ่าย ประจำวัน'!$B553,ธุรการ!T:T)+SUMIF(เส้นแต่งหน้าขนมปัง!$C:$C,'รับ-จ่าย ประจำวัน'!$B553,เส้นแต่งหน้าขนมปัง!T:T)+SUMIF('วางแผนBC,CJ'!$C:$C,'รับ-จ่าย ประจำวัน'!$B553,'วางแผนBC,CJ'!T:T)+SUMIF(RD!$C:$C,'รับ-จ่าย ประจำวัน'!$B553,RD!T:T)+SUMIF('FG,ออนไล,คัดแยก'!$C:$C,'รับ-จ่าย ประจำวัน'!$B553,'FG,ออนไล,คัดแยก'!T:T)</f>
        <v>0</v>
      </c>
      <c r="BB553" s="16">
        <f>SUMIF(เตรียมส่วนผสม!$C:$C,'รับ-จ่าย ประจำวัน'!$B553,เตรียมส่วนผสม!U:U)+SUMIF(กวนไส้!$C:$C,'รับ-จ่าย ประจำวัน'!$B553,กวนไส้!U:U)+SUMIF(ผลิต1!$C:$C,'รับ-จ่าย ประจำวัน'!$B553,ผลิต1!U:U)+SUMIF(ผลิต2!$C:$C,'รับ-จ่าย ประจำวัน'!$B553,ผลิต2!U:U)+SUMIF(เส้นแต่งหน้าขนมเค้ก!$C:$C,'รับ-จ่าย ประจำวัน'!$B553,เส้นแต่งหน้าขนมเค้ก!U:U)+SUMIF(แพ็ค!$C:$C,'รับ-จ่าย ประจำวัน'!$B553,แพ็ค!U:U)+SUMIF(ธุรการ!$C:$C,'รับ-จ่าย ประจำวัน'!$B553,ธุรการ!U:U)+SUMIF(เส้นแต่งหน้าขนมปัง!$C:$C,'รับ-จ่าย ประจำวัน'!$B553,เส้นแต่งหน้าขนมปัง!U:U)+SUMIF('วางแผนBC,CJ'!$C:$C,'รับ-จ่าย ประจำวัน'!$B553,'วางแผนBC,CJ'!U:U)+SUMIF(RD!$C:$C,'รับ-จ่าย ประจำวัน'!$B553,RD!U:U)+SUMIF('FG,ออนไล,คัดแยก'!$C:$C,'รับ-จ่าย ประจำวัน'!$B553,'FG,ออนไล,คัดแยก'!U:U)</f>
        <v>0</v>
      </c>
      <c r="BC553" s="16">
        <f>SUMIF(เตรียมส่วนผสม!$C:$C,'รับ-จ่าย ประจำวัน'!$B553,เตรียมส่วนผสม!V:V)+SUMIF(กวนไส้!$C:$C,'รับ-จ่าย ประจำวัน'!$B553,กวนไส้!V:V)+SUMIF(ผลิต1!$C:$C,'รับ-จ่าย ประจำวัน'!$B553,ผลิต1!V:V)+SUMIF(ผลิต2!$C:$C,'รับ-จ่าย ประจำวัน'!$B553,ผลิต2!V:V)+SUMIF(เส้นแต่งหน้าขนมเค้ก!$C:$C,'รับ-จ่าย ประจำวัน'!$B553,เส้นแต่งหน้าขนมเค้ก!V:V)+SUMIF(แพ็ค!$C:$C,'รับ-จ่าย ประจำวัน'!$B553,แพ็ค!V:V)+SUMIF(ธุรการ!$C:$C,'รับ-จ่าย ประจำวัน'!$B553,ธุรการ!V:V)+SUMIF(เส้นแต่งหน้าขนมปัง!$C:$C,'รับ-จ่าย ประจำวัน'!$B553,เส้นแต่งหน้าขนมปัง!V:V)+SUMIF('วางแผนBC,CJ'!$C:$C,'รับ-จ่าย ประจำวัน'!$B553,'วางแผนBC,CJ'!V:V)+SUMIF(RD!$C:$C,'รับ-จ่าย ประจำวัน'!$B553,RD!V:V)+SUMIF('FG,ออนไล,คัดแยก'!$C:$C,'รับ-จ่าย ประจำวัน'!$B553,'FG,ออนไล,คัดแยก'!V:V)</f>
        <v>0</v>
      </c>
      <c r="BD553" s="16">
        <f>SUMIF(เตรียมส่วนผสม!$C:$C,'รับ-จ่าย ประจำวัน'!$B553,เตรียมส่วนผสม!W:W)+SUMIF(กวนไส้!$C:$C,'รับ-จ่าย ประจำวัน'!$B553,กวนไส้!W:W)+SUMIF(ผลิต1!$C:$C,'รับ-จ่าย ประจำวัน'!$B553,ผลิต1!W:W)+SUMIF(ผลิต2!$C:$C,'รับ-จ่าย ประจำวัน'!$B553,ผลิต2!W:W)+SUMIF(เส้นแต่งหน้าขนมเค้ก!$C:$C,'รับ-จ่าย ประจำวัน'!$B553,เส้นแต่งหน้าขนมเค้ก!W:W)+SUMIF(แพ็ค!$C:$C,'รับ-จ่าย ประจำวัน'!$B553,แพ็ค!W:W)+SUMIF(ธุรการ!$C:$C,'รับ-จ่าย ประจำวัน'!$B553,ธุรการ!W:W)+SUMIF(เส้นแต่งหน้าขนมปัง!$C:$C,'รับ-จ่าย ประจำวัน'!$B553,เส้นแต่งหน้าขนมปัง!W:W)+SUMIF('วางแผนBC,CJ'!$C:$C,'รับ-จ่าย ประจำวัน'!$B553,'วางแผนBC,CJ'!W:W)+SUMIF(RD!$C:$C,'รับ-จ่าย ประจำวัน'!$B553,RD!W:W)+SUMIF('FG,ออนไล,คัดแยก'!$C:$C,'รับ-จ่าย ประจำวัน'!$B553,'FG,ออนไล,คัดแยก'!W:W)</f>
        <v>0</v>
      </c>
      <c r="BE553" s="16">
        <f>SUMIF(เตรียมส่วนผสม!$C:$C,'รับ-จ่าย ประจำวัน'!$B553,เตรียมส่วนผสม!X:X)+SUMIF(กวนไส้!$C:$C,'รับ-จ่าย ประจำวัน'!$B553,กวนไส้!X:X)+SUMIF(ผลิต1!$C:$C,'รับ-จ่าย ประจำวัน'!$B553,ผลิต1!X:X)+SUMIF(ผลิต2!$C:$C,'รับ-จ่าย ประจำวัน'!$B553,ผลิต2!X:X)+SUMIF(เส้นแต่งหน้าขนมเค้ก!$C:$C,'รับ-จ่าย ประจำวัน'!$B553,เส้นแต่งหน้าขนมเค้ก!X:X)+SUMIF(แพ็ค!$C:$C,'รับ-จ่าย ประจำวัน'!$B553,แพ็ค!X:X)+SUMIF(ธุรการ!$C:$C,'รับ-จ่าย ประจำวัน'!$B553,ธุรการ!X:X)+SUMIF(เส้นแต่งหน้าขนมปัง!$C:$C,'รับ-จ่าย ประจำวัน'!$B553,เส้นแต่งหน้าขนมปัง!X:X)+SUMIF('วางแผนBC,CJ'!$C:$C,'รับ-จ่าย ประจำวัน'!$B553,'วางแผนBC,CJ'!X:X)+SUMIF(RD!$C:$C,'รับ-จ่าย ประจำวัน'!$B553,RD!X:X)+SUMIF('FG,ออนไล,คัดแยก'!$C:$C,'รับ-จ่าย ประจำวัน'!$B553,'FG,ออนไล,คัดแยก'!X:X)</f>
        <v>0</v>
      </c>
      <c r="BF553" s="16">
        <f>SUMIF(เตรียมส่วนผสม!$C:$C,'รับ-จ่าย ประจำวัน'!$B553,เตรียมส่วนผสม!Y:Y)+SUMIF(กวนไส้!$C:$C,'รับ-จ่าย ประจำวัน'!$B553,กวนไส้!Y:Y)+SUMIF(ผลิต1!$C:$C,'รับ-จ่าย ประจำวัน'!$B553,ผลิต1!Y:Y)+SUMIF(ผลิต2!$C:$C,'รับ-จ่าย ประจำวัน'!$B553,ผลิต2!Y:Y)+SUMIF(เส้นแต่งหน้าขนมเค้ก!$C:$C,'รับ-จ่าย ประจำวัน'!$B553,เส้นแต่งหน้าขนมเค้ก!Y:Y)+SUMIF(แพ็ค!$C:$C,'รับ-จ่าย ประจำวัน'!$B553,แพ็ค!Y:Y)+SUMIF(ธุรการ!$C:$C,'รับ-จ่าย ประจำวัน'!$B553,ธุรการ!Y:Y)+SUMIF(เส้นแต่งหน้าขนมปัง!$C:$C,'รับ-จ่าย ประจำวัน'!$B553,เส้นแต่งหน้าขนมปัง!Y:Y)+SUMIF('วางแผนBC,CJ'!$C:$C,'รับ-จ่าย ประจำวัน'!$B553,'วางแผนBC,CJ'!Y:Y)+SUMIF(RD!$C:$C,'รับ-จ่าย ประจำวัน'!$B553,RD!Y:Y)+SUMIF('FG,ออนไล,คัดแยก'!$C:$C,'รับ-จ่าย ประจำวัน'!$B553,'FG,ออนไล,คัดแยก'!Y:Y)</f>
        <v>0</v>
      </c>
      <c r="BG553" s="16">
        <f>SUMIF(เตรียมส่วนผสม!$C:$C,'รับ-จ่าย ประจำวัน'!$B553,เตรียมส่วนผสม!Z:Z)+SUMIF(กวนไส้!$C:$C,'รับ-จ่าย ประจำวัน'!$B553,กวนไส้!Z:Z)+SUMIF(ผลิต1!$C:$C,'รับ-จ่าย ประจำวัน'!$B553,ผลิต1!Z:Z)+SUMIF(ผลิต2!$C:$C,'รับ-จ่าย ประจำวัน'!$B553,ผลิต2!Z:Z)+SUMIF(เส้นแต่งหน้าขนมเค้ก!$C:$C,'รับ-จ่าย ประจำวัน'!$B553,เส้นแต่งหน้าขนมเค้ก!Z:Z)+SUMIF(แพ็ค!$C:$C,'รับ-จ่าย ประจำวัน'!$B553,แพ็ค!Z:Z)+SUMIF(ธุรการ!$C:$C,'รับ-จ่าย ประจำวัน'!$B553,ธุรการ!Z:Z)+SUMIF(เส้นแต่งหน้าขนมปัง!$C:$C,'รับ-จ่าย ประจำวัน'!$B553,เส้นแต่งหน้าขนมปัง!Z:Z)+SUMIF('วางแผนBC,CJ'!$C:$C,'รับ-จ่าย ประจำวัน'!$B553,'วางแผนBC,CJ'!Z:Z)+SUMIF(RD!$C:$C,'รับ-จ่าย ประจำวัน'!$B553,RD!Z:Z)+SUMIF('FG,ออนไล,คัดแยก'!$C:$C,'รับ-จ่าย ประจำวัน'!$B553,'FG,ออนไล,คัดแยก'!Z:Z)</f>
        <v>0</v>
      </c>
      <c r="BH553" s="16">
        <f>SUMIF(เตรียมส่วนผสม!$C:$C,'รับ-จ่าย ประจำวัน'!$B553,เตรียมส่วนผสม!AA:AA)+SUMIF(กวนไส้!$C:$C,'รับ-จ่าย ประจำวัน'!$B553,กวนไส้!AA:AA)+SUMIF(ผลิต1!$C:$C,'รับ-จ่าย ประจำวัน'!$B553,ผลิต1!AA:AA)+SUMIF(ผลิต2!$C:$C,'รับ-จ่าย ประจำวัน'!$B553,ผลิต2!AA:AA)+SUMIF(เส้นแต่งหน้าขนมเค้ก!$C:$C,'รับ-จ่าย ประจำวัน'!$B553,เส้นแต่งหน้าขนมเค้ก!AA:AA)+SUMIF(แพ็ค!$C:$C,'รับ-จ่าย ประจำวัน'!$B553,แพ็ค!AA:AA)+SUMIF(ธุรการ!$C:$C,'รับ-จ่าย ประจำวัน'!$B553,ธุรการ!AA:AA)+SUMIF(เส้นแต่งหน้าขนมปัง!$C:$C,'รับ-จ่าย ประจำวัน'!$B553,เส้นแต่งหน้าขนมปัง!AA:AA)+SUMIF('วางแผนBC,CJ'!$C:$C,'รับ-จ่าย ประจำวัน'!$B553,'วางแผนBC,CJ'!AA:AA)+SUMIF(RD!$C:$C,'รับ-จ่าย ประจำวัน'!$B553,RD!AA:AA)+SUMIF('FG,ออนไล,คัดแยก'!$C:$C,'รับ-จ่าย ประจำวัน'!$B553,'FG,ออนไล,คัดแยก'!AA:AA)</f>
        <v>0</v>
      </c>
      <c r="BI553" s="16">
        <f>SUMIF(เตรียมส่วนผสม!$C:$C,'รับ-จ่าย ประจำวัน'!$B553,เตรียมส่วนผสม!AB:AB)+SUMIF(กวนไส้!$C:$C,'รับ-จ่าย ประจำวัน'!$B553,กวนไส้!AB:AB)+SUMIF(ผลิต1!$C:$C,'รับ-จ่าย ประจำวัน'!$B553,ผลิต1!AB:AB)+SUMIF(ผลิต2!$C:$C,'รับ-จ่าย ประจำวัน'!$B553,ผลิต2!AB:AB)+SUMIF(เส้นแต่งหน้าขนมเค้ก!$C:$C,'รับ-จ่าย ประจำวัน'!$B553,เส้นแต่งหน้าขนมเค้ก!AB:AB)+SUMIF(แพ็ค!$C:$C,'รับ-จ่าย ประจำวัน'!$B553,แพ็ค!AB:AB)+SUMIF(ธุรการ!$C:$C,'รับ-จ่าย ประจำวัน'!$B553,ธุรการ!AB:AB)+SUMIF(เส้นแต่งหน้าขนมปัง!$C:$C,'รับ-จ่าย ประจำวัน'!$B553,เส้นแต่งหน้าขนมปัง!AB:AB)+SUMIF('วางแผนBC,CJ'!$C:$C,'รับ-จ่าย ประจำวัน'!$B553,'วางแผนBC,CJ'!AB:AB)+SUMIF(RD!$C:$C,'รับ-จ่าย ประจำวัน'!$B553,RD!AB:AB)+SUMIF('FG,ออนไล,คัดแยก'!$C:$C,'รับ-จ่าย ประจำวัน'!$B553,'FG,ออนไล,คัดแยก'!AB:AB)</f>
        <v>0</v>
      </c>
      <c r="BJ553" s="16">
        <f>SUMIF(เตรียมส่วนผสม!$C:$C,'รับ-จ่าย ประจำวัน'!$B553,เตรียมส่วนผสม!AC:AC)+SUMIF(กวนไส้!$C:$C,'รับ-จ่าย ประจำวัน'!$B553,กวนไส้!AC:AC)+SUMIF(ผลิต1!$C:$C,'รับ-จ่าย ประจำวัน'!$B553,ผลิต1!AC:AC)+SUMIF(ผลิต2!$C:$C,'รับ-จ่าย ประจำวัน'!$B553,ผลิต2!AC:AC)+SUMIF(เส้นแต่งหน้าขนมเค้ก!$C:$C,'รับ-จ่าย ประจำวัน'!$B553,เส้นแต่งหน้าขนมเค้ก!AC:AC)+SUMIF(แพ็ค!$C:$C,'รับ-จ่าย ประจำวัน'!$B553,แพ็ค!AC:AC)+SUMIF(ธุรการ!$C:$C,'รับ-จ่าย ประจำวัน'!$B553,ธุรการ!AC:AC)+SUMIF(เส้นแต่งหน้าขนมปัง!$C:$C,'รับ-จ่าย ประจำวัน'!$B553,เส้นแต่งหน้าขนมปัง!AC:AC)+SUMIF('วางแผนBC,CJ'!$C:$C,'รับ-จ่าย ประจำวัน'!$B553,'วางแผนBC,CJ'!AC:AC)+SUMIF(RD!$C:$C,'รับ-จ่าย ประจำวัน'!$B553,RD!AC:AC)+SUMIF('FG,ออนไล,คัดแยก'!$C:$C,'รับ-จ่าย ประจำวัน'!$B553,'FG,ออนไล,คัดแยก'!AC:AC)</f>
        <v>0</v>
      </c>
      <c r="BK553" s="16">
        <f>SUMIF(เตรียมส่วนผสม!$C:$C,'รับ-จ่าย ประจำวัน'!$B553,เตรียมส่วนผสม!AD:AD)+SUMIF(กวนไส้!$C:$C,'รับ-จ่าย ประจำวัน'!$B553,กวนไส้!AD:AD)+SUMIF(ผลิต1!$C:$C,'รับ-จ่าย ประจำวัน'!$B553,ผลิต1!AD:AD)+SUMIF(ผลิต2!$C:$C,'รับ-จ่าย ประจำวัน'!$B553,ผลิต2!AD:AD)+SUMIF(เส้นแต่งหน้าขนมเค้ก!$C:$C,'รับ-จ่าย ประจำวัน'!$B553,เส้นแต่งหน้าขนมเค้ก!AD:AD)+SUMIF(แพ็ค!$C:$C,'รับ-จ่าย ประจำวัน'!$B553,แพ็ค!AD:AD)+SUMIF(ธุรการ!$C:$C,'รับ-จ่าย ประจำวัน'!$B553,ธุรการ!AD:AD)+SUMIF(เส้นแต่งหน้าขนมปัง!$C:$C,'รับ-จ่าย ประจำวัน'!$B553,เส้นแต่งหน้าขนมปัง!AD:AD)+SUMIF('วางแผนBC,CJ'!$C:$C,'รับ-จ่าย ประจำวัน'!$B553,'วางแผนBC,CJ'!AD:AD)+SUMIF(RD!$C:$C,'รับ-จ่าย ประจำวัน'!$B553,RD!AD:AD)+SUMIF('FG,ออนไล,คัดแยก'!$C:$C,'รับ-จ่าย ประจำวัน'!$B553,'FG,ออนไล,คัดแยก'!AD:AD)</f>
        <v>0</v>
      </c>
      <c r="BL553" s="16">
        <f>SUMIF(เตรียมส่วนผสม!$C:$C,'รับ-จ่าย ประจำวัน'!$B553,เตรียมส่วนผสม!AE:AE)+SUMIF(กวนไส้!$C:$C,'รับ-จ่าย ประจำวัน'!$B553,กวนไส้!AE:AE)+SUMIF(ผลิต1!$C:$C,'รับ-จ่าย ประจำวัน'!$B553,ผลิต1!AE:AE)+SUMIF(ผลิต2!$C:$C,'รับ-จ่าย ประจำวัน'!$B553,ผลิต2!AE:AE)+SUMIF(เส้นแต่งหน้าขนมเค้ก!$C:$C,'รับ-จ่าย ประจำวัน'!$B553,เส้นแต่งหน้าขนมเค้ก!AE:AE)+SUMIF(แพ็ค!$C:$C,'รับ-จ่าย ประจำวัน'!$B553,แพ็ค!AE:AE)+SUMIF(ธุรการ!$C:$C,'รับ-จ่าย ประจำวัน'!$B553,ธุรการ!AE:AE)+SUMIF(เส้นแต่งหน้าขนมปัง!$C:$C,'รับ-จ่าย ประจำวัน'!$B553,เส้นแต่งหน้าขนมปัง!AE:AE)+SUMIF('วางแผนBC,CJ'!$C:$C,'รับ-จ่าย ประจำวัน'!$B553,'วางแผนBC,CJ'!AE:AE)+SUMIF(RD!$C:$C,'รับ-จ่าย ประจำวัน'!$B553,RD!AE:AE)+SUMIF('FG,ออนไล,คัดแยก'!$C:$C,'รับ-จ่าย ประจำวัน'!$B553,'FG,ออนไล,คัดแยก'!AE:AE)</f>
        <v>0</v>
      </c>
      <c r="BM553" s="16">
        <f>SUMIF(เตรียมส่วนผสม!$C:$C,'รับ-จ่าย ประจำวัน'!$B553,เตรียมส่วนผสม!AF:AF)+SUMIF(กวนไส้!$C:$C,'รับ-จ่าย ประจำวัน'!$B553,กวนไส้!AF:AF)+SUMIF(ผลิต1!$C:$C,'รับ-จ่าย ประจำวัน'!$B553,ผลิต1!AF:AF)+SUMIF(ผลิต2!$C:$C,'รับ-จ่าย ประจำวัน'!$B553,ผลิต2!AF:AF)+SUMIF(เส้นแต่งหน้าขนมเค้ก!$C:$C,'รับ-จ่าย ประจำวัน'!$B553,เส้นแต่งหน้าขนมเค้ก!AF:AF)+SUMIF(แพ็ค!$C:$C,'รับ-จ่าย ประจำวัน'!$B553,แพ็ค!AF:AF)+SUMIF(ธุรการ!$C:$C,'รับ-จ่าย ประจำวัน'!$B553,ธุรการ!AF:AF)+SUMIF(เส้นแต่งหน้าขนมปัง!$C:$C,'รับ-จ่าย ประจำวัน'!$B553,เส้นแต่งหน้าขนมปัง!AF:AF)+SUMIF('วางแผนBC,CJ'!$C:$C,'รับ-จ่าย ประจำวัน'!$B553,'วางแผนBC,CJ'!AF:AF)+SUMIF(RD!$C:$C,'รับ-จ่าย ประจำวัน'!$B553,RD!AF:AF)+SUMIF('FG,ออนไล,คัดแยก'!$C:$C,'รับ-จ่าย ประจำวัน'!$B553,'FG,ออนไล,คัดแยก'!AF:AF)</f>
        <v>0</v>
      </c>
      <c r="BN553" s="16">
        <f>SUMIF(เตรียมส่วนผสม!$C:$C,'รับ-จ่าย ประจำวัน'!$B553,เตรียมส่วนผสม!AG:AG)+SUMIF(กวนไส้!$C:$C,'รับ-จ่าย ประจำวัน'!$B553,กวนไส้!AG:AG)+SUMIF(ผลิต1!$C:$C,'รับ-จ่าย ประจำวัน'!$B553,ผลิต1!AG:AG)+SUMIF(ผลิต2!$C:$C,'รับ-จ่าย ประจำวัน'!$B553,ผลิต2!AG:AG)+SUMIF(เส้นแต่งหน้าขนมเค้ก!$C:$C,'รับ-จ่าย ประจำวัน'!$B553,เส้นแต่งหน้าขนมเค้ก!AG:AG)+SUMIF(แพ็ค!$C:$C,'รับ-จ่าย ประจำวัน'!$B553,แพ็ค!AG:AG)+SUMIF(ธุรการ!$C:$C,'รับ-จ่าย ประจำวัน'!$B553,ธุรการ!AG:AG)+SUMIF(เส้นแต่งหน้าขนมปัง!$C:$C,'รับ-จ่าย ประจำวัน'!$B553,เส้นแต่งหน้าขนมปัง!AG:AG)+SUMIF('วางแผนBC,CJ'!$C:$C,'รับ-จ่าย ประจำวัน'!$B553,'วางแผนBC,CJ'!AG:AG)+SUMIF(RD!$C:$C,'รับ-จ่าย ประจำวัน'!$B553,RD!AG:AG)+SUMIF('FG,ออนไล,คัดแยก'!$C:$C,'รับ-จ่าย ประจำวัน'!$B553,'FG,ออนไล,คัดแยก'!AG:AG)</f>
        <v>0</v>
      </c>
      <c r="BO553" s="16">
        <f>SUMIF(เตรียมส่วนผสม!$C:$C,'รับ-จ่าย ประจำวัน'!$B553,เตรียมส่วนผสม!AH:AH)+SUMIF(กวนไส้!$C:$C,'รับ-จ่าย ประจำวัน'!$B553,กวนไส้!AH:AH)+SUMIF(ผลิต1!$C:$C,'รับ-จ่าย ประจำวัน'!$B553,ผลิต1!AH:AH)+SUMIF(ผลิต2!$C:$C,'รับ-จ่าย ประจำวัน'!$B553,ผลิต2!AH:AH)+SUMIF(เส้นแต่งหน้าขนมเค้ก!$C:$C,'รับ-จ่าย ประจำวัน'!$B553,เส้นแต่งหน้าขนมเค้ก!AH:AH)+SUMIF(แพ็ค!$C:$C,'รับ-จ่าย ประจำวัน'!$B553,แพ็ค!AH:AH)+SUMIF(ธุรการ!$C:$C,'รับ-จ่าย ประจำวัน'!$B553,ธุรการ!AH:AH)+SUMIF(เส้นแต่งหน้าขนมปัง!$C:$C,'รับ-จ่าย ประจำวัน'!$B553,เส้นแต่งหน้าขนมปัง!AH:AH)+SUMIF('วางแผนBC,CJ'!$C:$C,'รับ-จ่าย ประจำวัน'!$B553,'วางแผนBC,CJ'!AH:AH)+SUMIF(RD!$C:$C,'รับ-จ่าย ประจำวัน'!$B553,RD!AH:AH)+SUMIF('FG,ออนไล,คัดแยก'!$C:$C,'รับ-จ่าย ประจำวัน'!$B553,'FG,ออนไล,คัดแยก'!AH:AH)</f>
        <v>0</v>
      </c>
      <c r="BP553" s="16">
        <f>SUMIF(เตรียมส่วนผสม!$C:$C,'รับ-จ่าย ประจำวัน'!$B553,เตรียมส่วนผสม!AI:AI)+SUMIF(กวนไส้!$C:$C,'รับ-จ่าย ประจำวัน'!$B553,กวนไส้!AI:AI)+SUMIF(ผลิต1!$C:$C,'รับ-จ่าย ประจำวัน'!$B553,ผลิต1!AI:AI)+SUMIF(ผลิต2!$C:$C,'รับ-จ่าย ประจำวัน'!$B553,ผลิต2!AI:AI)+SUMIF(เส้นแต่งหน้าขนมเค้ก!$C:$C,'รับ-จ่าย ประจำวัน'!$B553,เส้นแต่งหน้าขนมเค้ก!AI:AI)+SUMIF(แพ็ค!$C:$C,'รับ-จ่าย ประจำวัน'!$B553,แพ็ค!AI:AI)+SUMIF(ธุรการ!$C:$C,'รับ-จ่าย ประจำวัน'!$B553,ธุรการ!AI:AI)+SUMIF(เส้นแต่งหน้าขนมปัง!$C:$C,'รับ-จ่าย ประจำวัน'!$B553,เส้นแต่งหน้าขนมปัง!AI:AI)+SUMIF('วางแผนBC,CJ'!$C:$C,'รับ-จ่าย ประจำวัน'!$B553,'วางแผนBC,CJ'!AI:AI)+SUMIF(RD!$C:$C,'รับ-จ่าย ประจำวัน'!$B553,RD!AI:AI)+SUMIF('FG,ออนไล,คัดแยก'!$C:$C,'รับ-จ่าย ประจำวัน'!$B553,'FG,ออนไล,คัดแยก'!AI:AI)</f>
        <v>0</v>
      </c>
      <c r="BQ553" s="16">
        <f>SUMIF(เตรียมส่วนผสม!$C:$C,'รับ-จ่าย ประจำวัน'!$B553,เตรียมส่วนผสม!AJ:AJ)+SUMIF(กวนไส้!$C:$C,'รับ-จ่าย ประจำวัน'!$B553,กวนไส้!AJ:AJ)+SUMIF(ผลิต1!$C:$C,'รับ-จ่าย ประจำวัน'!$B553,ผลิต1!AJ:AJ)+SUMIF(ผลิต2!$C:$C,'รับ-จ่าย ประจำวัน'!$B553,ผลิต2!AJ:AJ)+SUMIF(เส้นแต่งหน้าขนมเค้ก!$C:$C,'รับ-จ่าย ประจำวัน'!$B553,เส้นแต่งหน้าขนมเค้ก!AJ:AJ)+SUMIF(แพ็ค!$C:$C,'รับ-จ่าย ประจำวัน'!$B553,แพ็ค!AJ:AJ)+SUMIF(ธุรการ!$C:$C,'รับ-จ่าย ประจำวัน'!$B553,ธุรการ!AJ:AJ)+SUMIF(เส้นแต่งหน้าขนมปัง!$C:$C,'รับ-จ่าย ประจำวัน'!$B553,เส้นแต่งหน้าขนมปัง!AJ:AJ)+SUMIF('วางแผนBC,CJ'!$C:$C,'รับ-จ่าย ประจำวัน'!$B553,'วางแผนBC,CJ'!AJ:AJ)+SUMIF(RD!$C:$C,'รับ-จ่าย ประจำวัน'!$B553,RD!AJ:AJ)+SUMIF('FG,ออนไล,คัดแยก'!$C:$C,'รับ-จ่าย ประจำวัน'!$B553,'FG,ออนไล,คัดแยก'!AJ:AJ)</f>
        <v>0</v>
      </c>
      <c r="BR553" s="16">
        <f>SUMIF(เตรียมส่วนผสม!$C:$C,'รับ-จ่าย ประจำวัน'!$B553,เตรียมส่วนผสม!AK:AK)+SUMIF(กวนไส้!$C:$C,'รับ-จ่าย ประจำวัน'!$B553,กวนไส้!AK:AK)+SUMIF(ผลิต1!$C:$C,'รับ-จ่าย ประจำวัน'!$B553,ผลิต1!AK:AK)+SUMIF(ผลิต2!$C:$C,'รับ-จ่าย ประจำวัน'!$B553,ผลิต2!AK:AK)+SUMIF(เส้นแต่งหน้าขนมเค้ก!$C:$C,'รับ-จ่าย ประจำวัน'!$B553,เส้นแต่งหน้าขนมเค้ก!AK:AK)+SUMIF(แพ็ค!$C:$C,'รับ-จ่าย ประจำวัน'!$B553,แพ็ค!AK:AK)+SUMIF(ธุรการ!$C:$C,'รับ-จ่าย ประจำวัน'!$B553,ธุรการ!AK:AK)+SUMIF(เส้นแต่งหน้าขนมปัง!$C:$C,'รับ-จ่าย ประจำวัน'!$B553,เส้นแต่งหน้าขนมปัง!AK:AK)+SUMIF('วางแผนBC,CJ'!$C:$C,'รับ-จ่าย ประจำวัน'!$B553,'วางแผนBC,CJ'!AK:AK)+SUMIF(RD!$C:$C,'รับ-จ่าย ประจำวัน'!$B553,RD!AK:AK)+SUMIF('FG,ออนไล,คัดแยก'!$C:$C,'รับ-จ่าย ประจำวัน'!$B553,'FG,ออนไล,คัดแยก'!AK:AK)</f>
        <v>0</v>
      </c>
      <c r="BS553" s="16">
        <f>SUMIF(เตรียมส่วนผสม!$C:$C,'รับ-จ่าย ประจำวัน'!$B553,เตรียมส่วนผสม!AL:AL)+SUMIF(กวนไส้!$C:$C,'รับ-จ่าย ประจำวัน'!$B553,กวนไส้!AL:AL)+SUMIF(ผลิต1!$C:$C,'รับ-จ่าย ประจำวัน'!$B553,ผลิต1!AL:AL)+SUMIF(ผลิต2!$C:$C,'รับ-จ่าย ประจำวัน'!$B553,ผลิต2!AL:AL)+SUMIF(เส้นแต่งหน้าขนมเค้ก!$C:$C,'รับ-จ่าย ประจำวัน'!$B553,เส้นแต่งหน้าขนมเค้ก!AL:AL)+SUMIF(แพ็ค!$C:$C,'รับ-จ่าย ประจำวัน'!$B553,แพ็ค!AL:AL)+SUMIF(ธุรการ!$C:$C,'รับ-จ่าย ประจำวัน'!$B553,ธุรการ!AL:AL)+SUMIF(เส้นแต่งหน้าขนมปัง!$C:$C,'รับ-จ่าย ประจำวัน'!$B553,เส้นแต่งหน้าขนมปัง!AL:AL)+SUMIF('วางแผนBC,CJ'!$C:$C,'รับ-จ่าย ประจำวัน'!$B553,'วางแผนBC,CJ'!AL:AL)+SUMIF(RD!$C:$C,'รับ-จ่าย ประจำวัน'!$B553,RD!AL:AL)+SUMIF('FG,ออนไล,คัดแยก'!$C:$C,'รับ-จ่าย ประจำวัน'!$B553,'FG,ออนไล,คัดแยก'!AL:AL)</f>
        <v>0</v>
      </c>
      <c r="BT553" s="18">
        <f t="shared" si="115"/>
        <v>0</v>
      </c>
      <c r="BU553" s="116"/>
      <c r="BV553" s="146">
        <f t="shared" si="116"/>
        <v>0</v>
      </c>
      <c r="BW553" s="183">
        <v>30</v>
      </c>
      <c r="BX553" s="172">
        <f t="shared" si="114"/>
        <v>0</v>
      </c>
      <c r="BY553" s="188" t="e">
        <f t="shared" si="112"/>
        <v>#DIV/0!</v>
      </c>
      <c r="BZ553" s="180" t="e">
        <f t="shared" ca="1" si="117"/>
        <v>#DIV/0!</v>
      </c>
      <c r="CA553" s="152"/>
      <c r="CB553" s="93"/>
      <c r="CC553" s="93"/>
      <c r="CD553" s="93"/>
      <c r="CE553" s="93"/>
      <c r="CF553" s="93"/>
      <c r="CG553" s="93"/>
      <c r="CH553" s="93"/>
      <c r="CI553" s="93"/>
      <c r="CJ553" s="97"/>
      <c r="CK553" s="9">
        <f t="shared" si="113"/>
        <v>0</v>
      </c>
    </row>
    <row r="554" spans="1:89" hidden="1" x14ac:dyDescent="0.5">
      <c r="A554" s="149"/>
      <c r="B554" s="34">
        <v>1020201078</v>
      </c>
      <c r="C554" s="33" t="s">
        <v>1688</v>
      </c>
      <c r="D554" s="141" t="s">
        <v>91</v>
      </c>
      <c r="E554" s="25"/>
      <c r="F554" s="132"/>
      <c r="G554" s="25"/>
      <c r="H554" s="12">
        <v>0</v>
      </c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11"/>
      <c r="AF554" s="11"/>
      <c r="AG554" s="11"/>
      <c r="AH554" s="11"/>
      <c r="AI554" s="25"/>
      <c r="AJ554" s="25"/>
      <c r="AK554" s="25"/>
      <c r="AL554" s="25"/>
      <c r="AM554" s="25"/>
      <c r="AN554" s="15">
        <f t="shared" ref="AN554:AN585" si="119">I554+J554+K554+L554+M554+N554+O554+P554+Q554+R554+S554+T554+U554+V554+W554+X554+Y554+Z554+AA554+AB554+AC554+AD554+AE554+AF554+AG554+AH554+AI554+AJ554+AK554+AL554+AM554</f>
        <v>0</v>
      </c>
      <c r="AO554" s="16">
        <f>SUMIF(เตรียมส่วนผสม!$C:$C,'รับ-จ่าย ประจำวัน'!$B554,เตรียมส่วนผสม!H:H)+SUMIF(กวนไส้!$C:$C,'รับ-จ่าย ประจำวัน'!$B554,กวนไส้!H:H)+SUMIF(ผลิต1!$C:$C,'รับ-จ่าย ประจำวัน'!$B554,ผลิต1!H:H)+SUMIF(ผลิต2!$C:$C,'รับ-จ่าย ประจำวัน'!$B554,ผลิต2!H:H)+SUMIF(เส้นแต่งหน้าขนมเค้ก!$C:$C,'รับ-จ่าย ประจำวัน'!$B554,เส้นแต่งหน้าขนมเค้ก!H:H)+SUMIF(แพ็ค!$C:$C,'รับ-จ่าย ประจำวัน'!$B554,แพ็ค!H:H)+SUMIF(ธุรการ!$C:$C,'รับ-จ่าย ประจำวัน'!$B554,ธุรการ!H:H)+SUMIF(เส้นแต่งหน้าขนมปัง!$C:$C,'รับ-จ่าย ประจำวัน'!$B554,เส้นแต่งหน้าขนมปัง!H:H)+SUMIF('วางแผนBC,CJ'!$C:$C,'รับ-จ่าย ประจำวัน'!$B554,'วางแผนBC,CJ'!H:H)+SUMIF(RD!$C:$C,'รับ-จ่าย ประจำวัน'!$B554,RD!H:H)+SUMIF('FG,ออนไล,คัดแยก'!$C:$C,'รับ-จ่าย ประจำวัน'!$B554,'FG,ออนไล,คัดแยก'!H:H)</f>
        <v>0</v>
      </c>
      <c r="AP554" s="16">
        <f>SUMIF(เตรียมส่วนผสม!$C:$C,'รับ-จ่าย ประจำวัน'!$B554,เตรียมส่วนผสม!I:I)+SUMIF(กวนไส้!$C:$C,'รับ-จ่าย ประจำวัน'!$B554,กวนไส้!I:I)+SUMIF(ผลิต1!$C:$C,'รับ-จ่าย ประจำวัน'!$B554,ผลิต1!I:I)+SUMIF(ผลิต2!$C:$C,'รับ-จ่าย ประจำวัน'!$B554,ผลิต2!I:I)+SUMIF(เส้นแต่งหน้าขนมเค้ก!$C:$C,'รับ-จ่าย ประจำวัน'!$B554,เส้นแต่งหน้าขนมเค้ก!I:I)+SUMIF(แพ็ค!$C:$C,'รับ-จ่าย ประจำวัน'!$B554,แพ็ค!I:I)+SUMIF(ธุรการ!$C:$C,'รับ-จ่าย ประจำวัน'!$B554,ธุรการ!I:I)+SUMIF(เส้นแต่งหน้าขนมปัง!$C:$C,'รับ-จ่าย ประจำวัน'!$B554,เส้นแต่งหน้าขนมปัง!I:I)+SUMIF('วางแผนBC,CJ'!$C:$C,'รับ-จ่าย ประจำวัน'!$B554,'วางแผนBC,CJ'!I:I)+SUMIF(RD!$C:$C,'รับ-จ่าย ประจำวัน'!$B554,RD!I:I)+SUMIF('FG,ออนไล,คัดแยก'!$C:$C,'รับ-จ่าย ประจำวัน'!$B554,'FG,ออนไล,คัดแยก'!I:I)</f>
        <v>0</v>
      </c>
      <c r="AQ554" s="16">
        <f>SUMIF(เตรียมส่วนผสม!$C:$C,'รับ-จ่าย ประจำวัน'!$B554,เตรียมส่วนผสม!J:J)+SUMIF(กวนไส้!$C:$C,'รับ-จ่าย ประจำวัน'!$B554,กวนไส้!J:J)+SUMIF(ผลิต1!$C:$C,'รับ-จ่าย ประจำวัน'!$B554,ผลิต1!J:J)+SUMIF(ผลิต2!$C:$C,'รับ-จ่าย ประจำวัน'!$B554,ผลิต2!J:J)+SUMIF(เส้นแต่งหน้าขนมเค้ก!$C:$C,'รับ-จ่าย ประจำวัน'!$B554,เส้นแต่งหน้าขนมเค้ก!J:J)+SUMIF(แพ็ค!$C:$C,'รับ-จ่าย ประจำวัน'!$B554,แพ็ค!J:J)+SUMIF(ธุรการ!$C:$C,'รับ-จ่าย ประจำวัน'!$B554,ธุรการ!J:J)+SUMIF(เส้นแต่งหน้าขนมปัง!$C:$C,'รับ-จ่าย ประจำวัน'!$B554,เส้นแต่งหน้าขนมปัง!J:J)+SUMIF('วางแผนBC,CJ'!$C:$C,'รับ-จ่าย ประจำวัน'!$B554,'วางแผนBC,CJ'!J:J)+SUMIF(RD!$C:$C,'รับ-จ่าย ประจำวัน'!$B554,RD!J:J)+SUMIF('FG,ออนไล,คัดแยก'!$C:$C,'รับ-จ่าย ประจำวัน'!$B554,'FG,ออนไล,คัดแยก'!J:J)</f>
        <v>0</v>
      </c>
      <c r="AR554" s="16">
        <f>SUMIF(เตรียมส่วนผสม!$C:$C,'รับ-จ่าย ประจำวัน'!$B554,เตรียมส่วนผสม!K:K)+SUMIF(กวนไส้!$C:$C,'รับ-จ่าย ประจำวัน'!$B554,กวนไส้!K:K)+SUMIF(ผลิต1!$C:$C,'รับ-จ่าย ประจำวัน'!$B554,ผลิต1!K:K)+SUMIF(ผลิต2!$C:$C,'รับ-จ่าย ประจำวัน'!$B554,ผลิต2!K:K)+SUMIF(เส้นแต่งหน้าขนมเค้ก!$C:$C,'รับ-จ่าย ประจำวัน'!$B554,เส้นแต่งหน้าขนมเค้ก!K:K)+SUMIF(แพ็ค!$C:$C,'รับ-จ่าย ประจำวัน'!$B554,แพ็ค!K:K)+SUMIF(ธุรการ!$C:$C,'รับ-จ่าย ประจำวัน'!$B554,ธุรการ!K:K)+SUMIF(เส้นแต่งหน้าขนมปัง!$C:$C,'รับ-จ่าย ประจำวัน'!$B554,เส้นแต่งหน้าขนมปัง!K:K)+SUMIF('วางแผนBC,CJ'!$C:$C,'รับ-จ่าย ประจำวัน'!$B554,'วางแผนBC,CJ'!K:K)+SUMIF(RD!$C:$C,'รับ-จ่าย ประจำวัน'!$B554,RD!K:K)+SUMIF('FG,ออนไล,คัดแยก'!$C:$C,'รับ-จ่าย ประจำวัน'!$B554,'FG,ออนไล,คัดแยก'!K:K)</f>
        <v>0</v>
      </c>
      <c r="AS554" s="16">
        <f>SUMIF(เตรียมส่วนผสม!$C:$C,'รับ-จ่าย ประจำวัน'!$B554,เตรียมส่วนผสม!L:L)+SUMIF(กวนไส้!$C:$C,'รับ-จ่าย ประจำวัน'!$B554,กวนไส้!L:L)+SUMIF(ผลิต1!$C:$C,'รับ-จ่าย ประจำวัน'!$B554,ผลิต1!L:L)+SUMIF(ผลิต2!$C:$C,'รับ-จ่าย ประจำวัน'!$B554,ผลิต2!L:L)+SUMIF(เส้นแต่งหน้าขนมเค้ก!$C:$C,'รับ-จ่าย ประจำวัน'!$B554,เส้นแต่งหน้าขนมเค้ก!L:L)+SUMIF(แพ็ค!$C:$C,'รับ-จ่าย ประจำวัน'!$B554,แพ็ค!L:L)+SUMIF(ธุรการ!$C:$C,'รับ-จ่าย ประจำวัน'!$B554,ธุรการ!L:L)+SUMIF(เส้นแต่งหน้าขนมปัง!$C:$C,'รับ-จ่าย ประจำวัน'!$B554,เส้นแต่งหน้าขนมปัง!L:L)+SUMIF('วางแผนBC,CJ'!$C:$C,'รับ-จ่าย ประจำวัน'!$B554,'วางแผนBC,CJ'!L:L)+SUMIF(RD!$C:$C,'รับ-จ่าย ประจำวัน'!$B554,RD!L:L)+SUMIF('FG,ออนไล,คัดแยก'!$C:$C,'รับ-จ่าย ประจำวัน'!$B554,'FG,ออนไล,คัดแยก'!L:L)</f>
        <v>0</v>
      </c>
      <c r="AT554" s="16">
        <f>SUMIF(เตรียมส่วนผสม!$C:$C,'รับ-จ่าย ประจำวัน'!$B554,เตรียมส่วนผสม!M:M)+SUMIF(กวนไส้!$C:$C,'รับ-จ่าย ประจำวัน'!$B554,กวนไส้!M:M)+SUMIF(ผลิต1!$C:$C,'รับ-จ่าย ประจำวัน'!$B554,ผลิต1!M:M)+SUMIF(ผลิต2!$C:$C,'รับ-จ่าย ประจำวัน'!$B554,ผลิต2!M:M)+SUMIF(เส้นแต่งหน้าขนมเค้ก!$C:$C,'รับ-จ่าย ประจำวัน'!$B554,เส้นแต่งหน้าขนมเค้ก!M:M)+SUMIF(แพ็ค!$C:$C,'รับ-จ่าย ประจำวัน'!$B554,แพ็ค!M:M)+SUMIF(ธุรการ!$C:$C,'รับ-จ่าย ประจำวัน'!$B554,ธุรการ!M:M)+SUMIF(เส้นแต่งหน้าขนมปัง!$C:$C,'รับ-จ่าย ประจำวัน'!$B554,เส้นแต่งหน้าขนมปัง!M:M)+SUMIF('วางแผนBC,CJ'!$C:$C,'รับ-จ่าย ประจำวัน'!$B554,'วางแผนBC,CJ'!M:M)+SUMIF(RD!$C:$C,'รับ-จ่าย ประจำวัน'!$B554,RD!M:M)+SUMIF('FG,ออนไล,คัดแยก'!$C:$C,'รับ-จ่าย ประจำวัน'!$B554,'FG,ออนไล,คัดแยก'!M:M)</f>
        <v>0</v>
      </c>
      <c r="AU554" s="16">
        <f>SUMIF(เตรียมส่วนผสม!$C:$C,'รับ-จ่าย ประจำวัน'!$B554,เตรียมส่วนผสม!N:N)+SUMIF(กวนไส้!$C:$C,'รับ-จ่าย ประจำวัน'!$B554,กวนไส้!N:N)+SUMIF(ผลิต1!$C:$C,'รับ-จ่าย ประจำวัน'!$B554,ผลิต1!N:N)+SUMIF(ผลิต2!$C:$C,'รับ-จ่าย ประจำวัน'!$B554,ผลิต2!N:N)+SUMIF(เส้นแต่งหน้าขนมเค้ก!$C:$C,'รับ-จ่าย ประจำวัน'!$B554,เส้นแต่งหน้าขนมเค้ก!N:N)+SUMIF(แพ็ค!$C:$C,'รับ-จ่าย ประจำวัน'!$B554,แพ็ค!N:N)+SUMIF(ธุรการ!$C:$C,'รับ-จ่าย ประจำวัน'!$B554,ธุรการ!N:N)+SUMIF(เส้นแต่งหน้าขนมปัง!$C:$C,'รับ-จ่าย ประจำวัน'!$B554,เส้นแต่งหน้าขนมปัง!N:N)+SUMIF('วางแผนBC,CJ'!$C:$C,'รับ-จ่าย ประจำวัน'!$B554,'วางแผนBC,CJ'!N:N)+SUMIF(RD!$C:$C,'รับ-จ่าย ประจำวัน'!$B554,RD!N:N)+SUMIF('FG,ออนไล,คัดแยก'!$C:$C,'รับ-จ่าย ประจำวัน'!$B554,'FG,ออนไล,คัดแยก'!N:N)</f>
        <v>0</v>
      </c>
      <c r="AV554" s="16">
        <f>SUMIF(เตรียมส่วนผสม!$C:$C,'รับ-จ่าย ประจำวัน'!$B554,เตรียมส่วนผสม!O:O)+SUMIF(กวนไส้!$C:$C,'รับ-จ่าย ประจำวัน'!$B554,กวนไส้!O:O)+SUMIF(ผลิต1!$C:$C,'รับ-จ่าย ประจำวัน'!$B554,ผลิต1!O:O)+SUMIF(ผลิต2!$C:$C,'รับ-จ่าย ประจำวัน'!$B554,ผลิต2!O:O)+SUMIF(เส้นแต่งหน้าขนมเค้ก!$C:$C,'รับ-จ่าย ประจำวัน'!$B554,เส้นแต่งหน้าขนมเค้ก!O:O)+SUMIF(แพ็ค!$C:$C,'รับ-จ่าย ประจำวัน'!$B554,แพ็ค!O:O)+SUMIF(ธุรการ!$C:$C,'รับ-จ่าย ประจำวัน'!$B554,ธุรการ!O:O)+SUMIF(เส้นแต่งหน้าขนมปัง!$C:$C,'รับ-จ่าย ประจำวัน'!$B554,เส้นแต่งหน้าขนมปัง!O:O)+SUMIF('วางแผนBC,CJ'!$C:$C,'รับ-จ่าย ประจำวัน'!$B554,'วางแผนBC,CJ'!O:O)+SUMIF(RD!$C:$C,'รับ-จ่าย ประจำวัน'!$B554,RD!O:O)+SUMIF('FG,ออนไล,คัดแยก'!$C:$C,'รับ-จ่าย ประจำวัน'!$B554,'FG,ออนไล,คัดแยก'!O:O)</f>
        <v>0</v>
      </c>
      <c r="AW554" s="16">
        <f>SUMIF(เตรียมส่วนผสม!$C:$C,'รับ-จ่าย ประจำวัน'!$B554,เตรียมส่วนผสม!P:P)+SUMIF(กวนไส้!$C:$C,'รับ-จ่าย ประจำวัน'!$B554,กวนไส้!P:P)+SUMIF(ผลิต1!$C:$C,'รับ-จ่าย ประจำวัน'!$B554,ผลิต1!P:P)+SUMIF(ผลิต2!$C:$C,'รับ-จ่าย ประจำวัน'!$B554,ผลิต2!P:P)+SUMIF(เส้นแต่งหน้าขนมเค้ก!$C:$C,'รับ-จ่าย ประจำวัน'!$B554,เส้นแต่งหน้าขนมเค้ก!P:P)+SUMIF(แพ็ค!$C:$C,'รับ-จ่าย ประจำวัน'!$B554,แพ็ค!P:P)+SUMIF(ธุรการ!$C:$C,'รับ-จ่าย ประจำวัน'!$B554,ธุรการ!P:P)+SUMIF(เส้นแต่งหน้าขนมปัง!$C:$C,'รับ-จ่าย ประจำวัน'!$B554,เส้นแต่งหน้าขนมปัง!P:P)+SUMIF('วางแผนBC,CJ'!$C:$C,'รับ-จ่าย ประจำวัน'!$B554,'วางแผนBC,CJ'!P:P)+SUMIF(RD!$C:$C,'รับ-จ่าย ประจำวัน'!$B554,RD!P:P)+SUMIF('FG,ออนไล,คัดแยก'!$C:$C,'รับ-จ่าย ประจำวัน'!$B554,'FG,ออนไล,คัดแยก'!P:P)</f>
        <v>0</v>
      </c>
      <c r="AX554" s="16">
        <f>SUMIF(เตรียมส่วนผสม!$C:$C,'รับ-จ่าย ประจำวัน'!$B554,เตรียมส่วนผสม!Q:Q)+SUMIF(กวนไส้!$C:$C,'รับ-จ่าย ประจำวัน'!$B554,กวนไส้!Q:Q)+SUMIF(ผลิต1!$C:$C,'รับ-จ่าย ประจำวัน'!$B554,ผลิต1!Q:Q)+SUMIF(ผลิต2!$C:$C,'รับ-จ่าย ประจำวัน'!$B554,ผลิต2!Q:Q)+SUMIF(เส้นแต่งหน้าขนมเค้ก!$C:$C,'รับ-จ่าย ประจำวัน'!$B554,เส้นแต่งหน้าขนมเค้ก!Q:Q)+SUMIF(แพ็ค!$C:$C,'รับ-จ่าย ประจำวัน'!$B554,แพ็ค!Q:Q)+SUMIF(ธุรการ!$C:$C,'รับ-จ่าย ประจำวัน'!$B554,ธุรการ!Q:Q)+SUMIF(เส้นแต่งหน้าขนมปัง!$C:$C,'รับ-จ่าย ประจำวัน'!$B554,เส้นแต่งหน้าขนมปัง!Q:Q)+SUMIF('วางแผนBC,CJ'!$C:$C,'รับ-จ่าย ประจำวัน'!$B554,'วางแผนBC,CJ'!Q:Q)+SUMIF(RD!$C:$C,'รับ-จ่าย ประจำวัน'!$B554,RD!Q:Q)+SUMIF('FG,ออนไล,คัดแยก'!$C:$C,'รับ-จ่าย ประจำวัน'!$B554,'FG,ออนไล,คัดแยก'!Q:Q)</f>
        <v>0</v>
      </c>
      <c r="AY554" s="16">
        <f>SUMIF(เตรียมส่วนผสม!$C:$C,'รับ-จ่าย ประจำวัน'!$B554,เตรียมส่วนผสม!R:R)+SUMIF(กวนไส้!$C:$C,'รับ-จ่าย ประจำวัน'!$B554,กวนไส้!R:R)+SUMIF(ผลิต1!$C:$C,'รับ-จ่าย ประจำวัน'!$B554,ผลิต1!R:R)+SUMIF(ผลิต2!$C:$C,'รับ-จ่าย ประจำวัน'!$B554,ผลิต2!R:R)+SUMIF(เส้นแต่งหน้าขนมเค้ก!$C:$C,'รับ-จ่าย ประจำวัน'!$B554,เส้นแต่งหน้าขนมเค้ก!R:R)+SUMIF(แพ็ค!$C:$C,'รับ-จ่าย ประจำวัน'!$B554,แพ็ค!R:R)+SUMIF(ธุรการ!$C:$C,'รับ-จ่าย ประจำวัน'!$B554,ธุรการ!R:R)+SUMIF(เส้นแต่งหน้าขนมปัง!$C:$C,'รับ-จ่าย ประจำวัน'!$B554,เส้นแต่งหน้าขนมปัง!R:R)+SUMIF('วางแผนBC,CJ'!$C:$C,'รับ-จ่าย ประจำวัน'!$B554,'วางแผนBC,CJ'!R:R)+SUMIF(RD!$C:$C,'รับ-จ่าย ประจำวัน'!$B554,RD!R:R)+SUMIF('FG,ออนไล,คัดแยก'!$C:$C,'รับ-จ่าย ประจำวัน'!$B554,'FG,ออนไล,คัดแยก'!R:R)</f>
        <v>0</v>
      </c>
      <c r="AZ554" s="16">
        <f>SUMIF(เตรียมส่วนผสม!$C:$C,'รับ-จ่าย ประจำวัน'!$B554,เตรียมส่วนผสม!S:S)+SUMIF(กวนไส้!$C:$C,'รับ-จ่าย ประจำวัน'!$B554,กวนไส้!S:S)+SUMIF(ผลิต1!$C:$C,'รับ-จ่าย ประจำวัน'!$B554,ผลิต1!S:S)+SUMIF(ผลิต2!$C:$C,'รับ-จ่าย ประจำวัน'!$B554,ผลิต2!S:S)+SUMIF(เส้นแต่งหน้าขนมเค้ก!$C:$C,'รับ-จ่าย ประจำวัน'!$B554,เส้นแต่งหน้าขนมเค้ก!S:S)+SUMIF(แพ็ค!$C:$C,'รับ-จ่าย ประจำวัน'!$B554,แพ็ค!S:S)+SUMIF(ธุรการ!$C:$C,'รับ-จ่าย ประจำวัน'!$B554,ธุรการ!S:S)+SUMIF(เส้นแต่งหน้าขนมปัง!$C:$C,'รับ-จ่าย ประจำวัน'!$B554,เส้นแต่งหน้าขนมปัง!S:S)+SUMIF('วางแผนBC,CJ'!$C:$C,'รับ-จ่าย ประจำวัน'!$B554,'วางแผนBC,CJ'!S:S)+SUMIF(RD!$C:$C,'รับ-จ่าย ประจำวัน'!$B554,RD!S:S)+SUMIF('FG,ออนไล,คัดแยก'!$C:$C,'รับ-จ่าย ประจำวัน'!$B554,'FG,ออนไล,คัดแยก'!S:S)</f>
        <v>0</v>
      </c>
      <c r="BA554" s="16">
        <f>SUMIF(เตรียมส่วนผสม!$C:$C,'รับ-จ่าย ประจำวัน'!$B554,เตรียมส่วนผสม!T:T)+SUMIF(กวนไส้!$C:$C,'รับ-จ่าย ประจำวัน'!$B554,กวนไส้!T:T)+SUMIF(ผลิต1!$C:$C,'รับ-จ่าย ประจำวัน'!$B554,ผลิต1!T:T)+SUMIF(ผลิต2!$C:$C,'รับ-จ่าย ประจำวัน'!$B554,ผลิต2!T:T)+SUMIF(เส้นแต่งหน้าขนมเค้ก!$C:$C,'รับ-จ่าย ประจำวัน'!$B554,เส้นแต่งหน้าขนมเค้ก!T:T)+SUMIF(แพ็ค!$C:$C,'รับ-จ่าย ประจำวัน'!$B554,แพ็ค!T:T)+SUMIF(ธุรการ!$C:$C,'รับ-จ่าย ประจำวัน'!$B554,ธุรการ!T:T)+SUMIF(เส้นแต่งหน้าขนมปัง!$C:$C,'รับ-จ่าย ประจำวัน'!$B554,เส้นแต่งหน้าขนมปัง!T:T)+SUMIF('วางแผนBC,CJ'!$C:$C,'รับ-จ่าย ประจำวัน'!$B554,'วางแผนBC,CJ'!T:T)+SUMIF(RD!$C:$C,'รับ-จ่าย ประจำวัน'!$B554,RD!T:T)+SUMIF('FG,ออนไล,คัดแยก'!$C:$C,'รับ-จ่าย ประจำวัน'!$B554,'FG,ออนไล,คัดแยก'!T:T)</f>
        <v>0</v>
      </c>
      <c r="BB554" s="16">
        <f>SUMIF(เตรียมส่วนผสม!$C:$C,'รับ-จ่าย ประจำวัน'!$B554,เตรียมส่วนผสม!U:U)+SUMIF(กวนไส้!$C:$C,'รับ-จ่าย ประจำวัน'!$B554,กวนไส้!U:U)+SUMIF(ผลิต1!$C:$C,'รับ-จ่าย ประจำวัน'!$B554,ผลิต1!U:U)+SUMIF(ผลิต2!$C:$C,'รับ-จ่าย ประจำวัน'!$B554,ผลิต2!U:U)+SUMIF(เส้นแต่งหน้าขนมเค้ก!$C:$C,'รับ-จ่าย ประจำวัน'!$B554,เส้นแต่งหน้าขนมเค้ก!U:U)+SUMIF(แพ็ค!$C:$C,'รับ-จ่าย ประจำวัน'!$B554,แพ็ค!U:U)+SUMIF(ธุรการ!$C:$C,'รับ-จ่าย ประจำวัน'!$B554,ธุรการ!U:U)+SUMIF(เส้นแต่งหน้าขนมปัง!$C:$C,'รับ-จ่าย ประจำวัน'!$B554,เส้นแต่งหน้าขนมปัง!U:U)+SUMIF('วางแผนBC,CJ'!$C:$C,'รับ-จ่าย ประจำวัน'!$B554,'วางแผนBC,CJ'!U:U)+SUMIF(RD!$C:$C,'รับ-จ่าย ประจำวัน'!$B554,RD!U:U)+SUMIF('FG,ออนไล,คัดแยก'!$C:$C,'รับ-จ่าย ประจำวัน'!$B554,'FG,ออนไล,คัดแยก'!U:U)</f>
        <v>0</v>
      </c>
      <c r="BC554" s="16">
        <f>SUMIF(เตรียมส่วนผสม!$C:$C,'รับ-จ่าย ประจำวัน'!$B554,เตรียมส่วนผสม!V:V)+SUMIF(กวนไส้!$C:$C,'รับ-จ่าย ประจำวัน'!$B554,กวนไส้!V:V)+SUMIF(ผลิต1!$C:$C,'รับ-จ่าย ประจำวัน'!$B554,ผลิต1!V:V)+SUMIF(ผลิต2!$C:$C,'รับ-จ่าย ประจำวัน'!$B554,ผลิต2!V:V)+SUMIF(เส้นแต่งหน้าขนมเค้ก!$C:$C,'รับ-จ่าย ประจำวัน'!$B554,เส้นแต่งหน้าขนมเค้ก!V:V)+SUMIF(แพ็ค!$C:$C,'รับ-จ่าย ประจำวัน'!$B554,แพ็ค!V:V)+SUMIF(ธุรการ!$C:$C,'รับ-จ่าย ประจำวัน'!$B554,ธุรการ!V:V)+SUMIF(เส้นแต่งหน้าขนมปัง!$C:$C,'รับ-จ่าย ประจำวัน'!$B554,เส้นแต่งหน้าขนมปัง!V:V)+SUMIF('วางแผนBC,CJ'!$C:$C,'รับ-จ่าย ประจำวัน'!$B554,'วางแผนBC,CJ'!V:V)+SUMIF(RD!$C:$C,'รับ-จ่าย ประจำวัน'!$B554,RD!V:V)+SUMIF('FG,ออนไล,คัดแยก'!$C:$C,'รับ-จ่าย ประจำวัน'!$B554,'FG,ออนไล,คัดแยก'!V:V)</f>
        <v>0</v>
      </c>
      <c r="BD554" s="16">
        <f>SUMIF(เตรียมส่วนผสม!$C:$C,'รับ-จ่าย ประจำวัน'!$B554,เตรียมส่วนผสม!W:W)+SUMIF(กวนไส้!$C:$C,'รับ-จ่าย ประจำวัน'!$B554,กวนไส้!W:W)+SUMIF(ผลิต1!$C:$C,'รับ-จ่าย ประจำวัน'!$B554,ผลิต1!W:W)+SUMIF(ผลิต2!$C:$C,'รับ-จ่าย ประจำวัน'!$B554,ผลิต2!W:W)+SUMIF(เส้นแต่งหน้าขนมเค้ก!$C:$C,'รับ-จ่าย ประจำวัน'!$B554,เส้นแต่งหน้าขนมเค้ก!W:W)+SUMIF(แพ็ค!$C:$C,'รับ-จ่าย ประจำวัน'!$B554,แพ็ค!W:W)+SUMIF(ธุรการ!$C:$C,'รับ-จ่าย ประจำวัน'!$B554,ธุรการ!W:W)+SUMIF(เส้นแต่งหน้าขนมปัง!$C:$C,'รับ-จ่าย ประจำวัน'!$B554,เส้นแต่งหน้าขนมปัง!W:W)+SUMIF('วางแผนBC,CJ'!$C:$C,'รับ-จ่าย ประจำวัน'!$B554,'วางแผนBC,CJ'!W:W)+SUMIF(RD!$C:$C,'รับ-จ่าย ประจำวัน'!$B554,RD!W:W)+SUMIF('FG,ออนไล,คัดแยก'!$C:$C,'รับ-จ่าย ประจำวัน'!$B554,'FG,ออนไล,คัดแยก'!W:W)</f>
        <v>0</v>
      </c>
      <c r="BE554" s="16">
        <f>SUMIF(เตรียมส่วนผสม!$C:$C,'รับ-จ่าย ประจำวัน'!$B554,เตรียมส่วนผสม!X:X)+SUMIF(กวนไส้!$C:$C,'รับ-จ่าย ประจำวัน'!$B554,กวนไส้!X:X)+SUMIF(ผลิต1!$C:$C,'รับ-จ่าย ประจำวัน'!$B554,ผลิต1!X:X)+SUMIF(ผลิต2!$C:$C,'รับ-จ่าย ประจำวัน'!$B554,ผลิต2!X:X)+SUMIF(เส้นแต่งหน้าขนมเค้ก!$C:$C,'รับ-จ่าย ประจำวัน'!$B554,เส้นแต่งหน้าขนมเค้ก!X:X)+SUMIF(แพ็ค!$C:$C,'รับ-จ่าย ประจำวัน'!$B554,แพ็ค!X:X)+SUMIF(ธุรการ!$C:$C,'รับ-จ่าย ประจำวัน'!$B554,ธุรการ!X:X)+SUMIF(เส้นแต่งหน้าขนมปัง!$C:$C,'รับ-จ่าย ประจำวัน'!$B554,เส้นแต่งหน้าขนมปัง!X:X)+SUMIF('วางแผนBC,CJ'!$C:$C,'รับ-จ่าย ประจำวัน'!$B554,'วางแผนBC,CJ'!X:X)+SUMIF(RD!$C:$C,'รับ-จ่าย ประจำวัน'!$B554,RD!X:X)+SUMIF('FG,ออนไล,คัดแยก'!$C:$C,'รับ-จ่าย ประจำวัน'!$B554,'FG,ออนไล,คัดแยก'!X:X)</f>
        <v>0</v>
      </c>
      <c r="BF554" s="16">
        <f>SUMIF(เตรียมส่วนผสม!$C:$C,'รับ-จ่าย ประจำวัน'!$B554,เตรียมส่วนผสม!Y:Y)+SUMIF(กวนไส้!$C:$C,'รับ-จ่าย ประจำวัน'!$B554,กวนไส้!Y:Y)+SUMIF(ผลิต1!$C:$C,'รับ-จ่าย ประจำวัน'!$B554,ผลิต1!Y:Y)+SUMIF(ผลิต2!$C:$C,'รับ-จ่าย ประจำวัน'!$B554,ผลิต2!Y:Y)+SUMIF(เส้นแต่งหน้าขนมเค้ก!$C:$C,'รับ-จ่าย ประจำวัน'!$B554,เส้นแต่งหน้าขนมเค้ก!Y:Y)+SUMIF(แพ็ค!$C:$C,'รับ-จ่าย ประจำวัน'!$B554,แพ็ค!Y:Y)+SUMIF(ธุรการ!$C:$C,'รับ-จ่าย ประจำวัน'!$B554,ธุรการ!Y:Y)+SUMIF(เส้นแต่งหน้าขนมปัง!$C:$C,'รับ-จ่าย ประจำวัน'!$B554,เส้นแต่งหน้าขนมปัง!Y:Y)+SUMIF('วางแผนBC,CJ'!$C:$C,'รับ-จ่าย ประจำวัน'!$B554,'วางแผนBC,CJ'!Y:Y)+SUMIF(RD!$C:$C,'รับ-จ่าย ประจำวัน'!$B554,RD!Y:Y)+SUMIF('FG,ออนไล,คัดแยก'!$C:$C,'รับ-จ่าย ประจำวัน'!$B554,'FG,ออนไล,คัดแยก'!Y:Y)</f>
        <v>0</v>
      </c>
      <c r="BG554" s="16">
        <f>SUMIF(เตรียมส่วนผสม!$C:$C,'รับ-จ่าย ประจำวัน'!$B554,เตรียมส่วนผสม!Z:Z)+SUMIF(กวนไส้!$C:$C,'รับ-จ่าย ประจำวัน'!$B554,กวนไส้!Z:Z)+SUMIF(ผลิต1!$C:$C,'รับ-จ่าย ประจำวัน'!$B554,ผลิต1!Z:Z)+SUMIF(ผลิต2!$C:$C,'รับ-จ่าย ประจำวัน'!$B554,ผลิต2!Z:Z)+SUMIF(เส้นแต่งหน้าขนมเค้ก!$C:$C,'รับ-จ่าย ประจำวัน'!$B554,เส้นแต่งหน้าขนมเค้ก!Z:Z)+SUMIF(แพ็ค!$C:$C,'รับ-จ่าย ประจำวัน'!$B554,แพ็ค!Z:Z)+SUMIF(ธุรการ!$C:$C,'รับ-จ่าย ประจำวัน'!$B554,ธุรการ!Z:Z)+SUMIF(เส้นแต่งหน้าขนมปัง!$C:$C,'รับ-จ่าย ประจำวัน'!$B554,เส้นแต่งหน้าขนมปัง!Z:Z)+SUMIF('วางแผนBC,CJ'!$C:$C,'รับ-จ่าย ประจำวัน'!$B554,'วางแผนBC,CJ'!Z:Z)+SUMIF(RD!$C:$C,'รับ-จ่าย ประจำวัน'!$B554,RD!Z:Z)+SUMIF('FG,ออนไล,คัดแยก'!$C:$C,'รับ-จ่าย ประจำวัน'!$B554,'FG,ออนไล,คัดแยก'!Z:Z)</f>
        <v>0</v>
      </c>
      <c r="BH554" s="16">
        <f>SUMIF(เตรียมส่วนผสม!$C:$C,'รับ-จ่าย ประจำวัน'!$B554,เตรียมส่วนผสม!AA:AA)+SUMIF(กวนไส้!$C:$C,'รับ-จ่าย ประจำวัน'!$B554,กวนไส้!AA:AA)+SUMIF(ผลิต1!$C:$C,'รับ-จ่าย ประจำวัน'!$B554,ผลิต1!AA:AA)+SUMIF(ผลิต2!$C:$C,'รับ-จ่าย ประจำวัน'!$B554,ผลิต2!AA:AA)+SUMIF(เส้นแต่งหน้าขนมเค้ก!$C:$C,'รับ-จ่าย ประจำวัน'!$B554,เส้นแต่งหน้าขนมเค้ก!AA:AA)+SUMIF(แพ็ค!$C:$C,'รับ-จ่าย ประจำวัน'!$B554,แพ็ค!AA:AA)+SUMIF(ธุรการ!$C:$C,'รับ-จ่าย ประจำวัน'!$B554,ธุรการ!AA:AA)+SUMIF(เส้นแต่งหน้าขนมปัง!$C:$C,'รับ-จ่าย ประจำวัน'!$B554,เส้นแต่งหน้าขนมปัง!AA:AA)+SUMIF('วางแผนBC,CJ'!$C:$C,'รับ-จ่าย ประจำวัน'!$B554,'วางแผนBC,CJ'!AA:AA)+SUMIF(RD!$C:$C,'รับ-จ่าย ประจำวัน'!$B554,RD!AA:AA)+SUMIF('FG,ออนไล,คัดแยก'!$C:$C,'รับ-จ่าย ประจำวัน'!$B554,'FG,ออนไล,คัดแยก'!AA:AA)</f>
        <v>0</v>
      </c>
      <c r="BI554" s="16">
        <f>SUMIF(เตรียมส่วนผสม!$C:$C,'รับ-จ่าย ประจำวัน'!$B554,เตรียมส่วนผสม!AB:AB)+SUMIF(กวนไส้!$C:$C,'รับ-จ่าย ประจำวัน'!$B554,กวนไส้!AB:AB)+SUMIF(ผลิต1!$C:$C,'รับ-จ่าย ประจำวัน'!$B554,ผลิต1!AB:AB)+SUMIF(ผลิต2!$C:$C,'รับ-จ่าย ประจำวัน'!$B554,ผลิต2!AB:AB)+SUMIF(เส้นแต่งหน้าขนมเค้ก!$C:$C,'รับ-จ่าย ประจำวัน'!$B554,เส้นแต่งหน้าขนมเค้ก!AB:AB)+SUMIF(แพ็ค!$C:$C,'รับ-จ่าย ประจำวัน'!$B554,แพ็ค!AB:AB)+SUMIF(ธุรการ!$C:$C,'รับ-จ่าย ประจำวัน'!$B554,ธุรการ!AB:AB)+SUMIF(เส้นแต่งหน้าขนมปัง!$C:$C,'รับ-จ่าย ประจำวัน'!$B554,เส้นแต่งหน้าขนมปัง!AB:AB)+SUMIF('วางแผนBC,CJ'!$C:$C,'รับ-จ่าย ประจำวัน'!$B554,'วางแผนBC,CJ'!AB:AB)+SUMIF(RD!$C:$C,'รับ-จ่าย ประจำวัน'!$B554,RD!AB:AB)+SUMIF('FG,ออนไล,คัดแยก'!$C:$C,'รับ-จ่าย ประจำวัน'!$B554,'FG,ออนไล,คัดแยก'!AB:AB)</f>
        <v>0</v>
      </c>
      <c r="BJ554" s="16">
        <f>SUMIF(เตรียมส่วนผสม!$C:$C,'รับ-จ่าย ประจำวัน'!$B554,เตรียมส่วนผสม!AC:AC)+SUMIF(กวนไส้!$C:$C,'รับ-จ่าย ประจำวัน'!$B554,กวนไส้!AC:AC)+SUMIF(ผลิต1!$C:$C,'รับ-จ่าย ประจำวัน'!$B554,ผลิต1!AC:AC)+SUMIF(ผลิต2!$C:$C,'รับ-จ่าย ประจำวัน'!$B554,ผลิต2!AC:AC)+SUMIF(เส้นแต่งหน้าขนมเค้ก!$C:$C,'รับ-จ่าย ประจำวัน'!$B554,เส้นแต่งหน้าขนมเค้ก!AC:AC)+SUMIF(แพ็ค!$C:$C,'รับ-จ่าย ประจำวัน'!$B554,แพ็ค!AC:AC)+SUMIF(ธุรการ!$C:$C,'รับ-จ่าย ประจำวัน'!$B554,ธุรการ!AC:AC)+SUMIF(เส้นแต่งหน้าขนมปัง!$C:$C,'รับ-จ่าย ประจำวัน'!$B554,เส้นแต่งหน้าขนมปัง!AC:AC)+SUMIF('วางแผนBC,CJ'!$C:$C,'รับ-จ่าย ประจำวัน'!$B554,'วางแผนBC,CJ'!AC:AC)+SUMIF(RD!$C:$C,'รับ-จ่าย ประจำวัน'!$B554,RD!AC:AC)+SUMIF('FG,ออนไล,คัดแยก'!$C:$C,'รับ-จ่าย ประจำวัน'!$B554,'FG,ออนไล,คัดแยก'!AC:AC)</f>
        <v>0</v>
      </c>
      <c r="BK554" s="16">
        <f>SUMIF(เตรียมส่วนผสม!$C:$C,'รับ-จ่าย ประจำวัน'!$B554,เตรียมส่วนผสม!AD:AD)+SUMIF(กวนไส้!$C:$C,'รับ-จ่าย ประจำวัน'!$B554,กวนไส้!AD:AD)+SUMIF(ผลิต1!$C:$C,'รับ-จ่าย ประจำวัน'!$B554,ผลิต1!AD:AD)+SUMIF(ผลิต2!$C:$C,'รับ-จ่าย ประจำวัน'!$B554,ผลิต2!AD:AD)+SUMIF(เส้นแต่งหน้าขนมเค้ก!$C:$C,'รับ-จ่าย ประจำวัน'!$B554,เส้นแต่งหน้าขนมเค้ก!AD:AD)+SUMIF(แพ็ค!$C:$C,'รับ-จ่าย ประจำวัน'!$B554,แพ็ค!AD:AD)+SUMIF(ธุรการ!$C:$C,'รับ-จ่าย ประจำวัน'!$B554,ธุรการ!AD:AD)+SUMIF(เส้นแต่งหน้าขนมปัง!$C:$C,'รับ-จ่าย ประจำวัน'!$B554,เส้นแต่งหน้าขนมปัง!AD:AD)+SUMIF('วางแผนBC,CJ'!$C:$C,'รับ-จ่าย ประจำวัน'!$B554,'วางแผนBC,CJ'!AD:AD)+SUMIF(RD!$C:$C,'รับ-จ่าย ประจำวัน'!$B554,RD!AD:AD)+SUMIF('FG,ออนไล,คัดแยก'!$C:$C,'รับ-จ่าย ประจำวัน'!$B554,'FG,ออนไล,คัดแยก'!AD:AD)</f>
        <v>0</v>
      </c>
      <c r="BL554" s="16">
        <f>SUMIF(เตรียมส่วนผสม!$C:$C,'รับ-จ่าย ประจำวัน'!$B554,เตรียมส่วนผสม!AE:AE)+SUMIF(กวนไส้!$C:$C,'รับ-จ่าย ประจำวัน'!$B554,กวนไส้!AE:AE)+SUMIF(ผลิต1!$C:$C,'รับ-จ่าย ประจำวัน'!$B554,ผลิต1!AE:AE)+SUMIF(ผลิต2!$C:$C,'รับ-จ่าย ประจำวัน'!$B554,ผลิต2!AE:AE)+SUMIF(เส้นแต่งหน้าขนมเค้ก!$C:$C,'รับ-จ่าย ประจำวัน'!$B554,เส้นแต่งหน้าขนมเค้ก!AE:AE)+SUMIF(แพ็ค!$C:$C,'รับ-จ่าย ประจำวัน'!$B554,แพ็ค!AE:AE)+SUMIF(ธุรการ!$C:$C,'รับ-จ่าย ประจำวัน'!$B554,ธุรการ!AE:AE)+SUMIF(เส้นแต่งหน้าขนมปัง!$C:$C,'รับ-จ่าย ประจำวัน'!$B554,เส้นแต่งหน้าขนมปัง!AE:AE)+SUMIF('วางแผนBC,CJ'!$C:$C,'รับ-จ่าย ประจำวัน'!$B554,'วางแผนBC,CJ'!AE:AE)+SUMIF(RD!$C:$C,'รับ-จ่าย ประจำวัน'!$B554,RD!AE:AE)+SUMIF('FG,ออนไล,คัดแยก'!$C:$C,'รับ-จ่าย ประจำวัน'!$B554,'FG,ออนไล,คัดแยก'!AE:AE)</f>
        <v>0</v>
      </c>
      <c r="BM554" s="16">
        <f>SUMIF(เตรียมส่วนผสม!$C:$C,'รับ-จ่าย ประจำวัน'!$B554,เตรียมส่วนผสม!AF:AF)+SUMIF(กวนไส้!$C:$C,'รับ-จ่าย ประจำวัน'!$B554,กวนไส้!AF:AF)+SUMIF(ผลิต1!$C:$C,'รับ-จ่าย ประจำวัน'!$B554,ผลิต1!AF:AF)+SUMIF(ผลิต2!$C:$C,'รับ-จ่าย ประจำวัน'!$B554,ผลิต2!AF:AF)+SUMIF(เส้นแต่งหน้าขนมเค้ก!$C:$C,'รับ-จ่าย ประจำวัน'!$B554,เส้นแต่งหน้าขนมเค้ก!AF:AF)+SUMIF(แพ็ค!$C:$C,'รับ-จ่าย ประจำวัน'!$B554,แพ็ค!AF:AF)+SUMIF(ธุรการ!$C:$C,'รับ-จ่าย ประจำวัน'!$B554,ธุรการ!AF:AF)+SUMIF(เส้นแต่งหน้าขนมปัง!$C:$C,'รับ-จ่าย ประจำวัน'!$B554,เส้นแต่งหน้าขนมปัง!AF:AF)+SUMIF('วางแผนBC,CJ'!$C:$C,'รับ-จ่าย ประจำวัน'!$B554,'วางแผนBC,CJ'!AF:AF)+SUMIF(RD!$C:$C,'รับ-จ่าย ประจำวัน'!$B554,RD!AF:AF)+SUMIF('FG,ออนไล,คัดแยก'!$C:$C,'รับ-จ่าย ประจำวัน'!$B554,'FG,ออนไล,คัดแยก'!AF:AF)</f>
        <v>0</v>
      </c>
      <c r="BN554" s="16">
        <f>SUMIF(เตรียมส่วนผสม!$C:$C,'รับ-จ่าย ประจำวัน'!$B554,เตรียมส่วนผสม!AG:AG)+SUMIF(กวนไส้!$C:$C,'รับ-จ่าย ประจำวัน'!$B554,กวนไส้!AG:AG)+SUMIF(ผลิต1!$C:$C,'รับ-จ่าย ประจำวัน'!$B554,ผลิต1!AG:AG)+SUMIF(ผลิต2!$C:$C,'รับ-จ่าย ประจำวัน'!$B554,ผลิต2!AG:AG)+SUMIF(เส้นแต่งหน้าขนมเค้ก!$C:$C,'รับ-จ่าย ประจำวัน'!$B554,เส้นแต่งหน้าขนมเค้ก!AG:AG)+SUMIF(แพ็ค!$C:$C,'รับ-จ่าย ประจำวัน'!$B554,แพ็ค!AG:AG)+SUMIF(ธุรการ!$C:$C,'รับ-จ่าย ประจำวัน'!$B554,ธุรการ!AG:AG)+SUMIF(เส้นแต่งหน้าขนมปัง!$C:$C,'รับ-จ่าย ประจำวัน'!$B554,เส้นแต่งหน้าขนมปัง!AG:AG)+SUMIF('วางแผนBC,CJ'!$C:$C,'รับ-จ่าย ประจำวัน'!$B554,'วางแผนBC,CJ'!AG:AG)+SUMIF(RD!$C:$C,'รับ-จ่าย ประจำวัน'!$B554,RD!AG:AG)+SUMIF('FG,ออนไล,คัดแยก'!$C:$C,'รับ-จ่าย ประจำวัน'!$B554,'FG,ออนไล,คัดแยก'!AG:AG)</f>
        <v>0</v>
      </c>
      <c r="BO554" s="16">
        <f>SUMIF(เตรียมส่วนผสม!$C:$C,'รับ-จ่าย ประจำวัน'!$B554,เตรียมส่วนผสม!AH:AH)+SUMIF(กวนไส้!$C:$C,'รับ-จ่าย ประจำวัน'!$B554,กวนไส้!AH:AH)+SUMIF(ผลิต1!$C:$C,'รับ-จ่าย ประจำวัน'!$B554,ผลิต1!AH:AH)+SUMIF(ผลิต2!$C:$C,'รับ-จ่าย ประจำวัน'!$B554,ผลิต2!AH:AH)+SUMIF(เส้นแต่งหน้าขนมเค้ก!$C:$C,'รับ-จ่าย ประจำวัน'!$B554,เส้นแต่งหน้าขนมเค้ก!AH:AH)+SUMIF(แพ็ค!$C:$C,'รับ-จ่าย ประจำวัน'!$B554,แพ็ค!AH:AH)+SUMIF(ธุรการ!$C:$C,'รับ-จ่าย ประจำวัน'!$B554,ธุรการ!AH:AH)+SUMIF(เส้นแต่งหน้าขนมปัง!$C:$C,'รับ-จ่าย ประจำวัน'!$B554,เส้นแต่งหน้าขนมปัง!AH:AH)+SUMIF('วางแผนBC,CJ'!$C:$C,'รับ-จ่าย ประจำวัน'!$B554,'วางแผนBC,CJ'!AH:AH)+SUMIF(RD!$C:$C,'รับ-จ่าย ประจำวัน'!$B554,RD!AH:AH)+SUMIF('FG,ออนไล,คัดแยก'!$C:$C,'รับ-จ่าย ประจำวัน'!$B554,'FG,ออนไล,คัดแยก'!AH:AH)</f>
        <v>0</v>
      </c>
      <c r="BP554" s="16">
        <f>SUMIF(เตรียมส่วนผสม!$C:$C,'รับ-จ่าย ประจำวัน'!$B554,เตรียมส่วนผสม!AI:AI)+SUMIF(กวนไส้!$C:$C,'รับ-จ่าย ประจำวัน'!$B554,กวนไส้!AI:AI)+SUMIF(ผลิต1!$C:$C,'รับ-จ่าย ประจำวัน'!$B554,ผลิต1!AI:AI)+SUMIF(ผลิต2!$C:$C,'รับ-จ่าย ประจำวัน'!$B554,ผลิต2!AI:AI)+SUMIF(เส้นแต่งหน้าขนมเค้ก!$C:$C,'รับ-จ่าย ประจำวัน'!$B554,เส้นแต่งหน้าขนมเค้ก!AI:AI)+SUMIF(แพ็ค!$C:$C,'รับ-จ่าย ประจำวัน'!$B554,แพ็ค!AI:AI)+SUMIF(ธุรการ!$C:$C,'รับ-จ่าย ประจำวัน'!$B554,ธุรการ!AI:AI)+SUMIF(เส้นแต่งหน้าขนมปัง!$C:$C,'รับ-จ่าย ประจำวัน'!$B554,เส้นแต่งหน้าขนมปัง!AI:AI)+SUMIF('วางแผนBC,CJ'!$C:$C,'รับ-จ่าย ประจำวัน'!$B554,'วางแผนBC,CJ'!AI:AI)+SUMIF(RD!$C:$C,'รับ-จ่าย ประจำวัน'!$B554,RD!AI:AI)+SUMIF('FG,ออนไล,คัดแยก'!$C:$C,'รับ-จ่าย ประจำวัน'!$B554,'FG,ออนไล,คัดแยก'!AI:AI)</f>
        <v>0</v>
      </c>
      <c r="BQ554" s="16">
        <f>SUMIF(เตรียมส่วนผสม!$C:$C,'รับ-จ่าย ประจำวัน'!$B554,เตรียมส่วนผสม!AJ:AJ)+SUMIF(กวนไส้!$C:$C,'รับ-จ่าย ประจำวัน'!$B554,กวนไส้!AJ:AJ)+SUMIF(ผลิต1!$C:$C,'รับ-จ่าย ประจำวัน'!$B554,ผลิต1!AJ:AJ)+SUMIF(ผลิต2!$C:$C,'รับ-จ่าย ประจำวัน'!$B554,ผลิต2!AJ:AJ)+SUMIF(เส้นแต่งหน้าขนมเค้ก!$C:$C,'รับ-จ่าย ประจำวัน'!$B554,เส้นแต่งหน้าขนมเค้ก!AJ:AJ)+SUMIF(แพ็ค!$C:$C,'รับ-จ่าย ประจำวัน'!$B554,แพ็ค!AJ:AJ)+SUMIF(ธุรการ!$C:$C,'รับ-จ่าย ประจำวัน'!$B554,ธุรการ!AJ:AJ)+SUMIF(เส้นแต่งหน้าขนมปัง!$C:$C,'รับ-จ่าย ประจำวัน'!$B554,เส้นแต่งหน้าขนมปัง!AJ:AJ)+SUMIF('วางแผนBC,CJ'!$C:$C,'รับ-จ่าย ประจำวัน'!$B554,'วางแผนBC,CJ'!AJ:AJ)+SUMIF(RD!$C:$C,'รับ-จ่าย ประจำวัน'!$B554,RD!AJ:AJ)+SUMIF('FG,ออนไล,คัดแยก'!$C:$C,'รับ-จ่าย ประจำวัน'!$B554,'FG,ออนไล,คัดแยก'!AJ:AJ)</f>
        <v>0</v>
      </c>
      <c r="BR554" s="16">
        <f>SUMIF(เตรียมส่วนผสม!$C:$C,'รับ-จ่าย ประจำวัน'!$B554,เตรียมส่วนผสม!AK:AK)+SUMIF(กวนไส้!$C:$C,'รับ-จ่าย ประจำวัน'!$B554,กวนไส้!AK:AK)+SUMIF(ผลิต1!$C:$C,'รับ-จ่าย ประจำวัน'!$B554,ผลิต1!AK:AK)+SUMIF(ผลิต2!$C:$C,'รับ-จ่าย ประจำวัน'!$B554,ผลิต2!AK:AK)+SUMIF(เส้นแต่งหน้าขนมเค้ก!$C:$C,'รับ-จ่าย ประจำวัน'!$B554,เส้นแต่งหน้าขนมเค้ก!AK:AK)+SUMIF(แพ็ค!$C:$C,'รับ-จ่าย ประจำวัน'!$B554,แพ็ค!AK:AK)+SUMIF(ธุรการ!$C:$C,'รับ-จ่าย ประจำวัน'!$B554,ธุรการ!AK:AK)+SUMIF(เส้นแต่งหน้าขนมปัง!$C:$C,'รับ-จ่าย ประจำวัน'!$B554,เส้นแต่งหน้าขนมปัง!AK:AK)+SUMIF('วางแผนBC,CJ'!$C:$C,'รับ-จ่าย ประจำวัน'!$B554,'วางแผนBC,CJ'!AK:AK)+SUMIF(RD!$C:$C,'รับ-จ่าย ประจำวัน'!$B554,RD!AK:AK)+SUMIF('FG,ออนไล,คัดแยก'!$C:$C,'รับ-จ่าย ประจำวัน'!$B554,'FG,ออนไล,คัดแยก'!AK:AK)</f>
        <v>0</v>
      </c>
      <c r="BS554" s="16">
        <f>SUMIF(เตรียมส่วนผสม!$C:$C,'รับ-จ่าย ประจำวัน'!$B554,เตรียมส่วนผสม!AL:AL)+SUMIF(กวนไส้!$C:$C,'รับ-จ่าย ประจำวัน'!$B554,กวนไส้!AL:AL)+SUMIF(ผลิต1!$C:$C,'รับ-จ่าย ประจำวัน'!$B554,ผลิต1!AL:AL)+SUMIF(ผลิต2!$C:$C,'รับ-จ่าย ประจำวัน'!$B554,ผลิต2!AL:AL)+SUMIF(เส้นแต่งหน้าขนมเค้ก!$C:$C,'รับ-จ่าย ประจำวัน'!$B554,เส้นแต่งหน้าขนมเค้ก!AL:AL)+SUMIF(แพ็ค!$C:$C,'รับ-จ่าย ประจำวัน'!$B554,แพ็ค!AL:AL)+SUMIF(ธุรการ!$C:$C,'รับ-จ่าย ประจำวัน'!$B554,ธุรการ!AL:AL)+SUMIF(เส้นแต่งหน้าขนมปัง!$C:$C,'รับ-จ่าย ประจำวัน'!$B554,เส้นแต่งหน้าขนมปัง!AL:AL)+SUMIF('วางแผนBC,CJ'!$C:$C,'รับ-จ่าย ประจำวัน'!$B554,'วางแผนBC,CJ'!AL:AL)+SUMIF(RD!$C:$C,'รับ-จ่าย ประจำวัน'!$B554,RD!AL:AL)+SUMIF('FG,ออนไล,คัดแยก'!$C:$C,'รับ-จ่าย ประจำวัน'!$B554,'FG,ออนไล,คัดแยก'!AL:AL)</f>
        <v>0</v>
      </c>
      <c r="BT554" s="18">
        <f t="shared" si="115"/>
        <v>0</v>
      </c>
      <c r="BU554" s="116"/>
      <c r="BV554" s="146">
        <f t="shared" si="116"/>
        <v>0</v>
      </c>
      <c r="BW554" s="183">
        <v>30</v>
      </c>
      <c r="BX554" s="172">
        <f t="shared" si="114"/>
        <v>0</v>
      </c>
      <c r="BY554" s="188" t="e">
        <f t="shared" si="112"/>
        <v>#DIV/0!</v>
      </c>
      <c r="BZ554" s="180" t="e">
        <f t="shared" ca="1" si="117"/>
        <v>#DIV/0!</v>
      </c>
      <c r="CA554" s="145"/>
      <c r="CB554" s="152"/>
      <c r="CC554" s="93"/>
      <c r="CD554" s="93"/>
      <c r="CE554" s="93"/>
      <c r="CF554" s="93"/>
      <c r="CG554" s="93"/>
      <c r="CH554" s="93"/>
      <c r="CI554" s="93"/>
      <c r="CJ554" s="97"/>
      <c r="CK554" s="9">
        <f t="shared" si="113"/>
        <v>0</v>
      </c>
    </row>
    <row r="555" spans="1:89" hidden="1" x14ac:dyDescent="0.5">
      <c r="A555" s="149"/>
      <c r="B555" s="34">
        <v>1023401084</v>
      </c>
      <c r="C555" s="156" t="s">
        <v>1941</v>
      </c>
      <c r="D555" s="141" t="s">
        <v>91</v>
      </c>
      <c r="E555" s="25"/>
      <c r="F555" s="132"/>
      <c r="G555" s="25"/>
      <c r="H555" s="12">
        <v>20000</v>
      </c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11"/>
      <c r="AF555" s="11"/>
      <c r="AG555" s="11"/>
      <c r="AH555" s="11"/>
      <c r="AI555" s="25"/>
      <c r="AJ555" s="25"/>
      <c r="AK555" s="25"/>
      <c r="AL555" s="25"/>
      <c r="AM555" s="25"/>
      <c r="AN555" s="15">
        <f t="shared" si="119"/>
        <v>0</v>
      </c>
      <c r="AO555" s="16">
        <f>SUMIF(เตรียมส่วนผสม!$C:$C,'รับ-จ่าย ประจำวัน'!$B555,เตรียมส่วนผสม!H:H)+SUMIF(กวนไส้!$C:$C,'รับ-จ่าย ประจำวัน'!$B555,กวนไส้!H:H)+SUMIF(ผลิต1!$C:$C,'รับ-จ่าย ประจำวัน'!$B555,ผลิต1!H:H)+SUMIF(ผลิต2!$C:$C,'รับ-จ่าย ประจำวัน'!$B555,ผลิต2!H:H)+SUMIF(เส้นแต่งหน้าขนมเค้ก!$C:$C,'รับ-จ่าย ประจำวัน'!$B555,เส้นแต่งหน้าขนมเค้ก!H:H)+SUMIF(แพ็ค!$C:$C,'รับ-จ่าย ประจำวัน'!$B555,แพ็ค!H:H)+SUMIF(ธุรการ!$C:$C,'รับ-จ่าย ประจำวัน'!$B555,ธุรการ!H:H)+SUMIF(เส้นแต่งหน้าขนมปัง!$C:$C,'รับ-จ่าย ประจำวัน'!$B555,เส้นแต่งหน้าขนมปัง!H:H)+SUMIF('วางแผนBC,CJ'!$C:$C,'รับ-จ่าย ประจำวัน'!$B555,'วางแผนBC,CJ'!H:H)+SUMIF(RD!$C:$C,'รับ-จ่าย ประจำวัน'!$B555,RD!H:H)+SUMIF('FG,ออนไล,คัดแยก'!$C:$C,'รับ-จ่าย ประจำวัน'!$B555,'FG,ออนไล,คัดแยก'!H:H)</f>
        <v>0</v>
      </c>
      <c r="AP555" s="16">
        <f>SUMIF(เตรียมส่วนผสม!$C:$C,'รับ-จ่าย ประจำวัน'!$B555,เตรียมส่วนผสม!I:I)+SUMIF(กวนไส้!$C:$C,'รับ-จ่าย ประจำวัน'!$B555,กวนไส้!I:I)+SUMIF(ผลิต1!$C:$C,'รับ-จ่าย ประจำวัน'!$B555,ผลิต1!I:I)+SUMIF(ผลิต2!$C:$C,'รับ-จ่าย ประจำวัน'!$B555,ผลิต2!I:I)+SUMIF(เส้นแต่งหน้าขนมเค้ก!$C:$C,'รับ-จ่าย ประจำวัน'!$B555,เส้นแต่งหน้าขนมเค้ก!I:I)+SUMIF(แพ็ค!$C:$C,'รับ-จ่าย ประจำวัน'!$B555,แพ็ค!I:I)+SUMIF(ธุรการ!$C:$C,'รับ-จ่าย ประจำวัน'!$B555,ธุรการ!I:I)+SUMIF(เส้นแต่งหน้าขนมปัง!$C:$C,'รับ-จ่าย ประจำวัน'!$B555,เส้นแต่งหน้าขนมปัง!I:I)+SUMIF('วางแผนBC,CJ'!$C:$C,'รับ-จ่าย ประจำวัน'!$B555,'วางแผนBC,CJ'!I:I)+SUMIF(RD!$C:$C,'รับ-จ่าย ประจำวัน'!$B555,RD!I:I)+SUMIF('FG,ออนไล,คัดแยก'!$C:$C,'รับ-จ่าย ประจำวัน'!$B555,'FG,ออนไล,คัดแยก'!I:I)</f>
        <v>0</v>
      </c>
      <c r="AQ555" s="16">
        <f>SUMIF(เตรียมส่วนผสม!$C:$C,'รับ-จ่าย ประจำวัน'!$B555,เตรียมส่วนผสม!J:J)+SUMIF(กวนไส้!$C:$C,'รับ-จ่าย ประจำวัน'!$B555,กวนไส้!J:J)+SUMIF(ผลิต1!$C:$C,'รับ-จ่าย ประจำวัน'!$B555,ผลิต1!J:J)+SUMIF(ผลิต2!$C:$C,'รับ-จ่าย ประจำวัน'!$B555,ผลิต2!J:J)+SUMIF(เส้นแต่งหน้าขนมเค้ก!$C:$C,'รับ-จ่าย ประจำวัน'!$B555,เส้นแต่งหน้าขนมเค้ก!J:J)+SUMIF(แพ็ค!$C:$C,'รับ-จ่าย ประจำวัน'!$B555,แพ็ค!J:J)+SUMIF(ธุรการ!$C:$C,'รับ-จ่าย ประจำวัน'!$B555,ธุรการ!J:J)+SUMIF(เส้นแต่งหน้าขนมปัง!$C:$C,'รับ-จ่าย ประจำวัน'!$B555,เส้นแต่งหน้าขนมปัง!J:J)+SUMIF('วางแผนBC,CJ'!$C:$C,'รับ-จ่าย ประจำวัน'!$B555,'วางแผนBC,CJ'!J:J)+SUMIF(RD!$C:$C,'รับ-จ่าย ประจำวัน'!$B555,RD!J:J)+SUMIF('FG,ออนไล,คัดแยก'!$C:$C,'รับ-จ่าย ประจำวัน'!$B555,'FG,ออนไล,คัดแยก'!J:J)</f>
        <v>0</v>
      </c>
      <c r="AR555" s="16">
        <f>SUMIF(เตรียมส่วนผสม!$C:$C,'รับ-จ่าย ประจำวัน'!$B555,เตรียมส่วนผสม!K:K)+SUMIF(กวนไส้!$C:$C,'รับ-จ่าย ประจำวัน'!$B555,กวนไส้!K:K)+SUMIF(ผลิต1!$C:$C,'รับ-จ่าย ประจำวัน'!$B555,ผลิต1!K:K)+SUMIF(ผลิต2!$C:$C,'รับ-จ่าย ประจำวัน'!$B555,ผลิต2!K:K)+SUMIF(เส้นแต่งหน้าขนมเค้ก!$C:$C,'รับ-จ่าย ประจำวัน'!$B555,เส้นแต่งหน้าขนมเค้ก!K:K)+SUMIF(แพ็ค!$C:$C,'รับ-จ่าย ประจำวัน'!$B555,แพ็ค!K:K)+SUMIF(ธุรการ!$C:$C,'รับ-จ่าย ประจำวัน'!$B555,ธุรการ!K:K)+SUMIF(เส้นแต่งหน้าขนมปัง!$C:$C,'รับ-จ่าย ประจำวัน'!$B555,เส้นแต่งหน้าขนมปัง!K:K)+SUMIF('วางแผนBC,CJ'!$C:$C,'รับ-จ่าย ประจำวัน'!$B555,'วางแผนBC,CJ'!K:K)+SUMIF(RD!$C:$C,'รับ-จ่าย ประจำวัน'!$B555,RD!K:K)+SUMIF('FG,ออนไล,คัดแยก'!$C:$C,'รับ-จ่าย ประจำวัน'!$B555,'FG,ออนไล,คัดแยก'!K:K)</f>
        <v>0</v>
      </c>
      <c r="AS555" s="16">
        <f>SUMIF(เตรียมส่วนผสม!$C:$C,'รับ-จ่าย ประจำวัน'!$B555,เตรียมส่วนผสม!L:L)+SUMIF(กวนไส้!$C:$C,'รับ-จ่าย ประจำวัน'!$B555,กวนไส้!L:L)+SUMIF(ผลิต1!$C:$C,'รับ-จ่าย ประจำวัน'!$B555,ผลิต1!L:L)+SUMIF(ผลิต2!$C:$C,'รับ-จ่าย ประจำวัน'!$B555,ผลิต2!L:L)+SUMIF(เส้นแต่งหน้าขนมเค้ก!$C:$C,'รับ-จ่าย ประจำวัน'!$B555,เส้นแต่งหน้าขนมเค้ก!L:L)+SUMIF(แพ็ค!$C:$C,'รับ-จ่าย ประจำวัน'!$B555,แพ็ค!L:L)+SUMIF(ธุรการ!$C:$C,'รับ-จ่าย ประจำวัน'!$B555,ธุรการ!L:L)+SUMIF(เส้นแต่งหน้าขนมปัง!$C:$C,'รับ-จ่าย ประจำวัน'!$B555,เส้นแต่งหน้าขนมปัง!L:L)+SUMIF('วางแผนBC,CJ'!$C:$C,'รับ-จ่าย ประจำวัน'!$B555,'วางแผนBC,CJ'!L:L)+SUMIF(RD!$C:$C,'รับ-จ่าย ประจำวัน'!$B555,RD!L:L)+SUMIF('FG,ออนไล,คัดแยก'!$C:$C,'รับ-จ่าย ประจำวัน'!$B555,'FG,ออนไล,คัดแยก'!L:L)</f>
        <v>0</v>
      </c>
      <c r="AT555" s="16">
        <f>SUMIF(เตรียมส่วนผสม!$C:$C,'รับ-จ่าย ประจำวัน'!$B555,เตรียมส่วนผสม!M:M)+SUMIF(กวนไส้!$C:$C,'รับ-จ่าย ประจำวัน'!$B555,กวนไส้!M:M)+SUMIF(ผลิต1!$C:$C,'รับ-จ่าย ประจำวัน'!$B555,ผลิต1!M:M)+SUMIF(ผลิต2!$C:$C,'รับ-จ่าย ประจำวัน'!$B555,ผลิต2!M:M)+SUMIF(เส้นแต่งหน้าขนมเค้ก!$C:$C,'รับ-จ่าย ประจำวัน'!$B555,เส้นแต่งหน้าขนมเค้ก!M:M)+SUMIF(แพ็ค!$C:$C,'รับ-จ่าย ประจำวัน'!$B555,แพ็ค!M:M)+SUMIF(ธุรการ!$C:$C,'รับ-จ่าย ประจำวัน'!$B555,ธุรการ!M:M)+SUMIF(เส้นแต่งหน้าขนมปัง!$C:$C,'รับ-จ่าย ประจำวัน'!$B555,เส้นแต่งหน้าขนมปัง!M:M)+SUMIF('วางแผนBC,CJ'!$C:$C,'รับ-จ่าย ประจำวัน'!$B555,'วางแผนBC,CJ'!M:M)+SUMIF(RD!$C:$C,'รับ-จ่าย ประจำวัน'!$B555,RD!M:M)+SUMIF('FG,ออนไล,คัดแยก'!$C:$C,'รับ-จ่าย ประจำวัน'!$B555,'FG,ออนไล,คัดแยก'!M:M)</f>
        <v>0</v>
      </c>
      <c r="AU555" s="16">
        <f>SUMIF(เตรียมส่วนผสม!$C:$C,'รับ-จ่าย ประจำวัน'!$B555,เตรียมส่วนผสม!N:N)+SUMIF(กวนไส้!$C:$C,'รับ-จ่าย ประจำวัน'!$B555,กวนไส้!N:N)+SUMIF(ผลิต1!$C:$C,'รับ-จ่าย ประจำวัน'!$B555,ผลิต1!N:N)+SUMIF(ผลิต2!$C:$C,'รับ-จ่าย ประจำวัน'!$B555,ผลิต2!N:N)+SUMIF(เส้นแต่งหน้าขนมเค้ก!$C:$C,'รับ-จ่าย ประจำวัน'!$B555,เส้นแต่งหน้าขนมเค้ก!N:N)+SUMIF(แพ็ค!$C:$C,'รับ-จ่าย ประจำวัน'!$B555,แพ็ค!N:N)+SUMIF(ธุรการ!$C:$C,'รับ-จ่าย ประจำวัน'!$B555,ธุรการ!N:N)+SUMIF(เส้นแต่งหน้าขนมปัง!$C:$C,'รับ-จ่าย ประจำวัน'!$B555,เส้นแต่งหน้าขนมปัง!N:N)+SUMIF('วางแผนBC,CJ'!$C:$C,'รับ-จ่าย ประจำวัน'!$B555,'วางแผนBC,CJ'!N:N)+SUMIF(RD!$C:$C,'รับ-จ่าย ประจำวัน'!$B555,RD!N:N)+SUMIF('FG,ออนไล,คัดแยก'!$C:$C,'รับ-จ่าย ประจำวัน'!$B555,'FG,ออนไล,คัดแยก'!N:N)</f>
        <v>0</v>
      </c>
      <c r="AV555" s="16">
        <f>SUMIF(เตรียมส่วนผสม!$C:$C,'รับ-จ่าย ประจำวัน'!$B555,เตรียมส่วนผสม!O:O)+SUMIF(กวนไส้!$C:$C,'รับ-จ่าย ประจำวัน'!$B555,กวนไส้!O:O)+SUMIF(ผลิต1!$C:$C,'รับ-จ่าย ประจำวัน'!$B555,ผลิต1!O:O)+SUMIF(ผลิต2!$C:$C,'รับ-จ่าย ประจำวัน'!$B555,ผลิต2!O:O)+SUMIF(เส้นแต่งหน้าขนมเค้ก!$C:$C,'รับ-จ่าย ประจำวัน'!$B555,เส้นแต่งหน้าขนมเค้ก!O:O)+SUMIF(แพ็ค!$C:$C,'รับ-จ่าย ประจำวัน'!$B555,แพ็ค!O:O)+SUMIF(ธุรการ!$C:$C,'รับ-จ่าย ประจำวัน'!$B555,ธุรการ!O:O)+SUMIF(เส้นแต่งหน้าขนมปัง!$C:$C,'รับ-จ่าย ประจำวัน'!$B555,เส้นแต่งหน้าขนมปัง!O:O)+SUMIF('วางแผนBC,CJ'!$C:$C,'รับ-จ่าย ประจำวัน'!$B555,'วางแผนBC,CJ'!O:O)+SUMIF(RD!$C:$C,'รับ-จ่าย ประจำวัน'!$B555,RD!O:O)+SUMIF('FG,ออนไล,คัดแยก'!$C:$C,'รับ-จ่าย ประจำวัน'!$B555,'FG,ออนไล,คัดแยก'!O:O)</f>
        <v>0</v>
      </c>
      <c r="AW555" s="16">
        <f>SUMIF(เตรียมส่วนผสม!$C:$C,'รับ-จ่าย ประจำวัน'!$B555,เตรียมส่วนผสม!P:P)+SUMIF(กวนไส้!$C:$C,'รับ-จ่าย ประจำวัน'!$B555,กวนไส้!P:P)+SUMIF(ผลิต1!$C:$C,'รับ-จ่าย ประจำวัน'!$B555,ผลิต1!P:P)+SUMIF(ผลิต2!$C:$C,'รับ-จ่าย ประจำวัน'!$B555,ผลิต2!P:P)+SUMIF(เส้นแต่งหน้าขนมเค้ก!$C:$C,'รับ-จ่าย ประจำวัน'!$B555,เส้นแต่งหน้าขนมเค้ก!P:P)+SUMIF(แพ็ค!$C:$C,'รับ-จ่าย ประจำวัน'!$B555,แพ็ค!P:P)+SUMIF(ธุรการ!$C:$C,'รับ-จ่าย ประจำวัน'!$B555,ธุรการ!P:P)+SUMIF(เส้นแต่งหน้าขนมปัง!$C:$C,'รับ-จ่าย ประจำวัน'!$B555,เส้นแต่งหน้าขนมปัง!P:P)+SUMIF('วางแผนBC,CJ'!$C:$C,'รับ-จ่าย ประจำวัน'!$B555,'วางแผนBC,CJ'!P:P)+SUMIF(RD!$C:$C,'รับ-จ่าย ประจำวัน'!$B555,RD!P:P)+SUMIF('FG,ออนไล,คัดแยก'!$C:$C,'รับ-จ่าย ประจำวัน'!$B555,'FG,ออนไล,คัดแยก'!P:P)</f>
        <v>0</v>
      </c>
      <c r="AX555" s="16">
        <f>SUMIF(เตรียมส่วนผสม!$C:$C,'รับ-จ่าย ประจำวัน'!$B555,เตรียมส่วนผสม!Q:Q)+SUMIF(กวนไส้!$C:$C,'รับ-จ่าย ประจำวัน'!$B555,กวนไส้!Q:Q)+SUMIF(ผลิต1!$C:$C,'รับ-จ่าย ประจำวัน'!$B555,ผลิต1!Q:Q)+SUMIF(ผลิต2!$C:$C,'รับ-จ่าย ประจำวัน'!$B555,ผลิต2!Q:Q)+SUMIF(เส้นแต่งหน้าขนมเค้ก!$C:$C,'รับ-จ่าย ประจำวัน'!$B555,เส้นแต่งหน้าขนมเค้ก!Q:Q)+SUMIF(แพ็ค!$C:$C,'รับ-จ่าย ประจำวัน'!$B555,แพ็ค!Q:Q)+SUMIF(ธุรการ!$C:$C,'รับ-จ่าย ประจำวัน'!$B555,ธุรการ!Q:Q)+SUMIF(เส้นแต่งหน้าขนมปัง!$C:$C,'รับ-จ่าย ประจำวัน'!$B555,เส้นแต่งหน้าขนมปัง!Q:Q)+SUMIF('วางแผนBC,CJ'!$C:$C,'รับ-จ่าย ประจำวัน'!$B555,'วางแผนBC,CJ'!Q:Q)+SUMIF(RD!$C:$C,'รับ-จ่าย ประจำวัน'!$B555,RD!Q:Q)+SUMIF('FG,ออนไล,คัดแยก'!$C:$C,'รับ-จ่าย ประจำวัน'!$B555,'FG,ออนไล,คัดแยก'!Q:Q)</f>
        <v>0</v>
      </c>
      <c r="AY555" s="16">
        <f>SUMIF(เตรียมส่วนผสม!$C:$C,'รับ-จ่าย ประจำวัน'!$B555,เตรียมส่วนผสม!R:R)+SUMIF(กวนไส้!$C:$C,'รับ-จ่าย ประจำวัน'!$B555,กวนไส้!R:R)+SUMIF(ผลิต1!$C:$C,'รับ-จ่าย ประจำวัน'!$B555,ผลิต1!R:R)+SUMIF(ผลิต2!$C:$C,'รับ-จ่าย ประจำวัน'!$B555,ผลิต2!R:R)+SUMIF(เส้นแต่งหน้าขนมเค้ก!$C:$C,'รับ-จ่าย ประจำวัน'!$B555,เส้นแต่งหน้าขนมเค้ก!R:R)+SUMIF(แพ็ค!$C:$C,'รับ-จ่าย ประจำวัน'!$B555,แพ็ค!R:R)+SUMIF(ธุรการ!$C:$C,'รับ-จ่าย ประจำวัน'!$B555,ธุรการ!R:R)+SUMIF(เส้นแต่งหน้าขนมปัง!$C:$C,'รับ-จ่าย ประจำวัน'!$B555,เส้นแต่งหน้าขนมปัง!R:R)+SUMIF('วางแผนBC,CJ'!$C:$C,'รับ-จ่าย ประจำวัน'!$B555,'วางแผนBC,CJ'!R:R)+SUMIF(RD!$C:$C,'รับ-จ่าย ประจำวัน'!$B555,RD!R:R)+SUMIF('FG,ออนไล,คัดแยก'!$C:$C,'รับ-จ่าย ประจำวัน'!$B555,'FG,ออนไล,คัดแยก'!R:R)</f>
        <v>0</v>
      </c>
      <c r="AZ555" s="16">
        <f>SUMIF(เตรียมส่วนผสม!$C:$C,'รับ-จ่าย ประจำวัน'!$B555,เตรียมส่วนผสม!S:S)+SUMIF(กวนไส้!$C:$C,'รับ-จ่าย ประจำวัน'!$B555,กวนไส้!S:S)+SUMIF(ผลิต1!$C:$C,'รับ-จ่าย ประจำวัน'!$B555,ผลิต1!S:S)+SUMIF(ผลิต2!$C:$C,'รับ-จ่าย ประจำวัน'!$B555,ผลิต2!S:S)+SUMIF(เส้นแต่งหน้าขนมเค้ก!$C:$C,'รับ-จ่าย ประจำวัน'!$B555,เส้นแต่งหน้าขนมเค้ก!S:S)+SUMIF(แพ็ค!$C:$C,'รับ-จ่าย ประจำวัน'!$B555,แพ็ค!S:S)+SUMIF(ธุรการ!$C:$C,'รับ-จ่าย ประจำวัน'!$B555,ธุรการ!S:S)+SUMIF(เส้นแต่งหน้าขนมปัง!$C:$C,'รับ-จ่าย ประจำวัน'!$B555,เส้นแต่งหน้าขนมปัง!S:S)+SUMIF('วางแผนBC,CJ'!$C:$C,'รับ-จ่าย ประจำวัน'!$B555,'วางแผนBC,CJ'!S:S)+SUMIF(RD!$C:$C,'รับ-จ่าย ประจำวัน'!$B555,RD!S:S)+SUMIF('FG,ออนไล,คัดแยก'!$C:$C,'รับ-จ่าย ประจำวัน'!$B555,'FG,ออนไล,คัดแยก'!S:S)</f>
        <v>0</v>
      </c>
      <c r="BA555" s="16">
        <f>SUMIF(เตรียมส่วนผสม!$C:$C,'รับ-จ่าย ประจำวัน'!$B555,เตรียมส่วนผสม!T:T)+SUMIF(กวนไส้!$C:$C,'รับ-จ่าย ประจำวัน'!$B555,กวนไส้!T:T)+SUMIF(ผลิต1!$C:$C,'รับ-จ่าย ประจำวัน'!$B555,ผลิต1!T:T)+SUMIF(ผลิต2!$C:$C,'รับ-จ่าย ประจำวัน'!$B555,ผลิต2!T:T)+SUMIF(เส้นแต่งหน้าขนมเค้ก!$C:$C,'รับ-จ่าย ประจำวัน'!$B555,เส้นแต่งหน้าขนมเค้ก!T:T)+SUMIF(แพ็ค!$C:$C,'รับ-จ่าย ประจำวัน'!$B555,แพ็ค!T:T)+SUMIF(ธุรการ!$C:$C,'รับ-จ่าย ประจำวัน'!$B555,ธุรการ!T:T)+SUMIF(เส้นแต่งหน้าขนมปัง!$C:$C,'รับ-จ่าย ประจำวัน'!$B555,เส้นแต่งหน้าขนมปัง!T:T)+SUMIF('วางแผนBC,CJ'!$C:$C,'รับ-จ่าย ประจำวัน'!$B555,'วางแผนBC,CJ'!T:T)+SUMIF(RD!$C:$C,'รับ-จ่าย ประจำวัน'!$B555,RD!T:T)+SUMIF('FG,ออนไล,คัดแยก'!$C:$C,'รับ-จ่าย ประจำวัน'!$B555,'FG,ออนไล,คัดแยก'!T:T)</f>
        <v>0</v>
      </c>
      <c r="BB555" s="16">
        <f>SUMIF(เตรียมส่วนผสม!$C:$C,'รับ-จ่าย ประจำวัน'!$B555,เตรียมส่วนผสม!U:U)+SUMIF(กวนไส้!$C:$C,'รับ-จ่าย ประจำวัน'!$B555,กวนไส้!U:U)+SUMIF(ผลิต1!$C:$C,'รับ-จ่าย ประจำวัน'!$B555,ผลิต1!U:U)+SUMIF(ผลิต2!$C:$C,'รับ-จ่าย ประจำวัน'!$B555,ผลิต2!U:U)+SUMIF(เส้นแต่งหน้าขนมเค้ก!$C:$C,'รับ-จ่าย ประจำวัน'!$B555,เส้นแต่งหน้าขนมเค้ก!U:U)+SUMIF(แพ็ค!$C:$C,'รับ-จ่าย ประจำวัน'!$B555,แพ็ค!U:U)+SUMIF(ธุรการ!$C:$C,'รับ-จ่าย ประจำวัน'!$B555,ธุรการ!U:U)+SUMIF(เส้นแต่งหน้าขนมปัง!$C:$C,'รับ-จ่าย ประจำวัน'!$B555,เส้นแต่งหน้าขนมปัง!U:U)+SUMIF('วางแผนBC,CJ'!$C:$C,'รับ-จ่าย ประจำวัน'!$B555,'วางแผนBC,CJ'!U:U)+SUMIF(RD!$C:$C,'รับ-จ่าย ประจำวัน'!$B555,RD!U:U)+SUMIF('FG,ออนไล,คัดแยก'!$C:$C,'รับ-จ่าย ประจำวัน'!$B555,'FG,ออนไล,คัดแยก'!U:U)</f>
        <v>0</v>
      </c>
      <c r="BC555" s="16">
        <f>SUMIF(เตรียมส่วนผสม!$C:$C,'รับ-จ่าย ประจำวัน'!$B555,เตรียมส่วนผสม!V:V)+SUMIF(กวนไส้!$C:$C,'รับ-จ่าย ประจำวัน'!$B555,กวนไส้!V:V)+SUMIF(ผลิต1!$C:$C,'รับ-จ่าย ประจำวัน'!$B555,ผลิต1!V:V)+SUMIF(ผลิต2!$C:$C,'รับ-จ่าย ประจำวัน'!$B555,ผลิต2!V:V)+SUMIF(เส้นแต่งหน้าขนมเค้ก!$C:$C,'รับ-จ่าย ประจำวัน'!$B555,เส้นแต่งหน้าขนมเค้ก!V:V)+SUMIF(แพ็ค!$C:$C,'รับ-จ่าย ประจำวัน'!$B555,แพ็ค!V:V)+SUMIF(ธุรการ!$C:$C,'รับ-จ่าย ประจำวัน'!$B555,ธุรการ!V:V)+SUMIF(เส้นแต่งหน้าขนมปัง!$C:$C,'รับ-จ่าย ประจำวัน'!$B555,เส้นแต่งหน้าขนมปัง!V:V)+SUMIF('วางแผนBC,CJ'!$C:$C,'รับ-จ่าย ประจำวัน'!$B555,'วางแผนBC,CJ'!V:V)+SUMIF(RD!$C:$C,'รับ-จ่าย ประจำวัน'!$B555,RD!V:V)+SUMIF('FG,ออนไล,คัดแยก'!$C:$C,'รับ-จ่าย ประจำวัน'!$B555,'FG,ออนไล,คัดแยก'!V:V)</f>
        <v>0</v>
      </c>
      <c r="BD555" s="16">
        <f>SUMIF(เตรียมส่วนผสม!$C:$C,'รับ-จ่าย ประจำวัน'!$B555,เตรียมส่วนผสม!W:W)+SUMIF(กวนไส้!$C:$C,'รับ-จ่าย ประจำวัน'!$B555,กวนไส้!W:W)+SUMIF(ผลิต1!$C:$C,'รับ-จ่าย ประจำวัน'!$B555,ผลิต1!W:W)+SUMIF(ผลิต2!$C:$C,'รับ-จ่าย ประจำวัน'!$B555,ผลิต2!W:W)+SUMIF(เส้นแต่งหน้าขนมเค้ก!$C:$C,'รับ-จ่าย ประจำวัน'!$B555,เส้นแต่งหน้าขนมเค้ก!W:W)+SUMIF(แพ็ค!$C:$C,'รับ-จ่าย ประจำวัน'!$B555,แพ็ค!W:W)+SUMIF(ธุรการ!$C:$C,'รับ-จ่าย ประจำวัน'!$B555,ธุรการ!W:W)+SUMIF(เส้นแต่งหน้าขนมปัง!$C:$C,'รับ-จ่าย ประจำวัน'!$B555,เส้นแต่งหน้าขนมปัง!W:W)+SUMIF('วางแผนBC,CJ'!$C:$C,'รับ-จ่าย ประจำวัน'!$B555,'วางแผนBC,CJ'!W:W)+SUMIF(RD!$C:$C,'รับ-จ่าย ประจำวัน'!$B555,RD!W:W)+SUMIF('FG,ออนไล,คัดแยก'!$C:$C,'รับ-จ่าย ประจำวัน'!$B555,'FG,ออนไล,คัดแยก'!W:W)</f>
        <v>0</v>
      </c>
      <c r="BE555" s="16">
        <f>SUMIF(เตรียมส่วนผสม!$C:$C,'รับ-จ่าย ประจำวัน'!$B555,เตรียมส่วนผสม!X:X)+SUMIF(กวนไส้!$C:$C,'รับ-จ่าย ประจำวัน'!$B555,กวนไส้!X:X)+SUMIF(ผลิต1!$C:$C,'รับ-จ่าย ประจำวัน'!$B555,ผลิต1!X:X)+SUMIF(ผลิต2!$C:$C,'รับ-จ่าย ประจำวัน'!$B555,ผลิต2!X:X)+SUMIF(เส้นแต่งหน้าขนมเค้ก!$C:$C,'รับ-จ่าย ประจำวัน'!$B555,เส้นแต่งหน้าขนมเค้ก!X:X)+SUMIF(แพ็ค!$C:$C,'รับ-จ่าย ประจำวัน'!$B555,แพ็ค!X:X)+SUMIF(ธุรการ!$C:$C,'รับ-จ่าย ประจำวัน'!$B555,ธุรการ!X:X)+SUMIF(เส้นแต่งหน้าขนมปัง!$C:$C,'รับ-จ่าย ประจำวัน'!$B555,เส้นแต่งหน้าขนมปัง!X:X)+SUMIF('วางแผนBC,CJ'!$C:$C,'รับ-จ่าย ประจำวัน'!$B555,'วางแผนBC,CJ'!X:X)+SUMIF(RD!$C:$C,'รับ-จ่าย ประจำวัน'!$B555,RD!X:X)+SUMIF('FG,ออนไล,คัดแยก'!$C:$C,'รับ-จ่าย ประจำวัน'!$B555,'FG,ออนไล,คัดแยก'!X:X)</f>
        <v>0</v>
      </c>
      <c r="BF555" s="16">
        <f>SUMIF(เตรียมส่วนผสม!$C:$C,'รับ-จ่าย ประจำวัน'!$B555,เตรียมส่วนผสม!Y:Y)+SUMIF(กวนไส้!$C:$C,'รับ-จ่าย ประจำวัน'!$B555,กวนไส้!Y:Y)+SUMIF(ผลิต1!$C:$C,'รับ-จ่าย ประจำวัน'!$B555,ผลิต1!Y:Y)+SUMIF(ผลิต2!$C:$C,'รับ-จ่าย ประจำวัน'!$B555,ผลิต2!Y:Y)+SUMIF(เส้นแต่งหน้าขนมเค้ก!$C:$C,'รับ-จ่าย ประจำวัน'!$B555,เส้นแต่งหน้าขนมเค้ก!Y:Y)+SUMIF(แพ็ค!$C:$C,'รับ-จ่าย ประจำวัน'!$B555,แพ็ค!Y:Y)+SUMIF(ธุรการ!$C:$C,'รับ-จ่าย ประจำวัน'!$B555,ธุรการ!Y:Y)+SUMIF(เส้นแต่งหน้าขนมปัง!$C:$C,'รับ-จ่าย ประจำวัน'!$B555,เส้นแต่งหน้าขนมปัง!Y:Y)+SUMIF('วางแผนBC,CJ'!$C:$C,'รับ-จ่าย ประจำวัน'!$B555,'วางแผนBC,CJ'!Y:Y)+SUMIF(RD!$C:$C,'รับ-จ่าย ประจำวัน'!$B555,RD!Y:Y)+SUMIF('FG,ออนไล,คัดแยก'!$C:$C,'รับ-จ่าย ประจำวัน'!$B555,'FG,ออนไล,คัดแยก'!Y:Y)</f>
        <v>0</v>
      </c>
      <c r="BG555" s="16">
        <f>SUMIF(เตรียมส่วนผสม!$C:$C,'รับ-จ่าย ประจำวัน'!$B555,เตรียมส่วนผสม!Z:Z)+SUMIF(กวนไส้!$C:$C,'รับ-จ่าย ประจำวัน'!$B555,กวนไส้!Z:Z)+SUMIF(ผลิต1!$C:$C,'รับ-จ่าย ประจำวัน'!$B555,ผลิต1!Z:Z)+SUMIF(ผลิต2!$C:$C,'รับ-จ่าย ประจำวัน'!$B555,ผลิต2!Z:Z)+SUMIF(เส้นแต่งหน้าขนมเค้ก!$C:$C,'รับ-จ่าย ประจำวัน'!$B555,เส้นแต่งหน้าขนมเค้ก!Z:Z)+SUMIF(แพ็ค!$C:$C,'รับ-จ่าย ประจำวัน'!$B555,แพ็ค!Z:Z)+SUMIF(ธุรการ!$C:$C,'รับ-จ่าย ประจำวัน'!$B555,ธุรการ!Z:Z)+SUMIF(เส้นแต่งหน้าขนมปัง!$C:$C,'รับ-จ่าย ประจำวัน'!$B555,เส้นแต่งหน้าขนมปัง!Z:Z)+SUMIF('วางแผนBC,CJ'!$C:$C,'รับ-จ่าย ประจำวัน'!$B555,'วางแผนBC,CJ'!Z:Z)+SUMIF(RD!$C:$C,'รับ-จ่าย ประจำวัน'!$B555,RD!Z:Z)+SUMIF('FG,ออนไล,คัดแยก'!$C:$C,'รับ-จ่าย ประจำวัน'!$B555,'FG,ออนไล,คัดแยก'!Z:Z)</f>
        <v>0</v>
      </c>
      <c r="BH555" s="16">
        <f>SUMIF(เตรียมส่วนผสม!$C:$C,'รับ-จ่าย ประจำวัน'!$B555,เตรียมส่วนผสม!AA:AA)+SUMIF(กวนไส้!$C:$C,'รับ-จ่าย ประจำวัน'!$B555,กวนไส้!AA:AA)+SUMIF(ผลิต1!$C:$C,'รับ-จ่าย ประจำวัน'!$B555,ผลิต1!AA:AA)+SUMIF(ผลิต2!$C:$C,'รับ-จ่าย ประจำวัน'!$B555,ผลิต2!AA:AA)+SUMIF(เส้นแต่งหน้าขนมเค้ก!$C:$C,'รับ-จ่าย ประจำวัน'!$B555,เส้นแต่งหน้าขนมเค้ก!AA:AA)+SUMIF(แพ็ค!$C:$C,'รับ-จ่าย ประจำวัน'!$B555,แพ็ค!AA:AA)+SUMIF(ธุรการ!$C:$C,'รับ-จ่าย ประจำวัน'!$B555,ธุรการ!AA:AA)+SUMIF(เส้นแต่งหน้าขนมปัง!$C:$C,'รับ-จ่าย ประจำวัน'!$B555,เส้นแต่งหน้าขนมปัง!AA:AA)+SUMIF('วางแผนBC,CJ'!$C:$C,'รับ-จ่าย ประจำวัน'!$B555,'วางแผนBC,CJ'!AA:AA)+SUMIF(RD!$C:$C,'รับ-จ่าย ประจำวัน'!$B555,RD!AA:AA)+SUMIF('FG,ออนไล,คัดแยก'!$C:$C,'รับ-จ่าย ประจำวัน'!$B555,'FG,ออนไล,คัดแยก'!AA:AA)</f>
        <v>0</v>
      </c>
      <c r="BI555" s="16">
        <f>SUMIF(เตรียมส่วนผสม!$C:$C,'รับ-จ่าย ประจำวัน'!$B555,เตรียมส่วนผสม!AB:AB)+SUMIF(กวนไส้!$C:$C,'รับ-จ่าย ประจำวัน'!$B555,กวนไส้!AB:AB)+SUMIF(ผลิต1!$C:$C,'รับ-จ่าย ประจำวัน'!$B555,ผลิต1!AB:AB)+SUMIF(ผลิต2!$C:$C,'รับ-จ่าย ประจำวัน'!$B555,ผลิต2!AB:AB)+SUMIF(เส้นแต่งหน้าขนมเค้ก!$C:$C,'รับ-จ่าย ประจำวัน'!$B555,เส้นแต่งหน้าขนมเค้ก!AB:AB)+SUMIF(แพ็ค!$C:$C,'รับ-จ่าย ประจำวัน'!$B555,แพ็ค!AB:AB)+SUMIF(ธุรการ!$C:$C,'รับ-จ่าย ประจำวัน'!$B555,ธุรการ!AB:AB)+SUMIF(เส้นแต่งหน้าขนมปัง!$C:$C,'รับ-จ่าย ประจำวัน'!$B555,เส้นแต่งหน้าขนมปัง!AB:AB)+SUMIF('วางแผนBC,CJ'!$C:$C,'รับ-จ่าย ประจำวัน'!$B555,'วางแผนBC,CJ'!AB:AB)+SUMIF(RD!$C:$C,'รับ-จ่าย ประจำวัน'!$B555,RD!AB:AB)+SUMIF('FG,ออนไล,คัดแยก'!$C:$C,'รับ-จ่าย ประจำวัน'!$B555,'FG,ออนไล,คัดแยก'!AB:AB)</f>
        <v>0</v>
      </c>
      <c r="BJ555" s="16">
        <f>SUMIF(เตรียมส่วนผสม!$C:$C,'รับ-จ่าย ประจำวัน'!$B555,เตรียมส่วนผสม!AC:AC)+SUMIF(กวนไส้!$C:$C,'รับ-จ่าย ประจำวัน'!$B555,กวนไส้!AC:AC)+SUMIF(ผลิต1!$C:$C,'รับ-จ่าย ประจำวัน'!$B555,ผลิต1!AC:AC)+SUMIF(ผลิต2!$C:$C,'รับ-จ่าย ประจำวัน'!$B555,ผลิต2!AC:AC)+SUMIF(เส้นแต่งหน้าขนมเค้ก!$C:$C,'รับ-จ่าย ประจำวัน'!$B555,เส้นแต่งหน้าขนมเค้ก!AC:AC)+SUMIF(แพ็ค!$C:$C,'รับ-จ่าย ประจำวัน'!$B555,แพ็ค!AC:AC)+SUMIF(ธุรการ!$C:$C,'รับ-จ่าย ประจำวัน'!$B555,ธุรการ!AC:AC)+SUMIF(เส้นแต่งหน้าขนมปัง!$C:$C,'รับ-จ่าย ประจำวัน'!$B555,เส้นแต่งหน้าขนมปัง!AC:AC)+SUMIF('วางแผนBC,CJ'!$C:$C,'รับ-จ่าย ประจำวัน'!$B555,'วางแผนBC,CJ'!AC:AC)+SUMIF(RD!$C:$C,'รับ-จ่าย ประจำวัน'!$B555,RD!AC:AC)+SUMIF('FG,ออนไล,คัดแยก'!$C:$C,'รับ-จ่าย ประจำวัน'!$B555,'FG,ออนไล,คัดแยก'!AC:AC)</f>
        <v>0</v>
      </c>
      <c r="BK555" s="16">
        <f>SUMIF(เตรียมส่วนผสม!$C:$C,'รับ-จ่าย ประจำวัน'!$B555,เตรียมส่วนผสม!AD:AD)+SUMIF(กวนไส้!$C:$C,'รับ-จ่าย ประจำวัน'!$B555,กวนไส้!AD:AD)+SUMIF(ผลิต1!$C:$C,'รับ-จ่าย ประจำวัน'!$B555,ผลิต1!AD:AD)+SUMIF(ผลิต2!$C:$C,'รับ-จ่าย ประจำวัน'!$B555,ผลิต2!AD:AD)+SUMIF(เส้นแต่งหน้าขนมเค้ก!$C:$C,'รับ-จ่าย ประจำวัน'!$B555,เส้นแต่งหน้าขนมเค้ก!AD:AD)+SUMIF(แพ็ค!$C:$C,'รับ-จ่าย ประจำวัน'!$B555,แพ็ค!AD:AD)+SUMIF(ธุรการ!$C:$C,'รับ-จ่าย ประจำวัน'!$B555,ธุรการ!AD:AD)+SUMIF(เส้นแต่งหน้าขนมปัง!$C:$C,'รับ-จ่าย ประจำวัน'!$B555,เส้นแต่งหน้าขนมปัง!AD:AD)+SUMIF('วางแผนBC,CJ'!$C:$C,'รับ-จ่าย ประจำวัน'!$B555,'วางแผนBC,CJ'!AD:AD)+SUMIF(RD!$C:$C,'รับ-จ่าย ประจำวัน'!$B555,RD!AD:AD)+SUMIF('FG,ออนไล,คัดแยก'!$C:$C,'รับ-จ่าย ประจำวัน'!$B555,'FG,ออนไล,คัดแยก'!AD:AD)</f>
        <v>0</v>
      </c>
      <c r="BL555" s="16">
        <f>SUMIF(เตรียมส่วนผสม!$C:$C,'รับ-จ่าย ประจำวัน'!$B555,เตรียมส่วนผสม!AE:AE)+SUMIF(กวนไส้!$C:$C,'รับ-จ่าย ประจำวัน'!$B555,กวนไส้!AE:AE)+SUMIF(ผลิต1!$C:$C,'รับ-จ่าย ประจำวัน'!$B555,ผลิต1!AE:AE)+SUMIF(ผลิต2!$C:$C,'รับ-จ่าย ประจำวัน'!$B555,ผลิต2!AE:AE)+SUMIF(เส้นแต่งหน้าขนมเค้ก!$C:$C,'รับ-จ่าย ประจำวัน'!$B555,เส้นแต่งหน้าขนมเค้ก!AE:AE)+SUMIF(แพ็ค!$C:$C,'รับ-จ่าย ประจำวัน'!$B555,แพ็ค!AE:AE)+SUMIF(ธุรการ!$C:$C,'รับ-จ่าย ประจำวัน'!$B555,ธุรการ!AE:AE)+SUMIF(เส้นแต่งหน้าขนมปัง!$C:$C,'รับ-จ่าย ประจำวัน'!$B555,เส้นแต่งหน้าขนมปัง!AE:AE)+SUMIF('วางแผนBC,CJ'!$C:$C,'รับ-จ่าย ประจำวัน'!$B555,'วางแผนBC,CJ'!AE:AE)+SUMIF(RD!$C:$C,'รับ-จ่าย ประจำวัน'!$B555,RD!AE:AE)+SUMIF('FG,ออนไล,คัดแยก'!$C:$C,'รับ-จ่าย ประจำวัน'!$B555,'FG,ออนไล,คัดแยก'!AE:AE)</f>
        <v>0</v>
      </c>
      <c r="BM555" s="16">
        <f>SUMIF(เตรียมส่วนผสม!$C:$C,'รับ-จ่าย ประจำวัน'!$B555,เตรียมส่วนผสม!AF:AF)+SUMIF(กวนไส้!$C:$C,'รับ-จ่าย ประจำวัน'!$B555,กวนไส้!AF:AF)+SUMIF(ผลิต1!$C:$C,'รับ-จ่าย ประจำวัน'!$B555,ผลิต1!AF:AF)+SUMIF(ผลิต2!$C:$C,'รับ-จ่าย ประจำวัน'!$B555,ผลิต2!AF:AF)+SUMIF(เส้นแต่งหน้าขนมเค้ก!$C:$C,'รับ-จ่าย ประจำวัน'!$B555,เส้นแต่งหน้าขนมเค้ก!AF:AF)+SUMIF(แพ็ค!$C:$C,'รับ-จ่าย ประจำวัน'!$B555,แพ็ค!AF:AF)+SUMIF(ธุรการ!$C:$C,'รับ-จ่าย ประจำวัน'!$B555,ธุรการ!AF:AF)+SUMIF(เส้นแต่งหน้าขนมปัง!$C:$C,'รับ-จ่าย ประจำวัน'!$B555,เส้นแต่งหน้าขนมปัง!AF:AF)+SUMIF('วางแผนBC,CJ'!$C:$C,'รับ-จ่าย ประจำวัน'!$B555,'วางแผนBC,CJ'!AF:AF)+SUMIF(RD!$C:$C,'รับ-จ่าย ประจำวัน'!$B555,RD!AF:AF)+SUMIF('FG,ออนไล,คัดแยก'!$C:$C,'รับ-จ่าย ประจำวัน'!$B555,'FG,ออนไล,คัดแยก'!AF:AF)</f>
        <v>0</v>
      </c>
      <c r="BN555" s="16">
        <f>SUMIF(เตรียมส่วนผสม!$C:$C,'รับ-จ่าย ประจำวัน'!$B555,เตรียมส่วนผสม!AG:AG)+SUMIF(กวนไส้!$C:$C,'รับ-จ่าย ประจำวัน'!$B555,กวนไส้!AG:AG)+SUMIF(ผลิต1!$C:$C,'รับ-จ่าย ประจำวัน'!$B555,ผลิต1!AG:AG)+SUMIF(ผลิต2!$C:$C,'รับ-จ่าย ประจำวัน'!$B555,ผลิต2!AG:AG)+SUMIF(เส้นแต่งหน้าขนมเค้ก!$C:$C,'รับ-จ่าย ประจำวัน'!$B555,เส้นแต่งหน้าขนมเค้ก!AG:AG)+SUMIF(แพ็ค!$C:$C,'รับ-จ่าย ประจำวัน'!$B555,แพ็ค!AG:AG)+SUMIF(ธุรการ!$C:$C,'รับ-จ่าย ประจำวัน'!$B555,ธุรการ!AG:AG)+SUMIF(เส้นแต่งหน้าขนมปัง!$C:$C,'รับ-จ่าย ประจำวัน'!$B555,เส้นแต่งหน้าขนมปัง!AG:AG)+SUMIF('วางแผนBC,CJ'!$C:$C,'รับ-จ่าย ประจำวัน'!$B555,'วางแผนBC,CJ'!AG:AG)+SUMIF(RD!$C:$C,'รับ-จ่าย ประจำวัน'!$B555,RD!AG:AG)+SUMIF('FG,ออนไล,คัดแยก'!$C:$C,'รับ-จ่าย ประจำวัน'!$B555,'FG,ออนไล,คัดแยก'!AG:AG)</f>
        <v>0</v>
      </c>
      <c r="BO555" s="16">
        <f>SUMIF(เตรียมส่วนผสม!$C:$C,'รับ-จ่าย ประจำวัน'!$B555,เตรียมส่วนผสม!AH:AH)+SUMIF(กวนไส้!$C:$C,'รับ-จ่าย ประจำวัน'!$B555,กวนไส้!AH:AH)+SUMIF(ผลิต1!$C:$C,'รับ-จ่าย ประจำวัน'!$B555,ผลิต1!AH:AH)+SUMIF(ผลิต2!$C:$C,'รับ-จ่าย ประจำวัน'!$B555,ผลิต2!AH:AH)+SUMIF(เส้นแต่งหน้าขนมเค้ก!$C:$C,'รับ-จ่าย ประจำวัน'!$B555,เส้นแต่งหน้าขนมเค้ก!AH:AH)+SUMIF(แพ็ค!$C:$C,'รับ-จ่าย ประจำวัน'!$B555,แพ็ค!AH:AH)+SUMIF(ธุรการ!$C:$C,'รับ-จ่าย ประจำวัน'!$B555,ธุรการ!AH:AH)+SUMIF(เส้นแต่งหน้าขนมปัง!$C:$C,'รับ-จ่าย ประจำวัน'!$B555,เส้นแต่งหน้าขนมปัง!AH:AH)+SUMIF('วางแผนBC,CJ'!$C:$C,'รับ-จ่าย ประจำวัน'!$B555,'วางแผนBC,CJ'!AH:AH)+SUMIF(RD!$C:$C,'รับ-จ่าย ประจำวัน'!$B555,RD!AH:AH)+SUMIF('FG,ออนไล,คัดแยก'!$C:$C,'รับ-จ่าย ประจำวัน'!$B555,'FG,ออนไล,คัดแยก'!AH:AH)</f>
        <v>0</v>
      </c>
      <c r="BP555" s="16">
        <f>SUMIF(เตรียมส่วนผสม!$C:$C,'รับ-จ่าย ประจำวัน'!$B555,เตรียมส่วนผสม!AI:AI)+SUMIF(กวนไส้!$C:$C,'รับ-จ่าย ประจำวัน'!$B555,กวนไส้!AI:AI)+SUMIF(ผลิต1!$C:$C,'รับ-จ่าย ประจำวัน'!$B555,ผลิต1!AI:AI)+SUMIF(ผลิต2!$C:$C,'รับ-จ่าย ประจำวัน'!$B555,ผลิต2!AI:AI)+SUMIF(เส้นแต่งหน้าขนมเค้ก!$C:$C,'รับ-จ่าย ประจำวัน'!$B555,เส้นแต่งหน้าขนมเค้ก!AI:AI)+SUMIF(แพ็ค!$C:$C,'รับ-จ่าย ประจำวัน'!$B555,แพ็ค!AI:AI)+SUMIF(ธุรการ!$C:$C,'รับ-จ่าย ประจำวัน'!$B555,ธุรการ!AI:AI)+SUMIF(เส้นแต่งหน้าขนมปัง!$C:$C,'รับ-จ่าย ประจำวัน'!$B555,เส้นแต่งหน้าขนมปัง!AI:AI)+SUMIF('วางแผนBC,CJ'!$C:$C,'รับ-จ่าย ประจำวัน'!$B555,'วางแผนBC,CJ'!AI:AI)+SUMIF(RD!$C:$C,'รับ-จ่าย ประจำวัน'!$B555,RD!AI:AI)+SUMIF('FG,ออนไล,คัดแยก'!$C:$C,'รับ-จ่าย ประจำวัน'!$B555,'FG,ออนไล,คัดแยก'!AI:AI)</f>
        <v>0</v>
      </c>
      <c r="BQ555" s="16">
        <f>SUMIF(เตรียมส่วนผสม!$C:$C,'รับ-จ่าย ประจำวัน'!$B555,เตรียมส่วนผสม!AJ:AJ)+SUMIF(กวนไส้!$C:$C,'รับ-จ่าย ประจำวัน'!$B555,กวนไส้!AJ:AJ)+SUMIF(ผลิต1!$C:$C,'รับ-จ่าย ประจำวัน'!$B555,ผลิต1!AJ:AJ)+SUMIF(ผลิต2!$C:$C,'รับ-จ่าย ประจำวัน'!$B555,ผลิต2!AJ:AJ)+SUMIF(เส้นแต่งหน้าขนมเค้ก!$C:$C,'รับ-จ่าย ประจำวัน'!$B555,เส้นแต่งหน้าขนมเค้ก!AJ:AJ)+SUMIF(แพ็ค!$C:$C,'รับ-จ่าย ประจำวัน'!$B555,แพ็ค!AJ:AJ)+SUMIF(ธุรการ!$C:$C,'รับ-จ่าย ประจำวัน'!$B555,ธุรการ!AJ:AJ)+SUMIF(เส้นแต่งหน้าขนมปัง!$C:$C,'รับ-จ่าย ประจำวัน'!$B555,เส้นแต่งหน้าขนมปัง!AJ:AJ)+SUMIF('วางแผนBC,CJ'!$C:$C,'รับ-จ่าย ประจำวัน'!$B555,'วางแผนBC,CJ'!AJ:AJ)+SUMIF(RD!$C:$C,'รับ-จ่าย ประจำวัน'!$B555,RD!AJ:AJ)+SUMIF('FG,ออนไล,คัดแยก'!$C:$C,'รับ-จ่าย ประจำวัน'!$B555,'FG,ออนไล,คัดแยก'!AJ:AJ)</f>
        <v>0</v>
      </c>
      <c r="BR555" s="16">
        <f>SUMIF(เตรียมส่วนผสม!$C:$C,'รับ-จ่าย ประจำวัน'!$B555,เตรียมส่วนผสม!AK:AK)+SUMIF(กวนไส้!$C:$C,'รับ-จ่าย ประจำวัน'!$B555,กวนไส้!AK:AK)+SUMIF(ผลิต1!$C:$C,'รับ-จ่าย ประจำวัน'!$B555,ผลิต1!AK:AK)+SUMIF(ผลิต2!$C:$C,'รับ-จ่าย ประจำวัน'!$B555,ผลิต2!AK:AK)+SUMIF(เส้นแต่งหน้าขนมเค้ก!$C:$C,'รับ-จ่าย ประจำวัน'!$B555,เส้นแต่งหน้าขนมเค้ก!AK:AK)+SUMIF(แพ็ค!$C:$C,'รับ-จ่าย ประจำวัน'!$B555,แพ็ค!AK:AK)+SUMIF(ธุรการ!$C:$C,'รับ-จ่าย ประจำวัน'!$B555,ธุรการ!AK:AK)+SUMIF(เส้นแต่งหน้าขนมปัง!$C:$C,'รับ-จ่าย ประจำวัน'!$B555,เส้นแต่งหน้าขนมปัง!AK:AK)+SUMIF('วางแผนBC,CJ'!$C:$C,'รับ-จ่าย ประจำวัน'!$B555,'วางแผนBC,CJ'!AK:AK)+SUMIF(RD!$C:$C,'รับ-จ่าย ประจำวัน'!$B555,RD!AK:AK)+SUMIF('FG,ออนไล,คัดแยก'!$C:$C,'รับ-จ่าย ประจำวัน'!$B555,'FG,ออนไล,คัดแยก'!AK:AK)</f>
        <v>0</v>
      </c>
      <c r="BS555" s="16">
        <f>SUMIF(เตรียมส่วนผสม!$C:$C,'รับ-จ่าย ประจำวัน'!$B555,เตรียมส่วนผสม!AL:AL)+SUMIF(กวนไส้!$C:$C,'รับ-จ่าย ประจำวัน'!$B555,กวนไส้!AL:AL)+SUMIF(ผลิต1!$C:$C,'รับ-จ่าย ประจำวัน'!$B555,ผลิต1!AL:AL)+SUMIF(ผลิต2!$C:$C,'รับ-จ่าย ประจำวัน'!$B555,ผลิต2!AL:AL)+SUMIF(เส้นแต่งหน้าขนมเค้ก!$C:$C,'รับ-จ่าย ประจำวัน'!$B555,เส้นแต่งหน้าขนมเค้ก!AL:AL)+SUMIF(แพ็ค!$C:$C,'รับ-จ่าย ประจำวัน'!$B555,แพ็ค!AL:AL)+SUMIF(ธุรการ!$C:$C,'รับ-จ่าย ประจำวัน'!$B555,ธุรการ!AL:AL)+SUMIF(เส้นแต่งหน้าขนมปัง!$C:$C,'รับ-จ่าย ประจำวัน'!$B555,เส้นแต่งหน้าขนมปัง!AL:AL)+SUMIF('วางแผนBC,CJ'!$C:$C,'รับ-จ่าย ประจำวัน'!$B555,'วางแผนBC,CJ'!AL:AL)+SUMIF(RD!$C:$C,'รับ-จ่าย ประจำวัน'!$B555,RD!AL:AL)+SUMIF('FG,ออนไล,คัดแยก'!$C:$C,'รับ-จ่าย ประจำวัน'!$B555,'FG,ออนไล,คัดแยก'!AL:AL)</f>
        <v>0</v>
      </c>
      <c r="BT555" s="18">
        <f t="shared" si="115"/>
        <v>0</v>
      </c>
      <c r="BU555" s="116"/>
      <c r="BV555" s="146">
        <f t="shared" si="116"/>
        <v>20000</v>
      </c>
      <c r="BW555" s="183">
        <v>30</v>
      </c>
      <c r="BX555" s="172">
        <f t="shared" si="114"/>
        <v>0</v>
      </c>
      <c r="BY555" s="188" t="e">
        <f t="shared" si="112"/>
        <v>#DIV/0!</v>
      </c>
      <c r="BZ555" s="180" t="e">
        <f t="shared" ca="1" si="117"/>
        <v>#DIV/0!</v>
      </c>
      <c r="CA555" s="93"/>
      <c r="CB555" s="93"/>
      <c r="CC555" s="93"/>
      <c r="CD555" s="93"/>
      <c r="CE555" s="93"/>
      <c r="CF555" s="93"/>
      <c r="CG555" s="93"/>
      <c r="CH555" s="93"/>
      <c r="CI555" s="93"/>
      <c r="CJ555" s="97"/>
      <c r="CK555" s="9">
        <f t="shared" si="113"/>
        <v>20000</v>
      </c>
    </row>
    <row r="556" spans="1:89" hidden="1" x14ac:dyDescent="0.5">
      <c r="A556" s="149"/>
      <c r="B556" s="34">
        <v>1020201079</v>
      </c>
      <c r="C556" s="154" t="s">
        <v>1695</v>
      </c>
      <c r="D556" s="141" t="s">
        <v>91</v>
      </c>
      <c r="E556" s="25"/>
      <c r="F556" s="132"/>
      <c r="G556" s="25"/>
      <c r="H556" s="12">
        <v>0</v>
      </c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11"/>
      <c r="AF556" s="11"/>
      <c r="AG556" s="11"/>
      <c r="AH556" s="11"/>
      <c r="AI556" s="25"/>
      <c r="AJ556" s="25"/>
      <c r="AK556" s="25"/>
      <c r="AL556" s="25"/>
      <c r="AM556" s="25"/>
      <c r="AN556" s="15">
        <f t="shared" si="119"/>
        <v>0</v>
      </c>
      <c r="AO556" s="16">
        <f>SUMIF(เตรียมส่วนผสม!$C:$C,'รับ-จ่าย ประจำวัน'!$B556,เตรียมส่วนผสม!H:H)+SUMIF(กวนไส้!$C:$C,'รับ-จ่าย ประจำวัน'!$B556,กวนไส้!H:H)+SUMIF(ผลิต1!$C:$C,'รับ-จ่าย ประจำวัน'!$B556,ผลิต1!H:H)+SUMIF(ผลิต2!$C:$C,'รับ-จ่าย ประจำวัน'!$B556,ผลิต2!H:H)+SUMIF(เส้นแต่งหน้าขนมเค้ก!$C:$C,'รับ-จ่าย ประจำวัน'!$B556,เส้นแต่งหน้าขนมเค้ก!H:H)+SUMIF(แพ็ค!$C:$C,'รับ-จ่าย ประจำวัน'!$B556,แพ็ค!H:H)+SUMIF(ธุรการ!$C:$C,'รับ-จ่าย ประจำวัน'!$B556,ธุรการ!H:H)+SUMIF(เส้นแต่งหน้าขนมปัง!$C:$C,'รับ-จ่าย ประจำวัน'!$B556,เส้นแต่งหน้าขนมปัง!H:H)+SUMIF('วางแผนBC,CJ'!$C:$C,'รับ-จ่าย ประจำวัน'!$B556,'วางแผนBC,CJ'!H:H)+SUMIF(RD!$C:$C,'รับ-จ่าย ประจำวัน'!$B556,RD!H:H)+SUMIF('FG,ออนไล,คัดแยก'!$C:$C,'รับ-จ่าย ประจำวัน'!$B556,'FG,ออนไล,คัดแยก'!H:H)</f>
        <v>0</v>
      </c>
      <c r="AP556" s="16">
        <f>SUMIF(เตรียมส่วนผสม!$C:$C,'รับ-จ่าย ประจำวัน'!$B556,เตรียมส่วนผสม!I:I)+SUMIF(กวนไส้!$C:$C,'รับ-จ่าย ประจำวัน'!$B556,กวนไส้!I:I)+SUMIF(ผลิต1!$C:$C,'รับ-จ่าย ประจำวัน'!$B556,ผลิต1!I:I)+SUMIF(ผลิต2!$C:$C,'รับ-จ่าย ประจำวัน'!$B556,ผลิต2!I:I)+SUMIF(เส้นแต่งหน้าขนมเค้ก!$C:$C,'รับ-จ่าย ประจำวัน'!$B556,เส้นแต่งหน้าขนมเค้ก!I:I)+SUMIF(แพ็ค!$C:$C,'รับ-จ่าย ประจำวัน'!$B556,แพ็ค!I:I)+SUMIF(ธุรการ!$C:$C,'รับ-จ่าย ประจำวัน'!$B556,ธุรการ!I:I)+SUMIF(เส้นแต่งหน้าขนมปัง!$C:$C,'รับ-จ่าย ประจำวัน'!$B556,เส้นแต่งหน้าขนมปัง!I:I)+SUMIF('วางแผนBC,CJ'!$C:$C,'รับ-จ่าย ประจำวัน'!$B556,'วางแผนBC,CJ'!I:I)+SUMIF(RD!$C:$C,'รับ-จ่าย ประจำวัน'!$B556,RD!I:I)+SUMIF('FG,ออนไล,คัดแยก'!$C:$C,'รับ-จ่าย ประจำวัน'!$B556,'FG,ออนไล,คัดแยก'!I:I)</f>
        <v>0</v>
      </c>
      <c r="AQ556" s="16">
        <f>SUMIF(เตรียมส่วนผสม!$C:$C,'รับ-จ่าย ประจำวัน'!$B556,เตรียมส่วนผสม!J:J)+SUMIF(กวนไส้!$C:$C,'รับ-จ่าย ประจำวัน'!$B556,กวนไส้!J:J)+SUMIF(ผลิต1!$C:$C,'รับ-จ่าย ประจำวัน'!$B556,ผลิต1!J:J)+SUMIF(ผลิต2!$C:$C,'รับ-จ่าย ประจำวัน'!$B556,ผลิต2!J:J)+SUMIF(เส้นแต่งหน้าขนมเค้ก!$C:$C,'รับ-จ่าย ประจำวัน'!$B556,เส้นแต่งหน้าขนมเค้ก!J:J)+SUMIF(แพ็ค!$C:$C,'รับ-จ่าย ประจำวัน'!$B556,แพ็ค!J:J)+SUMIF(ธุรการ!$C:$C,'รับ-จ่าย ประจำวัน'!$B556,ธุรการ!J:J)+SUMIF(เส้นแต่งหน้าขนมปัง!$C:$C,'รับ-จ่าย ประจำวัน'!$B556,เส้นแต่งหน้าขนมปัง!J:J)+SUMIF('วางแผนBC,CJ'!$C:$C,'รับ-จ่าย ประจำวัน'!$B556,'วางแผนBC,CJ'!J:J)+SUMIF(RD!$C:$C,'รับ-จ่าย ประจำวัน'!$B556,RD!J:J)+SUMIF('FG,ออนไล,คัดแยก'!$C:$C,'รับ-จ่าย ประจำวัน'!$B556,'FG,ออนไล,คัดแยก'!J:J)</f>
        <v>0</v>
      </c>
      <c r="AR556" s="16">
        <f>SUMIF(เตรียมส่วนผสม!$C:$C,'รับ-จ่าย ประจำวัน'!$B556,เตรียมส่วนผสม!K:K)+SUMIF(กวนไส้!$C:$C,'รับ-จ่าย ประจำวัน'!$B556,กวนไส้!K:K)+SUMIF(ผลิต1!$C:$C,'รับ-จ่าย ประจำวัน'!$B556,ผลิต1!K:K)+SUMIF(ผลิต2!$C:$C,'รับ-จ่าย ประจำวัน'!$B556,ผลิต2!K:K)+SUMIF(เส้นแต่งหน้าขนมเค้ก!$C:$C,'รับ-จ่าย ประจำวัน'!$B556,เส้นแต่งหน้าขนมเค้ก!K:K)+SUMIF(แพ็ค!$C:$C,'รับ-จ่าย ประจำวัน'!$B556,แพ็ค!K:K)+SUMIF(ธุรการ!$C:$C,'รับ-จ่าย ประจำวัน'!$B556,ธุรการ!K:K)+SUMIF(เส้นแต่งหน้าขนมปัง!$C:$C,'รับ-จ่าย ประจำวัน'!$B556,เส้นแต่งหน้าขนมปัง!K:K)+SUMIF('วางแผนBC,CJ'!$C:$C,'รับ-จ่าย ประจำวัน'!$B556,'วางแผนBC,CJ'!K:K)+SUMIF(RD!$C:$C,'รับ-จ่าย ประจำวัน'!$B556,RD!K:K)+SUMIF('FG,ออนไล,คัดแยก'!$C:$C,'รับ-จ่าย ประจำวัน'!$B556,'FG,ออนไล,คัดแยก'!K:K)</f>
        <v>0</v>
      </c>
      <c r="AS556" s="16">
        <f>SUMIF(เตรียมส่วนผสม!$C:$C,'รับ-จ่าย ประจำวัน'!$B556,เตรียมส่วนผสม!L:L)+SUMIF(กวนไส้!$C:$C,'รับ-จ่าย ประจำวัน'!$B556,กวนไส้!L:L)+SUMIF(ผลิต1!$C:$C,'รับ-จ่าย ประจำวัน'!$B556,ผลิต1!L:L)+SUMIF(ผลิต2!$C:$C,'รับ-จ่าย ประจำวัน'!$B556,ผลิต2!L:L)+SUMIF(เส้นแต่งหน้าขนมเค้ก!$C:$C,'รับ-จ่าย ประจำวัน'!$B556,เส้นแต่งหน้าขนมเค้ก!L:L)+SUMIF(แพ็ค!$C:$C,'รับ-จ่าย ประจำวัน'!$B556,แพ็ค!L:L)+SUMIF(ธุรการ!$C:$C,'รับ-จ่าย ประจำวัน'!$B556,ธุรการ!L:L)+SUMIF(เส้นแต่งหน้าขนมปัง!$C:$C,'รับ-จ่าย ประจำวัน'!$B556,เส้นแต่งหน้าขนมปัง!L:L)+SUMIF('วางแผนBC,CJ'!$C:$C,'รับ-จ่าย ประจำวัน'!$B556,'วางแผนBC,CJ'!L:L)+SUMIF(RD!$C:$C,'รับ-จ่าย ประจำวัน'!$B556,RD!L:L)+SUMIF('FG,ออนไล,คัดแยก'!$C:$C,'รับ-จ่าย ประจำวัน'!$B556,'FG,ออนไล,คัดแยก'!L:L)</f>
        <v>0</v>
      </c>
      <c r="AT556" s="16">
        <f>SUMIF(เตรียมส่วนผสม!$C:$C,'รับ-จ่าย ประจำวัน'!$B556,เตรียมส่วนผสม!M:M)+SUMIF(กวนไส้!$C:$C,'รับ-จ่าย ประจำวัน'!$B556,กวนไส้!M:M)+SUMIF(ผลิต1!$C:$C,'รับ-จ่าย ประจำวัน'!$B556,ผลิต1!M:M)+SUMIF(ผลิต2!$C:$C,'รับ-จ่าย ประจำวัน'!$B556,ผลิต2!M:M)+SUMIF(เส้นแต่งหน้าขนมเค้ก!$C:$C,'รับ-จ่าย ประจำวัน'!$B556,เส้นแต่งหน้าขนมเค้ก!M:M)+SUMIF(แพ็ค!$C:$C,'รับ-จ่าย ประจำวัน'!$B556,แพ็ค!M:M)+SUMIF(ธุรการ!$C:$C,'รับ-จ่าย ประจำวัน'!$B556,ธุรการ!M:M)+SUMIF(เส้นแต่งหน้าขนมปัง!$C:$C,'รับ-จ่าย ประจำวัน'!$B556,เส้นแต่งหน้าขนมปัง!M:M)+SUMIF('วางแผนBC,CJ'!$C:$C,'รับ-จ่าย ประจำวัน'!$B556,'วางแผนBC,CJ'!M:M)+SUMIF(RD!$C:$C,'รับ-จ่าย ประจำวัน'!$B556,RD!M:M)+SUMIF('FG,ออนไล,คัดแยก'!$C:$C,'รับ-จ่าย ประจำวัน'!$B556,'FG,ออนไล,คัดแยก'!M:M)</f>
        <v>0</v>
      </c>
      <c r="AU556" s="16">
        <f>SUMIF(เตรียมส่วนผสม!$C:$C,'รับ-จ่าย ประจำวัน'!$B556,เตรียมส่วนผสม!N:N)+SUMIF(กวนไส้!$C:$C,'รับ-จ่าย ประจำวัน'!$B556,กวนไส้!N:N)+SUMIF(ผลิต1!$C:$C,'รับ-จ่าย ประจำวัน'!$B556,ผลิต1!N:N)+SUMIF(ผลิต2!$C:$C,'รับ-จ่าย ประจำวัน'!$B556,ผลิต2!N:N)+SUMIF(เส้นแต่งหน้าขนมเค้ก!$C:$C,'รับ-จ่าย ประจำวัน'!$B556,เส้นแต่งหน้าขนมเค้ก!N:N)+SUMIF(แพ็ค!$C:$C,'รับ-จ่าย ประจำวัน'!$B556,แพ็ค!N:N)+SUMIF(ธุรการ!$C:$C,'รับ-จ่าย ประจำวัน'!$B556,ธุรการ!N:N)+SUMIF(เส้นแต่งหน้าขนมปัง!$C:$C,'รับ-จ่าย ประจำวัน'!$B556,เส้นแต่งหน้าขนมปัง!N:N)+SUMIF('วางแผนBC,CJ'!$C:$C,'รับ-จ่าย ประจำวัน'!$B556,'วางแผนBC,CJ'!N:N)+SUMIF(RD!$C:$C,'รับ-จ่าย ประจำวัน'!$B556,RD!N:N)+SUMIF('FG,ออนไล,คัดแยก'!$C:$C,'รับ-จ่าย ประจำวัน'!$B556,'FG,ออนไล,คัดแยก'!N:N)</f>
        <v>0</v>
      </c>
      <c r="AV556" s="16">
        <f>SUMIF(เตรียมส่วนผสม!$C:$C,'รับ-จ่าย ประจำวัน'!$B556,เตรียมส่วนผสม!O:O)+SUMIF(กวนไส้!$C:$C,'รับ-จ่าย ประจำวัน'!$B556,กวนไส้!O:O)+SUMIF(ผลิต1!$C:$C,'รับ-จ่าย ประจำวัน'!$B556,ผลิต1!O:O)+SUMIF(ผลิต2!$C:$C,'รับ-จ่าย ประจำวัน'!$B556,ผลิต2!O:O)+SUMIF(เส้นแต่งหน้าขนมเค้ก!$C:$C,'รับ-จ่าย ประจำวัน'!$B556,เส้นแต่งหน้าขนมเค้ก!O:O)+SUMIF(แพ็ค!$C:$C,'รับ-จ่าย ประจำวัน'!$B556,แพ็ค!O:O)+SUMIF(ธุรการ!$C:$C,'รับ-จ่าย ประจำวัน'!$B556,ธุรการ!O:O)+SUMIF(เส้นแต่งหน้าขนมปัง!$C:$C,'รับ-จ่าย ประจำวัน'!$B556,เส้นแต่งหน้าขนมปัง!O:O)+SUMIF('วางแผนBC,CJ'!$C:$C,'รับ-จ่าย ประจำวัน'!$B556,'วางแผนBC,CJ'!O:O)+SUMIF(RD!$C:$C,'รับ-จ่าย ประจำวัน'!$B556,RD!O:O)+SUMIF('FG,ออนไล,คัดแยก'!$C:$C,'รับ-จ่าย ประจำวัน'!$B556,'FG,ออนไล,คัดแยก'!O:O)</f>
        <v>0</v>
      </c>
      <c r="AW556" s="16">
        <f>SUMIF(เตรียมส่วนผสม!$C:$C,'รับ-จ่าย ประจำวัน'!$B556,เตรียมส่วนผสม!P:P)+SUMIF(กวนไส้!$C:$C,'รับ-จ่าย ประจำวัน'!$B556,กวนไส้!P:P)+SUMIF(ผลิต1!$C:$C,'รับ-จ่าย ประจำวัน'!$B556,ผลิต1!P:P)+SUMIF(ผลิต2!$C:$C,'รับ-จ่าย ประจำวัน'!$B556,ผลิต2!P:P)+SUMIF(เส้นแต่งหน้าขนมเค้ก!$C:$C,'รับ-จ่าย ประจำวัน'!$B556,เส้นแต่งหน้าขนมเค้ก!P:P)+SUMIF(แพ็ค!$C:$C,'รับ-จ่าย ประจำวัน'!$B556,แพ็ค!P:P)+SUMIF(ธุรการ!$C:$C,'รับ-จ่าย ประจำวัน'!$B556,ธุรการ!P:P)+SUMIF(เส้นแต่งหน้าขนมปัง!$C:$C,'รับ-จ่าย ประจำวัน'!$B556,เส้นแต่งหน้าขนมปัง!P:P)+SUMIF('วางแผนBC,CJ'!$C:$C,'รับ-จ่าย ประจำวัน'!$B556,'วางแผนBC,CJ'!P:P)+SUMIF(RD!$C:$C,'รับ-จ่าย ประจำวัน'!$B556,RD!P:P)+SUMIF('FG,ออนไล,คัดแยก'!$C:$C,'รับ-จ่าย ประจำวัน'!$B556,'FG,ออนไล,คัดแยก'!P:P)</f>
        <v>0</v>
      </c>
      <c r="AX556" s="16">
        <f>SUMIF(เตรียมส่วนผสม!$C:$C,'รับ-จ่าย ประจำวัน'!$B556,เตรียมส่วนผสม!Q:Q)+SUMIF(กวนไส้!$C:$C,'รับ-จ่าย ประจำวัน'!$B556,กวนไส้!Q:Q)+SUMIF(ผลิต1!$C:$C,'รับ-จ่าย ประจำวัน'!$B556,ผลิต1!Q:Q)+SUMIF(ผลิต2!$C:$C,'รับ-จ่าย ประจำวัน'!$B556,ผลิต2!Q:Q)+SUMIF(เส้นแต่งหน้าขนมเค้ก!$C:$C,'รับ-จ่าย ประจำวัน'!$B556,เส้นแต่งหน้าขนมเค้ก!Q:Q)+SUMIF(แพ็ค!$C:$C,'รับ-จ่าย ประจำวัน'!$B556,แพ็ค!Q:Q)+SUMIF(ธุรการ!$C:$C,'รับ-จ่าย ประจำวัน'!$B556,ธุรการ!Q:Q)+SUMIF(เส้นแต่งหน้าขนมปัง!$C:$C,'รับ-จ่าย ประจำวัน'!$B556,เส้นแต่งหน้าขนมปัง!Q:Q)+SUMIF('วางแผนBC,CJ'!$C:$C,'รับ-จ่าย ประจำวัน'!$B556,'วางแผนBC,CJ'!Q:Q)+SUMIF(RD!$C:$C,'รับ-จ่าย ประจำวัน'!$B556,RD!Q:Q)+SUMIF('FG,ออนไล,คัดแยก'!$C:$C,'รับ-จ่าย ประจำวัน'!$B556,'FG,ออนไล,คัดแยก'!Q:Q)</f>
        <v>0</v>
      </c>
      <c r="AY556" s="16">
        <f>SUMIF(เตรียมส่วนผสม!$C:$C,'รับ-จ่าย ประจำวัน'!$B556,เตรียมส่วนผสม!R:R)+SUMIF(กวนไส้!$C:$C,'รับ-จ่าย ประจำวัน'!$B556,กวนไส้!R:R)+SUMIF(ผลิต1!$C:$C,'รับ-จ่าย ประจำวัน'!$B556,ผลิต1!R:R)+SUMIF(ผลิต2!$C:$C,'รับ-จ่าย ประจำวัน'!$B556,ผลิต2!R:R)+SUMIF(เส้นแต่งหน้าขนมเค้ก!$C:$C,'รับ-จ่าย ประจำวัน'!$B556,เส้นแต่งหน้าขนมเค้ก!R:R)+SUMIF(แพ็ค!$C:$C,'รับ-จ่าย ประจำวัน'!$B556,แพ็ค!R:R)+SUMIF(ธุรการ!$C:$C,'รับ-จ่าย ประจำวัน'!$B556,ธุรการ!R:R)+SUMIF(เส้นแต่งหน้าขนมปัง!$C:$C,'รับ-จ่าย ประจำวัน'!$B556,เส้นแต่งหน้าขนมปัง!R:R)+SUMIF('วางแผนBC,CJ'!$C:$C,'รับ-จ่าย ประจำวัน'!$B556,'วางแผนBC,CJ'!R:R)+SUMIF(RD!$C:$C,'รับ-จ่าย ประจำวัน'!$B556,RD!R:R)+SUMIF('FG,ออนไล,คัดแยก'!$C:$C,'รับ-จ่าย ประจำวัน'!$B556,'FG,ออนไล,คัดแยก'!R:R)</f>
        <v>0</v>
      </c>
      <c r="AZ556" s="16">
        <f>SUMIF(เตรียมส่วนผสม!$C:$C,'รับ-จ่าย ประจำวัน'!$B556,เตรียมส่วนผสม!S:S)+SUMIF(กวนไส้!$C:$C,'รับ-จ่าย ประจำวัน'!$B556,กวนไส้!S:S)+SUMIF(ผลิต1!$C:$C,'รับ-จ่าย ประจำวัน'!$B556,ผลิต1!S:S)+SUMIF(ผลิต2!$C:$C,'รับ-จ่าย ประจำวัน'!$B556,ผลิต2!S:S)+SUMIF(เส้นแต่งหน้าขนมเค้ก!$C:$C,'รับ-จ่าย ประจำวัน'!$B556,เส้นแต่งหน้าขนมเค้ก!S:S)+SUMIF(แพ็ค!$C:$C,'รับ-จ่าย ประจำวัน'!$B556,แพ็ค!S:S)+SUMIF(ธุรการ!$C:$C,'รับ-จ่าย ประจำวัน'!$B556,ธุรการ!S:S)+SUMIF(เส้นแต่งหน้าขนมปัง!$C:$C,'รับ-จ่าย ประจำวัน'!$B556,เส้นแต่งหน้าขนมปัง!S:S)+SUMIF('วางแผนBC,CJ'!$C:$C,'รับ-จ่าย ประจำวัน'!$B556,'วางแผนBC,CJ'!S:S)+SUMIF(RD!$C:$C,'รับ-จ่าย ประจำวัน'!$B556,RD!S:S)+SUMIF('FG,ออนไล,คัดแยก'!$C:$C,'รับ-จ่าย ประจำวัน'!$B556,'FG,ออนไล,คัดแยก'!S:S)</f>
        <v>0</v>
      </c>
      <c r="BA556" s="16">
        <f>SUMIF(เตรียมส่วนผสม!$C:$C,'รับ-จ่าย ประจำวัน'!$B556,เตรียมส่วนผสม!T:T)+SUMIF(กวนไส้!$C:$C,'รับ-จ่าย ประจำวัน'!$B556,กวนไส้!T:T)+SUMIF(ผลิต1!$C:$C,'รับ-จ่าย ประจำวัน'!$B556,ผลิต1!T:T)+SUMIF(ผลิต2!$C:$C,'รับ-จ่าย ประจำวัน'!$B556,ผลิต2!T:T)+SUMIF(เส้นแต่งหน้าขนมเค้ก!$C:$C,'รับ-จ่าย ประจำวัน'!$B556,เส้นแต่งหน้าขนมเค้ก!T:T)+SUMIF(แพ็ค!$C:$C,'รับ-จ่าย ประจำวัน'!$B556,แพ็ค!T:T)+SUMIF(ธุรการ!$C:$C,'รับ-จ่าย ประจำวัน'!$B556,ธุรการ!T:T)+SUMIF(เส้นแต่งหน้าขนมปัง!$C:$C,'รับ-จ่าย ประจำวัน'!$B556,เส้นแต่งหน้าขนมปัง!T:T)+SUMIF('วางแผนBC,CJ'!$C:$C,'รับ-จ่าย ประจำวัน'!$B556,'วางแผนBC,CJ'!T:T)+SUMIF(RD!$C:$C,'รับ-จ่าย ประจำวัน'!$B556,RD!T:T)+SUMIF('FG,ออนไล,คัดแยก'!$C:$C,'รับ-จ่าย ประจำวัน'!$B556,'FG,ออนไล,คัดแยก'!T:T)</f>
        <v>0</v>
      </c>
      <c r="BB556" s="16">
        <f>SUMIF(เตรียมส่วนผสม!$C:$C,'รับ-จ่าย ประจำวัน'!$B556,เตรียมส่วนผสม!U:U)+SUMIF(กวนไส้!$C:$C,'รับ-จ่าย ประจำวัน'!$B556,กวนไส้!U:U)+SUMIF(ผลิต1!$C:$C,'รับ-จ่าย ประจำวัน'!$B556,ผลิต1!U:U)+SUMIF(ผลิต2!$C:$C,'รับ-จ่าย ประจำวัน'!$B556,ผลิต2!U:U)+SUMIF(เส้นแต่งหน้าขนมเค้ก!$C:$C,'รับ-จ่าย ประจำวัน'!$B556,เส้นแต่งหน้าขนมเค้ก!U:U)+SUMIF(แพ็ค!$C:$C,'รับ-จ่าย ประจำวัน'!$B556,แพ็ค!U:U)+SUMIF(ธุรการ!$C:$C,'รับ-จ่าย ประจำวัน'!$B556,ธุรการ!U:U)+SUMIF(เส้นแต่งหน้าขนมปัง!$C:$C,'รับ-จ่าย ประจำวัน'!$B556,เส้นแต่งหน้าขนมปัง!U:U)+SUMIF('วางแผนBC,CJ'!$C:$C,'รับ-จ่าย ประจำวัน'!$B556,'วางแผนBC,CJ'!U:U)+SUMIF(RD!$C:$C,'รับ-จ่าย ประจำวัน'!$B556,RD!U:U)+SUMIF('FG,ออนไล,คัดแยก'!$C:$C,'รับ-จ่าย ประจำวัน'!$B556,'FG,ออนไล,คัดแยก'!U:U)</f>
        <v>0</v>
      </c>
      <c r="BC556" s="16">
        <f>SUMIF(เตรียมส่วนผสม!$C:$C,'รับ-จ่าย ประจำวัน'!$B556,เตรียมส่วนผสม!V:V)+SUMIF(กวนไส้!$C:$C,'รับ-จ่าย ประจำวัน'!$B556,กวนไส้!V:V)+SUMIF(ผลิต1!$C:$C,'รับ-จ่าย ประจำวัน'!$B556,ผลิต1!V:V)+SUMIF(ผลิต2!$C:$C,'รับ-จ่าย ประจำวัน'!$B556,ผลิต2!V:V)+SUMIF(เส้นแต่งหน้าขนมเค้ก!$C:$C,'รับ-จ่าย ประจำวัน'!$B556,เส้นแต่งหน้าขนมเค้ก!V:V)+SUMIF(แพ็ค!$C:$C,'รับ-จ่าย ประจำวัน'!$B556,แพ็ค!V:V)+SUMIF(ธุรการ!$C:$C,'รับ-จ่าย ประจำวัน'!$B556,ธุรการ!V:V)+SUMIF(เส้นแต่งหน้าขนมปัง!$C:$C,'รับ-จ่าย ประจำวัน'!$B556,เส้นแต่งหน้าขนมปัง!V:V)+SUMIF('วางแผนBC,CJ'!$C:$C,'รับ-จ่าย ประจำวัน'!$B556,'วางแผนBC,CJ'!V:V)+SUMIF(RD!$C:$C,'รับ-จ่าย ประจำวัน'!$B556,RD!V:V)+SUMIF('FG,ออนไล,คัดแยก'!$C:$C,'รับ-จ่าย ประจำวัน'!$B556,'FG,ออนไล,คัดแยก'!V:V)</f>
        <v>0</v>
      </c>
      <c r="BD556" s="16">
        <f>SUMIF(เตรียมส่วนผสม!$C:$C,'รับ-จ่าย ประจำวัน'!$B556,เตรียมส่วนผสม!W:W)+SUMIF(กวนไส้!$C:$C,'รับ-จ่าย ประจำวัน'!$B556,กวนไส้!W:W)+SUMIF(ผลิต1!$C:$C,'รับ-จ่าย ประจำวัน'!$B556,ผลิต1!W:W)+SUMIF(ผลิต2!$C:$C,'รับ-จ่าย ประจำวัน'!$B556,ผลิต2!W:W)+SUMIF(เส้นแต่งหน้าขนมเค้ก!$C:$C,'รับ-จ่าย ประจำวัน'!$B556,เส้นแต่งหน้าขนมเค้ก!W:W)+SUMIF(แพ็ค!$C:$C,'รับ-จ่าย ประจำวัน'!$B556,แพ็ค!W:W)+SUMIF(ธุรการ!$C:$C,'รับ-จ่าย ประจำวัน'!$B556,ธุรการ!W:W)+SUMIF(เส้นแต่งหน้าขนมปัง!$C:$C,'รับ-จ่าย ประจำวัน'!$B556,เส้นแต่งหน้าขนมปัง!W:W)+SUMIF('วางแผนBC,CJ'!$C:$C,'รับ-จ่าย ประจำวัน'!$B556,'วางแผนBC,CJ'!W:W)+SUMIF(RD!$C:$C,'รับ-จ่าย ประจำวัน'!$B556,RD!W:W)+SUMIF('FG,ออนไล,คัดแยก'!$C:$C,'รับ-จ่าย ประจำวัน'!$B556,'FG,ออนไล,คัดแยก'!W:W)</f>
        <v>0</v>
      </c>
      <c r="BE556" s="16">
        <f>SUMIF(เตรียมส่วนผสม!$C:$C,'รับ-จ่าย ประจำวัน'!$B556,เตรียมส่วนผสม!X:X)+SUMIF(กวนไส้!$C:$C,'รับ-จ่าย ประจำวัน'!$B556,กวนไส้!X:X)+SUMIF(ผลิต1!$C:$C,'รับ-จ่าย ประจำวัน'!$B556,ผลิต1!X:X)+SUMIF(ผลิต2!$C:$C,'รับ-จ่าย ประจำวัน'!$B556,ผลิต2!X:X)+SUMIF(เส้นแต่งหน้าขนมเค้ก!$C:$C,'รับ-จ่าย ประจำวัน'!$B556,เส้นแต่งหน้าขนมเค้ก!X:X)+SUMIF(แพ็ค!$C:$C,'รับ-จ่าย ประจำวัน'!$B556,แพ็ค!X:X)+SUMIF(ธุรการ!$C:$C,'รับ-จ่าย ประจำวัน'!$B556,ธุรการ!X:X)+SUMIF(เส้นแต่งหน้าขนมปัง!$C:$C,'รับ-จ่าย ประจำวัน'!$B556,เส้นแต่งหน้าขนมปัง!X:X)+SUMIF('วางแผนBC,CJ'!$C:$C,'รับ-จ่าย ประจำวัน'!$B556,'วางแผนBC,CJ'!X:X)+SUMIF(RD!$C:$C,'รับ-จ่าย ประจำวัน'!$B556,RD!X:X)+SUMIF('FG,ออนไล,คัดแยก'!$C:$C,'รับ-จ่าย ประจำวัน'!$B556,'FG,ออนไล,คัดแยก'!X:X)</f>
        <v>0</v>
      </c>
      <c r="BF556" s="16">
        <f>SUMIF(เตรียมส่วนผสม!$C:$C,'รับ-จ่าย ประจำวัน'!$B556,เตรียมส่วนผสม!Y:Y)+SUMIF(กวนไส้!$C:$C,'รับ-จ่าย ประจำวัน'!$B556,กวนไส้!Y:Y)+SUMIF(ผลิต1!$C:$C,'รับ-จ่าย ประจำวัน'!$B556,ผลิต1!Y:Y)+SUMIF(ผลิต2!$C:$C,'รับ-จ่าย ประจำวัน'!$B556,ผลิต2!Y:Y)+SUMIF(เส้นแต่งหน้าขนมเค้ก!$C:$C,'รับ-จ่าย ประจำวัน'!$B556,เส้นแต่งหน้าขนมเค้ก!Y:Y)+SUMIF(แพ็ค!$C:$C,'รับ-จ่าย ประจำวัน'!$B556,แพ็ค!Y:Y)+SUMIF(ธุรการ!$C:$C,'รับ-จ่าย ประจำวัน'!$B556,ธุรการ!Y:Y)+SUMIF(เส้นแต่งหน้าขนมปัง!$C:$C,'รับ-จ่าย ประจำวัน'!$B556,เส้นแต่งหน้าขนมปัง!Y:Y)+SUMIF('วางแผนBC,CJ'!$C:$C,'รับ-จ่าย ประจำวัน'!$B556,'วางแผนBC,CJ'!Y:Y)+SUMIF(RD!$C:$C,'รับ-จ่าย ประจำวัน'!$B556,RD!Y:Y)+SUMIF('FG,ออนไล,คัดแยก'!$C:$C,'รับ-จ่าย ประจำวัน'!$B556,'FG,ออนไล,คัดแยก'!Y:Y)</f>
        <v>0</v>
      </c>
      <c r="BG556" s="16">
        <f>SUMIF(เตรียมส่วนผสม!$C:$C,'รับ-จ่าย ประจำวัน'!$B556,เตรียมส่วนผสม!Z:Z)+SUMIF(กวนไส้!$C:$C,'รับ-จ่าย ประจำวัน'!$B556,กวนไส้!Z:Z)+SUMIF(ผลิต1!$C:$C,'รับ-จ่าย ประจำวัน'!$B556,ผลิต1!Z:Z)+SUMIF(ผลิต2!$C:$C,'รับ-จ่าย ประจำวัน'!$B556,ผลิต2!Z:Z)+SUMIF(เส้นแต่งหน้าขนมเค้ก!$C:$C,'รับ-จ่าย ประจำวัน'!$B556,เส้นแต่งหน้าขนมเค้ก!Z:Z)+SUMIF(แพ็ค!$C:$C,'รับ-จ่าย ประจำวัน'!$B556,แพ็ค!Z:Z)+SUMIF(ธุรการ!$C:$C,'รับ-จ่าย ประจำวัน'!$B556,ธุรการ!Z:Z)+SUMIF(เส้นแต่งหน้าขนมปัง!$C:$C,'รับ-จ่าย ประจำวัน'!$B556,เส้นแต่งหน้าขนมปัง!Z:Z)+SUMIF('วางแผนBC,CJ'!$C:$C,'รับ-จ่าย ประจำวัน'!$B556,'วางแผนBC,CJ'!Z:Z)+SUMIF(RD!$C:$C,'รับ-จ่าย ประจำวัน'!$B556,RD!Z:Z)+SUMIF('FG,ออนไล,คัดแยก'!$C:$C,'รับ-จ่าย ประจำวัน'!$B556,'FG,ออนไล,คัดแยก'!Z:Z)</f>
        <v>0</v>
      </c>
      <c r="BH556" s="16">
        <f>SUMIF(เตรียมส่วนผสม!$C:$C,'รับ-จ่าย ประจำวัน'!$B556,เตรียมส่วนผสม!AA:AA)+SUMIF(กวนไส้!$C:$C,'รับ-จ่าย ประจำวัน'!$B556,กวนไส้!AA:AA)+SUMIF(ผลิต1!$C:$C,'รับ-จ่าย ประจำวัน'!$B556,ผลิต1!AA:AA)+SUMIF(ผลิต2!$C:$C,'รับ-จ่าย ประจำวัน'!$B556,ผลิต2!AA:AA)+SUMIF(เส้นแต่งหน้าขนมเค้ก!$C:$C,'รับ-จ่าย ประจำวัน'!$B556,เส้นแต่งหน้าขนมเค้ก!AA:AA)+SUMIF(แพ็ค!$C:$C,'รับ-จ่าย ประจำวัน'!$B556,แพ็ค!AA:AA)+SUMIF(ธุรการ!$C:$C,'รับ-จ่าย ประจำวัน'!$B556,ธุรการ!AA:AA)+SUMIF(เส้นแต่งหน้าขนมปัง!$C:$C,'รับ-จ่าย ประจำวัน'!$B556,เส้นแต่งหน้าขนมปัง!AA:AA)+SUMIF('วางแผนBC,CJ'!$C:$C,'รับ-จ่าย ประจำวัน'!$B556,'วางแผนBC,CJ'!AA:AA)+SUMIF(RD!$C:$C,'รับ-จ่าย ประจำวัน'!$B556,RD!AA:AA)+SUMIF('FG,ออนไล,คัดแยก'!$C:$C,'รับ-จ่าย ประจำวัน'!$B556,'FG,ออนไล,คัดแยก'!AA:AA)</f>
        <v>0</v>
      </c>
      <c r="BI556" s="16">
        <f>SUMIF(เตรียมส่วนผสม!$C:$C,'รับ-จ่าย ประจำวัน'!$B556,เตรียมส่วนผสม!AB:AB)+SUMIF(กวนไส้!$C:$C,'รับ-จ่าย ประจำวัน'!$B556,กวนไส้!AB:AB)+SUMIF(ผลิต1!$C:$C,'รับ-จ่าย ประจำวัน'!$B556,ผลิต1!AB:AB)+SUMIF(ผลิต2!$C:$C,'รับ-จ่าย ประจำวัน'!$B556,ผลิต2!AB:AB)+SUMIF(เส้นแต่งหน้าขนมเค้ก!$C:$C,'รับ-จ่าย ประจำวัน'!$B556,เส้นแต่งหน้าขนมเค้ก!AB:AB)+SUMIF(แพ็ค!$C:$C,'รับ-จ่าย ประจำวัน'!$B556,แพ็ค!AB:AB)+SUMIF(ธุรการ!$C:$C,'รับ-จ่าย ประจำวัน'!$B556,ธุรการ!AB:AB)+SUMIF(เส้นแต่งหน้าขนมปัง!$C:$C,'รับ-จ่าย ประจำวัน'!$B556,เส้นแต่งหน้าขนมปัง!AB:AB)+SUMIF('วางแผนBC,CJ'!$C:$C,'รับ-จ่าย ประจำวัน'!$B556,'วางแผนBC,CJ'!AB:AB)+SUMIF(RD!$C:$C,'รับ-จ่าย ประจำวัน'!$B556,RD!AB:AB)+SUMIF('FG,ออนไล,คัดแยก'!$C:$C,'รับ-จ่าย ประจำวัน'!$B556,'FG,ออนไล,คัดแยก'!AB:AB)</f>
        <v>0</v>
      </c>
      <c r="BJ556" s="16">
        <f>SUMIF(เตรียมส่วนผสม!$C:$C,'รับ-จ่าย ประจำวัน'!$B556,เตรียมส่วนผสม!AC:AC)+SUMIF(กวนไส้!$C:$C,'รับ-จ่าย ประจำวัน'!$B556,กวนไส้!AC:AC)+SUMIF(ผลิต1!$C:$C,'รับ-จ่าย ประจำวัน'!$B556,ผลิต1!AC:AC)+SUMIF(ผลิต2!$C:$C,'รับ-จ่าย ประจำวัน'!$B556,ผลิต2!AC:AC)+SUMIF(เส้นแต่งหน้าขนมเค้ก!$C:$C,'รับ-จ่าย ประจำวัน'!$B556,เส้นแต่งหน้าขนมเค้ก!AC:AC)+SUMIF(แพ็ค!$C:$C,'รับ-จ่าย ประจำวัน'!$B556,แพ็ค!AC:AC)+SUMIF(ธุรการ!$C:$C,'รับ-จ่าย ประจำวัน'!$B556,ธุรการ!AC:AC)+SUMIF(เส้นแต่งหน้าขนมปัง!$C:$C,'รับ-จ่าย ประจำวัน'!$B556,เส้นแต่งหน้าขนมปัง!AC:AC)+SUMIF('วางแผนBC,CJ'!$C:$C,'รับ-จ่าย ประจำวัน'!$B556,'วางแผนBC,CJ'!AC:AC)+SUMIF(RD!$C:$C,'รับ-จ่าย ประจำวัน'!$B556,RD!AC:AC)+SUMIF('FG,ออนไล,คัดแยก'!$C:$C,'รับ-จ่าย ประจำวัน'!$B556,'FG,ออนไล,คัดแยก'!AC:AC)</f>
        <v>0</v>
      </c>
      <c r="BK556" s="16">
        <f>SUMIF(เตรียมส่วนผสม!$C:$C,'รับ-จ่าย ประจำวัน'!$B556,เตรียมส่วนผสม!AD:AD)+SUMIF(กวนไส้!$C:$C,'รับ-จ่าย ประจำวัน'!$B556,กวนไส้!AD:AD)+SUMIF(ผลิต1!$C:$C,'รับ-จ่าย ประจำวัน'!$B556,ผลิต1!AD:AD)+SUMIF(ผลิต2!$C:$C,'รับ-จ่าย ประจำวัน'!$B556,ผลิต2!AD:AD)+SUMIF(เส้นแต่งหน้าขนมเค้ก!$C:$C,'รับ-จ่าย ประจำวัน'!$B556,เส้นแต่งหน้าขนมเค้ก!AD:AD)+SUMIF(แพ็ค!$C:$C,'รับ-จ่าย ประจำวัน'!$B556,แพ็ค!AD:AD)+SUMIF(ธุรการ!$C:$C,'รับ-จ่าย ประจำวัน'!$B556,ธุรการ!AD:AD)+SUMIF(เส้นแต่งหน้าขนมปัง!$C:$C,'รับ-จ่าย ประจำวัน'!$B556,เส้นแต่งหน้าขนมปัง!AD:AD)+SUMIF('วางแผนBC,CJ'!$C:$C,'รับ-จ่าย ประจำวัน'!$B556,'วางแผนBC,CJ'!AD:AD)+SUMIF(RD!$C:$C,'รับ-จ่าย ประจำวัน'!$B556,RD!AD:AD)+SUMIF('FG,ออนไล,คัดแยก'!$C:$C,'รับ-จ่าย ประจำวัน'!$B556,'FG,ออนไล,คัดแยก'!AD:AD)</f>
        <v>0</v>
      </c>
      <c r="BL556" s="16">
        <f>SUMIF(เตรียมส่วนผสม!$C:$C,'รับ-จ่าย ประจำวัน'!$B556,เตรียมส่วนผสม!AE:AE)+SUMIF(กวนไส้!$C:$C,'รับ-จ่าย ประจำวัน'!$B556,กวนไส้!AE:AE)+SUMIF(ผลิต1!$C:$C,'รับ-จ่าย ประจำวัน'!$B556,ผลิต1!AE:AE)+SUMIF(ผลิต2!$C:$C,'รับ-จ่าย ประจำวัน'!$B556,ผลิต2!AE:AE)+SUMIF(เส้นแต่งหน้าขนมเค้ก!$C:$C,'รับ-จ่าย ประจำวัน'!$B556,เส้นแต่งหน้าขนมเค้ก!AE:AE)+SUMIF(แพ็ค!$C:$C,'รับ-จ่าย ประจำวัน'!$B556,แพ็ค!AE:AE)+SUMIF(ธุรการ!$C:$C,'รับ-จ่าย ประจำวัน'!$B556,ธุรการ!AE:AE)+SUMIF(เส้นแต่งหน้าขนมปัง!$C:$C,'รับ-จ่าย ประจำวัน'!$B556,เส้นแต่งหน้าขนมปัง!AE:AE)+SUMIF('วางแผนBC,CJ'!$C:$C,'รับ-จ่าย ประจำวัน'!$B556,'วางแผนBC,CJ'!AE:AE)+SUMIF(RD!$C:$C,'รับ-จ่าย ประจำวัน'!$B556,RD!AE:AE)+SUMIF('FG,ออนไล,คัดแยก'!$C:$C,'รับ-จ่าย ประจำวัน'!$B556,'FG,ออนไล,คัดแยก'!AE:AE)</f>
        <v>0</v>
      </c>
      <c r="BM556" s="16">
        <f>SUMIF(เตรียมส่วนผสม!$C:$C,'รับ-จ่าย ประจำวัน'!$B556,เตรียมส่วนผสม!AF:AF)+SUMIF(กวนไส้!$C:$C,'รับ-จ่าย ประจำวัน'!$B556,กวนไส้!AF:AF)+SUMIF(ผลิต1!$C:$C,'รับ-จ่าย ประจำวัน'!$B556,ผลิต1!AF:AF)+SUMIF(ผลิต2!$C:$C,'รับ-จ่าย ประจำวัน'!$B556,ผลิต2!AF:AF)+SUMIF(เส้นแต่งหน้าขนมเค้ก!$C:$C,'รับ-จ่าย ประจำวัน'!$B556,เส้นแต่งหน้าขนมเค้ก!AF:AF)+SUMIF(แพ็ค!$C:$C,'รับ-จ่าย ประจำวัน'!$B556,แพ็ค!AF:AF)+SUMIF(ธุรการ!$C:$C,'รับ-จ่าย ประจำวัน'!$B556,ธุรการ!AF:AF)+SUMIF(เส้นแต่งหน้าขนมปัง!$C:$C,'รับ-จ่าย ประจำวัน'!$B556,เส้นแต่งหน้าขนมปัง!AF:AF)+SUMIF('วางแผนBC,CJ'!$C:$C,'รับ-จ่าย ประจำวัน'!$B556,'วางแผนBC,CJ'!AF:AF)+SUMIF(RD!$C:$C,'รับ-จ่าย ประจำวัน'!$B556,RD!AF:AF)+SUMIF('FG,ออนไล,คัดแยก'!$C:$C,'รับ-จ่าย ประจำวัน'!$B556,'FG,ออนไล,คัดแยก'!AF:AF)</f>
        <v>0</v>
      </c>
      <c r="BN556" s="16">
        <f>SUMIF(เตรียมส่วนผสม!$C:$C,'รับ-จ่าย ประจำวัน'!$B556,เตรียมส่วนผสม!AG:AG)+SUMIF(กวนไส้!$C:$C,'รับ-จ่าย ประจำวัน'!$B556,กวนไส้!AG:AG)+SUMIF(ผลิต1!$C:$C,'รับ-จ่าย ประจำวัน'!$B556,ผลิต1!AG:AG)+SUMIF(ผลิต2!$C:$C,'รับ-จ่าย ประจำวัน'!$B556,ผลิต2!AG:AG)+SUMIF(เส้นแต่งหน้าขนมเค้ก!$C:$C,'รับ-จ่าย ประจำวัน'!$B556,เส้นแต่งหน้าขนมเค้ก!AG:AG)+SUMIF(แพ็ค!$C:$C,'รับ-จ่าย ประจำวัน'!$B556,แพ็ค!AG:AG)+SUMIF(ธุรการ!$C:$C,'รับ-จ่าย ประจำวัน'!$B556,ธุรการ!AG:AG)+SUMIF(เส้นแต่งหน้าขนมปัง!$C:$C,'รับ-จ่าย ประจำวัน'!$B556,เส้นแต่งหน้าขนมปัง!AG:AG)+SUMIF('วางแผนBC,CJ'!$C:$C,'รับ-จ่าย ประจำวัน'!$B556,'วางแผนBC,CJ'!AG:AG)+SUMIF(RD!$C:$C,'รับ-จ่าย ประจำวัน'!$B556,RD!AG:AG)+SUMIF('FG,ออนไล,คัดแยก'!$C:$C,'รับ-จ่าย ประจำวัน'!$B556,'FG,ออนไล,คัดแยก'!AG:AG)</f>
        <v>0</v>
      </c>
      <c r="BO556" s="16">
        <f>SUMIF(เตรียมส่วนผสม!$C:$C,'รับ-จ่าย ประจำวัน'!$B556,เตรียมส่วนผสม!AH:AH)+SUMIF(กวนไส้!$C:$C,'รับ-จ่าย ประจำวัน'!$B556,กวนไส้!AH:AH)+SUMIF(ผลิต1!$C:$C,'รับ-จ่าย ประจำวัน'!$B556,ผลิต1!AH:AH)+SUMIF(ผลิต2!$C:$C,'รับ-จ่าย ประจำวัน'!$B556,ผลิต2!AH:AH)+SUMIF(เส้นแต่งหน้าขนมเค้ก!$C:$C,'รับ-จ่าย ประจำวัน'!$B556,เส้นแต่งหน้าขนมเค้ก!AH:AH)+SUMIF(แพ็ค!$C:$C,'รับ-จ่าย ประจำวัน'!$B556,แพ็ค!AH:AH)+SUMIF(ธุรการ!$C:$C,'รับ-จ่าย ประจำวัน'!$B556,ธุรการ!AH:AH)+SUMIF(เส้นแต่งหน้าขนมปัง!$C:$C,'รับ-จ่าย ประจำวัน'!$B556,เส้นแต่งหน้าขนมปัง!AH:AH)+SUMIF('วางแผนBC,CJ'!$C:$C,'รับ-จ่าย ประจำวัน'!$B556,'วางแผนBC,CJ'!AH:AH)+SUMIF(RD!$C:$C,'รับ-จ่าย ประจำวัน'!$B556,RD!AH:AH)+SUMIF('FG,ออนไล,คัดแยก'!$C:$C,'รับ-จ่าย ประจำวัน'!$B556,'FG,ออนไล,คัดแยก'!AH:AH)</f>
        <v>0</v>
      </c>
      <c r="BP556" s="16">
        <f>SUMIF(เตรียมส่วนผสม!$C:$C,'รับ-จ่าย ประจำวัน'!$B556,เตรียมส่วนผสม!AI:AI)+SUMIF(กวนไส้!$C:$C,'รับ-จ่าย ประจำวัน'!$B556,กวนไส้!AI:AI)+SUMIF(ผลิต1!$C:$C,'รับ-จ่าย ประจำวัน'!$B556,ผลิต1!AI:AI)+SUMIF(ผลิต2!$C:$C,'รับ-จ่าย ประจำวัน'!$B556,ผลิต2!AI:AI)+SUMIF(เส้นแต่งหน้าขนมเค้ก!$C:$C,'รับ-จ่าย ประจำวัน'!$B556,เส้นแต่งหน้าขนมเค้ก!AI:AI)+SUMIF(แพ็ค!$C:$C,'รับ-จ่าย ประจำวัน'!$B556,แพ็ค!AI:AI)+SUMIF(ธุรการ!$C:$C,'รับ-จ่าย ประจำวัน'!$B556,ธุรการ!AI:AI)+SUMIF(เส้นแต่งหน้าขนมปัง!$C:$C,'รับ-จ่าย ประจำวัน'!$B556,เส้นแต่งหน้าขนมปัง!AI:AI)+SUMIF('วางแผนBC,CJ'!$C:$C,'รับ-จ่าย ประจำวัน'!$B556,'วางแผนBC,CJ'!AI:AI)+SUMIF(RD!$C:$C,'รับ-จ่าย ประจำวัน'!$B556,RD!AI:AI)+SUMIF('FG,ออนไล,คัดแยก'!$C:$C,'รับ-จ่าย ประจำวัน'!$B556,'FG,ออนไล,คัดแยก'!AI:AI)</f>
        <v>0</v>
      </c>
      <c r="BQ556" s="16">
        <f>SUMIF(เตรียมส่วนผสม!$C:$C,'รับ-จ่าย ประจำวัน'!$B556,เตรียมส่วนผสม!AJ:AJ)+SUMIF(กวนไส้!$C:$C,'รับ-จ่าย ประจำวัน'!$B556,กวนไส้!AJ:AJ)+SUMIF(ผลิต1!$C:$C,'รับ-จ่าย ประจำวัน'!$B556,ผลิต1!AJ:AJ)+SUMIF(ผลิต2!$C:$C,'รับ-จ่าย ประจำวัน'!$B556,ผลิต2!AJ:AJ)+SUMIF(เส้นแต่งหน้าขนมเค้ก!$C:$C,'รับ-จ่าย ประจำวัน'!$B556,เส้นแต่งหน้าขนมเค้ก!AJ:AJ)+SUMIF(แพ็ค!$C:$C,'รับ-จ่าย ประจำวัน'!$B556,แพ็ค!AJ:AJ)+SUMIF(ธุรการ!$C:$C,'รับ-จ่าย ประจำวัน'!$B556,ธุรการ!AJ:AJ)+SUMIF(เส้นแต่งหน้าขนมปัง!$C:$C,'รับ-จ่าย ประจำวัน'!$B556,เส้นแต่งหน้าขนมปัง!AJ:AJ)+SUMIF('วางแผนBC,CJ'!$C:$C,'รับ-จ่าย ประจำวัน'!$B556,'วางแผนBC,CJ'!AJ:AJ)+SUMIF(RD!$C:$C,'รับ-จ่าย ประจำวัน'!$B556,RD!AJ:AJ)+SUMIF('FG,ออนไล,คัดแยก'!$C:$C,'รับ-จ่าย ประจำวัน'!$B556,'FG,ออนไล,คัดแยก'!AJ:AJ)</f>
        <v>0</v>
      </c>
      <c r="BR556" s="16">
        <f>SUMIF(เตรียมส่วนผสม!$C:$C,'รับ-จ่าย ประจำวัน'!$B556,เตรียมส่วนผสม!AK:AK)+SUMIF(กวนไส้!$C:$C,'รับ-จ่าย ประจำวัน'!$B556,กวนไส้!AK:AK)+SUMIF(ผลิต1!$C:$C,'รับ-จ่าย ประจำวัน'!$B556,ผลิต1!AK:AK)+SUMIF(ผลิต2!$C:$C,'รับ-จ่าย ประจำวัน'!$B556,ผลิต2!AK:AK)+SUMIF(เส้นแต่งหน้าขนมเค้ก!$C:$C,'รับ-จ่าย ประจำวัน'!$B556,เส้นแต่งหน้าขนมเค้ก!AK:AK)+SUMIF(แพ็ค!$C:$C,'รับ-จ่าย ประจำวัน'!$B556,แพ็ค!AK:AK)+SUMIF(ธุรการ!$C:$C,'รับ-จ่าย ประจำวัน'!$B556,ธุรการ!AK:AK)+SUMIF(เส้นแต่งหน้าขนมปัง!$C:$C,'รับ-จ่าย ประจำวัน'!$B556,เส้นแต่งหน้าขนมปัง!AK:AK)+SUMIF('วางแผนBC,CJ'!$C:$C,'รับ-จ่าย ประจำวัน'!$B556,'วางแผนBC,CJ'!AK:AK)+SUMIF(RD!$C:$C,'รับ-จ่าย ประจำวัน'!$B556,RD!AK:AK)+SUMIF('FG,ออนไล,คัดแยก'!$C:$C,'รับ-จ่าย ประจำวัน'!$B556,'FG,ออนไล,คัดแยก'!AK:AK)</f>
        <v>0</v>
      </c>
      <c r="BS556" s="16">
        <f>SUMIF(เตรียมส่วนผสม!$C:$C,'รับ-จ่าย ประจำวัน'!$B556,เตรียมส่วนผสม!AL:AL)+SUMIF(กวนไส้!$C:$C,'รับ-จ่าย ประจำวัน'!$B556,กวนไส้!AL:AL)+SUMIF(ผลิต1!$C:$C,'รับ-จ่าย ประจำวัน'!$B556,ผลิต1!AL:AL)+SUMIF(ผลิต2!$C:$C,'รับ-จ่าย ประจำวัน'!$B556,ผลิต2!AL:AL)+SUMIF(เส้นแต่งหน้าขนมเค้ก!$C:$C,'รับ-จ่าย ประจำวัน'!$B556,เส้นแต่งหน้าขนมเค้ก!AL:AL)+SUMIF(แพ็ค!$C:$C,'รับ-จ่าย ประจำวัน'!$B556,แพ็ค!AL:AL)+SUMIF(ธุรการ!$C:$C,'รับ-จ่าย ประจำวัน'!$B556,ธุรการ!AL:AL)+SUMIF(เส้นแต่งหน้าขนมปัง!$C:$C,'รับ-จ่าย ประจำวัน'!$B556,เส้นแต่งหน้าขนมปัง!AL:AL)+SUMIF('วางแผนBC,CJ'!$C:$C,'รับ-จ่าย ประจำวัน'!$B556,'วางแผนBC,CJ'!AL:AL)+SUMIF(RD!$C:$C,'รับ-จ่าย ประจำวัน'!$B556,RD!AL:AL)+SUMIF('FG,ออนไล,คัดแยก'!$C:$C,'รับ-จ่าย ประจำวัน'!$B556,'FG,ออนไล,คัดแยก'!AL:AL)</f>
        <v>0</v>
      </c>
      <c r="BT556" s="18">
        <f t="shared" si="115"/>
        <v>0</v>
      </c>
      <c r="BU556" s="116"/>
      <c r="BV556" s="146">
        <f t="shared" si="116"/>
        <v>0</v>
      </c>
      <c r="BW556" s="183">
        <v>30</v>
      </c>
      <c r="BX556" s="172">
        <f t="shared" si="114"/>
        <v>0</v>
      </c>
      <c r="BY556" s="188" t="e">
        <f t="shared" si="112"/>
        <v>#DIV/0!</v>
      </c>
      <c r="BZ556" s="180" t="e">
        <f t="shared" ca="1" si="117"/>
        <v>#DIV/0!</v>
      </c>
      <c r="CA556" s="152"/>
      <c r="CB556" s="93"/>
      <c r="CC556" s="93"/>
      <c r="CD556" s="93"/>
      <c r="CE556" s="93"/>
      <c r="CF556" s="93"/>
      <c r="CG556" s="93"/>
      <c r="CH556" s="93"/>
      <c r="CI556" s="93"/>
      <c r="CJ556" s="97"/>
      <c r="CK556" s="9">
        <f t="shared" si="113"/>
        <v>0</v>
      </c>
    </row>
    <row r="557" spans="1:89" hidden="1" x14ac:dyDescent="0.5">
      <c r="A557" s="149"/>
      <c r="B557" s="34">
        <v>1020201077</v>
      </c>
      <c r="C557" s="33" t="s">
        <v>1686</v>
      </c>
      <c r="D557" s="141" t="s">
        <v>91</v>
      </c>
      <c r="E557" s="25"/>
      <c r="F557" s="132"/>
      <c r="G557" s="25"/>
      <c r="H557" s="12">
        <v>0</v>
      </c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11"/>
      <c r="AF557" s="11"/>
      <c r="AG557" s="11"/>
      <c r="AH557" s="11"/>
      <c r="AI557" s="25"/>
      <c r="AJ557" s="25"/>
      <c r="AK557" s="25"/>
      <c r="AL557" s="25"/>
      <c r="AM557" s="25"/>
      <c r="AN557" s="15">
        <f t="shared" si="119"/>
        <v>0</v>
      </c>
      <c r="AO557" s="16">
        <f>SUMIF(เตรียมส่วนผสม!$C:$C,'รับ-จ่าย ประจำวัน'!$B557,เตรียมส่วนผสม!H:H)+SUMIF(กวนไส้!$C:$C,'รับ-จ่าย ประจำวัน'!$B557,กวนไส้!H:H)+SUMIF(ผลิต1!$C:$C,'รับ-จ่าย ประจำวัน'!$B557,ผลิต1!H:H)+SUMIF(ผลิต2!$C:$C,'รับ-จ่าย ประจำวัน'!$B557,ผลิต2!H:H)+SUMIF(เส้นแต่งหน้าขนมเค้ก!$C:$C,'รับ-จ่าย ประจำวัน'!$B557,เส้นแต่งหน้าขนมเค้ก!H:H)+SUMIF(แพ็ค!$C:$C,'รับ-จ่าย ประจำวัน'!$B557,แพ็ค!H:H)+SUMIF(ธุรการ!$C:$C,'รับ-จ่าย ประจำวัน'!$B557,ธุรการ!H:H)+SUMIF(เส้นแต่งหน้าขนมปัง!$C:$C,'รับ-จ่าย ประจำวัน'!$B557,เส้นแต่งหน้าขนมปัง!H:H)+SUMIF('วางแผนBC,CJ'!$C:$C,'รับ-จ่าย ประจำวัน'!$B557,'วางแผนBC,CJ'!H:H)+SUMIF(RD!$C:$C,'รับ-จ่าย ประจำวัน'!$B557,RD!H:H)+SUMIF('FG,ออนไล,คัดแยก'!$C:$C,'รับ-จ่าย ประจำวัน'!$B557,'FG,ออนไล,คัดแยก'!H:H)</f>
        <v>0</v>
      </c>
      <c r="AP557" s="16">
        <f>SUMIF(เตรียมส่วนผสม!$C:$C,'รับ-จ่าย ประจำวัน'!$B557,เตรียมส่วนผสม!I:I)+SUMIF(กวนไส้!$C:$C,'รับ-จ่าย ประจำวัน'!$B557,กวนไส้!I:I)+SUMIF(ผลิต1!$C:$C,'รับ-จ่าย ประจำวัน'!$B557,ผลิต1!I:I)+SUMIF(ผลิต2!$C:$C,'รับ-จ่าย ประจำวัน'!$B557,ผลิต2!I:I)+SUMIF(เส้นแต่งหน้าขนมเค้ก!$C:$C,'รับ-จ่าย ประจำวัน'!$B557,เส้นแต่งหน้าขนมเค้ก!I:I)+SUMIF(แพ็ค!$C:$C,'รับ-จ่าย ประจำวัน'!$B557,แพ็ค!I:I)+SUMIF(ธุรการ!$C:$C,'รับ-จ่าย ประจำวัน'!$B557,ธุรการ!I:I)+SUMIF(เส้นแต่งหน้าขนมปัง!$C:$C,'รับ-จ่าย ประจำวัน'!$B557,เส้นแต่งหน้าขนมปัง!I:I)+SUMIF('วางแผนBC,CJ'!$C:$C,'รับ-จ่าย ประจำวัน'!$B557,'วางแผนBC,CJ'!I:I)+SUMIF(RD!$C:$C,'รับ-จ่าย ประจำวัน'!$B557,RD!I:I)+SUMIF('FG,ออนไล,คัดแยก'!$C:$C,'รับ-จ่าย ประจำวัน'!$B557,'FG,ออนไล,คัดแยก'!I:I)</f>
        <v>0</v>
      </c>
      <c r="AQ557" s="16">
        <f>SUMIF(เตรียมส่วนผสม!$C:$C,'รับ-จ่าย ประจำวัน'!$B557,เตรียมส่วนผสม!J:J)+SUMIF(กวนไส้!$C:$C,'รับ-จ่าย ประจำวัน'!$B557,กวนไส้!J:J)+SUMIF(ผลิต1!$C:$C,'รับ-จ่าย ประจำวัน'!$B557,ผลิต1!J:J)+SUMIF(ผลิต2!$C:$C,'รับ-จ่าย ประจำวัน'!$B557,ผลิต2!J:J)+SUMIF(เส้นแต่งหน้าขนมเค้ก!$C:$C,'รับ-จ่าย ประจำวัน'!$B557,เส้นแต่งหน้าขนมเค้ก!J:J)+SUMIF(แพ็ค!$C:$C,'รับ-จ่าย ประจำวัน'!$B557,แพ็ค!J:J)+SUMIF(ธุรการ!$C:$C,'รับ-จ่าย ประจำวัน'!$B557,ธุรการ!J:J)+SUMIF(เส้นแต่งหน้าขนมปัง!$C:$C,'รับ-จ่าย ประจำวัน'!$B557,เส้นแต่งหน้าขนมปัง!J:J)+SUMIF('วางแผนBC,CJ'!$C:$C,'รับ-จ่าย ประจำวัน'!$B557,'วางแผนBC,CJ'!J:J)+SUMIF(RD!$C:$C,'รับ-จ่าย ประจำวัน'!$B557,RD!J:J)+SUMIF('FG,ออนไล,คัดแยก'!$C:$C,'รับ-จ่าย ประจำวัน'!$B557,'FG,ออนไล,คัดแยก'!J:J)</f>
        <v>0</v>
      </c>
      <c r="AR557" s="16">
        <f>SUMIF(เตรียมส่วนผสม!$C:$C,'รับ-จ่าย ประจำวัน'!$B557,เตรียมส่วนผสม!K:K)+SUMIF(กวนไส้!$C:$C,'รับ-จ่าย ประจำวัน'!$B557,กวนไส้!K:K)+SUMIF(ผลิต1!$C:$C,'รับ-จ่าย ประจำวัน'!$B557,ผลิต1!K:K)+SUMIF(ผลิต2!$C:$C,'รับ-จ่าย ประจำวัน'!$B557,ผลิต2!K:K)+SUMIF(เส้นแต่งหน้าขนมเค้ก!$C:$C,'รับ-จ่าย ประจำวัน'!$B557,เส้นแต่งหน้าขนมเค้ก!K:K)+SUMIF(แพ็ค!$C:$C,'รับ-จ่าย ประจำวัน'!$B557,แพ็ค!K:K)+SUMIF(ธุรการ!$C:$C,'รับ-จ่าย ประจำวัน'!$B557,ธุรการ!K:K)+SUMIF(เส้นแต่งหน้าขนมปัง!$C:$C,'รับ-จ่าย ประจำวัน'!$B557,เส้นแต่งหน้าขนมปัง!K:K)+SUMIF('วางแผนBC,CJ'!$C:$C,'รับ-จ่าย ประจำวัน'!$B557,'วางแผนBC,CJ'!K:K)+SUMIF(RD!$C:$C,'รับ-จ่าย ประจำวัน'!$B557,RD!K:K)+SUMIF('FG,ออนไล,คัดแยก'!$C:$C,'รับ-จ่าย ประจำวัน'!$B557,'FG,ออนไล,คัดแยก'!K:K)</f>
        <v>0</v>
      </c>
      <c r="AS557" s="16">
        <f>SUMIF(เตรียมส่วนผสม!$C:$C,'รับ-จ่าย ประจำวัน'!$B557,เตรียมส่วนผสม!L:L)+SUMIF(กวนไส้!$C:$C,'รับ-จ่าย ประจำวัน'!$B557,กวนไส้!L:L)+SUMIF(ผลิต1!$C:$C,'รับ-จ่าย ประจำวัน'!$B557,ผลิต1!L:L)+SUMIF(ผลิต2!$C:$C,'รับ-จ่าย ประจำวัน'!$B557,ผลิต2!L:L)+SUMIF(เส้นแต่งหน้าขนมเค้ก!$C:$C,'รับ-จ่าย ประจำวัน'!$B557,เส้นแต่งหน้าขนมเค้ก!L:L)+SUMIF(แพ็ค!$C:$C,'รับ-จ่าย ประจำวัน'!$B557,แพ็ค!L:L)+SUMIF(ธุรการ!$C:$C,'รับ-จ่าย ประจำวัน'!$B557,ธุรการ!L:L)+SUMIF(เส้นแต่งหน้าขนมปัง!$C:$C,'รับ-จ่าย ประจำวัน'!$B557,เส้นแต่งหน้าขนมปัง!L:L)+SUMIF('วางแผนBC,CJ'!$C:$C,'รับ-จ่าย ประจำวัน'!$B557,'วางแผนBC,CJ'!L:L)+SUMIF(RD!$C:$C,'รับ-จ่าย ประจำวัน'!$B557,RD!L:L)+SUMIF('FG,ออนไล,คัดแยก'!$C:$C,'รับ-จ่าย ประจำวัน'!$B557,'FG,ออนไล,คัดแยก'!L:L)</f>
        <v>0</v>
      </c>
      <c r="AT557" s="16">
        <f>SUMIF(เตรียมส่วนผสม!$C:$C,'รับ-จ่าย ประจำวัน'!$B557,เตรียมส่วนผสม!M:M)+SUMIF(กวนไส้!$C:$C,'รับ-จ่าย ประจำวัน'!$B557,กวนไส้!M:M)+SUMIF(ผลิต1!$C:$C,'รับ-จ่าย ประจำวัน'!$B557,ผลิต1!M:M)+SUMIF(ผลิต2!$C:$C,'รับ-จ่าย ประจำวัน'!$B557,ผลิต2!M:M)+SUMIF(เส้นแต่งหน้าขนมเค้ก!$C:$C,'รับ-จ่าย ประจำวัน'!$B557,เส้นแต่งหน้าขนมเค้ก!M:M)+SUMIF(แพ็ค!$C:$C,'รับ-จ่าย ประจำวัน'!$B557,แพ็ค!M:M)+SUMIF(ธุรการ!$C:$C,'รับ-จ่าย ประจำวัน'!$B557,ธุรการ!M:M)+SUMIF(เส้นแต่งหน้าขนมปัง!$C:$C,'รับ-จ่าย ประจำวัน'!$B557,เส้นแต่งหน้าขนมปัง!M:M)+SUMIF('วางแผนBC,CJ'!$C:$C,'รับ-จ่าย ประจำวัน'!$B557,'วางแผนBC,CJ'!M:M)+SUMIF(RD!$C:$C,'รับ-จ่าย ประจำวัน'!$B557,RD!M:M)+SUMIF('FG,ออนไล,คัดแยก'!$C:$C,'รับ-จ่าย ประจำวัน'!$B557,'FG,ออนไล,คัดแยก'!M:M)</f>
        <v>0</v>
      </c>
      <c r="AU557" s="16">
        <f>SUMIF(เตรียมส่วนผสม!$C:$C,'รับ-จ่าย ประจำวัน'!$B557,เตรียมส่วนผสม!N:N)+SUMIF(กวนไส้!$C:$C,'รับ-จ่าย ประจำวัน'!$B557,กวนไส้!N:N)+SUMIF(ผลิต1!$C:$C,'รับ-จ่าย ประจำวัน'!$B557,ผลิต1!N:N)+SUMIF(ผลิต2!$C:$C,'รับ-จ่าย ประจำวัน'!$B557,ผลิต2!N:N)+SUMIF(เส้นแต่งหน้าขนมเค้ก!$C:$C,'รับ-จ่าย ประจำวัน'!$B557,เส้นแต่งหน้าขนมเค้ก!N:N)+SUMIF(แพ็ค!$C:$C,'รับ-จ่าย ประจำวัน'!$B557,แพ็ค!N:N)+SUMIF(ธุรการ!$C:$C,'รับ-จ่าย ประจำวัน'!$B557,ธุรการ!N:N)+SUMIF(เส้นแต่งหน้าขนมปัง!$C:$C,'รับ-จ่าย ประจำวัน'!$B557,เส้นแต่งหน้าขนมปัง!N:N)+SUMIF('วางแผนBC,CJ'!$C:$C,'รับ-จ่าย ประจำวัน'!$B557,'วางแผนBC,CJ'!N:N)+SUMIF(RD!$C:$C,'รับ-จ่าย ประจำวัน'!$B557,RD!N:N)+SUMIF('FG,ออนไล,คัดแยก'!$C:$C,'รับ-จ่าย ประจำวัน'!$B557,'FG,ออนไล,คัดแยก'!N:N)</f>
        <v>0</v>
      </c>
      <c r="AV557" s="16">
        <f>SUMIF(เตรียมส่วนผสม!$C:$C,'รับ-จ่าย ประจำวัน'!$B557,เตรียมส่วนผสม!O:O)+SUMIF(กวนไส้!$C:$C,'รับ-จ่าย ประจำวัน'!$B557,กวนไส้!O:O)+SUMIF(ผลิต1!$C:$C,'รับ-จ่าย ประจำวัน'!$B557,ผลิต1!O:O)+SUMIF(ผลิต2!$C:$C,'รับ-จ่าย ประจำวัน'!$B557,ผลิต2!O:O)+SUMIF(เส้นแต่งหน้าขนมเค้ก!$C:$C,'รับ-จ่าย ประจำวัน'!$B557,เส้นแต่งหน้าขนมเค้ก!O:O)+SUMIF(แพ็ค!$C:$C,'รับ-จ่าย ประจำวัน'!$B557,แพ็ค!O:O)+SUMIF(ธุรการ!$C:$C,'รับ-จ่าย ประจำวัน'!$B557,ธุรการ!O:O)+SUMIF(เส้นแต่งหน้าขนมปัง!$C:$C,'รับ-จ่าย ประจำวัน'!$B557,เส้นแต่งหน้าขนมปัง!O:O)+SUMIF('วางแผนBC,CJ'!$C:$C,'รับ-จ่าย ประจำวัน'!$B557,'วางแผนBC,CJ'!O:O)+SUMIF(RD!$C:$C,'รับ-จ่าย ประจำวัน'!$B557,RD!O:O)+SUMIF('FG,ออนไล,คัดแยก'!$C:$C,'รับ-จ่าย ประจำวัน'!$B557,'FG,ออนไล,คัดแยก'!O:O)</f>
        <v>0</v>
      </c>
      <c r="AW557" s="16">
        <f>SUMIF(เตรียมส่วนผสม!$C:$C,'รับ-จ่าย ประจำวัน'!$B557,เตรียมส่วนผสม!P:P)+SUMIF(กวนไส้!$C:$C,'รับ-จ่าย ประจำวัน'!$B557,กวนไส้!P:P)+SUMIF(ผลิต1!$C:$C,'รับ-จ่าย ประจำวัน'!$B557,ผลิต1!P:P)+SUMIF(ผลิต2!$C:$C,'รับ-จ่าย ประจำวัน'!$B557,ผลิต2!P:P)+SUMIF(เส้นแต่งหน้าขนมเค้ก!$C:$C,'รับ-จ่าย ประจำวัน'!$B557,เส้นแต่งหน้าขนมเค้ก!P:P)+SUMIF(แพ็ค!$C:$C,'รับ-จ่าย ประจำวัน'!$B557,แพ็ค!P:P)+SUMIF(ธุรการ!$C:$C,'รับ-จ่าย ประจำวัน'!$B557,ธุรการ!P:P)+SUMIF(เส้นแต่งหน้าขนมปัง!$C:$C,'รับ-จ่าย ประจำวัน'!$B557,เส้นแต่งหน้าขนมปัง!P:P)+SUMIF('วางแผนBC,CJ'!$C:$C,'รับ-จ่าย ประจำวัน'!$B557,'วางแผนBC,CJ'!P:P)+SUMIF(RD!$C:$C,'รับ-จ่าย ประจำวัน'!$B557,RD!P:P)+SUMIF('FG,ออนไล,คัดแยก'!$C:$C,'รับ-จ่าย ประจำวัน'!$B557,'FG,ออนไล,คัดแยก'!P:P)</f>
        <v>0</v>
      </c>
      <c r="AX557" s="16">
        <f>SUMIF(เตรียมส่วนผสม!$C:$C,'รับ-จ่าย ประจำวัน'!$B557,เตรียมส่วนผสม!Q:Q)+SUMIF(กวนไส้!$C:$C,'รับ-จ่าย ประจำวัน'!$B557,กวนไส้!Q:Q)+SUMIF(ผลิต1!$C:$C,'รับ-จ่าย ประจำวัน'!$B557,ผลิต1!Q:Q)+SUMIF(ผลิต2!$C:$C,'รับ-จ่าย ประจำวัน'!$B557,ผลิต2!Q:Q)+SUMIF(เส้นแต่งหน้าขนมเค้ก!$C:$C,'รับ-จ่าย ประจำวัน'!$B557,เส้นแต่งหน้าขนมเค้ก!Q:Q)+SUMIF(แพ็ค!$C:$C,'รับ-จ่าย ประจำวัน'!$B557,แพ็ค!Q:Q)+SUMIF(ธุรการ!$C:$C,'รับ-จ่าย ประจำวัน'!$B557,ธุรการ!Q:Q)+SUMIF(เส้นแต่งหน้าขนมปัง!$C:$C,'รับ-จ่าย ประจำวัน'!$B557,เส้นแต่งหน้าขนมปัง!Q:Q)+SUMIF('วางแผนBC,CJ'!$C:$C,'รับ-จ่าย ประจำวัน'!$B557,'วางแผนBC,CJ'!Q:Q)+SUMIF(RD!$C:$C,'รับ-จ่าย ประจำวัน'!$B557,RD!Q:Q)+SUMIF('FG,ออนไล,คัดแยก'!$C:$C,'รับ-จ่าย ประจำวัน'!$B557,'FG,ออนไล,คัดแยก'!Q:Q)</f>
        <v>0</v>
      </c>
      <c r="AY557" s="16">
        <f>SUMIF(เตรียมส่วนผสม!$C:$C,'รับ-จ่าย ประจำวัน'!$B557,เตรียมส่วนผสม!R:R)+SUMIF(กวนไส้!$C:$C,'รับ-จ่าย ประจำวัน'!$B557,กวนไส้!R:R)+SUMIF(ผลิต1!$C:$C,'รับ-จ่าย ประจำวัน'!$B557,ผลิต1!R:R)+SUMIF(ผลิต2!$C:$C,'รับ-จ่าย ประจำวัน'!$B557,ผลิต2!R:R)+SUMIF(เส้นแต่งหน้าขนมเค้ก!$C:$C,'รับ-จ่าย ประจำวัน'!$B557,เส้นแต่งหน้าขนมเค้ก!R:R)+SUMIF(แพ็ค!$C:$C,'รับ-จ่าย ประจำวัน'!$B557,แพ็ค!R:R)+SUMIF(ธุรการ!$C:$C,'รับ-จ่าย ประจำวัน'!$B557,ธุรการ!R:R)+SUMIF(เส้นแต่งหน้าขนมปัง!$C:$C,'รับ-จ่าย ประจำวัน'!$B557,เส้นแต่งหน้าขนมปัง!R:R)+SUMIF('วางแผนBC,CJ'!$C:$C,'รับ-จ่าย ประจำวัน'!$B557,'วางแผนBC,CJ'!R:R)+SUMIF(RD!$C:$C,'รับ-จ่าย ประจำวัน'!$B557,RD!R:R)+SUMIF('FG,ออนไล,คัดแยก'!$C:$C,'รับ-จ่าย ประจำวัน'!$B557,'FG,ออนไล,คัดแยก'!R:R)</f>
        <v>0</v>
      </c>
      <c r="AZ557" s="16">
        <f>SUMIF(เตรียมส่วนผสม!$C:$C,'รับ-จ่าย ประจำวัน'!$B557,เตรียมส่วนผสม!S:S)+SUMIF(กวนไส้!$C:$C,'รับ-จ่าย ประจำวัน'!$B557,กวนไส้!S:S)+SUMIF(ผลิต1!$C:$C,'รับ-จ่าย ประจำวัน'!$B557,ผลิต1!S:S)+SUMIF(ผลิต2!$C:$C,'รับ-จ่าย ประจำวัน'!$B557,ผลิต2!S:S)+SUMIF(เส้นแต่งหน้าขนมเค้ก!$C:$C,'รับ-จ่าย ประจำวัน'!$B557,เส้นแต่งหน้าขนมเค้ก!S:S)+SUMIF(แพ็ค!$C:$C,'รับ-จ่าย ประจำวัน'!$B557,แพ็ค!S:S)+SUMIF(ธุรการ!$C:$C,'รับ-จ่าย ประจำวัน'!$B557,ธุรการ!S:S)+SUMIF(เส้นแต่งหน้าขนมปัง!$C:$C,'รับ-จ่าย ประจำวัน'!$B557,เส้นแต่งหน้าขนมปัง!S:S)+SUMIF('วางแผนBC,CJ'!$C:$C,'รับ-จ่าย ประจำวัน'!$B557,'วางแผนBC,CJ'!S:S)+SUMIF(RD!$C:$C,'รับ-จ่าย ประจำวัน'!$B557,RD!S:S)+SUMIF('FG,ออนไล,คัดแยก'!$C:$C,'รับ-จ่าย ประจำวัน'!$B557,'FG,ออนไล,คัดแยก'!S:S)</f>
        <v>0</v>
      </c>
      <c r="BA557" s="16">
        <f>SUMIF(เตรียมส่วนผสม!$C:$C,'รับ-จ่าย ประจำวัน'!$B557,เตรียมส่วนผสม!T:T)+SUMIF(กวนไส้!$C:$C,'รับ-จ่าย ประจำวัน'!$B557,กวนไส้!T:T)+SUMIF(ผลิต1!$C:$C,'รับ-จ่าย ประจำวัน'!$B557,ผลิต1!T:T)+SUMIF(ผลิต2!$C:$C,'รับ-จ่าย ประจำวัน'!$B557,ผลิต2!T:T)+SUMIF(เส้นแต่งหน้าขนมเค้ก!$C:$C,'รับ-จ่าย ประจำวัน'!$B557,เส้นแต่งหน้าขนมเค้ก!T:T)+SUMIF(แพ็ค!$C:$C,'รับ-จ่าย ประจำวัน'!$B557,แพ็ค!T:T)+SUMIF(ธุรการ!$C:$C,'รับ-จ่าย ประจำวัน'!$B557,ธุรการ!T:T)+SUMIF(เส้นแต่งหน้าขนมปัง!$C:$C,'รับ-จ่าย ประจำวัน'!$B557,เส้นแต่งหน้าขนมปัง!T:T)+SUMIF('วางแผนBC,CJ'!$C:$C,'รับ-จ่าย ประจำวัน'!$B557,'วางแผนBC,CJ'!T:T)+SUMIF(RD!$C:$C,'รับ-จ่าย ประจำวัน'!$B557,RD!T:T)+SUMIF('FG,ออนไล,คัดแยก'!$C:$C,'รับ-จ่าย ประจำวัน'!$B557,'FG,ออนไล,คัดแยก'!T:T)</f>
        <v>0</v>
      </c>
      <c r="BB557" s="16">
        <f>SUMIF(เตรียมส่วนผสม!$C:$C,'รับ-จ่าย ประจำวัน'!$B557,เตรียมส่วนผสม!U:U)+SUMIF(กวนไส้!$C:$C,'รับ-จ่าย ประจำวัน'!$B557,กวนไส้!U:U)+SUMIF(ผลิต1!$C:$C,'รับ-จ่าย ประจำวัน'!$B557,ผลิต1!U:U)+SUMIF(ผลิต2!$C:$C,'รับ-จ่าย ประจำวัน'!$B557,ผลิต2!U:U)+SUMIF(เส้นแต่งหน้าขนมเค้ก!$C:$C,'รับ-จ่าย ประจำวัน'!$B557,เส้นแต่งหน้าขนมเค้ก!U:U)+SUMIF(แพ็ค!$C:$C,'รับ-จ่าย ประจำวัน'!$B557,แพ็ค!U:U)+SUMIF(ธุรการ!$C:$C,'รับ-จ่าย ประจำวัน'!$B557,ธุรการ!U:U)+SUMIF(เส้นแต่งหน้าขนมปัง!$C:$C,'รับ-จ่าย ประจำวัน'!$B557,เส้นแต่งหน้าขนมปัง!U:U)+SUMIF('วางแผนBC,CJ'!$C:$C,'รับ-จ่าย ประจำวัน'!$B557,'วางแผนBC,CJ'!U:U)+SUMIF(RD!$C:$C,'รับ-จ่าย ประจำวัน'!$B557,RD!U:U)+SUMIF('FG,ออนไล,คัดแยก'!$C:$C,'รับ-จ่าย ประจำวัน'!$B557,'FG,ออนไล,คัดแยก'!U:U)</f>
        <v>0</v>
      </c>
      <c r="BC557" s="16">
        <f>SUMIF(เตรียมส่วนผสม!$C:$C,'รับ-จ่าย ประจำวัน'!$B557,เตรียมส่วนผสม!V:V)+SUMIF(กวนไส้!$C:$C,'รับ-จ่าย ประจำวัน'!$B557,กวนไส้!V:V)+SUMIF(ผลิต1!$C:$C,'รับ-จ่าย ประจำวัน'!$B557,ผลิต1!V:V)+SUMIF(ผลิต2!$C:$C,'รับ-จ่าย ประจำวัน'!$B557,ผลิต2!V:V)+SUMIF(เส้นแต่งหน้าขนมเค้ก!$C:$C,'รับ-จ่าย ประจำวัน'!$B557,เส้นแต่งหน้าขนมเค้ก!V:V)+SUMIF(แพ็ค!$C:$C,'รับ-จ่าย ประจำวัน'!$B557,แพ็ค!V:V)+SUMIF(ธุรการ!$C:$C,'รับ-จ่าย ประจำวัน'!$B557,ธุรการ!V:V)+SUMIF(เส้นแต่งหน้าขนมปัง!$C:$C,'รับ-จ่าย ประจำวัน'!$B557,เส้นแต่งหน้าขนมปัง!V:V)+SUMIF('วางแผนBC,CJ'!$C:$C,'รับ-จ่าย ประจำวัน'!$B557,'วางแผนBC,CJ'!V:V)+SUMIF(RD!$C:$C,'รับ-จ่าย ประจำวัน'!$B557,RD!V:V)+SUMIF('FG,ออนไล,คัดแยก'!$C:$C,'รับ-จ่าย ประจำวัน'!$B557,'FG,ออนไล,คัดแยก'!V:V)</f>
        <v>0</v>
      </c>
      <c r="BD557" s="16">
        <f>SUMIF(เตรียมส่วนผสม!$C:$C,'รับ-จ่าย ประจำวัน'!$B557,เตรียมส่วนผสม!W:W)+SUMIF(กวนไส้!$C:$C,'รับ-จ่าย ประจำวัน'!$B557,กวนไส้!W:W)+SUMIF(ผลิต1!$C:$C,'รับ-จ่าย ประจำวัน'!$B557,ผลิต1!W:W)+SUMIF(ผลิต2!$C:$C,'รับ-จ่าย ประจำวัน'!$B557,ผลิต2!W:W)+SUMIF(เส้นแต่งหน้าขนมเค้ก!$C:$C,'รับ-จ่าย ประจำวัน'!$B557,เส้นแต่งหน้าขนมเค้ก!W:W)+SUMIF(แพ็ค!$C:$C,'รับ-จ่าย ประจำวัน'!$B557,แพ็ค!W:W)+SUMIF(ธุรการ!$C:$C,'รับ-จ่าย ประจำวัน'!$B557,ธุรการ!W:W)+SUMIF(เส้นแต่งหน้าขนมปัง!$C:$C,'รับ-จ่าย ประจำวัน'!$B557,เส้นแต่งหน้าขนมปัง!W:W)+SUMIF('วางแผนBC,CJ'!$C:$C,'รับ-จ่าย ประจำวัน'!$B557,'วางแผนBC,CJ'!W:W)+SUMIF(RD!$C:$C,'รับ-จ่าย ประจำวัน'!$B557,RD!W:W)+SUMIF('FG,ออนไล,คัดแยก'!$C:$C,'รับ-จ่าย ประจำวัน'!$B557,'FG,ออนไล,คัดแยก'!W:W)</f>
        <v>0</v>
      </c>
      <c r="BE557" s="16">
        <f>SUMIF(เตรียมส่วนผสม!$C:$C,'รับ-จ่าย ประจำวัน'!$B557,เตรียมส่วนผสม!X:X)+SUMIF(กวนไส้!$C:$C,'รับ-จ่าย ประจำวัน'!$B557,กวนไส้!X:X)+SUMIF(ผลิต1!$C:$C,'รับ-จ่าย ประจำวัน'!$B557,ผลิต1!X:X)+SUMIF(ผลิต2!$C:$C,'รับ-จ่าย ประจำวัน'!$B557,ผลิต2!X:X)+SUMIF(เส้นแต่งหน้าขนมเค้ก!$C:$C,'รับ-จ่าย ประจำวัน'!$B557,เส้นแต่งหน้าขนมเค้ก!X:X)+SUMIF(แพ็ค!$C:$C,'รับ-จ่าย ประจำวัน'!$B557,แพ็ค!X:X)+SUMIF(ธุรการ!$C:$C,'รับ-จ่าย ประจำวัน'!$B557,ธุรการ!X:X)+SUMIF(เส้นแต่งหน้าขนมปัง!$C:$C,'รับ-จ่าย ประจำวัน'!$B557,เส้นแต่งหน้าขนมปัง!X:X)+SUMIF('วางแผนBC,CJ'!$C:$C,'รับ-จ่าย ประจำวัน'!$B557,'วางแผนBC,CJ'!X:X)+SUMIF(RD!$C:$C,'รับ-จ่าย ประจำวัน'!$B557,RD!X:X)+SUMIF('FG,ออนไล,คัดแยก'!$C:$C,'รับ-จ่าย ประจำวัน'!$B557,'FG,ออนไล,คัดแยก'!X:X)</f>
        <v>0</v>
      </c>
      <c r="BF557" s="16">
        <f>SUMIF(เตรียมส่วนผสม!$C:$C,'รับ-จ่าย ประจำวัน'!$B557,เตรียมส่วนผสม!Y:Y)+SUMIF(กวนไส้!$C:$C,'รับ-จ่าย ประจำวัน'!$B557,กวนไส้!Y:Y)+SUMIF(ผลิต1!$C:$C,'รับ-จ่าย ประจำวัน'!$B557,ผลิต1!Y:Y)+SUMIF(ผลิต2!$C:$C,'รับ-จ่าย ประจำวัน'!$B557,ผลิต2!Y:Y)+SUMIF(เส้นแต่งหน้าขนมเค้ก!$C:$C,'รับ-จ่าย ประจำวัน'!$B557,เส้นแต่งหน้าขนมเค้ก!Y:Y)+SUMIF(แพ็ค!$C:$C,'รับ-จ่าย ประจำวัน'!$B557,แพ็ค!Y:Y)+SUMIF(ธุรการ!$C:$C,'รับ-จ่าย ประจำวัน'!$B557,ธุรการ!Y:Y)+SUMIF(เส้นแต่งหน้าขนมปัง!$C:$C,'รับ-จ่าย ประจำวัน'!$B557,เส้นแต่งหน้าขนมปัง!Y:Y)+SUMIF('วางแผนBC,CJ'!$C:$C,'รับ-จ่าย ประจำวัน'!$B557,'วางแผนBC,CJ'!Y:Y)+SUMIF(RD!$C:$C,'รับ-จ่าย ประจำวัน'!$B557,RD!Y:Y)+SUMIF('FG,ออนไล,คัดแยก'!$C:$C,'รับ-จ่าย ประจำวัน'!$B557,'FG,ออนไล,คัดแยก'!Y:Y)</f>
        <v>0</v>
      </c>
      <c r="BG557" s="16">
        <f>SUMIF(เตรียมส่วนผสม!$C:$C,'รับ-จ่าย ประจำวัน'!$B557,เตรียมส่วนผสม!Z:Z)+SUMIF(กวนไส้!$C:$C,'รับ-จ่าย ประจำวัน'!$B557,กวนไส้!Z:Z)+SUMIF(ผลิต1!$C:$C,'รับ-จ่าย ประจำวัน'!$B557,ผลิต1!Z:Z)+SUMIF(ผลิต2!$C:$C,'รับ-จ่าย ประจำวัน'!$B557,ผลิต2!Z:Z)+SUMIF(เส้นแต่งหน้าขนมเค้ก!$C:$C,'รับ-จ่าย ประจำวัน'!$B557,เส้นแต่งหน้าขนมเค้ก!Z:Z)+SUMIF(แพ็ค!$C:$C,'รับ-จ่าย ประจำวัน'!$B557,แพ็ค!Z:Z)+SUMIF(ธุรการ!$C:$C,'รับ-จ่าย ประจำวัน'!$B557,ธุรการ!Z:Z)+SUMIF(เส้นแต่งหน้าขนมปัง!$C:$C,'รับ-จ่าย ประจำวัน'!$B557,เส้นแต่งหน้าขนมปัง!Z:Z)+SUMIF('วางแผนBC,CJ'!$C:$C,'รับ-จ่าย ประจำวัน'!$B557,'วางแผนBC,CJ'!Z:Z)+SUMIF(RD!$C:$C,'รับ-จ่าย ประจำวัน'!$B557,RD!Z:Z)+SUMIF('FG,ออนไล,คัดแยก'!$C:$C,'รับ-จ่าย ประจำวัน'!$B557,'FG,ออนไล,คัดแยก'!Z:Z)</f>
        <v>0</v>
      </c>
      <c r="BH557" s="16">
        <f>SUMIF(เตรียมส่วนผสม!$C:$C,'รับ-จ่าย ประจำวัน'!$B557,เตรียมส่วนผสม!AA:AA)+SUMIF(กวนไส้!$C:$C,'รับ-จ่าย ประจำวัน'!$B557,กวนไส้!AA:AA)+SUMIF(ผลิต1!$C:$C,'รับ-จ่าย ประจำวัน'!$B557,ผลิต1!AA:AA)+SUMIF(ผลิต2!$C:$C,'รับ-จ่าย ประจำวัน'!$B557,ผลิต2!AA:AA)+SUMIF(เส้นแต่งหน้าขนมเค้ก!$C:$C,'รับ-จ่าย ประจำวัน'!$B557,เส้นแต่งหน้าขนมเค้ก!AA:AA)+SUMIF(แพ็ค!$C:$C,'รับ-จ่าย ประจำวัน'!$B557,แพ็ค!AA:AA)+SUMIF(ธุรการ!$C:$C,'รับ-จ่าย ประจำวัน'!$B557,ธุรการ!AA:AA)+SUMIF(เส้นแต่งหน้าขนมปัง!$C:$C,'รับ-จ่าย ประจำวัน'!$B557,เส้นแต่งหน้าขนมปัง!AA:AA)+SUMIF('วางแผนBC,CJ'!$C:$C,'รับ-จ่าย ประจำวัน'!$B557,'วางแผนBC,CJ'!AA:AA)+SUMIF(RD!$C:$C,'รับ-จ่าย ประจำวัน'!$B557,RD!AA:AA)+SUMIF('FG,ออนไล,คัดแยก'!$C:$C,'รับ-จ่าย ประจำวัน'!$B557,'FG,ออนไล,คัดแยก'!AA:AA)</f>
        <v>0</v>
      </c>
      <c r="BI557" s="16">
        <f>SUMIF(เตรียมส่วนผสม!$C:$C,'รับ-จ่าย ประจำวัน'!$B557,เตรียมส่วนผสม!AB:AB)+SUMIF(กวนไส้!$C:$C,'รับ-จ่าย ประจำวัน'!$B557,กวนไส้!AB:AB)+SUMIF(ผลิต1!$C:$C,'รับ-จ่าย ประจำวัน'!$B557,ผลิต1!AB:AB)+SUMIF(ผลิต2!$C:$C,'รับ-จ่าย ประจำวัน'!$B557,ผลิต2!AB:AB)+SUMIF(เส้นแต่งหน้าขนมเค้ก!$C:$C,'รับ-จ่าย ประจำวัน'!$B557,เส้นแต่งหน้าขนมเค้ก!AB:AB)+SUMIF(แพ็ค!$C:$C,'รับ-จ่าย ประจำวัน'!$B557,แพ็ค!AB:AB)+SUMIF(ธุรการ!$C:$C,'รับ-จ่าย ประจำวัน'!$B557,ธุรการ!AB:AB)+SUMIF(เส้นแต่งหน้าขนมปัง!$C:$C,'รับ-จ่าย ประจำวัน'!$B557,เส้นแต่งหน้าขนมปัง!AB:AB)+SUMIF('วางแผนBC,CJ'!$C:$C,'รับ-จ่าย ประจำวัน'!$B557,'วางแผนBC,CJ'!AB:AB)+SUMIF(RD!$C:$C,'รับ-จ่าย ประจำวัน'!$B557,RD!AB:AB)+SUMIF('FG,ออนไล,คัดแยก'!$C:$C,'รับ-จ่าย ประจำวัน'!$B557,'FG,ออนไล,คัดแยก'!AB:AB)</f>
        <v>0</v>
      </c>
      <c r="BJ557" s="16">
        <f>SUMIF(เตรียมส่วนผสม!$C:$C,'รับ-จ่าย ประจำวัน'!$B557,เตรียมส่วนผสม!AC:AC)+SUMIF(กวนไส้!$C:$C,'รับ-จ่าย ประจำวัน'!$B557,กวนไส้!AC:AC)+SUMIF(ผลิต1!$C:$C,'รับ-จ่าย ประจำวัน'!$B557,ผลิต1!AC:AC)+SUMIF(ผลิต2!$C:$C,'รับ-จ่าย ประจำวัน'!$B557,ผลิต2!AC:AC)+SUMIF(เส้นแต่งหน้าขนมเค้ก!$C:$C,'รับ-จ่าย ประจำวัน'!$B557,เส้นแต่งหน้าขนมเค้ก!AC:AC)+SUMIF(แพ็ค!$C:$C,'รับ-จ่าย ประจำวัน'!$B557,แพ็ค!AC:AC)+SUMIF(ธุรการ!$C:$C,'รับ-จ่าย ประจำวัน'!$B557,ธุรการ!AC:AC)+SUMIF(เส้นแต่งหน้าขนมปัง!$C:$C,'รับ-จ่าย ประจำวัน'!$B557,เส้นแต่งหน้าขนมปัง!AC:AC)+SUMIF('วางแผนBC,CJ'!$C:$C,'รับ-จ่าย ประจำวัน'!$B557,'วางแผนBC,CJ'!AC:AC)+SUMIF(RD!$C:$C,'รับ-จ่าย ประจำวัน'!$B557,RD!AC:AC)+SUMIF('FG,ออนไล,คัดแยก'!$C:$C,'รับ-จ่าย ประจำวัน'!$B557,'FG,ออนไล,คัดแยก'!AC:AC)</f>
        <v>0</v>
      </c>
      <c r="BK557" s="16">
        <f>SUMIF(เตรียมส่วนผสม!$C:$C,'รับ-จ่าย ประจำวัน'!$B557,เตรียมส่วนผสม!AD:AD)+SUMIF(กวนไส้!$C:$C,'รับ-จ่าย ประจำวัน'!$B557,กวนไส้!AD:AD)+SUMIF(ผลิต1!$C:$C,'รับ-จ่าย ประจำวัน'!$B557,ผลิต1!AD:AD)+SUMIF(ผลิต2!$C:$C,'รับ-จ่าย ประจำวัน'!$B557,ผลิต2!AD:AD)+SUMIF(เส้นแต่งหน้าขนมเค้ก!$C:$C,'รับ-จ่าย ประจำวัน'!$B557,เส้นแต่งหน้าขนมเค้ก!AD:AD)+SUMIF(แพ็ค!$C:$C,'รับ-จ่าย ประจำวัน'!$B557,แพ็ค!AD:AD)+SUMIF(ธุรการ!$C:$C,'รับ-จ่าย ประจำวัน'!$B557,ธุรการ!AD:AD)+SUMIF(เส้นแต่งหน้าขนมปัง!$C:$C,'รับ-จ่าย ประจำวัน'!$B557,เส้นแต่งหน้าขนมปัง!AD:AD)+SUMIF('วางแผนBC,CJ'!$C:$C,'รับ-จ่าย ประจำวัน'!$B557,'วางแผนBC,CJ'!AD:AD)+SUMIF(RD!$C:$C,'รับ-จ่าย ประจำวัน'!$B557,RD!AD:AD)+SUMIF('FG,ออนไล,คัดแยก'!$C:$C,'รับ-จ่าย ประจำวัน'!$B557,'FG,ออนไล,คัดแยก'!AD:AD)</f>
        <v>0</v>
      </c>
      <c r="BL557" s="16">
        <f>SUMIF(เตรียมส่วนผสม!$C:$C,'รับ-จ่าย ประจำวัน'!$B557,เตรียมส่วนผสม!AE:AE)+SUMIF(กวนไส้!$C:$C,'รับ-จ่าย ประจำวัน'!$B557,กวนไส้!AE:AE)+SUMIF(ผลิต1!$C:$C,'รับ-จ่าย ประจำวัน'!$B557,ผลิต1!AE:AE)+SUMIF(ผลิต2!$C:$C,'รับ-จ่าย ประจำวัน'!$B557,ผลิต2!AE:AE)+SUMIF(เส้นแต่งหน้าขนมเค้ก!$C:$C,'รับ-จ่าย ประจำวัน'!$B557,เส้นแต่งหน้าขนมเค้ก!AE:AE)+SUMIF(แพ็ค!$C:$C,'รับ-จ่าย ประจำวัน'!$B557,แพ็ค!AE:AE)+SUMIF(ธุรการ!$C:$C,'รับ-จ่าย ประจำวัน'!$B557,ธุรการ!AE:AE)+SUMIF(เส้นแต่งหน้าขนมปัง!$C:$C,'รับ-จ่าย ประจำวัน'!$B557,เส้นแต่งหน้าขนมปัง!AE:AE)+SUMIF('วางแผนBC,CJ'!$C:$C,'รับ-จ่าย ประจำวัน'!$B557,'วางแผนBC,CJ'!AE:AE)+SUMIF(RD!$C:$C,'รับ-จ่าย ประจำวัน'!$B557,RD!AE:AE)+SUMIF('FG,ออนไล,คัดแยก'!$C:$C,'รับ-จ่าย ประจำวัน'!$B557,'FG,ออนไล,คัดแยก'!AE:AE)</f>
        <v>0</v>
      </c>
      <c r="BM557" s="16">
        <f>SUMIF(เตรียมส่วนผสม!$C:$C,'รับ-จ่าย ประจำวัน'!$B557,เตรียมส่วนผสม!AF:AF)+SUMIF(กวนไส้!$C:$C,'รับ-จ่าย ประจำวัน'!$B557,กวนไส้!AF:AF)+SUMIF(ผลิต1!$C:$C,'รับ-จ่าย ประจำวัน'!$B557,ผลิต1!AF:AF)+SUMIF(ผลิต2!$C:$C,'รับ-จ่าย ประจำวัน'!$B557,ผลิต2!AF:AF)+SUMIF(เส้นแต่งหน้าขนมเค้ก!$C:$C,'รับ-จ่าย ประจำวัน'!$B557,เส้นแต่งหน้าขนมเค้ก!AF:AF)+SUMIF(แพ็ค!$C:$C,'รับ-จ่าย ประจำวัน'!$B557,แพ็ค!AF:AF)+SUMIF(ธุรการ!$C:$C,'รับ-จ่าย ประจำวัน'!$B557,ธุรการ!AF:AF)+SUMIF(เส้นแต่งหน้าขนมปัง!$C:$C,'รับ-จ่าย ประจำวัน'!$B557,เส้นแต่งหน้าขนมปัง!AF:AF)+SUMIF('วางแผนBC,CJ'!$C:$C,'รับ-จ่าย ประจำวัน'!$B557,'วางแผนBC,CJ'!AF:AF)+SUMIF(RD!$C:$C,'รับ-จ่าย ประจำวัน'!$B557,RD!AF:AF)+SUMIF('FG,ออนไล,คัดแยก'!$C:$C,'รับ-จ่าย ประจำวัน'!$B557,'FG,ออนไล,คัดแยก'!AF:AF)</f>
        <v>0</v>
      </c>
      <c r="BN557" s="16">
        <f>SUMIF(เตรียมส่วนผสม!$C:$C,'รับ-จ่าย ประจำวัน'!$B557,เตรียมส่วนผสม!AG:AG)+SUMIF(กวนไส้!$C:$C,'รับ-จ่าย ประจำวัน'!$B557,กวนไส้!AG:AG)+SUMIF(ผลิต1!$C:$C,'รับ-จ่าย ประจำวัน'!$B557,ผลิต1!AG:AG)+SUMIF(ผลิต2!$C:$C,'รับ-จ่าย ประจำวัน'!$B557,ผลิต2!AG:AG)+SUMIF(เส้นแต่งหน้าขนมเค้ก!$C:$C,'รับ-จ่าย ประจำวัน'!$B557,เส้นแต่งหน้าขนมเค้ก!AG:AG)+SUMIF(แพ็ค!$C:$C,'รับ-จ่าย ประจำวัน'!$B557,แพ็ค!AG:AG)+SUMIF(ธุรการ!$C:$C,'รับ-จ่าย ประจำวัน'!$B557,ธุรการ!AG:AG)+SUMIF(เส้นแต่งหน้าขนมปัง!$C:$C,'รับ-จ่าย ประจำวัน'!$B557,เส้นแต่งหน้าขนมปัง!AG:AG)+SUMIF('วางแผนBC,CJ'!$C:$C,'รับ-จ่าย ประจำวัน'!$B557,'วางแผนBC,CJ'!AG:AG)+SUMIF(RD!$C:$C,'รับ-จ่าย ประจำวัน'!$B557,RD!AG:AG)+SUMIF('FG,ออนไล,คัดแยก'!$C:$C,'รับ-จ่าย ประจำวัน'!$B557,'FG,ออนไล,คัดแยก'!AG:AG)</f>
        <v>0</v>
      </c>
      <c r="BO557" s="16">
        <f>SUMIF(เตรียมส่วนผสม!$C:$C,'รับ-จ่าย ประจำวัน'!$B557,เตรียมส่วนผสม!AH:AH)+SUMIF(กวนไส้!$C:$C,'รับ-จ่าย ประจำวัน'!$B557,กวนไส้!AH:AH)+SUMIF(ผลิต1!$C:$C,'รับ-จ่าย ประจำวัน'!$B557,ผลิต1!AH:AH)+SUMIF(ผลิต2!$C:$C,'รับ-จ่าย ประจำวัน'!$B557,ผลิต2!AH:AH)+SUMIF(เส้นแต่งหน้าขนมเค้ก!$C:$C,'รับ-จ่าย ประจำวัน'!$B557,เส้นแต่งหน้าขนมเค้ก!AH:AH)+SUMIF(แพ็ค!$C:$C,'รับ-จ่าย ประจำวัน'!$B557,แพ็ค!AH:AH)+SUMIF(ธุรการ!$C:$C,'รับ-จ่าย ประจำวัน'!$B557,ธุรการ!AH:AH)+SUMIF(เส้นแต่งหน้าขนมปัง!$C:$C,'รับ-จ่าย ประจำวัน'!$B557,เส้นแต่งหน้าขนมปัง!AH:AH)+SUMIF('วางแผนBC,CJ'!$C:$C,'รับ-จ่าย ประจำวัน'!$B557,'วางแผนBC,CJ'!AH:AH)+SUMIF(RD!$C:$C,'รับ-จ่าย ประจำวัน'!$B557,RD!AH:AH)+SUMIF('FG,ออนไล,คัดแยก'!$C:$C,'รับ-จ่าย ประจำวัน'!$B557,'FG,ออนไล,คัดแยก'!AH:AH)</f>
        <v>0</v>
      </c>
      <c r="BP557" s="16">
        <f>SUMIF(เตรียมส่วนผสม!$C:$C,'รับ-จ่าย ประจำวัน'!$B557,เตรียมส่วนผสม!AI:AI)+SUMIF(กวนไส้!$C:$C,'รับ-จ่าย ประจำวัน'!$B557,กวนไส้!AI:AI)+SUMIF(ผลิต1!$C:$C,'รับ-จ่าย ประจำวัน'!$B557,ผลิต1!AI:AI)+SUMIF(ผลิต2!$C:$C,'รับ-จ่าย ประจำวัน'!$B557,ผลิต2!AI:AI)+SUMIF(เส้นแต่งหน้าขนมเค้ก!$C:$C,'รับ-จ่าย ประจำวัน'!$B557,เส้นแต่งหน้าขนมเค้ก!AI:AI)+SUMIF(แพ็ค!$C:$C,'รับ-จ่าย ประจำวัน'!$B557,แพ็ค!AI:AI)+SUMIF(ธุรการ!$C:$C,'รับ-จ่าย ประจำวัน'!$B557,ธุรการ!AI:AI)+SUMIF(เส้นแต่งหน้าขนมปัง!$C:$C,'รับ-จ่าย ประจำวัน'!$B557,เส้นแต่งหน้าขนมปัง!AI:AI)+SUMIF('วางแผนBC,CJ'!$C:$C,'รับ-จ่าย ประจำวัน'!$B557,'วางแผนBC,CJ'!AI:AI)+SUMIF(RD!$C:$C,'รับ-จ่าย ประจำวัน'!$B557,RD!AI:AI)+SUMIF('FG,ออนไล,คัดแยก'!$C:$C,'รับ-จ่าย ประจำวัน'!$B557,'FG,ออนไล,คัดแยก'!AI:AI)</f>
        <v>0</v>
      </c>
      <c r="BQ557" s="16">
        <f>SUMIF(เตรียมส่วนผสม!$C:$C,'รับ-จ่าย ประจำวัน'!$B557,เตรียมส่วนผสม!AJ:AJ)+SUMIF(กวนไส้!$C:$C,'รับ-จ่าย ประจำวัน'!$B557,กวนไส้!AJ:AJ)+SUMIF(ผลิต1!$C:$C,'รับ-จ่าย ประจำวัน'!$B557,ผลิต1!AJ:AJ)+SUMIF(ผลิต2!$C:$C,'รับ-จ่าย ประจำวัน'!$B557,ผลิต2!AJ:AJ)+SUMIF(เส้นแต่งหน้าขนมเค้ก!$C:$C,'รับ-จ่าย ประจำวัน'!$B557,เส้นแต่งหน้าขนมเค้ก!AJ:AJ)+SUMIF(แพ็ค!$C:$C,'รับ-จ่าย ประจำวัน'!$B557,แพ็ค!AJ:AJ)+SUMIF(ธุรการ!$C:$C,'รับ-จ่าย ประจำวัน'!$B557,ธุรการ!AJ:AJ)+SUMIF(เส้นแต่งหน้าขนมปัง!$C:$C,'รับ-จ่าย ประจำวัน'!$B557,เส้นแต่งหน้าขนมปัง!AJ:AJ)+SUMIF('วางแผนBC,CJ'!$C:$C,'รับ-จ่าย ประจำวัน'!$B557,'วางแผนBC,CJ'!AJ:AJ)+SUMIF(RD!$C:$C,'รับ-จ่าย ประจำวัน'!$B557,RD!AJ:AJ)+SUMIF('FG,ออนไล,คัดแยก'!$C:$C,'รับ-จ่าย ประจำวัน'!$B557,'FG,ออนไล,คัดแยก'!AJ:AJ)</f>
        <v>0</v>
      </c>
      <c r="BR557" s="16">
        <f>SUMIF(เตรียมส่วนผสม!$C:$C,'รับ-จ่าย ประจำวัน'!$B557,เตรียมส่วนผสม!AK:AK)+SUMIF(กวนไส้!$C:$C,'รับ-จ่าย ประจำวัน'!$B557,กวนไส้!AK:AK)+SUMIF(ผลิต1!$C:$C,'รับ-จ่าย ประจำวัน'!$B557,ผลิต1!AK:AK)+SUMIF(ผลิต2!$C:$C,'รับ-จ่าย ประจำวัน'!$B557,ผลิต2!AK:AK)+SUMIF(เส้นแต่งหน้าขนมเค้ก!$C:$C,'รับ-จ่าย ประจำวัน'!$B557,เส้นแต่งหน้าขนมเค้ก!AK:AK)+SUMIF(แพ็ค!$C:$C,'รับ-จ่าย ประจำวัน'!$B557,แพ็ค!AK:AK)+SUMIF(ธุรการ!$C:$C,'รับ-จ่าย ประจำวัน'!$B557,ธุรการ!AK:AK)+SUMIF(เส้นแต่งหน้าขนมปัง!$C:$C,'รับ-จ่าย ประจำวัน'!$B557,เส้นแต่งหน้าขนมปัง!AK:AK)+SUMIF('วางแผนBC,CJ'!$C:$C,'รับ-จ่าย ประจำวัน'!$B557,'วางแผนBC,CJ'!AK:AK)+SUMIF(RD!$C:$C,'รับ-จ่าย ประจำวัน'!$B557,RD!AK:AK)+SUMIF('FG,ออนไล,คัดแยก'!$C:$C,'รับ-จ่าย ประจำวัน'!$B557,'FG,ออนไล,คัดแยก'!AK:AK)</f>
        <v>0</v>
      </c>
      <c r="BS557" s="16">
        <f>SUMIF(เตรียมส่วนผสม!$C:$C,'รับ-จ่าย ประจำวัน'!$B557,เตรียมส่วนผสม!AL:AL)+SUMIF(กวนไส้!$C:$C,'รับ-จ่าย ประจำวัน'!$B557,กวนไส้!AL:AL)+SUMIF(ผลิต1!$C:$C,'รับ-จ่าย ประจำวัน'!$B557,ผลิต1!AL:AL)+SUMIF(ผลิต2!$C:$C,'รับ-จ่าย ประจำวัน'!$B557,ผลิต2!AL:AL)+SUMIF(เส้นแต่งหน้าขนมเค้ก!$C:$C,'รับ-จ่าย ประจำวัน'!$B557,เส้นแต่งหน้าขนมเค้ก!AL:AL)+SUMIF(แพ็ค!$C:$C,'รับ-จ่าย ประจำวัน'!$B557,แพ็ค!AL:AL)+SUMIF(ธุรการ!$C:$C,'รับ-จ่าย ประจำวัน'!$B557,ธุรการ!AL:AL)+SUMIF(เส้นแต่งหน้าขนมปัง!$C:$C,'รับ-จ่าย ประจำวัน'!$B557,เส้นแต่งหน้าขนมปัง!AL:AL)+SUMIF('วางแผนBC,CJ'!$C:$C,'รับ-จ่าย ประจำวัน'!$B557,'วางแผนBC,CJ'!AL:AL)+SUMIF(RD!$C:$C,'รับ-จ่าย ประจำวัน'!$B557,RD!AL:AL)+SUMIF('FG,ออนไล,คัดแยก'!$C:$C,'รับ-จ่าย ประจำวัน'!$B557,'FG,ออนไล,คัดแยก'!AL:AL)</f>
        <v>0</v>
      </c>
      <c r="BT557" s="18">
        <f t="shared" si="115"/>
        <v>0</v>
      </c>
      <c r="BU557" s="116"/>
      <c r="BV557" s="146">
        <f t="shared" si="116"/>
        <v>0</v>
      </c>
      <c r="BW557" s="183">
        <v>30</v>
      </c>
      <c r="BX557" s="172">
        <f t="shared" si="114"/>
        <v>0</v>
      </c>
      <c r="BY557" s="188" t="e">
        <f t="shared" si="112"/>
        <v>#DIV/0!</v>
      </c>
      <c r="BZ557" s="180" t="e">
        <f t="shared" ca="1" si="117"/>
        <v>#DIV/0!</v>
      </c>
      <c r="CA557" s="145"/>
      <c r="CB557" s="152"/>
      <c r="CC557" s="93"/>
      <c r="CD557" s="93"/>
      <c r="CE557" s="93"/>
      <c r="CF557" s="93"/>
      <c r="CG557" s="93"/>
      <c r="CH557" s="93"/>
      <c r="CI557" s="93"/>
      <c r="CJ557" s="97"/>
      <c r="CK557" s="9">
        <f t="shared" si="113"/>
        <v>0</v>
      </c>
    </row>
    <row r="558" spans="1:89" hidden="1" x14ac:dyDescent="0.5">
      <c r="A558" s="149"/>
      <c r="B558" s="34">
        <v>1023401089</v>
      </c>
      <c r="C558" s="156" t="s">
        <v>1701</v>
      </c>
      <c r="D558" s="141" t="s">
        <v>91</v>
      </c>
      <c r="E558" s="25"/>
      <c r="F558" s="132"/>
      <c r="G558" s="25"/>
      <c r="H558" s="12">
        <v>0</v>
      </c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11"/>
      <c r="AF558" s="11"/>
      <c r="AG558" s="11"/>
      <c r="AH558" s="11"/>
      <c r="AI558" s="25"/>
      <c r="AJ558" s="25"/>
      <c r="AK558" s="25"/>
      <c r="AL558" s="25"/>
      <c r="AM558" s="25"/>
      <c r="AN558" s="15">
        <f t="shared" si="119"/>
        <v>0</v>
      </c>
      <c r="AO558" s="16">
        <f>SUMIF(เตรียมส่วนผสม!$C:$C,'รับ-จ่าย ประจำวัน'!$B558,เตรียมส่วนผสม!H:H)+SUMIF(กวนไส้!$C:$C,'รับ-จ่าย ประจำวัน'!$B558,กวนไส้!H:H)+SUMIF(ผลิต1!$C:$C,'รับ-จ่าย ประจำวัน'!$B558,ผลิต1!H:H)+SUMIF(ผลิต2!$C:$C,'รับ-จ่าย ประจำวัน'!$B558,ผลิต2!H:H)+SUMIF(เส้นแต่งหน้าขนมเค้ก!$C:$C,'รับ-จ่าย ประจำวัน'!$B558,เส้นแต่งหน้าขนมเค้ก!H:H)+SUMIF(แพ็ค!$C:$C,'รับ-จ่าย ประจำวัน'!$B558,แพ็ค!H:H)+SUMIF(ธุรการ!$C:$C,'รับ-จ่าย ประจำวัน'!$B558,ธุรการ!H:H)+SUMIF(เส้นแต่งหน้าขนมปัง!$C:$C,'รับ-จ่าย ประจำวัน'!$B558,เส้นแต่งหน้าขนมปัง!H:H)+SUMIF('วางแผนBC,CJ'!$C:$C,'รับ-จ่าย ประจำวัน'!$B558,'วางแผนBC,CJ'!H:H)+SUMIF(RD!$C:$C,'รับ-จ่าย ประจำวัน'!$B558,RD!H:H)+SUMIF('FG,ออนไล,คัดแยก'!$C:$C,'รับ-จ่าย ประจำวัน'!$B558,'FG,ออนไล,คัดแยก'!H:H)</f>
        <v>0</v>
      </c>
      <c r="AP558" s="16">
        <f>SUMIF(เตรียมส่วนผสม!$C:$C,'รับ-จ่าย ประจำวัน'!$B558,เตรียมส่วนผสม!I:I)+SUMIF(กวนไส้!$C:$C,'รับ-จ่าย ประจำวัน'!$B558,กวนไส้!I:I)+SUMIF(ผลิต1!$C:$C,'รับ-จ่าย ประจำวัน'!$B558,ผลิต1!I:I)+SUMIF(ผลิต2!$C:$C,'รับ-จ่าย ประจำวัน'!$B558,ผลิต2!I:I)+SUMIF(เส้นแต่งหน้าขนมเค้ก!$C:$C,'รับ-จ่าย ประจำวัน'!$B558,เส้นแต่งหน้าขนมเค้ก!I:I)+SUMIF(แพ็ค!$C:$C,'รับ-จ่าย ประจำวัน'!$B558,แพ็ค!I:I)+SUMIF(ธุรการ!$C:$C,'รับ-จ่าย ประจำวัน'!$B558,ธุรการ!I:I)+SUMIF(เส้นแต่งหน้าขนมปัง!$C:$C,'รับ-จ่าย ประจำวัน'!$B558,เส้นแต่งหน้าขนมปัง!I:I)+SUMIF('วางแผนBC,CJ'!$C:$C,'รับ-จ่าย ประจำวัน'!$B558,'วางแผนBC,CJ'!I:I)+SUMIF(RD!$C:$C,'รับ-จ่าย ประจำวัน'!$B558,RD!I:I)+SUMIF('FG,ออนไล,คัดแยก'!$C:$C,'รับ-จ่าย ประจำวัน'!$B558,'FG,ออนไล,คัดแยก'!I:I)</f>
        <v>0</v>
      </c>
      <c r="AQ558" s="16">
        <f>SUMIF(เตรียมส่วนผสม!$C:$C,'รับ-จ่าย ประจำวัน'!$B558,เตรียมส่วนผสม!J:J)+SUMIF(กวนไส้!$C:$C,'รับ-จ่าย ประจำวัน'!$B558,กวนไส้!J:J)+SUMIF(ผลิต1!$C:$C,'รับ-จ่าย ประจำวัน'!$B558,ผลิต1!J:J)+SUMIF(ผลิต2!$C:$C,'รับ-จ่าย ประจำวัน'!$B558,ผลิต2!J:J)+SUMIF(เส้นแต่งหน้าขนมเค้ก!$C:$C,'รับ-จ่าย ประจำวัน'!$B558,เส้นแต่งหน้าขนมเค้ก!J:J)+SUMIF(แพ็ค!$C:$C,'รับ-จ่าย ประจำวัน'!$B558,แพ็ค!J:J)+SUMIF(ธุรการ!$C:$C,'รับ-จ่าย ประจำวัน'!$B558,ธุรการ!J:J)+SUMIF(เส้นแต่งหน้าขนมปัง!$C:$C,'รับ-จ่าย ประจำวัน'!$B558,เส้นแต่งหน้าขนมปัง!J:J)+SUMIF('วางแผนBC,CJ'!$C:$C,'รับ-จ่าย ประจำวัน'!$B558,'วางแผนBC,CJ'!J:J)+SUMIF(RD!$C:$C,'รับ-จ่าย ประจำวัน'!$B558,RD!J:J)+SUMIF('FG,ออนไล,คัดแยก'!$C:$C,'รับ-จ่าย ประจำวัน'!$B558,'FG,ออนไล,คัดแยก'!J:J)</f>
        <v>0</v>
      </c>
      <c r="AR558" s="16">
        <f>SUMIF(เตรียมส่วนผสม!$C:$C,'รับ-จ่าย ประจำวัน'!$B558,เตรียมส่วนผสม!K:K)+SUMIF(กวนไส้!$C:$C,'รับ-จ่าย ประจำวัน'!$B558,กวนไส้!K:K)+SUMIF(ผลิต1!$C:$C,'รับ-จ่าย ประจำวัน'!$B558,ผลิต1!K:K)+SUMIF(ผลิต2!$C:$C,'รับ-จ่าย ประจำวัน'!$B558,ผลิต2!K:K)+SUMIF(เส้นแต่งหน้าขนมเค้ก!$C:$C,'รับ-จ่าย ประจำวัน'!$B558,เส้นแต่งหน้าขนมเค้ก!K:K)+SUMIF(แพ็ค!$C:$C,'รับ-จ่าย ประจำวัน'!$B558,แพ็ค!K:K)+SUMIF(ธุรการ!$C:$C,'รับ-จ่าย ประจำวัน'!$B558,ธุรการ!K:K)+SUMIF(เส้นแต่งหน้าขนมปัง!$C:$C,'รับ-จ่าย ประจำวัน'!$B558,เส้นแต่งหน้าขนมปัง!K:K)+SUMIF('วางแผนBC,CJ'!$C:$C,'รับ-จ่าย ประจำวัน'!$B558,'วางแผนBC,CJ'!K:K)+SUMIF(RD!$C:$C,'รับ-จ่าย ประจำวัน'!$B558,RD!K:K)+SUMIF('FG,ออนไล,คัดแยก'!$C:$C,'รับ-จ่าย ประจำวัน'!$B558,'FG,ออนไล,คัดแยก'!K:K)</f>
        <v>0</v>
      </c>
      <c r="AS558" s="16">
        <f>SUMIF(เตรียมส่วนผสม!$C:$C,'รับ-จ่าย ประจำวัน'!$B558,เตรียมส่วนผสม!L:L)+SUMIF(กวนไส้!$C:$C,'รับ-จ่าย ประจำวัน'!$B558,กวนไส้!L:L)+SUMIF(ผลิต1!$C:$C,'รับ-จ่าย ประจำวัน'!$B558,ผลิต1!L:L)+SUMIF(ผลิต2!$C:$C,'รับ-จ่าย ประจำวัน'!$B558,ผลิต2!L:L)+SUMIF(เส้นแต่งหน้าขนมเค้ก!$C:$C,'รับ-จ่าย ประจำวัน'!$B558,เส้นแต่งหน้าขนมเค้ก!L:L)+SUMIF(แพ็ค!$C:$C,'รับ-จ่าย ประจำวัน'!$B558,แพ็ค!L:L)+SUMIF(ธุรการ!$C:$C,'รับ-จ่าย ประจำวัน'!$B558,ธุรการ!L:L)+SUMIF(เส้นแต่งหน้าขนมปัง!$C:$C,'รับ-จ่าย ประจำวัน'!$B558,เส้นแต่งหน้าขนมปัง!L:L)+SUMIF('วางแผนBC,CJ'!$C:$C,'รับ-จ่าย ประจำวัน'!$B558,'วางแผนBC,CJ'!L:L)+SUMIF(RD!$C:$C,'รับ-จ่าย ประจำวัน'!$B558,RD!L:L)+SUMIF('FG,ออนไล,คัดแยก'!$C:$C,'รับ-จ่าย ประจำวัน'!$B558,'FG,ออนไล,คัดแยก'!L:L)</f>
        <v>0</v>
      </c>
      <c r="AT558" s="16">
        <f>SUMIF(เตรียมส่วนผสม!$C:$C,'รับ-จ่าย ประจำวัน'!$B558,เตรียมส่วนผสม!M:M)+SUMIF(กวนไส้!$C:$C,'รับ-จ่าย ประจำวัน'!$B558,กวนไส้!M:M)+SUMIF(ผลิต1!$C:$C,'รับ-จ่าย ประจำวัน'!$B558,ผลิต1!M:M)+SUMIF(ผลิต2!$C:$C,'รับ-จ่าย ประจำวัน'!$B558,ผลิต2!M:M)+SUMIF(เส้นแต่งหน้าขนมเค้ก!$C:$C,'รับ-จ่าย ประจำวัน'!$B558,เส้นแต่งหน้าขนมเค้ก!M:M)+SUMIF(แพ็ค!$C:$C,'รับ-จ่าย ประจำวัน'!$B558,แพ็ค!M:M)+SUMIF(ธุรการ!$C:$C,'รับ-จ่าย ประจำวัน'!$B558,ธุรการ!M:M)+SUMIF(เส้นแต่งหน้าขนมปัง!$C:$C,'รับ-จ่าย ประจำวัน'!$B558,เส้นแต่งหน้าขนมปัง!M:M)+SUMIF('วางแผนBC,CJ'!$C:$C,'รับ-จ่าย ประจำวัน'!$B558,'วางแผนBC,CJ'!M:M)+SUMIF(RD!$C:$C,'รับ-จ่าย ประจำวัน'!$B558,RD!M:M)+SUMIF('FG,ออนไล,คัดแยก'!$C:$C,'รับ-จ่าย ประจำวัน'!$B558,'FG,ออนไล,คัดแยก'!M:M)</f>
        <v>0</v>
      </c>
      <c r="AU558" s="16">
        <f>SUMIF(เตรียมส่วนผสม!$C:$C,'รับ-จ่าย ประจำวัน'!$B558,เตรียมส่วนผสม!N:N)+SUMIF(กวนไส้!$C:$C,'รับ-จ่าย ประจำวัน'!$B558,กวนไส้!N:N)+SUMIF(ผลิต1!$C:$C,'รับ-จ่าย ประจำวัน'!$B558,ผลิต1!N:N)+SUMIF(ผลิต2!$C:$C,'รับ-จ่าย ประจำวัน'!$B558,ผลิต2!N:N)+SUMIF(เส้นแต่งหน้าขนมเค้ก!$C:$C,'รับ-จ่าย ประจำวัน'!$B558,เส้นแต่งหน้าขนมเค้ก!N:N)+SUMIF(แพ็ค!$C:$C,'รับ-จ่าย ประจำวัน'!$B558,แพ็ค!N:N)+SUMIF(ธุรการ!$C:$C,'รับ-จ่าย ประจำวัน'!$B558,ธุรการ!N:N)+SUMIF(เส้นแต่งหน้าขนมปัง!$C:$C,'รับ-จ่าย ประจำวัน'!$B558,เส้นแต่งหน้าขนมปัง!N:N)+SUMIF('วางแผนBC,CJ'!$C:$C,'รับ-จ่าย ประจำวัน'!$B558,'วางแผนBC,CJ'!N:N)+SUMIF(RD!$C:$C,'รับ-จ่าย ประจำวัน'!$B558,RD!N:N)+SUMIF('FG,ออนไล,คัดแยก'!$C:$C,'รับ-จ่าย ประจำวัน'!$B558,'FG,ออนไล,คัดแยก'!N:N)</f>
        <v>0</v>
      </c>
      <c r="AV558" s="16">
        <f>SUMIF(เตรียมส่วนผสม!$C:$C,'รับ-จ่าย ประจำวัน'!$B558,เตรียมส่วนผสม!O:O)+SUMIF(กวนไส้!$C:$C,'รับ-จ่าย ประจำวัน'!$B558,กวนไส้!O:O)+SUMIF(ผลิต1!$C:$C,'รับ-จ่าย ประจำวัน'!$B558,ผลิต1!O:O)+SUMIF(ผลิต2!$C:$C,'รับ-จ่าย ประจำวัน'!$B558,ผลิต2!O:O)+SUMIF(เส้นแต่งหน้าขนมเค้ก!$C:$C,'รับ-จ่าย ประจำวัน'!$B558,เส้นแต่งหน้าขนมเค้ก!O:O)+SUMIF(แพ็ค!$C:$C,'รับ-จ่าย ประจำวัน'!$B558,แพ็ค!O:O)+SUMIF(ธุรการ!$C:$C,'รับ-จ่าย ประจำวัน'!$B558,ธุรการ!O:O)+SUMIF(เส้นแต่งหน้าขนมปัง!$C:$C,'รับ-จ่าย ประจำวัน'!$B558,เส้นแต่งหน้าขนมปัง!O:O)+SUMIF('วางแผนBC,CJ'!$C:$C,'รับ-จ่าย ประจำวัน'!$B558,'วางแผนBC,CJ'!O:O)+SUMIF(RD!$C:$C,'รับ-จ่าย ประจำวัน'!$B558,RD!O:O)+SUMIF('FG,ออนไล,คัดแยก'!$C:$C,'รับ-จ่าย ประจำวัน'!$B558,'FG,ออนไล,คัดแยก'!O:O)</f>
        <v>0</v>
      </c>
      <c r="AW558" s="16">
        <f>SUMIF(เตรียมส่วนผสม!$C:$C,'รับ-จ่าย ประจำวัน'!$B558,เตรียมส่วนผสม!P:P)+SUMIF(กวนไส้!$C:$C,'รับ-จ่าย ประจำวัน'!$B558,กวนไส้!P:P)+SUMIF(ผลิต1!$C:$C,'รับ-จ่าย ประจำวัน'!$B558,ผลิต1!P:P)+SUMIF(ผลิต2!$C:$C,'รับ-จ่าย ประจำวัน'!$B558,ผลิต2!P:P)+SUMIF(เส้นแต่งหน้าขนมเค้ก!$C:$C,'รับ-จ่าย ประจำวัน'!$B558,เส้นแต่งหน้าขนมเค้ก!P:P)+SUMIF(แพ็ค!$C:$C,'รับ-จ่าย ประจำวัน'!$B558,แพ็ค!P:P)+SUMIF(ธุรการ!$C:$C,'รับ-จ่าย ประจำวัน'!$B558,ธุรการ!P:P)+SUMIF(เส้นแต่งหน้าขนมปัง!$C:$C,'รับ-จ่าย ประจำวัน'!$B558,เส้นแต่งหน้าขนมปัง!P:P)+SUMIF('วางแผนBC,CJ'!$C:$C,'รับ-จ่าย ประจำวัน'!$B558,'วางแผนBC,CJ'!P:P)+SUMIF(RD!$C:$C,'รับ-จ่าย ประจำวัน'!$B558,RD!P:P)+SUMIF('FG,ออนไล,คัดแยก'!$C:$C,'รับ-จ่าย ประจำวัน'!$B558,'FG,ออนไล,คัดแยก'!P:P)</f>
        <v>0</v>
      </c>
      <c r="AX558" s="16">
        <f>SUMIF(เตรียมส่วนผสม!$C:$C,'รับ-จ่าย ประจำวัน'!$B558,เตรียมส่วนผสม!Q:Q)+SUMIF(กวนไส้!$C:$C,'รับ-จ่าย ประจำวัน'!$B558,กวนไส้!Q:Q)+SUMIF(ผลิต1!$C:$C,'รับ-จ่าย ประจำวัน'!$B558,ผลิต1!Q:Q)+SUMIF(ผลิต2!$C:$C,'รับ-จ่าย ประจำวัน'!$B558,ผลิต2!Q:Q)+SUMIF(เส้นแต่งหน้าขนมเค้ก!$C:$C,'รับ-จ่าย ประจำวัน'!$B558,เส้นแต่งหน้าขนมเค้ก!Q:Q)+SUMIF(แพ็ค!$C:$C,'รับ-จ่าย ประจำวัน'!$B558,แพ็ค!Q:Q)+SUMIF(ธุรการ!$C:$C,'รับ-จ่าย ประจำวัน'!$B558,ธุรการ!Q:Q)+SUMIF(เส้นแต่งหน้าขนมปัง!$C:$C,'รับ-จ่าย ประจำวัน'!$B558,เส้นแต่งหน้าขนมปัง!Q:Q)+SUMIF('วางแผนBC,CJ'!$C:$C,'รับ-จ่าย ประจำวัน'!$B558,'วางแผนBC,CJ'!Q:Q)+SUMIF(RD!$C:$C,'รับ-จ่าย ประจำวัน'!$B558,RD!Q:Q)+SUMIF('FG,ออนไล,คัดแยก'!$C:$C,'รับ-จ่าย ประจำวัน'!$B558,'FG,ออนไล,คัดแยก'!Q:Q)</f>
        <v>0</v>
      </c>
      <c r="AY558" s="16">
        <f>SUMIF(เตรียมส่วนผสม!$C:$C,'รับ-จ่าย ประจำวัน'!$B558,เตรียมส่วนผสม!R:R)+SUMIF(กวนไส้!$C:$C,'รับ-จ่าย ประจำวัน'!$B558,กวนไส้!R:R)+SUMIF(ผลิต1!$C:$C,'รับ-จ่าย ประจำวัน'!$B558,ผลิต1!R:R)+SUMIF(ผลิต2!$C:$C,'รับ-จ่าย ประจำวัน'!$B558,ผลิต2!R:R)+SUMIF(เส้นแต่งหน้าขนมเค้ก!$C:$C,'รับ-จ่าย ประจำวัน'!$B558,เส้นแต่งหน้าขนมเค้ก!R:R)+SUMIF(แพ็ค!$C:$C,'รับ-จ่าย ประจำวัน'!$B558,แพ็ค!R:R)+SUMIF(ธุรการ!$C:$C,'รับ-จ่าย ประจำวัน'!$B558,ธุรการ!R:R)+SUMIF(เส้นแต่งหน้าขนมปัง!$C:$C,'รับ-จ่าย ประจำวัน'!$B558,เส้นแต่งหน้าขนมปัง!R:R)+SUMIF('วางแผนBC,CJ'!$C:$C,'รับ-จ่าย ประจำวัน'!$B558,'วางแผนBC,CJ'!R:R)+SUMIF(RD!$C:$C,'รับ-จ่าย ประจำวัน'!$B558,RD!R:R)+SUMIF('FG,ออนไล,คัดแยก'!$C:$C,'รับ-จ่าย ประจำวัน'!$B558,'FG,ออนไล,คัดแยก'!R:R)</f>
        <v>0</v>
      </c>
      <c r="AZ558" s="16">
        <f>SUMIF(เตรียมส่วนผสม!$C:$C,'รับ-จ่าย ประจำวัน'!$B558,เตรียมส่วนผสม!S:S)+SUMIF(กวนไส้!$C:$C,'รับ-จ่าย ประจำวัน'!$B558,กวนไส้!S:S)+SUMIF(ผลิต1!$C:$C,'รับ-จ่าย ประจำวัน'!$B558,ผลิต1!S:S)+SUMIF(ผลิต2!$C:$C,'รับ-จ่าย ประจำวัน'!$B558,ผลิต2!S:S)+SUMIF(เส้นแต่งหน้าขนมเค้ก!$C:$C,'รับ-จ่าย ประจำวัน'!$B558,เส้นแต่งหน้าขนมเค้ก!S:S)+SUMIF(แพ็ค!$C:$C,'รับ-จ่าย ประจำวัน'!$B558,แพ็ค!S:S)+SUMIF(ธุรการ!$C:$C,'รับ-จ่าย ประจำวัน'!$B558,ธุรการ!S:S)+SUMIF(เส้นแต่งหน้าขนมปัง!$C:$C,'รับ-จ่าย ประจำวัน'!$B558,เส้นแต่งหน้าขนมปัง!S:S)+SUMIF('วางแผนBC,CJ'!$C:$C,'รับ-จ่าย ประจำวัน'!$B558,'วางแผนBC,CJ'!S:S)+SUMIF(RD!$C:$C,'รับ-จ่าย ประจำวัน'!$B558,RD!S:S)+SUMIF('FG,ออนไล,คัดแยก'!$C:$C,'รับ-จ่าย ประจำวัน'!$B558,'FG,ออนไล,คัดแยก'!S:S)</f>
        <v>0</v>
      </c>
      <c r="BA558" s="16">
        <f>SUMIF(เตรียมส่วนผสม!$C:$C,'รับ-จ่าย ประจำวัน'!$B558,เตรียมส่วนผสม!T:T)+SUMIF(กวนไส้!$C:$C,'รับ-จ่าย ประจำวัน'!$B558,กวนไส้!T:T)+SUMIF(ผลิต1!$C:$C,'รับ-จ่าย ประจำวัน'!$B558,ผลิต1!T:T)+SUMIF(ผลิต2!$C:$C,'รับ-จ่าย ประจำวัน'!$B558,ผลิต2!T:T)+SUMIF(เส้นแต่งหน้าขนมเค้ก!$C:$C,'รับ-จ่าย ประจำวัน'!$B558,เส้นแต่งหน้าขนมเค้ก!T:T)+SUMIF(แพ็ค!$C:$C,'รับ-จ่าย ประจำวัน'!$B558,แพ็ค!T:T)+SUMIF(ธุรการ!$C:$C,'รับ-จ่าย ประจำวัน'!$B558,ธุรการ!T:T)+SUMIF(เส้นแต่งหน้าขนมปัง!$C:$C,'รับ-จ่าย ประจำวัน'!$B558,เส้นแต่งหน้าขนมปัง!T:T)+SUMIF('วางแผนBC,CJ'!$C:$C,'รับ-จ่าย ประจำวัน'!$B558,'วางแผนBC,CJ'!T:T)+SUMIF(RD!$C:$C,'รับ-จ่าย ประจำวัน'!$B558,RD!T:T)+SUMIF('FG,ออนไล,คัดแยก'!$C:$C,'รับ-จ่าย ประจำวัน'!$B558,'FG,ออนไล,คัดแยก'!T:T)</f>
        <v>0</v>
      </c>
      <c r="BB558" s="16">
        <f>SUMIF(เตรียมส่วนผสม!$C:$C,'รับ-จ่าย ประจำวัน'!$B558,เตรียมส่วนผสม!U:U)+SUMIF(กวนไส้!$C:$C,'รับ-จ่าย ประจำวัน'!$B558,กวนไส้!U:U)+SUMIF(ผลิต1!$C:$C,'รับ-จ่าย ประจำวัน'!$B558,ผลิต1!U:U)+SUMIF(ผลิต2!$C:$C,'รับ-จ่าย ประจำวัน'!$B558,ผลิต2!U:U)+SUMIF(เส้นแต่งหน้าขนมเค้ก!$C:$C,'รับ-จ่าย ประจำวัน'!$B558,เส้นแต่งหน้าขนมเค้ก!U:U)+SUMIF(แพ็ค!$C:$C,'รับ-จ่าย ประจำวัน'!$B558,แพ็ค!U:U)+SUMIF(ธุรการ!$C:$C,'รับ-จ่าย ประจำวัน'!$B558,ธุรการ!U:U)+SUMIF(เส้นแต่งหน้าขนมปัง!$C:$C,'รับ-จ่าย ประจำวัน'!$B558,เส้นแต่งหน้าขนมปัง!U:U)+SUMIF('วางแผนBC,CJ'!$C:$C,'รับ-จ่าย ประจำวัน'!$B558,'วางแผนBC,CJ'!U:U)+SUMIF(RD!$C:$C,'รับ-จ่าย ประจำวัน'!$B558,RD!U:U)+SUMIF('FG,ออนไล,คัดแยก'!$C:$C,'รับ-จ่าย ประจำวัน'!$B558,'FG,ออนไล,คัดแยก'!U:U)</f>
        <v>0</v>
      </c>
      <c r="BC558" s="16">
        <f>SUMIF(เตรียมส่วนผสม!$C:$C,'รับ-จ่าย ประจำวัน'!$B558,เตรียมส่วนผสม!V:V)+SUMIF(กวนไส้!$C:$C,'รับ-จ่าย ประจำวัน'!$B558,กวนไส้!V:V)+SUMIF(ผลิต1!$C:$C,'รับ-จ่าย ประจำวัน'!$B558,ผลิต1!V:V)+SUMIF(ผลิต2!$C:$C,'รับ-จ่าย ประจำวัน'!$B558,ผลิต2!V:V)+SUMIF(เส้นแต่งหน้าขนมเค้ก!$C:$C,'รับ-จ่าย ประจำวัน'!$B558,เส้นแต่งหน้าขนมเค้ก!V:V)+SUMIF(แพ็ค!$C:$C,'รับ-จ่าย ประจำวัน'!$B558,แพ็ค!V:V)+SUMIF(ธุรการ!$C:$C,'รับ-จ่าย ประจำวัน'!$B558,ธุรการ!V:V)+SUMIF(เส้นแต่งหน้าขนมปัง!$C:$C,'รับ-จ่าย ประจำวัน'!$B558,เส้นแต่งหน้าขนมปัง!V:V)+SUMIF('วางแผนBC,CJ'!$C:$C,'รับ-จ่าย ประจำวัน'!$B558,'วางแผนBC,CJ'!V:V)+SUMIF(RD!$C:$C,'รับ-จ่าย ประจำวัน'!$B558,RD!V:V)+SUMIF('FG,ออนไล,คัดแยก'!$C:$C,'รับ-จ่าย ประจำวัน'!$B558,'FG,ออนไล,คัดแยก'!V:V)</f>
        <v>0</v>
      </c>
      <c r="BD558" s="16">
        <f>SUMIF(เตรียมส่วนผสม!$C:$C,'รับ-จ่าย ประจำวัน'!$B558,เตรียมส่วนผสม!W:W)+SUMIF(กวนไส้!$C:$C,'รับ-จ่าย ประจำวัน'!$B558,กวนไส้!W:W)+SUMIF(ผลิต1!$C:$C,'รับ-จ่าย ประจำวัน'!$B558,ผลิต1!W:W)+SUMIF(ผลิต2!$C:$C,'รับ-จ่าย ประจำวัน'!$B558,ผลิต2!W:W)+SUMIF(เส้นแต่งหน้าขนมเค้ก!$C:$C,'รับ-จ่าย ประจำวัน'!$B558,เส้นแต่งหน้าขนมเค้ก!W:W)+SUMIF(แพ็ค!$C:$C,'รับ-จ่าย ประจำวัน'!$B558,แพ็ค!W:W)+SUMIF(ธุรการ!$C:$C,'รับ-จ่าย ประจำวัน'!$B558,ธุรการ!W:W)+SUMIF(เส้นแต่งหน้าขนมปัง!$C:$C,'รับ-จ่าย ประจำวัน'!$B558,เส้นแต่งหน้าขนมปัง!W:W)+SUMIF('วางแผนBC,CJ'!$C:$C,'รับ-จ่าย ประจำวัน'!$B558,'วางแผนBC,CJ'!W:W)+SUMIF(RD!$C:$C,'รับ-จ่าย ประจำวัน'!$B558,RD!W:W)+SUMIF('FG,ออนไล,คัดแยก'!$C:$C,'รับ-จ่าย ประจำวัน'!$B558,'FG,ออนไล,คัดแยก'!W:W)</f>
        <v>0</v>
      </c>
      <c r="BE558" s="16">
        <f>SUMIF(เตรียมส่วนผสม!$C:$C,'รับ-จ่าย ประจำวัน'!$B558,เตรียมส่วนผสม!X:X)+SUMIF(กวนไส้!$C:$C,'รับ-จ่าย ประจำวัน'!$B558,กวนไส้!X:X)+SUMIF(ผลิต1!$C:$C,'รับ-จ่าย ประจำวัน'!$B558,ผลิต1!X:X)+SUMIF(ผลิต2!$C:$C,'รับ-จ่าย ประจำวัน'!$B558,ผลิต2!X:X)+SUMIF(เส้นแต่งหน้าขนมเค้ก!$C:$C,'รับ-จ่าย ประจำวัน'!$B558,เส้นแต่งหน้าขนมเค้ก!X:X)+SUMIF(แพ็ค!$C:$C,'รับ-จ่าย ประจำวัน'!$B558,แพ็ค!X:X)+SUMIF(ธุรการ!$C:$C,'รับ-จ่าย ประจำวัน'!$B558,ธุรการ!X:X)+SUMIF(เส้นแต่งหน้าขนมปัง!$C:$C,'รับ-จ่าย ประจำวัน'!$B558,เส้นแต่งหน้าขนมปัง!X:X)+SUMIF('วางแผนBC,CJ'!$C:$C,'รับ-จ่าย ประจำวัน'!$B558,'วางแผนBC,CJ'!X:X)+SUMIF(RD!$C:$C,'รับ-จ่าย ประจำวัน'!$B558,RD!X:X)+SUMIF('FG,ออนไล,คัดแยก'!$C:$C,'รับ-จ่าย ประจำวัน'!$B558,'FG,ออนไล,คัดแยก'!X:X)</f>
        <v>0</v>
      </c>
      <c r="BF558" s="16">
        <f>SUMIF(เตรียมส่วนผสม!$C:$C,'รับ-จ่าย ประจำวัน'!$B558,เตรียมส่วนผสม!Y:Y)+SUMIF(กวนไส้!$C:$C,'รับ-จ่าย ประจำวัน'!$B558,กวนไส้!Y:Y)+SUMIF(ผลิต1!$C:$C,'รับ-จ่าย ประจำวัน'!$B558,ผลิต1!Y:Y)+SUMIF(ผลิต2!$C:$C,'รับ-จ่าย ประจำวัน'!$B558,ผลิต2!Y:Y)+SUMIF(เส้นแต่งหน้าขนมเค้ก!$C:$C,'รับ-จ่าย ประจำวัน'!$B558,เส้นแต่งหน้าขนมเค้ก!Y:Y)+SUMIF(แพ็ค!$C:$C,'รับ-จ่าย ประจำวัน'!$B558,แพ็ค!Y:Y)+SUMIF(ธุรการ!$C:$C,'รับ-จ่าย ประจำวัน'!$B558,ธุรการ!Y:Y)+SUMIF(เส้นแต่งหน้าขนมปัง!$C:$C,'รับ-จ่าย ประจำวัน'!$B558,เส้นแต่งหน้าขนมปัง!Y:Y)+SUMIF('วางแผนBC,CJ'!$C:$C,'รับ-จ่าย ประจำวัน'!$B558,'วางแผนBC,CJ'!Y:Y)+SUMIF(RD!$C:$C,'รับ-จ่าย ประจำวัน'!$B558,RD!Y:Y)+SUMIF('FG,ออนไล,คัดแยก'!$C:$C,'รับ-จ่าย ประจำวัน'!$B558,'FG,ออนไล,คัดแยก'!Y:Y)</f>
        <v>0</v>
      </c>
      <c r="BG558" s="16">
        <f>SUMIF(เตรียมส่วนผสม!$C:$C,'รับ-จ่าย ประจำวัน'!$B558,เตรียมส่วนผสม!Z:Z)+SUMIF(กวนไส้!$C:$C,'รับ-จ่าย ประจำวัน'!$B558,กวนไส้!Z:Z)+SUMIF(ผลิต1!$C:$C,'รับ-จ่าย ประจำวัน'!$B558,ผลิต1!Z:Z)+SUMIF(ผลิต2!$C:$C,'รับ-จ่าย ประจำวัน'!$B558,ผลิต2!Z:Z)+SUMIF(เส้นแต่งหน้าขนมเค้ก!$C:$C,'รับ-จ่าย ประจำวัน'!$B558,เส้นแต่งหน้าขนมเค้ก!Z:Z)+SUMIF(แพ็ค!$C:$C,'รับ-จ่าย ประจำวัน'!$B558,แพ็ค!Z:Z)+SUMIF(ธุรการ!$C:$C,'รับ-จ่าย ประจำวัน'!$B558,ธุรการ!Z:Z)+SUMIF(เส้นแต่งหน้าขนมปัง!$C:$C,'รับ-จ่าย ประจำวัน'!$B558,เส้นแต่งหน้าขนมปัง!Z:Z)+SUMIF('วางแผนBC,CJ'!$C:$C,'รับ-จ่าย ประจำวัน'!$B558,'วางแผนBC,CJ'!Z:Z)+SUMIF(RD!$C:$C,'รับ-จ่าย ประจำวัน'!$B558,RD!Z:Z)+SUMIF('FG,ออนไล,คัดแยก'!$C:$C,'รับ-จ่าย ประจำวัน'!$B558,'FG,ออนไล,คัดแยก'!Z:Z)</f>
        <v>0</v>
      </c>
      <c r="BH558" s="16">
        <f>SUMIF(เตรียมส่วนผสม!$C:$C,'รับ-จ่าย ประจำวัน'!$B558,เตรียมส่วนผสม!AA:AA)+SUMIF(กวนไส้!$C:$C,'รับ-จ่าย ประจำวัน'!$B558,กวนไส้!AA:AA)+SUMIF(ผลิต1!$C:$C,'รับ-จ่าย ประจำวัน'!$B558,ผลิต1!AA:AA)+SUMIF(ผลิต2!$C:$C,'รับ-จ่าย ประจำวัน'!$B558,ผลิต2!AA:AA)+SUMIF(เส้นแต่งหน้าขนมเค้ก!$C:$C,'รับ-จ่าย ประจำวัน'!$B558,เส้นแต่งหน้าขนมเค้ก!AA:AA)+SUMIF(แพ็ค!$C:$C,'รับ-จ่าย ประจำวัน'!$B558,แพ็ค!AA:AA)+SUMIF(ธุรการ!$C:$C,'รับ-จ่าย ประจำวัน'!$B558,ธุรการ!AA:AA)+SUMIF(เส้นแต่งหน้าขนมปัง!$C:$C,'รับ-จ่าย ประจำวัน'!$B558,เส้นแต่งหน้าขนมปัง!AA:AA)+SUMIF('วางแผนBC,CJ'!$C:$C,'รับ-จ่าย ประจำวัน'!$B558,'วางแผนBC,CJ'!AA:AA)+SUMIF(RD!$C:$C,'รับ-จ่าย ประจำวัน'!$B558,RD!AA:AA)+SUMIF('FG,ออนไล,คัดแยก'!$C:$C,'รับ-จ่าย ประจำวัน'!$B558,'FG,ออนไล,คัดแยก'!AA:AA)</f>
        <v>0</v>
      </c>
      <c r="BI558" s="16">
        <f>SUMIF(เตรียมส่วนผสม!$C:$C,'รับ-จ่าย ประจำวัน'!$B558,เตรียมส่วนผสม!AB:AB)+SUMIF(กวนไส้!$C:$C,'รับ-จ่าย ประจำวัน'!$B558,กวนไส้!AB:AB)+SUMIF(ผลิต1!$C:$C,'รับ-จ่าย ประจำวัน'!$B558,ผลิต1!AB:AB)+SUMIF(ผลิต2!$C:$C,'รับ-จ่าย ประจำวัน'!$B558,ผลิต2!AB:AB)+SUMIF(เส้นแต่งหน้าขนมเค้ก!$C:$C,'รับ-จ่าย ประจำวัน'!$B558,เส้นแต่งหน้าขนมเค้ก!AB:AB)+SUMIF(แพ็ค!$C:$C,'รับ-จ่าย ประจำวัน'!$B558,แพ็ค!AB:AB)+SUMIF(ธุรการ!$C:$C,'รับ-จ่าย ประจำวัน'!$B558,ธุรการ!AB:AB)+SUMIF(เส้นแต่งหน้าขนมปัง!$C:$C,'รับ-จ่าย ประจำวัน'!$B558,เส้นแต่งหน้าขนมปัง!AB:AB)+SUMIF('วางแผนBC,CJ'!$C:$C,'รับ-จ่าย ประจำวัน'!$B558,'วางแผนBC,CJ'!AB:AB)+SUMIF(RD!$C:$C,'รับ-จ่าย ประจำวัน'!$B558,RD!AB:AB)+SUMIF('FG,ออนไล,คัดแยก'!$C:$C,'รับ-จ่าย ประจำวัน'!$B558,'FG,ออนไล,คัดแยก'!AB:AB)</f>
        <v>0</v>
      </c>
      <c r="BJ558" s="16">
        <f>SUMIF(เตรียมส่วนผสม!$C:$C,'รับ-จ่าย ประจำวัน'!$B558,เตรียมส่วนผสม!AC:AC)+SUMIF(กวนไส้!$C:$C,'รับ-จ่าย ประจำวัน'!$B558,กวนไส้!AC:AC)+SUMIF(ผลิต1!$C:$C,'รับ-จ่าย ประจำวัน'!$B558,ผลิต1!AC:AC)+SUMIF(ผลิต2!$C:$C,'รับ-จ่าย ประจำวัน'!$B558,ผลิต2!AC:AC)+SUMIF(เส้นแต่งหน้าขนมเค้ก!$C:$C,'รับ-จ่าย ประจำวัน'!$B558,เส้นแต่งหน้าขนมเค้ก!AC:AC)+SUMIF(แพ็ค!$C:$C,'รับ-จ่าย ประจำวัน'!$B558,แพ็ค!AC:AC)+SUMIF(ธุรการ!$C:$C,'รับ-จ่าย ประจำวัน'!$B558,ธุรการ!AC:AC)+SUMIF(เส้นแต่งหน้าขนมปัง!$C:$C,'รับ-จ่าย ประจำวัน'!$B558,เส้นแต่งหน้าขนมปัง!AC:AC)+SUMIF('วางแผนBC,CJ'!$C:$C,'รับ-จ่าย ประจำวัน'!$B558,'วางแผนBC,CJ'!AC:AC)+SUMIF(RD!$C:$C,'รับ-จ่าย ประจำวัน'!$B558,RD!AC:AC)+SUMIF('FG,ออนไล,คัดแยก'!$C:$C,'รับ-จ่าย ประจำวัน'!$B558,'FG,ออนไล,คัดแยก'!AC:AC)</f>
        <v>0</v>
      </c>
      <c r="BK558" s="16">
        <f>SUMIF(เตรียมส่วนผสม!$C:$C,'รับ-จ่าย ประจำวัน'!$B558,เตรียมส่วนผสม!AD:AD)+SUMIF(กวนไส้!$C:$C,'รับ-จ่าย ประจำวัน'!$B558,กวนไส้!AD:AD)+SUMIF(ผลิต1!$C:$C,'รับ-จ่าย ประจำวัน'!$B558,ผลิต1!AD:AD)+SUMIF(ผลิต2!$C:$C,'รับ-จ่าย ประจำวัน'!$B558,ผลิต2!AD:AD)+SUMIF(เส้นแต่งหน้าขนมเค้ก!$C:$C,'รับ-จ่าย ประจำวัน'!$B558,เส้นแต่งหน้าขนมเค้ก!AD:AD)+SUMIF(แพ็ค!$C:$C,'รับ-จ่าย ประจำวัน'!$B558,แพ็ค!AD:AD)+SUMIF(ธุรการ!$C:$C,'รับ-จ่าย ประจำวัน'!$B558,ธุรการ!AD:AD)+SUMIF(เส้นแต่งหน้าขนมปัง!$C:$C,'รับ-จ่าย ประจำวัน'!$B558,เส้นแต่งหน้าขนมปัง!AD:AD)+SUMIF('วางแผนBC,CJ'!$C:$C,'รับ-จ่าย ประจำวัน'!$B558,'วางแผนBC,CJ'!AD:AD)+SUMIF(RD!$C:$C,'รับ-จ่าย ประจำวัน'!$B558,RD!AD:AD)+SUMIF('FG,ออนไล,คัดแยก'!$C:$C,'รับ-จ่าย ประจำวัน'!$B558,'FG,ออนไล,คัดแยก'!AD:AD)</f>
        <v>0</v>
      </c>
      <c r="BL558" s="16">
        <f>SUMIF(เตรียมส่วนผสม!$C:$C,'รับ-จ่าย ประจำวัน'!$B558,เตรียมส่วนผสม!AE:AE)+SUMIF(กวนไส้!$C:$C,'รับ-จ่าย ประจำวัน'!$B558,กวนไส้!AE:AE)+SUMIF(ผลิต1!$C:$C,'รับ-จ่าย ประจำวัน'!$B558,ผลิต1!AE:AE)+SUMIF(ผลิต2!$C:$C,'รับ-จ่าย ประจำวัน'!$B558,ผลิต2!AE:AE)+SUMIF(เส้นแต่งหน้าขนมเค้ก!$C:$C,'รับ-จ่าย ประจำวัน'!$B558,เส้นแต่งหน้าขนมเค้ก!AE:AE)+SUMIF(แพ็ค!$C:$C,'รับ-จ่าย ประจำวัน'!$B558,แพ็ค!AE:AE)+SUMIF(ธุรการ!$C:$C,'รับ-จ่าย ประจำวัน'!$B558,ธุรการ!AE:AE)+SUMIF(เส้นแต่งหน้าขนมปัง!$C:$C,'รับ-จ่าย ประจำวัน'!$B558,เส้นแต่งหน้าขนมปัง!AE:AE)+SUMIF('วางแผนBC,CJ'!$C:$C,'รับ-จ่าย ประจำวัน'!$B558,'วางแผนBC,CJ'!AE:AE)+SUMIF(RD!$C:$C,'รับ-จ่าย ประจำวัน'!$B558,RD!AE:AE)+SUMIF('FG,ออนไล,คัดแยก'!$C:$C,'รับ-จ่าย ประจำวัน'!$B558,'FG,ออนไล,คัดแยก'!AE:AE)</f>
        <v>0</v>
      </c>
      <c r="BM558" s="16">
        <f>SUMIF(เตรียมส่วนผสม!$C:$C,'รับ-จ่าย ประจำวัน'!$B558,เตรียมส่วนผสม!AF:AF)+SUMIF(กวนไส้!$C:$C,'รับ-จ่าย ประจำวัน'!$B558,กวนไส้!AF:AF)+SUMIF(ผลิต1!$C:$C,'รับ-จ่าย ประจำวัน'!$B558,ผลิต1!AF:AF)+SUMIF(ผลิต2!$C:$C,'รับ-จ่าย ประจำวัน'!$B558,ผลิต2!AF:AF)+SUMIF(เส้นแต่งหน้าขนมเค้ก!$C:$C,'รับ-จ่าย ประจำวัน'!$B558,เส้นแต่งหน้าขนมเค้ก!AF:AF)+SUMIF(แพ็ค!$C:$C,'รับ-จ่าย ประจำวัน'!$B558,แพ็ค!AF:AF)+SUMIF(ธุรการ!$C:$C,'รับ-จ่าย ประจำวัน'!$B558,ธุรการ!AF:AF)+SUMIF(เส้นแต่งหน้าขนมปัง!$C:$C,'รับ-จ่าย ประจำวัน'!$B558,เส้นแต่งหน้าขนมปัง!AF:AF)+SUMIF('วางแผนBC,CJ'!$C:$C,'รับ-จ่าย ประจำวัน'!$B558,'วางแผนBC,CJ'!AF:AF)+SUMIF(RD!$C:$C,'รับ-จ่าย ประจำวัน'!$B558,RD!AF:AF)+SUMIF('FG,ออนไล,คัดแยก'!$C:$C,'รับ-จ่าย ประจำวัน'!$B558,'FG,ออนไล,คัดแยก'!AF:AF)</f>
        <v>0</v>
      </c>
      <c r="BN558" s="16">
        <f>SUMIF(เตรียมส่วนผสม!$C:$C,'รับ-จ่าย ประจำวัน'!$B558,เตรียมส่วนผสม!AG:AG)+SUMIF(กวนไส้!$C:$C,'รับ-จ่าย ประจำวัน'!$B558,กวนไส้!AG:AG)+SUMIF(ผลิต1!$C:$C,'รับ-จ่าย ประจำวัน'!$B558,ผลิต1!AG:AG)+SUMIF(ผลิต2!$C:$C,'รับ-จ่าย ประจำวัน'!$B558,ผลิต2!AG:AG)+SUMIF(เส้นแต่งหน้าขนมเค้ก!$C:$C,'รับ-จ่าย ประจำวัน'!$B558,เส้นแต่งหน้าขนมเค้ก!AG:AG)+SUMIF(แพ็ค!$C:$C,'รับ-จ่าย ประจำวัน'!$B558,แพ็ค!AG:AG)+SUMIF(ธุรการ!$C:$C,'รับ-จ่าย ประจำวัน'!$B558,ธุรการ!AG:AG)+SUMIF(เส้นแต่งหน้าขนมปัง!$C:$C,'รับ-จ่าย ประจำวัน'!$B558,เส้นแต่งหน้าขนมปัง!AG:AG)+SUMIF('วางแผนBC,CJ'!$C:$C,'รับ-จ่าย ประจำวัน'!$B558,'วางแผนBC,CJ'!AG:AG)+SUMIF(RD!$C:$C,'รับ-จ่าย ประจำวัน'!$B558,RD!AG:AG)+SUMIF('FG,ออนไล,คัดแยก'!$C:$C,'รับ-จ่าย ประจำวัน'!$B558,'FG,ออนไล,คัดแยก'!AG:AG)</f>
        <v>0</v>
      </c>
      <c r="BO558" s="16">
        <f>SUMIF(เตรียมส่วนผสม!$C:$C,'รับ-จ่าย ประจำวัน'!$B558,เตรียมส่วนผสม!AH:AH)+SUMIF(กวนไส้!$C:$C,'รับ-จ่าย ประจำวัน'!$B558,กวนไส้!AH:AH)+SUMIF(ผลิต1!$C:$C,'รับ-จ่าย ประจำวัน'!$B558,ผลิต1!AH:AH)+SUMIF(ผลิต2!$C:$C,'รับ-จ่าย ประจำวัน'!$B558,ผลิต2!AH:AH)+SUMIF(เส้นแต่งหน้าขนมเค้ก!$C:$C,'รับ-จ่าย ประจำวัน'!$B558,เส้นแต่งหน้าขนมเค้ก!AH:AH)+SUMIF(แพ็ค!$C:$C,'รับ-จ่าย ประจำวัน'!$B558,แพ็ค!AH:AH)+SUMIF(ธุรการ!$C:$C,'รับ-จ่าย ประจำวัน'!$B558,ธุรการ!AH:AH)+SUMIF(เส้นแต่งหน้าขนมปัง!$C:$C,'รับ-จ่าย ประจำวัน'!$B558,เส้นแต่งหน้าขนมปัง!AH:AH)+SUMIF('วางแผนBC,CJ'!$C:$C,'รับ-จ่าย ประจำวัน'!$B558,'วางแผนBC,CJ'!AH:AH)+SUMIF(RD!$C:$C,'รับ-จ่าย ประจำวัน'!$B558,RD!AH:AH)+SUMIF('FG,ออนไล,คัดแยก'!$C:$C,'รับ-จ่าย ประจำวัน'!$B558,'FG,ออนไล,คัดแยก'!AH:AH)</f>
        <v>0</v>
      </c>
      <c r="BP558" s="16">
        <f>SUMIF(เตรียมส่วนผสม!$C:$C,'รับ-จ่าย ประจำวัน'!$B558,เตรียมส่วนผสม!AI:AI)+SUMIF(กวนไส้!$C:$C,'รับ-จ่าย ประจำวัน'!$B558,กวนไส้!AI:AI)+SUMIF(ผลิต1!$C:$C,'รับ-จ่าย ประจำวัน'!$B558,ผลิต1!AI:AI)+SUMIF(ผลิต2!$C:$C,'รับ-จ่าย ประจำวัน'!$B558,ผลิต2!AI:AI)+SUMIF(เส้นแต่งหน้าขนมเค้ก!$C:$C,'รับ-จ่าย ประจำวัน'!$B558,เส้นแต่งหน้าขนมเค้ก!AI:AI)+SUMIF(แพ็ค!$C:$C,'รับ-จ่าย ประจำวัน'!$B558,แพ็ค!AI:AI)+SUMIF(ธุรการ!$C:$C,'รับ-จ่าย ประจำวัน'!$B558,ธุรการ!AI:AI)+SUMIF(เส้นแต่งหน้าขนมปัง!$C:$C,'รับ-จ่าย ประจำวัน'!$B558,เส้นแต่งหน้าขนมปัง!AI:AI)+SUMIF('วางแผนBC,CJ'!$C:$C,'รับ-จ่าย ประจำวัน'!$B558,'วางแผนBC,CJ'!AI:AI)+SUMIF(RD!$C:$C,'รับ-จ่าย ประจำวัน'!$B558,RD!AI:AI)+SUMIF('FG,ออนไล,คัดแยก'!$C:$C,'รับ-จ่าย ประจำวัน'!$B558,'FG,ออนไล,คัดแยก'!AI:AI)</f>
        <v>0</v>
      </c>
      <c r="BQ558" s="16">
        <f>SUMIF(เตรียมส่วนผสม!$C:$C,'รับ-จ่าย ประจำวัน'!$B558,เตรียมส่วนผสม!AJ:AJ)+SUMIF(กวนไส้!$C:$C,'รับ-จ่าย ประจำวัน'!$B558,กวนไส้!AJ:AJ)+SUMIF(ผลิต1!$C:$C,'รับ-จ่าย ประจำวัน'!$B558,ผลิต1!AJ:AJ)+SUMIF(ผลิต2!$C:$C,'รับ-จ่าย ประจำวัน'!$B558,ผลิต2!AJ:AJ)+SUMIF(เส้นแต่งหน้าขนมเค้ก!$C:$C,'รับ-จ่าย ประจำวัน'!$B558,เส้นแต่งหน้าขนมเค้ก!AJ:AJ)+SUMIF(แพ็ค!$C:$C,'รับ-จ่าย ประจำวัน'!$B558,แพ็ค!AJ:AJ)+SUMIF(ธุรการ!$C:$C,'รับ-จ่าย ประจำวัน'!$B558,ธุรการ!AJ:AJ)+SUMIF(เส้นแต่งหน้าขนมปัง!$C:$C,'รับ-จ่าย ประจำวัน'!$B558,เส้นแต่งหน้าขนมปัง!AJ:AJ)+SUMIF('วางแผนBC,CJ'!$C:$C,'รับ-จ่าย ประจำวัน'!$B558,'วางแผนBC,CJ'!AJ:AJ)+SUMIF(RD!$C:$C,'รับ-จ่าย ประจำวัน'!$B558,RD!AJ:AJ)+SUMIF('FG,ออนไล,คัดแยก'!$C:$C,'รับ-จ่าย ประจำวัน'!$B558,'FG,ออนไล,คัดแยก'!AJ:AJ)</f>
        <v>0</v>
      </c>
      <c r="BR558" s="16">
        <f>SUMIF(เตรียมส่วนผสม!$C:$C,'รับ-จ่าย ประจำวัน'!$B558,เตรียมส่วนผสม!AK:AK)+SUMIF(กวนไส้!$C:$C,'รับ-จ่าย ประจำวัน'!$B558,กวนไส้!AK:AK)+SUMIF(ผลิต1!$C:$C,'รับ-จ่าย ประจำวัน'!$B558,ผลิต1!AK:AK)+SUMIF(ผลิต2!$C:$C,'รับ-จ่าย ประจำวัน'!$B558,ผลิต2!AK:AK)+SUMIF(เส้นแต่งหน้าขนมเค้ก!$C:$C,'รับ-จ่าย ประจำวัน'!$B558,เส้นแต่งหน้าขนมเค้ก!AK:AK)+SUMIF(แพ็ค!$C:$C,'รับ-จ่าย ประจำวัน'!$B558,แพ็ค!AK:AK)+SUMIF(ธุรการ!$C:$C,'รับ-จ่าย ประจำวัน'!$B558,ธุรการ!AK:AK)+SUMIF(เส้นแต่งหน้าขนมปัง!$C:$C,'รับ-จ่าย ประจำวัน'!$B558,เส้นแต่งหน้าขนมปัง!AK:AK)+SUMIF('วางแผนBC,CJ'!$C:$C,'รับ-จ่าย ประจำวัน'!$B558,'วางแผนBC,CJ'!AK:AK)+SUMIF(RD!$C:$C,'รับ-จ่าย ประจำวัน'!$B558,RD!AK:AK)+SUMIF('FG,ออนไล,คัดแยก'!$C:$C,'รับ-จ่าย ประจำวัน'!$B558,'FG,ออนไล,คัดแยก'!AK:AK)</f>
        <v>0</v>
      </c>
      <c r="BS558" s="16">
        <f>SUMIF(เตรียมส่วนผสม!$C:$C,'รับ-จ่าย ประจำวัน'!$B558,เตรียมส่วนผสม!AL:AL)+SUMIF(กวนไส้!$C:$C,'รับ-จ่าย ประจำวัน'!$B558,กวนไส้!AL:AL)+SUMIF(ผลิต1!$C:$C,'รับ-จ่าย ประจำวัน'!$B558,ผลิต1!AL:AL)+SUMIF(ผลิต2!$C:$C,'รับ-จ่าย ประจำวัน'!$B558,ผลิต2!AL:AL)+SUMIF(เส้นแต่งหน้าขนมเค้ก!$C:$C,'รับ-จ่าย ประจำวัน'!$B558,เส้นแต่งหน้าขนมเค้ก!AL:AL)+SUMIF(แพ็ค!$C:$C,'รับ-จ่าย ประจำวัน'!$B558,แพ็ค!AL:AL)+SUMIF(ธุรการ!$C:$C,'รับ-จ่าย ประจำวัน'!$B558,ธุรการ!AL:AL)+SUMIF(เส้นแต่งหน้าขนมปัง!$C:$C,'รับ-จ่าย ประจำวัน'!$B558,เส้นแต่งหน้าขนมปัง!AL:AL)+SUMIF('วางแผนBC,CJ'!$C:$C,'รับ-จ่าย ประจำวัน'!$B558,'วางแผนBC,CJ'!AL:AL)+SUMIF(RD!$C:$C,'รับ-จ่าย ประจำวัน'!$B558,RD!AL:AL)+SUMIF('FG,ออนไล,คัดแยก'!$C:$C,'รับ-จ่าย ประจำวัน'!$B558,'FG,ออนไล,คัดแยก'!AL:AL)</f>
        <v>0</v>
      </c>
      <c r="BT558" s="18">
        <f t="shared" si="115"/>
        <v>0</v>
      </c>
      <c r="BU558" s="116"/>
      <c r="BV558" s="146">
        <f t="shared" si="116"/>
        <v>0</v>
      </c>
      <c r="BW558" s="183">
        <v>30</v>
      </c>
      <c r="BX558" s="172">
        <f t="shared" si="114"/>
        <v>0</v>
      </c>
      <c r="BY558" s="188" t="e">
        <f t="shared" si="112"/>
        <v>#DIV/0!</v>
      </c>
      <c r="BZ558" s="180" t="e">
        <f t="shared" ca="1" si="117"/>
        <v>#DIV/0!</v>
      </c>
      <c r="CA558" s="93"/>
      <c r="CB558" s="93"/>
      <c r="CC558" s="93"/>
      <c r="CD558" s="93"/>
      <c r="CE558" s="93"/>
      <c r="CF558" s="93"/>
      <c r="CG558" s="93"/>
      <c r="CH558" s="93"/>
      <c r="CI558" s="93"/>
      <c r="CJ558" s="97"/>
      <c r="CK558" s="9">
        <f t="shared" si="113"/>
        <v>0</v>
      </c>
    </row>
    <row r="559" spans="1:89" x14ac:dyDescent="0.5">
      <c r="A559" s="149"/>
      <c r="B559" s="34">
        <v>1023401132</v>
      </c>
      <c r="C559" s="154" t="s">
        <v>1904</v>
      </c>
      <c r="D559" s="141" t="s">
        <v>91</v>
      </c>
      <c r="E559" s="25"/>
      <c r="F559" s="132"/>
      <c r="G559" s="25"/>
      <c r="H559" s="12">
        <v>33000</v>
      </c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25"/>
      <c r="T559" s="25"/>
      <c r="U559" s="25">
        <v>30000</v>
      </c>
      <c r="V559" s="25"/>
      <c r="W559" s="25"/>
      <c r="X559" s="25"/>
      <c r="Y559" s="25"/>
      <c r="Z559" s="25">
        <v>40000</v>
      </c>
      <c r="AA559" s="25"/>
      <c r="AB559" s="25"/>
      <c r="AC559" s="25"/>
      <c r="AD559" s="25"/>
      <c r="AE559" s="11"/>
      <c r="AF559" s="11"/>
      <c r="AG559" s="11"/>
      <c r="AH559" s="11">
        <v>52000</v>
      </c>
      <c r="AI559" s="25"/>
      <c r="AJ559" s="25"/>
      <c r="AK559" s="25">
        <v>32000</v>
      </c>
      <c r="AL559" s="25"/>
      <c r="AM559" s="25"/>
      <c r="AN559" s="15">
        <f t="shared" si="119"/>
        <v>154000</v>
      </c>
      <c r="AO559" s="16">
        <f>SUMIF(เตรียมส่วนผสม!$C:$C,'รับ-จ่าย ประจำวัน'!$B559,เตรียมส่วนผสม!H:H)+SUMIF(กวนไส้!$C:$C,'รับ-จ่าย ประจำวัน'!$B559,กวนไส้!H:H)+SUMIF(ผลิต1!$C:$C,'รับ-จ่าย ประจำวัน'!$B559,ผลิต1!H:H)+SUMIF(ผลิต2!$C:$C,'รับ-จ่าย ประจำวัน'!$B559,ผลิต2!H:H)+SUMIF(เส้นแต่งหน้าขนมเค้ก!$C:$C,'รับ-จ่าย ประจำวัน'!$B559,เส้นแต่งหน้าขนมเค้ก!H:H)+SUMIF(แพ็ค!$C:$C,'รับ-จ่าย ประจำวัน'!$B559,แพ็ค!H:H)+SUMIF(ธุรการ!$C:$C,'รับ-จ่าย ประจำวัน'!$B559,ธุรการ!H:H)+SUMIF(เส้นแต่งหน้าขนมปัง!$C:$C,'รับ-จ่าย ประจำวัน'!$B559,เส้นแต่งหน้าขนมปัง!H:H)+SUMIF('วางแผนBC,CJ'!$C:$C,'รับ-จ่าย ประจำวัน'!$B559,'วางแผนBC,CJ'!H:H)+SUMIF(RD!$C:$C,'รับ-จ่าย ประจำวัน'!$B559,RD!H:H)+SUMIF('FG,ออนไล,คัดแยก'!$C:$C,'รับ-จ่าย ประจำวัน'!$B559,'FG,ออนไล,คัดแยก'!H:H)</f>
        <v>6000</v>
      </c>
      <c r="AP559" s="16">
        <f>SUMIF(เตรียมส่วนผสม!$C:$C,'รับ-จ่าย ประจำวัน'!$B559,เตรียมส่วนผสม!I:I)+SUMIF(กวนไส้!$C:$C,'รับ-จ่าย ประจำวัน'!$B559,กวนไส้!I:I)+SUMIF(ผลิต1!$C:$C,'รับ-จ่าย ประจำวัน'!$B559,ผลิต1!I:I)+SUMIF(ผลิต2!$C:$C,'รับ-จ่าย ประจำวัน'!$B559,ผลิต2!I:I)+SUMIF(เส้นแต่งหน้าขนมเค้ก!$C:$C,'รับ-จ่าย ประจำวัน'!$B559,เส้นแต่งหน้าขนมเค้ก!I:I)+SUMIF(แพ็ค!$C:$C,'รับ-จ่าย ประจำวัน'!$B559,แพ็ค!I:I)+SUMIF(ธุรการ!$C:$C,'รับ-จ่าย ประจำวัน'!$B559,ธุรการ!I:I)+SUMIF(เส้นแต่งหน้าขนมปัง!$C:$C,'รับ-จ่าย ประจำวัน'!$B559,เส้นแต่งหน้าขนมปัง!I:I)+SUMIF('วางแผนBC,CJ'!$C:$C,'รับ-จ่าย ประจำวัน'!$B559,'วางแผนBC,CJ'!I:I)+SUMIF(RD!$C:$C,'รับ-จ่าย ประจำวัน'!$B559,RD!I:I)+SUMIF('FG,ออนไล,คัดแยก'!$C:$C,'รับ-จ่าย ประจำวัน'!$B559,'FG,ออนไล,คัดแยก'!I:I)</f>
        <v>0</v>
      </c>
      <c r="AQ559" s="16">
        <f>SUMIF(เตรียมส่วนผสม!$C:$C,'รับ-จ่าย ประจำวัน'!$B559,เตรียมส่วนผสม!J:J)+SUMIF(กวนไส้!$C:$C,'รับ-จ่าย ประจำวัน'!$B559,กวนไส้!J:J)+SUMIF(ผลิต1!$C:$C,'รับ-จ่าย ประจำวัน'!$B559,ผลิต1!J:J)+SUMIF(ผลิต2!$C:$C,'รับ-จ่าย ประจำวัน'!$B559,ผลิต2!J:J)+SUMIF(เส้นแต่งหน้าขนมเค้ก!$C:$C,'รับ-จ่าย ประจำวัน'!$B559,เส้นแต่งหน้าขนมเค้ก!J:J)+SUMIF(แพ็ค!$C:$C,'รับ-จ่าย ประจำวัน'!$B559,แพ็ค!J:J)+SUMIF(ธุรการ!$C:$C,'รับ-จ่าย ประจำวัน'!$B559,ธุรการ!J:J)+SUMIF(เส้นแต่งหน้าขนมปัง!$C:$C,'รับ-จ่าย ประจำวัน'!$B559,เส้นแต่งหน้าขนมปัง!J:J)+SUMIF('วางแผนBC,CJ'!$C:$C,'รับ-จ่าย ประจำวัน'!$B559,'วางแผนBC,CJ'!J:J)+SUMIF(RD!$C:$C,'รับ-จ่าย ประจำวัน'!$B559,RD!J:J)+SUMIF('FG,ออนไล,คัดแยก'!$C:$C,'รับ-จ่าย ประจำวัน'!$B559,'FG,ออนไล,คัดแยก'!J:J)</f>
        <v>0</v>
      </c>
      <c r="AR559" s="16">
        <f>SUMIF(เตรียมส่วนผสม!$C:$C,'รับ-จ่าย ประจำวัน'!$B559,เตรียมส่วนผสม!K:K)+SUMIF(กวนไส้!$C:$C,'รับ-จ่าย ประจำวัน'!$B559,กวนไส้!K:K)+SUMIF(ผลิต1!$C:$C,'รับ-จ่าย ประจำวัน'!$B559,ผลิต1!K:K)+SUMIF(ผลิต2!$C:$C,'รับ-จ่าย ประจำวัน'!$B559,ผลิต2!K:K)+SUMIF(เส้นแต่งหน้าขนมเค้ก!$C:$C,'รับ-จ่าย ประจำวัน'!$B559,เส้นแต่งหน้าขนมเค้ก!K:K)+SUMIF(แพ็ค!$C:$C,'รับ-จ่าย ประจำวัน'!$B559,แพ็ค!K:K)+SUMIF(ธุรการ!$C:$C,'รับ-จ่าย ประจำวัน'!$B559,ธุรการ!K:K)+SUMIF(เส้นแต่งหน้าขนมปัง!$C:$C,'รับ-จ่าย ประจำวัน'!$B559,เส้นแต่งหน้าขนมปัง!K:K)+SUMIF('วางแผนBC,CJ'!$C:$C,'รับ-จ่าย ประจำวัน'!$B559,'วางแผนBC,CJ'!K:K)+SUMIF(RD!$C:$C,'รับ-จ่าย ประจำวัน'!$B559,RD!K:K)+SUMIF('FG,ออนไล,คัดแยก'!$C:$C,'รับ-จ่าย ประจำวัน'!$B559,'FG,ออนไล,คัดแยก'!K:K)</f>
        <v>3000</v>
      </c>
      <c r="AS559" s="16">
        <f>SUMIF(เตรียมส่วนผสม!$C:$C,'รับ-จ่าย ประจำวัน'!$B559,เตรียมส่วนผสม!L:L)+SUMIF(กวนไส้!$C:$C,'รับ-จ่าย ประจำวัน'!$B559,กวนไส้!L:L)+SUMIF(ผลิต1!$C:$C,'รับ-จ่าย ประจำวัน'!$B559,ผลิต1!L:L)+SUMIF(ผลิต2!$C:$C,'รับ-จ่าย ประจำวัน'!$B559,ผลิต2!L:L)+SUMIF(เส้นแต่งหน้าขนมเค้ก!$C:$C,'รับ-จ่าย ประจำวัน'!$B559,เส้นแต่งหน้าขนมเค้ก!L:L)+SUMIF(แพ็ค!$C:$C,'รับ-จ่าย ประจำวัน'!$B559,แพ็ค!L:L)+SUMIF(ธุรการ!$C:$C,'รับ-จ่าย ประจำวัน'!$B559,ธุรการ!L:L)+SUMIF(เส้นแต่งหน้าขนมปัง!$C:$C,'รับ-จ่าย ประจำวัน'!$B559,เส้นแต่งหน้าขนมปัง!L:L)+SUMIF('วางแผนBC,CJ'!$C:$C,'รับ-จ่าย ประจำวัน'!$B559,'วางแผนBC,CJ'!L:L)+SUMIF(RD!$C:$C,'รับ-จ่าย ประจำวัน'!$B559,RD!L:L)+SUMIF('FG,ออนไล,คัดแยก'!$C:$C,'รับ-จ่าย ประจำวัน'!$B559,'FG,ออนไล,คัดแยก'!L:L)</f>
        <v>3000</v>
      </c>
      <c r="AT559" s="16">
        <f>SUMIF(เตรียมส่วนผสม!$C:$C,'รับ-จ่าย ประจำวัน'!$B559,เตรียมส่วนผสม!M:M)+SUMIF(กวนไส้!$C:$C,'รับ-จ่าย ประจำวัน'!$B559,กวนไส้!M:M)+SUMIF(ผลิต1!$C:$C,'รับ-จ่าย ประจำวัน'!$B559,ผลิต1!M:M)+SUMIF(ผลิต2!$C:$C,'รับ-จ่าย ประจำวัน'!$B559,ผลิต2!M:M)+SUMIF(เส้นแต่งหน้าขนมเค้ก!$C:$C,'รับ-จ่าย ประจำวัน'!$B559,เส้นแต่งหน้าขนมเค้ก!M:M)+SUMIF(แพ็ค!$C:$C,'รับ-จ่าย ประจำวัน'!$B559,แพ็ค!M:M)+SUMIF(ธุรการ!$C:$C,'รับ-จ่าย ประจำวัน'!$B559,ธุรการ!M:M)+SUMIF(เส้นแต่งหน้าขนมปัง!$C:$C,'รับ-จ่าย ประจำวัน'!$B559,เส้นแต่งหน้าขนมปัง!M:M)+SUMIF('วางแผนBC,CJ'!$C:$C,'รับ-จ่าย ประจำวัน'!$B559,'วางแผนBC,CJ'!M:M)+SUMIF(RD!$C:$C,'รับ-จ่าย ประจำวัน'!$B559,RD!M:M)+SUMIF('FG,ออนไล,คัดแยก'!$C:$C,'รับ-จ่าย ประจำวัน'!$B559,'FG,ออนไล,คัดแยก'!M:M)</f>
        <v>0</v>
      </c>
      <c r="AU559" s="16">
        <f>SUMIF(เตรียมส่วนผสม!$C:$C,'รับ-จ่าย ประจำวัน'!$B559,เตรียมส่วนผสม!N:N)+SUMIF(กวนไส้!$C:$C,'รับ-จ่าย ประจำวัน'!$B559,กวนไส้!N:N)+SUMIF(ผลิต1!$C:$C,'รับ-จ่าย ประจำวัน'!$B559,ผลิต1!N:N)+SUMIF(ผลิต2!$C:$C,'รับ-จ่าย ประจำวัน'!$B559,ผลิต2!N:N)+SUMIF(เส้นแต่งหน้าขนมเค้ก!$C:$C,'รับ-จ่าย ประจำวัน'!$B559,เส้นแต่งหน้าขนมเค้ก!N:N)+SUMIF(แพ็ค!$C:$C,'รับ-จ่าย ประจำวัน'!$B559,แพ็ค!N:N)+SUMIF(ธุรการ!$C:$C,'รับ-จ่าย ประจำวัน'!$B559,ธุรการ!N:N)+SUMIF(เส้นแต่งหน้าขนมปัง!$C:$C,'รับ-จ่าย ประจำวัน'!$B559,เส้นแต่งหน้าขนมปัง!N:N)+SUMIF('วางแผนBC,CJ'!$C:$C,'รับ-จ่าย ประจำวัน'!$B559,'วางแผนBC,CJ'!N:N)+SUMIF(RD!$C:$C,'รับ-จ่าย ประจำวัน'!$B559,RD!N:N)+SUMIF('FG,ออนไล,คัดแยก'!$C:$C,'รับ-จ่าย ประจำวัน'!$B559,'FG,ออนไล,คัดแยก'!N:N)</f>
        <v>3000</v>
      </c>
      <c r="AV559" s="16">
        <f>SUMIF(เตรียมส่วนผสม!$C:$C,'รับ-จ่าย ประจำวัน'!$B559,เตรียมส่วนผสม!O:O)+SUMIF(กวนไส้!$C:$C,'รับ-จ่าย ประจำวัน'!$B559,กวนไส้!O:O)+SUMIF(ผลิต1!$C:$C,'รับ-จ่าย ประจำวัน'!$B559,ผลิต1!O:O)+SUMIF(ผลิต2!$C:$C,'รับ-จ่าย ประจำวัน'!$B559,ผลิต2!O:O)+SUMIF(เส้นแต่งหน้าขนมเค้ก!$C:$C,'รับ-จ่าย ประจำวัน'!$B559,เส้นแต่งหน้าขนมเค้ก!O:O)+SUMIF(แพ็ค!$C:$C,'รับ-จ่าย ประจำวัน'!$B559,แพ็ค!O:O)+SUMIF(ธุรการ!$C:$C,'รับ-จ่าย ประจำวัน'!$B559,ธุรการ!O:O)+SUMIF(เส้นแต่งหน้าขนมปัง!$C:$C,'รับ-จ่าย ประจำวัน'!$B559,เส้นแต่งหน้าขนมปัง!O:O)+SUMIF('วางแผนBC,CJ'!$C:$C,'รับ-จ่าย ประจำวัน'!$B559,'วางแผนBC,CJ'!O:O)+SUMIF(RD!$C:$C,'รับ-จ่าย ประจำวัน'!$B559,RD!O:O)+SUMIF('FG,ออนไล,คัดแยก'!$C:$C,'รับ-จ่าย ประจำวัน'!$B559,'FG,ออนไล,คัดแยก'!O:O)</f>
        <v>3000</v>
      </c>
      <c r="AW559" s="16">
        <f>SUMIF(เตรียมส่วนผสม!$C:$C,'รับ-จ่าย ประจำวัน'!$B559,เตรียมส่วนผสม!P:P)+SUMIF(กวนไส้!$C:$C,'รับ-จ่าย ประจำวัน'!$B559,กวนไส้!P:P)+SUMIF(ผลิต1!$C:$C,'รับ-จ่าย ประจำวัน'!$B559,ผลิต1!P:P)+SUMIF(ผลิต2!$C:$C,'รับ-จ่าย ประจำวัน'!$B559,ผลิต2!P:P)+SUMIF(เส้นแต่งหน้าขนมเค้ก!$C:$C,'รับ-จ่าย ประจำวัน'!$B559,เส้นแต่งหน้าขนมเค้ก!P:P)+SUMIF(แพ็ค!$C:$C,'รับ-จ่าย ประจำวัน'!$B559,แพ็ค!P:P)+SUMIF(ธุรการ!$C:$C,'รับ-จ่าย ประจำวัน'!$B559,ธุรการ!P:P)+SUMIF(เส้นแต่งหน้าขนมปัง!$C:$C,'รับ-จ่าย ประจำวัน'!$B559,เส้นแต่งหน้าขนมปัง!P:P)+SUMIF('วางแผนBC,CJ'!$C:$C,'รับ-จ่าย ประจำวัน'!$B559,'วางแผนBC,CJ'!P:P)+SUMIF(RD!$C:$C,'รับ-จ่าย ประจำวัน'!$B559,RD!P:P)+SUMIF('FG,ออนไล,คัดแยก'!$C:$C,'รับ-จ่าย ประจำวัน'!$B559,'FG,ออนไล,คัดแยก'!P:P)</f>
        <v>3000</v>
      </c>
      <c r="AX559" s="16">
        <f>SUMIF(เตรียมส่วนผสม!$C:$C,'รับ-จ่าย ประจำวัน'!$B559,เตรียมส่วนผสม!Q:Q)+SUMIF(กวนไส้!$C:$C,'รับ-จ่าย ประจำวัน'!$B559,กวนไส้!Q:Q)+SUMIF(ผลิต1!$C:$C,'รับ-จ่าย ประจำวัน'!$B559,ผลิต1!Q:Q)+SUMIF(ผลิต2!$C:$C,'รับ-จ่าย ประจำวัน'!$B559,ผลิต2!Q:Q)+SUMIF(เส้นแต่งหน้าขนมเค้ก!$C:$C,'รับ-จ่าย ประจำวัน'!$B559,เส้นแต่งหน้าขนมเค้ก!Q:Q)+SUMIF(แพ็ค!$C:$C,'รับ-จ่าย ประจำวัน'!$B559,แพ็ค!Q:Q)+SUMIF(ธุรการ!$C:$C,'รับ-จ่าย ประจำวัน'!$B559,ธุรการ!Q:Q)+SUMIF(เส้นแต่งหน้าขนมปัง!$C:$C,'รับ-จ่าย ประจำวัน'!$B559,เส้นแต่งหน้าขนมปัง!Q:Q)+SUMIF('วางแผนBC,CJ'!$C:$C,'รับ-จ่าย ประจำวัน'!$B559,'วางแผนBC,CJ'!Q:Q)+SUMIF(RD!$C:$C,'รับ-จ่าย ประจำวัน'!$B559,RD!Q:Q)+SUMIF('FG,ออนไล,คัดแยก'!$C:$C,'รับ-จ่าย ประจำวัน'!$B559,'FG,ออนไล,คัดแยก'!Q:Q)</f>
        <v>0</v>
      </c>
      <c r="AY559" s="16">
        <f>SUMIF(เตรียมส่วนผสม!$C:$C,'รับ-จ่าย ประจำวัน'!$B559,เตรียมส่วนผสม!R:R)+SUMIF(กวนไส้!$C:$C,'รับ-จ่าย ประจำวัน'!$B559,กวนไส้!R:R)+SUMIF(ผลิต1!$C:$C,'รับ-จ่าย ประจำวัน'!$B559,ผลิต1!R:R)+SUMIF(ผลิต2!$C:$C,'รับ-จ่าย ประจำวัน'!$B559,ผลิต2!R:R)+SUMIF(เส้นแต่งหน้าขนมเค้ก!$C:$C,'รับ-จ่าย ประจำวัน'!$B559,เส้นแต่งหน้าขนมเค้ก!R:R)+SUMIF(แพ็ค!$C:$C,'รับ-จ่าย ประจำวัน'!$B559,แพ็ค!R:R)+SUMIF(ธุรการ!$C:$C,'รับ-จ่าย ประจำวัน'!$B559,ธุรการ!R:R)+SUMIF(เส้นแต่งหน้าขนมปัง!$C:$C,'รับ-จ่าย ประจำวัน'!$B559,เส้นแต่งหน้าขนมปัง!R:R)+SUMIF('วางแผนBC,CJ'!$C:$C,'รับ-จ่าย ประจำวัน'!$B559,'วางแผนBC,CJ'!R:R)+SUMIF(RD!$C:$C,'รับ-จ่าย ประจำวัน'!$B559,RD!R:R)+SUMIF('FG,ออนไล,คัดแยก'!$C:$C,'รับ-จ่าย ประจำวัน'!$B559,'FG,ออนไล,คัดแยก'!R:R)</f>
        <v>3000</v>
      </c>
      <c r="AZ559" s="16">
        <f>SUMIF(เตรียมส่วนผสม!$C:$C,'รับ-จ่าย ประจำวัน'!$B559,เตรียมส่วนผสม!S:S)+SUMIF(กวนไส้!$C:$C,'รับ-จ่าย ประจำวัน'!$B559,กวนไส้!S:S)+SUMIF(ผลิต1!$C:$C,'รับ-จ่าย ประจำวัน'!$B559,ผลิต1!S:S)+SUMIF(ผลิต2!$C:$C,'รับ-จ่าย ประจำวัน'!$B559,ผลิต2!S:S)+SUMIF(เส้นแต่งหน้าขนมเค้ก!$C:$C,'รับ-จ่าย ประจำวัน'!$B559,เส้นแต่งหน้าขนมเค้ก!S:S)+SUMIF(แพ็ค!$C:$C,'รับ-จ่าย ประจำวัน'!$B559,แพ็ค!S:S)+SUMIF(ธุรการ!$C:$C,'รับ-จ่าย ประจำวัน'!$B559,ธุรการ!S:S)+SUMIF(เส้นแต่งหน้าขนมปัง!$C:$C,'รับ-จ่าย ประจำวัน'!$B559,เส้นแต่งหน้าขนมปัง!S:S)+SUMIF('วางแผนBC,CJ'!$C:$C,'รับ-จ่าย ประจำวัน'!$B559,'วางแผนBC,CJ'!S:S)+SUMIF(RD!$C:$C,'รับ-จ่าย ประจำวัน'!$B559,RD!S:S)+SUMIF('FG,ออนไล,คัดแยก'!$C:$C,'รับ-จ่าย ประจำวัน'!$B559,'FG,ออนไล,คัดแยก'!S:S)</f>
        <v>3000</v>
      </c>
      <c r="BA559" s="16">
        <f>SUMIF(เตรียมส่วนผสม!$C:$C,'รับ-จ่าย ประจำวัน'!$B559,เตรียมส่วนผสม!T:T)+SUMIF(กวนไส้!$C:$C,'รับ-จ่าย ประจำวัน'!$B559,กวนไส้!T:T)+SUMIF(ผลิต1!$C:$C,'รับ-จ่าย ประจำวัน'!$B559,ผลิต1!T:T)+SUMIF(ผลิต2!$C:$C,'รับ-จ่าย ประจำวัน'!$B559,ผลิต2!T:T)+SUMIF(เส้นแต่งหน้าขนมเค้ก!$C:$C,'รับ-จ่าย ประจำวัน'!$B559,เส้นแต่งหน้าขนมเค้ก!T:T)+SUMIF(แพ็ค!$C:$C,'รับ-จ่าย ประจำวัน'!$B559,แพ็ค!T:T)+SUMIF(ธุรการ!$C:$C,'รับ-จ่าย ประจำวัน'!$B559,ธุรการ!T:T)+SUMIF(เส้นแต่งหน้าขนมปัง!$C:$C,'รับ-จ่าย ประจำวัน'!$B559,เส้นแต่งหน้าขนมปัง!T:T)+SUMIF('วางแผนBC,CJ'!$C:$C,'รับ-จ่าย ประจำวัน'!$B559,'วางแผนBC,CJ'!T:T)+SUMIF(RD!$C:$C,'รับ-จ่าย ประจำวัน'!$B559,RD!T:T)+SUMIF('FG,ออนไล,คัดแยก'!$C:$C,'รับ-จ่าย ประจำวัน'!$B559,'FG,ออนไล,คัดแยก'!T:T)</f>
        <v>0</v>
      </c>
      <c r="BB559" s="16">
        <f>SUMIF(เตรียมส่วนผสม!$C:$C,'รับ-จ่าย ประจำวัน'!$B559,เตรียมส่วนผสม!U:U)+SUMIF(กวนไส้!$C:$C,'รับ-จ่าย ประจำวัน'!$B559,กวนไส้!U:U)+SUMIF(ผลิต1!$C:$C,'รับ-จ่าย ประจำวัน'!$B559,ผลิต1!U:U)+SUMIF(ผลิต2!$C:$C,'รับ-จ่าย ประจำวัน'!$B559,ผลิต2!U:U)+SUMIF(เส้นแต่งหน้าขนมเค้ก!$C:$C,'รับ-จ่าย ประจำวัน'!$B559,เส้นแต่งหน้าขนมเค้ก!U:U)+SUMIF(แพ็ค!$C:$C,'รับ-จ่าย ประจำวัน'!$B559,แพ็ค!U:U)+SUMIF(ธุรการ!$C:$C,'รับ-จ่าย ประจำวัน'!$B559,ธุรการ!U:U)+SUMIF(เส้นแต่งหน้าขนมปัง!$C:$C,'รับ-จ่าย ประจำวัน'!$B559,เส้นแต่งหน้าขนมปัง!U:U)+SUMIF('วางแผนBC,CJ'!$C:$C,'รับ-จ่าย ประจำวัน'!$B559,'วางแผนBC,CJ'!U:U)+SUMIF(RD!$C:$C,'รับ-จ่าย ประจำวัน'!$B559,RD!U:U)+SUMIF('FG,ออนไล,คัดแยก'!$C:$C,'รับ-จ่าย ประจำวัน'!$B559,'FG,ออนไล,คัดแยก'!U:U)</f>
        <v>3000</v>
      </c>
      <c r="BC559" s="16">
        <f>SUMIF(เตรียมส่วนผสม!$C:$C,'รับ-จ่าย ประจำวัน'!$B559,เตรียมส่วนผสม!V:V)+SUMIF(กวนไส้!$C:$C,'รับ-จ่าย ประจำวัน'!$B559,กวนไส้!V:V)+SUMIF(ผลิต1!$C:$C,'รับ-จ่าย ประจำวัน'!$B559,ผลิต1!V:V)+SUMIF(ผลิต2!$C:$C,'รับ-จ่าย ประจำวัน'!$B559,ผลิต2!V:V)+SUMIF(เส้นแต่งหน้าขนมเค้ก!$C:$C,'รับ-จ่าย ประจำวัน'!$B559,เส้นแต่งหน้าขนมเค้ก!V:V)+SUMIF(แพ็ค!$C:$C,'รับ-จ่าย ประจำวัน'!$B559,แพ็ค!V:V)+SUMIF(ธุรการ!$C:$C,'รับ-จ่าย ประจำวัน'!$B559,ธุรการ!V:V)+SUMIF(เส้นแต่งหน้าขนมปัง!$C:$C,'รับ-จ่าย ประจำวัน'!$B559,เส้นแต่งหน้าขนมปัง!V:V)+SUMIF('วางแผนBC,CJ'!$C:$C,'รับ-จ่าย ประจำวัน'!$B559,'วางแผนBC,CJ'!V:V)+SUMIF(RD!$C:$C,'รับ-จ่าย ประจำวัน'!$B559,RD!V:V)+SUMIF('FG,ออนไล,คัดแยก'!$C:$C,'รับ-จ่าย ประจำวัน'!$B559,'FG,ออนไล,คัดแยก'!V:V)</f>
        <v>3000</v>
      </c>
      <c r="BD559" s="16">
        <f>SUMIF(เตรียมส่วนผสม!$C:$C,'รับ-จ่าย ประจำวัน'!$B559,เตรียมส่วนผสม!W:W)+SUMIF(กวนไส้!$C:$C,'รับ-จ่าย ประจำวัน'!$B559,กวนไส้!W:W)+SUMIF(ผลิต1!$C:$C,'รับ-จ่าย ประจำวัน'!$B559,ผลิต1!W:W)+SUMIF(ผลิต2!$C:$C,'รับ-จ่าย ประจำวัน'!$B559,ผลิต2!W:W)+SUMIF(เส้นแต่งหน้าขนมเค้ก!$C:$C,'รับ-จ่าย ประจำวัน'!$B559,เส้นแต่งหน้าขนมเค้ก!W:W)+SUMIF(แพ็ค!$C:$C,'รับ-จ่าย ประจำวัน'!$B559,แพ็ค!W:W)+SUMIF(ธุรการ!$C:$C,'รับ-จ่าย ประจำวัน'!$B559,ธุรการ!W:W)+SUMIF(เส้นแต่งหน้าขนมปัง!$C:$C,'รับ-จ่าย ประจำวัน'!$B559,เส้นแต่งหน้าขนมปัง!W:W)+SUMIF('วางแผนBC,CJ'!$C:$C,'รับ-จ่าย ประจำวัน'!$B559,'วางแผนBC,CJ'!W:W)+SUMIF(RD!$C:$C,'รับ-จ่าย ประจำวัน'!$B559,RD!W:W)+SUMIF('FG,ออนไล,คัดแยก'!$C:$C,'รับ-จ่าย ประจำวัน'!$B559,'FG,ออนไล,คัดแยก'!W:W)</f>
        <v>6000</v>
      </c>
      <c r="BE559" s="16">
        <f>SUMIF(เตรียมส่วนผสม!$C:$C,'รับ-จ่าย ประจำวัน'!$B559,เตรียมส่วนผสม!X:X)+SUMIF(กวนไส้!$C:$C,'รับ-จ่าย ประจำวัน'!$B559,กวนไส้!X:X)+SUMIF(ผลิต1!$C:$C,'รับ-จ่าย ประจำวัน'!$B559,ผลิต1!X:X)+SUMIF(ผลิต2!$C:$C,'รับ-จ่าย ประจำวัน'!$B559,ผลิต2!X:X)+SUMIF(เส้นแต่งหน้าขนมเค้ก!$C:$C,'รับ-จ่าย ประจำวัน'!$B559,เส้นแต่งหน้าขนมเค้ก!X:X)+SUMIF(แพ็ค!$C:$C,'รับ-จ่าย ประจำวัน'!$B559,แพ็ค!X:X)+SUMIF(ธุรการ!$C:$C,'รับ-จ่าย ประจำวัน'!$B559,ธุรการ!X:X)+SUMIF(เส้นแต่งหน้าขนมปัง!$C:$C,'รับ-จ่าย ประจำวัน'!$B559,เส้นแต่งหน้าขนมปัง!X:X)+SUMIF('วางแผนBC,CJ'!$C:$C,'รับ-จ่าย ประจำวัน'!$B559,'วางแผนBC,CJ'!X:X)+SUMIF(RD!$C:$C,'รับ-จ่าย ประจำวัน'!$B559,RD!X:X)+SUMIF('FG,ออนไล,คัดแยก'!$C:$C,'รับ-จ่าย ประจำวัน'!$B559,'FG,ออนไล,คัดแยก'!X:X)</f>
        <v>0</v>
      </c>
      <c r="BF559" s="16">
        <f>SUMIF(เตรียมส่วนผสม!$C:$C,'รับ-จ่าย ประจำวัน'!$B559,เตรียมส่วนผสม!Y:Y)+SUMIF(กวนไส้!$C:$C,'รับ-จ่าย ประจำวัน'!$B559,กวนไส้!Y:Y)+SUMIF(ผลิต1!$C:$C,'รับ-จ่าย ประจำวัน'!$B559,ผลิต1!Y:Y)+SUMIF(ผลิต2!$C:$C,'รับ-จ่าย ประจำวัน'!$B559,ผลิต2!Y:Y)+SUMIF(เส้นแต่งหน้าขนมเค้ก!$C:$C,'รับ-จ่าย ประจำวัน'!$B559,เส้นแต่งหน้าขนมเค้ก!Y:Y)+SUMIF(แพ็ค!$C:$C,'รับ-จ่าย ประจำวัน'!$B559,แพ็ค!Y:Y)+SUMIF(ธุรการ!$C:$C,'รับ-จ่าย ประจำวัน'!$B559,ธุรการ!Y:Y)+SUMIF(เส้นแต่งหน้าขนมปัง!$C:$C,'รับ-จ่าย ประจำวัน'!$B559,เส้นแต่งหน้าขนมปัง!Y:Y)+SUMIF('วางแผนBC,CJ'!$C:$C,'รับ-จ่าย ประจำวัน'!$B559,'วางแผนBC,CJ'!Y:Y)+SUMIF(RD!$C:$C,'รับ-จ่าย ประจำวัน'!$B559,RD!Y:Y)+SUMIF('FG,ออนไล,คัดแยก'!$C:$C,'รับ-จ่าย ประจำวัน'!$B559,'FG,ออนไล,คัดแยก'!Y:Y)</f>
        <v>3000</v>
      </c>
      <c r="BG559" s="16">
        <f>SUMIF(เตรียมส่วนผสม!$C:$C,'รับ-จ่าย ประจำวัน'!$B559,เตรียมส่วนผสม!Z:Z)+SUMIF(กวนไส้!$C:$C,'รับ-จ่าย ประจำวัน'!$B559,กวนไส้!Z:Z)+SUMIF(ผลิต1!$C:$C,'รับ-จ่าย ประจำวัน'!$B559,ผลิต1!Z:Z)+SUMIF(ผลิต2!$C:$C,'รับ-จ่าย ประจำวัน'!$B559,ผลิต2!Z:Z)+SUMIF(เส้นแต่งหน้าขนมเค้ก!$C:$C,'รับ-จ่าย ประจำวัน'!$B559,เส้นแต่งหน้าขนมเค้ก!Z:Z)+SUMIF(แพ็ค!$C:$C,'รับ-จ่าย ประจำวัน'!$B559,แพ็ค!Z:Z)+SUMIF(ธุรการ!$C:$C,'รับ-จ่าย ประจำวัน'!$B559,ธุรการ!Z:Z)+SUMIF(เส้นแต่งหน้าขนมปัง!$C:$C,'รับ-จ่าย ประจำวัน'!$B559,เส้นแต่งหน้าขนมปัง!Z:Z)+SUMIF('วางแผนBC,CJ'!$C:$C,'รับ-จ่าย ประจำวัน'!$B559,'วางแผนBC,CJ'!Z:Z)+SUMIF(RD!$C:$C,'รับ-จ่าย ประจำวัน'!$B559,RD!Z:Z)+SUMIF('FG,ออนไล,คัดแยก'!$C:$C,'รับ-จ่าย ประจำวัน'!$B559,'FG,ออนไล,คัดแยก'!Z:Z)</f>
        <v>0</v>
      </c>
      <c r="BH559" s="16">
        <f>SUMIF(เตรียมส่วนผสม!$C:$C,'รับ-จ่าย ประจำวัน'!$B559,เตรียมส่วนผสม!AA:AA)+SUMIF(กวนไส้!$C:$C,'รับ-จ่าย ประจำวัน'!$B559,กวนไส้!AA:AA)+SUMIF(ผลิต1!$C:$C,'รับ-จ่าย ประจำวัน'!$B559,ผลิต1!AA:AA)+SUMIF(ผลิต2!$C:$C,'รับ-จ่าย ประจำวัน'!$B559,ผลิต2!AA:AA)+SUMIF(เส้นแต่งหน้าขนมเค้ก!$C:$C,'รับ-จ่าย ประจำวัน'!$B559,เส้นแต่งหน้าขนมเค้ก!AA:AA)+SUMIF(แพ็ค!$C:$C,'รับ-จ่าย ประจำวัน'!$B559,แพ็ค!AA:AA)+SUMIF(ธุรการ!$C:$C,'รับ-จ่าย ประจำวัน'!$B559,ธุรการ!AA:AA)+SUMIF(เส้นแต่งหน้าขนมปัง!$C:$C,'รับ-จ่าย ประจำวัน'!$B559,เส้นแต่งหน้าขนมปัง!AA:AA)+SUMIF('วางแผนBC,CJ'!$C:$C,'รับ-จ่าย ประจำวัน'!$B559,'วางแผนBC,CJ'!AA:AA)+SUMIF(RD!$C:$C,'รับ-จ่าย ประจำวัน'!$B559,RD!AA:AA)+SUMIF('FG,ออนไล,คัดแยก'!$C:$C,'รับ-จ่าย ประจำวัน'!$B559,'FG,ออนไล,คัดแยก'!AA:AA)</f>
        <v>0</v>
      </c>
      <c r="BI559" s="16">
        <f>SUMIF(เตรียมส่วนผสม!$C:$C,'รับ-จ่าย ประจำวัน'!$B559,เตรียมส่วนผสม!AB:AB)+SUMIF(กวนไส้!$C:$C,'รับ-จ่าย ประจำวัน'!$B559,กวนไส้!AB:AB)+SUMIF(ผลิต1!$C:$C,'รับ-จ่าย ประจำวัน'!$B559,ผลิต1!AB:AB)+SUMIF(ผลิต2!$C:$C,'รับ-จ่าย ประจำวัน'!$B559,ผลิต2!AB:AB)+SUMIF(เส้นแต่งหน้าขนมเค้ก!$C:$C,'รับ-จ่าย ประจำวัน'!$B559,เส้นแต่งหน้าขนมเค้ก!AB:AB)+SUMIF(แพ็ค!$C:$C,'รับ-จ่าย ประจำวัน'!$B559,แพ็ค!AB:AB)+SUMIF(ธุรการ!$C:$C,'รับ-จ่าย ประจำวัน'!$B559,ธุรการ!AB:AB)+SUMIF(เส้นแต่งหน้าขนมปัง!$C:$C,'รับ-จ่าย ประจำวัน'!$B559,เส้นแต่งหน้าขนมปัง!AB:AB)+SUMIF('วางแผนBC,CJ'!$C:$C,'รับ-จ่าย ประจำวัน'!$B559,'วางแผนBC,CJ'!AB:AB)+SUMIF(RD!$C:$C,'รับ-จ่าย ประจำวัน'!$B559,RD!AB:AB)+SUMIF('FG,ออนไล,คัดแยก'!$C:$C,'รับ-จ่าย ประจำวัน'!$B559,'FG,ออนไล,คัดแยก'!AB:AB)</f>
        <v>9000</v>
      </c>
      <c r="BJ559" s="16">
        <f>SUMIF(เตรียมส่วนผสม!$C:$C,'รับ-จ่าย ประจำวัน'!$B559,เตรียมส่วนผสม!AC:AC)+SUMIF(กวนไส้!$C:$C,'รับ-จ่าย ประจำวัน'!$B559,กวนไส้!AC:AC)+SUMIF(ผลิต1!$C:$C,'รับ-จ่าย ประจำวัน'!$B559,ผลิต1!AC:AC)+SUMIF(ผลิต2!$C:$C,'รับ-จ่าย ประจำวัน'!$B559,ผลิต2!AC:AC)+SUMIF(เส้นแต่งหน้าขนมเค้ก!$C:$C,'รับ-จ่าย ประจำวัน'!$B559,เส้นแต่งหน้าขนมเค้ก!AC:AC)+SUMIF(แพ็ค!$C:$C,'รับ-จ่าย ประจำวัน'!$B559,แพ็ค!AC:AC)+SUMIF(ธุรการ!$C:$C,'รับ-จ่าย ประจำวัน'!$B559,ธุรการ!AC:AC)+SUMIF(เส้นแต่งหน้าขนมปัง!$C:$C,'รับ-จ่าย ประจำวัน'!$B559,เส้นแต่งหน้าขนมปัง!AC:AC)+SUMIF('วางแผนBC,CJ'!$C:$C,'รับ-จ่าย ประจำวัน'!$B559,'วางแผนBC,CJ'!AC:AC)+SUMIF(RD!$C:$C,'รับ-จ่าย ประจำวัน'!$B559,RD!AC:AC)+SUMIF('FG,ออนไล,คัดแยก'!$C:$C,'รับ-จ่าย ประจำวัน'!$B559,'FG,ออนไล,คัดแยก'!AC:AC)</f>
        <v>0</v>
      </c>
      <c r="BK559" s="16">
        <f>SUMIF(เตรียมส่วนผสม!$C:$C,'รับ-จ่าย ประจำวัน'!$B559,เตรียมส่วนผสม!AD:AD)+SUMIF(กวนไส้!$C:$C,'รับ-จ่าย ประจำวัน'!$B559,กวนไส้!AD:AD)+SUMIF(ผลิต1!$C:$C,'รับ-จ่าย ประจำวัน'!$B559,ผลิต1!AD:AD)+SUMIF(ผลิต2!$C:$C,'รับ-จ่าย ประจำวัน'!$B559,ผลิต2!AD:AD)+SUMIF(เส้นแต่งหน้าขนมเค้ก!$C:$C,'รับ-จ่าย ประจำวัน'!$B559,เส้นแต่งหน้าขนมเค้ก!AD:AD)+SUMIF(แพ็ค!$C:$C,'รับ-จ่าย ประจำวัน'!$B559,แพ็ค!AD:AD)+SUMIF(ธุรการ!$C:$C,'รับ-จ่าย ประจำวัน'!$B559,ธุรการ!AD:AD)+SUMIF(เส้นแต่งหน้าขนมปัง!$C:$C,'รับ-จ่าย ประจำวัน'!$B559,เส้นแต่งหน้าขนมปัง!AD:AD)+SUMIF('วางแผนBC,CJ'!$C:$C,'รับ-จ่าย ประจำวัน'!$B559,'วางแผนBC,CJ'!AD:AD)+SUMIF(RD!$C:$C,'รับ-จ่าย ประจำวัน'!$B559,RD!AD:AD)+SUMIF('FG,ออนไล,คัดแยก'!$C:$C,'รับ-จ่าย ประจำวัน'!$B559,'FG,ออนไล,คัดแยก'!AD:AD)</f>
        <v>0</v>
      </c>
      <c r="BL559" s="16">
        <f>SUMIF(เตรียมส่วนผสม!$C:$C,'รับ-จ่าย ประจำวัน'!$B559,เตรียมส่วนผสม!AE:AE)+SUMIF(กวนไส้!$C:$C,'รับ-จ่าย ประจำวัน'!$B559,กวนไส้!AE:AE)+SUMIF(ผลิต1!$C:$C,'รับ-จ่าย ประจำวัน'!$B559,ผลิต1!AE:AE)+SUMIF(ผลิต2!$C:$C,'รับ-จ่าย ประจำวัน'!$B559,ผลิต2!AE:AE)+SUMIF(เส้นแต่งหน้าขนมเค้ก!$C:$C,'รับ-จ่าย ประจำวัน'!$B559,เส้นแต่งหน้าขนมเค้ก!AE:AE)+SUMIF(แพ็ค!$C:$C,'รับ-จ่าย ประจำวัน'!$B559,แพ็ค!AE:AE)+SUMIF(ธุรการ!$C:$C,'รับ-จ่าย ประจำวัน'!$B559,ธุรการ!AE:AE)+SUMIF(เส้นแต่งหน้าขนมปัง!$C:$C,'รับ-จ่าย ประจำวัน'!$B559,เส้นแต่งหน้าขนมปัง!AE:AE)+SUMIF('วางแผนBC,CJ'!$C:$C,'รับ-จ่าย ประจำวัน'!$B559,'วางแผนBC,CJ'!AE:AE)+SUMIF(RD!$C:$C,'รับ-จ่าย ประจำวัน'!$B559,RD!AE:AE)+SUMIF('FG,ออนไล,คัดแยก'!$C:$C,'รับ-จ่าย ประจำวัน'!$B559,'FG,ออนไล,คัดแยก'!AE:AE)</f>
        <v>0</v>
      </c>
      <c r="BM559" s="16">
        <f>SUMIF(เตรียมส่วนผสม!$C:$C,'รับ-จ่าย ประจำวัน'!$B559,เตรียมส่วนผสม!AF:AF)+SUMIF(กวนไส้!$C:$C,'รับ-จ่าย ประจำวัน'!$B559,กวนไส้!AF:AF)+SUMIF(ผลิต1!$C:$C,'รับ-จ่าย ประจำวัน'!$B559,ผลิต1!AF:AF)+SUMIF(ผลิต2!$C:$C,'รับ-จ่าย ประจำวัน'!$B559,ผลิต2!AF:AF)+SUMIF(เส้นแต่งหน้าขนมเค้ก!$C:$C,'รับ-จ่าย ประจำวัน'!$B559,เส้นแต่งหน้าขนมเค้ก!AF:AF)+SUMIF(แพ็ค!$C:$C,'รับ-จ่าย ประจำวัน'!$B559,แพ็ค!AF:AF)+SUMIF(ธุรการ!$C:$C,'รับ-จ่าย ประจำวัน'!$B559,ธุรการ!AF:AF)+SUMIF(เส้นแต่งหน้าขนมปัง!$C:$C,'รับ-จ่าย ประจำวัน'!$B559,เส้นแต่งหน้าขนมปัง!AF:AF)+SUMIF('วางแผนBC,CJ'!$C:$C,'รับ-จ่าย ประจำวัน'!$B559,'วางแผนBC,CJ'!AF:AF)+SUMIF(RD!$C:$C,'รับ-จ่าย ประจำวัน'!$B559,RD!AF:AF)+SUMIF('FG,ออนไล,คัดแยก'!$C:$C,'รับ-จ่าย ประจำวัน'!$B559,'FG,ออนไล,คัดแยก'!AF:AF)</f>
        <v>6000</v>
      </c>
      <c r="BN559" s="16">
        <f>SUMIF(เตรียมส่วนผสม!$C:$C,'รับ-จ่าย ประจำวัน'!$B559,เตรียมส่วนผสม!AG:AG)+SUMIF(กวนไส้!$C:$C,'รับ-จ่าย ประจำวัน'!$B559,กวนไส้!AG:AG)+SUMIF(ผลิต1!$C:$C,'รับ-จ่าย ประจำวัน'!$B559,ผลิต1!AG:AG)+SUMIF(ผลิต2!$C:$C,'รับ-จ่าย ประจำวัน'!$B559,ผลิต2!AG:AG)+SUMIF(เส้นแต่งหน้าขนมเค้ก!$C:$C,'รับ-จ่าย ประจำวัน'!$B559,เส้นแต่งหน้าขนมเค้ก!AG:AG)+SUMIF(แพ็ค!$C:$C,'รับ-จ่าย ประจำวัน'!$B559,แพ็ค!AG:AG)+SUMIF(ธุรการ!$C:$C,'รับ-จ่าย ประจำวัน'!$B559,ธุรการ!AG:AG)+SUMIF(เส้นแต่งหน้าขนมปัง!$C:$C,'รับ-จ่าย ประจำวัน'!$B559,เส้นแต่งหน้าขนมปัง!AG:AG)+SUMIF('วางแผนBC,CJ'!$C:$C,'รับ-จ่าย ประจำวัน'!$B559,'วางแผนBC,CJ'!AG:AG)+SUMIF(RD!$C:$C,'รับ-จ่าย ประจำวัน'!$B559,RD!AG:AG)+SUMIF('FG,ออนไล,คัดแยก'!$C:$C,'รับ-จ่าย ประจำวัน'!$B559,'FG,ออนไล,คัดแยก'!AG:AG)</f>
        <v>1000</v>
      </c>
      <c r="BO559" s="16">
        <f>SUMIF(เตรียมส่วนผสม!$C:$C,'รับ-จ่าย ประจำวัน'!$B559,เตรียมส่วนผสม!AH:AH)+SUMIF(กวนไส้!$C:$C,'รับ-จ่าย ประจำวัน'!$B559,กวนไส้!AH:AH)+SUMIF(ผลิต1!$C:$C,'รับ-จ่าย ประจำวัน'!$B559,ผลิต1!AH:AH)+SUMIF(ผลิต2!$C:$C,'รับ-จ่าย ประจำวัน'!$B559,ผลิต2!AH:AH)+SUMIF(เส้นแต่งหน้าขนมเค้ก!$C:$C,'รับ-จ่าย ประจำวัน'!$B559,เส้นแต่งหน้าขนมเค้ก!AH:AH)+SUMIF(แพ็ค!$C:$C,'รับ-จ่าย ประจำวัน'!$B559,แพ็ค!AH:AH)+SUMIF(ธุรการ!$C:$C,'รับ-จ่าย ประจำวัน'!$B559,ธุรการ!AH:AH)+SUMIF(เส้นแต่งหน้าขนมปัง!$C:$C,'รับ-จ่าย ประจำวัน'!$B559,เส้นแต่งหน้าขนมปัง!AH:AH)+SUMIF('วางแผนBC,CJ'!$C:$C,'รับ-จ่าย ประจำวัน'!$B559,'วางแผนBC,CJ'!AH:AH)+SUMIF(RD!$C:$C,'รับ-จ่าย ประจำวัน'!$B559,RD!AH:AH)+SUMIF('FG,ออนไล,คัดแยก'!$C:$C,'รับ-จ่าย ประจำวัน'!$B559,'FG,ออนไล,คัดแยก'!AH:AH)</f>
        <v>0</v>
      </c>
      <c r="BP559" s="16">
        <f>SUMIF(เตรียมส่วนผสม!$C:$C,'รับ-จ่าย ประจำวัน'!$B559,เตรียมส่วนผสม!AI:AI)+SUMIF(กวนไส้!$C:$C,'รับ-จ่าย ประจำวัน'!$B559,กวนไส้!AI:AI)+SUMIF(ผลิต1!$C:$C,'รับ-จ่าย ประจำวัน'!$B559,ผลิต1!AI:AI)+SUMIF(ผลิต2!$C:$C,'รับ-จ่าย ประจำวัน'!$B559,ผลิต2!AI:AI)+SUMIF(เส้นแต่งหน้าขนมเค้ก!$C:$C,'รับ-จ่าย ประจำวัน'!$B559,เส้นแต่งหน้าขนมเค้ก!AI:AI)+SUMIF(แพ็ค!$C:$C,'รับ-จ่าย ประจำวัน'!$B559,แพ็ค!AI:AI)+SUMIF(ธุรการ!$C:$C,'รับ-จ่าย ประจำวัน'!$B559,ธุรการ!AI:AI)+SUMIF(เส้นแต่งหน้าขนมปัง!$C:$C,'รับ-จ่าย ประจำวัน'!$B559,เส้นแต่งหน้าขนมปัง!AI:AI)+SUMIF('วางแผนBC,CJ'!$C:$C,'รับ-จ่าย ประจำวัน'!$B559,'วางแผนBC,CJ'!AI:AI)+SUMIF(RD!$C:$C,'รับ-จ่าย ประจำวัน'!$B559,RD!AI:AI)+SUMIF('FG,ออนไล,คัดแยก'!$C:$C,'รับ-จ่าย ประจำวัน'!$B559,'FG,ออนไล,คัดแยก'!AI:AI)</f>
        <v>3000</v>
      </c>
      <c r="BQ559" s="16">
        <f>SUMIF(เตรียมส่วนผสม!$C:$C,'รับ-จ่าย ประจำวัน'!$B559,เตรียมส่วนผสม!AJ:AJ)+SUMIF(กวนไส้!$C:$C,'รับ-จ่าย ประจำวัน'!$B559,กวนไส้!AJ:AJ)+SUMIF(ผลิต1!$C:$C,'รับ-จ่าย ประจำวัน'!$B559,ผลิต1!AJ:AJ)+SUMIF(ผลิต2!$C:$C,'รับ-จ่าย ประจำวัน'!$B559,ผลิต2!AJ:AJ)+SUMIF(เส้นแต่งหน้าขนมเค้ก!$C:$C,'รับ-จ่าย ประจำวัน'!$B559,เส้นแต่งหน้าขนมเค้ก!AJ:AJ)+SUMIF(แพ็ค!$C:$C,'รับ-จ่าย ประจำวัน'!$B559,แพ็ค!AJ:AJ)+SUMIF(ธุรการ!$C:$C,'รับ-จ่าย ประจำวัน'!$B559,ธุรการ!AJ:AJ)+SUMIF(เส้นแต่งหน้าขนมปัง!$C:$C,'รับ-จ่าย ประจำวัน'!$B559,เส้นแต่งหน้าขนมปัง!AJ:AJ)+SUMIF('วางแผนBC,CJ'!$C:$C,'รับ-จ่าย ประจำวัน'!$B559,'วางแผนBC,CJ'!AJ:AJ)+SUMIF(RD!$C:$C,'รับ-จ่าย ประจำวัน'!$B559,RD!AJ:AJ)+SUMIF('FG,ออนไล,คัดแยก'!$C:$C,'รับ-จ่าย ประจำวัน'!$B559,'FG,ออนไล,คัดแยก'!AJ:AJ)</f>
        <v>3000</v>
      </c>
      <c r="BR559" s="16">
        <f>SUMIF(เตรียมส่วนผสม!$C:$C,'รับ-จ่าย ประจำวัน'!$B559,เตรียมส่วนผสม!AK:AK)+SUMIF(กวนไส้!$C:$C,'รับ-จ่าย ประจำวัน'!$B559,กวนไส้!AK:AK)+SUMIF(ผลิต1!$C:$C,'รับ-จ่าย ประจำวัน'!$B559,ผลิต1!AK:AK)+SUMIF(ผลิต2!$C:$C,'รับ-จ่าย ประจำวัน'!$B559,ผลิต2!AK:AK)+SUMIF(เส้นแต่งหน้าขนมเค้ก!$C:$C,'รับ-จ่าย ประจำวัน'!$B559,เส้นแต่งหน้าขนมเค้ก!AK:AK)+SUMIF(แพ็ค!$C:$C,'รับ-จ่าย ประจำวัน'!$B559,แพ็ค!AK:AK)+SUMIF(ธุรการ!$C:$C,'รับ-จ่าย ประจำวัน'!$B559,ธุรการ!AK:AK)+SUMIF(เส้นแต่งหน้าขนมปัง!$C:$C,'รับ-จ่าย ประจำวัน'!$B559,เส้นแต่งหน้าขนมปัง!AK:AK)+SUMIF('วางแผนBC,CJ'!$C:$C,'รับ-จ่าย ประจำวัน'!$B559,'วางแผนBC,CJ'!AK:AK)+SUMIF(RD!$C:$C,'รับ-จ่าย ประจำวัน'!$B559,RD!AK:AK)+SUMIF('FG,ออนไล,คัดแยก'!$C:$C,'รับ-จ่าย ประจำวัน'!$B559,'FG,ออนไล,คัดแยก'!AK:AK)</f>
        <v>3000</v>
      </c>
      <c r="BS559" s="16">
        <f>SUMIF(เตรียมส่วนผสม!$C:$C,'รับ-จ่าย ประจำวัน'!$B559,เตรียมส่วนผสม!AL:AL)+SUMIF(กวนไส้!$C:$C,'รับ-จ่าย ประจำวัน'!$B559,กวนไส้!AL:AL)+SUMIF(ผลิต1!$C:$C,'รับ-จ่าย ประจำวัน'!$B559,ผลิต1!AL:AL)+SUMIF(ผลิต2!$C:$C,'รับ-จ่าย ประจำวัน'!$B559,ผลิต2!AL:AL)+SUMIF(เส้นแต่งหน้าขนมเค้ก!$C:$C,'รับ-จ่าย ประจำวัน'!$B559,เส้นแต่งหน้าขนมเค้ก!AL:AL)+SUMIF(แพ็ค!$C:$C,'รับ-จ่าย ประจำวัน'!$B559,แพ็ค!AL:AL)+SUMIF(ธุรการ!$C:$C,'รับ-จ่าย ประจำวัน'!$B559,ธุรการ!AL:AL)+SUMIF(เส้นแต่งหน้าขนมปัง!$C:$C,'รับ-จ่าย ประจำวัน'!$B559,เส้นแต่งหน้าขนมปัง!AL:AL)+SUMIF('วางแผนBC,CJ'!$C:$C,'รับ-จ่าย ประจำวัน'!$B559,'วางแผนBC,CJ'!AL:AL)+SUMIF(RD!$C:$C,'รับ-จ่าย ประจำวัน'!$B559,RD!AL:AL)+SUMIF('FG,ออนไล,คัดแยก'!$C:$C,'รับ-จ่าย ประจำวัน'!$B559,'FG,ออนไล,คัดแยก'!AL:AL)</f>
        <v>0</v>
      </c>
      <c r="BT559" s="18">
        <f t="shared" si="115"/>
        <v>67000</v>
      </c>
      <c r="BU559" s="116"/>
      <c r="BV559" s="146">
        <f t="shared" si="116"/>
        <v>120000</v>
      </c>
      <c r="BW559" s="183">
        <v>30</v>
      </c>
      <c r="BX559" s="172">
        <f t="shared" ref="BX559:BX562" si="120">BT559/30</f>
        <v>2233.3333333333335</v>
      </c>
      <c r="BY559" s="188">
        <f t="shared" si="112"/>
        <v>53.731343283582085</v>
      </c>
      <c r="BZ559" s="180">
        <f t="shared" ca="1" si="117"/>
        <v>46256.73134328358</v>
      </c>
      <c r="CA559" s="93"/>
      <c r="CB559" s="93"/>
      <c r="CC559" s="93"/>
      <c r="CD559" s="93"/>
      <c r="CE559" s="93"/>
      <c r="CF559" s="93"/>
      <c r="CG559" s="93"/>
      <c r="CH559" s="93"/>
      <c r="CI559" s="93"/>
      <c r="CJ559" s="97"/>
      <c r="CK559" s="9">
        <f t="shared" si="113"/>
        <v>120000</v>
      </c>
    </row>
    <row r="560" spans="1:89" x14ac:dyDescent="0.5">
      <c r="A560" s="149"/>
      <c r="B560" s="34">
        <v>1023101043</v>
      </c>
      <c r="C560" s="33" t="s">
        <v>1760</v>
      </c>
      <c r="D560" s="141" t="s">
        <v>91</v>
      </c>
      <c r="E560" s="25"/>
      <c r="F560" s="132"/>
      <c r="G560" s="25"/>
      <c r="H560" s="12">
        <v>26652</v>
      </c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11"/>
      <c r="AF560" s="11"/>
      <c r="AG560" s="11"/>
      <c r="AH560" s="11"/>
      <c r="AI560" s="25"/>
      <c r="AJ560" s="25"/>
      <c r="AK560" s="25"/>
      <c r="AL560" s="25"/>
      <c r="AM560" s="25"/>
      <c r="AN560" s="15">
        <f t="shared" si="119"/>
        <v>0</v>
      </c>
      <c r="AO560" s="16">
        <f>SUMIF(เตรียมส่วนผสม!$C:$C,'รับ-จ่าย ประจำวัน'!$B560,เตรียมส่วนผสม!H:H)+SUMIF(กวนไส้!$C:$C,'รับ-จ่าย ประจำวัน'!$B560,กวนไส้!H:H)+SUMIF(ผลิต1!$C:$C,'รับ-จ่าย ประจำวัน'!$B560,ผลิต1!H:H)+SUMIF(ผลิต2!$C:$C,'รับ-จ่าย ประจำวัน'!$B560,ผลิต2!H:H)+SUMIF(เส้นแต่งหน้าขนมเค้ก!$C:$C,'รับ-จ่าย ประจำวัน'!$B560,เส้นแต่งหน้าขนมเค้ก!H:H)+SUMIF(แพ็ค!$C:$C,'รับ-จ่าย ประจำวัน'!$B560,แพ็ค!H:H)+SUMIF(ธุรการ!$C:$C,'รับ-จ่าย ประจำวัน'!$B560,ธุรการ!H:H)+SUMIF(เส้นแต่งหน้าขนมปัง!$C:$C,'รับ-จ่าย ประจำวัน'!$B560,เส้นแต่งหน้าขนมปัง!H:H)+SUMIF('วางแผนBC,CJ'!$C:$C,'รับ-จ่าย ประจำวัน'!$B560,'วางแผนBC,CJ'!H:H)+SUMIF(RD!$C:$C,'รับ-จ่าย ประจำวัน'!$B560,RD!H:H)+SUMIF('FG,ออนไล,คัดแยก'!$C:$C,'รับ-จ่าย ประจำวัน'!$B560,'FG,ออนไล,คัดแยก'!H:H)</f>
        <v>0</v>
      </c>
      <c r="AP560" s="16">
        <f>SUMIF(เตรียมส่วนผสม!$C:$C,'รับ-จ่าย ประจำวัน'!$B560,เตรียมส่วนผสม!I:I)+SUMIF(กวนไส้!$C:$C,'รับ-จ่าย ประจำวัน'!$B560,กวนไส้!I:I)+SUMIF(ผลิต1!$C:$C,'รับ-จ่าย ประจำวัน'!$B560,ผลิต1!I:I)+SUMIF(ผลิต2!$C:$C,'รับ-จ่าย ประจำวัน'!$B560,ผลิต2!I:I)+SUMIF(เส้นแต่งหน้าขนมเค้ก!$C:$C,'รับ-จ่าย ประจำวัน'!$B560,เส้นแต่งหน้าขนมเค้ก!I:I)+SUMIF(แพ็ค!$C:$C,'รับ-จ่าย ประจำวัน'!$B560,แพ็ค!I:I)+SUMIF(ธุรการ!$C:$C,'รับ-จ่าย ประจำวัน'!$B560,ธุรการ!I:I)+SUMIF(เส้นแต่งหน้าขนมปัง!$C:$C,'รับ-จ่าย ประจำวัน'!$B560,เส้นแต่งหน้าขนมปัง!I:I)+SUMIF('วางแผนBC,CJ'!$C:$C,'รับ-จ่าย ประจำวัน'!$B560,'วางแผนBC,CJ'!I:I)+SUMIF(RD!$C:$C,'รับ-จ่าย ประจำวัน'!$B560,RD!I:I)+SUMIF('FG,ออนไล,คัดแยก'!$C:$C,'รับ-จ่าย ประจำวัน'!$B560,'FG,ออนไล,คัดแยก'!I:I)</f>
        <v>0</v>
      </c>
      <c r="AQ560" s="16">
        <f>SUMIF(เตรียมส่วนผสม!$C:$C,'รับ-จ่าย ประจำวัน'!$B560,เตรียมส่วนผสม!J:J)+SUMIF(กวนไส้!$C:$C,'รับ-จ่าย ประจำวัน'!$B560,กวนไส้!J:J)+SUMIF(ผลิต1!$C:$C,'รับ-จ่าย ประจำวัน'!$B560,ผลิต1!J:J)+SUMIF(ผลิต2!$C:$C,'รับ-จ่าย ประจำวัน'!$B560,ผลิต2!J:J)+SUMIF(เส้นแต่งหน้าขนมเค้ก!$C:$C,'รับ-จ่าย ประจำวัน'!$B560,เส้นแต่งหน้าขนมเค้ก!J:J)+SUMIF(แพ็ค!$C:$C,'รับ-จ่าย ประจำวัน'!$B560,แพ็ค!J:J)+SUMIF(ธุรการ!$C:$C,'รับ-จ่าย ประจำวัน'!$B560,ธุรการ!J:J)+SUMIF(เส้นแต่งหน้าขนมปัง!$C:$C,'รับ-จ่าย ประจำวัน'!$B560,เส้นแต่งหน้าขนมปัง!J:J)+SUMIF('วางแผนBC,CJ'!$C:$C,'รับ-จ่าย ประจำวัน'!$B560,'วางแผนBC,CJ'!J:J)+SUMIF(RD!$C:$C,'รับ-จ่าย ประจำวัน'!$B560,RD!J:J)+SUMIF('FG,ออนไล,คัดแยก'!$C:$C,'รับ-จ่าย ประจำวัน'!$B560,'FG,ออนไล,คัดแยก'!J:J)</f>
        <v>0</v>
      </c>
      <c r="AR560" s="16">
        <f>SUMIF(เตรียมส่วนผสม!$C:$C,'รับ-จ่าย ประจำวัน'!$B560,เตรียมส่วนผสม!K:K)+SUMIF(กวนไส้!$C:$C,'รับ-จ่าย ประจำวัน'!$B560,กวนไส้!K:K)+SUMIF(ผลิต1!$C:$C,'รับ-จ่าย ประจำวัน'!$B560,ผลิต1!K:K)+SUMIF(ผลิต2!$C:$C,'รับ-จ่าย ประจำวัน'!$B560,ผลิต2!K:K)+SUMIF(เส้นแต่งหน้าขนมเค้ก!$C:$C,'รับ-จ่าย ประจำวัน'!$B560,เส้นแต่งหน้าขนมเค้ก!K:K)+SUMIF(แพ็ค!$C:$C,'รับ-จ่าย ประจำวัน'!$B560,แพ็ค!K:K)+SUMIF(ธุรการ!$C:$C,'รับ-จ่าย ประจำวัน'!$B560,ธุรการ!K:K)+SUMIF(เส้นแต่งหน้าขนมปัง!$C:$C,'รับ-จ่าย ประจำวัน'!$B560,เส้นแต่งหน้าขนมปัง!K:K)+SUMIF('วางแผนBC,CJ'!$C:$C,'รับ-จ่าย ประจำวัน'!$B560,'วางแผนBC,CJ'!K:K)+SUMIF(RD!$C:$C,'รับ-จ่าย ประจำวัน'!$B560,RD!K:K)+SUMIF('FG,ออนไล,คัดแยก'!$C:$C,'รับ-จ่าย ประจำวัน'!$B560,'FG,ออนไล,คัดแยก'!K:K)</f>
        <v>0</v>
      </c>
      <c r="AS560" s="16">
        <f>SUMIF(เตรียมส่วนผสม!$C:$C,'รับ-จ่าย ประจำวัน'!$B560,เตรียมส่วนผสม!L:L)+SUMIF(กวนไส้!$C:$C,'รับ-จ่าย ประจำวัน'!$B560,กวนไส้!L:L)+SUMIF(ผลิต1!$C:$C,'รับ-จ่าย ประจำวัน'!$B560,ผลิต1!L:L)+SUMIF(ผลิต2!$C:$C,'รับ-จ่าย ประจำวัน'!$B560,ผลิต2!L:L)+SUMIF(เส้นแต่งหน้าขนมเค้ก!$C:$C,'รับ-จ่าย ประจำวัน'!$B560,เส้นแต่งหน้าขนมเค้ก!L:L)+SUMIF(แพ็ค!$C:$C,'รับ-จ่าย ประจำวัน'!$B560,แพ็ค!L:L)+SUMIF(ธุรการ!$C:$C,'รับ-จ่าย ประจำวัน'!$B560,ธุรการ!L:L)+SUMIF(เส้นแต่งหน้าขนมปัง!$C:$C,'รับ-จ่าย ประจำวัน'!$B560,เส้นแต่งหน้าขนมปัง!L:L)+SUMIF('วางแผนBC,CJ'!$C:$C,'รับ-จ่าย ประจำวัน'!$B560,'วางแผนBC,CJ'!L:L)+SUMIF(RD!$C:$C,'รับ-จ่าย ประจำวัน'!$B560,RD!L:L)+SUMIF('FG,ออนไล,คัดแยก'!$C:$C,'รับ-จ่าย ประจำวัน'!$B560,'FG,ออนไล,คัดแยก'!L:L)</f>
        <v>0</v>
      </c>
      <c r="AT560" s="16">
        <f>SUMIF(เตรียมส่วนผสม!$C:$C,'รับ-จ่าย ประจำวัน'!$B560,เตรียมส่วนผสม!M:M)+SUMIF(กวนไส้!$C:$C,'รับ-จ่าย ประจำวัน'!$B560,กวนไส้!M:M)+SUMIF(ผลิต1!$C:$C,'รับ-จ่าย ประจำวัน'!$B560,ผลิต1!M:M)+SUMIF(ผลิต2!$C:$C,'รับ-จ่าย ประจำวัน'!$B560,ผลิต2!M:M)+SUMIF(เส้นแต่งหน้าขนมเค้ก!$C:$C,'รับ-จ่าย ประจำวัน'!$B560,เส้นแต่งหน้าขนมเค้ก!M:M)+SUMIF(แพ็ค!$C:$C,'รับ-จ่าย ประจำวัน'!$B560,แพ็ค!M:M)+SUMIF(ธุรการ!$C:$C,'รับ-จ่าย ประจำวัน'!$B560,ธุรการ!M:M)+SUMIF(เส้นแต่งหน้าขนมปัง!$C:$C,'รับ-จ่าย ประจำวัน'!$B560,เส้นแต่งหน้าขนมปัง!M:M)+SUMIF('วางแผนBC,CJ'!$C:$C,'รับ-จ่าย ประจำวัน'!$B560,'วางแผนBC,CJ'!M:M)+SUMIF(RD!$C:$C,'รับ-จ่าย ประจำวัน'!$B560,RD!M:M)+SUMIF('FG,ออนไล,คัดแยก'!$C:$C,'รับ-จ่าย ประจำวัน'!$B560,'FG,ออนไล,คัดแยก'!M:M)</f>
        <v>0</v>
      </c>
      <c r="AU560" s="16">
        <f>SUMIF(เตรียมส่วนผสม!$C:$C,'รับ-จ่าย ประจำวัน'!$B560,เตรียมส่วนผสม!N:N)+SUMIF(กวนไส้!$C:$C,'รับ-จ่าย ประจำวัน'!$B560,กวนไส้!N:N)+SUMIF(ผลิต1!$C:$C,'รับ-จ่าย ประจำวัน'!$B560,ผลิต1!N:N)+SUMIF(ผลิต2!$C:$C,'รับ-จ่าย ประจำวัน'!$B560,ผลิต2!N:N)+SUMIF(เส้นแต่งหน้าขนมเค้ก!$C:$C,'รับ-จ่าย ประจำวัน'!$B560,เส้นแต่งหน้าขนมเค้ก!N:N)+SUMIF(แพ็ค!$C:$C,'รับ-จ่าย ประจำวัน'!$B560,แพ็ค!N:N)+SUMIF(ธุรการ!$C:$C,'รับ-จ่าย ประจำวัน'!$B560,ธุรการ!N:N)+SUMIF(เส้นแต่งหน้าขนมปัง!$C:$C,'รับ-จ่าย ประจำวัน'!$B560,เส้นแต่งหน้าขนมปัง!N:N)+SUMIF('วางแผนBC,CJ'!$C:$C,'รับ-จ่าย ประจำวัน'!$B560,'วางแผนBC,CJ'!N:N)+SUMIF(RD!$C:$C,'รับ-จ่าย ประจำวัน'!$B560,RD!N:N)+SUMIF('FG,ออนไล,คัดแยก'!$C:$C,'รับ-จ่าย ประจำวัน'!$B560,'FG,ออนไล,คัดแยก'!N:N)</f>
        <v>0</v>
      </c>
      <c r="AV560" s="16">
        <f>SUMIF(เตรียมส่วนผสม!$C:$C,'รับ-จ่าย ประจำวัน'!$B560,เตรียมส่วนผสม!O:O)+SUMIF(กวนไส้!$C:$C,'รับ-จ่าย ประจำวัน'!$B560,กวนไส้!O:O)+SUMIF(ผลิต1!$C:$C,'รับ-จ่าย ประจำวัน'!$B560,ผลิต1!O:O)+SUMIF(ผลิต2!$C:$C,'รับ-จ่าย ประจำวัน'!$B560,ผลิต2!O:O)+SUMIF(เส้นแต่งหน้าขนมเค้ก!$C:$C,'รับ-จ่าย ประจำวัน'!$B560,เส้นแต่งหน้าขนมเค้ก!O:O)+SUMIF(แพ็ค!$C:$C,'รับ-จ่าย ประจำวัน'!$B560,แพ็ค!O:O)+SUMIF(ธุรการ!$C:$C,'รับ-จ่าย ประจำวัน'!$B560,ธุรการ!O:O)+SUMIF(เส้นแต่งหน้าขนมปัง!$C:$C,'รับ-จ่าย ประจำวัน'!$B560,เส้นแต่งหน้าขนมปัง!O:O)+SUMIF('วางแผนBC,CJ'!$C:$C,'รับ-จ่าย ประจำวัน'!$B560,'วางแผนBC,CJ'!O:O)+SUMIF(RD!$C:$C,'รับ-จ่าย ประจำวัน'!$B560,RD!O:O)+SUMIF('FG,ออนไล,คัดแยก'!$C:$C,'รับ-จ่าย ประจำวัน'!$B560,'FG,ออนไล,คัดแยก'!O:O)</f>
        <v>0</v>
      </c>
      <c r="AW560" s="16">
        <f>SUMIF(เตรียมส่วนผสม!$C:$C,'รับ-จ่าย ประจำวัน'!$B560,เตรียมส่วนผสม!P:P)+SUMIF(กวนไส้!$C:$C,'รับ-จ่าย ประจำวัน'!$B560,กวนไส้!P:P)+SUMIF(ผลิต1!$C:$C,'รับ-จ่าย ประจำวัน'!$B560,ผลิต1!P:P)+SUMIF(ผลิต2!$C:$C,'รับ-จ่าย ประจำวัน'!$B560,ผลิต2!P:P)+SUMIF(เส้นแต่งหน้าขนมเค้ก!$C:$C,'รับ-จ่าย ประจำวัน'!$B560,เส้นแต่งหน้าขนมเค้ก!P:P)+SUMIF(แพ็ค!$C:$C,'รับ-จ่าย ประจำวัน'!$B560,แพ็ค!P:P)+SUMIF(ธุรการ!$C:$C,'รับ-จ่าย ประจำวัน'!$B560,ธุรการ!P:P)+SUMIF(เส้นแต่งหน้าขนมปัง!$C:$C,'รับ-จ่าย ประจำวัน'!$B560,เส้นแต่งหน้าขนมปัง!P:P)+SUMIF('วางแผนBC,CJ'!$C:$C,'รับ-จ่าย ประจำวัน'!$B560,'วางแผนBC,CJ'!P:P)+SUMIF(RD!$C:$C,'รับ-จ่าย ประจำวัน'!$B560,RD!P:P)+SUMIF('FG,ออนไล,คัดแยก'!$C:$C,'รับ-จ่าย ประจำวัน'!$B560,'FG,ออนไล,คัดแยก'!P:P)</f>
        <v>0</v>
      </c>
      <c r="AX560" s="16">
        <f>SUMIF(เตรียมส่วนผสม!$C:$C,'รับ-จ่าย ประจำวัน'!$B560,เตรียมส่วนผสม!Q:Q)+SUMIF(กวนไส้!$C:$C,'รับ-จ่าย ประจำวัน'!$B560,กวนไส้!Q:Q)+SUMIF(ผลิต1!$C:$C,'รับ-จ่าย ประจำวัน'!$B560,ผลิต1!Q:Q)+SUMIF(ผลิต2!$C:$C,'รับ-จ่าย ประจำวัน'!$B560,ผลิต2!Q:Q)+SUMIF(เส้นแต่งหน้าขนมเค้ก!$C:$C,'รับ-จ่าย ประจำวัน'!$B560,เส้นแต่งหน้าขนมเค้ก!Q:Q)+SUMIF(แพ็ค!$C:$C,'รับ-จ่าย ประจำวัน'!$B560,แพ็ค!Q:Q)+SUMIF(ธุรการ!$C:$C,'รับ-จ่าย ประจำวัน'!$B560,ธุรการ!Q:Q)+SUMIF(เส้นแต่งหน้าขนมปัง!$C:$C,'รับ-จ่าย ประจำวัน'!$B560,เส้นแต่งหน้าขนมปัง!Q:Q)+SUMIF('วางแผนBC,CJ'!$C:$C,'รับ-จ่าย ประจำวัน'!$B560,'วางแผนBC,CJ'!Q:Q)+SUMIF(RD!$C:$C,'รับ-จ่าย ประจำวัน'!$B560,RD!Q:Q)+SUMIF('FG,ออนไล,คัดแยก'!$C:$C,'รับ-จ่าย ประจำวัน'!$B560,'FG,ออนไล,คัดแยก'!Q:Q)</f>
        <v>0</v>
      </c>
      <c r="AY560" s="16">
        <f>SUMIF(เตรียมส่วนผสม!$C:$C,'รับ-จ่าย ประจำวัน'!$B560,เตรียมส่วนผสม!R:R)+SUMIF(กวนไส้!$C:$C,'รับ-จ่าย ประจำวัน'!$B560,กวนไส้!R:R)+SUMIF(ผลิต1!$C:$C,'รับ-จ่าย ประจำวัน'!$B560,ผลิต1!R:R)+SUMIF(ผลิต2!$C:$C,'รับ-จ่าย ประจำวัน'!$B560,ผลิต2!R:R)+SUMIF(เส้นแต่งหน้าขนมเค้ก!$C:$C,'รับ-จ่าย ประจำวัน'!$B560,เส้นแต่งหน้าขนมเค้ก!R:R)+SUMIF(แพ็ค!$C:$C,'รับ-จ่าย ประจำวัน'!$B560,แพ็ค!R:R)+SUMIF(ธุรการ!$C:$C,'รับ-จ่าย ประจำวัน'!$B560,ธุรการ!R:R)+SUMIF(เส้นแต่งหน้าขนมปัง!$C:$C,'รับ-จ่าย ประจำวัน'!$B560,เส้นแต่งหน้าขนมปัง!R:R)+SUMIF('วางแผนBC,CJ'!$C:$C,'รับ-จ่าย ประจำวัน'!$B560,'วางแผนBC,CJ'!R:R)+SUMIF(RD!$C:$C,'รับ-จ่าย ประจำวัน'!$B560,RD!R:R)+SUMIF('FG,ออนไล,คัดแยก'!$C:$C,'รับ-จ่าย ประจำวัน'!$B560,'FG,ออนไล,คัดแยก'!R:R)</f>
        <v>0</v>
      </c>
      <c r="AZ560" s="16">
        <f>SUMIF(เตรียมส่วนผสม!$C:$C,'รับ-จ่าย ประจำวัน'!$B560,เตรียมส่วนผสม!S:S)+SUMIF(กวนไส้!$C:$C,'รับ-จ่าย ประจำวัน'!$B560,กวนไส้!S:S)+SUMIF(ผลิต1!$C:$C,'รับ-จ่าย ประจำวัน'!$B560,ผลิต1!S:S)+SUMIF(ผลิต2!$C:$C,'รับ-จ่าย ประจำวัน'!$B560,ผลิต2!S:S)+SUMIF(เส้นแต่งหน้าขนมเค้ก!$C:$C,'รับ-จ่าย ประจำวัน'!$B560,เส้นแต่งหน้าขนมเค้ก!S:S)+SUMIF(แพ็ค!$C:$C,'รับ-จ่าย ประจำวัน'!$B560,แพ็ค!S:S)+SUMIF(ธุรการ!$C:$C,'รับ-จ่าย ประจำวัน'!$B560,ธุรการ!S:S)+SUMIF(เส้นแต่งหน้าขนมปัง!$C:$C,'รับ-จ่าย ประจำวัน'!$B560,เส้นแต่งหน้าขนมปัง!S:S)+SUMIF('วางแผนBC,CJ'!$C:$C,'รับ-จ่าย ประจำวัน'!$B560,'วางแผนBC,CJ'!S:S)+SUMIF(RD!$C:$C,'รับ-จ่าย ประจำวัน'!$B560,RD!S:S)+SUMIF('FG,ออนไล,คัดแยก'!$C:$C,'รับ-จ่าย ประจำวัน'!$B560,'FG,ออนไล,คัดแยก'!S:S)</f>
        <v>0</v>
      </c>
      <c r="BA560" s="16">
        <f>SUMIF(เตรียมส่วนผสม!$C:$C,'รับ-จ่าย ประจำวัน'!$B560,เตรียมส่วนผสม!T:T)+SUMIF(กวนไส้!$C:$C,'รับ-จ่าย ประจำวัน'!$B560,กวนไส้!T:T)+SUMIF(ผลิต1!$C:$C,'รับ-จ่าย ประจำวัน'!$B560,ผลิต1!T:T)+SUMIF(ผลิต2!$C:$C,'รับ-จ่าย ประจำวัน'!$B560,ผลิต2!T:T)+SUMIF(เส้นแต่งหน้าขนมเค้ก!$C:$C,'รับ-จ่าย ประจำวัน'!$B560,เส้นแต่งหน้าขนมเค้ก!T:T)+SUMIF(แพ็ค!$C:$C,'รับ-จ่าย ประจำวัน'!$B560,แพ็ค!T:T)+SUMIF(ธุรการ!$C:$C,'รับ-จ่าย ประจำวัน'!$B560,ธุรการ!T:T)+SUMIF(เส้นแต่งหน้าขนมปัง!$C:$C,'รับ-จ่าย ประจำวัน'!$B560,เส้นแต่งหน้าขนมปัง!T:T)+SUMIF('วางแผนBC,CJ'!$C:$C,'รับ-จ่าย ประจำวัน'!$B560,'วางแผนBC,CJ'!T:T)+SUMIF(RD!$C:$C,'รับ-จ่าย ประจำวัน'!$B560,RD!T:T)+SUMIF('FG,ออนไล,คัดแยก'!$C:$C,'รับ-จ่าย ประจำวัน'!$B560,'FG,ออนไล,คัดแยก'!T:T)</f>
        <v>0</v>
      </c>
      <c r="BB560" s="16">
        <f>SUMIF(เตรียมส่วนผสม!$C:$C,'รับ-จ่าย ประจำวัน'!$B560,เตรียมส่วนผสม!U:U)+SUMIF(กวนไส้!$C:$C,'รับ-จ่าย ประจำวัน'!$B560,กวนไส้!U:U)+SUMIF(ผลิต1!$C:$C,'รับ-จ่าย ประจำวัน'!$B560,ผลิต1!U:U)+SUMIF(ผลิต2!$C:$C,'รับ-จ่าย ประจำวัน'!$B560,ผลิต2!U:U)+SUMIF(เส้นแต่งหน้าขนมเค้ก!$C:$C,'รับ-จ่าย ประจำวัน'!$B560,เส้นแต่งหน้าขนมเค้ก!U:U)+SUMIF(แพ็ค!$C:$C,'รับ-จ่าย ประจำวัน'!$B560,แพ็ค!U:U)+SUMIF(ธุรการ!$C:$C,'รับ-จ่าย ประจำวัน'!$B560,ธุรการ!U:U)+SUMIF(เส้นแต่งหน้าขนมปัง!$C:$C,'รับ-จ่าย ประจำวัน'!$B560,เส้นแต่งหน้าขนมปัง!U:U)+SUMIF('วางแผนBC,CJ'!$C:$C,'รับ-จ่าย ประจำวัน'!$B560,'วางแผนBC,CJ'!U:U)+SUMIF(RD!$C:$C,'รับ-จ่าย ประจำวัน'!$B560,RD!U:U)+SUMIF('FG,ออนไล,คัดแยก'!$C:$C,'รับ-จ่าย ประจำวัน'!$B560,'FG,ออนไล,คัดแยก'!U:U)</f>
        <v>0</v>
      </c>
      <c r="BC560" s="16">
        <f>SUMIF(เตรียมส่วนผสม!$C:$C,'รับ-จ่าย ประจำวัน'!$B560,เตรียมส่วนผสม!V:V)+SUMIF(กวนไส้!$C:$C,'รับ-จ่าย ประจำวัน'!$B560,กวนไส้!V:V)+SUMIF(ผลิต1!$C:$C,'รับ-จ่าย ประจำวัน'!$B560,ผลิต1!V:V)+SUMIF(ผลิต2!$C:$C,'รับ-จ่าย ประจำวัน'!$B560,ผลิต2!V:V)+SUMIF(เส้นแต่งหน้าขนมเค้ก!$C:$C,'รับ-จ่าย ประจำวัน'!$B560,เส้นแต่งหน้าขนมเค้ก!V:V)+SUMIF(แพ็ค!$C:$C,'รับ-จ่าย ประจำวัน'!$B560,แพ็ค!V:V)+SUMIF(ธุรการ!$C:$C,'รับ-จ่าย ประจำวัน'!$B560,ธุรการ!V:V)+SUMIF(เส้นแต่งหน้าขนมปัง!$C:$C,'รับ-จ่าย ประจำวัน'!$B560,เส้นแต่งหน้าขนมปัง!V:V)+SUMIF('วางแผนBC,CJ'!$C:$C,'รับ-จ่าย ประจำวัน'!$B560,'วางแผนBC,CJ'!V:V)+SUMIF(RD!$C:$C,'รับ-จ่าย ประจำวัน'!$B560,RD!V:V)+SUMIF('FG,ออนไล,คัดแยก'!$C:$C,'รับ-จ่าย ประจำวัน'!$B560,'FG,ออนไล,คัดแยก'!V:V)</f>
        <v>0</v>
      </c>
      <c r="BD560" s="16">
        <f>SUMIF(เตรียมส่วนผสม!$C:$C,'รับ-จ่าย ประจำวัน'!$B560,เตรียมส่วนผสม!W:W)+SUMIF(กวนไส้!$C:$C,'รับ-จ่าย ประจำวัน'!$B560,กวนไส้!W:W)+SUMIF(ผลิต1!$C:$C,'รับ-จ่าย ประจำวัน'!$B560,ผลิต1!W:W)+SUMIF(ผลิต2!$C:$C,'รับ-จ่าย ประจำวัน'!$B560,ผลิต2!W:W)+SUMIF(เส้นแต่งหน้าขนมเค้ก!$C:$C,'รับ-จ่าย ประจำวัน'!$B560,เส้นแต่งหน้าขนมเค้ก!W:W)+SUMIF(แพ็ค!$C:$C,'รับ-จ่าย ประจำวัน'!$B560,แพ็ค!W:W)+SUMIF(ธุรการ!$C:$C,'รับ-จ่าย ประจำวัน'!$B560,ธุรการ!W:W)+SUMIF(เส้นแต่งหน้าขนมปัง!$C:$C,'รับ-จ่าย ประจำวัน'!$B560,เส้นแต่งหน้าขนมปัง!W:W)+SUMIF('วางแผนBC,CJ'!$C:$C,'รับ-จ่าย ประจำวัน'!$B560,'วางแผนBC,CJ'!W:W)+SUMIF(RD!$C:$C,'รับ-จ่าย ประจำวัน'!$B560,RD!W:W)+SUMIF('FG,ออนไล,คัดแยก'!$C:$C,'รับ-จ่าย ประจำวัน'!$B560,'FG,ออนไล,คัดแยก'!W:W)</f>
        <v>0</v>
      </c>
      <c r="BE560" s="16">
        <f>SUMIF(เตรียมส่วนผสม!$C:$C,'รับ-จ่าย ประจำวัน'!$B560,เตรียมส่วนผสม!X:X)+SUMIF(กวนไส้!$C:$C,'รับ-จ่าย ประจำวัน'!$B560,กวนไส้!X:X)+SUMIF(ผลิต1!$C:$C,'รับ-จ่าย ประจำวัน'!$B560,ผลิต1!X:X)+SUMIF(ผลิต2!$C:$C,'รับ-จ่าย ประจำวัน'!$B560,ผลิต2!X:X)+SUMIF(เส้นแต่งหน้าขนมเค้ก!$C:$C,'รับ-จ่าย ประจำวัน'!$B560,เส้นแต่งหน้าขนมเค้ก!X:X)+SUMIF(แพ็ค!$C:$C,'รับ-จ่าย ประจำวัน'!$B560,แพ็ค!X:X)+SUMIF(ธุรการ!$C:$C,'รับ-จ่าย ประจำวัน'!$B560,ธุรการ!X:X)+SUMIF(เส้นแต่งหน้าขนมปัง!$C:$C,'รับ-จ่าย ประจำวัน'!$B560,เส้นแต่งหน้าขนมปัง!X:X)+SUMIF('วางแผนBC,CJ'!$C:$C,'รับ-จ่าย ประจำวัน'!$B560,'วางแผนBC,CJ'!X:X)+SUMIF(RD!$C:$C,'รับ-จ่าย ประจำวัน'!$B560,RD!X:X)+SUMIF('FG,ออนไล,คัดแยก'!$C:$C,'รับ-จ่าย ประจำวัน'!$B560,'FG,ออนไล,คัดแยก'!X:X)</f>
        <v>0</v>
      </c>
      <c r="BF560" s="16">
        <f>SUMIF(เตรียมส่วนผสม!$C:$C,'รับ-จ่าย ประจำวัน'!$B560,เตรียมส่วนผสม!Y:Y)+SUMIF(กวนไส้!$C:$C,'รับ-จ่าย ประจำวัน'!$B560,กวนไส้!Y:Y)+SUMIF(ผลิต1!$C:$C,'รับ-จ่าย ประจำวัน'!$B560,ผลิต1!Y:Y)+SUMIF(ผลิต2!$C:$C,'รับ-จ่าย ประจำวัน'!$B560,ผลิต2!Y:Y)+SUMIF(เส้นแต่งหน้าขนมเค้ก!$C:$C,'รับ-จ่าย ประจำวัน'!$B560,เส้นแต่งหน้าขนมเค้ก!Y:Y)+SUMIF(แพ็ค!$C:$C,'รับ-จ่าย ประจำวัน'!$B560,แพ็ค!Y:Y)+SUMIF(ธุรการ!$C:$C,'รับ-จ่าย ประจำวัน'!$B560,ธุรการ!Y:Y)+SUMIF(เส้นแต่งหน้าขนมปัง!$C:$C,'รับ-จ่าย ประจำวัน'!$B560,เส้นแต่งหน้าขนมปัง!Y:Y)+SUMIF('วางแผนBC,CJ'!$C:$C,'รับ-จ่าย ประจำวัน'!$B560,'วางแผนBC,CJ'!Y:Y)+SUMIF(RD!$C:$C,'รับ-จ่าย ประจำวัน'!$B560,RD!Y:Y)+SUMIF('FG,ออนไล,คัดแยก'!$C:$C,'รับ-จ่าย ประจำวัน'!$B560,'FG,ออนไล,คัดแยก'!Y:Y)</f>
        <v>0</v>
      </c>
      <c r="BG560" s="16">
        <f>SUMIF(เตรียมส่วนผสม!$C:$C,'รับ-จ่าย ประจำวัน'!$B560,เตรียมส่วนผสม!Z:Z)+SUMIF(กวนไส้!$C:$C,'รับ-จ่าย ประจำวัน'!$B560,กวนไส้!Z:Z)+SUMIF(ผลิต1!$C:$C,'รับ-จ่าย ประจำวัน'!$B560,ผลิต1!Z:Z)+SUMIF(ผลิต2!$C:$C,'รับ-จ่าย ประจำวัน'!$B560,ผลิต2!Z:Z)+SUMIF(เส้นแต่งหน้าขนมเค้ก!$C:$C,'รับ-จ่าย ประจำวัน'!$B560,เส้นแต่งหน้าขนมเค้ก!Z:Z)+SUMIF(แพ็ค!$C:$C,'รับ-จ่าย ประจำวัน'!$B560,แพ็ค!Z:Z)+SUMIF(ธุรการ!$C:$C,'รับ-จ่าย ประจำวัน'!$B560,ธุรการ!Z:Z)+SUMIF(เส้นแต่งหน้าขนมปัง!$C:$C,'รับ-จ่าย ประจำวัน'!$B560,เส้นแต่งหน้าขนมปัง!Z:Z)+SUMIF('วางแผนBC,CJ'!$C:$C,'รับ-จ่าย ประจำวัน'!$B560,'วางแผนBC,CJ'!Z:Z)+SUMIF(RD!$C:$C,'รับ-จ่าย ประจำวัน'!$B560,RD!Z:Z)+SUMIF('FG,ออนไล,คัดแยก'!$C:$C,'รับ-จ่าย ประจำวัน'!$B560,'FG,ออนไล,คัดแยก'!Z:Z)</f>
        <v>0</v>
      </c>
      <c r="BH560" s="16">
        <f>SUMIF(เตรียมส่วนผสม!$C:$C,'รับ-จ่าย ประจำวัน'!$B560,เตรียมส่วนผสม!AA:AA)+SUMIF(กวนไส้!$C:$C,'รับ-จ่าย ประจำวัน'!$B560,กวนไส้!AA:AA)+SUMIF(ผลิต1!$C:$C,'รับ-จ่าย ประจำวัน'!$B560,ผลิต1!AA:AA)+SUMIF(ผลิต2!$C:$C,'รับ-จ่าย ประจำวัน'!$B560,ผลิต2!AA:AA)+SUMIF(เส้นแต่งหน้าขนมเค้ก!$C:$C,'รับ-จ่าย ประจำวัน'!$B560,เส้นแต่งหน้าขนมเค้ก!AA:AA)+SUMIF(แพ็ค!$C:$C,'รับ-จ่าย ประจำวัน'!$B560,แพ็ค!AA:AA)+SUMIF(ธุรการ!$C:$C,'รับ-จ่าย ประจำวัน'!$B560,ธุรการ!AA:AA)+SUMIF(เส้นแต่งหน้าขนมปัง!$C:$C,'รับ-จ่าย ประจำวัน'!$B560,เส้นแต่งหน้าขนมปัง!AA:AA)+SUMIF('วางแผนBC,CJ'!$C:$C,'รับ-จ่าย ประจำวัน'!$B560,'วางแผนBC,CJ'!AA:AA)+SUMIF(RD!$C:$C,'รับ-จ่าย ประจำวัน'!$B560,RD!AA:AA)+SUMIF('FG,ออนไล,คัดแยก'!$C:$C,'รับ-จ่าย ประจำวัน'!$B560,'FG,ออนไล,คัดแยก'!AA:AA)</f>
        <v>0</v>
      </c>
      <c r="BI560" s="16">
        <f>SUMIF(เตรียมส่วนผสม!$C:$C,'รับ-จ่าย ประจำวัน'!$B560,เตรียมส่วนผสม!AB:AB)+SUMIF(กวนไส้!$C:$C,'รับ-จ่าย ประจำวัน'!$B560,กวนไส้!AB:AB)+SUMIF(ผลิต1!$C:$C,'รับ-จ่าย ประจำวัน'!$B560,ผลิต1!AB:AB)+SUMIF(ผลิต2!$C:$C,'รับ-จ่าย ประจำวัน'!$B560,ผลิต2!AB:AB)+SUMIF(เส้นแต่งหน้าขนมเค้ก!$C:$C,'รับ-จ่าย ประจำวัน'!$B560,เส้นแต่งหน้าขนมเค้ก!AB:AB)+SUMIF(แพ็ค!$C:$C,'รับ-จ่าย ประจำวัน'!$B560,แพ็ค!AB:AB)+SUMIF(ธุรการ!$C:$C,'รับ-จ่าย ประจำวัน'!$B560,ธุรการ!AB:AB)+SUMIF(เส้นแต่งหน้าขนมปัง!$C:$C,'รับ-จ่าย ประจำวัน'!$B560,เส้นแต่งหน้าขนมปัง!AB:AB)+SUMIF('วางแผนBC,CJ'!$C:$C,'รับ-จ่าย ประจำวัน'!$B560,'วางแผนBC,CJ'!AB:AB)+SUMIF(RD!$C:$C,'รับ-จ่าย ประจำวัน'!$B560,RD!AB:AB)+SUMIF('FG,ออนไล,คัดแยก'!$C:$C,'รับ-จ่าย ประจำวัน'!$B560,'FG,ออนไล,คัดแยก'!AB:AB)</f>
        <v>0</v>
      </c>
      <c r="BJ560" s="16">
        <f>SUMIF(เตรียมส่วนผสม!$C:$C,'รับ-จ่าย ประจำวัน'!$B560,เตรียมส่วนผสม!AC:AC)+SUMIF(กวนไส้!$C:$C,'รับ-จ่าย ประจำวัน'!$B560,กวนไส้!AC:AC)+SUMIF(ผลิต1!$C:$C,'รับ-จ่าย ประจำวัน'!$B560,ผลิต1!AC:AC)+SUMIF(ผลิต2!$C:$C,'รับ-จ่าย ประจำวัน'!$B560,ผลิต2!AC:AC)+SUMIF(เส้นแต่งหน้าขนมเค้ก!$C:$C,'รับ-จ่าย ประจำวัน'!$B560,เส้นแต่งหน้าขนมเค้ก!AC:AC)+SUMIF(แพ็ค!$C:$C,'รับ-จ่าย ประจำวัน'!$B560,แพ็ค!AC:AC)+SUMIF(ธุรการ!$C:$C,'รับ-จ่าย ประจำวัน'!$B560,ธุรการ!AC:AC)+SUMIF(เส้นแต่งหน้าขนมปัง!$C:$C,'รับ-จ่าย ประจำวัน'!$B560,เส้นแต่งหน้าขนมปัง!AC:AC)+SUMIF('วางแผนBC,CJ'!$C:$C,'รับ-จ่าย ประจำวัน'!$B560,'วางแผนBC,CJ'!AC:AC)+SUMIF(RD!$C:$C,'รับ-จ่าย ประจำวัน'!$B560,RD!AC:AC)+SUMIF('FG,ออนไล,คัดแยก'!$C:$C,'รับ-จ่าย ประจำวัน'!$B560,'FG,ออนไล,คัดแยก'!AC:AC)</f>
        <v>0</v>
      </c>
      <c r="BK560" s="16">
        <f>SUMIF(เตรียมส่วนผสม!$C:$C,'รับ-จ่าย ประจำวัน'!$B560,เตรียมส่วนผสม!AD:AD)+SUMIF(กวนไส้!$C:$C,'รับ-จ่าย ประจำวัน'!$B560,กวนไส้!AD:AD)+SUMIF(ผลิต1!$C:$C,'รับ-จ่าย ประจำวัน'!$B560,ผลิต1!AD:AD)+SUMIF(ผลิต2!$C:$C,'รับ-จ่าย ประจำวัน'!$B560,ผลิต2!AD:AD)+SUMIF(เส้นแต่งหน้าขนมเค้ก!$C:$C,'รับ-จ่าย ประจำวัน'!$B560,เส้นแต่งหน้าขนมเค้ก!AD:AD)+SUMIF(แพ็ค!$C:$C,'รับ-จ่าย ประจำวัน'!$B560,แพ็ค!AD:AD)+SUMIF(ธุรการ!$C:$C,'รับ-จ่าย ประจำวัน'!$B560,ธุรการ!AD:AD)+SUMIF(เส้นแต่งหน้าขนมปัง!$C:$C,'รับ-จ่าย ประจำวัน'!$B560,เส้นแต่งหน้าขนมปัง!AD:AD)+SUMIF('วางแผนBC,CJ'!$C:$C,'รับ-จ่าย ประจำวัน'!$B560,'วางแผนBC,CJ'!AD:AD)+SUMIF(RD!$C:$C,'รับ-จ่าย ประจำวัน'!$B560,RD!AD:AD)+SUMIF('FG,ออนไล,คัดแยก'!$C:$C,'รับ-จ่าย ประจำวัน'!$B560,'FG,ออนไล,คัดแยก'!AD:AD)</f>
        <v>0</v>
      </c>
      <c r="BL560" s="16">
        <f>SUMIF(เตรียมส่วนผสม!$C:$C,'รับ-จ่าย ประจำวัน'!$B560,เตรียมส่วนผสม!AE:AE)+SUMIF(กวนไส้!$C:$C,'รับ-จ่าย ประจำวัน'!$B560,กวนไส้!AE:AE)+SUMIF(ผลิต1!$C:$C,'รับ-จ่าย ประจำวัน'!$B560,ผลิต1!AE:AE)+SUMIF(ผลิต2!$C:$C,'รับ-จ่าย ประจำวัน'!$B560,ผลิต2!AE:AE)+SUMIF(เส้นแต่งหน้าขนมเค้ก!$C:$C,'รับ-จ่าย ประจำวัน'!$B560,เส้นแต่งหน้าขนมเค้ก!AE:AE)+SUMIF(แพ็ค!$C:$C,'รับ-จ่าย ประจำวัน'!$B560,แพ็ค!AE:AE)+SUMIF(ธุรการ!$C:$C,'รับ-จ่าย ประจำวัน'!$B560,ธุรการ!AE:AE)+SUMIF(เส้นแต่งหน้าขนมปัง!$C:$C,'รับ-จ่าย ประจำวัน'!$B560,เส้นแต่งหน้าขนมปัง!AE:AE)+SUMIF('วางแผนBC,CJ'!$C:$C,'รับ-จ่าย ประจำวัน'!$B560,'วางแผนBC,CJ'!AE:AE)+SUMIF(RD!$C:$C,'รับ-จ่าย ประจำวัน'!$B560,RD!AE:AE)+SUMIF('FG,ออนไล,คัดแยก'!$C:$C,'รับ-จ่าย ประจำวัน'!$B560,'FG,ออนไล,คัดแยก'!AE:AE)</f>
        <v>0</v>
      </c>
      <c r="BM560" s="16">
        <f>SUMIF(เตรียมส่วนผสม!$C:$C,'รับ-จ่าย ประจำวัน'!$B560,เตรียมส่วนผสม!AF:AF)+SUMIF(กวนไส้!$C:$C,'รับ-จ่าย ประจำวัน'!$B560,กวนไส้!AF:AF)+SUMIF(ผลิต1!$C:$C,'รับ-จ่าย ประจำวัน'!$B560,ผลิต1!AF:AF)+SUMIF(ผลิต2!$C:$C,'รับ-จ่าย ประจำวัน'!$B560,ผลิต2!AF:AF)+SUMIF(เส้นแต่งหน้าขนมเค้ก!$C:$C,'รับ-จ่าย ประจำวัน'!$B560,เส้นแต่งหน้าขนมเค้ก!AF:AF)+SUMIF(แพ็ค!$C:$C,'รับ-จ่าย ประจำวัน'!$B560,แพ็ค!AF:AF)+SUMIF(ธุรการ!$C:$C,'รับ-จ่าย ประจำวัน'!$B560,ธุรการ!AF:AF)+SUMIF(เส้นแต่งหน้าขนมปัง!$C:$C,'รับ-จ่าย ประจำวัน'!$B560,เส้นแต่งหน้าขนมปัง!AF:AF)+SUMIF('วางแผนBC,CJ'!$C:$C,'รับ-จ่าย ประจำวัน'!$B560,'วางแผนBC,CJ'!AF:AF)+SUMIF(RD!$C:$C,'รับ-จ่าย ประจำวัน'!$B560,RD!AF:AF)+SUMIF('FG,ออนไล,คัดแยก'!$C:$C,'รับ-จ่าย ประจำวัน'!$B560,'FG,ออนไล,คัดแยก'!AF:AF)</f>
        <v>0</v>
      </c>
      <c r="BN560" s="16">
        <f>SUMIF(เตรียมส่วนผสม!$C:$C,'รับ-จ่าย ประจำวัน'!$B560,เตรียมส่วนผสม!AG:AG)+SUMIF(กวนไส้!$C:$C,'รับ-จ่าย ประจำวัน'!$B560,กวนไส้!AG:AG)+SUMIF(ผลิต1!$C:$C,'รับ-จ่าย ประจำวัน'!$B560,ผลิต1!AG:AG)+SUMIF(ผลิต2!$C:$C,'รับ-จ่าย ประจำวัน'!$B560,ผลิต2!AG:AG)+SUMIF(เส้นแต่งหน้าขนมเค้ก!$C:$C,'รับ-จ่าย ประจำวัน'!$B560,เส้นแต่งหน้าขนมเค้ก!AG:AG)+SUMIF(แพ็ค!$C:$C,'รับ-จ่าย ประจำวัน'!$B560,แพ็ค!AG:AG)+SUMIF(ธุรการ!$C:$C,'รับ-จ่าย ประจำวัน'!$B560,ธุรการ!AG:AG)+SUMIF(เส้นแต่งหน้าขนมปัง!$C:$C,'รับ-จ่าย ประจำวัน'!$B560,เส้นแต่งหน้าขนมปัง!AG:AG)+SUMIF('วางแผนBC,CJ'!$C:$C,'รับ-จ่าย ประจำวัน'!$B560,'วางแผนBC,CJ'!AG:AG)+SUMIF(RD!$C:$C,'รับ-จ่าย ประจำวัน'!$B560,RD!AG:AG)+SUMIF('FG,ออนไล,คัดแยก'!$C:$C,'รับ-จ่าย ประจำวัน'!$B560,'FG,ออนไล,คัดแยก'!AG:AG)</f>
        <v>0</v>
      </c>
      <c r="BO560" s="16">
        <f>SUMIF(เตรียมส่วนผสม!$C:$C,'รับ-จ่าย ประจำวัน'!$B560,เตรียมส่วนผสม!AH:AH)+SUMIF(กวนไส้!$C:$C,'รับ-จ่าย ประจำวัน'!$B560,กวนไส้!AH:AH)+SUMIF(ผลิต1!$C:$C,'รับ-จ่าย ประจำวัน'!$B560,ผลิต1!AH:AH)+SUMIF(ผลิต2!$C:$C,'รับ-จ่าย ประจำวัน'!$B560,ผลิต2!AH:AH)+SUMIF(เส้นแต่งหน้าขนมเค้ก!$C:$C,'รับ-จ่าย ประจำวัน'!$B560,เส้นแต่งหน้าขนมเค้ก!AH:AH)+SUMIF(แพ็ค!$C:$C,'รับ-จ่าย ประจำวัน'!$B560,แพ็ค!AH:AH)+SUMIF(ธุรการ!$C:$C,'รับ-จ่าย ประจำวัน'!$B560,ธุรการ!AH:AH)+SUMIF(เส้นแต่งหน้าขนมปัง!$C:$C,'รับ-จ่าย ประจำวัน'!$B560,เส้นแต่งหน้าขนมปัง!AH:AH)+SUMIF('วางแผนBC,CJ'!$C:$C,'รับ-จ่าย ประจำวัน'!$B560,'วางแผนBC,CJ'!AH:AH)+SUMIF(RD!$C:$C,'รับ-จ่าย ประจำวัน'!$B560,RD!AH:AH)+SUMIF('FG,ออนไล,คัดแยก'!$C:$C,'รับ-จ่าย ประจำวัน'!$B560,'FG,ออนไล,คัดแยก'!AH:AH)</f>
        <v>0</v>
      </c>
      <c r="BP560" s="16">
        <f>SUMIF(เตรียมส่วนผสม!$C:$C,'รับ-จ่าย ประจำวัน'!$B560,เตรียมส่วนผสม!AI:AI)+SUMIF(กวนไส้!$C:$C,'รับ-จ่าย ประจำวัน'!$B560,กวนไส้!AI:AI)+SUMIF(ผลิต1!$C:$C,'รับ-จ่าย ประจำวัน'!$B560,ผลิต1!AI:AI)+SUMIF(ผลิต2!$C:$C,'รับ-จ่าย ประจำวัน'!$B560,ผลิต2!AI:AI)+SUMIF(เส้นแต่งหน้าขนมเค้ก!$C:$C,'รับ-จ่าย ประจำวัน'!$B560,เส้นแต่งหน้าขนมเค้ก!AI:AI)+SUMIF(แพ็ค!$C:$C,'รับ-จ่าย ประจำวัน'!$B560,แพ็ค!AI:AI)+SUMIF(ธุรการ!$C:$C,'รับ-จ่าย ประจำวัน'!$B560,ธุรการ!AI:AI)+SUMIF(เส้นแต่งหน้าขนมปัง!$C:$C,'รับ-จ่าย ประจำวัน'!$B560,เส้นแต่งหน้าขนมปัง!AI:AI)+SUMIF('วางแผนBC,CJ'!$C:$C,'รับ-จ่าย ประจำวัน'!$B560,'วางแผนBC,CJ'!AI:AI)+SUMIF(RD!$C:$C,'รับ-จ่าย ประจำวัน'!$B560,RD!AI:AI)+SUMIF('FG,ออนไล,คัดแยก'!$C:$C,'รับ-จ่าย ประจำวัน'!$B560,'FG,ออนไล,คัดแยก'!AI:AI)</f>
        <v>700</v>
      </c>
      <c r="BQ560" s="16">
        <f>SUMIF(เตรียมส่วนผสม!$C:$C,'รับ-จ่าย ประจำวัน'!$B560,เตรียมส่วนผสม!AJ:AJ)+SUMIF(กวนไส้!$C:$C,'รับ-จ่าย ประจำวัน'!$B560,กวนไส้!AJ:AJ)+SUMIF(ผลิต1!$C:$C,'รับ-จ่าย ประจำวัน'!$B560,ผลิต1!AJ:AJ)+SUMIF(ผลิต2!$C:$C,'รับ-จ่าย ประจำวัน'!$B560,ผลิต2!AJ:AJ)+SUMIF(เส้นแต่งหน้าขนมเค้ก!$C:$C,'รับ-จ่าย ประจำวัน'!$B560,เส้นแต่งหน้าขนมเค้ก!AJ:AJ)+SUMIF(แพ็ค!$C:$C,'รับ-จ่าย ประจำวัน'!$B560,แพ็ค!AJ:AJ)+SUMIF(ธุรการ!$C:$C,'รับ-จ่าย ประจำวัน'!$B560,ธุรการ!AJ:AJ)+SUMIF(เส้นแต่งหน้าขนมปัง!$C:$C,'รับ-จ่าย ประจำวัน'!$B560,เส้นแต่งหน้าขนมปัง!AJ:AJ)+SUMIF('วางแผนBC,CJ'!$C:$C,'รับ-จ่าย ประจำวัน'!$B560,'วางแผนBC,CJ'!AJ:AJ)+SUMIF(RD!$C:$C,'รับ-จ่าย ประจำวัน'!$B560,RD!AJ:AJ)+SUMIF('FG,ออนไล,คัดแยก'!$C:$C,'รับ-จ่าย ประจำวัน'!$B560,'FG,ออนไล,คัดแยก'!AJ:AJ)</f>
        <v>0</v>
      </c>
      <c r="BR560" s="16">
        <f>SUMIF(เตรียมส่วนผสม!$C:$C,'รับ-จ่าย ประจำวัน'!$B560,เตรียมส่วนผสม!AK:AK)+SUMIF(กวนไส้!$C:$C,'รับ-จ่าย ประจำวัน'!$B560,กวนไส้!AK:AK)+SUMIF(ผลิต1!$C:$C,'รับ-จ่าย ประจำวัน'!$B560,ผลิต1!AK:AK)+SUMIF(ผลิต2!$C:$C,'รับ-จ่าย ประจำวัน'!$B560,ผลิต2!AK:AK)+SUMIF(เส้นแต่งหน้าขนมเค้ก!$C:$C,'รับ-จ่าย ประจำวัน'!$B560,เส้นแต่งหน้าขนมเค้ก!AK:AK)+SUMIF(แพ็ค!$C:$C,'รับ-จ่าย ประจำวัน'!$B560,แพ็ค!AK:AK)+SUMIF(ธุรการ!$C:$C,'รับ-จ่าย ประจำวัน'!$B560,ธุรการ!AK:AK)+SUMIF(เส้นแต่งหน้าขนมปัง!$C:$C,'รับ-จ่าย ประจำวัน'!$B560,เส้นแต่งหน้าขนมปัง!AK:AK)+SUMIF('วางแผนBC,CJ'!$C:$C,'รับ-จ่าย ประจำวัน'!$B560,'วางแผนBC,CJ'!AK:AK)+SUMIF(RD!$C:$C,'รับ-จ่าย ประจำวัน'!$B560,RD!AK:AK)+SUMIF('FG,ออนไล,คัดแยก'!$C:$C,'รับ-จ่าย ประจำวัน'!$B560,'FG,ออนไล,คัดแยก'!AK:AK)</f>
        <v>0</v>
      </c>
      <c r="BS560" s="16">
        <f>SUMIF(เตรียมส่วนผสม!$C:$C,'รับ-จ่าย ประจำวัน'!$B560,เตรียมส่วนผสม!AL:AL)+SUMIF(กวนไส้!$C:$C,'รับ-จ่าย ประจำวัน'!$B560,กวนไส้!AL:AL)+SUMIF(ผลิต1!$C:$C,'รับ-จ่าย ประจำวัน'!$B560,ผลิต1!AL:AL)+SUMIF(ผลิต2!$C:$C,'รับ-จ่าย ประจำวัน'!$B560,ผลิต2!AL:AL)+SUMIF(เส้นแต่งหน้าขนมเค้ก!$C:$C,'รับ-จ่าย ประจำวัน'!$B560,เส้นแต่งหน้าขนมเค้ก!AL:AL)+SUMIF(แพ็ค!$C:$C,'รับ-จ่าย ประจำวัน'!$B560,แพ็ค!AL:AL)+SUMIF(ธุรการ!$C:$C,'รับ-จ่าย ประจำวัน'!$B560,ธุรการ!AL:AL)+SUMIF(เส้นแต่งหน้าขนมปัง!$C:$C,'รับ-จ่าย ประจำวัน'!$B560,เส้นแต่งหน้าขนมปัง!AL:AL)+SUMIF('วางแผนBC,CJ'!$C:$C,'รับ-จ่าย ประจำวัน'!$B560,'วางแผนBC,CJ'!AL:AL)+SUMIF(RD!$C:$C,'รับ-จ่าย ประจำวัน'!$B560,RD!AL:AL)+SUMIF('FG,ออนไล,คัดแยก'!$C:$C,'รับ-จ่าย ประจำวัน'!$B560,'FG,ออนไล,คัดแยก'!AL:AL)</f>
        <v>0</v>
      </c>
      <c r="BT560" s="18">
        <f t="shared" si="115"/>
        <v>700</v>
      </c>
      <c r="BU560" s="116"/>
      <c r="BV560" s="146">
        <f t="shared" si="116"/>
        <v>25952</v>
      </c>
      <c r="BW560" s="183">
        <v>30</v>
      </c>
      <c r="BX560" s="172">
        <f t="shared" si="120"/>
        <v>23.333333333333332</v>
      </c>
      <c r="BY560" s="188">
        <f t="shared" si="112"/>
        <v>1112.2285714285715</v>
      </c>
      <c r="BZ560" s="180">
        <f t="shared" ca="1" si="117"/>
        <v>47315.228571428568</v>
      </c>
      <c r="CA560" s="93"/>
      <c r="CB560" s="93"/>
      <c r="CC560" s="93"/>
      <c r="CD560" s="93"/>
      <c r="CE560" s="93"/>
      <c r="CF560" s="93"/>
      <c r="CG560" s="93"/>
      <c r="CH560" s="93"/>
      <c r="CI560" s="93"/>
      <c r="CJ560" s="97"/>
      <c r="CK560" s="9">
        <f t="shared" si="113"/>
        <v>25952</v>
      </c>
    </row>
    <row r="561" spans="1:89" x14ac:dyDescent="0.5">
      <c r="A561" s="149"/>
      <c r="B561" s="34">
        <v>1023101044</v>
      </c>
      <c r="C561" s="33" t="s">
        <v>2140</v>
      </c>
      <c r="D561" s="141" t="s">
        <v>91</v>
      </c>
      <c r="E561" s="25"/>
      <c r="F561" s="132"/>
      <c r="G561" s="25"/>
      <c r="H561" s="12">
        <v>15030</v>
      </c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11"/>
      <c r="AF561" s="11"/>
      <c r="AG561" s="11"/>
      <c r="AH561" s="11"/>
      <c r="AI561" s="25"/>
      <c r="AJ561" s="25"/>
      <c r="AK561" s="25"/>
      <c r="AL561" s="25"/>
      <c r="AM561" s="25"/>
      <c r="AN561" s="15">
        <f t="shared" si="119"/>
        <v>0</v>
      </c>
      <c r="AO561" s="16">
        <f>SUMIF(เตรียมส่วนผสม!$C:$C,'รับ-จ่าย ประจำวัน'!$B561,เตรียมส่วนผสม!H:H)+SUMIF(กวนไส้!$C:$C,'รับ-จ่าย ประจำวัน'!$B561,กวนไส้!H:H)+SUMIF(ผลิต1!$C:$C,'รับ-จ่าย ประจำวัน'!$B561,ผลิต1!H:H)+SUMIF(ผลิต2!$C:$C,'รับ-จ่าย ประจำวัน'!$B561,ผลิต2!H:H)+SUMIF(เส้นแต่งหน้าขนมเค้ก!$C:$C,'รับ-จ่าย ประจำวัน'!$B561,เส้นแต่งหน้าขนมเค้ก!H:H)+SUMIF(แพ็ค!$C:$C,'รับ-จ่าย ประจำวัน'!$B561,แพ็ค!H:H)+SUMIF(ธุรการ!$C:$C,'รับ-จ่าย ประจำวัน'!$B561,ธุรการ!H:H)+SUMIF(เส้นแต่งหน้าขนมปัง!$C:$C,'รับ-จ่าย ประจำวัน'!$B561,เส้นแต่งหน้าขนมปัง!H:H)+SUMIF('วางแผนBC,CJ'!$C:$C,'รับ-จ่าย ประจำวัน'!$B561,'วางแผนBC,CJ'!H:H)+SUMIF(RD!$C:$C,'รับ-จ่าย ประจำวัน'!$B561,RD!H:H)+SUMIF('FG,ออนไล,คัดแยก'!$C:$C,'รับ-จ่าย ประจำวัน'!$B561,'FG,ออนไล,คัดแยก'!H:H)</f>
        <v>1335</v>
      </c>
      <c r="AP561" s="16">
        <f>SUMIF(เตรียมส่วนผสม!$C:$C,'รับ-จ่าย ประจำวัน'!$B561,เตรียมส่วนผสม!I:I)+SUMIF(กวนไส้!$C:$C,'รับ-จ่าย ประจำวัน'!$B561,กวนไส้!I:I)+SUMIF(ผลิต1!$C:$C,'รับ-จ่าย ประจำวัน'!$B561,ผลิต1!I:I)+SUMIF(ผลิต2!$C:$C,'รับ-จ่าย ประจำวัน'!$B561,ผลิต2!I:I)+SUMIF(เส้นแต่งหน้าขนมเค้ก!$C:$C,'รับ-จ่าย ประจำวัน'!$B561,เส้นแต่งหน้าขนมเค้ก!I:I)+SUMIF(แพ็ค!$C:$C,'รับ-จ่าย ประจำวัน'!$B561,แพ็ค!I:I)+SUMIF(ธุรการ!$C:$C,'รับ-จ่าย ประจำวัน'!$B561,ธุรการ!I:I)+SUMIF(เส้นแต่งหน้าขนมปัง!$C:$C,'รับ-จ่าย ประจำวัน'!$B561,เส้นแต่งหน้าขนมปัง!I:I)+SUMIF('วางแผนBC,CJ'!$C:$C,'รับ-จ่าย ประจำวัน'!$B561,'วางแผนBC,CJ'!I:I)+SUMIF(RD!$C:$C,'รับ-จ่าย ประจำวัน'!$B561,RD!I:I)+SUMIF('FG,ออนไล,คัดแยก'!$C:$C,'รับ-จ่าย ประจำวัน'!$B561,'FG,ออนไล,คัดแยก'!I:I)</f>
        <v>0</v>
      </c>
      <c r="AQ561" s="16">
        <f>SUMIF(เตรียมส่วนผสม!$C:$C,'รับ-จ่าย ประจำวัน'!$B561,เตรียมส่วนผสม!J:J)+SUMIF(กวนไส้!$C:$C,'รับ-จ่าย ประจำวัน'!$B561,กวนไส้!J:J)+SUMIF(ผลิต1!$C:$C,'รับ-จ่าย ประจำวัน'!$B561,ผลิต1!J:J)+SUMIF(ผลิต2!$C:$C,'รับ-จ่าย ประจำวัน'!$B561,ผลิต2!J:J)+SUMIF(เส้นแต่งหน้าขนมเค้ก!$C:$C,'รับ-จ่าย ประจำวัน'!$B561,เส้นแต่งหน้าขนมเค้ก!J:J)+SUMIF(แพ็ค!$C:$C,'รับ-จ่าย ประจำวัน'!$B561,แพ็ค!J:J)+SUMIF(ธุรการ!$C:$C,'รับ-จ่าย ประจำวัน'!$B561,ธุรการ!J:J)+SUMIF(เส้นแต่งหน้าขนมปัง!$C:$C,'รับ-จ่าย ประจำวัน'!$B561,เส้นแต่งหน้าขนมปัง!J:J)+SUMIF('วางแผนBC,CJ'!$C:$C,'รับ-จ่าย ประจำวัน'!$B561,'วางแผนBC,CJ'!J:J)+SUMIF(RD!$C:$C,'รับ-จ่าย ประจำวัน'!$B561,RD!J:J)+SUMIF('FG,ออนไล,คัดแยก'!$C:$C,'รับ-จ่าย ประจำวัน'!$B561,'FG,ออนไล,คัดแยก'!J:J)</f>
        <v>0</v>
      </c>
      <c r="AR561" s="16">
        <f>SUMIF(เตรียมส่วนผสม!$C:$C,'รับ-จ่าย ประจำวัน'!$B561,เตรียมส่วนผสม!K:K)+SUMIF(กวนไส้!$C:$C,'รับ-จ่าย ประจำวัน'!$B561,กวนไส้!K:K)+SUMIF(ผลิต1!$C:$C,'รับ-จ่าย ประจำวัน'!$B561,ผลิต1!K:K)+SUMIF(ผลิต2!$C:$C,'รับ-จ่าย ประจำวัน'!$B561,ผลิต2!K:K)+SUMIF(เส้นแต่งหน้าขนมเค้ก!$C:$C,'รับ-จ่าย ประจำวัน'!$B561,เส้นแต่งหน้าขนมเค้ก!K:K)+SUMIF(แพ็ค!$C:$C,'รับ-จ่าย ประจำวัน'!$B561,แพ็ค!K:K)+SUMIF(ธุรการ!$C:$C,'รับ-จ่าย ประจำวัน'!$B561,ธุรการ!K:K)+SUMIF(เส้นแต่งหน้าขนมปัง!$C:$C,'รับ-จ่าย ประจำวัน'!$B561,เส้นแต่งหน้าขนมปัง!K:K)+SUMIF('วางแผนBC,CJ'!$C:$C,'รับ-จ่าย ประจำวัน'!$B561,'วางแผนBC,CJ'!K:K)+SUMIF(RD!$C:$C,'รับ-จ่าย ประจำวัน'!$B561,RD!K:K)+SUMIF('FG,ออนไล,คัดแยก'!$C:$C,'รับ-จ่าย ประจำวัน'!$B561,'FG,ออนไล,คัดแยก'!K:K)</f>
        <v>1400</v>
      </c>
      <c r="AS561" s="16">
        <f>SUMIF(เตรียมส่วนผสม!$C:$C,'รับ-จ่าย ประจำวัน'!$B561,เตรียมส่วนผสม!L:L)+SUMIF(กวนไส้!$C:$C,'รับ-จ่าย ประจำวัน'!$B561,กวนไส้!L:L)+SUMIF(ผลิต1!$C:$C,'รับ-จ่าย ประจำวัน'!$B561,ผลิต1!L:L)+SUMIF(ผลิต2!$C:$C,'รับ-จ่าย ประจำวัน'!$B561,ผลิต2!L:L)+SUMIF(เส้นแต่งหน้าขนมเค้ก!$C:$C,'รับ-จ่าย ประจำวัน'!$B561,เส้นแต่งหน้าขนมเค้ก!L:L)+SUMIF(แพ็ค!$C:$C,'รับ-จ่าย ประจำวัน'!$B561,แพ็ค!L:L)+SUMIF(ธุรการ!$C:$C,'รับ-จ่าย ประจำวัน'!$B561,ธุรการ!L:L)+SUMIF(เส้นแต่งหน้าขนมปัง!$C:$C,'รับ-จ่าย ประจำวัน'!$B561,เส้นแต่งหน้าขนมปัง!L:L)+SUMIF('วางแผนBC,CJ'!$C:$C,'รับ-จ่าย ประจำวัน'!$B561,'วางแผนBC,CJ'!L:L)+SUMIF(RD!$C:$C,'รับ-จ่าย ประจำวัน'!$B561,RD!L:L)+SUMIF('FG,ออนไล,คัดแยก'!$C:$C,'รับ-จ่าย ประจำวัน'!$B561,'FG,ออนไล,คัดแยก'!L:L)</f>
        <v>0</v>
      </c>
      <c r="AT561" s="16">
        <f>SUMIF(เตรียมส่วนผสม!$C:$C,'รับ-จ่าย ประจำวัน'!$B561,เตรียมส่วนผสม!M:M)+SUMIF(กวนไส้!$C:$C,'รับ-จ่าย ประจำวัน'!$B561,กวนไส้!M:M)+SUMIF(ผลิต1!$C:$C,'รับ-จ่าย ประจำวัน'!$B561,ผลิต1!M:M)+SUMIF(ผลิต2!$C:$C,'รับ-จ่าย ประจำวัน'!$B561,ผลิต2!M:M)+SUMIF(เส้นแต่งหน้าขนมเค้ก!$C:$C,'รับ-จ่าย ประจำวัน'!$B561,เส้นแต่งหน้าขนมเค้ก!M:M)+SUMIF(แพ็ค!$C:$C,'รับ-จ่าย ประจำวัน'!$B561,แพ็ค!M:M)+SUMIF(ธุรการ!$C:$C,'รับ-จ่าย ประจำวัน'!$B561,ธุรการ!M:M)+SUMIF(เส้นแต่งหน้าขนมปัง!$C:$C,'รับ-จ่าย ประจำวัน'!$B561,เส้นแต่งหน้าขนมปัง!M:M)+SUMIF('วางแผนBC,CJ'!$C:$C,'รับ-จ่าย ประจำวัน'!$B561,'วางแผนBC,CJ'!M:M)+SUMIF(RD!$C:$C,'รับ-จ่าย ประจำวัน'!$B561,RD!M:M)+SUMIF('FG,ออนไล,คัดแยก'!$C:$C,'รับ-จ่าย ประจำวัน'!$B561,'FG,ออนไล,คัดแยก'!M:M)</f>
        <v>0</v>
      </c>
      <c r="AU561" s="16">
        <f>SUMIF(เตรียมส่วนผสม!$C:$C,'รับ-จ่าย ประจำวัน'!$B561,เตรียมส่วนผสม!N:N)+SUMIF(กวนไส้!$C:$C,'รับ-จ่าย ประจำวัน'!$B561,กวนไส้!N:N)+SUMIF(ผลิต1!$C:$C,'รับ-จ่าย ประจำวัน'!$B561,ผลิต1!N:N)+SUMIF(ผลิต2!$C:$C,'รับ-จ่าย ประจำวัน'!$B561,ผลิต2!N:N)+SUMIF(เส้นแต่งหน้าขนมเค้ก!$C:$C,'รับ-จ่าย ประจำวัน'!$B561,เส้นแต่งหน้าขนมเค้ก!N:N)+SUMIF(แพ็ค!$C:$C,'รับ-จ่าย ประจำวัน'!$B561,แพ็ค!N:N)+SUMIF(ธุรการ!$C:$C,'รับ-จ่าย ประจำวัน'!$B561,ธุรการ!N:N)+SUMIF(เส้นแต่งหน้าขนมปัง!$C:$C,'รับ-จ่าย ประจำวัน'!$B561,เส้นแต่งหน้าขนมปัง!N:N)+SUMIF('วางแผนBC,CJ'!$C:$C,'รับ-จ่าย ประจำวัน'!$B561,'วางแผนBC,CJ'!N:N)+SUMIF(RD!$C:$C,'รับ-จ่าย ประจำวัน'!$B561,RD!N:N)+SUMIF('FG,ออนไล,คัดแยก'!$C:$C,'รับ-จ่าย ประจำวัน'!$B561,'FG,ออนไล,คัดแยก'!N:N)</f>
        <v>0</v>
      </c>
      <c r="AV561" s="16">
        <f>SUMIF(เตรียมส่วนผสม!$C:$C,'รับ-จ่าย ประจำวัน'!$B561,เตรียมส่วนผสม!O:O)+SUMIF(กวนไส้!$C:$C,'รับ-จ่าย ประจำวัน'!$B561,กวนไส้!O:O)+SUMIF(ผลิต1!$C:$C,'รับ-จ่าย ประจำวัน'!$B561,ผลิต1!O:O)+SUMIF(ผลิต2!$C:$C,'รับ-จ่าย ประจำวัน'!$B561,ผลิต2!O:O)+SUMIF(เส้นแต่งหน้าขนมเค้ก!$C:$C,'รับ-จ่าย ประจำวัน'!$B561,เส้นแต่งหน้าขนมเค้ก!O:O)+SUMIF(แพ็ค!$C:$C,'รับ-จ่าย ประจำวัน'!$B561,แพ็ค!O:O)+SUMIF(ธุรการ!$C:$C,'รับ-จ่าย ประจำวัน'!$B561,ธุรการ!O:O)+SUMIF(เส้นแต่งหน้าขนมปัง!$C:$C,'รับ-จ่าย ประจำวัน'!$B561,เส้นแต่งหน้าขนมปัง!O:O)+SUMIF('วางแผนBC,CJ'!$C:$C,'รับ-จ่าย ประจำวัน'!$B561,'วางแผนBC,CJ'!O:O)+SUMIF(RD!$C:$C,'รับ-จ่าย ประจำวัน'!$B561,RD!O:O)+SUMIF('FG,ออนไล,คัดแยก'!$C:$C,'รับ-จ่าย ประจำวัน'!$B561,'FG,ออนไล,คัดแยก'!O:O)</f>
        <v>0</v>
      </c>
      <c r="AW561" s="16">
        <f>SUMIF(เตรียมส่วนผสม!$C:$C,'รับ-จ่าย ประจำวัน'!$B561,เตรียมส่วนผสม!P:P)+SUMIF(กวนไส้!$C:$C,'รับ-จ่าย ประจำวัน'!$B561,กวนไส้!P:P)+SUMIF(ผลิต1!$C:$C,'รับ-จ่าย ประจำวัน'!$B561,ผลิต1!P:P)+SUMIF(ผลิต2!$C:$C,'รับ-จ่าย ประจำวัน'!$B561,ผลิต2!P:P)+SUMIF(เส้นแต่งหน้าขนมเค้ก!$C:$C,'รับ-จ่าย ประจำวัน'!$B561,เส้นแต่งหน้าขนมเค้ก!P:P)+SUMIF(แพ็ค!$C:$C,'รับ-จ่าย ประจำวัน'!$B561,แพ็ค!P:P)+SUMIF(ธุรการ!$C:$C,'รับ-จ่าย ประจำวัน'!$B561,ธุรการ!P:P)+SUMIF(เส้นแต่งหน้าขนมปัง!$C:$C,'รับ-จ่าย ประจำวัน'!$B561,เส้นแต่งหน้าขนมปัง!P:P)+SUMIF('วางแผนBC,CJ'!$C:$C,'รับ-จ่าย ประจำวัน'!$B561,'วางแผนBC,CJ'!P:P)+SUMIF(RD!$C:$C,'รับ-จ่าย ประจำวัน'!$B561,RD!P:P)+SUMIF('FG,ออนไล,คัดแยก'!$C:$C,'รับ-จ่าย ประจำวัน'!$B561,'FG,ออนไล,คัดแยก'!P:P)</f>
        <v>0</v>
      </c>
      <c r="AX561" s="16">
        <f>SUMIF(เตรียมส่วนผสม!$C:$C,'รับ-จ่าย ประจำวัน'!$B561,เตรียมส่วนผสม!Q:Q)+SUMIF(กวนไส้!$C:$C,'รับ-จ่าย ประจำวัน'!$B561,กวนไส้!Q:Q)+SUMIF(ผลิต1!$C:$C,'รับ-จ่าย ประจำวัน'!$B561,ผลิต1!Q:Q)+SUMIF(ผลิต2!$C:$C,'รับ-จ่าย ประจำวัน'!$B561,ผลิต2!Q:Q)+SUMIF(เส้นแต่งหน้าขนมเค้ก!$C:$C,'รับ-จ่าย ประจำวัน'!$B561,เส้นแต่งหน้าขนมเค้ก!Q:Q)+SUMIF(แพ็ค!$C:$C,'รับ-จ่าย ประจำวัน'!$B561,แพ็ค!Q:Q)+SUMIF(ธุรการ!$C:$C,'รับ-จ่าย ประจำวัน'!$B561,ธุรการ!Q:Q)+SUMIF(เส้นแต่งหน้าขนมปัง!$C:$C,'รับ-จ่าย ประจำวัน'!$B561,เส้นแต่งหน้าขนมปัง!Q:Q)+SUMIF('วางแผนBC,CJ'!$C:$C,'รับ-จ่าย ประจำวัน'!$B561,'วางแผนBC,CJ'!Q:Q)+SUMIF(RD!$C:$C,'รับ-จ่าย ประจำวัน'!$B561,RD!Q:Q)+SUMIF('FG,ออนไล,คัดแยก'!$C:$C,'รับ-จ่าย ประจำวัน'!$B561,'FG,ออนไล,คัดแยก'!Q:Q)</f>
        <v>600</v>
      </c>
      <c r="AY561" s="16">
        <f>SUMIF(เตรียมส่วนผสม!$C:$C,'รับ-จ่าย ประจำวัน'!$B561,เตรียมส่วนผสม!R:R)+SUMIF(กวนไส้!$C:$C,'รับ-จ่าย ประจำวัน'!$B561,กวนไส้!R:R)+SUMIF(ผลิต1!$C:$C,'รับ-จ่าย ประจำวัน'!$B561,ผลิต1!R:R)+SUMIF(ผลิต2!$C:$C,'รับ-จ่าย ประจำวัน'!$B561,ผลิต2!R:R)+SUMIF(เส้นแต่งหน้าขนมเค้ก!$C:$C,'รับ-จ่าย ประจำวัน'!$B561,เส้นแต่งหน้าขนมเค้ก!R:R)+SUMIF(แพ็ค!$C:$C,'รับ-จ่าย ประจำวัน'!$B561,แพ็ค!R:R)+SUMIF(ธุรการ!$C:$C,'รับ-จ่าย ประจำวัน'!$B561,ธุรการ!R:R)+SUMIF(เส้นแต่งหน้าขนมปัง!$C:$C,'รับ-จ่าย ประจำวัน'!$B561,เส้นแต่งหน้าขนมปัง!R:R)+SUMIF('วางแผนBC,CJ'!$C:$C,'รับ-จ่าย ประจำวัน'!$B561,'วางแผนBC,CJ'!R:R)+SUMIF(RD!$C:$C,'รับ-จ่าย ประจำวัน'!$B561,RD!R:R)+SUMIF('FG,ออนไล,คัดแยก'!$C:$C,'รับ-จ่าย ประจำวัน'!$B561,'FG,ออนไล,คัดแยก'!R:R)</f>
        <v>0</v>
      </c>
      <c r="AZ561" s="16">
        <f>SUMIF(เตรียมส่วนผสม!$C:$C,'รับ-จ่าย ประจำวัน'!$B561,เตรียมส่วนผสม!S:S)+SUMIF(กวนไส้!$C:$C,'รับ-จ่าย ประจำวัน'!$B561,กวนไส้!S:S)+SUMIF(ผลิต1!$C:$C,'รับ-จ่าย ประจำวัน'!$B561,ผลิต1!S:S)+SUMIF(ผลิต2!$C:$C,'รับ-จ่าย ประจำวัน'!$B561,ผลิต2!S:S)+SUMIF(เส้นแต่งหน้าขนมเค้ก!$C:$C,'รับ-จ่าย ประจำวัน'!$B561,เส้นแต่งหน้าขนมเค้ก!S:S)+SUMIF(แพ็ค!$C:$C,'รับ-จ่าย ประจำวัน'!$B561,แพ็ค!S:S)+SUMIF(ธุรการ!$C:$C,'รับ-จ่าย ประจำวัน'!$B561,ธุรการ!S:S)+SUMIF(เส้นแต่งหน้าขนมปัง!$C:$C,'รับ-จ่าย ประจำวัน'!$B561,เส้นแต่งหน้าขนมปัง!S:S)+SUMIF('วางแผนBC,CJ'!$C:$C,'รับ-จ่าย ประจำวัน'!$B561,'วางแผนBC,CJ'!S:S)+SUMIF(RD!$C:$C,'รับ-จ่าย ประจำวัน'!$B561,RD!S:S)+SUMIF('FG,ออนไล,คัดแยก'!$C:$C,'รับ-จ่าย ประจำวัน'!$B561,'FG,ออนไล,คัดแยก'!S:S)</f>
        <v>0</v>
      </c>
      <c r="BA561" s="16">
        <f>SUMIF(เตรียมส่วนผสม!$C:$C,'รับ-จ่าย ประจำวัน'!$B561,เตรียมส่วนผสม!T:T)+SUMIF(กวนไส้!$C:$C,'รับ-จ่าย ประจำวัน'!$B561,กวนไส้!T:T)+SUMIF(ผลิต1!$C:$C,'รับ-จ่าย ประจำวัน'!$B561,ผลิต1!T:T)+SUMIF(ผลิต2!$C:$C,'รับ-จ่าย ประจำวัน'!$B561,ผลิต2!T:T)+SUMIF(เส้นแต่งหน้าขนมเค้ก!$C:$C,'รับ-จ่าย ประจำวัน'!$B561,เส้นแต่งหน้าขนมเค้ก!T:T)+SUMIF(แพ็ค!$C:$C,'รับ-จ่าย ประจำวัน'!$B561,แพ็ค!T:T)+SUMIF(ธุรการ!$C:$C,'รับ-จ่าย ประจำวัน'!$B561,ธุรการ!T:T)+SUMIF(เส้นแต่งหน้าขนมปัง!$C:$C,'รับ-จ่าย ประจำวัน'!$B561,เส้นแต่งหน้าขนมปัง!T:T)+SUMIF('วางแผนBC,CJ'!$C:$C,'รับ-จ่าย ประจำวัน'!$B561,'วางแผนBC,CJ'!T:T)+SUMIF(RD!$C:$C,'รับ-จ่าย ประจำวัน'!$B561,RD!T:T)+SUMIF('FG,ออนไล,คัดแยก'!$C:$C,'รับ-จ่าย ประจำวัน'!$B561,'FG,ออนไล,คัดแยก'!T:T)</f>
        <v>0</v>
      </c>
      <c r="BB561" s="16">
        <f>SUMIF(เตรียมส่วนผสม!$C:$C,'รับ-จ่าย ประจำวัน'!$B561,เตรียมส่วนผสม!U:U)+SUMIF(กวนไส้!$C:$C,'รับ-จ่าย ประจำวัน'!$B561,กวนไส้!U:U)+SUMIF(ผลิต1!$C:$C,'รับ-จ่าย ประจำวัน'!$B561,ผลิต1!U:U)+SUMIF(ผลิต2!$C:$C,'รับ-จ่าย ประจำวัน'!$B561,ผลิต2!U:U)+SUMIF(เส้นแต่งหน้าขนมเค้ก!$C:$C,'รับ-จ่าย ประจำวัน'!$B561,เส้นแต่งหน้าขนมเค้ก!U:U)+SUMIF(แพ็ค!$C:$C,'รับ-จ่าย ประจำวัน'!$B561,แพ็ค!U:U)+SUMIF(ธุรการ!$C:$C,'รับ-จ่าย ประจำวัน'!$B561,ธุรการ!U:U)+SUMIF(เส้นแต่งหน้าขนมปัง!$C:$C,'รับ-จ่าย ประจำวัน'!$B561,เส้นแต่งหน้าขนมปัง!U:U)+SUMIF('วางแผนBC,CJ'!$C:$C,'รับ-จ่าย ประจำวัน'!$B561,'วางแผนBC,CJ'!U:U)+SUMIF(RD!$C:$C,'รับ-จ่าย ประจำวัน'!$B561,RD!U:U)+SUMIF('FG,ออนไล,คัดแยก'!$C:$C,'รับ-จ่าย ประจำวัน'!$B561,'FG,ออนไล,คัดแยก'!U:U)</f>
        <v>0</v>
      </c>
      <c r="BC561" s="16">
        <f>SUMIF(เตรียมส่วนผสม!$C:$C,'รับ-จ่าย ประจำวัน'!$B561,เตรียมส่วนผสม!V:V)+SUMIF(กวนไส้!$C:$C,'รับ-จ่าย ประจำวัน'!$B561,กวนไส้!V:V)+SUMIF(ผลิต1!$C:$C,'รับ-จ่าย ประจำวัน'!$B561,ผลิต1!V:V)+SUMIF(ผลิต2!$C:$C,'รับ-จ่าย ประจำวัน'!$B561,ผลิต2!V:V)+SUMIF(เส้นแต่งหน้าขนมเค้ก!$C:$C,'รับ-จ่าย ประจำวัน'!$B561,เส้นแต่งหน้าขนมเค้ก!V:V)+SUMIF(แพ็ค!$C:$C,'รับ-จ่าย ประจำวัน'!$B561,แพ็ค!V:V)+SUMIF(ธุรการ!$C:$C,'รับ-จ่าย ประจำวัน'!$B561,ธุรการ!V:V)+SUMIF(เส้นแต่งหน้าขนมปัง!$C:$C,'รับ-จ่าย ประจำวัน'!$B561,เส้นแต่งหน้าขนมปัง!V:V)+SUMIF('วางแผนBC,CJ'!$C:$C,'รับ-จ่าย ประจำวัน'!$B561,'วางแผนBC,CJ'!V:V)+SUMIF(RD!$C:$C,'รับ-จ่าย ประจำวัน'!$B561,RD!V:V)+SUMIF('FG,ออนไล,คัดแยก'!$C:$C,'รับ-จ่าย ประจำวัน'!$B561,'FG,ออนไล,คัดแยก'!V:V)</f>
        <v>0</v>
      </c>
      <c r="BD561" s="16">
        <f>SUMIF(เตรียมส่วนผสม!$C:$C,'รับ-จ่าย ประจำวัน'!$B561,เตรียมส่วนผสม!W:W)+SUMIF(กวนไส้!$C:$C,'รับ-จ่าย ประจำวัน'!$B561,กวนไส้!W:W)+SUMIF(ผลิต1!$C:$C,'รับ-จ่าย ประจำวัน'!$B561,ผลิต1!W:W)+SUMIF(ผลิต2!$C:$C,'รับ-จ่าย ประจำวัน'!$B561,ผลิต2!W:W)+SUMIF(เส้นแต่งหน้าขนมเค้ก!$C:$C,'รับ-จ่าย ประจำวัน'!$B561,เส้นแต่งหน้าขนมเค้ก!W:W)+SUMIF(แพ็ค!$C:$C,'รับ-จ่าย ประจำวัน'!$B561,แพ็ค!W:W)+SUMIF(ธุรการ!$C:$C,'รับ-จ่าย ประจำวัน'!$B561,ธุรการ!W:W)+SUMIF(เส้นแต่งหน้าขนมปัง!$C:$C,'รับ-จ่าย ประจำวัน'!$B561,เส้นแต่งหน้าขนมปัง!W:W)+SUMIF('วางแผนBC,CJ'!$C:$C,'รับ-จ่าย ประจำวัน'!$B561,'วางแผนBC,CJ'!W:W)+SUMIF(RD!$C:$C,'รับ-จ่าย ประจำวัน'!$B561,RD!W:W)+SUMIF('FG,ออนไล,คัดแยก'!$C:$C,'รับ-จ่าย ประจำวัน'!$B561,'FG,ออนไล,คัดแยก'!W:W)</f>
        <v>0</v>
      </c>
      <c r="BE561" s="16">
        <f>SUMIF(เตรียมส่วนผสม!$C:$C,'รับ-จ่าย ประจำวัน'!$B561,เตรียมส่วนผสม!X:X)+SUMIF(กวนไส้!$C:$C,'รับ-จ่าย ประจำวัน'!$B561,กวนไส้!X:X)+SUMIF(ผลิต1!$C:$C,'รับ-จ่าย ประจำวัน'!$B561,ผลิต1!X:X)+SUMIF(ผลิต2!$C:$C,'รับ-จ่าย ประจำวัน'!$B561,ผลิต2!X:X)+SUMIF(เส้นแต่งหน้าขนมเค้ก!$C:$C,'รับ-จ่าย ประจำวัน'!$B561,เส้นแต่งหน้าขนมเค้ก!X:X)+SUMIF(แพ็ค!$C:$C,'รับ-จ่าย ประจำวัน'!$B561,แพ็ค!X:X)+SUMIF(ธุรการ!$C:$C,'รับ-จ่าย ประจำวัน'!$B561,ธุรการ!X:X)+SUMIF(เส้นแต่งหน้าขนมปัง!$C:$C,'รับ-จ่าย ประจำวัน'!$B561,เส้นแต่งหน้าขนมปัง!X:X)+SUMIF('วางแผนBC,CJ'!$C:$C,'รับ-จ่าย ประจำวัน'!$B561,'วางแผนBC,CJ'!X:X)+SUMIF(RD!$C:$C,'รับ-จ่าย ประจำวัน'!$B561,RD!X:X)+SUMIF('FG,ออนไล,คัดแยก'!$C:$C,'รับ-จ่าย ประจำวัน'!$B561,'FG,ออนไล,คัดแยก'!X:X)</f>
        <v>0</v>
      </c>
      <c r="BF561" s="16">
        <f>SUMIF(เตรียมส่วนผสม!$C:$C,'รับ-จ่าย ประจำวัน'!$B561,เตรียมส่วนผสม!Y:Y)+SUMIF(กวนไส้!$C:$C,'รับ-จ่าย ประจำวัน'!$B561,กวนไส้!Y:Y)+SUMIF(ผลิต1!$C:$C,'รับ-จ่าย ประจำวัน'!$B561,ผลิต1!Y:Y)+SUMIF(ผลิต2!$C:$C,'รับ-จ่าย ประจำวัน'!$B561,ผลิต2!Y:Y)+SUMIF(เส้นแต่งหน้าขนมเค้ก!$C:$C,'รับ-จ่าย ประจำวัน'!$B561,เส้นแต่งหน้าขนมเค้ก!Y:Y)+SUMIF(แพ็ค!$C:$C,'รับ-จ่าย ประจำวัน'!$B561,แพ็ค!Y:Y)+SUMIF(ธุรการ!$C:$C,'รับ-จ่าย ประจำวัน'!$B561,ธุรการ!Y:Y)+SUMIF(เส้นแต่งหน้าขนมปัง!$C:$C,'รับ-จ่าย ประจำวัน'!$B561,เส้นแต่งหน้าขนมปัง!Y:Y)+SUMIF('วางแผนBC,CJ'!$C:$C,'รับ-จ่าย ประจำวัน'!$B561,'วางแผนBC,CJ'!Y:Y)+SUMIF(RD!$C:$C,'รับ-จ่าย ประจำวัน'!$B561,RD!Y:Y)+SUMIF('FG,ออนไล,คัดแยก'!$C:$C,'รับ-จ่าย ประจำวัน'!$B561,'FG,ออนไล,คัดแยก'!Y:Y)</f>
        <v>0</v>
      </c>
      <c r="BG561" s="16">
        <f>SUMIF(เตรียมส่วนผสม!$C:$C,'รับ-จ่าย ประจำวัน'!$B561,เตรียมส่วนผสม!Z:Z)+SUMIF(กวนไส้!$C:$C,'รับ-จ่าย ประจำวัน'!$B561,กวนไส้!Z:Z)+SUMIF(ผลิต1!$C:$C,'รับ-จ่าย ประจำวัน'!$B561,ผลิต1!Z:Z)+SUMIF(ผลิต2!$C:$C,'รับ-จ่าย ประจำวัน'!$B561,ผลิต2!Z:Z)+SUMIF(เส้นแต่งหน้าขนมเค้ก!$C:$C,'รับ-จ่าย ประจำวัน'!$B561,เส้นแต่งหน้าขนมเค้ก!Z:Z)+SUMIF(แพ็ค!$C:$C,'รับ-จ่าย ประจำวัน'!$B561,แพ็ค!Z:Z)+SUMIF(ธุรการ!$C:$C,'รับ-จ่าย ประจำวัน'!$B561,ธุรการ!Z:Z)+SUMIF(เส้นแต่งหน้าขนมปัง!$C:$C,'รับ-จ่าย ประจำวัน'!$B561,เส้นแต่งหน้าขนมปัง!Z:Z)+SUMIF('วางแผนBC,CJ'!$C:$C,'รับ-จ่าย ประจำวัน'!$B561,'วางแผนBC,CJ'!Z:Z)+SUMIF(RD!$C:$C,'รับ-จ่าย ประจำวัน'!$B561,RD!Z:Z)+SUMIF('FG,ออนไล,คัดแยก'!$C:$C,'รับ-จ่าย ประจำวัน'!$B561,'FG,ออนไล,คัดแยก'!Z:Z)</f>
        <v>0</v>
      </c>
      <c r="BH561" s="16">
        <f>SUMIF(เตรียมส่วนผสม!$C:$C,'รับ-จ่าย ประจำวัน'!$B561,เตรียมส่วนผสม!AA:AA)+SUMIF(กวนไส้!$C:$C,'รับ-จ่าย ประจำวัน'!$B561,กวนไส้!AA:AA)+SUMIF(ผลิต1!$C:$C,'รับ-จ่าย ประจำวัน'!$B561,ผลิต1!AA:AA)+SUMIF(ผลิต2!$C:$C,'รับ-จ่าย ประจำวัน'!$B561,ผลิต2!AA:AA)+SUMIF(เส้นแต่งหน้าขนมเค้ก!$C:$C,'รับ-จ่าย ประจำวัน'!$B561,เส้นแต่งหน้าขนมเค้ก!AA:AA)+SUMIF(แพ็ค!$C:$C,'รับ-จ่าย ประจำวัน'!$B561,แพ็ค!AA:AA)+SUMIF(ธุรการ!$C:$C,'รับ-จ่าย ประจำวัน'!$B561,ธุรการ!AA:AA)+SUMIF(เส้นแต่งหน้าขนมปัง!$C:$C,'รับ-จ่าย ประจำวัน'!$B561,เส้นแต่งหน้าขนมปัง!AA:AA)+SUMIF('วางแผนBC,CJ'!$C:$C,'รับ-จ่าย ประจำวัน'!$B561,'วางแผนBC,CJ'!AA:AA)+SUMIF(RD!$C:$C,'รับ-จ่าย ประจำวัน'!$B561,RD!AA:AA)+SUMIF('FG,ออนไล,คัดแยก'!$C:$C,'รับ-จ่าย ประจำวัน'!$B561,'FG,ออนไล,คัดแยก'!AA:AA)</f>
        <v>0</v>
      </c>
      <c r="BI561" s="16">
        <f>SUMIF(เตรียมส่วนผสม!$C:$C,'รับ-จ่าย ประจำวัน'!$B561,เตรียมส่วนผสม!AB:AB)+SUMIF(กวนไส้!$C:$C,'รับ-จ่าย ประจำวัน'!$B561,กวนไส้!AB:AB)+SUMIF(ผลิต1!$C:$C,'รับ-จ่าย ประจำวัน'!$B561,ผลิต1!AB:AB)+SUMIF(ผลิต2!$C:$C,'รับ-จ่าย ประจำวัน'!$B561,ผลิต2!AB:AB)+SUMIF(เส้นแต่งหน้าขนมเค้ก!$C:$C,'รับ-จ่าย ประจำวัน'!$B561,เส้นแต่งหน้าขนมเค้ก!AB:AB)+SUMIF(แพ็ค!$C:$C,'รับ-จ่าย ประจำวัน'!$B561,แพ็ค!AB:AB)+SUMIF(ธุรการ!$C:$C,'รับ-จ่าย ประจำวัน'!$B561,ธุรการ!AB:AB)+SUMIF(เส้นแต่งหน้าขนมปัง!$C:$C,'รับ-จ่าย ประจำวัน'!$B561,เส้นแต่งหน้าขนมปัง!AB:AB)+SUMIF('วางแผนBC,CJ'!$C:$C,'รับ-จ่าย ประจำวัน'!$B561,'วางแผนBC,CJ'!AB:AB)+SUMIF(RD!$C:$C,'รับ-จ่าย ประจำวัน'!$B561,RD!AB:AB)+SUMIF('FG,ออนไล,คัดแยก'!$C:$C,'รับ-จ่าย ประจำวัน'!$B561,'FG,ออนไล,คัดแยก'!AB:AB)</f>
        <v>0</v>
      </c>
      <c r="BJ561" s="16">
        <f>SUMIF(เตรียมส่วนผสม!$C:$C,'รับ-จ่าย ประจำวัน'!$B561,เตรียมส่วนผสม!AC:AC)+SUMIF(กวนไส้!$C:$C,'รับ-จ่าย ประจำวัน'!$B561,กวนไส้!AC:AC)+SUMIF(ผลิต1!$C:$C,'รับ-จ่าย ประจำวัน'!$B561,ผลิต1!AC:AC)+SUMIF(ผลิต2!$C:$C,'รับ-จ่าย ประจำวัน'!$B561,ผลิต2!AC:AC)+SUMIF(เส้นแต่งหน้าขนมเค้ก!$C:$C,'รับ-จ่าย ประจำวัน'!$B561,เส้นแต่งหน้าขนมเค้ก!AC:AC)+SUMIF(แพ็ค!$C:$C,'รับ-จ่าย ประจำวัน'!$B561,แพ็ค!AC:AC)+SUMIF(ธุรการ!$C:$C,'รับ-จ่าย ประจำวัน'!$B561,ธุรการ!AC:AC)+SUMIF(เส้นแต่งหน้าขนมปัง!$C:$C,'รับ-จ่าย ประจำวัน'!$B561,เส้นแต่งหน้าขนมปัง!AC:AC)+SUMIF('วางแผนBC,CJ'!$C:$C,'รับ-จ่าย ประจำวัน'!$B561,'วางแผนBC,CJ'!AC:AC)+SUMIF(RD!$C:$C,'รับ-จ่าย ประจำวัน'!$B561,RD!AC:AC)+SUMIF('FG,ออนไล,คัดแยก'!$C:$C,'รับ-จ่าย ประจำวัน'!$B561,'FG,ออนไล,คัดแยก'!AC:AC)</f>
        <v>0</v>
      </c>
      <c r="BK561" s="16">
        <f>SUMIF(เตรียมส่วนผสม!$C:$C,'รับ-จ่าย ประจำวัน'!$B561,เตรียมส่วนผสม!AD:AD)+SUMIF(กวนไส้!$C:$C,'รับ-จ่าย ประจำวัน'!$B561,กวนไส้!AD:AD)+SUMIF(ผลิต1!$C:$C,'รับ-จ่าย ประจำวัน'!$B561,ผลิต1!AD:AD)+SUMIF(ผลิต2!$C:$C,'รับ-จ่าย ประจำวัน'!$B561,ผลิต2!AD:AD)+SUMIF(เส้นแต่งหน้าขนมเค้ก!$C:$C,'รับ-จ่าย ประจำวัน'!$B561,เส้นแต่งหน้าขนมเค้ก!AD:AD)+SUMIF(แพ็ค!$C:$C,'รับ-จ่าย ประจำวัน'!$B561,แพ็ค!AD:AD)+SUMIF(ธุรการ!$C:$C,'รับ-จ่าย ประจำวัน'!$B561,ธุรการ!AD:AD)+SUMIF(เส้นแต่งหน้าขนมปัง!$C:$C,'รับ-จ่าย ประจำวัน'!$B561,เส้นแต่งหน้าขนมปัง!AD:AD)+SUMIF('วางแผนBC,CJ'!$C:$C,'รับ-จ่าย ประจำวัน'!$B561,'วางแผนBC,CJ'!AD:AD)+SUMIF(RD!$C:$C,'รับ-จ่าย ประจำวัน'!$B561,RD!AD:AD)+SUMIF('FG,ออนไล,คัดแยก'!$C:$C,'รับ-จ่าย ประจำวัน'!$B561,'FG,ออนไล,คัดแยก'!AD:AD)</f>
        <v>0</v>
      </c>
      <c r="BL561" s="16">
        <f>SUMIF(เตรียมส่วนผสม!$C:$C,'รับ-จ่าย ประจำวัน'!$B561,เตรียมส่วนผสม!AE:AE)+SUMIF(กวนไส้!$C:$C,'รับ-จ่าย ประจำวัน'!$B561,กวนไส้!AE:AE)+SUMIF(ผลิต1!$C:$C,'รับ-จ่าย ประจำวัน'!$B561,ผลิต1!AE:AE)+SUMIF(ผลิต2!$C:$C,'รับ-จ่าย ประจำวัน'!$B561,ผลิต2!AE:AE)+SUMIF(เส้นแต่งหน้าขนมเค้ก!$C:$C,'รับ-จ่าย ประจำวัน'!$B561,เส้นแต่งหน้าขนมเค้ก!AE:AE)+SUMIF(แพ็ค!$C:$C,'รับ-จ่าย ประจำวัน'!$B561,แพ็ค!AE:AE)+SUMIF(ธุรการ!$C:$C,'รับ-จ่าย ประจำวัน'!$B561,ธุรการ!AE:AE)+SUMIF(เส้นแต่งหน้าขนมปัง!$C:$C,'รับ-จ่าย ประจำวัน'!$B561,เส้นแต่งหน้าขนมปัง!AE:AE)+SUMIF('วางแผนBC,CJ'!$C:$C,'รับ-จ่าย ประจำวัน'!$B561,'วางแผนBC,CJ'!AE:AE)+SUMIF(RD!$C:$C,'รับ-จ่าย ประจำวัน'!$B561,RD!AE:AE)+SUMIF('FG,ออนไล,คัดแยก'!$C:$C,'รับ-จ่าย ประจำวัน'!$B561,'FG,ออนไล,คัดแยก'!AE:AE)</f>
        <v>570</v>
      </c>
      <c r="BM561" s="16">
        <f>SUMIF(เตรียมส่วนผสม!$C:$C,'รับ-จ่าย ประจำวัน'!$B561,เตรียมส่วนผสม!AF:AF)+SUMIF(กวนไส้!$C:$C,'รับ-จ่าย ประจำวัน'!$B561,กวนไส้!AF:AF)+SUMIF(ผลิต1!$C:$C,'รับ-จ่าย ประจำวัน'!$B561,ผลิต1!AF:AF)+SUMIF(ผลิต2!$C:$C,'รับ-จ่าย ประจำวัน'!$B561,ผลิต2!AF:AF)+SUMIF(เส้นแต่งหน้าขนมเค้ก!$C:$C,'รับ-จ่าย ประจำวัน'!$B561,เส้นแต่งหน้าขนมเค้ก!AF:AF)+SUMIF(แพ็ค!$C:$C,'รับ-จ่าย ประจำวัน'!$B561,แพ็ค!AF:AF)+SUMIF(ธุรการ!$C:$C,'รับ-จ่าย ประจำวัน'!$B561,ธุรการ!AF:AF)+SUMIF(เส้นแต่งหน้าขนมปัง!$C:$C,'รับ-จ่าย ประจำวัน'!$B561,เส้นแต่งหน้าขนมปัง!AF:AF)+SUMIF('วางแผนBC,CJ'!$C:$C,'รับ-จ่าย ประจำวัน'!$B561,'วางแผนBC,CJ'!AF:AF)+SUMIF(RD!$C:$C,'รับ-จ่าย ประจำวัน'!$B561,RD!AF:AF)+SUMIF('FG,ออนไล,คัดแยก'!$C:$C,'รับ-จ่าย ประจำวัน'!$B561,'FG,ออนไล,คัดแยก'!AF:AF)</f>
        <v>0</v>
      </c>
      <c r="BN561" s="16">
        <f>SUMIF(เตรียมส่วนผสม!$C:$C,'รับ-จ่าย ประจำวัน'!$B561,เตรียมส่วนผสม!AG:AG)+SUMIF(กวนไส้!$C:$C,'รับ-จ่าย ประจำวัน'!$B561,กวนไส้!AG:AG)+SUMIF(ผลิต1!$C:$C,'รับ-จ่าย ประจำวัน'!$B561,ผลิต1!AG:AG)+SUMIF(ผลิต2!$C:$C,'รับ-จ่าย ประจำวัน'!$B561,ผลิต2!AG:AG)+SUMIF(เส้นแต่งหน้าขนมเค้ก!$C:$C,'รับ-จ่าย ประจำวัน'!$B561,เส้นแต่งหน้าขนมเค้ก!AG:AG)+SUMIF(แพ็ค!$C:$C,'รับ-จ่าย ประจำวัน'!$B561,แพ็ค!AG:AG)+SUMIF(ธุรการ!$C:$C,'รับ-จ่าย ประจำวัน'!$B561,ธุรการ!AG:AG)+SUMIF(เส้นแต่งหน้าขนมปัง!$C:$C,'รับ-จ่าย ประจำวัน'!$B561,เส้นแต่งหน้าขนมปัง!AG:AG)+SUMIF('วางแผนBC,CJ'!$C:$C,'รับ-จ่าย ประจำวัน'!$B561,'วางแผนBC,CJ'!AG:AG)+SUMIF(RD!$C:$C,'รับ-จ่าย ประจำวัน'!$B561,RD!AG:AG)+SUMIF('FG,ออนไล,คัดแยก'!$C:$C,'รับ-จ่าย ประจำวัน'!$B561,'FG,ออนไล,คัดแยก'!AG:AG)</f>
        <v>0</v>
      </c>
      <c r="BO561" s="16">
        <f>SUMIF(เตรียมส่วนผสม!$C:$C,'รับ-จ่าย ประจำวัน'!$B561,เตรียมส่วนผสม!AH:AH)+SUMIF(กวนไส้!$C:$C,'รับ-จ่าย ประจำวัน'!$B561,กวนไส้!AH:AH)+SUMIF(ผลิต1!$C:$C,'รับ-จ่าย ประจำวัน'!$B561,ผลิต1!AH:AH)+SUMIF(ผลิต2!$C:$C,'รับ-จ่าย ประจำวัน'!$B561,ผลิต2!AH:AH)+SUMIF(เส้นแต่งหน้าขนมเค้ก!$C:$C,'รับ-จ่าย ประจำวัน'!$B561,เส้นแต่งหน้าขนมเค้ก!AH:AH)+SUMIF(แพ็ค!$C:$C,'รับ-จ่าย ประจำวัน'!$B561,แพ็ค!AH:AH)+SUMIF(ธุรการ!$C:$C,'รับ-จ่าย ประจำวัน'!$B561,ธุรการ!AH:AH)+SUMIF(เส้นแต่งหน้าขนมปัง!$C:$C,'รับ-จ่าย ประจำวัน'!$B561,เส้นแต่งหน้าขนมปัง!AH:AH)+SUMIF('วางแผนBC,CJ'!$C:$C,'รับ-จ่าย ประจำวัน'!$B561,'วางแผนBC,CJ'!AH:AH)+SUMIF(RD!$C:$C,'รับ-จ่าย ประจำวัน'!$B561,RD!AH:AH)+SUMIF('FG,ออนไล,คัดแยก'!$C:$C,'รับ-จ่าย ประจำวัน'!$B561,'FG,ออนไล,คัดแยก'!AH:AH)</f>
        <v>0</v>
      </c>
      <c r="BP561" s="16">
        <f>SUMIF(เตรียมส่วนผสม!$C:$C,'รับ-จ่าย ประจำวัน'!$B561,เตรียมส่วนผสม!AI:AI)+SUMIF(กวนไส้!$C:$C,'รับ-จ่าย ประจำวัน'!$B561,กวนไส้!AI:AI)+SUMIF(ผลิต1!$C:$C,'รับ-จ่าย ประจำวัน'!$B561,ผลิต1!AI:AI)+SUMIF(ผลิต2!$C:$C,'รับ-จ่าย ประจำวัน'!$B561,ผลิต2!AI:AI)+SUMIF(เส้นแต่งหน้าขนมเค้ก!$C:$C,'รับ-จ่าย ประจำวัน'!$B561,เส้นแต่งหน้าขนมเค้ก!AI:AI)+SUMIF(แพ็ค!$C:$C,'รับ-จ่าย ประจำวัน'!$B561,แพ็ค!AI:AI)+SUMIF(ธุรการ!$C:$C,'รับ-จ่าย ประจำวัน'!$B561,ธุรการ!AI:AI)+SUMIF(เส้นแต่งหน้าขนมปัง!$C:$C,'รับ-จ่าย ประจำวัน'!$B561,เส้นแต่งหน้าขนมปัง!AI:AI)+SUMIF('วางแผนBC,CJ'!$C:$C,'รับ-จ่าย ประจำวัน'!$B561,'วางแผนBC,CJ'!AI:AI)+SUMIF(RD!$C:$C,'รับ-จ่าย ประจำวัน'!$B561,RD!AI:AI)+SUMIF('FG,ออนไล,คัดแยก'!$C:$C,'รับ-จ่าย ประจำวัน'!$B561,'FG,ออนไล,คัดแยก'!AI:AI)</f>
        <v>300</v>
      </c>
      <c r="BQ561" s="16">
        <f>SUMIF(เตรียมส่วนผสม!$C:$C,'รับ-จ่าย ประจำวัน'!$B561,เตรียมส่วนผสม!AJ:AJ)+SUMIF(กวนไส้!$C:$C,'รับ-จ่าย ประจำวัน'!$B561,กวนไส้!AJ:AJ)+SUMIF(ผลิต1!$C:$C,'รับ-จ่าย ประจำวัน'!$B561,ผลิต1!AJ:AJ)+SUMIF(ผลิต2!$C:$C,'รับ-จ่าย ประจำวัน'!$B561,ผลิต2!AJ:AJ)+SUMIF(เส้นแต่งหน้าขนมเค้ก!$C:$C,'รับ-จ่าย ประจำวัน'!$B561,เส้นแต่งหน้าขนมเค้ก!AJ:AJ)+SUMIF(แพ็ค!$C:$C,'รับ-จ่าย ประจำวัน'!$B561,แพ็ค!AJ:AJ)+SUMIF(ธุรการ!$C:$C,'รับ-จ่าย ประจำวัน'!$B561,ธุรการ!AJ:AJ)+SUMIF(เส้นแต่งหน้าขนมปัง!$C:$C,'รับ-จ่าย ประจำวัน'!$B561,เส้นแต่งหน้าขนมปัง!AJ:AJ)+SUMIF('วางแผนBC,CJ'!$C:$C,'รับ-จ่าย ประจำวัน'!$B561,'วางแผนBC,CJ'!AJ:AJ)+SUMIF(RD!$C:$C,'รับ-จ่าย ประจำวัน'!$B561,RD!AJ:AJ)+SUMIF('FG,ออนไล,คัดแยก'!$C:$C,'รับ-จ่าย ประจำวัน'!$B561,'FG,ออนไล,คัดแยก'!AJ:AJ)</f>
        <v>150</v>
      </c>
      <c r="BR561" s="16">
        <f>SUMIF(เตรียมส่วนผสม!$C:$C,'รับ-จ่าย ประจำวัน'!$B561,เตรียมส่วนผสม!AK:AK)+SUMIF(กวนไส้!$C:$C,'รับ-จ่าย ประจำวัน'!$B561,กวนไส้!AK:AK)+SUMIF(ผลิต1!$C:$C,'รับ-จ่าย ประจำวัน'!$B561,ผลิต1!AK:AK)+SUMIF(ผลิต2!$C:$C,'รับ-จ่าย ประจำวัน'!$B561,ผลิต2!AK:AK)+SUMIF(เส้นแต่งหน้าขนมเค้ก!$C:$C,'รับ-จ่าย ประจำวัน'!$B561,เส้นแต่งหน้าขนมเค้ก!AK:AK)+SUMIF(แพ็ค!$C:$C,'รับ-จ่าย ประจำวัน'!$B561,แพ็ค!AK:AK)+SUMIF(ธุรการ!$C:$C,'รับ-จ่าย ประจำวัน'!$B561,ธุรการ!AK:AK)+SUMIF(เส้นแต่งหน้าขนมปัง!$C:$C,'รับ-จ่าย ประจำวัน'!$B561,เส้นแต่งหน้าขนมปัง!AK:AK)+SUMIF('วางแผนBC,CJ'!$C:$C,'รับ-จ่าย ประจำวัน'!$B561,'วางแผนBC,CJ'!AK:AK)+SUMIF(RD!$C:$C,'รับ-จ่าย ประจำวัน'!$B561,RD!AK:AK)+SUMIF('FG,ออนไล,คัดแยก'!$C:$C,'รับ-จ่าย ประจำวัน'!$B561,'FG,ออนไล,คัดแยก'!AK:AK)</f>
        <v>1500</v>
      </c>
      <c r="BS561" s="16">
        <f>SUMIF(เตรียมส่วนผสม!$C:$C,'รับ-จ่าย ประจำวัน'!$B561,เตรียมส่วนผสม!AL:AL)+SUMIF(กวนไส้!$C:$C,'รับ-จ่าย ประจำวัน'!$B561,กวนไส้!AL:AL)+SUMIF(ผลิต1!$C:$C,'รับ-จ่าย ประจำวัน'!$B561,ผลิต1!AL:AL)+SUMIF(ผลิต2!$C:$C,'รับ-จ่าย ประจำวัน'!$B561,ผลิต2!AL:AL)+SUMIF(เส้นแต่งหน้าขนมเค้ก!$C:$C,'รับ-จ่าย ประจำวัน'!$B561,เส้นแต่งหน้าขนมเค้ก!AL:AL)+SUMIF(แพ็ค!$C:$C,'รับ-จ่าย ประจำวัน'!$B561,แพ็ค!AL:AL)+SUMIF(ธุรการ!$C:$C,'รับ-จ่าย ประจำวัน'!$B561,ธุรการ!AL:AL)+SUMIF(เส้นแต่งหน้าขนมปัง!$C:$C,'รับ-จ่าย ประจำวัน'!$B561,เส้นแต่งหน้าขนมปัง!AL:AL)+SUMIF('วางแผนBC,CJ'!$C:$C,'รับ-จ่าย ประจำวัน'!$B561,'วางแผนBC,CJ'!AL:AL)+SUMIF(RD!$C:$C,'รับ-จ่าย ประจำวัน'!$B561,RD!AL:AL)+SUMIF('FG,ออนไล,คัดแยก'!$C:$C,'รับ-จ่าย ประจำวัน'!$B561,'FG,ออนไล,คัดแยก'!AL:AL)</f>
        <v>0</v>
      </c>
      <c r="BT561" s="18">
        <f t="shared" si="115"/>
        <v>5855</v>
      </c>
      <c r="BU561" s="116"/>
      <c r="BV561" s="146">
        <f t="shared" si="116"/>
        <v>9175</v>
      </c>
      <c r="BW561" s="183">
        <v>30</v>
      </c>
      <c r="BX561" s="172">
        <f t="shared" si="120"/>
        <v>195.16666666666666</v>
      </c>
      <c r="BY561" s="188">
        <f t="shared" si="112"/>
        <v>47.011101622544835</v>
      </c>
      <c r="BZ561" s="180">
        <f t="shared" ca="1" si="117"/>
        <v>46250.011101622542</v>
      </c>
      <c r="CA561" s="93"/>
      <c r="CB561" s="93"/>
      <c r="CC561" s="93"/>
      <c r="CD561" s="93"/>
      <c r="CE561" s="93"/>
      <c r="CF561" s="93"/>
      <c r="CG561" s="93"/>
      <c r="CH561" s="93"/>
      <c r="CI561" s="93"/>
      <c r="CJ561" s="97"/>
      <c r="CK561" s="9">
        <f t="shared" si="113"/>
        <v>9175</v>
      </c>
    </row>
    <row r="562" spans="1:89" x14ac:dyDescent="0.5">
      <c r="A562" s="149"/>
      <c r="B562" s="34">
        <v>1023101045</v>
      </c>
      <c r="C562" s="33" t="s">
        <v>1761</v>
      </c>
      <c r="D562" s="141" t="s">
        <v>91</v>
      </c>
      <c r="E562" s="25"/>
      <c r="F562" s="132"/>
      <c r="G562" s="25"/>
      <c r="H562" s="12">
        <v>26890</v>
      </c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11"/>
      <c r="AF562" s="11"/>
      <c r="AG562" s="11"/>
      <c r="AH562" s="11"/>
      <c r="AI562" s="25"/>
      <c r="AJ562" s="25"/>
      <c r="AK562" s="25"/>
      <c r="AL562" s="25"/>
      <c r="AM562" s="25"/>
      <c r="AN562" s="15">
        <f t="shared" si="119"/>
        <v>0</v>
      </c>
      <c r="AO562" s="16">
        <f>SUMIF(เตรียมส่วนผสม!$C:$C,'รับ-จ่าย ประจำวัน'!$B562,เตรียมส่วนผสม!H:H)+SUMIF(กวนไส้!$C:$C,'รับ-จ่าย ประจำวัน'!$B562,กวนไส้!H:H)+SUMIF(ผลิต1!$C:$C,'รับ-จ่าย ประจำวัน'!$B562,ผลิต1!H:H)+SUMIF(ผลิต2!$C:$C,'รับ-จ่าย ประจำวัน'!$B562,ผลิต2!H:H)+SUMIF(เส้นแต่งหน้าขนมเค้ก!$C:$C,'รับ-จ่าย ประจำวัน'!$B562,เส้นแต่งหน้าขนมเค้ก!H:H)+SUMIF(แพ็ค!$C:$C,'รับ-จ่าย ประจำวัน'!$B562,แพ็ค!H:H)+SUMIF(ธุรการ!$C:$C,'รับ-จ่าย ประจำวัน'!$B562,ธุรการ!H:H)+SUMIF(เส้นแต่งหน้าขนมปัง!$C:$C,'รับ-จ่าย ประจำวัน'!$B562,เส้นแต่งหน้าขนมปัง!H:H)+SUMIF('วางแผนBC,CJ'!$C:$C,'รับ-จ่าย ประจำวัน'!$B562,'วางแผนBC,CJ'!H:H)+SUMIF(RD!$C:$C,'รับ-จ่าย ประจำวัน'!$B562,RD!H:H)+SUMIF('FG,ออนไล,คัดแยก'!$C:$C,'รับ-จ่าย ประจำวัน'!$B562,'FG,ออนไล,คัดแยก'!H:H)</f>
        <v>0</v>
      </c>
      <c r="AP562" s="16">
        <f>SUMIF(เตรียมส่วนผสม!$C:$C,'รับ-จ่าย ประจำวัน'!$B562,เตรียมส่วนผสม!I:I)+SUMIF(กวนไส้!$C:$C,'รับ-จ่าย ประจำวัน'!$B562,กวนไส้!I:I)+SUMIF(ผลิต1!$C:$C,'รับ-จ่าย ประจำวัน'!$B562,ผลิต1!I:I)+SUMIF(ผลิต2!$C:$C,'รับ-จ่าย ประจำวัน'!$B562,ผลิต2!I:I)+SUMIF(เส้นแต่งหน้าขนมเค้ก!$C:$C,'รับ-จ่าย ประจำวัน'!$B562,เส้นแต่งหน้าขนมเค้ก!I:I)+SUMIF(แพ็ค!$C:$C,'รับ-จ่าย ประจำวัน'!$B562,แพ็ค!I:I)+SUMIF(ธุรการ!$C:$C,'รับ-จ่าย ประจำวัน'!$B562,ธุรการ!I:I)+SUMIF(เส้นแต่งหน้าขนมปัง!$C:$C,'รับ-จ่าย ประจำวัน'!$B562,เส้นแต่งหน้าขนมปัง!I:I)+SUMIF('วางแผนBC,CJ'!$C:$C,'รับ-จ่าย ประจำวัน'!$B562,'วางแผนBC,CJ'!I:I)+SUMIF(RD!$C:$C,'รับ-จ่าย ประจำวัน'!$B562,RD!I:I)+SUMIF('FG,ออนไล,คัดแยก'!$C:$C,'รับ-จ่าย ประจำวัน'!$B562,'FG,ออนไล,คัดแยก'!I:I)</f>
        <v>0</v>
      </c>
      <c r="AQ562" s="16">
        <f>SUMIF(เตรียมส่วนผสม!$C:$C,'รับ-จ่าย ประจำวัน'!$B562,เตรียมส่วนผสม!J:J)+SUMIF(กวนไส้!$C:$C,'รับ-จ่าย ประจำวัน'!$B562,กวนไส้!J:J)+SUMIF(ผลิต1!$C:$C,'รับ-จ่าย ประจำวัน'!$B562,ผลิต1!J:J)+SUMIF(ผลิต2!$C:$C,'รับ-จ่าย ประจำวัน'!$B562,ผลิต2!J:J)+SUMIF(เส้นแต่งหน้าขนมเค้ก!$C:$C,'รับ-จ่าย ประจำวัน'!$B562,เส้นแต่งหน้าขนมเค้ก!J:J)+SUMIF(แพ็ค!$C:$C,'รับ-จ่าย ประจำวัน'!$B562,แพ็ค!J:J)+SUMIF(ธุรการ!$C:$C,'รับ-จ่าย ประจำวัน'!$B562,ธุรการ!J:J)+SUMIF(เส้นแต่งหน้าขนมปัง!$C:$C,'รับ-จ่าย ประจำวัน'!$B562,เส้นแต่งหน้าขนมปัง!J:J)+SUMIF('วางแผนBC,CJ'!$C:$C,'รับ-จ่าย ประจำวัน'!$B562,'วางแผนBC,CJ'!J:J)+SUMIF(RD!$C:$C,'รับ-จ่าย ประจำวัน'!$B562,RD!J:J)+SUMIF('FG,ออนไล,คัดแยก'!$C:$C,'รับ-จ่าย ประจำวัน'!$B562,'FG,ออนไล,คัดแยก'!J:J)</f>
        <v>0</v>
      </c>
      <c r="AR562" s="16">
        <f>SUMIF(เตรียมส่วนผสม!$C:$C,'รับ-จ่าย ประจำวัน'!$B562,เตรียมส่วนผสม!K:K)+SUMIF(กวนไส้!$C:$C,'รับ-จ่าย ประจำวัน'!$B562,กวนไส้!K:K)+SUMIF(ผลิต1!$C:$C,'รับ-จ่าย ประจำวัน'!$B562,ผลิต1!K:K)+SUMIF(ผลิต2!$C:$C,'รับ-จ่าย ประจำวัน'!$B562,ผลิต2!K:K)+SUMIF(เส้นแต่งหน้าขนมเค้ก!$C:$C,'รับ-จ่าย ประจำวัน'!$B562,เส้นแต่งหน้าขนมเค้ก!K:K)+SUMIF(แพ็ค!$C:$C,'รับ-จ่าย ประจำวัน'!$B562,แพ็ค!K:K)+SUMIF(ธุรการ!$C:$C,'รับ-จ่าย ประจำวัน'!$B562,ธุรการ!K:K)+SUMIF(เส้นแต่งหน้าขนมปัง!$C:$C,'รับ-จ่าย ประจำวัน'!$B562,เส้นแต่งหน้าขนมปัง!K:K)+SUMIF('วางแผนBC,CJ'!$C:$C,'รับ-จ่าย ประจำวัน'!$B562,'วางแผนBC,CJ'!K:K)+SUMIF(RD!$C:$C,'รับ-จ่าย ประจำวัน'!$B562,RD!K:K)+SUMIF('FG,ออนไล,คัดแยก'!$C:$C,'รับ-จ่าย ประจำวัน'!$B562,'FG,ออนไล,คัดแยก'!K:K)</f>
        <v>0</v>
      </c>
      <c r="AS562" s="16">
        <f>SUMIF(เตรียมส่วนผสม!$C:$C,'รับ-จ่าย ประจำวัน'!$B562,เตรียมส่วนผสม!L:L)+SUMIF(กวนไส้!$C:$C,'รับ-จ่าย ประจำวัน'!$B562,กวนไส้!L:L)+SUMIF(ผลิต1!$C:$C,'รับ-จ่าย ประจำวัน'!$B562,ผลิต1!L:L)+SUMIF(ผลิต2!$C:$C,'รับ-จ่าย ประจำวัน'!$B562,ผลิต2!L:L)+SUMIF(เส้นแต่งหน้าขนมเค้ก!$C:$C,'รับ-จ่าย ประจำวัน'!$B562,เส้นแต่งหน้าขนมเค้ก!L:L)+SUMIF(แพ็ค!$C:$C,'รับ-จ่าย ประจำวัน'!$B562,แพ็ค!L:L)+SUMIF(ธุรการ!$C:$C,'รับ-จ่าย ประจำวัน'!$B562,ธุรการ!L:L)+SUMIF(เส้นแต่งหน้าขนมปัง!$C:$C,'รับ-จ่าย ประจำวัน'!$B562,เส้นแต่งหน้าขนมปัง!L:L)+SUMIF('วางแผนBC,CJ'!$C:$C,'รับ-จ่าย ประจำวัน'!$B562,'วางแผนBC,CJ'!L:L)+SUMIF(RD!$C:$C,'รับ-จ่าย ประจำวัน'!$B562,RD!L:L)+SUMIF('FG,ออนไล,คัดแยก'!$C:$C,'รับ-จ่าย ประจำวัน'!$B562,'FG,ออนไล,คัดแยก'!L:L)</f>
        <v>0</v>
      </c>
      <c r="AT562" s="16">
        <f>SUMIF(เตรียมส่วนผสม!$C:$C,'รับ-จ่าย ประจำวัน'!$B562,เตรียมส่วนผสม!M:M)+SUMIF(กวนไส้!$C:$C,'รับ-จ่าย ประจำวัน'!$B562,กวนไส้!M:M)+SUMIF(ผลิต1!$C:$C,'รับ-จ่าย ประจำวัน'!$B562,ผลิต1!M:M)+SUMIF(ผลิต2!$C:$C,'รับ-จ่าย ประจำวัน'!$B562,ผลิต2!M:M)+SUMIF(เส้นแต่งหน้าขนมเค้ก!$C:$C,'รับ-จ่าย ประจำวัน'!$B562,เส้นแต่งหน้าขนมเค้ก!M:M)+SUMIF(แพ็ค!$C:$C,'รับ-จ่าย ประจำวัน'!$B562,แพ็ค!M:M)+SUMIF(ธุรการ!$C:$C,'รับ-จ่าย ประจำวัน'!$B562,ธุรการ!M:M)+SUMIF(เส้นแต่งหน้าขนมปัง!$C:$C,'รับ-จ่าย ประจำวัน'!$B562,เส้นแต่งหน้าขนมปัง!M:M)+SUMIF('วางแผนBC,CJ'!$C:$C,'รับ-จ่าย ประจำวัน'!$B562,'วางแผนBC,CJ'!M:M)+SUMIF(RD!$C:$C,'รับ-จ่าย ประจำวัน'!$B562,RD!M:M)+SUMIF('FG,ออนไล,คัดแยก'!$C:$C,'รับ-จ่าย ประจำวัน'!$B562,'FG,ออนไล,คัดแยก'!M:M)</f>
        <v>0</v>
      </c>
      <c r="AU562" s="16">
        <f>SUMIF(เตรียมส่วนผสม!$C:$C,'รับ-จ่าย ประจำวัน'!$B562,เตรียมส่วนผสม!N:N)+SUMIF(กวนไส้!$C:$C,'รับ-จ่าย ประจำวัน'!$B562,กวนไส้!N:N)+SUMIF(ผลิต1!$C:$C,'รับ-จ่าย ประจำวัน'!$B562,ผลิต1!N:N)+SUMIF(ผลิต2!$C:$C,'รับ-จ่าย ประจำวัน'!$B562,ผลิต2!N:N)+SUMIF(เส้นแต่งหน้าขนมเค้ก!$C:$C,'รับ-จ่าย ประจำวัน'!$B562,เส้นแต่งหน้าขนมเค้ก!N:N)+SUMIF(แพ็ค!$C:$C,'รับ-จ่าย ประจำวัน'!$B562,แพ็ค!N:N)+SUMIF(ธุรการ!$C:$C,'รับ-จ่าย ประจำวัน'!$B562,ธุรการ!N:N)+SUMIF(เส้นแต่งหน้าขนมปัง!$C:$C,'รับ-จ่าย ประจำวัน'!$B562,เส้นแต่งหน้าขนมปัง!N:N)+SUMIF('วางแผนBC,CJ'!$C:$C,'รับ-จ่าย ประจำวัน'!$B562,'วางแผนBC,CJ'!N:N)+SUMIF(RD!$C:$C,'รับ-จ่าย ประจำวัน'!$B562,RD!N:N)+SUMIF('FG,ออนไล,คัดแยก'!$C:$C,'รับ-จ่าย ประจำวัน'!$B562,'FG,ออนไล,คัดแยก'!N:N)</f>
        <v>0</v>
      </c>
      <c r="AV562" s="16">
        <f>SUMIF(เตรียมส่วนผสม!$C:$C,'รับ-จ่าย ประจำวัน'!$B562,เตรียมส่วนผสม!O:O)+SUMIF(กวนไส้!$C:$C,'รับ-จ่าย ประจำวัน'!$B562,กวนไส้!O:O)+SUMIF(ผลิต1!$C:$C,'รับ-จ่าย ประจำวัน'!$B562,ผลิต1!O:O)+SUMIF(ผลิต2!$C:$C,'รับ-จ่าย ประจำวัน'!$B562,ผลิต2!O:O)+SUMIF(เส้นแต่งหน้าขนมเค้ก!$C:$C,'รับ-จ่าย ประจำวัน'!$B562,เส้นแต่งหน้าขนมเค้ก!O:O)+SUMIF(แพ็ค!$C:$C,'รับ-จ่าย ประจำวัน'!$B562,แพ็ค!O:O)+SUMIF(ธุรการ!$C:$C,'รับ-จ่าย ประจำวัน'!$B562,ธุรการ!O:O)+SUMIF(เส้นแต่งหน้าขนมปัง!$C:$C,'รับ-จ่าย ประจำวัน'!$B562,เส้นแต่งหน้าขนมปัง!O:O)+SUMIF('วางแผนBC,CJ'!$C:$C,'รับ-จ่าย ประจำวัน'!$B562,'วางแผนBC,CJ'!O:O)+SUMIF(RD!$C:$C,'รับ-จ่าย ประจำวัน'!$B562,RD!O:O)+SUMIF('FG,ออนไล,คัดแยก'!$C:$C,'รับ-จ่าย ประจำวัน'!$B562,'FG,ออนไล,คัดแยก'!O:O)</f>
        <v>0</v>
      </c>
      <c r="AW562" s="16">
        <f>SUMIF(เตรียมส่วนผสม!$C:$C,'รับ-จ่าย ประจำวัน'!$B562,เตรียมส่วนผสม!P:P)+SUMIF(กวนไส้!$C:$C,'รับ-จ่าย ประจำวัน'!$B562,กวนไส้!P:P)+SUMIF(ผลิต1!$C:$C,'รับ-จ่าย ประจำวัน'!$B562,ผลิต1!P:P)+SUMIF(ผลิต2!$C:$C,'รับ-จ่าย ประจำวัน'!$B562,ผลิต2!P:P)+SUMIF(เส้นแต่งหน้าขนมเค้ก!$C:$C,'รับ-จ่าย ประจำวัน'!$B562,เส้นแต่งหน้าขนมเค้ก!P:P)+SUMIF(แพ็ค!$C:$C,'รับ-จ่าย ประจำวัน'!$B562,แพ็ค!P:P)+SUMIF(ธุรการ!$C:$C,'รับ-จ่าย ประจำวัน'!$B562,ธุรการ!P:P)+SUMIF(เส้นแต่งหน้าขนมปัง!$C:$C,'รับ-จ่าย ประจำวัน'!$B562,เส้นแต่งหน้าขนมปัง!P:P)+SUMIF('วางแผนBC,CJ'!$C:$C,'รับ-จ่าย ประจำวัน'!$B562,'วางแผนBC,CJ'!P:P)+SUMIF(RD!$C:$C,'รับ-จ่าย ประจำวัน'!$B562,RD!P:P)+SUMIF('FG,ออนไล,คัดแยก'!$C:$C,'รับ-จ่าย ประจำวัน'!$B562,'FG,ออนไล,คัดแยก'!P:P)</f>
        <v>0</v>
      </c>
      <c r="AX562" s="16">
        <f>SUMIF(เตรียมส่วนผสม!$C:$C,'รับ-จ่าย ประจำวัน'!$B562,เตรียมส่วนผสม!Q:Q)+SUMIF(กวนไส้!$C:$C,'รับ-จ่าย ประจำวัน'!$B562,กวนไส้!Q:Q)+SUMIF(ผลิต1!$C:$C,'รับ-จ่าย ประจำวัน'!$B562,ผลิต1!Q:Q)+SUMIF(ผลิต2!$C:$C,'รับ-จ่าย ประจำวัน'!$B562,ผลิต2!Q:Q)+SUMIF(เส้นแต่งหน้าขนมเค้ก!$C:$C,'รับ-จ่าย ประจำวัน'!$B562,เส้นแต่งหน้าขนมเค้ก!Q:Q)+SUMIF(แพ็ค!$C:$C,'รับ-จ่าย ประจำวัน'!$B562,แพ็ค!Q:Q)+SUMIF(ธุรการ!$C:$C,'รับ-จ่าย ประจำวัน'!$B562,ธุรการ!Q:Q)+SUMIF(เส้นแต่งหน้าขนมปัง!$C:$C,'รับ-จ่าย ประจำวัน'!$B562,เส้นแต่งหน้าขนมปัง!Q:Q)+SUMIF('วางแผนBC,CJ'!$C:$C,'รับ-จ่าย ประจำวัน'!$B562,'วางแผนBC,CJ'!Q:Q)+SUMIF(RD!$C:$C,'รับ-จ่าย ประจำวัน'!$B562,RD!Q:Q)+SUMIF('FG,ออนไล,คัดแยก'!$C:$C,'รับ-จ่าย ประจำวัน'!$B562,'FG,ออนไล,คัดแยก'!Q:Q)</f>
        <v>0</v>
      </c>
      <c r="AY562" s="16">
        <f>SUMIF(เตรียมส่วนผสม!$C:$C,'รับ-จ่าย ประจำวัน'!$B562,เตรียมส่วนผสม!R:R)+SUMIF(กวนไส้!$C:$C,'รับ-จ่าย ประจำวัน'!$B562,กวนไส้!R:R)+SUMIF(ผลิต1!$C:$C,'รับ-จ่าย ประจำวัน'!$B562,ผลิต1!R:R)+SUMIF(ผลิต2!$C:$C,'รับ-จ่าย ประจำวัน'!$B562,ผลิต2!R:R)+SUMIF(เส้นแต่งหน้าขนมเค้ก!$C:$C,'รับ-จ่าย ประจำวัน'!$B562,เส้นแต่งหน้าขนมเค้ก!R:R)+SUMIF(แพ็ค!$C:$C,'รับ-จ่าย ประจำวัน'!$B562,แพ็ค!R:R)+SUMIF(ธุรการ!$C:$C,'รับ-จ่าย ประจำวัน'!$B562,ธุรการ!R:R)+SUMIF(เส้นแต่งหน้าขนมปัง!$C:$C,'รับ-จ่าย ประจำวัน'!$B562,เส้นแต่งหน้าขนมปัง!R:R)+SUMIF('วางแผนBC,CJ'!$C:$C,'รับ-จ่าย ประจำวัน'!$B562,'วางแผนBC,CJ'!R:R)+SUMIF(RD!$C:$C,'รับ-จ่าย ประจำวัน'!$B562,RD!R:R)+SUMIF('FG,ออนไล,คัดแยก'!$C:$C,'รับ-จ่าย ประจำวัน'!$B562,'FG,ออนไล,คัดแยก'!R:R)</f>
        <v>0</v>
      </c>
      <c r="AZ562" s="16">
        <f>SUMIF(เตรียมส่วนผสม!$C:$C,'รับ-จ่าย ประจำวัน'!$B562,เตรียมส่วนผสม!S:S)+SUMIF(กวนไส้!$C:$C,'รับ-จ่าย ประจำวัน'!$B562,กวนไส้!S:S)+SUMIF(ผลิต1!$C:$C,'รับ-จ่าย ประจำวัน'!$B562,ผลิต1!S:S)+SUMIF(ผลิต2!$C:$C,'รับ-จ่าย ประจำวัน'!$B562,ผลิต2!S:S)+SUMIF(เส้นแต่งหน้าขนมเค้ก!$C:$C,'รับ-จ่าย ประจำวัน'!$B562,เส้นแต่งหน้าขนมเค้ก!S:S)+SUMIF(แพ็ค!$C:$C,'รับ-จ่าย ประจำวัน'!$B562,แพ็ค!S:S)+SUMIF(ธุรการ!$C:$C,'รับ-จ่าย ประจำวัน'!$B562,ธุรการ!S:S)+SUMIF(เส้นแต่งหน้าขนมปัง!$C:$C,'รับ-จ่าย ประจำวัน'!$B562,เส้นแต่งหน้าขนมปัง!S:S)+SUMIF('วางแผนBC,CJ'!$C:$C,'รับ-จ่าย ประจำวัน'!$B562,'วางแผนBC,CJ'!S:S)+SUMIF(RD!$C:$C,'รับ-จ่าย ประจำวัน'!$B562,RD!S:S)+SUMIF('FG,ออนไล,คัดแยก'!$C:$C,'รับ-จ่าย ประจำวัน'!$B562,'FG,ออนไล,คัดแยก'!S:S)</f>
        <v>0</v>
      </c>
      <c r="BA562" s="16">
        <f>SUMIF(เตรียมส่วนผสม!$C:$C,'รับ-จ่าย ประจำวัน'!$B562,เตรียมส่วนผสม!T:T)+SUMIF(กวนไส้!$C:$C,'รับ-จ่าย ประจำวัน'!$B562,กวนไส้!T:T)+SUMIF(ผลิต1!$C:$C,'รับ-จ่าย ประจำวัน'!$B562,ผลิต1!T:T)+SUMIF(ผลิต2!$C:$C,'รับ-จ่าย ประจำวัน'!$B562,ผลิต2!T:T)+SUMIF(เส้นแต่งหน้าขนมเค้ก!$C:$C,'รับ-จ่าย ประจำวัน'!$B562,เส้นแต่งหน้าขนมเค้ก!T:T)+SUMIF(แพ็ค!$C:$C,'รับ-จ่าย ประจำวัน'!$B562,แพ็ค!T:T)+SUMIF(ธุรการ!$C:$C,'รับ-จ่าย ประจำวัน'!$B562,ธุรการ!T:T)+SUMIF(เส้นแต่งหน้าขนมปัง!$C:$C,'รับ-จ่าย ประจำวัน'!$B562,เส้นแต่งหน้าขนมปัง!T:T)+SUMIF('วางแผนBC,CJ'!$C:$C,'รับ-จ่าย ประจำวัน'!$B562,'วางแผนBC,CJ'!T:T)+SUMIF(RD!$C:$C,'รับ-จ่าย ประจำวัน'!$B562,RD!T:T)+SUMIF('FG,ออนไล,คัดแยก'!$C:$C,'รับ-จ่าย ประจำวัน'!$B562,'FG,ออนไล,คัดแยก'!T:T)</f>
        <v>0</v>
      </c>
      <c r="BB562" s="16">
        <f>SUMIF(เตรียมส่วนผสม!$C:$C,'รับ-จ่าย ประจำวัน'!$B562,เตรียมส่วนผสม!U:U)+SUMIF(กวนไส้!$C:$C,'รับ-จ่าย ประจำวัน'!$B562,กวนไส้!U:U)+SUMIF(ผลิต1!$C:$C,'รับ-จ่าย ประจำวัน'!$B562,ผลิต1!U:U)+SUMIF(ผลิต2!$C:$C,'รับ-จ่าย ประจำวัน'!$B562,ผลิต2!U:U)+SUMIF(เส้นแต่งหน้าขนมเค้ก!$C:$C,'รับ-จ่าย ประจำวัน'!$B562,เส้นแต่งหน้าขนมเค้ก!U:U)+SUMIF(แพ็ค!$C:$C,'รับ-จ่าย ประจำวัน'!$B562,แพ็ค!U:U)+SUMIF(ธุรการ!$C:$C,'รับ-จ่าย ประจำวัน'!$B562,ธุรการ!U:U)+SUMIF(เส้นแต่งหน้าขนมปัง!$C:$C,'รับ-จ่าย ประจำวัน'!$B562,เส้นแต่งหน้าขนมปัง!U:U)+SUMIF('วางแผนBC,CJ'!$C:$C,'รับ-จ่าย ประจำวัน'!$B562,'วางแผนBC,CJ'!U:U)+SUMIF(RD!$C:$C,'รับ-จ่าย ประจำวัน'!$B562,RD!U:U)+SUMIF('FG,ออนไล,คัดแยก'!$C:$C,'รับ-จ่าย ประจำวัน'!$B562,'FG,ออนไล,คัดแยก'!U:U)</f>
        <v>0</v>
      </c>
      <c r="BC562" s="16">
        <f>SUMIF(เตรียมส่วนผสม!$C:$C,'รับ-จ่าย ประจำวัน'!$B562,เตรียมส่วนผสม!V:V)+SUMIF(กวนไส้!$C:$C,'รับ-จ่าย ประจำวัน'!$B562,กวนไส้!V:V)+SUMIF(ผลิต1!$C:$C,'รับ-จ่าย ประจำวัน'!$B562,ผลิต1!V:V)+SUMIF(ผลิต2!$C:$C,'รับ-จ่าย ประจำวัน'!$B562,ผลิต2!V:V)+SUMIF(เส้นแต่งหน้าขนมเค้ก!$C:$C,'รับ-จ่าย ประจำวัน'!$B562,เส้นแต่งหน้าขนมเค้ก!V:V)+SUMIF(แพ็ค!$C:$C,'รับ-จ่าย ประจำวัน'!$B562,แพ็ค!V:V)+SUMIF(ธุรการ!$C:$C,'รับ-จ่าย ประจำวัน'!$B562,ธุรการ!V:V)+SUMIF(เส้นแต่งหน้าขนมปัง!$C:$C,'รับ-จ่าย ประจำวัน'!$B562,เส้นแต่งหน้าขนมปัง!V:V)+SUMIF('วางแผนBC,CJ'!$C:$C,'รับ-จ่าย ประจำวัน'!$B562,'วางแผนBC,CJ'!V:V)+SUMIF(RD!$C:$C,'รับ-จ่าย ประจำวัน'!$B562,RD!V:V)+SUMIF('FG,ออนไล,คัดแยก'!$C:$C,'รับ-จ่าย ประจำวัน'!$B562,'FG,ออนไล,คัดแยก'!V:V)</f>
        <v>0</v>
      </c>
      <c r="BD562" s="16">
        <f>SUMIF(เตรียมส่วนผสม!$C:$C,'รับ-จ่าย ประจำวัน'!$B562,เตรียมส่วนผสม!W:W)+SUMIF(กวนไส้!$C:$C,'รับ-จ่าย ประจำวัน'!$B562,กวนไส้!W:W)+SUMIF(ผลิต1!$C:$C,'รับ-จ่าย ประจำวัน'!$B562,ผลิต1!W:W)+SUMIF(ผลิต2!$C:$C,'รับ-จ่าย ประจำวัน'!$B562,ผลิต2!W:W)+SUMIF(เส้นแต่งหน้าขนมเค้ก!$C:$C,'รับ-จ่าย ประจำวัน'!$B562,เส้นแต่งหน้าขนมเค้ก!W:W)+SUMIF(แพ็ค!$C:$C,'รับ-จ่าย ประจำวัน'!$B562,แพ็ค!W:W)+SUMIF(ธุรการ!$C:$C,'รับ-จ่าย ประจำวัน'!$B562,ธุรการ!W:W)+SUMIF(เส้นแต่งหน้าขนมปัง!$C:$C,'รับ-จ่าย ประจำวัน'!$B562,เส้นแต่งหน้าขนมปัง!W:W)+SUMIF('วางแผนBC,CJ'!$C:$C,'รับ-จ่าย ประจำวัน'!$B562,'วางแผนBC,CJ'!W:W)+SUMIF(RD!$C:$C,'รับ-จ่าย ประจำวัน'!$B562,RD!W:W)+SUMIF('FG,ออนไล,คัดแยก'!$C:$C,'รับ-จ่าย ประจำวัน'!$B562,'FG,ออนไล,คัดแยก'!W:W)</f>
        <v>0</v>
      </c>
      <c r="BE562" s="16">
        <f>SUMIF(เตรียมส่วนผสม!$C:$C,'รับ-จ่าย ประจำวัน'!$B562,เตรียมส่วนผสม!X:X)+SUMIF(กวนไส้!$C:$C,'รับ-จ่าย ประจำวัน'!$B562,กวนไส้!X:X)+SUMIF(ผลิต1!$C:$C,'รับ-จ่าย ประจำวัน'!$B562,ผลิต1!X:X)+SUMIF(ผลิต2!$C:$C,'รับ-จ่าย ประจำวัน'!$B562,ผลิต2!X:X)+SUMIF(เส้นแต่งหน้าขนมเค้ก!$C:$C,'รับ-จ่าย ประจำวัน'!$B562,เส้นแต่งหน้าขนมเค้ก!X:X)+SUMIF(แพ็ค!$C:$C,'รับ-จ่าย ประจำวัน'!$B562,แพ็ค!X:X)+SUMIF(ธุรการ!$C:$C,'รับ-จ่าย ประจำวัน'!$B562,ธุรการ!X:X)+SUMIF(เส้นแต่งหน้าขนมปัง!$C:$C,'รับ-จ่าย ประจำวัน'!$B562,เส้นแต่งหน้าขนมปัง!X:X)+SUMIF('วางแผนBC,CJ'!$C:$C,'รับ-จ่าย ประจำวัน'!$B562,'วางแผนBC,CJ'!X:X)+SUMIF(RD!$C:$C,'รับ-จ่าย ประจำวัน'!$B562,RD!X:X)+SUMIF('FG,ออนไล,คัดแยก'!$C:$C,'รับ-จ่าย ประจำวัน'!$B562,'FG,ออนไล,คัดแยก'!X:X)</f>
        <v>0</v>
      </c>
      <c r="BF562" s="16">
        <f>SUMIF(เตรียมส่วนผสม!$C:$C,'รับ-จ่าย ประจำวัน'!$B562,เตรียมส่วนผสม!Y:Y)+SUMIF(กวนไส้!$C:$C,'รับ-จ่าย ประจำวัน'!$B562,กวนไส้!Y:Y)+SUMIF(ผลิต1!$C:$C,'รับ-จ่าย ประจำวัน'!$B562,ผลิต1!Y:Y)+SUMIF(ผลิต2!$C:$C,'รับ-จ่าย ประจำวัน'!$B562,ผลิต2!Y:Y)+SUMIF(เส้นแต่งหน้าขนมเค้ก!$C:$C,'รับ-จ่าย ประจำวัน'!$B562,เส้นแต่งหน้าขนมเค้ก!Y:Y)+SUMIF(แพ็ค!$C:$C,'รับ-จ่าย ประจำวัน'!$B562,แพ็ค!Y:Y)+SUMIF(ธุรการ!$C:$C,'รับ-จ่าย ประจำวัน'!$B562,ธุรการ!Y:Y)+SUMIF(เส้นแต่งหน้าขนมปัง!$C:$C,'รับ-จ่าย ประจำวัน'!$B562,เส้นแต่งหน้าขนมปัง!Y:Y)+SUMIF('วางแผนBC,CJ'!$C:$C,'รับ-จ่าย ประจำวัน'!$B562,'วางแผนBC,CJ'!Y:Y)+SUMIF(RD!$C:$C,'รับ-จ่าย ประจำวัน'!$B562,RD!Y:Y)+SUMIF('FG,ออนไล,คัดแยก'!$C:$C,'รับ-จ่าย ประจำวัน'!$B562,'FG,ออนไล,คัดแยก'!Y:Y)</f>
        <v>0</v>
      </c>
      <c r="BG562" s="16">
        <f>SUMIF(เตรียมส่วนผสม!$C:$C,'รับ-จ่าย ประจำวัน'!$B562,เตรียมส่วนผสม!Z:Z)+SUMIF(กวนไส้!$C:$C,'รับ-จ่าย ประจำวัน'!$B562,กวนไส้!Z:Z)+SUMIF(ผลิต1!$C:$C,'รับ-จ่าย ประจำวัน'!$B562,ผลิต1!Z:Z)+SUMIF(ผลิต2!$C:$C,'รับ-จ่าย ประจำวัน'!$B562,ผลิต2!Z:Z)+SUMIF(เส้นแต่งหน้าขนมเค้ก!$C:$C,'รับ-จ่าย ประจำวัน'!$B562,เส้นแต่งหน้าขนมเค้ก!Z:Z)+SUMIF(แพ็ค!$C:$C,'รับ-จ่าย ประจำวัน'!$B562,แพ็ค!Z:Z)+SUMIF(ธุรการ!$C:$C,'รับ-จ่าย ประจำวัน'!$B562,ธุรการ!Z:Z)+SUMIF(เส้นแต่งหน้าขนมปัง!$C:$C,'รับ-จ่าย ประจำวัน'!$B562,เส้นแต่งหน้าขนมปัง!Z:Z)+SUMIF('วางแผนBC,CJ'!$C:$C,'รับ-จ่าย ประจำวัน'!$B562,'วางแผนBC,CJ'!Z:Z)+SUMIF(RD!$C:$C,'รับ-จ่าย ประจำวัน'!$B562,RD!Z:Z)+SUMIF('FG,ออนไล,คัดแยก'!$C:$C,'รับ-จ่าย ประจำวัน'!$B562,'FG,ออนไล,คัดแยก'!Z:Z)</f>
        <v>0</v>
      </c>
      <c r="BH562" s="16">
        <f>SUMIF(เตรียมส่วนผสม!$C:$C,'รับ-จ่าย ประจำวัน'!$B562,เตรียมส่วนผสม!AA:AA)+SUMIF(กวนไส้!$C:$C,'รับ-จ่าย ประจำวัน'!$B562,กวนไส้!AA:AA)+SUMIF(ผลิต1!$C:$C,'รับ-จ่าย ประจำวัน'!$B562,ผลิต1!AA:AA)+SUMIF(ผลิต2!$C:$C,'รับ-จ่าย ประจำวัน'!$B562,ผลิต2!AA:AA)+SUMIF(เส้นแต่งหน้าขนมเค้ก!$C:$C,'รับ-จ่าย ประจำวัน'!$B562,เส้นแต่งหน้าขนมเค้ก!AA:AA)+SUMIF(แพ็ค!$C:$C,'รับ-จ่าย ประจำวัน'!$B562,แพ็ค!AA:AA)+SUMIF(ธุรการ!$C:$C,'รับ-จ่าย ประจำวัน'!$B562,ธุรการ!AA:AA)+SUMIF(เส้นแต่งหน้าขนมปัง!$C:$C,'รับ-จ่าย ประจำวัน'!$B562,เส้นแต่งหน้าขนมปัง!AA:AA)+SUMIF('วางแผนBC,CJ'!$C:$C,'รับ-จ่าย ประจำวัน'!$B562,'วางแผนBC,CJ'!AA:AA)+SUMIF(RD!$C:$C,'รับ-จ่าย ประจำวัน'!$B562,RD!AA:AA)+SUMIF('FG,ออนไล,คัดแยก'!$C:$C,'รับ-จ่าย ประจำวัน'!$B562,'FG,ออนไล,คัดแยก'!AA:AA)</f>
        <v>0</v>
      </c>
      <c r="BI562" s="16">
        <f>SUMIF(เตรียมส่วนผสม!$C:$C,'รับ-จ่าย ประจำวัน'!$B562,เตรียมส่วนผสม!AB:AB)+SUMIF(กวนไส้!$C:$C,'รับ-จ่าย ประจำวัน'!$B562,กวนไส้!AB:AB)+SUMIF(ผลิต1!$C:$C,'รับ-จ่าย ประจำวัน'!$B562,ผลิต1!AB:AB)+SUMIF(ผลิต2!$C:$C,'รับ-จ่าย ประจำวัน'!$B562,ผลิต2!AB:AB)+SUMIF(เส้นแต่งหน้าขนมเค้ก!$C:$C,'รับ-จ่าย ประจำวัน'!$B562,เส้นแต่งหน้าขนมเค้ก!AB:AB)+SUMIF(แพ็ค!$C:$C,'รับ-จ่าย ประจำวัน'!$B562,แพ็ค!AB:AB)+SUMIF(ธุรการ!$C:$C,'รับ-จ่าย ประจำวัน'!$B562,ธุรการ!AB:AB)+SUMIF(เส้นแต่งหน้าขนมปัง!$C:$C,'รับ-จ่าย ประจำวัน'!$B562,เส้นแต่งหน้าขนมปัง!AB:AB)+SUMIF('วางแผนBC,CJ'!$C:$C,'รับ-จ่าย ประจำวัน'!$B562,'วางแผนBC,CJ'!AB:AB)+SUMIF(RD!$C:$C,'รับ-จ่าย ประจำวัน'!$B562,RD!AB:AB)+SUMIF('FG,ออนไล,คัดแยก'!$C:$C,'รับ-จ่าย ประจำวัน'!$B562,'FG,ออนไล,คัดแยก'!AB:AB)</f>
        <v>0</v>
      </c>
      <c r="BJ562" s="16">
        <f>SUMIF(เตรียมส่วนผสม!$C:$C,'รับ-จ่าย ประจำวัน'!$B562,เตรียมส่วนผสม!AC:AC)+SUMIF(กวนไส้!$C:$C,'รับ-จ่าย ประจำวัน'!$B562,กวนไส้!AC:AC)+SUMIF(ผลิต1!$C:$C,'รับ-จ่าย ประจำวัน'!$B562,ผลิต1!AC:AC)+SUMIF(ผลิต2!$C:$C,'รับ-จ่าย ประจำวัน'!$B562,ผลิต2!AC:AC)+SUMIF(เส้นแต่งหน้าขนมเค้ก!$C:$C,'รับ-จ่าย ประจำวัน'!$B562,เส้นแต่งหน้าขนมเค้ก!AC:AC)+SUMIF(แพ็ค!$C:$C,'รับ-จ่าย ประจำวัน'!$B562,แพ็ค!AC:AC)+SUMIF(ธุรการ!$C:$C,'รับ-จ่าย ประจำวัน'!$B562,ธุรการ!AC:AC)+SUMIF(เส้นแต่งหน้าขนมปัง!$C:$C,'รับ-จ่าย ประจำวัน'!$B562,เส้นแต่งหน้าขนมปัง!AC:AC)+SUMIF('วางแผนBC,CJ'!$C:$C,'รับ-จ่าย ประจำวัน'!$B562,'วางแผนBC,CJ'!AC:AC)+SUMIF(RD!$C:$C,'รับ-จ่าย ประจำวัน'!$B562,RD!AC:AC)+SUMIF('FG,ออนไล,คัดแยก'!$C:$C,'รับ-จ่าย ประจำวัน'!$B562,'FG,ออนไล,คัดแยก'!AC:AC)</f>
        <v>0</v>
      </c>
      <c r="BK562" s="16">
        <f>SUMIF(เตรียมส่วนผสม!$C:$C,'รับ-จ่าย ประจำวัน'!$B562,เตรียมส่วนผสม!AD:AD)+SUMIF(กวนไส้!$C:$C,'รับ-จ่าย ประจำวัน'!$B562,กวนไส้!AD:AD)+SUMIF(ผลิต1!$C:$C,'รับ-จ่าย ประจำวัน'!$B562,ผลิต1!AD:AD)+SUMIF(ผลิต2!$C:$C,'รับ-จ่าย ประจำวัน'!$B562,ผลิต2!AD:AD)+SUMIF(เส้นแต่งหน้าขนมเค้ก!$C:$C,'รับ-จ่าย ประจำวัน'!$B562,เส้นแต่งหน้าขนมเค้ก!AD:AD)+SUMIF(แพ็ค!$C:$C,'รับ-จ่าย ประจำวัน'!$B562,แพ็ค!AD:AD)+SUMIF(ธุรการ!$C:$C,'รับ-จ่าย ประจำวัน'!$B562,ธุรการ!AD:AD)+SUMIF(เส้นแต่งหน้าขนมปัง!$C:$C,'รับ-จ่าย ประจำวัน'!$B562,เส้นแต่งหน้าขนมปัง!AD:AD)+SUMIF('วางแผนBC,CJ'!$C:$C,'รับ-จ่าย ประจำวัน'!$B562,'วางแผนBC,CJ'!AD:AD)+SUMIF(RD!$C:$C,'รับ-จ่าย ประจำวัน'!$B562,RD!AD:AD)+SUMIF('FG,ออนไล,คัดแยก'!$C:$C,'รับ-จ่าย ประจำวัน'!$B562,'FG,ออนไล,คัดแยก'!AD:AD)</f>
        <v>0</v>
      </c>
      <c r="BL562" s="16">
        <f>SUMIF(เตรียมส่วนผสม!$C:$C,'รับ-จ่าย ประจำวัน'!$B562,เตรียมส่วนผสม!AE:AE)+SUMIF(กวนไส้!$C:$C,'รับ-จ่าย ประจำวัน'!$B562,กวนไส้!AE:AE)+SUMIF(ผลิต1!$C:$C,'รับ-จ่าย ประจำวัน'!$B562,ผลิต1!AE:AE)+SUMIF(ผลิต2!$C:$C,'รับ-จ่าย ประจำวัน'!$B562,ผลิต2!AE:AE)+SUMIF(เส้นแต่งหน้าขนมเค้ก!$C:$C,'รับ-จ่าย ประจำวัน'!$B562,เส้นแต่งหน้าขนมเค้ก!AE:AE)+SUMIF(แพ็ค!$C:$C,'รับ-จ่าย ประจำวัน'!$B562,แพ็ค!AE:AE)+SUMIF(ธุรการ!$C:$C,'รับ-จ่าย ประจำวัน'!$B562,ธุรการ!AE:AE)+SUMIF(เส้นแต่งหน้าขนมปัง!$C:$C,'รับ-จ่าย ประจำวัน'!$B562,เส้นแต่งหน้าขนมปัง!AE:AE)+SUMIF('วางแผนBC,CJ'!$C:$C,'รับ-จ่าย ประจำวัน'!$B562,'วางแผนBC,CJ'!AE:AE)+SUMIF(RD!$C:$C,'รับ-จ่าย ประจำวัน'!$B562,RD!AE:AE)+SUMIF('FG,ออนไล,คัดแยก'!$C:$C,'รับ-จ่าย ประจำวัน'!$B562,'FG,ออนไล,คัดแยก'!AE:AE)</f>
        <v>0</v>
      </c>
      <c r="BM562" s="16">
        <f>SUMIF(เตรียมส่วนผสม!$C:$C,'รับ-จ่าย ประจำวัน'!$B562,เตรียมส่วนผสม!AF:AF)+SUMIF(กวนไส้!$C:$C,'รับ-จ่าย ประจำวัน'!$B562,กวนไส้!AF:AF)+SUMIF(ผลิต1!$C:$C,'รับ-จ่าย ประจำวัน'!$B562,ผลิต1!AF:AF)+SUMIF(ผลิต2!$C:$C,'รับ-จ่าย ประจำวัน'!$B562,ผลิต2!AF:AF)+SUMIF(เส้นแต่งหน้าขนมเค้ก!$C:$C,'รับ-จ่าย ประจำวัน'!$B562,เส้นแต่งหน้าขนมเค้ก!AF:AF)+SUMIF(แพ็ค!$C:$C,'รับ-จ่าย ประจำวัน'!$B562,แพ็ค!AF:AF)+SUMIF(ธุรการ!$C:$C,'รับ-จ่าย ประจำวัน'!$B562,ธุรการ!AF:AF)+SUMIF(เส้นแต่งหน้าขนมปัง!$C:$C,'รับ-จ่าย ประจำวัน'!$B562,เส้นแต่งหน้าขนมปัง!AF:AF)+SUMIF('วางแผนBC,CJ'!$C:$C,'รับ-จ่าย ประจำวัน'!$B562,'วางแผนBC,CJ'!AF:AF)+SUMIF(RD!$C:$C,'รับ-จ่าย ประจำวัน'!$B562,RD!AF:AF)+SUMIF('FG,ออนไล,คัดแยก'!$C:$C,'รับ-จ่าย ประจำวัน'!$B562,'FG,ออนไล,คัดแยก'!AF:AF)</f>
        <v>0</v>
      </c>
      <c r="BN562" s="16">
        <f>SUMIF(เตรียมส่วนผสม!$C:$C,'รับ-จ่าย ประจำวัน'!$B562,เตรียมส่วนผสม!AG:AG)+SUMIF(กวนไส้!$C:$C,'รับ-จ่าย ประจำวัน'!$B562,กวนไส้!AG:AG)+SUMIF(ผลิต1!$C:$C,'รับ-จ่าย ประจำวัน'!$B562,ผลิต1!AG:AG)+SUMIF(ผลิต2!$C:$C,'รับ-จ่าย ประจำวัน'!$B562,ผลิต2!AG:AG)+SUMIF(เส้นแต่งหน้าขนมเค้ก!$C:$C,'รับ-จ่าย ประจำวัน'!$B562,เส้นแต่งหน้าขนมเค้ก!AG:AG)+SUMIF(แพ็ค!$C:$C,'รับ-จ่าย ประจำวัน'!$B562,แพ็ค!AG:AG)+SUMIF(ธุรการ!$C:$C,'รับ-จ่าย ประจำวัน'!$B562,ธุรการ!AG:AG)+SUMIF(เส้นแต่งหน้าขนมปัง!$C:$C,'รับ-จ่าย ประจำวัน'!$B562,เส้นแต่งหน้าขนมปัง!AG:AG)+SUMIF('วางแผนBC,CJ'!$C:$C,'รับ-จ่าย ประจำวัน'!$B562,'วางแผนBC,CJ'!AG:AG)+SUMIF(RD!$C:$C,'รับ-จ่าย ประจำวัน'!$B562,RD!AG:AG)+SUMIF('FG,ออนไล,คัดแยก'!$C:$C,'รับ-จ่าย ประจำวัน'!$B562,'FG,ออนไล,คัดแยก'!AG:AG)</f>
        <v>0</v>
      </c>
      <c r="BO562" s="16">
        <f>SUMIF(เตรียมส่วนผสม!$C:$C,'รับ-จ่าย ประจำวัน'!$B562,เตรียมส่วนผสม!AH:AH)+SUMIF(กวนไส้!$C:$C,'รับ-จ่าย ประจำวัน'!$B562,กวนไส้!AH:AH)+SUMIF(ผลิต1!$C:$C,'รับ-จ่าย ประจำวัน'!$B562,ผลิต1!AH:AH)+SUMIF(ผลิต2!$C:$C,'รับ-จ่าย ประจำวัน'!$B562,ผลิต2!AH:AH)+SUMIF(เส้นแต่งหน้าขนมเค้ก!$C:$C,'รับ-จ่าย ประจำวัน'!$B562,เส้นแต่งหน้าขนมเค้ก!AH:AH)+SUMIF(แพ็ค!$C:$C,'รับ-จ่าย ประจำวัน'!$B562,แพ็ค!AH:AH)+SUMIF(ธุรการ!$C:$C,'รับ-จ่าย ประจำวัน'!$B562,ธุรการ!AH:AH)+SUMIF(เส้นแต่งหน้าขนมปัง!$C:$C,'รับ-จ่าย ประจำวัน'!$B562,เส้นแต่งหน้าขนมปัง!AH:AH)+SUMIF('วางแผนBC,CJ'!$C:$C,'รับ-จ่าย ประจำวัน'!$B562,'วางแผนBC,CJ'!AH:AH)+SUMIF(RD!$C:$C,'รับ-จ่าย ประจำวัน'!$B562,RD!AH:AH)+SUMIF('FG,ออนไล,คัดแยก'!$C:$C,'รับ-จ่าย ประจำวัน'!$B562,'FG,ออนไล,คัดแยก'!AH:AH)</f>
        <v>0</v>
      </c>
      <c r="BP562" s="16">
        <f>SUMIF(เตรียมส่วนผสม!$C:$C,'รับ-จ่าย ประจำวัน'!$B562,เตรียมส่วนผสม!AI:AI)+SUMIF(กวนไส้!$C:$C,'รับ-จ่าย ประจำวัน'!$B562,กวนไส้!AI:AI)+SUMIF(ผลิต1!$C:$C,'รับ-จ่าย ประจำวัน'!$B562,ผลิต1!AI:AI)+SUMIF(ผลิต2!$C:$C,'รับ-จ่าย ประจำวัน'!$B562,ผลิต2!AI:AI)+SUMIF(เส้นแต่งหน้าขนมเค้ก!$C:$C,'รับ-จ่าย ประจำวัน'!$B562,เส้นแต่งหน้าขนมเค้ก!AI:AI)+SUMIF(แพ็ค!$C:$C,'รับ-จ่าย ประจำวัน'!$B562,แพ็ค!AI:AI)+SUMIF(ธุรการ!$C:$C,'รับ-จ่าย ประจำวัน'!$B562,ธุรการ!AI:AI)+SUMIF(เส้นแต่งหน้าขนมปัง!$C:$C,'รับ-จ่าย ประจำวัน'!$B562,เส้นแต่งหน้าขนมปัง!AI:AI)+SUMIF('วางแผนBC,CJ'!$C:$C,'รับ-จ่าย ประจำวัน'!$B562,'วางแผนBC,CJ'!AI:AI)+SUMIF(RD!$C:$C,'รับ-จ่าย ประจำวัน'!$B562,RD!AI:AI)+SUMIF('FG,ออนไล,คัดแยก'!$C:$C,'รับ-จ่าย ประจำวัน'!$B562,'FG,ออนไล,คัดแยก'!AI:AI)</f>
        <v>700</v>
      </c>
      <c r="BQ562" s="16">
        <f>SUMIF(เตรียมส่วนผสม!$C:$C,'รับ-จ่าย ประจำวัน'!$B562,เตรียมส่วนผสม!AJ:AJ)+SUMIF(กวนไส้!$C:$C,'รับ-จ่าย ประจำวัน'!$B562,กวนไส้!AJ:AJ)+SUMIF(ผลิต1!$C:$C,'รับ-จ่าย ประจำวัน'!$B562,ผลิต1!AJ:AJ)+SUMIF(ผลิต2!$C:$C,'รับ-จ่าย ประจำวัน'!$B562,ผลิต2!AJ:AJ)+SUMIF(เส้นแต่งหน้าขนมเค้ก!$C:$C,'รับ-จ่าย ประจำวัน'!$B562,เส้นแต่งหน้าขนมเค้ก!AJ:AJ)+SUMIF(แพ็ค!$C:$C,'รับ-จ่าย ประจำวัน'!$B562,แพ็ค!AJ:AJ)+SUMIF(ธุรการ!$C:$C,'รับ-จ่าย ประจำวัน'!$B562,ธุรการ!AJ:AJ)+SUMIF(เส้นแต่งหน้าขนมปัง!$C:$C,'รับ-จ่าย ประจำวัน'!$B562,เส้นแต่งหน้าขนมปัง!AJ:AJ)+SUMIF('วางแผนBC,CJ'!$C:$C,'รับ-จ่าย ประจำวัน'!$B562,'วางแผนBC,CJ'!AJ:AJ)+SUMIF(RD!$C:$C,'รับ-จ่าย ประจำวัน'!$B562,RD!AJ:AJ)+SUMIF('FG,ออนไล,คัดแยก'!$C:$C,'รับ-จ่าย ประจำวัน'!$B562,'FG,ออนไล,คัดแยก'!AJ:AJ)</f>
        <v>0</v>
      </c>
      <c r="BR562" s="16">
        <f>SUMIF(เตรียมส่วนผสม!$C:$C,'รับ-จ่าย ประจำวัน'!$B562,เตรียมส่วนผสม!AK:AK)+SUMIF(กวนไส้!$C:$C,'รับ-จ่าย ประจำวัน'!$B562,กวนไส้!AK:AK)+SUMIF(ผลิต1!$C:$C,'รับ-จ่าย ประจำวัน'!$B562,ผลิต1!AK:AK)+SUMIF(ผลิต2!$C:$C,'รับ-จ่าย ประจำวัน'!$B562,ผลิต2!AK:AK)+SUMIF(เส้นแต่งหน้าขนมเค้ก!$C:$C,'รับ-จ่าย ประจำวัน'!$B562,เส้นแต่งหน้าขนมเค้ก!AK:AK)+SUMIF(แพ็ค!$C:$C,'รับ-จ่าย ประจำวัน'!$B562,แพ็ค!AK:AK)+SUMIF(ธุรการ!$C:$C,'รับ-จ่าย ประจำวัน'!$B562,ธุรการ!AK:AK)+SUMIF(เส้นแต่งหน้าขนมปัง!$C:$C,'รับ-จ่าย ประจำวัน'!$B562,เส้นแต่งหน้าขนมปัง!AK:AK)+SUMIF('วางแผนBC,CJ'!$C:$C,'รับ-จ่าย ประจำวัน'!$B562,'วางแผนBC,CJ'!AK:AK)+SUMIF(RD!$C:$C,'รับ-จ่าย ประจำวัน'!$B562,RD!AK:AK)+SUMIF('FG,ออนไล,คัดแยก'!$C:$C,'รับ-จ่าย ประจำวัน'!$B562,'FG,ออนไล,คัดแยก'!AK:AK)</f>
        <v>0</v>
      </c>
      <c r="BS562" s="16">
        <f>SUMIF(เตรียมส่วนผสม!$C:$C,'รับ-จ่าย ประจำวัน'!$B562,เตรียมส่วนผสม!AL:AL)+SUMIF(กวนไส้!$C:$C,'รับ-จ่าย ประจำวัน'!$B562,กวนไส้!AL:AL)+SUMIF(ผลิต1!$C:$C,'รับ-จ่าย ประจำวัน'!$B562,ผลิต1!AL:AL)+SUMIF(ผลิต2!$C:$C,'รับ-จ่าย ประจำวัน'!$B562,ผลิต2!AL:AL)+SUMIF(เส้นแต่งหน้าขนมเค้ก!$C:$C,'รับ-จ่าย ประจำวัน'!$B562,เส้นแต่งหน้าขนมเค้ก!AL:AL)+SUMIF(แพ็ค!$C:$C,'รับ-จ่าย ประจำวัน'!$B562,แพ็ค!AL:AL)+SUMIF(ธุรการ!$C:$C,'รับ-จ่าย ประจำวัน'!$B562,ธุรการ!AL:AL)+SUMIF(เส้นแต่งหน้าขนมปัง!$C:$C,'รับ-จ่าย ประจำวัน'!$B562,เส้นแต่งหน้าขนมปัง!AL:AL)+SUMIF('วางแผนBC,CJ'!$C:$C,'รับ-จ่าย ประจำวัน'!$B562,'วางแผนBC,CJ'!AL:AL)+SUMIF(RD!$C:$C,'รับ-จ่าย ประจำวัน'!$B562,RD!AL:AL)+SUMIF('FG,ออนไล,คัดแยก'!$C:$C,'รับ-จ่าย ประจำวัน'!$B562,'FG,ออนไล,คัดแยก'!AL:AL)</f>
        <v>0</v>
      </c>
      <c r="BT562" s="18">
        <f t="shared" si="115"/>
        <v>700</v>
      </c>
      <c r="BU562" s="116"/>
      <c r="BV562" s="146">
        <f t="shared" si="116"/>
        <v>26190</v>
      </c>
      <c r="BW562" s="183">
        <v>30</v>
      </c>
      <c r="BX562" s="172">
        <f t="shared" si="120"/>
        <v>23.333333333333332</v>
      </c>
      <c r="BY562" s="188">
        <f t="shared" si="112"/>
        <v>1122.4285714285716</v>
      </c>
      <c r="BZ562" s="180">
        <f t="shared" ca="1" si="117"/>
        <v>47325.428571428572</v>
      </c>
      <c r="CA562" s="93"/>
      <c r="CB562" s="93"/>
      <c r="CC562" s="93"/>
      <c r="CD562" s="93"/>
      <c r="CE562" s="93"/>
      <c r="CF562" s="93"/>
      <c r="CG562" s="93"/>
      <c r="CH562" s="93"/>
      <c r="CI562" s="93"/>
      <c r="CJ562" s="97"/>
      <c r="CK562" s="9">
        <f t="shared" si="113"/>
        <v>26190</v>
      </c>
    </row>
    <row r="563" spans="1:89" hidden="1" x14ac:dyDescent="0.5">
      <c r="A563" s="149"/>
      <c r="B563" s="34">
        <v>1023401092</v>
      </c>
      <c r="C563" s="156" t="s">
        <v>1730</v>
      </c>
      <c r="D563" s="141" t="s">
        <v>91</v>
      </c>
      <c r="E563" s="25"/>
      <c r="F563" s="132"/>
      <c r="G563" s="25"/>
      <c r="H563" s="12">
        <v>0</v>
      </c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11"/>
      <c r="AF563" s="11"/>
      <c r="AG563" s="11"/>
      <c r="AH563" s="11"/>
      <c r="AI563" s="25"/>
      <c r="AJ563" s="25"/>
      <c r="AK563" s="25"/>
      <c r="AL563" s="25"/>
      <c r="AM563" s="25"/>
      <c r="AN563" s="15">
        <f t="shared" si="119"/>
        <v>0</v>
      </c>
      <c r="AO563" s="16">
        <f>SUMIF(เตรียมส่วนผสม!$C:$C,'รับ-จ่าย ประจำวัน'!$B563,เตรียมส่วนผสม!H:H)+SUMIF(กวนไส้!$C:$C,'รับ-จ่าย ประจำวัน'!$B563,กวนไส้!H:H)+SUMIF(ผลิต1!$C:$C,'รับ-จ่าย ประจำวัน'!$B563,ผลิต1!H:H)+SUMIF(ผลิต2!$C:$C,'รับ-จ่าย ประจำวัน'!$B563,ผลิต2!H:H)+SUMIF(เส้นแต่งหน้าขนมเค้ก!$C:$C,'รับ-จ่าย ประจำวัน'!$B563,เส้นแต่งหน้าขนมเค้ก!H:H)+SUMIF(แพ็ค!$C:$C,'รับ-จ่าย ประจำวัน'!$B563,แพ็ค!H:H)+SUMIF(ธุรการ!$C:$C,'รับ-จ่าย ประจำวัน'!$B563,ธุรการ!H:H)+SUMIF(เส้นแต่งหน้าขนมปัง!$C:$C,'รับ-จ่าย ประจำวัน'!$B563,เส้นแต่งหน้าขนมปัง!H:H)+SUMIF('วางแผนBC,CJ'!$C:$C,'รับ-จ่าย ประจำวัน'!$B563,'วางแผนBC,CJ'!H:H)+SUMIF(RD!$C:$C,'รับ-จ่าย ประจำวัน'!$B563,RD!H:H)+SUMIF('FG,ออนไล,คัดแยก'!$C:$C,'รับ-จ่าย ประจำวัน'!$B563,'FG,ออนไล,คัดแยก'!H:H)</f>
        <v>0</v>
      </c>
      <c r="AP563" s="16">
        <f>SUMIF(เตรียมส่วนผสม!$C:$C,'รับ-จ่าย ประจำวัน'!$B563,เตรียมส่วนผสม!I:I)+SUMIF(กวนไส้!$C:$C,'รับ-จ่าย ประจำวัน'!$B563,กวนไส้!I:I)+SUMIF(ผลิต1!$C:$C,'รับ-จ่าย ประจำวัน'!$B563,ผลิต1!I:I)+SUMIF(ผลิต2!$C:$C,'รับ-จ่าย ประจำวัน'!$B563,ผลิต2!I:I)+SUMIF(เส้นแต่งหน้าขนมเค้ก!$C:$C,'รับ-จ่าย ประจำวัน'!$B563,เส้นแต่งหน้าขนมเค้ก!I:I)+SUMIF(แพ็ค!$C:$C,'รับ-จ่าย ประจำวัน'!$B563,แพ็ค!I:I)+SUMIF(ธุรการ!$C:$C,'รับ-จ่าย ประจำวัน'!$B563,ธุรการ!I:I)+SUMIF(เส้นแต่งหน้าขนมปัง!$C:$C,'รับ-จ่าย ประจำวัน'!$B563,เส้นแต่งหน้าขนมปัง!I:I)+SUMIF('วางแผนBC,CJ'!$C:$C,'รับ-จ่าย ประจำวัน'!$B563,'วางแผนBC,CJ'!I:I)+SUMIF(RD!$C:$C,'รับ-จ่าย ประจำวัน'!$B563,RD!I:I)+SUMIF('FG,ออนไล,คัดแยก'!$C:$C,'รับ-จ่าย ประจำวัน'!$B563,'FG,ออนไล,คัดแยก'!I:I)</f>
        <v>0</v>
      </c>
      <c r="AQ563" s="16">
        <f>SUMIF(เตรียมส่วนผสม!$C:$C,'รับ-จ่าย ประจำวัน'!$B563,เตรียมส่วนผสม!J:J)+SUMIF(กวนไส้!$C:$C,'รับ-จ่าย ประจำวัน'!$B563,กวนไส้!J:J)+SUMIF(ผลิต1!$C:$C,'รับ-จ่าย ประจำวัน'!$B563,ผลิต1!J:J)+SUMIF(ผลิต2!$C:$C,'รับ-จ่าย ประจำวัน'!$B563,ผลิต2!J:J)+SUMIF(เส้นแต่งหน้าขนมเค้ก!$C:$C,'รับ-จ่าย ประจำวัน'!$B563,เส้นแต่งหน้าขนมเค้ก!J:J)+SUMIF(แพ็ค!$C:$C,'รับ-จ่าย ประจำวัน'!$B563,แพ็ค!J:J)+SUMIF(ธุรการ!$C:$C,'รับ-จ่าย ประจำวัน'!$B563,ธุรการ!J:J)+SUMIF(เส้นแต่งหน้าขนมปัง!$C:$C,'รับ-จ่าย ประจำวัน'!$B563,เส้นแต่งหน้าขนมปัง!J:J)+SUMIF('วางแผนBC,CJ'!$C:$C,'รับ-จ่าย ประจำวัน'!$B563,'วางแผนBC,CJ'!J:J)+SUMIF(RD!$C:$C,'รับ-จ่าย ประจำวัน'!$B563,RD!J:J)+SUMIF('FG,ออนไล,คัดแยก'!$C:$C,'รับ-จ่าย ประจำวัน'!$B563,'FG,ออนไล,คัดแยก'!J:J)</f>
        <v>0</v>
      </c>
      <c r="AR563" s="16">
        <f>SUMIF(เตรียมส่วนผสม!$C:$C,'รับ-จ่าย ประจำวัน'!$B563,เตรียมส่วนผสม!K:K)+SUMIF(กวนไส้!$C:$C,'รับ-จ่าย ประจำวัน'!$B563,กวนไส้!K:K)+SUMIF(ผลิต1!$C:$C,'รับ-จ่าย ประจำวัน'!$B563,ผลิต1!K:K)+SUMIF(ผลิต2!$C:$C,'รับ-จ่าย ประจำวัน'!$B563,ผลิต2!K:K)+SUMIF(เส้นแต่งหน้าขนมเค้ก!$C:$C,'รับ-จ่าย ประจำวัน'!$B563,เส้นแต่งหน้าขนมเค้ก!K:K)+SUMIF(แพ็ค!$C:$C,'รับ-จ่าย ประจำวัน'!$B563,แพ็ค!K:K)+SUMIF(ธุรการ!$C:$C,'รับ-จ่าย ประจำวัน'!$B563,ธุรการ!K:K)+SUMIF(เส้นแต่งหน้าขนมปัง!$C:$C,'รับ-จ่าย ประจำวัน'!$B563,เส้นแต่งหน้าขนมปัง!K:K)+SUMIF('วางแผนBC,CJ'!$C:$C,'รับ-จ่าย ประจำวัน'!$B563,'วางแผนBC,CJ'!K:K)+SUMIF(RD!$C:$C,'รับ-จ่าย ประจำวัน'!$B563,RD!K:K)+SUMIF('FG,ออนไล,คัดแยก'!$C:$C,'รับ-จ่าย ประจำวัน'!$B563,'FG,ออนไล,คัดแยก'!K:K)</f>
        <v>0</v>
      </c>
      <c r="AS563" s="16">
        <f>SUMIF(เตรียมส่วนผสม!$C:$C,'รับ-จ่าย ประจำวัน'!$B563,เตรียมส่วนผสม!L:L)+SUMIF(กวนไส้!$C:$C,'รับ-จ่าย ประจำวัน'!$B563,กวนไส้!L:L)+SUMIF(ผลิต1!$C:$C,'รับ-จ่าย ประจำวัน'!$B563,ผลิต1!L:L)+SUMIF(ผลิต2!$C:$C,'รับ-จ่าย ประจำวัน'!$B563,ผลิต2!L:L)+SUMIF(เส้นแต่งหน้าขนมเค้ก!$C:$C,'รับ-จ่าย ประจำวัน'!$B563,เส้นแต่งหน้าขนมเค้ก!L:L)+SUMIF(แพ็ค!$C:$C,'รับ-จ่าย ประจำวัน'!$B563,แพ็ค!L:L)+SUMIF(ธุรการ!$C:$C,'รับ-จ่าย ประจำวัน'!$B563,ธุรการ!L:L)+SUMIF(เส้นแต่งหน้าขนมปัง!$C:$C,'รับ-จ่าย ประจำวัน'!$B563,เส้นแต่งหน้าขนมปัง!L:L)+SUMIF('วางแผนBC,CJ'!$C:$C,'รับ-จ่าย ประจำวัน'!$B563,'วางแผนBC,CJ'!L:L)+SUMIF(RD!$C:$C,'รับ-จ่าย ประจำวัน'!$B563,RD!L:L)+SUMIF('FG,ออนไล,คัดแยก'!$C:$C,'รับ-จ่าย ประจำวัน'!$B563,'FG,ออนไล,คัดแยก'!L:L)</f>
        <v>0</v>
      </c>
      <c r="AT563" s="16">
        <f>SUMIF(เตรียมส่วนผสม!$C:$C,'รับ-จ่าย ประจำวัน'!$B563,เตรียมส่วนผสม!M:M)+SUMIF(กวนไส้!$C:$C,'รับ-จ่าย ประจำวัน'!$B563,กวนไส้!M:M)+SUMIF(ผลิต1!$C:$C,'รับ-จ่าย ประจำวัน'!$B563,ผลิต1!M:M)+SUMIF(ผลิต2!$C:$C,'รับ-จ่าย ประจำวัน'!$B563,ผลิต2!M:M)+SUMIF(เส้นแต่งหน้าขนมเค้ก!$C:$C,'รับ-จ่าย ประจำวัน'!$B563,เส้นแต่งหน้าขนมเค้ก!M:M)+SUMIF(แพ็ค!$C:$C,'รับ-จ่าย ประจำวัน'!$B563,แพ็ค!M:M)+SUMIF(ธุรการ!$C:$C,'รับ-จ่าย ประจำวัน'!$B563,ธุรการ!M:M)+SUMIF(เส้นแต่งหน้าขนมปัง!$C:$C,'รับ-จ่าย ประจำวัน'!$B563,เส้นแต่งหน้าขนมปัง!M:M)+SUMIF('วางแผนBC,CJ'!$C:$C,'รับ-จ่าย ประจำวัน'!$B563,'วางแผนBC,CJ'!M:M)+SUMIF(RD!$C:$C,'รับ-จ่าย ประจำวัน'!$B563,RD!M:M)+SUMIF('FG,ออนไล,คัดแยก'!$C:$C,'รับ-จ่าย ประจำวัน'!$B563,'FG,ออนไล,คัดแยก'!M:M)</f>
        <v>0</v>
      </c>
      <c r="AU563" s="16">
        <f>SUMIF(เตรียมส่วนผสม!$C:$C,'รับ-จ่าย ประจำวัน'!$B563,เตรียมส่วนผสม!N:N)+SUMIF(กวนไส้!$C:$C,'รับ-จ่าย ประจำวัน'!$B563,กวนไส้!N:N)+SUMIF(ผลิต1!$C:$C,'รับ-จ่าย ประจำวัน'!$B563,ผลิต1!N:N)+SUMIF(ผลิต2!$C:$C,'รับ-จ่าย ประจำวัน'!$B563,ผลิต2!N:N)+SUMIF(เส้นแต่งหน้าขนมเค้ก!$C:$C,'รับ-จ่าย ประจำวัน'!$B563,เส้นแต่งหน้าขนมเค้ก!N:N)+SUMIF(แพ็ค!$C:$C,'รับ-จ่าย ประจำวัน'!$B563,แพ็ค!N:N)+SUMIF(ธุรการ!$C:$C,'รับ-จ่าย ประจำวัน'!$B563,ธุรการ!N:N)+SUMIF(เส้นแต่งหน้าขนมปัง!$C:$C,'รับ-จ่าย ประจำวัน'!$B563,เส้นแต่งหน้าขนมปัง!N:N)+SUMIF('วางแผนBC,CJ'!$C:$C,'รับ-จ่าย ประจำวัน'!$B563,'วางแผนBC,CJ'!N:N)+SUMIF(RD!$C:$C,'รับ-จ่าย ประจำวัน'!$B563,RD!N:N)+SUMIF('FG,ออนไล,คัดแยก'!$C:$C,'รับ-จ่าย ประจำวัน'!$B563,'FG,ออนไล,คัดแยก'!N:N)</f>
        <v>0</v>
      </c>
      <c r="AV563" s="16">
        <f>SUMIF(เตรียมส่วนผสม!$C:$C,'รับ-จ่าย ประจำวัน'!$B563,เตรียมส่วนผสม!O:O)+SUMIF(กวนไส้!$C:$C,'รับ-จ่าย ประจำวัน'!$B563,กวนไส้!O:O)+SUMIF(ผลิต1!$C:$C,'รับ-จ่าย ประจำวัน'!$B563,ผลิต1!O:O)+SUMIF(ผลิต2!$C:$C,'รับ-จ่าย ประจำวัน'!$B563,ผลิต2!O:O)+SUMIF(เส้นแต่งหน้าขนมเค้ก!$C:$C,'รับ-จ่าย ประจำวัน'!$B563,เส้นแต่งหน้าขนมเค้ก!O:O)+SUMIF(แพ็ค!$C:$C,'รับ-จ่าย ประจำวัน'!$B563,แพ็ค!O:O)+SUMIF(ธุรการ!$C:$C,'รับ-จ่าย ประจำวัน'!$B563,ธุรการ!O:O)+SUMIF(เส้นแต่งหน้าขนมปัง!$C:$C,'รับ-จ่าย ประจำวัน'!$B563,เส้นแต่งหน้าขนมปัง!O:O)+SUMIF('วางแผนBC,CJ'!$C:$C,'รับ-จ่าย ประจำวัน'!$B563,'วางแผนBC,CJ'!O:O)+SUMIF(RD!$C:$C,'รับ-จ่าย ประจำวัน'!$B563,RD!O:O)+SUMIF('FG,ออนไล,คัดแยก'!$C:$C,'รับ-จ่าย ประจำวัน'!$B563,'FG,ออนไล,คัดแยก'!O:O)</f>
        <v>0</v>
      </c>
      <c r="AW563" s="16">
        <f>SUMIF(เตรียมส่วนผสม!$C:$C,'รับ-จ่าย ประจำวัน'!$B563,เตรียมส่วนผสม!P:P)+SUMIF(กวนไส้!$C:$C,'รับ-จ่าย ประจำวัน'!$B563,กวนไส้!P:P)+SUMIF(ผลิต1!$C:$C,'รับ-จ่าย ประจำวัน'!$B563,ผลิต1!P:P)+SUMIF(ผลิต2!$C:$C,'รับ-จ่าย ประจำวัน'!$B563,ผลิต2!P:P)+SUMIF(เส้นแต่งหน้าขนมเค้ก!$C:$C,'รับ-จ่าย ประจำวัน'!$B563,เส้นแต่งหน้าขนมเค้ก!P:P)+SUMIF(แพ็ค!$C:$C,'รับ-จ่าย ประจำวัน'!$B563,แพ็ค!P:P)+SUMIF(ธุรการ!$C:$C,'รับ-จ่าย ประจำวัน'!$B563,ธุรการ!P:P)+SUMIF(เส้นแต่งหน้าขนมปัง!$C:$C,'รับ-จ่าย ประจำวัน'!$B563,เส้นแต่งหน้าขนมปัง!P:P)+SUMIF('วางแผนBC,CJ'!$C:$C,'รับ-จ่าย ประจำวัน'!$B563,'วางแผนBC,CJ'!P:P)+SUMIF(RD!$C:$C,'รับ-จ่าย ประจำวัน'!$B563,RD!P:P)+SUMIF('FG,ออนไล,คัดแยก'!$C:$C,'รับ-จ่าย ประจำวัน'!$B563,'FG,ออนไล,คัดแยก'!P:P)</f>
        <v>0</v>
      </c>
      <c r="AX563" s="16">
        <f>SUMIF(เตรียมส่วนผสม!$C:$C,'รับ-จ่าย ประจำวัน'!$B563,เตรียมส่วนผสม!Q:Q)+SUMIF(กวนไส้!$C:$C,'รับ-จ่าย ประจำวัน'!$B563,กวนไส้!Q:Q)+SUMIF(ผลิต1!$C:$C,'รับ-จ่าย ประจำวัน'!$B563,ผลิต1!Q:Q)+SUMIF(ผลิต2!$C:$C,'รับ-จ่าย ประจำวัน'!$B563,ผลิต2!Q:Q)+SUMIF(เส้นแต่งหน้าขนมเค้ก!$C:$C,'รับ-จ่าย ประจำวัน'!$B563,เส้นแต่งหน้าขนมเค้ก!Q:Q)+SUMIF(แพ็ค!$C:$C,'รับ-จ่าย ประจำวัน'!$B563,แพ็ค!Q:Q)+SUMIF(ธุรการ!$C:$C,'รับ-จ่าย ประจำวัน'!$B563,ธุรการ!Q:Q)+SUMIF(เส้นแต่งหน้าขนมปัง!$C:$C,'รับ-จ่าย ประจำวัน'!$B563,เส้นแต่งหน้าขนมปัง!Q:Q)+SUMIF('วางแผนBC,CJ'!$C:$C,'รับ-จ่าย ประจำวัน'!$B563,'วางแผนBC,CJ'!Q:Q)+SUMIF(RD!$C:$C,'รับ-จ่าย ประจำวัน'!$B563,RD!Q:Q)+SUMIF('FG,ออนไล,คัดแยก'!$C:$C,'รับ-จ่าย ประจำวัน'!$B563,'FG,ออนไล,คัดแยก'!Q:Q)</f>
        <v>0</v>
      </c>
      <c r="AY563" s="16">
        <f>SUMIF(เตรียมส่วนผสม!$C:$C,'รับ-จ่าย ประจำวัน'!$B563,เตรียมส่วนผสม!R:R)+SUMIF(กวนไส้!$C:$C,'รับ-จ่าย ประจำวัน'!$B563,กวนไส้!R:R)+SUMIF(ผลิต1!$C:$C,'รับ-จ่าย ประจำวัน'!$B563,ผลิต1!R:R)+SUMIF(ผลิต2!$C:$C,'รับ-จ่าย ประจำวัน'!$B563,ผลิต2!R:R)+SUMIF(เส้นแต่งหน้าขนมเค้ก!$C:$C,'รับ-จ่าย ประจำวัน'!$B563,เส้นแต่งหน้าขนมเค้ก!R:R)+SUMIF(แพ็ค!$C:$C,'รับ-จ่าย ประจำวัน'!$B563,แพ็ค!R:R)+SUMIF(ธุรการ!$C:$C,'รับ-จ่าย ประจำวัน'!$B563,ธุรการ!R:R)+SUMIF(เส้นแต่งหน้าขนมปัง!$C:$C,'รับ-จ่าย ประจำวัน'!$B563,เส้นแต่งหน้าขนมปัง!R:R)+SUMIF('วางแผนBC,CJ'!$C:$C,'รับ-จ่าย ประจำวัน'!$B563,'วางแผนBC,CJ'!R:R)+SUMIF(RD!$C:$C,'รับ-จ่าย ประจำวัน'!$B563,RD!R:R)+SUMIF('FG,ออนไล,คัดแยก'!$C:$C,'รับ-จ่าย ประจำวัน'!$B563,'FG,ออนไล,คัดแยก'!R:R)</f>
        <v>0</v>
      </c>
      <c r="AZ563" s="16">
        <f>SUMIF(เตรียมส่วนผสม!$C:$C,'รับ-จ่าย ประจำวัน'!$B563,เตรียมส่วนผสม!S:S)+SUMIF(กวนไส้!$C:$C,'รับ-จ่าย ประจำวัน'!$B563,กวนไส้!S:S)+SUMIF(ผลิต1!$C:$C,'รับ-จ่าย ประจำวัน'!$B563,ผลิต1!S:S)+SUMIF(ผลิต2!$C:$C,'รับ-จ่าย ประจำวัน'!$B563,ผลิต2!S:S)+SUMIF(เส้นแต่งหน้าขนมเค้ก!$C:$C,'รับ-จ่าย ประจำวัน'!$B563,เส้นแต่งหน้าขนมเค้ก!S:S)+SUMIF(แพ็ค!$C:$C,'รับ-จ่าย ประจำวัน'!$B563,แพ็ค!S:S)+SUMIF(ธุรการ!$C:$C,'รับ-จ่าย ประจำวัน'!$B563,ธุรการ!S:S)+SUMIF(เส้นแต่งหน้าขนมปัง!$C:$C,'รับ-จ่าย ประจำวัน'!$B563,เส้นแต่งหน้าขนมปัง!S:S)+SUMIF('วางแผนBC,CJ'!$C:$C,'รับ-จ่าย ประจำวัน'!$B563,'วางแผนBC,CJ'!S:S)+SUMIF(RD!$C:$C,'รับ-จ่าย ประจำวัน'!$B563,RD!S:S)+SUMIF('FG,ออนไล,คัดแยก'!$C:$C,'รับ-จ่าย ประจำวัน'!$B563,'FG,ออนไล,คัดแยก'!S:S)</f>
        <v>0</v>
      </c>
      <c r="BA563" s="16">
        <f>SUMIF(เตรียมส่วนผสม!$C:$C,'รับ-จ่าย ประจำวัน'!$B563,เตรียมส่วนผสม!T:T)+SUMIF(กวนไส้!$C:$C,'รับ-จ่าย ประจำวัน'!$B563,กวนไส้!T:T)+SUMIF(ผลิต1!$C:$C,'รับ-จ่าย ประจำวัน'!$B563,ผลิต1!T:T)+SUMIF(ผลิต2!$C:$C,'รับ-จ่าย ประจำวัน'!$B563,ผลิต2!T:T)+SUMIF(เส้นแต่งหน้าขนมเค้ก!$C:$C,'รับ-จ่าย ประจำวัน'!$B563,เส้นแต่งหน้าขนมเค้ก!T:T)+SUMIF(แพ็ค!$C:$C,'รับ-จ่าย ประจำวัน'!$B563,แพ็ค!T:T)+SUMIF(ธุรการ!$C:$C,'รับ-จ่าย ประจำวัน'!$B563,ธุรการ!T:T)+SUMIF(เส้นแต่งหน้าขนมปัง!$C:$C,'รับ-จ่าย ประจำวัน'!$B563,เส้นแต่งหน้าขนมปัง!T:T)+SUMIF('วางแผนBC,CJ'!$C:$C,'รับ-จ่าย ประจำวัน'!$B563,'วางแผนBC,CJ'!T:T)+SUMIF(RD!$C:$C,'รับ-จ่าย ประจำวัน'!$B563,RD!T:T)+SUMIF('FG,ออนไล,คัดแยก'!$C:$C,'รับ-จ่าย ประจำวัน'!$B563,'FG,ออนไล,คัดแยก'!T:T)</f>
        <v>0</v>
      </c>
      <c r="BB563" s="16">
        <f>SUMIF(เตรียมส่วนผสม!$C:$C,'รับ-จ่าย ประจำวัน'!$B563,เตรียมส่วนผสม!U:U)+SUMIF(กวนไส้!$C:$C,'รับ-จ่าย ประจำวัน'!$B563,กวนไส้!U:U)+SUMIF(ผลิต1!$C:$C,'รับ-จ่าย ประจำวัน'!$B563,ผลิต1!U:U)+SUMIF(ผลิต2!$C:$C,'รับ-จ่าย ประจำวัน'!$B563,ผลิต2!U:U)+SUMIF(เส้นแต่งหน้าขนมเค้ก!$C:$C,'รับ-จ่าย ประจำวัน'!$B563,เส้นแต่งหน้าขนมเค้ก!U:U)+SUMIF(แพ็ค!$C:$C,'รับ-จ่าย ประจำวัน'!$B563,แพ็ค!U:U)+SUMIF(ธุรการ!$C:$C,'รับ-จ่าย ประจำวัน'!$B563,ธุรการ!U:U)+SUMIF(เส้นแต่งหน้าขนมปัง!$C:$C,'รับ-จ่าย ประจำวัน'!$B563,เส้นแต่งหน้าขนมปัง!U:U)+SUMIF('วางแผนBC,CJ'!$C:$C,'รับ-จ่าย ประจำวัน'!$B563,'วางแผนBC,CJ'!U:U)+SUMIF(RD!$C:$C,'รับ-จ่าย ประจำวัน'!$B563,RD!U:U)+SUMIF('FG,ออนไล,คัดแยก'!$C:$C,'รับ-จ่าย ประจำวัน'!$B563,'FG,ออนไล,คัดแยก'!U:U)</f>
        <v>0</v>
      </c>
      <c r="BC563" s="16">
        <f>SUMIF(เตรียมส่วนผสม!$C:$C,'รับ-จ่าย ประจำวัน'!$B563,เตรียมส่วนผสม!V:V)+SUMIF(กวนไส้!$C:$C,'รับ-จ่าย ประจำวัน'!$B563,กวนไส้!V:V)+SUMIF(ผลิต1!$C:$C,'รับ-จ่าย ประจำวัน'!$B563,ผลิต1!V:V)+SUMIF(ผลิต2!$C:$C,'รับ-จ่าย ประจำวัน'!$B563,ผลิต2!V:V)+SUMIF(เส้นแต่งหน้าขนมเค้ก!$C:$C,'รับ-จ่าย ประจำวัน'!$B563,เส้นแต่งหน้าขนมเค้ก!V:V)+SUMIF(แพ็ค!$C:$C,'รับ-จ่าย ประจำวัน'!$B563,แพ็ค!V:V)+SUMIF(ธุรการ!$C:$C,'รับ-จ่าย ประจำวัน'!$B563,ธุรการ!V:V)+SUMIF(เส้นแต่งหน้าขนมปัง!$C:$C,'รับ-จ่าย ประจำวัน'!$B563,เส้นแต่งหน้าขนมปัง!V:V)+SUMIF('วางแผนBC,CJ'!$C:$C,'รับ-จ่าย ประจำวัน'!$B563,'วางแผนBC,CJ'!V:V)+SUMIF(RD!$C:$C,'รับ-จ่าย ประจำวัน'!$B563,RD!V:V)+SUMIF('FG,ออนไล,คัดแยก'!$C:$C,'รับ-จ่าย ประจำวัน'!$B563,'FG,ออนไล,คัดแยก'!V:V)</f>
        <v>0</v>
      </c>
      <c r="BD563" s="16">
        <f>SUMIF(เตรียมส่วนผสม!$C:$C,'รับ-จ่าย ประจำวัน'!$B563,เตรียมส่วนผสม!W:W)+SUMIF(กวนไส้!$C:$C,'รับ-จ่าย ประจำวัน'!$B563,กวนไส้!W:W)+SUMIF(ผลิต1!$C:$C,'รับ-จ่าย ประจำวัน'!$B563,ผลิต1!W:W)+SUMIF(ผลิต2!$C:$C,'รับ-จ่าย ประจำวัน'!$B563,ผลิต2!W:W)+SUMIF(เส้นแต่งหน้าขนมเค้ก!$C:$C,'รับ-จ่าย ประจำวัน'!$B563,เส้นแต่งหน้าขนมเค้ก!W:W)+SUMIF(แพ็ค!$C:$C,'รับ-จ่าย ประจำวัน'!$B563,แพ็ค!W:W)+SUMIF(ธุรการ!$C:$C,'รับ-จ่าย ประจำวัน'!$B563,ธุรการ!W:W)+SUMIF(เส้นแต่งหน้าขนมปัง!$C:$C,'รับ-จ่าย ประจำวัน'!$B563,เส้นแต่งหน้าขนมปัง!W:W)+SUMIF('วางแผนBC,CJ'!$C:$C,'รับ-จ่าย ประจำวัน'!$B563,'วางแผนBC,CJ'!W:W)+SUMIF(RD!$C:$C,'รับ-จ่าย ประจำวัน'!$B563,RD!W:W)+SUMIF('FG,ออนไล,คัดแยก'!$C:$C,'รับ-จ่าย ประจำวัน'!$B563,'FG,ออนไล,คัดแยก'!W:W)</f>
        <v>0</v>
      </c>
      <c r="BE563" s="16">
        <f>SUMIF(เตรียมส่วนผสม!$C:$C,'รับ-จ่าย ประจำวัน'!$B563,เตรียมส่วนผสม!X:X)+SUMIF(กวนไส้!$C:$C,'รับ-จ่าย ประจำวัน'!$B563,กวนไส้!X:X)+SUMIF(ผลิต1!$C:$C,'รับ-จ่าย ประจำวัน'!$B563,ผลิต1!X:X)+SUMIF(ผลิต2!$C:$C,'รับ-จ่าย ประจำวัน'!$B563,ผลิต2!X:X)+SUMIF(เส้นแต่งหน้าขนมเค้ก!$C:$C,'รับ-จ่าย ประจำวัน'!$B563,เส้นแต่งหน้าขนมเค้ก!X:X)+SUMIF(แพ็ค!$C:$C,'รับ-จ่าย ประจำวัน'!$B563,แพ็ค!X:X)+SUMIF(ธุรการ!$C:$C,'รับ-จ่าย ประจำวัน'!$B563,ธุรการ!X:X)+SUMIF(เส้นแต่งหน้าขนมปัง!$C:$C,'รับ-จ่าย ประจำวัน'!$B563,เส้นแต่งหน้าขนมปัง!X:X)+SUMIF('วางแผนBC,CJ'!$C:$C,'รับ-จ่าย ประจำวัน'!$B563,'วางแผนBC,CJ'!X:X)+SUMIF(RD!$C:$C,'รับ-จ่าย ประจำวัน'!$B563,RD!X:X)+SUMIF('FG,ออนไล,คัดแยก'!$C:$C,'รับ-จ่าย ประจำวัน'!$B563,'FG,ออนไล,คัดแยก'!X:X)</f>
        <v>0</v>
      </c>
      <c r="BF563" s="16">
        <f>SUMIF(เตรียมส่วนผสม!$C:$C,'รับ-จ่าย ประจำวัน'!$B563,เตรียมส่วนผสม!Y:Y)+SUMIF(กวนไส้!$C:$C,'รับ-จ่าย ประจำวัน'!$B563,กวนไส้!Y:Y)+SUMIF(ผลิต1!$C:$C,'รับ-จ่าย ประจำวัน'!$B563,ผลิต1!Y:Y)+SUMIF(ผลิต2!$C:$C,'รับ-จ่าย ประจำวัน'!$B563,ผลิต2!Y:Y)+SUMIF(เส้นแต่งหน้าขนมเค้ก!$C:$C,'รับ-จ่าย ประจำวัน'!$B563,เส้นแต่งหน้าขนมเค้ก!Y:Y)+SUMIF(แพ็ค!$C:$C,'รับ-จ่าย ประจำวัน'!$B563,แพ็ค!Y:Y)+SUMIF(ธุรการ!$C:$C,'รับ-จ่าย ประจำวัน'!$B563,ธุรการ!Y:Y)+SUMIF(เส้นแต่งหน้าขนมปัง!$C:$C,'รับ-จ่าย ประจำวัน'!$B563,เส้นแต่งหน้าขนมปัง!Y:Y)+SUMIF('วางแผนBC,CJ'!$C:$C,'รับ-จ่าย ประจำวัน'!$B563,'วางแผนBC,CJ'!Y:Y)+SUMIF(RD!$C:$C,'รับ-จ่าย ประจำวัน'!$B563,RD!Y:Y)+SUMIF('FG,ออนไล,คัดแยก'!$C:$C,'รับ-จ่าย ประจำวัน'!$B563,'FG,ออนไล,คัดแยก'!Y:Y)</f>
        <v>0</v>
      </c>
      <c r="BG563" s="16">
        <f>SUMIF(เตรียมส่วนผสม!$C:$C,'รับ-จ่าย ประจำวัน'!$B563,เตรียมส่วนผสม!Z:Z)+SUMIF(กวนไส้!$C:$C,'รับ-จ่าย ประจำวัน'!$B563,กวนไส้!Z:Z)+SUMIF(ผลิต1!$C:$C,'รับ-จ่าย ประจำวัน'!$B563,ผลิต1!Z:Z)+SUMIF(ผลิต2!$C:$C,'รับ-จ่าย ประจำวัน'!$B563,ผลิต2!Z:Z)+SUMIF(เส้นแต่งหน้าขนมเค้ก!$C:$C,'รับ-จ่าย ประจำวัน'!$B563,เส้นแต่งหน้าขนมเค้ก!Z:Z)+SUMIF(แพ็ค!$C:$C,'รับ-จ่าย ประจำวัน'!$B563,แพ็ค!Z:Z)+SUMIF(ธุรการ!$C:$C,'รับ-จ่าย ประจำวัน'!$B563,ธุรการ!Z:Z)+SUMIF(เส้นแต่งหน้าขนมปัง!$C:$C,'รับ-จ่าย ประจำวัน'!$B563,เส้นแต่งหน้าขนมปัง!Z:Z)+SUMIF('วางแผนBC,CJ'!$C:$C,'รับ-จ่าย ประจำวัน'!$B563,'วางแผนBC,CJ'!Z:Z)+SUMIF(RD!$C:$C,'รับ-จ่าย ประจำวัน'!$B563,RD!Z:Z)+SUMIF('FG,ออนไล,คัดแยก'!$C:$C,'รับ-จ่าย ประจำวัน'!$B563,'FG,ออนไล,คัดแยก'!Z:Z)</f>
        <v>0</v>
      </c>
      <c r="BH563" s="16">
        <f>SUMIF(เตรียมส่วนผสม!$C:$C,'รับ-จ่าย ประจำวัน'!$B563,เตรียมส่วนผสม!AA:AA)+SUMIF(กวนไส้!$C:$C,'รับ-จ่าย ประจำวัน'!$B563,กวนไส้!AA:AA)+SUMIF(ผลิต1!$C:$C,'รับ-จ่าย ประจำวัน'!$B563,ผลิต1!AA:AA)+SUMIF(ผลิต2!$C:$C,'รับ-จ่าย ประจำวัน'!$B563,ผลิต2!AA:AA)+SUMIF(เส้นแต่งหน้าขนมเค้ก!$C:$C,'รับ-จ่าย ประจำวัน'!$B563,เส้นแต่งหน้าขนมเค้ก!AA:AA)+SUMIF(แพ็ค!$C:$C,'รับ-จ่าย ประจำวัน'!$B563,แพ็ค!AA:AA)+SUMIF(ธุรการ!$C:$C,'รับ-จ่าย ประจำวัน'!$B563,ธุรการ!AA:AA)+SUMIF(เส้นแต่งหน้าขนมปัง!$C:$C,'รับ-จ่าย ประจำวัน'!$B563,เส้นแต่งหน้าขนมปัง!AA:AA)+SUMIF('วางแผนBC,CJ'!$C:$C,'รับ-จ่าย ประจำวัน'!$B563,'วางแผนBC,CJ'!AA:AA)+SUMIF(RD!$C:$C,'รับ-จ่าย ประจำวัน'!$B563,RD!AA:AA)+SUMIF('FG,ออนไล,คัดแยก'!$C:$C,'รับ-จ่าย ประจำวัน'!$B563,'FG,ออนไล,คัดแยก'!AA:AA)</f>
        <v>0</v>
      </c>
      <c r="BI563" s="16">
        <f>SUMIF(เตรียมส่วนผสม!$C:$C,'รับ-จ่าย ประจำวัน'!$B563,เตรียมส่วนผสม!AB:AB)+SUMIF(กวนไส้!$C:$C,'รับ-จ่าย ประจำวัน'!$B563,กวนไส้!AB:AB)+SUMIF(ผลิต1!$C:$C,'รับ-จ่าย ประจำวัน'!$B563,ผลิต1!AB:AB)+SUMIF(ผลิต2!$C:$C,'รับ-จ่าย ประจำวัน'!$B563,ผลิต2!AB:AB)+SUMIF(เส้นแต่งหน้าขนมเค้ก!$C:$C,'รับ-จ่าย ประจำวัน'!$B563,เส้นแต่งหน้าขนมเค้ก!AB:AB)+SUMIF(แพ็ค!$C:$C,'รับ-จ่าย ประจำวัน'!$B563,แพ็ค!AB:AB)+SUMIF(ธุรการ!$C:$C,'รับ-จ่าย ประจำวัน'!$B563,ธุรการ!AB:AB)+SUMIF(เส้นแต่งหน้าขนมปัง!$C:$C,'รับ-จ่าย ประจำวัน'!$B563,เส้นแต่งหน้าขนมปัง!AB:AB)+SUMIF('วางแผนBC,CJ'!$C:$C,'รับ-จ่าย ประจำวัน'!$B563,'วางแผนBC,CJ'!AB:AB)+SUMIF(RD!$C:$C,'รับ-จ่าย ประจำวัน'!$B563,RD!AB:AB)+SUMIF('FG,ออนไล,คัดแยก'!$C:$C,'รับ-จ่าย ประจำวัน'!$B563,'FG,ออนไล,คัดแยก'!AB:AB)</f>
        <v>0</v>
      </c>
      <c r="BJ563" s="16">
        <f>SUMIF(เตรียมส่วนผสม!$C:$C,'รับ-จ่าย ประจำวัน'!$B563,เตรียมส่วนผสม!AC:AC)+SUMIF(กวนไส้!$C:$C,'รับ-จ่าย ประจำวัน'!$B563,กวนไส้!AC:AC)+SUMIF(ผลิต1!$C:$C,'รับ-จ่าย ประจำวัน'!$B563,ผลิต1!AC:AC)+SUMIF(ผลิต2!$C:$C,'รับ-จ่าย ประจำวัน'!$B563,ผลิต2!AC:AC)+SUMIF(เส้นแต่งหน้าขนมเค้ก!$C:$C,'รับ-จ่าย ประจำวัน'!$B563,เส้นแต่งหน้าขนมเค้ก!AC:AC)+SUMIF(แพ็ค!$C:$C,'รับ-จ่าย ประจำวัน'!$B563,แพ็ค!AC:AC)+SUMIF(ธุรการ!$C:$C,'รับ-จ่าย ประจำวัน'!$B563,ธุรการ!AC:AC)+SUMIF(เส้นแต่งหน้าขนมปัง!$C:$C,'รับ-จ่าย ประจำวัน'!$B563,เส้นแต่งหน้าขนมปัง!AC:AC)+SUMIF('วางแผนBC,CJ'!$C:$C,'รับ-จ่าย ประจำวัน'!$B563,'วางแผนBC,CJ'!AC:AC)+SUMIF(RD!$C:$C,'รับ-จ่าย ประจำวัน'!$B563,RD!AC:AC)+SUMIF('FG,ออนไล,คัดแยก'!$C:$C,'รับ-จ่าย ประจำวัน'!$B563,'FG,ออนไล,คัดแยก'!AC:AC)</f>
        <v>0</v>
      </c>
      <c r="BK563" s="16">
        <f>SUMIF(เตรียมส่วนผสม!$C:$C,'รับ-จ่าย ประจำวัน'!$B563,เตรียมส่วนผสม!AD:AD)+SUMIF(กวนไส้!$C:$C,'รับ-จ่าย ประจำวัน'!$B563,กวนไส้!AD:AD)+SUMIF(ผลิต1!$C:$C,'รับ-จ่าย ประจำวัน'!$B563,ผลิต1!AD:AD)+SUMIF(ผลิต2!$C:$C,'รับ-จ่าย ประจำวัน'!$B563,ผลิต2!AD:AD)+SUMIF(เส้นแต่งหน้าขนมเค้ก!$C:$C,'รับ-จ่าย ประจำวัน'!$B563,เส้นแต่งหน้าขนมเค้ก!AD:AD)+SUMIF(แพ็ค!$C:$C,'รับ-จ่าย ประจำวัน'!$B563,แพ็ค!AD:AD)+SUMIF(ธุรการ!$C:$C,'รับ-จ่าย ประจำวัน'!$B563,ธุรการ!AD:AD)+SUMIF(เส้นแต่งหน้าขนมปัง!$C:$C,'รับ-จ่าย ประจำวัน'!$B563,เส้นแต่งหน้าขนมปัง!AD:AD)+SUMIF('วางแผนBC,CJ'!$C:$C,'รับ-จ่าย ประจำวัน'!$B563,'วางแผนBC,CJ'!AD:AD)+SUMIF(RD!$C:$C,'รับ-จ่าย ประจำวัน'!$B563,RD!AD:AD)+SUMIF('FG,ออนไล,คัดแยก'!$C:$C,'รับ-จ่าย ประจำวัน'!$B563,'FG,ออนไล,คัดแยก'!AD:AD)</f>
        <v>0</v>
      </c>
      <c r="BL563" s="16">
        <f>SUMIF(เตรียมส่วนผสม!$C:$C,'รับ-จ่าย ประจำวัน'!$B563,เตรียมส่วนผสม!AE:AE)+SUMIF(กวนไส้!$C:$C,'รับ-จ่าย ประจำวัน'!$B563,กวนไส้!AE:AE)+SUMIF(ผลิต1!$C:$C,'รับ-จ่าย ประจำวัน'!$B563,ผลิต1!AE:AE)+SUMIF(ผลิต2!$C:$C,'รับ-จ่าย ประจำวัน'!$B563,ผลิต2!AE:AE)+SUMIF(เส้นแต่งหน้าขนมเค้ก!$C:$C,'รับ-จ่าย ประจำวัน'!$B563,เส้นแต่งหน้าขนมเค้ก!AE:AE)+SUMIF(แพ็ค!$C:$C,'รับ-จ่าย ประจำวัน'!$B563,แพ็ค!AE:AE)+SUMIF(ธุรการ!$C:$C,'รับ-จ่าย ประจำวัน'!$B563,ธุรการ!AE:AE)+SUMIF(เส้นแต่งหน้าขนมปัง!$C:$C,'รับ-จ่าย ประจำวัน'!$B563,เส้นแต่งหน้าขนมปัง!AE:AE)+SUMIF('วางแผนBC,CJ'!$C:$C,'รับ-จ่าย ประจำวัน'!$B563,'วางแผนBC,CJ'!AE:AE)+SUMIF(RD!$C:$C,'รับ-จ่าย ประจำวัน'!$B563,RD!AE:AE)+SUMIF('FG,ออนไล,คัดแยก'!$C:$C,'รับ-จ่าย ประจำวัน'!$B563,'FG,ออนไล,คัดแยก'!AE:AE)</f>
        <v>0</v>
      </c>
      <c r="BM563" s="16">
        <f>SUMIF(เตรียมส่วนผสม!$C:$C,'รับ-จ่าย ประจำวัน'!$B563,เตรียมส่วนผสม!AF:AF)+SUMIF(กวนไส้!$C:$C,'รับ-จ่าย ประจำวัน'!$B563,กวนไส้!AF:AF)+SUMIF(ผลิต1!$C:$C,'รับ-จ่าย ประจำวัน'!$B563,ผลิต1!AF:AF)+SUMIF(ผลิต2!$C:$C,'รับ-จ่าย ประจำวัน'!$B563,ผลิต2!AF:AF)+SUMIF(เส้นแต่งหน้าขนมเค้ก!$C:$C,'รับ-จ่าย ประจำวัน'!$B563,เส้นแต่งหน้าขนมเค้ก!AF:AF)+SUMIF(แพ็ค!$C:$C,'รับ-จ่าย ประจำวัน'!$B563,แพ็ค!AF:AF)+SUMIF(ธุรการ!$C:$C,'รับ-จ่าย ประจำวัน'!$B563,ธุรการ!AF:AF)+SUMIF(เส้นแต่งหน้าขนมปัง!$C:$C,'รับ-จ่าย ประจำวัน'!$B563,เส้นแต่งหน้าขนมปัง!AF:AF)+SUMIF('วางแผนBC,CJ'!$C:$C,'รับ-จ่าย ประจำวัน'!$B563,'วางแผนBC,CJ'!AF:AF)+SUMIF(RD!$C:$C,'รับ-จ่าย ประจำวัน'!$B563,RD!AF:AF)+SUMIF('FG,ออนไล,คัดแยก'!$C:$C,'รับ-จ่าย ประจำวัน'!$B563,'FG,ออนไล,คัดแยก'!AF:AF)</f>
        <v>0</v>
      </c>
      <c r="BN563" s="16">
        <f>SUMIF(เตรียมส่วนผสม!$C:$C,'รับ-จ่าย ประจำวัน'!$B563,เตรียมส่วนผสม!AG:AG)+SUMIF(กวนไส้!$C:$C,'รับ-จ่าย ประจำวัน'!$B563,กวนไส้!AG:AG)+SUMIF(ผลิต1!$C:$C,'รับ-จ่าย ประจำวัน'!$B563,ผลิต1!AG:AG)+SUMIF(ผลิต2!$C:$C,'รับ-จ่าย ประจำวัน'!$B563,ผลิต2!AG:AG)+SUMIF(เส้นแต่งหน้าขนมเค้ก!$C:$C,'รับ-จ่าย ประจำวัน'!$B563,เส้นแต่งหน้าขนมเค้ก!AG:AG)+SUMIF(แพ็ค!$C:$C,'รับ-จ่าย ประจำวัน'!$B563,แพ็ค!AG:AG)+SUMIF(ธุรการ!$C:$C,'รับ-จ่าย ประจำวัน'!$B563,ธุรการ!AG:AG)+SUMIF(เส้นแต่งหน้าขนมปัง!$C:$C,'รับ-จ่าย ประจำวัน'!$B563,เส้นแต่งหน้าขนมปัง!AG:AG)+SUMIF('วางแผนBC,CJ'!$C:$C,'รับ-จ่าย ประจำวัน'!$B563,'วางแผนBC,CJ'!AG:AG)+SUMIF(RD!$C:$C,'รับ-จ่าย ประจำวัน'!$B563,RD!AG:AG)+SUMIF('FG,ออนไล,คัดแยก'!$C:$C,'รับ-จ่าย ประจำวัน'!$B563,'FG,ออนไล,คัดแยก'!AG:AG)</f>
        <v>0</v>
      </c>
      <c r="BO563" s="16">
        <f>SUMIF(เตรียมส่วนผสม!$C:$C,'รับ-จ่าย ประจำวัน'!$B563,เตรียมส่วนผสม!AH:AH)+SUMIF(กวนไส้!$C:$C,'รับ-จ่าย ประจำวัน'!$B563,กวนไส้!AH:AH)+SUMIF(ผลิต1!$C:$C,'รับ-จ่าย ประจำวัน'!$B563,ผลิต1!AH:AH)+SUMIF(ผลิต2!$C:$C,'รับ-จ่าย ประจำวัน'!$B563,ผลิต2!AH:AH)+SUMIF(เส้นแต่งหน้าขนมเค้ก!$C:$C,'รับ-จ่าย ประจำวัน'!$B563,เส้นแต่งหน้าขนมเค้ก!AH:AH)+SUMIF(แพ็ค!$C:$C,'รับ-จ่าย ประจำวัน'!$B563,แพ็ค!AH:AH)+SUMIF(ธุรการ!$C:$C,'รับ-จ่าย ประจำวัน'!$B563,ธุรการ!AH:AH)+SUMIF(เส้นแต่งหน้าขนมปัง!$C:$C,'รับ-จ่าย ประจำวัน'!$B563,เส้นแต่งหน้าขนมปัง!AH:AH)+SUMIF('วางแผนBC,CJ'!$C:$C,'รับ-จ่าย ประจำวัน'!$B563,'วางแผนBC,CJ'!AH:AH)+SUMIF(RD!$C:$C,'รับ-จ่าย ประจำวัน'!$B563,RD!AH:AH)+SUMIF('FG,ออนไล,คัดแยก'!$C:$C,'รับ-จ่าย ประจำวัน'!$B563,'FG,ออนไล,คัดแยก'!AH:AH)</f>
        <v>0</v>
      </c>
      <c r="BP563" s="16">
        <f>SUMIF(เตรียมส่วนผสม!$C:$C,'รับ-จ่าย ประจำวัน'!$B563,เตรียมส่วนผสม!AI:AI)+SUMIF(กวนไส้!$C:$C,'รับ-จ่าย ประจำวัน'!$B563,กวนไส้!AI:AI)+SUMIF(ผลิต1!$C:$C,'รับ-จ่าย ประจำวัน'!$B563,ผลิต1!AI:AI)+SUMIF(ผลิต2!$C:$C,'รับ-จ่าย ประจำวัน'!$B563,ผลิต2!AI:AI)+SUMIF(เส้นแต่งหน้าขนมเค้ก!$C:$C,'รับ-จ่าย ประจำวัน'!$B563,เส้นแต่งหน้าขนมเค้ก!AI:AI)+SUMIF(แพ็ค!$C:$C,'รับ-จ่าย ประจำวัน'!$B563,แพ็ค!AI:AI)+SUMIF(ธุรการ!$C:$C,'รับ-จ่าย ประจำวัน'!$B563,ธุรการ!AI:AI)+SUMIF(เส้นแต่งหน้าขนมปัง!$C:$C,'รับ-จ่าย ประจำวัน'!$B563,เส้นแต่งหน้าขนมปัง!AI:AI)+SUMIF('วางแผนBC,CJ'!$C:$C,'รับ-จ่าย ประจำวัน'!$B563,'วางแผนBC,CJ'!AI:AI)+SUMIF(RD!$C:$C,'รับ-จ่าย ประจำวัน'!$B563,RD!AI:AI)+SUMIF('FG,ออนไล,คัดแยก'!$C:$C,'รับ-จ่าย ประจำวัน'!$B563,'FG,ออนไล,คัดแยก'!AI:AI)</f>
        <v>0</v>
      </c>
      <c r="BQ563" s="16">
        <f>SUMIF(เตรียมส่วนผสม!$C:$C,'รับ-จ่าย ประจำวัน'!$B563,เตรียมส่วนผสม!AJ:AJ)+SUMIF(กวนไส้!$C:$C,'รับ-จ่าย ประจำวัน'!$B563,กวนไส้!AJ:AJ)+SUMIF(ผลิต1!$C:$C,'รับ-จ่าย ประจำวัน'!$B563,ผลิต1!AJ:AJ)+SUMIF(ผลิต2!$C:$C,'รับ-จ่าย ประจำวัน'!$B563,ผลิต2!AJ:AJ)+SUMIF(เส้นแต่งหน้าขนมเค้ก!$C:$C,'รับ-จ่าย ประจำวัน'!$B563,เส้นแต่งหน้าขนมเค้ก!AJ:AJ)+SUMIF(แพ็ค!$C:$C,'รับ-จ่าย ประจำวัน'!$B563,แพ็ค!AJ:AJ)+SUMIF(ธุรการ!$C:$C,'รับ-จ่าย ประจำวัน'!$B563,ธุรการ!AJ:AJ)+SUMIF(เส้นแต่งหน้าขนมปัง!$C:$C,'รับ-จ่าย ประจำวัน'!$B563,เส้นแต่งหน้าขนมปัง!AJ:AJ)+SUMIF('วางแผนBC,CJ'!$C:$C,'รับ-จ่าย ประจำวัน'!$B563,'วางแผนBC,CJ'!AJ:AJ)+SUMIF(RD!$C:$C,'รับ-จ่าย ประจำวัน'!$B563,RD!AJ:AJ)+SUMIF('FG,ออนไล,คัดแยก'!$C:$C,'รับ-จ่าย ประจำวัน'!$B563,'FG,ออนไล,คัดแยก'!AJ:AJ)</f>
        <v>0</v>
      </c>
      <c r="BR563" s="16">
        <f>SUMIF(เตรียมส่วนผสม!$C:$C,'รับ-จ่าย ประจำวัน'!$B563,เตรียมส่วนผสม!AK:AK)+SUMIF(กวนไส้!$C:$C,'รับ-จ่าย ประจำวัน'!$B563,กวนไส้!AK:AK)+SUMIF(ผลิต1!$C:$C,'รับ-จ่าย ประจำวัน'!$B563,ผลิต1!AK:AK)+SUMIF(ผลิต2!$C:$C,'รับ-จ่าย ประจำวัน'!$B563,ผลิต2!AK:AK)+SUMIF(เส้นแต่งหน้าขนมเค้ก!$C:$C,'รับ-จ่าย ประจำวัน'!$B563,เส้นแต่งหน้าขนมเค้ก!AK:AK)+SUMIF(แพ็ค!$C:$C,'รับ-จ่าย ประจำวัน'!$B563,แพ็ค!AK:AK)+SUMIF(ธุรการ!$C:$C,'รับ-จ่าย ประจำวัน'!$B563,ธุรการ!AK:AK)+SUMIF(เส้นแต่งหน้าขนมปัง!$C:$C,'รับ-จ่าย ประจำวัน'!$B563,เส้นแต่งหน้าขนมปัง!AK:AK)+SUMIF('วางแผนBC,CJ'!$C:$C,'รับ-จ่าย ประจำวัน'!$B563,'วางแผนBC,CJ'!AK:AK)+SUMIF(RD!$C:$C,'รับ-จ่าย ประจำวัน'!$B563,RD!AK:AK)+SUMIF('FG,ออนไล,คัดแยก'!$C:$C,'รับ-จ่าย ประจำวัน'!$B563,'FG,ออนไล,คัดแยก'!AK:AK)</f>
        <v>0</v>
      </c>
      <c r="BS563" s="16">
        <f>SUMIF(เตรียมส่วนผสม!$C:$C,'รับ-จ่าย ประจำวัน'!$B563,เตรียมส่วนผสม!AL:AL)+SUMIF(กวนไส้!$C:$C,'รับ-จ่าย ประจำวัน'!$B563,กวนไส้!AL:AL)+SUMIF(ผลิต1!$C:$C,'รับ-จ่าย ประจำวัน'!$B563,ผลิต1!AL:AL)+SUMIF(ผลิต2!$C:$C,'รับ-จ่าย ประจำวัน'!$B563,ผลิต2!AL:AL)+SUMIF(เส้นแต่งหน้าขนมเค้ก!$C:$C,'รับ-จ่าย ประจำวัน'!$B563,เส้นแต่งหน้าขนมเค้ก!AL:AL)+SUMIF(แพ็ค!$C:$C,'รับ-จ่าย ประจำวัน'!$B563,แพ็ค!AL:AL)+SUMIF(ธุรการ!$C:$C,'รับ-จ่าย ประจำวัน'!$B563,ธุรการ!AL:AL)+SUMIF(เส้นแต่งหน้าขนมปัง!$C:$C,'รับ-จ่าย ประจำวัน'!$B563,เส้นแต่งหน้าขนมปัง!AL:AL)+SUMIF('วางแผนBC,CJ'!$C:$C,'รับ-จ่าย ประจำวัน'!$B563,'วางแผนBC,CJ'!AL:AL)+SUMIF(RD!$C:$C,'รับ-จ่าย ประจำวัน'!$B563,RD!AL:AL)+SUMIF('FG,ออนไล,คัดแยก'!$C:$C,'รับ-จ่าย ประจำวัน'!$B563,'FG,ออนไล,คัดแยก'!AL:AL)</f>
        <v>0</v>
      </c>
      <c r="BT563" s="18">
        <f t="shared" si="115"/>
        <v>0</v>
      </c>
      <c r="BU563" s="116"/>
      <c r="BV563" s="146">
        <f t="shared" si="116"/>
        <v>0</v>
      </c>
      <c r="BW563" s="183">
        <v>30</v>
      </c>
      <c r="BX563" s="172">
        <f t="shared" si="114"/>
        <v>0</v>
      </c>
      <c r="BY563" s="188" t="e">
        <f t="shared" si="112"/>
        <v>#DIV/0!</v>
      </c>
      <c r="BZ563" s="180" t="e">
        <f t="shared" ca="1" si="117"/>
        <v>#DIV/0!</v>
      </c>
      <c r="CA563" s="93"/>
      <c r="CB563" s="93"/>
      <c r="CC563" s="93"/>
      <c r="CD563" s="93"/>
      <c r="CE563" s="93"/>
      <c r="CF563" s="93"/>
      <c r="CG563" s="93"/>
      <c r="CH563" s="93"/>
      <c r="CI563" s="93"/>
      <c r="CJ563" s="97"/>
      <c r="CK563" s="9">
        <f t="shared" si="113"/>
        <v>0</v>
      </c>
    </row>
    <row r="564" spans="1:89" hidden="1" x14ac:dyDescent="0.5">
      <c r="A564" s="149"/>
      <c r="B564" s="34">
        <v>1023401093</v>
      </c>
      <c r="C564" s="121" t="s">
        <v>1742</v>
      </c>
      <c r="D564" s="141" t="s">
        <v>91</v>
      </c>
      <c r="E564" s="25"/>
      <c r="F564" s="132"/>
      <c r="G564" s="25"/>
      <c r="H564" s="12">
        <v>0</v>
      </c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11"/>
      <c r="AF564" s="11"/>
      <c r="AG564" s="11"/>
      <c r="AH564" s="11"/>
      <c r="AI564" s="25"/>
      <c r="AJ564" s="25"/>
      <c r="AK564" s="25"/>
      <c r="AL564" s="25"/>
      <c r="AM564" s="25"/>
      <c r="AN564" s="15">
        <f t="shared" si="119"/>
        <v>0</v>
      </c>
      <c r="AO564" s="16">
        <f>SUMIF(เตรียมส่วนผสม!$C:$C,'รับ-จ่าย ประจำวัน'!$B564,เตรียมส่วนผสม!H:H)+SUMIF(กวนไส้!$C:$C,'รับ-จ่าย ประจำวัน'!$B564,กวนไส้!H:H)+SUMIF(ผลิต1!$C:$C,'รับ-จ่าย ประจำวัน'!$B564,ผลิต1!H:H)+SUMIF(ผลิต2!$C:$C,'รับ-จ่าย ประจำวัน'!$B564,ผลิต2!H:H)+SUMIF(เส้นแต่งหน้าขนมเค้ก!$C:$C,'รับ-จ่าย ประจำวัน'!$B564,เส้นแต่งหน้าขนมเค้ก!H:H)+SUMIF(แพ็ค!$C:$C,'รับ-จ่าย ประจำวัน'!$B564,แพ็ค!H:H)+SUMIF(ธุรการ!$C:$C,'รับ-จ่าย ประจำวัน'!$B564,ธุรการ!H:H)+SUMIF(เส้นแต่งหน้าขนมปัง!$C:$C,'รับ-จ่าย ประจำวัน'!$B564,เส้นแต่งหน้าขนมปัง!H:H)+SUMIF('วางแผนBC,CJ'!$C:$C,'รับ-จ่าย ประจำวัน'!$B564,'วางแผนBC,CJ'!H:H)+SUMIF(RD!$C:$C,'รับ-จ่าย ประจำวัน'!$B564,RD!H:H)+SUMIF('FG,ออนไล,คัดแยก'!$C:$C,'รับ-จ่าย ประจำวัน'!$B564,'FG,ออนไล,คัดแยก'!H:H)</f>
        <v>0</v>
      </c>
      <c r="AP564" s="16">
        <f>SUMIF(เตรียมส่วนผสม!$C:$C,'รับ-จ่าย ประจำวัน'!$B564,เตรียมส่วนผสม!I:I)+SUMIF(กวนไส้!$C:$C,'รับ-จ่าย ประจำวัน'!$B564,กวนไส้!I:I)+SUMIF(ผลิต1!$C:$C,'รับ-จ่าย ประจำวัน'!$B564,ผลิต1!I:I)+SUMIF(ผลิต2!$C:$C,'รับ-จ่าย ประจำวัน'!$B564,ผลิต2!I:I)+SUMIF(เส้นแต่งหน้าขนมเค้ก!$C:$C,'รับ-จ่าย ประจำวัน'!$B564,เส้นแต่งหน้าขนมเค้ก!I:I)+SUMIF(แพ็ค!$C:$C,'รับ-จ่าย ประจำวัน'!$B564,แพ็ค!I:I)+SUMIF(ธุรการ!$C:$C,'รับ-จ่าย ประจำวัน'!$B564,ธุรการ!I:I)+SUMIF(เส้นแต่งหน้าขนมปัง!$C:$C,'รับ-จ่าย ประจำวัน'!$B564,เส้นแต่งหน้าขนมปัง!I:I)+SUMIF('วางแผนBC,CJ'!$C:$C,'รับ-จ่าย ประจำวัน'!$B564,'วางแผนBC,CJ'!I:I)+SUMIF(RD!$C:$C,'รับ-จ่าย ประจำวัน'!$B564,RD!I:I)+SUMIF('FG,ออนไล,คัดแยก'!$C:$C,'รับ-จ่าย ประจำวัน'!$B564,'FG,ออนไล,คัดแยก'!I:I)</f>
        <v>0</v>
      </c>
      <c r="AQ564" s="16">
        <f>SUMIF(เตรียมส่วนผสม!$C:$C,'รับ-จ่าย ประจำวัน'!$B564,เตรียมส่วนผสม!J:J)+SUMIF(กวนไส้!$C:$C,'รับ-จ่าย ประจำวัน'!$B564,กวนไส้!J:J)+SUMIF(ผลิต1!$C:$C,'รับ-จ่าย ประจำวัน'!$B564,ผลิต1!J:J)+SUMIF(ผลิต2!$C:$C,'รับ-จ่าย ประจำวัน'!$B564,ผลิต2!J:J)+SUMIF(เส้นแต่งหน้าขนมเค้ก!$C:$C,'รับ-จ่าย ประจำวัน'!$B564,เส้นแต่งหน้าขนมเค้ก!J:J)+SUMIF(แพ็ค!$C:$C,'รับ-จ่าย ประจำวัน'!$B564,แพ็ค!J:J)+SUMIF(ธุรการ!$C:$C,'รับ-จ่าย ประจำวัน'!$B564,ธุรการ!J:J)+SUMIF(เส้นแต่งหน้าขนมปัง!$C:$C,'รับ-จ่าย ประจำวัน'!$B564,เส้นแต่งหน้าขนมปัง!J:J)+SUMIF('วางแผนBC,CJ'!$C:$C,'รับ-จ่าย ประจำวัน'!$B564,'วางแผนBC,CJ'!J:J)+SUMIF(RD!$C:$C,'รับ-จ่าย ประจำวัน'!$B564,RD!J:J)+SUMIF('FG,ออนไล,คัดแยก'!$C:$C,'รับ-จ่าย ประจำวัน'!$B564,'FG,ออนไล,คัดแยก'!J:J)</f>
        <v>0</v>
      </c>
      <c r="AR564" s="16">
        <f>SUMIF(เตรียมส่วนผสม!$C:$C,'รับ-จ่าย ประจำวัน'!$B564,เตรียมส่วนผสม!K:K)+SUMIF(กวนไส้!$C:$C,'รับ-จ่าย ประจำวัน'!$B564,กวนไส้!K:K)+SUMIF(ผลิต1!$C:$C,'รับ-จ่าย ประจำวัน'!$B564,ผลิต1!K:K)+SUMIF(ผลิต2!$C:$C,'รับ-จ่าย ประจำวัน'!$B564,ผลิต2!K:K)+SUMIF(เส้นแต่งหน้าขนมเค้ก!$C:$C,'รับ-จ่าย ประจำวัน'!$B564,เส้นแต่งหน้าขนมเค้ก!K:K)+SUMIF(แพ็ค!$C:$C,'รับ-จ่าย ประจำวัน'!$B564,แพ็ค!K:K)+SUMIF(ธุรการ!$C:$C,'รับ-จ่าย ประจำวัน'!$B564,ธุรการ!K:K)+SUMIF(เส้นแต่งหน้าขนมปัง!$C:$C,'รับ-จ่าย ประจำวัน'!$B564,เส้นแต่งหน้าขนมปัง!K:K)+SUMIF('วางแผนBC,CJ'!$C:$C,'รับ-จ่าย ประจำวัน'!$B564,'วางแผนBC,CJ'!K:K)+SUMIF(RD!$C:$C,'รับ-จ่าย ประจำวัน'!$B564,RD!K:K)+SUMIF('FG,ออนไล,คัดแยก'!$C:$C,'รับ-จ่าย ประจำวัน'!$B564,'FG,ออนไล,คัดแยก'!K:K)</f>
        <v>0</v>
      </c>
      <c r="AS564" s="16">
        <f>SUMIF(เตรียมส่วนผสม!$C:$C,'รับ-จ่าย ประจำวัน'!$B564,เตรียมส่วนผสม!L:L)+SUMIF(กวนไส้!$C:$C,'รับ-จ่าย ประจำวัน'!$B564,กวนไส้!L:L)+SUMIF(ผลิต1!$C:$C,'รับ-จ่าย ประจำวัน'!$B564,ผลิต1!L:L)+SUMIF(ผลิต2!$C:$C,'รับ-จ่าย ประจำวัน'!$B564,ผลิต2!L:L)+SUMIF(เส้นแต่งหน้าขนมเค้ก!$C:$C,'รับ-จ่าย ประจำวัน'!$B564,เส้นแต่งหน้าขนมเค้ก!L:L)+SUMIF(แพ็ค!$C:$C,'รับ-จ่าย ประจำวัน'!$B564,แพ็ค!L:L)+SUMIF(ธุรการ!$C:$C,'รับ-จ่าย ประจำวัน'!$B564,ธุรการ!L:L)+SUMIF(เส้นแต่งหน้าขนมปัง!$C:$C,'รับ-จ่าย ประจำวัน'!$B564,เส้นแต่งหน้าขนมปัง!L:L)+SUMIF('วางแผนBC,CJ'!$C:$C,'รับ-จ่าย ประจำวัน'!$B564,'วางแผนBC,CJ'!L:L)+SUMIF(RD!$C:$C,'รับ-จ่าย ประจำวัน'!$B564,RD!L:L)+SUMIF('FG,ออนไล,คัดแยก'!$C:$C,'รับ-จ่าย ประจำวัน'!$B564,'FG,ออนไล,คัดแยก'!L:L)</f>
        <v>0</v>
      </c>
      <c r="AT564" s="16">
        <f>SUMIF(เตรียมส่วนผสม!$C:$C,'รับ-จ่าย ประจำวัน'!$B564,เตรียมส่วนผสม!M:M)+SUMIF(กวนไส้!$C:$C,'รับ-จ่าย ประจำวัน'!$B564,กวนไส้!M:M)+SUMIF(ผลิต1!$C:$C,'รับ-จ่าย ประจำวัน'!$B564,ผลิต1!M:M)+SUMIF(ผลิต2!$C:$C,'รับ-จ่าย ประจำวัน'!$B564,ผลิต2!M:M)+SUMIF(เส้นแต่งหน้าขนมเค้ก!$C:$C,'รับ-จ่าย ประจำวัน'!$B564,เส้นแต่งหน้าขนมเค้ก!M:M)+SUMIF(แพ็ค!$C:$C,'รับ-จ่าย ประจำวัน'!$B564,แพ็ค!M:M)+SUMIF(ธุรการ!$C:$C,'รับ-จ่าย ประจำวัน'!$B564,ธุรการ!M:M)+SUMIF(เส้นแต่งหน้าขนมปัง!$C:$C,'รับ-จ่าย ประจำวัน'!$B564,เส้นแต่งหน้าขนมปัง!M:M)+SUMIF('วางแผนBC,CJ'!$C:$C,'รับ-จ่าย ประจำวัน'!$B564,'วางแผนBC,CJ'!M:M)+SUMIF(RD!$C:$C,'รับ-จ่าย ประจำวัน'!$B564,RD!M:M)+SUMIF('FG,ออนไล,คัดแยก'!$C:$C,'รับ-จ่าย ประจำวัน'!$B564,'FG,ออนไล,คัดแยก'!M:M)</f>
        <v>0</v>
      </c>
      <c r="AU564" s="16">
        <f>SUMIF(เตรียมส่วนผสม!$C:$C,'รับ-จ่าย ประจำวัน'!$B564,เตรียมส่วนผสม!N:N)+SUMIF(กวนไส้!$C:$C,'รับ-จ่าย ประจำวัน'!$B564,กวนไส้!N:N)+SUMIF(ผลิต1!$C:$C,'รับ-จ่าย ประจำวัน'!$B564,ผลิต1!N:N)+SUMIF(ผลิต2!$C:$C,'รับ-จ่าย ประจำวัน'!$B564,ผลิต2!N:N)+SUMIF(เส้นแต่งหน้าขนมเค้ก!$C:$C,'รับ-จ่าย ประจำวัน'!$B564,เส้นแต่งหน้าขนมเค้ก!N:N)+SUMIF(แพ็ค!$C:$C,'รับ-จ่าย ประจำวัน'!$B564,แพ็ค!N:N)+SUMIF(ธุรการ!$C:$C,'รับ-จ่าย ประจำวัน'!$B564,ธุรการ!N:N)+SUMIF(เส้นแต่งหน้าขนมปัง!$C:$C,'รับ-จ่าย ประจำวัน'!$B564,เส้นแต่งหน้าขนมปัง!N:N)+SUMIF('วางแผนBC,CJ'!$C:$C,'รับ-จ่าย ประจำวัน'!$B564,'วางแผนBC,CJ'!N:N)+SUMIF(RD!$C:$C,'รับ-จ่าย ประจำวัน'!$B564,RD!N:N)+SUMIF('FG,ออนไล,คัดแยก'!$C:$C,'รับ-จ่าย ประจำวัน'!$B564,'FG,ออนไล,คัดแยก'!N:N)</f>
        <v>0</v>
      </c>
      <c r="AV564" s="16">
        <f>SUMIF(เตรียมส่วนผสม!$C:$C,'รับ-จ่าย ประจำวัน'!$B564,เตรียมส่วนผสม!O:O)+SUMIF(กวนไส้!$C:$C,'รับ-จ่าย ประจำวัน'!$B564,กวนไส้!O:O)+SUMIF(ผลิต1!$C:$C,'รับ-จ่าย ประจำวัน'!$B564,ผลิต1!O:O)+SUMIF(ผลิต2!$C:$C,'รับ-จ่าย ประจำวัน'!$B564,ผลิต2!O:O)+SUMIF(เส้นแต่งหน้าขนมเค้ก!$C:$C,'รับ-จ่าย ประจำวัน'!$B564,เส้นแต่งหน้าขนมเค้ก!O:O)+SUMIF(แพ็ค!$C:$C,'รับ-จ่าย ประจำวัน'!$B564,แพ็ค!O:O)+SUMIF(ธุรการ!$C:$C,'รับ-จ่าย ประจำวัน'!$B564,ธุรการ!O:O)+SUMIF(เส้นแต่งหน้าขนมปัง!$C:$C,'รับ-จ่าย ประจำวัน'!$B564,เส้นแต่งหน้าขนมปัง!O:O)+SUMIF('วางแผนBC,CJ'!$C:$C,'รับ-จ่าย ประจำวัน'!$B564,'วางแผนBC,CJ'!O:O)+SUMIF(RD!$C:$C,'รับ-จ่าย ประจำวัน'!$B564,RD!O:O)+SUMIF('FG,ออนไล,คัดแยก'!$C:$C,'รับ-จ่าย ประจำวัน'!$B564,'FG,ออนไล,คัดแยก'!O:O)</f>
        <v>0</v>
      </c>
      <c r="AW564" s="16">
        <f>SUMIF(เตรียมส่วนผสม!$C:$C,'รับ-จ่าย ประจำวัน'!$B564,เตรียมส่วนผสม!P:P)+SUMIF(กวนไส้!$C:$C,'รับ-จ่าย ประจำวัน'!$B564,กวนไส้!P:P)+SUMIF(ผลิต1!$C:$C,'รับ-จ่าย ประจำวัน'!$B564,ผลิต1!P:P)+SUMIF(ผลิต2!$C:$C,'รับ-จ่าย ประจำวัน'!$B564,ผลิต2!P:P)+SUMIF(เส้นแต่งหน้าขนมเค้ก!$C:$C,'รับ-จ่าย ประจำวัน'!$B564,เส้นแต่งหน้าขนมเค้ก!P:P)+SUMIF(แพ็ค!$C:$C,'รับ-จ่าย ประจำวัน'!$B564,แพ็ค!P:P)+SUMIF(ธุรการ!$C:$C,'รับ-จ่าย ประจำวัน'!$B564,ธุรการ!P:P)+SUMIF(เส้นแต่งหน้าขนมปัง!$C:$C,'รับ-จ่าย ประจำวัน'!$B564,เส้นแต่งหน้าขนมปัง!P:P)+SUMIF('วางแผนBC,CJ'!$C:$C,'รับ-จ่าย ประจำวัน'!$B564,'วางแผนBC,CJ'!P:P)+SUMIF(RD!$C:$C,'รับ-จ่าย ประจำวัน'!$B564,RD!P:P)+SUMIF('FG,ออนไล,คัดแยก'!$C:$C,'รับ-จ่าย ประจำวัน'!$B564,'FG,ออนไล,คัดแยก'!P:P)</f>
        <v>0</v>
      </c>
      <c r="AX564" s="16">
        <f>SUMIF(เตรียมส่วนผสม!$C:$C,'รับ-จ่าย ประจำวัน'!$B564,เตรียมส่วนผสม!Q:Q)+SUMIF(กวนไส้!$C:$C,'รับ-จ่าย ประจำวัน'!$B564,กวนไส้!Q:Q)+SUMIF(ผลิต1!$C:$C,'รับ-จ่าย ประจำวัน'!$B564,ผลิต1!Q:Q)+SUMIF(ผลิต2!$C:$C,'รับ-จ่าย ประจำวัน'!$B564,ผลิต2!Q:Q)+SUMIF(เส้นแต่งหน้าขนมเค้ก!$C:$C,'รับ-จ่าย ประจำวัน'!$B564,เส้นแต่งหน้าขนมเค้ก!Q:Q)+SUMIF(แพ็ค!$C:$C,'รับ-จ่าย ประจำวัน'!$B564,แพ็ค!Q:Q)+SUMIF(ธุรการ!$C:$C,'รับ-จ่าย ประจำวัน'!$B564,ธุรการ!Q:Q)+SUMIF(เส้นแต่งหน้าขนมปัง!$C:$C,'รับ-จ่าย ประจำวัน'!$B564,เส้นแต่งหน้าขนมปัง!Q:Q)+SUMIF('วางแผนBC,CJ'!$C:$C,'รับ-จ่าย ประจำวัน'!$B564,'วางแผนBC,CJ'!Q:Q)+SUMIF(RD!$C:$C,'รับ-จ่าย ประจำวัน'!$B564,RD!Q:Q)+SUMIF('FG,ออนไล,คัดแยก'!$C:$C,'รับ-จ่าย ประจำวัน'!$B564,'FG,ออนไล,คัดแยก'!Q:Q)</f>
        <v>0</v>
      </c>
      <c r="AY564" s="16">
        <f>SUMIF(เตรียมส่วนผสม!$C:$C,'รับ-จ่าย ประจำวัน'!$B564,เตรียมส่วนผสม!R:R)+SUMIF(กวนไส้!$C:$C,'รับ-จ่าย ประจำวัน'!$B564,กวนไส้!R:R)+SUMIF(ผลิต1!$C:$C,'รับ-จ่าย ประจำวัน'!$B564,ผลิต1!R:R)+SUMIF(ผลิต2!$C:$C,'รับ-จ่าย ประจำวัน'!$B564,ผลิต2!R:R)+SUMIF(เส้นแต่งหน้าขนมเค้ก!$C:$C,'รับ-จ่าย ประจำวัน'!$B564,เส้นแต่งหน้าขนมเค้ก!R:R)+SUMIF(แพ็ค!$C:$C,'รับ-จ่าย ประจำวัน'!$B564,แพ็ค!R:R)+SUMIF(ธุรการ!$C:$C,'รับ-จ่าย ประจำวัน'!$B564,ธุรการ!R:R)+SUMIF(เส้นแต่งหน้าขนมปัง!$C:$C,'รับ-จ่าย ประจำวัน'!$B564,เส้นแต่งหน้าขนมปัง!R:R)+SUMIF('วางแผนBC,CJ'!$C:$C,'รับ-จ่าย ประจำวัน'!$B564,'วางแผนBC,CJ'!R:R)+SUMIF(RD!$C:$C,'รับ-จ่าย ประจำวัน'!$B564,RD!R:R)+SUMIF('FG,ออนไล,คัดแยก'!$C:$C,'รับ-จ่าย ประจำวัน'!$B564,'FG,ออนไล,คัดแยก'!R:R)</f>
        <v>0</v>
      </c>
      <c r="AZ564" s="16">
        <f>SUMIF(เตรียมส่วนผสม!$C:$C,'รับ-จ่าย ประจำวัน'!$B564,เตรียมส่วนผสม!S:S)+SUMIF(กวนไส้!$C:$C,'รับ-จ่าย ประจำวัน'!$B564,กวนไส้!S:S)+SUMIF(ผลิต1!$C:$C,'รับ-จ่าย ประจำวัน'!$B564,ผลิต1!S:S)+SUMIF(ผลิต2!$C:$C,'รับ-จ่าย ประจำวัน'!$B564,ผลิต2!S:S)+SUMIF(เส้นแต่งหน้าขนมเค้ก!$C:$C,'รับ-จ่าย ประจำวัน'!$B564,เส้นแต่งหน้าขนมเค้ก!S:S)+SUMIF(แพ็ค!$C:$C,'รับ-จ่าย ประจำวัน'!$B564,แพ็ค!S:S)+SUMIF(ธุรการ!$C:$C,'รับ-จ่าย ประจำวัน'!$B564,ธุรการ!S:S)+SUMIF(เส้นแต่งหน้าขนมปัง!$C:$C,'รับ-จ่าย ประจำวัน'!$B564,เส้นแต่งหน้าขนมปัง!S:S)+SUMIF('วางแผนBC,CJ'!$C:$C,'รับ-จ่าย ประจำวัน'!$B564,'วางแผนBC,CJ'!S:S)+SUMIF(RD!$C:$C,'รับ-จ่าย ประจำวัน'!$B564,RD!S:S)+SUMIF('FG,ออนไล,คัดแยก'!$C:$C,'รับ-จ่าย ประจำวัน'!$B564,'FG,ออนไล,คัดแยก'!S:S)</f>
        <v>0</v>
      </c>
      <c r="BA564" s="16">
        <f>SUMIF(เตรียมส่วนผสม!$C:$C,'รับ-จ่าย ประจำวัน'!$B564,เตรียมส่วนผสม!T:T)+SUMIF(กวนไส้!$C:$C,'รับ-จ่าย ประจำวัน'!$B564,กวนไส้!T:T)+SUMIF(ผลิต1!$C:$C,'รับ-จ่าย ประจำวัน'!$B564,ผลิต1!T:T)+SUMIF(ผลิต2!$C:$C,'รับ-จ่าย ประจำวัน'!$B564,ผลิต2!T:T)+SUMIF(เส้นแต่งหน้าขนมเค้ก!$C:$C,'รับ-จ่าย ประจำวัน'!$B564,เส้นแต่งหน้าขนมเค้ก!T:T)+SUMIF(แพ็ค!$C:$C,'รับ-จ่าย ประจำวัน'!$B564,แพ็ค!T:T)+SUMIF(ธุรการ!$C:$C,'รับ-จ่าย ประจำวัน'!$B564,ธุรการ!T:T)+SUMIF(เส้นแต่งหน้าขนมปัง!$C:$C,'รับ-จ่าย ประจำวัน'!$B564,เส้นแต่งหน้าขนมปัง!T:T)+SUMIF('วางแผนBC,CJ'!$C:$C,'รับ-จ่าย ประจำวัน'!$B564,'วางแผนBC,CJ'!T:T)+SUMIF(RD!$C:$C,'รับ-จ่าย ประจำวัน'!$B564,RD!T:T)+SUMIF('FG,ออนไล,คัดแยก'!$C:$C,'รับ-จ่าย ประจำวัน'!$B564,'FG,ออนไล,คัดแยก'!T:T)</f>
        <v>0</v>
      </c>
      <c r="BB564" s="16">
        <f>SUMIF(เตรียมส่วนผสม!$C:$C,'รับ-จ่าย ประจำวัน'!$B564,เตรียมส่วนผสม!U:U)+SUMIF(กวนไส้!$C:$C,'รับ-จ่าย ประจำวัน'!$B564,กวนไส้!U:U)+SUMIF(ผลิต1!$C:$C,'รับ-จ่าย ประจำวัน'!$B564,ผลิต1!U:U)+SUMIF(ผลิต2!$C:$C,'รับ-จ่าย ประจำวัน'!$B564,ผลิต2!U:U)+SUMIF(เส้นแต่งหน้าขนมเค้ก!$C:$C,'รับ-จ่าย ประจำวัน'!$B564,เส้นแต่งหน้าขนมเค้ก!U:U)+SUMIF(แพ็ค!$C:$C,'รับ-จ่าย ประจำวัน'!$B564,แพ็ค!U:U)+SUMIF(ธุรการ!$C:$C,'รับ-จ่าย ประจำวัน'!$B564,ธุรการ!U:U)+SUMIF(เส้นแต่งหน้าขนมปัง!$C:$C,'รับ-จ่าย ประจำวัน'!$B564,เส้นแต่งหน้าขนมปัง!U:U)+SUMIF('วางแผนBC,CJ'!$C:$C,'รับ-จ่าย ประจำวัน'!$B564,'วางแผนBC,CJ'!U:U)+SUMIF(RD!$C:$C,'รับ-จ่าย ประจำวัน'!$B564,RD!U:U)+SUMIF('FG,ออนไล,คัดแยก'!$C:$C,'รับ-จ่าย ประจำวัน'!$B564,'FG,ออนไล,คัดแยก'!U:U)</f>
        <v>0</v>
      </c>
      <c r="BC564" s="16">
        <f>SUMIF(เตรียมส่วนผสม!$C:$C,'รับ-จ่าย ประจำวัน'!$B564,เตรียมส่วนผสม!V:V)+SUMIF(กวนไส้!$C:$C,'รับ-จ่าย ประจำวัน'!$B564,กวนไส้!V:V)+SUMIF(ผลิต1!$C:$C,'รับ-จ่าย ประจำวัน'!$B564,ผลิต1!V:V)+SUMIF(ผลิต2!$C:$C,'รับ-จ่าย ประจำวัน'!$B564,ผลิต2!V:V)+SUMIF(เส้นแต่งหน้าขนมเค้ก!$C:$C,'รับ-จ่าย ประจำวัน'!$B564,เส้นแต่งหน้าขนมเค้ก!V:V)+SUMIF(แพ็ค!$C:$C,'รับ-จ่าย ประจำวัน'!$B564,แพ็ค!V:V)+SUMIF(ธุรการ!$C:$C,'รับ-จ่าย ประจำวัน'!$B564,ธุรการ!V:V)+SUMIF(เส้นแต่งหน้าขนมปัง!$C:$C,'รับ-จ่าย ประจำวัน'!$B564,เส้นแต่งหน้าขนมปัง!V:V)+SUMIF('วางแผนBC,CJ'!$C:$C,'รับ-จ่าย ประจำวัน'!$B564,'วางแผนBC,CJ'!V:V)+SUMIF(RD!$C:$C,'รับ-จ่าย ประจำวัน'!$B564,RD!V:V)+SUMIF('FG,ออนไล,คัดแยก'!$C:$C,'รับ-จ่าย ประจำวัน'!$B564,'FG,ออนไล,คัดแยก'!V:V)</f>
        <v>0</v>
      </c>
      <c r="BD564" s="16">
        <f>SUMIF(เตรียมส่วนผสม!$C:$C,'รับ-จ่าย ประจำวัน'!$B564,เตรียมส่วนผสม!W:W)+SUMIF(กวนไส้!$C:$C,'รับ-จ่าย ประจำวัน'!$B564,กวนไส้!W:W)+SUMIF(ผลิต1!$C:$C,'รับ-จ่าย ประจำวัน'!$B564,ผลิต1!W:W)+SUMIF(ผลิต2!$C:$C,'รับ-จ่าย ประจำวัน'!$B564,ผลิต2!W:W)+SUMIF(เส้นแต่งหน้าขนมเค้ก!$C:$C,'รับ-จ่าย ประจำวัน'!$B564,เส้นแต่งหน้าขนมเค้ก!W:W)+SUMIF(แพ็ค!$C:$C,'รับ-จ่าย ประจำวัน'!$B564,แพ็ค!W:W)+SUMIF(ธุรการ!$C:$C,'รับ-จ่าย ประจำวัน'!$B564,ธุรการ!W:W)+SUMIF(เส้นแต่งหน้าขนมปัง!$C:$C,'รับ-จ่าย ประจำวัน'!$B564,เส้นแต่งหน้าขนมปัง!W:W)+SUMIF('วางแผนBC,CJ'!$C:$C,'รับ-จ่าย ประจำวัน'!$B564,'วางแผนBC,CJ'!W:W)+SUMIF(RD!$C:$C,'รับ-จ่าย ประจำวัน'!$B564,RD!W:W)+SUMIF('FG,ออนไล,คัดแยก'!$C:$C,'รับ-จ่าย ประจำวัน'!$B564,'FG,ออนไล,คัดแยก'!W:W)</f>
        <v>0</v>
      </c>
      <c r="BE564" s="16">
        <f>SUMIF(เตรียมส่วนผสม!$C:$C,'รับ-จ่าย ประจำวัน'!$B564,เตรียมส่วนผสม!X:X)+SUMIF(กวนไส้!$C:$C,'รับ-จ่าย ประจำวัน'!$B564,กวนไส้!X:X)+SUMIF(ผลิต1!$C:$C,'รับ-จ่าย ประจำวัน'!$B564,ผลิต1!X:X)+SUMIF(ผลิต2!$C:$C,'รับ-จ่าย ประจำวัน'!$B564,ผลิต2!X:X)+SUMIF(เส้นแต่งหน้าขนมเค้ก!$C:$C,'รับ-จ่าย ประจำวัน'!$B564,เส้นแต่งหน้าขนมเค้ก!X:X)+SUMIF(แพ็ค!$C:$C,'รับ-จ่าย ประจำวัน'!$B564,แพ็ค!X:X)+SUMIF(ธุรการ!$C:$C,'รับ-จ่าย ประจำวัน'!$B564,ธุรการ!X:X)+SUMIF(เส้นแต่งหน้าขนมปัง!$C:$C,'รับ-จ่าย ประจำวัน'!$B564,เส้นแต่งหน้าขนมปัง!X:X)+SUMIF('วางแผนBC,CJ'!$C:$C,'รับ-จ่าย ประจำวัน'!$B564,'วางแผนBC,CJ'!X:X)+SUMIF(RD!$C:$C,'รับ-จ่าย ประจำวัน'!$B564,RD!X:X)+SUMIF('FG,ออนไล,คัดแยก'!$C:$C,'รับ-จ่าย ประจำวัน'!$B564,'FG,ออนไล,คัดแยก'!X:X)</f>
        <v>0</v>
      </c>
      <c r="BF564" s="16">
        <f>SUMIF(เตรียมส่วนผสม!$C:$C,'รับ-จ่าย ประจำวัน'!$B564,เตรียมส่วนผสม!Y:Y)+SUMIF(กวนไส้!$C:$C,'รับ-จ่าย ประจำวัน'!$B564,กวนไส้!Y:Y)+SUMIF(ผลิต1!$C:$C,'รับ-จ่าย ประจำวัน'!$B564,ผลิต1!Y:Y)+SUMIF(ผลิต2!$C:$C,'รับ-จ่าย ประจำวัน'!$B564,ผลิต2!Y:Y)+SUMIF(เส้นแต่งหน้าขนมเค้ก!$C:$C,'รับ-จ่าย ประจำวัน'!$B564,เส้นแต่งหน้าขนมเค้ก!Y:Y)+SUMIF(แพ็ค!$C:$C,'รับ-จ่าย ประจำวัน'!$B564,แพ็ค!Y:Y)+SUMIF(ธุรการ!$C:$C,'รับ-จ่าย ประจำวัน'!$B564,ธุรการ!Y:Y)+SUMIF(เส้นแต่งหน้าขนมปัง!$C:$C,'รับ-จ่าย ประจำวัน'!$B564,เส้นแต่งหน้าขนมปัง!Y:Y)+SUMIF('วางแผนBC,CJ'!$C:$C,'รับ-จ่าย ประจำวัน'!$B564,'วางแผนBC,CJ'!Y:Y)+SUMIF(RD!$C:$C,'รับ-จ่าย ประจำวัน'!$B564,RD!Y:Y)+SUMIF('FG,ออนไล,คัดแยก'!$C:$C,'รับ-จ่าย ประจำวัน'!$B564,'FG,ออนไล,คัดแยก'!Y:Y)</f>
        <v>0</v>
      </c>
      <c r="BG564" s="16">
        <f>SUMIF(เตรียมส่วนผสม!$C:$C,'รับ-จ่าย ประจำวัน'!$B564,เตรียมส่วนผสม!Z:Z)+SUMIF(กวนไส้!$C:$C,'รับ-จ่าย ประจำวัน'!$B564,กวนไส้!Z:Z)+SUMIF(ผลิต1!$C:$C,'รับ-จ่าย ประจำวัน'!$B564,ผลิต1!Z:Z)+SUMIF(ผลิต2!$C:$C,'รับ-จ่าย ประจำวัน'!$B564,ผลิต2!Z:Z)+SUMIF(เส้นแต่งหน้าขนมเค้ก!$C:$C,'รับ-จ่าย ประจำวัน'!$B564,เส้นแต่งหน้าขนมเค้ก!Z:Z)+SUMIF(แพ็ค!$C:$C,'รับ-จ่าย ประจำวัน'!$B564,แพ็ค!Z:Z)+SUMIF(ธุรการ!$C:$C,'รับ-จ่าย ประจำวัน'!$B564,ธุรการ!Z:Z)+SUMIF(เส้นแต่งหน้าขนมปัง!$C:$C,'รับ-จ่าย ประจำวัน'!$B564,เส้นแต่งหน้าขนมปัง!Z:Z)+SUMIF('วางแผนBC,CJ'!$C:$C,'รับ-จ่าย ประจำวัน'!$B564,'วางแผนBC,CJ'!Z:Z)+SUMIF(RD!$C:$C,'รับ-จ่าย ประจำวัน'!$B564,RD!Z:Z)+SUMIF('FG,ออนไล,คัดแยก'!$C:$C,'รับ-จ่าย ประจำวัน'!$B564,'FG,ออนไล,คัดแยก'!Z:Z)</f>
        <v>0</v>
      </c>
      <c r="BH564" s="16">
        <f>SUMIF(เตรียมส่วนผสม!$C:$C,'รับ-จ่าย ประจำวัน'!$B564,เตรียมส่วนผสม!AA:AA)+SUMIF(กวนไส้!$C:$C,'รับ-จ่าย ประจำวัน'!$B564,กวนไส้!AA:AA)+SUMIF(ผลิต1!$C:$C,'รับ-จ่าย ประจำวัน'!$B564,ผลิต1!AA:AA)+SUMIF(ผลิต2!$C:$C,'รับ-จ่าย ประจำวัน'!$B564,ผลิต2!AA:AA)+SUMIF(เส้นแต่งหน้าขนมเค้ก!$C:$C,'รับ-จ่าย ประจำวัน'!$B564,เส้นแต่งหน้าขนมเค้ก!AA:AA)+SUMIF(แพ็ค!$C:$C,'รับ-จ่าย ประจำวัน'!$B564,แพ็ค!AA:AA)+SUMIF(ธุรการ!$C:$C,'รับ-จ่าย ประจำวัน'!$B564,ธุรการ!AA:AA)+SUMIF(เส้นแต่งหน้าขนมปัง!$C:$C,'รับ-จ่าย ประจำวัน'!$B564,เส้นแต่งหน้าขนมปัง!AA:AA)+SUMIF('วางแผนBC,CJ'!$C:$C,'รับ-จ่าย ประจำวัน'!$B564,'วางแผนBC,CJ'!AA:AA)+SUMIF(RD!$C:$C,'รับ-จ่าย ประจำวัน'!$B564,RD!AA:AA)+SUMIF('FG,ออนไล,คัดแยก'!$C:$C,'รับ-จ่าย ประจำวัน'!$B564,'FG,ออนไล,คัดแยก'!AA:AA)</f>
        <v>0</v>
      </c>
      <c r="BI564" s="16">
        <f>SUMIF(เตรียมส่วนผสม!$C:$C,'รับ-จ่าย ประจำวัน'!$B564,เตรียมส่วนผสม!AB:AB)+SUMIF(กวนไส้!$C:$C,'รับ-จ่าย ประจำวัน'!$B564,กวนไส้!AB:AB)+SUMIF(ผลิต1!$C:$C,'รับ-จ่าย ประจำวัน'!$B564,ผลิต1!AB:AB)+SUMIF(ผลิต2!$C:$C,'รับ-จ่าย ประจำวัน'!$B564,ผลิต2!AB:AB)+SUMIF(เส้นแต่งหน้าขนมเค้ก!$C:$C,'รับ-จ่าย ประจำวัน'!$B564,เส้นแต่งหน้าขนมเค้ก!AB:AB)+SUMIF(แพ็ค!$C:$C,'รับ-จ่าย ประจำวัน'!$B564,แพ็ค!AB:AB)+SUMIF(ธุรการ!$C:$C,'รับ-จ่าย ประจำวัน'!$B564,ธุรการ!AB:AB)+SUMIF(เส้นแต่งหน้าขนมปัง!$C:$C,'รับ-จ่าย ประจำวัน'!$B564,เส้นแต่งหน้าขนมปัง!AB:AB)+SUMIF('วางแผนBC,CJ'!$C:$C,'รับ-จ่าย ประจำวัน'!$B564,'วางแผนBC,CJ'!AB:AB)+SUMIF(RD!$C:$C,'รับ-จ่าย ประจำวัน'!$B564,RD!AB:AB)+SUMIF('FG,ออนไล,คัดแยก'!$C:$C,'รับ-จ่าย ประจำวัน'!$B564,'FG,ออนไล,คัดแยก'!AB:AB)</f>
        <v>0</v>
      </c>
      <c r="BJ564" s="16">
        <f>SUMIF(เตรียมส่วนผสม!$C:$C,'รับ-จ่าย ประจำวัน'!$B564,เตรียมส่วนผสม!AC:AC)+SUMIF(กวนไส้!$C:$C,'รับ-จ่าย ประจำวัน'!$B564,กวนไส้!AC:AC)+SUMIF(ผลิต1!$C:$C,'รับ-จ่าย ประจำวัน'!$B564,ผลิต1!AC:AC)+SUMIF(ผลิต2!$C:$C,'รับ-จ่าย ประจำวัน'!$B564,ผลิต2!AC:AC)+SUMIF(เส้นแต่งหน้าขนมเค้ก!$C:$C,'รับ-จ่าย ประจำวัน'!$B564,เส้นแต่งหน้าขนมเค้ก!AC:AC)+SUMIF(แพ็ค!$C:$C,'รับ-จ่าย ประจำวัน'!$B564,แพ็ค!AC:AC)+SUMIF(ธุรการ!$C:$C,'รับ-จ่าย ประจำวัน'!$B564,ธุรการ!AC:AC)+SUMIF(เส้นแต่งหน้าขนมปัง!$C:$C,'รับ-จ่าย ประจำวัน'!$B564,เส้นแต่งหน้าขนมปัง!AC:AC)+SUMIF('วางแผนBC,CJ'!$C:$C,'รับ-จ่าย ประจำวัน'!$B564,'วางแผนBC,CJ'!AC:AC)+SUMIF(RD!$C:$C,'รับ-จ่าย ประจำวัน'!$B564,RD!AC:AC)+SUMIF('FG,ออนไล,คัดแยก'!$C:$C,'รับ-จ่าย ประจำวัน'!$B564,'FG,ออนไล,คัดแยก'!AC:AC)</f>
        <v>0</v>
      </c>
      <c r="BK564" s="16">
        <f>SUMIF(เตรียมส่วนผสม!$C:$C,'รับ-จ่าย ประจำวัน'!$B564,เตรียมส่วนผสม!AD:AD)+SUMIF(กวนไส้!$C:$C,'รับ-จ่าย ประจำวัน'!$B564,กวนไส้!AD:AD)+SUMIF(ผลิต1!$C:$C,'รับ-จ่าย ประจำวัน'!$B564,ผลิต1!AD:AD)+SUMIF(ผลิต2!$C:$C,'รับ-จ่าย ประจำวัน'!$B564,ผลิต2!AD:AD)+SUMIF(เส้นแต่งหน้าขนมเค้ก!$C:$C,'รับ-จ่าย ประจำวัน'!$B564,เส้นแต่งหน้าขนมเค้ก!AD:AD)+SUMIF(แพ็ค!$C:$C,'รับ-จ่าย ประจำวัน'!$B564,แพ็ค!AD:AD)+SUMIF(ธุรการ!$C:$C,'รับ-จ่าย ประจำวัน'!$B564,ธุรการ!AD:AD)+SUMIF(เส้นแต่งหน้าขนมปัง!$C:$C,'รับ-จ่าย ประจำวัน'!$B564,เส้นแต่งหน้าขนมปัง!AD:AD)+SUMIF('วางแผนBC,CJ'!$C:$C,'รับ-จ่าย ประจำวัน'!$B564,'วางแผนBC,CJ'!AD:AD)+SUMIF(RD!$C:$C,'รับ-จ่าย ประจำวัน'!$B564,RD!AD:AD)+SUMIF('FG,ออนไล,คัดแยก'!$C:$C,'รับ-จ่าย ประจำวัน'!$B564,'FG,ออนไล,คัดแยก'!AD:AD)</f>
        <v>0</v>
      </c>
      <c r="BL564" s="16">
        <f>SUMIF(เตรียมส่วนผสม!$C:$C,'รับ-จ่าย ประจำวัน'!$B564,เตรียมส่วนผสม!AE:AE)+SUMIF(กวนไส้!$C:$C,'รับ-จ่าย ประจำวัน'!$B564,กวนไส้!AE:AE)+SUMIF(ผลิต1!$C:$C,'รับ-จ่าย ประจำวัน'!$B564,ผลิต1!AE:AE)+SUMIF(ผลิต2!$C:$C,'รับ-จ่าย ประจำวัน'!$B564,ผลิต2!AE:AE)+SUMIF(เส้นแต่งหน้าขนมเค้ก!$C:$C,'รับ-จ่าย ประจำวัน'!$B564,เส้นแต่งหน้าขนมเค้ก!AE:AE)+SUMIF(แพ็ค!$C:$C,'รับ-จ่าย ประจำวัน'!$B564,แพ็ค!AE:AE)+SUMIF(ธุรการ!$C:$C,'รับ-จ่าย ประจำวัน'!$B564,ธุรการ!AE:AE)+SUMIF(เส้นแต่งหน้าขนมปัง!$C:$C,'รับ-จ่าย ประจำวัน'!$B564,เส้นแต่งหน้าขนมปัง!AE:AE)+SUMIF('วางแผนBC,CJ'!$C:$C,'รับ-จ่าย ประจำวัน'!$B564,'วางแผนBC,CJ'!AE:AE)+SUMIF(RD!$C:$C,'รับ-จ่าย ประจำวัน'!$B564,RD!AE:AE)+SUMIF('FG,ออนไล,คัดแยก'!$C:$C,'รับ-จ่าย ประจำวัน'!$B564,'FG,ออนไล,คัดแยก'!AE:AE)</f>
        <v>0</v>
      </c>
      <c r="BM564" s="16">
        <f>SUMIF(เตรียมส่วนผสม!$C:$C,'รับ-จ่าย ประจำวัน'!$B564,เตรียมส่วนผสม!AF:AF)+SUMIF(กวนไส้!$C:$C,'รับ-จ่าย ประจำวัน'!$B564,กวนไส้!AF:AF)+SUMIF(ผลิต1!$C:$C,'รับ-จ่าย ประจำวัน'!$B564,ผลิต1!AF:AF)+SUMIF(ผลิต2!$C:$C,'รับ-จ่าย ประจำวัน'!$B564,ผลิต2!AF:AF)+SUMIF(เส้นแต่งหน้าขนมเค้ก!$C:$C,'รับ-จ่าย ประจำวัน'!$B564,เส้นแต่งหน้าขนมเค้ก!AF:AF)+SUMIF(แพ็ค!$C:$C,'รับ-จ่าย ประจำวัน'!$B564,แพ็ค!AF:AF)+SUMIF(ธุรการ!$C:$C,'รับ-จ่าย ประจำวัน'!$B564,ธุรการ!AF:AF)+SUMIF(เส้นแต่งหน้าขนมปัง!$C:$C,'รับ-จ่าย ประจำวัน'!$B564,เส้นแต่งหน้าขนมปัง!AF:AF)+SUMIF('วางแผนBC,CJ'!$C:$C,'รับ-จ่าย ประจำวัน'!$B564,'วางแผนBC,CJ'!AF:AF)+SUMIF(RD!$C:$C,'รับ-จ่าย ประจำวัน'!$B564,RD!AF:AF)+SUMIF('FG,ออนไล,คัดแยก'!$C:$C,'รับ-จ่าย ประจำวัน'!$B564,'FG,ออนไล,คัดแยก'!AF:AF)</f>
        <v>0</v>
      </c>
      <c r="BN564" s="16">
        <f>SUMIF(เตรียมส่วนผสม!$C:$C,'รับ-จ่าย ประจำวัน'!$B564,เตรียมส่วนผสม!AG:AG)+SUMIF(กวนไส้!$C:$C,'รับ-จ่าย ประจำวัน'!$B564,กวนไส้!AG:AG)+SUMIF(ผลิต1!$C:$C,'รับ-จ่าย ประจำวัน'!$B564,ผลิต1!AG:AG)+SUMIF(ผลิต2!$C:$C,'รับ-จ่าย ประจำวัน'!$B564,ผลิต2!AG:AG)+SUMIF(เส้นแต่งหน้าขนมเค้ก!$C:$C,'รับ-จ่าย ประจำวัน'!$B564,เส้นแต่งหน้าขนมเค้ก!AG:AG)+SUMIF(แพ็ค!$C:$C,'รับ-จ่าย ประจำวัน'!$B564,แพ็ค!AG:AG)+SUMIF(ธุรการ!$C:$C,'รับ-จ่าย ประจำวัน'!$B564,ธุรการ!AG:AG)+SUMIF(เส้นแต่งหน้าขนมปัง!$C:$C,'รับ-จ่าย ประจำวัน'!$B564,เส้นแต่งหน้าขนมปัง!AG:AG)+SUMIF('วางแผนBC,CJ'!$C:$C,'รับ-จ่าย ประจำวัน'!$B564,'วางแผนBC,CJ'!AG:AG)+SUMIF(RD!$C:$C,'รับ-จ่าย ประจำวัน'!$B564,RD!AG:AG)+SUMIF('FG,ออนไล,คัดแยก'!$C:$C,'รับ-จ่าย ประจำวัน'!$B564,'FG,ออนไล,คัดแยก'!AG:AG)</f>
        <v>0</v>
      </c>
      <c r="BO564" s="16">
        <f>SUMIF(เตรียมส่วนผสม!$C:$C,'รับ-จ่าย ประจำวัน'!$B564,เตรียมส่วนผสม!AH:AH)+SUMIF(กวนไส้!$C:$C,'รับ-จ่าย ประจำวัน'!$B564,กวนไส้!AH:AH)+SUMIF(ผลิต1!$C:$C,'รับ-จ่าย ประจำวัน'!$B564,ผลิต1!AH:AH)+SUMIF(ผลิต2!$C:$C,'รับ-จ่าย ประจำวัน'!$B564,ผลิต2!AH:AH)+SUMIF(เส้นแต่งหน้าขนมเค้ก!$C:$C,'รับ-จ่าย ประจำวัน'!$B564,เส้นแต่งหน้าขนมเค้ก!AH:AH)+SUMIF(แพ็ค!$C:$C,'รับ-จ่าย ประจำวัน'!$B564,แพ็ค!AH:AH)+SUMIF(ธุรการ!$C:$C,'รับ-จ่าย ประจำวัน'!$B564,ธุรการ!AH:AH)+SUMIF(เส้นแต่งหน้าขนมปัง!$C:$C,'รับ-จ่าย ประจำวัน'!$B564,เส้นแต่งหน้าขนมปัง!AH:AH)+SUMIF('วางแผนBC,CJ'!$C:$C,'รับ-จ่าย ประจำวัน'!$B564,'วางแผนBC,CJ'!AH:AH)+SUMIF(RD!$C:$C,'รับ-จ่าย ประจำวัน'!$B564,RD!AH:AH)+SUMIF('FG,ออนไล,คัดแยก'!$C:$C,'รับ-จ่าย ประจำวัน'!$B564,'FG,ออนไล,คัดแยก'!AH:AH)</f>
        <v>0</v>
      </c>
      <c r="BP564" s="16">
        <f>SUMIF(เตรียมส่วนผสม!$C:$C,'รับ-จ่าย ประจำวัน'!$B564,เตรียมส่วนผสม!AI:AI)+SUMIF(กวนไส้!$C:$C,'รับ-จ่าย ประจำวัน'!$B564,กวนไส้!AI:AI)+SUMIF(ผลิต1!$C:$C,'รับ-จ่าย ประจำวัน'!$B564,ผลิต1!AI:AI)+SUMIF(ผลิต2!$C:$C,'รับ-จ่าย ประจำวัน'!$B564,ผลิต2!AI:AI)+SUMIF(เส้นแต่งหน้าขนมเค้ก!$C:$C,'รับ-จ่าย ประจำวัน'!$B564,เส้นแต่งหน้าขนมเค้ก!AI:AI)+SUMIF(แพ็ค!$C:$C,'รับ-จ่าย ประจำวัน'!$B564,แพ็ค!AI:AI)+SUMIF(ธุรการ!$C:$C,'รับ-จ่าย ประจำวัน'!$B564,ธุรการ!AI:AI)+SUMIF(เส้นแต่งหน้าขนมปัง!$C:$C,'รับ-จ่าย ประจำวัน'!$B564,เส้นแต่งหน้าขนมปัง!AI:AI)+SUMIF('วางแผนBC,CJ'!$C:$C,'รับ-จ่าย ประจำวัน'!$B564,'วางแผนBC,CJ'!AI:AI)+SUMIF(RD!$C:$C,'รับ-จ่าย ประจำวัน'!$B564,RD!AI:AI)+SUMIF('FG,ออนไล,คัดแยก'!$C:$C,'รับ-จ่าย ประจำวัน'!$B564,'FG,ออนไล,คัดแยก'!AI:AI)</f>
        <v>0</v>
      </c>
      <c r="BQ564" s="16">
        <f>SUMIF(เตรียมส่วนผสม!$C:$C,'รับ-จ่าย ประจำวัน'!$B564,เตรียมส่วนผสม!AJ:AJ)+SUMIF(กวนไส้!$C:$C,'รับ-จ่าย ประจำวัน'!$B564,กวนไส้!AJ:AJ)+SUMIF(ผลิต1!$C:$C,'รับ-จ่าย ประจำวัน'!$B564,ผลิต1!AJ:AJ)+SUMIF(ผลิต2!$C:$C,'รับ-จ่าย ประจำวัน'!$B564,ผลิต2!AJ:AJ)+SUMIF(เส้นแต่งหน้าขนมเค้ก!$C:$C,'รับ-จ่าย ประจำวัน'!$B564,เส้นแต่งหน้าขนมเค้ก!AJ:AJ)+SUMIF(แพ็ค!$C:$C,'รับ-จ่าย ประจำวัน'!$B564,แพ็ค!AJ:AJ)+SUMIF(ธุรการ!$C:$C,'รับ-จ่าย ประจำวัน'!$B564,ธุรการ!AJ:AJ)+SUMIF(เส้นแต่งหน้าขนมปัง!$C:$C,'รับ-จ่าย ประจำวัน'!$B564,เส้นแต่งหน้าขนมปัง!AJ:AJ)+SUMIF('วางแผนBC,CJ'!$C:$C,'รับ-จ่าย ประจำวัน'!$B564,'วางแผนBC,CJ'!AJ:AJ)+SUMIF(RD!$C:$C,'รับ-จ่าย ประจำวัน'!$B564,RD!AJ:AJ)+SUMIF('FG,ออนไล,คัดแยก'!$C:$C,'รับ-จ่าย ประจำวัน'!$B564,'FG,ออนไล,คัดแยก'!AJ:AJ)</f>
        <v>0</v>
      </c>
      <c r="BR564" s="16">
        <f>SUMIF(เตรียมส่วนผสม!$C:$C,'รับ-จ่าย ประจำวัน'!$B564,เตรียมส่วนผสม!AK:AK)+SUMIF(กวนไส้!$C:$C,'รับ-จ่าย ประจำวัน'!$B564,กวนไส้!AK:AK)+SUMIF(ผลิต1!$C:$C,'รับ-จ่าย ประจำวัน'!$B564,ผลิต1!AK:AK)+SUMIF(ผลิต2!$C:$C,'รับ-จ่าย ประจำวัน'!$B564,ผลิต2!AK:AK)+SUMIF(เส้นแต่งหน้าขนมเค้ก!$C:$C,'รับ-จ่าย ประจำวัน'!$B564,เส้นแต่งหน้าขนมเค้ก!AK:AK)+SUMIF(แพ็ค!$C:$C,'รับ-จ่าย ประจำวัน'!$B564,แพ็ค!AK:AK)+SUMIF(ธุรการ!$C:$C,'รับ-จ่าย ประจำวัน'!$B564,ธุรการ!AK:AK)+SUMIF(เส้นแต่งหน้าขนมปัง!$C:$C,'รับ-จ่าย ประจำวัน'!$B564,เส้นแต่งหน้าขนมปัง!AK:AK)+SUMIF('วางแผนBC,CJ'!$C:$C,'รับ-จ่าย ประจำวัน'!$B564,'วางแผนBC,CJ'!AK:AK)+SUMIF(RD!$C:$C,'รับ-จ่าย ประจำวัน'!$B564,RD!AK:AK)+SUMIF('FG,ออนไล,คัดแยก'!$C:$C,'รับ-จ่าย ประจำวัน'!$B564,'FG,ออนไล,คัดแยก'!AK:AK)</f>
        <v>0</v>
      </c>
      <c r="BS564" s="16">
        <f>SUMIF(เตรียมส่วนผสม!$C:$C,'รับ-จ่าย ประจำวัน'!$B564,เตรียมส่วนผสม!AL:AL)+SUMIF(กวนไส้!$C:$C,'รับ-จ่าย ประจำวัน'!$B564,กวนไส้!AL:AL)+SUMIF(ผลิต1!$C:$C,'รับ-จ่าย ประจำวัน'!$B564,ผลิต1!AL:AL)+SUMIF(ผลิต2!$C:$C,'รับ-จ่าย ประจำวัน'!$B564,ผลิต2!AL:AL)+SUMIF(เส้นแต่งหน้าขนมเค้ก!$C:$C,'รับ-จ่าย ประจำวัน'!$B564,เส้นแต่งหน้าขนมเค้ก!AL:AL)+SUMIF(แพ็ค!$C:$C,'รับ-จ่าย ประจำวัน'!$B564,แพ็ค!AL:AL)+SUMIF(ธุรการ!$C:$C,'รับ-จ่าย ประจำวัน'!$B564,ธุรการ!AL:AL)+SUMIF(เส้นแต่งหน้าขนมปัง!$C:$C,'รับ-จ่าย ประจำวัน'!$B564,เส้นแต่งหน้าขนมปัง!AL:AL)+SUMIF('วางแผนBC,CJ'!$C:$C,'รับ-จ่าย ประจำวัน'!$B564,'วางแผนBC,CJ'!AL:AL)+SUMIF(RD!$C:$C,'รับ-จ่าย ประจำวัน'!$B564,RD!AL:AL)+SUMIF('FG,ออนไล,คัดแยก'!$C:$C,'รับ-จ่าย ประจำวัน'!$B564,'FG,ออนไล,คัดแยก'!AL:AL)</f>
        <v>0</v>
      </c>
      <c r="BT564" s="18">
        <f t="shared" si="115"/>
        <v>0</v>
      </c>
      <c r="BU564" s="116"/>
      <c r="BV564" s="146">
        <f t="shared" si="116"/>
        <v>0</v>
      </c>
      <c r="BW564" s="183">
        <v>30</v>
      </c>
      <c r="BX564" s="172">
        <f t="shared" si="114"/>
        <v>0</v>
      </c>
      <c r="BY564" s="188" t="e">
        <f t="shared" si="112"/>
        <v>#DIV/0!</v>
      </c>
      <c r="BZ564" s="180" t="e">
        <f t="shared" ca="1" si="117"/>
        <v>#DIV/0!</v>
      </c>
      <c r="CA564" s="93"/>
      <c r="CB564" s="93"/>
      <c r="CC564" s="93"/>
      <c r="CD564" s="93"/>
      <c r="CE564" s="93"/>
      <c r="CF564" s="93"/>
      <c r="CG564" s="93"/>
      <c r="CH564" s="93"/>
      <c r="CI564" s="93"/>
      <c r="CJ564" s="97"/>
      <c r="CK564" s="9">
        <f t="shared" si="113"/>
        <v>0</v>
      </c>
    </row>
    <row r="565" spans="1:89" hidden="1" x14ac:dyDescent="0.5">
      <c r="A565" s="149"/>
      <c r="B565" s="34">
        <v>1023401129</v>
      </c>
      <c r="C565" s="156" t="s">
        <v>1895</v>
      </c>
      <c r="D565" s="141" t="s">
        <v>91</v>
      </c>
      <c r="E565" s="25"/>
      <c r="F565" s="132"/>
      <c r="G565" s="25"/>
      <c r="H565" s="12">
        <v>18985</v>
      </c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11"/>
      <c r="AF565" s="11"/>
      <c r="AG565" s="11"/>
      <c r="AH565" s="11"/>
      <c r="AI565" s="25"/>
      <c r="AJ565" s="25"/>
      <c r="AK565" s="25"/>
      <c r="AL565" s="25"/>
      <c r="AM565" s="25"/>
      <c r="AN565" s="15">
        <f t="shared" si="119"/>
        <v>0</v>
      </c>
      <c r="AO565" s="16">
        <f>SUMIF(เตรียมส่วนผสม!$C:$C,'รับ-จ่าย ประจำวัน'!$B565,เตรียมส่วนผสม!H:H)+SUMIF(กวนไส้!$C:$C,'รับ-จ่าย ประจำวัน'!$B565,กวนไส้!H:H)+SUMIF(ผลิต1!$C:$C,'รับ-จ่าย ประจำวัน'!$B565,ผลิต1!H:H)+SUMIF(ผลิต2!$C:$C,'รับ-จ่าย ประจำวัน'!$B565,ผลิต2!H:H)+SUMIF(เส้นแต่งหน้าขนมเค้ก!$C:$C,'รับ-จ่าย ประจำวัน'!$B565,เส้นแต่งหน้าขนมเค้ก!H:H)+SUMIF(แพ็ค!$C:$C,'รับ-จ่าย ประจำวัน'!$B565,แพ็ค!H:H)+SUMIF(ธุรการ!$C:$C,'รับ-จ่าย ประจำวัน'!$B565,ธุรการ!H:H)+SUMIF(เส้นแต่งหน้าขนมปัง!$C:$C,'รับ-จ่าย ประจำวัน'!$B565,เส้นแต่งหน้าขนมปัง!H:H)+SUMIF('วางแผนBC,CJ'!$C:$C,'รับ-จ่าย ประจำวัน'!$B565,'วางแผนBC,CJ'!H:H)+SUMIF(RD!$C:$C,'รับ-จ่าย ประจำวัน'!$B565,RD!H:H)+SUMIF('FG,ออนไล,คัดแยก'!$C:$C,'รับ-จ่าย ประจำวัน'!$B565,'FG,ออนไล,คัดแยก'!H:H)</f>
        <v>0</v>
      </c>
      <c r="AP565" s="16">
        <f>SUMIF(เตรียมส่วนผสม!$C:$C,'รับ-จ่าย ประจำวัน'!$B565,เตรียมส่วนผสม!I:I)+SUMIF(กวนไส้!$C:$C,'รับ-จ่าย ประจำวัน'!$B565,กวนไส้!I:I)+SUMIF(ผลิต1!$C:$C,'รับ-จ่าย ประจำวัน'!$B565,ผลิต1!I:I)+SUMIF(ผลิต2!$C:$C,'รับ-จ่าย ประจำวัน'!$B565,ผลิต2!I:I)+SUMIF(เส้นแต่งหน้าขนมเค้ก!$C:$C,'รับ-จ่าย ประจำวัน'!$B565,เส้นแต่งหน้าขนมเค้ก!I:I)+SUMIF(แพ็ค!$C:$C,'รับ-จ่าย ประจำวัน'!$B565,แพ็ค!I:I)+SUMIF(ธุรการ!$C:$C,'รับ-จ่าย ประจำวัน'!$B565,ธุรการ!I:I)+SUMIF(เส้นแต่งหน้าขนมปัง!$C:$C,'รับ-จ่าย ประจำวัน'!$B565,เส้นแต่งหน้าขนมปัง!I:I)+SUMIF('วางแผนBC,CJ'!$C:$C,'รับ-จ่าย ประจำวัน'!$B565,'วางแผนBC,CJ'!I:I)+SUMIF(RD!$C:$C,'รับ-จ่าย ประจำวัน'!$B565,RD!I:I)+SUMIF('FG,ออนไล,คัดแยก'!$C:$C,'รับ-จ่าย ประจำวัน'!$B565,'FG,ออนไล,คัดแยก'!I:I)</f>
        <v>0</v>
      </c>
      <c r="AQ565" s="16">
        <f>SUMIF(เตรียมส่วนผสม!$C:$C,'รับ-จ่าย ประจำวัน'!$B565,เตรียมส่วนผสม!J:J)+SUMIF(กวนไส้!$C:$C,'รับ-จ่าย ประจำวัน'!$B565,กวนไส้!J:J)+SUMIF(ผลิต1!$C:$C,'รับ-จ่าย ประจำวัน'!$B565,ผลิต1!J:J)+SUMIF(ผลิต2!$C:$C,'รับ-จ่าย ประจำวัน'!$B565,ผลิต2!J:J)+SUMIF(เส้นแต่งหน้าขนมเค้ก!$C:$C,'รับ-จ่าย ประจำวัน'!$B565,เส้นแต่งหน้าขนมเค้ก!J:J)+SUMIF(แพ็ค!$C:$C,'รับ-จ่าย ประจำวัน'!$B565,แพ็ค!J:J)+SUMIF(ธุรการ!$C:$C,'รับ-จ่าย ประจำวัน'!$B565,ธุรการ!J:J)+SUMIF(เส้นแต่งหน้าขนมปัง!$C:$C,'รับ-จ่าย ประจำวัน'!$B565,เส้นแต่งหน้าขนมปัง!J:J)+SUMIF('วางแผนBC,CJ'!$C:$C,'รับ-จ่าย ประจำวัน'!$B565,'วางแผนBC,CJ'!J:J)+SUMIF(RD!$C:$C,'รับ-จ่าย ประจำวัน'!$B565,RD!J:J)+SUMIF('FG,ออนไล,คัดแยก'!$C:$C,'รับ-จ่าย ประจำวัน'!$B565,'FG,ออนไล,คัดแยก'!J:J)</f>
        <v>0</v>
      </c>
      <c r="AR565" s="16">
        <f>SUMIF(เตรียมส่วนผสม!$C:$C,'รับ-จ่าย ประจำวัน'!$B565,เตรียมส่วนผสม!K:K)+SUMIF(กวนไส้!$C:$C,'รับ-จ่าย ประจำวัน'!$B565,กวนไส้!K:K)+SUMIF(ผลิต1!$C:$C,'รับ-จ่าย ประจำวัน'!$B565,ผลิต1!K:K)+SUMIF(ผลิต2!$C:$C,'รับ-จ่าย ประจำวัน'!$B565,ผลิต2!K:K)+SUMIF(เส้นแต่งหน้าขนมเค้ก!$C:$C,'รับ-จ่าย ประจำวัน'!$B565,เส้นแต่งหน้าขนมเค้ก!K:K)+SUMIF(แพ็ค!$C:$C,'รับ-จ่าย ประจำวัน'!$B565,แพ็ค!K:K)+SUMIF(ธุรการ!$C:$C,'รับ-จ่าย ประจำวัน'!$B565,ธุรการ!K:K)+SUMIF(เส้นแต่งหน้าขนมปัง!$C:$C,'รับ-จ่าย ประจำวัน'!$B565,เส้นแต่งหน้าขนมปัง!K:K)+SUMIF('วางแผนBC,CJ'!$C:$C,'รับ-จ่าย ประจำวัน'!$B565,'วางแผนBC,CJ'!K:K)+SUMIF(RD!$C:$C,'รับ-จ่าย ประจำวัน'!$B565,RD!K:K)+SUMIF('FG,ออนไล,คัดแยก'!$C:$C,'รับ-จ่าย ประจำวัน'!$B565,'FG,ออนไล,คัดแยก'!K:K)</f>
        <v>0</v>
      </c>
      <c r="AS565" s="16">
        <f>SUMIF(เตรียมส่วนผสม!$C:$C,'รับ-จ่าย ประจำวัน'!$B565,เตรียมส่วนผสม!L:L)+SUMIF(กวนไส้!$C:$C,'รับ-จ่าย ประจำวัน'!$B565,กวนไส้!L:L)+SUMIF(ผลิต1!$C:$C,'รับ-จ่าย ประจำวัน'!$B565,ผลิต1!L:L)+SUMIF(ผลิต2!$C:$C,'รับ-จ่าย ประจำวัน'!$B565,ผลิต2!L:L)+SUMIF(เส้นแต่งหน้าขนมเค้ก!$C:$C,'รับ-จ่าย ประจำวัน'!$B565,เส้นแต่งหน้าขนมเค้ก!L:L)+SUMIF(แพ็ค!$C:$C,'รับ-จ่าย ประจำวัน'!$B565,แพ็ค!L:L)+SUMIF(ธุรการ!$C:$C,'รับ-จ่าย ประจำวัน'!$B565,ธุรการ!L:L)+SUMIF(เส้นแต่งหน้าขนมปัง!$C:$C,'รับ-จ่าย ประจำวัน'!$B565,เส้นแต่งหน้าขนมปัง!L:L)+SUMIF('วางแผนBC,CJ'!$C:$C,'รับ-จ่าย ประจำวัน'!$B565,'วางแผนBC,CJ'!L:L)+SUMIF(RD!$C:$C,'รับ-จ่าย ประจำวัน'!$B565,RD!L:L)+SUMIF('FG,ออนไล,คัดแยก'!$C:$C,'รับ-จ่าย ประจำวัน'!$B565,'FG,ออนไล,คัดแยก'!L:L)</f>
        <v>0</v>
      </c>
      <c r="AT565" s="16">
        <f>SUMIF(เตรียมส่วนผสม!$C:$C,'รับ-จ่าย ประจำวัน'!$B565,เตรียมส่วนผสม!M:M)+SUMIF(กวนไส้!$C:$C,'รับ-จ่าย ประจำวัน'!$B565,กวนไส้!M:M)+SUMIF(ผลิต1!$C:$C,'รับ-จ่าย ประจำวัน'!$B565,ผลิต1!M:M)+SUMIF(ผลิต2!$C:$C,'รับ-จ่าย ประจำวัน'!$B565,ผลิต2!M:M)+SUMIF(เส้นแต่งหน้าขนมเค้ก!$C:$C,'รับ-จ่าย ประจำวัน'!$B565,เส้นแต่งหน้าขนมเค้ก!M:M)+SUMIF(แพ็ค!$C:$C,'รับ-จ่าย ประจำวัน'!$B565,แพ็ค!M:M)+SUMIF(ธุรการ!$C:$C,'รับ-จ่าย ประจำวัน'!$B565,ธุรการ!M:M)+SUMIF(เส้นแต่งหน้าขนมปัง!$C:$C,'รับ-จ่าย ประจำวัน'!$B565,เส้นแต่งหน้าขนมปัง!M:M)+SUMIF('วางแผนBC,CJ'!$C:$C,'รับ-จ่าย ประจำวัน'!$B565,'วางแผนBC,CJ'!M:M)+SUMIF(RD!$C:$C,'รับ-จ่าย ประจำวัน'!$B565,RD!M:M)+SUMIF('FG,ออนไล,คัดแยก'!$C:$C,'รับ-จ่าย ประจำวัน'!$B565,'FG,ออนไล,คัดแยก'!M:M)</f>
        <v>0</v>
      </c>
      <c r="AU565" s="16">
        <f>SUMIF(เตรียมส่วนผสม!$C:$C,'รับ-จ่าย ประจำวัน'!$B565,เตรียมส่วนผสม!N:N)+SUMIF(กวนไส้!$C:$C,'รับ-จ่าย ประจำวัน'!$B565,กวนไส้!N:N)+SUMIF(ผลิต1!$C:$C,'รับ-จ่าย ประจำวัน'!$B565,ผลิต1!N:N)+SUMIF(ผลิต2!$C:$C,'รับ-จ่าย ประจำวัน'!$B565,ผลิต2!N:N)+SUMIF(เส้นแต่งหน้าขนมเค้ก!$C:$C,'รับ-จ่าย ประจำวัน'!$B565,เส้นแต่งหน้าขนมเค้ก!N:N)+SUMIF(แพ็ค!$C:$C,'รับ-จ่าย ประจำวัน'!$B565,แพ็ค!N:N)+SUMIF(ธุรการ!$C:$C,'รับ-จ่าย ประจำวัน'!$B565,ธุรการ!N:N)+SUMIF(เส้นแต่งหน้าขนมปัง!$C:$C,'รับ-จ่าย ประจำวัน'!$B565,เส้นแต่งหน้าขนมปัง!N:N)+SUMIF('วางแผนBC,CJ'!$C:$C,'รับ-จ่าย ประจำวัน'!$B565,'วางแผนBC,CJ'!N:N)+SUMIF(RD!$C:$C,'รับ-จ่าย ประจำวัน'!$B565,RD!N:N)+SUMIF('FG,ออนไล,คัดแยก'!$C:$C,'รับ-จ่าย ประจำวัน'!$B565,'FG,ออนไล,คัดแยก'!N:N)</f>
        <v>0</v>
      </c>
      <c r="AV565" s="16">
        <f>SUMIF(เตรียมส่วนผสม!$C:$C,'รับ-จ่าย ประจำวัน'!$B565,เตรียมส่วนผสม!O:O)+SUMIF(กวนไส้!$C:$C,'รับ-จ่าย ประจำวัน'!$B565,กวนไส้!O:O)+SUMIF(ผลิต1!$C:$C,'รับ-จ่าย ประจำวัน'!$B565,ผลิต1!O:O)+SUMIF(ผลิต2!$C:$C,'รับ-จ่าย ประจำวัน'!$B565,ผลิต2!O:O)+SUMIF(เส้นแต่งหน้าขนมเค้ก!$C:$C,'รับ-จ่าย ประจำวัน'!$B565,เส้นแต่งหน้าขนมเค้ก!O:O)+SUMIF(แพ็ค!$C:$C,'รับ-จ่าย ประจำวัน'!$B565,แพ็ค!O:O)+SUMIF(ธุรการ!$C:$C,'รับ-จ่าย ประจำวัน'!$B565,ธุรการ!O:O)+SUMIF(เส้นแต่งหน้าขนมปัง!$C:$C,'รับ-จ่าย ประจำวัน'!$B565,เส้นแต่งหน้าขนมปัง!O:O)+SUMIF('วางแผนBC,CJ'!$C:$C,'รับ-จ่าย ประจำวัน'!$B565,'วางแผนBC,CJ'!O:O)+SUMIF(RD!$C:$C,'รับ-จ่าย ประจำวัน'!$B565,RD!O:O)+SUMIF('FG,ออนไล,คัดแยก'!$C:$C,'รับ-จ่าย ประจำวัน'!$B565,'FG,ออนไล,คัดแยก'!O:O)</f>
        <v>0</v>
      </c>
      <c r="AW565" s="16">
        <f>SUMIF(เตรียมส่วนผสม!$C:$C,'รับ-จ่าย ประจำวัน'!$B565,เตรียมส่วนผสม!P:P)+SUMIF(กวนไส้!$C:$C,'รับ-จ่าย ประจำวัน'!$B565,กวนไส้!P:P)+SUMIF(ผลิต1!$C:$C,'รับ-จ่าย ประจำวัน'!$B565,ผลิต1!P:P)+SUMIF(ผลิต2!$C:$C,'รับ-จ่าย ประจำวัน'!$B565,ผลิต2!P:P)+SUMIF(เส้นแต่งหน้าขนมเค้ก!$C:$C,'รับ-จ่าย ประจำวัน'!$B565,เส้นแต่งหน้าขนมเค้ก!P:P)+SUMIF(แพ็ค!$C:$C,'รับ-จ่าย ประจำวัน'!$B565,แพ็ค!P:P)+SUMIF(ธุรการ!$C:$C,'รับ-จ่าย ประจำวัน'!$B565,ธุรการ!P:P)+SUMIF(เส้นแต่งหน้าขนมปัง!$C:$C,'รับ-จ่าย ประจำวัน'!$B565,เส้นแต่งหน้าขนมปัง!P:P)+SUMIF('วางแผนBC,CJ'!$C:$C,'รับ-จ่าย ประจำวัน'!$B565,'วางแผนBC,CJ'!P:P)+SUMIF(RD!$C:$C,'รับ-จ่าย ประจำวัน'!$B565,RD!P:P)+SUMIF('FG,ออนไล,คัดแยก'!$C:$C,'รับ-จ่าย ประจำวัน'!$B565,'FG,ออนไล,คัดแยก'!P:P)</f>
        <v>0</v>
      </c>
      <c r="AX565" s="16">
        <f>SUMIF(เตรียมส่วนผสม!$C:$C,'รับ-จ่าย ประจำวัน'!$B565,เตรียมส่วนผสม!Q:Q)+SUMIF(กวนไส้!$C:$C,'รับ-จ่าย ประจำวัน'!$B565,กวนไส้!Q:Q)+SUMIF(ผลิต1!$C:$C,'รับ-จ่าย ประจำวัน'!$B565,ผลิต1!Q:Q)+SUMIF(ผลิต2!$C:$C,'รับ-จ่าย ประจำวัน'!$B565,ผลิต2!Q:Q)+SUMIF(เส้นแต่งหน้าขนมเค้ก!$C:$C,'รับ-จ่าย ประจำวัน'!$B565,เส้นแต่งหน้าขนมเค้ก!Q:Q)+SUMIF(แพ็ค!$C:$C,'รับ-จ่าย ประจำวัน'!$B565,แพ็ค!Q:Q)+SUMIF(ธุรการ!$C:$C,'รับ-จ่าย ประจำวัน'!$B565,ธุรการ!Q:Q)+SUMIF(เส้นแต่งหน้าขนมปัง!$C:$C,'รับ-จ่าย ประจำวัน'!$B565,เส้นแต่งหน้าขนมปัง!Q:Q)+SUMIF('วางแผนBC,CJ'!$C:$C,'รับ-จ่าย ประจำวัน'!$B565,'วางแผนBC,CJ'!Q:Q)+SUMIF(RD!$C:$C,'รับ-จ่าย ประจำวัน'!$B565,RD!Q:Q)+SUMIF('FG,ออนไล,คัดแยก'!$C:$C,'รับ-จ่าย ประจำวัน'!$B565,'FG,ออนไล,คัดแยก'!Q:Q)</f>
        <v>0</v>
      </c>
      <c r="AY565" s="16">
        <f>SUMIF(เตรียมส่วนผสม!$C:$C,'รับ-จ่าย ประจำวัน'!$B565,เตรียมส่วนผสม!R:R)+SUMIF(กวนไส้!$C:$C,'รับ-จ่าย ประจำวัน'!$B565,กวนไส้!R:R)+SUMIF(ผลิต1!$C:$C,'รับ-จ่าย ประจำวัน'!$B565,ผลิต1!R:R)+SUMIF(ผลิต2!$C:$C,'รับ-จ่าย ประจำวัน'!$B565,ผลิต2!R:R)+SUMIF(เส้นแต่งหน้าขนมเค้ก!$C:$C,'รับ-จ่าย ประจำวัน'!$B565,เส้นแต่งหน้าขนมเค้ก!R:R)+SUMIF(แพ็ค!$C:$C,'รับ-จ่าย ประจำวัน'!$B565,แพ็ค!R:R)+SUMIF(ธุรการ!$C:$C,'รับ-จ่าย ประจำวัน'!$B565,ธุรการ!R:R)+SUMIF(เส้นแต่งหน้าขนมปัง!$C:$C,'รับ-จ่าย ประจำวัน'!$B565,เส้นแต่งหน้าขนมปัง!R:R)+SUMIF('วางแผนBC,CJ'!$C:$C,'รับ-จ่าย ประจำวัน'!$B565,'วางแผนBC,CJ'!R:R)+SUMIF(RD!$C:$C,'รับ-จ่าย ประจำวัน'!$B565,RD!R:R)+SUMIF('FG,ออนไล,คัดแยก'!$C:$C,'รับ-จ่าย ประจำวัน'!$B565,'FG,ออนไล,คัดแยก'!R:R)</f>
        <v>0</v>
      </c>
      <c r="AZ565" s="16">
        <f>SUMIF(เตรียมส่วนผสม!$C:$C,'รับ-จ่าย ประจำวัน'!$B565,เตรียมส่วนผสม!S:S)+SUMIF(กวนไส้!$C:$C,'รับ-จ่าย ประจำวัน'!$B565,กวนไส้!S:S)+SUMIF(ผลิต1!$C:$C,'รับ-จ่าย ประจำวัน'!$B565,ผลิต1!S:S)+SUMIF(ผลิต2!$C:$C,'รับ-จ่าย ประจำวัน'!$B565,ผลิต2!S:S)+SUMIF(เส้นแต่งหน้าขนมเค้ก!$C:$C,'รับ-จ่าย ประจำวัน'!$B565,เส้นแต่งหน้าขนมเค้ก!S:S)+SUMIF(แพ็ค!$C:$C,'รับ-จ่าย ประจำวัน'!$B565,แพ็ค!S:S)+SUMIF(ธุรการ!$C:$C,'รับ-จ่าย ประจำวัน'!$B565,ธุรการ!S:S)+SUMIF(เส้นแต่งหน้าขนมปัง!$C:$C,'รับ-จ่าย ประจำวัน'!$B565,เส้นแต่งหน้าขนมปัง!S:S)+SUMIF('วางแผนBC,CJ'!$C:$C,'รับ-จ่าย ประจำวัน'!$B565,'วางแผนBC,CJ'!S:S)+SUMIF(RD!$C:$C,'รับ-จ่าย ประจำวัน'!$B565,RD!S:S)+SUMIF('FG,ออนไล,คัดแยก'!$C:$C,'รับ-จ่าย ประจำวัน'!$B565,'FG,ออนไล,คัดแยก'!S:S)</f>
        <v>0</v>
      </c>
      <c r="BA565" s="16">
        <f>SUMIF(เตรียมส่วนผสม!$C:$C,'รับ-จ่าย ประจำวัน'!$B565,เตรียมส่วนผสม!T:T)+SUMIF(กวนไส้!$C:$C,'รับ-จ่าย ประจำวัน'!$B565,กวนไส้!T:T)+SUMIF(ผลิต1!$C:$C,'รับ-จ่าย ประจำวัน'!$B565,ผลิต1!T:T)+SUMIF(ผลิต2!$C:$C,'รับ-จ่าย ประจำวัน'!$B565,ผลิต2!T:T)+SUMIF(เส้นแต่งหน้าขนมเค้ก!$C:$C,'รับ-จ่าย ประจำวัน'!$B565,เส้นแต่งหน้าขนมเค้ก!T:T)+SUMIF(แพ็ค!$C:$C,'รับ-จ่าย ประจำวัน'!$B565,แพ็ค!T:T)+SUMIF(ธุรการ!$C:$C,'รับ-จ่าย ประจำวัน'!$B565,ธุรการ!T:T)+SUMIF(เส้นแต่งหน้าขนมปัง!$C:$C,'รับ-จ่าย ประจำวัน'!$B565,เส้นแต่งหน้าขนมปัง!T:T)+SUMIF('วางแผนBC,CJ'!$C:$C,'รับ-จ่าย ประจำวัน'!$B565,'วางแผนBC,CJ'!T:T)+SUMIF(RD!$C:$C,'รับ-จ่าย ประจำวัน'!$B565,RD!T:T)+SUMIF('FG,ออนไล,คัดแยก'!$C:$C,'รับ-จ่าย ประจำวัน'!$B565,'FG,ออนไล,คัดแยก'!T:T)</f>
        <v>0</v>
      </c>
      <c r="BB565" s="16">
        <f>SUMIF(เตรียมส่วนผสม!$C:$C,'รับ-จ่าย ประจำวัน'!$B565,เตรียมส่วนผสม!U:U)+SUMIF(กวนไส้!$C:$C,'รับ-จ่าย ประจำวัน'!$B565,กวนไส้!U:U)+SUMIF(ผลิต1!$C:$C,'รับ-จ่าย ประจำวัน'!$B565,ผลิต1!U:U)+SUMIF(ผลิต2!$C:$C,'รับ-จ่าย ประจำวัน'!$B565,ผลิต2!U:U)+SUMIF(เส้นแต่งหน้าขนมเค้ก!$C:$C,'รับ-จ่าย ประจำวัน'!$B565,เส้นแต่งหน้าขนมเค้ก!U:U)+SUMIF(แพ็ค!$C:$C,'รับ-จ่าย ประจำวัน'!$B565,แพ็ค!U:U)+SUMIF(ธุรการ!$C:$C,'รับ-จ่าย ประจำวัน'!$B565,ธุรการ!U:U)+SUMIF(เส้นแต่งหน้าขนมปัง!$C:$C,'รับ-จ่าย ประจำวัน'!$B565,เส้นแต่งหน้าขนมปัง!U:U)+SUMIF('วางแผนBC,CJ'!$C:$C,'รับ-จ่าย ประจำวัน'!$B565,'วางแผนBC,CJ'!U:U)+SUMIF(RD!$C:$C,'รับ-จ่าย ประจำวัน'!$B565,RD!U:U)+SUMIF('FG,ออนไล,คัดแยก'!$C:$C,'รับ-จ่าย ประจำวัน'!$B565,'FG,ออนไล,คัดแยก'!U:U)</f>
        <v>0</v>
      </c>
      <c r="BC565" s="16">
        <f>SUMIF(เตรียมส่วนผสม!$C:$C,'รับ-จ่าย ประจำวัน'!$B565,เตรียมส่วนผสม!V:V)+SUMIF(กวนไส้!$C:$C,'รับ-จ่าย ประจำวัน'!$B565,กวนไส้!V:V)+SUMIF(ผลิต1!$C:$C,'รับ-จ่าย ประจำวัน'!$B565,ผลิต1!V:V)+SUMIF(ผลิต2!$C:$C,'รับ-จ่าย ประจำวัน'!$B565,ผลิต2!V:V)+SUMIF(เส้นแต่งหน้าขนมเค้ก!$C:$C,'รับ-จ่าย ประจำวัน'!$B565,เส้นแต่งหน้าขนมเค้ก!V:V)+SUMIF(แพ็ค!$C:$C,'รับ-จ่าย ประจำวัน'!$B565,แพ็ค!V:V)+SUMIF(ธุรการ!$C:$C,'รับ-จ่าย ประจำวัน'!$B565,ธุรการ!V:V)+SUMIF(เส้นแต่งหน้าขนมปัง!$C:$C,'รับ-จ่าย ประจำวัน'!$B565,เส้นแต่งหน้าขนมปัง!V:V)+SUMIF('วางแผนBC,CJ'!$C:$C,'รับ-จ่าย ประจำวัน'!$B565,'วางแผนBC,CJ'!V:V)+SUMIF(RD!$C:$C,'รับ-จ่าย ประจำวัน'!$B565,RD!V:V)+SUMIF('FG,ออนไล,คัดแยก'!$C:$C,'รับ-จ่าย ประจำวัน'!$B565,'FG,ออนไล,คัดแยก'!V:V)</f>
        <v>0</v>
      </c>
      <c r="BD565" s="16">
        <f>SUMIF(เตรียมส่วนผสม!$C:$C,'รับ-จ่าย ประจำวัน'!$B565,เตรียมส่วนผสม!W:W)+SUMIF(กวนไส้!$C:$C,'รับ-จ่าย ประจำวัน'!$B565,กวนไส้!W:W)+SUMIF(ผลิต1!$C:$C,'รับ-จ่าย ประจำวัน'!$B565,ผลิต1!W:W)+SUMIF(ผลิต2!$C:$C,'รับ-จ่าย ประจำวัน'!$B565,ผลิต2!W:W)+SUMIF(เส้นแต่งหน้าขนมเค้ก!$C:$C,'รับ-จ่าย ประจำวัน'!$B565,เส้นแต่งหน้าขนมเค้ก!W:W)+SUMIF(แพ็ค!$C:$C,'รับ-จ่าย ประจำวัน'!$B565,แพ็ค!W:W)+SUMIF(ธุรการ!$C:$C,'รับ-จ่าย ประจำวัน'!$B565,ธุรการ!W:W)+SUMIF(เส้นแต่งหน้าขนมปัง!$C:$C,'รับ-จ่าย ประจำวัน'!$B565,เส้นแต่งหน้าขนมปัง!W:W)+SUMIF('วางแผนBC,CJ'!$C:$C,'รับ-จ่าย ประจำวัน'!$B565,'วางแผนBC,CJ'!W:W)+SUMIF(RD!$C:$C,'รับ-จ่าย ประจำวัน'!$B565,RD!W:W)+SUMIF('FG,ออนไล,คัดแยก'!$C:$C,'รับ-จ่าย ประจำวัน'!$B565,'FG,ออนไล,คัดแยก'!W:W)</f>
        <v>0</v>
      </c>
      <c r="BE565" s="16">
        <f>SUMIF(เตรียมส่วนผสม!$C:$C,'รับ-จ่าย ประจำวัน'!$B565,เตรียมส่วนผสม!X:X)+SUMIF(กวนไส้!$C:$C,'รับ-จ่าย ประจำวัน'!$B565,กวนไส้!X:X)+SUMIF(ผลิต1!$C:$C,'รับ-จ่าย ประจำวัน'!$B565,ผลิต1!X:X)+SUMIF(ผลิต2!$C:$C,'รับ-จ่าย ประจำวัน'!$B565,ผลิต2!X:X)+SUMIF(เส้นแต่งหน้าขนมเค้ก!$C:$C,'รับ-จ่าย ประจำวัน'!$B565,เส้นแต่งหน้าขนมเค้ก!X:X)+SUMIF(แพ็ค!$C:$C,'รับ-จ่าย ประจำวัน'!$B565,แพ็ค!X:X)+SUMIF(ธุรการ!$C:$C,'รับ-จ่าย ประจำวัน'!$B565,ธุรการ!X:X)+SUMIF(เส้นแต่งหน้าขนมปัง!$C:$C,'รับ-จ่าย ประจำวัน'!$B565,เส้นแต่งหน้าขนมปัง!X:X)+SUMIF('วางแผนBC,CJ'!$C:$C,'รับ-จ่าย ประจำวัน'!$B565,'วางแผนBC,CJ'!X:X)+SUMIF(RD!$C:$C,'รับ-จ่าย ประจำวัน'!$B565,RD!X:X)+SUMIF('FG,ออนไล,คัดแยก'!$C:$C,'รับ-จ่าย ประจำวัน'!$B565,'FG,ออนไล,คัดแยก'!X:X)</f>
        <v>0</v>
      </c>
      <c r="BF565" s="16">
        <f>SUMIF(เตรียมส่วนผสม!$C:$C,'รับ-จ่าย ประจำวัน'!$B565,เตรียมส่วนผสม!Y:Y)+SUMIF(กวนไส้!$C:$C,'รับ-จ่าย ประจำวัน'!$B565,กวนไส้!Y:Y)+SUMIF(ผลิต1!$C:$C,'รับ-จ่าย ประจำวัน'!$B565,ผลิต1!Y:Y)+SUMIF(ผลิต2!$C:$C,'รับ-จ่าย ประจำวัน'!$B565,ผลิต2!Y:Y)+SUMIF(เส้นแต่งหน้าขนมเค้ก!$C:$C,'รับ-จ่าย ประจำวัน'!$B565,เส้นแต่งหน้าขนมเค้ก!Y:Y)+SUMIF(แพ็ค!$C:$C,'รับ-จ่าย ประจำวัน'!$B565,แพ็ค!Y:Y)+SUMIF(ธุรการ!$C:$C,'รับ-จ่าย ประจำวัน'!$B565,ธุรการ!Y:Y)+SUMIF(เส้นแต่งหน้าขนมปัง!$C:$C,'รับ-จ่าย ประจำวัน'!$B565,เส้นแต่งหน้าขนมปัง!Y:Y)+SUMIF('วางแผนBC,CJ'!$C:$C,'รับ-จ่าย ประจำวัน'!$B565,'วางแผนBC,CJ'!Y:Y)+SUMIF(RD!$C:$C,'รับ-จ่าย ประจำวัน'!$B565,RD!Y:Y)+SUMIF('FG,ออนไล,คัดแยก'!$C:$C,'รับ-จ่าย ประจำวัน'!$B565,'FG,ออนไล,คัดแยก'!Y:Y)</f>
        <v>0</v>
      </c>
      <c r="BG565" s="16">
        <f>SUMIF(เตรียมส่วนผสม!$C:$C,'รับ-จ่าย ประจำวัน'!$B565,เตรียมส่วนผสม!Z:Z)+SUMIF(กวนไส้!$C:$C,'รับ-จ่าย ประจำวัน'!$B565,กวนไส้!Z:Z)+SUMIF(ผลิต1!$C:$C,'รับ-จ่าย ประจำวัน'!$B565,ผลิต1!Z:Z)+SUMIF(ผลิต2!$C:$C,'รับ-จ่าย ประจำวัน'!$B565,ผลิต2!Z:Z)+SUMIF(เส้นแต่งหน้าขนมเค้ก!$C:$C,'รับ-จ่าย ประจำวัน'!$B565,เส้นแต่งหน้าขนมเค้ก!Z:Z)+SUMIF(แพ็ค!$C:$C,'รับ-จ่าย ประจำวัน'!$B565,แพ็ค!Z:Z)+SUMIF(ธุรการ!$C:$C,'รับ-จ่าย ประจำวัน'!$B565,ธุรการ!Z:Z)+SUMIF(เส้นแต่งหน้าขนมปัง!$C:$C,'รับ-จ่าย ประจำวัน'!$B565,เส้นแต่งหน้าขนมปัง!Z:Z)+SUMIF('วางแผนBC,CJ'!$C:$C,'รับ-จ่าย ประจำวัน'!$B565,'วางแผนBC,CJ'!Z:Z)+SUMIF(RD!$C:$C,'รับ-จ่าย ประจำวัน'!$B565,RD!Z:Z)+SUMIF('FG,ออนไล,คัดแยก'!$C:$C,'รับ-จ่าย ประจำวัน'!$B565,'FG,ออนไล,คัดแยก'!Z:Z)</f>
        <v>0</v>
      </c>
      <c r="BH565" s="16">
        <f>SUMIF(เตรียมส่วนผสม!$C:$C,'รับ-จ่าย ประจำวัน'!$B565,เตรียมส่วนผสม!AA:AA)+SUMIF(กวนไส้!$C:$C,'รับ-จ่าย ประจำวัน'!$B565,กวนไส้!AA:AA)+SUMIF(ผลิต1!$C:$C,'รับ-จ่าย ประจำวัน'!$B565,ผลิต1!AA:AA)+SUMIF(ผลิต2!$C:$C,'รับ-จ่าย ประจำวัน'!$B565,ผลิต2!AA:AA)+SUMIF(เส้นแต่งหน้าขนมเค้ก!$C:$C,'รับ-จ่าย ประจำวัน'!$B565,เส้นแต่งหน้าขนมเค้ก!AA:AA)+SUMIF(แพ็ค!$C:$C,'รับ-จ่าย ประจำวัน'!$B565,แพ็ค!AA:AA)+SUMIF(ธุรการ!$C:$C,'รับ-จ่าย ประจำวัน'!$B565,ธุรการ!AA:AA)+SUMIF(เส้นแต่งหน้าขนมปัง!$C:$C,'รับ-จ่าย ประจำวัน'!$B565,เส้นแต่งหน้าขนมปัง!AA:AA)+SUMIF('วางแผนBC,CJ'!$C:$C,'รับ-จ่าย ประจำวัน'!$B565,'วางแผนBC,CJ'!AA:AA)+SUMIF(RD!$C:$C,'รับ-จ่าย ประจำวัน'!$B565,RD!AA:AA)+SUMIF('FG,ออนไล,คัดแยก'!$C:$C,'รับ-จ่าย ประจำวัน'!$B565,'FG,ออนไล,คัดแยก'!AA:AA)</f>
        <v>0</v>
      </c>
      <c r="BI565" s="16">
        <f>SUMIF(เตรียมส่วนผสม!$C:$C,'รับ-จ่าย ประจำวัน'!$B565,เตรียมส่วนผสม!AB:AB)+SUMIF(กวนไส้!$C:$C,'รับ-จ่าย ประจำวัน'!$B565,กวนไส้!AB:AB)+SUMIF(ผลิต1!$C:$C,'รับ-จ่าย ประจำวัน'!$B565,ผลิต1!AB:AB)+SUMIF(ผลิต2!$C:$C,'รับ-จ่าย ประจำวัน'!$B565,ผลิต2!AB:AB)+SUMIF(เส้นแต่งหน้าขนมเค้ก!$C:$C,'รับ-จ่าย ประจำวัน'!$B565,เส้นแต่งหน้าขนมเค้ก!AB:AB)+SUMIF(แพ็ค!$C:$C,'รับ-จ่าย ประจำวัน'!$B565,แพ็ค!AB:AB)+SUMIF(ธุรการ!$C:$C,'รับ-จ่าย ประจำวัน'!$B565,ธุรการ!AB:AB)+SUMIF(เส้นแต่งหน้าขนมปัง!$C:$C,'รับ-จ่าย ประจำวัน'!$B565,เส้นแต่งหน้าขนมปัง!AB:AB)+SUMIF('วางแผนBC,CJ'!$C:$C,'รับ-จ่าย ประจำวัน'!$B565,'วางแผนBC,CJ'!AB:AB)+SUMIF(RD!$C:$C,'รับ-จ่าย ประจำวัน'!$B565,RD!AB:AB)+SUMIF('FG,ออนไล,คัดแยก'!$C:$C,'รับ-จ่าย ประจำวัน'!$B565,'FG,ออนไล,คัดแยก'!AB:AB)</f>
        <v>0</v>
      </c>
      <c r="BJ565" s="16">
        <f>SUMIF(เตรียมส่วนผสม!$C:$C,'รับ-จ่าย ประจำวัน'!$B565,เตรียมส่วนผสม!AC:AC)+SUMIF(กวนไส้!$C:$C,'รับ-จ่าย ประจำวัน'!$B565,กวนไส้!AC:AC)+SUMIF(ผลิต1!$C:$C,'รับ-จ่าย ประจำวัน'!$B565,ผลิต1!AC:AC)+SUMIF(ผลิต2!$C:$C,'รับ-จ่าย ประจำวัน'!$B565,ผลิต2!AC:AC)+SUMIF(เส้นแต่งหน้าขนมเค้ก!$C:$C,'รับ-จ่าย ประจำวัน'!$B565,เส้นแต่งหน้าขนมเค้ก!AC:AC)+SUMIF(แพ็ค!$C:$C,'รับ-จ่าย ประจำวัน'!$B565,แพ็ค!AC:AC)+SUMIF(ธุรการ!$C:$C,'รับ-จ่าย ประจำวัน'!$B565,ธุรการ!AC:AC)+SUMIF(เส้นแต่งหน้าขนมปัง!$C:$C,'รับ-จ่าย ประจำวัน'!$B565,เส้นแต่งหน้าขนมปัง!AC:AC)+SUMIF('วางแผนBC,CJ'!$C:$C,'รับ-จ่าย ประจำวัน'!$B565,'วางแผนBC,CJ'!AC:AC)+SUMIF(RD!$C:$C,'รับ-จ่าย ประจำวัน'!$B565,RD!AC:AC)+SUMIF('FG,ออนไล,คัดแยก'!$C:$C,'รับ-จ่าย ประจำวัน'!$B565,'FG,ออนไล,คัดแยก'!AC:AC)</f>
        <v>0</v>
      </c>
      <c r="BK565" s="16">
        <f>SUMIF(เตรียมส่วนผสม!$C:$C,'รับ-จ่าย ประจำวัน'!$B565,เตรียมส่วนผสม!AD:AD)+SUMIF(กวนไส้!$C:$C,'รับ-จ่าย ประจำวัน'!$B565,กวนไส้!AD:AD)+SUMIF(ผลิต1!$C:$C,'รับ-จ่าย ประจำวัน'!$B565,ผลิต1!AD:AD)+SUMIF(ผลิต2!$C:$C,'รับ-จ่าย ประจำวัน'!$B565,ผลิต2!AD:AD)+SUMIF(เส้นแต่งหน้าขนมเค้ก!$C:$C,'รับ-จ่าย ประจำวัน'!$B565,เส้นแต่งหน้าขนมเค้ก!AD:AD)+SUMIF(แพ็ค!$C:$C,'รับ-จ่าย ประจำวัน'!$B565,แพ็ค!AD:AD)+SUMIF(ธุรการ!$C:$C,'รับ-จ่าย ประจำวัน'!$B565,ธุรการ!AD:AD)+SUMIF(เส้นแต่งหน้าขนมปัง!$C:$C,'รับ-จ่าย ประจำวัน'!$B565,เส้นแต่งหน้าขนมปัง!AD:AD)+SUMIF('วางแผนBC,CJ'!$C:$C,'รับ-จ่าย ประจำวัน'!$B565,'วางแผนBC,CJ'!AD:AD)+SUMIF(RD!$C:$C,'รับ-จ่าย ประจำวัน'!$B565,RD!AD:AD)+SUMIF('FG,ออนไล,คัดแยก'!$C:$C,'รับ-จ่าย ประจำวัน'!$B565,'FG,ออนไล,คัดแยก'!AD:AD)</f>
        <v>0</v>
      </c>
      <c r="BL565" s="16">
        <f>SUMIF(เตรียมส่วนผสม!$C:$C,'รับ-จ่าย ประจำวัน'!$B565,เตรียมส่วนผสม!AE:AE)+SUMIF(กวนไส้!$C:$C,'รับ-จ่าย ประจำวัน'!$B565,กวนไส้!AE:AE)+SUMIF(ผลิต1!$C:$C,'รับ-จ่าย ประจำวัน'!$B565,ผลิต1!AE:AE)+SUMIF(ผลิต2!$C:$C,'รับ-จ่าย ประจำวัน'!$B565,ผลิต2!AE:AE)+SUMIF(เส้นแต่งหน้าขนมเค้ก!$C:$C,'รับ-จ่าย ประจำวัน'!$B565,เส้นแต่งหน้าขนมเค้ก!AE:AE)+SUMIF(แพ็ค!$C:$C,'รับ-จ่าย ประจำวัน'!$B565,แพ็ค!AE:AE)+SUMIF(ธุรการ!$C:$C,'รับ-จ่าย ประจำวัน'!$B565,ธุรการ!AE:AE)+SUMIF(เส้นแต่งหน้าขนมปัง!$C:$C,'รับ-จ่าย ประจำวัน'!$B565,เส้นแต่งหน้าขนมปัง!AE:AE)+SUMIF('วางแผนBC,CJ'!$C:$C,'รับ-จ่าย ประจำวัน'!$B565,'วางแผนBC,CJ'!AE:AE)+SUMIF(RD!$C:$C,'รับ-จ่าย ประจำวัน'!$B565,RD!AE:AE)+SUMIF('FG,ออนไล,คัดแยก'!$C:$C,'รับ-จ่าย ประจำวัน'!$B565,'FG,ออนไล,คัดแยก'!AE:AE)</f>
        <v>0</v>
      </c>
      <c r="BM565" s="16">
        <f>SUMIF(เตรียมส่วนผสม!$C:$C,'รับ-จ่าย ประจำวัน'!$B565,เตรียมส่วนผสม!AF:AF)+SUMIF(กวนไส้!$C:$C,'รับ-จ่าย ประจำวัน'!$B565,กวนไส้!AF:AF)+SUMIF(ผลิต1!$C:$C,'รับ-จ่าย ประจำวัน'!$B565,ผลิต1!AF:AF)+SUMIF(ผลิต2!$C:$C,'รับ-จ่าย ประจำวัน'!$B565,ผลิต2!AF:AF)+SUMIF(เส้นแต่งหน้าขนมเค้ก!$C:$C,'รับ-จ่าย ประจำวัน'!$B565,เส้นแต่งหน้าขนมเค้ก!AF:AF)+SUMIF(แพ็ค!$C:$C,'รับ-จ่าย ประจำวัน'!$B565,แพ็ค!AF:AF)+SUMIF(ธุรการ!$C:$C,'รับ-จ่าย ประจำวัน'!$B565,ธุรการ!AF:AF)+SUMIF(เส้นแต่งหน้าขนมปัง!$C:$C,'รับ-จ่าย ประจำวัน'!$B565,เส้นแต่งหน้าขนมปัง!AF:AF)+SUMIF('วางแผนBC,CJ'!$C:$C,'รับ-จ่าย ประจำวัน'!$B565,'วางแผนBC,CJ'!AF:AF)+SUMIF(RD!$C:$C,'รับ-จ่าย ประจำวัน'!$B565,RD!AF:AF)+SUMIF('FG,ออนไล,คัดแยก'!$C:$C,'รับ-จ่าย ประจำวัน'!$B565,'FG,ออนไล,คัดแยก'!AF:AF)</f>
        <v>0</v>
      </c>
      <c r="BN565" s="16">
        <f>SUMIF(เตรียมส่วนผสม!$C:$C,'รับ-จ่าย ประจำวัน'!$B565,เตรียมส่วนผสม!AG:AG)+SUMIF(กวนไส้!$C:$C,'รับ-จ่าย ประจำวัน'!$B565,กวนไส้!AG:AG)+SUMIF(ผลิต1!$C:$C,'รับ-จ่าย ประจำวัน'!$B565,ผลิต1!AG:AG)+SUMIF(ผลิต2!$C:$C,'รับ-จ่าย ประจำวัน'!$B565,ผลิต2!AG:AG)+SUMIF(เส้นแต่งหน้าขนมเค้ก!$C:$C,'รับ-จ่าย ประจำวัน'!$B565,เส้นแต่งหน้าขนมเค้ก!AG:AG)+SUMIF(แพ็ค!$C:$C,'รับ-จ่าย ประจำวัน'!$B565,แพ็ค!AG:AG)+SUMIF(ธุรการ!$C:$C,'รับ-จ่าย ประจำวัน'!$B565,ธุรการ!AG:AG)+SUMIF(เส้นแต่งหน้าขนมปัง!$C:$C,'รับ-จ่าย ประจำวัน'!$B565,เส้นแต่งหน้าขนมปัง!AG:AG)+SUMIF('วางแผนBC,CJ'!$C:$C,'รับ-จ่าย ประจำวัน'!$B565,'วางแผนBC,CJ'!AG:AG)+SUMIF(RD!$C:$C,'รับ-จ่าย ประจำวัน'!$B565,RD!AG:AG)+SUMIF('FG,ออนไล,คัดแยก'!$C:$C,'รับ-จ่าย ประจำวัน'!$B565,'FG,ออนไล,คัดแยก'!AG:AG)</f>
        <v>0</v>
      </c>
      <c r="BO565" s="16">
        <f>SUMIF(เตรียมส่วนผสม!$C:$C,'รับ-จ่าย ประจำวัน'!$B565,เตรียมส่วนผสม!AH:AH)+SUMIF(กวนไส้!$C:$C,'รับ-จ่าย ประจำวัน'!$B565,กวนไส้!AH:AH)+SUMIF(ผลิต1!$C:$C,'รับ-จ่าย ประจำวัน'!$B565,ผลิต1!AH:AH)+SUMIF(ผลิต2!$C:$C,'รับ-จ่าย ประจำวัน'!$B565,ผลิต2!AH:AH)+SUMIF(เส้นแต่งหน้าขนมเค้ก!$C:$C,'รับ-จ่าย ประจำวัน'!$B565,เส้นแต่งหน้าขนมเค้ก!AH:AH)+SUMIF(แพ็ค!$C:$C,'รับ-จ่าย ประจำวัน'!$B565,แพ็ค!AH:AH)+SUMIF(ธุรการ!$C:$C,'รับ-จ่าย ประจำวัน'!$B565,ธุรการ!AH:AH)+SUMIF(เส้นแต่งหน้าขนมปัง!$C:$C,'รับ-จ่าย ประจำวัน'!$B565,เส้นแต่งหน้าขนมปัง!AH:AH)+SUMIF('วางแผนBC,CJ'!$C:$C,'รับ-จ่าย ประจำวัน'!$B565,'วางแผนBC,CJ'!AH:AH)+SUMIF(RD!$C:$C,'รับ-จ่าย ประจำวัน'!$B565,RD!AH:AH)+SUMIF('FG,ออนไล,คัดแยก'!$C:$C,'รับ-จ่าย ประจำวัน'!$B565,'FG,ออนไล,คัดแยก'!AH:AH)</f>
        <v>0</v>
      </c>
      <c r="BP565" s="16">
        <f>SUMIF(เตรียมส่วนผสม!$C:$C,'รับ-จ่าย ประจำวัน'!$B565,เตรียมส่วนผสม!AI:AI)+SUMIF(กวนไส้!$C:$C,'รับ-จ่าย ประจำวัน'!$B565,กวนไส้!AI:AI)+SUMIF(ผลิต1!$C:$C,'รับ-จ่าย ประจำวัน'!$B565,ผลิต1!AI:AI)+SUMIF(ผลิต2!$C:$C,'รับ-จ่าย ประจำวัน'!$B565,ผลิต2!AI:AI)+SUMIF(เส้นแต่งหน้าขนมเค้ก!$C:$C,'รับ-จ่าย ประจำวัน'!$B565,เส้นแต่งหน้าขนมเค้ก!AI:AI)+SUMIF(แพ็ค!$C:$C,'รับ-จ่าย ประจำวัน'!$B565,แพ็ค!AI:AI)+SUMIF(ธุรการ!$C:$C,'รับ-จ่าย ประจำวัน'!$B565,ธุรการ!AI:AI)+SUMIF(เส้นแต่งหน้าขนมปัง!$C:$C,'รับ-จ่าย ประจำวัน'!$B565,เส้นแต่งหน้าขนมปัง!AI:AI)+SUMIF('วางแผนBC,CJ'!$C:$C,'รับ-จ่าย ประจำวัน'!$B565,'วางแผนBC,CJ'!AI:AI)+SUMIF(RD!$C:$C,'รับ-จ่าย ประจำวัน'!$B565,RD!AI:AI)+SUMIF('FG,ออนไล,คัดแยก'!$C:$C,'รับ-จ่าย ประจำวัน'!$B565,'FG,ออนไล,คัดแยก'!AI:AI)</f>
        <v>0</v>
      </c>
      <c r="BQ565" s="16">
        <f>SUMIF(เตรียมส่วนผสม!$C:$C,'รับ-จ่าย ประจำวัน'!$B565,เตรียมส่วนผสม!AJ:AJ)+SUMIF(กวนไส้!$C:$C,'รับ-จ่าย ประจำวัน'!$B565,กวนไส้!AJ:AJ)+SUMIF(ผลิต1!$C:$C,'รับ-จ่าย ประจำวัน'!$B565,ผลิต1!AJ:AJ)+SUMIF(ผลิต2!$C:$C,'รับ-จ่าย ประจำวัน'!$B565,ผลิต2!AJ:AJ)+SUMIF(เส้นแต่งหน้าขนมเค้ก!$C:$C,'รับ-จ่าย ประจำวัน'!$B565,เส้นแต่งหน้าขนมเค้ก!AJ:AJ)+SUMIF(แพ็ค!$C:$C,'รับ-จ่าย ประจำวัน'!$B565,แพ็ค!AJ:AJ)+SUMIF(ธุรการ!$C:$C,'รับ-จ่าย ประจำวัน'!$B565,ธุรการ!AJ:AJ)+SUMIF(เส้นแต่งหน้าขนมปัง!$C:$C,'รับ-จ่าย ประจำวัน'!$B565,เส้นแต่งหน้าขนมปัง!AJ:AJ)+SUMIF('วางแผนBC,CJ'!$C:$C,'รับ-จ่าย ประจำวัน'!$B565,'วางแผนBC,CJ'!AJ:AJ)+SUMIF(RD!$C:$C,'รับ-จ่าย ประจำวัน'!$B565,RD!AJ:AJ)+SUMIF('FG,ออนไล,คัดแยก'!$C:$C,'รับ-จ่าย ประจำวัน'!$B565,'FG,ออนไล,คัดแยก'!AJ:AJ)</f>
        <v>0</v>
      </c>
      <c r="BR565" s="16">
        <f>SUMIF(เตรียมส่วนผสม!$C:$C,'รับ-จ่าย ประจำวัน'!$B565,เตรียมส่วนผสม!AK:AK)+SUMIF(กวนไส้!$C:$C,'รับ-จ่าย ประจำวัน'!$B565,กวนไส้!AK:AK)+SUMIF(ผลิต1!$C:$C,'รับ-จ่าย ประจำวัน'!$B565,ผลิต1!AK:AK)+SUMIF(ผลิต2!$C:$C,'รับ-จ่าย ประจำวัน'!$B565,ผลิต2!AK:AK)+SUMIF(เส้นแต่งหน้าขนมเค้ก!$C:$C,'รับ-จ่าย ประจำวัน'!$B565,เส้นแต่งหน้าขนมเค้ก!AK:AK)+SUMIF(แพ็ค!$C:$C,'รับ-จ่าย ประจำวัน'!$B565,แพ็ค!AK:AK)+SUMIF(ธุรการ!$C:$C,'รับ-จ่าย ประจำวัน'!$B565,ธุรการ!AK:AK)+SUMIF(เส้นแต่งหน้าขนมปัง!$C:$C,'รับ-จ่าย ประจำวัน'!$B565,เส้นแต่งหน้าขนมปัง!AK:AK)+SUMIF('วางแผนBC,CJ'!$C:$C,'รับ-จ่าย ประจำวัน'!$B565,'วางแผนBC,CJ'!AK:AK)+SUMIF(RD!$C:$C,'รับ-จ่าย ประจำวัน'!$B565,RD!AK:AK)+SUMIF('FG,ออนไล,คัดแยก'!$C:$C,'รับ-จ่าย ประจำวัน'!$B565,'FG,ออนไล,คัดแยก'!AK:AK)</f>
        <v>0</v>
      </c>
      <c r="BS565" s="16">
        <f>SUMIF(เตรียมส่วนผสม!$C:$C,'รับ-จ่าย ประจำวัน'!$B565,เตรียมส่วนผสม!AL:AL)+SUMIF(กวนไส้!$C:$C,'รับ-จ่าย ประจำวัน'!$B565,กวนไส้!AL:AL)+SUMIF(ผลิต1!$C:$C,'รับ-จ่าย ประจำวัน'!$B565,ผลิต1!AL:AL)+SUMIF(ผลิต2!$C:$C,'รับ-จ่าย ประจำวัน'!$B565,ผลิต2!AL:AL)+SUMIF(เส้นแต่งหน้าขนมเค้ก!$C:$C,'รับ-จ่าย ประจำวัน'!$B565,เส้นแต่งหน้าขนมเค้ก!AL:AL)+SUMIF(แพ็ค!$C:$C,'รับ-จ่าย ประจำวัน'!$B565,แพ็ค!AL:AL)+SUMIF(ธุรการ!$C:$C,'รับ-จ่าย ประจำวัน'!$B565,ธุรการ!AL:AL)+SUMIF(เส้นแต่งหน้าขนมปัง!$C:$C,'รับ-จ่าย ประจำวัน'!$B565,เส้นแต่งหน้าขนมปัง!AL:AL)+SUMIF('วางแผนBC,CJ'!$C:$C,'รับ-จ่าย ประจำวัน'!$B565,'วางแผนBC,CJ'!AL:AL)+SUMIF(RD!$C:$C,'รับ-จ่าย ประจำวัน'!$B565,RD!AL:AL)+SUMIF('FG,ออนไล,คัดแยก'!$C:$C,'รับ-จ่าย ประจำวัน'!$B565,'FG,ออนไล,คัดแยก'!AL:AL)</f>
        <v>0</v>
      </c>
      <c r="BT565" s="18">
        <f t="shared" si="115"/>
        <v>0</v>
      </c>
      <c r="BU565" s="116"/>
      <c r="BV565" s="146">
        <f t="shared" si="116"/>
        <v>18985</v>
      </c>
      <c r="BW565" s="183">
        <v>30</v>
      </c>
      <c r="BX565" s="172">
        <f t="shared" si="114"/>
        <v>0</v>
      </c>
      <c r="BY565" s="188" t="e">
        <f t="shared" si="112"/>
        <v>#DIV/0!</v>
      </c>
      <c r="BZ565" s="180" t="e">
        <f t="shared" ca="1" si="117"/>
        <v>#DIV/0!</v>
      </c>
      <c r="CA565" s="93"/>
      <c r="CB565" s="93"/>
      <c r="CC565" s="93"/>
      <c r="CD565" s="93"/>
      <c r="CE565" s="93"/>
      <c r="CF565" s="93"/>
      <c r="CG565" s="93"/>
      <c r="CH565" s="93"/>
      <c r="CI565" s="93"/>
      <c r="CJ565" s="97"/>
      <c r="CK565" s="9">
        <f t="shared" si="113"/>
        <v>18985</v>
      </c>
    </row>
    <row r="566" spans="1:89" hidden="1" x14ac:dyDescent="0.5">
      <c r="A566" s="149"/>
      <c r="B566" s="34">
        <v>1023401094</v>
      </c>
      <c r="C566" s="149" t="s">
        <v>1831</v>
      </c>
      <c r="D566" s="141" t="s">
        <v>91</v>
      </c>
      <c r="E566" s="25"/>
      <c r="F566" s="132"/>
      <c r="G566" s="25"/>
      <c r="H566" s="12">
        <v>1536</v>
      </c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11"/>
      <c r="AF566" s="11"/>
      <c r="AG566" s="11"/>
      <c r="AH566" s="11"/>
      <c r="AI566" s="25"/>
      <c r="AJ566" s="25"/>
      <c r="AK566" s="25"/>
      <c r="AL566" s="25"/>
      <c r="AM566" s="25"/>
      <c r="AN566" s="15">
        <f t="shared" si="119"/>
        <v>0</v>
      </c>
      <c r="AO566" s="16">
        <f>SUMIF(เตรียมส่วนผสม!$C:$C,'รับ-จ่าย ประจำวัน'!$B566,เตรียมส่วนผสม!H:H)+SUMIF(กวนไส้!$C:$C,'รับ-จ่าย ประจำวัน'!$B566,กวนไส้!H:H)+SUMIF(ผลิต1!$C:$C,'รับ-จ่าย ประจำวัน'!$B566,ผลิต1!H:H)+SUMIF(ผลิต2!$C:$C,'รับ-จ่าย ประจำวัน'!$B566,ผลิต2!H:H)+SUMIF(เส้นแต่งหน้าขนมเค้ก!$C:$C,'รับ-จ่าย ประจำวัน'!$B566,เส้นแต่งหน้าขนมเค้ก!H:H)+SUMIF(แพ็ค!$C:$C,'รับ-จ่าย ประจำวัน'!$B566,แพ็ค!H:H)+SUMIF(ธุรการ!$C:$C,'รับ-จ่าย ประจำวัน'!$B566,ธุรการ!H:H)+SUMIF(เส้นแต่งหน้าขนมปัง!$C:$C,'รับ-จ่าย ประจำวัน'!$B566,เส้นแต่งหน้าขนมปัง!H:H)+SUMIF('วางแผนBC,CJ'!$C:$C,'รับ-จ่าย ประจำวัน'!$B566,'วางแผนBC,CJ'!H:H)+SUMIF(RD!$C:$C,'รับ-จ่าย ประจำวัน'!$B566,RD!H:H)+SUMIF('FG,ออนไล,คัดแยก'!$C:$C,'รับ-จ่าย ประจำวัน'!$B566,'FG,ออนไล,คัดแยก'!H:H)</f>
        <v>0</v>
      </c>
      <c r="AP566" s="16">
        <f>SUMIF(เตรียมส่วนผสม!$C:$C,'รับ-จ่าย ประจำวัน'!$B566,เตรียมส่วนผสม!I:I)+SUMIF(กวนไส้!$C:$C,'รับ-จ่าย ประจำวัน'!$B566,กวนไส้!I:I)+SUMIF(ผลิต1!$C:$C,'รับ-จ่าย ประจำวัน'!$B566,ผลิต1!I:I)+SUMIF(ผลิต2!$C:$C,'รับ-จ่าย ประจำวัน'!$B566,ผลิต2!I:I)+SUMIF(เส้นแต่งหน้าขนมเค้ก!$C:$C,'รับ-จ่าย ประจำวัน'!$B566,เส้นแต่งหน้าขนมเค้ก!I:I)+SUMIF(แพ็ค!$C:$C,'รับ-จ่าย ประจำวัน'!$B566,แพ็ค!I:I)+SUMIF(ธุรการ!$C:$C,'รับ-จ่าย ประจำวัน'!$B566,ธุรการ!I:I)+SUMIF(เส้นแต่งหน้าขนมปัง!$C:$C,'รับ-จ่าย ประจำวัน'!$B566,เส้นแต่งหน้าขนมปัง!I:I)+SUMIF('วางแผนBC,CJ'!$C:$C,'รับ-จ่าย ประจำวัน'!$B566,'วางแผนBC,CJ'!I:I)+SUMIF(RD!$C:$C,'รับ-จ่าย ประจำวัน'!$B566,RD!I:I)+SUMIF('FG,ออนไล,คัดแยก'!$C:$C,'รับ-จ่าย ประจำวัน'!$B566,'FG,ออนไล,คัดแยก'!I:I)</f>
        <v>0</v>
      </c>
      <c r="AQ566" s="16">
        <f>SUMIF(เตรียมส่วนผสม!$C:$C,'รับ-จ่าย ประจำวัน'!$B566,เตรียมส่วนผสม!J:J)+SUMIF(กวนไส้!$C:$C,'รับ-จ่าย ประจำวัน'!$B566,กวนไส้!J:J)+SUMIF(ผลิต1!$C:$C,'รับ-จ่าย ประจำวัน'!$B566,ผลิต1!J:J)+SUMIF(ผลิต2!$C:$C,'รับ-จ่าย ประจำวัน'!$B566,ผลิต2!J:J)+SUMIF(เส้นแต่งหน้าขนมเค้ก!$C:$C,'รับ-จ่าย ประจำวัน'!$B566,เส้นแต่งหน้าขนมเค้ก!J:J)+SUMIF(แพ็ค!$C:$C,'รับ-จ่าย ประจำวัน'!$B566,แพ็ค!J:J)+SUMIF(ธุรการ!$C:$C,'รับ-จ่าย ประจำวัน'!$B566,ธุรการ!J:J)+SUMIF(เส้นแต่งหน้าขนมปัง!$C:$C,'รับ-จ่าย ประจำวัน'!$B566,เส้นแต่งหน้าขนมปัง!J:J)+SUMIF('วางแผนBC,CJ'!$C:$C,'รับ-จ่าย ประจำวัน'!$B566,'วางแผนBC,CJ'!J:J)+SUMIF(RD!$C:$C,'รับ-จ่าย ประจำวัน'!$B566,RD!J:J)+SUMIF('FG,ออนไล,คัดแยก'!$C:$C,'รับ-จ่าย ประจำวัน'!$B566,'FG,ออนไล,คัดแยก'!J:J)</f>
        <v>0</v>
      </c>
      <c r="AR566" s="16">
        <f>SUMIF(เตรียมส่วนผสม!$C:$C,'รับ-จ่าย ประจำวัน'!$B566,เตรียมส่วนผสม!K:K)+SUMIF(กวนไส้!$C:$C,'รับ-จ่าย ประจำวัน'!$B566,กวนไส้!K:K)+SUMIF(ผลิต1!$C:$C,'รับ-จ่าย ประจำวัน'!$B566,ผลิต1!K:K)+SUMIF(ผลิต2!$C:$C,'รับ-จ่าย ประจำวัน'!$B566,ผลิต2!K:K)+SUMIF(เส้นแต่งหน้าขนมเค้ก!$C:$C,'รับ-จ่าย ประจำวัน'!$B566,เส้นแต่งหน้าขนมเค้ก!K:K)+SUMIF(แพ็ค!$C:$C,'รับ-จ่าย ประจำวัน'!$B566,แพ็ค!K:K)+SUMIF(ธุรการ!$C:$C,'รับ-จ่าย ประจำวัน'!$B566,ธุรการ!K:K)+SUMIF(เส้นแต่งหน้าขนมปัง!$C:$C,'รับ-จ่าย ประจำวัน'!$B566,เส้นแต่งหน้าขนมปัง!K:K)+SUMIF('วางแผนBC,CJ'!$C:$C,'รับ-จ่าย ประจำวัน'!$B566,'วางแผนBC,CJ'!K:K)+SUMIF(RD!$C:$C,'รับ-จ่าย ประจำวัน'!$B566,RD!K:K)+SUMIF('FG,ออนไล,คัดแยก'!$C:$C,'รับ-จ่าย ประจำวัน'!$B566,'FG,ออนไล,คัดแยก'!K:K)</f>
        <v>0</v>
      </c>
      <c r="AS566" s="16">
        <f>SUMIF(เตรียมส่วนผสม!$C:$C,'รับ-จ่าย ประจำวัน'!$B566,เตรียมส่วนผสม!L:L)+SUMIF(กวนไส้!$C:$C,'รับ-จ่าย ประจำวัน'!$B566,กวนไส้!L:L)+SUMIF(ผลิต1!$C:$C,'รับ-จ่าย ประจำวัน'!$B566,ผลิต1!L:L)+SUMIF(ผลิต2!$C:$C,'รับ-จ่าย ประจำวัน'!$B566,ผลิต2!L:L)+SUMIF(เส้นแต่งหน้าขนมเค้ก!$C:$C,'รับ-จ่าย ประจำวัน'!$B566,เส้นแต่งหน้าขนมเค้ก!L:L)+SUMIF(แพ็ค!$C:$C,'รับ-จ่าย ประจำวัน'!$B566,แพ็ค!L:L)+SUMIF(ธุรการ!$C:$C,'รับ-จ่าย ประจำวัน'!$B566,ธุรการ!L:L)+SUMIF(เส้นแต่งหน้าขนมปัง!$C:$C,'รับ-จ่าย ประจำวัน'!$B566,เส้นแต่งหน้าขนมปัง!L:L)+SUMIF('วางแผนBC,CJ'!$C:$C,'รับ-จ่าย ประจำวัน'!$B566,'วางแผนBC,CJ'!L:L)+SUMIF(RD!$C:$C,'รับ-จ่าย ประจำวัน'!$B566,RD!L:L)+SUMIF('FG,ออนไล,คัดแยก'!$C:$C,'รับ-จ่าย ประจำวัน'!$B566,'FG,ออนไล,คัดแยก'!L:L)</f>
        <v>0</v>
      </c>
      <c r="AT566" s="16">
        <f>SUMIF(เตรียมส่วนผสม!$C:$C,'รับ-จ่าย ประจำวัน'!$B566,เตรียมส่วนผสม!M:M)+SUMIF(กวนไส้!$C:$C,'รับ-จ่าย ประจำวัน'!$B566,กวนไส้!M:M)+SUMIF(ผลิต1!$C:$C,'รับ-จ่าย ประจำวัน'!$B566,ผลิต1!M:M)+SUMIF(ผลิต2!$C:$C,'รับ-จ่าย ประจำวัน'!$B566,ผลิต2!M:M)+SUMIF(เส้นแต่งหน้าขนมเค้ก!$C:$C,'รับ-จ่าย ประจำวัน'!$B566,เส้นแต่งหน้าขนมเค้ก!M:M)+SUMIF(แพ็ค!$C:$C,'รับ-จ่าย ประจำวัน'!$B566,แพ็ค!M:M)+SUMIF(ธุรการ!$C:$C,'รับ-จ่าย ประจำวัน'!$B566,ธุรการ!M:M)+SUMIF(เส้นแต่งหน้าขนมปัง!$C:$C,'รับ-จ่าย ประจำวัน'!$B566,เส้นแต่งหน้าขนมปัง!M:M)+SUMIF('วางแผนBC,CJ'!$C:$C,'รับ-จ่าย ประจำวัน'!$B566,'วางแผนBC,CJ'!M:M)+SUMIF(RD!$C:$C,'รับ-จ่าย ประจำวัน'!$B566,RD!M:M)+SUMIF('FG,ออนไล,คัดแยก'!$C:$C,'รับ-จ่าย ประจำวัน'!$B566,'FG,ออนไล,คัดแยก'!M:M)</f>
        <v>0</v>
      </c>
      <c r="AU566" s="16">
        <f>SUMIF(เตรียมส่วนผสม!$C:$C,'รับ-จ่าย ประจำวัน'!$B566,เตรียมส่วนผสม!N:N)+SUMIF(กวนไส้!$C:$C,'รับ-จ่าย ประจำวัน'!$B566,กวนไส้!N:N)+SUMIF(ผลิต1!$C:$C,'รับ-จ่าย ประจำวัน'!$B566,ผลิต1!N:N)+SUMIF(ผลิต2!$C:$C,'รับ-จ่าย ประจำวัน'!$B566,ผลิต2!N:N)+SUMIF(เส้นแต่งหน้าขนมเค้ก!$C:$C,'รับ-จ่าย ประจำวัน'!$B566,เส้นแต่งหน้าขนมเค้ก!N:N)+SUMIF(แพ็ค!$C:$C,'รับ-จ่าย ประจำวัน'!$B566,แพ็ค!N:N)+SUMIF(ธุรการ!$C:$C,'รับ-จ่าย ประจำวัน'!$B566,ธุรการ!N:N)+SUMIF(เส้นแต่งหน้าขนมปัง!$C:$C,'รับ-จ่าย ประจำวัน'!$B566,เส้นแต่งหน้าขนมปัง!N:N)+SUMIF('วางแผนBC,CJ'!$C:$C,'รับ-จ่าย ประจำวัน'!$B566,'วางแผนBC,CJ'!N:N)+SUMIF(RD!$C:$C,'รับ-จ่าย ประจำวัน'!$B566,RD!N:N)+SUMIF('FG,ออนไล,คัดแยก'!$C:$C,'รับ-จ่าย ประจำวัน'!$B566,'FG,ออนไล,คัดแยก'!N:N)</f>
        <v>0</v>
      </c>
      <c r="AV566" s="16">
        <f>SUMIF(เตรียมส่วนผสม!$C:$C,'รับ-จ่าย ประจำวัน'!$B566,เตรียมส่วนผสม!O:O)+SUMIF(กวนไส้!$C:$C,'รับ-จ่าย ประจำวัน'!$B566,กวนไส้!O:O)+SUMIF(ผลิต1!$C:$C,'รับ-จ่าย ประจำวัน'!$B566,ผลิต1!O:O)+SUMIF(ผลิต2!$C:$C,'รับ-จ่าย ประจำวัน'!$B566,ผลิต2!O:O)+SUMIF(เส้นแต่งหน้าขนมเค้ก!$C:$C,'รับ-จ่าย ประจำวัน'!$B566,เส้นแต่งหน้าขนมเค้ก!O:O)+SUMIF(แพ็ค!$C:$C,'รับ-จ่าย ประจำวัน'!$B566,แพ็ค!O:O)+SUMIF(ธุรการ!$C:$C,'รับ-จ่าย ประจำวัน'!$B566,ธุรการ!O:O)+SUMIF(เส้นแต่งหน้าขนมปัง!$C:$C,'รับ-จ่าย ประจำวัน'!$B566,เส้นแต่งหน้าขนมปัง!O:O)+SUMIF('วางแผนBC,CJ'!$C:$C,'รับ-จ่าย ประจำวัน'!$B566,'วางแผนBC,CJ'!O:O)+SUMIF(RD!$C:$C,'รับ-จ่าย ประจำวัน'!$B566,RD!O:O)+SUMIF('FG,ออนไล,คัดแยก'!$C:$C,'รับ-จ่าย ประจำวัน'!$B566,'FG,ออนไล,คัดแยก'!O:O)</f>
        <v>0</v>
      </c>
      <c r="AW566" s="16">
        <f>SUMIF(เตรียมส่วนผสม!$C:$C,'รับ-จ่าย ประจำวัน'!$B566,เตรียมส่วนผสม!P:P)+SUMIF(กวนไส้!$C:$C,'รับ-จ่าย ประจำวัน'!$B566,กวนไส้!P:P)+SUMIF(ผลิต1!$C:$C,'รับ-จ่าย ประจำวัน'!$B566,ผลิต1!P:P)+SUMIF(ผลิต2!$C:$C,'รับ-จ่าย ประจำวัน'!$B566,ผลิต2!P:P)+SUMIF(เส้นแต่งหน้าขนมเค้ก!$C:$C,'รับ-จ่าย ประจำวัน'!$B566,เส้นแต่งหน้าขนมเค้ก!P:P)+SUMIF(แพ็ค!$C:$C,'รับ-จ่าย ประจำวัน'!$B566,แพ็ค!P:P)+SUMIF(ธุรการ!$C:$C,'รับ-จ่าย ประจำวัน'!$B566,ธุรการ!P:P)+SUMIF(เส้นแต่งหน้าขนมปัง!$C:$C,'รับ-จ่าย ประจำวัน'!$B566,เส้นแต่งหน้าขนมปัง!P:P)+SUMIF('วางแผนBC,CJ'!$C:$C,'รับ-จ่าย ประจำวัน'!$B566,'วางแผนBC,CJ'!P:P)+SUMIF(RD!$C:$C,'รับ-จ่าย ประจำวัน'!$B566,RD!P:P)+SUMIF('FG,ออนไล,คัดแยก'!$C:$C,'รับ-จ่าย ประจำวัน'!$B566,'FG,ออนไล,คัดแยก'!P:P)</f>
        <v>0</v>
      </c>
      <c r="AX566" s="16">
        <f>SUMIF(เตรียมส่วนผสม!$C:$C,'รับ-จ่าย ประจำวัน'!$B566,เตรียมส่วนผสม!Q:Q)+SUMIF(กวนไส้!$C:$C,'รับ-จ่าย ประจำวัน'!$B566,กวนไส้!Q:Q)+SUMIF(ผลิต1!$C:$C,'รับ-จ่าย ประจำวัน'!$B566,ผลิต1!Q:Q)+SUMIF(ผลิต2!$C:$C,'รับ-จ่าย ประจำวัน'!$B566,ผลิต2!Q:Q)+SUMIF(เส้นแต่งหน้าขนมเค้ก!$C:$C,'รับ-จ่าย ประจำวัน'!$B566,เส้นแต่งหน้าขนมเค้ก!Q:Q)+SUMIF(แพ็ค!$C:$C,'รับ-จ่าย ประจำวัน'!$B566,แพ็ค!Q:Q)+SUMIF(ธุรการ!$C:$C,'รับ-จ่าย ประจำวัน'!$B566,ธุรการ!Q:Q)+SUMIF(เส้นแต่งหน้าขนมปัง!$C:$C,'รับ-จ่าย ประจำวัน'!$B566,เส้นแต่งหน้าขนมปัง!Q:Q)+SUMIF('วางแผนBC,CJ'!$C:$C,'รับ-จ่าย ประจำวัน'!$B566,'วางแผนBC,CJ'!Q:Q)+SUMIF(RD!$C:$C,'รับ-จ่าย ประจำวัน'!$B566,RD!Q:Q)+SUMIF('FG,ออนไล,คัดแยก'!$C:$C,'รับ-จ่าย ประจำวัน'!$B566,'FG,ออนไล,คัดแยก'!Q:Q)</f>
        <v>0</v>
      </c>
      <c r="AY566" s="16">
        <f>SUMIF(เตรียมส่วนผสม!$C:$C,'รับ-จ่าย ประจำวัน'!$B566,เตรียมส่วนผสม!R:R)+SUMIF(กวนไส้!$C:$C,'รับ-จ่าย ประจำวัน'!$B566,กวนไส้!R:R)+SUMIF(ผลิต1!$C:$C,'รับ-จ่าย ประจำวัน'!$B566,ผลิต1!R:R)+SUMIF(ผลิต2!$C:$C,'รับ-จ่าย ประจำวัน'!$B566,ผลิต2!R:R)+SUMIF(เส้นแต่งหน้าขนมเค้ก!$C:$C,'รับ-จ่าย ประจำวัน'!$B566,เส้นแต่งหน้าขนมเค้ก!R:R)+SUMIF(แพ็ค!$C:$C,'รับ-จ่าย ประจำวัน'!$B566,แพ็ค!R:R)+SUMIF(ธุรการ!$C:$C,'รับ-จ่าย ประจำวัน'!$B566,ธุรการ!R:R)+SUMIF(เส้นแต่งหน้าขนมปัง!$C:$C,'รับ-จ่าย ประจำวัน'!$B566,เส้นแต่งหน้าขนมปัง!R:R)+SUMIF('วางแผนBC,CJ'!$C:$C,'รับ-จ่าย ประจำวัน'!$B566,'วางแผนBC,CJ'!R:R)+SUMIF(RD!$C:$C,'รับ-จ่าย ประจำวัน'!$B566,RD!R:R)+SUMIF('FG,ออนไล,คัดแยก'!$C:$C,'รับ-จ่าย ประจำวัน'!$B566,'FG,ออนไล,คัดแยก'!R:R)</f>
        <v>0</v>
      </c>
      <c r="AZ566" s="16">
        <f>SUMIF(เตรียมส่วนผสม!$C:$C,'รับ-จ่าย ประจำวัน'!$B566,เตรียมส่วนผสม!S:S)+SUMIF(กวนไส้!$C:$C,'รับ-จ่าย ประจำวัน'!$B566,กวนไส้!S:S)+SUMIF(ผลิต1!$C:$C,'รับ-จ่าย ประจำวัน'!$B566,ผลิต1!S:S)+SUMIF(ผลิต2!$C:$C,'รับ-จ่าย ประจำวัน'!$B566,ผลิต2!S:S)+SUMIF(เส้นแต่งหน้าขนมเค้ก!$C:$C,'รับ-จ่าย ประจำวัน'!$B566,เส้นแต่งหน้าขนมเค้ก!S:S)+SUMIF(แพ็ค!$C:$C,'รับ-จ่าย ประจำวัน'!$B566,แพ็ค!S:S)+SUMIF(ธุรการ!$C:$C,'รับ-จ่าย ประจำวัน'!$B566,ธุรการ!S:S)+SUMIF(เส้นแต่งหน้าขนมปัง!$C:$C,'รับ-จ่าย ประจำวัน'!$B566,เส้นแต่งหน้าขนมปัง!S:S)+SUMIF('วางแผนBC,CJ'!$C:$C,'รับ-จ่าย ประจำวัน'!$B566,'วางแผนBC,CJ'!S:S)+SUMIF(RD!$C:$C,'รับ-จ่าย ประจำวัน'!$B566,RD!S:S)+SUMIF('FG,ออนไล,คัดแยก'!$C:$C,'รับ-จ่าย ประจำวัน'!$B566,'FG,ออนไล,คัดแยก'!S:S)</f>
        <v>0</v>
      </c>
      <c r="BA566" s="16">
        <f>SUMIF(เตรียมส่วนผสม!$C:$C,'รับ-จ่าย ประจำวัน'!$B566,เตรียมส่วนผสม!T:T)+SUMIF(กวนไส้!$C:$C,'รับ-จ่าย ประจำวัน'!$B566,กวนไส้!T:T)+SUMIF(ผลิต1!$C:$C,'รับ-จ่าย ประจำวัน'!$B566,ผลิต1!T:T)+SUMIF(ผลิต2!$C:$C,'รับ-จ่าย ประจำวัน'!$B566,ผลิต2!T:T)+SUMIF(เส้นแต่งหน้าขนมเค้ก!$C:$C,'รับ-จ่าย ประจำวัน'!$B566,เส้นแต่งหน้าขนมเค้ก!T:T)+SUMIF(แพ็ค!$C:$C,'รับ-จ่าย ประจำวัน'!$B566,แพ็ค!T:T)+SUMIF(ธุรการ!$C:$C,'รับ-จ่าย ประจำวัน'!$B566,ธุรการ!T:T)+SUMIF(เส้นแต่งหน้าขนมปัง!$C:$C,'รับ-จ่าย ประจำวัน'!$B566,เส้นแต่งหน้าขนมปัง!T:T)+SUMIF('วางแผนBC,CJ'!$C:$C,'รับ-จ่าย ประจำวัน'!$B566,'วางแผนBC,CJ'!T:T)+SUMIF(RD!$C:$C,'รับ-จ่าย ประจำวัน'!$B566,RD!T:T)+SUMIF('FG,ออนไล,คัดแยก'!$C:$C,'รับ-จ่าย ประจำวัน'!$B566,'FG,ออนไล,คัดแยก'!T:T)</f>
        <v>0</v>
      </c>
      <c r="BB566" s="16">
        <f>SUMIF(เตรียมส่วนผสม!$C:$C,'รับ-จ่าย ประจำวัน'!$B566,เตรียมส่วนผสม!U:U)+SUMIF(กวนไส้!$C:$C,'รับ-จ่าย ประจำวัน'!$B566,กวนไส้!U:U)+SUMIF(ผลิต1!$C:$C,'รับ-จ่าย ประจำวัน'!$B566,ผลิต1!U:U)+SUMIF(ผลิต2!$C:$C,'รับ-จ่าย ประจำวัน'!$B566,ผลิต2!U:U)+SUMIF(เส้นแต่งหน้าขนมเค้ก!$C:$C,'รับ-จ่าย ประจำวัน'!$B566,เส้นแต่งหน้าขนมเค้ก!U:U)+SUMIF(แพ็ค!$C:$C,'รับ-จ่าย ประจำวัน'!$B566,แพ็ค!U:U)+SUMIF(ธุรการ!$C:$C,'รับ-จ่าย ประจำวัน'!$B566,ธุรการ!U:U)+SUMIF(เส้นแต่งหน้าขนมปัง!$C:$C,'รับ-จ่าย ประจำวัน'!$B566,เส้นแต่งหน้าขนมปัง!U:U)+SUMIF('วางแผนBC,CJ'!$C:$C,'รับ-จ่าย ประจำวัน'!$B566,'วางแผนBC,CJ'!U:U)+SUMIF(RD!$C:$C,'รับ-จ่าย ประจำวัน'!$B566,RD!U:U)+SUMIF('FG,ออนไล,คัดแยก'!$C:$C,'รับ-จ่าย ประจำวัน'!$B566,'FG,ออนไล,คัดแยก'!U:U)</f>
        <v>0</v>
      </c>
      <c r="BC566" s="16">
        <f>SUMIF(เตรียมส่วนผสม!$C:$C,'รับ-จ่าย ประจำวัน'!$B566,เตรียมส่วนผสม!V:V)+SUMIF(กวนไส้!$C:$C,'รับ-จ่าย ประจำวัน'!$B566,กวนไส้!V:V)+SUMIF(ผลิต1!$C:$C,'รับ-จ่าย ประจำวัน'!$B566,ผลิต1!V:V)+SUMIF(ผลิต2!$C:$C,'รับ-จ่าย ประจำวัน'!$B566,ผลิต2!V:V)+SUMIF(เส้นแต่งหน้าขนมเค้ก!$C:$C,'รับ-จ่าย ประจำวัน'!$B566,เส้นแต่งหน้าขนมเค้ก!V:V)+SUMIF(แพ็ค!$C:$C,'รับ-จ่าย ประจำวัน'!$B566,แพ็ค!V:V)+SUMIF(ธุรการ!$C:$C,'รับ-จ่าย ประจำวัน'!$B566,ธุรการ!V:V)+SUMIF(เส้นแต่งหน้าขนมปัง!$C:$C,'รับ-จ่าย ประจำวัน'!$B566,เส้นแต่งหน้าขนมปัง!V:V)+SUMIF('วางแผนBC,CJ'!$C:$C,'รับ-จ่าย ประจำวัน'!$B566,'วางแผนBC,CJ'!V:V)+SUMIF(RD!$C:$C,'รับ-จ่าย ประจำวัน'!$B566,RD!V:V)+SUMIF('FG,ออนไล,คัดแยก'!$C:$C,'รับ-จ่าย ประจำวัน'!$B566,'FG,ออนไล,คัดแยก'!V:V)</f>
        <v>0</v>
      </c>
      <c r="BD566" s="16">
        <f>SUMIF(เตรียมส่วนผสม!$C:$C,'รับ-จ่าย ประจำวัน'!$B566,เตรียมส่วนผสม!W:W)+SUMIF(กวนไส้!$C:$C,'รับ-จ่าย ประจำวัน'!$B566,กวนไส้!W:W)+SUMIF(ผลิต1!$C:$C,'รับ-จ่าย ประจำวัน'!$B566,ผลิต1!W:W)+SUMIF(ผลิต2!$C:$C,'รับ-จ่าย ประจำวัน'!$B566,ผลิต2!W:W)+SUMIF(เส้นแต่งหน้าขนมเค้ก!$C:$C,'รับ-จ่าย ประจำวัน'!$B566,เส้นแต่งหน้าขนมเค้ก!W:W)+SUMIF(แพ็ค!$C:$C,'รับ-จ่าย ประจำวัน'!$B566,แพ็ค!W:W)+SUMIF(ธุรการ!$C:$C,'รับ-จ่าย ประจำวัน'!$B566,ธุรการ!W:W)+SUMIF(เส้นแต่งหน้าขนมปัง!$C:$C,'รับ-จ่าย ประจำวัน'!$B566,เส้นแต่งหน้าขนมปัง!W:W)+SUMIF('วางแผนBC,CJ'!$C:$C,'รับ-จ่าย ประจำวัน'!$B566,'วางแผนBC,CJ'!W:W)+SUMIF(RD!$C:$C,'รับ-จ่าย ประจำวัน'!$B566,RD!W:W)+SUMIF('FG,ออนไล,คัดแยก'!$C:$C,'รับ-จ่าย ประจำวัน'!$B566,'FG,ออนไล,คัดแยก'!W:W)</f>
        <v>0</v>
      </c>
      <c r="BE566" s="16">
        <f>SUMIF(เตรียมส่วนผสม!$C:$C,'รับ-จ่าย ประจำวัน'!$B566,เตรียมส่วนผสม!X:X)+SUMIF(กวนไส้!$C:$C,'รับ-จ่าย ประจำวัน'!$B566,กวนไส้!X:X)+SUMIF(ผลิต1!$C:$C,'รับ-จ่าย ประจำวัน'!$B566,ผลิต1!X:X)+SUMIF(ผลิต2!$C:$C,'รับ-จ่าย ประจำวัน'!$B566,ผลิต2!X:X)+SUMIF(เส้นแต่งหน้าขนมเค้ก!$C:$C,'รับ-จ่าย ประจำวัน'!$B566,เส้นแต่งหน้าขนมเค้ก!X:X)+SUMIF(แพ็ค!$C:$C,'รับ-จ่าย ประจำวัน'!$B566,แพ็ค!X:X)+SUMIF(ธุรการ!$C:$C,'รับ-จ่าย ประจำวัน'!$B566,ธุรการ!X:X)+SUMIF(เส้นแต่งหน้าขนมปัง!$C:$C,'รับ-จ่าย ประจำวัน'!$B566,เส้นแต่งหน้าขนมปัง!X:X)+SUMIF('วางแผนBC,CJ'!$C:$C,'รับ-จ่าย ประจำวัน'!$B566,'วางแผนBC,CJ'!X:X)+SUMIF(RD!$C:$C,'รับ-จ่าย ประจำวัน'!$B566,RD!X:X)+SUMIF('FG,ออนไล,คัดแยก'!$C:$C,'รับ-จ่าย ประจำวัน'!$B566,'FG,ออนไล,คัดแยก'!X:X)</f>
        <v>0</v>
      </c>
      <c r="BF566" s="16">
        <f>SUMIF(เตรียมส่วนผสม!$C:$C,'รับ-จ่าย ประจำวัน'!$B566,เตรียมส่วนผสม!Y:Y)+SUMIF(กวนไส้!$C:$C,'รับ-จ่าย ประจำวัน'!$B566,กวนไส้!Y:Y)+SUMIF(ผลิต1!$C:$C,'รับ-จ่าย ประจำวัน'!$B566,ผลิต1!Y:Y)+SUMIF(ผลิต2!$C:$C,'รับ-จ่าย ประจำวัน'!$B566,ผลิต2!Y:Y)+SUMIF(เส้นแต่งหน้าขนมเค้ก!$C:$C,'รับ-จ่าย ประจำวัน'!$B566,เส้นแต่งหน้าขนมเค้ก!Y:Y)+SUMIF(แพ็ค!$C:$C,'รับ-จ่าย ประจำวัน'!$B566,แพ็ค!Y:Y)+SUMIF(ธุรการ!$C:$C,'รับ-จ่าย ประจำวัน'!$B566,ธุรการ!Y:Y)+SUMIF(เส้นแต่งหน้าขนมปัง!$C:$C,'รับ-จ่าย ประจำวัน'!$B566,เส้นแต่งหน้าขนมปัง!Y:Y)+SUMIF('วางแผนBC,CJ'!$C:$C,'รับ-จ่าย ประจำวัน'!$B566,'วางแผนBC,CJ'!Y:Y)+SUMIF(RD!$C:$C,'รับ-จ่าย ประจำวัน'!$B566,RD!Y:Y)+SUMIF('FG,ออนไล,คัดแยก'!$C:$C,'รับ-จ่าย ประจำวัน'!$B566,'FG,ออนไล,คัดแยก'!Y:Y)</f>
        <v>0</v>
      </c>
      <c r="BG566" s="16">
        <f>SUMIF(เตรียมส่วนผสม!$C:$C,'รับ-จ่าย ประจำวัน'!$B566,เตรียมส่วนผสม!Z:Z)+SUMIF(กวนไส้!$C:$C,'รับ-จ่าย ประจำวัน'!$B566,กวนไส้!Z:Z)+SUMIF(ผลิต1!$C:$C,'รับ-จ่าย ประจำวัน'!$B566,ผลิต1!Z:Z)+SUMIF(ผลิต2!$C:$C,'รับ-จ่าย ประจำวัน'!$B566,ผลิต2!Z:Z)+SUMIF(เส้นแต่งหน้าขนมเค้ก!$C:$C,'รับ-จ่าย ประจำวัน'!$B566,เส้นแต่งหน้าขนมเค้ก!Z:Z)+SUMIF(แพ็ค!$C:$C,'รับ-จ่าย ประจำวัน'!$B566,แพ็ค!Z:Z)+SUMIF(ธุรการ!$C:$C,'รับ-จ่าย ประจำวัน'!$B566,ธุรการ!Z:Z)+SUMIF(เส้นแต่งหน้าขนมปัง!$C:$C,'รับ-จ่าย ประจำวัน'!$B566,เส้นแต่งหน้าขนมปัง!Z:Z)+SUMIF('วางแผนBC,CJ'!$C:$C,'รับ-จ่าย ประจำวัน'!$B566,'วางแผนBC,CJ'!Z:Z)+SUMIF(RD!$C:$C,'รับ-จ่าย ประจำวัน'!$B566,RD!Z:Z)+SUMIF('FG,ออนไล,คัดแยก'!$C:$C,'รับ-จ่าย ประจำวัน'!$B566,'FG,ออนไล,คัดแยก'!Z:Z)</f>
        <v>0</v>
      </c>
      <c r="BH566" s="16">
        <f>SUMIF(เตรียมส่วนผสม!$C:$C,'รับ-จ่าย ประจำวัน'!$B566,เตรียมส่วนผสม!AA:AA)+SUMIF(กวนไส้!$C:$C,'รับ-จ่าย ประจำวัน'!$B566,กวนไส้!AA:AA)+SUMIF(ผลิต1!$C:$C,'รับ-จ่าย ประจำวัน'!$B566,ผลิต1!AA:AA)+SUMIF(ผลิต2!$C:$C,'รับ-จ่าย ประจำวัน'!$B566,ผลิต2!AA:AA)+SUMIF(เส้นแต่งหน้าขนมเค้ก!$C:$C,'รับ-จ่าย ประจำวัน'!$B566,เส้นแต่งหน้าขนมเค้ก!AA:AA)+SUMIF(แพ็ค!$C:$C,'รับ-จ่าย ประจำวัน'!$B566,แพ็ค!AA:AA)+SUMIF(ธุรการ!$C:$C,'รับ-จ่าย ประจำวัน'!$B566,ธุรการ!AA:AA)+SUMIF(เส้นแต่งหน้าขนมปัง!$C:$C,'รับ-จ่าย ประจำวัน'!$B566,เส้นแต่งหน้าขนมปัง!AA:AA)+SUMIF('วางแผนBC,CJ'!$C:$C,'รับ-จ่าย ประจำวัน'!$B566,'วางแผนBC,CJ'!AA:AA)+SUMIF(RD!$C:$C,'รับ-จ่าย ประจำวัน'!$B566,RD!AA:AA)+SUMIF('FG,ออนไล,คัดแยก'!$C:$C,'รับ-จ่าย ประจำวัน'!$B566,'FG,ออนไล,คัดแยก'!AA:AA)</f>
        <v>0</v>
      </c>
      <c r="BI566" s="16">
        <f>SUMIF(เตรียมส่วนผสม!$C:$C,'รับ-จ่าย ประจำวัน'!$B566,เตรียมส่วนผสม!AB:AB)+SUMIF(กวนไส้!$C:$C,'รับ-จ่าย ประจำวัน'!$B566,กวนไส้!AB:AB)+SUMIF(ผลิต1!$C:$C,'รับ-จ่าย ประจำวัน'!$B566,ผลิต1!AB:AB)+SUMIF(ผลิต2!$C:$C,'รับ-จ่าย ประจำวัน'!$B566,ผลิต2!AB:AB)+SUMIF(เส้นแต่งหน้าขนมเค้ก!$C:$C,'รับ-จ่าย ประจำวัน'!$B566,เส้นแต่งหน้าขนมเค้ก!AB:AB)+SUMIF(แพ็ค!$C:$C,'รับ-จ่าย ประจำวัน'!$B566,แพ็ค!AB:AB)+SUMIF(ธุรการ!$C:$C,'รับ-จ่าย ประจำวัน'!$B566,ธุรการ!AB:AB)+SUMIF(เส้นแต่งหน้าขนมปัง!$C:$C,'รับ-จ่าย ประจำวัน'!$B566,เส้นแต่งหน้าขนมปัง!AB:AB)+SUMIF('วางแผนBC,CJ'!$C:$C,'รับ-จ่าย ประจำวัน'!$B566,'วางแผนBC,CJ'!AB:AB)+SUMIF(RD!$C:$C,'รับ-จ่าย ประจำวัน'!$B566,RD!AB:AB)+SUMIF('FG,ออนไล,คัดแยก'!$C:$C,'รับ-จ่าย ประจำวัน'!$B566,'FG,ออนไล,คัดแยก'!AB:AB)</f>
        <v>0</v>
      </c>
      <c r="BJ566" s="16">
        <f>SUMIF(เตรียมส่วนผสม!$C:$C,'รับ-จ่าย ประจำวัน'!$B566,เตรียมส่วนผสม!AC:AC)+SUMIF(กวนไส้!$C:$C,'รับ-จ่าย ประจำวัน'!$B566,กวนไส้!AC:AC)+SUMIF(ผลิต1!$C:$C,'รับ-จ่าย ประจำวัน'!$B566,ผลิต1!AC:AC)+SUMIF(ผลิต2!$C:$C,'รับ-จ่าย ประจำวัน'!$B566,ผลิต2!AC:AC)+SUMIF(เส้นแต่งหน้าขนมเค้ก!$C:$C,'รับ-จ่าย ประจำวัน'!$B566,เส้นแต่งหน้าขนมเค้ก!AC:AC)+SUMIF(แพ็ค!$C:$C,'รับ-จ่าย ประจำวัน'!$B566,แพ็ค!AC:AC)+SUMIF(ธุรการ!$C:$C,'รับ-จ่าย ประจำวัน'!$B566,ธุรการ!AC:AC)+SUMIF(เส้นแต่งหน้าขนมปัง!$C:$C,'รับ-จ่าย ประจำวัน'!$B566,เส้นแต่งหน้าขนมปัง!AC:AC)+SUMIF('วางแผนBC,CJ'!$C:$C,'รับ-จ่าย ประจำวัน'!$B566,'วางแผนBC,CJ'!AC:AC)+SUMIF(RD!$C:$C,'รับ-จ่าย ประจำวัน'!$B566,RD!AC:AC)+SUMIF('FG,ออนไล,คัดแยก'!$C:$C,'รับ-จ่าย ประจำวัน'!$B566,'FG,ออนไล,คัดแยก'!AC:AC)</f>
        <v>0</v>
      </c>
      <c r="BK566" s="16">
        <f>SUMIF(เตรียมส่วนผสม!$C:$C,'รับ-จ่าย ประจำวัน'!$B566,เตรียมส่วนผสม!AD:AD)+SUMIF(กวนไส้!$C:$C,'รับ-จ่าย ประจำวัน'!$B566,กวนไส้!AD:AD)+SUMIF(ผลิต1!$C:$C,'รับ-จ่าย ประจำวัน'!$B566,ผลิต1!AD:AD)+SUMIF(ผลิต2!$C:$C,'รับ-จ่าย ประจำวัน'!$B566,ผลิต2!AD:AD)+SUMIF(เส้นแต่งหน้าขนมเค้ก!$C:$C,'รับ-จ่าย ประจำวัน'!$B566,เส้นแต่งหน้าขนมเค้ก!AD:AD)+SUMIF(แพ็ค!$C:$C,'รับ-จ่าย ประจำวัน'!$B566,แพ็ค!AD:AD)+SUMIF(ธุรการ!$C:$C,'รับ-จ่าย ประจำวัน'!$B566,ธุรการ!AD:AD)+SUMIF(เส้นแต่งหน้าขนมปัง!$C:$C,'รับ-จ่าย ประจำวัน'!$B566,เส้นแต่งหน้าขนมปัง!AD:AD)+SUMIF('วางแผนBC,CJ'!$C:$C,'รับ-จ่าย ประจำวัน'!$B566,'วางแผนBC,CJ'!AD:AD)+SUMIF(RD!$C:$C,'รับ-จ่าย ประจำวัน'!$B566,RD!AD:AD)+SUMIF('FG,ออนไล,คัดแยก'!$C:$C,'รับ-จ่าย ประจำวัน'!$B566,'FG,ออนไล,คัดแยก'!AD:AD)</f>
        <v>0</v>
      </c>
      <c r="BL566" s="16">
        <f>SUMIF(เตรียมส่วนผสม!$C:$C,'รับ-จ่าย ประจำวัน'!$B566,เตรียมส่วนผสม!AE:AE)+SUMIF(กวนไส้!$C:$C,'รับ-จ่าย ประจำวัน'!$B566,กวนไส้!AE:AE)+SUMIF(ผลิต1!$C:$C,'รับ-จ่าย ประจำวัน'!$B566,ผลิต1!AE:AE)+SUMIF(ผลิต2!$C:$C,'รับ-จ่าย ประจำวัน'!$B566,ผลิต2!AE:AE)+SUMIF(เส้นแต่งหน้าขนมเค้ก!$C:$C,'รับ-จ่าย ประจำวัน'!$B566,เส้นแต่งหน้าขนมเค้ก!AE:AE)+SUMIF(แพ็ค!$C:$C,'รับ-จ่าย ประจำวัน'!$B566,แพ็ค!AE:AE)+SUMIF(ธุรการ!$C:$C,'รับ-จ่าย ประจำวัน'!$B566,ธุรการ!AE:AE)+SUMIF(เส้นแต่งหน้าขนมปัง!$C:$C,'รับ-จ่าย ประจำวัน'!$B566,เส้นแต่งหน้าขนมปัง!AE:AE)+SUMIF('วางแผนBC,CJ'!$C:$C,'รับ-จ่าย ประจำวัน'!$B566,'วางแผนBC,CJ'!AE:AE)+SUMIF(RD!$C:$C,'รับ-จ่าย ประจำวัน'!$B566,RD!AE:AE)+SUMIF('FG,ออนไล,คัดแยก'!$C:$C,'รับ-จ่าย ประจำวัน'!$B566,'FG,ออนไล,คัดแยก'!AE:AE)</f>
        <v>0</v>
      </c>
      <c r="BM566" s="16">
        <f>SUMIF(เตรียมส่วนผสม!$C:$C,'รับ-จ่าย ประจำวัน'!$B566,เตรียมส่วนผสม!AF:AF)+SUMIF(กวนไส้!$C:$C,'รับ-จ่าย ประจำวัน'!$B566,กวนไส้!AF:AF)+SUMIF(ผลิต1!$C:$C,'รับ-จ่าย ประจำวัน'!$B566,ผลิต1!AF:AF)+SUMIF(ผลิต2!$C:$C,'รับ-จ่าย ประจำวัน'!$B566,ผลิต2!AF:AF)+SUMIF(เส้นแต่งหน้าขนมเค้ก!$C:$C,'รับ-จ่าย ประจำวัน'!$B566,เส้นแต่งหน้าขนมเค้ก!AF:AF)+SUMIF(แพ็ค!$C:$C,'รับ-จ่าย ประจำวัน'!$B566,แพ็ค!AF:AF)+SUMIF(ธุรการ!$C:$C,'รับ-จ่าย ประจำวัน'!$B566,ธุรการ!AF:AF)+SUMIF(เส้นแต่งหน้าขนมปัง!$C:$C,'รับ-จ่าย ประจำวัน'!$B566,เส้นแต่งหน้าขนมปัง!AF:AF)+SUMIF('วางแผนBC,CJ'!$C:$C,'รับ-จ่าย ประจำวัน'!$B566,'วางแผนBC,CJ'!AF:AF)+SUMIF(RD!$C:$C,'รับ-จ่าย ประจำวัน'!$B566,RD!AF:AF)+SUMIF('FG,ออนไล,คัดแยก'!$C:$C,'รับ-จ่าย ประจำวัน'!$B566,'FG,ออนไล,คัดแยก'!AF:AF)</f>
        <v>0</v>
      </c>
      <c r="BN566" s="16">
        <f>SUMIF(เตรียมส่วนผสม!$C:$C,'รับ-จ่าย ประจำวัน'!$B566,เตรียมส่วนผสม!AG:AG)+SUMIF(กวนไส้!$C:$C,'รับ-จ่าย ประจำวัน'!$B566,กวนไส้!AG:AG)+SUMIF(ผลิต1!$C:$C,'รับ-จ่าย ประจำวัน'!$B566,ผลิต1!AG:AG)+SUMIF(ผลิต2!$C:$C,'รับ-จ่าย ประจำวัน'!$B566,ผลิต2!AG:AG)+SUMIF(เส้นแต่งหน้าขนมเค้ก!$C:$C,'รับ-จ่าย ประจำวัน'!$B566,เส้นแต่งหน้าขนมเค้ก!AG:AG)+SUMIF(แพ็ค!$C:$C,'รับ-จ่าย ประจำวัน'!$B566,แพ็ค!AG:AG)+SUMIF(ธุรการ!$C:$C,'รับ-จ่าย ประจำวัน'!$B566,ธุรการ!AG:AG)+SUMIF(เส้นแต่งหน้าขนมปัง!$C:$C,'รับ-จ่าย ประจำวัน'!$B566,เส้นแต่งหน้าขนมปัง!AG:AG)+SUMIF('วางแผนBC,CJ'!$C:$C,'รับ-จ่าย ประจำวัน'!$B566,'วางแผนBC,CJ'!AG:AG)+SUMIF(RD!$C:$C,'รับ-จ่าย ประจำวัน'!$B566,RD!AG:AG)+SUMIF('FG,ออนไล,คัดแยก'!$C:$C,'รับ-จ่าย ประจำวัน'!$B566,'FG,ออนไล,คัดแยก'!AG:AG)</f>
        <v>0</v>
      </c>
      <c r="BO566" s="16">
        <f>SUMIF(เตรียมส่วนผสม!$C:$C,'รับ-จ่าย ประจำวัน'!$B566,เตรียมส่วนผสม!AH:AH)+SUMIF(กวนไส้!$C:$C,'รับ-จ่าย ประจำวัน'!$B566,กวนไส้!AH:AH)+SUMIF(ผลิต1!$C:$C,'รับ-จ่าย ประจำวัน'!$B566,ผลิต1!AH:AH)+SUMIF(ผลิต2!$C:$C,'รับ-จ่าย ประจำวัน'!$B566,ผลิต2!AH:AH)+SUMIF(เส้นแต่งหน้าขนมเค้ก!$C:$C,'รับ-จ่าย ประจำวัน'!$B566,เส้นแต่งหน้าขนมเค้ก!AH:AH)+SUMIF(แพ็ค!$C:$C,'รับ-จ่าย ประจำวัน'!$B566,แพ็ค!AH:AH)+SUMIF(ธุรการ!$C:$C,'รับ-จ่าย ประจำวัน'!$B566,ธุรการ!AH:AH)+SUMIF(เส้นแต่งหน้าขนมปัง!$C:$C,'รับ-จ่าย ประจำวัน'!$B566,เส้นแต่งหน้าขนมปัง!AH:AH)+SUMIF('วางแผนBC,CJ'!$C:$C,'รับ-จ่าย ประจำวัน'!$B566,'วางแผนBC,CJ'!AH:AH)+SUMIF(RD!$C:$C,'รับ-จ่าย ประจำวัน'!$B566,RD!AH:AH)+SUMIF('FG,ออนไล,คัดแยก'!$C:$C,'รับ-จ่าย ประจำวัน'!$B566,'FG,ออนไล,คัดแยก'!AH:AH)</f>
        <v>0</v>
      </c>
      <c r="BP566" s="16">
        <f>SUMIF(เตรียมส่วนผสม!$C:$C,'รับ-จ่าย ประจำวัน'!$B566,เตรียมส่วนผสม!AI:AI)+SUMIF(กวนไส้!$C:$C,'รับ-จ่าย ประจำวัน'!$B566,กวนไส้!AI:AI)+SUMIF(ผลิต1!$C:$C,'รับ-จ่าย ประจำวัน'!$B566,ผลิต1!AI:AI)+SUMIF(ผลิต2!$C:$C,'รับ-จ่าย ประจำวัน'!$B566,ผลิต2!AI:AI)+SUMIF(เส้นแต่งหน้าขนมเค้ก!$C:$C,'รับ-จ่าย ประจำวัน'!$B566,เส้นแต่งหน้าขนมเค้ก!AI:AI)+SUMIF(แพ็ค!$C:$C,'รับ-จ่าย ประจำวัน'!$B566,แพ็ค!AI:AI)+SUMIF(ธุรการ!$C:$C,'รับ-จ่าย ประจำวัน'!$B566,ธุรการ!AI:AI)+SUMIF(เส้นแต่งหน้าขนมปัง!$C:$C,'รับ-จ่าย ประจำวัน'!$B566,เส้นแต่งหน้าขนมปัง!AI:AI)+SUMIF('วางแผนBC,CJ'!$C:$C,'รับ-จ่าย ประจำวัน'!$B566,'วางแผนBC,CJ'!AI:AI)+SUMIF(RD!$C:$C,'รับ-จ่าย ประจำวัน'!$B566,RD!AI:AI)+SUMIF('FG,ออนไล,คัดแยก'!$C:$C,'รับ-จ่าย ประจำวัน'!$B566,'FG,ออนไล,คัดแยก'!AI:AI)</f>
        <v>0</v>
      </c>
      <c r="BQ566" s="16">
        <f>SUMIF(เตรียมส่วนผสม!$C:$C,'รับ-จ่าย ประจำวัน'!$B566,เตรียมส่วนผสม!AJ:AJ)+SUMIF(กวนไส้!$C:$C,'รับ-จ่าย ประจำวัน'!$B566,กวนไส้!AJ:AJ)+SUMIF(ผลิต1!$C:$C,'รับ-จ่าย ประจำวัน'!$B566,ผลิต1!AJ:AJ)+SUMIF(ผลิต2!$C:$C,'รับ-จ่าย ประจำวัน'!$B566,ผลิต2!AJ:AJ)+SUMIF(เส้นแต่งหน้าขนมเค้ก!$C:$C,'รับ-จ่าย ประจำวัน'!$B566,เส้นแต่งหน้าขนมเค้ก!AJ:AJ)+SUMIF(แพ็ค!$C:$C,'รับ-จ่าย ประจำวัน'!$B566,แพ็ค!AJ:AJ)+SUMIF(ธุรการ!$C:$C,'รับ-จ่าย ประจำวัน'!$B566,ธุรการ!AJ:AJ)+SUMIF(เส้นแต่งหน้าขนมปัง!$C:$C,'รับ-จ่าย ประจำวัน'!$B566,เส้นแต่งหน้าขนมปัง!AJ:AJ)+SUMIF('วางแผนBC,CJ'!$C:$C,'รับ-จ่าย ประจำวัน'!$B566,'วางแผนBC,CJ'!AJ:AJ)+SUMIF(RD!$C:$C,'รับ-จ่าย ประจำวัน'!$B566,RD!AJ:AJ)+SUMIF('FG,ออนไล,คัดแยก'!$C:$C,'รับ-จ่าย ประจำวัน'!$B566,'FG,ออนไล,คัดแยก'!AJ:AJ)</f>
        <v>0</v>
      </c>
      <c r="BR566" s="16">
        <f>SUMIF(เตรียมส่วนผสม!$C:$C,'รับ-จ่าย ประจำวัน'!$B566,เตรียมส่วนผสม!AK:AK)+SUMIF(กวนไส้!$C:$C,'รับ-จ่าย ประจำวัน'!$B566,กวนไส้!AK:AK)+SUMIF(ผลิต1!$C:$C,'รับ-จ่าย ประจำวัน'!$B566,ผลิต1!AK:AK)+SUMIF(ผลิต2!$C:$C,'รับ-จ่าย ประจำวัน'!$B566,ผลิต2!AK:AK)+SUMIF(เส้นแต่งหน้าขนมเค้ก!$C:$C,'รับ-จ่าย ประจำวัน'!$B566,เส้นแต่งหน้าขนมเค้ก!AK:AK)+SUMIF(แพ็ค!$C:$C,'รับ-จ่าย ประจำวัน'!$B566,แพ็ค!AK:AK)+SUMIF(ธุรการ!$C:$C,'รับ-จ่าย ประจำวัน'!$B566,ธุรการ!AK:AK)+SUMIF(เส้นแต่งหน้าขนมปัง!$C:$C,'รับ-จ่าย ประจำวัน'!$B566,เส้นแต่งหน้าขนมปัง!AK:AK)+SUMIF('วางแผนBC,CJ'!$C:$C,'รับ-จ่าย ประจำวัน'!$B566,'วางแผนBC,CJ'!AK:AK)+SUMIF(RD!$C:$C,'รับ-จ่าย ประจำวัน'!$B566,RD!AK:AK)+SUMIF('FG,ออนไล,คัดแยก'!$C:$C,'รับ-จ่าย ประจำวัน'!$B566,'FG,ออนไล,คัดแยก'!AK:AK)</f>
        <v>0</v>
      </c>
      <c r="BS566" s="16">
        <f>SUMIF(เตรียมส่วนผสม!$C:$C,'รับ-จ่าย ประจำวัน'!$B566,เตรียมส่วนผสม!AL:AL)+SUMIF(กวนไส้!$C:$C,'รับ-จ่าย ประจำวัน'!$B566,กวนไส้!AL:AL)+SUMIF(ผลิต1!$C:$C,'รับ-จ่าย ประจำวัน'!$B566,ผลิต1!AL:AL)+SUMIF(ผลิต2!$C:$C,'รับ-จ่าย ประจำวัน'!$B566,ผลิต2!AL:AL)+SUMIF(เส้นแต่งหน้าขนมเค้ก!$C:$C,'รับ-จ่าย ประจำวัน'!$B566,เส้นแต่งหน้าขนมเค้ก!AL:AL)+SUMIF(แพ็ค!$C:$C,'รับ-จ่าย ประจำวัน'!$B566,แพ็ค!AL:AL)+SUMIF(ธุรการ!$C:$C,'รับ-จ่าย ประจำวัน'!$B566,ธุรการ!AL:AL)+SUMIF(เส้นแต่งหน้าขนมปัง!$C:$C,'รับ-จ่าย ประจำวัน'!$B566,เส้นแต่งหน้าขนมปัง!AL:AL)+SUMIF('วางแผนBC,CJ'!$C:$C,'รับ-จ่าย ประจำวัน'!$B566,'วางแผนBC,CJ'!AL:AL)+SUMIF(RD!$C:$C,'รับ-จ่าย ประจำวัน'!$B566,RD!AL:AL)+SUMIF('FG,ออนไล,คัดแยก'!$C:$C,'รับ-จ่าย ประจำวัน'!$B566,'FG,ออนไล,คัดแยก'!AL:AL)</f>
        <v>0</v>
      </c>
      <c r="BT566" s="18">
        <f t="shared" si="115"/>
        <v>0</v>
      </c>
      <c r="BU566" s="116"/>
      <c r="BV566" s="146">
        <f t="shared" si="116"/>
        <v>1536</v>
      </c>
      <c r="BW566" s="183">
        <v>30</v>
      </c>
      <c r="BX566" s="172">
        <f t="shared" si="114"/>
        <v>0</v>
      </c>
      <c r="BY566" s="188" t="e">
        <f t="shared" si="112"/>
        <v>#DIV/0!</v>
      </c>
      <c r="BZ566" s="180" t="e">
        <f t="shared" ca="1" si="117"/>
        <v>#DIV/0!</v>
      </c>
      <c r="CA566" s="93"/>
      <c r="CB566" s="93"/>
      <c r="CC566" s="93"/>
      <c r="CD566" s="93"/>
      <c r="CE566" s="93"/>
      <c r="CF566" s="93"/>
      <c r="CG566" s="93"/>
      <c r="CH566" s="93"/>
      <c r="CI566" s="93"/>
      <c r="CJ566" s="97"/>
      <c r="CK566" s="9">
        <f t="shared" si="113"/>
        <v>1536</v>
      </c>
    </row>
    <row r="567" spans="1:89" hidden="1" x14ac:dyDescent="0.5">
      <c r="A567" s="149"/>
      <c r="B567" s="34">
        <v>1023401109</v>
      </c>
      <c r="C567" s="33" t="s">
        <v>1944</v>
      </c>
      <c r="D567" s="141" t="s">
        <v>91</v>
      </c>
      <c r="E567" s="25"/>
      <c r="F567" s="132"/>
      <c r="G567" s="25"/>
      <c r="H567" s="12">
        <v>0</v>
      </c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11"/>
      <c r="AF567" s="11"/>
      <c r="AG567" s="11"/>
      <c r="AH567" s="11"/>
      <c r="AI567" s="25"/>
      <c r="AJ567" s="25"/>
      <c r="AK567" s="25"/>
      <c r="AL567" s="25"/>
      <c r="AM567" s="25"/>
      <c r="AN567" s="15">
        <f t="shared" si="119"/>
        <v>0</v>
      </c>
      <c r="AO567" s="16">
        <f>SUMIF(เตรียมส่วนผสม!$C:$C,'รับ-จ่าย ประจำวัน'!$B567,เตรียมส่วนผสม!H:H)+SUMIF(กวนไส้!$C:$C,'รับ-จ่าย ประจำวัน'!$B567,กวนไส้!H:H)+SUMIF(ผลิต1!$C:$C,'รับ-จ่าย ประจำวัน'!$B567,ผลิต1!H:H)+SUMIF(ผลิต2!$C:$C,'รับ-จ่าย ประจำวัน'!$B567,ผลิต2!H:H)+SUMIF(เส้นแต่งหน้าขนมเค้ก!$C:$C,'รับ-จ่าย ประจำวัน'!$B567,เส้นแต่งหน้าขนมเค้ก!H:H)+SUMIF(แพ็ค!$C:$C,'รับ-จ่าย ประจำวัน'!$B567,แพ็ค!H:H)+SUMIF(ธุรการ!$C:$C,'รับ-จ่าย ประจำวัน'!$B567,ธุรการ!H:H)+SUMIF(เส้นแต่งหน้าขนมปัง!$C:$C,'รับ-จ่าย ประจำวัน'!$B567,เส้นแต่งหน้าขนมปัง!H:H)+SUMIF('วางแผนBC,CJ'!$C:$C,'รับ-จ่าย ประจำวัน'!$B567,'วางแผนBC,CJ'!H:H)+SUMIF(RD!$C:$C,'รับ-จ่าย ประจำวัน'!$B567,RD!H:H)+SUMIF('FG,ออนไล,คัดแยก'!$C:$C,'รับ-จ่าย ประจำวัน'!$B567,'FG,ออนไล,คัดแยก'!H:H)</f>
        <v>0</v>
      </c>
      <c r="AP567" s="16">
        <f>SUMIF(เตรียมส่วนผสม!$C:$C,'รับ-จ่าย ประจำวัน'!$B567,เตรียมส่วนผสม!I:I)+SUMIF(กวนไส้!$C:$C,'รับ-จ่าย ประจำวัน'!$B567,กวนไส้!I:I)+SUMIF(ผลิต1!$C:$C,'รับ-จ่าย ประจำวัน'!$B567,ผลิต1!I:I)+SUMIF(ผลิต2!$C:$C,'รับ-จ่าย ประจำวัน'!$B567,ผลิต2!I:I)+SUMIF(เส้นแต่งหน้าขนมเค้ก!$C:$C,'รับ-จ่าย ประจำวัน'!$B567,เส้นแต่งหน้าขนมเค้ก!I:I)+SUMIF(แพ็ค!$C:$C,'รับ-จ่าย ประจำวัน'!$B567,แพ็ค!I:I)+SUMIF(ธุรการ!$C:$C,'รับ-จ่าย ประจำวัน'!$B567,ธุรการ!I:I)+SUMIF(เส้นแต่งหน้าขนมปัง!$C:$C,'รับ-จ่าย ประจำวัน'!$B567,เส้นแต่งหน้าขนมปัง!I:I)+SUMIF('วางแผนBC,CJ'!$C:$C,'รับ-จ่าย ประจำวัน'!$B567,'วางแผนBC,CJ'!I:I)+SUMIF(RD!$C:$C,'รับ-จ่าย ประจำวัน'!$B567,RD!I:I)+SUMIF('FG,ออนไล,คัดแยก'!$C:$C,'รับ-จ่าย ประจำวัน'!$B567,'FG,ออนไล,คัดแยก'!I:I)</f>
        <v>0</v>
      </c>
      <c r="AQ567" s="16">
        <f>SUMIF(เตรียมส่วนผสม!$C:$C,'รับ-จ่าย ประจำวัน'!$B567,เตรียมส่วนผสม!J:J)+SUMIF(กวนไส้!$C:$C,'รับ-จ่าย ประจำวัน'!$B567,กวนไส้!J:J)+SUMIF(ผลิต1!$C:$C,'รับ-จ่าย ประจำวัน'!$B567,ผลิต1!J:J)+SUMIF(ผลิต2!$C:$C,'รับ-จ่าย ประจำวัน'!$B567,ผลิต2!J:J)+SUMIF(เส้นแต่งหน้าขนมเค้ก!$C:$C,'รับ-จ่าย ประจำวัน'!$B567,เส้นแต่งหน้าขนมเค้ก!J:J)+SUMIF(แพ็ค!$C:$C,'รับ-จ่าย ประจำวัน'!$B567,แพ็ค!J:J)+SUMIF(ธุรการ!$C:$C,'รับ-จ่าย ประจำวัน'!$B567,ธุรการ!J:J)+SUMIF(เส้นแต่งหน้าขนมปัง!$C:$C,'รับ-จ่าย ประจำวัน'!$B567,เส้นแต่งหน้าขนมปัง!J:J)+SUMIF('วางแผนBC,CJ'!$C:$C,'รับ-จ่าย ประจำวัน'!$B567,'วางแผนBC,CJ'!J:J)+SUMIF(RD!$C:$C,'รับ-จ่าย ประจำวัน'!$B567,RD!J:J)+SUMIF('FG,ออนไล,คัดแยก'!$C:$C,'รับ-จ่าย ประจำวัน'!$B567,'FG,ออนไล,คัดแยก'!J:J)</f>
        <v>0</v>
      </c>
      <c r="AR567" s="16">
        <f>SUMIF(เตรียมส่วนผสม!$C:$C,'รับ-จ่าย ประจำวัน'!$B567,เตรียมส่วนผสม!K:K)+SUMIF(กวนไส้!$C:$C,'รับ-จ่าย ประจำวัน'!$B567,กวนไส้!K:K)+SUMIF(ผลิต1!$C:$C,'รับ-จ่าย ประจำวัน'!$B567,ผลิต1!K:K)+SUMIF(ผลิต2!$C:$C,'รับ-จ่าย ประจำวัน'!$B567,ผลิต2!K:K)+SUMIF(เส้นแต่งหน้าขนมเค้ก!$C:$C,'รับ-จ่าย ประจำวัน'!$B567,เส้นแต่งหน้าขนมเค้ก!K:K)+SUMIF(แพ็ค!$C:$C,'รับ-จ่าย ประจำวัน'!$B567,แพ็ค!K:K)+SUMIF(ธุรการ!$C:$C,'รับ-จ่าย ประจำวัน'!$B567,ธุรการ!K:K)+SUMIF(เส้นแต่งหน้าขนมปัง!$C:$C,'รับ-จ่าย ประจำวัน'!$B567,เส้นแต่งหน้าขนมปัง!K:K)+SUMIF('วางแผนBC,CJ'!$C:$C,'รับ-จ่าย ประจำวัน'!$B567,'วางแผนBC,CJ'!K:K)+SUMIF(RD!$C:$C,'รับ-จ่าย ประจำวัน'!$B567,RD!K:K)+SUMIF('FG,ออนไล,คัดแยก'!$C:$C,'รับ-จ่าย ประจำวัน'!$B567,'FG,ออนไล,คัดแยก'!K:K)</f>
        <v>0</v>
      </c>
      <c r="AS567" s="16">
        <f>SUMIF(เตรียมส่วนผสม!$C:$C,'รับ-จ่าย ประจำวัน'!$B567,เตรียมส่วนผสม!L:L)+SUMIF(กวนไส้!$C:$C,'รับ-จ่าย ประจำวัน'!$B567,กวนไส้!L:L)+SUMIF(ผลิต1!$C:$C,'รับ-จ่าย ประจำวัน'!$B567,ผลิต1!L:L)+SUMIF(ผลิต2!$C:$C,'รับ-จ่าย ประจำวัน'!$B567,ผลิต2!L:L)+SUMIF(เส้นแต่งหน้าขนมเค้ก!$C:$C,'รับ-จ่าย ประจำวัน'!$B567,เส้นแต่งหน้าขนมเค้ก!L:L)+SUMIF(แพ็ค!$C:$C,'รับ-จ่าย ประจำวัน'!$B567,แพ็ค!L:L)+SUMIF(ธุรการ!$C:$C,'รับ-จ่าย ประจำวัน'!$B567,ธุรการ!L:L)+SUMIF(เส้นแต่งหน้าขนมปัง!$C:$C,'รับ-จ่าย ประจำวัน'!$B567,เส้นแต่งหน้าขนมปัง!L:L)+SUMIF('วางแผนBC,CJ'!$C:$C,'รับ-จ่าย ประจำวัน'!$B567,'วางแผนBC,CJ'!L:L)+SUMIF(RD!$C:$C,'รับ-จ่าย ประจำวัน'!$B567,RD!L:L)+SUMIF('FG,ออนไล,คัดแยก'!$C:$C,'รับ-จ่าย ประจำวัน'!$B567,'FG,ออนไล,คัดแยก'!L:L)</f>
        <v>0</v>
      </c>
      <c r="AT567" s="16">
        <f>SUMIF(เตรียมส่วนผสม!$C:$C,'รับ-จ่าย ประจำวัน'!$B567,เตรียมส่วนผสม!M:M)+SUMIF(กวนไส้!$C:$C,'รับ-จ่าย ประจำวัน'!$B567,กวนไส้!M:M)+SUMIF(ผลิต1!$C:$C,'รับ-จ่าย ประจำวัน'!$B567,ผลิต1!M:M)+SUMIF(ผลิต2!$C:$C,'รับ-จ่าย ประจำวัน'!$B567,ผลิต2!M:M)+SUMIF(เส้นแต่งหน้าขนมเค้ก!$C:$C,'รับ-จ่าย ประจำวัน'!$B567,เส้นแต่งหน้าขนมเค้ก!M:M)+SUMIF(แพ็ค!$C:$C,'รับ-จ่าย ประจำวัน'!$B567,แพ็ค!M:M)+SUMIF(ธุรการ!$C:$C,'รับ-จ่าย ประจำวัน'!$B567,ธุรการ!M:M)+SUMIF(เส้นแต่งหน้าขนมปัง!$C:$C,'รับ-จ่าย ประจำวัน'!$B567,เส้นแต่งหน้าขนมปัง!M:M)+SUMIF('วางแผนBC,CJ'!$C:$C,'รับ-จ่าย ประจำวัน'!$B567,'วางแผนBC,CJ'!M:M)+SUMIF(RD!$C:$C,'รับ-จ่าย ประจำวัน'!$B567,RD!M:M)+SUMIF('FG,ออนไล,คัดแยก'!$C:$C,'รับ-จ่าย ประจำวัน'!$B567,'FG,ออนไล,คัดแยก'!M:M)</f>
        <v>0</v>
      </c>
      <c r="AU567" s="16">
        <f>SUMIF(เตรียมส่วนผสม!$C:$C,'รับ-จ่าย ประจำวัน'!$B567,เตรียมส่วนผสม!N:N)+SUMIF(กวนไส้!$C:$C,'รับ-จ่าย ประจำวัน'!$B567,กวนไส้!N:N)+SUMIF(ผลิต1!$C:$C,'รับ-จ่าย ประจำวัน'!$B567,ผลิต1!N:N)+SUMIF(ผลิต2!$C:$C,'รับ-จ่าย ประจำวัน'!$B567,ผลิต2!N:N)+SUMIF(เส้นแต่งหน้าขนมเค้ก!$C:$C,'รับ-จ่าย ประจำวัน'!$B567,เส้นแต่งหน้าขนมเค้ก!N:N)+SUMIF(แพ็ค!$C:$C,'รับ-จ่าย ประจำวัน'!$B567,แพ็ค!N:N)+SUMIF(ธุรการ!$C:$C,'รับ-จ่าย ประจำวัน'!$B567,ธุรการ!N:N)+SUMIF(เส้นแต่งหน้าขนมปัง!$C:$C,'รับ-จ่าย ประจำวัน'!$B567,เส้นแต่งหน้าขนมปัง!N:N)+SUMIF('วางแผนBC,CJ'!$C:$C,'รับ-จ่าย ประจำวัน'!$B567,'วางแผนBC,CJ'!N:N)+SUMIF(RD!$C:$C,'รับ-จ่าย ประจำวัน'!$B567,RD!N:N)+SUMIF('FG,ออนไล,คัดแยก'!$C:$C,'รับ-จ่าย ประจำวัน'!$B567,'FG,ออนไล,คัดแยก'!N:N)</f>
        <v>0</v>
      </c>
      <c r="AV567" s="16">
        <f>SUMIF(เตรียมส่วนผสม!$C:$C,'รับ-จ่าย ประจำวัน'!$B567,เตรียมส่วนผสม!O:O)+SUMIF(กวนไส้!$C:$C,'รับ-จ่าย ประจำวัน'!$B567,กวนไส้!O:O)+SUMIF(ผลิต1!$C:$C,'รับ-จ่าย ประจำวัน'!$B567,ผลิต1!O:O)+SUMIF(ผลิต2!$C:$C,'รับ-จ่าย ประจำวัน'!$B567,ผลิต2!O:O)+SUMIF(เส้นแต่งหน้าขนมเค้ก!$C:$C,'รับ-จ่าย ประจำวัน'!$B567,เส้นแต่งหน้าขนมเค้ก!O:O)+SUMIF(แพ็ค!$C:$C,'รับ-จ่าย ประจำวัน'!$B567,แพ็ค!O:O)+SUMIF(ธุรการ!$C:$C,'รับ-จ่าย ประจำวัน'!$B567,ธุรการ!O:O)+SUMIF(เส้นแต่งหน้าขนมปัง!$C:$C,'รับ-จ่าย ประจำวัน'!$B567,เส้นแต่งหน้าขนมปัง!O:O)+SUMIF('วางแผนBC,CJ'!$C:$C,'รับ-จ่าย ประจำวัน'!$B567,'วางแผนBC,CJ'!O:O)+SUMIF(RD!$C:$C,'รับ-จ่าย ประจำวัน'!$B567,RD!O:O)+SUMIF('FG,ออนไล,คัดแยก'!$C:$C,'รับ-จ่าย ประจำวัน'!$B567,'FG,ออนไล,คัดแยก'!O:O)</f>
        <v>0</v>
      </c>
      <c r="AW567" s="16">
        <f>SUMIF(เตรียมส่วนผสม!$C:$C,'รับ-จ่าย ประจำวัน'!$B567,เตรียมส่วนผสม!P:P)+SUMIF(กวนไส้!$C:$C,'รับ-จ่าย ประจำวัน'!$B567,กวนไส้!P:P)+SUMIF(ผลิต1!$C:$C,'รับ-จ่าย ประจำวัน'!$B567,ผลิต1!P:P)+SUMIF(ผลิต2!$C:$C,'รับ-จ่าย ประจำวัน'!$B567,ผลิต2!P:P)+SUMIF(เส้นแต่งหน้าขนมเค้ก!$C:$C,'รับ-จ่าย ประจำวัน'!$B567,เส้นแต่งหน้าขนมเค้ก!P:P)+SUMIF(แพ็ค!$C:$C,'รับ-จ่าย ประจำวัน'!$B567,แพ็ค!P:P)+SUMIF(ธุรการ!$C:$C,'รับ-จ่าย ประจำวัน'!$B567,ธุรการ!P:P)+SUMIF(เส้นแต่งหน้าขนมปัง!$C:$C,'รับ-จ่าย ประจำวัน'!$B567,เส้นแต่งหน้าขนมปัง!P:P)+SUMIF('วางแผนBC,CJ'!$C:$C,'รับ-จ่าย ประจำวัน'!$B567,'วางแผนBC,CJ'!P:P)+SUMIF(RD!$C:$C,'รับ-จ่าย ประจำวัน'!$B567,RD!P:P)+SUMIF('FG,ออนไล,คัดแยก'!$C:$C,'รับ-จ่าย ประจำวัน'!$B567,'FG,ออนไล,คัดแยก'!P:P)</f>
        <v>0</v>
      </c>
      <c r="AX567" s="16">
        <f>SUMIF(เตรียมส่วนผสม!$C:$C,'รับ-จ่าย ประจำวัน'!$B567,เตรียมส่วนผสม!Q:Q)+SUMIF(กวนไส้!$C:$C,'รับ-จ่าย ประจำวัน'!$B567,กวนไส้!Q:Q)+SUMIF(ผลิต1!$C:$C,'รับ-จ่าย ประจำวัน'!$B567,ผลิต1!Q:Q)+SUMIF(ผลิต2!$C:$C,'รับ-จ่าย ประจำวัน'!$B567,ผลิต2!Q:Q)+SUMIF(เส้นแต่งหน้าขนมเค้ก!$C:$C,'รับ-จ่าย ประจำวัน'!$B567,เส้นแต่งหน้าขนมเค้ก!Q:Q)+SUMIF(แพ็ค!$C:$C,'รับ-จ่าย ประจำวัน'!$B567,แพ็ค!Q:Q)+SUMIF(ธุรการ!$C:$C,'รับ-จ่าย ประจำวัน'!$B567,ธุรการ!Q:Q)+SUMIF(เส้นแต่งหน้าขนมปัง!$C:$C,'รับ-จ่าย ประจำวัน'!$B567,เส้นแต่งหน้าขนมปัง!Q:Q)+SUMIF('วางแผนBC,CJ'!$C:$C,'รับ-จ่าย ประจำวัน'!$B567,'วางแผนBC,CJ'!Q:Q)+SUMIF(RD!$C:$C,'รับ-จ่าย ประจำวัน'!$B567,RD!Q:Q)+SUMIF('FG,ออนไล,คัดแยก'!$C:$C,'รับ-จ่าย ประจำวัน'!$B567,'FG,ออนไล,คัดแยก'!Q:Q)</f>
        <v>0</v>
      </c>
      <c r="AY567" s="16">
        <f>SUMIF(เตรียมส่วนผสม!$C:$C,'รับ-จ่าย ประจำวัน'!$B567,เตรียมส่วนผสม!R:R)+SUMIF(กวนไส้!$C:$C,'รับ-จ่าย ประจำวัน'!$B567,กวนไส้!R:R)+SUMIF(ผลิต1!$C:$C,'รับ-จ่าย ประจำวัน'!$B567,ผลิต1!R:R)+SUMIF(ผลิต2!$C:$C,'รับ-จ่าย ประจำวัน'!$B567,ผลิต2!R:R)+SUMIF(เส้นแต่งหน้าขนมเค้ก!$C:$C,'รับ-จ่าย ประจำวัน'!$B567,เส้นแต่งหน้าขนมเค้ก!R:R)+SUMIF(แพ็ค!$C:$C,'รับ-จ่าย ประจำวัน'!$B567,แพ็ค!R:R)+SUMIF(ธุรการ!$C:$C,'รับ-จ่าย ประจำวัน'!$B567,ธุรการ!R:R)+SUMIF(เส้นแต่งหน้าขนมปัง!$C:$C,'รับ-จ่าย ประจำวัน'!$B567,เส้นแต่งหน้าขนมปัง!R:R)+SUMIF('วางแผนBC,CJ'!$C:$C,'รับ-จ่าย ประจำวัน'!$B567,'วางแผนBC,CJ'!R:R)+SUMIF(RD!$C:$C,'รับ-จ่าย ประจำวัน'!$B567,RD!R:R)+SUMIF('FG,ออนไล,คัดแยก'!$C:$C,'รับ-จ่าย ประจำวัน'!$B567,'FG,ออนไล,คัดแยก'!R:R)</f>
        <v>0</v>
      </c>
      <c r="AZ567" s="16">
        <f>SUMIF(เตรียมส่วนผสม!$C:$C,'รับ-จ่าย ประจำวัน'!$B567,เตรียมส่วนผสม!S:S)+SUMIF(กวนไส้!$C:$C,'รับ-จ่าย ประจำวัน'!$B567,กวนไส้!S:S)+SUMIF(ผลิต1!$C:$C,'รับ-จ่าย ประจำวัน'!$B567,ผลิต1!S:S)+SUMIF(ผลิต2!$C:$C,'รับ-จ่าย ประจำวัน'!$B567,ผลิต2!S:S)+SUMIF(เส้นแต่งหน้าขนมเค้ก!$C:$C,'รับ-จ่าย ประจำวัน'!$B567,เส้นแต่งหน้าขนมเค้ก!S:S)+SUMIF(แพ็ค!$C:$C,'รับ-จ่าย ประจำวัน'!$B567,แพ็ค!S:S)+SUMIF(ธุรการ!$C:$C,'รับ-จ่าย ประจำวัน'!$B567,ธุรการ!S:S)+SUMIF(เส้นแต่งหน้าขนมปัง!$C:$C,'รับ-จ่าย ประจำวัน'!$B567,เส้นแต่งหน้าขนมปัง!S:S)+SUMIF('วางแผนBC,CJ'!$C:$C,'รับ-จ่าย ประจำวัน'!$B567,'วางแผนBC,CJ'!S:S)+SUMIF(RD!$C:$C,'รับ-จ่าย ประจำวัน'!$B567,RD!S:S)+SUMIF('FG,ออนไล,คัดแยก'!$C:$C,'รับ-จ่าย ประจำวัน'!$B567,'FG,ออนไล,คัดแยก'!S:S)</f>
        <v>0</v>
      </c>
      <c r="BA567" s="16">
        <f>SUMIF(เตรียมส่วนผสม!$C:$C,'รับ-จ่าย ประจำวัน'!$B567,เตรียมส่วนผสม!T:T)+SUMIF(กวนไส้!$C:$C,'รับ-จ่าย ประจำวัน'!$B567,กวนไส้!T:T)+SUMIF(ผลิต1!$C:$C,'รับ-จ่าย ประจำวัน'!$B567,ผลิต1!T:T)+SUMIF(ผลิต2!$C:$C,'รับ-จ่าย ประจำวัน'!$B567,ผลิต2!T:T)+SUMIF(เส้นแต่งหน้าขนมเค้ก!$C:$C,'รับ-จ่าย ประจำวัน'!$B567,เส้นแต่งหน้าขนมเค้ก!T:T)+SUMIF(แพ็ค!$C:$C,'รับ-จ่าย ประจำวัน'!$B567,แพ็ค!T:T)+SUMIF(ธุรการ!$C:$C,'รับ-จ่าย ประจำวัน'!$B567,ธุรการ!T:T)+SUMIF(เส้นแต่งหน้าขนมปัง!$C:$C,'รับ-จ่าย ประจำวัน'!$B567,เส้นแต่งหน้าขนมปัง!T:T)+SUMIF('วางแผนBC,CJ'!$C:$C,'รับ-จ่าย ประจำวัน'!$B567,'วางแผนBC,CJ'!T:T)+SUMIF(RD!$C:$C,'รับ-จ่าย ประจำวัน'!$B567,RD!T:T)+SUMIF('FG,ออนไล,คัดแยก'!$C:$C,'รับ-จ่าย ประจำวัน'!$B567,'FG,ออนไล,คัดแยก'!T:T)</f>
        <v>0</v>
      </c>
      <c r="BB567" s="16">
        <f>SUMIF(เตรียมส่วนผสม!$C:$C,'รับ-จ่าย ประจำวัน'!$B567,เตรียมส่วนผสม!U:U)+SUMIF(กวนไส้!$C:$C,'รับ-จ่าย ประจำวัน'!$B567,กวนไส้!U:U)+SUMIF(ผลิต1!$C:$C,'รับ-จ่าย ประจำวัน'!$B567,ผลิต1!U:U)+SUMIF(ผลิต2!$C:$C,'รับ-จ่าย ประจำวัน'!$B567,ผลิต2!U:U)+SUMIF(เส้นแต่งหน้าขนมเค้ก!$C:$C,'รับ-จ่าย ประจำวัน'!$B567,เส้นแต่งหน้าขนมเค้ก!U:U)+SUMIF(แพ็ค!$C:$C,'รับ-จ่าย ประจำวัน'!$B567,แพ็ค!U:U)+SUMIF(ธุรการ!$C:$C,'รับ-จ่าย ประจำวัน'!$B567,ธุรการ!U:U)+SUMIF(เส้นแต่งหน้าขนมปัง!$C:$C,'รับ-จ่าย ประจำวัน'!$B567,เส้นแต่งหน้าขนมปัง!U:U)+SUMIF('วางแผนBC,CJ'!$C:$C,'รับ-จ่าย ประจำวัน'!$B567,'วางแผนBC,CJ'!U:U)+SUMIF(RD!$C:$C,'รับ-จ่าย ประจำวัน'!$B567,RD!U:U)+SUMIF('FG,ออนไล,คัดแยก'!$C:$C,'รับ-จ่าย ประจำวัน'!$B567,'FG,ออนไล,คัดแยก'!U:U)</f>
        <v>0</v>
      </c>
      <c r="BC567" s="16">
        <f>SUMIF(เตรียมส่วนผสม!$C:$C,'รับ-จ่าย ประจำวัน'!$B567,เตรียมส่วนผสม!V:V)+SUMIF(กวนไส้!$C:$C,'รับ-จ่าย ประจำวัน'!$B567,กวนไส้!V:V)+SUMIF(ผลิต1!$C:$C,'รับ-จ่าย ประจำวัน'!$B567,ผลิต1!V:V)+SUMIF(ผลิต2!$C:$C,'รับ-จ่าย ประจำวัน'!$B567,ผลิต2!V:V)+SUMIF(เส้นแต่งหน้าขนมเค้ก!$C:$C,'รับ-จ่าย ประจำวัน'!$B567,เส้นแต่งหน้าขนมเค้ก!V:V)+SUMIF(แพ็ค!$C:$C,'รับ-จ่าย ประจำวัน'!$B567,แพ็ค!V:V)+SUMIF(ธุรการ!$C:$C,'รับ-จ่าย ประจำวัน'!$B567,ธุรการ!V:V)+SUMIF(เส้นแต่งหน้าขนมปัง!$C:$C,'รับ-จ่าย ประจำวัน'!$B567,เส้นแต่งหน้าขนมปัง!V:V)+SUMIF('วางแผนBC,CJ'!$C:$C,'รับ-จ่าย ประจำวัน'!$B567,'วางแผนBC,CJ'!V:V)+SUMIF(RD!$C:$C,'รับ-จ่าย ประจำวัน'!$B567,RD!V:V)+SUMIF('FG,ออนไล,คัดแยก'!$C:$C,'รับ-จ่าย ประจำวัน'!$B567,'FG,ออนไล,คัดแยก'!V:V)</f>
        <v>0</v>
      </c>
      <c r="BD567" s="16">
        <f>SUMIF(เตรียมส่วนผสม!$C:$C,'รับ-จ่าย ประจำวัน'!$B567,เตรียมส่วนผสม!W:W)+SUMIF(กวนไส้!$C:$C,'รับ-จ่าย ประจำวัน'!$B567,กวนไส้!W:W)+SUMIF(ผลิต1!$C:$C,'รับ-จ่าย ประจำวัน'!$B567,ผลิต1!W:W)+SUMIF(ผลิต2!$C:$C,'รับ-จ่าย ประจำวัน'!$B567,ผลิต2!W:W)+SUMIF(เส้นแต่งหน้าขนมเค้ก!$C:$C,'รับ-จ่าย ประจำวัน'!$B567,เส้นแต่งหน้าขนมเค้ก!W:W)+SUMIF(แพ็ค!$C:$C,'รับ-จ่าย ประจำวัน'!$B567,แพ็ค!W:W)+SUMIF(ธุรการ!$C:$C,'รับ-จ่าย ประจำวัน'!$B567,ธุรการ!W:W)+SUMIF(เส้นแต่งหน้าขนมปัง!$C:$C,'รับ-จ่าย ประจำวัน'!$B567,เส้นแต่งหน้าขนมปัง!W:W)+SUMIF('วางแผนBC,CJ'!$C:$C,'รับ-จ่าย ประจำวัน'!$B567,'วางแผนBC,CJ'!W:W)+SUMIF(RD!$C:$C,'รับ-จ่าย ประจำวัน'!$B567,RD!W:W)+SUMIF('FG,ออนไล,คัดแยก'!$C:$C,'รับ-จ่าย ประจำวัน'!$B567,'FG,ออนไล,คัดแยก'!W:W)</f>
        <v>0</v>
      </c>
      <c r="BE567" s="16">
        <f>SUMIF(เตรียมส่วนผสม!$C:$C,'รับ-จ่าย ประจำวัน'!$B567,เตรียมส่วนผสม!X:X)+SUMIF(กวนไส้!$C:$C,'รับ-จ่าย ประจำวัน'!$B567,กวนไส้!X:X)+SUMIF(ผลิต1!$C:$C,'รับ-จ่าย ประจำวัน'!$B567,ผลิต1!X:X)+SUMIF(ผลิต2!$C:$C,'รับ-จ่าย ประจำวัน'!$B567,ผลิต2!X:X)+SUMIF(เส้นแต่งหน้าขนมเค้ก!$C:$C,'รับ-จ่าย ประจำวัน'!$B567,เส้นแต่งหน้าขนมเค้ก!X:X)+SUMIF(แพ็ค!$C:$C,'รับ-จ่าย ประจำวัน'!$B567,แพ็ค!X:X)+SUMIF(ธุรการ!$C:$C,'รับ-จ่าย ประจำวัน'!$B567,ธุรการ!X:X)+SUMIF(เส้นแต่งหน้าขนมปัง!$C:$C,'รับ-จ่าย ประจำวัน'!$B567,เส้นแต่งหน้าขนมปัง!X:X)+SUMIF('วางแผนBC,CJ'!$C:$C,'รับ-จ่าย ประจำวัน'!$B567,'วางแผนBC,CJ'!X:X)+SUMIF(RD!$C:$C,'รับ-จ่าย ประจำวัน'!$B567,RD!X:X)+SUMIF('FG,ออนไล,คัดแยก'!$C:$C,'รับ-จ่าย ประจำวัน'!$B567,'FG,ออนไล,คัดแยก'!X:X)</f>
        <v>0</v>
      </c>
      <c r="BF567" s="16">
        <f>SUMIF(เตรียมส่วนผสม!$C:$C,'รับ-จ่าย ประจำวัน'!$B567,เตรียมส่วนผสม!Y:Y)+SUMIF(กวนไส้!$C:$C,'รับ-จ่าย ประจำวัน'!$B567,กวนไส้!Y:Y)+SUMIF(ผลิต1!$C:$C,'รับ-จ่าย ประจำวัน'!$B567,ผลิต1!Y:Y)+SUMIF(ผลิต2!$C:$C,'รับ-จ่าย ประจำวัน'!$B567,ผลิต2!Y:Y)+SUMIF(เส้นแต่งหน้าขนมเค้ก!$C:$C,'รับ-จ่าย ประจำวัน'!$B567,เส้นแต่งหน้าขนมเค้ก!Y:Y)+SUMIF(แพ็ค!$C:$C,'รับ-จ่าย ประจำวัน'!$B567,แพ็ค!Y:Y)+SUMIF(ธุรการ!$C:$C,'รับ-จ่าย ประจำวัน'!$B567,ธุรการ!Y:Y)+SUMIF(เส้นแต่งหน้าขนมปัง!$C:$C,'รับ-จ่าย ประจำวัน'!$B567,เส้นแต่งหน้าขนมปัง!Y:Y)+SUMIF('วางแผนBC,CJ'!$C:$C,'รับ-จ่าย ประจำวัน'!$B567,'วางแผนBC,CJ'!Y:Y)+SUMIF(RD!$C:$C,'รับ-จ่าย ประจำวัน'!$B567,RD!Y:Y)+SUMIF('FG,ออนไล,คัดแยก'!$C:$C,'รับ-จ่าย ประจำวัน'!$B567,'FG,ออนไล,คัดแยก'!Y:Y)</f>
        <v>0</v>
      </c>
      <c r="BG567" s="16">
        <f>SUMIF(เตรียมส่วนผสม!$C:$C,'รับ-จ่าย ประจำวัน'!$B567,เตรียมส่วนผสม!Z:Z)+SUMIF(กวนไส้!$C:$C,'รับ-จ่าย ประจำวัน'!$B567,กวนไส้!Z:Z)+SUMIF(ผลิต1!$C:$C,'รับ-จ่าย ประจำวัน'!$B567,ผลิต1!Z:Z)+SUMIF(ผลิต2!$C:$C,'รับ-จ่าย ประจำวัน'!$B567,ผลิต2!Z:Z)+SUMIF(เส้นแต่งหน้าขนมเค้ก!$C:$C,'รับ-จ่าย ประจำวัน'!$B567,เส้นแต่งหน้าขนมเค้ก!Z:Z)+SUMIF(แพ็ค!$C:$C,'รับ-จ่าย ประจำวัน'!$B567,แพ็ค!Z:Z)+SUMIF(ธุรการ!$C:$C,'รับ-จ่าย ประจำวัน'!$B567,ธุรการ!Z:Z)+SUMIF(เส้นแต่งหน้าขนมปัง!$C:$C,'รับ-จ่าย ประจำวัน'!$B567,เส้นแต่งหน้าขนมปัง!Z:Z)+SUMIF('วางแผนBC,CJ'!$C:$C,'รับ-จ่าย ประจำวัน'!$B567,'วางแผนBC,CJ'!Z:Z)+SUMIF(RD!$C:$C,'รับ-จ่าย ประจำวัน'!$B567,RD!Z:Z)+SUMIF('FG,ออนไล,คัดแยก'!$C:$C,'รับ-จ่าย ประจำวัน'!$B567,'FG,ออนไล,คัดแยก'!Z:Z)</f>
        <v>0</v>
      </c>
      <c r="BH567" s="16">
        <f>SUMIF(เตรียมส่วนผสม!$C:$C,'รับ-จ่าย ประจำวัน'!$B567,เตรียมส่วนผสม!AA:AA)+SUMIF(กวนไส้!$C:$C,'รับ-จ่าย ประจำวัน'!$B567,กวนไส้!AA:AA)+SUMIF(ผลิต1!$C:$C,'รับ-จ่าย ประจำวัน'!$B567,ผลิต1!AA:AA)+SUMIF(ผลิต2!$C:$C,'รับ-จ่าย ประจำวัน'!$B567,ผลิต2!AA:AA)+SUMIF(เส้นแต่งหน้าขนมเค้ก!$C:$C,'รับ-จ่าย ประจำวัน'!$B567,เส้นแต่งหน้าขนมเค้ก!AA:AA)+SUMIF(แพ็ค!$C:$C,'รับ-จ่าย ประจำวัน'!$B567,แพ็ค!AA:AA)+SUMIF(ธุรการ!$C:$C,'รับ-จ่าย ประจำวัน'!$B567,ธุรการ!AA:AA)+SUMIF(เส้นแต่งหน้าขนมปัง!$C:$C,'รับ-จ่าย ประจำวัน'!$B567,เส้นแต่งหน้าขนมปัง!AA:AA)+SUMIF('วางแผนBC,CJ'!$C:$C,'รับ-จ่าย ประจำวัน'!$B567,'วางแผนBC,CJ'!AA:AA)+SUMIF(RD!$C:$C,'รับ-จ่าย ประจำวัน'!$B567,RD!AA:AA)+SUMIF('FG,ออนไล,คัดแยก'!$C:$C,'รับ-จ่าย ประจำวัน'!$B567,'FG,ออนไล,คัดแยก'!AA:AA)</f>
        <v>0</v>
      </c>
      <c r="BI567" s="16">
        <f>SUMIF(เตรียมส่วนผสม!$C:$C,'รับ-จ่าย ประจำวัน'!$B567,เตรียมส่วนผสม!AB:AB)+SUMIF(กวนไส้!$C:$C,'รับ-จ่าย ประจำวัน'!$B567,กวนไส้!AB:AB)+SUMIF(ผลิต1!$C:$C,'รับ-จ่าย ประจำวัน'!$B567,ผลิต1!AB:AB)+SUMIF(ผลิต2!$C:$C,'รับ-จ่าย ประจำวัน'!$B567,ผลิต2!AB:AB)+SUMIF(เส้นแต่งหน้าขนมเค้ก!$C:$C,'รับ-จ่าย ประจำวัน'!$B567,เส้นแต่งหน้าขนมเค้ก!AB:AB)+SUMIF(แพ็ค!$C:$C,'รับ-จ่าย ประจำวัน'!$B567,แพ็ค!AB:AB)+SUMIF(ธุรการ!$C:$C,'รับ-จ่าย ประจำวัน'!$B567,ธุรการ!AB:AB)+SUMIF(เส้นแต่งหน้าขนมปัง!$C:$C,'รับ-จ่าย ประจำวัน'!$B567,เส้นแต่งหน้าขนมปัง!AB:AB)+SUMIF('วางแผนBC,CJ'!$C:$C,'รับ-จ่าย ประจำวัน'!$B567,'วางแผนBC,CJ'!AB:AB)+SUMIF(RD!$C:$C,'รับ-จ่าย ประจำวัน'!$B567,RD!AB:AB)+SUMIF('FG,ออนไล,คัดแยก'!$C:$C,'รับ-จ่าย ประจำวัน'!$B567,'FG,ออนไล,คัดแยก'!AB:AB)</f>
        <v>0</v>
      </c>
      <c r="BJ567" s="16">
        <f>SUMIF(เตรียมส่วนผสม!$C:$C,'รับ-จ่าย ประจำวัน'!$B567,เตรียมส่วนผสม!AC:AC)+SUMIF(กวนไส้!$C:$C,'รับ-จ่าย ประจำวัน'!$B567,กวนไส้!AC:AC)+SUMIF(ผลิต1!$C:$C,'รับ-จ่าย ประจำวัน'!$B567,ผลิต1!AC:AC)+SUMIF(ผลิต2!$C:$C,'รับ-จ่าย ประจำวัน'!$B567,ผลิต2!AC:AC)+SUMIF(เส้นแต่งหน้าขนมเค้ก!$C:$C,'รับ-จ่าย ประจำวัน'!$B567,เส้นแต่งหน้าขนมเค้ก!AC:AC)+SUMIF(แพ็ค!$C:$C,'รับ-จ่าย ประจำวัน'!$B567,แพ็ค!AC:AC)+SUMIF(ธุรการ!$C:$C,'รับ-จ่าย ประจำวัน'!$B567,ธุรการ!AC:AC)+SUMIF(เส้นแต่งหน้าขนมปัง!$C:$C,'รับ-จ่าย ประจำวัน'!$B567,เส้นแต่งหน้าขนมปัง!AC:AC)+SUMIF('วางแผนBC,CJ'!$C:$C,'รับ-จ่าย ประจำวัน'!$B567,'วางแผนBC,CJ'!AC:AC)+SUMIF(RD!$C:$C,'รับ-จ่าย ประจำวัน'!$B567,RD!AC:AC)+SUMIF('FG,ออนไล,คัดแยก'!$C:$C,'รับ-จ่าย ประจำวัน'!$B567,'FG,ออนไล,คัดแยก'!AC:AC)</f>
        <v>0</v>
      </c>
      <c r="BK567" s="16">
        <f>SUMIF(เตรียมส่วนผสม!$C:$C,'รับ-จ่าย ประจำวัน'!$B567,เตรียมส่วนผสม!AD:AD)+SUMIF(กวนไส้!$C:$C,'รับ-จ่าย ประจำวัน'!$B567,กวนไส้!AD:AD)+SUMIF(ผลิต1!$C:$C,'รับ-จ่าย ประจำวัน'!$B567,ผลิต1!AD:AD)+SUMIF(ผลิต2!$C:$C,'รับ-จ่าย ประจำวัน'!$B567,ผลิต2!AD:AD)+SUMIF(เส้นแต่งหน้าขนมเค้ก!$C:$C,'รับ-จ่าย ประจำวัน'!$B567,เส้นแต่งหน้าขนมเค้ก!AD:AD)+SUMIF(แพ็ค!$C:$C,'รับ-จ่าย ประจำวัน'!$B567,แพ็ค!AD:AD)+SUMIF(ธุรการ!$C:$C,'รับ-จ่าย ประจำวัน'!$B567,ธุรการ!AD:AD)+SUMIF(เส้นแต่งหน้าขนมปัง!$C:$C,'รับ-จ่าย ประจำวัน'!$B567,เส้นแต่งหน้าขนมปัง!AD:AD)+SUMIF('วางแผนBC,CJ'!$C:$C,'รับ-จ่าย ประจำวัน'!$B567,'วางแผนBC,CJ'!AD:AD)+SUMIF(RD!$C:$C,'รับ-จ่าย ประจำวัน'!$B567,RD!AD:AD)+SUMIF('FG,ออนไล,คัดแยก'!$C:$C,'รับ-จ่าย ประจำวัน'!$B567,'FG,ออนไล,คัดแยก'!AD:AD)</f>
        <v>0</v>
      </c>
      <c r="BL567" s="16">
        <f>SUMIF(เตรียมส่วนผสม!$C:$C,'รับ-จ่าย ประจำวัน'!$B567,เตรียมส่วนผสม!AE:AE)+SUMIF(กวนไส้!$C:$C,'รับ-จ่าย ประจำวัน'!$B567,กวนไส้!AE:AE)+SUMIF(ผลิต1!$C:$C,'รับ-จ่าย ประจำวัน'!$B567,ผลิต1!AE:AE)+SUMIF(ผลิต2!$C:$C,'รับ-จ่าย ประจำวัน'!$B567,ผลิต2!AE:AE)+SUMIF(เส้นแต่งหน้าขนมเค้ก!$C:$C,'รับ-จ่าย ประจำวัน'!$B567,เส้นแต่งหน้าขนมเค้ก!AE:AE)+SUMIF(แพ็ค!$C:$C,'รับ-จ่าย ประจำวัน'!$B567,แพ็ค!AE:AE)+SUMIF(ธุรการ!$C:$C,'รับ-จ่าย ประจำวัน'!$B567,ธุรการ!AE:AE)+SUMIF(เส้นแต่งหน้าขนมปัง!$C:$C,'รับ-จ่าย ประจำวัน'!$B567,เส้นแต่งหน้าขนมปัง!AE:AE)+SUMIF('วางแผนBC,CJ'!$C:$C,'รับ-จ่าย ประจำวัน'!$B567,'วางแผนBC,CJ'!AE:AE)+SUMIF(RD!$C:$C,'รับ-จ่าย ประจำวัน'!$B567,RD!AE:AE)+SUMIF('FG,ออนไล,คัดแยก'!$C:$C,'รับ-จ่าย ประจำวัน'!$B567,'FG,ออนไล,คัดแยก'!AE:AE)</f>
        <v>0</v>
      </c>
      <c r="BM567" s="16">
        <f>SUMIF(เตรียมส่วนผสม!$C:$C,'รับ-จ่าย ประจำวัน'!$B567,เตรียมส่วนผสม!AF:AF)+SUMIF(กวนไส้!$C:$C,'รับ-จ่าย ประจำวัน'!$B567,กวนไส้!AF:AF)+SUMIF(ผลิต1!$C:$C,'รับ-จ่าย ประจำวัน'!$B567,ผลิต1!AF:AF)+SUMIF(ผลิต2!$C:$C,'รับ-จ่าย ประจำวัน'!$B567,ผลิต2!AF:AF)+SUMIF(เส้นแต่งหน้าขนมเค้ก!$C:$C,'รับ-จ่าย ประจำวัน'!$B567,เส้นแต่งหน้าขนมเค้ก!AF:AF)+SUMIF(แพ็ค!$C:$C,'รับ-จ่าย ประจำวัน'!$B567,แพ็ค!AF:AF)+SUMIF(ธุรการ!$C:$C,'รับ-จ่าย ประจำวัน'!$B567,ธุรการ!AF:AF)+SUMIF(เส้นแต่งหน้าขนมปัง!$C:$C,'รับ-จ่าย ประจำวัน'!$B567,เส้นแต่งหน้าขนมปัง!AF:AF)+SUMIF('วางแผนBC,CJ'!$C:$C,'รับ-จ่าย ประจำวัน'!$B567,'วางแผนBC,CJ'!AF:AF)+SUMIF(RD!$C:$C,'รับ-จ่าย ประจำวัน'!$B567,RD!AF:AF)+SUMIF('FG,ออนไล,คัดแยก'!$C:$C,'รับ-จ่าย ประจำวัน'!$B567,'FG,ออนไล,คัดแยก'!AF:AF)</f>
        <v>0</v>
      </c>
      <c r="BN567" s="16">
        <f>SUMIF(เตรียมส่วนผสม!$C:$C,'รับ-จ่าย ประจำวัน'!$B567,เตรียมส่วนผสม!AG:AG)+SUMIF(กวนไส้!$C:$C,'รับ-จ่าย ประจำวัน'!$B567,กวนไส้!AG:AG)+SUMIF(ผลิต1!$C:$C,'รับ-จ่าย ประจำวัน'!$B567,ผลิต1!AG:AG)+SUMIF(ผลิต2!$C:$C,'รับ-จ่าย ประจำวัน'!$B567,ผลิต2!AG:AG)+SUMIF(เส้นแต่งหน้าขนมเค้ก!$C:$C,'รับ-จ่าย ประจำวัน'!$B567,เส้นแต่งหน้าขนมเค้ก!AG:AG)+SUMIF(แพ็ค!$C:$C,'รับ-จ่าย ประจำวัน'!$B567,แพ็ค!AG:AG)+SUMIF(ธุรการ!$C:$C,'รับ-จ่าย ประจำวัน'!$B567,ธุรการ!AG:AG)+SUMIF(เส้นแต่งหน้าขนมปัง!$C:$C,'รับ-จ่าย ประจำวัน'!$B567,เส้นแต่งหน้าขนมปัง!AG:AG)+SUMIF('วางแผนBC,CJ'!$C:$C,'รับ-จ่าย ประจำวัน'!$B567,'วางแผนBC,CJ'!AG:AG)+SUMIF(RD!$C:$C,'รับ-จ่าย ประจำวัน'!$B567,RD!AG:AG)+SUMIF('FG,ออนไล,คัดแยก'!$C:$C,'รับ-จ่าย ประจำวัน'!$B567,'FG,ออนไล,คัดแยก'!AG:AG)</f>
        <v>0</v>
      </c>
      <c r="BO567" s="16">
        <f>SUMIF(เตรียมส่วนผสม!$C:$C,'รับ-จ่าย ประจำวัน'!$B567,เตรียมส่วนผสม!AH:AH)+SUMIF(กวนไส้!$C:$C,'รับ-จ่าย ประจำวัน'!$B567,กวนไส้!AH:AH)+SUMIF(ผลิต1!$C:$C,'รับ-จ่าย ประจำวัน'!$B567,ผลิต1!AH:AH)+SUMIF(ผลิต2!$C:$C,'รับ-จ่าย ประจำวัน'!$B567,ผลิต2!AH:AH)+SUMIF(เส้นแต่งหน้าขนมเค้ก!$C:$C,'รับ-จ่าย ประจำวัน'!$B567,เส้นแต่งหน้าขนมเค้ก!AH:AH)+SUMIF(แพ็ค!$C:$C,'รับ-จ่าย ประจำวัน'!$B567,แพ็ค!AH:AH)+SUMIF(ธุรการ!$C:$C,'รับ-จ่าย ประจำวัน'!$B567,ธุรการ!AH:AH)+SUMIF(เส้นแต่งหน้าขนมปัง!$C:$C,'รับ-จ่าย ประจำวัน'!$B567,เส้นแต่งหน้าขนมปัง!AH:AH)+SUMIF('วางแผนBC,CJ'!$C:$C,'รับ-จ่าย ประจำวัน'!$B567,'วางแผนBC,CJ'!AH:AH)+SUMIF(RD!$C:$C,'รับ-จ่าย ประจำวัน'!$B567,RD!AH:AH)+SUMIF('FG,ออนไล,คัดแยก'!$C:$C,'รับ-จ่าย ประจำวัน'!$B567,'FG,ออนไล,คัดแยก'!AH:AH)</f>
        <v>0</v>
      </c>
      <c r="BP567" s="16">
        <f>SUMIF(เตรียมส่วนผสม!$C:$C,'รับ-จ่าย ประจำวัน'!$B567,เตรียมส่วนผสม!AI:AI)+SUMIF(กวนไส้!$C:$C,'รับ-จ่าย ประจำวัน'!$B567,กวนไส้!AI:AI)+SUMIF(ผลิต1!$C:$C,'รับ-จ่าย ประจำวัน'!$B567,ผลิต1!AI:AI)+SUMIF(ผลิต2!$C:$C,'รับ-จ่าย ประจำวัน'!$B567,ผลิต2!AI:AI)+SUMIF(เส้นแต่งหน้าขนมเค้ก!$C:$C,'รับ-จ่าย ประจำวัน'!$B567,เส้นแต่งหน้าขนมเค้ก!AI:AI)+SUMIF(แพ็ค!$C:$C,'รับ-จ่าย ประจำวัน'!$B567,แพ็ค!AI:AI)+SUMIF(ธุรการ!$C:$C,'รับ-จ่าย ประจำวัน'!$B567,ธุรการ!AI:AI)+SUMIF(เส้นแต่งหน้าขนมปัง!$C:$C,'รับ-จ่าย ประจำวัน'!$B567,เส้นแต่งหน้าขนมปัง!AI:AI)+SUMIF('วางแผนBC,CJ'!$C:$C,'รับ-จ่าย ประจำวัน'!$B567,'วางแผนBC,CJ'!AI:AI)+SUMIF(RD!$C:$C,'รับ-จ่าย ประจำวัน'!$B567,RD!AI:AI)+SUMIF('FG,ออนไล,คัดแยก'!$C:$C,'รับ-จ่าย ประจำวัน'!$B567,'FG,ออนไล,คัดแยก'!AI:AI)</f>
        <v>0</v>
      </c>
      <c r="BQ567" s="16">
        <f>SUMIF(เตรียมส่วนผสม!$C:$C,'รับ-จ่าย ประจำวัน'!$B567,เตรียมส่วนผสม!AJ:AJ)+SUMIF(กวนไส้!$C:$C,'รับ-จ่าย ประจำวัน'!$B567,กวนไส้!AJ:AJ)+SUMIF(ผลิต1!$C:$C,'รับ-จ่าย ประจำวัน'!$B567,ผลิต1!AJ:AJ)+SUMIF(ผลิต2!$C:$C,'รับ-จ่าย ประจำวัน'!$B567,ผลิต2!AJ:AJ)+SUMIF(เส้นแต่งหน้าขนมเค้ก!$C:$C,'รับ-จ่าย ประจำวัน'!$B567,เส้นแต่งหน้าขนมเค้ก!AJ:AJ)+SUMIF(แพ็ค!$C:$C,'รับ-จ่าย ประจำวัน'!$B567,แพ็ค!AJ:AJ)+SUMIF(ธุรการ!$C:$C,'รับ-จ่าย ประจำวัน'!$B567,ธุรการ!AJ:AJ)+SUMIF(เส้นแต่งหน้าขนมปัง!$C:$C,'รับ-จ่าย ประจำวัน'!$B567,เส้นแต่งหน้าขนมปัง!AJ:AJ)+SUMIF('วางแผนBC,CJ'!$C:$C,'รับ-จ่าย ประจำวัน'!$B567,'วางแผนBC,CJ'!AJ:AJ)+SUMIF(RD!$C:$C,'รับ-จ่าย ประจำวัน'!$B567,RD!AJ:AJ)+SUMIF('FG,ออนไล,คัดแยก'!$C:$C,'รับ-จ่าย ประจำวัน'!$B567,'FG,ออนไล,คัดแยก'!AJ:AJ)</f>
        <v>0</v>
      </c>
      <c r="BR567" s="16">
        <f>SUMIF(เตรียมส่วนผสม!$C:$C,'รับ-จ่าย ประจำวัน'!$B567,เตรียมส่วนผสม!AK:AK)+SUMIF(กวนไส้!$C:$C,'รับ-จ่าย ประจำวัน'!$B567,กวนไส้!AK:AK)+SUMIF(ผลิต1!$C:$C,'รับ-จ่าย ประจำวัน'!$B567,ผลิต1!AK:AK)+SUMIF(ผลิต2!$C:$C,'รับ-จ่าย ประจำวัน'!$B567,ผลิต2!AK:AK)+SUMIF(เส้นแต่งหน้าขนมเค้ก!$C:$C,'รับ-จ่าย ประจำวัน'!$B567,เส้นแต่งหน้าขนมเค้ก!AK:AK)+SUMIF(แพ็ค!$C:$C,'รับ-จ่าย ประจำวัน'!$B567,แพ็ค!AK:AK)+SUMIF(ธุรการ!$C:$C,'รับ-จ่าย ประจำวัน'!$B567,ธุรการ!AK:AK)+SUMIF(เส้นแต่งหน้าขนมปัง!$C:$C,'รับ-จ่าย ประจำวัน'!$B567,เส้นแต่งหน้าขนมปัง!AK:AK)+SUMIF('วางแผนBC,CJ'!$C:$C,'รับ-จ่าย ประจำวัน'!$B567,'วางแผนBC,CJ'!AK:AK)+SUMIF(RD!$C:$C,'รับ-จ่าย ประจำวัน'!$B567,RD!AK:AK)+SUMIF('FG,ออนไล,คัดแยก'!$C:$C,'รับ-จ่าย ประจำวัน'!$B567,'FG,ออนไล,คัดแยก'!AK:AK)</f>
        <v>0</v>
      </c>
      <c r="BS567" s="16">
        <f>SUMIF(เตรียมส่วนผสม!$C:$C,'รับ-จ่าย ประจำวัน'!$B567,เตรียมส่วนผสม!AL:AL)+SUMIF(กวนไส้!$C:$C,'รับ-จ่าย ประจำวัน'!$B567,กวนไส้!AL:AL)+SUMIF(ผลิต1!$C:$C,'รับ-จ่าย ประจำวัน'!$B567,ผลิต1!AL:AL)+SUMIF(ผลิต2!$C:$C,'รับ-จ่าย ประจำวัน'!$B567,ผลิต2!AL:AL)+SUMIF(เส้นแต่งหน้าขนมเค้ก!$C:$C,'รับ-จ่าย ประจำวัน'!$B567,เส้นแต่งหน้าขนมเค้ก!AL:AL)+SUMIF(แพ็ค!$C:$C,'รับ-จ่าย ประจำวัน'!$B567,แพ็ค!AL:AL)+SUMIF(ธุรการ!$C:$C,'รับ-จ่าย ประจำวัน'!$B567,ธุรการ!AL:AL)+SUMIF(เส้นแต่งหน้าขนมปัง!$C:$C,'รับ-จ่าย ประจำวัน'!$B567,เส้นแต่งหน้าขนมปัง!AL:AL)+SUMIF('วางแผนBC,CJ'!$C:$C,'รับ-จ่าย ประจำวัน'!$B567,'วางแผนBC,CJ'!AL:AL)+SUMIF(RD!$C:$C,'รับ-จ่าย ประจำวัน'!$B567,RD!AL:AL)+SUMIF('FG,ออนไล,คัดแยก'!$C:$C,'รับ-จ่าย ประจำวัน'!$B567,'FG,ออนไล,คัดแยก'!AL:AL)</f>
        <v>0</v>
      </c>
      <c r="BT567" s="18">
        <f t="shared" si="115"/>
        <v>0</v>
      </c>
      <c r="BU567" s="116"/>
      <c r="BV567" s="146">
        <f t="shared" si="116"/>
        <v>0</v>
      </c>
      <c r="BW567" s="183">
        <v>30</v>
      </c>
      <c r="BX567" s="172">
        <f t="shared" si="114"/>
        <v>0</v>
      </c>
      <c r="BY567" s="188" t="e">
        <f t="shared" si="112"/>
        <v>#DIV/0!</v>
      </c>
      <c r="BZ567" s="180" t="e">
        <f t="shared" ca="1" si="117"/>
        <v>#DIV/0!</v>
      </c>
      <c r="CA567" s="93"/>
      <c r="CB567" s="93"/>
      <c r="CC567" s="93"/>
      <c r="CD567" s="93"/>
      <c r="CE567" s="93"/>
      <c r="CF567" s="93"/>
      <c r="CG567" s="93"/>
      <c r="CH567" s="93"/>
      <c r="CI567" s="93"/>
      <c r="CJ567" s="97"/>
      <c r="CK567" s="9">
        <f t="shared" si="113"/>
        <v>0</v>
      </c>
    </row>
    <row r="568" spans="1:89" hidden="1" x14ac:dyDescent="0.5">
      <c r="A568" s="149"/>
      <c r="B568" s="34">
        <v>1023401127</v>
      </c>
      <c r="C568" s="156" t="s">
        <v>1897</v>
      </c>
      <c r="D568" s="141" t="s">
        <v>91</v>
      </c>
      <c r="E568" s="25"/>
      <c r="F568" s="132"/>
      <c r="G568" s="25"/>
      <c r="H568" s="12">
        <v>8612</v>
      </c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11"/>
      <c r="AF568" s="11"/>
      <c r="AG568" s="11"/>
      <c r="AH568" s="11"/>
      <c r="AI568" s="25"/>
      <c r="AJ568" s="25"/>
      <c r="AK568" s="25"/>
      <c r="AL568" s="25"/>
      <c r="AM568" s="25"/>
      <c r="AN568" s="15">
        <f t="shared" si="119"/>
        <v>0</v>
      </c>
      <c r="AO568" s="16">
        <f>SUMIF(เตรียมส่วนผสม!$C:$C,'รับ-จ่าย ประจำวัน'!$B568,เตรียมส่วนผสม!H:H)+SUMIF(กวนไส้!$C:$C,'รับ-จ่าย ประจำวัน'!$B568,กวนไส้!H:H)+SUMIF(ผลิต1!$C:$C,'รับ-จ่าย ประจำวัน'!$B568,ผลิต1!H:H)+SUMIF(ผลิต2!$C:$C,'รับ-จ่าย ประจำวัน'!$B568,ผลิต2!H:H)+SUMIF(เส้นแต่งหน้าขนมเค้ก!$C:$C,'รับ-จ่าย ประจำวัน'!$B568,เส้นแต่งหน้าขนมเค้ก!H:H)+SUMIF(แพ็ค!$C:$C,'รับ-จ่าย ประจำวัน'!$B568,แพ็ค!H:H)+SUMIF(ธุรการ!$C:$C,'รับ-จ่าย ประจำวัน'!$B568,ธุรการ!H:H)+SUMIF(เส้นแต่งหน้าขนมปัง!$C:$C,'รับ-จ่าย ประจำวัน'!$B568,เส้นแต่งหน้าขนมปัง!H:H)+SUMIF('วางแผนBC,CJ'!$C:$C,'รับ-จ่าย ประจำวัน'!$B568,'วางแผนBC,CJ'!H:H)+SUMIF(RD!$C:$C,'รับ-จ่าย ประจำวัน'!$B568,RD!H:H)+SUMIF('FG,ออนไล,คัดแยก'!$C:$C,'รับ-จ่าย ประจำวัน'!$B568,'FG,ออนไล,คัดแยก'!H:H)</f>
        <v>0</v>
      </c>
      <c r="AP568" s="16">
        <f>SUMIF(เตรียมส่วนผสม!$C:$C,'รับ-จ่าย ประจำวัน'!$B568,เตรียมส่วนผสม!I:I)+SUMIF(กวนไส้!$C:$C,'รับ-จ่าย ประจำวัน'!$B568,กวนไส้!I:I)+SUMIF(ผลิต1!$C:$C,'รับ-จ่าย ประจำวัน'!$B568,ผลิต1!I:I)+SUMIF(ผลิต2!$C:$C,'รับ-จ่าย ประจำวัน'!$B568,ผลิต2!I:I)+SUMIF(เส้นแต่งหน้าขนมเค้ก!$C:$C,'รับ-จ่าย ประจำวัน'!$B568,เส้นแต่งหน้าขนมเค้ก!I:I)+SUMIF(แพ็ค!$C:$C,'รับ-จ่าย ประจำวัน'!$B568,แพ็ค!I:I)+SUMIF(ธุรการ!$C:$C,'รับ-จ่าย ประจำวัน'!$B568,ธุรการ!I:I)+SUMIF(เส้นแต่งหน้าขนมปัง!$C:$C,'รับ-จ่าย ประจำวัน'!$B568,เส้นแต่งหน้าขนมปัง!I:I)+SUMIF('วางแผนBC,CJ'!$C:$C,'รับ-จ่าย ประจำวัน'!$B568,'วางแผนBC,CJ'!I:I)+SUMIF(RD!$C:$C,'รับ-จ่าย ประจำวัน'!$B568,RD!I:I)+SUMIF('FG,ออนไล,คัดแยก'!$C:$C,'รับ-จ่าย ประจำวัน'!$B568,'FG,ออนไล,คัดแยก'!I:I)</f>
        <v>0</v>
      </c>
      <c r="AQ568" s="16">
        <f>SUMIF(เตรียมส่วนผสม!$C:$C,'รับ-จ่าย ประจำวัน'!$B568,เตรียมส่วนผสม!J:J)+SUMIF(กวนไส้!$C:$C,'รับ-จ่าย ประจำวัน'!$B568,กวนไส้!J:J)+SUMIF(ผลิต1!$C:$C,'รับ-จ่าย ประจำวัน'!$B568,ผลิต1!J:J)+SUMIF(ผลิต2!$C:$C,'รับ-จ่าย ประจำวัน'!$B568,ผลิต2!J:J)+SUMIF(เส้นแต่งหน้าขนมเค้ก!$C:$C,'รับ-จ่าย ประจำวัน'!$B568,เส้นแต่งหน้าขนมเค้ก!J:J)+SUMIF(แพ็ค!$C:$C,'รับ-จ่าย ประจำวัน'!$B568,แพ็ค!J:J)+SUMIF(ธุรการ!$C:$C,'รับ-จ่าย ประจำวัน'!$B568,ธุรการ!J:J)+SUMIF(เส้นแต่งหน้าขนมปัง!$C:$C,'รับ-จ่าย ประจำวัน'!$B568,เส้นแต่งหน้าขนมปัง!J:J)+SUMIF('วางแผนBC,CJ'!$C:$C,'รับ-จ่าย ประจำวัน'!$B568,'วางแผนBC,CJ'!J:J)+SUMIF(RD!$C:$C,'รับ-จ่าย ประจำวัน'!$B568,RD!J:J)+SUMIF('FG,ออนไล,คัดแยก'!$C:$C,'รับ-จ่าย ประจำวัน'!$B568,'FG,ออนไล,คัดแยก'!J:J)</f>
        <v>0</v>
      </c>
      <c r="AR568" s="16">
        <f>SUMIF(เตรียมส่วนผสม!$C:$C,'รับ-จ่าย ประจำวัน'!$B568,เตรียมส่วนผสม!K:K)+SUMIF(กวนไส้!$C:$C,'รับ-จ่าย ประจำวัน'!$B568,กวนไส้!K:K)+SUMIF(ผลิต1!$C:$C,'รับ-จ่าย ประจำวัน'!$B568,ผลิต1!K:K)+SUMIF(ผลิต2!$C:$C,'รับ-จ่าย ประจำวัน'!$B568,ผลิต2!K:K)+SUMIF(เส้นแต่งหน้าขนมเค้ก!$C:$C,'รับ-จ่าย ประจำวัน'!$B568,เส้นแต่งหน้าขนมเค้ก!K:K)+SUMIF(แพ็ค!$C:$C,'รับ-จ่าย ประจำวัน'!$B568,แพ็ค!K:K)+SUMIF(ธุรการ!$C:$C,'รับ-จ่าย ประจำวัน'!$B568,ธุรการ!K:K)+SUMIF(เส้นแต่งหน้าขนมปัง!$C:$C,'รับ-จ่าย ประจำวัน'!$B568,เส้นแต่งหน้าขนมปัง!K:K)+SUMIF('วางแผนBC,CJ'!$C:$C,'รับ-จ่าย ประจำวัน'!$B568,'วางแผนBC,CJ'!K:K)+SUMIF(RD!$C:$C,'รับ-จ่าย ประจำวัน'!$B568,RD!K:K)+SUMIF('FG,ออนไล,คัดแยก'!$C:$C,'รับ-จ่าย ประจำวัน'!$B568,'FG,ออนไล,คัดแยก'!K:K)</f>
        <v>0</v>
      </c>
      <c r="AS568" s="16">
        <f>SUMIF(เตรียมส่วนผสม!$C:$C,'รับ-จ่าย ประจำวัน'!$B568,เตรียมส่วนผสม!L:L)+SUMIF(กวนไส้!$C:$C,'รับ-จ่าย ประจำวัน'!$B568,กวนไส้!L:L)+SUMIF(ผลิต1!$C:$C,'รับ-จ่าย ประจำวัน'!$B568,ผลิต1!L:L)+SUMIF(ผลิต2!$C:$C,'รับ-จ่าย ประจำวัน'!$B568,ผลิต2!L:L)+SUMIF(เส้นแต่งหน้าขนมเค้ก!$C:$C,'รับ-จ่าย ประจำวัน'!$B568,เส้นแต่งหน้าขนมเค้ก!L:L)+SUMIF(แพ็ค!$C:$C,'รับ-จ่าย ประจำวัน'!$B568,แพ็ค!L:L)+SUMIF(ธุรการ!$C:$C,'รับ-จ่าย ประจำวัน'!$B568,ธุรการ!L:L)+SUMIF(เส้นแต่งหน้าขนมปัง!$C:$C,'รับ-จ่าย ประจำวัน'!$B568,เส้นแต่งหน้าขนมปัง!L:L)+SUMIF('วางแผนBC,CJ'!$C:$C,'รับ-จ่าย ประจำวัน'!$B568,'วางแผนBC,CJ'!L:L)+SUMIF(RD!$C:$C,'รับ-จ่าย ประจำวัน'!$B568,RD!L:L)+SUMIF('FG,ออนไล,คัดแยก'!$C:$C,'รับ-จ่าย ประจำวัน'!$B568,'FG,ออนไล,คัดแยก'!L:L)</f>
        <v>0</v>
      </c>
      <c r="AT568" s="16">
        <f>SUMIF(เตรียมส่วนผสม!$C:$C,'รับ-จ่าย ประจำวัน'!$B568,เตรียมส่วนผสม!M:M)+SUMIF(กวนไส้!$C:$C,'รับ-จ่าย ประจำวัน'!$B568,กวนไส้!M:M)+SUMIF(ผลิต1!$C:$C,'รับ-จ่าย ประจำวัน'!$B568,ผลิต1!M:M)+SUMIF(ผลิต2!$C:$C,'รับ-จ่าย ประจำวัน'!$B568,ผลิต2!M:M)+SUMIF(เส้นแต่งหน้าขนมเค้ก!$C:$C,'รับ-จ่าย ประจำวัน'!$B568,เส้นแต่งหน้าขนมเค้ก!M:M)+SUMIF(แพ็ค!$C:$C,'รับ-จ่าย ประจำวัน'!$B568,แพ็ค!M:M)+SUMIF(ธุรการ!$C:$C,'รับ-จ่าย ประจำวัน'!$B568,ธุรการ!M:M)+SUMIF(เส้นแต่งหน้าขนมปัง!$C:$C,'รับ-จ่าย ประจำวัน'!$B568,เส้นแต่งหน้าขนมปัง!M:M)+SUMIF('วางแผนBC,CJ'!$C:$C,'รับ-จ่าย ประจำวัน'!$B568,'วางแผนBC,CJ'!M:M)+SUMIF(RD!$C:$C,'รับ-จ่าย ประจำวัน'!$B568,RD!M:M)+SUMIF('FG,ออนไล,คัดแยก'!$C:$C,'รับ-จ่าย ประจำวัน'!$B568,'FG,ออนไล,คัดแยก'!M:M)</f>
        <v>0</v>
      </c>
      <c r="AU568" s="16">
        <f>SUMIF(เตรียมส่วนผสม!$C:$C,'รับ-จ่าย ประจำวัน'!$B568,เตรียมส่วนผสม!N:N)+SUMIF(กวนไส้!$C:$C,'รับ-จ่าย ประจำวัน'!$B568,กวนไส้!N:N)+SUMIF(ผลิต1!$C:$C,'รับ-จ่าย ประจำวัน'!$B568,ผลิต1!N:N)+SUMIF(ผลิต2!$C:$C,'รับ-จ่าย ประจำวัน'!$B568,ผลิต2!N:N)+SUMIF(เส้นแต่งหน้าขนมเค้ก!$C:$C,'รับ-จ่าย ประจำวัน'!$B568,เส้นแต่งหน้าขนมเค้ก!N:N)+SUMIF(แพ็ค!$C:$C,'รับ-จ่าย ประจำวัน'!$B568,แพ็ค!N:N)+SUMIF(ธุรการ!$C:$C,'รับ-จ่าย ประจำวัน'!$B568,ธุรการ!N:N)+SUMIF(เส้นแต่งหน้าขนมปัง!$C:$C,'รับ-จ่าย ประจำวัน'!$B568,เส้นแต่งหน้าขนมปัง!N:N)+SUMIF('วางแผนBC,CJ'!$C:$C,'รับ-จ่าย ประจำวัน'!$B568,'วางแผนBC,CJ'!N:N)+SUMIF(RD!$C:$C,'รับ-จ่าย ประจำวัน'!$B568,RD!N:N)+SUMIF('FG,ออนไล,คัดแยก'!$C:$C,'รับ-จ่าย ประจำวัน'!$B568,'FG,ออนไล,คัดแยก'!N:N)</f>
        <v>0</v>
      </c>
      <c r="AV568" s="16">
        <f>SUMIF(เตรียมส่วนผสม!$C:$C,'รับ-จ่าย ประจำวัน'!$B568,เตรียมส่วนผสม!O:O)+SUMIF(กวนไส้!$C:$C,'รับ-จ่าย ประจำวัน'!$B568,กวนไส้!O:O)+SUMIF(ผลิต1!$C:$C,'รับ-จ่าย ประจำวัน'!$B568,ผลิต1!O:O)+SUMIF(ผลิต2!$C:$C,'รับ-จ่าย ประจำวัน'!$B568,ผลิต2!O:O)+SUMIF(เส้นแต่งหน้าขนมเค้ก!$C:$C,'รับ-จ่าย ประจำวัน'!$B568,เส้นแต่งหน้าขนมเค้ก!O:O)+SUMIF(แพ็ค!$C:$C,'รับ-จ่าย ประจำวัน'!$B568,แพ็ค!O:O)+SUMIF(ธุรการ!$C:$C,'รับ-จ่าย ประจำวัน'!$B568,ธุรการ!O:O)+SUMIF(เส้นแต่งหน้าขนมปัง!$C:$C,'รับ-จ่าย ประจำวัน'!$B568,เส้นแต่งหน้าขนมปัง!O:O)+SUMIF('วางแผนBC,CJ'!$C:$C,'รับ-จ่าย ประจำวัน'!$B568,'วางแผนBC,CJ'!O:O)+SUMIF(RD!$C:$C,'รับ-จ่าย ประจำวัน'!$B568,RD!O:O)+SUMIF('FG,ออนไล,คัดแยก'!$C:$C,'รับ-จ่าย ประจำวัน'!$B568,'FG,ออนไล,คัดแยก'!O:O)</f>
        <v>0</v>
      </c>
      <c r="AW568" s="16">
        <f>SUMIF(เตรียมส่วนผสม!$C:$C,'รับ-จ่าย ประจำวัน'!$B568,เตรียมส่วนผสม!P:P)+SUMIF(กวนไส้!$C:$C,'รับ-จ่าย ประจำวัน'!$B568,กวนไส้!P:P)+SUMIF(ผลิต1!$C:$C,'รับ-จ่าย ประจำวัน'!$B568,ผลิต1!P:P)+SUMIF(ผลิต2!$C:$C,'รับ-จ่าย ประจำวัน'!$B568,ผลิต2!P:P)+SUMIF(เส้นแต่งหน้าขนมเค้ก!$C:$C,'รับ-จ่าย ประจำวัน'!$B568,เส้นแต่งหน้าขนมเค้ก!P:P)+SUMIF(แพ็ค!$C:$C,'รับ-จ่าย ประจำวัน'!$B568,แพ็ค!P:P)+SUMIF(ธุรการ!$C:$C,'รับ-จ่าย ประจำวัน'!$B568,ธุรการ!P:P)+SUMIF(เส้นแต่งหน้าขนมปัง!$C:$C,'รับ-จ่าย ประจำวัน'!$B568,เส้นแต่งหน้าขนมปัง!P:P)+SUMIF('วางแผนBC,CJ'!$C:$C,'รับ-จ่าย ประจำวัน'!$B568,'วางแผนBC,CJ'!P:P)+SUMIF(RD!$C:$C,'รับ-จ่าย ประจำวัน'!$B568,RD!P:P)+SUMIF('FG,ออนไล,คัดแยก'!$C:$C,'รับ-จ่าย ประจำวัน'!$B568,'FG,ออนไล,คัดแยก'!P:P)</f>
        <v>0</v>
      </c>
      <c r="AX568" s="16">
        <f>SUMIF(เตรียมส่วนผสม!$C:$C,'รับ-จ่าย ประจำวัน'!$B568,เตรียมส่วนผสม!Q:Q)+SUMIF(กวนไส้!$C:$C,'รับ-จ่าย ประจำวัน'!$B568,กวนไส้!Q:Q)+SUMIF(ผลิต1!$C:$C,'รับ-จ่าย ประจำวัน'!$B568,ผลิต1!Q:Q)+SUMIF(ผลิต2!$C:$C,'รับ-จ่าย ประจำวัน'!$B568,ผลิต2!Q:Q)+SUMIF(เส้นแต่งหน้าขนมเค้ก!$C:$C,'รับ-จ่าย ประจำวัน'!$B568,เส้นแต่งหน้าขนมเค้ก!Q:Q)+SUMIF(แพ็ค!$C:$C,'รับ-จ่าย ประจำวัน'!$B568,แพ็ค!Q:Q)+SUMIF(ธุรการ!$C:$C,'รับ-จ่าย ประจำวัน'!$B568,ธุรการ!Q:Q)+SUMIF(เส้นแต่งหน้าขนมปัง!$C:$C,'รับ-จ่าย ประจำวัน'!$B568,เส้นแต่งหน้าขนมปัง!Q:Q)+SUMIF('วางแผนBC,CJ'!$C:$C,'รับ-จ่าย ประจำวัน'!$B568,'วางแผนBC,CJ'!Q:Q)+SUMIF(RD!$C:$C,'รับ-จ่าย ประจำวัน'!$B568,RD!Q:Q)+SUMIF('FG,ออนไล,คัดแยก'!$C:$C,'รับ-จ่าย ประจำวัน'!$B568,'FG,ออนไล,คัดแยก'!Q:Q)</f>
        <v>0</v>
      </c>
      <c r="AY568" s="16">
        <f>SUMIF(เตรียมส่วนผสม!$C:$C,'รับ-จ่าย ประจำวัน'!$B568,เตรียมส่วนผสม!R:R)+SUMIF(กวนไส้!$C:$C,'รับ-จ่าย ประจำวัน'!$B568,กวนไส้!R:R)+SUMIF(ผลิต1!$C:$C,'รับ-จ่าย ประจำวัน'!$B568,ผลิต1!R:R)+SUMIF(ผลิต2!$C:$C,'รับ-จ่าย ประจำวัน'!$B568,ผลิต2!R:R)+SUMIF(เส้นแต่งหน้าขนมเค้ก!$C:$C,'รับ-จ่าย ประจำวัน'!$B568,เส้นแต่งหน้าขนมเค้ก!R:R)+SUMIF(แพ็ค!$C:$C,'รับ-จ่าย ประจำวัน'!$B568,แพ็ค!R:R)+SUMIF(ธุรการ!$C:$C,'รับ-จ่าย ประจำวัน'!$B568,ธุรการ!R:R)+SUMIF(เส้นแต่งหน้าขนมปัง!$C:$C,'รับ-จ่าย ประจำวัน'!$B568,เส้นแต่งหน้าขนมปัง!R:R)+SUMIF('วางแผนBC,CJ'!$C:$C,'รับ-จ่าย ประจำวัน'!$B568,'วางแผนBC,CJ'!R:R)+SUMIF(RD!$C:$C,'รับ-จ่าย ประจำวัน'!$B568,RD!R:R)+SUMIF('FG,ออนไล,คัดแยก'!$C:$C,'รับ-จ่าย ประจำวัน'!$B568,'FG,ออนไล,คัดแยก'!R:R)</f>
        <v>0</v>
      </c>
      <c r="AZ568" s="16">
        <f>SUMIF(เตรียมส่วนผสม!$C:$C,'รับ-จ่าย ประจำวัน'!$B568,เตรียมส่วนผสม!S:S)+SUMIF(กวนไส้!$C:$C,'รับ-จ่าย ประจำวัน'!$B568,กวนไส้!S:S)+SUMIF(ผลิต1!$C:$C,'รับ-จ่าย ประจำวัน'!$B568,ผลิต1!S:S)+SUMIF(ผลิต2!$C:$C,'รับ-จ่าย ประจำวัน'!$B568,ผลิต2!S:S)+SUMIF(เส้นแต่งหน้าขนมเค้ก!$C:$C,'รับ-จ่าย ประจำวัน'!$B568,เส้นแต่งหน้าขนมเค้ก!S:S)+SUMIF(แพ็ค!$C:$C,'รับ-จ่าย ประจำวัน'!$B568,แพ็ค!S:S)+SUMIF(ธุรการ!$C:$C,'รับ-จ่าย ประจำวัน'!$B568,ธุรการ!S:S)+SUMIF(เส้นแต่งหน้าขนมปัง!$C:$C,'รับ-จ่าย ประจำวัน'!$B568,เส้นแต่งหน้าขนมปัง!S:S)+SUMIF('วางแผนBC,CJ'!$C:$C,'รับ-จ่าย ประจำวัน'!$B568,'วางแผนBC,CJ'!S:S)+SUMIF(RD!$C:$C,'รับ-จ่าย ประจำวัน'!$B568,RD!S:S)+SUMIF('FG,ออนไล,คัดแยก'!$C:$C,'รับ-จ่าย ประจำวัน'!$B568,'FG,ออนไล,คัดแยก'!S:S)</f>
        <v>0</v>
      </c>
      <c r="BA568" s="16">
        <f>SUMIF(เตรียมส่วนผสม!$C:$C,'รับ-จ่าย ประจำวัน'!$B568,เตรียมส่วนผสม!T:T)+SUMIF(กวนไส้!$C:$C,'รับ-จ่าย ประจำวัน'!$B568,กวนไส้!T:T)+SUMIF(ผลิต1!$C:$C,'รับ-จ่าย ประจำวัน'!$B568,ผลิต1!T:T)+SUMIF(ผลิต2!$C:$C,'รับ-จ่าย ประจำวัน'!$B568,ผลิต2!T:T)+SUMIF(เส้นแต่งหน้าขนมเค้ก!$C:$C,'รับ-จ่าย ประจำวัน'!$B568,เส้นแต่งหน้าขนมเค้ก!T:T)+SUMIF(แพ็ค!$C:$C,'รับ-จ่าย ประจำวัน'!$B568,แพ็ค!T:T)+SUMIF(ธุรการ!$C:$C,'รับ-จ่าย ประจำวัน'!$B568,ธุรการ!T:T)+SUMIF(เส้นแต่งหน้าขนมปัง!$C:$C,'รับ-จ่าย ประจำวัน'!$B568,เส้นแต่งหน้าขนมปัง!T:T)+SUMIF('วางแผนBC,CJ'!$C:$C,'รับ-จ่าย ประจำวัน'!$B568,'วางแผนBC,CJ'!T:T)+SUMIF(RD!$C:$C,'รับ-จ่าย ประจำวัน'!$B568,RD!T:T)+SUMIF('FG,ออนไล,คัดแยก'!$C:$C,'รับ-จ่าย ประจำวัน'!$B568,'FG,ออนไล,คัดแยก'!T:T)</f>
        <v>0</v>
      </c>
      <c r="BB568" s="16">
        <f>SUMIF(เตรียมส่วนผสม!$C:$C,'รับ-จ่าย ประจำวัน'!$B568,เตรียมส่วนผสม!U:U)+SUMIF(กวนไส้!$C:$C,'รับ-จ่าย ประจำวัน'!$B568,กวนไส้!U:U)+SUMIF(ผลิต1!$C:$C,'รับ-จ่าย ประจำวัน'!$B568,ผลิต1!U:U)+SUMIF(ผลิต2!$C:$C,'รับ-จ่าย ประจำวัน'!$B568,ผลิต2!U:U)+SUMIF(เส้นแต่งหน้าขนมเค้ก!$C:$C,'รับ-จ่าย ประจำวัน'!$B568,เส้นแต่งหน้าขนมเค้ก!U:U)+SUMIF(แพ็ค!$C:$C,'รับ-จ่าย ประจำวัน'!$B568,แพ็ค!U:U)+SUMIF(ธุรการ!$C:$C,'รับ-จ่าย ประจำวัน'!$B568,ธุรการ!U:U)+SUMIF(เส้นแต่งหน้าขนมปัง!$C:$C,'รับ-จ่าย ประจำวัน'!$B568,เส้นแต่งหน้าขนมปัง!U:U)+SUMIF('วางแผนBC,CJ'!$C:$C,'รับ-จ่าย ประจำวัน'!$B568,'วางแผนBC,CJ'!U:U)+SUMIF(RD!$C:$C,'รับ-จ่าย ประจำวัน'!$B568,RD!U:U)+SUMIF('FG,ออนไล,คัดแยก'!$C:$C,'รับ-จ่าย ประจำวัน'!$B568,'FG,ออนไล,คัดแยก'!U:U)</f>
        <v>0</v>
      </c>
      <c r="BC568" s="16">
        <f>SUMIF(เตรียมส่วนผสม!$C:$C,'รับ-จ่าย ประจำวัน'!$B568,เตรียมส่วนผสม!V:V)+SUMIF(กวนไส้!$C:$C,'รับ-จ่าย ประจำวัน'!$B568,กวนไส้!V:V)+SUMIF(ผลิต1!$C:$C,'รับ-จ่าย ประจำวัน'!$B568,ผลิต1!V:V)+SUMIF(ผลิต2!$C:$C,'รับ-จ่าย ประจำวัน'!$B568,ผลิต2!V:V)+SUMIF(เส้นแต่งหน้าขนมเค้ก!$C:$C,'รับ-จ่าย ประจำวัน'!$B568,เส้นแต่งหน้าขนมเค้ก!V:V)+SUMIF(แพ็ค!$C:$C,'รับ-จ่าย ประจำวัน'!$B568,แพ็ค!V:V)+SUMIF(ธุรการ!$C:$C,'รับ-จ่าย ประจำวัน'!$B568,ธุรการ!V:V)+SUMIF(เส้นแต่งหน้าขนมปัง!$C:$C,'รับ-จ่าย ประจำวัน'!$B568,เส้นแต่งหน้าขนมปัง!V:V)+SUMIF('วางแผนBC,CJ'!$C:$C,'รับ-จ่าย ประจำวัน'!$B568,'วางแผนBC,CJ'!V:V)+SUMIF(RD!$C:$C,'รับ-จ่าย ประจำวัน'!$B568,RD!V:V)+SUMIF('FG,ออนไล,คัดแยก'!$C:$C,'รับ-จ่าย ประจำวัน'!$B568,'FG,ออนไล,คัดแยก'!V:V)</f>
        <v>0</v>
      </c>
      <c r="BD568" s="16">
        <f>SUMIF(เตรียมส่วนผสม!$C:$C,'รับ-จ่าย ประจำวัน'!$B568,เตรียมส่วนผสม!W:W)+SUMIF(กวนไส้!$C:$C,'รับ-จ่าย ประจำวัน'!$B568,กวนไส้!W:W)+SUMIF(ผลิต1!$C:$C,'รับ-จ่าย ประจำวัน'!$B568,ผลิต1!W:W)+SUMIF(ผลิต2!$C:$C,'รับ-จ่าย ประจำวัน'!$B568,ผลิต2!W:W)+SUMIF(เส้นแต่งหน้าขนมเค้ก!$C:$C,'รับ-จ่าย ประจำวัน'!$B568,เส้นแต่งหน้าขนมเค้ก!W:W)+SUMIF(แพ็ค!$C:$C,'รับ-จ่าย ประจำวัน'!$B568,แพ็ค!W:W)+SUMIF(ธุรการ!$C:$C,'รับ-จ่าย ประจำวัน'!$B568,ธุรการ!W:W)+SUMIF(เส้นแต่งหน้าขนมปัง!$C:$C,'รับ-จ่าย ประจำวัน'!$B568,เส้นแต่งหน้าขนมปัง!W:W)+SUMIF('วางแผนBC,CJ'!$C:$C,'รับ-จ่าย ประจำวัน'!$B568,'วางแผนBC,CJ'!W:W)+SUMIF(RD!$C:$C,'รับ-จ่าย ประจำวัน'!$B568,RD!W:W)+SUMIF('FG,ออนไล,คัดแยก'!$C:$C,'รับ-จ่าย ประจำวัน'!$B568,'FG,ออนไล,คัดแยก'!W:W)</f>
        <v>0</v>
      </c>
      <c r="BE568" s="16">
        <f>SUMIF(เตรียมส่วนผสม!$C:$C,'รับ-จ่าย ประจำวัน'!$B568,เตรียมส่วนผสม!X:X)+SUMIF(กวนไส้!$C:$C,'รับ-จ่าย ประจำวัน'!$B568,กวนไส้!X:X)+SUMIF(ผลิต1!$C:$C,'รับ-จ่าย ประจำวัน'!$B568,ผลิต1!X:X)+SUMIF(ผลิต2!$C:$C,'รับ-จ่าย ประจำวัน'!$B568,ผลิต2!X:X)+SUMIF(เส้นแต่งหน้าขนมเค้ก!$C:$C,'รับ-จ่าย ประจำวัน'!$B568,เส้นแต่งหน้าขนมเค้ก!X:X)+SUMIF(แพ็ค!$C:$C,'รับ-จ่าย ประจำวัน'!$B568,แพ็ค!X:X)+SUMIF(ธุรการ!$C:$C,'รับ-จ่าย ประจำวัน'!$B568,ธุรการ!X:X)+SUMIF(เส้นแต่งหน้าขนมปัง!$C:$C,'รับ-จ่าย ประจำวัน'!$B568,เส้นแต่งหน้าขนมปัง!X:X)+SUMIF('วางแผนBC,CJ'!$C:$C,'รับ-จ่าย ประจำวัน'!$B568,'วางแผนBC,CJ'!X:X)+SUMIF(RD!$C:$C,'รับ-จ่าย ประจำวัน'!$B568,RD!X:X)+SUMIF('FG,ออนไล,คัดแยก'!$C:$C,'รับ-จ่าย ประจำวัน'!$B568,'FG,ออนไล,คัดแยก'!X:X)</f>
        <v>0</v>
      </c>
      <c r="BF568" s="16">
        <f>SUMIF(เตรียมส่วนผสม!$C:$C,'รับ-จ่าย ประจำวัน'!$B568,เตรียมส่วนผสม!Y:Y)+SUMIF(กวนไส้!$C:$C,'รับ-จ่าย ประจำวัน'!$B568,กวนไส้!Y:Y)+SUMIF(ผลิต1!$C:$C,'รับ-จ่าย ประจำวัน'!$B568,ผลิต1!Y:Y)+SUMIF(ผลิต2!$C:$C,'รับ-จ่าย ประจำวัน'!$B568,ผลิต2!Y:Y)+SUMIF(เส้นแต่งหน้าขนมเค้ก!$C:$C,'รับ-จ่าย ประจำวัน'!$B568,เส้นแต่งหน้าขนมเค้ก!Y:Y)+SUMIF(แพ็ค!$C:$C,'รับ-จ่าย ประจำวัน'!$B568,แพ็ค!Y:Y)+SUMIF(ธุรการ!$C:$C,'รับ-จ่าย ประจำวัน'!$B568,ธุรการ!Y:Y)+SUMIF(เส้นแต่งหน้าขนมปัง!$C:$C,'รับ-จ่าย ประจำวัน'!$B568,เส้นแต่งหน้าขนมปัง!Y:Y)+SUMIF('วางแผนBC,CJ'!$C:$C,'รับ-จ่าย ประจำวัน'!$B568,'วางแผนBC,CJ'!Y:Y)+SUMIF(RD!$C:$C,'รับ-จ่าย ประจำวัน'!$B568,RD!Y:Y)+SUMIF('FG,ออนไล,คัดแยก'!$C:$C,'รับ-จ่าย ประจำวัน'!$B568,'FG,ออนไล,คัดแยก'!Y:Y)</f>
        <v>0</v>
      </c>
      <c r="BG568" s="16">
        <f>SUMIF(เตรียมส่วนผสม!$C:$C,'รับ-จ่าย ประจำวัน'!$B568,เตรียมส่วนผสม!Z:Z)+SUMIF(กวนไส้!$C:$C,'รับ-จ่าย ประจำวัน'!$B568,กวนไส้!Z:Z)+SUMIF(ผลิต1!$C:$C,'รับ-จ่าย ประจำวัน'!$B568,ผลิต1!Z:Z)+SUMIF(ผลิต2!$C:$C,'รับ-จ่าย ประจำวัน'!$B568,ผลิต2!Z:Z)+SUMIF(เส้นแต่งหน้าขนมเค้ก!$C:$C,'รับ-จ่าย ประจำวัน'!$B568,เส้นแต่งหน้าขนมเค้ก!Z:Z)+SUMIF(แพ็ค!$C:$C,'รับ-จ่าย ประจำวัน'!$B568,แพ็ค!Z:Z)+SUMIF(ธุรการ!$C:$C,'รับ-จ่าย ประจำวัน'!$B568,ธุรการ!Z:Z)+SUMIF(เส้นแต่งหน้าขนมปัง!$C:$C,'รับ-จ่าย ประจำวัน'!$B568,เส้นแต่งหน้าขนมปัง!Z:Z)+SUMIF('วางแผนBC,CJ'!$C:$C,'รับ-จ่าย ประจำวัน'!$B568,'วางแผนBC,CJ'!Z:Z)+SUMIF(RD!$C:$C,'รับ-จ่าย ประจำวัน'!$B568,RD!Z:Z)+SUMIF('FG,ออนไล,คัดแยก'!$C:$C,'รับ-จ่าย ประจำวัน'!$B568,'FG,ออนไล,คัดแยก'!Z:Z)</f>
        <v>0</v>
      </c>
      <c r="BH568" s="16">
        <f>SUMIF(เตรียมส่วนผสม!$C:$C,'รับ-จ่าย ประจำวัน'!$B568,เตรียมส่วนผสม!AA:AA)+SUMIF(กวนไส้!$C:$C,'รับ-จ่าย ประจำวัน'!$B568,กวนไส้!AA:AA)+SUMIF(ผลิต1!$C:$C,'รับ-จ่าย ประจำวัน'!$B568,ผลิต1!AA:AA)+SUMIF(ผลิต2!$C:$C,'รับ-จ่าย ประจำวัน'!$B568,ผลิต2!AA:AA)+SUMIF(เส้นแต่งหน้าขนมเค้ก!$C:$C,'รับ-จ่าย ประจำวัน'!$B568,เส้นแต่งหน้าขนมเค้ก!AA:AA)+SUMIF(แพ็ค!$C:$C,'รับ-จ่าย ประจำวัน'!$B568,แพ็ค!AA:AA)+SUMIF(ธุรการ!$C:$C,'รับ-จ่าย ประจำวัน'!$B568,ธุรการ!AA:AA)+SUMIF(เส้นแต่งหน้าขนมปัง!$C:$C,'รับ-จ่าย ประจำวัน'!$B568,เส้นแต่งหน้าขนมปัง!AA:AA)+SUMIF('วางแผนBC,CJ'!$C:$C,'รับ-จ่าย ประจำวัน'!$B568,'วางแผนBC,CJ'!AA:AA)+SUMIF(RD!$C:$C,'รับ-จ่าย ประจำวัน'!$B568,RD!AA:AA)+SUMIF('FG,ออนไล,คัดแยก'!$C:$C,'รับ-จ่าย ประจำวัน'!$B568,'FG,ออนไล,คัดแยก'!AA:AA)</f>
        <v>0</v>
      </c>
      <c r="BI568" s="16">
        <f>SUMIF(เตรียมส่วนผสม!$C:$C,'รับ-จ่าย ประจำวัน'!$B568,เตรียมส่วนผสม!AB:AB)+SUMIF(กวนไส้!$C:$C,'รับ-จ่าย ประจำวัน'!$B568,กวนไส้!AB:AB)+SUMIF(ผลิต1!$C:$C,'รับ-จ่าย ประจำวัน'!$B568,ผลิต1!AB:AB)+SUMIF(ผลิต2!$C:$C,'รับ-จ่าย ประจำวัน'!$B568,ผลิต2!AB:AB)+SUMIF(เส้นแต่งหน้าขนมเค้ก!$C:$C,'รับ-จ่าย ประจำวัน'!$B568,เส้นแต่งหน้าขนมเค้ก!AB:AB)+SUMIF(แพ็ค!$C:$C,'รับ-จ่าย ประจำวัน'!$B568,แพ็ค!AB:AB)+SUMIF(ธุรการ!$C:$C,'รับ-จ่าย ประจำวัน'!$B568,ธุรการ!AB:AB)+SUMIF(เส้นแต่งหน้าขนมปัง!$C:$C,'รับ-จ่าย ประจำวัน'!$B568,เส้นแต่งหน้าขนมปัง!AB:AB)+SUMIF('วางแผนBC,CJ'!$C:$C,'รับ-จ่าย ประจำวัน'!$B568,'วางแผนBC,CJ'!AB:AB)+SUMIF(RD!$C:$C,'รับ-จ่าย ประจำวัน'!$B568,RD!AB:AB)+SUMIF('FG,ออนไล,คัดแยก'!$C:$C,'รับ-จ่าย ประจำวัน'!$B568,'FG,ออนไล,คัดแยก'!AB:AB)</f>
        <v>0</v>
      </c>
      <c r="BJ568" s="16">
        <f>SUMIF(เตรียมส่วนผสม!$C:$C,'รับ-จ่าย ประจำวัน'!$B568,เตรียมส่วนผสม!AC:AC)+SUMIF(กวนไส้!$C:$C,'รับ-จ่าย ประจำวัน'!$B568,กวนไส้!AC:AC)+SUMIF(ผลิต1!$C:$C,'รับ-จ่าย ประจำวัน'!$B568,ผลิต1!AC:AC)+SUMIF(ผลิต2!$C:$C,'รับ-จ่าย ประจำวัน'!$B568,ผลิต2!AC:AC)+SUMIF(เส้นแต่งหน้าขนมเค้ก!$C:$C,'รับ-จ่าย ประจำวัน'!$B568,เส้นแต่งหน้าขนมเค้ก!AC:AC)+SUMIF(แพ็ค!$C:$C,'รับ-จ่าย ประจำวัน'!$B568,แพ็ค!AC:AC)+SUMIF(ธุรการ!$C:$C,'รับ-จ่าย ประจำวัน'!$B568,ธุรการ!AC:AC)+SUMIF(เส้นแต่งหน้าขนมปัง!$C:$C,'รับ-จ่าย ประจำวัน'!$B568,เส้นแต่งหน้าขนมปัง!AC:AC)+SUMIF('วางแผนBC,CJ'!$C:$C,'รับ-จ่าย ประจำวัน'!$B568,'วางแผนBC,CJ'!AC:AC)+SUMIF(RD!$C:$C,'รับ-จ่าย ประจำวัน'!$B568,RD!AC:AC)+SUMIF('FG,ออนไล,คัดแยก'!$C:$C,'รับ-จ่าย ประจำวัน'!$B568,'FG,ออนไล,คัดแยก'!AC:AC)</f>
        <v>0</v>
      </c>
      <c r="BK568" s="16">
        <f>SUMIF(เตรียมส่วนผสม!$C:$C,'รับ-จ่าย ประจำวัน'!$B568,เตรียมส่วนผสม!AD:AD)+SUMIF(กวนไส้!$C:$C,'รับ-จ่าย ประจำวัน'!$B568,กวนไส้!AD:AD)+SUMIF(ผลิต1!$C:$C,'รับ-จ่าย ประจำวัน'!$B568,ผลิต1!AD:AD)+SUMIF(ผลิต2!$C:$C,'รับ-จ่าย ประจำวัน'!$B568,ผลิต2!AD:AD)+SUMIF(เส้นแต่งหน้าขนมเค้ก!$C:$C,'รับ-จ่าย ประจำวัน'!$B568,เส้นแต่งหน้าขนมเค้ก!AD:AD)+SUMIF(แพ็ค!$C:$C,'รับ-จ่าย ประจำวัน'!$B568,แพ็ค!AD:AD)+SUMIF(ธุรการ!$C:$C,'รับ-จ่าย ประจำวัน'!$B568,ธุรการ!AD:AD)+SUMIF(เส้นแต่งหน้าขนมปัง!$C:$C,'รับ-จ่าย ประจำวัน'!$B568,เส้นแต่งหน้าขนมปัง!AD:AD)+SUMIF('วางแผนBC,CJ'!$C:$C,'รับ-จ่าย ประจำวัน'!$B568,'วางแผนBC,CJ'!AD:AD)+SUMIF(RD!$C:$C,'รับ-จ่าย ประจำวัน'!$B568,RD!AD:AD)+SUMIF('FG,ออนไล,คัดแยก'!$C:$C,'รับ-จ่าย ประจำวัน'!$B568,'FG,ออนไล,คัดแยก'!AD:AD)</f>
        <v>0</v>
      </c>
      <c r="BL568" s="16">
        <f>SUMIF(เตรียมส่วนผสม!$C:$C,'รับ-จ่าย ประจำวัน'!$B568,เตรียมส่วนผสม!AE:AE)+SUMIF(กวนไส้!$C:$C,'รับ-จ่าย ประจำวัน'!$B568,กวนไส้!AE:AE)+SUMIF(ผลิต1!$C:$C,'รับ-จ่าย ประจำวัน'!$B568,ผลิต1!AE:AE)+SUMIF(ผลิต2!$C:$C,'รับ-จ่าย ประจำวัน'!$B568,ผลิต2!AE:AE)+SUMIF(เส้นแต่งหน้าขนมเค้ก!$C:$C,'รับ-จ่าย ประจำวัน'!$B568,เส้นแต่งหน้าขนมเค้ก!AE:AE)+SUMIF(แพ็ค!$C:$C,'รับ-จ่าย ประจำวัน'!$B568,แพ็ค!AE:AE)+SUMIF(ธุรการ!$C:$C,'รับ-จ่าย ประจำวัน'!$B568,ธุรการ!AE:AE)+SUMIF(เส้นแต่งหน้าขนมปัง!$C:$C,'รับ-จ่าย ประจำวัน'!$B568,เส้นแต่งหน้าขนมปัง!AE:AE)+SUMIF('วางแผนBC,CJ'!$C:$C,'รับ-จ่าย ประจำวัน'!$B568,'วางแผนBC,CJ'!AE:AE)+SUMIF(RD!$C:$C,'รับ-จ่าย ประจำวัน'!$B568,RD!AE:AE)+SUMIF('FG,ออนไล,คัดแยก'!$C:$C,'รับ-จ่าย ประจำวัน'!$B568,'FG,ออนไล,คัดแยก'!AE:AE)</f>
        <v>0</v>
      </c>
      <c r="BM568" s="16">
        <f>SUMIF(เตรียมส่วนผสม!$C:$C,'รับ-จ่าย ประจำวัน'!$B568,เตรียมส่วนผสม!AF:AF)+SUMIF(กวนไส้!$C:$C,'รับ-จ่าย ประจำวัน'!$B568,กวนไส้!AF:AF)+SUMIF(ผลิต1!$C:$C,'รับ-จ่าย ประจำวัน'!$B568,ผลิต1!AF:AF)+SUMIF(ผลิต2!$C:$C,'รับ-จ่าย ประจำวัน'!$B568,ผลิต2!AF:AF)+SUMIF(เส้นแต่งหน้าขนมเค้ก!$C:$C,'รับ-จ่าย ประจำวัน'!$B568,เส้นแต่งหน้าขนมเค้ก!AF:AF)+SUMIF(แพ็ค!$C:$C,'รับ-จ่าย ประจำวัน'!$B568,แพ็ค!AF:AF)+SUMIF(ธุรการ!$C:$C,'รับ-จ่าย ประจำวัน'!$B568,ธุรการ!AF:AF)+SUMIF(เส้นแต่งหน้าขนมปัง!$C:$C,'รับ-จ่าย ประจำวัน'!$B568,เส้นแต่งหน้าขนมปัง!AF:AF)+SUMIF('วางแผนBC,CJ'!$C:$C,'รับ-จ่าย ประจำวัน'!$B568,'วางแผนBC,CJ'!AF:AF)+SUMIF(RD!$C:$C,'รับ-จ่าย ประจำวัน'!$B568,RD!AF:AF)+SUMIF('FG,ออนไล,คัดแยก'!$C:$C,'รับ-จ่าย ประจำวัน'!$B568,'FG,ออนไล,คัดแยก'!AF:AF)</f>
        <v>0</v>
      </c>
      <c r="BN568" s="16">
        <f>SUMIF(เตรียมส่วนผสม!$C:$C,'รับ-จ่าย ประจำวัน'!$B568,เตรียมส่วนผสม!AG:AG)+SUMIF(กวนไส้!$C:$C,'รับ-จ่าย ประจำวัน'!$B568,กวนไส้!AG:AG)+SUMIF(ผลิต1!$C:$C,'รับ-จ่าย ประจำวัน'!$B568,ผลิต1!AG:AG)+SUMIF(ผลิต2!$C:$C,'รับ-จ่าย ประจำวัน'!$B568,ผลิต2!AG:AG)+SUMIF(เส้นแต่งหน้าขนมเค้ก!$C:$C,'รับ-จ่าย ประจำวัน'!$B568,เส้นแต่งหน้าขนมเค้ก!AG:AG)+SUMIF(แพ็ค!$C:$C,'รับ-จ่าย ประจำวัน'!$B568,แพ็ค!AG:AG)+SUMIF(ธุรการ!$C:$C,'รับ-จ่าย ประจำวัน'!$B568,ธุรการ!AG:AG)+SUMIF(เส้นแต่งหน้าขนมปัง!$C:$C,'รับ-จ่าย ประจำวัน'!$B568,เส้นแต่งหน้าขนมปัง!AG:AG)+SUMIF('วางแผนBC,CJ'!$C:$C,'รับ-จ่าย ประจำวัน'!$B568,'วางแผนBC,CJ'!AG:AG)+SUMIF(RD!$C:$C,'รับ-จ่าย ประจำวัน'!$B568,RD!AG:AG)+SUMIF('FG,ออนไล,คัดแยก'!$C:$C,'รับ-จ่าย ประจำวัน'!$B568,'FG,ออนไล,คัดแยก'!AG:AG)</f>
        <v>0</v>
      </c>
      <c r="BO568" s="16">
        <f>SUMIF(เตรียมส่วนผสม!$C:$C,'รับ-จ่าย ประจำวัน'!$B568,เตรียมส่วนผสม!AH:AH)+SUMIF(กวนไส้!$C:$C,'รับ-จ่าย ประจำวัน'!$B568,กวนไส้!AH:AH)+SUMIF(ผลิต1!$C:$C,'รับ-จ่าย ประจำวัน'!$B568,ผลิต1!AH:AH)+SUMIF(ผลิต2!$C:$C,'รับ-จ่าย ประจำวัน'!$B568,ผลิต2!AH:AH)+SUMIF(เส้นแต่งหน้าขนมเค้ก!$C:$C,'รับ-จ่าย ประจำวัน'!$B568,เส้นแต่งหน้าขนมเค้ก!AH:AH)+SUMIF(แพ็ค!$C:$C,'รับ-จ่าย ประจำวัน'!$B568,แพ็ค!AH:AH)+SUMIF(ธุรการ!$C:$C,'รับ-จ่าย ประจำวัน'!$B568,ธุรการ!AH:AH)+SUMIF(เส้นแต่งหน้าขนมปัง!$C:$C,'รับ-จ่าย ประจำวัน'!$B568,เส้นแต่งหน้าขนมปัง!AH:AH)+SUMIF('วางแผนBC,CJ'!$C:$C,'รับ-จ่าย ประจำวัน'!$B568,'วางแผนBC,CJ'!AH:AH)+SUMIF(RD!$C:$C,'รับ-จ่าย ประจำวัน'!$B568,RD!AH:AH)+SUMIF('FG,ออนไล,คัดแยก'!$C:$C,'รับ-จ่าย ประจำวัน'!$B568,'FG,ออนไล,คัดแยก'!AH:AH)</f>
        <v>0</v>
      </c>
      <c r="BP568" s="16">
        <f>SUMIF(เตรียมส่วนผสม!$C:$C,'รับ-จ่าย ประจำวัน'!$B568,เตรียมส่วนผสม!AI:AI)+SUMIF(กวนไส้!$C:$C,'รับ-จ่าย ประจำวัน'!$B568,กวนไส้!AI:AI)+SUMIF(ผลิต1!$C:$C,'รับ-จ่าย ประจำวัน'!$B568,ผลิต1!AI:AI)+SUMIF(ผลิต2!$C:$C,'รับ-จ่าย ประจำวัน'!$B568,ผลิต2!AI:AI)+SUMIF(เส้นแต่งหน้าขนมเค้ก!$C:$C,'รับ-จ่าย ประจำวัน'!$B568,เส้นแต่งหน้าขนมเค้ก!AI:AI)+SUMIF(แพ็ค!$C:$C,'รับ-จ่าย ประจำวัน'!$B568,แพ็ค!AI:AI)+SUMIF(ธุรการ!$C:$C,'รับ-จ่าย ประจำวัน'!$B568,ธุรการ!AI:AI)+SUMIF(เส้นแต่งหน้าขนมปัง!$C:$C,'รับ-จ่าย ประจำวัน'!$B568,เส้นแต่งหน้าขนมปัง!AI:AI)+SUMIF('วางแผนBC,CJ'!$C:$C,'รับ-จ่าย ประจำวัน'!$B568,'วางแผนBC,CJ'!AI:AI)+SUMIF(RD!$C:$C,'รับ-จ่าย ประจำวัน'!$B568,RD!AI:AI)+SUMIF('FG,ออนไล,คัดแยก'!$C:$C,'รับ-จ่าย ประจำวัน'!$B568,'FG,ออนไล,คัดแยก'!AI:AI)</f>
        <v>0</v>
      </c>
      <c r="BQ568" s="16">
        <f>SUMIF(เตรียมส่วนผสม!$C:$C,'รับ-จ่าย ประจำวัน'!$B568,เตรียมส่วนผสม!AJ:AJ)+SUMIF(กวนไส้!$C:$C,'รับ-จ่าย ประจำวัน'!$B568,กวนไส้!AJ:AJ)+SUMIF(ผลิต1!$C:$C,'รับ-จ่าย ประจำวัน'!$B568,ผลิต1!AJ:AJ)+SUMIF(ผลิต2!$C:$C,'รับ-จ่าย ประจำวัน'!$B568,ผลิต2!AJ:AJ)+SUMIF(เส้นแต่งหน้าขนมเค้ก!$C:$C,'รับ-จ่าย ประจำวัน'!$B568,เส้นแต่งหน้าขนมเค้ก!AJ:AJ)+SUMIF(แพ็ค!$C:$C,'รับ-จ่าย ประจำวัน'!$B568,แพ็ค!AJ:AJ)+SUMIF(ธุรการ!$C:$C,'รับ-จ่าย ประจำวัน'!$B568,ธุรการ!AJ:AJ)+SUMIF(เส้นแต่งหน้าขนมปัง!$C:$C,'รับ-จ่าย ประจำวัน'!$B568,เส้นแต่งหน้าขนมปัง!AJ:AJ)+SUMIF('วางแผนBC,CJ'!$C:$C,'รับ-จ่าย ประจำวัน'!$B568,'วางแผนBC,CJ'!AJ:AJ)+SUMIF(RD!$C:$C,'รับ-จ่าย ประจำวัน'!$B568,RD!AJ:AJ)+SUMIF('FG,ออนไล,คัดแยก'!$C:$C,'รับ-จ่าย ประจำวัน'!$B568,'FG,ออนไล,คัดแยก'!AJ:AJ)</f>
        <v>0</v>
      </c>
      <c r="BR568" s="16">
        <f>SUMIF(เตรียมส่วนผสม!$C:$C,'รับ-จ่าย ประจำวัน'!$B568,เตรียมส่วนผสม!AK:AK)+SUMIF(กวนไส้!$C:$C,'รับ-จ่าย ประจำวัน'!$B568,กวนไส้!AK:AK)+SUMIF(ผลิต1!$C:$C,'รับ-จ่าย ประจำวัน'!$B568,ผลิต1!AK:AK)+SUMIF(ผลิต2!$C:$C,'รับ-จ่าย ประจำวัน'!$B568,ผลิต2!AK:AK)+SUMIF(เส้นแต่งหน้าขนมเค้ก!$C:$C,'รับ-จ่าย ประจำวัน'!$B568,เส้นแต่งหน้าขนมเค้ก!AK:AK)+SUMIF(แพ็ค!$C:$C,'รับ-จ่าย ประจำวัน'!$B568,แพ็ค!AK:AK)+SUMIF(ธุรการ!$C:$C,'รับ-จ่าย ประจำวัน'!$B568,ธุรการ!AK:AK)+SUMIF(เส้นแต่งหน้าขนมปัง!$C:$C,'รับ-จ่าย ประจำวัน'!$B568,เส้นแต่งหน้าขนมปัง!AK:AK)+SUMIF('วางแผนBC,CJ'!$C:$C,'รับ-จ่าย ประจำวัน'!$B568,'วางแผนBC,CJ'!AK:AK)+SUMIF(RD!$C:$C,'รับ-จ่าย ประจำวัน'!$B568,RD!AK:AK)+SUMIF('FG,ออนไล,คัดแยก'!$C:$C,'รับ-จ่าย ประจำวัน'!$B568,'FG,ออนไล,คัดแยก'!AK:AK)</f>
        <v>0</v>
      </c>
      <c r="BS568" s="16">
        <f>SUMIF(เตรียมส่วนผสม!$C:$C,'รับ-จ่าย ประจำวัน'!$B568,เตรียมส่วนผสม!AL:AL)+SUMIF(กวนไส้!$C:$C,'รับ-จ่าย ประจำวัน'!$B568,กวนไส้!AL:AL)+SUMIF(ผลิต1!$C:$C,'รับ-จ่าย ประจำวัน'!$B568,ผลิต1!AL:AL)+SUMIF(ผลิต2!$C:$C,'รับ-จ่าย ประจำวัน'!$B568,ผลิต2!AL:AL)+SUMIF(เส้นแต่งหน้าขนมเค้ก!$C:$C,'รับ-จ่าย ประจำวัน'!$B568,เส้นแต่งหน้าขนมเค้ก!AL:AL)+SUMIF(แพ็ค!$C:$C,'รับ-จ่าย ประจำวัน'!$B568,แพ็ค!AL:AL)+SUMIF(ธุรการ!$C:$C,'รับ-จ่าย ประจำวัน'!$B568,ธุรการ!AL:AL)+SUMIF(เส้นแต่งหน้าขนมปัง!$C:$C,'รับ-จ่าย ประจำวัน'!$B568,เส้นแต่งหน้าขนมปัง!AL:AL)+SUMIF('วางแผนBC,CJ'!$C:$C,'รับ-จ่าย ประจำวัน'!$B568,'วางแผนBC,CJ'!AL:AL)+SUMIF(RD!$C:$C,'รับ-จ่าย ประจำวัน'!$B568,RD!AL:AL)+SUMIF('FG,ออนไล,คัดแยก'!$C:$C,'รับ-จ่าย ประจำวัน'!$B568,'FG,ออนไล,คัดแยก'!AL:AL)</f>
        <v>0</v>
      </c>
      <c r="BT568" s="18">
        <f t="shared" si="115"/>
        <v>0</v>
      </c>
      <c r="BU568" s="116"/>
      <c r="BV568" s="146">
        <f t="shared" si="116"/>
        <v>8612</v>
      </c>
      <c r="BW568" s="183">
        <v>30</v>
      </c>
      <c r="BX568" s="172">
        <f t="shared" si="114"/>
        <v>0</v>
      </c>
      <c r="BY568" s="188" t="e">
        <f t="shared" si="112"/>
        <v>#DIV/0!</v>
      </c>
      <c r="BZ568" s="180" t="e">
        <f t="shared" ca="1" si="117"/>
        <v>#DIV/0!</v>
      </c>
      <c r="CA568" s="93"/>
      <c r="CB568" s="93"/>
      <c r="CC568" s="93"/>
      <c r="CD568" s="93"/>
      <c r="CE568" s="93"/>
      <c r="CF568" s="93"/>
      <c r="CG568" s="93"/>
      <c r="CH568" s="93"/>
      <c r="CI568" s="93"/>
      <c r="CJ568" s="97"/>
      <c r="CK568" s="9">
        <f t="shared" si="113"/>
        <v>8612</v>
      </c>
    </row>
    <row r="569" spans="1:89" hidden="1" x14ac:dyDescent="0.5">
      <c r="A569" s="149"/>
      <c r="B569" s="34">
        <v>1023401095</v>
      </c>
      <c r="C569" s="33" t="s">
        <v>1768</v>
      </c>
      <c r="D569" s="141" t="s">
        <v>91</v>
      </c>
      <c r="E569" s="25"/>
      <c r="F569" s="162" t="s">
        <v>1605</v>
      </c>
      <c r="G569" s="25"/>
      <c r="H569" s="12">
        <v>12050</v>
      </c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11"/>
      <c r="AF569" s="11"/>
      <c r="AG569" s="11"/>
      <c r="AH569" s="11"/>
      <c r="AI569" s="25"/>
      <c r="AJ569" s="25"/>
      <c r="AK569" s="25"/>
      <c r="AL569" s="25"/>
      <c r="AM569" s="25"/>
      <c r="AN569" s="15">
        <f t="shared" si="119"/>
        <v>0</v>
      </c>
      <c r="AO569" s="16">
        <f>SUMIF(เตรียมส่วนผสม!$C:$C,'รับ-จ่าย ประจำวัน'!$B569,เตรียมส่วนผสม!H:H)+SUMIF(กวนไส้!$C:$C,'รับ-จ่าย ประจำวัน'!$B569,กวนไส้!H:H)+SUMIF(ผลิต1!$C:$C,'รับ-จ่าย ประจำวัน'!$B569,ผลิต1!H:H)+SUMIF(ผลิต2!$C:$C,'รับ-จ่าย ประจำวัน'!$B569,ผลิต2!H:H)+SUMIF(เส้นแต่งหน้าขนมเค้ก!$C:$C,'รับ-จ่าย ประจำวัน'!$B569,เส้นแต่งหน้าขนมเค้ก!H:H)+SUMIF(แพ็ค!$C:$C,'รับ-จ่าย ประจำวัน'!$B569,แพ็ค!H:H)+SUMIF(ธุรการ!$C:$C,'รับ-จ่าย ประจำวัน'!$B569,ธุรการ!H:H)+SUMIF(เส้นแต่งหน้าขนมปัง!$C:$C,'รับ-จ่าย ประจำวัน'!$B569,เส้นแต่งหน้าขนมปัง!H:H)+SUMIF('วางแผนBC,CJ'!$C:$C,'รับ-จ่าย ประจำวัน'!$B569,'วางแผนBC,CJ'!H:H)+SUMIF(RD!$C:$C,'รับ-จ่าย ประจำวัน'!$B569,RD!H:H)+SUMIF('FG,ออนไล,คัดแยก'!$C:$C,'รับ-จ่าย ประจำวัน'!$B569,'FG,ออนไล,คัดแยก'!H:H)</f>
        <v>0</v>
      </c>
      <c r="AP569" s="16">
        <f>SUMIF(เตรียมส่วนผสม!$C:$C,'รับ-จ่าย ประจำวัน'!$B569,เตรียมส่วนผสม!I:I)+SUMIF(กวนไส้!$C:$C,'รับ-จ่าย ประจำวัน'!$B569,กวนไส้!I:I)+SUMIF(ผลิต1!$C:$C,'รับ-จ่าย ประจำวัน'!$B569,ผลิต1!I:I)+SUMIF(ผลิต2!$C:$C,'รับ-จ่าย ประจำวัน'!$B569,ผลิต2!I:I)+SUMIF(เส้นแต่งหน้าขนมเค้ก!$C:$C,'รับ-จ่าย ประจำวัน'!$B569,เส้นแต่งหน้าขนมเค้ก!I:I)+SUMIF(แพ็ค!$C:$C,'รับ-จ่าย ประจำวัน'!$B569,แพ็ค!I:I)+SUMIF(ธุรการ!$C:$C,'รับ-จ่าย ประจำวัน'!$B569,ธุรการ!I:I)+SUMIF(เส้นแต่งหน้าขนมปัง!$C:$C,'รับ-จ่าย ประจำวัน'!$B569,เส้นแต่งหน้าขนมปัง!I:I)+SUMIF('วางแผนBC,CJ'!$C:$C,'รับ-จ่าย ประจำวัน'!$B569,'วางแผนBC,CJ'!I:I)+SUMIF(RD!$C:$C,'รับ-จ่าย ประจำวัน'!$B569,RD!I:I)+SUMIF('FG,ออนไล,คัดแยก'!$C:$C,'รับ-จ่าย ประจำวัน'!$B569,'FG,ออนไล,คัดแยก'!I:I)</f>
        <v>0</v>
      </c>
      <c r="AQ569" s="16">
        <f>SUMIF(เตรียมส่วนผสม!$C:$C,'รับ-จ่าย ประจำวัน'!$B569,เตรียมส่วนผสม!J:J)+SUMIF(กวนไส้!$C:$C,'รับ-จ่าย ประจำวัน'!$B569,กวนไส้!J:J)+SUMIF(ผลิต1!$C:$C,'รับ-จ่าย ประจำวัน'!$B569,ผลิต1!J:J)+SUMIF(ผลิต2!$C:$C,'รับ-จ่าย ประจำวัน'!$B569,ผลิต2!J:J)+SUMIF(เส้นแต่งหน้าขนมเค้ก!$C:$C,'รับ-จ่าย ประจำวัน'!$B569,เส้นแต่งหน้าขนมเค้ก!J:J)+SUMIF(แพ็ค!$C:$C,'รับ-จ่าย ประจำวัน'!$B569,แพ็ค!J:J)+SUMIF(ธุรการ!$C:$C,'รับ-จ่าย ประจำวัน'!$B569,ธุรการ!J:J)+SUMIF(เส้นแต่งหน้าขนมปัง!$C:$C,'รับ-จ่าย ประจำวัน'!$B569,เส้นแต่งหน้าขนมปัง!J:J)+SUMIF('วางแผนBC,CJ'!$C:$C,'รับ-จ่าย ประจำวัน'!$B569,'วางแผนBC,CJ'!J:J)+SUMIF(RD!$C:$C,'รับ-จ่าย ประจำวัน'!$B569,RD!J:J)+SUMIF('FG,ออนไล,คัดแยก'!$C:$C,'รับ-จ่าย ประจำวัน'!$B569,'FG,ออนไล,คัดแยก'!J:J)</f>
        <v>0</v>
      </c>
      <c r="AR569" s="16">
        <f>SUMIF(เตรียมส่วนผสม!$C:$C,'รับ-จ่าย ประจำวัน'!$B569,เตรียมส่วนผสม!K:K)+SUMIF(กวนไส้!$C:$C,'รับ-จ่าย ประจำวัน'!$B569,กวนไส้!K:K)+SUMIF(ผลิต1!$C:$C,'รับ-จ่าย ประจำวัน'!$B569,ผลิต1!K:K)+SUMIF(ผลิต2!$C:$C,'รับ-จ่าย ประจำวัน'!$B569,ผลิต2!K:K)+SUMIF(เส้นแต่งหน้าขนมเค้ก!$C:$C,'รับ-จ่าย ประจำวัน'!$B569,เส้นแต่งหน้าขนมเค้ก!K:K)+SUMIF(แพ็ค!$C:$C,'รับ-จ่าย ประจำวัน'!$B569,แพ็ค!K:K)+SUMIF(ธุรการ!$C:$C,'รับ-จ่าย ประจำวัน'!$B569,ธุรการ!K:K)+SUMIF(เส้นแต่งหน้าขนมปัง!$C:$C,'รับ-จ่าย ประจำวัน'!$B569,เส้นแต่งหน้าขนมปัง!K:K)+SUMIF('วางแผนBC,CJ'!$C:$C,'รับ-จ่าย ประจำวัน'!$B569,'วางแผนBC,CJ'!K:K)+SUMIF(RD!$C:$C,'รับ-จ่าย ประจำวัน'!$B569,RD!K:K)+SUMIF('FG,ออนไล,คัดแยก'!$C:$C,'รับ-จ่าย ประจำวัน'!$B569,'FG,ออนไล,คัดแยก'!K:K)</f>
        <v>0</v>
      </c>
      <c r="AS569" s="16">
        <f>SUMIF(เตรียมส่วนผสม!$C:$C,'รับ-จ่าย ประจำวัน'!$B569,เตรียมส่วนผสม!L:L)+SUMIF(กวนไส้!$C:$C,'รับ-จ่าย ประจำวัน'!$B569,กวนไส้!L:L)+SUMIF(ผลิต1!$C:$C,'รับ-จ่าย ประจำวัน'!$B569,ผลิต1!L:L)+SUMIF(ผลิต2!$C:$C,'รับ-จ่าย ประจำวัน'!$B569,ผลิต2!L:L)+SUMIF(เส้นแต่งหน้าขนมเค้ก!$C:$C,'รับ-จ่าย ประจำวัน'!$B569,เส้นแต่งหน้าขนมเค้ก!L:L)+SUMIF(แพ็ค!$C:$C,'รับ-จ่าย ประจำวัน'!$B569,แพ็ค!L:L)+SUMIF(ธุรการ!$C:$C,'รับ-จ่าย ประจำวัน'!$B569,ธุรการ!L:L)+SUMIF(เส้นแต่งหน้าขนมปัง!$C:$C,'รับ-จ่าย ประจำวัน'!$B569,เส้นแต่งหน้าขนมปัง!L:L)+SUMIF('วางแผนBC,CJ'!$C:$C,'รับ-จ่าย ประจำวัน'!$B569,'วางแผนBC,CJ'!L:L)+SUMIF(RD!$C:$C,'รับ-จ่าย ประจำวัน'!$B569,RD!L:L)+SUMIF('FG,ออนไล,คัดแยก'!$C:$C,'รับ-จ่าย ประจำวัน'!$B569,'FG,ออนไล,คัดแยก'!L:L)</f>
        <v>0</v>
      </c>
      <c r="AT569" s="16">
        <f>SUMIF(เตรียมส่วนผสม!$C:$C,'รับ-จ่าย ประจำวัน'!$B569,เตรียมส่วนผสม!M:M)+SUMIF(กวนไส้!$C:$C,'รับ-จ่าย ประจำวัน'!$B569,กวนไส้!M:M)+SUMIF(ผลิต1!$C:$C,'รับ-จ่าย ประจำวัน'!$B569,ผลิต1!M:M)+SUMIF(ผลิต2!$C:$C,'รับ-จ่าย ประจำวัน'!$B569,ผลิต2!M:M)+SUMIF(เส้นแต่งหน้าขนมเค้ก!$C:$C,'รับ-จ่าย ประจำวัน'!$B569,เส้นแต่งหน้าขนมเค้ก!M:M)+SUMIF(แพ็ค!$C:$C,'รับ-จ่าย ประจำวัน'!$B569,แพ็ค!M:M)+SUMIF(ธุรการ!$C:$C,'รับ-จ่าย ประจำวัน'!$B569,ธุรการ!M:M)+SUMIF(เส้นแต่งหน้าขนมปัง!$C:$C,'รับ-จ่าย ประจำวัน'!$B569,เส้นแต่งหน้าขนมปัง!M:M)+SUMIF('วางแผนBC,CJ'!$C:$C,'รับ-จ่าย ประจำวัน'!$B569,'วางแผนBC,CJ'!M:M)+SUMIF(RD!$C:$C,'รับ-จ่าย ประจำวัน'!$B569,RD!M:M)+SUMIF('FG,ออนไล,คัดแยก'!$C:$C,'รับ-จ่าย ประจำวัน'!$B569,'FG,ออนไล,คัดแยก'!M:M)</f>
        <v>0</v>
      </c>
      <c r="AU569" s="16">
        <f>SUMIF(เตรียมส่วนผสม!$C:$C,'รับ-จ่าย ประจำวัน'!$B569,เตรียมส่วนผสม!N:N)+SUMIF(กวนไส้!$C:$C,'รับ-จ่าย ประจำวัน'!$B569,กวนไส้!N:N)+SUMIF(ผลิต1!$C:$C,'รับ-จ่าย ประจำวัน'!$B569,ผลิต1!N:N)+SUMIF(ผลิต2!$C:$C,'รับ-จ่าย ประจำวัน'!$B569,ผลิต2!N:N)+SUMIF(เส้นแต่งหน้าขนมเค้ก!$C:$C,'รับ-จ่าย ประจำวัน'!$B569,เส้นแต่งหน้าขนมเค้ก!N:N)+SUMIF(แพ็ค!$C:$C,'รับ-จ่าย ประจำวัน'!$B569,แพ็ค!N:N)+SUMIF(ธุรการ!$C:$C,'รับ-จ่าย ประจำวัน'!$B569,ธุรการ!N:N)+SUMIF(เส้นแต่งหน้าขนมปัง!$C:$C,'รับ-จ่าย ประจำวัน'!$B569,เส้นแต่งหน้าขนมปัง!N:N)+SUMIF('วางแผนBC,CJ'!$C:$C,'รับ-จ่าย ประจำวัน'!$B569,'วางแผนBC,CJ'!N:N)+SUMIF(RD!$C:$C,'รับ-จ่าย ประจำวัน'!$B569,RD!N:N)+SUMIF('FG,ออนไล,คัดแยก'!$C:$C,'รับ-จ่าย ประจำวัน'!$B569,'FG,ออนไล,คัดแยก'!N:N)</f>
        <v>0</v>
      </c>
      <c r="AV569" s="16">
        <f>SUMIF(เตรียมส่วนผสม!$C:$C,'รับ-จ่าย ประจำวัน'!$B569,เตรียมส่วนผสม!O:O)+SUMIF(กวนไส้!$C:$C,'รับ-จ่าย ประจำวัน'!$B569,กวนไส้!O:O)+SUMIF(ผลิต1!$C:$C,'รับ-จ่าย ประจำวัน'!$B569,ผลิต1!O:O)+SUMIF(ผลิต2!$C:$C,'รับ-จ่าย ประจำวัน'!$B569,ผลิต2!O:O)+SUMIF(เส้นแต่งหน้าขนมเค้ก!$C:$C,'รับ-จ่าย ประจำวัน'!$B569,เส้นแต่งหน้าขนมเค้ก!O:O)+SUMIF(แพ็ค!$C:$C,'รับ-จ่าย ประจำวัน'!$B569,แพ็ค!O:O)+SUMIF(ธุรการ!$C:$C,'รับ-จ่าย ประจำวัน'!$B569,ธุรการ!O:O)+SUMIF(เส้นแต่งหน้าขนมปัง!$C:$C,'รับ-จ่าย ประจำวัน'!$B569,เส้นแต่งหน้าขนมปัง!O:O)+SUMIF('วางแผนBC,CJ'!$C:$C,'รับ-จ่าย ประจำวัน'!$B569,'วางแผนBC,CJ'!O:O)+SUMIF(RD!$C:$C,'รับ-จ่าย ประจำวัน'!$B569,RD!O:O)+SUMIF('FG,ออนไล,คัดแยก'!$C:$C,'รับ-จ่าย ประจำวัน'!$B569,'FG,ออนไล,คัดแยก'!O:O)</f>
        <v>0</v>
      </c>
      <c r="AW569" s="16">
        <f>SUMIF(เตรียมส่วนผสม!$C:$C,'รับ-จ่าย ประจำวัน'!$B569,เตรียมส่วนผสม!P:P)+SUMIF(กวนไส้!$C:$C,'รับ-จ่าย ประจำวัน'!$B569,กวนไส้!P:P)+SUMIF(ผลิต1!$C:$C,'รับ-จ่าย ประจำวัน'!$B569,ผลิต1!P:P)+SUMIF(ผลิต2!$C:$C,'รับ-จ่าย ประจำวัน'!$B569,ผลิต2!P:P)+SUMIF(เส้นแต่งหน้าขนมเค้ก!$C:$C,'รับ-จ่าย ประจำวัน'!$B569,เส้นแต่งหน้าขนมเค้ก!P:P)+SUMIF(แพ็ค!$C:$C,'รับ-จ่าย ประจำวัน'!$B569,แพ็ค!P:P)+SUMIF(ธุรการ!$C:$C,'รับ-จ่าย ประจำวัน'!$B569,ธุรการ!P:P)+SUMIF(เส้นแต่งหน้าขนมปัง!$C:$C,'รับ-จ่าย ประจำวัน'!$B569,เส้นแต่งหน้าขนมปัง!P:P)+SUMIF('วางแผนBC,CJ'!$C:$C,'รับ-จ่าย ประจำวัน'!$B569,'วางแผนBC,CJ'!P:P)+SUMIF(RD!$C:$C,'รับ-จ่าย ประจำวัน'!$B569,RD!P:P)+SUMIF('FG,ออนไล,คัดแยก'!$C:$C,'รับ-จ่าย ประจำวัน'!$B569,'FG,ออนไล,คัดแยก'!P:P)</f>
        <v>0</v>
      </c>
      <c r="AX569" s="16">
        <f>SUMIF(เตรียมส่วนผสม!$C:$C,'รับ-จ่าย ประจำวัน'!$B569,เตรียมส่วนผสม!Q:Q)+SUMIF(กวนไส้!$C:$C,'รับ-จ่าย ประจำวัน'!$B569,กวนไส้!Q:Q)+SUMIF(ผลิต1!$C:$C,'รับ-จ่าย ประจำวัน'!$B569,ผลิต1!Q:Q)+SUMIF(ผลิต2!$C:$C,'รับ-จ่าย ประจำวัน'!$B569,ผลิต2!Q:Q)+SUMIF(เส้นแต่งหน้าขนมเค้ก!$C:$C,'รับ-จ่าย ประจำวัน'!$B569,เส้นแต่งหน้าขนมเค้ก!Q:Q)+SUMIF(แพ็ค!$C:$C,'รับ-จ่าย ประจำวัน'!$B569,แพ็ค!Q:Q)+SUMIF(ธุรการ!$C:$C,'รับ-จ่าย ประจำวัน'!$B569,ธุรการ!Q:Q)+SUMIF(เส้นแต่งหน้าขนมปัง!$C:$C,'รับ-จ่าย ประจำวัน'!$B569,เส้นแต่งหน้าขนมปัง!Q:Q)+SUMIF('วางแผนBC,CJ'!$C:$C,'รับ-จ่าย ประจำวัน'!$B569,'วางแผนBC,CJ'!Q:Q)+SUMIF(RD!$C:$C,'รับ-จ่าย ประจำวัน'!$B569,RD!Q:Q)+SUMIF('FG,ออนไล,คัดแยก'!$C:$C,'รับ-จ่าย ประจำวัน'!$B569,'FG,ออนไล,คัดแยก'!Q:Q)</f>
        <v>0</v>
      </c>
      <c r="AY569" s="16">
        <f>SUMIF(เตรียมส่วนผสม!$C:$C,'รับ-จ่าย ประจำวัน'!$B569,เตรียมส่วนผสม!R:R)+SUMIF(กวนไส้!$C:$C,'รับ-จ่าย ประจำวัน'!$B569,กวนไส้!R:R)+SUMIF(ผลิต1!$C:$C,'รับ-จ่าย ประจำวัน'!$B569,ผลิต1!R:R)+SUMIF(ผลิต2!$C:$C,'รับ-จ่าย ประจำวัน'!$B569,ผลิต2!R:R)+SUMIF(เส้นแต่งหน้าขนมเค้ก!$C:$C,'รับ-จ่าย ประจำวัน'!$B569,เส้นแต่งหน้าขนมเค้ก!R:R)+SUMIF(แพ็ค!$C:$C,'รับ-จ่าย ประจำวัน'!$B569,แพ็ค!R:R)+SUMIF(ธุรการ!$C:$C,'รับ-จ่าย ประจำวัน'!$B569,ธุรการ!R:R)+SUMIF(เส้นแต่งหน้าขนมปัง!$C:$C,'รับ-จ่าย ประจำวัน'!$B569,เส้นแต่งหน้าขนมปัง!R:R)+SUMIF('วางแผนBC,CJ'!$C:$C,'รับ-จ่าย ประจำวัน'!$B569,'วางแผนBC,CJ'!R:R)+SUMIF(RD!$C:$C,'รับ-จ่าย ประจำวัน'!$B569,RD!R:R)+SUMIF('FG,ออนไล,คัดแยก'!$C:$C,'รับ-จ่าย ประจำวัน'!$B569,'FG,ออนไล,คัดแยก'!R:R)</f>
        <v>0</v>
      </c>
      <c r="AZ569" s="16">
        <f>SUMIF(เตรียมส่วนผสม!$C:$C,'รับ-จ่าย ประจำวัน'!$B569,เตรียมส่วนผสม!S:S)+SUMIF(กวนไส้!$C:$C,'รับ-จ่าย ประจำวัน'!$B569,กวนไส้!S:S)+SUMIF(ผลิต1!$C:$C,'รับ-จ่าย ประจำวัน'!$B569,ผลิต1!S:S)+SUMIF(ผลิต2!$C:$C,'รับ-จ่าย ประจำวัน'!$B569,ผลิต2!S:S)+SUMIF(เส้นแต่งหน้าขนมเค้ก!$C:$C,'รับ-จ่าย ประจำวัน'!$B569,เส้นแต่งหน้าขนมเค้ก!S:S)+SUMIF(แพ็ค!$C:$C,'รับ-จ่าย ประจำวัน'!$B569,แพ็ค!S:S)+SUMIF(ธุรการ!$C:$C,'รับ-จ่าย ประจำวัน'!$B569,ธุรการ!S:S)+SUMIF(เส้นแต่งหน้าขนมปัง!$C:$C,'รับ-จ่าย ประจำวัน'!$B569,เส้นแต่งหน้าขนมปัง!S:S)+SUMIF('วางแผนBC,CJ'!$C:$C,'รับ-จ่าย ประจำวัน'!$B569,'วางแผนBC,CJ'!S:S)+SUMIF(RD!$C:$C,'รับ-จ่าย ประจำวัน'!$B569,RD!S:S)+SUMIF('FG,ออนไล,คัดแยก'!$C:$C,'รับ-จ่าย ประจำวัน'!$B569,'FG,ออนไล,คัดแยก'!S:S)</f>
        <v>0</v>
      </c>
      <c r="BA569" s="16">
        <f>SUMIF(เตรียมส่วนผสม!$C:$C,'รับ-จ่าย ประจำวัน'!$B569,เตรียมส่วนผสม!T:T)+SUMIF(กวนไส้!$C:$C,'รับ-จ่าย ประจำวัน'!$B569,กวนไส้!T:T)+SUMIF(ผลิต1!$C:$C,'รับ-จ่าย ประจำวัน'!$B569,ผลิต1!T:T)+SUMIF(ผลิต2!$C:$C,'รับ-จ่าย ประจำวัน'!$B569,ผลิต2!T:T)+SUMIF(เส้นแต่งหน้าขนมเค้ก!$C:$C,'รับ-จ่าย ประจำวัน'!$B569,เส้นแต่งหน้าขนมเค้ก!T:T)+SUMIF(แพ็ค!$C:$C,'รับ-จ่าย ประจำวัน'!$B569,แพ็ค!T:T)+SUMIF(ธุรการ!$C:$C,'รับ-จ่าย ประจำวัน'!$B569,ธุรการ!T:T)+SUMIF(เส้นแต่งหน้าขนมปัง!$C:$C,'รับ-จ่าย ประจำวัน'!$B569,เส้นแต่งหน้าขนมปัง!T:T)+SUMIF('วางแผนBC,CJ'!$C:$C,'รับ-จ่าย ประจำวัน'!$B569,'วางแผนBC,CJ'!T:T)+SUMIF(RD!$C:$C,'รับ-จ่าย ประจำวัน'!$B569,RD!T:T)+SUMIF('FG,ออนไล,คัดแยก'!$C:$C,'รับ-จ่าย ประจำวัน'!$B569,'FG,ออนไล,คัดแยก'!T:T)</f>
        <v>0</v>
      </c>
      <c r="BB569" s="16">
        <f>SUMIF(เตรียมส่วนผสม!$C:$C,'รับ-จ่าย ประจำวัน'!$B569,เตรียมส่วนผสม!U:U)+SUMIF(กวนไส้!$C:$C,'รับ-จ่าย ประจำวัน'!$B569,กวนไส้!U:U)+SUMIF(ผลิต1!$C:$C,'รับ-จ่าย ประจำวัน'!$B569,ผลิต1!U:U)+SUMIF(ผลิต2!$C:$C,'รับ-จ่าย ประจำวัน'!$B569,ผลิต2!U:U)+SUMIF(เส้นแต่งหน้าขนมเค้ก!$C:$C,'รับ-จ่าย ประจำวัน'!$B569,เส้นแต่งหน้าขนมเค้ก!U:U)+SUMIF(แพ็ค!$C:$C,'รับ-จ่าย ประจำวัน'!$B569,แพ็ค!U:U)+SUMIF(ธุรการ!$C:$C,'รับ-จ่าย ประจำวัน'!$B569,ธุรการ!U:U)+SUMIF(เส้นแต่งหน้าขนมปัง!$C:$C,'รับ-จ่าย ประจำวัน'!$B569,เส้นแต่งหน้าขนมปัง!U:U)+SUMIF('วางแผนBC,CJ'!$C:$C,'รับ-จ่าย ประจำวัน'!$B569,'วางแผนBC,CJ'!U:U)+SUMIF(RD!$C:$C,'รับ-จ่าย ประจำวัน'!$B569,RD!U:U)+SUMIF('FG,ออนไล,คัดแยก'!$C:$C,'รับ-จ่าย ประจำวัน'!$B569,'FG,ออนไล,คัดแยก'!U:U)</f>
        <v>0</v>
      </c>
      <c r="BC569" s="16">
        <f>SUMIF(เตรียมส่วนผสม!$C:$C,'รับ-จ่าย ประจำวัน'!$B569,เตรียมส่วนผสม!V:V)+SUMIF(กวนไส้!$C:$C,'รับ-จ่าย ประจำวัน'!$B569,กวนไส้!V:V)+SUMIF(ผลิต1!$C:$C,'รับ-จ่าย ประจำวัน'!$B569,ผลิต1!V:V)+SUMIF(ผลิต2!$C:$C,'รับ-จ่าย ประจำวัน'!$B569,ผลิต2!V:V)+SUMIF(เส้นแต่งหน้าขนมเค้ก!$C:$C,'รับ-จ่าย ประจำวัน'!$B569,เส้นแต่งหน้าขนมเค้ก!V:V)+SUMIF(แพ็ค!$C:$C,'รับ-จ่าย ประจำวัน'!$B569,แพ็ค!V:V)+SUMIF(ธุรการ!$C:$C,'รับ-จ่าย ประจำวัน'!$B569,ธุรการ!V:V)+SUMIF(เส้นแต่งหน้าขนมปัง!$C:$C,'รับ-จ่าย ประจำวัน'!$B569,เส้นแต่งหน้าขนมปัง!V:V)+SUMIF('วางแผนBC,CJ'!$C:$C,'รับ-จ่าย ประจำวัน'!$B569,'วางแผนBC,CJ'!V:V)+SUMIF(RD!$C:$C,'รับ-จ่าย ประจำวัน'!$B569,RD!V:V)+SUMIF('FG,ออนไล,คัดแยก'!$C:$C,'รับ-จ่าย ประจำวัน'!$B569,'FG,ออนไล,คัดแยก'!V:V)</f>
        <v>0</v>
      </c>
      <c r="BD569" s="16">
        <f>SUMIF(เตรียมส่วนผสม!$C:$C,'รับ-จ่าย ประจำวัน'!$B569,เตรียมส่วนผสม!W:W)+SUMIF(กวนไส้!$C:$C,'รับ-จ่าย ประจำวัน'!$B569,กวนไส้!W:W)+SUMIF(ผลิต1!$C:$C,'รับ-จ่าย ประจำวัน'!$B569,ผลิต1!W:W)+SUMIF(ผลิต2!$C:$C,'รับ-จ่าย ประจำวัน'!$B569,ผลิต2!W:W)+SUMIF(เส้นแต่งหน้าขนมเค้ก!$C:$C,'รับ-จ่าย ประจำวัน'!$B569,เส้นแต่งหน้าขนมเค้ก!W:W)+SUMIF(แพ็ค!$C:$C,'รับ-จ่าย ประจำวัน'!$B569,แพ็ค!W:W)+SUMIF(ธุรการ!$C:$C,'รับ-จ่าย ประจำวัน'!$B569,ธุรการ!W:W)+SUMIF(เส้นแต่งหน้าขนมปัง!$C:$C,'รับ-จ่าย ประจำวัน'!$B569,เส้นแต่งหน้าขนมปัง!W:W)+SUMIF('วางแผนBC,CJ'!$C:$C,'รับ-จ่าย ประจำวัน'!$B569,'วางแผนBC,CJ'!W:W)+SUMIF(RD!$C:$C,'รับ-จ่าย ประจำวัน'!$B569,RD!W:W)+SUMIF('FG,ออนไล,คัดแยก'!$C:$C,'รับ-จ่าย ประจำวัน'!$B569,'FG,ออนไล,คัดแยก'!W:W)</f>
        <v>0</v>
      </c>
      <c r="BE569" s="16">
        <f>SUMIF(เตรียมส่วนผสม!$C:$C,'รับ-จ่าย ประจำวัน'!$B569,เตรียมส่วนผสม!X:X)+SUMIF(กวนไส้!$C:$C,'รับ-จ่าย ประจำวัน'!$B569,กวนไส้!X:X)+SUMIF(ผลิต1!$C:$C,'รับ-จ่าย ประจำวัน'!$B569,ผลิต1!X:X)+SUMIF(ผลิต2!$C:$C,'รับ-จ่าย ประจำวัน'!$B569,ผลิต2!X:X)+SUMIF(เส้นแต่งหน้าขนมเค้ก!$C:$C,'รับ-จ่าย ประจำวัน'!$B569,เส้นแต่งหน้าขนมเค้ก!X:X)+SUMIF(แพ็ค!$C:$C,'รับ-จ่าย ประจำวัน'!$B569,แพ็ค!X:X)+SUMIF(ธุรการ!$C:$C,'รับ-จ่าย ประจำวัน'!$B569,ธุรการ!X:X)+SUMIF(เส้นแต่งหน้าขนมปัง!$C:$C,'รับ-จ่าย ประจำวัน'!$B569,เส้นแต่งหน้าขนมปัง!X:X)+SUMIF('วางแผนBC,CJ'!$C:$C,'รับ-จ่าย ประจำวัน'!$B569,'วางแผนBC,CJ'!X:X)+SUMIF(RD!$C:$C,'รับ-จ่าย ประจำวัน'!$B569,RD!X:X)+SUMIF('FG,ออนไล,คัดแยก'!$C:$C,'รับ-จ่าย ประจำวัน'!$B569,'FG,ออนไล,คัดแยก'!X:X)</f>
        <v>0</v>
      </c>
      <c r="BF569" s="16">
        <f>SUMIF(เตรียมส่วนผสม!$C:$C,'รับ-จ่าย ประจำวัน'!$B569,เตรียมส่วนผสม!Y:Y)+SUMIF(กวนไส้!$C:$C,'รับ-จ่าย ประจำวัน'!$B569,กวนไส้!Y:Y)+SUMIF(ผลิต1!$C:$C,'รับ-จ่าย ประจำวัน'!$B569,ผลิต1!Y:Y)+SUMIF(ผลิต2!$C:$C,'รับ-จ่าย ประจำวัน'!$B569,ผลิต2!Y:Y)+SUMIF(เส้นแต่งหน้าขนมเค้ก!$C:$C,'รับ-จ่าย ประจำวัน'!$B569,เส้นแต่งหน้าขนมเค้ก!Y:Y)+SUMIF(แพ็ค!$C:$C,'รับ-จ่าย ประจำวัน'!$B569,แพ็ค!Y:Y)+SUMIF(ธุรการ!$C:$C,'รับ-จ่าย ประจำวัน'!$B569,ธุรการ!Y:Y)+SUMIF(เส้นแต่งหน้าขนมปัง!$C:$C,'รับ-จ่าย ประจำวัน'!$B569,เส้นแต่งหน้าขนมปัง!Y:Y)+SUMIF('วางแผนBC,CJ'!$C:$C,'รับ-จ่าย ประจำวัน'!$B569,'วางแผนBC,CJ'!Y:Y)+SUMIF(RD!$C:$C,'รับ-จ่าย ประจำวัน'!$B569,RD!Y:Y)+SUMIF('FG,ออนไล,คัดแยก'!$C:$C,'รับ-จ่าย ประจำวัน'!$B569,'FG,ออนไล,คัดแยก'!Y:Y)</f>
        <v>0</v>
      </c>
      <c r="BG569" s="16">
        <f>SUMIF(เตรียมส่วนผสม!$C:$C,'รับ-จ่าย ประจำวัน'!$B569,เตรียมส่วนผสม!Z:Z)+SUMIF(กวนไส้!$C:$C,'รับ-จ่าย ประจำวัน'!$B569,กวนไส้!Z:Z)+SUMIF(ผลิต1!$C:$C,'รับ-จ่าย ประจำวัน'!$B569,ผลิต1!Z:Z)+SUMIF(ผลิต2!$C:$C,'รับ-จ่าย ประจำวัน'!$B569,ผลิต2!Z:Z)+SUMIF(เส้นแต่งหน้าขนมเค้ก!$C:$C,'รับ-จ่าย ประจำวัน'!$B569,เส้นแต่งหน้าขนมเค้ก!Z:Z)+SUMIF(แพ็ค!$C:$C,'รับ-จ่าย ประจำวัน'!$B569,แพ็ค!Z:Z)+SUMIF(ธุรการ!$C:$C,'รับ-จ่าย ประจำวัน'!$B569,ธุรการ!Z:Z)+SUMIF(เส้นแต่งหน้าขนมปัง!$C:$C,'รับ-จ่าย ประจำวัน'!$B569,เส้นแต่งหน้าขนมปัง!Z:Z)+SUMIF('วางแผนBC,CJ'!$C:$C,'รับ-จ่าย ประจำวัน'!$B569,'วางแผนBC,CJ'!Z:Z)+SUMIF(RD!$C:$C,'รับ-จ่าย ประจำวัน'!$B569,RD!Z:Z)+SUMIF('FG,ออนไล,คัดแยก'!$C:$C,'รับ-จ่าย ประจำวัน'!$B569,'FG,ออนไล,คัดแยก'!Z:Z)</f>
        <v>0</v>
      </c>
      <c r="BH569" s="16">
        <f>SUMIF(เตรียมส่วนผสม!$C:$C,'รับ-จ่าย ประจำวัน'!$B569,เตรียมส่วนผสม!AA:AA)+SUMIF(กวนไส้!$C:$C,'รับ-จ่าย ประจำวัน'!$B569,กวนไส้!AA:AA)+SUMIF(ผลิต1!$C:$C,'รับ-จ่าย ประจำวัน'!$B569,ผลิต1!AA:AA)+SUMIF(ผลิต2!$C:$C,'รับ-จ่าย ประจำวัน'!$B569,ผลิต2!AA:AA)+SUMIF(เส้นแต่งหน้าขนมเค้ก!$C:$C,'รับ-จ่าย ประจำวัน'!$B569,เส้นแต่งหน้าขนมเค้ก!AA:AA)+SUMIF(แพ็ค!$C:$C,'รับ-จ่าย ประจำวัน'!$B569,แพ็ค!AA:AA)+SUMIF(ธุรการ!$C:$C,'รับ-จ่าย ประจำวัน'!$B569,ธุรการ!AA:AA)+SUMIF(เส้นแต่งหน้าขนมปัง!$C:$C,'รับ-จ่าย ประจำวัน'!$B569,เส้นแต่งหน้าขนมปัง!AA:AA)+SUMIF('วางแผนBC,CJ'!$C:$C,'รับ-จ่าย ประจำวัน'!$B569,'วางแผนBC,CJ'!AA:AA)+SUMIF(RD!$C:$C,'รับ-จ่าย ประจำวัน'!$B569,RD!AA:AA)+SUMIF('FG,ออนไล,คัดแยก'!$C:$C,'รับ-จ่าย ประจำวัน'!$B569,'FG,ออนไล,คัดแยก'!AA:AA)</f>
        <v>0</v>
      </c>
      <c r="BI569" s="16">
        <f>SUMIF(เตรียมส่วนผสม!$C:$C,'รับ-จ่าย ประจำวัน'!$B569,เตรียมส่วนผสม!AB:AB)+SUMIF(กวนไส้!$C:$C,'รับ-จ่าย ประจำวัน'!$B569,กวนไส้!AB:AB)+SUMIF(ผลิต1!$C:$C,'รับ-จ่าย ประจำวัน'!$B569,ผลิต1!AB:AB)+SUMIF(ผลิต2!$C:$C,'รับ-จ่าย ประจำวัน'!$B569,ผลิต2!AB:AB)+SUMIF(เส้นแต่งหน้าขนมเค้ก!$C:$C,'รับ-จ่าย ประจำวัน'!$B569,เส้นแต่งหน้าขนมเค้ก!AB:AB)+SUMIF(แพ็ค!$C:$C,'รับ-จ่าย ประจำวัน'!$B569,แพ็ค!AB:AB)+SUMIF(ธุรการ!$C:$C,'รับ-จ่าย ประจำวัน'!$B569,ธุรการ!AB:AB)+SUMIF(เส้นแต่งหน้าขนมปัง!$C:$C,'รับ-จ่าย ประจำวัน'!$B569,เส้นแต่งหน้าขนมปัง!AB:AB)+SUMIF('วางแผนBC,CJ'!$C:$C,'รับ-จ่าย ประจำวัน'!$B569,'วางแผนBC,CJ'!AB:AB)+SUMIF(RD!$C:$C,'รับ-จ่าย ประจำวัน'!$B569,RD!AB:AB)+SUMIF('FG,ออนไล,คัดแยก'!$C:$C,'รับ-จ่าย ประจำวัน'!$B569,'FG,ออนไล,คัดแยก'!AB:AB)</f>
        <v>0</v>
      </c>
      <c r="BJ569" s="16">
        <f>SUMIF(เตรียมส่วนผสม!$C:$C,'รับ-จ่าย ประจำวัน'!$B569,เตรียมส่วนผสม!AC:AC)+SUMIF(กวนไส้!$C:$C,'รับ-จ่าย ประจำวัน'!$B569,กวนไส้!AC:AC)+SUMIF(ผลิต1!$C:$C,'รับ-จ่าย ประจำวัน'!$B569,ผลิต1!AC:AC)+SUMIF(ผลิต2!$C:$C,'รับ-จ่าย ประจำวัน'!$B569,ผลิต2!AC:AC)+SUMIF(เส้นแต่งหน้าขนมเค้ก!$C:$C,'รับ-จ่าย ประจำวัน'!$B569,เส้นแต่งหน้าขนมเค้ก!AC:AC)+SUMIF(แพ็ค!$C:$C,'รับ-จ่าย ประจำวัน'!$B569,แพ็ค!AC:AC)+SUMIF(ธุรการ!$C:$C,'รับ-จ่าย ประจำวัน'!$B569,ธุรการ!AC:AC)+SUMIF(เส้นแต่งหน้าขนมปัง!$C:$C,'รับ-จ่าย ประจำวัน'!$B569,เส้นแต่งหน้าขนมปัง!AC:AC)+SUMIF('วางแผนBC,CJ'!$C:$C,'รับ-จ่าย ประจำวัน'!$B569,'วางแผนBC,CJ'!AC:AC)+SUMIF(RD!$C:$C,'รับ-จ่าย ประจำวัน'!$B569,RD!AC:AC)+SUMIF('FG,ออนไล,คัดแยก'!$C:$C,'รับ-จ่าย ประจำวัน'!$B569,'FG,ออนไล,คัดแยก'!AC:AC)</f>
        <v>0</v>
      </c>
      <c r="BK569" s="16">
        <f>SUMIF(เตรียมส่วนผสม!$C:$C,'รับ-จ่าย ประจำวัน'!$B569,เตรียมส่วนผสม!AD:AD)+SUMIF(กวนไส้!$C:$C,'รับ-จ่าย ประจำวัน'!$B569,กวนไส้!AD:AD)+SUMIF(ผลิต1!$C:$C,'รับ-จ่าย ประจำวัน'!$B569,ผลิต1!AD:AD)+SUMIF(ผลิต2!$C:$C,'รับ-จ่าย ประจำวัน'!$B569,ผลิต2!AD:AD)+SUMIF(เส้นแต่งหน้าขนมเค้ก!$C:$C,'รับ-จ่าย ประจำวัน'!$B569,เส้นแต่งหน้าขนมเค้ก!AD:AD)+SUMIF(แพ็ค!$C:$C,'รับ-จ่าย ประจำวัน'!$B569,แพ็ค!AD:AD)+SUMIF(ธุรการ!$C:$C,'รับ-จ่าย ประจำวัน'!$B569,ธุรการ!AD:AD)+SUMIF(เส้นแต่งหน้าขนมปัง!$C:$C,'รับ-จ่าย ประจำวัน'!$B569,เส้นแต่งหน้าขนมปัง!AD:AD)+SUMIF('วางแผนBC,CJ'!$C:$C,'รับ-จ่าย ประจำวัน'!$B569,'วางแผนBC,CJ'!AD:AD)+SUMIF(RD!$C:$C,'รับ-จ่าย ประจำวัน'!$B569,RD!AD:AD)+SUMIF('FG,ออนไล,คัดแยก'!$C:$C,'รับ-จ่าย ประจำวัน'!$B569,'FG,ออนไล,คัดแยก'!AD:AD)</f>
        <v>0</v>
      </c>
      <c r="BL569" s="16">
        <f>SUMIF(เตรียมส่วนผสม!$C:$C,'รับ-จ่าย ประจำวัน'!$B569,เตรียมส่วนผสม!AE:AE)+SUMIF(กวนไส้!$C:$C,'รับ-จ่าย ประจำวัน'!$B569,กวนไส้!AE:AE)+SUMIF(ผลิต1!$C:$C,'รับ-จ่าย ประจำวัน'!$B569,ผลิต1!AE:AE)+SUMIF(ผลิต2!$C:$C,'รับ-จ่าย ประจำวัน'!$B569,ผลิต2!AE:AE)+SUMIF(เส้นแต่งหน้าขนมเค้ก!$C:$C,'รับ-จ่าย ประจำวัน'!$B569,เส้นแต่งหน้าขนมเค้ก!AE:AE)+SUMIF(แพ็ค!$C:$C,'รับ-จ่าย ประจำวัน'!$B569,แพ็ค!AE:AE)+SUMIF(ธุรการ!$C:$C,'รับ-จ่าย ประจำวัน'!$B569,ธุรการ!AE:AE)+SUMIF(เส้นแต่งหน้าขนมปัง!$C:$C,'รับ-จ่าย ประจำวัน'!$B569,เส้นแต่งหน้าขนมปัง!AE:AE)+SUMIF('วางแผนBC,CJ'!$C:$C,'รับ-จ่าย ประจำวัน'!$B569,'วางแผนBC,CJ'!AE:AE)+SUMIF(RD!$C:$C,'รับ-จ่าย ประจำวัน'!$B569,RD!AE:AE)+SUMIF('FG,ออนไล,คัดแยก'!$C:$C,'รับ-จ่าย ประจำวัน'!$B569,'FG,ออนไล,คัดแยก'!AE:AE)</f>
        <v>0</v>
      </c>
      <c r="BM569" s="16">
        <f>SUMIF(เตรียมส่วนผสม!$C:$C,'รับ-จ่าย ประจำวัน'!$B569,เตรียมส่วนผสม!AF:AF)+SUMIF(กวนไส้!$C:$C,'รับ-จ่าย ประจำวัน'!$B569,กวนไส้!AF:AF)+SUMIF(ผลิต1!$C:$C,'รับ-จ่าย ประจำวัน'!$B569,ผลิต1!AF:AF)+SUMIF(ผลิต2!$C:$C,'รับ-จ่าย ประจำวัน'!$B569,ผลิต2!AF:AF)+SUMIF(เส้นแต่งหน้าขนมเค้ก!$C:$C,'รับ-จ่าย ประจำวัน'!$B569,เส้นแต่งหน้าขนมเค้ก!AF:AF)+SUMIF(แพ็ค!$C:$C,'รับ-จ่าย ประจำวัน'!$B569,แพ็ค!AF:AF)+SUMIF(ธุรการ!$C:$C,'รับ-จ่าย ประจำวัน'!$B569,ธุรการ!AF:AF)+SUMIF(เส้นแต่งหน้าขนมปัง!$C:$C,'รับ-จ่าย ประจำวัน'!$B569,เส้นแต่งหน้าขนมปัง!AF:AF)+SUMIF('วางแผนBC,CJ'!$C:$C,'รับ-จ่าย ประจำวัน'!$B569,'วางแผนBC,CJ'!AF:AF)+SUMIF(RD!$C:$C,'รับ-จ่าย ประจำวัน'!$B569,RD!AF:AF)+SUMIF('FG,ออนไล,คัดแยก'!$C:$C,'รับ-จ่าย ประจำวัน'!$B569,'FG,ออนไล,คัดแยก'!AF:AF)</f>
        <v>0</v>
      </c>
      <c r="BN569" s="16">
        <f>SUMIF(เตรียมส่วนผสม!$C:$C,'รับ-จ่าย ประจำวัน'!$B569,เตรียมส่วนผสม!AG:AG)+SUMIF(กวนไส้!$C:$C,'รับ-จ่าย ประจำวัน'!$B569,กวนไส้!AG:AG)+SUMIF(ผลิต1!$C:$C,'รับ-จ่าย ประจำวัน'!$B569,ผลิต1!AG:AG)+SUMIF(ผลิต2!$C:$C,'รับ-จ่าย ประจำวัน'!$B569,ผลิต2!AG:AG)+SUMIF(เส้นแต่งหน้าขนมเค้ก!$C:$C,'รับ-จ่าย ประจำวัน'!$B569,เส้นแต่งหน้าขนมเค้ก!AG:AG)+SUMIF(แพ็ค!$C:$C,'รับ-จ่าย ประจำวัน'!$B569,แพ็ค!AG:AG)+SUMIF(ธุรการ!$C:$C,'รับ-จ่าย ประจำวัน'!$B569,ธุรการ!AG:AG)+SUMIF(เส้นแต่งหน้าขนมปัง!$C:$C,'รับ-จ่าย ประจำวัน'!$B569,เส้นแต่งหน้าขนมปัง!AG:AG)+SUMIF('วางแผนBC,CJ'!$C:$C,'รับ-จ่าย ประจำวัน'!$B569,'วางแผนBC,CJ'!AG:AG)+SUMIF(RD!$C:$C,'รับ-จ่าย ประจำวัน'!$B569,RD!AG:AG)+SUMIF('FG,ออนไล,คัดแยก'!$C:$C,'รับ-จ่าย ประจำวัน'!$B569,'FG,ออนไล,คัดแยก'!AG:AG)</f>
        <v>0</v>
      </c>
      <c r="BO569" s="16">
        <f>SUMIF(เตรียมส่วนผสม!$C:$C,'รับ-จ่าย ประจำวัน'!$B569,เตรียมส่วนผสม!AH:AH)+SUMIF(กวนไส้!$C:$C,'รับ-จ่าย ประจำวัน'!$B569,กวนไส้!AH:AH)+SUMIF(ผลิต1!$C:$C,'รับ-จ่าย ประจำวัน'!$B569,ผลิต1!AH:AH)+SUMIF(ผลิต2!$C:$C,'รับ-จ่าย ประจำวัน'!$B569,ผลิต2!AH:AH)+SUMIF(เส้นแต่งหน้าขนมเค้ก!$C:$C,'รับ-จ่าย ประจำวัน'!$B569,เส้นแต่งหน้าขนมเค้ก!AH:AH)+SUMIF(แพ็ค!$C:$C,'รับ-จ่าย ประจำวัน'!$B569,แพ็ค!AH:AH)+SUMIF(ธุรการ!$C:$C,'รับ-จ่าย ประจำวัน'!$B569,ธุรการ!AH:AH)+SUMIF(เส้นแต่งหน้าขนมปัง!$C:$C,'รับ-จ่าย ประจำวัน'!$B569,เส้นแต่งหน้าขนมปัง!AH:AH)+SUMIF('วางแผนBC,CJ'!$C:$C,'รับ-จ่าย ประจำวัน'!$B569,'วางแผนBC,CJ'!AH:AH)+SUMIF(RD!$C:$C,'รับ-จ่าย ประจำวัน'!$B569,RD!AH:AH)+SUMIF('FG,ออนไล,คัดแยก'!$C:$C,'รับ-จ่าย ประจำวัน'!$B569,'FG,ออนไล,คัดแยก'!AH:AH)</f>
        <v>0</v>
      </c>
      <c r="BP569" s="16">
        <f>SUMIF(เตรียมส่วนผสม!$C:$C,'รับ-จ่าย ประจำวัน'!$B569,เตรียมส่วนผสม!AI:AI)+SUMIF(กวนไส้!$C:$C,'รับ-จ่าย ประจำวัน'!$B569,กวนไส้!AI:AI)+SUMIF(ผลิต1!$C:$C,'รับ-จ่าย ประจำวัน'!$B569,ผลิต1!AI:AI)+SUMIF(ผลิต2!$C:$C,'รับ-จ่าย ประจำวัน'!$B569,ผลิต2!AI:AI)+SUMIF(เส้นแต่งหน้าขนมเค้ก!$C:$C,'รับ-จ่าย ประจำวัน'!$B569,เส้นแต่งหน้าขนมเค้ก!AI:AI)+SUMIF(แพ็ค!$C:$C,'รับ-จ่าย ประจำวัน'!$B569,แพ็ค!AI:AI)+SUMIF(ธุรการ!$C:$C,'รับ-จ่าย ประจำวัน'!$B569,ธุรการ!AI:AI)+SUMIF(เส้นแต่งหน้าขนมปัง!$C:$C,'รับ-จ่าย ประจำวัน'!$B569,เส้นแต่งหน้าขนมปัง!AI:AI)+SUMIF('วางแผนBC,CJ'!$C:$C,'รับ-จ่าย ประจำวัน'!$B569,'วางแผนBC,CJ'!AI:AI)+SUMIF(RD!$C:$C,'รับ-จ่าย ประจำวัน'!$B569,RD!AI:AI)+SUMIF('FG,ออนไล,คัดแยก'!$C:$C,'รับ-จ่าย ประจำวัน'!$B569,'FG,ออนไล,คัดแยก'!AI:AI)</f>
        <v>0</v>
      </c>
      <c r="BQ569" s="16">
        <f>SUMIF(เตรียมส่วนผสม!$C:$C,'รับ-จ่าย ประจำวัน'!$B569,เตรียมส่วนผสม!AJ:AJ)+SUMIF(กวนไส้!$C:$C,'รับ-จ่าย ประจำวัน'!$B569,กวนไส้!AJ:AJ)+SUMIF(ผลิต1!$C:$C,'รับ-จ่าย ประจำวัน'!$B569,ผลิต1!AJ:AJ)+SUMIF(ผลิต2!$C:$C,'รับ-จ่าย ประจำวัน'!$B569,ผลิต2!AJ:AJ)+SUMIF(เส้นแต่งหน้าขนมเค้ก!$C:$C,'รับ-จ่าย ประจำวัน'!$B569,เส้นแต่งหน้าขนมเค้ก!AJ:AJ)+SUMIF(แพ็ค!$C:$C,'รับ-จ่าย ประจำวัน'!$B569,แพ็ค!AJ:AJ)+SUMIF(ธุรการ!$C:$C,'รับ-จ่าย ประจำวัน'!$B569,ธุรการ!AJ:AJ)+SUMIF(เส้นแต่งหน้าขนมปัง!$C:$C,'รับ-จ่าย ประจำวัน'!$B569,เส้นแต่งหน้าขนมปัง!AJ:AJ)+SUMIF('วางแผนBC,CJ'!$C:$C,'รับ-จ่าย ประจำวัน'!$B569,'วางแผนBC,CJ'!AJ:AJ)+SUMIF(RD!$C:$C,'รับ-จ่าย ประจำวัน'!$B569,RD!AJ:AJ)+SUMIF('FG,ออนไล,คัดแยก'!$C:$C,'รับ-จ่าย ประจำวัน'!$B569,'FG,ออนไล,คัดแยก'!AJ:AJ)</f>
        <v>0</v>
      </c>
      <c r="BR569" s="16">
        <f>SUMIF(เตรียมส่วนผสม!$C:$C,'รับ-จ่าย ประจำวัน'!$B569,เตรียมส่วนผสม!AK:AK)+SUMIF(กวนไส้!$C:$C,'รับ-จ่าย ประจำวัน'!$B569,กวนไส้!AK:AK)+SUMIF(ผลิต1!$C:$C,'รับ-จ่าย ประจำวัน'!$B569,ผลิต1!AK:AK)+SUMIF(ผลิต2!$C:$C,'รับ-จ่าย ประจำวัน'!$B569,ผลิต2!AK:AK)+SUMIF(เส้นแต่งหน้าขนมเค้ก!$C:$C,'รับ-จ่าย ประจำวัน'!$B569,เส้นแต่งหน้าขนมเค้ก!AK:AK)+SUMIF(แพ็ค!$C:$C,'รับ-จ่าย ประจำวัน'!$B569,แพ็ค!AK:AK)+SUMIF(ธุรการ!$C:$C,'รับ-จ่าย ประจำวัน'!$B569,ธุรการ!AK:AK)+SUMIF(เส้นแต่งหน้าขนมปัง!$C:$C,'รับ-จ่าย ประจำวัน'!$B569,เส้นแต่งหน้าขนมปัง!AK:AK)+SUMIF('วางแผนBC,CJ'!$C:$C,'รับ-จ่าย ประจำวัน'!$B569,'วางแผนBC,CJ'!AK:AK)+SUMIF(RD!$C:$C,'รับ-จ่าย ประจำวัน'!$B569,RD!AK:AK)+SUMIF('FG,ออนไล,คัดแยก'!$C:$C,'รับ-จ่าย ประจำวัน'!$B569,'FG,ออนไล,คัดแยก'!AK:AK)</f>
        <v>0</v>
      </c>
      <c r="BS569" s="16">
        <f>SUMIF(เตรียมส่วนผสม!$C:$C,'รับ-จ่าย ประจำวัน'!$B569,เตรียมส่วนผสม!AL:AL)+SUMIF(กวนไส้!$C:$C,'รับ-จ่าย ประจำวัน'!$B569,กวนไส้!AL:AL)+SUMIF(ผลิต1!$C:$C,'รับ-จ่าย ประจำวัน'!$B569,ผลิต1!AL:AL)+SUMIF(ผลิต2!$C:$C,'รับ-จ่าย ประจำวัน'!$B569,ผลิต2!AL:AL)+SUMIF(เส้นแต่งหน้าขนมเค้ก!$C:$C,'รับ-จ่าย ประจำวัน'!$B569,เส้นแต่งหน้าขนมเค้ก!AL:AL)+SUMIF(แพ็ค!$C:$C,'รับ-จ่าย ประจำวัน'!$B569,แพ็ค!AL:AL)+SUMIF(ธุรการ!$C:$C,'รับ-จ่าย ประจำวัน'!$B569,ธุรการ!AL:AL)+SUMIF(เส้นแต่งหน้าขนมปัง!$C:$C,'รับ-จ่าย ประจำวัน'!$B569,เส้นแต่งหน้าขนมปัง!AL:AL)+SUMIF('วางแผนBC,CJ'!$C:$C,'รับ-จ่าย ประจำวัน'!$B569,'วางแผนBC,CJ'!AL:AL)+SUMIF(RD!$C:$C,'รับ-จ่าย ประจำวัน'!$B569,RD!AL:AL)+SUMIF('FG,ออนไล,คัดแยก'!$C:$C,'รับ-จ่าย ประจำวัน'!$B569,'FG,ออนไล,คัดแยก'!AL:AL)</f>
        <v>0</v>
      </c>
      <c r="BT569" s="18">
        <f t="shared" si="115"/>
        <v>0</v>
      </c>
      <c r="BU569" s="116"/>
      <c r="BV569" s="146">
        <f t="shared" si="116"/>
        <v>12050</v>
      </c>
      <c r="BW569" s="183">
        <v>30</v>
      </c>
      <c r="BX569" s="172">
        <f t="shared" si="114"/>
        <v>0</v>
      </c>
      <c r="BY569" s="188" t="e">
        <f t="shared" si="112"/>
        <v>#DIV/0!</v>
      </c>
      <c r="BZ569" s="180" t="e">
        <f t="shared" ca="1" si="117"/>
        <v>#DIV/0!</v>
      </c>
      <c r="CA569" s="93"/>
      <c r="CB569" s="93"/>
      <c r="CC569" s="93"/>
      <c r="CD569" s="93"/>
      <c r="CE569" s="93"/>
      <c r="CF569" s="93"/>
      <c r="CG569" s="93"/>
      <c r="CH569" s="93"/>
      <c r="CI569" s="93"/>
      <c r="CJ569" s="97"/>
      <c r="CK569" s="9">
        <f t="shared" si="113"/>
        <v>12050</v>
      </c>
    </row>
    <row r="570" spans="1:89" hidden="1" x14ac:dyDescent="0.5">
      <c r="A570" s="149"/>
      <c r="B570" s="34">
        <v>1023401096</v>
      </c>
      <c r="C570" s="156" t="s">
        <v>1741</v>
      </c>
      <c r="D570" s="141" t="s">
        <v>91</v>
      </c>
      <c r="E570" s="25"/>
      <c r="F570" s="132"/>
      <c r="G570" s="25"/>
      <c r="H570" s="12">
        <v>51026</v>
      </c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11"/>
      <c r="AF570" s="11"/>
      <c r="AG570" s="11"/>
      <c r="AH570" s="11"/>
      <c r="AI570" s="25"/>
      <c r="AJ570" s="25"/>
      <c r="AK570" s="25"/>
      <c r="AL570" s="25"/>
      <c r="AM570" s="25"/>
      <c r="AN570" s="15">
        <f t="shared" si="119"/>
        <v>0</v>
      </c>
      <c r="AO570" s="16">
        <f>SUMIF(เตรียมส่วนผสม!$C:$C,'รับ-จ่าย ประจำวัน'!$B570,เตรียมส่วนผสม!H:H)+SUMIF(กวนไส้!$C:$C,'รับ-จ่าย ประจำวัน'!$B570,กวนไส้!H:H)+SUMIF(ผลิต1!$C:$C,'รับ-จ่าย ประจำวัน'!$B570,ผลิต1!H:H)+SUMIF(ผลิต2!$C:$C,'รับ-จ่าย ประจำวัน'!$B570,ผลิต2!H:H)+SUMIF(เส้นแต่งหน้าขนมเค้ก!$C:$C,'รับ-จ่าย ประจำวัน'!$B570,เส้นแต่งหน้าขนมเค้ก!H:H)+SUMIF(แพ็ค!$C:$C,'รับ-จ่าย ประจำวัน'!$B570,แพ็ค!H:H)+SUMIF(ธุรการ!$C:$C,'รับ-จ่าย ประจำวัน'!$B570,ธุรการ!H:H)+SUMIF(เส้นแต่งหน้าขนมปัง!$C:$C,'รับ-จ่าย ประจำวัน'!$B570,เส้นแต่งหน้าขนมปัง!H:H)+SUMIF('วางแผนBC,CJ'!$C:$C,'รับ-จ่าย ประจำวัน'!$B570,'วางแผนBC,CJ'!H:H)+SUMIF(RD!$C:$C,'รับ-จ่าย ประจำวัน'!$B570,RD!H:H)+SUMIF('FG,ออนไล,คัดแยก'!$C:$C,'รับ-จ่าย ประจำวัน'!$B570,'FG,ออนไล,คัดแยก'!H:H)</f>
        <v>0</v>
      </c>
      <c r="AP570" s="16">
        <f>SUMIF(เตรียมส่วนผสม!$C:$C,'รับ-จ่าย ประจำวัน'!$B570,เตรียมส่วนผสม!I:I)+SUMIF(กวนไส้!$C:$C,'รับ-จ่าย ประจำวัน'!$B570,กวนไส้!I:I)+SUMIF(ผลิต1!$C:$C,'รับ-จ่าย ประจำวัน'!$B570,ผลิต1!I:I)+SUMIF(ผลิต2!$C:$C,'รับ-จ่าย ประจำวัน'!$B570,ผลิต2!I:I)+SUMIF(เส้นแต่งหน้าขนมเค้ก!$C:$C,'รับ-จ่าย ประจำวัน'!$B570,เส้นแต่งหน้าขนมเค้ก!I:I)+SUMIF(แพ็ค!$C:$C,'รับ-จ่าย ประจำวัน'!$B570,แพ็ค!I:I)+SUMIF(ธุรการ!$C:$C,'รับ-จ่าย ประจำวัน'!$B570,ธุรการ!I:I)+SUMIF(เส้นแต่งหน้าขนมปัง!$C:$C,'รับ-จ่าย ประจำวัน'!$B570,เส้นแต่งหน้าขนมปัง!I:I)+SUMIF('วางแผนBC,CJ'!$C:$C,'รับ-จ่าย ประจำวัน'!$B570,'วางแผนBC,CJ'!I:I)+SUMIF(RD!$C:$C,'รับ-จ่าย ประจำวัน'!$B570,RD!I:I)+SUMIF('FG,ออนไล,คัดแยก'!$C:$C,'รับ-จ่าย ประจำวัน'!$B570,'FG,ออนไล,คัดแยก'!I:I)</f>
        <v>0</v>
      </c>
      <c r="AQ570" s="16">
        <f>SUMIF(เตรียมส่วนผสม!$C:$C,'รับ-จ่าย ประจำวัน'!$B570,เตรียมส่วนผสม!J:J)+SUMIF(กวนไส้!$C:$C,'รับ-จ่าย ประจำวัน'!$B570,กวนไส้!J:J)+SUMIF(ผลิต1!$C:$C,'รับ-จ่าย ประจำวัน'!$B570,ผลิต1!J:J)+SUMIF(ผลิต2!$C:$C,'รับ-จ่าย ประจำวัน'!$B570,ผลิต2!J:J)+SUMIF(เส้นแต่งหน้าขนมเค้ก!$C:$C,'รับ-จ่าย ประจำวัน'!$B570,เส้นแต่งหน้าขนมเค้ก!J:J)+SUMIF(แพ็ค!$C:$C,'รับ-จ่าย ประจำวัน'!$B570,แพ็ค!J:J)+SUMIF(ธุรการ!$C:$C,'รับ-จ่าย ประจำวัน'!$B570,ธุรการ!J:J)+SUMIF(เส้นแต่งหน้าขนมปัง!$C:$C,'รับ-จ่าย ประจำวัน'!$B570,เส้นแต่งหน้าขนมปัง!J:J)+SUMIF('วางแผนBC,CJ'!$C:$C,'รับ-จ่าย ประจำวัน'!$B570,'วางแผนBC,CJ'!J:J)+SUMIF(RD!$C:$C,'รับ-จ่าย ประจำวัน'!$B570,RD!J:J)+SUMIF('FG,ออนไล,คัดแยก'!$C:$C,'รับ-จ่าย ประจำวัน'!$B570,'FG,ออนไล,คัดแยก'!J:J)</f>
        <v>0</v>
      </c>
      <c r="AR570" s="16">
        <f>SUMIF(เตรียมส่วนผสม!$C:$C,'รับ-จ่าย ประจำวัน'!$B570,เตรียมส่วนผสม!K:K)+SUMIF(กวนไส้!$C:$C,'รับ-จ่าย ประจำวัน'!$B570,กวนไส้!K:K)+SUMIF(ผลิต1!$C:$C,'รับ-จ่าย ประจำวัน'!$B570,ผลิต1!K:K)+SUMIF(ผลิต2!$C:$C,'รับ-จ่าย ประจำวัน'!$B570,ผลิต2!K:K)+SUMIF(เส้นแต่งหน้าขนมเค้ก!$C:$C,'รับ-จ่าย ประจำวัน'!$B570,เส้นแต่งหน้าขนมเค้ก!K:K)+SUMIF(แพ็ค!$C:$C,'รับ-จ่าย ประจำวัน'!$B570,แพ็ค!K:K)+SUMIF(ธุรการ!$C:$C,'รับ-จ่าย ประจำวัน'!$B570,ธุรการ!K:K)+SUMIF(เส้นแต่งหน้าขนมปัง!$C:$C,'รับ-จ่าย ประจำวัน'!$B570,เส้นแต่งหน้าขนมปัง!K:K)+SUMIF('วางแผนBC,CJ'!$C:$C,'รับ-จ่าย ประจำวัน'!$B570,'วางแผนBC,CJ'!K:K)+SUMIF(RD!$C:$C,'รับ-จ่าย ประจำวัน'!$B570,RD!K:K)+SUMIF('FG,ออนไล,คัดแยก'!$C:$C,'รับ-จ่าย ประจำวัน'!$B570,'FG,ออนไล,คัดแยก'!K:K)</f>
        <v>0</v>
      </c>
      <c r="AS570" s="16">
        <f>SUMIF(เตรียมส่วนผสม!$C:$C,'รับ-จ่าย ประจำวัน'!$B570,เตรียมส่วนผสม!L:L)+SUMIF(กวนไส้!$C:$C,'รับ-จ่าย ประจำวัน'!$B570,กวนไส้!L:L)+SUMIF(ผลิต1!$C:$C,'รับ-จ่าย ประจำวัน'!$B570,ผลิต1!L:L)+SUMIF(ผลิต2!$C:$C,'รับ-จ่าย ประจำวัน'!$B570,ผลิต2!L:L)+SUMIF(เส้นแต่งหน้าขนมเค้ก!$C:$C,'รับ-จ่าย ประจำวัน'!$B570,เส้นแต่งหน้าขนมเค้ก!L:L)+SUMIF(แพ็ค!$C:$C,'รับ-จ่าย ประจำวัน'!$B570,แพ็ค!L:L)+SUMIF(ธุรการ!$C:$C,'รับ-จ่าย ประจำวัน'!$B570,ธุรการ!L:L)+SUMIF(เส้นแต่งหน้าขนมปัง!$C:$C,'รับ-จ่าย ประจำวัน'!$B570,เส้นแต่งหน้าขนมปัง!L:L)+SUMIF('วางแผนBC,CJ'!$C:$C,'รับ-จ่าย ประจำวัน'!$B570,'วางแผนBC,CJ'!L:L)+SUMIF(RD!$C:$C,'รับ-จ่าย ประจำวัน'!$B570,RD!L:L)+SUMIF('FG,ออนไล,คัดแยก'!$C:$C,'รับ-จ่าย ประจำวัน'!$B570,'FG,ออนไล,คัดแยก'!L:L)</f>
        <v>0</v>
      </c>
      <c r="AT570" s="16">
        <f>SUMIF(เตรียมส่วนผสม!$C:$C,'รับ-จ่าย ประจำวัน'!$B570,เตรียมส่วนผสม!M:M)+SUMIF(กวนไส้!$C:$C,'รับ-จ่าย ประจำวัน'!$B570,กวนไส้!M:M)+SUMIF(ผลิต1!$C:$C,'รับ-จ่าย ประจำวัน'!$B570,ผลิต1!M:M)+SUMIF(ผลิต2!$C:$C,'รับ-จ่าย ประจำวัน'!$B570,ผลิต2!M:M)+SUMIF(เส้นแต่งหน้าขนมเค้ก!$C:$C,'รับ-จ่าย ประจำวัน'!$B570,เส้นแต่งหน้าขนมเค้ก!M:M)+SUMIF(แพ็ค!$C:$C,'รับ-จ่าย ประจำวัน'!$B570,แพ็ค!M:M)+SUMIF(ธุรการ!$C:$C,'รับ-จ่าย ประจำวัน'!$B570,ธุรการ!M:M)+SUMIF(เส้นแต่งหน้าขนมปัง!$C:$C,'รับ-จ่าย ประจำวัน'!$B570,เส้นแต่งหน้าขนมปัง!M:M)+SUMIF('วางแผนBC,CJ'!$C:$C,'รับ-จ่าย ประจำวัน'!$B570,'วางแผนBC,CJ'!M:M)+SUMIF(RD!$C:$C,'รับ-จ่าย ประจำวัน'!$B570,RD!M:M)+SUMIF('FG,ออนไล,คัดแยก'!$C:$C,'รับ-จ่าย ประจำวัน'!$B570,'FG,ออนไล,คัดแยก'!M:M)</f>
        <v>0</v>
      </c>
      <c r="AU570" s="16">
        <f>SUMIF(เตรียมส่วนผสม!$C:$C,'รับ-จ่าย ประจำวัน'!$B570,เตรียมส่วนผสม!N:N)+SUMIF(กวนไส้!$C:$C,'รับ-จ่าย ประจำวัน'!$B570,กวนไส้!N:N)+SUMIF(ผลิต1!$C:$C,'รับ-จ่าย ประจำวัน'!$B570,ผลิต1!N:N)+SUMIF(ผลิต2!$C:$C,'รับ-จ่าย ประจำวัน'!$B570,ผลิต2!N:N)+SUMIF(เส้นแต่งหน้าขนมเค้ก!$C:$C,'รับ-จ่าย ประจำวัน'!$B570,เส้นแต่งหน้าขนมเค้ก!N:N)+SUMIF(แพ็ค!$C:$C,'รับ-จ่าย ประจำวัน'!$B570,แพ็ค!N:N)+SUMIF(ธุรการ!$C:$C,'รับ-จ่าย ประจำวัน'!$B570,ธุรการ!N:N)+SUMIF(เส้นแต่งหน้าขนมปัง!$C:$C,'รับ-จ่าย ประจำวัน'!$B570,เส้นแต่งหน้าขนมปัง!N:N)+SUMIF('วางแผนBC,CJ'!$C:$C,'รับ-จ่าย ประจำวัน'!$B570,'วางแผนBC,CJ'!N:N)+SUMIF(RD!$C:$C,'รับ-จ่าย ประจำวัน'!$B570,RD!N:N)+SUMIF('FG,ออนไล,คัดแยก'!$C:$C,'รับ-จ่าย ประจำวัน'!$B570,'FG,ออนไล,คัดแยก'!N:N)</f>
        <v>0</v>
      </c>
      <c r="AV570" s="16">
        <f>SUMIF(เตรียมส่วนผสม!$C:$C,'รับ-จ่าย ประจำวัน'!$B570,เตรียมส่วนผสม!O:O)+SUMIF(กวนไส้!$C:$C,'รับ-จ่าย ประจำวัน'!$B570,กวนไส้!O:O)+SUMIF(ผลิต1!$C:$C,'รับ-จ่าย ประจำวัน'!$B570,ผลิต1!O:O)+SUMIF(ผลิต2!$C:$C,'รับ-จ่าย ประจำวัน'!$B570,ผลิต2!O:O)+SUMIF(เส้นแต่งหน้าขนมเค้ก!$C:$C,'รับ-จ่าย ประจำวัน'!$B570,เส้นแต่งหน้าขนมเค้ก!O:O)+SUMIF(แพ็ค!$C:$C,'รับ-จ่าย ประจำวัน'!$B570,แพ็ค!O:O)+SUMIF(ธุรการ!$C:$C,'รับ-จ่าย ประจำวัน'!$B570,ธุรการ!O:O)+SUMIF(เส้นแต่งหน้าขนมปัง!$C:$C,'รับ-จ่าย ประจำวัน'!$B570,เส้นแต่งหน้าขนมปัง!O:O)+SUMIF('วางแผนBC,CJ'!$C:$C,'รับ-จ่าย ประจำวัน'!$B570,'วางแผนBC,CJ'!O:O)+SUMIF(RD!$C:$C,'รับ-จ่าย ประจำวัน'!$B570,RD!O:O)+SUMIF('FG,ออนไล,คัดแยก'!$C:$C,'รับ-จ่าย ประจำวัน'!$B570,'FG,ออนไล,คัดแยก'!O:O)</f>
        <v>0</v>
      </c>
      <c r="AW570" s="16">
        <f>SUMIF(เตรียมส่วนผสม!$C:$C,'รับ-จ่าย ประจำวัน'!$B570,เตรียมส่วนผสม!P:P)+SUMIF(กวนไส้!$C:$C,'รับ-จ่าย ประจำวัน'!$B570,กวนไส้!P:P)+SUMIF(ผลิต1!$C:$C,'รับ-จ่าย ประจำวัน'!$B570,ผลิต1!P:P)+SUMIF(ผลิต2!$C:$C,'รับ-จ่าย ประจำวัน'!$B570,ผลิต2!P:P)+SUMIF(เส้นแต่งหน้าขนมเค้ก!$C:$C,'รับ-จ่าย ประจำวัน'!$B570,เส้นแต่งหน้าขนมเค้ก!P:P)+SUMIF(แพ็ค!$C:$C,'รับ-จ่าย ประจำวัน'!$B570,แพ็ค!P:P)+SUMIF(ธุรการ!$C:$C,'รับ-จ่าย ประจำวัน'!$B570,ธุรการ!P:P)+SUMIF(เส้นแต่งหน้าขนมปัง!$C:$C,'รับ-จ่าย ประจำวัน'!$B570,เส้นแต่งหน้าขนมปัง!P:P)+SUMIF('วางแผนBC,CJ'!$C:$C,'รับ-จ่าย ประจำวัน'!$B570,'วางแผนBC,CJ'!P:P)+SUMIF(RD!$C:$C,'รับ-จ่าย ประจำวัน'!$B570,RD!P:P)+SUMIF('FG,ออนไล,คัดแยก'!$C:$C,'รับ-จ่าย ประจำวัน'!$B570,'FG,ออนไล,คัดแยก'!P:P)</f>
        <v>0</v>
      </c>
      <c r="AX570" s="16">
        <f>SUMIF(เตรียมส่วนผสม!$C:$C,'รับ-จ่าย ประจำวัน'!$B570,เตรียมส่วนผสม!Q:Q)+SUMIF(กวนไส้!$C:$C,'รับ-จ่าย ประจำวัน'!$B570,กวนไส้!Q:Q)+SUMIF(ผลิต1!$C:$C,'รับ-จ่าย ประจำวัน'!$B570,ผลิต1!Q:Q)+SUMIF(ผลิต2!$C:$C,'รับ-จ่าย ประจำวัน'!$B570,ผลิต2!Q:Q)+SUMIF(เส้นแต่งหน้าขนมเค้ก!$C:$C,'รับ-จ่าย ประจำวัน'!$B570,เส้นแต่งหน้าขนมเค้ก!Q:Q)+SUMIF(แพ็ค!$C:$C,'รับ-จ่าย ประจำวัน'!$B570,แพ็ค!Q:Q)+SUMIF(ธุรการ!$C:$C,'รับ-จ่าย ประจำวัน'!$B570,ธุรการ!Q:Q)+SUMIF(เส้นแต่งหน้าขนมปัง!$C:$C,'รับ-จ่าย ประจำวัน'!$B570,เส้นแต่งหน้าขนมปัง!Q:Q)+SUMIF('วางแผนBC,CJ'!$C:$C,'รับ-จ่าย ประจำวัน'!$B570,'วางแผนBC,CJ'!Q:Q)+SUMIF(RD!$C:$C,'รับ-จ่าย ประจำวัน'!$B570,RD!Q:Q)+SUMIF('FG,ออนไล,คัดแยก'!$C:$C,'รับ-จ่าย ประจำวัน'!$B570,'FG,ออนไล,คัดแยก'!Q:Q)</f>
        <v>0</v>
      </c>
      <c r="AY570" s="16">
        <f>SUMIF(เตรียมส่วนผสม!$C:$C,'รับ-จ่าย ประจำวัน'!$B570,เตรียมส่วนผสม!R:R)+SUMIF(กวนไส้!$C:$C,'รับ-จ่าย ประจำวัน'!$B570,กวนไส้!R:R)+SUMIF(ผลิต1!$C:$C,'รับ-จ่าย ประจำวัน'!$B570,ผลิต1!R:R)+SUMIF(ผลิต2!$C:$C,'รับ-จ่าย ประจำวัน'!$B570,ผลิต2!R:R)+SUMIF(เส้นแต่งหน้าขนมเค้ก!$C:$C,'รับ-จ่าย ประจำวัน'!$B570,เส้นแต่งหน้าขนมเค้ก!R:R)+SUMIF(แพ็ค!$C:$C,'รับ-จ่าย ประจำวัน'!$B570,แพ็ค!R:R)+SUMIF(ธุรการ!$C:$C,'รับ-จ่าย ประจำวัน'!$B570,ธุรการ!R:R)+SUMIF(เส้นแต่งหน้าขนมปัง!$C:$C,'รับ-จ่าย ประจำวัน'!$B570,เส้นแต่งหน้าขนมปัง!R:R)+SUMIF('วางแผนBC,CJ'!$C:$C,'รับ-จ่าย ประจำวัน'!$B570,'วางแผนBC,CJ'!R:R)+SUMIF(RD!$C:$C,'รับ-จ่าย ประจำวัน'!$B570,RD!R:R)+SUMIF('FG,ออนไล,คัดแยก'!$C:$C,'รับ-จ่าย ประจำวัน'!$B570,'FG,ออนไล,คัดแยก'!R:R)</f>
        <v>0</v>
      </c>
      <c r="AZ570" s="16">
        <f>SUMIF(เตรียมส่วนผสม!$C:$C,'รับ-จ่าย ประจำวัน'!$B570,เตรียมส่วนผสม!S:S)+SUMIF(กวนไส้!$C:$C,'รับ-จ่าย ประจำวัน'!$B570,กวนไส้!S:S)+SUMIF(ผลิต1!$C:$C,'รับ-จ่าย ประจำวัน'!$B570,ผลิต1!S:S)+SUMIF(ผลิต2!$C:$C,'รับ-จ่าย ประจำวัน'!$B570,ผลิต2!S:S)+SUMIF(เส้นแต่งหน้าขนมเค้ก!$C:$C,'รับ-จ่าย ประจำวัน'!$B570,เส้นแต่งหน้าขนมเค้ก!S:S)+SUMIF(แพ็ค!$C:$C,'รับ-จ่าย ประจำวัน'!$B570,แพ็ค!S:S)+SUMIF(ธุรการ!$C:$C,'รับ-จ่าย ประจำวัน'!$B570,ธุรการ!S:S)+SUMIF(เส้นแต่งหน้าขนมปัง!$C:$C,'รับ-จ่าย ประจำวัน'!$B570,เส้นแต่งหน้าขนมปัง!S:S)+SUMIF('วางแผนBC,CJ'!$C:$C,'รับ-จ่าย ประจำวัน'!$B570,'วางแผนBC,CJ'!S:S)+SUMIF(RD!$C:$C,'รับ-จ่าย ประจำวัน'!$B570,RD!S:S)+SUMIF('FG,ออนไล,คัดแยก'!$C:$C,'รับ-จ่าย ประจำวัน'!$B570,'FG,ออนไล,คัดแยก'!S:S)</f>
        <v>0</v>
      </c>
      <c r="BA570" s="16">
        <f>SUMIF(เตรียมส่วนผสม!$C:$C,'รับ-จ่าย ประจำวัน'!$B570,เตรียมส่วนผสม!T:T)+SUMIF(กวนไส้!$C:$C,'รับ-จ่าย ประจำวัน'!$B570,กวนไส้!T:T)+SUMIF(ผลิต1!$C:$C,'รับ-จ่าย ประจำวัน'!$B570,ผลิต1!T:T)+SUMIF(ผลิต2!$C:$C,'รับ-จ่าย ประจำวัน'!$B570,ผลิต2!T:T)+SUMIF(เส้นแต่งหน้าขนมเค้ก!$C:$C,'รับ-จ่าย ประจำวัน'!$B570,เส้นแต่งหน้าขนมเค้ก!T:T)+SUMIF(แพ็ค!$C:$C,'รับ-จ่าย ประจำวัน'!$B570,แพ็ค!T:T)+SUMIF(ธุรการ!$C:$C,'รับ-จ่าย ประจำวัน'!$B570,ธุรการ!T:T)+SUMIF(เส้นแต่งหน้าขนมปัง!$C:$C,'รับ-จ่าย ประจำวัน'!$B570,เส้นแต่งหน้าขนมปัง!T:T)+SUMIF('วางแผนBC,CJ'!$C:$C,'รับ-จ่าย ประจำวัน'!$B570,'วางแผนBC,CJ'!T:T)+SUMIF(RD!$C:$C,'รับ-จ่าย ประจำวัน'!$B570,RD!T:T)+SUMIF('FG,ออนไล,คัดแยก'!$C:$C,'รับ-จ่าย ประจำวัน'!$B570,'FG,ออนไล,คัดแยก'!T:T)</f>
        <v>0</v>
      </c>
      <c r="BB570" s="16">
        <f>SUMIF(เตรียมส่วนผสม!$C:$C,'รับ-จ่าย ประจำวัน'!$B570,เตรียมส่วนผสม!U:U)+SUMIF(กวนไส้!$C:$C,'รับ-จ่าย ประจำวัน'!$B570,กวนไส้!U:U)+SUMIF(ผลิต1!$C:$C,'รับ-จ่าย ประจำวัน'!$B570,ผลิต1!U:U)+SUMIF(ผลิต2!$C:$C,'รับ-จ่าย ประจำวัน'!$B570,ผลิต2!U:U)+SUMIF(เส้นแต่งหน้าขนมเค้ก!$C:$C,'รับ-จ่าย ประจำวัน'!$B570,เส้นแต่งหน้าขนมเค้ก!U:U)+SUMIF(แพ็ค!$C:$C,'รับ-จ่าย ประจำวัน'!$B570,แพ็ค!U:U)+SUMIF(ธุรการ!$C:$C,'รับ-จ่าย ประจำวัน'!$B570,ธุรการ!U:U)+SUMIF(เส้นแต่งหน้าขนมปัง!$C:$C,'รับ-จ่าย ประจำวัน'!$B570,เส้นแต่งหน้าขนมปัง!U:U)+SUMIF('วางแผนBC,CJ'!$C:$C,'รับ-จ่าย ประจำวัน'!$B570,'วางแผนBC,CJ'!U:U)+SUMIF(RD!$C:$C,'รับ-จ่าย ประจำวัน'!$B570,RD!U:U)+SUMIF('FG,ออนไล,คัดแยก'!$C:$C,'รับ-จ่าย ประจำวัน'!$B570,'FG,ออนไล,คัดแยก'!U:U)</f>
        <v>0</v>
      </c>
      <c r="BC570" s="16">
        <f>SUMIF(เตรียมส่วนผสม!$C:$C,'รับ-จ่าย ประจำวัน'!$B570,เตรียมส่วนผสม!V:V)+SUMIF(กวนไส้!$C:$C,'รับ-จ่าย ประจำวัน'!$B570,กวนไส้!V:V)+SUMIF(ผลิต1!$C:$C,'รับ-จ่าย ประจำวัน'!$B570,ผลิต1!V:V)+SUMIF(ผลิต2!$C:$C,'รับ-จ่าย ประจำวัน'!$B570,ผลิต2!V:V)+SUMIF(เส้นแต่งหน้าขนมเค้ก!$C:$C,'รับ-จ่าย ประจำวัน'!$B570,เส้นแต่งหน้าขนมเค้ก!V:V)+SUMIF(แพ็ค!$C:$C,'รับ-จ่าย ประจำวัน'!$B570,แพ็ค!V:V)+SUMIF(ธุรการ!$C:$C,'รับ-จ่าย ประจำวัน'!$B570,ธุรการ!V:V)+SUMIF(เส้นแต่งหน้าขนมปัง!$C:$C,'รับ-จ่าย ประจำวัน'!$B570,เส้นแต่งหน้าขนมปัง!V:V)+SUMIF('วางแผนBC,CJ'!$C:$C,'รับ-จ่าย ประจำวัน'!$B570,'วางแผนBC,CJ'!V:V)+SUMIF(RD!$C:$C,'รับ-จ่าย ประจำวัน'!$B570,RD!V:V)+SUMIF('FG,ออนไล,คัดแยก'!$C:$C,'รับ-จ่าย ประจำวัน'!$B570,'FG,ออนไล,คัดแยก'!V:V)</f>
        <v>0</v>
      </c>
      <c r="BD570" s="16">
        <f>SUMIF(เตรียมส่วนผสม!$C:$C,'รับ-จ่าย ประจำวัน'!$B570,เตรียมส่วนผสม!W:W)+SUMIF(กวนไส้!$C:$C,'รับ-จ่าย ประจำวัน'!$B570,กวนไส้!W:W)+SUMIF(ผลิต1!$C:$C,'รับ-จ่าย ประจำวัน'!$B570,ผลิต1!W:W)+SUMIF(ผลิต2!$C:$C,'รับ-จ่าย ประจำวัน'!$B570,ผลิต2!W:W)+SUMIF(เส้นแต่งหน้าขนมเค้ก!$C:$C,'รับ-จ่าย ประจำวัน'!$B570,เส้นแต่งหน้าขนมเค้ก!W:W)+SUMIF(แพ็ค!$C:$C,'รับ-จ่าย ประจำวัน'!$B570,แพ็ค!W:W)+SUMIF(ธุรการ!$C:$C,'รับ-จ่าย ประจำวัน'!$B570,ธุรการ!W:W)+SUMIF(เส้นแต่งหน้าขนมปัง!$C:$C,'รับ-จ่าย ประจำวัน'!$B570,เส้นแต่งหน้าขนมปัง!W:W)+SUMIF('วางแผนBC,CJ'!$C:$C,'รับ-จ่าย ประจำวัน'!$B570,'วางแผนBC,CJ'!W:W)+SUMIF(RD!$C:$C,'รับ-จ่าย ประจำวัน'!$B570,RD!W:W)+SUMIF('FG,ออนไล,คัดแยก'!$C:$C,'รับ-จ่าย ประจำวัน'!$B570,'FG,ออนไล,คัดแยก'!W:W)</f>
        <v>0</v>
      </c>
      <c r="BE570" s="16">
        <f>SUMIF(เตรียมส่วนผสม!$C:$C,'รับ-จ่าย ประจำวัน'!$B570,เตรียมส่วนผสม!X:X)+SUMIF(กวนไส้!$C:$C,'รับ-จ่าย ประจำวัน'!$B570,กวนไส้!X:X)+SUMIF(ผลิต1!$C:$C,'รับ-จ่าย ประจำวัน'!$B570,ผลิต1!X:X)+SUMIF(ผลิต2!$C:$C,'รับ-จ่าย ประจำวัน'!$B570,ผลิต2!X:X)+SUMIF(เส้นแต่งหน้าขนมเค้ก!$C:$C,'รับ-จ่าย ประจำวัน'!$B570,เส้นแต่งหน้าขนมเค้ก!X:X)+SUMIF(แพ็ค!$C:$C,'รับ-จ่าย ประจำวัน'!$B570,แพ็ค!X:X)+SUMIF(ธุรการ!$C:$C,'รับ-จ่าย ประจำวัน'!$B570,ธุรการ!X:X)+SUMIF(เส้นแต่งหน้าขนมปัง!$C:$C,'รับ-จ่าย ประจำวัน'!$B570,เส้นแต่งหน้าขนมปัง!X:X)+SUMIF('วางแผนBC,CJ'!$C:$C,'รับ-จ่าย ประจำวัน'!$B570,'วางแผนBC,CJ'!X:X)+SUMIF(RD!$C:$C,'รับ-จ่าย ประจำวัน'!$B570,RD!X:X)+SUMIF('FG,ออนไล,คัดแยก'!$C:$C,'รับ-จ่าย ประจำวัน'!$B570,'FG,ออนไล,คัดแยก'!X:X)</f>
        <v>0</v>
      </c>
      <c r="BF570" s="16">
        <f>SUMIF(เตรียมส่วนผสม!$C:$C,'รับ-จ่าย ประจำวัน'!$B570,เตรียมส่วนผสม!Y:Y)+SUMIF(กวนไส้!$C:$C,'รับ-จ่าย ประจำวัน'!$B570,กวนไส้!Y:Y)+SUMIF(ผลิต1!$C:$C,'รับ-จ่าย ประจำวัน'!$B570,ผลิต1!Y:Y)+SUMIF(ผลิต2!$C:$C,'รับ-จ่าย ประจำวัน'!$B570,ผลิต2!Y:Y)+SUMIF(เส้นแต่งหน้าขนมเค้ก!$C:$C,'รับ-จ่าย ประจำวัน'!$B570,เส้นแต่งหน้าขนมเค้ก!Y:Y)+SUMIF(แพ็ค!$C:$C,'รับ-จ่าย ประจำวัน'!$B570,แพ็ค!Y:Y)+SUMIF(ธุรการ!$C:$C,'รับ-จ่าย ประจำวัน'!$B570,ธุรการ!Y:Y)+SUMIF(เส้นแต่งหน้าขนมปัง!$C:$C,'รับ-จ่าย ประจำวัน'!$B570,เส้นแต่งหน้าขนมปัง!Y:Y)+SUMIF('วางแผนBC,CJ'!$C:$C,'รับ-จ่าย ประจำวัน'!$B570,'วางแผนBC,CJ'!Y:Y)+SUMIF(RD!$C:$C,'รับ-จ่าย ประจำวัน'!$B570,RD!Y:Y)+SUMIF('FG,ออนไล,คัดแยก'!$C:$C,'รับ-จ่าย ประจำวัน'!$B570,'FG,ออนไล,คัดแยก'!Y:Y)</f>
        <v>0</v>
      </c>
      <c r="BG570" s="16">
        <f>SUMIF(เตรียมส่วนผสม!$C:$C,'รับ-จ่าย ประจำวัน'!$B570,เตรียมส่วนผสม!Z:Z)+SUMIF(กวนไส้!$C:$C,'รับ-จ่าย ประจำวัน'!$B570,กวนไส้!Z:Z)+SUMIF(ผลิต1!$C:$C,'รับ-จ่าย ประจำวัน'!$B570,ผลิต1!Z:Z)+SUMIF(ผลิต2!$C:$C,'รับ-จ่าย ประจำวัน'!$B570,ผลิต2!Z:Z)+SUMIF(เส้นแต่งหน้าขนมเค้ก!$C:$C,'รับ-จ่าย ประจำวัน'!$B570,เส้นแต่งหน้าขนมเค้ก!Z:Z)+SUMIF(แพ็ค!$C:$C,'รับ-จ่าย ประจำวัน'!$B570,แพ็ค!Z:Z)+SUMIF(ธุรการ!$C:$C,'รับ-จ่าย ประจำวัน'!$B570,ธุรการ!Z:Z)+SUMIF(เส้นแต่งหน้าขนมปัง!$C:$C,'รับ-จ่าย ประจำวัน'!$B570,เส้นแต่งหน้าขนมปัง!Z:Z)+SUMIF('วางแผนBC,CJ'!$C:$C,'รับ-จ่าย ประจำวัน'!$B570,'วางแผนBC,CJ'!Z:Z)+SUMIF(RD!$C:$C,'รับ-จ่าย ประจำวัน'!$B570,RD!Z:Z)+SUMIF('FG,ออนไล,คัดแยก'!$C:$C,'รับ-จ่าย ประจำวัน'!$B570,'FG,ออนไล,คัดแยก'!Z:Z)</f>
        <v>0</v>
      </c>
      <c r="BH570" s="16">
        <f>SUMIF(เตรียมส่วนผสม!$C:$C,'รับ-จ่าย ประจำวัน'!$B570,เตรียมส่วนผสม!AA:AA)+SUMIF(กวนไส้!$C:$C,'รับ-จ่าย ประจำวัน'!$B570,กวนไส้!AA:AA)+SUMIF(ผลิต1!$C:$C,'รับ-จ่าย ประจำวัน'!$B570,ผลิต1!AA:AA)+SUMIF(ผลิต2!$C:$C,'รับ-จ่าย ประจำวัน'!$B570,ผลิต2!AA:AA)+SUMIF(เส้นแต่งหน้าขนมเค้ก!$C:$C,'รับ-จ่าย ประจำวัน'!$B570,เส้นแต่งหน้าขนมเค้ก!AA:AA)+SUMIF(แพ็ค!$C:$C,'รับ-จ่าย ประจำวัน'!$B570,แพ็ค!AA:AA)+SUMIF(ธุรการ!$C:$C,'รับ-จ่าย ประจำวัน'!$B570,ธุรการ!AA:AA)+SUMIF(เส้นแต่งหน้าขนมปัง!$C:$C,'รับ-จ่าย ประจำวัน'!$B570,เส้นแต่งหน้าขนมปัง!AA:AA)+SUMIF('วางแผนBC,CJ'!$C:$C,'รับ-จ่าย ประจำวัน'!$B570,'วางแผนBC,CJ'!AA:AA)+SUMIF(RD!$C:$C,'รับ-จ่าย ประจำวัน'!$B570,RD!AA:AA)+SUMIF('FG,ออนไล,คัดแยก'!$C:$C,'รับ-จ่าย ประจำวัน'!$B570,'FG,ออนไล,คัดแยก'!AA:AA)</f>
        <v>0</v>
      </c>
      <c r="BI570" s="16">
        <f>SUMIF(เตรียมส่วนผสม!$C:$C,'รับ-จ่าย ประจำวัน'!$B570,เตรียมส่วนผสม!AB:AB)+SUMIF(กวนไส้!$C:$C,'รับ-จ่าย ประจำวัน'!$B570,กวนไส้!AB:AB)+SUMIF(ผลิต1!$C:$C,'รับ-จ่าย ประจำวัน'!$B570,ผลิต1!AB:AB)+SUMIF(ผลิต2!$C:$C,'รับ-จ่าย ประจำวัน'!$B570,ผลิต2!AB:AB)+SUMIF(เส้นแต่งหน้าขนมเค้ก!$C:$C,'รับ-จ่าย ประจำวัน'!$B570,เส้นแต่งหน้าขนมเค้ก!AB:AB)+SUMIF(แพ็ค!$C:$C,'รับ-จ่าย ประจำวัน'!$B570,แพ็ค!AB:AB)+SUMIF(ธุรการ!$C:$C,'รับ-จ่าย ประจำวัน'!$B570,ธุรการ!AB:AB)+SUMIF(เส้นแต่งหน้าขนมปัง!$C:$C,'รับ-จ่าย ประจำวัน'!$B570,เส้นแต่งหน้าขนมปัง!AB:AB)+SUMIF('วางแผนBC,CJ'!$C:$C,'รับ-จ่าย ประจำวัน'!$B570,'วางแผนBC,CJ'!AB:AB)+SUMIF(RD!$C:$C,'รับ-จ่าย ประจำวัน'!$B570,RD!AB:AB)+SUMIF('FG,ออนไล,คัดแยก'!$C:$C,'รับ-จ่าย ประจำวัน'!$B570,'FG,ออนไล,คัดแยก'!AB:AB)</f>
        <v>0</v>
      </c>
      <c r="BJ570" s="16">
        <f>SUMIF(เตรียมส่วนผสม!$C:$C,'รับ-จ่าย ประจำวัน'!$B570,เตรียมส่วนผสม!AC:AC)+SUMIF(กวนไส้!$C:$C,'รับ-จ่าย ประจำวัน'!$B570,กวนไส้!AC:AC)+SUMIF(ผลิต1!$C:$C,'รับ-จ่าย ประจำวัน'!$B570,ผลิต1!AC:AC)+SUMIF(ผลิต2!$C:$C,'รับ-จ่าย ประจำวัน'!$B570,ผลิต2!AC:AC)+SUMIF(เส้นแต่งหน้าขนมเค้ก!$C:$C,'รับ-จ่าย ประจำวัน'!$B570,เส้นแต่งหน้าขนมเค้ก!AC:AC)+SUMIF(แพ็ค!$C:$C,'รับ-จ่าย ประจำวัน'!$B570,แพ็ค!AC:AC)+SUMIF(ธุรการ!$C:$C,'รับ-จ่าย ประจำวัน'!$B570,ธุรการ!AC:AC)+SUMIF(เส้นแต่งหน้าขนมปัง!$C:$C,'รับ-จ่าย ประจำวัน'!$B570,เส้นแต่งหน้าขนมปัง!AC:AC)+SUMIF('วางแผนBC,CJ'!$C:$C,'รับ-จ่าย ประจำวัน'!$B570,'วางแผนBC,CJ'!AC:AC)+SUMIF(RD!$C:$C,'รับ-จ่าย ประจำวัน'!$B570,RD!AC:AC)+SUMIF('FG,ออนไล,คัดแยก'!$C:$C,'รับ-จ่าย ประจำวัน'!$B570,'FG,ออนไล,คัดแยก'!AC:AC)</f>
        <v>0</v>
      </c>
      <c r="BK570" s="16">
        <f>SUMIF(เตรียมส่วนผสม!$C:$C,'รับ-จ่าย ประจำวัน'!$B570,เตรียมส่วนผสม!AD:AD)+SUMIF(กวนไส้!$C:$C,'รับ-จ่าย ประจำวัน'!$B570,กวนไส้!AD:AD)+SUMIF(ผลิต1!$C:$C,'รับ-จ่าย ประจำวัน'!$B570,ผลิต1!AD:AD)+SUMIF(ผลิต2!$C:$C,'รับ-จ่าย ประจำวัน'!$B570,ผลิต2!AD:AD)+SUMIF(เส้นแต่งหน้าขนมเค้ก!$C:$C,'รับ-จ่าย ประจำวัน'!$B570,เส้นแต่งหน้าขนมเค้ก!AD:AD)+SUMIF(แพ็ค!$C:$C,'รับ-จ่าย ประจำวัน'!$B570,แพ็ค!AD:AD)+SUMIF(ธุรการ!$C:$C,'รับ-จ่าย ประจำวัน'!$B570,ธุรการ!AD:AD)+SUMIF(เส้นแต่งหน้าขนมปัง!$C:$C,'รับ-จ่าย ประจำวัน'!$B570,เส้นแต่งหน้าขนมปัง!AD:AD)+SUMIF('วางแผนBC,CJ'!$C:$C,'รับ-จ่าย ประจำวัน'!$B570,'วางแผนBC,CJ'!AD:AD)+SUMIF(RD!$C:$C,'รับ-จ่าย ประจำวัน'!$B570,RD!AD:AD)+SUMIF('FG,ออนไล,คัดแยก'!$C:$C,'รับ-จ่าย ประจำวัน'!$B570,'FG,ออนไล,คัดแยก'!AD:AD)</f>
        <v>0</v>
      </c>
      <c r="BL570" s="16">
        <f>SUMIF(เตรียมส่วนผสม!$C:$C,'รับ-จ่าย ประจำวัน'!$B570,เตรียมส่วนผสม!AE:AE)+SUMIF(กวนไส้!$C:$C,'รับ-จ่าย ประจำวัน'!$B570,กวนไส้!AE:AE)+SUMIF(ผลิต1!$C:$C,'รับ-จ่าย ประจำวัน'!$B570,ผลิต1!AE:AE)+SUMIF(ผลิต2!$C:$C,'รับ-จ่าย ประจำวัน'!$B570,ผลิต2!AE:AE)+SUMIF(เส้นแต่งหน้าขนมเค้ก!$C:$C,'รับ-จ่าย ประจำวัน'!$B570,เส้นแต่งหน้าขนมเค้ก!AE:AE)+SUMIF(แพ็ค!$C:$C,'รับ-จ่าย ประจำวัน'!$B570,แพ็ค!AE:AE)+SUMIF(ธุรการ!$C:$C,'รับ-จ่าย ประจำวัน'!$B570,ธุรการ!AE:AE)+SUMIF(เส้นแต่งหน้าขนมปัง!$C:$C,'รับ-จ่าย ประจำวัน'!$B570,เส้นแต่งหน้าขนมปัง!AE:AE)+SUMIF('วางแผนBC,CJ'!$C:$C,'รับ-จ่าย ประจำวัน'!$B570,'วางแผนBC,CJ'!AE:AE)+SUMIF(RD!$C:$C,'รับ-จ่าย ประจำวัน'!$B570,RD!AE:AE)+SUMIF('FG,ออนไล,คัดแยก'!$C:$C,'รับ-จ่าย ประจำวัน'!$B570,'FG,ออนไล,คัดแยก'!AE:AE)</f>
        <v>0</v>
      </c>
      <c r="BM570" s="16">
        <f>SUMIF(เตรียมส่วนผสม!$C:$C,'รับ-จ่าย ประจำวัน'!$B570,เตรียมส่วนผสม!AF:AF)+SUMIF(กวนไส้!$C:$C,'รับ-จ่าย ประจำวัน'!$B570,กวนไส้!AF:AF)+SUMIF(ผลิต1!$C:$C,'รับ-จ่าย ประจำวัน'!$B570,ผลิต1!AF:AF)+SUMIF(ผลิต2!$C:$C,'รับ-จ่าย ประจำวัน'!$B570,ผลิต2!AF:AF)+SUMIF(เส้นแต่งหน้าขนมเค้ก!$C:$C,'รับ-จ่าย ประจำวัน'!$B570,เส้นแต่งหน้าขนมเค้ก!AF:AF)+SUMIF(แพ็ค!$C:$C,'รับ-จ่าย ประจำวัน'!$B570,แพ็ค!AF:AF)+SUMIF(ธุรการ!$C:$C,'รับ-จ่าย ประจำวัน'!$B570,ธุรการ!AF:AF)+SUMIF(เส้นแต่งหน้าขนมปัง!$C:$C,'รับ-จ่าย ประจำวัน'!$B570,เส้นแต่งหน้าขนมปัง!AF:AF)+SUMIF('วางแผนBC,CJ'!$C:$C,'รับ-จ่าย ประจำวัน'!$B570,'วางแผนBC,CJ'!AF:AF)+SUMIF(RD!$C:$C,'รับ-จ่าย ประจำวัน'!$B570,RD!AF:AF)+SUMIF('FG,ออนไล,คัดแยก'!$C:$C,'รับ-จ่าย ประจำวัน'!$B570,'FG,ออนไล,คัดแยก'!AF:AF)</f>
        <v>0</v>
      </c>
      <c r="BN570" s="16">
        <f>SUMIF(เตรียมส่วนผสม!$C:$C,'รับ-จ่าย ประจำวัน'!$B570,เตรียมส่วนผสม!AG:AG)+SUMIF(กวนไส้!$C:$C,'รับ-จ่าย ประจำวัน'!$B570,กวนไส้!AG:AG)+SUMIF(ผลิต1!$C:$C,'รับ-จ่าย ประจำวัน'!$B570,ผลิต1!AG:AG)+SUMIF(ผลิต2!$C:$C,'รับ-จ่าย ประจำวัน'!$B570,ผลิต2!AG:AG)+SUMIF(เส้นแต่งหน้าขนมเค้ก!$C:$C,'รับ-จ่าย ประจำวัน'!$B570,เส้นแต่งหน้าขนมเค้ก!AG:AG)+SUMIF(แพ็ค!$C:$C,'รับ-จ่าย ประจำวัน'!$B570,แพ็ค!AG:AG)+SUMIF(ธุรการ!$C:$C,'รับ-จ่าย ประจำวัน'!$B570,ธุรการ!AG:AG)+SUMIF(เส้นแต่งหน้าขนมปัง!$C:$C,'รับ-จ่าย ประจำวัน'!$B570,เส้นแต่งหน้าขนมปัง!AG:AG)+SUMIF('วางแผนBC,CJ'!$C:$C,'รับ-จ่าย ประจำวัน'!$B570,'วางแผนBC,CJ'!AG:AG)+SUMIF(RD!$C:$C,'รับ-จ่าย ประจำวัน'!$B570,RD!AG:AG)+SUMIF('FG,ออนไล,คัดแยก'!$C:$C,'รับ-จ่าย ประจำวัน'!$B570,'FG,ออนไล,คัดแยก'!AG:AG)</f>
        <v>0</v>
      </c>
      <c r="BO570" s="16">
        <f>SUMIF(เตรียมส่วนผสม!$C:$C,'รับ-จ่าย ประจำวัน'!$B570,เตรียมส่วนผสม!AH:AH)+SUMIF(กวนไส้!$C:$C,'รับ-จ่าย ประจำวัน'!$B570,กวนไส้!AH:AH)+SUMIF(ผลิต1!$C:$C,'รับ-จ่าย ประจำวัน'!$B570,ผลิต1!AH:AH)+SUMIF(ผลิต2!$C:$C,'รับ-จ่าย ประจำวัน'!$B570,ผลิต2!AH:AH)+SUMIF(เส้นแต่งหน้าขนมเค้ก!$C:$C,'รับ-จ่าย ประจำวัน'!$B570,เส้นแต่งหน้าขนมเค้ก!AH:AH)+SUMIF(แพ็ค!$C:$C,'รับ-จ่าย ประจำวัน'!$B570,แพ็ค!AH:AH)+SUMIF(ธุรการ!$C:$C,'รับ-จ่าย ประจำวัน'!$B570,ธุรการ!AH:AH)+SUMIF(เส้นแต่งหน้าขนมปัง!$C:$C,'รับ-จ่าย ประจำวัน'!$B570,เส้นแต่งหน้าขนมปัง!AH:AH)+SUMIF('วางแผนBC,CJ'!$C:$C,'รับ-จ่าย ประจำวัน'!$B570,'วางแผนBC,CJ'!AH:AH)+SUMIF(RD!$C:$C,'รับ-จ่าย ประจำวัน'!$B570,RD!AH:AH)+SUMIF('FG,ออนไล,คัดแยก'!$C:$C,'รับ-จ่าย ประจำวัน'!$B570,'FG,ออนไล,คัดแยก'!AH:AH)</f>
        <v>0</v>
      </c>
      <c r="BP570" s="16">
        <f>SUMIF(เตรียมส่วนผสม!$C:$C,'รับ-จ่าย ประจำวัน'!$B570,เตรียมส่วนผสม!AI:AI)+SUMIF(กวนไส้!$C:$C,'รับ-จ่าย ประจำวัน'!$B570,กวนไส้!AI:AI)+SUMIF(ผลิต1!$C:$C,'รับ-จ่าย ประจำวัน'!$B570,ผลิต1!AI:AI)+SUMIF(ผลิต2!$C:$C,'รับ-จ่าย ประจำวัน'!$B570,ผลิต2!AI:AI)+SUMIF(เส้นแต่งหน้าขนมเค้ก!$C:$C,'รับ-จ่าย ประจำวัน'!$B570,เส้นแต่งหน้าขนมเค้ก!AI:AI)+SUMIF(แพ็ค!$C:$C,'รับ-จ่าย ประจำวัน'!$B570,แพ็ค!AI:AI)+SUMIF(ธุรการ!$C:$C,'รับ-จ่าย ประจำวัน'!$B570,ธุรการ!AI:AI)+SUMIF(เส้นแต่งหน้าขนมปัง!$C:$C,'รับ-จ่าย ประจำวัน'!$B570,เส้นแต่งหน้าขนมปัง!AI:AI)+SUMIF('วางแผนBC,CJ'!$C:$C,'รับ-จ่าย ประจำวัน'!$B570,'วางแผนBC,CJ'!AI:AI)+SUMIF(RD!$C:$C,'รับ-จ่าย ประจำวัน'!$B570,RD!AI:AI)+SUMIF('FG,ออนไล,คัดแยก'!$C:$C,'รับ-จ่าย ประจำวัน'!$B570,'FG,ออนไล,คัดแยก'!AI:AI)</f>
        <v>0</v>
      </c>
      <c r="BQ570" s="16">
        <f>SUMIF(เตรียมส่วนผสม!$C:$C,'รับ-จ่าย ประจำวัน'!$B570,เตรียมส่วนผสม!AJ:AJ)+SUMIF(กวนไส้!$C:$C,'รับ-จ่าย ประจำวัน'!$B570,กวนไส้!AJ:AJ)+SUMIF(ผลิต1!$C:$C,'รับ-จ่าย ประจำวัน'!$B570,ผลิต1!AJ:AJ)+SUMIF(ผลิต2!$C:$C,'รับ-จ่าย ประจำวัน'!$B570,ผลิต2!AJ:AJ)+SUMIF(เส้นแต่งหน้าขนมเค้ก!$C:$C,'รับ-จ่าย ประจำวัน'!$B570,เส้นแต่งหน้าขนมเค้ก!AJ:AJ)+SUMIF(แพ็ค!$C:$C,'รับ-จ่าย ประจำวัน'!$B570,แพ็ค!AJ:AJ)+SUMIF(ธุรการ!$C:$C,'รับ-จ่าย ประจำวัน'!$B570,ธุรการ!AJ:AJ)+SUMIF(เส้นแต่งหน้าขนมปัง!$C:$C,'รับ-จ่าย ประจำวัน'!$B570,เส้นแต่งหน้าขนมปัง!AJ:AJ)+SUMIF('วางแผนBC,CJ'!$C:$C,'รับ-จ่าย ประจำวัน'!$B570,'วางแผนBC,CJ'!AJ:AJ)+SUMIF(RD!$C:$C,'รับ-จ่าย ประจำวัน'!$B570,RD!AJ:AJ)+SUMIF('FG,ออนไล,คัดแยก'!$C:$C,'รับ-จ่าย ประจำวัน'!$B570,'FG,ออนไล,คัดแยก'!AJ:AJ)</f>
        <v>0</v>
      </c>
      <c r="BR570" s="16">
        <f>SUMIF(เตรียมส่วนผสม!$C:$C,'รับ-จ่าย ประจำวัน'!$B570,เตรียมส่วนผสม!AK:AK)+SUMIF(กวนไส้!$C:$C,'รับ-จ่าย ประจำวัน'!$B570,กวนไส้!AK:AK)+SUMIF(ผลิต1!$C:$C,'รับ-จ่าย ประจำวัน'!$B570,ผลิต1!AK:AK)+SUMIF(ผลิต2!$C:$C,'รับ-จ่าย ประจำวัน'!$B570,ผลิต2!AK:AK)+SUMIF(เส้นแต่งหน้าขนมเค้ก!$C:$C,'รับ-จ่าย ประจำวัน'!$B570,เส้นแต่งหน้าขนมเค้ก!AK:AK)+SUMIF(แพ็ค!$C:$C,'รับ-จ่าย ประจำวัน'!$B570,แพ็ค!AK:AK)+SUMIF(ธุรการ!$C:$C,'รับ-จ่าย ประจำวัน'!$B570,ธุรการ!AK:AK)+SUMIF(เส้นแต่งหน้าขนมปัง!$C:$C,'รับ-จ่าย ประจำวัน'!$B570,เส้นแต่งหน้าขนมปัง!AK:AK)+SUMIF('วางแผนBC,CJ'!$C:$C,'รับ-จ่าย ประจำวัน'!$B570,'วางแผนBC,CJ'!AK:AK)+SUMIF(RD!$C:$C,'รับ-จ่าย ประจำวัน'!$B570,RD!AK:AK)+SUMIF('FG,ออนไล,คัดแยก'!$C:$C,'รับ-จ่าย ประจำวัน'!$B570,'FG,ออนไล,คัดแยก'!AK:AK)</f>
        <v>0</v>
      </c>
      <c r="BS570" s="16">
        <f>SUMIF(เตรียมส่วนผสม!$C:$C,'รับ-จ่าย ประจำวัน'!$B570,เตรียมส่วนผสม!AL:AL)+SUMIF(กวนไส้!$C:$C,'รับ-จ่าย ประจำวัน'!$B570,กวนไส้!AL:AL)+SUMIF(ผลิต1!$C:$C,'รับ-จ่าย ประจำวัน'!$B570,ผลิต1!AL:AL)+SUMIF(ผลิต2!$C:$C,'รับ-จ่าย ประจำวัน'!$B570,ผลิต2!AL:AL)+SUMIF(เส้นแต่งหน้าขนมเค้ก!$C:$C,'รับ-จ่าย ประจำวัน'!$B570,เส้นแต่งหน้าขนมเค้ก!AL:AL)+SUMIF(แพ็ค!$C:$C,'รับ-จ่าย ประจำวัน'!$B570,แพ็ค!AL:AL)+SUMIF(ธุรการ!$C:$C,'รับ-จ่าย ประจำวัน'!$B570,ธุรการ!AL:AL)+SUMIF(เส้นแต่งหน้าขนมปัง!$C:$C,'รับ-จ่าย ประจำวัน'!$B570,เส้นแต่งหน้าขนมปัง!AL:AL)+SUMIF('วางแผนBC,CJ'!$C:$C,'รับ-จ่าย ประจำวัน'!$B570,'วางแผนBC,CJ'!AL:AL)+SUMIF(RD!$C:$C,'รับ-จ่าย ประจำวัน'!$B570,RD!AL:AL)+SUMIF('FG,ออนไล,คัดแยก'!$C:$C,'รับ-จ่าย ประจำวัน'!$B570,'FG,ออนไล,คัดแยก'!AL:AL)</f>
        <v>0</v>
      </c>
      <c r="BT570" s="18">
        <f t="shared" si="115"/>
        <v>0</v>
      </c>
      <c r="BU570" s="116"/>
      <c r="BV570" s="146">
        <f t="shared" si="116"/>
        <v>51026</v>
      </c>
      <c r="BW570" s="183">
        <v>30</v>
      </c>
      <c r="BX570" s="172">
        <f t="shared" si="114"/>
        <v>0</v>
      </c>
      <c r="BY570" s="188" t="e">
        <f t="shared" si="112"/>
        <v>#DIV/0!</v>
      </c>
      <c r="BZ570" s="180" t="e">
        <f t="shared" ca="1" si="117"/>
        <v>#DIV/0!</v>
      </c>
      <c r="CA570" s="93"/>
      <c r="CB570" s="93"/>
      <c r="CC570" s="93"/>
      <c r="CD570" s="93"/>
      <c r="CE570" s="93"/>
      <c r="CF570" s="93"/>
      <c r="CG570" s="93"/>
      <c r="CH570" s="93"/>
      <c r="CI570" s="93"/>
      <c r="CJ570" s="97"/>
      <c r="CK570" s="9">
        <f t="shared" si="113"/>
        <v>51026</v>
      </c>
    </row>
    <row r="571" spans="1:89" hidden="1" x14ac:dyDescent="0.5">
      <c r="A571" s="149"/>
      <c r="B571" s="34">
        <v>1023401102</v>
      </c>
      <c r="C571" s="156" t="s">
        <v>1790</v>
      </c>
      <c r="D571" s="141" t="s">
        <v>91</v>
      </c>
      <c r="E571" s="25"/>
      <c r="F571" s="132"/>
      <c r="G571" s="25"/>
      <c r="H571" s="12">
        <v>23975</v>
      </c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11"/>
      <c r="AF571" s="11"/>
      <c r="AG571" s="11"/>
      <c r="AH571" s="11"/>
      <c r="AI571" s="25"/>
      <c r="AJ571" s="25"/>
      <c r="AK571" s="25"/>
      <c r="AL571" s="25"/>
      <c r="AM571" s="25"/>
      <c r="AN571" s="15">
        <f t="shared" si="119"/>
        <v>0</v>
      </c>
      <c r="AO571" s="16">
        <f>SUMIF(เตรียมส่วนผสม!$C:$C,'รับ-จ่าย ประจำวัน'!$B571,เตรียมส่วนผสม!H:H)+SUMIF(กวนไส้!$C:$C,'รับ-จ่าย ประจำวัน'!$B571,กวนไส้!H:H)+SUMIF(ผลิต1!$C:$C,'รับ-จ่าย ประจำวัน'!$B571,ผลิต1!H:H)+SUMIF(ผลิต2!$C:$C,'รับ-จ่าย ประจำวัน'!$B571,ผลิต2!H:H)+SUMIF(เส้นแต่งหน้าขนมเค้ก!$C:$C,'รับ-จ่าย ประจำวัน'!$B571,เส้นแต่งหน้าขนมเค้ก!H:H)+SUMIF(แพ็ค!$C:$C,'รับ-จ่าย ประจำวัน'!$B571,แพ็ค!H:H)+SUMIF(ธุรการ!$C:$C,'รับ-จ่าย ประจำวัน'!$B571,ธุรการ!H:H)+SUMIF(เส้นแต่งหน้าขนมปัง!$C:$C,'รับ-จ่าย ประจำวัน'!$B571,เส้นแต่งหน้าขนมปัง!H:H)+SUMIF('วางแผนBC,CJ'!$C:$C,'รับ-จ่าย ประจำวัน'!$B571,'วางแผนBC,CJ'!H:H)+SUMIF(RD!$C:$C,'รับ-จ่าย ประจำวัน'!$B571,RD!H:H)+SUMIF('FG,ออนไล,คัดแยก'!$C:$C,'รับ-จ่าย ประจำวัน'!$B571,'FG,ออนไล,คัดแยก'!H:H)</f>
        <v>0</v>
      </c>
      <c r="AP571" s="16">
        <f>SUMIF(เตรียมส่วนผสม!$C:$C,'รับ-จ่าย ประจำวัน'!$B571,เตรียมส่วนผสม!I:I)+SUMIF(กวนไส้!$C:$C,'รับ-จ่าย ประจำวัน'!$B571,กวนไส้!I:I)+SUMIF(ผลิต1!$C:$C,'รับ-จ่าย ประจำวัน'!$B571,ผลิต1!I:I)+SUMIF(ผลิต2!$C:$C,'รับ-จ่าย ประจำวัน'!$B571,ผลิต2!I:I)+SUMIF(เส้นแต่งหน้าขนมเค้ก!$C:$C,'รับ-จ่าย ประจำวัน'!$B571,เส้นแต่งหน้าขนมเค้ก!I:I)+SUMIF(แพ็ค!$C:$C,'รับ-จ่าย ประจำวัน'!$B571,แพ็ค!I:I)+SUMIF(ธุรการ!$C:$C,'รับ-จ่าย ประจำวัน'!$B571,ธุรการ!I:I)+SUMIF(เส้นแต่งหน้าขนมปัง!$C:$C,'รับ-จ่าย ประจำวัน'!$B571,เส้นแต่งหน้าขนมปัง!I:I)+SUMIF('วางแผนBC,CJ'!$C:$C,'รับ-จ่าย ประจำวัน'!$B571,'วางแผนBC,CJ'!I:I)+SUMIF(RD!$C:$C,'รับ-จ่าย ประจำวัน'!$B571,RD!I:I)+SUMIF('FG,ออนไล,คัดแยก'!$C:$C,'รับ-จ่าย ประจำวัน'!$B571,'FG,ออนไล,คัดแยก'!I:I)</f>
        <v>0</v>
      </c>
      <c r="AQ571" s="16">
        <f>SUMIF(เตรียมส่วนผสม!$C:$C,'รับ-จ่าย ประจำวัน'!$B571,เตรียมส่วนผสม!J:J)+SUMIF(กวนไส้!$C:$C,'รับ-จ่าย ประจำวัน'!$B571,กวนไส้!J:J)+SUMIF(ผลิต1!$C:$C,'รับ-จ่าย ประจำวัน'!$B571,ผลิต1!J:J)+SUMIF(ผลิต2!$C:$C,'รับ-จ่าย ประจำวัน'!$B571,ผลิต2!J:J)+SUMIF(เส้นแต่งหน้าขนมเค้ก!$C:$C,'รับ-จ่าย ประจำวัน'!$B571,เส้นแต่งหน้าขนมเค้ก!J:J)+SUMIF(แพ็ค!$C:$C,'รับ-จ่าย ประจำวัน'!$B571,แพ็ค!J:J)+SUMIF(ธุรการ!$C:$C,'รับ-จ่าย ประจำวัน'!$B571,ธุรการ!J:J)+SUMIF(เส้นแต่งหน้าขนมปัง!$C:$C,'รับ-จ่าย ประจำวัน'!$B571,เส้นแต่งหน้าขนมปัง!J:J)+SUMIF('วางแผนBC,CJ'!$C:$C,'รับ-จ่าย ประจำวัน'!$B571,'วางแผนBC,CJ'!J:J)+SUMIF(RD!$C:$C,'รับ-จ่าย ประจำวัน'!$B571,RD!J:J)+SUMIF('FG,ออนไล,คัดแยก'!$C:$C,'รับ-จ่าย ประจำวัน'!$B571,'FG,ออนไล,คัดแยก'!J:J)</f>
        <v>0</v>
      </c>
      <c r="AR571" s="16">
        <f>SUMIF(เตรียมส่วนผสม!$C:$C,'รับ-จ่าย ประจำวัน'!$B571,เตรียมส่วนผสม!K:K)+SUMIF(กวนไส้!$C:$C,'รับ-จ่าย ประจำวัน'!$B571,กวนไส้!K:K)+SUMIF(ผลิต1!$C:$C,'รับ-จ่าย ประจำวัน'!$B571,ผลิต1!K:K)+SUMIF(ผลิต2!$C:$C,'รับ-จ่าย ประจำวัน'!$B571,ผลิต2!K:K)+SUMIF(เส้นแต่งหน้าขนมเค้ก!$C:$C,'รับ-จ่าย ประจำวัน'!$B571,เส้นแต่งหน้าขนมเค้ก!K:K)+SUMIF(แพ็ค!$C:$C,'รับ-จ่าย ประจำวัน'!$B571,แพ็ค!K:K)+SUMIF(ธุรการ!$C:$C,'รับ-จ่าย ประจำวัน'!$B571,ธุรการ!K:K)+SUMIF(เส้นแต่งหน้าขนมปัง!$C:$C,'รับ-จ่าย ประจำวัน'!$B571,เส้นแต่งหน้าขนมปัง!K:K)+SUMIF('วางแผนBC,CJ'!$C:$C,'รับ-จ่าย ประจำวัน'!$B571,'วางแผนBC,CJ'!K:K)+SUMIF(RD!$C:$C,'รับ-จ่าย ประจำวัน'!$B571,RD!K:K)+SUMIF('FG,ออนไล,คัดแยก'!$C:$C,'รับ-จ่าย ประจำวัน'!$B571,'FG,ออนไล,คัดแยก'!K:K)</f>
        <v>0</v>
      </c>
      <c r="AS571" s="16">
        <f>SUMIF(เตรียมส่วนผสม!$C:$C,'รับ-จ่าย ประจำวัน'!$B571,เตรียมส่วนผสม!L:L)+SUMIF(กวนไส้!$C:$C,'รับ-จ่าย ประจำวัน'!$B571,กวนไส้!L:L)+SUMIF(ผลิต1!$C:$C,'รับ-จ่าย ประจำวัน'!$B571,ผลิต1!L:L)+SUMIF(ผลิต2!$C:$C,'รับ-จ่าย ประจำวัน'!$B571,ผลิต2!L:L)+SUMIF(เส้นแต่งหน้าขนมเค้ก!$C:$C,'รับ-จ่าย ประจำวัน'!$B571,เส้นแต่งหน้าขนมเค้ก!L:L)+SUMIF(แพ็ค!$C:$C,'รับ-จ่าย ประจำวัน'!$B571,แพ็ค!L:L)+SUMIF(ธุรการ!$C:$C,'รับ-จ่าย ประจำวัน'!$B571,ธุรการ!L:L)+SUMIF(เส้นแต่งหน้าขนมปัง!$C:$C,'รับ-จ่าย ประจำวัน'!$B571,เส้นแต่งหน้าขนมปัง!L:L)+SUMIF('วางแผนBC,CJ'!$C:$C,'รับ-จ่าย ประจำวัน'!$B571,'วางแผนBC,CJ'!L:L)+SUMIF(RD!$C:$C,'รับ-จ่าย ประจำวัน'!$B571,RD!L:L)+SUMIF('FG,ออนไล,คัดแยก'!$C:$C,'รับ-จ่าย ประจำวัน'!$B571,'FG,ออนไล,คัดแยก'!L:L)</f>
        <v>0</v>
      </c>
      <c r="AT571" s="16">
        <f>SUMIF(เตรียมส่วนผสม!$C:$C,'รับ-จ่าย ประจำวัน'!$B571,เตรียมส่วนผสม!M:M)+SUMIF(กวนไส้!$C:$C,'รับ-จ่าย ประจำวัน'!$B571,กวนไส้!M:M)+SUMIF(ผลิต1!$C:$C,'รับ-จ่าย ประจำวัน'!$B571,ผลิต1!M:M)+SUMIF(ผลิต2!$C:$C,'รับ-จ่าย ประจำวัน'!$B571,ผลิต2!M:M)+SUMIF(เส้นแต่งหน้าขนมเค้ก!$C:$C,'รับ-จ่าย ประจำวัน'!$B571,เส้นแต่งหน้าขนมเค้ก!M:M)+SUMIF(แพ็ค!$C:$C,'รับ-จ่าย ประจำวัน'!$B571,แพ็ค!M:M)+SUMIF(ธุรการ!$C:$C,'รับ-จ่าย ประจำวัน'!$B571,ธุรการ!M:M)+SUMIF(เส้นแต่งหน้าขนมปัง!$C:$C,'รับ-จ่าย ประจำวัน'!$B571,เส้นแต่งหน้าขนมปัง!M:M)+SUMIF('วางแผนBC,CJ'!$C:$C,'รับ-จ่าย ประจำวัน'!$B571,'วางแผนBC,CJ'!M:M)+SUMIF(RD!$C:$C,'รับ-จ่าย ประจำวัน'!$B571,RD!M:M)+SUMIF('FG,ออนไล,คัดแยก'!$C:$C,'รับ-จ่าย ประจำวัน'!$B571,'FG,ออนไล,คัดแยก'!M:M)</f>
        <v>0</v>
      </c>
      <c r="AU571" s="16">
        <f>SUMIF(เตรียมส่วนผสม!$C:$C,'รับ-จ่าย ประจำวัน'!$B571,เตรียมส่วนผสม!N:N)+SUMIF(กวนไส้!$C:$C,'รับ-จ่าย ประจำวัน'!$B571,กวนไส้!N:N)+SUMIF(ผลิต1!$C:$C,'รับ-จ่าย ประจำวัน'!$B571,ผลิต1!N:N)+SUMIF(ผลิต2!$C:$C,'รับ-จ่าย ประจำวัน'!$B571,ผลิต2!N:N)+SUMIF(เส้นแต่งหน้าขนมเค้ก!$C:$C,'รับ-จ่าย ประจำวัน'!$B571,เส้นแต่งหน้าขนมเค้ก!N:N)+SUMIF(แพ็ค!$C:$C,'รับ-จ่าย ประจำวัน'!$B571,แพ็ค!N:N)+SUMIF(ธุรการ!$C:$C,'รับ-จ่าย ประจำวัน'!$B571,ธุรการ!N:N)+SUMIF(เส้นแต่งหน้าขนมปัง!$C:$C,'รับ-จ่าย ประจำวัน'!$B571,เส้นแต่งหน้าขนมปัง!N:N)+SUMIF('วางแผนBC,CJ'!$C:$C,'รับ-จ่าย ประจำวัน'!$B571,'วางแผนBC,CJ'!N:N)+SUMIF(RD!$C:$C,'รับ-จ่าย ประจำวัน'!$B571,RD!N:N)+SUMIF('FG,ออนไล,คัดแยก'!$C:$C,'รับ-จ่าย ประจำวัน'!$B571,'FG,ออนไล,คัดแยก'!N:N)</f>
        <v>0</v>
      </c>
      <c r="AV571" s="16">
        <f>SUMIF(เตรียมส่วนผสม!$C:$C,'รับ-จ่าย ประจำวัน'!$B571,เตรียมส่วนผสม!O:O)+SUMIF(กวนไส้!$C:$C,'รับ-จ่าย ประจำวัน'!$B571,กวนไส้!O:O)+SUMIF(ผลิต1!$C:$C,'รับ-จ่าย ประจำวัน'!$B571,ผลิต1!O:O)+SUMIF(ผลิต2!$C:$C,'รับ-จ่าย ประจำวัน'!$B571,ผลิต2!O:O)+SUMIF(เส้นแต่งหน้าขนมเค้ก!$C:$C,'รับ-จ่าย ประจำวัน'!$B571,เส้นแต่งหน้าขนมเค้ก!O:O)+SUMIF(แพ็ค!$C:$C,'รับ-จ่าย ประจำวัน'!$B571,แพ็ค!O:O)+SUMIF(ธุรการ!$C:$C,'รับ-จ่าย ประจำวัน'!$B571,ธุรการ!O:O)+SUMIF(เส้นแต่งหน้าขนมปัง!$C:$C,'รับ-จ่าย ประจำวัน'!$B571,เส้นแต่งหน้าขนมปัง!O:O)+SUMIF('วางแผนBC,CJ'!$C:$C,'รับ-จ่าย ประจำวัน'!$B571,'วางแผนBC,CJ'!O:O)+SUMIF(RD!$C:$C,'รับ-จ่าย ประจำวัน'!$B571,RD!O:O)+SUMIF('FG,ออนไล,คัดแยก'!$C:$C,'รับ-จ่าย ประจำวัน'!$B571,'FG,ออนไล,คัดแยก'!O:O)</f>
        <v>0</v>
      </c>
      <c r="AW571" s="16">
        <f>SUMIF(เตรียมส่วนผสม!$C:$C,'รับ-จ่าย ประจำวัน'!$B571,เตรียมส่วนผสม!P:P)+SUMIF(กวนไส้!$C:$C,'รับ-จ่าย ประจำวัน'!$B571,กวนไส้!P:P)+SUMIF(ผลิต1!$C:$C,'รับ-จ่าย ประจำวัน'!$B571,ผลิต1!P:P)+SUMIF(ผลิต2!$C:$C,'รับ-จ่าย ประจำวัน'!$B571,ผลิต2!P:P)+SUMIF(เส้นแต่งหน้าขนมเค้ก!$C:$C,'รับ-จ่าย ประจำวัน'!$B571,เส้นแต่งหน้าขนมเค้ก!P:P)+SUMIF(แพ็ค!$C:$C,'รับ-จ่าย ประจำวัน'!$B571,แพ็ค!P:P)+SUMIF(ธุรการ!$C:$C,'รับ-จ่าย ประจำวัน'!$B571,ธุรการ!P:P)+SUMIF(เส้นแต่งหน้าขนมปัง!$C:$C,'รับ-จ่าย ประจำวัน'!$B571,เส้นแต่งหน้าขนมปัง!P:P)+SUMIF('วางแผนBC,CJ'!$C:$C,'รับ-จ่าย ประจำวัน'!$B571,'วางแผนBC,CJ'!P:P)+SUMIF(RD!$C:$C,'รับ-จ่าย ประจำวัน'!$B571,RD!P:P)+SUMIF('FG,ออนไล,คัดแยก'!$C:$C,'รับ-จ่าย ประจำวัน'!$B571,'FG,ออนไล,คัดแยก'!P:P)</f>
        <v>0</v>
      </c>
      <c r="AX571" s="16">
        <f>SUMIF(เตรียมส่วนผสม!$C:$C,'รับ-จ่าย ประจำวัน'!$B571,เตรียมส่วนผสม!Q:Q)+SUMIF(กวนไส้!$C:$C,'รับ-จ่าย ประจำวัน'!$B571,กวนไส้!Q:Q)+SUMIF(ผลิต1!$C:$C,'รับ-จ่าย ประจำวัน'!$B571,ผลิต1!Q:Q)+SUMIF(ผลิต2!$C:$C,'รับ-จ่าย ประจำวัน'!$B571,ผลิต2!Q:Q)+SUMIF(เส้นแต่งหน้าขนมเค้ก!$C:$C,'รับ-จ่าย ประจำวัน'!$B571,เส้นแต่งหน้าขนมเค้ก!Q:Q)+SUMIF(แพ็ค!$C:$C,'รับ-จ่าย ประจำวัน'!$B571,แพ็ค!Q:Q)+SUMIF(ธุรการ!$C:$C,'รับ-จ่าย ประจำวัน'!$B571,ธุรการ!Q:Q)+SUMIF(เส้นแต่งหน้าขนมปัง!$C:$C,'รับ-จ่าย ประจำวัน'!$B571,เส้นแต่งหน้าขนมปัง!Q:Q)+SUMIF('วางแผนBC,CJ'!$C:$C,'รับ-จ่าย ประจำวัน'!$B571,'วางแผนBC,CJ'!Q:Q)+SUMIF(RD!$C:$C,'รับ-จ่าย ประจำวัน'!$B571,RD!Q:Q)+SUMIF('FG,ออนไล,คัดแยก'!$C:$C,'รับ-จ่าย ประจำวัน'!$B571,'FG,ออนไล,คัดแยก'!Q:Q)</f>
        <v>0</v>
      </c>
      <c r="AY571" s="16">
        <f>SUMIF(เตรียมส่วนผสม!$C:$C,'รับ-จ่าย ประจำวัน'!$B571,เตรียมส่วนผสม!R:R)+SUMIF(กวนไส้!$C:$C,'รับ-จ่าย ประจำวัน'!$B571,กวนไส้!R:R)+SUMIF(ผลิต1!$C:$C,'รับ-จ่าย ประจำวัน'!$B571,ผลิต1!R:R)+SUMIF(ผลิต2!$C:$C,'รับ-จ่าย ประจำวัน'!$B571,ผลิต2!R:R)+SUMIF(เส้นแต่งหน้าขนมเค้ก!$C:$C,'รับ-จ่าย ประจำวัน'!$B571,เส้นแต่งหน้าขนมเค้ก!R:R)+SUMIF(แพ็ค!$C:$C,'รับ-จ่าย ประจำวัน'!$B571,แพ็ค!R:R)+SUMIF(ธุรการ!$C:$C,'รับ-จ่าย ประจำวัน'!$B571,ธุรการ!R:R)+SUMIF(เส้นแต่งหน้าขนมปัง!$C:$C,'รับ-จ่าย ประจำวัน'!$B571,เส้นแต่งหน้าขนมปัง!R:R)+SUMIF('วางแผนBC,CJ'!$C:$C,'รับ-จ่าย ประจำวัน'!$B571,'วางแผนBC,CJ'!R:R)+SUMIF(RD!$C:$C,'รับ-จ่าย ประจำวัน'!$B571,RD!R:R)+SUMIF('FG,ออนไล,คัดแยก'!$C:$C,'รับ-จ่าย ประจำวัน'!$B571,'FG,ออนไล,คัดแยก'!R:R)</f>
        <v>0</v>
      </c>
      <c r="AZ571" s="16">
        <f>SUMIF(เตรียมส่วนผสม!$C:$C,'รับ-จ่าย ประจำวัน'!$B571,เตรียมส่วนผสม!S:S)+SUMIF(กวนไส้!$C:$C,'รับ-จ่าย ประจำวัน'!$B571,กวนไส้!S:S)+SUMIF(ผลิต1!$C:$C,'รับ-จ่าย ประจำวัน'!$B571,ผลิต1!S:S)+SUMIF(ผลิต2!$C:$C,'รับ-จ่าย ประจำวัน'!$B571,ผลิต2!S:S)+SUMIF(เส้นแต่งหน้าขนมเค้ก!$C:$C,'รับ-จ่าย ประจำวัน'!$B571,เส้นแต่งหน้าขนมเค้ก!S:S)+SUMIF(แพ็ค!$C:$C,'รับ-จ่าย ประจำวัน'!$B571,แพ็ค!S:S)+SUMIF(ธุรการ!$C:$C,'รับ-จ่าย ประจำวัน'!$B571,ธุรการ!S:S)+SUMIF(เส้นแต่งหน้าขนมปัง!$C:$C,'รับ-จ่าย ประจำวัน'!$B571,เส้นแต่งหน้าขนมปัง!S:S)+SUMIF('วางแผนBC,CJ'!$C:$C,'รับ-จ่าย ประจำวัน'!$B571,'วางแผนBC,CJ'!S:S)+SUMIF(RD!$C:$C,'รับ-จ่าย ประจำวัน'!$B571,RD!S:S)+SUMIF('FG,ออนไล,คัดแยก'!$C:$C,'รับ-จ่าย ประจำวัน'!$B571,'FG,ออนไล,คัดแยก'!S:S)</f>
        <v>0</v>
      </c>
      <c r="BA571" s="16">
        <f>SUMIF(เตรียมส่วนผสม!$C:$C,'รับ-จ่าย ประจำวัน'!$B571,เตรียมส่วนผสม!T:T)+SUMIF(กวนไส้!$C:$C,'รับ-จ่าย ประจำวัน'!$B571,กวนไส้!T:T)+SUMIF(ผลิต1!$C:$C,'รับ-จ่าย ประจำวัน'!$B571,ผลิต1!T:T)+SUMIF(ผลิต2!$C:$C,'รับ-จ่าย ประจำวัน'!$B571,ผลิต2!T:T)+SUMIF(เส้นแต่งหน้าขนมเค้ก!$C:$C,'รับ-จ่าย ประจำวัน'!$B571,เส้นแต่งหน้าขนมเค้ก!T:T)+SUMIF(แพ็ค!$C:$C,'รับ-จ่าย ประจำวัน'!$B571,แพ็ค!T:T)+SUMIF(ธุรการ!$C:$C,'รับ-จ่าย ประจำวัน'!$B571,ธุรการ!T:T)+SUMIF(เส้นแต่งหน้าขนมปัง!$C:$C,'รับ-จ่าย ประจำวัน'!$B571,เส้นแต่งหน้าขนมปัง!T:T)+SUMIF('วางแผนBC,CJ'!$C:$C,'รับ-จ่าย ประจำวัน'!$B571,'วางแผนBC,CJ'!T:T)+SUMIF(RD!$C:$C,'รับ-จ่าย ประจำวัน'!$B571,RD!T:T)+SUMIF('FG,ออนไล,คัดแยก'!$C:$C,'รับ-จ่าย ประจำวัน'!$B571,'FG,ออนไล,คัดแยก'!T:T)</f>
        <v>0</v>
      </c>
      <c r="BB571" s="16">
        <f>SUMIF(เตรียมส่วนผสม!$C:$C,'รับ-จ่าย ประจำวัน'!$B571,เตรียมส่วนผสม!U:U)+SUMIF(กวนไส้!$C:$C,'รับ-จ่าย ประจำวัน'!$B571,กวนไส้!U:U)+SUMIF(ผลิต1!$C:$C,'รับ-จ่าย ประจำวัน'!$B571,ผลิต1!U:U)+SUMIF(ผลิต2!$C:$C,'รับ-จ่าย ประจำวัน'!$B571,ผลิต2!U:U)+SUMIF(เส้นแต่งหน้าขนมเค้ก!$C:$C,'รับ-จ่าย ประจำวัน'!$B571,เส้นแต่งหน้าขนมเค้ก!U:U)+SUMIF(แพ็ค!$C:$C,'รับ-จ่าย ประจำวัน'!$B571,แพ็ค!U:U)+SUMIF(ธุรการ!$C:$C,'รับ-จ่าย ประจำวัน'!$B571,ธุรการ!U:U)+SUMIF(เส้นแต่งหน้าขนมปัง!$C:$C,'รับ-จ่าย ประจำวัน'!$B571,เส้นแต่งหน้าขนมปัง!U:U)+SUMIF('วางแผนBC,CJ'!$C:$C,'รับ-จ่าย ประจำวัน'!$B571,'วางแผนBC,CJ'!U:U)+SUMIF(RD!$C:$C,'รับ-จ่าย ประจำวัน'!$B571,RD!U:U)+SUMIF('FG,ออนไล,คัดแยก'!$C:$C,'รับ-จ่าย ประจำวัน'!$B571,'FG,ออนไล,คัดแยก'!U:U)</f>
        <v>0</v>
      </c>
      <c r="BC571" s="16">
        <f>SUMIF(เตรียมส่วนผสม!$C:$C,'รับ-จ่าย ประจำวัน'!$B571,เตรียมส่วนผสม!V:V)+SUMIF(กวนไส้!$C:$C,'รับ-จ่าย ประจำวัน'!$B571,กวนไส้!V:V)+SUMIF(ผลิต1!$C:$C,'รับ-จ่าย ประจำวัน'!$B571,ผลิต1!V:V)+SUMIF(ผลิต2!$C:$C,'รับ-จ่าย ประจำวัน'!$B571,ผลิต2!V:V)+SUMIF(เส้นแต่งหน้าขนมเค้ก!$C:$C,'รับ-จ่าย ประจำวัน'!$B571,เส้นแต่งหน้าขนมเค้ก!V:V)+SUMIF(แพ็ค!$C:$C,'รับ-จ่าย ประจำวัน'!$B571,แพ็ค!V:V)+SUMIF(ธุรการ!$C:$C,'รับ-จ่าย ประจำวัน'!$B571,ธุรการ!V:V)+SUMIF(เส้นแต่งหน้าขนมปัง!$C:$C,'รับ-จ่าย ประจำวัน'!$B571,เส้นแต่งหน้าขนมปัง!V:V)+SUMIF('วางแผนBC,CJ'!$C:$C,'รับ-จ่าย ประจำวัน'!$B571,'วางแผนBC,CJ'!V:V)+SUMIF(RD!$C:$C,'รับ-จ่าย ประจำวัน'!$B571,RD!V:V)+SUMIF('FG,ออนไล,คัดแยก'!$C:$C,'รับ-จ่าย ประจำวัน'!$B571,'FG,ออนไล,คัดแยก'!V:V)</f>
        <v>0</v>
      </c>
      <c r="BD571" s="16">
        <f>SUMIF(เตรียมส่วนผสม!$C:$C,'รับ-จ่าย ประจำวัน'!$B571,เตรียมส่วนผสม!W:W)+SUMIF(กวนไส้!$C:$C,'รับ-จ่าย ประจำวัน'!$B571,กวนไส้!W:W)+SUMIF(ผลิต1!$C:$C,'รับ-จ่าย ประจำวัน'!$B571,ผลิต1!W:W)+SUMIF(ผลิต2!$C:$C,'รับ-จ่าย ประจำวัน'!$B571,ผลิต2!W:W)+SUMIF(เส้นแต่งหน้าขนมเค้ก!$C:$C,'รับ-จ่าย ประจำวัน'!$B571,เส้นแต่งหน้าขนมเค้ก!W:W)+SUMIF(แพ็ค!$C:$C,'รับ-จ่าย ประจำวัน'!$B571,แพ็ค!W:W)+SUMIF(ธุรการ!$C:$C,'รับ-จ่าย ประจำวัน'!$B571,ธุรการ!W:W)+SUMIF(เส้นแต่งหน้าขนมปัง!$C:$C,'รับ-จ่าย ประจำวัน'!$B571,เส้นแต่งหน้าขนมปัง!W:W)+SUMIF('วางแผนBC,CJ'!$C:$C,'รับ-จ่าย ประจำวัน'!$B571,'วางแผนBC,CJ'!W:W)+SUMIF(RD!$C:$C,'รับ-จ่าย ประจำวัน'!$B571,RD!W:W)+SUMIF('FG,ออนไล,คัดแยก'!$C:$C,'รับ-จ่าย ประจำวัน'!$B571,'FG,ออนไล,คัดแยก'!W:W)</f>
        <v>0</v>
      </c>
      <c r="BE571" s="16">
        <f>SUMIF(เตรียมส่วนผสม!$C:$C,'รับ-จ่าย ประจำวัน'!$B571,เตรียมส่วนผสม!X:X)+SUMIF(กวนไส้!$C:$C,'รับ-จ่าย ประจำวัน'!$B571,กวนไส้!X:X)+SUMIF(ผลิต1!$C:$C,'รับ-จ่าย ประจำวัน'!$B571,ผลิต1!X:X)+SUMIF(ผลิต2!$C:$C,'รับ-จ่าย ประจำวัน'!$B571,ผลิต2!X:X)+SUMIF(เส้นแต่งหน้าขนมเค้ก!$C:$C,'รับ-จ่าย ประจำวัน'!$B571,เส้นแต่งหน้าขนมเค้ก!X:X)+SUMIF(แพ็ค!$C:$C,'รับ-จ่าย ประจำวัน'!$B571,แพ็ค!X:X)+SUMIF(ธุรการ!$C:$C,'รับ-จ่าย ประจำวัน'!$B571,ธุรการ!X:X)+SUMIF(เส้นแต่งหน้าขนมปัง!$C:$C,'รับ-จ่าย ประจำวัน'!$B571,เส้นแต่งหน้าขนมปัง!X:X)+SUMIF('วางแผนBC,CJ'!$C:$C,'รับ-จ่าย ประจำวัน'!$B571,'วางแผนBC,CJ'!X:X)+SUMIF(RD!$C:$C,'รับ-จ่าย ประจำวัน'!$B571,RD!X:X)+SUMIF('FG,ออนไล,คัดแยก'!$C:$C,'รับ-จ่าย ประจำวัน'!$B571,'FG,ออนไล,คัดแยก'!X:X)</f>
        <v>0</v>
      </c>
      <c r="BF571" s="16">
        <f>SUMIF(เตรียมส่วนผสม!$C:$C,'รับ-จ่าย ประจำวัน'!$B571,เตรียมส่วนผสม!Y:Y)+SUMIF(กวนไส้!$C:$C,'รับ-จ่าย ประจำวัน'!$B571,กวนไส้!Y:Y)+SUMIF(ผลิต1!$C:$C,'รับ-จ่าย ประจำวัน'!$B571,ผลิต1!Y:Y)+SUMIF(ผลิต2!$C:$C,'รับ-จ่าย ประจำวัน'!$B571,ผลิต2!Y:Y)+SUMIF(เส้นแต่งหน้าขนมเค้ก!$C:$C,'รับ-จ่าย ประจำวัน'!$B571,เส้นแต่งหน้าขนมเค้ก!Y:Y)+SUMIF(แพ็ค!$C:$C,'รับ-จ่าย ประจำวัน'!$B571,แพ็ค!Y:Y)+SUMIF(ธุรการ!$C:$C,'รับ-จ่าย ประจำวัน'!$B571,ธุรการ!Y:Y)+SUMIF(เส้นแต่งหน้าขนมปัง!$C:$C,'รับ-จ่าย ประจำวัน'!$B571,เส้นแต่งหน้าขนมปัง!Y:Y)+SUMIF('วางแผนBC,CJ'!$C:$C,'รับ-จ่าย ประจำวัน'!$B571,'วางแผนBC,CJ'!Y:Y)+SUMIF(RD!$C:$C,'รับ-จ่าย ประจำวัน'!$B571,RD!Y:Y)+SUMIF('FG,ออนไล,คัดแยก'!$C:$C,'รับ-จ่าย ประจำวัน'!$B571,'FG,ออนไล,คัดแยก'!Y:Y)</f>
        <v>0</v>
      </c>
      <c r="BG571" s="16">
        <f>SUMIF(เตรียมส่วนผสม!$C:$C,'รับ-จ่าย ประจำวัน'!$B571,เตรียมส่วนผสม!Z:Z)+SUMIF(กวนไส้!$C:$C,'รับ-จ่าย ประจำวัน'!$B571,กวนไส้!Z:Z)+SUMIF(ผลิต1!$C:$C,'รับ-จ่าย ประจำวัน'!$B571,ผลิต1!Z:Z)+SUMIF(ผลิต2!$C:$C,'รับ-จ่าย ประจำวัน'!$B571,ผลิต2!Z:Z)+SUMIF(เส้นแต่งหน้าขนมเค้ก!$C:$C,'รับ-จ่าย ประจำวัน'!$B571,เส้นแต่งหน้าขนมเค้ก!Z:Z)+SUMIF(แพ็ค!$C:$C,'รับ-จ่าย ประจำวัน'!$B571,แพ็ค!Z:Z)+SUMIF(ธุรการ!$C:$C,'รับ-จ่าย ประจำวัน'!$B571,ธุรการ!Z:Z)+SUMIF(เส้นแต่งหน้าขนมปัง!$C:$C,'รับ-จ่าย ประจำวัน'!$B571,เส้นแต่งหน้าขนมปัง!Z:Z)+SUMIF('วางแผนBC,CJ'!$C:$C,'รับ-จ่าย ประจำวัน'!$B571,'วางแผนBC,CJ'!Z:Z)+SUMIF(RD!$C:$C,'รับ-จ่าย ประจำวัน'!$B571,RD!Z:Z)+SUMIF('FG,ออนไล,คัดแยก'!$C:$C,'รับ-จ่าย ประจำวัน'!$B571,'FG,ออนไล,คัดแยก'!Z:Z)</f>
        <v>0</v>
      </c>
      <c r="BH571" s="16">
        <f>SUMIF(เตรียมส่วนผสม!$C:$C,'รับ-จ่าย ประจำวัน'!$B571,เตรียมส่วนผสม!AA:AA)+SUMIF(กวนไส้!$C:$C,'รับ-จ่าย ประจำวัน'!$B571,กวนไส้!AA:AA)+SUMIF(ผลิต1!$C:$C,'รับ-จ่าย ประจำวัน'!$B571,ผลิต1!AA:AA)+SUMIF(ผลิต2!$C:$C,'รับ-จ่าย ประจำวัน'!$B571,ผลิต2!AA:AA)+SUMIF(เส้นแต่งหน้าขนมเค้ก!$C:$C,'รับ-จ่าย ประจำวัน'!$B571,เส้นแต่งหน้าขนมเค้ก!AA:AA)+SUMIF(แพ็ค!$C:$C,'รับ-จ่าย ประจำวัน'!$B571,แพ็ค!AA:AA)+SUMIF(ธุรการ!$C:$C,'รับ-จ่าย ประจำวัน'!$B571,ธุรการ!AA:AA)+SUMIF(เส้นแต่งหน้าขนมปัง!$C:$C,'รับ-จ่าย ประจำวัน'!$B571,เส้นแต่งหน้าขนมปัง!AA:AA)+SUMIF('วางแผนBC,CJ'!$C:$C,'รับ-จ่าย ประจำวัน'!$B571,'วางแผนBC,CJ'!AA:AA)+SUMIF(RD!$C:$C,'รับ-จ่าย ประจำวัน'!$B571,RD!AA:AA)+SUMIF('FG,ออนไล,คัดแยก'!$C:$C,'รับ-จ่าย ประจำวัน'!$B571,'FG,ออนไล,คัดแยก'!AA:AA)</f>
        <v>0</v>
      </c>
      <c r="BI571" s="16">
        <f>SUMIF(เตรียมส่วนผสม!$C:$C,'รับ-จ่าย ประจำวัน'!$B571,เตรียมส่วนผสม!AB:AB)+SUMIF(กวนไส้!$C:$C,'รับ-จ่าย ประจำวัน'!$B571,กวนไส้!AB:AB)+SUMIF(ผลิต1!$C:$C,'รับ-จ่าย ประจำวัน'!$B571,ผลิต1!AB:AB)+SUMIF(ผลิต2!$C:$C,'รับ-จ่าย ประจำวัน'!$B571,ผลิต2!AB:AB)+SUMIF(เส้นแต่งหน้าขนมเค้ก!$C:$C,'รับ-จ่าย ประจำวัน'!$B571,เส้นแต่งหน้าขนมเค้ก!AB:AB)+SUMIF(แพ็ค!$C:$C,'รับ-จ่าย ประจำวัน'!$B571,แพ็ค!AB:AB)+SUMIF(ธุรการ!$C:$C,'รับ-จ่าย ประจำวัน'!$B571,ธุรการ!AB:AB)+SUMIF(เส้นแต่งหน้าขนมปัง!$C:$C,'รับ-จ่าย ประจำวัน'!$B571,เส้นแต่งหน้าขนมปัง!AB:AB)+SUMIF('วางแผนBC,CJ'!$C:$C,'รับ-จ่าย ประจำวัน'!$B571,'วางแผนBC,CJ'!AB:AB)+SUMIF(RD!$C:$C,'รับ-จ่าย ประจำวัน'!$B571,RD!AB:AB)+SUMIF('FG,ออนไล,คัดแยก'!$C:$C,'รับ-จ่าย ประจำวัน'!$B571,'FG,ออนไล,คัดแยก'!AB:AB)</f>
        <v>0</v>
      </c>
      <c r="BJ571" s="16">
        <f>SUMIF(เตรียมส่วนผสม!$C:$C,'รับ-จ่าย ประจำวัน'!$B571,เตรียมส่วนผสม!AC:AC)+SUMIF(กวนไส้!$C:$C,'รับ-จ่าย ประจำวัน'!$B571,กวนไส้!AC:AC)+SUMIF(ผลิต1!$C:$C,'รับ-จ่าย ประจำวัน'!$B571,ผลิต1!AC:AC)+SUMIF(ผลิต2!$C:$C,'รับ-จ่าย ประจำวัน'!$B571,ผลิต2!AC:AC)+SUMIF(เส้นแต่งหน้าขนมเค้ก!$C:$C,'รับ-จ่าย ประจำวัน'!$B571,เส้นแต่งหน้าขนมเค้ก!AC:AC)+SUMIF(แพ็ค!$C:$C,'รับ-จ่าย ประจำวัน'!$B571,แพ็ค!AC:AC)+SUMIF(ธุรการ!$C:$C,'รับ-จ่าย ประจำวัน'!$B571,ธุรการ!AC:AC)+SUMIF(เส้นแต่งหน้าขนมปัง!$C:$C,'รับ-จ่าย ประจำวัน'!$B571,เส้นแต่งหน้าขนมปัง!AC:AC)+SUMIF('วางแผนBC,CJ'!$C:$C,'รับ-จ่าย ประจำวัน'!$B571,'วางแผนBC,CJ'!AC:AC)+SUMIF(RD!$C:$C,'รับ-จ่าย ประจำวัน'!$B571,RD!AC:AC)+SUMIF('FG,ออนไล,คัดแยก'!$C:$C,'รับ-จ่าย ประจำวัน'!$B571,'FG,ออนไล,คัดแยก'!AC:AC)</f>
        <v>0</v>
      </c>
      <c r="BK571" s="16">
        <f>SUMIF(เตรียมส่วนผสม!$C:$C,'รับ-จ่าย ประจำวัน'!$B571,เตรียมส่วนผสม!AD:AD)+SUMIF(กวนไส้!$C:$C,'รับ-จ่าย ประจำวัน'!$B571,กวนไส้!AD:AD)+SUMIF(ผลิต1!$C:$C,'รับ-จ่าย ประจำวัน'!$B571,ผลิต1!AD:AD)+SUMIF(ผลิต2!$C:$C,'รับ-จ่าย ประจำวัน'!$B571,ผลิต2!AD:AD)+SUMIF(เส้นแต่งหน้าขนมเค้ก!$C:$C,'รับ-จ่าย ประจำวัน'!$B571,เส้นแต่งหน้าขนมเค้ก!AD:AD)+SUMIF(แพ็ค!$C:$C,'รับ-จ่าย ประจำวัน'!$B571,แพ็ค!AD:AD)+SUMIF(ธุรการ!$C:$C,'รับ-จ่าย ประจำวัน'!$B571,ธุรการ!AD:AD)+SUMIF(เส้นแต่งหน้าขนมปัง!$C:$C,'รับ-จ่าย ประจำวัน'!$B571,เส้นแต่งหน้าขนมปัง!AD:AD)+SUMIF('วางแผนBC,CJ'!$C:$C,'รับ-จ่าย ประจำวัน'!$B571,'วางแผนBC,CJ'!AD:AD)+SUMIF(RD!$C:$C,'รับ-จ่าย ประจำวัน'!$B571,RD!AD:AD)+SUMIF('FG,ออนไล,คัดแยก'!$C:$C,'รับ-จ่าย ประจำวัน'!$B571,'FG,ออนไล,คัดแยก'!AD:AD)</f>
        <v>0</v>
      </c>
      <c r="BL571" s="16">
        <f>SUMIF(เตรียมส่วนผสม!$C:$C,'รับ-จ่าย ประจำวัน'!$B571,เตรียมส่วนผสม!AE:AE)+SUMIF(กวนไส้!$C:$C,'รับ-จ่าย ประจำวัน'!$B571,กวนไส้!AE:AE)+SUMIF(ผลิต1!$C:$C,'รับ-จ่าย ประจำวัน'!$B571,ผลิต1!AE:AE)+SUMIF(ผลิต2!$C:$C,'รับ-จ่าย ประจำวัน'!$B571,ผลิต2!AE:AE)+SUMIF(เส้นแต่งหน้าขนมเค้ก!$C:$C,'รับ-จ่าย ประจำวัน'!$B571,เส้นแต่งหน้าขนมเค้ก!AE:AE)+SUMIF(แพ็ค!$C:$C,'รับ-จ่าย ประจำวัน'!$B571,แพ็ค!AE:AE)+SUMIF(ธุรการ!$C:$C,'รับ-จ่าย ประจำวัน'!$B571,ธุรการ!AE:AE)+SUMIF(เส้นแต่งหน้าขนมปัง!$C:$C,'รับ-จ่าย ประจำวัน'!$B571,เส้นแต่งหน้าขนมปัง!AE:AE)+SUMIF('วางแผนBC,CJ'!$C:$C,'รับ-จ่าย ประจำวัน'!$B571,'วางแผนBC,CJ'!AE:AE)+SUMIF(RD!$C:$C,'รับ-จ่าย ประจำวัน'!$B571,RD!AE:AE)+SUMIF('FG,ออนไล,คัดแยก'!$C:$C,'รับ-จ่าย ประจำวัน'!$B571,'FG,ออนไล,คัดแยก'!AE:AE)</f>
        <v>0</v>
      </c>
      <c r="BM571" s="16">
        <f>SUMIF(เตรียมส่วนผสม!$C:$C,'รับ-จ่าย ประจำวัน'!$B571,เตรียมส่วนผสม!AF:AF)+SUMIF(กวนไส้!$C:$C,'รับ-จ่าย ประจำวัน'!$B571,กวนไส้!AF:AF)+SUMIF(ผลิต1!$C:$C,'รับ-จ่าย ประจำวัน'!$B571,ผลิต1!AF:AF)+SUMIF(ผลิต2!$C:$C,'รับ-จ่าย ประจำวัน'!$B571,ผลิต2!AF:AF)+SUMIF(เส้นแต่งหน้าขนมเค้ก!$C:$C,'รับ-จ่าย ประจำวัน'!$B571,เส้นแต่งหน้าขนมเค้ก!AF:AF)+SUMIF(แพ็ค!$C:$C,'รับ-จ่าย ประจำวัน'!$B571,แพ็ค!AF:AF)+SUMIF(ธุรการ!$C:$C,'รับ-จ่าย ประจำวัน'!$B571,ธุรการ!AF:AF)+SUMIF(เส้นแต่งหน้าขนมปัง!$C:$C,'รับ-จ่าย ประจำวัน'!$B571,เส้นแต่งหน้าขนมปัง!AF:AF)+SUMIF('วางแผนBC,CJ'!$C:$C,'รับ-จ่าย ประจำวัน'!$B571,'วางแผนBC,CJ'!AF:AF)+SUMIF(RD!$C:$C,'รับ-จ่าย ประจำวัน'!$B571,RD!AF:AF)+SUMIF('FG,ออนไล,คัดแยก'!$C:$C,'รับ-จ่าย ประจำวัน'!$B571,'FG,ออนไล,คัดแยก'!AF:AF)</f>
        <v>0</v>
      </c>
      <c r="BN571" s="16">
        <f>SUMIF(เตรียมส่วนผสม!$C:$C,'รับ-จ่าย ประจำวัน'!$B571,เตรียมส่วนผสม!AG:AG)+SUMIF(กวนไส้!$C:$C,'รับ-จ่าย ประจำวัน'!$B571,กวนไส้!AG:AG)+SUMIF(ผลิต1!$C:$C,'รับ-จ่าย ประจำวัน'!$B571,ผลิต1!AG:AG)+SUMIF(ผลิต2!$C:$C,'รับ-จ่าย ประจำวัน'!$B571,ผลิต2!AG:AG)+SUMIF(เส้นแต่งหน้าขนมเค้ก!$C:$C,'รับ-จ่าย ประจำวัน'!$B571,เส้นแต่งหน้าขนมเค้ก!AG:AG)+SUMIF(แพ็ค!$C:$C,'รับ-จ่าย ประจำวัน'!$B571,แพ็ค!AG:AG)+SUMIF(ธุรการ!$C:$C,'รับ-จ่าย ประจำวัน'!$B571,ธุรการ!AG:AG)+SUMIF(เส้นแต่งหน้าขนมปัง!$C:$C,'รับ-จ่าย ประจำวัน'!$B571,เส้นแต่งหน้าขนมปัง!AG:AG)+SUMIF('วางแผนBC,CJ'!$C:$C,'รับ-จ่าย ประจำวัน'!$B571,'วางแผนBC,CJ'!AG:AG)+SUMIF(RD!$C:$C,'รับ-จ่าย ประจำวัน'!$B571,RD!AG:AG)+SUMIF('FG,ออนไล,คัดแยก'!$C:$C,'รับ-จ่าย ประจำวัน'!$B571,'FG,ออนไล,คัดแยก'!AG:AG)</f>
        <v>0</v>
      </c>
      <c r="BO571" s="16">
        <f>SUMIF(เตรียมส่วนผสม!$C:$C,'รับ-จ่าย ประจำวัน'!$B571,เตรียมส่วนผสม!AH:AH)+SUMIF(กวนไส้!$C:$C,'รับ-จ่าย ประจำวัน'!$B571,กวนไส้!AH:AH)+SUMIF(ผลิต1!$C:$C,'รับ-จ่าย ประจำวัน'!$B571,ผลิต1!AH:AH)+SUMIF(ผลิต2!$C:$C,'รับ-จ่าย ประจำวัน'!$B571,ผลิต2!AH:AH)+SUMIF(เส้นแต่งหน้าขนมเค้ก!$C:$C,'รับ-จ่าย ประจำวัน'!$B571,เส้นแต่งหน้าขนมเค้ก!AH:AH)+SUMIF(แพ็ค!$C:$C,'รับ-จ่าย ประจำวัน'!$B571,แพ็ค!AH:AH)+SUMIF(ธุรการ!$C:$C,'รับ-จ่าย ประจำวัน'!$B571,ธุรการ!AH:AH)+SUMIF(เส้นแต่งหน้าขนมปัง!$C:$C,'รับ-จ่าย ประจำวัน'!$B571,เส้นแต่งหน้าขนมปัง!AH:AH)+SUMIF('วางแผนBC,CJ'!$C:$C,'รับ-จ่าย ประจำวัน'!$B571,'วางแผนBC,CJ'!AH:AH)+SUMIF(RD!$C:$C,'รับ-จ่าย ประจำวัน'!$B571,RD!AH:AH)+SUMIF('FG,ออนไล,คัดแยก'!$C:$C,'รับ-จ่าย ประจำวัน'!$B571,'FG,ออนไล,คัดแยก'!AH:AH)</f>
        <v>0</v>
      </c>
      <c r="BP571" s="16">
        <f>SUMIF(เตรียมส่วนผสม!$C:$C,'รับ-จ่าย ประจำวัน'!$B571,เตรียมส่วนผสม!AI:AI)+SUMIF(กวนไส้!$C:$C,'รับ-จ่าย ประจำวัน'!$B571,กวนไส้!AI:AI)+SUMIF(ผลิต1!$C:$C,'รับ-จ่าย ประจำวัน'!$B571,ผลิต1!AI:AI)+SUMIF(ผลิต2!$C:$C,'รับ-จ่าย ประจำวัน'!$B571,ผลิต2!AI:AI)+SUMIF(เส้นแต่งหน้าขนมเค้ก!$C:$C,'รับ-จ่าย ประจำวัน'!$B571,เส้นแต่งหน้าขนมเค้ก!AI:AI)+SUMIF(แพ็ค!$C:$C,'รับ-จ่าย ประจำวัน'!$B571,แพ็ค!AI:AI)+SUMIF(ธุรการ!$C:$C,'รับ-จ่าย ประจำวัน'!$B571,ธุรการ!AI:AI)+SUMIF(เส้นแต่งหน้าขนมปัง!$C:$C,'รับ-จ่าย ประจำวัน'!$B571,เส้นแต่งหน้าขนมปัง!AI:AI)+SUMIF('วางแผนBC,CJ'!$C:$C,'รับ-จ่าย ประจำวัน'!$B571,'วางแผนBC,CJ'!AI:AI)+SUMIF(RD!$C:$C,'รับ-จ่าย ประจำวัน'!$B571,RD!AI:AI)+SUMIF('FG,ออนไล,คัดแยก'!$C:$C,'รับ-จ่าย ประจำวัน'!$B571,'FG,ออนไล,คัดแยก'!AI:AI)</f>
        <v>0</v>
      </c>
      <c r="BQ571" s="16">
        <f>SUMIF(เตรียมส่วนผสม!$C:$C,'รับ-จ่าย ประจำวัน'!$B571,เตรียมส่วนผสม!AJ:AJ)+SUMIF(กวนไส้!$C:$C,'รับ-จ่าย ประจำวัน'!$B571,กวนไส้!AJ:AJ)+SUMIF(ผลิต1!$C:$C,'รับ-จ่าย ประจำวัน'!$B571,ผลิต1!AJ:AJ)+SUMIF(ผลิต2!$C:$C,'รับ-จ่าย ประจำวัน'!$B571,ผลิต2!AJ:AJ)+SUMIF(เส้นแต่งหน้าขนมเค้ก!$C:$C,'รับ-จ่าย ประจำวัน'!$B571,เส้นแต่งหน้าขนมเค้ก!AJ:AJ)+SUMIF(แพ็ค!$C:$C,'รับ-จ่าย ประจำวัน'!$B571,แพ็ค!AJ:AJ)+SUMIF(ธุรการ!$C:$C,'รับ-จ่าย ประจำวัน'!$B571,ธุรการ!AJ:AJ)+SUMIF(เส้นแต่งหน้าขนมปัง!$C:$C,'รับ-จ่าย ประจำวัน'!$B571,เส้นแต่งหน้าขนมปัง!AJ:AJ)+SUMIF('วางแผนBC,CJ'!$C:$C,'รับ-จ่าย ประจำวัน'!$B571,'วางแผนBC,CJ'!AJ:AJ)+SUMIF(RD!$C:$C,'รับ-จ่าย ประจำวัน'!$B571,RD!AJ:AJ)+SUMIF('FG,ออนไล,คัดแยก'!$C:$C,'รับ-จ่าย ประจำวัน'!$B571,'FG,ออนไล,คัดแยก'!AJ:AJ)</f>
        <v>0</v>
      </c>
      <c r="BR571" s="16">
        <f>SUMIF(เตรียมส่วนผสม!$C:$C,'รับ-จ่าย ประจำวัน'!$B571,เตรียมส่วนผสม!AK:AK)+SUMIF(กวนไส้!$C:$C,'รับ-จ่าย ประจำวัน'!$B571,กวนไส้!AK:AK)+SUMIF(ผลิต1!$C:$C,'รับ-จ่าย ประจำวัน'!$B571,ผลิต1!AK:AK)+SUMIF(ผลิต2!$C:$C,'รับ-จ่าย ประจำวัน'!$B571,ผลิต2!AK:AK)+SUMIF(เส้นแต่งหน้าขนมเค้ก!$C:$C,'รับ-จ่าย ประจำวัน'!$B571,เส้นแต่งหน้าขนมเค้ก!AK:AK)+SUMIF(แพ็ค!$C:$C,'รับ-จ่าย ประจำวัน'!$B571,แพ็ค!AK:AK)+SUMIF(ธุรการ!$C:$C,'รับ-จ่าย ประจำวัน'!$B571,ธุรการ!AK:AK)+SUMIF(เส้นแต่งหน้าขนมปัง!$C:$C,'รับ-จ่าย ประจำวัน'!$B571,เส้นแต่งหน้าขนมปัง!AK:AK)+SUMIF('วางแผนBC,CJ'!$C:$C,'รับ-จ่าย ประจำวัน'!$B571,'วางแผนBC,CJ'!AK:AK)+SUMIF(RD!$C:$C,'รับ-จ่าย ประจำวัน'!$B571,RD!AK:AK)+SUMIF('FG,ออนไล,คัดแยก'!$C:$C,'รับ-จ่าย ประจำวัน'!$B571,'FG,ออนไล,คัดแยก'!AK:AK)</f>
        <v>0</v>
      </c>
      <c r="BS571" s="16">
        <f>SUMIF(เตรียมส่วนผสม!$C:$C,'รับ-จ่าย ประจำวัน'!$B571,เตรียมส่วนผสม!AL:AL)+SUMIF(กวนไส้!$C:$C,'รับ-จ่าย ประจำวัน'!$B571,กวนไส้!AL:AL)+SUMIF(ผลิต1!$C:$C,'รับ-จ่าย ประจำวัน'!$B571,ผลิต1!AL:AL)+SUMIF(ผลิต2!$C:$C,'รับ-จ่าย ประจำวัน'!$B571,ผลิต2!AL:AL)+SUMIF(เส้นแต่งหน้าขนมเค้ก!$C:$C,'รับ-จ่าย ประจำวัน'!$B571,เส้นแต่งหน้าขนมเค้ก!AL:AL)+SUMIF(แพ็ค!$C:$C,'รับ-จ่าย ประจำวัน'!$B571,แพ็ค!AL:AL)+SUMIF(ธุรการ!$C:$C,'รับ-จ่าย ประจำวัน'!$B571,ธุรการ!AL:AL)+SUMIF(เส้นแต่งหน้าขนมปัง!$C:$C,'รับ-จ่าย ประจำวัน'!$B571,เส้นแต่งหน้าขนมปัง!AL:AL)+SUMIF('วางแผนBC,CJ'!$C:$C,'รับ-จ่าย ประจำวัน'!$B571,'วางแผนBC,CJ'!AL:AL)+SUMIF(RD!$C:$C,'รับ-จ่าย ประจำวัน'!$B571,RD!AL:AL)+SUMIF('FG,ออนไล,คัดแยก'!$C:$C,'รับ-จ่าย ประจำวัน'!$B571,'FG,ออนไล,คัดแยก'!AL:AL)</f>
        <v>0</v>
      </c>
      <c r="BT571" s="18">
        <f t="shared" si="115"/>
        <v>0</v>
      </c>
      <c r="BU571" s="116"/>
      <c r="BV571" s="146">
        <f t="shared" si="116"/>
        <v>23975</v>
      </c>
      <c r="BW571" s="183">
        <v>30</v>
      </c>
      <c r="BX571" s="172">
        <f t="shared" si="114"/>
        <v>0</v>
      </c>
      <c r="BY571" s="188" t="e">
        <f t="shared" si="112"/>
        <v>#DIV/0!</v>
      </c>
      <c r="BZ571" s="180" t="e">
        <f t="shared" ca="1" si="117"/>
        <v>#DIV/0!</v>
      </c>
      <c r="CA571" s="93"/>
      <c r="CB571" s="93"/>
      <c r="CC571" s="93"/>
      <c r="CD571" s="93"/>
      <c r="CE571" s="93"/>
      <c r="CF571" s="93"/>
      <c r="CG571" s="93"/>
      <c r="CH571" s="93"/>
      <c r="CI571" s="93"/>
      <c r="CJ571" s="97"/>
      <c r="CK571" s="9">
        <f t="shared" si="113"/>
        <v>23975</v>
      </c>
    </row>
    <row r="572" spans="1:89" hidden="1" x14ac:dyDescent="0.5">
      <c r="A572" s="149"/>
      <c r="B572" s="34">
        <v>1023401103</v>
      </c>
      <c r="C572" s="156" t="s">
        <v>1835</v>
      </c>
      <c r="D572" s="141" t="s">
        <v>91</v>
      </c>
      <c r="E572" s="25"/>
      <c r="F572" s="132"/>
      <c r="G572" s="25"/>
      <c r="H572" s="12">
        <v>0</v>
      </c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11"/>
      <c r="AF572" s="11"/>
      <c r="AG572" s="11"/>
      <c r="AH572" s="11"/>
      <c r="AI572" s="25"/>
      <c r="AJ572" s="25"/>
      <c r="AK572" s="25"/>
      <c r="AL572" s="25"/>
      <c r="AM572" s="25"/>
      <c r="AN572" s="15">
        <f t="shared" si="119"/>
        <v>0</v>
      </c>
      <c r="AO572" s="16">
        <f>SUMIF(เตรียมส่วนผสม!$C:$C,'รับ-จ่าย ประจำวัน'!$B572,เตรียมส่วนผสม!H:H)+SUMIF(กวนไส้!$C:$C,'รับ-จ่าย ประจำวัน'!$B572,กวนไส้!H:H)+SUMIF(ผลิต1!$C:$C,'รับ-จ่าย ประจำวัน'!$B572,ผลิต1!H:H)+SUMIF(ผลิต2!$C:$C,'รับ-จ่าย ประจำวัน'!$B572,ผลิต2!H:H)+SUMIF(เส้นแต่งหน้าขนมเค้ก!$C:$C,'รับ-จ่าย ประจำวัน'!$B572,เส้นแต่งหน้าขนมเค้ก!H:H)+SUMIF(แพ็ค!$C:$C,'รับ-จ่าย ประจำวัน'!$B572,แพ็ค!H:H)+SUMIF(ธุรการ!$C:$C,'รับ-จ่าย ประจำวัน'!$B572,ธุรการ!H:H)+SUMIF(เส้นแต่งหน้าขนมปัง!$C:$C,'รับ-จ่าย ประจำวัน'!$B572,เส้นแต่งหน้าขนมปัง!H:H)+SUMIF('วางแผนBC,CJ'!$C:$C,'รับ-จ่าย ประจำวัน'!$B572,'วางแผนBC,CJ'!H:H)+SUMIF(RD!$C:$C,'รับ-จ่าย ประจำวัน'!$B572,RD!H:H)+SUMIF('FG,ออนไล,คัดแยก'!$C:$C,'รับ-จ่าย ประจำวัน'!$B572,'FG,ออนไล,คัดแยก'!H:H)</f>
        <v>0</v>
      </c>
      <c r="AP572" s="16">
        <f>SUMIF(เตรียมส่วนผสม!$C:$C,'รับ-จ่าย ประจำวัน'!$B572,เตรียมส่วนผสม!I:I)+SUMIF(กวนไส้!$C:$C,'รับ-จ่าย ประจำวัน'!$B572,กวนไส้!I:I)+SUMIF(ผลิต1!$C:$C,'รับ-จ่าย ประจำวัน'!$B572,ผลิต1!I:I)+SUMIF(ผลิต2!$C:$C,'รับ-จ่าย ประจำวัน'!$B572,ผลิต2!I:I)+SUMIF(เส้นแต่งหน้าขนมเค้ก!$C:$C,'รับ-จ่าย ประจำวัน'!$B572,เส้นแต่งหน้าขนมเค้ก!I:I)+SUMIF(แพ็ค!$C:$C,'รับ-จ่าย ประจำวัน'!$B572,แพ็ค!I:I)+SUMIF(ธุรการ!$C:$C,'รับ-จ่าย ประจำวัน'!$B572,ธุรการ!I:I)+SUMIF(เส้นแต่งหน้าขนมปัง!$C:$C,'รับ-จ่าย ประจำวัน'!$B572,เส้นแต่งหน้าขนมปัง!I:I)+SUMIF('วางแผนBC,CJ'!$C:$C,'รับ-จ่าย ประจำวัน'!$B572,'วางแผนBC,CJ'!I:I)+SUMIF(RD!$C:$C,'รับ-จ่าย ประจำวัน'!$B572,RD!I:I)+SUMIF('FG,ออนไล,คัดแยก'!$C:$C,'รับ-จ่าย ประจำวัน'!$B572,'FG,ออนไล,คัดแยก'!I:I)</f>
        <v>0</v>
      </c>
      <c r="AQ572" s="16">
        <f>SUMIF(เตรียมส่วนผสม!$C:$C,'รับ-จ่าย ประจำวัน'!$B572,เตรียมส่วนผสม!J:J)+SUMIF(กวนไส้!$C:$C,'รับ-จ่าย ประจำวัน'!$B572,กวนไส้!J:J)+SUMIF(ผลิต1!$C:$C,'รับ-จ่าย ประจำวัน'!$B572,ผลิต1!J:J)+SUMIF(ผลิต2!$C:$C,'รับ-จ่าย ประจำวัน'!$B572,ผลิต2!J:J)+SUMIF(เส้นแต่งหน้าขนมเค้ก!$C:$C,'รับ-จ่าย ประจำวัน'!$B572,เส้นแต่งหน้าขนมเค้ก!J:J)+SUMIF(แพ็ค!$C:$C,'รับ-จ่าย ประจำวัน'!$B572,แพ็ค!J:J)+SUMIF(ธุรการ!$C:$C,'รับ-จ่าย ประจำวัน'!$B572,ธุรการ!J:J)+SUMIF(เส้นแต่งหน้าขนมปัง!$C:$C,'รับ-จ่าย ประจำวัน'!$B572,เส้นแต่งหน้าขนมปัง!J:J)+SUMIF('วางแผนBC,CJ'!$C:$C,'รับ-จ่าย ประจำวัน'!$B572,'วางแผนBC,CJ'!J:J)+SUMIF(RD!$C:$C,'รับ-จ่าย ประจำวัน'!$B572,RD!J:J)+SUMIF('FG,ออนไล,คัดแยก'!$C:$C,'รับ-จ่าย ประจำวัน'!$B572,'FG,ออนไล,คัดแยก'!J:J)</f>
        <v>0</v>
      </c>
      <c r="AR572" s="16">
        <f>SUMIF(เตรียมส่วนผสม!$C:$C,'รับ-จ่าย ประจำวัน'!$B572,เตรียมส่วนผสม!K:K)+SUMIF(กวนไส้!$C:$C,'รับ-จ่าย ประจำวัน'!$B572,กวนไส้!K:K)+SUMIF(ผลิต1!$C:$C,'รับ-จ่าย ประจำวัน'!$B572,ผลิต1!K:K)+SUMIF(ผลิต2!$C:$C,'รับ-จ่าย ประจำวัน'!$B572,ผลิต2!K:K)+SUMIF(เส้นแต่งหน้าขนมเค้ก!$C:$C,'รับ-จ่าย ประจำวัน'!$B572,เส้นแต่งหน้าขนมเค้ก!K:K)+SUMIF(แพ็ค!$C:$C,'รับ-จ่าย ประจำวัน'!$B572,แพ็ค!K:K)+SUMIF(ธุรการ!$C:$C,'รับ-จ่าย ประจำวัน'!$B572,ธุรการ!K:K)+SUMIF(เส้นแต่งหน้าขนมปัง!$C:$C,'รับ-จ่าย ประจำวัน'!$B572,เส้นแต่งหน้าขนมปัง!K:K)+SUMIF('วางแผนBC,CJ'!$C:$C,'รับ-จ่าย ประจำวัน'!$B572,'วางแผนBC,CJ'!K:K)+SUMIF(RD!$C:$C,'รับ-จ่าย ประจำวัน'!$B572,RD!K:K)+SUMIF('FG,ออนไล,คัดแยก'!$C:$C,'รับ-จ่าย ประจำวัน'!$B572,'FG,ออนไล,คัดแยก'!K:K)</f>
        <v>0</v>
      </c>
      <c r="AS572" s="16">
        <f>SUMIF(เตรียมส่วนผสม!$C:$C,'รับ-จ่าย ประจำวัน'!$B572,เตรียมส่วนผสม!L:L)+SUMIF(กวนไส้!$C:$C,'รับ-จ่าย ประจำวัน'!$B572,กวนไส้!L:L)+SUMIF(ผลิต1!$C:$C,'รับ-จ่าย ประจำวัน'!$B572,ผลิต1!L:L)+SUMIF(ผลิต2!$C:$C,'รับ-จ่าย ประจำวัน'!$B572,ผลิต2!L:L)+SUMIF(เส้นแต่งหน้าขนมเค้ก!$C:$C,'รับ-จ่าย ประจำวัน'!$B572,เส้นแต่งหน้าขนมเค้ก!L:L)+SUMIF(แพ็ค!$C:$C,'รับ-จ่าย ประจำวัน'!$B572,แพ็ค!L:L)+SUMIF(ธุรการ!$C:$C,'รับ-จ่าย ประจำวัน'!$B572,ธุรการ!L:L)+SUMIF(เส้นแต่งหน้าขนมปัง!$C:$C,'รับ-จ่าย ประจำวัน'!$B572,เส้นแต่งหน้าขนมปัง!L:L)+SUMIF('วางแผนBC,CJ'!$C:$C,'รับ-จ่าย ประจำวัน'!$B572,'วางแผนBC,CJ'!L:L)+SUMIF(RD!$C:$C,'รับ-จ่าย ประจำวัน'!$B572,RD!L:L)+SUMIF('FG,ออนไล,คัดแยก'!$C:$C,'รับ-จ่าย ประจำวัน'!$B572,'FG,ออนไล,คัดแยก'!L:L)</f>
        <v>0</v>
      </c>
      <c r="AT572" s="16">
        <f>SUMIF(เตรียมส่วนผสม!$C:$C,'รับ-จ่าย ประจำวัน'!$B572,เตรียมส่วนผสม!M:M)+SUMIF(กวนไส้!$C:$C,'รับ-จ่าย ประจำวัน'!$B572,กวนไส้!M:M)+SUMIF(ผลิต1!$C:$C,'รับ-จ่าย ประจำวัน'!$B572,ผลิต1!M:M)+SUMIF(ผลิต2!$C:$C,'รับ-จ่าย ประจำวัน'!$B572,ผลิต2!M:M)+SUMIF(เส้นแต่งหน้าขนมเค้ก!$C:$C,'รับ-จ่าย ประจำวัน'!$B572,เส้นแต่งหน้าขนมเค้ก!M:M)+SUMIF(แพ็ค!$C:$C,'รับ-จ่าย ประจำวัน'!$B572,แพ็ค!M:M)+SUMIF(ธุรการ!$C:$C,'รับ-จ่าย ประจำวัน'!$B572,ธุรการ!M:M)+SUMIF(เส้นแต่งหน้าขนมปัง!$C:$C,'รับ-จ่าย ประจำวัน'!$B572,เส้นแต่งหน้าขนมปัง!M:M)+SUMIF('วางแผนBC,CJ'!$C:$C,'รับ-จ่าย ประจำวัน'!$B572,'วางแผนBC,CJ'!M:M)+SUMIF(RD!$C:$C,'รับ-จ่าย ประจำวัน'!$B572,RD!M:M)+SUMIF('FG,ออนไล,คัดแยก'!$C:$C,'รับ-จ่าย ประจำวัน'!$B572,'FG,ออนไล,คัดแยก'!M:M)</f>
        <v>0</v>
      </c>
      <c r="AU572" s="16">
        <f>SUMIF(เตรียมส่วนผสม!$C:$C,'รับ-จ่าย ประจำวัน'!$B572,เตรียมส่วนผสม!N:N)+SUMIF(กวนไส้!$C:$C,'รับ-จ่าย ประจำวัน'!$B572,กวนไส้!N:N)+SUMIF(ผลิต1!$C:$C,'รับ-จ่าย ประจำวัน'!$B572,ผลิต1!N:N)+SUMIF(ผลิต2!$C:$C,'รับ-จ่าย ประจำวัน'!$B572,ผลิต2!N:N)+SUMIF(เส้นแต่งหน้าขนมเค้ก!$C:$C,'รับ-จ่าย ประจำวัน'!$B572,เส้นแต่งหน้าขนมเค้ก!N:N)+SUMIF(แพ็ค!$C:$C,'รับ-จ่าย ประจำวัน'!$B572,แพ็ค!N:N)+SUMIF(ธุรการ!$C:$C,'รับ-จ่าย ประจำวัน'!$B572,ธุรการ!N:N)+SUMIF(เส้นแต่งหน้าขนมปัง!$C:$C,'รับ-จ่าย ประจำวัน'!$B572,เส้นแต่งหน้าขนมปัง!N:N)+SUMIF('วางแผนBC,CJ'!$C:$C,'รับ-จ่าย ประจำวัน'!$B572,'วางแผนBC,CJ'!N:N)+SUMIF(RD!$C:$C,'รับ-จ่าย ประจำวัน'!$B572,RD!N:N)+SUMIF('FG,ออนไล,คัดแยก'!$C:$C,'รับ-จ่าย ประจำวัน'!$B572,'FG,ออนไล,คัดแยก'!N:N)</f>
        <v>0</v>
      </c>
      <c r="AV572" s="16">
        <f>SUMIF(เตรียมส่วนผสม!$C:$C,'รับ-จ่าย ประจำวัน'!$B572,เตรียมส่วนผสม!O:O)+SUMIF(กวนไส้!$C:$C,'รับ-จ่าย ประจำวัน'!$B572,กวนไส้!O:O)+SUMIF(ผลิต1!$C:$C,'รับ-จ่าย ประจำวัน'!$B572,ผลิต1!O:O)+SUMIF(ผลิต2!$C:$C,'รับ-จ่าย ประจำวัน'!$B572,ผลิต2!O:O)+SUMIF(เส้นแต่งหน้าขนมเค้ก!$C:$C,'รับ-จ่าย ประจำวัน'!$B572,เส้นแต่งหน้าขนมเค้ก!O:O)+SUMIF(แพ็ค!$C:$C,'รับ-จ่าย ประจำวัน'!$B572,แพ็ค!O:O)+SUMIF(ธุรการ!$C:$C,'รับ-จ่าย ประจำวัน'!$B572,ธุรการ!O:O)+SUMIF(เส้นแต่งหน้าขนมปัง!$C:$C,'รับ-จ่าย ประจำวัน'!$B572,เส้นแต่งหน้าขนมปัง!O:O)+SUMIF('วางแผนBC,CJ'!$C:$C,'รับ-จ่าย ประจำวัน'!$B572,'วางแผนBC,CJ'!O:O)+SUMIF(RD!$C:$C,'รับ-จ่าย ประจำวัน'!$B572,RD!O:O)+SUMIF('FG,ออนไล,คัดแยก'!$C:$C,'รับ-จ่าย ประจำวัน'!$B572,'FG,ออนไล,คัดแยก'!O:O)</f>
        <v>0</v>
      </c>
      <c r="AW572" s="16">
        <f>SUMIF(เตรียมส่วนผสม!$C:$C,'รับ-จ่าย ประจำวัน'!$B572,เตรียมส่วนผสม!P:P)+SUMIF(กวนไส้!$C:$C,'รับ-จ่าย ประจำวัน'!$B572,กวนไส้!P:P)+SUMIF(ผลิต1!$C:$C,'รับ-จ่าย ประจำวัน'!$B572,ผลิต1!P:P)+SUMIF(ผลิต2!$C:$C,'รับ-จ่าย ประจำวัน'!$B572,ผลิต2!P:P)+SUMIF(เส้นแต่งหน้าขนมเค้ก!$C:$C,'รับ-จ่าย ประจำวัน'!$B572,เส้นแต่งหน้าขนมเค้ก!P:P)+SUMIF(แพ็ค!$C:$C,'รับ-จ่าย ประจำวัน'!$B572,แพ็ค!P:P)+SUMIF(ธุรการ!$C:$C,'รับ-จ่าย ประจำวัน'!$B572,ธุรการ!P:P)+SUMIF(เส้นแต่งหน้าขนมปัง!$C:$C,'รับ-จ่าย ประจำวัน'!$B572,เส้นแต่งหน้าขนมปัง!P:P)+SUMIF('วางแผนBC,CJ'!$C:$C,'รับ-จ่าย ประจำวัน'!$B572,'วางแผนBC,CJ'!P:P)+SUMIF(RD!$C:$C,'รับ-จ่าย ประจำวัน'!$B572,RD!P:P)+SUMIF('FG,ออนไล,คัดแยก'!$C:$C,'รับ-จ่าย ประจำวัน'!$B572,'FG,ออนไล,คัดแยก'!P:P)</f>
        <v>0</v>
      </c>
      <c r="AX572" s="16">
        <f>SUMIF(เตรียมส่วนผสม!$C:$C,'รับ-จ่าย ประจำวัน'!$B572,เตรียมส่วนผสม!Q:Q)+SUMIF(กวนไส้!$C:$C,'รับ-จ่าย ประจำวัน'!$B572,กวนไส้!Q:Q)+SUMIF(ผลิต1!$C:$C,'รับ-จ่าย ประจำวัน'!$B572,ผลิต1!Q:Q)+SUMIF(ผลิต2!$C:$C,'รับ-จ่าย ประจำวัน'!$B572,ผลิต2!Q:Q)+SUMIF(เส้นแต่งหน้าขนมเค้ก!$C:$C,'รับ-จ่าย ประจำวัน'!$B572,เส้นแต่งหน้าขนมเค้ก!Q:Q)+SUMIF(แพ็ค!$C:$C,'รับ-จ่าย ประจำวัน'!$B572,แพ็ค!Q:Q)+SUMIF(ธุรการ!$C:$C,'รับ-จ่าย ประจำวัน'!$B572,ธุรการ!Q:Q)+SUMIF(เส้นแต่งหน้าขนมปัง!$C:$C,'รับ-จ่าย ประจำวัน'!$B572,เส้นแต่งหน้าขนมปัง!Q:Q)+SUMIF('วางแผนBC,CJ'!$C:$C,'รับ-จ่าย ประจำวัน'!$B572,'วางแผนBC,CJ'!Q:Q)+SUMIF(RD!$C:$C,'รับ-จ่าย ประจำวัน'!$B572,RD!Q:Q)+SUMIF('FG,ออนไล,คัดแยก'!$C:$C,'รับ-จ่าย ประจำวัน'!$B572,'FG,ออนไล,คัดแยก'!Q:Q)</f>
        <v>0</v>
      </c>
      <c r="AY572" s="16">
        <f>SUMIF(เตรียมส่วนผสม!$C:$C,'รับ-จ่าย ประจำวัน'!$B572,เตรียมส่วนผสม!R:R)+SUMIF(กวนไส้!$C:$C,'รับ-จ่าย ประจำวัน'!$B572,กวนไส้!R:R)+SUMIF(ผลิต1!$C:$C,'รับ-จ่าย ประจำวัน'!$B572,ผลิต1!R:R)+SUMIF(ผลิต2!$C:$C,'รับ-จ่าย ประจำวัน'!$B572,ผลิต2!R:R)+SUMIF(เส้นแต่งหน้าขนมเค้ก!$C:$C,'รับ-จ่าย ประจำวัน'!$B572,เส้นแต่งหน้าขนมเค้ก!R:R)+SUMIF(แพ็ค!$C:$C,'รับ-จ่าย ประจำวัน'!$B572,แพ็ค!R:R)+SUMIF(ธุรการ!$C:$C,'รับ-จ่าย ประจำวัน'!$B572,ธุรการ!R:R)+SUMIF(เส้นแต่งหน้าขนมปัง!$C:$C,'รับ-จ่าย ประจำวัน'!$B572,เส้นแต่งหน้าขนมปัง!R:R)+SUMIF('วางแผนBC,CJ'!$C:$C,'รับ-จ่าย ประจำวัน'!$B572,'วางแผนBC,CJ'!R:R)+SUMIF(RD!$C:$C,'รับ-จ่าย ประจำวัน'!$B572,RD!R:R)+SUMIF('FG,ออนไล,คัดแยก'!$C:$C,'รับ-จ่าย ประจำวัน'!$B572,'FG,ออนไล,คัดแยก'!R:R)</f>
        <v>0</v>
      </c>
      <c r="AZ572" s="16">
        <f>SUMIF(เตรียมส่วนผสม!$C:$C,'รับ-จ่าย ประจำวัน'!$B572,เตรียมส่วนผสม!S:S)+SUMIF(กวนไส้!$C:$C,'รับ-จ่าย ประจำวัน'!$B572,กวนไส้!S:S)+SUMIF(ผลิต1!$C:$C,'รับ-จ่าย ประจำวัน'!$B572,ผลิต1!S:S)+SUMIF(ผลิต2!$C:$C,'รับ-จ่าย ประจำวัน'!$B572,ผลิต2!S:S)+SUMIF(เส้นแต่งหน้าขนมเค้ก!$C:$C,'รับ-จ่าย ประจำวัน'!$B572,เส้นแต่งหน้าขนมเค้ก!S:S)+SUMIF(แพ็ค!$C:$C,'รับ-จ่าย ประจำวัน'!$B572,แพ็ค!S:S)+SUMIF(ธุรการ!$C:$C,'รับ-จ่าย ประจำวัน'!$B572,ธุรการ!S:S)+SUMIF(เส้นแต่งหน้าขนมปัง!$C:$C,'รับ-จ่าย ประจำวัน'!$B572,เส้นแต่งหน้าขนมปัง!S:S)+SUMIF('วางแผนBC,CJ'!$C:$C,'รับ-จ่าย ประจำวัน'!$B572,'วางแผนBC,CJ'!S:S)+SUMIF(RD!$C:$C,'รับ-จ่าย ประจำวัน'!$B572,RD!S:S)+SUMIF('FG,ออนไล,คัดแยก'!$C:$C,'รับ-จ่าย ประจำวัน'!$B572,'FG,ออนไล,คัดแยก'!S:S)</f>
        <v>0</v>
      </c>
      <c r="BA572" s="16">
        <f>SUMIF(เตรียมส่วนผสม!$C:$C,'รับ-จ่าย ประจำวัน'!$B572,เตรียมส่วนผสม!T:T)+SUMIF(กวนไส้!$C:$C,'รับ-จ่าย ประจำวัน'!$B572,กวนไส้!T:T)+SUMIF(ผลิต1!$C:$C,'รับ-จ่าย ประจำวัน'!$B572,ผลิต1!T:T)+SUMIF(ผลิต2!$C:$C,'รับ-จ่าย ประจำวัน'!$B572,ผลิต2!T:T)+SUMIF(เส้นแต่งหน้าขนมเค้ก!$C:$C,'รับ-จ่าย ประจำวัน'!$B572,เส้นแต่งหน้าขนมเค้ก!T:T)+SUMIF(แพ็ค!$C:$C,'รับ-จ่าย ประจำวัน'!$B572,แพ็ค!T:T)+SUMIF(ธุรการ!$C:$C,'รับ-จ่าย ประจำวัน'!$B572,ธุรการ!T:T)+SUMIF(เส้นแต่งหน้าขนมปัง!$C:$C,'รับ-จ่าย ประจำวัน'!$B572,เส้นแต่งหน้าขนมปัง!T:T)+SUMIF('วางแผนBC,CJ'!$C:$C,'รับ-จ่าย ประจำวัน'!$B572,'วางแผนBC,CJ'!T:T)+SUMIF(RD!$C:$C,'รับ-จ่าย ประจำวัน'!$B572,RD!T:T)+SUMIF('FG,ออนไล,คัดแยก'!$C:$C,'รับ-จ่าย ประจำวัน'!$B572,'FG,ออนไล,คัดแยก'!T:T)</f>
        <v>0</v>
      </c>
      <c r="BB572" s="16">
        <f>SUMIF(เตรียมส่วนผสม!$C:$C,'รับ-จ่าย ประจำวัน'!$B572,เตรียมส่วนผสม!U:U)+SUMIF(กวนไส้!$C:$C,'รับ-จ่าย ประจำวัน'!$B572,กวนไส้!U:U)+SUMIF(ผลิต1!$C:$C,'รับ-จ่าย ประจำวัน'!$B572,ผลิต1!U:U)+SUMIF(ผลิต2!$C:$C,'รับ-จ่าย ประจำวัน'!$B572,ผลิต2!U:U)+SUMIF(เส้นแต่งหน้าขนมเค้ก!$C:$C,'รับ-จ่าย ประจำวัน'!$B572,เส้นแต่งหน้าขนมเค้ก!U:U)+SUMIF(แพ็ค!$C:$C,'รับ-จ่าย ประจำวัน'!$B572,แพ็ค!U:U)+SUMIF(ธุรการ!$C:$C,'รับ-จ่าย ประจำวัน'!$B572,ธุรการ!U:U)+SUMIF(เส้นแต่งหน้าขนมปัง!$C:$C,'รับ-จ่าย ประจำวัน'!$B572,เส้นแต่งหน้าขนมปัง!U:U)+SUMIF('วางแผนBC,CJ'!$C:$C,'รับ-จ่าย ประจำวัน'!$B572,'วางแผนBC,CJ'!U:U)+SUMIF(RD!$C:$C,'รับ-จ่าย ประจำวัน'!$B572,RD!U:U)+SUMIF('FG,ออนไล,คัดแยก'!$C:$C,'รับ-จ่าย ประจำวัน'!$B572,'FG,ออนไล,คัดแยก'!U:U)</f>
        <v>0</v>
      </c>
      <c r="BC572" s="16">
        <f>SUMIF(เตรียมส่วนผสม!$C:$C,'รับ-จ่าย ประจำวัน'!$B572,เตรียมส่วนผสม!V:V)+SUMIF(กวนไส้!$C:$C,'รับ-จ่าย ประจำวัน'!$B572,กวนไส้!V:V)+SUMIF(ผลิต1!$C:$C,'รับ-จ่าย ประจำวัน'!$B572,ผลิต1!V:V)+SUMIF(ผลิต2!$C:$C,'รับ-จ่าย ประจำวัน'!$B572,ผลิต2!V:V)+SUMIF(เส้นแต่งหน้าขนมเค้ก!$C:$C,'รับ-จ่าย ประจำวัน'!$B572,เส้นแต่งหน้าขนมเค้ก!V:V)+SUMIF(แพ็ค!$C:$C,'รับ-จ่าย ประจำวัน'!$B572,แพ็ค!V:V)+SUMIF(ธุรการ!$C:$C,'รับ-จ่าย ประจำวัน'!$B572,ธุรการ!V:V)+SUMIF(เส้นแต่งหน้าขนมปัง!$C:$C,'รับ-จ่าย ประจำวัน'!$B572,เส้นแต่งหน้าขนมปัง!V:V)+SUMIF('วางแผนBC,CJ'!$C:$C,'รับ-จ่าย ประจำวัน'!$B572,'วางแผนBC,CJ'!V:V)+SUMIF(RD!$C:$C,'รับ-จ่าย ประจำวัน'!$B572,RD!V:V)+SUMIF('FG,ออนไล,คัดแยก'!$C:$C,'รับ-จ่าย ประจำวัน'!$B572,'FG,ออนไล,คัดแยก'!V:V)</f>
        <v>0</v>
      </c>
      <c r="BD572" s="16">
        <f>SUMIF(เตรียมส่วนผสม!$C:$C,'รับ-จ่าย ประจำวัน'!$B572,เตรียมส่วนผสม!W:W)+SUMIF(กวนไส้!$C:$C,'รับ-จ่าย ประจำวัน'!$B572,กวนไส้!W:W)+SUMIF(ผลิต1!$C:$C,'รับ-จ่าย ประจำวัน'!$B572,ผลิต1!W:W)+SUMIF(ผลิต2!$C:$C,'รับ-จ่าย ประจำวัน'!$B572,ผลิต2!W:W)+SUMIF(เส้นแต่งหน้าขนมเค้ก!$C:$C,'รับ-จ่าย ประจำวัน'!$B572,เส้นแต่งหน้าขนมเค้ก!W:W)+SUMIF(แพ็ค!$C:$C,'รับ-จ่าย ประจำวัน'!$B572,แพ็ค!W:W)+SUMIF(ธุรการ!$C:$C,'รับ-จ่าย ประจำวัน'!$B572,ธุรการ!W:W)+SUMIF(เส้นแต่งหน้าขนมปัง!$C:$C,'รับ-จ่าย ประจำวัน'!$B572,เส้นแต่งหน้าขนมปัง!W:W)+SUMIF('วางแผนBC,CJ'!$C:$C,'รับ-จ่าย ประจำวัน'!$B572,'วางแผนBC,CJ'!W:W)+SUMIF(RD!$C:$C,'รับ-จ่าย ประจำวัน'!$B572,RD!W:W)+SUMIF('FG,ออนไล,คัดแยก'!$C:$C,'รับ-จ่าย ประจำวัน'!$B572,'FG,ออนไล,คัดแยก'!W:W)</f>
        <v>0</v>
      </c>
      <c r="BE572" s="16">
        <f>SUMIF(เตรียมส่วนผสม!$C:$C,'รับ-จ่าย ประจำวัน'!$B572,เตรียมส่วนผสม!X:X)+SUMIF(กวนไส้!$C:$C,'รับ-จ่าย ประจำวัน'!$B572,กวนไส้!X:X)+SUMIF(ผลิต1!$C:$C,'รับ-จ่าย ประจำวัน'!$B572,ผลิต1!X:X)+SUMIF(ผลิต2!$C:$C,'รับ-จ่าย ประจำวัน'!$B572,ผลิต2!X:X)+SUMIF(เส้นแต่งหน้าขนมเค้ก!$C:$C,'รับ-จ่าย ประจำวัน'!$B572,เส้นแต่งหน้าขนมเค้ก!X:X)+SUMIF(แพ็ค!$C:$C,'รับ-จ่าย ประจำวัน'!$B572,แพ็ค!X:X)+SUMIF(ธุรการ!$C:$C,'รับ-จ่าย ประจำวัน'!$B572,ธุรการ!X:X)+SUMIF(เส้นแต่งหน้าขนมปัง!$C:$C,'รับ-จ่าย ประจำวัน'!$B572,เส้นแต่งหน้าขนมปัง!X:X)+SUMIF('วางแผนBC,CJ'!$C:$C,'รับ-จ่าย ประจำวัน'!$B572,'วางแผนBC,CJ'!X:X)+SUMIF(RD!$C:$C,'รับ-จ่าย ประจำวัน'!$B572,RD!X:X)+SUMIF('FG,ออนไล,คัดแยก'!$C:$C,'รับ-จ่าย ประจำวัน'!$B572,'FG,ออนไล,คัดแยก'!X:X)</f>
        <v>0</v>
      </c>
      <c r="BF572" s="16">
        <f>SUMIF(เตรียมส่วนผสม!$C:$C,'รับ-จ่าย ประจำวัน'!$B572,เตรียมส่วนผสม!Y:Y)+SUMIF(กวนไส้!$C:$C,'รับ-จ่าย ประจำวัน'!$B572,กวนไส้!Y:Y)+SUMIF(ผลิต1!$C:$C,'รับ-จ่าย ประจำวัน'!$B572,ผลิต1!Y:Y)+SUMIF(ผลิต2!$C:$C,'รับ-จ่าย ประจำวัน'!$B572,ผลิต2!Y:Y)+SUMIF(เส้นแต่งหน้าขนมเค้ก!$C:$C,'รับ-จ่าย ประจำวัน'!$B572,เส้นแต่งหน้าขนมเค้ก!Y:Y)+SUMIF(แพ็ค!$C:$C,'รับ-จ่าย ประจำวัน'!$B572,แพ็ค!Y:Y)+SUMIF(ธุรการ!$C:$C,'รับ-จ่าย ประจำวัน'!$B572,ธุรการ!Y:Y)+SUMIF(เส้นแต่งหน้าขนมปัง!$C:$C,'รับ-จ่าย ประจำวัน'!$B572,เส้นแต่งหน้าขนมปัง!Y:Y)+SUMIF('วางแผนBC,CJ'!$C:$C,'รับ-จ่าย ประจำวัน'!$B572,'วางแผนBC,CJ'!Y:Y)+SUMIF(RD!$C:$C,'รับ-จ่าย ประจำวัน'!$B572,RD!Y:Y)+SUMIF('FG,ออนไล,คัดแยก'!$C:$C,'รับ-จ่าย ประจำวัน'!$B572,'FG,ออนไล,คัดแยก'!Y:Y)</f>
        <v>0</v>
      </c>
      <c r="BG572" s="16">
        <f>SUMIF(เตรียมส่วนผสม!$C:$C,'รับ-จ่าย ประจำวัน'!$B572,เตรียมส่วนผสม!Z:Z)+SUMIF(กวนไส้!$C:$C,'รับ-จ่าย ประจำวัน'!$B572,กวนไส้!Z:Z)+SUMIF(ผลิต1!$C:$C,'รับ-จ่าย ประจำวัน'!$B572,ผลิต1!Z:Z)+SUMIF(ผลิต2!$C:$C,'รับ-จ่าย ประจำวัน'!$B572,ผลิต2!Z:Z)+SUMIF(เส้นแต่งหน้าขนมเค้ก!$C:$C,'รับ-จ่าย ประจำวัน'!$B572,เส้นแต่งหน้าขนมเค้ก!Z:Z)+SUMIF(แพ็ค!$C:$C,'รับ-จ่าย ประจำวัน'!$B572,แพ็ค!Z:Z)+SUMIF(ธุรการ!$C:$C,'รับ-จ่าย ประจำวัน'!$B572,ธุรการ!Z:Z)+SUMIF(เส้นแต่งหน้าขนมปัง!$C:$C,'รับ-จ่าย ประจำวัน'!$B572,เส้นแต่งหน้าขนมปัง!Z:Z)+SUMIF('วางแผนBC,CJ'!$C:$C,'รับ-จ่าย ประจำวัน'!$B572,'วางแผนBC,CJ'!Z:Z)+SUMIF(RD!$C:$C,'รับ-จ่าย ประจำวัน'!$B572,RD!Z:Z)+SUMIF('FG,ออนไล,คัดแยก'!$C:$C,'รับ-จ่าย ประจำวัน'!$B572,'FG,ออนไล,คัดแยก'!Z:Z)</f>
        <v>0</v>
      </c>
      <c r="BH572" s="16">
        <f>SUMIF(เตรียมส่วนผสม!$C:$C,'รับ-จ่าย ประจำวัน'!$B572,เตรียมส่วนผสม!AA:AA)+SUMIF(กวนไส้!$C:$C,'รับ-จ่าย ประจำวัน'!$B572,กวนไส้!AA:AA)+SUMIF(ผลิต1!$C:$C,'รับ-จ่าย ประจำวัน'!$B572,ผลิต1!AA:AA)+SUMIF(ผลิต2!$C:$C,'รับ-จ่าย ประจำวัน'!$B572,ผลิต2!AA:AA)+SUMIF(เส้นแต่งหน้าขนมเค้ก!$C:$C,'รับ-จ่าย ประจำวัน'!$B572,เส้นแต่งหน้าขนมเค้ก!AA:AA)+SUMIF(แพ็ค!$C:$C,'รับ-จ่าย ประจำวัน'!$B572,แพ็ค!AA:AA)+SUMIF(ธุรการ!$C:$C,'รับ-จ่าย ประจำวัน'!$B572,ธุรการ!AA:AA)+SUMIF(เส้นแต่งหน้าขนมปัง!$C:$C,'รับ-จ่าย ประจำวัน'!$B572,เส้นแต่งหน้าขนมปัง!AA:AA)+SUMIF('วางแผนBC,CJ'!$C:$C,'รับ-จ่าย ประจำวัน'!$B572,'วางแผนBC,CJ'!AA:AA)+SUMIF(RD!$C:$C,'รับ-จ่าย ประจำวัน'!$B572,RD!AA:AA)+SUMIF('FG,ออนไล,คัดแยก'!$C:$C,'รับ-จ่าย ประจำวัน'!$B572,'FG,ออนไล,คัดแยก'!AA:AA)</f>
        <v>0</v>
      </c>
      <c r="BI572" s="16">
        <f>SUMIF(เตรียมส่วนผสม!$C:$C,'รับ-จ่าย ประจำวัน'!$B572,เตรียมส่วนผสม!AB:AB)+SUMIF(กวนไส้!$C:$C,'รับ-จ่าย ประจำวัน'!$B572,กวนไส้!AB:AB)+SUMIF(ผลิต1!$C:$C,'รับ-จ่าย ประจำวัน'!$B572,ผลิต1!AB:AB)+SUMIF(ผลิต2!$C:$C,'รับ-จ่าย ประจำวัน'!$B572,ผลิต2!AB:AB)+SUMIF(เส้นแต่งหน้าขนมเค้ก!$C:$C,'รับ-จ่าย ประจำวัน'!$B572,เส้นแต่งหน้าขนมเค้ก!AB:AB)+SUMIF(แพ็ค!$C:$C,'รับ-จ่าย ประจำวัน'!$B572,แพ็ค!AB:AB)+SUMIF(ธุรการ!$C:$C,'รับ-จ่าย ประจำวัน'!$B572,ธุรการ!AB:AB)+SUMIF(เส้นแต่งหน้าขนมปัง!$C:$C,'รับ-จ่าย ประจำวัน'!$B572,เส้นแต่งหน้าขนมปัง!AB:AB)+SUMIF('วางแผนBC,CJ'!$C:$C,'รับ-จ่าย ประจำวัน'!$B572,'วางแผนBC,CJ'!AB:AB)+SUMIF(RD!$C:$C,'รับ-จ่าย ประจำวัน'!$B572,RD!AB:AB)+SUMIF('FG,ออนไล,คัดแยก'!$C:$C,'รับ-จ่าย ประจำวัน'!$B572,'FG,ออนไล,คัดแยก'!AB:AB)</f>
        <v>0</v>
      </c>
      <c r="BJ572" s="16">
        <f>SUMIF(เตรียมส่วนผสม!$C:$C,'รับ-จ่าย ประจำวัน'!$B572,เตรียมส่วนผสม!AC:AC)+SUMIF(กวนไส้!$C:$C,'รับ-จ่าย ประจำวัน'!$B572,กวนไส้!AC:AC)+SUMIF(ผลิต1!$C:$C,'รับ-จ่าย ประจำวัน'!$B572,ผลิต1!AC:AC)+SUMIF(ผลิต2!$C:$C,'รับ-จ่าย ประจำวัน'!$B572,ผลิต2!AC:AC)+SUMIF(เส้นแต่งหน้าขนมเค้ก!$C:$C,'รับ-จ่าย ประจำวัน'!$B572,เส้นแต่งหน้าขนมเค้ก!AC:AC)+SUMIF(แพ็ค!$C:$C,'รับ-จ่าย ประจำวัน'!$B572,แพ็ค!AC:AC)+SUMIF(ธุรการ!$C:$C,'รับ-จ่าย ประจำวัน'!$B572,ธุรการ!AC:AC)+SUMIF(เส้นแต่งหน้าขนมปัง!$C:$C,'รับ-จ่าย ประจำวัน'!$B572,เส้นแต่งหน้าขนมปัง!AC:AC)+SUMIF('วางแผนBC,CJ'!$C:$C,'รับ-จ่าย ประจำวัน'!$B572,'วางแผนBC,CJ'!AC:AC)+SUMIF(RD!$C:$C,'รับ-จ่าย ประจำวัน'!$B572,RD!AC:AC)+SUMIF('FG,ออนไล,คัดแยก'!$C:$C,'รับ-จ่าย ประจำวัน'!$B572,'FG,ออนไล,คัดแยก'!AC:AC)</f>
        <v>0</v>
      </c>
      <c r="BK572" s="16">
        <f>SUMIF(เตรียมส่วนผสม!$C:$C,'รับ-จ่าย ประจำวัน'!$B572,เตรียมส่วนผสม!AD:AD)+SUMIF(กวนไส้!$C:$C,'รับ-จ่าย ประจำวัน'!$B572,กวนไส้!AD:AD)+SUMIF(ผลิต1!$C:$C,'รับ-จ่าย ประจำวัน'!$B572,ผลิต1!AD:AD)+SUMIF(ผลิต2!$C:$C,'รับ-จ่าย ประจำวัน'!$B572,ผลิต2!AD:AD)+SUMIF(เส้นแต่งหน้าขนมเค้ก!$C:$C,'รับ-จ่าย ประจำวัน'!$B572,เส้นแต่งหน้าขนมเค้ก!AD:AD)+SUMIF(แพ็ค!$C:$C,'รับ-จ่าย ประจำวัน'!$B572,แพ็ค!AD:AD)+SUMIF(ธุรการ!$C:$C,'รับ-จ่าย ประจำวัน'!$B572,ธุรการ!AD:AD)+SUMIF(เส้นแต่งหน้าขนมปัง!$C:$C,'รับ-จ่าย ประจำวัน'!$B572,เส้นแต่งหน้าขนมปัง!AD:AD)+SUMIF('วางแผนBC,CJ'!$C:$C,'รับ-จ่าย ประจำวัน'!$B572,'วางแผนBC,CJ'!AD:AD)+SUMIF(RD!$C:$C,'รับ-จ่าย ประจำวัน'!$B572,RD!AD:AD)+SUMIF('FG,ออนไล,คัดแยก'!$C:$C,'รับ-จ่าย ประจำวัน'!$B572,'FG,ออนไล,คัดแยก'!AD:AD)</f>
        <v>0</v>
      </c>
      <c r="BL572" s="16">
        <f>SUMIF(เตรียมส่วนผสม!$C:$C,'รับ-จ่าย ประจำวัน'!$B572,เตรียมส่วนผสม!AE:AE)+SUMIF(กวนไส้!$C:$C,'รับ-จ่าย ประจำวัน'!$B572,กวนไส้!AE:AE)+SUMIF(ผลิต1!$C:$C,'รับ-จ่าย ประจำวัน'!$B572,ผลิต1!AE:AE)+SUMIF(ผลิต2!$C:$C,'รับ-จ่าย ประจำวัน'!$B572,ผลิต2!AE:AE)+SUMIF(เส้นแต่งหน้าขนมเค้ก!$C:$C,'รับ-จ่าย ประจำวัน'!$B572,เส้นแต่งหน้าขนมเค้ก!AE:AE)+SUMIF(แพ็ค!$C:$C,'รับ-จ่าย ประจำวัน'!$B572,แพ็ค!AE:AE)+SUMIF(ธุรการ!$C:$C,'รับ-จ่าย ประจำวัน'!$B572,ธุรการ!AE:AE)+SUMIF(เส้นแต่งหน้าขนมปัง!$C:$C,'รับ-จ่าย ประจำวัน'!$B572,เส้นแต่งหน้าขนมปัง!AE:AE)+SUMIF('วางแผนBC,CJ'!$C:$C,'รับ-จ่าย ประจำวัน'!$B572,'วางแผนBC,CJ'!AE:AE)+SUMIF(RD!$C:$C,'รับ-จ่าย ประจำวัน'!$B572,RD!AE:AE)+SUMIF('FG,ออนไล,คัดแยก'!$C:$C,'รับ-จ่าย ประจำวัน'!$B572,'FG,ออนไล,คัดแยก'!AE:AE)</f>
        <v>0</v>
      </c>
      <c r="BM572" s="16">
        <f>SUMIF(เตรียมส่วนผสม!$C:$C,'รับ-จ่าย ประจำวัน'!$B572,เตรียมส่วนผสม!AF:AF)+SUMIF(กวนไส้!$C:$C,'รับ-จ่าย ประจำวัน'!$B572,กวนไส้!AF:AF)+SUMIF(ผลิต1!$C:$C,'รับ-จ่าย ประจำวัน'!$B572,ผลิต1!AF:AF)+SUMIF(ผลิต2!$C:$C,'รับ-จ่าย ประจำวัน'!$B572,ผลิต2!AF:AF)+SUMIF(เส้นแต่งหน้าขนมเค้ก!$C:$C,'รับ-จ่าย ประจำวัน'!$B572,เส้นแต่งหน้าขนมเค้ก!AF:AF)+SUMIF(แพ็ค!$C:$C,'รับ-จ่าย ประจำวัน'!$B572,แพ็ค!AF:AF)+SUMIF(ธุรการ!$C:$C,'รับ-จ่าย ประจำวัน'!$B572,ธุรการ!AF:AF)+SUMIF(เส้นแต่งหน้าขนมปัง!$C:$C,'รับ-จ่าย ประจำวัน'!$B572,เส้นแต่งหน้าขนมปัง!AF:AF)+SUMIF('วางแผนBC,CJ'!$C:$C,'รับ-จ่าย ประจำวัน'!$B572,'วางแผนBC,CJ'!AF:AF)+SUMIF(RD!$C:$C,'รับ-จ่าย ประจำวัน'!$B572,RD!AF:AF)+SUMIF('FG,ออนไล,คัดแยก'!$C:$C,'รับ-จ่าย ประจำวัน'!$B572,'FG,ออนไล,คัดแยก'!AF:AF)</f>
        <v>0</v>
      </c>
      <c r="BN572" s="16">
        <f>SUMIF(เตรียมส่วนผสม!$C:$C,'รับ-จ่าย ประจำวัน'!$B572,เตรียมส่วนผสม!AG:AG)+SUMIF(กวนไส้!$C:$C,'รับ-จ่าย ประจำวัน'!$B572,กวนไส้!AG:AG)+SUMIF(ผลิต1!$C:$C,'รับ-จ่าย ประจำวัน'!$B572,ผลิต1!AG:AG)+SUMIF(ผลิต2!$C:$C,'รับ-จ่าย ประจำวัน'!$B572,ผลิต2!AG:AG)+SUMIF(เส้นแต่งหน้าขนมเค้ก!$C:$C,'รับ-จ่าย ประจำวัน'!$B572,เส้นแต่งหน้าขนมเค้ก!AG:AG)+SUMIF(แพ็ค!$C:$C,'รับ-จ่าย ประจำวัน'!$B572,แพ็ค!AG:AG)+SUMIF(ธุรการ!$C:$C,'รับ-จ่าย ประจำวัน'!$B572,ธุรการ!AG:AG)+SUMIF(เส้นแต่งหน้าขนมปัง!$C:$C,'รับ-จ่าย ประจำวัน'!$B572,เส้นแต่งหน้าขนมปัง!AG:AG)+SUMIF('วางแผนBC,CJ'!$C:$C,'รับ-จ่าย ประจำวัน'!$B572,'วางแผนBC,CJ'!AG:AG)+SUMIF(RD!$C:$C,'รับ-จ่าย ประจำวัน'!$B572,RD!AG:AG)+SUMIF('FG,ออนไล,คัดแยก'!$C:$C,'รับ-จ่าย ประจำวัน'!$B572,'FG,ออนไล,คัดแยก'!AG:AG)</f>
        <v>0</v>
      </c>
      <c r="BO572" s="16">
        <f>SUMIF(เตรียมส่วนผสม!$C:$C,'รับ-จ่าย ประจำวัน'!$B572,เตรียมส่วนผสม!AH:AH)+SUMIF(กวนไส้!$C:$C,'รับ-จ่าย ประจำวัน'!$B572,กวนไส้!AH:AH)+SUMIF(ผลิต1!$C:$C,'รับ-จ่าย ประจำวัน'!$B572,ผลิต1!AH:AH)+SUMIF(ผลิต2!$C:$C,'รับ-จ่าย ประจำวัน'!$B572,ผลิต2!AH:AH)+SUMIF(เส้นแต่งหน้าขนมเค้ก!$C:$C,'รับ-จ่าย ประจำวัน'!$B572,เส้นแต่งหน้าขนมเค้ก!AH:AH)+SUMIF(แพ็ค!$C:$C,'รับ-จ่าย ประจำวัน'!$B572,แพ็ค!AH:AH)+SUMIF(ธุรการ!$C:$C,'รับ-จ่าย ประจำวัน'!$B572,ธุรการ!AH:AH)+SUMIF(เส้นแต่งหน้าขนมปัง!$C:$C,'รับ-จ่าย ประจำวัน'!$B572,เส้นแต่งหน้าขนมปัง!AH:AH)+SUMIF('วางแผนBC,CJ'!$C:$C,'รับ-จ่าย ประจำวัน'!$B572,'วางแผนBC,CJ'!AH:AH)+SUMIF(RD!$C:$C,'รับ-จ่าย ประจำวัน'!$B572,RD!AH:AH)+SUMIF('FG,ออนไล,คัดแยก'!$C:$C,'รับ-จ่าย ประจำวัน'!$B572,'FG,ออนไล,คัดแยก'!AH:AH)</f>
        <v>0</v>
      </c>
      <c r="BP572" s="16">
        <f>SUMIF(เตรียมส่วนผสม!$C:$C,'รับ-จ่าย ประจำวัน'!$B572,เตรียมส่วนผสม!AI:AI)+SUMIF(กวนไส้!$C:$C,'รับ-จ่าย ประจำวัน'!$B572,กวนไส้!AI:AI)+SUMIF(ผลิต1!$C:$C,'รับ-จ่าย ประจำวัน'!$B572,ผลิต1!AI:AI)+SUMIF(ผลิต2!$C:$C,'รับ-จ่าย ประจำวัน'!$B572,ผลิต2!AI:AI)+SUMIF(เส้นแต่งหน้าขนมเค้ก!$C:$C,'รับ-จ่าย ประจำวัน'!$B572,เส้นแต่งหน้าขนมเค้ก!AI:AI)+SUMIF(แพ็ค!$C:$C,'รับ-จ่าย ประจำวัน'!$B572,แพ็ค!AI:AI)+SUMIF(ธุรการ!$C:$C,'รับ-จ่าย ประจำวัน'!$B572,ธุรการ!AI:AI)+SUMIF(เส้นแต่งหน้าขนมปัง!$C:$C,'รับ-จ่าย ประจำวัน'!$B572,เส้นแต่งหน้าขนมปัง!AI:AI)+SUMIF('วางแผนBC,CJ'!$C:$C,'รับ-จ่าย ประจำวัน'!$B572,'วางแผนBC,CJ'!AI:AI)+SUMIF(RD!$C:$C,'รับ-จ่าย ประจำวัน'!$B572,RD!AI:AI)+SUMIF('FG,ออนไล,คัดแยก'!$C:$C,'รับ-จ่าย ประจำวัน'!$B572,'FG,ออนไล,คัดแยก'!AI:AI)</f>
        <v>0</v>
      </c>
      <c r="BQ572" s="16">
        <f>SUMIF(เตรียมส่วนผสม!$C:$C,'รับ-จ่าย ประจำวัน'!$B572,เตรียมส่วนผสม!AJ:AJ)+SUMIF(กวนไส้!$C:$C,'รับ-จ่าย ประจำวัน'!$B572,กวนไส้!AJ:AJ)+SUMIF(ผลิต1!$C:$C,'รับ-จ่าย ประจำวัน'!$B572,ผลิต1!AJ:AJ)+SUMIF(ผลิต2!$C:$C,'รับ-จ่าย ประจำวัน'!$B572,ผลิต2!AJ:AJ)+SUMIF(เส้นแต่งหน้าขนมเค้ก!$C:$C,'รับ-จ่าย ประจำวัน'!$B572,เส้นแต่งหน้าขนมเค้ก!AJ:AJ)+SUMIF(แพ็ค!$C:$C,'รับ-จ่าย ประจำวัน'!$B572,แพ็ค!AJ:AJ)+SUMIF(ธุรการ!$C:$C,'รับ-จ่าย ประจำวัน'!$B572,ธุรการ!AJ:AJ)+SUMIF(เส้นแต่งหน้าขนมปัง!$C:$C,'รับ-จ่าย ประจำวัน'!$B572,เส้นแต่งหน้าขนมปัง!AJ:AJ)+SUMIF('วางแผนBC,CJ'!$C:$C,'รับ-จ่าย ประจำวัน'!$B572,'วางแผนBC,CJ'!AJ:AJ)+SUMIF(RD!$C:$C,'รับ-จ่าย ประจำวัน'!$B572,RD!AJ:AJ)+SUMIF('FG,ออนไล,คัดแยก'!$C:$C,'รับ-จ่าย ประจำวัน'!$B572,'FG,ออนไล,คัดแยก'!AJ:AJ)</f>
        <v>0</v>
      </c>
      <c r="BR572" s="16">
        <f>SUMIF(เตรียมส่วนผสม!$C:$C,'รับ-จ่าย ประจำวัน'!$B572,เตรียมส่วนผสม!AK:AK)+SUMIF(กวนไส้!$C:$C,'รับ-จ่าย ประจำวัน'!$B572,กวนไส้!AK:AK)+SUMIF(ผลิต1!$C:$C,'รับ-จ่าย ประจำวัน'!$B572,ผลิต1!AK:AK)+SUMIF(ผลิต2!$C:$C,'รับ-จ่าย ประจำวัน'!$B572,ผลิต2!AK:AK)+SUMIF(เส้นแต่งหน้าขนมเค้ก!$C:$C,'รับ-จ่าย ประจำวัน'!$B572,เส้นแต่งหน้าขนมเค้ก!AK:AK)+SUMIF(แพ็ค!$C:$C,'รับ-จ่าย ประจำวัน'!$B572,แพ็ค!AK:AK)+SUMIF(ธุรการ!$C:$C,'รับ-จ่าย ประจำวัน'!$B572,ธุรการ!AK:AK)+SUMIF(เส้นแต่งหน้าขนมปัง!$C:$C,'รับ-จ่าย ประจำวัน'!$B572,เส้นแต่งหน้าขนมปัง!AK:AK)+SUMIF('วางแผนBC,CJ'!$C:$C,'รับ-จ่าย ประจำวัน'!$B572,'วางแผนBC,CJ'!AK:AK)+SUMIF(RD!$C:$C,'รับ-จ่าย ประจำวัน'!$B572,RD!AK:AK)+SUMIF('FG,ออนไล,คัดแยก'!$C:$C,'รับ-จ่าย ประจำวัน'!$B572,'FG,ออนไล,คัดแยก'!AK:AK)</f>
        <v>0</v>
      </c>
      <c r="BS572" s="16">
        <f>SUMIF(เตรียมส่วนผสม!$C:$C,'รับ-จ่าย ประจำวัน'!$B572,เตรียมส่วนผสม!AL:AL)+SUMIF(กวนไส้!$C:$C,'รับ-จ่าย ประจำวัน'!$B572,กวนไส้!AL:AL)+SUMIF(ผลิต1!$C:$C,'รับ-จ่าย ประจำวัน'!$B572,ผลิต1!AL:AL)+SUMIF(ผลิต2!$C:$C,'รับ-จ่าย ประจำวัน'!$B572,ผลิต2!AL:AL)+SUMIF(เส้นแต่งหน้าขนมเค้ก!$C:$C,'รับ-จ่าย ประจำวัน'!$B572,เส้นแต่งหน้าขนมเค้ก!AL:AL)+SUMIF(แพ็ค!$C:$C,'รับ-จ่าย ประจำวัน'!$B572,แพ็ค!AL:AL)+SUMIF(ธุรการ!$C:$C,'รับ-จ่าย ประจำวัน'!$B572,ธุรการ!AL:AL)+SUMIF(เส้นแต่งหน้าขนมปัง!$C:$C,'รับ-จ่าย ประจำวัน'!$B572,เส้นแต่งหน้าขนมปัง!AL:AL)+SUMIF('วางแผนBC,CJ'!$C:$C,'รับ-จ่าย ประจำวัน'!$B572,'วางแผนBC,CJ'!AL:AL)+SUMIF(RD!$C:$C,'รับ-จ่าย ประจำวัน'!$B572,RD!AL:AL)+SUMIF('FG,ออนไล,คัดแยก'!$C:$C,'รับ-จ่าย ประจำวัน'!$B572,'FG,ออนไล,คัดแยก'!AL:AL)</f>
        <v>0</v>
      </c>
      <c r="BT572" s="18">
        <f t="shared" si="115"/>
        <v>0</v>
      </c>
      <c r="BU572" s="116"/>
      <c r="BV572" s="146">
        <f t="shared" si="116"/>
        <v>0</v>
      </c>
      <c r="BW572" s="183">
        <v>30</v>
      </c>
      <c r="BX572" s="172">
        <f t="shared" si="114"/>
        <v>0</v>
      </c>
      <c r="BY572" s="188" t="e">
        <f t="shared" si="112"/>
        <v>#DIV/0!</v>
      </c>
      <c r="BZ572" s="180" t="e">
        <f t="shared" ca="1" si="117"/>
        <v>#DIV/0!</v>
      </c>
      <c r="CA572" s="93"/>
      <c r="CB572" s="93"/>
      <c r="CC572" s="93"/>
      <c r="CD572" s="93"/>
      <c r="CE572" s="93"/>
      <c r="CF572" s="93"/>
      <c r="CG572" s="93"/>
      <c r="CH572" s="93"/>
      <c r="CI572" s="93"/>
      <c r="CJ572" s="97"/>
      <c r="CK572" s="9">
        <f t="shared" si="113"/>
        <v>0</v>
      </c>
    </row>
    <row r="573" spans="1:89" x14ac:dyDescent="0.5">
      <c r="A573" s="149"/>
      <c r="B573" s="34">
        <v>1023401111</v>
      </c>
      <c r="C573" s="154" t="s">
        <v>2071</v>
      </c>
      <c r="D573" s="141" t="s">
        <v>91</v>
      </c>
      <c r="E573" s="25"/>
      <c r="F573" s="132"/>
      <c r="G573" s="25"/>
      <c r="H573" s="12">
        <v>21000</v>
      </c>
      <c r="I573" s="11"/>
      <c r="J573" s="11"/>
      <c r="K573" s="11"/>
      <c r="L573" s="11"/>
      <c r="M573" s="11">
        <v>20000</v>
      </c>
      <c r="N573" s="11"/>
      <c r="O573" s="11"/>
      <c r="P573" s="11"/>
      <c r="Q573" s="11"/>
      <c r="R573" s="11"/>
      <c r="S573" s="25"/>
      <c r="T573" s="25"/>
      <c r="U573" s="25"/>
      <c r="V573" s="25"/>
      <c r="W573" s="25"/>
      <c r="X573" s="25"/>
      <c r="Y573" s="25"/>
      <c r="Z573" s="25">
        <v>32000</v>
      </c>
      <c r="AA573" s="25"/>
      <c r="AB573" s="25"/>
      <c r="AC573" s="25"/>
      <c r="AD573" s="25"/>
      <c r="AE573" s="11"/>
      <c r="AF573" s="11"/>
      <c r="AG573" s="11"/>
      <c r="AH573" s="11">
        <v>32000</v>
      </c>
      <c r="AI573" s="25"/>
      <c r="AJ573" s="25"/>
      <c r="AK573" s="25">
        <v>28000</v>
      </c>
      <c r="AL573" s="25"/>
      <c r="AM573" s="25"/>
      <c r="AN573" s="15">
        <f t="shared" si="119"/>
        <v>112000</v>
      </c>
      <c r="AO573" s="16">
        <f>SUMIF(เตรียมส่วนผสม!$C:$C,'รับ-จ่าย ประจำวัน'!$B573,เตรียมส่วนผสม!H:H)+SUMIF(กวนไส้!$C:$C,'รับ-จ่าย ประจำวัน'!$B573,กวนไส้!H:H)+SUMIF(ผลิต1!$C:$C,'รับ-จ่าย ประจำวัน'!$B573,ผลิต1!H:H)+SUMIF(ผลิต2!$C:$C,'รับ-จ่าย ประจำวัน'!$B573,ผลิต2!H:H)+SUMIF(เส้นแต่งหน้าขนมเค้ก!$C:$C,'รับ-จ่าย ประจำวัน'!$B573,เส้นแต่งหน้าขนมเค้ก!H:H)+SUMIF(แพ็ค!$C:$C,'รับ-จ่าย ประจำวัน'!$B573,แพ็ค!H:H)+SUMIF(ธุรการ!$C:$C,'รับ-จ่าย ประจำวัน'!$B573,ธุรการ!H:H)+SUMIF(เส้นแต่งหน้าขนมปัง!$C:$C,'รับ-จ่าย ประจำวัน'!$B573,เส้นแต่งหน้าขนมปัง!H:H)+SUMIF('วางแผนBC,CJ'!$C:$C,'รับ-จ่าย ประจำวัน'!$B573,'วางแผนBC,CJ'!H:H)+SUMIF(RD!$C:$C,'รับ-จ่าย ประจำวัน'!$B573,RD!H:H)+SUMIF('FG,ออนไล,คัดแยก'!$C:$C,'รับ-จ่าย ประจำวัน'!$B573,'FG,ออนไล,คัดแยก'!H:H)</f>
        <v>0</v>
      </c>
      <c r="AP573" s="16">
        <f>SUMIF(เตรียมส่วนผสม!$C:$C,'รับ-จ่าย ประจำวัน'!$B573,เตรียมส่วนผสม!I:I)+SUMIF(กวนไส้!$C:$C,'รับ-จ่าย ประจำวัน'!$B573,กวนไส้!I:I)+SUMIF(ผลิต1!$C:$C,'รับ-จ่าย ประจำวัน'!$B573,ผลิต1!I:I)+SUMIF(ผลิต2!$C:$C,'รับ-จ่าย ประจำวัน'!$B573,ผลิต2!I:I)+SUMIF(เส้นแต่งหน้าขนมเค้ก!$C:$C,'รับ-จ่าย ประจำวัน'!$B573,เส้นแต่งหน้าขนมเค้ก!I:I)+SUMIF(แพ็ค!$C:$C,'รับ-จ่าย ประจำวัน'!$B573,แพ็ค!I:I)+SUMIF(ธุรการ!$C:$C,'รับ-จ่าย ประจำวัน'!$B573,ธุรการ!I:I)+SUMIF(เส้นแต่งหน้าขนมปัง!$C:$C,'รับ-จ่าย ประจำวัน'!$B573,เส้นแต่งหน้าขนมปัง!I:I)+SUMIF('วางแผนBC,CJ'!$C:$C,'รับ-จ่าย ประจำวัน'!$B573,'วางแผนBC,CJ'!I:I)+SUMIF(RD!$C:$C,'รับ-จ่าย ประจำวัน'!$B573,RD!I:I)+SUMIF('FG,ออนไล,คัดแยก'!$C:$C,'รับ-จ่าย ประจำวัน'!$B573,'FG,ออนไล,คัดแยก'!I:I)</f>
        <v>3000</v>
      </c>
      <c r="AQ573" s="16">
        <f>SUMIF(เตรียมส่วนผสม!$C:$C,'รับ-จ่าย ประจำวัน'!$B573,เตรียมส่วนผสม!J:J)+SUMIF(กวนไส้!$C:$C,'รับ-จ่าย ประจำวัน'!$B573,กวนไส้!J:J)+SUMIF(ผลิต1!$C:$C,'รับ-จ่าย ประจำวัน'!$B573,ผลิต1!J:J)+SUMIF(ผลิต2!$C:$C,'รับ-จ่าย ประจำวัน'!$B573,ผลิต2!J:J)+SUMIF(เส้นแต่งหน้าขนมเค้ก!$C:$C,'รับ-จ่าย ประจำวัน'!$B573,เส้นแต่งหน้าขนมเค้ก!J:J)+SUMIF(แพ็ค!$C:$C,'รับ-จ่าย ประจำวัน'!$B573,แพ็ค!J:J)+SUMIF(ธุรการ!$C:$C,'รับ-จ่าย ประจำวัน'!$B573,ธุรการ!J:J)+SUMIF(เส้นแต่งหน้าขนมปัง!$C:$C,'รับ-จ่าย ประจำวัน'!$B573,เส้นแต่งหน้าขนมปัง!J:J)+SUMIF('วางแผนBC,CJ'!$C:$C,'รับ-จ่าย ประจำวัน'!$B573,'วางแผนBC,CJ'!J:J)+SUMIF(RD!$C:$C,'รับ-จ่าย ประจำวัน'!$B573,RD!J:J)+SUMIF('FG,ออนไล,คัดแยก'!$C:$C,'รับ-จ่าย ประจำวัน'!$B573,'FG,ออนไล,คัดแยก'!J:J)</f>
        <v>0</v>
      </c>
      <c r="AR573" s="16">
        <f>SUMIF(เตรียมส่วนผสม!$C:$C,'รับ-จ่าย ประจำวัน'!$B573,เตรียมส่วนผสม!K:K)+SUMIF(กวนไส้!$C:$C,'รับ-จ่าย ประจำวัน'!$B573,กวนไส้!K:K)+SUMIF(ผลิต1!$C:$C,'รับ-จ่าย ประจำวัน'!$B573,ผลิต1!K:K)+SUMIF(ผลิต2!$C:$C,'รับ-จ่าย ประจำวัน'!$B573,ผลิต2!K:K)+SUMIF(เส้นแต่งหน้าขนมเค้ก!$C:$C,'รับ-จ่าย ประจำวัน'!$B573,เส้นแต่งหน้าขนมเค้ก!K:K)+SUMIF(แพ็ค!$C:$C,'รับ-จ่าย ประจำวัน'!$B573,แพ็ค!K:K)+SUMIF(ธุรการ!$C:$C,'รับ-จ่าย ประจำวัน'!$B573,ธุรการ!K:K)+SUMIF(เส้นแต่งหน้าขนมปัง!$C:$C,'รับ-จ่าย ประจำวัน'!$B573,เส้นแต่งหน้าขนมปัง!K:K)+SUMIF('วางแผนBC,CJ'!$C:$C,'รับ-จ่าย ประจำวัน'!$B573,'วางแผนBC,CJ'!K:K)+SUMIF(RD!$C:$C,'รับ-จ่าย ประจำวัน'!$B573,RD!K:K)+SUMIF('FG,ออนไล,คัดแยก'!$C:$C,'รับ-จ่าย ประจำวัน'!$B573,'FG,ออนไล,คัดแยก'!K:K)</f>
        <v>0</v>
      </c>
      <c r="AS573" s="16">
        <f>SUMIF(เตรียมส่วนผสม!$C:$C,'รับ-จ่าย ประจำวัน'!$B573,เตรียมส่วนผสม!L:L)+SUMIF(กวนไส้!$C:$C,'รับ-จ่าย ประจำวัน'!$B573,กวนไส้!L:L)+SUMIF(ผลิต1!$C:$C,'รับ-จ่าย ประจำวัน'!$B573,ผลิต1!L:L)+SUMIF(ผลิต2!$C:$C,'รับ-จ่าย ประจำวัน'!$B573,ผลิต2!L:L)+SUMIF(เส้นแต่งหน้าขนมเค้ก!$C:$C,'รับ-จ่าย ประจำวัน'!$B573,เส้นแต่งหน้าขนมเค้ก!L:L)+SUMIF(แพ็ค!$C:$C,'รับ-จ่าย ประจำวัน'!$B573,แพ็ค!L:L)+SUMIF(ธุรการ!$C:$C,'รับ-จ่าย ประจำวัน'!$B573,ธุรการ!L:L)+SUMIF(เส้นแต่งหน้าขนมปัง!$C:$C,'รับ-จ่าย ประจำวัน'!$B573,เส้นแต่งหน้าขนมปัง!L:L)+SUMIF('วางแผนBC,CJ'!$C:$C,'รับ-จ่าย ประจำวัน'!$B573,'วางแผนBC,CJ'!L:L)+SUMIF(RD!$C:$C,'รับ-จ่าย ประจำวัน'!$B573,RD!L:L)+SUMIF('FG,ออนไล,คัดแยก'!$C:$C,'รับ-จ่าย ประจำวัน'!$B573,'FG,ออนไล,คัดแยก'!L:L)</f>
        <v>6000</v>
      </c>
      <c r="AT573" s="16">
        <f>SUMIF(เตรียมส่วนผสม!$C:$C,'รับ-จ่าย ประจำวัน'!$B573,เตรียมส่วนผสม!M:M)+SUMIF(กวนไส้!$C:$C,'รับ-จ่าย ประจำวัน'!$B573,กวนไส้!M:M)+SUMIF(ผลิต1!$C:$C,'รับ-จ่าย ประจำวัน'!$B573,ผลิต1!M:M)+SUMIF(ผลิต2!$C:$C,'รับ-จ่าย ประจำวัน'!$B573,ผลิต2!M:M)+SUMIF(เส้นแต่งหน้าขนมเค้ก!$C:$C,'รับ-จ่าย ประจำวัน'!$B573,เส้นแต่งหน้าขนมเค้ก!M:M)+SUMIF(แพ็ค!$C:$C,'รับ-จ่าย ประจำวัน'!$B573,แพ็ค!M:M)+SUMIF(ธุรการ!$C:$C,'รับ-จ่าย ประจำวัน'!$B573,ธุรการ!M:M)+SUMIF(เส้นแต่งหน้าขนมปัง!$C:$C,'รับ-จ่าย ประจำวัน'!$B573,เส้นแต่งหน้าขนมปัง!M:M)+SUMIF('วางแผนBC,CJ'!$C:$C,'รับ-จ่าย ประจำวัน'!$B573,'วางแผนBC,CJ'!M:M)+SUMIF(RD!$C:$C,'รับ-จ่าย ประจำวัน'!$B573,RD!M:M)+SUMIF('FG,ออนไล,คัดแยก'!$C:$C,'รับ-จ่าย ประจำวัน'!$B573,'FG,ออนไล,คัดแยก'!M:M)</f>
        <v>0</v>
      </c>
      <c r="AU573" s="16">
        <f>SUMIF(เตรียมส่วนผสม!$C:$C,'รับ-จ่าย ประจำวัน'!$B573,เตรียมส่วนผสม!N:N)+SUMIF(กวนไส้!$C:$C,'รับ-จ่าย ประจำวัน'!$B573,กวนไส้!N:N)+SUMIF(ผลิต1!$C:$C,'รับ-จ่าย ประจำวัน'!$B573,ผลิต1!N:N)+SUMIF(ผลิต2!$C:$C,'รับ-จ่าย ประจำวัน'!$B573,ผลิต2!N:N)+SUMIF(เส้นแต่งหน้าขนมเค้ก!$C:$C,'รับ-จ่าย ประจำวัน'!$B573,เส้นแต่งหน้าขนมเค้ก!N:N)+SUMIF(แพ็ค!$C:$C,'รับ-จ่าย ประจำวัน'!$B573,แพ็ค!N:N)+SUMIF(ธุรการ!$C:$C,'รับ-จ่าย ประจำวัน'!$B573,ธุรการ!N:N)+SUMIF(เส้นแต่งหน้าขนมปัง!$C:$C,'รับ-จ่าย ประจำวัน'!$B573,เส้นแต่งหน้าขนมปัง!N:N)+SUMIF('วางแผนBC,CJ'!$C:$C,'รับ-จ่าย ประจำวัน'!$B573,'วางแผนBC,CJ'!N:N)+SUMIF(RD!$C:$C,'รับ-จ่าย ประจำวัน'!$B573,RD!N:N)+SUMIF('FG,ออนไล,คัดแยก'!$C:$C,'รับ-จ่าย ประจำวัน'!$B573,'FG,ออนไล,คัดแยก'!N:N)</f>
        <v>2000</v>
      </c>
      <c r="AV573" s="16">
        <f>SUMIF(เตรียมส่วนผสม!$C:$C,'รับ-จ่าย ประจำวัน'!$B573,เตรียมส่วนผสม!O:O)+SUMIF(กวนไส้!$C:$C,'รับ-จ่าย ประจำวัน'!$B573,กวนไส้!O:O)+SUMIF(ผลิต1!$C:$C,'รับ-จ่าย ประจำวัน'!$B573,ผลิต1!O:O)+SUMIF(ผลิต2!$C:$C,'รับ-จ่าย ประจำวัน'!$B573,ผลิต2!O:O)+SUMIF(เส้นแต่งหน้าขนมเค้ก!$C:$C,'รับ-จ่าย ประจำวัน'!$B573,เส้นแต่งหน้าขนมเค้ก!O:O)+SUMIF(แพ็ค!$C:$C,'รับ-จ่าย ประจำวัน'!$B573,แพ็ค!O:O)+SUMIF(ธุรการ!$C:$C,'รับ-จ่าย ประจำวัน'!$B573,ธุรการ!O:O)+SUMIF(เส้นแต่งหน้าขนมปัง!$C:$C,'รับ-จ่าย ประจำวัน'!$B573,เส้นแต่งหน้าขนมปัง!O:O)+SUMIF('วางแผนBC,CJ'!$C:$C,'รับ-จ่าย ประจำวัน'!$B573,'วางแผนBC,CJ'!O:O)+SUMIF(RD!$C:$C,'รับ-จ่าย ประจำวัน'!$B573,RD!O:O)+SUMIF('FG,ออนไล,คัดแยก'!$C:$C,'รับ-จ่าย ประจำวัน'!$B573,'FG,ออนไล,คัดแยก'!O:O)</f>
        <v>3000</v>
      </c>
      <c r="AW573" s="16">
        <f>SUMIF(เตรียมส่วนผสม!$C:$C,'รับ-จ่าย ประจำวัน'!$B573,เตรียมส่วนผสม!P:P)+SUMIF(กวนไส้!$C:$C,'รับ-จ่าย ประจำวัน'!$B573,กวนไส้!P:P)+SUMIF(ผลิต1!$C:$C,'รับ-จ่าย ประจำวัน'!$B573,ผลิต1!P:P)+SUMIF(ผลิต2!$C:$C,'รับ-จ่าย ประจำวัน'!$B573,ผลิต2!P:P)+SUMIF(เส้นแต่งหน้าขนมเค้ก!$C:$C,'รับ-จ่าย ประจำวัน'!$B573,เส้นแต่งหน้าขนมเค้ก!P:P)+SUMIF(แพ็ค!$C:$C,'รับ-จ่าย ประจำวัน'!$B573,แพ็ค!P:P)+SUMIF(ธุรการ!$C:$C,'รับ-จ่าย ประจำวัน'!$B573,ธุรการ!P:P)+SUMIF(เส้นแต่งหน้าขนมปัง!$C:$C,'รับ-จ่าย ประจำวัน'!$B573,เส้นแต่งหน้าขนมปัง!P:P)+SUMIF('วางแผนBC,CJ'!$C:$C,'รับ-จ่าย ประจำวัน'!$B573,'วางแผนBC,CJ'!P:P)+SUMIF(RD!$C:$C,'รับ-จ่าย ประจำวัน'!$B573,RD!P:P)+SUMIF('FG,ออนไล,คัดแยก'!$C:$C,'รับ-จ่าย ประจำวัน'!$B573,'FG,ออนไล,คัดแยก'!P:P)</f>
        <v>0</v>
      </c>
      <c r="AX573" s="16">
        <f>SUMIF(เตรียมส่วนผสม!$C:$C,'รับ-จ่าย ประจำวัน'!$B573,เตรียมส่วนผสม!Q:Q)+SUMIF(กวนไส้!$C:$C,'รับ-จ่าย ประจำวัน'!$B573,กวนไส้!Q:Q)+SUMIF(ผลิต1!$C:$C,'รับ-จ่าย ประจำวัน'!$B573,ผลิต1!Q:Q)+SUMIF(ผลิต2!$C:$C,'รับ-จ่าย ประจำวัน'!$B573,ผลิต2!Q:Q)+SUMIF(เส้นแต่งหน้าขนมเค้ก!$C:$C,'รับ-จ่าย ประจำวัน'!$B573,เส้นแต่งหน้าขนมเค้ก!Q:Q)+SUMIF(แพ็ค!$C:$C,'รับ-จ่าย ประจำวัน'!$B573,แพ็ค!Q:Q)+SUMIF(ธุรการ!$C:$C,'รับ-จ่าย ประจำวัน'!$B573,ธุรการ!Q:Q)+SUMIF(เส้นแต่งหน้าขนมปัง!$C:$C,'รับ-จ่าย ประจำวัน'!$B573,เส้นแต่งหน้าขนมปัง!Q:Q)+SUMIF('วางแผนBC,CJ'!$C:$C,'รับ-จ่าย ประจำวัน'!$B573,'วางแผนBC,CJ'!Q:Q)+SUMIF(RD!$C:$C,'รับ-จ่าย ประจำวัน'!$B573,RD!Q:Q)+SUMIF('FG,ออนไล,คัดแยก'!$C:$C,'รับ-จ่าย ประจำวัน'!$B573,'FG,ออนไล,คัดแยก'!Q:Q)</f>
        <v>3000</v>
      </c>
      <c r="AY573" s="16">
        <f>SUMIF(เตรียมส่วนผสม!$C:$C,'รับ-จ่าย ประจำวัน'!$B573,เตรียมส่วนผสม!R:R)+SUMIF(กวนไส้!$C:$C,'รับ-จ่าย ประจำวัน'!$B573,กวนไส้!R:R)+SUMIF(ผลิต1!$C:$C,'รับ-จ่าย ประจำวัน'!$B573,ผลิต1!R:R)+SUMIF(ผลิต2!$C:$C,'รับ-จ่าย ประจำวัน'!$B573,ผลิต2!R:R)+SUMIF(เส้นแต่งหน้าขนมเค้ก!$C:$C,'รับ-จ่าย ประจำวัน'!$B573,เส้นแต่งหน้าขนมเค้ก!R:R)+SUMIF(แพ็ค!$C:$C,'รับ-จ่าย ประจำวัน'!$B573,แพ็ค!R:R)+SUMIF(ธุรการ!$C:$C,'รับ-จ่าย ประจำวัน'!$B573,ธุรการ!R:R)+SUMIF(เส้นแต่งหน้าขนมปัง!$C:$C,'รับ-จ่าย ประจำวัน'!$B573,เส้นแต่งหน้าขนมปัง!R:R)+SUMIF('วางแผนBC,CJ'!$C:$C,'รับ-จ่าย ประจำวัน'!$B573,'วางแผนBC,CJ'!R:R)+SUMIF(RD!$C:$C,'รับ-จ่าย ประจำวัน'!$B573,RD!R:R)+SUMIF('FG,ออนไล,คัดแยก'!$C:$C,'รับ-จ่าย ประจำวัน'!$B573,'FG,ออนไล,คัดแยก'!R:R)</f>
        <v>3000</v>
      </c>
      <c r="AZ573" s="16">
        <f>SUMIF(เตรียมส่วนผสม!$C:$C,'รับ-จ่าย ประจำวัน'!$B573,เตรียมส่วนผสม!S:S)+SUMIF(กวนไส้!$C:$C,'รับ-จ่าย ประจำวัน'!$B573,กวนไส้!S:S)+SUMIF(ผลิต1!$C:$C,'รับ-จ่าย ประจำวัน'!$B573,ผลิต1!S:S)+SUMIF(ผลิต2!$C:$C,'รับ-จ่าย ประจำวัน'!$B573,ผลิต2!S:S)+SUMIF(เส้นแต่งหน้าขนมเค้ก!$C:$C,'รับ-จ่าย ประจำวัน'!$B573,เส้นแต่งหน้าขนมเค้ก!S:S)+SUMIF(แพ็ค!$C:$C,'รับ-จ่าย ประจำวัน'!$B573,แพ็ค!S:S)+SUMIF(ธุรการ!$C:$C,'รับ-จ่าย ประจำวัน'!$B573,ธุรการ!S:S)+SUMIF(เส้นแต่งหน้าขนมปัง!$C:$C,'รับ-จ่าย ประจำวัน'!$B573,เส้นแต่งหน้าขนมปัง!S:S)+SUMIF('วางแผนBC,CJ'!$C:$C,'รับ-จ่าย ประจำวัน'!$B573,'วางแผนBC,CJ'!S:S)+SUMIF(RD!$C:$C,'รับ-จ่าย ประจำวัน'!$B573,RD!S:S)+SUMIF('FG,ออนไล,คัดแยก'!$C:$C,'รับ-จ่าย ประจำวัน'!$B573,'FG,ออนไล,คัดแยก'!S:S)</f>
        <v>3000</v>
      </c>
      <c r="BA573" s="16">
        <f>SUMIF(เตรียมส่วนผสม!$C:$C,'รับ-จ่าย ประจำวัน'!$B573,เตรียมส่วนผสม!T:T)+SUMIF(กวนไส้!$C:$C,'รับ-จ่าย ประจำวัน'!$B573,กวนไส้!T:T)+SUMIF(ผลิต1!$C:$C,'รับ-จ่าย ประจำวัน'!$B573,ผลิต1!T:T)+SUMIF(ผลิต2!$C:$C,'รับ-จ่าย ประจำวัน'!$B573,ผลิต2!T:T)+SUMIF(เส้นแต่งหน้าขนมเค้ก!$C:$C,'รับ-จ่าย ประจำวัน'!$B573,เส้นแต่งหน้าขนมเค้ก!T:T)+SUMIF(แพ็ค!$C:$C,'รับ-จ่าย ประจำวัน'!$B573,แพ็ค!T:T)+SUMIF(ธุรการ!$C:$C,'รับ-จ่าย ประจำวัน'!$B573,ธุรการ!T:T)+SUMIF(เส้นแต่งหน้าขนมปัง!$C:$C,'รับ-จ่าย ประจำวัน'!$B573,เส้นแต่งหน้าขนมปัง!T:T)+SUMIF('วางแผนBC,CJ'!$C:$C,'รับ-จ่าย ประจำวัน'!$B573,'วางแผนBC,CJ'!T:T)+SUMIF(RD!$C:$C,'รับ-จ่าย ประจำวัน'!$B573,RD!T:T)+SUMIF('FG,ออนไล,คัดแยก'!$C:$C,'รับ-จ่าย ประจำวัน'!$B573,'FG,ออนไล,คัดแยก'!T:T)</f>
        <v>0</v>
      </c>
      <c r="BB573" s="16">
        <f>SUMIF(เตรียมส่วนผสม!$C:$C,'รับ-จ่าย ประจำวัน'!$B573,เตรียมส่วนผสม!U:U)+SUMIF(กวนไส้!$C:$C,'รับ-จ่าย ประจำวัน'!$B573,กวนไส้!U:U)+SUMIF(ผลิต1!$C:$C,'รับ-จ่าย ประจำวัน'!$B573,ผลิต1!U:U)+SUMIF(ผลิต2!$C:$C,'รับ-จ่าย ประจำวัน'!$B573,ผลิต2!U:U)+SUMIF(เส้นแต่งหน้าขนมเค้ก!$C:$C,'รับ-จ่าย ประจำวัน'!$B573,เส้นแต่งหน้าขนมเค้ก!U:U)+SUMIF(แพ็ค!$C:$C,'รับ-จ่าย ประจำวัน'!$B573,แพ็ค!U:U)+SUMIF(ธุรการ!$C:$C,'รับ-จ่าย ประจำวัน'!$B573,ธุรการ!U:U)+SUMIF(เส้นแต่งหน้าขนมปัง!$C:$C,'รับ-จ่าย ประจำวัน'!$B573,เส้นแต่งหน้าขนมปัง!U:U)+SUMIF('วางแผนBC,CJ'!$C:$C,'รับ-จ่าย ประจำวัน'!$B573,'วางแผนBC,CJ'!U:U)+SUMIF(RD!$C:$C,'รับ-จ่าย ประจำวัน'!$B573,RD!U:U)+SUMIF('FG,ออนไล,คัดแยก'!$C:$C,'รับ-จ่าย ประจำวัน'!$B573,'FG,ออนไล,คัดแยก'!U:U)</f>
        <v>3000</v>
      </c>
      <c r="BC573" s="16">
        <f>SUMIF(เตรียมส่วนผสม!$C:$C,'รับ-จ่าย ประจำวัน'!$B573,เตรียมส่วนผสม!V:V)+SUMIF(กวนไส้!$C:$C,'รับ-จ่าย ประจำวัน'!$B573,กวนไส้!V:V)+SUMIF(ผลิต1!$C:$C,'รับ-จ่าย ประจำวัน'!$B573,ผลิต1!V:V)+SUMIF(ผลิต2!$C:$C,'รับ-จ่าย ประจำวัน'!$B573,ผลิต2!V:V)+SUMIF(เส้นแต่งหน้าขนมเค้ก!$C:$C,'รับ-จ่าย ประจำวัน'!$B573,เส้นแต่งหน้าขนมเค้ก!V:V)+SUMIF(แพ็ค!$C:$C,'รับ-จ่าย ประจำวัน'!$B573,แพ็ค!V:V)+SUMIF(ธุรการ!$C:$C,'รับ-จ่าย ประจำวัน'!$B573,ธุรการ!V:V)+SUMIF(เส้นแต่งหน้าขนมปัง!$C:$C,'รับ-จ่าย ประจำวัน'!$B573,เส้นแต่งหน้าขนมปัง!V:V)+SUMIF('วางแผนBC,CJ'!$C:$C,'รับ-จ่าย ประจำวัน'!$B573,'วางแผนBC,CJ'!V:V)+SUMIF(RD!$C:$C,'รับ-จ่าย ประจำวัน'!$B573,RD!V:V)+SUMIF('FG,ออนไล,คัดแยก'!$C:$C,'รับ-จ่าย ประจำวัน'!$B573,'FG,ออนไล,คัดแยก'!V:V)</f>
        <v>6000</v>
      </c>
      <c r="BD573" s="16">
        <f>SUMIF(เตรียมส่วนผสม!$C:$C,'รับ-จ่าย ประจำวัน'!$B573,เตรียมส่วนผสม!W:W)+SUMIF(กวนไส้!$C:$C,'รับ-จ่าย ประจำวัน'!$B573,กวนไส้!W:W)+SUMIF(ผลิต1!$C:$C,'รับ-จ่าย ประจำวัน'!$B573,ผลิต1!W:W)+SUMIF(ผลิต2!$C:$C,'รับ-จ่าย ประจำวัน'!$B573,ผลิต2!W:W)+SUMIF(เส้นแต่งหน้าขนมเค้ก!$C:$C,'รับ-จ่าย ประจำวัน'!$B573,เส้นแต่งหน้าขนมเค้ก!W:W)+SUMIF(แพ็ค!$C:$C,'รับ-จ่าย ประจำวัน'!$B573,แพ็ค!W:W)+SUMIF(ธุรการ!$C:$C,'รับ-จ่าย ประจำวัน'!$B573,ธุรการ!W:W)+SUMIF(เส้นแต่งหน้าขนมปัง!$C:$C,'รับ-จ่าย ประจำวัน'!$B573,เส้นแต่งหน้าขนมปัง!W:W)+SUMIF('วางแผนBC,CJ'!$C:$C,'รับ-จ่าย ประจำวัน'!$B573,'วางแผนBC,CJ'!W:W)+SUMIF(RD!$C:$C,'รับ-จ่าย ประจำวัน'!$B573,RD!W:W)+SUMIF('FG,ออนไล,คัดแยก'!$C:$C,'รับ-จ่าย ประจำวัน'!$B573,'FG,ออนไล,คัดแยก'!W:W)</f>
        <v>0</v>
      </c>
      <c r="BE573" s="16">
        <f>SUMIF(เตรียมส่วนผสม!$C:$C,'รับ-จ่าย ประจำวัน'!$B573,เตรียมส่วนผสม!X:X)+SUMIF(กวนไส้!$C:$C,'รับ-จ่าย ประจำวัน'!$B573,กวนไส้!X:X)+SUMIF(ผลิต1!$C:$C,'รับ-จ่าย ประจำวัน'!$B573,ผลิต1!X:X)+SUMIF(ผลิต2!$C:$C,'รับ-จ่าย ประจำวัน'!$B573,ผลิต2!X:X)+SUMIF(เส้นแต่งหน้าขนมเค้ก!$C:$C,'รับ-จ่าย ประจำวัน'!$B573,เส้นแต่งหน้าขนมเค้ก!X:X)+SUMIF(แพ็ค!$C:$C,'รับ-จ่าย ประจำวัน'!$B573,แพ็ค!X:X)+SUMIF(ธุรการ!$C:$C,'รับ-จ่าย ประจำวัน'!$B573,ธุรการ!X:X)+SUMIF(เส้นแต่งหน้าขนมปัง!$C:$C,'รับ-จ่าย ประจำวัน'!$B573,เส้นแต่งหน้าขนมปัง!X:X)+SUMIF('วางแผนBC,CJ'!$C:$C,'รับ-จ่าย ประจำวัน'!$B573,'วางแผนBC,CJ'!X:X)+SUMIF(RD!$C:$C,'รับ-จ่าย ประจำวัน'!$B573,RD!X:X)+SUMIF('FG,ออนไล,คัดแยก'!$C:$C,'รับ-จ่าย ประจำวัน'!$B573,'FG,ออนไล,คัดแยก'!X:X)</f>
        <v>0</v>
      </c>
      <c r="BF573" s="16">
        <f>SUMIF(เตรียมส่วนผสม!$C:$C,'รับ-จ่าย ประจำวัน'!$B573,เตรียมส่วนผสม!Y:Y)+SUMIF(กวนไส้!$C:$C,'รับ-จ่าย ประจำวัน'!$B573,กวนไส้!Y:Y)+SUMIF(ผลิต1!$C:$C,'รับ-จ่าย ประจำวัน'!$B573,ผลิต1!Y:Y)+SUMIF(ผลิต2!$C:$C,'รับ-จ่าย ประจำวัน'!$B573,ผลิต2!Y:Y)+SUMIF(เส้นแต่งหน้าขนมเค้ก!$C:$C,'รับ-จ่าย ประจำวัน'!$B573,เส้นแต่งหน้าขนมเค้ก!Y:Y)+SUMIF(แพ็ค!$C:$C,'รับ-จ่าย ประจำวัน'!$B573,แพ็ค!Y:Y)+SUMIF(ธุรการ!$C:$C,'รับ-จ่าย ประจำวัน'!$B573,ธุรการ!Y:Y)+SUMIF(เส้นแต่งหน้าขนมปัง!$C:$C,'รับ-จ่าย ประจำวัน'!$B573,เส้นแต่งหน้าขนมปัง!Y:Y)+SUMIF('วางแผนBC,CJ'!$C:$C,'รับ-จ่าย ประจำวัน'!$B573,'วางแผนBC,CJ'!Y:Y)+SUMIF(RD!$C:$C,'รับ-จ่าย ประจำวัน'!$B573,RD!Y:Y)+SUMIF('FG,ออนไล,คัดแยก'!$C:$C,'รับ-จ่าย ประจำวัน'!$B573,'FG,ออนไล,คัดแยก'!Y:Y)</f>
        <v>3000</v>
      </c>
      <c r="BG573" s="16">
        <f>SUMIF(เตรียมส่วนผสม!$C:$C,'รับ-จ่าย ประจำวัน'!$B573,เตรียมส่วนผสม!Z:Z)+SUMIF(กวนไส้!$C:$C,'รับ-จ่าย ประจำวัน'!$B573,กวนไส้!Z:Z)+SUMIF(ผลิต1!$C:$C,'รับ-จ่าย ประจำวัน'!$B573,ผลิต1!Z:Z)+SUMIF(ผลิต2!$C:$C,'รับ-จ่าย ประจำวัน'!$B573,ผลิต2!Z:Z)+SUMIF(เส้นแต่งหน้าขนมเค้ก!$C:$C,'รับ-จ่าย ประจำวัน'!$B573,เส้นแต่งหน้าขนมเค้ก!Z:Z)+SUMIF(แพ็ค!$C:$C,'รับ-จ่าย ประจำวัน'!$B573,แพ็ค!Z:Z)+SUMIF(ธุรการ!$C:$C,'รับ-จ่าย ประจำวัน'!$B573,ธุรการ!Z:Z)+SUMIF(เส้นแต่งหน้าขนมปัง!$C:$C,'รับ-จ่าย ประจำวัน'!$B573,เส้นแต่งหน้าขนมปัง!Z:Z)+SUMIF('วางแผนBC,CJ'!$C:$C,'รับ-จ่าย ประจำวัน'!$B573,'วางแผนBC,CJ'!Z:Z)+SUMIF(RD!$C:$C,'รับ-จ่าย ประจำวัน'!$B573,RD!Z:Z)+SUMIF('FG,ออนไล,คัดแยก'!$C:$C,'รับ-จ่าย ประจำวัน'!$B573,'FG,ออนไล,คัดแยก'!Z:Z)</f>
        <v>3000</v>
      </c>
      <c r="BH573" s="16">
        <f>SUMIF(เตรียมส่วนผสม!$C:$C,'รับ-จ่าย ประจำวัน'!$B573,เตรียมส่วนผสม!AA:AA)+SUMIF(กวนไส้!$C:$C,'รับ-จ่าย ประจำวัน'!$B573,กวนไส้!AA:AA)+SUMIF(ผลิต1!$C:$C,'รับ-จ่าย ประจำวัน'!$B573,ผลิต1!AA:AA)+SUMIF(ผลิต2!$C:$C,'รับ-จ่าย ประจำวัน'!$B573,ผลิต2!AA:AA)+SUMIF(เส้นแต่งหน้าขนมเค้ก!$C:$C,'รับ-จ่าย ประจำวัน'!$B573,เส้นแต่งหน้าขนมเค้ก!AA:AA)+SUMIF(แพ็ค!$C:$C,'รับ-จ่าย ประจำวัน'!$B573,แพ็ค!AA:AA)+SUMIF(ธุรการ!$C:$C,'รับ-จ่าย ประจำวัน'!$B573,ธุรการ!AA:AA)+SUMIF(เส้นแต่งหน้าขนมปัง!$C:$C,'รับ-จ่าย ประจำวัน'!$B573,เส้นแต่งหน้าขนมปัง!AA:AA)+SUMIF('วางแผนBC,CJ'!$C:$C,'รับ-จ่าย ประจำวัน'!$B573,'วางแผนBC,CJ'!AA:AA)+SUMIF(RD!$C:$C,'รับ-จ่าย ประจำวัน'!$B573,RD!AA:AA)+SUMIF('FG,ออนไล,คัดแยก'!$C:$C,'รับ-จ่าย ประจำวัน'!$B573,'FG,ออนไล,คัดแยก'!AA:AA)</f>
        <v>0</v>
      </c>
      <c r="BI573" s="16">
        <f>SUMIF(เตรียมส่วนผสม!$C:$C,'รับ-จ่าย ประจำวัน'!$B573,เตรียมส่วนผสม!AB:AB)+SUMIF(กวนไส้!$C:$C,'รับ-จ่าย ประจำวัน'!$B573,กวนไส้!AB:AB)+SUMIF(ผลิต1!$C:$C,'รับ-จ่าย ประจำวัน'!$B573,ผลิต1!AB:AB)+SUMIF(ผลิต2!$C:$C,'รับ-จ่าย ประจำวัน'!$B573,ผลิต2!AB:AB)+SUMIF(เส้นแต่งหน้าขนมเค้ก!$C:$C,'รับ-จ่าย ประจำวัน'!$B573,เส้นแต่งหน้าขนมเค้ก!AB:AB)+SUMIF(แพ็ค!$C:$C,'รับ-จ่าย ประจำวัน'!$B573,แพ็ค!AB:AB)+SUMIF(ธุรการ!$C:$C,'รับ-จ่าย ประจำวัน'!$B573,ธุรการ!AB:AB)+SUMIF(เส้นแต่งหน้าขนมปัง!$C:$C,'รับ-จ่าย ประจำวัน'!$B573,เส้นแต่งหน้าขนมปัง!AB:AB)+SUMIF('วางแผนBC,CJ'!$C:$C,'รับ-จ่าย ประจำวัน'!$B573,'วางแผนBC,CJ'!AB:AB)+SUMIF(RD!$C:$C,'รับ-จ่าย ประจำวัน'!$B573,RD!AB:AB)+SUMIF('FG,ออนไล,คัดแยก'!$C:$C,'รับ-จ่าย ประจำวัน'!$B573,'FG,ออนไล,คัดแยก'!AB:AB)</f>
        <v>0</v>
      </c>
      <c r="BJ573" s="16">
        <f>SUMIF(เตรียมส่วนผสม!$C:$C,'รับ-จ่าย ประจำวัน'!$B573,เตรียมส่วนผสม!AC:AC)+SUMIF(กวนไส้!$C:$C,'รับ-จ่าย ประจำวัน'!$B573,กวนไส้!AC:AC)+SUMIF(ผลิต1!$C:$C,'รับ-จ่าย ประจำวัน'!$B573,ผลิต1!AC:AC)+SUMIF(ผลิต2!$C:$C,'รับ-จ่าย ประจำวัน'!$B573,ผลิต2!AC:AC)+SUMIF(เส้นแต่งหน้าขนมเค้ก!$C:$C,'รับ-จ่าย ประจำวัน'!$B573,เส้นแต่งหน้าขนมเค้ก!AC:AC)+SUMIF(แพ็ค!$C:$C,'รับ-จ่าย ประจำวัน'!$B573,แพ็ค!AC:AC)+SUMIF(ธุรการ!$C:$C,'รับ-จ่าย ประจำวัน'!$B573,ธุรการ!AC:AC)+SUMIF(เส้นแต่งหน้าขนมปัง!$C:$C,'รับ-จ่าย ประจำวัน'!$B573,เส้นแต่งหน้าขนมปัง!AC:AC)+SUMIF('วางแผนBC,CJ'!$C:$C,'รับ-จ่าย ประจำวัน'!$B573,'วางแผนBC,CJ'!AC:AC)+SUMIF(RD!$C:$C,'รับ-จ่าย ประจำวัน'!$B573,RD!AC:AC)+SUMIF('FG,ออนไล,คัดแยก'!$C:$C,'รับ-จ่าย ประจำวัน'!$B573,'FG,ออนไล,คัดแยก'!AC:AC)</f>
        <v>3000</v>
      </c>
      <c r="BK573" s="16">
        <f>SUMIF(เตรียมส่วนผสม!$C:$C,'รับ-จ่าย ประจำวัน'!$B573,เตรียมส่วนผสม!AD:AD)+SUMIF(กวนไส้!$C:$C,'รับ-จ่าย ประจำวัน'!$B573,กวนไส้!AD:AD)+SUMIF(ผลิต1!$C:$C,'รับ-จ่าย ประจำวัน'!$B573,ผลิต1!AD:AD)+SUMIF(ผลิต2!$C:$C,'รับ-จ่าย ประจำวัน'!$B573,ผลิต2!AD:AD)+SUMIF(เส้นแต่งหน้าขนมเค้ก!$C:$C,'รับ-จ่าย ประจำวัน'!$B573,เส้นแต่งหน้าขนมเค้ก!AD:AD)+SUMIF(แพ็ค!$C:$C,'รับ-จ่าย ประจำวัน'!$B573,แพ็ค!AD:AD)+SUMIF(ธุรการ!$C:$C,'รับ-จ่าย ประจำวัน'!$B573,ธุรการ!AD:AD)+SUMIF(เส้นแต่งหน้าขนมปัง!$C:$C,'รับ-จ่าย ประจำวัน'!$B573,เส้นแต่งหน้าขนมปัง!AD:AD)+SUMIF('วางแผนBC,CJ'!$C:$C,'รับ-จ่าย ประจำวัน'!$B573,'วางแผนBC,CJ'!AD:AD)+SUMIF(RD!$C:$C,'รับ-จ่าย ประจำวัน'!$B573,RD!AD:AD)+SUMIF('FG,ออนไล,คัดแยก'!$C:$C,'รับ-จ่าย ประจำวัน'!$B573,'FG,ออนไล,คัดแยก'!AD:AD)</f>
        <v>3000</v>
      </c>
      <c r="BL573" s="16">
        <f>SUMIF(เตรียมส่วนผสม!$C:$C,'รับ-จ่าย ประจำวัน'!$B573,เตรียมส่วนผสม!AE:AE)+SUMIF(กวนไส้!$C:$C,'รับ-จ่าย ประจำวัน'!$B573,กวนไส้!AE:AE)+SUMIF(ผลิต1!$C:$C,'รับ-จ่าย ประจำวัน'!$B573,ผลิต1!AE:AE)+SUMIF(ผลิต2!$C:$C,'รับ-จ่าย ประจำวัน'!$B573,ผลิต2!AE:AE)+SUMIF(เส้นแต่งหน้าขนมเค้ก!$C:$C,'รับ-จ่าย ประจำวัน'!$B573,เส้นแต่งหน้าขนมเค้ก!AE:AE)+SUMIF(แพ็ค!$C:$C,'รับ-จ่าย ประจำวัน'!$B573,แพ็ค!AE:AE)+SUMIF(ธุรการ!$C:$C,'รับ-จ่าย ประจำวัน'!$B573,ธุรการ!AE:AE)+SUMIF(เส้นแต่งหน้าขนมปัง!$C:$C,'รับ-จ่าย ประจำวัน'!$B573,เส้นแต่งหน้าขนมปัง!AE:AE)+SUMIF('วางแผนBC,CJ'!$C:$C,'รับ-จ่าย ประจำวัน'!$B573,'วางแผนBC,CJ'!AE:AE)+SUMIF(RD!$C:$C,'รับ-จ่าย ประจำวัน'!$B573,RD!AE:AE)+SUMIF('FG,ออนไล,คัดแยก'!$C:$C,'รับ-จ่าย ประจำวัน'!$B573,'FG,ออนไล,คัดแยก'!AE:AE)</f>
        <v>0</v>
      </c>
      <c r="BM573" s="16">
        <f>SUMIF(เตรียมส่วนผสม!$C:$C,'รับ-จ่าย ประจำวัน'!$B573,เตรียมส่วนผสม!AF:AF)+SUMIF(กวนไส้!$C:$C,'รับ-จ่าย ประจำวัน'!$B573,กวนไส้!AF:AF)+SUMIF(ผลิต1!$C:$C,'รับ-จ่าย ประจำวัน'!$B573,ผลิต1!AF:AF)+SUMIF(ผลิต2!$C:$C,'รับ-จ่าย ประจำวัน'!$B573,ผลิต2!AF:AF)+SUMIF(เส้นแต่งหน้าขนมเค้ก!$C:$C,'รับ-จ่าย ประจำวัน'!$B573,เส้นแต่งหน้าขนมเค้ก!AF:AF)+SUMIF(แพ็ค!$C:$C,'รับ-จ่าย ประจำวัน'!$B573,แพ็ค!AF:AF)+SUMIF(ธุรการ!$C:$C,'รับ-จ่าย ประจำวัน'!$B573,ธุรการ!AF:AF)+SUMIF(เส้นแต่งหน้าขนมปัง!$C:$C,'รับ-จ่าย ประจำวัน'!$B573,เส้นแต่งหน้าขนมปัง!AF:AF)+SUMIF('วางแผนBC,CJ'!$C:$C,'รับ-จ่าย ประจำวัน'!$B573,'วางแผนBC,CJ'!AF:AF)+SUMIF(RD!$C:$C,'รับ-จ่าย ประจำวัน'!$B573,RD!AF:AF)+SUMIF('FG,ออนไล,คัดแยก'!$C:$C,'รับ-จ่าย ประจำวัน'!$B573,'FG,ออนไล,คัดแยก'!AF:AF)</f>
        <v>0</v>
      </c>
      <c r="BN573" s="16">
        <f>SUMIF(เตรียมส่วนผสม!$C:$C,'รับ-จ่าย ประจำวัน'!$B573,เตรียมส่วนผสม!AG:AG)+SUMIF(กวนไส้!$C:$C,'รับ-จ่าย ประจำวัน'!$B573,กวนไส้!AG:AG)+SUMIF(ผลิต1!$C:$C,'รับ-จ่าย ประจำวัน'!$B573,ผลิต1!AG:AG)+SUMIF(ผลิต2!$C:$C,'รับ-จ่าย ประจำวัน'!$B573,ผลิต2!AG:AG)+SUMIF(เส้นแต่งหน้าขนมเค้ก!$C:$C,'รับ-จ่าย ประจำวัน'!$B573,เส้นแต่งหน้าขนมเค้ก!AG:AG)+SUMIF(แพ็ค!$C:$C,'รับ-จ่าย ประจำวัน'!$B573,แพ็ค!AG:AG)+SUMIF(ธุรการ!$C:$C,'รับ-จ่าย ประจำวัน'!$B573,ธุรการ!AG:AG)+SUMIF(เส้นแต่งหน้าขนมปัง!$C:$C,'รับ-จ่าย ประจำวัน'!$B573,เส้นแต่งหน้าขนมปัง!AG:AG)+SUMIF('วางแผนBC,CJ'!$C:$C,'รับ-จ่าย ประจำวัน'!$B573,'วางแผนBC,CJ'!AG:AG)+SUMIF(RD!$C:$C,'รับ-จ่าย ประจำวัน'!$B573,RD!AG:AG)+SUMIF('FG,ออนไล,คัดแยก'!$C:$C,'รับ-จ่าย ประจำวัน'!$B573,'FG,ออนไล,คัดแยก'!AG:AG)</f>
        <v>0</v>
      </c>
      <c r="BO573" s="16">
        <f>SUMIF(เตรียมส่วนผสม!$C:$C,'รับ-จ่าย ประจำวัน'!$B573,เตรียมส่วนผสม!AH:AH)+SUMIF(กวนไส้!$C:$C,'รับ-จ่าย ประจำวัน'!$B573,กวนไส้!AH:AH)+SUMIF(ผลิต1!$C:$C,'รับ-จ่าย ประจำวัน'!$B573,ผลิต1!AH:AH)+SUMIF(ผลิต2!$C:$C,'รับ-จ่าย ประจำวัน'!$B573,ผลิต2!AH:AH)+SUMIF(เส้นแต่งหน้าขนมเค้ก!$C:$C,'รับ-จ่าย ประจำวัน'!$B573,เส้นแต่งหน้าขนมเค้ก!AH:AH)+SUMIF(แพ็ค!$C:$C,'รับ-จ่าย ประจำวัน'!$B573,แพ็ค!AH:AH)+SUMIF(ธุรการ!$C:$C,'รับ-จ่าย ประจำวัน'!$B573,ธุรการ!AH:AH)+SUMIF(เส้นแต่งหน้าขนมปัง!$C:$C,'รับ-จ่าย ประจำวัน'!$B573,เส้นแต่งหน้าขนมปัง!AH:AH)+SUMIF('วางแผนBC,CJ'!$C:$C,'รับ-จ่าย ประจำวัน'!$B573,'วางแผนBC,CJ'!AH:AH)+SUMIF(RD!$C:$C,'รับ-จ่าย ประจำวัน'!$B573,RD!AH:AH)+SUMIF('FG,ออนไล,คัดแยก'!$C:$C,'รับ-จ่าย ประจำวัน'!$B573,'FG,ออนไล,คัดแยก'!AH:AH)</f>
        <v>0</v>
      </c>
      <c r="BP573" s="16">
        <f>SUMIF(เตรียมส่วนผสม!$C:$C,'รับ-จ่าย ประจำวัน'!$B573,เตรียมส่วนผสม!AI:AI)+SUMIF(กวนไส้!$C:$C,'รับ-จ่าย ประจำวัน'!$B573,กวนไส้!AI:AI)+SUMIF(ผลิต1!$C:$C,'รับ-จ่าย ประจำวัน'!$B573,ผลิต1!AI:AI)+SUMIF(ผลิต2!$C:$C,'รับ-จ่าย ประจำวัน'!$B573,ผลิต2!AI:AI)+SUMIF(เส้นแต่งหน้าขนมเค้ก!$C:$C,'รับ-จ่าย ประจำวัน'!$B573,เส้นแต่งหน้าขนมเค้ก!AI:AI)+SUMIF(แพ็ค!$C:$C,'รับ-จ่าย ประจำวัน'!$B573,แพ็ค!AI:AI)+SUMIF(ธุรการ!$C:$C,'รับ-จ่าย ประจำวัน'!$B573,ธุรการ!AI:AI)+SUMIF(เส้นแต่งหน้าขนมปัง!$C:$C,'รับ-จ่าย ประจำวัน'!$B573,เส้นแต่งหน้าขนมปัง!AI:AI)+SUMIF('วางแผนBC,CJ'!$C:$C,'รับ-จ่าย ประจำวัน'!$B573,'วางแผนBC,CJ'!AI:AI)+SUMIF(RD!$C:$C,'รับ-จ่าย ประจำวัน'!$B573,RD!AI:AI)+SUMIF('FG,ออนไล,คัดแยก'!$C:$C,'รับ-จ่าย ประจำวัน'!$B573,'FG,ออนไล,คัดแยก'!AI:AI)</f>
        <v>0</v>
      </c>
      <c r="BQ573" s="16">
        <f>SUMIF(เตรียมส่วนผสม!$C:$C,'รับ-จ่าย ประจำวัน'!$B573,เตรียมส่วนผสม!AJ:AJ)+SUMIF(กวนไส้!$C:$C,'รับ-จ่าย ประจำวัน'!$B573,กวนไส้!AJ:AJ)+SUMIF(ผลิต1!$C:$C,'รับ-จ่าย ประจำวัน'!$B573,ผลิต1!AJ:AJ)+SUMIF(ผลิต2!$C:$C,'รับ-จ่าย ประจำวัน'!$B573,ผลิต2!AJ:AJ)+SUMIF(เส้นแต่งหน้าขนมเค้ก!$C:$C,'รับ-จ่าย ประจำวัน'!$B573,เส้นแต่งหน้าขนมเค้ก!AJ:AJ)+SUMIF(แพ็ค!$C:$C,'รับ-จ่าย ประจำวัน'!$B573,แพ็ค!AJ:AJ)+SUMIF(ธุรการ!$C:$C,'รับ-จ่าย ประจำวัน'!$B573,ธุรการ!AJ:AJ)+SUMIF(เส้นแต่งหน้าขนมปัง!$C:$C,'รับ-จ่าย ประจำวัน'!$B573,เส้นแต่งหน้าขนมปัง!AJ:AJ)+SUMIF('วางแผนBC,CJ'!$C:$C,'รับ-จ่าย ประจำวัน'!$B573,'วางแผนBC,CJ'!AJ:AJ)+SUMIF(RD!$C:$C,'รับ-จ่าย ประจำวัน'!$B573,RD!AJ:AJ)+SUMIF('FG,ออนไล,คัดแยก'!$C:$C,'รับ-จ่าย ประจำวัน'!$B573,'FG,ออนไล,คัดแยก'!AJ:AJ)</f>
        <v>0</v>
      </c>
      <c r="BR573" s="16">
        <f>SUMIF(เตรียมส่วนผสม!$C:$C,'รับ-จ่าย ประจำวัน'!$B573,เตรียมส่วนผสม!AK:AK)+SUMIF(กวนไส้!$C:$C,'รับ-จ่าย ประจำวัน'!$B573,กวนไส้!AK:AK)+SUMIF(ผลิต1!$C:$C,'รับ-จ่าย ประจำวัน'!$B573,ผลิต1!AK:AK)+SUMIF(ผลิต2!$C:$C,'รับ-จ่าย ประจำวัน'!$B573,ผลิต2!AK:AK)+SUMIF(เส้นแต่งหน้าขนมเค้ก!$C:$C,'รับ-จ่าย ประจำวัน'!$B573,เส้นแต่งหน้าขนมเค้ก!AK:AK)+SUMIF(แพ็ค!$C:$C,'รับ-จ่าย ประจำวัน'!$B573,แพ็ค!AK:AK)+SUMIF(ธุรการ!$C:$C,'รับ-จ่าย ประจำวัน'!$B573,ธุรการ!AK:AK)+SUMIF(เส้นแต่งหน้าขนมปัง!$C:$C,'รับ-จ่าย ประจำวัน'!$B573,เส้นแต่งหน้าขนมปัง!AK:AK)+SUMIF('วางแผนBC,CJ'!$C:$C,'รับ-จ่าย ประจำวัน'!$B573,'วางแผนBC,CJ'!AK:AK)+SUMIF(RD!$C:$C,'รับ-จ่าย ประจำวัน'!$B573,RD!AK:AK)+SUMIF('FG,ออนไล,คัดแยก'!$C:$C,'รับ-จ่าย ประจำวัน'!$B573,'FG,ออนไล,คัดแยก'!AK:AK)</f>
        <v>3000</v>
      </c>
      <c r="BS573" s="16">
        <f>SUMIF(เตรียมส่วนผสม!$C:$C,'รับ-จ่าย ประจำวัน'!$B573,เตรียมส่วนผสม!AL:AL)+SUMIF(กวนไส้!$C:$C,'รับ-จ่าย ประจำวัน'!$B573,กวนไส้!AL:AL)+SUMIF(ผลิต1!$C:$C,'รับ-จ่าย ประจำวัน'!$B573,ผลิต1!AL:AL)+SUMIF(ผลิต2!$C:$C,'รับ-จ่าย ประจำวัน'!$B573,ผลิต2!AL:AL)+SUMIF(เส้นแต่งหน้าขนมเค้ก!$C:$C,'รับ-จ่าย ประจำวัน'!$B573,เส้นแต่งหน้าขนมเค้ก!AL:AL)+SUMIF(แพ็ค!$C:$C,'รับ-จ่าย ประจำวัน'!$B573,แพ็ค!AL:AL)+SUMIF(ธุรการ!$C:$C,'รับ-จ่าย ประจำวัน'!$B573,ธุรการ!AL:AL)+SUMIF(เส้นแต่งหน้าขนมปัง!$C:$C,'รับ-จ่าย ประจำวัน'!$B573,เส้นแต่งหน้าขนมปัง!AL:AL)+SUMIF('วางแผนBC,CJ'!$C:$C,'รับ-จ่าย ประจำวัน'!$B573,'วางแผนBC,CJ'!AL:AL)+SUMIF(RD!$C:$C,'รับ-จ่าย ประจำวัน'!$B573,RD!AL:AL)+SUMIF('FG,ออนไล,คัดแยก'!$C:$C,'รับ-จ่าย ประจำวัน'!$B573,'FG,ออนไล,คัดแยก'!AL:AL)</f>
        <v>0</v>
      </c>
      <c r="BT573" s="18">
        <f t="shared" si="115"/>
        <v>47000</v>
      </c>
      <c r="BU573" s="116"/>
      <c r="BV573" s="146">
        <f t="shared" si="116"/>
        <v>86000</v>
      </c>
      <c r="BW573" s="183">
        <v>30</v>
      </c>
      <c r="BX573" s="172">
        <f t="shared" ref="BX573:BX574" si="121">BT573/30</f>
        <v>1566.6666666666667</v>
      </c>
      <c r="BY573" s="188">
        <f t="shared" si="112"/>
        <v>54.89361702127659</v>
      </c>
      <c r="BZ573" s="180">
        <f t="shared" ca="1" si="117"/>
        <v>46257.893617021276</v>
      </c>
      <c r="CA573" s="93"/>
      <c r="CB573" s="93"/>
      <c r="CC573" s="93"/>
      <c r="CD573" s="93">
        <v>22000</v>
      </c>
      <c r="CE573" s="93"/>
      <c r="CF573" s="93"/>
      <c r="CG573" s="93"/>
      <c r="CH573" s="93"/>
      <c r="CI573" s="93"/>
      <c r="CJ573" s="97"/>
      <c r="CK573" s="9">
        <f t="shared" si="113"/>
        <v>86000</v>
      </c>
    </row>
    <row r="574" spans="1:89" x14ac:dyDescent="0.5">
      <c r="A574" s="149"/>
      <c r="B574" s="34">
        <v>1023401068</v>
      </c>
      <c r="C574" s="154" t="s">
        <v>1796</v>
      </c>
      <c r="D574" s="141" t="s">
        <v>91</v>
      </c>
      <c r="E574" s="25"/>
      <c r="F574" s="132"/>
      <c r="G574" s="25"/>
      <c r="H574" s="12">
        <v>15000</v>
      </c>
      <c r="I574" s="11"/>
      <c r="J574" s="11"/>
      <c r="K574" s="11"/>
      <c r="L574" s="11"/>
      <c r="M574" s="11">
        <v>20000</v>
      </c>
      <c r="N574" s="11"/>
      <c r="O574" s="11"/>
      <c r="P574" s="11"/>
      <c r="Q574" s="11"/>
      <c r="R574" s="11"/>
      <c r="S574" s="25"/>
      <c r="T574" s="25"/>
      <c r="U574" s="25">
        <f>40000+30000</f>
        <v>70000</v>
      </c>
      <c r="V574" s="25"/>
      <c r="W574" s="25"/>
      <c r="X574" s="25"/>
      <c r="Y574" s="25"/>
      <c r="Z574" s="25"/>
      <c r="AA574" s="25"/>
      <c r="AB574" s="25"/>
      <c r="AC574" s="25"/>
      <c r="AD574" s="25"/>
      <c r="AE574" s="11"/>
      <c r="AF574" s="11"/>
      <c r="AG574" s="11"/>
      <c r="AH574" s="11">
        <v>40000</v>
      </c>
      <c r="AI574" s="25"/>
      <c r="AJ574" s="25"/>
      <c r="AK574" s="25"/>
      <c r="AL574" s="25"/>
      <c r="AM574" s="25"/>
      <c r="AN574" s="15">
        <f t="shared" si="119"/>
        <v>130000</v>
      </c>
      <c r="AO574" s="16">
        <f>SUMIF(เตรียมส่วนผสม!$C:$C,'รับ-จ่าย ประจำวัน'!$B574,เตรียมส่วนผสม!H:H)+SUMIF(กวนไส้!$C:$C,'รับ-จ่าย ประจำวัน'!$B574,กวนไส้!H:H)+SUMIF(ผลิต1!$C:$C,'รับ-จ่าย ประจำวัน'!$B574,ผลิต1!H:H)+SUMIF(ผลิต2!$C:$C,'รับ-จ่าย ประจำวัน'!$B574,ผลิต2!H:H)+SUMIF(เส้นแต่งหน้าขนมเค้ก!$C:$C,'รับ-จ่าย ประจำวัน'!$B574,เส้นแต่งหน้าขนมเค้ก!H:H)+SUMIF(แพ็ค!$C:$C,'รับ-จ่าย ประจำวัน'!$B574,แพ็ค!H:H)+SUMIF(ธุรการ!$C:$C,'รับ-จ่าย ประจำวัน'!$B574,ธุรการ!H:H)+SUMIF(เส้นแต่งหน้าขนมปัง!$C:$C,'รับ-จ่าย ประจำวัน'!$B574,เส้นแต่งหน้าขนมปัง!H:H)+SUMIF('วางแผนBC,CJ'!$C:$C,'รับ-จ่าย ประจำวัน'!$B574,'วางแผนBC,CJ'!H:H)+SUMIF(RD!$C:$C,'รับ-จ่าย ประจำวัน'!$B574,RD!H:H)+SUMIF('FG,ออนไล,คัดแยก'!$C:$C,'รับ-จ่าย ประจำวัน'!$B574,'FG,ออนไล,คัดแยก'!H:H)</f>
        <v>6000</v>
      </c>
      <c r="AP574" s="16">
        <f>SUMIF(เตรียมส่วนผสม!$C:$C,'รับ-จ่าย ประจำวัน'!$B574,เตรียมส่วนผสม!I:I)+SUMIF(กวนไส้!$C:$C,'รับ-จ่าย ประจำวัน'!$B574,กวนไส้!I:I)+SUMIF(ผลิต1!$C:$C,'รับ-จ่าย ประจำวัน'!$B574,ผลิต1!I:I)+SUMIF(ผลิต2!$C:$C,'รับ-จ่าย ประจำวัน'!$B574,ผลิต2!I:I)+SUMIF(เส้นแต่งหน้าขนมเค้ก!$C:$C,'รับ-จ่าย ประจำวัน'!$B574,เส้นแต่งหน้าขนมเค้ก!I:I)+SUMIF(แพ็ค!$C:$C,'รับ-จ่าย ประจำวัน'!$B574,แพ็ค!I:I)+SUMIF(ธุรการ!$C:$C,'รับ-จ่าย ประจำวัน'!$B574,ธุรการ!I:I)+SUMIF(เส้นแต่งหน้าขนมปัง!$C:$C,'รับ-จ่าย ประจำวัน'!$B574,เส้นแต่งหน้าขนมปัง!I:I)+SUMIF('วางแผนBC,CJ'!$C:$C,'รับ-จ่าย ประจำวัน'!$B574,'วางแผนBC,CJ'!I:I)+SUMIF(RD!$C:$C,'รับ-จ่าย ประจำวัน'!$B574,RD!I:I)+SUMIF('FG,ออนไล,คัดแยก'!$C:$C,'รับ-จ่าย ประจำวัน'!$B574,'FG,ออนไล,คัดแยก'!I:I)</f>
        <v>3000</v>
      </c>
      <c r="AQ574" s="16">
        <f>SUMIF(เตรียมส่วนผสม!$C:$C,'รับ-จ่าย ประจำวัน'!$B574,เตรียมส่วนผสม!J:J)+SUMIF(กวนไส้!$C:$C,'รับ-จ่าย ประจำวัน'!$B574,กวนไส้!J:J)+SUMIF(ผลิต1!$C:$C,'รับ-จ่าย ประจำวัน'!$B574,ผลิต1!J:J)+SUMIF(ผลิต2!$C:$C,'รับ-จ่าย ประจำวัน'!$B574,ผลิต2!J:J)+SUMIF(เส้นแต่งหน้าขนมเค้ก!$C:$C,'รับ-จ่าย ประจำวัน'!$B574,เส้นแต่งหน้าขนมเค้ก!J:J)+SUMIF(แพ็ค!$C:$C,'รับ-จ่าย ประจำวัน'!$B574,แพ็ค!J:J)+SUMIF(ธุรการ!$C:$C,'รับ-จ่าย ประจำวัน'!$B574,ธุรการ!J:J)+SUMIF(เส้นแต่งหน้าขนมปัง!$C:$C,'รับ-จ่าย ประจำวัน'!$B574,เส้นแต่งหน้าขนมปัง!J:J)+SUMIF('วางแผนBC,CJ'!$C:$C,'รับ-จ่าย ประจำวัน'!$B574,'วางแผนBC,CJ'!J:J)+SUMIF(RD!$C:$C,'รับ-จ่าย ประจำวัน'!$B574,RD!J:J)+SUMIF('FG,ออนไล,คัดแยก'!$C:$C,'รับ-จ่าย ประจำวัน'!$B574,'FG,ออนไล,คัดแยก'!J:J)</f>
        <v>0</v>
      </c>
      <c r="AR574" s="16">
        <f>SUMIF(เตรียมส่วนผสม!$C:$C,'รับ-จ่าย ประจำวัน'!$B574,เตรียมส่วนผสม!K:K)+SUMIF(กวนไส้!$C:$C,'รับ-จ่าย ประจำวัน'!$B574,กวนไส้!K:K)+SUMIF(ผลิต1!$C:$C,'รับ-จ่าย ประจำวัน'!$B574,ผลิต1!K:K)+SUMIF(ผลิต2!$C:$C,'รับ-จ่าย ประจำวัน'!$B574,ผลิต2!K:K)+SUMIF(เส้นแต่งหน้าขนมเค้ก!$C:$C,'รับ-จ่าย ประจำวัน'!$B574,เส้นแต่งหน้าขนมเค้ก!K:K)+SUMIF(แพ็ค!$C:$C,'รับ-จ่าย ประจำวัน'!$B574,แพ็ค!K:K)+SUMIF(ธุรการ!$C:$C,'รับ-จ่าย ประจำวัน'!$B574,ธุรการ!K:K)+SUMIF(เส้นแต่งหน้าขนมปัง!$C:$C,'รับ-จ่าย ประจำวัน'!$B574,เส้นแต่งหน้าขนมปัง!K:K)+SUMIF('วางแผนBC,CJ'!$C:$C,'รับ-จ่าย ประจำวัน'!$B574,'วางแผนBC,CJ'!K:K)+SUMIF(RD!$C:$C,'รับ-จ่าย ประจำวัน'!$B574,RD!K:K)+SUMIF('FG,ออนไล,คัดแยก'!$C:$C,'รับ-จ่าย ประจำวัน'!$B574,'FG,ออนไล,คัดแยก'!K:K)</f>
        <v>0</v>
      </c>
      <c r="AS574" s="16">
        <f>SUMIF(เตรียมส่วนผสม!$C:$C,'รับ-จ่าย ประจำวัน'!$B574,เตรียมส่วนผสม!L:L)+SUMIF(กวนไส้!$C:$C,'รับ-จ่าย ประจำวัน'!$B574,กวนไส้!L:L)+SUMIF(ผลิต1!$C:$C,'รับ-จ่าย ประจำวัน'!$B574,ผลิต1!L:L)+SUMIF(ผลิต2!$C:$C,'รับ-จ่าย ประจำวัน'!$B574,ผลิต2!L:L)+SUMIF(เส้นแต่งหน้าขนมเค้ก!$C:$C,'รับ-จ่าย ประจำวัน'!$B574,เส้นแต่งหน้าขนมเค้ก!L:L)+SUMIF(แพ็ค!$C:$C,'รับ-จ่าย ประจำวัน'!$B574,แพ็ค!L:L)+SUMIF(ธุรการ!$C:$C,'รับ-จ่าย ประจำวัน'!$B574,ธุรการ!L:L)+SUMIF(เส้นแต่งหน้าขนมปัง!$C:$C,'รับ-จ่าย ประจำวัน'!$B574,เส้นแต่งหน้าขนมปัง!L:L)+SUMIF('วางแผนBC,CJ'!$C:$C,'รับ-จ่าย ประจำวัน'!$B574,'วางแผนBC,CJ'!L:L)+SUMIF(RD!$C:$C,'รับ-จ่าย ประจำวัน'!$B574,RD!L:L)+SUMIF('FG,ออนไล,คัดแยก'!$C:$C,'รับ-จ่าย ประจำวัน'!$B574,'FG,ออนไล,คัดแยก'!L:L)</f>
        <v>3000</v>
      </c>
      <c r="AT574" s="16">
        <f>SUMIF(เตรียมส่วนผสม!$C:$C,'รับ-จ่าย ประจำวัน'!$B574,เตรียมส่วนผสม!M:M)+SUMIF(กวนไส้!$C:$C,'รับ-จ่าย ประจำวัน'!$B574,กวนไส้!M:M)+SUMIF(ผลิต1!$C:$C,'รับ-จ่าย ประจำวัน'!$B574,ผลิต1!M:M)+SUMIF(ผลิต2!$C:$C,'รับ-จ่าย ประจำวัน'!$B574,ผลิต2!M:M)+SUMIF(เส้นแต่งหน้าขนมเค้ก!$C:$C,'รับ-จ่าย ประจำวัน'!$B574,เส้นแต่งหน้าขนมเค้ก!M:M)+SUMIF(แพ็ค!$C:$C,'รับ-จ่าย ประจำวัน'!$B574,แพ็ค!M:M)+SUMIF(ธุรการ!$C:$C,'รับ-จ่าย ประจำวัน'!$B574,ธุรการ!M:M)+SUMIF(เส้นแต่งหน้าขนมปัง!$C:$C,'รับ-จ่าย ประจำวัน'!$B574,เส้นแต่งหน้าขนมปัง!M:M)+SUMIF('วางแผนBC,CJ'!$C:$C,'รับ-จ่าย ประจำวัน'!$B574,'วางแผนBC,CJ'!M:M)+SUMIF(RD!$C:$C,'รับ-จ่าย ประจำวัน'!$B574,RD!M:M)+SUMIF('FG,ออนไล,คัดแยก'!$C:$C,'รับ-จ่าย ประจำวัน'!$B574,'FG,ออนไล,คัดแยก'!M:M)</f>
        <v>0</v>
      </c>
      <c r="AU574" s="16">
        <f>SUMIF(เตรียมส่วนผสม!$C:$C,'รับ-จ่าย ประจำวัน'!$B574,เตรียมส่วนผสม!N:N)+SUMIF(กวนไส้!$C:$C,'รับ-จ่าย ประจำวัน'!$B574,กวนไส้!N:N)+SUMIF(ผลิต1!$C:$C,'รับ-จ่าย ประจำวัน'!$B574,ผลิต1!N:N)+SUMIF(ผลิต2!$C:$C,'รับ-จ่าย ประจำวัน'!$B574,ผลิต2!N:N)+SUMIF(เส้นแต่งหน้าขนมเค้ก!$C:$C,'รับ-จ่าย ประจำวัน'!$B574,เส้นแต่งหน้าขนมเค้ก!N:N)+SUMIF(แพ็ค!$C:$C,'รับ-จ่าย ประจำวัน'!$B574,แพ็ค!N:N)+SUMIF(ธุรการ!$C:$C,'รับ-จ่าย ประจำวัน'!$B574,ธุรการ!N:N)+SUMIF(เส้นแต่งหน้าขนมปัง!$C:$C,'รับ-จ่าย ประจำวัน'!$B574,เส้นแต่งหน้าขนมปัง!N:N)+SUMIF('วางแผนBC,CJ'!$C:$C,'รับ-จ่าย ประจำวัน'!$B574,'วางแผนBC,CJ'!N:N)+SUMIF(RD!$C:$C,'รับ-จ่าย ประจำวัน'!$B574,RD!N:N)+SUMIF('FG,ออนไล,คัดแยก'!$C:$C,'รับ-จ่าย ประจำวัน'!$B574,'FG,ออนไล,คัดแยก'!N:N)</f>
        <v>2000</v>
      </c>
      <c r="AV574" s="16">
        <f>SUMIF(เตรียมส่วนผสม!$C:$C,'รับ-จ่าย ประจำวัน'!$B574,เตรียมส่วนผสม!O:O)+SUMIF(กวนไส้!$C:$C,'รับ-จ่าย ประจำวัน'!$B574,กวนไส้!O:O)+SUMIF(ผลิต1!$C:$C,'รับ-จ่าย ประจำวัน'!$B574,ผลิต1!O:O)+SUMIF(ผลิต2!$C:$C,'รับ-จ่าย ประจำวัน'!$B574,ผลิต2!O:O)+SUMIF(เส้นแต่งหน้าขนมเค้ก!$C:$C,'รับ-จ่าย ประจำวัน'!$B574,เส้นแต่งหน้าขนมเค้ก!O:O)+SUMIF(แพ็ค!$C:$C,'รับ-จ่าย ประจำวัน'!$B574,แพ็ค!O:O)+SUMIF(ธุรการ!$C:$C,'รับ-จ่าย ประจำวัน'!$B574,ธุรการ!O:O)+SUMIF(เส้นแต่งหน้าขนมปัง!$C:$C,'รับ-จ่าย ประจำวัน'!$B574,เส้นแต่งหน้าขนมปัง!O:O)+SUMIF('วางแผนBC,CJ'!$C:$C,'รับ-จ่าย ประจำวัน'!$B574,'วางแผนBC,CJ'!O:O)+SUMIF(RD!$C:$C,'รับ-จ่าย ประจำวัน'!$B574,RD!O:O)+SUMIF('FG,ออนไล,คัดแยก'!$C:$C,'รับ-จ่าย ประจำวัน'!$B574,'FG,ออนไล,คัดแยก'!O:O)</f>
        <v>3000</v>
      </c>
      <c r="AW574" s="16">
        <f>SUMIF(เตรียมส่วนผสม!$C:$C,'รับ-จ่าย ประจำวัน'!$B574,เตรียมส่วนผสม!P:P)+SUMIF(กวนไส้!$C:$C,'รับ-จ่าย ประจำวัน'!$B574,กวนไส้!P:P)+SUMIF(ผลิต1!$C:$C,'รับ-จ่าย ประจำวัน'!$B574,ผลิต1!P:P)+SUMIF(ผลิต2!$C:$C,'รับ-จ่าย ประจำวัน'!$B574,ผลิต2!P:P)+SUMIF(เส้นแต่งหน้าขนมเค้ก!$C:$C,'รับ-จ่าย ประจำวัน'!$B574,เส้นแต่งหน้าขนมเค้ก!P:P)+SUMIF(แพ็ค!$C:$C,'รับ-จ่าย ประจำวัน'!$B574,แพ็ค!P:P)+SUMIF(ธุรการ!$C:$C,'รับ-จ่าย ประจำวัน'!$B574,ธุรการ!P:P)+SUMIF(เส้นแต่งหน้าขนมปัง!$C:$C,'รับ-จ่าย ประจำวัน'!$B574,เส้นแต่งหน้าขนมปัง!P:P)+SUMIF('วางแผนBC,CJ'!$C:$C,'รับ-จ่าย ประจำวัน'!$B574,'วางแผนBC,CJ'!P:P)+SUMIF(RD!$C:$C,'รับ-จ่าย ประจำวัน'!$B574,RD!P:P)+SUMIF('FG,ออนไล,คัดแยก'!$C:$C,'รับ-จ่าย ประจำวัน'!$B574,'FG,ออนไล,คัดแยก'!P:P)</f>
        <v>3000</v>
      </c>
      <c r="AX574" s="16">
        <f>SUMIF(เตรียมส่วนผสม!$C:$C,'รับ-จ่าย ประจำวัน'!$B574,เตรียมส่วนผสม!Q:Q)+SUMIF(กวนไส้!$C:$C,'รับ-จ่าย ประจำวัน'!$B574,กวนไส้!Q:Q)+SUMIF(ผลิต1!$C:$C,'รับ-จ่าย ประจำวัน'!$B574,ผลิต1!Q:Q)+SUMIF(ผลิต2!$C:$C,'รับ-จ่าย ประจำวัน'!$B574,ผลิต2!Q:Q)+SUMIF(เส้นแต่งหน้าขนมเค้ก!$C:$C,'รับ-จ่าย ประจำวัน'!$B574,เส้นแต่งหน้าขนมเค้ก!Q:Q)+SUMIF(แพ็ค!$C:$C,'รับ-จ่าย ประจำวัน'!$B574,แพ็ค!Q:Q)+SUMIF(ธุรการ!$C:$C,'รับ-จ่าย ประจำวัน'!$B574,ธุรการ!Q:Q)+SUMIF(เส้นแต่งหน้าขนมปัง!$C:$C,'รับ-จ่าย ประจำวัน'!$B574,เส้นแต่งหน้าขนมปัง!Q:Q)+SUMIF('วางแผนBC,CJ'!$C:$C,'รับ-จ่าย ประจำวัน'!$B574,'วางแผนBC,CJ'!Q:Q)+SUMIF(RD!$C:$C,'รับ-จ่าย ประจำวัน'!$B574,RD!Q:Q)+SUMIF('FG,ออนไล,คัดแยก'!$C:$C,'รับ-จ่าย ประจำวัน'!$B574,'FG,ออนไล,คัดแยก'!Q:Q)</f>
        <v>3000</v>
      </c>
      <c r="AY574" s="16">
        <f>SUMIF(เตรียมส่วนผสม!$C:$C,'รับ-จ่าย ประจำวัน'!$B574,เตรียมส่วนผสม!R:R)+SUMIF(กวนไส้!$C:$C,'รับ-จ่าย ประจำวัน'!$B574,กวนไส้!R:R)+SUMIF(ผลิต1!$C:$C,'รับ-จ่าย ประจำวัน'!$B574,ผลิต1!R:R)+SUMIF(ผลิต2!$C:$C,'รับ-จ่าย ประจำวัน'!$B574,ผลิต2!R:R)+SUMIF(เส้นแต่งหน้าขนมเค้ก!$C:$C,'รับ-จ่าย ประจำวัน'!$B574,เส้นแต่งหน้าขนมเค้ก!R:R)+SUMIF(แพ็ค!$C:$C,'รับ-จ่าย ประจำวัน'!$B574,แพ็ค!R:R)+SUMIF(ธุรการ!$C:$C,'รับ-จ่าย ประจำวัน'!$B574,ธุรการ!R:R)+SUMIF(เส้นแต่งหน้าขนมปัง!$C:$C,'รับ-จ่าย ประจำวัน'!$B574,เส้นแต่งหน้าขนมปัง!R:R)+SUMIF('วางแผนBC,CJ'!$C:$C,'รับ-จ่าย ประจำวัน'!$B574,'วางแผนBC,CJ'!R:R)+SUMIF(RD!$C:$C,'รับ-จ่าย ประจำวัน'!$B574,RD!R:R)+SUMIF('FG,ออนไล,คัดแยก'!$C:$C,'รับ-จ่าย ประจำวัน'!$B574,'FG,ออนไล,คัดแยก'!R:R)</f>
        <v>6000</v>
      </c>
      <c r="AZ574" s="16">
        <f>SUMIF(เตรียมส่วนผสม!$C:$C,'รับ-จ่าย ประจำวัน'!$B574,เตรียมส่วนผสม!S:S)+SUMIF(กวนไส้!$C:$C,'รับ-จ่าย ประจำวัน'!$B574,กวนไส้!S:S)+SUMIF(ผลิต1!$C:$C,'รับ-จ่าย ประจำวัน'!$B574,ผลิต1!S:S)+SUMIF(ผลิต2!$C:$C,'รับ-จ่าย ประจำวัน'!$B574,ผลิต2!S:S)+SUMIF(เส้นแต่งหน้าขนมเค้ก!$C:$C,'รับ-จ่าย ประจำวัน'!$B574,เส้นแต่งหน้าขนมเค้ก!S:S)+SUMIF(แพ็ค!$C:$C,'รับ-จ่าย ประจำวัน'!$B574,แพ็ค!S:S)+SUMIF(ธุรการ!$C:$C,'รับ-จ่าย ประจำวัน'!$B574,ธุรการ!S:S)+SUMIF(เส้นแต่งหน้าขนมปัง!$C:$C,'รับ-จ่าย ประจำวัน'!$B574,เส้นแต่งหน้าขนมปัง!S:S)+SUMIF('วางแผนBC,CJ'!$C:$C,'รับ-จ่าย ประจำวัน'!$B574,'วางแผนBC,CJ'!S:S)+SUMIF(RD!$C:$C,'รับ-จ่าย ประจำวัน'!$B574,RD!S:S)+SUMIF('FG,ออนไล,คัดแยก'!$C:$C,'รับ-จ่าย ประจำวัน'!$B574,'FG,ออนไล,คัดแยก'!S:S)</f>
        <v>6000</v>
      </c>
      <c r="BA574" s="16">
        <f>SUMIF(เตรียมส่วนผสม!$C:$C,'รับ-จ่าย ประจำวัน'!$B574,เตรียมส่วนผสม!T:T)+SUMIF(กวนไส้!$C:$C,'รับ-จ่าย ประจำวัน'!$B574,กวนไส้!T:T)+SUMIF(ผลิต1!$C:$C,'รับ-จ่าย ประจำวัน'!$B574,ผลิต1!T:T)+SUMIF(ผลิต2!$C:$C,'รับ-จ่าย ประจำวัน'!$B574,ผลิต2!T:T)+SUMIF(เส้นแต่งหน้าขนมเค้ก!$C:$C,'รับ-จ่าย ประจำวัน'!$B574,เส้นแต่งหน้าขนมเค้ก!T:T)+SUMIF(แพ็ค!$C:$C,'รับ-จ่าย ประจำวัน'!$B574,แพ็ค!T:T)+SUMIF(ธุรการ!$C:$C,'รับ-จ่าย ประจำวัน'!$B574,ธุรการ!T:T)+SUMIF(เส้นแต่งหน้าขนมปัง!$C:$C,'รับ-จ่าย ประจำวัน'!$B574,เส้นแต่งหน้าขนมปัง!T:T)+SUMIF('วางแผนBC,CJ'!$C:$C,'รับ-จ่าย ประจำวัน'!$B574,'วางแผนBC,CJ'!T:T)+SUMIF(RD!$C:$C,'รับ-จ่าย ประจำวัน'!$B574,RD!T:T)+SUMIF('FG,ออนไล,คัดแยก'!$C:$C,'รับ-จ่าย ประจำวัน'!$B574,'FG,ออนไล,คัดแยก'!T:T)</f>
        <v>0</v>
      </c>
      <c r="BB574" s="16">
        <f>SUMIF(เตรียมส่วนผสม!$C:$C,'รับ-จ่าย ประจำวัน'!$B574,เตรียมส่วนผสม!U:U)+SUMIF(กวนไส้!$C:$C,'รับ-จ่าย ประจำวัน'!$B574,กวนไส้!U:U)+SUMIF(ผลิต1!$C:$C,'รับ-จ่าย ประจำวัน'!$B574,ผลิต1!U:U)+SUMIF(ผลิต2!$C:$C,'รับ-จ่าย ประจำวัน'!$B574,ผลิต2!U:U)+SUMIF(เส้นแต่งหน้าขนมเค้ก!$C:$C,'รับ-จ่าย ประจำวัน'!$B574,เส้นแต่งหน้าขนมเค้ก!U:U)+SUMIF(แพ็ค!$C:$C,'รับ-จ่าย ประจำวัน'!$B574,แพ็ค!U:U)+SUMIF(ธุรการ!$C:$C,'รับ-จ่าย ประจำวัน'!$B574,ธุรการ!U:U)+SUMIF(เส้นแต่งหน้าขนมปัง!$C:$C,'รับ-จ่าย ประจำวัน'!$B574,เส้นแต่งหน้าขนมปัง!U:U)+SUMIF('วางแผนBC,CJ'!$C:$C,'รับ-จ่าย ประจำวัน'!$B574,'วางแผนBC,CJ'!U:U)+SUMIF(RD!$C:$C,'รับ-จ่าย ประจำวัน'!$B574,RD!U:U)+SUMIF('FG,ออนไล,คัดแยก'!$C:$C,'รับ-จ่าย ประจำวัน'!$B574,'FG,ออนไล,คัดแยก'!U:U)</f>
        <v>6000</v>
      </c>
      <c r="BC574" s="16">
        <f>SUMIF(เตรียมส่วนผสม!$C:$C,'รับ-จ่าย ประจำวัน'!$B574,เตรียมส่วนผสม!V:V)+SUMIF(กวนไส้!$C:$C,'รับ-จ่าย ประจำวัน'!$B574,กวนไส้!V:V)+SUMIF(ผลิต1!$C:$C,'รับ-จ่าย ประจำวัน'!$B574,ผลิต1!V:V)+SUMIF(ผลิต2!$C:$C,'รับ-จ่าย ประจำวัน'!$B574,ผลิต2!V:V)+SUMIF(เส้นแต่งหน้าขนมเค้ก!$C:$C,'รับ-จ่าย ประจำวัน'!$B574,เส้นแต่งหน้าขนมเค้ก!V:V)+SUMIF(แพ็ค!$C:$C,'รับ-จ่าย ประจำวัน'!$B574,แพ็ค!V:V)+SUMIF(ธุรการ!$C:$C,'รับ-จ่าย ประจำวัน'!$B574,ธุรการ!V:V)+SUMIF(เส้นแต่งหน้าขนมปัง!$C:$C,'รับ-จ่าย ประจำวัน'!$B574,เส้นแต่งหน้าขนมปัง!V:V)+SUMIF('วางแผนBC,CJ'!$C:$C,'รับ-จ่าย ประจำวัน'!$B574,'วางแผนBC,CJ'!V:V)+SUMIF(RD!$C:$C,'รับ-จ่าย ประจำวัน'!$B574,RD!V:V)+SUMIF('FG,ออนไล,คัดแยก'!$C:$C,'รับ-จ่าย ประจำวัน'!$B574,'FG,ออนไล,คัดแยก'!V:V)</f>
        <v>0</v>
      </c>
      <c r="BD574" s="16">
        <f>SUMIF(เตรียมส่วนผสม!$C:$C,'รับ-จ่าย ประจำวัน'!$B574,เตรียมส่วนผสม!W:W)+SUMIF(กวนไส้!$C:$C,'รับ-จ่าย ประจำวัน'!$B574,กวนไส้!W:W)+SUMIF(ผลิต1!$C:$C,'รับ-จ่าย ประจำวัน'!$B574,ผลิต1!W:W)+SUMIF(ผลิต2!$C:$C,'รับ-จ่าย ประจำวัน'!$B574,ผลิต2!W:W)+SUMIF(เส้นแต่งหน้าขนมเค้ก!$C:$C,'รับ-จ่าย ประจำวัน'!$B574,เส้นแต่งหน้าขนมเค้ก!W:W)+SUMIF(แพ็ค!$C:$C,'รับ-จ่าย ประจำวัน'!$B574,แพ็ค!W:W)+SUMIF(ธุรการ!$C:$C,'รับ-จ่าย ประจำวัน'!$B574,ธุรการ!W:W)+SUMIF(เส้นแต่งหน้าขนมปัง!$C:$C,'รับ-จ่าย ประจำวัน'!$B574,เส้นแต่งหน้าขนมปัง!W:W)+SUMIF('วางแผนBC,CJ'!$C:$C,'รับ-จ่าย ประจำวัน'!$B574,'วางแผนBC,CJ'!W:W)+SUMIF(RD!$C:$C,'รับ-จ่าย ประจำวัน'!$B574,RD!W:W)+SUMIF('FG,ออนไล,คัดแยก'!$C:$C,'รับ-จ่าย ประจำวัน'!$B574,'FG,ออนไล,คัดแยก'!W:W)</f>
        <v>2000</v>
      </c>
      <c r="BE574" s="16">
        <f>SUMIF(เตรียมส่วนผสม!$C:$C,'รับ-จ่าย ประจำวัน'!$B574,เตรียมส่วนผสม!X:X)+SUMIF(กวนไส้!$C:$C,'รับ-จ่าย ประจำวัน'!$B574,กวนไส้!X:X)+SUMIF(ผลิต1!$C:$C,'รับ-จ่าย ประจำวัน'!$B574,ผลิต1!X:X)+SUMIF(ผลิต2!$C:$C,'รับ-จ่าย ประจำวัน'!$B574,ผลิต2!X:X)+SUMIF(เส้นแต่งหน้าขนมเค้ก!$C:$C,'รับ-จ่าย ประจำวัน'!$B574,เส้นแต่งหน้าขนมเค้ก!X:X)+SUMIF(แพ็ค!$C:$C,'รับ-จ่าย ประจำวัน'!$B574,แพ็ค!X:X)+SUMIF(ธุรการ!$C:$C,'รับ-จ่าย ประจำวัน'!$B574,ธุรการ!X:X)+SUMIF(เส้นแต่งหน้าขนมปัง!$C:$C,'รับ-จ่าย ประจำวัน'!$B574,เส้นแต่งหน้าขนมปัง!X:X)+SUMIF('วางแผนBC,CJ'!$C:$C,'รับ-จ่าย ประจำวัน'!$B574,'วางแผนBC,CJ'!X:X)+SUMIF(RD!$C:$C,'รับ-จ่าย ประจำวัน'!$B574,RD!X:X)+SUMIF('FG,ออนไล,คัดแยก'!$C:$C,'รับ-จ่าย ประจำวัน'!$B574,'FG,ออนไล,คัดแยก'!X:X)</f>
        <v>0</v>
      </c>
      <c r="BF574" s="16">
        <f>SUMIF(เตรียมส่วนผสม!$C:$C,'รับ-จ่าย ประจำวัน'!$B574,เตรียมส่วนผสม!Y:Y)+SUMIF(กวนไส้!$C:$C,'รับ-จ่าย ประจำวัน'!$B574,กวนไส้!Y:Y)+SUMIF(ผลิต1!$C:$C,'รับ-จ่าย ประจำวัน'!$B574,ผลิต1!Y:Y)+SUMIF(ผลิต2!$C:$C,'รับ-จ่าย ประจำวัน'!$B574,ผลิต2!Y:Y)+SUMIF(เส้นแต่งหน้าขนมเค้ก!$C:$C,'รับ-จ่าย ประจำวัน'!$B574,เส้นแต่งหน้าขนมเค้ก!Y:Y)+SUMIF(แพ็ค!$C:$C,'รับ-จ่าย ประจำวัน'!$B574,แพ็ค!Y:Y)+SUMIF(ธุรการ!$C:$C,'รับ-จ่าย ประจำวัน'!$B574,ธุรการ!Y:Y)+SUMIF(เส้นแต่งหน้าขนมปัง!$C:$C,'รับ-จ่าย ประจำวัน'!$B574,เส้นแต่งหน้าขนมปัง!Y:Y)+SUMIF('วางแผนBC,CJ'!$C:$C,'รับ-จ่าย ประจำวัน'!$B574,'วางแผนBC,CJ'!Y:Y)+SUMIF(RD!$C:$C,'รับ-จ่าย ประจำวัน'!$B574,RD!Y:Y)+SUMIF('FG,ออนไล,คัดแยก'!$C:$C,'รับ-จ่าย ประจำวัน'!$B574,'FG,ออนไล,คัดแยก'!Y:Y)</f>
        <v>0</v>
      </c>
      <c r="BG574" s="16">
        <f>SUMIF(เตรียมส่วนผสม!$C:$C,'รับ-จ่าย ประจำวัน'!$B574,เตรียมส่วนผสม!Z:Z)+SUMIF(กวนไส้!$C:$C,'รับ-จ่าย ประจำวัน'!$B574,กวนไส้!Z:Z)+SUMIF(ผลิต1!$C:$C,'รับ-จ่าย ประจำวัน'!$B574,ผลิต1!Z:Z)+SUMIF(ผลิต2!$C:$C,'รับ-จ่าย ประจำวัน'!$B574,ผลิต2!Z:Z)+SUMIF(เส้นแต่งหน้าขนมเค้ก!$C:$C,'รับ-จ่าย ประจำวัน'!$B574,เส้นแต่งหน้าขนมเค้ก!Z:Z)+SUMIF(แพ็ค!$C:$C,'รับ-จ่าย ประจำวัน'!$B574,แพ็ค!Z:Z)+SUMIF(ธุรการ!$C:$C,'รับ-จ่าย ประจำวัน'!$B574,ธุรการ!Z:Z)+SUMIF(เส้นแต่งหน้าขนมปัง!$C:$C,'รับ-จ่าย ประจำวัน'!$B574,เส้นแต่งหน้าขนมปัง!Z:Z)+SUMIF('วางแผนBC,CJ'!$C:$C,'รับ-จ่าย ประจำวัน'!$B574,'วางแผนBC,CJ'!Z:Z)+SUMIF(RD!$C:$C,'รับ-จ่าย ประจำวัน'!$B574,RD!Z:Z)+SUMIF('FG,ออนไล,คัดแยก'!$C:$C,'รับ-จ่าย ประจำวัน'!$B574,'FG,ออนไล,คัดแยก'!Z:Z)</f>
        <v>9000</v>
      </c>
      <c r="BH574" s="16">
        <f>SUMIF(เตรียมส่วนผสม!$C:$C,'รับ-จ่าย ประจำวัน'!$B574,เตรียมส่วนผสม!AA:AA)+SUMIF(กวนไส้!$C:$C,'รับ-จ่าย ประจำวัน'!$B574,กวนไส้!AA:AA)+SUMIF(ผลิต1!$C:$C,'รับ-จ่าย ประจำวัน'!$B574,ผลิต1!AA:AA)+SUMIF(ผลิต2!$C:$C,'รับ-จ่าย ประจำวัน'!$B574,ผลิต2!AA:AA)+SUMIF(เส้นแต่งหน้าขนมเค้ก!$C:$C,'รับ-จ่าย ประจำวัน'!$B574,เส้นแต่งหน้าขนมเค้ก!AA:AA)+SUMIF(แพ็ค!$C:$C,'รับ-จ่าย ประจำวัน'!$B574,แพ็ค!AA:AA)+SUMIF(ธุรการ!$C:$C,'รับ-จ่าย ประจำวัน'!$B574,ธุรการ!AA:AA)+SUMIF(เส้นแต่งหน้าขนมปัง!$C:$C,'รับ-จ่าย ประจำวัน'!$B574,เส้นแต่งหน้าขนมปัง!AA:AA)+SUMIF('วางแผนBC,CJ'!$C:$C,'รับ-จ่าย ประจำวัน'!$B574,'วางแผนBC,CJ'!AA:AA)+SUMIF(RD!$C:$C,'รับ-จ่าย ประจำวัน'!$B574,RD!AA:AA)+SUMIF('FG,ออนไล,คัดแยก'!$C:$C,'รับ-จ่าย ประจำวัน'!$B574,'FG,ออนไล,คัดแยก'!AA:AA)</f>
        <v>0</v>
      </c>
      <c r="BI574" s="16">
        <f>SUMIF(เตรียมส่วนผสม!$C:$C,'รับ-จ่าย ประจำวัน'!$B574,เตรียมส่วนผสม!AB:AB)+SUMIF(กวนไส้!$C:$C,'รับ-จ่าย ประจำวัน'!$B574,กวนไส้!AB:AB)+SUMIF(ผลิต1!$C:$C,'รับ-จ่าย ประจำวัน'!$B574,ผลิต1!AB:AB)+SUMIF(ผลิต2!$C:$C,'รับ-จ่าย ประจำวัน'!$B574,ผลิต2!AB:AB)+SUMIF(เส้นแต่งหน้าขนมเค้ก!$C:$C,'รับ-จ่าย ประจำวัน'!$B574,เส้นแต่งหน้าขนมเค้ก!AB:AB)+SUMIF(แพ็ค!$C:$C,'รับ-จ่าย ประจำวัน'!$B574,แพ็ค!AB:AB)+SUMIF(ธุรการ!$C:$C,'รับ-จ่าย ประจำวัน'!$B574,ธุรการ!AB:AB)+SUMIF(เส้นแต่งหน้าขนมปัง!$C:$C,'รับ-จ่าย ประจำวัน'!$B574,เส้นแต่งหน้าขนมปัง!AB:AB)+SUMIF('วางแผนBC,CJ'!$C:$C,'รับ-จ่าย ประจำวัน'!$B574,'วางแผนBC,CJ'!AB:AB)+SUMIF(RD!$C:$C,'รับ-จ่าย ประจำวัน'!$B574,RD!AB:AB)+SUMIF('FG,ออนไล,คัดแยก'!$C:$C,'รับ-จ่าย ประจำวัน'!$B574,'FG,ออนไล,คัดแยก'!AB:AB)</f>
        <v>6000</v>
      </c>
      <c r="BJ574" s="16">
        <f>SUMIF(เตรียมส่วนผสม!$C:$C,'รับ-จ่าย ประจำวัน'!$B574,เตรียมส่วนผสม!AC:AC)+SUMIF(กวนไส้!$C:$C,'รับ-จ่าย ประจำวัน'!$B574,กวนไส้!AC:AC)+SUMIF(ผลิต1!$C:$C,'รับ-จ่าย ประจำวัน'!$B574,ผลิต1!AC:AC)+SUMIF(ผลิต2!$C:$C,'รับ-จ่าย ประจำวัน'!$B574,ผลิต2!AC:AC)+SUMIF(เส้นแต่งหน้าขนมเค้ก!$C:$C,'รับ-จ่าย ประจำวัน'!$B574,เส้นแต่งหน้าขนมเค้ก!AC:AC)+SUMIF(แพ็ค!$C:$C,'รับ-จ่าย ประจำวัน'!$B574,แพ็ค!AC:AC)+SUMIF(ธุรการ!$C:$C,'รับ-จ่าย ประจำวัน'!$B574,ธุรการ!AC:AC)+SUMIF(เส้นแต่งหน้าขนมปัง!$C:$C,'รับ-จ่าย ประจำวัน'!$B574,เส้นแต่งหน้าขนมปัง!AC:AC)+SUMIF('วางแผนBC,CJ'!$C:$C,'รับ-จ่าย ประจำวัน'!$B574,'วางแผนBC,CJ'!AC:AC)+SUMIF(RD!$C:$C,'รับ-จ่าย ประจำวัน'!$B574,RD!AC:AC)+SUMIF('FG,ออนไล,คัดแยก'!$C:$C,'รับ-จ่าย ประจำวัน'!$B574,'FG,ออนไล,คัดแยก'!AC:AC)</f>
        <v>0</v>
      </c>
      <c r="BK574" s="16">
        <f>SUMIF(เตรียมส่วนผสม!$C:$C,'รับ-จ่าย ประจำวัน'!$B574,เตรียมส่วนผสม!AD:AD)+SUMIF(กวนไส้!$C:$C,'รับ-จ่าย ประจำวัน'!$B574,กวนไส้!AD:AD)+SUMIF(ผลิต1!$C:$C,'รับ-จ่าย ประจำวัน'!$B574,ผลิต1!AD:AD)+SUMIF(ผลิต2!$C:$C,'รับ-จ่าย ประจำวัน'!$B574,ผลิต2!AD:AD)+SUMIF(เส้นแต่งหน้าขนมเค้ก!$C:$C,'รับ-จ่าย ประจำวัน'!$B574,เส้นแต่งหน้าขนมเค้ก!AD:AD)+SUMIF(แพ็ค!$C:$C,'รับ-จ่าย ประจำวัน'!$B574,แพ็ค!AD:AD)+SUMIF(ธุรการ!$C:$C,'รับ-จ่าย ประจำวัน'!$B574,ธุรการ!AD:AD)+SUMIF(เส้นแต่งหน้าขนมปัง!$C:$C,'รับ-จ่าย ประจำวัน'!$B574,เส้นแต่งหน้าขนมปัง!AD:AD)+SUMIF('วางแผนBC,CJ'!$C:$C,'รับ-จ่าย ประจำวัน'!$B574,'วางแผนBC,CJ'!AD:AD)+SUMIF(RD!$C:$C,'รับ-จ่าย ประจำวัน'!$B574,RD!AD:AD)+SUMIF('FG,ออนไล,คัดแยก'!$C:$C,'รับ-จ่าย ประจำวัน'!$B574,'FG,ออนไล,คัดแยก'!AD:AD)</f>
        <v>1000</v>
      </c>
      <c r="BL574" s="16">
        <f>SUMIF(เตรียมส่วนผสม!$C:$C,'รับ-จ่าย ประจำวัน'!$B574,เตรียมส่วนผสม!AE:AE)+SUMIF(กวนไส้!$C:$C,'รับ-จ่าย ประจำวัน'!$B574,กวนไส้!AE:AE)+SUMIF(ผลิต1!$C:$C,'รับ-จ่าย ประจำวัน'!$B574,ผลิต1!AE:AE)+SUMIF(ผลิต2!$C:$C,'รับ-จ่าย ประจำวัน'!$B574,ผลิต2!AE:AE)+SUMIF(เส้นแต่งหน้าขนมเค้ก!$C:$C,'รับ-จ่าย ประจำวัน'!$B574,เส้นแต่งหน้าขนมเค้ก!AE:AE)+SUMIF(แพ็ค!$C:$C,'รับ-จ่าย ประจำวัน'!$B574,แพ็ค!AE:AE)+SUMIF(ธุรการ!$C:$C,'รับ-จ่าย ประจำวัน'!$B574,ธุรการ!AE:AE)+SUMIF(เส้นแต่งหน้าขนมปัง!$C:$C,'รับ-จ่าย ประจำวัน'!$B574,เส้นแต่งหน้าขนมปัง!AE:AE)+SUMIF('วางแผนBC,CJ'!$C:$C,'รับ-จ่าย ประจำวัน'!$B574,'วางแผนBC,CJ'!AE:AE)+SUMIF(RD!$C:$C,'รับ-จ่าย ประจำวัน'!$B574,RD!AE:AE)+SUMIF('FG,ออนไล,คัดแยก'!$C:$C,'รับ-จ่าย ประจำวัน'!$B574,'FG,ออนไล,คัดแยก'!AE:AE)</f>
        <v>0</v>
      </c>
      <c r="BM574" s="16">
        <f>SUMIF(เตรียมส่วนผสม!$C:$C,'รับ-จ่าย ประจำวัน'!$B574,เตรียมส่วนผสม!AF:AF)+SUMIF(กวนไส้!$C:$C,'รับ-จ่าย ประจำวัน'!$B574,กวนไส้!AF:AF)+SUMIF(ผลิต1!$C:$C,'รับ-จ่าย ประจำวัน'!$B574,ผลิต1!AF:AF)+SUMIF(ผลิต2!$C:$C,'รับ-จ่าย ประจำวัน'!$B574,ผลิต2!AF:AF)+SUMIF(เส้นแต่งหน้าขนมเค้ก!$C:$C,'รับ-จ่าย ประจำวัน'!$B574,เส้นแต่งหน้าขนมเค้ก!AF:AF)+SUMIF(แพ็ค!$C:$C,'รับ-จ่าย ประจำวัน'!$B574,แพ็ค!AF:AF)+SUMIF(ธุรการ!$C:$C,'รับ-จ่าย ประจำวัน'!$B574,ธุรการ!AF:AF)+SUMIF(เส้นแต่งหน้าขนมปัง!$C:$C,'รับ-จ่าย ประจำวัน'!$B574,เส้นแต่งหน้าขนมปัง!AF:AF)+SUMIF('วางแผนBC,CJ'!$C:$C,'รับ-จ่าย ประจำวัน'!$B574,'วางแผนBC,CJ'!AF:AF)+SUMIF(RD!$C:$C,'รับ-จ่าย ประจำวัน'!$B574,RD!AF:AF)+SUMIF('FG,ออนไล,คัดแยก'!$C:$C,'รับ-จ่าย ประจำวัน'!$B574,'FG,ออนไล,คัดแยก'!AF:AF)</f>
        <v>6000</v>
      </c>
      <c r="BN574" s="16">
        <f>SUMIF(เตรียมส่วนผสม!$C:$C,'รับ-จ่าย ประจำวัน'!$B574,เตรียมส่วนผสม!AG:AG)+SUMIF(กวนไส้!$C:$C,'รับ-จ่าย ประจำวัน'!$B574,กวนไส้!AG:AG)+SUMIF(ผลิต1!$C:$C,'รับ-จ่าย ประจำวัน'!$B574,ผลิต1!AG:AG)+SUMIF(ผลิต2!$C:$C,'รับ-จ่าย ประจำวัน'!$B574,ผลิต2!AG:AG)+SUMIF(เส้นแต่งหน้าขนมเค้ก!$C:$C,'รับ-จ่าย ประจำวัน'!$B574,เส้นแต่งหน้าขนมเค้ก!AG:AG)+SUMIF(แพ็ค!$C:$C,'รับ-จ่าย ประจำวัน'!$B574,แพ็ค!AG:AG)+SUMIF(ธุรการ!$C:$C,'รับ-จ่าย ประจำวัน'!$B574,ธุรการ!AG:AG)+SUMIF(เส้นแต่งหน้าขนมปัง!$C:$C,'รับ-จ่าย ประจำวัน'!$B574,เส้นแต่งหน้าขนมปัง!AG:AG)+SUMIF('วางแผนBC,CJ'!$C:$C,'รับ-จ่าย ประจำวัน'!$B574,'วางแผนBC,CJ'!AG:AG)+SUMIF(RD!$C:$C,'รับ-จ่าย ประจำวัน'!$B574,RD!AG:AG)+SUMIF('FG,ออนไล,คัดแยก'!$C:$C,'รับ-จ่าย ประจำวัน'!$B574,'FG,ออนไล,คัดแยก'!AG:AG)</f>
        <v>3000</v>
      </c>
      <c r="BO574" s="16">
        <f>SUMIF(เตรียมส่วนผสม!$C:$C,'รับ-จ่าย ประจำวัน'!$B574,เตรียมส่วนผสม!AH:AH)+SUMIF(กวนไส้!$C:$C,'รับ-จ่าย ประจำวัน'!$B574,กวนไส้!AH:AH)+SUMIF(ผลิต1!$C:$C,'รับ-จ่าย ประจำวัน'!$B574,ผลิต1!AH:AH)+SUMIF(ผลิต2!$C:$C,'รับ-จ่าย ประจำวัน'!$B574,ผลิต2!AH:AH)+SUMIF(เส้นแต่งหน้าขนมเค้ก!$C:$C,'รับ-จ่าย ประจำวัน'!$B574,เส้นแต่งหน้าขนมเค้ก!AH:AH)+SUMIF(แพ็ค!$C:$C,'รับ-จ่าย ประจำวัน'!$B574,แพ็ค!AH:AH)+SUMIF(ธุรการ!$C:$C,'รับ-จ่าย ประจำวัน'!$B574,ธุรการ!AH:AH)+SUMIF(เส้นแต่งหน้าขนมปัง!$C:$C,'รับ-จ่าย ประจำวัน'!$B574,เส้นแต่งหน้าขนมปัง!AH:AH)+SUMIF('วางแผนBC,CJ'!$C:$C,'รับ-จ่าย ประจำวัน'!$B574,'วางแผนBC,CJ'!AH:AH)+SUMIF(RD!$C:$C,'รับ-จ่าย ประจำวัน'!$B574,RD!AH:AH)+SUMIF('FG,ออนไล,คัดแยก'!$C:$C,'รับ-จ่าย ประจำวัน'!$B574,'FG,ออนไล,คัดแยก'!AH:AH)</f>
        <v>0</v>
      </c>
      <c r="BP574" s="16">
        <f>SUMIF(เตรียมส่วนผสม!$C:$C,'รับ-จ่าย ประจำวัน'!$B574,เตรียมส่วนผสม!AI:AI)+SUMIF(กวนไส้!$C:$C,'รับ-จ่าย ประจำวัน'!$B574,กวนไส้!AI:AI)+SUMIF(ผลิต1!$C:$C,'รับ-จ่าย ประจำวัน'!$B574,ผลิต1!AI:AI)+SUMIF(ผลิต2!$C:$C,'รับ-จ่าย ประจำวัน'!$B574,ผลิต2!AI:AI)+SUMIF(เส้นแต่งหน้าขนมเค้ก!$C:$C,'รับ-จ่าย ประจำวัน'!$B574,เส้นแต่งหน้าขนมเค้ก!AI:AI)+SUMIF(แพ็ค!$C:$C,'รับ-จ่าย ประจำวัน'!$B574,แพ็ค!AI:AI)+SUMIF(ธุรการ!$C:$C,'รับ-จ่าย ประจำวัน'!$B574,ธุรการ!AI:AI)+SUMIF(เส้นแต่งหน้าขนมปัง!$C:$C,'รับ-จ่าย ประจำวัน'!$B574,เส้นแต่งหน้าขนมปัง!AI:AI)+SUMIF('วางแผนBC,CJ'!$C:$C,'รับ-จ่าย ประจำวัน'!$B574,'วางแผนBC,CJ'!AI:AI)+SUMIF(RD!$C:$C,'รับ-จ่าย ประจำวัน'!$B574,RD!AI:AI)+SUMIF('FG,ออนไล,คัดแยก'!$C:$C,'รับ-จ่าย ประจำวัน'!$B574,'FG,ออนไล,คัดแยก'!AI:AI)</f>
        <v>0</v>
      </c>
      <c r="BQ574" s="16">
        <f>SUMIF(เตรียมส่วนผสม!$C:$C,'รับ-จ่าย ประจำวัน'!$B574,เตรียมส่วนผสม!AJ:AJ)+SUMIF(กวนไส้!$C:$C,'รับ-จ่าย ประจำวัน'!$B574,กวนไส้!AJ:AJ)+SUMIF(ผลิต1!$C:$C,'รับ-จ่าย ประจำวัน'!$B574,ผลิต1!AJ:AJ)+SUMIF(ผลิต2!$C:$C,'รับ-จ่าย ประจำวัน'!$B574,ผลิต2!AJ:AJ)+SUMIF(เส้นแต่งหน้าขนมเค้ก!$C:$C,'รับ-จ่าย ประจำวัน'!$B574,เส้นแต่งหน้าขนมเค้ก!AJ:AJ)+SUMIF(แพ็ค!$C:$C,'รับ-จ่าย ประจำวัน'!$B574,แพ็ค!AJ:AJ)+SUMIF(ธุรการ!$C:$C,'รับ-จ่าย ประจำวัน'!$B574,ธุรการ!AJ:AJ)+SUMIF(เส้นแต่งหน้าขนมปัง!$C:$C,'รับ-จ่าย ประจำวัน'!$B574,เส้นแต่งหน้าขนมปัง!AJ:AJ)+SUMIF('วางแผนBC,CJ'!$C:$C,'รับ-จ่าย ประจำวัน'!$B574,'วางแผนBC,CJ'!AJ:AJ)+SUMIF(RD!$C:$C,'รับ-จ่าย ประจำวัน'!$B574,RD!AJ:AJ)+SUMIF('FG,ออนไล,คัดแยก'!$C:$C,'รับ-จ่าย ประจำวัน'!$B574,'FG,ออนไล,คัดแยก'!AJ:AJ)</f>
        <v>3000</v>
      </c>
      <c r="BR574" s="16">
        <f>SUMIF(เตรียมส่วนผสม!$C:$C,'รับ-จ่าย ประจำวัน'!$B574,เตรียมส่วนผสม!AK:AK)+SUMIF(กวนไส้!$C:$C,'รับ-จ่าย ประจำวัน'!$B574,กวนไส้!AK:AK)+SUMIF(ผลิต1!$C:$C,'รับ-จ่าย ประจำวัน'!$B574,ผลิต1!AK:AK)+SUMIF(ผลิต2!$C:$C,'รับ-จ่าย ประจำวัน'!$B574,ผลิต2!AK:AK)+SUMIF(เส้นแต่งหน้าขนมเค้ก!$C:$C,'รับ-จ่าย ประจำวัน'!$B574,เส้นแต่งหน้าขนมเค้ก!AK:AK)+SUMIF(แพ็ค!$C:$C,'รับ-จ่าย ประจำวัน'!$B574,แพ็ค!AK:AK)+SUMIF(ธุรการ!$C:$C,'รับ-จ่าย ประจำวัน'!$B574,ธุรการ!AK:AK)+SUMIF(เส้นแต่งหน้าขนมปัง!$C:$C,'รับ-จ่าย ประจำวัน'!$B574,เส้นแต่งหน้าขนมปัง!AK:AK)+SUMIF('วางแผนBC,CJ'!$C:$C,'รับ-จ่าย ประจำวัน'!$B574,'วางแผนBC,CJ'!AK:AK)+SUMIF(RD!$C:$C,'รับ-จ่าย ประจำวัน'!$B574,RD!AK:AK)+SUMIF('FG,ออนไล,คัดแยก'!$C:$C,'รับ-จ่าย ประจำวัน'!$B574,'FG,ออนไล,คัดแยก'!AK:AK)</f>
        <v>3000</v>
      </c>
      <c r="BS574" s="16">
        <f>SUMIF(เตรียมส่วนผสม!$C:$C,'รับ-จ่าย ประจำวัน'!$B574,เตรียมส่วนผสม!AL:AL)+SUMIF(กวนไส้!$C:$C,'รับ-จ่าย ประจำวัน'!$B574,กวนไส้!AL:AL)+SUMIF(ผลิต1!$C:$C,'รับ-จ่าย ประจำวัน'!$B574,ผลิต1!AL:AL)+SUMIF(ผลิต2!$C:$C,'รับ-จ่าย ประจำวัน'!$B574,ผลิต2!AL:AL)+SUMIF(เส้นแต่งหน้าขนมเค้ก!$C:$C,'รับ-จ่าย ประจำวัน'!$B574,เส้นแต่งหน้าขนมเค้ก!AL:AL)+SUMIF(แพ็ค!$C:$C,'รับ-จ่าย ประจำวัน'!$B574,แพ็ค!AL:AL)+SUMIF(ธุรการ!$C:$C,'รับ-จ่าย ประจำวัน'!$B574,ธุรการ!AL:AL)+SUMIF(เส้นแต่งหน้าขนมปัง!$C:$C,'รับ-จ่าย ประจำวัน'!$B574,เส้นแต่งหน้าขนมปัง!AL:AL)+SUMIF('วางแผนBC,CJ'!$C:$C,'รับ-จ่าย ประจำวัน'!$B574,'วางแผนBC,CJ'!AL:AL)+SUMIF(RD!$C:$C,'รับ-จ่าย ประจำวัน'!$B574,RD!AL:AL)+SUMIF('FG,ออนไล,คัดแยก'!$C:$C,'รับ-จ่าย ประจำวัน'!$B574,'FG,ออนไล,คัดแยก'!AL:AL)</f>
        <v>0</v>
      </c>
      <c r="BT574" s="18">
        <f t="shared" si="115"/>
        <v>74000</v>
      </c>
      <c r="BU574" s="116"/>
      <c r="BV574" s="146">
        <f t="shared" si="116"/>
        <v>71000</v>
      </c>
      <c r="BW574" s="183">
        <v>30</v>
      </c>
      <c r="BX574" s="172">
        <f t="shared" si="121"/>
        <v>2466.6666666666665</v>
      </c>
      <c r="BY574" s="188">
        <f t="shared" si="112"/>
        <v>28.783783783783786</v>
      </c>
      <c r="BZ574" s="180">
        <f t="shared" ca="1" si="117"/>
        <v>46231.783783783787</v>
      </c>
      <c r="CA574" s="93">
        <v>32000</v>
      </c>
      <c r="CB574" s="93"/>
      <c r="CC574" s="93">
        <v>46000</v>
      </c>
      <c r="CD574" s="93"/>
      <c r="CE574" s="93"/>
      <c r="CF574" s="93"/>
      <c r="CG574" s="93"/>
      <c r="CH574" s="93"/>
      <c r="CI574" s="93"/>
      <c r="CJ574" s="97"/>
      <c r="CK574" s="9">
        <f t="shared" si="113"/>
        <v>71000</v>
      </c>
    </row>
    <row r="575" spans="1:89" hidden="1" x14ac:dyDescent="0.5">
      <c r="A575" s="149"/>
      <c r="B575" s="34">
        <v>1023401104</v>
      </c>
      <c r="C575" s="156" t="s">
        <v>1976</v>
      </c>
      <c r="D575" s="141" t="s">
        <v>91</v>
      </c>
      <c r="E575" s="25"/>
      <c r="F575" s="132"/>
      <c r="G575" s="25"/>
      <c r="H575" s="12">
        <v>0</v>
      </c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11"/>
      <c r="AF575" s="11"/>
      <c r="AG575" s="11"/>
      <c r="AH575" s="11"/>
      <c r="AI575" s="25"/>
      <c r="AJ575" s="25"/>
      <c r="AK575" s="25"/>
      <c r="AL575" s="25"/>
      <c r="AM575" s="25"/>
      <c r="AN575" s="15">
        <f t="shared" si="119"/>
        <v>0</v>
      </c>
      <c r="AO575" s="16">
        <f>SUMIF(เตรียมส่วนผสม!$C:$C,'รับ-จ่าย ประจำวัน'!$B575,เตรียมส่วนผสม!H:H)+SUMIF(กวนไส้!$C:$C,'รับ-จ่าย ประจำวัน'!$B575,กวนไส้!H:H)+SUMIF(ผลิต1!$C:$C,'รับ-จ่าย ประจำวัน'!$B575,ผลิต1!H:H)+SUMIF(ผลิต2!$C:$C,'รับ-จ่าย ประจำวัน'!$B575,ผลิต2!H:H)+SUMIF(เส้นแต่งหน้าขนมเค้ก!$C:$C,'รับ-จ่าย ประจำวัน'!$B575,เส้นแต่งหน้าขนมเค้ก!H:H)+SUMIF(แพ็ค!$C:$C,'รับ-จ่าย ประจำวัน'!$B575,แพ็ค!H:H)+SUMIF(ธุรการ!$C:$C,'รับ-จ่าย ประจำวัน'!$B575,ธุรการ!H:H)+SUMIF(เส้นแต่งหน้าขนมปัง!$C:$C,'รับ-จ่าย ประจำวัน'!$B575,เส้นแต่งหน้าขนมปัง!H:H)+SUMIF('วางแผนBC,CJ'!$C:$C,'รับ-จ่าย ประจำวัน'!$B575,'วางแผนBC,CJ'!H:H)+SUMIF(RD!$C:$C,'รับ-จ่าย ประจำวัน'!$B575,RD!H:H)+SUMIF('FG,ออนไล,คัดแยก'!$C:$C,'รับ-จ่าย ประจำวัน'!$B575,'FG,ออนไล,คัดแยก'!H:H)</f>
        <v>0</v>
      </c>
      <c r="AP575" s="16">
        <f>SUMIF(เตรียมส่วนผสม!$C:$C,'รับ-จ่าย ประจำวัน'!$B575,เตรียมส่วนผสม!I:I)+SUMIF(กวนไส้!$C:$C,'รับ-จ่าย ประจำวัน'!$B575,กวนไส้!I:I)+SUMIF(ผลิต1!$C:$C,'รับ-จ่าย ประจำวัน'!$B575,ผลิต1!I:I)+SUMIF(ผลิต2!$C:$C,'รับ-จ่าย ประจำวัน'!$B575,ผลิต2!I:I)+SUMIF(เส้นแต่งหน้าขนมเค้ก!$C:$C,'รับ-จ่าย ประจำวัน'!$B575,เส้นแต่งหน้าขนมเค้ก!I:I)+SUMIF(แพ็ค!$C:$C,'รับ-จ่าย ประจำวัน'!$B575,แพ็ค!I:I)+SUMIF(ธุรการ!$C:$C,'รับ-จ่าย ประจำวัน'!$B575,ธุรการ!I:I)+SUMIF(เส้นแต่งหน้าขนมปัง!$C:$C,'รับ-จ่าย ประจำวัน'!$B575,เส้นแต่งหน้าขนมปัง!I:I)+SUMIF('วางแผนBC,CJ'!$C:$C,'รับ-จ่าย ประจำวัน'!$B575,'วางแผนBC,CJ'!I:I)+SUMIF(RD!$C:$C,'รับ-จ่าย ประจำวัน'!$B575,RD!I:I)+SUMIF('FG,ออนไล,คัดแยก'!$C:$C,'รับ-จ่าย ประจำวัน'!$B575,'FG,ออนไล,คัดแยก'!I:I)</f>
        <v>0</v>
      </c>
      <c r="AQ575" s="16">
        <f>SUMIF(เตรียมส่วนผสม!$C:$C,'รับ-จ่าย ประจำวัน'!$B575,เตรียมส่วนผสม!J:J)+SUMIF(กวนไส้!$C:$C,'รับ-จ่าย ประจำวัน'!$B575,กวนไส้!J:J)+SUMIF(ผลิต1!$C:$C,'รับ-จ่าย ประจำวัน'!$B575,ผลิต1!J:J)+SUMIF(ผลิต2!$C:$C,'รับ-จ่าย ประจำวัน'!$B575,ผลิต2!J:J)+SUMIF(เส้นแต่งหน้าขนมเค้ก!$C:$C,'รับ-จ่าย ประจำวัน'!$B575,เส้นแต่งหน้าขนมเค้ก!J:J)+SUMIF(แพ็ค!$C:$C,'รับ-จ่าย ประจำวัน'!$B575,แพ็ค!J:J)+SUMIF(ธุรการ!$C:$C,'รับ-จ่าย ประจำวัน'!$B575,ธุรการ!J:J)+SUMIF(เส้นแต่งหน้าขนมปัง!$C:$C,'รับ-จ่าย ประจำวัน'!$B575,เส้นแต่งหน้าขนมปัง!J:J)+SUMIF('วางแผนBC,CJ'!$C:$C,'รับ-จ่าย ประจำวัน'!$B575,'วางแผนBC,CJ'!J:J)+SUMIF(RD!$C:$C,'รับ-จ่าย ประจำวัน'!$B575,RD!J:J)+SUMIF('FG,ออนไล,คัดแยก'!$C:$C,'รับ-จ่าย ประจำวัน'!$B575,'FG,ออนไล,คัดแยก'!J:J)</f>
        <v>0</v>
      </c>
      <c r="AR575" s="16">
        <f>SUMIF(เตรียมส่วนผสม!$C:$C,'รับ-จ่าย ประจำวัน'!$B575,เตรียมส่วนผสม!K:K)+SUMIF(กวนไส้!$C:$C,'รับ-จ่าย ประจำวัน'!$B575,กวนไส้!K:K)+SUMIF(ผลิต1!$C:$C,'รับ-จ่าย ประจำวัน'!$B575,ผลิต1!K:K)+SUMIF(ผลิต2!$C:$C,'รับ-จ่าย ประจำวัน'!$B575,ผลิต2!K:K)+SUMIF(เส้นแต่งหน้าขนมเค้ก!$C:$C,'รับ-จ่าย ประจำวัน'!$B575,เส้นแต่งหน้าขนมเค้ก!K:K)+SUMIF(แพ็ค!$C:$C,'รับ-จ่าย ประจำวัน'!$B575,แพ็ค!K:K)+SUMIF(ธุรการ!$C:$C,'รับ-จ่าย ประจำวัน'!$B575,ธุรการ!K:K)+SUMIF(เส้นแต่งหน้าขนมปัง!$C:$C,'รับ-จ่าย ประจำวัน'!$B575,เส้นแต่งหน้าขนมปัง!K:K)+SUMIF('วางแผนBC,CJ'!$C:$C,'รับ-จ่าย ประจำวัน'!$B575,'วางแผนBC,CJ'!K:K)+SUMIF(RD!$C:$C,'รับ-จ่าย ประจำวัน'!$B575,RD!K:K)+SUMIF('FG,ออนไล,คัดแยก'!$C:$C,'รับ-จ่าย ประจำวัน'!$B575,'FG,ออนไล,คัดแยก'!K:K)</f>
        <v>0</v>
      </c>
      <c r="AS575" s="16">
        <f>SUMIF(เตรียมส่วนผสม!$C:$C,'รับ-จ่าย ประจำวัน'!$B575,เตรียมส่วนผสม!L:L)+SUMIF(กวนไส้!$C:$C,'รับ-จ่าย ประจำวัน'!$B575,กวนไส้!L:L)+SUMIF(ผลิต1!$C:$C,'รับ-จ่าย ประจำวัน'!$B575,ผลิต1!L:L)+SUMIF(ผลิต2!$C:$C,'รับ-จ่าย ประจำวัน'!$B575,ผลิต2!L:L)+SUMIF(เส้นแต่งหน้าขนมเค้ก!$C:$C,'รับ-จ่าย ประจำวัน'!$B575,เส้นแต่งหน้าขนมเค้ก!L:L)+SUMIF(แพ็ค!$C:$C,'รับ-จ่าย ประจำวัน'!$B575,แพ็ค!L:L)+SUMIF(ธุรการ!$C:$C,'รับ-จ่าย ประจำวัน'!$B575,ธุรการ!L:L)+SUMIF(เส้นแต่งหน้าขนมปัง!$C:$C,'รับ-จ่าย ประจำวัน'!$B575,เส้นแต่งหน้าขนมปัง!L:L)+SUMIF('วางแผนBC,CJ'!$C:$C,'รับ-จ่าย ประจำวัน'!$B575,'วางแผนBC,CJ'!L:L)+SUMIF(RD!$C:$C,'รับ-จ่าย ประจำวัน'!$B575,RD!L:L)+SUMIF('FG,ออนไล,คัดแยก'!$C:$C,'รับ-จ่าย ประจำวัน'!$B575,'FG,ออนไล,คัดแยก'!L:L)</f>
        <v>0</v>
      </c>
      <c r="AT575" s="16">
        <f>SUMIF(เตรียมส่วนผสม!$C:$C,'รับ-จ่าย ประจำวัน'!$B575,เตรียมส่วนผสม!M:M)+SUMIF(กวนไส้!$C:$C,'รับ-จ่าย ประจำวัน'!$B575,กวนไส้!M:M)+SUMIF(ผลิต1!$C:$C,'รับ-จ่าย ประจำวัน'!$B575,ผลิต1!M:M)+SUMIF(ผลิต2!$C:$C,'รับ-จ่าย ประจำวัน'!$B575,ผลิต2!M:M)+SUMIF(เส้นแต่งหน้าขนมเค้ก!$C:$C,'รับ-จ่าย ประจำวัน'!$B575,เส้นแต่งหน้าขนมเค้ก!M:M)+SUMIF(แพ็ค!$C:$C,'รับ-จ่าย ประจำวัน'!$B575,แพ็ค!M:M)+SUMIF(ธุรการ!$C:$C,'รับ-จ่าย ประจำวัน'!$B575,ธุรการ!M:M)+SUMIF(เส้นแต่งหน้าขนมปัง!$C:$C,'รับ-จ่าย ประจำวัน'!$B575,เส้นแต่งหน้าขนมปัง!M:M)+SUMIF('วางแผนBC,CJ'!$C:$C,'รับ-จ่าย ประจำวัน'!$B575,'วางแผนBC,CJ'!M:M)+SUMIF(RD!$C:$C,'รับ-จ่าย ประจำวัน'!$B575,RD!M:M)+SUMIF('FG,ออนไล,คัดแยก'!$C:$C,'รับ-จ่าย ประจำวัน'!$B575,'FG,ออนไล,คัดแยก'!M:M)</f>
        <v>0</v>
      </c>
      <c r="AU575" s="16">
        <f>SUMIF(เตรียมส่วนผสม!$C:$C,'รับ-จ่าย ประจำวัน'!$B575,เตรียมส่วนผสม!N:N)+SUMIF(กวนไส้!$C:$C,'รับ-จ่าย ประจำวัน'!$B575,กวนไส้!N:N)+SUMIF(ผลิต1!$C:$C,'รับ-จ่าย ประจำวัน'!$B575,ผลิต1!N:N)+SUMIF(ผลิต2!$C:$C,'รับ-จ่าย ประจำวัน'!$B575,ผลิต2!N:N)+SUMIF(เส้นแต่งหน้าขนมเค้ก!$C:$C,'รับ-จ่าย ประจำวัน'!$B575,เส้นแต่งหน้าขนมเค้ก!N:N)+SUMIF(แพ็ค!$C:$C,'รับ-จ่าย ประจำวัน'!$B575,แพ็ค!N:N)+SUMIF(ธุรการ!$C:$C,'รับ-จ่าย ประจำวัน'!$B575,ธุรการ!N:N)+SUMIF(เส้นแต่งหน้าขนมปัง!$C:$C,'รับ-จ่าย ประจำวัน'!$B575,เส้นแต่งหน้าขนมปัง!N:N)+SUMIF('วางแผนBC,CJ'!$C:$C,'รับ-จ่าย ประจำวัน'!$B575,'วางแผนBC,CJ'!N:N)+SUMIF(RD!$C:$C,'รับ-จ่าย ประจำวัน'!$B575,RD!N:N)+SUMIF('FG,ออนไล,คัดแยก'!$C:$C,'รับ-จ่าย ประจำวัน'!$B575,'FG,ออนไล,คัดแยก'!N:N)</f>
        <v>0</v>
      </c>
      <c r="AV575" s="16">
        <f>SUMIF(เตรียมส่วนผสม!$C:$C,'รับ-จ่าย ประจำวัน'!$B575,เตรียมส่วนผสม!O:O)+SUMIF(กวนไส้!$C:$C,'รับ-จ่าย ประจำวัน'!$B575,กวนไส้!O:O)+SUMIF(ผลิต1!$C:$C,'รับ-จ่าย ประจำวัน'!$B575,ผลิต1!O:O)+SUMIF(ผลิต2!$C:$C,'รับ-จ่าย ประจำวัน'!$B575,ผลิต2!O:O)+SUMIF(เส้นแต่งหน้าขนมเค้ก!$C:$C,'รับ-จ่าย ประจำวัน'!$B575,เส้นแต่งหน้าขนมเค้ก!O:O)+SUMIF(แพ็ค!$C:$C,'รับ-จ่าย ประจำวัน'!$B575,แพ็ค!O:O)+SUMIF(ธุรการ!$C:$C,'รับ-จ่าย ประจำวัน'!$B575,ธุรการ!O:O)+SUMIF(เส้นแต่งหน้าขนมปัง!$C:$C,'รับ-จ่าย ประจำวัน'!$B575,เส้นแต่งหน้าขนมปัง!O:O)+SUMIF('วางแผนBC,CJ'!$C:$C,'รับ-จ่าย ประจำวัน'!$B575,'วางแผนBC,CJ'!O:O)+SUMIF(RD!$C:$C,'รับ-จ่าย ประจำวัน'!$B575,RD!O:O)+SUMIF('FG,ออนไล,คัดแยก'!$C:$C,'รับ-จ่าย ประจำวัน'!$B575,'FG,ออนไล,คัดแยก'!O:O)</f>
        <v>0</v>
      </c>
      <c r="AW575" s="16">
        <f>SUMIF(เตรียมส่วนผสม!$C:$C,'รับ-จ่าย ประจำวัน'!$B575,เตรียมส่วนผสม!P:P)+SUMIF(กวนไส้!$C:$C,'รับ-จ่าย ประจำวัน'!$B575,กวนไส้!P:P)+SUMIF(ผลิต1!$C:$C,'รับ-จ่าย ประจำวัน'!$B575,ผลิต1!P:P)+SUMIF(ผลิต2!$C:$C,'รับ-จ่าย ประจำวัน'!$B575,ผลิต2!P:P)+SUMIF(เส้นแต่งหน้าขนมเค้ก!$C:$C,'รับ-จ่าย ประจำวัน'!$B575,เส้นแต่งหน้าขนมเค้ก!P:P)+SUMIF(แพ็ค!$C:$C,'รับ-จ่าย ประจำวัน'!$B575,แพ็ค!P:P)+SUMIF(ธุรการ!$C:$C,'รับ-จ่าย ประจำวัน'!$B575,ธุรการ!P:P)+SUMIF(เส้นแต่งหน้าขนมปัง!$C:$C,'รับ-จ่าย ประจำวัน'!$B575,เส้นแต่งหน้าขนมปัง!P:P)+SUMIF('วางแผนBC,CJ'!$C:$C,'รับ-จ่าย ประจำวัน'!$B575,'วางแผนBC,CJ'!P:P)+SUMIF(RD!$C:$C,'รับ-จ่าย ประจำวัน'!$B575,RD!P:P)+SUMIF('FG,ออนไล,คัดแยก'!$C:$C,'รับ-จ่าย ประจำวัน'!$B575,'FG,ออนไล,คัดแยก'!P:P)</f>
        <v>0</v>
      </c>
      <c r="AX575" s="16">
        <f>SUMIF(เตรียมส่วนผสม!$C:$C,'รับ-จ่าย ประจำวัน'!$B575,เตรียมส่วนผสม!Q:Q)+SUMIF(กวนไส้!$C:$C,'รับ-จ่าย ประจำวัน'!$B575,กวนไส้!Q:Q)+SUMIF(ผลิต1!$C:$C,'รับ-จ่าย ประจำวัน'!$B575,ผลิต1!Q:Q)+SUMIF(ผลิต2!$C:$C,'รับ-จ่าย ประจำวัน'!$B575,ผลิต2!Q:Q)+SUMIF(เส้นแต่งหน้าขนมเค้ก!$C:$C,'รับ-จ่าย ประจำวัน'!$B575,เส้นแต่งหน้าขนมเค้ก!Q:Q)+SUMIF(แพ็ค!$C:$C,'รับ-จ่าย ประจำวัน'!$B575,แพ็ค!Q:Q)+SUMIF(ธุรการ!$C:$C,'รับ-จ่าย ประจำวัน'!$B575,ธุรการ!Q:Q)+SUMIF(เส้นแต่งหน้าขนมปัง!$C:$C,'รับ-จ่าย ประจำวัน'!$B575,เส้นแต่งหน้าขนมปัง!Q:Q)+SUMIF('วางแผนBC,CJ'!$C:$C,'รับ-จ่าย ประจำวัน'!$B575,'วางแผนBC,CJ'!Q:Q)+SUMIF(RD!$C:$C,'รับ-จ่าย ประจำวัน'!$B575,RD!Q:Q)+SUMIF('FG,ออนไล,คัดแยก'!$C:$C,'รับ-จ่าย ประจำวัน'!$B575,'FG,ออนไล,คัดแยก'!Q:Q)</f>
        <v>0</v>
      </c>
      <c r="AY575" s="16">
        <f>SUMIF(เตรียมส่วนผสม!$C:$C,'รับ-จ่าย ประจำวัน'!$B575,เตรียมส่วนผสม!R:R)+SUMIF(กวนไส้!$C:$C,'รับ-จ่าย ประจำวัน'!$B575,กวนไส้!R:R)+SUMIF(ผลิต1!$C:$C,'รับ-จ่าย ประจำวัน'!$B575,ผลิต1!R:R)+SUMIF(ผลิต2!$C:$C,'รับ-จ่าย ประจำวัน'!$B575,ผลิต2!R:R)+SUMIF(เส้นแต่งหน้าขนมเค้ก!$C:$C,'รับ-จ่าย ประจำวัน'!$B575,เส้นแต่งหน้าขนมเค้ก!R:R)+SUMIF(แพ็ค!$C:$C,'รับ-จ่าย ประจำวัน'!$B575,แพ็ค!R:R)+SUMIF(ธุรการ!$C:$C,'รับ-จ่าย ประจำวัน'!$B575,ธุรการ!R:R)+SUMIF(เส้นแต่งหน้าขนมปัง!$C:$C,'รับ-จ่าย ประจำวัน'!$B575,เส้นแต่งหน้าขนมปัง!R:R)+SUMIF('วางแผนBC,CJ'!$C:$C,'รับ-จ่าย ประจำวัน'!$B575,'วางแผนBC,CJ'!R:R)+SUMIF(RD!$C:$C,'รับ-จ่าย ประจำวัน'!$B575,RD!R:R)+SUMIF('FG,ออนไล,คัดแยก'!$C:$C,'รับ-จ่าย ประจำวัน'!$B575,'FG,ออนไล,คัดแยก'!R:R)</f>
        <v>0</v>
      </c>
      <c r="AZ575" s="16">
        <f>SUMIF(เตรียมส่วนผสม!$C:$C,'รับ-จ่าย ประจำวัน'!$B575,เตรียมส่วนผสม!S:S)+SUMIF(กวนไส้!$C:$C,'รับ-จ่าย ประจำวัน'!$B575,กวนไส้!S:S)+SUMIF(ผลิต1!$C:$C,'รับ-จ่าย ประจำวัน'!$B575,ผลิต1!S:S)+SUMIF(ผลิต2!$C:$C,'รับ-จ่าย ประจำวัน'!$B575,ผลิต2!S:S)+SUMIF(เส้นแต่งหน้าขนมเค้ก!$C:$C,'รับ-จ่าย ประจำวัน'!$B575,เส้นแต่งหน้าขนมเค้ก!S:S)+SUMIF(แพ็ค!$C:$C,'รับ-จ่าย ประจำวัน'!$B575,แพ็ค!S:S)+SUMIF(ธุรการ!$C:$C,'รับ-จ่าย ประจำวัน'!$B575,ธุรการ!S:S)+SUMIF(เส้นแต่งหน้าขนมปัง!$C:$C,'รับ-จ่าย ประจำวัน'!$B575,เส้นแต่งหน้าขนมปัง!S:S)+SUMIF('วางแผนBC,CJ'!$C:$C,'รับ-จ่าย ประจำวัน'!$B575,'วางแผนBC,CJ'!S:S)+SUMIF(RD!$C:$C,'รับ-จ่าย ประจำวัน'!$B575,RD!S:S)+SUMIF('FG,ออนไล,คัดแยก'!$C:$C,'รับ-จ่าย ประจำวัน'!$B575,'FG,ออนไล,คัดแยก'!S:S)</f>
        <v>0</v>
      </c>
      <c r="BA575" s="16">
        <f>SUMIF(เตรียมส่วนผสม!$C:$C,'รับ-จ่าย ประจำวัน'!$B575,เตรียมส่วนผสม!T:T)+SUMIF(กวนไส้!$C:$C,'รับ-จ่าย ประจำวัน'!$B575,กวนไส้!T:T)+SUMIF(ผลิต1!$C:$C,'รับ-จ่าย ประจำวัน'!$B575,ผลิต1!T:T)+SUMIF(ผลิต2!$C:$C,'รับ-จ่าย ประจำวัน'!$B575,ผลิต2!T:T)+SUMIF(เส้นแต่งหน้าขนมเค้ก!$C:$C,'รับ-จ่าย ประจำวัน'!$B575,เส้นแต่งหน้าขนมเค้ก!T:T)+SUMIF(แพ็ค!$C:$C,'รับ-จ่าย ประจำวัน'!$B575,แพ็ค!T:T)+SUMIF(ธุรการ!$C:$C,'รับ-จ่าย ประจำวัน'!$B575,ธุรการ!T:T)+SUMIF(เส้นแต่งหน้าขนมปัง!$C:$C,'รับ-จ่าย ประจำวัน'!$B575,เส้นแต่งหน้าขนมปัง!T:T)+SUMIF('วางแผนBC,CJ'!$C:$C,'รับ-จ่าย ประจำวัน'!$B575,'วางแผนBC,CJ'!T:T)+SUMIF(RD!$C:$C,'รับ-จ่าย ประจำวัน'!$B575,RD!T:T)+SUMIF('FG,ออนไล,คัดแยก'!$C:$C,'รับ-จ่าย ประจำวัน'!$B575,'FG,ออนไล,คัดแยก'!T:T)</f>
        <v>0</v>
      </c>
      <c r="BB575" s="16">
        <f>SUMIF(เตรียมส่วนผสม!$C:$C,'รับ-จ่าย ประจำวัน'!$B575,เตรียมส่วนผสม!U:U)+SUMIF(กวนไส้!$C:$C,'รับ-จ่าย ประจำวัน'!$B575,กวนไส้!U:U)+SUMIF(ผลิต1!$C:$C,'รับ-จ่าย ประจำวัน'!$B575,ผลิต1!U:U)+SUMIF(ผลิต2!$C:$C,'รับ-จ่าย ประจำวัน'!$B575,ผลิต2!U:U)+SUMIF(เส้นแต่งหน้าขนมเค้ก!$C:$C,'รับ-จ่าย ประจำวัน'!$B575,เส้นแต่งหน้าขนมเค้ก!U:U)+SUMIF(แพ็ค!$C:$C,'รับ-จ่าย ประจำวัน'!$B575,แพ็ค!U:U)+SUMIF(ธุรการ!$C:$C,'รับ-จ่าย ประจำวัน'!$B575,ธุรการ!U:U)+SUMIF(เส้นแต่งหน้าขนมปัง!$C:$C,'รับ-จ่าย ประจำวัน'!$B575,เส้นแต่งหน้าขนมปัง!U:U)+SUMIF('วางแผนBC,CJ'!$C:$C,'รับ-จ่าย ประจำวัน'!$B575,'วางแผนBC,CJ'!U:U)+SUMIF(RD!$C:$C,'รับ-จ่าย ประจำวัน'!$B575,RD!U:U)+SUMIF('FG,ออนไล,คัดแยก'!$C:$C,'รับ-จ่าย ประจำวัน'!$B575,'FG,ออนไล,คัดแยก'!U:U)</f>
        <v>0</v>
      </c>
      <c r="BC575" s="16">
        <f>SUMIF(เตรียมส่วนผสม!$C:$C,'รับ-จ่าย ประจำวัน'!$B575,เตรียมส่วนผสม!V:V)+SUMIF(กวนไส้!$C:$C,'รับ-จ่าย ประจำวัน'!$B575,กวนไส้!V:V)+SUMIF(ผลิต1!$C:$C,'รับ-จ่าย ประจำวัน'!$B575,ผลิต1!V:V)+SUMIF(ผลิต2!$C:$C,'รับ-จ่าย ประจำวัน'!$B575,ผลิต2!V:V)+SUMIF(เส้นแต่งหน้าขนมเค้ก!$C:$C,'รับ-จ่าย ประจำวัน'!$B575,เส้นแต่งหน้าขนมเค้ก!V:V)+SUMIF(แพ็ค!$C:$C,'รับ-จ่าย ประจำวัน'!$B575,แพ็ค!V:V)+SUMIF(ธุรการ!$C:$C,'รับ-จ่าย ประจำวัน'!$B575,ธุรการ!V:V)+SUMIF(เส้นแต่งหน้าขนมปัง!$C:$C,'รับ-จ่าย ประจำวัน'!$B575,เส้นแต่งหน้าขนมปัง!V:V)+SUMIF('วางแผนBC,CJ'!$C:$C,'รับ-จ่าย ประจำวัน'!$B575,'วางแผนBC,CJ'!V:V)+SUMIF(RD!$C:$C,'รับ-จ่าย ประจำวัน'!$B575,RD!V:V)+SUMIF('FG,ออนไล,คัดแยก'!$C:$C,'รับ-จ่าย ประจำวัน'!$B575,'FG,ออนไล,คัดแยก'!V:V)</f>
        <v>0</v>
      </c>
      <c r="BD575" s="16">
        <f>SUMIF(เตรียมส่วนผสม!$C:$C,'รับ-จ่าย ประจำวัน'!$B575,เตรียมส่วนผสม!W:W)+SUMIF(กวนไส้!$C:$C,'รับ-จ่าย ประจำวัน'!$B575,กวนไส้!W:W)+SUMIF(ผลิต1!$C:$C,'รับ-จ่าย ประจำวัน'!$B575,ผลิต1!W:W)+SUMIF(ผลิต2!$C:$C,'รับ-จ่าย ประจำวัน'!$B575,ผลิต2!W:W)+SUMIF(เส้นแต่งหน้าขนมเค้ก!$C:$C,'รับ-จ่าย ประจำวัน'!$B575,เส้นแต่งหน้าขนมเค้ก!W:W)+SUMIF(แพ็ค!$C:$C,'รับ-จ่าย ประจำวัน'!$B575,แพ็ค!W:W)+SUMIF(ธุรการ!$C:$C,'รับ-จ่าย ประจำวัน'!$B575,ธุรการ!W:W)+SUMIF(เส้นแต่งหน้าขนมปัง!$C:$C,'รับ-จ่าย ประจำวัน'!$B575,เส้นแต่งหน้าขนมปัง!W:W)+SUMIF('วางแผนBC,CJ'!$C:$C,'รับ-จ่าย ประจำวัน'!$B575,'วางแผนBC,CJ'!W:W)+SUMIF(RD!$C:$C,'รับ-จ่าย ประจำวัน'!$B575,RD!W:W)+SUMIF('FG,ออนไล,คัดแยก'!$C:$C,'รับ-จ่าย ประจำวัน'!$B575,'FG,ออนไล,คัดแยก'!W:W)</f>
        <v>0</v>
      </c>
      <c r="BE575" s="16">
        <f>SUMIF(เตรียมส่วนผสม!$C:$C,'รับ-จ่าย ประจำวัน'!$B575,เตรียมส่วนผสม!X:X)+SUMIF(กวนไส้!$C:$C,'รับ-จ่าย ประจำวัน'!$B575,กวนไส้!X:X)+SUMIF(ผลิต1!$C:$C,'รับ-จ่าย ประจำวัน'!$B575,ผลิต1!X:X)+SUMIF(ผลิต2!$C:$C,'รับ-จ่าย ประจำวัน'!$B575,ผลิต2!X:X)+SUMIF(เส้นแต่งหน้าขนมเค้ก!$C:$C,'รับ-จ่าย ประจำวัน'!$B575,เส้นแต่งหน้าขนมเค้ก!X:X)+SUMIF(แพ็ค!$C:$C,'รับ-จ่าย ประจำวัน'!$B575,แพ็ค!X:X)+SUMIF(ธุรการ!$C:$C,'รับ-จ่าย ประจำวัน'!$B575,ธุรการ!X:X)+SUMIF(เส้นแต่งหน้าขนมปัง!$C:$C,'รับ-จ่าย ประจำวัน'!$B575,เส้นแต่งหน้าขนมปัง!X:X)+SUMIF('วางแผนBC,CJ'!$C:$C,'รับ-จ่าย ประจำวัน'!$B575,'วางแผนBC,CJ'!X:X)+SUMIF(RD!$C:$C,'รับ-จ่าย ประจำวัน'!$B575,RD!X:X)+SUMIF('FG,ออนไล,คัดแยก'!$C:$C,'รับ-จ่าย ประจำวัน'!$B575,'FG,ออนไล,คัดแยก'!X:X)</f>
        <v>0</v>
      </c>
      <c r="BF575" s="16">
        <f>SUMIF(เตรียมส่วนผสม!$C:$C,'รับ-จ่าย ประจำวัน'!$B575,เตรียมส่วนผสม!Y:Y)+SUMIF(กวนไส้!$C:$C,'รับ-จ่าย ประจำวัน'!$B575,กวนไส้!Y:Y)+SUMIF(ผลิต1!$C:$C,'รับ-จ่าย ประจำวัน'!$B575,ผลิต1!Y:Y)+SUMIF(ผลิต2!$C:$C,'รับ-จ่าย ประจำวัน'!$B575,ผลิต2!Y:Y)+SUMIF(เส้นแต่งหน้าขนมเค้ก!$C:$C,'รับ-จ่าย ประจำวัน'!$B575,เส้นแต่งหน้าขนมเค้ก!Y:Y)+SUMIF(แพ็ค!$C:$C,'รับ-จ่าย ประจำวัน'!$B575,แพ็ค!Y:Y)+SUMIF(ธุรการ!$C:$C,'รับ-จ่าย ประจำวัน'!$B575,ธุรการ!Y:Y)+SUMIF(เส้นแต่งหน้าขนมปัง!$C:$C,'รับ-จ่าย ประจำวัน'!$B575,เส้นแต่งหน้าขนมปัง!Y:Y)+SUMIF('วางแผนBC,CJ'!$C:$C,'รับ-จ่าย ประจำวัน'!$B575,'วางแผนBC,CJ'!Y:Y)+SUMIF(RD!$C:$C,'รับ-จ่าย ประจำวัน'!$B575,RD!Y:Y)+SUMIF('FG,ออนไล,คัดแยก'!$C:$C,'รับ-จ่าย ประจำวัน'!$B575,'FG,ออนไล,คัดแยก'!Y:Y)</f>
        <v>0</v>
      </c>
      <c r="BG575" s="16">
        <f>SUMIF(เตรียมส่วนผสม!$C:$C,'รับ-จ่าย ประจำวัน'!$B575,เตรียมส่วนผสม!Z:Z)+SUMIF(กวนไส้!$C:$C,'รับ-จ่าย ประจำวัน'!$B575,กวนไส้!Z:Z)+SUMIF(ผลิต1!$C:$C,'รับ-จ่าย ประจำวัน'!$B575,ผลิต1!Z:Z)+SUMIF(ผลิต2!$C:$C,'รับ-จ่าย ประจำวัน'!$B575,ผลิต2!Z:Z)+SUMIF(เส้นแต่งหน้าขนมเค้ก!$C:$C,'รับ-จ่าย ประจำวัน'!$B575,เส้นแต่งหน้าขนมเค้ก!Z:Z)+SUMIF(แพ็ค!$C:$C,'รับ-จ่าย ประจำวัน'!$B575,แพ็ค!Z:Z)+SUMIF(ธุรการ!$C:$C,'รับ-จ่าย ประจำวัน'!$B575,ธุรการ!Z:Z)+SUMIF(เส้นแต่งหน้าขนมปัง!$C:$C,'รับ-จ่าย ประจำวัน'!$B575,เส้นแต่งหน้าขนมปัง!Z:Z)+SUMIF('วางแผนBC,CJ'!$C:$C,'รับ-จ่าย ประจำวัน'!$B575,'วางแผนBC,CJ'!Z:Z)+SUMIF(RD!$C:$C,'รับ-จ่าย ประจำวัน'!$B575,RD!Z:Z)+SUMIF('FG,ออนไล,คัดแยก'!$C:$C,'รับ-จ่าย ประจำวัน'!$B575,'FG,ออนไล,คัดแยก'!Z:Z)</f>
        <v>0</v>
      </c>
      <c r="BH575" s="16">
        <f>SUMIF(เตรียมส่วนผสม!$C:$C,'รับ-จ่าย ประจำวัน'!$B575,เตรียมส่วนผสม!AA:AA)+SUMIF(กวนไส้!$C:$C,'รับ-จ่าย ประจำวัน'!$B575,กวนไส้!AA:AA)+SUMIF(ผลิต1!$C:$C,'รับ-จ่าย ประจำวัน'!$B575,ผลิต1!AA:AA)+SUMIF(ผลิต2!$C:$C,'รับ-จ่าย ประจำวัน'!$B575,ผลิต2!AA:AA)+SUMIF(เส้นแต่งหน้าขนมเค้ก!$C:$C,'รับ-จ่าย ประจำวัน'!$B575,เส้นแต่งหน้าขนมเค้ก!AA:AA)+SUMIF(แพ็ค!$C:$C,'รับ-จ่าย ประจำวัน'!$B575,แพ็ค!AA:AA)+SUMIF(ธุรการ!$C:$C,'รับ-จ่าย ประจำวัน'!$B575,ธุรการ!AA:AA)+SUMIF(เส้นแต่งหน้าขนมปัง!$C:$C,'รับ-จ่าย ประจำวัน'!$B575,เส้นแต่งหน้าขนมปัง!AA:AA)+SUMIF('วางแผนBC,CJ'!$C:$C,'รับ-จ่าย ประจำวัน'!$B575,'วางแผนBC,CJ'!AA:AA)+SUMIF(RD!$C:$C,'รับ-จ่าย ประจำวัน'!$B575,RD!AA:AA)+SUMIF('FG,ออนไล,คัดแยก'!$C:$C,'รับ-จ่าย ประจำวัน'!$B575,'FG,ออนไล,คัดแยก'!AA:AA)</f>
        <v>0</v>
      </c>
      <c r="BI575" s="16">
        <f>SUMIF(เตรียมส่วนผสม!$C:$C,'รับ-จ่าย ประจำวัน'!$B575,เตรียมส่วนผสม!AB:AB)+SUMIF(กวนไส้!$C:$C,'รับ-จ่าย ประจำวัน'!$B575,กวนไส้!AB:AB)+SUMIF(ผลิต1!$C:$C,'รับ-จ่าย ประจำวัน'!$B575,ผลิต1!AB:AB)+SUMIF(ผลิต2!$C:$C,'รับ-จ่าย ประจำวัน'!$B575,ผลิต2!AB:AB)+SUMIF(เส้นแต่งหน้าขนมเค้ก!$C:$C,'รับ-จ่าย ประจำวัน'!$B575,เส้นแต่งหน้าขนมเค้ก!AB:AB)+SUMIF(แพ็ค!$C:$C,'รับ-จ่าย ประจำวัน'!$B575,แพ็ค!AB:AB)+SUMIF(ธุรการ!$C:$C,'รับ-จ่าย ประจำวัน'!$B575,ธุรการ!AB:AB)+SUMIF(เส้นแต่งหน้าขนมปัง!$C:$C,'รับ-จ่าย ประจำวัน'!$B575,เส้นแต่งหน้าขนมปัง!AB:AB)+SUMIF('วางแผนBC,CJ'!$C:$C,'รับ-จ่าย ประจำวัน'!$B575,'วางแผนBC,CJ'!AB:AB)+SUMIF(RD!$C:$C,'รับ-จ่าย ประจำวัน'!$B575,RD!AB:AB)+SUMIF('FG,ออนไล,คัดแยก'!$C:$C,'รับ-จ่าย ประจำวัน'!$B575,'FG,ออนไล,คัดแยก'!AB:AB)</f>
        <v>0</v>
      </c>
      <c r="BJ575" s="16">
        <f>SUMIF(เตรียมส่วนผสม!$C:$C,'รับ-จ่าย ประจำวัน'!$B575,เตรียมส่วนผสม!AC:AC)+SUMIF(กวนไส้!$C:$C,'รับ-จ่าย ประจำวัน'!$B575,กวนไส้!AC:AC)+SUMIF(ผลิต1!$C:$C,'รับ-จ่าย ประจำวัน'!$B575,ผลิต1!AC:AC)+SUMIF(ผลิต2!$C:$C,'รับ-จ่าย ประจำวัน'!$B575,ผลิต2!AC:AC)+SUMIF(เส้นแต่งหน้าขนมเค้ก!$C:$C,'รับ-จ่าย ประจำวัน'!$B575,เส้นแต่งหน้าขนมเค้ก!AC:AC)+SUMIF(แพ็ค!$C:$C,'รับ-จ่าย ประจำวัน'!$B575,แพ็ค!AC:AC)+SUMIF(ธุรการ!$C:$C,'รับ-จ่าย ประจำวัน'!$B575,ธุรการ!AC:AC)+SUMIF(เส้นแต่งหน้าขนมปัง!$C:$C,'รับ-จ่าย ประจำวัน'!$B575,เส้นแต่งหน้าขนมปัง!AC:AC)+SUMIF('วางแผนBC,CJ'!$C:$C,'รับ-จ่าย ประจำวัน'!$B575,'วางแผนBC,CJ'!AC:AC)+SUMIF(RD!$C:$C,'รับ-จ่าย ประจำวัน'!$B575,RD!AC:AC)+SUMIF('FG,ออนไล,คัดแยก'!$C:$C,'รับ-จ่าย ประจำวัน'!$B575,'FG,ออนไล,คัดแยก'!AC:AC)</f>
        <v>0</v>
      </c>
      <c r="BK575" s="16">
        <f>SUMIF(เตรียมส่วนผสม!$C:$C,'รับ-จ่าย ประจำวัน'!$B575,เตรียมส่วนผสม!AD:AD)+SUMIF(กวนไส้!$C:$C,'รับ-จ่าย ประจำวัน'!$B575,กวนไส้!AD:AD)+SUMIF(ผลิต1!$C:$C,'รับ-จ่าย ประจำวัน'!$B575,ผลิต1!AD:AD)+SUMIF(ผลิต2!$C:$C,'รับ-จ่าย ประจำวัน'!$B575,ผลิต2!AD:AD)+SUMIF(เส้นแต่งหน้าขนมเค้ก!$C:$C,'รับ-จ่าย ประจำวัน'!$B575,เส้นแต่งหน้าขนมเค้ก!AD:AD)+SUMIF(แพ็ค!$C:$C,'รับ-จ่าย ประจำวัน'!$B575,แพ็ค!AD:AD)+SUMIF(ธุรการ!$C:$C,'รับ-จ่าย ประจำวัน'!$B575,ธุรการ!AD:AD)+SUMIF(เส้นแต่งหน้าขนมปัง!$C:$C,'รับ-จ่าย ประจำวัน'!$B575,เส้นแต่งหน้าขนมปัง!AD:AD)+SUMIF('วางแผนBC,CJ'!$C:$C,'รับ-จ่าย ประจำวัน'!$B575,'วางแผนBC,CJ'!AD:AD)+SUMIF(RD!$C:$C,'รับ-จ่าย ประจำวัน'!$B575,RD!AD:AD)+SUMIF('FG,ออนไล,คัดแยก'!$C:$C,'รับ-จ่าย ประจำวัน'!$B575,'FG,ออนไล,คัดแยก'!AD:AD)</f>
        <v>0</v>
      </c>
      <c r="BL575" s="16">
        <f>SUMIF(เตรียมส่วนผสม!$C:$C,'รับ-จ่าย ประจำวัน'!$B575,เตรียมส่วนผสม!AE:AE)+SUMIF(กวนไส้!$C:$C,'รับ-จ่าย ประจำวัน'!$B575,กวนไส้!AE:AE)+SUMIF(ผลิต1!$C:$C,'รับ-จ่าย ประจำวัน'!$B575,ผลิต1!AE:AE)+SUMIF(ผลิต2!$C:$C,'รับ-จ่าย ประจำวัน'!$B575,ผลิต2!AE:AE)+SUMIF(เส้นแต่งหน้าขนมเค้ก!$C:$C,'รับ-จ่าย ประจำวัน'!$B575,เส้นแต่งหน้าขนมเค้ก!AE:AE)+SUMIF(แพ็ค!$C:$C,'รับ-จ่าย ประจำวัน'!$B575,แพ็ค!AE:AE)+SUMIF(ธุรการ!$C:$C,'รับ-จ่าย ประจำวัน'!$B575,ธุรการ!AE:AE)+SUMIF(เส้นแต่งหน้าขนมปัง!$C:$C,'รับ-จ่าย ประจำวัน'!$B575,เส้นแต่งหน้าขนมปัง!AE:AE)+SUMIF('วางแผนBC,CJ'!$C:$C,'รับ-จ่าย ประจำวัน'!$B575,'วางแผนBC,CJ'!AE:AE)+SUMIF(RD!$C:$C,'รับ-จ่าย ประจำวัน'!$B575,RD!AE:AE)+SUMIF('FG,ออนไล,คัดแยก'!$C:$C,'รับ-จ่าย ประจำวัน'!$B575,'FG,ออนไล,คัดแยก'!AE:AE)</f>
        <v>0</v>
      </c>
      <c r="BM575" s="16">
        <f>SUMIF(เตรียมส่วนผสม!$C:$C,'รับ-จ่าย ประจำวัน'!$B575,เตรียมส่วนผสม!AF:AF)+SUMIF(กวนไส้!$C:$C,'รับ-จ่าย ประจำวัน'!$B575,กวนไส้!AF:AF)+SUMIF(ผลิต1!$C:$C,'รับ-จ่าย ประจำวัน'!$B575,ผลิต1!AF:AF)+SUMIF(ผลิต2!$C:$C,'รับ-จ่าย ประจำวัน'!$B575,ผลิต2!AF:AF)+SUMIF(เส้นแต่งหน้าขนมเค้ก!$C:$C,'รับ-จ่าย ประจำวัน'!$B575,เส้นแต่งหน้าขนมเค้ก!AF:AF)+SUMIF(แพ็ค!$C:$C,'รับ-จ่าย ประจำวัน'!$B575,แพ็ค!AF:AF)+SUMIF(ธุรการ!$C:$C,'รับ-จ่าย ประจำวัน'!$B575,ธุรการ!AF:AF)+SUMIF(เส้นแต่งหน้าขนมปัง!$C:$C,'รับ-จ่าย ประจำวัน'!$B575,เส้นแต่งหน้าขนมปัง!AF:AF)+SUMIF('วางแผนBC,CJ'!$C:$C,'รับ-จ่าย ประจำวัน'!$B575,'วางแผนBC,CJ'!AF:AF)+SUMIF(RD!$C:$C,'รับ-จ่าย ประจำวัน'!$B575,RD!AF:AF)+SUMIF('FG,ออนไล,คัดแยก'!$C:$C,'รับ-จ่าย ประจำวัน'!$B575,'FG,ออนไล,คัดแยก'!AF:AF)</f>
        <v>0</v>
      </c>
      <c r="BN575" s="16">
        <f>SUMIF(เตรียมส่วนผสม!$C:$C,'รับ-จ่าย ประจำวัน'!$B575,เตรียมส่วนผสม!AG:AG)+SUMIF(กวนไส้!$C:$C,'รับ-จ่าย ประจำวัน'!$B575,กวนไส้!AG:AG)+SUMIF(ผลิต1!$C:$C,'รับ-จ่าย ประจำวัน'!$B575,ผลิต1!AG:AG)+SUMIF(ผลิต2!$C:$C,'รับ-จ่าย ประจำวัน'!$B575,ผลิต2!AG:AG)+SUMIF(เส้นแต่งหน้าขนมเค้ก!$C:$C,'รับ-จ่าย ประจำวัน'!$B575,เส้นแต่งหน้าขนมเค้ก!AG:AG)+SUMIF(แพ็ค!$C:$C,'รับ-จ่าย ประจำวัน'!$B575,แพ็ค!AG:AG)+SUMIF(ธุรการ!$C:$C,'รับ-จ่าย ประจำวัน'!$B575,ธุรการ!AG:AG)+SUMIF(เส้นแต่งหน้าขนมปัง!$C:$C,'รับ-จ่าย ประจำวัน'!$B575,เส้นแต่งหน้าขนมปัง!AG:AG)+SUMIF('วางแผนBC,CJ'!$C:$C,'รับ-จ่าย ประจำวัน'!$B575,'วางแผนBC,CJ'!AG:AG)+SUMIF(RD!$C:$C,'รับ-จ่าย ประจำวัน'!$B575,RD!AG:AG)+SUMIF('FG,ออนไล,คัดแยก'!$C:$C,'รับ-จ่าย ประจำวัน'!$B575,'FG,ออนไล,คัดแยก'!AG:AG)</f>
        <v>0</v>
      </c>
      <c r="BO575" s="16">
        <f>SUMIF(เตรียมส่วนผสม!$C:$C,'รับ-จ่าย ประจำวัน'!$B575,เตรียมส่วนผสม!AH:AH)+SUMIF(กวนไส้!$C:$C,'รับ-จ่าย ประจำวัน'!$B575,กวนไส้!AH:AH)+SUMIF(ผลิต1!$C:$C,'รับ-จ่าย ประจำวัน'!$B575,ผลิต1!AH:AH)+SUMIF(ผลิต2!$C:$C,'รับ-จ่าย ประจำวัน'!$B575,ผลิต2!AH:AH)+SUMIF(เส้นแต่งหน้าขนมเค้ก!$C:$C,'รับ-จ่าย ประจำวัน'!$B575,เส้นแต่งหน้าขนมเค้ก!AH:AH)+SUMIF(แพ็ค!$C:$C,'รับ-จ่าย ประจำวัน'!$B575,แพ็ค!AH:AH)+SUMIF(ธุรการ!$C:$C,'รับ-จ่าย ประจำวัน'!$B575,ธุรการ!AH:AH)+SUMIF(เส้นแต่งหน้าขนมปัง!$C:$C,'รับ-จ่าย ประจำวัน'!$B575,เส้นแต่งหน้าขนมปัง!AH:AH)+SUMIF('วางแผนBC,CJ'!$C:$C,'รับ-จ่าย ประจำวัน'!$B575,'วางแผนBC,CJ'!AH:AH)+SUMIF(RD!$C:$C,'รับ-จ่าย ประจำวัน'!$B575,RD!AH:AH)+SUMIF('FG,ออนไล,คัดแยก'!$C:$C,'รับ-จ่าย ประจำวัน'!$B575,'FG,ออนไล,คัดแยก'!AH:AH)</f>
        <v>0</v>
      </c>
      <c r="BP575" s="16">
        <f>SUMIF(เตรียมส่วนผสม!$C:$C,'รับ-จ่าย ประจำวัน'!$B575,เตรียมส่วนผสม!AI:AI)+SUMIF(กวนไส้!$C:$C,'รับ-จ่าย ประจำวัน'!$B575,กวนไส้!AI:AI)+SUMIF(ผลิต1!$C:$C,'รับ-จ่าย ประจำวัน'!$B575,ผลิต1!AI:AI)+SUMIF(ผลิต2!$C:$C,'รับ-จ่าย ประจำวัน'!$B575,ผลิต2!AI:AI)+SUMIF(เส้นแต่งหน้าขนมเค้ก!$C:$C,'รับ-จ่าย ประจำวัน'!$B575,เส้นแต่งหน้าขนมเค้ก!AI:AI)+SUMIF(แพ็ค!$C:$C,'รับ-จ่าย ประจำวัน'!$B575,แพ็ค!AI:AI)+SUMIF(ธุรการ!$C:$C,'รับ-จ่าย ประจำวัน'!$B575,ธุรการ!AI:AI)+SUMIF(เส้นแต่งหน้าขนมปัง!$C:$C,'รับ-จ่าย ประจำวัน'!$B575,เส้นแต่งหน้าขนมปัง!AI:AI)+SUMIF('วางแผนBC,CJ'!$C:$C,'รับ-จ่าย ประจำวัน'!$B575,'วางแผนBC,CJ'!AI:AI)+SUMIF(RD!$C:$C,'รับ-จ่าย ประจำวัน'!$B575,RD!AI:AI)+SUMIF('FG,ออนไล,คัดแยก'!$C:$C,'รับ-จ่าย ประจำวัน'!$B575,'FG,ออนไล,คัดแยก'!AI:AI)</f>
        <v>0</v>
      </c>
      <c r="BQ575" s="16">
        <f>SUMIF(เตรียมส่วนผสม!$C:$C,'รับ-จ่าย ประจำวัน'!$B575,เตรียมส่วนผสม!AJ:AJ)+SUMIF(กวนไส้!$C:$C,'รับ-จ่าย ประจำวัน'!$B575,กวนไส้!AJ:AJ)+SUMIF(ผลิต1!$C:$C,'รับ-จ่าย ประจำวัน'!$B575,ผลิต1!AJ:AJ)+SUMIF(ผลิต2!$C:$C,'รับ-จ่าย ประจำวัน'!$B575,ผลิต2!AJ:AJ)+SUMIF(เส้นแต่งหน้าขนมเค้ก!$C:$C,'รับ-จ่าย ประจำวัน'!$B575,เส้นแต่งหน้าขนมเค้ก!AJ:AJ)+SUMIF(แพ็ค!$C:$C,'รับ-จ่าย ประจำวัน'!$B575,แพ็ค!AJ:AJ)+SUMIF(ธุรการ!$C:$C,'รับ-จ่าย ประจำวัน'!$B575,ธุรการ!AJ:AJ)+SUMIF(เส้นแต่งหน้าขนมปัง!$C:$C,'รับ-จ่าย ประจำวัน'!$B575,เส้นแต่งหน้าขนมปัง!AJ:AJ)+SUMIF('วางแผนBC,CJ'!$C:$C,'รับ-จ่าย ประจำวัน'!$B575,'วางแผนBC,CJ'!AJ:AJ)+SUMIF(RD!$C:$C,'รับ-จ่าย ประจำวัน'!$B575,RD!AJ:AJ)+SUMIF('FG,ออนไล,คัดแยก'!$C:$C,'รับ-จ่าย ประจำวัน'!$B575,'FG,ออนไล,คัดแยก'!AJ:AJ)</f>
        <v>0</v>
      </c>
      <c r="BR575" s="16">
        <f>SUMIF(เตรียมส่วนผสม!$C:$C,'รับ-จ่าย ประจำวัน'!$B575,เตรียมส่วนผสม!AK:AK)+SUMIF(กวนไส้!$C:$C,'รับ-จ่าย ประจำวัน'!$B575,กวนไส้!AK:AK)+SUMIF(ผลิต1!$C:$C,'รับ-จ่าย ประจำวัน'!$B575,ผลิต1!AK:AK)+SUMIF(ผลิต2!$C:$C,'รับ-จ่าย ประจำวัน'!$B575,ผลิต2!AK:AK)+SUMIF(เส้นแต่งหน้าขนมเค้ก!$C:$C,'รับ-จ่าย ประจำวัน'!$B575,เส้นแต่งหน้าขนมเค้ก!AK:AK)+SUMIF(แพ็ค!$C:$C,'รับ-จ่าย ประจำวัน'!$B575,แพ็ค!AK:AK)+SUMIF(ธุรการ!$C:$C,'รับ-จ่าย ประจำวัน'!$B575,ธุรการ!AK:AK)+SUMIF(เส้นแต่งหน้าขนมปัง!$C:$C,'รับ-จ่าย ประจำวัน'!$B575,เส้นแต่งหน้าขนมปัง!AK:AK)+SUMIF('วางแผนBC,CJ'!$C:$C,'รับ-จ่าย ประจำวัน'!$B575,'วางแผนBC,CJ'!AK:AK)+SUMIF(RD!$C:$C,'รับ-จ่าย ประจำวัน'!$B575,RD!AK:AK)+SUMIF('FG,ออนไล,คัดแยก'!$C:$C,'รับ-จ่าย ประจำวัน'!$B575,'FG,ออนไล,คัดแยก'!AK:AK)</f>
        <v>0</v>
      </c>
      <c r="BS575" s="16">
        <f>SUMIF(เตรียมส่วนผสม!$C:$C,'รับ-จ่าย ประจำวัน'!$B575,เตรียมส่วนผสม!AL:AL)+SUMIF(กวนไส้!$C:$C,'รับ-จ่าย ประจำวัน'!$B575,กวนไส้!AL:AL)+SUMIF(ผลิต1!$C:$C,'รับ-จ่าย ประจำวัน'!$B575,ผลิต1!AL:AL)+SUMIF(ผลิต2!$C:$C,'รับ-จ่าย ประจำวัน'!$B575,ผลิต2!AL:AL)+SUMIF(เส้นแต่งหน้าขนมเค้ก!$C:$C,'รับ-จ่าย ประจำวัน'!$B575,เส้นแต่งหน้าขนมเค้ก!AL:AL)+SUMIF(แพ็ค!$C:$C,'รับ-จ่าย ประจำวัน'!$B575,แพ็ค!AL:AL)+SUMIF(ธุรการ!$C:$C,'รับ-จ่าย ประจำวัน'!$B575,ธุรการ!AL:AL)+SUMIF(เส้นแต่งหน้าขนมปัง!$C:$C,'รับ-จ่าย ประจำวัน'!$B575,เส้นแต่งหน้าขนมปัง!AL:AL)+SUMIF('วางแผนBC,CJ'!$C:$C,'รับ-จ่าย ประจำวัน'!$B575,'วางแผนBC,CJ'!AL:AL)+SUMIF(RD!$C:$C,'รับ-จ่าย ประจำวัน'!$B575,RD!AL:AL)+SUMIF('FG,ออนไล,คัดแยก'!$C:$C,'รับ-จ่าย ประจำวัน'!$B575,'FG,ออนไล,คัดแยก'!AL:AL)</f>
        <v>0</v>
      </c>
      <c r="BT575" s="18">
        <f t="shared" si="115"/>
        <v>0</v>
      </c>
      <c r="BU575" s="116"/>
      <c r="BV575" s="146">
        <f t="shared" si="116"/>
        <v>0</v>
      </c>
      <c r="BW575" s="183">
        <v>30</v>
      </c>
      <c r="BX575" s="172">
        <f t="shared" si="114"/>
        <v>0</v>
      </c>
      <c r="BY575" s="188" t="e">
        <f t="shared" si="112"/>
        <v>#DIV/0!</v>
      </c>
      <c r="BZ575" s="180" t="e">
        <f t="shared" ca="1" si="117"/>
        <v>#DIV/0!</v>
      </c>
      <c r="CA575" s="93"/>
      <c r="CB575" s="93"/>
      <c r="CC575" s="93"/>
      <c r="CD575" s="93"/>
      <c r="CE575" s="93"/>
      <c r="CF575" s="93"/>
      <c r="CG575" s="93"/>
      <c r="CH575" s="93"/>
      <c r="CI575" s="93"/>
      <c r="CJ575" s="97"/>
      <c r="CK575" s="9">
        <f t="shared" si="113"/>
        <v>0</v>
      </c>
    </row>
    <row r="576" spans="1:89" hidden="1" x14ac:dyDescent="0.5">
      <c r="A576" s="149"/>
      <c r="B576" s="34">
        <v>1023401110</v>
      </c>
      <c r="C576" s="33" t="s">
        <v>1816</v>
      </c>
      <c r="D576" s="141" t="s">
        <v>91</v>
      </c>
      <c r="E576" s="25"/>
      <c r="F576" s="132"/>
      <c r="G576" s="25"/>
      <c r="H576" s="12">
        <v>0</v>
      </c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11"/>
      <c r="AF576" s="11"/>
      <c r="AG576" s="11"/>
      <c r="AH576" s="11"/>
      <c r="AI576" s="25"/>
      <c r="AJ576" s="25"/>
      <c r="AK576" s="25"/>
      <c r="AL576" s="25"/>
      <c r="AM576" s="25"/>
      <c r="AN576" s="15">
        <f t="shared" si="119"/>
        <v>0</v>
      </c>
      <c r="AO576" s="16">
        <f>SUMIF(เตรียมส่วนผสม!$C:$C,'รับ-จ่าย ประจำวัน'!$B576,เตรียมส่วนผสม!H:H)+SUMIF(กวนไส้!$C:$C,'รับ-จ่าย ประจำวัน'!$B576,กวนไส้!H:H)+SUMIF(ผลิต1!$C:$C,'รับ-จ่าย ประจำวัน'!$B576,ผลิต1!H:H)+SUMIF(ผลิต2!$C:$C,'รับ-จ่าย ประจำวัน'!$B576,ผลิต2!H:H)+SUMIF(เส้นแต่งหน้าขนมเค้ก!$C:$C,'รับ-จ่าย ประจำวัน'!$B576,เส้นแต่งหน้าขนมเค้ก!H:H)+SUMIF(แพ็ค!$C:$C,'รับ-จ่าย ประจำวัน'!$B576,แพ็ค!H:H)+SUMIF(ธุรการ!$C:$C,'รับ-จ่าย ประจำวัน'!$B576,ธุรการ!H:H)+SUMIF(เส้นแต่งหน้าขนมปัง!$C:$C,'รับ-จ่าย ประจำวัน'!$B576,เส้นแต่งหน้าขนมปัง!H:H)+SUMIF('วางแผนBC,CJ'!$C:$C,'รับ-จ่าย ประจำวัน'!$B576,'วางแผนBC,CJ'!H:H)+SUMIF(RD!$C:$C,'รับ-จ่าย ประจำวัน'!$B576,RD!H:H)+SUMIF('FG,ออนไล,คัดแยก'!$C:$C,'รับ-จ่าย ประจำวัน'!$B576,'FG,ออนไล,คัดแยก'!H:H)</f>
        <v>0</v>
      </c>
      <c r="AP576" s="16">
        <f>SUMIF(เตรียมส่วนผสม!$C:$C,'รับ-จ่าย ประจำวัน'!$B576,เตรียมส่วนผสม!I:I)+SUMIF(กวนไส้!$C:$C,'รับ-จ่าย ประจำวัน'!$B576,กวนไส้!I:I)+SUMIF(ผลิต1!$C:$C,'รับ-จ่าย ประจำวัน'!$B576,ผลิต1!I:I)+SUMIF(ผลิต2!$C:$C,'รับ-จ่าย ประจำวัน'!$B576,ผลิต2!I:I)+SUMIF(เส้นแต่งหน้าขนมเค้ก!$C:$C,'รับ-จ่าย ประจำวัน'!$B576,เส้นแต่งหน้าขนมเค้ก!I:I)+SUMIF(แพ็ค!$C:$C,'รับ-จ่าย ประจำวัน'!$B576,แพ็ค!I:I)+SUMIF(ธุรการ!$C:$C,'รับ-จ่าย ประจำวัน'!$B576,ธุรการ!I:I)+SUMIF(เส้นแต่งหน้าขนมปัง!$C:$C,'รับ-จ่าย ประจำวัน'!$B576,เส้นแต่งหน้าขนมปัง!I:I)+SUMIF('วางแผนBC,CJ'!$C:$C,'รับ-จ่าย ประจำวัน'!$B576,'วางแผนBC,CJ'!I:I)+SUMIF(RD!$C:$C,'รับ-จ่าย ประจำวัน'!$B576,RD!I:I)+SUMIF('FG,ออนไล,คัดแยก'!$C:$C,'รับ-จ่าย ประจำวัน'!$B576,'FG,ออนไล,คัดแยก'!I:I)</f>
        <v>0</v>
      </c>
      <c r="AQ576" s="16">
        <f>SUMIF(เตรียมส่วนผสม!$C:$C,'รับ-จ่าย ประจำวัน'!$B576,เตรียมส่วนผสม!J:J)+SUMIF(กวนไส้!$C:$C,'รับ-จ่าย ประจำวัน'!$B576,กวนไส้!J:J)+SUMIF(ผลิต1!$C:$C,'รับ-จ่าย ประจำวัน'!$B576,ผลิต1!J:J)+SUMIF(ผลิต2!$C:$C,'รับ-จ่าย ประจำวัน'!$B576,ผลิต2!J:J)+SUMIF(เส้นแต่งหน้าขนมเค้ก!$C:$C,'รับ-จ่าย ประจำวัน'!$B576,เส้นแต่งหน้าขนมเค้ก!J:J)+SUMIF(แพ็ค!$C:$C,'รับ-จ่าย ประจำวัน'!$B576,แพ็ค!J:J)+SUMIF(ธุรการ!$C:$C,'รับ-จ่าย ประจำวัน'!$B576,ธุรการ!J:J)+SUMIF(เส้นแต่งหน้าขนมปัง!$C:$C,'รับ-จ่าย ประจำวัน'!$B576,เส้นแต่งหน้าขนมปัง!J:J)+SUMIF('วางแผนBC,CJ'!$C:$C,'รับ-จ่าย ประจำวัน'!$B576,'วางแผนBC,CJ'!J:J)+SUMIF(RD!$C:$C,'รับ-จ่าย ประจำวัน'!$B576,RD!J:J)+SUMIF('FG,ออนไล,คัดแยก'!$C:$C,'รับ-จ่าย ประจำวัน'!$B576,'FG,ออนไล,คัดแยก'!J:J)</f>
        <v>0</v>
      </c>
      <c r="AR576" s="16">
        <f>SUMIF(เตรียมส่วนผสม!$C:$C,'รับ-จ่าย ประจำวัน'!$B576,เตรียมส่วนผสม!K:K)+SUMIF(กวนไส้!$C:$C,'รับ-จ่าย ประจำวัน'!$B576,กวนไส้!K:K)+SUMIF(ผลิต1!$C:$C,'รับ-จ่าย ประจำวัน'!$B576,ผลิต1!K:K)+SUMIF(ผลิต2!$C:$C,'รับ-จ่าย ประจำวัน'!$B576,ผลิต2!K:K)+SUMIF(เส้นแต่งหน้าขนมเค้ก!$C:$C,'รับ-จ่าย ประจำวัน'!$B576,เส้นแต่งหน้าขนมเค้ก!K:K)+SUMIF(แพ็ค!$C:$C,'รับ-จ่าย ประจำวัน'!$B576,แพ็ค!K:K)+SUMIF(ธุรการ!$C:$C,'รับ-จ่าย ประจำวัน'!$B576,ธุรการ!K:K)+SUMIF(เส้นแต่งหน้าขนมปัง!$C:$C,'รับ-จ่าย ประจำวัน'!$B576,เส้นแต่งหน้าขนมปัง!K:K)+SUMIF('วางแผนBC,CJ'!$C:$C,'รับ-จ่าย ประจำวัน'!$B576,'วางแผนBC,CJ'!K:K)+SUMIF(RD!$C:$C,'รับ-จ่าย ประจำวัน'!$B576,RD!K:K)+SUMIF('FG,ออนไล,คัดแยก'!$C:$C,'รับ-จ่าย ประจำวัน'!$B576,'FG,ออนไล,คัดแยก'!K:K)</f>
        <v>0</v>
      </c>
      <c r="AS576" s="16">
        <f>SUMIF(เตรียมส่วนผสม!$C:$C,'รับ-จ่าย ประจำวัน'!$B576,เตรียมส่วนผสม!L:L)+SUMIF(กวนไส้!$C:$C,'รับ-จ่าย ประจำวัน'!$B576,กวนไส้!L:L)+SUMIF(ผลิต1!$C:$C,'รับ-จ่าย ประจำวัน'!$B576,ผลิต1!L:L)+SUMIF(ผลิต2!$C:$C,'รับ-จ่าย ประจำวัน'!$B576,ผลิต2!L:L)+SUMIF(เส้นแต่งหน้าขนมเค้ก!$C:$C,'รับ-จ่าย ประจำวัน'!$B576,เส้นแต่งหน้าขนมเค้ก!L:L)+SUMIF(แพ็ค!$C:$C,'รับ-จ่าย ประจำวัน'!$B576,แพ็ค!L:L)+SUMIF(ธุรการ!$C:$C,'รับ-จ่าย ประจำวัน'!$B576,ธุรการ!L:L)+SUMIF(เส้นแต่งหน้าขนมปัง!$C:$C,'รับ-จ่าย ประจำวัน'!$B576,เส้นแต่งหน้าขนมปัง!L:L)+SUMIF('วางแผนBC,CJ'!$C:$C,'รับ-จ่าย ประจำวัน'!$B576,'วางแผนBC,CJ'!L:L)+SUMIF(RD!$C:$C,'รับ-จ่าย ประจำวัน'!$B576,RD!L:L)+SUMIF('FG,ออนไล,คัดแยก'!$C:$C,'รับ-จ่าย ประจำวัน'!$B576,'FG,ออนไล,คัดแยก'!L:L)</f>
        <v>0</v>
      </c>
      <c r="AT576" s="16">
        <f>SUMIF(เตรียมส่วนผสม!$C:$C,'รับ-จ่าย ประจำวัน'!$B576,เตรียมส่วนผสม!M:M)+SUMIF(กวนไส้!$C:$C,'รับ-จ่าย ประจำวัน'!$B576,กวนไส้!M:M)+SUMIF(ผลิต1!$C:$C,'รับ-จ่าย ประจำวัน'!$B576,ผลิต1!M:M)+SUMIF(ผลิต2!$C:$C,'รับ-จ่าย ประจำวัน'!$B576,ผลิต2!M:M)+SUMIF(เส้นแต่งหน้าขนมเค้ก!$C:$C,'รับ-จ่าย ประจำวัน'!$B576,เส้นแต่งหน้าขนมเค้ก!M:M)+SUMIF(แพ็ค!$C:$C,'รับ-จ่าย ประจำวัน'!$B576,แพ็ค!M:M)+SUMIF(ธุรการ!$C:$C,'รับ-จ่าย ประจำวัน'!$B576,ธุรการ!M:M)+SUMIF(เส้นแต่งหน้าขนมปัง!$C:$C,'รับ-จ่าย ประจำวัน'!$B576,เส้นแต่งหน้าขนมปัง!M:M)+SUMIF('วางแผนBC,CJ'!$C:$C,'รับ-จ่าย ประจำวัน'!$B576,'วางแผนBC,CJ'!M:M)+SUMIF(RD!$C:$C,'รับ-จ่าย ประจำวัน'!$B576,RD!M:M)+SUMIF('FG,ออนไล,คัดแยก'!$C:$C,'รับ-จ่าย ประจำวัน'!$B576,'FG,ออนไล,คัดแยก'!M:M)</f>
        <v>0</v>
      </c>
      <c r="AU576" s="16">
        <f>SUMIF(เตรียมส่วนผสม!$C:$C,'รับ-จ่าย ประจำวัน'!$B576,เตรียมส่วนผสม!N:N)+SUMIF(กวนไส้!$C:$C,'รับ-จ่าย ประจำวัน'!$B576,กวนไส้!N:N)+SUMIF(ผลิต1!$C:$C,'รับ-จ่าย ประจำวัน'!$B576,ผลิต1!N:N)+SUMIF(ผลิต2!$C:$C,'รับ-จ่าย ประจำวัน'!$B576,ผลิต2!N:N)+SUMIF(เส้นแต่งหน้าขนมเค้ก!$C:$C,'รับ-จ่าย ประจำวัน'!$B576,เส้นแต่งหน้าขนมเค้ก!N:N)+SUMIF(แพ็ค!$C:$C,'รับ-จ่าย ประจำวัน'!$B576,แพ็ค!N:N)+SUMIF(ธุรการ!$C:$C,'รับ-จ่าย ประจำวัน'!$B576,ธุรการ!N:N)+SUMIF(เส้นแต่งหน้าขนมปัง!$C:$C,'รับ-จ่าย ประจำวัน'!$B576,เส้นแต่งหน้าขนมปัง!N:N)+SUMIF('วางแผนBC,CJ'!$C:$C,'รับ-จ่าย ประจำวัน'!$B576,'วางแผนBC,CJ'!N:N)+SUMIF(RD!$C:$C,'รับ-จ่าย ประจำวัน'!$B576,RD!N:N)+SUMIF('FG,ออนไล,คัดแยก'!$C:$C,'รับ-จ่าย ประจำวัน'!$B576,'FG,ออนไล,คัดแยก'!N:N)</f>
        <v>0</v>
      </c>
      <c r="AV576" s="16">
        <f>SUMIF(เตรียมส่วนผสม!$C:$C,'รับ-จ่าย ประจำวัน'!$B576,เตรียมส่วนผสม!O:O)+SUMIF(กวนไส้!$C:$C,'รับ-จ่าย ประจำวัน'!$B576,กวนไส้!O:O)+SUMIF(ผลิต1!$C:$C,'รับ-จ่าย ประจำวัน'!$B576,ผลิต1!O:O)+SUMIF(ผลิต2!$C:$C,'รับ-จ่าย ประจำวัน'!$B576,ผลิต2!O:O)+SUMIF(เส้นแต่งหน้าขนมเค้ก!$C:$C,'รับ-จ่าย ประจำวัน'!$B576,เส้นแต่งหน้าขนมเค้ก!O:O)+SUMIF(แพ็ค!$C:$C,'รับ-จ่าย ประจำวัน'!$B576,แพ็ค!O:O)+SUMIF(ธุรการ!$C:$C,'รับ-จ่าย ประจำวัน'!$B576,ธุรการ!O:O)+SUMIF(เส้นแต่งหน้าขนมปัง!$C:$C,'รับ-จ่าย ประจำวัน'!$B576,เส้นแต่งหน้าขนมปัง!O:O)+SUMIF('วางแผนBC,CJ'!$C:$C,'รับ-จ่าย ประจำวัน'!$B576,'วางแผนBC,CJ'!O:O)+SUMIF(RD!$C:$C,'รับ-จ่าย ประจำวัน'!$B576,RD!O:O)+SUMIF('FG,ออนไล,คัดแยก'!$C:$C,'รับ-จ่าย ประจำวัน'!$B576,'FG,ออนไล,คัดแยก'!O:O)</f>
        <v>0</v>
      </c>
      <c r="AW576" s="16">
        <f>SUMIF(เตรียมส่วนผสม!$C:$C,'รับ-จ่าย ประจำวัน'!$B576,เตรียมส่วนผสม!P:P)+SUMIF(กวนไส้!$C:$C,'รับ-จ่าย ประจำวัน'!$B576,กวนไส้!P:P)+SUMIF(ผลิต1!$C:$C,'รับ-จ่าย ประจำวัน'!$B576,ผลิต1!P:P)+SUMIF(ผลิต2!$C:$C,'รับ-จ่าย ประจำวัน'!$B576,ผลิต2!P:P)+SUMIF(เส้นแต่งหน้าขนมเค้ก!$C:$C,'รับ-จ่าย ประจำวัน'!$B576,เส้นแต่งหน้าขนมเค้ก!P:P)+SUMIF(แพ็ค!$C:$C,'รับ-จ่าย ประจำวัน'!$B576,แพ็ค!P:P)+SUMIF(ธุรการ!$C:$C,'รับ-จ่าย ประจำวัน'!$B576,ธุรการ!P:P)+SUMIF(เส้นแต่งหน้าขนมปัง!$C:$C,'รับ-จ่าย ประจำวัน'!$B576,เส้นแต่งหน้าขนมปัง!P:P)+SUMIF('วางแผนBC,CJ'!$C:$C,'รับ-จ่าย ประจำวัน'!$B576,'วางแผนBC,CJ'!P:P)+SUMIF(RD!$C:$C,'รับ-จ่าย ประจำวัน'!$B576,RD!P:P)+SUMIF('FG,ออนไล,คัดแยก'!$C:$C,'รับ-จ่าย ประจำวัน'!$B576,'FG,ออนไล,คัดแยก'!P:P)</f>
        <v>0</v>
      </c>
      <c r="AX576" s="16">
        <f>SUMIF(เตรียมส่วนผสม!$C:$C,'รับ-จ่าย ประจำวัน'!$B576,เตรียมส่วนผสม!Q:Q)+SUMIF(กวนไส้!$C:$C,'รับ-จ่าย ประจำวัน'!$B576,กวนไส้!Q:Q)+SUMIF(ผลิต1!$C:$C,'รับ-จ่าย ประจำวัน'!$B576,ผลิต1!Q:Q)+SUMIF(ผลิต2!$C:$C,'รับ-จ่าย ประจำวัน'!$B576,ผลิต2!Q:Q)+SUMIF(เส้นแต่งหน้าขนมเค้ก!$C:$C,'รับ-จ่าย ประจำวัน'!$B576,เส้นแต่งหน้าขนมเค้ก!Q:Q)+SUMIF(แพ็ค!$C:$C,'รับ-จ่าย ประจำวัน'!$B576,แพ็ค!Q:Q)+SUMIF(ธุรการ!$C:$C,'รับ-จ่าย ประจำวัน'!$B576,ธุรการ!Q:Q)+SUMIF(เส้นแต่งหน้าขนมปัง!$C:$C,'รับ-จ่าย ประจำวัน'!$B576,เส้นแต่งหน้าขนมปัง!Q:Q)+SUMIF('วางแผนBC,CJ'!$C:$C,'รับ-จ่าย ประจำวัน'!$B576,'วางแผนBC,CJ'!Q:Q)+SUMIF(RD!$C:$C,'รับ-จ่าย ประจำวัน'!$B576,RD!Q:Q)+SUMIF('FG,ออนไล,คัดแยก'!$C:$C,'รับ-จ่าย ประจำวัน'!$B576,'FG,ออนไล,คัดแยก'!Q:Q)</f>
        <v>0</v>
      </c>
      <c r="AY576" s="16">
        <f>SUMIF(เตรียมส่วนผสม!$C:$C,'รับ-จ่าย ประจำวัน'!$B576,เตรียมส่วนผสม!R:R)+SUMIF(กวนไส้!$C:$C,'รับ-จ่าย ประจำวัน'!$B576,กวนไส้!R:R)+SUMIF(ผลิต1!$C:$C,'รับ-จ่าย ประจำวัน'!$B576,ผลิต1!R:R)+SUMIF(ผลิต2!$C:$C,'รับ-จ่าย ประจำวัน'!$B576,ผลิต2!R:R)+SUMIF(เส้นแต่งหน้าขนมเค้ก!$C:$C,'รับ-จ่าย ประจำวัน'!$B576,เส้นแต่งหน้าขนมเค้ก!R:R)+SUMIF(แพ็ค!$C:$C,'รับ-จ่าย ประจำวัน'!$B576,แพ็ค!R:R)+SUMIF(ธุรการ!$C:$C,'รับ-จ่าย ประจำวัน'!$B576,ธุรการ!R:R)+SUMIF(เส้นแต่งหน้าขนมปัง!$C:$C,'รับ-จ่าย ประจำวัน'!$B576,เส้นแต่งหน้าขนมปัง!R:R)+SUMIF('วางแผนBC,CJ'!$C:$C,'รับ-จ่าย ประจำวัน'!$B576,'วางแผนBC,CJ'!R:R)+SUMIF(RD!$C:$C,'รับ-จ่าย ประจำวัน'!$B576,RD!R:R)+SUMIF('FG,ออนไล,คัดแยก'!$C:$C,'รับ-จ่าย ประจำวัน'!$B576,'FG,ออนไล,คัดแยก'!R:R)</f>
        <v>0</v>
      </c>
      <c r="AZ576" s="16">
        <f>SUMIF(เตรียมส่วนผสม!$C:$C,'รับ-จ่าย ประจำวัน'!$B576,เตรียมส่วนผสม!S:S)+SUMIF(กวนไส้!$C:$C,'รับ-จ่าย ประจำวัน'!$B576,กวนไส้!S:S)+SUMIF(ผลิต1!$C:$C,'รับ-จ่าย ประจำวัน'!$B576,ผลิต1!S:S)+SUMIF(ผลิต2!$C:$C,'รับ-จ่าย ประจำวัน'!$B576,ผลิต2!S:S)+SUMIF(เส้นแต่งหน้าขนมเค้ก!$C:$C,'รับ-จ่าย ประจำวัน'!$B576,เส้นแต่งหน้าขนมเค้ก!S:S)+SUMIF(แพ็ค!$C:$C,'รับ-จ่าย ประจำวัน'!$B576,แพ็ค!S:S)+SUMIF(ธุรการ!$C:$C,'รับ-จ่าย ประจำวัน'!$B576,ธุรการ!S:S)+SUMIF(เส้นแต่งหน้าขนมปัง!$C:$C,'รับ-จ่าย ประจำวัน'!$B576,เส้นแต่งหน้าขนมปัง!S:S)+SUMIF('วางแผนBC,CJ'!$C:$C,'รับ-จ่าย ประจำวัน'!$B576,'วางแผนBC,CJ'!S:S)+SUMIF(RD!$C:$C,'รับ-จ่าย ประจำวัน'!$B576,RD!S:S)+SUMIF('FG,ออนไล,คัดแยก'!$C:$C,'รับ-จ่าย ประจำวัน'!$B576,'FG,ออนไล,คัดแยก'!S:S)</f>
        <v>0</v>
      </c>
      <c r="BA576" s="16">
        <f>SUMIF(เตรียมส่วนผสม!$C:$C,'รับ-จ่าย ประจำวัน'!$B576,เตรียมส่วนผสม!T:T)+SUMIF(กวนไส้!$C:$C,'รับ-จ่าย ประจำวัน'!$B576,กวนไส้!T:T)+SUMIF(ผลิต1!$C:$C,'รับ-จ่าย ประจำวัน'!$B576,ผลิต1!T:T)+SUMIF(ผลิต2!$C:$C,'รับ-จ่าย ประจำวัน'!$B576,ผลิต2!T:T)+SUMIF(เส้นแต่งหน้าขนมเค้ก!$C:$C,'รับ-จ่าย ประจำวัน'!$B576,เส้นแต่งหน้าขนมเค้ก!T:T)+SUMIF(แพ็ค!$C:$C,'รับ-จ่าย ประจำวัน'!$B576,แพ็ค!T:T)+SUMIF(ธุรการ!$C:$C,'รับ-จ่าย ประจำวัน'!$B576,ธุรการ!T:T)+SUMIF(เส้นแต่งหน้าขนมปัง!$C:$C,'รับ-จ่าย ประจำวัน'!$B576,เส้นแต่งหน้าขนมปัง!T:T)+SUMIF('วางแผนBC,CJ'!$C:$C,'รับ-จ่าย ประจำวัน'!$B576,'วางแผนBC,CJ'!T:T)+SUMIF(RD!$C:$C,'รับ-จ่าย ประจำวัน'!$B576,RD!T:T)+SUMIF('FG,ออนไล,คัดแยก'!$C:$C,'รับ-จ่าย ประจำวัน'!$B576,'FG,ออนไล,คัดแยก'!T:T)</f>
        <v>0</v>
      </c>
      <c r="BB576" s="16">
        <f>SUMIF(เตรียมส่วนผสม!$C:$C,'รับ-จ่าย ประจำวัน'!$B576,เตรียมส่วนผสม!U:U)+SUMIF(กวนไส้!$C:$C,'รับ-จ่าย ประจำวัน'!$B576,กวนไส้!U:U)+SUMIF(ผลิต1!$C:$C,'รับ-จ่าย ประจำวัน'!$B576,ผลิต1!U:U)+SUMIF(ผลิต2!$C:$C,'รับ-จ่าย ประจำวัน'!$B576,ผลิต2!U:U)+SUMIF(เส้นแต่งหน้าขนมเค้ก!$C:$C,'รับ-จ่าย ประจำวัน'!$B576,เส้นแต่งหน้าขนมเค้ก!U:U)+SUMIF(แพ็ค!$C:$C,'รับ-จ่าย ประจำวัน'!$B576,แพ็ค!U:U)+SUMIF(ธุรการ!$C:$C,'รับ-จ่าย ประจำวัน'!$B576,ธุรการ!U:U)+SUMIF(เส้นแต่งหน้าขนมปัง!$C:$C,'รับ-จ่าย ประจำวัน'!$B576,เส้นแต่งหน้าขนมปัง!U:U)+SUMIF('วางแผนBC,CJ'!$C:$C,'รับ-จ่าย ประจำวัน'!$B576,'วางแผนBC,CJ'!U:U)+SUMIF(RD!$C:$C,'รับ-จ่าย ประจำวัน'!$B576,RD!U:U)+SUMIF('FG,ออนไล,คัดแยก'!$C:$C,'รับ-จ่าย ประจำวัน'!$B576,'FG,ออนไล,คัดแยก'!U:U)</f>
        <v>0</v>
      </c>
      <c r="BC576" s="16">
        <f>SUMIF(เตรียมส่วนผสม!$C:$C,'รับ-จ่าย ประจำวัน'!$B576,เตรียมส่วนผสม!V:V)+SUMIF(กวนไส้!$C:$C,'รับ-จ่าย ประจำวัน'!$B576,กวนไส้!V:V)+SUMIF(ผลิต1!$C:$C,'รับ-จ่าย ประจำวัน'!$B576,ผลิต1!V:V)+SUMIF(ผลิต2!$C:$C,'รับ-จ่าย ประจำวัน'!$B576,ผลิต2!V:V)+SUMIF(เส้นแต่งหน้าขนมเค้ก!$C:$C,'รับ-จ่าย ประจำวัน'!$B576,เส้นแต่งหน้าขนมเค้ก!V:V)+SUMIF(แพ็ค!$C:$C,'รับ-จ่าย ประจำวัน'!$B576,แพ็ค!V:V)+SUMIF(ธุรการ!$C:$C,'รับ-จ่าย ประจำวัน'!$B576,ธุรการ!V:V)+SUMIF(เส้นแต่งหน้าขนมปัง!$C:$C,'รับ-จ่าย ประจำวัน'!$B576,เส้นแต่งหน้าขนมปัง!V:V)+SUMIF('วางแผนBC,CJ'!$C:$C,'รับ-จ่าย ประจำวัน'!$B576,'วางแผนBC,CJ'!V:V)+SUMIF(RD!$C:$C,'รับ-จ่าย ประจำวัน'!$B576,RD!V:V)+SUMIF('FG,ออนไล,คัดแยก'!$C:$C,'รับ-จ่าย ประจำวัน'!$B576,'FG,ออนไล,คัดแยก'!V:V)</f>
        <v>0</v>
      </c>
      <c r="BD576" s="16">
        <f>SUMIF(เตรียมส่วนผสม!$C:$C,'รับ-จ่าย ประจำวัน'!$B576,เตรียมส่วนผสม!W:W)+SUMIF(กวนไส้!$C:$C,'รับ-จ่าย ประจำวัน'!$B576,กวนไส้!W:W)+SUMIF(ผลิต1!$C:$C,'รับ-จ่าย ประจำวัน'!$B576,ผลิต1!W:W)+SUMIF(ผลิต2!$C:$C,'รับ-จ่าย ประจำวัน'!$B576,ผลิต2!W:W)+SUMIF(เส้นแต่งหน้าขนมเค้ก!$C:$C,'รับ-จ่าย ประจำวัน'!$B576,เส้นแต่งหน้าขนมเค้ก!W:W)+SUMIF(แพ็ค!$C:$C,'รับ-จ่าย ประจำวัน'!$B576,แพ็ค!W:W)+SUMIF(ธุรการ!$C:$C,'รับ-จ่าย ประจำวัน'!$B576,ธุรการ!W:W)+SUMIF(เส้นแต่งหน้าขนมปัง!$C:$C,'รับ-จ่าย ประจำวัน'!$B576,เส้นแต่งหน้าขนมปัง!W:W)+SUMIF('วางแผนBC,CJ'!$C:$C,'รับ-จ่าย ประจำวัน'!$B576,'วางแผนBC,CJ'!W:W)+SUMIF(RD!$C:$C,'รับ-จ่าย ประจำวัน'!$B576,RD!W:W)+SUMIF('FG,ออนไล,คัดแยก'!$C:$C,'รับ-จ่าย ประจำวัน'!$B576,'FG,ออนไล,คัดแยก'!W:W)</f>
        <v>0</v>
      </c>
      <c r="BE576" s="16">
        <f>SUMIF(เตรียมส่วนผสม!$C:$C,'รับ-จ่าย ประจำวัน'!$B576,เตรียมส่วนผสม!X:X)+SUMIF(กวนไส้!$C:$C,'รับ-จ่าย ประจำวัน'!$B576,กวนไส้!X:X)+SUMIF(ผลิต1!$C:$C,'รับ-จ่าย ประจำวัน'!$B576,ผลิต1!X:X)+SUMIF(ผลิต2!$C:$C,'รับ-จ่าย ประจำวัน'!$B576,ผลิต2!X:X)+SUMIF(เส้นแต่งหน้าขนมเค้ก!$C:$C,'รับ-จ่าย ประจำวัน'!$B576,เส้นแต่งหน้าขนมเค้ก!X:X)+SUMIF(แพ็ค!$C:$C,'รับ-จ่าย ประจำวัน'!$B576,แพ็ค!X:X)+SUMIF(ธุรการ!$C:$C,'รับ-จ่าย ประจำวัน'!$B576,ธุรการ!X:X)+SUMIF(เส้นแต่งหน้าขนมปัง!$C:$C,'รับ-จ่าย ประจำวัน'!$B576,เส้นแต่งหน้าขนมปัง!X:X)+SUMIF('วางแผนBC,CJ'!$C:$C,'รับ-จ่าย ประจำวัน'!$B576,'วางแผนBC,CJ'!X:X)+SUMIF(RD!$C:$C,'รับ-จ่าย ประจำวัน'!$B576,RD!X:X)+SUMIF('FG,ออนไล,คัดแยก'!$C:$C,'รับ-จ่าย ประจำวัน'!$B576,'FG,ออนไล,คัดแยก'!X:X)</f>
        <v>0</v>
      </c>
      <c r="BF576" s="16">
        <f>SUMIF(เตรียมส่วนผสม!$C:$C,'รับ-จ่าย ประจำวัน'!$B576,เตรียมส่วนผสม!Y:Y)+SUMIF(กวนไส้!$C:$C,'รับ-จ่าย ประจำวัน'!$B576,กวนไส้!Y:Y)+SUMIF(ผลิต1!$C:$C,'รับ-จ่าย ประจำวัน'!$B576,ผลิต1!Y:Y)+SUMIF(ผลิต2!$C:$C,'รับ-จ่าย ประจำวัน'!$B576,ผลิต2!Y:Y)+SUMIF(เส้นแต่งหน้าขนมเค้ก!$C:$C,'รับ-จ่าย ประจำวัน'!$B576,เส้นแต่งหน้าขนมเค้ก!Y:Y)+SUMIF(แพ็ค!$C:$C,'รับ-จ่าย ประจำวัน'!$B576,แพ็ค!Y:Y)+SUMIF(ธุรการ!$C:$C,'รับ-จ่าย ประจำวัน'!$B576,ธุรการ!Y:Y)+SUMIF(เส้นแต่งหน้าขนมปัง!$C:$C,'รับ-จ่าย ประจำวัน'!$B576,เส้นแต่งหน้าขนมปัง!Y:Y)+SUMIF('วางแผนBC,CJ'!$C:$C,'รับ-จ่าย ประจำวัน'!$B576,'วางแผนBC,CJ'!Y:Y)+SUMIF(RD!$C:$C,'รับ-จ่าย ประจำวัน'!$B576,RD!Y:Y)+SUMIF('FG,ออนไล,คัดแยก'!$C:$C,'รับ-จ่าย ประจำวัน'!$B576,'FG,ออนไล,คัดแยก'!Y:Y)</f>
        <v>0</v>
      </c>
      <c r="BG576" s="16">
        <f>SUMIF(เตรียมส่วนผสม!$C:$C,'รับ-จ่าย ประจำวัน'!$B576,เตรียมส่วนผสม!Z:Z)+SUMIF(กวนไส้!$C:$C,'รับ-จ่าย ประจำวัน'!$B576,กวนไส้!Z:Z)+SUMIF(ผลิต1!$C:$C,'รับ-จ่าย ประจำวัน'!$B576,ผลิต1!Z:Z)+SUMIF(ผลิต2!$C:$C,'รับ-จ่าย ประจำวัน'!$B576,ผลิต2!Z:Z)+SUMIF(เส้นแต่งหน้าขนมเค้ก!$C:$C,'รับ-จ่าย ประจำวัน'!$B576,เส้นแต่งหน้าขนมเค้ก!Z:Z)+SUMIF(แพ็ค!$C:$C,'รับ-จ่าย ประจำวัน'!$B576,แพ็ค!Z:Z)+SUMIF(ธุรการ!$C:$C,'รับ-จ่าย ประจำวัน'!$B576,ธุรการ!Z:Z)+SUMIF(เส้นแต่งหน้าขนมปัง!$C:$C,'รับ-จ่าย ประจำวัน'!$B576,เส้นแต่งหน้าขนมปัง!Z:Z)+SUMIF('วางแผนBC,CJ'!$C:$C,'รับ-จ่าย ประจำวัน'!$B576,'วางแผนBC,CJ'!Z:Z)+SUMIF(RD!$C:$C,'รับ-จ่าย ประจำวัน'!$B576,RD!Z:Z)+SUMIF('FG,ออนไล,คัดแยก'!$C:$C,'รับ-จ่าย ประจำวัน'!$B576,'FG,ออนไล,คัดแยก'!Z:Z)</f>
        <v>0</v>
      </c>
      <c r="BH576" s="16">
        <f>SUMIF(เตรียมส่วนผสม!$C:$C,'รับ-จ่าย ประจำวัน'!$B576,เตรียมส่วนผสม!AA:AA)+SUMIF(กวนไส้!$C:$C,'รับ-จ่าย ประจำวัน'!$B576,กวนไส้!AA:AA)+SUMIF(ผลิต1!$C:$C,'รับ-จ่าย ประจำวัน'!$B576,ผลิต1!AA:AA)+SUMIF(ผลิต2!$C:$C,'รับ-จ่าย ประจำวัน'!$B576,ผลิต2!AA:AA)+SUMIF(เส้นแต่งหน้าขนมเค้ก!$C:$C,'รับ-จ่าย ประจำวัน'!$B576,เส้นแต่งหน้าขนมเค้ก!AA:AA)+SUMIF(แพ็ค!$C:$C,'รับ-จ่าย ประจำวัน'!$B576,แพ็ค!AA:AA)+SUMIF(ธุรการ!$C:$C,'รับ-จ่าย ประจำวัน'!$B576,ธุรการ!AA:AA)+SUMIF(เส้นแต่งหน้าขนมปัง!$C:$C,'รับ-จ่าย ประจำวัน'!$B576,เส้นแต่งหน้าขนมปัง!AA:AA)+SUMIF('วางแผนBC,CJ'!$C:$C,'รับ-จ่าย ประจำวัน'!$B576,'วางแผนBC,CJ'!AA:AA)+SUMIF(RD!$C:$C,'รับ-จ่าย ประจำวัน'!$B576,RD!AA:AA)+SUMIF('FG,ออนไล,คัดแยก'!$C:$C,'รับ-จ่าย ประจำวัน'!$B576,'FG,ออนไล,คัดแยก'!AA:AA)</f>
        <v>0</v>
      </c>
      <c r="BI576" s="16">
        <f>SUMIF(เตรียมส่วนผสม!$C:$C,'รับ-จ่าย ประจำวัน'!$B576,เตรียมส่วนผสม!AB:AB)+SUMIF(กวนไส้!$C:$C,'รับ-จ่าย ประจำวัน'!$B576,กวนไส้!AB:AB)+SUMIF(ผลิต1!$C:$C,'รับ-จ่าย ประจำวัน'!$B576,ผลิต1!AB:AB)+SUMIF(ผลิต2!$C:$C,'รับ-จ่าย ประจำวัน'!$B576,ผลิต2!AB:AB)+SUMIF(เส้นแต่งหน้าขนมเค้ก!$C:$C,'รับ-จ่าย ประจำวัน'!$B576,เส้นแต่งหน้าขนมเค้ก!AB:AB)+SUMIF(แพ็ค!$C:$C,'รับ-จ่าย ประจำวัน'!$B576,แพ็ค!AB:AB)+SUMIF(ธุรการ!$C:$C,'รับ-จ่าย ประจำวัน'!$B576,ธุรการ!AB:AB)+SUMIF(เส้นแต่งหน้าขนมปัง!$C:$C,'รับ-จ่าย ประจำวัน'!$B576,เส้นแต่งหน้าขนมปัง!AB:AB)+SUMIF('วางแผนBC,CJ'!$C:$C,'รับ-จ่าย ประจำวัน'!$B576,'วางแผนBC,CJ'!AB:AB)+SUMIF(RD!$C:$C,'รับ-จ่าย ประจำวัน'!$B576,RD!AB:AB)+SUMIF('FG,ออนไล,คัดแยก'!$C:$C,'รับ-จ่าย ประจำวัน'!$B576,'FG,ออนไล,คัดแยก'!AB:AB)</f>
        <v>0</v>
      </c>
      <c r="BJ576" s="16">
        <f>SUMIF(เตรียมส่วนผสม!$C:$C,'รับ-จ่าย ประจำวัน'!$B576,เตรียมส่วนผสม!AC:AC)+SUMIF(กวนไส้!$C:$C,'รับ-จ่าย ประจำวัน'!$B576,กวนไส้!AC:AC)+SUMIF(ผลิต1!$C:$C,'รับ-จ่าย ประจำวัน'!$B576,ผลิต1!AC:AC)+SUMIF(ผลิต2!$C:$C,'รับ-จ่าย ประจำวัน'!$B576,ผลิต2!AC:AC)+SUMIF(เส้นแต่งหน้าขนมเค้ก!$C:$C,'รับ-จ่าย ประจำวัน'!$B576,เส้นแต่งหน้าขนมเค้ก!AC:AC)+SUMIF(แพ็ค!$C:$C,'รับ-จ่าย ประจำวัน'!$B576,แพ็ค!AC:AC)+SUMIF(ธุรการ!$C:$C,'รับ-จ่าย ประจำวัน'!$B576,ธุรการ!AC:AC)+SUMIF(เส้นแต่งหน้าขนมปัง!$C:$C,'รับ-จ่าย ประจำวัน'!$B576,เส้นแต่งหน้าขนมปัง!AC:AC)+SUMIF('วางแผนBC,CJ'!$C:$C,'รับ-จ่าย ประจำวัน'!$B576,'วางแผนBC,CJ'!AC:AC)+SUMIF(RD!$C:$C,'รับ-จ่าย ประจำวัน'!$B576,RD!AC:AC)+SUMIF('FG,ออนไล,คัดแยก'!$C:$C,'รับ-จ่าย ประจำวัน'!$B576,'FG,ออนไล,คัดแยก'!AC:AC)</f>
        <v>0</v>
      </c>
      <c r="BK576" s="16">
        <f>SUMIF(เตรียมส่วนผสม!$C:$C,'รับ-จ่าย ประจำวัน'!$B576,เตรียมส่วนผสม!AD:AD)+SUMIF(กวนไส้!$C:$C,'รับ-จ่าย ประจำวัน'!$B576,กวนไส้!AD:AD)+SUMIF(ผลิต1!$C:$C,'รับ-จ่าย ประจำวัน'!$B576,ผลิต1!AD:AD)+SUMIF(ผลิต2!$C:$C,'รับ-จ่าย ประจำวัน'!$B576,ผลิต2!AD:AD)+SUMIF(เส้นแต่งหน้าขนมเค้ก!$C:$C,'รับ-จ่าย ประจำวัน'!$B576,เส้นแต่งหน้าขนมเค้ก!AD:AD)+SUMIF(แพ็ค!$C:$C,'รับ-จ่าย ประจำวัน'!$B576,แพ็ค!AD:AD)+SUMIF(ธุรการ!$C:$C,'รับ-จ่าย ประจำวัน'!$B576,ธุรการ!AD:AD)+SUMIF(เส้นแต่งหน้าขนมปัง!$C:$C,'รับ-จ่าย ประจำวัน'!$B576,เส้นแต่งหน้าขนมปัง!AD:AD)+SUMIF('วางแผนBC,CJ'!$C:$C,'รับ-จ่าย ประจำวัน'!$B576,'วางแผนBC,CJ'!AD:AD)+SUMIF(RD!$C:$C,'รับ-จ่าย ประจำวัน'!$B576,RD!AD:AD)+SUMIF('FG,ออนไล,คัดแยก'!$C:$C,'รับ-จ่าย ประจำวัน'!$B576,'FG,ออนไล,คัดแยก'!AD:AD)</f>
        <v>0</v>
      </c>
      <c r="BL576" s="16">
        <f>SUMIF(เตรียมส่วนผสม!$C:$C,'รับ-จ่าย ประจำวัน'!$B576,เตรียมส่วนผสม!AE:AE)+SUMIF(กวนไส้!$C:$C,'รับ-จ่าย ประจำวัน'!$B576,กวนไส้!AE:AE)+SUMIF(ผลิต1!$C:$C,'รับ-จ่าย ประจำวัน'!$B576,ผลิต1!AE:AE)+SUMIF(ผลิต2!$C:$C,'รับ-จ่าย ประจำวัน'!$B576,ผลิต2!AE:AE)+SUMIF(เส้นแต่งหน้าขนมเค้ก!$C:$C,'รับ-จ่าย ประจำวัน'!$B576,เส้นแต่งหน้าขนมเค้ก!AE:AE)+SUMIF(แพ็ค!$C:$C,'รับ-จ่าย ประจำวัน'!$B576,แพ็ค!AE:AE)+SUMIF(ธุรการ!$C:$C,'รับ-จ่าย ประจำวัน'!$B576,ธุรการ!AE:AE)+SUMIF(เส้นแต่งหน้าขนมปัง!$C:$C,'รับ-จ่าย ประจำวัน'!$B576,เส้นแต่งหน้าขนมปัง!AE:AE)+SUMIF('วางแผนBC,CJ'!$C:$C,'รับ-จ่าย ประจำวัน'!$B576,'วางแผนBC,CJ'!AE:AE)+SUMIF(RD!$C:$C,'รับ-จ่าย ประจำวัน'!$B576,RD!AE:AE)+SUMIF('FG,ออนไล,คัดแยก'!$C:$C,'รับ-จ่าย ประจำวัน'!$B576,'FG,ออนไล,คัดแยก'!AE:AE)</f>
        <v>0</v>
      </c>
      <c r="BM576" s="16">
        <f>SUMIF(เตรียมส่วนผสม!$C:$C,'รับ-จ่าย ประจำวัน'!$B576,เตรียมส่วนผสม!AF:AF)+SUMIF(กวนไส้!$C:$C,'รับ-จ่าย ประจำวัน'!$B576,กวนไส้!AF:AF)+SUMIF(ผลิต1!$C:$C,'รับ-จ่าย ประจำวัน'!$B576,ผลิต1!AF:AF)+SUMIF(ผลิต2!$C:$C,'รับ-จ่าย ประจำวัน'!$B576,ผลิต2!AF:AF)+SUMIF(เส้นแต่งหน้าขนมเค้ก!$C:$C,'รับ-จ่าย ประจำวัน'!$B576,เส้นแต่งหน้าขนมเค้ก!AF:AF)+SUMIF(แพ็ค!$C:$C,'รับ-จ่าย ประจำวัน'!$B576,แพ็ค!AF:AF)+SUMIF(ธุรการ!$C:$C,'รับ-จ่าย ประจำวัน'!$B576,ธุรการ!AF:AF)+SUMIF(เส้นแต่งหน้าขนมปัง!$C:$C,'รับ-จ่าย ประจำวัน'!$B576,เส้นแต่งหน้าขนมปัง!AF:AF)+SUMIF('วางแผนBC,CJ'!$C:$C,'รับ-จ่าย ประจำวัน'!$B576,'วางแผนBC,CJ'!AF:AF)+SUMIF(RD!$C:$C,'รับ-จ่าย ประจำวัน'!$B576,RD!AF:AF)+SUMIF('FG,ออนไล,คัดแยก'!$C:$C,'รับ-จ่าย ประจำวัน'!$B576,'FG,ออนไล,คัดแยก'!AF:AF)</f>
        <v>0</v>
      </c>
      <c r="BN576" s="16">
        <f>SUMIF(เตรียมส่วนผสม!$C:$C,'รับ-จ่าย ประจำวัน'!$B576,เตรียมส่วนผสม!AG:AG)+SUMIF(กวนไส้!$C:$C,'รับ-จ่าย ประจำวัน'!$B576,กวนไส้!AG:AG)+SUMIF(ผลิต1!$C:$C,'รับ-จ่าย ประจำวัน'!$B576,ผลิต1!AG:AG)+SUMIF(ผลิต2!$C:$C,'รับ-จ่าย ประจำวัน'!$B576,ผลิต2!AG:AG)+SUMIF(เส้นแต่งหน้าขนมเค้ก!$C:$C,'รับ-จ่าย ประจำวัน'!$B576,เส้นแต่งหน้าขนมเค้ก!AG:AG)+SUMIF(แพ็ค!$C:$C,'รับ-จ่าย ประจำวัน'!$B576,แพ็ค!AG:AG)+SUMIF(ธุรการ!$C:$C,'รับ-จ่าย ประจำวัน'!$B576,ธุรการ!AG:AG)+SUMIF(เส้นแต่งหน้าขนมปัง!$C:$C,'รับ-จ่าย ประจำวัน'!$B576,เส้นแต่งหน้าขนมปัง!AG:AG)+SUMIF('วางแผนBC,CJ'!$C:$C,'รับ-จ่าย ประจำวัน'!$B576,'วางแผนBC,CJ'!AG:AG)+SUMIF(RD!$C:$C,'รับ-จ่าย ประจำวัน'!$B576,RD!AG:AG)+SUMIF('FG,ออนไล,คัดแยก'!$C:$C,'รับ-จ่าย ประจำวัน'!$B576,'FG,ออนไล,คัดแยก'!AG:AG)</f>
        <v>0</v>
      </c>
      <c r="BO576" s="16">
        <f>SUMIF(เตรียมส่วนผสม!$C:$C,'รับ-จ่าย ประจำวัน'!$B576,เตรียมส่วนผสม!AH:AH)+SUMIF(กวนไส้!$C:$C,'รับ-จ่าย ประจำวัน'!$B576,กวนไส้!AH:AH)+SUMIF(ผลิต1!$C:$C,'รับ-จ่าย ประจำวัน'!$B576,ผลิต1!AH:AH)+SUMIF(ผลิต2!$C:$C,'รับ-จ่าย ประจำวัน'!$B576,ผลิต2!AH:AH)+SUMIF(เส้นแต่งหน้าขนมเค้ก!$C:$C,'รับ-จ่าย ประจำวัน'!$B576,เส้นแต่งหน้าขนมเค้ก!AH:AH)+SUMIF(แพ็ค!$C:$C,'รับ-จ่าย ประจำวัน'!$B576,แพ็ค!AH:AH)+SUMIF(ธุรการ!$C:$C,'รับ-จ่าย ประจำวัน'!$B576,ธุรการ!AH:AH)+SUMIF(เส้นแต่งหน้าขนมปัง!$C:$C,'รับ-จ่าย ประจำวัน'!$B576,เส้นแต่งหน้าขนมปัง!AH:AH)+SUMIF('วางแผนBC,CJ'!$C:$C,'รับ-จ่าย ประจำวัน'!$B576,'วางแผนBC,CJ'!AH:AH)+SUMIF(RD!$C:$C,'รับ-จ่าย ประจำวัน'!$B576,RD!AH:AH)+SUMIF('FG,ออนไล,คัดแยก'!$C:$C,'รับ-จ่าย ประจำวัน'!$B576,'FG,ออนไล,คัดแยก'!AH:AH)</f>
        <v>0</v>
      </c>
      <c r="BP576" s="16">
        <f>SUMIF(เตรียมส่วนผสม!$C:$C,'รับ-จ่าย ประจำวัน'!$B576,เตรียมส่วนผสม!AI:AI)+SUMIF(กวนไส้!$C:$C,'รับ-จ่าย ประจำวัน'!$B576,กวนไส้!AI:AI)+SUMIF(ผลิต1!$C:$C,'รับ-จ่าย ประจำวัน'!$B576,ผลิต1!AI:AI)+SUMIF(ผลิต2!$C:$C,'รับ-จ่าย ประจำวัน'!$B576,ผลิต2!AI:AI)+SUMIF(เส้นแต่งหน้าขนมเค้ก!$C:$C,'รับ-จ่าย ประจำวัน'!$B576,เส้นแต่งหน้าขนมเค้ก!AI:AI)+SUMIF(แพ็ค!$C:$C,'รับ-จ่าย ประจำวัน'!$B576,แพ็ค!AI:AI)+SUMIF(ธุรการ!$C:$C,'รับ-จ่าย ประจำวัน'!$B576,ธุรการ!AI:AI)+SUMIF(เส้นแต่งหน้าขนมปัง!$C:$C,'รับ-จ่าย ประจำวัน'!$B576,เส้นแต่งหน้าขนมปัง!AI:AI)+SUMIF('วางแผนBC,CJ'!$C:$C,'รับ-จ่าย ประจำวัน'!$B576,'วางแผนBC,CJ'!AI:AI)+SUMIF(RD!$C:$C,'รับ-จ่าย ประจำวัน'!$B576,RD!AI:AI)+SUMIF('FG,ออนไล,คัดแยก'!$C:$C,'รับ-จ่าย ประจำวัน'!$B576,'FG,ออนไล,คัดแยก'!AI:AI)</f>
        <v>0</v>
      </c>
      <c r="BQ576" s="16">
        <f>SUMIF(เตรียมส่วนผสม!$C:$C,'รับ-จ่าย ประจำวัน'!$B576,เตรียมส่วนผสม!AJ:AJ)+SUMIF(กวนไส้!$C:$C,'รับ-จ่าย ประจำวัน'!$B576,กวนไส้!AJ:AJ)+SUMIF(ผลิต1!$C:$C,'รับ-จ่าย ประจำวัน'!$B576,ผลิต1!AJ:AJ)+SUMIF(ผลิต2!$C:$C,'รับ-จ่าย ประจำวัน'!$B576,ผลิต2!AJ:AJ)+SUMIF(เส้นแต่งหน้าขนมเค้ก!$C:$C,'รับ-จ่าย ประจำวัน'!$B576,เส้นแต่งหน้าขนมเค้ก!AJ:AJ)+SUMIF(แพ็ค!$C:$C,'รับ-จ่าย ประจำวัน'!$B576,แพ็ค!AJ:AJ)+SUMIF(ธุรการ!$C:$C,'รับ-จ่าย ประจำวัน'!$B576,ธุรการ!AJ:AJ)+SUMIF(เส้นแต่งหน้าขนมปัง!$C:$C,'รับ-จ่าย ประจำวัน'!$B576,เส้นแต่งหน้าขนมปัง!AJ:AJ)+SUMIF('วางแผนBC,CJ'!$C:$C,'รับ-จ่าย ประจำวัน'!$B576,'วางแผนBC,CJ'!AJ:AJ)+SUMIF(RD!$C:$C,'รับ-จ่าย ประจำวัน'!$B576,RD!AJ:AJ)+SUMIF('FG,ออนไล,คัดแยก'!$C:$C,'รับ-จ่าย ประจำวัน'!$B576,'FG,ออนไล,คัดแยก'!AJ:AJ)</f>
        <v>0</v>
      </c>
      <c r="BR576" s="16">
        <f>SUMIF(เตรียมส่วนผสม!$C:$C,'รับ-จ่าย ประจำวัน'!$B576,เตรียมส่วนผสม!AK:AK)+SUMIF(กวนไส้!$C:$C,'รับ-จ่าย ประจำวัน'!$B576,กวนไส้!AK:AK)+SUMIF(ผลิต1!$C:$C,'รับ-จ่าย ประจำวัน'!$B576,ผลิต1!AK:AK)+SUMIF(ผลิต2!$C:$C,'รับ-จ่าย ประจำวัน'!$B576,ผลิต2!AK:AK)+SUMIF(เส้นแต่งหน้าขนมเค้ก!$C:$C,'รับ-จ่าย ประจำวัน'!$B576,เส้นแต่งหน้าขนมเค้ก!AK:AK)+SUMIF(แพ็ค!$C:$C,'รับ-จ่าย ประจำวัน'!$B576,แพ็ค!AK:AK)+SUMIF(ธุรการ!$C:$C,'รับ-จ่าย ประจำวัน'!$B576,ธุรการ!AK:AK)+SUMIF(เส้นแต่งหน้าขนมปัง!$C:$C,'รับ-จ่าย ประจำวัน'!$B576,เส้นแต่งหน้าขนมปัง!AK:AK)+SUMIF('วางแผนBC,CJ'!$C:$C,'รับ-จ่าย ประจำวัน'!$B576,'วางแผนBC,CJ'!AK:AK)+SUMIF(RD!$C:$C,'รับ-จ่าย ประจำวัน'!$B576,RD!AK:AK)+SUMIF('FG,ออนไล,คัดแยก'!$C:$C,'รับ-จ่าย ประจำวัน'!$B576,'FG,ออนไล,คัดแยก'!AK:AK)</f>
        <v>0</v>
      </c>
      <c r="BS576" s="16">
        <f>SUMIF(เตรียมส่วนผสม!$C:$C,'รับ-จ่าย ประจำวัน'!$B576,เตรียมส่วนผสม!AL:AL)+SUMIF(กวนไส้!$C:$C,'รับ-จ่าย ประจำวัน'!$B576,กวนไส้!AL:AL)+SUMIF(ผลิต1!$C:$C,'รับ-จ่าย ประจำวัน'!$B576,ผลิต1!AL:AL)+SUMIF(ผลิต2!$C:$C,'รับ-จ่าย ประจำวัน'!$B576,ผลิต2!AL:AL)+SUMIF(เส้นแต่งหน้าขนมเค้ก!$C:$C,'รับ-จ่าย ประจำวัน'!$B576,เส้นแต่งหน้าขนมเค้ก!AL:AL)+SUMIF(แพ็ค!$C:$C,'รับ-จ่าย ประจำวัน'!$B576,แพ็ค!AL:AL)+SUMIF(ธุรการ!$C:$C,'รับ-จ่าย ประจำวัน'!$B576,ธุรการ!AL:AL)+SUMIF(เส้นแต่งหน้าขนมปัง!$C:$C,'รับ-จ่าย ประจำวัน'!$B576,เส้นแต่งหน้าขนมปัง!AL:AL)+SUMIF('วางแผนBC,CJ'!$C:$C,'รับ-จ่าย ประจำวัน'!$B576,'วางแผนBC,CJ'!AL:AL)+SUMIF(RD!$C:$C,'รับ-จ่าย ประจำวัน'!$B576,RD!AL:AL)+SUMIF('FG,ออนไล,คัดแยก'!$C:$C,'รับ-จ่าย ประจำวัน'!$B576,'FG,ออนไล,คัดแยก'!AL:AL)</f>
        <v>0</v>
      </c>
      <c r="BT576" s="18">
        <f t="shared" si="115"/>
        <v>0</v>
      </c>
      <c r="BU576" s="116"/>
      <c r="BV576" s="146">
        <f t="shared" si="116"/>
        <v>0</v>
      </c>
      <c r="BW576" s="183">
        <v>30</v>
      </c>
      <c r="BX576" s="172">
        <f t="shared" si="114"/>
        <v>0</v>
      </c>
      <c r="BY576" s="188" t="e">
        <f t="shared" si="112"/>
        <v>#DIV/0!</v>
      </c>
      <c r="BZ576" s="180" t="e">
        <f t="shared" ca="1" si="117"/>
        <v>#DIV/0!</v>
      </c>
      <c r="CA576" s="93"/>
      <c r="CB576" s="93"/>
      <c r="CC576" s="93"/>
      <c r="CD576" s="93"/>
      <c r="CE576" s="93"/>
      <c r="CF576" s="93"/>
      <c r="CG576" s="93"/>
      <c r="CH576" s="93"/>
      <c r="CI576" s="93"/>
      <c r="CJ576" s="97"/>
      <c r="CK576" s="9">
        <f t="shared" si="113"/>
        <v>0</v>
      </c>
    </row>
    <row r="577" spans="1:89" x14ac:dyDescent="0.5">
      <c r="A577" s="149"/>
      <c r="B577" s="34">
        <v>1023401117</v>
      </c>
      <c r="C577" s="154" t="s">
        <v>1828</v>
      </c>
      <c r="D577" s="141" t="s">
        <v>91</v>
      </c>
      <c r="E577" s="25"/>
      <c r="F577" s="132"/>
      <c r="G577" s="25"/>
      <c r="H577" s="12">
        <v>40000</v>
      </c>
      <c r="I577" s="11"/>
      <c r="J577" s="11"/>
      <c r="K577" s="11"/>
      <c r="L577" s="11"/>
      <c r="M577" s="11"/>
      <c r="N577" s="11"/>
      <c r="O577" s="11"/>
      <c r="P577" s="11"/>
      <c r="Q577" s="11">
        <v>40000</v>
      </c>
      <c r="R577" s="11"/>
      <c r="S577" s="25"/>
      <c r="T577" s="25"/>
      <c r="U577" s="25"/>
      <c r="V577" s="25"/>
      <c r="W577" s="25"/>
      <c r="X577" s="25"/>
      <c r="Y577" s="25"/>
      <c r="Z577" s="25"/>
      <c r="AA577" s="25">
        <v>30000</v>
      </c>
      <c r="AB577" s="25"/>
      <c r="AC577" s="25"/>
      <c r="AD577" s="25"/>
      <c r="AE577" s="11"/>
      <c r="AF577" s="11">
        <v>76000</v>
      </c>
      <c r="AG577" s="11"/>
      <c r="AH577" s="11"/>
      <c r="AI577" s="25"/>
      <c r="AJ577" s="25"/>
      <c r="AK577" s="25"/>
      <c r="AL577" s="25"/>
      <c r="AM577" s="25"/>
      <c r="AN577" s="15">
        <f t="shared" si="119"/>
        <v>146000</v>
      </c>
      <c r="AO577" s="16">
        <f>SUMIF(เตรียมส่วนผสม!$C:$C,'รับ-จ่าย ประจำวัน'!$B577,เตรียมส่วนผสม!H:H)+SUMIF(กวนไส้!$C:$C,'รับ-จ่าย ประจำวัน'!$B577,กวนไส้!H:H)+SUMIF(ผลิต1!$C:$C,'รับ-จ่าย ประจำวัน'!$B577,ผลิต1!H:H)+SUMIF(ผลิต2!$C:$C,'รับ-จ่าย ประจำวัน'!$B577,ผลิต2!H:H)+SUMIF(เส้นแต่งหน้าขนมเค้ก!$C:$C,'รับ-จ่าย ประจำวัน'!$B577,เส้นแต่งหน้าขนมเค้ก!H:H)+SUMIF(แพ็ค!$C:$C,'รับ-จ่าย ประจำวัน'!$B577,แพ็ค!H:H)+SUMIF(ธุรการ!$C:$C,'รับ-จ่าย ประจำวัน'!$B577,ธุรการ!H:H)+SUMIF(เส้นแต่งหน้าขนมปัง!$C:$C,'รับ-จ่าย ประจำวัน'!$B577,เส้นแต่งหน้าขนมปัง!H:H)+SUMIF('วางแผนBC,CJ'!$C:$C,'รับ-จ่าย ประจำวัน'!$B577,'วางแผนBC,CJ'!H:H)+SUMIF(RD!$C:$C,'รับ-จ่าย ประจำวัน'!$B577,RD!H:H)+SUMIF('FG,ออนไล,คัดแยก'!$C:$C,'รับ-จ่าย ประจำวัน'!$B577,'FG,ออนไล,คัดแยก'!H:H)</f>
        <v>4000</v>
      </c>
      <c r="AP577" s="16">
        <f>SUMIF(เตรียมส่วนผสม!$C:$C,'รับ-จ่าย ประจำวัน'!$B577,เตรียมส่วนผสม!I:I)+SUMIF(กวนไส้!$C:$C,'รับ-จ่าย ประจำวัน'!$B577,กวนไส้!I:I)+SUMIF(ผลิต1!$C:$C,'รับ-จ่าย ประจำวัน'!$B577,ผลิต1!I:I)+SUMIF(ผลิต2!$C:$C,'รับ-จ่าย ประจำวัน'!$B577,ผลิต2!I:I)+SUMIF(เส้นแต่งหน้าขนมเค้ก!$C:$C,'รับ-จ่าย ประจำวัน'!$B577,เส้นแต่งหน้าขนมเค้ก!I:I)+SUMIF(แพ็ค!$C:$C,'รับ-จ่าย ประจำวัน'!$B577,แพ็ค!I:I)+SUMIF(ธุรการ!$C:$C,'รับ-จ่าย ประจำวัน'!$B577,ธุรการ!I:I)+SUMIF(เส้นแต่งหน้าขนมปัง!$C:$C,'รับ-จ่าย ประจำวัน'!$B577,เส้นแต่งหน้าขนมปัง!I:I)+SUMIF('วางแผนBC,CJ'!$C:$C,'รับ-จ่าย ประจำวัน'!$B577,'วางแผนBC,CJ'!I:I)+SUMIF(RD!$C:$C,'รับ-จ่าย ประจำวัน'!$B577,RD!I:I)+SUMIF('FG,ออนไล,คัดแยก'!$C:$C,'รับ-จ่าย ประจำวัน'!$B577,'FG,ออนไล,คัดแยก'!I:I)</f>
        <v>8000</v>
      </c>
      <c r="AQ577" s="16">
        <f>SUMIF(เตรียมส่วนผสม!$C:$C,'รับ-จ่าย ประจำวัน'!$B577,เตรียมส่วนผสม!J:J)+SUMIF(กวนไส้!$C:$C,'รับ-จ่าย ประจำวัน'!$B577,กวนไส้!J:J)+SUMIF(ผลิต1!$C:$C,'รับ-จ่าย ประจำวัน'!$B577,ผลิต1!J:J)+SUMIF(ผลิต2!$C:$C,'รับ-จ่าย ประจำวัน'!$B577,ผลิต2!J:J)+SUMIF(เส้นแต่งหน้าขนมเค้ก!$C:$C,'รับ-จ่าย ประจำวัน'!$B577,เส้นแต่งหน้าขนมเค้ก!J:J)+SUMIF(แพ็ค!$C:$C,'รับ-จ่าย ประจำวัน'!$B577,แพ็ค!J:J)+SUMIF(ธุรการ!$C:$C,'รับ-จ่าย ประจำวัน'!$B577,ธุรการ!J:J)+SUMIF(เส้นแต่งหน้าขนมปัง!$C:$C,'รับ-จ่าย ประจำวัน'!$B577,เส้นแต่งหน้าขนมปัง!J:J)+SUMIF('วางแผนBC,CJ'!$C:$C,'รับ-จ่าย ประจำวัน'!$B577,'วางแผนBC,CJ'!J:J)+SUMIF(RD!$C:$C,'รับ-จ่าย ประจำวัน'!$B577,RD!J:J)+SUMIF('FG,ออนไล,คัดแยก'!$C:$C,'รับ-จ่าย ประจำวัน'!$B577,'FG,ออนไล,คัดแยก'!J:J)</f>
        <v>0</v>
      </c>
      <c r="AR577" s="16">
        <f>SUMIF(เตรียมส่วนผสม!$C:$C,'รับ-จ่าย ประจำวัน'!$B577,เตรียมส่วนผสม!K:K)+SUMIF(กวนไส้!$C:$C,'รับ-จ่าย ประจำวัน'!$B577,กวนไส้!K:K)+SUMIF(ผลิต1!$C:$C,'รับ-จ่าย ประจำวัน'!$B577,ผลิต1!K:K)+SUMIF(ผลิต2!$C:$C,'รับ-จ่าย ประจำวัน'!$B577,ผลิต2!K:K)+SUMIF(เส้นแต่งหน้าขนมเค้ก!$C:$C,'รับ-จ่าย ประจำวัน'!$B577,เส้นแต่งหน้าขนมเค้ก!K:K)+SUMIF(แพ็ค!$C:$C,'รับ-จ่าย ประจำวัน'!$B577,แพ็ค!K:K)+SUMIF(ธุรการ!$C:$C,'รับ-จ่าย ประจำวัน'!$B577,ธุรการ!K:K)+SUMIF(เส้นแต่งหน้าขนมปัง!$C:$C,'รับ-จ่าย ประจำวัน'!$B577,เส้นแต่งหน้าขนมปัง!K:K)+SUMIF('วางแผนBC,CJ'!$C:$C,'รับ-จ่าย ประจำวัน'!$B577,'วางแผนBC,CJ'!K:K)+SUMIF(RD!$C:$C,'รับ-จ่าย ประจำวัน'!$B577,RD!K:K)+SUMIF('FG,ออนไล,คัดแยก'!$C:$C,'รับ-จ่าย ประจำวัน'!$B577,'FG,ออนไล,คัดแยก'!K:K)</f>
        <v>0</v>
      </c>
      <c r="AS577" s="16">
        <f>SUMIF(เตรียมส่วนผสม!$C:$C,'รับ-จ่าย ประจำวัน'!$B577,เตรียมส่วนผสม!L:L)+SUMIF(กวนไส้!$C:$C,'รับ-จ่าย ประจำวัน'!$B577,กวนไส้!L:L)+SUMIF(ผลิต1!$C:$C,'รับ-จ่าย ประจำวัน'!$B577,ผลิต1!L:L)+SUMIF(ผลิต2!$C:$C,'รับ-จ่าย ประจำวัน'!$B577,ผลิต2!L:L)+SUMIF(เส้นแต่งหน้าขนมเค้ก!$C:$C,'รับ-จ่าย ประจำวัน'!$B577,เส้นแต่งหน้าขนมเค้ก!L:L)+SUMIF(แพ็ค!$C:$C,'รับ-จ่าย ประจำวัน'!$B577,แพ็ค!L:L)+SUMIF(ธุรการ!$C:$C,'รับ-จ่าย ประจำวัน'!$B577,ธุรการ!L:L)+SUMIF(เส้นแต่งหน้าขนมปัง!$C:$C,'รับ-จ่าย ประจำวัน'!$B577,เส้นแต่งหน้าขนมปัง!L:L)+SUMIF('วางแผนBC,CJ'!$C:$C,'รับ-จ่าย ประจำวัน'!$B577,'วางแผนBC,CJ'!L:L)+SUMIF(RD!$C:$C,'รับ-จ่าย ประจำวัน'!$B577,RD!L:L)+SUMIF('FG,ออนไล,คัดแยก'!$C:$C,'รับ-จ่าย ประจำวัน'!$B577,'FG,ออนไล,คัดแยก'!L:L)</f>
        <v>0</v>
      </c>
      <c r="AT577" s="16">
        <f>SUMIF(เตรียมส่วนผสม!$C:$C,'รับ-จ่าย ประจำวัน'!$B577,เตรียมส่วนผสม!M:M)+SUMIF(กวนไส้!$C:$C,'รับ-จ่าย ประจำวัน'!$B577,กวนไส้!M:M)+SUMIF(ผลิต1!$C:$C,'รับ-จ่าย ประจำวัน'!$B577,ผลิต1!M:M)+SUMIF(ผลิต2!$C:$C,'รับ-จ่าย ประจำวัน'!$B577,ผลิต2!M:M)+SUMIF(เส้นแต่งหน้าขนมเค้ก!$C:$C,'รับ-จ่าย ประจำวัน'!$B577,เส้นแต่งหน้าขนมเค้ก!M:M)+SUMIF(แพ็ค!$C:$C,'รับ-จ่าย ประจำวัน'!$B577,แพ็ค!M:M)+SUMIF(ธุรการ!$C:$C,'รับ-จ่าย ประจำวัน'!$B577,ธุรการ!M:M)+SUMIF(เส้นแต่งหน้าขนมปัง!$C:$C,'รับ-จ่าย ประจำวัน'!$B577,เส้นแต่งหน้าขนมปัง!M:M)+SUMIF('วางแผนBC,CJ'!$C:$C,'รับ-จ่าย ประจำวัน'!$B577,'วางแผนBC,CJ'!M:M)+SUMIF(RD!$C:$C,'รับ-จ่าย ประจำวัน'!$B577,RD!M:M)+SUMIF('FG,ออนไล,คัดแยก'!$C:$C,'รับ-จ่าย ประจำวัน'!$B577,'FG,ออนไล,คัดแยก'!M:M)</f>
        <v>0</v>
      </c>
      <c r="AU577" s="16">
        <f>SUMIF(เตรียมส่วนผสม!$C:$C,'รับ-จ่าย ประจำวัน'!$B577,เตรียมส่วนผสม!N:N)+SUMIF(กวนไส้!$C:$C,'รับ-จ่าย ประจำวัน'!$B577,กวนไส้!N:N)+SUMIF(ผลิต1!$C:$C,'รับ-จ่าย ประจำวัน'!$B577,ผลิต1!N:N)+SUMIF(ผลิต2!$C:$C,'รับ-จ่าย ประจำวัน'!$B577,ผลิต2!N:N)+SUMIF(เส้นแต่งหน้าขนมเค้ก!$C:$C,'รับ-จ่าย ประจำวัน'!$B577,เส้นแต่งหน้าขนมเค้ก!N:N)+SUMIF(แพ็ค!$C:$C,'รับ-จ่าย ประจำวัน'!$B577,แพ็ค!N:N)+SUMIF(ธุรการ!$C:$C,'รับ-จ่าย ประจำวัน'!$B577,ธุรการ!N:N)+SUMIF(เส้นแต่งหน้าขนมปัง!$C:$C,'รับ-จ่าย ประจำวัน'!$B577,เส้นแต่งหน้าขนมปัง!N:N)+SUMIF('วางแผนBC,CJ'!$C:$C,'รับ-จ่าย ประจำวัน'!$B577,'วางแผนBC,CJ'!N:N)+SUMIF(RD!$C:$C,'รับ-จ่าย ประจำวัน'!$B577,RD!N:N)+SUMIF('FG,ออนไล,คัดแยก'!$C:$C,'รับ-จ่าย ประจำวัน'!$B577,'FG,ออนไล,คัดแยก'!N:N)</f>
        <v>6000</v>
      </c>
      <c r="AV577" s="16">
        <f>SUMIF(เตรียมส่วนผสม!$C:$C,'รับ-จ่าย ประจำวัน'!$B577,เตรียมส่วนผสม!O:O)+SUMIF(กวนไส้!$C:$C,'รับ-จ่าย ประจำวัน'!$B577,กวนไส้!O:O)+SUMIF(ผลิต1!$C:$C,'รับ-จ่าย ประจำวัน'!$B577,ผลิต1!O:O)+SUMIF(ผลิต2!$C:$C,'รับ-จ่าย ประจำวัน'!$B577,ผลิต2!O:O)+SUMIF(เส้นแต่งหน้าขนมเค้ก!$C:$C,'รับ-จ่าย ประจำวัน'!$B577,เส้นแต่งหน้าขนมเค้ก!O:O)+SUMIF(แพ็ค!$C:$C,'รับ-จ่าย ประจำวัน'!$B577,แพ็ค!O:O)+SUMIF(ธุรการ!$C:$C,'รับ-จ่าย ประจำวัน'!$B577,ธุรการ!O:O)+SUMIF(เส้นแต่งหน้าขนมปัง!$C:$C,'รับ-จ่าย ประจำวัน'!$B577,เส้นแต่งหน้าขนมปัง!O:O)+SUMIF('วางแผนBC,CJ'!$C:$C,'รับ-จ่าย ประจำวัน'!$B577,'วางแผนBC,CJ'!O:O)+SUMIF(RD!$C:$C,'รับ-จ่าย ประจำวัน'!$B577,RD!O:O)+SUMIF('FG,ออนไล,คัดแยก'!$C:$C,'รับ-จ่าย ประจำวัน'!$B577,'FG,ออนไล,คัดแยก'!O:O)</f>
        <v>0</v>
      </c>
      <c r="AW577" s="16">
        <f>SUMIF(เตรียมส่วนผสม!$C:$C,'รับ-จ่าย ประจำวัน'!$B577,เตรียมส่วนผสม!P:P)+SUMIF(กวนไส้!$C:$C,'รับ-จ่าย ประจำวัน'!$B577,กวนไส้!P:P)+SUMIF(ผลิต1!$C:$C,'รับ-จ่าย ประจำวัน'!$B577,ผลิต1!P:P)+SUMIF(ผลิต2!$C:$C,'รับ-จ่าย ประจำวัน'!$B577,ผลิต2!P:P)+SUMIF(เส้นแต่งหน้าขนมเค้ก!$C:$C,'รับ-จ่าย ประจำวัน'!$B577,เส้นแต่งหน้าขนมเค้ก!P:P)+SUMIF(แพ็ค!$C:$C,'รับ-จ่าย ประจำวัน'!$B577,แพ็ค!P:P)+SUMIF(ธุรการ!$C:$C,'รับ-จ่าย ประจำวัน'!$B577,ธุรการ!P:P)+SUMIF(เส้นแต่งหน้าขนมปัง!$C:$C,'รับ-จ่าย ประจำวัน'!$B577,เส้นแต่งหน้าขนมปัง!P:P)+SUMIF('วางแผนBC,CJ'!$C:$C,'รับ-จ่าย ประจำวัน'!$B577,'วางแผนBC,CJ'!P:P)+SUMIF(RD!$C:$C,'รับ-จ่าย ประจำวัน'!$B577,RD!P:P)+SUMIF('FG,ออนไล,คัดแยก'!$C:$C,'รับ-จ่าย ประจำวัน'!$B577,'FG,ออนไล,คัดแยก'!P:P)</f>
        <v>2000</v>
      </c>
      <c r="AX577" s="16">
        <f>SUMIF(เตรียมส่วนผสม!$C:$C,'รับ-จ่าย ประจำวัน'!$B577,เตรียมส่วนผสม!Q:Q)+SUMIF(กวนไส้!$C:$C,'รับ-จ่าย ประจำวัน'!$B577,กวนไส้!Q:Q)+SUMIF(ผลิต1!$C:$C,'รับ-จ่าย ประจำวัน'!$B577,ผลิต1!Q:Q)+SUMIF(ผลิต2!$C:$C,'รับ-จ่าย ประจำวัน'!$B577,ผลิต2!Q:Q)+SUMIF(เส้นแต่งหน้าขนมเค้ก!$C:$C,'รับ-จ่าย ประจำวัน'!$B577,เส้นแต่งหน้าขนมเค้ก!Q:Q)+SUMIF(แพ็ค!$C:$C,'รับ-จ่าย ประจำวัน'!$B577,แพ็ค!Q:Q)+SUMIF(ธุรการ!$C:$C,'รับ-จ่าย ประจำวัน'!$B577,ธุรการ!Q:Q)+SUMIF(เส้นแต่งหน้าขนมปัง!$C:$C,'รับ-จ่าย ประจำวัน'!$B577,เส้นแต่งหน้าขนมปัง!Q:Q)+SUMIF('วางแผนBC,CJ'!$C:$C,'รับ-จ่าย ประจำวัน'!$B577,'วางแผนBC,CJ'!Q:Q)+SUMIF(RD!$C:$C,'รับ-จ่าย ประจำวัน'!$B577,RD!Q:Q)+SUMIF('FG,ออนไล,คัดแยก'!$C:$C,'รับ-จ่าย ประจำวัน'!$B577,'FG,ออนไล,คัดแยก'!Q:Q)</f>
        <v>4000</v>
      </c>
      <c r="AY577" s="16">
        <f>SUMIF(เตรียมส่วนผสม!$C:$C,'รับ-จ่าย ประจำวัน'!$B577,เตรียมส่วนผสม!R:R)+SUMIF(กวนไส้!$C:$C,'รับ-จ่าย ประจำวัน'!$B577,กวนไส้!R:R)+SUMIF(ผลิต1!$C:$C,'รับ-จ่าย ประจำวัน'!$B577,ผลิต1!R:R)+SUMIF(ผลิต2!$C:$C,'รับ-จ่าย ประจำวัน'!$B577,ผลิต2!R:R)+SUMIF(เส้นแต่งหน้าขนมเค้ก!$C:$C,'รับ-จ่าย ประจำวัน'!$B577,เส้นแต่งหน้าขนมเค้ก!R:R)+SUMIF(แพ็ค!$C:$C,'รับ-จ่าย ประจำวัน'!$B577,แพ็ค!R:R)+SUMIF(ธุรการ!$C:$C,'รับ-จ่าย ประจำวัน'!$B577,ธุรการ!R:R)+SUMIF(เส้นแต่งหน้าขนมปัง!$C:$C,'รับ-จ่าย ประจำวัน'!$B577,เส้นแต่งหน้าขนมปัง!R:R)+SUMIF('วางแผนBC,CJ'!$C:$C,'รับ-จ่าย ประจำวัน'!$B577,'วางแผนBC,CJ'!R:R)+SUMIF(RD!$C:$C,'รับ-จ่าย ประจำวัน'!$B577,RD!R:R)+SUMIF('FG,ออนไล,คัดแยก'!$C:$C,'รับ-จ่าย ประจำวัน'!$B577,'FG,ออนไล,คัดแยก'!R:R)</f>
        <v>4000</v>
      </c>
      <c r="AZ577" s="16">
        <f>SUMIF(เตรียมส่วนผสม!$C:$C,'รับ-จ่าย ประจำวัน'!$B577,เตรียมส่วนผสม!S:S)+SUMIF(กวนไส้!$C:$C,'รับ-จ่าย ประจำวัน'!$B577,กวนไส้!S:S)+SUMIF(ผลิต1!$C:$C,'รับ-จ่าย ประจำวัน'!$B577,ผลิต1!S:S)+SUMIF(ผลิต2!$C:$C,'รับ-จ่าย ประจำวัน'!$B577,ผลิต2!S:S)+SUMIF(เส้นแต่งหน้าขนมเค้ก!$C:$C,'รับ-จ่าย ประจำวัน'!$B577,เส้นแต่งหน้าขนมเค้ก!S:S)+SUMIF(แพ็ค!$C:$C,'รับ-จ่าย ประจำวัน'!$B577,แพ็ค!S:S)+SUMIF(ธุรการ!$C:$C,'รับ-จ่าย ประจำวัน'!$B577,ธุรการ!S:S)+SUMIF(เส้นแต่งหน้าขนมปัง!$C:$C,'รับ-จ่าย ประจำวัน'!$B577,เส้นแต่งหน้าขนมปัง!S:S)+SUMIF('วางแผนBC,CJ'!$C:$C,'รับ-จ่าย ประจำวัน'!$B577,'วางแผนBC,CJ'!S:S)+SUMIF(RD!$C:$C,'รับ-จ่าย ประจำวัน'!$B577,RD!S:S)+SUMIF('FG,ออนไล,คัดแยก'!$C:$C,'รับ-จ่าย ประจำวัน'!$B577,'FG,ออนไล,คัดแยก'!S:S)</f>
        <v>4000</v>
      </c>
      <c r="BA577" s="16">
        <f>SUMIF(เตรียมส่วนผสม!$C:$C,'รับ-จ่าย ประจำวัน'!$B577,เตรียมส่วนผสม!T:T)+SUMIF(กวนไส้!$C:$C,'รับ-จ่าย ประจำวัน'!$B577,กวนไส้!T:T)+SUMIF(ผลิต1!$C:$C,'รับ-จ่าย ประจำวัน'!$B577,ผลิต1!T:T)+SUMIF(ผลิต2!$C:$C,'รับ-จ่าย ประจำวัน'!$B577,ผลิต2!T:T)+SUMIF(เส้นแต่งหน้าขนมเค้ก!$C:$C,'รับ-จ่าย ประจำวัน'!$B577,เส้นแต่งหน้าขนมเค้ก!T:T)+SUMIF(แพ็ค!$C:$C,'รับ-จ่าย ประจำวัน'!$B577,แพ็ค!T:T)+SUMIF(ธุรการ!$C:$C,'รับ-จ่าย ประจำวัน'!$B577,ธุรการ!T:T)+SUMIF(เส้นแต่งหน้าขนมปัง!$C:$C,'รับ-จ่าย ประจำวัน'!$B577,เส้นแต่งหน้าขนมปัง!T:T)+SUMIF('วางแผนBC,CJ'!$C:$C,'รับ-จ่าย ประจำวัน'!$B577,'วางแผนBC,CJ'!T:T)+SUMIF(RD!$C:$C,'รับ-จ่าย ประจำวัน'!$B577,RD!T:T)+SUMIF('FG,ออนไล,คัดแยก'!$C:$C,'รับ-จ่าย ประจำวัน'!$B577,'FG,ออนไล,คัดแยก'!T:T)</f>
        <v>0</v>
      </c>
      <c r="BB577" s="16">
        <f>SUMIF(เตรียมส่วนผสม!$C:$C,'รับ-จ่าย ประจำวัน'!$B577,เตรียมส่วนผสม!U:U)+SUMIF(กวนไส้!$C:$C,'รับ-จ่าย ประจำวัน'!$B577,กวนไส้!U:U)+SUMIF(ผลิต1!$C:$C,'รับ-จ่าย ประจำวัน'!$B577,ผลิต1!U:U)+SUMIF(ผลิต2!$C:$C,'รับ-จ่าย ประจำวัน'!$B577,ผลิต2!U:U)+SUMIF(เส้นแต่งหน้าขนมเค้ก!$C:$C,'รับ-จ่าย ประจำวัน'!$B577,เส้นแต่งหน้าขนมเค้ก!U:U)+SUMIF(แพ็ค!$C:$C,'รับ-จ่าย ประจำวัน'!$B577,แพ็ค!U:U)+SUMIF(ธุรการ!$C:$C,'รับ-จ่าย ประจำวัน'!$B577,ธุรการ!U:U)+SUMIF(เส้นแต่งหน้าขนมปัง!$C:$C,'รับ-จ่าย ประจำวัน'!$B577,เส้นแต่งหน้าขนมปัง!U:U)+SUMIF('วางแผนBC,CJ'!$C:$C,'รับ-จ่าย ประจำวัน'!$B577,'วางแผนBC,CJ'!U:U)+SUMIF(RD!$C:$C,'รับ-จ่าย ประจำวัน'!$B577,RD!U:U)+SUMIF('FG,ออนไล,คัดแยก'!$C:$C,'รับ-จ่าย ประจำวัน'!$B577,'FG,ออนไล,คัดแยก'!U:U)</f>
        <v>0</v>
      </c>
      <c r="BC577" s="16">
        <f>SUMIF(เตรียมส่วนผสม!$C:$C,'รับ-จ่าย ประจำวัน'!$B577,เตรียมส่วนผสม!V:V)+SUMIF(กวนไส้!$C:$C,'รับ-จ่าย ประจำวัน'!$B577,กวนไส้!V:V)+SUMIF(ผลิต1!$C:$C,'รับ-จ่าย ประจำวัน'!$B577,ผลิต1!V:V)+SUMIF(ผลิต2!$C:$C,'รับ-จ่าย ประจำวัน'!$B577,ผลิต2!V:V)+SUMIF(เส้นแต่งหน้าขนมเค้ก!$C:$C,'รับ-จ่าย ประจำวัน'!$B577,เส้นแต่งหน้าขนมเค้ก!V:V)+SUMIF(แพ็ค!$C:$C,'รับ-จ่าย ประจำวัน'!$B577,แพ็ค!V:V)+SUMIF(ธุรการ!$C:$C,'รับ-จ่าย ประจำวัน'!$B577,ธุรการ!V:V)+SUMIF(เส้นแต่งหน้าขนมปัง!$C:$C,'รับ-จ่าย ประจำวัน'!$B577,เส้นแต่งหน้าขนมปัง!V:V)+SUMIF('วางแผนBC,CJ'!$C:$C,'รับ-จ่าย ประจำวัน'!$B577,'วางแผนBC,CJ'!V:V)+SUMIF(RD!$C:$C,'รับ-จ่าย ประจำวัน'!$B577,RD!V:V)+SUMIF('FG,ออนไล,คัดแยก'!$C:$C,'รับ-จ่าย ประจำวัน'!$B577,'FG,ออนไล,คัดแยก'!V:V)</f>
        <v>2000</v>
      </c>
      <c r="BD577" s="16">
        <f>SUMIF(เตรียมส่วนผสม!$C:$C,'รับ-จ่าย ประจำวัน'!$B577,เตรียมส่วนผสม!W:W)+SUMIF(กวนไส้!$C:$C,'รับ-จ่าย ประจำวัน'!$B577,กวนไส้!W:W)+SUMIF(ผลิต1!$C:$C,'รับ-จ่าย ประจำวัน'!$B577,ผลิต1!W:W)+SUMIF(ผลิต2!$C:$C,'รับ-จ่าย ประจำวัน'!$B577,ผลิต2!W:W)+SUMIF(เส้นแต่งหน้าขนมเค้ก!$C:$C,'รับ-จ่าย ประจำวัน'!$B577,เส้นแต่งหน้าขนมเค้ก!W:W)+SUMIF(แพ็ค!$C:$C,'รับ-จ่าย ประจำวัน'!$B577,แพ็ค!W:W)+SUMIF(ธุรการ!$C:$C,'รับ-จ่าย ประจำวัน'!$B577,ธุรการ!W:W)+SUMIF(เส้นแต่งหน้าขนมปัง!$C:$C,'รับ-จ่าย ประจำวัน'!$B577,เส้นแต่งหน้าขนมปัง!W:W)+SUMIF('วางแผนBC,CJ'!$C:$C,'รับ-จ่าย ประจำวัน'!$B577,'วางแผนBC,CJ'!W:W)+SUMIF(RD!$C:$C,'รับ-จ่าย ประจำวัน'!$B577,RD!W:W)+SUMIF('FG,ออนไล,คัดแยก'!$C:$C,'รับ-จ่าย ประจำวัน'!$B577,'FG,ออนไล,คัดแยก'!W:W)</f>
        <v>4000</v>
      </c>
      <c r="BE577" s="16">
        <f>SUMIF(เตรียมส่วนผสม!$C:$C,'รับ-จ่าย ประจำวัน'!$B577,เตรียมส่วนผสม!X:X)+SUMIF(กวนไส้!$C:$C,'รับ-จ่าย ประจำวัน'!$B577,กวนไส้!X:X)+SUMIF(ผลิต1!$C:$C,'รับ-จ่าย ประจำวัน'!$B577,ผลิต1!X:X)+SUMIF(ผลิต2!$C:$C,'รับ-จ่าย ประจำวัน'!$B577,ผลิต2!X:X)+SUMIF(เส้นแต่งหน้าขนมเค้ก!$C:$C,'รับ-จ่าย ประจำวัน'!$B577,เส้นแต่งหน้าขนมเค้ก!X:X)+SUMIF(แพ็ค!$C:$C,'รับ-จ่าย ประจำวัน'!$B577,แพ็ค!X:X)+SUMIF(ธุรการ!$C:$C,'รับ-จ่าย ประจำวัน'!$B577,ธุรการ!X:X)+SUMIF(เส้นแต่งหน้าขนมปัง!$C:$C,'รับ-จ่าย ประจำวัน'!$B577,เส้นแต่งหน้าขนมปัง!X:X)+SUMIF('วางแผนBC,CJ'!$C:$C,'รับ-จ่าย ประจำวัน'!$B577,'วางแผนBC,CJ'!X:X)+SUMIF(RD!$C:$C,'รับ-จ่าย ประจำวัน'!$B577,RD!X:X)+SUMIF('FG,ออนไล,คัดแยก'!$C:$C,'รับ-จ่าย ประจำวัน'!$B577,'FG,ออนไล,คัดแยก'!X:X)</f>
        <v>0</v>
      </c>
      <c r="BF577" s="16">
        <f>SUMIF(เตรียมส่วนผสม!$C:$C,'รับ-จ่าย ประจำวัน'!$B577,เตรียมส่วนผสม!Y:Y)+SUMIF(กวนไส้!$C:$C,'รับ-จ่าย ประจำวัน'!$B577,กวนไส้!Y:Y)+SUMIF(ผลิต1!$C:$C,'รับ-จ่าย ประจำวัน'!$B577,ผลิต1!Y:Y)+SUMIF(ผลิต2!$C:$C,'รับ-จ่าย ประจำวัน'!$B577,ผลิต2!Y:Y)+SUMIF(เส้นแต่งหน้าขนมเค้ก!$C:$C,'รับ-จ่าย ประจำวัน'!$B577,เส้นแต่งหน้าขนมเค้ก!Y:Y)+SUMIF(แพ็ค!$C:$C,'รับ-จ่าย ประจำวัน'!$B577,แพ็ค!Y:Y)+SUMIF(ธุรการ!$C:$C,'รับ-จ่าย ประจำวัน'!$B577,ธุรการ!Y:Y)+SUMIF(เส้นแต่งหน้าขนมปัง!$C:$C,'รับ-จ่าย ประจำวัน'!$B577,เส้นแต่งหน้าขนมปัง!Y:Y)+SUMIF('วางแผนBC,CJ'!$C:$C,'รับ-จ่าย ประจำวัน'!$B577,'วางแผนBC,CJ'!Y:Y)+SUMIF(RD!$C:$C,'รับ-จ่าย ประจำวัน'!$B577,RD!Y:Y)+SUMIF('FG,ออนไล,คัดแยก'!$C:$C,'รับ-จ่าย ประจำวัน'!$B577,'FG,ออนไล,คัดแยก'!Y:Y)</f>
        <v>0</v>
      </c>
      <c r="BG577" s="16">
        <f>SUMIF(เตรียมส่วนผสม!$C:$C,'รับ-จ่าย ประจำวัน'!$B577,เตรียมส่วนผสม!Z:Z)+SUMIF(กวนไส้!$C:$C,'รับ-จ่าย ประจำวัน'!$B577,กวนไส้!Z:Z)+SUMIF(ผลิต1!$C:$C,'รับ-จ่าย ประจำวัน'!$B577,ผลิต1!Z:Z)+SUMIF(ผลิต2!$C:$C,'รับ-จ่าย ประจำวัน'!$B577,ผลิต2!Z:Z)+SUMIF(เส้นแต่งหน้าขนมเค้ก!$C:$C,'รับ-จ่าย ประจำวัน'!$B577,เส้นแต่งหน้าขนมเค้ก!Z:Z)+SUMIF(แพ็ค!$C:$C,'รับ-จ่าย ประจำวัน'!$B577,แพ็ค!Z:Z)+SUMIF(ธุรการ!$C:$C,'รับ-จ่าย ประจำวัน'!$B577,ธุรการ!Z:Z)+SUMIF(เส้นแต่งหน้าขนมปัง!$C:$C,'รับ-จ่าย ประจำวัน'!$B577,เส้นแต่งหน้าขนมปัง!Z:Z)+SUMIF('วางแผนBC,CJ'!$C:$C,'รับ-จ่าย ประจำวัน'!$B577,'วางแผนBC,CJ'!Z:Z)+SUMIF(RD!$C:$C,'รับ-จ่าย ประจำวัน'!$B577,RD!Z:Z)+SUMIF('FG,ออนไล,คัดแยก'!$C:$C,'รับ-จ่าย ประจำวัน'!$B577,'FG,ออนไล,คัดแยก'!Z:Z)</f>
        <v>8000</v>
      </c>
      <c r="BH577" s="16">
        <f>SUMIF(เตรียมส่วนผสม!$C:$C,'รับ-จ่าย ประจำวัน'!$B577,เตรียมส่วนผสม!AA:AA)+SUMIF(กวนไส้!$C:$C,'รับ-จ่าย ประจำวัน'!$B577,กวนไส้!AA:AA)+SUMIF(ผลิต1!$C:$C,'รับ-จ่าย ประจำวัน'!$B577,ผลิต1!AA:AA)+SUMIF(ผลิต2!$C:$C,'รับ-จ่าย ประจำวัน'!$B577,ผลิต2!AA:AA)+SUMIF(เส้นแต่งหน้าขนมเค้ก!$C:$C,'รับ-จ่าย ประจำวัน'!$B577,เส้นแต่งหน้าขนมเค้ก!AA:AA)+SUMIF(แพ็ค!$C:$C,'รับ-จ่าย ประจำวัน'!$B577,แพ็ค!AA:AA)+SUMIF(ธุรการ!$C:$C,'รับ-จ่าย ประจำวัน'!$B577,ธุรการ!AA:AA)+SUMIF(เส้นแต่งหน้าขนมปัง!$C:$C,'รับ-จ่าย ประจำวัน'!$B577,เส้นแต่งหน้าขนมปัง!AA:AA)+SUMIF('วางแผนBC,CJ'!$C:$C,'รับ-จ่าย ประจำวัน'!$B577,'วางแผนBC,CJ'!AA:AA)+SUMIF(RD!$C:$C,'รับ-จ่าย ประจำวัน'!$B577,RD!AA:AA)+SUMIF('FG,ออนไล,คัดแยก'!$C:$C,'รับ-จ่าย ประจำวัน'!$B577,'FG,ออนไล,คัดแยก'!AA:AA)</f>
        <v>0</v>
      </c>
      <c r="BI577" s="16">
        <f>SUMIF(เตรียมส่วนผสม!$C:$C,'รับ-จ่าย ประจำวัน'!$B577,เตรียมส่วนผสม!AB:AB)+SUMIF(กวนไส้!$C:$C,'รับ-จ่าย ประจำวัน'!$B577,กวนไส้!AB:AB)+SUMIF(ผลิต1!$C:$C,'รับ-จ่าย ประจำวัน'!$B577,ผลิต1!AB:AB)+SUMIF(ผลิต2!$C:$C,'รับ-จ่าย ประจำวัน'!$B577,ผลิต2!AB:AB)+SUMIF(เส้นแต่งหน้าขนมเค้ก!$C:$C,'รับ-จ่าย ประจำวัน'!$B577,เส้นแต่งหน้าขนมเค้ก!AB:AB)+SUMIF(แพ็ค!$C:$C,'รับ-จ่าย ประจำวัน'!$B577,แพ็ค!AB:AB)+SUMIF(ธุรการ!$C:$C,'รับ-จ่าย ประจำวัน'!$B577,ธุรการ!AB:AB)+SUMIF(เส้นแต่งหน้าขนมปัง!$C:$C,'รับ-จ่าย ประจำวัน'!$B577,เส้นแต่งหน้าขนมปัง!AB:AB)+SUMIF('วางแผนBC,CJ'!$C:$C,'รับ-จ่าย ประจำวัน'!$B577,'วางแผนBC,CJ'!AB:AB)+SUMIF(RD!$C:$C,'รับ-จ่าย ประจำวัน'!$B577,RD!AB:AB)+SUMIF('FG,ออนไล,คัดแยก'!$C:$C,'รับ-จ่าย ประจำวัน'!$B577,'FG,ออนไล,คัดแยก'!AB:AB)</f>
        <v>0</v>
      </c>
      <c r="BJ577" s="16">
        <f>SUMIF(เตรียมส่วนผสม!$C:$C,'รับ-จ่าย ประจำวัน'!$B577,เตรียมส่วนผสม!AC:AC)+SUMIF(กวนไส้!$C:$C,'รับ-จ่าย ประจำวัน'!$B577,กวนไส้!AC:AC)+SUMIF(ผลิต1!$C:$C,'รับ-จ่าย ประจำวัน'!$B577,ผลิต1!AC:AC)+SUMIF(ผลิต2!$C:$C,'รับ-จ่าย ประจำวัน'!$B577,ผลิต2!AC:AC)+SUMIF(เส้นแต่งหน้าขนมเค้ก!$C:$C,'รับ-จ่าย ประจำวัน'!$B577,เส้นแต่งหน้าขนมเค้ก!AC:AC)+SUMIF(แพ็ค!$C:$C,'รับ-จ่าย ประจำวัน'!$B577,แพ็ค!AC:AC)+SUMIF(ธุรการ!$C:$C,'รับ-จ่าย ประจำวัน'!$B577,ธุรการ!AC:AC)+SUMIF(เส้นแต่งหน้าขนมปัง!$C:$C,'รับ-จ่าย ประจำวัน'!$B577,เส้นแต่งหน้าขนมปัง!AC:AC)+SUMIF('วางแผนBC,CJ'!$C:$C,'รับ-จ่าย ประจำวัน'!$B577,'วางแผนBC,CJ'!AC:AC)+SUMIF(RD!$C:$C,'รับ-จ่าย ประจำวัน'!$B577,RD!AC:AC)+SUMIF('FG,ออนไล,คัดแยก'!$C:$C,'รับ-จ่าย ประจำวัน'!$B577,'FG,ออนไล,คัดแยก'!AC:AC)</f>
        <v>0</v>
      </c>
      <c r="BK577" s="16">
        <f>SUMIF(เตรียมส่วนผสม!$C:$C,'รับ-จ่าย ประจำวัน'!$B577,เตรียมส่วนผสม!AD:AD)+SUMIF(กวนไส้!$C:$C,'รับ-จ่าย ประจำวัน'!$B577,กวนไส้!AD:AD)+SUMIF(ผลิต1!$C:$C,'รับ-จ่าย ประจำวัน'!$B577,ผลิต1!AD:AD)+SUMIF(ผลิต2!$C:$C,'รับ-จ่าย ประจำวัน'!$B577,ผลิต2!AD:AD)+SUMIF(เส้นแต่งหน้าขนมเค้ก!$C:$C,'รับ-จ่าย ประจำวัน'!$B577,เส้นแต่งหน้าขนมเค้ก!AD:AD)+SUMIF(แพ็ค!$C:$C,'รับ-จ่าย ประจำวัน'!$B577,แพ็ค!AD:AD)+SUMIF(ธุรการ!$C:$C,'รับ-จ่าย ประจำวัน'!$B577,ธุรการ!AD:AD)+SUMIF(เส้นแต่งหน้าขนมปัง!$C:$C,'รับ-จ่าย ประจำวัน'!$B577,เส้นแต่งหน้าขนมปัง!AD:AD)+SUMIF('วางแผนBC,CJ'!$C:$C,'รับ-จ่าย ประจำวัน'!$B577,'วางแผนBC,CJ'!AD:AD)+SUMIF(RD!$C:$C,'รับ-จ่าย ประจำวัน'!$B577,RD!AD:AD)+SUMIF('FG,ออนไล,คัดแยก'!$C:$C,'รับ-จ่าย ประจำวัน'!$B577,'FG,ออนไล,คัดแยก'!AD:AD)</f>
        <v>2000</v>
      </c>
      <c r="BL577" s="16">
        <f>SUMIF(เตรียมส่วนผสม!$C:$C,'รับ-จ่าย ประจำวัน'!$B577,เตรียมส่วนผสม!AE:AE)+SUMIF(กวนไส้!$C:$C,'รับ-จ่าย ประจำวัน'!$B577,กวนไส้!AE:AE)+SUMIF(ผลิต1!$C:$C,'รับ-จ่าย ประจำวัน'!$B577,ผลิต1!AE:AE)+SUMIF(ผลิต2!$C:$C,'รับ-จ่าย ประจำวัน'!$B577,ผลิต2!AE:AE)+SUMIF(เส้นแต่งหน้าขนมเค้ก!$C:$C,'รับ-จ่าย ประจำวัน'!$B577,เส้นแต่งหน้าขนมเค้ก!AE:AE)+SUMIF(แพ็ค!$C:$C,'รับ-จ่าย ประจำวัน'!$B577,แพ็ค!AE:AE)+SUMIF(ธุรการ!$C:$C,'รับ-จ่าย ประจำวัน'!$B577,ธุรการ!AE:AE)+SUMIF(เส้นแต่งหน้าขนมปัง!$C:$C,'รับ-จ่าย ประจำวัน'!$B577,เส้นแต่งหน้าขนมปัง!AE:AE)+SUMIF('วางแผนBC,CJ'!$C:$C,'รับ-จ่าย ประจำวัน'!$B577,'วางแผนBC,CJ'!AE:AE)+SUMIF(RD!$C:$C,'รับ-จ่าย ประจำวัน'!$B577,RD!AE:AE)+SUMIF('FG,ออนไล,คัดแยก'!$C:$C,'รับ-จ่าย ประจำวัน'!$B577,'FG,ออนไล,คัดแยก'!AE:AE)</f>
        <v>0</v>
      </c>
      <c r="BM577" s="16">
        <f>SUMIF(เตรียมส่วนผสม!$C:$C,'รับ-จ่าย ประจำวัน'!$B577,เตรียมส่วนผสม!AF:AF)+SUMIF(กวนไส้!$C:$C,'รับ-จ่าย ประจำวัน'!$B577,กวนไส้!AF:AF)+SUMIF(ผลิต1!$C:$C,'รับ-จ่าย ประจำวัน'!$B577,ผลิต1!AF:AF)+SUMIF(ผลิต2!$C:$C,'รับ-จ่าย ประจำวัน'!$B577,ผลิต2!AF:AF)+SUMIF(เส้นแต่งหน้าขนมเค้ก!$C:$C,'รับ-จ่าย ประจำวัน'!$B577,เส้นแต่งหน้าขนมเค้ก!AF:AF)+SUMIF(แพ็ค!$C:$C,'รับ-จ่าย ประจำวัน'!$B577,แพ็ค!AF:AF)+SUMIF(ธุรการ!$C:$C,'รับ-จ่าย ประจำวัน'!$B577,ธุรการ!AF:AF)+SUMIF(เส้นแต่งหน้าขนมปัง!$C:$C,'รับ-จ่าย ประจำวัน'!$B577,เส้นแต่งหน้าขนมปัง!AF:AF)+SUMIF('วางแผนBC,CJ'!$C:$C,'รับ-จ่าย ประจำวัน'!$B577,'วางแผนBC,CJ'!AF:AF)+SUMIF(RD!$C:$C,'รับ-จ่าย ประจำวัน'!$B577,RD!AF:AF)+SUMIF('FG,ออนไล,คัดแยก'!$C:$C,'รับ-จ่าย ประจำวัน'!$B577,'FG,ออนไล,คัดแยก'!AF:AF)</f>
        <v>6000</v>
      </c>
      <c r="BN577" s="16">
        <f>SUMIF(เตรียมส่วนผสม!$C:$C,'รับ-จ่าย ประจำวัน'!$B577,เตรียมส่วนผสม!AG:AG)+SUMIF(กวนไส้!$C:$C,'รับ-จ่าย ประจำวัน'!$B577,กวนไส้!AG:AG)+SUMIF(ผลิต1!$C:$C,'รับ-จ่าย ประจำวัน'!$B577,ผลิต1!AG:AG)+SUMIF(ผลิต2!$C:$C,'รับ-จ่าย ประจำวัน'!$B577,ผลิต2!AG:AG)+SUMIF(เส้นแต่งหน้าขนมเค้ก!$C:$C,'รับ-จ่าย ประจำวัน'!$B577,เส้นแต่งหน้าขนมเค้ก!AG:AG)+SUMIF(แพ็ค!$C:$C,'รับ-จ่าย ประจำวัน'!$B577,แพ็ค!AG:AG)+SUMIF(ธุรการ!$C:$C,'รับ-จ่าย ประจำวัน'!$B577,ธุรการ!AG:AG)+SUMIF(เส้นแต่งหน้าขนมปัง!$C:$C,'รับ-จ่าย ประจำวัน'!$B577,เส้นแต่งหน้าขนมปัง!AG:AG)+SUMIF('วางแผนBC,CJ'!$C:$C,'รับ-จ่าย ประจำวัน'!$B577,'วางแผนBC,CJ'!AG:AG)+SUMIF(RD!$C:$C,'รับ-จ่าย ประจำวัน'!$B577,RD!AG:AG)+SUMIF('FG,ออนไล,คัดแยก'!$C:$C,'รับ-จ่าย ประจำวัน'!$B577,'FG,ออนไล,คัดแยก'!AG:AG)</f>
        <v>0</v>
      </c>
      <c r="BO577" s="16">
        <f>SUMIF(เตรียมส่วนผสม!$C:$C,'รับ-จ่าย ประจำวัน'!$B577,เตรียมส่วนผสม!AH:AH)+SUMIF(กวนไส้!$C:$C,'รับ-จ่าย ประจำวัน'!$B577,กวนไส้!AH:AH)+SUMIF(ผลิต1!$C:$C,'รับ-จ่าย ประจำวัน'!$B577,ผลิต1!AH:AH)+SUMIF(ผลิต2!$C:$C,'รับ-จ่าย ประจำวัน'!$B577,ผลิต2!AH:AH)+SUMIF(เส้นแต่งหน้าขนมเค้ก!$C:$C,'รับ-จ่าย ประจำวัน'!$B577,เส้นแต่งหน้าขนมเค้ก!AH:AH)+SUMIF(แพ็ค!$C:$C,'รับ-จ่าย ประจำวัน'!$B577,แพ็ค!AH:AH)+SUMIF(ธุรการ!$C:$C,'รับ-จ่าย ประจำวัน'!$B577,ธุรการ!AH:AH)+SUMIF(เส้นแต่งหน้าขนมปัง!$C:$C,'รับ-จ่าย ประจำวัน'!$B577,เส้นแต่งหน้าขนมปัง!AH:AH)+SUMIF('วางแผนBC,CJ'!$C:$C,'รับ-จ่าย ประจำวัน'!$B577,'วางแผนBC,CJ'!AH:AH)+SUMIF(RD!$C:$C,'รับ-จ่าย ประจำวัน'!$B577,RD!AH:AH)+SUMIF('FG,ออนไล,คัดแยก'!$C:$C,'รับ-จ่าย ประจำวัน'!$B577,'FG,ออนไล,คัดแยก'!AH:AH)</f>
        <v>0</v>
      </c>
      <c r="BP577" s="16">
        <f>SUMIF(เตรียมส่วนผสม!$C:$C,'รับ-จ่าย ประจำวัน'!$B577,เตรียมส่วนผสม!AI:AI)+SUMIF(กวนไส้!$C:$C,'รับ-จ่าย ประจำวัน'!$B577,กวนไส้!AI:AI)+SUMIF(ผลิต1!$C:$C,'รับ-จ่าย ประจำวัน'!$B577,ผลิต1!AI:AI)+SUMIF(ผลิต2!$C:$C,'รับ-จ่าย ประจำวัน'!$B577,ผลิต2!AI:AI)+SUMIF(เส้นแต่งหน้าขนมเค้ก!$C:$C,'รับ-จ่าย ประจำวัน'!$B577,เส้นแต่งหน้าขนมเค้ก!AI:AI)+SUMIF(แพ็ค!$C:$C,'รับ-จ่าย ประจำวัน'!$B577,แพ็ค!AI:AI)+SUMIF(ธุรการ!$C:$C,'รับ-จ่าย ประจำวัน'!$B577,ธุรการ!AI:AI)+SUMIF(เส้นแต่งหน้าขนมปัง!$C:$C,'รับ-จ่าย ประจำวัน'!$B577,เส้นแต่งหน้าขนมปัง!AI:AI)+SUMIF('วางแผนBC,CJ'!$C:$C,'รับ-จ่าย ประจำวัน'!$B577,'วางแผนBC,CJ'!AI:AI)+SUMIF(RD!$C:$C,'รับ-จ่าย ประจำวัน'!$B577,RD!AI:AI)+SUMIF('FG,ออนไล,คัดแยก'!$C:$C,'รับ-จ่าย ประจำวัน'!$B577,'FG,ออนไล,คัดแยก'!AI:AI)</f>
        <v>0</v>
      </c>
      <c r="BQ577" s="16">
        <f>SUMIF(เตรียมส่วนผสม!$C:$C,'รับ-จ่าย ประจำวัน'!$B577,เตรียมส่วนผสม!AJ:AJ)+SUMIF(กวนไส้!$C:$C,'รับ-จ่าย ประจำวัน'!$B577,กวนไส้!AJ:AJ)+SUMIF(ผลิต1!$C:$C,'รับ-จ่าย ประจำวัน'!$B577,ผลิต1!AJ:AJ)+SUMIF(ผลิต2!$C:$C,'รับ-จ่าย ประจำวัน'!$B577,ผลิต2!AJ:AJ)+SUMIF(เส้นแต่งหน้าขนมเค้ก!$C:$C,'รับ-จ่าย ประจำวัน'!$B577,เส้นแต่งหน้าขนมเค้ก!AJ:AJ)+SUMIF(แพ็ค!$C:$C,'รับ-จ่าย ประจำวัน'!$B577,แพ็ค!AJ:AJ)+SUMIF(ธุรการ!$C:$C,'รับ-จ่าย ประจำวัน'!$B577,ธุรการ!AJ:AJ)+SUMIF(เส้นแต่งหน้าขนมปัง!$C:$C,'รับ-จ่าย ประจำวัน'!$B577,เส้นแต่งหน้าขนมปัง!AJ:AJ)+SUMIF('วางแผนBC,CJ'!$C:$C,'รับ-จ่าย ประจำวัน'!$B577,'วางแผนBC,CJ'!AJ:AJ)+SUMIF(RD!$C:$C,'รับ-จ่าย ประจำวัน'!$B577,RD!AJ:AJ)+SUMIF('FG,ออนไล,คัดแยก'!$C:$C,'รับ-จ่าย ประจำวัน'!$B577,'FG,ออนไล,คัดแยก'!AJ:AJ)</f>
        <v>4000</v>
      </c>
      <c r="BR577" s="16">
        <f>SUMIF(เตรียมส่วนผสม!$C:$C,'รับ-จ่าย ประจำวัน'!$B577,เตรียมส่วนผสม!AK:AK)+SUMIF(กวนไส้!$C:$C,'รับ-จ่าย ประจำวัน'!$B577,กวนไส้!AK:AK)+SUMIF(ผลิต1!$C:$C,'รับ-จ่าย ประจำวัน'!$B577,ผลิต1!AK:AK)+SUMIF(ผลิต2!$C:$C,'รับ-จ่าย ประจำวัน'!$B577,ผลิต2!AK:AK)+SUMIF(เส้นแต่งหน้าขนมเค้ก!$C:$C,'รับ-จ่าย ประจำวัน'!$B577,เส้นแต่งหน้าขนมเค้ก!AK:AK)+SUMIF(แพ็ค!$C:$C,'รับ-จ่าย ประจำวัน'!$B577,แพ็ค!AK:AK)+SUMIF(ธุรการ!$C:$C,'รับ-จ่าย ประจำวัน'!$B577,ธุรการ!AK:AK)+SUMIF(เส้นแต่งหน้าขนมปัง!$C:$C,'รับ-จ่าย ประจำวัน'!$B577,เส้นแต่งหน้าขนมปัง!AK:AK)+SUMIF('วางแผนBC,CJ'!$C:$C,'รับ-จ่าย ประจำวัน'!$B577,'วางแผนBC,CJ'!AK:AK)+SUMIF(RD!$C:$C,'รับ-จ่าย ประจำวัน'!$B577,RD!AK:AK)+SUMIF('FG,ออนไล,คัดแยก'!$C:$C,'รับ-จ่าย ประจำวัน'!$B577,'FG,ออนไล,คัดแยก'!AK:AK)</f>
        <v>2000</v>
      </c>
      <c r="BS577" s="16">
        <f>SUMIF(เตรียมส่วนผสม!$C:$C,'รับ-จ่าย ประจำวัน'!$B577,เตรียมส่วนผสม!AL:AL)+SUMIF(กวนไส้!$C:$C,'รับ-จ่าย ประจำวัน'!$B577,กวนไส้!AL:AL)+SUMIF(ผลิต1!$C:$C,'รับ-จ่าย ประจำวัน'!$B577,ผลิต1!AL:AL)+SUMIF(ผลิต2!$C:$C,'รับ-จ่าย ประจำวัน'!$B577,ผลิต2!AL:AL)+SUMIF(เส้นแต่งหน้าขนมเค้ก!$C:$C,'รับ-จ่าย ประจำวัน'!$B577,เส้นแต่งหน้าขนมเค้ก!AL:AL)+SUMIF(แพ็ค!$C:$C,'รับ-จ่าย ประจำวัน'!$B577,แพ็ค!AL:AL)+SUMIF(ธุรการ!$C:$C,'รับ-จ่าย ประจำวัน'!$B577,ธุรการ!AL:AL)+SUMIF(เส้นแต่งหน้าขนมปัง!$C:$C,'รับ-จ่าย ประจำวัน'!$B577,เส้นแต่งหน้าขนมปัง!AL:AL)+SUMIF('วางแผนBC,CJ'!$C:$C,'รับ-จ่าย ประจำวัน'!$B577,'วางแผนBC,CJ'!AL:AL)+SUMIF(RD!$C:$C,'รับ-จ่าย ประจำวัน'!$B577,RD!AL:AL)+SUMIF('FG,ออนไล,คัดแยก'!$C:$C,'รับ-จ่าย ประจำวัน'!$B577,'FG,ออนไล,คัดแยก'!AL:AL)</f>
        <v>0</v>
      </c>
      <c r="BT577" s="18">
        <f t="shared" si="115"/>
        <v>60000</v>
      </c>
      <c r="BU577" s="116"/>
      <c r="BV577" s="146">
        <f t="shared" si="116"/>
        <v>126000</v>
      </c>
      <c r="BW577" s="183">
        <v>30</v>
      </c>
      <c r="BX577" s="172">
        <f>BT577/30</f>
        <v>2000</v>
      </c>
      <c r="BY577" s="188">
        <f t="shared" si="112"/>
        <v>63</v>
      </c>
      <c r="BZ577" s="180">
        <f t="shared" ca="1" si="117"/>
        <v>46266</v>
      </c>
      <c r="CA577" s="93"/>
      <c r="CB577" s="93"/>
      <c r="CC577" s="93"/>
      <c r="CD577" s="93"/>
      <c r="CE577" s="93"/>
      <c r="CF577" s="93"/>
      <c r="CG577" s="93"/>
      <c r="CH577" s="93"/>
      <c r="CI577" s="93"/>
      <c r="CJ577" s="97"/>
      <c r="CK577" s="9">
        <f t="shared" si="113"/>
        <v>126000</v>
      </c>
    </row>
    <row r="578" spans="1:89" hidden="1" x14ac:dyDescent="0.5">
      <c r="A578" s="149"/>
      <c r="B578" s="34">
        <v>1023401112</v>
      </c>
      <c r="C578" s="33" t="s">
        <v>1822</v>
      </c>
      <c r="D578" s="141" t="s">
        <v>91</v>
      </c>
      <c r="E578" s="25"/>
      <c r="F578" s="132"/>
      <c r="G578" s="25"/>
      <c r="H578" s="12">
        <v>18590</v>
      </c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11"/>
      <c r="AF578" s="11"/>
      <c r="AG578" s="11"/>
      <c r="AH578" s="11"/>
      <c r="AI578" s="25"/>
      <c r="AJ578" s="25"/>
      <c r="AK578" s="25"/>
      <c r="AL578" s="25"/>
      <c r="AM578" s="25"/>
      <c r="AN578" s="15">
        <f t="shared" si="119"/>
        <v>0</v>
      </c>
      <c r="AO578" s="16">
        <f>SUMIF(เตรียมส่วนผสม!$C:$C,'รับ-จ่าย ประจำวัน'!$B578,เตรียมส่วนผสม!H:H)+SUMIF(กวนไส้!$C:$C,'รับ-จ่าย ประจำวัน'!$B578,กวนไส้!H:H)+SUMIF(ผลิต1!$C:$C,'รับ-จ่าย ประจำวัน'!$B578,ผลิต1!H:H)+SUMIF(ผลิต2!$C:$C,'รับ-จ่าย ประจำวัน'!$B578,ผลิต2!H:H)+SUMIF(เส้นแต่งหน้าขนมเค้ก!$C:$C,'รับ-จ่าย ประจำวัน'!$B578,เส้นแต่งหน้าขนมเค้ก!H:H)+SUMIF(แพ็ค!$C:$C,'รับ-จ่าย ประจำวัน'!$B578,แพ็ค!H:H)+SUMIF(ธุรการ!$C:$C,'รับ-จ่าย ประจำวัน'!$B578,ธุรการ!H:H)+SUMIF(เส้นแต่งหน้าขนมปัง!$C:$C,'รับ-จ่าย ประจำวัน'!$B578,เส้นแต่งหน้าขนมปัง!H:H)+SUMIF('วางแผนBC,CJ'!$C:$C,'รับ-จ่าย ประจำวัน'!$B578,'วางแผนBC,CJ'!H:H)+SUMIF(RD!$C:$C,'รับ-จ่าย ประจำวัน'!$B578,RD!H:H)+SUMIF('FG,ออนไล,คัดแยก'!$C:$C,'รับ-จ่าย ประจำวัน'!$B578,'FG,ออนไล,คัดแยก'!H:H)</f>
        <v>0</v>
      </c>
      <c r="AP578" s="16">
        <f>SUMIF(เตรียมส่วนผสม!$C:$C,'รับ-จ่าย ประจำวัน'!$B578,เตรียมส่วนผสม!I:I)+SUMIF(กวนไส้!$C:$C,'รับ-จ่าย ประจำวัน'!$B578,กวนไส้!I:I)+SUMIF(ผลิต1!$C:$C,'รับ-จ่าย ประจำวัน'!$B578,ผลิต1!I:I)+SUMIF(ผลิต2!$C:$C,'รับ-จ่าย ประจำวัน'!$B578,ผลิต2!I:I)+SUMIF(เส้นแต่งหน้าขนมเค้ก!$C:$C,'รับ-จ่าย ประจำวัน'!$B578,เส้นแต่งหน้าขนมเค้ก!I:I)+SUMIF(แพ็ค!$C:$C,'รับ-จ่าย ประจำวัน'!$B578,แพ็ค!I:I)+SUMIF(ธุรการ!$C:$C,'รับ-จ่าย ประจำวัน'!$B578,ธุรการ!I:I)+SUMIF(เส้นแต่งหน้าขนมปัง!$C:$C,'รับ-จ่าย ประจำวัน'!$B578,เส้นแต่งหน้าขนมปัง!I:I)+SUMIF('วางแผนBC,CJ'!$C:$C,'รับ-จ่าย ประจำวัน'!$B578,'วางแผนBC,CJ'!I:I)+SUMIF(RD!$C:$C,'รับ-จ่าย ประจำวัน'!$B578,RD!I:I)+SUMIF('FG,ออนไล,คัดแยก'!$C:$C,'รับ-จ่าย ประจำวัน'!$B578,'FG,ออนไล,คัดแยก'!I:I)</f>
        <v>0</v>
      </c>
      <c r="AQ578" s="16">
        <f>SUMIF(เตรียมส่วนผสม!$C:$C,'รับ-จ่าย ประจำวัน'!$B578,เตรียมส่วนผสม!J:J)+SUMIF(กวนไส้!$C:$C,'รับ-จ่าย ประจำวัน'!$B578,กวนไส้!J:J)+SUMIF(ผลิต1!$C:$C,'รับ-จ่าย ประจำวัน'!$B578,ผลิต1!J:J)+SUMIF(ผลิต2!$C:$C,'รับ-จ่าย ประจำวัน'!$B578,ผลิต2!J:J)+SUMIF(เส้นแต่งหน้าขนมเค้ก!$C:$C,'รับ-จ่าย ประจำวัน'!$B578,เส้นแต่งหน้าขนมเค้ก!J:J)+SUMIF(แพ็ค!$C:$C,'รับ-จ่าย ประจำวัน'!$B578,แพ็ค!J:J)+SUMIF(ธุรการ!$C:$C,'รับ-จ่าย ประจำวัน'!$B578,ธุรการ!J:J)+SUMIF(เส้นแต่งหน้าขนมปัง!$C:$C,'รับ-จ่าย ประจำวัน'!$B578,เส้นแต่งหน้าขนมปัง!J:J)+SUMIF('วางแผนBC,CJ'!$C:$C,'รับ-จ่าย ประจำวัน'!$B578,'วางแผนBC,CJ'!J:J)+SUMIF(RD!$C:$C,'รับ-จ่าย ประจำวัน'!$B578,RD!J:J)+SUMIF('FG,ออนไล,คัดแยก'!$C:$C,'รับ-จ่าย ประจำวัน'!$B578,'FG,ออนไล,คัดแยก'!J:J)</f>
        <v>0</v>
      </c>
      <c r="AR578" s="16">
        <f>SUMIF(เตรียมส่วนผสม!$C:$C,'รับ-จ่าย ประจำวัน'!$B578,เตรียมส่วนผสม!K:K)+SUMIF(กวนไส้!$C:$C,'รับ-จ่าย ประจำวัน'!$B578,กวนไส้!K:K)+SUMIF(ผลิต1!$C:$C,'รับ-จ่าย ประจำวัน'!$B578,ผลิต1!K:K)+SUMIF(ผลิต2!$C:$C,'รับ-จ่าย ประจำวัน'!$B578,ผลิต2!K:K)+SUMIF(เส้นแต่งหน้าขนมเค้ก!$C:$C,'รับ-จ่าย ประจำวัน'!$B578,เส้นแต่งหน้าขนมเค้ก!K:K)+SUMIF(แพ็ค!$C:$C,'รับ-จ่าย ประจำวัน'!$B578,แพ็ค!K:K)+SUMIF(ธุรการ!$C:$C,'รับ-จ่าย ประจำวัน'!$B578,ธุรการ!K:K)+SUMIF(เส้นแต่งหน้าขนมปัง!$C:$C,'รับ-จ่าย ประจำวัน'!$B578,เส้นแต่งหน้าขนมปัง!K:K)+SUMIF('วางแผนBC,CJ'!$C:$C,'รับ-จ่าย ประจำวัน'!$B578,'วางแผนBC,CJ'!K:K)+SUMIF(RD!$C:$C,'รับ-จ่าย ประจำวัน'!$B578,RD!K:K)+SUMIF('FG,ออนไล,คัดแยก'!$C:$C,'รับ-จ่าย ประจำวัน'!$B578,'FG,ออนไล,คัดแยก'!K:K)</f>
        <v>0</v>
      </c>
      <c r="AS578" s="16">
        <f>SUMIF(เตรียมส่วนผสม!$C:$C,'รับ-จ่าย ประจำวัน'!$B578,เตรียมส่วนผสม!L:L)+SUMIF(กวนไส้!$C:$C,'รับ-จ่าย ประจำวัน'!$B578,กวนไส้!L:L)+SUMIF(ผลิต1!$C:$C,'รับ-จ่าย ประจำวัน'!$B578,ผลิต1!L:L)+SUMIF(ผลิต2!$C:$C,'รับ-จ่าย ประจำวัน'!$B578,ผลิต2!L:L)+SUMIF(เส้นแต่งหน้าขนมเค้ก!$C:$C,'รับ-จ่าย ประจำวัน'!$B578,เส้นแต่งหน้าขนมเค้ก!L:L)+SUMIF(แพ็ค!$C:$C,'รับ-จ่าย ประจำวัน'!$B578,แพ็ค!L:L)+SUMIF(ธุรการ!$C:$C,'รับ-จ่าย ประจำวัน'!$B578,ธุรการ!L:L)+SUMIF(เส้นแต่งหน้าขนมปัง!$C:$C,'รับ-จ่าย ประจำวัน'!$B578,เส้นแต่งหน้าขนมปัง!L:L)+SUMIF('วางแผนBC,CJ'!$C:$C,'รับ-จ่าย ประจำวัน'!$B578,'วางแผนBC,CJ'!L:L)+SUMIF(RD!$C:$C,'รับ-จ่าย ประจำวัน'!$B578,RD!L:L)+SUMIF('FG,ออนไล,คัดแยก'!$C:$C,'รับ-จ่าย ประจำวัน'!$B578,'FG,ออนไล,คัดแยก'!L:L)</f>
        <v>0</v>
      </c>
      <c r="AT578" s="16">
        <f>SUMIF(เตรียมส่วนผสม!$C:$C,'รับ-จ่าย ประจำวัน'!$B578,เตรียมส่วนผสม!M:M)+SUMIF(กวนไส้!$C:$C,'รับ-จ่าย ประจำวัน'!$B578,กวนไส้!M:M)+SUMIF(ผลิต1!$C:$C,'รับ-จ่าย ประจำวัน'!$B578,ผลิต1!M:M)+SUMIF(ผลิต2!$C:$C,'รับ-จ่าย ประจำวัน'!$B578,ผลิต2!M:M)+SUMIF(เส้นแต่งหน้าขนมเค้ก!$C:$C,'รับ-จ่าย ประจำวัน'!$B578,เส้นแต่งหน้าขนมเค้ก!M:M)+SUMIF(แพ็ค!$C:$C,'รับ-จ่าย ประจำวัน'!$B578,แพ็ค!M:M)+SUMIF(ธุรการ!$C:$C,'รับ-จ่าย ประจำวัน'!$B578,ธุรการ!M:M)+SUMIF(เส้นแต่งหน้าขนมปัง!$C:$C,'รับ-จ่าย ประจำวัน'!$B578,เส้นแต่งหน้าขนมปัง!M:M)+SUMIF('วางแผนBC,CJ'!$C:$C,'รับ-จ่าย ประจำวัน'!$B578,'วางแผนBC,CJ'!M:M)+SUMIF(RD!$C:$C,'รับ-จ่าย ประจำวัน'!$B578,RD!M:M)+SUMIF('FG,ออนไล,คัดแยก'!$C:$C,'รับ-จ่าย ประจำวัน'!$B578,'FG,ออนไล,คัดแยก'!M:M)</f>
        <v>0</v>
      </c>
      <c r="AU578" s="16">
        <f>SUMIF(เตรียมส่วนผสม!$C:$C,'รับ-จ่าย ประจำวัน'!$B578,เตรียมส่วนผสม!N:N)+SUMIF(กวนไส้!$C:$C,'รับ-จ่าย ประจำวัน'!$B578,กวนไส้!N:N)+SUMIF(ผลิต1!$C:$C,'รับ-จ่าย ประจำวัน'!$B578,ผลิต1!N:N)+SUMIF(ผลิต2!$C:$C,'รับ-จ่าย ประจำวัน'!$B578,ผลิต2!N:N)+SUMIF(เส้นแต่งหน้าขนมเค้ก!$C:$C,'รับ-จ่าย ประจำวัน'!$B578,เส้นแต่งหน้าขนมเค้ก!N:N)+SUMIF(แพ็ค!$C:$C,'รับ-จ่าย ประจำวัน'!$B578,แพ็ค!N:N)+SUMIF(ธุรการ!$C:$C,'รับ-จ่าย ประจำวัน'!$B578,ธุรการ!N:N)+SUMIF(เส้นแต่งหน้าขนมปัง!$C:$C,'รับ-จ่าย ประจำวัน'!$B578,เส้นแต่งหน้าขนมปัง!N:N)+SUMIF('วางแผนBC,CJ'!$C:$C,'รับ-จ่าย ประจำวัน'!$B578,'วางแผนBC,CJ'!N:N)+SUMIF(RD!$C:$C,'รับ-จ่าย ประจำวัน'!$B578,RD!N:N)+SUMIF('FG,ออนไล,คัดแยก'!$C:$C,'รับ-จ่าย ประจำวัน'!$B578,'FG,ออนไล,คัดแยก'!N:N)</f>
        <v>0</v>
      </c>
      <c r="AV578" s="16">
        <f>SUMIF(เตรียมส่วนผสม!$C:$C,'รับ-จ่าย ประจำวัน'!$B578,เตรียมส่วนผสม!O:O)+SUMIF(กวนไส้!$C:$C,'รับ-จ่าย ประจำวัน'!$B578,กวนไส้!O:O)+SUMIF(ผลิต1!$C:$C,'รับ-จ่าย ประจำวัน'!$B578,ผลิต1!O:O)+SUMIF(ผลิต2!$C:$C,'รับ-จ่าย ประจำวัน'!$B578,ผลิต2!O:O)+SUMIF(เส้นแต่งหน้าขนมเค้ก!$C:$C,'รับ-จ่าย ประจำวัน'!$B578,เส้นแต่งหน้าขนมเค้ก!O:O)+SUMIF(แพ็ค!$C:$C,'รับ-จ่าย ประจำวัน'!$B578,แพ็ค!O:O)+SUMIF(ธุรการ!$C:$C,'รับ-จ่าย ประจำวัน'!$B578,ธุรการ!O:O)+SUMIF(เส้นแต่งหน้าขนมปัง!$C:$C,'รับ-จ่าย ประจำวัน'!$B578,เส้นแต่งหน้าขนมปัง!O:O)+SUMIF('วางแผนBC,CJ'!$C:$C,'รับ-จ่าย ประจำวัน'!$B578,'วางแผนBC,CJ'!O:O)+SUMIF(RD!$C:$C,'รับ-จ่าย ประจำวัน'!$B578,RD!O:O)+SUMIF('FG,ออนไล,คัดแยก'!$C:$C,'รับ-จ่าย ประจำวัน'!$B578,'FG,ออนไล,คัดแยก'!O:O)</f>
        <v>0</v>
      </c>
      <c r="AW578" s="16">
        <f>SUMIF(เตรียมส่วนผสม!$C:$C,'รับ-จ่าย ประจำวัน'!$B578,เตรียมส่วนผสม!P:P)+SUMIF(กวนไส้!$C:$C,'รับ-จ่าย ประจำวัน'!$B578,กวนไส้!P:P)+SUMIF(ผลิต1!$C:$C,'รับ-จ่าย ประจำวัน'!$B578,ผลิต1!P:P)+SUMIF(ผลิต2!$C:$C,'รับ-จ่าย ประจำวัน'!$B578,ผลิต2!P:P)+SUMIF(เส้นแต่งหน้าขนมเค้ก!$C:$C,'รับ-จ่าย ประจำวัน'!$B578,เส้นแต่งหน้าขนมเค้ก!P:P)+SUMIF(แพ็ค!$C:$C,'รับ-จ่าย ประจำวัน'!$B578,แพ็ค!P:P)+SUMIF(ธุรการ!$C:$C,'รับ-จ่าย ประจำวัน'!$B578,ธุรการ!P:P)+SUMIF(เส้นแต่งหน้าขนมปัง!$C:$C,'รับ-จ่าย ประจำวัน'!$B578,เส้นแต่งหน้าขนมปัง!P:P)+SUMIF('วางแผนBC,CJ'!$C:$C,'รับ-จ่าย ประจำวัน'!$B578,'วางแผนBC,CJ'!P:P)+SUMIF(RD!$C:$C,'รับ-จ่าย ประจำวัน'!$B578,RD!P:P)+SUMIF('FG,ออนไล,คัดแยก'!$C:$C,'รับ-จ่าย ประจำวัน'!$B578,'FG,ออนไล,คัดแยก'!P:P)</f>
        <v>0</v>
      </c>
      <c r="AX578" s="16">
        <f>SUMIF(เตรียมส่วนผสม!$C:$C,'รับ-จ่าย ประจำวัน'!$B578,เตรียมส่วนผสม!Q:Q)+SUMIF(กวนไส้!$C:$C,'รับ-จ่าย ประจำวัน'!$B578,กวนไส้!Q:Q)+SUMIF(ผลิต1!$C:$C,'รับ-จ่าย ประจำวัน'!$B578,ผลิต1!Q:Q)+SUMIF(ผลิต2!$C:$C,'รับ-จ่าย ประจำวัน'!$B578,ผลิต2!Q:Q)+SUMIF(เส้นแต่งหน้าขนมเค้ก!$C:$C,'รับ-จ่าย ประจำวัน'!$B578,เส้นแต่งหน้าขนมเค้ก!Q:Q)+SUMIF(แพ็ค!$C:$C,'รับ-จ่าย ประจำวัน'!$B578,แพ็ค!Q:Q)+SUMIF(ธุรการ!$C:$C,'รับ-จ่าย ประจำวัน'!$B578,ธุรการ!Q:Q)+SUMIF(เส้นแต่งหน้าขนมปัง!$C:$C,'รับ-จ่าย ประจำวัน'!$B578,เส้นแต่งหน้าขนมปัง!Q:Q)+SUMIF('วางแผนBC,CJ'!$C:$C,'รับ-จ่าย ประจำวัน'!$B578,'วางแผนBC,CJ'!Q:Q)+SUMIF(RD!$C:$C,'รับ-จ่าย ประจำวัน'!$B578,RD!Q:Q)+SUMIF('FG,ออนไล,คัดแยก'!$C:$C,'รับ-จ่าย ประจำวัน'!$B578,'FG,ออนไล,คัดแยก'!Q:Q)</f>
        <v>0</v>
      </c>
      <c r="AY578" s="16">
        <f>SUMIF(เตรียมส่วนผสม!$C:$C,'รับ-จ่าย ประจำวัน'!$B578,เตรียมส่วนผสม!R:R)+SUMIF(กวนไส้!$C:$C,'รับ-จ่าย ประจำวัน'!$B578,กวนไส้!R:R)+SUMIF(ผลิต1!$C:$C,'รับ-จ่าย ประจำวัน'!$B578,ผลิต1!R:R)+SUMIF(ผลิต2!$C:$C,'รับ-จ่าย ประจำวัน'!$B578,ผลิต2!R:R)+SUMIF(เส้นแต่งหน้าขนมเค้ก!$C:$C,'รับ-จ่าย ประจำวัน'!$B578,เส้นแต่งหน้าขนมเค้ก!R:R)+SUMIF(แพ็ค!$C:$C,'รับ-จ่าย ประจำวัน'!$B578,แพ็ค!R:R)+SUMIF(ธุรการ!$C:$C,'รับ-จ่าย ประจำวัน'!$B578,ธุรการ!R:R)+SUMIF(เส้นแต่งหน้าขนมปัง!$C:$C,'รับ-จ่าย ประจำวัน'!$B578,เส้นแต่งหน้าขนมปัง!R:R)+SUMIF('วางแผนBC,CJ'!$C:$C,'รับ-จ่าย ประจำวัน'!$B578,'วางแผนBC,CJ'!R:R)+SUMIF(RD!$C:$C,'รับ-จ่าย ประจำวัน'!$B578,RD!R:R)+SUMIF('FG,ออนไล,คัดแยก'!$C:$C,'รับ-จ่าย ประจำวัน'!$B578,'FG,ออนไล,คัดแยก'!R:R)</f>
        <v>0</v>
      </c>
      <c r="AZ578" s="16">
        <f>SUMIF(เตรียมส่วนผสม!$C:$C,'รับ-จ่าย ประจำวัน'!$B578,เตรียมส่วนผสม!S:S)+SUMIF(กวนไส้!$C:$C,'รับ-จ่าย ประจำวัน'!$B578,กวนไส้!S:S)+SUMIF(ผลิต1!$C:$C,'รับ-จ่าย ประจำวัน'!$B578,ผลิต1!S:S)+SUMIF(ผลิต2!$C:$C,'รับ-จ่าย ประจำวัน'!$B578,ผลิต2!S:S)+SUMIF(เส้นแต่งหน้าขนมเค้ก!$C:$C,'รับ-จ่าย ประจำวัน'!$B578,เส้นแต่งหน้าขนมเค้ก!S:S)+SUMIF(แพ็ค!$C:$C,'รับ-จ่าย ประจำวัน'!$B578,แพ็ค!S:S)+SUMIF(ธุรการ!$C:$C,'รับ-จ่าย ประจำวัน'!$B578,ธุรการ!S:S)+SUMIF(เส้นแต่งหน้าขนมปัง!$C:$C,'รับ-จ่าย ประจำวัน'!$B578,เส้นแต่งหน้าขนมปัง!S:S)+SUMIF('วางแผนBC,CJ'!$C:$C,'รับ-จ่าย ประจำวัน'!$B578,'วางแผนBC,CJ'!S:S)+SUMIF(RD!$C:$C,'รับ-จ่าย ประจำวัน'!$B578,RD!S:S)+SUMIF('FG,ออนไล,คัดแยก'!$C:$C,'รับ-จ่าย ประจำวัน'!$B578,'FG,ออนไล,คัดแยก'!S:S)</f>
        <v>0</v>
      </c>
      <c r="BA578" s="16">
        <f>SUMIF(เตรียมส่วนผสม!$C:$C,'รับ-จ่าย ประจำวัน'!$B578,เตรียมส่วนผสม!T:T)+SUMIF(กวนไส้!$C:$C,'รับ-จ่าย ประจำวัน'!$B578,กวนไส้!T:T)+SUMIF(ผลิต1!$C:$C,'รับ-จ่าย ประจำวัน'!$B578,ผลิต1!T:T)+SUMIF(ผลิต2!$C:$C,'รับ-จ่าย ประจำวัน'!$B578,ผลิต2!T:T)+SUMIF(เส้นแต่งหน้าขนมเค้ก!$C:$C,'รับ-จ่าย ประจำวัน'!$B578,เส้นแต่งหน้าขนมเค้ก!T:T)+SUMIF(แพ็ค!$C:$C,'รับ-จ่าย ประจำวัน'!$B578,แพ็ค!T:T)+SUMIF(ธุรการ!$C:$C,'รับ-จ่าย ประจำวัน'!$B578,ธุรการ!T:T)+SUMIF(เส้นแต่งหน้าขนมปัง!$C:$C,'รับ-จ่าย ประจำวัน'!$B578,เส้นแต่งหน้าขนมปัง!T:T)+SUMIF('วางแผนBC,CJ'!$C:$C,'รับ-จ่าย ประจำวัน'!$B578,'วางแผนBC,CJ'!T:T)+SUMIF(RD!$C:$C,'รับ-จ่าย ประจำวัน'!$B578,RD!T:T)+SUMIF('FG,ออนไล,คัดแยก'!$C:$C,'รับ-จ่าย ประจำวัน'!$B578,'FG,ออนไล,คัดแยก'!T:T)</f>
        <v>0</v>
      </c>
      <c r="BB578" s="16">
        <f>SUMIF(เตรียมส่วนผสม!$C:$C,'รับ-จ่าย ประจำวัน'!$B578,เตรียมส่วนผสม!U:U)+SUMIF(กวนไส้!$C:$C,'รับ-จ่าย ประจำวัน'!$B578,กวนไส้!U:U)+SUMIF(ผลิต1!$C:$C,'รับ-จ่าย ประจำวัน'!$B578,ผลิต1!U:U)+SUMIF(ผลิต2!$C:$C,'รับ-จ่าย ประจำวัน'!$B578,ผลิต2!U:U)+SUMIF(เส้นแต่งหน้าขนมเค้ก!$C:$C,'รับ-จ่าย ประจำวัน'!$B578,เส้นแต่งหน้าขนมเค้ก!U:U)+SUMIF(แพ็ค!$C:$C,'รับ-จ่าย ประจำวัน'!$B578,แพ็ค!U:U)+SUMIF(ธุรการ!$C:$C,'รับ-จ่าย ประจำวัน'!$B578,ธุรการ!U:U)+SUMIF(เส้นแต่งหน้าขนมปัง!$C:$C,'รับ-จ่าย ประจำวัน'!$B578,เส้นแต่งหน้าขนมปัง!U:U)+SUMIF('วางแผนBC,CJ'!$C:$C,'รับ-จ่าย ประจำวัน'!$B578,'วางแผนBC,CJ'!U:U)+SUMIF(RD!$C:$C,'รับ-จ่าย ประจำวัน'!$B578,RD!U:U)+SUMIF('FG,ออนไล,คัดแยก'!$C:$C,'รับ-จ่าย ประจำวัน'!$B578,'FG,ออนไล,คัดแยก'!U:U)</f>
        <v>0</v>
      </c>
      <c r="BC578" s="16">
        <f>SUMIF(เตรียมส่วนผสม!$C:$C,'รับ-จ่าย ประจำวัน'!$B578,เตรียมส่วนผสม!V:V)+SUMIF(กวนไส้!$C:$C,'รับ-จ่าย ประจำวัน'!$B578,กวนไส้!V:V)+SUMIF(ผลิต1!$C:$C,'รับ-จ่าย ประจำวัน'!$B578,ผลิต1!V:V)+SUMIF(ผลิต2!$C:$C,'รับ-จ่าย ประจำวัน'!$B578,ผลิต2!V:V)+SUMIF(เส้นแต่งหน้าขนมเค้ก!$C:$C,'รับ-จ่าย ประจำวัน'!$B578,เส้นแต่งหน้าขนมเค้ก!V:V)+SUMIF(แพ็ค!$C:$C,'รับ-จ่าย ประจำวัน'!$B578,แพ็ค!V:V)+SUMIF(ธุรการ!$C:$C,'รับ-จ่าย ประจำวัน'!$B578,ธุรการ!V:V)+SUMIF(เส้นแต่งหน้าขนมปัง!$C:$C,'รับ-จ่าย ประจำวัน'!$B578,เส้นแต่งหน้าขนมปัง!V:V)+SUMIF('วางแผนBC,CJ'!$C:$C,'รับ-จ่าย ประจำวัน'!$B578,'วางแผนBC,CJ'!V:V)+SUMIF(RD!$C:$C,'รับ-จ่าย ประจำวัน'!$B578,RD!V:V)+SUMIF('FG,ออนไล,คัดแยก'!$C:$C,'รับ-จ่าย ประจำวัน'!$B578,'FG,ออนไล,คัดแยก'!V:V)</f>
        <v>0</v>
      </c>
      <c r="BD578" s="16">
        <f>SUMIF(เตรียมส่วนผสม!$C:$C,'รับ-จ่าย ประจำวัน'!$B578,เตรียมส่วนผสม!W:W)+SUMIF(กวนไส้!$C:$C,'รับ-จ่าย ประจำวัน'!$B578,กวนไส้!W:W)+SUMIF(ผลิต1!$C:$C,'รับ-จ่าย ประจำวัน'!$B578,ผลิต1!W:W)+SUMIF(ผลิต2!$C:$C,'รับ-จ่าย ประจำวัน'!$B578,ผลิต2!W:W)+SUMIF(เส้นแต่งหน้าขนมเค้ก!$C:$C,'รับ-จ่าย ประจำวัน'!$B578,เส้นแต่งหน้าขนมเค้ก!W:W)+SUMIF(แพ็ค!$C:$C,'รับ-จ่าย ประจำวัน'!$B578,แพ็ค!W:W)+SUMIF(ธุรการ!$C:$C,'รับ-จ่าย ประจำวัน'!$B578,ธุรการ!W:W)+SUMIF(เส้นแต่งหน้าขนมปัง!$C:$C,'รับ-จ่าย ประจำวัน'!$B578,เส้นแต่งหน้าขนมปัง!W:W)+SUMIF('วางแผนBC,CJ'!$C:$C,'รับ-จ่าย ประจำวัน'!$B578,'วางแผนBC,CJ'!W:W)+SUMIF(RD!$C:$C,'รับ-จ่าย ประจำวัน'!$B578,RD!W:W)+SUMIF('FG,ออนไล,คัดแยก'!$C:$C,'รับ-จ่าย ประจำวัน'!$B578,'FG,ออนไล,คัดแยก'!W:W)</f>
        <v>0</v>
      </c>
      <c r="BE578" s="16">
        <f>SUMIF(เตรียมส่วนผสม!$C:$C,'รับ-จ่าย ประจำวัน'!$B578,เตรียมส่วนผสม!X:X)+SUMIF(กวนไส้!$C:$C,'รับ-จ่าย ประจำวัน'!$B578,กวนไส้!X:X)+SUMIF(ผลิต1!$C:$C,'รับ-จ่าย ประจำวัน'!$B578,ผลิต1!X:X)+SUMIF(ผลิต2!$C:$C,'รับ-จ่าย ประจำวัน'!$B578,ผลิต2!X:X)+SUMIF(เส้นแต่งหน้าขนมเค้ก!$C:$C,'รับ-จ่าย ประจำวัน'!$B578,เส้นแต่งหน้าขนมเค้ก!X:X)+SUMIF(แพ็ค!$C:$C,'รับ-จ่าย ประจำวัน'!$B578,แพ็ค!X:X)+SUMIF(ธุรการ!$C:$C,'รับ-จ่าย ประจำวัน'!$B578,ธุรการ!X:X)+SUMIF(เส้นแต่งหน้าขนมปัง!$C:$C,'รับ-จ่าย ประจำวัน'!$B578,เส้นแต่งหน้าขนมปัง!X:X)+SUMIF('วางแผนBC,CJ'!$C:$C,'รับ-จ่าย ประจำวัน'!$B578,'วางแผนBC,CJ'!X:X)+SUMIF(RD!$C:$C,'รับ-จ่าย ประจำวัน'!$B578,RD!X:X)+SUMIF('FG,ออนไล,คัดแยก'!$C:$C,'รับ-จ่าย ประจำวัน'!$B578,'FG,ออนไล,คัดแยก'!X:X)</f>
        <v>0</v>
      </c>
      <c r="BF578" s="16">
        <f>SUMIF(เตรียมส่วนผสม!$C:$C,'รับ-จ่าย ประจำวัน'!$B578,เตรียมส่วนผสม!Y:Y)+SUMIF(กวนไส้!$C:$C,'รับ-จ่าย ประจำวัน'!$B578,กวนไส้!Y:Y)+SUMIF(ผลิต1!$C:$C,'รับ-จ่าย ประจำวัน'!$B578,ผลิต1!Y:Y)+SUMIF(ผลิต2!$C:$C,'รับ-จ่าย ประจำวัน'!$B578,ผลิต2!Y:Y)+SUMIF(เส้นแต่งหน้าขนมเค้ก!$C:$C,'รับ-จ่าย ประจำวัน'!$B578,เส้นแต่งหน้าขนมเค้ก!Y:Y)+SUMIF(แพ็ค!$C:$C,'รับ-จ่าย ประจำวัน'!$B578,แพ็ค!Y:Y)+SUMIF(ธุรการ!$C:$C,'รับ-จ่าย ประจำวัน'!$B578,ธุรการ!Y:Y)+SUMIF(เส้นแต่งหน้าขนมปัง!$C:$C,'รับ-จ่าย ประจำวัน'!$B578,เส้นแต่งหน้าขนมปัง!Y:Y)+SUMIF('วางแผนBC,CJ'!$C:$C,'รับ-จ่าย ประจำวัน'!$B578,'วางแผนBC,CJ'!Y:Y)+SUMIF(RD!$C:$C,'รับ-จ่าย ประจำวัน'!$B578,RD!Y:Y)+SUMIF('FG,ออนไล,คัดแยก'!$C:$C,'รับ-จ่าย ประจำวัน'!$B578,'FG,ออนไล,คัดแยก'!Y:Y)</f>
        <v>0</v>
      </c>
      <c r="BG578" s="16">
        <f>SUMIF(เตรียมส่วนผสม!$C:$C,'รับ-จ่าย ประจำวัน'!$B578,เตรียมส่วนผสม!Z:Z)+SUMIF(กวนไส้!$C:$C,'รับ-จ่าย ประจำวัน'!$B578,กวนไส้!Z:Z)+SUMIF(ผลิต1!$C:$C,'รับ-จ่าย ประจำวัน'!$B578,ผลิต1!Z:Z)+SUMIF(ผลิต2!$C:$C,'รับ-จ่าย ประจำวัน'!$B578,ผลิต2!Z:Z)+SUMIF(เส้นแต่งหน้าขนมเค้ก!$C:$C,'รับ-จ่าย ประจำวัน'!$B578,เส้นแต่งหน้าขนมเค้ก!Z:Z)+SUMIF(แพ็ค!$C:$C,'รับ-จ่าย ประจำวัน'!$B578,แพ็ค!Z:Z)+SUMIF(ธุรการ!$C:$C,'รับ-จ่าย ประจำวัน'!$B578,ธุรการ!Z:Z)+SUMIF(เส้นแต่งหน้าขนมปัง!$C:$C,'รับ-จ่าย ประจำวัน'!$B578,เส้นแต่งหน้าขนมปัง!Z:Z)+SUMIF('วางแผนBC,CJ'!$C:$C,'รับ-จ่าย ประจำวัน'!$B578,'วางแผนBC,CJ'!Z:Z)+SUMIF(RD!$C:$C,'รับ-จ่าย ประจำวัน'!$B578,RD!Z:Z)+SUMIF('FG,ออนไล,คัดแยก'!$C:$C,'รับ-จ่าย ประจำวัน'!$B578,'FG,ออนไล,คัดแยก'!Z:Z)</f>
        <v>0</v>
      </c>
      <c r="BH578" s="16">
        <f>SUMIF(เตรียมส่วนผสม!$C:$C,'รับ-จ่าย ประจำวัน'!$B578,เตรียมส่วนผสม!AA:AA)+SUMIF(กวนไส้!$C:$C,'รับ-จ่าย ประจำวัน'!$B578,กวนไส้!AA:AA)+SUMIF(ผลิต1!$C:$C,'รับ-จ่าย ประจำวัน'!$B578,ผลิต1!AA:AA)+SUMIF(ผลิต2!$C:$C,'รับ-จ่าย ประจำวัน'!$B578,ผลิต2!AA:AA)+SUMIF(เส้นแต่งหน้าขนมเค้ก!$C:$C,'รับ-จ่าย ประจำวัน'!$B578,เส้นแต่งหน้าขนมเค้ก!AA:AA)+SUMIF(แพ็ค!$C:$C,'รับ-จ่าย ประจำวัน'!$B578,แพ็ค!AA:AA)+SUMIF(ธุรการ!$C:$C,'รับ-จ่าย ประจำวัน'!$B578,ธุรการ!AA:AA)+SUMIF(เส้นแต่งหน้าขนมปัง!$C:$C,'รับ-จ่าย ประจำวัน'!$B578,เส้นแต่งหน้าขนมปัง!AA:AA)+SUMIF('วางแผนBC,CJ'!$C:$C,'รับ-จ่าย ประจำวัน'!$B578,'วางแผนBC,CJ'!AA:AA)+SUMIF(RD!$C:$C,'รับ-จ่าย ประจำวัน'!$B578,RD!AA:AA)+SUMIF('FG,ออนไล,คัดแยก'!$C:$C,'รับ-จ่าย ประจำวัน'!$B578,'FG,ออนไล,คัดแยก'!AA:AA)</f>
        <v>0</v>
      </c>
      <c r="BI578" s="16">
        <f>SUMIF(เตรียมส่วนผสม!$C:$C,'รับ-จ่าย ประจำวัน'!$B578,เตรียมส่วนผสม!AB:AB)+SUMIF(กวนไส้!$C:$C,'รับ-จ่าย ประจำวัน'!$B578,กวนไส้!AB:AB)+SUMIF(ผลิต1!$C:$C,'รับ-จ่าย ประจำวัน'!$B578,ผลิต1!AB:AB)+SUMIF(ผลิต2!$C:$C,'รับ-จ่าย ประจำวัน'!$B578,ผลิต2!AB:AB)+SUMIF(เส้นแต่งหน้าขนมเค้ก!$C:$C,'รับ-จ่าย ประจำวัน'!$B578,เส้นแต่งหน้าขนมเค้ก!AB:AB)+SUMIF(แพ็ค!$C:$C,'รับ-จ่าย ประจำวัน'!$B578,แพ็ค!AB:AB)+SUMIF(ธุรการ!$C:$C,'รับ-จ่าย ประจำวัน'!$B578,ธุรการ!AB:AB)+SUMIF(เส้นแต่งหน้าขนมปัง!$C:$C,'รับ-จ่าย ประจำวัน'!$B578,เส้นแต่งหน้าขนมปัง!AB:AB)+SUMIF('วางแผนBC,CJ'!$C:$C,'รับ-จ่าย ประจำวัน'!$B578,'วางแผนBC,CJ'!AB:AB)+SUMIF(RD!$C:$C,'รับ-จ่าย ประจำวัน'!$B578,RD!AB:AB)+SUMIF('FG,ออนไล,คัดแยก'!$C:$C,'รับ-จ่าย ประจำวัน'!$B578,'FG,ออนไล,คัดแยก'!AB:AB)</f>
        <v>0</v>
      </c>
      <c r="BJ578" s="16">
        <f>SUMIF(เตรียมส่วนผสม!$C:$C,'รับ-จ่าย ประจำวัน'!$B578,เตรียมส่วนผสม!AC:AC)+SUMIF(กวนไส้!$C:$C,'รับ-จ่าย ประจำวัน'!$B578,กวนไส้!AC:AC)+SUMIF(ผลิต1!$C:$C,'รับ-จ่าย ประจำวัน'!$B578,ผลิต1!AC:AC)+SUMIF(ผลิต2!$C:$C,'รับ-จ่าย ประจำวัน'!$B578,ผลิต2!AC:AC)+SUMIF(เส้นแต่งหน้าขนมเค้ก!$C:$C,'รับ-จ่าย ประจำวัน'!$B578,เส้นแต่งหน้าขนมเค้ก!AC:AC)+SUMIF(แพ็ค!$C:$C,'รับ-จ่าย ประจำวัน'!$B578,แพ็ค!AC:AC)+SUMIF(ธุรการ!$C:$C,'รับ-จ่าย ประจำวัน'!$B578,ธุรการ!AC:AC)+SUMIF(เส้นแต่งหน้าขนมปัง!$C:$C,'รับ-จ่าย ประจำวัน'!$B578,เส้นแต่งหน้าขนมปัง!AC:AC)+SUMIF('วางแผนBC,CJ'!$C:$C,'รับ-จ่าย ประจำวัน'!$B578,'วางแผนBC,CJ'!AC:AC)+SUMIF(RD!$C:$C,'รับ-จ่าย ประจำวัน'!$B578,RD!AC:AC)+SUMIF('FG,ออนไล,คัดแยก'!$C:$C,'รับ-จ่าย ประจำวัน'!$B578,'FG,ออนไล,คัดแยก'!AC:AC)</f>
        <v>0</v>
      </c>
      <c r="BK578" s="16">
        <f>SUMIF(เตรียมส่วนผสม!$C:$C,'รับ-จ่าย ประจำวัน'!$B578,เตรียมส่วนผสม!AD:AD)+SUMIF(กวนไส้!$C:$C,'รับ-จ่าย ประจำวัน'!$B578,กวนไส้!AD:AD)+SUMIF(ผลิต1!$C:$C,'รับ-จ่าย ประจำวัน'!$B578,ผลิต1!AD:AD)+SUMIF(ผลิต2!$C:$C,'รับ-จ่าย ประจำวัน'!$B578,ผลิต2!AD:AD)+SUMIF(เส้นแต่งหน้าขนมเค้ก!$C:$C,'รับ-จ่าย ประจำวัน'!$B578,เส้นแต่งหน้าขนมเค้ก!AD:AD)+SUMIF(แพ็ค!$C:$C,'รับ-จ่าย ประจำวัน'!$B578,แพ็ค!AD:AD)+SUMIF(ธุรการ!$C:$C,'รับ-จ่าย ประจำวัน'!$B578,ธุรการ!AD:AD)+SUMIF(เส้นแต่งหน้าขนมปัง!$C:$C,'รับ-จ่าย ประจำวัน'!$B578,เส้นแต่งหน้าขนมปัง!AD:AD)+SUMIF('วางแผนBC,CJ'!$C:$C,'รับ-จ่าย ประจำวัน'!$B578,'วางแผนBC,CJ'!AD:AD)+SUMIF(RD!$C:$C,'รับ-จ่าย ประจำวัน'!$B578,RD!AD:AD)+SUMIF('FG,ออนไล,คัดแยก'!$C:$C,'รับ-จ่าย ประจำวัน'!$B578,'FG,ออนไล,คัดแยก'!AD:AD)</f>
        <v>0</v>
      </c>
      <c r="BL578" s="16">
        <f>SUMIF(เตรียมส่วนผสม!$C:$C,'รับ-จ่าย ประจำวัน'!$B578,เตรียมส่วนผสม!AE:AE)+SUMIF(กวนไส้!$C:$C,'รับ-จ่าย ประจำวัน'!$B578,กวนไส้!AE:AE)+SUMIF(ผลิต1!$C:$C,'รับ-จ่าย ประจำวัน'!$B578,ผลิต1!AE:AE)+SUMIF(ผลิต2!$C:$C,'รับ-จ่าย ประจำวัน'!$B578,ผลิต2!AE:AE)+SUMIF(เส้นแต่งหน้าขนมเค้ก!$C:$C,'รับ-จ่าย ประจำวัน'!$B578,เส้นแต่งหน้าขนมเค้ก!AE:AE)+SUMIF(แพ็ค!$C:$C,'รับ-จ่าย ประจำวัน'!$B578,แพ็ค!AE:AE)+SUMIF(ธุรการ!$C:$C,'รับ-จ่าย ประจำวัน'!$B578,ธุรการ!AE:AE)+SUMIF(เส้นแต่งหน้าขนมปัง!$C:$C,'รับ-จ่าย ประจำวัน'!$B578,เส้นแต่งหน้าขนมปัง!AE:AE)+SUMIF('วางแผนBC,CJ'!$C:$C,'รับ-จ่าย ประจำวัน'!$B578,'วางแผนBC,CJ'!AE:AE)+SUMIF(RD!$C:$C,'รับ-จ่าย ประจำวัน'!$B578,RD!AE:AE)+SUMIF('FG,ออนไล,คัดแยก'!$C:$C,'รับ-จ่าย ประจำวัน'!$B578,'FG,ออนไล,คัดแยก'!AE:AE)</f>
        <v>0</v>
      </c>
      <c r="BM578" s="16">
        <f>SUMIF(เตรียมส่วนผสม!$C:$C,'รับ-จ่าย ประจำวัน'!$B578,เตรียมส่วนผสม!AF:AF)+SUMIF(กวนไส้!$C:$C,'รับ-จ่าย ประจำวัน'!$B578,กวนไส้!AF:AF)+SUMIF(ผลิต1!$C:$C,'รับ-จ่าย ประจำวัน'!$B578,ผลิต1!AF:AF)+SUMIF(ผลิต2!$C:$C,'รับ-จ่าย ประจำวัน'!$B578,ผลิต2!AF:AF)+SUMIF(เส้นแต่งหน้าขนมเค้ก!$C:$C,'รับ-จ่าย ประจำวัน'!$B578,เส้นแต่งหน้าขนมเค้ก!AF:AF)+SUMIF(แพ็ค!$C:$C,'รับ-จ่าย ประจำวัน'!$B578,แพ็ค!AF:AF)+SUMIF(ธุรการ!$C:$C,'รับ-จ่าย ประจำวัน'!$B578,ธุรการ!AF:AF)+SUMIF(เส้นแต่งหน้าขนมปัง!$C:$C,'รับ-จ่าย ประจำวัน'!$B578,เส้นแต่งหน้าขนมปัง!AF:AF)+SUMIF('วางแผนBC,CJ'!$C:$C,'รับ-จ่าย ประจำวัน'!$B578,'วางแผนBC,CJ'!AF:AF)+SUMIF(RD!$C:$C,'รับ-จ่าย ประจำวัน'!$B578,RD!AF:AF)+SUMIF('FG,ออนไล,คัดแยก'!$C:$C,'รับ-จ่าย ประจำวัน'!$B578,'FG,ออนไล,คัดแยก'!AF:AF)</f>
        <v>0</v>
      </c>
      <c r="BN578" s="16">
        <f>SUMIF(เตรียมส่วนผสม!$C:$C,'รับ-จ่าย ประจำวัน'!$B578,เตรียมส่วนผสม!AG:AG)+SUMIF(กวนไส้!$C:$C,'รับ-จ่าย ประจำวัน'!$B578,กวนไส้!AG:AG)+SUMIF(ผลิต1!$C:$C,'รับ-จ่าย ประจำวัน'!$B578,ผลิต1!AG:AG)+SUMIF(ผลิต2!$C:$C,'รับ-จ่าย ประจำวัน'!$B578,ผลิต2!AG:AG)+SUMIF(เส้นแต่งหน้าขนมเค้ก!$C:$C,'รับ-จ่าย ประจำวัน'!$B578,เส้นแต่งหน้าขนมเค้ก!AG:AG)+SUMIF(แพ็ค!$C:$C,'รับ-จ่าย ประจำวัน'!$B578,แพ็ค!AG:AG)+SUMIF(ธุรการ!$C:$C,'รับ-จ่าย ประจำวัน'!$B578,ธุรการ!AG:AG)+SUMIF(เส้นแต่งหน้าขนมปัง!$C:$C,'รับ-จ่าย ประจำวัน'!$B578,เส้นแต่งหน้าขนมปัง!AG:AG)+SUMIF('วางแผนBC,CJ'!$C:$C,'รับ-จ่าย ประจำวัน'!$B578,'วางแผนBC,CJ'!AG:AG)+SUMIF(RD!$C:$C,'รับ-จ่าย ประจำวัน'!$B578,RD!AG:AG)+SUMIF('FG,ออนไล,คัดแยก'!$C:$C,'รับ-จ่าย ประจำวัน'!$B578,'FG,ออนไล,คัดแยก'!AG:AG)</f>
        <v>0</v>
      </c>
      <c r="BO578" s="16">
        <f>SUMIF(เตรียมส่วนผสม!$C:$C,'รับ-จ่าย ประจำวัน'!$B578,เตรียมส่วนผสม!AH:AH)+SUMIF(กวนไส้!$C:$C,'รับ-จ่าย ประจำวัน'!$B578,กวนไส้!AH:AH)+SUMIF(ผลิต1!$C:$C,'รับ-จ่าย ประจำวัน'!$B578,ผลิต1!AH:AH)+SUMIF(ผลิต2!$C:$C,'รับ-จ่าย ประจำวัน'!$B578,ผลิต2!AH:AH)+SUMIF(เส้นแต่งหน้าขนมเค้ก!$C:$C,'รับ-จ่าย ประจำวัน'!$B578,เส้นแต่งหน้าขนมเค้ก!AH:AH)+SUMIF(แพ็ค!$C:$C,'รับ-จ่าย ประจำวัน'!$B578,แพ็ค!AH:AH)+SUMIF(ธุรการ!$C:$C,'รับ-จ่าย ประจำวัน'!$B578,ธุรการ!AH:AH)+SUMIF(เส้นแต่งหน้าขนมปัง!$C:$C,'รับ-จ่าย ประจำวัน'!$B578,เส้นแต่งหน้าขนมปัง!AH:AH)+SUMIF('วางแผนBC,CJ'!$C:$C,'รับ-จ่าย ประจำวัน'!$B578,'วางแผนBC,CJ'!AH:AH)+SUMIF(RD!$C:$C,'รับ-จ่าย ประจำวัน'!$B578,RD!AH:AH)+SUMIF('FG,ออนไล,คัดแยก'!$C:$C,'รับ-จ่าย ประจำวัน'!$B578,'FG,ออนไล,คัดแยก'!AH:AH)</f>
        <v>0</v>
      </c>
      <c r="BP578" s="16">
        <f>SUMIF(เตรียมส่วนผสม!$C:$C,'รับ-จ่าย ประจำวัน'!$B578,เตรียมส่วนผสม!AI:AI)+SUMIF(กวนไส้!$C:$C,'รับ-จ่าย ประจำวัน'!$B578,กวนไส้!AI:AI)+SUMIF(ผลิต1!$C:$C,'รับ-จ่าย ประจำวัน'!$B578,ผลิต1!AI:AI)+SUMIF(ผลิต2!$C:$C,'รับ-จ่าย ประจำวัน'!$B578,ผลิต2!AI:AI)+SUMIF(เส้นแต่งหน้าขนมเค้ก!$C:$C,'รับ-จ่าย ประจำวัน'!$B578,เส้นแต่งหน้าขนมเค้ก!AI:AI)+SUMIF(แพ็ค!$C:$C,'รับ-จ่าย ประจำวัน'!$B578,แพ็ค!AI:AI)+SUMIF(ธุรการ!$C:$C,'รับ-จ่าย ประจำวัน'!$B578,ธุรการ!AI:AI)+SUMIF(เส้นแต่งหน้าขนมปัง!$C:$C,'รับ-จ่าย ประจำวัน'!$B578,เส้นแต่งหน้าขนมปัง!AI:AI)+SUMIF('วางแผนBC,CJ'!$C:$C,'รับ-จ่าย ประจำวัน'!$B578,'วางแผนBC,CJ'!AI:AI)+SUMIF(RD!$C:$C,'รับ-จ่าย ประจำวัน'!$B578,RD!AI:AI)+SUMIF('FG,ออนไล,คัดแยก'!$C:$C,'รับ-จ่าย ประจำวัน'!$B578,'FG,ออนไล,คัดแยก'!AI:AI)</f>
        <v>0</v>
      </c>
      <c r="BQ578" s="16">
        <f>SUMIF(เตรียมส่วนผสม!$C:$C,'รับ-จ่าย ประจำวัน'!$B578,เตรียมส่วนผสม!AJ:AJ)+SUMIF(กวนไส้!$C:$C,'รับ-จ่าย ประจำวัน'!$B578,กวนไส้!AJ:AJ)+SUMIF(ผลิต1!$C:$C,'รับ-จ่าย ประจำวัน'!$B578,ผลิต1!AJ:AJ)+SUMIF(ผลิต2!$C:$C,'รับ-จ่าย ประจำวัน'!$B578,ผลิต2!AJ:AJ)+SUMIF(เส้นแต่งหน้าขนมเค้ก!$C:$C,'รับ-จ่าย ประจำวัน'!$B578,เส้นแต่งหน้าขนมเค้ก!AJ:AJ)+SUMIF(แพ็ค!$C:$C,'รับ-จ่าย ประจำวัน'!$B578,แพ็ค!AJ:AJ)+SUMIF(ธุรการ!$C:$C,'รับ-จ่าย ประจำวัน'!$B578,ธุรการ!AJ:AJ)+SUMIF(เส้นแต่งหน้าขนมปัง!$C:$C,'รับ-จ่าย ประจำวัน'!$B578,เส้นแต่งหน้าขนมปัง!AJ:AJ)+SUMIF('วางแผนBC,CJ'!$C:$C,'รับ-จ่าย ประจำวัน'!$B578,'วางแผนBC,CJ'!AJ:AJ)+SUMIF(RD!$C:$C,'รับ-จ่าย ประจำวัน'!$B578,RD!AJ:AJ)+SUMIF('FG,ออนไล,คัดแยก'!$C:$C,'รับ-จ่าย ประจำวัน'!$B578,'FG,ออนไล,คัดแยก'!AJ:AJ)</f>
        <v>0</v>
      </c>
      <c r="BR578" s="16">
        <f>SUMIF(เตรียมส่วนผสม!$C:$C,'รับ-จ่าย ประจำวัน'!$B578,เตรียมส่วนผสม!AK:AK)+SUMIF(กวนไส้!$C:$C,'รับ-จ่าย ประจำวัน'!$B578,กวนไส้!AK:AK)+SUMIF(ผลิต1!$C:$C,'รับ-จ่าย ประจำวัน'!$B578,ผลิต1!AK:AK)+SUMIF(ผลิต2!$C:$C,'รับ-จ่าย ประจำวัน'!$B578,ผลิต2!AK:AK)+SUMIF(เส้นแต่งหน้าขนมเค้ก!$C:$C,'รับ-จ่าย ประจำวัน'!$B578,เส้นแต่งหน้าขนมเค้ก!AK:AK)+SUMIF(แพ็ค!$C:$C,'รับ-จ่าย ประจำวัน'!$B578,แพ็ค!AK:AK)+SUMIF(ธุรการ!$C:$C,'รับ-จ่าย ประจำวัน'!$B578,ธุรการ!AK:AK)+SUMIF(เส้นแต่งหน้าขนมปัง!$C:$C,'รับ-จ่าย ประจำวัน'!$B578,เส้นแต่งหน้าขนมปัง!AK:AK)+SUMIF('วางแผนBC,CJ'!$C:$C,'รับ-จ่าย ประจำวัน'!$B578,'วางแผนBC,CJ'!AK:AK)+SUMIF(RD!$C:$C,'รับ-จ่าย ประจำวัน'!$B578,RD!AK:AK)+SUMIF('FG,ออนไล,คัดแยก'!$C:$C,'รับ-จ่าย ประจำวัน'!$B578,'FG,ออนไล,คัดแยก'!AK:AK)</f>
        <v>0</v>
      </c>
      <c r="BS578" s="16">
        <f>SUMIF(เตรียมส่วนผสม!$C:$C,'รับ-จ่าย ประจำวัน'!$B578,เตรียมส่วนผสม!AL:AL)+SUMIF(กวนไส้!$C:$C,'รับ-จ่าย ประจำวัน'!$B578,กวนไส้!AL:AL)+SUMIF(ผลิต1!$C:$C,'รับ-จ่าย ประจำวัน'!$B578,ผลิต1!AL:AL)+SUMIF(ผลิต2!$C:$C,'รับ-จ่าย ประจำวัน'!$B578,ผลิต2!AL:AL)+SUMIF(เส้นแต่งหน้าขนมเค้ก!$C:$C,'รับ-จ่าย ประจำวัน'!$B578,เส้นแต่งหน้าขนมเค้ก!AL:AL)+SUMIF(แพ็ค!$C:$C,'รับ-จ่าย ประจำวัน'!$B578,แพ็ค!AL:AL)+SUMIF(ธุรการ!$C:$C,'รับ-จ่าย ประจำวัน'!$B578,ธุรการ!AL:AL)+SUMIF(เส้นแต่งหน้าขนมปัง!$C:$C,'รับ-จ่าย ประจำวัน'!$B578,เส้นแต่งหน้าขนมปัง!AL:AL)+SUMIF('วางแผนBC,CJ'!$C:$C,'รับ-จ่าย ประจำวัน'!$B578,'วางแผนBC,CJ'!AL:AL)+SUMIF(RD!$C:$C,'รับ-จ่าย ประจำวัน'!$B578,RD!AL:AL)+SUMIF('FG,ออนไล,คัดแยก'!$C:$C,'รับ-จ่าย ประจำวัน'!$B578,'FG,ออนไล,คัดแยก'!AL:AL)</f>
        <v>0</v>
      </c>
      <c r="BT578" s="18">
        <f t="shared" si="115"/>
        <v>0</v>
      </c>
      <c r="BU578" s="116"/>
      <c r="BV578" s="146">
        <f t="shared" si="116"/>
        <v>18590</v>
      </c>
      <c r="BW578" s="183">
        <v>30</v>
      </c>
      <c r="BX578" s="172">
        <f t="shared" si="114"/>
        <v>0</v>
      </c>
      <c r="BY578" s="188" t="e">
        <f t="shared" ref="BY578:BY646" si="122">BV578/BX578</f>
        <v>#DIV/0!</v>
      </c>
      <c r="BZ578" s="180" t="e">
        <f t="shared" ca="1" si="117"/>
        <v>#DIV/0!</v>
      </c>
      <c r="CA578" s="93"/>
      <c r="CB578" s="93"/>
      <c r="CC578" s="93"/>
      <c r="CD578" s="93"/>
      <c r="CE578" s="93"/>
      <c r="CF578" s="93"/>
      <c r="CG578" s="93"/>
      <c r="CH578" s="93"/>
      <c r="CI578" s="93"/>
      <c r="CJ578" s="97"/>
      <c r="CK578" s="9">
        <f t="shared" ref="CK578:CK620" si="123">+BV578-BU578</f>
        <v>18590</v>
      </c>
    </row>
    <row r="579" spans="1:89" hidden="1" x14ac:dyDescent="0.5">
      <c r="A579" s="149"/>
      <c r="B579" s="34">
        <v>1023401113</v>
      </c>
      <c r="C579" s="156" t="s">
        <v>1823</v>
      </c>
      <c r="D579" s="141" t="s">
        <v>91</v>
      </c>
      <c r="E579" s="25"/>
      <c r="F579" s="132"/>
      <c r="G579" s="25"/>
      <c r="H579" s="12">
        <v>0</v>
      </c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11"/>
      <c r="AF579" s="11"/>
      <c r="AG579" s="11"/>
      <c r="AH579" s="11"/>
      <c r="AI579" s="25"/>
      <c r="AJ579" s="25"/>
      <c r="AK579" s="25"/>
      <c r="AL579" s="25"/>
      <c r="AM579" s="25"/>
      <c r="AN579" s="15">
        <f t="shared" si="119"/>
        <v>0</v>
      </c>
      <c r="AO579" s="16">
        <f>SUMIF(เตรียมส่วนผสม!$C:$C,'รับ-จ่าย ประจำวัน'!$B579,เตรียมส่วนผสม!H:H)+SUMIF(กวนไส้!$C:$C,'รับ-จ่าย ประจำวัน'!$B579,กวนไส้!H:H)+SUMIF(ผลิต1!$C:$C,'รับ-จ่าย ประจำวัน'!$B579,ผลิต1!H:H)+SUMIF(ผลิต2!$C:$C,'รับ-จ่าย ประจำวัน'!$B579,ผลิต2!H:H)+SUMIF(เส้นแต่งหน้าขนมเค้ก!$C:$C,'รับ-จ่าย ประจำวัน'!$B579,เส้นแต่งหน้าขนมเค้ก!H:H)+SUMIF(แพ็ค!$C:$C,'รับ-จ่าย ประจำวัน'!$B579,แพ็ค!H:H)+SUMIF(ธุรการ!$C:$C,'รับ-จ่าย ประจำวัน'!$B579,ธุรการ!H:H)+SUMIF(เส้นแต่งหน้าขนมปัง!$C:$C,'รับ-จ่าย ประจำวัน'!$B579,เส้นแต่งหน้าขนมปัง!H:H)+SUMIF('วางแผนBC,CJ'!$C:$C,'รับ-จ่าย ประจำวัน'!$B579,'วางแผนBC,CJ'!H:H)+SUMIF(RD!$C:$C,'รับ-จ่าย ประจำวัน'!$B579,RD!H:H)+SUMIF('FG,ออนไล,คัดแยก'!$C:$C,'รับ-จ่าย ประจำวัน'!$B579,'FG,ออนไล,คัดแยก'!H:H)</f>
        <v>0</v>
      </c>
      <c r="AP579" s="16">
        <f>SUMIF(เตรียมส่วนผสม!$C:$C,'รับ-จ่าย ประจำวัน'!$B579,เตรียมส่วนผสม!I:I)+SUMIF(กวนไส้!$C:$C,'รับ-จ่าย ประจำวัน'!$B579,กวนไส้!I:I)+SUMIF(ผลิต1!$C:$C,'รับ-จ่าย ประจำวัน'!$B579,ผลิต1!I:I)+SUMIF(ผลิต2!$C:$C,'รับ-จ่าย ประจำวัน'!$B579,ผลิต2!I:I)+SUMIF(เส้นแต่งหน้าขนมเค้ก!$C:$C,'รับ-จ่าย ประจำวัน'!$B579,เส้นแต่งหน้าขนมเค้ก!I:I)+SUMIF(แพ็ค!$C:$C,'รับ-จ่าย ประจำวัน'!$B579,แพ็ค!I:I)+SUMIF(ธุรการ!$C:$C,'รับ-จ่าย ประจำวัน'!$B579,ธุรการ!I:I)+SUMIF(เส้นแต่งหน้าขนมปัง!$C:$C,'รับ-จ่าย ประจำวัน'!$B579,เส้นแต่งหน้าขนมปัง!I:I)+SUMIF('วางแผนBC,CJ'!$C:$C,'รับ-จ่าย ประจำวัน'!$B579,'วางแผนBC,CJ'!I:I)+SUMIF(RD!$C:$C,'รับ-จ่าย ประจำวัน'!$B579,RD!I:I)+SUMIF('FG,ออนไล,คัดแยก'!$C:$C,'รับ-จ่าย ประจำวัน'!$B579,'FG,ออนไล,คัดแยก'!I:I)</f>
        <v>0</v>
      </c>
      <c r="AQ579" s="16">
        <f>SUMIF(เตรียมส่วนผสม!$C:$C,'รับ-จ่าย ประจำวัน'!$B579,เตรียมส่วนผสม!J:J)+SUMIF(กวนไส้!$C:$C,'รับ-จ่าย ประจำวัน'!$B579,กวนไส้!J:J)+SUMIF(ผลิต1!$C:$C,'รับ-จ่าย ประจำวัน'!$B579,ผลิต1!J:J)+SUMIF(ผลิต2!$C:$C,'รับ-จ่าย ประจำวัน'!$B579,ผลิต2!J:J)+SUMIF(เส้นแต่งหน้าขนมเค้ก!$C:$C,'รับ-จ่าย ประจำวัน'!$B579,เส้นแต่งหน้าขนมเค้ก!J:J)+SUMIF(แพ็ค!$C:$C,'รับ-จ่าย ประจำวัน'!$B579,แพ็ค!J:J)+SUMIF(ธุรการ!$C:$C,'รับ-จ่าย ประจำวัน'!$B579,ธุรการ!J:J)+SUMIF(เส้นแต่งหน้าขนมปัง!$C:$C,'รับ-จ่าย ประจำวัน'!$B579,เส้นแต่งหน้าขนมปัง!J:J)+SUMIF('วางแผนBC,CJ'!$C:$C,'รับ-จ่าย ประจำวัน'!$B579,'วางแผนBC,CJ'!J:J)+SUMIF(RD!$C:$C,'รับ-จ่าย ประจำวัน'!$B579,RD!J:J)+SUMIF('FG,ออนไล,คัดแยก'!$C:$C,'รับ-จ่าย ประจำวัน'!$B579,'FG,ออนไล,คัดแยก'!J:J)</f>
        <v>0</v>
      </c>
      <c r="AR579" s="16">
        <f>SUMIF(เตรียมส่วนผสม!$C:$C,'รับ-จ่าย ประจำวัน'!$B579,เตรียมส่วนผสม!K:K)+SUMIF(กวนไส้!$C:$C,'รับ-จ่าย ประจำวัน'!$B579,กวนไส้!K:K)+SUMIF(ผลิต1!$C:$C,'รับ-จ่าย ประจำวัน'!$B579,ผลิต1!K:K)+SUMIF(ผลิต2!$C:$C,'รับ-จ่าย ประจำวัน'!$B579,ผลิต2!K:K)+SUMIF(เส้นแต่งหน้าขนมเค้ก!$C:$C,'รับ-จ่าย ประจำวัน'!$B579,เส้นแต่งหน้าขนมเค้ก!K:K)+SUMIF(แพ็ค!$C:$C,'รับ-จ่าย ประจำวัน'!$B579,แพ็ค!K:K)+SUMIF(ธุรการ!$C:$C,'รับ-จ่าย ประจำวัน'!$B579,ธุรการ!K:K)+SUMIF(เส้นแต่งหน้าขนมปัง!$C:$C,'รับ-จ่าย ประจำวัน'!$B579,เส้นแต่งหน้าขนมปัง!K:K)+SUMIF('วางแผนBC,CJ'!$C:$C,'รับ-จ่าย ประจำวัน'!$B579,'วางแผนBC,CJ'!K:K)+SUMIF(RD!$C:$C,'รับ-จ่าย ประจำวัน'!$B579,RD!K:K)+SUMIF('FG,ออนไล,คัดแยก'!$C:$C,'รับ-จ่าย ประจำวัน'!$B579,'FG,ออนไล,คัดแยก'!K:K)</f>
        <v>0</v>
      </c>
      <c r="AS579" s="16">
        <f>SUMIF(เตรียมส่วนผสม!$C:$C,'รับ-จ่าย ประจำวัน'!$B579,เตรียมส่วนผสม!L:L)+SUMIF(กวนไส้!$C:$C,'รับ-จ่าย ประจำวัน'!$B579,กวนไส้!L:L)+SUMIF(ผลิต1!$C:$C,'รับ-จ่าย ประจำวัน'!$B579,ผลิต1!L:L)+SUMIF(ผลิต2!$C:$C,'รับ-จ่าย ประจำวัน'!$B579,ผลิต2!L:L)+SUMIF(เส้นแต่งหน้าขนมเค้ก!$C:$C,'รับ-จ่าย ประจำวัน'!$B579,เส้นแต่งหน้าขนมเค้ก!L:L)+SUMIF(แพ็ค!$C:$C,'รับ-จ่าย ประจำวัน'!$B579,แพ็ค!L:L)+SUMIF(ธุรการ!$C:$C,'รับ-จ่าย ประจำวัน'!$B579,ธุรการ!L:L)+SUMIF(เส้นแต่งหน้าขนมปัง!$C:$C,'รับ-จ่าย ประจำวัน'!$B579,เส้นแต่งหน้าขนมปัง!L:L)+SUMIF('วางแผนBC,CJ'!$C:$C,'รับ-จ่าย ประจำวัน'!$B579,'วางแผนBC,CJ'!L:L)+SUMIF(RD!$C:$C,'รับ-จ่าย ประจำวัน'!$B579,RD!L:L)+SUMIF('FG,ออนไล,คัดแยก'!$C:$C,'รับ-จ่าย ประจำวัน'!$B579,'FG,ออนไล,คัดแยก'!L:L)</f>
        <v>0</v>
      </c>
      <c r="AT579" s="16">
        <f>SUMIF(เตรียมส่วนผสม!$C:$C,'รับ-จ่าย ประจำวัน'!$B579,เตรียมส่วนผสม!M:M)+SUMIF(กวนไส้!$C:$C,'รับ-จ่าย ประจำวัน'!$B579,กวนไส้!M:M)+SUMIF(ผลิต1!$C:$C,'รับ-จ่าย ประจำวัน'!$B579,ผลิต1!M:M)+SUMIF(ผลิต2!$C:$C,'รับ-จ่าย ประจำวัน'!$B579,ผลิต2!M:M)+SUMIF(เส้นแต่งหน้าขนมเค้ก!$C:$C,'รับ-จ่าย ประจำวัน'!$B579,เส้นแต่งหน้าขนมเค้ก!M:M)+SUMIF(แพ็ค!$C:$C,'รับ-จ่าย ประจำวัน'!$B579,แพ็ค!M:M)+SUMIF(ธุรการ!$C:$C,'รับ-จ่าย ประจำวัน'!$B579,ธุรการ!M:M)+SUMIF(เส้นแต่งหน้าขนมปัง!$C:$C,'รับ-จ่าย ประจำวัน'!$B579,เส้นแต่งหน้าขนมปัง!M:M)+SUMIF('วางแผนBC,CJ'!$C:$C,'รับ-จ่าย ประจำวัน'!$B579,'วางแผนBC,CJ'!M:M)+SUMIF(RD!$C:$C,'รับ-จ่าย ประจำวัน'!$B579,RD!M:M)+SUMIF('FG,ออนไล,คัดแยก'!$C:$C,'รับ-จ่าย ประจำวัน'!$B579,'FG,ออนไล,คัดแยก'!M:M)</f>
        <v>0</v>
      </c>
      <c r="AU579" s="16">
        <f>SUMIF(เตรียมส่วนผสม!$C:$C,'รับ-จ่าย ประจำวัน'!$B579,เตรียมส่วนผสม!N:N)+SUMIF(กวนไส้!$C:$C,'รับ-จ่าย ประจำวัน'!$B579,กวนไส้!N:N)+SUMIF(ผลิต1!$C:$C,'รับ-จ่าย ประจำวัน'!$B579,ผลิต1!N:N)+SUMIF(ผลิต2!$C:$C,'รับ-จ่าย ประจำวัน'!$B579,ผลิต2!N:N)+SUMIF(เส้นแต่งหน้าขนมเค้ก!$C:$C,'รับ-จ่าย ประจำวัน'!$B579,เส้นแต่งหน้าขนมเค้ก!N:N)+SUMIF(แพ็ค!$C:$C,'รับ-จ่าย ประจำวัน'!$B579,แพ็ค!N:N)+SUMIF(ธุรการ!$C:$C,'รับ-จ่าย ประจำวัน'!$B579,ธุรการ!N:N)+SUMIF(เส้นแต่งหน้าขนมปัง!$C:$C,'รับ-จ่าย ประจำวัน'!$B579,เส้นแต่งหน้าขนมปัง!N:N)+SUMIF('วางแผนBC,CJ'!$C:$C,'รับ-จ่าย ประจำวัน'!$B579,'วางแผนBC,CJ'!N:N)+SUMIF(RD!$C:$C,'รับ-จ่าย ประจำวัน'!$B579,RD!N:N)+SUMIF('FG,ออนไล,คัดแยก'!$C:$C,'รับ-จ่าย ประจำวัน'!$B579,'FG,ออนไล,คัดแยก'!N:N)</f>
        <v>0</v>
      </c>
      <c r="AV579" s="16">
        <f>SUMIF(เตรียมส่วนผสม!$C:$C,'รับ-จ่าย ประจำวัน'!$B579,เตรียมส่วนผสม!O:O)+SUMIF(กวนไส้!$C:$C,'รับ-จ่าย ประจำวัน'!$B579,กวนไส้!O:O)+SUMIF(ผลิต1!$C:$C,'รับ-จ่าย ประจำวัน'!$B579,ผลิต1!O:O)+SUMIF(ผลิต2!$C:$C,'รับ-จ่าย ประจำวัน'!$B579,ผลิต2!O:O)+SUMIF(เส้นแต่งหน้าขนมเค้ก!$C:$C,'รับ-จ่าย ประจำวัน'!$B579,เส้นแต่งหน้าขนมเค้ก!O:O)+SUMIF(แพ็ค!$C:$C,'รับ-จ่าย ประจำวัน'!$B579,แพ็ค!O:O)+SUMIF(ธุรการ!$C:$C,'รับ-จ่าย ประจำวัน'!$B579,ธุรการ!O:O)+SUMIF(เส้นแต่งหน้าขนมปัง!$C:$C,'รับ-จ่าย ประจำวัน'!$B579,เส้นแต่งหน้าขนมปัง!O:O)+SUMIF('วางแผนBC,CJ'!$C:$C,'รับ-จ่าย ประจำวัน'!$B579,'วางแผนBC,CJ'!O:O)+SUMIF(RD!$C:$C,'รับ-จ่าย ประจำวัน'!$B579,RD!O:O)+SUMIF('FG,ออนไล,คัดแยก'!$C:$C,'รับ-จ่าย ประจำวัน'!$B579,'FG,ออนไล,คัดแยก'!O:O)</f>
        <v>0</v>
      </c>
      <c r="AW579" s="16">
        <f>SUMIF(เตรียมส่วนผสม!$C:$C,'รับ-จ่าย ประจำวัน'!$B579,เตรียมส่วนผสม!P:P)+SUMIF(กวนไส้!$C:$C,'รับ-จ่าย ประจำวัน'!$B579,กวนไส้!P:P)+SUMIF(ผลิต1!$C:$C,'รับ-จ่าย ประจำวัน'!$B579,ผลิต1!P:P)+SUMIF(ผลิต2!$C:$C,'รับ-จ่าย ประจำวัน'!$B579,ผลิต2!P:P)+SUMIF(เส้นแต่งหน้าขนมเค้ก!$C:$C,'รับ-จ่าย ประจำวัน'!$B579,เส้นแต่งหน้าขนมเค้ก!P:P)+SUMIF(แพ็ค!$C:$C,'รับ-จ่าย ประจำวัน'!$B579,แพ็ค!P:P)+SUMIF(ธุรการ!$C:$C,'รับ-จ่าย ประจำวัน'!$B579,ธุรการ!P:P)+SUMIF(เส้นแต่งหน้าขนมปัง!$C:$C,'รับ-จ่าย ประจำวัน'!$B579,เส้นแต่งหน้าขนมปัง!P:P)+SUMIF('วางแผนBC,CJ'!$C:$C,'รับ-จ่าย ประจำวัน'!$B579,'วางแผนBC,CJ'!P:P)+SUMIF(RD!$C:$C,'รับ-จ่าย ประจำวัน'!$B579,RD!P:P)+SUMIF('FG,ออนไล,คัดแยก'!$C:$C,'รับ-จ่าย ประจำวัน'!$B579,'FG,ออนไล,คัดแยก'!P:P)</f>
        <v>0</v>
      </c>
      <c r="AX579" s="16">
        <f>SUMIF(เตรียมส่วนผสม!$C:$C,'รับ-จ่าย ประจำวัน'!$B579,เตรียมส่วนผสม!Q:Q)+SUMIF(กวนไส้!$C:$C,'รับ-จ่าย ประจำวัน'!$B579,กวนไส้!Q:Q)+SUMIF(ผลิต1!$C:$C,'รับ-จ่าย ประจำวัน'!$B579,ผลิต1!Q:Q)+SUMIF(ผลิต2!$C:$C,'รับ-จ่าย ประจำวัน'!$B579,ผลิต2!Q:Q)+SUMIF(เส้นแต่งหน้าขนมเค้ก!$C:$C,'รับ-จ่าย ประจำวัน'!$B579,เส้นแต่งหน้าขนมเค้ก!Q:Q)+SUMIF(แพ็ค!$C:$C,'รับ-จ่าย ประจำวัน'!$B579,แพ็ค!Q:Q)+SUMIF(ธุรการ!$C:$C,'รับ-จ่าย ประจำวัน'!$B579,ธุรการ!Q:Q)+SUMIF(เส้นแต่งหน้าขนมปัง!$C:$C,'รับ-จ่าย ประจำวัน'!$B579,เส้นแต่งหน้าขนมปัง!Q:Q)+SUMIF('วางแผนBC,CJ'!$C:$C,'รับ-จ่าย ประจำวัน'!$B579,'วางแผนBC,CJ'!Q:Q)+SUMIF(RD!$C:$C,'รับ-จ่าย ประจำวัน'!$B579,RD!Q:Q)+SUMIF('FG,ออนไล,คัดแยก'!$C:$C,'รับ-จ่าย ประจำวัน'!$B579,'FG,ออนไล,คัดแยก'!Q:Q)</f>
        <v>0</v>
      </c>
      <c r="AY579" s="16">
        <f>SUMIF(เตรียมส่วนผสม!$C:$C,'รับ-จ่าย ประจำวัน'!$B579,เตรียมส่วนผสม!R:R)+SUMIF(กวนไส้!$C:$C,'รับ-จ่าย ประจำวัน'!$B579,กวนไส้!R:R)+SUMIF(ผลิต1!$C:$C,'รับ-จ่าย ประจำวัน'!$B579,ผลิต1!R:R)+SUMIF(ผลิต2!$C:$C,'รับ-จ่าย ประจำวัน'!$B579,ผลิต2!R:R)+SUMIF(เส้นแต่งหน้าขนมเค้ก!$C:$C,'รับ-จ่าย ประจำวัน'!$B579,เส้นแต่งหน้าขนมเค้ก!R:R)+SUMIF(แพ็ค!$C:$C,'รับ-จ่าย ประจำวัน'!$B579,แพ็ค!R:R)+SUMIF(ธุรการ!$C:$C,'รับ-จ่าย ประจำวัน'!$B579,ธุรการ!R:R)+SUMIF(เส้นแต่งหน้าขนมปัง!$C:$C,'รับ-จ่าย ประจำวัน'!$B579,เส้นแต่งหน้าขนมปัง!R:R)+SUMIF('วางแผนBC,CJ'!$C:$C,'รับ-จ่าย ประจำวัน'!$B579,'วางแผนBC,CJ'!R:R)+SUMIF(RD!$C:$C,'รับ-จ่าย ประจำวัน'!$B579,RD!R:R)+SUMIF('FG,ออนไล,คัดแยก'!$C:$C,'รับ-จ่าย ประจำวัน'!$B579,'FG,ออนไล,คัดแยก'!R:R)</f>
        <v>0</v>
      </c>
      <c r="AZ579" s="16">
        <f>SUMIF(เตรียมส่วนผสม!$C:$C,'รับ-จ่าย ประจำวัน'!$B579,เตรียมส่วนผสม!S:S)+SUMIF(กวนไส้!$C:$C,'รับ-จ่าย ประจำวัน'!$B579,กวนไส้!S:S)+SUMIF(ผลิต1!$C:$C,'รับ-จ่าย ประจำวัน'!$B579,ผลิต1!S:S)+SUMIF(ผลิต2!$C:$C,'รับ-จ่าย ประจำวัน'!$B579,ผลิต2!S:S)+SUMIF(เส้นแต่งหน้าขนมเค้ก!$C:$C,'รับ-จ่าย ประจำวัน'!$B579,เส้นแต่งหน้าขนมเค้ก!S:S)+SUMIF(แพ็ค!$C:$C,'รับ-จ่าย ประจำวัน'!$B579,แพ็ค!S:S)+SUMIF(ธุรการ!$C:$C,'รับ-จ่าย ประจำวัน'!$B579,ธุรการ!S:S)+SUMIF(เส้นแต่งหน้าขนมปัง!$C:$C,'รับ-จ่าย ประจำวัน'!$B579,เส้นแต่งหน้าขนมปัง!S:S)+SUMIF('วางแผนBC,CJ'!$C:$C,'รับ-จ่าย ประจำวัน'!$B579,'วางแผนBC,CJ'!S:S)+SUMIF(RD!$C:$C,'รับ-จ่าย ประจำวัน'!$B579,RD!S:S)+SUMIF('FG,ออนไล,คัดแยก'!$C:$C,'รับ-จ่าย ประจำวัน'!$B579,'FG,ออนไล,คัดแยก'!S:S)</f>
        <v>0</v>
      </c>
      <c r="BA579" s="16">
        <f>SUMIF(เตรียมส่วนผสม!$C:$C,'รับ-จ่าย ประจำวัน'!$B579,เตรียมส่วนผสม!T:T)+SUMIF(กวนไส้!$C:$C,'รับ-จ่าย ประจำวัน'!$B579,กวนไส้!T:T)+SUMIF(ผลิต1!$C:$C,'รับ-จ่าย ประจำวัน'!$B579,ผลิต1!T:T)+SUMIF(ผลิต2!$C:$C,'รับ-จ่าย ประจำวัน'!$B579,ผลิต2!T:T)+SUMIF(เส้นแต่งหน้าขนมเค้ก!$C:$C,'รับ-จ่าย ประจำวัน'!$B579,เส้นแต่งหน้าขนมเค้ก!T:T)+SUMIF(แพ็ค!$C:$C,'รับ-จ่าย ประจำวัน'!$B579,แพ็ค!T:T)+SUMIF(ธุรการ!$C:$C,'รับ-จ่าย ประจำวัน'!$B579,ธุรการ!T:T)+SUMIF(เส้นแต่งหน้าขนมปัง!$C:$C,'รับ-จ่าย ประจำวัน'!$B579,เส้นแต่งหน้าขนมปัง!T:T)+SUMIF('วางแผนBC,CJ'!$C:$C,'รับ-จ่าย ประจำวัน'!$B579,'วางแผนBC,CJ'!T:T)+SUMIF(RD!$C:$C,'รับ-จ่าย ประจำวัน'!$B579,RD!T:T)+SUMIF('FG,ออนไล,คัดแยก'!$C:$C,'รับ-จ่าย ประจำวัน'!$B579,'FG,ออนไล,คัดแยก'!T:T)</f>
        <v>0</v>
      </c>
      <c r="BB579" s="16">
        <f>SUMIF(เตรียมส่วนผสม!$C:$C,'รับ-จ่าย ประจำวัน'!$B579,เตรียมส่วนผสม!U:U)+SUMIF(กวนไส้!$C:$C,'รับ-จ่าย ประจำวัน'!$B579,กวนไส้!U:U)+SUMIF(ผลิต1!$C:$C,'รับ-จ่าย ประจำวัน'!$B579,ผลิต1!U:U)+SUMIF(ผลิต2!$C:$C,'รับ-จ่าย ประจำวัน'!$B579,ผลิต2!U:U)+SUMIF(เส้นแต่งหน้าขนมเค้ก!$C:$C,'รับ-จ่าย ประจำวัน'!$B579,เส้นแต่งหน้าขนมเค้ก!U:U)+SUMIF(แพ็ค!$C:$C,'รับ-จ่าย ประจำวัน'!$B579,แพ็ค!U:U)+SUMIF(ธุรการ!$C:$C,'รับ-จ่าย ประจำวัน'!$B579,ธุรการ!U:U)+SUMIF(เส้นแต่งหน้าขนมปัง!$C:$C,'รับ-จ่าย ประจำวัน'!$B579,เส้นแต่งหน้าขนมปัง!U:U)+SUMIF('วางแผนBC,CJ'!$C:$C,'รับ-จ่าย ประจำวัน'!$B579,'วางแผนBC,CJ'!U:U)+SUMIF(RD!$C:$C,'รับ-จ่าย ประจำวัน'!$B579,RD!U:U)+SUMIF('FG,ออนไล,คัดแยก'!$C:$C,'รับ-จ่าย ประจำวัน'!$B579,'FG,ออนไล,คัดแยก'!U:U)</f>
        <v>0</v>
      </c>
      <c r="BC579" s="16">
        <f>SUMIF(เตรียมส่วนผสม!$C:$C,'รับ-จ่าย ประจำวัน'!$B579,เตรียมส่วนผสม!V:V)+SUMIF(กวนไส้!$C:$C,'รับ-จ่าย ประจำวัน'!$B579,กวนไส้!V:V)+SUMIF(ผลิต1!$C:$C,'รับ-จ่าย ประจำวัน'!$B579,ผลิต1!V:V)+SUMIF(ผลิต2!$C:$C,'รับ-จ่าย ประจำวัน'!$B579,ผลิต2!V:V)+SUMIF(เส้นแต่งหน้าขนมเค้ก!$C:$C,'รับ-จ่าย ประจำวัน'!$B579,เส้นแต่งหน้าขนมเค้ก!V:V)+SUMIF(แพ็ค!$C:$C,'รับ-จ่าย ประจำวัน'!$B579,แพ็ค!V:V)+SUMIF(ธุรการ!$C:$C,'รับ-จ่าย ประจำวัน'!$B579,ธุรการ!V:V)+SUMIF(เส้นแต่งหน้าขนมปัง!$C:$C,'รับ-จ่าย ประจำวัน'!$B579,เส้นแต่งหน้าขนมปัง!V:V)+SUMIF('วางแผนBC,CJ'!$C:$C,'รับ-จ่าย ประจำวัน'!$B579,'วางแผนBC,CJ'!V:V)+SUMIF(RD!$C:$C,'รับ-จ่าย ประจำวัน'!$B579,RD!V:V)+SUMIF('FG,ออนไล,คัดแยก'!$C:$C,'รับ-จ่าย ประจำวัน'!$B579,'FG,ออนไล,คัดแยก'!V:V)</f>
        <v>0</v>
      </c>
      <c r="BD579" s="16">
        <f>SUMIF(เตรียมส่วนผสม!$C:$C,'รับ-จ่าย ประจำวัน'!$B579,เตรียมส่วนผสม!W:W)+SUMIF(กวนไส้!$C:$C,'รับ-จ่าย ประจำวัน'!$B579,กวนไส้!W:W)+SUMIF(ผลิต1!$C:$C,'รับ-จ่าย ประจำวัน'!$B579,ผลิต1!W:W)+SUMIF(ผลิต2!$C:$C,'รับ-จ่าย ประจำวัน'!$B579,ผลิต2!W:W)+SUMIF(เส้นแต่งหน้าขนมเค้ก!$C:$C,'รับ-จ่าย ประจำวัน'!$B579,เส้นแต่งหน้าขนมเค้ก!W:W)+SUMIF(แพ็ค!$C:$C,'รับ-จ่าย ประจำวัน'!$B579,แพ็ค!W:W)+SUMIF(ธุรการ!$C:$C,'รับ-จ่าย ประจำวัน'!$B579,ธุรการ!W:W)+SUMIF(เส้นแต่งหน้าขนมปัง!$C:$C,'รับ-จ่าย ประจำวัน'!$B579,เส้นแต่งหน้าขนมปัง!W:W)+SUMIF('วางแผนBC,CJ'!$C:$C,'รับ-จ่าย ประจำวัน'!$B579,'วางแผนBC,CJ'!W:W)+SUMIF(RD!$C:$C,'รับ-จ่าย ประจำวัน'!$B579,RD!W:W)+SUMIF('FG,ออนไล,คัดแยก'!$C:$C,'รับ-จ่าย ประจำวัน'!$B579,'FG,ออนไล,คัดแยก'!W:W)</f>
        <v>0</v>
      </c>
      <c r="BE579" s="16">
        <f>SUMIF(เตรียมส่วนผสม!$C:$C,'รับ-จ่าย ประจำวัน'!$B579,เตรียมส่วนผสม!X:X)+SUMIF(กวนไส้!$C:$C,'รับ-จ่าย ประจำวัน'!$B579,กวนไส้!X:X)+SUMIF(ผลิต1!$C:$C,'รับ-จ่าย ประจำวัน'!$B579,ผลิต1!X:X)+SUMIF(ผลิต2!$C:$C,'รับ-จ่าย ประจำวัน'!$B579,ผลิต2!X:X)+SUMIF(เส้นแต่งหน้าขนมเค้ก!$C:$C,'รับ-จ่าย ประจำวัน'!$B579,เส้นแต่งหน้าขนมเค้ก!X:X)+SUMIF(แพ็ค!$C:$C,'รับ-จ่าย ประจำวัน'!$B579,แพ็ค!X:X)+SUMIF(ธุรการ!$C:$C,'รับ-จ่าย ประจำวัน'!$B579,ธุรการ!X:X)+SUMIF(เส้นแต่งหน้าขนมปัง!$C:$C,'รับ-จ่าย ประจำวัน'!$B579,เส้นแต่งหน้าขนมปัง!X:X)+SUMIF('วางแผนBC,CJ'!$C:$C,'รับ-จ่าย ประจำวัน'!$B579,'วางแผนBC,CJ'!X:X)+SUMIF(RD!$C:$C,'รับ-จ่าย ประจำวัน'!$B579,RD!X:X)+SUMIF('FG,ออนไล,คัดแยก'!$C:$C,'รับ-จ่าย ประจำวัน'!$B579,'FG,ออนไล,คัดแยก'!X:X)</f>
        <v>0</v>
      </c>
      <c r="BF579" s="16">
        <f>SUMIF(เตรียมส่วนผสม!$C:$C,'รับ-จ่าย ประจำวัน'!$B579,เตรียมส่วนผสม!Y:Y)+SUMIF(กวนไส้!$C:$C,'รับ-จ่าย ประจำวัน'!$B579,กวนไส้!Y:Y)+SUMIF(ผลิต1!$C:$C,'รับ-จ่าย ประจำวัน'!$B579,ผลิต1!Y:Y)+SUMIF(ผลิต2!$C:$C,'รับ-จ่าย ประจำวัน'!$B579,ผลิต2!Y:Y)+SUMIF(เส้นแต่งหน้าขนมเค้ก!$C:$C,'รับ-จ่าย ประจำวัน'!$B579,เส้นแต่งหน้าขนมเค้ก!Y:Y)+SUMIF(แพ็ค!$C:$C,'รับ-จ่าย ประจำวัน'!$B579,แพ็ค!Y:Y)+SUMIF(ธุรการ!$C:$C,'รับ-จ่าย ประจำวัน'!$B579,ธุรการ!Y:Y)+SUMIF(เส้นแต่งหน้าขนมปัง!$C:$C,'รับ-จ่าย ประจำวัน'!$B579,เส้นแต่งหน้าขนมปัง!Y:Y)+SUMIF('วางแผนBC,CJ'!$C:$C,'รับ-จ่าย ประจำวัน'!$B579,'วางแผนBC,CJ'!Y:Y)+SUMIF(RD!$C:$C,'รับ-จ่าย ประจำวัน'!$B579,RD!Y:Y)+SUMIF('FG,ออนไล,คัดแยก'!$C:$C,'รับ-จ่าย ประจำวัน'!$B579,'FG,ออนไล,คัดแยก'!Y:Y)</f>
        <v>0</v>
      </c>
      <c r="BG579" s="16">
        <f>SUMIF(เตรียมส่วนผสม!$C:$C,'รับ-จ่าย ประจำวัน'!$B579,เตรียมส่วนผสม!Z:Z)+SUMIF(กวนไส้!$C:$C,'รับ-จ่าย ประจำวัน'!$B579,กวนไส้!Z:Z)+SUMIF(ผลิต1!$C:$C,'รับ-จ่าย ประจำวัน'!$B579,ผลิต1!Z:Z)+SUMIF(ผลิต2!$C:$C,'รับ-จ่าย ประจำวัน'!$B579,ผลิต2!Z:Z)+SUMIF(เส้นแต่งหน้าขนมเค้ก!$C:$C,'รับ-จ่าย ประจำวัน'!$B579,เส้นแต่งหน้าขนมเค้ก!Z:Z)+SUMIF(แพ็ค!$C:$C,'รับ-จ่าย ประจำวัน'!$B579,แพ็ค!Z:Z)+SUMIF(ธุรการ!$C:$C,'รับ-จ่าย ประจำวัน'!$B579,ธุรการ!Z:Z)+SUMIF(เส้นแต่งหน้าขนมปัง!$C:$C,'รับ-จ่าย ประจำวัน'!$B579,เส้นแต่งหน้าขนมปัง!Z:Z)+SUMIF('วางแผนBC,CJ'!$C:$C,'รับ-จ่าย ประจำวัน'!$B579,'วางแผนBC,CJ'!Z:Z)+SUMIF(RD!$C:$C,'รับ-จ่าย ประจำวัน'!$B579,RD!Z:Z)+SUMIF('FG,ออนไล,คัดแยก'!$C:$C,'รับ-จ่าย ประจำวัน'!$B579,'FG,ออนไล,คัดแยก'!Z:Z)</f>
        <v>0</v>
      </c>
      <c r="BH579" s="16">
        <f>SUMIF(เตรียมส่วนผสม!$C:$C,'รับ-จ่าย ประจำวัน'!$B579,เตรียมส่วนผสม!AA:AA)+SUMIF(กวนไส้!$C:$C,'รับ-จ่าย ประจำวัน'!$B579,กวนไส้!AA:AA)+SUMIF(ผลิต1!$C:$C,'รับ-จ่าย ประจำวัน'!$B579,ผลิต1!AA:AA)+SUMIF(ผลิต2!$C:$C,'รับ-จ่าย ประจำวัน'!$B579,ผลิต2!AA:AA)+SUMIF(เส้นแต่งหน้าขนมเค้ก!$C:$C,'รับ-จ่าย ประจำวัน'!$B579,เส้นแต่งหน้าขนมเค้ก!AA:AA)+SUMIF(แพ็ค!$C:$C,'รับ-จ่าย ประจำวัน'!$B579,แพ็ค!AA:AA)+SUMIF(ธุรการ!$C:$C,'รับ-จ่าย ประจำวัน'!$B579,ธุรการ!AA:AA)+SUMIF(เส้นแต่งหน้าขนมปัง!$C:$C,'รับ-จ่าย ประจำวัน'!$B579,เส้นแต่งหน้าขนมปัง!AA:AA)+SUMIF('วางแผนBC,CJ'!$C:$C,'รับ-จ่าย ประจำวัน'!$B579,'วางแผนBC,CJ'!AA:AA)+SUMIF(RD!$C:$C,'รับ-จ่าย ประจำวัน'!$B579,RD!AA:AA)+SUMIF('FG,ออนไล,คัดแยก'!$C:$C,'รับ-จ่าย ประจำวัน'!$B579,'FG,ออนไล,คัดแยก'!AA:AA)</f>
        <v>0</v>
      </c>
      <c r="BI579" s="16">
        <f>SUMIF(เตรียมส่วนผสม!$C:$C,'รับ-จ่าย ประจำวัน'!$B579,เตรียมส่วนผสม!AB:AB)+SUMIF(กวนไส้!$C:$C,'รับ-จ่าย ประจำวัน'!$B579,กวนไส้!AB:AB)+SUMIF(ผลิต1!$C:$C,'รับ-จ่าย ประจำวัน'!$B579,ผลิต1!AB:AB)+SUMIF(ผลิต2!$C:$C,'รับ-จ่าย ประจำวัน'!$B579,ผลิต2!AB:AB)+SUMIF(เส้นแต่งหน้าขนมเค้ก!$C:$C,'รับ-จ่าย ประจำวัน'!$B579,เส้นแต่งหน้าขนมเค้ก!AB:AB)+SUMIF(แพ็ค!$C:$C,'รับ-จ่าย ประจำวัน'!$B579,แพ็ค!AB:AB)+SUMIF(ธุรการ!$C:$C,'รับ-จ่าย ประจำวัน'!$B579,ธุรการ!AB:AB)+SUMIF(เส้นแต่งหน้าขนมปัง!$C:$C,'รับ-จ่าย ประจำวัน'!$B579,เส้นแต่งหน้าขนมปัง!AB:AB)+SUMIF('วางแผนBC,CJ'!$C:$C,'รับ-จ่าย ประจำวัน'!$B579,'วางแผนBC,CJ'!AB:AB)+SUMIF(RD!$C:$C,'รับ-จ่าย ประจำวัน'!$B579,RD!AB:AB)+SUMIF('FG,ออนไล,คัดแยก'!$C:$C,'รับ-จ่าย ประจำวัน'!$B579,'FG,ออนไล,คัดแยก'!AB:AB)</f>
        <v>0</v>
      </c>
      <c r="BJ579" s="16">
        <f>SUMIF(เตรียมส่วนผสม!$C:$C,'รับ-จ่าย ประจำวัน'!$B579,เตรียมส่วนผสม!AC:AC)+SUMIF(กวนไส้!$C:$C,'รับ-จ่าย ประจำวัน'!$B579,กวนไส้!AC:AC)+SUMIF(ผลิต1!$C:$C,'รับ-จ่าย ประจำวัน'!$B579,ผลิต1!AC:AC)+SUMIF(ผลิต2!$C:$C,'รับ-จ่าย ประจำวัน'!$B579,ผลิต2!AC:AC)+SUMIF(เส้นแต่งหน้าขนมเค้ก!$C:$C,'รับ-จ่าย ประจำวัน'!$B579,เส้นแต่งหน้าขนมเค้ก!AC:AC)+SUMIF(แพ็ค!$C:$C,'รับ-จ่าย ประจำวัน'!$B579,แพ็ค!AC:AC)+SUMIF(ธุรการ!$C:$C,'รับ-จ่าย ประจำวัน'!$B579,ธุรการ!AC:AC)+SUMIF(เส้นแต่งหน้าขนมปัง!$C:$C,'รับ-จ่าย ประจำวัน'!$B579,เส้นแต่งหน้าขนมปัง!AC:AC)+SUMIF('วางแผนBC,CJ'!$C:$C,'รับ-จ่าย ประจำวัน'!$B579,'วางแผนBC,CJ'!AC:AC)+SUMIF(RD!$C:$C,'รับ-จ่าย ประจำวัน'!$B579,RD!AC:AC)+SUMIF('FG,ออนไล,คัดแยก'!$C:$C,'รับ-จ่าย ประจำวัน'!$B579,'FG,ออนไล,คัดแยก'!AC:AC)</f>
        <v>0</v>
      </c>
      <c r="BK579" s="16">
        <f>SUMIF(เตรียมส่วนผสม!$C:$C,'รับ-จ่าย ประจำวัน'!$B579,เตรียมส่วนผสม!AD:AD)+SUMIF(กวนไส้!$C:$C,'รับ-จ่าย ประจำวัน'!$B579,กวนไส้!AD:AD)+SUMIF(ผลิต1!$C:$C,'รับ-จ่าย ประจำวัน'!$B579,ผลิต1!AD:AD)+SUMIF(ผลิต2!$C:$C,'รับ-จ่าย ประจำวัน'!$B579,ผลิต2!AD:AD)+SUMIF(เส้นแต่งหน้าขนมเค้ก!$C:$C,'รับ-จ่าย ประจำวัน'!$B579,เส้นแต่งหน้าขนมเค้ก!AD:AD)+SUMIF(แพ็ค!$C:$C,'รับ-จ่าย ประจำวัน'!$B579,แพ็ค!AD:AD)+SUMIF(ธุรการ!$C:$C,'รับ-จ่าย ประจำวัน'!$B579,ธุรการ!AD:AD)+SUMIF(เส้นแต่งหน้าขนมปัง!$C:$C,'รับ-จ่าย ประจำวัน'!$B579,เส้นแต่งหน้าขนมปัง!AD:AD)+SUMIF('วางแผนBC,CJ'!$C:$C,'รับ-จ่าย ประจำวัน'!$B579,'วางแผนBC,CJ'!AD:AD)+SUMIF(RD!$C:$C,'รับ-จ่าย ประจำวัน'!$B579,RD!AD:AD)+SUMIF('FG,ออนไล,คัดแยก'!$C:$C,'รับ-จ่าย ประจำวัน'!$B579,'FG,ออนไล,คัดแยก'!AD:AD)</f>
        <v>0</v>
      </c>
      <c r="BL579" s="16">
        <f>SUMIF(เตรียมส่วนผสม!$C:$C,'รับ-จ่าย ประจำวัน'!$B579,เตรียมส่วนผสม!AE:AE)+SUMIF(กวนไส้!$C:$C,'รับ-จ่าย ประจำวัน'!$B579,กวนไส้!AE:AE)+SUMIF(ผลิต1!$C:$C,'รับ-จ่าย ประจำวัน'!$B579,ผลิต1!AE:AE)+SUMIF(ผลิต2!$C:$C,'รับ-จ่าย ประจำวัน'!$B579,ผลิต2!AE:AE)+SUMIF(เส้นแต่งหน้าขนมเค้ก!$C:$C,'รับ-จ่าย ประจำวัน'!$B579,เส้นแต่งหน้าขนมเค้ก!AE:AE)+SUMIF(แพ็ค!$C:$C,'รับ-จ่าย ประจำวัน'!$B579,แพ็ค!AE:AE)+SUMIF(ธุรการ!$C:$C,'รับ-จ่าย ประจำวัน'!$B579,ธุรการ!AE:AE)+SUMIF(เส้นแต่งหน้าขนมปัง!$C:$C,'รับ-จ่าย ประจำวัน'!$B579,เส้นแต่งหน้าขนมปัง!AE:AE)+SUMIF('วางแผนBC,CJ'!$C:$C,'รับ-จ่าย ประจำวัน'!$B579,'วางแผนBC,CJ'!AE:AE)+SUMIF(RD!$C:$C,'รับ-จ่าย ประจำวัน'!$B579,RD!AE:AE)+SUMIF('FG,ออนไล,คัดแยก'!$C:$C,'รับ-จ่าย ประจำวัน'!$B579,'FG,ออนไล,คัดแยก'!AE:AE)</f>
        <v>0</v>
      </c>
      <c r="BM579" s="16">
        <f>SUMIF(เตรียมส่วนผสม!$C:$C,'รับ-จ่าย ประจำวัน'!$B579,เตรียมส่วนผสม!AF:AF)+SUMIF(กวนไส้!$C:$C,'รับ-จ่าย ประจำวัน'!$B579,กวนไส้!AF:AF)+SUMIF(ผลิต1!$C:$C,'รับ-จ่าย ประจำวัน'!$B579,ผลิต1!AF:AF)+SUMIF(ผลิต2!$C:$C,'รับ-จ่าย ประจำวัน'!$B579,ผลิต2!AF:AF)+SUMIF(เส้นแต่งหน้าขนมเค้ก!$C:$C,'รับ-จ่าย ประจำวัน'!$B579,เส้นแต่งหน้าขนมเค้ก!AF:AF)+SUMIF(แพ็ค!$C:$C,'รับ-จ่าย ประจำวัน'!$B579,แพ็ค!AF:AF)+SUMIF(ธุรการ!$C:$C,'รับ-จ่าย ประจำวัน'!$B579,ธุรการ!AF:AF)+SUMIF(เส้นแต่งหน้าขนมปัง!$C:$C,'รับ-จ่าย ประจำวัน'!$B579,เส้นแต่งหน้าขนมปัง!AF:AF)+SUMIF('วางแผนBC,CJ'!$C:$C,'รับ-จ่าย ประจำวัน'!$B579,'วางแผนBC,CJ'!AF:AF)+SUMIF(RD!$C:$C,'รับ-จ่าย ประจำวัน'!$B579,RD!AF:AF)+SUMIF('FG,ออนไล,คัดแยก'!$C:$C,'รับ-จ่าย ประจำวัน'!$B579,'FG,ออนไล,คัดแยก'!AF:AF)</f>
        <v>0</v>
      </c>
      <c r="BN579" s="16">
        <f>SUMIF(เตรียมส่วนผสม!$C:$C,'รับ-จ่าย ประจำวัน'!$B579,เตรียมส่วนผสม!AG:AG)+SUMIF(กวนไส้!$C:$C,'รับ-จ่าย ประจำวัน'!$B579,กวนไส้!AG:AG)+SUMIF(ผลิต1!$C:$C,'รับ-จ่าย ประจำวัน'!$B579,ผลิต1!AG:AG)+SUMIF(ผลิต2!$C:$C,'รับ-จ่าย ประจำวัน'!$B579,ผลิต2!AG:AG)+SUMIF(เส้นแต่งหน้าขนมเค้ก!$C:$C,'รับ-จ่าย ประจำวัน'!$B579,เส้นแต่งหน้าขนมเค้ก!AG:AG)+SUMIF(แพ็ค!$C:$C,'รับ-จ่าย ประจำวัน'!$B579,แพ็ค!AG:AG)+SUMIF(ธุรการ!$C:$C,'รับ-จ่าย ประจำวัน'!$B579,ธุรการ!AG:AG)+SUMIF(เส้นแต่งหน้าขนมปัง!$C:$C,'รับ-จ่าย ประจำวัน'!$B579,เส้นแต่งหน้าขนมปัง!AG:AG)+SUMIF('วางแผนBC,CJ'!$C:$C,'รับ-จ่าย ประจำวัน'!$B579,'วางแผนBC,CJ'!AG:AG)+SUMIF(RD!$C:$C,'รับ-จ่าย ประจำวัน'!$B579,RD!AG:AG)+SUMIF('FG,ออนไล,คัดแยก'!$C:$C,'รับ-จ่าย ประจำวัน'!$B579,'FG,ออนไล,คัดแยก'!AG:AG)</f>
        <v>0</v>
      </c>
      <c r="BO579" s="16">
        <f>SUMIF(เตรียมส่วนผสม!$C:$C,'รับ-จ่าย ประจำวัน'!$B579,เตรียมส่วนผสม!AH:AH)+SUMIF(กวนไส้!$C:$C,'รับ-จ่าย ประจำวัน'!$B579,กวนไส้!AH:AH)+SUMIF(ผลิต1!$C:$C,'รับ-จ่าย ประจำวัน'!$B579,ผลิต1!AH:AH)+SUMIF(ผลิต2!$C:$C,'รับ-จ่าย ประจำวัน'!$B579,ผลิต2!AH:AH)+SUMIF(เส้นแต่งหน้าขนมเค้ก!$C:$C,'รับ-จ่าย ประจำวัน'!$B579,เส้นแต่งหน้าขนมเค้ก!AH:AH)+SUMIF(แพ็ค!$C:$C,'รับ-จ่าย ประจำวัน'!$B579,แพ็ค!AH:AH)+SUMIF(ธุรการ!$C:$C,'รับ-จ่าย ประจำวัน'!$B579,ธุรการ!AH:AH)+SUMIF(เส้นแต่งหน้าขนมปัง!$C:$C,'รับ-จ่าย ประจำวัน'!$B579,เส้นแต่งหน้าขนมปัง!AH:AH)+SUMIF('วางแผนBC,CJ'!$C:$C,'รับ-จ่าย ประจำวัน'!$B579,'วางแผนBC,CJ'!AH:AH)+SUMIF(RD!$C:$C,'รับ-จ่าย ประจำวัน'!$B579,RD!AH:AH)+SUMIF('FG,ออนไล,คัดแยก'!$C:$C,'รับ-จ่าย ประจำวัน'!$B579,'FG,ออนไล,คัดแยก'!AH:AH)</f>
        <v>0</v>
      </c>
      <c r="BP579" s="16">
        <f>SUMIF(เตรียมส่วนผสม!$C:$C,'รับ-จ่าย ประจำวัน'!$B579,เตรียมส่วนผสม!AI:AI)+SUMIF(กวนไส้!$C:$C,'รับ-จ่าย ประจำวัน'!$B579,กวนไส้!AI:AI)+SUMIF(ผลิต1!$C:$C,'รับ-จ่าย ประจำวัน'!$B579,ผลิต1!AI:AI)+SUMIF(ผลิต2!$C:$C,'รับ-จ่าย ประจำวัน'!$B579,ผลิต2!AI:AI)+SUMIF(เส้นแต่งหน้าขนมเค้ก!$C:$C,'รับ-จ่าย ประจำวัน'!$B579,เส้นแต่งหน้าขนมเค้ก!AI:AI)+SUMIF(แพ็ค!$C:$C,'รับ-จ่าย ประจำวัน'!$B579,แพ็ค!AI:AI)+SUMIF(ธุรการ!$C:$C,'รับ-จ่าย ประจำวัน'!$B579,ธุรการ!AI:AI)+SUMIF(เส้นแต่งหน้าขนมปัง!$C:$C,'รับ-จ่าย ประจำวัน'!$B579,เส้นแต่งหน้าขนมปัง!AI:AI)+SUMIF('วางแผนBC,CJ'!$C:$C,'รับ-จ่าย ประจำวัน'!$B579,'วางแผนBC,CJ'!AI:AI)+SUMIF(RD!$C:$C,'รับ-จ่าย ประจำวัน'!$B579,RD!AI:AI)+SUMIF('FG,ออนไล,คัดแยก'!$C:$C,'รับ-จ่าย ประจำวัน'!$B579,'FG,ออนไล,คัดแยก'!AI:AI)</f>
        <v>0</v>
      </c>
      <c r="BQ579" s="16">
        <f>SUMIF(เตรียมส่วนผสม!$C:$C,'รับ-จ่าย ประจำวัน'!$B579,เตรียมส่วนผสม!AJ:AJ)+SUMIF(กวนไส้!$C:$C,'รับ-จ่าย ประจำวัน'!$B579,กวนไส้!AJ:AJ)+SUMIF(ผลิต1!$C:$C,'รับ-จ่าย ประจำวัน'!$B579,ผลิต1!AJ:AJ)+SUMIF(ผลิต2!$C:$C,'รับ-จ่าย ประจำวัน'!$B579,ผลิต2!AJ:AJ)+SUMIF(เส้นแต่งหน้าขนมเค้ก!$C:$C,'รับ-จ่าย ประจำวัน'!$B579,เส้นแต่งหน้าขนมเค้ก!AJ:AJ)+SUMIF(แพ็ค!$C:$C,'รับ-จ่าย ประจำวัน'!$B579,แพ็ค!AJ:AJ)+SUMIF(ธุรการ!$C:$C,'รับ-จ่าย ประจำวัน'!$B579,ธุรการ!AJ:AJ)+SUMIF(เส้นแต่งหน้าขนมปัง!$C:$C,'รับ-จ่าย ประจำวัน'!$B579,เส้นแต่งหน้าขนมปัง!AJ:AJ)+SUMIF('วางแผนBC,CJ'!$C:$C,'รับ-จ่าย ประจำวัน'!$B579,'วางแผนBC,CJ'!AJ:AJ)+SUMIF(RD!$C:$C,'รับ-จ่าย ประจำวัน'!$B579,RD!AJ:AJ)+SUMIF('FG,ออนไล,คัดแยก'!$C:$C,'รับ-จ่าย ประจำวัน'!$B579,'FG,ออนไล,คัดแยก'!AJ:AJ)</f>
        <v>0</v>
      </c>
      <c r="BR579" s="16">
        <f>SUMIF(เตรียมส่วนผสม!$C:$C,'รับ-จ่าย ประจำวัน'!$B579,เตรียมส่วนผสม!AK:AK)+SUMIF(กวนไส้!$C:$C,'รับ-จ่าย ประจำวัน'!$B579,กวนไส้!AK:AK)+SUMIF(ผลิต1!$C:$C,'รับ-จ่าย ประจำวัน'!$B579,ผลิต1!AK:AK)+SUMIF(ผลิต2!$C:$C,'รับ-จ่าย ประจำวัน'!$B579,ผลิต2!AK:AK)+SUMIF(เส้นแต่งหน้าขนมเค้ก!$C:$C,'รับ-จ่าย ประจำวัน'!$B579,เส้นแต่งหน้าขนมเค้ก!AK:AK)+SUMIF(แพ็ค!$C:$C,'รับ-จ่าย ประจำวัน'!$B579,แพ็ค!AK:AK)+SUMIF(ธุรการ!$C:$C,'รับ-จ่าย ประจำวัน'!$B579,ธุรการ!AK:AK)+SUMIF(เส้นแต่งหน้าขนมปัง!$C:$C,'รับ-จ่าย ประจำวัน'!$B579,เส้นแต่งหน้าขนมปัง!AK:AK)+SUMIF('วางแผนBC,CJ'!$C:$C,'รับ-จ่าย ประจำวัน'!$B579,'วางแผนBC,CJ'!AK:AK)+SUMIF(RD!$C:$C,'รับ-จ่าย ประจำวัน'!$B579,RD!AK:AK)+SUMIF('FG,ออนไล,คัดแยก'!$C:$C,'รับ-จ่าย ประจำวัน'!$B579,'FG,ออนไล,คัดแยก'!AK:AK)</f>
        <v>0</v>
      </c>
      <c r="BS579" s="16">
        <f>SUMIF(เตรียมส่วนผสม!$C:$C,'รับ-จ่าย ประจำวัน'!$B579,เตรียมส่วนผสม!AL:AL)+SUMIF(กวนไส้!$C:$C,'รับ-จ่าย ประจำวัน'!$B579,กวนไส้!AL:AL)+SUMIF(ผลิต1!$C:$C,'รับ-จ่าย ประจำวัน'!$B579,ผลิต1!AL:AL)+SUMIF(ผลิต2!$C:$C,'รับ-จ่าย ประจำวัน'!$B579,ผลิต2!AL:AL)+SUMIF(เส้นแต่งหน้าขนมเค้ก!$C:$C,'รับ-จ่าย ประจำวัน'!$B579,เส้นแต่งหน้าขนมเค้ก!AL:AL)+SUMIF(แพ็ค!$C:$C,'รับ-จ่าย ประจำวัน'!$B579,แพ็ค!AL:AL)+SUMIF(ธุรการ!$C:$C,'รับ-จ่าย ประจำวัน'!$B579,ธุรการ!AL:AL)+SUMIF(เส้นแต่งหน้าขนมปัง!$C:$C,'รับ-จ่าย ประจำวัน'!$B579,เส้นแต่งหน้าขนมปัง!AL:AL)+SUMIF('วางแผนBC,CJ'!$C:$C,'รับ-จ่าย ประจำวัน'!$B579,'วางแผนBC,CJ'!AL:AL)+SUMIF(RD!$C:$C,'รับ-จ่าย ประจำวัน'!$B579,RD!AL:AL)+SUMIF('FG,ออนไล,คัดแยก'!$C:$C,'รับ-จ่าย ประจำวัน'!$B579,'FG,ออนไล,คัดแยก'!AL:AL)</f>
        <v>0</v>
      </c>
      <c r="BT579" s="18">
        <f t="shared" si="115"/>
        <v>0</v>
      </c>
      <c r="BU579" s="116"/>
      <c r="BV579" s="146">
        <f t="shared" si="116"/>
        <v>0</v>
      </c>
      <c r="BW579" s="183">
        <v>30</v>
      </c>
      <c r="BX579" s="172">
        <f t="shared" ref="BX579:BX642" si="124">BT579/24</f>
        <v>0</v>
      </c>
      <c r="BY579" s="188" t="e">
        <f t="shared" si="122"/>
        <v>#DIV/0!</v>
      </c>
      <c r="BZ579" s="180" t="e">
        <f t="shared" ca="1" si="117"/>
        <v>#DIV/0!</v>
      </c>
      <c r="CA579" s="93"/>
      <c r="CB579" s="93"/>
      <c r="CC579" s="93"/>
      <c r="CD579" s="93"/>
      <c r="CE579" s="93"/>
      <c r="CF579" s="93"/>
      <c r="CG579" s="93"/>
      <c r="CH579" s="93"/>
      <c r="CI579" s="93"/>
      <c r="CJ579" s="97"/>
      <c r="CK579" s="9">
        <f t="shared" si="123"/>
        <v>0</v>
      </c>
    </row>
    <row r="580" spans="1:89" x14ac:dyDescent="0.5">
      <c r="A580" s="149"/>
      <c r="B580" s="34">
        <v>1023401125</v>
      </c>
      <c r="C580" s="154" t="s">
        <v>2072</v>
      </c>
      <c r="D580" s="141" t="s">
        <v>91</v>
      </c>
      <c r="E580" s="25"/>
      <c r="F580" s="132"/>
      <c r="G580" s="25"/>
      <c r="H580" s="12">
        <v>0</v>
      </c>
      <c r="I580" s="11">
        <v>20000</v>
      </c>
      <c r="J580" s="11"/>
      <c r="K580" s="11"/>
      <c r="L580" s="11"/>
      <c r="M580" s="11"/>
      <c r="N580" s="11"/>
      <c r="O580" s="11"/>
      <c r="P580" s="11"/>
      <c r="Q580" s="11"/>
      <c r="R580" s="11"/>
      <c r="S580" s="25"/>
      <c r="T580" s="25"/>
      <c r="U580" s="25">
        <v>20000</v>
      </c>
      <c r="V580" s="25"/>
      <c r="W580" s="25"/>
      <c r="X580" s="25"/>
      <c r="Y580" s="25"/>
      <c r="Z580" s="25"/>
      <c r="AA580" s="25"/>
      <c r="AB580" s="25"/>
      <c r="AC580" s="25"/>
      <c r="AD580" s="25"/>
      <c r="AE580" s="11"/>
      <c r="AF580" s="11"/>
      <c r="AG580" s="11"/>
      <c r="AH580" s="11">
        <f>30000+25000</f>
        <v>55000</v>
      </c>
      <c r="AI580" s="25"/>
      <c r="AJ580" s="25"/>
      <c r="AK580" s="25">
        <v>28000</v>
      </c>
      <c r="AL580" s="25"/>
      <c r="AM580" s="25"/>
      <c r="AN580" s="15">
        <f t="shared" si="119"/>
        <v>123000</v>
      </c>
      <c r="AO580" s="16">
        <f>SUMIF(เตรียมส่วนผสม!$C:$C,'รับ-จ่าย ประจำวัน'!$B580,เตรียมส่วนผสม!H:H)+SUMIF(กวนไส้!$C:$C,'รับ-จ่าย ประจำวัน'!$B580,กวนไส้!H:H)+SUMIF(ผลิต1!$C:$C,'รับ-จ่าย ประจำวัน'!$B580,ผลิต1!H:H)+SUMIF(ผลิต2!$C:$C,'รับ-จ่าย ประจำวัน'!$B580,ผลิต2!H:H)+SUMIF(เส้นแต่งหน้าขนมเค้ก!$C:$C,'รับ-จ่าย ประจำวัน'!$B580,เส้นแต่งหน้าขนมเค้ก!H:H)+SUMIF(แพ็ค!$C:$C,'รับ-จ่าย ประจำวัน'!$B580,แพ็ค!H:H)+SUMIF(ธุรการ!$C:$C,'รับ-จ่าย ประจำวัน'!$B580,ธุรการ!H:H)+SUMIF(เส้นแต่งหน้าขนมปัง!$C:$C,'รับ-จ่าย ประจำวัน'!$B580,เส้นแต่งหน้าขนมปัง!H:H)+SUMIF('วางแผนBC,CJ'!$C:$C,'รับ-จ่าย ประจำวัน'!$B580,'วางแผนBC,CJ'!H:H)+SUMIF(RD!$C:$C,'รับ-จ่าย ประจำวัน'!$B580,RD!H:H)+SUMIF('FG,ออนไล,คัดแยก'!$C:$C,'รับ-จ่าย ประจำวัน'!$B580,'FG,ออนไล,คัดแยก'!H:H)</f>
        <v>2000</v>
      </c>
      <c r="AP580" s="16">
        <f>SUMIF(เตรียมส่วนผสม!$C:$C,'รับ-จ่าย ประจำวัน'!$B580,เตรียมส่วนผสม!I:I)+SUMIF(กวนไส้!$C:$C,'รับ-จ่าย ประจำวัน'!$B580,กวนไส้!I:I)+SUMIF(ผลิต1!$C:$C,'รับ-จ่าย ประจำวัน'!$B580,ผลิต1!I:I)+SUMIF(ผลิต2!$C:$C,'รับ-จ่าย ประจำวัน'!$B580,ผลิต2!I:I)+SUMIF(เส้นแต่งหน้าขนมเค้ก!$C:$C,'รับ-จ่าย ประจำวัน'!$B580,เส้นแต่งหน้าขนมเค้ก!I:I)+SUMIF(แพ็ค!$C:$C,'รับ-จ่าย ประจำวัน'!$B580,แพ็ค!I:I)+SUMIF(ธุรการ!$C:$C,'รับ-จ่าย ประจำวัน'!$B580,ธุรการ!I:I)+SUMIF(เส้นแต่งหน้าขนมปัง!$C:$C,'รับ-จ่าย ประจำวัน'!$B580,เส้นแต่งหน้าขนมปัง!I:I)+SUMIF('วางแผนBC,CJ'!$C:$C,'รับ-จ่าย ประจำวัน'!$B580,'วางแผนBC,CJ'!I:I)+SUMIF(RD!$C:$C,'รับ-จ่าย ประจำวัน'!$B580,RD!I:I)+SUMIF('FG,ออนไล,คัดแยก'!$C:$C,'รับ-จ่าย ประจำวัน'!$B580,'FG,ออนไล,คัดแยก'!I:I)</f>
        <v>2000</v>
      </c>
      <c r="AQ580" s="16">
        <f>SUMIF(เตรียมส่วนผสม!$C:$C,'รับ-จ่าย ประจำวัน'!$B580,เตรียมส่วนผสม!J:J)+SUMIF(กวนไส้!$C:$C,'รับ-จ่าย ประจำวัน'!$B580,กวนไส้!J:J)+SUMIF(ผลิต1!$C:$C,'รับ-จ่าย ประจำวัน'!$B580,ผลิต1!J:J)+SUMIF(ผลิต2!$C:$C,'รับ-จ่าย ประจำวัน'!$B580,ผลิต2!J:J)+SUMIF(เส้นแต่งหน้าขนมเค้ก!$C:$C,'รับ-จ่าย ประจำวัน'!$B580,เส้นแต่งหน้าขนมเค้ก!J:J)+SUMIF(แพ็ค!$C:$C,'รับ-จ่าย ประจำวัน'!$B580,แพ็ค!J:J)+SUMIF(ธุรการ!$C:$C,'รับ-จ่าย ประจำวัน'!$B580,ธุรการ!J:J)+SUMIF(เส้นแต่งหน้าขนมปัง!$C:$C,'รับ-จ่าย ประจำวัน'!$B580,เส้นแต่งหน้าขนมปัง!J:J)+SUMIF('วางแผนBC,CJ'!$C:$C,'รับ-จ่าย ประจำวัน'!$B580,'วางแผนBC,CJ'!J:J)+SUMIF(RD!$C:$C,'รับ-จ่าย ประจำวัน'!$B580,RD!J:J)+SUMIF('FG,ออนไล,คัดแยก'!$C:$C,'รับ-จ่าย ประจำวัน'!$B580,'FG,ออนไล,คัดแยก'!J:J)</f>
        <v>0</v>
      </c>
      <c r="AR580" s="16">
        <f>SUMIF(เตรียมส่วนผสม!$C:$C,'รับ-จ่าย ประจำวัน'!$B580,เตรียมส่วนผสม!K:K)+SUMIF(กวนไส้!$C:$C,'รับ-จ่าย ประจำวัน'!$B580,กวนไส้!K:K)+SUMIF(ผลิต1!$C:$C,'รับ-จ่าย ประจำวัน'!$B580,ผลิต1!K:K)+SUMIF(ผลิต2!$C:$C,'รับ-จ่าย ประจำวัน'!$B580,ผลิต2!K:K)+SUMIF(เส้นแต่งหน้าขนมเค้ก!$C:$C,'รับ-จ่าย ประจำวัน'!$B580,เส้นแต่งหน้าขนมเค้ก!K:K)+SUMIF(แพ็ค!$C:$C,'รับ-จ่าย ประจำวัน'!$B580,แพ็ค!K:K)+SUMIF(ธุรการ!$C:$C,'รับ-จ่าย ประจำวัน'!$B580,ธุรการ!K:K)+SUMIF(เส้นแต่งหน้าขนมปัง!$C:$C,'รับ-จ่าย ประจำวัน'!$B580,เส้นแต่งหน้าขนมปัง!K:K)+SUMIF('วางแผนBC,CJ'!$C:$C,'รับ-จ่าย ประจำวัน'!$B580,'วางแผนBC,CJ'!K:K)+SUMIF(RD!$C:$C,'รับ-จ่าย ประจำวัน'!$B580,RD!K:K)+SUMIF('FG,ออนไล,คัดแยก'!$C:$C,'รับ-จ่าย ประจำวัน'!$B580,'FG,ออนไล,คัดแยก'!K:K)</f>
        <v>3000</v>
      </c>
      <c r="AS580" s="16">
        <f>SUMIF(เตรียมส่วนผสม!$C:$C,'รับ-จ่าย ประจำวัน'!$B580,เตรียมส่วนผสม!L:L)+SUMIF(กวนไส้!$C:$C,'รับ-จ่าย ประจำวัน'!$B580,กวนไส้!L:L)+SUMIF(ผลิต1!$C:$C,'รับ-จ่าย ประจำวัน'!$B580,ผลิต1!L:L)+SUMIF(ผลิต2!$C:$C,'รับ-จ่าย ประจำวัน'!$B580,ผลิต2!L:L)+SUMIF(เส้นแต่งหน้าขนมเค้ก!$C:$C,'รับ-จ่าย ประจำวัน'!$B580,เส้นแต่งหน้าขนมเค้ก!L:L)+SUMIF(แพ็ค!$C:$C,'รับ-จ่าย ประจำวัน'!$B580,แพ็ค!L:L)+SUMIF(ธุรการ!$C:$C,'รับ-จ่าย ประจำวัน'!$B580,ธุรการ!L:L)+SUMIF(เส้นแต่งหน้าขนมปัง!$C:$C,'รับ-จ่าย ประจำวัน'!$B580,เส้นแต่งหน้าขนมปัง!L:L)+SUMIF('วางแผนBC,CJ'!$C:$C,'รับ-จ่าย ประจำวัน'!$B580,'วางแผนBC,CJ'!L:L)+SUMIF(RD!$C:$C,'รับ-จ่าย ประจำวัน'!$B580,RD!L:L)+SUMIF('FG,ออนไล,คัดแยก'!$C:$C,'รับ-จ่าย ประจำวัน'!$B580,'FG,ออนไล,คัดแยก'!L:L)</f>
        <v>2000</v>
      </c>
      <c r="AT580" s="16">
        <f>SUMIF(เตรียมส่วนผสม!$C:$C,'รับ-จ่าย ประจำวัน'!$B580,เตรียมส่วนผสม!M:M)+SUMIF(กวนไส้!$C:$C,'รับ-จ่าย ประจำวัน'!$B580,กวนไส้!M:M)+SUMIF(ผลิต1!$C:$C,'รับ-จ่าย ประจำวัน'!$B580,ผลิต1!M:M)+SUMIF(ผลิต2!$C:$C,'รับ-จ่าย ประจำวัน'!$B580,ผลิต2!M:M)+SUMIF(เส้นแต่งหน้าขนมเค้ก!$C:$C,'รับ-จ่าย ประจำวัน'!$B580,เส้นแต่งหน้าขนมเค้ก!M:M)+SUMIF(แพ็ค!$C:$C,'รับ-จ่าย ประจำวัน'!$B580,แพ็ค!M:M)+SUMIF(ธุรการ!$C:$C,'รับ-จ่าย ประจำวัน'!$B580,ธุรการ!M:M)+SUMIF(เส้นแต่งหน้าขนมปัง!$C:$C,'รับ-จ่าย ประจำวัน'!$B580,เส้นแต่งหน้าขนมปัง!M:M)+SUMIF('วางแผนBC,CJ'!$C:$C,'รับ-จ่าย ประจำวัน'!$B580,'วางแผนBC,CJ'!M:M)+SUMIF(RD!$C:$C,'รับ-จ่าย ประจำวัน'!$B580,RD!M:M)+SUMIF('FG,ออนไล,คัดแยก'!$C:$C,'รับ-จ่าย ประจำวัน'!$B580,'FG,ออนไล,คัดแยก'!M:M)</f>
        <v>0</v>
      </c>
      <c r="AU580" s="16">
        <f>SUMIF(เตรียมส่วนผสม!$C:$C,'รับ-จ่าย ประจำวัน'!$B580,เตรียมส่วนผสม!N:N)+SUMIF(กวนไส้!$C:$C,'รับ-จ่าย ประจำวัน'!$B580,กวนไส้!N:N)+SUMIF(ผลิต1!$C:$C,'รับ-จ่าย ประจำวัน'!$B580,ผลิต1!N:N)+SUMIF(ผลิต2!$C:$C,'รับ-จ่าย ประจำวัน'!$B580,ผลิต2!N:N)+SUMIF(เส้นแต่งหน้าขนมเค้ก!$C:$C,'รับ-จ่าย ประจำวัน'!$B580,เส้นแต่งหน้าขนมเค้ก!N:N)+SUMIF(แพ็ค!$C:$C,'รับ-จ่าย ประจำวัน'!$B580,แพ็ค!N:N)+SUMIF(ธุรการ!$C:$C,'รับ-จ่าย ประจำวัน'!$B580,ธุรการ!N:N)+SUMIF(เส้นแต่งหน้าขนมปัง!$C:$C,'รับ-จ่าย ประจำวัน'!$B580,เส้นแต่งหน้าขนมปัง!N:N)+SUMIF('วางแผนBC,CJ'!$C:$C,'รับ-จ่าย ประจำวัน'!$B580,'วางแผนBC,CJ'!N:N)+SUMIF(RD!$C:$C,'รับ-จ่าย ประจำวัน'!$B580,RD!N:N)+SUMIF('FG,ออนไล,คัดแยก'!$C:$C,'รับ-จ่าย ประจำวัน'!$B580,'FG,ออนไล,คัดแยก'!N:N)</f>
        <v>3000</v>
      </c>
      <c r="AV580" s="16">
        <f>SUMIF(เตรียมส่วนผสม!$C:$C,'รับ-จ่าย ประจำวัน'!$B580,เตรียมส่วนผสม!O:O)+SUMIF(กวนไส้!$C:$C,'รับ-จ่าย ประจำวัน'!$B580,กวนไส้!O:O)+SUMIF(ผลิต1!$C:$C,'รับ-จ่าย ประจำวัน'!$B580,ผลิต1!O:O)+SUMIF(ผลิต2!$C:$C,'รับ-จ่าย ประจำวัน'!$B580,ผลิต2!O:O)+SUMIF(เส้นแต่งหน้าขนมเค้ก!$C:$C,'รับ-จ่าย ประจำวัน'!$B580,เส้นแต่งหน้าขนมเค้ก!O:O)+SUMIF(แพ็ค!$C:$C,'รับ-จ่าย ประจำวัน'!$B580,แพ็ค!O:O)+SUMIF(ธุรการ!$C:$C,'รับ-จ่าย ประจำวัน'!$B580,ธุรการ!O:O)+SUMIF(เส้นแต่งหน้าขนมปัง!$C:$C,'รับ-จ่าย ประจำวัน'!$B580,เส้นแต่งหน้าขนมปัง!O:O)+SUMIF('วางแผนBC,CJ'!$C:$C,'รับ-จ่าย ประจำวัน'!$B580,'วางแผนBC,CJ'!O:O)+SUMIF(RD!$C:$C,'รับ-จ่าย ประจำวัน'!$B580,RD!O:O)+SUMIF('FG,ออนไล,คัดแยก'!$C:$C,'รับ-จ่าย ประจำวัน'!$B580,'FG,ออนไล,คัดแยก'!O:O)</f>
        <v>2000</v>
      </c>
      <c r="AW580" s="16">
        <f>SUMIF(เตรียมส่วนผสม!$C:$C,'รับ-จ่าย ประจำวัน'!$B580,เตรียมส่วนผสม!P:P)+SUMIF(กวนไส้!$C:$C,'รับ-จ่าย ประจำวัน'!$B580,กวนไส้!P:P)+SUMIF(ผลิต1!$C:$C,'รับ-จ่าย ประจำวัน'!$B580,ผลิต1!P:P)+SUMIF(ผลิต2!$C:$C,'รับ-จ่าย ประจำวัน'!$B580,ผลิต2!P:P)+SUMIF(เส้นแต่งหน้าขนมเค้ก!$C:$C,'รับ-จ่าย ประจำวัน'!$B580,เส้นแต่งหน้าขนมเค้ก!P:P)+SUMIF(แพ็ค!$C:$C,'รับ-จ่าย ประจำวัน'!$B580,แพ็ค!P:P)+SUMIF(ธุรการ!$C:$C,'รับ-จ่าย ประจำวัน'!$B580,ธุรการ!P:P)+SUMIF(เส้นแต่งหน้าขนมปัง!$C:$C,'รับ-จ่าย ประจำวัน'!$B580,เส้นแต่งหน้าขนมปัง!P:P)+SUMIF('วางแผนBC,CJ'!$C:$C,'รับ-จ่าย ประจำวัน'!$B580,'วางแผนBC,CJ'!P:P)+SUMIF(RD!$C:$C,'รับ-จ่าย ประจำวัน'!$B580,RD!P:P)+SUMIF('FG,ออนไล,คัดแยก'!$C:$C,'รับ-จ่าย ประจำวัน'!$B580,'FG,ออนไล,คัดแยก'!P:P)</f>
        <v>3000</v>
      </c>
      <c r="AX580" s="16">
        <f>SUMIF(เตรียมส่วนผสม!$C:$C,'รับ-จ่าย ประจำวัน'!$B580,เตรียมส่วนผสม!Q:Q)+SUMIF(กวนไส้!$C:$C,'รับ-จ่าย ประจำวัน'!$B580,กวนไส้!Q:Q)+SUMIF(ผลิต1!$C:$C,'รับ-จ่าย ประจำวัน'!$B580,ผลิต1!Q:Q)+SUMIF(ผลิต2!$C:$C,'รับ-จ่าย ประจำวัน'!$B580,ผลิต2!Q:Q)+SUMIF(เส้นแต่งหน้าขนมเค้ก!$C:$C,'รับ-จ่าย ประจำวัน'!$B580,เส้นแต่งหน้าขนมเค้ก!Q:Q)+SUMIF(แพ็ค!$C:$C,'รับ-จ่าย ประจำวัน'!$B580,แพ็ค!Q:Q)+SUMIF(ธุรการ!$C:$C,'รับ-จ่าย ประจำวัน'!$B580,ธุรการ!Q:Q)+SUMIF(เส้นแต่งหน้าขนมปัง!$C:$C,'รับ-จ่าย ประจำวัน'!$B580,เส้นแต่งหน้าขนมปัง!Q:Q)+SUMIF('วางแผนBC,CJ'!$C:$C,'รับ-จ่าย ประจำวัน'!$B580,'วางแผนBC,CJ'!Q:Q)+SUMIF(RD!$C:$C,'รับ-จ่าย ประจำวัน'!$B580,RD!Q:Q)+SUMIF('FG,ออนไล,คัดแยก'!$C:$C,'รับ-จ่าย ประจำวัน'!$B580,'FG,ออนไล,คัดแยก'!Q:Q)</f>
        <v>2000</v>
      </c>
      <c r="AY580" s="16">
        <f>SUMIF(เตรียมส่วนผสม!$C:$C,'รับ-จ่าย ประจำวัน'!$B580,เตรียมส่วนผสม!R:R)+SUMIF(กวนไส้!$C:$C,'รับ-จ่าย ประจำวัน'!$B580,กวนไส้!R:R)+SUMIF(ผลิต1!$C:$C,'รับ-จ่าย ประจำวัน'!$B580,ผลิต1!R:R)+SUMIF(ผลิต2!$C:$C,'รับ-จ่าย ประจำวัน'!$B580,ผลิต2!R:R)+SUMIF(เส้นแต่งหน้าขนมเค้ก!$C:$C,'รับ-จ่าย ประจำวัน'!$B580,เส้นแต่งหน้าขนมเค้ก!R:R)+SUMIF(แพ็ค!$C:$C,'รับ-จ่าย ประจำวัน'!$B580,แพ็ค!R:R)+SUMIF(ธุรการ!$C:$C,'รับ-จ่าย ประจำวัน'!$B580,ธุรการ!R:R)+SUMIF(เส้นแต่งหน้าขนมปัง!$C:$C,'รับ-จ่าย ประจำวัน'!$B580,เส้นแต่งหน้าขนมปัง!R:R)+SUMIF('วางแผนBC,CJ'!$C:$C,'รับ-จ่าย ประจำวัน'!$B580,'วางแผนBC,CJ'!R:R)+SUMIF(RD!$C:$C,'รับ-จ่าย ประจำวัน'!$B580,RD!R:R)+SUMIF('FG,ออนไล,คัดแยก'!$C:$C,'รับ-จ่าย ประจำวัน'!$B580,'FG,ออนไล,คัดแยก'!R:R)</f>
        <v>1000</v>
      </c>
      <c r="AZ580" s="16">
        <f>SUMIF(เตรียมส่วนผสม!$C:$C,'รับ-จ่าย ประจำวัน'!$B580,เตรียมส่วนผสม!S:S)+SUMIF(กวนไส้!$C:$C,'รับ-จ่าย ประจำวัน'!$B580,กวนไส้!S:S)+SUMIF(ผลิต1!$C:$C,'รับ-จ่าย ประจำวัน'!$B580,ผลิต1!S:S)+SUMIF(ผลิต2!$C:$C,'รับ-จ่าย ประจำวัน'!$B580,ผลิต2!S:S)+SUMIF(เส้นแต่งหน้าขนมเค้ก!$C:$C,'รับ-จ่าย ประจำวัน'!$B580,เส้นแต่งหน้าขนมเค้ก!S:S)+SUMIF(แพ็ค!$C:$C,'รับ-จ่าย ประจำวัน'!$B580,แพ็ค!S:S)+SUMIF(ธุรการ!$C:$C,'รับ-จ่าย ประจำวัน'!$B580,ธุรการ!S:S)+SUMIF(เส้นแต่งหน้าขนมปัง!$C:$C,'รับ-จ่าย ประจำวัน'!$B580,เส้นแต่งหน้าขนมปัง!S:S)+SUMIF('วางแผนBC,CJ'!$C:$C,'รับ-จ่าย ประจำวัน'!$B580,'วางแผนBC,CJ'!S:S)+SUMIF(RD!$C:$C,'รับ-จ่าย ประจำวัน'!$B580,RD!S:S)+SUMIF('FG,ออนไล,คัดแยก'!$C:$C,'รับ-จ่าย ประจำวัน'!$B580,'FG,ออนไล,คัดแยก'!S:S)</f>
        <v>0</v>
      </c>
      <c r="BA580" s="16">
        <f>SUMIF(เตรียมส่วนผสม!$C:$C,'รับ-จ่าย ประจำวัน'!$B580,เตรียมส่วนผสม!T:T)+SUMIF(กวนไส้!$C:$C,'รับ-จ่าย ประจำวัน'!$B580,กวนไส้!T:T)+SUMIF(ผลิต1!$C:$C,'รับ-จ่าย ประจำวัน'!$B580,ผลิต1!T:T)+SUMIF(ผลิต2!$C:$C,'รับ-จ่าย ประจำวัน'!$B580,ผลิต2!T:T)+SUMIF(เส้นแต่งหน้าขนมเค้ก!$C:$C,'รับ-จ่าย ประจำวัน'!$B580,เส้นแต่งหน้าขนมเค้ก!T:T)+SUMIF(แพ็ค!$C:$C,'รับ-จ่าย ประจำวัน'!$B580,แพ็ค!T:T)+SUMIF(ธุรการ!$C:$C,'รับ-จ่าย ประจำวัน'!$B580,ธุรการ!T:T)+SUMIF(เส้นแต่งหน้าขนมปัง!$C:$C,'รับ-จ่าย ประจำวัน'!$B580,เส้นแต่งหน้าขนมปัง!T:T)+SUMIF('วางแผนBC,CJ'!$C:$C,'รับ-จ่าย ประจำวัน'!$B580,'วางแผนBC,CJ'!T:T)+SUMIF(RD!$C:$C,'รับ-จ่าย ประจำวัน'!$B580,RD!T:T)+SUMIF('FG,ออนไล,คัดแยก'!$C:$C,'รับ-จ่าย ประจำวัน'!$B580,'FG,ออนไล,คัดแยก'!T:T)</f>
        <v>0</v>
      </c>
      <c r="BB580" s="16">
        <f>SUMIF(เตรียมส่วนผสม!$C:$C,'รับ-จ่าย ประจำวัน'!$B580,เตรียมส่วนผสม!U:U)+SUMIF(กวนไส้!$C:$C,'รับ-จ่าย ประจำวัน'!$B580,กวนไส้!U:U)+SUMIF(ผลิต1!$C:$C,'รับ-จ่าย ประจำวัน'!$B580,ผลิต1!U:U)+SUMIF(ผลิต2!$C:$C,'รับ-จ่าย ประจำวัน'!$B580,ผลิต2!U:U)+SUMIF(เส้นแต่งหน้าขนมเค้ก!$C:$C,'รับ-จ่าย ประจำวัน'!$B580,เส้นแต่งหน้าขนมเค้ก!U:U)+SUMIF(แพ็ค!$C:$C,'รับ-จ่าย ประจำวัน'!$B580,แพ็ค!U:U)+SUMIF(ธุรการ!$C:$C,'รับ-จ่าย ประจำวัน'!$B580,ธุรการ!U:U)+SUMIF(เส้นแต่งหน้าขนมปัง!$C:$C,'รับ-จ่าย ประจำวัน'!$B580,เส้นแต่งหน้าขนมปัง!U:U)+SUMIF('วางแผนBC,CJ'!$C:$C,'รับ-จ่าย ประจำวัน'!$B580,'วางแผนBC,CJ'!U:U)+SUMIF(RD!$C:$C,'รับ-จ่าย ประจำวัน'!$B580,RD!U:U)+SUMIF('FG,ออนไล,คัดแยก'!$C:$C,'รับ-จ่าย ประจำวัน'!$B580,'FG,ออนไล,คัดแยก'!U:U)</f>
        <v>3000</v>
      </c>
      <c r="BC580" s="16">
        <f>SUMIF(เตรียมส่วนผสม!$C:$C,'รับ-จ่าย ประจำวัน'!$B580,เตรียมส่วนผสม!V:V)+SUMIF(กวนไส้!$C:$C,'รับ-จ่าย ประจำวัน'!$B580,กวนไส้!V:V)+SUMIF(ผลิต1!$C:$C,'รับ-จ่าย ประจำวัน'!$B580,ผลิต1!V:V)+SUMIF(ผลิต2!$C:$C,'รับ-จ่าย ประจำวัน'!$B580,ผลิต2!V:V)+SUMIF(เส้นแต่งหน้าขนมเค้ก!$C:$C,'รับ-จ่าย ประจำวัน'!$B580,เส้นแต่งหน้าขนมเค้ก!V:V)+SUMIF(แพ็ค!$C:$C,'รับ-จ่าย ประจำวัน'!$B580,แพ็ค!V:V)+SUMIF(ธุรการ!$C:$C,'รับ-จ่าย ประจำวัน'!$B580,ธุรการ!V:V)+SUMIF(เส้นแต่งหน้าขนมปัง!$C:$C,'รับ-จ่าย ประจำวัน'!$B580,เส้นแต่งหน้าขนมปัง!V:V)+SUMIF('วางแผนBC,CJ'!$C:$C,'รับ-จ่าย ประจำวัน'!$B580,'วางแผนBC,CJ'!V:V)+SUMIF(RD!$C:$C,'รับ-จ่าย ประจำวัน'!$B580,RD!V:V)+SUMIF('FG,ออนไล,คัดแยก'!$C:$C,'รับ-จ่าย ประจำวัน'!$B580,'FG,ออนไล,คัดแยก'!V:V)</f>
        <v>0</v>
      </c>
      <c r="BD580" s="16">
        <f>SUMIF(เตรียมส่วนผสม!$C:$C,'รับ-จ่าย ประจำวัน'!$B580,เตรียมส่วนผสม!W:W)+SUMIF(กวนไส้!$C:$C,'รับ-จ่าย ประจำวัน'!$B580,กวนไส้!W:W)+SUMIF(ผลิต1!$C:$C,'รับ-จ่าย ประจำวัน'!$B580,ผลิต1!W:W)+SUMIF(ผลิต2!$C:$C,'รับ-จ่าย ประจำวัน'!$B580,ผลิต2!W:W)+SUMIF(เส้นแต่งหน้าขนมเค้ก!$C:$C,'รับ-จ่าย ประจำวัน'!$B580,เส้นแต่งหน้าขนมเค้ก!W:W)+SUMIF(แพ็ค!$C:$C,'รับ-จ่าย ประจำวัน'!$B580,แพ็ค!W:W)+SUMIF(ธุรการ!$C:$C,'รับ-จ่าย ประจำวัน'!$B580,ธุรการ!W:W)+SUMIF(เส้นแต่งหน้าขนมปัง!$C:$C,'รับ-จ่าย ประจำวัน'!$B580,เส้นแต่งหน้าขนมปัง!W:W)+SUMIF('วางแผนBC,CJ'!$C:$C,'รับ-จ่าย ประจำวัน'!$B580,'วางแผนBC,CJ'!W:W)+SUMIF(RD!$C:$C,'รับ-จ่าย ประจำวัน'!$B580,RD!W:W)+SUMIF('FG,ออนไล,คัดแยก'!$C:$C,'รับ-จ่าย ประจำวัน'!$B580,'FG,ออนไล,คัดแยก'!W:W)</f>
        <v>2000</v>
      </c>
      <c r="BE580" s="16">
        <f>SUMIF(เตรียมส่วนผสม!$C:$C,'รับ-จ่าย ประจำวัน'!$B580,เตรียมส่วนผสม!X:X)+SUMIF(กวนไส้!$C:$C,'รับ-จ่าย ประจำวัน'!$B580,กวนไส้!X:X)+SUMIF(ผลิต1!$C:$C,'รับ-จ่าย ประจำวัน'!$B580,ผลิต1!X:X)+SUMIF(ผลิต2!$C:$C,'รับ-จ่าย ประจำวัน'!$B580,ผลิต2!X:X)+SUMIF(เส้นแต่งหน้าขนมเค้ก!$C:$C,'รับ-จ่าย ประจำวัน'!$B580,เส้นแต่งหน้าขนมเค้ก!X:X)+SUMIF(แพ็ค!$C:$C,'รับ-จ่าย ประจำวัน'!$B580,แพ็ค!X:X)+SUMIF(ธุรการ!$C:$C,'รับ-จ่าย ประจำวัน'!$B580,ธุรการ!X:X)+SUMIF(เส้นแต่งหน้าขนมปัง!$C:$C,'รับ-จ่าย ประจำวัน'!$B580,เส้นแต่งหน้าขนมปัง!X:X)+SUMIF('วางแผนBC,CJ'!$C:$C,'รับ-จ่าย ประจำวัน'!$B580,'วางแผนBC,CJ'!X:X)+SUMIF(RD!$C:$C,'รับ-จ่าย ประจำวัน'!$B580,RD!X:X)+SUMIF('FG,ออนไล,คัดแยก'!$C:$C,'รับ-จ่าย ประจำวัน'!$B580,'FG,ออนไล,คัดแยก'!X:X)</f>
        <v>0</v>
      </c>
      <c r="BF580" s="16">
        <f>SUMIF(เตรียมส่วนผสม!$C:$C,'รับ-จ่าย ประจำวัน'!$B580,เตรียมส่วนผสม!Y:Y)+SUMIF(กวนไส้!$C:$C,'รับ-จ่าย ประจำวัน'!$B580,กวนไส้!Y:Y)+SUMIF(ผลิต1!$C:$C,'รับ-จ่าย ประจำวัน'!$B580,ผลิต1!Y:Y)+SUMIF(ผลิต2!$C:$C,'รับ-จ่าย ประจำวัน'!$B580,ผลิต2!Y:Y)+SUMIF(เส้นแต่งหน้าขนมเค้ก!$C:$C,'รับ-จ่าย ประจำวัน'!$B580,เส้นแต่งหน้าขนมเค้ก!Y:Y)+SUMIF(แพ็ค!$C:$C,'รับ-จ่าย ประจำวัน'!$B580,แพ็ค!Y:Y)+SUMIF(ธุรการ!$C:$C,'รับ-จ่าย ประจำวัน'!$B580,ธุรการ!Y:Y)+SUMIF(เส้นแต่งหน้าขนมปัง!$C:$C,'รับ-จ่าย ประจำวัน'!$B580,เส้นแต่งหน้าขนมปัง!Y:Y)+SUMIF('วางแผนBC,CJ'!$C:$C,'รับ-จ่าย ประจำวัน'!$B580,'วางแผนBC,CJ'!Y:Y)+SUMIF(RD!$C:$C,'รับ-จ่าย ประจำวัน'!$B580,RD!Y:Y)+SUMIF('FG,ออนไล,คัดแยก'!$C:$C,'รับ-จ่าย ประจำวัน'!$B580,'FG,ออนไล,คัดแยก'!Y:Y)</f>
        <v>2000</v>
      </c>
      <c r="BG580" s="16">
        <f>SUMIF(เตรียมส่วนผสม!$C:$C,'รับ-จ่าย ประจำวัน'!$B580,เตรียมส่วนผสม!Z:Z)+SUMIF(กวนไส้!$C:$C,'รับ-จ่าย ประจำวัน'!$B580,กวนไส้!Z:Z)+SUMIF(ผลิต1!$C:$C,'รับ-จ่าย ประจำวัน'!$B580,ผลิต1!Z:Z)+SUMIF(ผลิต2!$C:$C,'รับ-จ่าย ประจำวัน'!$B580,ผลิต2!Z:Z)+SUMIF(เส้นแต่งหน้าขนมเค้ก!$C:$C,'รับ-จ่าย ประจำวัน'!$B580,เส้นแต่งหน้าขนมเค้ก!Z:Z)+SUMIF(แพ็ค!$C:$C,'รับ-จ่าย ประจำวัน'!$B580,แพ็ค!Z:Z)+SUMIF(ธุรการ!$C:$C,'รับ-จ่าย ประจำวัน'!$B580,ธุรการ!Z:Z)+SUMIF(เส้นแต่งหน้าขนมปัง!$C:$C,'รับ-จ่าย ประจำวัน'!$B580,เส้นแต่งหน้าขนมปัง!Z:Z)+SUMIF('วางแผนBC,CJ'!$C:$C,'รับ-จ่าย ประจำวัน'!$B580,'วางแผนBC,CJ'!Z:Z)+SUMIF(RD!$C:$C,'รับ-จ่าย ประจำวัน'!$B580,RD!Z:Z)+SUMIF('FG,ออนไล,คัดแยก'!$C:$C,'รับ-จ่าย ประจำวัน'!$B580,'FG,ออนไล,คัดแยก'!Z:Z)</f>
        <v>3000</v>
      </c>
      <c r="BH580" s="16">
        <f>SUMIF(เตรียมส่วนผสม!$C:$C,'รับ-จ่าย ประจำวัน'!$B580,เตรียมส่วนผสม!AA:AA)+SUMIF(กวนไส้!$C:$C,'รับ-จ่าย ประจำวัน'!$B580,กวนไส้!AA:AA)+SUMIF(ผลิต1!$C:$C,'รับ-จ่าย ประจำวัน'!$B580,ผลิต1!AA:AA)+SUMIF(ผลิต2!$C:$C,'รับ-จ่าย ประจำวัน'!$B580,ผลิต2!AA:AA)+SUMIF(เส้นแต่งหน้าขนมเค้ก!$C:$C,'รับ-จ่าย ประจำวัน'!$B580,เส้นแต่งหน้าขนมเค้ก!AA:AA)+SUMIF(แพ็ค!$C:$C,'รับ-จ่าย ประจำวัน'!$B580,แพ็ค!AA:AA)+SUMIF(ธุรการ!$C:$C,'รับ-จ่าย ประจำวัน'!$B580,ธุรการ!AA:AA)+SUMIF(เส้นแต่งหน้าขนมปัง!$C:$C,'รับ-จ่าย ประจำวัน'!$B580,เส้นแต่งหน้าขนมปัง!AA:AA)+SUMIF('วางแผนBC,CJ'!$C:$C,'รับ-จ่าย ประจำวัน'!$B580,'วางแผนBC,CJ'!AA:AA)+SUMIF(RD!$C:$C,'รับ-จ่าย ประจำวัน'!$B580,RD!AA:AA)+SUMIF('FG,ออนไล,คัดแยก'!$C:$C,'รับ-จ่าย ประจำวัน'!$B580,'FG,ออนไล,คัดแยก'!AA:AA)</f>
        <v>0</v>
      </c>
      <c r="BI580" s="16">
        <f>SUMIF(เตรียมส่วนผสม!$C:$C,'รับ-จ่าย ประจำวัน'!$B580,เตรียมส่วนผสม!AB:AB)+SUMIF(กวนไส้!$C:$C,'รับ-จ่าย ประจำวัน'!$B580,กวนไส้!AB:AB)+SUMIF(ผลิต1!$C:$C,'รับ-จ่าย ประจำวัน'!$B580,ผลิต1!AB:AB)+SUMIF(ผลิต2!$C:$C,'รับ-จ่าย ประจำวัน'!$B580,ผลิต2!AB:AB)+SUMIF(เส้นแต่งหน้าขนมเค้ก!$C:$C,'รับ-จ่าย ประจำวัน'!$B580,เส้นแต่งหน้าขนมเค้ก!AB:AB)+SUMIF(แพ็ค!$C:$C,'รับ-จ่าย ประจำวัน'!$B580,แพ็ค!AB:AB)+SUMIF(ธุรการ!$C:$C,'รับ-จ่าย ประจำวัน'!$B580,ธุรการ!AB:AB)+SUMIF(เส้นแต่งหน้าขนมปัง!$C:$C,'รับ-จ่าย ประจำวัน'!$B580,เส้นแต่งหน้าขนมปัง!AB:AB)+SUMIF('วางแผนBC,CJ'!$C:$C,'รับ-จ่าย ประจำวัน'!$B580,'วางแผนBC,CJ'!AB:AB)+SUMIF(RD!$C:$C,'รับ-จ่าย ประจำวัน'!$B580,RD!AB:AB)+SUMIF('FG,ออนไล,คัดแยก'!$C:$C,'รับ-จ่าย ประจำวัน'!$B580,'FG,ออนไล,คัดแยก'!AB:AB)</f>
        <v>4000</v>
      </c>
      <c r="BJ580" s="16">
        <f>SUMIF(เตรียมส่วนผสม!$C:$C,'รับ-จ่าย ประจำวัน'!$B580,เตรียมส่วนผสม!AC:AC)+SUMIF(กวนไส้!$C:$C,'รับ-จ่าย ประจำวัน'!$B580,กวนไส้!AC:AC)+SUMIF(ผลิต1!$C:$C,'รับ-จ่าย ประจำวัน'!$B580,ผลิต1!AC:AC)+SUMIF(ผลิต2!$C:$C,'รับ-จ่าย ประจำวัน'!$B580,ผลิต2!AC:AC)+SUMIF(เส้นแต่งหน้าขนมเค้ก!$C:$C,'รับ-จ่าย ประจำวัน'!$B580,เส้นแต่งหน้าขนมเค้ก!AC:AC)+SUMIF(แพ็ค!$C:$C,'รับ-จ่าย ประจำวัน'!$B580,แพ็ค!AC:AC)+SUMIF(ธุรการ!$C:$C,'รับ-จ่าย ประจำวัน'!$B580,ธุรการ!AC:AC)+SUMIF(เส้นแต่งหน้าขนมปัง!$C:$C,'รับ-จ่าย ประจำวัน'!$B580,เส้นแต่งหน้าขนมปัง!AC:AC)+SUMIF('วางแผนBC,CJ'!$C:$C,'รับ-จ่าย ประจำวัน'!$B580,'วางแผนBC,CJ'!AC:AC)+SUMIF(RD!$C:$C,'รับ-จ่าย ประจำวัน'!$B580,RD!AC:AC)+SUMIF('FG,ออนไล,คัดแยก'!$C:$C,'รับ-จ่าย ประจำวัน'!$B580,'FG,ออนไล,คัดแยก'!AC:AC)</f>
        <v>0</v>
      </c>
      <c r="BK580" s="16">
        <f>SUMIF(เตรียมส่วนผสม!$C:$C,'รับ-จ่าย ประจำวัน'!$B580,เตรียมส่วนผสม!AD:AD)+SUMIF(กวนไส้!$C:$C,'รับ-จ่าย ประจำวัน'!$B580,กวนไส้!AD:AD)+SUMIF(ผลิต1!$C:$C,'รับ-จ่าย ประจำวัน'!$B580,ผลิต1!AD:AD)+SUMIF(ผลิต2!$C:$C,'รับ-จ่าย ประจำวัน'!$B580,ผลิต2!AD:AD)+SUMIF(เส้นแต่งหน้าขนมเค้ก!$C:$C,'รับ-จ่าย ประจำวัน'!$B580,เส้นแต่งหน้าขนมเค้ก!AD:AD)+SUMIF(แพ็ค!$C:$C,'รับ-จ่าย ประจำวัน'!$B580,แพ็ค!AD:AD)+SUMIF(ธุรการ!$C:$C,'รับ-จ่าย ประจำวัน'!$B580,ธุรการ!AD:AD)+SUMIF(เส้นแต่งหน้าขนมปัง!$C:$C,'รับ-จ่าย ประจำวัน'!$B580,เส้นแต่งหน้าขนมปัง!AD:AD)+SUMIF('วางแผนBC,CJ'!$C:$C,'รับ-จ่าย ประจำวัน'!$B580,'วางแผนBC,CJ'!AD:AD)+SUMIF(RD!$C:$C,'รับ-จ่าย ประจำวัน'!$B580,RD!AD:AD)+SUMIF('FG,ออนไล,คัดแยก'!$C:$C,'รับ-จ่าย ประจำวัน'!$B580,'FG,ออนไล,คัดแยก'!AD:AD)</f>
        <v>3000</v>
      </c>
      <c r="BL580" s="16">
        <f>SUMIF(เตรียมส่วนผสม!$C:$C,'รับ-จ่าย ประจำวัน'!$B580,เตรียมส่วนผสม!AE:AE)+SUMIF(กวนไส้!$C:$C,'รับ-จ่าย ประจำวัน'!$B580,กวนไส้!AE:AE)+SUMIF(ผลิต1!$C:$C,'รับ-จ่าย ประจำวัน'!$B580,ผลิต1!AE:AE)+SUMIF(ผลิต2!$C:$C,'รับ-จ่าย ประจำวัน'!$B580,ผลิต2!AE:AE)+SUMIF(เส้นแต่งหน้าขนมเค้ก!$C:$C,'รับ-จ่าย ประจำวัน'!$B580,เส้นแต่งหน้าขนมเค้ก!AE:AE)+SUMIF(แพ็ค!$C:$C,'รับ-จ่าย ประจำวัน'!$B580,แพ็ค!AE:AE)+SUMIF(ธุรการ!$C:$C,'รับ-จ่าย ประจำวัน'!$B580,ธุรการ!AE:AE)+SUMIF(เส้นแต่งหน้าขนมปัง!$C:$C,'รับ-จ่าย ประจำวัน'!$B580,เส้นแต่งหน้าขนมปัง!AE:AE)+SUMIF('วางแผนBC,CJ'!$C:$C,'รับ-จ่าย ประจำวัน'!$B580,'วางแผนBC,CJ'!AE:AE)+SUMIF(RD!$C:$C,'รับ-จ่าย ประจำวัน'!$B580,RD!AE:AE)+SUMIF('FG,ออนไล,คัดแยก'!$C:$C,'รับ-จ่าย ประจำวัน'!$B580,'FG,ออนไล,คัดแยก'!AE:AE)</f>
        <v>2000</v>
      </c>
      <c r="BM580" s="16">
        <f>SUMIF(เตรียมส่วนผสม!$C:$C,'รับ-จ่าย ประจำวัน'!$B580,เตรียมส่วนผสม!AF:AF)+SUMIF(กวนไส้!$C:$C,'รับ-จ่าย ประจำวัน'!$B580,กวนไส้!AF:AF)+SUMIF(ผลิต1!$C:$C,'รับ-จ่าย ประจำวัน'!$B580,ผลิต1!AF:AF)+SUMIF(ผลิต2!$C:$C,'รับ-จ่าย ประจำวัน'!$B580,ผลิต2!AF:AF)+SUMIF(เส้นแต่งหน้าขนมเค้ก!$C:$C,'รับ-จ่าย ประจำวัน'!$B580,เส้นแต่งหน้าขนมเค้ก!AF:AF)+SUMIF(แพ็ค!$C:$C,'รับ-จ่าย ประจำวัน'!$B580,แพ็ค!AF:AF)+SUMIF(ธุรการ!$C:$C,'รับ-จ่าย ประจำวัน'!$B580,ธุรการ!AF:AF)+SUMIF(เส้นแต่งหน้าขนมปัง!$C:$C,'รับ-จ่าย ประจำวัน'!$B580,เส้นแต่งหน้าขนมปัง!AF:AF)+SUMIF('วางแผนBC,CJ'!$C:$C,'รับ-จ่าย ประจำวัน'!$B580,'วางแผนBC,CJ'!AF:AF)+SUMIF(RD!$C:$C,'รับ-จ่าย ประจำวัน'!$B580,RD!AF:AF)+SUMIF('FG,ออนไล,คัดแยก'!$C:$C,'รับ-จ่าย ประจำวัน'!$B580,'FG,ออนไล,คัดแยก'!AF:AF)</f>
        <v>0</v>
      </c>
      <c r="BN580" s="16">
        <f>SUMIF(เตรียมส่วนผสม!$C:$C,'รับ-จ่าย ประจำวัน'!$B580,เตรียมส่วนผสม!AG:AG)+SUMIF(กวนไส้!$C:$C,'รับ-จ่าย ประจำวัน'!$B580,กวนไส้!AG:AG)+SUMIF(ผลิต1!$C:$C,'รับ-จ่าย ประจำวัน'!$B580,ผลิต1!AG:AG)+SUMIF(ผลิต2!$C:$C,'รับ-จ่าย ประจำวัน'!$B580,ผลิต2!AG:AG)+SUMIF(เส้นแต่งหน้าขนมเค้ก!$C:$C,'รับ-จ่าย ประจำวัน'!$B580,เส้นแต่งหน้าขนมเค้ก!AG:AG)+SUMIF(แพ็ค!$C:$C,'รับ-จ่าย ประจำวัน'!$B580,แพ็ค!AG:AG)+SUMIF(ธุรการ!$C:$C,'รับ-จ่าย ประจำวัน'!$B580,ธุรการ!AG:AG)+SUMIF(เส้นแต่งหน้าขนมปัง!$C:$C,'รับ-จ่าย ประจำวัน'!$B580,เส้นแต่งหน้าขนมปัง!AG:AG)+SUMIF('วางแผนBC,CJ'!$C:$C,'รับ-จ่าย ประจำวัน'!$B580,'วางแผนBC,CJ'!AG:AG)+SUMIF(RD!$C:$C,'รับ-จ่าย ประจำวัน'!$B580,RD!AG:AG)+SUMIF('FG,ออนไล,คัดแยก'!$C:$C,'รับ-จ่าย ประจำวัน'!$B580,'FG,ออนไล,คัดแยก'!AG:AG)</f>
        <v>0</v>
      </c>
      <c r="BO580" s="16">
        <f>SUMIF(เตรียมส่วนผสม!$C:$C,'รับ-จ่าย ประจำวัน'!$B580,เตรียมส่วนผสม!AH:AH)+SUMIF(กวนไส้!$C:$C,'รับ-จ่าย ประจำวัน'!$B580,กวนไส้!AH:AH)+SUMIF(ผลิต1!$C:$C,'รับ-จ่าย ประจำวัน'!$B580,ผลิต1!AH:AH)+SUMIF(ผลิต2!$C:$C,'รับ-จ่าย ประจำวัน'!$B580,ผลิต2!AH:AH)+SUMIF(เส้นแต่งหน้าขนมเค้ก!$C:$C,'รับ-จ่าย ประจำวัน'!$B580,เส้นแต่งหน้าขนมเค้ก!AH:AH)+SUMIF(แพ็ค!$C:$C,'รับ-จ่าย ประจำวัน'!$B580,แพ็ค!AH:AH)+SUMIF(ธุรการ!$C:$C,'รับ-จ่าย ประจำวัน'!$B580,ธุรการ!AH:AH)+SUMIF(เส้นแต่งหน้าขนมปัง!$C:$C,'รับ-จ่าย ประจำวัน'!$B580,เส้นแต่งหน้าขนมปัง!AH:AH)+SUMIF('วางแผนBC,CJ'!$C:$C,'รับ-จ่าย ประจำวัน'!$B580,'วางแผนBC,CJ'!AH:AH)+SUMIF(RD!$C:$C,'รับ-จ่าย ประจำวัน'!$B580,RD!AH:AH)+SUMIF('FG,ออนไล,คัดแยก'!$C:$C,'รับ-จ่าย ประจำวัน'!$B580,'FG,ออนไล,คัดแยก'!AH:AH)</f>
        <v>0</v>
      </c>
      <c r="BP580" s="16">
        <f>SUMIF(เตรียมส่วนผสม!$C:$C,'รับ-จ่าย ประจำวัน'!$B580,เตรียมส่วนผสม!AI:AI)+SUMIF(กวนไส้!$C:$C,'รับ-จ่าย ประจำวัน'!$B580,กวนไส้!AI:AI)+SUMIF(ผลิต1!$C:$C,'รับ-จ่าย ประจำวัน'!$B580,ผลิต1!AI:AI)+SUMIF(ผลิต2!$C:$C,'รับ-จ่าย ประจำวัน'!$B580,ผลิต2!AI:AI)+SUMIF(เส้นแต่งหน้าขนมเค้ก!$C:$C,'รับ-จ่าย ประจำวัน'!$B580,เส้นแต่งหน้าขนมเค้ก!AI:AI)+SUMIF(แพ็ค!$C:$C,'รับ-จ่าย ประจำวัน'!$B580,แพ็ค!AI:AI)+SUMIF(ธุรการ!$C:$C,'รับ-จ่าย ประจำวัน'!$B580,ธุรการ!AI:AI)+SUMIF(เส้นแต่งหน้าขนมปัง!$C:$C,'รับ-จ่าย ประจำวัน'!$B580,เส้นแต่งหน้าขนมปัง!AI:AI)+SUMIF('วางแผนBC,CJ'!$C:$C,'รับ-จ่าย ประจำวัน'!$B580,'วางแผนBC,CJ'!AI:AI)+SUMIF(RD!$C:$C,'รับ-จ่าย ประจำวัน'!$B580,RD!AI:AI)+SUMIF('FG,ออนไล,คัดแยก'!$C:$C,'รับ-จ่าย ประจำวัน'!$B580,'FG,ออนไล,คัดแยก'!AI:AI)</f>
        <v>4000</v>
      </c>
      <c r="BQ580" s="16">
        <f>SUMIF(เตรียมส่วนผสม!$C:$C,'รับ-จ่าย ประจำวัน'!$B580,เตรียมส่วนผสม!AJ:AJ)+SUMIF(กวนไส้!$C:$C,'รับ-จ่าย ประจำวัน'!$B580,กวนไส้!AJ:AJ)+SUMIF(ผลิต1!$C:$C,'รับ-จ่าย ประจำวัน'!$B580,ผลิต1!AJ:AJ)+SUMIF(ผลิต2!$C:$C,'รับ-จ่าย ประจำวัน'!$B580,ผลิต2!AJ:AJ)+SUMIF(เส้นแต่งหน้าขนมเค้ก!$C:$C,'รับ-จ่าย ประจำวัน'!$B580,เส้นแต่งหน้าขนมเค้ก!AJ:AJ)+SUMIF(แพ็ค!$C:$C,'รับ-จ่าย ประจำวัน'!$B580,แพ็ค!AJ:AJ)+SUMIF(ธุรการ!$C:$C,'รับ-จ่าย ประจำวัน'!$B580,ธุรการ!AJ:AJ)+SUMIF(เส้นแต่งหน้าขนมปัง!$C:$C,'รับ-จ่าย ประจำวัน'!$B580,เส้นแต่งหน้าขนมปัง!AJ:AJ)+SUMIF('วางแผนBC,CJ'!$C:$C,'รับ-จ่าย ประจำวัน'!$B580,'วางแผนBC,CJ'!AJ:AJ)+SUMIF(RD!$C:$C,'รับ-จ่าย ประจำวัน'!$B580,RD!AJ:AJ)+SUMIF('FG,ออนไล,คัดแยก'!$C:$C,'รับ-จ่าย ประจำวัน'!$B580,'FG,ออนไล,คัดแยก'!AJ:AJ)</f>
        <v>3000</v>
      </c>
      <c r="BR580" s="16">
        <f>SUMIF(เตรียมส่วนผสม!$C:$C,'รับ-จ่าย ประจำวัน'!$B580,เตรียมส่วนผสม!AK:AK)+SUMIF(กวนไส้!$C:$C,'รับ-จ่าย ประจำวัน'!$B580,กวนไส้!AK:AK)+SUMIF(ผลิต1!$C:$C,'รับ-จ่าย ประจำวัน'!$B580,ผลิต1!AK:AK)+SUMIF(ผลิต2!$C:$C,'รับ-จ่าย ประจำวัน'!$B580,ผลิต2!AK:AK)+SUMIF(เส้นแต่งหน้าขนมเค้ก!$C:$C,'รับ-จ่าย ประจำวัน'!$B580,เส้นแต่งหน้าขนมเค้ก!AK:AK)+SUMIF(แพ็ค!$C:$C,'รับ-จ่าย ประจำวัน'!$B580,แพ็ค!AK:AK)+SUMIF(ธุรการ!$C:$C,'รับ-จ่าย ประจำวัน'!$B580,ธุรการ!AK:AK)+SUMIF(เส้นแต่งหน้าขนมปัง!$C:$C,'รับ-จ่าย ประจำวัน'!$B580,เส้นแต่งหน้าขนมปัง!AK:AK)+SUMIF('วางแผนBC,CJ'!$C:$C,'รับ-จ่าย ประจำวัน'!$B580,'วางแผนBC,CJ'!AK:AK)+SUMIF(RD!$C:$C,'รับ-จ่าย ประจำวัน'!$B580,RD!AK:AK)+SUMIF('FG,ออนไล,คัดแยก'!$C:$C,'รับ-จ่าย ประจำวัน'!$B580,'FG,ออนไล,คัดแยก'!AK:AK)</f>
        <v>0</v>
      </c>
      <c r="BS580" s="16">
        <f>SUMIF(เตรียมส่วนผสม!$C:$C,'รับ-จ่าย ประจำวัน'!$B580,เตรียมส่วนผสม!AL:AL)+SUMIF(กวนไส้!$C:$C,'รับ-จ่าย ประจำวัน'!$B580,กวนไส้!AL:AL)+SUMIF(ผลิต1!$C:$C,'รับ-จ่าย ประจำวัน'!$B580,ผลิต1!AL:AL)+SUMIF(ผลิต2!$C:$C,'รับ-จ่าย ประจำวัน'!$B580,ผลิต2!AL:AL)+SUMIF(เส้นแต่งหน้าขนมเค้ก!$C:$C,'รับ-จ่าย ประจำวัน'!$B580,เส้นแต่งหน้าขนมเค้ก!AL:AL)+SUMIF(แพ็ค!$C:$C,'รับ-จ่าย ประจำวัน'!$B580,แพ็ค!AL:AL)+SUMIF(ธุรการ!$C:$C,'รับ-จ่าย ประจำวัน'!$B580,ธุรการ!AL:AL)+SUMIF(เส้นแต่งหน้าขนมปัง!$C:$C,'รับ-จ่าย ประจำวัน'!$B580,เส้นแต่งหน้าขนมปัง!AL:AL)+SUMIF('วางแผนBC,CJ'!$C:$C,'รับ-จ่าย ประจำวัน'!$B580,'วางแผนBC,CJ'!AL:AL)+SUMIF(RD!$C:$C,'รับ-จ่าย ประจำวัน'!$B580,RD!AL:AL)+SUMIF('FG,ออนไล,คัดแยก'!$C:$C,'รับ-จ่าย ประจำวัน'!$B580,'FG,ออนไล,คัดแยก'!AL:AL)</f>
        <v>0</v>
      </c>
      <c r="BT580" s="18">
        <f t="shared" si="115"/>
        <v>46000</v>
      </c>
      <c r="BU580" s="116"/>
      <c r="BV580" s="146">
        <f t="shared" si="116"/>
        <v>77000</v>
      </c>
      <c r="BW580" s="183">
        <v>30</v>
      </c>
      <c r="BX580" s="172">
        <f t="shared" ref="BX580:BX581" si="125">BT580/30</f>
        <v>1533.3333333333333</v>
      </c>
      <c r="BY580" s="188">
        <f t="shared" si="122"/>
        <v>50.217391304347828</v>
      </c>
      <c r="BZ580" s="180">
        <f t="shared" ca="1" si="117"/>
        <v>46253.217391304344</v>
      </c>
      <c r="CA580" s="93"/>
      <c r="CB580" s="93"/>
      <c r="CC580" s="93"/>
      <c r="CD580" s="93"/>
      <c r="CE580" s="93"/>
      <c r="CF580" s="93"/>
      <c r="CG580" s="93"/>
      <c r="CH580" s="93"/>
      <c r="CI580" s="93"/>
      <c r="CJ580" s="97"/>
      <c r="CK580" s="9">
        <f t="shared" si="123"/>
        <v>77000</v>
      </c>
    </row>
    <row r="581" spans="1:89" x14ac:dyDescent="0.5">
      <c r="A581" s="149"/>
      <c r="B581" s="34">
        <v>1023401120</v>
      </c>
      <c r="C581" s="154" t="s">
        <v>2120</v>
      </c>
      <c r="D581" s="141" t="s">
        <v>91</v>
      </c>
      <c r="E581" s="25"/>
      <c r="F581" s="132"/>
      <c r="G581" s="25"/>
      <c r="H581" s="12">
        <v>33800</v>
      </c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25"/>
      <c r="T581" s="25"/>
      <c r="U581" s="25"/>
      <c r="V581" s="25"/>
      <c r="W581" s="25">
        <v>20000</v>
      </c>
      <c r="X581" s="25"/>
      <c r="Y581" s="25"/>
      <c r="Z581" s="25"/>
      <c r="AA581" s="25"/>
      <c r="AB581" s="25"/>
      <c r="AC581" s="25"/>
      <c r="AD581" s="25"/>
      <c r="AE581" s="11"/>
      <c r="AF581" s="11"/>
      <c r="AG581" s="11"/>
      <c r="AH581" s="11"/>
      <c r="AI581" s="25"/>
      <c r="AJ581" s="25"/>
      <c r="AK581" s="25"/>
      <c r="AL581" s="25"/>
      <c r="AM581" s="25"/>
      <c r="AN581" s="15">
        <f t="shared" si="119"/>
        <v>20000</v>
      </c>
      <c r="AO581" s="16">
        <f>SUMIF(เตรียมส่วนผสม!$C:$C,'รับ-จ่าย ประจำวัน'!$B581,เตรียมส่วนผสม!H:H)+SUMIF(กวนไส้!$C:$C,'รับ-จ่าย ประจำวัน'!$B581,กวนไส้!H:H)+SUMIF(ผลิต1!$C:$C,'รับ-จ่าย ประจำวัน'!$B581,ผลิต1!H:H)+SUMIF(ผลิต2!$C:$C,'รับ-จ่าย ประจำวัน'!$B581,ผลิต2!H:H)+SUMIF(เส้นแต่งหน้าขนมเค้ก!$C:$C,'รับ-จ่าย ประจำวัน'!$B581,เส้นแต่งหน้าขนมเค้ก!H:H)+SUMIF(แพ็ค!$C:$C,'รับ-จ่าย ประจำวัน'!$B581,แพ็ค!H:H)+SUMIF(ธุรการ!$C:$C,'รับ-จ่าย ประจำวัน'!$B581,ธุรการ!H:H)+SUMIF(เส้นแต่งหน้าขนมปัง!$C:$C,'รับ-จ่าย ประจำวัน'!$B581,เส้นแต่งหน้าขนมปัง!H:H)+SUMIF('วางแผนBC,CJ'!$C:$C,'รับ-จ่าย ประจำวัน'!$B581,'วางแผนBC,CJ'!H:H)+SUMIF(RD!$C:$C,'รับ-จ่าย ประจำวัน'!$B581,RD!H:H)+SUMIF('FG,ออนไล,คัดแยก'!$C:$C,'รับ-จ่าย ประจำวัน'!$B581,'FG,ออนไล,คัดแยก'!H:H)</f>
        <v>2400</v>
      </c>
      <c r="AP581" s="16">
        <f>SUMIF(เตรียมส่วนผสม!$C:$C,'รับ-จ่าย ประจำวัน'!$B581,เตรียมส่วนผสม!I:I)+SUMIF(กวนไส้!$C:$C,'รับ-จ่าย ประจำวัน'!$B581,กวนไส้!I:I)+SUMIF(ผลิต1!$C:$C,'รับ-จ่าย ประจำวัน'!$B581,ผลิต1!I:I)+SUMIF(ผลิต2!$C:$C,'รับ-จ่าย ประจำวัน'!$B581,ผลิต2!I:I)+SUMIF(เส้นแต่งหน้าขนมเค้ก!$C:$C,'รับ-จ่าย ประจำวัน'!$B581,เส้นแต่งหน้าขนมเค้ก!I:I)+SUMIF(แพ็ค!$C:$C,'รับ-จ่าย ประจำวัน'!$B581,แพ็ค!I:I)+SUMIF(ธุรการ!$C:$C,'รับ-จ่าย ประจำวัน'!$B581,ธุรการ!I:I)+SUMIF(เส้นแต่งหน้าขนมปัง!$C:$C,'รับ-จ่าย ประจำวัน'!$B581,เส้นแต่งหน้าขนมปัง!I:I)+SUMIF('วางแผนBC,CJ'!$C:$C,'รับ-จ่าย ประจำวัน'!$B581,'วางแผนBC,CJ'!I:I)+SUMIF(RD!$C:$C,'รับ-จ่าย ประจำวัน'!$B581,RD!I:I)+SUMIF('FG,ออนไล,คัดแยก'!$C:$C,'รับ-จ่าย ประจำวัน'!$B581,'FG,ออนไล,คัดแยก'!I:I)</f>
        <v>2400</v>
      </c>
      <c r="AQ581" s="16">
        <f>SUMIF(เตรียมส่วนผสม!$C:$C,'รับ-จ่าย ประจำวัน'!$B581,เตรียมส่วนผสม!J:J)+SUMIF(กวนไส้!$C:$C,'รับ-จ่าย ประจำวัน'!$B581,กวนไส้!J:J)+SUMIF(ผลิต1!$C:$C,'รับ-จ่าย ประจำวัน'!$B581,ผลิต1!J:J)+SUMIF(ผลิต2!$C:$C,'รับ-จ่าย ประจำวัน'!$B581,ผลิต2!J:J)+SUMIF(เส้นแต่งหน้าขนมเค้ก!$C:$C,'รับ-จ่าย ประจำวัน'!$B581,เส้นแต่งหน้าขนมเค้ก!J:J)+SUMIF(แพ็ค!$C:$C,'รับ-จ่าย ประจำวัน'!$B581,แพ็ค!J:J)+SUMIF(ธุรการ!$C:$C,'รับ-จ่าย ประจำวัน'!$B581,ธุรการ!J:J)+SUMIF(เส้นแต่งหน้าขนมปัง!$C:$C,'รับ-จ่าย ประจำวัน'!$B581,เส้นแต่งหน้าขนมปัง!J:J)+SUMIF('วางแผนBC,CJ'!$C:$C,'รับ-จ่าย ประจำวัน'!$B581,'วางแผนBC,CJ'!J:J)+SUMIF(RD!$C:$C,'รับ-จ่าย ประจำวัน'!$B581,RD!J:J)+SUMIF('FG,ออนไล,คัดแยก'!$C:$C,'รับ-จ่าย ประจำวัน'!$B581,'FG,ออนไล,คัดแยก'!J:J)</f>
        <v>0</v>
      </c>
      <c r="AR581" s="16">
        <f>SUMIF(เตรียมส่วนผสม!$C:$C,'รับ-จ่าย ประจำวัน'!$B581,เตรียมส่วนผสม!K:K)+SUMIF(กวนไส้!$C:$C,'รับ-จ่าย ประจำวัน'!$B581,กวนไส้!K:K)+SUMIF(ผลิต1!$C:$C,'รับ-จ่าย ประจำวัน'!$B581,ผลิต1!K:K)+SUMIF(ผลิต2!$C:$C,'รับ-จ่าย ประจำวัน'!$B581,ผลิต2!K:K)+SUMIF(เส้นแต่งหน้าขนมเค้ก!$C:$C,'รับ-จ่าย ประจำวัน'!$B581,เส้นแต่งหน้าขนมเค้ก!K:K)+SUMIF(แพ็ค!$C:$C,'รับ-จ่าย ประจำวัน'!$B581,แพ็ค!K:K)+SUMIF(ธุรการ!$C:$C,'รับ-จ่าย ประจำวัน'!$B581,ธุรการ!K:K)+SUMIF(เส้นแต่งหน้าขนมปัง!$C:$C,'รับ-จ่าย ประจำวัน'!$B581,เส้นแต่งหน้าขนมปัง!K:K)+SUMIF('วางแผนBC,CJ'!$C:$C,'รับ-จ่าย ประจำวัน'!$B581,'วางแผนBC,CJ'!K:K)+SUMIF(RD!$C:$C,'รับ-จ่าย ประจำวัน'!$B581,RD!K:K)+SUMIF('FG,ออนไล,คัดแยก'!$C:$C,'รับ-จ่าย ประจำวัน'!$B581,'FG,ออนไล,คัดแยก'!K:K)</f>
        <v>600</v>
      </c>
      <c r="AS581" s="16">
        <f>SUMIF(เตรียมส่วนผสม!$C:$C,'รับ-จ่าย ประจำวัน'!$B581,เตรียมส่วนผสม!L:L)+SUMIF(กวนไส้!$C:$C,'รับ-จ่าย ประจำวัน'!$B581,กวนไส้!L:L)+SUMIF(ผลิต1!$C:$C,'รับ-จ่าย ประจำวัน'!$B581,ผลิต1!L:L)+SUMIF(ผลิต2!$C:$C,'รับ-จ่าย ประจำวัน'!$B581,ผลิต2!L:L)+SUMIF(เส้นแต่งหน้าขนมเค้ก!$C:$C,'รับ-จ่าย ประจำวัน'!$B581,เส้นแต่งหน้าขนมเค้ก!L:L)+SUMIF(แพ็ค!$C:$C,'รับ-จ่าย ประจำวัน'!$B581,แพ็ค!L:L)+SUMIF(ธุรการ!$C:$C,'รับ-จ่าย ประจำวัน'!$B581,ธุรการ!L:L)+SUMIF(เส้นแต่งหน้าขนมปัง!$C:$C,'รับ-จ่าย ประจำวัน'!$B581,เส้นแต่งหน้าขนมปัง!L:L)+SUMIF('วางแผนBC,CJ'!$C:$C,'รับ-จ่าย ประจำวัน'!$B581,'วางแผนBC,CJ'!L:L)+SUMIF(RD!$C:$C,'รับ-จ่าย ประจำวัน'!$B581,RD!L:L)+SUMIF('FG,ออนไล,คัดแยก'!$C:$C,'รับ-จ่าย ประจำวัน'!$B581,'FG,ออนไล,คัดแยก'!L:L)</f>
        <v>2400</v>
      </c>
      <c r="AT581" s="16">
        <f>SUMIF(เตรียมส่วนผสม!$C:$C,'รับ-จ่าย ประจำวัน'!$B581,เตรียมส่วนผสม!M:M)+SUMIF(กวนไส้!$C:$C,'รับ-จ่าย ประจำวัน'!$B581,กวนไส้!M:M)+SUMIF(ผลิต1!$C:$C,'รับ-จ่าย ประจำวัน'!$B581,ผลิต1!M:M)+SUMIF(ผลิต2!$C:$C,'รับ-จ่าย ประจำวัน'!$B581,ผลิต2!M:M)+SUMIF(เส้นแต่งหน้าขนมเค้ก!$C:$C,'รับ-จ่าย ประจำวัน'!$B581,เส้นแต่งหน้าขนมเค้ก!M:M)+SUMIF(แพ็ค!$C:$C,'รับ-จ่าย ประจำวัน'!$B581,แพ็ค!M:M)+SUMIF(ธุรการ!$C:$C,'รับ-จ่าย ประจำวัน'!$B581,ธุรการ!M:M)+SUMIF(เส้นแต่งหน้าขนมปัง!$C:$C,'รับ-จ่าย ประจำวัน'!$B581,เส้นแต่งหน้าขนมปัง!M:M)+SUMIF('วางแผนBC,CJ'!$C:$C,'รับ-จ่าย ประจำวัน'!$B581,'วางแผนBC,CJ'!M:M)+SUMIF(RD!$C:$C,'รับ-จ่าย ประจำวัน'!$B581,RD!M:M)+SUMIF('FG,ออนไล,คัดแยก'!$C:$C,'รับ-จ่าย ประจำวัน'!$B581,'FG,ออนไล,คัดแยก'!M:M)</f>
        <v>0</v>
      </c>
      <c r="AU581" s="16">
        <f>SUMIF(เตรียมส่วนผสม!$C:$C,'รับ-จ่าย ประจำวัน'!$B581,เตรียมส่วนผสม!N:N)+SUMIF(กวนไส้!$C:$C,'รับ-จ่าย ประจำวัน'!$B581,กวนไส้!N:N)+SUMIF(ผลิต1!$C:$C,'รับ-จ่าย ประจำวัน'!$B581,ผลิต1!N:N)+SUMIF(ผลิต2!$C:$C,'รับ-จ่าย ประจำวัน'!$B581,ผลิต2!N:N)+SUMIF(เส้นแต่งหน้าขนมเค้ก!$C:$C,'รับ-จ่าย ประจำวัน'!$B581,เส้นแต่งหน้าขนมเค้ก!N:N)+SUMIF(แพ็ค!$C:$C,'รับ-จ่าย ประจำวัน'!$B581,แพ็ค!N:N)+SUMIF(ธุรการ!$C:$C,'รับ-จ่าย ประจำวัน'!$B581,ธุรการ!N:N)+SUMIF(เส้นแต่งหน้าขนมปัง!$C:$C,'รับ-จ่าย ประจำวัน'!$B581,เส้นแต่งหน้าขนมปัง!N:N)+SUMIF('วางแผนBC,CJ'!$C:$C,'รับ-จ่าย ประจำวัน'!$B581,'วางแผนBC,CJ'!N:N)+SUMIF(RD!$C:$C,'รับ-จ่าย ประจำวัน'!$B581,RD!N:N)+SUMIF('FG,ออนไล,คัดแยก'!$C:$C,'รับ-จ่าย ประจำวัน'!$B581,'FG,ออนไล,คัดแยก'!N:N)</f>
        <v>1200</v>
      </c>
      <c r="AV581" s="16">
        <f>SUMIF(เตรียมส่วนผสม!$C:$C,'รับ-จ่าย ประจำวัน'!$B581,เตรียมส่วนผสม!O:O)+SUMIF(กวนไส้!$C:$C,'รับ-จ่าย ประจำวัน'!$B581,กวนไส้!O:O)+SUMIF(ผลิต1!$C:$C,'รับ-จ่าย ประจำวัน'!$B581,ผลิต1!O:O)+SUMIF(ผลิต2!$C:$C,'รับ-จ่าย ประจำวัน'!$B581,ผลิต2!O:O)+SUMIF(เส้นแต่งหน้าขนมเค้ก!$C:$C,'รับ-จ่าย ประจำวัน'!$B581,เส้นแต่งหน้าขนมเค้ก!O:O)+SUMIF(แพ็ค!$C:$C,'รับ-จ่าย ประจำวัน'!$B581,แพ็ค!O:O)+SUMIF(ธุรการ!$C:$C,'รับ-จ่าย ประจำวัน'!$B581,ธุรการ!O:O)+SUMIF(เส้นแต่งหน้าขนมปัง!$C:$C,'รับ-จ่าย ประจำวัน'!$B581,เส้นแต่งหน้าขนมปัง!O:O)+SUMIF('วางแผนBC,CJ'!$C:$C,'รับ-จ่าย ประจำวัน'!$B581,'วางแผนBC,CJ'!O:O)+SUMIF(RD!$C:$C,'รับ-จ่าย ประจำวัน'!$B581,RD!O:O)+SUMIF('FG,ออนไล,คัดแยก'!$C:$C,'รับ-จ่าย ประจำวัน'!$B581,'FG,ออนไล,คัดแยก'!O:O)</f>
        <v>1800</v>
      </c>
      <c r="AW581" s="16">
        <f>SUMIF(เตรียมส่วนผสม!$C:$C,'รับ-จ่าย ประจำวัน'!$B581,เตรียมส่วนผสม!P:P)+SUMIF(กวนไส้!$C:$C,'รับ-จ่าย ประจำวัน'!$B581,กวนไส้!P:P)+SUMIF(ผลิต1!$C:$C,'รับ-จ่าย ประจำวัน'!$B581,ผลิต1!P:P)+SUMIF(ผลิต2!$C:$C,'รับ-จ่าย ประจำวัน'!$B581,ผลิต2!P:P)+SUMIF(เส้นแต่งหน้าขนมเค้ก!$C:$C,'รับ-จ่าย ประจำวัน'!$B581,เส้นแต่งหน้าขนมเค้ก!P:P)+SUMIF(แพ็ค!$C:$C,'รับ-จ่าย ประจำวัน'!$B581,แพ็ค!P:P)+SUMIF(ธุรการ!$C:$C,'รับ-จ่าย ประจำวัน'!$B581,ธุรการ!P:P)+SUMIF(เส้นแต่งหน้าขนมปัง!$C:$C,'รับ-จ่าย ประจำวัน'!$B581,เส้นแต่งหน้าขนมปัง!P:P)+SUMIF('วางแผนBC,CJ'!$C:$C,'รับ-จ่าย ประจำวัน'!$B581,'วางแผนBC,CJ'!P:P)+SUMIF(RD!$C:$C,'รับ-จ่าย ประจำวัน'!$B581,RD!P:P)+SUMIF('FG,ออนไล,คัดแยก'!$C:$C,'รับ-จ่าย ประจำวัน'!$B581,'FG,ออนไล,คัดแยก'!P:P)</f>
        <v>3000</v>
      </c>
      <c r="AX581" s="16">
        <f>SUMIF(เตรียมส่วนผสม!$C:$C,'รับ-จ่าย ประจำวัน'!$B581,เตรียมส่วนผสม!Q:Q)+SUMIF(กวนไส้!$C:$C,'รับ-จ่าย ประจำวัน'!$B581,กวนไส้!Q:Q)+SUMIF(ผลิต1!$C:$C,'รับ-จ่าย ประจำวัน'!$B581,ผลิต1!Q:Q)+SUMIF(ผลิต2!$C:$C,'รับ-จ่าย ประจำวัน'!$B581,ผลิต2!Q:Q)+SUMIF(เส้นแต่งหน้าขนมเค้ก!$C:$C,'รับ-จ่าย ประจำวัน'!$B581,เส้นแต่งหน้าขนมเค้ก!Q:Q)+SUMIF(แพ็ค!$C:$C,'รับ-จ่าย ประจำวัน'!$B581,แพ็ค!Q:Q)+SUMIF(ธุรการ!$C:$C,'รับ-จ่าย ประจำวัน'!$B581,ธุรการ!Q:Q)+SUMIF(เส้นแต่งหน้าขนมปัง!$C:$C,'รับ-จ่าย ประจำวัน'!$B581,เส้นแต่งหน้าขนมปัง!Q:Q)+SUMIF('วางแผนBC,CJ'!$C:$C,'รับ-จ่าย ประจำวัน'!$B581,'วางแผนBC,CJ'!Q:Q)+SUMIF(RD!$C:$C,'รับ-จ่าย ประจำวัน'!$B581,RD!Q:Q)+SUMIF('FG,ออนไล,คัดแยก'!$C:$C,'รับ-จ่าย ประจำวัน'!$B581,'FG,ออนไล,คัดแยก'!Q:Q)</f>
        <v>2000</v>
      </c>
      <c r="AY581" s="16">
        <f>SUMIF(เตรียมส่วนผสม!$C:$C,'รับ-จ่าย ประจำวัน'!$B581,เตรียมส่วนผสม!R:R)+SUMIF(กวนไส้!$C:$C,'รับ-จ่าย ประจำวัน'!$B581,กวนไส้!R:R)+SUMIF(ผลิต1!$C:$C,'รับ-จ่าย ประจำวัน'!$B581,ผลิต1!R:R)+SUMIF(ผลิต2!$C:$C,'รับ-จ่าย ประจำวัน'!$B581,ผลิต2!R:R)+SUMIF(เส้นแต่งหน้าขนมเค้ก!$C:$C,'รับ-จ่าย ประจำวัน'!$B581,เส้นแต่งหน้าขนมเค้ก!R:R)+SUMIF(แพ็ค!$C:$C,'รับ-จ่าย ประจำวัน'!$B581,แพ็ค!R:R)+SUMIF(ธุรการ!$C:$C,'รับ-จ่าย ประจำวัน'!$B581,ธุรการ!R:R)+SUMIF(เส้นแต่งหน้าขนมปัง!$C:$C,'รับ-จ่าย ประจำวัน'!$B581,เส้นแต่งหน้าขนมปัง!R:R)+SUMIF('วางแผนBC,CJ'!$C:$C,'รับ-จ่าย ประจำวัน'!$B581,'วางแผนBC,CJ'!R:R)+SUMIF(RD!$C:$C,'รับ-จ่าย ประจำวัน'!$B581,RD!R:R)+SUMIF('FG,ออนไล,คัดแยก'!$C:$C,'รับ-จ่าย ประจำวัน'!$B581,'FG,ออนไล,คัดแยก'!R:R)</f>
        <v>3000</v>
      </c>
      <c r="AZ581" s="16">
        <f>SUMIF(เตรียมส่วนผสม!$C:$C,'รับ-จ่าย ประจำวัน'!$B581,เตรียมส่วนผสม!S:S)+SUMIF(กวนไส้!$C:$C,'รับ-จ่าย ประจำวัน'!$B581,กวนไส้!S:S)+SUMIF(ผลิต1!$C:$C,'รับ-จ่าย ประจำวัน'!$B581,ผลิต1!S:S)+SUMIF(ผลิต2!$C:$C,'รับ-จ่าย ประจำวัน'!$B581,ผลิต2!S:S)+SUMIF(เส้นแต่งหน้าขนมเค้ก!$C:$C,'รับ-จ่าย ประจำวัน'!$B581,เส้นแต่งหน้าขนมเค้ก!S:S)+SUMIF(แพ็ค!$C:$C,'รับ-จ่าย ประจำวัน'!$B581,แพ็ค!S:S)+SUMIF(ธุรการ!$C:$C,'รับ-จ่าย ประจำวัน'!$B581,ธุรการ!S:S)+SUMIF(เส้นแต่งหน้าขนมปัง!$C:$C,'รับ-จ่าย ประจำวัน'!$B581,เส้นแต่งหน้าขนมปัง!S:S)+SUMIF('วางแผนBC,CJ'!$C:$C,'รับ-จ่าย ประจำวัน'!$B581,'วางแผนBC,CJ'!S:S)+SUMIF(RD!$C:$C,'รับ-จ่าย ประจำวัน'!$B581,RD!S:S)+SUMIF('FG,ออนไล,คัดแยก'!$C:$C,'รับ-จ่าย ประจำวัน'!$B581,'FG,ออนไล,คัดแยก'!S:S)</f>
        <v>6000</v>
      </c>
      <c r="BA581" s="16">
        <f>SUMIF(เตรียมส่วนผสม!$C:$C,'รับ-จ่าย ประจำวัน'!$B581,เตรียมส่วนผสม!T:T)+SUMIF(กวนไส้!$C:$C,'รับ-จ่าย ประจำวัน'!$B581,กวนไส้!T:T)+SUMIF(ผลิต1!$C:$C,'รับ-จ่าย ประจำวัน'!$B581,ผลิต1!T:T)+SUMIF(ผลิต2!$C:$C,'รับ-จ่าย ประจำวัน'!$B581,ผลิต2!T:T)+SUMIF(เส้นแต่งหน้าขนมเค้ก!$C:$C,'รับ-จ่าย ประจำวัน'!$B581,เส้นแต่งหน้าขนมเค้ก!T:T)+SUMIF(แพ็ค!$C:$C,'รับ-จ่าย ประจำวัน'!$B581,แพ็ค!T:T)+SUMIF(ธุรการ!$C:$C,'รับ-จ่าย ประจำวัน'!$B581,ธุรการ!T:T)+SUMIF(เส้นแต่งหน้าขนมปัง!$C:$C,'รับ-จ่าย ประจำวัน'!$B581,เส้นแต่งหน้าขนมปัง!T:T)+SUMIF('วางแผนBC,CJ'!$C:$C,'รับ-จ่าย ประจำวัน'!$B581,'วางแผนBC,CJ'!T:T)+SUMIF(RD!$C:$C,'รับ-จ่าย ประจำวัน'!$B581,RD!T:T)+SUMIF('FG,ออนไล,คัดแยก'!$C:$C,'รับ-จ่าย ประจำวัน'!$B581,'FG,ออนไล,คัดแยก'!T:T)</f>
        <v>0</v>
      </c>
      <c r="BB581" s="16">
        <f>SUMIF(เตรียมส่วนผสม!$C:$C,'รับ-จ่าย ประจำวัน'!$B581,เตรียมส่วนผสม!U:U)+SUMIF(กวนไส้!$C:$C,'รับ-จ่าย ประจำวัน'!$B581,กวนไส้!U:U)+SUMIF(ผลิต1!$C:$C,'รับ-จ่าย ประจำวัน'!$B581,ผลิต1!U:U)+SUMIF(ผลิต2!$C:$C,'รับ-จ่าย ประจำวัน'!$B581,ผลิต2!U:U)+SUMIF(เส้นแต่งหน้าขนมเค้ก!$C:$C,'รับ-จ่าย ประจำวัน'!$B581,เส้นแต่งหน้าขนมเค้ก!U:U)+SUMIF(แพ็ค!$C:$C,'รับ-จ่าย ประจำวัน'!$B581,แพ็ค!U:U)+SUMIF(ธุรการ!$C:$C,'รับ-จ่าย ประจำวัน'!$B581,ธุรการ!U:U)+SUMIF(เส้นแต่งหน้าขนมปัง!$C:$C,'รับ-จ่าย ประจำวัน'!$B581,เส้นแต่งหน้าขนมปัง!U:U)+SUMIF('วางแผนBC,CJ'!$C:$C,'รับ-จ่าย ประจำวัน'!$B581,'วางแผนBC,CJ'!U:U)+SUMIF(RD!$C:$C,'รับ-จ่าย ประจำวัน'!$B581,RD!U:U)+SUMIF('FG,ออนไล,คัดแยก'!$C:$C,'รับ-จ่าย ประจำวัน'!$B581,'FG,ออนไล,คัดแยก'!U:U)</f>
        <v>3000</v>
      </c>
      <c r="BC581" s="16">
        <f>SUMIF(เตรียมส่วนผสม!$C:$C,'รับ-จ่าย ประจำวัน'!$B581,เตรียมส่วนผสม!V:V)+SUMIF(กวนไส้!$C:$C,'รับ-จ่าย ประจำวัน'!$B581,กวนไส้!V:V)+SUMIF(ผลิต1!$C:$C,'รับ-จ่าย ประจำวัน'!$B581,ผลิต1!V:V)+SUMIF(ผลิต2!$C:$C,'รับ-จ่าย ประจำวัน'!$B581,ผลิต2!V:V)+SUMIF(เส้นแต่งหน้าขนมเค้ก!$C:$C,'รับ-จ่าย ประจำวัน'!$B581,เส้นแต่งหน้าขนมเค้ก!V:V)+SUMIF(แพ็ค!$C:$C,'รับ-จ่าย ประจำวัน'!$B581,แพ็ค!V:V)+SUMIF(ธุรการ!$C:$C,'รับ-จ่าย ประจำวัน'!$B581,ธุรการ!V:V)+SUMIF(เส้นแต่งหน้าขนมปัง!$C:$C,'รับ-จ่าย ประจำวัน'!$B581,เส้นแต่งหน้าขนมปัง!V:V)+SUMIF('วางแผนBC,CJ'!$C:$C,'รับ-จ่าย ประจำวัน'!$B581,'วางแผนBC,CJ'!V:V)+SUMIF(RD!$C:$C,'รับ-จ่าย ประจำวัน'!$B581,RD!V:V)+SUMIF('FG,ออนไล,คัดแยก'!$C:$C,'รับ-จ่าย ประจำวัน'!$B581,'FG,ออนไล,คัดแยก'!V:V)</f>
        <v>0</v>
      </c>
      <c r="BD581" s="16">
        <f>SUMIF(เตรียมส่วนผสม!$C:$C,'รับ-จ่าย ประจำวัน'!$B581,เตรียมส่วนผสม!W:W)+SUMIF(กวนไส้!$C:$C,'รับ-จ่าย ประจำวัน'!$B581,กวนไส้!W:W)+SUMIF(ผลิต1!$C:$C,'รับ-จ่าย ประจำวัน'!$B581,ผลิต1!W:W)+SUMIF(ผลิต2!$C:$C,'รับ-จ่าย ประจำวัน'!$B581,ผลิต2!W:W)+SUMIF(เส้นแต่งหน้าขนมเค้ก!$C:$C,'รับ-จ่าย ประจำวัน'!$B581,เส้นแต่งหน้าขนมเค้ก!W:W)+SUMIF(แพ็ค!$C:$C,'รับ-จ่าย ประจำวัน'!$B581,แพ็ค!W:W)+SUMIF(ธุรการ!$C:$C,'รับ-จ่าย ประจำวัน'!$B581,ธุรการ!W:W)+SUMIF(เส้นแต่งหน้าขนมปัง!$C:$C,'รับ-จ่าย ประจำวัน'!$B581,เส้นแต่งหน้าขนมปัง!W:W)+SUMIF('วางแผนBC,CJ'!$C:$C,'รับ-จ่าย ประจำวัน'!$B581,'วางแผนBC,CJ'!W:W)+SUMIF(RD!$C:$C,'รับ-จ่าย ประจำวัน'!$B581,RD!W:W)+SUMIF('FG,ออนไล,คัดแยก'!$C:$C,'รับ-จ่าย ประจำวัน'!$B581,'FG,ออนไล,คัดแยก'!W:W)</f>
        <v>0</v>
      </c>
      <c r="BE581" s="16">
        <f>SUMIF(เตรียมส่วนผสม!$C:$C,'รับ-จ่าย ประจำวัน'!$B581,เตรียมส่วนผสม!X:X)+SUMIF(กวนไส้!$C:$C,'รับ-จ่าย ประจำวัน'!$B581,กวนไส้!X:X)+SUMIF(ผลิต1!$C:$C,'รับ-จ่าย ประจำวัน'!$B581,ผลิต1!X:X)+SUMIF(ผลิต2!$C:$C,'รับ-จ่าย ประจำวัน'!$B581,ผลิต2!X:X)+SUMIF(เส้นแต่งหน้าขนมเค้ก!$C:$C,'รับ-จ่าย ประจำวัน'!$B581,เส้นแต่งหน้าขนมเค้ก!X:X)+SUMIF(แพ็ค!$C:$C,'รับ-จ่าย ประจำวัน'!$B581,แพ็ค!X:X)+SUMIF(ธุรการ!$C:$C,'รับ-จ่าย ประจำวัน'!$B581,ธุรการ!X:X)+SUMIF(เส้นแต่งหน้าขนมปัง!$C:$C,'รับ-จ่าย ประจำวัน'!$B581,เส้นแต่งหน้าขนมปัง!X:X)+SUMIF('วางแผนBC,CJ'!$C:$C,'รับ-จ่าย ประจำวัน'!$B581,'วางแผนBC,CJ'!X:X)+SUMIF(RD!$C:$C,'รับ-จ่าย ประจำวัน'!$B581,RD!X:X)+SUMIF('FG,ออนไล,คัดแยก'!$C:$C,'รับ-จ่าย ประจำวัน'!$B581,'FG,ออนไล,คัดแยก'!X:X)</f>
        <v>0</v>
      </c>
      <c r="BF581" s="16">
        <f>SUMIF(เตรียมส่วนผสม!$C:$C,'รับ-จ่าย ประจำวัน'!$B581,เตรียมส่วนผสม!Y:Y)+SUMIF(กวนไส้!$C:$C,'รับ-จ่าย ประจำวัน'!$B581,กวนไส้!Y:Y)+SUMIF(ผลิต1!$C:$C,'รับ-จ่าย ประจำวัน'!$B581,ผลิต1!Y:Y)+SUMIF(ผลิต2!$C:$C,'รับ-จ่าย ประจำวัน'!$B581,ผลิต2!Y:Y)+SUMIF(เส้นแต่งหน้าขนมเค้ก!$C:$C,'รับ-จ่าย ประจำวัน'!$B581,เส้นแต่งหน้าขนมเค้ก!Y:Y)+SUMIF(แพ็ค!$C:$C,'รับ-จ่าย ประจำวัน'!$B581,แพ็ค!Y:Y)+SUMIF(ธุรการ!$C:$C,'รับ-จ่าย ประจำวัน'!$B581,ธุรการ!Y:Y)+SUMIF(เส้นแต่งหน้าขนมปัง!$C:$C,'รับ-จ่าย ประจำวัน'!$B581,เส้นแต่งหน้าขนมปัง!Y:Y)+SUMIF('วางแผนBC,CJ'!$C:$C,'รับ-จ่าย ประจำวัน'!$B581,'วางแผนBC,CJ'!Y:Y)+SUMIF(RD!$C:$C,'รับ-จ่าย ประจำวัน'!$B581,RD!Y:Y)+SUMIF('FG,ออนไล,คัดแยก'!$C:$C,'รับ-จ่าย ประจำวัน'!$B581,'FG,ออนไล,คัดแยก'!Y:Y)</f>
        <v>0</v>
      </c>
      <c r="BG581" s="16">
        <f>SUMIF(เตรียมส่วนผสม!$C:$C,'รับ-จ่าย ประจำวัน'!$B581,เตรียมส่วนผสม!Z:Z)+SUMIF(กวนไส้!$C:$C,'รับ-จ่าย ประจำวัน'!$B581,กวนไส้!Z:Z)+SUMIF(ผลิต1!$C:$C,'รับ-จ่าย ประจำวัน'!$B581,ผลิต1!Z:Z)+SUMIF(ผลิต2!$C:$C,'รับ-จ่าย ประจำวัน'!$B581,ผลิต2!Z:Z)+SUMIF(เส้นแต่งหน้าขนมเค้ก!$C:$C,'รับ-จ่าย ประจำวัน'!$B581,เส้นแต่งหน้าขนมเค้ก!Z:Z)+SUMIF(แพ็ค!$C:$C,'รับ-จ่าย ประจำวัน'!$B581,แพ็ค!Z:Z)+SUMIF(ธุรการ!$C:$C,'รับ-จ่าย ประจำวัน'!$B581,ธุรการ!Z:Z)+SUMIF(เส้นแต่งหน้าขนมปัง!$C:$C,'รับ-จ่าย ประจำวัน'!$B581,เส้นแต่งหน้าขนมปัง!Z:Z)+SUMIF('วางแผนBC,CJ'!$C:$C,'รับ-จ่าย ประจำวัน'!$B581,'วางแผนBC,CJ'!Z:Z)+SUMIF(RD!$C:$C,'รับ-จ่าย ประจำวัน'!$B581,RD!Z:Z)+SUMIF('FG,ออนไล,คัดแยก'!$C:$C,'รับ-จ่าย ประจำวัน'!$B581,'FG,ออนไล,คัดแยก'!Z:Z)</f>
        <v>3000</v>
      </c>
      <c r="BH581" s="16">
        <f>SUMIF(เตรียมส่วนผสม!$C:$C,'รับ-จ่าย ประจำวัน'!$B581,เตรียมส่วนผสม!AA:AA)+SUMIF(กวนไส้!$C:$C,'รับ-จ่าย ประจำวัน'!$B581,กวนไส้!AA:AA)+SUMIF(ผลิต1!$C:$C,'รับ-จ่าย ประจำวัน'!$B581,ผลิต1!AA:AA)+SUMIF(ผลิต2!$C:$C,'รับ-จ่าย ประจำวัน'!$B581,ผลิต2!AA:AA)+SUMIF(เส้นแต่งหน้าขนมเค้ก!$C:$C,'รับ-จ่าย ประจำวัน'!$B581,เส้นแต่งหน้าขนมเค้ก!AA:AA)+SUMIF(แพ็ค!$C:$C,'รับ-จ่าย ประจำวัน'!$B581,แพ็ค!AA:AA)+SUMIF(ธุรการ!$C:$C,'รับ-จ่าย ประจำวัน'!$B581,ธุรการ!AA:AA)+SUMIF(เส้นแต่งหน้าขนมปัง!$C:$C,'รับ-จ่าย ประจำวัน'!$B581,เส้นแต่งหน้าขนมปัง!AA:AA)+SUMIF('วางแผนBC,CJ'!$C:$C,'รับ-จ่าย ประจำวัน'!$B581,'วางแผนBC,CJ'!AA:AA)+SUMIF(RD!$C:$C,'รับ-จ่าย ประจำวัน'!$B581,RD!AA:AA)+SUMIF('FG,ออนไล,คัดแยก'!$C:$C,'รับ-จ่าย ประจำวัน'!$B581,'FG,ออนไล,คัดแยก'!AA:AA)</f>
        <v>0</v>
      </c>
      <c r="BI581" s="16">
        <f>SUMIF(เตรียมส่วนผสม!$C:$C,'รับ-จ่าย ประจำวัน'!$B581,เตรียมส่วนผสม!AB:AB)+SUMIF(กวนไส้!$C:$C,'รับ-จ่าย ประจำวัน'!$B581,กวนไส้!AB:AB)+SUMIF(ผลิต1!$C:$C,'รับ-จ่าย ประจำวัน'!$B581,ผลิต1!AB:AB)+SUMIF(ผลิต2!$C:$C,'รับ-จ่าย ประจำวัน'!$B581,ผลิต2!AB:AB)+SUMIF(เส้นแต่งหน้าขนมเค้ก!$C:$C,'รับ-จ่าย ประจำวัน'!$B581,เส้นแต่งหน้าขนมเค้ก!AB:AB)+SUMIF(แพ็ค!$C:$C,'รับ-จ่าย ประจำวัน'!$B581,แพ็ค!AB:AB)+SUMIF(ธุรการ!$C:$C,'รับ-จ่าย ประจำวัน'!$B581,ธุรการ!AB:AB)+SUMIF(เส้นแต่งหน้าขนมปัง!$C:$C,'รับ-จ่าย ประจำวัน'!$B581,เส้นแต่งหน้าขนมปัง!AB:AB)+SUMIF('วางแผนBC,CJ'!$C:$C,'รับ-จ่าย ประจำวัน'!$B581,'วางแผนBC,CJ'!AB:AB)+SUMIF(RD!$C:$C,'รับ-จ่าย ประจำวัน'!$B581,RD!AB:AB)+SUMIF('FG,ออนไล,คัดแยก'!$C:$C,'รับ-จ่าย ประจำวัน'!$B581,'FG,ออนไล,คัดแยก'!AB:AB)</f>
        <v>0</v>
      </c>
      <c r="BJ581" s="16">
        <f>SUMIF(เตรียมส่วนผสม!$C:$C,'รับ-จ่าย ประจำวัน'!$B581,เตรียมส่วนผสม!AC:AC)+SUMIF(กวนไส้!$C:$C,'รับ-จ่าย ประจำวัน'!$B581,กวนไส้!AC:AC)+SUMIF(ผลิต1!$C:$C,'รับ-จ่าย ประจำวัน'!$B581,ผลิต1!AC:AC)+SUMIF(ผลิต2!$C:$C,'รับ-จ่าย ประจำวัน'!$B581,ผลิต2!AC:AC)+SUMIF(เส้นแต่งหน้าขนมเค้ก!$C:$C,'รับ-จ่าย ประจำวัน'!$B581,เส้นแต่งหน้าขนมเค้ก!AC:AC)+SUMIF(แพ็ค!$C:$C,'รับ-จ่าย ประจำวัน'!$B581,แพ็ค!AC:AC)+SUMIF(ธุรการ!$C:$C,'รับ-จ่าย ประจำวัน'!$B581,ธุรการ!AC:AC)+SUMIF(เส้นแต่งหน้าขนมปัง!$C:$C,'รับ-จ่าย ประจำวัน'!$B581,เส้นแต่งหน้าขนมปัง!AC:AC)+SUMIF('วางแผนBC,CJ'!$C:$C,'รับ-จ่าย ประจำวัน'!$B581,'วางแผนBC,CJ'!AC:AC)+SUMIF(RD!$C:$C,'รับ-จ่าย ประจำวัน'!$B581,RD!AC:AC)+SUMIF('FG,ออนไล,คัดแยก'!$C:$C,'รับ-จ่าย ประจำวัน'!$B581,'FG,ออนไล,คัดแยก'!AC:AC)</f>
        <v>3000</v>
      </c>
      <c r="BK581" s="16">
        <f>SUMIF(เตรียมส่วนผสม!$C:$C,'รับ-จ่าย ประจำวัน'!$B581,เตรียมส่วนผสม!AD:AD)+SUMIF(กวนไส้!$C:$C,'รับ-จ่าย ประจำวัน'!$B581,กวนไส้!AD:AD)+SUMIF(ผลิต1!$C:$C,'รับ-จ่าย ประจำวัน'!$B581,ผลิต1!AD:AD)+SUMIF(ผลิต2!$C:$C,'รับ-จ่าย ประจำวัน'!$B581,ผลิต2!AD:AD)+SUMIF(เส้นแต่งหน้าขนมเค้ก!$C:$C,'รับ-จ่าย ประจำวัน'!$B581,เส้นแต่งหน้าขนมเค้ก!AD:AD)+SUMIF(แพ็ค!$C:$C,'รับ-จ่าย ประจำวัน'!$B581,แพ็ค!AD:AD)+SUMIF(ธุรการ!$C:$C,'รับ-จ่าย ประจำวัน'!$B581,ธุรการ!AD:AD)+SUMIF(เส้นแต่งหน้าขนมปัง!$C:$C,'รับ-จ่าย ประจำวัน'!$B581,เส้นแต่งหน้าขนมปัง!AD:AD)+SUMIF('วางแผนBC,CJ'!$C:$C,'รับ-จ่าย ประจำวัน'!$B581,'วางแผนBC,CJ'!AD:AD)+SUMIF(RD!$C:$C,'รับ-จ่าย ประจำวัน'!$B581,RD!AD:AD)+SUMIF('FG,ออนไล,คัดแยก'!$C:$C,'รับ-จ่าย ประจำวัน'!$B581,'FG,ออนไล,คัดแยก'!AD:AD)</f>
        <v>0</v>
      </c>
      <c r="BL581" s="16">
        <f>SUMIF(เตรียมส่วนผสม!$C:$C,'รับ-จ่าย ประจำวัน'!$B581,เตรียมส่วนผสม!AE:AE)+SUMIF(กวนไส้!$C:$C,'รับ-จ่าย ประจำวัน'!$B581,กวนไส้!AE:AE)+SUMIF(ผลิต1!$C:$C,'รับ-จ่าย ประจำวัน'!$B581,ผลิต1!AE:AE)+SUMIF(ผลิต2!$C:$C,'รับ-จ่าย ประจำวัน'!$B581,ผลิต2!AE:AE)+SUMIF(เส้นแต่งหน้าขนมเค้ก!$C:$C,'รับ-จ่าย ประจำวัน'!$B581,เส้นแต่งหน้าขนมเค้ก!AE:AE)+SUMIF(แพ็ค!$C:$C,'รับ-จ่าย ประจำวัน'!$B581,แพ็ค!AE:AE)+SUMIF(ธุรการ!$C:$C,'รับ-จ่าย ประจำวัน'!$B581,ธุรการ!AE:AE)+SUMIF(เส้นแต่งหน้าขนมปัง!$C:$C,'รับ-จ่าย ประจำวัน'!$B581,เส้นแต่งหน้าขนมปัง!AE:AE)+SUMIF('วางแผนBC,CJ'!$C:$C,'รับ-จ่าย ประจำวัน'!$B581,'วางแผนBC,CJ'!AE:AE)+SUMIF(RD!$C:$C,'รับ-จ่าย ประจำวัน'!$B581,RD!AE:AE)+SUMIF('FG,ออนไล,คัดแยก'!$C:$C,'รับ-จ่าย ประจำวัน'!$B581,'FG,ออนไล,คัดแยก'!AE:AE)</f>
        <v>0</v>
      </c>
      <c r="BM581" s="16">
        <f>SUMIF(เตรียมส่วนผสม!$C:$C,'รับ-จ่าย ประจำวัน'!$B581,เตรียมส่วนผสม!AF:AF)+SUMIF(กวนไส้!$C:$C,'รับ-จ่าย ประจำวัน'!$B581,กวนไส้!AF:AF)+SUMIF(ผลิต1!$C:$C,'รับ-จ่าย ประจำวัน'!$B581,ผลิต1!AF:AF)+SUMIF(ผลิต2!$C:$C,'รับ-จ่าย ประจำวัน'!$B581,ผลิต2!AF:AF)+SUMIF(เส้นแต่งหน้าขนมเค้ก!$C:$C,'รับ-จ่าย ประจำวัน'!$B581,เส้นแต่งหน้าขนมเค้ก!AF:AF)+SUMIF(แพ็ค!$C:$C,'รับ-จ่าย ประจำวัน'!$B581,แพ็ค!AF:AF)+SUMIF(ธุรการ!$C:$C,'รับ-จ่าย ประจำวัน'!$B581,ธุรการ!AF:AF)+SUMIF(เส้นแต่งหน้าขนมปัง!$C:$C,'รับ-จ่าย ประจำวัน'!$B581,เส้นแต่งหน้าขนมปัง!AF:AF)+SUMIF('วางแผนBC,CJ'!$C:$C,'รับ-จ่าย ประจำวัน'!$B581,'วางแผนBC,CJ'!AF:AF)+SUMIF(RD!$C:$C,'รับ-จ่าย ประจำวัน'!$B581,RD!AF:AF)+SUMIF('FG,ออนไล,คัดแยก'!$C:$C,'รับ-จ่าย ประจำวัน'!$B581,'FG,ออนไล,คัดแยก'!AF:AF)</f>
        <v>0</v>
      </c>
      <c r="BN581" s="16">
        <f>SUMIF(เตรียมส่วนผสม!$C:$C,'รับ-จ่าย ประจำวัน'!$B581,เตรียมส่วนผสม!AG:AG)+SUMIF(กวนไส้!$C:$C,'รับ-จ่าย ประจำวัน'!$B581,กวนไส้!AG:AG)+SUMIF(ผลิต1!$C:$C,'รับ-จ่าย ประจำวัน'!$B581,ผลิต1!AG:AG)+SUMIF(ผลิต2!$C:$C,'รับ-จ่าย ประจำวัน'!$B581,ผลิต2!AG:AG)+SUMIF(เส้นแต่งหน้าขนมเค้ก!$C:$C,'รับ-จ่าย ประจำวัน'!$B581,เส้นแต่งหน้าขนมเค้ก!AG:AG)+SUMIF(แพ็ค!$C:$C,'รับ-จ่าย ประจำวัน'!$B581,แพ็ค!AG:AG)+SUMIF(ธุรการ!$C:$C,'รับ-จ่าย ประจำวัน'!$B581,ธุรการ!AG:AG)+SUMIF(เส้นแต่งหน้าขนมปัง!$C:$C,'รับ-จ่าย ประจำวัน'!$B581,เส้นแต่งหน้าขนมปัง!AG:AG)+SUMIF('วางแผนBC,CJ'!$C:$C,'รับ-จ่าย ประจำวัน'!$B581,'วางแผนBC,CJ'!AG:AG)+SUMIF(RD!$C:$C,'รับ-จ่าย ประจำวัน'!$B581,RD!AG:AG)+SUMIF('FG,ออนไล,คัดแยก'!$C:$C,'รับ-จ่าย ประจำวัน'!$B581,'FG,ออนไล,คัดแยก'!AG:AG)</f>
        <v>3000</v>
      </c>
      <c r="BO581" s="16">
        <f>SUMIF(เตรียมส่วนผสม!$C:$C,'รับ-จ่าย ประจำวัน'!$B581,เตรียมส่วนผสม!AH:AH)+SUMIF(กวนไส้!$C:$C,'รับ-จ่าย ประจำวัน'!$B581,กวนไส้!AH:AH)+SUMIF(ผลิต1!$C:$C,'รับ-จ่าย ประจำวัน'!$B581,ผลิต1!AH:AH)+SUMIF(ผลิต2!$C:$C,'รับ-จ่าย ประจำวัน'!$B581,ผลิต2!AH:AH)+SUMIF(เส้นแต่งหน้าขนมเค้ก!$C:$C,'รับ-จ่าย ประจำวัน'!$B581,เส้นแต่งหน้าขนมเค้ก!AH:AH)+SUMIF(แพ็ค!$C:$C,'รับ-จ่าย ประจำวัน'!$B581,แพ็ค!AH:AH)+SUMIF(ธุรการ!$C:$C,'รับ-จ่าย ประจำวัน'!$B581,ธุรการ!AH:AH)+SUMIF(เส้นแต่งหน้าขนมปัง!$C:$C,'รับ-จ่าย ประจำวัน'!$B581,เส้นแต่งหน้าขนมปัง!AH:AH)+SUMIF('วางแผนBC,CJ'!$C:$C,'รับ-จ่าย ประจำวัน'!$B581,'วางแผนBC,CJ'!AH:AH)+SUMIF(RD!$C:$C,'รับ-จ่าย ประจำวัน'!$B581,RD!AH:AH)+SUMIF('FG,ออนไล,คัดแยก'!$C:$C,'รับ-จ่าย ประจำวัน'!$B581,'FG,ออนไล,คัดแยก'!AH:AH)</f>
        <v>0</v>
      </c>
      <c r="BP581" s="16">
        <f>SUMIF(เตรียมส่วนผสม!$C:$C,'รับ-จ่าย ประจำวัน'!$B581,เตรียมส่วนผสม!AI:AI)+SUMIF(กวนไส้!$C:$C,'รับ-จ่าย ประจำวัน'!$B581,กวนไส้!AI:AI)+SUMIF(ผลิต1!$C:$C,'รับ-จ่าย ประจำวัน'!$B581,ผลิต1!AI:AI)+SUMIF(ผลิต2!$C:$C,'รับ-จ่าย ประจำวัน'!$B581,ผลิต2!AI:AI)+SUMIF(เส้นแต่งหน้าขนมเค้ก!$C:$C,'รับ-จ่าย ประจำวัน'!$B581,เส้นแต่งหน้าขนมเค้ก!AI:AI)+SUMIF(แพ็ค!$C:$C,'รับ-จ่าย ประจำวัน'!$B581,แพ็ค!AI:AI)+SUMIF(ธุรการ!$C:$C,'รับ-จ่าย ประจำวัน'!$B581,ธุรการ!AI:AI)+SUMIF(เส้นแต่งหน้าขนมปัง!$C:$C,'รับ-จ่าย ประจำวัน'!$B581,เส้นแต่งหน้าขนมปัง!AI:AI)+SUMIF('วางแผนBC,CJ'!$C:$C,'รับ-จ่าย ประจำวัน'!$B581,'วางแผนBC,CJ'!AI:AI)+SUMIF(RD!$C:$C,'รับ-จ่าย ประจำวัน'!$B581,RD!AI:AI)+SUMIF('FG,ออนไล,คัดแยก'!$C:$C,'รับ-จ่าย ประจำวัน'!$B581,'FG,ออนไล,คัดแยก'!AI:AI)</f>
        <v>0</v>
      </c>
      <c r="BQ581" s="16">
        <f>SUMIF(เตรียมส่วนผสม!$C:$C,'รับ-จ่าย ประจำวัน'!$B581,เตรียมส่วนผสม!AJ:AJ)+SUMIF(กวนไส้!$C:$C,'รับ-จ่าย ประจำวัน'!$B581,กวนไส้!AJ:AJ)+SUMIF(ผลิต1!$C:$C,'รับ-จ่าย ประจำวัน'!$B581,ผลิต1!AJ:AJ)+SUMIF(ผลิต2!$C:$C,'รับ-จ่าย ประจำวัน'!$B581,ผลิต2!AJ:AJ)+SUMIF(เส้นแต่งหน้าขนมเค้ก!$C:$C,'รับ-จ่าย ประจำวัน'!$B581,เส้นแต่งหน้าขนมเค้ก!AJ:AJ)+SUMIF(แพ็ค!$C:$C,'รับ-จ่าย ประจำวัน'!$B581,แพ็ค!AJ:AJ)+SUMIF(ธุรการ!$C:$C,'รับ-จ่าย ประจำวัน'!$B581,ธุรการ!AJ:AJ)+SUMIF(เส้นแต่งหน้าขนมปัง!$C:$C,'รับ-จ่าย ประจำวัน'!$B581,เส้นแต่งหน้าขนมปัง!AJ:AJ)+SUMIF('วางแผนBC,CJ'!$C:$C,'รับ-จ่าย ประจำวัน'!$B581,'วางแผนBC,CJ'!AJ:AJ)+SUMIF(RD!$C:$C,'รับ-จ่าย ประจำวัน'!$B581,RD!AJ:AJ)+SUMIF('FG,ออนไล,คัดแยก'!$C:$C,'รับ-จ่าย ประจำวัน'!$B581,'FG,ออนไล,คัดแยก'!AJ:AJ)</f>
        <v>3000</v>
      </c>
      <c r="BR581" s="16">
        <f>SUMIF(เตรียมส่วนผสม!$C:$C,'รับ-จ่าย ประจำวัน'!$B581,เตรียมส่วนผสม!AK:AK)+SUMIF(กวนไส้!$C:$C,'รับ-จ่าย ประจำวัน'!$B581,กวนไส้!AK:AK)+SUMIF(ผลิต1!$C:$C,'รับ-จ่าย ประจำวัน'!$B581,ผลิต1!AK:AK)+SUMIF(ผลิต2!$C:$C,'รับ-จ่าย ประจำวัน'!$B581,ผลิต2!AK:AK)+SUMIF(เส้นแต่งหน้าขนมเค้ก!$C:$C,'รับ-จ่าย ประจำวัน'!$B581,เส้นแต่งหน้าขนมเค้ก!AK:AK)+SUMIF(แพ็ค!$C:$C,'รับ-จ่าย ประจำวัน'!$B581,แพ็ค!AK:AK)+SUMIF(ธุรการ!$C:$C,'รับ-จ่าย ประจำวัน'!$B581,ธุรการ!AK:AK)+SUMIF(เส้นแต่งหน้าขนมปัง!$C:$C,'รับ-จ่าย ประจำวัน'!$B581,เส้นแต่งหน้าขนมปัง!AK:AK)+SUMIF('วางแผนBC,CJ'!$C:$C,'รับ-จ่าย ประจำวัน'!$B581,'วางแผนBC,CJ'!AK:AK)+SUMIF(RD!$C:$C,'รับ-จ่าย ประจำวัน'!$B581,RD!AK:AK)+SUMIF('FG,ออนไล,คัดแยก'!$C:$C,'รับ-จ่าย ประจำวัน'!$B581,'FG,ออนไล,คัดแยก'!AK:AK)</f>
        <v>2000</v>
      </c>
      <c r="BS581" s="16">
        <f>SUMIF(เตรียมส่วนผสม!$C:$C,'รับ-จ่าย ประจำวัน'!$B581,เตรียมส่วนผสม!AL:AL)+SUMIF(กวนไส้!$C:$C,'รับ-จ่าย ประจำวัน'!$B581,กวนไส้!AL:AL)+SUMIF(ผลิต1!$C:$C,'รับ-จ่าย ประจำวัน'!$B581,ผลิต1!AL:AL)+SUMIF(ผลิต2!$C:$C,'รับ-จ่าย ประจำวัน'!$B581,ผลิต2!AL:AL)+SUMIF(เส้นแต่งหน้าขนมเค้ก!$C:$C,'รับ-จ่าย ประจำวัน'!$B581,เส้นแต่งหน้าขนมเค้ก!AL:AL)+SUMIF(แพ็ค!$C:$C,'รับ-จ่าย ประจำวัน'!$B581,แพ็ค!AL:AL)+SUMIF(ธุรการ!$C:$C,'รับ-จ่าย ประจำวัน'!$B581,ธุรการ!AL:AL)+SUMIF(เส้นแต่งหน้าขนมปัง!$C:$C,'รับ-จ่าย ประจำวัน'!$B581,เส้นแต่งหน้าขนมปัง!AL:AL)+SUMIF('วางแผนBC,CJ'!$C:$C,'รับ-จ่าย ประจำวัน'!$B581,'วางแผนBC,CJ'!AL:AL)+SUMIF(RD!$C:$C,'รับ-จ่าย ประจำวัน'!$B581,RD!AL:AL)+SUMIF('FG,ออนไล,คัดแยก'!$C:$C,'รับ-จ่าย ประจำวัน'!$B581,'FG,ออนไล,คัดแยก'!AL:AL)</f>
        <v>0</v>
      </c>
      <c r="BT581" s="18">
        <f t="shared" si="115"/>
        <v>41800</v>
      </c>
      <c r="BU581" s="116"/>
      <c r="BV581" s="146">
        <f t="shared" si="116"/>
        <v>12000</v>
      </c>
      <c r="BW581" s="183">
        <v>30</v>
      </c>
      <c r="BX581" s="172">
        <f t="shared" si="125"/>
        <v>1393.3333333333333</v>
      </c>
      <c r="BY581" s="188">
        <f t="shared" si="122"/>
        <v>8.6124401913875595</v>
      </c>
      <c r="BZ581" s="180">
        <f t="shared" ca="1" si="117"/>
        <v>46211.612440191384</v>
      </c>
      <c r="CA581" s="93"/>
      <c r="CB581" s="93">
        <v>32000</v>
      </c>
      <c r="CC581" s="93">
        <v>28000</v>
      </c>
      <c r="CD581" s="93"/>
      <c r="CE581" s="93"/>
      <c r="CF581" s="93"/>
      <c r="CG581" s="93"/>
      <c r="CH581" s="93"/>
      <c r="CI581" s="93"/>
      <c r="CJ581" s="97"/>
      <c r="CK581" s="9">
        <f t="shared" si="123"/>
        <v>12000</v>
      </c>
    </row>
    <row r="582" spans="1:89" hidden="1" x14ac:dyDescent="0.5">
      <c r="A582" s="149"/>
      <c r="B582" s="34">
        <v>1023401121</v>
      </c>
      <c r="C582" s="156" t="s">
        <v>1844</v>
      </c>
      <c r="D582" s="141" t="s">
        <v>91</v>
      </c>
      <c r="E582" s="25"/>
      <c r="F582" s="132"/>
      <c r="G582" s="25"/>
      <c r="H582" s="12">
        <v>0</v>
      </c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11"/>
      <c r="AF582" s="11"/>
      <c r="AG582" s="11"/>
      <c r="AH582" s="11"/>
      <c r="AI582" s="25"/>
      <c r="AJ582" s="25"/>
      <c r="AK582" s="25"/>
      <c r="AL582" s="25"/>
      <c r="AM582" s="25"/>
      <c r="AN582" s="15">
        <f t="shared" si="119"/>
        <v>0</v>
      </c>
      <c r="AO582" s="16">
        <f>SUMIF(เตรียมส่วนผสม!$C:$C,'รับ-จ่าย ประจำวัน'!$B582,เตรียมส่วนผสม!H:H)+SUMIF(กวนไส้!$C:$C,'รับ-จ่าย ประจำวัน'!$B582,กวนไส้!H:H)+SUMIF(ผลิต1!$C:$C,'รับ-จ่าย ประจำวัน'!$B582,ผลิต1!H:H)+SUMIF(ผลิต2!$C:$C,'รับ-จ่าย ประจำวัน'!$B582,ผลิต2!H:H)+SUMIF(เส้นแต่งหน้าขนมเค้ก!$C:$C,'รับ-จ่าย ประจำวัน'!$B582,เส้นแต่งหน้าขนมเค้ก!H:H)+SUMIF(แพ็ค!$C:$C,'รับ-จ่าย ประจำวัน'!$B582,แพ็ค!H:H)+SUMIF(ธุรการ!$C:$C,'รับ-จ่าย ประจำวัน'!$B582,ธุรการ!H:H)+SUMIF(เส้นแต่งหน้าขนมปัง!$C:$C,'รับ-จ่าย ประจำวัน'!$B582,เส้นแต่งหน้าขนมปัง!H:H)+SUMIF('วางแผนBC,CJ'!$C:$C,'รับ-จ่าย ประจำวัน'!$B582,'วางแผนBC,CJ'!H:H)+SUMIF(RD!$C:$C,'รับ-จ่าย ประจำวัน'!$B582,RD!H:H)+SUMIF('FG,ออนไล,คัดแยก'!$C:$C,'รับ-จ่าย ประจำวัน'!$B582,'FG,ออนไล,คัดแยก'!H:H)</f>
        <v>0</v>
      </c>
      <c r="AP582" s="16">
        <f>SUMIF(เตรียมส่วนผสม!$C:$C,'รับ-จ่าย ประจำวัน'!$B582,เตรียมส่วนผสม!I:I)+SUMIF(กวนไส้!$C:$C,'รับ-จ่าย ประจำวัน'!$B582,กวนไส้!I:I)+SUMIF(ผลิต1!$C:$C,'รับ-จ่าย ประจำวัน'!$B582,ผลิต1!I:I)+SUMIF(ผลิต2!$C:$C,'รับ-จ่าย ประจำวัน'!$B582,ผลิต2!I:I)+SUMIF(เส้นแต่งหน้าขนมเค้ก!$C:$C,'รับ-จ่าย ประจำวัน'!$B582,เส้นแต่งหน้าขนมเค้ก!I:I)+SUMIF(แพ็ค!$C:$C,'รับ-จ่าย ประจำวัน'!$B582,แพ็ค!I:I)+SUMIF(ธุรการ!$C:$C,'รับ-จ่าย ประจำวัน'!$B582,ธุรการ!I:I)+SUMIF(เส้นแต่งหน้าขนมปัง!$C:$C,'รับ-จ่าย ประจำวัน'!$B582,เส้นแต่งหน้าขนมปัง!I:I)+SUMIF('วางแผนBC,CJ'!$C:$C,'รับ-จ่าย ประจำวัน'!$B582,'วางแผนBC,CJ'!I:I)+SUMIF(RD!$C:$C,'รับ-จ่าย ประจำวัน'!$B582,RD!I:I)+SUMIF('FG,ออนไล,คัดแยก'!$C:$C,'รับ-จ่าย ประจำวัน'!$B582,'FG,ออนไล,คัดแยก'!I:I)</f>
        <v>0</v>
      </c>
      <c r="AQ582" s="16">
        <f>SUMIF(เตรียมส่วนผสม!$C:$C,'รับ-จ่าย ประจำวัน'!$B582,เตรียมส่วนผสม!J:J)+SUMIF(กวนไส้!$C:$C,'รับ-จ่าย ประจำวัน'!$B582,กวนไส้!J:J)+SUMIF(ผลิต1!$C:$C,'รับ-จ่าย ประจำวัน'!$B582,ผลิต1!J:J)+SUMIF(ผลิต2!$C:$C,'รับ-จ่าย ประจำวัน'!$B582,ผลิต2!J:J)+SUMIF(เส้นแต่งหน้าขนมเค้ก!$C:$C,'รับ-จ่าย ประจำวัน'!$B582,เส้นแต่งหน้าขนมเค้ก!J:J)+SUMIF(แพ็ค!$C:$C,'รับ-จ่าย ประจำวัน'!$B582,แพ็ค!J:J)+SUMIF(ธุรการ!$C:$C,'รับ-จ่าย ประจำวัน'!$B582,ธุรการ!J:J)+SUMIF(เส้นแต่งหน้าขนมปัง!$C:$C,'รับ-จ่าย ประจำวัน'!$B582,เส้นแต่งหน้าขนมปัง!J:J)+SUMIF('วางแผนBC,CJ'!$C:$C,'รับ-จ่าย ประจำวัน'!$B582,'วางแผนBC,CJ'!J:J)+SUMIF(RD!$C:$C,'รับ-จ่าย ประจำวัน'!$B582,RD!J:J)+SUMIF('FG,ออนไล,คัดแยก'!$C:$C,'รับ-จ่าย ประจำวัน'!$B582,'FG,ออนไล,คัดแยก'!J:J)</f>
        <v>0</v>
      </c>
      <c r="AR582" s="16">
        <f>SUMIF(เตรียมส่วนผสม!$C:$C,'รับ-จ่าย ประจำวัน'!$B582,เตรียมส่วนผสม!K:K)+SUMIF(กวนไส้!$C:$C,'รับ-จ่าย ประจำวัน'!$B582,กวนไส้!K:K)+SUMIF(ผลิต1!$C:$C,'รับ-จ่าย ประจำวัน'!$B582,ผลิต1!K:K)+SUMIF(ผลิต2!$C:$C,'รับ-จ่าย ประจำวัน'!$B582,ผลิต2!K:K)+SUMIF(เส้นแต่งหน้าขนมเค้ก!$C:$C,'รับ-จ่าย ประจำวัน'!$B582,เส้นแต่งหน้าขนมเค้ก!K:K)+SUMIF(แพ็ค!$C:$C,'รับ-จ่าย ประจำวัน'!$B582,แพ็ค!K:K)+SUMIF(ธุรการ!$C:$C,'รับ-จ่าย ประจำวัน'!$B582,ธุรการ!K:K)+SUMIF(เส้นแต่งหน้าขนมปัง!$C:$C,'รับ-จ่าย ประจำวัน'!$B582,เส้นแต่งหน้าขนมปัง!K:K)+SUMIF('วางแผนBC,CJ'!$C:$C,'รับ-จ่าย ประจำวัน'!$B582,'วางแผนBC,CJ'!K:K)+SUMIF(RD!$C:$C,'รับ-จ่าย ประจำวัน'!$B582,RD!K:K)+SUMIF('FG,ออนไล,คัดแยก'!$C:$C,'รับ-จ่าย ประจำวัน'!$B582,'FG,ออนไล,คัดแยก'!K:K)</f>
        <v>0</v>
      </c>
      <c r="AS582" s="16">
        <f>SUMIF(เตรียมส่วนผสม!$C:$C,'รับ-จ่าย ประจำวัน'!$B582,เตรียมส่วนผสม!L:L)+SUMIF(กวนไส้!$C:$C,'รับ-จ่าย ประจำวัน'!$B582,กวนไส้!L:L)+SUMIF(ผลิต1!$C:$C,'รับ-จ่าย ประจำวัน'!$B582,ผลิต1!L:L)+SUMIF(ผลิต2!$C:$C,'รับ-จ่าย ประจำวัน'!$B582,ผลิต2!L:L)+SUMIF(เส้นแต่งหน้าขนมเค้ก!$C:$C,'รับ-จ่าย ประจำวัน'!$B582,เส้นแต่งหน้าขนมเค้ก!L:L)+SUMIF(แพ็ค!$C:$C,'รับ-จ่าย ประจำวัน'!$B582,แพ็ค!L:L)+SUMIF(ธุรการ!$C:$C,'รับ-จ่าย ประจำวัน'!$B582,ธุรการ!L:L)+SUMIF(เส้นแต่งหน้าขนมปัง!$C:$C,'รับ-จ่าย ประจำวัน'!$B582,เส้นแต่งหน้าขนมปัง!L:L)+SUMIF('วางแผนBC,CJ'!$C:$C,'รับ-จ่าย ประจำวัน'!$B582,'วางแผนBC,CJ'!L:L)+SUMIF(RD!$C:$C,'รับ-จ่าย ประจำวัน'!$B582,RD!L:L)+SUMIF('FG,ออนไล,คัดแยก'!$C:$C,'รับ-จ่าย ประจำวัน'!$B582,'FG,ออนไล,คัดแยก'!L:L)</f>
        <v>0</v>
      </c>
      <c r="AT582" s="16">
        <f>SUMIF(เตรียมส่วนผสม!$C:$C,'รับ-จ่าย ประจำวัน'!$B582,เตรียมส่วนผสม!M:M)+SUMIF(กวนไส้!$C:$C,'รับ-จ่าย ประจำวัน'!$B582,กวนไส้!M:M)+SUMIF(ผลิต1!$C:$C,'รับ-จ่าย ประจำวัน'!$B582,ผลิต1!M:M)+SUMIF(ผลิต2!$C:$C,'รับ-จ่าย ประจำวัน'!$B582,ผลิต2!M:M)+SUMIF(เส้นแต่งหน้าขนมเค้ก!$C:$C,'รับ-จ่าย ประจำวัน'!$B582,เส้นแต่งหน้าขนมเค้ก!M:M)+SUMIF(แพ็ค!$C:$C,'รับ-จ่าย ประจำวัน'!$B582,แพ็ค!M:M)+SUMIF(ธุรการ!$C:$C,'รับ-จ่าย ประจำวัน'!$B582,ธุรการ!M:M)+SUMIF(เส้นแต่งหน้าขนมปัง!$C:$C,'รับ-จ่าย ประจำวัน'!$B582,เส้นแต่งหน้าขนมปัง!M:M)+SUMIF('วางแผนBC,CJ'!$C:$C,'รับ-จ่าย ประจำวัน'!$B582,'วางแผนBC,CJ'!M:M)+SUMIF(RD!$C:$C,'รับ-จ่าย ประจำวัน'!$B582,RD!M:M)+SUMIF('FG,ออนไล,คัดแยก'!$C:$C,'รับ-จ่าย ประจำวัน'!$B582,'FG,ออนไล,คัดแยก'!M:M)</f>
        <v>0</v>
      </c>
      <c r="AU582" s="16">
        <f>SUMIF(เตรียมส่วนผสม!$C:$C,'รับ-จ่าย ประจำวัน'!$B582,เตรียมส่วนผสม!N:N)+SUMIF(กวนไส้!$C:$C,'รับ-จ่าย ประจำวัน'!$B582,กวนไส้!N:N)+SUMIF(ผลิต1!$C:$C,'รับ-จ่าย ประจำวัน'!$B582,ผลิต1!N:N)+SUMIF(ผลิต2!$C:$C,'รับ-จ่าย ประจำวัน'!$B582,ผลิต2!N:N)+SUMIF(เส้นแต่งหน้าขนมเค้ก!$C:$C,'รับ-จ่าย ประจำวัน'!$B582,เส้นแต่งหน้าขนมเค้ก!N:N)+SUMIF(แพ็ค!$C:$C,'รับ-จ่าย ประจำวัน'!$B582,แพ็ค!N:N)+SUMIF(ธุรการ!$C:$C,'รับ-จ่าย ประจำวัน'!$B582,ธุรการ!N:N)+SUMIF(เส้นแต่งหน้าขนมปัง!$C:$C,'รับ-จ่าย ประจำวัน'!$B582,เส้นแต่งหน้าขนมปัง!N:N)+SUMIF('วางแผนBC,CJ'!$C:$C,'รับ-จ่าย ประจำวัน'!$B582,'วางแผนBC,CJ'!N:N)+SUMIF(RD!$C:$C,'รับ-จ่าย ประจำวัน'!$B582,RD!N:N)+SUMIF('FG,ออนไล,คัดแยก'!$C:$C,'รับ-จ่าย ประจำวัน'!$B582,'FG,ออนไล,คัดแยก'!N:N)</f>
        <v>0</v>
      </c>
      <c r="AV582" s="16">
        <f>SUMIF(เตรียมส่วนผสม!$C:$C,'รับ-จ่าย ประจำวัน'!$B582,เตรียมส่วนผสม!O:O)+SUMIF(กวนไส้!$C:$C,'รับ-จ่าย ประจำวัน'!$B582,กวนไส้!O:O)+SUMIF(ผลิต1!$C:$C,'รับ-จ่าย ประจำวัน'!$B582,ผลิต1!O:O)+SUMIF(ผลิต2!$C:$C,'รับ-จ่าย ประจำวัน'!$B582,ผลิต2!O:O)+SUMIF(เส้นแต่งหน้าขนมเค้ก!$C:$C,'รับ-จ่าย ประจำวัน'!$B582,เส้นแต่งหน้าขนมเค้ก!O:O)+SUMIF(แพ็ค!$C:$C,'รับ-จ่าย ประจำวัน'!$B582,แพ็ค!O:O)+SUMIF(ธุรการ!$C:$C,'รับ-จ่าย ประจำวัน'!$B582,ธุรการ!O:O)+SUMIF(เส้นแต่งหน้าขนมปัง!$C:$C,'รับ-จ่าย ประจำวัน'!$B582,เส้นแต่งหน้าขนมปัง!O:O)+SUMIF('วางแผนBC,CJ'!$C:$C,'รับ-จ่าย ประจำวัน'!$B582,'วางแผนBC,CJ'!O:O)+SUMIF(RD!$C:$C,'รับ-จ่าย ประจำวัน'!$B582,RD!O:O)+SUMIF('FG,ออนไล,คัดแยก'!$C:$C,'รับ-จ่าย ประจำวัน'!$B582,'FG,ออนไล,คัดแยก'!O:O)</f>
        <v>0</v>
      </c>
      <c r="AW582" s="16">
        <f>SUMIF(เตรียมส่วนผสม!$C:$C,'รับ-จ่าย ประจำวัน'!$B582,เตรียมส่วนผสม!P:P)+SUMIF(กวนไส้!$C:$C,'รับ-จ่าย ประจำวัน'!$B582,กวนไส้!P:P)+SUMIF(ผลิต1!$C:$C,'รับ-จ่าย ประจำวัน'!$B582,ผลิต1!P:P)+SUMIF(ผลิต2!$C:$C,'รับ-จ่าย ประจำวัน'!$B582,ผลิต2!P:P)+SUMIF(เส้นแต่งหน้าขนมเค้ก!$C:$C,'รับ-จ่าย ประจำวัน'!$B582,เส้นแต่งหน้าขนมเค้ก!P:P)+SUMIF(แพ็ค!$C:$C,'รับ-จ่าย ประจำวัน'!$B582,แพ็ค!P:P)+SUMIF(ธุรการ!$C:$C,'รับ-จ่าย ประจำวัน'!$B582,ธุรการ!P:P)+SUMIF(เส้นแต่งหน้าขนมปัง!$C:$C,'รับ-จ่าย ประจำวัน'!$B582,เส้นแต่งหน้าขนมปัง!P:P)+SUMIF('วางแผนBC,CJ'!$C:$C,'รับ-จ่าย ประจำวัน'!$B582,'วางแผนBC,CJ'!P:P)+SUMIF(RD!$C:$C,'รับ-จ่าย ประจำวัน'!$B582,RD!P:P)+SUMIF('FG,ออนไล,คัดแยก'!$C:$C,'รับ-จ่าย ประจำวัน'!$B582,'FG,ออนไล,คัดแยก'!P:P)</f>
        <v>0</v>
      </c>
      <c r="AX582" s="16">
        <f>SUMIF(เตรียมส่วนผสม!$C:$C,'รับ-จ่าย ประจำวัน'!$B582,เตรียมส่วนผสม!Q:Q)+SUMIF(กวนไส้!$C:$C,'รับ-จ่าย ประจำวัน'!$B582,กวนไส้!Q:Q)+SUMIF(ผลิต1!$C:$C,'รับ-จ่าย ประจำวัน'!$B582,ผลิต1!Q:Q)+SUMIF(ผลิต2!$C:$C,'รับ-จ่าย ประจำวัน'!$B582,ผลิต2!Q:Q)+SUMIF(เส้นแต่งหน้าขนมเค้ก!$C:$C,'รับ-จ่าย ประจำวัน'!$B582,เส้นแต่งหน้าขนมเค้ก!Q:Q)+SUMIF(แพ็ค!$C:$C,'รับ-จ่าย ประจำวัน'!$B582,แพ็ค!Q:Q)+SUMIF(ธุรการ!$C:$C,'รับ-จ่าย ประจำวัน'!$B582,ธุรการ!Q:Q)+SUMIF(เส้นแต่งหน้าขนมปัง!$C:$C,'รับ-จ่าย ประจำวัน'!$B582,เส้นแต่งหน้าขนมปัง!Q:Q)+SUMIF('วางแผนBC,CJ'!$C:$C,'รับ-จ่าย ประจำวัน'!$B582,'วางแผนBC,CJ'!Q:Q)+SUMIF(RD!$C:$C,'รับ-จ่าย ประจำวัน'!$B582,RD!Q:Q)+SUMIF('FG,ออนไล,คัดแยก'!$C:$C,'รับ-จ่าย ประจำวัน'!$B582,'FG,ออนไล,คัดแยก'!Q:Q)</f>
        <v>0</v>
      </c>
      <c r="AY582" s="16">
        <f>SUMIF(เตรียมส่วนผสม!$C:$C,'รับ-จ่าย ประจำวัน'!$B582,เตรียมส่วนผสม!R:R)+SUMIF(กวนไส้!$C:$C,'รับ-จ่าย ประจำวัน'!$B582,กวนไส้!R:R)+SUMIF(ผลิต1!$C:$C,'รับ-จ่าย ประจำวัน'!$B582,ผลิต1!R:R)+SUMIF(ผลิต2!$C:$C,'รับ-จ่าย ประจำวัน'!$B582,ผลิต2!R:R)+SUMIF(เส้นแต่งหน้าขนมเค้ก!$C:$C,'รับ-จ่าย ประจำวัน'!$B582,เส้นแต่งหน้าขนมเค้ก!R:R)+SUMIF(แพ็ค!$C:$C,'รับ-จ่าย ประจำวัน'!$B582,แพ็ค!R:R)+SUMIF(ธุรการ!$C:$C,'รับ-จ่าย ประจำวัน'!$B582,ธุรการ!R:R)+SUMIF(เส้นแต่งหน้าขนมปัง!$C:$C,'รับ-จ่าย ประจำวัน'!$B582,เส้นแต่งหน้าขนมปัง!R:R)+SUMIF('วางแผนBC,CJ'!$C:$C,'รับ-จ่าย ประจำวัน'!$B582,'วางแผนBC,CJ'!R:R)+SUMIF(RD!$C:$C,'รับ-จ่าย ประจำวัน'!$B582,RD!R:R)+SUMIF('FG,ออนไล,คัดแยก'!$C:$C,'รับ-จ่าย ประจำวัน'!$B582,'FG,ออนไล,คัดแยก'!R:R)</f>
        <v>0</v>
      </c>
      <c r="AZ582" s="16">
        <f>SUMIF(เตรียมส่วนผสม!$C:$C,'รับ-จ่าย ประจำวัน'!$B582,เตรียมส่วนผสม!S:S)+SUMIF(กวนไส้!$C:$C,'รับ-จ่าย ประจำวัน'!$B582,กวนไส้!S:S)+SUMIF(ผลิต1!$C:$C,'รับ-จ่าย ประจำวัน'!$B582,ผลิต1!S:S)+SUMIF(ผลิต2!$C:$C,'รับ-จ่าย ประจำวัน'!$B582,ผลิต2!S:S)+SUMIF(เส้นแต่งหน้าขนมเค้ก!$C:$C,'รับ-จ่าย ประจำวัน'!$B582,เส้นแต่งหน้าขนมเค้ก!S:S)+SUMIF(แพ็ค!$C:$C,'รับ-จ่าย ประจำวัน'!$B582,แพ็ค!S:S)+SUMIF(ธุรการ!$C:$C,'รับ-จ่าย ประจำวัน'!$B582,ธุรการ!S:S)+SUMIF(เส้นแต่งหน้าขนมปัง!$C:$C,'รับ-จ่าย ประจำวัน'!$B582,เส้นแต่งหน้าขนมปัง!S:S)+SUMIF('วางแผนBC,CJ'!$C:$C,'รับ-จ่าย ประจำวัน'!$B582,'วางแผนBC,CJ'!S:S)+SUMIF(RD!$C:$C,'รับ-จ่าย ประจำวัน'!$B582,RD!S:S)+SUMIF('FG,ออนไล,คัดแยก'!$C:$C,'รับ-จ่าย ประจำวัน'!$B582,'FG,ออนไล,คัดแยก'!S:S)</f>
        <v>0</v>
      </c>
      <c r="BA582" s="16">
        <f>SUMIF(เตรียมส่วนผสม!$C:$C,'รับ-จ่าย ประจำวัน'!$B582,เตรียมส่วนผสม!T:T)+SUMIF(กวนไส้!$C:$C,'รับ-จ่าย ประจำวัน'!$B582,กวนไส้!T:T)+SUMIF(ผลิต1!$C:$C,'รับ-จ่าย ประจำวัน'!$B582,ผลิต1!T:T)+SUMIF(ผลิต2!$C:$C,'รับ-จ่าย ประจำวัน'!$B582,ผลิต2!T:T)+SUMIF(เส้นแต่งหน้าขนมเค้ก!$C:$C,'รับ-จ่าย ประจำวัน'!$B582,เส้นแต่งหน้าขนมเค้ก!T:T)+SUMIF(แพ็ค!$C:$C,'รับ-จ่าย ประจำวัน'!$B582,แพ็ค!T:T)+SUMIF(ธุรการ!$C:$C,'รับ-จ่าย ประจำวัน'!$B582,ธุรการ!T:T)+SUMIF(เส้นแต่งหน้าขนมปัง!$C:$C,'รับ-จ่าย ประจำวัน'!$B582,เส้นแต่งหน้าขนมปัง!T:T)+SUMIF('วางแผนBC,CJ'!$C:$C,'รับ-จ่าย ประจำวัน'!$B582,'วางแผนBC,CJ'!T:T)+SUMIF(RD!$C:$C,'รับ-จ่าย ประจำวัน'!$B582,RD!T:T)+SUMIF('FG,ออนไล,คัดแยก'!$C:$C,'รับ-จ่าย ประจำวัน'!$B582,'FG,ออนไล,คัดแยก'!T:T)</f>
        <v>0</v>
      </c>
      <c r="BB582" s="16">
        <f>SUMIF(เตรียมส่วนผสม!$C:$C,'รับ-จ่าย ประจำวัน'!$B582,เตรียมส่วนผสม!U:U)+SUMIF(กวนไส้!$C:$C,'รับ-จ่าย ประจำวัน'!$B582,กวนไส้!U:U)+SUMIF(ผลิต1!$C:$C,'รับ-จ่าย ประจำวัน'!$B582,ผลิต1!U:U)+SUMIF(ผลิต2!$C:$C,'รับ-จ่าย ประจำวัน'!$B582,ผลิต2!U:U)+SUMIF(เส้นแต่งหน้าขนมเค้ก!$C:$C,'รับ-จ่าย ประจำวัน'!$B582,เส้นแต่งหน้าขนมเค้ก!U:U)+SUMIF(แพ็ค!$C:$C,'รับ-จ่าย ประจำวัน'!$B582,แพ็ค!U:U)+SUMIF(ธุรการ!$C:$C,'รับ-จ่าย ประจำวัน'!$B582,ธุรการ!U:U)+SUMIF(เส้นแต่งหน้าขนมปัง!$C:$C,'รับ-จ่าย ประจำวัน'!$B582,เส้นแต่งหน้าขนมปัง!U:U)+SUMIF('วางแผนBC,CJ'!$C:$C,'รับ-จ่าย ประจำวัน'!$B582,'วางแผนBC,CJ'!U:U)+SUMIF(RD!$C:$C,'รับ-จ่าย ประจำวัน'!$B582,RD!U:U)+SUMIF('FG,ออนไล,คัดแยก'!$C:$C,'รับ-จ่าย ประจำวัน'!$B582,'FG,ออนไล,คัดแยก'!U:U)</f>
        <v>0</v>
      </c>
      <c r="BC582" s="16">
        <f>SUMIF(เตรียมส่วนผสม!$C:$C,'รับ-จ่าย ประจำวัน'!$B582,เตรียมส่วนผสม!V:V)+SUMIF(กวนไส้!$C:$C,'รับ-จ่าย ประจำวัน'!$B582,กวนไส้!V:V)+SUMIF(ผลิต1!$C:$C,'รับ-จ่าย ประจำวัน'!$B582,ผลิต1!V:V)+SUMIF(ผลิต2!$C:$C,'รับ-จ่าย ประจำวัน'!$B582,ผลิต2!V:V)+SUMIF(เส้นแต่งหน้าขนมเค้ก!$C:$C,'รับ-จ่าย ประจำวัน'!$B582,เส้นแต่งหน้าขนมเค้ก!V:V)+SUMIF(แพ็ค!$C:$C,'รับ-จ่าย ประจำวัน'!$B582,แพ็ค!V:V)+SUMIF(ธุรการ!$C:$C,'รับ-จ่าย ประจำวัน'!$B582,ธุรการ!V:V)+SUMIF(เส้นแต่งหน้าขนมปัง!$C:$C,'รับ-จ่าย ประจำวัน'!$B582,เส้นแต่งหน้าขนมปัง!V:V)+SUMIF('วางแผนBC,CJ'!$C:$C,'รับ-จ่าย ประจำวัน'!$B582,'วางแผนBC,CJ'!V:V)+SUMIF(RD!$C:$C,'รับ-จ่าย ประจำวัน'!$B582,RD!V:V)+SUMIF('FG,ออนไล,คัดแยก'!$C:$C,'รับ-จ่าย ประจำวัน'!$B582,'FG,ออนไล,คัดแยก'!V:V)</f>
        <v>0</v>
      </c>
      <c r="BD582" s="16">
        <f>SUMIF(เตรียมส่วนผสม!$C:$C,'รับ-จ่าย ประจำวัน'!$B582,เตรียมส่วนผสม!W:W)+SUMIF(กวนไส้!$C:$C,'รับ-จ่าย ประจำวัน'!$B582,กวนไส้!W:W)+SUMIF(ผลิต1!$C:$C,'รับ-จ่าย ประจำวัน'!$B582,ผลิต1!W:W)+SUMIF(ผลิต2!$C:$C,'รับ-จ่าย ประจำวัน'!$B582,ผลิต2!W:W)+SUMIF(เส้นแต่งหน้าขนมเค้ก!$C:$C,'รับ-จ่าย ประจำวัน'!$B582,เส้นแต่งหน้าขนมเค้ก!W:W)+SUMIF(แพ็ค!$C:$C,'รับ-จ่าย ประจำวัน'!$B582,แพ็ค!W:W)+SUMIF(ธุรการ!$C:$C,'รับ-จ่าย ประจำวัน'!$B582,ธุรการ!W:W)+SUMIF(เส้นแต่งหน้าขนมปัง!$C:$C,'รับ-จ่าย ประจำวัน'!$B582,เส้นแต่งหน้าขนมปัง!W:W)+SUMIF('วางแผนBC,CJ'!$C:$C,'รับ-จ่าย ประจำวัน'!$B582,'วางแผนBC,CJ'!W:W)+SUMIF(RD!$C:$C,'รับ-จ่าย ประจำวัน'!$B582,RD!W:W)+SUMIF('FG,ออนไล,คัดแยก'!$C:$C,'รับ-จ่าย ประจำวัน'!$B582,'FG,ออนไล,คัดแยก'!W:W)</f>
        <v>0</v>
      </c>
      <c r="BE582" s="16">
        <f>SUMIF(เตรียมส่วนผสม!$C:$C,'รับ-จ่าย ประจำวัน'!$B582,เตรียมส่วนผสม!X:X)+SUMIF(กวนไส้!$C:$C,'รับ-จ่าย ประจำวัน'!$B582,กวนไส้!X:X)+SUMIF(ผลิต1!$C:$C,'รับ-จ่าย ประจำวัน'!$B582,ผลิต1!X:X)+SUMIF(ผลิต2!$C:$C,'รับ-จ่าย ประจำวัน'!$B582,ผลิต2!X:X)+SUMIF(เส้นแต่งหน้าขนมเค้ก!$C:$C,'รับ-จ่าย ประจำวัน'!$B582,เส้นแต่งหน้าขนมเค้ก!X:X)+SUMIF(แพ็ค!$C:$C,'รับ-จ่าย ประจำวัน'!$B582,แพ็ค!X:X)+SUMIF(ธุรการ!$C:$C,'รับ-จ่าย ประจำวัน'!$B582,ธุรการ!X:X)+SUMIF(เส้นแต่งหน้าขนมปัง!$C:$C,'รับ-จ่าย ประจำวัน'!$B582,เส้นแต่งหน้าขนมปัง!X:X)+SUMIF('วางแผนBC,CJ'!$C:$C,'รับ-จ่าย ประจำวัน'!$B582,'วางแผนBC,CJ'!X:X)+SUMIF(RD!$C:$C,'รับ-จ่าย ประจำวัน'!$B582,RD!X:X)+SUMIF('FG,ออนไล,คัดแยก'!$C:$C,'รับ-จ่าย ประจำวัน'!$B582,'FG,ออนไล,คัดแยก'!X:X)</f>
        <v>0</v>
      </c>
      <c r="BF582" s="16">
        <f>SUMIF(เตรียมส่วนผสม!$C:$C,'รับ-จ่าย ประจำวัน'!$B582,เตรียมส่วนผสม!Y:Y)+SUMIF(กวนไส้!$C:$C,'รับ-จ่าย ประจำวัน'!$B582,กวนไส้!Y:Y)+SUMIF(ผลิต1!$C:$C,'รับ-จ่าย ประจำวัน'!$B582,ผลิต1!Y:Y)+SUMIF(ผลิต2!$C:$C,'รับ-จ่าย ประจำวัน'!$B582,ผลิต2!Y:Y)+SUMIF(เส้นแต่งหน้าขนมเค้ก!$C:$C,'รับ-จ่าย ประจำวัน'!$B582,เส้นแต่งหน้าขนมเค้ก!Y:Y)+SUMIF(แพ็ค!$C:$C,'รับ-จ่าย ประจำวัน'!$B582,แพ็ค!Y:Y)+SUMIF(ธุรการ!$C:$C,'รับ-จ่าย ประจำวัน'!$B582,ธุรการ!Y:Y)+SUMIF(เส้นแต่งหน้าขนมปัง!$C:$C,'รับ-จ่าย ประจำวัน'!$B582,เส้นแต่งหน้าขนมปัง!Y:Y)+SUMIF('วางแผนBC,CJ'!$C:$C,'รับ-จ่าย ประจำวัน'!$B582,'วางแผนBC,CJ'!Y:Y)+SUMIF(RD!$C:$C,'รับ-จ่าย ประจำวัน'!$B582,RD!Y:Y)+SUMIF('FG,ออนไล,คัดแยก'!$C:$C,'รับ-จ่าย ประจำวัน'!$B582,'FG,ออนไล,คัดแยก'!Y:Y)</f>
        <v>0</v>
      </c>
      <c r="BG582" s="16">
        <f>SUMIF(เตรียมส่วนผสม!$C:$C,'รับ-จ่าย ประจำวัน'!$B582,เตรียมส่วนผสม!Z:Z)+SUMIF(กวนไส้!$C:$C,'รับ-จ่าย ประจำวัน'!$B582,กวนไส้!Z:Z)+SUMIF(ผลิต1!$C:$C,'รับ-จ่าย ประจำวัน'!$B582,ผลิต1!Z:Z)+SUMIF(ผลิต2!$C:$C,'รับ-จ่าย ประจำวัน'!$B582,ผลิต2!Z:Z)+SUMIF(เส้นแต่งหน้าขนมเค้ก!$C:$C,'รับ-จ่าย ประจำวัน'!$B582,เส้นแต่งหน้าขนมเค้ก!Z:Z)+SUMIF(แพ็ค!$C:$C,'รับ-จ่าย ประจำวัน'!$B582,แพ็ค!Z:Z)+SUMIF(ธุรการ!$C:$C,'รับ-จ่าย ประจำวัน'!$B582,ธุรการ!Z:Z)+SUMIF(เส้นแต่งหน้าขนมปัง!$C:$C,'รับ-จ่าย ประจำวัน'!$B582,เส้นแต่งหน้าขนมปัง!Z:Z)+SUMIF('วางแผนBC,CJ'!$C:$C,'รับ-จ่าย ประจำวัน'!$B582,'วางแผนBC,CJ'!Z:Z)+SUMIF(RD!$C:$C,'รับ-จ่าย ประจำวัน'!$B582,RD!Z:Z)+SUMIF('FG,ออนไล,คัดแยก'!$C:$C,'รับ-จ่าย ประจำวัน'!$B582,'FG,ออนไล,คัดแยก'!Z:Z)</f>
        <v>0</v>
      </c>
      <c r="BH582" s="16">
        <f>SUMIF(เตรียมส่วนผสม!$C:$C,'รับ-จ่าย ประจำวัน'!$B582,เตรียมส่วนผสม!AA:AA)+SUMIF(กวนไส้!$C:$C,'รับ-จ่าย ประจำวัน'!$B582,กวนไส้!AA:AA)+SUMIF(ผลิต1!$C:$C,'รับ-จ่าย ประจำวัน'!$B582,ผลิต1!AA:AA)+SUMIF(ผลิต2!$C:$C,'รับ-จ่าย ประจำวัน'!$B582,ผลิต2!AA:AA)+SUMIF(เส้นแต่งหน้าขนมเค้ก!$C:$C,'รับ-จ่าย ประจำวัน'!$B582,เส้นแต่งหน้าขนมเค้ก!AA:AA)+SUMIF(แพ็ค!$C:$C,'รับ-จ่าย ประจำวัน'!$B582,แพ็ค!AA:AA)+SUMIF(ธุรการ!$C:$C,'รับ-จ่าย ประจำวัน'!$B582,ธุรการ!AA:AA)+SUMIF(เส้นแต่งหน้าขนมปัง!$C:$C,'รับ-จ่าย ประจำวัน'!$B582,เส้นแต่งหน้าขนมปัง!AA:AA)+SUMIF('วางแผนBC,CJ'!$C:$C,'รับ-จ่าย ประจำวัน'!$B582,'วางแผนBC,CJ'!AA:AA)+SUMIF(RD!$C:$C,'รับ-จ่าย ประจำวัน'!$B582,RD!AA:AA)+SUMIF('FG,ออนไล,คัดแยก'!$C:$C,'รับ-จ่าย ประจำวัน'!$B582,'FG,ออนไล,คัดแยก'!AA:AA)</f>
        <v>0</v>
      </c>
      <c r="BI582" s="16">
        <f>SUMIF(เตรียมส่วนผสม!$C:$C,'รับ-จ่าย ประจำวัน'!$B582,เตรียมส่วนผสม!AB:AB)+SUMIF(กวนไส้!$C:$C,'รับ-จ่าย ประจำวัน'!$B582,กวนไส้!AB:AB)+SUMIF(ผลิต1!$C:$C,'รับ-จ่าย ประจำวัน'!$B582,ผลิต1!AB:AB)+SUMIF(ผลิต2!$C:$C,'รับ-จ่าย ประจำวัน'!$B582,ผลิต2!AB:AB)+SUMIF(เส้นแต่งหน้าขนมเค้ก!$C:$C,'รับ-จ่าย ประจำวัน'!$B582,เส้นแต่งหน้าขนมเค้ก!AB:AB)+SUMIF(แพ็ค!$C:$C,'รับ-จ่าย ประจำวัน'!$B582,แพ็ค!AB:AB)+SUMIF(ธุรการ!$C:$C,'รับ-จ่าย ประจำวัน'!$B582,ธุรการ!AB:AB)+SUMIF(เส้นแต่งหน้าขนมปัง!$C:$C,'รับ-จ่าย ประจำวัน'!$B582,เส้นแต่งหน้าขนมปัง!AB:AB)+SUMIF('วางแผนBC,CJ'!$C:$C,'รับ-จ่าย ประจำวัน'!$B582,'วางแผนBC,CJ'!AB:AB)+SUMIF(RD!$C:$C,'รับ-จ่าย ประจำวัน'!$B582,RD!AB:AB)+SUMIF('FG,ออนไล,คัดแยก'!$C:$C,'รับ-จ่าย ประจำวัน'!$B582,'FG,ออนไล,คัดแยก'!AB:AB)</f>
        <v>0</v>
      </c>
      <c r="BJ582" s="16">
        <f>SUMIF(เตรียมส่วนผสม!$C:$C,'รับ-จ่าย ประจำวัน'!$B582,เตรียมส่วนผสม!AC:AC)+SUMIF(กวนไส้!$C:$C,'รับ-จ่าย ประจำวัน'!$B582,กวนไส้!AC:AC)+SUMIF(ผลิต1!$C:$C,'รับ-จ่าย ประจำวัน'!$B582,ผลิต1!AC:AC)+SUMIF(ผลิต2!$C:$C,'รับ-จ่าย ประจำวัน'!$B582,ผลิต2!AC:AC)+SUMIF(เส้นแต่งหน้าขนมเค้ก!$C:$C,'รับ-จ่าย ประจำวัน'!$B582,เส้นแต่งหน้าขนมเค้ก!AC:AC)+SUMIF(แพ็ค!$C:$C,'รับ-จ่าย ประจำวัน'!$B582,แพ็ค!AC:AC)+SUMIF(ธุรการ!$C:$C,'รับ-จ่าย ประจำวัน'!$B582,ธุรการ!AC:AC)+SUMIF(เส้นแต่งหน้าขนมปัง!$C:$C,'รับ-จ่าย ประจำวัน'!$B582,เส้นแต่งหน้าขนมปัง!AC:AC)+SUMIF('วางแผนBC,CJ'!$C:$C,'รับ-จ่าย ประจำวัน'!$B582,'วางแผนBC,CJ'!AC:AC)+SUMIF(RD!$C:$C,'รับ-จ่าย ประจำวัน'!$B582,RD!AC:AC)+SUMIF('FG,ออนไล,คัดแยก'!$C:$C,'รับ-จ่าย ประจำวัน'!$B582,'FG,ออนไล,คัดแยก'!AC:AC)</f>
        <v>0</v>
      </c>
      <c r="BK582" s="16">
        <f>SUMIF(เตรียมส่วนผสม!$C:$C,'รับ-จ่าย ประจำวัน'!$B582,เตรียมส่วนผสม!AD:AD)+SUMIF(กวนไส้!$C:$C,'รับ-จ่าย ประจำวัน'!$B582,กวนไส้!AD:AD)+SUMIF(ผลิต1!$C:$C,'รับ-จ่าย ประจำวัน'!$B582,ผลิต1!AD:AD)+SUMIF(ผลิต2!$C:$C,'รับ-จ่าย ประจำวัน'!$B582,ผลิต2!AD:AD)+SUMIF(เส้นแต่งหน้าขนมเค้ก!$C:$C,'รับ-จ่าย ประจำวัน'!$B582,เส้นแต่งหน้าขนมเค้ก!AD:AD)+SUMIF(แพ็ค!$C:$C,'รับ-จ่าย ประจำวัน'!$B582,แพ็ค!AD:AD)+SUMIF(ธุรการ!$C:$C,'รับ-จ่าย ประจำวัน'!$B582,ธุรการ!AD:AD)+SUMIF(เส้นแต่งหน้าขนมปัง!$C:$C,'รับ-จ่าย ประจำวัน'!$B582,เส้นแต่งหน้าขนมปัง!AD:AD)+SUMIF('วางแผนBC,CJ'!$C:$C,'รับ-จ่าย ประจำวัน'!$B582,'วางแผนBC,CJ'!AD:AD)+SUMIF(RD!$C:$C,'รับ-จ่าย ประจำวัน'!$B582,RD!AD:AD)+SUMIF('FG,ออนไล,คัดแยก'!$C:$C,'รับ-จ่าย ประจำวัน'!$B582,'FG,ออนไล,คัดแยก'!AD:AD)</f>
        <v>0</v>
      </c>
      <c r="BL582" s="16">
        <f>SUMIF(เตรียมส่วนผสม!$C:$C,'รับ-จ่าย ประจำวัน'!$B582,เตรียมส่วนผสม!AE:AE)+SUMIF(กวนไส้!$C:$C,'รับ-จ่าย ประจำวัน'!$B582,กวนไส้!AE:AE)+SUMIF(ผลิต1!$C:$C,'รับ-จ่าย ประจำวัน'!$B582,ผลิต1!AE:AE)+SUMIF(ผลิต2!$C:$C,'รับ-จ่าย ประจำวัน'!$B582,ผลิต2!AE:AE)+SUMIF(เส้นแต่งหน้าขนมเค้ก!$C:$C,'รับ-จ่าย ประจำวัน'!$B582,เส้นแต่งหน้าขนมเค้ก!AE:AE)+SUMIF(แพ็ค!$C:$C,'รับ-จ่าย ประจำวัน'!$B582,แพ็ค!AE:AE)+SUMIF(ธุรการ!$C:$C,'รับ-จ่าย ประจำวัน'!$B582,ธุรการ!AE:AE)+SUMIF(เส้นแต่งหน้าขนมปัง!$C:$C,'รับ-จ่าย ประจำวัน'!$B582,เส้นแต่งหน้าขนมปัง!AE:AE)+SUMIF('วางแผนBC,CJ'!$C:$C,'รับ-จ่าย ประจำวัน'!$B582,'วางแผนBC,CJ'!AE:AE)+SUMIF(RD!$C:$C,'รับ-จ่าย ประจำวัน'!$B582,RD!AE:AE)+SUMIF('FG,ออนไล,คัดแยก'!$C:$C,'รับ-จ่าย ประจำวัน'!$B582,'FG,ออนไล,คัดแยก'!AE:AE)</f>
        <v>0</v>
      </c>
      <c r="BM582" s="16">
        <f>SUMIF(เตรียมส่วนผสม!$C:$C,'รับ-จ่าย ประจำวัน'!$B582,เตรียมส่วนผสม!AF:AF)+SUMIF(กวนไส้!$C:$C,'รับ-จ่าย ประจำวัน'!$B582,กวนไส้!AF:AF)+SUMIF(ผลิต1!$C:$C,'รับ-จ่าย ประจำวัน'!$B582,ผลิต1!AF:AF)+SUMIF(ผลิต2!$C:$C,'รับ-จ่าย ประจำวัน'!$B582,ผลิต2!AF:AF)+SUMIF(เส้นแต่งหน้าขนมเค้ก!$C:$C,'รับ-จ่าย ประจำวัน'!$B582,เส้นแต่งหน้าขนมเค้ก!AF:AF)+SUMIF(แพ็ค!$C:$C,'รับ-จ่าย ประจำวัน'!$B582,แพ็ค!AF:AF)+SUMIF(ธุรการ!$C:$C,'รับ-จ่าย ประจำวัน'!$B582,ธุรการ!AF:AF)+SUMIF(เส้นแต่งหน้าขนมปัง!$C:$C,'รับ-จ่าย ประจำวัน'!$B582,เส้นแต่งหน้าขนมปัง!AF:AF)+SUMIF('วางแผนBC,CJ'!$C:$C,'รับ-จ่าย ประจำวัน'!$B582,'วางแผนBC,CJ'!AF:AF)+SUMIF(RD!$C:$C,'รับ-จ่าย ประจำวัน'!$B582,RD!AF:AF)+SUMIF('FG,ออนไล,คัดแยก'!$C:$C,'รับ-จ่าย ประจำวัน'!$B582,'FG,ออนไล,คัดแยก'!AF:AF)</f>
        <v>0</v>
      </c>
      <c r="BN582" s="16">
        <f>SUMIF(เตรียมส่วนผสม!$C:$C,'รับ-จ่าย ประจำวัน'!$B582,เตรียมส่วนผสม!AG:AG)+SUMIF(กวนไส้!$C:$C,'รับ-จ่าย ประจำวัน'!$B582,กวนไส้!AG:AG)+SUMIF(ผลิต1!$C:$C,'รับ-จ่าย ประจำวัน'!$B582,ผลิต1!AG:AG)+SUMIF(ผลิต2!$C:$C,'รับ-จ่าย ประจำวัน'!$B582,ผลิต2!AG:AG)+SUMIF(เส้นแต่งหน้าขนมเค้ก!$C:$C,'รับ-จ่าย ประจำวัน'!$B582,เส้นแต่งหน้าขนมเค้ก!AG:AG)+SUMIF(แพ็ค!$C:$C,'รับ-จ่าย ประจำวัน'!$B582,แพ็ค!AG:AG)+SUMIF(ธุรการ!$C:$C,'รับ-จ่าย ประจำวัน'!$B582,ธุรการ!AG:AG)+SUMIF(เส้นแต่งหน้าขนมปัง!$C:$C,'รับ-จ่าย ประจำวัน'!$B582,เส้นแต่งหน้าขนมปัง!AG:AG)+SUMIF('วางแผนBC,CJ'!$C:$C,'รับ-จ่าย ประจำวัน'!$B582,'วางแผนBC,CJ'!AG:AG)+SUMIF(RD!$C:$C,'รับ-จ่าย ประจำวัน'!$B582,RD!AG:AG)+SUMIF('FG,ออนไล,คัดแยก'!$C:$C,'รับ-จ่าย ประจำวัน'!$B582,'FG,ออนไล,คัดแยก'!AG:AG)</f>
        <v>0</v>
      </c>
      <c r="BO582" s="16">
        <f>SUMIF(เตรียมส่วนผสม!$C:$C,'รับ-จ่าย ประจำวัน'!$B582,เตรียมส่วนผสม!AH:AH)+SUMIF(กวนไส้!$C:$C,'รับ-จ่าย ประจำวัน'!$B582,กวนไส้!AH:AH)+SUMIF(ผลิต1!$C:$C,'รับ-จ่าย ประจำวัน'!$B582,ผลิต1!AH:AH)+SUMIF(ผลิต2!$C:$C,'รับ-จ่าย ประจำวัน'!$B582,ผลิต2!AH:AH)+SUMIF(เส้นแต่งหน้าขนมเค้ก!$C:$C,'รับ-จ่าย ประจำวัน'!$B582,เส้นแต่งหน้าขนมเค้ก!AH:AH)+SUMIF(แพ็ค!$C:$C,'รับ-จ่าย ประจำวัน'!$B582,แพ็ค!AH:AH)+SUMIF(ธุรการ!$C:$C,'รับ-จ่าย ประจำวัน'!$B582,ธุรการ!AH:AH)+SUMIF(เส้นแต่งหน้าขนมปัง!$C:$C,'รับ-จ่าย ประจำวัน'!$B582,เส้นแต่งหน้าขนมปัง!AH:AH)+SUMIF('วางแผนBC,CJ'!$C:$C,'รับ-จ่าย ประจำวัน'!$B582,'วางแผนBC,CJ'!AH:AH)+SUMIF(RD!$C:$C,'รับ-จ่าย ประจำวัน'!$B582,RD!AH:AH)+SUMIF('FG,ออนไล,คัดแยก'!$C:$C,'รับ-จ่าย ประจำวัน'!$B582,'FG,ออนไล,คัดแยก'!AH:AH)</f>
        <v>0</v>
      </c>
      <c r="BP582" s="16">
        <f>SUMIF(เตรียมส่วนผสม!$C:$C,'รับ-จ่าย ประจำวัน'!$B582,เตรียมส่วนผสม!AI:AI)+SUMIF(กวนไส้!$C:$C,'รับ-จ่าย ประจำวัน'!$B582,กวนไส้!AI:AI)+SUMIF(ผลิต1!$C:$C,'รับ-จ่าย ประจำวัน'!$B582,ผลิต1!AI:AI)+SUMIF(ผลิต2!$C:$C,'รับ-จ่าย ประจำวัน'!$B582,ผลิต2!AI:AI)+SUMIF(เส้นแต่งหน้าขนมเค้ก!$C:$C,'รับ-จ่าย ประจำวัน'!$B582,เส้นแต่งหน้าขนมเค้ก!AI:AI)+SUMIF(แพ็ค!$C:$C,'รับ-จ่าย ประจำวัน'!$B582,แพ็ค!AI:AI)+SUMIF(ธุรการ!$C:$C,'รับ-จ่าย ประจำวัน'!$B582,ธุรการ!AI:AI)+SUMIF(เส้นแต่งหน้าขนมปัง!$C:$C,'รับ-จ่าย ประจำวัน'!$B582,เส้นแต่งหน้าขนมปัง!AI:AI)+SUMIF('วางแผนBC,CJ'!$C:$C,'รับ-จ่าย ประจำวัน'!$B582,'วางแผนBC,CJ'!AI:AI)+SUMIF(RD!$C:$C,'รับ-จ่าย ประจำวัน'!$B582,RD!AI:AI)+SUMIF('FG,ออนไล,คัดแยก'!$C:$C,'รับ-จ่าย ประจำวัน'!$B582,'FG,ออนไล,คัดแยก'!AI:AI)</f>
        <v>0</v>
      </c>
      <c r="BQ582" s="16">
        <f>SUMIF(เตรียมส่วนผสม!$C:$C,'รับ-จ่าย ประจำวัน'!$B582,เตรียมส่วนผสม!AJ:AJ)+SUMIF(กวนไส้!$C:$C,'รับ-จ่าย ประจำวัน'!$B582,กวนไส้!AJ:AJ)+SUMIF(ผลิต1!$C:$C,'รับ-จ่าย ประจำวัน'!$B582,ผลิต1!AJ:AJ)+SUMIF(ผลิต2!$C:$C,'รับ-จ่าย ประจำวัน'!$B582,ผลิต2!AJ:AJ)+SUMIF(เส้นแต่งหน้าขนมเค้ก!$C:$C,'รับ-จ่าย ประจำวัน'!$B582,เส้นแต่งหน้าขนมเค้ก!AJ:AJ)+SUMIF(แพ็ค!$C:$C,'รับ-จ่าย ประจำวัน'!$B582,แพ็ค!AJ:AJ)+SUMIF(ธุรการ!$C:$C,'รับ-จ่าย ประจำวัน'!$B582,ธุรการ!AJ:AJ)+SUMIF(เส้นแต่งหน้าขนมปัง!$C:$C,'รับ-จ่าย ประจำวัน'!$B582,เส้นแต่งหน้าขนมปัง!AJ:AJ)+SUMIF('วางแผนBC,CJ'!$C:$C,'รับ-จ่าย ประจำวัน'!$B582,'วางแผนBC,CJ'!AJ:AJ)+SUMIF(RD!$C:$C,'รับ-จ่าย ประจำวัน'!$B582,RD!AJ:AJ)+SUMIF('FG,ออนไล,คัดแยก'!$C:$C,'รับ-จ่าย ประจำวัน'!$B582,'FG,ออนไล,คัดแยก'!AJ:AJ)</f>
        <v>0</v>
      </c>
      <c r="BR582" s="16">
        <f>SUMIF(เตรียมส่วนผสม!$C:$C,'รับ-จ่าย ประจำวัน'!$B582,เตรียมส่วนผสม!AK:AK)+SUMIF(กวนไส้!$C:$C,'รับ-จ่าย ประจำวัน'!$B582,กวนไส้!AK:AK)+SUMIF(ผลิต1!$C:$C,'รับ-จ่าย ประจำวัน'!$B582,ผลิต1!AK:AK)+SUMIF(ผลิต2!$C:$C,'รับ-จ่าย ประจำวัน'!$B582,ผลิต2!AK:AK)+SUMIF(เส้นแต่งหน้าขนมเค้ก!$C:$C,'รับ-จ่าย ประจำวัน'!$B582,เส้นแต่งหน้าขนมเค้ก!AK:AK)+SUMIF(แพ็ค!$C:$C,'รับ-จ่าย ประจำวัน'!$B582,แพ็ค!AK:AK)+SUMIF(ธุรการ!$C:$C,'รับ-จ่าย ประจำวัน'!$B582,ธุรการ!AK:AK)+SUMIF(เส้นแต่งหน้าขนมปัง!$C:$C,'รับ-จ่าย ประจำวัน'!$B582,เส้นแต่งหน้าขนมปัง!AK:AK)+SUMIF('วางแผนBC,CJ'!$C:$C,'รับ-จ่าย ประจำวัน'!$B582,'วางแผนBC,CJ'!AK:AK)+SUMIF(RD!$C:$C,'รับ-จ่าย ประจำวัน'!$B582,RD!AK:AK)+SUMIF('FG,ออนไล,คัดแยก'!$C:$C,'รับ-จ่าย ประจำวัน'!$B582,'FG,ออนไล,คัดแยก'!AK:AK)</f>
        <v>0</v>
      </c>
      <c r="BS582" s="16">
        <f>SUMIF(เตรียมส่วนผสม!$C:$C,'รับ-จ่าย ประจำวัน'!$B582,เตรียมส่วนผสม!AL:AL)+SUMIF(กวนไส้!$C:$C,'รับ-จ่าย ประจำวัน'!$B582,กวนไส้!AL:AL)+SUMIF(ผลิต1!$C:$C,'รับ-จ่าย ประจำวัน'!$B582,ผลิต1!AL:AL)+SUMIF(ผลิต2!$C:$C,'รับ-จ่าย ประจำวัน'!$B582,ผลิต2!AL:AL)+SUMIF(เส้นแต่งหน้าขนมเค้ก!$C:$C,'รับ-จ่าย ประจำวัน'!$B582,เส้นแต่งหน้าขนมเค้ก!AL:AL)+SUMIF(แพ็ค!$C:$C,'รับ-จ่าย ประจำวัน'!$B582,แพ็ค!AL:AL)+SUMIF(ธุรการ!$C:$C,'รับ-จ่าย ประจำวัน'!$B582,ธุรการ!AL:AL)+SUMIF(เส้นแต่งหน้าขนมปัง!$C:$C,'รับ-จ่าย ประจำวัน'!$B582,เส้นแต่งหน้าขนมปัง!AL:AL)+SUMIF('วางแผนBC,CJ'!$C:$C,'รับ-จ่าย ประจำวัน'!$B582,'วางแผนBC,CJ'!AL:AL)+SUMIF(RD!$C:$C,'รับ-จ่าย ประจำวัน'!$B582,RD!AL:AL)+SUMIF('FG,ออนไล,คัดแยก'!$C:$C,'รับ-จ่าย ประจำวัน'!$B582,'FG,ออนไล,คัดแยก'!AL:AL)</f>
        <v>0</v>
      </c>
      <c r="BT582" s="18">
        <f t="shared" si="115"/>
        <v>0</v>
      </c>
      <c r="BU582" s="116"/>
      <c r="BV582" s="146">
        <f t="shared" si="116"/>
        <v>0</v>
      </c>
      <c r="BW582" s="183">
        <v>30</v>
      </c>
      <c r="BX582" s="172">
        <f t="shared" si="124"/>
        <v>0</v>
      </c>
      <c r="BY582" s="188" t="e">
        <f t="shared" si="122"/>
        <v>#DIV/0!</v>
      </c>
      <c r="BZ582" s="180" t="e">
        <f t="shared" ca="1" si="117"/>
        <v>#DIV/0!</v>
      </c>
      <c r="CA582" s="93"/>
      <c r="CB582" s="93"/>
      <c r="CC582" s="93"/>
      <c r="CD582" s="93"/>
      <c r="CE582" s="93"/>
      <c r="CF582" s="93"/>
      <c r="CG582" s="93"/>
      <c r="CH582" s="93"/>
      <c r="CI582" s="93"/>
      <c r="CJ582" s="97"/>
      <c r="CK582" s="9">
        <f t="shared" si="123"/>
        <v>0</v>
      </c>
    </row>
    <row r="583" spans="1:89" hidden="1" x14ac:dyDescent="0.5">
      <c r="A583" s="149"/>
      <c r="B583" s="34">
        <v>1023401128</v>
      </c>
      <c r="C583" s="154" t="s">
        <v>1894</v>
      </c>
      <c r="D583" s="141" t="s">
        <v>91</v>
      </c>
      <c r="E583" s="25"/>
      <c r="F583" s="132"/>
      <c r="G583" s="25"/>
      <c r="H583" s="12">
        <v>3000</v>
      </c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11"/>
      <c r="AF583" s="11"/>
      <c r="AG583" s="11"/>
      <c r="AH583" s="11"/>
      <c r="AI583" s="25"/>
      <c r="AJ583" s="25"/>
      <c r="AK583" s="25"/>
      <c r="AL583" s="25"/>
      <c r="AM583" s="25"/>
      <c r="AN583" s="15">
        <f t="shared" si="119"/>
        <v>0</v>
      </c>
      <c r="AO583" s="16">
        <f>SUMIF(เตรียมส่วนผสม!$C:$C,'รับ-จ่าย ประจำวัน'!$B583,เตรียมส่วนผสม!H:H)+SUMIF(กวนไส้!$C:$C,'รับ-จ่าย ประจำวัน'!$B583,กวนไส้!H:H)+SUMIF(ผลิต1!$C:$C,'รับ-จ่าย ประจำวัน'!$B583,ผลิต1!H:H)+SUMIF(ผลิต2!$C:$C,'รับ-จ่าย ประจำวัน'!$B583,ผลิต2!H:H)+SUMIF(เส้นแต่งหน้าขนมเค้ก!$C:$C,'รับ-จ่าย ประจำวัน'!$B583,เส้นแต่งหน้าขนมเค้ก!H:H)+SUMIF(แพ็ค!$C:$C,'รับ-จ่าย ประจำวัน'!$B583,แพ็ค!H:H)+SUMIF(ธุรการ!$C:$C,'รับ-จ่าย ประจำวัน'!$B583,ธุรการ!H:H)+SUMIF(เส้นแต่งหน้าขนมปัง!$C:$C,'รับ-จ่าย ประจำวัน'!$B583,เส้นแต่งหน้าขนมปัง!H:H)+SUMIF('วางแผนBC,CJ'!$C:$C,'รับ-จ่าย ประจำวัน'!$B583,'วางแผนBC,CJ'!H:H)+SUMIF(RD!$C:$C,'รับ-จ่าย ประจำวัน'!$B583,RD!H:H)+SUMIF('FG,ออนไล,คัดแยก'!$C:$C,'รับ-จ่าย ประจำวัน'!$B583,'FG,ออนไล,คัดแยก'!H:H)</f>
        <v>0</v>
      </c>
      <c r="AP583" s="16">
        <f>SUMIF(เตรียมส่วนผสม!$C:$C,'รับ-จ่าย ประจำวัน'!$B583,เตรียมส่วนผสม!I:I)+SUMIF(กวนไส้!$C:$C,'รับ-จ่าย ประจำวัน'!$B583,กวนไส้!I:I)+SUMIF(ผลิต1!$C:$C,'รับ-จ่าย ประจำวัน'!$B583,ผลิต1!I:I)+SUMIF(ผลิต2!$C:$C,'รับ-จ่าย ประจำวัน'!$B583,ผลิต2!I:I)+SUMIF(เส้นแต่งหน้าขนมเค้ก!$C:$C,'รับ-จ่าย ประจำวัน'!$B583,เส้นแต่งหน้าขนมเค้ก!I:I)+SUMIF(แพ็ค!$C:$C,'รับ-จ่าย ประจำวัน'!$B583,แพ็ค!I:I)+SUMIF(ธุรการ!$C:$C,'รับ-จ่าย ประจำวัน'!$B583,ธุรการ!I:I)+SUMIF(เส้นแต่งหน้าขนมปัง!$C:$C,'รับ-จ่าย ประจำวัน'!$B583,เส้นแต่งหน้าขนมปัง!I:I)+SUMIF('วางแผนBC,CJ'!$C:$C,'รับ-จ่าย ประจำวัน'!$B583,'วางแผนBC,CJ'!I:I)+SUMIF(RD!$C:$C,'รับ-จ่าย ประจำวัน'!$B583,RD!I:I)+SUMIF('FG,ออนไล,คัดแยก'!$C:$C,'รับ-จ่าย ประจำวัน'!$B583,'FG,ออนไล,คัดแยก'!I:I)</f>
        <v>0</v>
      </c>
      <c r="AQ583" s="16">
        <f>SUMIF(เตรียมส่วนผสม!$C:$C,'รับ-จ่าย ประจำวัน'!$B583,เตรียมส่วนผสม!J:J)+SUMIF(กวนไส้!$C:$C,'รับ-จ่าย ประจำวัน'!$B583,กวนไส้!J:J)+SUMIF(ผลิต1!$C:$C,'รับ-จ่าย ประจำวัน'!$B583,ผลิต1!J:J)+SUMIF(ผลิต2!$C:$C,'รับ-จ่าย ประจำวัน'!$B583,ผลิต2!J:J)+SUMIF(เส้นแต่งหน้าขนมเค้ก!$C:$C,'รับ-จ่าย ประจำวัน'!$B583,เส้นแต่งหน้าขนมเค้ก!J:J)+SUMIF(แพ็ค!$C:$C,'รับ-จ่าย ประจำวัน'!$B583,แพ็ค!J:J)+SUMIF(ธุรการ!$C:$C,'รับ-จ่าย ประจำวัน'!$B583,ธุรการ!J:J)+SUMIF(เส้นแต่งหน้าขนมปัง!$C:$C,'รับ-จ่าย ประจำวัน'!$B583,เส้นแต่งหน้าขนมปัง!J:J)+SUMIF('วางแผนBC,CJ'!$C:$C,'รับ-จ่าย ประจำวัน'!$B583,'วางแผนBC,CJ'!J:J)+SUMIF(RD!$C:$C,'รับ-จ่าย ประจำวัน'!$B583,RD!J:J)+SUMIF('FG,ออนไล,คัดแยก'!$C:$C,'รับ-จ่าย ประจำวัน'!$B583,'FG,ออนไล,คัดแยก'!J:J)</f>
        <v>0</v>
      </c>
      <c r="AR583" s="16">
        <f>SUMIF(เตรียมส่วนผสม!$C:$C,'รับ-จ่าย ประจำวัน'!$B583,เตรียมส่วนผสม!K:K)+SUMIF(กวนไส้!$C:$C,'รับ-จ่าย ประจำวัน'!$B583,กวนไส้!K:K)+SUMIF(ผลิต1!$C:$C,'รับ-จ่าย ประจำวัน'!$B583,ผลิต1!K:K)+SUMIF(ผลิต2!$C:$C,'รับ-จ่าย ประจำวัน'!$B583,ผลิต2!K:K)+SUMIF(เส้นแต่งหน้าขนมเค้ก!$C:$C,'รับ-จ่าย ประจำวัน'!$B583,เส้นแต่งหน้าขนมเค้ก!K:K)+SUMIF(แพ็ค!$C:$C,'รับ-จ่าย ประจำวัน'!$B583,แพ็ค!K:K)+SUMIF(ธุรการ!$C:$C,'รับ-จ่าย ประจำวัน'!$B583,ธุรการ!K:K)+SUMIF(เส้นแต่งหน้าขนมปัง!$C:$C,'รับ-จ่าย ประจำวัน'!$B583,เส้นแต่งหน้าขนมปัง!K:K)+SUMIF('วางแผนBC,CJ'!$C:$C,'รับ-จ่าย ประจำวัน'!$B583,'วางแผนBC,CJ'!K:K)+SUMIF(RD!$C:$C,'รับ-จ่าย ประจำวัน'!$B583,RD!K:K)+SUMIF('FG,ออนไล,คัดแยก'!$C:$C,'รับ-จ่าย ประจำวัน'!$B583,'FG,ออนไล,คัดแยก'!K:K)</f>
        <v>0</v>
      </c>
      <c r="AS583" s="16">
        <f>SUMIF(เตรียมส่วนผสม!$C:$C,'รับ-จ่าย ประจำวัน'!$B583,เตรียมส่วนผสม!L:L)+SUMIF(กวนไส้!$C:$C,'รับ-จ่าย ประจำวัน'!$B583,กวนไส้!L:L)+SUMIF(ผลิต1!$C:$C,'รับ-จ่าย ประจำวัน'!$B583,ผลิต1!L:L)+SUMIF(ผลิต2!$C:$C,'รับ-จ่าย ประจำวัน'!$B583,ผลิต2!L:L)+SUMIF(เส้นแต่งหน้าขนมเค้ก!$C:$C,'รับ-จ่าย ประจำวัน'!$B583,เส้นแต่งหน้าขนมเค้ก!L:L)+SUMIF(แพ็ค!$C:$C,'รับ-จ่าย ประจำวัน'!$B583,แพ็ค!L:L)+SUMIF(ธุรการ!$C:$C,'รับ-จ่าย ประจำวัน'!$B583,ธุรการ!L:L)+SUMIF(เส้นแต่งหน้าขนมปัง!$C:$C,'รับ-จ่าย ประจำวัน'!$B583,เส้นแต่งหน้าขนมปัง!L:L)+SUMIF('วางแผนBC,CJ'!$C:$C,'รับ-จ่าย ประจำวัน'!$B583,'วางแผนBC,CJ'!L:L)+SUMIF(RD!$C:$C,'รับ-จ่าย ประจำวัน'!$B583,RD!L:L)+SUMIF('FG,ออนไล,คัดแยก'!$C:$C,'รับ-จ่าย ประจำวัน'!$B583,'FG,ออนไล,คัดแยก'!L:L)</f>
        <v>0</v>
      </c>
      <c r="AT583" s="16">
        <f>SUMIF(เตรียมส่วนผสม!$C:$C,'รับ-จ่าย ประจำวัน'!$B583,เตรียมส่วนผสม!M:M)+SUMIF(กวนไส้!$C:$C,'รับ-จ่าย ประจำวัน'!$B583,กวนไส้!M:M)+SUMIF(ผลิต1!$C:$C,'รับ-จ่าย ประจำวัน'!$B583,ผลิต1!M:M)+SUMIF(ผลิต2!$C:$C,'รับ-จ่าย ประจำวัน'!$B583,ผลิต2!M:M)+SUMIF(เส้นแต่งหน้าขนมเค้ก!$C:$C,'รับ-จ่าย ประจำวัน'!$B583,เส้นแต่งหน้าขนมเค้ก!M:M)+SUMIF(แพ็ค!$C:$C,'รับ-จ่าย ประจำวัน'!$B583,แพ็ค!M:M)+SUMIF(ธุรการ!$C:$C,'รับ-จ่าย ประจำวัน'!$B583,ธุรการ!M:M)+SUMIF(เส้นแต่งหน้าขนมปัง!$C:$C,'รับ-จ่าย ประจำวัน'!$B583,เส้นแต่งหน้าขนมปัง!M:M)+SUMIF('วางแผนBC,CJ'!$C:$C,'รับ-จ่าย ประจำวัน'!$B583,'วางแผนBC,CJ'!M:M)+SUMIF(RD!$C:$C,'รับ-จ่าย ประจำวัน'!$B583,RD!M:M)+SUMIF('FG,ออนไล,คัดแยก'!$C:$C,'รับ-จ่าย ประจำวัน'!$B583,'FG,ออนไล,คัดแยก'!M:M)</f>
        <v>0</v>
      </c>
      <c r="AU583" s="16">
        <f>SUMIF(เตรียมส่วนผสม!$C:$C,'รับ-จ่าย ประจำวัน'!$B583,เตรียมส่วนผสม!N:N)+SUMIF(กวนไส้!$C:$C,'รับ-จ่าย ประจำวัน'!$B583,กวนไส้!N:N)+SUMIF(ผลิต1!$C:$C,'รับ-จ่าย ประจำวัน'!$B583,ผลิต1!N:N)+SUMIF(ผลิต2!$C:$C,'รับ-จ่าย ประจำวัน'!$B583,ผลิต2!N:N)+SUMIF(เส้นแต่งหน้าขนมเค้ก!$C:$C,'รับ-จ่าย ประจำวัน'!$B583,เส้นแต่งหน้าขนมเค้ก!N:N)+SUMIF(แพ็ค!$C:$C,'รับ-จ่าย ประจำวัน'!$B583,แพ็ค!N:N)+SUMIF(ธุรการ!$C:$C,'รับ-จ่าย ประจำวัน'!$B583,ธุรการ!N:N)+SUMIF(เส้นแต่งหน้าขนมปัง!$C:$C,'รับ-จ่าย ประจำวัน'!$B583,เส้นแต่งหน้าขนมปัง!N:N)+SUMIF('วางแผนBC,CJ'!$C:$C,'รับ-จ่าย ประจำวัน'!$B583,'วางแผนBC,CJ'!N:N)+SUMIF(RD!$C:$C,'รับ-จ่าย ประจำวัน'!$B583,RD!N:N)+SUMIF('FG,ออนไล,คัดแยก'!$C:$C,'รับ-จ่าย ประจำวัน'!$B583,'FG,ออนไล,คัดแยก'!N:N)</f>
        <v>0</v>
      </c>
      <c r="AV583" s="16">
        <f>SUMIF(เตรียมส่วนผสม!$C:$C,'รับ-จ่าย ประจำวัน'!$B583,เตรียมส่วนผสม!O:O)+SUMIF(กวนไส้!$C:$C,'รับ-จ่าย ประจำวัน'!$B583,กวนไส้!O:O)+SUMIF(ผลิต1!$C:$C,'รับ-จ่าย ประจำวัน'!$B583,ผลิต1!O:O)+SUMIF(ผลิต2!$C:$C,'รับ-จ่าย ประจำวัน'!$B583,ผลิต2!O:O)+SUMIF(เส้นแต่งหน้าขนมเค้ก!$C:$C,'รับ-จ่าย ประจำวัน'!$B583,เส้นแต่งหน้าขนมเค้ก!O:O)+SUMIF(แพ็ค!$C:$C,'รับ-จ่าย ประจำวัน'!$B583,แพ็ค!O:O)+SUMIF(ธุรการ!$C:$C,'รับ-จ่าย ประจำวัน'!$B583,ธุรการ!O:O)+SUMIF(เส้นแต่งหน้าขนมปัง!$C:$C,'รับ-จ่าย ประจำวัน'!$B583,เส้นแต่งหน้าขนมปัง!O:O)+SUMIF('วางแผนBC,CJ'!$C:$C,'รับ-จ่าย ประจำวัน'!$B583,'วางแผนBC,CJ'!O:O)+SUMIF(RD!$C:$C,'รับ-จ่าย ประจำวัน'!$B583,RD!O:O)+SUMIF('FG,ออนไล,คัดแยก'!$C:$C,'รับ-จ่าย ประจำวัน'!$B583,'FG,ออนไล,คัดแยก'!O:O)</f>
        <v>0</v>
      </c>
      <c r="AW583" s="16">
        <f>SUMIF(เตรียมส่วนผสม!$C:$C,'รับ-จ่าย ประจำวัน'!$B583,เตรียมส่วนผสม!P:P)+SUMIF(กวนไส้!$C:$C,'รับ-จ่าย ประจำวัน'!$B583,กวนไส้!P:P)+SUMIF(ผลิต1!$C:$C,'รับ-จ่าย ประจำวัน'!$B583,ผลิต1!P:P)+SUMIF(ผลิต2!$C:$C,'รับ-จ่าย ประจำวัน'!$B583,ผลิต2!P:P)+SUMIF(เส้นแต่งหน้าขนมเค้ก!$C:$C,'รับ-จ่าย ประจำวัน'!$B583,เส้นแต่งหน้าขนมเค้ก!P:P)+SUMIF(แพ็ค!$C:$C,'รับ-จ่าย ประจำวัน'!$B583,แพ็ค!P:P)+SUMIF(ธุรการ!$C:$C,'รับ-จ่าย ประจำวัน'!$B583,ธุรการ!P:P)+SUMIF(เส้นแต่งหน้าขนมปัง!$C:$C,'รับ-จ่าย ประจำวัน'!$B583,เส้นแต่งหน้าขนมปัง!P:P)+SUMIF('วางแผนBC,CJ'!$C:$C,'รับ-จ่าย ประจำวัน'!$B583,'วางแผนBC,CJ'!P:P)+SUMIF(RD!$C:$C,'รับ-จ่าย ประจำวัน'!$B583,RD!P:P)+SUMIF('FG,ออนไล,คัดแยก'!$C:$C,'รับ-จ่าย ประจำวัน'!$B583,'FG,ออนไล,คัดแยก'!P:P)</f>
        <v>0</v>
      </c>
      <c r="AX583" s="16">
        <f>SUMIF(เตรียมส่วนผสม!$C:$C,'รับ-จ่าย ประจำวัน'!$B583,เตรียมส่วนผสม!Q:Q)+SUMIF(กวนไส้!$C:$C,'รับ-จ่าย ประจำวัน'!$B583,กวนไส้!Q:Q)+SUMIF(ผลิต1!$C:$C,'รับ-จ่าย ประจำวัน'!$B583,ผลิต1!Q:Q)+SUMIF(ผลิต2!$C:$C,'รับ-จ่าย ประจำวัน'!$B583,ผลิต2!Q:Q)+SUMIF(เส้นแต่งหน้าขนมเค้ก!$C:$C,'รับ-จ่าย ประจำวัน'!$B583,เส้นแต่งหน้าขนมเค้ก!Q:Q)+SUMIF(แพ็ค!$C:$C,'รับ-จ่าย ประจำวัน'!$B583,แพ็ค!Q:Q)+SUMIF(ธุรการ!$C:$C,'รับ-จ่าย ประจำวัน'!$B583,ธุรการ!Q:Q)+SUMIF(เส้นแต่งหน้าขนมปัง!$C:$C,'รับ-จ่าย ประจำวัน'!$B583,เส้นแต่งหน้าขนมปัง!Q:Q)+SUMIF('วางแผนBC,CJ'!$C:$C,'รับ-จ่าย ประจำวัน'!$B583,'วางแผนBC,CJ'!Q:Q)+SUMIF(RD!$C:$C,'รับ-จ่าย ประจำวัน'!$B583,RD!Q:Q)+SUMIF('FG,ออนไล,คัดแยก'!$C:$C,'รับ-จ่าย ประจำวัน'!$B583,'FG,ออนไล,คัดแยก'!Q:Q)</f>
        <v>0</v>
      </c>
      <c r="AY583" s="16">
        <f>SUMIF(เตรียมส่วนผสม!$C:$C,'รับ-จ่าย ประจำวัน'!$B583,เตรียมส่วนผสม!R:R)+SUMIF(กวนไส้!$C:$C,'รับ-จ่าย ประจำวัน'!$B583,กวนไส้!R:R)+SUMIF(ผลิต1!$C:$C,'รับ-จ่าย ประจำวัน'!$B583,ผลิต1!R:R)+SUMIF(ผลิต2!$C:$C,'รับ-จ่าย ประจำวัน'!$B583,ผลิต2!R:R)+SUMIF(เส้นแต่งหน้าขนมเค้ก!$C:$C,'รับ-จ่าย ประจำวัน'!$B583,เส้นแต่งหน้าขนมเค้ก!R:R)+SUMIF(แพ็ค!$C:$C,'รับ-จ่าย ประจำวัน'!$B583,แพ็ค!R:R)+SUMIF(ธุรการ!$C:$C,'รับ-จ่าย ประจำวัน'!$B583,ธุรการ!R:R)+SUMIF(เส้นแต่งหน้าขนมปัง!$C:$C,'รับ-จ่าย ประจำวัน'!$B583,เส้นแต่งหน้าขนมปัง!R:R)+SUMIF('วางแผนBC,CJ'!$C:$C,'รับ-จ่าย ประจำวัน'!$B583,'วางแผนBC,CJ'!R:R)+SUMIF(RD!$C:$C,'รับ-จ่าย ประจำวัน'!$B583,RD!R:R)+SUMIF('FG,ออนไล,คัดแยก'!$C:$C,'รับ-จ่าย ประจำวัน'!$B583,'FG,ออนไล,คัดแยก'!R:R)</f>
        <v>0</v>
      </c>
      <c r="AZ583" s="16">
        <f>SUMIF(เตรียมส่วนผสม!$C:$C,'รับ-จ่าย ประจำวัน'!$B583,เตรียมส่วนผสม!S:S)+SUMIF(กวนไส้!$C:$C,'รับ-จ่าย ประจำวัน'!$B583,กวนไส้!S:S)+SUMIF(ผลิต1!$C:$C,'รับ-จ่าย ประจำวัน'!$B583,ผลิต1!S:S)+SUMIF(ผลิต2!$C:$C,'รับ-จ่าย ประจำวัน'!$B583,ผลิต2!S:S)+SUMIF(เส้นแต่งหน้าขนมเค้ก!$C:$C,'รับ-จ่าย ประจำวัน'!$B583,เส้นแต่งหน้าขนมเค้ก!S:S)+SUMIF(แพ็ค!$C:$C,'รับ-จ่าย ประจำวัน'!$B583,แพ็ค!S:S)+SUMIF(ธุรการ!$C:$C,'รับ-จ่าย ประจำวัน'!$B583,ธุรการ!S:S)+SUMIF(เส้นแต่งหน้าขนมปัง!$C:$C,'รับ-จ่าย ประจำวัน'!$B583,เส้นแต่งหน้าขนมปัง!S:S)+SUMIF('วางแผนBC,CJ'!$C:$C,'รับ-จ่าย ประจำวัน'!$B583,'วางแผนBC,CJ'!S:S)+SUMIF(RD!$C:$C,'รับ-จ่าย ประจำวัน'!$B583,RD!S:S)+SUMIF('FG,ออนไล,คัดแยก'!$C:$C,'รับ-จ่าย ประจำวัน'!$B583,'FG,ออนไล,คัดแยก'!S:S)</f>
        <v>0</v>
      </c>
      <c r="BA583" s="16">
        <f>SUMIF(เตรียมส่วนผสม!$C:$C,'รับ-จ่าย ประจำวัน'!$B583,เตรียมส่วนผสม!T:T)+SUMIF(กวนไส้!$C:$C,'รับ-จ่าย ประจำวัน'!$B583,กวนไส้!T:T)+SUMIF(ผลิต1!$C:$C,'รับ-จ่าย ประจำวัน'!$B583,ผลิต1!T:T)+SUMIF(ผลิต2!$C:$C,'รับ-จ่าย ประจำวัน'!$B583,ผลิต2!T:T)+SUMIF(เส้นแต่งหน้าขนมเค้ก!$C:$C,'รับ-จ่าย ประจำวัน'!$B583,เส้นแต่งหน้าขนมเค้ก!T:T)+SUMIF(แพ็ค!$C:$C,'รับ-จ่าย ประจำวัน'!$B583,แพ็ค!T:T)+SUMIF(ธุรการ!$C:$C,'รับ-จ่าย ประจำวัน'!$B583,ธุรการ!T:T)+SUMIF(เส้นแต่งหน้าขนมปัง!$C:$C,'รับ-จ่าย ประจำวัน'!$B583,เส้นแต่งหน้าขนมปัง!T:T)+SUMIF('วางแผนBC,CJ'!$C:$C,'รับ-จ่าย ประจำวัน'!$B583,'วางแผนBC,CJ'!T:T)+SUMIF(RD!$C:$C,'รับ-จ่าย ประจำวัน'!$B583,RD!T:T)+SUMIF('FG,ออนไล,คัดแยก'!$C:$C,'รับ-จ่าย ประจำวัน'!$B583,'FG,ออนไล,คัดแยก'!T:T)</f>
        <v>0</v>
      </c>
      <c r="BB583" s="16">
        <f>SUMIF(เตรียมส่วนผสม!$C:$C,'รับ-จ่าย ประจำวัน'!$B583,เตรียมส่วนผสม!U:U)+SUMIF(กวนไส้!$C:$C,'รับ-จ่าย ประจำวัน'!$B583,กวนไส้!U:U)+SUMIF(ผลิต1!$C:$C,'รับ-จ่าย ประจำวัน'!$B583,ผลิต1!U:U)+SUMIF(ผลิต2!$C:$C,'รับ-จ่าย ประจำวัน'!$B583,ผลิต2!U:U)+SUMIF(เส้นแต่งหน้าขนมเค้ก!$C:$C,'รับ-จ่าย ประจำวัน'!$B583,เส้นแต่งหน้าขนมเค้ก!U:U)+SUMIF(แพ็ค!$C:$C,'รับ-จ่าย ประจำวัน'!$B583,แพ็ค!U:U)+SUMIF(ธุรการ!$C:$C,'รับ-จ่าย ประจำวัน'!$B583,ธุรการ!U:U)+SUMIF(เส้นแต่งหน้าขนมปัง!$C:$C,'รับ-จ่าย ประจำวัน'!$B583,เส้นแต่งหน้าขนมปัง!U:U)+SUMIF('วางแผนBC,CJ'!$C:$C,'รับ-จ่าย ประจำวัน'!$B583,'วางแผนBC,CJ'!U:U)+SUMIF(RD!$C:$C,'รับ-จ่าย ประจำวัน'!$B583,RD!U:U)+SUMIF('FG,ออนไล,คัดแยก'!$C:$C,'รับ-จ่าย ประจำวัน'!$B583,'FG,ออนไล,คัดแยก'!U:U)</f>
        <v>0</v>
      </c>
      <c r="BC583" s="16">
        <f>SUMIF(เตรียมส่วนผสม!$C:$C,'รับ-จ่าย ประจำวัน'!$B583,เตรียมส่วนผสม!V:V)+SUMIF(กวนไส้!$C:$C,'รับ-จ่าย ประจำวัน'!$B583,กวนไส้!V:V)+SUMIF(ผลิต1!$C:$C,'รับ-จ่าย ประจำวัน'!$B583,ผลิต1!V:V)+SUMIF(ผลิต2!$C:$C,'รับ-จ่าย ประจำวัน'!$B583,ผลิต2!V:V)+SUMIF(เส้นแต่งหน้าขนมเค้ก!$C:$C,'รับ-จ่าย ประจำวัน'!$B583,เส้นแต่งหน้าขนมเค้ก!V:V)+SUMIF(แพ็ค!$C:$C,'รับ-จ่าย ประจำวัน'!$B583,แพ็ค!V:V)+SUMIF(ธุรการ!$C:$C,'รับ-จ่าย ประจำวัน'!$B583,ธุรการ!V:V)+SUMIF(เส้นแต่งหน้าขนมปัง!$C:$C,'รับ-จ่าย ประจำวัน'!$B583,เส้นแต่งหน้าขนมปัง!V:V)+SUMIF('วางแผนBC,CJ'!$C:$C,'รับ-จ่าย ประจำวัน'!$B583,'วางแผนBC,CJ'!V:V)+SUMIF(RD!$C:$C,'รับ-จ่าย ประจำวัน'!$B583,RD!V:V)+SUMIF('FG,ออนไล,คัดแยก'!$C:$C,'รับ-จ่าย ประจำวัน'!$B583,'FG,ออนไล,คัดแยก'!V:V)</f>
        <v>0</v>
      </c>
      <c r="BD583" s="16">
        <f>SUMIF(เตรียมส่วนผสม!$C:$C,'รับ-จ่าย ประจำวัน'!$B583,เตรียมส่วนผสม!W:W)+SUMIF(กวนไส้!$C:$C,'รับ-จ่าย ประจำวัน'!$B583,กวนไส้!W:W)+SUMIF(ผลิต1!$C:$C,'รับ-จ่าย ประจำวัน'!$B583,ผลิต1!W:W)+SUMIF(ผลิต2!$C:$C,'รับ-จ่าย ประจำวัน'!$B583,ผลิต2!W:W)+SUMIF(เส้นแต่งหน้าขนมเค้ก!$C:$C,'รับ-จ่าย ประจำวัน'!$B583,เส้นแต่งหน้าขนมเค้ก!W:W)+SUMIF(แพ็ค!$C:$C,'รับ-จ่าย ประจำวัน'!$B583,แพ็ค!W:W)+SUMIF(ธุรการ!$C:$C,'รับ-จ่าย ประจำวัน'!$B583,ธุรการ!W:W)+SUMIF(เส้นแต่งหน้าขนมปัง!$C:$C,'รับ-จ่าย ประจำวัน'!$B583,เส้นแต่งหน้าขนมปัง!W:W)+SUMIF('วางแผนBC,CJ'!$C:$C,'รับ-จ่าย ประจำวัน'!$B583,'วางแผนBC,CJ'!W:W)+SUMIF(RD!$C:$C,'รับ-จ่าย ประจำวัน'!$B583,RD!W:W)+SUMIF('FG,ออนไล,คัดแยก'!$C:$C,'รับ-จ่าย ประจำวัน'!$B583,'FG,ออนไล,คัดแยก'!W:W)</f>
        <v>0</v>
      </c>
      <c r="BE583" s="16">
        <f>SUMIF(เตรียมส่วนผสม!$C:$C,'รับ-จ่าย ประจำวัน'!$B583,เตรียมส่วนผสม!X:X)+SUMIF(กวนไส้!$C:$C,'รับ-จ่าย ประจำวัน'!$B583,กวนไส้!X:X)+SUMIF(ผลิต1!$C:$C,'รับ-จ่าย ประจำวัน'!$B583,ผลิต1!X:X)+SUMIF(ผลิต2!$C:$C,'รับ-จ่าย ประจำวัน'!$B583,ผลิต2!X:X)+SUMIF(เส้นแต่งหน้าขนมเค้ก!$C:$C,'รับ-จ่าย ประจำวัน'!$B583,เส้นแต่งหน้าขนมเค้ก!X:X)+SUMIF(แพ็ค!$C:$C,'รับ-จ่าย ประจำวัน'!$B583,แพ็ค!X:X)+SUMIF(ธุรการ!$C:$C,'รับ-จ่าย ประจำวัน'!$B583,ธุรการ!X:X)+SUMIF(เส้นแต่งหน้าขนมปัง!$C:$C,'รับ-จ่าย ประจำวัน'!$B583,เส้นแต่งหน้าขนมปัง!X:X)+SUMIF('วางแผนBC,CJ'!$C:$C,'รับ-จ่าย ประจำวัน'!$B583,'วางแผนBC,CJ'!X:X)+SUMIF(RD!$C:$C,'รับ-จ่าย ประจำวัน'!$B583,RD!X:X)+SUMIF('FG,ออนไล,คัดแยก'!$C:$C,'รับ-จ่าย ประจำวัน'!$B583,'FG,ออนไล,คัดแยก'!X:X)</f>
        <v>0</v>
      </c>
      <c r="BF583" s="16">
        <f>SUMIF(เตรียมส่วนผสม!$C:$C,'รับ-จ่าย ประจำวัน'!$B583,เตรียมส่วนผสม!Y:Y)+SUMIF(กวนไส้!$C:$C,'รับ-จ่าย ประจำวัน'!$B583,กวนไส้!Y:Y)+SUMIF(ผลิต1!$C:$C,'รับ-จ่าย ประจำวัน'!$B583,ผลิต1!Y:Y)+SUMIF(ผลิต2!$C:$C,'รับ-จ่าย ประจำวัน'!$B583,ผลิต2!Y:Y)+SUMIF(เส้นแต่งหน้าขนมเค้ก!$C:$C,'รับ-จ่าย ประจำวัน'!$B583,เส้นแต่งหน้าขนมเค้ก!Y:Y)+SUMIF(แพ็ค!$C:$C,'รับ-จ่าย ประจำวัน'!$B583,แพ็ค!Y:Y)+SUMIF(ธุรการ!$C:$C,'รับ-จ่าย ประจำวัน'!$B583,ธุรการ!Y:Y)+SUMIF(เส้นแต่งหน้าขนมปัง!$C:$C,'รับ-จ่าย ประจำวัน'!$B583,เส้นแต่งหน้าขนมปัง!Y:Y)+SUMIF('วางแผนBC,CJ'!$C:$C,'รับ-จ่าย ประจำวัน'!$B583,'วางแผนBC,CJ'!Y:Y)+SUMIF(RD!$C:$C,'รับ-จ่าย ประจำวัน'!$B583,RD!Y:Y)+SUMIF('FG,ออนไล,คัดแยก'!$C:$C,'รับ-จ่าย ประจำวัน'!$B583,'FG,ออนไล,คัดแยก'!Y:Y)</f>
        <v>0</v>
      </c>
      <c r="BG583" s="16">
        <f>SUMIF(เตรียมส่วนผสม!$C:$C,'รับ-จ่าย ประจำวัน'!$B583,เตรียมส่วนผสม!Z:Z)+SUMIF(กวนไส้!$C:$C,'รับ-จ่าย ประจำวัน'!$B583,กวนไส้!Z:Z)+SUMIF(ผลิต1!$C:$C,'รับ-จ่าย ประจำวัน'!$B583,ผลิต1!Z:Z)+SUMIF(ผลิต2!$C:$C,'รับ-จ่าย ประจำวัน'!$B583,ผลิต2!Z:Z)+SUMIF(เส้นแต่งหน้าขนมเค้ก!$C:$C,'รับ-จ่าย ประจำวัน'!$B583,เส้นแต่งหน้าขนมเค้ก!Z:Z)+SUMIF(แพ็ค!$C:$C,'รับ-จ่าย ประจำวัน'!$B583,แพ็ค!Z:Z)+SUMIF(ธุรการ!$C:$C,'รับ-จ่าย ประจำวัน'!$B583,ธุรการ!Z:Z)+SUMIF(เส้นแต่งหน้าขนมปัง!$C:$C,'รับ-จ่าย ประจำวัน'!$B583,เส้นแต่งหน้าขนมปัง!Z:Z)+SUMIF('วางแผนBC,CJ'!$C:$C,'รับ-จ่าย ประจำวัน'!$B583,'วางแผนBC,CJ'!Z:Z)+SUMIF(RD!$C:$C,'รับ-จ่าย ประจำวัน'!$B583,RD!Z:Z)+SUMIF('FG,ออนไล,คัดแยก'!$C:$C,'รับ-จ่าย ประจำวัน'!$B583,'FG,ออนไล,คัดแยก'!Z:Z)</f>
        <v>0</v>
      </c>
      <c r="BH583" s="16">
        <f>SUMIF(เตรียมส่วนผสม!$C:$C,'รับ-จ่าย ประจำวัน'!$B583,เตรียมส่วนผสม!AA:AA)+SUMIF(กวนไส้!$C:$C,'รับ-จ่าย ประจำวัน'!$B583,กวนไส้!AA:AA)+SUMIF(ผลิต1!$C:$C,'รับ-จ่าย ประจำวัน'!$B583,ผลิต1!AA:AA)+SUMIF(ผลิต2!$C:$C,'รับ-จ่าย ประจำวัน'!$B583,ผลิต2!AA:AA)+SUMIF(เส้นแต่งหน้าขนมเค้ก!$C:$C,'รับ-จ่าย ประจำวัน'!$B583,เส้นแต่งหน้าขนมเค้ก!AA:AA)+SUMIF(แพ็ค!$C:$C,'รับ-จ่าย ประจำวัน'!$B583,แพ็ค!AA:AA)+SUMIF(ธุรการ!$C:$C,'รับ-จ่าย ประจำวัน'!$B583,ธุรการ!AA:AA)+SUMIF(เส้นแต่งหน้าขนมปัง!$C:$C,'รับ-จ่าย ประจำวัน'!$B583,เส้นแต่งหน้าขนมปัง!AA:AA)+SUMIF('วางแผนBC,CJ'!$C:$C,'รับ-จ่าย ประจำวัน'!$B583,'วางแผนBC,CJ'!AA:AA)+SUMIF(RD!$C:$C,'รับ-จ่าย ประจำวัน'!$B583,RD!AA:AA)+SUMIF('FG,ออนไล,คัดแยก'!$C:$C,'รับ-จ่าย ประจำวัน'!$B583,'FG,ออนไล,คัดแยก'!AA:AA)</f>
        <v>0</v>
      </c>
      <c r="BI583" s="16">
        <f>SUMIF(เตรียมส่วนผสม!$C:$C,'รับ-จ่าย ประจำวัน'!$B583,เตรียมส่วนผสม!AB:AB)+SUMIF(กวนไส้!$C:$C,'รับ-จ่าย ประจำวัน'!$B583,กวนไส้!AB:AB)+SUMIF(ผลิต1!$C:$C,'รับ-จ่าย ประจำวัน'!$B583,ผลิต1!AB:AB)+SUMIF(ผลิต2!$C:$C,'รับ-จ่าย ประจำวัน'!$B583,ผลิต2!AB:AB)+SUMIF(เส้นแต่งหน้าขนมเค้ก!$C:$C,'รับ-จ่าย ประจำวัน'!$B583,เส้นแต่งหน้าขนมเค้ก!AB:AB)+SUMIF(แพ็ค!$C:$C,'รับ-จ่าย ประจำวัน'!$B583,แพ็ค!AB:AB)+SUMIF(ธุรการ!$C:$C,'รับ-จ่าย ประจำวัน'!$B583,ธุรการ!AB:AB)+SUMIF(เส้นแต่งหน้าขนมปัง!$C:$C,'รับ-จ่าย ประจำวัน'!$B583,เส้นแต่งหน้าขนมปัง!AB:AB)+SUMIF('วางแผนBC,CJ'!$C:$C,'รับ-จ่าย ประจำวัน'!$B583,'วางแผนBC,CJ'!AB:AB)+SUMIF(RD!$C:$C,'รับ-จ่าย ประจำวัน'!$B583,RD!AB:AB)+SUMIF('FG,ออนไล,คัดแยก'!$C:$C,'รับ-จ่าย ประจำวัน'!$B583,'FG,ออนไล,คัดแยก'!AB:AB)</f>
        <v>0</v>
      </c>
      <c r="BJ583" s="16">
        <f>SUMIF(เตรียมส่วนผสม!$C:$C,'รับ-จ่าย ประจำวัน'!$B583,เตรียมส่วนผสม!AC:AC)+SUMIF(กวนไส้!$C:$C,'รับ-จ่าย ประจำวัน'!$B583,กวนไส้!AC:AC)+SUMIF(ผลิต1!$C:$C,'รับ-จ่าย ประจำวัน'!$B583,ผลิต1!AC:AC)+SUMIF(ผลิต2!$C:$C,'รับ-จ่าย ประจำวัน'!$B583,ผลิต2!AC:AC)+SUMIF(เส้นแต่งหน้าขนมเค้ก!$C:$C,'รับ-จ่าย ประจำวัน'!$B583,เส้นแต่งหน้าขนมเค้ก!AC:AC)+SUMIF(แพ็ค!$C:$C,'รับ-จ่าย ประจำวัน'!$B583,แพ็ค!AC:AC)+SUMIF(ธุรการ!$C:$C,'รับ-จ่าย ประจำวัน'!$B583,ธุรการ!AC:AC)+SUMIF(เส้นแต่งหน้าขนมปัง!$C:$C,'รับ-จ่าย ประจำวัน'!$B583,เส้นแต่งหน้าขนมปัง!AC:AC)+SUMIF('วางแผนBC,CJ'!$C:$C,'รับ-จ่าย ประจำวัน'!$B583,'วางแผนBC,CJ'!AC:AC)+SUMIF(RD!$C:$C,'รับ-จ่าย ประจำวัน'!$B583,RD!AC:AC)+SUMIF('FG,ออนไล,คัดแยก'!$C:$C,'รับ-จ่าย ประจำวัน'!$B583,'FG,ออนไล,คัดแยก'!AC:AC)</f>
        <v>0</v>
      </c>
      <c r="BK583" s="16">
        <f>SUMIF(เตรียมส่วนผสม!$C:$C,'รับ-จ่าย ประจำวัน'!$B583,เตรียมส่วนผสม!AD:AD)+SUMIF(กวนไส้!$C:$C,'รับ-จ่าย ประจำวัน'!$B583,กวนไส้!AD:AD)+SUMIF(ผลิต1!$C:$C,'รับ-จ่าย ประจำวัน'!$B583,ผลิต1!AD:AD)+SUMIF(ผลิต2!$C:$C,'รับ-จ่าย ประจำวัน'!$B583,ผลิต2!AD:AD)+SUMIF(เส้นแต่งหน้าขนมเค้ก!$C:$C,'รับ-จ่าย ประจำวัน'!$B583,เส้นแต่งหน้าขนมเค้ก!AD:AD)+SUMIF(แพ็ค!$C:$C,'รับ-จ่าย ประจำวัน'!$B583,แพ็ค!AD:AD)+SUMIF(ธุรการ!$C:$C,'รับ-จ่าย ประจำวัน'!$B583,ธุรการ!AD:AD)+SUMIF(เส้นแต่งหน้าขนมปัง!$C:$C,'รับ-จ่าย ประจำวัน'!$B583,เส้นแต่งหน้าขนมปัง!AD:AD)+SUMIF('วางแผนBC,CJ'!$C:$C,'รับ-จ่าย ประจำวัน'!$B583,'วางแผนBC,CJ'!AD:AD)+SUMIF(RD!$C:$C,'รับ-จ่าย ประจำวัน'!$B583,RD!AD:AD)+SUMIF('FG,ออนไล,คัดแยก'!$C:$C,'รับ-จ่าย ประจำวัน'!$B583,'FG,ออนไล,คัดแยก'!AD:AD)</f>
        <v>0</v>
      </c>
      <c r="BL583" s="16">
        <f>SUMIF(เตรียมส่วนผสม!$C:$C,'รับ-จ่าย ประจำวัน'!$B583,เตรียมส่วนผสม!AE:AE)+SUMIF(กวนไส้!$C:$C,'รับ-จ่าย ประจำวัน'!$B583,กวนไส้!AE:AE)+SUMIF(ผลิต1!$C:$C,'รับ-จ่าย ประจำวัน'!$B583,ผลิต1!AE:AE)+SUMIF(ผลิต2!$C:$C,'รับ-จ่าย ประจำวัน'!$B583,ผลิต2!AE:AE)+SUMIF(เส้นแต่งหน้าขนมเค้ก!$C:$C,'รับ-จ่าย ประจำวัน'!$B583,เส้นแต่งหน้าขนมเค้ก!AE:AE)+SUMIF(แพ็ค!$C:$C,'รับ-จ่าย ประจำวัน'!$B583,แพ็ค!AE:AE)+SUMIF(ธุรการ!$C:$C,'รับ-จ่าย ประจำวัน'!$B583,ธุรการ!AE:AE)+SUMIF(เส้นแต่งหน้าขนมปัง!$C:$C,'รับ-จ่าย ประจำวัน'!$B583,เส้นแต่งหน้าขนมปัง!AE:AE)+SUMIF('วางแผนBC,CJ'!$C:$C,'รับ-จ่าย ประจำวัน'!$B583,'วางแผนBC,CJ'!AE:AE)+SUMIF(RD!$C:$C,'รับ-จ่าย ประจำวัน'!$B583,RD!AE:AE)+SUMIF('FG,ออนไล,คัดแยก'!$C:$C,'รับ-จ่าย ประจำวัน'!$B583,'FG,ออนไล,คัดแยก'!AE:AE)</f>
        <v>0</v>
      </c>
      <c r="BM583" s="16">
        <f>SUMIF(เตรียมส่วนผสม!$C:$C,'รับ-จ่าย ประจำวัน'!$B583,เตรียมส่วนผสม!AF:AF)+SUMIF(กวนไส้!$C:$C,'รับ-จ่าย ประจำวัน'!$B583,กวนไส้!AF:AF)+SUMIF(ผลิต1!$C:$C,'รับ-จ่าย ประจำวัน'!$B583,ผลิต1!AF:AF)+SUMIF(ผลิต2!$C:$C,'รับ-จ่าย ประจำวัน'!$B583,ผลิต2!AF:AF)+SUMIF(เส้นแต่งหน้าขนมเค้ก!$C:$C,'รับ-จ่าย ประจำวัน'!$B583,เส้นแต่งหน้าขนมเค้ก!AF:AF)+SUMIF(แพ็ค!$C:$C,'รับ-จ่าย ประจำวัน'!$B583,แพ็ค!AF:AF)+SUMIF(ธุรการ!$C:$C,'รับ-จ่าย ประจำวัน'!$B583,ธุรการ!AF:AF)+SUMIF(เส้นแต่งหน้าขนมปัง!$C:$C,'รับ-จ่าย ประจำวัน'!$B583,เส้นแต่งหน้าขนมปัง!AF:AF)+SUMIF('วางแผนBC,CJ'!$C:$C,'รับ-จ่าย ประจำวัน'!$B583,'วางแผนBC,CJ'!AF:AF)+SUMIF(RD!$C:$C,'รับ-จ่าย ประจำวัน'!$B583,RD!AF:AF)+SUMIF('FG,ออนไล,คัดแยก'!$C:$C,'รับ-จ่าย ประจำวัน'!$B583,'FG,ออนไล,คัดแยก'!AF:AF)</f>
        <v>0</v>
      </c>
      <c r="BN583" s="16">
        <f>SUMIF(เตรียมส่วนผสม!$C:$C,'รับ-จ่าย ประจำวัน'!$B583,เตรียมส่วนผสม!AG:AG)+SUMIF(กวนไส้!$C:$C,'รับ-จ่าย ประจำวัน'!$B583,กวนไส้!AG:AG)+SUMIF(ผลิต1!$C:$C,'รับ-จ่าย ประจำวัน'!$B583,ผลิต1!AG:AG)+SUMIF(ผลิต2!$C:$C,'รับ-จ่าย ประจำวัน'!$B583,ผลิต2!AG:AG)+SUMIF(เส้นแต่งหน้าขนมเค้ก!$C:$C,'รับ-จ่าย ประจำวัน'!$B583,เส้นแต่งหน้าขนมเค้ก!AG:AG)+SUMIF(แพ็ค!$C:$C,'รับ-จ่าย ประจำวัน'!$B583,แพ็ค!AG:AG)+SUMIF(ธุรการ!$C:$C,'รับ-จ่าย ประจำวัน'!$B583,ธุรการ!AG:AG)+SUMIF(เส้นแต่งหน้าขนมปัง!$C:$C,'รับ-จ่าย ประจำวัน'!$B583,เส้นแต่งหน้าขนมปัง!AG:AG)+SUMIF('วางแผนBC,CJ'!$C:$C,'รับ-จ่าย ประจำวัน'!$B583,'วางแผนBC,CJ'!AG:AG)+SUMIF(RD!$C:$C,'รับ-จ่าย ประจำวัน'!$B583,RD!AG:AG)+SUMIF('FG,ออนไล,คัดแยก'!$C:$C,'รับ-จ่าย ประจำวัน'!$B583,'FG,ออนไล,คัดแยก'!AG:AG)</f>
        <v>0</v>
      </c>
      <c r="BO583" s="16">
        <f>SUMIF(เตรียมส่วนผสม!$C:$C,'รับ-จ่าย ประจำวัน'!$B583,เตรียมส่วนผสม!AH:AH)+SUMIF(กวนไส้!$C:$C,'รับ-จ่าย ประจำวัน'!$B583,กวนไส้!AH:AH)+SUMIF(ผลิต1!$C:$C,'รับ-จ่าย ประจำวัน'!$B583,ผลิต1!AH:AH)+SUMIF(ผลิต2!$C:$C,'รับ-จ่าย ประจำวัน'!$B583,ผลิต2!AH:AH)+SUMIF(เส้นแต่งหน้าขนมเค้ก!$C:$C,'รับ-จ่าย ประจำวัน'!$B583,เส้นแต่งหน้าขนมเค้ก!AH:AH)+SUMIF(แพ็ค!$C:$C,'รับ-จ่าย ประจำวัน'!$B583,แพ็ค!AH:AH)+SUMIF(ธุรการ!$C:$C,'รับ-จ่าย ประจำวัน'!$B583,ธุรการ!AH:AH)+SUMIF(เส้นแต่งหน้าขนมปัง!$C:$C,'รับ-จ่าย ประจำวัน'!$B583,เส้นแต่งหน้าขนมปัง!AH:AH)+SUMIF('วางแผนBC,CJ'!$C:$C,'รับ-จ่าย ประจำวัน'!$B583,'วางแผนBC,CJ'!AH:AH)+SUMIF(RD!$C:$C,'รับ-จ่าย ประจำวัน'!$B583,RD!AH:AH)+SUMIF('FG,ออนไล,คัดแยก'!$C:$C,'รับ-จ่าย ประจำวัน'!$B583,'FG,ออนไล,คัดแยก'!AH:AH)</f>
        <v>0</v>
      </c>
      <c r="BP583" s="16">
        <f>SUMIF(เตรียมส่วนผสม!$C:$C,'รับ-จ่าย ประจำวัน'!$B583,เตรียมส่วนผสม!AI:AI)+SUMIF(กวนไส้!$C:$C,'รับ-จ่าย ประจำวัน'!$B583,กวนไส้!AI:AI)+SUMIF(ผลิต1!$C:$C,'รับ-จ่าย ประจำวัน'!$B583,ผลิต1!AI:AI)+SUMIF(ผลิต2!$C:$C,'รับ-จ่าย ประจำวัน'!$B583,ผลิต2!AI:AI)+SUMIF(เส้นแต่งหน้าขนมเค้ก!$C:$C,'รับ-จ่าย ประจำวัน'!$B583,เส้นแต่งหน้าขนมเค้ก!AI:AI)+SUMIF(แพ็ค!$C:$C,'รับ-จ่าย ประจำวัน'!$B583,แพ็ค!AI:AI)+SUMIF(ธุรการ!$C:$C,'รับ-จ่าย ประจำวัน'!$B583,ธุรการ!AI:AI)+SUMIF(เส้นแต่งหน้าขนมปัง!$C:$C,'รับ-จ่าย ประจำวัน'!$B583,เส้นแต่งหน้าขนมปัง!AI:AI)+SUMIF('วางแผนBC,CJ'!$C:$C,'รับ-จ่าย ประจำวัน'!$B583,'วางแผนBC,CJ'!AI:AI)+SUMIF(RD!$C:$C,'รับ-จ่าย ประจำวัน'!$B583,RD!AI:AI)+SUMIF('FG,ออนไล,คัดแยก'!$C:$C,'รับ-จ่าย ประจำวัน'!$B583,'FG,ออนไล,คัดแยก'!AI:AI)</f>
        <v>0</v>
      </c>
      <c r="BQ583" s="16">
        <f>SUMIF(เตรียมส่วนผสม!$C:$C,'รับ-จ่าย ประจำวัน'!$B583,เตรียมส่วนผสม!AJ:AJ)+SUMIF(กวนไส้!$C:$C,'รับ-จ่าย ประจำวัน'!$B583,กวนไส้!AJ:AJ)+SUMIF(ผลิต1!$C:$C,'รับ-จ่าย ประจำวัน'!$B583,ผลิต1!AJ:AJ)+SUMIF(ผลิต2!$C:$C,'รับ-จ่าย ประจำวัน'!$B583,ผลิต2!AJ:AJ)+SUMIF(เส้นแต่งหน้าขนมเค้ก!$C:$C,'รับ-จ่าย ประจำวัน'!$B583,เส้นแต่งหน้าขนมเค้ก!AJ:AJ)+SUMIF(แพ็ค!$C:$C,'รับ-จ่าย ประจำวัน'!$B583,แพ็ค!AJ:AJ)+SUMIF(ธุรการ!$C:$C,'รับ-จ่าย ประจำวัน'!$B583,ธุรการ!AJ:AJ)+SUMIF(เส้นแต่งหน้าขนมปัง!$C:$C,'รับ-จ่าย ประจำวัน'!$B583,เส้นแต่งหน้าขนมปัง!AJ:AJ)+SUMIF('วางแผนBC,CJ'!$C:$C,'รับ-จ่าย ประจำวัน'!$B583,'วางแผนBC,CJ'!AJ:AJ)+SUMIF(RD!$C:$C,'รับ-จ่าย ประจำวัน'!$B583,RD!AJ:AJ)+SUMIF('FG,ออนไล,คัดแยก'!$C:$C,'รับ-จ่าย ประจำวัน'!$B583,'FG,ออนไล,คัดแยก'!AJ:AJ)</f>
        <v>0</v>
      </c>
      <c r="BR583" s="16">
        <f>SUMIF(เตรียมส่วนผสม!$C:$C,'รับ-จ่าย ประจำวัน'!$B583,เตรียมส่วนผสม!AK:AK)+SUMIF(กวนไส้!$C:$C,'รับ-จ่าย ประจำวัน'!$B583,กวนไส้!AK:AK)+SUMIF(ผลิต1!$C:$C,'รับ-จ่าย ประจำวัน'!$B583,ผลิต1!AK:AK)+SUMIF(ผลิต2!$C:$C,'รับ-จ่าย ประจำวัน'!$B583,ผลิต2!AK:AK)+SUMIF(เส้นแต่งหน้าขนมเค้ก!$C:$C,'รับ-จ่าย ประจำวัน'!$B583,เส้นแต่งหน้าขนมเค้ก!AK:AK)+SUMIF(แพ็ค!$C:$C,'รับ-จ่าย ประจำวัน'!$B583,แพ็ค!AK:AK)+SUMIF(ธุรการ!$C:$C,'รับ-จ่าย ประจำวัน'!$B583,ธุรการ!AK:AK)+SUMIF(เส้นแต่งหน้าขนมปัง!$C:$C,'รับ-จ่าย ประจำวัน'!$B583,เส้นแต่งหน้าขนมปัง!AK:AK)+SUMIF('วางแผนBC,CJ'!$C:$C,'รับ-จ่าย ประจำวัน'!$B583,'วางแผนBC,CJ'!AK:AK)+SUMIF(RD!$C:$C,'รับ-จ่าย ประจำวัน'!$B583,RD!AK:AK)+SUMIF('FG,ออนไล,คัดแยก'!$C:$C,'รับ-จ่าย ประจำวัน'!$B583,'FG,ออนไล,คัดแยก'!AK:AK)</f>
        <v>0</v>
      </c>
      <c r="BS583" s="16">
        <f>SUMIF(เตรียมส่วนผสม!$C:$C,'รับ-จ่าย ประจำวัน'!$B583,เตรียมส่วนผสม!AL:AL)+SUMIF(กวนไส้!$C:$C,'รับ-จ่าย ประจำวัน'!$B583,กวนไส้!AL:AL)+SUMIF(ผลิต1!$C:$C,'รับ-จ่าย ประจำวัน'!$B583,ผลิต1!AL:AL)+SUMIF(ผลิต2!$C:$C,'รับ-จ่าย ประจำวัน'!$B583,ผลิต2!AL:AL)+SUMIF(เส้นแต่งหน้าขนมเค้ก!$C:$C,'รับ-จ่าย ประจำวัน'!$B583,เส้นแต่งหน้าขนมเค้ก!AL:AL)+SUMIF(แพ็ค!$C:$C,'รับ-จ่าย ประจำวัน'!$B583,แพ็ค!AL:AL)+SUMIF(ธุรการ!$C:$C,'รับ-จ่าย ประจำวัน'!$B583,ธุรการ!AL:AL)+SUMIF(เส้นแต่งหน้าขนมปัง!$C:$C,'รับ-จ่าย ประจำวัน'!$B583,เส้นแต่งหน้าขนมปัง!AL:AL)+SUMIF('วางแผนBC,CJ'!$C:$C,'รับ-จ่าย ประจำวัน'!$B583,'วางแผนBC,CJ'!AL:AL)+SUMIF(RD!$C:$C,'รับ-จ่าย ประจำวัน'!$B583,RD!AL:AL)+SUMIF('FG,ออนไล,คัดแยก'!$C:$C,'รับ-จ่าย ประจำวัน'!$B583,'FG,ออนไล,คัดแยก'!AL:AL)</f>
        <v>0</v>
      </c>
      <c r="BT583" s="18">
        <f t="shared" ref="BT583:BT599" si="126">AO583+AP583+AQ583+AR583+AS583+AT583+AU583+AV583+AW583+AX583+AY583+AZ583+BA583+BB583+BC583+BD583+BE583+BF583+BG583+BH583+BI583+BJ583+BK583+BL583+BM583+BN583+BO583+BP583+BQ583+BR583+BS583</f>
        <v>0</v>
      </c>
      <c r="BU583" s="116"/>
      <c r="BV583" s="146">
        <f t="shared" ref="BV583:BV599" si="127">H583+AN583-BT583</f>
        <v>3000</v>
      </c>
      <c r="BW583" s="183">
        <v>30</v>
      </c>
      <c r="BX583" s="172">
        <f t="shared" si="124"/>
        <v>0</v>
      </c>
      <c r="BY583" s="188" t="e">
        <f t="shared" si="122"/>
        <v>#DIV/0!</v>
      </c>
      <c r="BZ583" s="180" t="e">
        <f t="shared" ref="BZ583:BZ647" ca="1" si="128">+TODAY()+BY583</f>
        <v>#DIV/0!</v>
      </c>
      <c r="CA583" s="93"/>
      <c r="CB583" s="93"/>
      <c r="CC583" s="93"/>
      <c r="CD583" s="93"/>
      <c r="CE583" s="93"/>
      <c r="CF583" s="93"/>
      <c r="CG583" s="93"/>
      <c r="CH583" s="93"/>
      <c r="CI583" s="93"/>
      <c r="CJ583" s="97"/>
      <c r="CK583" s="9">
        <f t="shared" si="123"/>
        <v>3000</v>
      </c>
    </row>
    <row r="584" spans="1:89" hidden="1" x14ac:dyDescent="0.5">
      <c r="A584" s="149"/>
      <c r="B584" s="34">
        <v>1023401123</v>
      </c>
      <c r="C584" s="156" t="s">
        <v>1858</v>
      </c>
      <c r="D584" s="141" t="s">
        <v>91</v>
      </c>
      <c r="E584" s="25"/>
      <c r="F584" s="132"/>
      <c r="G584" s="25"/>
      <c r="H584" s="12">
        <v>0</v>
      </c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11"/>
      <c r="AF584" s="11"/>
      <c r="AG584" s="11"/>
      <c r="AH584" s="11"/>
      <c r="AI584" s="25"/>
      <c r="AJ584" s="25"/>
      <c r="AK584" s="25"/>
      <c r="AL584" s="25"/>
      <c r="AM584" s="25"/>
      <c r="AN584" s="15">
        <f t="shared" si="119"/>
        <v>0</v>
      </c>
      <c r="AO584" s="16">
        <f>SUMIF(เตรียมส่วนผสม!$C:$C,'รับ-จ่าย ประจำวัน'!$B584,เตรียมส่วนผสม!H:H)+SUMIF(กวนไส้!$C:$C,'รับ-จ่าย ประจำวัน'!$B584,กวนไส้!H:H)+SUMIF(ผลิต1!$C:$C,'รับ-จ่าย ประจำวัน'!$B584,ผลิต1!H:H)+SUMIF(ผลิต2!$C:$C,'รับ-จ่าย ประจำวัน'!$B584,ผลิต2!H:H)+SUMIF(เส้นแต่งหน้าขนมเค้ก!$C:$C,'รับ-จ่าย ประจำวัน'!$B584,เส้นแต่งหน้าขนมเค้ก!H:H)+SUMIF(แพ็ค!$C:$C,'รับ-จ่าย ประจำวัน'!$B584,แพ็ค!H:H)+SUMIF(ธุรการ!$C:$C,'รับ-จ่าย ประจำวัน'!$B584,ธุรการ!H:H)+SUMIF(เส้นแต่งหน้าขนมปัง!$C:$C,'รับ-จ่าย ประจำวัน'!$B584,เส้นแต่งหน้าขนมปัง!H:H)+SUMIF('วางแผนBC,CJ'!$C:$C,'รับ-จ่าย ประจำวัน'!$B584,'วางแผนBC,CJ'!H:H)+SUMIF(RD!$C:$C,'รับ-จ่าย ประจำวัน'!$B584,RD!H:H)+SUMIF('FG,ออนไล,คัดแยก'!$C:$C,'รับ-จ่าย ประจำวัน'!$B584,'FG,ออนไล,คัดแยก'!H:H)</f>
        <v>0</v>
      </c>
      <c r="AP584" s="16">
        <f>SUMIF(เตรียมส่วนผสม!$C:$C,'รับ-จ่าย ประจำวัน'!$B584,เตรียมส่วนผสม!I:I)+SUMIF(กวนไส้!$C:$C,'รับ-จ่าย ประจำวัน'!$B584,กวนไส้!I:I)+SUMIF(ผลิต1!$C:$C,'รับ-จ่าย ประจำวัน'!$B584,ผลิต1!I:I)+SUMIF(ผลิต2!$C:$C,'รับ-จ่าย ประจำวัน'!$B584,ผลิต2!I:I)+SUMIF(เส้นแต่งหน้าขนมเค้ก!$C:$C,'รับ-จ่าย ประจำวัน'!$B584,เส้นแต่งหน้าขนมเค้ก!I:I)+SUMIF(แพ็ค!$C:$C,'รับ-จ่าย ประจำวัน'!$B584,แพ็ค!I:I)+SUMIF(ธุรการ!$C:$C,'รับ-จ่าย ประจำวัน'!$B584,ธุรการ!I:I)+SUMIF(เส้นแต่งหน้าขนมปัง!$C:$C,'รับ-จ่าย ประจำวัน'!$B584,เส้นแต่งหน้าขนมปัง!I:I)+SUMIF('วางแผนBC,CJ'!$C:$C,'รับ-จ่าย ประจำวัน'!$B584,'วางแผนBC,CJ'!I:I)+SUMIF(RD!$C:$C,'รับ-จ่าย ประจำวัน'!$B584,RD!I:I)+SUMIF('FG,ออนไล,คัดแยก'!$C:$C,'รับ-จ่าย ประจำวัน'!$B584,'FG,ออนไล,คัดแยก'!I:I)</f>
        <v>0</v>
      </c>
      <c r="AQ584" s="16">
        <f>SUMIF(เตรียมส่วนผสม!$C:$C,'รับ-จ่าย ประจำวัน'!$B584,เตรียมส่วนผสม!J:J)+SUMIF(กวนไส้!$C:$C,'รับ-จ่าย ประจำวัน'!$B584,กวนไส้!J:J)+SUMIF(ผลิต1!$C:$C,'รับ-จ่าย ประจำวัน'!$B584,ผลิต1!J:J)+SUMIF(ผลิต2!$C:$C,'รับ-จ่าย ประจำวัน'!$B584,ผลิต2!J:J)+SUMIF(เส้นแต่งหน้าขนมเค้ก!$C:$C,'รับ-จ่าย ประจำวัน'!$B584,เส้นแต่งหน้าขนมเค้ก!J:J)+SUMIF(แพ็ค!$C:$C,'รับ-จ่าย ประจำวัน'!$B584,แพ็ค!J:J)+SUMIF(ธุรการ!$C:$C,'รับ-จ่าย ประจำวัน'!$B584,ธุรการ!J:J)+SUMIF(เส้นแต่งหน้าขนมปัง!$C:$C,'รับ-จ่าย ประจำวัน'!$B584,เส้นแต่งหน้าขนมปัง!J:J)+SUMIF('วางแผนBC,CJ'!$C:$C,'รับ-จ่าย ประจำวัน'!$B584,'วางแผนBC,CJ'!J:J)+SUMIF(RD!$C:$C,'รับ-จ่าย ประจำวัน'!$B584,RD!J:J)+SUMIF('FG,ออนไล,คัดแยก'!$C:$C,'รับ-จ่าย ประจำวัน'!$B584,'FG,ออนไล,คัดแยก'!J:J)</f>
        <v>0</v>
      </c>
      <c r="AR584" s="16">
        <f>SUMIF(เตรียมส่วนผสม!$C:$C,'รับ-จ่าย ประจำวัน'!$B584,เตรียมส่วนผสม!K:K)+SUMIF(กวนไส้!$C:$C,'รับ-จ่าย ประจำวัน'!$B584,กวนไส้!K:K)+SUMIF(ผลิต1!$C:$C,'รับ-จ่าย ประจำวัน'!$B584,ผลิต1!K:K)+SUMIF(ผลิต2!$C:$C,'รับ-จ่าย ประจำวัน'!$B584,ผลิต2!K:K)+SUMIF(เส้นแต่งหน้าขนมเค้ก!$C:$C,'รับ-จ่าย ประจำวัน'!$B584,เส้นแต่งหน้าขนมเค้ก!K:K)+SUMIF(แพ็ค!$C:$C,'รับ-จ่าย ประจำวัน'!$B584,แพ็ค!K:K)+SUMIF(ธุรการ!$C:$C,'รับ-จ่าย ประจำวัน'!$B584,ธุรการ!K:K)+SUMIF(เส้นแต่งหน้าขนมปัง!$C:$C,'รับ-จ่าย ประจำวัน'!$B584,เส้นแต่งหน้าขนมปัง!K:K)+SUMIF('วางแผนBC,CJ'!$C:$C,'รับ-จ่าย ประจำวัน'!$B584,'วางแผนBC,CJ'!K:K)+SUMIF(RD!$C:$C,'รับ-จ่าย ประจำวัน'!$B584,RD!K:K)+SUMIF('FG,ออนไล,คัดแยก'!$C:$C,'รับ-จ่าย ประจำวัน'!$B584,'FG,ออนไล,คัดแยก'!K:K)</f>
        <v>0</v>
      </c>
      <c r="AS584" s="16">
        <f>SUMIF(เตรียมส่วนผสม!$C:$C,'รับ-จ่าย ประจำวัน'!$B584,เตรียมส่วนผสม!L:L)+SUMIF(กวนไส้!$C:$C,'รับ-จ่าย ประจำวัน'!$B584,กวนไส้!L:L)+SUMIF(ผลิต1!$C:$C,'รับ-จ่าย ประจำวัน'!$B584,ผลิต1!L:L)+SUMIF(ผลิต2!$C:$C,'รับ-จ่าย ประจำวัน'!$B584,ผลิต2!L:L)+SUMIF(เส้นแต่งหน้าขนมเค้ก!$C:$C,'รับ-จ่าย ประจำวัน'!$B584,เส้นแต่งหน้าขนมเค้ก!L:L)+SUMIF(แพ็ค!$C:$C,'รับ-จ่าย ประจำวัน'!$B584,แพ็ค!L:L)+SUMIF(ธุรการ!$C:$C,'รับ-จ่าย ประจำวัน'!$B584,ธุรการ!L:L)+SUMIF(เส้นแต่งหน้าขนมปัง!$C:$C,'รับ-จ่าย ประจำวัน'!$B584,เส้นแต่งหน้าขนมปัง!L:L)+SUMIF('วางแผนBC,CJ'!$C:$C,'รับ-จ่าย ประจำวัน'!$B584,'วางแผนBC,CJ'!L:L)+SUMIF(RD!$C:$C,'รับ-จ่าย ประจำวัน'!$B584,RD!L:L)+SUMIF('FG,ออนไล,คัดแยก'!$C:$C,'รับ-จ่าย ประจำวัน'!$B584,'FG,ออนไล,คัดแยก'!L:L)</f>
        <v>0</v>
      </c>
      <c r="AT584" s="16">
        <f>SUMIF(เตรียมส่วนผสม!$C:$C,'รับ-จ่าย ประจำวัน'!$B584,เตรียมส่วนผสม!M:M)+SUMIF(กวนไส้!$C:$C,'รับ-จ่าย ประจำวัน'!$B584,กวนไส้!M:M)+SUMIF(ผลิต1!$C:$C,'รับ-จ่าย ประจำวัน'!$B584,ผลิต1!M:M)+SUMIF(ผลิต2!$C:$C,'รับ-จ่าย ประจำวัน'!$B584,ผลิต2!M:M)+SUMIF(เส้นแต่งหน้าขนมเค้ก!$C:$C,'รับ-จ่าย ประจำวัน'!$B584,เส้นแต่งหน้าขนมเค้ก!M:M)+SUMIF(แพ็ค!$C:$C,'รับ-จ่าย ประจำวัน'!$B584,แพ็ค!M:M)+SUMIF(ธุรการ!$C:$C,'รับ-จ่าย ประจำวัน'!$B584,ธุรการ!M:M)+SUMIF(เส้นแต่งหน้าขนมปัง!$C:$C,'รับ-จ่าย ประจำวัน'!$B584,เส้นแต่งหน้าขนมปัง!M:M)+SUMIF('วางแผนBC,CJ'!$C:$C,'รับ-จ่าย ประจำวัน'!$B584,'วางแผนBC,CJ'!M:M)+SUMIF(RD!$C:$C,'รับ-จ่าย ประจำวัน'!$B584,RD!M:M)+SUMIF('FG,ออนไล,คัดแยก'!$C:$C,'รับ-จ่าย ประจำวัน'!$B584,'FG,ออนไล,คัดแยก'!M:M)</f>
        <v>0</v>
      </c>
      <c r="AU584" s="16">
        <f>SUMIF(เตรียมส่วนผสม!$C:$C,'รับ-จ่าย ประจำวัน'!$B584,เตรียมส่วนผสม!N:N)+SUMIF(กวนไส้!$C:$C,'รับ-จ่าย ประจำวัน'!$B584,กวนไส้!N:N)+SUMIF(ผลิต1!$C:$C,'รับ-จ่าย ประจำวัน'!$B584,ผลิต1!N:N)+SUMIF(ผลิต2!$C:$C,'รับ-จ่าย ประจำวัน'!$B584,ผลิต2!N:N)+SUMIF(เส้นแต่งหน้าขนมเค้ก!$C:$C,'รับ-จ่าย ประจำวัน'!$B584,เส้นแต่งหน้าขนมเค้ก!N:N)+SUMIF(แพ็ค!$C:$C,'รับ-จ่าย ประจำวัน'!$B584,แพ็ค!N:N)+SUMIF(ธุรการ!$C:$C,'รับ-จ่าย ประจำวัน'!$B584,ธุรการ!N:N)+SUMIF(เส้นแต่งหน้าขนมปัง!$C:$C,'รับ-จ่าย ประจำวัน'!$B584,เส้นแต่งหน้าขนมปัง!N:N)+SUMIF('วางแผนBC,CJ'!$C:$C,'รับ-จ่าย ประจำวัน'!$B584,'วางแผนBC,CJ'!N:N)+SUMIF(RD!$C:$C,'รับ-จ่าย ประจำวัน'!$B584,RD!N:N)+SUMIF('FG,ออนไล,คัดแยก'!$C:$C,'รับ-จ่าย ประจำวัน'!$B584,'FG,ออนไล,คัดแยก'!N:N)</f>
        <v>0</v>
      </c>
      <c r="AV584" s="16">
        <f>SUMIF(เตรียมส่วนผสม!$C:$C,'รับ-จ่าย ประจำวัน'!$B584,เตรียมส่วนผสม!O:O)+SUMIF(กวนไส้!$C:$C,'รับ-จ่าย ประจำวัน'!$B584,กวนไส้!O:O)+SUMIF(ผลิต1!$C:$C,'รับ-จ่าย ประจำวัน'!$B584,ผลิต1!O:O)+SUMIF(ผลิต2!$C:$C,'รับ-จ่าย ประจำวัน'!$B584,ผลิต2!O:O)+SUMIF(เส้นแต่งหน้าขนมเค้ก!$C:$C,'รับ-จ่าย ประจำวัน'!$B584,เส้นแต่งหน้าขนมเค้ก!O:O)+SUMIF(แพ็ค!$C:$C,'รับ-จ่าย ประจำวัน'!$B584,แพ็ค!O:O)+SUMIF(ธุรการ!$C:$C,'รับ-จ่าย ประจำวัน'!$B584,ธุรการ!O:O)+SUMIF(เส้นแต่งหน้าขนมปัง!$C:$C,'รับ-จ่าย ประจำวัน'!$B584,เส้นแต่งหน้าขนมปัง!O:O)+SUMIF('วางแผนBC,CJ'!$C:$C,'รับ-จ่าย ประจำวัน'!$B584,'วางแผนBC,CJ'!O:O)+SUMIF(RD!$C:$C,'รับ-จ่าย ประจำวัน'!$B584,RD!O:O)+SUMIF('FG,ออนไล,คัดแยก'!$C:$C,'รับ-จ่าย ประจำวัน'!$B584,'FG,ออนไล,คัดแยก'!O:O)</f>
        <v>0</v>
      </c>
      <c r="AW584" s="16">
        <f>SUMIF(เตรียมส่วนผสม!$C:$C,'รับ-จ่าย ประจำวัน'!$B584,เตรียมส่วนผสม!P:P)+SUMIF(กวนไส้!$C:$C,'รับ-จ่าย ประจำวัน'!$B584,กวนไส้!P:P)+SUMIF(ผลิต1!$C:$C,'รับ-จ่าย ประจำวัน'!$B584,ผลิต1!P:P)+SUMIF(ผลิต2!$C:$C,'รับ-จ่าย ประจำวัน'!$B584,ผลิต2!P:P)+SUMIF(เส้นแต่งหน้าขนมเค้ก!$C:$C,'รับ-จ่าย ประจำวัน'!$B584,เส้นแต่งหน้าขนมเค้ก!P:P)+SUMIF(แพ็ค!$C:$C,'รับ-จ่าย ประจำวัน'!$B584,แพ็ค!P:P)+SUMIF(ธุรการ!$C:$C,'รับ-จ่าย ประจำวัน'!$B584,ธุรการ!P:P)+SUMIF(เส้นแต่งหน้าขนมปัง!$C:$C,'รับ-จ่าย ประจำวัน'!$B584,เส้นแต่งหน้าขนมปัง!P:P)+SUMIF('วางแผนBC,CJ'!$C:$C,'รับ-จ่าย ประจำวัน'!$B584,'วางแผนBC,CJ'!P:P)+SUMIF(RD!$C:$C,'รับ-จ่าย ประจำวัน'!$B584,RD!P:P)+SUMIF('FG,ออนไล,คัดแยก'!$C:$C,'รับ-จ่าย ประจำวัน'!$B584,'FG,ออนไล,คัดแยก'!P:P)</f>
        <v>0</v>
      </c>
      <c r="AX584" s="16">
        <f>SUMIF(เตรียมส่วนผสม!$C:$C,'รับ-จ่าย ประจำวัน'!$B584,เตรียมส่วนผสม!Q:Q)+SUMIF(กวนไส้!$C:$C,'รับ-จ่าย ประจำวัน'!$B584,กวนไส้!Q:Q)+SUMIF(ผลิต1!$C:$C,'รับ-จ่าย ประจำวัน'!$B584,ผลิต1!Q:Q)+SUMIF(ผลิต2!$C:$C,'รับ-จ่าย ประจำวัน'!$B584,ผลิต2!Q:Q)+SUMIF(เส้นแต่งหน้าขนมเค้ก!$C:$C,'รับ-จ่าย ประจำวัน'!$B584,เส้นแต่งหน้าขนมเค้ก!Q:Q)+SUMIF(แพ็ค!$C:$C,'รับ-จ่าย ประจำวัน'!$B584,แพ็ค!Q:Q)+SUMIF(ธุรการ!$C:$C,'รับ-จ่าย ประจำวัน'!$B584,ธุรการ!Q:Q)+SUMIF(เส้นแต่งหน้าขนมปัง!$C:$C,'รับ-จ่าย ประจำวัน'!$B584,เส้นแต่งหน้าขนมปัง!Q:Q)+SUMIF('วางแผนBC,CJ'!$C:$C,'รับ-จ่าย ประจำวัน'!$B584,'วางแผนBC,CJ'!Q:Q)+SUMIF(RD!$C:$C,'รับ-จ่าย ประจำวัน'!$B584,RD!Q:Q)+SUMIF('FG,ออนไล,คัดแยก'!$C:$C,'รับ-จ่าย ประจำวัน'!$B584,'FG,ออนไล,คัดแยก'!Q:Q)</f>
        <v>0</v>
      </c>
      <c r="AY584" s="16">
        <f>SUMIF(เตรียมส่วนผสม!$C:$C,'รับ-จ่าย ประจำวัน'!$B584,เตรียมส่วนผสม!R:R)+SUMIF(กวนไส้!$C:$C,'รับ-จ่าย ประจำวัน'!$B584,กวนไส้!R:R)+SUMIF(ผลิต1!$C:$C,'รับ-จ่าย ประจำวัน'!$B584,ผลิต1!R:R)+SUMIF(ผลิต2!$C:$C,'รับ-จ่าย ประจำวัน'!$B584,ผลิต2!R:R)+SUMIF(เส้นแต่งหน้าขนมเค้ก!$C:$C,'รับ-จ่าย ประจำวัน'!$B584,เส้นแต่งหน้าขนมเค้ก!R:R)+SUMIF(แพ็ค!$C:$C,'รับ-จ่าย ประจำวัน'!$B584,แพ็ค!R:R)+SUMIF(ธุรการ!$C:$C,'รับ-จ่าย ประจำวัน'!$B584,ธุรการ!R:R)+SUMIF(เส้นแต่งหน้าขนมปัง!$C:$C,'รับ-จ่าย ประจำวัน'!$B584,เส้นแต่งหน้าขนมปัง!R:R)+SUMIF('วางแผนBC,CJ'!$C:$C,'รับ-จ่าย ประจำวัน'!$B584,'วางแผนBC,CJ'!R:R)+SUMIF(RD!$C:$C,'รับ-จ่าย ประจำวัน'!$B584,RD!R:R)+SUMIF('FG,ออนไล,คัดแยก'!$C:$C,'รับ-จ่าย ประจำวัน'!$B584,'FG,ออนไล,คัดแยก'!R:R)</f>
        <v>0</v>
      </c>
      <c r="AZ584" s="16">
        <f>SUMIF(เตรียมส่วนผสม!$C:$C,'รับ-จ่าย ประจำวัน'!$B584,เตรียมส่วนผสม!S:S)+SUMIF(กวนไส้!$C:$C,'รับ-จ่าย ประจำวัน'!$B584,กวนไส้!S:S)+SUMIF(ผลิต1!$C:$C,'รับ-จ่าย ประจำวัน'!$B584,ผลิต1!S:S)+SUMIF(ผลิต2!$C:$C,'รับ-จ่าย ประจำวัน'!$B584,ผลิต2!S:S)+SUMIF(เส้นแต่งหน้าขนมเค้ก!$C:$C,'รับ-จ่าย ประจำวัน'!$B584,เส้นแต่งหน้าขนมเค้ก!S:S)+SUMIF(แพ็ค!$C:$C,'รับ-จ่าย ประจำวัน'!$B584,แพ็ค!S:S)+SUMIF(ธุรการ!$C:$C,'รับ-จ่าย ประจำวัน'!$B584,ธุรการ!S:S)+SUMIF(เส้นแต่งหน้าขนมปัง!$C:$C,'รับ-จ่าย ประจำวัน'!$B584,เส้นแต่งหน้าขนมปัง!S:S)+SUMIF('วางแผนBC,CJ'!$C:$C,'รับ-จ่าย ประจำวัน'!$B584,'วางแผนBC,CJ'!S:S)+SUMIF(RD!$C:$C,'รับ-จ่าย ประจำวัน'!$B584,RD!S:S)+SUMIF('FG,ออนไล,คัดแยก'!$C:$C,'รับ-จ่าย ประจำวัน'!$B584,'FG,ออนไล,คัดแยก'!S:S)</f>
        <v>0</v>
      </c>
      <c r="BA584" s="16">
        <f>SUMIF(เตรียมส่วนผสม!$C:$C,'รับ-จ่าย ประจำวัน'!$B584,เตรียมส่วนผสม!T:T)+SUMIF(กวนไส้!$C:$C,'รับ-จ่าย ประจำวัน'!$B584,กวนไส้!T:T)+SUMIF(ผลิต1!$C:$C,'รับ-จ่าย ประจำวัน'!$B584,ผลิต1!T:T)+SUMIF(ผลิต2!$C:$C,'รับ-จ่าย ประจำวัน'!$B584,ผลิต2!T:T)+SUMIF(เส้นแต่งหน้าขนมเค้ก!$C:$C,'รับ-จ่าย ประจำวัน'!$B584,เส้นแต่งหน้าขนมเค้ก!T:T)+SUMIF(แพ็ค!$C:$C,'รับ-จ่าย ประจำวัน'!$B584,แพ็ค!T:T)+SUMIF(ธุรการ!$C:$C,'รับ-จ่าย ประจำวัน'!$B584,ธุรการ!T:T)+SUMIF(เส้นแต่งหน้าขนมปัง!$C:$C,'รับ-จ่าย ประจำวัน'!$B584,เส้นแต่งหน้าขนมปัง!T:T)+SUMIF('วางแผนBC,CJ'!$C:$C,'รับ-จ่าย ประจำวัน'!$B584,'วางแผนBC,CJ'!T:T)+SUMIF(RD!$C:$C,'รับ-จ่าย ประจำวัน'!$B584,RD!T:T)+SUMIF('FG,ออนไล,คัดแยก'!$C:$C,'รับ-จ่าย ประจำวัน'!$B584,'FG,ออนไล,คัดแยก'!T:T)</f>
        <v>0</v>
      </c>
      <c r="BB584" s="16">
        <f>SUMIF(เตรียมส่วนผสม!$C:$C,'รับ-จ่าย ประจำวัน'!$B584,เตรียมส่วนผสม!U:U)+SUMIF(กวนไส้!$C:$C,'รับ-จ่าย ประจำวัน'!$B584,กวนไส้!U:U)+SUMIF(ผลิต1!$C:$C,'รับ-จ่าย ประจำวัน'!$B584,ผลิต1!U:U)+SUMIF(ผลิต2!$C:$C,'รับ-จ่าย ประจำวัน'!$B584,ผลิต2!U:U)+SUMIF(เส้นแต่งหน้าขนมเค้ก!$C:$C,'รับ-จ่าย ประจำวัน'!$B584,เส้นแต่งหน้าขนมเค้ก!U:U)+SUMIF(แพ็ค!$C:$C,'รับ-จ่าย ประจำวัน'!$B584,แพ็ค!U:U)+SUMIF(ธุรการ!$C:$C,'รับ-จ่าย ประจำวัน'!$B584,ธุรการ!U:U)+SUMIF(เส้นแต่งหน้าขนมปัง!$C:$C,'รับ-จ่าย ประจำวัน'!$B584,เส้นแต่งหน้าขนมปัง!U:U)+SUMIF('วางแผนBC,CJ'!$C:$C,'รับ-จ่าย ประจำวัน'!$B584,'วางแผนBC,CJ'!U:U)+SUMIF(RD!$C:$C,'รับ-จ่าย ประจำวัน'!$B584,RD!U:U)+SUMIF('FG,ออนไล,คัดแยก'!$C:$C,'รับ-จ่าย ประจำวัน'!$B584,'FG,ออนไล,คัดแยก'!U:U)</f>
        <v>0</v>
      </c>
      <c r="BC584" s="16">
        <f>SUMIF(เตรียมส่วนผสม!$C:$C,'รับ-จ่าย ประจำวัน'!$B584,เตรียมส่วนผสม!V:V)+SUMIF(กวนไส้!$C:$C,'รับ-จ่าย ประจำวัน'!$B584,กวนไส้!V:V)+SUMIF(ผลิต1!$C:$C,'รับ-จ่าย ประจำวัน'!$B584,ผลิต1!V:V)+SUMIF(ผลิต2!$C:$C,'รับ-จ่าย ประจำวัน'!$B584,ผลิต2!V:V)+SUMIF(เส้นแต่งหน้าขนมเค้ก!$C:$C,'รับ-จ่าย ประจำวัน'!$B584,เส้นแต่งหน้าขนมเค้ก!V:V)+SUMIF(แพ็ค!$C:$C,'รับ-จ่าย ประจำวัน'!$B584,แพ็ค!V:V)+SUMIF(ธุรการ!$C:$C,'รับ-จ่าย ประจำวัน'!$B584,ธุรการ!V:V)+SUMIF(เส้นแต่งหน้าขนมปัง!$C:$C,'รับ-จ่าย ประจำวัน'!$B584,เส้นแต่งหน้าขนมปัง!V:V)+SUMIF('วางแผนBC,CJ'!$C:$C,'รับ-จ่าย ประจำวัน'!$B584,'วางแผนBC,CJ'!V:V)+SUMIF(RD!$C:$C,'รับ-จ่าย ประจำวัน'!$B584,RD!V:V)+SUMIF('FG,ออนไล,คัดแยก'!$C:$C,'รับ-จ่าย ประจำวัน'!$B584,'FG,ออนไล,คัดแยก'!V:V)</f>
        <v>0</v>
      </c>
      <c r="BD584" s="16">
        <f>SUMIF(เตรียมส่วนผสม!$C:$C,'รับ-จ่าย ประจำวัน'!$B584,เตรียมส่วนผสม!W:W)+SUMIF(กวนไส้!$C:$C,'รับ-จ่าย ประจำวัน'!$B584,กวนไส้!W:W)+SUMIF(ผลิต1!$C:$C,'รับ-จ่าย ประจำวัน'!$B584,ผลิต1!W:W)+SUMIF(ผลิต2!$C:$C,'รับ-จ่าย ประจำวัน'!$B584,ผลิต2!W:W)+SUMIF(เส้นแต่งหน้าขนมเค้ก!$C:$C,'รับ-จ่าย ประจำวัน'!$B584,เส้นแต่งหน้าขนมเค้ก!W:W)+SUMIF(แพ็ค!$C:$C,'รับ-จ่าย ประจำวัน'!$B584,แพ็ค!W:W)+SUMIF(ธุรการ!$C:$C,'รับ-จ่าย ประจำวัน'!$B584,ธุรการ!W:W)+SUMIF(เส้นแต่งหน้าขนมปัง!$C:$C,'รับ-จ่าย ประจำวัน'!$B584,เส้นแต่งหน้าขนมปัง!W:W)+SUMIF('วางแผนBC,CJ'!$C:$C,'รับ-จ่าย ประจำวัน'!$B584,'วางแผนBC,CJ'!W:W)+SUMIF(RD!$C:$C,'รับ-จ่าย ประจำวัน'!$B584,RD!W:W)+SUMIF('FG,ออนไล,คัดแยก'!$C:$C,'รับ-จ่าย ประจำวัน'!$B584,'FG,ออนไล,คัดแยก'!W:W)</f>
        <v>0</v>
      </c>
      <c r="BE584" s="16">
        <f>SUMIF(เตรียมส่วนผสม!$C:$C,'รับ-จ่าย ประจำวัน'!$B584,เตรียมส่วนผสม!X:X)+SUMIF(กวนไส้!$C:$C,'รับ-จ่าย ประจำวัน'!$B584,กวนไส้!X:X)+SUMIF(ผลิต1!$C:$C,'รับ-จ่าย ประจำวัน'!$B584,ผลิต1!X:X)+SUMIF(ผลิต2!$C:$C,'รับ-จ่าย ประจำวัน'!$B584,ผลิต2!X:X)+SUMIF(เส้นแต่งหน้าขนมเค้ก!$C:$C,'รับ-จ่าย ประจำวัน'!$B584,เส้นแต่งหน้าขนมเค้ก!X:X)+SUMIF(แพ็ค!$C:$C,'รับ-จ่าย ประจำวัน'!$B584,แพ็ค!X:X)+SUMIF(ธุรการ!$C:$C,'รับ-จ่าย ประจำวัน'!$B584,ธุรการ!X:X)+SUMIF(เส้นแต่งหน้าขนมปัง!$C:$C,'รับ-จ่าย ประจำวัน'!$B584,เส้นแต่งหน้าขนมปัง!X:X)+SUMIF('วางแผนBC,CJ'!$C:$C,'รับ-จ่าย ประจำวัน'!$B584,'วางแผนBC,CJ'!X:X)+SUMIF(RD!$C:$C,'รับ-จ่าย ประจำวัน'!$B584,RD!X:X)+SUMIF('FG,ออนไล,คัดแยก'!$C:$C,'รับ-จ่าย ประจำวัน'!$B584,'FG,ออนไล,คัดแยก'!X:X)</f>
        <v>0</v>
      </c>
      <c r="BF584" s="16">
        <f>SUMIF(เตรียมส่วนผสม!$C:$C,'รับ-จ่าย ประจำวัน'!$B584,เตรียมส่วนผสม!Y:Y)+SUMIF(กวนไส้!$C:$C,'รับ-จ่าย ประจำวัน'!$B584,กวนไส้!Y:Y)+SUMIF(ผลิต1!$C:$C,'รับ-จ่าย ประจำวัน'!$B584,ผลิต1!Y:Y)+SUMIF(ผลิต2!$C:$C,'รับ-จ่าย ประจำวัน'!$B584,ผลิต2!Y:Y)+SUMIF(เส้นแต่งหน้าขนมเค้ก!$C:$C,'รับ-จ่าย ประจำวัน'!$B584,เส้นแต่งหน้าขนมเค้ก!Y:Y)+SUMIF(แพ็ค!$C:$C,'รับ-จ่าย ประจำวัน'!$B584,แพ็ค!Y:Y)+SUMIF(ธุรการ!$C:$C,'รับ-จ่าย ประจำวัน'!$B584,ธุรการ!Y:Y)+SUMIF(เส้นแต่งหน้าขนมปัง!$C:$C,'รับ-จ่าย ประจำวัน'!$B584,เส้นแต่งหน้าขนมปัง!Y:Y)+SUMIF('วางแผนBC,CJ'!$C:$C,'รับ-จ่าย ประจำวัน'!$B584,'วางแผนBC,CJ'!Y:Y)+SUMIF(RD!$C:$C,'รับ-จ่าย ประจำวัน'!$B584,RD!Y:Y)+SUMIF('FG,ออนไล,คัดแยก'!$C:$C,'รับ-จ่าย ประจำวัน'!$B584,'FG,ออนไล,คัดแยก'!Y:Y)</f>
        <v>0</v>
      </c>
      <c r="BG584" s="16">
        <f>SUMIF(เตรียมส่วนผสม!$C:$C,'รับ-จ่าย ประจำวัน'!$B584,เตรียมส่วนผสม!Z:Z)+SUMIF(กวนไส้!$C:$C,'รับ-จ่าย ประจำวัน'!$B584,กวนไส้!Z:Z)+SUMIF(ผลิต1!$C:$C,'รับ-จ่าย ประจำวัน'!$B584,ผลิต1!Z:Z)+SUMIF(ผลิต2!$C:$C,'รับ-จ่าย ประจำวัน'!$B584,ผลิต2!Z:Z)+SUMIF(เส้นแต่งหน้าขนมเค้ก!$C:$C,'รับ-จ่าย ประจำวัน'!$B584,เส้นแต่งหน้าขนมเค้ก!Z:Z)+SUMIF(แพ็ค!$C:$C,'รับ-จ่าย ประจำวัน'!$B584,แพ็ค!Z:Z)+SUMIF(ธุรการ!$C:$C,'รับ-จ่าย ประจำวัน'!$B584,ธุรการ!Z:Z)+SUMIF(เส้นแต่งหน้าขนมปัง!$C:$C,'รับ-จ่าย ประจำวัน'!$B584,เส้นแต่งหน้าขนมปัง!Z:Z)+SUMIF('วางแผนBC,CJ'!$C:$C,'รับ-จ่าย ประจำวัน'!$B584,'วางแผนBC,CJ'!Z:Z)+SUMIF(RD!$C:$C,'รับ-จ่าย ประจำวัน'!$B584,RD!Z:Z)+SUMIF('FG,ออนไล,คัดแยก'!$C:$C,'รับ-จ่าย ประจำวัน'!$B584,'FG,ออนไล,คัดแยก'!Z:Z)</f>
        <v>0</v>
      </c>
      <c r="BH584" s="16">
        <f>SUMIF(เตรียมส่วนผสม!$C:$C,'รับ-จ่าย ประจำวัน'!$B584,เตรียมส่วนผสม!AA:AA)+SUMIF(กวนไส้!$C:$C,'รับ-จ่าย ประจำวัน'!$B584,กวนไส้!AA:AA)+SUMIF(ผลิต1!$C:$C,'รับ-จ่าย ประจำวัน'!$B584,ผลิต1!AA:AA)+SUMIF(ผลิต2!$C:$C,'รับ-จ่าย ประจำวัน'!$B584,ผลิต2!AA:AA)+SUMIF(เส้นแต่งหน้าขนมเค้ก!$C:$C,'รับ-จ่าย ประจำวัน'!$B584,เส้นแต่งหน้าขนมเค้ก!AA:AA)+SUMIF(แพ็ค!$C:$C,'รับ-จ่าย ประจำวัน'!$B584,แพ็ค!AA:AA)+SUMIF(ธุรการ!$C:$C,'รับ-จ่าย ประจำวัน'!$B584,ธุรการ!AA:AA)+SUMIF(เส้นแต่งหน้าขนมปัง!$C:$C,'รับ-จ่าย ประจำวัน'!$B584,เส้นแต่งหน้าขนมปัง!AA:AA)+SUMIF('วางแผนBC,CJ'!$C:$C,'รับ-จ่าย ประจำวัน'!$B584,'วางแผนBC,CJ'!AA:AA)+SUMIF(RD!$C:$C,'รับ-จ่าย ประจำวัน'!$B584,RD!AA:AA)+SUMIF('FG,ออนไล,คัดแยก'!$C:$C,'รับ-จ่าย ประจำวัน'!$B584,'FG,ออนไล,คัดแยก'!AA:AA)</f>
        <v>0</v>
      </c>
      <c r="BI584" s="16">
        <f>SUMIF(เตรียมส่วนผสม!$C:$C,'รับ-จ่าย ประจำวัน'!$B584,เตรียมส่วนผสม!AB:AB)+SUMIF(กวนไส้!$C:$C,'รับ-จ่าย ประจำวัน'!$B584,กวนไส้!AB:AB)+SUMIF(ผลิต1!$C:$C,'รับ-จ่าย ประจำวัน'!$B584,ผลิต1!AB:AB)+SUMIF(ผลิต2!$C:$C,'รับ-จ่าย ประจำวัน'!$B584,ผลิต2!AB:AB)+SUMIF(เส้นแต่งหน้าขนมเค้ก!$C:$C,'รับ-จ่าย ประจำวัน'!$B584,เส้นแต่งหน้าขนมเค้ก!AB:AB)+SUMIF(แพ็ค!$C:$C,'รับ-จ่าย ประจำวัน'!$B584,แพ็ค!AB:AB)+SUMIF(ธุรการ!$C:$C,'รับ-จ่าย ประจำวัน'!$B584,ธุรการ!AB:AB)+SUMIF(เส้นแต่งหน้าขนมปัง!$C:$C,'รับ-จ่าย ประจำวัน'!$B584,เส้นแต่งหน้าขนมปัง!AB:AB)+SUMIF('วางแผนBC,CJ'!$C:$C,'รับ-จ่าย ประจำวัน'!$B584,'วางแผนBC,CJ'!AB:AB)+SUMIF(RD!$C:$C,'รับ-จ่าย ประจำวัน'!$B584,RD!AB:AB)+SUMIF('FG,ออนไล,คัดแยก'!$C:$C,'รับ-จ่าย ประจำวัน'!$B584,'FG,ออนไล,คัดแยก'!AB:AB)</f>
        <v>0</v>
      </c>
      <c r="BJ584" s="16">
        <f>SUMIF(เตรียมส่วนผสม!$C:$C,'รับ-จ่าย ประจำวัน'!$B584,เตรียมส่วนผสม!AC:AC)+SUMIF(กวนไส้!$C:$C,'รับ-จ่าย ประจำวัน'!$B584,กวนไส้!AC:AC)+SUMIF(ผลิต1!$C:$C,'รับ-จ่าย ประจำวัน'!$B584,ผลิต1!AC:AC)+SUMIF(ผลิต2!$C:$C,'รับ-จ่าย ประจำวัน'!$B584,ผลิต2!AC:AC)+SUMIF(เส้นแต่งหน้าขนมเค้ก!$C:$C,'รับ-จ่าย ประจำวัน'!$B584,เส้นแต่งหน้าขนมเค้ก!AC:AC)+SUMIF(แพ็ค!$C:$C,'รับ-จ่าย ประจำวัน'!$B584,แพ็ค!AC:AC)+SUMIF(ธุรการ!$C:$C,'รับ-จ่าย ประจำวัน'!$B584,ธุรการ!AC:AC)+SUMIF(เส้นแต่งหน้าขนมปัง!$C:$C,'รับ-จ่าย ประจำวัน'!$B584,เส้นแต่งหน้าขนมปัง!AC:AC)+SUMIF('วางแผนBC,CJ'!$C:$C,'รับ-จ่าย ประจำวัน'!$B584,'วางแผนBC,CJ'!AC:AC)+SUMIF(RD!$C:$C,'รับ-จ่าย ประจำวัน'!$B584,RD!AC:AC)+SUMIF('FG,ออนไล,คัดแยก'!$C:$C,'รับ-จ่าย ประจำวัน'!$B584,'FG,ออนไล,คัดแยก'!AC:AC)</f>
        <v>0</v>
      </c>
      <c r="BK584" s="16">
        <f>SUMIF(เตรียมส่วนผสม!$C:$C,'รับ-จ่าย ประจำวัน'!$B584,เตรียมส่วนผสม!AD:AD)+SUMIF(กวนไส้!$C:$C,'รับ-จ่าย ประจำวัน'!$B584,กวนไส้!AD:AD)+SUMIF(ผลิต1!$C:$C,'รับ-จ่าย ประจำวัน'!$B584,ผลิต1!AD:AD)+SUMIF(ผลิต2!$C:$C,'รับ-จ่าย ประจำวัน'!$B584,ผลิต2!AD:AD)+SUMIF(เส้นแต่งหน้าขนมเค้ก!$C:$C,'รับ-จ่าย ประจำวัน'!$B584,เส้นแต่งหน้าขนมเค้ก!AD:AD)+SUMIF(แพ็ค!$C:$C,'รับ-จ่าย ประจำวัน'!$B584,แพ็ค!AD:AD)+SUMIF(ธุรการ!$C:$C,'รับ-จ่าย ประจำวัน'!$B584,ธุรการ!AD:AD)+SUMIF(เส้นแต่งหน้าขนมปัง!$C:$C,'รับ-จ่าย ประจำวัน'!$B584,เส้นแต่งหน้าขนมปัง!AD:AD)+SUMIF('วางแผนBC,CJ'!$C:$C,'รับ-จ่าย ประจำวัน'!$B584,'วางแผนBC,CJ'!AD:AD)+SUMIF(RD!$C:$C,'รับ-จ่าย ประจำวัน'!$B584,RD!AD:AD)+SUMIF('FG,ออนไล,คัดแยก'!$C:$C,'รับ-จ่าย ประจำวัน'!$B584,'FG,ออนไล,คัดแยก'!AD:AD)</f>
        <v>0</v>
      </c>
      <c r="BL584" s="16">
        <f>SUMIF(เตรียมส่วนผสม!$C:$C,'รับ-จ่าย ประจำวัน'!$B584,เตรียมส่วนผสม!AE:AE)+SUMIF(กวนไส้!$C:$C,'รับ-จ่าย ประจำวัน'!$B584,กวนไส้!AE:AE)+SUMIF(ผลิต1!$C:$C,'รับ-จ่าย ประจำวัน'!$B584,ผลิต1!AE:AE)+SUMIF(ผลิต2!$C:$C,'รับ-จ่าย ประจำวัน'!$B584,ผลิต2!AE:AE)+SUMIF(เส้นแต่งหน้าขนมเค้ก!$C:$C,'รับ-จ่าย ประจำวัน'!$B584,เส้นแต่งหน้าขนมเค้ก!AE:AE)+SUMIF(แพ็ค!$C:$C,'รับ-จ่าย ประจำวัน'!$B584,แพ็ค!AE:AE)+SUMIF(ธุรการ!$C:$C,'รับ-จ่าย ประจำวัน'!$B584,ธุรการ!AE:AE)+SUMIF(เส้นแต่งหน้าขนมปัง!$C:$C,'รับ-จ่าย ประจำวัน'!$B584,เส้นแต่งหน้าขนมปัง!AE:AE)+SUMIF('วางแผนBC,CJ'!$C:$C,'รับ-จ่าย ประจำวัน'!$B584,'วางแผนBC,CJ'!AE:AE)+SUMIF(RD!$C:$C,'รับ-จ่าย ประจำวัน'!$B584,RD!AE:AE)+SUMIF('FG,ออนไล,คัดแยก'!$C:$C,'รับ-จ่าย ประจำวัน'!$B584,'FG,ออนไล,คัดแยก'!AE:AE)</f>
        <v>0</v>
      </c>
      <c r="BM584" s="16">
        <f>SUMIF(เตรียมส่วนผสม!$C:$C,'รับ-จ่าย ประจำวัน'!$B584,เตรียมส่วนผสม!AF:AF)+SUMIF(กวนไส้!$C:$C,'รับ-จ่าย ประจำวัน'!$B584,กวนไส้!AF:AF)+SUMIF(ผลิต1!$C:$C,'รับ-จ่าย ประจำวัน'!$B584,ผลิต1!AF:AF)+SUMIF(ผลิต2!$C:$C,'รับ-จ่าย ประจำวัน'!$B584,ผลิต2!AF:AF)+SUMIF(เส้นแต่งหน้าขนมเค้ก!$C:$C,'รับ-จ่าย ประจำวัน'!$B584,เส้นแต่งหน้าขนมเค้ก!AF:AF)+SUMIF(แพ็ค!$C:$C,'รับ-จ่าย ประจำวัน'!$B584,แพ็ค!AF:AF)+SUMIF(ธุรการ!$C:$C,'รับ-จ่าย ประจำวัน'!$B584,ธุรการ!AF:AF)+SUMIF(เส้นแต่งหน้าขนมปัง!$C:$C,'รับ-จ่าย ประจำวัน'!$B584,เส้นแต่งหน้าขนมปัง!AF:AF)+SUMIF('วางแผนBC,CJ'!$C:$C,'รับ-จ่าย ประจำวัน'!$B584,'วางแผนBC,CJ'!AF:AF)+SUMIF(RD!$C:$C,'รับ-จ่าย ประจำวัน'!$B584,RD!AF:AF)+SUMIF('FG,ออนไล,คัดแยก'!$C:$C,'รับ-จ่าย ประจำวัน'!$B584,'FG,ออนไล,คัดแยก'!AF:AF)</f>
        <v>0</v>
      </c>
      <c r="BN584" s="16">
        <f>SUMIF(เตรียมส่วนผสม!$C:$C,'รับ-จ่าย ประจำวัน'!$B584,เตรียมส่วนผสม!AG:AG)+SUMIF(กวนไส้!$C:$C,'รับ-จ่าย ประจำวัน'!$B584,กวนไส้!AG:AG)+SUMIF(ผลิต1!$C:$C,'รับ-จ่าย ประจำวัน'!$B584,ผลิต1!AG:AG)+SUMIF(ผลิต2!$C:$C,'รับ-จ่าย ประจำวัน'!$B584,ผลิต2!AG:AG)+SUMIF(เส้นแต่งหน้าขนมเค้ก!$C:$C,'รับ-จ่าย ประจำวัน'!$B584,เส้นแต่งหน้าขนมเค้ก!AG:AG)+SUMIF(แพ็ค!$C:$C,'รับ-จ่าย ประจำวัน'!$B584,แพ็ค!AG:AG)+SUMIF(ธุรการ!$C:$C,'รับ-จ่าย ประจำวัน'!$B584,ธุรการ!AG:AG)+SUMIF(เส้นแต่งหน้าขนมปัง!$C:$C,'รับ-จ่าย ประจำวัน'!$B584,เส้นแต่งหน้าขนมปัง!AG:AG)+SUMIF('วางแผนBC,CJ'!$C:$C,'รับ-จ่าย ประจำวัน'!$B584,'วางแผนBC,CJ'!AG:AG)+SUMIF(RD!$C:$C,'รับ-จ่าย ประจำวัน'!$B584,RD!AG:AG)+SUMIF('FG,ออนไล,คัดแยก'!$C:$C,'รับ-จ่าย ประจำวัน'!$B584,'FG,ออนไล,คัดแยก'!AG:AG)</f>
        <v>0</v>
      </c>
      <c r="BO584" s="16">
        <f>SUMIF(เตรียมส่วนผสม!$C:$C,'รับ-จ่าย ประจำวัน'!$B584,เตรียมส่วนผสม!AH:AH)+SUMIF(กวนไส้!$C:$C,'รับ-จ่าย ประจำวัน'!$B584,กวนไส้!AH:AH)+SUMIF(ผลิต1!$C:$C,'รับ-จ่าย ประจำวัน'!$B584,ผลิต1!AH:AH)+SUMIF(ผลิต2!$C:$C,'รับ-จ่าย ประจำวัน'!$B584,ผลิต2!AH:AH)+SUMIF(เส้นแต่งหน้าขนมเค้ก!$C:$C,'รับ-จ่าย ประจำวัน'!$B584,เส้นแต่งหน้าขนมเค้ก!AH:AH)+SUMIF(แพ็ค!$C:$C,'รับ-จ่าย ประจำวัน'!$B584,แพ็ค!AH:AH)+SUMIF(ธุรการ!$C:$C,'รับ-จ่าย ประจำวัน'!$B584,ธุรการ!AH:AH)+SUMIF(เส้นแต่งหน้าขนมปัง!$C:$C,'รับ-จ่าย ประจำวัน'!$B584,เส้นแต่งหน้าขนมปัง!AH:AH)+SUMIF('วางแผนBC,CJ'!$C:$C,'รับ-จ่าย ประจำวัน'!$B584,'วางแผนBC,CJ'!AH:AH)+SUMIF(RD!$C:$C,'รับ-จ่าย ประจำวัน'!$B584,RD!AH:AH)+SUMIF('FG,ออนไล,คัดแยก'!$C:$C,'รับ-จ่าย ประจำวัน'!$B584,'FG,ออนไล,คัดแยก'!AH:AH)</f>
        <v>0</v>
      </c>
      <c r="BP584" s="16">
        <f>SUMIF(เตรียมส่วนผสม!$C:$C,'รับ-จ่าย ประจำวัน'!$B584,เตรียมส่วนผสม!AI:AI)+SUMIF(กวนไส้!$C:$C,'รับ-จ่าย ประจำวัน'!$B584,กวนไส้!AI:AI)+SUMIF(ผลิต1!$C:$C,'รับ-จ่าย ประจำวัน'!$B584,ผลิต1!AI:AI)+SUMIF(ผลิต2!$C:$C,'รับ-จ่าย ประจำวัน'!$B584,ผลิต2!AI:AI)+SUMIF(เส้นแต่งหน้าขนมเค้ก!$C:$C,'รับ-จ่าย ประจำวัน'!$B584,เส้นแต่งหน้าขนมเค้ก!AI:AI)+SUMIF(แพ็ค!$C:$C,'รับ-จ่าย ประจำวัน'!$B584,แพ็ค!AI:AI)+SUMIF(ธุรการ!$C:$C,'รับ-จ่าย ประจำวัน'!$B584,ธุรการ!AI:AI)+SUMIF(เส้นแต่งหน้าขนมปัง!$C:$C,'รับ-จ่าย ประจำวัน'!$B584,เส้นแต่งหน้าขนมปัง!AI:AI)+SUMIF('วางแผนBC,CJ'!$C:$C,'รับ-จ่าย ประจำวัน'!$B584,'วางแผนBC,CJ'!AI:AI)+SUMIF(RD!$C:$C,'รับ-จ่าย ประจำวัน'!$B584,RD!AI:AI)+SUMIF('FG,ออนไล,คัดแยก'!$C:$C,'รับ-จ่าย ประจำวัน'!$B584,'FG,ออนไล,คัดแยก'!AI:AI)</f>
        <v>0</v>
      </c>
      <c r="BQ584" s="16">
        <f>SUMIF(เตรียมส่วนผสม!$C:$C,'รับ-จ่าย ประจำวัน'!$B584,เตรียมส่วนผสม!AJ:AJ)+SUMIF(กวนไส้!$C:$C,'รับ-จ่าย ประจำวัน'!$B584,กวนไส้!AJ:AJ)+SUMIF(ผลิต1!$C:$C,'รับ-จ่าย ประจำวัน'!$B584,ผลิต1!AJ:AJ)+SUMIF(ผลิต2!$C:$C,'รับ-จ่าย ประจำวัน'!$B584,ผลิต2!AJ:AJ)+SUMIF(เส้นแต่งหน้าขนมเค้ก!$C:$C,'รับ-จ่าย ประจำวัน'!$B584,เส้นแต่งหน้าขนมเค้ก!AJ:AJ)+SUMIF(แพ็ค!$C:$C,'รับ-จ่าย ประจำวัน'!$B584,แพ็ค!AJ:AJ)+SUMIF(ธุรการ!$C:$C,'รับ-จ่าย ประจำวัน'!$B584,ธุรการ!AJ:AJ)+SUMIF(เส้นแต่งหน้าขนมปัง!$C:$C,'รับ-จ่าย ประจำวัน'!$B584,เส้นแต่งหน้าขนมปัง!AJ:AJ)+SUMIF('วางแผนBC,CJ'!$C:$C,'รับ-จ่าย ประจำวัน'!$B584,'วางแผนBC,CJ'!AJ:AJ)+SUMIF(RD!$C:$C,'รับ-จ่าย ประจำวัน'!$B584,RD!AJ:AJ)+SUMIF('FG,ออนไล,คัดแยก'!$C:$C,'รับ-จ่าย ประจำวัน'!$B584,'FG,ออนไล,คัดแยก'!AJ:AJ)</f>
        <v>0</v>
      </c>
      <c r="BR584" s="16">
        <f>SUMIF(เตรียมส่วนผสม!$C:$C,'รับ-จ่าย ประจำวัน'!$B584,เตรียมส่วนผสม!AK:AK)+SUMIF(กวนไส้!$C:$C,'รับ-จ่าย ประจำวัน'!$B584,กวนไส้!AK:AK)+SUMIF(ผลิต1!$C:$C,'รับ-จ่าย ประจำวัน'!$B584,ผลิต1!AK:AK)+SUMIF(ผลิต2!$C:$C,'รับ-จ่าย ประจำวัน'!$B584,ผลิต2!AK:AK)+SUMIF(เส้นแต่งหน้าขนมเค้ก!$C:$C,'รับ-จ่าย ประจำวัน'!$B584,เส้นแต่งหน้าขนมเค้ก!AK:AK)+SUMIF(แพ็ค!$C:$C,'รับ-จ่าย ประจำวัน'!$B584,แพ็ค!AK:AK)+SUMIF(ธุรการ!$C:$C,'รับ-จ่าย ประจำวัน'!$B584,ธุรการ!AK:AK)+SUMIF(เส้นแต่งหน้าขนมปัง!$C:$C,'รับ-จ่าย ประจำวัน'!$B584,เส้นแต่งหน้าขนมปัง!AK:AK)+SUMIF('วางแผนBC,CJ'!$C:$C,'รับ-จ่าย ประจำวัน'!$B584,'วางแผนBC,CJ'!AK:AK)+SUMIF(RD!$C:$C,'รับ-จ่าย ประจำวัน'!$B584,RD!AK:AK)+SUMIF('FG,ออนไล,คัดแยก'!$C:$C,'รับ-จ่าย ประจำวัน'!$B584,'FG,ออนไล,คัดแยก'!AK:AK)</f>
        <v>0</v>
      </c>
      <c r="BS584" s="16">
        <f>SUMIF(เตรียมส่วนผสม!$C:$C,'รับ-จ่าย ประจำวัน'!$B584,เตรียมส่วนผสม!AL:AL)+SUMIF(กวนไส้!$C:$C,'รับ-จ่าย ประจำวัน'!$B584,กวนไส้!AL:AL)+SUMIF(ผลิต1!$C:$C,'รับ-จ่าย ประจำวัน'!$B584,ผลิต1!AL:AL)+SUMIF(ผลิต2!$C:$C,'รับ-จ่าย ประจำวัน'!$B584,ผลิต2!AL:AL)+SUMIF(เส้นแต่งหน้าขนมเค้ก!$C:$C,'รับ-จ่าย ประจำวัน'!$B584,เส้นแต่งหน้าขนมเค้ก!AL:AL)+SUMIF(แพ็ค!$C:$C,'รับ-จ่าย ประจำวัน'!$B584,แพ็ค!AL:AL)+SUMIF(ธุรการ!$C:$C,'รับ-จ่าย ประจำวัน'!$B584,ธุรการ!AL:AL)+SUMIF(เส้นแต่งหน้าขนมปัง!$C:$C,'รับ-จ่าย ประจำวัน'!$B584,เส้นแต่งหน้าขนมปัง!AL:AL)+SUMIF('วางแผนBC,CJ'!$C:$C,'รับ-จ่าย ประจำวัน'!$B584,'วางแผนBC,CJ'!AL:AL)+SUMIF(RD!$C:$C,'รับ-จ่าย ประจำวัน'!$B584,RD!AL:AL)+SUMIF('FG,ออนไล,คัดแยก'!$C:$C,'รับ-จ่าย ประจำวัน'!$B584,'FG,ออนไล,คัดแยก'!AL:AL)</f>
        <v>0</v>
      </c>
      <c r="BT584" s="18">
        <f t="shared" si="126"/>
        <v>0</v>
      </c>
      <c r="BU584" s="116"/>
      <c r="BV584" s="146">
        <f t="shared" si="127"/>
        <v>0</v>
      </c>
      <c r="BW584" s="183">
        <v>30</v>
      </c>
      <c r="BX584" s="172">
        <f t="shared" si="124"/>
        <v>0</v>
      </c>
      <c r="BY584" s="188" t="e">
        <f t="shared" si="122"/>
        <v>#DIV/0!</v>
      </c>
      <c r="BZ584" s="180" t="e">
        <f t="shared" ca="1" si="128"/>
        <v>#DIV/0!</v>
      </c>
      <c r="CA584" s="93"/>
      <c r="CB584" s="93"/>
      <c r="CC584" s="93"/>
      <c r="CD584" s="93"/>
      <c r="CE584" s="93"/>
      <c r="CF584" s="93"/>
      <c r="CG584" s="93"/>
      <c r="CH584" s="93"/>
      <c r="CI584" s="93"/>
      <c r="CJ584" s="97"/>
      <c r="CK584" s="9">
        <f t="shared" si="123"/>
        <v>0</v>
      </c>
    </row>
    <row r="585" spans="1:89" x14ac:dyDescent="0.5">
      <c r="A585" s="149"/>
      <c r="B585" s="34">
        <v>1023401135</v>
      </c>
      <c r="C585" s="154" t="s">
        <v>1903</v>
      </c>
      <c r="D585" s="141" t="s">
        <v>91</v>
      </c>
      <c r="E585" s="25"/>
      <c r="F585" s="132"/>
      <c r="G585" s="25"/>
      <c r="H585" s="12">
        <v>38000</v>
      </c>
      <c r="I585" s="11"/>
      <c r="J585" s="11"/>
      <c r="K585" s="11"/>
      <c r="L585" s="11"/>
      <c r="M585" s="11"/>
      <c r="N585" s="11"/>
      <c r="O585" s="11"/>
      <c r="P585" s="11"/>
      <c r="Q585" s="11">
        <f>20000+20000</f>
        <v>40000</v>
      </c>
      <c r="R585" s="11"/>
      <c r="S585" s="25"/>
      <c r="T585" s="25"/>
      <c r="U585" s="25"/>
      <c r="V585" s="25"/>
      <c r="W585" s="25"/>
      <c r="X585" s="25"/>
      <c r="Y585" s="25"/>
      <c r="Z585" s="25"/>
      <c r="AA585" s="25">
        <v>50000</v>
      </c>
      <c r="AB585" s="25"/>
      <c r="AC585" s="25"/>
      <c r="AD585" s="25"/>
      <c r="AE585" s="11"/>
      <c r="AF585" s="11">
        <v>40000</v>
      </c>
      <c r="AG585" s="11"/>
      <c r="AH585" s="11"/>
      <c r="AI585" s="25"/>
      <c r="AJ585" s="25"/>
      <c r="AK585" s="25"/>
      <c r="AL585" s="25"/>
      <c r="AM585" s="25"/>
      <c r="AN585" s="15">
        <f t="shared" si="119"/>
        <v>130000</v>
      </c>
      <c r="AO585" s="16">
        <f>SUMIF(เตรียมส่วนผสม!$C:$C,'รับ-จ่าย ประจำวัน'!$B585,เตรียมส่วนผสม!H:H)+SUMIF(กวนไส้!$C:$C,'รับ-จ่าย ประจำวัน'!$B585,กวนไส้!H:H)+SUMIF(ผลิต1!$C:$C,'รับ-จ่าย ประจำวัน'!$B585,ผลิต1!H:H)+SUMIF(ผลิต2!$C:$C,'รับ-จ่าย ประจำวัน'!$B585,ผลิต2!H:H)+SUMIF(เส้นแต่งหน้าขนมเค้ก!$C:$C,'รับ-จ่าย ประจำวัน'!$B585,เส้นแต่งหน้าขนมเค้ก!H:H)+SUMIF(แพ็ค!$C:$C,'รับ-จ่าย ประจำวัน'!$B585,แพ็ค!H:H)+SUMIF(ธุรการ!$C:$C,'รับ-จ่าย ประจำวัน'!$B585,ธุรการ!H:H)+SUMIF(เส้นแต่งหน้าขนมปัง!$C:$C,'รับ-จ่าย ประจำวัน'!$B585,เส้นแต่งหน้าขนมปัง!H:H)+SUMIF('วางแผนBC,CJ'!$C:$C,'รับ-จ่าย ประจำวัน'!$B585,'วางแผนBC,CJ'!H:H)+SUMIF(RD!$C:$C,'รับ-จ่าย ประจำวัน'!$B585,RD!H:H)+SUMIF('FG,ออนไล,คัดแยก'!$C:$C,'รับ-จ่าย ประจำวัน'!$B585,'FG,ออนไล,คัดแยก'!H:H)</f>
        <v>2000</v>
      </c>
      <c r="AP585" s="16">
        <f>SUMIF(เตรียมส่วนผสม!$C:$C,'รับ-จ่าย ประจำวัน'!$B585,เตรียมส่วนผสม!I:I)+SUMIF(กวนไส้!$C:$C,'รับ-จ่าย ประจำวัน'!$B585,กวนไส้!I:I)+SUMIF(ผลิต1!$C:$C,'รับ-จ่าย ประจำวัน'!$B585,ผลิต1!I:I)+SUMIF(ผลิต2!$C:$C,'รับ-จ่าย ประจำวัน'!$B585,ผลิต2!I:I)+SUMIF(เส้นแต่งหน้าขนมเค้ก!$C:$C,'รับ-จ่าย ประจำวัน'!$B585,เส้นแต่งหน้าขนมเค้ก!I:I)+SUMIF(แพ็ค!$C:$C,'รับ-จ่าย ประจำวัน'!$B585,แพ็ค!I:I)+SUMIF(ธุรการ!$C:$C,'รับ-จ่าย ประจำวัน'!$B585,ธุรการ!I:I)+SUMIF(เส้นแต่งหน้าขนมปัง!$C:$C,'รับ-จ่าย ประจำวัน'!$B585,เส้นแต่งหน้าขนมปัง!I:I)+SUMIF('วางแผนBC,CJ'!$C:$C,'รับ-จ่าย ประจำวัน'!$B585,'วางแผนBC,CJ'!I:I)+SUMIF(RD!$C:$C,'รับ-จ่าย ประจำวัน'!$B585,RD!I:I)+SUMIF('FG,ออนไล,คัดแยก'!$C:$C,'รับ-จ่าย ประจำวัน'!$B585,'FG,ออนไล,คัดแยก'!I:I)</f>
        <v>8000</v>
      </c>
      <c r="AQ585" s="16">
        <f>SUMIF(เตรียมส่วนผสม!$C:$C,'รับ-จ่าย ประจำวัน'!$B585,เตรียมส่วนผสม!J:J)+SUMIF(กวนไส้!$C:$C,'รับ-จ่าย ประจำวัน'!$B585,กวนไส้!J:J)+SUMIF(ผลิต1!$C:$C,'รับ-จ่าย ประจำวัน'!$B585,ผลิต1!J:J)+SUMIF(ผลิต2!$C:$C,'รับ-จ่าย ประจำวัน'!$B585,ผลิต2!J:J)+SUMIF(เส้นแต่งหน้าขนมเค้ก!$C:$C,'รับ-จ่าย ประจำวัน'!$B585,เส้นแต่งหน้าขนมเค้ก!J:J)+SUMIF(แพ็ค!$C:$C,'รับ-จ่าย ประจำวัน'!$B585,แพ็ค!J:J)+SUMIF(ธุรการ!$C:$C,'รับ-จ่าย ประจำวัน'!$B585,ธุรการ!J:J)+SUMIF(เส้นแต่งหน้าขนมปัง!$C:$C,'รับ-จ่าย ประจำวัน'!$B585,เส้นแต่งหน้าขนมปัง!J:J)+SUMIF('วางแผนBC,CJ'!$C:$C,'รับ-จ่าย ประจำวัน'!$B585,'วางแผนBC,CJ'!J:J)+SUMIF(RD!$C:$C,'รับ-จ่าย ประจำวัน'!$B585,RD!J:J)+SUMIF('FG,ออนไล,คัดแยก'!$C:$C,'รับ-จ่าย ประจำวัน'!$B585,'FG,ออนไล,คัดแยก'!J:J)</f>
        <v>0</v>
      </c>
      <c r="AR585" s="16">
        <f>SUMIF(เตรียมส่วนผสม!$C:$C,'รับ-จ่าย ประจำวัน'!$B585,เตรียมส่วนผสม!K:K)+SUMIF(กวนไส้!$C:$C,'รับ-จ่าย ประจำวัน'!$B585,กวนไส้!K:K)+SUMIF(ผลิต1!$C:$C,'รับ-จ่าย ประจำวัน'!$B585,ผลิต1!K:K)+SUMIF(ผลิต2!$C:$C,'รับ-จ่าย ประจำวัน'!$B585,ผลิต2!K:K)+SUMIF(เส้นแต่งหน้าขนมเค้ก!$C:$C,'รับ-จ่าย ประจำวัน'!$B585,เส้นแต่งหน้าขนมเค้ก!K:K)+SUMIF(แพ็ค!$C:$C,'รับ-จ่าย ประจำวัน'!$B585,แพ็ค!K:K)+SUMIF(ธุรการ!$C:$C,'รับ-จ่าย ประจำวัน'!$B585,ธุรการ!K:K)+SUMIF(เส้นแต่งหน้าขนมปัง!$C:$C,'รับ-จ่าย ประจำวัน'!$B585,เส้นแต่งหน้าขนมปัง!K:K)+SUMIF('วางแผนBC,CJ'!$C:$C,'รับ-จ่าย ประจำวัน'!$B585,'วางแผนBC,CJ'!K:K)+SUMIF(RD!$C:$C,'รับ-จ่าย ประจำวัน'!$B585,RD!K:K)+SUMIF('FG,ออนไล,คัดแยก'!$C:$C,'รับ-จ่าย ประจำวัน'!$B585,'FG,ออนไล,คัดแยก'!K:K)</f>
        <v>0</v>
      </c>
      <c r="AS585" s="16">
        <f>SUMIF(เตรียมส่วนผสม!$C:$C,'รับ-จ่าย ประจำวัน'!$B585,เตรียมส่วนผสม!L:L)+SUMIF(กวนไส้!$C:$C,'รับ-จ่าย ประจำวัน'!$B585,กวนไส้!L:L)+SUMIF(ผลิต1!$C:$C,'รับ-จ่าย ประจำวัน'!$B585,ผลิต1!L:L)+SUMIF(ผลิต2!$C:$C,'รับ-จ่าย ประจำวัน'!$B585,ผลิต2!L:L)+SUMIF(เส้นแต่งหน้าขนมเค้ก!$C:$C,'รับ-จ่าย ประจำวัน'!$B585,เส้นแต่งหน้าขนมเค้ก!L:L)+SUMIF(แพ็ค!$C:$C,'รับ-จ่าย ประจำวัน'!$B585,แพ็ค!L:L)+SUMIF(ธุรการ!$C:$C,'รับ-จ่าย ประจำวัน'!$B585,ธุรการ!L:L)+SUMIF(เส้นแต่งหน้าขนมปัง!$C:$C,'รับ-จ่าย ประจำวัน'!$B585,เส้นแต่งหน้าขนมปัง!L:L)+SUMIF('วางแผนBC,CJ'!$C:$C,'รับ-จ่าย ประจำวัน'!$B585,'วางแผนBC,CJ'!L:L)+SUMIF(RD!$C:$C,'รับ-จ่าย ประจำวัน'!$B585,RD!L:L)+SUMIF('FG,ออนไล,คัดแยก'!$C:$C,'รับ-จ่าย ประจำวัน'!$B585,'FG,ออนไล,คัดแยก'!L:L)</f>
        <v>0</v>
      </c>
      <c r="AT585" s="16">
        <f>SUMIF(เตรียมส่วนผสม!$C:$C,'รับ-จ่าย ประจำวัน'!$B585,เตรียมส่วนผสม!M:M)+SUMIF(กวนไส้!$C:$C,'รับ-จ่าย ประจำวัน'!$B585,กวนไส้!M:M)+SUMIF(ผลิต1!$C:$C,'รับ-จ่าย ประจำวัน'!$B585,ผลิต1!M:M)+SUMIF(ผลิต2!$C:$C,'รับ-จ่าย ประจำวัน'!$B585,ผลิต2!M:M)+SUMIF(เส้นแต่งหน้าขนมเค้ก!$C:$C,'รับ-จ่าย ประจำวัน'!$B585,เส้นแต่งหน้าขนมเค้ก!M:M)+SUMIF(แพ็ค!$C:$C,'รับ-จ่าย ประจำวัน'!$B585,แพ็ค!M:M)+SUMIF(ธุรการ!$C:$C,'รับ-จ่าย ประจำวัน'!$B585,ธุรการ!M:M)+SUMIF(เส้นแต่งหน้าขนมปัง!$C:$C,'รับ-จ่าย ประจำวัน'!$B585,เส้นแต่งหน้าขนมปัง!M:M)+SUMIF('วางแผนBC,CJ'!$C:$C,'รับ-จ่าย ประจำวัน'!$B585,'วางแผนBC,CJ'!M:M)+SUMIF(RD!$C:$C,'รับ-จ่าย ประจำวัน'!$B585,RD!M:M)+SUMIF('FG,ออนไล,คัดแยก'!$C:$C,'รับ-จ่าย ประจำวัน'!$B585,'FG,ออนไล,คัดแยก'!M:M)</f>
        <v>0</v>
      </c>
      <c r="AU585" s="16">
        <f>SUMIF(เตรียมส่วนผสม!$C:$C,'รับ-จ่าย ประจำวัน'!$B585,เตรียมส่วนผสม!N:N)+SUMIF(กวนไส้!$C:$C,'รับ-จ่าย ประจำวัน'!$B585,กวนไส้!N:N)+SUMIF(ผลิต1!$C:$C,'รับ-จ่าย ประจำวัน'!$B585,ผลิต1!N:N)+SUMIF(ผลิต2!$C:$C,'รับ-จ่าย ประจำวัน'!$B585,ผลิต2!N:N)+SUMIF(เส้นแต่งหน้าขนมเค้ก!$C:$C,'รับ-จ่าย ประจำวัน'!$B585,เส้นแต่งหน้าขนมเค้ก!N:N)+SUMIF(แพ็ค!$C:$C,'รับ-จ่าย ประจำวัน'!$B585,แพ็ค!N:N)+SUMIF(ธุรการ!$C:$C,'รับ-จ่าย ประจำวัน'!$B585,ธุรการ!N:N)+SUMIF(เส้นแต่งหน้าขนมปัง!$C:$C,'รับ-จ่าย ประจำวัน'!$B585,เส้นแต่งหน้าขนมปัง!N:N)+SUMIF('วางแผนBC,CJ'!$C:$C,'รับ-จ่าย ประจำวัน'!$B585,'วางแผนBC,CJ'!N:N)+SUMIF(RD!$C:$C,'รับ-จ่าย ประจำวัน'!$B585,RD!N:N)+SUMIF('FG,ออนไล,คัดแยก'!$C:$C,'รับ-จ่าย ประจำวัน'!$B585,'FG,ออนไล,คัดแยก'!N:N)</f>
        <v>6000</v>
      </c>
      <c r="AV585" s="16">
        <f>SUMIF(เตรียมส่วนผสม!$C:$C,'รับ-จ่าย ประจำวัน'!$B585,เตรียมส่วนผสม!O:O)+SUMIF(กวนไส้!$C:$C,'รับ-จ่าย ประจำวัน'!$B585,กวนไส้!O:O)+SUMIF(ผลิต1!$C:$C,'รับ-จ่าย ประจำวัน'!$B585,ผลิต1!O:O)+SUMIF(ผลิต2!$C:$C,'รับ-จ่าย ประจำวัน'!$B585,ผลิต2!O:O)+SUMIF(เส้นแต่งหน้าขนมเค้ก!$C:$C,'รับ-จ่าย ประจำวัน'!$B585,เส้นแต่งหน้าขนมเค้ก!O:O)+SUMIF(แพ็ค!$C:$C,'รับ-จ่าย ประจำวัน'!$B585,แพ็ค!O:O)+SUMIF(ธุรการ!$C:$C,'รับ-จ่าย ประจำวัน'!$B585,ธุรการ!O:O)+SUMIF(เส้นแต่งหน้าขนมปัง!$C:$C,'รับ-จ่าย ประจำวัน'!$B585,เส้นแต่งหน้าขนมปัง!O:O)+SUMIF('วางแผนBC,CJ'!$C:$C,'รับ-จ่าย ประจำวัน'!$B585,'วางแผนBC,CJ'!O:O)+SUMIF(RD!$C:$C,'รับ-จ่าย ประจำวัน'!$B585,RD!O:O)+SUMIF('FG,ออนไล,คัดแยก'!$C:$C,'รับ-จ่าย ประจำวัน'!$B585,'FG,ออนไล,คัดแยก'!O:O)</f>
        <v>2000</v>
      </c>
      <c r="AW585" s="16">
        <f>SUMIF(เตรียมส่วนผสม!$C:$C,'รับ-จ่าย ประจำวัน'!$B585,เตรียมส่วนผสม!P:P)+SUMIF(กวนไส้!$C:$C,'รับ-จ่าย ประจำวัน'!$B585,กวนไส้!P:P)+SUMIF(ผลิต1!$C:$C,'รับ-จ่าย ประจำวัน'!$B585,ผลิต1!P:P)+SUMIF(ผลิต2!$C:$C,'รับ-จ่าย ประจำวัน'!$B585,ผลิต2!P:P)+SUMIF(เส้นแต่งหน้าขนมเค้ก!$C:$C,'รับ-จ่าย ประจำวัน'!$B585,เส้นแต่งหน้าขนมเค้ก!P:P)+SUMIF(แพ็ค!$C:$C,'รับ-จ่าย ประจำวัน'!$B585,แพ็ค!P:P)+SUMIF(ธุรการ!$C:$C,'รับ-จ่าย ประจำวัน'!$B585,ธุรการ!P:P)+SUMIF(เส้นแต่งหน้าขนมปัง!$C:$C,'รับ-จ่าย ประจำวัน'!$B585,เส้นแต่งหน้าขนมปัง!P:P)+SUMIF('วางแผนBC,CJ'!$C:$C,'รับ-จ่าย ประจำวัน'!$B585,'วางแผนBC,CJ'!P:P)+SUMIF(RD!$C:$C,'รับ-จ่าย ประจำวัน'!$B585,RD!P:P)+SUMIF('FG,ออนไล,คัดแยก'!$C:$C,'รับ-จ่าย ประจำวัน'!$B585,'FG,ออนไล,คัดแยก'!P:P)</f>
        <v>2000</v>
      </c>
      <c r="AX585" s="16">
        <f>SUMIF(เตรียมส่วนผสม!$C:$C,'รับ-จ่าย ประจำวัน'!$B585,เตรียมส่วนผสม!Q:Q)+SUMIF(กวนไส้!$C:$C,'รับ-จ่าย ประจำวัน'!$B585,กวนไส้!Q:Q)+SUMIF(ผลิต1!$C:$C,'รับ-จ่าย ประจำวัน'!$B585,ผลิต1!Q:Q)+SUMIF(ผลิต2!$C:$C,'รับ-จ่าย ประจำวัน'!$B585,ผลิต2!Q:Q)+SUMIF(เส้นแต่งหน้าขนมเค้ก!$C:$C,'รับ-จ่าย ประจำวัน'!$B585,เส้นแต่งหน้าขนมเค้ก!Q:Q)+SUMIF(แพ็ค!$C:$C,'รับ-จ่าย ประจำวัน'!$B585,แพ็ค!Q:Q)+SUMIF(ธุรการ!$C:$C,'รับ-จ่าย ประจำวัน'!$B585,ธุรการ!Q:Q)+SUMIF(เส้นแต่งหน้าขนมปัง!$C:$C,'รับ-จ่าย ประจำวัน'!$B585,เส้นแต่งหน้าขนมปัง!Q:Q)+SUMIF('วางแผนBC,CJ'!$C:$C,'รับ-จ่าย ประจำวัน'!$B585,'วางแผนBC,CJ'!Q:Q)+SUMIF(RD!$C:$C,'รับ-จ่าย ประจำวัน'!$B585,RD!Q:Q)+SUMIF('FG,ออนไล,คัดแยก'!$C:$C,'รับ-จ่าย ประจำวัน'!$B585,'FG,ออนไล,คัดแยก'!Q:Q)</f>
        <v>4000</v>
      </c>
      <c r="AY585" s="16">
        <f>SUMIF(เตรียมส่วนผสม!$C:$C,'รับ-จ่าย ประจำวัน'!$B585,เตรียมส่วนผสม!R:R)+SUMIF(กวนไส้!$C:$C,'รับ-จ่าย ประจำวัน'!$B585,กวนไส้!R:R)+SUMIF(ผลิต1!$C:$C,'รับ-จ่าย ประจำวัน'!$B585,ผลิต1!R:R)+SUMIF(ผลิต2!$C:$C,'รับ-จ่าย ประจำวัน'!$B585,ผลิต2!R:R)+SUMIF(เส้นแต่งหน้าขนมเค้ก!$C:$C,'รับ-จ่าย ประจำวัน'!$B585,เส้นแต่งหน้าขนมเค้ก!R:R)+SUMIF(แพ็ค!$C:$C,'รับ-จ่าย ประจำวัน'!$B585,แพ็ค!R:R)+SUMIF(ธุรการ!$C:$C,'รับ-จ่าย ประจำวัน'!$B585,ธุรการ!R:R)+SUMIF(เส้นแต่งหน้าขนมปัง!$C:$C,'รับ-จ่าย ประจำวัน'!$B585,เส้นแต่งหน้าขนมปัง!R:R)+SUMIF('วางแผนBC,CJ'!$C:$C,'รับ-จ่าย ประจำวัน'!$B585,'วางแผนBC,CJ'!R:R)+SUMIF(RD!$C:$C,'รับ-จ่าย ประจำวัน'!$B585,RD!R:R)+SUMIF('FG,ออนไล,คัดแยก'!$C:$C,'รับ-จ่าย ประจำวัน'!$B585,'FG,ออนไล,คัดแยก'!R:R)</f>
        <v>2000</v>
      </c>
      <c r="AZ585" s="16">
        <f>SUMIF(เตรียมส่วนผสม!$C:$C,'รับ-จ่าย ประจำวัน'!$B585,เตรียมส่วนผสม!S:S)+SUMIF(กวนไส้!$C:$C,'รับ-จ่าย ประจำวัน'!$B585,กวนไส้!S:S)+SUMIF(ผลิต1!$C:$C,'รับ-จ่าย ประจำวัน'!$B585,ผลิต1!S:S)+SUMIF(ผลิต2!$C:$C,'รับ-จ่าย ประจำวัน'!$B585,ผลิต2!S:S)+SUMIF(เส้นแต่งหน้าขนมเค้ก!$C:$C,'รับ-จ่าย ประจำวัน'!$B585,เส้นแต่งหน้าขนมเค้ก!S:S)+SUMIF(แพ็ค!$C:$C,'รับ-จ่าย ประจำวัน'!$B585,แพ็ค!S:S)+SUMIF(ธุรการ!$C:$C,'รับ-จ่าย ประจำวัน'!$B585,ธุรการ!S:S)+SUMIF(เส้นแต่งหน้าขนมปัง!$C:$C,'รับ-จ่าย ประจำวัน'!$B585,เส้นแต่งหน้าขนมปัง!S:S)+SUMIF('วางแผนBC,CJ'!$C:$C,'รับ-จ่าย ประจำวัน'!$B585,'วางแผนBC,CJ'!S:S)+SUMIF(RD!$C:$C,'รับ-จ่าย ประจำวัน'!$B585,RD!S:S)+SUMIF('FG,ออนไล,คัดแยก'!$C:$C,'รับ-จ่าย ประจำวัน'!$B585,'FG,ออนไล,คัดแยก'!S:S)</f>
        <v>4000</v>
      </c>
      <c r="BA585" s="16">
        <f>SUMIF(เตรียมส่วนผสม!$C:$C,'รับ-จ่าย ประจำวัน'!$B585,เตรียมส่วนผสม!T:T)+SUMIF(กวนไส้!$C:$C,'รับ-จ่าย ประจำวัน'!$B585,กวนไส้!T:T)+SUMIF(ผลิต1!$C:$C,'รับ-จ่าย ประจำวัน'!$B585,ผลิต1!T:T)+SUMIF(ผลิต2!$C:$C,'รับ-จ่าย ประจำวัน'!$B585,ผลิต2!T:T)+SUMIF(เส้นแต่งหน้าขนมเค้ก!$C:$C,'รับ-จ่าย ประจำวัน'!$B585,เส้นแต่งหน้าขนมเค้ก!T:T)+SUMIF(แพ็ค!$C:$C,'รับ-จ่าย ประจำวัน'!$B585,แพ็ค!T:T)+SUMIF(ธุรการ!$C:$C,'รับ-จ่าย ประจำวัน'!$B585,ธุรการ!T:T)+SUMIF(เส้นแต่งหน้าขนมปัง!$C:$C,'รับ-จ่าย ประจำวัน'!$B585,เส้นแต่งหน้าขนมปัง!T:T)+SUMIF('วางแผนBC,CJ'!$C:$C,'รับ-จ่าย ประจำวัน'!$B585,'วางแผนBC,CJ'!T:T)+SUMIF(RD!$C:$C,'รับ-จ่าย ประจำวัน'!$B585,RD!T:T)+SUMIF('FG,ออนไล,คัดแยก'!$C:$C,'รับ-จ่าย ประจำวัน'!$B585,'FG,ออนไล,คัดแยก'!T:T)</f>
        <v>0</v>
      </c>
      <c r="BB585" s="16">
        <f>SUMIF(เตรียมส่วนผสม!$C:$C,'รับ-จ่าย ประจำวัน'!$B585,เตรียมส่วนผสม!U:U)+SUMIF(กวนไส้!$C:$C,'รับ-จ่าย ประจำวัน'!$B585,กวนไส้!U:U)+SUMIF(ผลิต1!$C:$C,'รับ-จ่าย ประจำวัน'!$B585,ผลิต1!U:U)+SUMIF(ผลิต2!$C:$C,'รับ-จ่าย ประจำวัน'!$B585,ผลิต2!U:U)+SUMIF(เส้นแต่งหน้าขนมเค้ก!$C:$C,'รับ-จ่าย ประจำวัน'!$B585,เส้นแต่งหน้าขนมเค้ก!U:U)+SUMIF(แพ็ค!$C:$C,'รับ-จ่าย ประจำวัน'!$B585,แพ็ค!U:U)+SUMIF(ธุรการ!$C:$C,'รับ-จ่าย ประจำวัน'!$B585,ธุรการ!U:U)+SUMIF(เส้นแต่งหน้าขนมปัง!$C:$C,'รับ-จ่าย ประจำวัน'!$B585,เส้นแต่งหน้าขนมปัง!U:U)+SUMIF('วางแผนBC,CJ'!$C:$C,'รับ-จ่าย ประจำวัน'!$B585,'วางแผนBC,CJ'!U:U)+SUMIF(RD!$C:$C,'รับ-จ่าย ประจำวัน'!$B585,RD!U:U)+SUMIF('FG,ออนไล,คัดแยก'!$C:$C,'รับ-จ่าย ประจำวัน'!$B585,'FG,ออนไล,คัดแยก'!U:U)</f>
        <v>0</v>
      </c>
      <c r="BC585" s="16">
        <f>SUMIF(เตรียมส่วนผสม!$C:$C,'รับ-จ่าย ประจำวัน'!$B585,เตรียมส่วนผสม!V:V)+SUMIF(กวนไส้!$C:$C,'รับ-จ่าย ประจำวัน'!$B585,กวนไส้!V:V)+SUMIF(ผลิต1!$C:$C,'รับ-จ่าย ประจำวัน'!$B585,ผลิต1!V:V)+SUMIF(ผลิต2!$C:$C,'รับ-จ่าย ประจำวัน'!$B585,ผลิต2!V:V)+SUMIF(เส้นแต่งหน้าขนมเค้ก!$C:$C,'รับ-จ่าย ประจำวัน'!$B585,เส้นแต่งหน้าขนมเค้ก!V:V)+SUMIF(แพ็ค!$C:$C,'รับ-จ่าย ประจำวัน'!$B585,แพ็ค!V:V)+SUMIF(ธุรการ!$C:$C,'รับ-จ่าย ประจำวัน'!$B585,ธุรการ!V:V)+SUMIF(เส้นแต่งหน้าขนมปัง!$C:$C,'รับ-จ่าย ประจำวัน'!$B585,เส้นแต่งหน้าขนมปัง!V:V)+SUMIF('วางแผนBC,CJ'!$C:$C,'รับ-จ่าย ประจำวัน'!$B585,'วางแผนBC,CJ'!V:V)+SUMIF(RD!$C:$C,'รับ-จ่าย ประจำวัน'!$B585,RD!V:V)+SUMIF('FG,ออนไล,คัดแยก'!$C:$C,'รับ-จ่าย ประจำวัน'!$B585,'FG,ออนไล,คัดแยก'!V:V)</f>
        <v>0</v>
      </c>
      <c r="BD585" s="16">
        <f>SUMIF(เตรียมส่วนผสม!$C:$C,'รับ-จ่าย ประจำวัน'!$B585,เตรียมส่วนผสม!W:W)+SUMIF(กวนไส้!$C:$C,'รับ-จ่าย ประจำวัน'!$B585,กวนไส้!W:W)+SUMIF(ผลิต1!$C:$C,'รับ-จ่าย ประจำวัน'!$B585,ผลิต1!W:W)+SUMIF(ผลิต2!$C:$C,'รับ-จ่าย ประจำวัน'!$B585,ผลิต2!W:W)+SUMIF(เส้นแต่งหน้าขนมเค้ก!$C:$C,'รับ-จ่าย ประจำวัน'!$B585,เส้นแต่งหน้าขนมเค้ก!W:W)+SUMIF(แพ็ค!$C:$C,'รับ-จ่าย ประจำวัน'!$B585,แพ็ค!W:W)+SUMIF(ธุรการ!$C:$C,'รับ-จ่าย ประจำวัน'!$B585,ธุรการ!W:W)+SUMIF(เส้นแต่งหน้าขนมปัง!$C:$C,'รับ-จ่าย ประจำวัน'!$B585,เส้นแต่งหน้าขนมปัง!W:W)+SUMIF('วางแผนBC,CJ'!$C:$C,'รับ-จ่าย ประจำวัน'!$B585,'วางแผนBC,CJ'!W:W)+SUMIF(RD!$C:$C,'รับ-จ่าย ประจำวัน'!$B585,RD!W:W)+SUMIF('FG,ออนไล,คัดแยก'!$C:$C,'รับ-จ่าย ประจำวัน'!$B585,'FG,ออนไล,คัดแยก'!W:W)</f>
        <v>4000</v>
      </c>
      <c r="BE585" s="16">
        <f>SUMIF(เตรียมส่วนผสม!$C:$C,'รับ-จ่าย ประจำวัน'!$B585,เตรียมส่วนผสม!X:X)+SUMIF(กวนไส้!$C:$C,'รับ-จ่าย ประจำวัน'!$B585,กวนไส้!X:X)+SUMIF(ผลิต1!$C:$C,'รับ-จ่าย ประจำวัน'!$B585,ผลิต1!X:X)+SUMIF(ผลิต2!$C:$C,'รับ-จ่าย ประจำวัน'!$B585,ผลิต2!X:X)+SUMIF(เส้นแต่งหน้าขนมเค้ก!$C:$C,'รับ-จ่าย ประจำวัน'!$B585,เส้นแต่งหน้าขนมเค้ก!X:X)+SUMIF(แพ็ค!$C:$C,'รับ-จ่าย ประจำวัน'!$B585,แพ็ค!X:X)+SUMIF(ธุรการ!$C:$C,'รับ-จ่าย ประจำวัน'!$B585,ธุรการ!X:X)+SUMIF(เส้นแต่งหน้าขนมปัง!$C:$C,'รับ-จ่าย ประจำวัน'!$B585,เส้นแต่งหน้าขนมปัง!X:X)+SUMIF('วางแผนBC,CJ'!$C:$C,'รับ-จ่าย ประจำวัน'!$B585,'วางแผนBC,CJ'!X:X)+SUMIF(RD!$C:$C,'รับ-จ่าย ประจำวัน'!$B585,RD!X:X)+SUMIF('FG,ออนไล,คัดแยก'!$C:$C,'รับ-จ่าย ประจำวัน'!$B585,'FG,ออนไล,คัดแยก'!X:X)</f>
        <v>0</v>
      </c>
      <c r="BF585" s="16">
        <f>SUMIF(เตรียมส่วนผสม!$C:$C,'รับ-จ่าย ประจำวัน'!$B585,เตรียมส่วนผสม!Y:Y)+SUMIF(กวนไส้!$C:$C,'รับ-จ่าย ประจำวัน'!$B585,กวนไส้!Y:Y)+SUMIF(ผลิต1!$C:$C,'รับ-จ่าย ประจำวัน'!$B585,ผลิต1!Y:Y)+SUMIF(ผลิต2!$C:$C,'รับ-จ่าย ประจำวัน'!$B585,ผลิต2!Y:Y)+SUMIF(เส้นแต่งหน้าขนมเค้ก!$C:$C,'รับ-จ่าย ประจำวัน'!$B585,เส้นแต่งหน้าขนมเค้ก!Y:Y)+SUMIF(แพ็ค!$C:$C,'รับ-จ่าย ประจำวัน'!$B585,แพ็ค!Y:Y)+SUMIF(ธุรการ!$C:$C,'รับ-จ่าย ประจำวัน'!$B585,ธุรการ!Y:Y)+SUMIF(เส้นแต่งหน้าขนมปัง!$C:$C,'รับ-จ่าย ประจำวัน'!$B585,เส้นแต่งหน้าขนมปัง!Y:Y)+SUMIF('วางแผนBC,CJ'!$C:$C,'รับ-จ่าย ประจำวัน'!$B585,'วางแผนBC,CJ'!Y:Y)+SUMIF(RD!$C:$C,'รับ-จ่าย ประจำวัน'!$B585,RD!Y:Y)+SUMIF('FG,ออนไล,คัดแยก'!$C:$C,'รับ-จ่าย ประจำวัน'!$B585,'FG,ออนไล,คัดแยก'!Y:Y)</f>
        <v>2000</v>
      </c>
      <c r="BG585" s="16">
        <f>SUMIF(เตรียมส่วนผสม!$C:$C,'รับ-จ่าย ประจำวัน'!$B585,เตรียมส่วนผสม!Z:Z)+SUMIF(กวนไส้!$C:$C,'รับ-จ่าย ประจำวัน'!$B585,กวนไส้!Z:Z)+SUMIF(ผลิต1!$C:$C,'รับ-จ่าย ประจำวัน'!$B585,ผลิต1!Z:Z)+SUMIF(ผลิต2!$C:$C,'รับ-จ่าย ประจำวัน'!$B585,ผลิต2!Z:Z)+SUMIF(เส้นแต่งหน้าขนมเค้ก!$C:$C,'รับ-จ่าย ประจำวัน'!$B585,เส้นแต่งหน้าขนมเค้ก!Z:Z)+SUMIF(แพ็ค!$C:$C,'รับ-จ่าย ประจำวัน'!$B585,แพ็ค!Z:Z)+SUMIF(ธุรการ!$C:$C,'รับ-จ่าย ประจำวัน'!$B585,ธุรการ!Z:Z)+SUMIF(เส้นแต่งหน้าขนมปัง!$C:$C,'รับ-จ่าย ประจำวัน'!$B585,เส้นแต่งหน้าขนมปัง!Z:Z)+SUMIF('วางแผนBC,CJ'!$C:$C,'รับ-จ่าย ประจำวัน'!$B585,'วางแผนBC,CJ'!Z:Z)+SUMIF(RD!$C:$C,'รับ-จ่าย ประจำวัน'!$B585,RD!Z:Z)+SUMIF('FG,ออนไล,คัดแยก'!$C:$C,'รับ-จ่าย ประจำวัน'!$B585,'FG,ออนไล,คัดแยก'!Z:Z)</f>
        <v>4000</v>
      </c>
      <c r="BH585" s="16">
        <f>SUMIF(เตรียมส่วนผสม!$C:$C,'รับ-จ่าย ประจำวัน'!$B585,เตรียมส่วนผสม!AA:AA)+SUMIF(กวนไส้!$C:$C,'รับ-จ่าย ประจำวัน'!$B585,กวนไส้!AA:AA)+SUMIF(ผลิต1!$C:$C,'รับ-จ่าย ประจำวัน'!$B585,ผลิต1!AA:AA)+SUMIF(ผลิต2!$C:$C,'รับ-จ่าย ประจำวัน'!$B585,ผลิต2!AA:AA)+SUMIF(เส้นแต่งหน้าขนมเค้ก!$C:$C,'รับ-จ่าย ประจำวัน'!$B585,เส้นแต่งหน้าขนมเค้ก!AA:AA)+SUMIF(แพ็ค!$C:$C,'รับ-จ่าย ประจำวัน'!$B585,แพ็ค!AA:AA)+SUMIF(ธุรการ!$C:$C,'รับ-จ่าย ประจำวัน'!$B585,ธุรการ!AA:AA)+SUMIF(เส้นแต่งหน้าขนมปัง!$C:$C,'รับ-จ่าย ประจำวัน'!$B585,เส้นแต่งหน้าขนมปัง!AA:AA)+SUMIF('วางแผนBC,CJ'!$C:$C,'รับ-จ่าย ประจำวัน'!$B585,'วางแผนBC,CJ'!AA:AA)+SUMIF(RD!$C:$C,'รับ-จ่าย ประจำวัน'!$B585,RD!AA:AA)+SUMIF('FG,ออนไล,คัดแยก'!$C:$C,'รับ-จ่าย ประจำวัน'!$B585,'FG,ออนไล,คัดแยก'!AA:AA)</f>
        <v>0</v>
      </c>
      <c r="BI585" s="16">
        <f>SUMIF(เตรียมส่วนผสม!$C:$C,'รับ-จ่าย ประจำวัน'!$B585,เตรียมส่วนผสม!AB:AB)+SUMIF(กวนไส้!$C:$C,'รับ-จ่าย ประจำวัน'!$B585,กวนไส้!AB:AB)+SUMIF(ผลิต1!$C:$C,'รับ-จ่าย ประจำวัน'!$B585,ผลิต1!AB:AB)+SUMIF(ผลิต2!$C:$C,'รับ-จ่าย ประจำวัน'!$B585,ผลิต2!AB:AB)+SUMIF(เส้นแต่งหน้าขนมเค้ก!$C:$C,'รับ-จ่าย ประจำวัน'!$B585,เส้นแต่งหน้าขนมเค้ก!AB:AB)+SUMIF(แพ็ค!$C:$C,'รับ-จ่าย ประจำวัน'!$B585,แพ็ค!AB:AB)+SUMIF(ธุรการ!$C:$C,'รับ-จ่าย ประจำวัน'!$B585,ธุรการ!AB:AB)+SUMIF(เส้นแต่งหน้าขนมปัง!$C:$C,'รับ-จ่าย ประจำวัน'!$B585,เส้นแต่งหน้าขนมปัง!AB:AB)+SUMIF('วางแผนBC,CJ'!$C:$C,'รับ-จ่าย ประจำวัน'!$B585,'วางแผนBC,CJ'!AB:AB)+SUMIF(RD!$C:$C,'รับ-จ่าย ประจำวัน'!$B585,RD!AB:AB)+SUMIF('FG,ออนไล,คัดแยก'!$C:$C,'รับ-จ่าย ประจำวัน'!$B585,'FG,ออนไล,คัดแยก'!AB:AB)</f>
        <v>0</v>
      </c>
      <c r="BJ585" s="16">
        <f>SUMIF(เตรียมส่วนผสม!$C:$C,'รับ-จ่าย ประจำวัน'!$B585,เตรียมส่วนผสม!AC:AC)+SUMIF(กวนไส้!$C:$C,'รับ-จ่าย ประจำวัน'!$B585,กวนไส้!AC:AC)+SUMIF(ผลิต1!$C:$C,'รับ-จ่าย ประจำวัน'!$B585,ผลิต1!AC:AC)+SUMIF(ผลิต2!$C:$C,'รับ-จ่าย ประจำวัน'!$B585,ผลิต2!AC:AC)+SUMIF(เส้นแต่งหน้าขนมเค้ก!$C:$C,'รับ-จ่าย ประจำวัน'!$B585,เส้นแต่งหน้าขนมเค้ก!AC:AC)+SUMIF(แพ็ค!$C:$C,'รับ-จ่าย ประจำวัน'!$B585,แพ็ค!AC:AC)+SUMIF(ธุรการ!$C:$C,'รับ-จ่าย ประจำวัน'!$B585,ธุรการ!AC:AC)+SUMIF(เส้นแต่งหน้าขนมปัง!$C:$C,'รับ-จ่าย ประจำวัน'!$B585,เส้นแต่งหน้าขนมปัง!AC:AC)+SUMIF('วางแผนBC,CJ'!$C:$C,'รับ-จ่าย ประจำวัน'!$B585,'วางแผนBC,CJ'!AC:AC)+SUMIF(RD!$C:$C,'รับ-จ่าย ประจำวัน'!$B585,RD!AC:AC)+SUMIF('FG,ออนไล,คัดแยก'!$C:$C,'รับ-จ่าย ประจำวัน'!$B585,'FG,ออนไล,คัดแยก'!AC:AC)</f>
        <v>0</v>
      </c>
      <c r="BK585" s="16">
        <f>SUMIF(เตรียมส่วนผสม!$C:$C,'รับ-จ่าย ประจำวัน'!$B585,เตรียมส่วนผสม!AD:AD)+SUMIF(กวนไส้!$C:$C,'รับ-จ่าย ประจำวัน'!$B585,กวนไส้!AD:AD)+SUMIF(ผลิต1!$C:$C,'รับ-จ่าย ประจำวัน'!$B585,ผลิต1!AD:AD)+SUMIF(ผลิต2!$C:$C,'รับ-จ่าย ประจำวัน'!$B585,ผลิต2!AD:AD)+SUMIF(เส้นแต่งหน้าขนมเค้ก!$C:$C,'รับ-จ่าย ประจำวัน'!$B585,เส้นแต่งหน้าขนมเค้ก!AD:AD)+SUMIF(แพ็ค!$C:$C,'รับ-จ่าย ประจำวัน'!$B585,แพ็ค!AD:AD)+SUMIF(ธุรการ!$C:$C,'รับ-จ่าย ประจำวัน'!$B585,ธุรการ!AD:AD)+SUMIF(เส้นแต่งหน้าขนมปัง!$C:$C,'รับ-จ่าย ประจำวัน'!$B585,เส้นแต่งหน้าขนมปัง!AD:AD)+SUMIF('วางแผนBC,CJ'!$C:$C,'รับ-จ่าย ประจำวัน'!$B585,'วางแผนBC,CJ'!AD:AD)+SUMIF(RD!$C:$C,'รับ-จ่าย ประจำวัน'!$B585,RD!AD:AD)+SUMIF('FG,ออนไล,คัดแยก'!$C:$C,'รับ-จ่าย ประจำวัน'!$B585,'FG,ออนไล,คัดแยก'!AD:AD)</f>
        <v>2000</v>
      </c>
      <c r="BL585" s="16">
        <f>SUMIF(เตรียมส่วนผสม!$C:$C,'รับ-จ่าย ประจำวัน'!$B585,เตรียมส่วนผสม!AE:AE)+SUMIF(กวนไส้!$C:$C,'รับ-จ่าย ประจำวัน'!$B585,กวนไส้!AE:AE)+SUMIF(ผลิต1!$C:$C,'รับ-จ่าย ประจำวัน'!$B585,ผลิต1!AE:AE)+SUMIF(ผลิต2!$C:$C,'รับ-จ่าย ประจำวัน'!$B585,ผลิต2!AE:AE)+SUMIF(เส้นแต่งหน้าขนมเค้ก!$C:$C,'รับ-จ่าย ประจำวัน'!$B585,เส้นแต่งหน้าขนมเค้ก!AE:AE)+SUMIF(แพ็ค!$C:$C,'รับ-จ่าย ประจำวัน'!$B585,แพ็ค!AE:AE)+SUMIF(ธุรการ!$C:$C,'รับ-จ่าย ประจำวัน'!$B585,ธุรการ!AE:AE)+SUMIF(เส้นแต่งหน้าขนมปัง!$C:$C,'รับ-จ่าย ประจำวัน'!$B585,เส้นแต่งหน้าขนมปัง!AE:AE)+SUMIF('วางแผนBC,CJ'!$C:$C,'รับ-จ่าย ประจำวัน'!$B585,'วางแผนBC,CJ'!AE:AE)+SUMIF(RD!$C:$C,'รับ-จ่าย ประจำวัน'!$B585,RD!AE:AE)+SUMIF('FG,ออนไล,คัดแยก'!$C:$C,'รับ-จ่าย ประจำวัน'!$B585,'FG,ออนไล,คัดแยก'!AE:AE)</f>
        <v>0</v>
      </c>
      <c r="BM585" s="16">
        <f>SUMIF(เตรียมส่วนผสม!$C:$C,'รับ-จ่าย ประจำวัน'!$B585,เตรียมส่วนผสม!AF:AF)+SUMIF(กวนไส้!$C:$C,'รับ-จ่าย ประจำวัน'!$B585,กวนไส้!AF:AF)+SUMIF(ผลิต1!$C:$C,'รับ-จ่าย ประจำวัน'!$B585,ผลิต1!AF:AF)+SUMIF(ผลิต2!$C:$C,'รับ-จ่าย ประจำวัน'!$B585,ผลิต2!AF:AF)+SUMIF(เส้นแต่งหน้าขนมเค้ก!$C:$C,'รับ-จ่าย ประจำวัน'!$B585,เส้นแต่งหน้าขนมเค้ก!AF:AF)+SUMIF(แพ็ค!$C:$C,'รับ-จ่าย ประจำวัน'!$B585,แพ็ค!AF:AF)+SUMIF(ธุรการ!$C:$C,'รับ-จ่าย ประจำวัน'!$B585,ธุรการ!AF:AF)+SUMIF(เส้นแต่งหน้าขนมปัง!$C:$C,'รับ-จ่าย ประจำวัน'!$B585,เส้นแต่งหน้าขนมปัง!AF:AF)+SUMIF('วางแผนBC,CJ'!$C:$C,'รับ-จ่าย ประจำวัน'!$B585,'วางแผนBC,CJ'!AF:AF)+SUMIF(RD!$C:$C,'รับ-จ่าย ประจำวัน'!$B585,RD!AF:AF)+SUMIF('FG,ออนไล,คัดแยก'!$C:$C,'รับ-จ่าย ประจำวัน'!$B585,'FG,ออนไล,คัดแยก'!AF:AF)</f>
        <v>4000</v>
      </c>
      <c r="BN585" s="16">
        <f>SUMIF(เตรียมส่วนผสม!$C:$C,'รับ-จ่าย ประจำวัน'!$B585,เตรียมส่วนผสม!AG:AG)+SUMIF(กวนไส้!$C:$C,'รับ-จ่าย ประจำวัน'!$B585,กวนไส้!AG:AG)+SUMIF(ผลิต1!$C:$C,'รับ-จ่าย ประจำวัน'!$B585,ผลิต1!AG:AG)+SUMIF(ผลิต2!$C:$C,'รับ-จ่าย ประจำวัน'!$B585,ผลิต2!AG:AG)+SUMIF(เส้นแต่งหน้าขนมเค้ก!$C:$C,'รับ-จ่าย ประจำวัน'!$B585,เส้นแต่งหน้าขนมเค้ก!AG:AG)+SUMIF(แพ็ค!$C:$C,'รับ-จ่าย ประจำวัน'!$B585,แพ็ค!AG:AG)+SUMIF(ธุรการ!$C:$C,'รับ-จ่าย ประจำวัน'!$B585,ธุรการ!AG:AG)+SUMIF(เส้นแต่งหน้าขนมปัง!$C:$C,'รับ-จ่าย ประจำวัน'!$B585,เส้นแต่งหน้าขนมปัง!AG:AG)+SUMIF('วางแผนBC,CJ'!$C:$C,'รับ-จ่าย ประจำวัน'!$B585,'วางแผนBC,CJ'!AG:AG)+SUMIF(RD!$C:$C,'รับ-จ่าย ประจำวัน'!$B585,RD!AG:AG)+SUMIF('FG,ออนไล,คัดแยก'!$C:$C,'รับ-จ่าย ประจำวัน'!$B585,'FG,ออนไล,คัดแยก'!AG:AG)</f>
        <v>2000</v>
      </c>
      <c r="BO585" s="16">
        <f>SUMIF(เตรียมส่วนผสม!$C:$C,'รับ-จ่าย ประจำวัน'!$B585,เตรียมส่วนผสม!AH:AH)+SUMIF(กวนไส้!$C:$C,'รับ-จ่าย ประจำวัน'!$B585,กวนไส้!AH:AH)+SUMIF(ผลิต1!$C:$C,'รับ-จ่าย ประจำวัน'!$B585,ผลิต1!AH:AH)+SUMIF(ผลิต2!$C:$C,'รับ-จ่าย ประจำวัน'!$B585,ผลิต2!AH:AH)+SUMIF(เส้นแต่งหน้าขนมเค้ก!$C:$C,'รับ-จ่าย ประจำวัน'!$B585,เส้นแต่งหน้าขนมเค้ก!AH:AH)+SUMIF(แพ็ค!$C:$C,'รับ-จ่าย ประจำวัน'!$B585,แพ็ค!AH:AH)+SUMIF(ธุรการ!$C:$C,'รับ-จ่าย ประจำวัน'!$B585,ธุรการ!AH:AH)+SUMIF(เส้นแต่งหน้าขนมปัง!$C:$C,'รับ-จ่าย ประจำวัน'!$B585,เส้นแต่งหน้าขนมปัง!AH:AH)+SUMIF('วางแผนBC,CJ'!$C:$C,'รับ-จ่าย ประจำวัน'!$B585,'วางแผนBC,CJ'!AH:AH)+SUMIF(RD!$C:$C,'รับ-จ่าย ประจำวัน'!$B585,RD!AH:AH)+SUMIF('FG,ออนไล,คัดแยก'!$C:$C,'รับ-จ่าย ประจำวัน'!$B585,'FG,ออนไล,คัดแยก'!AH:AH)</f>
        <v>0</v>
      </c>
      <c r="BP585" s="16">
        <f>SUMIF(เตรียมส่วนผสม!$C:$C,'รับ-จ่าย ประจำวัน'!$B585,เตรียมส่วนผสม!AI:AI)+SUMIF(กวนไส้!$C:$C,'รับ-จ่าย ประจำวัน'!$B585,กวนไส้!AI:AI)+SUMIF(ผลิต1!$C:$C,'รับ-จ่าย ประจำวัน'!$B585,ผลิต1!AI:AI)+SUMIF(ผลิต2!$C:$C,'รับ-จ่าย ประจำวัน'!$B585,ผลิต2!AI:AI)+SUMIF(เส้นแต่งหน้าขนมเค้ก!$C:$C,'รับ-จ่าย ประจำวัน'!$B585,เส้นแต่งหน้าขนมเค้ก!AI:AI)+SUMIF(แพ็ค!$C:$C,'รับ-จ่าย ประจำวัน'!$B585,แพ็ค!AI:AI)+SUMIF(ธุรการ!$C:$C,'รับ-จ่าย ประจำวัน'!$B585,ธุรการ!AI:AI)+SUMIF(เส้นแต่งหน้าขนมปัง!$C:$C,'รับ-จ่าย ประจำวัน'!$B585,เส้นแต่งหน้าขนมปัง!AI:AI)+SUMIF('วางแผนBC,CJ'!$C:$C,'รับ-จ่าย ประจำวัน'!$B585,'วางแผนBC,CJ'!AI:AI)+SUMIF(RD!$C:$C,'รับ-จ่าย ประจำวัน'!$B585,RD!AI:AI)+SUMIF('FG,ออนไล,คัดแยก'!$C:$C,'รับ-จ่าย ประจำวัน'!$B585,'FG,ออนไล,คัดแยก'!AI:AI)</f>
        <v>2000</v>
      </c>
      <c r="BQ585" s="16">
        <f>SUMIF(เตรียมส่วนผสม!$C:$C,'รับ-จ่าย ประจำวัน'!$B585,เตรียมส่วนผสม!AJ:AJ)+SUMIF(กวนไส้!$C:$C,'รับ-จ่าย ประจำวัน'!$B585,กวนไส้!AJ:AJ)+SUMIF(ผลิต1!$C:$C,'รับ-จ่าย ประจำวัน'!$B585,ผลิต1!AJ:AJ)+SUMIF(ผลิต2!$C:$C,'รับ-จ่าย ประจำวัน'!$B585,ผลิต2!AJ:AJ)+SUMIF(เส้นแต่งหน้าขนมเค้ก!$C:$C,'รับ-จ่าย ประจำวัน'!$B585,เส้นแต่งหน้าขนมเค้ก!AJ:AJ)+SUMIF(แพ็ค!$C:$C,'รับ-จ่าย ประจำวัน'!$B585,แพ็ค!AJ:AJ)+SUMIF(ธุรการ!$C:$C,'รับ-จ่าย ประจำวัน'!$B585,ธุรการ!AJ:AJ)+SUMIF(เส้นแต่งหน้าขนมปัง!$C:$C,'รับ-จ่าย ประจำวัน'!$B585,เส้นแต่งหน้าขนมปัง!AJ:AJ)+SUMIF('วางแผนBC,CJ'!$C:$C,'รับ-จ่าย ประจำวัน'!$B585,'วางแผนBC,CJ'!AJ:AJ)+SUMIF(RD!$C:$C,'รับ-จ่าย ประจำวัน'!$B585,RD!AJ:AJ)+SUMIF('FG,ออนไล,คัดแยก'!$C:$C,'รับ-จ่าย ประจำวัน'!$B585,'FG,ออนไล,คัดแยก'!AJ:AJ)</f>
        <v>2000</v>
      </c>
      <c r="BR585" s="16">
        <f>SUMIF(เตรียมส่วนผสม!$C:$C,'รับ-จ่าย ประจำวัน'!$B585,เตรียมส่วนผสม!AK:AK)+SUMIF(กวนไส้!$C:$C,'รับ-จ่าย ประจำวัน'!$B585,กวนไส้!AK:AK)+SUMIF(ผลิต1!$C:$C,'รับ-จ่าย ประจำวัน'!$B585,ผลิต1!AK:AK)+SUMIF(ผลิต2!$C:$C,'รับ-จ่าย ประจำวัน'!$B585,ผลิต2!AK:AK)+SUMIF(เส้นแต่งหน้าขนมเค้ก!$C:$C,'รับ-จ่าย ประจำวัน'!$B585,เส้นแต่งหน้าขนมเค้ก!AK:AK)+SUMIF(แพ็ค!$C:$C,'รับ-จ่าย ประจำวัน'!$B585,แพ็ค!AK:AK)+SUMIF(ธุรการ!$C:$C,'รับ-จ่าย ประจำวัน'!$B585,ธุรการ!AK:AK)+SUMIF(เส้นแต่งหน้าขนมปัง!$C:$C,'รับ-จ่าย ประจำวัน'!$B585,เส้นแต่งหน้าขนมปัง!AK:AK)+SUMIF('วางแผนBC,CJ'!$C:$C,'รับ-จ่าย ประจำวัน'!$B585,'วางแผนBC,CJ'!AK:AK)+SUMIF(RD!$C:$C,'รับ-จ่าย ประจำวัน'!$B585,RD!AK:AK)+SUMIF('FG,ออนไล,คัดแยก'!$C:$C,'รับ-จ่าย ประจำวัน'!$B585,'FG,ออนไล,คัดแยก'!AK:AK)</f>
        <v>2000</v>
      </c>
      <c r="BS585" s="16">
        <f>SUMIF(เตรียมส่วนผสม!$C:$C,'รับ-จ่าย ประจำวัน'!$B585,เตรียมส่วนผสม!AL:AL)+SUMIF(กวนไส้!$C:$C,'รับ-จ่าย ประจำวัน'!$B585,กวนไส้!AL:AL)+SUMIF(ผลิต1!$C:$C,'รับ-จ่าย ประจำวัน'!$B585,ผลิต1!AL:AL)+SUMIF(ผลิต2!$C:$C,'รับ-จ่าย ประจำวัน'!$B585,ผลิต2!AL:AL)+SUMIF(เส้นแต่งหน้าขนมเค้ก!$C:$C,'รับ-จ่าย ประจำวัน'!$B585,เส้นแต่งหน้าขนมเค้ก!AL:AL)+SUMIF(แพ็ค!$C:$C,'รับ-จ่าย ประจำวัน'!$B585,แพ็ค!AL:AL)+SUMIF(ธุรการ!$C:$C,'รับ-จ่าย ประจำวัน'!$B585,ธุรการ!AL:AL)+SUMIF(เส้นแต่งหน้าขนมปัง!$C:$C,'รับ-จ่าย ประจำวัน'!$B585,เส้นแต่งหน้าขนมปัง!AL:AL)+SUMIF('วางแผนBC,CJ'!$C:$C,'รับ-จ่าย ประจำวัน'!$B585,'วางแผนBC,CJ'!AL:AL)+SUMIF(RD!$C:$C,'รับ-จ่าย ประจำวัน'!$B585,RD!AL:AL)+SUMIF('FG,ออนไล,คัดแยก'!$C:$C,'รับ-จ่าย ประจำวัน'!$B585,'FG,ออนไล,คัดแยก'!AL:AL)</f>
        <v>0</v>
      </c>
      <c r="BT585" s="18">
        <f t="shared" si="126"/>
        <v>54000</v>
      </c>
      <c r="BU585" s="116"/>
      <c r="BV585" s="146">
        <f t="shared" si="127"/>
        <v>114000</v>
      </c>
      <c r="BW585" s="183">
        <v>30</v>
      </c>
      <c r="BX585" s="172">
        <f>BT585/30</f>
        <v>1800</v>
      </c>
      <c r="BY585" s="188">
        <f t="shared" si="122"/>
        <v>63.333333333333336</v>
      </c>
      <c r="BZ585" s="180">
        <f t="shared" ca="1" si="128"/>
        <v>46266.333333333336</v>
      </c>
      <c r="CA585" s="93"/>
      <c r="CB585" s="93"/>
      <c r="CC585" s="93"/>
      <c r="CD585" s="93"/>
      <c r="CE585" s="93"/>
      <c r="CF585" s="93"/>
      <c r="CG585" s="93"/>
      <c r="CH585" s="93"/>
      <c r="CI585" s="93"/>
      <c r="CJ585" s="97"/>
      <c r="CK585" s="9">
        <f t="shared" si="123"/>
        <v>114000</v>
      </c>
    </row>
    <row r="586" spans="1:89" hidden="1" x14ac:dyDescent="0.5">
      <c r="A586" s="149"/>
      <c r="B586" s="34">
        <v>1023401124</v>
      </c>
      <c r="C586" s="33" t="s">
        <v>1943</v>
      </c>
      <c r="D586" s="141" t="s">
        <v>91</v>
      </c>
      <c r="E586" s="25"/>
      <c r="F586" s="132"/>
      <c r="G586" s="25"/>
      <c r="H586" s="12">
        <v>1934</v>
      </c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11"/>
      <c r="AF586" s="11"/>
      <c r="AG586" s="11"/>
      <c r="AH586" s="11"/>
      <c r="AI586" s="25"/>
      <c r="AJ586" s="25"/>
      <c r="AK586" s="25"/>
      <c r="AL586" s="25"/>
      <c r="AM586" s="25"/>
      <c r="AN586" s="15">
        <f t="shared" ref="AN586:AN599" si="129">I586+J586+K586+L586+M586+N586+O586+P586+Q586+R586+S586+T586+U586+V586+W586+X586+Y586+Z586+AA586+AB586+AC586+AD586+AE586+AF586+AG586+AH586+AI586+AJ586+AK586+AL586+AM586</f>
        <v>0</v>
      </c>
      <c r="AO586" s="16">
        <f>SUMIF(เตรียมส่วนผสม!$C:$C,'รับ-จ่าย ประจำวัน'!$B586,เตรียมส่วนผสม!H:H)+SUMIF(กวนไส้!$C:$C,'รับ-จ่าย ประจำวัน'!$B586,กวนไส้!H:H)+SUMIF(ผลิต1!$C:$C,'รับ-จ่าย ประจำวัน'!$B586,ผลิต1!H:H)+SUMIF(ผลิต2!$C:$C,'รับ-จ่าย ประจำวัน'!$B586,ผลิต2!H:H)+SUMIF(เส้นแต่งหน้าขนมเค้ก!$C:$C,'รับ-จ่าย ประจำวัน'!$B586,เส้นแต่งหน้าขนมเค้ก!H:H)+SUMIF(แพ็ค!$C:$C,'รับ-จ่าย ประจำวัน'!$B586,แพ็ค!H:H)+SUMIF(ธุรการ!$C:$C,'รับ-จ่าย ประจำวัน'!$B586,ธุรการ!H:H)+SUMIF(เส้นแต่งหน้าขนมปัง!$C:$C,'รับ-จ่าย ประจำวัน'!$B586,เส้นแต่งหน้าขนมปัง!H:H)+SUMIF('วางแผนBC,CJ'!$C:$C,'รับ-จ่าย ประจำวัน'!$B586,'วางแผนBC,CJ'!H:H)+SUMIF(RD!$C:$C,'รับ-จ่าย ประจำวัน'!$B586,RD!H:H)+SUMIF('FG,ออนไล,คัดแยก'!$C:$C,'รับ-จ่าย ประจำวัน'!$B586,'FG,ออนไล,คัดแยก'!H:H)</f>
        <v>0</v>
      </c>
      <c r="AP586" s="16">
        <f>SUMIF(เตรียมส่วนผสม!$C:$C,'รับ-จ่าย ประจำวัน'!$B586,เตรียมส่วนผสม!I:I)+SUMIF(กวนไส้!$C:$C,'รับ-จ่าย ประจำวัน'!$B586,กวนไส้!I:I)+SUMIF(ผลิต1!$C:$C,'รับ-จ่าย ประจำวัน'!$B586,ผลิต1!I:I)+SUMIF(ผลิต2!$C:$C,'รับ-จ่าย ประจำวัน'!$B586,ผลิต2!I:I)+SUMIF(เส้นแต่งหน้าขนมเค้ก!$C:$C,'รับ-จ่าย ประจำวัน'!$B586,เส้นแต่งหน้าขนมเค้ก!I:I)+SUMIF(แพ็ค!$C:$C,'รับ-จ่าย ประจำวัน'!$B586,แพ็ค!I:I)+SUMIF(ธุรการ!$C:$C,'รับ-จ่าย ประจำวัน'!$B586,ธุรการ!I:I)+SUMIF(เส้นแต่งหน้าขนมปัง!$C:$C,'รับ-จ่าย ประจำวัน'!$B586,เส้นแต่งหน้าขนมปัง!I:I)+SUMIF('วางแผนBC,CJ'!$C:$C,'รับ-จ่าย ประจำวัน'!$B586,'วางแผนBC,CJ'!I:I)+SUMIF(RD!$C:$C,'รับ-จ่าย ประจำวัน'!$B586,RD!I:I)+SUMIF('FG,ออนไล,คัดแยก'!$C:$C,'รับ-จ่าย ประจำวัน'!$B586,'FG,ออนไล,คัดแยก'!I:I)</f>
        <v>0</v>
      </c>
      <c r="AQ586" s="16">
        <f>SUMIF(เตรียมส่วนผสม!$C:$C,'รับ-จ่าย ประจำวัน'!$B586,เตรียมส่วนผสม!J:J)+SUMIF(กวนไส้!$C:$C,'รับ-จ่าย ประจำวัน'!$B586,กวนไส้!J:J)+SUMIF(ผลิต1!$C:$C,'รับ-จ่าย ประจำวัน'!$B586,ผลิต1!J:J)+SUMIF(ผลิต2!$C:$C,'รับ-จ่าย ประจำวัน'!$B586,ผลิต2!J:J)+SUMIF(เส้นแต่งหน้าขนมเค้ก!$C:$C,'รับ-จ่าย ประจำวัน'!$B586,เส้นแต่งหน้าขนมเค้ก!J:J)+SUMIF(แพ็ค!$C:$C,'รับ-จ่าย ประจำวัน'!$B586,แพ็ค!J:J)+SUMIF(ธุรการ!$C:$C,'รับ-จ่าย ประจำวัน'!$B586,ธุรการ!J:J)+SUMIF(เส้นแต่งหน้าขนมปัง!$C:$C,'รับ-จ่าย ประจำวัน'!$B586,เส้นแต่งหน้าขนมปัง!J:J)+SUMIF('วางแผนBC,CJ'!$C:$C,'รับ-จ่าย ประจำวัน'!$B586,'วางแผนBC,CJ'!J:J)+SUMIF(RD!$C:$C,'รับ-จ่าย ประจำวัน'!$B586,RD!J:J)+SUMIF('FG,ออนไล,คัดแยก'!$C:$C,'รับ-จ่าย ประจำวัน'!$B586,'FG,ออนไล,คัดแยก'!J:J)</f>
        <v>0</v>
      </c>
      <c r="AR586" s="16">
        <f>SUMIF(เตรียมส่วนผสม!$C:$C,'รับ-จ่าย ประจำวัน'!$B586,เตรียมส่วนผสม!K:K)+SUMIF(กวนไส้!$C:$C,'รับ-จ่าย ประจำวัน'!$B586,กวนไส้!K:K)+SUMIF(ผลิต1!$C:$C,'รับ-จ่าย ประจำวัน'!$B586,ผลิต1!K:K)+SUMIF(ผลิต2!$C:$C,'รับ-จ่าย ประจำวัน'!$B586,ผลิต2!K:K)+SUMIF(เส้นแต่งหน้าขนมเค้ก!$C:$C,'รับ-จ่าย ประจำวัน'!$B586,เส้นแต่งหน้าขนมเค้ก!K:K)+SUMIF(แพ็ค!$C:$C,'รับ-จ่าย ประจำวัน'!$B586,แพ็ค!K:K)+SUMIF(ธุรการ!$C:$C,'รับ-จ่าย ประจำวัน'!$B586,ธุรการ!K:K)+SUMIF(เส้นแต่งหน้าขนมปัง!$C:$C,'รับ-จ่าย ประจำวัน'!$B586,เส้นแต่งหน้าขนมปัง!K:K)+SUMIF('วางแผนBC,CJ'!$C:$C,'รับ-จ่าย ประจำวัน'!$B586,'วางแผนBC,CJ'!K:K)+SUMIF(RD!$C:$C,'รับ-จ่าย ประจำวัน'!$B586,RD!K:K)+SUMIF('FG,ออนไล,คัดแยก'!$C:$C,'รับ-จ่าย ประจำวัน'!$B586,'FG,ออนไล,คัดแยก'!K:K)</f>
        <v>0</v>
      </c>
      <c r="AS586" s="16">
        <f>SUMIF(เตรียมส่วนผสม!$C:$C,'รับ-จ่าย ประจำวัน'!$B586,เตรียมส่วนผสม!L:L)+SUMIF(กวนไส้!$C:$C,'รับ-จ่าย ประจำวัน'!$B586,กวนไส้!L:L)+SUMIF(ผลิต1!$C:$C,'รับ-จ่าย ประจำวัน'!$B586,ผลิต1!L:L)+SUMIF(ผลิต2!$C:$C,'รับ-จ่าย ประจำวัน'!$B586,ผลิต2!L:L)+SUMIF(เส้นแต่งหน้าขนมเค้ก!$C:$C,'รับ-จ่าย ประจำวัน'!$B586,เส้นแต่งหน้าขนมเค้ก!L:L)+SUMIF(แพ็ค!$C:$C,'รับ-จ่าย ประจำวัน'!$B586,แพ็ค!L:L)+SUMIF(ธุรการ!$C:$C,'รับ-จ่าย ประจำวัน'!$B586,ธุรการ!L:L)+SUMIF(เส้นแต่งหน้าขนมปัง!$C:$C,'รับ-จ่าย ประจำวัน'!$B586,เส้นแต่งหน้าขนมปัง!L:L)+SUMIF('วางแผนBC,CJ'!$C:$C,'รับ-จ่าย ประจำวัน'!$B586,'วางแผนBC,CJ'!L:L)+SUMIF(RD!$C:$C,'รับ-จ่าย ประจำวัน'!$B586,RD!L:L)+SUMIF('FG,ออนไล,คัดแยก'!$C:$C,'รับ-จ่าย ประจำวัน'!$B586,'FG,ออนไล,คัดแยก'!L:L)</f>
        <v>0</v>
      </c>
      <c r="AT586" s="16">
        <f>SUMIF(เตรียมส่วนผสม!$C:$C,'รับ-จ่าย ประจำวัน'!$B586,เตรียมส่วนผสม!M:M)+SUMIF(กวนไส้!$C:$C,'รับ-จ่าย ประจำวัน'!$B586,กวนไส้!M:M)+SUMIF(ผลิต1!$C:$C,'รับ-จ่าย ประจำวัน'!$B586,ผลิต1!M:M)+SUMIF(ผลิต2!$C:$C,'รับ-จ่าย ประจำวัน'!$B586,ผลิต2!M:M)+SUMIF(เส้นแต่งหน้าขนมเค้ก!$C:$C,'รับ-จ่าย ประจำวัน'!$B586,เส้นแต่งหน้าขนมเค้ก!M:M)+SUMIF(แพ็ค!$C:$C,'รับ-จ่าย ประจำวัน'!$B586,แพ็ค!M:M)+SUMIF(ธุรการ!$C:$C,'รับ-จ่าย ประจำวัน'!$B586,ธุรการ!M:M)+SUMIF(เส้นแต่งหน้าขนมปัง!$C:$C,'รับ-จ่าย ประจำวัน'!$B586,เส้นแต่งหน้าขนมปัง!M:M)+SUMIF('วางแผนBC,CJ'!$C:$C,'รับ-จ่าย ประจำวัน'!$B586,'วางแผนBC,CJ'!M:M)+SUMIF(RD!$C:$C,'รับ-จ่าย ประจำวัน'!$B586,RD!M:M)+SUMIF('FG,ออนไล,คัดแยก'!$C:$C,'รับ-จ่าย ประจำวัน'!$B586,'FG,ออนไล,คัดแยก'!M:M)</f>
        <v>0</v>
      </c>
      <c r="AU586" s="16">
        <f>SUMIF(เตรียมส่วนผสม!$C:$C,'รับ-จ่าย ประจำวัน'!$B586,เตรียมส่วนผสม!N:N)+SUMIF(กวนไส้!$C:$C,'รับ-จ่าย ประจำวัน'!$B586,กวนไส้!N:N)+SUMIF(ผลิต1!$C:$C,'รับ-จ่าย ประจำวัน'!$B586,ผลิต1!N:N)+SUMIF(ผลิต2!$C:$C,'รับ-จ่าย ประจำวัน'!$B586,ผลิต2!N:N)+SUMIF(เส้นแต่งหน้าขนมเค้ก!$C:$C,'รับ-จ่าย ประจำวัน'!$B586,เส้นแต่งหน้าขนมเค้ก!N:N)+SUMIF(แพ็ค!$C:$C,'รับ-จ่าย ประจำวัน'!$B586,แพ็ค!N:N)+SUMIF(ธุรการ!$C:$C,'รับ-จ่าย ประจำวัน'!$B586,ธุรการ!N:N)+SUMIF(เส้นแต่งหน้าขนมปัง!$C:$C,'รับ-จ่าย ประจำวัน'!$B586,เส้นแต่งหน้าขนมปัง!N:N)+SUMIF('วางแผนBC,CJ'!$C:$C,'รับ-จ่าย ประจำวัน'!$B586,'วางแผนBC,CJ'!N:N)+SUMIF(RD!$C:$C,'รับ-จ่าย ประจำวัน'!$B586,RD!N:N)+SUMIF('FG,ออนไล,คัดแยก'!$C:$C,'รับ-จ่าย ประจำวัน'!$B586,'FG,ออนไล,คัดแยก'!N:N)</f>
        <v>0</v>
      </c>
      <c r="AV586" s="16">
        <f>SUMIF(เตรียมส่วนผสม!$C:$C,'รับ-จ่าย ประจำวัน'!$B586,เตรียมส่วนผสม!O:O)+SUMIF(กวนไส้!$C:$C,'รับ-จ่าย ประจำวัน'!$B586,กวนไส้!O:O)+SUMIF(ผลิต1!$C:$C,'รับ-จ่าย ประจำวัน'!$B586,ผลิต1!O:O)+SUMIF(ผลิต2!$C:$C,'รับ-จ่าย ประจำวัน'!$B586,ผลิต2!O:O)+SUMIF(เส้นแต่งหน้าขนมเค้ก!$C:$C,'รับ-จ่าย ประจำวัน'!$B586,เส้นแต่งหน้าขนมเค้ก!O:O)+SUMIF(แพ็ค!$C:$C,'รับ-จ่าย ประจำวัน'!$B586,แพ็ค!O:O)+SUMIF(ธุรการ!$C:$C,'รับ-จ่าย ประจำวัน'!$B586,ธุรการ!O:O)+SUMIF(เส้นแต่งหน้าขนมปัง!$C:$C,'รับ-จ่าย ประจำวัน'!$B586,เส้นแต่งหน้าขนมปัง!O:O)+SUMIF('วางแผนBC,CJ'!$C:$C,'รับ-จ่าย ประจำวัน'!$B586,'วางแผนBC,CJ'!O:O)+SUMIF(RD!$C:$C,'รับ-จ่าย ประจำวัน'!$B586,RD!O:O)+SUMIF('FG,ออนไล,คัดแยก'!$C:$C,'รับ-จ่าย ประจำวัน'!$B586,'FG,ออนไล,คัดแยก'!O:O)</f>
        <v>0</v>
      </c>
      <c r="AW586" s="16">
        <f>SUMIF(เตรียมส่วนผสม!$C:$C,'รับ-จ่าย ประจำวัน'!$B586,เตรียมส่วนผสม!P:P)+SUMIF(กวนไส้!$C:$C,'รับ-จ่าย ประจำวัน'!$B586,กวนไส้!P:P)+SUMIF(ผลิต1!$C:$C,'รับ-จ่าย ประจำวัน'!$B586,ผลิต1!P:P)+SUMIF(ผลิต2!$C:$C,'รับ-จ่าย ประจำวัน'!$B586,ผลิต2!P:P)+SUMIF(เส้นแต่งหน้าขนมเค้ก!$C:$C,'รับ-จ่าย ประจำวัน'!$B586,เส้นแต่งหน้าขนมเค้ก!P:P)+SUMIF(แพ็ค!$C:$C,'รับ-จ่าย ประจำวัน'!$B586,แพ็ค!P:P)+SUMIF(ธุรการ!$C:$C,'รับ-จ่าย ประจำวัน'!$B586,ธุรการ!P:P)+SUMIF(เส้นแต่งหน้าขนมปัง!$C:$C,'รับ-จ่าย ประจำวัน'!$B586,เส้นแต่งหน้าขนมปัง!P:P)+SUMIF('วางแผนBC,CJ'!$C:$C,'รับ-จ่าย ประจำวัน'!$B586,'วางแผนBC,CJ'!P:P)+SUMIF(RD!$C:$C,'รับ-จ่าย ประจำวัน'!$B586,RD!P:P)+SUMIF('FG,ออนไล,คัดแยก'!$C:$C,'รับ-จ่าย ประจำวัน'!$B586,'FG,ออนไล,คัดแยก'!P:P)</f>
        <v>0</v>
      </c>
      <c r="AX586" s="16">
        <f>SUMIF(เตรียมส่วนผสม!$C:$C,'รับ-จ่าย ประจำวัน'!$B586,เตรียมส่วนผสม!Q:Q)+SUMIF(กวนไส้!$C:$C,'รับ-จ่าย ประจำวัน'!$B586,กวนไส้!Q:Q)+SUMIF(ผลิต1!$C:$C,'รับ-จ่าย ประจำวัน'!$B586,ผลิต1!Q:Q)+SUMIF(ผลิต2!$C:$C,'รับ-จ่าย ประจำวัน'!$B586,ผลิต2!Q:Q)+SUMIF(เส้นแต่งหน้าขนมเค้ก!$C:$C,'รับ-จ่าย ประจำวัน'!$B586,เส้นแต่งหน้าขนมเค้ก!Q:Q)+SUMIF(แพ็ค!$C:$C,'รับ-จ่าย ประจำวัน'!$B586,แพ็ค!Q:Q)+SUMIF(ธุรการ!$C:$C,'รับ-จ่าย ประจำวัน'!$B586,ธุรการ!Q:Q)+SUMIF(เส้นแต่งหน้าขนมปัง!$C:$C,'รับ-จ่าย ประจำวัน'!$B586,เส้นแต่งหน้าขนมปัง!Q:Q)+SUMIF('วางแผนBC,CJ'!$C:$C,'รับ-จ่าย ประจำวัน'!$B586,'วางแผนBC,CJ'!Q:Q)+SUMIF(RD!$C:$C,'รับ-จ่าย ประจำวัน'!$B586,RD!Q:Q)+SUMIF('FG,ออนไล,คัดแยก'!$C:$C,'รับ-จ่าย ประจำวัน'!$B586,'FG,ออนไล,คัดแยก'!Q:Q)</f>
        <v>0</v>
      </c>
      <c r="AY586" s="16">
        <f>SUMIF(เตรียมส่วนผสม!$C:$C,'รับ-จ่าย ประจำวัน'!$B586,เตรียมส่วนผสม!R:R)+SUMIF(กวนไส้!$C:$C,'รับ-จ่าย ประจำวัน'!$B586,กวนไส้!R:R)+SUMIF(ผลิต1!$C:$C,'รับ-จ่าย ประจำวัน'!$B586,ผลิต1!R:R)+SUMIF(ผลิต2!$C:$C,'รับ-จ่าย ประจำวัน'!$B586,ผลิต2!R:R)+SUMIF(เส้นแต่งหน้าขนมเค้ก!$C:$C,'รับ-จ่าย ประจำวัน'!$B586,เส้นแต่งหน้าขนมเค้ก!R:R)+SUMIF(แพ็ค!$C:$C,'รับ-จ่าย ประจำวัน'!$B586,แพ็ค!R:R)+SUMIF(ธุรการ!$C:$C,'รับ-จ่าย ประจำวัน'!$B586,ธุรการ!R:R)+SUMIF(เส้นแต่งหน้าขนมปัง!$C:$C,'รับ-จ่าย ประจำวัน'!$B586,เส้นแต่งหน้าขนมปัง!R:R)+SUMIF('วางแผนBC,CJ'!$C:$C,'รับ-จ่าย ประจำวัน'!$B586,'วางแผนBC,CJ'!R:R)+SUMIF(RD!$C:$C,'รับ-จ่าย ประจำวัน'!$B586,RD!R:R)+SUMIF('FG,ออนไล,คัดแยก'!$C:$C,'รับ-จ่าย ประจำวัน'!$B586,'FG,ออนไล,คัดแยก'!R:R)</f>
        <v>0</v>
      </c>
      <c r="AZ586" s="16">
        <f>SUMIF(เตรียมส่วนผสม!$C:$C,'รับ-จ่าย ประจำวัน'!$B586,เตรียมส่วนผสม!S:S)+SUMIF(กวนไส้!$C:$C,'รับ-จ่าย ประจำวัน'!$B586,กวนไส้!S:S)+SUMIF(ผลิต1!$C:$C,'รับ-จ่าย ประจำวัน'!$B586,ผลิต1!S:S)+SUMIF(ผลิต2!$C:$C,'รับ-จ่าย ประจำวัน'!$B586,ผลิต2!S:S)+SUMIF(เส้นแต่งหน้าขนมเค้ก!$C:$C,'รับ-จ่าย ประจำวัน'!$B586,เส้นแต่งหน้าขนมเค้ก!S:S)+SUMIF(แพ็ค!$C:$C,'รับ-จ่าย ประจำวัน'!$B586,แพ็ค!S:S)+SUMIF(ธุรการ!$C:$C,'รับ-จ่าย ประจำวัน'!$B586,ธุรการ!S:S)+SUMIF(เส้นแต่งหน้าขนมปัง!$C:$C,'รับ-จ่าย ประจำวัน'!$B586,เส้นแต่งหน้าขนมปัง!S:S)+SUMIF('วางแผนBC,CJ'!$C:$C,'รับ-จ่าย ประจำวัน'!$B586,'วางแผนBC,CJ'!S:S)+SUMIF(RD!$C:$C,'รับ-จ่าย ประจำวัน'!$B586,RD!S:S)+SUMIF('FG,ออนไล,คัดแยก'!$C:$C,'รับ-จ่าย ประจำวัน'!$B586,'FG,ออนไล,คัดแยก'!S:S)</f>
        <v>0</v>
      </c>
      <c r="BA586" s="16">
        <f>SUMIF(เตรียมส่วนผสม!$C:$C,'รับ-จ่าย ประจำวัน'!$B586,เตรียมส่วนผสม!T:T)+SUMIF(กวนไส้!$C:$C,'รับ-จ่าย ประจำวัน'!$B586,กวนไส้!T:T)+SUMIF(ผลิต1!$C:$C,'รับ-จ่าย ประจำวัน'!$B586,ผลิต1!T:T)+SUMIF(ผลิต2!$C:$C,'รับ-จ่าย ประจำวัน'!$B586,ผลิต2!T:T)+SUMIF(เส้นแต่งหน้าขนมเค้ก!$C:$C,'รับ-จ่าย ประจำวัน'!$B586,เส้นแต่งหน้าขนมเค้ก!T:T)+SUMIF(แพ็ค!$C:$C,'รับ-จ่าย ประจำวัน'!$B586,แพ็ค!T:T)+SUMIF(ธุรการ!$C:$C,'รับ-จ่าย ประจำวัน'!$B586,ธุรการ!T:T)+SUMIF(เส้นแต่งหน้าขนมปัง!$C:$C,'รับ-จ่าย ประจำวัน'!$B586,เส้นแต่งหน้าขนมปัง!T:T)+SUMIF('วางแผนBC,CJ'!$C:$C,'รับ-จ่าย ประจำวัน'!$B586,'วางแผนBC,CJ'!T:T)+SUMIF(RD!$C:$C,'รับ-จ่าย ประจำวัน'!$B586,RD!T:T)+SUMIF('FG,ออนไล,คัดแยก'!$C:$C,'รับ-จ่าย ประจำวัน'!$B586,'FG,ออนไล,คัดแยก'!T:T)</f>
        <v>0</v>
      </c>
      <c r="BB586" s="16">
        <f>SUMIF(เตรียมส่วนผสม!$C:$C,'รับ-จ่าย ประจำวัน'!$B586,เตรียมส่วนผสม!U:U)+SUMIF(กวนไส้!$C:$C,'รับ-จ่าย ประจำวัน'!$B586,กวนไส้!U:U)+SUMIF(ผลิต1!$C:$C,'รับ-จ่าย ประจำวัน'!$B586,ผลิต1!U:U)+SUMIF(ผลิต2!$C:$C,'รับ-จ่าย ประจำวัน'!$B586,ผลิต2!U:U)+SUMIF(เส้นแต่งหน้าขนมเค้ก!$C:$C,'รับ-จ่าย ประจำวัน'!$B586,เส้นแต่งหน้าขนมเค้ก!U:U)+SUMIF(แพ็ค!$C:$C,'รับ-จ่าย ประจำวัน'!$B586,แพ็ค!U:U)+SUMIF(ธุรการ!$C:$C,'รับ-จ่าย ประจำวัน'!$B586,ธุรการ!U:U)+SUMIF(เส้นแต่งหน้าขนมปัง!$C:$C,'รับ-จ่าย ประจำวัน'!$B586,เส้นแต่งหน้าขนมปัง!U:U)+SUMIF('วางแผนBC,CJ'!$C:$C,'รับ-จ่าย ประจำวัน'!$B586,'วางแผนBC,CJ'!U:U)+SUMIF(RD!$C:$C,'รับ-จ่าย ประจำวัน'!$B586,RD!U:U)+SUMIF('FG,ออนไล,คัดแยก'!$C:$C,'รับ-จ่าย ประจำวัน'!$B586,'FG,ออนไล,คัดแยก'!U:U)</f>
        <v>0</v>
      </c>
      <c r="BC586" s="16">
        <f>SUMIF(เตรียมส่วนผสม!$C:$C,'รับ-จ่าย ประจำวัน'!$B586,เตรียมส่วนผสม!V:V)+SUMIF(กวนไส้!$C:$C,'รับ-จ่าย ประจำวัน'!$B586,กวนไส้!V:V)+SUMIF(ผลิต1!$C:$C,'รับ-จ่าย ประจำวัน'!$B586,ผลิต1!V:V)+SUMIF(ผลิต2!$C:$C,'รับ-จ่าย ประจำวัน'!$B586,ผลิต2!V:V)+SUMIF(เส้นแต่งหน้าขนมเค้ก!$C:$C,'รับ-จ่าย ประจำวัน'!$B586,เส้นแต่งหน้าขนมเค้ก!V:V)+SUMIF(แพ็ค!$C:$C,'รับ-จ่าย ประจำวัน'!$B586,แพ็ค!V:V)+SUMIF(ธุรการ!$C:$C,'รับ-จ่าย ประจำวัน'!$B586,ธุรการ!V:V)+SUMIF(เส้นแต่งหน้าขนมปัง!$C:$C,'รับ-จ่าย ประจำวัน'!$B586,เส้นแต่งหน้าขนมปัง!V:V)+SUMIF('วางแผนBC,CJ'!$C:$C,'รับ-จ่าย ประจำวัน'!$B586,'วางแผนBC,CJ'!V:V)+SUMIF(RD!$C:$C,'รับ-จ่าย ประจำวัน'!$B586,RD!V:V)+SUMIF('FG,ออนไล,คัดแยก'!$C:$C,'รับ-จ่าย ประจำวัน'!$B586,'FG,ออนไล,คัดแยก'!V:V)</f>
        <v>0</v>
      </c>
      <c r="BD586" s="16">
        <f>SUMIF(เตรียมส่วนผสม!$C:$C,'รับ-จ่าย ประจำวัน'!$B586,เตรียมส่วนผสม!W:W)+SUMIF(กวนไส้!$C:$C,'รับ-จ่าย ประจำวัน'!$B586,กวนไส้!W:W)+SUMIF(ผลิต1!$C:$C,'รับ-จ่าย ประจำวัน'!$B586,ผลิต1!W:W)+SUMIF(ผลิต2!$C:$C,'รับ-จ่าย ประจำวัน'!$B586,ผลิต2!W:W)+SUMIF(เส้นแต่งหน้าขนมเค้ก!$C:$C,'รับ-จ่าย ประจำวัน'!$B586,เส้นแต่งหน้าขนมเค้ก!W:W)+SUMIF(แพ็ค!$C:$C,'รับ-จ่าย ประจำวัน'!$B586,แพ็ค!W:W)+SUMIF(ธุรการ!$C:$C,'รับ-จ่าย ประจำวัน'!$B586,ธุรการ!W:W)+SUMIF(เส้นแต่งหน้าขนมปัง!$C:$C,'รับ-จ่าย ประจำวัน'!$B586,เส้นแต่งหน้าขนมปัง!W:W)+SUMIF('วางแผนBC,CJ'!$C:$C,'รับ-จ่าย ประจำวัน'!$B586,'วางแผนBC,CJ'!W:W)+SUMIF(RD!$C:$C,'รับ-จ่าย ประจำวัน'!$B586,RD!W:W)+SUMIF('FG,ออนไล,คัดแยก'!$C:$C,'รับ-จ่าย ประจำวัน'!$B586,'FG,ออนไล,คัดแยก'!W:W)</f>
        <v>0</v>
      </c>
      <c r="BE586" s="16">
        <f>SUMIF(เตรียมส่วนผสม!$C:$C,'รับ-จ่าย ประจำวัน'!$B586,เตรียมส่วนผสม!X:X)+SUMIF(กวนไส้!$C:$C,'รับ-จ่าย ประจำวัน'!$B586,กวนไส้!X:X)+SUMIF(ผลิต1!$C:$C,'รับ-จ่าย ประจำวัน'!$B586,ผลิต1!X:X)+SUMIF(ผลิต2!$C:$C,'รับ-จ่าย ประจำวัน'!$B586,ผลิต2!X:X)+SUMIF(เส้นแต่งหน้าขนมเค้ก!$C:$C,'รับ-จ่าย ประจำวัน'!$B586,เส้นแต่งหน้าขนมเค้ก!X:X)+SUMIF(แพ็ค!$C:$C,'รับ-จ่าย ประจำวัน'!$B586,แพ็ค!X:X)+SUMIF(ธุรการ!$C:$C,'รับ-จ่าย ประจำวัน'!$B586,ธุรการ!X:X)+SUMIF(เส้นแต่งหน้าขนมปัง!$C:$C,'รับ-จ่าย ประจำวัน'!$B586,เส้นแต่งหน้าขนมปัง!X:X)+SUMIF('วางแผนBC,CJ'!$C:$C,'รับ-จ่าย ประจำวัน'!$B586,'วางแผนBC,CJ'!X:X)+SUMIF(RD!$C:$C,'รับ-จ่าย ประจำวัน'!$B586,RD!X:X)+SUMIF('FG,ออนไล,คัดแยก'!$C:$C,'รับ-จ่าย ประจำวัน'!$B586,'FG,ออนไล,คัดแยก'!X:X)</f>
        <v>0</v>
      </c>
      <c r="BF586" s="16">
        <f>SUMIF(เตรียมส่วนผสม!$C:$C,'รับ-จ่าย ประจำวัน'!$B586,เตรียมส่วนผสม!Y:Y)+SUMIF(กวนไส้!$C:$C,'รับ-จ่าย ประจำวัน'!$B586,กวนไส้!Y:Y)+SUMIF(ผลิต1!$C:$C,'รับ-จ่าย ประจำวัน'!$B586,ผลิต1!Y:Y)+SUMIF(ผลิต2!$C:$C,'รับ-จ่าย ประจำวัน'!$B586,ผลิต2!Y:Y)+SUMIF(เส้นแต่งหน้าขนมเค้ก!$C:$C,'รับ-จ่าย ประจำวัน'!$B586,เส้นแต่งหน้าขนมเค้ก!Y:Y)+SUMIF(แพ็ค!$C:$C,'รับ-จ่าย ประจำวัน'!$B586,แพ็ค!Y:Y)+SUMIF(ธุรการ!$C:$C,'รับ-จ่าย ประจำวัน'!$B586,ธุรการ!Y:Y)+SUMIF(เส้นแต่งหน้าขนมปัง!$C:$C,'รับ-จ่าย ประจำวัน'!$B586,เส้นแต่งหน้าขนมปัง!Y:Y)+SUMIF('วางแผนBC,CJ'!$C:$C,'รับ-จ่าย ประจำวัน'!$B586,'วางแผนBC,CJ'!Y:Y)+SUMIF(RD!$C:$C,'รับ-จ่าย ประจำวัน'!$B586,RD!Y:Y)+SUMIF('FG,ออนไล,คัดแยก'!$C:$C,'รับ-จ่าย ประจำวัน'!$B586,'FG,ออนไล,คัดแยก'!Y:Y)</f>
        <v>0</v>
      </c>
      <c r="BG586" s="16">
        <f>SUMIF(เตรียมส่วนผสม!$C:$C,'รับ-จ่าย ประจำวัน'!$B586,เตรียมส่วนผสม!Z:Z)+SUMIF(กวนไส้!$C:$C,'รับ-จ่าย ประจำวัน'!$B586,กวนไส้!Z:Z)+SUMIF(ผลิต1!$C:$C,'รับ-จ่าย ประจำวัน'!$B586,ผลิต1!Z:Z)+SUMIF(ผลิต2!$C:$C,'รับ-จ่าย ประจำวัน'!$B586,ผลิต2!Z:Z)+SUMIF(เส้นแต่งหน้าขนมเค้ก!$C:$C,'รับ-จ่าย ประจำวัน'!$B586,เส้นแต่งหน้าขนมเค้ก!Z:Z)+SUMIF(แพ็ค!$C:$C,'รับ-จ่าย ประจำวัน'!$B586,แพ็ค!Z:Z)+SUMIF(ธุรการ!$C:$C,'รับ-จ่าย ประจำวัน'!$B586,ธุรการ!Z:Z)+SUMIF(เส้นแต่งหน้าขนมปัง!$C:$C,'รับ-จ่าย ประจำวัน'!$B586,เส้นแต่งหน้าขนมปัง!Z:Z)+SUMIF('วางแผนBC,CJ'!$C:$C,'รับ-จ่าย ประจำวัน'!$B586,'วางแผนBC,CJ'!Z:Z)+SUMIF(RD!$C:$C,'รับ-จ่าย ประจำวัน'!$B586,RD!Z:Z)+SUMIF('FG,ออนไล,คัดแยก'!$C:$C,'รับ-จ่าย ประจำวัน'!$B586,'FG,ออนไล,คัดแยก'!Z:Z)</f>
        <v>0</v>
      </c>
      <c r="BH586" s="16">
        <f>SUMIF(เตรียมส่วนผสม!$C:$C,'รับ-จ่าย ประจำวัน'!$B586,เตรียมส่วนผสม!AA:AA)+SUMIF(กวนไส้!$C:$C,'รับ-จ่าย ประจำวัน'!$B586,กวนไส้!AA:AA)+SUMIF(ผลิต1!$C:$C,'รับ-จ่าย ประจำวัน'!$B586,ผลิต1!AA:AA)+SUMIF(ผลิต2!$C:$C,'รับ-จ่าย ประจำวัน'!$B586,ผลิต2!AA:AA)+SUMIF(เส้นแต่งหน้าขนมเค้ก!$C:$C,'รับ-จ่าย ประจำวัน'!$B586,เส้นแต่งหน้าขนมเค้ก!AA:AA)+SUMIF(แพ็ค!$C:$C,'รับ-จ่าย ประจำวัน'!$B586,แพ็ค!AA:AA)+SUMIF(ธุรการ!$C:$C,'รับ-จ่าย ประจำวัน'!$B586,ธุรการ!AA:AA)+SUMIF(เส้นแต่งหน้าขนมปัง!$C:$C,'รับ-จ่าย ประจำวัน'!$B586,เส้นแต่งหน้าขนมปัง!AA:AA)+SUMIF('วางแผนBC,CJ'!$C:$C,'รับ-จ่าย ประจำวัน'!$B586,'วางแผนBC,CJ'!AA:AA)+SUMIF(RD!$C:$C,'รับ-จ่าย ประจำวัน'!$B586,RD!AA:AA)+SUMIF('FG,ออนไล,คัดแยก'!$C:$C,'รับ-จ่าย ประจำวัน'!$B586,'FG,ออนไล,คัดแยก'!AA:AA)</f>
        <v>0</v>
      </c>
      <c r="BI586" s="16">
        <f>SUMIF(เตรียมส่วนผสม!$C:$C,'รับ-จ่าย ประจำวัน'!$B586,เตรียมส่วนผสม!AB:AB)+SUMIF(กวนไส้!$C:$C,'รับ-จ่าย ประจำวัน'!$B586,กวนไส้!AB:AB)+SUMIF(ผลิต1!$C:$C,'รับ-จ่าย ประจำวัน'!$B586,ผลิต1!AB:AB)+SUMIF(ผลิต2!$C:$C,'รับ-จ่าย ประจำวัน'!$B586,ผลิต2!AB:AB)+SUMIF(เส้นแต่งหน้าขนมเค้ก!$C:$C,'รับ-จ่าย ประจำวัน'!$B586,เส้นแต่งหน้าขนมเค้ก!AB:AB)+SUMIF(แพ็ค!$C:$C,'รับ-จ่าย ประจำวัน'!$B586,แพ็ค!AB:AB)+SUMIF(ธุรการ!$C:$C,'รับ-จ่าย ประจำวัน'!$B586,ธุรการ!AB:AB)+SUMIF(เส้นแต่งหน้าขนมปัง!$C:$C,'รับ-จ่าย ประจำวัน'!$B586,เส้นแต่งหน้าขนมปัง!AB:AB)+SUMIF('วางแผนBC,CJ'!$C:$C,'รับ-จ่าย ประจำวัน'!$B586,'วางแผนBC,CJ'!AB:AB)+SUMIF(RD!$C:$C,'รับ-จ่าย ประจำวัน'!$B586,RD!AB:AB)+SUMIF('FG,ออนไล,คัดแยก'!$C:$C,'รับ-จ่าย ประจำวัน'!$B586,'FG,ออนไล,คัดแยก'!AB:AB)</f>
        <v>0</v>
      </c>
      <c r="BJ586" s="16">
        <f>SUMIF(เตรียมส่วนผสม!$C:$C,'รับ-จ่าย ประจำวัน'!$B586,เตรียมส่วนผสม!AC:AC)+SUMIF(กวนไส้!$C:$C,'รับ-จ่าย ประจำวัน'!$B586,กวนไส้!AC:AC)+SUMIF(ผลิต1!$C:$C,'รับ-จ่าย ประจำวัน'!$B586,ผลิต1!AC:AC)+SUMIF(ผลิต2!$C:$C,'รับ-จ่าย ประจำวัน'!$B586,ผลิต2!AC:AC)+SUMIF(เส้นแต่งหน้าขนมเค้ก!$C:$C,'รับ-จ่าย ประจำวัน'!$B586,เส้นแต่งหน้าขนมเค้ก!AC:AC)+SUMIF(แพ็ค!$C:$C,'รับ-จ่าย ประจำวัน'!$B586,แพ็ค!AC:AC)+SUMIF(ธุรการ!$C:$C,'รับ-จ่าย ประจำวัน'!$B586,ธุรการ!AC:AC)+SUMIF(เส้นแต่งหน้าขนมปัง!$C:$C,'รับ-จ่าย ประจำวัน'!$B586,เส้นแต่งหน้าขนมปัง!AC:AC)+SUMIF('วางแผนBC,CJ'!$C:$C,'รับ-จ่าย ประจำวัน'!$B586,'วางแผนBC,CJ'!AC:AC)+SUMIF(RD!$C:$C,'รับ-จ่าย ประจำวัน'!$B586,RD!AC:AC)+SUMIF('FG,ออนไล,คัดแยก'!$C:$C,'รับ-จ่าย ประจำวัน'!$B586,'FG,ออนไล,คัดแยก'!AC:AC)</f>
        <v>0</v>
      </c>
      <c r="BK586" s="16">
        <f>SUMIF(เตรียมส่วนผสม!$C:$C,'รับ-จ่าย ประจำวัน'!$B586,เตรียมส่วนผสม!AD:AD)+SUMIF(กวนไส้!$C:$C,'รับ-จ่าย ประจำวัน'!$B586,กวนไส้!AD:AD)+SUMIF(ผลิต1!$C:$C,'รับ-จ่าย ประจำวัน'!$B586,ผลิต1!AD:AD)+SUMIF(ผลิต2!$C:$C,'รับ-จ่าย ประจำวัน'!$B586,ผลิต2!AD:AD)+SUMIF(เส้นแต่งหน้าขนมเค้ก!$C:$C,'รับ-จ่าย ประจำวัน'!$B586,เส้นแต่งหน้าขนมเค้ก!AD:AD)+SUMIF(แพ็ค!$C:$C,'รับ-จ่าย ประจำวัน'!$B586,แพ็ค!AD:AD)+SUMIF(ธุรการ!$C:$C,'รับ-จ่าย ประจำวัน'!$B586,ธุรการ!AD:AD)+SUMIF(เส้นแต่งหน้าขนมปัง!$C:$C,'รับ-จ่าย ประจำวัน'!$B586,เส้นแต่งหน้าขนมปัง!AD:AD)+SUMIF('วางแผนBC,CJ'!$C:$C,'รับ-จ่าย ประจำวัน'!$B586,'วางแผนBC,CJ'!AD:AD)+SUMIF(RD!$C:$C,'รับ-จ่าย ประจำวัน'!$B586,RD!AD:AD)+SUMIF('FG,ออนไล,คัดแยก'!$C:$C,'รับ-จ่าย ประจำวัน'!$B586,'FG,ออนไล,คัดแยก'!AD:AD)</f>
        <v>0</v>
      </c>
      <c r="BL586" s="16">
        <f>SUMIF(เตรียมส่วนผสม!$C:$C,'รับ-จ่าย ประจำวัน'!$B586,เตรียมส่วนผสม!AE:AE)+SUMIF(กวนไส้!$C:$C,'รับ-จ่าย ประจำวัน'!$B586,กวนไส้!AE:AE)+SUMIF(ผลิต1!$C:$C,'รับ-จ่าย ประจำวัน'!$B586,ผลิต1!AE:AE)+SUMIF(ผลิต2!$C:$C,'รับ-จ่าย ประจำวัน'!$B586,ผลิต2!AE:AE)+SUMIF(เส้นแต่งหน้าขนมเค้ก!$C:$C,'รับ-จ่าย ประจำวัน'!$B586,เส้นแต่งหน้าขนมเค้ก!AE:AE)+SUMIF(แพ็ค!$C:$C,'รับ-จ่าย ประจำวัน'!$B586,แพ็ค!AE:AE)+SUMIF(ธุรการ!$C:$C,'รับ-จ่าย ประจำวัน'!$B586,ธุรการ!AE:AE)+SUMIF(เส้นแต่งหน้าขนมปัง!$C:$C,'รับ-จ่าย ประจำวัน'!$B586,เส้นแต่งหน้าขนมปัง!AE:AE)+SUMIF('วางแผนBC,CJ'!$C:$C,'รับ-จ่าย ประจำวัน'!$B586,'วางแผนBC,CJ'!AE:AE)+SUMIF(RD!$C:$C,'รับ-จ่าย ประจำวัน'!$B586,RD!AE:AE)+SUMIF('FG,ออนไล,คัดแยก'!$C:$C,'รับ-จ่าย ประจำวัน'!$B586,'FG,ออนไล,คัดแยก'!AE:AE)</f>
        <v>0</v>
      </c>
      <c r="BM586" s="16">
        <f>SUMIF(เตรียมส่วนผสม!$C:$C,'รับ-จ่าย ประจำวัน'!$B586,เตรียมส่วนผสม!AF:AF)+SUMIF(กวนไส้!$C:$C,'รับ-จ่าย ประจำวัน'!$B586,กวนไส้!AF:AF)+SUMIF(ผลิต1!$C:$C,'รับ-จ่าย ประจำวัน'!$B586,ผลิต1!AF:AF)+SUMIF(ผลิต2!$C:$C,'รับ-จ่าย ประจำวัน'!$B586,ผลิต2!AF:AF)+SUMIF(เส้นแต่งหน้าขนมเค้ก!$C:$C,'รับ-จ่าย ประจำวัน'!$B586,เส้นแต่งหน้าขนมเค้ก!AF:AF)+SUMIF(แพ็ค!$C:$C,'รับ-จ่าย ประจำวัน'!$B586,แพ็ค!AF:AF)+SUMIF(ธุรการ!$C:$C,'รับ-จ่าย ประจำวัน'!$B586,ธุรการ!AF:AF)+SUMIF(เส้นแต่งหน้าขนมปัง!$C:$C,'รับ-จ่าย ประจำวัน'!$B586,เส้นแต่งหน้าขนมปัง!AF:AF)+SUMIF('วางแผนBC,CJ'!$C:$C,'รับ-จ่าย ประจำวัน'!$B586,'วางแผนBC,CJ'!AF:AF)+SUMIF(RD!$C:$C,'รับ-จ่าย ประจำวัน'!$B586,RD!AF:AF)+SUMIF('FG,ออนไล,คัดแยก'!$C:$C,'รับ-จ่าย ประจำวัน'!$B586,'FG,ออนไล,คัดแยก'!AF:AF)</f>
        <v>0</v>
      </c>
      <c r="BN586" s="16">
        <f>SUMIF(เตรียมส่วนผสม!$C:$C,'รับ-จ่าย ประจำวัน'!$B586,เตรียมส่วนผสม!AG:AG)+SUMIF(กวนไส้!$C:$C,'รับ-จ่าย ประจำวัน'!$B586,กวนไส้!AG:AG)+SUMIF(ผลิต1!$C:$C,'รับ-จ่าย ประจำวัน'!$B586,ผลิต1!AG:AG)+SUMIF(ผลิต2!$C:$C,'รับ-จ่าย ประจำวัน'!$B586,ผลิต2!AG:AG)+SUMIF(เส้นแต่งหน้าขนมเค้ก!$C:$C,'รับ-จ่าย ประจำวัน'!$B586,เส้นแต่งหน้าขนมเค้ก!AG:AG)+SUMIF(แพ็ค!$C:$C,'รับ-จ่าย ประจำวัน'!$B586,แพ็ค!AG:AG)+SUMIF(ธุรการ!$C:$C,'รับ-จ่าย ประจำวัน'!$B586,ธุรการ!AG:AG)+SUMIF(เส้นแต่งหน้าขนมปัง!$C:$C,'รับ-จ่าย ประจำวัน'!$B586,เส้นแต่งหน้าขนมปัง!AG:AG)+SUMIF('วางแผนBC,CJ'!$C:$C,'รับ-จ่าย ประจำวัน'!$B586,'วางแผนBC,CJ'!AG:AG)+SUMIF(RD!$C:$C,'รับ-จ่าย ประจำวัน'!$B586,RD!AG:AG)+SUMIF('FG,ออนไล,คัดแยก'!$C:$C,'รับ-จ่าย ประจำวัน'!$B586,'FG,ออนไล,คัดแยก'!AG:AG)</f>
        <v>0</v>
      </c>
      <c r="BO586" s="16">
        <f>SUMIF(เตรียมส่วนผสม!$C:$C,'รับ-จ่าย ประจำวัน'!$B586,เตรียมส่วนผสม!AH:AH)+SUMIF(กวนไส้!$C:$C,'รับ-จ่าย ประจำวัน'!$B586,กวนไส้!AH:AH)+SUMIF(ผลิต1!$C:$C,'รับ-จ่าย ประจำวัน'!$B586,ผลิต1!AH:AH)+SUMIF(ผลิต2!$C:$C,'รับ-จ่าย ประจำวัน'!$B586,ผลิต2!AH:AH)+SUMIF(เส้นแต่งหน้าขนมเค้ก!$C:$C,'รับ-จ่าย ประจำวัน'!$B586,เส้นแต่งหน้าขนมเค้ก!AH:AH)+SUMIF(แพ็ค!$C:$C,'รับ-จ่าย ประจำวัน'!$B586,แพ็ค!AH:AH)+SUMIF(ธุรการ!$C:$C,'รับ-จ่าย ประจำวัน'!$B586,ธุรการ!AH:AH)+SUMIF(เส้นแต่งหน้าขนมปัง!$C:$C,'รับ-จ่าย ประจำวัน'!$B586,เส้นแต่งหน้าขนมปัง!AH:AH)+SUMIF('วางแผนBC,CJ'!$C:$C,'รับ-จ่าย ประจำวัน'!$B586,'วางแผนBC,CJ'!AH:AH)+SUMIF(RD!$C:$C,'รับ-จ่าย ประจำวัน'!$B586,RD!AH:AH)+SUMIF('FG,ออนไล,คัดแยก'!$C:$C,'รับ-จ่าย ประจำวัน'!$B586,'FG,ออนไล,คัดแยก'!AH:AH)</f>
        <v>0</v>
      </c>
      <c r="BP586" s="16">
        <f>SUMIF(เตรียมส่วนผสม!$C:$C,'รับ-จ่าย ประจำวัน'!$B586,เตรียมส่วนผสม!AI:AI)+SUMIF(กวนไส้!$C:$C,'รับ-จ่าย ประจำวัน'!$B586,กวนไส้!AI:AI)+SUMIF(ผลิต1!$C:$C,'รับ-จ่าย ประจำวัน'!$B586,ผลิต1!AI:AI)+SUMIF(ผลิต2!$C:$C,'รับ-จ่าย ประจำวัน'!$B586,ผลิต2!AI:AI)+SUMIF(เส้นแต่งหน้าขนมเค้ก!$C:$C,'รับ-จ่าย ประจำวัน'!$B586,เส้นแต่งหน้าขนมเค้ก!AI:AI)+SUMIF(แพ็ค!$C:$C,'รับ-จ่าย ประจำวัน'!$B586,แพ็ค!AI:AI)+SUMIF(ธุรการ!$C:$C,'รับ-จ่าย ประจำวัน'!$B586,ธุรการ!AI:AI)+SUMIF(เส้นแต่งหน้าขนมปัง!$C:$C,'รับ-จ่าย ประจำวัน'!$B586,เส้นแต่งหน้าขนมปัง!AI:AI)+SUMIF('วางแผนBC,CJ'!$C:$C,'รับ-จ่าย ประจำวัน'!$B586,'วางแผนBC,CJ'!AI:AI)+SUMIF(RD!$C:$C,'รับ-จ่าย ประจำวัน'!$B586,RD!AI:AI)+SUMIF('FG,ออนไล,คัดแยก'!$C:$C,'รับ-จ่าย ประจำวัน'!$B586,'FG,ออนไล,คัดแยก'!AI:AI)</f>
        <v>0</v>
      </c>
      <c r="BQ586" s="16">
        <f>SUMIF(เตรียมส่วนผสม!$C:$C,'รับ-จ่าย ประจำวัน'!$B586,เตรียมส่วนผสม!AJ:AJ)+SUMIF(กวนไส้!$C:$C,'รับ-จ่าย ประจำวัน'!$B586,กวนไส้!AJ:AJ)+SUMIF(ผลิต1!$C:$C,'รับ-จ่าย ประจำวัน'!$B586,ผลิต1!AJ:AJ)+SUMIF(ผลิต2!$C:$C,'รับ-จ่าย ประจำวัน'!$B586,ผลิต2!AJ:AJ)+SUMIF(เส้นแต่งหน้าขนมเค้ก!$C:$C,'รับ-จ่าย ประจำวัน'!$B586,เส้นแต่งหน้าขนมเค้ก!AJ:AJ)+SUMIF(แพ็ค!$C:$C,'รับ-จ่าย ประจำวัน'!$B586,แพ็ค!AJ:AJ)+SUMIF(ธุรการ!$C:$C,'รับ-จ่าย ประจำวัน'!$B586,ธุรการ!AJ:AJ)+SUMIF(เส้นแต่งหน้าขนมปัง!$C:$C,'รับ-จ่าย ประจำวัน'!$B586,เส้นแต่งหน้าขนมปัง!AJ:AJ)+SUMIF('วางแผนBC,CJ'!$C:$C,'รับ-จ่าย ประจำวัน'!$B586,'วางแผนBC,CJ'!AJ:AJ)+SUMIF(RD!$C:$C,'รับ-จ่าย ประจำวัน'!$B586,RD!AJ:AJ)+SUMIF('FG,ออนไล,คัดแยก'!$C:$C,'รับ-จ่าย ประจำวัน'!$B586,'FG,ออนไล,คัดแยก'!AJ:AJ)</f>
        <v>0</v>
      </c>
      <c r="BR586" s="16">
        <f>SUMIF(เตรียมส่วนผสม!$C:$C,'รับ-จ่าย ประจำวัน'!$B586,เตรียมส่วนผสม!AK:AK)+SUMIF(กวนไส้!$C:$C,'รับ-จ่าย ประจำวัน'!$B586,กวนไส้!AK:AK)+SUMIF(ผลิต1!$C:$C,'รับ-จ่าย ประจำวัน'!$B586,ผลิต1!AK:AK)+SUMIF(ผลิต2!$C:$C,'รับ-จ่าย ประจำวัน'!$B586,ผลิต2!AK:AK)+SUMIF(เส้นแต่งหน้าขนมเค้ก!$C:$C,'รับ-จ่าย ประจำวัน'!$B586,เส้นแต่งหน้าขนมเค้ก!AK:AK)+SUMIF(แพ็ค!$C:$C,'รับ-จ่าย ประจำวัน'!$B586,แพ็ค!AK:AK)+SUMIF(ธุรการ!$C:$C,'รับ-จ่าย ประจำวัน'!$B586,ธุรการ!AK:AK)+SUMIF(เส้นแต่งหน้าขนมปัง!$C:$C,'รับ-จ่าย ประจำวัน'!$B586,เส้นแต่งหน้าขนมปัง!AK:AK)+SUMIF('วางแผนBC,CJ'!$C:$C,'รับ-จ่าย ประจำวัน'!$B586,'วางแผนBC,CJ'!AK:AK)+SUMIF(RD!$C:$C,'รับ-จ่าย ประจำวัน'!$B586,RD!AK:AK)+SUMIF('FG,ออนไล,คัดแยก'!$C:$C,'รับ-จ่าย ประจำวัน'!$B586,'FG,ออนไล,คัดแยก'!AK:AK)</f>
        <v>0</v>
      </c>
      <c r="BS586" s="16">
        <f>SUMIF(เตรียมส่วนผสม!$C:$C,'รับ-จ่าย ประจำวัน'!$B586,เตรียมส่วนผสม!AL:AL)+SUMIF(กวนไส้!$C:$C,'รับ-จ่าย ประจำวัน'!$B586,กวนไส้!AL:AL)+SUMIF(ผลิต1!$C:$C,'รับ-จ่าย ประจำวัน'!$B586,ผลิต1!AL:AL)+SUMIF(ผลิต2!$C:$C,'รับ-จ่าย ประจำวัน'!$B586,ผลิต2!AL:AL)+SUMIF(เส้นแต่งหน้าขนมเค้ก!$C:$C,'รับ-จ่าย ประจำวัน'!$B586,เส้นแต่งหน้าขนมเค้ก!AL:AL)+SUMIF(แพ็ค!$C:$C,'รับ-จ่าย ประจำวัน'!$B586,แพ็ค!AL:AL)+SUMIF(ธุรการ!$C:$C,'รับ-จ่าย ประจำวัน'!$B586,ธุรการ!AL:AL)+SUMIF(เส้นแต่งหน้าขนมปัง!$C:$C,'รับ-จ่าย ประจำวัน'!$B586,เส้นแต่งหน้าขนมปัง!AL:AL)+SUMIF('วางแผนBC,CJ'!$C:$C,'รับ-จ่าย ประจำวัน'!$B586,'วางแผนBC,CJ'!AL:AL)+SUMIF(RD!$C:$C,'รับ-จ่าย ประจำวัน'!$B586,RD!AL:AL)+SUMIF('FG,ออนไล,คัดแยก'!$C:$C,'รับ-จ่าย ประจำวัน'!$B586,'FG,ออนไล,คัดแยก'!AL:AL)</f>
        <v>0</v>
      </c>
      <c r="BT586" s="18">
        <f t="shared" si="126"/>
        <v>0</v>
      </c>
      <c r="BU586" s="116"/>
      <c r="BV586" s="146">
        <f t="shared" si="127"/>
        <v>1934</v>
      </c>
      <c r="BW586" s="183">
        <v>30</v>
      </c>
      <c r="BX586" s="172">
        <f t="shared" si="124"/>
        <v>0</v>
      </c>
      <c r="BY586" s="188" t="e">
        <f t="shared" si="122"/>
        <v>#DIV/0!</v>
      </c>
      <c r="BZ586" s="180" t="e">
        <f t="shared" ca="1" si="128"/>
        <v>#DIV/0!</v>
      </c>
      <c r="CA586" s="93"/>
      <c r="CB586" s="93"/>
      <c r="CC586" s="93"/>
      <c r="CD586" s="93"/>
      <c r="CE586" s="93"/>
      <c r="CF586" s="93"/>
      <c r="CG586" s="93"/>
      <c r="CH586" s="93"/>
      <c r="CI586" s="93"/>
      <c r="CJ586" s="97"/>
      <c r="CK586" s="9">
        <f t="shared" si="123"/>
        <v>1934</v>
      </c>
    </row>
    <row r="587" spans="1:89" hidden="1" x14ac:dyDescent="0.5">
      <c r="A587" s="149"/>
      <c r="B587" s="34">
        <v>1020202080</v>
      </c>
      <c r="C587" s="154" t="s">
        <v>1843</v>
      </c>
      <c r="D587" s="141" t="s">
        <v>91</v>
      </c>
      <c r="E587" s="25"/>
      <c r="F587" s="132"/>
      <c r="G587" s="25"/>
      <c r="H587" s="12">
        <v>2500</v>
      </c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11"/>
      <c r="AF587" s="11"/>
      <c r="AG587" s="11"/>
      <c r="AH587" s="11"/>
      <c r="AI587" s="25"/>
      <c r="AJ587" s="25"/>
      <c r="AK587" s="25"/>
      <c r="AL587" s="25"/>
      <c r="AM587" s="25"/>
      <c r="AN587" s="15">
        <f t="shared" si="129"/>
        <v>0</v>
      </c>
      <c r="AO587" s="16">
        <f>SUMIF(เตรียมส่วนผสม!$C:$C,'รับ-จ่าย ประจำวัน'!$B587,เตรียมส่วนผสม!H:H)+SUMIF(กวนไส้!$C:$C,'รับ-จ่าย ประจำวัน'!$B587,กวนไส้!H:H)+SUMIF(ผลิต1!$C:$C,'รับ-จ่าย ประจำวัน'!$B587,ผลิต1!H:H)+SUMIF(ผลิต2!$C:$C,'รับ-จ่าย ประจำวัน'!$B587,ผลิต2!H:H)+SUMIF(เส้นแต่งหน้าขนมเค้ก!$C:$C,'รับ-จ่าย ประจำวัน'!$B587,เส้นแต่งหน้าขนมเค้ก!H:H)+SUMIF(แพ็ค!$C:$C,'รับ-จ่าย ประจำวัน'!$B587,แพ็ค!H:H)+SUMIF(ธุรการ!$C:$C,'รับ-จ่าย ประจำวัน'!$B587,ธุรการ!H:H)+SUMIF(เส้นแต่งหน้าขนมปัง!$C:$C,'รับ-จ่าย ประจำวัน'!$B587,เส้นแต่งหน้าขนมปัง!H:H)+SUMIF('วางแผนBC,CJ'!$C:$C,'รับ-จ่าย ประจำวัน'!$B587,'วางแผนBC,CJ'!H:H)+SUMIF(RD!$C:$C,'รับ-จ่าย ประจำวัน'!$B587,RD!H:H)+SUMIF('FG,ออนไล,คัดแยก'!$C:$C,'รับ-จ่าย ประจำวัน'!$B587,'FG,ออนไล,คัดแยก'!H:H)</f>
        <v>0</v>
      </c>
      <c r="AP587" s="16">
        <f>SUMIF(เตรียมส่วนผสม!$C:$C,'รับ-จ่าย ประจำวัน'!$B587,เตรียมส่วนผสม!I:I)+SUMIF(กวนไส้!$C:$C,'รับ-จ่าย ประจำวัน'!$B587,กวนไส้!I:I)+SUMIF(ผลิต1!$C:$C,'รับ-จ่าย ประจำวัน'!$B587,ผลิต1!I:I)+SUMIF(ผลิต2!$C:$C,'รับ-จ่าย ประจำวัน'!$B587,ผลิต2!I:I)+SUMIF(เส้นแต่งหน้าขนมเค้ก!$C:$C,'รับ-จ่าย ประจำวัน'!$B587,เส้นแต่งหน้าขนมเค้ก!I:I)+SUMIF(แพ็ค!$C:$C,'รับ-จ่าย ประจำวัน'!$B587,แพ็ค!I:I)+SUMIF(ธุรการ!$C:$C,'รับ-จ่าย ประจำวัน'!$B587,ธุรการ!I:I)+SUMIF(เส้นแต่งหน้าขนมปัง!$C:$C,'รับ-จ่าย ประจำวัน'!$B587,เส้นแต่งหน้าขนมปัง!I:I)+SUMIF('วางแผนBC,CJ'!$C:$C,'รับ-จ่าย ประจำวัน'!$B587,'วางแผนBC,CJ'!I:I)+SUMIF(RD!$C:$C,'รับ-จ่าย ประจำวัน'!$B587,RD!I:I)+SUMIF('FG,ออนไล,คัดแยก'!$C:$C,'รับ-จ่าย ประจำวัน'!$B587,'FG,ออนไล,คัดแยก'!I:I)</f>
        <v>0</v>
      </c>
      <c r="AQ587" s="16">
        <f>SUMIF(เตรียมส่วนผสม!$C:$C,'รับ-จ่าย ประจำวัน'!$B587,เตรียมส่วนผสม!J:J)+SUMIF(กวนไส้!$C:$C,'รับ-จ่าย ประจำวัน'!$B587,กวนไส้!J:J)+SUMIF(ผลิต1!$C:$C,'รับ-จ่าย ประจำวัน'!$B587,ผลิต1!J:J)+SUMIF(ผลิต2!$C:$C,'รับ-จ่าย ประจำวัน'!$B587,ผลิต2!J:J)+SUMIF(เส้นแต่งหน้าขนมเค้ก!$C:$C,'รับ-จ่าย ประจำวัน'!$B587,เส้นแต่งหน้าขนมเค้ก!J:J)+SUMIF(แพ็ค!$C:$C,'รับ-จ่าย ประจำวัน'!$B587,แพ็ค!J:J)+SUMIF(ธุรการ!$C:$C,'รับ-จ่าย ประจำวัน'!$B587,ธุรการ!J:J)+SUMIF(เส้นแต่งหน้าขนมปัง!$C:$C,'รับ-จ่าย ประจำวัน'!$B587,เส้นแต่งหน้าขนมปัง!J:J)+SUMIF('วางแผนBC,CJ'!$C:$C,'รับ-จ่าย ประจำวัน'!$B587,'วางแผนBC,CJ'!J:J)+SUMIF(RD!$C:$C,'รับ-จ่าย ประจำวัน'!$B587,RD!J:J)+SUMIF('FG,ออนไล,คัดแยก'!$C:$C,'รับ-จ่าย ประจำวัน'!$B587,'FG,ออนไล,คัดแยก'!J:J)</f>
        <v>0</v>
      </c>
      <c r="AR587" s="16">
        <f>SUMIF(เตรียมส่วนผสม!$C:$C,'รับ-จ่าย ประจำวัน'!$B587,เตรียมส่วนผสม!K:K)+SUMIF(กวนไส้!$C:$C,'รับ-จ่าย ประจำวัน'!$B587,กวนไส้!K:K)+SUMIF(ผลิต1!$C:$C,'รับ-จ่าย ประจำวัน'!$B587,ผลิต1!K:K)+SUMIF(ผลิต2!$C:$C,'รับ-จ่าย ประจำวัน'!$B587,ผลิต2!K:K)+SUMIF(เส้นแต่งหน้าขนมเค้ก!$C:$C,'รับ-จ่าย ประจำวัน'!$B587,เส้นแต่งหน้าขนมเค้ก!K:K)+SUMIF(แพ็ค!$C:$C,'รับ-จ่าย ประจำวัน'!$B587,แพ็ค!K:K)+SUMIF(ธุรการ!$C:$C,'รับ-จ่าย ประจำวัน'!$B587,ธุรการ!K:K)+SUMIF(เส้นแต่งหน้าขนมปัง!$C:$C,'รับ-จ่าย ประจำวัน'!$B587,เส้นแต่งหน้าขนมปัง!K:K)+SUMIF('วางแผนBC,CJ'!$C:$C,'รับ-จ่าย ประจำวัน'!$B587,'วางแผนBC,CJ'!K:K)+SUMIF(RD!$C:$C,'รับ-จ่าย ประจำวัน'!$B587,RD!K:K)+SUMIF('FG,ออนไล,คัดแยก'!$C:$C,'รับ-จ่าย ประจำวัน'!$B587,'FG,ออนไล,คัดแยก'!K:K)</f>
        <v>0</v>
      </c>
      <c r="AS587" s="16">
        <f>SUMIF(เตรียมส่วนผสม!$C:$C,'รับ-จ่าย ประจำวัน'!$B587,เตรียมส่วนผสม!L:L)+SUMIF(กวนไส้!$C:$C,'รับ-จ่าย ประจำวัน'!$B587,กวนไส้!L:L)+SUMIF(ผลิต1!$C:$C,'รับ-จ่าย ประจำวัน'!$B587,ผลิต1!L:L)+SUMIF(ผลิต2!$C:$C,'รับ-จ่าย ประจำวัน'!$B587,ผลิต2!L:L)+SUMIF(เส้นแต่งหน้าขนมเค้ก!$C:$C,'รับ-จ่าย ประจำวัน'!$B587,เส้นแต่งหน้าขนมเค้ก!L:L)+SUMIF(แพ็ค!$C:$C,'รับ-จ่าย ประจำวัน'!$B587,แพ็ค!L:L)+SUMIF(ธุรการ!$C:$C,'รับ-จ่าย ประจำวัน'!$B587,ธุรการ!L:L)+SUMIF(เส้นแต่งหน้าขนมปัง!$C:$C,'รับ-จ่าย ประจำวัน'!$B587,เส้นแต่งหน้าขนมปัง!L:L)+SUMIF('วางแผนBC,CJ'!$C:$C,'รับ-จ่าย ประจำวัน'!$B587,'วางแผนBC,CJ'!L:L)+SUMIF(RD!$C:$C,'รับ-จ่าย ประจำวัน'!$B587,RD!L:L)+SUMIF('FG,ออนไล,คัดแยก'!$C:$C,'รับ-จ่าย ประจำวัน'!$B587,'FG,ออนไล,คัดแยก'!L:L)</f>
        <v>0</v>
      </c>
      <c r="AT587" s="16">
        <f>SUMIF(เตรียมส่วนผสม!$C:$C,'รับ-จ่าย ประจำวัน'!$B587,เตรียมส่วนผสม!M:M)+SUMIF(กวนไส้!$C:$C,'รับ-จ่าย ประจำวัน'!$B587,กวนไส้!M:M)+SUMIF(ผลิต1!$C:$C,'รับ-จ่าย ประจำวัน'!$B587,ผลิต1!M:M)+SUMIF(ผลิต2!$C:$C,'รับ-จ่าย ประจำวัน'!$B587,ผลิต2!M:M)+SUMIF(เส้นแต่งหน้าขนมเค้ก!$C:$C,'รับ-จ่าย ประจำวัน'!$B587,เส้นแต่งหน้าขนมเค้ก!M:M)+SUMIF(แพ็ค!$C:$C,'รับ-จ่าย ประจำวัน'!$B587,แพ็ค!M:M)+SUMIF(ธุรการ!$C:$C,'รับ-จ่าย ประจำวัน'!$B587,ธุรการ!M:M)+SUMIF(เส้นแต่งหน้าขนมปัง!$C:$C,'รับ-จ่าย ประจำวัน'!$B587,เส้นแต่งหน้าขนมปัง!M:M)+SUMIF('วางแผนBC,CJ'!$C:$C,'รับ-จ่าย ประจำวัน'!$B587,'วางแผนBC,CJ'!M:M)+SUMIF(RD!$C:$C,'รับ-จ่าย ประจำวัน'!$B587,RD!M:M)+SUMIF('FG,ออนไล,คัดแยก'!$C:$C,'รับ-จ่าย ประจำวัน'!$B587,'FG,ออนไล,คัดแยก'!M:M)</f>
        <v>0</v>
      </c>
      <c r="AU587" s="16">
        <f>SUMIF(เตรียมส่วนผสม!$C:$C,'รับ-จ่าย ประจำวัน'!$B587,เตรียมส่วนผสม!N:N)+SUMIF(กวนไส้!$C:$C,'รับ-จ่าย ประจำวัน'!$B587,กวนไส้!N:N)+SUMIF(ผลิต1!$C:$C,'รับ-จ่าย ประจำวัน'!$B587,ผลิต1!N:N)+SUMIF(ผลิต2!$C:$C,'รับ-จ่าย ประจำวัน'!$B587,ผลิต2!N:N)+SUMIF(เส้นแต่งหน้าขนมเค้ก!$C:$C,'รับ-จ่าย ประจำวัน'!$B587,เส้นแต่งหน้าขนมเค้ก!N:N)+SUMIF(แพ็ค!$C:$C,'รับ-จ่าย ประจำวัน'!$B587,แพ็ค!N:N)+SUMIF(ธุรการ!$C:$C,'รับ-จ่าย ประจำวัน'!$B587,ธุรการ!N:N)+SUMIF(เส้นแต่งหน้าขนมปัง!$C:$C,'รับ-จ่าย ประจำวัน'!$B587,เส้นแต่งหน้าขนมปัง!N:N)+SUMIF('วางแผนBC,CJ'!$C:$C,'รับ-จ่าย ประจำวัน'!$B587,'วางแผนBC,CJ'!N:N)+SUMIF(RD!$C:$C,'รับ-จ่าย ประจำวัน'!$B587,RD!N:N)+SUMIF('FG,ออนไล,คัดแยก'!$C:$C,'รับ-จ่าย ประจำวัน'!$B587,'FG,ออนไล,คัดแยก'!N:N)</f>
        <v>0</v>
      </c>
      <c r="AV587" s="16">
        <f>SUMIF(เตรียมส่วนผสม!$C:$C,'รับ-จ่าย ประจำวัน'!$B587,เตรียมส่วนผสม!O:O)+SUMIF(กวนไส้!$C:$C,'รับ-จ่าย ประจำวัน'!$B587,กวนไส้!O:O)+SUMIF(ผลิต1!$C:$C,'รับ-จ่าย ประจำวัน'!$B587,ผลิต1!O:O)+SUMIF(ผลิต2!$C:$C,'รับ-จ่าย ประจำวัน'!$B587,ผลิต2!O:O)+SUMIF(เส้นแต่งหน้าขนมเค้ก!$C:$C,'รับ-จ่าย ประจำวัน'!$B587,เส้นแต่งหน้าขนมเค้ก!O:O)+SUMIF(แพ็ค!$C:$C,'รับ-จ่าย ประจำวัน'!$B587,แพ็ค!O:O)+SUMIF(ธุรการ!$C:$C,'รับ-จ่าย ประจำวัน'!$B587,ธุรการ!O:O)+SUMIF(เส้นแต่งหน้าขนมปัง!$C:$C,'รับ-จ่าย ประจำวัน'!$B587,เส้นแต่งหน้าขนมปัง!O:O)+SUMIF('วางแผนBC,CJ'!$C:$C,'รับ-จ่าย ประจำวัน'!$B587,'วางแผนBC,CJ'!O:O)+SUMIF(RD!$C:$C,'รับ-จ่าย ประจำวัน'!$B587,RD!O:O)+SUMIF('FG,ออนไล,คัดแยก'!$C:$C,'รับ-จ่าย ประจำวัน'!$B587,'FG,ออนไล,คัดแยก'!O:O)</f>
        <v>0</v>
      </c>
      <c r="AW587" s="16">
        <f>SUMIF(เตรียมส่วนผสม!$C:$C,'รับ-จ่าย ประจำวัน'!$B587,เตรียมส่วนผสม!P:P)+SUMIF(กวนไส้!$C:$C,'รับ-จ่าย ประจำวัน'!$B587,กวนไส้!P:P)+SUMIF(ผลิต1!$C:$C,'รับ-จ่าย ประจำวัน'!$B587,ผลิต1!P:P)+SUMIF(ผลิต2!$C:$C,'รับ-จ่าย ประจำวัน'!$B587,ผลิต2!P:P)+SUMIF(เส้นแต่งหน้าขนมเค้ก!$C:$C,'รับ-จ่าย ประจำวัน'!$B587,เส้นแต่งหน้าขนมเค้ก!P:P)+SUMIF(แพ็ค!$C:$C,'รับ-จ่าย ประจำวัน'!$B587,แพ็ค!P:P)+SUMIF(ธุรการ!$C:$C,'รับ-จ่าย ประจำวัน'!$B587,ธุรการ!P:P)+SUMIF(เส้นแต่งหน้าขนมปัง!$C:$C,'รับ-จ่าย ประจำวัน'!$B587,เส้นแต่งหน้าขนมปัง!P:P)+SUMIF('วางแผนBC,CJ'!$C:$C,'รับ-จ่าย ประจำวัน'!$B587,'วางแผนBC,CJ'!P:P)+SUMIF(RD!$C:$C,'รับ-จ่าย ประจำวัน'!$B587,RD!P:P)+SUMIF('FG,ออนไล,คัดแยก'!$C:$C,'รับ-จ่าย ประจำวัน'!$B587,'FG,ออนไล,คัดแยก'!P:P)</f>
        <v>0</v>
      </c>
      <c r="AX587" s="16">
        <f>SUMIF(เตรียมส่วนผสม!$C:$C,'รับ-จ่าย ประจำวัน'!$B587,เตรียมส่วนผสม!Q:Q)+SUMIF(กวนไส้!$C:$C,'รับ-จ่าย ประจำวัน'!$B587,กวนไส้!Q:Q)+SUMIF(ผลิต1!$C:$C,'รับ-จ่าย ประจำวัน'!$B587,ผลิต1!Q:Q)+SUMIF(ผลิต2!$C:$C,'รับ-จ่าย ประจำวัน'!$B587,ผลิต2!Q:Q)+SUMIF(เส้นแต่งหน้าขนมเค้ก!$C:$C,'รับ-จ่าย ประจำวัน'!$B587,เส้นแต่งหน้าขนมเค้ก!Q:Q)+SUMIF(แพ็ค!$C:$C,'รับ-จ่าย ประจำวัน'!$B587,แพ็ค!Q:Q)+SUMIF(ธุรการ!$C:$C,'รับ-จ่าย ประจำวัน'!$B587,ธุรการ!Q:Q)+SUMIF(เส้นแต่งหน้าขนมปัง!$C:$C,'รับ-จ่าย ประจำวัน'!$B587,เส้นแต่งหน้าขนมปัง!Q:Q)+SUMIF('วางแผนBC,CJ'!$C:$C,'รับ-จ่าย ประจำวัน'!$B587,'วางแผนBC,CJ'!Q:Q)+SUMIF(RD!$C:$C,'รับ-จ่าย ประจำวัน'!$B587,RD!Q:Q)+SUMIF('FG,ออนไล,คัดแยก'!$C:$C,'รับ-จ่าย ประจำวัน'!$B587,'FG,ออนไล,คัดแยก'!Q:Q)</f>
        <v>0</v>
      </c>
      <c r="AY587" s="16">
        <f>SUMIF(เตรียมส่วนผสม!$C:$C,'รับ-จ่าย ประจำวัน'!$B587,เตรียมส่วนผสม!R:R)+SUMIF(กวนไส้!$C:$C,'รับ-จ่าย ประจำวัน'!$B587,กวนไส้!R:R)+SUMIF(ผลิต1!$C:$C,'รับ-จ่าย ประจำวัน'!$B587,ผลิต1!R:R)+SUMIF(ผลิต2!$C:$C,'รับ-จ่าย ประจำวัน'!$B587,ผลิต2!R:R)+SUMIF(เส้นแต่งหน้าขนมเค้ก!$C:$C,'รับ-จ่าย ประจำวัน'!$B587,เส้นแต่งหน้าขนมเค้ก!R:R)+SUMIF(แพ็ค!$C:$C,'รับ-จ่าย ประจำวัน'!$B587,แพ็ค!R:R)+SUMIF(ธุรการ!$C:$C,'รับ-จ่าย ประจำวัน'!$B587,ธุรการ!R:R)+SUMIF(เส้นแต่งหน้าขนมปัง!$C:$C,'รับ-จ่าย ประจำวัน'!$B587,เส้นแต่งหน้าขนมปัง!R:R)+SUMIF('วางแผนBC,CJ'!$C:$C,'รับ-จ่าย ประจำวัน'!$B587,'วางแผนBC,CJ'!R:R)+SUMIF(RD!$C:$C,'รับ-จ่าย ประจำวัน'!$B587,RD!R:R)+SUMIF('FG,ออนไล,คัดแยก'!$C:$C,'รับ-จ่าย ประจำวัน'!$B587,'FG,ออนไล,คัดแยก'!R:R)</f>
        <v>0</v>
      </c>
      <c r="AZ587" s="16">
        <f>SUMIF(เตรียมส่วนผสม!$C:$C,'รับ-จ่าย ประจำวัน'!$B587,เตรียมส่วนผสม!S:S)+SUMIF(กวนไส้!$C:$C,'รับ-จ่าย ประจำวัน'!$B587,กวนไส้!S:S)+SUMIF(ผลิต1!$C:$C,'รับ-จ่าย ประจำวัน'!$B587,ผลิต1!S:S)+SUMIF(ผลิต2!$C:$C,'รับ-จ่าย ประจำวัน'!$B587,ผลิต2!S:S)+SUMIF(เส้นแต่งหน้าขนมเค้ก!$C:$C,'รับ-จ่าย ประจำวัน'!$B587,เส้นแต่งหน้าขนมเค้ก!S:S)+SUMIF(แพ็ค!$C:$C,'รับ-จ่าย ประจำวัน'!$B587,แพ็ค!S:S)+SUMIF(ธุรการ!$C:$C,'รับ-จ่าย ประจำวัน'!$B587,ธุรการ!S:S)+SUMIF(เส้นแต่งหน้าขนมปัง!$C:$C,'รับ-จ่าย ประจำวัน'!$B587,เส้นแต่งหน้าขนมปัง!S:S)+SUMIF('วางแผนBC,CJ'!$C:$C,'รับ-จ่าย ประจำวัน'!$B587,'วางแผนBC,CJ'!S:S)+SUMIF(RD!$C:$C,'รับ-จ่าย ประจำวัน'!$B587,RD!S:S)+SUMIF('FG,ออนไล,คัดแยก'!$C:$C,'รับ-จ่าย ประจำวัน'!$B587,'FG,ออนไล,คัดแยก'!S:S)</f>
        <v>0</v>
      </c>
      <c r="BA587" s="16">
        <f>SUMIF(เตรียมส่วนผสม!$C:$C,'รับ-จ่าย ประจำวัน'!$B587,เตรียมส่วนผสม!T:T)+SUMIF(กวนไส้!$C:$C,'รับ-จ่าย ประจำวัน'!$B587,กวนไส้!T:T)+SUMIF(ผลิต1!$C:$C,'รับ-จ่าย ประจำวัน'!$B587,ผลิต1!T:T)+SUMIF(ผลิต2!$C:$C,'รับ-จ่าย ประจำวัน'!$B587,ผลิต2!T:T)+SUMIF(เส้นแต่งหน้าขนมเค้ก!$C:$C,'รับ-จ่าย ประจำวัน'!$B587,เส้นแต่งหน้าขนมเค้ก!T:T)+SUMIF(แพ็ค!$C:$C,'รับ-จ่าย ประจำวัน'!$B587,แพ็ค!T:T)+SUMIF(ธุรการ!$C:$C,'รับ-จ่าย ประจำวัน'!$B587,ธุรการ!T:T)+SUMIF(เส้นแต่งหน้าขนมปัง!$C:$C,'รับ-จ่าย ประจำวัน'!$B587,เส้นแต่งหน้าขนมปัง!T:T)+SUMIF('วางแผนBC,CJ'!$C:$C,'รับ-จ่าย ประจำวัน'!$B587,'วางแผนBC,CJ'!T:T)+SUMIF(RD!$C:$C,'รับ-จ่าย ประจำวัน'!$B587,RD!T:T)+SUMIF('FG,ออนไล,คัดแยก'!$C:$C,'รับ-จ่าย ประจำวัน'!$B587,'FG,ออนไล,คัดแยก'!T:T)</f>
        <v>0</v>
      </c>
      <c r="BB587" s="16">
        <f>SUMIF(เตรียมส่วนผสม!$C:$C,'รับ-จ่าย ประจำวัน'!$B587,เตรียมส่วนผสม!U:U)+SUMIF(กวนไส้!$C:$C,'รับ-จ่าย ประจำวัน'!$B587,กวนไส้!U:U)+SUMIF(ผลิต1!$C:$C,'รับ-จ่าย ประจำวัน'!$B587,ผลิต1!U:U)+SUMIF(ผลิต2!$C:$C,'รับ-จ่าย ประจำวัน'!$B587,ผลิต2!U:U)+SUMIF(เส้นแต่งหน้าขนมเค้ก!$C:$C,'รับ-จ่าย ประจำวัน'!$B587,เส้นแต่งหน้าขนมเค้ก!U:U)+SUMIF(แพ็ค!$C:$C,'รับ-จ่าย ประจำวัน'!$B587,แพ็ค!U:U)+SUMIF(ธุรการ!$C:$C,'รับ-จ่าย ประจำวัน'!$B587,ธุรการ!U:U)+SUMIF(เส้นแต่งหน้าขนมปัง!$C:$C,'รับ-จ่าย ประจำวัน'!$B587,เส้นแต่งหน้าขนมปัง!U:U)+SUMIF('วางแผนBC,CJ'!$C:$C,'รับ-จ่าย ประจำวัน'!$B587,'วางแผนBC,CJ'!U:U)+SUMIF(RD!$C:$C,'รับ-จ่าย ประจำวัน'!$B587,RD!U:U)+SUMIF('FG,ออนไล,คัดแยก'!$C:$C,'รับ-จ่าย ประจำวัน'!$B587,'FG,ออนไล,คัดแยก'!U:U)</f>
        <v>0</v>
      </c>
      <c r="BC587" s="16">
        <f>SUMIF(เตรียมส่วนผสม!$C:$C,'รับ-จ่าย ประจำวัน'!$B587,เตรียมส่วนผสม!V:V)+SUMIF(กวนไส้!$C:$C,'รับ-จ่าย ประจำวัน'!$B587,กวนไส้!V:V)+SUMIF(ผลิต1!$C:$C,'รับ-จ่าย ประจำวัน'!$B587,ผลิต1!V:V)+SUMIF(ผลิต2!$C:$C,'รับ-จ่าย ประจำวัน'!$B587,ผลิต2!V:V)+SUMIF(เส้นแต่งหน้าขนมเค้ก!$C:$C,'รับ-จ่าย ประจำวัน'!$B587,เส้นแต่งหน้าขนมเค้ก!V:V)+SUMIF(แพ็ค!$C:$C,'รับ-จ่าย ประจำวัน'!$B587,แพ็ค!V:V)+SUMIF(ธุรการ!$C:$C,'รับ-จ่าย ประจำวัน'!$B587,ธุรการ!V:V)+SUMIF(เส้นแต่งหน้าขนมปัง!$C:$C,'รับ-จ่าย ประจำวัน'!$B587,เส้นแต่งหน้าขนมปัง!V:V)+SUMIF('วางแผนBC,CJ'!$C:$C,'รับ-จ่าย ประจำวัน'!$B587,'วางแผนBC,CJ'!V:V)+SUMIF(RD!$C:$C,'รับ-จ่าย ประจำวัน'!$B587,RD!V:V)+SUMIF('FG,ออนไล,คัดแยก'!$C:$C,'รับ-จ่าย ประจำวัน'!$B587,'FG,ออนไล,คัดแยก'!V:V)</f>
        <v>0</v>
      </c>
      <c r="BD587" s="16">
        <f>SUMIF(เตรียมส่วนผสม!$C:$C,'รับ-จ่าย ประจำวัน'!$B587,เตรียมส่วนผสม!W:W)+SUMIF(กวนไส้!$C:$C,'รับ-จ่าย ประจำวัน'!$B587,กวนไส้!W:W)+SUMIF(ผลิต1!$C:$C,'รับ-จ่าย ประจำวัน'!$B587,ผลิต1!W:W)+SUMIF(ผลิต2!$C:$C,'รับ-จ่าย ประจำวัน'!$B587,ผลิต2!W:W)+SUMIF(เส้นแต่งหน้าขนมเค้ก!$C:$C,'รับ-จ่าย ประจำวัน'!$B587,เส้นแต่งหน้าขนมเค้ก!W:W)+SUMIF(แพ็ค!$C:$C,'รับ-จ่าย ประจำวัน'!$B587,แพ็ค!W:W)+SUMIF(ธุรการ!$C:$C,'รับ-จ่าย ประจำวัน'!$B587,ธุรการ!W:W)+SUMIF(เส้นแต่งหน้าขนมปัง!$C:$C,'รับ-จ่าย ประจำวัน'!$B587,เส้นแต่งหน้าขนมปัง!W:W)+SUMIF('วางแผนBC,CJ'!$C:$C,'รับ-จ่าย ประจำวัน'!$B587,'วางแผนBC,CJ'!W:W)+SUMIF(RD!$C:$C,'รับ-จ่าย ประจำวัน'!$B587,RD!W:W)+SUMIF('FG,ออนไล,คัดแยก'!$C:$C,'รับ-จ่าย ประจำวัน'!$B587,'FG,ออนไล,คัดแยก'!W:W)</f>
        <v>0</v>
      </c>
      <c r="BE587" s="16">
        <f>SUMIF(เตรียมส่วนผสม!$C:$C,'รับ-จ่าย ประจำวัน'!$B587,เตรียมส่วนผสม!X:X)+SUMIF(กวนไส้!$C:$C,'รับ-จ่าย ประจำวัน'!$B587,กวนไส้!X:X)+SUMIF(ผลิต1!$C:$C,'รับ-จ่าย ประจำวัน'!$B587,ผลิต1!X:X)+SUMIF(ผลิต2!$C:$C,'รับ-จ่าย ประจำวัน'!$B587,ผลิต2!X:X)+SUMIF(เส้นแต่งหน้าขนมเค้ก!$C:$C,'รับ-จ่าย ประจำวัน'!$B587,เส้นแต่งหน้าขนมเค้ก!X:X)+SUMIF(แพ็ค!$C:$C,'รับ-จ่าย ประจำวัน'!$B587,แพ็ค!X:X)+SUMIF(ธุรการ!$C:$C,'รับ-จ่าย ประจำวัน'!$B587,ธุรการ!X:X)+SUMIF(เส้นแต่งหน้าขนมปัง!$C:$C,'รับ-จ่าย ประจำวัน'!$B587,เส้นแต่งหน้าขนมปัง!X:X)+SUMIF('วางแผนBC,CJ'!$C:$C,'รับ-จ่าย ประจำวัน'!$B587,'วางแผนBC,CJ'!X:X)+SUMIF(RD!$C:$C,'รับ-จ่าย ประจำวัน'!$B587,RD!X:X)+SUMIF('FG,ออนไล,คัดแยก'!$C:$C,'รับ-จ่าย ประจำวัน'!$B587,'FG,ออนไล,คัดแยก'!X:X)</f>
        <v>0</v>
      </c>
      <c r="BF587" s="16">
        <f>SUMIF(เตรียมส่วนผสม!$C:$C,'รับ-จ่าย ประจำวัน'!$B587,เตรียมส่วนผสม!Y:Y)+SUMIF(กวนไส้!$C:$C,'รับ-จ่าย ประจำวัน'!$B587,กวนไส้!Y:Y)+SUMIF(ผลิต1!$C:$C,'รับ-จ่าย ประจำวัน'!$B587,ผลิต1!Y:Y)+SUMIF(ผลิต2!$C:$C,'รับ-จ่าย ประจำวัน'!$B587,ผลิต2!Y:Y)+SUMIF(เส้นแต่งหน้าขนมเค้ก!$C:$C,'รับ-จ่าย ประจำวัน'!$B587,เส้นแต่งหน้าขนมเค้ก!Y:Y)+SUMIF(แพ็ค!$C:$C,'รับ-จ่าย ประจำวัน'!$B587,แพ็ค!Y:Y)+SUMIF(ธุรการ!$C:$C,'รับ-จ่าย ประจำวัน'!$B587,ธุรการ!Y:Y)+SUMIF(เส้นแต่งหน้าขนมปัง!$C:$C,'รับ-จ่าย ประจำวัน'!$B587,เส้นแต่งหน้าขนมปัง!Y:Y)+SUMIF('วางแผนBC,CJ'!$C:$C,'รับ-จ่าย ประจำวัน'!$B587,'วางแผนBC,CJ'!Y:Y)+SUMIF(RD!$C:$C,'รับ-จ่าย ประจำวัน'!$B587,RD!Y:Y)+SUMIF('FG,ออนไล,คัดแยก'!$C:$C,'รับ-จ่าย ประจำวัน'!$B587,'FG,ออนไล,คัดแยก'!Y:Y)</f>
        <v>0</v>
      </c>
      <c r="BG587" s="16">
        <f>SUMIF(เตรียมส่วนผสม!$C:$C,'รับ-จ่าย ประจำวัน'!$B587,เตรียมส่วนผสม!Z:Z)+SUMIF(กวนไส้!$C:$C,'รับ-จ่าย ประจำวัน'!$B587,กวนไส้!Z:Z)+SUMIF(ผลิต1!$C:$C,'รับ-จ่าย ประจำวัน'!$B587,ผลิต1!Z:Z)+SUMIF(ผลิต2!$C:$C,'รับ-จ่าย ประจำวัน'!$B587,ผลิต2!Z:Z)+SUMIF(เส้นแต่งหน้าขนมเค้ก!$C:$C,'รับ-จ่าย ประจำวัน'!$B587,เส้นแต่งหน้าขนมเค้ก!Z:Z)+SUMIF(แพ็ค!$C:$C,'รับ-จ่าย ประจำวัน'!$B587,แพ็ค!Z:Z)+SUMIF(ธุรการ!$C:$C,'รับ-จ่าย ประจำวัน'!$B587,ธุรการ!Z:Z)+SUMIF(เส้นแต่งหน้าขนมปัง!$C:$C,'รับ-จ่าย ประจำวัน'!$B587,เส้นแต่งหน้าขนมปัง!Z:Z)+SUMIF('วางแผนBC,CJ'!$C:$C,'รับ-จ่าย ประจำวัน'!$B587,'วางแผนBC,CJ'!Z:Z)+SUMIF(RD!$C:$C,'รับ-จ่าย ประจำวัน'!$B587,RD!Z:Z)+SUMIF('FG,ออนไล,คัดแยก'!$C:$C,'รับ-จ่าย ประจำวัน'!$B587,'FG,ออนไล,คัดแยก'!Z:Z)</f>
        <v>0</v>
      </c>
      <c r="BH587" s="16">
        <f>SUMIF(เตรียมส่วนผสม!$C:$C,'รับ-จ่าย ประจำวัน'!$B587,เตรียมส่วนผสม!AA:AA)+SUMIF(กวนไส้!$C:$C,'รับ-จ่าย ประจำวัน'!$B587,กวนไส้!AA:AA)+SUMIF(ผลิต1!$C:$C,'รับ-จ่าย ประจำวัน'!$B587,ผลิต1!AA:AA)+SUMIF(ผลิต2!$C:$C,'รับ-จ่าย ประจำวัน'!$B587,ผลิต2!AA:AA)+SUMIF(เส้นแต่งหน้าขนมเค้ก!$C:$C,'รับ-จ่าย ประจำวัน'!$B587,เส้นแต่งหน้าขนมเค้ก!AA:AA)+SUMIF(แพ็ค!$C:$C,'รับ-จ่าย ประจำวัน'!$B587,แพ็ค!AA:AA)+SUMIF(ธุรการ!$C:$C,'รับ-จ่าย ประจำวัน'!$B587,ธุรการ!AA:AA)+SUMIF(เส้นแต่งหน้าขนมปัง!$C:$C,'รับ-จ่าย ประจำวัน'!$B587,เส้นแต่งหน้าขนมปัง!AA:AA)+SUMIF('วางแผนBC,CJ'!$C:$C,'รับ-จ่าย ประจำวัน'!$B587,'วางแผนBC,CJ'!AA:AA)+SUMIF(RD!$C:$C,'รับ-จ่าย ประจำวัน'!$B587,RD!AA:AA)+SUMIF('FG,ออนไล,คัดแยก'!$C:$C,'รับ-จ่าย ประจำวัน'!$B587,'FG,ออนไล,คัดแยก'!AA:AA)</f>
        <v>0</v>
      </c>
      <c r="BI587" s="16">
        <f>SUMIF(เตรียมส่วนผสม!$C:$C,'รับ-จ่าย ประจำวัน'!$B587,เตรียมส่วนผสม!AB:AB)+SUMIF(กวนไส้!$C:$C,'รับ-จ่าย ประจำวัน'!$B587,กวนไส้!AB:AB)+SUMIF(ผลิต1!$C:$C,'รับ-จ่าย ประจำวัน'!$B587,ผลิต1!AB:AB)+SUMIF(ผลิต2!$C:$C,'รับ-จ่าย ประจำวัน'!$B587,ผลิต2!AB:AB)+SUMIF(เส้นแต่งหน้าขนมเค้ก!$C:$C,'รับ-จ่าย ประจำวัน'!$B587,เส้นแต่งหน้าขนมเค้ก!AB:AB)+SUMIF(แพ็ค!$C:$C,'รับ-จ่าย ประจำวัน'!$B587,แพ็ค!AB:AB)+SUMIF(ธุรการ!$C:$C,'รับ-จ่าย ประจำวัน'!$B587,ธุรการ!AB:AB)+SUMIF(เส้นแต่งหน้าขนมปัง!$C:$C,'รับ-จ่าย ประจำวัน'!$B587,เส้นแต่งหน้าขนมปัง!AB:AB)+SUMIF('วางแผนBC,CJ'!$C:$C,'รับ-จ่าย ประจำวัน'!$B587,'วางแผนBC,CJ'!AB:AB)+SUMIF(RD!$C:$C,'รับ-จ่าย ประจำวัน'!$B587,RD!AB:AB)+SUMIF('FG,ออนไล,คัดแยก'!$C:$C,'รับ-จ่าย ประจำวัน'!$B587,'FG,ออนไล,คัดแยก'!AB:AB)</f>
        <v>0</v>
      </c>
      <c r="BJ587" s="16">
        <f>SUMIF(เตรียมส่วนผสม!$C:$C,'รับ-จ่าย ประจำวัน'!$B587,เตรียมส่วนผสม!AC:AC)+SUMIF(กวนไส้!$C:$C,'รับ-จ่าย ประจำวัน'!$B587,กวนไส้!AC:AC)+SUMIF(ผลิต1!$C:$C,'รับ-จ่าย ประจำวัน'!$B587,ผลิต1!AC:AC)+SUMIF(ผลิต2!$C:$C,'รับ-จ่าย ประจำวัน'!$B587,ผลิต2!AC:AC)+SUMIF(เส้นแต่งหน้าขนมเค้ก!$C:$C,'รับ-จ่าย ประจำวัน'!$B587,เส้นแต่งหน้าขนมเค้ก!AC:AC)+SUMIF(แพ็ค!$C:$C,'รับ-จ่าย ประจำวัน'!$B587,แพ็ค!AC:AC)+SUMIF(ธุรการ!$C:$C,'รับ-จ่าย ประจำวัน'!$B587,ธุรการ!AC:AC)+SUMIF(เส้นแต่งหน้าขนมปัง!$C:$C,'รับ-จ่าย ประจำวัน'!$B587,เส้นแต่งหน้าขนมปัง!AC:AC)+SUMIF('วางแผนBC,CJ'!$C:$C,'รับ-จ่าย ประจำวัน'!$B587,'วางแผนBC,CJ'!AC:AC)+SUMIF(RD!$C:$C,'รับ-จ่าย ประจำวัน'!$B587,RD!AC:AC)+SUMIF('FG,ออนไล,คัดแยก'!$C:$C,'รับ-จ่าย ประจำวัน'!$B587,'FG,ออนไล,คัดแยก'!AC:AC)</f>
        <v>0</v>
      </c>
      <c r="BK587" s="16">
        <f>SUMIF(เตรียมส่วนผสม!$C:$C,'รับ-จ่าย ประจำวัน'!$B587,เตรียมส่วนผสม!AD:AD)+SUMIF(กวนไส้!$C:$C,'รับ-จ่าย ประจำวัน'!$B587,กวนไส้!AD:AD)+SUMIF(ผลิต1!$C:$C,'รับ-จ่าย ประจำวัน'!$B587,ผลิต1!AD:AD)+SUMIF(ผลิต2!$C:$C,'รับ-จ่าย ประจำวัน'!$B587,ผลิต2!AD:AD)+SUMIF(เส้นแต่งหน้าขนมเค้ก!$C:$C,'รับ-จ่าย ประจำวัน'!$B587,เส้นแต่งหน้าขนมเค้ก!AD:AD)+SUMIF(แพ็ค!$C:$C,'รับ-จ่าย ประจำวัน'!$B587,แพ็ค!AD:AD)+SUMIF(ธุรการ!$C:$C,'รับ-จ่าย ประจำวัน'!$B587,ธุรการ!AD:AD)+SUMIF(เส้นแต่งหน้าขนมปัง!$C:$C,'รับ-จ่าย ประจำวัน'!$B587,เส้นแต่งหน้าขนมปัง!AD:AD)+SUMIF('วางแผนBC,CJ'!$C:$C,'รับ-จ่าย ประจำวัน'!$B587,'วางแผนBC,CJ'!AD:AD)+SUMIF(RD!$C:$C,'รับ-จ่าย ประจำวัน'!$B587,RD!AD:AD)+SUMIF('FG,ออนไล,คัดแยก'!$C:$C,'รับ-จ่าย ประจำวัน'!$B587,'FG,ออนไล,คัดแยก'!AD:AD)</f>
        <v>0</v>
      </c>
      <c r="BL587" s="16">
        <f>SUMIF(เตรียมส่วนผสม!$C:$C,'รับ-จ่าย ประจำวัน'!$B587,เตรียมส่วนผสม!AE:AE)+SUMIF(กวนไส้!$C:$C,'รับ-จ่าย ประจำวัน'!$B587,กวนไส้!AE:AE)+SUMIF(ผลิต1!$C:$C,'รับ-จ่าย ประจำวัน'!$B587,ผลิต1!AE:AE)+SUMIF(ผลิต2!$C:$C,'รับ-จ่าย ประจำวัน'!$B587,ผลิต2!AE:AE)+SUMIF(เส้นแต่งหน้าขนมเค้ก!$C:$C,'รับ-จ่าย ประจำวัน'!$B587,เส้นแต่งหน้าขนมเค้ก!AE:AE)+SUMIF(แพ็ค!$C:$C,'รับ-จ่าย ประจำวัน'!$B587,แพ็ค!AE:AE)+SUMIF(ธุรการ!$C:$C,'รับ-จ่าย ประจำวัน'!$B587,ธุรการ!AE:AE)+SUMIF(เส้นแต่งหน้าขนมปัง!$C:$C,'รับ-จ่าย ประจำวัน'!$B587,เส้นแต่งหน้าขนมปัง!AE:AE)+SUMIF('วางแผนBC,CJ'!$C:$C,'รับ-จ่าย ประจำวัน'!$B587,'วางแผนBC,CJ'!AE:AE)+SUMIF(RD!$C:$C,'รับ-จ่าย ประจำวัน'!$B587,RD!AE:AE)+SUMIF('FG,ออนไล,คัดแยก'!$C:$C,'รับ-จ่าย ประจำวัน'!$B587,'FG,ออนไล,คัดแยก'!AE:AE)</f>
        <v>0</v>
      </c>
      <c r="BM587" s="16">
        <f>SUMIF(เตรียมส่วนผสม!$C:$C,'รับ-จ่าย ประจำวัน'!$B587,เตรียมส่วนผสม!AF:AF)+SUMIF(กวนไส้!$C:$C,'รับ-จ่าย ประจำวัน'!$B587,กวนไส้!AF:AF)+SUMIF(ผลิต1!$C:$C,'รับ-จ่าย ประจำวัน'!$B587,ผลิต1!AF:AF)+SUMIF(ผลิต2!$C:$C,'รับ-จ่าย ประจำวัน'!$B587,ผลิต2!AF:AF)+SUMIF(เส้นแต่งหน้าขนมเค้ก!$C:$C,'รับ-จ่าย ประจำวัน'!$B587,เส้นแต่งหน้าขนมเค้ก!AF:AF)+SUMIF(แพ็ค!$C:$C,'รับ-จ่าย ประจำวัน'!$B587,แพ็ค!AF:AF)+SUMIF(ธุรการ!$C:$C,'รับ-จ่าย ประจำวัน'!$B587,ธุรการ!AF:AF)+SUMIF(เส้นแต่งหน้าขนมปัง!$C:$C,'รับ-จ่าย ประจำวัน'!$B587,เส้นแต่งหน้าขนมปัง!AF:AF)+SUMIF('วางแผนBC,CJ'!$C:$C,'รับ-จ่าย ประจำวัน'!$B587,'วางแผนBC,CJ'!AF:AF)+SUMIF(RD!$C:$C,'รับ-จ่าย ประจำวัน'!$B587,RD!AF:AF)+SUMIF('FG,ออนไล,คัดแยก'!$C:$C,'รับ-จ่าย ประจำวัน'!$B587,'FG,ออนไล,คัดแยก'!AF:AF)</f>
        <v>0</v>
      </c>
      <c r="BN587" s="16">
        <f>SUMIF(เตรียมส่วนผสม!$C:$C,'รับ-จ่าย ประจำวัน'!$B587,เตรียมส่วนผสม!AG:AG)+SUMIF(กวนไส้!$C:$C,'รับ-จ่าย ประจำวัน'!$B587,กวนไส้!AG:AG)+SUMIF(ผลิต1!$C:$C,'รับ-จ่าย ประจำวัน'!$B587,ผลิต1!AG:AG)+SUMIF(ผลิต2!$C:$C,'รับ-จ่าย ประจำวัน'!$B587,ผลิต2!AG:AG)+SUMIF(เส้นแต่งหน้าขนมเค้ก!$C:$C,'รับ-จ่าย ประจำวัน'!$B587,เส้นแต่งหน้าขนมเค้ก!AG:AG)+SUMIF(แพ็ค!$C:$C,'รับ-จ่าย ประจำวัน'!$B587,แพ็ค!AG:AG)+SUMIF(ธุรการ!$C:$C,'รับ-จ่าย ประจำวัน'!$B587,ธุรการ!AG:AG)+SUMIF(เส้นแต่งหน้าขนมปัง!$C:$C,'รับ-จ่าย ประจำวัน'!$B587,เส้นแต่งหน้าขนมปัง!AG:AG)+SUMIF('วางแผนBC,CJ'!$C:$C,'รับ-จ่าย ประจำวัน'!$B587,'วางแผนBC,CJ'!AG:AG)+SUMIF(RD!$C:$C,'รับ-จ่าย ประจำวัน'!$B587,RD!AG:AG)+SUMIF('FG,ออนไล,คัดแยก'!$C:$C,'รับ-จ่าย ประจำวัน'!$B587,'FG,ออนไล,คัดแยก'!AG:AG)</f>
        <v>0</v>
      </c>
      <c r="BO587" s="16">
        <f>SUMIF(เตรียมส่วนผสม!$C:$C,'รับ-จ่าย ประจำวัน'!$B587,เตรียมส่วนผสม!AH:AH)+SUMIF(กวนไส้!$C:$C,'รับ-จ่าย ประจำวัน'!$B587,กวนไส้!AH:AH)+SUMIF(ผลิต1!$C:$C,'รับ-จ่าย ประจำวัน'!$B587,ผลิต1!AH:AH)+SUMIF(ผลิต2!$C:$C,'รับ-จ่าย ประจำวัน'!$B587,ผลิต2!AH:AH)+SUMIF(เส้นแต่งหน้าขนมเค้ก!$C:$C,'รับ-จ่าย ประจำวัน'!$B587,เส้นแต่งหน้าขนมเค้ก!AH:AH)+SUMIF(แพ็ค!$C:$C,'รับ-จ่าย ประจำวัน'!$B587,แพ็ค!AH:AH)+SUMIF(ธุรการ!$C:$C,'รับ-จ่าย ประจำวัน'!$B587,ธุรการ!AH:AH)+SUMIF(เส้นแต่งหน้าขนมปัง!$C:$C,'รับ-จ่าย ประจำวัน'!$B587,เส้นแต่งหน้าขนมปัง!AH:AH)+SUMIF('วางแผนBC,CJ'!$C:$C,'รับ-จ่าย ประจำวัน'!$B587,'วางแผนBC,CJ'!AH:AH)+SUMIF(RD!$C:$C,'รับ-จ่าย ประจำวัน'!$B587,RD!AH:AH)+SUMIF('FG,ออนไล,คัดแยก'!$C:$C,'รับ-จ่าย ประจำวัน'!$B587,'FG,ออนไล,คัดแยก'!AH:AH)</f>
        <v>0</v>
      </c>
      <c r="BP587" s="16">
        <f>SUMIF(เตรียมส่วนผสม!$C:$C,'รับ-จ่าย ประจำวัน'!$B587,เตรียมส่วนผสม!AI:AI)+SUMIF(กวนไส้!$C:$C,'รับ-จ่าย ประจำวัน'!$B587,กวนไส้!AI:AI)+SUMIF(ผลิต1!$C:$C,'รับ-จ่าย ประจำวัน'!$B587,ผลิต1!AI:AI)+SUMIF(ผลิต2!$C:$C,'รับ-จ่าย ประจำวัน'!$B587,ผลิต2!AI:AI)+SUMIF(เส้นแต่งหน้าขนมเค้ก!$C:$C,'รับ-จ่าย ประจำวัน'!$B587,เส้นแต่งหน้าขนมเค้ก!AI:AI)+SUMIF(แพ็ค!$C:$C,'รับ-จ่าย ประจำวัน'!$B587,แพ็ค!AI:AI)+SUMIF(ธุรการ!$C:$C,'รับ-จ่าย ประจำวัน'!$B587,ธุรการ!AI:AI)+SUMIF(เส้นแต่งหน้าขนมปัง!$C:$C,'รับ-จ่าย ประจำวัน'!$B587,เส้นแต่งหน้าขนมปัง!AI:AI)+SUMIF('วางแผนBC,CJ'!$C:$C,'รับ-จ่าย ประจำวัน'!$B587,'วางแผนBC,CJ'!AI:AI)+SUMIF(RD!$C:$C,'รับ-จ่าย ประจำวัน'!$B587,RD!AI:AI)+SUMIF('FG,ออนไล,คัดแยก'!$C:$C,'รับ-จ่าย ประจำวัน'!$B587,'FG,ออนไล,คัดแยก'!AI:AI)</f>
        <v>0</v>
      </c>
      <c r="BQ587" s="16">
        <f>SUMIF(เตรียมส่วนผสม!$C:$C,'รับ-จ่าย ประจำวัน'!$B587,เตรียมส่วนผสม!AJ:AJ)+SUMIF(กวนไส้!$C:$C,'รับ-จ่าย ประจำวัน'!$B587,กวนไส้!AJ:AJ)+SUMIF(ผลิต1!$C:$C,'รับ-จ่าย ประจำวัน'!$B587,ผลิต1!AJ:AJ)+SUMIF(ผลิต2!$C:$C,'รับ-จ่าย ประจำวัน'!$B587,ผลิต2!AJ:AJ)+SUMIF(เส้นแต่งหน้าขนมเค้ก!$C:$C,'รับ-จ่าย ประจำวัน'!$B587,เส้นแต่งหน้าขนมเค้ก!AJ:AJ)+SUMIF(แพ็ค!$C:$C,'รับ-จ่าย ประจำวัน'!$B587,แพ็ค!AJ:AJ)+SUMIF(ธุรการ!$C:$C,'รับ-จ่าย ประจำวัน'!$B587,ธุรการ!AJ:AJ)+SUMIF(เส้นแต่งหน้าขนมปัง!$C:$C,'รับ-จ่าย ประจำวัน'!$B587,เส้นแต่งหน้าขนมปัง!AJ:AJ)+SUMIF('วางแผนBC,CJ'!$C:$C,'รับ-จ่าย ประจำวัน'!$B587,'วางแผนBC,CJ'!AJ:AJ)+SUMIF(RD!$C:$C,'รับ-จ่าย ประจำวัน'!$B587,RD!AJ:AJ)+SUMIF('FG,ออนไล,คัดแยก'!$C:$C,'รับ-จ่าย ประจำวัน'!$B587,'FG,ออนไล,คัดแยก'!AJ:AJ)</f>
        <v>0</v>
      </c>
      <c r="BR587" s="16">
        <f>SUMIF(เตรียมส่วนผสม!$C:$C,'รับ-จ่าย ประจำวัน'!$B587,เตรียมส่วนผสม!AK:AK)+SUMIF(กวนไส้!$C:$C,'รับ-จ่าย ประจำวัน'!$B587,กวนไส้!AK:AK)+SUMIF(ผลิต1!$C:$C,'รับ-จ่าย ประจำวัน'!$B587,ผลิต1!AK:AK)+SUMIF(ผลิต2!$C:$C,'รับ-จ่าย ประจำวัน'!$B587,ผลิต2!AK:AK)+SUMIF(เส้นแต่งหน้าขนมเค้ก!$C:$C,'รับ-จ่าย ประจำวัน'!$B587,เส้นแต่งหน้าขนมเค้ก!AK:AK)+SUMIF(แพ็ค!$C:$C,'รับ-จ่าย ประจำวัน'!$B587,แพ็ค!AK:AK)+SUMIF(ธุรการ!$C:$C,'รับ-จ่าย ประจำวัน'!$B587,ธุรการ!AK:AK)+SUMIF(เส้นแต่งหน้าขนมปัง!$C:$C,'รับ-จ่าย ประจำวัน'!$B587,เส้นแต่งหน้าขนมปัง!AK:AK)+SUMIF('วางแผนBC,CJ'!$C:$C,'รับ-จ่าย ประจำวัน'!$B587,'วางแผนBC,CJ'!AK:AK)+SUMIF(RD!$C:$C,'รับ-จ่าย ประจำวัน'!$B587,RD!AK:AK)+SUMIF('FG,ออนไล,คัดแยก'!$C:$C,'รับ-จ่าย ประจำวัน'!$B587,'FG,ออนไล,คัดแยก'!AK:AK)</f>
        <v>0</v>
      </c>
      <c r="BS587" s="16">
        <f>SUMIF(เตรียมส่วนผสม!$C:$C,'รับ-จ่าย ประจำวัน'!$B587,เตรียมส่วนผสม!AL:AL)+SUMIF(กวนไส้!$C:$C,'รับ-จ่าย ประจำวัน'!$B587,กวนไส้!AL:AL)+SUMIF(ผลิต1!$C:$C,'รับ-จ่าย ประจำวัน'!$B587,ผลิต1!AL:AL)+SUMIF(ผลิต2!$C:$C,'รับ-จ่าย ประจำวัน'!$B587,ผลิต2!AL:AL)+SUMIF(เส้นแต่งหน้าขนมเค้ก!$C:$C,'รับ-จ่าย ประจำวัน'!$B587,เส้นแต่งหน้าขนมเค้ก!AL:AL)+SUMIF(แพ็ค!$C:$C,'รับ-จ่าย ประจำวัน'!$B587,แพ็ค!AL:AL)+SUMIF(ธุรการ!$C:$C,'รับ-จ่าย ประจำวัน'!$B587,ธุรการ!AL:AL)+SUMIF(เส้นแต่งหน้าขนมปัง!$C:$C,'รับ-จ่าย ประจำวัน'!$B587,เส้นแต่งหน้าขนมปัง!AL:AL)+SUMIF('วางแผนBC,CJ'!$C:$C,'รับ-จ่าย ประจำวัน'!$B587,'วางแผนBC,CJ'!AL:AL)+SUMIF(RD!$C:$C,'รับ-จ่าย ประจำวัน'!$B587,RD!AL:AL)+SUMIF('FG,ออนไล,คัดแยก'!$C:$C,'รับ-จ่าย ประจำวัน'!$B587,'FG,ออนไล,คัดแยก'!AL:AL)</f>
        <v>0</v>
      </c>
      <c r="BT587" s="18">
        <f t="shared" si="126"/>
        <v>0</v>
      </c>
      <c r="BU587" s="116"/>
      <c r="BV587" s="146">
        <f t="shared" si="127"/>
        <v>2500</v>
      </c>
      <c r="BW587" s="183">
        <v>30</v>
      </c>
      <c r="BX587" s="172">
        <f t="shared" si="124"/>
        <v>0</v>
      </c>
      <c r="BY587" s="188" t="e">
        <f t="shared" si="122"/>
        <v>#DIV/0!</v>
      </c>
      <c r="BZ587" s="180" t="e">
        <f t="shared" ca="1" si="128"/>
        <v>#DIV/0!</v>
      </c>
      <c r="CA587" s="93"/>
      <c r="CB587" s="93"/>
      <c r="CC587" s="93"/>
      <c r="CD587" s="93"/>
      <c r="CE587" s="93"/>
      <c r="CF587" s="93"/>
      <c r="CG587" s="93"/>
      <c r="CH587" s="93"/>
      <c r="CI587" s="93"/>
      <c r="CJ587" s="97"/>
      <c r="CK587" s="9">
        <f t="shared" si="123"/>
        <v>2500</v>
      </c>
    </row>
    <row r="588" spans="1:89" hidden="1" x14ac:dyDescent="0.5">
      <c r="A588" s="149"/>
      <c r="B588" s="34">
        <v>1023401105</v>
      </c>
      <c r="C588" s="156" t="s">
        <v>1868</v>
      </c>
      <c r="D588" s="141" t="s">
        <v>91</v>
      </c>
      <c r="E588" s="25"/>
      <c r="F588" s="132"/>
      <c r="G588" s="25"/>
      <c r="H588" s="12">
        <v>0</v>
      </c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11"/>
      <c r="AF588" s="11"/>
      <c r="AG588" s="11"/>
      <c r="AH588" s="11"/>
      <c r="AI588" s="25"/>
      <c r="AJ588" s="25"/>
      <c r="AK588" s="25"/>
      <c r="AL588" s="25"/>
      <c r="AM588" s="25"/>
      <c r="AN588" s="15">
        <f t="shared" si="129"/>
        <v>0</v>
      </c>
      <c r="AO588" s="16">
        <f>SUMIF(เตรียมส่วนผสม!$C:$C,'รับ-จ่าย ประจำวัน'!$B588,เตรียมส่วนผสม!H:H)+SUMIF(กวนไส้!$C:$C,'รับ-จ่าย ประจำวัน'!$B588,กวนไส้!H:H)+SUMIF(ผลิต1!$C:$C,'รับ-จ่าย ประจำวัน'!$B588,ผลิต1!H:H)+SUMIF(ผลิต2!$C:$C,'รับ-จ่าย ประจำวัน'!$B588,ผลิต2!H:H)+SUMIF(เส้นแต่งหน้าขนมเค้ก!$C:$C,'รับ-จ่าย ประจำวัน'!$B588,เส้นแต่งหน้าขนมเค้ก!H:H)+SUMIF(แพ็ค!$C:$C,'รับ-จ่าย ประจำวัน'!$B588,แพ็ค!H:H)+SUMIF(ธุรการ!$C:$C,'รับ-จ่าย ประจำวัน'!$B588,ธุรการ!H:H)+SUMIF(เส้นแต่งหน้าขนมปัง!$C:$C,'รับ-จ่าย ประจำวัน'!$B588,เส้นแต่งหน้าขนมปัง!H:H)+SUMIF('วางแผนBC,CJ'!$C:$C,'รับ-จ่าย ประจำวัน'!$B588,'วางแผนBC,CJ'!H:H)+SUMIF(RD!$C:$C,'รับ-จ่าย ประจำวัน'!$B588,RD!H:H)+SUMIF('FG,ออนไล,คัดแยก'!$C:$C,'รับ-จ่าย ประจำวัน'!$B588,'FG,ออนไล,คัดแยก'!H:H)</f>
        <v>0</v>
      </c>
      <c r="AP588" s="16">
        <f>SUMIF(เตรียมส่วนผสม!$C:$C,'รับ-จ่าย ประจำวัน'!$B588,เตรียมส่วนผสม!I:I)+SUMIF(กวนไส้!$C:$C,'รับ-จ่าย ประจำวัน'!$B588,กวนไส้!I:I)+SUMIF(ผลิต1!$C:$C,'รับ-จ่าย ประจำวัน'!$B588,ผลิต1!I:I)+SUMIF(ผลิต2!$C:$C,'รับ-จ่าย ประจำวัน'!$B588,ผลิต2!I:I)+SUMIF(เส้นแต่งหน้าขนมเค้ก!$C:$C,'รับ-จ่าย ประจำวัน'!$B588,เส้นแต่งหน้าขนมเค้ก!I:I)+SUMIF(แพ็ค!$C:$C,'รับ-จ่าย ประจำวัน'!$B588,แพ็ค!I:I)+SUMIF(ธุรการ!$C:$C,'รับ-จ่าย ประจำวัน'!$B588,ธุรการ!I:I)+SUMIF(เส้นแต่งหน้าขนมปัง!$C:$C,'รับ-จ่าย ประจำวัน'!$B588,เส้นแต่งหน้าขนมปัง!I:I)+SUMIF('วางแผนBC,CJ'!$C:$C,'รับ-จ่าย ประจำวัน'!$B588,'วางแผนBC,CJ'!I:I)+SUMIF(RD!$C:$C,'รับ-จ่าย ประจำวัน'!$B588,RD!I:I)+SUMIF('FG,ออนไล,คัดแยก'!$C:$C,'รับ-จ่าย ประจำวัน'!$B588,'FG,ออนไล,คัดแยก'!I:I)</f>
        <v>0</v>
      </c>
      <c r="AQ588" s="16">
        <f>SUMIF(เตรียมส่วนผสม!$C:$C,'รับ-จ่าย ประจำวัน'!$B588,เตรียมส่วนผสม!J:J)+SUMIF(กวนไส้!$C:$C,'รับ-จ่าย ประจำวัน'!$B588,กวนไส้!J:J)+SUMIF(ผลิต1!$C:$C,'รับ-จ่าย ประจำวัน'!$B588,ผลิต1!J:J)+SUMIF(ผลิต2!$C:$C,'รับ-จ่าย ประจำวัน'!$B588,ผลิต2!J:J)+SUMIF(เส้นแต่งหน้าขนมเค้ก!$C:$C,'รับ-จ่าย ประจำวัน'!$B588,เส้นแต่งหน้าขนมเค้ก!J:J)+SUMIF(แพ็ค!$C:$C,'รับ-จ่าย ประจำวัน'!$B588,แพ็ค!J:J)+SUMIF(ธุรการ!$C:$C,'รับ-จ่าย ประจำวัน'!$B588,ธุรการ!J:J)+SUMIF(เส้นแต่งหน้าขนมปัง!$C:$C,'รับ-จ่าย ประจำวัน'!$B588,เส้นแต่งหน้าขนมปัง!J:J)+SUMIF('วางแผนBC,CJ'!$C:$C,'รับ-จ่าย ประจำวัน'!$B588,'วางแผนBC,CJ'!J:J)+SUMIF(RD!$C:$C,'รับ-จ่าย ประจำวัน'!$B588,RD!J:J)+SUMIF('FG,ออนไล,คัดแยก'!$C:$C,'รับ-จ่าย ประจำวัน'!$B588,'FG,ออนไล,คัดแยก'!J:J)</f>
        <v>0</v>
      </c>
      <c r="AR588" s="16">
        <f>SUMIF(เตรียมส่วนผสม!$C:$C,'รับ-จ่าย ประจำวัน'!$B588,เตรียมส่วนผสม!K:K)+SUMIF(กวนไส้!$C:$C,'รับ-จ่าย ประจำวัน'!$B588,กวนไส้!K:K)+SUMIF(ผลิต1!$C:$C,'รับ-จ่าย ประจำวัน'!$B588,ผลิต1!K:K)+SUMIF(ผลิต2!$C:$C,'รับ-จ่าย ประจำวัน'!$B588,ผลิต2!K:K)+SUMIF(เส้นแต่งหน้าขนมเค้ก!$C:$C,'รับ-จ่าย ประจำวัน'!$B588,เส้นแต่งหน้าขนมเค้ก!K:K)+SUMIF(แพ็ค!$C:$C,'รับ-จ่าย ประจำวัน'!$B588,แพ็ค!K:K)+SUMIF(ธุรการ!$C:$C,'รับ-จ่าย ประจำวัน'!$B588,ธุรการ!K:K)+SUMIF(เส้นแต่งหน้าขนมปัง!$C:$C,'รับ-จ่าย ประจำวัน'!$B588,เส้นแต่งหน้าขนมปัง!K:K)+SUMIF('วางแผนBC,CJ'!$C:$C,'รับ-จ่าย ประจำวัน'!$B588,'วางแผนBC,CJ'!K:K)+SUMIF(RD!$C:$C,'รับ-จ่าย ประจำวัน'!$B588,RD!K:K)+SUMIF('FG,ออนไล,คัดแยก'!$C:$C,'รับ-จ่าย ประจำวัน'!$B588,'FG,ออนไล,คัดแยก'!K:K)</f>
        <v>0</v>
      </c>
      <c r="AS588" s="16">
        <f>SUMIF(เตรียมส่วนผสม!$C:$C,'รับ-จ่าย ประจำวัน'!$B588,เตรียมส่วนผสม!L:L)+SUMIF(กวนไส้!$C:$C,'รับ-จ่าย ประจำวัน'!$B588,กวนไส้!L:L)+SUMIF(ผลิต1!$C:$C,'รับ-จ่าย ประจำวัน'!$B588,ผลิต1!L:L)+SUMIF(ผลิต2!$C:$C,'รับ-จ่าย ประจำวัน'!$B588,ผลิต2!L:L)+SUMIF(เส้นแต่งหน้าขนมเค้ก!$C:$C,'รับ-จ่าย ประจำวัน'!$B588,เส้นแต่งหน้าขนมเค้ก!L:L)+SUMIF(แพ็ค!$C:$C,'รับ-จ่าย ประจำวัน'!$B588,แพ็ค!L:L)+SUMIF(ธุรการ!$C:$C,'รับ-จ่าย ประจำวัน'!$B588,ธุรการ!L:L)+SUMIF(เส้นแต่งหน้าขนมปัง!$C:$C,'รับ-จ่าย ประจำวัน'!$B588,เส้นแต่งหน้าขนมปัง!L:L)+SUMIF('วางแผนBC,CJ'!$C:$C,'รับ-จ่าย ประจำวัน'!$B588,'วางแผนBC,CJ'!L:L)+SUMIF(RD!$C:$C,'รับ-จ่าย ประจำวัน'!$B588,RD!L:L)+SUMIF('FG,ออนไล,คัดแยก'!$C:$C,'รับ-จ่าย ประจำวัน'!$B588,'FG,ออนไล,คัดแยก'!L:L)</f>
        <v>0</v>
      </c>
      <c r="AT588" s="16">
        <f>SUMIF(เตรียมส่วนผสม!$C:$C,'รับ-จ่าย ประจำวัน'!$B588,เตรียมส่วนผสม!M:M)+SUMIF(กวนไส้!$C:$C,'รับ-จ่าย ประจำวัน'!$B588,กวนไส้!M:M)+SUMIF(ผลิต1!$C:$C,'รับ-จ่าย ประจำวัน'!$B588,ผลิต1!M:M)+SUMIF(ผลิต2!$C:$C,'รับ-จ่าย ประจำวัน'!$B588,ผลิต2!M:M)+SUMIF(เส้นแต่งหน้าขนมเค้ก!$C:$C,'รับ-จ่าย ประจำวัน'!$B588,เส้นแต่งหน้าขนมเค้ก!M:M)+SUMIF(แพ็ค!$C:$C,'รับ-จ่าย ประจำวัน'!$B588,แพ็ค!M:M)+SUMIF(ธุรการ!$C:$C,'รับ-จ่าย ประจำวัน'!$B588,ธุรการ!M:M)+SUMIF(เส้นแต่งหน้าขนมปัง!$C:$C,'รับ-จ่าย ประจำวัน'!$B588,เส้นแต่งหน้าขนมปัง!M:M)+SUMIF('วางแผนBC,CJ'!$C:$C,'รับ-จ่าย ประจำวัน'!$B588,'วางแผนBC,CJ'!M:M)+SUMIF(RD!$C:$C,'รับ-จ่าย ประจำวัน'!$B588,RD!M:M)+SUMIF('FG,ออนไล,คัดแยก'!$C:$C,'รับ-จ่าย ประจำวัน'!$B588,'FG,ออนไล,คัดแยก'!M:M)</f>
        <v>0</v>
      </c>
      <c r="AU588" s="16">
        <f>SUMIF(เตรียมส่วนผสม!$C:$C,'รับ-จ่าย ประจำวัน'!$B588,เตรียมส่วนผสม!N:N)+SUMIF(กวนไส้!$C:$C,'รับ-จ่าย ประจำวัน'!$B588,กวนไส้!N:N)+SUMIF(ผลิต1!$C:$C,'รับ-จ่าย ประจำวัน'!$B588,ผลิต1!N:N)+SUMIF(ผลิต2!$C:$C,'รับ-จ่าย ประจำวัน'!$B588,ผลิต2!N:N)+SUMIF(เส้นแต่งหน้าขนมเค้ก!$C:$C,'รับ-จ่าย ประจำวัน'!$B588,เส้นแต่งหน้าขนมเค้ก!N:N)+SUMIF(แพ็ค!$C:$C,'รับ-จ่าย ประจำวัน'!$B588,แพ็ค!N:N)+SUMIF(ธุรการ!$C:$C,'รับ-จ่าย ประจำวัน'!$B588,ธุรการ!N:N)+SUMIF(เส้นแต่งหน้าขนมปัง!$C:$C,'รับ-จ่าย ประจำวัน'!$B588,เส้นแต่งหน้าขนมปัง!N:N)+SUMIF('วางแผนBC,CJ'!$C:$C,'รับ-จ่าย ประจำวัน'!$B588,'วางแผนBC,CJ'!N:N)+SUMIF(RD!$C:$C,'รับ-จ่าย ประจำวัน'!$B588,RD!N:N)+SUMIF('FG,ออนไล,คัดแยก'!$C:$C,'รับ-จ่าย ประจำวัน'!$B588,'FG,ออนไล,คัดแยก'!N:N)</f>
        <v>0</v>
      </c>
      <c r="AV588" s="16">
        <f>SUMIF(เตรียมส่วนผสม!$C:$C,'รับ-จ่าย ประจำวัน'!$B588,เตรียมส่วนผสม!O:O)+SUMIF(กวนไส้!$C:$C,'รับ-จ่าย ประจำวัน'!$B588,กวนไส้!O:O)+SUMIF(ผลิต1!$C:$C,'รับ-จ่าย ประจำวัน'!$B588,ผลิต1!O:O)+SUMIF(ผลิต2!$C:$C,'รับ-จ่าย ประจำวัน'!$B588,ผลิต2!O:O)+SUMIF(เส้นแต่งหน้าขนมเค้ก!$C:$C,'รับ-จ่าย ประจำวัน'!$B588,เส้นแต่งหน้าขนมเค้ก!O:O)+SUMIF(แพ็ค!$C:$C,'รับ-จ่าย ประจำวัน'!$B588,แพ็ค!O:O)+SUMIF(ธุรการ!$C:$C,'รับ-จ่าย ประจำวัน'!$B588,ธุรการ!O:O)+SUMIF(เส้นแต่งหน้าขนมปัง!$C:$C,'รับ-จ่าย ประจำวัน'!$B588,เส้นแต่งหน้าขนมปัง!O:O)+SUMIF('วางแผนBC,CJ'!$C:$C,'รับ-จ่าย ประจำวัน'!$B588,'วางแผนBC,CJ'!O:O)+SUMIF(RD!$C:$C,'รับ-จ่าย ประจำวัน'!$B588,RD!O:O)+SUMIF('FG,ออนไล,คัดแยก'!$C:$C,'รับ-จ่าย ประจำวัน'!$B588,'FG,ออนไล,คัดแยก'!O:O)</f>
        <v>0</v>
      </c>
      <c r="AW588" s="16">
        <f>SUMIF(เตรียมส่วนผสม!$C:$C,'รับ-จ่าย ประจำวัน'!$B588,เตรียมส่วนผสม!P:P)+SUMIF(กวนไส้!$C:$C,'รับ-จ่าย ประจำวัน'!$B588,กวนไส้!P:P)+SUMIF(ผลิต1!$C:$C,'รับ-จ่าย ประจำวัน'!$B588,ผลิต1!P:P)+SUMIF(ผลิต2!$C:$C,'รับ-จ่าย ประจำวัน'!$B588,ผลิต2!P:P)+SUMIF(เส้นแต่งหน้าขนมเค้ก!$C:$C,'รับ-จ่าย ประจำวัน'!$B588,เส้นแต่งหน้าขนมเค้ก!P:P)+SUMIF(แพ็ค!$C:$C,'รับ-จ่าย ประจำวัน'!$B588,แพ็ค!P:P)+SUMIF(ธุรการ!$C:$C,'รับ-จ่าย ประจำวัน'!$B588,ธุรการ!P:P)+SUMIF(เส้นแต่งหน้าขนมปัง!$C:$C,'รับ-จ่าย ประจำวัน'!$B588,เส้นแต่งหน้าขนมปัง!P:P)+SUMIF('วางแผนBC,CJ'!$C:$C,'รับ-จ่าย ประจำวัน'!$B588,'วางแผนBC,CJ'!P:P)+SUMIF(RD!$C:$C,'รับ-จ่าย ประจำวัน'!$B588,RD!P:P)+SUMIF('FG,ออนไล,คัดแยก'!$C:$C,'รับ-จ่าย ประจำวัน'!$B588,'FG,ออนไล,คัดแยก'!P:P)</f>
        <v>0</v>
      </c>
      <c r="AX588" s="16">
        <f>SUMIF(เตรียมส่วนผสม!$C:$C,'รับ-จ่าย ประจำวัน'!$B588,เตรียมส่วนผสม!Q:Q)+SUMIF(กวนไส้!$C:$C,'รับ-จ่าย ประจำวัน'!$B588,กวนไส้!Q:Q)+SUMIF(ผลิต1!$C:$C,'รับ-จ่าย ประจำวัน'!$B588,ผลิต1!Q:Q)+SUMIF(ผลิต2!$C:$C,'รับ-จ่าย ประจำวัน'!$B588,ผลิต2!Q:Q)+SUMIF(เส้นแต่งหน้าขนมเค้ก!$C:$C,'รับ-จ่าย ประจำวัน'!$B588,เส้นแต่งหน้าขนมเค้ก!Q:Q)+SUMIF(แพ็ค!$C:$C,'รับ-จ่าย ประจำวัน'!$B588,แพ็ค!Q:Q)+SUMIF(ธุรการ!$C:$C,'รับ-จ่าย ประจำวัน'!$B588,ธุรการ!Q:Q)+SUMIF(เส้นแต่งหน้าขนมปัง!$C:$C,'รับ-จ่าย ประจำวัน'!$B588,เส้นแต่งหน้าขนมปัง!Q:Q)+SUMIF('วางแผนBC,CJ'!$C:$C,'รับ-จ่าย ประจำวัน'!$B588,'วางแผนBC,CJ'!Q:Q)+SUMIF(RD!$C:$C,'รับ-จ่าย ประจำวัน'!$B588,RD!Q:Q)+SUMIF('FG,ออนไล,คัดแยก'!$C:$C,'รับ-จ่าย ประจำวัน'!$B588,'FG,ออนไล,คัดแยก'!Q:Q)</f>
        <v>0</v>
      </c>
      <c r="AY588" s="16">
        <f>SUMIF(เตรียมส่วนผสม!$C:$C,'รับ-จ่าย ประจำวัน'!$B588,เตรียมส่วนผสม!R:R)+SUMIF(กวนไส้!$C:$C,'รับ-จ่าย ประจำวัน'!$B588,กวนไส้!R:R)+SUMIF(ผลิต1!$C:$C,'รับ-จ่าย ประจำวัน'!$B588,ผลิต1!R:R)+SUMIF(ผลิต2!$C:$C,'รับ-จ่าย ประจำวัน'!$B588,ผลิต2!R:R)+SUMIF(เส้นแต่งหน้าขนมเค้ก!$C:$C,'รับ-จ่าย ประจำวัน'!$B588,เส้นแต่งหน้าขนมเค้ก!R:R)+SUMIF(แพ็ค!$C:$C,'รับ-จ่าย ประจำวัน'!$B588,แพ็ค!R:R)+SUMIF(ธุรการ!$C:$C,'รับ-จ่าย ประจำวัน'!$B588,ธุรการ!R:R)+SUMIF(เส้นแต่งหน้าขนมปัง!$C:$C,'รับ-จ่าย ประจำวัน'!$B588,เส้นแต่งหน้าขนมปัง!R:R)+SUMIF('วางแผนBC,CJ'!$C:$C,'รับ-จ่าย ประจำวัน'!$B588,'วางแผนBC,CJ'!R:R)+SUMIF(RD!$C:$C,'รับ-จ่าย ประจำวัน'!$B588,RD!R:R)+SUMIF('FG,ออนไล,คัดแยก'!$C:$C,'รับ-จ่าย ประจำวัน'!$B588,'FG,ออนไล,คัดแยก'!R:R)</f>
        <v>0</v>
      </c>
      <c r="AZ588" s="16">
        <f>SUMIF(เตรียมส่วนผสม!$C:$C,'รับ-จ่าย ประจำวัน'!$B588,เตรียมส่วนผสม!S:S)+SUMIF(กวนไส้!$C:$C,'รับ-จ่าย ประจำวัน'!$B588,กวนไส้!S:S)+SUMIF(ผลิต1!$C:$C,'รับ-จ่าย ประจำวัน'!$B588,ผลิต1!S:S)+SUMIF(ผลิต2!$C:$C,'รับ-จ่าย ประจำวัน'!$B588,ผลิต2!S:S)+SUMIF(เส้นแต่งหน้าขนมเค้ก!$C:$C,'รับ-จ่าย ประจำวัน'!$B588,เส้นแต่งหน้าขนมเค้ก!S:S)+SUMIF(แพ็ค!$C:$C,'รับ-จ่าย ประจำวัน'!$B588,แพ็ค!S:S)+SUMIF(ธุรการ!$C:$C,'รับ-จ่าย ประจำวัน'!$B588,ธุรการ!S:S)+SUMIF(เส้นแต่งหน้าขนมปัง!$C:$C,'รับ-จ่าย ประจำวัน'!$B588,เส้นแต่งหน้าขนมปัง!S:S)+SUMIF('วางแผนBC,CJ'!$C:$C,'รับ-จ่าย ประจำวัน'!$B588,'วางแผนBC,CJ'!S:S)+SUMIF(RD!$C:$C,'รับ-จ่าย ประจำวัน'!$B588,RD!S:S)+SUMIF('FG,ออนไล,คัดแยก'!$C:$C,'รับ-จ่าย ประจำวัน'!$B588,'FG,ออนไล,คัดแยก'!S:S)</f>
        <v>0</v>
      </c>
      <c r="BA588" s="16">
        <f>SUMIF(เตรียมส่วนผสม!$C:$C,'รับ-จ่าย ประจำวัน'!$B588,เตรียมส่วนผสม!T:T)+SUMIF(กวนไส้!$C:$C,'รับ-จ่าย ประจำวัน'!$B588,กวนไส้!T:T)+SUMIF(ผลิต1!$C:$C,'รับ-จ่าย ประจำวัน'!$B588,ผลิต1!T:T)+SUMIF(ผลิต2!$C:$C,'รับ-จ่าย ประจำวัน'!$B588,ผลิต2!T:T)+SUMIF(เส้นแต่งหน้าขนมเค้ก!$C:$C,'รับ-จ่าย ประจำวัน'!$B588,เส้นแต่งหน้าขนมเค้ก!T:T)+SUMIF(แพ็ค!$C:$C,'รับ-จ่าย ประจำวัน'!$B588,แพ็ค!T:T)+SUMIF(ธุรการ!$C:$C,'รับ-จ่าย ประจำวัน'!$B588,ธุรการ!T:T)+SUMIF(เส้นแต่งหน้าขนมปัง!$C:$C,'รับ-จ่าย ประจำวัน'!$B588,เส้นแต่งหน้าขนมปัง!T:T)+SUMIF('วางแผนBC,CJ'!$C:$C,'รับ-จ่าย ประจำวัน'!$B588,'วางแผนBC,CJ'!T:T)+SUMIF(RD!$C:$C,'รับ-จ่าย ประจำวัน'!$B588,RD!T:T)+SUMIF('FG,ออนไล,คัดแยก'!$C:$C,'รับ-จ่าย ประจำวัน'!$B588,'FG,ออนไล,คัดแยก'!T:T)</f>
        <v>0</v>
      </c>
      <c r="BB588" s="16">
        <f>SUMIF(เตรียมส่วนผสม!$C:$C,'รับ-จ่าย ประจำวัน'!$B588,เตรียมส่วนผสม!U:U)+SUMIF(กวนไส้!$C:$C,'รับ-จ่าย ประจำวัน'!$B588,กวนไส้!U:U)+SUMIF(ผลิต1!$C:$C,'รับ-จ่าย ประจำวัน'!$B588,ผลิต1!U:U)+SUMIF(ผลิต2!$C:$C,'รับ-จ่าย ประจำวัน'!$B588,ผลิต2!U:U)+SUMIF(เส้นแต่งหน้าขนมเค้ก!$C:$C,'รับ-จ่าย ประจำวัน'!$B588,เส้นแต่งหน้าขนมเค้ก!U:U)+SUMIF(แพ็ค!$C:$C,'รับ-จ่าย ประจำวัน'!$B588,แพ็ค!U:U)+SUMIF(ธุรการ!$C:$C,'รับ-จ่าย ประจำวัน'!$B588,ธุรการ!U:U)+SUMIF(เส้นแต่งหน้าขนมปัง!$C:$C,'รับ-จ่าย ประจำวัน'!$B588,เส้นแต่งหน้าขนมปัง!U:U)+SUMIF('วางแผนBC,CJ'!$C:$C,'รับ-จ่าย ประจำวัน'!$B588,'วางแผนBC,CJ'!U:U)+SUMIF(RD!$C:$C,'รับ-จ่าย ประจำวัน'!$B588,RD!U:U)+SUMIF('FG,ออนไล,คัดแยก'!$C:$C,'รับ-จ่าย ประจำวัน'!$B588,'FG,ออนไล,คัดแยก'!U:U)</f>
        <v>0</v>
      </c>
      <c r="BC588" s="16">
        <f>SUMIF(เตรียมส่วนผสม!$C:$C,'รับ-จ่าย ประจำวัน'!$B588,เตรียมส่วนผสม!V:V)+SUMIF(กวนไส้!$C:$C,'รับ-จ่าย ประจำวัน'!$B588,กวนไส้!V:V)+SUMIF(ผลิต1!$C:$C,'รับ-จ่าย ประจำวัน'!$B588,ผลิต1!V:V)+SUMIF(ผลิต2!$C:$C,'รับ-จ่าย ประจำวัน'!$B588,ผลิต2!V:V)+SUMIF(เส้นแต่งหน้าขนมเค้ก!$C:$C,'รับ-จ่าย ประจำวัน'!$B588,เส้นแต่งหน้าขนมเค้ก!V:V)+SUMIF(แพ็ค!$C:$C,'รับ-จ่าย ประจำวัน'!$B588,แพ็ค!V:V)+SUMIF(ธุรการ!$C:$C,'รับ-จ่าย ประจำวัน'!$B588,ธุรการ!V:V)+SUMIF(เส้นแต่งหน้าขนมปัง!$C:$C,'รับ-จ่าย ประจำวัน'!$B588,เส้นแต่งหน้าขนมปัง!V:V)+SUMIF('วางแผนBC,CJ'!$C:$C,'รับ-จ่าย ประจำวัน'!$B588,'วางแผนBC,CJ'!V:V)+SUMIF(RD!$C:$C,'รับ-จ่าย ประจำวัน'!$B588,RD!V:V)+SUMIF('FG,ออนไล,คัดแยก'!$C:$C,'รับ-จ่าย ประจำวัน'!$B588,'FG,ออนไล,คัดแยก'!V:V)</f>
        <v>0</v>
      </c>
      <c r="BD588" s="16">
        <f>SUMIF(เตรียมส่วนผสม!$C:$C,'รับ-จ่าย ประจำวัน'!$B588,เตรียมส่วนผสม!W:W)+SUMIF(กวนไส้!$C:$C,'รับ-จ่าย ประจำวัน'!$B588,กวนไส้!W:W)+SUMIF(ผลิต1!$C:$C,'รับ-จ่าย ประจำวัน'!$B588,ผลิต1!W:W)+SUMIF(ผลิต2!$C:$C,'รับ-จ่าย ประจำวัน'!$B588,ผลิต2!W:W)+SUMIF(เส้นแต่งหน้าขนมเค้ก!$C:$C,'รับ-จ่าย ประจำวัน'!$B588,เส้นแต่งหน้าขนมเค้ก!W:W)+SUMIF(แพ็ค!$C:$C,'รับ-จ่าย ประจำวัน'!$B588,แพ็ค!W:W)+SUMIF(ธุรการ!$C:$C,'รับ-จ่าย ประจำวัน'!$B588,ธุรการ!W:W)+SUMIF(เส้นแต่งหน้าขนมปัง!$C:$C,'รับ-จ่าย ประจำวัน'!$B588,เส้นแต่งหน้าขนมปัง!W:W)+SUMIF('วางแผนBC,CJ'!$C:$C,'รับ-จ่าย ประจำวัน'!$B588,'วางแผนBC,CJ'!W:W)+SUMIF(RD!$C:$C,'รับ-จ่าย ประจำวัน'!$B588,RD!W:W)+SUMIF('FG,ออนไล,คัดแยก'!$C:$C,'รับ-จ่าย ประจำวัน'!$B588,'FG,ออนไล,คัดแยก'!W:W)</f>
        <v>0</v>
      </c>
      <c r="BE588" s="16">
        <f>SUMIF(เตรียมส่วนผสม!$C:$C,'รับ-จ่าย ประจำวัน'!$B588,เตรียมส่วนผสม!X:X)+SUMIF(กวนไส้!$C:$C,'รับ-จ่าย ประจำวัน'!$B588,กวนไส้!X:X)+SUMIF(ผลิต1!$C:$C,'รับ-จ่าย ประจำวัน'!$B588,ผลิต1!X:X)+SUMIF(ผลิต2!$C:$C,'รับ-จ่าย ประจำวัน'!$B588,ผลิต2!X:X)+SUMIF(เส้นแต่งหน้าขนมเค้ก!$C:$C,'รับ-จ่าย ประจำวัน'!$B588,เส้นแต่งหน้าขนมเค้ก!X:X)+SUMIF(แพ็ค!$C:$C,'รับ-จ่าย ประจำวัน'!$B588,แพ็ค!X:X)+SUMIF(ธุรการ!$C:$C,'รับ-จ่าย ประจำวัน'!$B588,ธุรการ!X:X)+SUMIF(เส้นแต่งหน้าขนมปัง!$C:$C,'รับ-จ่าย ประจำวัน'!$B588,เส้นแต่งหน้าขนมปัง!X:X)+SUMIF('วางแผนBC,CJ'!$C:$C,'รับ-จ่าย ประจำวัน'!$B588,'วางแผนBC,CJ'!X:X)+SUMIF(RD!$C:$C,'รับ-จ่าย ประจำวัน'!$B588,RD!X:X)+SUMIF('FG,ออนไล,คัดแยก'!$C:$C,'รับ-จ่าย ประจำวัน'!$B588,'FG,ออนไล,คัดแยก'!X:X)</f>
        <v>0</v>
      </c>
      <c r="BF588" s="16">
        <f>SUMIF(เตรียมส่วนผสม!$C:$C,'รับ-จ่าย ประจำวัน'!$B588,เตรียมส่วนผสม!Y:Y)+SUMIF(กวนไส้!$C:$C,'รับ-จ่าย ประจำวัน'!$B588,กวนไส้!Y:Y)+SUMIF(ผลิต1!$C:$C,'รับ-จ่าย ประจำวัน'!$B588,ผลิต1!Y:Y)+SUMIF(ผลิต2!$C:$C,'รับ-จ่าย ประจำวัน'!$B588,ผลิต2!Y:Y)+SUMIF(เส้นแต่งหน้าขนมเค้ก!$C:$C,'รับ-จ่าย ประจำวัน'!$B588,เส้นแต่งหน้าขนมเค้ก!Y:Y)+SUMIF(แพ็ค!$C:$C,'รับ-จ่าย ประจำวัน'!$B588,แพ็ค!Y:Y)+SUMIF(ธุรการ!$C:$C,'รับ-จ่าย ประจำวัน'!$B588,ธุรการ!Y:Y)+SUMIF(เส้นแต่งหน้าขนมปัง!$C:$C,'รับ-จ่าย ประจำวัน'!$B588,เส้นแต่งหน้าขนมปัง!Y:Y)+SUMIF('วางแผนBC,CJ'!$C:$C,'รับ-จ่าย ประจำวัน'!$B588,'วางแผนBC,CJ'!Y:Y)+SUMIF(RD!$C:$C,'รับ-จ่าย ประจำวัน'!$B588,RD!Y:Y)+SUMIF('FG,ออนไล,คัดแยก'!$C:$C,'รับ-จ่าย ประจำวัน'!$B588,'FG,ออนไล,คัดแยก'!Y:Y)</f>
        <v>0</v>
      </c>
      <c r="BG588" s="16">
        <f>SUMIF(เตรียมส่วนผสม!$C:$C,'รับ-จ่าย ประจำวัน'!$B588,เตรียมส่วนผสม!Z:Z)+SUMIF(กวนไส้!$C:$C,'รับ-จ่าย ประจำวัน'!$B588,กวนไส้!Z:Z)+SUMIF(ผลิต1!$C:$C,'รับ-จ่าย ประจำวัน'!$B588,ผลิต1!Z:Z)+SUMIF(ผลิต2!$C:$C,'รับ-จ่าย ประจำวัน'!$B588,ผลิต2!Z:Z)+SUMIF(เส้นแต่งหน้าขนมเค้ก!$C:$C,'รับ-จ่าย ประจำวัน'!$B588,เส้นแต่งหน้าขนมเค้ก!Z:Z)+SUMIF(แพ็ค!$C:$C,'รับ-จ่าย ประจำวัน'!$B588,แพ็ค!Z:Z)+SUMIF(ธุรการ!$C:$C,'รับ-จ่าย ประจำวัน'!$B588,ธุรการ!Z:Z)+SUMIF(เส้นแต่งหน้าขนมปัง!$C:$C,'รับ-จ่าย ประจำวัน'!$B588,เส้นแต่งหน้าขนมปัง!Z:Z)+SUMIF('วางแผนBC,CJ'!$C:$C,'รับ-จ่าย ประจำวัน'!$B588,'วางแผนBC,CJ'!Z:Z)+SUMIF(RD!$C:$C,'รับ-จ่าย ประจำวัน'!$B588,RD!Z:Z)+SUMIF('FG,ออนไล,คัดแยก'!$C:$C,'รับ-จ่าย ประจำวัน'!$B588,'FG,ออนไล,คัดแยก'!Z:Z)</f>
        <v>0</v>
      </c>
      <c r="BH588" s="16">
        <f>SUMIF(เตรียมส่วนผสม!$C:$C,'รับ-จ่าย ประจำวัน'!$B588,เตรียมส่วนผสม!AA:AA)+SUMIF(กวนไส้!$C:$C,'รับ-จ่าย ประจำวัน'!$B588,กวนไส้!AA:AA)+SUMIF(ผลิต1!$C:$C,'รับ-จ่าย ประจำวัน'!$B588,ผลิต1!AA:AA)+SUMIF(ผลิต2!$C:$C,'รับ-จ่าย ประจำวัน'!$B588,ผลิต2!AA:AA)+SUMIF(เส้นแต่งหน้าขนมเค้ก!$C:$C,'รับ-จ่าย ประจำวัน'!$B588,เส้นแต่งหน้าขนมเค้ก!AA:AA)+SUMIF(แพ็ค!$C:$C,'รับ-จ่าย ประจำวัน'!$B588,แพ็ค!AA:AA)+SUMIF(ธุรการ!$C:$C,'รับ-จ่าย ประจำวัน'!$B588,ธุรการ!AA:AA)+SUMIF(เส้นแต่งหน้าขนมปัง!$C:$C,'รับ-จ่าย ประจำวัน'!$B588,เส้นแต่งหน้าขนมปัง!AA:AA)+SUMIF('วางแผนBC,CJ'!$C:$C,'รับ-จ่าย ประจำวัน'!$B588,'วางแผนBC,CJ'!AA:AA)+SUMIF(RD!$C:$C,'รับ-จ่าย ประจำวัน'!$B588,RD!AA:AA)+SUMIF('FG,ออนไล,คัดแยก'!$C:$C,'รับ-จ่าย ประจำวัน'!$B588,'FG,ออนไล,คัดแยก'!AA:AA)</f>
        <v>0</v>
      </c>
      <c r="BI588" s="16">
        <f>SUMIF(เตรียมส่วนผสม!$C:$C,'รับ-จ่าย ประจำวัน'!$B588,เตรียมส่วนผสม!AB:AB)+SUMIF(กวนไส้!$C:$C,'รับ-จ่าย ประจำวัน'!$B588,กวนไส้!AB:AB)+SUMIF(ผลิต1!$C:$C,'รับ-จ่าย ประจำวัน'!$B588,ผลิต1!AB:AB)+SUMIF(ผลิต2!$C:$C,'รับ-จ่าย ประจำวัน'!$B588,ผลิต2!AB:AB)+SUMIF(เส้นแต่งหน้าขนมเค้ก!$C:$C,'รับ-จ่าย ประจำวัน'!$B588,เส้นแต่งหน้าขนมเค้ก!AB:AB)+SUMIF(แพ็ค!$C:$C,'รับ-จ่าย ประจำวัน'!$B588,แพ็ค!AB:AB)+SUMIF(ธุรการ!$C:$C,'รับ-จ่าย ประจำวัน'!$B588,ธุรการ!AB:AB)+SUMIF(เส้นแต่งหน้าขนมปัง!$C:$C,'รับ-จ่าย ประจำวัน'!$B588,เส้นแต่งหน้าขนมปัง!AB:AB)+SUMIF('วางแผนBC,CJ'!$C:$C,'รับ-จ่าย ประจำวัน'!$B588,'วางแผนBC,CJ'!AB:AB)+SUMIF(RD!$C:$C,'รับ-จ่าย ประจำวัน'!$B588,RD!AB:AB)+SUMIF('FG,ออนไล,คัดแยก'!$C:$C,'รับ-จ่าย ประจำวัน'!$B588,'FG,ออนไล,คัดแยก'!AB:AB)</f>
        <v>0</v>
      </c>
      <c r="BJ588" s="16">
        <f>SUMIF(เตรียมส่วนผสม!$C:$C,'รับ-จ่าย ประจำวัน'!$B588,เตรียมส่วนผสม!AC:AC)+SUMIF(กวนไส้!$C:$C,'รับ-จ่าย ประจำวัน'!$B588,กวนไส้!AC:AC)+SUMIF(ผลิต1!$C:$C,'รับ-จ่าย ประจำวัน'!$B588,ผลิต1!AC:AC)+SUMIF(ผลิต2!$C:$C,'รับ-จ่าย ประจำวัน'!$B588,ผลิต2!AC:AC)+SUMIF(เส้นแต่งหน้าขนมเค้ก!$C:$C,'รับ-จ่าย ประจำวัน'!$B588,เส้นแต่งหน้าขนมเค้ก!AC:AC)+SUMIF(แพ็ค!$C:$C,'รับ-จ่าย ประจำวัน'!$B588,แพ็ค!AC:AC)+SUMIF(ธุรการ!$C:$C,'รับ-จ่าย ประจำวัน'!$B588,ธุรการ!AC:AC)+SUMIF(เส้นแต่งหน้าขนมปัง!$C:$C,'รับ-จ่าย ประจำวัน'!$B588,เส้นแต่งหน้าขนมปัง!AC:AC)+SUMIF('วางแผนBC,CJ'!$C:$C,'รับ-จ่าย ประจำวัน'!$B588,'วางแผนBC,CJ'!AC:AC)+SUMIF(RD!$C:$C,'รับ-จ่าย ประจำวัน'!$B588,RD!AC:AC)+SUMIF('FG,ออนไล,คัดแยก'!$C:$C,'รับ-จ่าย ประจำวัน'!$B588,'FG,ออนไล,คัดแยก'!AC:AC)</f>
        <v>0</v>
      </c>
      <c r="BK588" s="16">
        <f>SUMIF(เตรียมส่วนผสม!$C:$C,'รับ-จ่าย ประจำวัน'!$B588,เตรียมส่วนผสม!AD:AD)+SUMIF(กวนไส้!$C:$C,'รับ-จ่าย ประจำวัน'!$B588,กวนไส้!AD:AD)+SUMIF(ผลิต1!$C:$C,'รับ-จ่าย ประจำวัน'!$B588,ผลิต1!AD:AD)+SUMIF(ผลิต2!$C:$C,'รับ-จ่าย ประจำวัน'!$B588,ผลิต2!AD:AD)+SUMIF(เส้นแต่งหน้าขนมเค้ก!$C:$C,'รับ-จ่าย ประจำวัน'!$B588,เส้นแต่งหน้าขนมเค้ก!AD:AD)+SUMIF(แพ็ค!$C:$C,'รับ-จ่าย ประจำวัน'!$B588,แพ็ค!AD:AD)+SUMIF(ธุรการ!$C:$C,'รับ-จ่าย ประจำวัน'!$B588,ธุรการ!AD:AD)+SUMIF(เส้นแต่งหน้าขนมปัง!$C:$C,'รับ-จ่าย ประจำวัน'!$B588,เส้นแต่งหน้าขนมปัง!AD:AD)+SUMIF('วางแผนBC,CJ'!$C:$C,'รับ-จ่าย ประจำวัน'!$B588,'วางแผนBC,CJ'!AD:AD)+SUMIF(RD!$C:$C,'รับ-จ่าย ประจำวัน'!$B588,RD!AD:AD)+SUMIF('FG,ออนไล,คัดแยก'!$C:$C,'รับ-จ่าย ประจำวัน'!$B588,'FG,ออนไล,คัดแยก'!AD:AD)</f>
        <v>0</v>
      </c>
      <c r="BL588" s="16">
        <f>SUMIF(เตรียมส่วนผสม!$C:$C,'รับ-จ่าย ประจำวัน'!$B588,เตรียมส่วนผสม!AE:AE)+SUMIF(กวนไส้!$C:$C,'รับ-จ่าย ประจำวัน'!$B588,กวนไส้!AE:AE)+SUMIF(ผลิต1!$C:$C,'รับ-จ่าย ประจำวัน'!$B588,ผลิต1!AE:AE)+SUMIF(ผลิต2!$C:$C,'รับ-จ่าย ประจำวัน'!$B588,ผลิต2!AE:AE)+SUMIF(เส้นแต่งหน้าขนมเค้ก!$C:$C,'รับ-จ่าย ประจำวัน'!$B588,เส้นแต่งหน้าขนมเค้ก!AE:AE)+SUMIF(แพ็ค!$C:$C,'รับ-จ่าย ประจำวัน'!$B588,แพ็ค!AE:AE)+SUMIF(ธุรการ!$C:$C,'รับ-จ่าย ประจำวัน'!$B588,ธุรการ!AE:AE)+SUMIF(เส้นแต่งหน้าขนมปัง!$C:$C,'รับ-จ่าย ประจำวัน'!$B588,เส้นแต่งหน้าขนมปัง!AE:AE)+SUMIF('วางแผนBC,CJ'!$C:$C,'รับ-จ่าย ประจำวัน'!$B588,'วางแผนBC,CJ'!AE:AE)+SUMIF(RD!$C:$C,'รับ-จ่าย ประจำวัน'!$B588,RD!AE:AE)+SUMIF('FG,ออนไล,คัดแยก'!$C:$C,'รับ-จ่าย ประจำวัน'!$B588,'FG,ออนไล,คัดแยก'!AE:AE)</f>
        <v>0</v>
      </c>
      <c r="BM588" s="16">
        <f>SUMIF(เตรียมส่วนผสม!$C:$C,'รับ-จ่าย ประจำวัน'!$B588,เตรียมส่วนผสม!AF:AF)+SUMIF(กวนไส้!$C:$C,'รับ-จ่าย ประจำวัน'!$B588,กวนไส้!AF:AF)+SUMIF(ผลิต1!$C:$C,'รับ-จ่าย ประจำวัน'!$B588,ผลิต1!AF:AF)+SUMIF(ผลิต2!$C:$C,'รับ-จ่าย ประจำวัน'!$B588,ผลิต2!AF:AF)+SUMIF(เส้นแต่งหน้าขนมเค้ก!$C:$C,'รับ-จ่าย ประจำวัน'!$B588,เส้นแต่งหน้าขนมเค้ก!AF:AF)+SUMIF(แพ็ค!$C:$C,'รับ-จ่าย ประจำวัน'!$B588,แพ็ค!AF:AF)+SUMIF(ธุรการ!$C:$C,'รับ-จ่าย ประจำวัน'!$B588,ธุรการ!AF:AF)+SUMIF(เส้นแต่งหน้าขนมปัง!$C:$C,'รับ-จ่าย ประจำวัน'!$B588,เส้นแต่งหน้าขนมปัง!AF:AF)+SUMIF('วางแผนBC,CJ'!$C:$C,'รับ-จ่าย ประจำวัน'!$B588,'วางแผนBC,CJ'!AF:AF)+SUMIF(RD!$C:$C,'รับ-จ่าย ประจำวัน'!$B588,RD!AF:AF)+SUMIF('FG,ออนไล,คัดแยก'!$C:$C,'รับ-จ่าย ประจำวัน'!$B588,'FG,ออนไล,คัดแยก'!AF:AF)</f>
        <v>0</v>
      </c>
      <c r="BN588" s="16">
        <f>SUMIF(เตรียมส่วนผสม!$C:$C,'รับ-จ่าย ประจำวัน'!$B588,เตรียมส่วนผสม!AG:AG)+SUMIF(กวนไส้!$C:$C,'รับ-จ่าย ประจำวัน'!$B588,กวนไส้!AG:AG)+SUMIF(ผลิต1!$C:$C,'รับ-จ่าย ประจำวัน'!$B588,ผลิต1!AG:AG)+SUMIF(ผลิต2!$C:$C,'รับ-จ่าย ประจำวัน'!$B588,ผลิต2!AG:AG)+SUMIF(เส้นแต่งหน้าขนมเค้ก!$C:$C,'รับ-จ่าย ประจำวัน'!$B588,เส้นแต่งหน้าขนมเค้ก!AG:AG)+SUMIF(แพ็ค!$C:$C,'รับ-จ่าย ประจำวัน'!$B588,แพ็ค!AG:AG)+SUMIF(ธุรการ!$C:$C,'รับ-จ่าย ประจำวัน'!$B588,ธุรการ!AG:AG)+SUMIF(เส้นแต่งหน้าขนมปัง!$C:$C,'รับ-จ่าย ประจำวัน'!$B588,เส้นแต่งหน้าขนมปัง!AG:AG)+SUMIF('วางแผนBC,CJ'!$C:$C,'รับ-จ่าย ประจำวัน'!$B588,'วางแผนBC,CJ'!AG:AG)+SUMIF(RD!$C:$C,'รับ-จ่าย ประจำวัน'!$B588,RD!AG:AG)+SUMIF('FG,ออนไล,คัดแยก'!$C:$C,'รับ-จ่าย ประจำวัน'!$B588,'FG,ออนไล,คัดแยก'!AG:AG)</f>
        <v>0</v>
      </c>
      <c r="BO588" s="16">
        <f>SUMIF(เตรียมส่วนผสม!$C:$C,'รับ-จ่าย ประจำวัน'!$B588,เตรียมส่วนผสม!AH:AH)+SUMIF(กวนไส้!$C:$C,'รับ-จ่าย ประจำวัน'!$B588,กวนไส้!AH:AH)+SUMIF(ผลิต1!$C:$C,'รับ-จ่าย ประจำวัน'!$B588,ผลิต1!AH:AH)+SUMIF(ผลิต2!$C:$C,'รับ-จ่าย ประจำวัน'!$B588,ผลิต2!AH:AH)+SUMIF(เส้นแต่งหน้าขนมเค้ก!$C:$C,'รับ-จ่าย ประจำวัน'!$B588,เส้นแต่งหน้าขนมเค้ก!AH:AH)+SUMIF(แพ็ค!$C:$C,'รับ-จ่าย ประจำวัน'!$B588,แพ็ค!AH:AH)+SUMIF(ธุรการ!$C:$C,'รับ-จ่าย ประจำวัน'!$B588,ธุรการ!AH:AH)+SUMIF(เส้นแต่งหน้าขนมปัง!$C:$C,'รับ-จ่าย ประจำวัน'!$B588,เส้นแต่งหน้าขนมปัง!AH:AH)+SUMIF('วางแผนBC,CJ'!$C:$C,'รับ-จ่าย ประจำวัน'!$B588,'วางแผนBC,CJ'!AH:AH)+SUMIF(RD!$C:$C,'รับ-จ่าย ประจำวัน'!$B588,RD!AH:AH)+SUMIF('FG,ออนไล,คัดแยก'!$C:$C,'รับ-จ่าย ประจำวัน'!$B588,'FG,ออนไล,คัดแยก'!AH:AH)</f>
        <v>0</v>
      </c>
      <c r="BP588" s="16">
        <f>SUMIF(เตรียมส่วนผสม!$C:$C,'รับ-จ่าย ประจำวัน'!$B588,เตรียมส่วนผสม!AI:AI)+SUMIF(กวนไส้!$C:$C,'รับ-จ่าย ประจำวัน'!$B588,กวนไส้!AI:AI)+SUMIF(ผลิต1!$C:$C,'รับ-จ่าย ประจำวัน'!$B588,ผลิต1!AI:AI)+SUMIF(ผลิต2!$C:$C,'รับ-จ่าย ประจำวัน'!$B588,ผลิต2!AI:AI)+SUMIF(เส้นแต่งหน้าขนมเค้ก!$C:$C,'รับ-จ่าย ประจำวัน'!$B588,เส้นแต่งหน้าขนมเค้ก!AI:AI)+SUMIF(แพ็ค!$C:$C,'รับ-จ่าย ประจำวัน'!$B588,แพ็ค!AI:AI)+SUMIF(ธุรการ!$C:$C,'รับ-จ่าย ประจำวัน'!$B588,ธุรการ!AI:AI)+SUMIF(เส้นแต่งหน้าขนมปัง!$C:$C,'รับ-จ่าย ประจำวัน'!$B588,เส้นแต่งหน้าขนมปัง!AI:AI)+SUMIF('วางแผนBC,CJ'!$C:$C,'รับ-จ่าย ประจำวัน'!$B588,'วางแผนBC,CJ'!AI:AI)+SUMIF(RD!$C:$C,'รับ-จ่าย ประจำวัน'!$B588,RD!AI:AI)+SUMIF('FG,ออนไล,คัดแยก'!$C:$C,'รับ-จ่าย ประจำวัน'!$B588,'FG,ออนไล,คัดแยก'!AI:AI)</f>
        <v>0</v>
      </c>
      <c r="BQ588" s="16">
        <f>SUMIF(เตรียมส่วนผสม!$C:$C,'รับ-จ่าย ประจำวัน'!$B588,เตรียมส่วนผสม!AJ:AJ)+SUMIF(กวนไส้!$C:$C,'รับ-จ่าย ประจำวัน'!$B588,กวนไส้!AJ:AJ)+SUMIF(ผลิต1!$C:$C,'รับ-จ่าย ประจำวัน'!$B588,ผลิต1!AJ:AJ)+SUMIF(ผลิต2!$C:$C,'รับ-จ่าย ประจำวัน'!$B588,ผลิต2!AJ:AJ)+SUMIF(เส้นแต่งหน้าขนมเค้ก!$C:$C,'รับ-จ่าย ประจำวัน'!$B588,เส้นแต่งหน้าขนมเค้ก!AJ:AJ)+SUMIF(แพ็ค!$C:$C,'รับ-จ่าย ประจำวัน'!$B588,แพ็ค!AJ:AJ)+SUMIF(ธุรการ!$C:$C,'รับ-จ่าย ประจำวัน'!$B588,ธุรการ!AJ:AJ)+SUMIF(เส้นแต่งหน้าขนมปัง!$C:$C,'รับ-จ่าย ประจำวัน'!$B588,เส้นแต่งหน้าขนมปัง!AJ:AJ)+SUMIF('วางแผนBC,CJ'!$C:$C,'รับ-จ่าย ประจำวัน'!$B588,'วางแผนBC,CJ'!AJ:AJ)+SUMIF(RD!$C:$C,'รับ-จ่าย ประจำวัน'!$B588,RD!AJ:AJ)+SUMIF('FG,ออนไล,คัดแยก'!$C:$C,'รับ-จ่าย ประจำวัน'!$B588,'FG,ออนไล,คัดแยก'!AJ:AJ)</f>
        <v>0</v>
      </c>
      <c r="BR588" s="16">
        <f>SUMIF(เตรียมส่วนผสม!$C:$C,'รับ-จ่าย ประจำวัน'!$B588,เตรียมส่วนผสม!AK:AK)+SUMIF(กวนไส้!$C:$C,'รับ-จ่าย ประจำวัน'!$B588,กวนไส้!AK:AK)+SUMIF(ผลิต1!$C:$C,'รับ-จ่าย ประจำวัน'!$B588,ผลิต1!AK:AK)+SUMIF(ผลิต2!$C:$C,'รับ-จ่าย ประจำวัน'!$B588,ผลิต2!AK:AK)+SUMIF(เส้นแต่งหน้าขนมเค้ก!$C:$C,'รับ-จ่าย ประจำวัน'!$B588,เส้นแต่งหน้าขนมเค้ก!AK:AK)+SUMIF(แพ็ค!$C:$C,'รับ-จ่าย ประจำวัน'!$B588,แพ็ค!AK:AK)+SUMIF(ธุรการ!$C:$C,'รับ-จ่าย ประจำวัน'!$B588,ธุรการ!AK:AK)+SUMIF(เส้นแต่งหน้าขนมปัง!$C:$C,'รับ-จ่าย ประจำวัน'!$B588,เส้นแต่งหน้าขนมปัง!AK:AK)+SUMIF('วางแผนBC,CJ'!$C:$C,'รับ-จ่าย ประจำวัน'!$B588,'วางแผนBC,CJ'!AK:AK)+SUMIF(RD!$C:$C,'รับ-จ่าย ประจำวัน'!$B588,RD!AK:AK)+SUMIF('FG,ออนไล,คัดแยก'!$C:$C,'รับ-จ่าย ประจำวัน'!$B588,'FG,ออนไล,คัดแยก'!AK:AK)</f>
        <v>0</v>
      </c>
      <c r="BS588" s="16">
        <f>SUMIF(เตรียมส่วนผสม!$C:$C,'รับ-จ่าย ประจำวัน'!$B588,เตรียมส่วนผสม!AL:AL)+SUMIF(กวนไส้!$C:$C,'รับ-จ่าย ประจำวัน'!$B588,กวนไส้!AL:AL)+SUMIF(ผลิต1!$C:$C,'รับ-จ่าย ประจำวัน'!$B588,ผลิต1!AL:AL)+SUMIF(ผลิต2!$C:$C,'รับ-จ่าย ประจำวัน'!$B588,ผลิต2!AL:AL)+SUMIF(เส้นแต่งหน้าขนมเค้ก!$C:$C,'รับ-จ่าย ประจำวัน'!$B588,เส้นแต่งหน้าขนมเค้ก!AL:AL)+SUMIF(แพ็ค!$C:$C,'รับ-จ่าย ประจำวัน'!$B588,แพ็ค!AL:AL)+SUMIF(ธุรการ!$C:$C,'รับ-จ่าย ประจำวัน'!$B588,ธุรการ!AL:AL)+SUMIF(เส้นแต่งหน้าขนมปัง!$C:$C,'รับ-จ่าย ประจำวัน'!$B588,เส้นแต่งหน้าขนมปัง!AL:AL)+SUMIF('วางแผนBC,CJ'!$C:$C,'รับ-จ่าย ประจำวัน'!$B588,'วางแผนBC,CJ'!AL:AL)+SUMIF(RD!$C:$C,'รับ-จ่าย ประจำวัน'!$B588,RD!AL:AL)+SUMIF('FG,ออนไล,คัดแยก'!$C:$C,'รับ-จ่าย ประจำวัน'!$B588,'FG,ออนไล,คัดแยก'!AL:AL)</f>
        <v>0</v>
      </c>
      <c r="BT588" s="18">
        <f t="shared" si="126"/>
        <v>0</v>
      </c>
      <c r="BU588" s="116"/>
      <c r="BV588" s="146">
        <f t="shared" si="127"/>
        <v>0</v>
      </c>
      <c r="BW588" s="183">
        <v>30</v>
      </c>
      <c r="BX588" s="172">
        <f t="shared" si="124"/>
        <v>0</v>
      </c>
      <c r="BY588" s="188" t="e">
        <f t="shared" si="122"/>
        <v>#DIV/0!</v>
      </c>
      <c r="BZ588" s="180" t="e">
        <f t="shared" ca="1" si="128"/>
        <v>#DIV/0!</v>
      </c>
      <c r="CA588" s="93"/>
      <c r="CB588" s="93"/>
      <c r="CC588" s="93"/>
      <c r="CD588" s="93"/>
      <c r="CE588" s="93"/>
      <c r="CF588" s="93"/>
      <c r="CG588" s="93"/>
      <c r="CH588" s="93"/>
      <c r="CI588" s="93"/>
      <c r="CJ588" s="97"/>
      <c r="CK588" s="9">
        <f t="shared" si="123"/>
        <v>0</v>
      </c>
    </row>
    <row r="589" spans="1:89" hidden="1" x14ac:dyDescent="0.5">
      <c r="A589" s="149"/>
      <c r="B589" s="34">
        <v>1023401108</v>
      </c>
      <c r="C589" s="156" t="s">
        <v>1869</v>
      </c>
      <c r="D589" s="141" t="s">
        <v>91</v>
      </c>
      <c r="E589" s="25"/>
      <c r="F589" s="132"/>
      <c r="G589" s="25"/>
      <c r="H589" s="12">
        <v>0</v>
      </c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11"/>
      <c r="AF589" s="11"/>
      <c r="AG589" s="11"/>
      <c r="AH589" s="11"/>
      <c r="AI589" s="25"/>
      <c r="AJ589" s="25"/>
      <c r="AK589" s="25"/>
      <c r="AL589" s="25"/>
      <c r="AM589" s="25"/>
      <c r="AN589" s="15">
        <f t="shared" si="129"/>
        <v>0</v>
      </c>
      <c r="AO589" s="16">
        <f>SUMIF(เตรียมส่วนผสม!$C:$C,'รับ-จ่าย ประจำวัน'!$B589,เตรียมส่วนผสม!H:H)+SUMIF(กวนไส้!$C:$C,'รับ-จ่าย ประจำวัน'!$B589,กวนไส้!H:H)+SUMIF(ผลิต1!$C:$C,'รับ-จ่าย ประจำวัน'!$B589,ผลิต1!H:H)+SUMIF(ผลิต2!$C:$C,'รับ-จ่าย ประจำวัน'!$B589,ผลิต2!H:H)+SUMIF(เส้นแต่งหน้าขนมเค้ก!$C:$C,'รับ-จ่าย ประจำวัน'!$B589,เส้นแต่งหน้าขนมเค้ก!H:H)+SUMIF(แพ็ค!$C:$C,'รับ-จ่าย ประจำวัน'!$B589,แพ็ค!H:H)+SUMIF(ธุรการ!$C:$C,'รับ-จ่าย ประจำวัน'!$B589,ธุรการ!H:H)+SUMIF(เส้นแต่งหน้าขนมปัง!$C:$C,'รับ-จ่าย ประจำวัน'!$B589,เส้นแต่งหน้าขนมปัง!H:H)+SUMIF('วางแผนBC,CJ'!$C:$C,'รับ-จ่าย ประจำวัน'!$B589,'วางแผนBC,CJ'!H:H)+SUMIF(RD!$C:$C,'รับ-จ่าย ประจำวัน'!$B589,RD!H:H)+SUMIF('FG,ออนไล,คัดแยก'!$C:$C,'รับ-จ่าย ประจำวัน'!$B589,'FG,ออนไล,คัดแยก'!H:H)</f>
        <v>0</v>
      </c>
      <c r="AP589" s="16">
        <f>SUMIF(เตรียมส่วนผสม!$C:$C,'รับ-จ่าย ประจำวัน'!$B589,เตรียมส่วนผสม!I:I)+SUMIF(กวนไส้!$C:$C,'รับ-จ่าย ประจำวัน'!$B589,กวนไส้!I:I)+SUMIF(ผลิต1!$C:$C,'รับ-จ่าย ประจำวัน'!$B589,ผลิต1!I:I)+SUMIF(ผลิต2!$C:$C,'รับ-จ่าย ประจำวัน'!$B589,ผลิต2!I:I)+SUMIF(เส้นแต่งหน้าขนมเค้ก!$C:$C,'รับ-จ่าย ประจำวัน'!$B589,เส้นแต่งหน้าขนมเค้ก!I:I)+SUMIF(แพ็ค!$C:$C,'รับ-จ่าย ประจำวัน'!$B589,แพ็ค!I:I)+SUMIF(ธุรการ!$C:$C,'รับ-จ่าย ประจำวัน'!$B589,ธุรการ!I:I)+SUMIF(เส้นแต่งหน้าขนมปัง!$C:$C,'รับ-จ่าย ประจำวัน'!$B589,เส้นแต่งหน้าขนมปัง!I:I)+SUMIF('วางแผนBC,CJ'!$C:$C,'รับ-จ่าย ประจำวัน'!$B589,'วางแผนBC,CJ'!I:I)+SUMIF(RD!$C:$C,'รับ-จ่าย ประจำวัน'!$B589,RD!I:I)+SUMIF('FG,ออนไล,คัดแยก'!$C:$C,'รับ-จ่าย ประจำวัน'!$B589,'FG,ออนไล,คัดแยก'!I:I)</f>
        <v>0</v>
      </c>
      <c r="AQ589" s="16">
        <f>SUMIF(เตรียมส่วนผสม!$C:$C,'รับ-จ่าย ประจำวัน'!$B589,เตรียมส่วนผสม!J:J)+SUMIF(กวนไส้!$C:$C,'รับ-จ่าย ประจำวัน'!$B589,กวนไส้!J:J)+SUMIF(ผลิต1!$C:$C,'รับ-จ่าย ประจำวัน'!$B589,ผลิต1!J:J)+SUMIF(ผลิต2!$C:$C,'รับ-จ่าย ประจำวัน'!$B589,ผลิต2!J:J)+SUMIF(เส้นแต่งหน้าขนมเค้ก!$C:$C,'รับ-จ่าย ประจำวัน'!$B589,เส้นแต่งหน้าขนมเค้ก!J:J)+SUMIF(แพ็ค!$C:$C,'รับ-จ่าย ประจำวัน'!$B589,แพ็ค!J:J)+SUMIF(ธุรการ!$C:$C,'รับ-จ่าย ประจำวัน'!$B589,ธุรการ!J:J)+SUMIF(เส้นแต่งหน้าขนมปัง!$C:$C,'รับ-จ่าย ประจำวัน'!$B589,เส้นแต่งหน้าขนมปัง!J:J)+SUMIF('วางแผนBC,CJ'!$C:$C,'รับ-จ่าย ประจำวัน'!$B589,'วางแผนBC,CJ'!J:J)+SUMIF(RD!$C:$C,'รับ-จ่าย ประจำวัน'!$B589,RD!J:J)+SUMIF('FG,ออนไล,คัดแยก'!$C:$C,'รับ-จ่าย ประจำวัน'!$B589,'FG,ออนไล,คัดแยก'!J:J)</f>
        <v>0</v>
      </c>
      <c r="AR589" s="16">
        <f>SUMIF(เตรียมส่วนผสม!$C:$C,'รับ-จ่าย ประจำวัน'!$B589,เตรียมส่วนผสม!K:K)+SUMIF(กวนไส้!$C:$C,'รับ-จ่าย ประจำวัน'!$B589,กวนไส้!K:K)+SUMIF(ผลิต1!$C:$C,'รับ-จ่าย ประจำวัน'!$B589,ผลิต1!K:K)+SUMIF(ผลิต2!$C:$C,'รับ-จ่าย ประจำวัน'!$B589,ผลิต2!K:K)+SUMIF(เส้นแต่งหน้าขนมเค้ก!$C:$C,'รับ-จ่าย ประจำวัน'!$B589,เส้นแต่งหน้าขนมเค้ก!K:K)+SUMIF(แพ็ค!$C:$C,'รับ-จ่าย ประจำวัน'!$B589,แพ็ค!K:K)+SUMIF(ธุรการ!$C:$C,'รับ-จ่าย ประจำวัน'!$B589,ธุรการ!K:K)+SUMIF(เส้นแต่งหน้าขนมปัง!$C:$C,'รับ-จ่าย ประจำวัน'!$B589,เส้นแต่งหน้าขนมปัง!K:K)+SUMIF('วางแผนBC,CJ'!$C:$C,'รับ-จ่าย ประจำวัน'!$B589,'วางแผนBC,CJ'!K:K)+SUMIF(RD!$C:$C,'รับ-จ่าย ประจำวัน'!$B589,RD!K:K)+SUMIF('FG,ออนไล,คัดแยก'!$C:$C,'รับ-จ่าย ประจำวัน'!$B589,'FG,ออนไล,คัดแยก'!K:K)</f>
        <v>0</v>
      </c>
      <c r="AS589" s="16">
        <f>SUMIF(เตรียมส่วนผสม!$C:$C,'รับ-จ่าย ประจำวัน'!$B589,เตรียมส่วนผสม!L:L)+SUMIF(กวนไส้!$C:$C,'รับ-จ่าย ประจำวัน'!$B589,กวนไส้!L:L)+SUMIF(ผลิต1!$C:$C,'รับ-จ่าย ประจำวัน'!$B589,ผลิต1!L:L)+SUMIF(ผลิต2!$C:$C,'รับ-จ่าย ประจำวัน'!$B589,ผลิต2!L:L)+SUMIF(เส้นแต่งหน้าขนมเค้ก!$C:$C,'รับ-จ่าย ประจำวัน'!$B589,เส้นแต่งหน้าขนมเค้ก!L:L)+SUMIF(แพ็ค!$C:$C,'รับ-จ่าย ประจำวัน'!$B589,แพ็ค!L:L)+SUMIF(ธุรการ!$C:$C,'รับ-จ่าย ประจำวัน'!$B589,ธุรการ!L:L)+SUMIF(เส้นแต่งหน้าขนมปัง!$C:$C,'รับ-จ่าย ประจำวัน'!$B589,เส้นแต่งหน้าขนมปัง!L:L)+SUMIF('วางแผนBC,CJ'!$C:$C,'รับ-จ่าย ประจำวัน'!$B589,'วางแผนBC,CJ'!L:L)+SUMIF(RD!$C:$C,'รับ-จ่าย ประจำวัน'!$B589,RD!L:L)+SUMIF('FG,ออนไล,คัดแยก'!$C:$C,'รับ-จ่าย ประจำวัน'!$B589,'FG,ออนไล,คัดแยก'!L:L)</f>
        <v>0</v>
      </c>
      <c r="AT589" s="16">
        <f>SUMIF(เตรียมส่วนผสม!$C:$C,'รับ-จ่าย ประจำวัน'!$B589,เตรียมส่วนผสม!M:M)+SUMIF(กวนไส้!$C:$C,'รับ-จ่าย ประจำวัน'!$B589,กวนไส้!M:M)+SUMIF(ผลิต1!$C:$C,'รับ-จ่าย ประจำวัน'!$B589,ผลิต1!M:M)+SUMIF(ผลิต2!$C:$C,'รับ-จ่าย ประจำวัน'!$B589,ผลิต2!M:M)+SUMIF(เส้นแต่งหน้าขนมเค้ก!$C:$C,'รับ-จ่าย ประจำวัน'!$B589,เส้นแต่งหน้าขนมเค้ก!M:M)+SUMIF(แพ็ค!$C:$C,'รับ-จ่าย ประจำวัน'!$B589,แพ็ค!M:M)+SUMIF(ธุรการ!$C:$C,'รับ-จ่าย ประจำวัน'!$B589,ธุรการ!M:M)+SUMIF(เส้นแต่งหน้าขนมปัง!$C:$C,'รับ-จ่าย ประจำวัน'!$B589,เส้นแต่งหน้าขนมปัง!M:M)+SUMIF('วางแผนBC,CJ'!$C:$C,'รับ-จ่าย ประจำวัน'!$B589,'วางแผนBC,CJ'!M:M)+SUMIF(RD!$C:$C,'รับ-จ่าย ประจำวัน'!$B589,RD!M:M)+SUMIF('FG,ออนไล,คัดแยก'!$C:$C,'รับ-จ่าย ประจำวัน'!$B589,'FG,ออนไล,คัดแยก'!M:M)</f>
        <v>0</v>
      </c>
      <c r="AU589" s="16">
        <f>SUMIF(เตรียมส่วนผสม!$C:$C,'รับ-จ่าย ประจำวัน'!$B589,เตรียมส่วนผสม!N:N)+SUMIF(กวนไส้!$C:$C,'รับ-จ่าย ประจำวัน'!$B589,กวนไส้!N:N)+SUMIF(ผลิต1!$C:$C,'รับ-จ่าย ประจำวัน'!$B589,ผลิต1!N:N)+SUMIF(ผลิต2!$C:$C,'รับ-จ่าย ประจำวัน'!$B589,ผลิต2!N:N)+SUMIF(เส้นแต่งหน้าขนมเค้ก!$C:$C,'รับ-จ่าย ประจำวัน'!$B589,เส้นแต่งหน้าขนมเค้ก!N:N)+SUMIF(แพ็ค!$C:$C,'รับ-จ่าย ประจำวัน'!$B589,แพ็ค!N:N)+SUMIF(ธุรการ!$C:$C,'รับ-จ่าย ประจำวัน'!$B589,ธุรการ!N:N)+SUMIF(เส้นแต่งหน้าขนมปัง!$C:$C,'รับ-จ่าย ประจำวัน'!$B589,เส้นแต่งหน้าขนมปัง!N:N)+SUMIF('วางแผนBC,CJ'!$C:$C,'รับ-จ่าย ประจำวัน'!$B589,'วางแผนBC,CJ'!N:N)+SUMIF(RD!$C:$C,'รับ-จ่าย ประจำวัน'!$B589,RD!N:N)+SUMIF('FG,ออนไล,คัดแยก'!$C:$C,'รับ-จ่าย ประจำวัน'!$B589,'FG,ออนไล,คัดแยก'!N:N)</f>
        <v>0</v>
      </c>
      <c r="AV589" s="16">
        <f>SUMIF(เตรียมส่วนผสม!$C:$C,'รับ-จ่าย ประจำวัน'!$B589,เตรียมส่วนผสม!O:O)+SUMIF(กวนไส้!$C:$C,'รับ-จ่าย ประจำวัน'!$B589,กวนไส้!O:O)+SUMIF(ผลิต1!$C:$C,'รับ-จ่าย ประจำวัน'!$B589,ผลิต1!O:O)+SUMIF(ผลิต2!$C:$C,'รับ-จ่าย ประจำวัน'!$B589,ผลิต2!O:O)+SUMIF(เส้นแต่งหน้าขนมเค้ก!$C:$C,'รับ-จ่าย ประจำวัน'!$B589,เส้นแต่งหน้าขนมเค้ก!O:O)+SUMIF(แพ็ค!$C:$C,'รับ-จ่าย ประจำวัน'!$B589,แพ็ค!O:O)+SUMIF(ธุรการ!$C:$C,'รับ-จ่าย ประจำวัน'!$B589,ธุรการ!O:O)+SUMIF(เส้นแต่งหน้าขนมปัง!$C:$C,'รับ-จ่าย ประจำวัน'!$B589,เส้นแต่งหน้าขนมปัง!O:O)+SUMIF('วางแผนBC,CJ'!$C:$C,'รับ-จ่าย ประจำวัน'!$B589,'วางแผนBC,CJ'!O:O)+SUMIF(RD!$C:$C,'รับ-จ่าย ประจำวัน'!$B589,RD!O:O)+SUMIF('FG,ออนไล,คัดแยก'!$C:$C,'รับ-จ่าย ประจำวัน'!$B589,'FG,ออนไล,คัดแยก'!O:O)</f>
        <v>0</v>
      </c>
      <c r="AW589" s="16">
        <f>SUMIF(เตรียมส่วนผสม!$C:$C,'รับ-จ่าย ประจำวัน'!$B589,เตรียมส่วนผสม!P:P)+SUMIF(กวนไส้!$C:$C,'รับ-จ่าย ประจำวัน'!$B589,กวนไส้!P:P)+SUMIF(ผลิต1!$C:$C,'รับ-จ่าย ประจำวัน'!$B589,ผลิต1!P:P)+SUMIF(ผลิต2!$C:$C,'รับ-จ่าย ประจำวัน'!$B589,ผลิต2!P:P)+SUMIF(เส้นแต่งหน้าขนมเค้ก!$C:$C,'รับ-จ่าย ประจำวัน'!$B589,เส้นแต่งหน้าขนมเค้ก!P:P)+SUMIF(แพ็ค!$C:$C,'รับ-จ่าย ประจำวัน'!$B589,แพ็ค!P:P)+SUMIF(ธุรการ!$C:$C,'รับ-จ่าย ประจำวัน'!$B589,ธุรการ!P:P)+SUMIF(เส้นแต่งหน้าขนมปัง!$C:$C,'รับ-จ่าย ประจำวัน'!$B589,เส้นแต่งหน้าขนมปัง!P:P)+SUMIF('วางแผนBC,CJ'!$C:$C,'รับ-จ่าย ประจำวัน'!$B589,'วางแผนBC,CJ'!P:P)+SUMIF(RD!$C:$C,'รับ-จ่าย ประจำวัน'!$B589,RD!P:P)+SUMIF('FG,ออนไล,คัดแยก'!$C:$C,'รับ-จ่าย ประจำวัน'!$B589,'FG,ออนไล,คัดแยก'!P:P)</f>
        <v>0</v>
      </c>
      <c r="AX589" s="16">
        <f>SUMIF(เตรียมส่วนผสม!$C:$C,'รับ-จ่าย ประจำวัน'!$B589,เตรียมส่วนผสม!Q:Q)+SUMIF(กวนไส้!$C:$C,'รับ-จ่าย ประจำวัน'!$B589,กวนไส้!Q:Q)+SUMIF(ผลิต1!$C:$C,'รับ-จ่าย ประจำวัน'!$B589,ผลิต1!Q:Q)+SUMIF(ผลิต2!$C:$C,'รับ-จ่าย ประจำวัน'!$B589,ผลิต2!Q:Q)+SUMIF(เส้นแต่งหน้าขนมเค้ก!$C:$C,'รับ-จ่าย ประจำวัน'!$B589,เส้นแต่งหน้าขนมเค้ก!Q:Q)+SUMIF(แพ็ค!$C:$C,'รับ-จ่าย ประจำวัน'!$B589,แพ็ค!Q:Q)+SUMIF(ธุรการ!$C:$C,'รับ-จ่าย ประจำวัน'!$B589,ธุรการ!Q:Q)+SUMIF(เส้นแต่งหน้าขนมปัง!$C:$C,'รับ-จ่าย ประจำวัน'!$B589,เส้นแต่งหน้าขนมปัง!Q:Q)+SUMIF('วางแผนBC,CJ'!$C:$C,'รับ-จ่าย ประจำวัน'!$B589,'วางแผนBC,CJ'!Q:Q)+SUMIF(RD!$C:$C,'รับ-จ่าย ประจำวัน'!$B589,RD!Q:Q)+SUMIF('FG,ออนไล,คัดแยก'!$C:$C,'รับ-จ่าย ประจำวัน'!$B589,'FG,ออนไล,คัดแยก'!Q:Q)</f>
        <v>0</v>
      </c>
      <c r="AY589" s="16">
        <f>SUMIF(เตรียมส่วนผสม!$C:$C,'รับ-จ่าย ประจำวัน'!$B589,เตรียมส่วนผสม!R:R)+SUMIF(กวนไส้!$C:$C,'รับ-จ่าย ประจำวัน'!$B589,กวนไส้!R:R)+SUMIF(ผลิต1!$C:$C,'รับ-จ่าย ประจำวัน'!$B589,ผลิต1!R:R)+SUMIF(ผลิต2!$C:$C,'รับ-จ่าย ประจำวัน'!$B589,ผลิต2!R:R)+SUMIF(เส้นแต่งหน้าขนมเค้ก!$C:$C,'รับ-จ่าย ประจำวัน'!$B589,เส้นแต่งหน้าขนมเค้ก!R:R)+SUMIF(แพ็ค!$C:$C,'รับ-จ่าย ประจำวัน'!$B589,แพ็ค!R:R)+SUMIF(ธุรการ!$C:$C,'รับ-จ่าย ประจำวัน'!$B589,ธุรการ!R:R)+SUMIF(เส้นแต่งหน้าขนมปัง!$C:$C,'รับ-จ่าย ประจำวัน'!$B589,เส้นแต่งหน้าขนมปัง!R:R)+SUMIF('วางแผนBC,CJ'!$C:$C,'รับ-จ่าย ประจำวัน'!$B589,'วางแผนBC,CJ'!R:R)+SUMIF(RD!$C:$C,'รับ-จ่าย ประจำวัน'!$B589,RD!R:R)+SUMIF('FG,ออนไล,คัดแยก'!$C:$C,'รับ-จ่าย ประจำวัน'!$B589,'FG,ออนไล,คัดแยก'!R:R)</f>
        <v>0</v>
      </c>
      <c r="AZ589" s="16">
        <f>SUMIF(เตรียมส่วนผสม!$C:$C,'รับ-จ่าย ประจำวัน'!$B589,เตรียมส่วนผสม!S:S)+SUMIF(กวนไส้!$C:$C,'รับ-จ่าย ประจำวัน'!$B589,กวนไส้!S:S)+SUMIF(ผลิต1!$C:$C,'รับ-จ่าย ประจำวัน'!$B589,ผลิต1!S:S)+SUMIF(ผลิต2!$C:$C,'รับ-จ่าย ประจำวัน'!$B589,ผลิต2!S:S)+SUMIF(เส้นแต่งหน้าขนมเค้ก!$C:$C,'รับ-จ่าย ประจำวัน'!$B589,เส้นแต่งหน้าขนมเค้ก!S:S)+SUMIF(แพ็ค!$C:$C,'รับ-จ่าย ประจำวัน'!$B589,แพ็ค!S:S)+SUMIF(ธุรการ!$C:$C,'รับ-จ่าย ประจำวัน'!$B589,ธุรการ!S:S)+SUMIF(เส้นแต่งหน้าขนมปัง!$C:$C,'รับ-จ่าย ประจำวัน'!$B589,เส้นแต่งหน้าขนมปัง!S:S)+SUMIF('วางแผนBC,CJ'!$C:$C,'รับ-จ่าย ประจำวัน'!$B589,'วางแผนBC,CJ'!S:S)+SUMIF(RD!$C:$C,'รับ-จ่าย ประจำวัน'!$B589,RD!S:S)+SUMIF('FG,ออนไล,คัดแยก'!$C:$C,'รับ-จ่าย ประจำวัน'!$B589,'FG,ออนไล,คัดแยก'!S:S)</f>
        <v>0</v>
      </c>
      <c r="BA589" s="16">
        <f>SUMIF(เตรียมส่วนผสม!$C:$C,'รับ-จ่าย ประจำวัน'!$B589,เตรียมส่วนผสม!T:T)+SUMIF(กวนไส้!$C:$C,'รับ-จ่าย ประจำวัน'!$B589,กวนไส้!T:T)+SUMIF(ผลิต1!$C:$C,'รับ-จ่าย ประจำวัน'!$B589,ผลิต1!T:T)+SUMIF(ผลิต2!$C:$C,'รับ-จ่าย ประจำวัน'!$B589,ผลิต2!T:T)+SUMIF(เส้นแต่งหน้าขนมเค้ก!$C:$C,'รับ-จ่าย ประจำวัน'!$B589,เส้นแต่งหน้าขนมเค้ก!T:T)+SUMIF(แพ็ค!$C:$C,'รับ-จ่าย ประจำวัน'!$B589,แพ็ค!T:T)+SUMIF(ธุรการ!$C:$C,'รับ-จ่าย ประจำวัน'!$B589,ธุรการ!T:T)+SUMIF(เส้นแต่งหน้าขนมปัง!$C:$C,'รับ-จ่าย ประจำวัน'!$B589,เส้นแต่งหน้าขนมปัง!T:T)+SUMIF('วางแผนBC,CJ'!$C:$C,'รับ-จ่าย ประจำวัน'!$B589,'วางแผนBC,CJ'!T:T)+SUMIF(RD!$C:$C,'รับ-จ่าย ประจำวัน'!$B589,RD!T:T)+SUMIF('FG,ออนไล,คัดแยก'!$C:$C,'รับ-จ่าย ประจำวัน'!$B589,'FG,ออนไล,คัดแยก'!T:T)</f>
        <v>0</v>
      </c>
      <c r="BB589" s="16">
        <f>SUMIF(เตรียมส่วนผสม!$C:$C,'รับ-จ่าย ประจำวัน'!$B589,เตรียมส่วนผสม!U:U)+SUMIF(กวนไส้!$C:$C,'รับ-จ่าย ประจำวัน'!$B589,กวนไส้!U:U)+SUMIF(ผลิต1!$C:$C,'รับ-จ่าย ประจำวัน'!$B589,ผลิต1!U:U)+SUMIF(ผลิต2!$C:$C,'รับ-จ่าย ประจำวัน'!$B589,ผลิต2!U:U)+SUMIF(เส้นแต่งหน้าขนมเค้ก!$C:$C,'รับ-จ่าย ประจำวัน'!$B589,เส้นแต่งหน้าขนมเค้ก!U:U)+SUMIF(แพ็ค!$C:$C,'รับ-จ่าย ประจำวัน'!$B589,แพ็ค!U:U)+SUMIF(ธุรการ!$C:$C,'รับ-จ่าย ประจำวัน'!$B589,ธุรการ!U:U)+SUMIF(เส้นแต่งหน้าขนมปัง!$C:$C,'รับ-จ่าย ประจำวัน'!$B589,เส้นแต่งหน้าขนมปัง!U:U)+SUMIF('วางแผนBC,CJ'!$C:$C,'รับ-จ่าย ประจำวัน'!$B589,'วางแผนBC,CJ'!U:U)+SUMIF(RD!$C:$C,'รับ-จ่าย ประจำวัน'!$B589,RD!U:U)+SUMIF('FG,ออนไล,คัดแยก'!$C:$C,'รับ-จ่าย ประจำวัน'!$B589,'FG,ออนไล,คัดแยก'!U:U)</f>
        <v>0</v>
      </c>
      <c r="BC589" s="16">
        <f>SUMIF(เตรียมส่วนผสม!$C:$C,'รับ-จ่าย ประจำวัน'!$B589,เตรียมส่วนผสม!V:V)+SUMIF(กวนไส้!$C:$C,'รับ-จ่าย ประจำวัน'!$B589,กวนไส้!V:V)+SUMIF(ผลิต1!$C:$C,'รับ-จ่าย ประจำวัน'!$B589,ผลิต1!V:V)+SUMIF(ผลิต2!$C:$C,'รับ-จ่าย ประจำวัน'!$B589,ผลิต2!V:V)+SUMIF(เส้นแต่งหน้าขนมเค้ก!$C:$C,'รับ-จ่าย ประจำวัน'!$B589,เส้นแต่งหน้าขนมเค้ก!V:V)+SUMIF(แพ็ค!$C:$C,'รับ-จ่าย ประจำวัน'!$B589,แพ็ค!V:V)+SUMIF(ธุรการ!$C:$C,'รับ-จ่าย ประจำวัน'!$B589,ธุรการ!V:V)+SUMIF(เส้นแต่งหน้าขนมปัง!$C:$C,'รับ-จ่าย ประจำวัน'!$B589,เส้นแต่งหน้าขนมปัง!V:V)+SUMIF('วางแผนBC,CJ'!$C:$C,'รับ-จ่าย ประจำวัน'!$B589,'วางแผนBC,CJ'!V:V)+SUMIF(RD!$C:$C,'รับ-จ่าย ประจำวัน'!$B589,RD!V:V)+SUMIF('FG,ออนไล,คัดแยก'!$C:$C,'รับ-จ่าย ประจำวัน'!$B589,'FG,ออนไล,คัดแยก'!V:V)</f>
        <v>0</v>
      </c>
      <c r="BD589" s="16">
        <f>SUMIF(เตรียมส่วนผสม!$C:$C,'รับ-จ่าย ประจำวัน'!$B589,เตรียมส่วนผสม!W:W)+SUMIF(กวนไส้!$C:$C,'รับ-จ่าย ประจำวัน'!$B589,กวนไส้!W:W)+SUMIF(ผลิต1!$C:$C,'รับ-จ่าย ประจำวัน'!$B589,ผลิต1!W:W)+SUMIF(ผลิต2!$C:$C,'รับ-จ่าย ประจำวัน'!$B589,ผลิต2!W:W)+SUMIF(เส้นแต่งหน้าขนมเค้ก!$C:$C,'รับ-จ่าย ประจำวัน'!$B589,เส้นแต่งหน้าขนมเค้ก!W:W)+SUMIF(แพ็ค!$C:$C,'รับ-จ่าย ประจำวัน'!$B589,แพ็ค!W:W)+SUMIF(ธุรการ!$C:$C,'รับ-จ่าย ประจำวัน'!$B589,ธุรการ!W:W)+SUMIF(เส้นแต่งหน้าขนมปัง!$C:$C,'รับ-จ่าย ประจำวัน'!$B589,เส้นแต่งหน้าขนมปัง!W:W)+SUMIF('วางแผนBC,CJ'!$C:$C,'รับ-จ่าย ประจำวัน'!$B589,'วางแผนBC,CJ'!W:W)+SUMIF(RD!$C:$C,'รับ-จ่าย ประจำวัน'!$B589,RD!W:W)+SUMIF('FG,ออนไล,คัดแยก'!$C:$C,'รับ-จ่าย ประจำวัน'!$B589,'FG,ออนไล,คัดแยก'!W:W)</f>
        <v>0</v>
      </c>
      <c r="BE589" s="16">
        <f>SUMIF(เตรียมส่วนผสม!$C:$C,'รับ-จ่าย ประจำวัน'!$B589,เตรียมส่วนผสม!X:X)+SUMIF(กวนไส้!$C:$C,'รับ-จ่าย ประจำวัน'!$B589,กวนไส้!X:X)+SUMIF(ผลิต1!$C:$C,'รับ-จ่าย ประจำวัน'!$B589,ผลิต1!X:X)+SUMIF(ผลิต2!$C:$C,'รับ-จ่าย ประจำวัน'!$B589,ผลิต2!X:X)+SUMIF(เส้นแต่งหน้าขนมเค้ก!$C:$C,'รับ-จ่าย ประจำวัน'!$B589,เส้นแต่งหน้าขนมเค้ก!X:X)+SUMIF(แพ็ค!$C:$C,'รับ-จ่าย ประจำวัน'!$B589,แพ็ค!X:X)+SUMIF(ธุรการ!$C:$C,'รับ-จ่าย ประจำวัน'!$B589,ธุรการ!X:X)+SUMIF(เส้นแต่งหน้าขนมปัง!$C:$C,'รับ-จ่าย ประจำวัน'!$B589,เส้นแต่งหน้าขนมปัง!X:X)+SUMIF('วางแผนBC,CJ'!$C:$C,'รับ-จ่าย ประจำวัน'!$B589,'วางแผนBC,CJ'!X:X)+SUMIF(RD!$C:$C,'รับ-จ่าย ประจำวัน'!$B589,RD!X:X)+SUMIF('FG,ออนไล,คัดแยก'!$C:$C,'รับ-จ่าย ประจำวัน'!$B589,'FG,ออนไล,คัดแยก'!X:X)</f>
        <v>0</v>
      </c>
      <c r="BF589" s="16">
        <f>SUMIF(เตรียมส่วนผสม!$C:$C,'รับ-จ่าย ประจำวัน'!$B589,เตรียมส่วนผสม!Y:Y)+SUMIF(กวนไส้!$C:$C,'รับ-จ่าย ประจำวัน'!$B589,กวนไส้!Y:Y)+SUMIF(ผลิต1!$C:$C,'รับ-จ่าย ประจำวัน'!$B589,ผลิต1!Y:Y)+SUMIF(ผลิต2!$C:$C,'รับ-จ่าย ประจำวัน'!$B589,ผลิต2!Y:Y)+SUMIF(เส้นแต่งหน้าขนมเค้ก!$C:$C,'รับ-จ่าย ประจำวัน'!$B589,เส้นแต่งหน้าขนมเค้ก!Y:Y)+SUMIF(แพ็ค!$C:$C,'รับ-จ่าย ประจำวัน'!$B589,แพ็ค!Y:Y)+SUMIF(ธุรการ!$C:$C,'รับ-จ่าย ประจำวัน'!$B589,ธุรการ!Y:Y)+SUMIF(เส้นแต่งหน้าขนมปัง!$C:$C,'รับ-จ่าย ประจำวัน'!$B589,เส้นแต่งหน้าขนมปัง!Y:Y)+SUMIF('วางแผนBC,CJ'!$C:$C,'รับ-จ่าย ประจำวัน'!$B589,'วางแผนBC,CJ'!Y:Y)+SUMIF(RD!$C:$C,'รับ-จ่าย ประจำวัน'!$B589,RD!Y:Y)+SUMIF('FG,ออนไล,คัดแยก'!$C:$C,'รับ-จ่าย ประจำวัน'!$B589,'FG,ออนไล,คัดแยก'!Y:Y)</f>
        <v>0</v>
      </c>
      <c r="BG589" s="16">
        <f>SUMIF(เตรียมส่วนผสม!$C:$C,'รับ-จ่าย ประจำวัน'!$B589,เตรียมส่วนผสม!Z:Z)+SUMIF(กวนไส้!$C:$C,'รับ-จ่าย ประจำวัน'!$B589,กวนไส้!Z:Z)+SUMIF(ผลิต1!$C:$C,'รับ-จ่าย ประจำวัน'!$B589,ผลิต1!Z:Z)+SUMIF(ผลิต2!$C:$C,'รับ-จ่าย ประจำวัน'!$B589,ผลิต2!Z:Z)+SUMIF(เส้นแต่งหน้าขนมเค้ก!$C:$C,'รับ-จ่าย ประจำวัน'!$B589,เส้นแต่งหน้าขนมเค้ก!Z:Z)+SUMIF(แพ็ค!$C:$C,'รับ-จ่าย ประจำวัน'!$B589,แพ็ค!Z:Z)+SUMIF(ธุรการ!$C:$C,'รับ-จ่าย ประจำวัน'!$B589,ธุรการ!Z:Z)+SUMIF(เส้นแต่งหน้าขนมปัง!$C:$C,'รับ-จ่าย ประจำวัน'!$B589,เส้นแต่งหน้าขนมปัง!Z:Z)+SUMIF('วางแผนBC,CJ'!$C:$C,'รับ-จ่าย ประจำวัน'!$B589,'วางแผนBC,CJ'!Z:Z)+SUMIF(RD!$C:$C,'รับ-จ่าย ประจำวัน'!$B589,RD!Z:Z)+SUMIF('FG,ออนไล,คัดแยก'!$C:$C,'รับ-จ่าย ประจำวัน'!$B589,'FG,ออนไล,คัดแยก'!Z:Z)</f>
        <v>0</v>
      </c>
      <c r="BH589" s="16">
        <f>SUMIF(เตรียมส่วนผสม!$C:$C,'รับ-จ่าย ประจำวัน'!$B589,เตรียมส่วนผสม!AA:AA)+SUMIF(กวนไส้!$C:$C,'รับ-จ่าย ประจำวัน'!$B589,กวนไส้!AA:AA)+SUMIF(ผลิต1!$C:$C,'รับ-จ่าย ประจำวัน'!$B589,ผลิต1!AA:AA)+SUMIF(ผลิต2!$C:$C,'รับ-จ่าย ประจำวัน'!$B589,ผลิต2!AA:AA)+SUMIF(เส้นแต่งหน้าขนมเค้ก!$C:$C,'รับ-จ่าย ประจำวัน'!$B589,เส้นแต่งหน้าขนมเค้ก!AA:AA)+SUMIF(แพ็ค!$C:$C,'รับ-จ่าย ประจำวัน'!$B589,แพ็ค!AA:AA)+SUMIF(ธุรการ!$C:$C,'รับ-จ่าย ประจำวัน'!$B589,ธุรการ!AA:AA)+SUMIF(เส้นแต่งหน้าขนมปัง!$C:$C,'รับ-จ่าย ประจำวัน'!$B589,เส้นแต่งหน้าขนมปัง!AA:AA)+SUMIF('วางแผนBC,CJ'!$C:$C,'รับ-จ่าย ประจำวัน'!$B589,'วางแผนBC,CJ'!AA:AA)+SUMIF(RD!$C:$C,'รับ-จ่าย ประจำวัน'!$B589,RD!AA:AA)+SUMIF('FG,ออนไล,คัดแยก'!$C:$C,'รับ-จ่าย ประจำวัน'!$B589,'FG,ออนไล,คัดแยก'!AA:AA)</f>
        <v>0</v>
      </c>
      <c r="BI589" s="16">
        <f>SUMIF(เตรียมส่วนผสม!$C:$C,'รับ-จ่าย ประจำวัน'!$B589,เตรียมส่วนผสม!AB:AB)+SUMIF(กวนไส้!$C:$C,'รับ-จ่าย ประจำวัน'!$B589,กวนไส้!AB:AB)+SUMIF(ผลิต1!$C:$C,'รับ-จ่าย ประจำวัน'!$B589,ผลิต1!AB:AB)+SUMIF(ผลิต2!$C:$C,'รับ-จ่าย ประจำวัน'!$B589,ผลิต2!AB:AB)+SUMIF(เส้นแต่งหน้าขนมเค้ก!$C:$C,'รับ-จ่าย ประจำวัน'!$B589,เส้นแต่งหน้าขนมเค้ก!AB:AB)+SUMIF(แพ็ค!$C:$C,'รับ-จ่าย ประจำวัน'!$B589,แพ็ค!AB:AB)+SUMIF(ธุรการ!$C:$C,'รับ-จ่าย ประจำวัน'!$B589,ธุรการ!AB:AB)+SUMIF(เส้นแต่งหน้าขนมปัง!$C:$C,'รับ-จ่าย ประจำวัน'!$B589,เส้นแต่งหน้าขนมปัง!AB:AB)+SUMIF('วางแผนBC,CJ'!$C:$C,'รับ-จ่าย ประจำวัน'!$B589,'วางแผนBC,CJ'!AB:AB)+SUMIF(RD!$C:$C,'รับ-จ่าย ประจำวัน'!$B589,RD!AB:AB)+SUMIF('FG,ออนไล,คัดแยก'!$C:$C,'รับ-จ่าย ประจำวัน'!$B589,'FG,ออนไล,คัดแยก'!AB:AB)</f>
        <v>0</v>
      </c>
      <c r="BJ589" s="16">
        <f>SUMIF(เตรียมส่วนผสม!$C:$C,'รับ-จ่าย ประจำวัน'!$B589,เตรียมส่วนผสม!AC:AC)+SUMIF(กวนไส้!$C:$C,'รับ-จ่าย ประจำวัน'!$B589,กวนไส้!AC:AC)+SUMIF(ผลิต1!$C:$C,'รับ-จ่าย ประจำวัน'!$B589,ผลิต1!AC:AC)+SUMIF(ผลิต2!$C:$C,'รับ-จ่าย ประจำวัน'!$B589,ผลิต2!AC:AC)+SUMIF(เส้นแต่งหน้าขนมเค้ก!$C:$C,'รับ-จ่าย ประจำวัน'!$B589,เส้นแต่งหน้าขนมเค้ก!AC:AC)+SUMIF(แพ็ค!$C:$C,'รับ-จ่าย ประจำวัน'!$B589,แพ็ค!AC:AC)+SUMIF(ธุรการ!$C:$C,'รับ-จ่าย ประจำวัน'!$B589,ธุรการ!AC:AC)+SUMIF(เส้นแต่งหน้าขนมปัง!$C:$C,'รับ-จ่าย ประจำวัน'!$B589,เส้นแต่งหน้าขนมปัง!AC:AC)+SUMIF('วางแผนBC,CJ'!$C:$C,'รับ-จ่าย ประจำวัน'!$B589,'วางแผนBC,CJ'!AC:AC)+SUMIF(RD!$C:$C,'รับ-จ่าย ประจำวัน'!$B589,RD!AC:AC)+SUMIF('FG,ออนไล,คัดแยก'!$C:$C,'รับ-จ่าย ประจำวัน'!$B589,'FG,ออนไล,คัดแยก'!AC:AC)</f>
        <v>0</v>
      </c>
      <c r="BK589" s="16">
        <f>SUMIF(เตรียมส่วนผสม!$C:$C,'รับ-จ่าย ประจำวัน'!$B589,เตรียมส่วนผสม!AD:AD)+SUMIF(กวนไส้!$C:$C,'รับ-จ่าย ประจำวัน'!$B589,กวนไส้!AD:AD)+SUMIF(ผลิต1!$C:$C,'รับ-จ่าย ประจำวัน'!$B589,ผลิต1!AD:AD)+SUMIF(ผลิต2!$C:$C,'รับ-จ่าย ประจำวัน'!$B589,ผลิต2!AD:AD)+SUMIF(เส้นแต่งหน้าขนมเค้ก!$C:$C,'รับ-จ่าย ประจำวัน'!$B589,เส้นแต่งหน้าขนมเค้ก!AD:AD)+SUMIF(แพ็ค!$C:$C,'รับ-จ่าย ประจำวัน'!$B589,แพ็ค!AD:AD)+SUMIF(ธุรการ!$C:$C,'รับ-จ่าย ประจำวัน'!$B589,ธุรการ!AD:AD)+SUMIF(เส้นแต่งหน้าขนมปัง!$C:$C,'รับ-จ่าย ประจำวัน'!$B589,เส้นแต่งหน้าขนมปัง!AD:AD)+SUMIF('วางแผนBC,CJ'!$C:$C,'รับ-จ่าย ประจำวัน'!$B589,'วางแผนBC,CJ'!AD:AD)+SUMIF(RD!$C:$C,'รับ-จ่าย ประจำวัน'!$B589,RD!AD:AD)+SUMIF('FG,ออนไล,คัดแยก'!$C:$C,'รับ-จ่าย ประจำวัน'!$B589,'FG,ออนไล,คัดแยก'!AD:AD)</f>
        <v>0</v>
      </c>
      <c r="BL589" s="16">
        <f>SUMIF(เตรียมส่วนผสม!$C:$C,'รับ-จ่าย ประจำวัน'!$B589,เตรียมส่วนผสม!AE:AE)+SUMIF(กวนไส้!$C:$C,'รับ-จ่าย ประจำวัน'!$B589,กวนไส้!AE:AE)+SUMIF(ผลิต1!$C:$C,'รับ-จ่าย ประจำวัน'!$B589,ผลิต1!AE:AE)+SUMIF(ผลิต2!$C:$C,'รับ-จ่าย ประจำวัน'!$B589,ผลิต2!AE:AE)+SUMIF(เส้นแต่งหน้าขนมเค้ก!$C:$C,'รับ-จ่าย ประจำวัน'!$B589,เส้นแต่งหน้าขนมเค้ก!AE:AE)+SUMIF(แพ็ค!$C:$C,'รับ-จ่าย ประจำวัน'!$B589,แพ็ค!AE:AE)+SUMIF(ธุรการ!$C:$C,'รับ-จ่าย ประจำวัน'!$B589,ธุรการ!AE:AE)+SUMIF(เส้นแต่งหน้าขนมปัง!$C:$C,'รับ-จ่าย ประจำวัน'!$B589,เส้นแต่งหน้าขนมปัง!AE:AE)+SUMIF('วางแผนBC,CJ'!$C:$C,'รับ-จ่าย ประจำวัน'!$B589,'วางแผนBC,CJ'!AE:AE)+SUMIF(RD!$C:$C,'รับ-จ่าย ประจำวัน'!$B589,RD!AE:AE)+SUMIF('FG,ออนไล,คัดแยก'!$C:$C,'รับ-จ่าย ประจำวัน'!$B589,'FG,ออนไล,คัดแยก'!AE:AE)</f>
        <v>0</v>
      </c>
      <c r="BM589" s="16">
        <f>SUMIF(เตรียมส่วนผสม!$C:$C,'รับ-จ่าย ประจำวัน'!$B589,เตรียมส่วนผสม!AF:AF)+SUMIF(กวนไส้!$C:$C,'รับ-จ่าย ประจำวัน'!$B589,กวนไส้!AF:AF)+SUMIF(ผลิต1!$C:$C,'รับ-จ่าย ประจำวัน'!$B589,ผลิต1!AF:AF)+SUMIF(ผลิต2!$C:$C,'รับ-จ่าย ประจำวัน'!$B589,ผลิต2!AF:AF)+SUMIF(เส้นแต่งหน้าขนมเค้ก!$C:$C,'รับ-จ่าย ประจำวัน'!$B589,เส้นแต่งหน้าขนมเค้ก!AF:AF)+SUMIF(แพ็ค!$C:$C,'รับ-จ่าย ประจำวัน'!$B589,แพ็ค!AF:AF)+SUMIF(ธุรการ!$C:$C,'รับ-จ่าย ประจำวัน'!$B589,ธุรการ!AF:AF)+SUMIF(เส้นแต่งหน้าขนมปัง!$C:$C,'รับ-จ่าย ประจำวัน'!$B589,เส้นแต่งหน้าขนมปัง!AF:AF)+SUMIF('วางแผนBC,CJ'!$C:$C,'รับ-จ่าย ประจำวัน'!$B589,'วางแผนBC,CJ'!AF:AF)+SUMIF(RD!$C:$C,'รับ-จ่าย ประจำวัน'!$B589,RD!AF:AF)+SUMIF('FG,ออนไล,คัดแยก'!$C:$C,'รับ-จ่าย ประจำวัน'!$B589,'FG,ออนไล,คัดแยก'!AF:AF)</f>
        <v>0</v>
      </c>
      <c r="BN589" s="16">
        <f>SUMIF(เตรียมส่วนผสม!$C:$C,'รับ-จ่าย ประจำวัน'!$B589,เตรียมส่วนผสม!AG:AG)+SUMIF(กวนไส้!$C:$C,'รับ-จ่าย ประจำวัน'!$B589,กวนไส้!AG:AG)+SUMIF(ผลิต1!$C:$C,'รับ-จ่าย ประจำวัน'!$B589,ผลิต1!AG:AG)+SUMIF(ผลิต2!$C:$C,'รับ-จ่าย ประจำวัน'!$B589,ผลิต2!AG:AG)+SUMIF(เส้นแต่งหน้าขนมเค้ก!$C:$C,'รับ-จ่าย ประจำวัน'!$B589,เส้นแต่งหน้าขนมเค้ก!AG:AG)+SUMIF(แพ็ค!$C:$C,'รับ-จ่าย ประจำวัน'!$B589,แพ็ค!AG:AG)+SUMIF(ธุรการ!$C:$C,'รับ-จ่าย ประจำวัน'!$B589,ธุรการ!AG:AG)+SUMIF(เส้นแต่งหน้าขนมปัง!$C:$C,'รับ-จ่าย ประจำวัน'!$B589,เส้นแต่งหน้าขนมปัง!AG:AG)+SUMIF('วางแผนBC,CJ'!$C:$C,'รับ-จ่าย ประจำวัน'!$B589,'วางแผนBC,CJ'!AG:AG)+SUMIF(RD!$C:$C,'รับ-จ่าย ประจำวัน'!$B589,RD!AG:AG)+SUMIF('FG,ออนไล,คัดแยก'!$C:$C,'รับ-จ่าย ประจำวัน'!$B589,'FG,ออนไล,คัดแยก'!AG:AG)</f>
        <v>0</v>
      </c>
      <c r="BO589" s="16">
        <f>SUMIF(เตรียมส่วนผสม!$C:$C,'รับ-จ่าย ประจำวัน'!$B589,เตรียมส่วนผสม!AH:AH)+SUMIF(กวนไส้!$C:$C,'รับ-จ่าย ประจำวัน'!$B589,กวนไส้!AH:AH)+SUMIF(ผลิต1!$C:$C,'รับ-จ่าย ประจำวัน'!$B589,ผลิต1!AH:AH)+SUMIF(ผลิต2!$C:$C,'รับ-จ่าย ประจำวัน'!$B589,ผลิต2!AH:AH)+SUMIF(เส้นแต่งหน้าขนมเค้ก!$C:$C,'รับ-จ่าย ประจำวัน'!$B589,เส้นแต่งหน้าขนมเค้ก!AH:AH)+SUMIF(แพ็ค!$C:$C,'รับ-จ่าย ประจำวัน'!$B589,แพ็ค!AH:AH)+SUMIF(ธุรการ!$C:$C,'รับ-จ่าย ประจำวัน'!$B589,ธุรการ!AH:AH)+SUMIF(เส้นแต่งหน้าขนมปัง!$C:$C,'รับ-จ่าย ประจำวัน'!$B589,เส้นแต่งหน้าขนมปัง!AH:AH)+SUMIF('วางแผนBC,CJ'!$C:$C,'รับ-จ่าย ประจำวัน'!$B589,'วางแผนBC,CJ'!AH:AH)+SUMIF(RD!$C:$C,'รับ-จ่าย ประจำวัน'!$B589,RD!AH:AH)+SUMIF('FG,ออนไล,คัดแยก'!$C:$C,'รับ-จ่าย ประจำวัน'!$B589,'FG,ออนไล,คัดแยก'!AH:AH)</f>
        <v>0</v>
      </c>
      <c r="BP589" s="16">
        <f>SUMIF(เตรียมส่วนผสม!$C:$C,'รับ-จ่าย ประจำวัน'!$B589,เตรียมส่วนผสม!AI:AI)+SUMIF(กวนไส้!$C:$C,'รับ-จ่าย ประจำวัน'!$B589,กวนไส้!AI:AI)+SUMIF(ผลิต1!$C:$C,'รับ-จ่าย ประจำวัน'!$B589,ผลิต1!AI:AI)+SUMIF(ผลิต2!$C:$C,'รับ-จ่าย ประจำวัน'!$B589,ผลิต2!AI:AI)+SUMIF(เส้นแต่งหน้าขนมเค้ก!$C:$C,'รับ-จ่าย ประจำวัน'!$B589,เส้นแต่งหน้าขนมเค้ก!AI:AI)+SUMIF(แพ็ค!$C:$C,'รับ-จ่าย ประจำวัน'!$B589,แพ็ค!AI:AI)+SUMIF(ธุรการ!$C:$C,'รับ-จ่าย ประจำวัน'!$B589,ธุรการ!AI:AI)+SUMIF(เส้นแต่งหน้าขนมปัง!$C:$C,'รับ-จ่าย ประจำวัน'!$B589,เส้นแต่งหน้าขนมปัง!AI:AI)+SUMIF('วางแผนBC,CJ'!$C:$C,'รับ-จ่าย ประจำวัน'!$B589,'วางแผนBC,CJ'!AI:AI)+SUMIF(RD!$C:$C,'รับ-จ่าย ประจำวัน'!$B589,RD!AI:AI)+SUMIF('FG,ออนไล,คัดแยก'!$C:$C,'รับ-จ่าย ประจำวัน'!$B589,'FG,ออนไล,คัดแยก'!AI:AI)</f>
        <v>0</v>
      </c>
      <c r="BQ589" s="16">
        <f>SUMIF(เตรียมส่วนผสม!$C:$C,'รับ-จ่าย ประจำวัน'!$B589,เตรียมส่วนผสม!AJ:AJ)+SUMIF(กวนไส้!$C:$C,'รับ-จ่าย ประจำวัน'!$B589,กวนไส้!AJ:AJ)+SUMIF(ผลิต1!$C:$C,'รับ-จ่าย ประจำวัน'!$B589,ผลิต1!AJ:AJ)+SUMIF(ผลิต2!$C:$C,'รับ-จ่าย ประจำวัน'!$B589,ผลิต2!AJ:AJ)+SUMIF(เส้นแต่งหน้าขนมเค้ก!$C:$C,'รับ-จ่าย ประจำวัน'!$B589,เส้นแต่งหน้าขนมเค้ก!AJ:AJ)+SUMIF(แพ็ค!$C:$C,'รับ-จ่าย ประจำวัน'!$B589,แพ็ค!AJ:AJ)+SUMIF(ธุรการ!$C:$C,'รับ-จ่าย ประจำวัน'!$B589,ธุรการ!AJ:AJ)+SUMIF(เส้นแต่งหน้าขนมปัง!$C:$C,'รับ-จ่าย ประจำวัน'!$B589,เส้นแต่งหน้าขนมปัง!AJ:AJ)+SUMIF('วางแผนBC,CJ'!$C:$C,'รับ-จ่าย ประจำวัน'!$B589,'วางแผนBC,CJ'!AJ:AJ)+SUMIF(RD!$C:$C,'รับ-จ่าย ประจำวัน'!$B589,RD!AJ:AJ)+SUMIF('FG,ออนไล,คัดแยก'!$C:$C,'รับ-จ่าย ประจำวัน'!$B589,'FG,ออนไล,คัดแยก'!AJ:AJ)</f>
        <v>0</v>
      </c>
      <c r="BR589" s="16">
        <f>SUMIF(เตรียมส่วนผสม!$C:$C,'รับ-จ่าย ประจำวัน'!$B589,เตรียมส่วนผสม!AK:AK)+SUMIF(กวนไส้!$C:$C,'รับ-จ่าย ประจำวัน'!$B589,กวนไส้!AK:AK)+SUMIF(ผลิต1!$C:$C,'รับ-จ่าย ประจำวัน'!$B589,ผลิต1!AK:AK)+SUMIF(ผลิต2!$C:$C,'รับ-จ่าย ประจำวัน'!$B589,ผลิต2!AK:AK)+SUMIF(เส้นแต่งหน้าขนมเค้ก!$C:$C,'รับ-จ่าย ประจำวัน'!$B589,เส้นแต่งหน้าขนมเค้ก!AK:AK)+SUMIF(แพ็ค!$C:$C,'รับ-จ่าย ประจำวัน'!$B589,แพ็ค!AK:AK)+SUMIF(ธุรการ!$C:$C,'รับ-จ่าย ประจำวัน'!$B589,ธุรการ!AK:AK)+SUMIF(เส้นแต่งหน้าขนมปัง!$C:$C,'รับ-จ่าย ประจำวัน'!$B589,เส้นแต่งหน้าขนมปัง!AK:AK)+SUMIF('วางแผนBC,CJ'!$C:$C,'รับ-จ่าย ประจำวัน'!$B589,'วางแผนBC,CJ'!AK:AK)+SUMIF(RD!$C:$C,'รับ-จ่าย ประจำวัน'!$B589,RD!AK:AK)+SUMIF('FG,ออนไล,คัดแยก'!$C:$C,'รับ-จ่าย ประจำวัน'!$B589,'FG,ออนไล,คัดแยก'!AK:AK)</f>
        <v>0</v>
      </c>
      <c r="BS589" s="16">
        <f>SUMIF(เตรียมส่วนผสม!$C:$C,'รับ-จ่าย ประจำวัน'!$B589,เตรียมส่วนผสม!AL:AL)+SUMIF(กวนไส้!$C:$C,'รับ-จ่าย ประจำวัน'!$B589,กวนไส้!AL:AL)+SUMIF(ผลิต1!$C:$C,'รับ-จ่าย ประจำวัน'!$B589,ผลิต1!AL:AL)+SUMIF(ผลิต2!$C:$C,'รับ-จ่าย ประจำวัน'!$B589,ผลิต2!AL:AL)+SUMIF(เส้นแต่งหน้าขนมเค้ก!$C:$C,'รับ-จ่าย ประจำวัน'!$B589,เส้นแต่งหน้าขนมเค้ก!AL:AL)+SUMIF(แพ็ค!$C:$C,'รับ-จ่าย ประจำวัน'!$B589,แพ็ค!AL:AL)+SUMIF(ธุรการ!$C:$C,'รับ-จ่าย ประจำวัน'!$B589,ธุรการ!AL:AL)+SUMIF(เส้นแต่งหน้าขนมปัง!$C:$C,'รับ-จ่าย ประจำวัน'!$B589,เส้นแต่งหน้าขนมปัง!AL:AL)+SUMIF('วางแผนBC,CJ'!$C:$C,'รับ-จ่าย ประจำวัน'!$B589,'วางแผนBC,CJ'!AL:AL)+SUMIF(RD!$C:$C,'รับ-จ่าย ประจำวัน'!$B589,RD!AL:AL)+SUMIF('FG,ออนไล,คัดแยก'!$C:$C,'รับ-จ่าย ประจำวัน'!$B589,'FG,ออนไล,คัดแยก'!AL:AL)</f>
        <v>0</v>
      </c>
      <c r="BT589" s="18">
        <f t="shared" si="126"/>
        <v>0</v>
      </c>
      <c r="BU589" s="116"/>
      <c r="BV589" s="146">
        <f t="shared" si="127"/>
        <v>0</v>
      </c>
      <c r="BW589" s="183">
        <v>30</v>
      </c>
      <c r="BX589" s="172">
        <f t="shared" si="124"/>
        <v>0</v>
      </c>
      <c r="BY589" s="188" t="e">
        <f t="shared" si="122"/>
        <v>#DIV/0!</v>
      </c>
      <c r="BZ589" s="180" t="e">
        <f t="shared" ca="1" si="128"/>
        <v>#DIV/0!</v>
      </c>
      <c r="CA589" s="93"/>
      <c r="CB589" s="93"/>
      <c r="CC589" s="93"/>
      <c r="CD589" s="93"/>
      <c r="CE589" s="93"/>
      <c r="CF589" s="93"/>
      <c r="CG589" s="93"/>
      <c r="CH589" s="93"/>
      <c r="CI589" s="93"/>
      <c r="CJ589" s="97"/>
      <c r="CK589" s="9">
        <f t="shared" si="123"/>
        <v>0</v>
      </c>
    </row>
    <row r="590" spans="1:89" hidden="1" x14ac:dyDescent="0.5">
      <c r="A590" s="149"/>
      <c r="B590" s="34">
        <v>1023401130</v>
      </c>
      <c r="C590" s="156" t="s">
        <v>1872</v>
      </c>
      <c r="D590" s="141" t="s">
        <v>91</v>
      </c>
      <c r="E590" s="25"/>
      <c r="F590" s="132"/>
      <c r="G590" s="25"/>
      <c r="H590" s="12">
        <v>0</v>
      </c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11"/>
      <c r="AF590" s="11"/>
      <c r="AG590" s="11"/>
      <c r="AH590" s="11"/>
      <c r="AI590" s="25"/>
      <c r="AJ590" s="25"/>
      <c r="AK590" s="25"/>
      <c r="AL590" s="25"/>
      <c r="AM590" s="25"/>
      <c r="AN590" s="15">
        <f t="shared" si="129"/>
        <v>0</v>
      </c>
      <c r="AO590" s="16">
        <f>SUMIF(เตรียมส่วนผสม!$C:$C,'รับ-จ่าย ประจำวัน'!$B590,เตรียมส่วนผสม!H:H)+SUMIF(กวนไส้!$C:$C,'รับ-จ่าย ประจำวัน'!$B590,กวนไส้!H:H)+SUMIF(ผลิต1!$C:$C,'รับ-จ่าย ประจำวัน'!$B590,ผลิต1!H:H)+SUMIF(ผลิต2!$C:$C,'รับ-จ่าย ประจำวัน'!$B590,ผลิต2!H:H)+SUMIF(เส้นแต่งหน้าขนมเค้ก!$C:$C,'รับ-จ่าย ประจำวัน'!$B590,เส้นแต่งหน้าขนมเค้ก!H:H)+SUMIF(แพ็ค!$C:$C,'รับ-จ่าย ประจำวัน'!$B590,แพ็ค!H:H)+SUMIF(ธุรการ!$C:$C,'รับ-จ่าย ประจำวัน'!$B590,ธุรการ!H:H)+SUMIF(เส้นแต่งหน้าขนมปัง!$C:$C,'รับ-จ่าย ประจำวัน'!$B590,เส้นแต่งหน้าขนมปัง!H:H)+SUMIF('วางแผนBC,CJ'!$C:$C,'รับ-จ่าย ประจำวัน'!$B590,'วางแผนBC,CJ'!H:H)+SUMIF(RD!$C:$C,'รับ-จ่าย ประจำวัน'!$B590,RD!H:H)+SUMIF('FG,ออนไล,คัดแยก'!$C:$C,'รับ-จ่าย ประจำวัน'!$B590,'FG,ออนไล,คัดแยก'!H:H)</f>
        <v>0</v>
      </c>
      <c r="AP590" s="16">
        <f>SUMIF(เตรียมส่วนผสม!$C:$C,'รับ-จ่าย ประจำวัน'!$B590,เตรียมส่วนผสม!I:I)+SUMIF(กวนไส้!$C:$C,'รับ-จ่าย ประจำวัน'!$B590,กวนไส้!I:I)+SUMIF(ผลิต1!$C:$C,'รับ-จ่าย ประจำวัน'!$B590,ผลิต1!I:I)+SUMIF(ผลิต2!$C:$C,'รับ-จ่าย ประจำวัน'!$B590,ผลิต2!I:I)+SUMIF(เส้นแต่งหน้าขนมเค้ก!$C:$C,'รับ-จ่าย ประจำวัน'!$B590,เส้นแต่งหน้าขนมเค้ก!I:I)+SUMIF(แพ็ค!$C:$C,'รับ-จ่าย ประจำวัน'!$B590,แพ็ค!I:I)+SUMIF(ธุรการ!$C:$C,'รับ-จ่าย ประจำวัน'!$B590,ธุรการ!I:I)+SUMIF(เส้นแต่งหน้าขนมปัง!$C:$C,'รับ-จ่าย ประจำวัน'!$B590,เส้นแต่งหน้าขนมปัง!I:I)+SUMIF('วางแผนBC,CJ'!$C:$C,'รับ-จ่าย ประจำวัน'!$B590,'วางแผนBC,CJ'!I:I)+SUMIF(RD!$C:$C,'รับ-จ่าย ประจำวัน'!$B590,RD!I:I)+SUMIF('FG,ออนไล,คัดแยก'!$C:$C,'รับ-จ่าย ประจำวัน'!$B590,'FG,ออนไล,คัดแยก'!I:I)</f>
        <v>0</v>
      </c>
      <c r="AQ590" s="16">
        <f>SUMIF(เตรียมส่วนผสม!$C:$C,'รับ-จ่าย ประจำวัน'!$B590,เตรียมส่วนผสม!J:J)+SUMIF(กวนไส้!$C:$C,'รับ-จ่าย ประจำวัน'!$B590,กวนไส้!J:J)+SUMIF(ผลิต1!$C:$C,'รับ-จ่าย ประจำวัน'!$B590,ผลิต1!J:J)+SUMIF(ผลิต2!$C:$C,'รับ-จ่าย ประจำวัน'!$B590,ผลิต2!J:J)+SUMIF(เส้นแต่งหน้าขนมเค้ก!$C:$C,'รับ-จ่าย ประจำวัน'!$B590,เส้นแต่งหน้าขนมเค้ก!J:J)+SUMIF(แพ็ค!$C:$C,'รับ-จ่าย ประจำวัน'!$B590,แพ็ค!J:J)+SUMIF(ธุรการ!$C:$C,'รับ-จ่าย ประจำวัน'!$B590,ธุรการ!J:J)+SUMIF(เส้นแต่งหน้าขนมปัง!$C:$C,'รับ-จ่าย ประจำวัน'!$B590,เส้นแต่งหน้าขนมปัง!J:J)+SUMIF('วางแผนBC,CJ'!$C:$C,'รับ-จ่าย ประจำวัน'!$B590,'วางแผนBC,CJ'!J:J)+SUMIF(RD!$C:$C,'รับ-จ่าย ประจำวัน'!$B590,RD!J:J)+SUMIF('FG,ออนไล,คัดแยก'!$C:$C,'รับ-จ่าย ประจำวัน'!$B590,'FG,ออนไล,คัดแยก'!J:J)</f>
        <v>0</v>
      </c>
      <c r="AR590" s="16">
        <f>SUMIF(เตรียมส่วนผสม!$C:$C,'รับ-จ่าย ประจำวัน'!$B590,เตรียมส่วนผสม!K:K)+SUMIF(กวนไส้!$C:$C,'รับ-จ่าย ประจำวัน'!$B590,กวนไส้!K:K)+SUMIF(ผลิต1!$C:$C,'รับ-จ่าย ประจำวัน'!$B590,ผลิต1!K:K)+SUMIF(ผลิต2!$C:$C,'รับ-จ่าย ประจำวัน'!$B590,ผลิต2!K:K)+SUMIF(เส้นแต่งหน้าขนมเค้ก!$C:$C,'รับ-จ่าย ประจำวัน'!$B590,เส้นแต่งหน้าขนมเค้ก!K:K)+SUMIF(แพ็ค!$C:$C,'รับ-จ่าย ประจำวัน'!$B590,แพ็ค!K:K)+SUMIF(ธุรการ!$C:$C,'รับ-จ่าย ประจำวัน'!$B590,ธุรการ!K:K)+SUMIF(เส้นแต่งหน้าขนมปัง!$C:$C,'รับ-จ่าย ประจำวัน'!$B590,เส้นแต่งหน้าขนมปัง!K:K)+SUMIF('วางแผนBC,CJ'!$C:$C,'รับ-จ่าย ประจำวัน'!$B590,'วางแผนBC,CJ'!K:K)+SUMIF(RD!$C:$C,'รับ-จ่าย ประจำวัน'!$B590,RD!K:K)+SUMIF('FG,ออนไล,คัดแยก'!$C:$C,'รับ-จ่าย ประจำวัน'!$B590,'FG,ออนไล,คัดแยก'!K:K)</f>
        <v>0</v>
      </c>
      <c r="AS590" s="16">
        <f>SUMIF(เตรียมส่วนผสม!$C:$C,'รับ-จ่าย ประจำวัน'!$B590,เตรียมส่วนผสม!L:L)+SUMIF(กวนไส้!$C:$C,'รับ-จ่าย ประจำวัน'!$B590,กวนไส้!L:L)+SUMIF(ผลิต1!$C:$C,'รับ-จ่าย ประจำวัน'!$B590,ผลิต1!L:L)+SUMIF(ผลิต2!$C:$C,'รับ-จ่าย ประจำวัน'!$B590,ผลิต2!L:L)+SUMIF(เส้นแต่งหน้าขนมเค้ก!$C:$C,'รับ-จ่าย ประจำวัน'!$B590,เส้นแต่งหน้าขนมเค้ก!L:L)+SUMIF(แพ็ค!$C:$C,'รับ-จ่าย ประจำวัน'!$B590,แพ็ค!L:L)+SUMIF(ธุรการ!$C:$C,'รับ-จ่าย ประจำวัน'!$B590,ธุรการ!L:L)+SUMIF(เส้นแต่งหน้าขนมปัง!$C:$C,'รับ-จ่าย ประจำวัน'!$B590,เส้นแต่งหน้าขนมปัง!L:L)+SUMIF('วางแผนBC,CJ'!$C:$C,'รับ-จ่าย ประจำวัน'!$B590,'วางแผนBC,CJ'!L:L)+SUMIF(RD!$C:$C,'รับ-จ่าย ประจำวัน'!$B590,RD!L:L)+SUMIF('FG,ออนไล,คัดแยก'!$C:$C,'รับ-จ่าย ประจำวัน'!$B590,'FG,ออนไล,คัดแยก'!L:L)</f>
        <v>0</v>
      </c>
      <c r="AT590" s="16">
        <f>SUMIF(เตรียมส่วนผสม!$C:$C,'รับ-จ่าย ประจำวัน'!$B590,เตรียมส่วนผสม!M:M)+SUMIF(กวนไส้!$C:$C,'รับ-จ่าย ประจำวัน'!$B590,กวนไส้!M:M)+SUMIF(ผลิต1!$C:$C,'รับ-จ่าย ประจำวัน'!$B590,ผลิต1!M:M)+SUMIF(ผลิต2!$C:$C,'รับ-จ่าย ประจำวัน'!$B590,ผลิต2!M:M)+SUMIF(เส้นแต่งหน้าขนมเค้ก!$C:$C,'รับ-จ่าย ประจำวัน'!$B590,เส้นแต่งหน้าขนมเค้ก!M:M)+SUMIF(แพ็ค!$C:$C,'รับ-จ่าย ประจำวัน'!$B590,แพ็ค!M:M)+SUMIF(ธุรการ!$C:$C,'รับ-จ่าย ประจำวัน'!$B590,ธุรการ!M:M)+SUMIF(เส้นแต่งหน้าขนมปัง!$C:$C,'รับ-จ่าย ประจำวัน'!$B590,เส้นแต่งหน้าขนมปัง!M:M)+SUMIF('วางแผนBC,CJ'!$C:$C,'รับ-จ่าย ประจำวัน'!$B590,'วางแผนBC,CJ'!M:M)+SUMIF(RD!$C:$C,'รับ-จ่าย ประจำวัน'!$B590,RD!M:M)+SUMIF('FG,ออนไล,คัดแยก'!$C:$C,'รับ-จ่าย ประจำวัน'!$B590,'FG,ออนไล,คัดแยก'!M:M)</f>
        <v>0</v>
      </c>
      <c r="AU590" s="16">
        <f>SUMIF(เตรียมส่วนผสม!$C:$C,'รับ-จ่าย ประจำวัน'!$B590,เตรียมส่วนผสม!N:N)+SUMIF(กวนไส้!$C:$C,'รับ-จ่าย ประจำวัน'!$B590,กวนไส้!N:N)+SUMIF(ผลิต1!$C:$C,'รับ-จ่าย ประจำวัน'!$B590,ผลิต1!N:N)+SUMIF(ผลิต2!$C:$C,'รับ-จ่าย ประจำวัน'!$B590,ผลิต2!N:N)+SUMIF(เส้นแต่งหน้าขนมเค้ก!$C:$C,'รับ-จ่าย ประจำวัน'!$B590,เส้นแต่งหน้าขนมเค้ก!N:N)+SUMIF(แพ็ค!$C:$C,'รับ-จ่าย ประจำวัน'!$B590,แพ็ค!N:N)+SUMIF(ธุรการ!$C:$C,'รับ-จ่าย ประจำวัน'!$B590,ธุรการ!N:N)+SUMIF(เส้นแต่งหน้าขนมปัง!$C:$C,'รับ-จ่าย ประจำวัน'!$B590,เส้นแต่งหน้าขนมปัง!N:N)+SUMIF('วางแผนBC,CJ'!$C:$C,'รับ-จ่าย ประจำวัน'!$B590,'วางแผนBC,CJ'!N:N)+SUMIF(RD!$C:$C,'รับ-จ่าย ประจำวัน'!$B590,RD!N:N)+SUMIF('FG,ออนไล,คัดแยก'!$C:$C,'รับ-จ่าย ประจำวัน'!$B590,'FG,ออนไล,คัดแยก'!N:N)</f>
        <v>0</v>
      </c>
      <c r="AV590" s="16">
        <f>SUMIF(เตรียมส่วนผสม!$C:$C,'รับ-จ่าย ประจำวัน'!$B590,เตรียมส่วนผสม!O:O)+SUMIF(กวนไส้!$C:$C,'รับ-จ่าย ประจำวัน'!$B590,กวนไส้!O:O)+SUMIF(ผลิต1!$C:$C,'รับ-จ่าย ประจำวัน'!$B590,ผลิต1!O:O)+SUMIF(ผลิต2!$C:$C,'รับ-จ่าย ประจำวัน'!$B590,ผลิต2!O:O)+SUMIF(เส้นแต่งหน้าขนมเค้ก!$C:$C,'รับ-จ่าย ประจำวัน'!$B590,เส้นแต่งหน้าขนมเค้ก!O:O)+SUMIF(แพ็ค!$C:$C,'รับ-จ่าย ประจำวัน'!$B590,แพ็ค!O:O)+SUMIF(ธุรการ!$C:$C,'รับ-จ่าย ประจำวัน'!$B590,ธุรการ!O:O)+SUMIF(เส้นแต่งหน้าขนมปัง!$C:$C,'รับ-จ่าย ประจำวัน'!$B590,เส้นแต่งหน้าขนมปัง!O:O)+SUMIF('วางแผนBC,CJ'!$C:$C,'รับ-จ่าย ประจำวัน'!$B590,'วางแผนBC,CJ'!O:O)+SUMIF(RD!$C:$C,'รับ-จ่าย ประจำวัน'!$B590,RD!O:O)+SUMIF('FG,ออนไล,คัดแยก'!$C:$C,'รับ-จ่าย ประจำวัน'!$B590,'FG,ออนไล,คัดแยก'!O:O)</f>
        <v>0</v>
      </c>
      <c r="AW590" s="16">
        <f>SUMIF(เตรียมส่วนผสม!$C:$C,'รับ-จ่าย ประจำวัน'!$B590,เตรียมส่วนผสม!P:P)+SUMIF(กวนไส้!$C:$C,'รับ-จ่าย ประจำวัน'!$B590,กวนไส้!P:P)+SUMIF(ผลิต1!$C:$C,'รับ-จ่าย ประจำวัน'!$B590,ผลิต1!P:P)+SUMIF(ผลิต2!$C:$C,'รับ-จ่าย ประจำวัน'!$B590,ผลิต2!P:P)+SUMIF(เส้นแต่งหน้าขนมเค้ก!$C:$C,'รับ-จ่าย ประจำวัน'!$B590,เส้นแต่งหน้าขนมเค้ก!P:P)+SUMIF(แพ็ค!$C:$C,'รับ-จ่าย ประจำวัน'!$B590,แพ็ค!P:P)+SUMIF(ธุรการ!$C:$C,'รับ-จ่าย ประจำวัน'!$B590,ธุรการ!P:P)+SUMIF(เส้นแต่งหน้าขนมปัง!$C:$C,'รับ-จ่าย ประจำวัน'!$B590,เส้นแต่งหน้าขนมปัง!P:P)+SUMIF('วางแผนBC,CJ'!$C:$C,'รับ-จ่าย ประจำวัน'!$B590,'วางแผนBC,CJ'!P:P)+SUMIF(RD!$C:$C,'รับ-จ่าย ประจำวัน'!$B590,RD!P:P)+SUMIF('FG,ออนไล,คัดแยก'!$C:$C,'รับ-จ่าย ประจำวัน'!$B590,'FG,ออนไล,คัดแยก'!P:P)</f>
        <v>0</v>
      </c>
      <c r="AX590" s="16">
        <f>SUMIF(เตรียมส่วนผสม!$C:$C,'รับ-จ่าย ประจำวัน'!$B590,เตรียมส่วนผสม!Q:Q)+SUMIF(กวนไส้!$C:$C,'รับ-จ่าย ประจำวัน'!$B590,กวนไส้!Q:Q)+SUMIF(ผลิต1!$C:$C,'รับ-จ่าย ประจำวัน'!$B590,ผลิต1!Q:Q)+SUMIF(ผลิต2!$C:$C,'รับ-จ่าย ประจำวัน'!$B590,ผลิต2!Q:Q)+SUMIF(เส้นแต่งหน้าขนมเค้ก!$C:$C,'รับ-จ่าย ประจำวัน'!$B590,เส้นแต่งหน้าขนมเค้ก!Q:Q)+SUMIF(แพ็ค!$C:$C,'รับ-จ่าย ประจำวัน'!$B590,แพ็ค!Q:Q)+SUMIF(ธุรการ!$C:$C,'รับ-จ่าย ประจำวัน'!$B590,ธุรการ!Q:Q)+SUMIF(เส้นแต่งหน้าขนมปัง!$C:$C,'รับ-จ่าย ประจำวัน'!$B590,เส้นแต่งหน้าขนมปัง!Q:Q)+SUMIF('วางแผนBC,CJ'!$C:$C,'รับ-จ่าย ประจำวัน'!$B590,'วางแผนBC,CJ'!Q:Q)+SUMIF(RD!$C:$C,'รับ-จ่าย ประจำวัน'!$B590,RD!Q:Q)+SUMIF('FG,ออนไล,คัดแยก'!$C:$C,'รับ-จ่าย ประจำวัน'!$B590,'FG,ออนไล,คัดแยก'!Q:Q)</f>
        <v>0</v>
      </c>
      <c r="AY590" s="16">
        <f>SUMIF(เตรียมส่วนผสม!$C:$C,'รับ-จ่าย ประจำวัน'!$B590,เตรียมส่วนผสม!R:R)+SUMIF(กวนไส้!$C:$C,'รับ-จ่าย ประจำวัน'!$B590,กวนไส้!R:R)+SUMIF(ผลิต1!$C:$C,'รับ-จ่าย ประจำวัน'!$B590,ผลิต1!R:R)+SUMIF(ผลิต2!$C:$C,'รับ-จ่าย ประจำวัน'!$B590,ผลิต2!R:R)+SUMIF(เส้นแต่งหน้าขนมเค้ก!$C:$C,'รับ-จ่าย ประจำวัน'!$B590,เส้นแต่งหน้าขนมเค้ก!R:R)+SUMIF(แพ็ค!$C:$C,'รับ-จ่าย ประจำวัน'!$B590,แพ็ค!R:R)+SUMIF(ธุรการ!$C:$C,'รับ-จ่าย ประจำวัน'!$B590,ธุรการ!R:R)+SUMIF(เส้นแต่งหน้าขนมปัง!$C:$C,'รับ-จ่าย ประจำวัน'!$B590,เส้นแต่งหน้าขนมปัง!R:R)+SUMIF('วางแผนBC,CJ'!$C:$C,'รับ-จ่าย ประจำวัน'!$B590,'วางแผนBC,CJ'!R:R)+SUMIF(RD!$C:$C,'รับ-จ่าย ประจำวัน'!$B590,RD!R:R)+SUMIF('FG,ออนไล,คัดแยก'!$C:$C,'รับ-จ่าย ประจำวัน'!$B590,'FG,ออนไล,คัดแยก'!R:R)</f>
        <v>0</v>
      </c>
      <c r="AZ590" s="16">
        <f>SUMIF(เตรียมส่วนผสม!$C:$C,'รับ-จ่าย ประจำวัน'!$B590,เตรียมส่วนผสม!S:S)+SUMIF(กวนไส้!$C:$C,'รับ-จ่าย ประจำวัน'!$B590,กวนไส้!S:S)+SUMIF(ผลิต1!$C:$C,'รับ-จ่าย ประจำวัน'!$B590,ผลิต1!S:S)+SUMIF(ผลิต2!$C:$C,'รับ-จ่าย ประจำวัน'!$B590,ผลิต2!S:S)+SUMIF(เส้นแต่งหน้าขนมเค้ก!$C:$C,'รับ-จ่าย ประจำวัน'!$B590,เส้นแต่งหน้าขนมเค้ก!S:S)+SUMIF(แพ็ค!$C:$C,'รับ-จ่าย ประจำวัน'!$B590,แพ็ค!S:S)+SUMIF(ธุรการ!$C:$C,'รับ-จ่าย ประจำวัน'!$B590,ธุรการ!S:S)+SUMIF(เส้นแต่งหน้าขนมปัง!$C:$C,'รับ-จ่าย ประจำวัน'!$B590,เส้นแต่งหน้าขนมปัง!S:S)+SUMIF('วางแผนBC,CJ'!$C:$C,'รับ-จ่าย ประจำวัน'!$B590,'วางแผนBC,CJ'!S:S)+SUMIF(RD!$C:$C,'รับ-จ่าย ประจำวัน'!$B590,RD!S:S)+SUMIF('FG,ออนไล,คัดแยก'!$C:$C,'รับ-จ่าย ประจำวัน'!$B590,'FG,ออนไล,คัดแยก'!S:S)</f>
        <v>0</v>
      </c>
      <c r="BA590" s="16">
        <f>SUMIF(เตรียมส่วนผสม!$C:$C,'รับ-จ่าย ประจำวัน'!$B590,เตรียมส่วนผสม!T:T)+SUMIF(กวนไส้!$C:$C,'รับ-จ่าย ประจำวัน'!$B590,กวนไส้!T:T)+SUMIF(ผลิต1!$C:$C,'รับ-จ่าย ประจำวัน'!$B590,ผลิต1!T:T)+SUMIF(ผลิต2!$C:$C,'รับ-จ่าย ประจำวัน'!$B590,ผลิต2!T:T)+SUMIF(เส้นแต่งหน้าขนมเค้ก!$C:$C,'รับ-จ่าย ประจำวัน'!$B590,เส้นแต่งหน้าขนมเค้ก!T:T)+SUMIF(แพ็ค!$C:$C,'รับ-จ่าย ประจำวัน'!$B590,แพ็ค!T:T)+SUMIF(ธุรการ!$C:$C,'รับ-จ่าย ประจำวัน'!$B590,ธุรการ!T:T)+SUMIF(เส้นแต่งหน้าขนมปัง!$C:$C,'รับ-จ่าย ประจำวัน'!$B590,เส้นแต่งหน้าขนมปัง!T:T)+SUMIF('วางแผนBC,CJ'!$C:$C,'รับ-จ่าย ประจำวัน'!$B590,'วางแผนBC,CJ'!T:T)+SUMIF(RD!$C:$C,'รับ-จ่าย ประจำวัน'!$B590,RD!T:T)+SUMIF('FG,ออนไล,คัดแยก'!$C:$C,'รับ-จ่าย ประจำวัน'!$B590,'FG,ออนไล,คัดแยก'!T:T)</f>
        <v>0</v>
      </c>
      <c r="BB590" s="16">
        <f>SUMIF(เตรียมส่วนผสม!$C:$C,'รับ-จ่าย ประจำวัน'!$B590,เตรียมส่วนผสม!U:U)+SUMIF(กวนไส้!$C:$C,'รับ-จ่าย ประจำวัน'!$B590,กวนไส้!U:U)+SUMIF(ผลิต1!$C:$C,'รับ-จ่าย ประจำวัน'!$B590,ผลิต1!U:U)+SUMIF(ผลิต2!$C:$C,'รับ-จ่าย ประจำวัน'!$B590,ผลิต2!U:U)+SUMIF(เส้นแต่งหน้าขนมเค้ก!$C:$C,'รับ-จ่าย ประจำวัน'!$B590,เส้นแต่งหน้าขนมเค้ก!U:U)+SUMIF(แพ็ค!$C:$C,'รับ-จ่าย ประจำวัน'!$B590,แพ็ค!U:U)+SUMIF(ธุรการ!$C:$C,'รับ-จ่าย ประจำวัน'!$B590,ธุรการ!U:U)+SUMIF(เส้นแต่งหน้าขนมปัง!$C:$C,'รับ-จ่าย ประจำวัน'!$B590,เส้นแต่งหน้าขนมปัง!U:U)+SUMIF('วางแผนBC,CJ'!$C:$C,'รับ-จ่าย ประจำวัน'!$B590,'วางแผนBC,CJ'!U:U)+SUMIF(RD!$C:$C,'รับ-จ่าย ประจำวัน'!$B590,RD!U:U)+SUMIF('FG,ออนไล,คัดแยก'!$C:$C,'รับ-จ่าย ประจำวัน'!$B590,'FG,ออนไล,คัดแยก'!U:U)</f>
        <v>0</v>
      </c>
      <c r="BC590" s="16">
        <f>SUMIF(เตรียมส่วนผสม!$C:$C,'รับ-จ่าย ประจำวัน'!$B590,เตรียมส่วนผสม!V:V)+SUMIF(กวนไส้!$C:$C,'รับ-จ่าย ประจำวัน'!$B590,กวนไส้!V:V)+SUMIF(ผลิต1!$C:$C,'รับ-จ่าย ประจำวัน'!$B590,ผลิต1!V:V)+SUMIF(ผลิต2!$C:$C,'รับ-จ่าย ประจำวัน'!$B590,ผลิต2!V:V)+SUMIF(เส้นแต่งหน้าขนมเค้ก!$C:$C,'รับ-จ่าย ประจำวัน'!$B590,เส้นแต่งหน้าขนมเค้ก!V:V)+SUMIF(แพ็ค!$C:$C,'รับ-จ่าย ประจำวัน'!$B590,แพ็ค!V:V)+SUMIF(ธุรการ!$C:$C,'รับ-จ่าย ประจำวัน'!$B590,ธุรการ!V:V)+SUMIF(เส้นแต่งหน้าขนมปัง!$C:$C,'รับ-จ่าย ประจำวัน'!$B590,เส้นแต่งหน้าขนมปัง!V:V)+SUMIF('วางแผนBC,CJ'!$C:$C,'รับ-จ่าย ประจำวัน'!$B590,'วางแผนBC,CJ'!V:V)+SUMIF(RD!$C:$C,'รับ-จ่าย ประจำวัน'!$B590,RD!V:V)+SUMIF('FG,ออนไล,คัดแยก'!$C:$C,'รับ-จ่าย ประจำวัน'!$B590,'FG,ออนไล,คัดแยก'!V:V)</f>
        <v>0</v>
      </c>
      <c r="BD590" s="16">
        <f>SUMIF(เตรียมส่วนผสม!$C:$C,'รับ-จ่าย ประจำวัน'!$B590,เตรียมส่วนผสม!W:W)+SUMIF(กวนไส้!$C:$C,'รับ-จ่าย ประจำวัน'!$B590,กวนไส้!W:W)+SUMIF(ผลิต1!$C:$C,'รับ-จ่าย ประจำวัน'!$B590,ผลิต1!W:W)+SUMIF(ผลิต2!$C:$C,'รับ-จ่าย ประจำวัน'!$B590,ผลิต2!W:W)+SUMIF(เส้นแต่งหน้าขนมเค้ก!$C:$C,'รับ-จ่าย ประจำวัน'!$B590,เส้นแต่งหน้าขนมเค้ก!W:W)+SUMIF(แพ็ค!$C:$C,'รับ-จ่าย ประจำวัน'!$B590,แพ็ค!W:W)+SUMIF(ธุรการ!$C:$C,'รับ-จ่าย ประจำวัน'!$B590,ธุรการ!W:W)+SUMIF(เส้นแต่งหน้าขนมปัง!$C:$C,'รับ-จ่าย ประจำวัน'!$B590,เส้นแต่งหน้าขนมปัง!W:W)+SUMIF('วางแผนBC,CJ'!$C:$C,'รับ-จ่าย ประจำวัน'!$B590,'วางแผนBC,CJ'!W:W)+SUMIF(RD!$C:$C,'รับ-จ่าย ประจำวัน'!$B590,RD!W:W)+SUMIF('FG,ออนไล,คัดแยก'!$C:$C,'รับ-จ่าย ประจำวัน'!$B590,'FG,ออนไล,คัดแยก'!W:W)</f>
        <v>0</v>
      </c>
      <c r="BE590" s="16">
        <f>SUMIF(เตรียมส่วนผสม!$C:$C,'รับ-จ่าย ประจำวัน'!$B590,เตรียมส่วนผสม!X:X)+SUMIF(กวนไส้!$C:$C,'รับ-จ่าย ประจำวัน'!$B590,กวนไส้!X:X)+SUMIF(ผลิต1!$C:$C,'รับ-จ่าย ประจำวัน'!$B590,ผลิต1!X:X)+SUMIF(ผลิต2!$C:$C,'รับ-จ่าย ประจำวัน'!$B590,ผลิต2!X:X)+SUMIF(เส้นแต่งหน้าขนมเค้ก!$C:$C,'รับ-จ่าย ประจำวัน'!$B590,เส้นแต่งหน้าขนมเค้ก!X:X)+SUMIF(แพ็ค!$C:$C,'รับ-จ่าย ประจำวัน'!$B590,แพ็ค!X:X)+SUMIF(ธุรการ!$C:$C,'รับ-จ่าย ประจำวัน'!$B590,ธุรการ!X:X)+SUMIF(เส้นแต่งหน้าขนมปัง!$C:$C,'รับ-จ่าย ประจำวัน'!$B590,เส้นแต่งหน้าขนมปัง!X:X)+SUMIF('วางแผนBC,CJ'!$C:$C,'รับ-จ่าย ประจำวัน'!$B590,'วางแผนBC,CJ'!X:X)+SUMIF(RD!$C:$C,'รับ-จ่าย ประจำวัน'!$B590,RD!X:X)+SUMIF('FG,ออนไล,คัดแยก'!$C:$C,'รับ-จ่าย ประจำวัน'!$B590,'FG,ออนไล,คัดแยก'!X:X)</f>
        <v>0</v>
      </c>
      <c r="BF590" s="16">
        <f>SUMIF(เตรียมส่วนผสม!$C:$C,'รับ-จ่าย ประจำวัน'!$B590,เตรียมส่วนผสม!Y:Y)+SUMIF(กวนไส้!$C:$C,'รับ-จ่าย ประจำวัน'!$B590,กวนไส้!Y:Y)+SUMIF(ผลิต1!$C:$C,'รับ-จ่าย ประจำวัน'!$B590,ผลิต1!Y:Y)+SUMIF(ผลิต2!$C:$C,'รับ-จ่าย ประจำวัน'!$B590,ผลิต2!Y:Y)+SUMIF(เส้นแต่งหน้าขนมเค้ก!$C:$C,'รับ-จ่าย ประจำวัน'!$B590,เส้นแต่งหน้าขนมเค้ก!Y:Y)+SUMIF(แพ็ค!$C:$C,'รับ-จ่าย ประจำวัน'!$B590,แพ็ค!Y:Y)+SUMIF(ธุรการ!$C:$C,'รับ-จ่าย ประจำวัน'!$B590,ธุรการ!Y:Y)+SUMIF(เส้นแต่งหน้าขนมปัง!$C:$C,'รับ-จ่าย ประจำวัน'!$B590,เส้นแต่งหน้าขนมปัง!Y:Y)+SUMIF('วางแผนBC,CJ'!$C:$C,'รับ-จ่าย ประจำวัน'!$B590,'วางแผนBC,CJ'!Y:Y)+SUMIF(RD!$C:$C,'รับ-จ่าย ประจำวัน'!$B590,RD!Y:Y)+SUMIF('FG,ออนไล,คัดแยก'!$C:$C,'รับ-จ่าย ประจำวัน'!$B590,'FG,ออนไล,คัดแยก'!Y:Y)</f>
        <v>0</v>
      </c>
      <c r="BG590" s="16">
        <f>SUMIF(เตรียมส่วนผสม!$C:$C,'รับ-จ่าย ประจำวัน'!$B590,เตรียมส่วนผสม!Z:Z)+SUMIF(กวนไส้!$C:$C,'รับ-จ่าย ประจำวัน'!$B590,กวนไส้!Z:Z)+SUMIF(ผลิต1!$C:$C,'รับ-จ่าย ประจำวัน'!$B590,ผลิต1!Z:Z)+SUMIF(ผลิต2!$C:$C,'รับ-จ่าย ประจำวัน'!$B590,ผลิต2!Z:Z)+SUMIF(เส้นแต่งหน้าขนมเค้ก!$C:$C,'รับ-จ่าย ประจำวัน'!$B590,เส้นแต่งหน้าขนมเค้ก!Z:Z)+SUMIF(แพ็ค!$C:$C,'รับ-จ่าย ประจำวัน'!$B590,แพ็ค!Z:Z)+SUMIF(ธุรการ!$C:$C,'รับ-จ่าย ประจำวัน'!$B590,ธุรการ!Z:Z)+SUMIF(เส้นแต่งหน้าขนมปัง!$C:$C,'รับ-จ่าย ประจำวัน'!$B590,เส้นแต่งหน้าขนมปัง!Z:Z)+SUMIF('วางแผนBC,CJ'!$C:$C,'รับ-จ่าย ประจำวัน'!$B590,'วางแผนBC,CJ'!Z:Z)+SUMIF(RD!$C:$C,'รับ-จ่าย ประจำวัน'!$B590,RD!Z:Z)+SUMIF('FG,ออนไล,คัดแยก'!$C:$C,'รับ-จ่าย ประจำวัน'!$B590,'FG,ออนไล,คัดแยก'!Z:Z)</f>
        <v>0</v>
      </c>
      <c r="BH590" s="16">
        <f>SUMIF(เตรียมส่วนผสม!$C:$C,'รับ-จ่าย ประจำวัน'!$B590,เตรียมส่วนผสม!AA:AA)+SUMIF(กวนไส้!$C:$C,'รับ-จ่าย ประจำวัน'!$B590,กวนไส้!AA:AA)+SUMIF(ผลิต1!$C:$C,'รับ-จ่าย ประจำวัน'!$B590,ผลิต1!AA:AA)+SUMIF(ผลิต2!$C:$C,'รับ-จ่าย ประจำวัน'!$B590,ผลิต2!AA:AA)+SUMIF(เส้นแต่งหน้าขนมเค้ก!$C:$C,'รับ-จ่าย ประจำวัน'!$B590,เส้นแต่งหน้าขนมเค้ก!AA:AA)+SUMIF(แพ็ค!$C:$C,'รับ-จ่าย ประจำวัน'!$B590,แพ็ค!AA:AA)+SUMIF(ธุรการ!$C:$C,'รับ-จ่าย ประจำวัน'!$B590,ธุรการ!AA:AA)+SUMIF(เส้นแต่งหน้าขนมปัง!$C:$C,'รับ-จ่าย ประจำวัน'!$B590,เส้นแต่งหน้าขนมปัง!AA:AA)+SUMIF('วางแผนBC,CJ'!$C:$C,'รับ-จ่าย ประจำวัน'!$B590,'วางแผนBC,CJ'!AA:AA)+SUMIF(RD!$C:$C,'รับ-จ่าย ประจำวัน'!$B590,RD!AA:AA)+SUMIF('FG,ออนไล,คัดแยก'!$C:$C,'รับ-จ่าย ประจำวัน'!$B590,'FG,ออนไล,คัดแยก'!AA:AA)</f>
        <v>0</v>
      </c>
      <c r="BI590" s="16">
        <f>SUMIF(เตรียมส่วนผสม!$C:$C,'รับ-จ่าย ประจำวัน'!$B590,เตรียมส่วนผสม!AB:AB)+SUMIF(กวนไส้!$C:$C,'รับ-จ่าย ประจำวัน'!$B590,กวนไส้!AB:AB)+SUMIF(ผลิต1!$C:$C,'รับ-จ่าย ประจำวัน'!$B590,ผลิต1!AB:AB)+SUMIF(ผลิต2!$C:$C,'รับ-จ่าย ประจำวัน'!$B590,ผลิต2!AB:AB)+SUMIF(เส้นแต่งหน้าขนมเค้ก!$C:$C,'รับ-จ่าย ประจำวัน'!$B590,เส้นแต่งหน้าขนมเค้ก!AB:AB)+SUMIF(แพ็ค!$C:$C,'รับ-จ่าย ประจำวัน'!$B590,แพ็ค!AB:AB)+SUMIF(ธุรการ!$C:$C,'รับ-จ่าย ประจำวัน'!$B590,ธุรการ!AB:AB)+SUMIF(เส้นแต่งหน้าขนมปัง!$C:$C,'รับ-จ่าย ประจำวัน'!$B590,เส้นแต่งหน้าขนมปัง!AB:AB)+SUMIF('วางแผนBC,CJ'!$C:$C,'รับ-จ่าย ประจำวัน'!$B590,'วางแผนBC,CJ'!AB:AB)+SUMIF(RD!$C:$C,'รับ-จ่าย ประจำวัน'!$B590,RD!AB:AB)+SUMIF('FG,ออนไล,คัดแยก'!$C:$C,'รับ-จ่าย ประจำวัน'!$B590,'FG,ออนไล,คัดแยก'!AB:AB)</f>
        <v>0</v>
      </c>
      <c r="BJ590" s="16">
        <f>SUMIF(เตรียมส่วนผสม!$C:$C,'รับ-จ่าย ประจำวัน'!$B590,เตรียมส่วนผสม!AC:AC)+SUMIF(กวนไส้!$C:$C,'รับ-จ่าย ประจำวัน'!$B590,กวนไส้!AC:AC)+SUMIF(ผลิต1!$C:$C,'รับ-จ่าย ประจำวัน'!$B590,ผลิต1!AC:AC)+SUMIF(ผลิต2!$C:$C,'รับ-จ่าย ประจำวัน'!$B590,ผลิต2!AC:AC)+SUMIF(เส้นแต่งหน้าขนมเค้ก!$C:$C,'รับ-จ่าย ประจำวัน'!$B590,เส้นแต่งหน้าขนมเค้ก!AC:AC)+SUMIF(แพ็ค!$C:$C,'รับ-จ่าย ประจำวัน'!$B590,แพ็ค!AC:AC)+SUMIF(ธุรการ!$C:$C,'รับ-จ่าย ประจำวัน'!$B590,ธุรการ!AC:AC)+SUMIF(เส้นแต่งหน้าขนมปัง!$C:$C,'รับ-จ่าย ประจำวัน'!$B590,เส้นแต่งหน้าขนมปัง!AC:AC)+SUMIF('วางแผนBC,CJ'!$C:$C,'รับ-จ่าย ประจำวัน'!$B590,'วางแผนBC,CJ'!AC:AC)+SUMIF(RD!$C:$C,'รับ-จ่าย ประจำวัน'!$B590,RD!AC:AC)+SUMIF('FG,ออนไล,คัดแยก'!$C:$C,'รับ-จ่าย ประจำวัน'!$B590,'FG,ออนไล,คัดแยก'!AC:AC)</f>
        <v>0</v>
      </c>
      <c r="BK590" s="16">
        <f>SUMIF(เตรียมส่วนผสม!$C:$C,'รับ-จ่าย ประจำวัน'!$B590,เตรียมส่วนผสม!AD:AD)+SUMIF(กวนไส้!$C:$C,'รับ-จ่าย ประจำวัน'!$B590,กวนไส้!AD:AD)+SUMIF(ผลิต1!$C:$C,'รับ-จ่าย ประจำวัน'!$B590,ผลิต1!AD:AD)+SUMIF(ผลิต2!$C:$C,'รับ-จ่าย ประจำวัน'!$B590,ผลิต2!AD:AD)+SUMIF(เส้นแต่งหน้าขนมเค้ก!$C:$C,'รับ-จ่าย ประจำวัน'!$B590,เส้นแต่งหน้าขนมเค้ก!AD:AD)+SUMIF(แพ็ค!$C:$C,'รับ-จ่าย ประจำวัน'!$B590,แพ็ค!AD:AD)+SUMIF(ธุรการ!$C:$C,'รับ-จ่าย ประจำวัน'!$B590,ธุรการ!AD:AD)+SUMIF(เส้นแต่งหน้าขนมปัง!$C:$C,'รับ-จ่าย ประจำวัน'!$B590,เส้นแต่งหน้าขนมปัง!AD:AD)+SUMIF('วางแผนBC,CJ'!$C:$C,'รับ-จ่าย ประจำวัน'!$B590,'วางแผนBC,CJ'!AD:AD)+SUMIF(RD!$C:$C,'รับ-จ่าย ประจำวัน'!$B590,RD!AD:AD)+SUMIF('FG,ออนไล,คัดแยก'!$C:$C,'รับ-จ่าย ประจำวัน'!$B590,'FG,ออนไล,คัดแยก'!AD:AD)</f>
        <v>0</v>
      </c>
      <c r="BL590" s="16">
        <f>SUMIF(เตรียมส่วนผสม!$C:$C,'รับ-จ่าย ประจำวัน'!$B590,เตรียมส่วนผสม!AE:AE)+SUMIF(กวนไส้!$C:$C,'รับ-จ่าย ประจำวัน'!$B590,กวนไส้!AE:AE)+SUMIF(ผลิต1!$C:$C,'รับ-จ่าย ประจำวัน'!$B590,ผลิต1!AE:AE)+SUMIF(ผลิต2!$C:$C,'รับ-จ่าย ประจำวัน'!$B590,ผลิต2!AE:AE)+SUMIF(เส้นแต่งหน้าขนมเค้ก!$C:$C,'รับ-จ่าย ประจำวัน'!$B590,เส้นแต่งหน้าขนมเค้ก!AE:AE)+SUMIF(แพ็ค!$C:$C,'รับ-จ่าย ประจำวัน'!$B590,แพ็ค!AE:AE)+SUMIF(ธุรการ!$C:$C,'รับ-จ่าย ประจำวัน'!$B590,ธุรการ!AE:AE)+SUMIF(เส้นแต่งหน้าขนมปัง!$C:$C,'รับ-จ่าย ประจำวัน'!$B590,เส้นแต่งหน้าขนมปัง!AE:AE)+SUMIF('วางแผนBC,CJ'!$C:$C,'รับ-จ่าย ประจำวัน'!$B590,'วางแผนBC,CJ'!AE:AE)+SUMIF(RD!$C:$C,'รับ-จ่าย ประจำวัน'!$B590,RD!AE:AE)+SUMIF('FG,ออนไล,คัดแยก'!$C:$C,'รับ-จ่าย ประจำวัน'!$B590,'FG,ออนไล,คัดแยก'!AE:AE)</f>
        <v>0</v>
      </c>
      <c r="BM590" s="16">
        <f>SUMIF(เตรียมส่วนผสม!$C:$C,'รับ-จ่าย ประจำวัน'!$B590,เตรียมส่วนผสม!AF:AF)+SUMIF(กวนไส้!$C:$C,'รับ-จ่าย ประจำวัน'!$B590,กวนไส้!AF:AF)+SUMIF(ผลิต1!$C:$C,'รับ-จ่าย ประจำวัน'!$B590,ผลิต1!AF:AF)+SUMIF(ผลิต2!$C:$C,'รับ-จ่าย ประจำวัน'!$B590,ผลิต2!AF:AF)+SUMIF(เส้นแต่งหน้าขนมเค้ก!$C:$C,'รับ-จ่าย ประจำวัน'!$B590,เส้นแต่งหน้าขนมเค้ก!AF:AF)+SUMIF(แพ็ค!$C:$C,'รับ-จ่าย ประจำวัน'!$B590,แพ็ค!AF:AF)+SUMIF(ธุรการ!$C:$C,'รับ-จ่าย ประจำวัน'!$B590,ธุรการ!AF:AF)+SUMIF(เส้นแต่งหน้าขนมปัง!$C:$C,'รับ-จ่าย ประจำวัน'!$B590,เส้นแต่งหน้าขนมปัง!AF:AF)+SUMIF('วางแผนBC,CJ'!$C:$C,'รับ-จ่าย ประจำวัน'!$B590,'วางแผนBC,CJ'!AF:AF)+SUMIF(RD!$C:$C,'รับ-จ่าย ประจำวัน'!$B590,RD!AF:AF)+SUMIF('FG,ออนไล,คัดแยก'!$C:$C,'รับ-จ่าย ประจำวัน'!$B590,'FG,ออนไล,คัดแยก'!AF:AF)</f>
        <v>0</v>
      </c>
      <c r="BN590" s="16">
        <f>SUMIF(เตรียมส่วนผสม!$C:$C,'รับ-จ่าย ประจำวัน'!$B590,เตรียมส่วนผสม!AG:AG)+SUMIF(กวนไส้!$C:$C,'รับ-จ่าย ประจำวัน'!$B590,กวนไส้!AG:AG)+SUMIF(ผลิต1!$C:$C,'รับ-จ่าย ประจำวัน'!$B590,ผลิต1!AG:AG)+SUMIF(ผลิต2!$C:$C,'รับ-จ่าย ประจำวัน'!$B590,ผลิต2!AG:AG)+SUMIF(เส้นแต่งหน้าขนมเค้ก!$C:$C,'รับ-จ่าย ประจำวัน'!$B590,เส้นแต่งหน้าขนมเค้ก!AG:AG)+SUMIF(แพ็ค!$C:$C,'รับ-จ่าย ประจำวัน'!$B590,แพ็ค!AG:AG)+SUMIF(ธุรการ!$C:$C,'รับ-จ่าย ประจำวัน'!$B590,ธุรการ!AG:AG)+SUMIF(เส้นแต่งหน้าขนมปัง!$C:$C,'รับ-จ่าย ประจำวัน'!$B590,เส้นแต่งหน้าขนมปัง!AG:AG)+SUMIF('วางแผนBC,CJ'!$C:$C,'รับ-จ่าย ประจำวัน'!$B590,'วางแผนBC,CJ'!AG:AG)+SUMIF(RD!$C:$C,'รับ-จ่าย ประจำวัน'!$B590,RD!AG:AG)+SUMIF('FG,ออนไล,คัดแยก'!$C:$C,'รับ-จ่าย ประจำวัน'!$B590,'FG,ออนไล,คัดแยก'!AG:AG)</f>
        <v>0</v>
      </c>
      <c r="BO590" s="16">
        <f>SUMIF(เตรียมส่วนผสม!$C:$C,'รับ-จ่าย ประจำวัน'!$B590,เตรียมส่วนผสม!AH:AH)+SUMIF(กวนไส้!$C:$C,'รับ-จ่าย ประจำวัน'!$B590,กวนไส้!AH:AH)+SUMIF(ผลิต1!$C:$C,'รับ-จ่าย ประจำวัน'!$B590,ผลิต1!AH:AH)+SUMIF(ผลิต2!$C:$C,'รับ-จ่าย ประจำวัน'!$B590,ผลิต2!AH:AH)+SUMIF(เส้นแต่งหน้าขนมเค้ก!$C:$C,'รับ-จ่าย ประจำวัน'!$B590,เส้นแต่งหน้าขนมเค้ก!AH:AH)+SUMIF(แพ็ค!$C:$C,'รับ-จ่าย ประจำวัน'!$B590,แพ็ค!AH:AH)+SUMIF(ธุรการ!$C:$C,'รับ-จ่าย ประจำวัน'!$B590,ธุรการ!AH:AH)+SUMIF(เส้นแต่งหน้าขนมปัง!$C:$C,'รับ-จ่าย ประจำวัน'!$B590,เส้นแต่งหน้าขนมปัง!AH:AH)+SUMIF('วางแผนBC,CJ'!$C:$C,'รับ-จ่าย ประจำวัน'!$B590,'วางแผนBC,CJ'!AH:AH)+SUMIF(RD!$C:$C,'รับ-จ่าย ประจำวัน'!$B590,RD!AH:AH)+SUMIF('FG,ออนไล,คัดแยก'!$C:$C,'รับ-จ่าย ประจำวัน'!$B590,'FG,ออนไล,คัดแยก'!AH:AH)</f>
        <v>0</v>
      </c>
      <c r="BP590" s="16">
        <f>SUMIF(เตรียมส่วนผสม!$C:$C,'รับ-จ่าย ประจำวัน'!$B590,เตรียมส่วนผสม!AI:AI)+SUMIF(กวนไส้!$C:$C,'รับ-จ่าย ประจำวัน'!$B590,กวนไส้!AI:AI)+SUMIF(ผลิต1!$C:$C,'รับ-จ่าย ประจำวัน'!$B590,ผลิต1!AI:AI)+SUMIF(ผลิต2!$C:$C,'รับ-จ่าย ประจำวัน'!$B590,ผลิต2!AI:AI)+SUMIF(เส้นแต่งหน้าขนมเค้ก!$C:$C,'รับ-จ่าย ประจำวัน'!$B590,เส้นแต่งหน้าขนมเค้ก!AI:AI)+SUMIF(แพ็ค!$C:$C,'รับ-จ่าย ประจำวัน'!$B590,แพ็ค!AI:AI)+SUMIF(ธุรการ!$C:$C,'รับ-จ่าย ประจำวัน'!$B590,ธุรการ!AI:AI)+SUMIF(เส้นแต่งหน้าขนมปัง!$C:$C,'รับ-จ่าย ประจำวัน'!$B590,เส้นแต่งหน้าขนมปัง!AI:AI)+SUMIF('วางแผนBC,CJ'!$C:$C,'รับ-จ่าย ประจำวัน'!$B590,'วางแผนBC,CJ'!AI:AI)+SUMIF(RD!$C:$C,'รับ-จ่าย ประจำวัน'!$B590,RD!AI:AI)+SUMIF('FG,ออนไล,คัดแยก'!$C:$C,'รับ-จ่าย ประจำวัน'!$B590,'FG,ออนไล,คัดแยก'!AI:AI)</f>
        <v>0</v>
      </c>
      <c r="BQ590" s="16">
        <f>SUMIF(เตรียมส่วนผสม!$C:$C,'รับ-จ่าย ประจำวัน'!$B590,เตรียมส่วนผสม!AJ:AJ)+SUMIF(กวนไส้!$C:$C,'รับ-จ่าย ประจำวัน'!$B590,กวนไส้!AJ:AJ)+SUMIF(ผลิต1!$C:$C,'รับ-จ่าย ประจำวัน'!$B590,ผลิต1!AJ:AJ)+SUMIF(ผลิต2!$C:$C,'รับ-จ่าย ประจำวัน'!$B590,ผลิต2!AJ:AJ)+SUMIF(เส้นแต่งหน้าขนมเค้ก!$C:$C,'รับ-จ่าย ประจำวัน'!$B590,เส้นแต่งหน้าขนมเค้ก!AJ:AJ)+SUMIF(แพ็ค!$C:$C,'รับ-จ่าย ประจำวัน'!$B590,แพ็ค!AJ:AJ)+SUMIF(ธุรการ!$C:$C,'รับ-จ่าย ประจำวัน'!$B590,ธุรการ!AJ:AJ)+SUMIF(เส้นแต่งหน้าขนมปัง!$C:$C,'รับ-จ่าย ประจำวัน'!$B590,เส้นแต่งหน้าขนมปัง!AJ:AJ)+SUMIF('วางแผนBC,CJ'!$C:$C,'รับ-จ่าย ประจำวัน'!$B590,'วางแผนBC,CJ'!AJ:AJ)+SUMIF(RD!$C:$C,'รับ-จ่าย ประจำวัน'!$B590,RD!AJ:AJ)+SUMIF('FG,ออนไล,คัดแยก'!$C:$C,'รับ-จ่าย ประจำวัน'!$B590,'FG,ออนไล,คัดแยก'!AJ:AJ)</f>
        <v>0</v>
      </c>
      <c r="BR590" s="16">
        <f>SUMIF(เตรียมส่วนผสม!$C:$C,'รับ-จ่าย ประจำวัน'!$B590,เตรียมส่วนผสม!AK:AK)+SUMIF(กวนไส้!$C:$C,'รับ-จ่าย ประจำวัน'!$B590,กวนไส้!AK:AK)+SUMIF(ผลิต1!$C:$C,'รับ-จ่าย ประจำวัน'!$B590,ผลิต1!AK:AK)+SUMIF(ผลิต2!$C:$C,'รับ-จ่าย ประจำวัน'!$B590,ผลิต2!AK:AK)+SUMIF(เส้นแต่งหน้าขนมเค้ก!$C:$C,'รับ-จ่าย ประจำวัน'!$B590,เส้นแต่งหน้าขนมเค้ก!AK:AK)+SUMIF(แพ็ค!$C:$C,'รับ-จ่าย ประจำวัน'!$B590,แพ็ค!AK:AK)+SUMIF(ธุรการ!$C:$C,'รับ-จ่าย ประจำวัน'!$B590,ธุรการ!AK:AK)+SUMIF(เส้นแต่งหน้าขนมปัง!$C:$C,'รับ-จ่าย ประจำวัน'!$B590,เส้นแต่งหน้าขนมปัง!AK:AK)+SUMIF('วางแผนBC,CJ'!$C:$C,'รับ-จ่าย ประจำวัน'!$B590,'วางแผนBC,CJ'!AK:AK)+SUMIF(RD!$C:$C,'รับ-จ่าย ประจำวัน'!$B590,RD!AK:AK)+SUMIF('FG,ออนไล,คัดแยก'!$C:$C,'รับ-จ่าย ประจำวัน'!$B590,'FG,ออนไล,คัดแยก'!AK:AK)</f>
        <v>0</v>
      </c>
      <c r="BS590" s="16">
        <f>SUMIF(เตรียมส่วนผสม!$C:$C,'รับ-จ่าย ประจำวัน'!$B590,เตรียมส่วนผสม!AL:AL)+SUMIF(กวนไส้!$C:$C,'รับ-จ่าย ประจำวัน'!$B590,กวนไส้!AL:AL)+SUMIF(ผลิต1!$C:$C,'รับ-จ่าย ประจำวัน'!$B590,ผลิต1!AL:AL)+SUMIF(ผลิต2!$C:$C,'รับ-จ่าย ประจำวัน'!$B590,ผลิต2!AL:AL)+SUMIF(เส้นแต่งหน้าขนมเค้ก!$C:$C,'รับ-จ่าย ประจำวัน'!$B590,เส้นแต่งหน้าขนมเค้ก!AL:AL)+SUMIF(แพ็ค!$C:$C,'รับ-จ่าย ประจำวัน'!$B590,แพ็ค!AL:AL)+SUMIF(ธุรการ!$C:$C,'รับ-จ่าย ประจำวัน'!$B590,ธุรการ!AL:AL)+SUMIF(เส้นแต่งหน้าขนมปัง!$C:$C,'รับ-จ่าย ประจำวัน'!$B590,เส้นแต่งหน้าขนมปัง!AL:AL)+SUMIF('วางแผนBC,CJ'!$C:$C,'รับ-จ่าย ประจำวัน'!$B590,'วางแผนBC,CJ'!AL:AL)+SUMIF(RD!$C:$C,'รับ-จ่าย ประจำวัน'!$B590,RD!AL:AL)+SUMIF('FG,ออนไล,คัดแยก'!$C:$C,'รับ-จ่าย ประจำวัน'!$B590,'FG,ออนไล,คัดแยก'!AL:AL)</f>
        <v>0</v>
      </c>
      <c r="BT590" s="18">
        <f t="shared" si="126"/>
        <v>0</v>
      </c>
      <c r="BU590" s="116"/>
      <c r="BV590" s="146">
        <f t="shared" si="127"/>
        <v>0</v>
      </c>
      <c r="BW590" s="183">
        <v>30</v>
      </c>
      <c r="BX590" s="172">
        <f t="shared" si="124"/>
        <v>0</v>
      </c>
      <c r="BY590" s="188" t="e">
        <f t="shared" si="122"/>
        <v>#DIV/0!</v>
      </c>
      <c r="BZ590" s="180" t="e">
        <f t="shared" ca="1" si="128"/>
        <v>#DIV/0!</v>
      </c>
      <c r="CA590" s="93"/>
      <c r="CB590" s="93"/>
      <c r="CC590" s="93"/>
      <c r="CD590" s="93"/>
      <c r="CE590" s="93"/>
      <c r="CF590" s="93"/>
      <c r="CG590" s="93"/>
      <c r="CH590" s="93"/>
      <c r="CI590" s="93"/>
      <c r="CJ590" s="97"/>
      <c r="CK590" s="9">
        <f t="shared" si="123"/>
        <v>0</v>
      </c>
    </row>
    <row r="591" spans="1:89" hidden="1" x14ac:dyDescent="0.5">
      <c r="A591" s="149"/>
      <c r="B591" s="34">
        <v>1023401137</v>
      </c>
      <c r="C591" s="154" t="s">
        <v>1901</v>
      </c>
      <c r="D591" s="141" t="s">
        <v>91</v>
      </c>
      <c r="E591" s="25"/>
      <c r="F591" s="132"/>
      <c r="G591" s="25"/>
      <c r="H591" s="12">
        <v>1200</v>
      </c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11"/>
      <c r="AF591" s="11"/>
      <c r="AG591" s="11"/>
      <c r="AH591" s="11"/>
      <c r="AI591" s="25"/>
      <c r="AJ591" s="25"/>
      <c r="AK591" s="25"/>
      <c r="AL591" s="25"/>
      <c r="AM591" s="25"/>
      <c r="AN591" s="15">
        <f t="shared" si="129"/>
        <v>0</v>
      </c>
      <c r="AO591" s="16">
        <f>SUMIF(เตรียมส่วนผสม!$C:$C,'รับ-จ่าย ประจำวัน'!$B591,เตรียมส่วนผสม!H:H)+SUMIF(กวนไส้!$C:$C,'รับ-จ่าย ประจำวัน'!$B591,กวนไส้!H:H)+SUMIF(ผลิต1!$C:$C,'รับ-จ่าย ประจำวัน'!$B591,ผลิต1!H:H)+SUMIF(ผลิต2!$C:$C,'รับ-จ่าย ประจำวัน'!$B591,ผลิต2!H:H)+SUMIF(เส้นแต่งหน้าขนมเค้ก!$C:$C,'รับ-จ่าย ประจำวัน'!$B591,เส้นแต่งหน้าขนมเค้ก!H:H)+SUMIF(แพ็ค!$C:$C,'รับ-จ่าย ประจำวัน'!$B591,แพ็ค!H:H)+SUMIF(ธุรการ!$C:$C,'รับ-จ่าย ประจำวัน'!$B591,ธุรการ!H:H)+SUMIF(เส้นแต่งหน้าขนมปัง!$C:$C,'รับ-จ่าย ประจำวัน'!$B591,เส้นแต่งหน้าขนมปัง!H:H)+SUMIF('วางแผนBC,CJ'!$C:$C,'รับ-จ่าย ประจำวัน'!$B591,'วางแผนBC,CJ'!H:H)+SUMIF(RD!$C:$C,'รับ-จ่าย ประจำวัน'!$B591,RD!H:H)+SUMIF('FG,ออนไล,คัดแยก'!$C:$C,'รับ-จ่าย ประจำวัน'!$B591,'FG,ออนไล,คัดแยก'!H:H)</f>
        <v>0</v>
      </c>
      <c r="AP591" s="16">
        <f>SUMIF(เตรียมส่วนผสม!$C:$C,'รับ-จ่าย ประจำวัน'!$B591,เตรียมส่วนผสม!I:I)+SUMIF(กวนไส้!$C:$C,'รับ-จ่าย ประจำวัน'!$B591,กวนไส้!I:I)+SUMIF(ผลิต1!$C:$C,'รับ-จ่าย ประจำวัน'!$B591,ผลิต1!I:I)+SUMIF(ผลิต2!$C:$C,'รับ-จ่าย ประจำวัน'!$B591,ผลิต2!I:I)+SUMIF(เส้นแต่งหน้าขนมเค้ก!$C:$C,'รับ-จ่าย ประจำวัน'!$B591,เส้นแต่งหน้าขนมเค้ก!I:I)+SUMIF(แพ็ค!$C:$C,'รับ-จ่าย ประจำวัน'!$B591,แพ็ค!I:I)+SUMIF(ธุรการ!$C:$C,'รับ-จ่าย ประจำวัน'!$B591,ธุรการ!I:I)+SUMIF(เส้นแต่งหน้าขนมปัง!$C:$C,'รับ-จ่าย ประจำวัน'!$B591,เส้นแต่งหน้าขนมปัง!I:I)+SUMIF('วางแผนBC,CJ'!$C:$C,'รับ-จ่าย ประจำวัน'!$B591,'วางแผนBC,CJ'!I:I)+SUMIF(RD!$C:$C,'รับ-จ่าย ประจำวัน'!$B591,RD!I:I)+SUMIF('FG,ออนไล,คัดแยก'!$C:$C,'รับ-จ่าย ประจำวัน'!$B591,'FG,ออนไล,คัดแยก'!I:I)</f>
        <v>0</v>
      </c>
      <c r="AQ591" s="16">
        <f>SUMIF(เตรียมส่วนผสม!$C:$C,'รับ-จ่าย ประจำวัน'!$B591,เตรียมส่วนผสม!J:J)+SUMIF(กวนไส้!$C:$C,'รับ-จ่าย ประจำวัน'!$B591,กวนไส้!J:J)+SUMIF(ผลิต1!$C:$C,'รับ-จ่าย ประจำวัน'!$B591,ผลิต1!J:J)+SUMIF(ผลิต2!$C:$C,'รับ-จ่าย ประจำวัน'!$B591,ผลิต2!J:J)+SUMIF(เส้นแต่งหน้าขนมเค้ก!$C:$C,'รับ-จ่าย ประจำวัน'!$B591,เส้นแต่งหน้าขนมเค้ก!J:J)+SUMIF(แพ็ค!$C:$C,'รับ-จ่าย ประจำวัน'!$B591,แพ็ค!J:J)+SUMIF(ธุรการ!$C:$C,'รับ-จ่าย ประจำวัน'!$B591,ธุรการ!J:J)+SUMIF(เส้นแต่งหน้าขนมปัง!$C:$C,'รับ-จ่าย ประจำวัน'!$B591,เส้นแต่งหน้าขนมปัง!J:J)+SUMIF('วางแผนBC,CJ'!$C:$C,'รับ-จ่าย ประจำวัน'!$B591,'วางแผนBC,CJ'!J:J)+SUMIF(RD!$C:$C,'รับ-จ่าย ประจำวัน'!$B591,RD!J:J)+SUMIF('FG,ออนไล,คัดแยก'!$C:$C,'รับ-จ่าย ประจำวัน'!$B591,'FG,ออนไล,คัดแยก'!J:J)</f>
        <v>0</v>
      </c>
      <c r="AR591" s="16">
        <f>SUMIF(เตรียมส่วนผสม!$C:$C,'รับ-จ่าย ประจำวัน'!$B591,เตรียมส่วนผสม!K:K)+SUMIF(กวนไส้!$C:$C,'รับ-จ่าย ประจำวัน'!$B591,กวนไส้!K:K)+SUMIF(ผลิต1!$C:$C,'รับ-จ่าย ประจำวัน'!$B591,ผลิต1!K:K)+SUMIF(ผลิต2!$C:$C,'รับ-จ่าย ประจำวัน'!$B591,ผลิต2!K:K)+SUMIF(เส้นแต่งหน้าขนมเค้ก!$C:$C,'รับ-จ่าย ประจำวัน'!$B591,เส้นแต่งหน้าขนมเค้ก!K:K)+SUMIF(แพ็ค!$C:$C,'รับ-จ่าย ประจำวัน'!$B591,แพ็ค!K:K)+SUMIF(ธุรการ!$C:$C,'รับ-จ่าย ประจำวัน'!$B591,ธุรการ!K:K)+SUMIF(เส้นแต่งหน้าขนมปัง!$C:$C,'รับ-จ่าย ประจำวัน'!$B591,เส้นแต่งหน้าขนมปัง!K:K)+SUMIF('วางแผนBC,CJ'!$C:$C,'รับ-จ่าย ประจำวัน'!$B591,'วางแผนBC,CJ'!K:K)+SUMIF(RD!$C:$C,'รับ-จ่าย ประจำวัน'!$B591,RD!K:K)+SUMIF('FG,ออนไล,คัดแยก'!$C:$C,'รับ-จ่าย ประจำวัน'!$B591,'FG,ออนไล,คัดแยก'!K:K)</f>
        <v>0</v>
      </c>
      <c r="AS591" s="16">
        <f>SUMIF(เตรียมส่วนผสม!$C:$C,'รับ-จ่าย ประจำวัน'!$B591,เตรียมส่วนผสม!L:L)+SUMIF(กวนไส้!$C:$C,'รับ-จ่าย ประจำวัน'!$B591,กวนไส้!L:L)+SUMIF(ผลิต1!$C:$C,'รับ-จ่าย ประจำวัน'!$B591,ผลิต1!L:L)+SUMIF(ผลิต2!$C:$C,'รับ-จ่าย ประจำวัน'!$B591,ผลิต2!L:L)+SUMIF(เส้นแต่งหน้าขนมเค้ก!$C:$C,'รับ-จ่าย ประจำวัน'!$B591,เส้นแต่งหน้าขนมเค้ก!L:L)+SUMIF(แพ็ค!$C:$C,'รับ-จ่าย ประจำวัน'!$B591,แพ็ค!L:L)+SUMIF(ธุรการ!$C:$C,'รับ-จ่าย ประจำวัน'!$B591,ธุรการ!L:L)+SUMIF(เส้นแต่งหน้าขนมปัง!$C:$C,'รับ-จ่าย ประจำวัน'!$B591,เส้นแต่งหน้าขนมปัง!L:L)+SUMIF('วางแผนBC,CJ'!$C:$C,'รับ-จ่าย ประจำวัน'!$B591,'วางแผนBC,CJ'!L:L)+SUMIF(RD!$C:$C,'รับ-จ่าย ประจำวัน'!$B591,RD!L:L)+SUMIF('FG,ออนไล,คัดแยก'!$C:$C,'รับ-จ่าย ประจำวัน'!$B591,'FG,ออนไล,คัดแยก'!L:L)</f>
        <v>0</v>
      </c>
      <c r="AT591" s="16">
        <f>SUMIF(เตรียมส่วนผสม!$C:$C,'รับ-จ่าย ประจำวัน'!$B591,เตรียมส่วนผสม!M:M)+SUMIF(กวนไส้!$C:$C,'รับ-จ่าย ประจำวัน'!$B591,กวนไส้!M:M)+SUMIF(ผลิต1!$C:$C,'รับ-จ่าย ประจำวัน'!$B591,ผลิต1!M:M)+SUMIF(ผลิต2!$C:$C,'รับ-จ่าย ประจำวัน'!$B591,ผลิต2!M:M)+SUMIF(เส้นแต่งหน้าขนมเค้ก!$C:$C,'รับ-จ่าย ประจำวัน'!$B591,เส้นแต่งหน้าขนมเค้ก!M:M)+SUMIF(แพ็ค!$C:$C,'รับ-จ่าย ประจำวัน'!$B591,แพ็ค!M:M)+SUMIF(ธุรการ!$C:$C,'รับ-จ่าย ประจำวัน'!$B591,ธุรการ!M:M)+SUMIF(เส้นแต่งหน้าขนมปัง!$C:$C,'รับ-จ่าย ประจำวัน'!$B591,เส้นแต่งหน้าขนมปัง!M:M)+SUMIF('วางแผนBC,CJ'!$C:$C,'รับ-จ่าย ประจำวัน'!$B591,'วางแผนBC,CJ'!M:M)+SUMIF(RD!$C:$C,'รับ-จ่าย ประจำวัน'!$B591,RD!M:M)+SUMIF('FG,ออนไล,คัดแยก'!$C:$C,'รับ-จ่าย ประจำวัน'!$B591,'FG,ออนไล,คัดแยก'!M:M)</f>
        <v>0</v>
      </c>
      <c r="AU591" s="16">
        <f>SUMIF(เตรียมส่วนผสม!$C:$C,'รับ-จ่าย ประจำวัน'!$B591,เตรียมส่วนผสม!N:N)+SUMIF(กวนไส้!$C:$C,'รับ-จ่าย ประจำวัน'!$B591,กวนไส้!N:N)+SUMIF(ผลิต1!$C:$C,'รับ-จ่าย ประจำวัน'!$B591,ผลิต1!N:N)+SUMIF(ผลิต2!$C:$C,'รับ-จ่าย ประจำวัน'!$B591,ผลิต2!N:N)+SUMIF(เส้นแต่งหน้าขนมเค้ก!$C:$C,'รับ-จ่าย ประจำวัน'!$B591,เส้นแต่งหน้าขนมเค้ก!N:N)+SUMIF(แพ็ค!$C:$C,'รับ-จ่าย ประจำวัน'!$B591,แพ็ค!N:N)+SUMIF(ธุรการ!$C:$C,'รับ-จ่าย ประจำวัน'!$B591,ธุรการ!N:N)+SUMIF(เส้นแต่งหน้าขนมปัง!$C:$C,'รับ-จ่าย ประจำวัน'!$B591,เส้นแต่งหน้าขนมปัง!N:N)+SUMIF('วางแผนBC,CJ'!$C:$C,'รับ-จ่าย ประจำวัน'!$B591,'วางแผนBC,CJ'!N:N)+SUMIF(RD!$C:$C,'รับ-จ่าย ประจำวัน'!$B591,RD!N:N)+SUMIF('FG,ออนไล,คัดแยก'!$C:$C,'รับ-จ่าย ประจำวัน'!$B591,'FG,ออนไล,คัดแยก'!N:N)</f>
        <v>0</v>
      </c>
      <c r="AV591" s="16">
        <f>SUMIF(เตรียมส่วนผสม!$C:$C,'รับ-จ่าย ประจำวัน'!$B591,เตรียมส่วนผสม!O:O)+SUMIF(กวนไส้!$C:$C,'รับ-จ่าย ประจำวัน'!$B591,กวนไส้!O:O)+SUMIF(ผลิต1!$C:$C,'รับ-จ่าย ประจำวัน'!$B591,ผลิต1!O:O)+SUMIF(ผลิต2!$C:$C,'รับ-จ่าย ประจำวัน'!$B591,ผลิต2!O:O)+SUMIF(เส้นแต่งหน้าขนมเค้ก!$C:$C,'รับ-จ่าย ประจำวัน'!$B591,เส้นแต่งหน้าขนมเค้ก!O:O)+SUMIF(แพ็ค!$C:$C,'รับ-จ่าย ประจำวัน'!$B591,แพ็ค!O:O)+SUMIF(ธุรการ!$C:$C,'รับ-จ่าย ประจำวัน'!$B591,ธุรการ!O:O)+SUMIF(เส้นแต่งหน้าขนมปัง!$C:$C,'รับ-จ่าย ประจำวัน'!$B591,เส้นแต่งหน้าขนมปัง!O:O)+SUMIF('วางแผนBC,CJ'!$C:$C,'รับ-จ่าย ประจำวัน'!$B591,'วางแผนBC,CJ'!O:O)+SUMIF(RD!$C:$C,'รับ-จ่าย ประจำวัน'!$B591,RD!O:O)+SUMIF('FG,ออนไล,คัดแยก'!$C:$C,'รับ-จ่าย ประจำวัน'!$B591,'FG,ออนไล,คัดแยก'!O:O)</f>
        <v>0</v>
      </c>
      <c r="AW591" s="16">
        <f>SUMIF(เตรียมส่วนผสม!$C:$C,'รับ-จ่าย ประจำวัน'!$B591,เตรียมส่วนผสม!P:P)+SUMIF(กวนไส้!$C:$C,'รับ-จ่าย ประจำวัน'!$B591,กวนไส้!P:P)+SUMIF(ผลิต1!$C:$C,'รับ-จ่าย ประจำวัน'!$B591,ผลิต1!P:P)+SUMIF(ผลิต2!$C:$C,'รับ-จ่าย ประจำวัน'!$B591,ผลิต2!P:P)+SUMIF(เส้นแต่งหน้าขนมเค้ก!$C:$C,'รับ-จ่าย ประจำวัน'!$B591,เส้นแต่งหน้าขนมเค้ก!P:P)+SUMIF(แพ็ค!$C:$C,'รับ-จ่าย ประจำวัน'!$B591,แพ็ค!P:P)+SUMIF(ธุรการ!$C:$C,'รับ-จ่าย ประจำวัน'!$B591,ธุรการ!P:P)+SUMIF(เส้นแต่งหน้าขนมปัง!$C:$C,'รับ-จ่าย ประจำวัน'!$B591,เส้นแต่งหน้าขนมปัง!P:P)+SUMIF('วางแผนBC,CJ'!$C:$C,'รับ-จ่าย ประจำวัน'!$B591,'วางแผนBC,CJ'!P:P)+SUMIF(RD!$C:$C,'รับ-จ่าย ประจำวัน'!$B591,RD!P:P)+SUMIF('FG,ออนไล,คัดแยก'!$C:$C,'รับ-จ่าย ประจำวัน'!$B591,'FG,ออนไล,คัดแยก'!P:P)</f>
        <v>0</v>
      </c>
      <c r="AX591" s="16">
        <f>SUMIF(เตรียมส่วนผสม!$C:$C,'รับ-จ่าย ประจำวัน'!$B591,เตรียมส่วนผสม!Q:Q)+SUMIF(กวนไส้!$C:$C,'รับ-จ่าย ประจำวัน'!$B591,กวนไส้!Q:Q)+SUMIF(ผลิต1!$C:$C,'รับ-จ่าย ประจำวัน'!$B591,ผลิต1!Q:Q)+SUMIF(ผลิต2!$C:$C,'รับ-จ่าย ประจำวัน'!$B591,ผลิต2!Q:Q)+SUMIF(เส้นแต่งหน้าขนมเค้ก!$C:$C,'รับ-จ่าย ประจำวัน'!$B591,เส้นแต่งหน้าขนมเค้ก!Q:Q)+SUMIF(แพ็ค!$C:$C,'รับ-จ่าย ประจำวัน'!$B591,แพ็ค!Q:Q)+SUMIF(ธุรการ!$C:$C,'รับ-จ่าย ประจำวัน'!$B591,ธุรการ!Q:Q)+SUMIF(เส้นแต่งหน้าขนมปัง!$C:$C,'รับ-จ่าย ประจำวัน'!$B591,เส้นแต่งหน้าขนมปัง!Q:Q)+SUMIF('วางแผนBC,CJ'!$C:$C,'รับ-จ่าย ประจำวัน'!$B591,'วางแผนBC,CJ'!Q:Q)+SUMIF(RD!$C:$C,'รับ-จ่าย ประจำวัน'!$B591,RD!Q:Q)+SUMIF('FG,ออนไล,คัดแยก'!$C:$C,'รับ-จ่าย ประจำวัน'!$B591,'FG,ออนไล,คัดแยก'!Q:Q)</f>
        <v>0</v>
      </c>
      <c r="AY591" s="16">
        <f>SUMIF(เตรียมส่วนผสม!$C:$C,'รับ-จ่าย ประจำวัน'!$B591,เตรียมส่วนผสม!R:R)+SUMIF(กวนไส้!$C:$C,'รับ-จ่าย ประจำวัน'!$B591,กวนไส้!R:R)+SUMIF(ผลิต1!$C:$C,'รับ-จ่าย ประจำวัน'!$B591,ผลิต1!R:R)+SUMIF(ผลิต2!$C:$C,'รับ-จ่าย ประจำวัน'!$B591,ผลิต2!R:R)+SUMIF(เส้นแต่งหน้าขนมเค้ก!$C:$C,'รับ-จ่าย ประจำวัน'!$B591,เส้นแต่งหน้าขนมเค้ก!R:R)+SUMIF(แพ็ค!$C:$C,'รับ-จ่าย ประจำวัน'!$B591,แพ็ค!R:R)+SUMIF(ธุรการ!$C:$C,'รับ-จ่าย ประจำวัน'!$B591,ธุรการ!R:R)+SUMIF(เส้นแต่งหน้าขนมปัง!$C:$C,'รับ-จ่าย ประจำวัน'!$B591,เส้นแต่งหน้าขนมปัง!R:R)+SUMIF('วางแผนBC,CJ'!$C:$C,'รับ-จ่าย ประจำวัน'!$B591,'วางแผนBC,CJ'!R:R)+SUMIF(RD!$C:$C,'รับ-จ่าย ประจำวัน'!$B591,RD!R:R)+SUMIF('FG,ออนไล,คัดแยก'!$C:$C,'รับ-จ่าย ประจำวัน'!$B591,'FG,ออนไล,คัดแยก'!R:R)</f>
        <v>0</v>
      </c>
      <c r="AZ591" s="16">
        <f>SUMIF(เตรียมส่วนผสม!$C:$C,'รับ-จ่าย ประจำวัน'!$B591,เตรียมส่วนผสม!S:S)+SUMIF(กวนไส้!$C:$C,'รับ-จ่าย ประจำวัน'!$B591,กวนไส้!S:S)+SUMIF(ผลิต1!$C:$C,'รับ-จ่าย ประจำวัน'!$B591,ผลิต1!S:S)+SUMIF(ผลิต2!$C:$C,'รับ-จ่าย ประจำวัน'!$B591,ผลิต2!S:S)+SUMIF(เส้นแต่งหน้าขนมเค้ก!$C:$C,'รับ-จ่าย ประจำวัน'!$B591,เส้นแต่งหน้าขนมเค้ก!S:S)+SUMIF(แพ็ค!$C:$C,'รับ-จ่าย ประจำวัน'!$B591,แพ็ค!S:S)+SUMIF(ธุรการ!$C:$C,'รับ-จ่าย ประจำวัน'!$B591,ธุรการ!S:S)+SUMIF(เส้นแต่งหน้าขนมปัง!$C:$C,'รับ-จ่าย ประจำวัน'!$B591,เส้นแต่งหน้าขนมปัง!S:S)+SUMIF('วางแผนBC,CJ'!$C:$C,'รับ-จ่าย ประจำวัน'!$B591,'วางแผนBC,CJ'!S:S)+SUMIF(RD!$C:$C,'รับ-จ่าย ประจำวัน'!$B591,RD!S:S)+SUMIF('FG,ออนไล,คัดแยก'!$C:$C,'รับ-จ่าย ประจำวัน'!$B591,'FG,ออนไล,คัดแยก'!S:S)</f>
        <v>0</v>
      </c>
      <c r="BA591" s="16">
        <f>SUMIF(เตรียมส่วนผสม!$C:$C,'รับ-จ่าย ประจำวัน'!$B591,เตรียมส่วนผสม!T:T)+SUMIF(กวนไส้!$C:$C,'รับ-จ่าย ประจำวัน'!$B591,กวนไส้!T:T)+SUMIF(ผลิต1!$C:$C,'รับ-จ่าย ประจำวัน'!$B591,ผลิต1!T:T)+SUMIF(ผลิต2!$C:$C,'รับ-จ่าย ประจำวัน'!$B591,ผลิต2!T:T)+SUMIF(เส้นแต่งหน้าขนมเค้ก!$C:$C,'รับ-จ่าย ประจำวัน'!$B591,เส้นแต่งหน้าขนมเค้ก!T:T)+SUMIF(แพ็ค!$C:$C,'รับ-จ่าย ประจำวัน'!$B591,แพ็ค!T:T)+SUMIF(ธุรการ!$C:$C,'รับ-จ่าย ประจำวัน'!$B591,ธุรการ!T:T)+SUMIF(เส้นแต่งหน้าขนมปัง!$C:$C,'รับ-จ่าย ประจำวัน'!$B591,เส้นแต่งหน้าขนมปัง!T:T)+SUMIF('วางแผนBC,CJ'!$C:$C,'รับ-จ่าย ประจำวัน'!$B591,'วางแผนBC,CJ'!T:T)+SUMIF(RD!$C:$C,'รับ-จ่าย ประจำวัน'!$B591,RD!T:T)+SUMIF('FG,ออนไล,คัดแยก'!$C:$C,'รับ-จ่าย ประจำวัน'!$B591,'FG,ออนไล,คัดแยก'!T:T)</f>
        <v>0</v>
      </c>
      <c r="BB591" s="16">
        <f>SUMIF(เตรียมส่วนผสม!$C:$C,'รับ-จ่าย ประจำวัน'!$B591,เตรียมส่วนผสม!U:U)+SUMIF(กวนไส้!$C:$C,'รับ-จ่าย ประจำวัน'!$B591,กวนไส้!U:U)+SUMIF(ผลิต1!$C:$C,'รับ-จ่าย ประจำวัน'!$B591,ผลิต1!U:U)+SUMIF(ผลิต2!$C:$C,'รับ-จ่าย ประจำวัน'!$B591,ผลิต2!U:U)+SUMIF(เส้นแต่งหน้าขนมเค้ก!$C:$C,'รับ-จ่าย ประจำวัน'!$B591,เส้นแต่งหน้าขนมเค้ก!U:U)+SUMIF(แพ็ค!$C:$C,'รับ-จ่าย ประจำวัน'!$B591,แพ็ค!U:U)+SUMIF(ธุรการ!$C:$C,'รับ-จ่าย ประจำวัน'!$B591,ธุรการ!U:U)+SUMIF(เส้นแต่งหน้าขนมปัง!$C:$C,'รับ-จ่าย ประจำวัน'!$B591,เส้นแต่งหน้าขนมปัง!U:U)+SUMIF('วางแผนBC,CJ'!$C:$C,'รับ-จ่าย ประจำวัน'!$B591,'วางแผนBC,CJ'!U:U)+SUMIF(RD!$C:$C,'รับ-จ่าย ประจำวัน'!$B591,RD!U:U)+SUMIF('FG,ออนไล,คัดแยก'!$C:$C,'รับ-จ่าย ประจำวัน'!$B591,'FG,ออนไล,คัดแยก'!U:U)</f>
        <v>0</v>
      </c>
      <c r="BC591" s="16">
        <f>SUMIF(เตรียมส่วนผสม!$C:$C,'รับ-จ่าย ประจำวัน'!$B591,เตรียมส่วนผสม!V:V)+SUMIF(กวนไส้!$C:$C,'รับ-จ่าย ประจำวัน'!$B591,กวนไส้!V:V)+SUMIF(ผลิต1!$C:$C,'รับ-จ่าย ประจำวัน'!$B591,ผลิต1!V:V)+SUMIF(ผลิต2!$C:$C,'รับ-จ่าย ประจำวัน'!$B591,ผลิต2!V:V)+SUMIF(เส้นแต่งหน้าขนมเค้ก!$C:$C,'รับ-จ่าย ประจำวัน'!$B591,เส้นแต่งหน้าขนมเค้ก!V:V)+SUMIF(แพ็ค!$C:$C,'รับ-จ่าย ประจำวัน'!$B591,แพ็ค!V:V)+SUMIF(ธุรการ!$C:$C,'รับ-จ่าย ประจำวัน'!$B591,ธุรการ!V:V)+SUMIF(เส้นแต่งหน้าขนมปัง!$C:$C,'รับ-จ่าย ประจำวัน'!$B591,เส้นแต่งหน้าขนมปัง!V:V)+SUMIF('วางแผนBC,CJ'!$C:$C,'รับ-จ่าย ประจำวัน'!$B591,'วางแผนBC,CJ'!V:V)+SUMIF(RD!$C:$C,'รับ-จ่าย ประจำวัน'!$B591,RD!V:V)+SUMIF('FG,ออนไล,คัดแยก'!$C:$C,'รับ-จ่าย ประจำวัน'!$B591,'FG,ออนไล,คัดแยก'!V:V)</f>
        <v>0</v>
      </c>
      <c r="BD591" s="16">
        <f>SUMIF(เตรียมส่วนผสม!$C:$C,'รับ-จ่าย ประจำวัน'!$B591,เตรียมส่วนผสม!W:W)+SUMIF(กวนไส้!$C:$C,'รับ-จ่าย ประจำวัน'!$B591,กวนไส้!W:W)+SUMIF(ผลิต1!$C:$C,'รับ-จ่าย ประจำวัน'!$B591,ผลิต1!W:W)+SUMIF(ผลิต2!$C:$C,'รับ-จ่าย ประจำวัน'!$B591,ผลิต2!W:W)+SUMIF(เส้นแต่งหน้าขนมเค้ก!$C:$C,'รับ-จ่าย ประจำวัน'!$B591,เส้นแต่งหน้าขนมเค้ก!W:W)+SUMIF(แพ็ค!$C:$C,'รับ-จ่าย ประจำวัน'!$B591,แพ็ค!W:W)+SUMIF(ธุรการ!$C:$C,'รับ-จ่าย ประจำวัน'!$B591,ธุรการ!W:W)+SUMIF(เส้นแต่งหน้าขนมปัง!$C:$C,'รับ-จ่าย ประจำวัน'!$B591,เส้นแต่งหน้าขนมปัง!W:W)+SUMIF('วางแผนBC,CJ'!$C:$C,'รับ-จ่าย ประจำวัน'!$B591,'วางแผนBC,CJ'!W:W)+SUMIF(RD!$C:$C,'รับ-จ่าย ประจำวัน'!$B591,RD!W:W)+SUMIF('FG,ออนไล,คัดแยก'!$C:$C,'รับ-จ่าย ประจำวัน'!$B591,'FG,ออนไล,คัดแยก'!W:W)</f>
        <v>0</v>
      </c>
      <c r="BE591" s="16">
        <f>SUMIF(เตรียมส่วนผสม!$C:$C,'รับ-จ่าย ประจำวัน'!$B591,เตรียมส่วนผสม!X:X)+SUMIF(กวนไส้!$C:$C,'รับ-จ่าย ประจำวัน'!$B591,กวนไส้!X:X)+SUMIF(ผลิต1!$C:$C,'รับ-จ่าย ประจำวัน'!$B591,ผลิต1!X:X)+SUMIF(ผลิต2!$C:$C,'รับ-จ่าย ประจำวัน'!$B591,ผลิต2!X:X)+SUMIF(เส้นแต่งหน้าขนมเค้ก!$C:$C,'รับ-จ่าย ประจำวัน'!$B591,เส้นแต่งหน้าขนมเค้ก!X:X)+SUMIF(แพ็ค!$C:$C,'รับ-จ่าย ประจำวัน'!$B591,แพ็ค!X:X)+SUMIF(ธุรการ!$C:$C,'รับ-จ่าย ประจำวัน'!$B591,ธุรการ!X:X)+SUMIF(เส้นแต่งหน้าขนมปัง!$C:$C,'รับ-จ่าย ประจำวัน'!$B591,เส้นแต่งหน้าขนมปัง!X:X)+SUMIF('วางแผนBC,CJ'!$C:$C,'รับ-จ่าย ประจำวัน'!$B591,'วางแผนBC,CJ'!X:X)+SUMIF(RD!$C:$C,'รับ-จ่าย ประจำวัน'!$B591,RD!X:X)+SUMIF('FG,ออนไล,คัดแยก'!$C:$C,'รับ-จ่าย ประจำวัน'!$B591,'FG,ออนไล,คัดแยก'!X:X)</f>
        <v>0</v>
      </c>
      <c r="BF591" s="16">
        <f>SUMIF(เตรียมส่วนผสม!$C:$C,'รับ-จ่าย ประจำวัน'!$B591,เตรียมส่วนผสม!Y:Y)+SUMIF(กวนไส้!$C:$C,'รับ-จ่าย ประจำวัน'!$B591,กวนไส้!Y:Y)+SUMIF(ผลิต1!$C:$C,'รับ-จ่าย ประจำวัน'!$B591,ผลิต1!Y:Y)+SUMIF(ผลิต2!$C:$C,'รับ-จ่าย ประจำวัน'!$B591,ผลิต2!Y:Y)+SUMIF(เส้นแต่งหน้าขนมเค้ก!$C:$C,'รับ-จ่าย ประจำวัน'!$B591,เส้นแต่งหน้าขนมเค้ก!Y:Y)+SUMIF(แพ็ค!$C:$C,'รับ-จ่าย ประจำวัน'!$B591,แพ็ค!Y:Y)+SUMIF(ธุรการ!$C:$C,'รับ-จ่าย ประจำวัน'!$B591,ธุรการ!Y:Y)+SUMIF(เส้นแต่งหน้าขนมปัง!$C:$C,'รับ-จ่าย ประจำวัน'!$B591,เส้นแต่งหน้าขนมปัง!Y:Y)+SUMIF('วางแผนBC,CJ'!$C:$C,'รับ-จ่าย ประจำวัน'!$B591,'วางแผนBC,CJ'!Y:Y)+SUMIF(RD!$C:$C,'รับ-จ่าย ประจำวัน'!$B591,RD!Y:Y)+SUMIF('FG,ออนไล,คัดแยก'!$C:$C,'รับ-จ่าย ประจำวัน'!$B591,'FG,ออนไล,คัดแยก'!Y:Y)</f>
        <v>0</v>
      </c>
      <c r="BG591" s="16">
        <f>SUMIF(เตรียมส่วนผสม!$C:$C,'รับ-จ่าย ประจำวัน'!$B591,เตรียมส่วนผสม!Z:Z)+SUMIF(กวนไส้!$C:$C,'รับ-จ่าย ประจำวัน'!$B591,กวนไส้!Z:Z)+SUMIF(ผลิต1!$C:$C,'รับ-จ่าย ประจำวัน'!$B591,ผลิต1!Z:Z)+SUMIF(ผลิต2!$C:$C,'รับ-จ่าย ประจำวัน'!$B591,ผลิต2!Z:Z)+SUMIF(เส้นแต่งหน้าขนมเค้ก!$C:$C,'รับ-จ่าย ประจำวัน'!$B591,เส้นแต่งหน้าขนมเค้ก!Z:Z)+SUMIF(แพ็ค!$C:$C,'รับ-จ่าย ประจำวัน'!$B591,แพ็ค!Z:Z)+SUMIF(ธุรการ!$C:$C,'รับ-จ่าย ประจำวัน'!$B591,ธุรการ!Z:Z)+SUMIF(เส้นแต่งหน้าขนมปัง!$C:$C,'รับ-จ่าย ประจำวัน'!$B591,เส้นแต่งหน้าขนมปัง!Z:Z)+SUMIF('วางแผนBC,CJ'!$C:$C,'รับ-จ่าย ประจำวัน'!$B591,'วางแผนBC,CJ'!Z:Z)+SUMIF(RD!$C:$C,'รับ-จ่าย ประจำวัน'!$B591,RD!Z:Z)+SUMIF('FG,ออนไล,คัดแยก'!$C:$C,'รับ-จ่าย ประจำวัน'!$B591,'FG,ออนไล,คัดแยก'!Z:Z)</f>
        <v>0</v>
      </c>
      <c r="BH591" s="16">
        <f>SUMIF(เตรียมส่วนผสม!$C:$C,'รับ-จ่าย ประจำวัน'!$B591,เตรียมส่วนผสม!AA:AA)+SUMIF(กวนไส้!$C:$C,'รับ-จ่าย ประจำวัน'!$B591,กวนไส้!AA:AA)+SUMIF(ผลิต1!$C:$C,'รับ-จ่าย ประจำวัน'!$B591,ผลิต1!AA:AA)+SUMIF(ผลิต2!$C:$C,'รับ-จ่าย ประจำวัน'!$B591,ผลิต2!AA:AA)+SUMIF(เส้นแต่งหน้าขนมเค้ก!$C:$C,'รับ-จ่าย ประจำวัน'!$B591,เส้นแต่งหน้าขนมเค้ก!AA:AA)+SUMIF(แพ็ค!$C:$C,'รับ-จ่าย ประจำวัน'!$B591,แพ็ค!AA:AA)+SUMIF(ธุรการ!$C:$C,'รับ-จ่าย ประจำวัน'!$B591,ธุรการ!AA:AA)+SUMIF(เส้นแต่งหน้าขนมปัง!$C:$C,'รับ-จ่าย ประจำวัน'!$B591,เส้นแต่งหน้าขนมปัง!AA:AA)+SUMIF('วางแผนBC,CJ'!$C:$C,'รับ-จ่าย ประจำวัน'!$B591,'วางแผนBC,CJ'!AA:AA)+SUMIF(RD!$C:$C,'รับ-จ่าย ประจำวัน'!$B591,RD!AA:AA)+SUMIF('FG,ออนไล,คัดแยก'!$C:$C,'รับ-จ่าย ประจำวัน'!$B591,'FG,ออนไล,คัดแยก'!AA:AA)</f>
        <v>0</v>
      </c>
      <c r="BI591" s="16">
        <f>SUMIF(เตรียมส่วนผสม!$C:$C,'รับ-จ่าย ประจำวัน'!$B591,เตรียมส่วนผสม!AB:AB)+SUMIF(กวนไส้!$C:$C,'รับ-จ่าย ประจำวัน'!$B591,กวนไส้!AB:AB)+SUMIF(ผลิต1!$C:$C,'รับ-จ่าย ประจำวัน'!$B591,ผลิต1!AB:AB)+SUMIF(ผลิต2!$C:$C,'รับ-จ่าย ประจำวัน'!$B591,ผลิต2!AB:AB)+SUMIF(เส้นแต่งหน้าขนมเค้ก!$C:$C,'รับ-จ่าย ประจำวัน'!$B591,เส้นแต่งหน้าขนมเค้ก!AB:AB)+SUMIF(แพ็ค!$C:$C,'รับ-จ่าย ประจำวัน'!$B591,แพ็ค!AB:AB)+SUMIF(ธุรการ!$C:$C,'รับ-จ่าย ประจำวัน'!$B591,ธุรการ!AB:AB)+SUMIF(เส้นแต่งหน้าขนมปัง!$C:$C,'รับ-จ่าย ประจำวัน'!$B591,เส้นแต่งหน้าขนมปัง!AB:AB)+SUMIF('วางแผนBC,CJ'!$C:$C,'รับ-จ่าย ประจำวัน'!$B591,'วางแผนBC,CJ'!AB:AB)+SUMIF(RD!$C:$C,'รับ-จ่าย ประจำวัน'!$B591,RD!AB:AB)+SUMIF('FG,ออนไล,คัดแยก'!$C:$C,'รับ-จ่าย ประจำวัน'!$B591,'FG,ออนไล,คัดแยก'!AB:AB)</f>
        <v>0</v>
      </c>
      <c r="BJ591" s="16">
        <f>SUMIF(เตรียมส่วนผสม!$C:$C,'รับ-จ่าย ประจำวัน'!$B591,เตรียมส่วนผสม!AC:AC)+SUMIF(กวนไส้!$C:$C,'รับ-จ่าย ประจำวัน'!$B591,กวนไส้!AC:AC)+SUMIF(ผลิต1!$C:$C,'รับ-จ่าย ประจำวัน'!$B591,ผลิต1!AC:AC)+SUMIF(ผลิต2!$C:$C,'รับ-จ่าย ประจำวัน'!$B591,ผลิต2!AC:AC)+SUMIF(เส้นแต่งหน้าขนมเค้ก!$C:$C,'รับ-จ่าย ประจำวัน'!$B591,เส้นแต่งหน้าขนมเค้ก!AC:AC)+SUMIF(แพ็ค!$C:$C,'รับ-จ่าย ประจำวัน'!$B591,แพ็ค!AC:AC)+SUMIF(ธุรการ!$C:$C,'รับ-จ่าย ประจำวัน'!$B591,ธุรการ!AC:AC)+SUMIF(เส้นแต่งหน้าขนมปัง!$C:$C,'รับ-จ่าย ประจำวัน'!$B591,เส้นแต่งหน้าขนมปัง!AC:AC)+SUMIF('วางแผนBC,CJ'!$C:$C,'รับ-จ่าย ประจำวัน'!$B591,'วางแผนBC,CJ'!AC:AC)+SUMIF(RD!$C:$C,'รับ-จ่าย ประจำวัน'!$B591,RD!AC:AC)+SUMIF('FG,ออนไล,คัดแยก'!$C:$C,'รับ-จ่าย ประจำวัน'!$B591,'FG,ออนไล,คัดแยก'!AC:AC)</f>
        <v>0</v>
      </c>
      <c r="BK591" s="16">
        <f>SUMIF(เตรียมส่วนผสม!$C:$C,'รับ-จ่าย ประจำวัน'!$B591,เตรียมส่วนผสม!AD:AD)+SUMIF(กวนไส้!$C:$C,'รับ-จ่าย ประจำวัน'!$B591,กวนไส้!AD:AD)+SUMIF(ผลิต1!$C:$C,'รับ-จ่าย ประจำวัน'!$B591,ผลิต1!AD:AD)+SUMIF(ผลิต2!$C:$C,'รับ-จ่าย ประจำวัน'!$B591,ผลิต2!AD:AD)+SUMIF(เส้นแต่งหน้าขนมเค้ก!$C:$C,'รับ-จ่าย ประจำวัน'!$B591,เส้นแต่งหน้าขนมเค้ก!AD:AD)+SUMIF(แพ็ค!$C:$C,'รับ-จ่าย ประจำวัน'!$B591,แพ็ค!AD:AD)+SUMIF(ธุรการ!$C:$C,'รับ-จ่าย ประจำวัน'!$B591,ธุรการ!AD:AD)+SUMIF(เส้นแต่งหน้าขนมปัง!$C:$C,'รับ-จ่าย ประจำวัน'!$B591,เส้นแต่งหน้าขนมปัง!AD:AD)+SUMIF('วางแผนBC,CJ'!$C:$C,'รับ-จ่าย ประจำวัน'!$B591,'วางแผนBC,CJ'!AD:AD)+SUMIF(RD!$C:$C,'รับ-จ่าย ประจำวัน'!$B591,RD!AD:AD)+SUMIF('FG,ออนไล,คัดแยก'!$C:$C,'รับ-จ่าย ประจำวัน'!$B591,'FG,ออนไล,คัดแยก'!AD:AD)</f>
        <v>0</v>
      </c>
      <c r="BL591" s="16">
        <f>SUMIF(เตรียมส่วนผสม!$C:$C,'รับ-จ่าย ประจำวัน'!$B591,เตรียมส่วนผสม!AE:AE)+SUMIF(กวนไส้!$C:$C,'รับ-จ่าย ประจำวัน'!$B591,กวนไส้!AE:AE)+SUMIF(ผลิต1!$C:$C,'รับ-จ่าย ประจำวัน'!$B591,ผลิต1!AE:AE)+SUMIF(ผลิต2!$C:$C,'รับ-จ่าย ประจำวัน'!$B591,ผลิต2!AE:AE)+SUMIF(เส้นแต่งหน้าขนมเค้ก!$C:$C,'รับ-จ่าย ประจำวัน'!$B591,เส้นแต่งหน้าขนมเค้ก!AE:AE)+SUMIF(แพ็ค!$C:$C,'รับ-จ่าย ประจำวัน'!$B591,แพ็ค!AE:AE)+SUMIF(ธุรการ!$C:$C,'รับ-จ่าย ประจำวัน'!$B591,ธุรการ!AE:AE)+SUMIF(เส้นแต่งหน้าขนมปัง!$C:$C,'รับ-จ่าย ประจำวัน'!$B591,เส้นแต่งหน้าขนมปัง!AE:AE)+SUMIF('วางแผนBC,CJ'!$C:$C,'รับ-จ่าย ประจำวัน'!$B591,'วางแผนBC,CJ'!AE:AE)+SUMIF(RD!$C:$C,'รับ-จ่าย ประจำวัน'!$B591,RD!AE:AE)+SUMIF('FG,ออนไล,คัดแยก'!$C:$C,'รับ-จ่าย ประจำวัน'!$B591,'FG,ออนไล,คัดแยก'!AE:AE)</f>
        <v>0</v>
      </c>
      <c r="BM591" s="16">
        <f>SUMIF(เตรียมส่วนผสม!$C:$C,'รับ-จ่าย ประจำวัน'!$B591,เตรียมส่วนผสม!AF:AF)+SUMIF(กวนไส้!$C:$C,'รับ-จ่าย ประจำวัน'!$B591,กวนไส้!AF:AF)+SUMIF(ผลิต1!$C:$C,'รับ-จ่าย ประจำวัน'!$B591,ผลิต1!AF:AF)+SUMIF(ผลิต2!$C:$C,'รับ-จ่าย ประจำวัน'!$B591,ผลิต2!AF:AF)+SUMIF(เส้นแต่งหน้าขนมเค้ก!$C:$C,'รับ-จ่าย ประจำวัน'!$B591,เส้นแต่งหน้าขนมเค้ก!AF:AF)+SUMIF(แพ็ค!$C:$C,'รับ-จ่าย ประจำวัน'!$B591,แพ็ค!AF:AF)+SUMIF(ธุรการ!$C:$C,'รับ-จ่าย ประจำวัน'!$B591,ธุรการ!AF:AF)+SUMIF(เส้นแต่งหน้าขนมปัง!$C:$C,'รับ-จ่าย ประจำวัน'!$B591,เส้นแต่งหน้าขนมปัง!AF:AF)+SUMIF('วางแผนBC,CJ'!$C:$C,'รับ-จ่าย ประจำวัน'!$B591,'วางแผนBC,CJ'!AF:AF)+SUMIF(RD!$C:$C,'รับ-จ่าย ประจำวัน'!$B591,RD!AF:AF)+SUMIF('FG,ออนไล,คัดแยก'!$C:$C,'รับ-จ่าย ประจำวัน'!$B591,'FG,ออนไล,คัดแยก'!AF:AF)</f>
        <v>0</v>
      </c>
      <c r="BN591" s="16">
        <f>SUMIF(เตรียมส่วนผสม!$C:$C,'รับ-จ่าย ประจำวัน'!$B591,เตรียมส่วนผสม!AG:AG)+SUMIF(กวนไส้!$C:$C,'รับ-จ่าย ประจำวัน'!$B591,กวนไส้!AG:AG)+SUMIF(ผลิต1!$C:$C,'รับ-จ่าย ประจำวัน'!$B591,ผลิต1!AG:AG)+SUMIF(ผลิต2!$C:$C,'รับ-จ่าย ประจำวัน'!$B591,ผลิต2!AG:AG)+SUMIF(เส้นแต่งหน้าขนมเค้ก!$C:$C,'รับ-จ่าย ประจำวัน'!$B591,เส้นแต่งหน้าขนมเค้ก!AG:AG)+SUMIF(แพ็ค!$C:$C,'รับ-จ่าย ประจำวัน'!$B591,แพ็ค!AG:AG)+SUMIF(ธุรการ!$C:$C,'รับ-จ่าย ประจำวัน'!$B591,ธุรการ!AG:AG)+SUMIF(เส้นแต่งหน้าขนมปัง!$C:$C,'รับ-จ่าย ประจำวัน'!$B591,เส้นแต่งหน้าขนมปัง!AG:AG)+SUMIF('วางแผนBC,CJ'!$C:$C,'รับ-จ่าย ประจำวัน'!$B591,'วางแผนBC,CJ'!AG:AG)+SUMIF(RD!$C:$C,'รับ-จ่าย ประจำวัน'!$B591,RD!AG:AG)+SUMIF('FG,ออนไล,คัดแยก'!$C:$C,'รับ-จ่าย ประจำวัน'!$B591,'FG,ออนไล,คัดแยก'!AG:AG)</f>
        <v>0</v>
      </c>
      <c r="BO591" s="16">
        <f>SUMIF(เตรียมส่วนผสม!$C:$C,'รับ-จ่าย ประจำวัน'!$B591,เตรียมส่วนผสม!AH:AH)+SUMIF(กวนไส้!$C:$C,'รับ-จ่าย ประจำวัน'!$B591,กวนไส้!AH:AH)+SUMIF(ผลิต1!$C:$C,'รับ-จ่าย ประจำวัน'!$B591,ผลิต1!AH:AH)+SUMIF(ผลิต2!$C:$C,'รับ-จ่าย ประจำวัน'!$B591,ผลิต2!AH:AH)+SUMIF(เส้นแต่งหน้าขนมเค้ก!$C:$C,'รับ-จ่าย ประจำวัน'!$B591,เส้นแต่งหน้าขนมเค้ก!AH:AH)+SUMIF(แพ็ค!$C:$C,'รับ-จ่าย ประจำวัน'!$B591,แพ็ค!AH:AH)+SUMIF(ธุรการ!$C:$C,'รับ-จ่าย ประจำวัน'!$B591,ธุรการ!AH:AH)+SUMIF(เส้นแต่งหน้าขนมปัง!$C:$C,'รับ-จ่าย ประจำวัน'!$B591,เส้นแต่งหน้าขนมปัง!AH:AH)+SUMIF('วางแผนBC,CJ'!$C:$C,'รับ-จ่าย ประจำวัน'!$B591,'วางแผนBC,CJ'!AH:AH)+SUMIF(RD!$C:$C,'รับ-จ่าย ประจำวัน'!$B591,RD!AH:AH)+SUMIF('FG,ออนไล,คัดแยก'!$C:$C,'รับ-จ่าย ประจำวัน'!$B591,'FG,ออนไล,คัดแยก'!AH:AH)</f>
        <v>0</v>
      </c>
      <c r="BP591" s="16">
        <f>SUMIF(เตรียมส่วนผสม!$C:$C,'รับ-จ่าย ประจำวัน'!$B591,เตรียมส่วนผสม!AI:AI)+SUMIF(กวนไส้!$C:$C,'รับ-จ่าย ประจำวัน'!$B591,กวนไส้!AI:AI)+SUMIF(ผลิต1!$C:$C,'รับ-จ่าย ประจำวัน'!$B591,ผลิต1!AI:AI)+SUMIF(ผลิต2!$C:$C,'รับ-จ่าย ประจำวัน'!$B591,ผลิต2!AI:AI)+SUMIF(เส้นแต่งหน้าขนมเค้ก!$C:$C,'รับ-จ่าย ประจำวัน'!$B591,เส้นแต่งหน้าขนมเค้ก!AI:AI)+SUMIF(แพ็ค!$C:$C,'รับ-จ่าย ประจำวัน'!$B591,แพ็ค!AI:AI)+SUMIF(ธุรการ!$C:$C,'รับ-จ่าย ประจำวัน'!$B591,ธุรการ!AI:AI)+SUMIF(เส้นแต่งหน้าขนมปัง!$C:$C,'รับ-จ่าย ประจำวัน'!$B591,เส้นแต่งหน้าขนมปัง!AI:AI)+SUMIF('วางแผนBC,CJ'!$C:$C,'รับ-จ่าย ประจำวัน'!$B591,'วางแผนBC,CJ'!AI:AI)+SUMIF(RD!$C:$C,'รับ-จ่าย ประจำวัน'!$B591,RD!AI:AI)+SUMIF('FG,ออนไล,คัดแยก'!$C:$C,'รับ-จ่าย ประจำวัน'!$B591,'FG,ออนไล,คัดแยก'!AI:AI)</f>
        <v>0</v>
      </c>
      <c r="BQ591" s="16">
        <f>SUMIF(เตรียมส่วนผสม!$C:$C,'รับ-จ่าย ประจำวัน'!$B591,เตรียมส่วนผสม!AJ:AJ)+SUMIF(กวนไส้!$C:$C,'รับ-จ่าย ประจำวัน'!$B591,กวนไส้!AJ:AJ)+SUMIF(ผลิต1!$C:$C,'รับ-จ่าย ประจำวัน'!$B591,ผลิต1!AJ:AJ)+SUMIF(ผลิต2!$C:$C,'รับ-จ่าย ประจำวัน'!$B591,ผลิต2!AJ:AJ)+SUMIF(เส้นแต่งหน้าขนมเค้ก!$C:$C,'รับ-จ่าย ประจำวัน'!$B591,เส้นแต่งหน้าขนมเค้ก!AJ:AJ)+SUMIF(แพ็ค!$C:$C,'รับ-จ่าย ประจำวัน'!$B591,แพ็ค!AJ:AJ)+SUMIF(ธุรการ!$C:$C,'รับ-จ่าย ประจำวัน'!$B591,ธุรการ!AJ:AJ)+SUMIF(เส้นแต่งหน้าขนมปัง!$C:$C,'รับ-จ่าย ประจำวัน'!$B591,เส้นแต่งหน้าขนมปัง!AJ:AJ)+SUMIF('วางแผนBC,CJ'!$C:$C,'รับ-จ่าย ประจำวัน'!$B591,'วางแผนBC,CJ'!AJ:AJ)+SUMIF(RD!$C:$C,'รับ-จ่าย ประจำวัน'!$B591,RD!AJ:AJ)+SUMIF('FG,ออนไล,คัดแยก'!$C:$C,'รับ-จ่าย ประจำวัน'!$B591,'FG,ออนไล,คัดแยก'!AJ:AJ)</f>
        <v>0</v>
      </c>
      <c r="BR591" s="16">
        <f>SUMIF(เตรียมส่วนผสม!$C:$C,'รับ-จ่าย ประจำวัน'!$B591,เตรียมส่วนผสม!AK:AK)+SUMIF(กวนไส้!$C:$C,'รับ-จ่าย ประจำวัน'!$B591,กวนไส้!AK:AK)+SUMIF(ผลิต1!$C:$C,'รับ-จ่าย ประจำวัน'!$B591,ผลิต1!AK:AK)+SUMIF(ผลิต2!$C:$C,'รับ-จ่าย ประจำวัน'!$B591,ผลิต2!AK:AK)+SUMIF(เส้นแต่งหน้าขนมเค้ก!$C:$C,'รับ-จ่าย ประจำวัน'!$B591,เส้นแต่งหน้าขนมเค้ก!AK:AK)+SUMIF(แพ็ค!$C:$C,'รับ-จ่าย ประจำวัน'!$B591,แพ็ค!AK:AK)+SUMIF(ธุรการ!$C:$C,'รับ-จ่าย ประจำวัน'!$B591,ธุรการ!AK:AK)+SUMIF(เส้นแต่งหน้าขนมปัง!$C:$C,'รับ-จ่าย ประจำวัน'!$B591,เส้นแต่งหน้าขนมปัง!AK:AK)+SUMIF('วางแผนBC,CJ'!$C:$C,'รับ-จ่าย ประจำวัน'!$B591,'วางแผนBC,CJ'!AK:AK)+SUMIF(RD!$C:$C,'รับ-จ่าย ประจำวัน'!$B591,RD!AK:AK)+SUMIF('FG,ออนไล,คัดแยก'!$C:$C,'รับ-จ่าย ประจำวัน'!$B591,'FG,ออนไล,คัดแยก'!AK:AK)</f>
        <v>0</v>
      </c>
      <c r="BS591" s="16">
        <f>SUMIF(เตรียมส่วนผสม!$C:$C,'รับ-จ่าย ประจำวัน'!$B591,เตรียมส่วนผสม!AL:AL)+SUMIF(กวนไส้!$C:$C,'รับ-จ่าย ประจำวัน'!$B591,กวนไส้!AL:AL)+SUMIF(ผลิต1!$C:$C,'รับ-จ่าย ประจำวัน'!$B591,ผลิต1!AL:AL)+SUMIF(ผลิต2!$C:$C,'รับ-จ่าย ประจำวัน'!$B591,ผลิต2!AL:AL)+SUMIF(เส้นแต่งหน้าขนมเค้ก!$C:$C,'รับ-จ่าย ประจำวัน'!$B591,เส้นแต่งหน้าขนมเค้ก!AL:AL)+SUMIF(แพ็ค!$C:$C,'รับ-จ่าย ประจำวัน'!$B591,แพ็ค!AL:AL)+SUMIF(ธุรการ!$C:$C,'รับ-จ่าย ประจำวัน'!$B591,ธุรการ!AL:AL)+SUMIF(เส้นแต่งหน้าขนมปัง!$C:$C,'รับ-จ่าย ประจำวัน'!$B591,เส้นแต่งหน้าขนมปัง!AL:AL)+SUMIF('วางแผนBC,CJ'!$C:$C,'รับ-จ่าย ประจำวัน'!$B591,'วางแผนBC,CJ'!AL:AL)+SUMIF(RD!$C:$C,'รับ-จ่าย ประจำวัน'!$B591,RD!AL:AL)+SUMIF('FG,ออนไล,คัดแยก'!$C:$C,'รับ-จ่าย ประจำวัน'!$B591,'FG,ออนไล,คัดแยก'!AL:AL)</f>
        <v>0</v>
      </c>
      <c r="BT591" s="18">
        <f t="shared" si="126"/>
        <v>0</v>
      </c>
      <c r="BU591" s="116"/>
      <c r="BV591" s="146">
        <f t="shared" si="127"/>
        <v>1200</v>
      </c>
      <c r="BW591" s="183">
        <v>30</v>
      </c>
      <c r="BX591" s="172">
        <f t="shared" si="124"/>
        <v>0</v>
      </c>
      <c r="BY591" s="188" t="e">
        <f t="shared" si="122"/>
        <v>#DIV/0!</v>
      </c>
      <c r="BZ591" s="180" t="e">
        <f t="shared" ca="1" si="128"/>
        <v>#DIV/0!</v>
      </c>
      <c r="CA591" s="93"/>
      <c r="CB591" s="93"/>
      <c r="CC591" s="93"/>
      <c r="CD591" s="93"/>
      <c r="CE591" s="93"/>
      <c r="CF591" s="93"/>
      <c r="CG591" s="93"/>
      <c r="CH591" s="93"/>
      <c r="CI591" s="93"/>
      <c r="CJ591" s="97"/>
      <c r="CK591" s="9">
        <f t="shared" si="123"/>
        <v>1200</v>
      </c>
    </row>
    <row r="592" spans="1:89" hidden="1" x14ac:dyDescent="0.5">
      <c r="A592" s="149"/>
      <c r="B592" s="34">
        <v>1023401131</v>
      </c>
      <c r="C592" s="156" t="s">
        <v>1873</v>
      </c>
      <c r="D592" s="141" t="s">
        <v>91</v>
      </c>
      <c r="E592" s="25"/>
      <c r="F592" s="132"/>
      <c r="G592" s="25"/>
      <c r="H592" s="12">
        <v>0</v>
      </c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11"/>
      <c r="AF592" s="11"/>
      <c r="AG592" s="11"/>
      <c r="AH592" s="11"/>
      <c r="AI592" s="25"/>
      <c r="AJ592" s="25"/>
      <c r="AK592" s="25"/>
      <c r="AL592" s="25"/>
      <c r="AM592" s="25"/>
      <c r="AN592" s="15">
        <f t="shared" si="129"/>
        <v>0</v>
      </c>
      <c r="AO592" s="16">
        <f>SUMIF(เตรียมส่วนผสม!$C:$C,'รับ-จ่าย ประจำวัน'!$B592,เตรียมส่วนผสม!H:H)+SUMIF(กวนไส้!$C:$C,'รับ-จ่าย ประจำวัน'!$B592,กวนไส้!H:H)+SUMIF(ผลิต1!$C:$C,'รับ-จ่าย ประจำวัน'!$B592,ผลิต1!H:H)+SUMIF(ผลิต2!$C:$C,'รับ-จ่าย ประจำวัน'!$B592,ผลิต2!H:H)+SUMIF(เส้นแต่งหน้าขนมเค้ก!$C:$C,'รับ-จ่าย ประจำวัน'!$B592,เส้นแต่งหน้าขนมเค้ก!H:H)+SUMIF(แพ็ค!$C:$C,'รับ-จ่าย ประจำวัน'!$B592,แพ็ค!H:H)+SUMIF(ธุรการ!$C:$C,'รับ-จ่าย ประจำวัน'!$B592,ธุรการ!H:H)+SUMIF(เส้นแต่งหน้าขนมปัง!$C:$C,'รับ-จ่าย ประจำวัน'!$B592,เส้นแต่งหน้าขนมปัง!H:H)+SUMIF('วางแผนBC,CJ'!$C:$C,'รับ-จ่าย ประจำวัน'!$B592,'วางแผนBC,CJ'!H:H)+SUMIF(RD!$C:$C,'รับ-จ่าย ประจำวัน'!$B592,RD!H:H)+SUMIF('FG,ออนไล,คัดแยก'!$C:$C,'รับ-จ่าย ประจำวัน'!$B592,'FG,ออนไล,คัดแยก'!H:H)</f>
        <v>0</v>
      </c>
      <c r="AP592" s="16">
        <f>SUMIF(เตรียมส่วนผสม!$C:$C,'รับ-จ่าย ประจำวัน'!$B592,เตรียมส่วนผสม!I:I)+SUMIF(กวนไส้!$C:$C,'รับ-จ่าย ประจำวัน'!$B592,กวนไส้!I:I)+SUMIF(ผลิต1!$C:$C,'รับ-จ่าย ประจำวัน'!$B592,ผลิต1!I:I)+SUMIF(ผลิต2!$C:$C,'รับ-จ่าย ประจำวัน'!$B592,ผลิต2!I:I)+SUMIF(เส้นแต่งหน้าขนมเค้ก!$C:$C,'รับ-จ่าย ประจำวัน'!$B592,เส้นแต่งหน้าขนมเค้ก!I:I)+SUMIF(แพ็ค!$C:$C,'รับ-จ่าย ประจำวัน'!$B592,แพ็ค!I:I)+SUMIF(ธุรการ!$C:$C,'รับ-จ่าย ประจำวัน'!$B592,ธุรการ!I:I)+SUMIF(เส้นแต่งหน้าขนมปัง!$C:$C,'รับ-จ่าย ประจำวัน'!$B592,เส้นแต่งหน้าขนมปัง!I:I)+SUMIF('วางแผนBC,CJ'!$C:$C,'รับ-จ่าย ประจำวัน'!$B592,'วางแผนBC,CJ'!I:I)+SUMIF(RD!$C:$C,'รับ-จ่าย ประจำวัน'!$B592,RD!I:I)+SUMIF('FG,ออนไล,คัดแยก'!$C:$C,'รับ-จ่าย ประจำวัน'!$B592,'FG,ออนไล,คัดแยก'!I:I)</f>
        <v>0</v>
      </c>
      <c r="AQ592" s="16">
        <f>SUMIF(เตรียมส่วนผสม!$C:$C,'รับ-จ่าย ประจำวัน'!$B592,เตรียมส่วนผสม!J:J)+SUMIF(กวนไส้!$C:$C,'รับ-จ่าย ประจำวัน'!$B592,กวนไส้!J:J)+SUMIF(ผลิต1!$C:$C,'รับ-จ่าย ประจำวัน'!$B592,ผลิต1!J:J)+SUMIF(ผลิต2!$C:$C,'รับ-จ่าย ประจำวัน'!$B592,ผลิต2!J:J)+SUMIF(เส้นแต่งหน้าขนมเค้ก!$C:$C,'รับ-จ่าย ประจำวัน'!$B592,เส้นแต่งหน้าขนมเค้ก!J:J)+SUMIF(แพ็ค!$C:$C,'รับ-จ่าย ประจำวัน'!$B592,แพ็ค!J:J)+SUMIF(ธุรการ!$C:$C,'รับ-จ่าย ประจำวัน'!$B592,ธุรการ!J:J)+SUMIF(เส้นแต่งหน้าขนมปัง!$C:$C,'รับ-จ่าย ประจำวัน'!$B592,เส้นแต่งหน้าขนมปัง!J:J)+SUMIF('วางแผนBC,CJ'!$C:$C,'รับ-จ่าย ประจำวัน'!$B592,'วางแผนBC,CJ'!J:J)+SUMIF(RD!$C:$C,'รับ-จ่าย ประจำวัน'!$B592,RD!J:J)+SUMIF('FG,ออนไล,คัดแยก'!$C:$C,'รับ-จ่าย ประจำวัน'!$B592,'FG,ออนไล,คัดแยก'!J:J)</f>
        <v>0</v>
      </c>
      <c r="AR592" s="16">
        <f>SUMIF(เตรียมส่วนผสม!$C:$C,'รับ-จ่าย ประจำวัน'!$B592,เตรียมส่วนผสม!K:K)+SUMIF(กวนไส้!$C:$C,'รับ-จ่าย ประจำวัน'!$B592,กวนไส้!K:K)+SUMIF(ผลิต1!$C:$C,'รับ-จ่าย ประจำวัน'!$B592,ผลิต1!K:K)+SUMIF(ผลิต2!$C:$C,'รับ-จ่าย ประจำวัน'!$B592,ผลิต2!K:K)+SUMIF(เส้นแต่งหน้าขนมเค้ก!$C:$C,'รับ-จ่าย ประจำวัน'!$B592,เส้นแต่งหน้าขนมเค้ก!K:K)+SUMIF(แพ็ค!$C:$C,'รับ-จ่าย ประจำวัน'!$B592,แพ็ค!K:K)+SUMIF(ธุรการ!$C:$C,'รับ-จ่าย ประจำวัน'!$B592,ธุรการ!K:K)+SUMIF(เส้นแต่งหน้าขนมปัง!$C:$C,'รับ-จ่าย ประจำวัน'!$B592,เส้นแต่งหน้าขนมปัง!K:K)+SUMIF('วางแผนBC,CJ'!$C:$C,'รับ-จ่าย ประจำวัน'!$B592,'วางแผนBC,CJ'!K:K)+SUMIF(RD!$C:$C,'รับ-จ่าย ประจำวัน'!$B592,RD!K:K)+SUMIF('FG,ออนไล,คัดแยก'!$C:$C,'รับ-จ่าย ประจำวัน'!$B592,'FG,ออนไล,คัดแยก'!K:K)</f>
        <v>0</v>
      </c>
      <c r="AS592" s="16">
        <f>SUMIF(เตรียมส่วนผสม!$C:$C,'รับ-จ่าย ประจำวัน'!$B592,เตรียมส่วนผสม!L:L)+SUMIF(กวนไส้!$C:$C,'รับ-จ่าย ประจำวัน'!$B592,กวนไส้!L:L)+SUMIF(ผลิต1!$C:$C,'รับ-จ่าย ประจำวัน'!$B592,ผลิต1!L:L)+SUMIF(ผลิต2!$C:$C,'รับ-จ่าย ประจำวัน'!$B592,ผลิต2!L:L)+SUMIF(เส้นแต่งหน้าขนมเค้ก!$C:$C,'รับ-จ่าย ประจำวัน'!$B592,เส้นแต่งหน้าขนมเค้ก!L:L)+SUMIF(แพ็ค!$C:$C,'รับ-จ่าย ประจำวัน'!$B592,แพ็ค!L:L)+SUMIF(ธุรการ!$C:$C,'รับ-จ่าย ประจำวัน'!$B592,ธุรการ!L:L)+SUMIF(เส้นแต่งหน้าขนมปัง!$C:$C,'รับ-จ่าย ประจำวัน'!$B592,เส้นแต่งหน้าขนมปัง!L:L)+SUMIF('วางแผนBC,CJ'!$C:$C,'รับ-จ่าย ประจำวัน'!$B592,'วางแผนBC,CJ'!L:L)+SUMIF(RD!$C:$C,'รับ-จ่าย ประจำวัน'!$B592,RD!L:L)+SUMIF('FG,ออนไล,คัดแยก'!$C:$C,'รับ-จ่าย ประจำวัน'!$B592,'FG,ออนไล,คัดแยก'!L:L)</f>
        <v>0</v>
      </c>
      <c r="AT592" s="16">
        <f>SUMIF(เตรียมส่วนผสม!$C:$C,'รับ-จ่าย ประจำวัน'!$B592,เตรียมส่วนผสม!M:M)+SUMIF(กวนไส้!$C:$C,'รับ-จ่าย ประจำวัน'!$B592,กวนไส้!M:M)+SUMIF(ผลิต1!$C:$C,'รับ-จ่าย ประจำวัน'!$B592,ผลิต1!M:M)+SUMIF(ผลิต2!$C:$C,'รับ-จ่าย ประจำวัน'!$B592,ผลิต2!M:M)+SUMIF(เส้นแต่งหน้าขนมเค้ก!$C:$C,'รับ-จ่าย ประจำวัน'!$B592,เส้นแต่งหน้าขนมเค้ก!M:M)+SUMIF(แพ็ค!$C:$C,'รับ-จ่าย ประจำวัน'!$B592,แพ็ค!M:M)+SUMIF(ธุรการ!$C:$C,'รับ-จ่าย ประจำวัน'!$B592,ธุรการ!M:M)+SUMIF(เส้นแต่งหน้าขนมปัง!$C:$C,'รับ-จ่าย ประจำวัน'!$B592,เส้นแต่งหน้าขนมปัง!M:M)+SUMIF('วางแผนBC,CJ'!$C:$C,'รับ-จ่าย ประจำวัน'!$B592,'วางแผนBC,CJ'!M:M)+SUMIF(RD!$C:$C,'รับ-จ่าย ประจำวัน'!$B592,RD!M:M)+SUMIF('FG,ออนไล,คัดแยก'!$C:$C,'รับ-จ่าย ประจำวัน'!$B592,'FG,ออนไล,คัดแยก'!M:M)</f>
        <v>0</v>
      </c>
      <c r="AU592" s="16">
        <f>SUMIF(เตรียมส่วนผสม!$C:$C,'รับ-จ่าย ประจำวัน'!$B592,เตรียมส่วนผสม!N:N)+SUMIF(กวนไส้!$C:$C,'รับ-จ่าย ประจำวัน'!$B592,กวนไส้!N:N)+SUMIF(ผลิต1!$C:$C,'รับ-จ่าย ประจำวัน'!$B592,ผลิต1!N:N)+SUMIF(ผลิต2!$C:$C,'รับ-จ่าย ประจำวัน'!$B592,ผลิต2!N:N)+SUMIF(เส้นแต่งหน้าขนมเค้ก!$C:$C,'รับ-จ่าย ประจำวัน'!$B592,เส้นแต่งหน้าขนมเค้ก!N:N)+SUMIF(แพ็ค!$C:$C,'รับ-จ่าย ประจำวัน'!$B592,แพ็ค!N:N)+SUMIF(ธุรการ!$C:$C,'รับ-จ่าย ประจำวัน'!$B592,ธุรการ!N:N)+SUMIF(เส้นแต่งหน้าขนมปัง!$C:$C,'รับ-จ่าย ประจำวัน'!$B592,เส้นแต่งหน้าขนมปัง!N:N)+SUMIF('วางแผนBC,CJ'!$C:$C,'รับ-จ่าย ประจำวัน'!$B592,'วางแผนBC,CJ'!N:N)+SUMIF(RD!$C:$C,'รับ-จ่าย ประจำวัน'!$B592,RD!N:N)+SUMIF('FG,ออนไล,คัดแยก'!$C:$C,'รับ-จ่าย ประจำวัน'!$B592,'FG,ออนไล,คัดแยก'!N:N)</f>
        <v>0</v>
      </c>
      <c r="AV592" s="16">
        <f>SUMIF(เตรียมส่วนผสม!$C:$C,'รับ-จ่าย ประจำวัน'!$B592,เตรียมส่วนผสม!O:O)+SUMIF(กวนไส้!$C:$C,'รับ-จ่าย ประจำวัน'!$B592,กวนไส้!O:O)+SUMIF(ผลิต1!$C:$C,'รับ-จ่าย ประจำวัน'!$B592,ผลิต1!O:O)+SUMIF(ผลิต2!$C:$C,'รับ-จ่าย ประจำวัน'!$B592,ผลิต2!O:O)+SUMIF(เส้นแต่งหน้าขนมเค้ก!$C:$C,'รับ-จ่าย ประจำวัน'!$B592,เส้นแต่งหน้าขนมเค้ก!O:O)+SUMIF(แพ็ค!$C:$C,'รับ-จ่าย ประจำวัน'!$B592,แพ็ค!O:O)+SUMIF(ธุรการ!$C:$C,'รับ-จ่าย ประจำวัน'!$B592,ธุรการ!O:O)+SUMIF(เส้นแต่งหน้าขนมปัง!$C:$C,'รับ-จ่าย ประจำวัน'!$B592,เส้นแต่งหน้าขนมปัง!O:O)+SUMIF('วางแผนBC,CJ'!$C:$C,'รับ-จ่าย ประจำวัน'!$B592,'วางแผนBC,CJ'!O:O)+SUMIF(RD!$C:$C,'รับ-จ่าย ประจำวัน'!$B592,RD!O:O)+SUMIF('FG,ออนไล,คัดแยก'!$C:$C,'รับ-จ่าย ประจำวัน'!$B592,'FG,ออนไล,คัดแยก'!O:O)</f>
        <v>0</v>
      </c>
      <c r="AW592" s="16">
        <f>SUMIF(เตรียมส่วนผสม!$C:$C,'รับ-จ่าย ประจำวัน'!$B592,เตรียมส่วนผสม!P:P)+SUMIF(กวนไส้!$C:$C,'รับ-จ่าย ประจำวัน'!$B592,กวนไส้!P:P)+SUMIF(ผลิต1!$C:$C,'รับ-จ่าย ประจำวัน'!$B592,ผลิต1!P:P)+SUMIF(ผลิต2!$C:$C,'รับ-จ่าย ประจำวัน'!$B592,ผลิต2!P:P)+SUMIF(เส้นแต่งหน้าขนมเค้ก!$C:$C,'รับ-จ่าย ประจำวัน'!$B592,เส้นแต่งหน้าขนมเค้ก!P:P)+SUMIF(แพ็ค!$C:$C,'รับ-จ่าย ประจำวัน'!$B592,แพ็ค!P:P)+SUMIF(ธุรการ!$C:$C,'รับ-จ่าย ประจำวัน'!$B592,ธุรการ!P:P)+SUMIF(เส้นแต่งหน้าขนมปัง!$C:$C,'รับ-จ่าย ประจำวัน'!$B592,เส้นแต่งหน้าขนมปัง!P:P)+SUMIF('วางแผนBC,CJ'!$C:$C,'รับ-จ่าย ประจำวัน'!$B592,'วางแผนBC,CJ'!P:P)+SUMIF(RD!$C:$C,'รับ-จ่าย ประจำวัน'!$B592,RD!P:P)+SUMIF('FG,ออนไล,คัดแยก'!$C:$C,'รับ-จ่าย ประจำวัน'!$B592,'FG,ออนไล,คัดแยก'!P:P)</f>
        <v>0</v>
      </c>
      <c r="AX592" s="16">
        <f>SUMIF(เตรียมส่วนผสม!$C:$C,'รับ-จ่าย ประจำวัน'!$B592,เตรียมส่วนผสม!Q:Q)+SUMIF(กวนไส้!$C:$C,'รับ-จ่าย ประจำวัน'!$B592,กวนไส้!Q:Q)+SUMIF(ผลิต1!$C:$C,'รับ-จ่าย ประจำวัน'!$B592,ผลิต1!Q:Q)+SUMIF(ผลิต2!$C:$C,'รับ-จ่าย ประจำวัน'!$B592,ผลิต2!Q:Q)+SUMIF(เส้นแต่งหน้าขนมเค้ก!$C:$C,'รับ-จ่าย ประจำวัน'!$B592,เส้นแต่งหน้าขนมเค้ก!Q:Q)+SUMIF(แพ็ค!$C:$C,'รับ-จ่าย ประจำวัน'!$B592,แพ็ค!Q:Q)+SUMIF(ธุรการ!$C:$C,'รับ-จ่าย ประจำวัน'!$B592,ธุรการ!Q:Q)+SUMIF(เส้นแต่งหน้าขนมปัง!$C:$C,'รับ-จ่าย ประจำวัน'!$B592,เส้นแต่งหน้าขนมปัง!Q:Q)+SUMIF('วางแผนBC,CJ'!$C:$C,'รับ-จ่าย ประจำวัน'!$B592,'วางแผนBC,CJ'!Q:Q)+SUMIF(RD!$C:$C,'รับ-จ่าย ประจำวัน'!$B592,RD!Q:Q)+SUMIF('FG,ออนไล,คัดแยก'!$C:$C,'รับ-จ่าย ประจำวัน'!$B592,'FG,ออนไล,คัดแยก'!Q:Q)</f>
        <v>0</v>
      </c>
      <c r="AY592" s="16">
        <f>SUMIF(เตรียมส่วนผสม!$C:$C,'รับ-จ่าย ประจำวัน'!$B592,เตรียมส่วนผสม!R:R)+SUMIF(กวนไส้!$C:$C,'รับ-จ่าย ประจำวัน'!$B592,กวนไส้!R:R)+SUMIF(ผลิต1!$C:$C,'รับ-จ่าย ประจำวัน'!$B592,ผลิต1!R:R)+SUMIF(ผลิต2!$C:$C,'รับ-จ่าย ประจำวัน'!$B592,ผลิต2!R:R)+SUMIF(เส้นแต่งหน้าขนมเค้ก!$C:$C,'รับ-จ่าย ประจำวัน'!$B592,เส้นแต่งหน้าขนมเค้ก!R:R)+SUMIF(แพ็ค!$C:$C,'รับ-จ่าย ประจำวัน'!$B592,แพ็ค!R:R)+SUMIF(ธุรการ!$C:$C,'รับ-จ่าย ประจำวัน'!$B592,ธุรการ!R:R)+SUMIF(เส้นแต่งหน้าขนมปัง!$C:$C,'รับ-จ่าย ประจำวัน'!$B592,เส้นแต่งหน้าขนมปัง!R:R)+SUMIF('วางแผนBC,CJ'!$C:$C,'รับ-จ่าย ประจำวัน'!$B592,'วางแผนBC,CJ'!R:R)+SUMIF(RD!$C:$C,'รับ-จ่าย ประจำวัน'!$B592,RD!R:R)+SUMIF('FG,ออนไล,คัดแยก'!$C:$C,'รับ-จ่าย ประจำวัน'!$B592,'FG,ออนไล,คัดแยก'!R:R)</f>
        <v>0</v>
      </c>
      <c r="AZ592" s="16">
        <f>SUMIF(เตรียมส่วนผสม!$C:$C,'รับ-จ่าย ประจำวัน'!$B592,เตรียมส่วนผสม!S:S)+SUMIF(กวนไส้!$C:$C,'รับ-จ่าย ประจำวัน'!$B592,กวนไส้!S:S)+SUMIF(ผลิต1!$C:$C,'รับ-จ่าย ประจำวัน'!$B592,ผลิต1!S:S)+SUMIF(ผลิต2!$C:$C,'รับ-จ่าย ประจำวัน'!$B592,ผลิต2!S:S)+SUMIF(เส้นแต่งหน้าขนมเค้ก!$C:$C,'รับ-จ่าย ประจำวัน'!$B592,เส้นแต่งหน้าขนมเค้ก!S:S)+SUMIF(แพ็ค!$C:$C,'รับ-จ่าย ประจำวัน'!$B592,แพ็ค!S:S)+SUMIF(ธุรการ!$C:$C,'รับ-จ่าย ประจำวัน'!$B592,ธุรการ!S:S)+SUMIF(เส้นแต่งหน้าขนมปัง!$C:$C,'รับ-จ่าย ประจำวัน'!$B592,เส้นแต่งหน้าขนมปัง!S:S)+SUMIF('วางแผนBC,CJ'!$C:$C,'รับ-จ่าย ประจำวัน'!$B592,'วางแผนBC,CJ'!S:S)+SUMIF(RD!$C:$C,'รับ-จ่าย ประจำวัน'!$B592,RD!S:S)+SUMIF('FG,ออนไล,คัดแยก'!$C:$C,'รับ-จ่าย ประจำวัน'!$B592,'FG,ออนไล,คัดแยก'!S:S)</f>
        <v>0</v>
      </c>
      <c r="BA592" s="16">
        <f>SUMIF(เตรียมส่วนผสม!$C:$C,'รับ-จ่าย ประจำวัน'!$B592,เตรียมส่วนผสม!T:T)+SUMIF(กวนไส้!$C:$C,'รับ-จ่าย ประจำวัน'!$B592,กวนไส้!T:T)+SUMIF(ผลิต1!$C:$C,'รับ-จ่าย ประจำวัน'!$B592,ผลิต1!T:T)+SUMIF(ผลิต2!$C:$C,'รับ-จ่าย ประจำวัน'!$B592,ผลิต2!T:T)+SUMIF(เส้นแต่งหน้าขนมเค้ก!$C:$C,'รับ-จ่าย ประจำวัน'!$B592,เส้นแต่งหน้าขนมเค้ก!T:T)+SUMIF(แพ็ค!$C:$C,'รับ-จ่าย ประจำวัน'!$B592,แพ็ค!T:T)+SUMIF(ธุรการ!$C:$C,'รับ-จ่าย ประจำวัน'!$B592,ธุรการ!T:T)+SUMIF(เส้นแต่งหน้าขนมปัง!$C:$C,'รับ-จ่าย ประจำวัน'!$B592,เส้นแต่งหน้าขนมปัง!T:T)+SUMIF('วางแผนBC,CJ'!$C:$C,'รับ-จ่าย ประจำวัน'!$B592,'วางแผนBC,CJ'!T:T)+SUMIF(RD!$C:$C,'รับ-จ่าย ประจำวัน'!$B592,RD!T:T)+SUMIF('FG,ออนไล,คัดแยก'!$C:$C,'รับ-จ่าย ประจำวัน'!$B592,'FG,ออนไล,คัดแยก'!T:T)</f>
        <v>0</v>
      </c>
      <c r="BB592" s="16">
        <f>SUMIF(เตรียมส่วนผสม!$C:$C,'รับ-จ่าย ประจำวัน'!$B592,เตรียมส่วนผสม!U:U)+SUMIF(กวนไส้!$C:$C,'รับ-จ่าย ประจำวัน'!$B592,กวนไส้!U:U)+SUMIF(ผลิต1!$C:$C,'รับ-จ่าย ประจำวัน'!$B592,ผลิต1!U:U)+SUMIF(ผลิต2!$C:$C,'รับ-จ่าย ประจำวัน'!$B592,ผลิต2!U:U)+SUMIF(เส้นแต่งหน้าขนมเค้ก!$C:$C,'รับ-จ่าย ประจำวัน'!$B592,เส้นแต่งหน้าขนมเค้ก!U:U)+SUMIF(แพ็ค!$C:$C,'รับ-จ่าย ประจำวัน'!$B592,แพ็ค!U:U)+SUMIF(ธุรการ!$C:$C,'รับ-จ่าย ประจำวัน'!$B592,ธุรการ!U:U)+SUMIF(เส้นแต่งหน้าขนมปัง!$C:$C,'รับ-จ่าย ประจำวัน'!$B592,เส้นแต่งหน้าขนมปัง!U:U)+SUMIF('วางแผนBC,CJ'!$C:$C,'รับ-จ่าย ประจำวัน'!$B592,'วางแผนBC,CJ'!U:U)+SUMIF(RD!$C:$C,'รับ-จ่าย ประจำวัน'!$B592,RD!U:U)+SUMIF('FG,ออนไล,คัดแยก'!$C:$C,'รับ-จ่าย ประจำวัน'!$B592,'FG,ออนไล,คัดแยก'!U:U)</f>
        <v>0</v>
      </c>
      <c r="BC592" s="16">
        <f>SUMIF(เตรียมส่วนผสม!$C:$C,'รับ-จ่าย ประจำวัน'!$B592,เตรียมส่วนผสม!V:V)+SUMIF(กวนไส้!$C:$C,'รับ-จ่าย ประจำวัน'!$B592,กวนไส้!V:V)+SUMIF(ผลิต1!$C:$C,'รับ-จ่าย ประจำวัน'!$B592,ผลิต1!V:V)+SUMIF(ผลิต2!$C:$C,'รับ-จ่าย ประจำวัน'!$B592,ผลิต2!V:V)+SUMIF(เส้นแต่งหน้าขนมเค้ก!$C:$C,'รับ-จ่าย ประจำวัน'!$B592,เส้นแต่งหน้าขนมเค้ก!V:V)+SUMIF(แพ็ค!$C:$C,'รับ-จ่าย ประจำวัน'!$B592,แพ็ค!V:V)+SUMIF(ธุรการ!$C:$C,'รับ-จ่าย ประจำวัน'!$B592,ธุรการ!V:V)+SUMIF(เส้นแต่งหน้าขนมปัง!$C:$C,'รับ-จ่าย ประจำวัน'!$B592,เส้นแต่งหน้าขนมปัง!V:V)+SUMIF('วางแผนBC,CJ'!$C:$C,'รับ-จ่าย ประจำวัน'!$B592,'วางแผนBC,CJ'!V:V)+SUMIF(RD!$C:$C,'รับ-จ่าย ประจำวัน'!$B592,RD!V:V)+SUMIF('FG,ออนไล,คัดแยก'!$C:$C,'รับ-จ่าย ประจำวัน'!$B592,'FG,ออนไล,คัดแยก'!V:V)</f>
        <v>0</v>
      </c>
      <c r="BD592" s="16">
        <f>SUMIF(เตรียมส่วนผสม!$C:$C,'รับ-จ่าย ประจำวัน'!$B592,เตรียมส่วนผสม!W:W)+SUMIF(กวนไส้!$C:$C,'รับ-จ่าย ประจำวัน'!$B592,กวนไส้!W:W)+SUMIF(ผลิต1!$C:$C,'รับ-จ่าย ประจำวัน'!$B592,ผลิต1!W:W)+SUMIF(ผลิต2!$C:$C,'รับ-จ่าย ประจำวัน'!$B592,ผลิต2!W:W)+SUMIF(เส้นแต่งหน้าขนมเค้ก!$C:$C,'รับ-จ่าย ประจำวัน'!$B592,เส้นแต่งหน้าขนมเค้ก!W:W)+SUMIF(แพ็ค!$C:$C,'รับ-จ่าย ประจำวัน'!$B592,แพ็ค!W:W)+SUMIF(ธุรการ!$C:$C,'รับ-จ่าย ประจำวัน'!$B592,ธุรการ!W:W)+SUMIF(เส้นแต่งหน้าขนมปัง!$C:$C,'รับ-จ่าย ประจำวัน'!$B592,เส้นแต่งหน้าขนมปัง!W:W)+SUMIF('วางแผนBC,CJ'!$C:$C,'รับ-จ่าย ประจำวัน'!$B592,'วางแผนBC,CJ'!W:W)+SUMIF(RD!$C:$C,'รับ-จ่าย ประจำวัน'!$B592,RD!W:W)+SUMIF('FG,ออนไล,คัดแยก'!$C:$C,'รับ-จ่าย ประจำวัน'!$B592,'FG,ออนไล,คัดแยก'!W:W)</f>
        <v>0</v>
      </c>
      <c r="BE592" s="16">
        <f>SUMIF(เตรียมส่วนผสม!$C:$C,'รับ-จ่าย ประจำวัน'!$B592,เตรียมส่วนผสม!X:X)+SUMIF(กวนไส้!$C:$C,'รับ-จ่าย ประจำวัน'!$B592,กวนไส้!X:X)+SUMIF(ผลิต1!$C:$C,'รับ-จ่าย ประจำวัน'!$B592,ผลิต1!X:X)+SUMIF(ผลิต2!$C:$C,'รับ-จ่าย ประจำวัน'!$B592,ผลิต2!X:X)+SUMIF(เส้นแต่งหน้าขนมเค้ก!$C:$C,'รับ-จ่าย ประจำวัน'!$B592,เส้นแต่งหน้าขนมเค้ก!X:X)+SUMIF(แพ็ค!$C:$C,'รับ-จ่าย ประจำวัน'!$B592,แพ็ค!X:X)+SUMIF(ธุรการ!$C:$C,'รับ-จ่าย ประจำวัน'!$B592,ธุรการ!X:X)+SUMIF(เส้นแต่งหน้าขนมปัง!$C:$C,'รับ-จ่าย ประจำวัน'!$B592,เส้นแต่งหน้าขนมปัง!X:X)+SUMIF('วางแผนBC,CJ'!$C:$C,'รับ-จ่าย ประจำวัน'!$B592,'วางแผนBC,CJ'!X:X)+SUMIF(RD!$C:$C,'รับ-จ่าย ประจำวัน'!$B592,RD!X:X)+SUMIF('FG,ออนไล,คัดแยก'!$C:$C,'รับ-จ่าย ประจำวัน'!$B592,'FG,ออนไล,คัดแยก'!X:X)</f>
        <v>0</v>
      </c>
      <c r="BF592" s="16">
        <f>SUMIF(เตรียมส่วนผสม!$C:$C,'รับ-จ่าย ประจำวัน'!$B592,เตรียมส่วนผสม!Y:Y)+SUMIF(กวนไส้!$C:$C,'รับ-จ่าย ประจำวัน'!$B592,กวนไส้!Y:Y)+SUMIF(ผลิต1!$C:$C,'รับ-จ่าย ประจำวัน'!$B592,ผลิต1!Y:Y)+SUMIF(ผลิต2!$C:$C,'รับ-จ่าย ประจำวัน'!$B592,ผลิต2!Y:Y)+SUMIF(เส้นแต่งหน้าขนมเค้ก!$C:$C,'รับ-จ่าย ประจำวัน'!$B592,เส้นแต่งหน้าขนมเค้ก!Y:Y)+SUMIF(แพ็ค!$C:$C,'รับ-จ่าย ประจำวัน'!$B592,แพ็ค!Y:Y)+SUMIF(ธุรการ!$C:$C,'รับ-จ่าย ประจำวัน'!$B592,ธุรการ!Y:Y)+SUMIF(เส้นแต่งหน้าขนมปัง!$C:$C,'รับ-จ่าย ประจำวัน'!$B592,เส้นแต่งหน้าขนมปัง!Y:Y)+SUMIF('วางแผนBC,CJ'!$C:$C,'รับ-จ่าย ประจำวัน'!$B592,'วางแผนBC,CJ'!Y:Y)+SUMIF(RD!$C:$C,'รับ-จ่าย ประจำวัน'!$B592,RD!Y:Y)+SUMIF('FG,ออนไล,คัดแยก'!$C:$C,'รับ-จ่าย ประจำวัน'!$B592,'FG,ออนไล,คัดแยก'!Y:Y)</f>
        <v>0</v>
      </c>
      <c r="BG592" s="16">
        <f>SUMIF(เตรียมส่วนผสม!$C:$C,'รับ-จ่าย ประจำวัน'!$B592,เตรียมส่วนผสม!Z:Z)+SUMIF(กวนไส้!$C:$C,'รับ-จ่าย ประจำวัน'!$B592,กวนไส้!Z:Z)+SUMIF(ผลิต1!$C:$C,'รับ-จ่าย ประจำวัน'!$B592,ผลิต1!Z:Z)+SUMIF(ผลิต2!$C:$C,'รับ-จ่าย ประจำวัน'!$B592,ผลิต2!Z:Z)+SUMIF(เส้นแต่งหน้าขนมเค้ก!$C:$C,'รับ-จ่าย ประจำวัน'!$B592,เส้นแต่งหน้าขนมเค้ก!Z:Z)+SUMIF(แพ็ค!$C:$C,'รับ-จ่าย ประจำวัน'!$B592,แพ็ค!Z:Z)+SUMIF(ธุรการ!$C:$C,'รับ-จ่าย ประจำวัน'!$B592,ธุรการ!Z:Z)+SUMIF(เส้นแต่งหน้าขนมปัง!$C:$C,'รับ-จ่าย ประจำวัน'!$B592,เส้นแต่งหน้าขนมปัง!Z:Z)+SUMIF('วางแผนBC,CJ'!$C:$C,'รับ-จ่าย ประจำวัน'!$B592,'วางแผนBC,CJ'!Z:Z)+SUMIF(RD!$C:$C,'รับ-จ่าย ประจำวัน'!$B592,RD!Z:Z)+SUMIF('FG,ออนไล,คัดแยก'!$C:$C,'รับ-จ่าย ประจำวัน'!$B592,'FG,ออนไล,คัดแยก'!Z:Z)</f>
        <v>0</v>
      </c>
      <c r="BH592" s="16">
        <f>SUMIF(เตรียมส่วนผสม!$C:$C,'รับ-จ่าย ประจำวัน'!$B592,เตรียมส่วนผสม!AA:AA)+SUMIF(กวนไส้!$C:$C,'รับ-จ่าย ประจำวัน'!$B592,กวนไส้!AA:AA)+SUMIF(ผลิต1!$C:$C,'รับ-จ่าย ประจำวัน'!$B592,ผลิต1!AA:AA)+SUMIF(ผลิต2!$C:$C,'รับ-จ่าย ประจำวัน'!$B592,ผลิต2!AA:AA)+SUMIF(เส้นแต่งหน้าขนมเค้ก!$C:$C,'รับ-จ่าย ประจำวัน'!$B592,เส้นแต่งหน้าขนมเค้ก!AA:AA)+SUMIF(แพ็ค!$C:$C,'รับ-จ่าย ประจำวัน'!$B592,แพ็ค!AA:AA)+SUMIF(ธุรการ!$C:$C,'รับ-จ่าย ประจำวัน'!$B592,ธุรการ!AA:AA)+SUMIF(เส้นแต่งหน้าขนมปัง!$C:$C,'รับ-จ่าย ประจำวัน'!$B592,เส้นแต่งหน้าขนมปัง!AA:AA)+SUMIF('วางแผนBC,CJ'!$C:$C,'รับ-จ่าย ประจำวัน'!$B592,'วางแผนBC,CJ'!AA:AA)+SUMIF(RD!$C:$C,'รับ-จ่าย ประจำวัน'!$B592,RD!AA:AA)+SUMIF('FG,ออนไล,คัดแยก'!$C:$C,'รับ-จ่าย ประจำวัน'!$B592,'FG,ออนไล,คัดแยก'!AA:AA)</f>
        <v>0</v>
      </c>
      <c r="BI592" s="16">
        <f>SUMIF(เตรียมส่วนผสม!$C:$C,'รับ-จ่าย ประจำวัน'!$B592,เตรียมส่วนผสม!AB:AB)+SUMIF(กวนไส้!$C:$C,'รับ-จ่าย ประจำวัน'!$B592,กวนไส้!AB:AB)+SUMIF(ผลิต1!$C:$C,'รับ-จ่าย ประจำวัน'!$B592,ผลิต1!AB:AB)+SUMIF(ผลิต2!$C:$C,'รับ-จ่าย ประจำวัน'!$B592,ผลิต2!AB:AB)+SUMIF(เส้นแต่งหน้าขนมเค้ก!$C:$C,'รับ-จ่าย ประจำวัน'!$B592,เส้นแต่งหน้าขนมเค้ก!AB:AB)+SUMIF(แพ็ค!$C:$C,'รับ-จ่าย ประจำวัน'!$B592,แพ็ค!AB:AB)+SUMIF(ธุรการ!$C:$C,'รับ-จ่าย ประจำวัน'!$B592,ธุรการ!AB:AB)+SUMIF(เส้นแต่งหน้าขนมปัง!$C:$C,'รับ-จ่าย ประจำวัน'!$B592,เส้นแต่งหน้าขนมปัง!AB:AB)+SUMIF('วางแผนBC,CJ'!$C:$C,'รับ-จ่าย ประจำวัน'!$B592,'วางแผนBC,CJ'!AB:AB)+SUMIF(RD!$C:$C,'รับ-จ่าย ประจำวัน'!$B592,RD!AB:AB)+SUMIF('FG,ออนไล,คัดแยก'!$C:$C,'รับ-จ่าย ประจำวัน'!$B592,'FG,ออนไล,คัดแยก'!AB:AB)</f>
        <v>0</v>
      </c>
      <c r="BJ592" s="16">
        <f>SUMIF(เตรียมส่วนผสม!$C:$C,'รับ-จ่าย ประจำวัน'!$B592,เตรียมส่วนผสม!AC:AC)+SUMIF(กวนไส้!$C:$C,'รับ-จ่าย ประจำวัน'!$B592,กวนไส้!AC:AC)+SUMIF(ผลิต1!$C:$C,'รับ-จ่าย ประจำวัน'!$B592,ผลิต1!AC:AC)+SUMIF(ผลิต2!$C:$C,'รับ-จ่าย ประจำวัน'!$B592,ผลิต2!AC:AC)+SUMIF(เส้นแต่งหน้าขนมเค้ก!$C:$C,'รับ-จ่าย ประจำวัน'!$B592,เส้นแต่งหน้าขนมเค้ก!AC:AC)+SUMIF(แพ็ค!$C:$C,'รับ-จ่าย ประจำวัน'!$B592,แพ็ค!AC:AC)+SUMIF(ธุรการ!$C:$C,'รับ-จ่าย ประจำวัน'!$B592,ธุรการ!AC:AC)+SUMIF(เส้นแต่งหน้าขนมปัง!$C:$C,'รับ-จ่าย ประจำวัน'!$B592,เส้นแต่งหน้าขนมปัง!AC:AC)+SUMIF('วางแผนBC,CJ'!$C:$C,'รับ-จ่าย ประจำวัน'!$B592,'วางแผนBC,CJ'!AC:AC)+SUMIF(RD!$C:$C,'รับ-จ่าย ประจำวัน'!$B592,RD!AC:AC)+SUMIF('FG,ออนไล,คัดแยก'!$C:$C,'รับ-จ่าย ประจำวัน'!$B592,'FG,ออนไล,คัดแยก'!AC:AC)</f>
        <v>0</v>
      </c>
      <c r="BK592" s="16">
        <f>SUMIF(เตรียมส่วนผสม!$C:$C,'รับ-จ่าย ประจำวัน'!$B592,เตรียมส่วนผสม!AD:AD)+SUMIF(กวนไส้!$C:$C,'รับ-จ่าย ประจำวัน'!$B592,กวนไส้!AD:AD)+SUMIF(ผลิต1!$C:$C,'รับ-จ่าย ประจำวัน'!$B592,ผลิต1!AD:AD)+SUMIF(ผลิต2!$C:$C,'รับ-จ่าย ประจำวัน'!$B592,ผลิต2!AD:AD)+SUMIF(เส้นแต่งหน้าขนมเค้ก!$C:$C,'รับ-จ่าย ประจำวัน'!$B592,เส้นแต่งหน้าขนมเค้ก!AD:AD)+SUMIF(แพ็ค!$C:$C,'รับ-จ่าย ประจำวัน'!$B592,แพ็ค!AD:AD)+SUMIF(ธุรการ!$C:$C,'รับ-จ่าย ประจำวัน'!$B592,ธุรการ!AD:AD)+SUMIF(เส้นแต่งหน้าขนมปัง!$C:$C,'รับ-จ่าย ประจำวัน'!$B592,เส้นแต่งหน้าขนมปัง!AD:AD)+SUMIF('วางแผนBC,CJ'!$C:$C,'รับ-จ่าย ประจำวัน'!$B592,'วางแผนBC,CJ'!AD:AD)+SUMIF(RD!$C:$C,'รับ-จ่าย ประจำวัน'!$B592,RD!AD:AD)+SUMIF('FG,ออนไล,คัดแยก'!$C:$C,'รับ-จ่าย ประจำวัน'!$B592,'FG,ออนไล,คัดแยก'!AD:AD)</f>
        <v>0</v>
      </c>
      <c r="BL592" s="16">
        <f>SUMIF(เตรียมส่วนผสม!$C:$C,'รับ-จ่าย ประจำวัน'!$B592,เตรียมส่วนผสม!AE:AE)+SUMIF(กวนไส้!$C:$C,'รับ-จ่าย ประจำวัน'!$B592,กวนไส้!AE:AE)+SUMIF(ผลิต1!$C:$C,'รับ-จ่าย ประจำวัน'!$B592,ผลิต1!AE:AE)+SUMIF(ผลิต2!$C:$C,'รับ-จ่าย ประจำวัน'!$B592,ผลิต2!AE:AE)+SUMIF(เส้นแต่งหน้าขนมเค้ก!$C:$C,'รับ-จ่าย ประจำวัน'!$B592,เส้นแต่งหน้าขนมเค้ก!AE:AE)+SUMIF(แพ็ค!$C:$C,'รับ-จ่าย ประจำวัน'!$B592,แพ็ค!AE:AE)+SUMIF(ธุรการ!$C:$C,'รับ-จ่าย ประจำวัน'!$B592,ธุรการ!AE:AE)+SUMIF(เส้นแต่งหน้าขนมปัง!$C:$C,'รับ-จ่าย ประจำวัน'!$B592,เส้นแต่งหน้าขนมปัง!AE:AE)+SUMIF('วางแผนBC,CJ'!$C:$C,'รับ-จ่าย ประจำวัน'!$B592,'วางแผนBC,CJ'!AE:AE)+SUMIF(RD!$C:$C,'รับ-จ่าย ประจำวัน'!$B592,RD!AE:AE)+SUMIF('FG,ออนไล,คัดแยก'!$C:$C,'รับ-จ่าย ประจำวัน'!$B592,'FG,ออนไล,คัดแยก'!AE:AE)</f>
        <v>0</v>
      </c>
      <c r="BM592" s="16">
        <f>SUMIF(เตรียมส่วนผสม!$C:$C,'รับ-จ่าย ประจำวัน'!$B592,เตรียมส่วนผสม!AF:AF)+SUMIF(กวนไส้!$C:$C,'รับ-จ่าย ประจำวัน'!$B592,กวนไส้!AF:AF)+SUMIF(ผลิต1!$C:$C,'รับ-จ่าย ประจำวัน'!$B592,ผลิต1!AF:AF)+SUMIF(ผลิต2!$C:$C,'รับ-จ่าย ประจำวัน'!$B592,ผลิต2!AF:AF)+SUMIF(เส้นแต่งหน้าขนมเค้ก!$C:$C,'รับ-จ่าย ประจำวัน'!$B592,เส้นแต่งหน้าขนมเค้ก!AF:AF)+SUMIF(แพ็ค!$C:$C,'รับ-จ่าย ประจำวัน'!$B592,แพ็ค!AF:AF)+SUMIF(ธุรการ!$C:$C,'รับ-จ่าย ประจำวัน'!$B592,ธุรการ!AF:AF)+SUMIF(เส้นแต่งหน้าขนมปัง!$C:$C,'รับ-จ่าย ประจำวัน'!$B592,เส้นแต่งหน้าขนมปัง!AF:AF)+SUMIF('วางแผนBC,CJ'!$C:$C,'รับ-จ่าย ประจำวัน'!$B592,'วางแผนBC,CJ'!AF:AF)+SUMIF(RD!$C:$C,'รับ-จ่าย ประจำวัน'!$B592,RD!AF:AF)+SUMIF('FG,ออนไล,คัดแยก'!$C:$C,'รับ-จ่าย ประจำวัน'!$B592,'FG,ออนไล,คัดแยก'!AF:AF)</f>
        <v>0</v>
      </c>
      <c r="BN592" s="16">
        <f>SUMIF(เตรียมส่วนผสม!$C:$C,'รับ-จ่าย ประจำวัน'!$B592,เตรียมส่วนผสม!AG:AG)+SUMIF(กวนไส้!$C:$C,'รับ-จ่าย ประจำวัน'!$B592,กวนไส้!AG:AG)+SUMIF(ผลิต1!$C:$C,'รับ-จ่าย ประจำวัน'!$B592,ผลิต1!AG:AG)+SUMIF(ผลิต2!$C:$C,'รับ-จ่าย ประจำวัน'!$B592,ผลิต2!AG:AG)+SUMIF(เส้นแต่งหน้าขนมเค้ก!$C:$C,'รับ-จ่าย ประจำวัน'!$B592,เส้นแต่งหน้าขนมเค้ก!AG:AG)+SUMIF(แพ็ค!$C:$C,'รับ-จ่าย ประจำวัน'!$B592,แพ็ค!AG:AG)+SUMIF(ธุรการ!$C:$C,'รับ-จ่าย ประจำวัน'!$B592,ธุรการ!AG:AG)+SUMIF(เส้นแต่งหน้าขนมปัง!$C:$C,'รับ-จ่าย ประจำวัน'!$B592,เส้นแต่งหน้าขนมปัง!AG:AG)+SUMIF('วางแผนBC,CJ'!$C:$C,'รับ-จ่าย ประจำวัน'!$B592,'วางแผนBC,CJ'!AG:AG)+SUMIF(RD!$C:$C,'รับ-จ่าย ประจำวัน'!$B592,RD!AG:AG)+SUMIF('FG,ออนไล,คัดแยก'!$C:$C,'รับ-จ่าย ประจำวัน'!$B592,'FG,ออนไล,คัดแยก'!AG:AG)</f>
        <v>0</v>
      </c>
      <c r="BO592" s="16">
        <f>SUMIF(เตรียมส่วนผสม!$C:$C,'รับ-จ่าย ประจำวัน'!$B592,เตรียมส่วนผสม!AH:AH)+SUMIF(กวนไส้!$C:$C,'รับ-จ่าย ประจำวัน'!$B592,กวนไส้!AH:AH)+SUMIF(ผลิต1!$C:$C,'รับ-จ่าย ประจำวัน'!$B592,ผลิต1!AH:AH)+SUMIF(ผลิต2!$C:$C,'รับ-จ่าย ประจำวัน'!$B592,ผลิต2!AH:AH)+SUMIF(เส้นแต่งหน้าขนมเค้ก!$C:$C,'รับ-จ่าย ประจำวัน'!$B592,เส้นแต่งหน้าขนมเค้ก!AH:AH)+SUMIF(แพ็ค!$C:$C,'รับ-จ่าย ประจำวัน'!$B592,แพ็ค!AH:AH)+SUMIF(ธุรการ!$C:$C,'รับ-จ่าย ประจำวัน'!$B592,ธุรการ!AH:AH)+SUMIF(เส้นแต่งหน้าขนมปัง!$C:$C,'รับ-จ่าย ประจำวัน'!$B592,เส้นแต่งหน้าขนมปัง!AH:AH)+SUMIF('วางแผนBC,CJ'!$C:$C,'รับ-จ่าย ประจำวัน'!$B592,'วางแผนBC,CJ'!AH:AH)+SUMIF(RD!$C:$C,'รับ-จ่าย ประจำวัน'!$B592,RD!AH:AH)+SUMIF('FG,ออนไล,คัดแยก'!$C:$C,'รับ-จ่าย ประจำวัน'!$B592,'FG,ออนไล,คัดแยก'!AH:AH)</f>
        <v>0</v>
      </c>
      <c r="BP592" s="16">
        <f>SUMIF(เตรียมส่วนผสม!$C:$C,'รับ-จ่าย ประจำวัน'!$B592,เตรียมส่วนผสม!AI:AI)+SUMIF(กวนไส้!$C:$C,'รับ-จ่าย ประจำวัน'!$B592,กวนไส้!AI:AI)+SUMIF(ผลิต1!$C:$C,'รับ-จ่าย ประจำวัน'!$B592,ผลิต1!AI:AI)+SUMIF(ผลิต2!$C:$C,'รับ-จ่าย ประจำวัน'!$B592,ผลิต2!AI:AI)+SUMIF(เส้นแต่งหน้าขนมเค้ก!$C:$C,'รับ-จ่าย ประจำวัน'!$B592,เส้นแต่งหน้าขนมเค้ก!AI:AI)+SUMIF(แพ็ค!$C:$C,'รับ-จ่าย ประจำวัน'!$B592,แพ็ค!AI:AI)+SUMIF(ธุรการ!$C:$C,'รับ-จ่าย ประจำวัน'!$B592,ธุรการ!AI:AI)+SUMIF(เส้นแต่งหน้าขนมปัง!$C:$C,'รับ-จ่าย ประจำวัน'!$B592,เส้นแต่งหน้าขนมปัง!AI:AI)+SUMIF('วางแผนBC,CJ'!$C:$C,'รับ-จ่าย ประจำวัน'!$B592,'วางแผนBC,CJ'!AI:AI)+SUMIF(RD!$C:$C,'รับ-จ่าย ประจำวัน'!$B592,RD!AI:AI)+SUMIF('FG,ออนไล,คัดแยก'!$C:$C,'รับ-จ่าย ประจำวัน'!$B592,'FG,ออนไล,คัดแยก'!AI:AI)</f>
        <v>0</v>
      </c>
      <c r="BQ592" s="16">
        <f>SUMIF(เตรียมส่วนผสม!$C:$C,'รับ-จ่าย ประจำวัน'!$B592,เตรียมส่วนผสม!AJ:AJ)+SUMIF(กวนไส้!$C:$C,'รับ-จ่าย ประจำวัน'!$B592,กวนไส้!AJ:AJ)+SUMIF(ผลิต1!$C:$C,'รับ-จ่าย ประจำวัน'!$B592,ผลิต1!AJ:AJ)+SUMIF(ผลิต2!$C:$C,'รับ-จ่าย ประจำวัน'!$B592,ผลิต2!AJ:AJ)+SUMIF(เส้นแต่งหน้าขนมเค้ก!$C:$C,'รับ-จ่าย ประจำวัน'!$B592,เส้นแต่งหน้าขนมเค้ก!AJ:AJ)+SUMIF(แพ็ค!$C:$C,'รับ-จ่าย ประจำวัน'!$B592,แพ็ค!AJ:AJ)+SUMIF(ธุรการ!$C:$C,'รับ-จ่าย ประจำวัน'!$B592,ธุรการ!AJ:AJ)+SUMIF(เส้นแต่งหน้าขนมปัง!$C:$C,'รับ-จ่าย ประจำวัน'!$B592,เส้นแต่งหน้าขนมปัง!AJ:AJ)+SUMIF('วางแผนBC,CJ'!$C:$C,'รับ-จ่าย ประจำวัน'!$B592,'วางแผนBC,CJ'!AJ:AJ)+SUMIF(RD!$C:$C,'รับ-จ่าย ประจำวัน'!$B592,RD!AJ:AJ)+SUMIF('FG,ออนไล,คัดแยก'!$C:$C,'รับ-จ่าย ประจำวัน'!$B592,'FG,ออนไล,คัดแยก'!AJ:AJ)</f>
        <v>0</v>
      </c>
      <c r="BR592" s="16">
        <f>SUMIF(เตรียมส่วนผสม!$C:$C,'รับ-จ่าย ประจำวัน'!$B592,เตรียมส่วนผสม!AK:AK)+SUMIF(กวนไส้!$C:$C,'รับ-จ่าย ประจำวัน'!$B592,กวนไส้!AK:AK)+SUMIF(ผลิต1!$C:$C,'รับ-จ่าย ประจำวัน'!$B592,ผลิต1!AK:AK)+SUMIF(ผลิต2!$C:$C,'รับ-จ่าย ประจำวัน'!$B592,ผลิต2!AK:AK)+SUMIF(เส้นแต่งหน้าขนมเค้ก!$C:$C,'รับ-จ่าย ประจำวัน'!$B592,เส้นแต่งหน้าขนมเค้ก!AK:AK)+SUMIF(แพ็ค!$C:$C,'รับ-จ่าย ประจำวัน'!$B592,แพ็ค!AK:AK)+SUMIF(ธุรการ!$C:$C,'รับ-จ่าย ประจำวัน'!$B592,ธุรการ!AK:AK)+SUMIF(เส้นแต่งหน้าขนมปัง!$C:$C,'รับ-จ่าย ประจำวัน'!$B592,เส้นแต่งหน้าขนมปัง!AK:AK)+SUMIF('วางแผนBC,CJ'!$C:$C,'รับ-จ่าย ประจำวัน'!$B592,'วางแผนBC,CJ'!AK:AK)+SUMIF(RD!$C:$C,'รับ-จ่าย ประจำวัน'!$B592,RD!AK:AK)+SUMIF('FG,ออนไล,คัดแยก'!$C:$C,'รับ-จ่าย ประจำวัน'!$B592,'FG,ออนไล,คัดแยก'!AK:AK)</f>
        <v>0</v>
      </c>
      <c r="BS592" s="16">
        <f>SUMIF(เตรียมส่วนผสม!$C:$C,'รับ-จ่าย ประจำวัน'!$B592,เตรียมส่วนผสม!AL:AL)+SUMIF(กวนไส้!$C:$C,'รับ-จ่าย ประจำวัน'!$B592,กวนไส้!AL:AL)+SUMIF(ผลิต1!$C:$C,'รับ-จ่าย ประจำวัน'!$B592,ผลิต1!AL:AL)+SUMIF(ผลิต2!$C:$C,'รับ-จ่าย ประจำวัน'!$B592,ผลิต2!AL:AL)+SUMIF(เส้นแต่งหน้าขนมเค้ก!$C:$C,'รับ-จ่าย ประจำวัน'!$B592,เส้นแต่งหน้าขนมเค้ก!AL:AL)+SUMIF(แพ็ค!$C:$C,'รับ-จ่าย ประจำวัน'!$B592,แพ็ค!AL:AL)+SUMIF(ธุรการ!$C:$C,'รับ-จ่าย ประจำวัน'!$B592,ธุรการ!AL:AL)+SUMIF(เส้นแต่งหน้าขนมปัง!$C:$C,'รับ-จ่าย ประจำวัน'!$B592,เส้นแต่งหน้าขนมปัง!AL:AL)+SUMIF('วางแผนBC,CJ'!$C:$C,'รับ-จ่าย ประจำวัน'!$B592,'วางแผนBC,CJ'!AL:AL)+SUMIF(RD!$C:$C,'รับ-จ่าย ประจำวัน'!$B592,RD!AL:AL)+SUMIF('FG,ออนไล,คัดแยก'!$C:$C,'รับ-จ่าย ประจำวัน'!$B592,'FG,ออนไล,คัดแยก'!AL:AL)</f>
        <v>0</v>
      </c>
      <c r="BT592" s="18">
        <f t="shared" si="126"/>
        <v>0</v>
      </c>
      <c r="BU592" s="116"/>
      <c r="BV592" s="146">
        <f t="shared" si="127"/>
        <v>0</v>
      </c>
      <c r="BW592" s="183">
        <v>30</v>
      </c>
      <c r="BX592" s="172">
        <f t="shared" si="124"/>
        <v>0</v>
      </c>
      <c r="BY592" s="188" t="e">
        <f t="shared" si="122"/>
        <v>#DIV/0!</v>
      </c>
      <c r="BZ592" s="180" t="e">
        <f t="shared" ca="1" si="128"/>
        <v>#DIV/0!</v>
      </c>
      <c r="CA592" s="93"/>
      <c r="CB592" s="93"/>
      <c r="CC592" s="93"/>
      <c r="CD592" s="93"/>
      <c r="CE592" s="93"/>
      <c r="CF592" s="93"/>
      <c r="CG592" s="93"/>
      <c r="CH592" s="93"/>
      <c r="CI592" s="93"/>
      <c r="CJ592" s="97"/>
      <c r="CK592" s="9">
        <f t="shared" si="123"/>
        <v>0</v>
      </c>
    </row>
    <row r="593" spans="1:89" hidden="1" x14ac:dyDescent="0.5">
      <c r="A593" s="149"/>
      <c r="B593" s="34">
        <v>1023401136</v>
      </c>
      <c r="C593" s="154" t="s">
        <v>1900</v>
      </c>
      <c r="D593" s="141" t="s">
        <v>91</v>
      </c>
      <c r="E593" s="25"/>
      <c r="F593" s="132"/>
      <c r="G593" s="25"/>
      <c r="H593" s="12">
        <v>0</v>
      </c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11"/>
      <c r="AF593" s="11"/>
      <c r="AG593" s="11"/>
      <c r="AH593" s="11"/>
      <c r="AI593" s="25"/>
      <c r="AJ593" s="25"/>
      <c r="AK593" s="25"/>
      <c r="AL593" s="25"/>
      <c r="AM593" s="25"/>
      <c r="AN593" s="15">
        <f t="shared" si="129"/>
        <v>0</v>
      </c>
      <c r="AO593" s="16">
        <f>SUMIF(เตรียมส่วนผสม!$C:$C,'รับ-จ่าย ประจำวัน'!$B593,เตรียมส่วนผสม!H:H)+SUMIF(กวนไส้!$C:$C,'รับ-จ่าย ประจำวัน'!$B593,กวนไส้!H:H)+SUMIF(ผลิต1!$C:$C,'รับ-จ่าย ประจำวัน'!$B593,ผลิต1!H:H)+SUMIF(ผลิต2!$C:$C,'รับ-จ่าย ประจำวัน'!$B593,ผลิต2!H:H)+SUMIF(เส้นแต่งหน้าขนมเค้ก!$C:$C,'รับ-จ่าย ประจำวัน'!$B593,เส้นแต่งหน้าขนมเค้ก!H:H)+SUMIF(แพ็ค!$C:$C,'รับ-จ่าย ประจำวัน'!$B593,แพ็ค!H:H)+SUMIF(ธุรการ!$C:$C,'รับ-จ่าย ประจำวัน'!$B593,ธุรการ!H:H)+SUMIF(เส้นแต่งหน้าขนมปัง!$C:$C,'รับ-จ่าย ประจำวัน'!$B593,เส้นแต่งหน้าขนมปัง!H:H)+SUMIF('วางแผนBC,CJ'!$C:$C,'รับ-จ่าย ประจำวัน'!$B593,'วางแผนBC,CJ'!H:H)+SUMIF(RD!$C:$C,'รับ-จ่าย ประจำวัน'!$B593,RD!H:H)+SUMIF('FG,ออนไล,คัดแยก'!$C:$C,'รับ-จ่าย ประจำวัน'!$B593,'FG,ออนไล,คัดแยก'!H:H)</f>
        <v>0</v>
      </c>
      <c r="AP593" s="16">
        <f>SUMIF(เตรียมส่วนผสม!$C:$C,'รับ-จ่าย ประจำวัน'!$B593,เตรียมส่วนผสม!I:I)+SUMIF(กวนไส้!$C:$C,'รับ-จ่าย ประจำวัน'!$B593,กวนไส้!I:I)+SUMIF(ผลิต1!$C:$C,'รับ-จ่าย ประจำวัน'!$B593,ผลิต1!I:I)+SUMIF(ผลิต2!$C:$C,'รับ-จ่าย ประจำวัน'!$B593,ผลิต2!I:I)+SUMIF(เส้นแต่งหน้าขนมเค้ก!$C:$C,'รับ-จ่าย ประจำวัน'!$B593,เส้นแต่งหน้าขนมเค้ก!I:I)+SUMIF(แพ็ค!$C:$C,'รับ-จ่าย ประจำวัน'!$B593,แพ็ค!I:I)+SUMIF(ธุรการ!$C:$C,'รับ-จ่าย ประจำวัน'!$B593,ธุรการ!I:I)+SUMIF(เส้นแต่งหน้าขนมปัง!$C:$C,'รับ-จ่าย ประจำวัน'!$B593,เส้นแต่งหน้าขนมปัง!I:I)+SUMIF('วางแผนBC,CJ'!$C:$C,'รับ-จ่าย ประจำวัน'!$B593,'วางแผนBC,CJ'!I:I)+SUMIF(RD!$C:$C,'รับ-จ่าย ประจำวัน'!$B593,RD!I:I)+SUMIF('FG,ออนไล,คัดแยก'!$C:$C,'รับ-จ่าย ประจำวัน'!$B593,'FG,ออนไล,คัดแยก'!I:I)</f>
        <v>0</v>
      </c>
      <c r="AQ593" s="16">
        <f>SUMIF(เตรียมส่วนผสม!$C:$C,'รับ-จ่าย ประจำวัน'!$B593,เตรียมส่วนผสม!J:J)+SUMIF(กวนไส้!$C:$C,'รับ-จ่าย ประจำวัน'!$B593,กวนไส้!J:J)+SUMIF(ผลิต1!$C:$C,'รับ-จ่าย ประจำวัน'!$B593,ผลิต1!J:J)+SUMIF(ผลิต2!$C:$C,'รับ-จ่าย ประจำวัน'!$B593,ผลิต2!J:J)+SUMIF(เส้นแต่งหน้าขนมเค้ก!$C:$C,'รับ-จ่าย ประจำวัน'!$B593,เส้นแต่งหน้าขนมเค้ก!J:J)+SUMIF(แพ็ค!$C:$C,'รับ-จ่าย ประจำวัน'!$B593,แพ็ค!J:J)+SUMIF(ธุรการ!$C:$C,'รับ-จ่าย ประจำวัน'!$B593,ธุรการ!J:J)+SUMIF(เส้นแต่งหน้าขนมปัง!$C:$C,'รับ-จ่าย ประจำวัน'!$B593,เส้นแต่งหน้าขนมปัง!J:J)+SUMIF('วางแผนBC,CJ'!$C:$C,'รับ-จ่าย ประจำวัน'!$B593,'วางแผนBC,CJ'!J:J)+SUMIF(RD!$C:$C,'รับ-จ่าย ประจำวัน'!$B593,RD!J:J)+SUMIF('FG,ออนไล,คัดแยก'!$C:$C,'รับ-จ่าย ประจำวัน'!$B593,'FG,ออนไล,คัดแยก'!J:J)</f>
        <v>0</v>
      </c>
      <c r="AR593" s="16">
        <f>SUMIF(เตรียมส่วนผสม!$C:$C,'รับ-จ่าย ประจำวัน'!$B593,เตรียมส่วนผสม!K:K)+SUMIF(กวนไส้!$C:$C,'รับ-จ่าย ประจำวัน'!$B593,กวนไส้!K:K)+SUMIF(ผลิต1!$C:$C,'รับ-จ่าย ประจำวัน'!$B593,ผลิต1!K:K)+SUMIF(ผลิต2!$C:$C,'รับ-จ่าย ประจำวัน'!$B593,ผลิต2!K:K)+SUMIF(เส้นแต่งหน้าขนมเค้ก!$C:$C,'รับ-จ่าย ประจำวัน'!$B593,เส้นแต่งหน้าขนมเค้ก!K:K)+SUMIF(แพ็ค!$C:$C,'รับ-จ่าย ประจำวัน'!$B593,แพ็ค!K:K)+SUMIF(ธุรการ!$C:$C,'รับ-จ่าย ประจำวัน'!$B593,ธุรการ!K:K)+SUMIF(เส้นแต่งหน้าขนมปัง!$C:$C,'รับ-จ่าย ประจำวัน'!$B593,เส้นแต่งหน้าขนมปัง!K:K)+SUMIF('วางแผนBC,CJ'!$C:$C,'รับ-จ่าย ประจำวัน'!$B593,'วางแผนBC,CJ'!K:K)+SUMIF(RD!$C:$C,'รับ-จ่าย ประจำวัน'!$B593,RD!K:K)+SUMIF('FG,ออนไล,คัดแยก'!$C:$C,'รับ-จ่าย ประจำวัน'!$B593,'FG,ออนไล,คัดแยก'!K:K)</f>
        <v>0</v>
      </c>
      <c r="AS593" s="16">
        <f>SUMIF(เตรียมส่วนผสม!$C:$C,'รับ-จ่าย ประจำวัน'!$B593,เตรียมส่วนผสม!L:L)+SUMIF(กวนไส้!$C:$C,'รับ-จ่าย ประจำวัน'!$B593,กวนไส้!L:L)+SUMIF(ผลิต1!$C:$C,'รับ-จ่าย ประจำวัน'!$B593,ผลิต1!L:L)+SUMIF(ผลิต2!$C:$C,'รับ-จ่าย ประจำวัน'!$B593,ผลิต2!L:L)+SUMIF(เส้นแต่งหน้าขนมเค้ก!$C:$C,'รับ-จ่าย ประจำวัน'!$B593,เส้นแต่งหน้าขนมเค้ก!L:L)+SUMIF(แพ็ค!$C:$C,'รับ-จ่าย ประจำวัน'!$B593,แพ็ค!L:L)+SUMIF(ธุรการ!$C:$C,'รับ-จ่าย ประจำวัน'!$B593,ธุรการ!L:L)+SUMIF(เส้นแต่งหน้าขนมปัง!$C:$C,'รับ-จ่าย ประจำวัน'!$B593,เส้นแต่งหน้าขนมปัง!L:L)+SUMIF('วางแผนBC,CJ'!$C:$C,'รับ-จ่าย ประจำวัน'!$B593,'วางแผนBC,CJ'!L:L)+SUMIF(RD!$C:$C,'รับ-จ่าย ประจำวัน'!$B593,RD!L:L)+SUMIF('FG,ออนไล,คัดแยก'!$C:$C,'รับ-จ่าย ประจำวัน'!$B593,'FG,ออนไล,คัดแยก'!L:L)</f>
        <v>0</v>
      </c>
      <c r="AT593" s="16">
        <f>SUMIF(เตรียมส่วนผสม!$C:$C,'รับ-จ่าย ประจำวัน'!$B593,เตรียมส่วนผสม!M:M)+SUMIF(กวนไส้!$C:$C,'รับ-จ่าย ประจำวัน'!$B593,กวนไส้!M:M)+SUMIF(ผลิต1!$C:$C,'รับ-จ่าย ประจำวัน'!$B593,ผลิต1!M:M)+SUMIF(ผลิต2!$C:$C,'รับ-จ่าย ประจำวัน'!$B593,ผลิต2!M:M)+SUMIF(เส้นแต่งหน้าขนมเค้ก!$C:$C,'รับ-จ่าย ประจำวัน'!$B593,เส้นแต่งหน้าขนมเค้ก!M:M)+SUMIF(แพ็ค!$C:$C,'รับ-จ่าย ประจำวัน'!$B593,แพ็ค!M:M)+SUMIF(ธุรการ!$C:$C,'รับ-จ่าย ประจำวัน'!$B593,ธุรการ!M:M)+SUMIF(เส้นแต่งหน้าขนมปัง!$C:$C,'รับ-จ่าย ประจำวัน'!$B593,เส้นแต่งหน้าขนมปัง!M:M)+SUMIF('วางแผนBC,CJ'!$C:$C,'รับ-จ่าย ประจำวัน'!$B593,'วางแผนBC,CJ'!M:M)+SUMIF(RD!$C:$C,'รับ-จ่าย ประจำวัน'!$B593,RD!M:M)+SUMIF('FG,ออนไล,คัดแยก'!$C:$C,'รับ-จ่าย ประจำวัน'!$B593,'FG,ออนไล,คัดแยก'!M:M)</f>
        <v>0</v>
      </c>
      <c r="AU593" s="16">
        <f>SUMIF(เตรียมส่วนผสม!$C:$C,'รับ-จ่าย ประจำวัน'!$B593,เตรียมส่วนผสม!N:N)+SUMIF(กวนไส้!$C:$C,'รับ-จ่าย ประจำวัน'!$B593,กวนไส้!N:N)+SUMIF(ผลิต1!$C:$C,'รับ-จ่าย ประจำวัน'!$B593,ผลิต1!N:N)+SUMIF(ผลิต2!$C:$C,'รับ-จ่าย ประจำวัน'!$B593,ผลิต2!N:N)+SUMIF(เส้นแต่งหน้าขนมเค้ก!$C:$C,'รับ-จ่าย ประจำวัน'!$B593,เส้นแต่งหน้าขนมเค้ก!N:N)+SUMIF(แพ็ค!$C:$C,'รับ-จ่าย ประจำวัน'!$B593,แพ็ค!N:N)+SUMIF(ธุรการ!$C:$C,'รับ-จ่าย ประจำวัน'!$B593,ธุรการ!N:N)+SUMIF(เส้นแต่งหน้าขนมปัง!$C:$C,'รับ-จ่าย ประจำวัน'!$B593,เส้นแต่งหน้าขนมปัง!N:N)+SUMIF('วางแผนBC,CJ'!$C:$C,'รับ-จ่าย ประจำวัน'!$B593,'วางแผนBC,CJ'!N:N)+SUMIF(RD!$C:$C,'รับ-จ่าย ประจำวัน'!$B593,RD!N:N)+SUMIF('FG,ออนไล,คัดแยก'!$C:$C,'รับ-จ่าย ประจำวัน'!$B593,'FG,ออนไล,คัดแยก'!N:N)</f>
        <v>0</v>
      </c>
      <c r="AV593" s="16">
        <f>SUMIF(เตรียมส่วนผสม!$C:$C,'รับ-จ่าย ประจำวัน'!$B593,เตรียมส่วนผสม!O:O)+SUMIF(กวนไส้!$C:$C,'รับ-จ่าย ประจำวัน'!$B593,กวนไส้!O:O)+SUMIF(ผลิต1!$C:$C,'รับ-จ่าย ประจำวัน'!$B593,ผลิต1!O:O)+SUMIF(ผลิต2!$C:$C,'รับ-จ่าย ประจำวัน'!$B593,ผลิต2!O:O)+SUMIF(เส้นแต่งหน้าขนมเค้ก!$C:$C,'รับ-จ่าย ประจำวัน'!$B593,เส้นแต่งหน้าขนมเค้ก!O:O)+SUMIF(แพ็ค!$C:$C,'รับ-จ่าย ประจำวัน'!$B593,แพ็ค!O:O)+SUMIF(ธุรการ!$C:$C,'รับ-จ่าย ประจำวัน'!$B593,ธุรการ!O:O)+SUMIF(เส้นแต่งหน้าขนมปัง!$C:$C,'รับ-จ่าย ประจำวัน'!$B593,เส้นแต่งหน้าขนมปัง!O:O)+SUMIF('วางแผนBC,CJ'!$C:$C,'รับ-จ่าย ประจำวัน'!$B593,'วางแผนBC,CJ'!O:O)+SUMIF(RD!$C:$C,'รับ-จ่าย ประจำวัน'!$B593,RD!O:O)+SUMIF('FG,ออนไล,คัดแยก'!$C:$C,'รับ-จ่าย ประจำวัน'!$B593,'FG,ออนไล,คัดแยก'!O:O)</f>
        <v>0</v>
      </c>
      <c r="AW593" s="16">
        <f>SUMIF(เตรียมส่วนผสม!$C:$C,'รับ-จ่าย ประจำวัน'!$B593,เตรียมส่วนผสม!P:P)+SUMIF(กวนไส้!$C:$C,'รับ-จ่าย ประจำวัน'!$B593,กวนไส้!P:P)+SUMIF(ผลิต1!$C:$C,'รับ-จ่าย ประจำวัน'!$B593,ผลิต1!P:P)+SUMIF(ผลิต2!$C:$C,'รับ-จ่าย ประจำวัน'!$B593,ผลิต2!P:P)+SUMIF(เส้นแต่งหน้าขนมเค้ก!$C:$C,'รับ-จ่าย ประจำวัน'!$B593,เส้นแต่งหน้าขนมเค้ก!P:P)+SUMIF(แพ็ค!$C:$C,'รับ-จ่าย ประจำวัน'!$B593,แพ็ค!P:P)+SUMIF(ธุรการ!$C:$C,'รับ-จ่าย ประจำวัน'!$B593,ธุรการ!P:P)+SUMIF(เส้นแต่งหน้าขนมปัง!$C:$C,'รับ-จ่าย ประจำวัน'!$B593,เส้นแต่งหน้าขนมปัง!P:P)+SUMIF('วางแผนBC,CJ'!$C:$C,'รับ-จ่าย ประจำวัน'!$B593,'วางแผนBC,CJ'!P:P)+SUMIF(RD!$C:$C,'รับ-จ่าย ประจำวัน'!$B593,RD!P:P)+SUMIF('FG,ออนไล,คัดแยก'!$C:$C,'รับ-จ่าย ประจำวัน'!$B593,'FG,ออนไล,คัดแยก'!P:P)</f>
        <v>0</v>
      </c>
      <c r="AX593" s="16">
        <f>SUMIF(เตรียมส่วนผสม!$C:$C,'รับ-จ่าย ประจำวัน'!$B593,เตรียมส่วนผสม!Q:Q)+SUMIF(กวนไส้!$C:$C,'รับ-จ่าย ประจำวัน'!$B593,กวนไส้!Q:Q)+SUMIF(ผลิต1!$C:$C,'รับ-จ่าย ประจำวัน'!$B593,ผลิต1!Q:Q)+SUMIF(ผลิต2!$C:$C,'รับ-จ่าย ประจำวัน'!$B593,ผลิต2!Q:Q)+SUMIF(เส้นแต่งหน้าขนมเค้ก!$C:$C,'รับ-จ่าย ประจำวัน'!$B593,เส้นแต่งหน้าขนมเค้ก!Q:Q)+SUMIF(แพ็ค!$C:$C,'รับ-จ่าย ประจำวัน'!$B593,แพ็ค!Q:Q)+SUMIF(ธุรการ!$C:$C,'รับ-จ่าย ประจำวัน'!$B593,ธุรการ!Q:Q)+SUMIF(เส้นแต่งหน้าขนมปัง!$C:$C,'รับ-จ่าย ประจำวัน'!$B593,เส้นแต่งหน้าขนมปัง!Q:Q)+SUMIF('วางแผนBC,CJ'!$C:$C,'รับ-จ่าย ประจำวัน'!$B593,'วางแผนBC,CJ'!Q:Q)+SUMIF(RD!$C:$C,'รับ-จ่าย ประจำวัน'!$B593,RD!Q:Q)+SUMIF('FG,ออนไล,คัดแยก'!$C:$C,'รับ-จ่าย ประจำวัน'!$B593,'FG,ออนไล,คัดแยก'!Q:Q)</f>
        <v>0</v>
      </c>
      <c r="AY593" s="16">
        <f>SUMIF(เตรียมส่วนผสม!$C:$C,'รับ-จ่าย ประจำวัน'!$B593,เตรียมส่วนผสม!R:R)+SUMIF(กวนไส้!$C:$C,'รับ-จ่าย ประจำวัน'!$B593,กวนไส้!R:R)+SUMIF(ผลิต1!$C:$C,'รับ-จ่าย ประจำวัน'!$B593,ผลิต1!R:R)+SUMIF(ผลิต2!$C:$C,'รับ-จ่าย ประจำวัน'!$B593,ผลิต2!R:R)+SUMIF(เส้นแต่งหน้าขนมเค้ก!$C:$C,'รับ-จ่าย ประจำวัน'!$B593,เส้นแต่งหน้าขนมเค้ก!R:R)+SUMIF(แพ็ค!$C:$C,'รับ-จ่าย ประจำวัน'!$B593,แพ็ค!R:R)+SUMIF(ธุรการ!$C:$C,'รับ-จ่าย ประจำวัน'!$B593,ธุรการ!R:R)+SUMIF(เส้นแต่งหน้าขนมปัง!$C:$C,'รับ-จ่าย ประจำวัน'!$B593,เส้นแต่งหน้าขนมปัง!R:R)+SUMIF('วางแผนBC,CJ'!$C:$C,'รับ-จ่าย ประจำวัน'!$B593,'วางแผนBC,CJ'!R:R)+SUMIF(RD!$C:$C,'รับ-จ่าย ประจำวัน'!$B593,RD!R:R)+SUMIF('FG,ออนไล,คัดแยก'!$C:$C,'รับ-จ่าย ประจำวัน'!$B593,'FG,ออนไล,คัดแยก'!R:R)</f>
        <v>0</v>
      </c>
      <c r="AZ593" s="16">
        <f>SUMIF(เตรียมส่วนผสม!$C:$C,'รับ-จ่าย ประจำวัน'!$B593,เตรียมส่วนผสม!S:S)+SUMIF(กวนไส้!$C:$C,'รับ-จ่าย ประจำวัน'!$B593,กวนไส้!S:S)+SUMIF(ผลิต1!$C:$C,'รับ-จ่าย ประจำวัน'!$B593,ผลิต1!S:S)+SUMIF(ผลิต2!$C:$C,'รับ-จ่าย ประจำวัน'!$B593,ผลิต2!S:S)+SUMIF(เส้นแต่งหน้าขนมเค้ก!$C:$C,'รับ-จ่าย ประจำวัน'!$B593,เส้นแต่งหน้าขนมเค้ก!S:S)+SUMIF(แพ็ค!$C:$C,'รับ-จ่าย ประจำวัน'!$B593,แพ็ค!S:S)+SUMIF(ธุรการ!$C:$C,'รับ-จ่าย ประจำวัน'!$B593,ธุรการ!S:S)+SUMIF(เส้นแต่งหน้าขนมปัง!$C:$C,'รับ-จ่าย ประจำวัน'!$B593,เส้นแต่งหน้าขนมปัง!S:S)+SUMIF('วางแผนBC,CJ'!$C:$C,'รับ-จ่าย ประจำวัน'!$B593,'วางแผนBC,CJ'!S:S)+SUMIF(RD!$C:$C,'รับ-จ่าย ประจำวัน'!$B593,RD!S:S)+SUMIF('FG,ออนไล,คัดแยก'!$C:$C,'รับ-จ่าย ประจำวัน'!$B593,'FG,ออนไล,คัดแยก'!S:S)</f>
        <v>0</v>
      </c>
      <c r="BA593" s="16">
        <f>SUMIF(เตรียมส่วนผสม!$C:$C,'รับ-จ่าย ประจำวัน'!$B593,เตรียมส่วนผสม!T:T)+SUMIF(กวนไส้!$C:$C,'รับ-จ่าย ประจำวัน'!$B593,กวนไส้!T:T)+SUMIF(ผลิต1!$C:$C,'รับ-จ่าย ประจำวัน'!$B593,ผลิต1!T:T)+SUMIF(ผลิต2!$C:$C,'รับ-จ่าย ประจำวัน'!$B593,ผลิต2!T:T)+SUMIF(เส้นแต่งหน้าขนมเค้ก!$C:$C,'รับ-จ่าย ประจำวัน'!$B593,เส้นแต่งหน้าขนมเค้ก!T:T)+SUMIF(แพ็ค!$C:$C,'รับ-จ่าย ประจำวัน'!$B593,แพ็ค!T:T)+SUMIF(ธุรการ!$C:$C,'รับ-จ่าย ประจำวัน'!$B593,ธุรการ!T:T)+SUMIF(เส้นแต่งหน้าขนมปัง!$C:$C,'รับ-จ่าย ประจำวัน'!$B593,เส้นแต่งหน้าขนมปัง!T:T)+SUMIF('วางแผนBC,CJ'!$C:$C,'รับ-จ่าย ประจำวัน'!$B593,'วางแผนBC,CJ'!T:T)+SUMIF(RD!$C:$C,'รับ-จ่าย ประจำวัน'!$B593,RD!T:T)+SUMIF('FG,ออนไล,คัดแยก'!$C:$C,'รับ-จ่าย ประจำวัน'!$B593,'FG,ออนไล,คัดแยก'!T:T)</f>
        <v>0</v>
      </c>
      <c r="BB593" s="16">
        <f>SUMIF(เตรียมส่วนผสม!$C:$C,'รับ-จ่าย ประจำวัน'!$B593,เตรียมส่วนผสม!U:U)+SUMIF(กวนไส้!$C:$C,'รับ-จ่าย ประจำวัน'!$B593,กวนไส้!U:U)+SUMIF(ผลิต1!$C:$C,'รับ-จ่าย ประจำวัน'!$B593,ผลิต1!U:U)+SUMIF(ผลิต2!$C:$C,'รับ-จ่าย ประจำวัน'!$B593,ผลิต2!U:U)+SUMIF(เส้นแต่งหน้าขนมเค้ก!$C:$C,'รับ-จ่าย ประจำวัน'!$B593,เส้นแต่งหน้าขนมเค้ก!U:U)+SUMIF(แพ็ค!$C:$C,'รับ-จ่าย ประจำวัน'!$B593,แพ็ค!U:U)+SUMIF(ธุรการ!$C:$C,'รับ-จ่าย ประจำวัน'!$B593,ธุรการ!U:U)+SUMIF(เส้นแต่งหน้าขนมปัง!$C:$C,'รับ-จ่าย ประจำวัน'!$B593,เส้นแต่งหน้าขนมปัง!U:U)+SUMIF('วางแผนBC,CJ'!$C:$C,'รับ-จ่าย ประจำวัน'!$B593,'วางแผนBC,CJ'!U:U)+SUMIF(RD!$C:$C,'รับ-จ่าย ประจำวัน'!$B593,RD!U:U)+SUMIF('FG,ออนไล,คัดแยก'!$C:$C,'รับ-จ่าย ประจำวัน'!$B593,'FG,ออนไล,คัดแยก'!U:U)</f>
        <v>0</v>
      </c>
      <c r="BC593" s="16">
        <f>SUMIF(เตรียมส่วนผสม!$C:$C,'รับ-จ่าย ประจำวัน'!$B593,เตรียมส่วนผสม!V:V)+SUMIF(กวนไส้!$C:$C,'รับ-จ่าย ประจำวัน'!$B593,กวนไส้!V:V)+SUMIF(ผลิต1!$C:$C,'รับ-จ่าย ประจำวัน'!$B593,ผลิต1!V:V)+SUMIF(ผลิต2!$C:$C,'รับ-จ่าย ประจำวัน'!$B593,ผลิต2!V:V)+SUMIF(เส้นแต่งหน้าขนมเค้ก!$C:$C,'รับ-จ่าย ประจำวัน'!$B593,เส้นแต่งหน้าขนมเค้ก!V:V)+SUMIF(แพ็ค!$C:$C,'รับ-จ่าย ประจำวัน'!$B593,แพ็ค!V:V)+SUMIF(ธุรการ!$C:$C,'รับ-จ่าย ประจำวัน'!$B593,ธุรการ!V:V)+SUMIF(เส้นแต่งหน้าขนมปัง!$C:$C,'รับ-จ่าย ประจำวัน'!$B593,เส้นแต่งหน้าขนมปัง!V:V)+SUMIF('วางแผนBC,CJ'!$C:$C,'รับ-จ่าย ประจำวัน'!$B593,'วางแผนBC,CJ'!V:V)+SUMIF(RD!$C:$C,'รับ-จ่าย ประจำวัน'!$B593,RD!V:V)+SUMIF('FG,ออนไล,คัดแยก'!$C:$C,'รับ-จ่าย ประจำวัน'!$B593,'FG,ออนไล,คัดแยก'!V:V)</f>
        <v>0</v>
      </c>
      <c r="BD593" s="16">
        <f>SUMIF(เตรียมส่วนผสม!$C:$C,'รับ-จ่าย ประจำวัน'!$B593,เตรียมส่วนผสม!W:W)+SUMIF(กวนไส้!$C:$C,'รับ-จ่าย ประจำวัน'!$B593,กวนไส้!W:W)+SUMIF(ผลิต1!$C:$C,'รับ-จ่าย ประจำวัน'!$B593,ผลิต1!W:W)+SUMIF(ผลิต2!$C:$C,'รับ-จ่าย ประจำวัน'!$B593,ผลิต2!W:W)+SUMIF(เส้นแต่งหน้าขนมเค้ก!$C:$C,'รับ-จ่าย ประจำวัน'!$B593,เส้นแต่งหน้าขนมเค้ก!W:W)+SUMIF(แพ็ค!$C:$C,'รับ-จ่าย ประจำวัน'!$B593,แพ็ค!W:W)+SUMIF(ธุรการ!$C:$C,'รับ-จ่าย ประจำวัน'!$B593,ธุรการ!W:W)+SUMIF(เส้นแต่งหน้าขนมปัง!$C:$C,'รับ-จ่าย ประจำวัน'!$B593,เส้นแต่งหน้าขนมปัง!W:W)+SUMIF('วางแผนBC,CJ'!$C:$C,'รับ-จ่าย ประจำวัน'!$B593,'วางแผนBC,CJ'!W:W)+SUMIF(RD!$C:$C,'รับ-จ่าย ประจำวัน'!$B593,RD!W:W)+SUMIF('FG,ออนไล,คัดแยก'!$C:$C,'รับ-จ่าย ประจำวัน'!$B593,'FG,ออนไล,คัดแยก'!W:W)</f>
        <v>0</v>
      </c>
      <c r="BE593" s="16">
        <f>SUMIF(เตรียมส่วนผสม!$C:$C,'รับ-จ่าย ประจำวัน'!$B593,เตรียมส่วนผสม!X:X)+SUMIF(กวนไส้!$C:$C,'รับ-จ่าย ประจำวัน'!$B593,กวนไส้!X:X)+SUMIF(ผลิต1!$C:$C,'รับ-จ่าย ประจำวัน'!$B593,ผลิต1!X:X)+SUMIF(ผลิต2!$C:$C,'รับ-จ่าย ประจำวัน'!$B593,ผลิต2!X:X)+SUMIF(เส้นแต่งหน้าขนมเค้ก!$C:$C,'รับ-จ่าย ประจำวัน'!$B593,เส้นแต่งหน้าขนมเค้ก!X:X)+SUMIF(แพ็ค!$C:$C,'รับ-จ่าย ประจำวัน'!$B593,แพ็ค!X:X)+SUMIF(ธุรการ!$C:$C,'รับ-จ่าย ประจำวัน'!$B593,ธุรการ!X:X)+SUMIF(เส้นแต่งหน้าขนมปัง!$C:$C,'รับ-จ่าย ประจำวัน'!$B593,เส้นแต่งหน้าขนมปัง!X:X)+SUMIF('วางแผนBC,CJ'!$C:$C,'รับ-จ่าย ประจำวัน'!$B593,'วางแผนBC,CJ'!X:X)+SUMIF(RD!$C:$C,'รับ-จ่าย ประจำวัน'!$B593,RD!X:X)+SUMIF('FG,ออนไล,คัดแยก'!$C:$C,'รับ-จ่าย ประจำวัน'!$B593,'FG,ออนไล,คัดแยก'!X:X)</f>
        <v>0</v>
      </c>
      <c r="BF593" s="16">
        <f>SUMIF(เตรียมส่วนผสม!$C:$C,'รับ-จ่าย ประจำวัน'!$B593,เตรียมส่วนผสม!Y:Y)+SUMIF(กวนไส้!$C:$C,'รับ-จ่าย ประจำวัน'!$B593,กวนไส้!Y:Y)+SUMIF(ผลิต1!$C:$C,'รับ-จ่าย ประจำวัน'!$B593,ผลิต1!Y:Y)+SUMIF(ผลิต2!$C:$C,'รับ-จ่าย ประจำวัน'!$B593,ผลิต2!Y:Y)+SUMIF(เส้นแต่งหน้าขนมเค้ก!$C:$C,'รับ-จ่าย ประจำวัน'!$B593,เส้นแต่งหน้าขนมเค้ก!Y:Y)+SUMIF(แพ็ค!$C:$C,'รับ-จ่าย ประจำวัน'!$B593,แพ็ค!Y:Y)+SUMIF(ธุรการ!$C:$C,'รับ-จ่าย ประจำวัน'!$B593,ธุรการ!Y:Y)+SUMIF(เส้นแต่งหน้าขนมปัง!$C:$C,'รับ-จ่าย ประจำวัน'!$B593,เส้นแต่งหน้าขนมปัง!Y:Y)+SUMIF('วางแผนBC,CJ'!$C:$C,'รับ-จ่าย ประจำวัน'!$B593,'วางแผนBC,CJ'!Y:Y)+SUMIF(RD!$C:$C,'รับ-จ่าย ประจำวัน'!$B593,RD!Y:Y)+SUMIF('FG,ออนไล,คัดแยก'!$C:$C,'รับ-จ่าย ประจำวัน'!$B593,'FG,ออนไล,คัดแยก'!Y:Y)</f>
        <v>0</v>
      </c>
      <c r="BG593" s="16">
        <f>SUMIF(เตรียมส่วนผสม!$C:$C,'รับ-จ่าย ประจำวัน'!$B593,เตรียมส่วนผสม!Z:Z)+SUMIF(กวนไส้!$C:$C,'รับ-จ่าย ประจำวัน'!$B593,กวนไส้!Z:Z)+SUMIF(ผลิต1!$C:$C,'รับ-จ่าย ประจำวัน'!$B593,ผลิต1!Z:Z)+SUMIF(ผลิต2!$C:$C,'รับ-จ่าย ประจำวัน'!$B593,ผลิต2!Z:Z)+SUMIF(เส้นแต่งหน้าขนมเค้ก!$C:$C,'รับ-จ่าย ประจำวัน'!$B593,เส้นแต่งหน้าขนมเค้ก!Z:Z)+SUMIF(แพ็ค!$C:$C,'รับ-จ่าย ประจำวัน'!$B593,แพ็ค!Z:Z)+SUMIF(ธุรการ!$C:$C,'รับ-จ่าย ประจำวัน'!$B593,ธุรการ!Z:Z)+SUMIF(เส้นแต่งหน้าขนมปัง!$C:$C,'รับ-จ่าย ประจำวัน'!$B593,เส้นแต่งหน้าขนมปัง!Z:Z)+SUMIF('วางแผนBC,CJ'!$C:$C,'รับ-จ่าย ประจำวัน'!$B593,'วางแผนBC,CJ'!Z:Z)+SUMIF(RD!$C:$C,'รับ-จ่าย ประจำวัน'!$B593,RD!Z:Z)+SUMIF('FG,ออนไล,คัดแยก'!$C:$C,'รับ-จ่าย ประจำวัน'!$B593,'FG,ออนไล,คัดแยก'!Z:Z)</f>
        <v>0</v>
      </c>
      <c r="BH593" s="16">
        <f>SUMIF(เตรียมส่วนผสม!$C:$C,'รับ-จ่าย ประจำวัน'!$B593,เตรียมส่วนผสม!AA:AA)+SUMIF(กวนไส้!$C:$C,'รับ-จ่าย ประจำวัน'!$B593,กวนไส้!AA:AA)+SUMIF(ผลิต1!$C:$C,'รับ-จ่าย ประจำวัน'!$B593,ผลิต1!AA:AA)+SUMIF(ผลิต2!$C:$C,'รับ-จ่าย ประจำวัน'!$B593,ผลิต2!AA:AA)+SUMIF(เส้นแต่งหน้าขนมเค้ก!$C:$C,'รับ-จ่าย ประจำวัน'!$B593,เส้นแต่งหน้าขนมเค้ก!AA:AA)+SUMIF(แพ็ค!$C:$C,'รับ-จ่าย ประจำวัน'!$B593,แพ็ค!AA:AA)+SUMIF(ธุรการ!$C:$C,'รับ-จ่าย ประจำวัน'!$B593,ธุรการ!AA:AA)+SUMIF(เส้นแต่งหน้าขนมปัง!$C:$C,'รับ-จ่าย ประจำวัน'!$B593,เส้นแต่งหน้าขนมปัง!AA:AA)+SUMIF('วางแผนBC,CJ'!$C:$C,'รับ-จ่าย ประจำวัน'!$B593,'วางแผนBC,CJ'!AA:AA)+SUMIF(RD!$C:$C,'รับ-จ่าย ประจำวัน'!$B593,RD!AA:AA)+SUMIF('FG,ออนไล,คัดแยก'!$C:$C,'รับ-จ่าย ประจำวัน'!$B593,'FG,ออนไล,คัดแยก'!AA:AA)</f>
        <v>0</v>
      </c>
      <c r="BI593" s="16">
        <f>SUMIF(เตรียมส่วนผสม!$C:$C,'รับ-จ่าย ประจำวัน'!$B593,เตรียมส่วนผสม!AB:AB)+SUMIF(กวนไส้!$C:$C,'รับ-จ่าย ประจำวัน'!$B593,กวนไส้!AB:AB)+SUMIF(ผลิต1!$C:$C,'รับ-จ่าย ประจำวัน'!$B593,ผลิต1!AB:AB)+SUMIF(ผลิต2!$C:$C,'รับ-จ่าย ประจำวัน'!$B593,ผลิต2!AB:AB)+SUMIF(เส้นแต่งหน้าขนมเค้ก!$C:$C,'รับ-จ่าย ประจำวัน'!$B593,เส้นแต่งหน้าขนมเค้ก!AB:AB)+SUMIF(แพ็ค!$C:$C,'รับ-จ่าย ประจำวัน'!$B593,แพ็ค!AB:AB)+SUMIF(ธุรการ!$C:$C,'รับ-จ่าย ประจำวัน'!$B593,ธุรการ!AB:AB)+SUMIF(เส้นแต่งหน้าขนมปัง!$C:$C,'รับ-จ่าย ประจำวัน'!$B593,เส้นแต่งหน้าขนมปัง!AB:AB)+SUMIF('วางแผนBC,CJ'!$C:$C,'รับ-จ่าย ประจำวัน'!$B593,'วางแผนBC,CJ'!AB:AB)+SUMIF(RD!$C:$C,'รับ-จ่าย ประจำวัน'!$B593,RD!AB:AB)+SUMIF('FG,ออนไล,คัดแยก'!$C:$C,'รับ-จ่าย ประจำวัน'!$B593,'FG,ออนไล,คัดแยก'!AB:AB)</f>
        <v>0</v>
      </c>
      <c r="BJ593" s="16">
        <f>SUMIF(เตรียมส่วนผสม!$C:$C,'รับ-จ่าย ประจำวัน'!$B593,เตรียมส่วนผสม!AC:AC)+SUMIF(กวนไส้!$C:$C,'รับ-จ่าย ประจำวัน'!$B593,กวนไส้!AC:AC)+SUMIF(ผลิต1!$C:$C,'รับ-จ่าย ประจำวัน'!$B593,ผลิต1!AC:AC)+SUMIF(ผลิต2!$C:$C,'รับ-จ่าย ประจำวัน'!$B593,ผลิต2!AC:AC)+SUMIF(เส้นแต่งหน้าขนมเค้ก!$C:$C,'รับ-จ่าย ประจำวัน'!$B593,เส้นแต่งหน้าขนมเค้ก!AC:AC)+SUMIF(แพ็ค!$C:$C,'รับ-จ่าย ประจำวัน'!$B593,แพ็ค!AC:AC)+SUMIF(ธุรการ!$C:$C,'รับ-จ่าย ประจำวัน'!$B593,ธุรการ!AC:AC)+SUMIF(เส้นแต่งหน้าขนมปัง!$C:$C,'รับ-จ่าย ประจำวัน'!$B593,เส้นแต่งหน้าขนมปัง!AC:AC)+SUMIF('วางแผนBC,CJ'!$C:$C,'รับ-จ่าย ประจำวัน'!$B593,'วางแผนBC,CJ'!AC:AC)+SUMIF(RD!$C:$C,'รับ-จ่าย ประจำวัน'!$B593,RD!AC:AC)+SUMIF('FG,ออนไล,คัดแยก'!$C:$C,'รับ-จ่าย ประจำวัน'!$B593,'FG,ออนไล,คัดแยก'!AC:AC)</f>
        <v>0</v>
      </c>
      <c r="BK593" s="16">
        <f>SUMIF(เตรียมส่วนผสม!$C:$C,'รับ-จ่าย ประจำวัน'!$B593,เตรียมส่วนผสม!AD:AD)+SUMIF(กวนไส้!$C:$C,'รับ-จ่าย ประจำวัน'!$B593,กวนไส้!AD:AD)+SUMIF(ผลิต1!$C:$C,'รับ-จ่าย ประจำวัน'!$B593,ผลิต1!AD:AD)+SUMIF(ผลิต2!$C:$C,'รับ-จ่าย ประจำวัน'!$B593,ผลิต2!AD:AD)+SUMIF(เส้นแต่งหน้าขนมเค้ก!$C:$C,'รับ-จ่าย ประจำวัน'!$B593,เส้นแต่งหน้าขนมเค้ก!AD:AD)+SUMIF(แพ็ค!$C:$C,'รับ-จ่าย ประจำวัน'!$B593,แพ็ค!AD:AD)+SUMIF(ธุรการ!$C:$C,'รับ-จ่าย ประจำวัน'!$B593,ธุรการ!AD:AD)+SUMIF(เส้นแต่งหน้าขนมปัง!$C:$C,'รับ-จ่าย ประจำวัน'!$B593,เส้นแต่งหน้าขนมปัง!AD:AD)+SUMIF('วางแผนBC,CJ'!$C:$C,'รับ-จ่าย ประจำวัน'!$B593,'วางแผนBC,CJ'!AD:AD)+SUMIF(RD!$C:$C,'รับ-จ่าย ประจำวัน'!$B593,RD!AD:AD)+SUMIF('FG,ออนไล,คัดแยก'!$C:$C,'รับ-จ่าย ประจำวัน'!$B593,'FG,ออนไล,คัดแยก'!AD:AD)</f>
        <v>0</v>
      </c>
      <c r="BL593" s="16">
        <f>SUMIF(เตรียมส่วนผสม!$C:$C,'รับ-จ่าย ประจำวัน'!$B593,เตรียมส่วนผสม!AE:AE)+SUMIF(กวนไส้!$C:$C,'รับ-จ่าย ประจำวัน'!$B593,กวนไส้!AE:AE)+SUMIF(ผลิต1!$C:$C,'รับ-จ่าย ประจำวัน'!$B593,ผลิต1!AE:AE)+SUMIF(ผลิต2!$C:$C,'รับ-จ่าย ประจำวัน'!$B593,ผลิต2!AE:AE)+SUMIF(เส้นแต่งหน้าขนมเค้ก!$C:$C,'รับ-จ่าย ประจำวัน'!$B593,เส้นแต่งหน้าขนมเค้ก!AE:AE)+SUMIF(แพ็ค!$C:$C,'รับ-จ่าย ประจำวัน'!$B593,แพ็ค!AE:AE)+SUMIF(ธุรการ!$C:$C,'รับ-จ่าย ประจำวัน'!$B593,ธุรการ!AE:AE)+SUMIF(เส้นแต่งหน้าขนมปัง!$C:$C,'รับ-จ่าย ประจำวัน'!$B593,เส้นแต่งหน้าขนมปัง!AE:AE)+SUMIF('วางแผนBC,CJ'!$C:$C,'รับ-จ่าย ประจำวัน'!$B593,'วางแผนBC,CJ'!AE:AE)+SUMIF(RD!$C:$C,'รับ-จ่าย ประจำวัน'!$B593,RD!AE:AE)+SUMIF('FG,ออนไล,คัดแยก'!$C:$C,'รับ-จ่าย ประจำวัน'!$B593,'FG,ออนไล,คัดแยก'!AE:AE)</f>
        <v>0</v>
      </c>
      <c r="BM593" s="16">
        <f>SUMIF(เตรียมส่วนผสม!$C:$C,'รับ-จ่าย ประจำวัน'!$B593,เตรียมส่วนผสม!AF:AF)+SUMIF(กวนไส้!$C:$C,'รับ-จ่าย ประจำวัน'!$B593,กวนไส้!AF:AF)+SUMIF(ผลิต1!$C:$C,'รับ-จ่าย ประจำวัน'!$B593,ผลิต1!AF:AF)+SUMIF(ผลิต2!$C:$C,'รับ-จ่าย ประจำวัน'!$B593,ผลิต2!AF:AF)+SUMIF(เส้นแต่งหน้าขนมเค้ก!$C:$C,'รับ-จ่าย ประจำวัน'!$B593,เส้นแต่งหน้าขนมเค้ก!AF:AF)+SUMIF(แพ็ค!$C:$C,'รับ-จ่าย ประจำวัน'!$B593,แพ็ค!AF:AF)+SUMIF(ธุรการ!$C:$C,'รับ-จ่าย ประจำวัน'!$B593,ธุรการ!AF:AF)+SUMIF(เส้นแต่งหน้าขนมปัง!$C:$C,'รับ-จ่าย ประจำวัน'!$B593,เส้นแต่งหน้าขนมปัง!AF:AF)+SUMIF('วางแผนBC,CJ'!$C:$C,'รับ-จ่าย ประจำวัน'!$B593,'วางแผนBC,CJ'!AF:AF)+SUMIF(RD!$C:$C,'รับ-จ่าย ประจำวัน'!$B593,RD!AF:AF)+SUMIF('FG,ออนไล,คัดแยก'!$C:$C,'รับ-จ่าย ประจำวัน'!$B593,'FG,ออนไล,คัดแยก'!AF:AF)</f>
        <v>0</v>
      </c>
      <c r="BN593" s="16">
        <f>SUMIF(เตรียมส่วนผสม!$C:$C,'รับ-จ่าย ประจำวัน'!$B593,เตรียมส่วนผสม!AG:AG)+SUMIF(กวนไส้!$C:$C,'รับ-จ่าย ประจำวัน'!$B593,กวนไส้!AG:AG)+SUMIF(ผลิต1!$C:$C,'รับ-จ่าย ประจำวัน'!$B593,ผลิต1!AG:AG)+SUMIF(ผลิต2!$C:$C,'รับ-จ่าย ประจำวัน'!$B593,ผลิต2!AG:AG)+SUMIF(เส้นแต่งหน้าขนมเค้ก!$C:$C,'รับ-จ่าย ประจำวัน'!$B593,เส้นแต่งหน้าขนมเค้ก!AG:AG)+SUMIF(แพ็ค!$C:$C,'รับ-จ่าย ประจำวัน'!$B593,แพ็ค!AG:AG)+SUMIF(ธุรการ!$C:$C,'รับ-จ่าย ประจำวัน'!$B593,ธุรการ!AG:AG)+SUMIF(เส้นแต่งหน้าขนมปัง!$C:$C,'รับ-จ่าย ประจำวัน'!$B593,เส้นแต่งหน้าขนมปัง!AG:AG)+SUMIF('วางแผนBC,CJ'!$C:$C,'รับ-จ่าย ประจำวัน'!$B593,'วางแผนBC,CJ'!AG:AG)+SUMIF(RD!$C:$C,'รับ-จ่าย ประจำวัน'!$B593,RD!AG:AG)+SUMIF('FG,ออนไล,คัดแยก'!$C:$C,'รับ-จ่าย ประจำวัน'!$B593,'FG,ออนไล,คัดแยก'!AG:AG)</f>
        <v>0</v>
      </c>
      <c r="BO593" s="16">
        <f>SUMIF(เตรียมส่วนผสม!$C:$C,'รับ-จ่าย ประจำวัน'!$B593,เตรียมส่วนผสม!AH:AH)+SUMIF(กวนไส้!$C:$C,'รับ-จ่าย ประจำวัน'!$B593,กวนไส้!AH:AH)+SUMIF(ผลิต1!$C:$C,'รับ-จ่าย ประจำวัน'!$B593,ผลิต1!AH:AH)+SUMIF(ผลิต2!$C:$C,'รับ-จ่าย ประจำวัน'!$B593,ผลิต2!AH:AH)+SUMIF(เส้นแต่งหน้าขนมเค้ก!$C:$C,'รับ-จ่าย ประจำวัน'!$B593,เส้นแต่งหน้าขนมเค้ก!AH:AH)+SUMIF(แพ็ค!$C:$C,'รับ-จ่าย ประจำวัน'!$B593,แพ็ค!AH:AH)+SUMIF(ธุรการ!$C:$C,'รับ-จ่าย ประจำวัน'!$B593,ธุรการ!AH:AH)+SUMIF(เส้นแต่งหน้าขนมปัง!$C:$C,'รับ-จ่าย ประจำวัน'!$B593,เส้นแต่งหน้าขนมปัง!AH:AH)+SUMIF('วางแผนBC,CJ'!$C:$C,'รับ-จ่าย ประจำวัน'!$B593,'วางแผนBC,CJ'!AH:AH)+SUMIF(RD!$C:$C,'รับ-จ่าย ประจำวัน'!$B593,RD!AH:AH)+SUMIF('FG,ออนไล,คัดแยก'!$C:$C,'รับ-จ่าย ประจำวัน'!$B593,'FG,ออนไล,คัดแยก'!AH:AH)</f>
        <v>0</v>
      </c>
      <c r="BP593" s="16">
        <f>SUMIF(เตรียมส่วนผสม!$C:$C,'รับ-จ่าย ประจำวัน'!$B593,เตรียมส่วนผสม!AI:AI)+SUMIF(กวนไส้!$C:$C,'รับ-จ่าย ประจำวัน'!$B593,กวนไส้!AI:AI)+SUMIF(ผลิต1!$C:$C,'รับ-จ่าย ประจำวัน'!$B593,ผลิต1!AI:AI)+SUMIF(ผลิต2!$C:$C,'รับ-จ่าย ประจำวัน'!$B593,ผลิต2!AI:AI)+SUMIF(เส้นแต่งหน้าขนมเค้ก!$C:$C,'รับ-จ่าย ประจำวัน'!$B593,เส้นแต่งหน้าขนมเค้ก!AI:AI)+SUMIF(แพ็ค!$C:$C,'รับ-จ่าย ประจำวัน'!$B593,แพ็ค!AI:AI)+SUMIF(ธุรการ!$C:$C,'รับ-จ่าย ประจำวัน'!$B593,ธุรการ!AI:AI)+SUMIF(เส้นแต่งหน้าขนมปัง!$C:$C,'รับ-จ่าย ประจำวัน'!$B593,เส้นแต่งหน้าขนมปัง!AI:AI)+SUMIF('วางแผนBC,CJ'!$C:$C,'รับ-จ่าย ประจำวัน'!$B593,'วางแผนBC,CJ'!AI:AI)+SUMIF(RD!$C:$C,'รับ-จ่าย ประจำวัน'!$B593,RD!AI:AI)+SUMIF('FG,ออนไล,คัดแยก'!$C:$C,'รับ-จ่าย ประจำวัน'!$B593,'FG,ออนไล,คัดแยก'!AI:AI)</f>
        <v>0</v>
      </c>
      <c r="BQ593" s="16">
        <f>SUMIF(เตรียมส่วนผสม!$C:$C,'รับ-จ่าย ประจำวัน'!$B593,เตรียมส่วนผสม!AJ:AJ)+SUMIF(กวนไส้!$C:$C,'รับ-จ่าย ประจำวัน'!$B593,กวนไส้!AJ:AJ)+SUMIF(ผลิต1!$C:$C,'รับ-จ่าย ประจำวัน'!$B593,ผลิต1!AJ:AJ)+SUMIF(ผลิต2!$C:$C,'รับ-จ่าย ประจำวัน'!$B593,ผลิต2!AJ:AJ)+SUMIF(เส้นแต่งหน้าขนมเค้ก!$C:$C,'รับ-จ่าย ประจำวัน'!$B593,เส้นแต่งหน้าขนมเค้ก!AJ:AJ)+SUMIF(แพ็ค!$C:$C,'รับ-จ่าย ประจำวัน'!$B593,แพ็ค!AJ:AJ)+SUMIF(ธุรการ!$C:$C,'รับ-จ่าย ประจำวัน'!$B593,ธุรการ!AJ:AJ)+SUMIF(เส้นแต่งหน้าขนมปัง!$C:$C,'รับ-จ่าย ประจำวัน'!$B593,เส้นแต่งหน้าขนมปัง!AJ:AJ)+SUMIF('วางแผนBC,CJ'!$C:$C,'รับ-จ่าย ประจำวัน'!$B593,'วางแผนBC,CJ'!AJ:AJ)+SUMIF(RD!$C:$C,'รับ-จ่าย ประจำวัน'!$B593,RD!AJ:AJ)+SUMIF('FG,ออนไล,คัดแยก'!$C:$C,'รับ-จ่าย ประจำวัน'!$B593,'FG,ออนไล,คัดแยก'!AJ:AJ)</f>
        <v>0</v>
      </c>
      <c r="BR593" s="16">
        <f>SUMIF(เตรียมส่วนผสม!$C:$C,'รับ-จ่าย ประจำวัน'!$B593,เตรียมส่วนผสม!AK:AK)+SUMIF(กวนไส้!$C:$C,'รับ-จ่าย ประจำวัน'!$B593,กวนไส้!AK:AK)+SUMIF(ผลิต1!$C:$C,'รับ-จ่าย ประจำวัน'!$B593,ผลิต1!AK:AK)+SUMIF(ผลิต2!$C:$C,'รับ-จ่าย ประจำวัน'!$B593,ผลิต2!AK:AK)+SUMIF(เส้นแต่งหน้าขนมเค้ก!$C:$C,'รับ-จ่าย ประจำวัน'!$B593,เส้นแต่งหน้าขนมเค้ก!AK:AK)+SUMIF(แพ็ค!$C:$C,'รับ-จ่าย ประจำวัน'!$B593,แพ็ค!AK:AK)+SUMIF(ธุรการ!$C:$C,'รับ-จ่าย ประจำวัน'!$B593,ธุรการ!AK:AK)+SUMIF(เส้นแต่งหน้าขนมปัง!$C:$C,'รับ-จ่าย ประจำวัน'!$B593,เส้นแต่งหน้าขนมปัง!AK:AK)+SUMIF('วางแผนBC,CJ'!$C:$C,'รับ-จ่าย ประจำวัน'!$B593,'วางแผนBC,CJ'!AK:AK)+SUMIF(RD!$C:$C,'รับ-จ่าย ประจำวัน'!$B593,RD!AK:AK)+SUMIF('FG,ออนไล,คัดแยก'!$C:$C,'รับ-จ่าย ประจำวัน'!$B593,'FG,ออนไล,คัดแยก'!AK:AK)</f>
        <v>0</v>
      </c>
      <c r="BS593" s="16">
        <f>SUMIF(เตรียมส่วนผสม!$C:$C,'รับ-จ่าย ประจำวัน'!$B593,เตรียมส่วนผสม!AL:AL)+SUMIF(กวนไส้!$C:$C,'รับ-จ่าย ประจำวัน'!$B593,กวนไส้!AL:AL)+SUMIF(ผลิต1!$C:$C,'รับ-จ่าย ประจำวัน'!$B593,ผลิต1!AL:AL)+SUMIF(ผลิต2!$C:$C,'รับ-จ่าย ประจำวัน'!$B593,ผลิต2!AL:AL)+SUMIF(เส้นแต่งหน้าขนมเค้ก!$C:$C,'รับ-จ่าย ประจำวัน'!$B593,เส้นแต่งหน้าขนมเค้ก!AL:AL)+SUMIF(แพ็ค!$C:$C,'รับ-จ่าย ประจำวัน'!$B593,แพ็ค!AL:AL)+SUMIF(ธุรการ!$C:$C,'รับ-จ่าย ประจำวัน'!$B593,ธุรการ!AL:AL)+SUMIF(เส้นแต่งหน้าขนมปัง!$C:$C,'รับ-จ่าย ประจำวัน'!$B593,เส้นแต่งหน้าขนมปัง!AL:AL)+SUMIF('วางแผนBC,CJ'!$C:$C,'รับ-จ่าย ประจำวัน'!$B593,'วางแผนBC,CJ'!AL:AL)+SUMIF(RD!$C:$C,'รับ-จ่าย ประจำวัน'!$B593,RD!AL:AL)+SUMIF('FG,ออนไล,คัดแยก'!$C:$C,'รับ-จ่าย ประจำวัน'!$B593,'FG,ออนไล,คัดแยก'!AL:AL)</f>
        <v>0</v>
      </c>
      <c r="BT593" s="18">
        <f t="shared" si="126"/>
        <v>0</v>
      </c>
      <c r="BU593" s="116"/>
      <c r="BV593" s="146">
        <f t="shared" si="127"/>
        <v>0</v>
      </c>
      <c r="BW593" s="183">
        <v>30</v>
      </c>
      <c r="BX593" s="172">
        <f t="shared" si="124"/>
        <v>0</v>
      </c>
      <c r="BY593" s="188" t="e">
        <f t="shared" si="122"/>
        <v>#DIV/0!</v>
      </c>
      <c r="BZ593" s="180" t="e">
        <f t="shared" ca="1" si="128"/>
        <v>#DIV/0!</v>
      </c>
      <c r="CA593" s="93"/>
      <c r="CB593" s="93"/>
      <c r="CC593" s="93"/>
      <c r="CD593" s="93"/>
      <c r="CE593" s="93"/>
      <c r="CF593" s="93"/>
      <c r="CG593" s="93"/>
      <c r="CH593" s="93"/>
      <c r="CI593" s="93"/>
      <c r="CJ593" s="97"/>
      <c r="CK593" s="9">
        <f t="shared" si="123"/>
        <v>0</v>
      </c>
    </row>
    <row r="594" spans="1:89" hidden="1" x14ac:dyDescent="0.5">
      <c r="A594" s="149"/>
      <c r="B594" s="34">
        <v>1023401138</v>
      </c>
      <c r="C594" s="156" t="s">
        <v>1926</v>
      </c>
      <c r="D594" s="141" t="s">
        <v>91</v>
      </c>
      <c r="E594" s="25"/>
      <c r="F594" s="132"/>
      <c r="G594" s="25"/>
      <c r="H594" s="12">
        <v>0</v>
      </c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11"/>
      <c r="AF594" s="11"/>
      <c r="AG594" s="11"/>
      <c r="AH594" s="11"/>
      <c r="AI594" s="25"/>
      <c r="AJ594" s="25"/>
      <c r="AK594" s="25"/>
      <c r="AL594" s="25"/>
      <c r="AM594" s="25"/>
      <c r="AN594" s="15">
        <f t="shared" si="129"/>
        <v>0</v>
      </c>
      <c r="AO594" s="16">
        <f>SUMIF(เตรียมส่วนผสม!$C:$C,'รับ-จ่าย ประจำวัน'!$B594,เตรียมส่วนผสม!H:H)+SUMIF(กวนไส้!$C:$C,'รับ-จ่าย ประจำวัน'!$B594,กวนไส้!H:H)+SUMIF(ผลิต1!$C:$C,'รับ-จ่าย ประจำวัน'!$B594,ผลิต1!H:H)+SUMIF(ผลิต2!$C:$C,'รับ-จ่าย ประจำวัน'!$B594,ผลิต2!H:H)+SUMIF(เส้นแต่งหน้าขนมเค้ก!$C:$C,'รับ-จ่าย ประจำวัน'!$B594,เส้นแต่งหน้าขนมเค้ก!H:H)+SUMIF(แพ็ค!$C:$C,'รับ-จ่าย ประจำวัน'!$B594,แพ็ค!H:H)+SUMIF(ธุรการ!$C:$C,'รับ-จ่าย ประจำวัน'!$B594,ธุรการ!H:H)+SUMIF(เส้นแต่งหน้าขนมปัง!$C:$C,'รับ-จ่าย ประจำวัน'!$B594,เส้นแต่งหน้าขนมปัง!H:H)+SUMIF('วางแผนBC,CJ'!$C:$C,'รับ-จ่าย ประจำวัน'!$B594,'วางแผนBC,CJ'!H:H)+SUMIF(RD!$C:$C,'รับ-จ่าย ประจำวัน'!$B594,RD!H:H)+SUMIF('FG,ออนไล,คัดแยก'!$C:$C,'รับ-จ่าย ประจำวัน'!$B594,'FG,ออนไล,คัดแยก'!H:H)</f>
        <v>0</v>
      </c>
      <c r="AP594" s="16">
        <f>SUMIF(เตรียมส่วนผสม!$C:$C,'รับ-จ่าย ประจำวัน'!$B594,เตรียมส่วนผสม!I:I)+SUMIF(กวนไส้!$C:$C,'รับ-จ่าย ประจำวัน'!$B594,กวนไส้!I:I)+SUMIF(ผลิต1!$C:$C,'รับ-จ่าย ประจำวัน'!$B594,ผลิต1!I:I)+SUMIF(ผลิต2!$C:$C,'รับ-จ่าย ประจำวัน'!$B594,ผลิต2!I:I)+SUMIF(เส้นแต่งหน้าขนมเค้ก!$C:$C,'รับ-จ่าย ประจำวัน'!$B594,เส้นแต่งหน้าขนมเค้ก!I:I)+SUMIF(แพ็ค!$C:$C,'รับ-จ่าย ประจำวัน'!$B594,แพ็ค!I:I)+SUMIF(ธุรการ!$C:$C,'รับ-จ่าย ประจำวัน'!$B594,ธุรการ!I:I)+SUMIF(เส้นแต่งหน้าขนมปัง!$C:$C,'รับ-จ่าย ประจำวัน'!$B594,เส้นแต่งหน้าขนมปัง!I:I)+SUMIF('วางแผนBC,CJ'!$C:$C,'รับ-จ่าย ประจำวัน'!$B594,'วางแผนBC,CJ'!I:I)+SUMIF(RD!$C:$C,'รับ-จ่าย ประจำวัน'!$B594,RD!I:I)+SUMIF('FG,ออนไล,คัดแยก'!$C:$C,'รับ-จ่าย ประจำวัน'!$B594,'FG,ออนไล,คัดแยก'!I:I)</f>
        <v>0</v>
      </c>
      <c r="AQ594" s="16">
        <f>SUMIF(เตรียมส่วนผสม!$C:$C,'รับ-จ่าย ประจำวัน'!$B594,เตรียมส่วนผสม!J:J)+SUMIF(กวนไส้!$C:$C,'รับ-จ่าย ประจำวัน'!$B594,กวนไส้!J:J)+SUMIF(ผลิต1!$C:$C,'รับ-จ่าย ประจำวัน'!$B594,ผลิต1!J:J)+SUMIF(ผลิต2!$C:$C,'รับ-จ่าย ประจำวัน'!$B594,ผลิต2!J:J)+SUMIF(เส้นแต่งหน้าขนมเค้ก!$C:$C,'รับ-จ่าย ประจำวัน'!$B594,เส้นแต่งหน้าขนมเค้ก!J:J)+SUMIF(แพ็ค!$C:$C,'รับ-จ่าย ประจำวัน'!$B594,แพ็ค!J:J)+SUMIF(ธุรการ!$C:$C,'รับ-จ่าย ประจำวัน'!$B594,ธุรการ!J:J)+SUMIF(เส้นแต่งหน้าขนมปัง!$C:$C,'รับ-จ่าย ประจำวัน'!$B594,เส้นแต่งหน้าขนมปัง!J:J)+SUMIF('วางแผนBC,CJ'!$C:$C,'รับ-จ่าย ประจำวัน'!$B594,'วางแผนBC,CJ'!J:J)+SUMIF(RD!$C:$C,'รับ-จ่าย ประจำวัน'!$B594,RD!J:J)+SUMIF('FG,ออนไล,คัดแยก'!$C:$C,'รับ-จ่าย ประจำวัน'!$B594,'FG,ออนไล,คัดแยก'!J:J)</f>
        <v>0</v>
      </c>
      <c r="AR594" s="16">
        <f>SUMIF(เตรียมส่วนผสม!$C:$C,'รับ-จ่าย ประจำวัน'!$B594,เตรียมส่วนผสม!K:K)+SUMIF(กวนไส้!$C:$C,'รับ-จ่าย ประจำวัน'!$B594,กวนไส้!K:K)+SUMIF(ผลิต1!$C:$C,'รับ-จ่าย ประจำวัน'!$B594,ผลิต1!K:K)+SUMIF(ผลิต2!$C:$C,'รับ-จ่าย ประจำวัน'!$B594,ผลิต2!K:K)+SUMIF(เส้นแต่งหน้าขนมเค้ก!$C:$C,'รับ-จ่าย ประจำวัน'!$B594,เส้นแต่งหน้าขนมเค้ก!K:K)+SUMIF(แพ็ค!$C:$C,'รับ-จ่าย ประจำวัน'!$B594,แพ็ค!K:K)+SUMIF(ธุรการ!$C:$C,'รับ-จ่าย ประจำวัน'!$B594,ธุรการ!K:K)+SUMIF(เส้นแต่งหน้าขนมปัง!$C:$C,'รับ-จ่าย ประจำวัน'!$B594,เส้นแต่งหน้าขนมปัง!K:K)+SUMIF('วางแผนBC,CJ'!$C:$C,'รับ-จ่าย ประจำวัน'!$B594,'วางแผนBC,CJ'!K:K)+SUMIF(RD!$C:$C,'รับ-จ่าย ประจำวัน'!$B594,RD!K:K)+SUMIF('FG,ออนไล,คัดแยก'!$C:$C,'รับ-จ่าย ประจำวัน'!$B594,'FG,ออนไล,คัดแยก'!K:K)</f>
        <v>0</v>
      </c>
      <c r="AS594" s="16">
        <f>SUMIF(เตรียมส่วนผสม!$C:$C,'รับ-จ่าย ประจำวัน'!$B594,เตรียมส่วนผสม!L:L)+SUMIF(กวนไส้!$C:$C,'รับ-จ่าย ประจำวัน'!$B594,กวนไส้!L:L)+SUMIF(ผลิต1!$C:$C,'รับ-จ่าย ประจำวัน'!$B594,ผลิต1!L:L)+SUMIF(ผลิต2!$C:$C,'รับ-จ่าย ประจำวัน'!$B594,ผลิต2!L:L)+SUMIF(เส้นแต่งหน้าขนมเค้ก!$C:$C,'รับ-จ่าย ประจำวัน'!$B594,เส้นแต่งหน้าขนมเค้ก!L:L)+SUMIF(แพ็ค!$C:$C,'รับ-จ่าย ประจำวัน'!$B594,แพ็ค!L:L)+SUMIF(ธุรการ!$C:$C,'รับ-จ่าย ประจำวัน'!$B594,ธุรการ!L:L)+SUMIF(เส้นแต่งหน้าขนมปัง!$C:$C,'รับ-จ่าย ประจำวัน'!$B594,เส้นแต่งหน้าขนมปัง!L:L)+SUMIF('วางแผนBC,CJ'!$C:$C,'รับ-จ่าย ประจำวัน'!$B594,'วางแผนBC,CJ'!L:L)+SUMIF(RD!$C:$C,'รับ-จ่าย ประจำวัน'!$B594,RD!L:L)+SUMIF('FG,ออนไล,คัดแยก'!$C:$C,'รับ-จ่าย ประจำวัน'!$B594,'FG,ออนไล,คัดแยก'!L:L)</f>
        <v>0</v>
      </c>
      <c r="AT594" s="16">
        <f>SUMIF(เตรียมส่วนผสม!$C:$C,'รับ-จ่าย ประจำวัน'!$B594,เตรียมส่วนผสม!M:M)+SUMIF(กวนไส้!$C:$C,'รับ-จ่าย ประจำวัน'!$B594,กวนไส้!M:M)+SUMIF(ผลิต1!$C:$C,'รับ-จ่าย ประจำวัน'!$B594,ผลิต1!M:M)+SUMIF(ผลิต2!$C:$C,'รับ-จ่าย ประจำวัน'!$B594,ผลิต2!M:M)+SUMIF(เส้นแต่งหน้าขนมเค้ก!$C:$C,'รับ-จ่าย ประจำวัน'!$B594,เส้นแต่งหน้าขนมเค้ก!M:M)+SUMIF(แพ็ค!$C:$C,'รับ-จ่าย ประจำวัน'!$B594,แพ็ค!M:M)+SUMIF(ธุรการ!$C:$C,'รับ-จ่าย ประจำวัน'!$B594,ธุรการ!M:M)+SUMIF(เส้นแต่งหน้าขนมปัง!$C:$C,'รับ-จ่าย ประจำวัน'!$B594,เส้นแต่งหน้าขนมปัง!M:M)+SUMIF('วางแผนBC,CJ'!$C:$C,'รับ-จ่าย ประจำวัน'!$B594,'วางแผนBC,CJ'!M:M)+SUMIF(RD!$C:$C,'รับ-จ่าย ประจำวัน'!$B594,RD!M:M)+SUMIF('FG,ออนไล,คัดแยก'!$C:$C,'รับ-จ่าย ประจำวัน'!$B594,'FG,ออนไล,คัดแยก'!M:M)</f>
        <v>0</v>
      </c>
      <c r="AU594" s="16">
        <f>SUMIF(เตรียมส่วนผสม!$C:$C,'รับ-จ่าย ประจำวัน'!$B594,เตรียมส่วนผสม!N:N)+SUMIF(กวนไส้!$C:$C,'รับ-จ่าย ประจำวัน'!$B594,กวนไส้!N:N)+SUMIF(ผลิต1!$C:$C,'รับ-จ่าย ประจำวัน'!$B594,ผลิต1!N:N)+SUMIF(ผลิต2!$C:$C,'รับ-จ่าย ประจำวัน'!$B594,ผลิต2!N:N)+SUMIF(เส้นแต่งหน้าขนมเค้ก!$C:$C,'รับ-จ่าย ประจำวัน'!$B594,เส้นแต่งหน้าขนมเค้ก!N:N)+SUMIF(แพ็ค!$C:$C,'รับ-จ่าย ประจำวัน'!$B594,แพ็ค!N:N)+SUMIF(ธุรการ!$C:$C,'รับ-จ่าย ประจำวัน'!$B594,ธุรการ!N:N)+SUMIF(เส้นแต่งหน้าขนมปัง!$C:$C,'รับ-จ่าย ประจำวัน'!$B594,เส้นแต่งหน้าขนมปัง!N:N)+SUMIF('วางแผนBC,CJ'!$C:$C,'รับ-จ่าย ประจำวัน'!$B594,'วางแผนBC,CJ'!N:N)+SUMIF(RD!$C:$C,'รับ-จ่าย ประจำวัน'!$B594,RD!N:N)+SUMIF('FG,ออนไล,คัดแยก'!$C:$C,'รับ-จ่าย ประจำวัน'!$B594,'FG,ออนไล,คัดแยก'!N:N)</f>
        <v>0</v>
      </c>
      <c r="AV594" s="16">
        <f>SUMIF(เตรียมส่วนผสม!$C:$C,'รับ-จ่าย ประจำวัน'!$B594,เตรียมส่วนผสม!O:O)+SUMIF(กวนไส้!$C:$C,'รับ-จ่าย ประจำวัน'!$B594,กวนไส้!O:O)+SUMIF(ผลิต1!$C:$C,'รับ-จ่าย ประจำวัน'!$B594,ผลิต1!O:O)+SUMIF(ผลิต2!$C:$C,'รับ-จ่าย ประจำวัน'!$B594,ผลิต2!O:O)+SUMIF(เส้นแต่งหน้าขนมเค้ก!$C:$C,'รับ-จ่าย ประจำวัน'!$B594,เส้นแต่งหน้าขนมเค้ก!O:O)+SUMIF(แพ็ค!$C:$C,'รับ-จ่าย ประจำวัน'!$B594,แพ็ค!O:O)+SUMIF(ธุรการ!$C:$C,'รับ-จ่าย ประจำวัน'!$B594,ธุรการ!O:O)+SUMIF(เส้นแต่งหน้าขนมปัง!$C:$C,'รับ-จ่าย ประจำวัน'!$B594,เส้นแต่งหน้าขนมปัง!O:O)+SUMIF('วางแผนBC,CJ'!$C:$C,'รับ-จ่าย ประจำวัน'!$B594,'วางแผนBC,CJ'!O:O)+SUMIF(RD!$C:$C,'รับ-จ่าย ประจำวัน'!$B594,RD!O:O)+SUMIF('FG,ออนไล,คัดแยก'!$C:$C,'รับ-จ่าย ประจำวัน'!$B594,'FG,ออนไล,คัดแยก'!O:O)</f>
        <v>0</v>
      </c>
      <c r="AW594" s="16">
        <f>SUMIF(เตรียมส่วนผสม!$C:$C,'รับ-จ่าย ประจำวัน'!$B594,เตรียมส่วนผสม!P:P)+SUMIF(กวนไส้!$C:$C,'รับ-จ่าย ประจำวัน'!$B594,กวนไส้!P:P)+SUMIF(ผลิต1!$C:$C,'รับ-จ่าย ประจำวัน'!$B594,ผลิต1!P:P)+SUMIF(ผลิต2!$C:$C,'รับ-จ่าย ประจำวัน'!$B594,ผลิต2!P:P)+SUMIF(เส้นแต่งหน้าขนมเค้ก!$C:$C,'รับ-จ่าย ประจำวัน'!$B594,เส้นแต่งหน้าขนมเค้ก!P:P)+SUMIF(แพ็ค!$C:$C,'รับ-จ่าย ประจำวัน'!$B594,แพ็ค!P:P)+SUMIF(ธุรการ!$C:$C,'รับ-จ่าย ประจำวัน'!$B594,ธุรการ!P:P)+SUMIF(เส้นแต่งหน้าขนมปัง!$C:$C,'รับ-จ่าย ประจำวัน'!$B594,เส้นแต่งหน้าขนมปัง!P:P)+SUMIF('วางแผนBC,CJ'!$C:$C,'รับ-จ่าย ประจำวัน'!$B594,'วางแผนBC,CJ'!P:P)+SUMIF(RD!$C:$C,'รับ-จ่าย ประจำวัน'!$B594,RD!P:P)+SUMIF('FG,ออนไล,คัดแยก'!$C:$C,'รับ-จ่าย ประจำวัน'!$B594,'FG,ออนไล,คัดแยก'!P:P)</f>
        <v>0</v>
      </c>
      <c r="AX594" s="16">
        <f>SUMIF(เตรียมส่วนผสม!$C:$C,'รับ-จ่าย ประจำวัน'!$B594,เตรียมส่วนผสม!Q:Q)+SUMIF(กวนไส้!$C:$C,'รับ-จ่าย ประจำวัน'!$B594,กวนไส้!Q:Q)+SUMIF(ผลิต1!$C:$C,'รับ-จ่าย ประจำวัน'!$B594,ผลิต1!Q:Q)+SUMIF(ผลิต2!$C:$C,'รับ-จ่าย ประจำวัน'!$B594,ผลิต2!Q:Q)+SUMIF(เส้นแต่งหน้าขนมเค้ก!$C:$C,'รับ-จ่าย ประจำวัน'!$B594,เส้นแต่งหน้าขนมเค้ก!Q:Q)+SUMIF(แพ็ค!$C:$C,'รับ-จ่าย ประจำวัน'!$B594,แพ็ค!Q:Q)+SUMIF(ธุรการ!$C:$C,'รับ-จ่าย ประจำวัน'!$B594,ธุรการ!Q:Q)+SUMIF(เส้นแต่งหน้าขนมปัง!$C:$C,'รับ-จ่าย ประจำวัน'!$B594,เส้นแต่งหน้าขนมปัง!Q:Q)+SUMIF('วางแผนBC,CJ'!$C:$C,'รับ-จ่าย ประจำวัน'!$B594,'วางแผนBC,CJ'!Q:Q)+SUMIF(RD!$C:$C,'รับ-จ่าย ประจำวัน'!$B594,RD!Q:Q)+SUMIF('FG,ออนไล,คัดแยก'!$C:$C,'รับ-จ่าย ประจำวัน'!$B594,'FG,ออนไล,คัดแยก'!Q:Q)</f>
        <v>0</v>
      </c>
      <c r="AY594" s="16">
        <f>SUMIF(เตรียมส่วนผสม!$C:$C,'รับ-จ่าย ประจำวัน'!$B594,เตรียมส่วนผสม!R:R)+SUMIF(กวนไส้!$C:$C,'รับ-จ่าย ประจำวัน'!$B594,กวนไส้!R:R)+SUMIF(ผลิต1!$C:$C,'รับ-จ่าย ประจำวัน'!$B594,ผลิต1!R:R)+SUMIF(ผลิต2!$C:$C,'รับ-จ่าย ประจำวัน'!$B594,ผลิต2!R:R)+SUMIF(เส้นแต่งหน้าขนมเค้ก!$C:$C,'รับ-จ่าย ประจำวัน'!$B594,เส้นแต่งหน้าขนมเค้ก!R:R)+SUMIF(แพ็ค!$C:$C,'รับ-จ่าย ประจำวัน'!$B594,แพ็ค!R:R)+SUMIF(ธุรการ!$C:$C,'รับ-จ่าย ประจำวัน'!$B594,ธุรการ!R:R)+SUMIF(เส้นแต่งหน้าขนมปัง!$C:$C,'รับ-จ่าย ประจำวัน'!$B594,เส้นแต่งหน้าขนมปัง!R:R)+SUMIF('วางแผนBC,CJ'!$C:$C,'รับ-จ่าย ประจำวัน'!$B594,'วางแผนBC,CJ'!R:R)+SUMIF(RD!$C:$C,'รับ-จ่าย ประจำวัน'!$B594,RD!R:R)+SUMIF('FG,ออนไล,คัดแยก'!$C:$C,'รับ-จ่าย ประจำวัน'!$B594,'FG,ออนไล,คัดแยก'!R:R)</f>
        <v>0</v>
      </c>
      <c r="AZ594" s="16">
        <f>SUMIF(เตรียมส่วนผสม!$C:$C,'รับ-จ่าย ประจำวัน'!$B594,เตรียมส่วนผสม!S:S)+SUMIF(กวนไส้!$C:$C,'รับ-จ่าย ประจำวัน'!$B594,กวนไส้!S:S)+SUMIF(ผลิต1!$C:$C,'รับ-จ่าย ประจำวัน'!$B594,ผลิต1!S:S)+SUMIF(ผลิต2!$C:$C,'รับ-จ่าย ประจำวัน'!$B594,ผลิต2!S:S)+SUMIF(เส้นแต่งหน้าขนมเค้ก!$C:$C,'รับ-จ่าย ประจำวัน'!$B594,เส้นแต่งหน้าขนมเค้ก!S:S)+SUMIF(แพ็ค!$C:$C,'รับ-จ่าย ประจำวัน'!$B594,แพ็ค!S:S)+SUMIF(ธุรการ!$C:$C,'รับ-จ่าย ประจำวัน'!$B594,ธุรการ!S:S)+SUMIF(เส้นแต่งหน้าขนมปัง!$C:$C,'รับ-จ่าย ประจำวัน'!$B594,เส้นแต่งหน้าขนมปัง!S:S)+SUMIF('วางแผนBC,CJ'!$C:$C,'รับ-จ่าย ประจำวัน'!$B594,'วางแผนBC,CJ'!S:S)+SUMIF(RD!$C:$C,'รับ-จ่าย ประจำวัน'!$B594,RD!S:S)+SUMIF('FG,ออนไล,คัดแยก'!$C:$C,'รับ-จ่าย ประจำวัน'!$B594,'FG,ออนไล,คัดแยก'!S:S)</f>
        <v>0</v>
      </c>
      <c r="BA594" s="16">
        <f>SUMIF(เตรียมส่วนผสม!$C:$C,'รับ-จ่าย ประจำวัน'!$B594,เตรียมส่วนผสม!T:T)+SUMIF(กวนไส้!$C:$C,'รับ-จ่าย ประจำวัน'!$B594,กวนไส้!T:T)+SUMIF(ผลิต1!$C:$C,'รับ-จ่าย ประจำวัน'!$B594,ผลิต1!T:T)+SUMIF(ผลิต2!$C:$C,'รับ-จ่าย ประจำวัน'!$B594,ผลิต2!T:T)+SUMIF(เส้นแต่งหน้าขนมเค้ก!$C:$C,'รับ-จ่าย ประจำวัน'!$B594,เส้นแต่งหน้าขนมเค้ก!T:T)+SUMIF(แพ็ค!$C:$C,'รับ-จ่าย ประจำวัน'!$B594,แพ็ค!T:T)+SUMIF(ธุรการ!$C:$C,'รับ-จ่าย ประจำวัน'!$B594,ธุรการ!T:T)+SUMIF(เส้นแต่งหน้าขนมปัง!$C:$C,'รับ-จ่าย ประจำวัน'!$B594,เส้นแต่งหน้าขนมปัง!T:T)+SUMIF('วางแผนBC,CJ'!$C:$C,'รับ-จ่าย ประจำวัน'!$B594,'วางแผนBC,CJ'!T:T)+SUMIF(RD!$C:$C,'รับ-จ่าย ประจำวัน'!$B594,RD!T:T)+SUMIF('FG,ออนไล,คัดแยก'!$C:$C,'รับ-จ่าย ประจำวัน'!$B594,'FG,ออนไล,คัดแยก'!T:T)</f>
        <v>0</v>
      </c>
      <c r="BB594" s="16">
        <f>SUMIF(เตรียมส่วนผสม!$C:$C,'รับ-จ่าย ประจำวัน'!$B594,เตรียมส่วนผสม!U:U)+SUMIF(กวนไส้!$C:$C,'รับ-จ่าย ประจำวัน'!$B594,กวนไส้!U:U)+SUMIF(ผลิต1!$C:$C,'รับ-จ่าย ประจำวัน'!$B594,ผลิต1!U:U)+SUMIF(ผลิต2!$C:$C,'รับ-จ่าย ประจำวัน'!$B594,ผลิต2!U:U)+SUMIF(เส้นแต่งหน้าขนมเค้ก!$C:$C,'รับ-จ่าย ประจำวัน'!$B594,เส้นแต่งหน้าขนมเค้ก!U:U)+SUMIF(แพ็ค!$C:$C,'รับ-จ่าย ประจำวัน'!$B594,แพ็ค!U:U)+SUMIF(ธุรการ!$C:$C,'รับ-จ่าย ประจำวัน'!$B594,ธุรการ!U:U)+SUMIF(เส้นแต่งหน้าขนมปัง!$C:$C,'รับ-จ่าย ประจำวัน'!$B594,เส้นแต่งหน้าขนมปัง!U:U)+SUMIF('วางแผนBC,CJ'!$C:$C,'รับ-จ่าย ประจำวัน'!$B594,'วางแผนBC,CJ'!U:U)+SUMIF(RD!$C:$C,'รับ-จ่าย ประจำวัน'!$B594,RD!U:U)+SUMIF('FG,ออนไล,คัดแยก'!$C:$C,'รับ-จ่าย ประจำวัน'!$B594,'FG,ออนไล,คัดแยก'!U:U)</f>
        <v>0</v>
      </c>
      <c r="BC594" s="16">
        <f>SUMIF(เตรียมส่วนผสม!$C:$C,'รับ-จ่าย ประจำวัน'!$B594,เตรียมส่วนผสม!V:V)+SUMIF(กวนไส้!$C:$C,'รับ-จ่าย ประจำวัน'!$B594,กวนไส้!V:V)+SUMIF(ผลิต1!$C:$C,'รับ-จ่าย ประจำวัน'!$B594,ผลิต1!V:V)+SUMIF(ผลิต2!$C:$C,'รับ-จ่าย ประจำวัน'!$B594,ผลิต2!V:V)+SUMIF(เส้นแต่งหน้าขนมเค้ก!$C:$C,'รับ-จ่าย ประจำวัน'!$B594,เส้นแต่งหน้าขนมเค้ก!V:V)+SUMIF(แพ็ค!$C:$C,'รับ-จ่าย ประจำวัน'!$B594,แพ็ค!V:V)+SUMIF(ธุรการ!$C:$C,'รับ-จ่าย ประจำวัน'!$B594,ธุรการ!V:V)+SUMIF(เส้นแต่งหน้าขนมปัง!$C:$C,'รับ-จ่าย ประจำวัน'!$B594,เส้นแต่งหน้าขนมปัง!V:V)+SUMIF('วางแผนBC,CJ'!$C:$C,'รับ-จ่าย ประจำวัน'!$B594,'วางแผนBC,CJ'!V:V)+SUMIF(RD!$C:$C,'รับ-จ่าย ประจำวัน'!$B594,RD!V:V)+SUMIF('FG,ออนไล,คัดแยก'!$C:$C,'รับ-จ่าย ประจำวัน'!$B594,'FG,ออนไล,คัดแยก'!V:V)</f>
        <v>0</v>
      </c>
      <c r="BD594" s="16">
        <f>SUMIF(เตรียมส่วนผสม!$C:$C,'รับ-จ่าย ประจำวัน'!$B594,เตรียมส่วนผสม!W:W)+SUMIF(กวนไส้!$C:$C,'รับ-จ่าย ประจำวัน'!$B594,กวนไส้!W:W)+SUMIF(ผลิต1!$C:$C,'รับ-จ่าย ประจำวัน'!$B594,ผลิต1!W:W)+SUMIF(ผลิต2!$C:$C,'รับ-จ่าย ประจำวัน'!$B594,ผลิต2!W:W)+SUMIF(เส้นแต่งหน้าขนมเค้ก!$C:$C,'รับ-จ่าย ประจำวัน'!$B594,เส้นแต่งหน้าขนมเค้ก!W:W)+SUMIF(แพ็ค!$C:$C,'รับ-จ่าย ประจำวัน'!$B594,แพ็ค!W:W)+SUMIF(ธุรการ!$C:$C,'รับ-จ่าย ประจำวัน'!$B594,ธุรการ!W:W)+SUMIF(เส้นแต่งหน้าขนมปัง!$C:$C,'รับ-จ่าย ประจำวัน'!$B594,เส้นแต่งหน้าขนมปัง!W:W)+SUMIF('วางแผนBC,CJ'!$C:$C,'รับ-จ่าย ประจำวัน'!$B594,'วางแผนBC,CJ'!W:W)+SUMIF(RD!$C:$C,'รับ-จ่าย ประจำวัน'!$B594,RD!W:W)+SUMIF('FG,ออนไล,คัดแยก'!$C:$C,'รับ-จ่าย ประจำวัน'!$B594,'FG,ออนไล,คัดแยก'!W:W)</f>
        <v>0</v>
      </c>
      <c r="BE594" s="16">
        <f>SUMIF(เตรียมส่วนผสม!$C:$C,'รับ-จ่าย ประจำวัน'!$B594,เตรียมส่วนผสม!X:X)+SUMIF(กวนไส้!$C:$C,'รับ-จ่าย ประจำวัน'!$B594,กวนไส้!X:X)+SUMIF(ผลิต1!$C:$C,'รับ-จ่าย ประจำวัน'!$B594,ผลิต1!X:X)+SUMIF(ผลิต2!$C:$C,'รับ-จ่าย ประจำวัน'!$B594,ผลิต2!X:X)+SUMIF(เส้นแต่งหน้าขนมเค้ก!$C:$C,'รับ-จ่าย ประจำวัน'!$B594,เส้นแต่งหน้าขนมเค้ก!X:X)+SUMIF(แพ็ค!$C:$C,'รับ-จ่าย ประจำวัน'!$B594,แพ็ค!X:X)+SUMIF(ธุรการ!$C:$C,'รับ-จ่าย ประจำวัน'!$B594,ธุรการ!X:X)+SUMIF(เส้นแต่งหน้าขนมปัง!$C:$C,'รับ-จ่าย ประจำวัน'!$B594,เส้นแต่งหน้าขนมปัง!X:X)+SUMIF('วางแผนBC,CJ'!$C:$C,'รับ-จ่าย ประจำวัน'!$B594,'วางแผนBC,CJ'!X:X)+SUMIF(RD!$C:$C,'รับ-จ่าย ประจำวัน'!$B594,RD!X:X)+SUMIF('FG,ออนไล,คัดแยก'!$C:$C,'รับ-จ่าย ประจำวัน'!$B594,'FG,ออนไล,คัดแยก'!X:X)</f>
        <v>0</v>
      </c>
      <c r="BF594" s="16">
        <f>SUMIF(เตรียมส่วนผสม!$C:$C,'รับ-จ่าย ประจำวัน'!$B594,เตรียมส่วนผสม!Y:Y)+SUMIF(กวนไส้!$C:$C,'รับ-จ่าย ประจำวัน'!$B594,กวนไส้!Y:Y)+SUMIF(ผลิต1!$C:$C,'รับ-จ่าย ประจำวัน'!$B594,ผลิต1!Y:Y)+SUMIF(ผลิต2!$C:$C,'รับ-จ่าย ประจำวัน'!$B594,ผลิต2!Y:Y)+SUMIF(เส้นแต่งหน้าขนมเค้ก!$C:$C,'รับ-จ่าย ประจำวัน'!$B594,เส้นแต่งหน้าขนมเค้ก!Y:Y)+SUMIF(แพ็ค!$C:$C,'รับ-จ่าย ประจำวัน'!$B594,แพ็ค!Y:Y)+SUMIF(ธุรการ!$C:$C,'รับ-จ่าย ประจำวัน'!$B594,ธุรการ!Y:Y)+SUMIF(เส้นแต่งหน้าขนมปัง!$C:$C,'รับ-จ่าย ประจำวัน'!$B594,เส้นแต่งหน้าขนมปัง!Y:Y)+SUMIF('วางแผนBC,CJ'!$C:$C,'รับ-จ่าย ประจำวัน'!$B594,'วางแผนBC,CJ'!Y:Y)+SUMIF(RD!$C:$C,'รับ-จ่าย ประจำวัน'!$B594,RD!Y:Y)+SUMIF('FG,ออนไล,คัดแยก'!$C:$C,'รับ-จ่าย ประจำวัน'!$B594,'FG,ออนไล,คัดแยก'!Y:Y)</f>
        <v>0</v>
      </c>
      <c r="BG594" s="16">
        <f>SUMIF(เตรียมส่วนผสม!$C:$C,'รับ-จ่าย ประจำวัน'!$B594,เตรียมส่วนผสม!Z:Z)+SUMIF(กวนไส้!$C:$C,'รับ-จ่าย ประจำวัน'!$B594,กวนไส้!Z:Z)+SUMIF(ผลิต1!$C:$C,'รับ-จ่าย ประจำวัน'!$B594,ผลิต1!Z:Z)+SUMIF(ผลิต2!$C:$C,'รับ-จ่าย ประจำวัน'!$B594,ผลิต2!Z:Z)+SUMIF(เส้นแต่งหน้าขนมเค้ก!$C:$C,'รับ-จ่าย ประจำวัน'!$B594,เส้นแต่งหน้าขนมเค้ก!Z:Z)+SUMIF(แพ็ค!$C:$C,'รับ-จ่าย ประจำวัน'!$B594,แพ็ค!Z:Z)+SUMIF(ธุรการ!$C:$C,'รับ-จ่าย ประจำวัน'!$B594,ธุรการ!Z:Z)+SUMIF(เส้นแต่งหน้าขนมปัง!$C:$C,'รับ-จ่าย ประจำวัน'!$B594,เส้นแต่งหน้าขนมปัง!Z:Z)+SUMIF('วางแผนBC,CJ'!$C:$C,'รับ-จ่าย ประจำวัน'!$B594,'วางแผนBC,CJ'!Z:Z)+SUMIF(RD!$C:$C,'รับ-จ่าย ประจำวัน'!$B594,RD!Z:Z)+SUMIF('FG,ออนไล,คัดแยก'!$C:$C,'รับ-จ่าย ประจำวัน'!$B594,'FG,ออนไล,คัดแยก'!Z:Z)</f>
        <v>0</v>
      </c>
      <c r="BH594" s="16">
        <f>SUMIF(เตรียมส่วนผสม!$C:$C,'รับ-จ่าย ประจำวัน'!$B594,เตรียมส่วนผสม!AA:AA)+SUMIF(กวนไส้!$C:$C,'รับ-จ่าย ประจำวัน'!$B594,กวนไส้!AA:AA)+SUMIF(ผลิต1!$C:$C,'รับ-จ่าย ประจำวัน'!$B594,ผลิต1!AA:AA)+SUMIF(ผลิต2!$C:$C,'รับ-จ่าย ประจำวัน'!$B594,ผลิต2!AA:AA)+SUMIF(เส้นแต่งหน้าขนมเค้ก!$C:$C,'รับ-จ่าย ประจำวัน'!$B594,เส้นแต่งหน้าขนมเค้ก!AA:AA)+SUMIF(แพ็ค!$C:$C,'รับ-จ่าย ประจำวัน'!$B594,แพ็ค!AA:AA)+SUMIF(ธุรการ!$C:$C,'รับ-จ่าย ประจำวัน'!$B594,ธุรการ!AA:AA)+SUMIF(เส้นแต่งหน้าขนมปัง!$C:$C,'รับ-จ่าย ประจำวัน'!$B594,เส้นแต่งหน้าขนมปัง!AA:AA)+SUMIF('วางแผนBC,CJ'!$C:$C,'รับ-จ่าย ประจำวัน'!$B594,'วางแผนBC,CJ'!AA:AA)+SUMIF(RD!$C:$C,'รับ-จ่าย ประจำวัน'!$B594,RD!AA:AA)+SUMIF('FG,ออนไล,คัดแยก'!$C:$C,'รับ-จ่าย ประจำวัน'!$B594,'FG,ออนไล,คัดแยก'!AA:AA)</f>
        <v>0</v>
      </c>
      <c r="BI594" s="16">
        <f>SUMIF(เตรียมส่วนผสม!$C:$C,'รับ-จ่าย ประจำวัน'!$B594,เตรียมส่วนผสม!AB:AB)+SUMIF(กวนไส้!$C:$C,'รับ-จ่าย ประจำวัน'!$B594,กวนไส้!AB:AB)+SUMIF(ผลิต1!$C:$C,'รับ-จ่าย ประจำวัน'!$B594,ผลิต1!AB:AB)+SUMIF(ผลิต2!$C:$C,'รับ-จ่าย ประจำวัน'!$B594,ผลิต2!AB:AB)+SUMIF(เส้นแต่งหน้าขนมเค้ก!$C:$C,'รับ-จ่าย ประจำวัน'!$B594,เส้นแต่งหน้าขนมเค้ก!AB:AB)+SUMIF(แพ็ค!$C:$C,'รับ-จ่าย ประจำวัน'!$B594,แพ็ค!AB:AB)+SUMIF(ธุรการ!$C:$C,'รับ-จ่าย ประจำวัน'!$B594,ธุรการ!AB:AB)+SUMIF(เส้นแต่งหน้าขนมปัง!$C:$C,'รับ-จ่าย ประจำวัน'!$B594,เส้นแต่งหน้าขนมปัง!AB:AB)+SUMIF('วางแผนBC,CJ'!$C:$C,'รับ-จ่าย ประจำวัน'!$B594,'วางแผนBC,CJ'!AB:AB)+SUMIF(RD!$C:$C,'รับ-จ่าย ประจำวัน'!$B594,RD!AB:AB)+SUMIF('FG,ออนไล,คัดแยก'!$C:$C,'รับ-จ่าย ประจำวัน'!$B594,'FG,ออนไล,คัดแยก'!AB:AB)</f>
        <v>0</v>
      </c>
      <c r="BJ594" s="16">
        <f>SUMIF(เตรียมส่วนผสม!$C:$C,'รับ-จ่าย ประจำวัน'!$B594,เตรียมส่วนผสม!AC:AC)+SUMIF(กวนไส้!$C:$C,'รับ-จ่าย ประจำวัน'!$B594,กวนไส้!AC:AC)+SUMIF(ผลิต1!$C:$C,'รับ-จ่าย ประจำวัน'!$B594,ผลิต1!AC:AC)+SUMIF(ผลิต2!$C:$C,'รับ-จ่าย ประจำวัน'!$B594,ผลิต2!AC:AC)+SUMIF(เส้นแต่งหน้าขนมเค้ก!$C:$C,'รับ-จ่าย ประจำวัน'!$B594,เส้นแต่งหน้าขนมเค้ก!AC:AC)+SUMIF(แพ็ค!$C:$C,'รับ-จ่าย ประจำวัน'!$B594,แพ็ค!AC:AC)+SUMIF(ธุรการ!$C:$C,'รับ-จ่าย ประจำวัน'!$B594,ธุรการ!AC:AC)+SUMIF(เส้นแต่งหน้าขนมปัง!$C:$C,'รับ-จ่าย ประจำวัน'!$B594,เส้นแต่งหน้าขนมปัง!AC:AC)+SUMIF('วางแผนBC,CJ'!$C:$C,'รับ-จ่าย ประจำวัน'!$B594,'วางแผนBC,CJ'!AC:AC)+SUMIF(RD!$C:$C,'รับ-จ่าย ประจำวัน'!$B594,RD!AC:AC)+SUMIF('FG,ออนไล,คัดแยก'!$C:$C,'รับ-จ่าย ประจำวัน'!$B594,'FG,ออนไล,คัดแยก'!AC:AC)</f>
        <v>0</v>
      </c>
      <c r="BK594" s="16">
        <f>SUMIF(เตรียมส่วนผสม!$C:$C,'รับ-จ่าย ประจำวัน'!$B594,เตรียมส่วนผสม!AD:AD)+SUMIF(กวนไส้!$C:$C,'รับ-จ่าย ประจำวัน'!$B594,กวนไส้!AD:AD)+SUMIF(ผลิต1!$C:$C,'รับ-จ่าย ประจำวัน'!$B594,ผลิต1!AD:AD)+SUMIF(ผลิต2!$C:$C,'รับ-จ่าย ประจำวัน'!$B594,ผลิต2!AD:AD)+SUMIF(เส้นแต่งหน้าขนมเค้ก!$C:$C,'รับ-จ่าย ประจำวัน'!$B594,เส้นแต่งหน้าขนมเค้ก!AD:AD)+SUMIF(แพ็ค!$C:$C,'รับ-จ่าย ประจำวัน'!$B594,แพ็ค!AD:AD)+SUMIF(ธุรการ!$C:$C,'รับ-จ่าย ประจำวัน'!$B594,ธุรการ!AD:AD)+SUMIF(เส้นแต่งหน้าขนมปัง!$C:$C,'รับ-จ่าย ประจำวัน'!$B594,เส้นแต่งหน้าขนมปัง!AD:AD)+SUMIF('วางแผนBC,CJ'!$C:$C,'รับ-จ่าย ประจำวัน'!$B594,'วางแผนBC,CJ'!AD:AD)+SUMIF(RD!$C:$C,'รับ-จ่าย ประจำวัน'!$B594,RD!AD:AD)+SUMIF('FG,ออนไล,คัดแยก'!$C:$C,'รับ-จ่าย ประจำวัน'!$B594,'FG,ออนไล,คัดแยก'!AD:AD)</f>
        <v>0</v>
      </c>
      <c r="BL594" s="16">
        <f>SUMIF(เตรียมส่วนผสม!$C:$C,'รับ-จ่าย ประจำวัน'!$B594,เตรียมส่วนผสม!AE:AE)+SUMIF(กวนไส้!$C:$C,'รับ-จ่าย ประจำวัน'!$B594,กวนไส้!AE:AE)+SUMIF(ผลิต1!$C:$C,'รับ-จ่าย ประจำวัน'!$B594,ผลิต1!AE:AE)+SUMIF(ผลิต2!$C:$C,'รับ-จ่าย ประจำวัน'!$B594,ผลิต2!AE:AE)+SUMIF(เส้นแต่งหน้าขนมเค้ก!$C:$C,'รับ-จ่าย ประจำวัน'!$B594,เส้นแต่งหน้าขนมเค้ก!AE:AE)+SUMIF(แพ็ค!$C:$C,'รับ-จ่าย ประจำวัน'!$B594,แพ็ค!AE:AE)+SUMIF(ธุรการ!$C:$C,'รับ-จ่าย ประจำวัน'!$B594,ธุรการ!AE:AE)+SUMIF(เส้นแต่งหน้าขนมปัง!$C:$C,'รับ-จ่าย ประจำวัน'!$B594,เส้นแต่งหน้าขนมปัง!AE:AE)+SUMIF('วางแผนBC,CJ'!$C:$C,'รับ-จ่าย ประจำวัน'!$B594,'วางแผนBC,CJ'!AE:AE)+SUMIF(RD!$C:$C,'รับ-จ่าย ประจำวัน'!$B594,RD!AE:AE)+SUMIF('FG,ออนไล,คัดแยก'!$C:$C,'รับ-จ่าย ประจำวัน'!$B594,'FG,ออนไล,คัดแยก'!AE:AE)</f>
        <v>0</v>
      </c>
      <c r="BM594" s="16">
        <f>SUMIF(เตรียมส่วนผสม!$C:$C,'รับ-จ่าย ประจำวัน'!$B594,เตรียมส่วนผสม!AF:AF)+SUMIF(กวนไส้!$C:$C,'รับ-จ่าย ประจำวัน'!$B594,กวนไส้!AF:AF)+SUMIF(ผลิต1!$C:$C,'รับ-จ่าย ประจำวัน'!$B594,ผลิต1!AF:AF)+SUMIF(ผลิต2!$C:$C,'รับ-จ่าย ประจำวัน'!$B594,ผลิต2!AF:AF)+SUMIF(เส้นแต่งหน้าขนมเค้ก!$C:$C,'รับ-จ่าย ประจำวัน'!$B594,เส้นแต่งหน้าขนมเค้ก!AF:AF)+SUMIF(แพ็ค!$C:$C,'รับ-จ่าย ประจำวัน'!$B594,แพ็ค!AF:AF)+SUMIF(ธุรการ!$C:$C,'รับ-จ่าย ประจำวัน'!$B594,ธุรการ!AF:AF)+SUMIF(เส้นแต่งหน้าขนมปัง!$C:$C,'รับ-จ่าย ประจำวัน'!$B594,เส้นแต่งหน้าขนมปัง!AF:AF)+SUMIF('วางแผนBC,CJ'!$C:$C,'รับ-จ่าย ประจำวัน'!$B594,'วางแผนBC,CJ'!AF:AF)+SUMIF(RD!$C:$C,'รับ-จ่าย ประจำวัน'!$B594,RD!AF:AF)+SUMIF('FG,ออนไล,คัดแยก'!$C:$C,'รับ-จ่าย ประจำวัน'!$B594,'FG,ออนไล,คัดแยก'!AF:AF)</f>
        <v>0</v>
      </c>
      <c r="BN594" s="16">
        <f>SUMIF(เตรียมส่วนผสม!$C:$C,'รับ-จ่าย ประจำวัน'!$B594,เตรียมส่วนผสม!AG:AG)+SUMIF(กวนไส้!$C:$C,'รับ-จ่าย ประจำวัน'!$B594,กวนไส้!AG:AG)+SUMIF(ผลิต1!$C:$C,'รับ-จ่าย ประจำวัน'!$B594,ผลิต1!AG:AG)+SUMIF(ผลิต2!$C:$C,'รับ-จ่าย ประจำวัน'!$B594,ผลิต2!AG:AG)+SUMIF(เส้นแต่งหน้าขนมเค้ก!$C:$C,'รับ-จ่าย ประจำวัน'!$B594,เส้นแต่งหน้าขนมเค้ก!AG:AG)+SUMIF(แพ็ค!$C:$C,'รับ-จ่าย ประจำวัน'!$B594,แพ็ค!AG:AG)+SUMIF(ธุรการ!$C:$C,'รับ-จ่าย ประจำวัน'!$B594,ธุรการ!AG:AG)+SUMIF(เส้นแต่งหน้าขนมปัง!$C:$C,'รับ-จ่าย ประจำวัน'!$B594,เส้นแต่งหน้าขนมปัง!AG:AG)+SUMIF('วางแผนBC,CJ'!$C:$C,'รับ-จ่าย ประจำวัน'!$B594,'วางแผนBC,CJ'!AG:AG)+SUMIF(RD!$C:$C,'รับ-จ่าย ประจำวัน'!$B594,RD!AG:AG)+SUMIF('FG,ออนไล,คัดแยก'!$C:$C,'รับ-จ่าย ประจำวัน'!$B594,'FG,ออนไล,คัดแยก'!AG:AG)</f>
        <v>0</v>
      </c>
      <c r="BO594" s="16">
        <f>SUMIF(เตรียมส่วนผสม!$C:$C,'รับ-จ่าย ประจำวัน'!$B594,เตรียมส่วนผสม!AH:AH)+SUMIF(กวนไส้!$C:$C,'รับ-จ่าย ประจำวัน'!$B594,กวนไส้!AH:AH)+SUMIF(ผลิต1!$C:$C,'รับ-จ่าย ประจำวัน'!$B594,ผลิต1!AH:AH)+SUMIF(ผลิต2!$C:$C,'รับ-จ่าย ประจำวัน'!$B594,ผลิต2!AH:AH)+SUMIF(เส้นแต่งหน้าขนมเค้ก!$C:$C,'รับ-จ่าย ประจำวัน'!$B594,เส้นแต่งหน้าขนมเค้ก!AH:AH)+SUMIF(แพ็ค!$C:$C,'รับ-จ่าย ประจำวัน'!$B594,แพ็ค!AH:AH)+SUMIF(ธุรการ!$C:$C,'รับ-จ่าย ประจำวัน'!$B594,ธุรการ!AH:AH)+SUMIF(เส้นแต่งหน้าขนมปัง!$C:$C,'รับ-จ่าย ประจำวัน'!$B594,เส้นแต่งหน้าขนมปัง!AH:AH)+SUMIF('วางแผนBC,CJ'!$C:$C,'รับ-จ่าย ประจำวัน'!$B594,'วางแผนBC,CJ'!AH:AH)+SUMIF(RD!$C:$C,'รับ-จ่าย ประจำวัน'!$B594,RD!AH:AH)+SUMIF('FG,ออนไล,คัดแยก'!$C:$C,'รับ-จ่าย ประจำวัน'!$B594,'FG,ออนไล,คัดแยก'!AH:AH)</f>
        <v>0</v>
      </c>
      <c r="BP594" s="16">
        <f>SUMIF(เตรียมส่วนผสม!$C:$C,'รับ-จ่าย ประจำวัน'!$B594,เตรียมส่วนผสม!AI:AI)+SUMIF(กวนไส้!$C:$C,'รับ-จ่าย ประจำวัน'!$B594,กวนไส้!AI:AI)+SUMIF(ผลิต1!$C:$C,'รับ-จ่าย ประจำวัน'!$B594,ผลิต1!AI:AI)+SUMIF(ผลิต2!$C:$C,'รับ-จ่าย ประจำวัน'!$B594,ผลิต2!AI:AI)+SUMIF(เส้นแต่งหน้าขนมเค้ก!$C:$C,'รับ-จ่าย ประจำวัน'!$B594,เส้นแต่งหน้าขนมเค้ก!AI:AI)+SUMIF(แพ็ค!$C:$C,'รับ-จ่าย ประจำวัน'!$B594,แพ็ค!AI:AI)+SUMIF(ธุรการ!$C:$C,'รับ-จ่าย ประจำวัน'!$B594,ธุรการ!AI:AI)+SUMIF(เส้นแต่งหน้าขนมปัง!$C:$C,'รับ-จ่าย ประจำวัน'!$B594,เส้นแต่งหน้าขนมปัง!AI:AI)+SUMIF('วางแผนBC,CJ'!$C:$C,'รับ-จ่าย ประจำวัน'!$B594,'วางแผนBC,CJ'!AI:AI)+SUMIF(RD!$C:$C,'รับ-จ่าย ประจำวัน'!$B594,RD!AI:AI)+SUMIF('FG,ออนไล,คัดแยก'!$C:$C,'รับ-จ่าย ประจำวัน'!$B594,'FG,ออนไล,คัดแยก'!AI:AI)</f>
        <v>0</v>
      </c>
      <c r="BQ594" s="16">
        <f>SUMIF(เตรียมส่วนผสม!$C:$C,'รับ-จ่าย ประจำวัน'!$B594,เตรียมส่วนผสม!AJ:AJ)+SUMIF(กวนไส้!$C:$C,'รับ-จ่าย ประจำวัน'!$B594,กวนไส้!AJ:AJ)+SUMIF(ผลิต1!$C:$C,'รับ-จ่าย ประจำวัน'!$B594,ผลิต1!AJ:AJ)+SUMIF(ผลิต2!$C:$C,'รับ-จ่าย ประจำวัน'!$B594,ผลิต2!AJ:AJ)+SUMIF(เส้นแต่งหน้าขนมเค้ก!$C:$C,'รับ-จ่าย ประจำวัน'!$B594,เส้นแต่งหน้าขนมเค้ก!AJ:AJ)+SUMIF(แพ็ค!$C:$C,'รับ-จ่าย ประจำวัน'!$B594,แพ็ค!AJ:AJ)+SUMIF(ธุรการ!$C:$C,'รับ-จ่าย ประจำวัน'!$B594,ธุรการ!AJ:AJ)+SUMIF(เส้นแต่งหน้าขนมปัง!$C:$C,'รับ-จ่าย ประจำวัน'!$B594,เส้นแต่งหน้าขนมปัง!AJ:AJ)+SUMIF('วางแผนBC,CJ'!$C:$C,'รับ-จ่าย ประจำวัน'!$B594,'วางแผนBC,CJ'!AJ:AJ)+SUMIF(RD!$C:$C,'รับ-จ่าย ประจำวัน'!$B594,RD!AJ:AJ)+SUMIF('FG,ออนไล,คัดแยก'!$C:$C,'รับ-จ่าย ประจำวัน'!$B594,'FG,ออนไล,คัดแยก'!AJ:AJ)</f>
        <v>0</v>
      </c>
      <c r="BR594" s="16">
        <f>SUMIF(เตรียมส่วนผสม!$C:$C,'รับ-จ่าย ประจำวัน'!$B594,เตรียมส่วนผสม!AK:AK)+SUMIF(กวนไส้!$C:$C,'รับ-จ่าย ประจำวัน'!$B594,กวนไส้!AK:AK)+SUMIF(ผลิต1!$C:$C,'รับ-จ่าย ประจำวัน'!$B594,ผลิต1!AK:AK)+SUMIF(ผลิต2!$C:$C,'รับ-จ่าย ประจำวัน'!$B594,ผลิต2!AK:AK)+SUMIF(เส้นแต่งหน้าขนมเค้ก!$C:$C,'รับ-จ่าย ประจำวัน'!$B594,เส้นแต่งหน้าขนมเค้ก!AK:AK)+SUMIF(แพ็ค!$C:$C,'รับ-จ่าย ประจำวัน'!$B594,แพ็ค!AK:AK)+SUMIF(ธุรการ!$C:$C,'รับ-จ่าย ประจำวัน'!$B594,ธุรการ!AK:AK)+SUMIF(เส้นแต่งหน้าขนมปัง!$C:$C,'รับ-จ่าย ประจำวัน'!$B594,เส้นแต่งหน้าขนมปัง!AK:AK)+SUMIF('วางแผนBC,CJ'!$C:$C,'รับ-จ่าย ประจำวัน'!$B594,'วางแผนBC,CJ'!AK:AK)+SUMIF(RD!$C:$C,'รับ-จ่าย ประจำวัน'!$B594,RD!AK:AK)+SUMIF('FG,ออนไล,คัดแยก'!$C:$C,'รับ-จ่าย ประจำวัน'!$B594,'FG,ออนไล,คัดแยก'!AK:AK)</f>
        <v>0</v>
      </c>
      <c r="BS594" s="16">
        <f>SUMIF(เตรียมส่วนผสม!$C:$C,'รับ-จ่าย ประจำวัน'!$B594,เตรียมส่วนผสม!AL:AL)+SUMIF(กวนไส้!$C:$C,'รับ-จ่าย ประจำวัน'!$B594,กวนไส้!AL:AL)+SUMIF(ผลิต1!$C:$C,'รับ-จ่าย ประจำวัน'!$B594,ผลิต1!AL:AL)+SUMIF(ผลิต2!$C:$C,'รับ-จ่าย ประจำวัน'!$B594,ผลิต2!AL:AL)+SUMIF(เส้นแต่งหน้าขนมเค้ก!$C:$C,'รับ-จ่าย ประจำวัน'!$B594,เส้นแต่งหน้าขนมเค้ก!AL:AL)+SUMIF(แพ็ค!$C:$C,'รับ-จ่าย ประจำวัน'!$B594,แพ็ค!AL:AL)+SUMIF(ธุรการ!$C:$C,'รับ-จ่าย ประจำวัน'!$B594,ธุรการ!AL:AL)+SUMIF(เส้นแต่งหน้าขนมปัง!$C:$C,'รับ-จ่าย ประจำวัน'!$B594,เส้นแต่งหน้าขนมปัง!AL:AL)+SUMIF('วางแผนBC,CJ'!$C:$C,'รับ-จ่าย ประจำวัน'!$B594,'วางแผนBC,CJ'!AL:AL)+SUMIF(RD!$C:$C,'รับ-จ่าย ประจำวัน'!$B594,RD!AL:AL)+SUMIF('FG,ออนไล,คัดแยก'!$C:$C,'รับ-จ่าย ประจำวัน'!$B594,'FG,ออนไล,คัดแยก'!AL:AL)</f>
        <v>0</v>
      </c>
      <c r="BT594" s="18">
        <f t="shared" si="126"/>
        <v>0</v>
      </c>
      <c r="BU594" s="116"/>
      <c r="BV594" s="146">
        <f t="shared" si="127"/>
        <v>0</v>
      </c>
      <c r="BW594" s="183">
        <v>30</v>
      </c>
      <c r="BX594" s="172">
        <f t="shared" si="124"/>
        <v>0</v>
      </c>
      <c r="BY594" s="188" t="e">
        <f t="shared" si="122"/>
        <v>#DIV/0!</v>
      </c>
      <c r="BZ594" s="180" t="e">
        <f t="shared" ca="1" si="128"/>
        <v>#DIV/0!</v>
      </c>
      <c r="CA594" s="93"/>
      <c r="CB594" s="93"/>
      <c r="CC594" s="93"/>
      <c r="CD594" s="93"/>
      <c r="CE594" s="93"/>
      <c r="CF594" s="93"/>
      <c r="CG594" s="93"/>
      <c r="CH594" s="93"/>
      <c r="CI594" s="93"/>
      <c r="CJ594" s="97"/>
      <c r="CK594" s="9">
        <f t="shared" si="123"/>
        <v>0</v>
      </c>
    </row>
    <row r="595" spans="1:89" x14ac:dyDescent="0.5">
      <c r="A595" s="149"/>
      <c r="B595" s="34">
        <v>1023401140</v>
      </c>
      <c r="C595" s="154" t="s">
        <v>2070</v>
      </c>
      <c r="D595" s="141" t="s">
        <v>91</v>
      </c>
      <c r="E595" s="25"/>
      <c r="F595" s="132"/>
      <c r="G595" s="25"/>
      <c r="H595" s="25">
        <v>17400</v>
      </c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25"/>
      <c r="T595" s="25"/>
      <c r="U595" s="25"/>
      <c r="V595" s="25"/>
      <c r="W595" s="25"/>
      <c r="X595" s="25"/>
      <c r="Y595" s="25"/>
      <c r="Z595" s="25"/>
      <c r="AA595" s="25">
        <v>10000</v>
      </c>
      <c r="AB595" s="25"/>
      <c r="AC595" s="25"/>
      <c r="AD595" s="25"/>
      <c r="AE595" s="11"/>
      <c r="AF595" s="11"/>
      <c r="AG595" s="11"/>
      <c r="AH595" s="11"/>
      <c r="AI595" s="25"/>
      <c r="AJ595" s="25"/>
      <c r="AK595" s="25"/>
      <c r="AL595" s="25"/>
      <c r="AM595" s="25"/>
      <c r="AN595" s="15">
        <f t="shared" si="129"/>
        <v>10000</v>
      </c>
      <c r="AO595" s="16">
        <f>SUMIF(เตรียมส่วนผสม!$C:$C,'รับ-จ่าย ประจำวัน'!$B595,เตรียมส่วนผสม!H:H)+SUMIF(กวนไส้!$C:$C,'รับ-จ่าย ประจำวัน'!$B595,กวนไส้!H:H)+SUMIF(ผลิต1!$C:$C,'รับ-จ่าย ประจำวัน'!$B595,ผลิต1!H:H)+SUMIF(ผลิต2!$C:$C,'รับ-จ่าย ประจำวัน'!$B595,ผลิต2!H:H)+SUMIF(เส้นแต่งหน้าขนมเค้ก!$C:$C,'รับ-จ่าย ประจำวัน'!$B595,เส้นแต่งหน้าขนมเค้ก!H:H)+SUMIF(แพ็ค!$C:$C,'รับ-จ่าย ประจำวัน'!$B595,แพ็ค!H:H)+SUMIF(ธุรการ!$C:$C,'รับ-จ่าย ประจำวัน'!$B595,ธุรการ!H:H)+SUMIF(เส้นแต่งหน้าขนมปัง!$C:$C,'รับ-จ่าย ประจำวัน'!$B595,เส้นแต่งหน้าขนมปัง!H:H)+SUMIF('วางแผนBC,CJ'!$C:$C,'รับ-จ่าย ประจำวัน'!$B595,'วางแผนBC,CJ'!H:H)+SUMIF(RD!$C:$C,'รับ-จ่าย ประจำวัน'!$B595,RD!H:H)+SUMIF('FG,ออนไล,คัดแยก'!$C:$C,'รับ-จ่าย ประจำวัน'!$B595,'FG,ออนไล,คัดแยก'!H:H)</f>
        <v>600</v>
      </c>
      <c r="AP595" s="16">
        <f>SUMIF(เตรียมส่วนผสม!$C:$C,'รับ-จ่าย ประจำวัน'!$B595,เตรียมส่วนผสม!I:I)+SUMIF(กวนไส้!$C:$C,'รับ-จ่าย ประจำวัน'!$B595,กวนไส้!I:I)+SUMIF(ผลิต1!$C:$C,'รับ-จ่าย ประจำวัน'!$B595,ผลิต1!I:I)+SUMIF(ผลิต2!$C:$C,'รับ-จ่าย ประจำวัน'!$B595,ผลิต2!I:I)+SUMIF(เส้นแต่งหน้าขนมเค้ก!$C:$C,'รับ-จ่าย ประจำวัน'!$B595,เส้นแต่งหน้าขนมเค้ก!I:I)+SUMIF(แพ็ค!$C:$C,'รับ-จ่าย ประจำวัน'!$B595,แพ็ค!I:I)+SUMIF(ธุรการ!$C:$C,'รับ-จ่าย ประจำวัน'!$B595,ธุรการ!I:I)+SUMIF(เส้นแต่งหน้าขนมปัง!$C:$C,'รับ-จ่าย ประจำวัน'!$B595,เส้นแต่งหน้าขนมปัง!I:I)+SUMIF('วางแผนBC,CJ'!$C:$C,'รับ-จ่าย ประจำวัน'!$B595,'วางแผนBC,CJ'!I:I)+SUMIF(RD!$C:$C,'รับ-จ่าย ประจำวัน'!$B595,RD!I:I)+SUMIF('FG,ออนไล,คัดแยก'!$C:$C,'รับ-จ่าย ประจำวัน'!$B595,'FG,ออนไล,คัดแยก'!I:I)</f>
        <v>1200</v>
      </c>
      <c r="AQ595" s="16">
        <f>SUMIF(เตรียมส่วนผสม!$C:$C,'รับ-จ่าย ประจำวัน'!$B595,เตรียมส่วนผสม!J:J)+SUMIF(กวนไส้!$C:$C,'รับ-จ่าย ประจำวัน'!$B595,กวนไส้!J:J)+SUMIF(ผลิต1!$C:$C,'รับ-จ่าย ประจำวัน'!$B595,ผลิต1!J:J)+SUMIF(ผลิต2!$C:$C,'รับ-จ่าย ประจำวัน'!$B595,ผลิต2!J:J)+SUMIF(เส้นแต่งหน้าขนมเค้ก!$C:$C,'รับ-จ่าย ประจำวัน'!$B595,เส้นแต่งหน้าขนมเค้ก!J:J)+SUMIF(แพ็ค!$C:$C,'รับ-จ่าย ประจำวัน'!$B595,แพ็ค!J:J)+SUMIF(ธุรการ!$C:$C,'รับ-จ่าย ประจำวัน'!$B595,ธุรการ!J:J)+SUMIF(เส้นแต่งหน้าขนมปัง!$C:$C,'รับ-จ่าย ประจำวัน'!$B595,เส้นแต่งหน้าขนมปัง!J:J)+SUMIF('วางแผนBC,CJ'!$C:$C,'รับ-จ่าย ประจำวัน'!$B595,'วางแผนBC,CJ'!J:J)+SUMIF(RD!$C:$C,'รับ-จ่าย ประจำวัน'!$B595,RD!J:J)+SUMIF('FG,ออนไล,คัดแยก'!$C:$C,'รับ-จ่าย ประจำวัน'!$B595,'FG,ออนไล,คัดแยก'!J:J)</f>
        <v>0</v>
      </c>
      <c r="AR595" s="44">
        <f>SUMIF(เตรียมส่วนผสม!$C:$C,'รับ-จ่าย ประจำวัน'!$B595,เตรียมส่วนผสม!K:K)+SUMIF(กวนไส้!$C:$C,'รับ-จ่าย ประจำวัน'!$B595,กวนไส้!K:K)+SUMIF(ผลิต1!$C:$C,'รับ-จ่าย ประจำวัน'!$B595,ผลิต1!K:K)+SUMIF(ผลิต2!$C:$C,'รับ-จ่าย ประจำวัน'!$B595,ผลิต2!K:K)+SUMIF(เส้นแต่งหน้าขนมเค้ก!$C:$C,'รับ-จ่าย ประจำวัน'!$B595,เส้นแต่งหน้าขนมเค้ก!K:K)+SUMIF(แพ็ค!$C:$C,'รับ-จ่าย ประจำวัน'!$B595,แพ็ค!K:K)+SUMIF(ธุรการ!$C:$C,'รับ-จ่าย ประจำวัน'!$B595,ธุรการ!K:K)+SUMIF(เส้นแต่งหน้าขนมปัง!$C:$C,'รับ-จ่าย ประจำวัน'!$B595,เส้นแต่งหน้าขนมปัง!K:K)+SUMIF('วางแผนBC,CJ'!$C:$C,'รับ-จ่าย ประจำวัน'!$B595,'วางแผนBC,CJ'!K:K)+SUMIF(RD!$C:$C,'รับ-จ่าย ประจำวัน'!$B595,RD!K:K)+SUMIF('FG,ออนไล,คัดแยก'!$C:$C,'รับ-จ่าย ประจำวัน'!$B595,'FG,ออนไล,คัดแยก'!K:K)</f>
        <v>1800</v>
      </c>
      <c r="AS595" s="44">
        <f>SUMIF(เตรียมส่วนผสม!$C:$C,'รับ-จ่าย ประจำวัน'!$B595,เตรียมส่วนผสม!L:L)+SUMIF(กวนไส้!$C:$C,'รับ-จ่าย ประจำวัน'!$B595,กวนไส้!L:L)+SUMIF(ผลิต1!$C:$C,'รับ-จ่าย ประจำวัน'!$B595,ผลิต1!L:L)+SUMIF(ผลิต2!$C:$C,'รับ-จ่าย ประจำวัน'!$B595,ผลิต2!L:L)+SUMIF(เส้นแต่งหน้าขนมเค้ก!$C:$C,'รับ-จ่าย ประจำวัน'!$B595,เส้นแต่งหน้าขนมเค้ก!L:L)+SUMIF(แพ็ค!$C:$C,'รับ-จ่าย ประจำวัน'!$B595,แพ็ค!L:L)+SUMIF(ธุรการ!$C:$C,'รับ-จ่าย ประจำวัน'!$B595,ธุรการ!L:L)+SUMIF(เส้นแต่งหน้าขนมปัง!$C:$C,'รับ-จ่าย ประจำวัน'!$B595,เส้นแต่งหน้าขนมปัง!L:L)+SUMIF('วางแผนBC,CJ'!$C:$C,'รับ-จ่าย ประจำวัน'!$B595,'วางแผนBC,CJ'!L:L)+SUMIF(RD!$C:$C,'รับ-จ่าย ประจำวัน'!$B595,RD!L:L)+SUMIF('FG,ออนไล,คัดแยก'!$C:$C,'รับ-จ่าย ประจำวัน'!$B595,'FG,ออนไล,คัดแยก'!L:L)</f>
        <v>2400</v>
      </c>
      <c r="AT595" s="44">
        <f>SUMIF(เตรียมส่วนผสม!$C:$C,'รับ-จ่าย ประจำวัน'!$B595,เตรียมส่วนผสม!M:M)+SUMIF(กวนไส้!$C:$C,'รับ-จ่าย ประจำวัน'!$B595,กวนไส้!M:M)+SUMIF(ผลิต1!$C:$C,'รับ-จ่าย ประจำวัน'!$B595,ผลิต1!M:M)+SUMIF(ผลิต2!$C:$C,'รับ-จ่าย ประจำวัน'!$B595,ผลิต2!M:M)+SUMIF(เส้นแต่งหน้าขนมเค้ก!$C:$C,'รับ-จ่าย ประจำวัน'!$B595,เส้นแต่งหน้าขนมเค้ก!M:M)+SUMIF(แพ็ค!$C:$C,'รับ-จ่าย ประจำวัน'!$B595,แพ็ค!M:M)+SUMIF(ธุรการ!$C:$C,'รับ-จ่าย ประจำวัน'!$B595,ธุรการ!M:M)+SUMIF(เส้นแต่งหน้าขนมปัง!$C:$C,'รับ-จ่าย ประจำวัน'!$B595,เส้นแต่งหน้าขนมปัง!M:M)+SUMIF('วางแผนBC,CJ'!$C:$C,'รับ-จ่าย ประจำวัน'!$B595,'วางแผนBC,CJ'!M:M)+SUMIF(RD!$C:$C,'รับ-จ่าย ประจำวัน'!$B595,RD!M:M)+SUMIF('FG,ออนไล,คัดแยก'!$C:$C,'รับ-จ่าย ประจำวัน'!$B595,'FG,ออนไล,คัดแยก'!M:M)</f>
        <v>0</v>
      </c>
      <c r="AU595" s="44">
        <f>SUMIF(เตรียมส่วนผสม!$C:$C,'รับ-จ่าย ประจำวัน'!$B595,เตรียมส่วนผสม!N:N)+SUMIF(กวนไส้!$C:$C,'รับ-จ่าย ประจำวัน'!$B595,กวนไส้!N:N)+SUMIF(ผลิต1!$C:$C,'รับ-จ่าย ประจำวัน'!$B595,ผลิต1!N:N)+SUMIF(ผลิต2!$C:$C,'รับ-จ่าย ประจำวัน'!$B595,ผลิต2!N:N)+SUMIF(เส้นแต่งหน้าขนมเค้ก!$C:$C,'รับ-จ่าย ประจำวัน'!$B595,เส้นแต่งหน้าขนมเค้ก!N:N)+SUMIF(แพ็ค!$C:$C,'รับ-จ่าย ประจำวัน'!$B595,แพ็ค!N:N)+SUMIF(ธุรการ!$C:$C,'รับ-จ่าย ประจำวัน'!$B595,ธุรการ!N:N)+SUMIF(เส้นแต่งหน้าขนมปัง!$C:$C,'รับ-จ่าย ประจำวัน'!$B595,เส้นแต่งหน้าขนมปัง!N:N)+SUMIF('วางแผนBC,CJ'!$C:$C,'รับ-จ่าย ประจำวัน'!$B595,'วางแผนBC,CJ'!N:N)+SUMIF(RD!$C:$C,'รับ-จ่าย ประจำวัน'!$B595,RD!N:N)+SUMIF('FG,ออนไล,คัดแยก'!$C:$C,'รับ-จ่าย ประจำวัน'!$B595,'FG,ออนไล,คัดแยก'!N:N)</f>
        <v>3000</v>
      </c>
      <c r="AV595" s="44">
        <f>SUMIF(เตรียมส่วนผสม!$C:$C,'รับ-จ่าย ประจำวัน'!$B595,เตรียมส่วนผสม!O:O)+SUMIF(กวนไส้!$C:$C,'รับ-จ่าย ประจำวัน'!$B595,กวนไส้!O:O)+SUMIF(ผลิต1!$C:$C,'รับ-จ่าย ประจำวัน'!$B595,ผลิต1!O:O)+SUMIF(ผลิต2!$C:$C,'รับ-จ่าย ประจำวัน'!$B595,ผลิต2!O:O)+SUMIF(เส้นแต่งหน้าขนมเค้ก!$C:$C,'รับ-จ่าย ประจำวัน'!$B595,เส้นแต่งหน้าขนมเค้ก!O:O)+SUMIF(แพ็ค!$C:$C,'รับ-จ่าย ประจำวัน'!$B595,แพ็ค!O:O)+SUMIF(ธุรการ!$C:$C,'รับ-จ่าย ประจำวัน'!$B595,ธุรการ!O:O)+SUMIF(เส้นแต่งหน้าขนมปัง!$C:$C,'รับ-จ่าย ประจำวัน'!$B595,เส้นแต่งหน้าขนมปัง!O:O)+SUMIF('วางแผนBC,CJ'!$C:$C,'รับ-จ่าย ประจำวัน'!$B595,'วางแผนBC,CJ'!O:O)+SUMIF(RD!$C:$C,'รับ-จ่าย ประจำวัน'!$B595,RD!O:O)+SUMIF('FG,ออนไล,คัดแยก'!$C:$C,'รับ-จ่าย ประจำวัน'!$B595,'FG,ออนไล,คัดแยก'!O:O)</f>
        <v>1800</v>
      </c>
      <c r="AW595" s="44">
        <f>SUMIF(เตรียมส่วนผสม!$C:$C,'รับ-จ่าย ประจำวัน'!$B595,เตรียมส่วนผสม!P:P)+SUMIF(กวนไส้!$C:$C,'รับ-จ่าย ประจำวัน'!$B595,กวนไส้!P:P)+SUMIF(ผลิต1!$C:$C,'รับ-จ่าย ประจำวัน'!$B595,ผลิต1!P:P)+SUMIF(ผลิต2!$C:$C,'รับ-จ่าย ประจำวัน'!$B595,ผลิต2!P:P)+SUMIF(เส้นแต่งหน้าขนมเค้ก!$C:$C,'รับ-จ่าย ประจำวัน'!$B595,เส้นแต่งหน้าขนมเค้ก!P:P)+SUMIF(แพ็ค!$C:$C,'รับ-จ่าย ประจำวัน'!$B595,แพ็ค!P:P)+SUMIF(ธุรการ!$C:$C,'รับ-จ่าย ประจำวัน'!$B595,ธุรการ!P:P)+SUMIF(เส้นแต่งหน้าขนมปัง!$C:$C,'รับ-จ่าย ประจำวัน'!$B595,เส้นแต่งหน้าขนมปัง!P:P)+SUMIF('วางแผนBC,CJ'!$C:$C,'รับ-จ่าย ประจำวัน'!$B595,'วางแผนBC,CJ'!P:P)+SUMIF(RD!$C:$C,'รับ-จ่าย ประจำวัน'!$B595,RD!P:P)+SUMIF('FG,ออนไล,คัดแยก'!$C:$C,'รับ-จ่าย ประจำวัน'!$B595,'FG,ออนไล,คัดแยก'!P:P)</f>
        <v>1200</v>
      </c>
      <c r="AX595" s="44">
        <f>SUMIF(เตรียมส่วนผสม!$C:$C,'รับ-จ่าย ประจำวัน'!$B595,เตรียมส่วนผสม!Q:Q)+SUMIF(กวนไส้!$C:$C,'รับ-จ่าย ประจำวัน'!$B595,กวนไส้!Q:Q)+SUMIF(ผลิต1!$C:$C,'รับ-จ่าย ประจำวัน'!$B595,ผลิต1!Q:Q)+SUMIF(ผลิต2!$C:$C,'รับ-จ่าย ประจำวัน'!$B595,ผลิต2!Q:Q)+SUMIF(เส้นแต่งหน้าขนมเค้ก!$C:$C,'รับ-จ่าย ประจำวัน'!$B595,เส้นแต่งหน้าขนมเค้ก!Q:Q)+SUMIF(แพ็ค!$C:$C,'รับ-จ่าย ประจำวัน'!$B595,แพ็ค!Q:Q)+SUMIF(ธุรการ!$C:$C,'รับ-จ่าย ประจำวัน'!$B595,ธุรการ!Q:Q)+SUMIF(เส้นแต่งหน้าขนมปัง!$C:$C,'รับ-จ่าย ประจำวัน'!$B595,เส้นแต่งหน้าขนมปัง!Q:Q)+SUMIF('วางแผนBC,CJ'!$C:$C,'รับ-จ่าย ประจำวัน'!$B595,'วางแผนBC,CJ'!Q:Q)+SUMIF(RD!$C:$C,'รับ-จ่าย ประจำวัน'!$B595,RD!Q:Q)+SUMIF('FG,ออนไล,คัดแยก'!$C:$C,'รับ-จ่าย ประจำวัน'!$B595,'FG,ออนไล,คัดแยก'!Q:Q)</f>
        <v>1200</v>
      </c>
      <c r="AY595" s="44">
        <f>SUMIF(เตรียมส่วนผสม!$C:$C,'รับ-จ่าย ประจำวัน'!$B595,เตรียมส่วนผสม!R:R)+SUMIF(กวนไส้!$C:$C,'รับ-จ่าย ประจำวัน'!$B595,กวนไส้!R:R)+SUMIF(ผลิต1!$C:$C,'รับ-จ่าย ประจำวัน'!$B595,ผลิต1!R:R)+SUMIF(ผลิต2!$C:$C,'รับ-จ่าย ประจำวัน'!$B595,ผลิต2!R:R)+SUMIF(เส้นแต่งหน้าขนมเค้ก!$C:$C,'รับ-จ่าย ประจำวัน'!$B595,เส้นแต่งหน้าขนมเค้ก!R:R)+SUMIF(แพ็ค!$C:$C,'รับ-จ่าย ประจำวัน'!$B595,แพ็ค!R:R)+SUMIF(ธุรการ!$C:$C,'รับ-จ่าย ประจำวัน'!$B595,ธุรการ!R:R)+SUMIF(เส้นแต่งหน้าขนมปัง!$C:$C,'รับ-จ่าย ประจำวัน'!$B595,เส้นแต่งหน้าขนมปัง!R:R)+SUMIF('วางแผนBC,CJ'!$C:$C,'รับ-จ่าย ประจำวัน'!$B595,'วางแผนBC,CJ'!R:R)+SUMIF(RD!$C:$C,'รับ-จ่าย ประจำวัน'!$B595,RD!R:R)+SUMIF('FG,ออนไล,คัดแยก'!$C:$C,'รับ-จ่าย ประจำวัน'!$B595,'FG,ออนไล,คัดแยก'!R:R)</f>
        <v>1200</v>
      </c>
      <c r="AZ595" s="44">
        <f>SUMIF(เตรียมส่วนผสม!$C:$C,'รับ-จ่าย ประจำวัน'!$B595,เตรียมส่วนผสม!S:S)+SUMIF(กวนไส้!$C:$C,'รับ-จ่าย ประจำวัน'!$B595,กวนไส้!S:S)+SUMIF(ผลิต1!$C:$C,'รับ-จ่าย ประจำวัน'!$B595,ผลิต1!S:S)+SUMIF(ผลิต2!$C:$C,'รับ-จ่าย ประจำวัน'!$B595,ผลิต2!S:S)+SUMIF(เส้นแต่งหน้าขนมเค้ก!$C:$C,'รับ-จ่าย ประจำวัน'!$B595,เส้นแต่งหน้าขนมเค้ก!S:S)+SUMIF(แพ็ค!$C:$C,'รับ-จ่าย ประจำวัน'!$B595,แพ็ค!S:S)+SUMIF(ธุรการ!$C:$C,'รับ-จ่าย ประจำวัน'!$B595,ธุรการ!S:S)+SUMIF(เส้นแต่งหน้าขนมปัง!$C:$C,'รับ-จ่าย ประจำวัน'!$B595,เส้นแต่งหน้าขนมปัง!S:S)+SUMIF('วางแผนBC,CJ'!$C:$C,'รับ-จ่าย ประจำวัน'!$B595,'วางแผนBC,CJ'!S:S)+SUMIF(RD!$C:$C,'รับ-จ่าย ประจำวัน'!$B595,RD!S:S)+SUMIF('FG,ออนไล,คัดแยก'!$C:$C,'รับ-จ่าย ประจำวัน'!$B595,'FG,ออนไล,คัดแยก'!S:S)</f>
        <v>600</v>
      </c>
      <c r="BA595" s="44">
        <f>SUMIF(เตรียมส่วนผสม!$C:$C,'รับ-จ่าย ประจำวัน'!$B595,เตรียมส่วนผสม!T:T)+SUMIF(กวนไส้!$C:$C,'รับ-จ่าย ประจำวัน'!$B595,กวนไส้!T:T)+SUMIF(ผลิต1!$C:$C,'รับ-จ่าย ประจำวัน'!$B595,ผลิต1!T:T)+SUMIF(ผลิต2!$C:$C,'รับ-จ่าย ประจำวัน'!$B595,ผลิต2!T:T)+SUMIF(เส้นแต่งหน้าขนมเค้ก!$C:$C,'รับ-จ่าย ประจำวัน'!$B595,เส้นแต่งหน้าขนมเค้ก!T:T)+SUMIF(แพ็ค!$C:$C,'รับ-จ่าย ประจำวัน'!$B595,แพ็ค!T:T)+SUMIF(ธุรการ!$C:$C,'รับ-จ่าย ประจำวัน'!$B595,ธุรการ!T:T)+SUMIF(เส้นแต่งหน้าขนมปัง!$C:$C,'รับ-จ่าย ประจำวัน'!$B595,เส้นแต่งหน้าขนมปัง!T:T)+SUMIF('วางแผนBC,CJ'!$C:$C,'รับ-จ่าย ประจำวัน'!$B595,'วางแผนBC,CJ'!T:T)+SUMIF(RD!$C:$C,'รับ-จ่าย ประจำวัน'!$B595,RD!T:T)+SUMIF('FG,ออนไล,คัดแยก'!$C:$C,'รับ-จ่าย ประจำวัน'!$B595,'FG,ออนไล,คัดแยก'!T:T)</f>
        <v>0</v>
      </c>
      <c r="BB595" s="44">
        <f>SUMIF(เตรียมส่วนผสม!$C:$C,'รับ-จ่าย ประจำวัน'!$B595,เตรียมส่วนผสม!U:U)+SUMIF(กวนไส้!$C:$C,'รับ-จ่าย ประจำวัน'!$B595,กวนไส้!U:U)+SUMIF(ผลิต1!$C:$C,'รับ-จ่าย ประจำวัน'!$B595,ผลิต1!U:U)+SUMIF(ผลิต2!$C:$C,'รับ-จ่าย ประจำวัน'!$B595,ผลิต2!U:U)+SUMIF(เส้นแต่งหน้าขนมเค้ก!$C:$C,'รับ-จ่าย ประจำวัน'!$B595,เส้นแต่งหน้าขนมเค้ก!U:U)+SUMIF(แพ็ค!$C:$C,'รับ-จ่าย ประจำวัน'!$B595,แพ็ค!U:U)+SUMIF(ธุรการ!$C:$C,'รับ-จ่าย ประจำวัน'!$B595,ธุรการ!U:U)+SUMIF(เส้นแต่งหน้าขนมปัง!$C:$C,'รับ-จ่าย ประจำวัน'!$B595,เส้นแต่งหน้าขนมปัง!U:U)+SUMIF('วางแผนBC,CJ'!$C:$C,'รับ-จ่าย ประจำวัน'!$B595,'วางแผนBC,CJ'!U:U)+SUMIF(RD!$C:$C,'รับ-จ่าย ประจำวัน'!$B595,RD!U:U)+SUMIF('FG,ออนไล,คัดแยก'!$C:$C,'รับ-จ่าย ประจำวัน'!$B595,'FG,ออนไล,คัดแยก'!U:U)</f>
        <v>2400</v>
      </c>
      <c r="BC595" s="44">
        <f>SUMIF(เตรียมส่วนผสม!$C:$C,'รับ-จ่าย ประจำวัน'!$B595,เตรียมส่วนผสม!V:V)+SUMIF(กวนไส้!$C:$C,'รับ-จ่าย ประจำวัน'!$B595,กวนไส้!V:V)+SUMIF(ผลิต1!$C:$C,'รับ-จ่าย ประจำวัน'!$B595,ผลิต1!V:V)+SUMIF(ผลิต2!$C:$C,'รับ-จ่าย ประจำวัน'!$B595,ผลิต2!V:V)+SUMIF(เส้นแต่งหน้าขนมเค้ก!$C:$C,'รับ-จ่าย ประจำวัน'!$B595,เส้นแต่งหน้าขนมเค้ก!V:V)+SUMIF(แพ็ค!$C:$C,'รับ-จ่าย ประจำวัน'!$B595,แพ็ค!V:V)+SUMIF(ธุรการ!$C:$C,'รับ-จ่าย ประจำวัน'!$B595,ธุรการ!V:V)+SUMIF(เส้นแต่งหน้าขนมปัง!$C:$C,'รับ-จ่าย ประจำวัน'!$B595,เส้นแต่งหน้าขนมปัง!V:V)+SUMIF('วางแผนBC,CJ'!$C:$C,'รับ-จ่าย ประจำวัน'!$B595,'วางแผนBC,CJ'!V:V)+SUMIF(RD!$C:$C,'รับ-จ่าย ประจำวัน'!$B595,RD!V:V)+SUMIF('FG,ออนไล,คัดแยก'!$C:$C,'รับ-จ่าย ประจำวัน'!$B595,'FG,ออนไล,คัดแยก'!V:V)</f>
        <v>0</v>
      </c>
      <c r="BD595" s="44">
        <f>SUMIF(เตรียมส่วนผสม!$C:$C,'รับ-จ่าย ประจำวัน'!$B595,เตรียมส่วนผสม!W:W)+SUMIF(กวนไส้!$C:$C,'รับ-จ่าย ประจำวัน'!$B595,กวนไส้!W:W)+SUMIF(ผลิต1!$C:$C,'รับ-จ่าย ประจำวัน'!$B595,ผลิต1!W:W)+SUMIF(ผลิต2!$C:$C,'รับ-จ่าย ประจำวัน'!$B595,ผลิต2!W:W)+SUMIF(เส้นแต่งหน้าขนมเค้ก!$C:$C,'รับ-จ่าย ประจำวัน'!$B595,เส้นแต่งหน้าขนมเค้ก!W:W)+SUMIF(แพ็ค!$C:$C,'รับ-จ่าย ประจำวัน'!$B595,แพ็ค!W:W)+SUMIF(ธุรการ!$C:$C,'รับ-จ่าย ประจำวัน'!$B595,ธุรการ!W:W)+SUMIF(เส้นแต่งหน้าขนมปัง!$C:$C,'รับ-จ่าย ประจำวัน'!$B595,เส้นแต่งหน้าขนมปัง!W:W)+SUMIF('วางแผนBC,CJ'!$C:$C,'รับ-จ่าย ประจำวัน'!$B595,'วางแผนBC,CJ'!W:W)+SUMIF(RD!$C:$C,'รับ-จ่าย ประจำวัน'!$B595,RD!W:W)+SUMIF('FG,ออนไล,คัดแยก'!$C:$C,'รับ-จ่าย ประจำวัน'!$B595,'FG,ออนไล,คัดแยก'!W:W)</f>
        <v>0</v>
      </c>
      <c r="BE595" s="44">
        <f>SUMIF(เตรียมส่วนผสม!$C:$C,'รับ-จ่าย ประจำวัน'!$B595,เตรียมส่วนผสม!X:X)+SUMIF(กวนไส้!$C:$C,'รับ-จ่าย ประจำวัน'!$B595,กวนไส้!X:X)+SUMIF(ผลิต1!$C:$C,'รับ-จ่าย ประจำวัน'!$B595,ผลิต1!X:X)+SUMIF(ผลิต2!$C:$C,'รับ-จ่าย ประจำวัน'!$B595,ผลิต2!X:X)+SUMIF(เส้นแต่งหน้าขนมเค้ก!$C:$C,'รับ-จ่าย ประจำวัน'!$B595,เส้นแต่งหน้าขนมเค้ก!X:X)+SUMIF(แพ็ค!$C:$C,'รับ-จ่าย ประจำวัน'!$B595,แพ็ค!X:X)+SUMIF(ธุรการ!$C:$C,'รับ-จ่าย ประจำวัน'!$B595,ธุรการ!X:X)+SUMIF(เส้นแต่งหน้าขนมปัง!$C:$C,'รับ-จ่าย ประจำวัน'!$B595,เส้นแต่งหน้าขนมปัง!X:X)+SUMIF('วางแผนBC,CJ'!$C:$C,'รับ-จ่าย ประจำวัน'!$B595,'วางแผนBC,CJ'!X:X)+SUMIF(RD!$C:$C,'รับ-จ่าย ประจำวัน'!$B595,RD!X:X)+SUMIF('FG,ออนไล,คัดแยก'!$C:$C,'รับ-จ่าย ประจำวัน'!$B595,'FG,ออนไล,คัดแยก'!X:X)</f>
        <v>0</v>
      </c>
      <c r="BF595" s="44">
        <f>SUMIF(เตรียมส่วนผสม!$C:$C,'รับ-จ่าย ประจำวัน'!$B595,เตรียมส่วนผสม!Y:Y)+SUMIF(กวนไส้!$C:$C,'รับ-จ่าย ประจำวัน'!$B595,กวนไส้!Y:Y)+SUMIF(ผลิต1!$C:$C,'รับ-จ่าย ประจำวัน'!$B595,ผลิต1!Y:Y)+SUMIF(ผลิต2!$C:$C,'รับ-จ่าย ประจำวัน'!$B595,ผลิต2!Y:Y)+SUMIF(เส้นแต่งหน้าขนมเค้ก!$C:$C,'รับ-จ่าย ประจำวัน'!$B595,เส้นแต่งหน้าขนมเค้ก!Y:Y)+SUMIF(แพ็ค!$C:$C,'รับ-จ่าย ประจำวัน'!$B595,แพ็ค!Y:Y)+SUMIF(ธุรการ!$C:$C,'รับ-จ่าย ประจำวัน'!$B595,ธุรการ!Y:Y)+SUMIF(เส้นแต่งหน้าขนมปัง!$C:$C,'รับ-จ่าย ประจำวัน'!$B595,เส้นแต่งหน้าขนมปัง!Y:Y)+SUMIF('วางแผนBC,CJ'!$C:$C,'รับ-จ่าย ประจำวัน'!$B595,'วางแผนBC,CJ'!Y:Y)+SUMIF(RD!$C:$C,'รับ-จ่าย ประจำวัน'!$B595,RD!Y:Y)+SUMIF('FG,ออนไล,คัดแยก'!$C:$C,'รับ-จ่าย ประจำวัน'!$B595,'FG,ออนไล,คัดแยก'!Y:Y)</f>
        <v>0</v>
      </c>
      <c r="BG595" s="44">
        <f>SUMIF(เตรียมส่วนผสม!$C:$C,'รับ-จ่าย ประจำวัน'!$B595,เตรียมส่วนผสม!Z:Z)+SUMIF(กวนไส้!$C:$C,'รับ-จ่าย ประจำวัน'!$B595,กวนไส้!Z:Z)+SUMIF(ผลิต1!$C:$C,'รับ-จ่าย ประจำวัน'!$B595,ผลิต1!Z:Z)+SUMIF(ผลิต2!$C:$C,'รับ-จ่าย ประจำวัน'!$B595,ผลิต2!Z:Z)+SUMIF(เส้นแต่งหน้าขนมเค้ก!$C:$C,'รับ-จ่าย ประจำวัน'!$B595,เส้นแต่งหน้าขนมเค้ก!Z:Z)+SUMIF(แพ็ค!$C:$C,'รับ-จ่าย ประจำวัน'!$B595,แพ็ค!Z:Z)+SUMIF(ธุรการ!$C:$C,'รับ-จ่าย ประจำวัน'!$B595,ธุรการ!Z:Z)+SUMIF(เส้นแต่งหน้าขนมปัง!$C:$C,'รับ-จ่าย ประจำวัน'!$B595,เส้นแต่งหน้าขนมปัง!Z:Z)+SUMIF('วางแผนBC,CJ'!$C:$C,'รับ-จ่าย ประจำวัน'!$B595,'วางแผนBC,CJ'!Z:Z)+SUMIF(RD!$C:$C,'รับ-จ่าย ประจำวัน'!$B595,RD!Z:Z)+SUMIF('FG,ออนไล,คัดแยก'!$C:$C,'รับ-จ่าย ประจำวัน'!$B595,'FG,ออนไล,คัดแยก'!Z:Z)</f>
        <v>0</v>
      </c>
      <c r="BH595" s="44">
        <f>SUMIF(เตรียมส่วนผสม!$C:$C,'รับ-จ่าย ประจำวัน'!$B595,เตรียมส่วนผสม!AA:AA)+SUMIF(กวนไส้!$C:$C,'รับ-จ่าย ประจำวัน'!$B595,กวนไส้!AA:AA)+SUMIF(ผลิต1!$C:$C,'รับ-จ่าย ประจำวัน'!$B595,ผลิต1!AA:AA)+SUMIF(ผลิต2!$C:$C,'รับ-จ่าย ประจำวัน'!$B595,ผลิต2!AA:AA)+SUMIF(เส้นแต่งหน้าขนมเค้ก!$C:$C,'รับ-จ่าย ประจำวัน'!$B595,เส้นแต่งหน้าขนมเค้ก!AA:AA)+SUMIF(แพ็ค!$C:$C,'รับ-จ่าย ประจำวัน'!$B595,แพ็ค!AA:AA)+SUMIF(ธุรการ!$C:$C,'รับ-จ่าย ประจำวัน'!$B595,ธุรการ!AA:AA)+SUMIF(เส้นแต่งหน้าขนมปัง!$C:$C,'รับ-จ่าย ประจำวัน'!$B595,เส้นแต่งหน้าขนมปัง!AA:AA)+SUMIF('วางแผนBC,CJ'!$C:$C,'รับ-จ่าย ประจำวัน'!$B595,'วางแผนBC,CJ'!AA:AA)+SUMIF(RD!$C:$C,'รับ-จ่าย ประจำวัน'!$B595,RD!AA:AA)+SUMIF('FG,ออนไล,คัดแยก'!$C:$C,'รับ-จ่าย ประจำวัน'!$B595,'FG,ออนไล,คัดแยก'!AA:AA)</f>
        <v>0</v>
      </c>
      <c r="BI595" s="44">
        <f>SUMIF(เตรียมส่วนผสม!$C:$C,'รับ-จ่าย ประจำวัน'!$B595,เตรียมส่วนผสม!AB:AB)+SUMIF(กวนไส้!$C:$C,'รับ-จ่าย ประจำวัน'!$B595,กวนไส้!AB:AB)+SUMIF(ผลิต1!$C:$C,'รับ-จ่าย ประจำวัน'!$B595,ผลิต1!AB:AB)+SUMIF(ผลิต2!$C:$C,'รับ-จ่าย ประจำวัน'!$B595,ผลิต2!AB:AB)+SUMIF(เส้นแต่งหน้าขนมเค้ก!$C:$C,'รับ-จ่าย ประจำวัน'!$B595,เส้นแต่งหน้าขนมเค้ก!AB:AB)+SUMIF(แพ็ค!$C:$C,'รับ-จ่าย ประจำวัน'!$B595,แพ็ค!AB:AB)+SUMIF(ธุรการ!$C:$C,'รับ-จ่าย ประจำวัน'!$B595,ธุรการ!AB:AB)+SUMIF(เส้นแต่งหน้าขนมปัง!$C:$C,'รับ-จ่าย ประจำวัน'!$B595,เส้นแต่งหน้าขนมปัง!AB:AB)+SUMIF('วางแผนBC,CJ'!$C:$C,'รับ-จ่าย ประจำวัน'!$B595,'วางแผนBC,CJ'!AB:AB)+SUMIF(RD!$C:$C,'รับ-จ่าย ประจำวัน'!$B595,RD!AB:AB)+SUMIF('FG,ออนไล,คัดแยก'!$C:$C,'รับ-จ่าย ประจำวัน'!$B595,'FG,ออนไล,คัดแยก'!AB:AB)</f>
        <v>0</v>
      </c>
      <c r="BJ595" s="44">
        <f>SUMIF(เตรียมส่วนผสม!$C:$C,'รับ-จ่าย ประจำวัน'!$B595,เตรียมส่วนผสม!AC:AC)+SUMIF(กวนไส้!$C:$C,'รับ-จ่าย ประจำวัน'!$B595,กวนไส้!AC:AC)+SUMIF(ผลิต1!$C:$C,'รับ-จ่าย ประจำวัน'!$B595,ผลิต1!AC:AC)+SUMIF(ผลิต2!$C:$C,'รับ-จ่าย ประจำวัน'!$B595,ผลิต2!AC:AC)+SUMIF(เส้นแต่งหน้าขนมเค้ก!$C:$C,'รับ-จ่าย ประจำวัน'!$B595,เส้นแต่งหน้าขนมเค้ก!AC:AC)+SUMIF(แพ็ค!$C:$C,'รับ-จ่าย ประจำวัน'!$B595,แพ็ค!AC:AC)+SUMIF(ธุรการ!$C:$C,'รับ-จ่าย ประจำวัน'!$B595,ธุรการ!AC:AC)+SUMIF(เส้นแต่งหน้าขนมปัง!$C:$C,'รับ-จ่าย ประจำวัน'!$B595,เส้นแต่งหน้าขนมปัง!AC:AC)+SUMIF('วางแผนBC,CJ'!$C:$C,'รับ-จ่าย ประจำวัน'!$B595,'วางแผนBC,CJ'!AC:AC)+SUMIF(RD!$C:$C,'รับ-จ่าย ประจำวัน'!$B595,RD!AC:AC)+SUMIF('FG,ออนไล,คัดแยก'!$C:$C,'รับ-จ่าย ประจำวัน'!$B595,'FG,ออนไล,คัดแยก'!AC:AC)</f>
        <v>0</v>
      </c>
      <c r="BK595" s="44">
        <f>SUMIF(เตรียมส่วนผสม!$C:$C,'รับ-จ่าย ประจำวัน'!$B595,เตรียมส่วนผสม!AD:AD)+SUMIF(กวนไส้!$C:$C,'รับ-จ่าย ประจำวัน'!$B595,กวนไส้!AD:AD)+SUMIF(ผลิต1!$C:$C,'รับ-จ่าย ประจำวัน'!$B595,ผลิต1!AD:AD)+SUMIF(ผลิต2!$C:$C,'รับ-จ่าย ประจำวัน'!$B595,ผลิต2!AD:AD)+SUMIF(เส้นแต่งหน้าขนมเค้ก!$C:$C,'รับ-จ่าย ประจำวัน'!$B595,เส้นแต่งหน้าขนมเค้ก!AD:AD)+SUMIF(แพ็ค!$C:$C,'รับ-จ่าย ประจำวัน'!$B595,แพ็ค!AD:AD)+SUMIF(ธุรการ!$C:$C,'รับ-จ่าย ประจำวัน'!$B595,ธุรการ!AD:AD)+SUMIF(เส้นแต่งหน้าขนมปัง!$C:$C,'รับ-จ่าย ประจำวัน'!$B595,เส้นแต่งหน้าขนมปัง!AD:AD)+SUMIF('วางแผนBC,CJ'!$C:$C,'รับ-จ่าย ประจำวัน'!$B595,'วางแผนBC,CJ'!AD:AD)+SUMIF(RD!$C:$C,'รับ-จ่าย ประจำวัน'!$B595,RD!AD:AD)+SUMIF('FG,ออนไล,คัดแยก'!$C:$C,'รับ-จ่าย ประจำวัน'!$B595,'FG,ออนไล,คัดแยก'!AD:AD)</f>
        <v>0</v>
      </c>
      <c r="BL595" s="44">
        <f>SUMIF(เตรียมส่วนผสม!$C:$C,'รับ-จ่าย ประจำวัน'!$B595,เตรียมส่วนผสม!AE:AE)+SUMIF(กวนไส้!$C:$C,'รับ-จ่าย ประจำวัน'!$B595,กวนไส้!AE:AE)+SUMIF(ผลิต1!$C:$C,'รับ-จ่าย ประจำวัน'!$B595,ผลิต1!AE:AE)+SUMIF(ผลิต2!$C:$C,'รับ-จ่าย ประจำวัน'!$B595,ผลิต2!AE:AE)+SUMIF(เส้นแต่งหน้าขนมเค้ก!$C:$C,'รับ-จ่าย ประจำวัน'!$B595,เส้นแต่งหน้าขนมเค้ก!AE:AE)+SUMIF(แพ็ค!$C:$C,'รับ-จ่าย ประจำวัน'!$B595,แพ็ค!AE:AE)+SUMIF(ธุรการ!$C:$C,'รับ-จ่าย ประจำวัน'!$B595,ธุรการ!AE:AE)+SUMIF(เส้นแต่งหน้าขนมปัง!$C:$C,'รับ-จ่าย ประจำวัน'!$B595,เส้นแต่งหน้าขนมปัง!AE:AE)+SUMIF('วางแผนBC,CJ'!$C:$C,'รับ-จ่าย ประจำวัน'!$B595,'วางแผนBC,CJ'!AE:AE)+SUMIF(RD!$C:$C,'รับ-จ่าย ประจำวัน'!$B595,RD!AE:AE)+SUMIF('FG,ออนไล,คัดแยก'!$C:$C,'รับ-จ่าย ประจำวัน'!$B595,'FG,ออนไล,คัดแยก'!AE:AE)</f>
        <v>4000</v>
      </c>
      <c r="BM595" s="44">
        <f>SUMIF(เตรียมส่วนผสม!$C:$C,'รับ-จ่าย ประจำวัน'!$B595,เตรียมส่วนผสม!AF:AF)+SUMIF(กวนไส้!$C:$C,'รับ-จ่าย ประจำวัน'!$B595,กวนไส้!AF:AF)+SUMIF(ผลิต1!$C:$C,'รับ-จ่าย ประจำวัน'!$B595,ผลิต1!AF:AF)+SUMIF(ผลิต2!$C:$C,'รับ-จ่าย ประจำวัน'!$B595,ผลิต2!AF:AF)+SUMIF(เส้นแต่งหน้าขนมเค้ก!$C:$C,'รับ-จ่าย ประจำวัน'!$B595,เส้นแต่งหน้าขนมเค้ก!AF:AF)+SUMIF(แพ็ค!$C:$C,'รับ-จ่าย ประจำวัน'!$B595,แพ็ค!AF:AF)+SUMIF(ธุรการ!$C:$C,'รับ-จ่าย ประจำวัน'!$B595,ธุรการ!AF:AF)+SUMIF(เส้นแต่งหน้าขนมปัง!$C:$C,'รับ-จ่าย ประจำวัน'!$B595,เส้นแต่งหน้าขนมปัง!AF:AF)+SUMIF('วางแผนBC,CJ'!$C:$C,'รับ-จ่าย ประจำวัน'!$B595,'วางแผนBC,CJ'!AF:AF)+SUMIF(RD!$C:$C,'รับ-จ่าย ประจำวัน'!$B595,RD!AF:AF)+SUMIF('FG,ออนไล,คัดแยก'!$C:$C,'รับ-จ่าย ประจำวัน'!$B595,'FG,ออนไล,คัดแยก'!AF:AF)</f>
        <v>2000</v>
      </c>
      <c r="BN595" s="44">
        <f>SUMIF(เตรียมส่วนผสม!$C:$C,'รับ-จ่าย ประจำวัน'!$B595,เตรียมส่วนผสม!AG:AG)+SUMIF(กวนไส้!$C:$C,'รับ-จ่าย ประจำวัน'!$B595,กวนไส้!AG:AG)+SUMIF(ผลิต1!$C:$C,'รับ-จ่าย ประจำวัน'!$B595,ผลิต1!AG:AG)+SUMIF(ผลิต2!$C:$C,'รับ-จ่าย ประจำวัน'!$B595,ผลิต2!AG:AG)+SUMIF(เส้นแต่งหน้าขนมเค้ก!$C:$C,'รับ-จ่าย ประจำวัน'!$B595,เส้นแต่งหน้าขนมเค้ก!AG:AG)+SUMIF(แพ็ค!$C:$C,'รับ-จ่าย ประจำวัน'!$B595,แพ็ค!AG:AG)+SUMIF(ธุรการ!$C:$C,'รับ-จ่าย ประจำวัน'!$B595,ธุรการ!AG:AG)+SUMIF(เส้นแต่งหน้าขนมปัง!$C:$C,'รับ-จ่าย ประจำวัน'!$B595,เส้นแต่งหน้าขนมปัง!AG:AG)+SUMIF('วางแผนBC,CJ'!$C:$C,'รับ-จ่าย ประจำวัน'!$B595,'วางแผนBC,CJ'!AG:AG)+SUMIF(RD!$C:$C,'รับ-จ่าย ประจำวัน'!$B595,RD!AG:AG)+SUMIF('FG,ออนไล,คัดแยก'!$C:$C,'รับ-จ่าย ประจำวัน'!$B595,'FG,ออนไล,คัดแยก'!AG:AG)</f>
        <v>0</v>
      </c>
      <c r="BO595" s="44">
        <f>SUMIF(เตรียมส่วนผสม!$C:$C,'รับ-จ่าย ประจำวัน'!$B595,เตรียมส่วนผสม!AH:AH)+SUMIF(กวนไส้!$C:$C,'รับ-จ่าย ประจำวัน'!$B595,กวนไส้!AH:AH)+SUMIF(ผลิต1!$C:$C,'รับ-จ่าย ประจำวัน'!$B595,ผลิต1!AH:AH)+SUMIF(ผลิต2!$C:$C,'รับ-จ่าย ประจำวัน'!$B595,ผลิต2!AH:AH)+SUMIF(เส้นแต่งหน้าขนมเค้ก!$C:$C,'รับ-จ่าย ประจำวัน'!$B595,เส้นแต่งหน้าขนมเค้ก!AH:AH)+SUMIF(แพ็ค!$C:$C,'รับ-จ่าย ประจำวัน'!$B595,แพ็ค!AH:AH)+SUMIF(ธุรการ!$C:$C,'รับ-จ่าย ประจำวัน'!$B595,ธุรการ!AH:AH)+SUMIF(เส้นแต่งหน้าขนมปัง!$C:$C,'รับ-จ่าย ประจำวัน'!$B595,เส้นแต่งหน้าขนมปัง!AH:AH)+SUMIF('วางแผนBC,CJ'!$C:$C,'รับ-จ่าย ประจำวัน'!$B595,'วางแผนBC,CJ'!AH:AH)+SUMIF(RD!$C:$C,'รับ-จ่าย ประจำวัน'!$B595,RD!AH:AH)+SUMIF('FG,ออนไล,คัดแยก'!$C:$C,'รับ-จ่าย ประจำวัน'!$B595,'FG,ออนไล,คัดแยก'!AH:AH)</f>
        <v>0</v>
      </c>
      <c r="BP595" s="44">
        <f>SUMIF(เตรียมส่วนผสม!$C:$C,'รับ-จ่าย ประจำวัน'!$B595,เตรียมส่วนผสม!AI:AI)+SUMIF(กวนไส้!$C:$C,'รับ-จ่าย ประจำวัน'!$B595,กวนไส้!AI:AI)+SUMIF(ผลิต1!$C:$C,'รับ-จ่าย ประจำวัน'!$B595,ผลิต1!AI:AI)+SUMIF(ผลิต2!$C:$C,'รับ-จ่าย ประจำวัน'!$B595,ผลิต2!AI:AI)+SUMIF(เส้นแต่งหน้าขนมเค้ก!$C:$C,'รับ-จ่าย ประจำวัน'!$B595,เส้นแต่งหน้าขนมเค้ก!AI:AI)+SUMIF(แพ็ค!$C:$C,'รับ-จ่าย ประจำวัน'!$B595,แพ็ค!AI:AI)+SUMIF(ธุรการ!$C:$C,'รับ-จ่าย ประจำวัน'!$B595,ธุรการ!AI:AI)+SUMIF(เส้นแต่งหน้าขนมปัง!$C:$C,'รับ-จ่าย ประจำวัน'!$B595,เส้นแต่งหน้าขนมปัง!AI:AI)+SUMIF('วางแผนBC,CJ'!$C:$C,'รับ-จ่าย ประจำวัน'!$B595,'วางแผนBC,CJ'!AI:AI)+SUMIF(RD!$C:$C,'รับ-จ่าย ประจำวัน'!$B595,RD!AI:AI)+SUMIF('FG,ออนไล,คัดแยก'!$C:$C,'รับ-จ่าย ประจำวัน'!$B595,'FG,ออนไล,คัดแยก'!AI:AI)</f>
        <v>2000</v>
      </c>
      <c r="BQ595" s="44">
        <f>SUMIF(เตรียมส่วนผสม!$C:$C,'รับ-จ่าย ประจำวัน'!$B595,เตรียมส่วนผสม!AJ:AJ)+SUMIF(กวนไส้!$C:$C,'รับ-จ่าย ประจำวัน'!$B595,กวนไส้!AJ:AJ)+SUMIF(ผลิต1!$C:$C,'รับ-จ่าย ประจำวัน'!$B595,ผลิต1!AJ:AJ)+SUMIF(ผลิต2!$C:$C,'รับ-จ่าย ประจำวัน'!$B595,ผลิต2!AJ:AJ)+SUMIF(เส้นแต่งหน้าขนมเค้ก!$C:$C,'รับ-จ่าย ประจำวัน'!$B595,เส้นแต่งหน้าขนมเค้ก!AJ:AJ)+SUMIF(แพ็ค!$C:$C,'รับ-จ่าย ประจำวัน'!$B595,แพ็ค!AJ:AJ)+SUMIF(ธุรการ!$C:$C,'รับ-จ่าย ประจำวัน'!$B595,ธุรการ!AJ:AJ)+SUMIF(เส้นแต่งหน้าขนมปัง!$C:$C,'รับ-จ่าย ประจำวัน'!$B595,เส้นแต่งหน้าขนมปัง!AJ:AJ)+SUMIF('วางแผนBC,CJ'!$C:$C,'รับ-จ่าย ประจำวัน'!$B595,'วางแผนBC,CJ'!AJ:AJ)+SUMIF(RD!$C:$C,'รับ-จ่าย ประจำวัน'!$B595,RD!AJ:AJ)+SUMIF('FG,ออนไล,คัดแยก'!$C:$C,'รับ-จ่าย ประจำวัน'!$B595,'FG,ออนไล,คัดแยก'!AJ:AJ)</f>
        <v>2000</v>
      </c>
      <c r="BR595" s="44">
        <f>SUMIF(เตรียมส่วนผสม!$C:$C,'รับ-จ่าย ประจำวัน'!$B595,เตรียมส่วนผสม!AK:AK)+SUMIF(กวนไส้!$C:$C,'รับ-จ่าย ประจำวัน'!$B595,กวนไส้!AK:AK)+SUMIF(ผลิต1!$C:$C,'รับ-จ่าย ประจำวัน'!$B595,ผลิต1!AK:AK)+SUMIF(ผลิต2!$C:$C,'รับ-จ่าย ประจำวัน'!$B595,ผลิต2!AK:AK)+SUMIF(เส้นแต่งหน้าขนมเค้ก!$C:$C,'รับ-จ่าย ประจำวัน'!$B595,เส้นแต่งหน้าขนมเค้ก!AK:AK)+SUMIF(แพ็ค!$C:$C,'รับ-จ่าย ประจำวัน'!$B595,แพ็ค!AK:AK)+SUMIF(ธุรการ!$C:$C,'รับ-จ่าย ประจำวัน'!$B595,ธุรการ!AK:AK)+SUMIF(เส้นแต่งหน้าขนมปัง!$C:$C,'รับ-จ่าย ประจำวัน'!$B595,เส้นแต่งหน้าขนมปัง!AK:AK)+SUMIF('วางแผนBC,CJ'!$C:$C,'รับ-จ่าย ประจำวัน'!$B595,'วางแผนBC,CJ'!AK:AK)+SUMIF(RD!$C:$C,'รับ-จ่าย ประจำวัน'!$B595,RD!AK:AK)+SUMIF('FG,ออนไล,คัดแยก'!$C:$C,'รับ-จ่าย ประจำวัน'!$B595,'FG,ออนไล,คัดแยก'!AK:AK)</f>
        <v>0</v>
      </c>
      <c r="BS595" s="44">
        <f>SUMIF(เตรียมส่วนผสม!$C:$C,'รับ-จ่าย ประจำวัน'!$B595,เตรียมส่วนผสม!AL:AL)+SUMIF(กวนไส้!$C:$C,'รับ-จ่าย ประจำวัน'!$B595,กวนไส้!AL:AL)+SUMIF(ผลิต1!$C:$C,'รับ-จ่าย ประจำวัน'!$B595,ผลิต1!AL:AL)+SUMIF(ผลิต2!$C:$C,'รับ-จ่าย ประจำวัน'!$B595,ผลิต2!AL:AL)+SUMIF(เส้นแต่งหน้าขนมเค้ก!$C:$C,'รับ-จ่าย ประจำวัน'!$B595,เส้นแต่งหน้าขนมเค้ก!AL:AL)+SUMIF(แพ็ค!$C:$C,'รับ-จ่าย ประจำวัน'!$B595,แพ็ค!AL:AL)+SUMIF(ธุรการ!$C:$C,'รับ-จ่าย ประจำวัน'!$B595,ธุรการ!AL:AL)+SUMIF(เส้นแต่งหน้าขนมปัง!$C:$C,'รับ-จ่าย ประจำวัน'!$B595,เส้นแต่งหน้าขนมปัง!AL:AL)+SUMIF('วางแผนBC,CJ'!$C:$C,'รับ-จ่าย ประจำวัน'!$B595,'วางแผนBC,CJ'!AL:AL)+SUMIF(RD!$C:$C,'รับ-จ่าย ประจำวัน'!$B595,RD!AL:AL)+SUMIF('FG,ออนไล,คัดแยก'!$C:$C,'รับ-จ่าย ประจำวัน'!$B595,'FG,ออนไล,คัดแยก'!AL:AL)</f>
        <v>0</v>
      </c>
      <c r="BT595" s="18">
        <f t="shared" si="126"/>
        <v>27400</v>
      </c>
      <c r="BU595" s="125"/>
      <c r="BV595" s="146">
        <f t="shared" si="127"/>
        <v>0</v>
      </c>
      <c r="BW595" s="183">
        <v>30</v>
      </c>
      <c r="BX595" s="172">
        <f>BT595/30</f>
        <v>913.33333333333337</v>
      </c>
      <c r="BY595" s="188">
        <f t="shared" si="122"/>
        <v>0</v>
      </c>
      <c r="BZ595" s="180">
        <f t="shared" ca="1" si="128"/>
        <v>46203</v>
      </c>
      <c r="CA595" s="145"/>
      <c r="CB595" s="145"/>
      <c r="CC595" s="145"/>
      <c r="CD595" s="145"/>
      <c r="CE595" s="145"/>
      <c r="CF595" s="145"/>
      <c r="CG595" s="145"/>
      <c r="CH595" s="145"/>
      <c r="CI595" s="145"/>
      <c r="CJ595" s="145"/>
      <c r="CK595" s="9">
        <f t="shared" si="123"/>
        <v>0</v>
      </c>
    </row>
    <row r="596" spans="1:89" hidden="1" x14ac:dyDescent="0.5">
      <c r="A596" s="149"/>
      <c r="B596" s="34">
        <v>1023401139</v>
      </c>
      <c r="C596" s="156" t="s">
        <v>1927</v>
      </c>
      <c r="D596" s="141" t="s">
        <v>91</v>
      </c>
      <c r="E596" s="25"/>
      <c r="F596" s="132"/>
      <c r="G596" s="25"/>
      <c r="H596" s="12">
        <v>1200</v>
      </c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11"/>
      <c r="AF596" s="11"/>
      <c r="AG596" s="11"/>
      <c r="AH596" s="11"/>
      <c r="AI596" s="25"/>
      <c r="AJ596" s="25"/>
      <c r="AK596" s="25"/>
      <c r="AL596" s="25"/>
      <c r="AM596" s="25"/>
      <c r="AN596" s="15">
        <f t="shared" si="129"/>
        <v>0</v>
      </c>
      <c r="AO596" s="16">
        <f>SUMIF(เตรียมส่วนผสม!$C:$C,'รับ-จ่าย ประจำวัน'!$B596,เตรียมส่วนผสม!H:H)+SUMIF(กวนไส้!$C:$C,'รับ-จ่าย ประจำวัน'!$B596,กวนไส้!H:H)+SUMIF(ผลิต1!$C:$C,'รับ-จ่าย ประจำวัน'!$B596,ผลิต1!H:H)+SUMIF(ผลิต2!$C:$C,'รับ-จ่าย ประจำวัน'!$B596,ผลิต2!H:H)+SUMIF(เส้นแต่งหน้าขนมเค้ก!$C:$C,'รับ-จ่าย ประจำวัน'!$B596,เส้นแต่งหน้าขนมเค้ก!H:H)+SUMIF(แพ็ค!$C:$C,'รับ-จ่าย ประจำวัน'!$B596,แพ็ค!H:H)+SUMIF(ธุรการ!$C:$C,'รับ-จ่าย ประจำวัน'!$B596,ธุรการ!H:H)+SUMIF(เส้นแต่งหน้าขนมปัง!$C:$C,'รับ-จ่าย ประจำวัน'!$B596,เส้นแต่งหน้าขนมปัง!H:H)+SUMIF('วางแผนBC,CJ'!$C:$C,'รับ-จ่าย ประจำวัน'!$B596,'วางแผนBC,CJ'!H:H)+SUMIF(RD!$C:$C,'รับ-จ่าย ประจำวัน'!$B596,RD!H:H)+SUMIF('FG,ออนไล,คัดแยก'!$C:$C,'รับ-จ่าย ประจำวัน'!$B596,'FG,ออนไล,คัดแยก'!H:H)</f>
        <v>0</v>
      </c>
      <c r="AP596" s="16">
        <f>SUMIF(เตรียมส่วนผสม!$C:$C,'รับ-จ่าย ประจำวัน'!$B596,เตรียมส่วนผสม!I:I)+SUMIF(กวนไส้!$C:$C,'รับ-จ่าย ประจำวัน'!$B596,กวนไส้!I:I)+SUMIF(ผลิต1!$C:$C,'รับ-จ่าย ประจำวัน'!$B596,ผลิต1!I:I)+SUMIF(ผลิต2!$C:$C,'รับ-จ่าย ประจำวัน'!$B596,ผลิต2!I:I)+SUMIF(เส้นแต่งหน้าขนมเค้ก!$C:$C,'รับ-จ่าย ประจำวัน'!$B596,เส้นแต่งหน้าขนมเค้ก!I:I)+SUMIF(แพ็ค!$C:$C,'รับ-จ่าย ประจำวัน'!$B596,แพ็ค!I:I)+SUMIF(ธุรการ!$C:$C,'รับ-จ่าย ประจำวัน'!$B596,ธุรการ!I:I)+SUMIF(เส้นแต่งหน้าขนมปัง!$C:$C,'รับ-จ่าย ประจำวัน'!$B596,เส้นแต่งหน้าขนมปัง!I:I)+SUMIF('วางแผนBC,CJ'!$C:$C,'รับ-จ่าย ประจำวัน'!$B596,'วางแผนBC,CJ'!I:I)+SUMIF(RD!$C:$C,'รับ-จ่าย ประจำวัน'!$B596,RD!I:I)+SUMIF('FG,ออนไล,คัดแยก'!$C:$C,'รับ-จ่าย ประจำวัน'!$B596,'FG,ออนไล,คัดแยก'!I:I)</f>
        <v>0</v>
      </c>
      <c r="AQ596" s="16">
        <f>SUMIF(เตรียมส่วนผสม!$C:$C,'รับ-จ่าย ประจำวัน'!$B596,เตรียมส่วนผสม!J:J)+SUMIF(กวนไส้!$C:$C,'รับ-จ่าย ประจำวัน'!$B596,กวนไส้!J:J)+SUMIF(ผลิต1!$C:$C,'รับ-จ่าย ประจำวัน'!$B596,ผลิต1!J:J)+SUMIF(ผลิต2!$C:$C,'รับ-จ่าย ประจำวัน'!$B596,ผลิต2!J:J)+SUMIF(เส้นแต่งหน้าขนมเค้ก!$C:$C,'รับ-จ่าย ประจำวัน'!$B596,เส้นแต่งหน้าขนมเค้ก!J:J)+SUMIF(แพ็ค!$C:$C,'รับ-จ่าย ประจำวัน'!$B596,แพ็ค!J:J)+SUMIF(ธุรการ!$C:$C,'รับ-จ่าย ประจำวัน'!$B596,ธุรการ!J:J)+SUMIF(เส้นแต่งหน้าขนมปัง!$C:$C,'รับ-จ่าย ประจำวัน'!$B596,เส้นแต่งหน้าขนมปัง!J:J)+SUMIF('วางแผนBC,CJ'!$C:$C,'รับ-จ่าย ประจำวัน'!$B596,'วางแผนBC,CJ'!J:J)+SUMIF(RD!$C:$C,'รับ-จ่าย ประจำวัน'!$B596,RD!J:J)+SUMIF('FG,ออนไล,คัดแยก'!$C:$C,'รับ-จ่าย ประจำวัน'!$B596,'FG,ออนไล,คัดแยก'!J:J)</f>
        <v>0</v>
      </c>
      <c r="AR596" s="16">
        <f>SUMIF(เตรียมส่วนผสม!$C:$C,'รับ-จ่าย ประจำวัน'!$B596,เตรียมส่วนผสม!K:K)+SUMIF(กวนไส้!$C:$C,'รับ-จ่าย ประจำวัน'!$B596,กวนไส้!K:K)+SUMIF(ผลิต1!$C:$C,'รับ-จ่าย ประจำวัน'!$B596,ผลิต1!K:K)+SUMIF(ผลิต2!$C:$C,'รับ-จ่าย ประจำวัน'!$B596,ผลิต2!K:K)+SUMIF(เส้นแต่งหน้าขนมเค้ก!$C:$C,'รับ-จ่าย ประจำวัน'!$B596,เส้นแต่งหน้าขนมเค้ก!K:K)+SUMIF(แพ็ค!$C:$C,'รับ-จ่าย ประจำวัน'!$B596,แพ็ค!K:K)+SUMIF(ธุรการ!$C:$C,'รับ-จ่าย ประจำวัน'!$B596,ธุรการ!K:K)+SUMIF(เส้นแต่งหน้าขนมปัง!$C:$C,'รับ-จ่าย ประจำวัน'!$B596,เส้นแต่งหน้าขนมปัง!K:K)+SUMIF('วางแผนBC,CJ'!$C:$C,'รับ-จ่าย ประจำวัน'!$B596,'วางแผนBC,CJ'!K:K)+SUMIF(RD!$C:$C,'รับ-จ่าย ประจำวัน'!$B596,RD!K:K)+SUMIF('FG,ออนไล,คัดแยก'!$C:$C,'รับ-จ่าย ประจำวัน'!$B596,'FG,ออนไล,คัดแยก'!K:K)</f>
        <v>0</v>
      </c>
      <c r="AS596" s="16">
        <f>SUMIF(เตรียมส่วนผสม!$C:$C,'รับ-จ่าย ประจำวัน'!$B596,เตรียมส่วนผสม!L:L)+SUMIF(กวนไส้!$C:$C,'รับ-จ่าย ประจำวัน'!$B596,กวนไส้!L:L)+SUMIF(ผลิต1!$C:$C,'รับ-จ่าย ประจำวัน'!$B596,ผลิต1!L:L)+SUMIF(ผลิต2!$C:$C,'รับ-จ่าย ประจำวัน'!$B596,ผลิต2!L:L)+SUMIF(เส้นแต่งหน้าขนมเค้ก!$C:$C,'รับ-จ่าย ประจำวัน'!$B596,เส้นแต่งหน้าขนมเค้ก!L:L)+SUMIF(แพ็ค!$C:$C,'รับ-จ่าย ประจำวัน'!$B596,แพ็ค!L:L)+SUMIF(ธุรการ!$C:$C,'รับ-จ่าย ประจำวัน'!$B596,ธุรการ!L:L)+SUMIF(เส้นแต่งหน้าขนมปัง!$C:$C,'รับ-จ่าย ประจำวัน'!$B596,เส้นแต่งหน้าขนมปัง!L:L)+SUMIF('วางแผนBC,CJ'!$C:$C,'รับ-จ่าย ประจำวัน'!$B596,'วางแผนBC,CJ'!L:L)+SUMIF(RD!$C:$C,'รับ-จ่าย ประจำวัน'!$B596,RD!L:L)+SUMIF('FG,ออนไล,คัดแยก'!$C:$C,'รับ-จ่าย ประจำวัน'!$B596,'FG,ออนไล,คัดแยก'!L:L)</f>
        <v>0</v>
      </c>
      <c r="AT596" s="16">
        <f>SUMIF(เตรียมส่วนผสม!$C:$C,'รับ-จ่าย ประจำวัน'!$B596,เตรียมส่วนผสม!M:M)+SUMIF(กวนไส้!$C:$C,'รับ-จ่าย ประจำวัน'!$B596,กวนไส้!M:M)+SUMIF(ผลิต1!$C:$C,'รับ-จ่าย ประจำวัน'!$B596,ผลิต1!M:M)+SUMIF(ผลิต2!$C:$C,'รับ-จ่าย ประจำวัน'!$B596,ผลิต2!M:M)+SUMIF(เส้นแต่งหน้าขนมเค้ก!$C:$C,'รับ-จ่าย ประจำวัน'!$B596,เส้นแต่งหน้าขนมเค้ก!M:M)+SUMIF(แพ็ค!$C:$C,'รับ-จ่าย ประจำวัน'!$B596,แพ็ค!M:M)+SUMIF(ธุรการ!$C:$C,'รับ-จ่าย ประจำวัน'!$B596,ธุรการ!M:M)+SUMIF(เส้นแต่งหน้าขนมปัง!$C:$C,'รับ-จ่าย ประจำวัน'!$B596,เส้นแต่งหน้าขนมปัง!M:M)+SUMIF('วางแผนBC,CJ'!$C:$C,'รับ-จ่าย ประจำวัน'!$B596,'วางแผนBC,CJ'!M:M)+SUMIF(RD!$C:$C,'รับ-จ่าย ประจำวัน'!$B596,RD!M:M)+SUMIF('FG,ออนไล,คัดแยก'!$C:$C,'รับ-จ่าย ประจำวัน'!$B596,'FG,ออนไล,คัดแยก'!M:M)</f>
        <v>0</v>
      </c>
      <c r="AU596" s="16">
        <f>SUMIF(เตรียมส่วนผสม!$C:$C,'รับ-จ่าย ประจำวัน'!$B596,เตรียมส่วนผสม!N:N)+SUMIF(กวนไส้!$C:$C,'รับ-จ่าย ประจำวัน'!$B596,กวนไส้!N:N)+SUMIF(ผลิต1!$C:$C,'รับ-จ่าย ประจำวัน'!$B596,ผลิต1!N:N)+SUMIF(ผลิต2!$C:$C,'รับ-จ่าย ประจำวัน'!$B596,ผลิต2!N:N)+SUMIF(เส้นแต่งหน้าขนมเค้ก!$C:$C,'รับ-จ่าย ประจำวัน'!$B596,เส้นแต่งหน้าขนมเค้ก!N:N)+SUMIF(แพ็ค!$C:$C,'รับ-จ่าย ประจำวัน'!$B596,แพ็ค!N:N)+SUMIF(ธุรการ!$C:$C,'รับ-จ่าย ประจำวัน'!$B596,ธุรการ!N:N)+SUMIF(เส้นแต่งหน้าขนมปัง!$C:$C,'รับ-จ่าย ประจำวัน'!$B596,เส้นแต่งหน้าขนมปัง!N:N)+SUMIF('วางแผนBC,CJ'!$C:$C,'รับ-จ่าย ประจำวัน'!$B596,'วางแผนBC,CJ'!N:N)+SUMIF(RD!$C:$C,'รับ-จ่าย ประจำวัน'!$B596,RD!N:N)+SUMIF('FG,ออนไล,คัดแยก'!$C:$C,'รับ-จ่าย ประจำวัน'!$B596,'FG,ออนไล,คัดแยก'!N:N)</f>
        <v>0</v>
      </c>
      <c r="AV596" s="16">
        <f>SUMIF(เตรียมส่วนผสม!$C:$C,'รับ-จ่าย ประจำวัน'!$B596,เตรียมส่วนผสม!O:O)+SUMIF(กวนไส้!$C:$C,'รับ-จ่าย ประจำวัน'!$B596,กวนไส้!O:O)+SUMIF(ผลิต1!$C:$C,'รับ-จ่าย ประจำวัน'!$B596,ผลิต1!O:O)+SUMIF(ผลิต2!$C:$C,'รับ-จ่าย ประจำวัน'!$B596,ผลิต2!O:O)+SUMIF(เส้นแต่งหน้าขนมเค้ก!$C:$C,'รับ-จ่าย ประจำวัน'!$B596,เส้นแต่งหน้าขนมเค้ก!O:O)+SUMIF(แพ็ค!$C:$C,'รับ-จ่าย ประจำวัน'!$B596,แพ็ค!O:O)+SUMIF(ธุรการ!$C:$C,'รับ-จ่าย ประจำวัน'!$B596,ธุรการ!O:O)+SUMIF(เส้นแต่งหน้าขนมปัง!$C:$C,'รับ-จ่าย ประจำวัน'!$B596,เส้นแต่งหน้าขนมปัง!O:O)+SUMIF('วางแผนBC,CJ'!$C:$C,'รับ-จ่าย ประจำวัน'!$B596,'วางแผนBC,CJ'!O:O)+SUMIF(RD!$C:$C,'รับ-จ่าย ประจำวัน'!$B596,RD!O:O)+SUMIF('FG,ออนไล,คัดแยก'!$C:$C,'รับ-จ่าย ประจำวัน'!$B596,'FG,ออนไล,คัดแยก'!O:O)</f>
        <v>0</v>
      </c>
      <c r="AW596" s="16">
        <f>SUMIF(เตรียมส่วนผสม!$C:$C,'รับ-จ่าย ประจำวัน'!$B596,เตรียมส่วนผสม!P:P)+SUMIF(กวนไส้!$C:$C,'รับ-จ่าย ประจำวัน'!$B596,กวนไส้!P:P)+SUMIF(ผลิต1!$C:$C,'รับ-จ่าย ประจำวัน'!$B596,ผลิต1!P:P)+SUMIF(ผลิต2!$C:$C,'รับ-จ่าย ประจำวัน'!$B596,ผลิต2!P:P)+SUMIF(เส้นแต่งหน้าขนมเค้ก!$C:$C,'รับ-จ่าย ประจำวัน'!$B596,เส้นแต่งหน้าขนมเค้ก!P:P)+SUMIF(แพ็ค!$C:$C,'รับ-จ่าย ประจำวัน'!$B596,แพ็ค!P:P)+SUMIF(ธุรการ!$C:$C,'รับ-จ่าย ประจำวัน'!$B596,ธุรการ!P:P)+SUMIF(เส้นแต่งหน้าขนมปัง!$C:$C,'รับ-จ่าย ประจำวัน'!$B596,เส้นแต่งหน้าขนมปัง!P:P)+SUMIF('วางแผนBC,CJ'!$C:$C,'รับ-จ่าย ประจำวัน'!$B596,'วางแผนBC,CJ'!P:P)+SUMIF(RD!$C:$C,'รับ-จ่าย ประจำวัน'!$B596,RD!P:P)+SUMIF('FG,ออนไล,คัดแยก'!$C:$C,'รับ-จ่าย ประจำวัน'!$B596,'FG,ออนไล,คัดแยก'!P:P)</f>
        <v>0</v>
      </c>
      <c r="AX596" s="16">
        <f>SUMIF(เตรียมส่วนผสม!$C:$C,'รับ-จ่าย ประจำวัน'!$B596,เตรียมส่วนผสม!Q:Q)+SUMIF(กวนไส้!$C:$C,'รับ-จ่าย ประจำวัน'!$B596,กวนไส้!Q:Q)+SUMIF(ผลิต1!$C:$C,'รับ-จ่าย ประจำวัน'!$B596,ผลิต1!Q:Q)+SUMIF(ผลิต2!$C:$C,'รับ-จ่าย ประจำวัน'!$B596,ผลิต2!Q:Q)+SUMIF(เส้นแต่งหน้าขนมเค้ก!$C:$C,'รับ-จ่าย ประจำวัน'!$B596,เส้นแต่งหน้าขนมเค้ก!Q:Q)+SUMIF(แพ็ค!$C:$C,'รับ-จ่าย ประจำวัน'!$B596,แพ็ค!Q:Q)+SUMIF(ธุรการ!$C:$C,'รับ-จ่าย ประจำวัน'!$B596,ธุรการ!Q:Q)+SUMIF(เส้นแต่งหน้าขนมปัง!$C:$C,'รับ-จ่าย ประจำวัน'!$B596,เส้นแต่งหน้าขนมปัง!Q:Q)+SUMIF('วางแผนBC,CJ'!$C:$C,'รับ-จ่าย ประจำวัน'!$B596,'วางแผนBC,CJ'!Q:Q)+SUMIF(RD!$C:$C,'รับ-จ่าย ประจำวัน'!$B596,RD!Q:Q)+SUMIF('FG,ออนไล,คัดแยก'!$C:$C,'รับ-จ่าย ประจำวัน'!$B596,'FG,ออนไล,คัดแยก'!Q:Q)</f>
        <v>0</v>
      </c>
      <c r="AY596" s="16">
        <f>SUMIF(เตรียมส่วนผสม!$C:$C,'รับ-จ่าย ประจำวัน'!$B596,เตรียมส่วนผสม!R:R)+SUMIF(กวนไส้!$C:$C,'รับ-จ่าย ประจำวัน'!$B596,กวนไส้!R:R)+SUMIF(ผลิต1!$C:$C,'รับ-จ่าย ประจำวัน'!$B596,ผลิต1!R:R)+SUMIF(ผลิต2!$C:$C,'รับ-จ่าย ประจำวัน'!$B596,ผลิต2!R:R)+SUMIF(เส้นแต่งหน้าขนมเค้ก!$C:$C,'รับ-จ่าย ประจำวัน'!$B596,เส้นแต่งหน้าขนมเค้ก!R:R)+SUMIF(แพ็ค!$C:$C,'รับ-จ่าย ประจำวัน'!$B596,แพ็ค!R:R)+SUMIF(ธุรการ!$C:$C,'รับ-จ่าย ประจำวัน'!$B596,ธุรการ!R:R)+SUMIF(เส้นแต่งหน้าขนมปัง!$C:$C,'รับ-จ่าย ประจำวัน'!$B596,เส้นแต่งหน้าขนมปัง!R:R)+SUMIF('วางแผนBC,CJ'!$C:$C,'รับ-จ่าย ประจำวัน'!$B596,'วางแผนBC,CJ'!R:R)+SUMIF(RD!$C:$C,'รับ-จ่าย ประจำวัน'!$B596,RD!R:R)+SUMIF('FG,ออนไล,คัดแยก'!$C:$C,'รับ-จ่าย ประจำวัน'!$B596,'FG,ออนไล,คัดแยก'!R:R)</f>
        <v>0</v>
      </c>
      <c r="AZ596" s="16">
        <f>SUMIF(เตรียมส่วนผสม!$C:$C,'รับ-จ่าย ประจำวัน'!$B596,เตรียมส่วนผสม!S:S)+SUMIF(กวนไส้!$C:$C,'รับ-จ่าย ประจำวัน'!$B596,กวนไส้!S:S)+SUMIF(ผลิต1!$C:$C,'รับ-จ่าย ประจำวัน'!$B596,ผลิต1!S:S)+SUMIF(ผลิต2!$C:$C,'รับ-จ่าย ประจำวัน'!$B596,ผลิต2!S:S)+SUMIF(เส้นแต่งหน้าขนมเค้ก!$C:$C,'รับ-จ่าย ประจำวัน'!$B596,เส้นแต่งหน้าขนมเค้ก!S:S)+SUMIF(แพ็ค!$C:$C,'รับ-จ่าย ประจำวัน'!$B596,แพ็ค!S:S)+SUMIF(ธุรการ!$C:$C,'รับ-จ่าย ประจำวัน'!$B596,ธุรการ!S:S)+SUMIF(เส้นแต่งหน้าขนมปัง!$C:$C,'รับ-จ่าย ประจำวัน'!$B596,เส้นแต่งหน้าขนมปัง!S:S)+SUMIF('วางแผนBC,CJ'!$C:$C,'รับ-จ่าย ประจำวัน'!$B596,'วางแผนBC,CJ'!S:S)+SUMIF(RD!$C:$C,'รับ-จ่าย ประจำวัน'!$B596,RD!S:S)+SUMIF('FG,ออนไล,คัดแยก'!$C:$C,'รับ-จ่าย ประจำวัน'!$B596,'FG,ออนไล,คัดแยก'!S:S)</f>
        <v>0</v>
      </c>
      <c r="BA596" s="16">
        <f>SUMIF(เตรียมส่วนผสม!$C:$C,'รับ-จ่าย ประจำวัน'!$B596,เตรียมส่วนผสม!T:T)+SUMIF(กวนไส้!$C:$C,'รับ-จ่าย ประจำวัน'!$B596,กวนไส้!T:T)+SUMIF(ผลิต1!$C:$C,'รับ-จ่าย ประจำวัน'!$B596,ผลิต1!T:T)+SUMIF(ผลิต2!$C:$C,'รับ-จ่าย ประจำวัน'!$B596,ผลิต2!T:T)+SUMIF(เส้นแต่งหน้าขนมเค้ก!$C:$C,'รับ-จ่าย ประจำวัน'!$B596,เส้นแต่งหน้าขนมเค้ก!T:T)+SUMIF(แพ็ค!$C:$C,'รับ-จ่าย ประจำวัน'!$B596,แพ็ค!T:T)+SUMIF(ธุรการ!$C:$C,'รับ-จ่าย ประจำวัน'!$B596,ธุรการ!T:T)+SUMIF(เส้นแต่งหน้าขนมปัง!$C:$C,'รับ-จ่าย ประจำวัน'!$B596,เส้นแต่งหน้าขนมปัง!T:T)+SUMIF('วางแผนBC,CJ'!$C:$C,'รับ-จ่าย ประจำวัน'!$B596,'วางแผนBC,CJ'!T:T)+SUMIF(RD!$C:$C,'รับ-จ่าย ประจำวัน'!$B596,RD!T:T)+SUMIF('FG,ออนไล,คัดแยก'!$C:$C,'รับ-จ่าย ประจำวัน'!$B596,'FG,ออนไล,คัดแยก'!T:T)</f>
        <v>0</v>
      </c>
      <c r="BB596" s="16">
        <f>SUMIF(เตรียมส่วนผสม!$C:$C,'รับ-จ่าย ประจำวัน'!$B596,เตรียมส่วนผสม!U:U)+SUMIF(กวนไส้!$C:$C,'รับ-จ่าย ประจำวัน'!$B596,กวนไส้!U:U)+SUMIF(ผลิต1!$C:$C,'รับ-จ่าย ประจำวัน'!$B596,ผลิต1!U:U)+SUMIF(ผลิต2!$C:$C,'รับ-จ่าย ประจำวัน'!$B596,ผลิต2!U:U)+SUMIF(เส้นแต่งหน้าขนมเค้ก!$C:$C,'รับ-จ่าย ประจำวัน'!$B596,เส้นแต่งหน้าขนมเค้ก!U:U)+SUMIF(แพ็ค!$C:$C,'รับ-จ่าย ประจำวัน'!$B596,แพ็ค!U:U)+SUMIF(ธุรการ!$C:$C,'รับ-จ่าย ประจำวัน'!$B596,ธุรการ!U:U)+SUMIF(เส้นแต่งหน้าขนมปัง!$C:$C,'รับ-จ่าย ประจำวัน'!$B596,เส้นแต่งหน้าขนมปัง!U:U)+SUMIF('วางแผนBC,CJ'!$C:$C,'รับ-จ่าย ประจำวัน'!$B596,'วางแผนBC,CJ'!U:U)+SUMIF(RD!$C:$C,'รับ-จ่าย ประจำวัน'!$B596,RD!U:U)+SUMIF('FG,ออนไล,คัดแยก'!$C:$C,'รับ-จ่าย ประจำวัน'!$B596,'FG,ออนไล,คัดแยก'!U:U)</f>
        <v>0</v>
      </c>
      <c r="BC596" s="16">
        <f>SUMIF(เตรียมส่วนผสม!$C:$C,'รับ-จ่าย ประจำวัน'!$B596,เตรียมส่วนผสม!V:V)+SUMIF(กวนไส้!$C:$C,'รับ-จ่าย ประจำวัน'!$B596,กวนไส้!V:V)+SUMIF(ผลิต1!$C:$C,'รับ-จ่าย ประจำวัน'!$B596,ผลิต1!V:V)+SUMIF(ผลิต2!$C:$C,'รับ-จ่าย ประจำวัน'!$B596,ผลิต2!V:V)+SUMIF(เส้นแต่งหน้าขนมเค้ก!$C:$C,'รับ-จ่าย ประจำวัน'!$B596,เส้นแต่งหน้าขนมเค้ก!V:V)+SUMIF(แพ็ค!$C:$C,'รับ-จ่าย ประจำวัน'!$B596,แพ็ค!V:V)+SUMIF(ธุรการ!$C:$C,'รับ-จ่าย ประจำวัน'!$B596,ธุรการ!V:V)+SUMIF(เส้นแต่งหน้าขนมปัง!$C:$C,'รับ-จ่าย ประจำวัน'!$B596,เส้นแต่งหน้าขนมปัง!V:V)+SUMIF('วางแผนBC,CJ'!$C:$C,'รับ-จ่าย ประจำวัน'!$B596,'วางแผนBC,CJ'!V:V)+SUMIF(RD!$C:$C,'รับ-จ่าย ประจำวัน'!$B596,RD!V:V)+SUMIF('FG,ออนไล,คัดแยก'!$C:$C,'รับ-จ่าย ประจำวัน'!$B596,'FG,ออนไล,คัดแยก'!V:V)</f>
        <v>0</v>
      </c>
      <c r="BD596" s="16">
        <f>SUMIF(เตรียมส่วนผสม!$C:$C,'รับ-จ่าย ประจำวัน'!$B596,เตรียมส่วนผสม!W:W)+SUMIF(กวนไส้!$C:$C,'รับ-จ่าย ประจำวัน'!$B596,กวนไส้!W:W)+SUMIF(ผลิต1!$C:$C,'รับ-จ่าย ประจำวัน'!$B596,ผลิต1!W:W)+SUMIF(ผลิต2!$C:$C,'รับ-จ่าย ประจำวัน'!$B596,ผลิต2!W:W)+SUMIF(เส้นแต่งหน้าขนมเค้ก!$C:$C,'รับ-จ่าย ประจำวัน'!$B596,เส้นแต่งหน้าขนมเค้ก!W:W)+SUMIF(แพ็ค!$C:$C,'รับ-จ่าย ประจำวัน'!$B596,แพ็ค!W:W)+SUMIF(ธุรการ!$C:$C,'รับ-จ่าย ประจำวัน'!$B596,ธุรการ!W:W)+SUMIF(เส้นแต่งหน้าขนมปัง!$C:$C,'รับ-จ่าย ประจำวัน'!$B596,เส้นแต่งหน้าขนมปัง!W:W)+SUMIF('วางแผนBC,CJ'!$C:$C,'รับ-จ่าย ประจำวัน'!$B596,'วางแผนBC,CJ'!W:W)+SUMIF(RD!$C:$C,'รับ-จ่าย ประจำวัน'!$B596,RD!W:W)+SUMIF('FG,ออนไล,คัดแยก'!$C:$C,'รับ-จ่าย ประจำวัน'!$B596,'FG,ออนไล,คัดแยก'!W:W)</f>
        <v>0</v>
      </c>
      <c r="BE596" s="16">
        <f>SUMIF(เตรียมส่วนผสม!$C:$C,'รับ-จ่าย ประจำวัน'!$B596,เตรียมส่วนผสม!X:X)+SUMIF(กวนไส้!$C:$C,'รับ-จ่าย ประจำวัน'!$B596,กวนไส้!X:X)+SUMIF(ผลิต1!$C:$C,'รับ-จ่าย ประจำวัน'!$B596,ผลิต1!X:X)+SUMIF(ผลิต2!$C:$C,'รับ-จ่าย ประจำวัน'!$B596,ผลิต2!X:X)+SUMIF(เส้นแต่งหน้าขนมเค้ก!$C:$C,'รับ-จ่าย ประจำวัน'!$B596,เส้นแต่งหน้าขนมเค้ก!X:X)+SUMIF(แพ็ค!$C:$C,'รับ-จ่าย ประจำวัน'!$B596,แพ็ค!X:X)+SUMIF(ธุรการ!$C:$C,'รับ-จ่าย ประจำวัน'!$B596,ธุรการ!X:X)+SUMIF(เส้นแต่งหน้าขนมปัง!$C:$C,'รับ-จ่าย ประจำวัน'!$B596,เส้นแต่งหน้าขนมปัง!X:X)+SUMIF('วางแผนBC,CJ'!$C:$C,'รับ-จ่าย ประจำวัน'!$B596,'วางแผนBC,CJ'!X:X)+SUMIF(RD!$C:$C,'รับ-จ่าย ประจำวัน'!$B596,RD!X:X)+SUMIF('FG,ออนไล,คัดแยก'!$C:$C,'รับ-จ่าย ประจำวัน'!$B596,'FG,ออนไล,คัดแยก'!X:X)</f>
        <v>0</v>
      </c>
      <c r="BF596" s="16">
        <f>SUMIF(เตรียมส่วนผสม!$C:$C,'รับ-จ่าย ประจำวัน'!$B596,เตรียมส่วนผสม!Y:Y)+SUMIF(กวนไส้!$C:$C,'รับ-จ่าย ประจำวัน'!$B596,กวนไส้!Y:Y)+SUMIF(ผลิต1!$C:$C,'รับ-จ่าย ประจำวัน'!$B596,ผลิต1!Y:Y)+SUMIF(ผลิต2!$C:$C,'รับ-จ่าย ประจำวัน'!$B596,ผลิต2!Y:Y)+SUMIF(เส้นแต่งหน้าขนมเค้ก!$C:$C,'รับ-จ่าย ประจำวัน'!$B596,เส้นแต่งหน้าขนมเค้ก!Y:Y)+SUMIF(แพ็ค!$C:$C,'รับ-จ่าย ประจำวัน'!$B596,แพ็ค!Y:Y)+SUMIF(ธุรการ!$C:$C,'รับ-จ่าย ประจำวัน'!$B596,ธุรการ!Y:Y)+SUMIF(เส้นแต่งหน้าขนมปัง!$C:$C,'รับ-จ่าย ประจำวัน'!$B596,เส้นแต่งหน้าขนมปัง!Y:Y)+SUMIF('วางแผนBC,CJ'!$C:$C,'รับ-จ่าย ประจำวัน'!$B596,'วางแผนBC,CJ'!Y:Y)+SUMIF(RD!$C:$C,'รับ-จ่าย ประจำวัน'!$B596,RD!Y:Y)+SUMIF('FG,ออนไล,คัดแยก'!$C:$C,'รับ-จ่าย ประจำวัน'!$B596,'FG,ออนไล,คัดแยก'!Y:Y)</f>
        <v>0</v>
      </c>
      <c r="BG596" s="16">
        <f>SUMIF(เตรียมส่วนผสม!$C:$C,'รับ-จ่าย ประจำวัน'!$B596,เตรียมส่วนผสม!Z:Z)+SUMIF(กวนไส้!$C:$C,'รับ-จ่าย ประจำวัน'!$B596,กวนไส้!Z:Z)+SUMIF(ผลิต1!$C:$C,'รับ-จ่าย ประจำวัน'!$B596,ผลิต1!Z:Z)+SUMIF(ผลิต2!$C:$C,'รับ-จ่าย ประจำวัน'!$B596,ผลิต2!Z:Z)+SUMIF(เส้นแต่งหน้าขนมเค้ก!$C:$C,'รับ-จ่าย ประจำวัน'!$B596,เส้นแต่งหน้าขนมเค้ก!Z:Z)+SUMIF(แพ็ค!$C:$C,'รับ-จ่าย ประจำวัน'!$B596,แพ็ค!Z:Z)+SUMIF(ธุรการ!$C:$C,'รับ-จ่าย ประจำวัน'!$B596,ธุรการ!Z:Z)+SUMIF(เส้นแต่งหน้าขนมปัง!$C:$C,'รับ-จ่าย ประจำวัน'!$B596,เส้นแต่งหน้าขนมปัง!Z:Z)+SUMIF('วางแผนBC,CJ'!$C:$C,'รับ-จ่าย ประจำวัน'!$B596,'วางแผนBC,CJ'!Z:Z)+SUMIF(RD!$C:$C,'รับ-จ่าย ประจำวัน'!$B596,RD!Z:Z)+SUMIF('FG,ออนไล,คัดแยก'!$C:$C,'รับ-จ่าย ประจำวัน'!$B596,'FG,ออนไล,คัดแยก'!Z:Z)</f>
        <v>0</v>
      </c>
      <c r="BH596" s="16">
        <f>SUMIF(เตรียมส่วนผสม!$C:$C,'รับ-จ่าย ประจำวัน'!$B596,เตรียมส่วนผสม!AA:AA)+SUMIF(กวนไส้!$C:$C,'รับ-จ่าย ประจำวัน'!$B596,กวนไส้!AA:AA)+SUMIF(ผลิต1!$C:$C,'รับ-จ่าย ประจำวัน'!$B596,ผลิต1!AA:AA)+SUMIF(ผลิต2!$C:$C,'รับ-จ่าย ประจำวัน'!$B596,ผลิต2!AA:AA)+SUMIF(เส้นแต่งหน้าขนมเค้ก!$C:$C,'รับ-จ่าย ประจำวัน'!$B596,เส้นแต่งหน้าขนมเค้ก!AA:AA)+SUMIF(แพ็ค!$C:$C,'รับ-จ่าย ประจำวัน'!$B596,แพ็ค!AA:AA)+SUMIF(ธุรการ!$C:$C,'รับ-จ่าย ประจำวัน'!$B596,ธุรการ!AA:AA)+SUMIF(เส้นแต่งหน้าขนมปัง!$C:$C,'รับ-จ่าย ประจำวัน'!$B596,เส้นแต่งหน้าขนมปัง!AA:AA)+SUMIF('วางแผนBC,CJ'!$C:$C,'รับ-จ่าย ประจำวัน'!$B596,'วางแผนBC,CJ'!AA:AA)+SUMIF(RD!$C:$C,'รับ-จ่าย ประจำวัน'!$B596,RD!AA:AA)+SUMIF('FG,ออนไล,คัดแยก'!$C:$C,'รับ-จ่าย ประจำวัน'!$B596,'FG,ออนไล,คัดแยก'!AA:AA)</f>
        <v>0</v>
      </c>
      <c r="BI596" s="16">
        <f>SUMIF(เตรียมส่วนผสม!$C:$C,'รับ-จ่าย ประจำวัน'!$B596,เตรียมส่วนผสม!AB:AB)+SUMIF(กวนไส้!$C:$C,'รับ-จ่าย ประจำวัน'!$B596,กวนไส้!AB:AB)+SUMIF(ผลิต1!$C:$C,'รับ-จ่าย ประจำวัน'!$B596,ผลิต1!AB:AB)+SUMIF(ผลิต2!$C:$C,'รับ-จ่าย ประจำวัน'!$B596,ผลิต2!AB:AB)+SUMIF(เส้นแต่งหน้าขนมเค้ก!$C:$C,'รับ-จ่าย ประจำวัน'!$B596,เส้นแต่งหน้าขนมเค้ก!AB:AB)+SUMIF(แพ็ค!$C:$C,'รับ-จ่าย ประจำวัน'!$B596,แพ็ค!AB:AB)+SUMIF(ธุรการ!$C:$C,'รับ-จ่าย ประจำวัน'!$B596,ธุรการ!AB:AB)+SUMIF(เส้นแต่งหน้าขนมปัง!$C:$C,'รับ-จ่าย ประจำวัน'!$B596,เส้นแต่งหน้าขนมปัง!AB:AB)+SUMIF('วางแผนBC,CJ'!$C:$C,'รับ-จ่าย ประจำวัน'!$B596,'วางแผนBC,CJ'!AB:AB)+SUMIF(RD!$C:$C,'รับ-จ่าย ประจำวัน'!$B596,RD!AB:AB)+SUMIF('FG,ออนไล,คัดแยก'!$C:$C,'รับ-จ่าย ประจำวัน'!$B596,'FG,ออนไล,คัดแยก'!AB:AB)</f>
        <v>0</v>
      </c>
      <c r="BJ596" s="16">
        <f>SUMIF(เตรียมส่วนผสม!$C:$C,'รับ-จ่าย ประจำวัน'!$B596,เตรียมส่วนผสม!AC:AC)+SUMIF(กวนไส้!$C:$C,'รับ-จ่าย ประจำวัน'!$B596,กวนไส้!AC:AC)+SUMIF(ผลิต1!$C:$C,'รับ-จ่าย ประจำวัน'!$B596,ผลิต1!AC:AC)+SUMIF(ผลิต2!$C:$C,'รับ-จ่าย ประจำวัน'!$B596,ผลิต2!AC:AC)+SUMIF(เส้นแต่งหน้าขนมเค้ก!$C:$C,'รับ-จ่าย ประจำวัน'!$B596,เส้นแต่งหน้าขนมเค้ก!AC:AC)+SUMIF(แพ็ค!$C:$C,'รับ-จ่าย ประจำวัน'!$B596,แพ็ค!AC:AC)+SUMIF(ธุรการ!$C:$C,'รับ-จ่าย ประจำวัน'!$B596,ธุรการ!AC:AC)+SUMIF(เส้นแต่งหน้าขนมปัง!$C:$C,'รับ-จ่าย ประจำวัน'!$B596,เส้นแต่งหน้าขนมปัง!AC:AC)+SUMIF('วางแผนBC,CJ'!$C:$C,'รับ-จ่าย ประจำวัน'!$B596,'วางแผนBC,CJ'!AC:AC)+SUMIF(RD!$C:$C,'รับ-จ่าย ประจำวัน'!$B596,RD!AC:AC)+SUMIF('FG,ออนไล,คัดแยก'!$C:$C,'รับ-จ่าย ประจำวัน'!$B596,'FG,ออนไล,คัดแยก'!AC:AC)</f>
        <v>0</v>
      </c>
      <c r="BK596" s="16">
        <f>SUMIF(เตรียมส่วนผสม!$C:$C,'รับ-จ่าย ประจำวัน'!$B596,เตรียมส่วนผสม!AD:AD)+SUMIF(กวนไส้!$C:$C,'รับ-จ่าย ประจำวัน'!$B596,กวนไส้!AD:AD)+SUMIF(ผลิต1!$C:$C,'รับ-จ่าย ประจำวัน'!$B596,ผลิต1!AD:AD)+SUMIF(ผลิต2!$C:$C,'รับ-จ่าย ประจำวัน'!$B596,ผลิต2!AD:AD)+SUMIF(เส้นแต่งหน้าขนมเค้ก!$C:$C,'รับ-จ่าย ประจำวัน'!$B596,เส้นแต่งหน้าขนมเค้ก!AD:AD)+SUMIF(แพ็ค!$C:$C,'รับ-จ่าย ประจำวัน'!$B596,แพ็ค!AD:AD)+SUMIF(ธุรการ!$C:$C,'รับ-จ่าย ประจำวัน'!$B596,ธุรการ!AD:AD)+SUMIF(เส้นแต่งหน้าขนมปัง!$C:$C,'รับ-จ่าย ประจำวัน'!$B596,เส้นแต่งหน้าขนมปัง!AD:AD)+SUMIF('วางแผนBC,CJ'!$C:$C,'รับ-จ่าย ประจำวัน'!$B596,'วางแผนBC,CJ'!AD:AD)+SUMIF(RD!$C:$C,'รับ-จ่าย ประจำวัน'!$B596,RD!AD:AD)+SUMIF('FG,ออนไล,คัดแยก'!$C:$C,'รับ-จ่าย ประจำวัน'!$B596,'FG,ออนไล,คัดแยก'!AD:AD)</f>
        <v>0</v>
      </c>
      <c r="BL596" s="16">
        <f>SUMIF(เตรียมส่วนผสม!$C:$C,'รับ-จ่าย ประจำวัน'!$B596,เตรียมส่วนผสม!AE:AE)+SUMIF(กวนไส้!$C:$C,'รับ-จ่าย ประจำวัน'!$B596,กวนไส้!AE:AE)+SUMIF(ผลิต1!$C:$C,'รับ-จ่าย ประจำวัน'!$B596,ผลิต1!AE:AE)+SUMIF(ผลิต2!$C:$C,'รับ-จ่าย ประจำวัน'!$B596,ผลิต2!AE:AE)+SUMIF(เส้นแต่งหน้าขนมเค้ก!$C:$C,'รับ-จ่าย ประจำวัน'!$B596,เส้นแต่งหน้าขนมเค้ก!AE:AE)+SUMIF(แพ็ค!$C:$C,'รับ-จ่าย ประจำวัน'!$B596,แพ็ค!AE:AE)+SUMIF(ธุรการ!$C:$C,'รับ-จ่าย ประจำวัน'!$B596,ธุรการ!AE:AE)+SUMIF(เส้นแต่งหน้าขนมปัง!$C:$C,'รับ-จ่าย ประจำวัน'!$B596,เส้นแต่งหน้าขนมปัง!AE:AE)+SUMIF('วางแผนBC,CJ'!$C:$C,'รับ-จ่าย ประจำวัน'!$B596,'วางแผนBC,CJ'!AE:AE)+SUMIF(RD!$C:$C,'รับ-จ่าย ประจำวัน'!$B596,RD!AE:AE)+SUMIF('FG,ออนไล,คัดแยก'!$C:$C,'รับ-จ่าย ประจำวัน'!$B596,'FG,ออนไล,คัดแยก'!AE:AE)</f>
        <v>0</v>
      </c>
      <c r="BM596" s="16">
        <f>SUMIF(เตรียมส่วนผสม!$C:$C,'รับ-จ่าย ประจำวัน'!$B596,เตรียมส่วนผสม!AF:AF)+SUMIF(กวนไส้!$C:$C,'รับ-จ่าย ประจำวัน'!$B596,กวนไส้!AF:AF)+SUMIF(ผลิต1!$C:$C,'รับ-จ่าย ประจำวัน'!$B596,ผลิต1!AF:AF)+SUMIF(ผลิต2!$C:$C,'รับ-จ่าย ประจำวัน'!$B596,ผลิต2!AF:AF)+SUMIF(เส้นแต่งหน้าขนมเค้ก!$C:$C,'รับ-จ่าย ประจำวัน'!$B596,เส้นแต่งหน้าขนมเค้ก!AF:AF)+SUMIF(แพ็ค!$C:$C,'รับ-จ่าย ประจำวัน'!$B596,แพ็ค!AF:AF)+SUMIF(ธุรการ!$C:$C,'รับ-จ่าย ประจำวัน'!$B596,ธุรการ!AF:AF)+SUMIF(เส้นแต่งหน้าขนมปัง!$C:$C,'รับ-จ่าย ประจำวัน'!$B596,เส้นแต่งหน้าขนมปัง!AF:AF)+SUMIF('วางแผนBC,CJ'!$C:$C,'รับ-จ่าย ประจำวัน'!$B596,'วางแผนBC,CJ'!AF:AF)+SUMIF(RD!$C:$C,'รับ-จ่าย ประจำวัน'!$B596,RD!AF:AF)+SUMIF('FG,ออนไล,คัดแยก'!$C:$C,'รับ-จ่าย ประจำวัน'!$B596,'FG,ออนไล,คัดแยก'!AF:AF)</f>
        <v>0</v>
      </c>
      <c r="BN596" s="16">
        <f>SUMIF(เตรียมส่วนผสม!$C:$C,'รับ-จ่าย ประจำวัน'!$B596,เตรียมส่วนผสม!AG:AG)+SUMIF(กวนไส้!$C:$C,'รับ-จ่าย ประจำวัน'!$B596,กวนไส้!AG:AG)+SUMIF(ผลิต1!$C:$C,'รับ-จ่าย ประจำวัน'!$B596,ผลิต1!AG:AG)+SUMIF(ผลิต2!$C:$C,'รับ-จ่าย ประจำวัน'!$B596,ผลิต2!AG:AG)+SUMIF(เส้นแต่งหน้าขนมเค้ก!$C:$C,'รับ-จ่าย ประจำวัน'!$B596,เส้นแต่งหน้าขนมเค้ก!AG:AG)+SUMIF(แพ็ค!$C:$C,'รับ-จ่าย ประจำวัน'!$B596,แพ็ค!AG:AG)+SUMIF(ธุรการ!$C:$C,'รับ-จ่าย ประจำวัน'!$B596,ธุรการ!AG:AG)+SUMIF(เส้นแต่งหน้าขนมปัง!$C:$C,'รับ-จ่าย ประจำวัน'!$B596,เส้นแต่งหน้าขนมปัง!AG:AG)+SUMIF('วางแผนBC,CJ'!$C:$C,'รับ-จ่าย ประจำวัน'!$B596,'วางแผนBC,CJ'!AG:AG)+SUMIF(RD!$C:$C,'รับ-จ่าย ประจำวัน'!$B596,RD!AG:AG)+SUMIF('FG,ออนไล,คัดแยก'!$C:$C,'รับ-จ่าย ประจำวัน'!$B596,'FG,ออนไล,คัดแยก'!AG:AG)</f>
        <v>0</v>
      </c>
      <c r="BO596" s="16">
        <f>SUMIF(เตรียมส่วนผสม!$C:$C,'รับ-จ่าย ประจำวัน'!$B596,เตรียมส่วนผสม!AH:AH)+SUMIF(กวนไส้!$C:$C,'รับ-จ่าย ประจำวัน'!$B596,กวนไส้!AH:AH)+SUMIF(ผลิต1!$C:$C,'รับ-จ่าย ประจำวัน'!$B596,ผลิต1!AH:AH)+SUMIF(ผลิต2!$C:$C,'รับ-จ่าย ประจำวัน'!$B596,ผลิต2!AH:AH)+SUMIF(เส้นแต่งหน้าขนมเค้ก!$C:$C,'รับ-จ่าย ประจำวัน'!$B596,เส้นแต่งหน้าขนมเค้ก!AH:AH)+SUMIF(แพ็ค!$C:$C,'รับ-จ่าย ประจำวัน'!$B596,แพ็ค!AH:AH)+SUMIF(ธุรการ!$C:$C,'รับ-จ่าย ประจำวัน'!$B596,ธุรการ!AH:AH)+SUMIF(เส้นแต่งหน้าขนมปัง!$C:$C,'รับ-จ่าย ประจำวัน'!$B596,เส้นแต่งหน้าขนมปัง!AH:AH)+SUMIF('วางแผนBC,CJ'!$C:$C,'รับ-จ่าย ประจำวัน'!$B596,'วางแผนBC,CJ'!AH:AH)+SUMIF(RD!$C:$C,'รับ-จ่าย ประจำวัน'!$B596,RD!AH:AH)+SUMIF('FG,ออนไล,คัดแยก'!$C:$C,'รับ-จ่าย ประจำวัน'!$B596,'FG,ออนไล,คัดแยก'!AH:AH)</f>
        <v>0</v>
      </c>
      <c r="BP596" s="16">
        <f>SUMIF(เตรียมส่วนผสม!$C:$C,'รับ-จ่าย ประจำวัน'!$B596,เตรียมส่วนผสม!AI:AI)+SUMIF(กวนไส้!$C:$C,'รับ-จ่าย ประจำวัน'!$B596,กวนไส้!AI:AI)+SUMIF(ผลิต1!$C:$C,'รับ-จ่าย ประจำวัน'!$B596,ผลิต1!AI:AI)+SUMIF(ผลิต2!$C:$C,'รับ-จ่าย ประจำวัน'!$B596,ผลิต2!AI:AI)+SUMIF(เส้นแต่งหน้าขนมเค้ก!$C:$C,'รับ-จ่าย ประจำวัน'!$B596,เส้นแต่งหน้าขนมเค้ก!AI:AI)+SUMIF(แพ็ค!$C:$C,'รับ-จ่าย ประจำวัน'!$B596,แพ็ค!AI:AI)+SUMIF(ธุรการ!$C:$C,'รับ-จ่าย ประจำวัน'!$B596,ธุรการ!AI:AI)+SUMIF(เส้นแต่งหน้าขนมปัง!$C:$C,'รับ-จ่าย ประจำวัน'!$B596,เส้นแต่งหน้าขนมปัง!AI:AI)+SUMIF('วางแผนBC,CJ'!$C:$C,'รับ-จ่าย ประจำวัน'!$B596,'วางแผนBC,CJ'!AI:AI)+SUMIF(RD!$C:$C,'รับ-จ่าย ประจำวัน'!$B596,RD!AI:AI)+SUMIF('FG,ออนไล,คัดแยก'!$C:$C,'รับ-จ่าย ประจำวัน'!$B596,'FG,ออนไล,คัดแยก'!AI:AI)</f>
        <v>0</v>
      </c>
      <c r="BQ596" s="16">
        <f>SUMIF(เตรียมส่วนผสม!$C:$C,'รับ-จ่าย ประจำวัน'!$B596,เตรียมส่วนผสม!AJ:AJ)+SUMIF(กวนไส้!$C:$C,'รับ-จ่าย ประจำวัน'!$B596,กวนไส้!AJ:AJ)+SUMIF(ผลิต1!$C:$C,'รับ-จ่าย ประจำวัน'!$B596,ผลิต1!AJ:AJ)+SUMIF(ผลิต2!$C:$C,'รับ-จ่าย ประจำวัน'!$B596,ผลิต2!AJ:AJ)+SUMIF(เส้นแต่งหน้าขนมเค้ก!$C:$C,'รับ-จ่าย ประจำวัน'!$B596,เส้นแต่งหน้าขนมเค้ก!AJ:AJ)+SUMIF(แพ็ค!$C:$C,'รับ-จ่าย ประจำวัน'!$B596,แพ็ค!AJ:AJ)+SUMIF(ธุรการ!$C:$C,'รับ-จ่าย ประจำวัน'!$B596,ธุรการ!AJ:AJ)+SUMIF(เส้นแต่งหน้าขนมปัง!$C:$C,'รับ-จ่าย ประจำวัน'!$B596,เส้นแต่งหน้าขนมปัง!AJ:AJ)+SUMIF('วางแผนBC,CJ'!$C:$C,'รับ-จ่าย ประจำวัน'!$B596,'วางแผนBC,CJ'!AJ:AJ)+SUMIF(RD!$C:$C,'รับ-จ่าย ประจำวัน'!$B596,RD!AJ:AJ)+SUMIF('FG,ออนไล,คัดแยก'!$C:$C,'รับ-จ่าย ประจำวัน'!$B596,'FG,ออนไล,คัดแยก'!AJ:AJ)</f>
        <v>0</v>
      </c>
      <c r="BR596" s="16">
        <f>SUMIF(เตรียมส่วนผสม!$C:$C,'รับ-จ่าย ประจำวัน'!$B596,เตรียมส่วนผสม!AK:AK)+SUMIF(กวนไส้!$C:$C,'รับ-จ่าย ประจำวัน'!$B596,กวนไส้!AK:AK)+SUMIF(ผลิต1!$C:$C,'รับ-จ่าย ประจำวัน'!$B596,ผลิต1!AK:AK)+SUMIF(ผลิต2!$C:$C,'รับ-จ่าย ประจำวัน'!$B596,ผลิต2!AK:AK)+SUMIF(เส้นแต่งหน้าขนมเค้ก!$C:$C,'รับ-จ่าย ประจำวัน'!$B596,เส้นแต่งหน้าขนมเค้ก!AK:AK)+SUMIF(แพ็ค!$C:$C,'รับ-จ่าย ประจำวัน'!$B596,แพ็ค!AK:AK)+SUMIF(ธุรการ!$C:$C,'รับ-จ่าย ประจำวัน'!$B596,ธุรการ!AK:AK)+SUMIF(เส้นแต่งหน้าขนมปัง!$C:$C,'รับ-จ่าย ประจำวัน'!$B596,เส้นแต่งหน้าขนมปัง!AK:AK)+SUMIF('วางแผนBC,CJ'!$C:$C,'รับ-จ่าย ประจำวัน'!$B596,'วางแผนBC,CJ'!AK:AK)+SUMIF(RD!$C:$C,'รับ-จ่าย ประจำวัน'!$B596,RD!AK:AK)+SUMIF('FG,ออนไล,คัดแยก'!$C:$C,'รับ-จ่าย ประจำวัน'!$B596,'FG,ออนไล,คัดแยก'!AK:AK)</f>
        <v>0</v>
      </c>
      <c r="BS596" s="16">
        <f>SUMIF(เตรียมส่วนผสม!$C:$C,'รับ-จ่าย ประจำวัน'!$B596,เตรียมส่วนผสม!AL:AL)+SUMIF(กวนไส้!$C:$C,'รับ-จ่าย ประจำวัน'!$B596,กวนไส้!AL:AL)+SUMIF(ผลิต1!$C:$C,'รับ-จ่าย ประจำวัน'!$B596,ผลิต1!AL:AL)+SUMIF(ผลิต2!$C:$C,'รับ-จ่าย ประจำวัน'!$B596,ผลิต2!AL:AL)+SUMIF(เส้นแต่งหน้าขนมเค้ก!$C:$C,'รับ-จ่าย ประจำวัน'!$B596,เส้นแต่งหน้าขนมเค้ก!AL:AL)+SUMIF(แพ็ค!$C:$C,'รับ-จ่าย ประจำวัน'!$B596,แพ็ค!AL:AL)+SUMIF(ธุรการ!$C:$C,'รับ-จ่าย ประจำวัน'!$B596,ธุรการ!AL:AL)+SUMIF(เส้นแต่งหน้าขนมปัง!$C:$C,'รับ-จ่าย ประจำวัน'!$B596,เส้นแต่งหน้าขนมปัง!AL:AL)+SUMIF('วางแผนBC,CJ'!$C:$C,'รับ-จ่าย ประจำวัน'!$B596,'วางแผนBC,CJ'!AL:AL)+SUMIF(RD!$C:$C,'รับ-จ่าย ประจำวัน'!$B596,RD!AL:AL)+SUMIF('FG,ออนไล,คัดแยก'!$C:$C,'รับ-จ่าย ประจำวัน'!$B596,'FG,ออนไล,คัดแยก'!AL:AL)</f>
        <v>0</v>
      </c>
      <c r="BT596" s="18">
        <f t="shared" si="126"/>
        <v>0</v>
      </c>
      <c r="BU596" s="116"/>
      <c r="BV596" s="146">
        <f t="shared" si="127"/>
        <v>1200</v>
      </c>
      <c r="BW596" s="183">
        <v>30</v>
      </c>
      <c r="BX596" s="172">
        <f t="shared" si="124"/>
        <v>0</v>
      </c>
      <c r="BY596" s="188" t="e">
        <f t="shared" si="122"/>
        <v>#DIV/0!</v>
      </c>
      <c r="BZ596" s="180" t="e">
        <f t="shared" ca="1" si="128"/>
        <v>#DIV/0!</v>
      </c>
      <c r="CA596" s="93"/>
      <c r="CB596" s="93"/>
      <c r="CC596" s="93"/>
      <c r="CD596" s="93"/>
      <c r="CE596" s="93"/>
      <c r="CF596" s="93"/>
      <c r="CG596" s="93"/>
      <c r="CH596" s="93"/>
      <c r="CI596" s="93"/>
      <c r="CJ596" s="97"/>
      <c r="CK596" s="9">
        <f t="shared" si="123"/>
        <v>1200</v>
      </c>
    </row>
    <row r="597" spans="1:89" hidden="1" x14ac:dyDescent="0.5">
      <c r="A597" s="149"/>
      <c r="B597" s="34">
        <v>1023401143</v>
      </c>
      <c r="C597" s="156" t="s">
        <v>2066</v>
      </c>
      <c r="D597" s="141" t="s">
        <v>91</v>
      </c>
      <c r="E597" s="25"/>
      <c r="F597" s="132"/>
      <c r="G597" s="25"/>
      <c r="H597" s="25">
        <v>0</v>
      </c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11"/>
      <c r="AF597" s="11"/>
      <c r="AG597" s="11"/>
      <c r="AH597" s="11"/>
      <c r="AI597" s="25"/>
      <c r="AJ597" s="25"/>
      <c r="AK597" s="25"/>
      <c r="AL597" s="25"/>
      <c r="AM597" s="25"/>
      <c r="AN597" s="15">
        <f t="shared" si="129"/>
        <v>0</v>
      </c>
      <c r="AO597" s="16">
        <f>SUMIF(เตรียมส่วนผสม!$C:$C,'รับ-จ่าย ประจำวัน'!$B597,เตรียมส่วนผสม!H:H)+SUMIF(กวนไส้!$C:$C,'รับ-จ่าย ประจำวัน'!$B597,กวนไส้!H:H)+SUMIF(ผลิต1!$C:$C,'รับ-จ่าย ประจำวัน'!$B597,ผลิต1!H:H)+SUMIF(ผลิต2!$C:$C,'รับ-จ่าย ประจำวัน'!$B597,ผลิต2!H:H)+SUMIF(เส้นแต่งหน้าขนมเค้ก!$C:$C,'รับ-จ่าย ประจำวัน'!$B597,เส้นแต่งหน้าขนมเค้ก!H:H)+SUMIF(แพ็ค!$C:$C,'รับ-จ่าย ประจำวัน'!$B597,แพ็ค!H:H)+SUMIF(ธุรการ!$C:$C,'รับ-จ่าย ประจำวัน'!$B597,ธุรการ!H:H)+SUMIF(เส้นแต่งหน้าขนมปัง!$C:$C,'รับ-จ่าย ประจำวัน'!$B597,เส้นแต่งหน้าขนมปัง!H:H)+SUMIF('วางแผนBC,CJ'!$C:$C,'รับ-จ่าย ประจำวัน'!$B597,'วางแผนBC,CJ'!H:H)+SUMIF(RD!$C:$C,'รับ-จ่าย ประจำวัน'!$B597,RD!H:H)+SUMIF('FG,ออนไล,คัดแยก'!$C:$C,'รับ-จ่าย ประจำวัน'!$B597,'FG,ออนไล,คัดแยก'!H:H)</f>
        <v>0</v>
      </c>
      <c r="AP597" s="16">
        <f>SUMIF(เตรียมส่วนผสม!$C:$C,'รับ-จ่าย ประจำวัน'!$B597,เตรียมส่วนผสม!I:I)+SUMIF(กวนไส้!$C:$C,'รับ-จ่าย ประจำวัน'!$B597,กวนไส้!I:I)+SUMIF(ผลิต1!$C:$C,'รับ-จ่าย ประจำวัน'!$B597,ผลิต1!I:I)+SUMIF(ผลิต2!$C:$C,'รับ-จ่าย ประจำวัน'!$B597,ผลิต2!I:I)+SUMIF(เส้นแต่งหน้าขนมเค้ก!$C:$C,'รับ-จ่าย ประจำวัน'!$B597,เส้นแต่งหน้าขนมเค้ก!I:I)+SUMIF(แพ็ค!$C:$C,'รับ-จ่าย ประจำวัน'!$B597,แพ็ค!I:I)+SUMIF(ธุรการ!$C:$C,'รับ-จ่าย ประจำวัน'!$B597,ธุรการ!I:I)+SUMIF(เส้นแต่งหน้าขนมปัง!$C:$C,'รับ-จ่าย ประจำวัน'!$B597,เส้นแต่งหน้าขนมปัง!I:I)+SUMIF('วางแผนBC,CJ'!$C:$C,'รับ-จ่าย ประจำวัน'!$B597,'วางแผนBC,CJ'!I:I)+SUMIF(RD!$C:$C,'รับ-จ่าย ประจำวัน'!$B597,RD!I:I)+SUMIF('FG,ออนไล,คัดแยก'!$C:$C,'รับ-จ่าย ประจำวัน'!$B597,'FG,ออนไล,คัดแยก'!I:I)</f>
        <v>0</v>
      </c>
      <c r="AQ597" s="16">
        <f>SUMIF(เตรียมส่วนผสม!$C:$C,'รับ-จ่าย ประจำวัน'!$B597,เตรียมส่วนผสม!J:J)+SUMIF(กวนไส้!$C:$C,'รับ-จ่าย ประจำวัน'!$B597,กวนไส้!J:J)+SUMIF(ผลิต1!$C:$C,'รับ-จ่าย ประจำวัน'!$B597,ผลิต1!J:J)+SUMIF(ผลิต2!$C:$C,'รับ-จ่าย ประจำวัน'!$B597,ผลิต2!J:J)+SUMIF(เส้นแต่งหน้าขนมเค้ก!$C:$C,'รับ-จ่าย ประจำวัน'!$B597,เส้นแต่งหน้าขนมเค้ก!J:J)+SUMIF(แพ็ค!$C:$C,'รับ-จ่าย ประจำวัน'!$B597,แพ็ค!J:J)+SUMIF(ธุรการ!$C:$C,'รับ-จ่าย ประจำวัน'!$B597,ธุรการ!J:J)+SUMIF(เส้นแต่งหน้าขนมปัง!$C:$C,'รับ-จ่าย ประจำวัน'!$B597,เส้นแต่งหน้าขนมปัง!J:J)+SUMIF('วางแผนBC,CJ'!$C:$C,'รับ-จ่าย ประจำวัน'!$B597,'วางแผนBC,CJ'!J:J)+SUMIF(RD!$C:$C,'รับ-จ่าย ประจำวัน'!$B597,RD!J:J)+SUMIF('FG,ออนไล,คัดแยก'!$C:$C,'รับ-จ่าย ประจำวัน'!$B597,'FG,ออนไล,คัดแยก'!J:J)</f>
        <v>0</v>
      </c>
      <c r="AR597" s="44">
        <f>SUMIF(เตรียมส่วนผสม!$C:$C,'รับ-จ่าย ประจำวัน'!$B597,เตรียมส่วนผสม!K:K)+SUMIF(กวนไส้!$C:$C,'รับ-จ่าย ประจำวัน'!$B597,กวนไส้!K:K)+SUMIF(ผลิต1!$C:$C,'รับ-จ่าย ประจำวัน'!$B597,ผลิต1!K:K)+SUMIF(ผลิต2!$C:$C,'รับ-จ่าย ประจำวัน'!$B597,ผลิต2!K:K)+SUMIF(เส้นแต่งหน้าขนมเค้ก!$C:$C,'รับ-จ่าย ประจำวัน'!$B597,เส้นแต่งหน้าขนมเค้ก!K:K)+SUMIF(แพ็ค!$C:$C,'รับ-จ่าย ประจำวัน'!$B597,แพ็ค!K:K)+SUMIF(ธุรการ!$C:$C,'รับ-จ่าย ประจำวัน'!$B597,ธุรการ!K:K)+SUMIF(เส้นแต่งหน้าขนมปัง!$C:$C,'รับ-จ่าย ประจำวัน'!$B597,เส้นแต่งหน้าขนมปัง!K:K)+SUMIF('วางแผนBC,CJ'!$C:$C,'รับ-จ่าย ประจำวัน'!$B597,'วางแผนBC,CJ'!K:K)+SUMIF(RD!$C:$C,'รับ-จ่าย ประจำวัน'!$B597,RD!K:K)+SUMIF('FG,ออนไล,คัดแยก'!$C:$C,'รับ-จ่าย ประจำวัน'!$B597,'FG,ออนไล,คัดแยก'!K:K)</f>
        <v>0</v>
      </c>
      <c r="AS597" s="44">
        <f>SUMIF(เตรียมส่วนผสม!$C:$C,'รับ-จ่าย ประจำวัน'!$B597,เตรียมส่วนผสม!L:L)+SUMIF(กวนไส้!$C:$C,'รับ-จ่าย ประจำวัน'!$B597,กวนไส้!L:L)+SUMIF(ผลิต1!$C:$C,'รับ-จ่าย ประจำวัน'!$B597,ผลิต1!L:L)+SUMIF(ผลิต2!$C:$C,'รับ-จ่าย ประจำวัน'!$B597,ผลิต2!L:L)+SUMIF(เส้นแต่งหน้าขนมเค้ก!$C:$C,'รับ-จ่าย ประจำวัน'!$B597,เส้นแต่งหน้าขนมเค้ก!L:L)+SUMIF(แพ็ค!$C:$C,'รับ-จ่าย ประจำวัน'!$B597,แพ็ค!L:L)+SUMIF(ธุรการ!$C:$C,'รับ-จ่าย ประจำวัน'!$B597,ธุรการ!L:L)+SUMIF(เส้นแต่งหน้าขนมปัง!$C:$C,'รับ-จ่าย ประจำวัน'!$B597,เส้นแต่งหน้าขนมปัง!L:L)+SUMIF('วางแผนBC,CJ'!$C:$C,'รับ-จ่าย ประจำวัน'!$B597,'วางแผนBC,CJ'!L:L)+SUMIF(RD!$C:$C,'รับ-จ่าย ประจำวัน'!$B597,RD!L:L)+SUMIF('FG,ออนไล,คัดแยก'!$C:$C,'รับ-จ่าย ประจำวัน'!$B597,'FG,ออนไล,คัดแยก'!L:L)</f>
        <v>0</v>
      </c>
      <c r="AT597" s="44">
        <f>SUMIF(เตรียมส่วนผสม!$C:$C,'รับ-จ่าย ประจำวัน'!$B597,เตรียมส่วนผสม!M:M)+SUMIF(กวนไส้!$C:$C,'รับ-จ่าย ประจำวัน'!$B597,กวนไส้!M:M)+SUMIF(ผลิต1!$C:$C,'รับ-จ่าย ประจำวัน'!$B597,ผลิต1!M:M)+SUMIF(ผลิต2!$C:$C,'รับ-จ่าย ประจำวัน'!$B597,ผลิต2!M:M)+SUMIF(เส้นแต่งหน้าขนมเค้ก!$C:$C,'รับ-จ่าย ประจำวัน'!$B597,เส้นแต่งหน้าขนมเค้ก!M:M)+SUMIF(แพ็ค!$C:$C,'รับ-จ่าย ประจำวัน'!$B597,แพ็ค!M:M)+SUMIF(ธุรการ!$C:$C,'รับ-จ่าย ประจำวัน'!$B597,ธุรการ!M:M)+SUMIF(เส้นแต่งหน้าขนมปัง!$C:$C,'รับ-จ่าย ประจำวัน'!$B597,เส้นแต่งหน้าขนมปัง!M:M)+SUMIF('วางแผนBC,CJ'!$C:$C,'รับ-จ่าย ประจำวัน'!$B597,'วางแผนBC,CJ'!M:M)+SUMIF(RD!$C:$C,'รับ-จ่าย ประจำวัน'!$B597,RD!M:M)+SUMIF('FG,ออนไล,คัดแยก'!$C:$C,'รับ-จ่าย ประจำวัน'!$B597,'FG,ออนไล,คัดแยก'!M:M)</f>
        <v>0</v>
      </c>
      <c r="AU597" s="44">
        <f>SUMIF(เตรียมส่วนผสม!$C:$C,'รับ-จ่าย ประจำวัน'!$B597,เตรียมส่วนผสม!N:N)+SUMIF(กวนไส้!$C:$C,'รับ-จ่าย ประจำวัน'!$B597,กวนไส้!N:N)+SUMIF(ผลิต1!$C:$C,'รับ-จ่าย ประจำวัน'!$B597,ผลิต1!N:N)+SUMIF(ผลิต2!$C:$C,'รับ-จ่าย ประจำวัน'!$B597,ผลิต2!N:N)+SUMIF(เส้นแต่งหน้าขนมเค้ก!$C:$C,'รับ-จ่าย ประจำวัน'!$B597,เส้นแต่งหน้าขนมเค้ก!N:N)+SUMIF(แพ็ค!$C:$C,'รับ-จ่าย ประจำวัน'!$B597,แพ็ค!N:N)+SUMIF(ธุรการ!$C:$C,'รับ-จ่าย ประจำวัน'!$B597,ธุรการ!N:N)+SUMIF(เส้นแต่งหน้าขนมปัง!$C:$C,'รับ-จ่าย ประจำวัน'!$B597,เส้นแต่งหน้าขนมปัง!N:N)+SUMIF('วางแผนBC,CJ'!$C:$C,'รับ-จ่าย ประจำวัน'!$B597,'วางแผนBC,CJ'!N:N)+SUMIF(RD!$C:$C,'รับ-จ่าย ประจำวัน'!$B597,RD!N:N)+SUMIF('FG,ออนไล,คัดแยก'!$C:$C,'รับ-จ่าย ประจำวัน'!$B597,'FG,ออนไล,คัดแยก'!N:N)</f>
        <v>0</v>
      </c>
      <c r="AV597" s="44">
        <f>SUMIF(เตรียมส่วนผสม!$C:$C,'รับ-จ่าย ประจำวัน'!$B597,เตรียมส่วนผสม!O:O)+SUMIF(กวนไส้!$C:$C,'รับ-จ่าย ประจำวัน'!$B597,กวนไส้!O:O)+SUMIF(ผลิต1!$C:$C,'รับ-จ่าย ประจำวัน'!$B597,ผลิต1!O:O)+SUMIF(ผลิต2!$C:$C,'รับ-จ่าย ประจำวัน'!$B597,ผลิต2!O:O)+SUMIF(เส้นแต่งหน้าขนมเค้ก!$C:$C,'รับ-จ่าย ประจำวัน'!$B597,เส้นแต่งหน้าขนมเค้ก!O:O)+SUMIF(แพ็ค!$C:$C,'รับ-จ่าย ประจำวัน'!$B597,แพ็ค!O:O)+SUMIF(ธุรการ!$C:$C,'รับ-จ่าย ประจำวัน'!$B597,ธุรการ!O:O)+SUMIF(เส้นแต่งหน้าขนมปัง!$C:$C,'รับ-จ่าย ประจำวัน'!$B597,เส้นแต่งหน้าขนมปัง!O:O)+SUMIF('วางแผนBC,CJ'!$C:$C,'รับ-จ่าย ประจำวัน'!$B597,'วางแผนBC,CJ'!O:O)+SUMIF(RD!$C:$C,'รับ-จ่าย ประจำวัน'!$B597,RD!O:O)+SUMIF('FG,ออนไล,คัดแยก'!$C:$C,'รับ-จ่าย ประจำวัน'!$B597,'FG,ออนไล,คัดแยก'!O:O)</f>
        <v>0</v>
      </c>
      <c r="AW597" s="44">
        <f>SUMIF(เตรียมส่วนผสม!$C:$C,'รับ-จ่าย ประจำวัน'!$B597,เตรียมส่วนผสม!P:P)+SUMIF(กวนไส้!$C:$C,'รับ-จ่าย ประจำวัน'!$B597,กวนไส้!P:P)+SUMIF(ผลิต1!$C:$C,'รับ-จ่าย ประจำวัน'!$B597,ผลิต1!P:P)+SUMIF(ผลิต2!$C:$C,'รับ-จ่าย ประจำวัน'!$B597,ผลิต2!P:P)+SUMIF(เส้นแต่งหน้าขนมเค้ก!$C:$C,'รับ-จ่าย ประจำวัน'!$B597,เส้นแต่งหน้าขนมเค้ก!P:P)+SUMIF(แพ็ค!$C:$C,'รับ-จ่าย ประจำวัน'!$B597,แพ็ค!P:P)+SUMIF(ธุรการ!$C:$C,'รับ-จ่าย ประจำวัน'!$B597,ธุรการ!P:P)+SUMIF(เส้นแต่งหน้าขนมปัง!$C:$C,'รับ-จ่าย ประจำวัน'!$B597,เส้นแต่งหน้าขนมปัง!P:P)+SUMIF('วางแผนBC,CJ'!$C:$C,'รับ-จ่าย ประจำวัน'!$B597,'วางแผนBC,CJ'!P:P)+SUMIF(RD!$C:$C,'รับ-จ่าย ประจำวัน'!$B597,RD!P:P)+SUMIF('FG,ออนไล,คัดแยก'!$C:$C,'รับ-จ่าย ประจำวัน'!$B597,'FG,ออนไล,คัดแยก'!P:P)</f>
        <v>0</v>
      </c>
      <c r="AX597" s="44">
        <f>SUMIF(เตรียมส่วนผสม!$C:$C,'รับ-จ่าย ประจำวัน'!$B597,เตรียมส่วนผสม!Q:Q)+SUMIF(กวนไส้!$C:$C,'รับ-จ่าย ประจำวัน'!$B597,กวนไส้!Q:Q)+SUMIF(ผลิต1!$C:$C,'รับ-จ่าย ประจำวัน'!$B597,ผลิต1!Q:Q)+SUMIF(ผลิต2!$C:$C,'รับ-จ่าย ประจำวัน'!$B597,ผลิต2!Q:Q)+SUMIF(เส้นแต่งหน้าขนมเค้ก!$C:$C,'รับ-จ่าย ประจำวัน'!$B597,เส้นแต่งหน้าขนมเค้ก!Q:Q)+SUMIF(แพ็ค!$C:$C,'รับ-จ่าย ประจำวัน'!$B597,แพ็ค!Q:Q)+SUMIF(ธุรการ!$C:$C,'รับ-จ่าย ประจำวัน'!$B597,ธุรการ!Q:Q)+SUMIF(เส้นแต่งหน้าขนมปัง!$C:$C,'รับ-จ่าย ประจำวัน'!$B597,เส้นแต่งหน้าขนมปัง!Q:Q)+SUMIF('วางแผนBC,CJ'!$C:$C,'รับ-จ่าย ประจำวัน'!$B597,'วางแผนBC,CJ'!Q:Q)+SUMIF(RD!$C:$C,'รับ-จ่าย ประจำวัน'!$B597,RD!Q:Q)+SUMIF('FG,ออนไล,คัดแยก'!$C:$C,'รับ-จ่าย ประจำวัน'!$B597,'FG,ออนไล,คัดแยก'!Q:Q)</f>
        <v>0</v>
      </c>
      <c r="AY597" s="44">
        <f>SUMIF(เตรียมส่วนผสม!$C:$C,'รับ-จ่าย ประจำวัน'!$B597,เตรียมส่วนผสม!R:R)+SUMIF(กวนไส้!$C:$C,'รับ-จ่าย ประจำวัน'!$B597,กวนไส้!R:R)+SUMIF(ผลิต1!$C:$C,'รับ-จ่าย ประจำวัน'!$B597,ผลิต1!R:R)+SUMIF(ผลิต2!$C:$C,'รับ-จ่าย ประจำวัน'!$B597,ผลิต2!R:R)+SUMIF(เส้นแต่งหน้าขนมเค้ก!$C:$C,'รับ-จ่าย ประจำวัน'!$B597,เส้นแต่งหน้าขนมเค้ก!R:R)+SUMIF(แพ็ค!$C:$C,'รับ-จ่าย ประจำวัน'!$B597,แพ็ค!R:R)+SUMIF(ธุรการ!$C:$C,'รับ-จ่าย ประจำวัน'!$B597,ธุรการ!R:R)+SUMIF(เส้นแต่งหน้าขนมปัง!$C:$C,'รับ-จ่าย ประจำวัน'!$B597,เส้นแต่งหน้าขนมปัง!R:R)+SUMIF('วางแผนBC,CJ'!$C:$C,'รับ-จ่าย ประจำวัน'!$B597,'วางแผนBC,CJ'!R:R)+SUMIF(RD!$C:$C,'รับ-จ่าย ประจำวัน'!$B597,RD!R:R)+SUMIF('FG,ออนไล,คัดแยก'!$C:$C,'รับ-จ่าย ประจำวัน'!$B597,'FG,ออนไล,คัดแยก'!R:R)</f>
        <v>0</v>
      </c>
      <c r="AZ597" s="44">
        <f>SUMIF(เตรียมส่วนผสม!$C:$C,'รับ-จ่าย ประจำวัน'!$B597,เตรียมส่วนผสม!S:S)+SUMIF(กวนไส้!$C:$C,'รับ-จ่าย ประจำวัน'!$B597,กวนไส้!S:S)+SUMIF(ผลิต1!$C:$C,'รับ-จ่าย ประจำวัน'!$B597,ผลิต1!S:S)+SUMIF(ผลิต2!$C:$C,'รับ-จ่าย ประจำวัน'!$B597,ผลิต2!S:S)+SUMIF(เส้นแต่งหน้าขนมเค้ก!$C:$C,'รับ-จ่าย ประจำวัน'!$B597,เส้นแต่งหน้าขนมเค้ก!S:S)+SUMIF(แพ็ค!$C:$C,'รับ-จ่าย ประจำวัน'!$B597,แพ็ค!S:S)+SUMIF(ธุรการ!$C:$C,'รับ-จ่าย ประจำวัน'!$B597,ธุรการ!S:S)+SUMIF(เส้นแต่งหน้าขนมปัง!$C:$C,'รับ-จ่าย ประจำวัน'!$B597,เส้นแต่งหน้าขนมปัง!S:S)+SUMIF('วางแผนBC,CJ'!$C:$C,'รับ-จ่าย ประจำวัน'!$B597,'วางแผนBC,CJ'!S:S)+SUMIF(RD!$C:$C,'รับ-จ่าย ประจำวัน'!$B597,RD!S:S)+SUMIF('FG,ออนไล,คัดแยก'!$C:$C,'รับ-จ่าย ประจำวัน'!$B597,'FG,ออนไล,คัดแยก'!S:S)</f>
        <v>0</v>
      </c>
      <c r="BA597" s="44">
        <f>SUMIF(เตรียมส่วนผสม!$C:$C,'รับ-จ่าย ประจำวัน'!$B597,เตรียมส่วนผสม!T:T)+SUMIF(กวนไส้!$C:$C,'รับ-จ่าย ประจำวัน'!$B597,กวนไส้!T:T)+SUMIF(ผลิต1!$C:$C,'รับ-จ่าย ประจำวัน'!$B597,ผลิต1!T:T)+SUMIF(ผลิต2!$C:$C,'รับ-จ่าย ประจำวัน'!$B597,ผลิต2!T:T)+SUMIF(เส้นแต่งหน้าขนมเค้ก!$C:$C,'รับ-จ่าย ประจำวัน'!$B597,เส้นแต่งหน้าขนมเค้ก!T:T)+SUMIF(แพ็ค!$C:$C,'รับ-จ่าย ประจำวัน'!$B597,แพ็ค!T:T)+SUMIF(ธุรการ!$C:$C,'รับ-จ่าย ประจำวัน'!$B597,ธุรการ!T:T)+SUMIF(เส้นแต่งหน้าขนมปัง!$C:$C,'รับ-จ่าย ประจำวัน'!$B597,เส้นแต่งหน้าขนมปัง!T:T)+SUMIF('วางแผนBC,CJ'!$C:$C,'รับ-จ่าย ประจำวัน'!$B597,'วางแผนBC,CJ'!T:T)+SUMIF(RD!$C:$C,'รับ-จ่าย ประจำวัน'!$B597,RD!T:T)+SUMIF('FG,ออนไล,คัดแยก'!$C:$C,'รับ-จ่าย ประจำวัน'!$B597,'FG,ออนไล,คัดแยก'!T:T)</f>
        <v>0</v>
      </c>
      <c r="BB597" s="44">
        <f>SUMIF(เตรียมส่วนผสม!$C:$C,'รับ-จ่าย ประจำวัน'!$B597,เตรียมส่วนผสม!U:U)+SUMIF(กวนไส้!$C:$C,'รับ-จ่าย ประจำวัน'!$B597,กวนไส้!U:U)+SUMIF(ผลิต1!$C:$C,'รับ-จ่าย ประจำวัน'!$B597,ผลิต1!U:U)+SUMIF(ผลิต2!$C:$C,'รับ-จ่าย ประจำวัน'!$B597,ผลิต2!U:U)+SUMIF(เส้นแต่งหน้าขนมเค้ก!$C:$C,'รับ-จ่าย ประจำวัน'!$B597,เส้นแต่งหน้าขนมเค้ก!U:U)+SUMIF(แพ็ค!$C:$C,'รับ-จ่าย ประจำวัน'!$B597,แพ็ค!U:U)+SUMIF(ธุรการ!$C:$C,'รับ-จ่าย ประจำวัน'!$B597,ธุรการ!U:U)+SUMIF(เส้นแต่งหน้าขนมปัง!$C:$C,'รับ-จ่าย ประจำวัน'!$B597,เส้นแต่งหน้าขนมปัง!U:U)+SUMIF('วางแผนBC,CJ'!$C:$C,'รับ-จ่าย ประจำวัน'!$B597,'วางแผนBC,CJ'!U:U)+SUMIF(RD!$C:$C,'รับ-จ่าย ประจำวัน'!$B597,RD!U:U)+SUMIF('FG,ออนไล,คัดแยก'!$C:$C,'รับ-จ่าย ประจำวัน'!$B597,'FG,ออนไล,คัดแยก'!U:U)</f>
        <v>0</v>
      </c>
      <c r="BC597" s="44">
        <f>SUMIF(เตรียมส่วนผสม!$C:$C,'รับ-จ่าย ประจำวัน'!$B597,เตรียมส่วนผสม!V:V)+SUMIF(กวนไส้!$C:$C,'รับ-จ่าย ประจำวัน'!$B597,กวนไส้!V:V)+SUMIF(ผลิต1!$C:$C,'รับ-จ่าย ประจำวัน'!$B597,ผลิต1!V:V)+SUMIF(ผลิต2!$C:$C,'รับ-จ่าย ประจำวัน'!$B597,ผลิต2!V:V)+SUMIF(เส้นแต่งหน้าขนมเค้ก!$C:$C,'รับ-จ่าย ประจำวัน'!$B597,เส้นแต่งหน้าขนมเค้ก!V:V)+SUMIF(แพ็ค!$C:$C,'รับ-จ่าย ประจำวัน'!$B597,แพ็ค!V:V)+SUMIF(ธุรการ!$C:$C,'รับ-จ่าย ประจำวัน'!$B597,ธุรการ!V:V)+SUMIF(เส้นแต่งหน้าขนมปัง!$C:$C,'รับ-จ่าย ประจำวัน'!$B597,เส้นแต่งหน้าขนมปัง!V:V)+SUMIF('วางแผนBC,CJ'!$C:$C,'รับ-จ่าย ประจำวัน'!$B597,'วางแผนBC,CJ'!V:V)+SUMIF(RD!$C:$C,'รับ-จ่าย ประจำวัน'!$B597,RD!V:V)+SUMIF('FG,ออนไล,คัดแยก'!$C:$C,'รับ-จ่าย ประจำวัน'!$B597,'FG,ออนไล,คัดแยก'!V:V)</f>
        <v>0</v>
      </c>
      <c r="BD597" s="44">
        <f>SUMIF(เตรียมส่วนผสม!$C:$C,'รับ-จ่าย ประจำวัน'!$B597,เตรียมส่วนผสม!W:W)+SUMIF(กวนไส้!$C:$C,'รับ-จ่าย ประจำวัน'!$B597,กวนไส้!W:W)+SUMIF(ผลิต1!$C:$C,'รับ-จ่าย ประจำวัน'!$B597,ผลิต1!W:W)+SUMIF(ผลิต2!$C:$C,'รับ-จ่าย ประจำวัน'!$B597,ผลิต2!W:W)+SUMIF(เส้นแต่งหน้าขนมเค้ก!$C:$C,'รับ-จ่าย ประจำวัน'!$B597,เส้นแต่งหน้าขนมเค้ก!W:W)+SUMIF(แพ็ค!$C:$C,'รับ-จ่าย ประจำวัน'!$B597,แพ็ค!W:W)+SUMIF(ธุรการ!$C:$C,'รับ-จ่าย ประจำวัน'!$B597,ธุรการ!W:W)+SUMIF(เส้นแต่งหน้าขนมปัง!$C:$C,'รับ-จ่าย ประจำวัน'!$B597,เส้นแต่งหน้าขนมปัง!W:W)+SUMIF('วางแผนBC,CJ'!$C:$C,'รับ-จ่าย ประจำวัน'!$B597,'วางแผนBC,CJ'!W:W)+SUMIF(RD!$C:$C,'รับ-จ่าย ประจำวัน'!$B597,RD!W:W)+SUMIF('FG,ออนไล,คัดแยก'!$C:$C,'รับ-จ่าย ประจำวัน'!$B597,'FG,ออนไล,คัดแยก'!W:W)</f>
        <v>0</v>
      </c>
      <c r="BE597" s="44">
        <f>SUMIF(เตรียมส่วนผสม!$C:$C,'รับ-จ่าย ประจำวัน'!$B597,เตรียมส่วนผสม!X:X)+SUMIF(กวนไส้!$C:$C,'รับ-จ่าย ประจำวัน'!$B597,กวนไส้!X:X)+SUMIF(ผลิต1!$C:$C,'รับ-จ่าย ประจำวัน'!$B597,ผลิต1!X:X)+SUMIF(ผลิต2!$C:$C,'รับ-จ่าย ประจำวัน'!$B597,ผลิต2!X:X)+SUMIF(เส้นแต่งหน้าขนมเค้ก!$C:$C,'รับ-จ่าย ประจำวัน'!$B597,เส้นแต่งหน้าขนมเค้ก!X:X)+SUMIF(แพ็ค!$C:$C,'รับ-จ่าย ประจำวัน'!$B597,แพ็ค!X:X)+SUMIF(ธุรการ!$C:$C,'รับ-จ่าย ประจำวัน'!$B597,ธุรการ!X:X)+SUMIF(เส้นแต่งหน้าขนมปัง!$C:$C,'รับ-จ่าย ประจำวัน'!$B597,เส้นแต่งหน้าขนมปัง!X:X)+SUMIF('วางแผนBC,CJ'!$C:$C,'รับ-จ่าย ประจำวัน'!$B597,'วางแผนBC,CJ'!X:X)+SUMIF(RD!$C:$C,'รับ-จ่าย ประจำวัน'!$B597,RD!X:X)+SUMIF('FG,ออนไล,คัดแยก'!$C:$C,'รับ-จ่าย ประจำวัน'!$B597,'FG,ออนไล,คัดแยก'!X:X)</f>
        <v>0</v>
      </c>
      <c r="BF597" s="44">
        <f>SUMIF(เตรียมส่วนผสม!$C:$C,'รับ-จ่าย ประจำวัน'!$B597,เตรียมส่วนผสม!Y:Y)+SUMIF(กวนไส้!$C:$C,'รับ-จ่าย ประจำวัน'!$B597,กวนไส้!Y:Y)+SUMIF(ผลิต1!$C:$C,'รับ-จ่าย ประจำวัน'!$B597,ผลิต1!Y:Y)+SUMIF(ผลิต2!$C:$C,'รับ-จ่าย ประจำวัน'!$B597,ผลิต2!Y:Y)+SUMIF(เส้นแต่งหน้าขนมเค้ก!$C:$C,'รับ-จ่าย ประจำวัน'!$B597,เส้นแต่งหน้าขนมเค้ก!Y:Y)+SUMIF(แพ็ค!$C:$C,'รับ-จ่าย ประจำวัน'!$B597,แพ็ค!Y:Y)+SUMIF(ธุรการ!$C:$C,'รับ-จ่าย ประจำวัน'!$B597,ธุรการ!Y:Y)+SUMIF(เส้นแต่งหน้าขนมปัง!$C:$C,'รับ-จ่าย ประจำวัน'!$B597,เส้นแต่งหน้าขนมปัง!Y:Y)+SUMIF('วางแผนBC,CJ'!$C:$C,'รับ-จ่าย ประจำวัน'!$B597,'วางแผนBC,CJ'!Y:Y)+SUMIF(RD!$C:$C,'รับ-จ่าย ประจำวัน'!$B597,RD!Y:Y)+SUMIF('FG,ออนไล,คัดแยก'!$C:$C,'รับ-จ่าย ประจำวัน'!$B597,'FG,ออนไล,คัดแยก'!Y:Y)</f>
        <v>0</v>
      </c>
      <c r="BG597" s="44">
        <f>SUMIF(เตรียมส่วนผสม!$C:$C,'รับ-จ่าย ประจำวัน'!$B597,เตรียมส่วนผสม!Z:Z)+SUMIF(กวนไส้!$C:$C,'รับ-จ่าย ประจำวัน'!$B597,กวนไส้!Z:Z)+SUMIF(ผลิต1!$C:$C,'รับ-จ่าย ประจำวัน'!$B597,ผลิต1!Z:Z)+SUMIF(ผลิต2!$C:$C,'รับ-จ่าย ประจำวัน'!$B597,ผลิต2!Z:Z)+SUMIF(เส้นแต่งหน้าขนมเค้ก!$C:$C,'รับ-จ่าย ประจำวัน'!$B597,เส้นแต่งหน้าขนมเค้ก!Z:Z)+SUMIF(แพ็ค!$C:$C,'รับ-จ่าย ประจำวัน'!$B597,แพ็ค!Z:Z)+SUMIF(ธุรการ!$C:$C,'รับ-จ่าย ประจำวัน'!$B597,ธุรการ!Z:Z)+SUMIF(เส้นแต่งหน้าขนมปัง!$C:$C,'รับ-จ่าย ประจำวัน'!$B597,เส้นแต่งหน้าขนมปัง!Z:Z)+SUMIF('วางแผนBC,CJ'!$C:$C,'รับ-จ่าย ประจำวัน'!$B597,'วางแผนBC,CJ'!Z:Z)+SUMIF(RD!$C:$C,'รับ-จ่าย ประจำวัน'!$B597,RD!Z:Z)+SUMIF('FG,ออนไล,คัดแยก'!$C:$C,'รับ-จ่าย ประจำวัน'!$B597,'FG,ออนไล,คัดแยก'!Z:Z)</f>
        <v>0</v>
      </c>
      <c r="BH597" s="44">
        <f>SUMIF(เตรียมส่วนผสม!$C:$C,'รับ-จ่าย ประจำวัน'!$B597,เตรียมส่วนผสม!AA:AA)+SUMIF(กวนไส้!$C:$C,'รับ-จ่าย ประจำวัน'!$B597,กวนไส้!AA:AA)+SUMIF(ผลิต1!$C:$C,'รับ-จ่าย ประจำวัน'!$B597,ผลิต1!AA:AA)+SUMIF(ผลิต2!$C:$C,'รับ-จ่าย ประจำวัน'!$B597,ผลิต2!AA:AA)+SUMIF(เส้นแต่งหน้าขนมเค้ก!$C:$C,'รับ-จ่าย ประจำวัน'!$B597,เส้นแต่งหน้าขนมเค้ก!AA:AA)+SUMIF(แพ็ค!$C:$C,'รับ-จ่าย ประจำวัน'!$B597,แพ็ค!AA:AA)+SUMIF(ธุรการ!$C:$C,'รับ-จ่าย ประจำวัน'!$B597,ธุรการ!AA:AA)+SUMIF(เส้นแต่งหน้าขนมปัง!$C:$C,'รับ-จ่าย ประจำวัน'!$B597,เส้นแต่งหน้าขนมปัง!AA:AA)+SUMIF('วางแผนBC,CJ'!$C:$C,'รับ-จ่าย ประจำวัน'!$B597,'วางแผนBC,CJ'!AA:AA)+SUMIF(RD!$C:$C,'รับ-จ่าย ประจำวัน'!$B597,RD!AA:AA)+SUMIF('FG,ออนไล,คัดแยก'!$C:$C,'รับ-จ่าย ประจำวัน'!$B597,'FG,ออนไล,คัดแยก'!AA:AA)</f>
        <v>0</v>
      </c>
      <c r="BI597" s="44">
        <f>SUMIF(เตรียมส่วนผสม!$C:$C,'รับ-จ่าย ประจำวัน'!$B597,เตรียมส่วนผสม!AB:AB)+SUMIF(กวนไส้!$C:$C,'รับ-จ่าย ประจำวัน'!$B597,กวนไส้!AB:AB)+SUMIF(ผลิต1!$C:$C,'รับ-จ่าย ประจำวัน'!$B597,ผลิต1!AB:AB)+SUMIF(ผลิต2!$C:$C,'รับ-จ่าย ประจำวัน'!$B597,ผลิต2!AB:AB)+SUMIF(เส้นแต่งหน้าขนมเค้ก!$C:$C,'รับ-จ่าย ประจำวัน'!$B597,เส้นแต่งหน้าขนมเค้ก!AB:AB)+SUMIF(แพ็ค!$C:$C,'รับ-จ่าย ประจำวัน'!$B597,แพ็ค!AB:AB)+SUMIF(ธุรการ!$C:$C,'รับ-จ่าย ประจำวัน'!$B597,ธุรการ!AB:AB)+SUMIF(เส้นแต่งหน้าขนมปัง!$C:$C,'รับ-จ่าย ประจำวัน'!$B597,เส้นแต่งหน้าขนมปัง!AB:AB)+SUMIF('วางแผนBC,CJ'!$C:$C,'รับ-จ่าย ประจำวัน'!$B597,'วางแผนBC,CJ'!AB:AB)+SUMIF(RD!$C:$C,'รับ-จ่าย ประจำวัน'!$B597,RD!AB:AB)+SUMIF('FG,ออนไล,คัดแยก'!$C:$C,'รับ-จ่าย ประจำวัน'!$B597,'FG,ออนไล,คัดแยก'!AB:AB)</f>
        <v>0</v>
      </c>
      <c r="BJ597" s="44">
        <f>SUMIF(เตรียมส่วนผสม!$C:$C,'รับ-จ่าย ประจำวัน'!$B597,เตรียมส่วนผสม!AC:AC)+SUMIF(กวนไส้!$C:$C,'รับ-จ่าย ประจำวัน'!$B597,กวนไส้!AC:AC)+SUMIF(ผลิต1!$C:$C,'รับ-จ่าย ประจำวัน'!$B597,ผลิต1!AC:AC)+SUMIF(ผลิต2!$C:$C,'รับ-จ่าย ประจำวัน'!$B597,ผลิต2!AC:AC)+SUMIF(เส้นแต่งหน้าขนมเค้ก!$C:$C,'รับ-จ่าย ประจำวัน'!$B597,เส้นแต่งหน้าขนมเค้ก!AC:AC)+SUMIF(แพ็ค!$C:$C,'รับ-จ่าย ประจำวัน'!$B597,แพ็ค!AC:AC)+SUMIF(ธุรการ!$C:$C,'รับ-จ่าย ประจำวัน'!$B597,ธุรการ!AC:AC)+SUMIF(เส้นแต่งหน้าขนมปัง!$C:$C,'รับ-จ่าย ประจำวัน'!$B597,เส้นแต่งหน้าขนมปัง!AC:AC)+SUMIF('วางแผนBC,CJ'!$C:$C,'รับ-จ่าย ประจำวัน'!$B597,'วางแผนBC,CJ'!AC:AC)+SUMIF(RD!$C:$C,'รับ-จ่าย ประจำวัน'!$B597,RD!AC:AC)+SUMIF('FG,ออนไล,คัดแยก'!$C:$C,'รับ-จ่าย ประจำวัน'!$B597,'FG,ออนไล,คัดแยก'!AC:AC)</f>
        <v>0</v>
      </c>
      <c r="BK597" s="44">
        <f>SUMIF(เตรียมส่วนผสม!$C:$C,'รับ-จ่าย ประจำวัน'!$B597,เตรียมส่วนผสม!AD:AD)+SUMIF(กวนไส้!$C:$C,'รับ-จ่าย ประจำวัน'!$B597,กวนไส้!AD:AD)+SUMIF(ผลิต1!$C:$C,'รับ-จ่าย ประจำวัน'!$B597,ผลิต1!AD:AD)+SUMIF(ผลิต2!$C:$C,'รับ-จ่าย ประจำวัน'!$B597,ผลิต2!AD:AD)+SUMIF(เส้นแต่งหน้าขนมเค้ก!$C:$C,'รับ-จ่าย ประจำวัน'!$B597,เส้นแต่งหน้าขนมเค้ก!AD:AD)+SUMIF(แพ็ค!$C:$C,'รับ-จ่าย ประจำวัน'!$B597,แพ็ค!AD:AD)+SUMIF(ธุรการ!$C:$C,'รับ-จ่าย ประจำวัน'!$B597,ธุรการ!AD:AD)+SUMIF(เส้นแต่งหน้าขนมปัง!$C:$C,'รับ-จ่าย ประจำวัน'!$B597,เส้นแต่งหน้าขนมปัง!AD:AD)+SUMIF('วางแผนBC,CJ'!$C:$C,'รับ-จ่าย ประจำวัน'!$B597,'วางแผนBC,CJ'!AD:AD)+SUMIF(RD!$C:$C,'รับ-จ่าย ประจำวัน'!$B597,RD!AD:AD)+SUMIF('FG,ออนไล,คัดแยก'!$C:$C,'รับ-จ่าย ประจำวัน'!$B597,'FG,ออนไล,คัดแยก'!AD:AD)</f>
        <v>0</v>
      </c>
      <c r="BL597" s="44">
        <f>SUMIF(เตรียมส่วนผสม!$C:$C,'รับ-จ่าย ประจำวัน'!$B597,เตรียมส่วนผสม!AE:AE)+SUMIF(กวนไส้!$C:$C,'รับ-จ่าย ประจำวัน'!$B597,กวนไส้!AE:AE)+SUMIF(ผลิต1!$C:$C,'รับ-จ่าย ประจำวัน'!$B597,ผลิต1!AE:AE)+SUMIF(ผลิต2!$C:$C,'รับ-จ่าย ประจำวัน'!$B597,ผลิต2!AE:AE)+SUMIF(เส้นแต่งหน้าขนมเค้ก!$C:$C,'รับ-จ่าย ประจำวัน'!$B597,เส้นแต่งหน้าขนมเค้ก!AE:AE)+SUMIF(แพ็ค!$C:$C,'รับ-จ่าย ประจำวัน'!$B597,แพ็ค!AE:AE)+SUMIF(ธุรการ!$C:$C,'รับ-จ่าย ประจำวัน'!$B597,ธุรการ!AE:AE)+SUMIF(เส้นแต่งหน้าขนมปัง!$C:$C,'รับ-จ่าย ประจำวัน'!$B597,เส้นแต่งหน้าขนมปัง!AE:AE)+SUMIF('วางแผนBC,CJ'!$C:$C,'รับ-จ่าย ประจำวัน'!$B597,'วางแผนBC,CJ'!AE:AE)+SUMIF(RD!$C:$C,'รับ-จ่าย ประจำวัน'!$B597,RD!AE:AE)+SUMIF('FG,ออนไล,คัดแยก'!$C:$C,'รับ-จ่าย ประจำวัน'!$B597,'FG,ออนไล,คัดแยก'!AE:AE)</f>
        <v>0</v>
      </c>
      <c r="BM597" s="44">
        <f>SUMIF(เตรียมส่วนผสม!$C:$C,'รับ-จ่าย ประจำวัน'!$B597,เตรียมส่วนผสม!AF:AF)+SUMIF(กวนไส้!$C:$C,'รับ-จ่าย ประจำวัน'!$B597,กวนไส้!AF:AF)+SUMIF(ผลิต1!$C:$C,'รับ-จ่าย ประจำวัน'!$B597,ผลิต1!AF:AF)+SUMIF(ผลิต2!$C:$C,'รับ-จ่าย ประจำวัน'!$B597,ผลิต2!AF:AF)+SUMIF(เส้นแต่งหน้าขนมเค้ก!$C:$C,'รับ-จ่าย ประจำวัน'!$B597,เส้นแต่งหน้าขนมเค้ก!AF:AF)+SUMIF(แพ็ค!$C:$C,'รับ-จ่าย ประจำวัน'!$B597,แพ็ค!AF:AF)+SUMIF(ธุรการ!$C:$C,'รับ-จ่าย ประจำวัน'!$B597,ธุรการ!AF:AF)+SUMIF(เส้นแต่งหน้าขนมปัง!$C:$C,'รับ-จ่าย ประจำวัน'!$B597,เส้นแต่งหน้าขนมปัง!AF:AF)+SUMIF('วางแผนBC,CJ'!$C:$C,'รับ-จ่าย ประจำวัน'!$B597,'วางแผนBC,CJ'!AF:AF)+SUMIF(RD!$C:$C,'รับ-จ่าย ประจำวัน'!$B597,RD!AF:AF)+SUMIF('FG,ออนไล,คัดแยก'!$C:$C,'รับ-จ่าย ประจำวัน'!$B597,'FG,ออนไล,คัดแยก'!AF:AF)</f>
        <v>0</v>
      </c>
      <c r="BN597" s="44">
        <f>SUMIF(เตรียมส่วนผสม!$C:$C,'รับ-จ่าย ประจำวัน'!$B597,เตรียมส่วนผสม!AG:AG)+SUMIF(กวนไส้!$C:$C,'รับ-จ่าย ประจำวัน'!$B597,กวนไส้!AG:AG)+SUMIF(ผลิต1!$C:$C,'รับ-จ่าย ประจำวัน'!$B597,ผลิต1!AG:AG)+SUMIF(ผลิต2!$C:$C,'รับ-จ่าย ประจำวัน'!$B597,ผลิต2!AG:AG)+SUMIF(เส้นแต่งหน้าขนมเค้ก!$C:$C,'รับ-จ่าย ประจำวัน'!$B597,เส้นแต่งหน้าขนมเค้ก!AG:AG)+SUMIF(แพ็ค!$C:$C,'รับ-จ่าย ประจำวัน'!$B597,แพ็ค!AG:AG)+SUMIF(ธุรการ!$C:$C,'รับ-จ่าย ประจำวัน'!$B597,ธุรการ!AG:AG)+SUMIF(เส้นแต่งหน้าขนมปัง!$C:$C,'รับ-จ่าย ประจำวัน'!$B597,เส้นแต่งหน้าขนมปัง!AG:AG)+SUMIF('วางแผนBC,CJ'!$C:$C,'รับ-จ่าย ประจำวัน'!$B597,'วางแผนBC,CJ'!AG:AG)+SUMIF(RD!$C:$C,'รับ-จ่าย ประจำวัน'!$B597,RD!AG:AG)+SUMIF('FG,ออนไล,คัดแยก'!$C:$C,'รับ-จ่าย ประจำวัน'!$B597,'FG,ออนไล,คัดแยก'!AG:AG)</f>
        <v>0</v>
      </c>
      <c r="BO597" s="44">
        <f>SUMIF(เตรียมส่วนผสม!$C:$C,'รับ-จ่าย ประจำวัน'!$B597,เตรียมส่วนผสม!AH:AH)+SUMIF(กวนไส้!$C:$C,'รับ-จ่าย ประจำวัน'!$B597,กวนไส้!AH:AH)+SUMIF(ผลิต1!$C:$C,'รับ-จ่าย ประจำวัน'!$B597,ผลิต1!AH:AH)+SUMIF(ผลิต2!$C:$C,'รับ-จ่าย ประจำวัน'!$B597,ผลิต2!AH:AH)+SUMIF(เส้นแต่งหน้าขนมเค้ก!$C:$C,'รับ-จ่าย ประจำวัน'!$B597,เส้นแต่งหน้าขนมเค้ก!AH:AH)+SUMIF(แพ็ค!$C:$C,'รับ-จ่าย ประจำวัน'!$B597,แพ็ค!AH:AH)+SUMIF(ธุรการ!$C:$C,'รับ-จ่าย ประจำวัน'!$B597,ธุรการ!AH:AH)+SUMIF(เส้นแต่งหน้าขนมปัง!$C:$C,'รับ-จ่าย ประจำวัน'!$B597,เส้นแต่งหน้าขนมปัง!AH:AH)+SUMIF('วางแผนBC,CJ'!$C:$C,'รับ-จ่าย ประจำวัน'!$B597,'วางแผนBC,CJ'!AH:AH)+SUMIF(RD!$C:$C,'รับ-จ่าย ประจำวัน'!$B597,RD!AH:AH)+SUMIF('FG,ออนไล,คัดแยก'!$C:$C,'รับ-จ่าย ประจำวัน'!$B597,'FG,ออนไล,คัดแยก'!AH:AH)</f>
        <v>0</v>
      </c>
      <c r="BP597" s="44">
        <f>SUMIF(เตรียมส่วนผสม!$C:$C,'รับ-จ่าย ประจำวัน'!$B597,เตรียมส่วนผสม!AI:AI)+SUMIF(กวนไส้!$C:$C,'รับ-จ่าย ประจำวัน'!$B597,กวนไส้!AI:AI)+SUMIF(ผลิต1!$C:$C,'รับ-จ่าย ประจำวัน'!$B597,ผลิต1!AI:AI)+SUMIF(ผลิต2!$C:$C,'รับ-จ่าย ประจำวัน'!$B597,ผลิต2!AI:AI)+SUMIF(เส้นแต่งหน้าขนมเค้ก!$C:$C,'รับ-จ่าย ประจำวัน'!$B597,เส้นแต่งหน้าขนมเค้ก!AI:AI)+SUMIF(แพ็ค!$C:$C,'รับ-จ่าย ประจำวัน'!$B597,แพ็ค!AI:AI)+SUMIF(ธุรการ!$C:$C,'รับ-จ่าย ประจำวัน'!$B597,ธุรการ!AI:AI)+SUMIF(เส้นแต่งหน้าขนมปัง!$C:$C,'รับ-จ่าย ประจำวัน'!$B597,เส้นแต่งหน้าขนมปัง!AI:AI)+SUMIF('วางแผนBC,CJ'!$C:$C,'รับ-จ่าย ประจำวัน'!$B597,'วางแผนBC,CJ'!AI:AI)+SUMIF(RD!$C:$C,'รับ-จ่าย ประจำวัน'!$B597,RD!AI:AI)+SUMIF('FG,ออนไล,คัดแยก'!$C:$C,'รับ-จ่าย ประจำวัน'!$B597,'FG,ออนไล,คัดแยก'!AI:AI)</f>
        <v>0</v>
      </c>
      <c r="BQ597" s="44">
        <f>SUMIF(เตรียมส่วนผสม!$C:$C,'รับ-จ่าย ประจำวัน'!$B597,เตรียมส่วนผสม!AJ:AJ)+SUMIF(กวนไส้!$C:$C,'รับ-จ่าย ประจำวัน'!$B597,กวนไส้!AJ:AJ)+SUMIF(ผลิต1!$C:$C,'รับ-จ่าย ประจำวัน'!$B597,ผลิต1!AJ:AJ)+SUMIF(ผลิต2!$C:$C,'รับ-จ่าย ประจำวัน'!$B597,ผลิต2!AJ:AJ)+SUMIF(เส้นแต่งหน้าขนมเค้ก!$C:$C,'รับ-จ่าย ประจำวัน'!$B597,เส้นแต่งหน้าขนมเค้ก!AJ:AJ)+SUMIF(แพ็ค!$C:$C,'รับ-จ่าย ประจำวัน'!$B597,แพ็ค!AJ:AJ)+SUMIF(ธุรการ!$C:$C,'รับ-จ่าย ประจำวัน'!$B597,ธุรการ!AJ:AJ)+SUMIF(เส้นแต่งหน้าขนมปัง!$C:$C,'รับ-จ่าย ประจำวัน'!$B597,เส้นแต่งหน้าขนมปัง!AJ:AJ)+SUMIF('วางแผนBC,CJ'!$C:$C,'รับ-จ่าย ประจำวัน'!$B597,'วางแผนBC,CJ'!AJ:AJ)+SUMIF(RD!$C:$C,'รับ-จ่าย ประจำวัน'!$B597,RD!AJ:AJ)+SUMIF('FG,ออนไล,คัดแยก'!$C:$C,'รับ-จ่าย ประจำวัน'!$B597,'FG,ออนไล,คัดแยก'!AJ:AJ)</f>
        <v>0</v>
      </c>
      <c r="BR597" s="44">
        <f>SUMIF(เตรียมส่วนผสม!$C:$C,'รับ-จ่าย ประจำวัน'!$B597,เตรียมส่วนผสม!AK:AK)+SUMIF(กวนไส้!$C:$C,'รับ-จ่าย ประจำวัน'!$B597,กวนไส้!AK:AK)+SUMIF(ผลิต1!$C:$C,'รับ-จ่าย ประจำวัน'!$B597,ผลิต1!AK:AK)+SUMIF(ผลิต2!$C:$C,'รับ-จ่าย ประจำวัน'!$B597,ผลิต2!AK:AK)+SUMIF(เส้นแต่งหน้าขนมเค้ก!$C:$C,'รับ-จ่าย ประจำวัน'!$B597,เส้นแต่งหน้าขนมเค้ก!AK:AK)+SUMIF(แพ็ค!$C:$C,'รับ-จ่าย ประจำวัน'!$B597,แพ็ค!AK:AK)+SUMIF(ธุรการ!$C:$C,'รับ-จ่าย ประจำวัน'!$B597,ธุรการ!AK:AK)+SUMIF(เส้นแต่งหน้าขนมปัง!$C:$C,'รับ-จ่าย ประจำวัน'!$B597,เส้นแต่งหน้าขนมปัง!AK:AK)+SUMIF('วางแผนBC,CJ'!$C:$C,'รับ-จ่าย ประจำวัน'!$B597,'วางแผนBC,CJ'!AK:AK)+SUMIF(RD!$C:$C,'รับ-จ่าย ประจำวัน'!$B597,RD!AK:AK)+SUMIF('FG,ออนไล,คัดแยก'!$C:$C,'รับ-จ่าย ประจำวัน'!$B597,'FG,ออนไล,คัดแยก'!AK:AK)</f>
        <v>0</v>
      </c>
      <c r="BS597" s="44">
        <f>SUMIF(เตรียมส่วนผสม!$C:$C,'รับ-จ่าย ประจำวัน'!$B597,เตรียมส่วนผสม!AL:AL)+SUMIF(กวนไส้!$C:$C,'รับ-จ่าย ประจำวัน'!$B597,กวนไส้!AL:AL)+SUMIF(ผลิต1!$C:$C,'รับ-จ่าย ประจำวัน'!$B597,ผลิต1!AL:AL)+SUMIF(ผลิต2!$C:$C,'รับ-จ่าย ประจำวัน'!$B597,ผลิต2!AL:AL)+SUMIF(เส้นแต่งหน้าขนมเค้ก!$C:$C,'รับ-จ่าย ประจำวัน'!$B597,เส้นแต่งหน้าขนมเค้ก!AL:AL)+SUMIF(แพ็ค!$C:$C,'รับ-จ่าย ประจำวัน'!$B597,แพ็ค!AL:AL)+SUMIF(ธุรการ!$C:$C,'รับ-จ่าย ประจำวัน'!$B597,ธุรการ!AL:AL)+SUMIF(เส้นแต่งหน้าขนมปัง!$C:$C,'รับ-จ่าย ประจำวัน'!$B597,เส้นแต่งหน้าขนมปัง!AL:AL)+SUMIF('วางแผนBC,CJ'!$C:$C,'รับ-จ่าย ประจำวัน'!$B597,'วางแผนBC,CJ'!AL:AL)+SUMIF(RD!$C:$C,'รับ-จ่าย ประจำวัน'!$B597,RD!AL:AL)+SUMIF('FG,ออนไล,คัดแยก'!$C:$C,'รับ-จ่าย ประจำวัน'!$B597,'FG,ออนไล,คัดแยก'!AL:AL)</f>
        <v>0</v>
      </c>
      <c r="BT597" s="18">
        <f t="shared" si="126"/>
        <v>0</v>
      </c>
      <c r="BU597" s="125"/>
      <c r="BV597" s="146">
        <f t="shared" si="127"/>
        <v>0</v>
      </c>
      <c r="BW597" s="183">
        <v>30</v>
      </c>
      <c r="BX597" s="172">
        <f t="shared" si="124"/>
        <v>0</v>
      </c>
      <c r="BY597" s="188" t="e">
        <f t="shared" si="122"/>
        <v>#DIV/0!</v>
      </c>
      <c r="BZ597" s="180" t="e">
        <f t="shared" ca="1" si="128"/>
        <v>#DIV/0!</v>
      </c>
      <c r="CA597" s="145"/>
      <c r="CB597" s="145"/>
      <c r="CC597" s="145"/>
      <c r="CD597" s="145"/>
      <c r="CE597" s="145"/>
      <c r="CF597" s="145"/>
      <c r="CG597" s="145"/>
      <c r="CH597" s="145"/>
      <c r="CI597" s="145"/>
      <c r="CJ597" s="145"/>
      <c r="CK597" s="9">
        <f t="shared" si="123"/>
        <v>0</v>
      </c>
    </row>
    <row r="598" spans="1:89" x14ac:dyDescent="0.5">
      <c r="A598" s="149"/>
      <c r="B598" s="34">
        <v>1023401141</v>
      </c>
      <c r="C598" s="156" t="s">
        <v>2067</v>
      </c>
      <c r="D598" s="141" t="s">
        <v>91</v>
      </c>
      <c r="E598" s="25"/>
      <c r="F598" s="132"/>
      <c r="G598" s="25"/>
      <c r="H598" s="12">
        <v>5000</v>
      </c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11"/>
      <c r="AF598" s="11"/>
      <c r="AG598" s="11"/>
      <c r="AH598" s="11"/>
      <c r="AI598" s="25"/>
      <c r="AJ598" s="25"/>
      <c r="AK598" s="25"/>
      <c r="AL598" s="25"/>
      <c r="AM598" s="25"/>
      <c r="AN598" s="15">
        <f t="shared" si="129"/>
        <v>0</v>
      </c>
      <c r="AO598" s="16">
        <f>SUMIF(เตรียมส่วนผสม!$C:$C,'รับ-จ่าย ประจำวัน'!$B598,เตรียมส่วนผสม!H:H)+SUMIF(กวนไส้!$C:$C,'รับ-จ่าย ประจำวัน'!$B598,กวนไส้!H:H)+SUMIF(ผลิต1!$C:$C,'รับ-จ่าย ประจำวัน'!$B598,ผลิต1!H:H)+SUMIF(ผลิต2!$C:$C,'รับ-จ่าย ประจำวัน'!$B598,ผลิต2!H:H)+SUMIF(เส้นแต่งหน้าขนมเค้ก!$C:$C,'รับ-จ่าย ประจำวัน'!$B598,เส้นแต่งหน้าขนมเค้ก!H:H)+SUMIF(แพ็ค!$C:$C,'รับ-จ่าย ประจำวัน'!$B598,แพ็ค!H:H)+SUMIF(ธุรการ!$C:$C,'รับ-จ่าย ประจำวัน'!$B598,ธุรการ!H:H)+SUMIF(เส้นแต่งหน้าขนมปัง!$C:$C,'รับ-จ่าย ประจำวัน'!$B598,เส้นแต่งหน้าขนมปัง!H:H)+SUMIF('วางแผนBC,CJ'!$C:$C,'รับ-จ่าย ประจำวัน'!$B598,'วางแผนBC,CJ'!H:H)+SUMIF(RD!$C:$C,'รับ-จ่าย ประจำวัน'!$B598,RD!H:H)+SUMIF('FG,ออนไล,คัดแยก'!$C:$C,'รับ-จ่าย ประจำวัน'!$B598,'FG,ออนไล,คัดแยก'!H:H)</f>
        <v>1000</v>
      </c>
      <c r="AP598" s="16">
        <f>SUMIF(เตรียมส่วนผสม!$C:$C,'รับ-จ่าย ประจำวัน'!$B598,เตรียมส่วนผสม!I:I)+SUMIF(กวนไส้!$C:$C,'รับ-จ่าย ประจำวัน'!$B598,กวนไส้!I:I)+SUMIF(ผลิต1!$C:$C,'รับ-จ่าย ประจำวัน'!$B598,ผลิต1!I:I)+SUMIF(ผลิต2!$C:$C,'รับ-จ่าย ประจำวัน'!$B598,ผลิต2!I:I)+SUMIF(เส้นแต่งหน้าขนมเค้ก!$C:$C,'รับ-จ่าย ประจำวัน'!$B598,เส้นแต่งหน้าขนมเค้ก!I:I)+SUMIF(แพ็ค!$C:$C,'รับ-จ่าย ประจำวัน'!$B598,แพ็ค!I:I)+SUMIF(ธุรการ!$C:$C,'รับ-จ่าย ประจำวัน'!$B598,ธุรการ!I:I)+SUMIF(เส้นแต่งหน้าขนมปัง!$C:$C,'รับ-จ่าย ประจำวัน'!$B598,เส้นแต่งหน้าขนมปัง!I:I)+SUMIF('วางแผนBC,CJ'!$C:$C,'รับ-จ่าย ประจำวัน'!$B598,'วางแผนBC,CJ'!I:I)+SUMIF(RD!$C:$C,'รับ-จ่าย ประจำวัน'!$B598,RD!I:I)+SUMIF('FG,ออนไล,คัดแยก'!$C:$C,'รับ-จ่าย ประจำวัน'!$B598,'FG,ออนไล,คัดแยก'!I:I)</f>
        <v>4000</v>
      </c>
      <c r="AQ598" s="16">
        <f>SUMIF(เตรียมส่วนผสม!$C:$C,'รับ-จ่าย ประจำวัน'!$B598,เตรียมส่วนผสม!J:J)+SUMIF(กวนไส้!$C:$C,'รับ-จ่าย ประจำวัน'!$B598,กวนไส้!J:J)+SUMIF(ผลิต1!$C:$C,'รับ-จ่าย ประจำวัน'!$B598,ผลิต1!J:J)+SUMIF(ผลิต2!$C:$C,'รับ-จ่าย ประจำวัน'!$B598,ผลิต2!J:J)+SUMIF(เส้นแต่งหน้าขนมเค้ก!$C:$C,'รับ-จ่าย ประจำวัน'!$B598,เส้นแต่งหน้าขนมเค้ก!J:J)+SUMIF(แพ็ค!$C:$C,'รับ-จ่าย ประจำวัน'!$B598,แพ็ค!J:J)+SUMIF(ธุรการ!$C:$C,'รับ-จ่าย ประจำวัน'!$B598,ธุรการ!J:J)+SUMIF(เส้นแต่งหน้าขนมปัง!$C:$C,'รับ-จ่าย ประจำวัน'!$B598,เส้นแต่งหน้าขนมปัง!J:J)+SUMIF('วางแผนBC,CJ'!$C:$C,'รับ-จ่าย ประจำวัน'!$B598,'วางแผนBC,CJ'!J:J)+SUMIF(RD!$C:$C,'รับ-จ่าย ประจำวัน'!$B598,RD!J:J)+SUMIF('FG,ออนไล,คัดแยก'!$C:$C,'รับ-จ่าย ประจำวัน'!$B598,'FG,ออนไล,คัดแยก'!J:J)</f>
        <v>0</v>
      </c>
      <c r="AR598" s="16">
        <f>SUMIF(เตรียมส่วนผสม!$C:$C,'รับ-จ่าย ประจำวัน'!$B598,เตรียมส่วนผสม!K:K)+SUMIF(กวนไส้!$C:$C,'รับ-จ่าย ประจำวัน'!$B598,กวนไส้!K:K)+SUMIF(ผลิต1!$C:$C,'รับ-จ่าย ประจำวัน'!$B598,ผลิต1!K:K)+SUMIF(ผลิต2!$C:$C,'รับ-จ่าย ประจำวัน'!$B598,ผลิต2!K:K)+SUMIF(เส้นแต่งหน้าขนมเค้ก!$C:$C,'รับ-จ่าย ประจำวัน'!$B598,เส้นแต่งหน้าขนมเค้ก!K:K)+SUMIF(แพ็ค!$C:$C,'รับ-จ่าย ประจำวัน'!$B598,แพ็ค!K:K)+SUMIF(ธุรการ!$C:$C,'รับ-จ่าย ประจำวัน'!$B598,ธุรการ!K:K)+SUMIF(เส้นแต่งหน้าขนมปัง!$C:$C,'รับ-จ่าย ประจำวัน'!$B598,เส้นแต่งหน้าขนมปัง!K:K)+SUMIF('วางแผนBC,CJ'!$C:$C,'รับ-จ่าย ประจำวัน'!$B598,'วางแผนBC,CJ'!K:K)+SUMIF(RD!$C:$C,'รับ-จ่าย ประจำวัน'!$B598,RD!K:K)+SUMIF('FG,ออนไล,คัดแยก'!$C:$C,'รับ-จ่าย ประจำวัน'!$B598,'FG,ออนไล,คัดแยก'!K:K)</f>
        <v>0</v>
      </c>
      <c r="AS598" s="16">
        <f>SUMIF(เตรียมส่วนผสม!$C:$C,'รับ-จ่าย ประจำวัน'!$B598,เตรียมส่วนผสม!L:L)+SUMIF(กวนไส้!$C:$C,'รับ-จ่าย ประจำวัน'!$B598,กวนไส้!L:L)+SUMIF(ผลิต1!$C:$C,'รับ-จ่าย ประจำวัน'!$B598,ผลิต1!L:L)+SUMIF(ผลิต2!$C:$C,'รับ-จ่าย ประจำวัน'!$B598,ผลิต2!L:L)+SUMIF(เส้นแต่งหน้าขนมเค้ก!$C:$C,'รับ-จ่าย ประจำวัน'!$B598,เส้นแต่งหน้าขนมเค้ก!L:L)+SUMIF(แพ็ค!$C:$C,'รับ-จ่าย ประจำวัน'!$B598,แพ็ค!L:L)+SUMIF(ธุรการ!$C:$C,'รับ-จ่าย ประจำวัน'!$B598,ธุรการ!L:L)+SUMIF(เส้นแต่งหน้าขนมปัง!$C:$C,'รับ-จ่าย ประจำวัน'!$B598,เส้นแต่งหน้าขนมปัง!L:L)+SUMIF('วางแผนBC,CJ'!$C:$C,'รับ-จ่าย ประจำวัน'!$B598,'วางแผนBC,CJ'!L:L)+SUMIF(RD!$C:$C,'รับ-จ่าย ประจำวัน'!$B598,RD!L:L)+SUMIF('FG,ออนไล,คัดแยก'!$C:$C,'รับ-จ่าย ประจำวัน'!$B598,'FG,ออนไล,คัดแยก'!L:L)</f>
        <v>0</v>
      </c>
      <c r="AT598" s="16">
        <f>SUMIF(เตรียมส่วนผสม!$C:$C,'รับ-จ่าย ประจำวัน'!$B598,เตรียมส่วนผสม!M:M)+SUMIF(กวนไส้!$C:$C,'รับ-จ่าย ประจำวัน'!$B598,กวนไส้!M:M)+SUMIF(ผลิต1!$C:$C,'รับ-จ่าย ประจำวัน'!$B598,ผลิต1!M:M)+SUMIF(ผลิต2!$C:$C,'รับ-จ่าย ประจำวัน'!$B598,ผลิต2!M:M)+SUMIF(เส้นแต่งหน้าขนมเค้ก!$C:$C,'รับ-จ่าย ประจำวัน'!$B598,เส้นแต่งหน้าขนมเค้ก!M:M)+SUMIF(แพ็ค!$C:$C,'รับ-จ่าย ประจำวัน'!$B598,แพ็ค!M:M)+SUMIF(ธุรการ!$C:$C,'รับ-จ่าย ประจำวัน'!$B598,ธุรการ!M:M)+SUMIF(เส้นแต่งหน้าขนมปัง!$C:$C,'รับ-จ่าย ประจำวัน'!$B598,เส้นแต่งหน้าขนมปัง!M:M)+SUMIF('วางแผนBC,CJ'!$C:$C,'รับ-จ่าย ประจำวัน'!$B598,'วางแผนBC,CJ'!M:M)+SUMIF(RD!$C:$C,'รับ-จ่าย ประจำวัน'!$B598,RD!M:M)+SUMIF('FG,ออนไล,คัดแยก'!$C:$C,'รับ-จ่าย ประจำวัน'!$B598,'FG,ออนไล,คัดแยก'!M:M)</f>
        <v>0</v>
      </c>
      <c r="AU598" s="16">
        <f>SUMIF(เตรียมส่วนผสม!$C:$C,'รับ-จ่าย ประจำวัน'!$B598,เตรียมส่วนผสม!N:N)+SUMIF(กวนไส้!$C:$C,'รับ-จ่าย ประจำวัน'!$B598,กวนไส้!N:N)+SUMIF(ผลิต1!$C:$C,'รับ-จ่าย ประจำวัน'!$B598,ผลิต1!N:N)+SUMIF(ผลิต2!$C:$C,'รับ-จ่าย ประจำวัน'!$B598,ผลิต2!N:N)+SUMIF(เส้นแต่งหน้าขนมเค้ก!$C:$C,'รับ-จ่าย ประจำวัน'!$B598,เส้นแต่งหน้าขนมเค้ก!N:N)+SUMIF(แพ็ค!$C:$C,'รับ-จ่าย ประจำวัน'!$B598,แพ็ค!N:N)+SUMIF(ธุรการ!$C:$C,'รับ-จ่าย ประจำวัน'!$B598,ธุรการ!N:N)+SUMIF(เส้นแต่งหน้าขนมปัง!$C:$C,'รับ-จ่าย ประจำวัน'!$B598,เส้นแต่งหน้าขนมปัง!N:N)+SUMIF('วางแผนBC,CJ'!$C:$C,'รับ-จ่าย ประจำวัน'!$B598,'วางแผนBC,CJ'!N:N)+SUMIF(RD!$C:$C,'รับ-จ่าย ประจำวัน'!$B598,RD!N:N)+SUMIF('FG,ออนไล,คัดแยก'!$C:$C,'รับ-จ่าย ประจำวัน'!$B598,'FG,ออนไล,คัดแยก'!N:N)</f>
        <v>0</v>
      </c>
      <c r="AV598" s="16">
        <f>SUMIF(เตรียมส่วนผสม!$C:$C,'รับ-จ่าย ประจำวัน'!$B598,เตรียมส่วนผสม!O:O)+SUMIF(กวนไส้!$C:$C,'รับ-จ่าย ประจำวัน'!$B598,กวนไส้!O:O)+SUMIF(ผลิต1!$C:$C,'รับ-จ่าย ประจำวัน'!$B598,ผลิต1!O:O)+SUMIF(ผลิต2!$C:$C,'รับ-จ่าย ประจำวัน'!$B598,ผลิต2!O:O)+SUMIF(เส้นแต่งหน้าขนมเค้ก!$C:$C,'รับ-จ่าย ประจำวัน'!$B598,เส้นแต่งหน้าขนมเค้ก!O:O)+SUMIF(แพ็ค!$C:$C,'รับ-จ่าย ประจำวัน'!$B598,แพ็ค!O:O)+SUMIF(ธุรการ!$C:$C,'รับ-จ่าย ประจำวัน'!$B598,ธุรการ!O:O)+SUMIF(เส้นแต่งหน้าขนมปัง!$C:$C,'รับ-จ่าย ประจำวัน'!$B598,เส้นแต่งหน้าขนมปัง!O:O)+SUMIF('วางแผนBC,CJ'!$C:$C,'รับ-จ่าย ประจำวัน'!$B598,'วางแผนBC,CJ'!O:O)+SUMIF(RD!$C:$C,'รับ-จ่าย ประจำวัน'!$B598,RD!O:O)+SUMIF('FG,ออนไล,คัดแยก'!$C:$C,'รับ-จ่าย ประจำวัน'!$B598,'FG,ออนไล,คัดแยก'!O:O)</f>
        <v>0</v>
      </c>
      <c r="AW598" s="16">
        <f>SUMIF(เตรียมส่วนผสม!$C:$C,'รับ-จ่าย ประจำวัน'!$B598,เตรียมส่วนผสม!P:P)+SUMIF(กวนไส้!$C:$C,'รับ-จ่าย ประจำวัน'!$B598,กวนไส้!P:P)+SUMIF(ผลิต1!$C:$C,'รับ-จ่าย ประจำวัน'!$B598,ผลิต1!P:P)+SUMIF(ผลิต2!$C:$C,'รับ-จ่าย ประจำวัน'!$B598,ผลิต2!P:P)+SUMIF(เส้นแต่งหน้าขนมเค้ก!$C:$C,'รับ-จ่าย ประจำวัน'!$B598,เส้นแต่งหน้าขนมเค้ก!P:P)+SUMIF(แพ็ค!$C:$C,'รับ-จ่าย ประจำวัน'!$B598,แพ็ค!P:P)+SUMIF(ธุรการ!$C:$C,'รับ-จ่าย ประจำวัน'!$B598,ธุรการ!P:P)+SUMIF(เส้นแต่งหน้าขนมปัง!$C:$C,'รับ-จ่าย ประจำวัน'!$B598,เส้นแต่งหน้าขนมปัง!P:P)+SUMIF('วางแผนBC,CJ'!$C:$C,'รับ-จ่าย ประจำวัน'!$B598,'วางแผนBC,CJ'!P:P)+SUMIF(RD!$C:$C,'รับ-จ่าย ประจำวัน'!$B598,RD!P:P)+SUMIF('FG,ออนไล,คัดแยก'!$C:$C,'รับ-จ่าย ประจำวัน'!$B598,'FG,ออนไล,คัดแยก'!P:P)</f>
        <v>0</v>
      </c>
      <c r="AX598" s="16">
        <f>SUMIF(เตรียมส่วนผสม!$C:$C,'รับ-จ่าย ประจำวัน'!$B598,เตรียมส่วนผสม!Q:Q)+SUMIF(กวนไส้!$C:$C,'รับ-จ่าย ประจำวัน'!$B598,กวนไส้!Q:Q)+SUMIF(ผลิต1!$C:$C,'รับ-จ่าย ประจำวัน'!$B598,ผลิต1!Q:Q)+SUMIF(ผลิต2!$C:$C,'รับ-จ่าย ประจำวัน'!$B598,ผลิต2!Q:Q)+SUMIF(เส้นแต่งหน้าขนมเค้ก!$C:$C,'รับ-จ่าย ประจำวัน'!$B598,เส้นแต่งหน้าขนมเค้ก!Q:Q)+SUMIF(แพ็ค!$C:$C,'รับ-จ่าย ประจำวัน'!$B598,แพ็ค!Q:Q)+SUMIF(ธุรการ!$C:$C,'รับ-จ่าย ประจำวัน'!$B598,ธุรการ!Q:Q)+SUMIF(เส้นแต่งหน้าขนมปัง!$C:$C,'รับ-จ่าย ประจำวัน'!$B598,เส้นแต่งหน้าขนมปัง!Q:Q)+SUMIF('วางแผนBC,CJ'!$C:$C,'รับ-จ่าย ประจำวัน'!$B598,'วางแผนBC,CJ'!Q:Q)+SUMIF(RD!$C:$C,'รับ-จ่าย ประจำวัน'!$B598,RD!Q:Q)+SUMIF('FG,ออนไล,คัดแยก'!$C:$C,'รับ-จ่าย ประจำวัน'!$B598,'FG,ออนไล,คัดแยก'!Q:Q)</f>
        <v>0</v>
      </c>
      <c r="AY598" s="16">
        <f>SUMIF(เตรียมส่วนผสม!$C:$C,'รับ-จ่าย ประจำวัน'!$B598,เตรียมส่วนผสม!R:R)+SUMIF(กวนไส้!$C:$C,'รับ-จ่าย ประจำวัน'!$B598,กวนไส้!R:R)+SUMIF(ผลิต1!$C:$C,'รับ-จ่าย ประจำวัน'!$B598,ผลิต1!R:R)+SUMIF(ผลิต2!$C:$C,'รับ-จ่าย ประจำวัน'!$B598,ผลิต2!R:R)+SUMIF(เส้นแต่งหน้าขนมเค้ก!$C:$C,'รับ-จ่าย ประจำวัน'!$B598,เส้นแต่งหน้าขนมเค้ก!R:R)+SUMIF(แพ็ค!$C:$C,'รับ-จ่าย ประจำวัน'!$B598,แพ็ค!R:R)+SUMIF(ธุรการ!$C:$C,'รับ-จ่าย ประจำวัน'!$B598,ธุรการ!R:R)+SUMIF(เส้นแต่งหน้าขนมปัง!$C:$C,'รับ-จ่าย ประจำวัน'!$B598,เส้นแต่งหน้าขนมปัง!R:R)+SUMIF('วางแผนBC,CJ'!$C:$C,'รับ-จ่าย ประจำวัน'!$B598,'วางแผนBC,CJ'!R:R)+SUMIF(RD!$C:$C,'รับ-จ่าย ประจำวัน'!$B598,RD!R:R)+SUMIF('FG,ออนไล,คัดแยก'!$C:$C,'รับ-จ่าย ประจำวัน'!$B598,'FG,ออนไล,คัดแยก'!R:R)</f>
        <v>0</v>
      </c>
      <c r="AZ598" s="16">
        <f>SUMIF(เตรียมส่วนผสม!$C:$C,'รับ-จ่าย ประจำวัน'!$B598,เตรียมส่วนผสม!S:S)+SUMIF(กวนไส้!$C:$C,'รับ-จ่าย ประจำวัน'!$B598,กวนไส้!S:S)+SUMIF(ผลิต1!$C:$C,'รับ-จ่าย ประจำวัน'!$B598,ผลิต1!S:S)+SUMIF(ผลิต2!$C:$C,'รับ-จ่าย ประจำวัน'!$B598,ผลิต2!S:S)+SUMIF(เส้นแต่งหน้าขนมเค้ก!$C:$C,'รับ-จ่าย ประจำวัน'!$B598,เส้นแต่งหน้าขนมเค้ก!S:S)+SUMIF(แพ็ค!$C:$C,'รับ-จ่าย ประจำวัน'!$B598,แพ็ค!S:S)+SUMIF(ธุรการ!$C:$C,'รับ-จ่าย ประจำวัน'!$B598,ธุรการ!S:S)+SUMIF(เส้นแต่งหน้าขนมปัง!$C:$C,'รับ-จ่าย ประจำวัน'!$B598,เส้นแต่งหน้าขนมปัง!S:S)+SUMIF('วางแผนBC,CJ'!$C:$C,'รับ-จ่าย ประจำวัน'!$B598,'วางแผนBC,CJ'!S:S)+SUMIF(RD!$C:$C,'รับ-จ่าย ประจำวัน'!$B598,RD!S:S)+SUMIF('FG,ออนไล,คัดแยก'!$C:$C,'รับ-จ่าย ประจำวัน'!$B598,'FG,ออนไล,คัดแยก'!S:S)</f>
        <v>0</v>
      </c>
      <c r="BA598" s="16">
        <f>SUMIF(เตรียมส่วนผสม!$C:$C,'รับ-จ่าย ประจำวัน'!$B598,เตรียมส่วนผสม!T:T)+SUMIF(กวนไส้!$C:$C,'รับ-จ่าย ประจำวัน'!$B598,กวนไส้!T:T)+SUMIF(ผลิต1!$C:$C,'รับ-จ่าย ประจำวัน'!$B598,ผลิต1!T:T)+SUMIF(ผลิต2!$C:$C,'รับ-จ่าย ประจำวัน'!$B598,ผลิต2!T:T)+SUMIF(เส้นแต่งหน้าขนมเค้ก!$C:$C,'รับ-จ่าย ประจำวัน'!$B598,เส้นแต่งหน้าขนมเค้ก!T:T)+SUMIF(แพ็ค!$C:$C,'รับ-จ่าย ประจำวัน'!$B598,แพ็ค!T:T)+SUMIF(ธุรการ!$C:$C,'รับ-จ่าย ประจำวัน'!$B598,ธุรการ!T:T)+SUMIF(เส้นแต่งหน้าขนมปัง!$C:$C,'รับ-จ่าย ประจำวัน'!$B598,เส้นแต่งหน้าขนมปัง!T:T)+SUMIF('วางแผนBC,CJ'!$C:$C,'รับ-จ่าย ประจำวัน'!$B598,'วางแผนBC,CJ'!T:T)+SUMIF(RD!$C:$C,'รับ-จ่าย ประจำวัน'!$B598,RD!T:T)+SUMIF('FG,ออนไล,คัดแยก'!$C:$C,'รับ-จ่าย ประจำวัน'!$B598,'FG,ออนไล,คัดแยก'!T:T)</f>
        <v>0</v>
      </c>
      <c r="BB598" s="16">
        <f>SUMIF(เตรียมส่วนผสม!$C:$C,'รับ-จ่าย ประจำวัน'!$B598,เตรียมส่วนผสม!U:U)+SUMIF(กวนไส้!$C:$C,'รับ-จ่าย ประจำวัน'!$B598,กวนไส้!U:U)+SUMIF(ผลิต1!$C:$C,'รับ-จ่าย ประจำวัน'!$B598,ผลิต1!U:U)+SUMIF(ผลิต2!$C:$C,'รับ-จ่าย ประจำวัน'!$B598,ผลิต2!U:U)+SUMIF(เส้นแต่งหน้าขนมเค้ก!$C:$C,'รับ-จ่าย ประจำวัน'!$B598,เส้นแต่งหน้าขนมเค้ก!U:U)+SUMIF(แพ็ค!$C:$C,'รับ-จ่าย ประจำวัน'!$B598,แพ็ค!U:U)+SUMIF(ธุรการ!$C:$C,'รับ-จ่าย ประจำวัน'!$B598,ธุรการ!U:U)+SUMIF(เส้นแต่งหน้าขนมปัง!$C:$C,'รับ-จ่าย ประจำวัน'!$B598,เส้นแต่งหน้าขนมปัง!U:U)+SUMIF('วางแผนBC,CJ'!$C:$C,'รับ-จ่าย ประจำวัน'!$B598,'วางแผนBC,CJ'!U:U)+SUMIF(RD!$C:$C,'รับ-จ่าย ประจำวัน'!$B598,RD!U:U)+SUMIF('FG,ออนไล,คัดแยก'!$C:$C,'รับ-จ่าย ประจำวัน'!$B598,'FG,ออนไล,คัดแยก'!U:U)</f>
        <v>0</v>
      </c>
      <c r="BC598" s="16">
        <f>SUMIF(เตรียมส่วนผสม!$C:$C,'รับ-จ่าย ประจำวัน'!$B598,เตรียมส่วนผสม!V:V)+SUMIF(กวนไส้!$C:$C,'รับ-จ่าย ประจำวัน'!$B598,กวนไส้!V:V)+SUMIF(ผลิต1!$C:$C,'รับ-จ่าย ประจำวัน'!$B598,ผลิต1!V:V)+SUMIF(ผลิต2!$C:$C,'รับ-จ่าย ประจำวัน'!$B598,ผลิต2!V:V)+SUMIF(เส้นแต่งหน้าขนมเค้ก!$C:$C,'รับ-จ่าย ประจำวัน'!$B598,เส้นแต่งหน้าขนมเค้ก!V:V)+SUMIF(แพ็ค!$C:$C,'รับ-จ่าย ประจำวัน'!$B598,แพ็ค!V:V)+SUMIF(ธุรการ!$C:$C,'รับ-จ่าย ประจำวัน'!$B598,ธุรการ!V:V)+SUMIF(เส้นแต่งหน้าขนมปัง!$C:$C,'รับ-จ่าย ประจำวัน'!$B598,เส้นแต่งหน้าขนมปัง!V:V)+SUMIF('วางแผนBC,CJ'!$C:$C,'รับ-จ่าย ประจำวัน'!$B598,'วางแผนBC,CJ'!V:V)+SUMIF(RD!$C:$C,'รับ-จ่าย ประจำวัน'!$B598,RD!V:V)+SUMIF('FG,ออนไล,คัดแยก'!$C:$C,'รับ-จ่าย ประจำวัน'!$B598,'FG,ออนไล,คัดแยก'!V:V)</f>
        <v>0</v>
      </c>
      <c r="BD598" s="16">
        <f>SUMIF(เตรียมส่วนผสม!$C:$C,'รับ-จ่าย ประจำวัน'!$B598,เตรียมส่วนผสม!W:W)+SUMIF(กวนไส้!$C:$C,'รับ-จ่าย ประจำวัน'!$B598,กวนไส้!W:W)+SUMIF(ผลิต1!$C:$C,'รับ-จ่าย ประจำวัน'!$B598,ผลิต1!W:W)+SUMIF(ผลิต2!$C:$C,'รับ-จ่าย ประจำวัน'!$B598,ผลิต2!W:W)+SUMIF(เส้นแต่งหน้าขนมเค้ก!$C:$C,'รับ-จ่าย ประจำวัน'!$B598,เส้นแต่งหน้าขนมเค้ก!W:W)+SUMIF(แพ็ค!$C:$C,'รับ-จ่าย ประจำวัน'!$B598,แพ็ค!W:W)+SUMIF(ธุรการ!$C:$C,'รับ-จ่าย ประจำวัน'!$B598,ธุรการ!W:W)+SUMIF(เส้นแต่งหน้าขนมปัง!$C:$C,'รับ-จ่าย ประจำวัน'!$B598,เส้นแต่งหน้าขนมปัง!W:W)+SUMIF('วางแผนBC,CJ'!$C:$C,'รับ-จ่าย ประจำวัน'!$B598,'วางแผนBC,CJ'!W:W)+SUMIF(RD!$C:$C,'รับ-จ่าย ประจำวัน'!$B598,RD!W:W)+SUMIF('FG,ออนไล,คัดแยก'!$C:$C,'รับ-จ่าย ประจำวัน'!$B598,'FG,ออนไล,คัดแยก'!W:W)</f>
        <v>0</v>
      </c>
      <c r="BE598" s="16">
        <f>SUMIF(เตรียมส่วนผสม!$C:$C,'รับ-จ่าย ประจำวัน'!$B598,เตรียมส่วนผสม!X:X)+SUMIF(กวนไส้!$C:$C,'รับ-จ่าย ประจำวัน'!$B598,กวนไส้!X:X)+SUMIF(ผลิต1!$C:$C,'รับ-จ่าย ประจำวัน'!$B598,ผลิต1!X:X)+SUMIF(ผลิต2!$C:$C,'รับ-จ่าย ประจำวัน'!$B598,ผลิต2!X:X)+SUMIF(เส้นแต่งหน้าขนมเค้ก!$C:$C,'รับ-จ่าย ประจำวัน'!$B598,เส้นแต่งหน้าขนมเค้ก!X:X)+SUMIF(แพ็ค!$C:$C,'รับ-จ่าย ประจำวัน'!$B598,แพ็ค!X:X)+SUMIF(ธุรการ!$C:$C,'รับ-จ่าย ประจำวัน'!$B598,ธุรการ!X:X)+SUMIF(เส้นแต่งหน้าขนมปัง!$C:$C,'รับ-จ่าย ประจำวัน'!$B598,เส้นแต่งหน้าขนมปัง!X:X)+SUMIF('วางแผนBC,CJ'!$C:$C,'รับ-จ่าย ประจำวัน'!$B598,'วางแผนBC,CJ'!X:X)+SUMIF(RD!$C:$C,'รับ-จ่าย ประจำวัน'!$B598,RD!X:X)+SUMIF('FG,ออนไล,คัดแยก'!$C:$C,'รับ-จ่าย ประจำวัน'!$B598,'FG,ออนไล,คัดแยก'!X:X)</f>
        <v>0</v>
      </c>
      <c r="BF598" s="16">
        <f>SUMIF(เตรียมส่วนผสม!$C:$C,'รับ-จ่าย ประจำวัน'!$B598,เตรียมส่วนผสม!Y:Y)+SUMIF(กวนไส้!$C:$C,'รับ-จ่าย ประจำวัน'!$B598,กวนไส้!Y:Y)+SUMIF(ผลิต1!$C:$C,'รับ-จ่าย ประจำวัน'!$B598,ผลิต1!Y:Y)+SUMIF(ผลิต2!$C:$C,'รับ-จ่าย ประจำวัน'!$B598,ผลิต2!Y:Y)+SUMIF(เส้นแต่งหน้าขนมเค้ก!$C:$C,'รับ-จ่าย ประจำวัน'!$B598,เส้นแต่งหน้าขนมเค้ก!Y:Y)+SUMIF(แพ็ค!$C:$C,'รับ-จ่าย ประจำวัน'!$B598,แพ็ค!Y:Y)+SUMIF(ธุรการ!$C:$C,'รับ-จ่าย ประจำวัน'!$B598,ธุรการ!Y:Y)+SUMIF(เส้นแต่งหน้าขนมปัง!$C:$C,'รับ-จ่าย ประจำวัน'!$B598,เส้นแต่งหน้าขนมปัง!Y:Y)+SUMIF('วางแผนBC,CJ'!$C:$C,'รับ-จ่าย ประจำวัน'!$B598,'วางแผนBC,CJ'!Y:Y)+SUMIF(RD!$C:$C,'รับ-จ่าย ประจำวัน'!$B598,RD!Y:Y)+SUMIF('FG,ออนไล,คัดแยก'!$C:$C,'รับ-จ่าย ประจำวัน'!$B598,'FG,ออนไล,คัดแยก'!Y:Y)</f>
        <v>0</v>
      </c>
      <c r="BG598" s="16">
        <f>SUMIF(เตรียมส่วนผสม!$C:$C,'รับ-จ่าย ประจำวัน'!$B598,เตรียมส่วนผสม!Z:Z)+SUMIF(กวนไส้!$C:$C,'รับ-จ่าย ประจำวัน'!$B598,กวนไส้!Z:Z)+SUMIF(ผลิต1!$C:$C,'รับ-จ่าย ประจำวัน'!$B598,ผลิต1!Z:Z)+SUMIF(ผลิต2!$C:$C,'รับ-จ่าย ประจำวัน'!$B598,ผลิต2!Z:Z)+SUMIF(เส้นแต่งหน้าขนมเค้ก!$C:$C,'รับ-จ่าย ประจำวัน'!$B598,เส้นแต่งหน้าขนมเค้ก!Z:Z)+SUMIF(แพ็ค!$C:$C,'รับ-จ่าย ประจำวัน'!$B598,แพ็ค!Z:Z)+SUMIF(ธุรการ!$C:$C,'รับ-จ่าย ประจำวัน'!$B598,ธุรการ!Z:Z)+SUMIF(เส้นแต่งหน้าขนมปัง!$C:$C,'รับ-จ่าย ประจำวัน'!$B598,เส้นแต่งหน้าขนมปัง!Z:Z)+SUMIF('วางแผนBC,CJ'!$C:$C,'รับ-จ่าย ประจำวัน'!$B598,'วางแผนBC,CJ'!Z:Z)+SUMIF(RD!$C:$C,'รับ-จ่าย ประจำวัน'!$B598,RD!Z:Z)+SUMIF('FG,ออนไล,คัดแยก'!$C:$C,'รับ-จ่าย ประจำวัน'!$B598,'FG,ออนไล,คัดแยก'!Z:Z)</f>
        <v>0</v>
      </c>
      <c r="BH598" s="16">
        <f>SUMIF(เตรียมส่วนผสม!$C:$C,'รับ-จ่าย ประจำวัน'!$B598,เตรียมส่วนผสม!AA:AA)+SUMIF(กวนไส้!$C:$C,'รับ-จ่าย ประจำวัน'!$B598,กวนไส้!AA:AA)+SUMIF(ผลิต1!$C:$C,'รับ-จ่าย ประจำวัน'!$B598,ผลิต1!AA:AA)+SUMIF(ผลิต2!$C:$C,'รับ-จ่าย ประจำวัน'!$B598,ผลิต2!AA:AA)+SUMIF(เส้นแต่งหน้าขนมเค้ก!$C:$C,'รับ-จ่าย ประจำวัน'!$B598,เส้นแต่งหน้าขนมเค้ก!AA:AA)+SUMIF(แพ็ค!$C:$C,'รับ-จ่าย ประจำวัน'!$B598,แพ็ค!AA:AA)+SUMIF(ธุรการ!$C:$C,'รับ-จ่าย ประจำวัน'!$B598,ธุรการ!AA:AA)+SUMIF(เส้นแต่งหน้าขนมปัง!$C:$C,'รับ-จ่าย ประจำวัน'!$B598,เส้นแต่งหน้าขนมปัง!AA:AA)+SUMIF('วางแผนBC,CJ'!$C:$C,'รับ-จ่าย ประจำวัน'!$B598,'วางแผนBC,CJ'!AA:AA)+SUMIF(RD!$C:$C,'รับ-จ่าย ประจำวัน'!$B598,RD!AA:AA)+SUMIF('FG,ออนไล,คัดแยก'!$C:$C,'รับ-จ่าย ประจำวัน'!$B598,'FG,ออนไล,คัดแยก'!AA:AA)</f>
        <v>0</v>
      </c>
      <c r="BI598" s="16">
        <f>SUMIF(เตรียมส่วนผสม!$C:$C,'รับ-จ่าย ประจำวัน'!$B598,เตรียมส่วนผสม!AB:AB)+SUMIF(กวนไส้!$C:$C,'รับ-จ่าย ประจำวัน'!$B598,กวนไส้!AB:AB)+SUMIF(ผลิต1!$C:$C,'รับ-จ่าย ประจำวัน'!$B598,ผลิต1!AB:AB)+SUMIF(ผลิต2!$C:$C,'รับ-จ่าย ประจำวัน'!$B598,ผลิต2!AB:AB)+SUMIF(เส้นแต่งหน้าขนมเค้ก!$C:$C,'รับ-จ่าย ประจำวัน'!$B598,เส้นแต่งหน้าขนมเค้ก!AB:AB)+SUMIF(แพ็ค!$C:$C,'รับ-จ่าย ประจำวัน'!$B598,แพ็ค!AB:AB)+SUMIF(ธุรการ!$C:$C,'รับ-จ่าย ประจำวัน'!$B598,ธุรการ!AB:AB)+SUMIF(เส้นแต่งหน้าขนมปัง!$C:$C,'รับ-จ่าย ประจำวัน'!$B598,เส้นแต่งหน้าขนมปัง!AB:AB)+SUMIF('วางแผนBC,CJ'!$C:$C,'รับ-จ่าย ประจำวัน'!$B598,'วางแผนBC,CJ'!AB:AB)+SUMIF(RD!$C:$C,'รับ-จ่าย ประจำวัน'!$B598,RD!AB:AB)+SUMIF('FG,ออนไล,คัดแยก'!$C:$C,'รับ-จ่าย ประจำวัน'!$B598,'FG,ออนไล,คัดแยก'!AB:AB)</f>
        <v>0</v>
      </c>
      <c r="BJ598" s="16">
        <f>SUMIF(เตรียมส่วนผสม!$C:$C,'รับ-จ่าย ประจำวัน'!$B598,เตรียมส่วนผสม!AC:AC)+SUMIF(กวนไส้!$C:$C,'รับ-จ่าย ประจำวัน'!$B598,กวนไส้!AC:AC)+SUMIF(ผลิต1!$C:$C,'รับ-จ่าย ประจำวัน'!$B598,ผลิต1!AC:AC)+SUMIF(ผลิต2!$C:$C,'รับ-จ่าย ประจำวัน'!$B598,ผลิต2!AC:AC)+SUMIF(เส้นแต่งหน้าขนมเค้ก!$C:$C,'รับ-จ่าย ประจำวัน'!$B598,เส้นแต่งหน้าขนมเค้ก!AC:AC)+SUMIF(แพ็ค!$C:$C,'รับ-จ่าย ประจำวัน'!$B598,แพ็ค!AC:AC)+SUMIF(ธุรการ!$C:$C,'รับ-จ่าย ประจำวัน'!$B598,ธุรการ!AC:AC)+SUMIF(เส้นแต่งหน้าขนมปัง!$C:$C,'รับ-จ่าย ประจำวัน'!$B598,เส้นแต่งหน้าขนมปัง!AC:AC)+SUMIF('วางแผนBC,CJ'!$C:$C,'รับ-จ่าย ประจำวัน'!$B598,'วางแผนBC,CJ'!AC:AC)+SUMIF(RD!$C:$C,'รับ-จ่าย ประจำวัน'!$B598,RD!AC:AC)+SUMIF('FG,ออนไล,คัดแยก'!$C:$C,'รับ-จ่าย ประจำวัน'!$B598,'FG,ออนไล,คัดแยก'!AC:AC)</f>
        <v>0</v>
      </c>
      <c r="BK598" s="16">
        <f>SUMIF(เตรียมส่วนผสม!$C:$C,'รับ-จ่าย ประจำวัน'!$B598,เตรียมส่วนผสม!AD:AD)+SUMIF(กวนไส้!$C:$C,'รับ-จ่าย ประจำวัน'!$B598,กวนไส้!AD:AD)+SUMIF(ผลิต1!$C:$C,'รับ-จ่าย ประจำวัน'!$B598,ผลิต1!AD:AD)+SUMIF(ผลิต2!$C:$C,'รับ-จ่าย ประจำวัน'!$B598,ผลิต2!AD:AD)+SUMIF(เส้นแต่งหน้าขนมเค้ก!$C:$C,'รับ-จ่าย ประจำวัน'!$B598,เส้นแต่งหน้าขนมเค้ก!AD:AD)+SUMIF(แพ็ค!$C:$C,'รับ-จ่าย ประจำวัน'!$B598,แพ็ค!AD:AD)+SUMIF(ธุรการ!$C:$C,'รับ-จ่าย ประจำวัน'!$B598,ธุรการ!AD:AD)+SUMIF(เส้นแต่งหน้าขนมปัง!$C:$C,'รับ-จ่าย ประจำวัน'!$B598,เส้นแต่งหน้าขนมปัง!AD:AD)+SUMIF('วางแผนBC,CJ'!$C:$C,'รับ-จ่าย ประจำวัน'!$B598,'วางแผนBC,CJ'!AD:AD)+SUMIF(RD!$C:$C,'รับ-จ่าย ประจำวัน'!$B598,RD!AD:AD)+SUMIF('FG,ออนไล,คัดแยก'!$C:$C,'รับ-จ่าย ประจำวัน'!$B598,'FG,ออนไล,คัดแยก'!AD:AD)</f>
        <v>0</v>
      </c>
      <c r="BL598" s="16">
        <f>SUMIF(เตรียมส่วนผสม!$C:$C,'รับ-จ่าย ประจำวัน'!$B598,เตรียมส่วนผสม!AE:AE)+SUMIF(กวนไส้!$C:$C,'รับ-จ่าย ประจำวัน'!$B598,กวนไส้!AE:AE)+SUMIF(ผลิต1!$C:$C,'รับ-จ่าย ประจำวัน'!$B598,ผลิต1!AE:AE)+SUMIF(ผลิต2!$C:$C,'รับ-จ่าย ประจำวัน'!$B598,ผลิต2!AE:AE)+SUMIF(เส้นแต่งหน้าขนมเค้ก!$C:$C,'รับ-จ่าย ประจำวัน'!$B598,เส้นแต่งหน้าขนมเค้ก!AE:AE)+SUMIF(แพ็ค!$C:$C,'รับ-จ่าย ประจำวัน'!$B598,แพ็ค!AE:AE)+SUMIF(ธุรการ!$C:$C,'รับ-จ่าย ประจำวัน'!$B598,ธุรการ!AE:AE)+SUMIF(เส้นแต่งหน้าขนมปัง!$C:$C,'รับ-จ่าย ประจำวัน'!$B598,เส้นแต่งหน้าขนมปัง!AE:AE)+SUMIF('วางแผนBC,CJ'!$C:$C,'รับ-จ่าย ประจำวัน'!$B598,'วางแผนBC,CJ'!AE:AE)+SUMIF(RD!$C:$C,'รับ-จ่าย ประจำวัน'!$B598,RD!AE:AE)+SUMIF('FG,ออนไล,คัดแยก'!$C:$C,'รับ-จ่าย ประจำวัน'!$B598,'FG,ออนไล,คัดแยก'!AE:AE)</f>
        <v>0</v>
      </c>
      <c r="BM598" s="16">
        <f>SUMIF(เตรียมส่วนผสม!$C:$C,'รับ-จ่าย ประจำวัน'!$B598,เตรียมส่วนผสม!AF:AF)+SUMIF(กวนไส้!$C:$C,'รับ-จ่าย ประจำวัน'!$B598,กวนไส้!AF:AF)+SUMIF(ผลิต1!$C:$C,'รับ-จ่าย ประจำวัน'!$B598,ผลิต1!AF:AF)+SUMIF(ผลิต2!$C:$C,'รับ-จ่าย ประจำวัน'!$B598,ผลิต2!AF:AF)+SUMIF(เส้นแต่งหน้าขนมเค้ก!$C:$C,'รับ-จ่าย ประจำวัน'!$B598,เส้นแต่งหน้าขนมเค้ก!AF:AF)+SUMIF(แพ็ค!$C:$C,'รับ-จ่าย ประจำวัน'!$B598,แพ็ค!AF:AF)+SUMIF(ธุรการ!$C:$C,'รับ-จ่าย ประจำวัน'!$B598,ธุรการ!AF:AF)+SUMIF(เส้นแต่งหน้าขนมปัง!$C:$C,'รับ-จ่าย ประจำวัน'!$B598,เส้นแต่งหน้าขนมปัง!AF:AF)+SUMIF('วางแผนBC,CJ'!$C:$C,'รับ-จ่าย ประจำวัน'!$B598,'วางแผนBC,CJ'!AF:AF)+SUMIF(RD!$C:$C,'รับ-จ่าย ประจำวัน'!$B598,RD!AF:AF)+SUMIF('FG,ออนไล,คัดแยก'!$C:$C,'รับ-จ่าย ประจำวัน'!$B598,'FG,ออนไล,คัดแยก'!AF:AF)</f>
        <v>0</v>
      </c>
      <c r="BN598" s="16">
        <f>SUMIF(เตรียมส่วนผสม!$C:$C,'รับ-จ่าย ประจำวัน'!$B598,เตรียมส่วนผสม!AG:AG)+SUMIF(กวนไส้!$C:$C,'รับ-จ่าย ประจำวัน'!$B598,กวนไส้!AG:AG)+SUMIF(ผลิต1!$C:$C,'รับ-จ่าย ประจำวัน'!$B598,ผลิต1!AG:AG)+SUMIF(ผลิต2!$C:$C,'รับ-จ่าย ประจำวัน'!$B598,ผลิต2!AG:AG)+SUMIF(เส้นแต่งหน้าขนมเค้ก!$C:$C,'รับ-จ่าย ประจำวัน'!$B598,เส้นแต่งหน้าขนมเค้ก!AG:AG)+SUMIF(แพ็ค!$C:$C,'รับ-จ่าย ประจำวัน'!$B598,แพ็ค!AG:AG)+SUMIF(ธุรการ!$C:$C,'รับ-จ่าย ประจำวัน'!$B598,ธุรการ!AG:AG)+SUMIF(เส้นแต่งหน้าขนมปัง!$C:$C,'รับ-จ่าย ประจำวัน'!$B598,เส้นแต่งหน้าขนมปัง!AG:AG)+SUMIF('วางแผนBC,CJ'!$C:$C,'รับ-จ่าย ประจำวัน'!$B598,'วางแผนBC,CJ'!AG:AG)+SUMIF(RD!$C:$C,'รับ-จ่าย ประจำวัน'!$B598,RD!AG:AG)+SUMIF('FG,ออนไล,คัดแยก'!$C:$C,'รับ-จ่าย ประจำวัน'!$B598,'FG,ออนไล,คัดแยก'!AG:AG)</f>
        <v>0</v>
      </c>
      <c r="BO598" s="16">
        <f>SUMIF(เตรียมส่วนผสม!$C:$C,'รับ-จ่าย ประจำวัน'!$B598,เตรียมส่วนผสม!AH:AH)+SUMIF(กวนไส้!$C:$C,'รับ-จ่าย ประจำวัน'!$B598,กวนไส้!AH:AH)+SUMIF(ผลิต1!$C:$C,'รับ-จ่าย ประจำวัน'!$B598,ผลิต1!AH:AH)+SUMIF(ผลิต2!$C:$C,'รับ-จ่าย ประจำวัน'!$B598,ผลิต2!AH:AH)+SUMIF(เส้นแต่งหน้าขนมเค้ก!$C:$C,'รับ-จ่าย ประจำวัน'!$B598,เส้นแต่งหน้าขนมเค้ก!AH:AH)+SUMIF(แพ็ค!$C:$C,'รับ-จ่าย ประจำวัน'!$B598,แพ็ค!AH:AH)+SUMIF(ธุรการ!$C:$C,'รับ-จ่าย ประจำวัน'!$B598,ธุรการ!AH:AH)+SUMIF(เส้นแต่งหน้าขนมปัง!$C:$C,'รับ-จ่าย ประจำวัน'!$B598,เส้นแต่งหน้าขนมปัง!AH:AH)+SUMIF('วางแผนBC,CJ'!$C:$C,'รับ-จ่าย ประจำวัน'!$B598,'วางแผนBC,CJ'!AH:AH)+SUMIF(RD!$C:$C,'รับ-จ่าย ประจำวัน'!$B598,RD!AH:AH)+SUMIF('FG,ออนไล,คัดแยก'!$C:$C,'รับ-จ่าย ประจำวัน'!$B598,'FG,ออนไล,คัดแยก'!AH:AH)</f>
        <v>0</v>
      </c>
      <c r="BP598" s="16">
        <f>SUMIF(เตรียมส่วนผสม!$C:$C,'รับ-จ่าย ประจำวัน'!$B598,เตรียมส่วนผสม!AI:AI)+SUMIF(กวนไส้!$C:$C,'รับ-จ่าย ประจำวัน'!$B598,กวนไส้!AI:AI)+SUMIF(ผลิต1!$C:$C,'รับ-จ่าย ประจำวัน'!$B598,ผลิต1!AI:AI)+SUMIF(ผลิต2!$C:$C,'รับ-จ่าย ประจำวัน'!$B598,ผลิต2!AI:AI)+SUMIF(เส้นแต่งหน้าขนมเค้ก!$C:$C,'รับ-จ่าย ประจำวัน'!$B598,เส้นแต่งหน้าขนมเค้ก!AI:AI)+SUMIF(แพ็ค!$C:$C,'รับ-จ่าย ประจำวัน'!$B598,แพ็ค!AI:AI)+SUMIF(ธุรการ!$C:$C,'รับ-จ่าย ประจำวัน'!$B598,ธุรการ!AI:AI)+SUMIF(เส้นแต่งหน้าขนมปัง!$C:$C,'รับ-จ่าย ประจำวัน'!$B598,เส้นแต่งหน้าขนมปัง!AI:AI)+SUMIF('วางแผนBC,CJ'!$C:$C,'รับ-จ่าย ประจำวัน'!$B598,'วางแผนBC,CJ'!AI:AI)+SUMIF(RD!$C:$C,'รับ-จ่าย ประจำวัน'!$B598,RD!AI:AI)+SUMIF('FG,ออนไล,คัดแยก'!$C:$C,'รับ-จ่าย ประจำวัน'!$B598,'FG,ออนไล,คัดแยก'!AI:AI)</f>
        <v>0</v>
      </c>
      <c r="BQ598" s="16">
        <f>SUMIF(เตรียมส่วนผสม!$C:$C,'รับ-จ่าย ประจำวัน'!$B598,เตรียมส่วนผสม!AJ:AJ)+SUMIF(กวนไส้!$C:$C,'รับ-จ่าย ประจำวัน'!$B598,กวนไส้!AJ:AJ)+SUMIF(ผลิต1!$C:$C,'รับ-จ่าย ประจำวัน'!$B598,ผลิต1!AJ:AJ)+SUMIF(ผลิต2!$C:$C,'รับ-จ่าย ประจำวัน'!$B598,ผลิต2!AJ:AJ)+SUMIF(เส้นแต่งหน้าขนมเค้ก!$C:$C,'รับ-จ่าย ประจำวัน'!$B598,เส้นแต่งหน้าขนมเค้ก!AJ:AJ)+SUMIF(แพ็ค!$C:$C,'รับ-จ่าย ประจำวัน'!$B598,แพ็ค!AJ:AJ)+SUMIF(ธุรการ!$C:$C,'รับ-จ่าย ประจำวัน'!$B598,ธุรการ!AJ:AJ)+SUMIF(เส้นแต่งหน้าขนมปัง!$C:$C,'รับ-จ่าย ประจำวัน'!$B598,เส้นแต่งหน้าขนมปัง!AJ:AJ)+SUMIF('วางแผนBC,CJ'!$C:$C,'รับ-จ่าย ประจำวัน'!$B598,'วางแผนBC,CJ'!AJ:AJ)+SUMIF(RD!$C:$C,'รับ-จ่าย ประจำวัน'!$B598,RD!AJ:AJ)+SUMIF('FG,ออนไล,คัดแยก'!$C:$C,'รับ-จ่าย ประจำวัน'!$B598,'FG,ออนไล,คัดแยก'!AJ:AJ)</f>
        <v>0</v>
      </c>
      <c r="BR598" s="16">
        <f>SUMIF(เตรียมส่วนผสม!$C:$C,'รับ-จ่าย ประจำวัน'!$B598,เตรียมส่วนผสม!AK:AK)+SUMIF(กวนไส้!$C:$C,'รับ-จ่าย ประจำวัน'!$B598,กวนไส้!AK:AK)+SUMIF(ผลิต1!$C:$C,'รับ-จ่าย ประจำวัน'!$B598,ผลิต1!AK:AK)+SUMIF(ผลิต2!$C:$C,'รับ-จ่าย ประจำวัน'!$B598,ผลิต2!AK:AK)+SUMIF(เส้นแต่งหน้าขนมเค้ก!$C:$C,'รับ-จ่าย ประจำวัน'!$B598,เส้นแต่งหน้าขนมเค้ก!AK:AK)+SUMIF(แพ็ค!$C:$C,'รับ-จ่าย ประจำวัน'!$B598,แพ็ค!AK:AK)+SUMIF(ธุรการ!$C:$C,'รับ-จ่าย ประจำวัน'!$B598,ธุรการ!AK:AK)+SUMIF(เส้นแต่งหน้าขนมปัง!$C:$C,'รับ-จ่าย ประจำวัน'!$B598,เส้นแต่งหน้าขนมปัง!AK:AK)+SUMIF('วางแผนBC,CJ'!$C:$C,'รับ-จ่าย ประจำวัน'!$B598,'วางแผนBC,CJ'!AK:AK)+SUMIF(RD!$C:$C,'รับ-จ่าย ประจำวัน'!$B598,RD!AK:AK)+SUMIF('FG,ออนไล,คัดแยก'!$C:$C,'รับ-จ่าย ประจำวัน'!$B598,'FG,ออนไล,คัดแยก'!AK:AK)</f>
        <v>0</v>
      </c>
      <c r="BS598" s="16">
        <f>SUMIF(เตรียมส่วนผสม!$C:$C,'รับ-จ่าย ประจำวัน'!$B598,เตรียมส่วนผสม!AL:AL)+SUMIF(กวนไส้!$C:$C,'รับ-จ่าย ประจำวัน'!$B598,กวนไส้!AL:AL)+SUMIF(ผลิต1!$C:$C,'รับ-จ่าย ประจำวัน'!$B598,ผลิต1!AL:AL)+SUMIF(ผลิต2!$C:$C,'รับ-จ่าย ประจำวัน'!$B598,ผลิต2!AL:AL)+SUMIF(เส้นแต่งหน้าขนมเค้ก!$C:$C,'รับ-จ่าย ประจำวัน'!$B598,เส้นแต่งหน้าขนมเค้ก!AL:AL)+SUMIF(แพ็ค!$C:$C,'รับ-จ่าย ประจำวัน'!$B598,แพ็ค!AL:AL)+SUMIF(ธุรการ!$C:$C,'รับ-จ่าย ประจำวัน'!$B598,ธุรการ!AL:AL)+SUMIF(เส้นแต่งหน้าขนมปัง!$C:$C,'รับ-จ่าย ประจำวัน'!$B598,เส้นแต่งหน้าขนมปัง!AL:AL)+SUMIF('วางแผนBC,CJ'!$C:$C,'รับ-จ่าย ประจำวัน'!$B598,'วางแผนBC,CJ'!AL:AL)+SUMIF(RD!$C:$C,'รับ-จ่าย ประจำวัน'!$B598,RD!AL:AL)+SUMIF('FG,ออนไล,คัดแยก'!$C:$C,'รับ-จ่าย ประจำวัน'!$B598,'FG,ออนไล,คัดแยก'!AL:AL)</f>
        <v>0</v>
      </c>
      <c r="BT598" s="18">
        <f t="shared" si="126"/>
        <v>5000</v>
      </c>
      <c r="BU598" s="116"/>
      <c r="BV598" s="146">
        <f>H598+AN598-BT598</f>
        <v>0</v>
      </c>
      <c r="BW598" s="183">
        <v>30</v>
      </c>
      <c r="BX598" s="172">
        <f>BT598/30</f>
        <v>166.66666666666666</v>
      </c>
      <c r="BY598" s="188">
        <f t="shared" si="122"/>
        <v>0</v>
      </c>
      <c r="BZ598" s="180">
        <f t="shared" ca="1" si="128"/>
        <v>46203</v>
      </c>
      <c r="CA598" s="93"/>
      <c r="CB598" s="93"/>
      <c r="CC598" s="93"/>
      <c r="CD598" s="93"/>
      <c r="CE598" s="93"/>
      <c r="CF598" s="93"/>
      <c r="CG598" s="93"/>
      <c r="CH598" s="93"/>
      <c r="CI598" s="93"/>
      <c r="CJ598" s="97"/>
      <c r="CK598" s="9">
        <f t="shared" si="123"/>
        <v>0</v>
      </c>
    </row>
    <row r="599" spans="1:89" hidden="1" x14ac:dyDescent="0.5">
      <c r="A599" s="149"/>
      <c r="B599" s="34">
        <v>1023401142</v>
      </c>
      <c r="C599" s="156" t="s">
        <v>2068</v>
      </c>
      <c r="D599" s="141" t="s">
        <v>91</v>
      </c>
      <c r="E599" s="25"/>
      <c r="F599" s="132"/>
      <c r="G599" s="25"/>
      <c r="H599" s="12">
        <v>0</v>
      </c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11"/>
      <c r="AF599" s="11"/>
      <c r="AG599" s="11"/>
      <c r="AH599" s="11"/>
      <c r="AI599" s="25"/>
      <c r="AJ599" s="25"/>
      <c r="AK599" s="25"/>
      <c r="AL599" s="25"/>
      <c r="AM599" s="25"/>
      <c r="AN599" s="15">
        <f t="shared" si="129"/>
        <v>0</v>
      </c>
      <c r="AO599" s="16">
        <f>SUMIF(เตรียมส่วนผสม!$C:$C,'รับ-จ่าย ประจำวัน'!$B599,เตรียมส่วนผสม!H:H)+SUMIF(กวนไส้!$C:$C,'รับ-จ่าย ประจำวัน'!$B599,กวนไส้!H:H)+SUMIF(ผลิต1!$C:$C,'รับ-จ่าย ประจำวัน'!$B599,ผลิต1!H:H)+SUMIF(ผลิต2!$C:$C,'รับ-จ่าย ประจำวัน'!$B599,ผลิต2!H:H)+SUMIF(เส้นแต่งหน้าขนมเค้ก!$C:$C,'รับ-จ่าย ประจำวัน'!$B599,เส้นแต่งหน้าขนมเค้ก!H:H)+SUMIF(แพ็ค!$C:$C,'รับ-จ่าย ประจำวัน'!$B599,แพ็ค!H:H)+SUMIF(ธุรการ!$C:$C,'รับ-จ่าย ประจำวัน'!$B599,ธุรการ!H:H)+SUMIF(เส้นแต่งหน้าขนมปัง!$C:$C,'รับ-จ่าย ประจำวัน'!$B599,เส้นแต่งหน้าขนมปัง!H:H)+SUMIF('วางแผนBC,CJ'!$C:$C,'รับ-จ่าย ประจำวัน'!$B599,'วางแผนBC,CJ'!H:H)+SUMIF(RD!$C:$C,'รับ-จ่าย ประจำวัน'!$B599,RD!H:H)+SUMIF('FG,ออนไล,คัดแยก'!$C:$C,'รับ-จ่าย ประจำวัน'!$B599,'FG,ออนไล,คัดแยก'!H:H)</f>
        <v>0</v>
      </c>
      <c r="AP599" s="16">
        <f>SUMIF(เตรียมส่วนผสม!$C:$C,'รับ-จ่าย ประจำวัน'!$B599,เตรียมส่วนผสม!I:I)+SUMIF(กวนไส้!$C:$C,'รับ-จ่าย ประจำวัน'!$B599,กวนไส้!I:I)+SUMIF(ผลิต1!$C:$C,'รับ-จ่าย ประจำวัน'!$B599,ผลิต1!I:I)+SUMIF(ผลิต2!$C:$C,'รับ-จ่าย ประจำวัน'!$B599,ผลิต2!I:I)+SUMIF(เส้นแต่งหน้าขนมเค้ก!$C:$C,'รับ-จ่าย ประจำวัน'!$B599,เส้นแต่งหน้าขนมเค้ก!I:I)+SUMIF(แพ็ค!$C:$C,'รับ-จ่าย ประจำวัน'!$B599,แพ็ค!I:I)+SUMIF(ธุรการ!$C:$C,'รับ-จ่าย ประจำวัน'!$B599,ธุรการ!I:I)+SUMIF(เส้นแต่งหน้าขนมปัง!$C:$C,'รับ-จ่าย ประจำวัน'!$B599,เส้นแต่งหน้าขนมปัง!I:I)+SUMIF('วางแผนBC,CJ'!$C:$C,'รับ-จ่าย ประจำวัน'!$B599,'วางแผนBC,CJ'!I:I)+SUMIF(RD!$C:$C,'รับ-จ่าย ประจำวัน'!$B599,RD!I:I)+SUMIF('FG,ออนไล,คัดแยก'!$C:$C,'รับ-จ่าย ประจำวัน'!$B599,'FG,ออนไล,คัดแยก'!I:I)</f>
        <v>0</v>
      </c>
      <c r="AQ599" s="16">
        <f>SUMIF(เตรียมส่วนผสม!$C:$C,'รับ-จ่าย ประจำวัน'!$B599,เตรียมส่วนผสม!J:J)+SUMIF(กวนไส้!$C:$C,'รับ-จ่าย ประจำวัน'!$B599,กวนไส้!J:J)+SUMIF(ผลิต1!$C:$C,'รับ-จ่าย ประจำวัน'!$B599,ผลิต1!J:J)+SUMIF(ผลิต2!$C:$C,'รับ-จ่าย ประจำวัน'!$B599,ผลิต2!J:J)+SUMIF(เส้นแต่งหน้าขนมเค้ก!$C:$C,'รับ-จ่าย ประจำวัน'!$B599,เส้นแต่งหน้าขนมเค้ก!J:J)+SUMIF(แพ็ค!$C:$C,'รับ-จ่าย ประจำวัน'!$B599,แพ็ค!J:J)+SUMIF(ธุรการ!$C:$C,'รับ-จ่าย ประจำวัน'!$B599,ธุรการ!J:J)+SUMIF(เส้นแต่งหน้าขนมปัง!$C:$C,'รับ-จ่าย ประจำวัน'!$B599,เส้นแต่งหน้าขนมปัง!J:J)+SUMIF('วางแผนBC,CJ'!$C:$C,'รับ-จ่าย ประจำวัน'!$B599,'วางแผนBC,CJ'!J:J)+SUMIF(RD!$C:$C,'รับ-จ่าย ประจำวัน'!$B599,RD!J:J)+SUMIF('FG,ออนไล,คัดแยก'!$C:$C,'รับ-จ่าย ประจำวัน'!$B599,'FG,ออนไล,คัดแยก'!J:J)</f>
        <v>0</v>
      </c>
      <c r="AR599" s="16">
        <f>SUMIF(เตรียมส่วนผสม!$C:$C,'รับ-จ่าย ประจำวัน'!$B599,เตรียมส่วนผสม!K:K)+SUMIF(กวนไส้!$C:$C,'รับ-จ่าย ประจำวัน'!$B599,กวนไส้!K:K)+SUMIF(ผลิต1!$C:$C,'รับ-จ่าย ประจำวัน'!$B599,ผลิต1!K:K)+SUMIF(ผลิต2!$C:$C,'รับ-จ่าย ประจำวัน'!$B599,ผลิต2!K:K)+SUMIF(เส้นแต่งหน้าขนมเค้ก!$C:$C,'รับ-จ่าย ประจำวัน'!$B599,เส้นแต่งหน้าขนมเค้ก!K:K)+SUMIF(แพ็ค!$C:$C,'รับ-จ่าย ประจำวัน'!$B599,แพ็ค!K:K)+SUMIF(ธุรการ!$C:$C,'รับ-จ่าย ประจำวัน'!$B599,ธุรการ!K:K)+SUMIF(เส้นแต่งหน้าขนมปัง!$C:$C,'รับ-จ่าย ประจำวัน'!$B599,เส้นแต่งหน้าขนมปัง!K:K)+SUMIF('วางแผนBC,CJ'!$C:$C,'รับ-จ่าย ประจำวัน'!$B599,'วางแผนBC,CJ'!K:K)+SUMIF(RD!$C:$C,'รับ-จ่าย ประจำวัน'!$B599,RD!K:K)+SUMIF('FG,ออนไล,คัดแยก'!$C:$C,'รับ-จ่าย ประจำวัน'!$B599,'FG,ออนไล,คัดแยก'!K:K)</f>
        <v>0</v>
      </c>
      <c r="AS599" s="16">
        <f>SUMIF(เตรียมส่วนผสม!$C:$C,'รับ-จ่าย ประจำวัน'!$B599,เตรียมส่วนผสม!L:L)+SUMIF(กวนไส้!$C:$C,'รับ-จ่าย ประจำวัน'!$B599,กวนไส้!L:L)+SUMIF(ผลิต1!$C:$C,'รับ-จ่าย ประจำวัน'!$B599,ผลิต1!L:L)+SUMIF(ผลิต2!$C:$C,'รับ-จ่าย ประจำวัน'!$B599,ผลิต2!L:L)+SUMIF(เส้นแต่งหน้าขนมเค้ก!$C:$C,'รับ-จ่าย ประจำวัน'!$B599,เส้นแต่งหน้าขนมเค้ก!L:L)+SUMIF(แพ็ค!$C:$C,'รับ-จ่าย ประจำวัน'!$B599,แพ็ค!L:L)+SUMIF(ธุรการ!$C:$C,'รับ-จ่าย ประจำวัน'!$B599,ธุรการ!L:L)+SUMIF(เส้นแต่งหน้าขนมปัง!$C:$C,'รับ-จ่าย ประจำวัน'!$B599,เส้นแต่งหน้าขนมปัง!L:L)+SUMIF('วางแผนBC,CJ'!$C:$C,'รับ-จ่าย ประจำวัน'!$B599,'วางแผนBC,CJ'!L:L)+SUMIF(RD!$C:$C,'รับ-จ่าย ประจำวัน'!$B599,RD!L:L)+SUMIF('FG,ออนไล,คัดแยก'!$C:$C,'รับ-จ่าย ประจำวัน'!$B599,'FG,ออนไล,คัดแยก'!L:L)</f>
        <v>0</v>
      </c>
      <c r="AT599" s="16">
        <f>SUMIF(เตรียมส่วนผสม!$C:$C,'รับ-จ่าย ประจำวัน'!$B599,เตรียมส่วนผสม!M:M)+SUMIF(กวนไส้!$C:$C,'รับ-จ่าย ประจำวัน'!$B599,กวนไส้!M:M)+SUMIF(ผลิต1!$C:$C,'รับ-จ่าย ประจำวัน'!$B599,ผลิต1!M:M)+SUMIF(ผลิต2!$C:$C,'รับ-จ่าย ประจำวัน'!$B599,ผลิต2!M:M)+SUMIF(เส้นแต่งหน้าขนมเค้ก!$C:$C,'รับ-จ่าย ประจำวัน'!$B599,เส้นแต่งหน้าขนมเค้ก!M:M)+SUMIF(แพ็ค!$C:$C,'รับ-จ่าย ประจำวัน'!$B599,แพ็ค!M:M)+SUMIF(ธุรการ!$C:$C,'รับ-จ่าย ประจำวัน'!$B599,ธุรการ!M:M)+SUMIF(เส้นแต่งหน้าขนมปัง!$C:$C,'รับ-จ่าย ประจำวัน'!$B599,เส้นแต่งหน้าขนมปัง!M:M)+SUMIF('วางแผนBC,CJ'!$C:$C,'รับ-จ่าย ประจำวัน'!$B599,'วางแผนBC,CJ'!M:M)+SUMIF(RD!$C:$C,'รับ-จ่าย ประจำวัน'!$B599,RD!M:M)+SUMIF('FG,ออนไล,คัดแยก'!$C:$C,'รับ-จ่าย ประจำวัน'!$B599,'FG,ออนไล,คัดแยก'!M:M)</f>
        <v>0</v>
      </c>
      <c r="AU599" s="16">
        <f>SUMIF(เตรียมส่วนผสม!$C:$C,'รับ-จ่าย ประจำวัน'!$B599,เตรียมส่วนผสม!N:N)+SUMIF(กวนไส้!$C:$C,'รับ-จ่าย ประจำวัน'!$B599,กวนไส้!N:N)+SUMIF(ผลิต1!$C:$C,'รับ-จ่าย ประจำวัน'!$B599,ผลิต1!N:N)+SUMIF(ผลิต2!$C:$C,'รับ-จ่าย ประจำวัน'!$B599,ผลิต2!N:N)+SUMIF(เส้นแต่งหน้าขนมเค้ก!$C:$C,'รับ-จ่าย ประจำวัน'!$B599,เส้นแต่งหน้าขนมเค้ก!N:N)+SUMIF(แพ็ค!$C:$C,'รับ-จ่าย ประจำวัน'!$B599,แพ็ค!N:N)+SUMIF(ธุรการ!$C:$C,'รับ-จ่าย ประจำวัน'!$B599,ธุรการ!N:N)+SUMIF(เส้นแต่งหน้าขนมปัง!$C:$C,'รับ-จ่าย ประจำวัน'!$B599,เส้นแต่งหน้าขนมปัง!N:N)+SUMIF('วางแผนBC,CJ'!$C:$C,'รับ-จ่าย ประจำวัน'!$B599,'วางแผนBC,CJ'!N:N)+SUMIF(RD!$C:$C,'รับ-จ่าย ประจำวัน'!$B599,RD!N:N)+SUMIF('FG,ออนไล,คัดแยก'!$C:$C,'รับ-จ่าย ประจำวัน'!$B599,'FG,ออนไล,คัดแยก'!N:N)</f>
        <v>0</v>
      </c>
      <c r="AV599" s="16">
        <f>SUMIF(เตรียมส่วนผสม!$C:$C,'รับ-จ่าย ประจำวัน'!$B599,เตรียมส่วนผสม!O:O)+SUMIF(กวนไส้!$C:$C,'รับ-จ่าย ประจำวัน'!$B599,กวนไส้!O:O)+SUMIF(ผลิต1!$C:$C,'รับ-จ่าย ประจำวัน'!$B599,ผลิต1!O:O)+SUMIF(ผลิต2!$C:$C,'รับ-จ่าย ประจำวัน'!$B599,ผลิต2!O:O)+SUMIF(เส้นแต่งหน้าขนมเค้ก!$C:$C,'รับ-จ่าย ประจำวัน'!$B599,เส้นแต่งหน้าขนมเค้ก!O:O)+SUMIF(แพ็ค!$C:$C,'รับ-จ่าย ประจำวัน'!$B599,แพ็ค!O:O)+SUMIF(ธุรการ!$C:$C,'รับ-จ่าย ประจำวัน'!$B599,ธุรการ!O:O)+SUMIF(เส้นแต่งหน้าขนมปัง!$C:$C,'รับ-จ่าย ประจำวัน'!$B599,เส้นแต่งหน้าขนมปัง!O:O)+SUMIF('วางแผนBC,CJ'!$C:$C,'รับ-จ่าย ประจำวัน'!$B599,'วางแผนBC,CJ'!O:O)+SUMIF(RD!$C:$C,'รับ-จ่าย ประจำวัน'!$B599,RD!O:O)+SUMIF('FG,ออนไล,คัดแยก'!$C:$C,'รับ-จ่าย ประจำวัน'!$B599,'FG,ออนไล,คัดแยก'!O:O)</f>
        <v>0</v>
      </c>
      <c r="AW599" s="16">
        <f>SUMIF(เตรียมส่วนผสม!$C:$C,'รับ-จ่าย ประจำวัน'!$B599,เตรียมส่วนผสม!P:P)+SUMIF(กวนไส้!$C:$C,'รับ-จ่าย ประจำวัน'!$B599,กวนไส้!P:P)+SUMIF(ผลิต1!$C:$C,'รับ-จ่าย ประจำวัน'!$B599,ผลิต1!P:P)+SUMIF(ผลิต2!$C:$C,'รับ-จ่าย ประจำวัน'!$B599,ผลิต2!P:P)+SUMIF(เส้นแต่งหน้าขนมเค้ก!$C:$C,'รับ-จ่าย ประจำวัน'!$B599,เส้นแต่งหน้าขนมเค้ก!P:P)+SUMIF(แพ็ค!$C:$C,'รับ-จ่าย ประจำวัน'!$B599,แพ็ค!P:P)+SUMIF(ธุรการ!$C:$C,'รับ-จ่าย ประจำวัน'!$B599,ธุรการ!P:P)+SUMIF(เส้นแต่งหน้าขนมปัง!$C:$C,'รับ-จ่าย ประจำวัน'!$B599,เส้นแต่งหน้าขนมปัง!P:P)+SUMIF('วางแผนBC,CJ'!$C:$C,'รับ-จ่าย ประจำวัน'!$B599,'วางแผนBC,CJ'!P:P)+SUMIF(RD!$C:$C,'รับ-จ่าย ประจำวัน'!$B599,RD!P:P)+SUMIF('FG,ออนไล,คัดแยก'!$C:$C,'รับ-จ่าย ประจำวัน'!$B599,'FG,ออนไล,คัดแยก'!P:P)</f>
        <v>0</v>
      </c>
      <c r="AX599" s="16">
        <f>SUMIF(เตรียมส่วนผสม!$C:$C,'รับ-จ่าย ประจำวัน'!$B599,เตรียมส่วนผสม!Q:Q)+SUMIF(กวนไส้!$C:$C,'รับ-จ่าย ประจำวัน'!$B599,กวนไส้!Q:Q)+SUMIF(ผลิต1!$C:$C,'รับ-จ่าย ประจำวัน'!$B599,ผลิต1!Q:Q)+SUMIF(ผลิต2!$C:$C,'รับ-จ่าย ประจำวัน'!$B599,ผลิต2!Q:Q)+SUMIF(เส้นแต่งหน้าขนมเค้ก!$C:$C,'รับ-จ่าย ประจำวัน'!$B599,เส้นแต่งหน้าขนมเค้ก!Q:Q)+SUMIF(แพ็ค!$C:$C,'รับ-จ่าย ประจำวัน'!$B599,แพ็ค!Q:Q)+SUMIF(ธุรการ!$C:$C,'รับ-จ่าย ประจำวัน'!$B599,ธุรการ!Q:Q)+SUMIF(เส้นแต่งหน้าขนมปัง!$C:$C,'รับ-จ่าย ประจำวัน'!$B599,เส้นแต่งหน้าขนมปัง!Q:Q)+SUMIF('วางแผนBC,CJ'!$C:$C,'รับ-จ่าย ประจำวัน'!$B599,'วางแผนBC,CJ'!Q:Q)+SUMIF(RD!$C:$C,'รับ-จ่าย ประจำวัน'!$B599,RD!Q:Q)+SUMIF('FG,ออนไล,คัดแยก'!$C:$C,'รับ-จ่าย ประจำวัน'!$B599,'FG,ออนไล,คัดแยก'!Q:Q)</f>
        <v>0</v>
      </c>
      <c r="AY599" s="16">
        <f>SUMIF(เตรียมส่วนผสม!$C:$C,'รับ-จ่าย ประจำวัน'!$B599,เตรียมส่วนผสม!R:R)+SUMIF(กวนไส้!$C:$C,'รับ-จ่าย ประจำวัน'!$B599,กวนไส้!R:R)+SUMIF(ผลิต1!$C:$C,'รับ-จ่าย ประจำวัน'!$B599,ผลิต1!R:R)+SUMIF(ผลิต2!$C:$C,'รับ-จ่าย ประจำวัน'!$B599,ผลิต2!R:R)+SUMIF(เส้นแต่งหน้าขนมเค้ก!$C:$C,'รับ-จ่าย ประจำวัน'!$B599,เส้นแต่งหน้าขนมเค้ก!R:R)+SUMIF(แพ็ค!$C:$C,'รับ-จ่าย ประจำวัน'!$B599,แพ็ค!R:R)+SUMIF(ธุรการ!$C:$C,'รับ-จ่าย ประจำวัน'!$B599,ธุรการ!R:R)+SUMIF(เส้นแต่งหน้าขนมปัง!$C:$C,'รับ-จ่าย ประจำวัน'!$B599,เส้นแต่งหน้าขนมปัง!R:R)+SUMIF('วางแผนBC,CJ'!$C:$C,'รับ-จ่าย ประจำวัน'!$B599,'วางแผนBC,CJ'!R:R)+SUMIF(RD!$C:$C,'รับ-จ่าย ประจำวัน'!$B599,RD!R:R)+SUMIF('FG,ออนไล,คัดแยก'!$C:$C,'รับ-จ่าย ประจำวัน'!$B599,'FG,ออนไล,คัดแยก'!R:R)</f>
        <v>0</v>
      </c>
      <c r="AZ599" s="16">
        <f>SUMIF(เตรียมส่วนผสม!$C:$C,'รับ-จ่าย ประจำวัน'!$B599,เตรียมส่วนผสม!S:S)+SUMIF(กวนไส้!$C:$C,'รับ-จ่าย ประจำวัน'!$B599,กวนไส้!S:S)+SUMIF(ผลิต1!$C:$C,'รับ-จ่าย ประจำวัน'!$B599,ผลิต1!S:S)+SUMIF(ผลิต2!$C:$C,'รับ-จ่าย ประจำวัน'!$B599,ผลิต2!S:S)+SUMIF(เส้นแต่งหน้าขนมเค้ก!$C:$C,'รับ-จ่าย ประจำวัน'!$B599,เส้นแต่งหน้าขนมเค้ก!S:S)+SUMIF(แพ็ค!$C:$C,'รับ-จ่าย ประจำวัน'!$B599,แพ็ค!S:S)+SUMIF(ธุรการ!$C:$C,'รับ-จ่าย ประจำวัน'!$B599,ธุรการ!S:S)+SUMIF(เส้นแต่งหน้าขนมปัง!$C:$C,'รับ-จ่าย ประจำวัน'!$B599,เส้นแต่งหน้าขนมปัง!S:S)+SUMIF('วางแผนBC,CJ'!$C:$C,'รับ-จ่าย ประจำวัน'!$B599,'วางแผนBC,CJ'!S:S)+SUMIF(RD!$C:$C,'รับ-จ่าย ประจำวัน'!$B599,RD!S:S)+SUMIF('FG,ออนไล,คัดแยก'!$C:$C,'รับ-จ่าย ประจำวัน'!$B599,'FG,ออนไล,คัดแยก'!S:S)</f>
        <v>0</v>
      </c>
      <c r="BA599" s="16">
        <f>SUMIF(เตรียมส่วนผสม!$C:$C,'รับ-จ่าย ประจำวัน'!$B599,เตรียมส่วนผสม!T:T)+SUMIF(กวนไส้!$C:$C,'รับ-จ่าย ประจำวัน'!$B599,กวนไส้!T:T)+SUMIF(ผลิต1!$C:$C,'รับ-จ่าย ประจำวัน'!$B599,ผลิต1!T:T)+SUMIF(ผลิต2!$C:$C,'รับ-จ่าย ประจำวัน'!$B599,ผลิต2!T:T)+SUMIF(เส้นแต่งหน้าขนมเค้ก!$C:$C,'รับ-จ่าย ประจำวัน'!$B599,เส้นแต่งหน้าขนมเค้ก!T:T)+SUMIF(แพ็ค!$C:$C,'รับ-จ่าย ประจำวัน'!$B599,แพ็ค!T:T)+SUMIF(ธุรการ!$C:$C,'รับ-จ่าย ประจำวัน'!$B599,ธุรการ!T:T)+SUMIF(เส้นแต่งหน้าขนมปัง!$C:$C,'รับ-จ่าย ประจำวัน'!$B599,เส้นแต่งหน้าขนมปัง!T:T)+SUMIF('วางแผนBC,CJ'!$C:$C,'รับ-จ่าย ประจำวัน'!$B599,'วางแผนBC,CJ'!T:T)+SUMIF(RD!$C:$C,'รับ-จ่าย ประจำวัน'!$B599,RD!T:T)+SUMIF('FG,ออนไล,คัดแยก'!$C:$C,'รับ-จ่าย ประจำวัน'!$B599,'FG,ออนไล,คัดแยก'!T:T)</f>
        <v>0</v>
      </c>
      <c r="BB599" s="16">
        <f>SUMIF(เตรียมส่วนผสม!$C:$C,'รับ-จ่าย ประจำวัน'!$B599,เตรียมส่วนผสม!U:U)+SUMIF(กวนไส้!$C:$C,'รับ-จ่าย ประจำวัน'!$B599,กวนไส้!U:U)+SUMIF(ผลิต1!$C:$C,'รับ-จ่าย ประจำวัน'!$B599,ผลิต1!U:U)+SUMIF(ผลิต2!$C:$C,'รับ-จ่าย ประจำวัน'!$B599,ผลิต2!U:U)+SUMIF(เส้นแต่งหน้าขนมเค้ก!$C:$C,'รับ-จ่าย ประจำวัน'!$B599,เส้นแต่งหน้าขนมเค้ก!U:U)+SUMIF(แพ็ค!$C:$C,'รับ-จ่าย ประจำวัน'!$B599,แพ็ค!U:U)+SUMIF(ธุรการ!$C:$C,'รับ-จ่าย ประจำวัน'!$B599,ธุรการ!U:U)+SUMIF(เส้นแต่งหน้าขนมปัง!$C:$C,'รับ-จ่าย ประจำวัน'!$B599,เส้นแต่งหน้าขนมปัง!U:U)+SUMIF('วางแผนBC,CJ'!$C:$C,'รับ-จ่าย ประจำวัน'!$B599,'วางแผนBC,CJ'!U:U)+SUMIF(RD!$C:$C,'รับ-จ่าย ประจำวัน'!$B599,RD!U:U)+SUMIF('FG,ออนไล,คัดแยก'!$C:$C,'รับ-จ่าย ประจำวัน'!$B599,'FG,ออนไล,คัดแยก'!U:U)</f>
        <v>0</v>
      </c>
      <c r="BC599" s="16">
        <f>SUMIF(เตรียมส่วนผสม!$C:$C,'รับ-จ่าย ประจำวัน'!$B599,เตรียมส่วนผสม!V:V)+SUMIF(กวนไส้!$C:$C,'รับ-จ่าย ประจำวัน'!$B599,กวนไส้!V:V)+SUMIF(ผลิต1!$C:$C,'รับ-จ่าย ประจำวัน'!$B599,ผลิต1!V:V)+SUMIF(ผลิต2!$C:$C,'รับ-จ่าย ประจำวัน'!$B599,ผลิต2!V:V)+SUMIF(เส้นแต่งหน้าขนมเค้ก!$C:$C,'รับ-จ่าย ประจำวัน'!$B599,เส้นแต่งหน้าขนมเค้ก!V:V)+SUMIF(แพ็ค!$C:$C,'รับ-จ่าย ประจำวัน'!$B599,แพ็ค!V:V)+SUMIF(ธุรการ!$C:$C,'รับ-จ่าย ประจำวัน'!$B599,ธุรการ!V:V)+SUMIF(เส้นแต่งหน้าขนมปัง!$C:$C,'รับ-จ่าย ประจำวัน'!$B599,เส้นแต่งหน้าขนมปัง!V:V)+SUMIF('วางแผนBC,CJ'!$C:$C,'รับ-จ่าย ประจำวัน'!$B599,'วางแผนBC,CJ'!V:V)+SUMIF(RD!$C:$C,'รับ-จ่าย ประจำวัน'!$B599,RD!V:V)+SUMIF('FG,ออนไล,คัดแยก'!$C:$C,'รับ-จ่าย ประจำวัน'!$B599,'FG,ออนไล,คัดแยก'!V:V)</f>
        <v>0</v>
      </c>
      <c r="BD599" s="16">
        <f>SUMIF(เตรียมส่วนผสม!$C:$C,'รับ-จ่าย ประจำวัน'!$B599,เตรียมส่วนผสม!W:W)+SUMIF(กวนไส้!$C:$C,'รับ-จ่าย ประจำวัน'!$B599,กวนไส้!W:W)+SUMIF(ผลิต1!$C:$C,'รับ-จ่าย ประจำวัน'!$B599,ผลิต1!W:W)+SUMIF(ผลิต2!$C:$C,'รับ-จ่าย ประจำวัน'!$B599,ผลิต2!W:W)+SUMIF(เส้นแต่งหน้าขนมเค้ก!$C:$C,'รับ-จ่าย ประจำวัน'!$B599,เส้นแต่งหน้าขนมเค้ก!W:W)+SUMIF(แพ็ค!$C:$C,'รับ-จ่าย ประจำวัน'!$B599,แพ็ค!W:W)+SUMIF(ธุรการ!$C:$C,'รับ-จ่าย ประจำวัน'!$B599,ธุรการ!W:W)+SUMIF(เส้นแต่งหน้าขนมปัง!$C:$C,'รับ-จ่าย ประจำวัน'!$B599,เส้นแต่งหน้าขนมปัง!W:W)+SUMIF('วางแผนBC,CJ'!$C:$C,'รับ-จ่าย ประจำวัน'!$B599,'วางแผนBC,CJ'!W:W)+SUMIF(RD!$C:$C,'รับ-จ่าย ประจำวัน'!$B599,RD!W:W)+SUMIF('FG,ออนไล,คัดแยก'!$C:$C,'รับ-จ่าย ประจำวัน'!$B599,'FG,ออนไล,คัดแยก'!W:W)</f>
        <v>0</v>
      </c>
      <c r="BE599" s="16">
        <f>SUMIF(เตรียมส่วนผสม!$C:$C,'รับ-จ่าย ประจำวัน'!$B599,เตรียมส่วนผสม!X:X)+SUMIF(กวนไส้!$C:$C,'รับ-จ่าย ประจำวัน'!$B599,กวนไส้!X:X)+SUMIF(ผลิต1!$C:$C,'รับ-จ่าย ประจำวัน'!$B599,ผลิต1!X:X)+SUMIF(ผลิต2!$C:$C,'รับ-จ่าย ประจำวัน'!$B599,ผลิต2!X:X)+SUMIF(เส้นแต่งหน้าขนมเค้ก!$C:$C,'รับ-จ่าย ประจำวัน'!$B599,เส้นแต่งหน้าขนมเค้ก!X:X)+SUMIF(แพ็ค!$C:$C,'รับ-จ่าย ประจำวัน'!$B599,แพ็ค!X:X)+SUMIF(ธุรการ!$C:$C,'รับ-จ่าย ประจำวัน'!$B599,ธุรการ!X:X)+SUMIF(เส้นแต่งหน้าขนมปัง!$C:$C,'รับ-จ่าย ประจำวัน'!$B599,เส้นแต่งหน้าขนมปัง!X:X)+SUMIF('วางแผนBC,CJ'!$C:$C,'รับ-จ่าย ประจำวัน'!$B599,'วางแผนBC,CJ'!X:X)+SUMIF(RD!$C:$C,'รับ-จ่าย ประจำวัน'!$B599,RD!X:X)+SUMIF('FG,ออนไล,คัดแยก'!$C:$C,'รับ-จ่าย ประจำวัน'!$B599,'FG,ออนไล,คัดแยก'!X:X)</f>
        <v>0</v>
      </c>
      <c r="BF599" s="16">
        <f>SUMIF(เตรียมส่วนผสม!$C:$C,'รับ-จ่าย ประจำวัน'!$B599,เตรียมส่วนผสม!Y:Y)+SUMIF(กวนไส้!$C:$C,'รับ-จ่าย ประจำวัน'!$B599,กวนไส้!Y:Y)+SUMIF(ผลิต1!$C:$C,'รับ-จ่าย ประจำวัน'!$B599,ผลิต1!Y:Y)+SUMIF(ผลิต2!$C:$C,'รับ-จ่าย ประจำวัน'!$B599,ผลิต2!Y:Y)+SUMIF(เส้นแต่งหน้าขนมเค้ก!$C:$C,'รับ-จ่าย ประจำวัน'!$B599,เส้นแต่งหน้าขนมเค้ก!Y:Y)+SUMIF(แพ็ค!$C:$C,'รับ-จ่าย ประจำวัน'!$B599,แพ็ค!Y:Y)+SUMIF(ธุรการ!$C:$C,'รับ-จ่าย ประจำวัน'!$B599,ธุรการ!Y:Y)+SUMIF(เส้นแต่งหน้าขนมปัง!$C:$C,'รับ-จ่าย ประจำวัน'!$B599,เส้นแต่งหน้าขนมปัง!Y:Y)+SUMIF('วางแผนBC,CJ'!$C:$C,'รับ-จ่าย ประจำวัน'!$B599,'วางแผนBC,CJ'!Y:Y)+SUMIF(RD!$C:$C,'รับ-จ่าย ประจำวัน'!$B599,RD!Y:Y)+SUMIF('FG,ออนไล,คัดแยก'!$C:$C,'รับ-จ่าย ประจำวัน'!$B599,'FG,ออนไล,คัดแยก'!Y:Y)</f>
        <v>0</v>
      </c>
      <c r="BG599" s="16">
        <f>SUMIF(เตรียมส่วนผสม!$C:$C,'รับ-จ่าย ประจำวัน'!$B599,เตรียมส่วนผสม!Z:Z)+SUMIF(กวนไส้!$C:$C,'รับ-จ่าย ประจำวัน'!$B599,กวนไส้!Z:Z)+SUMIF(ผลิต1!$C:$C,'รับ-จ่าย ประจำวัน'!$B599,ผลิต1!Z:Z)+SUMIF(ผลิต2!$C:$C,'รับ-จ่าย ประจำวัน'!$B599,ผลิต2!Z:Z)+SUMIF(เส้นแต่งหน้าขนมเค้ก!$C:$C,'รับ-จ่าย ประจำวัน'!$B599,เส้นแต่งหน้าขนมเค้ก!Z:Z)+SUMIF(แพ็ค!$C:$C,'รับ-จ่าย ประจำวัน'!$B599,แพ็ค!Z:Z)+SUMIF(ธุรการ!$C:$C,'รับ-จ่าย ประจำวัน'!$B599,ธุรการ!Z:Z)+SUMIF(เส้นแต่งหน้าขนมปัง!$C:$C,'รับ-จ่าย ประจำวัน'!$B599,เส้นแต่งหน้าขนมปัง!Z:Z)+SUMIF('วางแผนBC,CJ'!$C:$C,'รับ-จ่าย ประจำวัน'!$B599,'วางแผนBC,CJ'!Z:Z)+SUMIF(RD!$C:$C,'รับ-จ่าย ประจำวัน'!$B599,RD!Z:Z)+SUMIF('FG,ออนไล,คัดแยก'!$C:$C,'รับ-จ่าย ประจำวัน'!$B599,'FG,ออนไล,คัดแยก'!Z:Z)</f>
        <v>0</v>
      </c>
      <c r="BH599" s="16">
        <f>SUMIF(เตรียมส่วนผสม!$C:$C,'รับ-จ่าย ประจำวัน'!$B599,เตรียมส่วนผสม!AA:AA)+SUMIF(กวนไส้!$C:$C,'รับ-จ่าย ประจำวัน'!$B599,กวนไส้!AA:AA)+SUMIF(ผลิต1!$C:$C,'รับ-จ่าย ประจำวัน'!$B599,ผลิต1!AA:AA)+SUMIF(ผลิต2!$C:$C,'รับ-จ่าย ประจำวัน'!$B599,ผลิต2!AA:AA)+SUMIF(เส้นแต่งหน้าขนมเค้ก!$C:$C,'รับ-จ่าย ประจำวัน'!$B599,เส้นแต่งหน้าขนมเค้ก!AA:AA)+SUMIF(แพ็ค!$C:$C,'รับ-จ่าย ประจำวัน'!$B599,แพ็ค!AA:AA)+SUMIF(ธุรการ!$C:$C,'รับ-จ่าย ประจำวัน'!$B599,ธุรการ!AA:AA)+SUMIF(เส้นแต่งหน้าขนมปัง!$C:$C,'รับ-จ่าย ประจำวัน'!$B599,เส้นแต่งหน้าขนมปัง!AA:AA)+SUMIF('วางแผนBC,CJ'!$C:$C,'รับ-จ่าย ประจำวัน'!$B599,'วางแผนBC,CJ'!AA:AA)+SUMIF(RD!$C:$C,'รับ-จ่าย ประจำวัน'!$B599,RD!AA:AA)+SUMIF('FG,ออนไล,คัดแยก'!$C:$C,'รับ-จ่าย ประจำวัน'!$B599,'FG,ออนไล,คัดแยก'!AA:AA)</f>
        <v>0</v>
      </c>
      <c r="BI599" s="16">
        <f>SUMIF(เตรียมส่วนผสม!$C:$C,'รับ-จ่าย ประจำวัน'!$B599,เตรียมส่วนผสม!AB:AB)+SUMIF(กวนไส้!$C:$C,'รับ-จ่าย ประจำวัน'!$B599,กวนไส้!AB:AB)+SUMIF(ผลิต1!$C:$C,'รับ-จ่าย ประจำวัน'!$B599,ผลิต1!AB:AB)+SUMIF(ผลิต2!$C:$C,'รับ-จ่าย ประจำวัน'!$B599,ผลิต2!AB:AB)+SUMIF(เส้นแต่งหน้าขนมเค้ก!$C:$C,'รับ-จ่าย ประจำวัน'!$B599,เส้นแต่งหน้าขนมเค้ก!AB:AB)+SUMIF(แพ็ค!$C:$C,'รับ-จ่าย ประจำวัน'!$B599,แพ็ค!AB:AB)+SUMIF(ธุรการ!$C:$C,'รับ-จ่าย ประจำวัน'!$B599,ธุรการ!AB:AB)+SUMIF(เส้นแต่งหน้าขนมปัง!$C:$C,'รับ-จ่าย ประจำวัน'!$B599,เส้นแต่งหน้าขนมปัง!AB:AB)+SUMIF('วางแผนBC,CJ'!$C:$C,'รับ-จ่าย ประจำวัน'!$B599,'วางแผนBC,CJ'!AB:AB)+SUMIF(RD!$C:$C,'รับ-จ่าย ประจำวัน'!$B599,RD!AB:AB)+SUMIF('FG,ออนไล,คัดแยก'!$C:$C,'รับ-จ่าย ประจำวัน'!$B599,'FG,ออนไล,คัดแยก'!AB:AB)</f>
        <v>0</v>
      </c>
      <c r="BJ599" s="16">
        <f>SUMIF(เตรียมส่วนผสม!$C:$C,'รับ-จ่าย ประจำวัน'!$B599,เตรียมส่วนผสม!AC:AC)+SUMIF(กวนไส้!$C:$C,'รับ-จ่าย ประจำวัน'!$B599,กวนไส้!AC:AC)+SUMIF(ผลิต1!$C:$C,'รับ-จ่าย ประจำวัน'!$B599,ผลิต1!AC:AC)+SUMIF(ผลิต2!$C:$C,'รับ-จ่าย ประจำวัน'!$B599,ผลิต2!AC:AC)+SUMIF(เส้นแต่งหน้าขนมเค้ก!$C:$C,'รับ-จ่าย ประจำวัน'!$B599,เส้นแต่งหน้าขนมเค้ก!AC:AC)+SUMIF(แพ็ค!$C:$C,'รับ-จ่าย ประจำวัน'!$B599,แพ็ค!AC:AC)+SUMIF(ธุรการ!$C:$C,'รับ-จ่าย ประจำวัน'!$B599,ธุรการ!AC:AC)+SUMIF(เส้นแต่งหน้าขนมปัง!$C:$C,'รับ-จ่าย ประจำวัน'!$B599,เส้นแต่งหน้าขนมปัง!AC:AC)+SUMIF('วางแผนBC,CJ'!$C:$C,'รับ-จ่าย ประจำวัน'!$B599,'วางแผนBC,CJ'!AC:AC)+SUMIF(RD!$C:$C,'รับ-จ่าย ประจำวัน'!$B599,RD!AC:AC)+SUMIF('FG,ออนไล,คัดแยก'!$C:$C,'รับ-จ่าย ประจำวัน'!$B599,'FG,ออนไล,คัดแยก'!AC:AC)</f>
        <v>0</v>
      </c>
      <c r="BK599" s="16">
        <f>SUMIF(เตรียมส่วนผสม!$C:$C,'รับ-จ่าย ประจำวัน'!$B599,เตรียมส่วนผสม!AD:AD)+SUMIF(กวนไส้!$C:$C,'รับ-จ่าย ประจำวัน'!$B599,กวนไส้!AD:AD)+SUMIF(ผลิต1!$C:$C,'รับ-จ่าย ประจำวัน'!$B599,ผลิต1!AD:AD)+SUMIF(ผลิต2!$C:$C,'รับ-จ่าย ประจำวัน'!$B599,ผลิต2!AD:AD)+SUMIF(เส้นแต่งหน้าขนมเค้ก!$C:$C,'รับ-จ่าย ประจำวัน'!$B599,เส้นแต่งหน้าขนมเค้ก!AD:AD)+SUMIF(แพ็ค!$C:$C,'รับ-จ่าย ประจำวัน'!$B599,แพ็ค!AD:AD)+SUMIF(ธุรการ!$C:$C,'รับ-จ่าย ประจำวัน'!$B599,ธุรการ!AD:AD)+SUMIF(เส้นแต่งหน้าขนมปัง!$C:$C,'รับ-จ่าย ประจำวัน'!$B599,เส้นแต่งหน้าขนมปัง!AD:AD)+SUMIF('วางแผนBC,CJ'!$C:$C,'รับ-จ่าย ประจำวัน'!$B599,'วางแผนBC,CJ'!AD:AD)+SUMIF(RD!$C:$C,'รับ-จ่าย ประจำวัน'!$B599,RD!AD:AD)+SUMIF('FG,ออนไล,คัดแยก'!$C:$C,'รับ-จ่าย ประจำวัน'!$B599,'FG,ออนไล,คัดแยก'!AD:AD)</f>
        <v>0</v>
      </c>
      <c r="BL599" s="16">
        <f>SUMIF(เตรียมส่วนผสม!$C:$C,'รับ-จ่าย ประจำวัน'!$B599,เตรียมส่วนผสม!AE:AE)+SUMIF(กวนไส้!$C:$C,'รับ-จ่าย ประจำวัน'!$B599,กวนไส้!AE:AE)+SUMIF(ผลิต1!$C:$C,'รับ-จ่าย ประจำวัน'!$B599,ผลิต1!AE:AE)+SUMIF(ผลิต2!$C:$C,'รับ-จ่าย ประจำวัน'!$B599,ผลิต2!AE:AE)+SUMIF(เส้นแต่งหน้าขนมเค้ก!$C:$C,'รับ-จ่าย ประจำวัน'!$B599,เส้นแต่งหน้าขนมเค้ก!AE:AE)+SUMIF(แพ็ค!$C:$C,'รับ-จ่าย ประจำวัน'!$B599,แพ็ค!AE:AE)+SUMIF(ธุรการ!$C:$C,'รับ-จ่าย ประจำวัน'!$B599,ธุรการ!AE:AE)+SUMIF(เส้นแต่งหน้าขนมปัง!$C:$C,'รับ-จ่าย ประจำวัน'!$B599,เส้นแต่งหน้าขนมปัง!AE:AE)+SUMIF('วางแผนBC,CJ'!$C:$C,'รับ-จ่าย ประจำวัน'!$B599,'วางแผนBC,CJ'!AE:AE)+SUMIF(RD!$C:$C,'รับ-จ่าย ประจำวัน'!$B599,RD!AE:AE)+SUMIF('FG,ออนไล,คัดแยก'!$C:$C,'รับ-จ่าย ประจำวัน'!$B599,'FG,ออนไล,คัดแยก'!AE:AE)</f>
        <v>0</v>
      </c>
      <c r="BM599" s="16">
        <f>SUMIF(เตรียมส่วนผสม!$C:$C,'รับ-จ่าย ประจำวัน'!$B599,เตรียมส่วนผสม!AF:AF)+SUMIF(กวนไส้!$C:$C,'รับ-จ่าย ประจำวัน'!$B599,กวนไส้!AF:AF)+SUMIF(ผลิต1!$C:$C,'รับ-จ่าย ประจำวัน'!$B599,ผลิต1!AF:AF)+SUMIF(ผลิต2!$C:$C,'รับ-จ่าย ประจำวัน'!$B599,ผลิต2!AF:AF)+SUMIF(เส้นแต่งหน้าขนมเค้ก!$C:$C,'รับ-จ่าย ประจำวัน'!$B599,เส้นแต่งหน้าขนมเค้ก!AF:AF)+SUMIF(แพ็ค!$C:$C,'รับ-จ่าย ประจำวัน'!$B599,แพ็ค!AF:AF)+SUMIF(ธุรการ!$C:$C,'รับ-จ่าย ประจำวัน'!$B599,ธุรการ!AF:AF)+SUMIF(เส้นแต่งหน้าขนมปัง!$C:$C,'รับ-จ่าย ประจำวัน'!$B599,เส้นแต่งหน้าขนมปัง!AF:AF)+SUMIF('วางแผนBC,CJ'!$C:$C,'รับ-จ่าย ประจำวัน'!$B599,'วางแผนBC,CJ'!AF:AF)+SUMIF(RD!$C:$C,'รับ-จ่าย ประจำวัน'!$B599,RD!AF:AF)+SUMIF('FG,ออนไล,คัดแยก'!$C:$C,'รับ-จ่าย ประจำวัน'!$B599,'FG,ออนไล,คัดแยก'!AF:AF)</f>
        <v>0</v>
      </c>
      <c r="BN599" s="16">
        <f>SUMIF(เตรียมส่วนผสม!$C:$C,'รับ-จ่าย ประจำวัน'!$B599,เตรียมส่วนผสม!AG:AG)+SUMIF(กวนไส้!$C:$C,'รับ-จ่าย ประจำวัน'!$B599,กวนไส้!AG:AG)+SUMIF(ผลิต1!$C:$C,'รับ-จ่าย ประจำวัน'!$B599,ผลิต1!AG:AG)+SUMIF(ผลิต2!$C:$C,'รับ-จ่าย ประจำวัน'!$B599,ผลิต2!AG:AG)+SUMIF(เส้นแต่งหน้าขนมเค้ก!$C:$C,'รับ-จ่าย ประจำวัน'!$B599,เส้นแต่งหน้าขนมเค้ก!AG:AG)+SUMIF(แพ็ค!$C:$C,'รับ-จ่าย ประจำวัน'!$B599,แพ็ค!AG:AG)+SUMIF(ธุรการ!$C:$C,'รับ-จ่าย ประจำวัน'!$B599,ธุรการ!AG:AG)+SUMIF(เส้นแต่งหน้าขนมปัง!$C:$C,'รับ-จ่าย ประจำวัน'!$B599,เส้นแต่งหน้าขนมปัง!AG:AG)+SUMIF('วางแผนBC,CJ'!$C:$C,'รับ-จ่าย ประจำวัน'!$B599,'วางแผนBC,CJ'!AG:AG)+SUMIF(RD!$C:$C,'รับ-จ่าย ประจำวัน'!$B599,RD!AG:AG)+SUMIF('FG,ออนไล,คัดแยก'!$C:$C,'รับ-จ่าย ประจำวัน'!$B599,'FG,ออนไล,คัดแยก'!AG:AG)</f>
        <v>0</v>
      </c>
      <c r="BO599" s="16">
        <f>SUMIF(เตรียมส่วนผสม!$C:$C,'รับ-จ่าย ประจำวัน'!$B599,เตรียมส่วนผสม!AH:AH)+SUMIF(กวนไส้!$C:$C,'รับ-จ่าย ประจำวัน'!$B599,กวนไส้!AH:AH)+SUMIF(ผลิต1!$C:$C,'รับ-จ่าย ประจำวัน'!$B599,ผลิต1!AH:AH)+SUMIF(ผลิต2!$C:$C,'รับ-จ่าย ประจำวัน'!$B599,ผลิต2!AH:AH)+SUMIF(เส้นแต่งหน้าขนมเค้ก!$C:$C,'รับ-จ่าย ประจำวัน'!$B599,เส้นแต่งหน้าขนมเค้ก!AH:AH)+SUMIF(แพ็ค!$C:$C,'รับ-จ่าย ประจำวัน'!$B599,แพ็ค!AH:AH)+SUMIF(ธุรการ!$C:$C,'รับ-จ่าย ประจำวัน'!$B599,ธุรการ!AH:AH)+SUMIF(เส้นแต่งหน้าขนมปัง!$C:$C,'รับ-จ่าย ประจำวัน'!$B599,เส้นแต่งหน้าขนมปัง!AH:AH)+SUMIF('วางแผนBC,CJ'!$C:$C,'รับ-จ่าย ประจำวัน'!$B599,'วางแผนBC,CJ'!AH:AH)+SUMIF(RD!$C:$C,'รับ-จ่าย ประจำวัน'!$B599,RD!AH:AH)+SUMIF('FG,ออนไล,คัดแยก'!$C:$C,'รับ-จ่าย ประจำวัน'!$B599,'FG,ออนไล,คัดแยก'!AH:AH)</f>
        <v>0</v>
      </c>
      <c r="BP599" s="16">
        <f>SUMIF(เตรียมส่วนผสม!$C:$C,'รับ-จ่าย ประจำวัน'!$B599,เตรียมส่วนผสม!AI:AI)+SUMIF(กวนไส้!$C:$C,'รับ-จ่าย ประจำวัน'!$B599,กวนไส้!AI:AI)+SUMIF(ผลิต1!$C:$C,'รับ-จ่าย ประจำวัน'!$B599,ผลิต1!AI:AI)+SUMIF(ผลิต2!$C:$C,'รับ-จ่าย ประจำวัน'!$B599,ผลิต2!AI:AI)+SUMIF(เส้นแต่งหน้าขนมเค้ก!$C:$C,'รับ-จ่าย ประจำวัน'!$B599,เส้นแต่งหน้าขนมเค้ก!AI:AI)+SUMIF(แพ็ค!$C:$C,'รับ-จ่าย ประจำวัน'!$B599,แพ็ค!AI:AI)+SUMIF(ธุรการ!$C:$C,'รับ-จ่าย ประจำวัน'!$B599,ธุรการ!AI:AI)+SUMIF(เส้นแต่งหน้าขนมปัง!$C:$C,'รับ-จ่าย ประจำวัน'!$B599,เส้นแต่งหน้าขนมปัง!AI:AI)+SUMIF('วางแผนBC,CJ'!$C:$C,'รับ-จ่าย ประจำวัน'!$B599,'วางแผนBC,CJ'!AI:AI)+SUMIF(RD!$C:$C,'รับ-จ่าย ประจำวัน'!$B599,RD!AI:AI)+SUMIF('FG,ออนไล,คัดแยก'!$C:$C,'รับ-จ่าย ประจำวัน'!$B599,'FG,ออนไล,คัดแยก'!AI:AI)</f>
        <v>0</v>
      </c>
      <c r="BQ599" s="16">
        <f>SUMIF(เตรียมส่วนผสม!$C:$C,'รับ-จ่าย ประจำวัน'!$B599,เตรียมส่วนผสม!AJ:AJ)+SUMIF(กวนไส้!$C:$C,'รับ-จ่าย ประจำวัน'!$B599,กวนไส้!AJ:AJ)+SUMIF(ผลิต1!$C:$C,'รับ-จ่าย ประจำวัน'!$B599,ผลิต1!AJ:AJ)+SUMIF(ผลิต2!$C:$C,'รับ-จ่าย ประจำวัน'!$B599,ผลิต2!AJ:AJ)+SUMIF(เส้นแต่งหน้าขนมเค้ก!$C:$C,'รับ-จ่าย ประจำวัน'!$B599,เส้นแต่งหน้าขนมเค้ก!AJ:AJ)+SUMIF(แพ็ค!$C:$C,'รับ-จ่าย ประจำวัน'!$B599,แพ็ค!AJ:AJ)+SUMIF(ธุรการ!$C:$C,'รับ-จ่าย ประจำวัน'!$B599,ธุรการ!AJ:AJ)+SUMIF(เส้นแต่งหน้าขนมปัง!$C:$C,'รับ-จ่าย ประจำวัน'!$B599,เส้นแต่งหน้าขนมปัง!AJ:AJ)+SUMIF('วางแผนBC,CJ'!$C:$C,'รับ-จ่าย ประจำวัน'!$B599,'วางแผนBC,CJ'!AJ:AJ)+SUMIF(RD!$C:$C,'รับ-จ่าย ประจำวัน'!$B599,RD!AJ:AJ)+SUMIF('FG,ออนไล,คัดแยก'!$C:$C,'รับ-จ่าย ประจำวัน'!$B599,'FG,ออนไล,คัดแยก'!AJ:AJ)</f>
        <v>0</v>
      </c>
      <c r="BR599" s="16">
        <f>SUMIF(เตรียมส่วนผสม!$C:$C,'รับ-จ่าย ประจำวัน'!$B599,เตรียมส่วนผสม!AK:AK)+SUMIF(กวนไส้!$C:$C,'รับ-จ่าย ประจำวัน'!$B599,กวนไส้!AK:AK)+SUMIF(ผลิต1!$C:$C,'รับ-จ่าย ประจำวัน'!$B599,ผลิต1!AK:AK)+SUMIF(ผลิต2!$C:$C,'รับ-จ่าย ประจำวัน'!$B599,ผลิต2!AK:AK)+SUMIF(เส้นแต่งหน้าขนมเค้ก!$C:$C,'รับ-จ่าย ประจำวัน'!$B599,เส้นแต่งหน้าขนมเค้ก!AK:AK)+SUMIF(แพ็ค!$C:$C,'รับ-จ่าย ประจำวัน'!$B599,แพ็ค!AK:AK)+SUMIF(ธุรการ!$C:$C,'รับ-จ่าย ประจำวัน'!$B599,ธุรการ!AK:AK)+SUMIF(เส้นแต่งหน้าขนมปัง!$C:$C,'รับ-จ่าย ประจำวัน'!$B599,เส้นแต่งหน้าขนมปัง!AK:AK)+SUMIF('วางแผนBC,CJ'!$C:$C,'รับ-จ่าย ประจำวัน'!$B599,'วางแผนBC,CJ'!AK:AK)+SUMIF(RD!$C:$C,'รับ-จ่าย ประจำวัน'!$B599,RD!AK:AK)+SUMIF('FG,ออนไล,คัดแยก'!$C:$C,'รับ-จ่าย ประจำวัน'!$B599,'FG,ออนไล,คัดแยก'!AK:AK)</f>
        <v>0</v>
      </c>
      <c r="BS599" s="16">
        <f>SUMIF(เตรียมส่วนผสม!$C:$C,'รับ-จ่าย ประจำวัน'!$B599,เตรียมส่วนผสม!AL:AL)+SUMIF(กวนไส้!$C:$C,'รับ-จ่าย ประจำวัน'!$B599,กวนไส้!AL:AL)+SUMIF(ผลิต1!$C:$C,'รับ-จ่าย ประจำวัน'!$B599,ผลิต1!AL:AL)+SUMIF(ผลิต2!$C:$C,'รับ-จ่าย ประจำวัน'!$B599,ผลิต2!AL:AL)+SUMIF(เส้นแต่งหน้าขนมเค้ก!$C:$C,'รับ-จ่าย ประจำวัน'!$B599,เส้นแต่งหน้าขนมเค้ก!AL:AL)+SUMIF(แพ็ค!$C:$C,'รับ-จ่าย ประจำวัน'!$B599,แพ็ค!AL:AL)+SUMIF(ธุรการ!$C:$C,'รับ-จ่าย ประจำวัน'!$B599,ธุรการ!AL:AL)+SUMIF(เส้นแต่งหน้าขนมปัง!$C:$C,'รับ-จ่าย ประจำวัน'!$B599,เส้นแต่งหน้าขนมปัง!AL:AL)+SUMIF('วางแผนBC,CJ'!$C:$C,'รับ-จ่าย ประจำวัน'!$B599,'วางแผนBC,CJ'!AL:AL)+SUMIF(RD!$C:$C,'รับ-จ่าย ประจำวัน'!$B599,RD!AL:AL)+SUMIF('FG,ออนไล,คัดแยก'!$C:$C,'รับ-จ่าย ประจำวัน'!$B599,'FG,ออนไล,คัดแยก'!AL:AL)</f>
        <v>0</v>
      </c>
      <c r="BT599" s="18">
        <f t="shared" si="126"/>
        <v>0</v>
      </c>
      <c r="BU599" s="116"/>
      <c r="BV599" s="146">
        <f t="shared" si="127"/>
        <v>0</v>
      </c>
      <c r="BW599" s="183">
        <v>30</v>
      </c>
      <c r="BX599" s="172">
        <f t="shared" si="124"/>
        <v>0</v>
      </c>
      <c r="BY599" s="188" t="e">
        <f t="shared" si="122"/>
        <v>#DIV/0!</v>
      </c>
      <c r="BZ599" s="180" t="e">
        <f t="shared" ca="1" si="128"/>
        <v>#DIV/0!</v>
      </c>
      <c r="CA599" s="93"/>
      <c r="CB599" s="93"/>
      <c r="CC599" s="93"/>
      <c r="CD599" s="93"/>
      <c r="CE599" s="93"/>
      <c r="CF599" s="93"/>
      <c r="CG599" s="93"/>
      <c r="CH599" s="93"/>
      <c r="CI599" s="93"/>
      <c r="CJ599" s="97"/>
      <c r="CK599" s="9">
        <f t="shared" si="123"/>
        <v>0</v>
      </c>
    </row>
    <row r="600" spans="1:89" x14ac:dyDescent="0.5">
      <c r="A600" s="149"/>
      <c r="B600" s="34">
        <v>1023401144</v>
      </c>
      <c r="C600" s="154" t="s">
        <v>2033</v>
      </c>
      <c r="D600" s="141" t="s">
        <v>91</v>
      </c>
      <c r="E600" s="25"/>
      <c r="F600" s="132"/>
      <c r="G600" s="25"/>
      <c r="H600" s="25">
        <v>20000</v>
      </c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11"/>
      <c r="AF600" s="11"/>
      <c r="AG600" s="11"/>
      <c r="AH600" s="11"/>
      <c r="AI600" s="25"/>
      <c r="AJ600" s="25"/>
      <c r="AK600" s="25"/>
      <c r="AL600" s="25"/>
      <c r="AM600" s="25"/>
      <c r="AN600" s="15">
        <f t="shared" ref="AN600:AN609" si="130">I600+J600+K600+L600+M600+N600+O600+P600+Q600+R600+S600+T600+U600+V600+W600+X600+Y600+Z600+AA600+AB600+AC600+AD600+AE600+AF600+AG600+AH600+AI600+AJ600+AK600+AL600+AM600</f>
        <v>0</v>
      </c>
      <c r="AO600" s="16">
        <f>SUMIF(เตรียมส่วนผสม!$C:$C,'รับ-จ่าย ประจำวัน'!$B600,เตรียมส่วนผสม!H:H)+SUMIF(กวนไส้!$C:$C,'รับ-จ่าย ประจำวัน'!$B600,กวนไส้!H:H)+SUMIF(ผลิต1!$C:$C,'รับ-จ่าย ประจำวัน'!$B600,ผลิต1!H:H)+SUMIF(ผลิต2!$C:$C,'รับ-จ่าย ประจำวัน'!$B600,ผลิต2!H:H)+SUMIF(เส้นแต่งหน้าขนมเค้ก!$C:$C,'รับ-จ่าย ประจำวัน'!$B600,เส้นแต่งหน้าขนมเค้ก!H:H)+SUMIF(แพ็ค!$C:$C,'รับ-จ่าย ประจำวัน'!$B600,แพ็ค!H:H)+SUMIF(ธุรการ!$C:$C,'รับ-จ่าย ประจำวัน'!$B600,ธุรการ!H:H)+SUMIF(เส้นแต่งหน้าขนมปัง!$C:$C,'รับ-จ่าย ประจำวัน'!$B600,เส้นแต่งหน้าขนมปัง!H:H)+SUMIF('วางแผนBC,CJ'!$C:$C,'รับ-จ่าย ประจำวัน'!$B600,'วางแผนBC,CJ'!H:H)+SUMIF(RD!$C:$C,'รับ-จ่าย ประจำวัน'!$B600,RD!H:H)+SUMIF('FG,ออนไล,คัดแยก'!$C:$C,'รับ-จ่าย ประจำวัน'!$B600,'FG,ออนไล,คัดแยก'!H:H)</f>
        <v>0</v>
      </c>
      <c r="AP600" s="16">
        <f>SUMIF(เตรียมส่วนผสม!$C:$C,'รับ-จ่าย ประจำวัน'!$B600,เตรียมส่วนผสม!I:I)+SUMIF(กวนไส้!$C:$C,'รับ-จ่าย ประจำวัน'!$B600,กวนไส้!I:I)+SUMIF(ผลิต1!$C:$C,'รับ-จ่าย ประจำวัน'!$B600,ผลิต1!I:I)+SUMIF(ผลิต2!$C:$C,'รับ-จ่าย ประจำวัน'!$B600,ผลิต2!I:I)+SUMIF(เส้นแต่งหน้าขนมเค้ก!$C:$C,'รับ-จ่าย ประจำวัน'!$B600,เส้นแต่งหน้าขนมเค้ก!I:I)+SUMIF(แพ็ค!$C:$C,'รับ-จ่าย ประจำวัน'!$B600,แพ็ค!I:I)+SUMIF(ธุรการ!$C:$C,'รับ-จ่าย ประจำวัน'!$B600,ธุรการ!I:I)+SUMIF(เส้นแต่งหน้าขนมปัง!$C:$C,'รับ-จ่าย ประจำวัน'!$B600,เส้นแต่งหน้าขนมปัง!I:I)+SUMIF('วางแผนBC,CJ'!$C:$C,'รับ-จ่าย ประจำวัน'!$B600,'วางแผนBC,CJ'!I:I)+SUMIF(RD!$C:$C,'รับ-จ่าย ประจำวัน'!$B600,RD!I:I)+SUMIF('FG,ออนไล,คัดแยก'!$C:$C,'รับ-จ่าย ประจำวัน'!$B600,'FG,ออนไล,คัดแยก'!I:I)</f>
        <v>0</v>
      </c>
      <c r="AQ600" s="16">
        <f>SUMIF(เตรียมส่วนผสม!$C:$C,'รับ-จ่าย ประจำวัน'!$B600,เตรียมส่วนผสม!J:J)+SUMIF(กวนไส้!$C:$C,'รับ-จ่าย ประจำวัน'!$B600,กวนไส้!J:J)+SUMIF(ผลิต1!$C:$C,'รับ-จ่าย ประจำวัน'!$B600,ผลิต1!J:J)+SUMIF(ผลิต2!$C:$C,'รับ-จ่าย ประจำวัน'!$B600,ผลิต2!J:J)+SUMIF(เส้นแต่งหน้าขนมเค้ก!$C:$C,'รับ-จ่าย ประจำวัน'!$B600,เส้นแต่งหน้าขนมเค้ก!J:J)+SUMIF(แพ็ค!$C:$C,'รับ-จ่าย ประจำวัน'!$B600,แพ็ค!J:J)+SUMIF(ธุรการ!$C:$C,'รับ-จ่าย ประจำวัน'!$B600,ธุรการ!J:J)+SUMIF(เส้นแต่งหน้าขนมปัง!$C:$C,'รับ-จ่าย ประจำวัน'!$B600,เส้นแต่งหน้าขนมปัง!J:J)+SUMIF('วางแผนBC,CJ'!$C:$C,'รับ-จ่าย ประจำวัน'!$B600,'วางแผนBC,CJ'!J:J)+SUMIF(RD!$C:$C,'รับ-จ่าย ประจำวัน'!$B600,RD!J:J)+SUMIF('FG,ออนไล,คัดแยก'!$C:$C,'รับ-จ่าย ประจำวัน'!$B600,'FG,ออนไล,คัดแยก'!J:J)</f>
        <v>0</v>
      </c>
      <c r="AR600" s="44">
        <f>SUMIF(เตรียมส่วนผสม!$C:$C,'รับ-จ่าย ประจำวัน'!$B600,เตรียมส่วนผสม!K:K)+SUMIF(กวนไส้!$C:$C,'รับ-จ่าย ประจำวัน'!$B600,กวนไส้!K:K)+SUMIF(ผลิต1!$C:$C,'รับ-จ่าย ประจำวัน'!$B600,ผลิต1!K:K)+SUMIF(ผลิต2!$C:$C,'รับ-จ่าย ประจำวัน'!$B600,ผลิต2!K:K)+SUMIF(เส้นแต่งหน้าขนมเค้ก!$C:$C,'รับ-จ่าย ประจำวัน'!$B600,เส้นแต่งหน้าขนมเค้ก!K:K)+SUMIF(แพ็ค!$C:$C,'รับ-จ่าย ประจำวัน'!$B600,แพ็ค!K:K)+SUMIF(ธุรการ!$C:$C,'รับ-จ่าย ประจำวัน'!$B600,ธุรการ!K:K)+SUMIF(เส้นแต่งหน้าขนมปัง!$C:$C,'รับ-จ่าย ประจำวัน'!$B600,เส้นแต่งหน้าขนมปัง!K:K)+SUMIF('วางแผนBC,CJ'!$C:$C,'รับ-จ่าย ประจำวัน'!$B600,'วางแผนBC,CJ'!K:K)+SUMIF(RD!$C:$C,'รับ-จ่าย ประจำวัน'!$B600,RD!K:K)+SUMIF('FG,ออนไล,คัดแยก'!$C:$C,'รับ-จ่าย ประจำวัน'!$B600,'FG,ออนไล,คัดแยก'!K:K)</f>
        <v>0</v>
      </c>
      <c r="AS600" s="44">
        <f>SUMIF(เตรียมส่วนผสม!$C:$C,'รับ-จ่าย ประจำวัน'!$B600,เตรียมส่วนผสม!L:L)+SUMIF(กวนไส้!$C:$C,'รับ-จ่าย ประจำวัน'!$B600,กวนไส้!L:L)+SUMIF(ผลิต1!$C:$C,'รับ-จ่าย ประจำวัน'!$B600,ผลิต1!L:L)+SUMIF(ผลิต2!$C:$C,'รับ-จ่าย ประจำวัน'!$B600,ผลิต2!L:L)+SUMIF(เส้นแต่งหน้าขนมเค้ก!$C:$C,'รับ-จ่าย ประจำวัน'!$B600,เส้นแต่งหน้าขนมเค้ก!L:L)+SUMIF(แพ็ค!$C:$C,'รับ-จ่าย ประจำวัน'!$B600,แพ็ค!L:L)+SUMIF(ธุรการ!$C:$C,'รับ-จ่าย ประจำวัน'!$B600,ธุรการ!L:L)+SUMIF(เส้นแต่งหน้าขนมปัง!$C:$C,'รับ-จ่าย ประจำวัน'!$B600,เส้นแต่งหน้าขนมปัง!L:L)+SUMIF('วางแผนBC,CJ'!$C:$C,'รับ-จ่าย ประจำวัน'!$B600,'วางแผนBC,CJ'!L:L)+SUMIF(RD!$C:$C,'รับ-จ่าย ประจำวัน'!$B600,RD!L:L)+SUMIF('FG,ออนไล,คัดแยก'!$C:$C,'รับ-จ่าย ประจำวัน'!$B600,'FG,ออนไล,คัดแยก'!L:L)</f>
        <v>0</v>
      </c>
      <c r="AT600" s="44">
        <f>SUMIF(เตรียมส่วนผสม!$C:$C,'รับ-จ่าย ประจำวัน'!$B600,เตรียมส่วนผสม!M:M)+SUMIF(กวนไส้!$C:$C,'รับ-จ่าย ประจำวัน'!$B600,กวนไส้!M:M)+SUMIF(ผลิต1!$C:$C,'รับ-จ่าย ประจำวัน'!$B600,ผลิต1!M:M)+SUMIF(ผลิต2!$C:$C,'รับ-จ่าย ประจำวัน'!$B600,ผลิต2!M:M)+SUMIF(เส้นแต่งหน้าขนมเค้ก!$C:$C,'รับ-จ่าย ประจำวัน'!$B600,เส้นแต่งหน้าขนมเค้ก!M:M)+SUMIF(แพ็ค!$C:$C,'รับ-จ่าย ประจำวัน'!$B600,แพ็ค!M:M)+SUMIF(ธุรการ!$C:$C,'รับ-จ่าย ประจำวัน'!$B600,ธุรการ!M:M)+SUMIF(เส้นแต่งหน้าขนมปัง!$C:$C,'รับ-จ่าย ประจำวัน'!$B600,เส้นแต่งหน้าขนมปัง!M:M)+SUMIF('วางแผนBC,CJ'!$C:$C,'รับ-จ่าย ประจำวัน'!$B600,'วางแผนBC,CJ'!M:M)+SUMIF(RD!$C:$C,'รับ-จ่าย ประจำวัน'!$B600,RD!M:M)+SUMIF('FG,ออนไล,คัดแยก'!$C:$C,'รับ-จ่าย ประจำวัน'!$B600,'FG,ออนไล,คัดแยก'!M:M)</f>
        <v>0</v>
      </c>
      <c r="AU600" s="44">
        <f>SUMIF(เตรียมส่วนผสม!$C:$C,'รับ-จ่าย ประจำวัน'!$B600,เตรียมส่วนผสม!N:N)+SUMIF(กวนไส้!$C:$C,'รับ-จ่าย ประจำวัน'!$B600,กวนไส้!N:N)+SUMIF(ผลิต1!$C:$C,'รับ-จ่าย ประจำวัน'!$B600,ผลิต1!N:N)+SUMIF(ผลิต2!$C:$C,'รับ-จ่าย ประจำวัน'!$B600,ผลิต2!N:N)+SUMIF(เส้นแต่งหน้าขนมเค้ก!$C:$C,'รับ-จ่าย ประจำวัน'!$B600,เส้นแต่งหน้าขนมเค้ก!N:N)+SUMIF(แพ็ค!$C:$C,'รับ-จ่าย ประจำวัน'!$B600,แพ็ค!N:N)+SUMIF(ธุรการ!$C:$C,'รับ-จ่าย ประจำวัน'!$B600,ธุรการ!N:N)+SUMIF(เส้นแต่งหน้าขนมปัง!$C:$C,'รับ-จ่าย ประจำวัน'!$B600,เส้นแต่งหน้าขนมปัง!N:N)+SUMIF('วางแผนBC,CJ'!$C:$C,'รับ-จ่าย ประจำวัน'!$B600,'วางแผนBC,CJ'!N:N)+SUMIF(RD!$C:$C,'รับ-จ่าย ประจำวัน'!$B600,RD!N:N)+SUMIF('FG,ออนไล,คัดแยก'!$C:$C,'รับ-จ่าย ประจำวัน'!$B600,'FG,ออนไล,คัดแยก'!N:N)</f>
        <v>0</v>
      </c>
      <c r="AV600" s="44">
        <f>SUMIF(เตรียมส่วนผสม!$C:$C,'รับ-จ่าย ประจำวัน'!$B600,เตรียมส่วนผสม!O:O)+SUMIF(กวนไส้!$C:$C,'รับ-จ่าย ประจำวัน'!$B600,กวนไส้!O:O)+SUMIF(ผลิต1!$C:$C,'รับ-จ่าย ประจำวัน'!$B600,ผลิต1!O:O)+SUMIF(ผลิต2!$C:$C,'รับ-จ่าย ประจำวัน'!$B600,ผลิต2!O:O)+SUMIF(เส้นแต่งหน้าขนมเค้ก!$C:$C,'รับ-จ่าย ประจำวัน'!$B600,เส้นแต่งหน้าขนมเค้ก!O:O)+SUMIF(แพ็ค!$C:$C,'รับ-จ่าย ประจำวัน'!$B600,แพ็ค!O:O)+SUMIF(ธุรการ!$C:$C,'รับ-จ่าย ประจำวัน'!$B600,ธุรการ!O:O)+SUMIF(เส้นแต่งหน้าขนมปัง!$C:$C,'รับ-จ่าย ประจำวัน'!$B600,เส้นแต่งหน้าขนมปัง!O:O)+SUMIF('วางแผนBC,CJ'!$C:$C,'รับ-จ่าย ประจำวัน'!$B600,'วางแผนBC,CJ'!O:O)+SUMIF(RD!$C:$C,'รับ-จ่าย ประจำวัน'!$B600,RD!O:O)+SUMIF('FG,ออนไล,คัดแยก'!$C:$C,'รับ-จ่าย ประจำวัน'!$B600,'FG,ออนไล,คัดแยก'!O:O)</f>
        <v>4000</v>
      </c>
      <c r="AW600" s="44">
        <f>SUMIF(เตรียมส่วนผสม!$C:$C,'รับ-จ่าย ประจำวัน'!$B600,เตรียมส่วนผสม!P:P)+SUMIF(กวนไส้!$C:$C,'รับ-จ่าย ประจำวัน'!$B600,กวนไส้!P:P)+SUMIF(ผลิต1!$C:$C,'รับ-จ่าย ประจำวัน'!$B600,ผลิต1!P:P)+SUMIF(ผลิต2!$C:$C,'รับ-จ่าย ประจำวัน'!$B600,ผลิต2!P:P)+SUMIF(เส้นแต่งหน้าขนมเค้ก!$C:$C,'รับ-จ่าย ประจำวัน'!$B600,เส้นแต่งหน้าขนมเค้ก!P:P)+SUMIF(แพ็ค!$C:$C,'รับ-จ่าย ประจำวัน'!$B600,แพ็ค!P:P)+SUMIF(ธุรการ!$C:$C,'รับ-จ่าย ประจำวัน'!$B600,ธุรการ!P:P)+SUMIF(เส้นแต่งหน้าขนมปัง!$C:$C,'รับ-จ่าย ประจำวัน'!$B600,เส้นแต่งหน้าขนมปัง!P:P)+SUMIF('วางแผนBC,CJ'!$C:$C,'รับ-จ่าย ประจำวัน'!$B600,'วางแผนBC,CJ'!P:P)+SUMIF(RD!$C:$C,'รับ-จ่าย ประจำวัน'!$B600,RD!P:P)+SUMIF('FG,ออนไล,คัดแยก'!$C:$C,'รับ-จ่าย ประจำวัน'!$B600,'FG,ออนไล,คัดแยก'!P:P)</f>
        <v>1000</v>
      </c>
      <c r="AX600" s="44">
        <f>SUMIF(เตรียมส่วนผสม!$C:$C,'รับ-จ่าย ประจำวัน'!$B600,เตรียมส่วนผสม!Q:Q)+SUMIF(กวนไส้!$C:$C,'รับ-จ่าย ประจำวัน'!$B600,กวนไส้!Q:Q)+SUMIF(ผลิต1!$C:$C,'รับ-จ่าย ประจำวัน'!$B600,ผลิต1!Q:Q)+SUMIF(ผลิต2!$C:$C,'รับ-จ่าย ประจำวัน'!$B600,ผลิต2!Q:Q)+SUMIF(เส้นแต่งหน้าขนมเค้ก!$C:$C,'รับ-จ่าย ประจำวัน'!$B600,เส้นแต่งหน้าขนมเค้ก!Q:Q)+SUMIF(แพ็ค!$C:$C,'รับ-จ่าย ประจำวัน'!$B600,แพ็ค!Q:Q)+SUMIF(ธุรการ!$C:$C,'รับ-จ่าย ประจำวัน'!$B600,ธุรการ!Q:Q)+SUMIF(เส้นแต่งหน้าขนมปัง!$C:$C,'รับ-จ่าย ประจำวัน'!$B600,เส้นแต่งหน้าขนมปัง!Q:Q)+SUMIF('วางแผนBC,CJ'!$C:$C,'รับ-จ่าย ประจำวัน'!$B600,'วางแผนBC,CJ'!Q:Q)+SUMIF(RD!$C:$C,'รับ-จ่าย ประจำวัน'!$B600,RD!Q:Q)+SUMIF('FG,ออนไล,คัดแยก'!$C:$C,'รับ-จ่าย ประจำวัน'!$B600,'FG,ออนไล,คัดแยก'!Q:Q)</f>
        <v>1000</v>
      </c>
      <c r="AY600" s="44">
        <f>SUMIF(เตรียมส่วนผสม!$C:$C,'รับ-จ่าย ประจำวัน'!$B600,เตรียมส่วนผสม!R:R)+SUMIF(กวนไส้!$C:$C,'รับ-จ่าย ประจำวัน'!$B600,กวนไส้!R:R)+SUMIF(ผลิต1!$C:$C,'รับ-จ่าย ประจำวัน'!$B600,ผลิต1!R:R)+SUMIF(ผลิต2!$C:$C,'รับ-จ่าย ประจำวัน'!$B600,ผลิต2!R:R)+SUMIF(เส้นแต่งหน้าขนมเค้ก!$C:$C,'รับ-จ่าย ประจำวัน'!$B600,เส้นแต่งหน้าขนมเค้ก!R:R)+SUMIF(แพ็ค!$C:$C,'รับ-จ่าย ประจำวัน'!$B600,แพ็ค!R:R)+SUMIF(ธุรการ!$C:$C,'รับ-จ่าย ประจำวัน'!$B600,ธุรการ!R:R)+SUMIF(เส้นแต่งหน้าขนมปัง!$C:$C,'รับ-จ่าย ประจำวัน'!$B600,เส้นแต่งหน้าขนมปัง!R:R)+SUMIF('วางแผนBC,CJ'!$C:$C,'รับ-จ่าย ประจำวัน'!$B600,'วางแผนBC,CJ'!R:R)+SUMIF(RD!$C:$C,'รับ-จ่าย ประจำวัน'!$B600,RD!R:R)+SUMIF('FG,ออนไล,คัดแยก'!$C:$C,'รับ-จ่าย ประจำวัน'!$B600,'FG,ออนไล,คัดแยก'!R:R)</f>
        <v>1000</v>
      </c>
      <c r="AZ600" s="44">
        <f>SUMIF(เตรียมส่วนผสม!$C:$C,'รับ-จ่าย ประจำวัน'!$B600,เตรียมส่วนผสม!S:S)+SUMIF(กวนไส้!$C:$C,'รับ-จ่าย ประจำวัน'!$B600,กวนไส้!S:S)+SUMIF(ผลิต1!$C:$C,'รับ-จ่าย ประจำวัน'!$B600,ผลิต1!S:S)+SUMIF(ผลิต2!$C:$C,'รับ-จ่าย ประจำวัน'!$B600,ผลิต2!S:S)+SUMIF(เส้นแต่งหน้าขนมเค้ก!$C:$C,'รับ-จ่าย ประจำวัน'!$B600,เส้นแต่งหน้าขนมเค้ก!S:S)+SUMIF(แพ็ค!$C:$C,'รับ-จ่าย ประจำวัน'!$B600,แพ็ค!S:S)+SUMIF(ธุรการ!$C:$C,'รับ-จ่าย ประจำวัน'!$B600,ธุรการ!S:S)+SUMIF(เส้นแต่งหน้าขนมปัง!$C:$C,'รับ-จ่าย ประจำวัน'!$B600,เส้นแต่งหน้าขนมปัง!S:S)+SUMIF('วางแผนBC,CJ'!$C:$C,'รับ-จ่าย ประจำวัน'!$B600,'วางแผนBC,CJ'!S:S)+SUMIF(RD!$C:$C,'รับ-จ่าย ประจำวัน'!$B600,RD!S:S)+SUMIF('FG,ออนไล,คัดแยก'!$C:$C,'รับ-จ่าย ประจำวัน'!$B600,'FG,ออนไล,คัดแยก'!S:S)</f>
        <v>1000</v>
      </c>
      <c r="BA600" s="44">
        <f>SUMIF(เตรียมส่วนผสม!$C:$C,'รับ-จ่าย ประจำวัน'!$B600,เตรียมส่วนผสม!T:T)+SUMIF(กวนไส้!$C:$C,'รับ-จ่าย ประจำวัน'!$B600,กวนไส้!T:T)+SUMIF(ผลิต1!$C:$C,'รับ-จ่าย ประจำวัน'!$B600,ผลิต1!T:T)+SUMIF(ผลิต2!$C:$C,'รับ-จ่าย ประจำวัน'!$B600,ผลิต2!T:T)+SUMIF(เส้นแต่งหน้าขนมเค้ก!$C:$C,'รับ-จ่าย ประจำวัน'!$B600,เส้นแต่งหน้าขนมเค้ก!T:T)+SUMIF(แพ็ค!$C:$C,'รับ-จ่าย ประจำวัน'!$B600,แพ็ค!T:T)+SUMIF(ธุรการ!$C:$C,'รับ-จ่าย ประจำวัน'!$B600,ธุรการ!T:T)+SUMIF(เส้นแต่งหน้าขนมปัง!$C:$C,'รับ-จ่าย ประจำวัน'!$B600,เส้นแต่งหน้าขนมปัง!T:T)+SUMIF('วางแผนBC,CJ'!$C:$C,'รับ-จ่าย ประจำวัน'!$B600,'วางแผนBC,CJ'!T:T)+SUMIF(RD!$C:$C,'รับ-จ่าย ประจำวัน'!$B600,RD!T:T)+SUMIF('FG,ออนไล,คัดแยก'!$C:$C,'รับ-จ่าย ประจำวัน'!$B600,'FG,ออนไล,คัดแยก'!T:T)</f>
        <v>0</v>
      </c>
      <c r="BB600" s="44">
        <f>SUMIF(เตรียมส่วนผสม!$C:$C,'รับ-จ่าย ประจำวัน'!$B600,เตรียมส่วนผสม!U:U)+SUMIF(กวนไส้!$C:$C,'รับ-จ่าย ประจำวัน'!$B600,กวนไส้!U:U)+SUMIF(ผลิต1!$C:$C,'รับ-จ่าย ประจำวัน'!$B600,ผลิต1!U:U)+SUMIF(ผลิต2!$C:$C,'รับ-จ่าย ประจำวัน'!$B600,ผลิต2!U:U)+SUMIF(เส้นแต่งหน้าขนมเค้ก!$C:$C,'รับ-จ่าย ประจำวัน'!$B600,เส้นแต่งหน้าขนมเค้ก!U:U)+SUMIF(แพ็ค!$C:$C,'รับ-จ่าย ประจำวัน'!$B600,แพ็ค!U:U)+SUMIF(ธุรการ!$C:$C,'รับ-จ่าย ประจำวัน'!$B600,ธุรการ!U:U)+SUMIF(เส้นแต่งหน้าขนมปัง!$C:$C,'รับ-จ่าย ประจำวัน'!$B600,เส้นแต่งหน้าขนมปัง!U:U)+SUMIF('วางแผนBC,CJ'!$C:$C,'รับ-จ่าย ประจำวัน'!$B600,'วางแผนBC,CJ'!U:U)+SUMIF(RD!$C:$C,'รับ-จ่าย ประจำวัน'!$B600,RD!U:U)+SUMIF('FG,ออนไล,คัดแยก'!$C:$C,'รับ-จ่าย ประจำวัน'!$B600,'FG,ออนไล,คัดแยก'!U:U)</f>
        <v>0</v>
      </c>
      <c r="BC600" s="44">
        <f>SUMIF(เตรียมส่วนผสม!$C:$C,'รับ-จ่าย ประจำวัน'!$B600,เตรียมส่วนผสม!V:V)+SUMIF(กวนไส้!$C:$C,'รับ-จ่าย ประจำวัน'!$B600,กวนไส้!V:V)+SUMIF(ผลิต1!$C:$C,'รับ-จ่าย ประจำวัน'!$B600,ผลิต1!V:V)+SUMIF(ผลิต2!$C:$C,'รับ-จ่าย ประจำวัน'!$B600,ผลิต2!V:V)+SUMIF(เส้นแต่งหน้าขนมเค้ก!$C:$C,'รับ-จ่าย ประจำวัน'!$B600,เส้นแต่งหน้าขนมเค้ก!V:V)+SUMIF(แพ็ค!$C:$C,'รับ-จ่าย ประจำวัน'!$B600,แพ็ค!V:V)+SUMIF(ธุรการ!$C:$C,'รับ-จ่าย ประจำวัน'!$B600,ธุรการ!V:V)+SUMIF(เส้นแต่งหน้าขนมปัง!$C:$C,'รับ-จ่าย ประจำวัน'!$B600,เส้นแต่งหน้าขนมปัง!V:V)+SUMIF('วางแผนBC,CJ'!$C:$C,'รับ-จ่าย ประจำวัน'!$B600,'วางแผนBC,CJ'!V:V)+SUMIF(RD!$C:$C,'รับ-จ่าย ประจำวัน'!$B600,RD!V:V)+SUMIF('FG,ออนไล,คัดแยก'!$C:$C,'รับ-จ่าย ประจำวัน'!$B600,'FG,ออนไล,คัดแยก'!V:V)</f>
        <v>0</v>
      </c>
      <c r="BD600" s="44">
        <f>SUMIF(เตรียมส่วนผสม!$C:$C,'รับ-จ่าย ประจำวัน'!$B600,เตรียมส่วนผสม!W:W)+SUMIF(กวนไส้!$C:$C,'รับ-จ่าย ประจำวัน'!$B600,กวนไส้!W:W)+SUMIF(ผลิต1!$C:$C,'รับ-จ่าย ประจำวัน'!$B600,ผลิต1!W:W)+SUMIF(ผลิต2!$C:$C,'รับ-จ่าย ประจำวัน'!$B600,ผลิต2!W:W)+SUMIF(เส้นแต่งหน้าขนมเค้ก!$C:$C,'รับ-จ่าย ประจำวัน'!$B600,เส้นแต่งหน้าขนมเค้ก!W:W)+SUMIF(แพ็ค!$C:$C,'รับ-จ่าย ประจำวัน'!$B600,แพ็ค!W:W)+SUMIF(ธุรการ!$C:$C,'รับ-จ่าย ประจำวัน'!$B600,ธุรการ!W:W)+SUMIF(เส้นแต่งหน้าขนมปัง!$C:$C,'รับ-จ่าย ประจำวัน'!$B600,เส้นแต่งหน้าขนมปัง!W:W)+SUMIF('วางแผนBC,CJ'!$C:$C,'รับ-จ่าย ประจำวัน'!$B600,'วางแผนBC,CJ'!W:W)+SUMIF(RD!$C:$C,'รับ-จ่าย ประจำวัน'!$B600,RD!W:W)+SUMIF('FG,ออนไล,คัดแยก'!$C:$C,'รับ-จ่าย ประจำวัน'!$B600,'FG,ออนไล,คัดแยก'!W:W)</f>
        <v>1000</v>
      </c>
      <c r="BE600" s="44">
        <f>SUMIF(เตรียมส่วนผสม!$C:$C,'รับ-จ่าย ประจำวัน'!$B600,เตรียมส่วนผสม!X:X)+SUMIF(กวนไส้!$C:$C,'รับ-จ่าย ประจำวัน'!$B600,กวนไส้!X:X)+SUMIF(ผลิต1!$C:$C,'รับ-จ่าย ประจำวัน'!$B600,ผลิต1!X:X)+SUMIF(ผลิต2!$C:$C,'รับ-จ่าย ประจำวัน'!$B600,ผลิต2!X:X)+SUMIF(เส้นแต่งหน้าขนมเค้ก!$C:$C,'รับ-จ่าย ประจำวัน'!$B600,เส้นแต่งหน้าขนมเค้ก!X:X)+SUMIF(แพ็ค!$C:$C,'รับ-จ่าย ประจำวัน'!$B600,แพ็ค!X:X)+SUMIF(ธุรการ!$C:$C,'รับ-จ่าย ประจำวัน'!$B600,ธุรการ!X:X)+SUMIF(เส้นแต่งหน้าขนมปัง!$C:$C,'รับ-จ่าย ประจำวัน'!$B600,เส้นแต่งหน้าขนมปัง!X:X)+SUMIF('วางแผนBC,CJ'!$C:$C,'รับ-จ่าย ประจำวัน'!$B600,'วางแผนBC,CJ'!X:X)+SUMIF(RD!$C:$C,'รับ-จ่าย ประจำวัน'!$B600,RD!X:X)+SUMIF('FG,ออนไล,คัดแยก'!$C:$C,'รับ-จ่าย ประจำวัน'!$B600,'FG,ออนไล,คัดแยก'!X:X)</f>
        <v>0</v>
      </c>
      <c r="BF600" s="44">
        <f>SUMIF(เตรียมส่วนผสม!$C:$C,'รับ-จ่าย ประจำวัน'!$B600,เตรียมส่วนผสม!Y:Y)+SUMIF(กวนไส้!$C:$C,'รับ-จ่าย ประจำวัน'!$B600,กวนไส้!Y:Y)+SUMIF(ผลิต1!$C:$C,'รับ-จ่าย ประจำวัน'!$B600,ผลิต1!Y:Y)+SUMIF(ผลิต2!$C:$C,'รับ-จ่าย ประจำวัน'!$B600,ผลิต2!Y:Y)+SUMIF(เส้นแต่งหน้าขนมเค้ก!$C:$C,'รับ-จ่าย ประจำวัน'!$B600,เส้นแต่งหน้าขนมเค้ก!Y:Y)+SUMIF(แพ็ค!$C:$C,'รับ-จ่าย ประจำวัน'!$B600,แพ็ค!Y:Y)+SUMIF(ธุรการ!$C:$C,'รับ-จ่าย ประจำวัน'!$B600,ธุรการ!Y:Y)+SUMIF(เส้นแต่งหน้าขนมปัง!$C:$C,'รับ-จ่าย ประจำวัน'!$B600,เส้นแต่งหน้าขนมปัง!Y:Y)+SUMIF('วางแผนBC,CJ'!$C:$C,'รับ-จ่าย ประจำวัน'!$B600,'วางแผนBC,CJ'!Y:Y)+SUMIF(RD!$C:$C,'รับ-จ่าย ประจำวัน'!$B600,RD!Y:Y)+SUMIF('FG,ออนไล,คัดแยก'!$C:$C,'รับ-จ่าย ประจำวัน'!$B600,'FG,ออนไล,คัดแยก'!Y:Y)</f>
        <v>1000</v>
      </c>
      <c r="BG600" s="44">
        <f>SUMIF(เตรียมส่วนผสม!$C:$C,'รับ-จ่าย ประจำวัน'!$B600,เตรียมส่วนผสม!Z:Z)+SUMIF(กวนไส้!$C:$C,'รับ-จ่าย ประจำวัน'!$B600,กวนไส้!Z:Z)+SUMIF(ผลิต1!$C:$C,'รับ-จ่าย ประจำวัน'!$B600,ผลิต1!Z:Z)+SUMIF(ผลิต2!$C:$C,'รับ-จ่าย ประจำวัน'!$B600,ผลิต2!Z:Z)+SUMIF(เส้นแต่งหน้าขนมเค้ก!$C:$C,'รับ-จ่าย ประจำวัน'!$B600,เส้นแต่งหน้าขนมเค้ก!Z:Z)+SUMIF(แพ็ค!$C:$C,'รับ-จ่าย ประจำวัน'!$B600,แพ็ค!Z:Z)+SUMIF(ธุรการ!$C:$C,'รับ-จ่าย ประจำวัน'!$B600,ธุรการ!Z:Z)+SUMIF(เส้นแต่งหน้าขนมปัง!$C:$C,'รับ-จ่าย ประจำวัน'!$B600,เส้นแต่งหน้าขนมปัง!Z:Z)+SUMIF('วางแผนBC,CJ'!$C:$C,'รับ-จ่าย ประจำวัน'!$B600,'วางแผนBC,CJ'!Z:Z)+SUMIF(RD!$C:$C,'รับ-จ่าย ประจำวัน'!$B600,RD!Z:Z)+SUMIF('FG,ออนไล,คัดแยก'!$C:$C,'รับ-จ่าย ประจำวัน'!$B600,'FG,ออนไล,คัดแยก'!Z:Z)</f>
        <v>0</v>
      </c>
      <c r="BH600" s="44">
        <f>SUMIF(เตรียมส่วนผสม!$C:$C,'รับ-จ่าย ประจำวัน'!$B600,เตรียมส่วนผสม!AA:AA)+SUMIF(กวนไส้!$C:$C,'รับ-จ่าย ประจำวัน'!$B600,กวนไส้!AA:AA)+SUMIF(ผลิต1!$C:$C,'รับ-จ่าย ประจำวัน'!$B600,ผลิต1!AA:AA)+SUMIF(ผลิต2!$C:$C,'รับ-จ่าย ประจำวัน'!$B600,ผลิต2!AA:AA)+SUMIF(เส้นแต่งหน้าขนมเค้ก!$C:$C,'รับ-จ่าย ประจำวัน'!$B600,เส้นแต่งหน้าขนมเค้ก!AA:AA)+SUMIF(แพ็ค!$C:$C,'รับ-จ่าย ประจำวัน'!$B600,แพ็ค!AA:AA)+SUMIF(ธุรการ!$C:$C,'รับ-จ่าย ประจำวัน'!$B600,ธุรการ!AA:AA)+SUMIF(เส้นแต่งหน้าขนมปัง!$C:$C,'รับ-จ่าย ประจำวัน'!$B600,เส้นแต่งหน้าขนมปัง!AA:AA)+SUMIF('วางแผนBC,CJ'!$C:$C,'รับ-จ่าย ประจำวัน'!$B600,'วางแผนBC,CJ'!AA:AA)+SUMIF(RD!$C:$C,'รับ-จ่าย ประจำวัน'!$B600,RD!AA:AA)+SUMIF('FG,ออนไล,คัดแยก'!$C:$C,'รับ-จ่าย ประจำวัน'!$B600,'FG,ออนไล,คัดแยก'!AA:AA)</f>
        <v>0</v>
      </c>
      <c r="BI600" s="44">
        <f>SUMIF(เตรียมส่วนผสม!$C:$C,'รับ-จ่าย ประจำวัน'!$B600,เตรียมส่วนผสม!AB:AB)+SUMIF(กวนไส้!$C:$C,'รับ-จ่าย ประจำวัน'!$B600,กวนไส้!AB:AB)+SUMIF(ผลิต1!$C:$C,'รับ-จ่าย ประจำวัน'!$B600,ผลิต1!AB:AB)+SUMIF(ผลิต2!$C:$C,'รับ-จ่าย ประจำวัน'!$B600,ผลิต2!AB:AB)+SUMIF(เส้นแต่งหน้าขนมเค้ก!$C:$C,'รับ-จ่าย ประจำวัน'!$B600,เส้นแต่งหน้าขนมเค้ก!AB:AB)+SUMIF(แพ็ค!$C:$C,'รับ-จ่าย ประจำวัน'!$B600,แพ็ค!AB:AB)+SUMIF(ธุรการ!$C:$C,'รับ-จ่าย ประจำวัน'!$B600,ธุรการ!AB:AB)+SUMIF(เส้นแต่งหน้าขนมปัง!$C:$C,'รับ-จ่าย ประจำวัน'!$B600,เส้นแต่งหน้าขนมปัง!AB:AB)+SUMIF('วางแผนBC,CJ'!$C:$C,'รับ-จ่าย ประจำวัน'!$B600,'วางแผนBC,CJ'!AB:AB)+SUMIF(RD!$C:$C,'รับ-จ่าย ประจำวัน'!$B600,RD!AB:AB)+SUMIF('FG,ออนไล,คัดแยก'!$C:$C,'รับ-จ่าย ประจำวัน'!$B600,'FG,ออนไล,คัดแยก'!AB:AB)</f>
        <v>0</v>
      </c>
      <c r="BJ600" s="44">
        <f>SUMIF(เตรียมส่วนผสม!$C:$C,'รับ-จ่าย ประจำวัน'!$B600,เตรียมส่วนผสม!AC:AC)+SUMIF(กวนไส้!$C:$C,'รับ-จ่าย ประจำวัน'!$B600,กวนไส้!AC:AC)+SUMIF(ผลิต1!$C:$C,'รับ-จ่าย ประจำวัน'!$B600,ผลิต1!AC:AC)+SUMIF(ผลิต2!$C:$C,'รับ-จ่าย ประจำวัน'!$B600,ผลิต2!AC:AC)+SUMIF(เส้นแต่งหน้าขนมเค้ก!$C:$C,'รับ-จ่าย ประจำวัน'!$B600,เส้นแต่งหน้าขนมเค้ก!AC:AC)+SUMIF(แพ็ค!$C:$C,'รับ-จ่าย ประจำวัน'!$B600,แพ็ค!AC:AC)+SUMIF(ธุรการ!$C:$C,'รับ-จ่าย ประจำวัน'!$B600,ธุรการ!AC:AC)+SUMIF(เส้นแต่งหน้าขนมปัง!$C:$C,'รับ-จ่าย ประจำวัน'!$B600,เส้นแต่งหน้าขนมปัง!AC:AC)+SUMIF('วางแผนBC,CJ'!$C:$C,'รับ-จ่าย ประจำวัน'!$B600,'วางแผนBC,CJ'!AC:AC)+SUMIF(RD!$C:$C,'รับ-จ่าย ประจำวัน'!$B600,RD!AC:AC)+SUMIF('FG,ออนไล,คัดแยก'!$C:$C,'รับ-จ่าย ประจำวัน'!$B600,'FG,ออนไล,คัดแยก'!AC:AC)</f>
        <v>0</v>
      </c>
      <c r="BK600" s="44">
        <f>SUMIF(เตรียมส่วนผสม!$C:$C,'รับ-จ่าย ประจำวัน'!$B600,เตรียมส่วนผสม!AD:AD)+SUMIF(กวนไส้!$C:$C,'รับ-จ่าย ประจำวัน'!$B600,กวนไส้!AD:AD)+SUMIF(ผลิต1!$C:$C,'รับ-จ่าย ประจำวัน'!$B600,ผลิต1!AD:AD)+SUMIF(ผลิต2!$C:$C,'รับ-จ่าย ประจำวัน'!$B600,ผลิต2!AD:AD)+SUMIF(เส้นแต่งหน้าขนมเค้ก!$C:$C,'รับ-จ่าย ประจำวัน'!$B600,เส้นแต่งหน้าขนมเค้ก!AD:AD)+SUMIF(แพ็ค!$C:$C,'รับ-จ่าย ประจำวัน'!$B600,แพ็ค!AD:AD)+SUMIF(ธุรการ!$C:$C,'รับ-จ่าย ประจำวัน'!$B600,ธุรการ!AD:AD)+SUMIF(เส้นแต่งหน้าขนมปัง!$C:$C,'รับ-จ่าย ประจำวัน'!$B600,เส้นแต่งหน้าขนมปัง!AD:AD)+SUMIF('วางแผนBC,CJ'!$C:$C,'รับ-จ่าย ประจำวัน'!$B600,'วางแผนBC,CJ'!AD:AD)+SUMIF(RD!$C:$C,'รับ-จ่าย ประจำวัน'!$B600,RD!AD:AD)+SUMIF('FG,ออนไล,คัดแยก'!$C:$C,'รับ-จ่าย ประจำวัน'!$B600,'FG,ออนไล,คัดแยก'!AD:AD)</f>
        <v>0</v>
      </c>
      <c r="BL600" s="44">
        <f>SUMIF(เตรียมส่วนผสม!$C:$C,'รับ-จ่าย ประจำวัน'!$B600,เตรียมส่วนผสม!AE:AE)+SUMIF(กวนไส้!$C:$C,'รับ-จ่าย ประจำวัน'!$B600,กวนไส้!AE:AE)+SUMIF(ผลิต1!$C:$C,'รับ-จ่าย ประจำวัน'!$B600,ผลิต1!AE:AE)+SUMIF(ผลิต2!$C:$C,'รับ-จ่าย ประจำวัน'!$B600,ผลิต2!AE:AE)+SUMIF(เส้นแต่งหน้าขนมเค้ก!$C:$C,'รับ-จ่าย ประจำวัน'!$B600,เส้นแต่งหน้าขนมเค้ก!AE:AE)+SUMIF(แพ็ค!$C:$C,'รับ-จ่าย ประจำวัน'!$B600,แพ็ค!AE:AE)+SUMIF(ธุรการ!$C:$C,'รับ-จ่าย ประจำวัน'!$B600,ธุรการ!AE:AE)+SUMIF(เส้นแต่งหน้าขนมปัง!$C:$C,'รับ-จ่าย ประจำวัน'!$B600,เส้นแต่งหน้าขนมปัง!AE:AE)+SUMIF('วางแผนBC,CJ'!$C:$C,'รับ-จ่าย ประจำวัน'!$B600,'วางแผนBC,CJ'!AE:AE)+SUMIF(RD!$C:$C,'รับ-จ่าย ประจำวัน'!$B600,RD!AE:AE)+SUMIF('FG,ออนไล,คัดแยก'!$C:$C,'รับ-จ่าย ประจำวัน'!$B600,'FG,ออนไล,คัดแยก'!AE:AE)</f>
        <v>0</v>
      </c>
      <c r="BM600" s="44">
        <f>SUMIF(เตรียมส่วนผสม!$C:$C,'รับ-จ่าย ประจำวัน'!$B600,เตรียมส่วนผสม!AF:AF)+SUMIF(กวนไส้!$C:$C,'รับ-จ่าย ประจำวัน'!$B600,กวนไส้!AF:AF)+SUMIF(ผลิต1!$C:$C,'รับ-จ่าย ประจำวัน'!$B600,ผลิต1!AF:AF)+SUMIF(ผลิต2!$C:$C,'รับ-จ่าย ประจำวัน'!$B600,ผลิต2!AF:AF)+SUMIF(เส้นแต่งหน้าขนมเค้ก!$C:$C,'รับ-จ่าย ประจำวัน'!$B600,เส้นแต่งหน้าขนมเค้ก!AF:AF)+SUMIF(แพ็ค!$C:$C,'รับ-จ่าย ประจำวัน'!$B600,แพ็ค!AF:AF)+SUMIF(ธุรการ!$C:$C,'รับ-จ่าย ประจำวัน'!$B600,ธุรการ!AF:AF)+SUMIF(เส้นแต่งหน้าขนมปัง!$C:$C,'รับ-จ่าย ประจำวัน'!$B600,เส้นแต่งหน้าขนมปัง!AF:AF)+SUMIF('วางแผนBC,CJ'!$C:$C,'รับ-จ่าย ประจำวัน'!$B600,'วางแผนBC,CJ'!AF:AF)+SUMIF(RD!$C:$C,'รับ-จ่าย ประจำวัน'!$B600,RD!AF:AF)+SUMIF('FG,ออนไล,คัดแยก'!$C:$C,'รับ-จ่าย ประจำวัน'!$B600,'FG,ออนไล,คัดแยก'!AF:AF)</f>
        <v>0</v>
      </c>
      <c r="BN600" s="44">
        <f>SUMIF(เตรียมส่วนผสม!$C:$C,'รับ-จ่าย ประจำวัน'!$B600,เตรียมส่วนผสม!AG:AG)+SUMIF(กวนไส้!$C:$C,'รับ-จ่าย ประจำวัน'!$B600,กวนไส้!AG:AG)+SUMIF(ผลิต1!$C:$C,'รับ-จ่าย ประจำวัน'!$B600,ผลิต1!AG:AG)+SUMIF(ผลิต2!$C:$C,'รับ-จ่าย ประจำวัน'!$B600,ผลิต2!AG:AG)+SUMIF(เส้นแต่งหน้าขนมเค้ก!$C:$C,'รับ-จ่าย ประจำวัน'!$B600,เส้นแต่งหน้าขนมเค้ก!AG:AG)+SUMIF(แพ็ค!$C:$C,'รับ-จ่าย ประจำวัน'!$B600,แพ็ค!AG:AG)+SUMIF(ธุรการ!$C:$C,'รับ-จ่าย ประจำวัน'!$B600,ธุรการ!AG:AG)+SUMIF(เส้นแต่งหน้าขนมปัง!$C:$C,'รับ-จ่าย ประจำวัน'!$B600,เส้นแต่งหน้าขนมปัง!AG:AG)+SUMIF('วางแผนBC,CJ'!$C:$C,'รับ-จ่าย ประจำวัน'!$B600,'วางแผนBC,CJ'!AG:AG)+SUMIF(RD!$C:$C,'รับ-จ่าย ประจำวัน'!$B600,RD!AG:AG)+SUMIF('FG,ออนไล,คัดแยก'!$C:$C,'รับ-จ่าย ประจำวัน'!$B600,'FG,ออนไล,คัดแยก'!AG:AG)</f>
        <v>0</v>
      </c>
      <c r="BO600" s="44">
        <f>SUMIF(เตรียมส่วนผสม!$C:$C,'รับ-จ่าย ประจำวัน'!$B600,เตรียมส่วนผสม!AH:AH)+SUMIF(กวนไส้!$C:$C,'รับ-จ่าย ประจำวัน'!$B600,กวนไส้!AH:AH)+SUMIF(ผลิต1!$C:$C,'รับ-จ่าย ประจำวัน'!$B600,ผลิต1!AH:AH)+SUMIF(ผลิต2!$C:$C,'รับ-จ่าย ประจำวัน'!$B600,ผลิต2!AH:AH)+SUMIF(เส้นแต่งหน้าขนมเค้ก!$C:$C,'รับ-จ่าย ประจำวัน'!$B600,เส้นแต่งหน้าขนมเค้ก!AH:AH)+SUMIF(แพ็ค!$C:$C,'รับ-จ่าย ประจำวัน'!$B600,แพ็ค!AH:AH)+SUMIF(ธุรการ!$C:$C,'รับ-จ่าย ประจำวัน'!$B600,ธุรการ!AH:AH)+SUMIF(เส้นแต่งหน้าขนมปัง!$C:$C,'รับ-จ่าย ประจำวัน'!$B600,เส้นแต่งหน้าขนมปัง!AH:AH)+SUMIF('วางแผนBC,CJ'!$C:$C,'รับ-จ่าย ประจำวัน'!$B600,'วางแผนBC,CJ'!AH:AH)+SUMIF(RD!$C:$C,'รับ-จ่าย ประจำวัน'!$B600,RD!AH:AH)+SUMIF('FG,ออนไล,คัดแยก'!$C:$C,'รับ-จ่าย ประจำวัน'!$B600,'FG,ออนไล,คัดแยก'!AH:AH)</f>
        <v>0</v>
      </c>
      <c r="BP600" s="44">
        <f>SUMIF(เตรียมส่วนผสม!$C:$C,'รับ-จ่าย ประจำวัน'!$B600,เตรียมส่วนผสม!AI:AI)+SUMIF(กวนไส้!$C:$C,'รับ-จ่าย ประจำวัน'!$B600,กวนไส้!AI:AI)+SUMIF(ผลิต1!$C:$C,'รับ-จ่าย ประจำวัน'!$B600,ผลิต1!AI:AI)+SUMIF(ผลิต2!$C:$C,'รับ-จ่าย ประจำวัน'!$B600,ผลิต2!AI:AI)+SUMIF(เส้นแต่งหน้าขนมเค้ก!$C:$C,'รับ-จ่าย ประจำวัน'!$B600,เส้นแต่งหน้าขนมเค้ก!AI:AI)+SUMIF(แพ็ค!$C:$C,'รับ-จ่าย ประจำวัน'!$B600,แพ็ค!AI:AI)+SUMIF(ธุรการ!$C:$C,'รับ-จ่าย ประจำวัน'!$B600,ธุรการ!AI:AI)+SUMIF(เส้นแต่งหน้าขนมปัง!$C:$C,'รับ-จ่าย ประจำวัน'!$B600,เส้นแต่งหน้าขนมปัง!AI:AI)+SUMIF('วางแผนBC,CJ'!$C:$C,'รับ-จ่าย ประจำวัน'!$B600,'วางแผนBC,CJ'!AI:AI)+SUMIF(RD!$C:$C,'รับ-จ่าย ประจำวัน'!$B600,RD!AI:AI)+SUMIF('FG,ออนไล,คัดแยก'!$C:$C,'รับ-จ่าย ประจำวัน'!$B600,'FG,ออนไล,คัดแยก'!AI:AI)</f>
        <v>0</v>
      </c>
      <c r="BQ600" s="44">
        <f>SUMIF(เตรียมส่วนผสม!$C:$C,'รับ-จ่าย ประจำวัน'!$B600,เตรียมส่วนผสม!AJ:AJ)+SUMIF(กวนไส้!$C:$C,'รับ-จ่าย ประจำวัน'!$B600,กวนไส้!AJ:AJ)+SUMIF(ผลิต1!$C:$C,'รับ-จ่าย ประจำวัน'!$B600,ผลิต1!AJ:AJ)+SUMIF(ผลิต2!$C:$C,'รับ-จ่าย ประจำวัน'!$B600,ผลิต2!AJ:AJ)+SUMIF(เส้นแต่งหน้าขนมเค้ก!$C:$C,'รับ-จ่าย ประจำวัน'!$B600,เส้นแต่งหน้าขนมเค้ก!AJ:AJ)+SUMIF(แพ็ค!$C:$C,'รับ-จ่าย ประจำวัน'!$B600,แพ็ค!AJ:AJ)+SUMIF(ธุรการ!$C:$C,'รับ-จ่าย ประจำวัน'!$B600,ธุรการ!AJ:AJ)+SUMIF(เส้นแต่งหน้าขนมปัง!$C:$C,'รับ-จ่าย ประจำวัน'!$B600,เส้นแต่งหน้าขนมปัง!AJ:AJ)+SUMIF('วางแผนBC,CJ'!$C:$C,'รับ-จ่าย ประจำวัน'!$B600,'วางแผนBC,CJ'!AJ:AJ)+SUMIF(RD!$C:$C,'รับ-จ่าย ประจำวัน'!$B600,RD!AJ:AJ)+SUMIF('FG,ออนไล,คัดแยก'!$C:$C,'รับ-จ่าย ประจำวัน'!$B600,'FG,ออนไล,คัดแยก'!AJ:AJ)</f>
        <v>0</v>
      </c>
      <c r="BR600" s="44">
        <f>SUMIF(เตรียมส่วนผสม!$C:$C,'รับ-จ่าย ประจำวัน'!$B600,เตรียมส่วนผสม!AK:AK)+SUMIF(กวนไส้!$C:$C,'รับ-จ่าย ประจำวัน'!$B600,กวนไส้!AK:AK)+SUMIF(ผลิต1!$C:$C,'รับ-จ่าย ประจำวัน'!$B600,ผลิต1!AK:AK)+SUMIF(ผลิต2!$C:$C,'รับ-จ่าย ประจำวัน'!$B600,ผลิต2!AK:AK)+SUMIF(เส้นแต่งหน้าขนมเค้ก!$C:$C,'รับ-จ่าย ประจำวัน'!$B600,เส้นแต่งหน้าขนมเค้ก!AK:AK)+SUMIF(แพ็ค!$C:$C,'รับ-จ่าย ประจำวัน'!$B600,แพ็ค!AK:AK)+SUMIF(ธุรการ!$C:$C,'รับ-จ่าย ประจำวัน'!$B600,ธุรการ!AK:AK)+SUMIF(เส้นแต่งหน้าขนมปัง!$C:$C,'รับ-จ่าย ประจำวัน'!$B600,เส้นแต่งหน้าขนมปัง!AK:AK)+SUMIF('วางแผนBC,CJ'!$C:$C,'รับ-จ่าย ประจำวัน'!$B600,'วางแผนBC,CJ'!AK:AK)+SUMIF(RD!$C:$C,'รับ-จ่าย ประจำวัน'!$B600,RD!AK:AK)+SUMIF('FG,ออนไล,คัดแยก'!$C:$C,'รับ-จ่าย ประจำวัน'!$B600,'FG,ออนไล,คัดแยก'!AK:AK)</f>
        <v>0</v>
      </c>
      <c r="BS600" s="44">
        <f>SUMIF(เตรียมส่วนผสม!$C:$C,'รับ-จ่าย ประจำวัน'!$B600,เตรียมส่วนผสม!AL:AL)+SUMIF(กวนไส้!$C:$C,'รับ-จ่าย ประจำวัน'!$B600,กวนไส้!AL:AL)+SUMIF(ผลิต1!$C:$C,'รับ-จ่าย ประจำวัน'!$B600,ผลิต1!AL:AL)+SUMIF(ผลิต2!$C:$C,'รับ-จ่าย ประจำวัน'!$B600,ผลิต2!AL:AL)+SUMIF(เส้นแต่งหน้าขนมเค้ก!$C:$C,'รับ-จ่าย ประจำวัน'!$B600,เส้นแต่งหน้าขนมเค้ก!AL:AL)+SUMIF(แพ็ค!$C:$C,'รับ-จ่าย ประจำวัน'!$B600,แพ็ค!AL:AL)+SUMIF(ธุรการ!$C:$C,'รับ-จ่าย ประจำวัน'!$B600,ธุรการ!AL:AL)+SUMIF(เส้นแต่งหน้าขนมปัง!$C:$C,'รับ-จ่าย ประจำวัน'!$B600,เส้นแต่งหน้าขนมปัง!AL:AL)+SUMIF('วางแผนBC,CJ'!$C:$C,'รับ-จ่าย ประจำวัน'!$B600,'วางแผนBC,CJ'!AL:AL)+SUMIF(RD!$C:$C,'รับ-จ่าย ประจำวัน'!$B600,RD!AL:AL)+SUMIF('FG,ออนไล,คัดแยก'!$C:$C,'รับ-จ่าย ประจำวัน'!$B600,'FG,ออนไล,คัดแยก'!AL:AL)</f>
        <v>0</v>
      </c>
      <c r="BT600" s="18">
        <f t="shared" ref="BT600:BT609" si="131">AO600+AP600+AQ600+AR600+AS600+AT600+AU600+AV600+AW600+AX600+AY600+AZ600+BA600+BB600+BC600+BD600+BE600+BF600+BG600+BH600+BI600+BJ600+BK600+BL600+BM600+BN600+BO600+BP600+BQ600+BR600+BS600</f>
        <v>10000</v>
      </c>
      <c r="BU600" s="125"/>
      <c r="BV600" s="146">
        <f t="shared" ref="BV600:BV609" si="132">H600+AN600-BT600</f>
        <v>10000</v>
      </c>
      <c r="BW600" s="183">
        <v>30</v>
      </c>
      <c r="BX600" s="172">
        <f t="shared" ref="BX600:BX608" si="133">BT600/30</f>
        <v>333.33333333333331</v>
      </c>
      <c r="BY600" s="191">
        <f t="shared" si="122"/>
        <v>30</v>
      </c>
      <c r="BZ600" s="192">
        <f t="shared" ca="1" si="128"/>
        <v>46233</v>
      </c>
      <c r="CA600" s="145"/>
      <c r="CB600" s="145"/>
      <c r="CC600" s="145"/>
      <c r="CD600" s="145"/>
      <c r="CE600" s="145"/>
      <c r="CF600" s="145"/>
      <c r="CG600" s="145"/>
      <c r="CH600" s="145"/>
      <c r="CI600" s="145"/>
      <c r="CJ600" s="145"/>
      <c r="CK600" s="9">
        <f t="shared" si="123"/>
        <v>10000</v>
      </c>
    </row>
    <row r="601" spans="1:89" x14ac:dyDescent="0.5">
      <c r="A601" s="149"/>
      <c r="B601" s="34">
        <v>1023401145</v>
      </c>
      <c r="C601" s="156" t="s">
        <v>2034</v>
      </c>
      <c r="D601" s="141" t="s">
        <v>91</v>
      </c>
      <c r="E601" s="25"/>
      <c r="F601" s="132"/>
      <c r="G601" s="25"/>
      <c r="H601" s="25">
        <v>16000</v>
      </c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11"/>
      <c r="AF601" s="11"/>
      <c r="AG601" s="11"/>
      <c r="AH601" s="11"/>
      <c r="AI601" s="25"/>
      <c r="AJ601" s="25"/>
      <c r="AK601" s="25"/>
      <c r="AL601" s="25"/>
      <c r="AM601" s="25"/>
      <c r="AN601" s="15">
        <f t="shared" si="130"/>
        <v>0</v>
      </c>
      <c r="AO601" s="16">
        <f>SUMIF(เตรียมส่วนผสม!$C:$C,'รับ-จ่าย ประจำวัน'!$B601,เตรียมส่วนผสม!H:H)+SUMIF(กวนไส้!$C:$C,'รับ-จ่าย ประจำวัน'!$B601,กวนไส้!H:H)+SUMIF(ผลิต1!$C:$C,'รับ-จ่าย ประจำวัน'!$B601,ผลิต1!H:H)+SUMIF(ผลิต2!$C:$C,'รับ-จ่าย ประจำวัน'!$B601,ผลิต2!H:H)+SUMIF(เส้นแต่งหน้าขนมเค้ก!$C:$C,'รับ-จ่าย ประจำวัน'!$B601,เส้นแต่งหน้าขนมเค้ก!H:H)+SUMIF(แพ็ค!$C:$C,'รับ-จ่าย ประจำวัน'!$B601,แพ็ค!H:H)+SUMIF(ธุรการ!$C:$C,'รับ-จ่าย ประจำวัน'!$B601,ธุรการ!H:H)+SUMIF(เส้นแต่งหน้าขนมปัง!$C:$C,'รับ-จ่าย ประจำวัน'!$B601,เส้นแต่งหน้าขนมปัง!H:H)+SUMIF('วางแผนBC,CJ'!$C:$C,'รับ-จ่าย ประจำวัน'!$B601,'วางแผนBC,CJ'!H:H)+SUMIF(RD!$C:$C,'รับ-จ่าย ประจำวัน'!$B601,RD!H:H)+SUMIF('FG,ออนไล,คัดแยก'!$C:$C,'รับ-จ่าย ประจำวัน'!$B601,'FG,ออนไล,คัดแยก'!H:H)</f>
        <v>3000</v>
      </c>
      <c r="AP601" s="16">
        <f>SUMIF(เตรียมส่วนผสม!$C:$C,'รับ-จ่าย ประจำวัน'!$B601,เตรียมส่วนผสม!I:I)+SUMIF(กวนไส้!$C:$C,'รับ-จ่าย ประจำวัน'!$B601,กวนไส้!I:I)+SUMIF(ผลิต1!$C:$C,'รับ-จ่าย ประจำวัน'!$B601,ผลิต1!I:I)+SUMIF(ผลิต2!$C:$C,'รับ-จ่าย ประจำวัน'!$B601,ผลิต2!I:I)+SUMIF(เส้นแต่งหน้าขนมเค้ก!$C:$C,'รับ-จ่าย ประจำวัน'!$B601,เส้นแต่งหน้าขนมเค้ก!I:I)+SUMIF(แพ็ค!$C:$C,'รับ-จ่าย ประจำวัน'!$B601,แพ็ค!I:I)+SUMIF(ธุรการ!$C:$C,'รับ-จ่าย ประจำวัน'!$B601,ธุรการ!I:I)+SUMIF(เส้นแต่งหน้าขนมปัง!$C:$C,'รับ-จ่าย ประจำวัน'!$B601,เส้นแต่งหน้าขนมปัง!I:I)+SUMIF('วางแผนBC,CJ'!$C:$C,'รับ-จ่าย ประจำวัน'!$B601,'วางแผนBC,CJ'!I:I)+SUMIF(RD!$C:$C,'รับ-จ่าย ประจำวัน'!$B601,RD!I:I)+SUMIF('FG,ออนไล,คัดแยก'!$C:$C,'รับ-จ่าย ประจำวัน'!$B601,'FG,ออนไล,คัดแยก'!I:I)</f>
        <v>1000</v>
      </c>
      <c r="AQ601" s="16">
        <f>SUMIF(เตรียมส่วนผสม!$C:$C,'รับ-จ่าย ประจำวัน'!$B601,เตรียมส่วนผสม!J:J)+SUMIF(กวนไส้!$C:$C,'รับ-จ่าย ประจำวัน'!$B601,กวนไส้!J:J)+SUMIF(ผลิต1!$C:$C,'รับ-จ่าย ประจำวัน'!$B601,ผลิต1!J:J)+SUMIF(ผลิต2!$C:$C,'รับ-จ่าย ประจำวัน'!$B601,ผลิต2!J:J)+SUMIF(เส้นแต่งหน้าขนมเค้ก!$C:$C,'รับ-จ่าย ประจำวัน'!$B601,เส้นแต่งหน้าขนมเค้ก!J:J)+SUMIF(แพ็ค!$C:$C,'รับ-จ่าย ประจำวัน'!$B601,แพ็ค!J:J)+SUMIF(ธุรการ!$C:$C,'รับ-จ่าย ประจำวัน'!$B601,ธุรการ!J:J)+SUMIF(เส้นแต่งหน้าขนมปัง!$C:$C,'รับ-จ่าย ประจำวัน'!$B601,เส้นแต่งหน้าขนมปัง!J:J)+SUMIF('วางแผนBC,CJ'!$C:$C,'รับ-จ่าย ประจำวัน'!$B601,'วางแผนBC,CJ'!J:J)+SUMIF(RD!$C:$C,'รับ-จ่าย ประจำวัน'!$B601,RD!J:J)+SUMIF('FG,ออนไล,คัดแยก'!$C:$C,'รับ-จ่าย ประจำวัน'!$B601,'FG,ออนไล,คัดแยก'!J:J)</f>
        <v>0</v>
      </c>
      <c r="AR601" s="44">
        <f>SUMIF(เตรียมส่วนผสม!$C:$C,'รับ-จ่าย ประจำวัน'!$B601,เตรียมส่วนผสม!K:K)+SUMIF(กวนไส้!$C:$C,'รับ-จ่าย ประจำวัน'!$B601,กวนไส้!K:K)+SUMIF(ผลิต1!$C:$C,'รับ-จ่าย ประจำวัน'!$B601,ผลิต1!K:K)+SUMIF(ผลิต2!$C:$C,'รับ-จ่าย ประจำวัน'!$B601,ผลิต2!K:K)+SUMIF(เส้นแต่งหน้าขนมเค้ก!$C:$C,'รับ-จ่าย ประจำวัน'!$B601,เส้นแต่งหน้าขนมเค้ก!K:K)+SUMIF(แพ็ค!$C:$C,'รับ-จ่าย ประจำวัน'!$B601,แพ็ค!K:K)+SUMIF(ธุรการ!$C:$C,'รับ-จ่าย ประจำวัน'!$B601,ธุรการ!K:K)+SUMIF(เส้นแต่งหน้าขนมปัง!$C:$C,'รับ-จ่าย ประจำวัน'!$B601,เส้นแต่งหน้าขนมปัง!K:K)+SUMIF('วางแผนBC,CJ'!$C:$C,'รับ-จ่าย ประจำวัน'!$B601,'วางแผนBC,CJ'!K:K)+SUMIF(RD!$C:$C,'รับ-จ่าย ประจำวัน'!$B601,RD!K:K)+SUMIF('FG,ออนไล,คัดแยก'!$C:$C,'รับ-จ่าย ประจำวัน'!$B601,'FG,ออนไล,คัดแยก'!K:K)</f>
        <v>1000</v>
      </c>
      <c r="AS601" s="44">
        <f>SUMIF(เตรียมส่วนผสม!$C:$C,'รับ-จ่าย ประจำวัน'!$B601,เตรียมส่วนผสม!L:L)+SUMIF(กวนไส้!$C:$C,'รับ-จ่าย ประจำวัน'!$B601,กวนไส้!L:L)+SUMIF(ผลิต1!$C:$C,'รับ-จ่าย ประจำวัน'!$B601,ผลิต1!L:L)+SUMIF(ผลิต2!$C:$C,'รับ-จ่าย ประจำวัน'!$B601,ผลิต2!L:L)+SUMIF(เส้นแต่งหน้าขนมเค้ก!$C:$C,'รับ-จ่าย ประจำวัน'!$B601,เส้นแต่งหน้าขนมเค้ก!L:L)+SUMIF(แพ็ค!$C:$C,'รับ-จ่าย ประจำวัน'!$B601,แพ็ค!L:L)+SUMIF(ธุรการ!$C:$C,'รับ-จ่าย ประจำวัน'!$B601,ธุรการ!L:L)+SUMIF(เส้นแต่งหน้าขนมปัง!$C:$C,'รับ-จ่าย ประจำวัน'!$B601,เส้นแต่งหน้าขนมปัง!L:L)+SUMIF('วางแผนBC,CJ'!$C:$C,'รับ-จ่าย ประจำวัน'!$B601,'วางแผนBC,CJ'!L:L)+SUMIF(RD!$C:$C,'รับ-จ่าย ประจำวัน'!$B601,RD!L:L)+SUMIF('FG,ออนไล,คัดแยก'!$C:$C,'รับ-จ่าย ประจำวัน'!$B601,'FG,ออนไล,คัดแยก'!L:L)</f>
        <v>1000</v>
      </c>
      <c r="AT601" s="44">
        <f>SUMIF(เตรียมส่วนผสม!$C:$C,'รับ-จ่าย ประจำวัน'!$B601,เตรียมส่วนผสม!M:M)+SUMIF(กวนไส้!$C:$C,'รับ-จ่าย ประจำวัน'!$B601,กวนไส้!M:M)+SUMIF(ผลิต1!$C:$C,'รับ-จ่าย ประจำวัน'!$B601,ผลิต1!M:M)+SUMIF(ผลิต2!$C:$C,'รับ-จ่าย ประจำวัน'!$B601,ผลิต2!M:M)+SUMIF(เส้นแต่งหน้าขนมเค้ก!$C:$C,'รับ-จ่าย ประจำวัน'!$B601,เส้นแต่งหน้าขนมเค้ก!M:M)+SUMIF(แพ็ค!$C:$C,'รับ-จ่าย ประจำวัน'!$B601,แพ็ค!M:M)+SUMIF(ธุรการ!$C:$C,'รับ-จ่าย ประจำวัน'!$B601,ธุรการ!M:M)+SUMIF(เส้นแต่งหน้าขนมปัง!$C:$C,'รับ-จ่าย ประจำวัน'!$B601,เส้นแต่งหน้าขนมปัง!M:M)+SUMIF('วางแผนBC,CJ'!$C:$C,'รับ-จ่าย ประจำวัน'!$B601,'วางแผนBC,CJ'!M:M)+SUMIF(RD!$C:$C,'รับ-จ่าย ประจำวัน'!$B601,RD!M:M)+SUMIF('FG,ออนไล,คัดแยก'!$C:$C,'รับ-จ่าย ประจำวัน'!$B601,'FG,ออนไล,คัดแยก'!M:M)</f>
        <v>0</v>
      </c>
      <c r="AU601" s="44">
        <f>SUMIF(เตรียมส่วนผสม!$C:$C,'รับ-จ่าย ประจำวัน'!$B601,เตรียมส่วนผสม!N:N)+SUMIF(กวนไส้!$C:$C,'รับ-จ่าย ประจำวัน'!$B601,กวนไส้!N:N)+SUMIF(ผลิต1!$C:$C,'รับ-จ่าย ประจำวัน'!$B601,ผลิต1!N:N)+SUMIF(ผลิต2!$C:$C,'รับ-จ่าย ประจำวัน'!$B601,ผลิต2!N:N)+SUMIF(เส้นแต่งหน้าขนมเค้ก!$C:$C,'รับ-จ่าย ประจำวัน'!$B601,เส้นแต่งหน้าขนมเค้ก!N:N)+SUMIF(แพ็ค!$C:$C,'รับ-จ่าย ประจำวัน'!$B601,แพ็ค!N:N)+SUMIF(ธุรการ!$C:$C,'รับ-จ่าย ประจำวัน'!$B601,ธุรการ!N:N)+SUMIF(เส้นแต่งหน้าขนมปัง!$C:$C,'รับ-จ่าย ประจำวัน'!$B601,เส้นแต่งหน้าขนมปัง!N:N)+SUMIF('วางแผนBC,CJ'!$C:$C,'รับ-จ่าย ประจำวัน'!$B601,'วางแผนBC,CJ'!N:N)+SUMIF(RD!$C:$C,'รับ-จ่าย ประจำวัน'!$B601,RD!N:N)+SUMIF('FG,ออนไล,คัดแยก'!$C:$C,'รับ-จ่าย ประจำวัน'!$B601,'FG,ออนไล,คัดแยก'!N:N)</f>
        <v>2000</v>
      </c>
      <c r="AV601" s="44">
        <f>SUMIF(เตรียมส่วนผสม!$C:$C,'รับ-จ่าย ประจำวัน'!$B601,เตรียมส่วนผสม!O:O)+SUMIF(กวนไส้!$C:$C,'รับ-จ่าย ประจำวัน'!$B601,กวนไส้!O:O)+SUMIF(ผลิต1!$C:$C,'รับ-จ่าย ประจำวัน'!$B601,ผลิต1!O:O)+SUMIF(ผลิต2!$C:$C,'รับ-จ่าย ประจำวัน'!$B601,ผลิต2!O:O)+SUMIF(เส้นแต่งหน้าขนมเค้ก!$C:$C,'รับ-จ่าย ประจำวัน'!$B601,เส้นแต่งหน้าขนมเค้ก!O:O)+SUMIF(แพ็ค!$C:$C,'รับ-จ่าย ประจำวัน'!$B601,แพ็ค!O:O)+SUMIF(ธุรการ!$C:$C,'รับ-จ่าย ประจำวัน'!$B601,ธุรการ!O:O)+SUMIF(เส้นแต่งหน้าขนมปัง!$C:$C,'รับ-จ่าย ประจำวัน'!$B601,เส้นแต่งหน้าขนมปัง!O:O)+SUMIF('วางแผนBC,CJ'!$C:$C,'รับ-จ่าย ประจำวัน'!$B601,'วางแผนBC,CJ'!O:O)+SUMIF(RD!$C:$C,'รับ-จ่าย ประจำวัน'!$B601,RD!O:O)+SUMIF('FG,ออนไล,คัดแยก'!$C:$C,'รับ-จ่าย ประจำวัน'!$B601,'FG,ออนไล,คัดแยก'!O:O)</f>
        <v>2000</v>
      </c>
      <c r="AW601" s="44">
        <f>SUMIF(เตรียมส่วนผสม!$C:$C,'รับ-จ่าย ประจำวัน'!$B601,เตรียมส่วนผสม!P:P)+SUMIF(กวนไส้!$C:$C,'รับ-จ่าย ประจำวัน'!$B601,กวนไส้!P:P)+SUMIF(ผลิต1!$C:$C,'รับ-จ่าย ประจำวัน'!$B601,ผลิต1!P:P)+SUMIF(ผลิต2!$C:$C,'รับ-จ่าย ประจำวัน'!$B601,ผลิต2!P:P)+SUMIF(เส้นแต่งหน้าขนมเค้ก!$C:$C,'รับ-จ่าย ประจำวัน'!$B601,เส้นแต่งหน้าขนมเค้ก!P:P)+SUMIF(แพ็ค!$C:$C,'รับ-จ่าย ประจำวัน'!$B601,แพ็ค!P:P)+SUMIF(ธุรการ!$C:$C,'รับ-จ่าย ประจำวัน'!$B601,ธุรการ!P:P)+SUMIF(เส้นแต่งหน้าขนมปัง!$C:$C,'รับ-จ่าย ประจำวัน'!$B601,เส้นแต่งหน้าขนมปัง!P:P)+SUMIF('วางแผนBC,CJ'!$C:$C,'รับ-จ่าย ประจำวัน'!$B601,'วางแผนBC,CJ'!P:P)+SUMIF(RD!$C:$C,'รับ-จ่าย ประจำวัน'!$B601,RD!P:P)+SUMIF('FG,ออนไล,คัดแยก'!$C:$C,'รับ-จ่าย ประจำวัน'!$B601,'FG,ออนไล,คัดแยก'!P:P)</f>
        <v>0</v>
      </c>
      <c r="AX601" s="44">
        <f>SUMIF(เตรียมส่วนผสม!$C:$C,'รับ-จ่าย ประจำวัน'!$B601,เตรียมส่วนผสม!Q:Q)+SUMIF(กวนไส้!$C:$C,'รับ-จ่าย ประจำวัน'!$B601,กวนไส้!Q:Q)+SUMIF(ผลิต1!$C:$C,'รับ-จ่าย ประจำวัน'!$B601,ผลิต1!Q:Q)+SUMIF(ผลิต2!$C:$C,'รับ-จ่าย ประจำวัน'!$B601,ผลิต2!Q:Q)+SUMIF(เส้นแต่งหน้าขนมเค้ก!$C:$C,'รับ-จ่าย ประจำวัน'!$B601,เส้นแต่งหน้าขนมเค้ก!Q:Q)+SUMIF(แพ็ค!$C:$C,'รับ-จ่าย ประจำวัน'!$B601,แพ็ค!Q:Q)+SUMIF(ธุรการ!$C:$C,'รับ-จ่าย ประจำวัน'!$B601,ธุรการ!Q:Q)+SUMIF(เส้นแต่งหน้าขนมปัง!$C:$C,'รับ-จ่าย ประจำวัน'!$B601,เส้นแต่งหน้าขนมปัง!Q:Q)+SUMIF('วางแผนBC,CJ'!$C:$C,'รับ-จ่าย ประจำวัน'!$B601,'วางแผนBC,CJ'!Q:Q)+SUMIF(RD!$C:$C,'รับ-จ่าย ประจำวัน'!$B601,RD!Q:Q)+SUMIF('FG,ออนไล,คัดแยก'!$C:$C,'รับ-จ่าย ประจำวัน'!$B601,'FG,ออนไล,คัดแยก'!Q:Q)</f>
        <v>2000</v>
      </c>
      <c r="AY601" s="44">
        <f>SUMIF(เตรียมส่วนผสม!$C:$C,'รับ-จ่าย ประจำวัน'!$B601,เตรียมส่วนผสม!R:R)+SUMIF(กวนไส้!$C:$C,'รับ-จ่าย ประจำวัน'!$B601,กวนไส้!R:R)+SUMIF(ผลิต1!$C:$C,'รับ-จ่าย ประจำวัน'!$B601,ผลิต1!R:R)+SUMIF(ผลิต2!$C:$C,'รับ-จ่าย ประจำวัน'!$B601,ผลิต2!R:R)+SUMIF(เส้นแต่งหน้าขนมเค้ก!$C:$C,'รับ-จ่าย ประจำวัน'!$B601,เส้นแต่งหน้าขนมเค้ก!R:R)+SUMIF(แพ็ค!$C:$C,'รับ-จ่าย ประจำวัน'!$B601,แพ็ค!R:R)+SUMIF(ธุรการ!$C:$C,'รับ-จ่าย ประจำวัน'!$B601,ธุรการ!R:R)+SUMIF(เส้นแต่งหน้าขนมปัง!$C:$C,'รับ-จ่าย ประจำวัน'!$B601,เส้นแต่งหน้าขนมปัง!R:R)+SUMIF('วางแผนBC,CJ'!$C:$C,'รับ-จ่าย ประจำวัน'!$B601,'วางแผนBC,CJ'!R:R)+SUMIF(RD!$C:$C,'รับ-จ่าย ประจำวัน'!$B601,RD!R:R)+SUMIF('FG,ออนไล,คัดแยก'!$C:$C,'รับ-จ่าย ประจำวัน'!$B601,'FG,ออนไล,คัดแยก'!R:R)</f>
        <v>1000</v>
      </c>
      <c r="AZ601" s="44">
        <f>SUMIF(เตรียมส่วนผสม!$C:$C,'รับ-จ่าย ประจำวัน'!$B601,เตรียมส่วนผสม!S:S)+SUMIF(กวนไส้!$C:$C,'รับ-จ่าย ประจำวัน'!$B601,กวนไส้!S:S)+SUMIF(ผลิต1!$C:$C,'รับ-จ่าย ประจำวัน'!$B601,ผลิต1!S:S)+SUMIF(ผลิต2!$C:$C,'รับ-จ่าย ประจำวัน'!$B601,ผลิต2!S:S)+SUMIF(เส้นแต่งหน้าขนมเค้ก!$C:$C,'รับ-จ่าย ประจำวัน'!$B601,เส้นแต่งหน้าขนมเค้ก!S:S)+SUMIF(แพ็ค!$C:$C,'รับ-จ่าย ประจำวัน'!$B601,แพ็ค!S:S)+SUMIF(ธุรการ!$C:$C,'รับ-จ่าย ประจำวัน'!$B601,ธุรการ!S:S)+SUMIF(เส้นแต่งหน้าขนมปัง!$C:$C,'รับ-จ่าย ประจำวัน'!$B601,เส้นแต่งหน้าขนมปัง!S:S)+SUMIF('วางแผนBC,CJ'!$C:$C,'รับ-จ่าย ประจำวัน'!$B601,'วางแผนBC,CJ'!S:S)+SUMIF(RD!$C:$C,'รับ-จ่าย ประจำวัน'!$B601,RD!S:S)+SUMIF('FG,ออนไล,คัดแยก'!$C:$C,'รับ-จ่าย ประจำวัน'!$B601,'FG,ออนไล,คัดแยก'!S:S)</f>
        <v>0</v>
      </c>
      <c r="BA601" s="44">
        <f>SUMIF(เตรียมส่วนผสม!$C:$C,'รับ-จ่าย ประจำวัน'!$B601,เตรียมส่วนผสม!T:T)+SUMIF(กวนไส้!$C:$C,'รับ-จ่าย ประจำวัน'!$B601,กวนไส้!T:T)+SUMIF(ผลิต1!$C:$C,'รับ-จ่าย ประจำวัน'!$B601,ผลิต1!T:T)+SUMIF(ผลิต2!$C:$C,'รับ-จ่าย ประจำวัน'!$B601,ผลิต2!T:T)+SUMIF(เส้นแต่งหน้าขนมเค้ก!$C:$C,'รับ-จ่าย ประจำวัน'!$B601,เส้นแต่งหน้าขนมเค้ก!T:T)+SUMIF(แพ็ค!$C:$C,'รับ-จ่าย ประจำวัน'!$B601,แพ็ค!T:T)+SUMIF(ธุรการ!$C:$C,'รับ-จ่าย ประจำวัน'!$B601,ธุรการ!T:T)+SUMIF(เส้นแต่งหน้าขนมปัง!$C:$C,'รับ-จ่าย ประจำวัน'!$B601,เส้นแต่งหน้าขนมปัง!T:T)+SUMIF('วางแผนBC,CJ'!$C:$C,'รับ-จ่าย ประจำวัน'!$B601,'วางแผนBC,CJ'!T:T)+SUMIF(RD!$C:$C,'รับ-จ่าย ประจำวัน'!$B601,RD!T:T)+SUMIF('FG,ออนไล,คัดแยก'!$C:$C,'รับ-จ่าย ประจำวัน'!$B601,'FG,ออนไล,คัดแยก'!T:T)</f>
        <v>0</v>
      </c>
      <c r="BB601" s="44">
        <f>SUMIF(เตรียมส่วนผสม!$C:$C,'รับ-จ่าย ประจำวัน'!$B601,เตรียมส่วนผสม!U:U)+SUMIF(กวนไส้!$C:$C,'รับ-จ่าย ประจำวัน'!$B601,กวนไส้!U:U)+SUMIF(ผลิต1!$C:$C,'รับ-จ่าย ประจำวัน'!$B601,ผลิต1!U:U)+SUMIF(ผลิต2!$C:$C,'รับ-จ่าย ประจำวัน'!$B601,ผลิต2!U:U)+SUMIF(เส้นแต่งหน้าขนมเค้ก!$C:$C,'รับ-จ่าย ประจำวัน'!$B601,เส้นแต่งหน้าขนมเค้ก!U:U)+SUMIF(แพ็ค!$C:$C,'รับ-จ่าย ประจำวัน'!$B601,แพ็ค!U:U)+SUMIF(ธุรการ!$C:$C,'รับ-จ่าย ประจำวัน'!$B601,ธุรการ!U:U)+SUMIF(เส้นแต่งหน้าขนมปัง!$C:$C,'รับ-จ่าย ประจำวัน'!$B601,เส้นแต่งหน้าขนมปัง!U:U)+SUMIF('วางแผนBC,CJ'!$C:$C,'รับ-จ่าย ประจำวัน'!$B601,'วางแผนBC,CJ'!U:U)+SUMIF(RD!$C:$C,'รับ-จ่าย ประจำวัน'!$B601,RD!U:U)+SUMIF('FG,ออนไล,คัดแยก'!$C:$C,'รับ-จ่าย ประจำวัน'!$B601,'FG,ออนไล,คัดแยก'!U:U)</f>
        <v>3000</v>
      </c>
      <c r="BC601" s="44">
        <f>SUMIF(เตรียมส่วนผสม!$C:$C,'รับ-จ่าย ประจำวัน'!$B601,เตรียมส่วนผสม!V:V)+SUMIF(กวนไส้!$C:$C,'รับ-จ่าย ประจำวัน'!$B601,กวนไส้!V:V)+SUMIF(ผลิต1!$C:$C,'รับ-จ่าย ประจำวัน'!$B601,ผลิต1!V:V)+SUMIF(ผลิต2!$C:$C,'รับ-จ่าย ประจำวัน'!$B601,ผลิต2!V:V)+SUMIF(เส้นแต่งหน้าขนมเค้ก!$C:$C,'รับ-จ่าย ประจำวัน'!$B601,เส้นแต่งหน้าขนมเค้ก!V:V)+SUMIF(แพ็ค!$C:$C,'รับ-จ่าย ประจำวัน'!$B601,แพ็ค!V:V)+SUMIF(ธุรการ!$C:$C,'รับ-จ่าย ประจำวัน'!$B601,ธุรการ!V:V)+SUMIF(เส้นแต่งหน้าขนมปัง!$C:$C,'รับ-จ่าย ประจำวัน'!$B601,เส้นแต่งหน้าขนมปัง!V:V)+SUMIF('วางแผนBC,CJ'!$C:$C,'รับ-จ่าย ประจำวัน'!$B601,'วางแผนBC,CJ'!V:V)+SUMIF(RD!$C:$C,'รับ-จ่าย ประจำวัน'!$B601,RD!V:V)+SUMIF('FG,ออนไล,คัดแยก'!$C:$C,'รับ-จ่าย ประจำวัน'!$B601,'FG,ออนไล,คัดแยก'!V:V)</f>
        <v>0</v>
      </c>
      <c r="BD601" s="44">
        <f>SUMIF(เตรียมส่วนผสม!$C:$C,'รับ-จ่าย ประจำวัน'!$B601,เตรียมส่วนผสม!W:W)+SUMIF(กวนไส้!$C:$C,'รับ-จ่าย ประจำวัน'!$B601,กวนไส้!W:W)+SUMIF(ผลิต1!$C:$C,'รับ-จ่าย ประจำวัน'!$B601,ผลิต1!W:W)+SUMIF(ผลิต2!$C:$C,'รับ-จ่าย ประจำวัน'!$B601,ผลิต2!W:W)+SUMIF(เส้นแต่งหน้าขนมเค้ก!$C:$C,'รับ-จ่าย ประจำวัน'!$B601,เส้นแต่งหน้าขนมเค้ก!W:W)+SUMIF(แพ็ค!$C:$C,'รับ-จ่าย ประจำวัน'!$B601,แพ็ค!W:W)+SUMIF(ธุรการ!$C:$C,'รับ-จ่าย ประจำวัน'!$B601,ธุรการ!W:W)+SUMIF(เส้นแต่งหน้าขนมปัง!$C:$C,'รับ-จ่าย ประจำวัน'!$B601,เส้นแต่งหน้าขนมปัง!W:W)+SUMIF('วางแผนBC,CJ'!$C:$C,'รับ-จ่าย ประจำวัน'!$B601,'วางแผนBC,CJ'!W:W)+SUMIF(RD!$C:$C,'รับ-จ่าย ประจำวัน'!$B601,RD!W:W)+SUMIF('FG,ออนไล,คัดแยก'!$C:$C,'รับ-จ่าย ประจำวัน'!$B601,'FG,ออนไล,คัดแยก'!W:W)</f>
        <v>0</v>
      </c>
      <c r="BE601" s="44">
        <f>SUMIF(เตรียมส่วนผสม!$C:$C,'รับ-จ่าย ประจำวัน'!$B601,เตรียมส่วนผสม!X:X)+SUMIF(กวนไส้!$C:$C,'รับ-จ่าย ประจำวัน'!$B601,กวนไส้!X:X)+SUMIF(ผลิต1!$C:$C,'รับ-จ่าย ประจำวัน'!$B601,ผลิต1!X:X)+SUMIF(ผลิต2!$C:$C,'รับ-จ่าย ประจำวัน'!$B601,ผลิต2!X:X)+SUMIF(เส้นแต่งหน้าขนมเค้ก!$C:$C,'รับ-จ่าย ประจำวัน'!$B601,เส้นแต่งหน้าขนมเค้ก!X:X)+SUMIF(แพ็ค!$C:$C,'รับ-จ่าย ประจำวัน'!$B601,แพ็ค!X:X)+SUMIF(ธุรการ!$C:$C,'รับ-จ่าย ประจำวัน'!$B601,ธุรการ!X:X)+SUMIF(เส้นแต่งหน้าขนมปัง!$C:$C,'รับ-จ่าย ประจำวัน'!$B601,เส้นแต่งหน้าขนมปัง!X:X)+SUMIF('วางแผนBC,CJ'!$C:$C,'รับ-จ่าย ประจำวัน'!$B601,'วางแผนBC,CJ'!X:X)+SUMIF(RD!$C:$C,'รับ-จ่าย ประจำวัน'!$B601,RD!X:X)+SUMIF('FG,ออนไล,คัดแยก'!$C:$C,'รับ-จ่าย ประจำวัน'!$B601,'FG,ออนไล,คัดแยก'!X:X)</f>
        <v>0</v>
      </c>
      <c r="BF601" s="44">
        <f>SUMIF(เตรียมส่วนผสม!$C:$C,'รับ-จ่าย ประจำวัน'!$B601,เตรียมส่วนผสม!Y:Y)+SUMIF(กวนไส้!$C:$C,'รับ-จ่าย ประจำวัน'!$B601,กวนไส้!Y:Y)+SUMIF(ผลิต1!$C:$C,'รับ-จ่าย ประจำวัน'!$B601,ผลิต1!Y:Y)+SUMIF(ผลิต2!$C:$C,'รับ-จ่าย ประจำวัน'!$B601,ผลิต2!Y:Y)+SUMIF(เส้นแต่งหน้าขนมเค้ก!$C:$C,'รับ-จ่าย ประจำวัน'!$B601,เส้นแต่งหน้าขนมเค้ก!Y:Y)+SUMIF(แพ็ค!$C:$C,'รับ-จ่าย ประจำวัน'!$B601,แพ็ค!Y:Y)+SUMIF(ธุรการ!$C:$C,'รับ-จ่าย ประจำวัน'!$B601,ธุรการ!Y:Y)+SUMIF(เส้นแต่งหน้าขนมปัง!$C:$C,'รับ-จ่าย ประจำวัน'!$B601,เส้นแต่งหน้าขนมปัง!Y:Y)+SUMIF('วางแผนBC,CJ'!$C:$C,'รับ-จ่าย ประจำวัน'!$B601,'วางแผนBC,CJ'!Y:Y)+SUMIF(RD!$C:$C,'รับ-จ่าย ประจำวัน'!$B601,RD!Y:Y)+SUMIF('FG,ออนไล,คัดแยก'!$C:$C,'รับ-จ่าย ประจำวัน'!$B601,'FG,ออนไล,คัดแยก'!Y:Y)</f>
        <v>0</v>
      </c>
      <c r="BG601" s="44">
        <f>SUMIF(เตรียมส่วนผสม!$C:$C,'รับ-จ่าย ประจำวัน'!$B601,เตรียมส่วนผสม!Z:Z)+SUMIF(กวนไส้!$C:$C,'รับ-จ่าย ประจำวัน'!$B601,กวนไส้!Z:Z)+SUMIF(ผลิต1!$C:$C,'รับ-จ่าย ประจำวัน'!$B601,ผลิต1!Z:Z)+SUMIF(ผลิต2!$C:$C,'รับ-จ่าย ประจำวัน'!$B601,ผลิต2!Z:Z)+SUMIF(เส้นแต่งหน้าขนมเค้ก!$C:$C,'รับ-จ่าย ประจำวัน'!$B601,เส้นแต่งหน้าขนมเค้ก!Z:Z)+SUMIF(แพ็ค!$C:$C,'รับ-จ่าย ประจำวัน'!$B601,แพ็ค!Z:Z)+SUMIF(ธุรการ!$C:$C,'รับ-จ่าย ประจำวัน'!$B601,ธุรการ!Z:Z)+SUMIF(เส้นแต่งหน้าขนมปัง!$C:$C,'รับ-จ่าย ประจำวัน'!$B601,เส้นแต่งหน้าขนมปัง!Z:Z)+SUMIF('วางแผนBC,CJ'!$C:$C,'รับ-จ่าย ประจำวัน'!$B601,'วางแผนBC,CJ'!Z:Z)+SUMIF(RD!$C:$C,'รับ-จ่าย ประจำวัน'!$B601,RD!Z:Z)+SUMIF('FG,ออนไล,คัดแยก'!$C:$C,'รับ-จ่าย ประจำวัน'!$B601,'FG,ออนไล,คัดแยก'!Z:Z)</f>
        <v>0</v>
      </c>
      <c r="BH601" s="44">
        <f>SUMIF(เตรียมส่วนผสม!$C:$C,'รับ-จ่าย ประจำวัน'!$B601,เตรียมส่วนผสม!AA:AA)+SUMIF(กวนไส้!$C:$C,'รับ-จ่าย ประจำวัน'!$B601,กวนไส้!AA:AA)+SUMIF(ผลิต1!$C:$C,'รับ-จ่าย ประจำวัน'!$B601,ผลิต1!AA:AA)+SUMIF(ผลิต2!$C:$C,'รับ-จ่าย ประจำวัน'!$B601,ผลิต2!AA:AA)+SUMIF(เส้นแต่งหน้าขนมเค้ก!$C:$C,'รับ-จ่าย ประจำวัน'!$B601,เส้นแต่งหน้าขนมเค้ก!AA:AA)+SUMIF(แพ็ค!$C:$C,'รับ-จ่าย ประจำวัน'!$B601,แพ็ค!AA:AA)+SUMIF(ธุรการ!$C:$C,'รับ-จ่าย ประจำวัน'!$B601,ธุรการ!AA:AA)+SUMIF(เส้นแต่งหน้าขนมปัง!$C:$C,'รับ-จ่าย ประจำวัน'!$B601,เส้นแต่งหน้าขนมปัง!AA:AA)+SUMIF('วางแผนBC,CJ'!$C:$C,'รับ-จ่าย ประจำวัน'!$B601,'วางแผนBC,CJ'!AA:AA)+SUMIF(RD!$C:$C,'รับ-จ่าย ประจำวัน'!$B601,RD!AA:AA)+SUMIF('FG,ออนไล,คัดแยก'!$C:$C,'รับ-จ่าย ประจำวัน'!$B601,'FG,ออนไล,คัดแยก'!AA:AA)</f>
        <v>0</v>
      </c>
      <c r="BI601" s="44">
        <f>SUMIF(เตรียมส่วนผสม!$C:$C,'รับ-จ่าย ประจำวัน'!$B601,เตรียมส่วนผสม!AB:AB)+SUMIF(กวนไส้!$C:$C,'รับ-จ่าย ประจำวัน'!$B601,กวนไส้!AB:AB)+SUMIF(ผลิต1!$C:$C,'รับ-จ่าย ประจำวัน'!$B601,ผลิต1!AB:AB)+SUMIF(ผลิต2!$C:$C,'รับ-จ่าย ประจำวัน'!$B601,ผลิต2!AB:AB)+SUMIF(เส้นแต่งหน้าขนมเค้ก!$C:$C,'รับ-จ่าย ประจำวัน'!$B601,เส้นแต่งหน้าขนมเค้ก!AB:AB)+SUMIF(แพ็ค!$C:$C,'รับ-จ่าย ประจำวัน'!$B601,แพ็ค!AB:AB)+SUMIF(ธุรการ!$C:$C,'รับ-จ่าย ประจำวัน'!$B601,ธุรการ!AB:AB)+SUMIF(เส้นแต่งหน้าขนมปัง!$C:$C,'รับ-จ่าย ประจำวัน'!$B601,เส้นแต่งหน้าขนมปัง!AB:AB)+SUMIF('วางแผนBC,CJ'!$C:$C,'รับ-จ่าย ประจำวัน'!$B601,'วางแผนBC,CJ'!AB:AB)+SUMIF(RD!$C:$C,'รับ-จ่าย ประจำวัน'!$B601,RD!AB:AB)+SUMIF('FG,ออนไล,คัดแยก'!$C:$C,'รับ-จ่าย ประจำวัน'!$B601,'FG,ออนไล,คัดแยก'!AB:AB)</f>
        <v>0</v>
      </c>
      <c r="BJ601" s="44">
        <f>SUMIF(เตรียมส่วนผสม!$C:$C,'รับ-จ่าย ประจำวัน'!$B601,เตรียมส่วนผสม!AC:AC)+SUMIF(กวนไส้!$C:$C,'รับ-จ่าย ประจำวัน'!$B601,กวนไส้!AC:AC)+SUMIF(ผลิต1!$C:$C,'รับ-จ่าย ประจำวัน'!$B601,ผลิต1!AC:AC)+SUMIF(ผลิต2!$C:$C,'รับ-จ่าย ประจำวัน'!$B601,ผลิต2!AC:AC)+SUMIF(เส้นแต่งหน้าขนมเค้ก!$C:$C,'รับ-จ่าย ประจำวัน'!$B601,เส้นแต่งหน้าขนมเค้ก!AC:AC)+SUMIF(แพ็ค!$C:$C,'รับ-จ่าย ประจำวัน'!$B601,แพ็ค!AC:AC)+SUMIF(ธุรการ!$C:$C,'รับ-จ่าย ประจำวัน'!$B601,ธุรการ!AC:AC)+SUMIF(เส้นแต่งหน้าขนมปัง!$C:$C,'รับ-จ่าย ประจำวัน'!$B601,เส้นแต่งหน้าขนมปัง!AC:AC)+SUMIF('วางแผนBC,CJ'!$C:$C,'รับ-จ่าย ประจำวัน'!$B601,'วางแผนBC,CJ'!AC:AC)+SUMIF(RD!$C:$C,'รับ-จ่าย ประจำวัน'!$B601,RD!AC:AC)+SUMIF('FG,ออนไล,คัดแยก'!$C:$C,'รับ-จ่าย ประจำวัน'!$B601,'FG,ออนไล,คัดแยก'!AC:AC)</f>
        <v>0</v>
      </c>
      <c r="BK601" s="44">
        <f>SUMIF(เตรียมส่วนผสม!$C:$C,'รับ-จ่าย ประจำวัน'!$B601,เตรียมส่วนผสม!AD:AD)+SUMIF(กวนไส้!$C:$C,'รับ-จ่าย ประจำวัน'!$B601,กวนไส้!AD:AD)+SUMIF(ผลิต1!$C:$C,'รับ-จ่าย ประจำวัน'!$B601,ผลิต1!AD:AD)+SUMIF(ผลิต2!$C:$C,'รับ-จ่าย ประจำวัน'!$B601,ผลิต2!AD:AD)+SUMIF(เส้นแต่งหน้าขนมเค้ก!$C:$C,'รับ-จ่าย ประจำวัน'!$B601,เส้นแต่งหน้าขนมเค้ก!AD:AD)+SUMIF(แพ็ค!$C:$C,'รับ-จ่าย ประจำวัน'!$B601,แพ็ค!AD:AD)+SUMIF(ธุรการ!$C:$C,'รับ-จ่าย ประจำวัน'!$B601,ธุรการ!AD:AD)+SUMIF(เส้นแต่งหน้าขนมปัง!$C:$C,'รับ-จ่าย ประจำวัน'!$B601,เส้นแต่งหน้าขนมปัง!AD:AD)+SUMIF('วางแผนBC,CJ'!$C:$C,'รับ-จ่าย ประจำวัน'!$B601,'วางแผนBC,CJ'!AD:AD)+SUMIF(RD!$C:$C,'รับ-จ่าย ประจำวัน'!$B601,RD!AD:AD)+SUMIF('FG,ออนไล,คัดแยก'!$C:$C,'รับ-จ่าย ประจำวัน'!$B601,'FG,ออนไล,คัดแยก'!AD:AD)</f>
        <v>0</v>
      </c>
      <c r="BL601" s="44">
        <f>SUMIF(เตรียมส่วนผสม!$C:$C,'รับ-จ่าย ประจำวัน'!$B601,เตรียมส่วนผสม!AE:AE)+SUMIF(กวนไส้!$C:$C,'รับ-จ่าย ประจำวัน'!$B601,กวนไส้!AE:AE)+SUMIF(ผลิต1!$C:$C,'รับ-จ่าย ประจำวัน'!$B601,ผลิต1!AE:AE)+SUMIF(ผลิต2!$C:$C,'รับ-จ่าย ประจำวัน'!$B601,ผลิต2!AE:AE)+SUMIF(เส้นแต่งหน้าขนมเค้ก!$C:$C,'รับ-จ่าย ประจำวัน'!$B601,เส้นแต่งหน้าขนมเค้ก!AE:AE)+SUMIF(แพ็ค!$C:$C,'รับ-จ่าย ประจำวัน'!$B601,แพ็ค!AE:AE)+SUMIF(ธุรการ!$C:$C,'รับ-จ่าย ประจำวัน'!$B601,ธุรการ!AE:AE)+SUMIF(เส้นแต่งหน้าขนมปัง!$C:$C,'รับ-จ่าย ประจำวัน'!$B601,เส้นแต่งหน้าขนมปัง!AE:AE)+SUMIF('วางแผนBC,CJ'!$C:$C,'รับ-จ่าย ประจำวัน'!$B601,'วางแผนBC,CJ'!AE:AE)+SUMIF(RD!$C:$C,'รับ-จ่าย ประจำวัน'!$B601,RD!AE:AE)+SUMIF('FG,ออนไล,คัดแยก'!$C:$C,'รับ-จ่าย ประจำวัน'!$B601,'FG,ออนไล,คัดแยก'!AE:AE)</f>
        <v>0</v>
      </c>
      <c r="BM601" s="44">
        <f>SUMIF(เตรียมส่วนผสม!$C:$C,'รับ-จ่าย ประจำวัน'!$B601,เตรียมส่วนผสม!AF:AF)+SUMIF(กวนไส้!$C:$C,'รับ-จ่าย ประจำวัน'!$B601,กวนไส้!AF:AF)+SUMIF(ผลิต1!$C:$C,'รับ-จ่าย ประจำวัน'!$B601,ผลิต1!AF:AF)+SUMIF(ผลิต2!$C:$C,'รับ-จ่าย ประจำวัน'!$B601,ผลิต2!AF:AF)+SUMIF(เส้นแต่งหน้าขนมเค้ก!$C:$C,'รับ-จ่าย ประจำวัน'!$B601,เส้นแต่งหน้าขนมเค้ก!AF:AF)+SUMIF(แพ็ค!$C:$C,'รับ-จ่าย ประจำวัน'!$B601,แพ็ค!AF:AF)+SUMIF(ธุรการ!$C:$C,'รับ-จ่าย ประจำวัน'!$B601,ธุรการ!AF:AF)+SUMIF(เส้นแต่งหน้าขนมปัง!$C:$C,'รับ-จ่าย ประจำวัน'!$B601,เส้นแต่งหน้าขนมปัง!AF:AF)+SUMIF('วางแผนBC,CJ'!$C:$C,'รับ-จ่าย ประจำวัน'!$B601,'วางแผนBC,CJ'!AF:AF)+SUMIF(RD!$C:$C,'รับ-จ่าย ประจำวัน'!$B601,RD!AF:AF)+SUMIF('FG,ออนไล,คัดแยก'!$C:$C,'รับ-จ่าย ประจำวัน'!$B601,'FG,ออนไล,คัดแยก'!AF:AF)</f>
        <v>0</v>
      </c>
      <c r="BN601" s="44">
        <f>SUMIF(เตรียมส่วนผสม!$C:$C,'รับ-จ่าย ประจำวัน'!$B601,เตรียมส่วนผสม!AG:AG)+SUMIF(กวนไส้!$C:$C,'รับ-จ่าย ประจำวัน'!$B601,กวนไส้!AG:AG)+SUMIF(ผลิต1!$C:$C,'รับ-จ่าย ประจำวัน'!$B601,ผลิต1!AG:AG)+SUMIF(ผลิต2!$C:$C,'รับ-จ่าย ประจำวัน'!$B601,ผลิต2!AG:AG)+SUMIF(เส้นแต่งหน้าขนมเค้ก!$C:$C,'รับ-จ่าย ประจำวัน'!$B601,เส้นแต่งหน้าขนมเค้ก!AG:AG)+SUMIF(แพ็ค!$C:$C,'รับ-จ่าย ประจำวัน'!$B601,แพ็ค!AG:AG)+SUMIF(ธุรการ!$C:$C,'รับ-จ่าย ประจำวัน'!$B601,ธุรการ!AG:AG)+SUMIF(เส้นแต่งหน้าขนมปัง!$C:$C,'รับ-จ่าย ประจำวัน'!$B601,เส้นแต่งหน้าขนมปัง!AG:AG)+SUMIF('วางแผนBC,CJ'!$C:$C,'รับ-จ่าย ประจำวัน'!$B601,'วางแผนBC,CJ'!AG:AG)+SUMIF(RD!$C:$C,'รับ-จ่าย ประจำวัน'!$B601,RD!AG:AG)+SUMIF('FG,ออนไล,คัดแยก'!$C:$C,'รับ-จ่าย ประจำวัน'!$B601,'FG,ออนไล,คัดแยก'!AG:AG)</f>
        <v>0</v>
      </c>
      <c r="BO601" s="44">
        <f>SUMIF(เตรียมส่วนผสม!$C:$C,'รับ-จ่าย ประจำวัน'!$B601,เตรียมส่วนผสม!AH:AH)+SUMIF(กวนไส้!$C:$C,'รับ-จ่าย ประจำวัน'!$B601,กวนไส้!AH:AH)+SUMIF(ผลิต1!$C:$C,'รับ-จ่าย ประจำวัน'!$B601,ผลิต1!AH:AH)+SUMIF(ผลิต2!$C:$C,'รับ-จ่าย ประจำวัน'!$B601,ผลิต2!AH:AH)+SUMIF(เส้นแต่งหน้าขนมเค้ก!$C:$C,'รับ-จ่าย ประจำวัน'!$B601,เส้นแต่งหน้าขนมเค้ก!AH:AH)+SUMIF(แพ็ค!$C:$C,'รับ-จ่าย ประจำวัน'!$B601,แพ็ค!AH:AH)+SUMIF(ธุรการ!$C:$C,'รับ-จ่าย ประจำวัน'!$B601,ธุรการ!AH:AH)+SUMIF(เส้นแต่งหน้าขนมปัง!$C:$C,'รับ-จ่าย ประจำวัน'!$B601,เส้นแต่งหน้าขนมปัง!AH:AH)+SUMIF('วางแผนBC,CJ'!$C:$C,'รับ-จ่าย ประจำวัน'!$B601,'วางแผนBC,CJ'!AH:AH)+SUMIF(RD!$C:$C,'รับ-จ่าย ประจำวัน'!$B601,RD!AH:AH)+SUMIF('FG,ออนไล,คัดแยก'!$C:$C,'รับ-จ่าย ประจำวัน'!$B601,'FG,ออนไล,คัดแยก'!AH:AH)</f>
        <v>0</v>
      </c>
      <c r="BP601" s="44">
        <f>SUMIF(เตรียมส่วนผสม!$C:$C,'รับ-จ่าย ประจำวัน'!$B601,เตรียมส่วนผสม!AI:AI)+SUMIF(กวนไส้!$C:$C,'รับ-จ่าย ประจำวัน'!$B601,กวนไส้!AI:AI)+SUMIF(ผลิต1!$C:$C,'รับ-จ่าย ประจำวัน'!$B601,ผลิต1!AI:AI)+SUMIF(ผลิต2!$C:$C,'รับ-จ่าย ประจำวัน'!$B601,ผลิต2!AI:AI)+SUMIF(เส้นแต่งหน้าขนมเค้ก!$C:$C,'รับ-จ่าย ประจำวัน'!$B601,เส้นแต่งหน้าขนมเค้ก!AI:AI)+SUMIF(แพ็ค!$C:$C,'รับ-จ่าย ประจำวัน'!$B601,แพ็ค!AI:AI)+SUMIF(ธุรการ!$C:$C,'รับ-จ่าย ประจำวัน'!$B601,ธุรการ!AI:AI)+SUMIF(เส้นแต่งหน้าขนมปัง!$C:$C,'รับ-จ่าย ประจำวัน'!$B601,เส้นแต่งหน้าขนมปัง!AI:AI)+SUMIF('วางแผนBC,CJ'!$C:$C,'รับ-จ่าย ประจำวัน'!$B601,'วางแผนBC,CJ'!AI:AI)+SUMIF(RD!$C:$C,'รับ-จ่าย ประจำวัน'!$B601,RD!AI:AI)+SUMIF('FG,ออนไล,คัดแยก'!$C:$C,'รับ-จ่าย ประจำวัน'!$B601,'FG,ออนไล,คัดแยก'!AI:AI)</f>
        <v>0</v>
      </c>
      <c r="BQ601" s="44">
        <f>SUMIF(เตรียมส่วนผสม!$C:$C,'รับ-จ่าย ประจำวัน'!$B601,เตรียมส่วนผสม!AJ:AJ)+SUMIF(กวนไส้!$C:$C,'รับ-จ่าย ประจำวัน'!$B601,กวนไส้!AJ:AJ)+SUMIF(ผลิต1!$C:$C,'รับ-จ่าย ประจำวัน'!$B601,ผลิต1!AJ:AJ)+SUMIF(ผลิต2!$C:$C,'รับ-จ่าย ประจำวัน'!$B601,ผลิต2!AJ:AJ)+SUMIF(เส้นแต่งหน้าขนมเค้ก!$C:$C,'รับ-จ่าย ประจำวัน'!$B601,เส้นแต่งหน้าขนมเค้ก!AJ:AJ)+SUMIF(แพ็ค!$C:$C,'รับ-จ่าย ประจำวัน'!$B601,แพ็ค!AJ:AJ)+SUMIF(ธุรการ!$C:$C,'รับ-จ่าย ประจำวัน'!$B601,ธุรการ!AJ:AJ)+SUMIF(เส้นแต่งหน้าขนมปัง!$C:$C,'รับ-จ่าย ประจำวัน'!$B601,เส้นแต่งหน้าขนมปัง!AJ:AJ)+SUMIF('วางแผนBC,CJ'!$C:$C,'รับ-จ่าย ประจำวัน'!$B601,'วางแผนBC,CJ'!AJ:AJ)+SUMIF(RD!$C:$C,'รับ-จ่าย ประจำวัน'!$B601,RD!AJ:AJ)+SUMIF('FG,ออนไล,คัดแยก'!$C:$C,'รับ-จ่าย ประจำวัน'!$B601,'FG,ออนไล,คัดแยก'!AJ:AJ)</f>
        <v>0</v>
      </c>
      <c r="BR601" s="44">
        <f>SUMIF(เตรียมส่วนผสม!$C:$C,'รับ-จ่าย ประจำวัน'!$B601,เตรียมส่วนผสม!AK:AK)+SUMIF(กวนไส้!$C:$C,'รับ-จ่าย ประจำวัน'!$B601,กวนไส้!AK:AK)+SUMIF(ผลิต1!$C:$C,'รับ-จ่าย ประจำวัน'!$B601,ผลิต1!AK:AK)+SUMIF(ผลิต2!$C:$C,'รับ-จ่าย ประจำวัน'!$B601,ผลิต2!AK:AK)+SUMIF(เส้นแต่งหน้าขนมเค้ก!$C:$C,'รับ-จ่าย ประจำวัน'!$B601,เส้นแต่งหน้าขนมเค้ก!AK:AK)+SUMIF(แพ็ค!$C:$C,'รับ-จ่าย ประจำวัน'!$B601,แพ็ค!AK:AK)+SUMIF(ธุรการ!$C:$C,'รับ-จ่าย ประจำวัน'!$B601,ธุรการ!AK:AK)+SUMIF(เส้นแต่งหน้าขนมปัง!$C:$C,'รับ-จ่าย ประจำวัน'!$B601,เส้นแต่งหน้าขนมปัง!AK:AK)+SUMIF('วางแผนBC,CJ'!$C:$C,'รับ-จ่าย ประจำวัน'!$B601,'วางแผนBC,CJ'!AK:AK)+SUMIF(RD!$C:$C,'รับ-จ่าย ประจำวัน'!$B601,RD!AK:AK)+SUMIF('FG,ออนไล,คัดแยก'!$C:$C,'รับ-จ่าย ประจำวัน'!$B601,'FG,ออนไล,คัดแยก'!AK:AK)</f>
        <v>0</v>
      </c>
      <c r="BS601" s="44">
        <f>SUMIF(เตรียมส่วนผสม!$C:$C,'รับ-จ่าย ประจำวัน'!$B601,เตรียมส่วนผสม!AL:AL)+SUMIF(กวนไส้!$C:$C,'รับ-จ่าย ประจำวัน'!$B601,กวนไส้!AL:AL)+SUMIF(ผลิต1!$C:$C,'รับ-จ่าย ประจำวัน'!$B601,ผลิต1!AL:AL)+SUMIF(ผลิต2!$C:$C,'รับ-จ่าย ประจำวัน'!$B601,ผลิต2!AL:AL)+SUMIF(เส้นแต่งหน้าขนมเค้ก!$C:$C,'รับ-จ่าย ประจำวัน'!$B601,เส้นแต่งหน้าขนมเค้ก!AL:AL)+SUMIF(แพ็ค!$C:$C,'รับ-จ่าย ประจำวัน'!$B601,แพ็ค!AL:AL)+SUMIF(ธุรการ!$C:$C,'รับ-จ่าย ประจำวัน'!$B601,ธุรการ!AL:AL)+SUMIF(เส้นแต่งหน้าขนมปัง!$C:$C,'รับ-จ่าย ประจำวัน'!$B601,เส้นแต่งหน้าขนมปัง!AL:AL)+SUMIF('วางแผนBC,CJ'!$C:$C,'รับ-จ่าย ประจำวัน'!$B601,'วางแผนBC,CJ'!AL:AL)+SUMIF(RD!$C:$C,'รับ-จ่าย ประจำวัน'!$B601,RD!AL:AL)+SUMIF('FG,ออนไล,คัดแยก'!$C:$C,'รับ-จ่าย ประจำวัน'!$B601,'FG,ออนไล,คัดแยก'!AL:AL)</f>
        <v>0</v>
      </c>
      <c r="BT601" s="18">
        <f t="shared" si="131"/>
        <v>16000</v>
      </c>
      <c r="BU601" s="125"/>
      <c r="BV601" s="146">
        <f t="shared" si="132"/>
        <v>0</v>
      </c>
      <c r="BW601" s="183">
        <v>30</v>
      </c>
      <c r="BX601" s="172">
        <f t="shared" si="133"/>
        <v>533.33333333333337</v>
      </c>
      <c r="BY601" s="191">
        <f t="shared" si="122"/>
        <v>0</v>
      </c>
      <c r="BZ601" s="192">
        <f t="shared" ca="1" si="128"/>
        <v>46203</v>
      </c>
      <c r="CA601" s="145"/>
      <c r="CB601" s="145"/>
      <c r="CC601" s="145"/>
      <c r="CD601" s="145"/>
      <c r="CE601" s="145"/>
      <c r="CF601" s="145"/>
      <c r="CG601" s="145"/>
      <c r="CH601" s="145"/>
      <c r="CI601" s="145"/>
      <c r="CJ601" s="145"/>
      <c r="CK601" s="9">
        <f t="shared" si="123"/>
        <v>0</v>
      </c>
    </row>
    <row r="602" spans="1:89" x14ac:dyDescent="0.5">
      <c r="A602" s="149"/>
      <c r="B602" s="34">
        <v>1023401146</v>
      </c>
      <c r="C602" s="154" t="s">
        <v>2052</v>
      </c>
      <c r="D602" s="141" t="s">
        <v>91</v>
      </c>
      <c r="E602" s="25"/>
      <c r="F602" s="132"/>
      <c r="G602" s="25"/>
      <c r="H602" s="12">
        <v>16000</v>
      </c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11"/>
      <c r="AF602" s="11"/>
      <c r="AG602" s="11"/>
      <c r="AH602" s="11"/>
      <c r="AI602" s="25"/>
      <c r="AJ602" s="25"/>
      <c r="AK602" s="25"/>
      <c r="AL602" s="25"/>
      <c r="AM602" s="25"/>
      <c r="AN602" s="15">
        <f t="shared" si="130"/>
        <v>0</v>
      </c>
      <c r="AO602" s="16">
        <f>SUMIF(เตรียมส่วนผสม!$C:$C,'รับ-จ่าย ประจำวัน'!$B602,เตรียมส่วนผสม!H:H)+SUMIF(กวนไส้!$C:$C,'รับ-จ่าย ประจำวัน'!$B602,กวนไส้!H:H)+SUMIF(ผลิต1!$C:$C,'รับ-จ่าย ประจำวัน'!$B602,ผลิต1!H:H)+SUMIF(ผลิต2!$C:$C,'รับ-จ่าย ประจำวัน'!$B602,ผลิต2!H:H)+SUMIF(เส้นแต่งหน้าขนมเค้ก!$C:$C,'รับ-จ่าย ประจำวัน'!$B602,เส้นแต่งหน้าขนมเค้ก!H:H)+SUMIF(แพ็ค!$C:$C,'รับ-จ่าย ประจำวัน'!$B602,แพ็ค!H:H)+SUMIF(ธุรการ!$C:$C,'รับ-จ่าย ประจำวัน'!$B602,ธุรการ!H:H)+SUMIF(เส้นแต่งหน้าขนมปัง!$C:$C,'รับ-จ่าย ประจำวัน'!$B602,เส้นแต่งหน้าขนมปัง!H:H)+SUMIF('วางแผนBC,CJ'!$C:$C,'รับ-จ่าย ประจำวัน'!$B602,'วางแผนBC,CJ'!H:H)+SUMIF(RD!$C:$C,'รับ-จ่าย ประจำวัน'!$B602,RD!H:H)+SUMIF('FG,ออนไล,คัดแยก'!$C:$C,'รับ-จ่าย ประจำวัน'!$B602,'FG,ออนไล,คัดแยก'!H:H)</f>
        <v>0</v>
      </c>
      <c r="AP602" s="16">
        <f>SUMIF(เตรียมส่วนผสม!$C:$C,'รับ-จ่าย ประจำวัน'!$B602,เตรียมส่วนผสม!I:I)+SUMIF(กวนไส้!$C:$C,'รับ-จ่าย ประจำวัน'!$B602,กวนไส้!I:I)+SUMIF(ผลิต1!$C:$C,'รับ-จ่าย ประจำวัน'!$B602,ผลิต1!I:I)+SUMIF(ผลิต2!$C:$C,'รับ-จ่าย ประจำวัน'!$B602,ผลิต2!I:I)+SUMIF(เส้นแต่งหน้าขนมเค้ก!$C:$C,'รับ-จ่าย ประจำวัน'!$B602,เส้นแต่งหน้าขนมเค้ก!I:I)+SUMIF(แพ็ค!$C:$C,'รับ-จ่าย ประจำวัน'!$B602,แพ็ค!I:I)+SUMIF(ธุรการ!$C:$C,'รับ-จ่าย ประจำวัน'!$B602,ธุรการ!I:I)+SUMIF(เส้นแต่งหน้าขนมปัง!$C:$C,'รับ-จ่าย ประจำวัน'!$B602,เส้นแต่งหน้าขนมปัง!I:I)+SUMIF('วางแผนBC,CJ'!$C:$C,'รับ-จ่าย ประจำวัน'!$B602,'วางแผนBC,CJ'!I:I)+SUMIF(RD!$C:$C,'รับ-จ่าย ประจำวัน'!$B602,RD!I:I)+SUMIF('FG,ออนไล,คัดแยก'!$C:$C,'รับ-จ่าย ประจำวัน'!$B602,'FG,ออนไล,คัดแยก'!I:I)</f>
        <v>2000</v>
      </c>
      <c r="AQ602" s="16">
        <f>SUMIF(เตรียมส่วนผสม!$C:$C,'รับ-จ่าย ประจำวัน'!$B602,เตรียมส่วนผสม!J:J)+SUMIF(กวนไส้!$C:$C,'รับ-จ่าย ประจำวัน'!$B602,กวนไส้!J:J)+SUMIF(ผลิต1!$C:$C,'รับ-จ่าย ประจำวัน'!$B602,ผลิต1!J:J)+SUMIF(ผลิต2!$C:$C,'รับ-จ่าย ประจำวัน'!$B602,ผลิต2!J:J)+SUMIF(เส้นแต่งหน้าขนมเค้ก!$C:$C,'รับ-จ่าย ประจำวัน'!$B602,เส้นแต่งหน้าขนมเค้ก!J:J)+SUMIF(แพ็ค!$C:$C,'รับ-จ่าย ประจำวัน'!$B602,แพ็ค!J:J)+SUMIF(ธุรการ!$C:$C,'รับ-จ่าย ประจำวัน'!$B602,ธุรการ!J:J)+SUMIF(เส้นแต่งหน้าขนมปัง!$C:$C,'รับ-จ่าย ประจำวัน'!$B602,เส้นแต่งหน้าขนมปัง!J:J)+SUMIF('วางแผนBC,CJ'!$C:$C,'รับ-จ่าย ประจำวัน'!$B602,'วางแผนBC,CJ'!J:J)+SUMIF(RD!$C:$C,'รับ-จ่าย ประจำวัน'!$B602,RD!J:J)+SUMIF('FG,ออนไล,คัดแยก'!$C:$C,'รับ-จ่าย ประจำวัน'!$B602,'FG,ออนไล,คัดแยก'!J:J)</f>
        <v>0</v>
      </c>
      <c r="AR602" s="16">
        <f>SUMIF(เตรียมส่วนผสม!$C:$C,'รับ-จ่าย ประจำวัน'!$B602,เตรียมส่วนผสม!K:K)+SUMIF(กวนไส้!$C:$C,'รับ-จ่าย ประจำวัน'!$B602,กวนไส้!K:K)+SUMIF(ผลิต1!$C:$C,'รับ-จ่าย ประจำวัน'!$B602,ผลิต1!K:K)+SUMIF(ผลิต2!$C:$C,'รับ-จ่าย ประจำวัน'!$B602,ผลิต2!K:K)+SUMIF(เส้นแต่งหน้าขนมเค้ก!$C:$C,'รับ-จ่าย ประจำวัน'!$B602,เส้นแต่งหน้าขนมเค้ก!K:K)+SUMIF(แพ็ค!$C:$C,'รับ-จ่าย ประจำวัน'!$B602,แพ็ค!K:K)+SUMIF(ธุรการ!$C:$C,'รับ-จ่าย ประจำวัน'!$B602,ธุรการ!K:K)+SUMIF(เส้นแต่งหน้าขนมปัง!$C:$C,'รับ-จ่าย ประจำวัน'!$B602,เส้นแต่งหน้าขนมปัง!K:K)+SUMIF('วางแผนBC,CJ'!$C:$C,'รับ-จ่าย ประจำวัน'!$B602,'วางแผนBC,CJ'!K:K)+SUMIF(RD!$C:$C,'รับ-จ่าย ประจำวัน'!$B602,RD!K:K)+SUMIF('FG,ออนไล,คัดแยก'!$C:$C,'รับ-จ่าย ประจำวัน'!$B602,'FG,ออนไล,คัดแยก'!K:K)</f>
        <v>0</v>
      </c>
      <c r="AS602" s="16">
        <f>SUMIF(เตรียมส่วนผสม!$C:$C,'รับ-จ่าย ประจำวัน'!$B602,เตรียมส่วนผสม!L:L)+SUMIF(กวนไส้!$C:$C,'รับ-จ่าย ประจำวัน'!$B602,กวนไส้!L:L)+SUMIF(ผลิต1!$C:$C,'รับ-จ่าย ประจำวัน'!$B602,ผลิต1!L:L)+SUMIF(ผลิต2!$C:$C,'รับ-จ่าย ประจำวัน'!$B602,ผลิต2!L:L)+SUMIF(เส้นแต่งหน้าขนมเค้ก!$C:$C,'รับ-จ่าย ประจำวัน'!$B602,เส้นแต่งหน้าขนมเค้ก!L:L)+SUMIF(แพ็ค!$C:$C,'รับ-จ่าย ประจำวัน'!$B602,แพ็ค!L:L)+SUMIF(ธุรการ!$C:$C,'รับ-จ่าย ประจำวัน'!$B602,ธุรการ!L:L)+SUMIF(เส้นแต่งหน้าขนมปัง!$C:$C,'รับ-จ่าย ประจำวัน'!$B602,เส้นแต่งหน้าขนมปัง!L:L)+SUMIF('วางแผนBC,CJ'!$C:$C,'รับ-จ่าย ประจำวัน'!$B602,'วางแผนBC,CJ'!L:L)+SUMIF(RD!$C:$C,'รับ-จ่าย ประจำวัน'!$B602,RD!L:L)+SUMIF('FG,ออนไล,คัดแยก'!$C:$C,'รับ-จ่าย ประจำวัน'!$B602,'FG,ออนไล,คัดแยก'!L:L)</f>
        <v>0</v>
      </c>
      <c r="AT602" s="16">
        <f>SUMIF(เตรียมส่วนผสม!$C:$C,'รับ-จ่าย ประจำวัน'!$B602,เตรียมส่วนผสม!M:M)+SUMIF(กวนไส้!$C:$C,'รับ-จ่าย ประจำวัน'!$B602,กวนไส้!M:M)+SUMIF(ผลิต1!$C:$C,'รับ-จ่าย ประจำวัน'!$B602,ผลิต1!M:M)+SUMIF(ผลิต2!$C:$C,'รับ-จ่าย ประจำวัน'!$B602,ผลิต2!M:M)+SUMIF(เส้นแต่งหน้าขนมเค้ก!$C:$C,'รับ-จ่าย ประจำวัน'!$B602,เส้นแต่งหน้าขนมเค้ก!M:M)+SUMIF(แพ็ค!$C:$C,'รับ-จ่าย ประจำวัน'!$B602,แพ็ค!M:M)+SUMIF(ธุรการ!$C:$C,'รับ-จ่าย ประจำวัน'!$B602,ธุรการ!M:M)+SUMIF(เส้นแต่งหน้าขนมปัง!$C:$C,'รับ-จ่าย ประจำวัน'!$B602,เส้นแต่งหน้าขนมปัง!M:M)+SUMIF('วางแผนBC,CJ'!$C:$C,'รับ-จ่าย ประจำวัน'!$B602,'วางแผนBC,CJ'!M:M)+SUMIF(RD!$C:$C,'รับ-จ่าย ประจำวัน'!$B602,RD!M:M)+SUMIF('FG,ออนไล,คัดแยก'!$C:$C,'รับ-จ่าย ประจำวัน'!$B602,'FG,ออนไล,คัดแยก'!M:M)</f>
        <v>0</v>
      </c>
      <c r="AU602" s="16">
        <f>SUMIF(เตรียมส่วนผสม!$C:$C,'รับ-จ่าย ประจำวัน'!$B602,เตรียมส่วนผสม!N:N)+SUMIF(กวนไส้!$C:$C,'รับ-จ่าย ประจำวัน'!$B602,กวนไส้!N:N)+SUMIF(ผลิต1!$C:$C,'รับ-จ่าย ประจำวัน'!$B602,ผลิต1!N:N)+SUMIF(ผลิต2!$C:$C,'รับ-จ่าย ประจำวัน'!$B602,ผลิต2!N:N)+SUMIF(เส้นแต่งหน้าขนมเค้ก!$C:$C,'รับ-จ่าย ประจำวัน'!$B602,เส้นแต่งหน้าขนมเค้ก!N:N)+SUMIF(แพ็ค!$C:$C,'รับ-จ่าย ประจำวัน'!$B602,แพ็ค!N:N)+SUMIF(ธุรการ!$C:$C,'รับ-จ่าย ประจำวัน'!$B602,ธุรการ!N:N)+SUMIF(เส้นแต่งหน้าขนมปัง!$C:$C,'รับ-จ่าย ประจำวัน'!$B602,เส้นแต่งหน้าขนมปัง!N:N)+SUMIF('วางแผนBC,CJ'!$C:$C,'รับ-จ่าย ประจำวัน'!$B602,'วางแผนBC,CJ'!N:N)+SUMIF(RD!$C:$C,'รับ-จ่าย ประจำวัน'!$B602,RD!N:N)+SUMIF('FG,ออนไล,คัดแยก'!$C:$C,'รับ-จ่าย ประจำวัน'!$B602,'FG,ออนไล,คัดแยก'!N:N)</f>
        <v>0</v>
      </c>
      <c r="AV602" s="16">
        <f>SUMIF(เตรียมส่วนผสม!$C:$C,'รับ-จ่าย ประจำวัน'!$B602,เตรียมส่วนผสม!O:O)+SUMIF(กวนไส้!$C:$C,'รับ-จ่าย ประจำวัน'!$B602,กวนไส้!O:O)+SUMIF(ผลิต1!$C:$C,'รับ-จ่าย ประจำวัน'!$B602,ผลิต1!O:O)+SUMIF(ผลิต2!$C:$C,'รับ-จ่าย ประจำวัน'!$B602,ผลิต2!O:O)+SUMIF(เส้นแต่งหน้าขนมเค้ก!$C:$C,'รับ-จ่าย ประจำวัน'!$B602,เส้นแต่งหน้าขนมเค้ก!O:O)+SUMIF(แพ็ค!$C:$C,'รับ-จ่าย ประจำวัน'!$B602,แพ็ค!O:O)+SUMIF(ธุรการ!$C:$C,'รับ-จ่าย ประจำวัน'!$B602,ธุรการ!O:O)+SUMIF(เส้นแต่งหน้าขนมปัง!$C:$C,'รับ-จ่าย ประจำวัน'!$B602,เส้นแต่งหน้าขนมปัง!O:O)+SUMIF('วางแผนBC,CJ'!$C:$C,'รับ-จ่าย ประจำวัน'!$B602,'วางแผนBC,CJ'!O:O)+SUMIF(RD!$C:$C,'รับ-จ่าย ประจำวัน'!$B602,RD!O:O)+SUMIF('FG,ออนไล,คัดแยก'!$C:$C,'รับ-จ่าย ประจำวัน'!$B602,'FG,ออนไล,คัดแยก'!O:O)</f>
        <v>2000</v>
      </c>
      <c r="AW602" s="16">
        <f>SUMIF(เตรียมส่วนผสม!$C:$C,'รับ-จ่าย ประจำวัน'!$B602,เตรียมส่วนผสม!P:P)+SUMIF(กวนไส้!$C:$C,'รับ-จ่าย ประจำวัน'!$B602,กวนไส้!P:P)+SUMIF(ผลิต1!$C:$C,'รับ-จ่าย ประจำวัน'!$B602,ผลิต1!P:P)+SUMIF(ผลิต2!$C:$C,'รับ-จ่าย ประจำวัน'!$B602,ผลิต2!P:P)+SUMIF(เส้นแต่งหน้าขนมเค้ก!$C:$C,'รับ-จ่าย ประจำวัน'!$B602,เส้นแต่งหน้าขนมเค้ก!P:P)+SUMIF(แพ็ค!$C:$C,'รับ-จ่าย ประจำวัน'!$B602,แพ็ค!P:P)+SUMIF(ธุรการ!$C:$C,'รับ-จ่าย ประจำวัน'!$B602,ธุรการ!P:P)+SUMIF(เส้นแต่งหน้าขนมปัง!$C:$C,'รับ-จ่าย ประจำวัน'!$B602,เส้นแต่งหน้าขนมปัง!P:P)+SUMIF('วางแผนBC,CJ'!$C:$C,'รับ-จ่าย ประจำวัน'!$B602,'วางแผนBC,CJ'!P:P)+SUMIF(RD!$C:$C,'รับ-จ่าย ประจำวัน'!$B602,RD!P:P)+SUMIF('FG,ออนไล,คัดแยก'!$C:$C,'รับ-จ่าย ประจำวัน'!$B602,'FG,ออนไล,คัดแยก'!P:P)</f>
        <v>0</v>
      </c>
      <c r="AX602" s="16">
        <f>SUMIF(เตรียมส่วนผสม!$C:$C,'รับ-จ่าย ประจำวัน'!$B602,เตรียมส่วนผสม!Q:Q)+SUMIF(กวนไส้!$C:$C,'รับ-จ่าย ประจำวัน'!$B602,กวนไส้!Q:Q)+SUMIF(ผลิต1!$C:$C,'รับ-จ่าย ประจำวัน'!$B602,ผลิต1!Q:Q)+SUMIF(ผลิต2!$C:$C,'รับ-จ่าย ประจำวัน'!$B602,ผลิต2!Q:Q)+SUMIF(เส้นแต่งหน้าขนมเค้ก!$C:$C,'รับ-จ่าย ประจำวัน'!$B602,เส้นแต่งหน้าขนมเค้ก!Q:Q)+SUMIF(แพ็ค!$C:$C,'รับ-จ่าย ประจำวัน'!$B602,แพ็ค!Q:Q)+SUMIF(ธุรการ!$C:$C,'รับ-จ่าย ประจำวัน'!$B602,ธุรการ!Q:Q)+SUMIF(เส้นแต่งหน้าขนมปัง!$C:$C,'รับ-จ่าย ประจำวัน'!$B602,เส้นแต่งหน้าขนมปัง!Q:Q)+SUMIF('วางแผนBC,CJ'!$C:$C,'รับ-จ่าย ประจำวัน'!$B602,'วางแผนBC,CJ'!Q:Q)+SUMIF(RD!$C:$C,'รับ-จ่าย ประจำวัน'!$B602,RD!Q:Q)+SUMIF('FG,ออนไล,คัดแยก'!$C:$C,'รับ-จ่าย ประจำวัน'!$B602,'FG,ออนไล,คัดแยก'!Q:Q)</f>
        <v>0</v>
      </c>
      <c r="AY602" s="16">
        <f>SUMIF(เตรียมส่วนผสม!$C:$C,'รับ-จ่าย ประจำวัน'!$B602,เตรียมส่วนผสม!R:R)+SUMIF(กวนไส้!$C:$C,'รับ-จ่าย ประจำวัน'!$B602,กวนไส้!R:R)+SUMIF(ผลิต1!$C:$C,'รับ-จ่าย ประจำวัน'!$B602,ผลิต1!R:R)+SUMIF(ผลิต2!$C:$C,'รับ-จ่าย ประจำวัน'!$B602,ผลิต2!R:R)+SUMIF(เส้นแต่งหน้าขนมเค้ก!$C:$C,'รับ-จ่าย ประจำวัน'!$B602,เส้นแต่งหน้าขนมเค้ก!R:R)+SUMIF(แพ็ค!$C:$C,'รับ-จ่าย ประจำวัน'!$B602,แพ็ค!R:R)+SUMIF(ธุรการ!$C:$C,'รับ-จ่าย ประจำวัน'!$B602,ธุรการ!R:R)+SUMIF(เส้นแต่งหน้าขนมปัง!$C:$C,'รับ-จ่าย ประจำวัน'!$B602,เส้นแต่งหน้าขนมปัง!R:R)+SUMIF('วางแผนBC,CJ'!$C:$C,'รับ-จ่าย ประจำวัน'!$B602,'วางแผนBC,CJ'!R:R)+SUMIF(RD!$C:$C,'รับ-จ่าย ประจำวัน'!$B602,RD!R:R)+SUMIF('FG,ออนไล,คัดแยก'!$C:$C,'รับ-จ่าย ประจำวัน'!$B602,'FG,ออนไล,คัดแยก'!R:R)</f>
        <v>2000</v>
      </c>
      <c r="AZ602" s="16">
        <f>SUMIF(เตรียมส่วนผสม!$C:$C,'รับ-จ่าย ประจำวัน'!$B602,เตรียมส่วนผสม!S:S)+SUMIF(กวนไส้!$C:$C,'รับ-จ่าย ประจำวัน'!$B602,กวนไส้!S:S)+SUMIF(ผลิต1!$C:$C,'รับ-จ่าย ประจำวัน'!$B602,ผลิต1!S:S)+SUMIF(ผลิต2!$C:$C,'รับ-จ่าย ประจำวัน'!$B602,ผลิต2!S:S)+SUMIF(เส้นแต่งหน้าขนมเค้ก!$C:$C,'รับ-จ่าย ประจำวัน'!$B602,เส้นแต่งหน้าขนมเค้ก!S:S)+SUMIF(แพ็ค!$C:$C,'รับ-จ่าย ประจำวัน'!$B602,แพ็ค!S:S)+SUMIF(ธุรการ!$C:$C,'รับ-จ่าย ประจำวัน'!$B602,ธุรการ!S:S)+SUMIF(เส้นแต่งหน้าขนมปัง!$C:$C,'รับ-จ่าย ประจำวัน'!$B602,เส้นแต่งหน้าขนมปัง!S:S)+SUMIF('วางแผนBC,CJ'!$C:$C,'รับ-จ่าย ประจำวัน'!$B602,'วางแผนBC,CJ'!S:S)+SUMIF(RD!$C:$C,'รับ-จ่าย ประจำวัน'!$B602,RD!S:S)+SUMIF('FG,ออนไล,คัดแยก'!$C:$C,'รับ-จ่าย ประจำวัน'!$B602,'FG,ออนไล,คัดแยก'!S:S)</f>
        <v>0</v>
      </c>
      <c r="BA602" s="16">
        <f>SUMIF(เตรียมส่วนผสม!$C:$C,'รับ-จ่าย ประจำวัน'!$B602,เตรียมส่วนผสม!T:T)+SUMIF(กวนไส้!$C:$C,'รับ-จ่าย ประจำวัน'!$B602,กวนไส้!T:T)+SUMIF(ผลิต1!$C:$C,'รับ-จ่าย ประจำวัน'!$B602,ผลิต1!T:T)+SUMIF(ผลิต2!$C:$C,'รับ-จ่าย ประจำวัน'!$B602,ผลิต2!T:T)+SUMIF(เส้นแต่งหน้าขนมเค้ก!$C:$C,'รับ-จ่าย ประจำวัน'!$B602,เส้นแต่งหน้าขนมเค้ก!T:T)+SUMIF(แพ็ค!$C:$C,'รับ-จ่าย ประจำวัน'!$B602,แพ็ค!T:T)+SUMIF(ธุรการ!$C:$C,'รับ-จ่าย ประจำวัน'!$B602,ธุรการ!T:T)+SUMIF(เส้นแต่งหน้าขนมปัง!$C:$C,'รับ-จ่าย ประจำวัน'!$B602,เส้นแต่งหน้าขนมปัง!T:T)+SUMIF('วางแผนBC,CJ'!$C:$C,'รับ-จ่าย ประจำวัน'!$B602,'วางแผนBC,CJ'!T:T)+SUMIF(RD!$C:$C,'รับ-จ่าย ประจำวัน'!$B602,RD!T:T)+SUMIF('FG,ออนไล,คัดแยก'!$C:$C,'รับ-จ่าย ประจำวัน'!$B602,'FG,ออนไล,คัดแยก'!T:T)</f>
        <v>0</v>
      </c>
      <c r="BB602" s="16">
        <f>SUMIF(เตรียมส่วนผสม!$C:$C,'รับ-จ่าย ประจำวัน'!$B602,เตรียมส่วนผสม!U:U)+SUMIF(กวนไส้!$C:$C,'รับ-จ่าย ประจำวัน'!$B602,กวนไส้!U:U)+SUMIF(ผลิต1!$C:$C,'รับ-จ่าย ประจำวัน'!$B602,ผลิต1!U:U)+SUMIF(ผลิต2!$C:$C,'รับ-จ่าย ประจำวัน'!$B602,ผลิต2!U:U)+SUMIF(เส้นแต่งหน้าขนมเค้ก!$C:$C,'รับ-จ่าย ประจำวัน'!$B602,เส้นแต่งหน้าขนมเค้ก!U:U)+SUMIF(แพ็ค!$C:$C,'รับ-จ่าย ประจำวัน'!$B602,แพ็ค!U:U)+SUMIF(ธุรการ!$C:$C,'รับ-จ่าย ประจำวัน'!$B602,ธุรการ!U:U)+SUMIF(เส้นแต่งหน้าขนมปัง!$C:$C,'รับ-จ่าย ประจำวัน'!$B602,เส้นแต่งหน้าขนมปัง!U:U)+SUMIF('วางแผนBC,CJ'!$C:$C,'รับ-จ่าย ประจำวัน'!$B602,'วางแผนBC,CJ'!U:U)+SUMIF(RD!$C:$C,'รับ-จ่าย ประจำวัน'!$B602,RD!U:U)+SUMIF('FG,ออนไล,คัดแยก'!$C:$C,'รับ-จ่าย ประจำวัน'!$B602,'FG,ออนไล,คัดแยก'!U:U)</f>
        <v>0</v>
      </c>
      <c r="BC602" s="16">
        <f>SUMIF(เตรียมส่วนผสม!$C:$C,'รับ-จ่าย ประจำวัน'!$B602,เตรียมส่วนผสม!V:V)+SUMIF(กวนไส้!$C:$C,'รับ-จ่าย ประจำวัน'!$B602,กวนไส้!V:V)+SUMIF(ผลิต1!$C:$C,'รับ-จ่าย ประจำวัน'!$B602,ผลิต1!V:V)+SUMIF(ผลิต2!$C:$C,'รับ-จ่าย ประจำวัน'!$B602,ผลิต2!V:V)+SUMIF(เส้นแต่งหน้าขนมเค้ก!$C:$C,'รับ-จ่าย ประจำวัน'!$B602,เส้นแต่งหน้าขนมเค้ก!V:V)+SUMIF(แพ็ค!$C:$C,'รับ-จ่าย ประจำวัน'!$B602,แพ็ค!V:V)+SUMIF(ธุรการ!$C:$C,'รับ-จ่าย ประจำวัน'!$B602,ธุรการ!V:V)+SUMIF(เส้นแต่งหน้าขนมปัง!$C:$C,'รับ-จ่าย ประจำวัน'!$B602,เส้นแต่งหน้าขนมปัง!V:V)+SUMIF('วางแผนBC,CJ'!$C:$C,'รับ-จ่าย ประจำวัน'!$B602,'วางแผนBC,CJ'!V:V)+SUMIF(RD!$C:$C,'รับ-จ่าย ประจำวัน'!$B602,RD!V:V)+SUMIF('FG,ออนไล,คัดแยก'!$C:$C,'รับ-จ่าย ประจำวัน'!$B602,'FG,ออนไล,คัดแยก'!V:V)</f>
        <v>2000</v>
      </c>
      <c r="BD602" s="16">
        <f>SUMIF(เตรียมส่วนผสม!$C:$C,'รับ-จ่าย ประจำวัน'!$B602,เตรียมส่วนผสม!W:W)+SUMIF(กวนไส้!$C:$C,'รับ-จ่าย ประจำวัน'!$B602,กวนไส้!W:W)+SUMIF(ผลิต1!$C:$C,'รับ-จ่าย ประจำวัน'!$B602,ผลิต1!W:W)+SUMIF(ผลิต2!$C:$C,'รับ-จ่าย ประจำวัน'!$B602,ผลิต2!W:W)+SUMIF(เส้นแต่งหน้าขนมเค้ก!$C:$C,'รับ-จ่าย ประจำวัน'!$B602,เส้นแต่งหน้าขนมเค้ก!W:W)+SUMIF(แพ็ค!$C:$C,'รับ-จ่าย ประจำวัน'!$B602,แพ็ค!W:W)+SUMIF(ธุรการ!$C:$C,'รับ-จ่าย ประจำวัน'!$B602,ธุรการ!W:W)+SUMIF(เส้นแต่งหน้าขนมปัง!$C:$C,'รับ-จ่าย ประจำวัน'!$B602,เส้นแต่งหน้าขนมปัง!W:W)+SUMIF('วางแผนBC,CJ'!$C:$C,'รับ-จ่าย ประจำวัน'!$B602,'วางแผนBC,CJ'!W:W)+SUMIF(RD!$C:$C,'รับ-จ่าย ประจำวัน'!$B602,RD!W:W)+SUMIF('FG,ออนไล,คัดแยก'!$C:$C,'รับ-จ่าย ประจำวัน'!$B602,'FG,ออนไล,คัดแยก'!W:W)</f>
        <v>0</v>
      </c>
      <c r="BE602" s="16">
        <f>SUMIF(เตรียมส่วนผสม!$C:$C,'รับ-จ่าย ประจำวัน'!$B602,เตรียมส่วนผสม!X:X)+SUMIF(กวนไส้!$C:$C,'รับ-จ่าย ประจำวัน'!$B602,กวนไส้!X:X)+SUMIF(ผลิต1!$C:$C,'รับ-จ่าย ประจำวัน'!$B602,ผลิต1!X:X)+SUMIF(ผลิต2!$C:$C,'รับ-จ่าย ประจำวัน'!$B602,ผลิต2!X:X)+SUMIF(เส้นแต่งหน้าขนมเค้ก!$C:$C,'รับ-จ่าย ประจำวัน'!$B602,เส้นแต่งหน้าขนมเค้ก!X:X)+SUMIF(แพ็ค!$C:$C,'รับ-จ่าย ประจำวัน'!$B602,แพ็ค!X:X)+SUMIF(ธุรการ!$C:$C,'รับ-จ่าย ประจำวัน'!$B602,ธุรการ!X:X)+SUMIF(เส้นแต่งหน้าขนมปัง!$C:$C,'รับ-จ่าย ประจำวัน'!$B602,เส้นแต่งหน้าขนมปัง!X:X)+SUMIF('วางแผนBC,CJ'!$C:$C,'รับ-จ่าย ประจำวัน'!$B602,'วางแผนBC,CJ'!X:X)+SUMIF(RD!$C:$C,'รับ-จ่าย ประจำวัน'!$B602,RD!X:X)+SUMIF('FG,ออนไล,คัดแยก'!$C:$C,'รับ-จ่าย ประจำวัน'!$B602,'FG,ออนไล,คัดแยก'!X:X)</f>
        <v>0</v>
      </c>
      <c r="BF602" s="16">
        <f>SUMIF(เตรียมส่วนผสม!$C:$C,'รับ-จ่าย ประจำวัน'!$B602,เตรียมส่วนผสม!Y:Y)+SUMIF(กวนไส้!$C:$C,'รับ-จ่าย ประจำวัน'!$B602,กวนไส้!Y:Y)+SUMIF(ผลิต1!$C:$C,'รับ-จ่าย ประจำวัน'!$B602,ผลิต1!Y:Y)+SUMIF(ผลิต2!$C:$C,'รับ-จ่าย ประจำวัน'!$B602,ผลิต2!Y:Y)+SUMIF(เส้นแต่งหน้าขนมเค้ก!$C:$C,'รับ-จ่าย ประจำวัน'!$B602,เส้นแต่งหน้าขนมเค้ก!Y:Y)+SUMIF(แพ็ค!$C:$C,'รับ-จ่าย ประจำวัน'!$B602,แพ็ค!Y:Y)+SUMIF(ธุรการ!$C:$C,'รับ-จ่าย ประจำวัน'!$B602,ธุรการ!Y:Y)+SUMIF(เส้นแต่งหน้าขนมปัง!$C:$C,'รับ-จ่าย ประจำวัน'!$B602,เส้นแต่งหน้าขนมปัง!Y:Y)+SUMIF('วางแผนBC,CJ'!$C:$C,'รับ-จ่าย ประจำวัน'!$B602,'วางแผนBC,CJ'!Y:Y)+SUMIF(RD!$C:$C,'รับ-จ่าย ประจำวัน'!$B602,RD!Y:Y)+SUMIF('FG,ออนไล,คัดแยก'!$C:$C,'รับ-จ่าย ประจำวัน'!$B602,'FG,ออนไล,คัดแยก'!Y:Y)</f>
        <v>0</v>
      </c>
      <c r="BG602" s="16">
        <f>SUMIF(เตรียมส่วนผสม!$C:$C,'รับ-จ่าย ประจำวัน'!$B602,เตรียมส่วนผสม!Z:Z)+SUMIF(กวนไส้!$C:$C,'รับ-จ่าย ประจำวัน'!$B602,กวนไส้!Z:Z)+SUMIF(ผลิต1!$C:$C,'รับ-จ่าย ประจำวัน'!$B602,ผลิต1!Z:Z)+SUMIF(ผลิต2!$C:$C,'รับ-จ่าย ประจำวัน'!$B602,ผลิต2!Z:Z)+SUMIF(เส้นแต่งหน้าขนมเค้ก!$C:$C,'รับ-จ่าย ประจำวัน'!$B602,เส้นแต่งหน้าขนมเค้ก!Z:Z)+SUMIF(แพ็ค!$C:$C,'รับ-จ่าย ประจำวัน'!$B602,แพ็ค!Z:Z)+SUMIF(ธุรการ!$C:$C,'รับ-จ่าย ประจำวัน'!$B602,ธุรการ!Z:Z)+SUMIF(เส้นแต่งหน้าขนมปัง!$C:$C,'รับ-จ่าย ประจำวัน'!$B602,เส้นแต่งหน้าขนมปัง!Z:Z)+SUMIF('วางแผนBC,CJ'!$C:$C,'รับ-จ่าย ประจำวัน'!$B602,'วางแผนBC,CJ'!Z:Z)+SUMIF(RD!$C:$C,'รับ-จ่าย ประจำวัน'!$B602,RD!Z:Z)+SUMIF('FG,ออนไล,คัดแยก'!$C:$C,'รับ-จ่าย ประจำวัน'!$B602,'FG,ออนไล,คัดแยก'!Z:Z)</f>
        <v>2000</v>
      </c>
      <c r="BH602" s="16">
        <f>SUMIF(เตรียมส่วนผสม!$C:$C,'รับ-จ่าย ประจำวัน'!$B602,เตรียมส่วนผสม!AA:AA)+SUMIF(กวนไส้!$C:$C,'รับ-จ่าย ประจำวัน'!$B602,กวนไส้!AA:AA)+SUMIF(ผลิต1!$C:$C,'รับ-จ่าย ประจำวัน'!$B602,ผลิต1!AA:AA)+SUMIF(ผลิต2!$C:$C,'รับ-จ่าย ประจำวัน'!$B602,ผลิต2!AA:AA)+SUMIF(เส้นแต่งหน้าขนมเค้ก!$C:$C,'รับ-จ่าย ประจำวัน'!$B602,เส้นแต่งหน้าขนมเค้ก!AA:AA)+SUMIF(แพ็ค!$C:$C,'รับ-จ่าย ประจำวัน'!$B602,แพ็ค!AA:AA)+SUMIF(ธุรการ!$C:$C,'รับ-จ่าย ประจำวัน'!$B602,ธุรการ!AA:AA)+SUMIF(เส้นแต่งหน้าขนมปัง!$C:$C,'รับ-จ่าย ประจำวัน'!$B602,เส้นแต่งหน้าขนมปัง!AA:AA)+SUMIF('วางแผนBC,CJ'!$C:$C,'รับ-จ่าย ประจำวัน'!$B602,'วางแผนBC,CJ'!AA:AA)+SUMIF(RD!$C:$C,'รับ-จ่าย ประจำวัน'!$B602,RD!AA:AA)+SUMIF('FG,ออนไล,คัดแยก'!$C:$C,'รับ-จ่าย ประจำวัน'!$B602,'FG,ออนไล,คัดแยก'!AA:AA)</f>
        <v>0</v>
      </c>
      <c r="BI602" s="16">
        <f>SUMIF(เตรียมส่วนผสม!$C:$C,'รับ-จ่าย ประจำวัน'!$B602,เตรียมส่วนผสม!AB:AB)+SUMIF(กวนไส้!$C:$C,'รับ-จ่าย ประจำวัน'!$B602,กวนไส้!AB:AB)+SUMIF(ผลิต1!$C:$C,'รับ-จ่าย ประจำวัน'!$B602,ผลิต1!AB:AB)+SUMIF(ผลิต2!$C:$C,'รับ-จ่าย ประจำวัน'!$B602,ผลิต2!AB:AB)+SUMIF(เส้นแต่งหน้าขนมเค้ก!$C:$C,'รับ-จ่าย ประจำวัน'!$B602,เส้นแต่งหน้าขนมเค้ก!AB:AB)+SUMIF(แพ็ค!$C:$C,'รับ-จ่าย ประจำวัน'!$B602,แพ็ค!AB:AB)+SUMIF(ธุรการ!$C:$C,'รับ-จ่าย ประจำวัน'!$B602,ธุรการ!AB:AB)+SUMIF(เส้นแต่งหน้าขนมปัง!$C:$C,'รับ-จ่าย ประจำวัน'!$B602,เส้นแต่งหน้าขนมปัง!AB:AB)+SUMIF('วางแผนBC,CJ'!$C:$C,'รับ-จ่าย ประจำวัน'!$B602,'วางแผนBC,CJ'!AB:AB)+SUMIF(RD!$C:$C,'รับ-จ่าย ประจำวัน'!$B602,RD!AB:AB)+SUMIF('FG,ออนไล,คัดแยก'!$C:$C,'รับ-จ่าย ประจำวัน'!$B602,'FG,ออนไล,คัดแยก'!AB:AB)</f>
        <v>0</v>
      </c>
      <c r="BJ602" s="16">
        <f>SUMIF(เตรียมส่วนผสม!$C:$C,'รับ-จ่าย ประจำวัน'!$B602,เตรียมส่วนผสม!AC:AC)+SUMIF(กวนไส้!$C:$C,'รับ-จ่าย ประจำวัน'!$B602,กวนไส้!AC:AC)+SUMIF(ผลิต1!$C:$C,'รับ-จ่าย ประจำวัน'!$B602,ผลิต1!AC:AC)+SUMIF(ผลิต2!$C:$C,'รับ-จ่าย ประจำวัน'!$B602,ผลิต2!AC:AC)+SUMIF(เส้นแต่งหน้าขนมเค้ก!$C:$C,'รับ-จ่าย ประจำวัน'!$B602,เส้นแต่งหน้าขนมเค้ก!AC:AC)+SUMIF(แพ็ค!$C:$C,'รับ-จ่าย ประจำวัน'!$B602,แพ็ค!AC:AC)+SUMIF(ธุรการ!$C:$C,'รับ-จ่าย ประจำวัน'!$B602,ธุรการ!AC:AC)+SUMIF(เส้นแต่งหน้าขนมปัง!$C:$C,'รับ-จ่าย ประจำวัน'!$B602,เส้นแต่งหน้าขนมปัง!AC:AC)+SUMIF('วางแผนBC,CJ'!$C:$C,'รับ-จ่าย ประจำวัน'!$B602,'วางแผนBC,CJ'!AC:AC)+SUMIF(RD!$C:$C,'รับ-จ่าย ประจำวัน'!$B602,RD!AC:AC)+SUMIF('FG,ออนไล,คัดแยก'!$C:$C,'รับ-จ่าย ประจำวัน'!$B602,'FG,ออนไล,คัดแยก'!AC:AC)</f>
        <v>0</v>
      </c>
      <c r="BK602" s="16">
        <f>SUMIF(เตรียมส่วนผสม!$C:$C,'รับ-จ่าย ประจำวัน'!$B602,เตรียมส่วนผสม!AD:AD)+SUMIF(กวนไส้!$C:$C,'รับ-จ่าย ประจำวัน'!$B602,กวนไส้!AD:AD)+SUMIF(ผลิต1!$C:$C,'รับ-จ่าย ประจำวัน'!$B602,ผลิต1!AD:AD)+SUMIF(ผลิต2!$C:$C,'รับ-จ่าย ประจำวัน'!$B602,ผลิต2!AD:AD)+SUMIF(เส้นแต่งหน้าขนมเค้ก!$C:$C,'รับ-จ่าย ประจำวัน'!$B602,เส้นแต่งหน้าขนมเค้ก!AD:AD)+SUMIF(แพ็ค!$C:$C,'รับ-จ่าย ประจำวัน'!$B602,แพ็ค!AD:AD)+SUMIF(ธุรการ!$C:$C,'รับ-จ่าย ประจำวัน'!$B602,ธุรการ!AD:AD)+SUMIF(เส้นแต่งหน้าขนมปัง!$C:$C,'รับ-จ่าย ประจำวัน'!$B602,เส้นแต่งหน้าขนมปัง!AD:AD)+SUMIF('วางแผนBC,CJ'!$C:$C,'รับ-จ่าย ประจำวัน'!$B602,'วางแผนBC,CJ'!AD:AD)+SUMIF(RD!$C:$C,'รับ-จ่าย ประจำวัน'!$B602,RD!AD:AD)+SUMIF('FG,ออนไล,คัดแยก'!$C:$C,'รับ-จ่าย ประจำวัน'!$B602,'FG,ออนไล,คัดแยก'!AD:AD)</f>
        <v>0</v>
      </c>
      <c r="BL602" s="16">
        <f>SUMIF(เตรียมส่วนผสม!$C:$C,'รับ-จ่าย ประจำวัน'!$B602,เตรียมส่วนผสม!AE:AE)+SUMIF(กวนไส้!$C:$C,'รับ-จ่าย ประจำวัน'!$B602,กวนไส้!AE:AE)+SUMIF(ผลิต1!$C:$C,'รับ-จ่าย ประจำวัน'!$B602,ผลิต1!AE:AE)+SUMIF(ผลิต2!$C:$C,'รับ-จ่าย ประจำวัน'!$B602,ผลิต2!AE:AE)+SUMIF(เส้นแต่งหน้าขนมเค้ก!$C:$C,'รับ-จ่าย ประจำวัน'!$B602,เส้นแต่งหน้าขนมเค้ก!AE:AE)+SUMIF(แพ็ค!$C:$C,'รับ-จ่าย ประจำวัน'!$B602,แพ็ค!AE:AE)+SUMIF(ธุรการ!$C:$C,'รับ-จ่าย ประจำวัน'!$B602,ธุรการ!AE:AE)+SUMIF(เส้นแต่งหน้าขนมปัง!$C:$C,'รับ-จ่าย ประจำวัน'!$B602,เส้นแต่งหน้าขนมปัง!AE:AE)+SUMIF('วางแผนBC,CJ'!$C:$C,'รับ-จ่าย ประจำวัน'!$B602,'วางแผนBC,CJ'!AE:AE)+SUMIF(RD!$C:$C,'รับ-จ่าย ประจำวัน'!$B602,RD!AE:AE)+SUMIF('FG,ออนไล,คัดแยก'!$C:$C,'รับ-จ่าย ประจำวัน'!$B602,'FG,ออนไล,คัดแยก'!AE:AE)</f>
        <v>0</v>
      </c>
      <c r="BM602" s="16">
        <f>SUMIF(เตรียมส่วนผสม!$C:$C,'รับ-จ่าย ประจำวัน'!$B602,เตรียมส่วนผสม!AF:AF)+SUMIF(กวนไส้!$C:$C,'รับ-จ่าย ประจำวัน'!$B602,กวนไส้!AF:AF)+SUMIF(ผลิต1!$C:$C,'รับ-จ่าย ประจำวัน'!$B602,ผลิต1!AF:AF)+SUMIF(ผลิต2!$C:$C,'รับ-จ่าย ประจำวัน'!$B602,ผลิต2!AF:AF)+SUMIF(เส้นแต่งหน้าขนมเค้ก!$C:$C,'รับ-จ่าย ประจำวัน'!$B602,เส้นแต่งหน้าขนมเค้ก!AF:AF)+SUMIF(แพ็ค!$C:$C,'รับ-จ่าย ประจำวัน'!$B602,แพ็ค!AF:AF)+SUMIF(ธุรการ!$C:$C,'รับ-จ่าย ประจำวัน'!$B602,ธุรการ!AF:AF)+SUMIF(เส้นแต่งหน้าขนมปัง!$C:$C,'รับ-จ่าย ประจำวัน'!$B602,เส้นแต่งหน้าขนมปัง!AF:AF)+SUMIF('วางแผนBC,CJ'!$C:$C,'รับ-จ่าย ประจำวัน'!$B602,'วางแผนBC,CJ'!AF:AF)+SUMIF(RD!$C:$C,'รับ-จ่าย ประจำวัน'!$B602,RD!AF:AF)+SUMIF('FG,ออนไล,คัดแยก'!$C:$C,'รับ-จ่าย ประจำวัน'!$B602,'FG,ออนไล,คัดแยก'!AF:AF)</f>
        <v>0</v>
      </c>
      <c r="BN602" s="16">
        <f>SUMIF(เตรียมส่วนผสม!$C:$C,'รับ-จ่าย ประจำวัน'!$B602,เตรียมส่วนผสม!AG:AG)+SUMIF(กวนไส้!$C:$C,'รับ-จ่าย ประจำวัน'!$B602,กวนไส้!AG:AG)+SUMIF(ผลิต1!$C:$C,'รับ-จ่าย ประจำวัน'!$B602,ผลิต1!AG:AG)+SUMIF(ผลิต2!$C:$C,'รับ-จ่าย ประจำวัน'!$B602,ผลิต2!AG:AG)+SUMIF(เส้นแต่งหน้าขนมเค้ก!$C:$C,'รับ-จ่าย ประจำวัน'!$B602,เส้นแต่งหน้าขนมเค้ก!AG:AG)+SUMIF(แพ็ค!$C:$C,'รับ-จ่าย ประจำวัน'!$B602,แพ็ค!AG:AG)+SUMIF(ธุรการ!$C:$C,'รับ-จ่าย ประจำวัน'!$B602,ธุรการ!AG:AG)+SUMIF(เส้นแต่งหน้าขนมปัง!$C:$C,'รับ-จ่าย ประจำวัน'!$B602,เส้นแต่งหน้าขนมปัง!AG:AG)+SUMIF('วางแผนBC,CJ'!$C:$C,'รับ-จ่าย ประจำวัน'!$B602,'วางแผนBC,CJ'!AG:AG)+SUMIF(RD!$C:$C,'รับ-จ่าย ประจำวัน'!$B602,RD!AG:AG)+SUMIF('FG,ออนไล,คัดแยก'!$C:$C,'รับ-จ่าย ประจำวัน'!$B602,'FG,ออนไล,คัดแยก'!AG:AG)</f>
        <v>0</v>
      </c>
      <c r="BO602" s="16">
        <f>SUMIF(เตรียมส่วนผสม!$C:$C,'รับ-จ่าย ประจำวัน'!$B602,เตรียมส่วนผสม!AH:AH)+SUMIF(กวนไส้!$C:$C,'รับ-จ่าย ประจำวัน'!$B602,กวนไส้!AH:AH)+SUMIF(ผลิต1!$C:$C,'รับ-จ่าย ประจำวัน'!$B602,ผลิต1!AH:AH)+SUMIF(ผลิต2!$C:$C,'รับ-จ่าย ประจำวัน'!$B602,ผลิต2!AH:AH)+SUMIF(เส้นแต่งหน้าขนมเค้ก!$C:$C,'รับ-จ่าย ประจำวัน'!$B602,เส้นแต่งหน้าขนมเค้ก!AH:AH)+SUMIF(แพ็ค!$C:$C,'รับ-จ่าย ประจำวัน'!$B602,แพ็ค!AH:AH)+SUMIF(ธุรการ!$C:$C,'รับ-จ่าย ประจำวัน'!$B602,ธุรการ!AH:AH)+SUMIF(เส้นแต่งหน้าขนมปัง!$C:$C,'รับ-จ่าย ประจำวัน'!$B602,เส้นแต่งหน้าขนมปัง!AH:AH)+SUMIF('วางแผนBC,CJ'!$C:$C,'รับ-จ่าย ประจำวัน'!$B602,'วางแผนBC,CJ'!AH:AH)+SUMIF(RD!$C:$C,'รับ-จ่าย ประจำวัน'!$B602,RD!AH:AH)+SUMIF('FG,ออนไล,คัดแยก'!$C:$C,'รับ-จ่าย ประจำวัน'!$B602,'FG,ออนไล,คัดแยก'!AH:AH)</f>
        <v>0</v>
      </c>
      <c r="BP602" s="16">
        <f>SUMIF(เตรียมส่วนผสม!$C:$C,'รับ-จ่าย ประจำวัน'!$B602,เตรียมส่วนผสม!AI:AI)+SUMIF(กวนไส้!$C:$C,'รับ-จ่าย ประจำวัน'!$B602,กวนไส้!AI:AI)+SUMIF(ผลิต1!$C:$C,'รับ-จ่าย ประจำวัน'!$B602,ผลิต1!AI:AI)+SUMIF(ผลิต2!$C:$C,'รับ-จ่าย ประจำวัน'!$B602,ผลิต2!AI:AI)+SUMIF(เส้นแต่งหน้าขนมเค้ก!$C:$C,'รับ-จ่าย ประจำวัน'!$B602,เส้นแต่งหน้าขนมเค้ก!AI:AI)+SUMIF(แพ็ค!$C:$C,'รับ-จ่าย ประจำวัน'!$B602,แพ็ค!AI:AI)+SUMIF(ธุรการ!$C:$C,'รับ-จ่าย ประจำวัน'!$B602,ธุรการ!AI:AI)+SUMIF(เส้นแต่งหน้าขนมปัง!$C:$C,'รับ-จ่าย ประจำวัน'!$B602,เส้นแต่งหน้าขนมปัง!AI:AI)+SUMIF('วางแผนBC,CJ'!$C:$C,'รับ-จ่าย ประจำวัน'!$B602,'วางแผนBC,CJ'!AI:AI)+SUMIF(RD!$C:$C,'รับ-จ่าย ประจำวัน'!$B602,RD!AI:AI)+SUMIF('FG,ออนไล,คัดแยก'!$C:$C,'รับ-จ่าย ประจำวัน'!$B602,'FG,ออนไล,คัดแยก'!AI:AI)</f>
        <v>2000</v>
      </c>
      <c r="BQ602" s="16">
        <f>SUMIF(เตรียมส่วนผสม!$C:$C,'รับ-จ่าย ประจำวัน'!$B602,เตรียมส่วนผสม!AJ:AJ)+SUMIF(กวนไส้!$C:$C,'รับ-จ่าย ประจำวัน'!$B602,กวนไส้!AJ:AJ)+SUMIF(ผลิต1!$C:$C,'รับ-จ่าย ประจำวัน'!$B602,ผลิต1!AJ:AJ)+SUMIF(ผลิต2!$C:$C,'รับ-จ่าย ประจำวัน'!$B602,ผลิต2!AJ:AJ)+SUMIF(เส้นแต่งหน้าขนมเค้ก!$C:$C,'รับ-จ่าย ประจำวัน'!$B602,เส้นแต่งหน้าขนมเค้ก!AJ:AJ)+SUMIF(แพ็ค!$C:$C,'รับ-จ่าย ประจำวัน'!$B602,แพ็ค!AJ:AJ)+SUMIF(ธุรการ!$C:$C,'รับ-จ่าย ประจำวัน'!$B602,ธุรการ!AJ:AJ)+SUMIF(เส้นแต่งหน้าขนมปัง!$C:$C,'รับ-จ่าย ประจำวัน'!$B602,เส้นแต่งหน้าขนมปัง!AJ:AJ)+SUMIF('วางแผนBC,CJ'!$C:$C,'รับ-จ่าย ประจำวัน'!$B602,'วางแผนBC,CJ'!AJ:AJ)+SUMIF(RD!$C:$C,'รับ-จ่าย ประจำวัน'!$B602,RD!AJ:AJ)+SUMIF('FG,ออนไล,คัดแยก'!$C:$C,'รับ-จ่าย ประจำวัน'!$B602,'FG,ออนไล,คัดแยก'!AJ:AJ)</f>
        <v>0</v>
      </c>
      <c r="BR602" s="16">
        <f>SUMIF(เตรียมส่วนผสม!$C:$C,'รับ-จ่าย ประจำวัน'!$B602,เตรียมส่วนผสม!AK:AK)+SUMIF(กวนไส้!$C:$C,'รับ-จ่าย ประจำวัน'!$B602,กวนไส้!AK:AK)+SUMIF(ผลิต1!$C:$C,'รับ-จ่าย ประจำวัน'!$B602,ผลิต1!AK:AK)+SUMIF(ผลิต2!$C:$C,'รับ-จ่าย ประจำวัน'!$B602,ผลิต2!AK:AK)+SUMIF(เส้นแต่งหน้าขนมเค้ก!$C:$C,'รับ-จ่าย ประจำวัน'!$B602,เส้นแต่งหน้าขนมเค้ก!AK:AK)+SUMIF(แพ็ค!$C:$C,'รับ-จ่าย ประจำวัน'!$B602,แพ็ค!AK:AK)+SUMIF(ธุรการ!$C:$C,'รับ-จ่าย ประจำวัน'!$B602,ธุรการ!AK:AK)+SUMIF(เส้นแต่งหน้าขนมปัง!$C:$C,'รับ-จ่าย ประจำวัน'!$B602,เส้นแต่งหน้าขนมปัง!AK:AK)+SUMIF('วางแผนBC,CJ'!$C:$C,'รับ-จ่าย ประจำวัน'!$B602,'วางแผนBC,CJ'!AK:AK)+SUMIF(RD!$C:$C,'รับ-จ่าย ประจำวัน'!$B602,RD!AK:AK)+SUMIF('FG,ออนไล,คัดแยก'!$C:$C,'รับ-จ่าย ประจำวัน'!$B602,'FG,ออนไล,คัดแยก'!AK:AK)</f>
        <v>0</v>
      </c>
      <c r="BS602" s="16">
        <f>SUMIF(เตรียมส่วนผสม!$C:$C,'รับ-จ่าย ประจำวัน'!$B602,เตรียมส่วนผสม!AL:AL)+SUMIF(กวนไส้!$C:$C,'รับ-จ่าย ประจำวัน'!$B602,กวนไส้!AL:AL)+SUMIF(ผลิต1!$C:$C,'รับ-จ่าย ประจำวัน'!$B602,ผลิต1!AL:AL)+SUMIF(ผลิต2!$C:$C,'รับ-จ่าย ประจำวัน'!$B602,ผลิต2!AL:AL)+SUMIF(เส้นแต่งหน้าขนมเค้ก!$C:$C,'รับ-จ่าย ประจำวัน'!$B602,เส้นแต่งหน้าขนมเค้ก!AL:AL)+SUMIF(แพ็ค!$C:$C,'รับ-จ่าย ประจำวัน'!$B602,แพ็ค!AL:AL)+SUMIF(ธุรการ!$C:$C,'รับ-จ่าย ประจำวัน'!$B602,ธุรการ!AL:AL)+SUMIF(เส้นแต่งหน้าขนมปัง!$C:$C,'รับ-จ่าย ประจำวัน'!$B602,เส้นแต่งหน้าขนมปัง!AL:AL)+SUMIF('วางแผนBC,CJ'!$C:$C,'รับ-จ่าย ประจำวัน'!$B602,'วางแผนBC,CJ'!AL:AL)+SUMIF(RD!$C:$C,'รับ-จ่าย ประจำวัน'!$B602,RD!AL:AL)+SUMIF('FG,ออนไล,คัดแยก'!$C:$C,'รับ-จ่าย ประจำวัน'!$B602,'FG,ออนไล,คัดแยก'!AL:AL)</f>
        <v>0</v>
      </c>
      <c r="BT602" s="18">
        <f t="shared" si="131"/>
        <v>12000</v>
      </c>
      <c r="BU602" s="116"/>
      <c r="BV602" s="146">
        <f t="shared" si="132"/>
        <v>4000</v>
      </c>
      <c r="BW602" s="183">
        <v>30</v>
      </c>
      <c r="BX602" s="172">
        <f t="shared" si="133"/>
        <v>400</v>
      </c>
      <c r="BY602" s="188">
        <f t="shared" si="122"/>
        <v>10</v>
      </c>
      <c r="BZ602" s="180">
        <f t="shared" ca="1" si="128"/>
        <v>46213</v>
      </c>
      <c r="CA602" s="93"/>
      <c r="CB602" s="93"/>
      <c r="CC602" s="93"/>
      <c r="CD602" s="93"/>
      <c r="CE602" s="93"/>
      <c r="CF602" s="93"/>
      <c r="CG602" s="93"/>
      <c r="CH602" s="93"/>
      <c r="CI602" s="93"/>
      <c r="CJ602" s="97"/>
      <c r="CK602" s="9">
        <f t="shared" si="123"/>
        <v>4000</v>
      </c>
    </row>
    <row r="603" spans="1:89" x14ac:dyDescent="0.5">
      <c r="A603" s="149"/>
      <c r="B603" s="34">
        <v>1023401147</v>
      </c>
      <c r="C603" s="154" t="s">
        <v>2035</v>
      </c>
      <c r="D603" s="141" t="s">
        <v>91</v>
      </c>
      <c r="E603" s="25"/>
      <c r="F603" s="132"/>
      <c r="G603" s="25"/>
      <c r="H603" s="12">
        <v>75000</v>
      </c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25"/>
      <c r="T603" s="25"/>
      <c r="U603" s="25">
        <v>50000</v>
      </c>
      <c r="V603" s="25"/>
      <c r="W603" s="25"/>
      <c r="X603" s="25"/>
      <c r="Y603" s="25"/>
      <c r="Z603" s="25"/>
      <c r="AA603" s="25"/>
      <c r="AB603" s="25"/>
      <c r="AC603" s="25"/>
      <c r="AD603" s="25"/>
      <c r="AE603" s="11"/>
      <c r="AF603" s="11"/>
      <c r="AG603" s="11"/>
      <c r="AH603" s="11">
        <v>60000</v>
      </c>
      <c r="AI603" s="25"/>
      <c r="AJ603" s="25"/>
      <c r="AK603" s="25"/>
      <c r="AL603" s="25"/>
      <c r="AM603" s="25"/>
      <c r="AN603" s="15">
        <f t="shared" si="130"/>
        <v>110000</v>
      </c>
      <c r="AO603" s="16">
        <f>SUMIF(เตรียมส่วนผสม!$C:$C,'รับ-จ่าย ประจำวัน'!$B603,เตรียมส่วนผสม!H:H)+SUMIF(กวนไส้!$C:$C,'รับ-จ่าย ประจำวัน'!$B603,กวนไส้!H:H)+SUMIF(ผลิต1!$C:$C,'รับ-จ่าย ประจำวัน'!$B603,ผลิต1!H:H)+SUMIF(ผลิต2!$C:$C,'รับ-จ่าย ประจำวัน'!$B603,ผลิต2!H:H)+SUMIF(เส้นแต่งหน้าขนมเค้ก!$C:$C,'รับ-จ่าย ประจำวัน'!$B603,เส้นแต่งหน้าขนมเค้ก!H:H)+SUMIF(แพ็ค!$C:$C,'รับ-จ่าย ประจำวัน'!$B603,แพ็ค!H:H)+SUMIF(ธุรการ!$C:$C,'รับ-จ่าย ประจำวัน'!$B603,ธุรการ!H:H)+SUMIF(เส้นแต่งหน้าขนมปัง!$C:$C,'รับ-จ่าย ประจำวัน'!$B603,เส้นแต่งหน้าขนมปัง!H:H)+SUMIF('วางแผนBC,CJ'!$C:$C,'รับ-จ่าย ประจำวัน'!$B603,'วางแผนBC,CJ'!H:H)+SUMIF(RD!$C:$C,'รับ-จ่าย ประจำวัน'!$B603,RD!H:H)+SUMIF('FG,ออนไล,คัดแยก'!$C:$C,'รับ-จ่าย ประจำวัน'!$B603,'FG,ออนไล,คัดแยก'!H:H)</f>
        <v>5000</v>
      </c>
      <c r="AP603" s="16">
        <f>SUMIF(เตรียมส่วนผสม!$C:$C,'รับ-จ่าย ประจำวัน'!$B603,เตรียมส่วนผสม!I:I)+SUMIF(กวนไส้!$C:$C,'รับ-จ่าย ประจำวัน'!$B603,กวนไส้!I:I)+SUMIF(ผลิต1!$C:$C,'รับ-จ่าย ประจำวัน'!$B603,ผลิต1!I:I)+SUMIF(ผลิต2!$C:$C,'รับ-จ่าย ประจำวัน'!$B603,ผลิต2!I:I)+SUMIF(เส้นแต่งหน้าขนมเค้ก!$C:$C,'รับ-จ่าย ประจำวัน'!$B603,เส้นแต่งหน้าขนมเค้ก!I:I)+SUMIF(แพ็ค!$C:$C,'รับ-จ่าย ประจำวัน'!$B603,แพ็ค!I:I)+SUMIF(ธุรการ!$C:$C,'รับ-จ่าย ประจำวัน'!$B603,ธุรการ!I:I)+SUMIF(เส้นแต่งหน้าขนมปัง!$C:$C,'รับ-จ่าย ประจำวัน'!$B603,เส้นแต่งหน้าขนมปัง!I:I)+SUMIF('วางแผนBC,CJ'!$C:$C,'รับ-จ่าย ประจำวัน'!$B603,'วางแผนBC,CJ'!I:I)+SUMIF(RD!$C:$C,'รับ-จ่าย ประจำวัน'!$B603,RD!I:I)+SUMIF('FG,ออนไล,คัดแยก'!$C:$C,'รับ-จ่าย ประจำวัน'!$B603,'FG,ออนไล,คัดแยก'!I:I)</f>
        <v>5000</v>
      </c>
      <c r="AQ603" s="16">
        <f>SUMIF(เตรียมส่วนผสม!$C:$C,'รับ-จ่าย ประจำวัน'!$B603,เตรียมส่วนผสม!J:J)+SUMIF(กวนไส้!$C:$C,'รับ-จ่าย ประจำวัน'!$B603,กวนไส้!J:J)+SUMIF(ผลิต1!$C:$C,'รับ-จ่าย ประจำวัน'!$B603,ผลิต1!J:J)+SUMIF(ผลิต2!$C:$C,'รับ-จ่าย ประจำวัน'!$B603,ผลิต2!J:J)+SUMIF(เส้นแต่งหน้าขนมเค้ก!$C:$C,'รับ-จ่าย ประจำวัน'!$B603,เส้นแต่งหน้าขนมเค้ก!J:J)+SUMIF(แพ็ค!$C:$C,'รับ-จ่าย ประจำวัน'!$B603,แพ็ค!J:J)+SUMIF(ธุรการ!$C:$C,'รับ-จ่าย ประจำวัน'!$B603,ธุรการ!J:J)+SUMIF(เส้นแต่งหน้าขนมปัง!$C:$C,'รับ-จ่าย ประจำวัน'!$B603,เส้นแต่งหน้าขนมปัง!J:J)+SUMIF('วางแผนBC,CJ'!$C:$C,'รับ-จ่าย ประจำวัน'!$B603,'วางแผนBC,CJ'!J:J)+SUMIF(RD!$C:$C,'รับ-จ่าย ประจำวัน'!$B603,RD!J:J)+SUMIF('FG,ออนไล,คัดแยก'!$C:$C,'รับ-จ่าย ประจำวัน'!$B603,'FG,ออนไล,คัดแยก'!J:J)</f>
        <v>0</v>
      </c>
      <c r="AR603" s="16">
        <f>SUMIF(เตรียมส่วนผสม!$C:$C,'รับ-จ่าย ประจำวัน'!$B603,เตรียมส่วนผสม!K:K)+SUMIF(กวนไส้!$C:$C,'รับ-จ่าย ประจำวัน'!$B603,กวนไส้!K:K)+SUMIF(ผลิต1!$C:$C,'รับ-จ่าย ประจำวัน'!$B603,ผลิต1!K:K)+SUMIF(ผลิต2!$C:$C,'รับ-จ่าย ประจำวัน'!$B603,ผลิต2!K:K)+SUMIF(เส้นแต่งหน้าขนมเค้ก!$C:$C,'รับ-จ่าย ประจำวัน'!$B603,เส้นแต่งหน้าขนมเค้ก!K:K)+SUMIF(แพ็ค!$C:$C,'รับ-จ่าย ประจำวัน'!$B603,แพ็ค!K:K)+SUMIF(ธุรการ!$C:$C,'รับ-จ่าย ประจำวัน'!$B603,ธุรการ!K:K)+SUMIF(เส้นแต่งหน้าขนมปัง!$C:$C,'รับ-จ่าย ประจำวัน'!$B603,เส้นแต่งหน้าขนมปัง!K:K)+SUMIF('วางแผนBC,CJ'!$C:$C,'รับ-จ่าย ประจำวัน'!$B603,'วางแผนBC,CJ'!K:K)+SUMIF(RD!$C:$C,'รับ-จ่าย ประจำวัน'!$B603,RD!K:K)+SUMIF('FG,ออนไล,คัดแยก'!$C:$C,'รับ-จ่าย ประจำวัน'!$B603,'FG,ออนไล,คัดแยก'!K:K)</f>
        <v>5000</v>
      </c>
      <c r="AS603" s="16">
        <f>SUMIF(เตรียมส่วนผสม!$C:$C,'รับ-จ่าย ประจำวัน'!$B603,เตรียมส่วนผสม!L:L)+SUMIF(กวนไส้!$C:$C,'รับ-จ่าย ประจำวัน'!$B603,กวนไส้!L:L)+SUMIF(ผลิต1!$C:$C,'รับ-จ่าย ประจำวัน'!$B603,ผลิต1!L:L)+SUMIF(ผลิต2!$C:$C,'รับ-จ่าย ประจำวัน'!$B603,ผลิต2!L:L)+SUMIF(เส้นแต่งหน้าขนมเค้ก!$C:$C,'รับ-จ่าย ประจำวัน'!$B603,เส้นแต่งหน้าขนมเค้ก!L:L)+SUMIF(แพ็ค!$C:$C,'รับ-จ่าย ประจำวัน'!$B603,แพ็ค!L:L)+SUMIF(ธุรการ!$C:$C,'รับ-จ่าย ประจำวัน'!$B603,ธุรการ!L:L)+SUMIF(เส้นแต่งหน้าขนมปัง!$C:$C,'รับ-จ่าย ประจำวัน'!$B603,เส้นแต่งหน้าขนมปัง!L:L)+SUMIF('วางแผนBC,CJ'!$C:$C,'รับ-จ่าย ประจำวัน'!$B603,'วางแผนBC,CJ'!L:L)+SUMIF(RD!$C:$C,'รับ-จ่าย ประจำวัน'!$B603,RD!L:L)+SUMIF('FG,ออนไล,คัดแยก'!$C:$C,'รับ-จ่าย ประจำวัน'!$B603,'FG,ออนไล,คัดแยก'!L:L)</f>
        <v>5000</v>
      </c>
      <c r="AT603" s="16">
        <f>SUMIF(เตรียมส่วนผสม!$C:$C,'รับ-จ่าย ประจำวัน'!$B603,เตรียมส่วนผสม!M:M)+SUMIF(กวนไส้!$C:$C,'รับ-จ่าย ประจำวัน'!$B603,กวนไส้!M:M)+SUMIF(ผลิต1!$C:$C,'รับ-จ่าย ประจำวัน'!$B603,ผลิต1!M:M)+SUMIF(ผลิต2!$C:$C,'รับ-จ่าย ประจำวัน'!$B603,ผลิต2!M:M)+SUMIF(เส้นแต่งหน้าขนมเค้ก!$C:$C,'รับ-จ่าย ประจำวัน'!$B603,เส้นแต่งหน้าขนมเค้ก!M:M)+SUMIF(แพ็ค!$C:$C,'รับ-จ่าย ประจำวัน'!$B603,แพ็ค!M:M)+SUMIF(ธุรการ!$C:$C,'รับ-จ่าย ประจำวัน'!$B603,ธุรการ!M:M)+SUMIF(เส้นแต่งหน้าขนมปัง!$C:$C,'รับ-จ่าย ประจำวัน'!$B603,เส้นแต่งหน้าขนมปัง!M:M)+SUMIF('วางแผนBC,CJ'!$C:$C,'รับ-จ่าย ประจำวัน'!$B603,'วางแผนBC,CJ'!M:M)+SUMIF(RD!$C:$C,'รับ-จ่าย ประจำวัน'!$B603,RD!M:M)+SUMIF('FG,ออนไล,คัดแยก'!$C:$C,'รับ-จ่าย ประจำวัน'!$B603,'FG,ออนไล,คัดแยก'!M:M)</f>
        <v>0</v>
      </c>
      <c r="AU603" s="16">
        <f>SUMIF(เตรียมส่วนผสม!$C:$C,'รับ-จ่าย ประจำวัน'!$B603,เตรียมส่วนผสม!N:N)+SUMIF(กวนไส้!$C:$C,'รับ-จ่าย ประจำวัน'!$B603,กวนไส้!N:N)+SUMIF(ผลิต1!$C:$C,'รับ-จ่าย ประจำวัน'!$B603,ผลิต1!N:N)+SUMIF(ผลิต2!$C:$C,'รับ-จ่าย ประจำวัน'!$B603,ผลิต2!N:N)+SUMIF(เส้นแต่งหน้าขนมเค้ก!$C:$C,'รับ-จ่าย ประจำวัน'!$B603,เส้นแต่งหน้าขนมเค้ก!N:N)+SUMIF(แพ็ค!$C:$C,'รับ-จ่าย ประจำวัน'!$B603,แพ็ค!N:N)+SUMIF(ธุรการ!$C:$C,'รับ-จ่าย ประจำวัน'!$B603,ธุรการ!N:N)+SUMIF(เส้นแต่งหน้าขนมปัง!$C:$C,'รับ-จ่าย ประจำวัน'!$B603,เส้นแต่งหน้าขนมปัง!N:N)+SUMIF('วางแผนBC,CJ'!$C:$C,'รับ-จ่าย ประจำวัน'!$B603,'วางแผนBC,CJ'!N:N)+SUMIF(RD!$C:$C,'รับ-จ่าย ประจำวัน'!$B603,RD!N:N)+SUMIF('FG,ออนไล,คัดแยก'!$C:$C,'รับ-จ่าย ประจำวัน'!$B603,'FG,ออนไล,คัดแยก'!N:N)</f>
        <v>0</v>
      </c>
      <c r="AV603" s="16">
        <f>SUMIF(เตรียมส่วนผสม!$C:$C,'รับ-จ่าย ประจำวัน'!$B603,เตรียมส่วนผสม!O:O)+SUMIF(กวนไส้!$C:$C,'รับ-จ่าย ประจำวัน'!$B603,กวนไส้!O:O)+SUMIF(ผลิต1!$C:$C,'รับ-จ่าย ประจำวัน'!$B603,ผลิต1!O:O)+SUMIF(ผลิต2!$C:$C,'รับ-จ่าย ประจำวัน'!$B603,ผลิต2!O:O)+SUMIF(เส้นแต่งหน้าขนมเค้ก!$C:$C,'รับ-จ่าย ประจำวัน'!$B603,เส้นแต่งหน้าขนมเค้ก!O:O)+SUMIF(แพ็ค!$C:$C,'รับ-จ่าย ประจำวัน'!$B603,แพ็ค!O:O)+SUMIF(ธุรการ!$C:$C,'รับ-จ่าย ประจำวัน'!$B603,ธุรการ!O:O)+SUMIF(เส้นแต่งหน้าขนมปัง!$C:$C,'รับ-จ่าย ประจำวัน'!$B603,เส้นแต่งหน้าขนมปัง!O:O)+SUMIF('วางแผนBC,CJ'!$C:$C,'รับ-จ่าย ประจำวัน'!$B603,'วางแผนBC,CJ'!O:O)+SUMIF(RD!$C:$C,'รับ-จ่าย ประจำวัน'!$B603,RD!O:O)+SUMIF('FG,ออนไล,คัดแยก'!$C:$C,'รับ-จ่าย ประจำวัน'!$B603,'FG,ออนไล,คัดแยก'!O:O)</f>
        <v>0</v>
      </c>
      <c r="AW603" s="16">
        <f>SUMIF(เตรียมส่วนผสม!$C:$C,'รับ-จ่าย ประจำวัน'!$B603,เตรียมส่วนผสม!P:P)+SUMIF(กวนไส้!$C:$C,'รับ-จ่าย ประจำวัน'!$B603,กวนไส้!P:P)+SUMIF(ผลิต1!$C:$C,'รับ-จ่าย ประจำวัน'!$B603,ผลิต1!P:P)+SUMIF(ผลิต2!$C:$C,'รับ-จ่าย ประจำวัน'!$B603,ผลิต2!P:P)+SUMIF(เส้นแต่งหน้าขนมเค้ก!$C:$C,'รับ-จ่าย ประจำวัน'!$B603,เส้นแต่งหน้าขนมเค้ก!P:P)+SUMIF(แพ็ค!$C:$C,'รับ-จ่าย ประจำวัน'!$B603,แพ็ค!P:P)+SUMIF(ธุรการ!$C:$C,'รับ-จ่าย ประจำวัน'!$B603,ธุรการ!P:P)+SUMIF(เส้นแต่งหน้าขนมปัง!$C:$C,'รับ-จ่าย ประจำวัน'!$B603,เส้นแต่งหน้าขนมปัง!P:P)+SUMIF('วางแผนBC,CJ'!$C:$C,'รับ-จ่าย ประจำวัน'!$B603,'วางแผนBC,CJ'!P:P)+SUMIF(RD!$C:$C,'รับ-จ่าย ประจำวัน'!$B603,RD!P:P)+SUMIF('FG,ออนไล,คัดแยก'!$C:$C,'รับ-จ่าย ประจำวัน'!$B603,'FG,ออนไล,คัดแยก'!P:P)</f>
        <v>0</v>
      </c>
      <c r="AX603" s="16">
        <f>SUMIF(เตรียมส่วนผสม!$C:$C,'รับ-จ่าย ประจำวัน'!$B603,เตรียมส่วนผสม!Q:Q)+SUMIF(กวนไส้!$C:$C,'รับ-จ่าย ประจำวัน'!$B603,กวนไส้!Q:Q)+SUMIF(ผลิต1!$C:$C,'รับ-จ่าย ประจำวัน'!$B603,ผลิต1!Q:Q)+SUMIF(ผลิต2!$C:$C,'รับ-จ่าย ประจำวัน'!$B603,ผลิต2!Q:Q)+SUMIF(เส้นแต่งหน้าขนมเค้ก!$C:$C,'รับ-จ่าย ประจำวัน'!$B603,เส้นแต่งหน้าขนมเค้ก!Q:Q)+SUMIF(แพ็ค!$C:$C,'รับ-จ่าย ประจำวัน'!$B603,แพ็ค!Q:Q)+SUMIF(ธุรการ!$C:$C,'รับ-จ่าย ประจำวัน'!$B603,ธุรการ!Q:Q)+SUMIF(เส้นแต่งหน้าขนมปัง!$C:$C,'รับ-จ่าย ประจำวัน'!$B603,เส้นแต่งหน้าขนมปัง!Q:Q)+SUMIF('วางแผนBC,CJ'!$C:$C,'รับ-จ่าย ประจำวัน'!$B603,'วางแผนBC,CJ'!Q:Q)+SUMIF(RD!$C:$C,'รับ-จ่าย ประจำวัน'!$B603,RD!Q:Q)+SUMIF('FG,ออนไล,คัดแยก'!$C:$C,'รับ-จ่าย ประจำวัน'!$B603,'FG,ออนไล,คัดแยก'!Q:Q)</f>
        <v>10000</v>
      </c>
      <c r="AY603" s="16">
        <f>SUMIF(เตรียมส่วนผสม!$C:$C,'รับ-จ่าย ประจำวัน'!$B603,เตรียมส่วนผสม!R:R)+SUMIF(กวนไส้!$C:$C,'รับ-จ่าย ประจำวัน'!$B603,กวนไส้!R:R)+SUMIF(ผลิต1!$C:$C,'รับ-จ่าย ประจำวัน'!$B603,ผลิต1!R:R)+SUMIF(ผลิต2!$C:$C,'รับ-จ่าย ประจำวัน'!$B603,ผลิต2!R:R)+SUMIF(เส้นแต่งหน้าขนมเค้ก!$C:$C,'รับ-จ่าย ประจำวัน'!$B603,เส้นแต่งหน้าขนมเค้ก!R:R)+SUMIF(แพ็ค!$C:$C,'รับ-จ่าย ประจำวัน'!$B603,แพ็ค!R:R)+SUMIF(ธุรการ!$C:$C,'รับ-จ่าย ประจำวัน'!$B603,ธุรการ!R:R)+SUMIF(เส้นแต่งหน้าขนมปัง!$C:$C,'รับ-จ่าย ประจำวัน'!$B603,เส้นแต่งหน้าขนมปัง!R:R)+SUMIF('วางแผนBC,CJ'!$C:$C,'รับ-จ่าย ประจำวัน'!$B603,'วางแผนBC,CJ'!R:R)+SUMIF(RD!$C:$C,'รับ-จ่าย ประจำวัน'!$B603,RD!R:R)+SUMIF('FG,ออนไล,คัดแยก'!$C:$C,'รับ-จ่าย ประจำวัน'!$B603,'FG,ออนไล,คัดแยก'!R:R)</f>
        <v>10000</v>
      </c>
      <c r="AZ603" s="16">
        <f>SUMIF(เตรียมส่วนผสม!$C:$C,'รับ-จ่าย ประจำวัน'!$B603,เตรียมส่วนผสม!S:S)+SUMIF(กวนไส้!$C:$C,'รับ-จ่าย ประจำวัน'!$B603,กวนไส้!S:S)+SUMIF(ผลิต1!$C:$C,'รับ-จ่าย ประจำวัน'!$B603,ผลิต1!S:S)+SUMIF(ผลิต2!$C:$C,'รับ-จ่าย ประจำวัน'!$B603,ผลิต2!S:S)+SUMIF(เส้นแต่งหน้าขนมเค้ก!$C:$C,'รับ-จ่าย ประจำวัน'!$B603,เส้นแต่งหน้าขนมเค้ก!S:S)+SUMIF(แพ็ค!$C:$C,'รับ-จ่าย ประจำวัน'!$B603,แพ็ค!S:S)+SUMIF(ธุรการ!$C:$C,'รับ-จ่าย ประจำวัน'!$B603,ธุรการ!S:S)+SUMIF(เส้นแต่งหน้าขนมปัง!$C:$C,'รับ-จ่าย ประจำวัน'!$B603,เส้นแต่งหน้าขนมปัง!S:S)+SUMIF('วางแผนBC,CJ'!$C:$C,'รับ-จ่าย ประจำวัน'!$B603,'วางแผนBC,CJ'!S:S)+SUMIF(RD!$C:$C,'รับ-จ่าย ประจำวัน'!$B603,RD!S:S)+SUMIF('FG,ออนไล,คัดแยก'!$C:$C,'รับ-จ่าย ประจำวัน'!$B603,'FG,ออนไล,คัดแยก'!S:S)</f>
        <v>10000</v>
      </c>
      <c r="BA603" s="16">
        <f>SUMIF(เตรียมส่วนผสม!$C:$C,'รับ-จ่าย ประจำวัน'!$B603,เตรียมส่วนผสม!T:T)+SUMIF(กวนไส้!$C:$C,'รับ-จ่าย ประจำวัน'!$B603,กวนไส้!T:T)+SUMIF(ผลิต1!$C:$C,'รับ-จ่าย ประจำวัน'!$B603,ผลิต1!T:T)+SUMIF(ผลิต2!$C:$C,'รับ-จ่าย ประจำวัน'!$B603,ผลิต2!T:T)+SUMIF(เส้นแต่งหน้าขนมเค้ก!$C:$C,'รับ-จ่าย ประจำวัน'!$B603,เส้นแต่งหน้าขนมเค้ก!T:T)+SUMIF(แพ็ค!$C:$C,'รับ-จ่าย ประจำวัน'!$B603,แพ็ค!T:T)+SUMIF(ธุรการ!$C:$C,'รับ-จ่าย ประจำวัน'!$B603,ธุรการ!T:T)+SUMIF(เส้นแต่งหน้าขนมปัง!$C:$C,'รับ-จ่าย ประจำวัน'!$B603,เส้นแต่งหน้าขนมปัง!T:T)+SUMIF('วางแผนBC,CJ'!$C:$C,'รับ-จ่าย ประจำวัน'!$B603,'วางแผนBC,CJ'!T:T)+SUMIF(RD!$C:$C,'รับ-จ่าย ประจำวัน'!$B603,RD!T:T)+SUMIF('FG,ออนไล,คัดแยก'!$C:$C,'รับ-จ่าย ประจำวัน'!$B603,'FG,ออนไล,คัดแยก'!T:T)</f>
        <v>0</v>
      </c>
      <c r="BB603" s="16">
        <f>SUMIF(เตรียมส่วนผสม!$C:$C,'รับ-จ่าย ประจำวัน'!$B603,เตรียมส่วนผสม!U:U)+SUMIF(กวนไส้!$C:$C,'รับ-จ่าย ประจำวัน'!$B603,กวนไส้!U:U)+SUMIF(ผลิต1!$C:$C,'รับ-จ่าย ประจำวัน'!$B603,ผลิต1!U:U)+SUMIF(ผลิต2!$C:$C,'รับ-จ่าย ประจำวัน'!$B603,ผลิต2!U:U)+SUMIF(เส้นแต่งหน้าขนมเค้ก!$C:$C,'รับ-จ่าย ประจำวัน'!$B603,เส้นแต่งหน้าขนมเค้ก!U:U)+SUMIF(แพ็ค!$C:$C,'รับ-จ่าย ประจำวัน'!$B603,แพ็ค!U:U)+SUMIF(ธุรการ!$C:$C,'รับ-จ่าย ประจำวัน'!$B603,ธุรการ!U:U)+SUMIF(เส้นแต่งหน้าขนมปัง!$C:$C,'รับ-จ่าย ประจำวัน'!$B603,เส้นแต่งหน้าขนมปัง!U:U)+SUMIF('วางแผนBC,CJ'!$C:$C,'รับ-จ่าย ประจำวัน'!$B603,'วางแผนBC,CJ'!U:U)+SUMIF(RD!$C:$C,'รับ-จ่าย ประจำวัน'!$B603,RD!U:U)+SUMIF('FG,ออนไล,คัดแยก'!$C:$C,'รับ-จ่าย ประจำวัน'!$B603,'FG,ออนไล,คัดแยก'!U:U)</f>
        <v>5000</v>
      </c>
      <c r="BC603" s="16">
        <f>SUMIF(เตรียมส่วนผสม!$C:$C,'รับ-จ่าย ประจำวัน'!$B603,เตรียมส่วนผสม!V:V)+SUMIF(กวนไส้!$C:$C,'รับ-จ่าย ประจำวัน'!$B603,กวนไส้!V:V)+SUMIF(ผลิต1!$C:$C,'รับ-จ่าย ประจำวัน'!$B603,ผลิต1!V:V)+SUMIF(ผลิต2!$C:$C,'รับ-จ่าย ประจำวัน'!$B603,ผลิต2!V:V)+SUMIF(เส้นแต่งหน้าขนมเค้ก!$C:$C,'รับ-จ่าย ประจำวัน'!$B603,เส้นแต่งหน้าขนมเค้ก!V:V)+SUMIF(แพ็ค!$C:$C,'รับ-จ่าย ประจำวัน'!$B603,แพ็ค!V:V)+SUMIF(ธุรการ!$C:$C,'รับ-จ่าย ประจำวัน'!$B603,ธุรการ!V:V)+SUMIF(เส้นแต่งหน้าขนมปัง!$C:$C,'รับ-จ่าย ประจำวัน'!$B603,เส้นแต่งหน้าขนมปัง!V:V)+SUMIF('วางแผนBC,CJ'!$C:$C,'รับ-จ่าย ประจำวัน'!$B603,'วางแผนBC,CJ'!V:V)+SUMIF(RD!$C:$C,'รับ-จ่าย ประจำวัน'!$B603,RD!V:V)+SUMIF('FG,ออนไล,คัดแยก'!$C:$C,'รับ-จ่าย ประจำวัน'!$B603,'FG,ออนไล,คัดแยก'!V:V)</f>
        <v>0</v>
      </c>
      <c r="BD603" s="16">
        <f>SUMIF(เตรียมส่วนผสม!$C:$C,'รับ-จ่าย ประจำวัน'!$B603,เตรียมส่วนผสม!W:W)+SUMIF(กวนไส้!$C:$C,'รับ-จ่าย ประจำวัน'!$B603,กวนไส้!W:W)+SUMIF(ผลิต1!$C:$C,'รับ-จ่าย ประจำวัน'!$B603,ผลิต1!W:W)+SUMIF(ผลิต2!$C:$C,'รับ-จ่าย ประจำวัน'!$B603,ผลิต2!W:W)+SUMIF(เส้นแต่งหน้าขนมเค้ก!$C:$C,'รับ-จ่าย ประจำวัน'!$B603,เส้นแต่งหน้าขนมเค้ก!W:W)+SUMIF(แพ็ค!$C:$C,'รับ-จ่าย ประจำวัน'!$B603,แพ็ค!W:W)+SUMIF(ธุรการ!$C:$C,'รับ-จ่าย ประจำวัน'!$B603,ธุรการ!W:W)+SUMIF(เส้นแต่งหน้าขนมปัง!$C:$C,'รับ-จ่าย ประจำวัน'!$B603,เส้นแต่งหน้าขนมปัง!W:W)+SUMIF('วางแผนBC,CJ'!$C:$C,'รับ-จ่าย ประจำวัน'!$B603,'วางแผนBC,CJ'!W:W)+SUMIF(RD!$C:$C,'รับ-จ่าย ประจำวัน'!$B603,RD!W:W)+SUMIF('FG,ออนไล,คัดแยก'!$C:$C,'รับ-จ่าย ประจำวัน'!$B603,'FG,ออนไล,คัดแยก'!W:W)</f>
        <v>5000</v>
      </c>
      <c r="BE603" s="16">
        <f>SUMIF(เตรียมส่วนผสม!$C:$C,'รับ-จ่าย ประจำวัน'!$B603,เตรียมส่วนผสม!X:X)+SUMIF(กวนไส้!$C:$C,'รับ-จ่าย ประจำวัน'!$B603,กวนไส้!X:X)+SUMIF(ผลิต1!$C:$C,'รับ-จ่าย ประจำวัน'!$B603,ผลิต1!X:X)+SUMIF(ผลิต2!$C:$C,'รับ-จ่าย ประจำวัน'!$B603,ผลิต2!X:X)+SUMIF(เส้นแต่งหน้าขนมเค้ก!$C:$C,'รับ-จ่าย ประจำวัน'!$B603,เส้นแต่งหน้าขนมเค้ก!X:X)+SUMIF(แพ็ค!$C:$C,'รับ-จ่าย ประจำวัน'!$B603,แพ็ค!X:X)+SUMIF(ธุรการ!$C:$C,'รับ-จ่าย ประจำวัน'!$B603,ธุรการ!X:X)+SUMIF(เส้นแต่งหน้าขนมปัง!$C:$C,'รับ-จ่าย ประจำวัน'!$B603,เส้นแต่งหน้าขนมปัง!X:X)+SUMIF('วางแผนBC,CJ'!$C:$C,'รับ-จ่าย ประจำวัน'!$B603,'วางแผนBC,CJ'!X:X)+SUMIF(RD!$C:$C,'รับ-จ่าย ประจำวัน'!$B603,RD!X:X)+SUMIF('FG,ออนไล,คัดแยก'!$C:$C,'รับ-จ่าย ประจำวัน'!$B603,'FG,ออนไล,คัดแยก'!X:X)</f>
        <v>0</v>
      </c>
      <c r="BF603" s="16">
        <f>SUMIF(เตรียมส่วนผสม!$C:$C,'รับ-จ่าย ประจำวัน'!$B603,เตรียมส่วนผสม!Y:Y)+SUMIF(กวนไส้!$C:$C,'รับ-จ่าย ประจำวัน'!$B603,กวนไส้!Y:Y)+SUMIF(ผลิต1!$C:$C,'รับ-จ่าย ประจำวัน'!$B603,ผลิต1!Y:Y)+SUMIF(ผลิต2!$C:$C,'รับ-จ่าย ประจำวัน'!$B603,ผลิต2!Y:Y)+SUMIF(เส้นแต่งหน้าขนมเค้ก!$C:$C,'รับ-จ่าย ประจำวัน'!$B603,เส้นแต่งหน้าขนมเค้ก!Y:Y)+SUMIF(แพ็ค!$C:$C,'รับ-จ่าย ประจำวัน'!$B603,แพ็ค!Y:Y)+SUMIF(ธุรการ!$C:$C,'รับ-จ่าย ประจำวัน'!$B603,ธุรการ!Y:Y)+SUMIF(เส้นแต่งหน้าขนมปัง!$C:$C,'รับ-จ่าย ประจำวัน'!$B603,เส้นแต่งหน้าขนมปัง!Y:Y)+SUMIF('วางแผนBC,CJ'!$C:$C,'รับ-จ่าย ประจำวัน'!$B603,'วางแผนBC,CJ'!Y:Y)+SUMIF(RD!$C:$C,'รับ-จ่าย ประจำวัน'!$B603,RD!Y:Y)+SUMIF('FG,ออนไล,คัดแยก'!$C:$C,'รับ-จ่าย ประจำวัน'!$B603,'FG,ออนไล,คัดแยก'!Y:Y)</f>
        <v>5000</v>
      </c>
      <c r="BG603" s="16">
        <f>SUMIF(เตรียมส่วนผสม!$C:$C,'รับ-จ่าย ประจำวัน'!$B603,เตรียมส่วนผสม!Z:Z)+SUMIF(กวนไส้!$C:$C,'รับ-จ่าย ประจำวัน'!$B603,กวนไส้!Z:Z)+SUMIF(ผลิต1!$C:$C,'รับ-จ่าย ประจำวัน'!$B603,ผลิต1!Z:Z)+SUMIF(ผลิต2!$C:$C,'รับ-จ่าย ประจำวัน'!$B603,ผลิต2!Z:Z)+SUMIF(เส้นแต่งหน้าขนมเค้ก!$C:$C,'รับ-จ่าย ประจำวัน'!$B603,เส้นแต่งหน้าขนมเค้ก!Z:Z)+SUMIF(แพ็ค!$C:$C,'รับ-จ่าย ประจำวัน'!$B603,แพ็ค!Z:Z)+SUMIF(ธุรการ!$C:$C,'รับ-จ่าย ประจำวัน'!$B603,ธุรการ!Z:Z)+SUMIF(เส้นแต่งหน้าขนมปัง!$C:$C,'รับ-จ่าย ประจำวัน'!$B603,เส้นแต่งหน้าขนมปัง!Z:Z)+SUMIF('วางแผนBC,CJ'!$C:$C,'รับ-จ่าย ประจำวัน'!$B603,'วางแผนBC,CJ'!Z:Z)+SUMIF(RD!$C:$C,'รับ-จ่าย ประจำวัน'!$B603,RD!Z:Z)+SUMIF('FG,ออนไล,คัดแยก'!$C:$C,'รับ-จ่าย ประจำวัน'!$B603,'FG,ออนไล,คัดแยก'!Z:Z)</f>
        <v>5000</v>
      </c>
      <c r="BH603" s="16">
        <f>SUMIF(เตรียมส่วนผสม!$C:$C,'รับ-จ่าย ประจำวัน'!$B603,เตรียมส่วนผสม!AA:AA)+SUMIF(กวนไส้!$C:$C,'รับ-จ่าย ประจำวัน'!$B603,กวนไส้!AA:AA)+SUMIF(ผลิต1!$C:$C,'รับ-จ่าย ประจำวัน'!$B603,ผลิต1!AA:AA)+SUMIF(ผลิต2!$C:$C,'รับ-จ่าย ประจำวัน'!$B603,ผลิต2!AA:AA)+SUMIF(เส้นแต่งหน้าขนมเค้ก!$C:$C,'รับ-จ่าย ประจำวัน'!$B603,เส้นแต่งหน้าขนมเค้ก!AA:AA)+SUMIF(แพ็ค!$C:$C,'รับ-จ่าย ประจำวัน'!$B603,แพ็ค!AA:AA)+SUMIF(ธุรการ!$C:$C,'รับ-จ่าย ประจำวัน'!$B603,ธุรการ!AA:AA)+SUMIF(เส้นแต่งหน้าขนมปัง!$C:$C,'รับ-จ่าย ประจำวัน'!$B603,เส้นแต่งหน้าขนมปัง!AA:AA)+SUMIF('วางแผนBC,CJ'!$C:$C,'รับ-จ่าย ประจำวัน'!$B603,'วางแผนBC,CJ'!AA:AA)+SUMIF(RD!$C:$C,'รับ-จ่าย ประจำวัน'!$B603,RD!AA:AA)+SUMIF('FG,ออนไล,คัดแยก'!$C:$C,'รับ-จ่าย ประจำวัน'!$B603,'FG,ออนไล,คัดแยก'!AA:AA)</f>
        <v>0</v>
      </c>
      <c r="BI603" s="16">
        <f>SUMIF(เตรียมส่วนผสม!$C:$C,'รับ-จ่าย ประจำวัน'!$B603,เตรียมส่วนผสม!AB:AB)+SUMIF(กวนไส้!$C:$C,'รับ-จ่าย ประจำวัน'!$B603,กวนไส้!AB:AB)+SUMIF(ผลิต1!$C:$C,'รับ-จ่าย ประจำวัน'!$B603,ผลิต1!AB:AB)+SUMIF(ผลิต2!$C:$C,'รับ-จ่าย ประจำวัน'!$B603,ผลิต2!AB:AB)+SUMIF(เส้นแต่งหน้าขนมเค้ก!$C:$C,'รับ-จ่าย ประจำวัน'!$B603,เส้นแต่งหน้าขนมเค้ก!AB:AB)+SUMIF(แพ็ค!$C:$C,'รับ-จ่าย ประจำวัน'!$B603,แพ็ค!AB:AB)+SUMIF(ธุรการ!$C:$C,'รับ-จ่าย ประจำวัน'!$B603,ธุรการ!AB:AB)+SUMIF(เส้นแต่งหน้าขนมปัง!$C:$C,'รับ-จ่าย ประจำวัน'!$B603,เส้นแต่งหน้าขนมปัง!AB:AB)+SUMIF('วางแผนBC,CJ'!$C:$C,'รับ-จ่าย ประจำวัน'!$B603,'วางแผนBC,CJ'!AB:AB)+SUMIF(RD!$C:$C,'รับ-จ่าย ประจำวัน'!$B603,RD!AB:AB)+SUMIF('FG,ออนไล,คัดแยก'!$C:$C,'รับ-จ่าย ประจำวัน'!$B603,'FG,ออนไล,คัดแยก'!AB:AB)</f>
        <v>5000</v>
      </c>
      <c r="BJ603" s="16">
        <f>SUMIF(เตรียมส่วนผสม!$C:$C,'รับ-จ่าย ประจำวัน'!$B603,เตรียมส่วนผสม!AC:AC)+SUMIF(กวนไส้!$C:$C,'รับ-จ่าย ประจำวัน'!$B603,กวนไส้!AC:AC)+SUMIF(ผลิต1!$C:$C,'รับ-จ่าย ประจำวัน'!$B603,ผลิต1!AC:AC)+SUMIF(ผลิต2!$C:$C,'รับ-จ่าย ประจำวัน'!$B603,ผลิต2!AC:AC)+SUMIF(เส้นแต่งหน้าขนมเค้ก!$C:$C,'รับ-จ่าย ประจำวัน'!$B603,เส้นแต่งหน้าขนมเค้ก!AC:AC)+SUMIF(แพ็ค!$C:$C,'รับ-จ่าย ประจำวัน'!$B603,แพ็ค!AC:AC)+SUMIF(ธุรการ!$C:$C,'รับ-จ่าย ประจำวัน'!$B603,ธุรการ!AC:AC)+SUMIF(เส้นแต่งหน้าขนมปัง!$C:$C,'รับ-จ่าย ประจำวัน'!$B603,เส้นแต่งหน้าขนมปัง!AC:AC)+SUMIF('วางแผนBC,CJ'!$C:$C,'รับ-จ่าย ประจำวัน'!$B603,'วางแผนBC,CJ'!AC:AC)+SUMIF(RD!$C:$C,'รับ-จ่าย ประจำวัน'!$B603,RD!AC:AC)+SUMIF('FG,ออนไล,คัดแยก'!$C:$C,'รับ-จ่าย ประจำวัน'!$B603,'FG,ออนไล,คัดแยก'!AC:AC)</f>
        <v>5000</v>
      </c>
      <c r="BK603" s="16">
        <f>SUMIF(เตรียมส่วนผสม!$C:$C,'รับ-จ่าย ประจำวัน'!$B603,เตรียมส่วนผสม!AD:AD)+SUMIF(กวนไส้!$C:$C,'รับ-จ่าย ประจำวัน'!$B603,กวนไส้!AD:AD)+SUMIF(ผลิต1!$C:$C,'รับ-จ่าย ประจำวัน'!$B603,ผลิต1!AD:AD)+SUMIF(ผลิต2!$C:$C,'รับ-จ่าย ประจำวัน'!$B603,ผลิต2!AD:AD)+SUMIF(เส้นแต่งหน้าขนมเค้ก!$C:$C,'รับ-จ่าย ประจำวัน'!$B603,เส้นแต่งหน้าขนมเค้ก!AD:AD)+SUMIF(แพ็ค!$C:$C,'รับ-จ่าย ประจำวัน'!$B603,แพ็ค!AD:AD)+SUMIF(ธุรการ!$C:$C,'รับ-จ่าย ประจำวัน'!$B603,ธุรการ!AD:AD)+SUMIF(เส้นแต่งหน้าขนมปัง!$C:$C,'รับ-จ่าย ประจำวัน'!$B603,เส้นแต่งหน้าขนมปัง!AD:AD)+SUMIF('วางแผนBC,CJ'!$C:$C,'รับ-จ่าย ประจำวัน'!$B603,'วางแผนBC,CJ'!AD:AD)+SUMIF(RD!$C:$C,'รับ-จ่าย ประจำวัน'!$B603,RD!AD:AD)+SUMIF('FG,ออนไล,คัดแยก'!$C:$C,'รับ-จ่าย ประจำวัน'!$B603,'FG,ออนไล,คัดแยก'!AD:AD)</f>
        <v>5000</v>
      </c>
      <c r="BL603" s="16">
        <f>SUMIF(เตรียมส่วนผสม!$C:$C,'รับ-จ่าย ประจำวัน'!$B603,เตรียมส่วนผสม!AE:AE)+SUMIF(กวนไส้!$C:$C,'รับ-จ่าย ประจำวัน'!$B603,กวนไส้!AE:AE)+SUMIF(ผลิต1!$C:$C,'รับ-จ่าย ประจำวัน'!$B603,ผลิต1!AE:AE)+SUMIF(ผลิต2!$C:$C,'รับ-จ่าย ประจำวัน'!$B603,ผลิต2!AE:AE)+SUMIF(เส้นแต่งหน้าขนมเค้ก!$C:$C,'รับ-จ่าย ประจำวัน'!$B603,เส้นแต่งหน้าขนมเค้ก!AE:AE)+SUMIF(แพ็ค!$C:$C,'รับ-จ่าย ประจำวัน'!$B603,แพ็ค!AE:AE)+SUMIF(ธุรการ!$C:$C,'รับ-จ่าย ประจำวัน'!$B603,ธุรการ!AE:AE)+SUMIF(เส้นแต่งหน้าขนมปัง!$C:$C,'รับ-จ่าย ประจำวัน'!$B603,เส้นแต่งหน้าขนมปัง!AE:AE)+SUMIF('วางแผนBC,CJ'!$C:$C,'รับ-จ่าย ประจำวัน'!$B603,'วางแผนBC,CJ'!AE:AE)+SUMIF(RD!$C:$C,'รับ-จ่าย ประจำวัน'!$B603,RD!AE:AE)+SUMIF('FG,ออนไล,คัดแยก'!$C:$C,'รับ-จ่าย ประจำวัน'!$B603,'FG,ออนไล,คัดแยก'!AE:AE)</f>
        <v>5000</v>
      </c>
      <c r="BM603" s="16">
        <f>SUMIF(เตรียมส่วนผสม!$C:$C,'รับ-จ่าย ประจำวัน'!$B603,เตรียมส่วนผสม!AF:AF)+SUMIF(กวนไส้!$C:$C,'รับ-จ่าย ประจำวัน'!$B603,กวนไส้!AF:AF)+SUMIF(ผลิต1!$C:$C,'รับ-จ่าย ประจำวัน'!$B603,ผลิต1!AF:AF)+SUMIF(ผลิต2!$C:$C,'รับ-จ่าย ประจำวัน'!$B603,ผลิต2!AF:AF)+SUMIF(เส้นแต่งหน้าขนมเค้ก!$C:$C,'รับ-จ่าย ประจำวัน'!$B603,เส้นแต่งหน้าขนมเค้ก!AF:AF)+SUMIF(แพ็ค!$C:$C,'รับ-จ่าย ประจำวัน'!$B603,แพ็ค!AF:AF)+SUMIF(ธุรการ!$C:$C,'รับ-จ่าย ประจำวัน'!$B603,ธุรการ!AF:AF)+SUMIF(เส้นแต่งหน้าขนมปัง!$C:$C,'รับ-จ่าย ประจำวัน'!$B603,เส้นแต่งหน้าขนมปัง!AF:AF)+SUMIF('วางแผนBC,CJ'!$C:$C,'รับ-จ่าย ประจำวัน'!$B603,'วางแผนBC,CJ'!AF:AF)+SUMIF(RD!$C:$C,'รับ-จ่าย ประจำวัน'!$B603,RD!AF:AF)+SUMIF('FG,ออนไล,คัดแยก'!$C:$C,'รับ-จ่าย ประจำวัน'!$B603,'FG,ออนไล,คัดแยก'!AF:AF)</f>
        <v>5000</v>
      </c>
      <c r="BN603" s="16">
        <f>SUMIF(เตรียมส่วนผสม!$C:$C,'รับ-จ่าย ประจำวัน'!$B603,เตรียมส่วนผสม!AG:AG)+SUMIF(กวนไส้!$C:$C,'รับ-จ่าย ประจำวัน'!$B603,กวนไส้!AG:AG)+SUMIF(ผลิต1!$C:$C,'รับ-จ่าย ประจำวัน'!$B603,ผลิต1!AG:AG)+SUMIF(ผลิต2!$C:$C,'รับ-จ่าย ประจำวัน'!$B603,ผลิต2!AG:AG)+SUMIF(เส้นแต่งหน้าขนมเค้ก!$C:$C,'รับ-จ่าย ประจำวัน'!$B603,เส้นแต่งหน้าขนมเค้ก!AG:AG)+SUMIF(แพ็ค!$C:$C,'รับ-จ่าย ประจำวัน'!$B603,แพ็ค!AG:AG)+SUMIF(ธุรการ!$C:$C,'รับ-จ่าย ประจำวัน'!$B603,ธุรการ!AG:AG)+SUMIF(เส้นแต่งหน้าขนมปัง!$C:$C,'รับ-จ่าย ประจำวัน'!$B603,เส้นแต่งหน้าขนมปัง!AG:AG)+SUMIF('วางแผนBC,CJ'!$C:$C,'รับ-จ่าย ประจำวัน'!$B603,'วางแผนBC,CJ'!AG:AG)+SUMIF(RD!$C:$C,'รับ-จ่าย ประจำวัน'!$B603,RD!AG:AG)+SUMIF('FG,ออนไล,คัดแยก'!$C:$C,'รับ-จ่าย ประจำวัน'!$B603,'FG,ออนไล,คัดแยก'!AG:AG)</f>
        <v>5000</v>
      </c>
      <c r="BO603" s="16">
        <f>SUMIF(เตรียมส่วนผสม!$C:$C,'รับ-จ่าย ประจำวัน'!$B603,เตรียมส่วนผสม!AH:AH)+SUMIF(กวนไส้!$C:$C,'รับ-จ่าย ประจำวัน'!$B603,กวนไส้!AH:AH)+SUMIF(ผลิต1!$C:$C,'รับ-จ่าย ประจำวัน'!$B603,ผลิต1!AH:AH)+SUMIF(ผลิต2!$C:$C,'รับ-จ่าย ประจำวัน'!$B603,ผลิต2!AH:AH)+SUMIF(เส้นแต่งหน้าขนมเค้ก!$C:$C,'รับ-จ่าย ประจำวัน'!$B603,เส้นแต่งหน้าขนมเค้ก!AH:AH)+SUMIF(แพ็ค!$C:$C,'รับ-จ่าย ประจำวัน'!$B603,แพ็ค!AH:AH)+SUMIF(ธุรการ!$C:$C,'รับ-จ่าย ประจำวัน'!$B603,ธุรการ!AH:AH)+SUMIF(เส้นแต่งหน้าขนมปัง!$C:$C,'รับ-จ่าย ประจำวัน'!$B603,เส้นแต่งหน้าขนมปัง!AH:AH)+SUMIF('วางแผนBC,CJ'!$C:$C,'รับ-จ่าย ประจำวัน'!$B603,'วางแผนBC,CJ'!AH:AH)+SUMIF(RD!$C:$C,'รับ-จ่าย ประจำวัน'!$B603,RD!AH:AH)+SUMIF('FG,ออนไล,คัดแยก'!$C:$C,'รับ-จ่าย ประจำวัน'!$B603,'FG,ออนไล,คัดแยก'!AH:AH)</f>
        <v>0</v>
      </c>
      <c r="BP603" s="16">
        <f>SUMIF(เตรียมส่วนผสม!$C:$C,'รับ-จ่าย ประจำวัน'!$B603,เตรียมส่วนผสม!AI:AI)+SUMIF(กวนไส้!$C:$C,'รับ-จ่าย ประจำวัน'!$B603,กวนไส้!AI:AI)+SUMIF(ผลิต1!$C:$C,'รับ-จ่าย ประจำวัน'!$B603,ผลิต1!AI:AI)+SUMIF(ผลิต2!$C:$C,'รับ-จ่าย ประจำวัน'!$B603,ผลิต2!AI:AI)+SUMIF(เส้นแต่งหน้าขนมเค้ก!$C:$C,'รับ-จ่าย ประจำวัน'!$B603,เส้นแต่งหน้าขนมเค้ก!AI:AI)+SUMIF(แพ็ค!$C:$C,'รับ-จ่าย ประจำวัน'!$B603,แพ็ค!AI:AI)+SUMIF(ธุรการ!$C:$C,'รับ-จ่าย ประจำวัน'!$B603,ธุรการ!AI:AI)+SUMIF(เส้นแต่งหน้าขนมปัง!$C:$C,'รับ-จ่าย ประจำวัน'!$B603,เส้นแต่งหน้าขนมปัง!AI:AI)+SUMIF('วางแผนBC,CJ'!$C:$C,'รับ-จ่าย ประจำวัน'!$B603,'วางแผนBC,CJ'!AI:AI)+SUMIF(RD!$C:$C,'รับ-จ่าย ประจำวัน'!$B603,RD!AI:AI)+SUMIF('FG,ออนไล,คัดแยก'!$C:$C,'รับ-จ่าย ประจำวัน'!$B603,'FG,ออนไล,คัดแยก'!AI:AI)</f>
        <v>5000</v>
      </c>
      <c r="BQ603" s="16">
        <f>SUMIF(เตรียมส่วนผสม!$C:$C,'รับ-จ่าย ประจำวัน'!$B603,เตรียมส่วนผสม!AJ:AJ)+SUMIF(กวนไส้!$C:$C,'รับ-จ่าย ประจำวัน'!$B603,กวนไส้!AJ:AJ)+SUMIF(ผลิต1!$C:$C,'รับ-จ่าย ประจำวัน'!$B603,ผลิต1!AJ:AJ)+SUMIF(ผลิต2!$C:$C,'รับ-จ่าย ประจำวัน'!$B603,ผลิต2!AJ:AJ)+SUMIF(เส้นแต่งหน้าขนมเค้ก!$C:$C,'รับ-จ่าย ประจำวัน'!$B603,เส้นแต่งหน้าขนมเค้ก!AJ:AJ)+SUMIF(แพ็ค!$C:$C,'รับ-จ่าย ประจำวัน'!$B603,แพ็ค!AJ:AJ)+SUMIF(ธุรการ!$C:$C,'รับ-จ่าย ประจำวัน'!$B603,ธุรการ!AJ:AJ)+SUMIF(เส้นแต่งหน้าขนมปัง!$C:$C,'รับ-จ่าย ประจำวัน'!$B603,เส้นแต่งหน้าขนมปัง!AJ:AJ)+SUMIF('วางแผนBC,CJ'!$C:$C,'รับ-จ่าย ประจำวัน'!$B603,'วางแผนBC,CJ'!AJ:AJ)+SUMIF(RD!$C:$C,'รับ-จ่าย ประจำวัน'!$B603,RD!AJ:AJ)+SUMIF('FG,ออนไล,คัดแยก'!$C:$C,'รับ-จ่าย ประจำวัน'!$B603,'FG,ออนไล,คัดแยก'!AJ:AJ)</f>
        <v>5000</v>
      </c>
      <c r="BR603" s="16">
        <f>SUMIF(เตรียมส่วนผสม!$C:$C,'รับ-จ่าย ประจำวัน'!$B603,เตรียมส่วนผสม!AK:AK)+SUMIF(กวนไส้!$C:$C,'รับ-จ่าย ประจำวัน'!$B603,กวนไส้!AK:AK)+SUMIF(ผลิต1!$C:$C,'รับ-จ่าย ประจำวัน'!$B603,ผลิต1!AK:AK)+SUMIF(ผลิต2!$C:$C,'รับ-จ่าย ประจำวัน'!$B603,ผลิต2!AK:AK)+SUMIF(เส้นแต่งหน้าขนมเค้ก!$C:$C,'รับ-จ่าย ประจำวัน'!$B603,เส้นแต่งหน้าขนมเค้ก!AK:AK)+SUMIF(แพ็ค!$C:$C,'รับ-จ่าย ประจำวัน'!$B603,แพ็ค!AK:AK)+SUMIF(ธุรการ!$C:$C,'รับ-จ่าย ประจำวัน'!$B603,ธุรการ!AK:AK)+SUMIF(เส้นแต่งหน้าขนมปัง!$C:$C,'รับ-จ่าย ประจำวัน'!$B603,เส้นแต่งหน้าขนมปัง!AK:AK)+SUMIF('วางแผนBC,CJ'!$C:$C,'รับ-จ่าย ประจำวัน'!$B603,'วางแผนBC,CJ'!AK:AK)+SUMIF(RD!$C:$C,'รับ-จ่าย ประจำวัน'!$B603,RD!AK:AK)+SUMIF('FG,ออนไล,คัดแยก'!$C:$C,'รับ-จ่าย ประจำวัน'!$B603,'FG,ออนไล,คัดแยก'!AK:AK)</f>
        <v>10000</v>
      </c>
      <c r="BS603" s="16">
        <f>SUMIF(เตรียมส่วนผสม!$C:$C,'รับ-จ่าย ประจำวัน'!$B603,เตรียมส่วนผสม!AL:AL)+SUMIF(กวนไส้!$C:$C,'รับ-จ่าย ประจำวัน'!$B603,กวนไส้!AL:AL)+SUMIF(ผลิต1!$C:$C,'รับ-จ่าย ประจำวัน'!$B603,ผลิต1!AL:AL)+SUMIF(ผลิต2!$C:$C,'รับ-จ่าย ประจำวัน'!$B603,ผลิต2!AL:AL)+SUMIF(เส้นแต่งหน้าขนมเค้ก!$C:$C,'รับ-จ่าย ประจำวัน'!$B603,เส้นแต่งหน้าขนมเค้ก!AL:AL)+SUMIF(แพ็ค!$C:$C,'รับ-จ่าย ประจำวัน'!$B603,แพ็ค!AL:AL)+SUMIF(ธุรการ!$C:$C,'รับ-จ่าย ประจำวัน'!$B603,ธุรการ!AL:AL)+SUMIF(เส้นแต่งหน้าขนมปัง!$C:$C,'รับ-จ่าย ประจำวัน'!$B603,เส้นแต่งหน้าขนมปัง!AL:AL)+SUMIF('วางแผนBC,CJ'!$C:$C,'รับ-จ่าย ประจำวัน'!$B603,'วางแผนBC,CJ'!AL:AL)+SUMIF(RD!$C:$C,'รับ-จ่าย ประจำวัน'!$B603,RD!AL:AL)+SUMIF('FG,ออนไล,คัดแยก'!$C:$C,'รับ-จ่าย ประจำวัน'!$B603,'FG,ออนไล,คัดแยก'!AL:AL)</f>
        <v>0</v>
      </c>
      <c r="BT603" s="18">
        <f t="shared" si="131"/>
        <v>120000</v>
      </c>
      <c r="BU603" s="116"/>
      <c r="BV603" s="146">
        <f t="shared" si="132"/>
        <v>65000</v>
      </c>
      <c r="BW603" s="184">
        <v>30</v>
      </c>
      <c r="BX603" s="172">
        <f t="shared" si="133"/>
        <v>4000</v>
      </c>
      <c r="BY603" s="188">
        <f t="shared" si="122"/>
        <v>16.25</v>
      </c>
      <c r="BZ603" s="180">
        <f t="shared" ca="1" si="128"/>
        <v>46219.25</v>
      </c>
      <c r="CA603" s="93"/>
      <c r="CB603" s="93"/>
      <c r="CC603" s="93">
        <v>15000</v>
      </c>
      <c r="CD603" s="93"/>
      <c r="CE603" s="93"/>
      <c r="CF603" s="93"/>
      <c r="CG603" s="93"/>
      <c r="CH603" s="93"/>
      <c r="CI603" s="93"/>
      <c r="CJ603" s="97"/>
      <c r="CK603" s="9">
        <f t="shared" si="123"/>
        <v>65000</v>
      </c>
    </row>
    <row r="604" spans="1:89" x14ac:dyDescent="0.5">
      <c r="A604" s="149"/>
      <c r="B604" s="34">
        <v>1023401148</v>
      </c>
      <c r="C604" s="154" t="s">
        <v>2036</v>
      </c>
      <c r="D604" s="141" t="s">
        <v>91</v>
      </c>
      <c r="E604" s="25"/>
      <c r="F604" s="132"/>
      <c r="G604" s="25"/>
      <c r="H604" s="12">
        <v>50000</v>
      </c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25"/>
      <c r="T604" s="25"/>
      <c r="U604" s="25">
        <v>50000</v>
      </c>
      <c r="V604" s="25"/>
      <c r="W604" s="25"/>
      <c r="X604" s="25"/>
      <c r="Y604" s="25"/>
      <c r="Z604" s="25">
        <v>50000</v>
      </c>
      <c r="AA604" s="25"/>
      <c r="AB604" s="25"/>
      <c r="AC604" s="25"/>
      <c r="AD604" s="25"/>
      <c r="AE604" s="11"/>
      <c r="AF604" s="11">
        <v>60000</v>
      </c>
      <c r="AG604" s="11"/>
      <c r="AH604" s="11"/>
      <c r="AI604" s="25"/>
      <c r="AJ604" s="25"/>
      <c r="AK604" s="25"/>
      <c r="AL604" s="25">
        <v>75000</v>
      </c>
      <c r="AM604" s="25"/>
      <c r="AN604" s="15">
        <f t="shared" si="130"/>
        <v>235000</v>
      </c>
      <c r="AO604" s="16">
        <f>SUMIF(เตรียมส่วนผสม!$C:$C,'รับ-จ่าย ประจำวัน'!$B604,เตรียมส่วนผสม!H:H)+SUMIF(กวนไส้!$C:$C,'รับ-จ่าย ประจำวัน'!$B604,กวนไส้!H:H)+SUMIF(ผลิต1!$C:$C,'รับ-จ่าย ประจำวัน'!$B604,ผลิต1!H:H)+SUMIF(ผลิต2!$C:$C,'รับ-จ่าย ประจำวัน'!$B604,ผลิต2!H:H)+SUMIF(เส้นแต่งหน้าขนมเค้ก!$C:$C,'รับ-จ่าย ประจำวัน'!$B604,เส้นแต่งหน้าขนมเค้ก!H:H)+SUMIF(แพ็ค!$C:$C,'รับ-จ่าย ประจำวัน'!$B604,แพ็ค!H:H)+SUMIF(ธุรการ!$C:$C,'รับ-จ่าย ประจำวัน'!$B604,ธุรการ!H:H)+SUMIF(เส้นแต่งหน้าขนมปัง!$C:$C,'รับ-จ่าย ประจำวัน'!$B604,เส้นแต่งหน้าขนมปัง!H:H)+SUMIF('วางแผนBC,CJ'!$C:$C,'รับ-จ่าย ประจำวัน'!$B604,'วางแผนBC,CJ'!H:H)+SUMIF(RD!$C:$C,'รับ-จ่าย ประจำวัน'!$B604,RD!H:H)+SUMIF('FG,ออนไล,คัดแยก'!$C:$C,'รับ-จ่าย ประจำวัน'!$B604,'FG,ออนไล,คัดแยก'!H:H)</f>
        <v>5000</v>
      </c>
      <c r="AP604" s="16">
        <f>SUMIF(เตรียมส่วนผสม!$C:$C,'รับ-จ่าย ประจำวัน'!$B604,เตรียมส่วนผสม!I:I)+SUMIF(กวนไส้!$C:$C,'รับ-จ่าย ประจำวัน'!$B604,กวนไส้!I:I)+SUMIF(ผลิต1!$C:$C,'รับ-จ่าย ประจำวัน'!$B604,ผลิต1!I:I)+SUMIF(ผลิต2!$C:$C,'รับ-จ่าย ประจำวัน'!$B604,ผลิต2!I:I)+SUMIF(เส้นแต่งหน้าขนมเค้ก!$C:$C,'รับ-จ่าย ประจำวัน'!$B604,เส้นแต่งหน้าขนมเค้ก!I:I)+SUMIF(แพ็ค!$C:$C,'รับ-จ่าย ประจำวัน'!$B604,แพ็ค!I:I)+SUMIF(ธุรการ!$C:$C,'รับ-จ่าย ประจำวัน'!$B604,ธุรการ!I:I)+SUMIF(เส้นแต่งหน้าขนมปัง!$C:$C,'รับ-จ่าย ประจำวัน'!$B604,เส้นแต่งหน้าขนมปัง!I:I)+SUMIF('วางแผนBC,CJ'!$C:$C,'รับ-จ่าย ประจำวัน'!$B604,'วางแผนBC,CJ'!I:I)+SUMIF(RD!$C:$C,'รับ-จ่าย ประจำวัน'!$B604,RD!I:I)+SUMIF('FG,ออนไล,คัดแยก'!$C:$C,'รับ-จ่าย ประจำวัน'!$B604,'FG,ออนไล,คัดแยก'!I:I)</f>
        <v>5000</v>
      </c>
      <c r="AQ604" s="16">
        <f>SUMIF(เตรียมส่วนผสม!$C:$C,'รับ-จ่าย ประจำวัน'!$B604,เตรียมส่วนผสม!J:J)+SUMIF(กวนไส้!$C:$C,'รับ-จ่าย ประจำวัน'!$B604,กวนไส้!J:J)+SUMIF(ผลิต1!$C:$C,'รับ-จ่าย ประจำวัน'!$B604,ผลิต1!J:J)+SUMIF(ผลิต2!$C:$C,'รับ-จ่าย ประจำวัน'!$B604,ผลิต2!J:J)+SUMIF(เส้นแต่งหน้าขนมเค้ก!$C:$C,'รับ-จ่าย ประจำวัน'!$B604,เส้นแต่งหน้าขนมเค้ก!J:J)+SUMIF(แพ็ค!$C:$C,'รับ-จ่าย ประจำวัน'!$B604,แพ็ค!J:J)+SUMIF(ธุรการ!$C:$C,'รับ-จ่าย ประจำวัน'!$B604,ธุรการ!J:J)+SUMIF(เส้นแต่งหน้าขนมปัง!$C:$C,'รับ-จ่าย ประจำวัน'!$B604,เส้นแต่งหน้าขนมปัง!J:J)+SUMIF('วางแผนBC,CJ'!$C:$C,'รับ-จ่าย ประจำวัน'!$B604,'วางแผนBC,CJ'!J:J)+SUMIF(RD!$C:$C,'รับ-จ่าย ประจำวัน'!$B604,RD!J:J)+SUMIF('FG,ออนไล,คัดแยก'!$C:$C,'รับ-จ่าย ประจำวัน'!$B604,'FG,ออนไล,คัดแยก'!J:J)</f>
        <v>0</v>
      </c>
      <c r="AR604" s="16">
        <f>SUMIF(เตรียมส่วนผสม!$C:$C,'รับ-จ่าย ประจำวัน'!$B604,เตรียมส่วนผสม!K:K)+SUMIF(กวนไส้!$C:$C,'รับ-จ่าย ประจำวัน'!$B604,กวนไส้!K:K)+SUMIF(ผลิต1!$C:$C,'รับ-จ่าย ประจำวัน'!$B604,ผลิต1!K:K)+SUMIF(ผลิต2!$C:$C,'รับ-จ่าย ประจำวัน'!$B604,ผลิต2!K:K)+SUMIF(เส้นแต่งหน้าขนมเค้ก!$C:$C,'รับ-จ่าย ประจำวัน'!$B604,เส้นแต่งหน้าขนมเค้ก!K:K)+SUMIF(แพ็ค!$C:$C,'รับ-จ่าย ประจำวัน'!$B604,แพ็ค!K:K)+SUMIF(ธุรการ!$C:$C,'รับ-จ่าย ประจำวัน'!$B604,ธุรการ!K:K)+SUMIF(เส้นแต่งหน้าขนมปัง!$C:$C,'รับ-จ่าย ประจำวัน'!$B604,เส้นแต่งหน้าขนมปัง!K:K)+SUMIF('วางแผนBC,CJ'!$C:$C,'รับ-จ่าย ประจำวัน'!$B604,'วางแผนBC,CJ'!K:K)+SUMIF(RD!$C:$C,'รับ-จ่าย ประจำวัน'!$B604,RD!K:K)+SUMIF('FG,ออนไล,คัดแยก'!$C:$C,'รับ-จ่าย ประจำวัน'!$B604,'FG,ออนไล,คัดแยก'!K:K)</f>
        <v>5000</v>
      </c>
      <c r="AS604" s="16">
        <f>SUMIF(เตรียมส่วนผสม!$C:$C,'รับ-จ่าย ประจำวัน'!$B604,เตรียมส่วนผสม!L:L)+SUMIF(กวนไส้!$C:$C,'รับ-จ่าย ประจำวัน'!$B604,กวนไส้!L:L)+SUMIF(ผลิต1!$C:$C,'รับ-จ่าย ประจำวัน'!$B604,ผลิต1!L:L)+SUMIF(ผลิต2!$C:$C,'รับ-จ่าย ประจำวัน'!$B604,ผลิต2!L:L)+SUMIF(เส้นแต่งหน้าขนมเค้ก!$C:$C,'รับ-จ่าย ประจำวัน'!$B604,เส้นแต่งหน้าขนมเค้ก!L:L)+SUMIF(แพ็ค!$C:$C,'รับ-จ่าย ประจำวัน'!$B604,แพ็ค!L:L)+SUMIF(ธุรการ!$C:$C,'รับ-จ่าย ประจำวัน'!$B604,ธุรการ!L:L)+SUMIF(เส้นแต่งหน้าขนมปัง!$C:$C,'รับ-จ่าย ประจำวัน'!$B604,เส้นแต่งหน้าขนมปัง!L:L)+SUMIF('วางแผนBC,CJ'!$C:$C,'รับ-จ่าย ประจำวัน'!$B604,'วางแผนBC,CJ'!L:L)+SUMIF(RD!$C:$C,'รับ-จ่าย ประจำวัน'!$B604,RD!L:L)+SUMIF('FG,ออนไล,คัดแยก'!$C:$C,'รับ-จ่าย ประจำวัน'!$B604,'FG,ออนไล,คัดแยก'!L:L)</f>
        <v>10000</v>
      </c>
      <c r="AT604" s="16">
        <f>SUMIF(เตรียมส่วนผสม!$C:$C,'รับ-จ่าย ประจำวัน'!$B604,เตรียมส่วนผสม!M:M)+SUMIF(กวนไส้!$C:$C,'รับ-จ่าย ประจำวัน'!$B604,กวนไส้!M:M)+SUMIF(ผลิต1!$C:$C,'รับ-จ่าย ประจำวัน'!$B604,ผลิต1!M:M)+SUMIF(ผลิต2!$C:$C,'รับ-จ่าย ประจำวัน'!$B604,ผลิต2!M:M)+SUMIF(เส้นแต่งหน้าขนมเค้ก!$C:$C,'รับ-จ่าย ประจำวัน'!$B604,เส้นแต่งหน้าขนมเค้ก!M:M)+SUMIF(แพ็ค!$C:$C,'รับ-จ่าย ประจำวัน'!$B604,แพ็ค!M:M)+SUMIF(ธุรการ!$C:$C,'รับ-จ่าย ประจำวัน'!$B604,ธุรการ!M:M)+SUMIF(เส้นแต่งหน้าขนมปัง!$C:$C,'รับ-จ่าย ประจำวัน'!$B604,เส้นแต่งหน้าขนมปัง!M:M)+SUMIF('วางแผนBC,CJ'!$C:$C,'รับ-จ่าย ประจำวัน'!$B604,'วางแผนBC,CJ'!M:M)+SUMIF(RD!$C:$C,'รับ-จ่าย ประจำวัน'!$B604,RD!M:M)+SUMIF('FG,ออนไล,คัดแยก'!$C:$C,'รับ-จ่าย ประจำวัน'!$B604,'FG,ออนไล,คัดแยก'!M:M)</f>
        <v>0</v>
      </c>
      <c r="AU604" s="16">
        <f>SUMIF(เตรียมส่วนผสม!$C:$C,'รับ-จ่าย ประจำวัน'!$B604,เตรียมส่วนผสม!N:N)+SUMIF(กวนไส้!$C:$C,'รับ-จ่าย ประจำวัน'!$B604,กวนไส้!N:N)+SUMIF(ผลิต1!$C:$C,'รับ-จ่าย ประจำวัน'!$B604,ผลิต1!N:N)+SUMIF(ผลิต2!$C:$C,'รับ-จ่าย ประจำวัน'!$B604,ผลิต2!N:N)+SUMIF(เส้นแต่งหน้าขนมเค้ก!$C:$C,'รับ-จ่าย ประจำวัน'!$B604,เส้นแต่งหน้าขนมเค้ก!N:N)+SUMIF(แพ็ค!$C:$C,'รับ-จ่าย ประจำวัน'!$B604,แพ็ค!N:N)+SUMIF(ธุรการ!$C:$C,'รับ-จ่าย ประจำวัน'!$B604,ธุรการ!N:N)+SUMIF(เส้นแต่งหน้าขนมปัง!$C:$C,'รับ-จ่าย ประจำวัน'!$B604,เส้นแต่งหน้าขนมปัง!N:N)+SUMIF('วางแผนBC,CJ'!$C:$C,'รับ-จ่าย ประจำวัน'!$B604,'วางแผนBC,CJ'!N:N)+SUMIF(RD!$C:$C,'รับ-จ่าย ประจำวัน'!$B604,RD!N:N)+SUMIF('FG,ออนไล,คัดแยก'!$C:$C,'รับ-จ่าย ประจำวัน'!$B604,'FG,ออนไล,คัดแยก'!N:N)</f>
        <v>5000</v>
      </c>
      <c r="AV604" s="16">
        <f>SUMIF(เตรียมส่วนผสม!$C:$C,'รับ-จ่าย ประจำวัน'!$B604,เตรียมส่วนผสม!O:O)+SUMIF(กวนไส้!$C:$C,'รับ-จ่าย ประจำวัน'!$B604,กวนไส้!O:O)+SUMIF(ผลิต1!$C:$C,'รับ-จ่าย ประจำวัน'!$B604,ผลิต1!O:O)+SUMIF(ผลิต2!$C:$C,'รับ-จ่าย ประจำวัน'!$B604,ผลิต2!O:O)+SUMIF(เส้นแต่งหน้าขนมเค้ก!$C:$C,'รับ-จ่าย ประจำวัน'!$B604,เส้นแต่งหน้าขนมเค้ก!O:O)+SUMIF(แพ็ค!$C:$C,'รับ-จ่าย ประจำวัน'!$B604,แพ็ค!O:O)+SUMIF(ธุรการ!$C:$C,'รับ-จ่าย ประจำวัน'!$B604,ธุรการ!O:O)+SUMIF(เส้นแต่งหน้าขนมปัง!$C:$C,'รับ-จ่าย ประจำวัน'!$B604,เส้นแต่งหน้าขนมปัง!O:O)+SUMIF('วางแผนBC,CJ'!$C:$C,'รับ-จ่าย ประจำวัน'!$B604,'วางแผนBC,CJ'!O:O)+SUMIF(RD!$C:$C,'รับ-จ่าย ประจำวัน'!$B604,RD!O:O)+SUMIF('FG,ออนไล,คัดแยก'!$C:$C,'รับ-จ่าย ประจำวัน'!$B604,'FG,ออนไล,คัดแยก'!O:O)</f>
        <v>5000</v>
      </c>
      <c r="AW604" s="16">
        <f>SUMIF(เตรียมส่วนผสม!$C:$C,'รับ-จ่าย ประจำวัน'!$B604,เตรียมส่วนผสม!P:P)+SUMIF(กวนไส้!$C:$C,'รับ-จ่าย ประจำวัน'!$B604,กวนไส้!P:P)+SUMIF(ผลิต1!$C:$C,'รับ-จ่าย ประจำวัน'!$B604,ผลิต1!P:P)+SUMIF(ผลิต2!$C:$C,'รับ-จ่าย ประจำวัน'!$B604,ผลิต2!P:P)+SUMIF(เส้นแต่งหน้าขนมเค้ก!$C:$C,'รับ-จ่าย ประจำวัน'!$B604,เส้นแต่งหน้าขนมเค้ก!P:P)+SUMIF(แพ็ค!$C:$C,'รับ-จ่าย ประจำวัน'!$B604,แพ็ค!P:P)+SUMIF(ธุรการ!$C:$C,'รับ-จ่าย ประจำวัน'!$B604,ธุรการ!P:P)+SUMIF(เส้นแต่งหน้าขนมปัง!$C:$C,'รับ-จ่าย ประจำวัน'!$B604,เส้นแต่งหน้าขนมปัง!P:P)+SUMIF('วางแผนBC,CJ'!$C:$C,'รับ-จ่าย ประจำวัน'!$B604,'วางแผนBC,CJ'!P:P)+SUMIF(RD!$C:$C,'รับ-จ่าย ประจำวัน'!$B604,RD!P:P)+SUMIF('FG,ออนไล,คัดแยก'!$C:$C,'รับ-จ่าย ประจำวัน'!$B604,'FG,ออนไล,คัดแยก'!P:P)</f>
        <v>5000</v>
      </c>
      <c r="AX604" s="16">
        <f>SUMIF(เตรียมส่วนผสม!$C:$C,'รับ-จ่าย ประจำวัน'!$B604,เตรียมส่วนผสม!Q:Q)+SUMIF(กวนไส้!$C:$C,'รับ-จ่าย ประจำวัน'!$B604,กวนไส้!Q:Q)+SUMIF(ผลิต1!$C:$C,'รับ-จ่าย ประจำวัน'!$B604,ผลิต1!Q:Q)+SUMIF(ผลิต2!$C:$C,'รับ-จ่าย ประจำวัน'!$B604,ผลิต2!Q:Q)+SUMIF(เส้นแต่งหน้าขนมเค้ก!$C:$C,'รับ-จ่าย ประจำวัน'!$B604,เส้นแต่งหน้าขนมเค้ก!Q:Q)+SUMIF(แพ็ค!$C:$C,'รับ-จ่าย ประจำวัน'!$B604,แพ็ค!Q:Q)+SUMIF(ธุรการ!$C:$C,'รับ-จ่าย ประจำวัน'!$B604,ธุรการ!Q:Q)+SUMIF(เส้นแต่งหน้าขนมปัง!$C:$C,'รับ-จ่าย ประจำวัน'!$B604,เส้นแต่งหน้าขนมปัง!Q:Q)+SUMIF('วางแผนBC,CJ'!$C:$C,'รับ-จ่าย ประจำวัน'!$B604,'วางแผนBC,CJ'!Q:Q)+SUMIF(RD!$C:$C,'รับ-จ่าย ประจำวัน'!$B604,RD!Q:Q)+SUMIF('FG,ออนไล,คัดแยก'!$C:$C,'รับ-จ่าย ประจำวัน'!$B604,'FG,ออนไล,คัดแยก'!Q:Q)</f>
        <v>5000</v>
      </c>
      <c r="AY604" s="16">
        <f>SUMIF(เตรียมส่วนผสม!$C:$C,'รับ-จ่าย ประจำวัน'!$B604,เตรียมส่วนผสม!R:R)+SUMIF(กวนไส้!$C:$C,'รับ-จ่าย ประจำวัน'!$B604,กวนไส้!R:R)+SUMIF(ผลิต1!$C:$C,'รับ-จ่าย ประจำวัน'!$B604,ผลิต1!R:R)+SUMIF(ผลิต2!$C:$C,'รับ-จ่าย ประจำวัน'!$B604,ผลิต2!R:R)+SUMIF(เส้นแต่งหน้าขนมเค้ก!$C:$C,'รับ-จ่าย ประจำวัน'!$B604,เส้นแต่งหน้าขนมเค้ก!R:R)+SUMIF(แพ็ค!$C:$C,'รับ-จ่าย ประจำวัน'!$B604,แพ็ค!R:R)+SUMIF(ธุรการ!$C:$C,'รับ-จ่าย ประจำวัน'!$B604,ธุรการ!R:R)+SUMIF(เส้นแต่งหน้าขนมปัง!$C:$C,'รับ-จ่าย ประจำวัน'!$B604,เส้นแต่งหน้าขนมปัง!R:R)+SUMIF('วางแผนBC,CJ'!$C:$C,'รับ-จ่าย ประจำวัน'!$B604,'วางแผนBC,CJ'!R:R)+SUMIF(RD!$C:$C,'รับ-จ่าย ประจำวัน'!$B604,RD!R:R)+SUMIF('FG,ออนไล,คัดแยก'!$C:$C,'รับ-จ่าย ประจำวัน'!$B604,'FG,ออนไล,คัดแยก'!R:R)</f>
        <v>5000</v>
      </c>
      <c r="AZ604" s="16">
        <f>SUMIF(เตรียมส่วนผสม!$C:$C,'รับ-จ่าย ประจำวัน'!$B604,เตรียมส่วนผสม!S:S)+SUMIF(กวนไส้!$C:$C,'รับ-จ่าย ประจำวัน'!$B604,กวนไส้!S:S)+SUMIF(ผลิต1!$C:$C,'รับ-จ่าย ประจำวัน'!$B604,ผลิต1!S:S)+SUMIF(ผลิต2!$C:$C,'รับ-จ่าย ประจำวัน'!$B604,ผลิต2!S:S)+SUMIF(เส้นแต่งหน้าขนมเค้ก!$C:$C,'รับ-จ่าย ประจำวัน'!$B604,เส้นแต่งหน้าขนมเค้ก!S:S)+SUMIF(แพ็ค!$C:$C,'รับ-จ่าย ประจำวัน'!$B604,แพ็ค!S:S)+SUMIF(ธุรการ!$C:$C,'รับ-จ่าย ประจำวัน'!$B604,ธุรการ!S:S)+SUMIF(เส้นแต่งหน้าขนมปัง!$C:$C,'รับ-จ่าย ประจำวัน'!$B604,เส้นแต่งหน้าขนมปัง!S:S)+SUMIF('วางแผนBC,CJ'!$C:$C,'รับ-จ่าย ประจำวัน'!$B604,'วางแผนBC,CJ'!S:S)+SUMIF(RD!$C:$C,'รับ-จ่าย ประจำวัน'!$B604,RD!S:S)+SUMIF('FG,ออนไล,คัดแยก'!$C:$C,'รับ-จ่าย ประจำวัน'!$B604,'FG,ออนไล,คัดแยก'!S:S)</f>
        <v>0</v>
      </c>
      <c r="BA604" s="16">
        <f>SUMIF(เตรียมส่วนผสม!$C:$C,'รับ-จ่าย ประจำวัน'!$B604,เตรียมส่วนผสม!T:T)+SUMIF(กวนไส้!$C:$C,'รับ-จ่าย ประจำวัน'!$B604,กวนไส้!T:T)+SUMIF(ผลิต1!$C:$C,'รับ-จ่าย ประจำวัน'!$B604,ผลิต1!T:T)+SUMIF(ผลิต2!$C:$C,'รับ-จ่าย ประจำวัน'!$B604,ผลิต2!T:T)+SUMIF(เส้นแต่งหน้าขนมเค้ก!$C:$C,'รับ-จ่าย ประจำวัน'!$B604,เส้นแต่งหน้าขนมเค้ก!T:T)+SUMIF(แพ็ค!$C:$C,'รับ-จ่าย ประจำวัน'!$B604,แพ็ค!T:T)+SUMIF(ธุรการ!$C:$C,'รับ-จ่าย ประจำวัน'!$B604,ธุรการ!T:T)+SUMIF(เส้นแต่งหน้าขนมปัง!$C:$C,'รับ-จ่าย ประจำวัน'!$B604,เส้นแต่งหน้าขนมปัง!T:T)+SUMIF('วางแผนBC,CJ'!$C:$C,'รับ-จ่าย ประจำวัน'!$B604,'วางแผนBC,CJ'!T:T)+SUMIF(RD!$C:$C,'รับ-จ่าย ประจำวัน'!$B604,RD!T:T)+SUMIF('FG,ออนไล,คัดแยก'!$C:$C,'รับ-จ่าย ประจำวัน'!$B604,'FG,ออนไล,คัดแยก'!T:T)</f>
        <v>0</v>
      </c>
      <c r="BB604" s="16">
        <f>SUMIF(เตรียมส่วนผสม!$C:$C,'รับ-จ่าย ประจำวัน'!$B604,เตรียมส่วนผสม!U:U)+SUMIF(กวนไส้!$C:$C,'รับ-จ่าย ประจำวัน'!$B604,กวนไส้!U:U)+SUMIF(ผลิต1!$C:$C,'รับ-จ่าย ประจำวัน'!$B604,ผลิต1!U:U)+SUMIF(ผลิต2!$C:$C,'รับ-จ่าย ประจำวัน'!$B604,ผลิต2!U:U)+SUMIF(เส้นแต่งหน้าขนมเค้ก!$C:$C,'รับ-จ่าย ประจำวัน'!$B604,เส้นแต่งหน้าขนมเค้ก!U:U)+SUMIF(แพ็ค!$C:$C,'รับ-จ่าย ประจำวัน'!$B604,แพ็ค!U:U)+SUMIF(ธุรการ!$C:$C,'รับ-จ่าย ประจำวัน'!$B604,ธุรการ!U:U)+SUMIF(เส้นแต่งหน้าขนมปัง!$C:$C,'รับ-จ่าย ประจำวัน'!$B604,เส้นแต่งหน้าขนมปัง!U:U)+SUMIF('วางแผนBC,CJ'!$C:$C,'รับ-จ่าย ประจำวัน'!$B604,'วางแผนBC,CJ'!U:U)+SUMIF(RD!$C:$C,'รับ-จ่าย ประจำวัน'!$B604,RD!U:U)+SUMIF('FG,ออนไล,คัดแยก'!$C:$C,'รับ-จ่าย ประจำวัน'!$B604,'FG,ออนไล,คัดแยก'!U:U)</f>
        <v>10000</v>
      </c>
      <c r="BC604" s="16">
        <f>SUMIF(เตรียมส่วนผสม!$C:$C,'รับ-จ่าย ประจำวัน'!$B604,เตรียมส่วนผสม!V:V)+SUMIF(กวนไส้!$C:$C,'รับ-จ่าย ประจำวัน'!$B604,กวนไส้!V:V)+SUMIF(ผลิต1!$C:$C,'รับ-จ่าย ประจำวัน'!$B604,ผลิต1!V:V)+SUMIF(ผลิต2!$C:$C,'รับ-จ่าย ประจำวัน'!$B604,ผลิต2!V:V)+SUMIF(เส้นแต่งหน้าขนมเค้ก!$C:$C,'รับ-จ่าย ประจำวัน'!$B604,เส้นแต่งหน้าขนมเค้ก!V:V)+SUMIF(แพ็ค!$C:$C,'รับ-จ่าย ประจำวัน'!$B604,แพ็ค!V:V)+SUMIF(ธุรการ!$C:$C,'รับ-จ่าย ประจำวัน'!$B604,ธุรการ!V:V)+SUMIF(เส้นแต่งหน้าขนมปัง!$C:$C,'รับ-จ่าย ประจำวัน'!$B604,เส้นแต่งหน้าขนมปัง!V:V)+SUMIF('วางแผนBC,CJ'!$C:$C,'รับ-จ่าย ประจำวัน'!$B604,'วางแผนBC,CJ'!V:V)+SUMIF(RD!$C:$C,'รับ-จ่าย ประจำวัน'!$B604,RD!V:V)+SUMIF('FG,ออนไล,คัดแยก'!$C:$C,'รับ-จ่าย ประจำวัน'!$B604,'FG,ออนไล,คัดแยก'!V:V)</f>
        <v>10000</v>
      </c>
      <c r="BD604" s="16">
        <f>SUMIF(เตรียมส่วนผสม!$C:$C,'รับ-จ่าย ประจำวัน'!$B604,เตรียมส่วนผสม!W:W)+SUMIF(กวนไส้!$C:$C,'รับ-จ่าย ประจำวัน'!$B604,กวนไส้!W:W)+SUMIF(ผลิต1!$C:$C,'รับ-จ่าย ประจำวัน'!$B604,ผลิต1!W:W)+SUMIF(ผลิต2!$C:$C,'รับ-จ่าย ประจำวัน'!$B604,ผลิต2!W:W)+SUMIF(เส้นแต่งหน้าขนมเค้ก!$C:$C,'รับ-จ่าย ประจำวัน'!$B604,เส้นแต่งหน้าขนมเค้ก!W:W)+SUMIF(แพ็ค!$C:$C,'รับ-จ่าย ประจำวัน'!$B604,แพ็ค!W:W)+SUMIF(ธุรการ!$C:$C,'รับ-จ่าย ประจำวัน'!$B604,ธุรการ!W:W)+SUMIF(เส้นแต่งหน้าขนมปัง!$C:$C,'รับ-จ่าย ประจำวัน'!$B604,เส้นแต่งหน้าขนมปัง!W:W)+SUMIF('วางแผนBC,CJ'!$C:$C,'รับ-จ่าย ประจำวัน'!$B604,'วางแผนBC,CJ'!W:W)+SUMIF(RD!$C:$C,'รับ-จ่าย ประจำวัน'!$B604,RD!W:W)+SUMIF('FG,ออนไล,คัดแยก'!$C:$C,'รับ-จ่าย ประจำวัน'!$B604,'FG,ออนไล,คัดแยก'!W:W)</f>
        <v>5000</v>
      </c>
      <c r="BE604" s="16">
        <f>SUMIF(เตรียมส่วนผสม!$C:$C,'รับ-จ่าย ประจำวัน'!$B604,เตรียมส่วนผสม!X:X)+SUMIF(กวนไส้!$C:$C,'รับ-จ่าย ประจำวัน'!$B604,กวนไส้!X:X)+SUMIF(ผลิต1!$C:$C,'รับ-จ่าย ประจำวัน'!$B604,ผลิต1!X:X)+SUMIF(ผลิต2!$C:$C,'รับ-จ่าย ประจำวัน'!$B604,ผลิต2!X:X)+SUMIF(เส้นแต่งหน้าขนมเค้ก!$C:$C,'รับ-จ่าย ประจำวัน'!$B604,เส้นแต่งหน้าขนมเค้ก!X:X)+SUMIF(แพ็ค!$C:$C,'รับ-จ่าย ประจำวัน'!$B604,แพ็ค!X:X)+SUMIF(ธุรการ!$C:$C,'รับ-จ่าย ประจำวัน'!$B604,ธุรการ!X:X)+SUMIF(เส้นแต่งหน้าขนมปัง!$C:$C,'รับ-จ่าย ประจำวัน'!$B604,เส้นแต่งหน้าขนมปัง!X:X)+SUMIF('วางแผนBC,CJ'!$C:$C,'รับ-จ่าย ประจำวัน'!$B604,'วางแผนBC,CJ'!X:X)+SUMIF(RD!$C:$C,'รับ-จ่าย ประจำวัน'!$B604,RD!X:X)+SUMIF('FG,ออนไล,คัดแยก'!$C:$C,'รับ-จ่าย ประจำวัน'!$B604,'FG,ออนไล,คัดแยก'!X:X)</f>
        <v>0</v>
      </c>
      <c r="BF604" s="16">
        <f>SUMIF(เตรียมส่วนผสม!$C:$C,'รับ-จ่าย ประจำวัน'!$B604,เตรียมส่วนผสม!Y:Y)+SUMIF(กวนไส้!$C:$C,'รับ-จ่าย ประจำวัน'!$B604,กวนไส้!Y:Y)+SUMIF(ผลิต1!$C:$C,'รับ-จ่าย ประจำวัน'!$B604,ผลิต1!Y:Y)+SUMIF(ผลิต2!$C:$C,'รับ-จ่าย ประจำวัน'!$B604,ผลิต2!Y:Y)+SUMIF(เส้นแต่งหน้าขนมเค้ก!$C:$C,'รับ-จ่าย ประจำวัน'!$B604,เส้นแต่งหน้าขนมเค้ก!Y:Y)+SUMIF(แพ็ค!$C:$C,'รับ-จ่าย ประจำวัน'!$B604,แพ็ค!Y:Y)+SUMIF(ธุรการ!$C:$C,'รับ-จ่าย ประจำวัน'!$B604,ธุรการ!Y:Y)+SUMIF(เส้นแต่งหน้าขนมปัง!$C:$C,'รับ-จ่าย ประจำวัน'!$B604,เส้นแต่งหน้าขนมปัง!Y:Y)+SUMIF('วางแผนBC,CJ'!$C:$C,'รับ-จ่าย ประจำวัน'!$B604,'วางแผนBC,CJ'!Y:Y)+SUMIF(RD!$C:$C,'รับ-จ่าย ประจำวัน'!$B604,RD!Y:Y)+SUMIF('FG,ออนไล,คัดแยก'!$C:$C,'รับ-จ่าย ประจำวัน'!$B604,'FG,ออนไล,คัดแยก'!Y:Y)</f>
        <v>5000</v>
      </c>
      <c r="BG604" s="16">
        <f>SUMIF(เตรียมส่วนผสม!$C:$C,'รับ-จ่าย ประจำวัน'!$B604,เตรียมส่วนผสม!Z:Z)+SUMIF(กวนไส้!$C:$C,'รับ-จ่าย ประจำวัน'!$B604,กวนไส้!Z:Z)+SUMIF(ผลิต1!$C:$C,'รับ-จ่าย ประจำวัน'!$B604,ผลิต1!Z:Z)+SUMIF(ผลิต2!$C:$C,'รับ-จ่าย ประจำวัน'!$B604,ผลิต2!Z:Z)+SUMIF(เส้นแต่งหน้าขนมเค้ก!$C:$C,'รับ-จ่าย ประจำวัน'!$B604,เส้นแต่งหน้าขนมเค้ก!Z:Z)+SUMIF(แพ็ค!$C:$C,'รับ-จ่าย ประจำวัน'!$B604,แพ็ค!Z:Z)+SUMIF(ธุรการ!$C:$C,'รับ-จ่าย ประจำวัน'!$B604,ธุรการ!Z:Z)+SUMIF(เส้นแต่งหน้าขนมปัง!$C:$C,'รับ-จ่าย ประจำวัน'!$B604,เส้นแต่งหน้าขนมปัง!Z:Z)+SUMIF('วางแผนBC,CJ'!$C:$C,'รับ-จ่าย ประจำวัน'!$B604,'วางแผนBC,CJ'!Z:Z)+SUMIF(RD!$C:$C,'รับ-จ่าย ประจำวัน'!$B604,RD!Z:Z)+SUMIF('FG,ออนไล,คัดแยก'!$C:$C,'รับ-จ่าย ประจำวัน'!$B604,'FG,ออนไล,คัดแยก'!Z:Z)</f>
        <v>5000</v>
      </c>
      <c r="BH604" s="16">
        <f>SUMIF(เตรียมส่วนผสม!$C:$C,'รับ-จ่าย ประจำวัน'!$B604,เตรียมส่วนผสม!AA:AA)+SUMIF(กวนไส้!$C:$C,'รับ-จ่าย ประจำวัน'!$B604,กวนไส้!AA:AA)+SUMIF(ผลิต1!$C:$C,'รับ-จ่าย ประจำวัน'!$B604,ผลิต1!AA:AA)+SUMIF(ผลิต2!$C:$C,'รับ-จ่าย ประจำวัน'!$B604,ผลิต2!AA:AA)+SUMIF(เส้นแต่งหน้าขนมเค้ก!$C:$C,'รับ-จ่าย ประจำวัน'!$B604,เส้นแต่งหน้าขนมเค้ก!AA:AA)+SUMIF(แพ็ค!$C:$C,'รับ-จ่าย ประจำวัน'!$B604,แพ็ค!AA:AA)+SUMIF(ธุรการ!$C:$C,'รับ-จ่าย ประจำวัน'!$B604,ธุรการ!AA:AA)+SUMIF(เส้นแต่งหน้าขนมปัง!$C:$C,'รับ-จ่าย ประจำวัน'!$B604,เส้นแต่งหน้าขนมปัง!AA:AA)+SUMIF('วางแผนBC,CJ'!$C:$C,'รับ-จ่าย ประจำวัน'!$B604,'วางแผนBC,CJ'!AA:AA)+SUMIF(RD!$C:$C,'รับ-จ่าย ประจำวัน'!$B604,RD!AA:AA)+SUMIF('FG,ออนไล,คัดแยก'!$C:$C,'รับ-จ่าย ประจำวัน'!$B604,'FG,ออนไล,คัดแยก'!AA:AA)</f>
        <v>0</v>
      </c>
      <c r="BI604" s="16">
        <f>SUMIF(เตรียมส่วนผสม!$C:$C,'รับ-จ่าย ประจำวัน'!$B604,เตรียมส่วนผสม!AB:AB)+SUMIF(กวนไส้!$C:$C,'รับ-จ่าย ประจำวัน'!$B604,กวนไส้!AB:AB)+SUMIF(ผลิต1!$C:$C,'รับ-จ่าย ประจำวัน'!$B604,ผลิต1!AB:AB)+SUMIF(ผลิต2!$C:$C,'รับ-จ่าย ประจำวัน'!$B604,ผลิต2!AB:AB)+SUMIF(เส้นแต่งหน้าขนมเค้ก!$C:$C,'รับ-จ่าย ประจำวัน'!$B604,เส้นแต่งหน้าขนมเค้ก!AB:AB)+SUMIF(แพ็ค!$C:$C,'รับ-จ่าย ประจำวัน'!$B604,แพ็ค!AB:AB)+SUMIF(ธุรการ!$C:$C,'รับ-จ่าย ประจำวัน'!$B604,ธุรการ!AB:AB)+SUMIF(เส้นแต่งหน้าขนมปัง!$C:$C,'รับ-จ่าย ประจำวัน'!$B604,เส้นแต่งหน้าขนมปัง!AB:AB)+SUMIF('วางแผนBC,CJ'!$C:$C,'รับ-จ่าย ประจำวัน'!$B604,'วางแผนBC,CJ'!AB:AB)+SUMIF(RD!$C:$C,'รับ-จ่าย ประจำวัน'!$B604,RD!AB:AB)+SUMIF('FG,ออนไล,คัดแยก'!$C:$C,'รับ-จ่าย ประจำวัน'!$B604,'FG,ออนไล,คัดแยก'!AB:AB)</f>
        <v>5000</v>
      </c>
      <c r="BJ604" s="16">
        <f>SUMIF(เตรียมส่วนผสม!$C:$C,'รับ-จ่าย ประจำวัน'!$B604,เตรียมส่วนผสม!AC:AC)+SUMIF(กวนไส้!$C:$C,'รับ-จ่าย ประจำวัน'!$B604,กวนไส้!AC:AC)+SUMIF(ผลิต1!$C:$C,'รับ-จ่าย ประจำวัน'!$B604,ผลิต1!AC:AC)+SUMIF(ผลิต2!$C:$C,'รับ-จ่าย ประจำวัน'!$B604,ผลิต2!AC:AC)+SUMIF(เส้นแต่งหน้าขนมเค้ก!$C:$C,'รับ-จ่าย ประจำวัน'!$B604,เส้นแต่งหน้าขนมเค้ก!AC:AC)+SUMIF(แพ็ค!$C:$C,'รับ-จ่าย ประจำวัน'!$B604,แพ็ค!AC:AC)+SUMIF(ธุรการ!$C:$C,'รับ-จ่าย ประจำวัน'!$B604,ธุรการ!AC:AC)+SUMIF(เส้นแต่งหน้าขนมปัง!$C:$C,'รับ-จ่าย ประจำวัน'!$B604,เส้นแต่งหน้าขนมปัง!AC:AC)+SUMIF('วางแผนBC,CJ'!$C:$C,'รับ-จ่าย ประจำวัน'!$B604,'วางแผนBC,CJ'!AC:AC)+SUMIF(RD!$C:$C,'รับ-จ่าย ประจำวัน'!$B604,RD!AC:AC)+SUMIF('FG,ออนไล,คัดแยก'!$C:$C,'รับ-จ่าย ประจำวัน'!$B604,'FG,ออนไล,คัดแยก'!AC:AC)</f>
        <v>10000</v>
      </c>
      <c r="BK604" s="16">
        <f>SUMIF(เตรียมส่วนผสม!$C:$C,'รับ-จ่าย ประจำวัน'!$B604,เตรียมส่วนผสม!AD:AD)+SUMIF(กวนไส้!$C:$C,'รับ-จ่าย ประจำวัน'!$B604,กวนไส้!AD:AD)+SUMIF(ผลิต1!$C:$C,'รับ-จ่าย ประจำวัน'!$B604,ผลิต1!AD:AD)+SUMIF(ผลิต2!$C:$C,'รับ-จ่าย ประจำวัน'!$B604,ผลิต2!AD:AD)+SUMIF(เส้นแต่งหน้าขนมเค้ก!$C:$C,'รับ-จ่าย ประจำวัน'!$B604,เส้นแต่งหน้าขนมเค้ก!AD:AD)+SUMIF(แพ็ค!$C:$C,'รับ-จ่าย ประจำวัน'!$B604,แพ็ค!AD:AD)+SUMIF(ธุรการ!$C:$C,'รับ-จ่าย ประจำวัน'!$B604,ธุรการ!AD:AD)+SUMIF(เส้นแต่งหน้าขนมปัง!$C:$C,'รับ-จ่าย ประจำวัน'!$B604,เส้นแต่งหน้าขนมปัง!AD:AD)+SUMIF('วางแผนBC,CJ'!$C:$C,'รับ-จ่าย ประจำวัน'!$B604,'วางแผนBC,CJ'!AD:AD)+SUMIF(RD!$C:$C,'รับ-จ่าย ประจำวัน'!$B604,RD!AD:AD)+SUMIF('FG,ออนไล,คัดแยก'!$C:$C,'รับ-จ่าย ประจำวัน'!$B604,'FG,ออนไล,คัดแยก'!AD:AD)</f>
        <v>5000</v>
      </c>
      <c r="BL604" s="16">
        <f>SUMIF(เตรียมส่วนผสม!$C:$C,'รับ-จ่าย ประจำวัน'!$B604,เตรียมส่วนผสม!AE:AE)+SUMIF(กวนไส้!$C:$C,'รับ-จ่าย ประจำวัน'!$B604,กวนไส้!AE:AE)+SUMIF(ผลิต1!$C:$C,'รับ-จ่าย ประจำวัน'!$B604,ผลิต1!AE:AE)+SUMIF(ผลิต2!$C:$C,'รับ-จ่าย ประจำวัน'!$B604,ผลิต2!AE:AE)+SUMIF(เส้นแต่งหน้าขนมเค้ก!$C:$C,'รับ-จ่าย ประจำวัน'!$B604,เส้นแต่งหน้าขนมเค้ก!AE:AE)+SUMIF(แพ็ค!$C:$C,'รับ-จ่าย ประจำวัน'!$B604,แพ็ค!AE:AE)+SUMIF(ธุรการ!$C:$C,'รับ-จ่าย ประจำวัน'!$B604,ธุรการ!AE:AE)+SUMIF(เส้นแต่งหน้าขนมปัง!$C:$C,'รับ-จ่าย ประจำวัน'!$B604,เส้นแต่งหน้าขนมปัง!AE:AE)+SUMIF('วางแผนBC,CJ'!$C:$C,'รับ-จ่าย ประจำวัน'!$B604,'วางแผนBC,CJ'!AE:AE)+SUMIF(RD!$C:$C,'รับ-จ่าย ประจำวัน'!$B604,RD!AE:AE)+SUMIF('FG,ออนไล,คัดแยก'!$C:$C,'รับ-จ่าย ประจำวัน'!$B604,'FG,ออนไล,คัดแยก'!AE:AE)</f>
        <v>5000</v>
      </c>
      <c r="BM604" s="16">
        <f>SUMIF(เตรียมส่วนผสม!$C:$C,'รับ-จ่าย ประจำวัน'!$B604,เตรียมส่วนผสม!AF:AF)+SUMIF(กวนไส้!$C:$C,'รับ-จ่าย ประจำวัน'!$B604,กวนไส้!AF:AF)+SUMIF(ผลิต1!$C:$C,'รับ-จ่าย ประจำวัน'!$B604,ผลิต1!AF:AF)+SUMIF(ผลิต2!$C:$C,'รับ-จ่าย ประจำวัน'!$B604,ผลิต2!AF:AF)+SUMIF(เส้นแต่งหน้าขนมเค้ก!$C:$C,'รับ-จ่าย ประจำวัน'!$B604,เส้นแต่งหน้าขนมเค้ก!AF:AF)+SUMIF(แพ็ค!$C:$C,'รับ-จ่าย ประจำวัน'!$B604,แพ็ค!AF:AF)+SUMIF(ธุรการ!$C:$C,'รับ-จ่าย ประจำวัน'!$B604,ธุรการ!AF:AF)+SUMIF(เส้นแต่งหน้าขนมปัง!$C:$C,'รับ-จ่าย ประจำวัน'!$B604,เส้นแต่งหน้าขนมปัง!AF:AF)+SUMIF('วางแผนBC,CJ'!$C:$C,'รับ-จ่าย ประจำวัน'!$B604,'วางแผนBC,CJ'!AF:AF)+SUMIF(RD!$C:$C,'รับ-จ่าย ประจำวัน'!$B604,RD!AF:AF)+SUMIF('FG,ออนไล,คัดแยก'!$C:$C,'รับ-จ่าย ประจำวัน'!$B604,'FG,ออนไล,คัดแยก'!AF:AF)</f>
        <v>5000</v>
      </c>
      <c r="BN604" s="16">
        <f>SUMIF(เตรียมส่วนผสม!$C:$C,'รับ-จ่าย ประจำวัน'!$B604,เตรียมส่วนผสม!AG:AG)+SUMIF(กวนไส้!$C:$C,'รับ-จ่าย ประจำวัน'!$B604,กวนไส้!AG:AG)+SUMIF(ผลิต1!$C:$C,'รับ-จ่าย ประจำวัน'!$B604,ผลิต1!AG:AG)+SUMIF(ผลิต2!$C:$C,'รับ-จ่าย ประจำวัน'!$B604,ผลิต2!AG:AG)+SUMIF(เส้นแต่งหน้าขนมเค้ก!$C:$C,'รับ-จ่าย ประจำวัน'!$B604,เส้นแต่งหน้าขนมเค้ก!AG:AG)+SUMIF(แพ็ค!$C:$C,'รับ-จ่าย ประจำวัน'!$B604,แพ็ค!AG:AG)+SUMIF(ธุรการ!$C:$C,'รับ-จ่าย ประจำวัน'!$B604,ธุรการ!AG:AG)+SUMIF(เส้นแต่งหน้าขนมปัง!$C:$C,'รับ-จ่าย ประจำวัน'!$B604,เส้นแต่งหน้าขนมปัง!AG:AG)+SUMIF('วางแผนBC,CJ'!$C:$C,'รับ-จ่าย ประจำวัน'!$B604,'วางแผนBC,CJ'!AG:AG)+SUMIF(RD!$C:$C,'รับ-จ่าย ประจำวัน'!$B604,RD!AG:AG)+SUMIF('FG,ออนไล,คัดแยก'!$C:$C,'รับ-จ่าย ประจำวัน'!$B604,'FG,ออนไล,คัดแยก'!AG:AG)</f>
        <v>5000</v>
      </c>
      <c r="BO604" s="16">
        <f>SUMIF(เตรียมส่วนผสม!$C:$C,'รับ-จ่าย ประจำวัน'!$B604,เตรียมส่วนผสม!AH:AH)+SUMIF(กวนไส้!$C:$C,'รับ-จ่าย ประจำวัน'!$B604,กวนไส้!AH:AH)+SUMIF(ผลิต1!$C:$C,'รับ-จ่าย ประจำวัน'!$B604,ผลิต1!AH:AH)+SUMIF(ผลิต2!$C:$C,'รับ-จ่าย ประจำวัน'!$B604,ผลิต2!AH:AH)+SUMIF(เส้นแต่งหน้าขนมเค้ก!$C:$C,'รับ-จ่าย ประจำวัน'!$B604,เส้นแต่งหน้าขนมเค้ก!AH:AH)+SUMIF(แพ็ค!$C:$C,'รับ-จ่าย ประจำวัน'!$B604,แพ็ค!AH:AH)+SUMIF(ธุรการ!$C:$C,'รับ-จ่าย ประจำวัน'!$B604,ธุรการ!AH:AH)+SUMIF(เส้นแต่งหน้าขนมปัง!$C:$C,'รับ-จ่าย ประจำวัน'!$B604,เส้นแต่งหน้าขนมปัง!AH:AH)+SUMIF('วางแผนBC,CJ'!$C:$C,'รับ-จ่าย ประจำวัน'!$B604,'วางแผนBC,CJ'!AH:AH)+SUMIF(RD!$C:$C,'รับ-จ่าย ประจำวัน'!$B604,RD!AH:AH)+SUMIF('FG,ออนไล,คัดแยก'!$C:$C,'รับ-จ่าย ประจำวัน'!$B604,'FG,ออนไล,คัดแยก'!AH:AH)</f>
        <v>0</v>
      </c>
      <c r="BP604" s="16">
        <f>SUMIF(เตรียมส่วนผสม!$C:$C,'รับ-จ่าย ประจำวัน'!$B604,เตรียมส่วนผสม!AI:AI)+SUMIF(กวนไส้!$C:$C,'รับ-จ่าย ประจำวัน'!$B604,กวนไส้!AI:AI)+SUMIF(ผลิต1!$C:$C,'รับ-จ่าย ประจำวัน'!$B604,ผลิต1!AI:AI)+SUMIF(ผลิต2!$C:$C,'รับ-จ่าย ประจำวัน'!$B604,ผลิต2!AI:AI)+SUMIF(เส้นแต่งหน้าขนมเค้ก!$C:$C,'รับ-จ่าย ประจำวัน'!$B604,เส้นแต่งหน้าขนมเค้ก!AI:AI)+SUMIF(แพ็ค!$C:$C,'รับ-จ่าย ประจำวัน'!$B604,แพ็ค!AI:AI)+SUMIF(ธุรการ!$C:$C,'รับ-จ่าย ประจำวัน'!$B604,ธุรการ!AI:AI)+SUMIF(เส้นแต่งหน้าขนมปัง!$C:$C,'รับ-จ่าย ประจำวัน'!$B604,เส้นแต่งหน้าขนมปัง!AI:AI)+SUMIF('วางแผนBC,CJ'!$C:$C,'รับ-จ่าย ประจำวัน'!$B604,'วางแผนBC,CJ'!AI:AI)+SUMIF(RD!$C:$C,'รับ-จ่าย ประจำวัน'!$B604,RD!AI:AI)+SUMIF('FG,ออนไล,คัดแยก'!$C:$C,'รับ-จ่าย ประจำวัน'!$B604,'FG,ออนไล,คัดแยก'!AI:AI)</f>
        <v>5000</v>
      </c>
      <c r="BQ604" s="16">
        <f>SUMIF(เตรียมส่วนผสม!$C:$C,'รับ-จ่าย ประจำวัน'!$B604,เตรียมส่วนผสม!AJ:AJ)+SUMIF(กวนไส้!$C:$C,'รับ-จ่าย ประจำวัน'!$B604,กวนไส้!AJ:AJ)+SUMIF(ผลิต1!$C:$C,'รับ-จ่าย ประจำวัน'!$B604,ผลิต1!AJ:AJ)+SUMIF(ผลิต2!$C:$C,'รับ-จ่าย ประจำวัน'!$B604,ผลิต2!AJ:AJ)+SUMIF(เส้นแต่งหน้าขนมเค้ก!$C:$C,'รับ-จ่าย ประจำวัน'!$B604,เส้นแต่งหน้าขนมเค้ก!AJ:AJ)+SUMIF(แพ็ค!$C:$C,'รับ-จ่าย ประจำวัน'!$B604,แพ็ค!AJ:AJ)+SUMIF(ธุรการ!$C:$C,'รับ-จ่าย ประจำวัน'!$B604,ธุรการ!AJ:AJ)+SUMIF(เส้นแต่งหน้าขนมปัง!$C:$C,'รับ-จ่าย ประจำวัน'!$B604,เส้นแต่งหน้าขนมปัง!AJ:AJ)+SUMIF('วางแผนBC,CJ'!$C:$C,'รับ-จ่าย ประจำวัน'!$B604,'วางแผนBC,CJ'!AJ:AJ)+SUMIF(RD!$C:$C,'รับ-จ่าย ประจำวัน'!$B604,RD!AJ:AJ)+SUMIF('FG,ออนไล,คัดแยก'!$C:$C,'รับ-จ่าย ประจำวัน'!$B604,'FG,ออนไล,คัดแยก'!AJ:AJ)</f>
        <v>15000</v>
      </c>
      <c r="BR604" s="16">
        <f>SUMIF(เตรียมส่วนผสม!$C:$C,'รับ-จ่าย ประจำวัน'!$B604,เตรียมส่วนผสม!AK:AK)+SUMIF(กวนไส้!$C:$C,'รับ-จ่าย ประจำวัน'!$B604,กวนไส้!AK:AK)+SUMIF(ผลิต1!$C:$C,'รับ-จ่าย ประจำวัน'!$B604,ผลิต1!AK:AK)+SUMIF(ผลิต2!$C:$C,'รับ-จ่าย ประจำวัน'!$B604,ผลิต2!AK:AK)+SUMIF(เส้นแต่งหน้าขนมเค้ก!$C:$C,'รับ-จ่าย ประจำวัน'!$B604,เส้นแต่งหน้าขนมเค้ก!AK:AK)+SUMIF(แพ็ค!$C:$C,'รับ-จ่าย ประจำวัน'!$B604,แพ็ค!AK:AK)+SUMIF(ธุรการ!$C:$C,'รับ-จ่าย ประจำวัน'!$B604,ธุรการ!AK:AK)+SUMIF(เส้นแต่งหน้าขนมปัง!$C:$C,'รับ-จ่าย ประจำวัน'!$B604,เส้นแต่งหน้าขนมปัง!AK:AK)+SUMIF('วางแผนBC,CJ'!$C:$C,'รับ-จ่าย ประจำวัน'!$B604,'วางแผนBC,CJ'!AK:AK)+SUMIF(RD!$C:$C,'รับ-จ่าย ประจำวัน'!$B604,RD!AK:AK)+SUMIF('FG,ออนไล,คัดแยก'!$C:$C,'รับ-จ่าย ประจำวัน'!$B604,'FG,ออนไล,คัดแยก'!AK:AK)</f>
        <v>10000</v>
      </c>
      <c r="BS604" s="16">
        <f>SUMIF(เตรียมส่วนผสม!$C:$C,'รับ-จ่าย ประจำวัน'!$B604,เตรียมส่วนผสม!AL:AL)+SUMIF(กวนไส้!$C:$C,'รับ-จ่าย ประจำวัน'!$B604,กวนไส้!AL:AL)+SUMIF(ผลิต1!$C:$C,'รับ-จ่าย ประจำวัน'!$B604,ผลิต1!AL:AL)+SUMIF(ผลิต2!$C:$C,'รับ-จ่าย ประจำวัน'!$B604,ผลิต2!AL:AL)+SUMIF(เส้นแต่งหน้าขนมเค้ก!$C:$C,'รับ-จ่าย ประจำวัน'!$B604,เส้นแต่งหน้าขนมเค้ก!AL:AL)+SUMIF(แพ็ค!$C:$C,'รับ-จ่าย ประจำวัน'!$B604,แพ็ค!AL:AL)+SUMIF(ธุรการ!$C:$C,'รับ-จ่าย ประจำวัน'!$B604,ธุรการ!AL:AL)+SUMIF(เส้นแต่งหน้าขนมปัง!$C:$C,'รับ-จ่าย ประจำวัน'!$B604,เส้นแต่งหน้าขนมปัง!AL:AL)+SUMIF('วางแผนBC,CJ'!$C:$C,'รับ-จ่าย ประจำวัน'!$B604,'วางแผนBC,CJ'!AL:AL)+SUMIF(RD!$C:$C,'รับ-จ่าย ประจำวัน'!$B604,RD!AL:AL)+SUMIF('FG,ออนไล,คัดแยก'!$C:$C,'รับ-จ่าย ประจำวัน'!$B604,'FG,ออนไล,คัดแยก'!AL:AL)</f>
        <v>0</v>
      </c>
      <c r="BT604" s="18">
        <f t="shared" si="131"/>
        <v>150000</v>
      </c>
      <c r="BU604" s="116"/>
      <c r="BV604" s="146">
        <f t="shared" si="132"/>
        <v>135000</v>
      </c>
      <c r="BW604" s="184">
        <v>30</v>
      </c>
      <c r="BX604" s="172">
        <f t="shared" si="133"/>
        <v>5000</v>
      </c>
      <c r="BY604" s="188">
        <f t="shared" si="122"/>
        <v>27</v>
      </c>
      <c r="BZ604" s="180">
        <f t="shared" ca="1" si="128"/>
        <v>46230</v>
      </c>
      <c r="CA604" s="93"/>
      <c r="CB604" s="93"/>
      <c r="CC604" s="93"/>
      <c r="CD604" s="93"/>
      <c r="CE604" s="93"/>
      <c r="CF604" s="93"/>
      <c r="CG604" s="93"/>
      <c r="CH604" s="93"/>
      <c r="CI604" s="93"/>
      <c r="CJ604" s="97"/>
      <c r="CK604" s="9">
        <f t="shared" si="123"/>
        <v>135000</v>
      </c>
    </row>
    <row r="605" spans="1:89" x14ac:dyDescent="0.5">
      <c r="A605" s="149"/>
      <c r="B605" s="34">
        <v>1023401149</v>
      </c>
      <c r="C605" s="154" t="s">
        <v>2122</v>
      </c>
      <c r="D605" s="141" t="s">
        <v>91</v>
      </c>
      <c r="E605" s="25"/>
      <c r="F605" s="132"/>
      <c r="G605" s="25"/>
      <c r="H605" s="12">
        <v>27000</v>
      </c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11"/>
      <c r="AF605" s="11"/>
      <c r="AG605" s="11"/>
      <c r="AH605" s="11"/>
      <c r="AI605" s="25"/>
      <c r="AJ605" s="25"/>
      <c r="AK605" s="25"/>
      <c r="AL605" s="25"/>
      <c r="AM605" s="25"/>
      <c r="AN605" s="15">
        <f t="shared" si="130"/>
        <v>0</v>
      </c>
      <c r="AO605" s="16">
        <f>SUMIF(เตรียมส่วนผสม!$C:$C,'รับ-จ่าย ประจำวัน'!$B605,เตรียมส่วนผสม!H:H)+SUMIF(กวนไส้!$C:$C,'รับ-จ่าย ประจำวัน'!$B605,กวนไส้!H:H)+SUMIF(ผลิต1!$C:$C,'รับ-จ่าย ประจำวัน'!$B605,ผลิต1!H:H)+SUMIF(ผลิต2!$C:$C,'รับ-จ่าย ประจำวัน'!$B605,ผลิต2!H:H)+SUMIF(เส้นแต่งหน้าขนมเค้ก!$C:$C,'รับ-จ่าย ประจำวัน'!$B605,เส้นแต่งหน้าขนมเค้ก!H:H)+SUMIF(แพ็ค!$C:$C,'รับ-จ่าย ประจำวัน'!$B605,แพ็ค!H:H)+SUMIF(ธุรการ!$C:$C,'รับ-จ่าย ประจำวัน'!$B605,ธุรการ!H:H)+SUMIF(เส้นแต่งหน้าขนมปัง!$C:$C,'รับ-จ่าย ประจำวัน'!$B605,เส้นแต่งหน้าขนมปัง!H:H)+SUMIF('วางแผนBC,CJ'!$C:$C,'รับ-จ่าย ประจำวัน'!$B605,'วางแผนBC,CJ'!H:H)+SUMIF(RD!$C:$C,'รับ-จ่าย ประจำวัน'!$B605,RD!H:H)+SUMIF('FG,ออนไล,คัดแยก'!$C:$C,'รับ-จ่าย ประจำวัน'!$B605,'FG,ออนไล,คัดแยก'!H:H)</f>
        <v>0</v>
      </c>
      <c r="AP605" s="16">
        <f>SUMIF(เตรียมส่วนผสม!$C:$C,'รับ-จ่าย ประจำวัน'!$B605,เตรียมส่วนผสม!I:I)+SUMIF(กวนไส้!$C:$C,'รับ-จ่าย ประจำวัน'!$B605,กวนไส้!I:I)+SUMIF(ผลิต1!$C:$C,'รับ-จ่าย ประจำวัน'!$B605,ผลิต1!I:I)+SUMIF(ผลิต2!$C:$C,'รับ-จ่าย ประจำวัน'!$B605,ผลิต2!I:I)+SUMIF(เส้นแต่งหน้าขนมเค้ก!$C:$C,'รับ-จ่าย ประจำวัน'!$B605,เส้นแต่งหน้าขนมเค้ก!I:I)+SUMIF(แพ็ค!$C:$C,'รับ-จ่าย ประจำวัน'!$B605,แพ็ค!I:I)+SUMIF(ธุรการ!$C:$C,'รับ-จ่าย ประจำวัน'!$B605,ธุรการ!I:I)+SUMIF(เส้นแต่งหน้าขนมปัง!$C:$C,'รับ-จ่าย ประจำวัน'!$B605,เส้นแต่งหน้าขนมปัง!I:I)+SUMIF('วางแผนBC,CJ'!$C:$C,'รับ-จ่าย ประจำวัน'!$B605,'วางแผนBC,CJ'!I:I)+SUMIF(RD!$C:$C,'รับ-จ่าย ประจำวัน'!$B605,RD!I:I)+SUMIF('FG,ออนไล,คัดแยก'!$C:$C,'รับ-จ่าย ประจำวัน'!$B605,'FG,ออนไล,คัดแยก'!I:I)</f>
        <v>0</v>
      </c>
      <c r="AQ605" s="16">
        <f>SUMIF(เตรียมส่วนผสม!$C:$C,'รับ-จ่าย ประจำวัน'!$B605,เตรียมส่วนผสม!J:J)+SUMIF(กวนไส้!$C:$C,'รับ-จ่าย ประจำวัน'!$B605,กวนไส้!J:J)+SUMIF(ผลิต1!$C:$C,'รับ-จ่าย ประจำวัน'!$B605,ผลิต1!J:J)+SUMIF(ผลิต2!$C:$C,'รับ-จ่าย ประจำวัน'!$B605,ผลิต2!J:J)+SUMIF(เส้นแต่งหน้าขนมเค้ก!$C:$C,'รับ-จ่าย ประจำวัน'!$B605,เส้นแต่งหน้าขนมเค้ก!J:J)+SUMIF(แพ็ค!$C:$C,'รับ-จ่าย ประจำวัน'!$B605,แพ็ค!J:J)+SUMIF(ธุรการ!$C:$C,'รับ-จ่าย ประจำวัน'!$B605,ธุรการ!J:J)+SUMIF(เส้นแต่งหน้าขนมปัง!$C:$C,'รับ-จ่าย ประจำวัน'!$B605,เส้นแต่งหน้าขนมปัง!J:J)+SUMIF('วางแผนBC,CJ'!$C:$C,'รับ-จ่าย ประจำวัน'!$B605,'วางแผนBC,CJ'!J:J)+SUMIF(RD!$C:$C,'รับ-จ่าย ประจำวัน'!$B605,RD!J:J)+SUMIF('FG,ออนไล,คัดแยก'!$C:$C,'รับ-จ่าย ประจำวัน'!$B605,'FG,ออนไล,คัดแยก'!J:J)</f>
        <v>0</v>
      </c>
      <c r="AR605" s="16">
        <f>SUMIF(เตรียมส่วนผสม!$C:$C,'รับ-จ่าย ประจำวัน'!$B605,เตรียมส่วนผสม!K:K)+SUMIF(กวนไส้!$C:$C,'รับ-จ่าย ประจำวัน'!$B605,กวนไส้!K:K)+SUMIF(ผลิต1!$C:$C,'รับ-จ่าย ประจำวัน'!$B605,ผลิต1!K:K)+SUMIF(ผลิต2!$C:$C,'รับ-จ่าย ประจำวัน'!$B605,ผลิต2!K:K)+SUMIF(เส้นแต่งหน้าขนมเค้ก!$C:$C,'รับ-จ่าย ประจำวัน'!$B605,เส้นแต่งหน้าขนมเค้ก!K:K)+SUMIF(แพ็ค!$C:$C,'รับ-จ่าย ประจำวัน'!$B605,แพ็ค!K:K)+SUMIF(ธุรการ!$C:$C,'รับ-จ่าย ประจำวัน'!$B605,ธุรการ!K:K)+SUMIF(เส้นแต่งหน้าขนมปัง!$C:$C,'รับ-จ่าย ประจำวัน'!$B605,เส้นแต่งหน้าขนมปัง!K:K)+SUMIF('วางแผนBC,CJ'!$C:$C,'รับ-จ่าย ประจำวัน'!$B605,'วางแผนBC,CJ'!K:K)+SUMIF(RD!$C:$C,'รับ-จ่าย ประจำวัน'!$B605,RD!K:K)+SUMIF('FG,ออนไล,คัดแยก'!$C:$C,'รับ-จ่าย ประจำวัน'!$B605,'FG,ออนไล,คัดแยก'!K:K)</f>
        <v>3000</v>
      </c>
      <c r="AS605" s="16">
        <f>SUMIF(เตรียมส่วนผสม!$C:$C,'รับ-จ่าย ประจำวัน'!$B605,เตรียมส่วนผสม!L:L)+SUMIF(กวนไส้!$C:$C,'รับ-จ่าย ประจำวัน'!$B605,กวนไส้!L:L)+SUMIF(ผลิต1!$C:$C,'รับ-จ่าย ประจำวัน'!$B605,ผลิต1!L:L)+SUMIF(ผลิต2!$C:$C,'รับ-จ่าย ประจำวัน'!$B605,ผลิต2!L:L)+SUMIF(เส้นแต่งหน้าขนมเค้ก!$C:$C,'รับ-จ่าย ประจำวัน'!$B605,เส้นแต่งหน้าขนมเค้ก!L:L)+SUMIF(แพ็ค!$C:$C,'รับ-จ่าย ประจำวัน'!$B605,แพ็ค!L:L)+SUMIF(ธุรการ!$C:$C,'รับ-จ่าย ประจำวัน'!$B605,ธุรการ!L:L)+SUMIF(เส้นแต่งหน้าขนมปัง!$C:$C,'รับ-จ่าย ประจำวัน'!$B605,เส้นแต่งหน้าขนมปัง!L:L)+SUMIF('วางแผนBC,CJ'!$C:$C,'รับ-จ่าย ประจำวัน'!$B605,'วางแผนBC,CJ'!L:L)+SUMIF(RD!$C:$C,'รับ-จ่าย ประจำวัน'!$B605,RD!L:L)+SUMIF('FG,ออนไล,คัดแยก'!$C:$C,'รับ-จ่าย ประจำวัน'!$B605,'FG,ออนไล,คัดแยก'!L:L)</f>
        <v>6000</v>
      </c>
      <c r="AT605" s="16">
        <f>SUMIF(เตรียมส่วนผสม!$C:$C,'รับ-จ่าย ประจำวัน'!$B605,เตรียมส่วนผสม!M:M)+SUMIF(กวนไส้!$C:$C,'รับ-จ่าย ประจำวัน'!$B605,กวนไส้!M:M)+SUMIF(ผลิต1!$C:$C,'รับ-จ่าย ประจำวัน'!$B605,ผลิต1!M:M)+SUMIF(ผลิต2!$C:$C,'รับ-จ่าย ประจำวัน'!$B605,ผลิต2!M:M)+SUMIF(เส้นแต่งหน้าขนมเค้ก!$C:$C,'รับ-จ่าย ประจำวัน'!$B605,เส้นแต่งหน้าขนมเค้ก!M:M)+SUMIF(แพ็ค!$C:$C,'รับ-จ่าย ประจำวัน'!$B605,แพ็ค!M:M)+SUMIF(ธุรการ!$C:$C,'รับ-จ่าย ประจำวัน'!$B605,ธุรการ!M:M)+SUMIF(เส้นแต่งหน้าขนมปัง!$C:$C,'รับ-จ่าย ประจำวัน'!$B605,เส้นแต่งหน้าขนมปัง!M:M)+SUMIF('วางแผนBC,CJ'!$C:$C,'รับ-จ่าย ประจำวัน'!$B605,'วางแผนBC,CJ'!M:M)+SUMIF(RD!$C:$C,'รับ-จ่าย ประจำวัน'!$B605,RD!M:M)+SUMIF('FG,ออนไล,คัดแยก'!$C:$C,'รับ-จ่าย ประจำวัน'!$B605,'FG,ออนไล,คัดแยก'!M:M)</f>
        <v>0</v>
      </c>
      <c r="AU605" s="16">
        <f>SUMIF(เตรียมส่วนผสม!$C:$C,'รับ-จ่าย ประจำวัน'!$B605,เตรียมส่วนผสม!N:N)+SUMIF(กวนไส้!$C:$C,'รับ-จ่าย ประจำวัน'!$B605,กวนไส้!N:N)+SUMIF(ผลิต1!$C:$C,'รับ-จ่าย ประจำวัน'!$B605,ผลิต1!N:N)+SUMIF(ผลิต2!$C:$C,'รับ-จ่าย ประจำวัน'!$B605,ผลิต2!N:N)+SUMIF(เส้นแต่งหน้าขนมเค้ก!$C:$C,'รับ-จ่าย ประจำวัน'!$B605,เส้นแต่งหน้าขนมเค้ก!N:N)+SUMIF(แพ็ค!$C:$C,'รับ-จ่าย ประจำวัน'!$B605,แพ็ค!N:N)+SUMIF(ธุรการ!$C:$C,'รับ-จ่าย ประจำวัน'!$B605,ธุรการ!N:N)+SUMIF(เส้นแต่งหน้าขนมปัง!$C:$C,'รับ-จ่าย ประจำวัน'!$B605,เส้นแต่งหน้าขนมปัง!N:N)+SUMIF('วางแผนBC,CJ'!$C:$C,'รับ-จ่าย ประจำวัน'!$B605,'วางแผนBC,CJ'!N:N)+SUMIF(RD!$C:$C,'รับ-จ่าย ประจำวัน'!$B605,RD!N:N)+SUMIF('FG,ออนไล,คัดแยก'!$C:$C,'รับ-จ่าย ประจำวัน'!$B605,'FG,ออนไล,คัดแยก'!N:N)</f>
        <v>0</v>
      </c>
      <c r="AV605" s="16">
        <f>SUMIF(เตรียมส่วนผสม!$C:$C,'รับ-จ่าย ประจำวัน'!$B605,เตรียมส่วนผสม!O:O)+SUMIF(กวนไส้!$C:$C,'รับ-จ่าย ประจำวัน'!$B605,กวนไส้!O:O)+SUMIF(ผลิต1!$C:$C,'รับ-จ่าย ประจำวัน'!$B605,ผลิต1!O:O)+SUMIF(ผลิต2!$C:$C,'รับ-จ่าย ประจำวัน'!$B605,ผลิต2!O:O)+SUMIF(เส้นแต่งหน้าขนมเค้ก!$C:$C,'รับ-จ่าย ประจำวัน'!$B605,เส้นแต่งหน้าขนมเค้ก!O:O)+SUMIF(แพ็ค!$C:$C,'รับ-จ่าย ประจำวัน'!$B605,แพ็ค!O:O)+SUMIF(ธุรการ!$C:$C,'รับ-จ่าย ประจำวัน'!$B605,ธุรการ!O:O)+SUMIF(เส้นแต่งหน้าขนมปัง!$C:$C,'รับ-จ่าย ประจำวัน'!$B605,เส้นแต่งหน้าขนมปัง!O:O)+SUMIF('วางแผนBC,CJ'!$C:$C,'รับ-จ่าย ประจำวัน'!$B605,'วางแผนBC,CJ'!O:O)+SUMIF(RD!$C:$C,'รับ-จ่าย ประจำวัน'!$B605,RD!O:O)+SUMIF('FG,ออนไล,คัดแยก'!$C:$C,'รับ-จ่าย ประจำวัน'!$B605,'FG,ออนไล,คัดแยก'!O:O)</f>
        <v>0</v>
      </c>
      <c r="AW605" s="16">
        <f>SUMIF(เตรียมส่วนผสม!$C:$C,'รับ-จ่าย ประจำวัน'!$B605,เตรียมส่วนผสม!P:P)+SUMIF(กวนไส้!$C:$C,'รับ-จ่าย ประจำวัน'!$B605,กวนไส้!P:P)+SUMIF(ผลิต1!$C:$C,'รับ-จ่าย ประจำวัน'!$B605,ผลิต1!P:P)+SUMIF(ผลิต2!$C:$C,'รับ-จ่าย ประจำวัน'!$B605,ผลิต2!P:P)+SUMIF(เส้นแต่งหน้าขนมเค้ก!$C:$C,'รับ-จ่าย ประจำวัน'!$B605,เส้นแต่งหน้าขนมเค้ก!P:P)+SUMIF(แพ็ค!$C:$C,'รับ-จ่าย ประจำวัน'!$B605,แพ็ค!P:P)+SUMIF(ธุรการ!$C:$C,'รับ-จ่าย ประจำวัน'!$B605,ธุรการ!P:P)+SUMIF(เส้นแต่งหน้าขนมปัง!$C:$C,'รับ-จ่าย ประจำวัน'!$B605,เส้นแต่งหน้าขนมปัง!P:P)+SUMIF('วางแผนBC,CJ'!$C:$C,'รับ-จ่าย ประจำวัน'!$B605,'วางแผนBC,CJ'!P:P)+SUMIF(RD!$C:$C,'รับ-จ่าย ประจำวัน'!$B605,RD!P:P)+SUMIF('FG,ออนไล,คัดแยก'!$C:$C,'รับ-จ่าย ประจำวัน'!$B605,'FG,ออนไล,คัดแยก'!P:P)</f>
        <v>0</v>
      </c>
      <c r="AX605" s="16">
        <f>SUMIF(เตรียมส่วนผสม!$C:$C,'รับ-จ่าย ประจำวัน'!$B605,เตรียมส่วนผสม!Q:Q)+SUMIF(กวนไส้!$C:$C,'รับ-จ่าย ประจำวัน'!$B605,กวนไส้!Q:Q)+SUMIF(ผลิต1!$C:$C,'รับ-จ่าย ประจำวัน'!$B605,ผลิต1!Q:Q)+SUMIF(ผลิต2!$C:$C,'รับ-จ่าย ประจำวัน'!$B605,ผลิต2!Q:Q)+SUMIF(เส้นแต่งหน้าขนมเค้ก!$C:$C,'รับ-จ่าย ประจำวัน'!$B605,เส้นแต่งหน้าขนมเค้ก!Q:Q)+SUMIF(แพ็ค!$C:$C,'รับ-จ่าย ประจำวัน'!$B605,แพ็ค!Q:Q)+SUMIF(ธุรการ!$C:$C,'รับ-จ่าย ประจำวัน'!$B605,ธุรการ!Q:Q)+SUMIF(เส้นแต่งหน้าขนมปัง!$C:$C,'รับ-จ่าย ประจำวัน'!$B605,เส้นแต่งหน้าขนมปัง!Q:Q)+SUMIF('วางแผนBC,CJ'!$C:$C,'รับ-จ่าย ประจำวัน'!$B605,'วางแผนBC,CJ'!Q:Q)+SUMIF(RD!$C:$C,'รับ-จ่าย ประจำวัน'!$B605,RD!Q:Q)+SUMIF('FG,ออนไล,คัดแยก'!$C:$C,'รับ-จ่าย ประจำวัน'!$B605,'FG,ออนไล,คัดแยก'!Q:Q)</f>
        <v>0</v>
      </c>
      <c r="AY605" s="16">
        <f>SUMIF(เตรียมส่วนผสม!$C:$C,'รับ-จ่าย ประจำวัน'!$B605,เตรียมส่วนผสม!R:R)+SUMIF(กวนไส้!$C:$C,'รับ-จ่าย ประจำวัน'!$B605,กวนไส้!R:R)+SUMIF(ผลิต1!$C:$C,'รับ-จ่าย ประจำวัน'!$B605,ผลิต1!R:R)+SUMIF(ผลิต2!$C:$C,'รับ-จ่าย ประจำวัน'!$B605,ผลิต2!R:R)+SUMIF(เส้นแต่งหน้าขนมเค้ก!$C:$C,'รับ-จ่าย ประจำวัน'!$B605,เส้นแต่งหน้าขนมเค้ก!R:R)+SUMIF(แพ็ค!$C:$C,'รับ-จ่าย ประจำวัน'!$B605,แพ็ค!R:R)+SUMIF(ธุรการ!$C:$C,'รับ-จ่าย ประจำวัน'!$B605,ธุรการ!R:R)+SUMIF(เส้นแต่งหน้าขนมปัง!$C:$C,'รับ-จ่าย ประจำวัน'!$B605,เส้นแต่งหน้าขนมปัง!R:R)+SUMIF('วางแผนBC,CJ'!$C:$C,'รับ-จ่าย ประจำวัน'!$B605,'วางแผนBC,CJ'!R:R)+SUMIF(RD!$C:$C,'รับ-จ่าย ประจำวัน'!$B605,RD!R:R)+SUMIF('FG,ออนไล,คัดแยก'!$C:$C,'รับ-จ่าย ประจำวัน'!$B605,'FG,ออนไล,คัดแยก'!R:R)</f>
        <v>0</v>
      </c>
      <c r="AZ605" s="16">
        <f>SUMIF(เตรียมส่วนผสม!$C:$C,'รับ-จ่าย ประจำวัน'!$B605,เตรียมส่วนผสม!S:S)+SUMIF(กวนไส้!$C:$C,'รับ-จ่าย ประจำวัน'!$B605,กวนไส้!S:S)+SUMIF(ผลิต1!$C:$C,'รับ-จ่าย ประจำวัน'!$B605,ผลิต1!S:S)+SUMIF(ผลิต2!$C:$C,'รับ-จ่าย ประจำวัน'!$B605,ผลิต2!S:S)+SUMIF(เส้นแต่งหน้าขนมเค้ก!$C:$C,'รับ-จ่าย ประจำวัน'!$B605,เส้นแต่งหน้าขนมเค้ก!S:S)+SUMIF(แพ็ค!$C:$C,'รับ-จ่าย ประจำวัน'!$B605,แพ็ค!S:S)+SUMIF(ธุรการ!$C:$C,'รับ-จ่าย ประจำวัน'!$B605,ธุรการ!S:S)+SUMIF(เส้นแต่งหน้าขนมปัง!$C:$C,'รับ-จ่าย ประจำวัน'!$B605,เส้นแต่งหน้าขนมปัง!S:S)+SUMIF('วางแผนBC,CJ'!$C:$C,'รับ-จ่าย ประจำวัน'!$B605,'วางแผนBC,CJ'!S:S)+SUMIF(RD!$C:$C,'รับ-จ่าย ประจำวัน'!$B605,RD!S:S)+SUMIF('FG,ออนไล,คัดแยก'!$C:$C,'รับ-จ่าย ประจำวัน'!$B605,'FG,ออนไล,คัดแยก'!S:S)</f>
        <v>0</v>
      </c>
      <c r="BA605" s="16">
        <f>SUMIF(เตรียมส่วนผสม!$C:$C,'รับ-จ่าย ประจำวัน'!$B605,เตรียมส่วนผสม!T:T)+SUMIF(กวนไส้!$C:$C,'รับ-จ่าย ประจำวัน'!$B605,กวนไส้!T:T)+SUMIF(ผลิต1!$C:$C,'รับ-จ่าย ประจำวัน'!$B605,ผลิต1!T:T)+SUMIF(ผลิต2!$C:$C,'รับ-จ่าย ประจำวัน'!$B605,ผลิต2!T:T)+SUMIF(เส้นแต่งหน้าขนมเค้ก!$C:$C,'รับ-จ่าย ประจำวัน'!$B605,เส้นแต่งหน้าขนมเค้ก!T:T)+SUMIF(แพ็ค!$C:$C,'รับ-จ่าย ประจำวัน'!$B605,แพ็ค!T:T)+SUMIF(ธุรการ!$C:$C,'รับ-จ่าย ประจำวัน'!$B605,ธุรการ!T:T)+SUMIF(เส้นแต่งหน้าขนมปัง!$C:$C,'รับ-จ่าย ประจำวัน'!$B605,เส้นแต่งหน้าขนมปัง!T:T)+SUMIF('วางแผนBC,CJ'!$C:$C,'รับ-จ่าย ประจำวัน'!$B605,'วางแผนBC,CJ'!T:T)+SUMIF(RD!$C:$C,'รับ-จ่าย ประจำวัน'!$B605,RD!T:T)+SUMIF('FG,ออนไล,คัดแยก'!$C:$C,'รับ-จ่าย ประจำวัน'!$B605,'FG,ออนไล,คัดแยก'!T:T)</f>
        <v>0</v>
      </c>
      <c r="BB605" s="16">
        <f>SUMIF(เตรียมส่วนผสม!$C:$C,'รับ-จ่าย ประจำวัน'!$B605,เตรียมส่วนผสม!U:U)+SUMIF(กวนไส้!$C:$C,'รับ-จ่าย ประจำวัน'!$B605,กวนไส้!U:U)+SUMIF(ผลิต1!$C:$C,'รับ-จ่าย ประจำวัน'!$B605,ผลิต1!U:U)+SUMIF(ผลิต2!$C:$C,'รับ-จ่าย ประจำวัน'!$B605,ผลิต2!U:U)+SUMIF(เส้นแต่งหน้าขนมเค้ก!$C:$C,'รับ-จ่าย ประจำวัน'!$B605,เส้นแต่งหน้าขนมเค้ก!U:U)+SUMIF(แพ็ค!$C:$C,'รับ-จ่าย ประจำวัน'!$B605,แพ็ค!U:U)+SUMIF(ธุรการ!$C:$C,'รับ-จ่าย ประจำวัน'!$B605,ธุรการ!U:U)+SUMIF(เส้นแต่งหน้าขนมปัง!$C:$C,'รับ-จ่าย ประจำวัน'!$B605,เส้นแต่งหน้าขนมปัง!U:U)+SUMIF('วางแผนBC,CJ'!$C:$C,'รับ-จ่าย ประจำวัน'!$B605,'วางแผนBC,CJ'!U:U)+SUMIF(RD!$C:$C,'รับ-จ่าย ประจำวัน'!$B605,RD!U:U)+SUMIF('FG,ออนไล,คัดแยก'!$C:$C,'รับ-จ่าย ประจำวัน'!$B605,'FG,ออนไล,คัดแยก'!U:U)</f>
        <v>0</v>
      </c>
      <c r="BC605" s="16">
        <f>SUMIF(เตรียมส่วนผสม!$C:$C,'รับ-จ่าย ประจำวัน'!$B605,เตรียมส่วนผสม!V:V)+SUMIF(กวนไส้!$C:$C,'รับ-จ่าย ประจำวัน'!$B605,กวนไส้!V:V)+SUMIF(ผลิต1!$C:$C,'รับ-จ่าย ประจำวัน'!$B605,ผลิต1!V:V)+SUMIF(ผลิต2!$C:$C,'รับ-จ่าย ประจำวัน'!$B605,ผลิต2!V:V)+SUMIF(เส้นแต่งหน้าขนมเค้ก!$C:$C,'รับ-จ่าย ประจำวัน'!$B605,เส้นแต่งหน้าขนมเค้ก!V:V)+SUMIF(แพ็ค!$C:$C,'รับ-จ่าย ประจำวัน'!$B605,แพ็ค!V:V)+SUMIF(ธุรการ!$C:$C,'รับ-จ่าย ประจำวัน'!$B605,ธุรการ!V:V)+SUMIF(เส้นแต่งหน้าขนมปัง!$C:$C,'รับ-จ่าย ประจำวัน'!$B605,เส้นแต่งหน้าขนมปัง!V:V)+SUMIF('วางแผนBC,CJ'!$C:$C,'รับ-จ่าย ประจำวัน'!$B605,'วางแผนBC,CJ'!V:V)+SUMIF(RD!$C:$C,'รับ-จ่าย ประจำวัน'!$B605,RD!V:V)+SUMIF('FG,ออนไล,คัดแยก'!$C:$C,'รับ-จ่าย ประจำวัน'!$B605,'FG,ออนไล,คัดแยก'!V:V)</f>
        <v>0</v>
      </c>
      <c r="BD605" s="16">
        <f>SUMIF(เตรียมส่วนผสม!$C:$C,'รับ-จ่าย ประจำวัน'!$B605,เตรียมส่วนผสม!W:W)+SUMIF(กวนไส้!$C:$C,'รับ-จ่าย ประจำวัน'!$B605,กวนไส้!W:W)+SUMIF(ผลิต1!$C:$C,'รับ-จ่าย ประจำวัน'!$B605,ผลิต1!W:W)+SUMIF(ผลิต2!$C:$C,'รับ-จ่าย ประจำวัน'!$B605,ผลิต2!W:W)+SUMIF(เส้นแต่งหน้าขนมเค้ก!$C:$C,'รับ-จ่าย ประจำวัน'!$B605,เส้นแต่งหน้าขนมเค้ก!W:W)+SUMIF(แพ็ค!$C:$C,'รับ-จ่าย ประจำวัน'!$B605,แพ็ค!W:W)+SUMIF(ธุรการ!$C:$C,'รับ-จ่าย ประจำวัน'!$B605,ธุรการ!W:W)+SUMIF(เส้นแต่งหน้าขนมปัง!$C:$C,'รับ-จ่าย ประจำวัน'!$B605,เส้นแต่งหน้าขนมปัง!W:W)+SUMIF('วางแผนBC,CJ'!$C:$C,'รับ-จ่าย ประจำวัน'!$B605,'วางแผนBC,CJ'!W:W)+SUMIF(RD!$C:$C,'รับ-จ่าย ประจำวัน'!$B605,RD!W:W)+SUMIF('FG,ออนไล,คัดแยก'!$C:$C,'รับ-จ่าย ประจำวัน'!$B605,'FG,ออนไล,คัดแยก'!W:W)</f>
        <v>3000</v>
      </c>
      <c r="BE605" s="16">
        <f>SUMIF(เตรียมส่วนผสม!$C:$C,'รับ-จ่าย ประจำวัน'!$B605,เตรียมส่วนผสม!X:X)+SUMIF(กวนไส้!$C:$C,'รับ-จ่าย ประจำวัน'!$B605,กวนไส้!X:X)+SUMIF(ผลิต1!$C:$C,'รับ-จ่าย ประจำวัน'!$B605,ผลิต1!X:X)+SUMIF(ผลิต2!$C:$C,'รับ-จ่าย ประจำวัน'!$B605,ผลิต2!X:X)+SUMIF(เส้นแต่งหน้าขนมเค้ก!$C:$C,'รับ-จ่าย ประจำวัน'!$B605,เส้นแต่งหน้าขนมเค้ก!X:X)+SUMIF(แพ็ค!$C:$C,'รับ-จ่าย ประจำวัน'!$B605,แพ็ค!X:X)+SUMIF(ธุรการ!$C:$C,'รับ-จ่าย ประจำวัน'!$B605,ธุรการ!X:X)+SUMIF(เส้นแต่งหน้าขนมปัง!$C:$C,'รับ-จ่าย ประจำวัน'!$B605,เส้นแต่งหน้าขนมปัง!X:X)+SUMIF('วางแผนBC,CJ'!$C:$C,'รับ-จ่าย ประจำวัน'!$B605,'วางแผนBC,CJ'!X:X)+SUMIF(RD!$C:$C,'รับ-จ่าย ประจำวัน'!$B605,RD!X:X)+SUMIF('FG,ออนไล,คัดแยก'!$C:$C,'รับ-จ่าย ประจำวัน'!$B605,'FG,ออนไล,คัดแยก'!X:X)</f>
        <v>0</v>
      </c>
      <c r="BF605" s="16">
        <f>SUMIF(เตรียมส่วนผสม!$C:$C,'รับ-จ่าย ประจำวัน'!$B605,เตรียมส่วนผสม!Y:Y)+SUMIF(กวนไส้!$C:$C,'รับ-จ่าย ประจำวัน'!$B605,กวนไส้!Y:Y)+SUMIF(ผลิต1!$C:$C,'รับ-จ่าย ประจำวัน'!$B605,ผลิต1!Y:Y)+SUMIF(ผลิต2!$C:$C,'รับ-จ่าย ประจำวัน'!$B605,ผลิต2!Y:Y)+SUMIF(เส้นแต่งหน้าขนมเค้ก!$C:$C,'รับ-จ่าย ประจำวัน'!$B605,เส้นแต่งหน้าขนมเค้ก!Y:Y)+SUMIF(แพ็ค!$C:$C,'รับ-จ่าย ประจำวัน'!$B605,แพ็ค!Y:Y)+SUMIF(ธุรการ!$C:$C,'รับ-จ่าย ประจำวัน'!$B605,ธุรการ!Y:Y)+SUMIF(เส้นแต่งหน้าขนมปัง!$C:$C,'รับ-จ่าย ประจำวัน'!$B605,เส้นแต่งหน้าขนมปัง!Y:Y)+SUMIF('วางแผนBC,CJ'!$C:$C,'รับ-จ่าย ประจำวัน'!$B605,'วางแผนBC,CJ'!Y:Y)+SUMIF(RD!$C:$C,'รับ-จ่าย ประจำวัน'!$B605,RD!Y:Y)+SUMIF('FG,ออนไล,คัดแยก'!$C:$C,'รับ-จ่าย ประจำวัน'!$B605,'FG,ออนไล,คัดแยก'!Y:Y)</f>
        <v>0</v>
      </c>
      <c r="BG605" s="16">
        <f>SUMIF(เตรียมส่วนผสม!$C:$C,'รับ-จ่าย ประจำวัน'!$B605,เตรียมส่วนผสม!Z:Z)+SUMIF(กวนไส้!$C:$C,'รับ-จ่าย ประจำวัน'!$B605,กวนไส้!Z:Z)+SUMIF(ผลิต1!$C:$C,'รับ-จ่าย ประจำวัน'!$B605,ผลิต1!Z:Z)+SUMIF(ผลิต2!$C:$C,'รับ-จ่าย ประจำวัน'!$B605,ผลิต2!Z:Z)+SUMIF(เส้นแต่งหน้าขนมเค้ก!$C:$C,'รับ-จ่าย ประจำวัน'!$B605,เส้นแต่งหน้าขนมเค้ก!Z:Z)+SUMIF(แพ็ค!$C:$C,'รับ-จ่าย ประจำวัน'!$B605,แพ็ค!Z:Z)+SUMIF(ธุรการ!$C:$C,'รับ-จ่าย ประจำวัน'!$B605,ธุรการ!Z:Z)+SUMIF(เส้นแต่งหน้าขนมปัง!$C:$C,'รับ-จ่าย ประจำวัน'!$B605,เส้นแต่งหน้าขนมปัง!Z:Z)+SUMIF('วางแผนBC,CJ'!$C:$C,'รับ-จ่าย ประจำวัน'!$B605,'วางแผนBC,CJ'!Z:Z)+SUMIF(RD!$C:$C,'รับ-จ่าย ประจำวัน'!$B605,RD!Z:Z)+SUMIF('FG,ออนไล,คัดแยก'!$C:$C,'รับ-จ่าย ประจำวัน'!$B605,'FG,ออนไล,คัดแยก'!Z:Z)</f>
        <v>0</v>
      </c>
      <c r="BH605" s="16">
        <f>SUMIF(เตรียมส่วนผสม!$C:$C,'รับ-จ่าย ประจำวัน'!$B605,เตรียมส่วนผสม!AA:AA)+SUMIF(กวนไส้!$C:$C,'รับ-จ่าย ประจำวัน'!$B605,กวนไส้!AA:AA)+SUMIF(ผลิต1!$C:$C,'รับ-จ่าย ประจำวัน'!$B605,ผลิต1!AA:AA)+SUMIF(ผลิต2!$C:$C,'รับ-จ่าย ประจำวัน'!$B605,ผลิต2!AA:AA)+SUMIF(เส้นแต่งหน้าขนมเค้ก!$C:$C,'รับ-จ่าย ประจำวัน'!$B605,เส้นแต่งหน้าขนมเค้ก!AA:AA)+SUMIF(แพ็ค!$C:$C,'รับ-จ่าย ประจำวัน'!$B605,แพ็ค!AA:AA)+SUMIF(ธุรการ!$C:$C,'รับ-จ่าย ประจำวัน'!$B605,ธุรการ!AA:AA)+SUMIF(เส้นแต่งหน้าขนมปัง!$C:$C,'รับ-จ่าย ประจำวัน'!$B605,เส้นแต่งหน้าขนมปัง!AA:AA)+SUMIF('วางแผนBC,CJ'!$C:$C,'รับ-จ่าย ประจำวัน'!$B605,'วางแผนBC,CJ'!AA:AA)+SUMIF(RD!$C:$C,'รับ-จ่าย ประจำวัน'!$B605,RD!AA:AA)+SUMIF('FG,ออนไล,คัดแยก'!$C:$C,'รับ-จ่าย ประจำวัน'!$B605,'FG,ออนไล,คัดแยก'!AA:AA)</f>
        <v>0</v>
      </c>
      <c r="BI605" s="16">
        <f>SUMIF(เตรียมส่วนผสม!$C:$C,'รับ-จ่าย ประจำวัน'!$B605,เตรียมส่วนผสม!AB:AB)+SUMIF(กวนไส้!$C:$C,'รับ-จ่าย ประจำวัน'!$B605,กวนไส้!AB:AB)+SUMIF(ผลิต1!$C:$C,'รับ-จ่าย ประจำวัน'!$B605,ผลิต1!AB:AB)+SUMIF(ผลิต2!$C:$C,'รับ-จ่าย ประจำวัน'!$B605,ผลิต2!AB:AB)+SUMIF(เส้นแต่งหน้าขนมเค้ก!$C:$C,'รับ-จ่าย ประจำวัน'!$B605,เส้นแต่งหน้าขนมเค้ก!AB:AB)+SUMIF(แพ็ค!$C:$C,'รับ-จ่าย ประจำวัน'!$B605,แพ็ค!AB:AB)+SUMIF(ธุรการ!$C:$C,'รับ-จ่าย ประจำวัน'!$B605,ธุรการ!AB:AB)+SUMIF(เส้นแต่งหน้าขนมปัง!$C:$C,'รับ-จ่าย ประจำวัน'!$B605,เส้นแต่งหน้าขนมปัง!AB:AB)+SUMIF('วางแผนBC,CJ'!$C:$C,'รับ-จ่าย ประจำวัน'!$B605,'วางแผนBC,CJ'!AB:AB)+SUMIF(RD!$C:$C,'รับ-จ่าย ประจำวัน'!$B605,RD!AB:AB)+SUMIF('FG,ออนไล,คัดแยก'!$C:$C,'รับ-จ่าย ประจำวัน'!$B605,'FG,ออนไล,คัดแยก'!AB:AB)</f>
        <v>0</v>
      </c>
      <c r="BJ605" s="16">
        <f>SUMIF(เตรียมส่วนผสม!$C:$C,'รับ-จ่าย ประจำวัน'!$B605,เตรียมส่วนผสม!AC:AC)+SUMIF(กวนไส้!$C:$C,'รับ-จ่าย ประจำวัน'!$B605,กวนไส้!AC:AC)+SUMIF(ผลิต1!$C:$C,'รับ-จ่าย ประจำวัน'!$B605,ผลิต1!AC:AC)+SUMIF(ผลิต2!$C:$C,'รับ-จ่าย ประจำวัน'!$B605,ผลิต2!AC:AC)+SUMIF(เส้นแต่งหน้าขนมเค้ก!$C:$C,'รับ-จ่าย ประจำวัน'!$B605,เส้นแต่งหน้าขนมเค้ก!AC:AC)+SUMIF(แพ็ค!$C:$C,'รับ-จ่าย ประจำวัน'!$B605,แพ็ค!AC:AC)+SUMIF(ธุรการ!$C:$C,'รับ-จ่าย ประจำวัน'!$B605,ธุรการ!AC:AC)+SUMIF(เส้นแต่งหน้าขนมปัง!$C:$C,'รับ-จ่าย ประจำวัน'!$B605,เส้นแต่งหน้าขนมปัง!AC:AC)+SUMIF('วางแผนBC,CJ'!$C:$C,'รับ-จ่าย ประจำวัน'!$B605,'วางแผนBC,CJ'!AC:AC)+SUMIF(RD!$C:$C,'รับ-จ่าย ประจำวัน'!$B605,RD!AC:AC)+SUMIF('FG,ออนไล,คัดแยก'!$C:$C,'รับ-จ่าย ประจำวัน'!$B605,'FG,ออนไล,คัดแยก'!AC:AC)</f>
        <v>0</v>
      </c>
      <c r="BK605" s="16">
        <f>SUMIF(เตรียมส่วนผสม!$C:$C,'รับ-จ่าย ประจำวัน'!$B605,เตรียมส่วนผสม!AD:AD)+SUMIF(กวนไส้!$C:$C,'รับ-จ่าย ประจำวัน'!$B605,กวนไส้!AD:AD)+SUMIF(ผลิต1!$C:$C,'รับ-จ่าย ประจำวัน'!$B605,ผลิต1!AD:AD)+SUMIF(ผลิต2!$C:$C,'รับ-จ่าย ประจำวัน'!$B605,ผลิต2!AD:AD)+SUMIF(เส้นแต่งหน้าขนมเค้ก!$C:$C,'รับ-จ่าย ประจำวัน'!$B605,เส้นแต่งหน้าขนมเค้ก!AD:AD)+SUMIF(แพ็ค!$C:$C,'รับ-จ่าย ประจำวัน'!$B605,แพ็ค!AD:AD)+SUMIF(ธุรการ!$C:$C,'รับ-จ่าย ประจำวัน'!$B605,ธุรการ!AD:AD)+SUMIF(เส้นแต่งหน้าขนมปัง!$C:$C,'รับ-จ่าย ประจำวัน'!$B605,เส้นแต่งหน้าขนมปัง!AD:AD)+SUMIF('วางแผนBC,CJ'!$C:$C,'รับ-จ่าย ประจำวัน'!$B605,'วางแผนBC,CJ'!AD:AD)+SUMIF(RD!$C:$C,'รับ-จ่าย ประจำวัน'!$B605,RD!AD:AD)+SUMIF('FG,ออนไล,คัดแยก'!$C:$C,'รับ-จ่าย ประจำวัน'!$B605,'FG,ออนไล,คัดแยก'!AD:AD)</f>
        <v>0</v>
      </c>
      <c r="BL605" s="16">
        <f>SUMIF(เตรียมส่วนผสม!$C:$C,'รับ-จ่าย ประจำวัน'!$B605,เตรียมส่วนผสม!AE:AE)+SUMIF(กวนไส้!$C:$C,'รับ-จ่าย ประจำวัน'!$B605,กวนไส้!AE:AE)+SUMIF(ผลิต1!$C:$C,'รับ-จ่าย ประจำวัน'!$B605,ผลิต1!AE:AE)+SUMIF(ผลิต2!$C:$C,'รับ-จ่าย ประจำวัน'!$B605,ผลิต2!AE:AE)+SUMIF(เส้นแต่งหน้าขนมเค้ก!$C:$C,'รับ-จ่าย ประจำวัน'!$B605,เส้นแต่งหน้าขนมเค้ก!AE:AE)+SUMIF(แพ็ค!$C:$C,'รับ-จ่าย ประจำวัน'!$B605,แพ็ค!AE:AE)+SUMIF(ธุรการ!$C:$C,'รับ-จ่าย ประจำวัน'!$B605,ธุรการ!AE:AE)+SUMIF(เส้นแต่งหน้าขนมปัง!$C:$C,'รับ-จ่าย ประจำวัน'!$B605,เส้นแต่งหน้าขนมปัง!AE:AE)+SUMIF('วางแผนBC,CJ'!$C:$C,'รับ-จ่าย ประจำวัน'!$B605,'วางแผนBC,CJ'!AE:AE)+SUMIF(RD!$C:$C,'รับ-จ่าย ประจำวัน'!$B605,RD!AE:AE)+SUMIF('FG,ออนไล,คัดแยก'!$C:$C,'รับ-จ่าย ประจำวัน'!$B605,'FG,ออนไล,คัดแยก'!AE:AE)</f>
        <v>0</v>
      </c>
      <c r="BM605" s="16">
        <f>SUMIF(เตรียมส่วนผสม!$C:$C,'รับ-จ่าย ประจำวัน'!$B605,เตรียมส่วนผสม!AF:AF)+SUMIF(กวนไส้!$C:$C,'รับ-จ่าย ประจำวัน'!$B605,กวนไส้!AF:AF)+SUMIF(ผลิต1!$C:$C,'รับ-จ่าย ประจำวัน'!$B605,ผลิต1!AF:AF)+SUMIF(ผลิต2!$C:$C,'รับ-จ่าย ประจำวัน'!$B605,ผลิต2!AF:AF)+SUMIF(เส้นแต่งหน้าขนมเค้ก!$C:$C,'รับ-จ่าย ประจำวัน'!$B605,เส้นแต่งหน้าขนมเค้ก!AF:AF)+SUMIF(แพ็ค!$C:$C,'รับ-จ่าย ประจำวัน'!$B605,แพ็ค!AF:AF)+SUMIF(ธุรการ!$C:$C,'รับ-จ่าย ประจำวัน'!$B605,ธุรการ!AF:AF)+SUMIF(เส้นแต่งหน้าขนมปัง!$C:$C,'รับ-จ่าย ประจำวัน'!$B605,เส้นแต่งหน้าขนมปัง!AF:AF)+SUMIF('วางแผนBC,CJ'!$C:$C,'รับ-จ่าย ประจำวัน'!$B605,'วางแผนBC,CJ'!AF:AF)+SUMIF(RD!$C:$C,'รับ-จ่าย ประจำวัน'!$B605,RD!AF:AF)+SUMIF('FG,ออนไล,คัดแยก'!$C:$C,'รับ-จ่าย ประจำวัน'!$B605,'FG,ออนไล,คัดแยก'!AF:AF)</f>
        <v>0</v>
      </c>
      <c r="BN605" s="16">
        <f>SUMIF(เตรียมส่วนผสม!$C:$C,'รับ-จ่าย ประจำวัน'!$B605,เตรียมส่วนผสม!AG:AG)+SUMIF(กวนไส้!$C:$C,'รับ-จ่าย ประจำวัน'!$B605,กวนไส้!AG:AG)+SUMIF(ผลิต1!$C:$C,'รับ-จ่าย ประจำวัน'!$B605,ผลิต1!AG:AG)+SUMIF(ผลิต2!$C:$C,'รับ-จ่าย ประจำวัน'!$B605,ผลิต2!AG:AG)+SUMIF(เส้นแต่งหน้าขนมเค้ก!$C:$C,'รับ-จ่าย ประจำวัน'!$B605,เส้นแต่งหน้าขนมเค้ก!AG:AG)+SUMIF(แพ็ค!$C:$C,'รับ-จ่าย ประจำวัน'!$B605,แพ็ค!AG:AG)+SUMIF(ธุรการ!$C:$C,'รับ-จ่าย ประจำวัน'!$B605,ธุรการ!AG:AG)+SUMIF(เส้นแต่งหน้าขนมปัง!$C:$C,'รับ-จ่าย ประจำวัน'!$B605,เส้นแต่งหน้าขนมปัง!AG:AG)+SUMIF('วางแผนBC,CJ'!$C:$C,'รับ-จ่าย ประจำวัน'!$B605,'วางแผนBC,CJ'!AG:AG)+SUMIF(RD!$C:$C,'รับ-จ่าย ประจำวัน'!$B605,RD!AG:AG)+SUMIF('FG,ออนไล,คัดแยก'!$C:$C,'รับ-จ่าย ประจำวัน'!$B605,'FG,ออนไล,คัดแยก'!AG:AG)</f>
        <v>0</v>
      </c>
      <c r="BO605" s="16">
        <f>SUMIF(เตรียมส่วนผสม!$C:$C,'รับ-จ่าย ประจำวัน'!$B605,เตรียมส่วนผสม!AH:AH)+SUMIF(กวนไส้!$C:$C,'รับ-จ่าย ประจำวัน'!$B605,กวนไส้!AH:AH)+SUMIF(ผลิต1!$C:$C,'รับ-จ่าย ประจำวัน'!$B605,ผลิต1!AH:AH)+SUMIF(ผลิต2!$C:$C,'รับ-จ่าย ประจำวัน'!$B605,ผลิต2!AH:AH)+SUMIF(เส้นแต่งหน้าขนมเค้ก!$C:$C,'รับ-จ่าย ประจำวัน'!$B605,เส้นแต่งหน้าขนมเค้ก!AH:AH)+SUMIF(แพ็ค!$C:$C,'รับ-จ่าย ประจำวัน'!$B605,แพ็ค!AH:AH)+SUMIF(ธุรการ!$C:$C,'รับ-จ่าย ประจำวัน'!$B605,ธุรการ!AH:AH)+SUMIF(เส้นแต่งหน้าขนมปัง!$C:$C,'รับ-จ่าย ประจำวัน'!$B605,เส้นแต่งหน้าขนมปัง!AH:AH)+SUMIF('วางแผนBC,CJ'!$C:$C,'รับ-จ่าย ประจำวัน'!$B605,'วางแผนBC,CJ'!AH:AH)+SUMIF(RD!$C:$C,'รับ-จ่าย ประจำวัน'!$B605,RD!AH:AH)+SUMIF('FG,ออนไล,คัดแยก'!$C:$C,'รับ-จ่าย ประจำวัน'!$B605,'FG,ออนไล,คัดแยก'!AH:AH)</f>
        <v>0</v>
      </c>
      <c r="BP605" s="16">
        <f>SUMIF(เตรียมส่วนผสม!$C:$C,'รับ-จ่าย ประจำวัน'!$B605,เตรียมส่วนผสม!AI:AI)+SUMIF(กวนไส้!$C:$C,'รับ-จ่าย ประจำวัน'!$B605,กวนไส้!AI:AI)+SUMIF(ผลิต1!$C:$C,'รับ-จ่าย ประจำวัน'!$B605,ผลิต1!AI:AI)+SUMIF(ผลิต2!$C:$C,'รับ-จ่าย ประจำวัน'!$B605,ผลิต2!AI:AI)+SUMIF(เส้นแต่งหน้าขนมเค้ก!$C:$C,'รับ-จ่าย ประจำวัน'!$B605,เส้นแต่งหน้าขนมเค้ก!AI:AI)+SUMIF(แพ็ค!$C:$C,'รับ-จ่าย ประจำวัน'!$B605,แพ็ค!AI:AI)+SUMIF(ธุรการ!$C:$C,'รับ-จ่าย ประจำวัน'!$B605,ธุรการ!AI:AI)+SUMIF(เส้นแต่งหน้าขนมปัง!$C:$C,'รับ-จ่าย ประจำวัน'!$B605,เส้นแต่งหน้าขนมปัง!AI:AI)+SUMIF('วางแผนBC,CJ'!$C:$C,'รับ-จ่าย ประจำวัน'!$B605,'วางแผนBC,CJ'!AI:AI)+SUMIF(RD!$C:$C,'รับ-จ่าย ประจำวัน'!$B605,RD!AI:AI)+SUMIF('FG,ออนไล,คัดแยก'!$C:$C,'รับ-จ่าย ประจำวัน'!$B605,'FG,ออนไล,คัดแยก'!AI:AI)</f>
        <v>0</v>
      </c>
      <c r="BQ605" s="16">
        <f>SUMIF(เตรียมส่วนผสม!$C:$C,'รับ-จ่าย ประจำวัน'!$B605,เตรียมส่วนผสม!AJ:AJ)+SUMIF(กวนไส้!$C:$C,'รับ-จ่าย ประจำวัน'!$B605,กวนไส้!AJ:AJ)+SUMIF(ผลิต1!$C:$C,'รับ-จ่าย ประจำวัน'!$B605,ผลิต1!AJ:AJ)+SUMIF(ผลิต2!$C:$C,'รับ-จ่าย ประจำวัน'!$B605,ผลิต2!AJ:AJ)+SUMIF(เส้นแต่งหน้าขนมเค้ก!$C:$C,'รับ-จ่าย ประจำวัน'!$B605,เส้นแต่งหน้าขนมเค้ก!AJ:AJ)+SUMIF(แพ็ค!$C:$C,'รับ-จ่าย ประจำวัน'!$B605,แพ็ค!AJ:AJ)+SUMIF(ธุรการ!$C:$C,'รับ-จ่าย ประจำวัน'!$B605,ธุรการ!AJ:AJ)+SUMIF(เส้นแต่งหน้าขนมปัง!$C:$C,'รับ-จ่าย ประจำวัน'!$B605,เส้นแต่งหน้าขนมปัง!AJ:AJ)+SUMIF('วางแผนBC,CJ'!$C:$C,'รับ-จ่าย ประจำวัน'!$B605,'วางแผนBC,CJ'!AJ:AJ)+SUMIF(RD!$C:$C,'รับ-จ่าย ประจำวัน'!$B605,RD!AJ:AJ)+SUMIF('FG,ออนไล,คัดแยก'!$C:$C,'รับ-จ่าย ประจำวัน'!$B605,'FG,ออนไล,คัดแยก'!AJ:AJ)</f>
        <v>0</v>
      </c>
      <c r="BR605" s="16">
        <f>SUMIF(เตรียมส่วนผสม!$C:$C,'รับ-จ่าย ประจำวัน'!$B605,เตรียมส่วนผสม!AK:AK)+SUMIF(กวนไส้!$C:$C,'รับ-จ่าย ประจำวัน'!$B605,กวนไส้!AK:AK)+SUMIF(ผลิต1!$C:$C,'รับ-จ่าย ประจำวัน'!$B605,ผลิต1!AK:AK)+SUMIF(ผลิต2!$C:$C,'รับ-จ่าย ประจำวัน'!$B605,ผลิต2!AK:AK)+SUMIF(เส้นแต่งหน้าขนมเค้ก!$C:$C,'รับ-จ่าย ประจำวัน'!$B605,เส้นแต่งหน้าขนมเค้ก!AK:AK)+SUMIF(แพ็ค!$C:$C,'รับ-จ่าย ประจำวัน'!$B605,แพ็ค!AK:AK)+SUMIF(ธุรการ!$C:$C,'รับ-จ่าย ประจำวัน'!$B605,ธุรการ!AK:AK)+SUMIF(เส้นแต่งหน้าขนมปัง!$C:$C,'รับ-จ่าย ประจำวัน'!$B605,เส้นแต่งหน้าขนมปัง!AK:AK)+SUMIF('วางแผนBC,CJ'!$C:$C,'รับ-จ่าย ประจำวัน'!$B605,'วางแผนBC,CJ'!AK:AK)+SUMIF(RD!$C:$C,'รับ-จ่าย ประจำวัน'!$B605,RD!AK:AK)+SUMIF('FG,ออนไล,คัดแยก'!$C:$C,'รับ-จ่าย ประจำวัน'!$B605,'FG,ออนไล,คัดแยก'!AK:AK)</f>
        <v>0</v>
      </c>
      <c r="BS605" s="16">
        <f>SUMIF(เตรียมส่วนผสม!$C:$C,'รับ-จ่าย ประจำวัน'!$B605,เตรียมส่วนผสม!AL:AL)+SUMIF(กวนไส้!$C:$C,'รับ-จ่าย ประจำวัน'!$B605,กวนไส้!AL:AL)+SUMIF(ผลิต1!$C:$C,'รับ-จ่าย ประจำวัน'!$B605,ผลิต1!AL:AL)+SUMIF(ผลิต2!$C:$C,'รับ-จ่าย ประจำวัน'!$B605,ผลิต2!AL:AL)+SUMIF(เส้นแต่งหน้าขนมเค้ก!$C:$C,'รับ-จ่าย ประจำวัน'!$B605,เส้นแต่งหน้าขนมเค้ก!AL:AL)+SUMIF(แพ็ค!$C:$C,'รับ-จ่าย ประจำวัน'!$B605,แพ็ค!AL:AL)+SUMIF(ธุรการ!$C:$C,'รับ-จ่าย ประจำวัน'!$B605,ธุรการ!AL:AL)+SUMIF(เส้นแต่งหน้าขนมปัง!$C:$C,'รับ-จ่าย ประจำวัน'!$B605,เส้นแต่งหน้าขนมปัง!AL:AL)+SUMIF('วางแผนBC,CJ'!$C:$C,'รับ-จ่าย ประจำวัน'!$B605,'วางแผนBC,CJ'!AL:AL)+SUMIF(RD!$C:$C,'รับ-จ่าย ประจำวัน'!$B605,RD!AL:AL)+SUMIF('FG,ออนไล,คัดแยก'!$C:$C,'รับ-จ่าย ประจำวัน'!$B605,'FG,ออนไล,คัดแยก'!AL:AL)</f>
        <v>0</v>
      </c>
      <c r="BT605" s="18">
        <f t="shared" si="131"/>
        <v>12000</v>
      </c>
      <c r="BU605" s="116"/>
      <c r="BV605" s="146">
        <f t="shared" si="132"/>
        <v>15000</v>
      </c>
      <c r="BW605" s="184">
        <v>30</v>
      </c>
      <c r="BX605" s="172">
        <f t="shared" si="133"/>
        <v>400</v>
      </c>
      <c r="BY605" s="188">
        <f t="shared" si="122"/>
        <v>37.5</v>
      </c>
      <c r="BZ605" s="180">
        <f t="shared" ca="1" si="128"/>
        <v>46240.5</v>
      </c>
      <c r="CA605" s="93">
        <v>44000</v>
      </c>
      <c r="CB605" s="93"/>
      <c r="CC605" s="93"/>
      <c r="CD605" s="93"/>
      <c r="CE605" s="93"/>
      <c r="CF605" s="93"/>
      <c r="CG605" s="93"/>
      <c r="CH605" s="93"/>
      <c r="CI605" s="93"/>
      <c r="CJ605" s="97"/>
      <c r="CK605" s="9">
        <f t="shared" si="123"/>
        <v>15000</v>
      </c>
    </row>
    <row r="606" spans="1:89" x14ac:dyDescent="0.5">
      <c r="A606" s="149"/>
      <c r="B606" s="34">
        <v>1023401150</v>
      </c>
      <c r="C606" s="154" t="s">
        <v>2121</v>
      </c>
      <c r="D606" s="141" t="s">
        <v>91</v>
      </c>
      <c r="E606" s="25"/>
      <c r="F606" s="132"/>
      <c r="G606" s="25"/>
      <c r="H606" s="12">
        <v>39000</v>
      </c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11"/>
      <c r="AF606" s="11"/>
      <c r="AG606" s="11"/>
      <c r="AH606" s="11"/>
      <c r="AI606" s="25"/>
      <c r="AJ606" s="25"/>
      <c r="AK606" s="25">
        <v>52000</v>
      </c>
      <c r="AL606" s="25"/>
      <c r="AM606" s="25"/>
      <c r="AN606" s="15">
        <f t="shared" si="130"/>
        <v>52000</v>
      </c>
      <c r="AO606" s="16">
        <f>SUMIF(เตรียมส่วนผสม!$C:$C,'รับ-จ่าย ประจำวัน'!$B606,เตรียมส่วนผสม!H:H)+SUMIF(กวนไส้!$C:$C,'รับ-จ่าย ประจำวัน'!$B606,กวนไส้!H:H)+SUMIF(ผลิต1!$C:$C,'รับ-จ่าย ประจำวัน'!$B606,ผลิต1!H:H)+SUMIF(ผลิต2!$C:$C,'รับ-จ่าย ประจำวัน'!$B606,ผลิต2!H:H)+SUMIF(เส้นแต่งหน้าขนมเค้ก!$C:$C,'รับ-จ่าย ประจำวัน'!$B606,เส้นแต่งหน้าขนมเค้ก!H:H)+SUMIF(แพ็ค!$C:$C,'รับ-จ่าย ประจำวัน'!$B606,แพ็ค!H:H)+SUMIF(ธุรการ!$C:$C,'รับ-จ่าย ประจำวัน'!$B606,ธุรการ!H:H)+SUMIF(เส้นแต่งหน้าขนมปัง!$C:$C,'รับ-จ่าย ประจำวัน'!$B606,เส้นแต่งหน้าขนมปัง!H:H)+SUMIF('วางแผนBC,CJ'!$C:$C,'รับ-จ่าย ประจำวัน'!$B606,'วางแผนBC,CJ'!H:H)+SUMIF(RD!$C:$C,'รับ-จ่าย ประจำวัน'!$B606,RD!H:H)+SUMIF('FG,ออนไล,คัดแยก'!$C:$C,'รับ-จ่าย ประจำวัน'!$B606,'FG,ออนไล,คัดแยก'!H:H)</f>
        <v>3000</v>
      </c>
      <c r="AP606" s="16">
        <f>SUMIF(เตรียมส่วนผสม!$C:$C,'รับ-จ่าย ประจำวัน'!$B606,เตรียมส่วนผสม!I:I)+SUMIF(กวนไส้!$C:$C,'รับ-จ่าย ประจำวัน'!$B606,กวนไส้!I:I)+SUMIF(ผลิต1!$C:$C,'รับ-จ่าย ประจำวัน'!$B606,ผลิต1!I:I)+SUMIF(ผลิต2!$C:$C,'รับ-จ่าย ประจำวัน'!$B606,ผลิต2!I:I)+SUMIF(เส้นแต่งหน้าขนมเค้ก!$C:$C,'รับ-จ่าย ประจำวัน'!$B606,เส้นแต่งหน้าขนมเค้ก!I:I)+SUMIF(แพ็ค!$C:$C,'รับ-จ่าย ประจำวัน'!$B606,แพ็ค!I:I)+SUMIF(ธุรการ!$C:$C,'รับ-จ่าย ประจำวัน'!$B606,ธุรการ!I:I)+SUMIF(เส้นแต่งหน้าขนมปัง!$C:$C,'รับ-จ่าย ประจำวัน'!$B606,เส้นแต่งหน้าขนมปัง!I:I)+SUMIF('วางแผนBC,CJ'!$C:$C,'รับ-จ่าย ประจำวัน'!$B606,'วางแผนBC,CJ'!I:I)+SUMIF(RD!$C:$C,'รับ-จ่าย ประจำวัน'!$B606,RD!I:I)+SUMIF('FG,ออนไล,คัดแยก'!$C:$C,'รับ-จ่าย ประจำวัน'!$B606,'FG,ออนไล,คัดแยก'!I:I)</f>
        <v>3000</v>
      </c>
      <c r="AQ606" s="16">
        <f>SUMIF(เตรียมส่วนผสม!$C:$C,'รับ-จ่าย ประจำวัน'!$B606,เตรียมส่วนผสม!J:J)+SUMIF(กวนไส้!$C:$C,'รับ-จ่าย ประจำวัน'!$B606,กวนไส้!J:J)+SUMIF(ผลิต1!$C:$C,'รับ-จ่าย ประจำวัน'!$B606,ผลิต1!J:J)+SUMIF(ผลิต2!$C:$C,'รับ-จ่าย ประจำวัน'!$B606,ผลิต2!J:J)+SUMIF(เส้นแต่งหน้าขนมเค้ก!$C:$C,'รับ-จ่าย ประจำวัน'!$B606,เส้นแต่งหน้าขนมเค้ก!J:J)+SUMIF(แพ็ค!$C:$C,'รับ-จ่าย ประจำวัน'!$B606,แพ็ค!J:J)+SUMIF(ธุรการ!$C:$C,'รับ-จ่าย ประจำวัน'!$B606,ธุรการ!J:J)+SUMIF(เส้นแต่งหน้าขนมปัง!$C:$C,'รับ-จ่าย ประจำวัน'!$B606,เส้นแต่งหน้าขนมปัง!J:J)+SUMIF('วางแผนBC,CJ'!$C:$C,'รับ-จ่าย ประจำวัน'!$B606,'วางแผนBC,CJ'!J:J)+SUMIF(RD!$C:$C,'รับ-จ่าย ประจำวัน'!$B606,RD!J:J)+SUMIF('FG,ออนไล,คัดแยก'!$C:$C,'รับ-จ่าย ประจำวัน'!$B606,'FG,ออนไล,คัดแยก'!J:J)</f>
        <v>0</v>
      </c>
      <c r="AR606" s="16">
        <f>SUMIF(เตรียมส่วนผสม!$C:$C,'รับ-จ่าย ประจำวัน'!$B606,เตรียมส่วนผสม!K:K)+SUMIF(กวนไส้!$C:$C,'รับ-จ่าย ประจำวัน'!$B606,กวนไส้!K:K)+SUMIF(ผลิต1!$C:$C,'รับ-จ่าย ประจำวัน'!$B606,ผลิต1!K:K)+SUMIF(ผลิต2!$C:$C,'รับ-จ่าย ประจำวัน'!$B606,ผลิต2!K:K)+SUMIF(เส้นแต่งหน้าขนมเค้ก!$C:$C,'รับ-จ่าย ประจำวัน'!$B606,เส้นแต่งหน้าขนมเค้ก!K:K)+SUMIF(แพ็ค!$C:$C,'รับ-จ่าย ประจำวัน'!$B606,แพ็ค!K:K)+SUMIF(ธุรการ!$C:$C,'รับ-จ่าย ประจำวัน'!$B606,ธุรการ!K:K)+SUMIF(เส้นแต่งหน้าขนมปัง!$C:$C,'รับ-จ่าย ประจำวัน'!$B606,เส้นแต่งหน้าขนมปัง!K:K)+SUMIF('วางแผนBC,CJ'!$C:$C,'รับ-จ่าย ประจำวัน'!$B606,'วางแผนBC,CJ'!K:K)+SUMIF(RD!$C:$C,'รับ-จ่าย ประจำวัน'!$B606,RD!K:K)+SUMIF('FG,ออนไล,คัดแยก'!$C:$C,'รับ-จ่าย ประจำวัน'!$B606,'FG,ออนไล,คัดแยก'!K:K)</f>
        <v>0</v>
      </c>
      <c r="AS606" s="16">
        <f>SUMIF(เตรียมส่วนผสม!$C:$C,'รับ-จ่าย ประจำวัน'!$B606,เตรียมส่วนผสม!L:L)+SUMIF(กวนไส้!$C:$C,'รับ-จ่าย ประจำวัน'!$B606,กวนไส้!L:L)+SUMIF(ผลิต1!$C:$C,'รับ-จ่าย ประจำวัน'!$B606,ผลิต1!L:L)+SUMIF(ผลิต2!$C:$C,'รับ-จ่าย ประจำวัน'!$B606,ผลิต2!L:L)+SUMIF(เส้นแต่งหน้าขนมเค้ก!$C:$C,'รับ-จ่าย ประจำวัน'!$B606,เส้นแต่งหน้าขนมเค้ก!L:L)+SUMIF(แพ็ค!$C:$C,'รับ-จ่าย ประจำวัน'!$B606,แพ็ค!L:L)+SUMIF(ธุรการ!$C:$C,'รับ-จ่าย ประจำวัน'!$B606,ธุรการ!L:L)+SUMIF(เส้นแต่งหน้าขนมปัง!$C:$C,'รับ-จ่าย ประจำวัน'!$B606,เส้นแต่งหน้าขนมปัง!L:L)+SUMIF('วางแผนBC,CJ'!$C:$C,'รับ-จ่าย ประจำวัน'!$B606,'วางแผนBC,CJ'!L:L)+SUMIF(RD!$C:$C,'รับ-จ่าย ประจำวัน'!$B606,RD!L:L)+SUMIF('FG,ออนไล,คัดแยก'!$C:$C,'รับ-จ่าย ประจำวัน'!$B606,'FG,ออนไล,คัดแยก'!L:L)</f>
        <v>0</v>
      </c>
      <c r="AT606" s="16">
        <f>SUMIF(เตรียมส่วนผสม!$C:$C,'รับ-จ่าย ประจำวัน'!$B606,เตรียมส่วนผสม!M:M)+SUMIF(กวนไส้!$C:$C,'รับ-จ่าย ประจำวัน'!$B606,กวนไส้!M:M)+SUMIF(ผลิต1!$C:$C,'รับ-จ่าย ประจำวัน'!$B606,ผลิต1!M:M)+SUMIF(ผลิต2!$C:$C,'รับ-จ่าย ประจำวัน'!$B606,ผลิต2!M:M)+SUMIF(เส้นแต่งหน้าขนมเค้ก!$C:$C,'รับ-จ่าย ประจำวัน'!$B606,เส้นแต่งหน้าขนมเค้ก!M:M)+SUMIF(แพ็ค!$C:$C,'รับ-จ่าย ประจำวัน'!$B606,แพ็ค!M:M)+SUMIF(ธุรการ!$C:$C,'รับ-จ่าย ประจำวัน'!$B606,ธุรการ!M:M)+SUMIF(เส้นแต่งหน้าขนมปัง!$C:$C,'รับ-จ่าย ประจำวัน'!$B606,เส้นแต่งหน้าขนมปัง!M:M)+SUMIF('วางแผนBC,CJ'!$C:$C,'รับ-จ่าย ประจำวัน'!$B606,'วางแผนBC,CJ'!M:M)+SUMIF(RD!$C:$C,'รับ-จ่าย ประจำวัน'!$B606,RD!M:M)+SUMIF('FG,ออนไล,คัดแยก'!$C:$C,'รับ-จ่าย ประจำวัน'!$B606,'FG,ออนไล,คัดแยก'!M:M)</f>
        <v>0</v>
      </c>
      <c r="AU606" s="16">
        <f>SUMIF(เตรียมส่วนผสม!$C:$C,'รับ-จ่าย ประจำวัน'!$B606,เตรียมส่วนผสม!N:N)+SUMIF(กวนไส้!$C:$C,'รับ-จ่าย ประจำวัน'!$B606,กวนไส้!N:N)+SUMIF(ผลิต1!$C:$C,'รับ-จ่าย ประจำวัน'!$B606,ผลิต1!N:N)+SUMIF(ผลิต2!$C:$C,'รับ-จ่าย ประจำวัน'!$B606,ผลิต2!N:N)+SUMIF(เส้นแต่งหน้าขนมเค้ก!$C:$C,'รับ-จ่าย ประจำวัน'!$B606,เส้นแต่งหน้าขนมเค้ก!N:N)+SUMIF(แพ็ค!$C:$C,'รับ-จ่าย ประจำวัน'!$B606,แพ็ค!N:N)+SUMIF(ธุรการ!$C:$C,'รับ-จ่าย ประจำวัน'!$B606,ธุรการ!N:N)+SUMIF(เส้นแต่งหน้าขนมปัง!$C:$C,'รับ-จ่าย ประจำวัน'!$B606,เส้นแต่งหน้าขนมปัง!N:N)+SUMIF('วางแผนBC,CJ'!$C:$C,'รับ-จ่าย ประจำวัน'!$B606,'วางแผนBC,CJ'!N:N)+SUMIF(RD!$C:$C,'รับ-จ่าย ประจำวัน'!$B606,RD!N:N)+SUMIF('FG,ออนไล,คัดแยก'!$C:$C,'รับ-จ่าย ประจำวัน'!$B606,'FG,ออนไล,คัดแยก'!N:N)</f>
        <v>0</v>
      </c>
      <c r="AV606" s="16">
        <f>SUMIF(เตรียมส่วนผสม!$C:$C,'รับ-จ่าย ประจำวัน'!$B606,เตรียมส่วนผสม!O:O)+SUMIF(กวนไส้!$C:$C,'รับ-จ่าย ประจำวัน'!$B606,กวนไส้!O:O)+SUMIF(ผลิต1!$C:$C,'รับ-จ่าย ประจำวัน'!$B606,ผลิต1!O:O)+SUMIF(ผลิต2!$C:$C,'รับ-จ่าย ประจำวัน'!$B606,ผลิต2!O:O)+SUMIF(เส้นแต่งหน้าขนมเค้ก!$C:$C,'รับ-จ่าย ประจำวัน'!$B606,เส้นแต่งหน้าขนมเค้ก!O:O)+SUMIF(แพ็ค!$C:$C,'รับ-จ่าย ประจำวัน'!$B606,แพ็ค!O:O)+SUMIF(ธุรการ!$C:$C,'รับ-จ่าย ประจำวัน'!$B606,ธุรการ!O:O)+SUMIF(เส้นแต่งหน้าขนมปัง!$C:$C,'รับ-จ่าย ประจำวัน'!$B606,เส้นแต่งหน้าขนมปัง!O:O)+SUMIF('วางแผนBC,CJ'!$C:$C,'รับ-จ่าย ประจำวัน'!$B606,'วางแผนBC,CJ'!O:O)+SUMIF(RD!$C:$C,'รับ-จ่าย ประจำวัน'!$B606,RD!O:O)+SUMIF('FG,ออนไล,คัดแยก'!$C:$C,'รับ-จ่าย ประจำวัน'!$B606,'FG,ออนไล,คัดแยก'!O:O)</f>
        <v>3000</v>
      </c>
      <c r="AW606" s="16">
        <f>SUMIF(เตรียมส่วนผสม!$C:$C,'รับ-จ่าย ประจำวัน'!$B606,เตรียมส่วนผสม!P:P)+SUMIF(กวนไส้!$C:$C,'รับ-จ่าย ประจำวัน'!$B606,กวนไส้!P:P)+SUMIF(ผลิต1!$C:$C,'รับ-จ่าย ประจำวัน'!$B606,ผลิต1!P:P)+SUMIF(ผลิต2!$C:$C,'รับ-จ่าย ประจำวัน'!$B606,ผลิต2!P:P)+SUMIF(เส้นแต่งหน้าขนมเค้ก!$C:$C,'รับ-จ่าย ประจำวัน'!$B606,เส้นแต่งหน้าขนมเค้ก!P:P)+SUMIF(แพ็ค!$C:$C,'รับ-จ่าย ประจำวัน'!$B606,แพ็ค!P:P)+SUMIF(ธุรการ!$C:$C,'รับ-จ่าย ประจำวัน'!$B606,ธุรการ!P:P)+SUMIF(เส้นแต่งหน้าขนมปัง!$C:$C,'รับ-จ่าย ประจำวัน'!$B606,เส้นแต่งหน้าขนมปัง!P:P)+SUMIF('วางแผนBC,CJ'!$C:$C,'รับ-จ่าย ประจำวัน'!$B606,'วางแผนBC,CJ'!P:P)+SUMIF(RD!$C:$C,'รับ-จ่าย ประจำวัน'!$B606,RD!P:P)+SUMIF('FG,ออนไล,คัดแยก'!$C:$C,'รับ-จ่าย ประจำวัน'!$B606,'FG,ออนไล,คัดแยก'!P:P)</f>
        <v>3000</v>
      </c>
      <c r="AX606" s="16">
        <f>SUMIF(เตรียมส่วนผสม!$C:$C,'รับ-จ่าย ประจำวัน'!$B606,เตรียมส่วนผสม!Q:Q)+SUMIF(กวนไส้!$C:$C,'รับ-จ่าย ประจำวัน'!$B606,กวนไส้!Q:Q)+SUMIF(ผลิต1!$C:$C,'รับ-จ่าย ประจำวัน'!$B606,ผลิต1!Q:Q)+SUMIF(ผลิต2!$C:$C,'รับ-จ่าย ประจำวัน'!$B606,ผลิต2!Q:Q)+SUMIF(เส้นแต่งหน้าขนมเค้ก!$C:$C,'รับ-จ่าย ประจำวัน'!$B606,เส้นแต่งหน้าขนมเค้ก!Q:Q)+SUMIF(แพ็ค!$C:$C,'รับ-จ่าย ประจำวัน'!$B606,แพ็ค!Q:Q)+SUMIF(ธุรการ!$C:$C,'รับ-จ่าย ประจำวัน'!$B606,ธุรการ!Q:Q)+SUMIF(เส้นแต่งหน้าขนมปัง!$C:$C,'รับ-จ่าย ประจำวัน'!$B606,เส้นแต่งหน้าขนมปัง!Q:Q)+SUMIF('วางแผนBC,CJ'!$C:$C,'รับ-จ่าย ประจำวัน'!$B606,'วางแผนBC,CJ'!Q:Q)+SUMIF(RD!$C:$C,'รับ-จ่าย ประจำวัน'!$B606,RD!Q:Q)+SUMIF('FG,ออนไล,คัดแยก'!$C:$C,'รับ-จ่าย ประจำวัน'!$B606,'FG,ออนไล,คัดแยก'!Q:Q)</f>
        <v>0</v>
      </c>
      <c r="AY606" s="16">
        <f>SUMIF(เตรียมส่วนผสม!$C:$C,'รับ-จ่าย ประจำวัน'!$B606,เตรียมส่วนผสม!R:R)+SUMIF(กวนไส้!$C:$C,'รับ-จ่าย ประจำวัน'!$B606,กวนไส้!R:R)+SUMIF(ผลิต1!$C:$C,'รับ-จ่าย ประจำวัน'!$B606,ผลิต1!R:R)+SUMIF(ผลิต2!$C:$C,'รับ-จ่าย ประจำวัน'!$B606,ผลิต2!R:R)+SUMIF(เส้นแต่งหน้าขนมเค้ก!$C:$C,'รับ-จ่าย ประจำวัน'!$B606,เส้นแต่งหน้าขนมเค้ก!R:R)+SUMIF(แพ็ค!$C:$C,'รับ-จ่าย ประจำวัน'!$B606,แพ็ค!R:R)+SUMIF(ธุรการ!$C:$C,'รับ-จ่าย ประจำวัน'!$B606,ธุรการ!R:R)+SUMIF(เส้นแต่งหน้าขนมปัง!$C:$C,'รับ-จ่าย ประจำวัน'!$B606,เส้นแต่งหน้าขนมปัง!R:R)+SUMIF('วางแผนBC,CJ'!$C:$C,'รับ-จ่าย ประจำวัน'!$B606,'วางแผนBC,CJ'!R:R)+SUMIF(RD!$C:$C,'รับ-จ่าย ประจำวัน'!$B606,RD!R:R)+SUMIF('FG,ออนไล,คัดแยก'!$C:$C,'รับ-จ่าย ประจำวัน'!$B606,'FG,ออนไล,คัดแยก'!R:R)</f>
        <v>0</v>
      </c>
      <c r="AZ606" s="16">
        <f>SUMIF(เตรียมส่วนผสม!$C:$C,'รับ-จ่าย ประจำวัน'!$B606,เตรียมส่วนผสม!S:S)+SUMIF(กวนไส้!$C:$C,'รับ-จ่าย ประจำวัน'!$B606,กวนไส้!S:S)+SUMIF(ผลิต1!$C:$C,'รับ-จ่าย ประจำวัน'!$B606,ผลิต1!S:S)+SUMIF(ผลิต2!$C:$C,'รับ-จ่าย ประจำวัน'!$B606,ผลิต2!S:S)+SUMIF(เส้นแต่งหน้าขนมเค้ก!$C:$C,'รับ-จ่าย ประจำวัน'!$B606,เส้นแต่งหน้าขนมเค้ก!S:S)+SUMIF(แพ็ค!$C:$C,'รับ-จ่าย ประจำวัน'!$B606,แพ็ค!S:S)+SUMIF(ธุรการ!$C:$C,'รับ-จ่าย ประจำวัน'!$B606,ธุรการ!S:S)+SUMIF(เส้นแต่งหน้าขนมปัง!$C:$C,'รับ-จ่าย ประจำวัน'!$B606,เส้นแต่งหน้าขนมปัง!S:S)+SUMIF('วางแผนBC,CJ'!$C:$C,'รับ-จ่าย ประจำวัน'!$B606,'วางแผนBC,CJ'!S:S)+SUMIF(RD!$C:$C,'รับ-จ่าย ประจำวัน'!$B606,RD!S:S)+SUMIF('FG,ออนไล,คัดแยก'!$C:$C,'รับ-จ่าย ประจำวัน'!$B606,'FG,ออนไล,คัดแยก'!S:S)</f>
        <v>3000</v>
      </c>
      <c r="BA606" s="16">
        <f>SUMIF(เตรียมส่วนผสม!$C:$C,'รับ-จ่าย ประจำวัน'!$B606,เตรียมส่วนผสม!T:T)+SUMIF(กวนไส้!$C:$C,'รับ-จ่าย ประจำวัน'!$B606,กวนไส้!T:T)+SUMIF(ผลิต1!$C:$C,'รับ-จ่าย ประจำวัน'!$B606,ผลิต1!T:T)+SUMIF(ผลิต2!$C:$C,'รับ-จ่าย ประจำวัน'!$B606,ผลิต2!T:T)+SUMIF(เส้นแต่งหน้าขนมเค้ก!$C:$C,'รับ-จ่าย ประจำวัน'!$B606,เส้นแต่งหน้าขนมเค้ก!T:T)+SUMIF(แพ็ค!$C:$C,'รับ-จ่าย ประจำวัน'!$B606,แพ็ค!T:T)+SUMIF(ธุรการ!$C:$C,'รับ-จ่าย ประจำวัน'!$B606,ธุรการ!T:T)+SUMIF(เส้นแต่งหน้าขนมปัง!$C:$C,'รับ-จ่าย ประจำวัน'!$B606,เส้นแต่งหน้าขนมปัง!T:T)+SUMIF('วางแผนBC,CJ'!$C:$C,'รับ-จ่าย ประจำวัน'!$B606,'วางแผนBC,CJ'!T:T)+SUMIF(RD!$C:$C,'รับ-จ่าย ประจำวัน'!$B606,RD!T:T)+SUMIF('FG,ออนไล,คัดแยก'!$C:$C,'รับ-จ่าย ประจำวัน'!$B606,'FG,ออนไล,คัดแยก'!T:T)</f>
        <v>0</v>
      </c>
      <c r="BB606" s="16">
        <f>SUMIF(เตรียมส่วนผสม!$C:$C,'รับ-จ่าย ประจำวัน'!$B606,เตรียมส่วนผสม!U:U)+SUMIF(กวนไส้!$C:$C,'รับ-จ่าย ประจำวัน'!$B606,กวนไส้!U:U)+SUMIF(ผลิต1!$C:$C,'รับ-จ่าย ประจำวัน'!$B606,ผลิต1!U:U)+SUMIF(ผลิต2!$C:$C,'รับ-จ่าย ประจำวัน'!$B606,ผลิต2!U:U)+SUMIF(เส้นแต่งหน้าขนมเค้ก!$C:$C,'รับ-จ่าย ประจำวัน'!$B606,เส้นแต่งหน้าขนมเค้ก!U:U)+SUMIF(แพ็ค!$C:$C,'รับ-จ่าย ประจำวัน'!$B606,แพ็ค!U:U)+SUMIF(ธุรการ!$C:$C,'รับ-จ่าย ประจำวัน'!$B606,ธุรการ!U:U)+SUMIF(เส้นแต่งหน้าขนมปัง!$C:$C,'รับ-จ่าย ประจำวัน'!$B606,เส้นแต่งหน้าขนมปัง!U:U)+SUMIF('วางแผนBC,CJ'!$C:$C,'รับ-จ่าย ประจำวัน'!$B606,'วางแผนBC,CJ'!U:U)+SUMIF(RD!$C:$C,'รับ-จ่าย ประจำวัน'!$B606,RD!U:U)+SUMIF('FG,ออนไล,คัดแยก'!$C:$C,'รับ-จ่าย ประจำวัน'!$B606,'FG,ออนไล,คัดแยก'!U:U)</f>
        <v>3000</v>
      </c>
      <c r="BC606" s="16">
        <f>SUMIF(เตรียมส่วนผสม!$C:$C,'รับ-จ่าย ประจำวัน'!$B606,เตรียมส่วนผสม!V:V)+SUMIF(กวนไส้!$C:$C,'รับ-จ่าย ประจำวัน'!$B606,กวนไส้!V:V)+SUMIF(ผลิต1!$C:$C,'รับ-จ่าย ประจำวัน'!$B606,ผลิต1!V:V)+SUMIF(ผลิต2!$C:$C,'รับ-จ่าย ประจำวัน'!$B606,ผลิต2!V:V)+SUMIF(เส้นแต่งหน้าขนมเค้ก!$C:$C,'รับ-จ่าย ประจำวัน'!$B606,เส้นแต่งหน้าขนมเค้ก!V:V)+SUMIF(แพ็ค!$C:$C,'รับ-จ่าย ประจำวัน'!$B606,แพ็ค!V:V)+SUMIF(ธุรการ!$C:$C,'รับ-จ่าย ประจำวัน'!$B606,ธุรการ!V:V)+SUMIF(เส้นแต่งหน้าขนมปัง!$C:$C,'รับ-จ่าย ประจำวัน'!$B606,เส้นแต่งหน้าขนมปัง!V:V)+SUMIF('วางแผนBC,CJ'!$C:$C,'รับ-จ่าย ประจำวัน'!$B606,'วางแผนBC,CJ'!V:V)+SUMIF(RD!$C:$C,'รับ-จ่าย ประจำวัน'!$B606,RD!V:V)+SUMIF('FG,ออนไล,คัดแยก'!$C:$C,'รับ-จ่าย ประจำวัน'!$B606,'FG,ออนไล,คัดแยก'!V:V)</f>
        <v>0</v>
      </c>
      <c r="BD606" s="16">
        <f>SUMIF(เตรียมส่วนผสม!$C:$C,'รับ-จ่าย ประจำวัน'!$B606,เตรียมส่วนผสม!W:W)+SUMIF(กวนไส้!$C:$C,'รับ-จ่าย ประจำวัน'!$B606,กวนไส้!W:W)+SUMIF(ผลิต1!$C:$C,'รับ-จ่าย ประจำวัน'!$B606,ผลิต1!W:W)+SUMIF(ผลิต2!$C:$C,'รับ-จ่าย ประจำวัน'!$B606,ผลิต2!W:W)+SUMIF(เส้นแต่งหน้าขนมเค้ก!$C:$C,'รับ-จ่าย ประจำวัน'!$B606,เส้นแต่งหน้าขนมเค้ก!W:W)+SUMIF(แพ็ค!$C:$C,'รับ-จ่าย ประจำวัน'!$B606,แพ็ค!W:W)+SUMIF(ธุรการ!$C:$C,'รับ-จ่าย ประจำวัน'!$B606,ธุรการ!W:W)+SUMIF(เส้นแต่งหน้าขนมปัง!$C:$C,'รับ-จ่าย ประจำวัน'!$B606,เส้นแต่งหน้าขนมปัง!W:W)+SUMIF('วางแผนBC,CJ'!$C:$C,'รับ-จ่าย ประจำวัน'!$B606,'วางแผนBC,CJ'!W:W)+SUMIF(RD!$C:$C,'รับ-จ่าย ประจำวัน'!$B606,RD!W:W)+SUMIF('FG,ออนไล,คัดแยก'!$C:$C,'รับ-จ่าย ประจำวัน'!$B606,'FG,ออนไล,คัดแยก'!W:W)</f>
        <v>3000</v>
      </c>
      <c r="BE606" s="16">
        <f>SUMIF(เตรียมส่วนผสม!$C:$C,'รับ-จ่าย ประจำวัน'!$B606,เตรียมส่วนผสม!X:X)+SUMIF(กวนไส้!$C:$C,'รับ-จ่าย ประจำวัน'!$B606,กวนไส้!X:X)+SUMIF(ผลิต1!$C:$C,'รับ-จ่าย ประจำวัน'!$B606,ผลิต1!X:X)+SUMIF(ผลิต2!$C:$C,'รับ-จ่าย ประจำวัน'!$B606,ผลิต2!X:X)+SUMIF(เส้นแต่งหน้าขนมเค้ก!$C:$C,'รับ-จ่าย ประจำวัน'!$B606,เส้นแต่งหน้าขนมเค้ก!X:X)+SUMIF(แพ็ค!$C:$C,'รับ-จ่าย ประจำวัน'!$B606,แพ็ค!X:X)+SUMIF(ธุรการ!$C:$C,'รับ-จ่าย ประจำวัน'!$B606,ธุรการ!X:X)+SUMIF(เส้นแต่งหน้าขนมปัง!$C:$C,'รับ-จ่าย ประจำวัน'!$B606,เส้นแต่งหน้าขนมปัง!X:X)+SUMIF('วางแผนBC,CJ'!$C:$C,'รับ-จ่าย ประจำวัน'!$B606,'วางแผนBC,CJ'!X:X)+SUMIF(RD!$C:$C,'รับ-จ่าย ประจำวัน'!$B606,RD!X:X)+SUMIF('FG,ออนไล,คัดแยก'!$C:$C,'รับ-จ่าย ประจำวัน'!$B606,'FG,ออนไล,คัดแยก'!X:X)</f>
        <v>0</v>
      </c>
      <c r="BF606" s="16">
        <f>SUMIF(เตรียมส่วนผสม!$C:$C,'รับ-จ่าย ประจำวัน'!$B606,เตรียมส่วนผสม!Y:Y)+SUMIF(กวนไส้!$C:$C,'รับ-จ่าย ประจำวัน'!$B606,กวนไส้!Y:Y)+SUMIF(ผลิต1!$C:$C,'รับ-จ่าย ประจำวัน'!$B606,ผลิต1!Y:Y)+SUMIF(ผลิต2!$C:$C,'รับ-จ่าย ประจำวัน'!$B606,ผลิต2!Y:Y)+SUMIF(เส้นแต่งหน้าขนมเค้ก!$C:$C,'รับ-จ่าย ประจำวัน'!$B606,เส้นแต่งหน้าขนมเค้ก!Y:Y)+SUMIF(แพ็ค!$C:$C,'รับ-จ่าย ประจำวัน'!$B606,แพ็ค!Y:Y)+SUMIF(ธุรการ!$C:$C,'รับ-จ่าย ประจำวัน'!$B606,ธุรการ!Y:Y)+SUMIF(เส้นแต่งหน้าขนมปัง!$C:$C,'รับ-จ่าย ประจำวัน'!$B606,เส้นแต่งหน้าขนมปัง!Y:Y)+SUMIF('วางแผนBC,CJ'!$C:$C,'รับ-จ่าย ประจำวัน'!$B606,'วางแผนBC,CJ'!Y:Y)+SUMIF(RD!$C:$C,'รับ-จ่าย ประจำวัน'!$B606,RD!Y:Y)+SUMIF('FG,ออนไล,คัดแยก'!$C:$C,'รับ-จ่าย ประจำวัน'!$B606,'FG,ออนไล,คัดแยก'!Y:Y)</f>
        <v>3000</v>
      </c>
      <c r="BG606" s="16">
        <f>SUMIF(เตรียมส่วนผสม!$C:$C,'รับ-จ่าย ประจำวัน'!$B606,เตรียมส่วนผสม!Z:Z)+SUMIF(กวนไส้!$C:$C,'รับ-จ่าย ประจำวัน'!$B606,กวนไส้!Z:Z)+SUMIF(ผลิต1!$C:$C,'รับ-จ่าย ประจำวัน'!$B606,ผลิต1!Z:Z)+SUMIF(ผลิต2!$C:$C,'รับ-จ่าย ประจำวัน'!$B606,ผลิต2!Z:Z)+SUMIF(เส้นแต่งหน้าขนมเค้ก!$C:$C,'รับ-จ่าย ประจำวัน'!$B606,เส้นแต่งหน้าขนมเค้ก!Z:Z)+SUMIF(แพ็ค!$C:$C,'รับ-จ่าย ประจำวัน'!$B606,แพ็ค!Z:Z)+SUMIF(ธุรการ!$C:$C,'รับ-จ่าย ประจำวัน'!$B606,ธุรการ!Z:Z)+SUMIF(เส้นแต่งหน้าขนมปัง!$C:$C,'รับ-จ่าย ประจำวัน'!$B606,เส้นแต่งหน้าขนมปัง!Z:Z)+SUMIF('วางแผนBC,CJ'!$C:$C,'รับ-จ่าย ประจำวัน'!$B606,'วางแผนBC,CJ'!Z:Z)+SUMIF(RD!$C:$C,'รับ-จ่าย ประจำวัน'!$B606,RD!Z:Z)+SUMIF('FG,ออนไล,คัดแยก'!$C:$C,'รับ-จ่าย ประจำวัน'!$B606,'FG,ออนไล,คัดแยก'!Z:Z)</f>
        <v>0</v>
      </c>
      <c r="BH606" s="16">
        <f>SUMIF(เตรียมส่วนผสม!$C:$C,'รับ-จ่าย ประจำวัน'!$B606,เตรียมส่วนผสม!AA:AA)+SUMIF(กวนไส้!$C:$C,'รับ-จ่าย ประจำวัน'!$B606,กวนไส้!AA:AA)+SUMIF(ผลิต1!$C:$C,'รับ-จ่าย ประจำวัน'!$B606,ผลิต1!AA:AA)+SUMIF(ผลิต2!$C:$C,'รับ-จ่าย ประจำวัน'!$B606,ผลิต2!AA:AA)+SUMIF(เส้นแต่งหน้าขนมเค้ก!$C:$C,'รับ-จ่าย ประจำวัน'!$B606,เส้นแต่งหน้าขนมเค้ก!AA:AA)+SUMIF(แพ็ค!$C:$C,'รับ-จ่าย ประจำวัน'!$B606,แพ็ค!AA:AA)+SUMIF(ธุรการ!$C:$C,'รับ-จ่าย ประจำวัน'!$B606,ธุรการ!AA:AA)+SUMIF(เส้นแต่งหน้าขนมปัง!$C:$C,'รับ-จ่าย ประจำวัน'!$B606,เส้นแต่งหน้าขนมปัง!AA:AA)+SUMIF('วางแผนBC,CJ'!$C:$C,'รับ-จ่าย ประจำวัน'!$B606,'วางแผนBC,CJ'!AA:AA)+SUMIF(RD!$C:$C,'รับ-จ่าย ประจำวัน'!$B606,RD!AA:AA)+SUMIF('FG,ออนไล,คัดแยก'!$C:$C,'รับ-จ่าย ประจำวัน'!$B606,'FG,ออนไล,คัดแยก'!AA:AA)</f>
        <v>0</v>
      </c>
      <c r="BI606" s="16">
        <f>SUMIF(เตรียมส่วนผสม!$C:$C,'รับ-จ่าย ประจำวัน'!$B606,เตรียมส่วนผสม!AB:AB)+SUMIF(กวนไส้!$C:$C,'รับ-จ่าย ประจำวัน'!$B606,กวนไส้!AB:AB)+SUMIF(ผลิต1!$C:$C,'รับ-จ่าย ประจำวัน'!$B606,ผลิต1!AB:AB)+SUMIF(ผลิต2!$C:$C,'รับ-จ่าย ประจำวัน'!$B606,ผลิต2!AB:AB)+SUMIF(เส้นแต่งหน้าขนมเค้ก!$C:$C,'รับ-จ่าย ประจำวัน'!$B606,เส้นแต่งหน้าขนมเค้ก!AB:AB)+SUMIF(แพ็ค!$C:$C,'รับ-จ่าย ประจำวัน'!$B606,แพ็ค!AB:AB)+SUMIF(ธุรการ!$C:$C,'รับ-จ่าย ประจำวัน'!$B606,ธุรการ!AB:AB)+SUMIF(เส้นแต่งหน้าขนมปัง!$C:$C,'รับ-จ่าย ประจำวัน'!$B606,เส้นแต่งหน้าขนมปัง!AB:AB)+SUMIF('วางแผนBC,CJ'!$C:$C,'รับ-จ่าย ประจำวัน'!$B606,'วางแผนBC,CJ'!AB:AB)+SUMIF(RD!$C:$C,'รับ-จ่าย ประจำวัน'!$B606,RD!AB:AB)+SUMIF('FG,ออนไล,คัดแยก'!$C:$C,'รับ-จ่าย ประจำวัน'!$B606,'FG,ออนไล,คัดแยก'!AB:AB)</f>
        <v>0</v>
      </c>
      <c r="BJ606" s="16">
        <f>SUMIF(เตรียมส่วนผสม!$C:$C,'รับ-จ่าย ประจำวัน'!$B606,เตรียมส่วนผสม!AC:AC)+SUMIF(กวนไส้!$C:$C,'รับ-จ่าย ประจำวัน'!$B606,กวนไส้!AC:AC)+SUMIF(ผลิต1!$C:$C,'รับ-จ่าย ประจำวัน'!$B606,ผลิต1!AC:AC)+SUMIF(ผลิต2!$C:$C,'รับ-จ่าย ประจำวัน'!$B606,ผลิต2!AC:AC)+SUMIF(เส้นแต่งหน้าขนมเค้ก!$C:$C,'รับ-จ่าย ประจำวัน'!$B606,เส้นแต่งหน้าขนมเค้ก!AC:AC)+SUMIF(แพ็ค!$C:$C,'รับ-จ่าย ประจำวัน'!$B606,แพ็ค!AC:AC)+SUMIF(ธุรการ!$C:$C,'รับ-จ่าย ประจำวัน'!$B606,ธุรการ!AC:AC)+SUMIF(เส้นแต่งหน้าขนมปัง!$C:$C,'รับ-จ่าย ประจำวัน'!$B606,เส้นแต่งหน้าขนมปัง!AC:AC)+SUMIF('วางแผนBC,CJ'!$C:$C,'รับ-จ่าย ประจำวัน'!$B606,'วางแผนBC,CJ'!AC:AC)+SUMIF(RD!$C:$C,'รับ-จ่าย ประจำวัน'!$B606,RD!AC:AC)+SUMIF('FG,ออนไล,คัดแยก'!$C:$C,'รับ-จ่าย ประจำวัน'!$B606,'FG,ออนไล,คัดแยก'!AC:AC)</f>
        <v>3000</v>
      </c>
      <c r="BK606" s="16">
        <f>SUMIF(เตรียมส่วนผสม!$C:$C,'รับ-จ่าย ประจำวัน'!$B606,เตรียมส่วนผสม!AD:AD)+SUMIF(กวนไส้!$C:$C,'รับ-จ่าย ประจำวัน'!$B606,กวนไส้!AD:AD)+SUMIF(ผลิต1!$C:$C,'รับ-จ่าย ประจำวัน'!$B606,ผลิต1!AD:AD)+SUMIF(ผลิต2!$C:$C,'รับ-จ่าย ประจำวัน'!$B606,ผลิต2!AD:AD)+SUMIF(เส้นแต่งหน้าขนมเค้ก!$C:$C,'รับ-จ่าย ประจำวัน'!$B606,เส้นแต่งหน้าขนมเค้ก!AD:AD)+SUMIF(แพ็ค!$C:$C,'รับ-จ่าย ประจำวัน'!$B606,แพ็ค!AD:AD)+SUMIF(ธุรการ!$C:$C,'รับ-จ่าย ประจำวัน'!$B606,ธุรการ!AD:AD)+SUMIF(เส้นแต่งหน้าขนมปัง!$C:$C,'รับ-จ่าย ประจำวัน'!$B606,เส้นแต่งหน้าขนมปัง!AD:AD)+SUMIF('วางแผนBC,CJ'!$C:$C,'รับ-จ่าย ประจำวัน'!$B606,'วางแผนBC,CJ'!AD:AD)+SUMIF(RD!$C:$C,'รับ-จ่าย ประจำวัน'!$B606,RD!AD:AD)+SUMIF('FG,ออนไล,คัดแยก'!$C:$C,'รับ-จ่าย ประจำวัน'!$B606,'FG,ออนไล,คัดแยก'!AD:AD)</f>
        <v>0</v>
      </c>
      <c r="BL606" s="16">
        <f>SUMIF(เตรียมส่วนผสม!$C:$C,'รับ-จ่าย ประจำวัน'!$B606,เตรียมส่วนผสม!AE:AE)+SUMIF(กวนไส้!$C:$C,'รับ-จ่าย ประจำวัน'!$B606,กวนไส้!AE:AE)+SUMIF(ผลิต1!$C:$C,'รับ-จ่าย ประจำวัน'!$B606,ผลิต1!AE:AE)+SUMIF(ผลิต2!$C:$C,'รับ-จ่าย ประจำวัน'!$B606,ผลิต2!AE:AE)+SUMIF(เส้นแต่งหน้าขนมเค้ก!$C:$C,'รับ-จ่าย ประจำวัน'!$B606,เส้นแต่งหน้าขนมเค้ก!AE:AE)+SUMIF(แพ็ค!$C:$C,'รับ-จ่าย ประจำวัน'!$B606,แพ็ค!AE:AE)+SUMIF(ธุรการ!$C:$C,'รับ-จ่าย ประจำวัน'!$B606,ธุรการ!AE:AE)+SUMIF(เส้นแต่งหน้าขนมปัง!$C:$C,'รับ-จ่าย ประจำวัน'!$B606,เส้นแต่งหน้าขนมปัง!AE:AE)+SUMIF('วางแผนBC,CJ'!$C:$C,'รับ-จ่าย ประจำวัน'!$B606,'วางแผนBC,CJ'!AE:AE)+SUMIF(RD!$C:$C,'รับ-จ่าย ประจำวัน'!$B606,RD!AE:AE)+SUMIF('FG,ออนไล,คัดแยก'!$C:$C,'รับ-จ่าย ประจำวัน'!$B606,'FG,ออนไล,คัดแยก'!AE:AE)</f>
        <v>4000</v>
      </c>
      <c r="BM606" s="16">
        <f>SUMIF(เตรียมส่วนผสม!$C:$C,'รับ-จ่าย ประจำวัน'!$B606,เตรียมส่วนผสม!AF:AF)+SUMIF(กวนไส้!$C:$C,'รับ-จ่าย ประจำวัน'!$B606,กวนไส้!AF:AF)+SUMIF(ผลิต1!$C:$C,'รับ-จ่าย ประจำวัน'!$B606,ผลิต1!AF:AF)+SUMIF(ผลิต2!$C:$C,'รับ-จ่าย ประจำวัน'!$B606,ผลิต2!AF:AF)+SUMIF(เส้นแต่งหน้าขนมเค้ก!$C:$C,'รับ-จ่าย ประจำวัน'!$B606,เส้นแต่งหน้าขนมเค้ก!AF:AF)+SUMIF(แพ็ค!$C:$C,'รับ-จ่าย ประจำวัน'!$B606,แพ็ค!AF:AF)+SUMIF(ธุรการ!$C:$C,'รับ-จ่าย ประจำวัน'!$B606,ธุรการ!AF:AF)+SUMIF(เส้นแต่งหน้าขนมปัง!$C:$C,'รับ-จ่าย ประจำวัน'!$B606,เส้นแต่งหน้าขนมปัง!AF:AF)+SUMIF('วางแผนBC,CJ'!$C:$C,'รับ-จ่าย ประจำวัน'!$B606,'วางแผนBC,CJ'!AF:AF)+SUMIF(RD!$C:$C,'รับ-จ่าย ประจำวัน'!$B606,RD!AF:AF)+SUMIF('FG,ออนไล,คัดแยก'!$C:$C,'รับ-จ่าย ประจำวัน'!$B606,'FG,ออนไล,คัดแยก'!AF:AF)</f>
        <v>0</v>
      </c>
      <c r="BN606" s="16">
        <f>SUMIF(เตรียมส่วนผสม!$C:$C,'รับ-จ่าย ประจำวัน'!$B606,เตรียมส่วนผสม!AG:AG)+SUMIF(กวนไส้!$C:$C,'รับ-จ่าย ประจำวัน'!$B606,กวนไส้!AG:AG)+SUMIF(ผลิต1!$C:$C,'รับ-จ่าย ประจำวัน'!$B606,ผลิต1!AG:AG)+SUMIF(ผลิต2!$C:$C,'รับ-จ่าย ประจำวัน'!$B606,ผลิต2!AG:AG)+SUMIF(เส้นแต่งหน้าขนมเค้ก!$C:$C,'รับ-จ่าย ประจำวัน'!$B606,เส้นแต่งหน้าขนมเค้ก!AG:AG)+SUMIF(แพ็ค!$C:$C,'รับ-จ่าย ประจำวัน'!$B606,แพ็ค!AG:AG)+SUMIF(ธุรการ!$C:$C,'รับ-จ่าย ประจำวัน'!$B606,ธุรการ!AG:AG)+SUMIF(เส้นแต่งหน้าขนมปัง!$C:$C,'รับ-จ่าย ประจำวัน'!$B606,เส้นแต่งหน้าขนมปัง!AG:AG)+SUMIF('วางแผนBC,CJ'!$C:$C,'รับ-จ่าย ประจำวัน'!$B606,'วางแผนBC,CJ'!AG:AG)+SUMIF(RD!$C:$C,'รับ-จ่าย ประจำวัน'!$B606,RD!AG:AG)+SUMIF('FG,ออนไล,คัดแยก'!$C:$C,'รับ-จ่าย ประจำวัน'!$B606,'FG,ออนไล,คัดแยก'!AG:AG)</f>
        <v>2000</v>
      </c>
      <c r="BO606" s="16">
        <f>SUMIF(เตรียมส่วนผสม!$C:$C,'รับ-จ่าย ประจำวัน'!$B606,เตรียมส่วนผสม!AH:AH)+SUMIF(กวนไส้!$C:$C,'รับ-จ่าย ประจำวัน'!$B606,กวนไส้!AH:AH)+SUMIF(ผลิต1!$C:$C,'รับ-จ่าย ประจำวัน'!$B606,ผลิต1!AH:AH)+SUMIF(ผลิต2!$C:$C,'รับ-จ่าย ประจำวัน'!$B606,ผลิต2!AH:AH)+SUMIF(เส้นแต่งหน้าขนมเค้ก!$C:$C,'รับ-จ่าย ประจำวัน'!$B606,เส้นแต่งหน้าขนมเค้ก!AH:AH)+SUMIF(แพ็ค!$C:$C,'รับ-จ่าย ประจำวัน'!$B606,แพ็ค!AH:AH)+SUMIF(ธุรการ!$C:$C,'รับ-จ่าย ประจำวัน'!$B606,ธุรการ!AH:AH)+SUMIF(เส้นแต่งหน้าขนมปัง!$C:$C,'รับ-จ่าย ประจำวัน'!$B606,เส้นแต่งหน้าขนมปัง!AH:AH)+SUMIF('วางแผนBC,CJ'!$C:$C,'รับ-จ่าย ประจำวัน'!$B606,'วางแผนBC,CJ'!AH:AH)+SUMIF(RD!$C:$C,'รับ-จ่าย ประจำวัน'!$B606,RD!AH:AH)+SUMIF('FG,ออนไล,คัดแยก'!$C:$C,'รับ-จ่าย ประจำวัน'!$B606,'FG,ออนไล,คัดแยก'!AH:AH)</f>
        <v>0</v>
      </c>
      <c r="BP606" s="16">
        <f>SUMIF(เตรียมส่วนผสม!$C:$C,'รับ-จ่าย ประจำวัน'!$B606,เตรียมส่วนผสม!AI:AI)+SUMIF(กวนไส้!$C:$C,'รับ-จ่าย ประจำวัน'!$B606,กวนไส้!AI:AI)+SUMIF(ผลิต1!$C:$C,'รับ-จ่าย ประจำวัน'!$B606,ผลิต1!AI:AI)+SUMIF(ผลิต2!$C:$C,'รับ-จ่าย ประจำวัน'!$B606,ผลิต2!AI:AI)+SUMIF(เส้นแต่งหน้าขนมเค้ก!$C:$C,'รับ-จ่าย ประจำวัน'!$B606,เส้นแต่งหน้าขนมเค้ก!AI:AI)+SUMIF(แพ็ค!$C:$C,'รับ-จ่าย ประจำวัน'!$B606,แพ็ค!AI:AI)+SUMIF(ธุรการ!$C:$C,'รับ-จ่าย ประจำวัน'!$B606,ธุรการ!AI:AI)+SUMIF(เส้นแต่งหน้าขนมปัง!$C:$C,'รับ-จ่าย ประจำวัน'!$B606,เส้นแต่งหน้าขนมปัง!AI:AI)+SUMIF('วางแผนBC,CJ'!$C:$C,'รับ-จ่าย ประจำวัน'!$B606,'วางแผนBC,CJ'!AI:AI)+SUMIF(RD!$C:$C,'รับ-จ่าย ประจำวัน'!$B606,RD!AI:AI)+SUMIF('FG,ออนไล,คัดแยก'!$C:$C,'รับ-จ่าย ประจำวัน'!$B606,'FG,ออนไล,คัดแยก'!AI:AI)</f>
        <v>3000</v>
      </c>
      <c r="BQ606" s="16">
        <f>SUMIF(เตรียมส่วนผสม!$C:$C,'รับ-จ่าย ประจำวัน'!$B606,เตรียมส่วนผสม!AJ:AJ)+SUMIF(กวนไส้!$C:$C,'รับ-จ่าย ประจำวัน'!$B606,กวนไส้!AJ:AJ)+SUMIF(ผลิต1!$C:$C,'รับ-จ่าย ประจำวัน'!$B606,ผลิต1!AJ:AJ)+SUMIF(ผลิต2!$C:$C,'รับ-จ่าย ประจำวัน'!$B606,ผลิต2!AJ:AJ)+SUMIF(เส้นแต่งหน้าขนมเค้ก!$C:$C,'รับ-จ่าย ประจำวัน'!$B606,เส้นแต่งหน้าขนมเค้ก!AJ:AJ)+SUMIF(แพ็ค!$C:$C,'รับ-จ่าย ประจำวัน'!$B606,แพ็ค!AJ:AJ)+SUMIF(ธุรการ!$C:$C,'รับ-จ่าย ประจำวัน'!$B606,ธุรการ!AJ:AJ)+SUMIF(เส้นแต่งหน้าขนมปัง!$C:$C,'รับ-จ่าย ประจำวัน'!$B606,เส้นแต่งหน้าขนมปัง!AJ:AJ)+SUMIF('วางแผนBC,CJ'!$C:$C,'รับ-จ่าย ประจำวัน'!$B606,'วางแผนBC,CJ'!AJ:AJ)+SUMIF(RD!$C:$C,'รับ-จ่าย ประจำวัน'!$B606,RD!AJ:AJ)+SUMIF('FG,ออนไล,คัดแยก'!$C:$C,'รับ-จ่าย ประจำวัน'!$B606,'FG,ออนไล,คัดแยก'!AJ:AJ)</f>
        <v>0</v>
      </c>
      <c r="BR606" s="16">
        <f>SUMIF(เตรียมส่วนผสม!$C:$C,'รับ-จ่าย ประจำวัน'!$B606,เตรียมส่วนผสม!AK:AK)+SUMIF(กวนไส้!$C:$C,'รับ-จ่าย ประจำวัน'!$B606,กวนไส้!AK:AK)+SUMIF(ผลิต1!$C:$C,'รับ-จ่าย ประจำวัน'!$B606,ผลิต1!AK:AK)+SUMIF(ผลิต2!$C:$C,'รับ-จ่าย ประจำวัน'!$B606,ผลิต2!AK:AK)+SUMIF(เส้นแต่งหน้าขนมเค้ก!$C:$C,'รับ-จ่าย ประจำวัน'!$B606,เส้นแต่งหน้าขนมเค้ก!AK:AK)+SUMIF(แพ็ค!$C:$C,'รับ-จ่าย ประจำวัน'!$B606,แพ็ค!AK:AK)+SUMIF(ธุรการ!$C:$C,'รับ-จ่าย ประจำวัน'!$B606,ธุรการ!AK:AK)+SUMIF(เส้นแต่งหน้าขนมปัง!$C:$C,'รับ-จ่าย ประจำวัน'!$B606,เส้นแต่งหน้าขนมปัง!AK:AK)+SUMIF('วางแผนBC,CJ'!$C:$C,'รับ-จ่าย ประจำวัน'!$B606,'วางแผนBC,CJ'!AK:AK)+SUMIF(RD!$C:$C,'รับ-จ่าย ประจำวัน'!$B606,RD!AK:AK)+SUMIF('FG,ออนไล,คัดแยก'!$C:$C,'รับ-จ่าย ประจำวัน'!$B606,'FG,ออนไล,คัดแยก'!AK:AK)</f>
        <v>0</v>
      </c>
      <c r="BS606" s="16">
        <f>SUMIF(เตรียมส่วนผสม!$C:$C,'รับ-จ่าย ประจำวัน'!$B606,เตรียมส่วนผสม!AL:AL)+SUMIF(กวนไส้!$C:$C,'รับ-จ่าย ประจำวัน'!$B606,กวนไส้!AL:AL)+SUMIF(ผลิต1!$C:$C,'รับ-จ่าย ประจำวัน'!$B606,ผลิต1!AL:AL)+SUMIF(ผลิต2!$C:$C,'รับ-จ่าย ประจำวัน'!$B606,ผลิต2!AL:AL)+SUMIF(เส้นแต่งหน้าขนมเค้ก!$C:$C,'รับ-จ่าย ประจำวัน'!$B606,เส้นแต่งหน้าขนมเค้ก!AL:AL)+SUMIF(แพ็ค!$C:$C,'รับ-จ่าย ประจำวัน'!$B606,แพ็ค!AL:AL)+SUMIF(ธุรการ!$C:$C,'รับ-จ่าย ประจำวัน'!$B606,ธุรการ!AL:AL)+SUMIF(เส้นแต่งหน้าขนมปัง!$C:$C,'รับ-จ่าย ประจำวัน'!$B606,เส้นแต่งหน้าขนมปัง!AL:AL)+SUMIF('วางแผนBC,CJ'!$C:$C,'รับ-จ่าย ประจำวัน'!$B606,'วางแผนBC,CJ'!AL:AL)+SUMIF(RD!$C:$C,'รับ-จ่าย ประจำวัน'!$B606,RD!AL:AL)+SUMIF('FG,ออนไล,คัดแยก'!$C:$C,'รับ-จ่าย ประจำวัน'!$B606,'FG,ออนไล,คัดแยก'!AL:AL)</f>
        <v>0</v>
      </c>
      <c r="BT606" s="18">
        <f t="shared" si="131"/>
        <v>36000</v>
      </c>
      <c r="BU606" s="116"/>
      <c r="BV606" s="146">
        <f t="shared" si="132"/>
        <v>55000</v>
      </c>
      <c r="BW606" s="184">
        <v>30</v>
      </c>
      <c r="BX606" s="172">
        <f t="shared" si="133"/>
        <v>1200</v>
      </c>
      <c r="BY606" s="188">
        <f t="shared" si="122"/>
        <v>45.833333333333336</v>
      </c>
      <c r="BZ606" s="180">
        <f t="shared" ca="1" si="128"/>
        <v>46248.833333333336</v>
      </c>
      <c r="CA606" s="93"/>
      <c r="CB606" s="93"/>
      <c r="CC606" s="93"/>
      <c r="CD606" s="93"/>
      <c r="CE606" s="93"/>
      <c r="CF606" s="93"/>
      <c r="CG606" s="93"/>
      <c r="CH606" s="93"/>
      <c r="CI606" s="93"/>
      <c r="CJ606" s="97"/>
      <c r="CK606" s="9">
        <f t="shared" si="123"/>
        <v>55000</v>
      </c>
    </row>
    <row r="607" spans="1:89" x14ac:dyDescent="0.5">
      <c r="A607" s="149"/>
      <c r="B607" s="34">
        <v>1023401151</v>
      </c>
      <c r="C607" s="154" t="s">
        <v>2123</v>
      </c>
      <c r="D607" s="141" t="s">
        <v>91</v>
      </c>
      <c r="E607" s="25"/>
      <c r="F607" s="132"/>
      <c r="G607" s="25"/>
      <c r="H607" s="12">
        <v>12000</v>
      </c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11"/>
      <c r="AF607" s="11"/>
      <c r="AG607" s="11"/>
      <c r="AH607" s="11"/>
      <c r="AI607" s="25"/>
      <c r="AJ607" s="25"/>
      <c r="AK607" s="25"/>
      <c r="AL607" s="25"/>
      <c r="AM607" s="25"/>
      <c r="AN607" s="15">
        <f t="shared" si="130"/>
        <v>0</v>
      </c>
      <c r="AO607" s="16">
        <f>SUMIF(เตรียมส่วนผสม!$C:$C,'รับ-จ่าย ประจำวัน'!$B607,เตรียมส่วนผสม!H:H)+SUMIF(กวนไส้!$C:$C,'รับ-จ่าย ประจำวัน'!$B607,กวนไส้!H:H)+SUMIF(ผลิต1!$C:$C,'รับ-จ่าย ประจำวัน'!$B607,ผลิต1!H:H)+SUMIF(ผลิต2!$C:$C,'รับ-จ่าย ประจำวัน'!$B607,ผลิต2!H:H)+SUMIF(เส้นแต่งหน้าขนมเค้ก!$C:$C,'รับ-จ่าย ประจำวัน'!$B607,เส้นแต่งหน้าขนมเค้ก!H:H)+SUMIF(แพ็ค!$C:$C,'รับ-จ่าย ประจำวัน'!$B607,แพ็ค!H:H)+SUMIF(ธุรการ!$C:$C,'รับ-จ่าย ประจำวัน'!$B607,ธุรการ!H:H)+SUMIF(เส้นแต่งหน้าขนมปัง!$C:$C,'รับ-จ่าย ประจำวัน'!$B607,เส้นแต่งหน้าขนมปัง!H:H)+SUMIF('วางแผนBC,CJ'!$C:$C,'รับ-จ่าย ประจำวัน'!$B607,'วางแผนBC,CJ'!H:H)+SUMIF(RD!$C:$C,'รับ-จ่าย ประจำวัน'!$B607,RD!H:H)+SUMIF('FG,ออนไล,คัดแยก'!$C:$C,'รับ-จ่าย ประจำวัน'!$B607,'FG,ออนไล,คัดแยก'!H:H)</f>
        <v>0</v>
      </c>
      <c r="AP607" s="16">
        <f>SUMIF(เตรียมส่วนผสม!$C:$C,'รับ-จ่าย ประจำวัน'!$B607,เตรียมส่วนผสม!I:I)+SUMIF(กวนไส้!$C:$C,'รับ-จ่าย ประจำวัน'!$B607,กวนไส้!I:I)+SUMIF(ผลิต1!$C:$C,'รับ-จ่าย ประจำวัน'!$B607,ผลิต1!I:I)+SUMIF(ผลิต2!$C:$C,'รับ-จ่าย ประจำวัน'!$B607,ผลิต2!I:I)+SUMIF(เส้นแต่งหน้าขนมเค้ก!$C:$C,'รับ-จ่าย ประจำวัน'!$B607,เส้นแต่งหน้าขนมเค้ก!I:I)+SUMIF(แพ็ค!$C:$C,'รับ-จ่าย ประจำวัน'!$B607,แพ็ค!I:I)+SUMIF(ธุรการ!$C:$C,'รับ-จ่าย ประจำวัน'!$B607,ธุรการ!I:I)+SUMIF(เส้นแต่งหน้าขนมปัง!$C:$C,'รับ-จ่าย ประจำวัน'!$B607,เส้นแต่งหน้าขนมปัง!I:I)+SUMIF('วางแผนBC,CJ'!$C:$C,'รับ-จ่าย ประจำวัน'!$B607,'วางแผนBC,CJ'!I:I)+SUMIF(RD!$C:$C,'รับ-จ่าย ประจำวัน'!$B607,RD!I:I)+SUMIF('FG,ออนไล,คัดแยก'!$C:$C,'รับ-จ่าย ประจำวัน'!$B607,'FG,ออนไล,คัดแยก'!I:I)</f>
        <v>2000</v>
      </c>
      <c r="AQ607" s="16">
        <f>SUMIF(เตรียมส่วนผสม!$C:$C,'รับ-จ่าย ประจำวัน'!$B607,เตรียมส่วนผสม!J:J)+SUMIF(กวนไส้!$C:$C,'รับ-จ่าย ประจำวัน'!$B607,กวนไส้!J:J)+SUMIF(ผลิต1!$C:$C,'รับ-จ่าย ประจำวัน'!$B607,ผลิต1!J:J)+SUMIF(ผลิต2!$C:$C,'รับ-จ่าย ประจำวัน'!$B607,ผลิต2!J:J)+SUMIF(เส้นแต่งหน้าขนมเค้ก!$C:$C,'รับ-จ่าย ประจำวัน'!$B607,เส้นแต่งหน้าขนมเค้ก!J:J)+SUMIF(แพ็ค!$C:$C,'รับ-จ่าย ประจำวัน'!$B607,แพ็ค!J:J)+SUMIF(ธุรการ!$C:$C,'รับ-จ่าย ประจำวัน'!$B607,ธุรการ!J:J)+SUMIF(เส้นแต่งหน้าขนมปัง!$C:$C,'รับ-จ่าย ประจำวัน'!$B607,เส้นแต่งหน้าขนมปัง!J:J)+SUMIF('วางแผนBC,CJ'!$C:$C,'รับ-จ่าย ประจำวัน'!$B607,'วางแผนBC,CJ'!J:J)+SUMIF(RD!$C:$C,'รับ-จ่าย ประจำวัน'!$B607,RD!J:J)+SUMIF('FG,ออนไล,คัดแยก'!$C:$C,'รับ-จ่าย ประจำวัน'!$B607,'FG,ออนไล,คัดแยก'!J:J)</f>
        <v>0</v>
      </c>
      <c r="AR607" s="16">
        <f>SUMIF(เตรียมส่วนผสม!$C:$C,'รับ-จ่าย ประจำวัน'!$B607,เตรียมส่วนผสม!K:K)+SUMIF(กวนไส้!$C:$C,'รับ-จ่าย ประจำวัน'!$B607,กวนไส้!K:K)+SUMIF(ผลิต1!$C:$C,'รับ-จ่าย ประจำวัน'!$B607,ผลิต1!K:K)+SUMIF(ผลิต2!$C:$C,'รับ-จ่าย ประจำวัน'!$B607,ผลิต2!K:K)+SUMIF(เส้นแต่งหน้าขนมเค้ก!$C:$C,'รับ-จ่าย ประจำวัน'!$B607,เส้นแต่งหน้าขนมเค้ก!K:K)+SUMIF(แพ็ค!$C:$C,'รับ-จ่าย ประจำวัน'!$B607,แพ็ค!K:K)+SUMIF(ธุรการ!$C:$C,'รับ-จ่าย ประจำวัน'!$B607,ธุรการ!K:K)+SUMIF(เส้นแต่งหน้าขนมปัง!$C:$C,'รับ-จ่าย ประจำวัน'!$B607,เส้นแต่งหน้าขนมปัง!K:K)+SUMIF('วางแผนBC,CJ'!$C:$C,'รับ-จ่าย ประจำวัน'!$B607,'วางแผนBC,CJ'!K:K)+SUMIF(RD!$C:$C,'รับ-จ่าย ประจำวัน'!$B607,RD!K:K)+SUMIF('FG,ออนไล,คัดแยก'!$C:$C,'รับ-จ่าย ประจำวัน'!$B607,'FG,ออนไล,คัดแยก'!K:K)</f>
        <v>0</v>
      </c>
      <c r="AS607" s="16">
        <f>SUMIF(เตรียมส่วนผสม!$C:$C,'รับ-จ่าย ประจำวัน'!$B607,เตรียมส่วนผสม!L:L)+SUMIF(กวนไส้!$C:$C,'รับ-จ่าย ประจำวัน'!$B607,กวนไส้!L:L)+SUMIF(ผลิต1!$C:$C,'รับ-จ่าย ประจำวัน'!$B607,ผลิต1!L:L)+SUMIF(ผลิต2!$C:$C,'รับ-จ่าย ประจำวัน'!$B607,ผลิต2!L:L)+SUMIF(เส้นแต่งหน้าขนมเค้ก!$C:$C,'รับ-จ่าย ประจำวัน'!$B607,เส้นแต่งหน้าขนมเค้ก!L:L)+SUMIF(แพ็ค!$C:$C,'รับ-จ่าย ประจำวัน'!$B607,แพ็ค!L:L)+SUMIF(ธุรการ!$C:$C,'รับ-จ่าย ประจำวัน'!$B607,ธุรการ!L:L)+SUMIF(เส้นแต่งหน้าขนมปัง!$C:$C,'รับ-จ่าย ประจำวัน'!$B607,เส้นแต่งหน้าขนมปัง!L:L)+SUMIF('วางแผนBC,CJ'!$C:$C,'รับ-จ่าย ประจำวัน'!$B607,'วางแผนBC,CJ'!L:L)+SUMIF(RD!$C:$C,'รับ-จ่าย ประจำวัน'!$B607,RD!L:L)+SUMIF('FG,ออนไล,คัดแยก'!$C:$C,'รับ-จ่าย ประจำวัน'!$B607,'FG,ออนไล,คัดแยก'!L:L)</f>
        <v>2000</v>
      </c>
      <c r="AT607" s="16">
        <f>SUMIF(เตรียมส่วนผสม!$C:$C,'รับ-จ่าย ประจำวัน'!$B607,เตรียมส่วนผสม!M:M)+SUMIF(กวนไส้!$C:$C,'รับ-จ่าย ประจำวัน'!$B607,กวนไส้!M:M)+SUMIF(ผลิต1!$C:$C,'รับ-จ่าย ประจำวัน'!$B607,ผลิต1!M:M)+SUMIF(ผลิต2!$C:$C,'รับ-จ่าย ประจำวัน'!$B607,ผลิต2!M:M)+SUMIF(เส้นแต่งหน้าขนมเค้ก!$C:$C,'รับ-จ่าย ประจำวัน'!$B607,เส้นแต่งหน้าขนมเค้ก!M:M)+SUMIF(แพ็ค!$C:$C,'รับ-จ่าย ประจำวัน'!$B607,แพ็ค!M:M)+SUMIF(ธุรการ!$C:$C,'รับ-จ่าย ประจำวัน'!$B607,ธุรการ!M:M)+SUMIF(เส้นแต่งหน้าขนมปัง!$C:$C,'รับ-จ่าย ประจำวัน'!$B607,เส้นแต่งหน้าขนมปัง!M:M)+SUMIF('วางแผนBC,CJ'!$C:$C,'รับ-จ่าย ประจำวัน'!$B607,'วางแผนBC,CJ'!M:M)+SUMIF(RD!$C:$C,'รับ-จ่าย ประจำวัน'!$B607,RD!M:M)+SUMIF('FG,ออนไล,คัดแยก'!$C:$C,'รับ-จ่าย ประจำวัน'!$B607,'FG,ออนไล,คัดแยก'!M:M)</f>
        <v>0</v>
      </c>
      <c r="AU607" s="16">
        <f>SUMIF(เตรียมส่วนผสม!$C:$C,'รับ-จ่าย ประจำวัน'!$B607,เตรียมส่วนผสม!N:N)+SUMIF(กวนไส้!$C:$C,'รับ-จ่าย ประจำวัน'!$B607,กวนไส้!N:N)+SUMIF(ผลิต1!$C:$C,'รับ-จ่าย ประจำวัน'!$B607,ผลิต1!N:N)+SUMIF(ผลิต2!$C:$C,'รับ-จ่าย ประจำวัน'!$B607,ผลิต2!N:N)+SUMIF(เส้นแต่งหน้าขนมเค้ก!$C:$C,'รับ-จ่าย ประจำวัน'!$B607,เส้นแต่งหน้าขนมเค้ก!N:N)+SUMIF(แพ็ค!$C:$C,'รับ-จ่าย ประจำวัน'!$B607,แพ็ค!N:N)+SUMIF(ธุรการ!$C:$C,'รับ-จ่าย ประจำวัน'!$B607,ธุรการ!N:N)+SUMIF(เส้นแต่งหน้าขนมปัง!$C:$C,'รับ-จ่าย ประจำวัน'!$B607,เส้นแต่งหน้าขนมปัง!N:N)+SUMIF('วางแผนBC,CJ'!$C:$C,'รับ-จ่าย ประจำวัน'!$B607,'วางแผนBC,CJ'!N:N)+SUMIF(RD!$C:$C,'รับ-จ่าย ประจำวัน'!$B607,RD!N:N)+SUMIF('FG,ออนไล,คัดแยก'!$C:$C,'รับ-จ่าย ประจำวัน'!$B607,'FG,ออนไล,คัดแยก'!N:N)</f>
        <v>2000</v>
      </c>
      <c r="AV607" s="16">
        <f>SUMIF(เตรียมส่วนผสม!$C:$C,'รับ-จ่าย ประจำวัน'!$B607,เตรียมส่วนผสม!O:O)+SUMIF(กวนไส้!$C:$C,'รับ-จ่าย ประจำวัน'!$B607,กวนไส้!O:O)+SUMIF(ผลิต1!$C:$C,'รับ-จ่าย ประจำวัน'!$B607,ผลิต1!O:O)+SUMIF(ผลิต2!$C:$C,'รับ-จ่าย ประจำวัน'!$B607,ผลิต2!O:O)+SUMIF(เส้นแต่งหน้าขนมเค้ก!$C:$C,'รับ-จ่าย ประจำวัน'!$B607,เส้นแต่งหน้าขนมเค้ก!O:O)+SUMIF(แพ็ค!$C:$C,'รับ-จ่าย ประจำวัน'!$B607,แพ็ค!O:O)+SUMIF(ธุรการ!$C:$C,'รับ-จ่าย ประจำวัน'!$B607,ธุรการ!O:O)+SUMIF(เส้นแต่งหน้าขนมปัง!$C:$C,'รับ-จ่าย ประจำวัน'!$B607,เส้นแต่งหน้าขนมปัง!O:O)+SUMIF('วางแผนBC,CJ'!$C:$C,'รับ-จ่าย ประจำวัน'!$B607,'วางแผนBC,CJ'!O:O)+SUMIF(RD!$C:$C,'รับ-จ่าย ประจำวัน'!$B607,RD!O:O)+SUMIF('FG,ออนไล,คัดแยก'!$C:$C,'รับ-จ่าย ประจำวัน'!$B607,'FG,ออนไล,คัดแยก'!O:O)</f>
        <v>2000</v>
      </c>
      <c r="AW607" s="16">
        <f>SUMIF(เตรียมส่วนผสม!$C:$C,'รับ-จ่าย ประจำวัน'!$B607,เตรียมส่วนผสม!P:P)+SUMIF(กวนไส้!$C:$C,'รับ-จ่าย ประจำวัน'!$B607,กวนไส้!P:P)+SUMIF(ผลิต1!$C:$C,'รับ-จ่าย ประจำวัน'!$B607,ผลิต1!P:P)+SUMIF(ผลิต2!$C:$C,'รับ-จ่าย ประจำวัน'!$B607,ผลิต2!P:P)+SUMIF(เส้นแต่งหน้าขนมเค้ก!$C:$C,'รับ-จ่าย ประจำวัน'!$B607,เส้นแต่งหน้าขนมเค้ก!P:P)+SUMIF(แพ็ค!$C:$C,'รับ-จ่าย ประจำวัน'!$B607,แพ็ค!P:P)+SUMIF(ธุรการ!$C:$C,'รับ-จ่าย ประจำวัน'!$B607,ธุรการ!P:P)+SUMIF(เส้นแต่งหน้าขนมปัง!$C:$C,'รับ-จ่าย ประจำวัน'!$B607,เส้นแต่งหน้าขนมปัง!P:P)+SUMIF('วางแผนBC,CJ'!$C:$C,'รับ-จ่าย ประจำวัน'!$B607,'วางแผนBC,CJ'!P:P)+SUMIF(RD!$C:$C,'รับ-จ่าย ประจำวัน'!$B607,RD!P:P)+SUMIF('FG,ออนไล,คัดแยก'!$C:$C,'รับ-จ่าย ประจำวัน'!$B607,'FG,ออนไล,คัดแยก'!P:P)</f>
        <v>0</v>
      </c>
      <c r="AX607" s="16">
        <f>SUMIF(เตรียมส่วนผสม!$C:$C,'รับ-จ่าย ประจำวัน'!$B607,เตรียมส่วนผสม!Q:Q)+SUMIF(กวนไส้!$C:$C,'รับ-จ่าย ประจำวัน'!$B607,กวนไส้!Q:Q)+SUMIF(ผลิต1!$C:$C,'รับ-จ่าย ประจำวัน'!$B607,ผลิต1!Q:Q)+SUMIF(ผลิต2!$C:$C,'รับ-จ่าย ประจำวัน'!$B607,ผลิต2!Q:Q)+SUMIF(เส้นแต่งหน้าขนมเค้ก!$C:$C,'รับ-จ่าย ประจำวัน'!$B607,เส้นแต่งหน้าขนมเค้ก!Q:Q)+SUMIF(แพ็ค!$C:$C,'รับ-จ่าย ประจำวัน'!$B607,แพ็ค!Q:Q)+SUMIF(ธุรการ!$C:$C,'รับ-จ่าย ประจำวัน'!$B607,ธุรการ!Q:Q)+SUMIF(เส้นแต่งหน้าขนมปัง!$C:$C,'รับ-จ่าย ประจำวัน'!$B607,เส้นแต่งหน้าขนมปัง!Q:Q)+SUMIF('วางแผนBC,CJ'!$C:$C,'รับ-จ่าย ประจำวัน'!$B607,'วางแผนBC,CJ'!Q:Q)+SUMIF(RD!$C:$C,'รับ-จ่าย ประจำวัน'!$B607,RD!Q:Q)+SUMIF('FG,ออนไล,คัดแยก'!$C:$C,'รับ-จ่าย ประจำวัน'!$B607,'FG,ออนไล,คัดแยก'!Q:Q)</f>
        <v>0</v>
      </c>
      <c r="AY607" s="16">
        <f>SUMIF(เตรียมส่วนผสม!$C:$C,'รับ-จ่าย ประจำวัน'!$B607,เตรียมส่วนผสม!R:R)+SUMIF(กวนไส้!$C:$C,'รับ-จ่าย ประจำวัน'!$B607,กวนไส้!R:R)+SUMIF(ผลิต1!$C:$C,'รับ-จ่าย ประจำวัน'!$B607,ผลิต1!R:R)+SUMIF(ผลิต2!$C:$C,'รับ-จ่าย ประจำวัน'!$B607,ผลิต2!R:R)+SUMIF(เส้นแต่งหน้าขนมเค้ก!$C:$C,'รับ-จ่าย ประจำวัน'!$B607,เส้นแต่งหน้าขนมเค้ก!R:R)+SUMIF(แพ็ค!$C:$C,'รับ-จ่าย ประจำวัน'!$B607,แพ็ค!R:R)+SUMIF(ธุรการ!$C:$C,'รับ-จ่าย ประจำวัน'!$B607,ธุรการ!R:R)+SUMIF(เส้นแต่งหน้าขนมปัง!$C:$C,'รับ-จ่าย ประจำวัน'!$B607,เส้นแต่งหน้าขนมปัง!R:R)+SUMIF('วางแผนBC,CJ'!$C:$C,'รับ-จ่าย ประจำวัน'!$B607,'วางแผนBC,CJ'!R:R)+SUMIF(RD!$C:$C,'รับ-จ่าย ประจำวัน'!$B607,RD!R:R)+SUMIF('FG,ออนไล,คัดแยก'!$C:$C,'รับ-จ่าย ประจำวัน'!$B607,'FG,ออนไล,คัดแยก'!R:R)</f>
        <v>0</v>
      </c>
      <c r="AZ607" s="16">
        <f>SUMIF(เตรียมส่วนผสม!$C:$C,'รับ-จ่าย ประจำวัน'!$B607,เตรียมส่วนผสม!S:S)+SUMIF(กวนไส้!$C:$C,'รับ-จ่าย ประจำวัน'!$B607,กวนไส้!S:S)+SUMIF(ผลิต1!$C:$C,'รับ-จ่าย ประจำวัน'!$B607,ผลิต1!S:S)+SUMIF(ผลิต2!$C:$C,'รับ-จ่าย ประจำวัน'!$B607,ผลิต2!S:S)+SUMIF(เส้นแต่งหน้าขนมเค้ก!$C:$C,'รับ-จ่าย ประจำวัน'!$B607,เส้นแต่งหน้าขนมเค้ก!S:S)+SUMIF(แพ็ค!$C:$C,'รับ-จ่าย ประจำวัน'!$B607,แพ็ค!S:S)+SUMIF(ธุรการ!$C:$C,'รับ-จ่าย ประจำวัน'!$B607,ธุรการ!S:S)+SUMIF(เส้นแต่งหน้าขนมปัง!$C:$C,'รับ-จ่าย ประจำวัน'!$B607,เส้นแต่งหน้าขนมปัง!S:S)+SUMIF('วางแผนBC,CJ'!$C:$C,'รับ-จ่าย ประจำวัน'!$B607,'วางแผนBC,CJ'!S:S)+SUMIF(RD!$C:$C,'รับ-จ่าย ประจำวัน'!$B607,RD!S:S)+SUMIF('FG,ออนไล,คัดแยก'!$C:$C,'รับ-จ่าย ประจำวัน'!$B607,'FG,ออนไล,คัดแยก'!S:S)</f>
        <v>0</v>
      </c>
      <c r="BA607" s="16">
        <f>SUMIF(เตรียมส่วนผสม!$C:$C,'รับ-จ่าย ประจำวัน'!$B607,เตรียมส่วนผสม!T:T)+SUMIF(กวนไส้!$C:$C,'รับ-จ่าย ประจำวัน'!$B607,กวนไส้!T:T)+SUMIF(ผลิต1!$C:$C,'รับ-จ่าย ประจำวัน'!$B607,ผลิต1!T:T)+SUMIF(ผลิต2!$C:$C,'รับ-จ่าย ประจำวัน'!$B607,ผลิต2!T:T)+SUMIF(เส้นแต่งหน้าขนมเค้ก!$C:$C,'รับ-จ่าย ประจำวัน'!$B607,เส้นแต่งหน้าขนมเค้ก!T:T)+SUMIF(แพ็ค!$C:$C,'รับ-จ่าย ประจำวัน'!$B607,แพ็ค!T:T)+SUMIF(ธุรการ!$C:$C,'รับ-จ่าย ประจำวัน'!$B607,ธุรการ!T:T)+SUMIF(เส้นแต่งหน้าขนมปัง!$C:$C,'รับ-จ่าย ประจำวัน'!$B607,เส้นแต่งหน้าขนมปัง!T:T)+SUMIF('วางแผนBC,CJ'!$C:$C,'รับ-จ่าย ประจำวัน'!$B607,'วางแผนBC,CJ'!T:T)+SUMIF(RD!$C:$C,'รับ-จ่าย ประจำวัน'!$B607,RD!T:T)+SUMIF('FG,ออนไล,คัดแยก'!$C:$C,'รับ-จ่าย ประจำวัน'!$B607,'FG,ออนไล,คัดแยก'!T:T)</f>
        <v>0</v>
      </c>
      <c r="BB607" s="16">
        <f>SUMIF(เตรียมส่วนผสม!$C:$C,'รับ-จ่าย ประจำวัน'!$B607,เตรียมส่วนผสม!U:U)+SUMIF(กวนไส้!$C:$C,'รับ-จ่าย ประจำวัน'!$B607,กวนไส้!U:U)+SUMIF(ผลิต1!$C:$C,'รับ-จ่าย ประจำวัน'!$B607,ผลิต1!U:U)+SUMIF(ผลิต2!$C:$C,'รับ-จ่าย ประจำวัน'!$B607,ผลิต2!U:U)+SUMIF(เส้นแต่งหน้าขนมเค้ก!$C:$C,'รับ-จ่าย ประจำวัน'!$B607,เส้นแต่งหน้าขนมเค้ก!U:U)+SUMIF(แพ็ค!$C:$C,'รับ-จ่าย ประจำวัน'!$B607,แพ็ค!U:U)+SUMIF(ธุรการ!$C:$C,'รับ-จ่าย ประจำวัน'!$B607,ธุรการ!U:U)+SUMIF(เส้นแต่งหน้าขนมปัง!$C:$C,'รับ-จ่าย ประจำวัน'!$B607,เส้นแต่งหน้าขนมปัง!U:U)+SUMIF('วางแผนBC,CJ'!$C:$C,'รับ-จ่าย ประจำวัน'!$B607,'วางแผนBC,CJ'!U:U)+SUMIF(RD!$C:$C,'รับ-จ่าย ประจำวัน'!$B607,RD!U:U)+SUMIF('FG,ออนไล,คัดแยก'!$C:$C,'รับ-จ่าย ประจำวัน'!$B607,'FG,ออนไล,คัดแยก'!U:U)</f>
        <v>0</v>
      </c>
      <c r="BC607" s="16">
        <f>SUMIF(เตรียมส่วนผสม!$C:$C,'รับ-จ่าย ประจำวัน'!$B607,เตรียมส่วนผสม!V:V)+SUMIF(กวนไส้!$C:$C,'รับ-จ่าย ประจำวัน'!$B607,กวนไส้!V:V)+SUMIF(ผลิต1!$C:$C,'รับ-จ่าย ประจำวัน'!$B607,ผลิต1!V:V)+SUMIF(ผลิต2!$C:$C,'รับ-จ่าย ประจำวัน'!$B607,ผลิต2!V:V)+SUMIF(เส้นแต่งหน้าขนมเค้ก!$C:$C,'รับ-จ่าย ประจำวัน'!$B607,เส้นแต่งหน้าขนมเค้ก!V:V)+SUMIF(แพ็ค!$C:$C,'รับ-จ่าย ประจำวัน'!$B607,แพ็ค!V:V)+SUMIF(ธุรการ!$C:$C,'รับ-จ่าย ประจำวัน'!$B607,ธุรการ!V:V)+SUMIF(เส้นแต่งหน้าขนมปัง!$C:$C,'รับ-จ่าย ประจำวัน'!$B607,เส้นแต่งหน้าขนมปัง!V:V)+SUMIF('วางแผนBC,CJ'!$C:$C,'รับ-จ่าย ประจำวัน'!$B607,'วางแผนBC,CJ'!V:V)+SUMIF(RD!$C:$C,'รับ-จ่าย ประจำวัน'!$B607,RD!V:V)+SUMIF('FG,ออนไล,คัดแยก'!$C:$C,'รับ-จ่าย ประจำวัน'!$B607,'FG,ออนไล,คัดแยก'!V:V)</f>
        <v>0</v>
      </c>
      <c r="BD607" s="16">
        <f>SUMIF(เตรียมส่วนผสม!$C:$C,'รับ-จ่าย ประจำวัน'!$B607,เตรียมส่วนผสม!W:W)+SUMIF(กวนไส้!$C:$C,'รับ-จ่าย ประจำวัน'!$B607,กวนไส้!W:W)+SUMIF(ผลิต1!$C:$C,'รับ-จ่าย ประจำวัน'!$B607,ผลิต1!W:W)+SUMIF(ผลิต2!$C:$C,'รับ-จ่าย ประจำวัน'!$B607,ผลิต2!W:W)+SUMIF(เส้นแต่งหน้าขนมเค้ก!$C:$C,'รับ-จ่าย ประจำวัน'!$B607,เส้นแต่งหน้าขนมเค้ก!W:W)+SUMIF(แพ็ค!$C:$C,'รับ-จ่าย ประจำวัน'!$B607,แพ็ค!W:W)+SUMIF(ธุรการ!$C:$C,'รับ-จ่าย ประจำวัน'!$B607,ธุรการ!W:W)+SUMIF(เส้นแต่งหน้าขนมปัง!$C:$C,'รับ-จ่าย ประจำวัน'!$B607,เส้นแต่งหน้าขนมปัง!W:W)+SUMIF('วางแผนBC,CJ'!$C:$C,'รับ-จ่าย ประจำวัน'!$B607,'วางแผนBC,CJ'!W:W)+SUMIF(RD!$C:$C,'รับ-จ่าย ประจำวัน'!$B607,RD!W:W)+SUMIF('FG,ออนไล,คัดแยก'!$C:$C,'รับ-จ่าย ประจำวัน'!$B607,'FG,ออนไล,คัดแยก'!W:W)</f>
        <v>0</v>
      </c>
      <c r="BE607" s="16">
        <f>SUMIF(เตรียมส่วนผสม!$C:$C,'รับ-จ่าย ประจำวัน'!$B607,เตรียมส่วนผสม!X:X)+SUMIF(กวนไส้!$C:$C,'รับ-จ่าย ประจำวัน'!$B607,กวนไส้!X:X)+SUMIF(ผลิต1!$C:$C,'รับ-จ่าย ประจำวัน'!$B607,ผลิต1!X:X)+SUMIF(ผลิต2!$C:$C,'รับ-จ่าย ประจำวัน'!$B607,ผลิต2!X:X)+SUMIF(เส้นแต่งหน้าขนมเค้ก!$C:$C,'รับ-จ่าย ประจำวัน'!$B607,เส้นแต่งหน้าขนมเค้ก!X:X)+SUMIF(แพ็ค!$C:$C,'รับ-จ่าย ประจำวัน'!$B607,แพ็ค!X:X)+SUMIF(ธุรการ!$C:$C,'รับ-จ่าย ประจำวัน'!$B607,ธุรการ!X:X)+SUMIF(เส้นแต่งหน้าขนมปัง!$C:$C,'รับ-จ่าย ประจำวัน'!$B607,เส้นแต่งหน้าขนมปัง!X:X)+SUMIF('วางแผนBC,CJ'!$C:$C,'รับ-จ่าย ประจำวัน'!$B607,'วางแผนBC,CJ'!X:X)+SUMIF(RD!$C:$C,'รับ-จ่าย ประจำวัน'!$B607,RD!X:X)+SUMIF('FG,ออนไล,คัดแยก'!$C:$C,'รับ-จ่าย ประจำวัน'!$B607,'FG,ออนไล,คัดแยก'!X:X)</f>
        <v>0</v>
      </c>
      <c r="BF607" s="16">
        <f>SUMIF(เตรียมส่วนผสม!$C:$C,'รับ-จ่าย ประจำวัน'!$B607,เตรียมส่วนผสม!Y:Y)+SUMIF(กวนไส้!$C:$C,'รับ-จ่าย ประจำวัน'!$B607,กวนไส้!Y:Y)+SUMIF(ผลิต1!$C:$C,'รับ-จ่าย ประจำวัน'!$B607,ผลิต1!Y:Y)+SUMIF(ผลิต2!$C:$C,'รับ-จ่าย ประจำวัน'!$B607,ผลิต2!Y:Y)+SUMIF(เส้นแต่งหน้าขนมเค้ก!$C:$C,'รับ-จ่าย ประจำวัน'!$B607,เส้นแต่งหน้าขนมเค้ก!Y:Y)+SUMIF(แพ็ค!$C:$C,'รับ-จ่าย ประจำวัน'!$B607,แพ็ค!Y:Y)+SUMIF(ธุรการ!$C:$C,'รับ-จ่าย ประจำวัน'!$B607,ธุรการ!Y:Y)+SUMIF(เส้นแต่งหน้าขนมปัง!$C:$C,'รับ-จ่าย ประจำวัน'!$B607,เส้นแต่งหน้าขนมปัง!Y:Y)+SUMIF('วางแผนBC,CJ'!$C:$C,'รับ-จ่าย ประจำวัน'!$B607,'วางแผนBC,CJ'!Y:Y)+SUMIF(RD!$C:$C,'รับ-จ่าย ประจำวัน'!$B607,RD!Y:Y)+SUMIF('FG,ออนไล,คัดแยก'!$C:$C,'รับ-จ่าย ประจำวัน'!$B607,'FG,ออนไล,คัดแยก'!Y:Y)</f>
        <v>2000</v>
      </c>
      <c r="BG607" s="16">
        <f>SUMIF(เตรียมส่วนผสม!$C:$C,'รับ-จ่าย ประจำวัน'!$B607,เตรียมส่วนผสม!Z:Z)+SUMIF(กวนไส้!$C:$C,'รับ-จ่าย ประจำวัน'!$B607,กวนไส้!Z:Z)+SUMIF(ผลิต1!$C:$C,'รับ-จ่าย ประจำวัน'!$B607,ผลิต1!Z:Z)+SUMIF(ผลิต2!$C:$C,'รับ-จ่าย ประจำวัน'!$B607,ผลิต2!Z:Z)+SUMIF(เส้นแต่งหน้าขนมเค้ก!$C:$C,'รับ-จ่าย ประจำวัน'!$B607,เส้นแต่งหน้าขนมเค้ก!Z:Z)+SUMIF(แพ็ค!$C:$C,'รับ-จ่าย ประจำวัน'!$B607,แพ็ค!Z:Z)+SUMIF(ธุรการ!$C:$C,'รับ-จ่าย ประจำวัน'!$B607,ธุรการ!Z:Z)+SUMIF(เส้นแต่งหน้าขนมปัง!$C:$C,'รับ-จ่าย ประจำวัน'!$B607,เส้นแต่งหน้าขนมปัง!Z:Z)+SUMIF('วางแผนBC,CJ'!$C:$C,'รับ-จ่าย ประจำวัน'!$B607,'วางแผนBC,CJ'!Z:Z)+SUMIF(RD!$C:$C,'รับ-จ่าย ประจำวัน'!$B607,RD!Z:Z)+SUMIF('FG,ออนไล,คัดแยก'!$C:$C,'รับ-จ่าย ประจำวัน'!$B607,'FG,ออนไล,คัดแยก'!Z:Z)</f>
        <v>0</v>
      </c>
      <c r="BH607" s="16">
        <f>SUMIF(เตรียมส่วนผสม!$C:$C,'รับ-จ่าย ประจำวัน'!$B607,เตรียมส่วนผสม!AA:AA)+SUMIF(กวนไส้!$C:$C,'รับ-จ่าย ประจำวัน'!$B607,กวนไส้!AA:AA)+SUMIF(ผลิต1!$C:$C,'รับ-จ่าย ประจำวัน'!$B607,ผลิต1!AA:AA)+SUMIF(ผลิต2!$C:$C,'รับ-จ่าย ประจำวัน'!$B607,ผลิต2!AA:AA)+SUMIF(เส้นแต่งหน้าขนมเค้ก!$C:$C,'รับ-จ่าย ประจำวัน'!$B607,เส้นแต่งหน้าขนมเค้ก!AA:AA)+SUMIF(แพ็ค!$C:$C,'รับ-จ่าย ประจำวัน'!$B607,แพ็ค!AA:AA)+SUMIF(ธุรการ!$C:$C,'รับ-จ่าย ประจำวัน'!$B607,ธุรการ!AA:AA)+SUMIF(เส้นแต่งหน้าขนมปัง!$C:$C,'รับ-จ่าย ประจำวัน'!$B607,เส้นแต่งหน้าขนมปัง!AA:AA)+SUMIF('วางแผนBC,CJ'!$C:$C,'รับ-จ่าย ประจำวัน'!$B607,'วางแผนBC,CJ'!AA:AA)+SUMIF(RD!$C:$C,'รับ-จ่าย ประจำวัน'!$B607,RD!AA:AA)+SUMIF('FG,ออนไล,คัดแยก'!$C:$C,'รับ-จ่าย ประจำวัน'!$B607,'FG,ออนไล,คัดแยก'!AA:AA)</f>
        <v>0</v>
      </c>
      <c r="BI607" s="16">
        <f>SUMIF(เตรียมส่วนผสม!$C:$C,'รับ-จ่าย ประจำวัน'!$B607,เตรียมส่วนผสม!AB:AB)+SUMIF(กวนไส้!$C:$C,'รับ-จ่าย ประจำวัน'!$B607,กวนไส้!AB:AB)+SUMIF(ผลิต1!$C:$C,'รับ-จ่าย ประจำวัน'!$B607,ผลิต1!AB:AB)+SUMIF(ผลิต2!$C:$C,'รับ-จ่าย ประจำวัน'!$B607,ผลิต2!AB:AB)+SUMIF(เส้นแต่งหน้าขนมเค้ก!$C:$C,'รับ-จ่าย ประจำวัน'!$B607,เส้นแต่งหน้าขนมเค้ก!AB:AB)+SUMIF(แพ็ค!$C:$C,'รับ-จ่าย ประจำวัน'!$B607,แพ็ค!AB:AB)+SUMIF(ธุรการ!$C:$C,'รับ-จ่าย ประจำวัน'!$B607,ธุรการ!AB:AB)+SUMIF(เส้นแต่งหน้าขนมปัง!$C:$C,'รับ-จ่าย ประจำวัน'!$B607,เส้นแต่งหน้าขนมปัง!AB:AB)+SUMIF('วางแผนBC,CJ'!$C:$C,'รับ-จ่าย ประจำวัน'!$B607,'วางแผนBC,CJ'!AB:AB)+SUMIF(RD!$C:$C,'รับ-จ่าย ประจำวัน'!$B607,RD!AB:AB)+SUMIF('FG,ออนไล,คัดแยก'!$C:$C,'รับ-จ่าย ประจำวัน'!$B607,'FG,ออนไล,คัดแยก'!AB:AB)</f>
        <v>0</v>
      </c>
      <c r="BJ607" s="16">
        <f>SUMIF(เตรียมส่วนผสม!$C:$C,'รับ-จ่าย ประจำวัน'!$B607,เตรียมส่วนผสม!AC:AC)+SUMIF(กวนไส้!$C:$C,'รับ-จ่าย ประจำวัน'!$B607,กวนไส้!AC:AC)+SUMIF(ผลิต1!$C:$C,'รับ-จ่าย ประจำวัน'!$B607,ผลิต1!AC:AC)+SUMIF(ผลิต2!$C:$C,'รับ-จ่าย ประจำวัน'!$B607,ผลิต2!AC:AC)+SUMIF(เส้นแต่งหน้าขนมเค้ก!$C:$C,'รับ-จ่าย ประจำวัน'!$B607,เส้นแต่งหน้าขนมเค้ก!AC:AC)+SUMIF(แพ็ค!$C:$C,'รับ-จ่าย ประจำวัน'!$B607,แพ็ค!AC:AC)+SUMIF(ธุรการ!$C:$C,'รับ-จ่าย ประจำวัน'!$B607,ธุรการ!AC:AC)+SUMIF(เส้นแต่งหน้าขนมปัง!$C:$C,'รับ-จ่าย ประจำวัน'!$B607,เส้นแต่งหน้าขนมปัง!AC:AC)+SUMIF('วางแผนBC,CJ'!$C:$C,'รับ-จ่าย ประจำวัน'!$B607,'วางแผนBC,CJ'!AC:AC)+SUMIF(RD!$C:$C,'รับ-จ่าย ประจำวัน'!$B607,RD!AC:AC)+SUMIF('FG,ออนไล,คัดแยก'!$C:$C,'รับ-จ่าย ประจำวัน'!$B607,'FG,ออนไล,คัดแยก'!AC:AC)</f>
        <v>0</v>
      </c>
      <c r="BK607" s="16">
        <f>SUMIF(เตรียมส่วนผสม!$C:$C,'รับ-จ่าย ประจำวัน'!$B607,เตรียมส่วนผสม!AD:AD)+SUMIF(กวนไส้!$C:$C,'รับ-จ่าย ประจำวัน'!$B607,กวนไส้!AD:AD)+SUMIF(ผลิต1!$C:$C,'รับ-จ่าย ประจำวัน'!$B607,ผลิต1!AD:AD)+SUMIF(ผลิต2!$C:$C,'รับ-จ่าย ประจำวัน'!$B607,ผลิต2!AD:AD)+SUMIF(เส้นแต่งหน้าขนมเค้ก!$C:$C,'รับ-จ่าย ประจำวัน'!$B607,เส้นแต่งหน้าขนมเค้ก!AD:AD)+SUMIF(แพ็ค!$C:$C,'รับ-จ่าย ประจำวัน'!$B607,แพ็ค!AD:AD)+SUMIF(ธุรการ!$C:$C,'รับ-จ่าย ประจำวัน'!$B607,ธุรการ!AD:AD)+SUMIF(เส้นแต่งหน้าขนมปัง!$C:$C,'รับ-จ่าย ประจำวัน'!$B607,เส้นแต่งหน้าขนมปัง!AD:AD)+SUMIF('วางแผนBC,CJ'!$C:$C,'รับ-จ่าย ประจำวัน'!$B607,'วางแผนBC,CJ'!AD:AD)+SUMIF(RD!$C:$C,'รับ-จ่าย ประจำวัน'!$B607,RD!AD:AD)+SUMIF('FG,ออนไล,คัดแยก'!$C:$C,'รับ-จ่าย ประจำวัน'!$B607,'FG,ออนไล,คัดแยก'!AD:AD)</f>
        <v>0</v>
      </c>
      <c r="BL607" s="16">
        <f>SUMIF(เตรียมส่วนผสม!$C:$C,'รับ-จ่าย ประจำวัน'!$B607,เตรียมส่วนผสม!AE:AE)+SUMIF(กวนไส้!$C:$C,'รับ-จ่าย ประจำวัน'!$B607,กวนไส้!AE:AE)+SUMIF(ผลิต1!$C:$C,'รับ-จ่าย ประจำวัน'!$B607,ผลิต1!AE:AE)+SUMIF(ผลิต2!$C:$C,'รับ-จ่าย ประจำวัน'!$B607,ผลิต2!AE:AE)+SUMIF(เส้นแต่งหน้าขนมเค้ก!$C:$C,'รับ-จ่าย ประจำวัน'!$B607,เส้นแต่งหน้าขนมเค้ก!AE:AE)+SUMIF(แพ็ค!$C:$C,'รับ-จ่าย ประจำวัน'!$B607,แพ็ค!AE:AE)+SUMIF(ธุรการ!$C:$C,'รับ-จ่าย ประจำวัน'!$B607,ธุรการ!AE:AE)+SUMIF(เส้นแต่งหน้าขนมปัง!$C:$C,'รับ-จ่าย ประจำวัน'!$B607,เส้นแต่งหน้าขนมปัง!AE:AE)+SUMIF('วางแผนBC,CJ'!$C:$C,'รับ-จ่าย ประจำวัน'!$B607,'วางแผนBC,CJ'!AE:AE)+SUMIF(RD!$C:$C,'รับ-จ่าย ประจำวัน'!$B607,RD!AE:AE)+SUMIF('FG,ออนไล,คัดแยก'!$C:$C,'รับ-จ่าย ประจำวัน'!$B607,'FG,ออนไล,คัดแยก'!AE:AE)</f>
        <v>0</v>
      </c>
      <c r="BM607" s="16">
        <f>SUMIF(เตรียมส่วนผสม!$C:$C,'รับ-จ่าย ประจำวัน'!$B607,เตรียมส่วนผสม!AF:AF)+SUMIF(กวนไส้!$C:$C,'รับ-จ่าย ประจำวัน'!$B607,กวนไส้!AF:AF)+SUMIF(ผลิต1!$C:$C,'รับ-จ่าย ประจำวัน'!$B607,ผลิต1!AF:AF)+SUMIF(ผลิต2!$C:$C,'รับ-จ่าย ประจำวัน'!$B607,ผลิต2!AF:AF)+SUMIF(เส้นแต่งหน้าขนมเค้ก!$C:$C,'รับ-จ่าย ประจำวัน'!$B607,เส้นแต่งหน้าขนมเค้ก!AF:AF)+SUMIF(แพ็ค!$C:$C,'รับ-จ่าย ประจำวัน'!$B607,แพ็ค!AF:AF)+SUMIF(ธุรการ!$C:$C,'รับ-จ่าย ประจำวัน'!$B607,ธุรการ!AF:AF)+SUMIF(เส้นแต่งหน้าขนมปัง!$C:$C,'รับ-จ่าย ประจำวัน'!$B607,เส้นแต่งหน้าขนมปัง!AF:AF)+SUMIF('วางแผนBC,CJ'!$C:$C,'รับ-จ่าย ประจำวัน'!$B607,'วางแผนBC,CJ'!AF:AF)+SUMIF(RD!$C:$C,'รับ-จ่าย ประจำวัน'!$B607,RD!AF:AF)+SUMIF('FG,ออนไล,คัดแยก'!$C:$C,'รับ-จ่าย ประจำวัน'!$B607,'FG,ออนไล,คัดแยก'!AF:AF)</f>
        <v>0</v>
      </c>
      <c r="BN607" s="16">
        <f>SUMIF(เตรียมส่วนผสม!$C:$C,'รับ-จ่าย ประจำวัน'!$B607,เตรียมส่วนผสม!AG:AG)+SUMIF(กวนไส้!$C:$C,'รับ-จ่าย ประจำวัน'!$B607,กวนไส้!AG:AG)+SUMIF(ผลิต1!$C:$C,'รับ-จ่าย ประจำวัน'!$B607,ผลิต1!AG:AG)+SUMIF(ผลิต2!$C:$C,'รับ-จ่าย ประจำวัน'!$B607,ผลิต2!AG:AG)+SUMIF(เส้นแต่งหน้าขนมเค้ก!$C:$C,'รับ-จ่าย ประจำวัน'!$B607,เส้นแต่งหน้าขนมเค้ก!AG:AG)+SUMIF(แพ็ค!$C:$C,'รับ-จ่าย ประจำวัน'!$B607,แพ็ค!AG:AG)+SUMIF(ธุรการ!$C:$C,'รับ-จ่าย ประจำวัน'!$B607,ธุรการ!AG:AG)+SUMIF(เส้นแต่งหน้าขนมปัง!$C:$C,'รับ-จ่าย ประจำวัน'!$B607,เส้นแต่งหน้าขนมปัง!AG:AG)+SUMIF('วางแผนBC,CJ'!$C:$C,'รับ-จ่าย ประจำวัน'!$B607,'วางแผนBC,CJ'!AG:AG)+SUMIF(RD!$C:$C,'รับ-จ่าย ประจำวัน'!$B607,RD!AG:AG)+SUMIF('FG,ออนไล,คัดแยก'!$C:$C,'รับ-จ่าย ประจำวัน'!$B607,'FG,ออนไล,คัดแยก'!AG:AG)</f>
        <v>0</v>
      </c>
      <c r="BO607" s="16">
        <f>SUMIF(เตรียมส่วนผสม!$C:$C,'รับ-จ่าย ประจำวัน'!$B607,เตรียมส่วนผสม!AH:AH)+SUMIF(กวนไส้!$C:$C,'รับ-จ่าย ประจำวัน'!$B607,กวนไส้!AH:AH)+SUMIF(ผลิต1!$C:$C,'รับ-จ่าย ประจำวัน'!$B607,ผลิต1!AH:AH)+SUMIF(ผลิต2!$C:$C,'รับ-จ่าย ประจำวัน'!$B607,ผลิต2!AH:AH)+SUMIF(เส้นแต่งหน้าขนมเค้ก!$C:$C,'รับ-จ่าย ประจำวัน'!$B607,เส้นแต่งหน้าขนมเค้ก!AH:AH)+SUMIF(แพ็ค!$C:$C,'รับ-จ่าย ประจำวัน'!$B607,แพ็ค!AH:AH)+SUMIF(ธุรการ!$C:$C,'รับ-จ่าย ประจำวัน'!$B607,ธุรการ!AH:AH)+SUMIF(เส้นแต่งหน้าขนมปัง!$C:$C,'รับ-จ่าย ประจำวัน'!$B607,เส้นแต่งหน้าขนมปัง!AH:AH)+SUMIF('วางแผนBC,CJ'!$C:$C,'รับ-จ่าย ประจำวัน'!$B607,'วางแผนBC,CJ'!AH:AH)+SUMIF(RD!$C:$C,'รับ-จ่าย ประจำวัน'!$B607,RD!AH:AH)+SUMIF('FG,ออนไล,คัดแยก'!$C:$C,'รับ-จ่าย ประจำวัน'!$B607,'FG,ออนไล,คัดแยก'!AH:AH)</f>
        <v>0</v>
      </c>
      <c r="BP607" s="16">
        <f>SUMIF(เตรียมส่วนผสม!$C:$C,'รับ-จ่าย ประจำวัน'!$B607,เตรียมส่วนผสม!AI:AI)+SUMIF(กวนไส้!$C:$C,'รับ-จ่าย ประจำวัน'!$B607,กวนไส้!AI:AI)+SUMIF(ผลิต1!$C:$C,'รับ-จ่าย ประจำวัน'!$B607,ผลิต1!AI:AI)+SUMIF(ผลิต2!$C:$C,'รับ-จ่าย ประจำวัน'!$B607,ผลิต2!AI:AI)+SUMIF(เส้นแต่งหน้าขนมเค้ก!$C:$C,'รับ-จ่าย ประจำวัน'!$B607,เส้นแต่งหน้าขนมเค้ก!AI:AI)+SUMIF(แพ็ค!$C:$C,'รับ-จ่าย ประจำวัน'!$B607,แพ็ค!AI:AI)+SUMIF(ธุรการ!$C:$C,'รับ-จ่าย ประจำวัน'!$B607,ธุรการ!AI:AI)+SUMIF(เส้นแต่งหน้าขนมปัง!$C:$C,'รับ-จ่าย ประจำวัน'!$B607,เส้นแต่งหน้าขนมปัง!AI:AI)+SUMIF('วางแผนBC,CJ'!$C:$C,'รับ-จ่าย ประจำวัน'!$B607,'วางแผนBC,CJ'!AI:AI)+SUMIF(RD!$C:$C,'รับ-จ่าย ประจำวัน'!$B607,RD!AI:AI)+SUMIF('FG,ออนไล,คัดแยก'!$C:$C,'รับ-จ่าย ประจำวัน'!$B607,'FG,ออนไล,คัดแยก'!AI:AI)</f>
        <v>0</v>
      </c>
      <c r="BQ607" s="16">
        <f>SUMIF(เตรียมส่วนผสม!$C:$C,'รับ-จ่าย ประจำวัน'!$B607,เตรียมส่วนผสม!AJ:AJ)+SUMIF(กวนไส้!$C:$C,'รับ-จ่าย ประจำวัน'!$B607,กวนไส้!AJ:AJ)+SUMIF(ผลิต1!$C:$C,'รับ-จ่าย ประจำวัน'!$B607,ผลิต1!AJ:AJ)+SUMIF(ผลิต2!$C:$C,'รับ-จ่าย ประจำวัน'!$B607,ผลิต2!AJ:AJ)+SUMIF(เส้นแต่งหน้าขนมเค้ก!$C:$C,'รับ-จ่าย ประจำวัน'!$B607,เส้นแต่งหน้าขนมเค้ก!AJ:AJ)+SUMIF(แพ็ค!$C:$C,'รับ-จ่าย ประจำวัน'!$B607,แพ็ค!AJ:AJ)+SUMIF(ธุรการ!$C:$C,'รับ-จ่าย ประจำวัน'!$B607,ธุรการ!AJ:AJ)+SUMIF(เส้นแต่งหน้าขนมปัง!$C:$C,'รับ-จ่าย ประจำวัน'!$B607,เส้นแต่งหน้าขนมปัง!AJ:AJ)+SUMIF('วางแผนBC,CJ'!$C:$C,'รับ-จ่าย ประจำวัน'!$B607,'วางแผนBC,CJ'!AJ:AJ)+SUMIF(RD!$C:$C,'รับ-จ่าย ประจำวัน'!$B607,RD!AJ:AJ)+SUMIF('FG,ออนไล,คัดแยก'!$C:$C,'รับ-จ่าย ประจำวัน'!$B607,'FG,ออนไล,คัดแยก'!AJ:AJ)</f>
        <v>0</v>
      </c>
      <c r="BR607" s="16">
        <f>SUMIF(เตรียมส่วนผสม!$C:$C,'รับ-จ่าย ประจำวัน'!$B607,เตรียมส่วนผสม!AK:AK)+SUMIF(กวนไส้!$C:$C,'รับ-จ่าย ประจำวัน'!$B607,กวนไส้!AK:AK)+SUMIF(ผลิต1!$C:$C,'รับ-จ่าย ประจำวัน'!$B607,ผลิต1!AK:AK)+SUMIF(ผลิต2!$C:$C,'รับ-จ่าย ประจำวัน'!$B607,ผลิต2!AK:AK)+SUMIF(เส้นแต่งหน้าขนมเค้ก!$C:$C,'รับ-จ่าย ประจำวัน'!$B607,เส้นแต่งหน้าขนมเค้ก!AK:AK)+SUMIF(แพ็ค!$C:$C,'รับ-จ่าย ประจำวัน'!$B607,แพ็ค!AK:AK)+SUMIF(ธุรการ!$C:$C,'รับ-จ่าย ประจำวัน'!$B607,ธุรการ!AK:AK)+SUMIF(เส้นแต่งหน้าขนมปัง!$C:$C,'รับ-จ่าย ประจำวัน'!$B607,เส้นแต่งหน้าขนมปัง!AK:AK)+SUMIF('วางแผนBC,CJ'!$C:$C,'รับ-จ่าย ประจำวัน'!$B607,'วางแผนBC,CJ'!AK:AK)+SUMIF(RD!$C:$C,'รับ-จ่าย ประจำวัน'!$B607,RD!AK:AK)+SUMIF('FG,ออนไล,คัดแยก'!$C:$C,'รับ-จ่าย ประจำวัน'!$B607,'FG,ออนไล,คัดแยก'!AK:AK)</f>
        <v>0</v>
      </c>
      <c r="BS607" s="16">
        <f>SUMIF(เตรียมส่วนผสม!$C:$C,'รับ-จ่าย ประจำวัน'!$B607,เตรียมส่วนผสม!AL:AL)+SUMIF(กวนไส้!$C:$C,'รับ-จ่าย ประจำวัน'!$B607,กวนไส้!AL:AL)+SUMIF(ผลิต1!$C:$C,'รับ-จ่าย ประจำวัน'!$B607,ผลิต1!AL:AL)+SUMIF(ผลิต2!$C:$C,'รับ-จ่าย ประจำวัน'!$B607,ผลิต2!AL:AL)+SUMIF(เส้นแต่งหน้าขนมเค้ก!$C:$C,'รับ-จ่าย ประจำวัน'!$B607,เส้นแต่งหน้าขนมเค้ก!AL:AL)+SUMIF(แพ็ค!$C:$C,'รับ-จ่าย ประจำวัน'!$B607,แพ็ค!AL:AL)+SUMIF(ธุรการ!$C:$C,'รับ-จ่าย ประจำวัน'!$B607,ธุรการ!AL:AL)+SUMIF(เส้นแต่งหน้าขนมปัง!$C:$C,'รับ-จ่าย ประจำวัน'!$B607,เส้นแต่งหน้าขนมปัง!AL:AL)+SUMIF('วางแผนBC,CJ'!$C:$C,'รับ-จ่าย ประจำวัน'!$B607,'วางแผนBC,CJ'!AL:AL)+SUMIF(RD!$C:$C,'รับ-จ่าย ประจำวัน'!$B607,RD!AL:AL)+SUMIF('FG,ออนไล,คัดแยก'!$C:$C,'รับ-จ่าย ประจำวัน'!$B607,'FG,ออนไล,คัดแยก'!AL:AL)</f>
        <v>0</v>
      </c>
      <c r="BT607" s="18">
        <f t="shared" si="131"/>
        <v>10000</v>
      </c>
      <c r="BU607" s="116"/>
      <c r="BV607" s="146">
        <f t="shared" si="132"/>
        <v>2000</v>
      </c>
      <c r="BW607" s="184">
        <v>30</v>
      </c>
      <c r="BX607" s="172">
        <f t="shared" si="133"/>
        <v>333.33333333333331</v>
      </c>
      <c r="BY607" s="188">
        <f t="shared" si="122"/>
        <v>6</v>
      </c>
      <c r="BZ607" s="180">
        <f t="shared" ref="BZ607:BZ609" ca="1" si="134">+TODAY()+BY607</f>
        <v>46209</v>
      </c>
      <c r="CA607" s="93"/>
      <c r="CB607" s="93"/>
      <c r="CC607" s="93"/>
      <c r="CD607" s="93"/>
      <c r="CE607" s="93"/>
      <c r="CF607" s="93"/>
      <c r="CG607" s="93"/>
      <c r="CH607" s="93"/>
      <c r="CI607" s="93"/>
      <c r="CJ607" s="97"/>
      <c r="CK607" s="9">
        <f t="shared" si="123"/>
        <v>2000</v>
      </c>
    </row>
    <row r="608" spans="1:89" x14ac:dyDescent="0.5">
      <c r="A608" s="149"/>
      <c r="B608" s="34">
        <v>1023401152</v>
      </c>
      <c r="C608" s="154" t="s">
        <v>2055</v>
      </c>
      <c r="D608" s="141" t="s">
        <v>91</v>
      </c>
      <c r="E608" s="25"/>
      <c r="F608" s="132"/>
      <c r="G608" s="25"/>
      <c r="H608" s="12">
        <v>0</v>
      </c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25"/>
      <c r="T608" s="25"/>
      <c r="U608" s="25"/>
      <c r="V608" s="25"/>
      <c r="W608" s="25"/>
      <c r="X608" s="25">
        <v>10000</v>
      </c>
      <c r="Y608" s="25"/>
      <c r="Z608" s="25"/>
      <c r="AA608" s="25"/>
      <c r="AB608" s="25"/>
      <c r="AC608" s="25"/>
      <c r="AD608" s="25"/>
      <c r="AE608" s="11"/>
      <c r="AF608" s="11"/>
      <c r="AG608" s="11"/>
      <c r="AH608" s="11"/>
      <c r="AI608" s="25"/>
      <c r="AJ608" s="25"/>
      <c r="AK608" s="25"/>
      <c r="AL608" s="25"/>
      <c r="AM608" s="25"/>
      <c r="AN608" s="15">
        <f t="shared" si="130"/>
        <v>10000</v>
      </c>
      <c r="AO608" s="16">
        <f>SUMIF(เตรียมส่วนผสม!$C:$C,'รับ-จ่าย ประจำวัน'!$B608,เตรียมส่วนผสม!H:H)+SUMIF(กวนไส้!$C:$C,'รับ-จ่าย ประจำวัน'!$B608,กวนไส้!H:H)+SUMIF(ผลิต1!$C:$C,'รับ-จ่าย ประจำวัน'!$B608,ผลิต1!H:H)+SUMIF(ผลิต2!$C:$C,'รับ-จ่าย ประจำวัน'!$B608,ผลิต2!H:H)+SUMIF(เส้นแต่งหน้าขนมเค้ก!$C:$C,'รับ-จ่าย ประจำวัน'!$B608,เส้นแต่งหน้าขนมเค้ก!H:H)+SUMIF(แพ็ค!$C:$C,'รับ-จ่าย ประจำวัน'!$B608,แพ็ค!H:H)+SUMIF(ธุรการ!$C:$C,'รับ-จ่าย ประจำวัน'!$B608,ธุรการ!H:H)+SUMIF(เส้นแต่งหน้าขนมปัง!$C:$C,'รับ-จ่าย ประจำวัน'!$B608,เส้นแต่งหน้าขนมปัง!H:H)+SUMIF('วางแผนBC,CJ'!$C:$C,'รับ-จ่าย ประจำวัน'!$B608,'วางแผนBC,CJ'!H:H)+SUMIF(RD!$C:$C,'รับ-จ่าย ประจำวัน'!$B608,RD!H:H)+SUMIF('FG,ออนไล,คัดแยก'!$C:$C,'รับ-จ่าย ประจำวัน'!$B608,'FG,ออนไล,คัดแยก'!H:H)</f>
        <v>0</v>
      </c>
      <c r="AP608" s="16">
        <f>SUMIF(เตรียมส่วนผสม!$C:$C,'รับ-จ่าย ประจำวัน'!$B608,เตรียมส่วนผสม!I:I)+SUMIF(กวนไส้!$C:$C,'รับ-จ่าย ประจำวัน'!$B608,กวนไส้!I:I)+SUMIF(ผลิต1!$C:$C,'รับ-จ่าย ประจำวัน'!$B608,ผลิต1!I:I)+SUMIF(ผลิต2!$C:$C,'รับ-จ่าย ประจำวัน'!$B608,ผลิต2!I:I)+SUMIF(เส้นแต่งหน้าขนมเค้ก!$C:$C,'รับ-จ่าย ประจำวัน'!$B608,เส้นแต่งหน้าขนมเค้ก!I:I)+SUMIF(แพ็ค!$C:$C,'รับ-จ่าย ประจำวัน'!$B608,แพ็ค!I:I)+SUMIF(ธุรการ!$C:$C,'รับ-จ่าย ประจำวัน'!$B608,ธุรการ!I:I)+SUMIF(เส้นแต่งหน้าขนมปัง!$C:$C,'รับ-จ่าย ประจำวัน'!$B608,เส้นแต่งหน้าขนมปัง!I:I)+SUMIF('วางแผนBC,CJ'!$C:$C,'รับ-จ่าย ประจำวัน'!$B608,'วางแผนBC,CJ'!I:I)+SUMIF(RD!$C:$C,'รับ-จ่าย ประจำวัน'!$B608,RD!I:I)+SUMIF('FG,ออนไล,คัดแยก'!$C:$C,'รับ-จ่าย ประจำวัน'!$B608,'FG,ออนไล,คัดแยก'!I:I)</f>
        <v>0</v>
      </c>
      <c r="AQ608" s="16">
        <f>SUMIF(เตรียมส่วนผสม!$C:$C,'รับ-จ่าย ประจำวัน'!$B608,เตรียมส่วนผสม!J:J)+SUMIF(กวนไส้!$C:$C,'รับ-จ่าย ประจำวัน'!$B608,กวนไส้!J:J)+SUMIF(ผลิต1!$C:$C,'รับ-จ่าย ประจำวัน'!$B608,ผลิต1!J:J)+SUMIF(ผลิต2!$C:$C,'รับ-จ่าย ประจำวัน'!$B608,ผลิต2!J:J)+SUMIF(เส้นแต่งหน้าขนมเค้ก!$C:$C,'รับ-จ่าย ประจำวัน'!$B608,เส้นแต่งหน้าขนมเค้ก!J:J)+SUMIF(แพ็ค!$C:$C,'รับ-จ่าย ประจำวัน'!$B608,แพ็ค!J:J)+SUMIF(ธุรการ!$C:$C,'รับ-จ่าย ประจำวัน'!$B608,ธุรการ!J:J)+SUMIF(เส้นแต่งหน้าขนมปัง!$C:$C,'รับ-จ่าย ประจำวัน'!$B608,เส้นแต่งหน้าขนมปัง!J:J)+SUMIF('วางแผนBC,CJ'!$C:$C,'รับ-จ่าย ประจำวัน'!$B608,'วางแผนBC,CJ'!J:J)+SUMIF(RD!$C:$C,'รับ-จ่าย ประจำวัน'!$B608,RD!J:J)+SUMIF('FG,ออนไล,คัดแยก'!$C:$C,'รับ-จ่าย ประจำวัน'!$B608,'FG,ออนไล,คัดแยก'!J:J)</f>
        <v>0</v>
      </c>
      <c r="AR608" s="16">
        <f>SUMIF(เตรียมส่วนผสม!$C:$C,'รับ-จ่าย ประจำวัน'!$B608,เตรียมส่วนผสม!K:K)+SUMIF(กวนไส้!$C:$C,'รับ-จ่าย ประจำวัน'!$B608,กวนไส้!K:K)+SUMIF(ผลิต1!$C:$C,'รับ-จ่าย ประจำวัน'!$B608,ผลิต1!K:K)+SUMIF(ผลิต2!$C:$C,'รับ-จ่าย ประจำวัน'!$B608,ผลิต2!K:K)+SUMIF(เส้นแต่งหน้าขนมเค้ก!$C:$C,'รับ-จ่าย ประจำวัน'!$B608,เส้นแต่งหน้าขนมเค้ก!K:K)+SUMIF(แพ็ค!$C:$C,'รับ-จ่าย ประจำวัน'!$B608,แพ็ค!K:K)+SUMIF(ธุรการ!$C:$C,'รับ-จ่าย ประจำวัน'!$B608,ธุรการ!K:K)+SUMIF(เส้นแต่งหน้าขนมปัง!$C:$C,'รับ-จ่าย ประจำวัน'!$B608,เส้นแต่งหน้าขนมปัง!K:K)+SUMIF('วางแผนBC,CJ'!$C:$C,'รับ-จ่าย ประจำวัน'!$B608,'วางแผนBC,CJ'!K:K)+SUMIF(RD!$C:$C,'รับ-จ่าย ประจำวัน'!$B608,RD!K:K)+SUMIF('FG,ออนไล,คัดแยก'!$C:$C,'รับ-จ่าย ประจำวัน'!$B608,'FG,ออนไล,คัดแยก'!K:K)</f>
        <v>0</v>
      </c>
      <c r="AS608" s="16">
        <f>SUMIF(เตรียมส่วนผสม!$C:$C,'รับ-จ่าย ประจำวัน'!$B608,เตรียมส่วนผสม!L:L)+SUMIF(กวนไส้!$C:$C,'รับ-จ่าย ประจำวัน'!$B608,กวนไส้!L:L)+SUMIF(ผลิต1!$C:$C,'รับ-จ่าย ประจำวัน'!$B608,ผลิต1!L:L)+SUMIF(ผลิต2!$C:$C,'รับ-จ่าย ประจำวัน'!$B608,ผลิต2!L:L)+SUMIF(เส้นแต่งหน้าขนมเค้ก!$C:$C,'รับ-จ่าย ประจำวัน'!$B608,เส้นแต่งหน้าขนมเค้ก!L:L)+SUMIF(แพ็ค!$C:$C,'รับ-จ่าย ประจำวัน'!$B608,แพ็ค!L:L)+SUMIF(ธุรการ!$C:$C,'รับ-จ่าย ประจำวัน'!$B608,ธุรการ!L:L)+SUMIF(เส้นแต่งหน้าขนมปัง!$C:$C,'รับ-จ่าย ประจำวัน'!$B608,เส้นแต่งหน้าขนมปัง!L:L)+SUMIF('วางแผนBC,CJ'!$C:$C,'รับ-จ่าย ประจำวัน'!$B608,'วางแผนBC,CJ'!L:L)+SUMIF(RD!$C:$C,'รับ-จ่าย ประจำวัน'!$B608,RD!L:L)+SUMIF('FG,ออนไล,คัดแยก'!$C:$C,'รับ-จ่าย ประจำวัน'!$B608,'FG,ออนไล,คัดแยก'!L:L)</f>
        <v>0</v>
      </c>
      <c r="AT608" s="16">
        <f>SUMIF(เตรียมส่วนผสม!$C:$C,'รับ-จ่าย ประจำวัน'!$B608,เตรียมส่วนผสม!M:M)+SUMIF(กวนไส้!$C:$C,'รับ-จ่าย ประจำวัน'!$B608,กวนไส้!M:M)+SUMIF(ผลิต1!$C:$C,'รับ-จ่าย ประจำวัน'!$B608,ผลิต1!M:M)+SUMIF(ผลิต2!$C:$C,'รับ-จ่าย ประจำวัน'!$B608,ผลิต2!M:M)+SUMIF(เส้นแต่งหน้าขนมเค้ก!$C:$C,'รับ-จ่าย ประจำวัน'!$B608,เส้นแต่งหน้าขนมเค้ก!M:M)+SUMIF(แพ็ค!$C:$C,'รับ-จ่าย ประจำวัน'!$B608,แพ็ค!M:M)+SUMIF(ธุรการ!$C:$C,'รับ-จ่าย ประจำวัน'!$B608,ธุรการ!M:M)+SUMIF(เส้นแต่งหน้าขนมปัง!$C:$C,'รับ-จ่าย ประจำวัน'!$B608,เส้นแต่งหน้าขนมปัง!M:M)+SUMIF('วางแผนBC,CJ'!$C:$C,'รับ-จ่าย ประจำวัน'!$B608,'วางแผนBC,CJ'!M:M)+SUMIF(RD!$C:$C,'รับ-จ่าย ประจำวัน'!$B608,RD!M:M)+SUMIF('FG,ออนไล,คัดแยก'!$C:$C,'รับ-จ่าย ประจำวัน'!$B608,'FG,ออนไล,คัดแยก'!M:M)</f>
        <v>0</v>
      </c>
      <c r="AU608" s="16">
        <f>SUMIF(เตรียมส่วนผสม!$C:$C,'รับ-จ่าย ประจำวัน'!$B608,เตรียมส่วนผสม!N:N)+SUMIF(กวนไส้!$C:$C,'รับ-จ่าย ประจำวัน'!$B608,กวนไส้!N:N)+SUMIF(ผลิต1!$C:$C,'รับ-จ่าย ประจำวัน'!$B608,ผลิต1!N:N)+SUMIF(ผลิต2!$C:$C,'รับ-จ่าย ประจำวัน'!$B608,ผลิต2!N:N)+SUMIF(เส้นแต่งหน้าขนมเค้ก!$C:$C,'รับ-จ่าย ประจำวัน'!$B608,เส้นแต่งหน้าขนมเค้ก!N:N)+SUMIF(แพ็ค!$C:$C,'รับ-จ่าย ประจำวัน'!$B608,แพ็ค!N:N)+SUMIF(ธุรการ!$C:$C,'รับ-จ่าย ประจำวัน'!$B608,ธุรการ!N:N)+SUMIF(เส้นแต่งหน้าขนมปัง!$C:$C,'รับ-จ่าย ประจำวัน'!$B608,เส้นแต่งหน้าขนมปัง!N:N)+SUMIF('วางแผนBC,CJ'!$C:$C,'รับ-จ่าย ประจำวัน'!$B608,'วางแผนBC,CJ'!N:N)+SUMIF(RD!$C:$C,'รับ-จ่าย ประจำวัน'!$B608,RD!N:N)+SUMIF('FG,ออนไล,คัดแยก'!$C:$C,'รับ-จ่าย ประจำวัน'!$B608,'FG,ออนไล,คัดแยก'!N:N)</f>
        <v>0</v>
      </c>
      <c r="AV608" s="16">
        <f>SUMIF(เตรียมส่วนผสม!$C:$C,'รับ-จ่าย ประจำวัน'!$B608,เตรียมส่วนผสม!O:O)+SUMIF(กวนไส้!$C:$C,'รับ-จ่าย ประจำวัน'!$B608,กวนไส้!O:O)+SUMIF(ผลิต1!$C:$C,'รับ-จ่าย ประจำวัน'!$B608,ผลิต1!O:O)+SUMIF(ผลิต2!$C:$C,'รับ-จ่าย ประจำวัน'!$B608,ผลิต2!O:O)+SUMIF(เส้นแต่งหน้าขนมเค้ก!$C:$C,'รับ-จ่าย ประจำวัน'!$B608,เส้นแต่งหน้าขนมเค้ก!O:O)+SUMIF(แพ็ค!$C:$C,'รับ-จ่าย ประจำวัน'!$B608,แพ็ค!O:O)+SUMIF(ธุรการ!$C:$C,'รับ-จ่าย ประจำวัน'!$B608,ธุรการ!O:O)+SUMIF(เส้นแต่งหน้าขนมปัง!$C:$C,'รับ-จ่าย ประจำวัน'!$B608,เส้นแต่งหน้าขนมปัง!O:O)+SUMIF('วางแผนBC,CJ'!$C:$C,'รับ-จ่าย ประจำวัน'!$B608,'วางแผนBC,CJ'!O:O)+SUMIF(RD!$C:$C,'รับ-จ่าย ประจำวัน'!$B608,RD!O:O)+SUMIF('FG,ออนไล,คัดแยก'!$C:$C,'รับ-จ่าย ประจำวัน'!$B608,'FG,ออนไล,คัดแยก'!O:O)</f>
        <v>0</v>
      </c>
      <c r="AW608" s="16">
        <f>SUMIF(เตรียมส่วนผสม!$C:$C,'รับ-จ่าย ประจำวัน'!$B608,เตรียมส่วนผสม!P:P)+SUMIF(กวนไส้!$C:$C,'รับ-จ่าย ประจำวัน'!$B608,กวนไส้!P:P)+SUMIF(ผลิต1!$C:$C,'รับ-จ่าย ประจำวัน'!$B608,ผลิต1!P:P)+SUMIF(ผลิต2!$C:$C,'รับ-จ่าย ประจำวัน'!$B608,ผลิต2!P:P)+SUMIF(เส้นแต่งหน้าขนมเค้ก!$C:$C,'รับ-จ่าย ประจำวัน'!$B608,เส้นแต่งหน้าขนมเค้ก!P:P)+SUMIF(แพ็ค!$C:$C,'รับ-จ่าย ประจำวัน'!$B608,แพ็ค!P:P)+SUMIF(ธุรการ!$C:$C,'รับ-จ่าย ประจำวัน'!$B608,ธุรการ!P:P)+SUMIF(เส้นแต่งหน้าขนมปัง!$C:$C,'รับ-จ่าย ประจำวัน'!$B608,เส้นแต่งหน้าขนมปัง!P:P)+SUMIF('วางแผนBC,CJ'!$C:$C,'รับ-จ่าย ประจำวัน'!$B608,'วางแผนBC,CJ'!P:P)+SUMIF(RD!$C:$C,'รับ-จ่าย ประจำวัน'!$B608,RD!P:P)+SUMIF('FG,ออนไล,คัดแยก'!$C:$C,'รับ-จ่าย ประจำวัน'!$B608,'FG,ออนไล,คัดแยก'!P:P)</f>
        <v>0</v>
      </c>
      <c r="AX608" s="16">
        <f>SUMIF(เตรียมส่วนผสม!$C:$C,'รับ-จ่าย ประจำวัน'!$B608,เตรียมส่วนผสม!Q:Q)+SUMIF(กวนไส้!$C:$C,'รับ-จ่าย ประจำวัน'!$B608,กวนไส้!Q:Q)+SUMIF(ผลิต1!$C:$C,'รับ-จ่าย ประจำวัน'!$B608,ผลิต1!Q:Q)+SUMIF(ผลิต2!$C:$C,'รับ-จ่าย ประจำวัน'!$B608,ผลิต2!Q:Q)+SUMIF(เส้นแต่งหน้าขนมเค้ก!$C:$C,'รับ-จ่าย ประจำวัน'!$B608,เส้นแต่งหน้าขนมเค้ก!Q:Q)+SUMIF(แพ็ค!$C:$C,'รับ-จ่าย ประจำวัน'!$B608,แพ็ค!Q:Q)+SUMIF(ธุรการ!$C:$C,'รับ-จ่าย ประจำวัน'!$B608,ธุรการ!Q:Q)+SUMIF(เส้นแต่งหน้าขนมปัง!$C:$C,'รับ-จ่าย ประจำวัน'!$B608,เส้นแต่งหน้าขนมปัง!Q:Q)+SUMIF('วางแผนBC,CJ'!$C:$C,'รับ-จ่าย ประจำวัน'!$B608,'วางแผนBC,CJ'!Q:Q)+SUMIF(RD!$C:$C,'รับ-จ่าย ประจำวัน'!$B608,RD!Q:Q)+SUMIF('FG,ออนไล,คัดแยก'!$C:$C,'รับ-จ่าย ประจำวัน'!$B608,'FG,ออนไล,คัดแยก'!Q:Q)</f>
        <v>0</v>
      </c>
      <c r="AY608" s="16">
        <f>SUMIF(เตรียมส่วนผสม!$C:$C,'รับ-จ่าย ประจำวัน'!$B608,เตรียมส่วนผสม!R:R)+SUMIF(กวนไส้!$C:$C,'รับ-จ่าย ประจำวัน'!$B608,กวนไส้!R:R)+SUMIF(ผลิต1!$C:$C,'รับ-จ่าย ประจำวัน'!$B608,ผลิต1!R:R)+SUMIF(ผลิต2!$C:$C,'รับ-จ่าย ประจำวัน'!$B608,ผลิต2!R:R)+SUMIF(เส้นแต่งหน้าขนมเค้ก!$C:$C,'รับ-จ่าย ประจำวัน'!$B608,เส้นแต่งหน้าขนมเค้ก!R:R)+SUMIF(แพ็ค!$C:$C,'รับ-จ่าย ประจำวัน'!$B608,แพ็ค!R:R)+SUMIF(ธุรการ!$C:$C,'รับ-จ่าย ประจำวัน'!$B608,ธุรการ!R:R)+SUMIF(เส้นแต่งหน้าขนมปัง!$C:$C,'รับ-จ่าย ประจำวัน'!$B608,เส้นแต่งหน้าขนมปัง!R:R)+SUMIF('วางแผนBC,CJ'!$C:$C,'รับ-จ่าย ประจำวัน'!$B608,'วางแผนBC,CJ'!R:R)+SUMIF(RD!$C:$C,'รับ-จ่าย ประจำวัน'!$B608,RD!R:R)+SUMIF('FG,ออนไล,คัดแยก'!$C:$C,'รับ-จ่าย ประจำวัน'!$B608,'FG,ออนไล,คัดแยก'!R:R)</f>
        <v>0</v>
      </c>
      <c r="AZ608" s="16">
        <f>SUMIF(เตรียมส่วนผสม!$C:$C,'รับ-จ่าย ประจำวัน'!$B608,เตรียมส่วนผสม!S:S)+SUMIF(กวนไส้!$C:$C,'รับ-จ่าย ประจำวัน'!$B608,กวนไส้!S:S)+SUMIF(ผลิต1!$C:$C,'รับ-จ่าย ประจำวัน'!$B608,ผลิต1!S:S)+SUMIF(ผลิต2!$C:$C,'รับ-จ่าย ประจำวัน'!$B608,ผลิต2!S:S)+SUMIF(เส้นแต่งหน้าขนมเค้ก!$C:$C,'รับ-จ่าย ประจำวัน'!$B608,เส้นแต่งหน้าขนมเค้ก!S:S)+SUMIF(แพ็ค!$C:$C,'รับ-จ่าย ประจำวัน'!$B608,แพ็ค!S:S)+SUMIF(ธุรการ!$C:$C,'รับ-จ่าย ประจำวัน'!$B608,ธุรการ!S:S)+SUMIF(เส้นแต่งหน้าขนมปัง!$C:$C,'รับ-จ่าย ประจำวัน'!$B608,เส้นแต่งหน้าขนมปัง!S:S)+SUMIF('วางแผนBC,CJ'!$C:$C,'รับ-จ่าย ประจำวัน'!$B608,'วางแผนBC,CJ'!S:S)+SUMIF(RD!$C:$C,'รับ-จ่าย ประจำวัน'!$B608,RD!S:S)+SUMIF('FG,ออนไล,คัดแยก'!$C:$C,'รับ-จ่าย ประจำวัน'!$B608,'FG,ออนไล,คัดแยก'!S:S)</f>
        <v>0</v>
      </c>
      <c r="BA608" s="16">
        <f>SUMIF(เตรียมส่วนผสม!$C:$C,'รับ-จ่าย ประจำวัน'!$B608,เตรียมส่วนผสม!T:T)+SUMIF(กวนไส้!$C:$C,'รับ-จ่าย ประจำวัน'!$B608,กวนไส้!T:T)+SUMIF(ผลิต1!$C:$C,'รับ-จ่าย ประจำวัน'!$B608,ผลิต1!T:T)+SUMIF(ผลิต2!$C:$C,'รับ-จ่าย ประจำวัน'!$B608,ผลิต2!T:T)+SUMIF(เส้นแต่งหน้าขนมเค้ก!$C:$C,'รับ-จ่าย ประจำวัน'!$B608,เส้นแต่งหน้าขนมเค้ก!T:T)+SUMIF(แพ็ค!$C:$C,'รับ-จ่าย ประจำวัน'!$B608,แพ็ค!T:T)+SUMIF(ธุรการ!$C:$C,'รับ-จ่าย ประจำวัน'!$B608,ธุรการ!T:T)+SUMIF(เส้นแต่งหน้าขนมปัง!$C:$C,'รับ-จ่าย ประจำวัน'!$B608,เส้นแต่งหน้าขนมปัง!T:T)+SUMIF('วางแผนBC,CJ'!$C:$C,'รับ-จ่าย ประจำวัน'!$B608,'วางแผนBC,CJ'!T:T)+SUMIF(RD!$C:$C,'รับ-จ่าย ประจำวัน'!$B608,RD!T:T)+SUMIF('FG,ออนไล,คัดแยก'!$C:$C,'รับ-จ่าย ประจำวัน'!$B608,'FG,ออนไล,คัดแยก'!T:T)</f>
        <v>0</v>
      </c>
      <c r="BB608" s="16">
        <f>SUMIF(เตรียมส่วนผสม!$C:$C,'รับ-จ่าย ประจำวัน'!$B608,เตรียมส่วนผสม!U:U)+SUMIF(กวนไส้!$C:$C,'รับ-จ่าย ประจำวัน'!$B608,กวนไส้!U:U)+SUMIF(ผลิต1!$C:$C,'รับ-จ่าย ประจำวัน'!$B608,ผลิต1!U:U)+SUMIF(ผลิต2!$C:$C,'รับ-จ่าย ประจำวัน'!$B608,ผลิต2!U:U)+SUMIF(เส้นแต่งหน้าขนมเค้ก!$C:$C,'รับ-จ่าย ประจำวัน'!$B608,เส้นแต่งหน้าขนมเค้ก!U:U)+SUMIF(แพ็ค!$C:$C,'รับ-จ่าย ประจำวัน'!$B608,แพ็ค!U:U)+SUMIF(ธุรการ!$C:$C,'รับ-จ่าย ประจำวัน'!$B608,ธุรการ!U:U)+SUMIF(เส้นแต่งหน้าขนมปัง!$C:$C,'รับ-จ่าย ประจำวัน'!$B608,เส้นแต่งหน้าขนมปัง!U:U)+SUMIF('วางแผนBC,CJ'!$C:$C,'รับ-จ่าย ประจำวัน'!$B608,'วางแผนBC,CJ'!U:U)+SUMIF(RD!$C:$C,'รับ-จ่าย ประจำวัน'!$B608,RD!U:U)+SUMIF('FG,ออนไล,คัดแยก'!$C:$C,'รับ-จ่าย ประจำวัน'!$B608,'FG,ออนไล,คัดแยก'!U:U)</f>
        <v>0</v>
      </c>
      <c r="BC608" s="16">
        <f>SUMIF(เตรียมส่วนผสม!$C:$C,'รับ-จ่าย ประจำวัน'!$B608,เตรียมส่วนผสม!V:V)+SUMIF(กวนไส้!$C:$C,'รับ-จ่าย ประจำวัน'!$B608,กวนไส้!V:V)+SUMIF(ผลิต1!$C:$C,'รับ-จ่าย ประจำวัน'!$B608,ผลิต1!V:V)+SUMIF(ผลิต2!$C:$C,'รับ-จ่าย ประจำวัน'!$B608,ผลิต2!V:V)+SUMIF(เส้นแต่งหน้าขนมเค้ก!$C:$C,'รับ-จ่าย ประจำวัน'!$B608,เส้นแต่งหน้าขนมเค้ก!V:V)+SUMIF(แพ็ค!$C:$C,'รับ-จ่าย ประจำวัน'!$B608,แพ็ค!V:V)+SUMIF(ธุรการ!$C:$C,'รับ-จ่าย ประจำวัน'!$B608,ธุรการ!V:V)+SUMIF(เส้นแต่งหน้าขนมปัง!$C:$C,'รับ-จ่าย ประจำวัน'!$B608,เส้นแต่งหน้าขนมปัง!V:V)+SUMIF('วางแผนBC,CJ'!$C:$C,'รับ-จ่าย ประจำวัน'!$B608,'วางแผนBC,CJ'!V:V)+SUMIF(RD!$C:$C,'รับ-จ่าย ประจำวัน'!$B608,RD!V:V)+SUMIF('FG,ออนไล,คัดแยก'!$C:$C,'รับ-จ่าย ประจำวัน'!$B608,'FG,ออนไล,คัดแยก'!V:V)</f>
        <v>0</v>
      </c>
      <c r="BD608" s="16">
        <f>SUMIF(เตรียมส่วนผสม!$C:$C,'รับ-จ่าย ประจำวัน'!$B608,เตรียมส่วนผสม!W:W)+SUMIF(กวนไส้!$C:$C,'รับ-จ่าย ประจำวัน'!$B608,กวนไส้!W:W)+SUMIF(ผลิต1!$C:$C,'รับ-จ่าย ประจำวัน'!$B608,ผลิต1!W:W)+SUMIF(ผลิต2!$C:$C,'รับ-จ่าย ประจำวัน'!$B608,ผลิต2!W:W)+SUMIF(เส้นแต่งหน้าขนมเค้ก!$C:$C,'รับ-จ่าย ประจำวัน'!$B608,เส้นแต่งหน้าขนมเค้ก!W:W)+SUMIF(แพ็ค!$C:$C,'รับ-จ่าย ประจำวัน'!$B608,แพ็ค!W:W)+SUMIF(ธุรการ!$C:$C,'รับ-จ่าย ประจำวัน'!$B608,ธุรการ!W:W)+SUMIF(เส้นแต่งหน้าขนมปัง!$C:$C,'รับ-จ่าย ประจำวัน'!$B608,เส้นแต่งหน้าขนมปัง!W:W)+SUMIF('วางแผนBC,CJ'!$C:$C,'รับ-จ่าย ประจำวัน'!$B608,'วางแผนBC,CJ'!W:W)+SUMIF(RD!$C:$C,'รับ-จ่าย ประจำวัน'!$B608,RD!W:W)+SUMIF('FG,ออนไล,คัดแยก'!$C:$C,'รับ-จ่าย ประจำวัน'!$B608,'FG,ออนไล,คัดแยก'!W:W)</f>
        <v>1000</v>
      </c>
      <c r="BE608" s="16">
        <f>SUMIF(เตรียมส่วนผสม!$C:$C,'รับ-จ่าย ประจำวัน'!$B608,เตรียมส่วนผสม!X:X)+SUMIF(กวนไส้!$C:$C,'รับ-จ่าย ประจำวัน'!$B608,กวนไส้!X:X)+SUMIF(ผลิต1!$C:$C,'รับ-จ่าย ประจำวัน'!$B608,ผลิต1!X:X)+SUMIF(ผลิต2!$C:$C,'รับ-จ่าย ประจำวัน'!$B608,ผลิต2!X:X)+SUMIF(เส้นแต่งหน้าขนมเค้ก!$C:$C,'รับ-จ่าย ประจำวัน'!$B608,เส้นแต่งหน้าขนมเค้ก!X:X)+SUMIF(แพ็ค!$C:$C,'รับ-จ่าย ประจำวัน'!$B608,แพ็ค!X:X)+SUMIF(ธุรการ!$C:$C,'รับ-จ่าย ประจำวัน'!$B608,ธุรการ!X:X)+SUMIF(เส้นแต่งหน้าขนมปัง!$C:$C,'รับ-จ่าย ประจำวัน'!$B608,เส้นแต่งหน้าขนมปัง!X:X)+SUMIF('วางแผนBC,CJ'!$C:$C,'รับ-จ่าย ประจำวัน'!$B608,'วางแผนBC,CJ'!X:X)+SUMIF(RD!$C:$C,'รับ-จ่าย ประจำวัน'!$B608,RD!X:X)+SUMIF('FG,ออนไล,คัดแยก'!$C:$C,'รับ-จ่าย ประจำวัน'!$B608,'FG,ออนไล,คัดแยก'!X:X)</f>
        <v>0</v>
      </c>
      <c r="BF608" s="16">
        <f>SUMIF(เตรียมส่วนผสม!$C:$C,'รับ-จ่าย ประจำวัน'!$B608,เตรียมส่วนผสม!Y:Y)+SUMIF(กวนไส้!$C:$C,'รับ-จ่าย ประจำวัน'!$B608,กวนไส้!Y:Y)+SUMIF(ผลิต1!$C:$C,'รับ-จ่าย ประจำวัน'!$B608,ผลิต1!Y:Y)+SUMIF(ผลิต2!$C:$C,'รับ-จ่าย ประจำวัน'!$B608,ผลิต2!Y:Y)+SUMIF(เส้นแต่งหน้าขนมเค้ก!$C:$C,'รับ-จ่าย ประจำวัน'!$B608,เส้นแต่งหน้าขนมเค้ก!Y:Y)+SUMIF(แพ็ค!$C:$C,'รับ-จ่าย ประจำวัน'!$B608,แพ็ค!Y:Y)+SUMIF(ธุรการ!$C:$C,'รับ-จ่าย ประจำวัน'!$B608,ธุรการ!Y:Y)+SUMIF(เส้นแต่งหน้าขนมปัง!$C:$C,'รับ-จ่าย ประจำวัน'!$B608,เส้นแต่งหน้าขนมปัง!Y:Y)+SUMIF('วางแผนBC,CJ'!$C:$C,'รับ-จ่าย ประจำวัน'!$B608,'วางแผนBC,CJ'!Y:Y)+SUMIF(RD!$C:$C,'รับ-จ่าย ประจำวัน'!$B608,RD!Y:Y)+SUMIF('FG,ออนไล,คัดแยก'!$C:$C,'รับ-จ่าย ประจำวัน'!$B608,'FG,ออนไล,คัดแยก'!Y:Y)</f>
        <v>3000</v>
      </c>
      <c r="BG608" s="16">
        <f>SUMIF(เตรียมส่วนผสม!$C:$C,'รับ-จ่าย ประจำวัน'!$B608,เตรียมส่วนผสม!Z:Z)+SUMIF(กวนไส้!$C:$C,'รับ-จ่าย ประจำวัน'!$B608,กวนไส้!Z:Z)+SUMIF(ผลิต1!$C:$C,'รับ-จ่าย ประจำวัน'!$B608,ผลิต1!Z:Z)+SUMIF(ผลิต2!$C:$C,'รับ-จ่าย ประจำวัน'!$B608,ผลิต2!Z:Z)+SUMIF(เส้นแต่งหน้าขนมเค้ก!$C:$C,'รับ-จ่าย ประจำวัน'!$B608,เส้นแต่งหน้าขนมเค้ก!Z:Z)+SUMIF(แพ็ค!$C:$C,'รับ-จ่าย ประจำวัน'!$B608,แพ็ค!Z:Z)+SUMIF(ธุรการ!$C:$C,'รับ-จ่าย ประจำวัน'!$B608,ธุรการ!Z:Z)+SUMIF(เส้นแต่งหน้าขนมปัง!$C:$C,'รับ-จ่าย ประจำวัน'!$B608,เส้นแต่งหน้าขนมปัง!Z:Z)+SUMIF('วางแผนBC,CJ'!$C:$C,'รับ-จ่าย ประจำวัน'!$B608,'วางแผนBC,CJ'!Z:Z)+SUMIF(RD!$C:$C,'รับ-จ่าย ประจำวัน'!$B608,RD!Z:Z)+SUMIF('FG,ออนไล,คัดแยก'!$C:$C,'รับ-จ่าย ประจำวัน'!$B608,'FG,ออนไล,คัดแยก'!Z:Z)</f>
        <v>3000</v>
      </c>
      <c r="BH608" s="16">
        <f>SUMIF(เตรียมส่วนผสม!$C:$C,'รับ-จ่าย ประจำวัน'!$B608,เตรียมส่วนผสม!AA:AA)+SUMIF(กวนไส้!$C:$C,'รับ-จ่าย ประจำวัน'!$B608,กวนไส้!AA:AA)+SUMIF(ผลิต1!$C:$C,'รับ-จ่าย ประจำวัน'!$B608,ผลิต1!AA:AA)+SUMIF(ผลิต2!$C:$C,'รับ-จ่าย ประจำวัน'!$B608,ผลิต2!AA:AA)+SUMIF(เส้นแต่งหน้าขนมเค้ก!$C:$C,'รับ-จ่าย ประจำวัน'!$B608,เส้นแต่งหน้าขนมเค้ก!AA:AA)+SUMIF(แพ็ค!$C:$C,'รับ-จ่าย ประจำวัน'!$B608,แพ็ค!AA:AA)+SUMIF(ธุรการ!$C:$C,'รับ-จ่าย ประจำวัน'!$B608,ธุรการ!AA:AA)+SUMIF(เส้นแต่งหน้าขนมปัง!$C:$C,'รับ-จ่าย ประจำวัน'!$B608,เส้นแต่งหน้าขนมปัง!AA:AA)+SUMIF('วางแผนBC,CJ'!$C:$C,'รับ-จ่าย ประจำวัน'!$B608,'วางแผนBC,CJ'!AA:AA)+SUMIF(RD!$C:$C,'รับ-จ่าย ประจำวัน'!$B608,RD!AA:AA)+SUMIF('FG,ออนไล,คัดแยก'!$C:$C,'รับ-จ่าย ประจำวัน'!$B608,'FG,ออนไล,คัดแยก'!AA:AA)</f>
        <v>0</v>
      </c>
      <c r="BI608" s="16">
        <f>SUMIF(เตรียมส่วนผสม!$C:$C,'รับ-จ่าย ประจำวัน'!$B608,เตรียมส่วนผสม!AB:AB)+SUMIF(กวนไส้!$C:$C,'รับ-จ่าย ประจำวัน'!$B608,กวนไส้!AB:AB)+SUMIF(ผลิต1!$C:$C,'รับ-จ่าย ประจำวัน'!$B608,ผลิต1!AB:AB)+SUMIF(ผลิต2!$C:$C,'รับ-จ่าย ประจำวัน'!$B608,ผลิต2!AB:AB)+SUMIF(เส้นแต่งหน้าขนมเค้ก!$C:$C,'รับ-จ่าย ประจำวัน'!$B608,เส้นแต่งหน้าขนมเค้ก!AB:AB)+SUMIF(แพ็ค!$C:$C,'รับ-จ่าย ประจำวัน'!$B608,แพ็ค!AB:AB)+SUMIF(ธุรการ!$C:$C,'รับ-จ่าย ประจำวัน'!$B608,ธุรการ!AB:AB)+SUMIF(เส้นแต่งหน้าขนมปัง!$C:$C,'รับ-จ่าย ประจำวัน'!$B608,เส้นแต่งหน้าขนมปัง!AB:AB)+SUMIF('วางแผนBC,CJ'!$C:$C,'รับ-จ่าย ประจำวัน'!$B608,'วางแผนBC,CJ'!AB:AB)+SUMIF(RD!$C:$C,'รับ-จ่าย ประจำวัน'!$B608,RD!AB:AB)+SUMIF('FG,ออนไล,คัดแยก'!$C:$C,'รับ-จ่าย ประจำวัน'!$B608,'FG,ออนไล,คัดแยก'!AB:AB)</f>
        <v>2000</v>
      </c>
      <c r="BJ608" s="16">
        <f>SUMIF(เตรียมส่วนผสม!$C:$C,'รับ-จ่าย ประจำวัน'!$B608,เตรียมส่วนผสม!AC:AC)+SUMIF(กวนไส้!$C:$C,'รับ-จ่าย ประจำวัน'!$B608,กวนไส้!AC:AC)+SUMIF(ผลิต1!$C:$C,'รับ-จ่าย ประจำวัน'!$B608,ผลิต1!AC:AC)+SUMIF(ผลิต2!$C:$C,'รับ-จ่าย ประจำวัน'!$B608,ผลิต2!AC:AC)+SUMIF(เส้นแต่งหน้าขนมเค้ก!$C:$C,'รับ-จ่าย ประจำวัน'!$B608,เส้นแต่งหน้าขนมเค้ก!AC:AC)+SUMIF(แพ็ค!$C:$C,'รับ-จ่าย ประจำวัน'!$B608,แพ็ค!AC:AC)+SUMIF(ธุรการ!$C:$C,'รับ-จ่าย ประจำวัน'!$B608,ธุรการ!AC:AC)+SUMIF(เส้นแต่งหน้าขนมปัง!$C:$C,'รับ-จ่าย ประจำวัน'!$B608,เส้นแต่งหน้าขนมปัง!AC:AC)+SUMIF('วางแผนBC,CJ'!$C:$C,'รับ-จ่าย ประจำวัน'!$B608,'วางแผนBC,CJ'!AC:AC)+SUMIF(RD!$C:$C,'รับ-จ่าย ประจำวัน'!$B608,RD!AC:AC)+SUMIF('FG,ออนไล,คัดแยก'!$C:$C,'รับ-จ่าย ประจำวัน'!$B608,'FG,ออนไล,คัดแยก'!AC:AC)</f>
        <v>0</v>
      </c>
      <c r="BK608" s="16">
        <f>SUMIF(เตรียมส่วนผสม!$C:$C,'รับ-จ่าย ประจำวัน'!$B608,เตรียมส่วนผสม!AD:AD)+SUMIF(กวนไส้!$C:$C,'รับ-จ่าย ประจำวัน'!$B608,กวนไส้!AD:AD)+SUMIF(ผลิต1!$C:$C,'รับ-จ่าย ประจำวัน'!$B608,ผลิต1!AD:AD)+SUMIF(ผลิต2!$C:$C,'รับ-จ่าย ประจำวัน'!$B608,ผลิต2!AD:AD)+SUMIF(เส้นแต่งหน้าขนมเค้ก!$C:$C,'รับ-จ่าย ประจำวัน'!$B608,เส้นแต่งหน้าขนมเค้ก!AD:AD)+SUMIF(แพ็ค!$C:$C,'รับ-จ่าย ประจำวัน'!$B608,แพ็ค!AD:AD)+SUMIF(ธุรการ!$C:$C,'รับ-จ่าย ประจำวัน'!$B608,ธุรการ!AD:AD)+SUMIF(เส้นแต่งหน้าขนมปัง!$C:$C,'รับ-จ่าย ประจำวัน'!$B608,เส้นแต่งหน้าขนมปัง!AD:AD)+SUMIF('วางแผนBC,CJ'!$C:$C,'รับ-จ่าย ประจำวัน'!$B608,'วางแผนBC,CJ'!AD:AD)+SUMIF(RD!$C:$C,'รับ-จ่าย ประจำวัน'!$B608,RD!AD:AD)+SUMIF('FG,ออนไล,คัดแยก'!$C:$C,'รับ-จ่าย ประจำวัน'!$B608,'FG,ออนไล,คัดแยก'!AD:AD)</f>
        <v>0</v>
      </c>
      <c r="BL608" s="16">
        <f>SUMIF(เตรียมส่วนผสม!$C:$C,'รับ-จ่าย ประจำวัน'!$B608,เตรียมส่วนผสม!AE:AE)+SUMIF(กวนไส้!$C:$C,'รับ-จ่าย ประจำวัน'!$B608,กวนไส้!AE:AE)+SUMIF(ผลิต1!$C:$C,'รับ-จ่าย ประจำวัน'!$B608,ผลิต1!AE:AE)+SUMIF(ผลิต2!$C:$C,'รับ-จ่าย ประจำวัน'!$B608,ผลิต2!AE:AE)+SUMIF(เส้นแต่งหน้าขนมเค้ก!$C:$C,'รับ-จ่าย ประจำวัน'!$B608,เส้นแต่งหน้าขนมเค้ก!AE:AE)+SUMIF(แพ็ค!$C:$C,'รับ-จ่าย ประจำวัน'!$B608,แพ็ค!AE:AE)+SUMIF(ธุรการ!$C:$C,'รับ-จ่าย ประจำวัน'!$B608,ธุรการ!AE:AE)+SUMIF(เส้นแต่งหน้าขนมปัง!$C:$C,'รับ-จ่าย ประจำวัน'!$B608,เส้นแต่งหน้าขนมปัง!AE:AE)+SUMIF('วางแผนBC,CJ'!$C:$C,'รับ-จ่าย ประจำวัน'!$B608,'วางแผนBC,CJ'!AE:AE)+SUMIF(RD!$C:$C,'รับ-จ่าย ประจำวัน'!$B608,RD!AE:AE)+SUMIF('FG,ออนไล,คัดแยก'!$C:$C,'รับ-จ่าย ประจำวัน'!$B608,'FG,ออนไล,คัดแยก'!AE:AE)</f>
        <v>0</v>
      </c>
      <c r="BM608" s="16">
        <f>SUMIF(เตรียมส่วนผสม!$C:$C,'รับ-จ่าย ประจำวัน'!$B608,เตรียมส่วนผสม!AF:AF)+SUMIF(กวนไส้!$C:$C,'รับ-จ่าย ประจำวัน'!$B608,กวนไส้!AF:AF)+SUMIF(ผลิต1!$C:$C,'รับ-จ่าย ประจำวัน'!$B608,ผลิต1!AF:AF)+SUMIF(ผลิต2!$C:$C,'รับ-จ่าย ประจำวัน'!$B608,ผลิต2!AF:AF)+SUMIF(เส้นแต่งหน้าขนมเค้ก!$C:$C,'รับ-จ่าย ประจำวัน'!$B608,เส้นแต่งหน้าขนมเค้ก!AF:AF)+SUMIF(แพ็ค!$C:$C,'รับ-จ่าย ประจำวัน'!$B608,แพ็ค!AF:AF)+SUMIF(ธุรการ!$C:$C,'รับ-จ่าย ประจำวัน'!$B608,ธุรการ!AF:AF)+SUMIF(เส้นแต่งหน้าขนมปัง!$C:$C,'รับ-จ่าย ประจำวัน'!$B608,เส้นแต่งหน้าขนมปัง!AF:AF)+SUMIF('วางแผนBC,CJ'!$C:$C,'รับ-จ่าย ประจำวัน'!$B608,'วางแผนBC,CJ'!AF:AF)+SUMIF(RD!$C:$C,'รับ-จ่าย ประจำวัน'!$B608,RD!AF:AF)+SUMIF('FG,ออนไล,คัดแยก'!$C:$C,'รับ-จ่าย ประจำวัน'!$B608,'FG,ออนไล,คัดแยก'!AF:AF)</f>
        <v>0</v>
      </c>
      <c r="BN608" s="16">
        <f>SUMIF(เตรียมส่วนผสม!$C:$C,'รับ-จ่าย ประจำวัน'!$B608,เตรียมส่วนผสม!AG:AG)+SUMIF(กวนไส้!$C:$C,'รับ-จ่าย ประจำวัน'!$B608,กวนไส้!AG:AG)+SUMIF(ผลิต1!$C:$C,'รับ-จ่าย ประจำวัน'!$B608,ผลิต1!AG:AG)+SUMIF(ผลิต2!$C:$C,'รับ-จ่าย ประจำวัน'!$B608,ผลิต2!AG:AG)+SUMIF(เส้นแต่งหน้าขนมเค้ก!$C:$C,'รับ-จ่าย ประจำวัน'!$B608,เส้นแต่งหน้าขนมเค้ก!AG:AG)+SUMIF(แพ็ค!$C:$C,'รับ-จ่าย ประจำวัน'!$B608,แพ็ค!AG:AG)+SUMIF(ธุรการ!$C:$C,'รับ-จ่าย ประจำวัน'!$B608,ธุรการ!AG:AG)+SUMIF(เส้นแต่งหน้าขนมปัง!$C:$C,'รับ-จ่าย ประจำวัน'!$B608,เส้นแต่งหน้าขนมปัง!AG:AG)+SUMIF('วางแผนBC,CJ'!$C:$C,'รับ-จ่าย ประจำวัน'!$B608,'วางแผนBC,CJ'!AG:AG)+SUMIF(RD!$C:$C,'รับ-จ่าย ประจำวัน'!$B608,RD!AG:AG)+SUMIF('FG,ออนไล,คัดแยก'!$C:$C,'รับ-จ่าย ประจำวัน'!$B608,'FG,ออนไล,คัดแยก'!AG:AG)</f>
        <v>0</v>
      </c>
      <c r="BO608" s="16">
        <f>SUMIF(เตรียมส่วนผสม!$C:$C,'รับ-จ่าย ประจำวัน'!$B608,เตรียมส่วนผสม!AH:AH)+SUMIF(กวนไส้!$C:$C,'รับ-จ่าย ประจำวัน'!$B608,กวนไส้!AH:AH)+SUMIF(ผลิต1!$C:$C,'รับ-จ่าย ประจำวัน'!$B608,ผลิต1!AH:AH)+SUMIF(ผลิต2!$C:$C,'รับ-จ่าย ประจำวัน'!$B608,ผลิต2!AH:AH)+SUMIF(เส้นแต่งหน้าขนมเค้ก!$C:$C,'รับ-จ่าย ประจำวัน'!$B608,เส้นแต่งหน้าขนมเค้ก!AH:AH)+SUMIF(แพ็ค!$C:$C,'รับ-จ่าย ประจำวัน'!$B608,แพ็ค!AH:AH)+SUMIF(ธุรการ!$C:$C,'รับ-จ่าย ประจำวัน'!$B608,ธุรการ!AH:AH)+SUMIF(เส้นแต่งหน้าขนมปัง!$C:$C,'รับ-จ่าย ประจำวัน'!$B608,เส้นแต่งหน้าขนมปัง!AH:AH)+SUMIF('วางแผนBC,CJ'!$C:$C,'รับ-จ่าย ประจำวัน'!$B608,'วางแผนBC,CJ'!AH:AH)+SUMIF(RD!$C:$C,'รับ-จ่าย ประจำวัน'!$B608,RD!AH:AH)+SUMIF('FG,ออนไล,คัดแยก'!$C:$C,'รับ-จ่าย ประจำวัน'!$B608,'FG,ออนไล,คัดแยก'!AH:AH)</f>
        <v>0</v>
      </c>
      <c r="BP608" s="16">
        <f>SUMIF(เตรียมส่วนผสม!$C:$C,'รับ-จ่าย ประจำวัน'!$B608,เตรียมส่วนผสม!AI:AI)+SUMIF(กวนไส้!$C:$C,'รับ-จ่าย ประจำวัน'!$B608,กวนไส้!AI:AI)+SUMIF(ผลิต1!$C:$C,'รับ-จ่าย ประจำวัน'!$B608,ผลิต1!AI:AI)+SUMIF(ผลิต2!$C:$C,'รับ-จ่าย ประจำวัน'!$B608,ผลิต2!AI:AI)+SUMIF(เส้นแต่งหน้าขนมเค้ก!$C:$C,'รับ-จ่าย ประจำวัน'!$B608,เส้นแต่งหน้าขนมเค้ก!AI:AI)+SUMIF(แพ็ค!$C:$C,'รับ-จ่าย ประจำวัน'!$B608,แพ็ค!AI:AI)+SUMIF(ธุรการ!$C:$C,'รับ-จ่าย ประจำวัน'!$B608,ธุรการ!AI:AI)+SUMIF(เส้นแต่งหน้าขนมปัง!$C:$C,'รับ-จ่าย ประจำวัน'!$B608,เส้นแต่งหน้าขนมปัง!AI:AI)+SUMIF('วางแผนBC,CJ'!$C:$C,'รับ-จ่าย ประจำวัน'!$B608,'วางแผนBC,CJ'!AI:AI)+SUMIF(RD!$C:$C,'รับ-จ่าย ประจำวัน'!$B608,RD!AI:AI)+SUMIF('FG,ออนไล,คัดแยก'!$C:$C,'รับ-จ่าย ประจำวัน'!$B608,'FG,ออนไล,คัดแยก'!AI:AI)</f>
        <v>0</v>
      </c>
      <c r="BQ608" s="16">
        <f>SUMIF(เตรียมส่วนผสม!$C:$C,'รับ-จ่าย ประจำวัน'!$B608,เตรียมส่วนผสม!AJ:AJ)+SUMIF(กวนไส้!$C:$C,'รับ-จ่าย ประจำวัน'!$B608,กวนไส้!AJ:AJ)+SUMIF(ผลิต1!$C:$C,'รับ-จ่าย ประจำวัน'!$B608,ผลิต1!AJ:AJ)+SUMIF(ผลิต2!$C:$C,'รับ-จ่าย ประจำวัน'!$B608,ผลิต2!AJ:AJ)+SUMIF(เส้นแต่งหน้าขนมเค้ก!$C:$C,'รับ-จ่าย ประจำวัน'!$B608,เส้นแต่งหน้าขนมเค้ก!AJ:AJ)+SUMIF(แพ็ค!$C:$C,'รับ-จ่าย ประจำวัน'!$B608,แพ็ค!AJ:AJ)+SUMIF(ธุรการ!$C:$C,'รับ-จ่าย ประจำวัน'!$B608,ธุรการ!AJ:AJ)+SUMIF(เส้นแต่งหน้าขนมปัง!$C:$C,'รับ-จ่าย ประจำวัน'!$B608,เส้นแต่งหน้าขนมปัง!AJ:AJ)+SUMIF('วางแผนBC,CJ'!$C:$C,'รับ-จ่าย ประจำวัน'!$B608,'วางแผนBC,CJ'!AJ:AJ)+SUMIF(RD!$C:$C,'รับ-จ่าย ประจำวัน'!$B608,RD!AJ:AJ)+SUMIF('FG,ออนไล,คัดแยก'!$C:$C,'รับ-จ่าย ประจำวัน'!$B608,'FG,ออนไล,คัดแยก'!AJ:AJ)</f>
        <v>0</v>
      </c>
      <c r="BR608" s="16">
        <f>SUMIF(เตรียมส่วนผสม!$C:$C,'รับ-จ่าย ประจำวัน'!$B608,เตรียมส่วนผสม!AK:AK)+SUMIF(กวนไส้!$C:$C,'รับ-จ่าย ประจำวัน'!$B608,กวนไส้!AK:AK)+SUMIF(ผลิต1!$C:$C,'รับ-จ่าย ประจำวัน'!$B608,ผลิต1!AK:AK)+SUMIF(ผลิต2!$C:$C,'รับ-จ่าย ประจำวัน'!$B608,ผลิต2!AK:AK)+SUMIF(เส้นแต่งหน้าขนมเค้ก!$C:$C,'รับ-จ่าย ประจำวัน'!$B608,เส้นแต่งหน้าขนมเค้ก!AK:AK)+SUMIF(แพ็ค!$C:$C,'รับ-จ่าย ประจำวัน'!$B608,แพ็ค!AK:AK)+SUMIF(ธุรการ!$C:$C,'รับ-จ่าย ประจำวัน'!$B608,ธุรการ!AK:AK)+SUMIF(เส้นแต่งหน้าขนมปัง!$C:$C,'รับ-จ่าย ประจำวัน'!$B608,เส้นแต่งหน้าขนมปัง!AK:AK)+SUMIF('วางแผนBC,CJ'!$C:$C,'รับ-จ่าย ประจำวัน'!$B608,'วางแผนBC,CJ'!AK:AK)+SUMIF(RD!$C:$C,'รับ-จ่าย ประจำวัน'!$B608,RD!AK:AK)+SUMIF('FG,ออนไล,คัดแยก'!$C:$C,'รับ-จ่าย ประจำวัน'!$B608,'FG,ออนไล,คัดแยก'!AK:AK)</f>
        <v>0</v>
      </c>
      <c r="BS608" s="16">
        <f>SUMIF(เตรียมส่วนผสม!$C:$C,'รับ-จ่าย ประจำวัน'!$B608,เตรียมส่วนผสม!AL:AL)+SUMIF(กวนไส้!$C:$C,'รับ-จ่าย ประจำวัน'!$B608,กวนไส้!AL:AL)+SUMIF(ผลิต1!$C:$C,'รับ-จ่าย ประจำวัน'!$B608,ผลิต1!AL:AL)+SUMIF(ผลิต2!$C:$C,'รับ-จ่าย ประจำวัน'!$B608,ผลิต2!AL:AL)+SUMIF(เส้นแต่งหน้าขนมเค้ก!$C:$C,'รับ-จ่าย ประจำวัน'!$B608,เส้นแต่งหน้าขนมเค้ก!AL:AL)+SUMIF(แพ็ค!$C:$C,'รับ-จ่าย ประจำวัน'!$B608,แพ็ค!AL:AL)+SUMIF(ธุรการ!$C:$C,'รับ-จ่าย ประจำวัน'!$B608,ธุรการ!AL:AL)+SUMIF(เส้นแต่งหน้าขนมปัง!$C:$C,'รับ-จ่าย ประจำวัน'!$B608,เส้นแต่งหน้าขนมปัง!AL:AL)+SUMIF('วางแผนBC,CJ'!$C:$C,'รับ-จ่าย ประจำวัน'!$B608,'วางแผนBC,CJ'!AL:AL)+SUMIF(RD!$C:$C,'รับ-จ่าย ประจำวัน'!$B608,RD!AL:AL)+SUMIF('FG,ออนไล,คัดแยก'!$C:$C,'รับ-จ่าย ประจำวัน'!$B608,'FG,ออนไล,คัดแยก'!AL:AL)</f>
        <v>0</v>
      </c>
      <c r="BT608" s="18">
        <f t="shared" si="131"/>
        <v>9000</v>
      </c>
      <c r="BU608" s="116"/>
      <c r="BV608" s="146">
        <f t="shared" si="132"/>
        <v>1000</v>
      </c>
      <c r="BW608" s="184">
        <v>30</v>
      </c>
      <c r="BX608" s="172">
        <f t="shared" si="133"/>
        <v>300</v>
      </c>
      <c r="BY608" s="188">
        <f t="shared" si="122"/>
        <v>3.3333333333333335</v>
      </c>
      <c r="BZ608" s="180">
        <f t="shared" ca="1" si="134"/>
        <v>46206.333333333336</v>
      </c>
      <c r="CA608" s="93"/>
      <c r="CB608" s="93"/>
      <c r="CC608" s="93"/>
      <c r="CD608" s="93"/>
      <c r="CE608" s="93"/>
      <c r="CF608" s="93"/>
      <c r="CG608" s="93"/>
      <c r="CH608" s="93"/>
      <c r="CI608" s="93"/>
      <c r="CJ608" s="97"/>
      <c r="CK608" s="9">
        <f t="shared" si="123"/>
        <v>1000</v>
      </c>
    </row>
    <row r="609" spans="1:89" hidden="1" x14ac:dyDescent="0.5">
      <c r="A609" s="149"/>
      <c r="B609" s="34">
        <v>1023401153</v>
      </c>
      <c r="C609" s="33" t="s">
        <v>2056</v>
      </c>
      <c r="D609" s="141" t="s">
        <v>91</v>
      </c>
      <c r="E609" s="25"/>
      <c r="F609" s="132"/>
      <c r="G609" s="25"/>
      <c r="H609" s="12">
        <v>0</v>
      </c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11"/>
      <c r="AF609" s="11"/>
      <c r="AG609" s="11"/>
      <c r="AH609" s="11"/>
      <c r="AI609" s="25"/>
      <c r="AJ609" s="25"/>
      <c r="AK609" s="25"/>
      <c r="AL609" s="25"/>
      <c r="AM609" s="25"/>
      <c r="AN609" s="15">
        <f t="shared" si="130"/>
        <v>0</v>
      </c>
      <c r="AO609" s="16">
        <f>SUMIF(เตรียมส่วนผสม!$C:$C,'รับ-จ่าย ประจำวัน'!$B609,เตรียมส่วนผสม!H:H)+SUMIF(กวนไส้!$C:$C,'รับ-จ่าย ประจำวัน'!$B609,กวนไส้!H:H)+SUMIF(ผลิต1!$C:$C,'รับ-จ่าย ประจำวัน'!$B609,ผลิต1!H:H)+SUMIF(ผลิต2!$C:$C,'รับ-จ่าย ประจำวัน'!$B609,ผลิต2!H:H)+SUMIF(เส้นแต่งหน้าขนมเค้ก!$C:$C,'รับ-จ่าย ประจำวัน'!$B609,เส้นแต่งหน้าขนมเค้ก!H:H)+SUMIF(แพ็ค!$C:$C,'รับ-จ่าย ประจำวัน'!$B609,แพ็ค!H:H)+SUMIF(ธุรการ!$C:$C,'รับ-จ่าย ประจำวัน'!$B609,ธุรการ!H:H)+SUMIF(เส้นแต่งหน้าขนมปัง!$C:$C,'รับ-จ่าย ประจำวัน'!$B609,เส้นแต่งหน้าขนมปัง!H:H)+SUMIF('วางแผนBC,CJ'!$C:$C,'รับ-จ่าย ประจำวัน'!$B609,'วางแผนBC,CJ'!H:H)+SUMIF(RD!$C:$C,'รับ-จ่าย ประจำวัน'!$B609,RD!H:H)+SUMIF('FG,ออนไล,คัดแยก'!$C:$C,'รับ-จ่าย ประจำวัน'!$B609,'FG,ออนไล,คัดแยก'!H:H)</f>
        <v>0</v>
      </c>
      <c r="AP609" s="16">
        <f>SUMIF(เตรียมส่วนผสม!$C:$C,'รับ-จ่าย ประจำวัน'!$B609,เตรียมส่วนผสม!I:I)+SUMIF(กวนไส้!$C:$C,'รับ-จ่าย ประจำวัน'!$B609,กวนไส้!I:I)+SUMIF(ผลิต1!$C:$C,'รับ-จ่าย ประจำวัน'!$B609,ผลิต1!I:I)+SUMIF(ผลิต2!$C:$C,'รับ-จ่าย ประจำวัน'!$B609,ผลิต2!I:I)+SUMIF(เส้นแต่งหน้าขนมเค้ก!$C:$C,'รับ-จ่าย ประจำวัน'!$B609,เส้นแต่งหน้าขนมเค้ก!I:I)+SUMIF(แพ็ค!$C:$C,'รับ-จ่าย ประจำวัน'!$B609,แพ็ค!I:I)+SUMIF(ธุรการ!$C:$C,'รับ-จ่าย ประจำวัน'!$B609,ธุรการ!I:I)+SUMIF(เส้นแต่งหน้าขนมปัง!$C:$C,'รับ-จ่าย ประจำวัน'!$B609,เส้นแต่งหน้าขนมปัง!I:I)+SUMIF('วางแผนBC,CJ'!$C:$C,'รับ-จ่าย ประจำวัน'!$B609,'วางแผนBC,CJ'!I:I)+SUMIF(RD!$C:$C,'รับ-จ่าย ประจำวัน'!$B609,RD!I:I)+SUMIF('FG,ออนไล,คัดแยก'!$C:$C,'รับ-จ่าย ประจำวัน'!$B609,'FG,ออนไล,คัดแยก'!I:I)</f>
        <v>0</v>
      </c>
      <c r="AQ609" s="16">
        <f>SUMIF(เตรียมส่วนผสม!$C:$C,'รับ-จ่าย ประจำวัน'!$B609,เตรียมส่วนผสม!J:J)+SUMIF(กวนไส้!$C:$C,'รับ-จ่าย ประจำวัน'!$B609,กวนไส้!J:J)+SUMIF(ผลิต1!$C:$C,'รับ-จ่าย ประจำวัน'!$B609,ผลิต1!J:J)+SUMIF(ผลิต2!$C:$C,'รับ-จ่าย ประจำวัน'!$B609,ผลิต2!J:J)+SUMIF(เส้นแต่งหน้าขนมเค้ก!$C:$C,'รับ-จ่าย ประจำวัน'!$B609,เส้นแต่งหน้าขนมเค้ก!J:J)+SUMIF(แพ็ค!$C:$C,'รับ-จ่าย ประจำวัน'!$B609,แพ็ค!J:J)+SUMIF(ธุรการ!$C:$C,'รับ-จ่าย ประจำวัน'!$B609,ธุรการ!J:J)+SUMIF(เส้นแต่งหน้าขนมปัง!$C:$C,'รับ-จ่าย ประจำวัน'!$B609,เส้นแต่งหน้าขนมปัง!J:J)+SUMIF('วางแผนBC,CJ'!$C:$C,'รับ-จ่าย ประจำวัน'!$B609,'วางแผนBC,CJ'!J:J)+SUMIF(RD!$C:$C,'รับ-จ่าย ประจำวัน'!$B609,RD!J:J)+SUMIF('FG,ออนไล,คัดแยก'!$C:$C,'รับ-จ่าย ประจำวัน'!$B609,'FG,ออนไล,คัดแยก'!J:J)</f>
        <v>0</v>
      </c>
      <c r="AR609" s="16">
        <f>SUMIF(เตรียมส่วนผสม!$C:$C,'รับ-จ่าย ประจำวัน'!$B609,เตรียมส่วนผสม!K:K)+SUMIF(กวนไส้!$C:$C,'รับ-จ่าย ประจำวัน'!$B609,กวนไส้!K:K)+SUMIF(ผลิต1!$C:$C,'รับ-จ่าย ประจำวัน'!$B609,ผลิต1!K:K)+SUMIF(ผลิต2!$C:$C,'รับ-จ่าย ประจำวัน'!$B609,ผลิต2!K:K)+SUMIF(เส้นแต่งหน้าขนมเค้ก!$C:$C,'รับ-จ่าย ประจำวัน'!$B609,เส้นแต่งหน้าขนมเค้ก!K:K)+SUMIF(แพ็ค!$C:$C,'รับ-จ่าย ประจำวัน'!$B609,แพ็ค!K:K)+SUMIF(ธุรการ!$C:$C,'รับ-จ่าย ประจำวัน'!$B609,ธุรการ!K:K)+SUMIF(เส้นแต่งหน้าขนมปัง!$C:$C,'รับ-จ่าย ประจำวัน'!$B609,เส้นแต่งหน้าขนมปัง!K:K)+SUMIF('วางแผนBC,CJ'!$C:$C,'รับ-จ่าย ประจำวัน'!$B609,'วางแผนBC,CJ'!K:K)+SUMIF(RD!$C:$C,'รับ-จ่าย ประจำวัน'!$B609,RD!K:K)+SUMIF('FG,ออนไล,คัดแยก'!$C:$C,'รับ-จ่าย ประจำวัน'!$B609,'FG,ออนไล,คัดแยก'!K:K)</f>
        <v>0</v>
      </c>
      <c r="AS609" s="16">
        <f>SUMIF(เตรียมส่วนผสม!$C:$C,'รับ-จ่าย ประจำวัน'!$B609,เตรียมส่วนผสม!L:L)+SUMIF(กวนไส้!$C:$C,'รับ-จ่าย ประจำวัน'!$B609,กวนไส้!L:L)+SUMIF(ผลิต1!$C:$C,'รับ-จ่าย ประจำวัน'!$B609,ผลิต1!L:L)+SUMIF(ผลิต2!$C:$C,'รับ-จ่าย ประจำวัน'!$B609,ผลิต2!L:L)+SUMIF(เส้นแต่งหน้าขนมเค้ก!$C:$C,'รับ-จ่าย ประจำวัน'!$B609,เส้นแต่งหน้าขนมเค้ก!L:L)+SUMIF(แพ็ค!$C:$C,'รับ-จ่าย ประจำวัน'!$B609,แพ็ค!L:L)+SUMIF(ธุรการ!$C:$C,'รับ-จ่าย ประจำวัน'!$B609,ธุรการ!L:L)+SUMIF(เส้นแต่งหน้าขนมปัง!$C:$C,'รับ-จ่าย ประจำวัน'!$B609,เส้นแต่งหน้าขนมปัง!L:L)+SUMIF('วางแผนBC,CJ'!$C:$C,'รับ-จ่าย ประจำวัน'!$B609,'วางแผนBC,CJ'!L:L)+SUMIF(RD!$C:$C,'รับ-จ่าย ประจำวัน'!$B609,RD!L:L)+SUMIF('FG,ออนไล,คัดแยก'!$C:$C,'รับ-จ่าย ประจำวัน'!$B609,'FG,ออนไล,คัดแยก'!L:L)</f>
        <v>0</v>
      </c>
      <c r="AT609" s="16">
        <f>SUMIF(เตรียมส่วนผสม!$C:$C,'รับ-จ่าย ประจำวัน'!$B609,เตรียมส่วนผสม!M:M)+SUMIF(กวนไส้!$C:$C,'รับ-จ่าย ประจำวัน'!$B609,กวนไส้!M:M)+SUMIF(ผลิต1!$C:$C,'รับ-จ่าย ประจำวัน'!$B609,ผลิต1!M:M)+SUMIF(ผลิต2!$C:$C,'รับ-จ่าย ประจำวัน'!$B609,ผลิต2!M:M)+SUMIF(เส้นแต่งหน้าขนมเค้ก!$C:$C,'รับ-จ่าย ประจำวัน'!$B609,เส้นแต่งหน้าขนมเค้ก!M:M)+SUMIF(แพ็ค!$C:$C,'รับ-จ่าย ประจำวัน'!$B609,แพ็ค!M:M)+SUMIF(ธุรการ!$C:$C,'รับ-จ่าย ประจำวัน'!$B609,ธุรการ!M:M)+SUMIF(เส้นแต่งหน้าขนมปัง!$C:$C,'รับ-จ่าย ประจำวัน'!$B609,เส้นแต่งหน้าขนมปัง!M:M)+SUMIF('วางแผนBC,CJ'!$C:$C,'รับ-จ่าย ประจำวัน'!$B609,'วางแผนBC,CJ'!M:M)+SUMIF(RD!$C:$C,'รับ-จ่าย ประจำวัน'!$B609,RD!M:M)+SUMIF('FG,ออนไล,คัดแยก'!$C:$C,'รับ-จ่าย ประจำวัน'!$B609,'FG,ออนไล,คัดแยก'!M:M)</f>
        <v>0</v>
      </c>
      <c r="AU609" s="16">
        <f>SUMIF(เตรียมส่วนผสม!$C:$C,'รับ-จ่าย ประจำวัน'!$B609,เตรียมส่วนผสม!N:N)+SUMIF(กวนไส้!$C:$C,'รับ-จ่าย ประจำวัน'!$B609,กวนไส้!N:N)+SUMIF(ผลิต1!$C:$C,'รับ-จ่าย ประจำวัน'!$B609,ผลิต1!N:N)+SUMIF(ผลิต2!$C:$C,'รับ-จ่าย ประจำวัน'!$B609,ผลิต2!N:N)+SUMIF(เส้นแต่งหน้าขนมเค้ก!$C:$C,'รับ-จ่าย ประจำวัน'!$B609,เส้นแต่งหน้าขนมเค้ก!N:N)+SUMIF(แพ็ค!$C:$C,'รับ-จ่าย ประจำวัน'!$B609,แพ็ค!N:N)+SUMIF(ธุรการ!$C:$C,'รับ-จ่าย ประจำวัน'!$B609,ธุรการ!N:N)+SUMIF(เส้นแต่งหน้าขนมปัง!$C:$C,'รับ-จ่าย ประจำวัน'!$B609,เส้นแต่งหน้าขนมปัง!N:N)+SUMIF('วางแผนBC,CJ'!$C:$C,'รับ-จ่าย ประจำวัน'!$B609,'วางแผนBC,CJ'!N:N)+SUMIF(RD!$C:$C,'รับ-จ่าย ประจำวัน'!$B609,RD!N:N)+SUMIF('FG,ออนไล,คัดแยก'!$C:$C,'รับ-จ่าย ประจำวัน'!$B609,'FG,ออนไล,คัดแยก'!N:N)</f>
        <v>0</v>
      </c>
      <c r="AV609" s="16">
        <f>SUMIF(เตรียมส่วนผสม!$C:$C,'รับ-จ่าย ประจำวัน'!$B609,เตรียมส่วนผสม!O:O)+SUMIF(กวนไส้!$C:$C,'รับ-จ่าย ประจำวัน'!$B609,กวนไส้!O:O)+SUMIF(ผลิต1!$C:$C,'รับ-จ่าย ประจำวัน'!$B609,ผลิต1!O:O)+SUMIF(ผลิต2!$C:$C,'รับ-จ่าย ประจำวัน'!$B609,ผลิต2!O:O)+SUMIF(เส้นแต่งหน้าขนมเค้ก!$C:$C,'รับ-จ่าย ประจำวัน'!$B609,เส้นแต่งหน้าขนมเค้ก!O:O)+SUMIF(แพ็ค!$C:$C,'รับ-จ่าย ประจำวัน'!$B609,แพ็ค!O:O)+SUMIF(ธุรการ!$C:$C,'รับ-จ่าย ประจำวัน'!$B609,ธุรการ!O:O)+SUMIF(เส้นแต่งหน้าขนมปัง!$C:$C,'รับ-จ่าย ประจำวัน'!$B609,เส้นแต่งหน้าขนมปัง!O:O)+SUMIF('วางแผนBC,CJ'!$C:$C,'รับ-จ่าย ประจำวัน'!$B609,'วางแผนBC,CJ'!O:O)+SUMIF(RD!$C:$C,'รับ-จ่าย ประจำวัน'!$B609,RD!O:O)+SUMIF('FG,ออนไล,คัดแยก'!$C:$C,'รับ-จ่าย ประจำวัน'!$B609,'FG,ออนไล,คัดแยก'!O:O)</f>
        <v>0</v>
      </c>
      <c r="AW609" s="16">
        <f>SUMIF(เตรียมส่วนผสม!$C:$C,'รับ-จ่าย ประจำวัน'!$B609,เตรียมส่วนผสม!P:P)+SUMIF(กวนไส้!$C:$C,'รับ-จ่าย ประจำวัน'!$B609,กวนไส้!P:P)+SUMIF(ผลิต1!$C:$C,'รับ-จ่าย ประจำวัน'!$B609,ผลิต1!P:P)+SUMIF(ผลิต2!$C:$C,'รับ-จ่าย ประจำวัน'!$B609,ผลิต2!P:P)+SUMIF(เส้นแต่งหน้าขนมเค้ก!$C:$C,'รับ-จ่าย ประจำวัน'!$B609,เส้นแต่งหน้าขนมเค้ก!P:P)+SUMIF(แพ็ค!$C:$C,'รับ-จ่าย ประจำวัน'!$B609,แพ็ค!P:P)+SUMIF(ธุรการ!$C:$C,'รับ-จ่าย ประจำวัน'!$B609,ธุรการ!P:P)+SUMIF(เส้นแต่งหน้าขนมปัง!$C:$C,'รับ-จ่าย ประจำวัน'!$B609,เส้นแต่งหน้าขนมปัง!P:P)+SUMIF('วางแผนBC,CJ'!$C:$C,'รับ-จ่าย ประจำวัน'!$B609,'วางแผนBC,CJ'!P:P)+SUMIF(RD!$C:$C,'รับ-จ่าย ประจำวัน'!$B609,RD!P:P)+SUMIF('FG,ออนไล,คัดแยก'!$C:$C,'รับ-จ่าย ประจำวัน'!$B609,'FG,ออนไล,คัดแยก'!P:P)</f>
        <v>0</v>
      </c>
      <c r="AX609" s="16">
        <f>SUMIF(เตรียมส่วนผสม!$C:$C,'รับ-จ่าย ประจำวัน'!$B609,เตรียมส่วนผสม!Q:Q)+SUMIF(กวนไส้!$C:$C,'รับ-จ่าย ประจำวัน'!$B609,กวนไส้!Q:Q)+SUMIF(ผลิต1!$C:$C,'รับ-จ่าย ประจำวัน'!$B609,ผลิต1!Q:Q)+SUMIF(ผลิต2!$C:$C,'รับ-จ่าย ประจำวัน'!$B609,ผลิต2!Q:Q)+SUMIF(เส้นแต่งหน้าขนมเค้ก!$C:$C,'รับ-จ่าย ประจำวัน'!$B609,เส้นแต่งหน้าขนมเค้ก!Q:Q)+SUMIF(แพ็ค!$C:$C,'รับ-จ่าย ประจำวัน'!$B609,แพ็ค!Q:Q)+SUMIF(ธุรการ!$C:$C,'รับ-จ่าย ประจำวัน'!$B609,ธุรการ!Q:Q)+SUMIF(เส้นแต่งหน้าขนมปัง!$C:$C,'รับ-จ่าย ประจำวัน'!$B609,เส้นแต่งหน้าขนมปัง!Q:Q)+SUMIF('วางแผนBC,CJ'!$C:$C,'รับ-จ่าย ประจำวัน'!$B609,'วางแผนBC,CJ'!Q:Q)+SUMIF(RD!$C:$C,'รับ-จ่าย ประจำวัน'!$B609,RD!Q:Q)+SUMIF('FG,ออนไล,คัดแยก'!$C:$C,'รับ-จ่าย ประจำวัน'!$B609,'FG,ออนไล,คัดแยก'!Q:Q)</f>
        <v>0</v>
      </c>
      <c r="AY609" s="16">
        <f>SUMIF(เตรียมส่วนผสม!$C:$C,'รับ-จ่าย ประจำวัน'!$B609,เตรียมส่วนผสม!R:R)+SUMIF(กวนไส้!$C:$C,'รับ-จ่าย ประจำวัน'!$B609,กวนไส้!R:R)+SUMIF(ผลิต1!$C:$C,'รับ-จ่าย ประจำวัน'!$B609,ผลิต1!R:R)+SUMIF(ผลิต2!$C:$C,'รับ-จ่าย ประจำวัน'!$B609,ผลิต2!R:R)+SUMIF(เส้นแต่งหน้าขนมเค้ก!$C:$C,'รับ-จ่าย ประจำวัน'!$B609,เส้นแต่งหน้าขนมเค้ก!R:R)+SUMIF(แพ็ค!$C:$C,'รับ-จ่าย ประจำวัน'!$B609,แพ็ค!R:R)+SUMIF(ธุรการ!$C:$C,'รับ-จ่าย ประจำวัน'!$B609,ธุรการ!R:R)+SUMIF(เส้นแต่งหน้าขนมปัง!$C:$C,'รับ-จ่าย ประจำวัน'!$B609,เส้นแต่งหน้าขนมปัง!R:R)+SUMIF('วางแผนBC,CJ'!$C:$C,'รับ-จ่าย ประจำวัน'!$B609,'วางแผนBC,CJ'!R:R)+SUMIF(RD!$C:$C,'รับ-จ่าย ประจำวัน'!$B609,RD!R:R)+SUMIF('FG,ออนไล,คัดแยก'!$C:$C,'รับ-จ่าย ประจำวัน'!$B609,'FG,ออนไล,คัดแยก'!R:R)</f>
        <v>0</v>
      </c>
      <c r="AZ609" s="16">
        <f>SUMIF(เตรียมส่วนผสม!$C:$C,'รับ-จ่าย ประจำวัน'!$B609,เตรียมส่วนผสม!S:S)+SUMIF(กวนไส้!$C:$C,'รับ-จ่าย ประจำวัน'!$B609,กวนไส้!S:S)+SUMIF(ผลิต1!$C:$C,'รับ-จ่าย ประจำวัน'!$B609,ผลิต1!S:S)+SUMIF(ผลิต2!$C:$C,'รับ-จ่าย ประจำวัน'!$B609,ผลิต2!S:S)+SUMIF(เส้นแต่งหน้าขนมเค้ก!$C:$C,'รับ-จ่าย ประจำวัน'!$B609,เส้นแต่งหน้าขนมเค้ก!S:S)+SUMIF(แพ็ค!$C:$C,'รับ-จ่าย ประจำวัน'!$B609,แพ็ค!S:S)+SUMIF(ธุรการ!$C:$C,'รับ-จ่าย ประจำวัน'!$B609,ธุรการ!S:S)+SUMIF(เส้นแต่งหน้าขนมปัง!$C:$C,'รับ-จ่าย ประจำวัน'!$B609,เส้นแต่งหน้าขนมปัง!S:S)+SUMIF('วางแผนBC,CJ'!$C:$C,'รับ-จ่าย ประจำวัน'!$B609,'วางแผนBC,CJ'!S:S)+SUMIF(RD!$C:$C,'รับ-จ่าย ประจำวัน'!$B609,RD!S:S)+SUMIF('FG,ออนไล,คัดแยก'!$C:$C,'รับ-จ่าย ประจำวัน'!$B609,'FG,ออนไล,คัดแยก'!S:S)</f>
        <v>0</v>
      </c>
      <c r="BA609" s="16">
        <f>SUMIF(เตรียมส่วนผสม!$C:$C,'รับ-จ่าย ประจำวัน'!$B609,เตรียมส่วนผสม!T:T)+SUMIF(กวนไส้!$C:$C,'รับ-จ่าย ประจำวัน'!$B609,กวนไส้!T:T)+SUMIF(ผลิต1!$C:$C,'รับ-จ่าย ประจำวัน'!$B609,ผลิต1!T:T)+SUMIF(ผลิต2!$C:$C,'รับ-จ่าย ประจำวัน'!$B609,ผลิต2!T:T)+SUMIF(เส้นแต่งหน้าขนมเค้ก!$C:$C,'รับ-จ่าย ประจำวัน'!$B609,เส้นแต่งหน้าขนมเค้ก!T:T)+SUMIF(แพ็ค!$C:$C,'รับ-จ่าย ประจำวัน'!$B609,แพ็ค!T:T)+SUMIF(ธุรการ!$C:$C,'รับ-จ่าย ประจำวัน'!$B609,ธุรการ!T:T)+SUMIF(เส้นแต่งหน้าขนมปัง!$C:$C,'รับ-จ่าย ประจำวัน'!$B609,เส้นแต่งหน้าขนมปัง!T:T)+SUMIF('วางแผนBC,CJ'!$C:$C,'รับ-จ่าย ประจำวัน'!$B609,'วางแผนBC,CJ'!T:T)+SUMIF(RD!$C:$C,'รับ-จ่าย ประจำวัน'!$B609,RD!T:T)+SUMIF('FG,ออนไล,คัดแยก'!$C:$C,'รับ-จ่าย ประจำวัน'!$B609,'FG,ออนไล,คัดแยก'!T:T)</f>
        <v>0</v>
      </c>
      <c r="BB609" s="16">
        <f>SUMIF(เตรียมส่วนผสม!$C:$C,'รับ-จ่าย ประจำวัน'!$B609,เตรียมส่วนผสม!U:U)+SUMIF(กวนไส้!$C:$C,'รับ-จ่าย ประจำวัน'!$B609,กวนไส้!U:U)+SUMIF(ผลิต1!$C:$C,'รับ-จ่าย ประจำวัน'!$B609,ผลิต1!U:U)+SUMIF(ผลิต2!$C:$C,'รับ-จ่าย ประจำวัน'!$B609,ผลิต2!U:U)+SUMIF(เส้นแต่งหน้าขนมเค้ก!$C:$C,'รับ-จ่าย ประจำวัน'!$B609,เส้นแต่งหน้าขนมเค้ก!U:U)+SUMIF(แพ็ค!$C:$C,'รับ-จ่าย ประจำวัน'!$B609,แพ็ค!U:U)+SUMIF(ธุรการ!$C:$C,'รับ-จ่าย ประจำวัน'!$B609,ธุรการ!U:U)+SUMIF(เส้นแต่งหน้าขนมปัง!$C:$C,'รับ-จ่าย ประจำวัน'!$B609,เส้นแต่งหน้าขนมปัง!U:U)+SUMIF('วางแผนBC,CJ'!$C:$C,'รับ-จ่าย ประจำวัน'!$B609,'วางแผนBC,CJ'!U:U)+SUMIF(RD!$C:$C,'รับ-จ่าย ประจำวัน'!$B609,RD!U:U)+SUMIF('FG,ออนไล,คัดแยก'!$C:$C,'รับ-จ่าย ประจำวัน'!$B609,'FG,ออนไล,คัดแยก'!U:U)</f>
        <v>0</v>
      </c>
      <c r="BC609" s="16">
        <f>SUMIF(เตรียมส่วนผสม!$C:$C,'รับ-จ่าย ประจำวัน'!$B609,เตรียมส่วนผสม!V:V)+SUMIF(กวนไส้!$C:$C,'รับ-จ่าย ประจำวัน'!$B609,กวนไส้!V:V)+SUMIF(ผลิต1!$C:$C,'รับ-จ่าย ประจำวัน'!$B609,ผลิต1!V:V)+SUMIF(ผลิต2!$C:$C,'รับ-จ่าย ประจำวัน'!$B609,ผลิต2!V:V)+SUMIF(เส้นแต่งหน้าขนมเค้ก!$C:$C,'รับ-จ่าย ประจำวัน'!$B609,เส้นแต่งหน้าขนมเค้ก!V:V)+SUMIF(แพ็ค!$C:$C,'รับ-จ่าย ประจำวัน'!$B609,แพ็ค!V:V)+SUMIF(ธุรการ!$C:$C,'รับ-จ่าย ประจำวัน'!$B609,ธุรการ!V:V)+SUMIF(เส้นแต่งหน้าขนมปัง!$C:$C,'รับ-จ่าย ประจำวัน'!$B609,เส้นแต่งหน้าขนมปัง!V:V)+SUMIF('วางแผนBC,CJ'!$C:$C,'รับ-จ่าย ประจำวัน'!$B609,'วางแผนBC,CJ'!V:V)+SUMIF(RD!$C:$C,'รับ-จ่าย ประจำวัน'!$B609,RD!V:V)+SUMIF('FG,ออนไล,คัดแยก'!$C:$C,'รับ-จ่าย ประจำวัน'!$B609,'FG,ออนไล,คัดแยก'!V:V)</f>
        <v>0</v>
      </c>
      <c r="BD609" s="16">
        <f>SUMIF(เตรียมส่วนผสม!$C:$C,'รับ-จ่าย ประจำวัน'!$B609,เตรียมส่วนผสม!W:W)+SUMIF(กวนไส้!$C:$C,'รับ-จ่าย ประจำวัน'!$B609,กวนไส้!W:W)+SUMIF(ผลิต1!$C:$C,'รับ-จ่าย ประจำวัน'!$B609,ผลิต1!W:W)+SUMIF(ผลิต2!$C:$C,'รับ-จ่าย ประจำวัน'!$B609,ผลิต2!W:W)+SUMIF(เส้นแต่งหน้าขนมเค้ก!$C:$C,'รับ-จ่าย ประจำวัน'!$B609,เส้นแต่งหน้าขนมเค้ก!W:W)+SUMIF(แพ็ค!$C:$C,'รับ-จ่าย ประจำวัน'!$B609,แพ็ค!W:W)+SUMIF(ธุรการ!$C:$C,'รับ-จ่าย ประจำวัน'!$B609,ธุรการ!W:W)+SUMIF(เส้นแต่งหน้าขนมปัง!$C:$C,'รับ-จ่าย ประจำวัน'!$B609,เส้นแต่งหน้าขนมปัง!W:W)+SUMIF('วางแผนBC,CJ'!$C:$C,'รับ-จ่าย ประจำวัน'!$B609,'วางแผนBC,CJ'!W:W)+SUMIF(RD!$C:$C,'รับ-จ่าย ประจำวัน'!$B609,RD!W:W)+SUMIF('FG,ออนไล,คัดแยก'!$C:$C,'รับ-จ่าย ประจำวัน'!$B609,'FG,ออนไล,คัดแยก'!W:W)</f>
        <v>0</v>
      </c>
      <c r="BE609" s="16">
        <f>SUMIF(เตรียมส่วนผสม!$C:$C,'รับ-จ่าย ประจำวัน'!$B609,เตรียมส่วนผสม!X:X)+SUMIF(กวนไส้!$C:$C,'รับ-จ่าย ประจำวัน'!$B609,กวนไส้!X:X)+SUMIF(ผลิต1!$C:$C,'รับ-จ่าย ประจำวัน'!$B609,ผลิต1!X:X)+SUMIF(ผลิต2!$C:$C,'รับ-จ่าย ประจำวัน'!$B609,ผลิต2!X:X)+SUMIF(เส้นแต่งหน้าขนมเค้ก!$C:$C,'รับ-จ่าย ประจำวัน'!$B609,เส้นแต่งหน้าขนมเค้ก!X:X)+SUMIF(แพ็ค!$C:$C,'รับ-จ่าย ประจำวัน'!$B609,แพ็ค!X:X)+SUMIF(ธุรการ!$C:$C,'รับ-จ่าย ประจำวัน'!$B609,ธุรการ!X:X)+SUMIF(เส้นแต่งหน้าขนมปัง!$C:$C,'รับ-จ่าย ประจำวัน'!$B609,เส้นแต่งหน้าขนมปัง!X:X)+SUMIF('วางแผนBC,CJ'!$C:$C,'รับ-จ่าย ประจำวัน'!$B609,'วางแผนBC,CJ'!X:X)+SUMIF(RD!$C:$C,'รับ-จ่าย ประจำวัน'!$B609,RD!X:X)+SUMIF('FG,ออนไล,คัดแยก'!$C:$C,'รับ-จ่าย ประจำวัน'!$B609,'FG,ออนไล,คัดแยก'!X:X)</f>
        <v>0</v>
      </c>
      <c r="BF609" s="16">
        <f>SUMIF(เตรียมส่วนผสม!$C:$C,'รับ-จ่าย ประจำวัน'!$B609,เตรียมส่วนผสม!Y:Y)+SUMIF(กวนไส้!$C:$C,'รับ-จ่าย ประจำวัน'!$B609,กวนไส้!Y:Y)+SUMIF(ผลิต1!$C:$C,'รับ-จ่าย ประจำวัน'!$B609,ผลิต1!Y:Y)+SUMIF(ผลิต2!$C:$C,'รับ-จ่าย ประจำวัน'!$B609,ผลิต2!Y:Y)+SUMIF(เส้นแต่งหน้าขนมเค้ก!$C:$C,'รับ-จ่าย ประจำวัน'!$B609,เส้นแต่งหน้าขนมเค้ก!Y:Y)+SUMIF(แพ็ค!$C:$C,'รับ-จ่าย ประจำวัน'!$B609,แพ็ค!Y:Y)+SUMIF(ธุรการ!$C:$C,'รับ-จ่าย ประจำวัน'!$B609,ธุรการ!Y:Y)+SUMIF(เส้นแต่งหน้าขนมปัง!$C:$C,'รับ-จ่าย ประจำวัน'!$B609,เส้นแต่งหน้าขนมปัง!Y:Y)+SUMIF('วางแผนBC,CJ'!$C:$C,'รับ-จ่าย ประจำวัน'!$B609,'วางแผนBC,CJ'!Y:Y)+SUMIF(RD!$C:$C,'รับ-จ่าย ประจำวัน'!$B609,RD!Y:Y)+SUMIF('FG,ออนไล,คัดแยก'!$C:$C,'รับ-จ่าย ประจำวัน'!$B609,'FG,ออนไล,คัดแยก'!Y:Y)</f>
        <v>0</v>
      </c>
      <c r="BG609" s="16">
        <f>SUMIF(เตรียมส่วนผสม!$C:$C,'รับ-จ่าย ประจำวัน'!$B609,เตรียมส่วนผสม!Z:Z)+SUMIF(กวนไส้!$C:$C,'รับ-จ่าย ประจำวัน'!$B609,กวนไส้!Z:Z)+SUMIF(ผลิต1!$C:$C,'รับ-จ่าย ประจำวัน'!$B609,ผลิต1!Z:Z)+SUMIF(ผลิต2!$C:$C,'รับ-จ่าย ประจำวัน'!$B609,ผลิต2!Z:Z)+SUMIF(เส้นแต่งหน้าขนมเค้ก!$C:$C,'รับ-จ่าย ประจำวัน'!$B609,เส้นแต่งหน้าขนมเค้ก!Z:Z)+SUMIF(แพ็ค!$C:$C,'รับ-จ่าย ประจำวัน'!$B609,แพ็ค!Z:Z)+SUMIF(ธุรการ!$C:$C,'รับ-จ่าย ประจำวัน'!$B609,ธุรการ!Z:Z)+SUMIF(เส้นแต่งหน้าขนมปัง!$C:$C,'รับ-จ่าย ประจำวัน'!$B609,เส้นแต่งหน้าขนมปัง!Z:Z)+SUMIF('วางแผนBC,CJ'!$C:$C,'รับ-จ่าย ประจำวัน'!$B609,'วางแผนBC,CJ'!Z:Z)+SUMIF(RD!$C:$C,'รับ-จ่าย ประจำวัน'!$B609,RD!Z:Z)+SUMIF('FG,ออนไล,คัดแยก'!$C:$C,'รับ-จ่าย ประจำวัน'!$B609,'FG,ออนไล,คัดแยก'!Z:Z)</f>
        <v>0</v>
      </c>
      <c r="BH609" s="16">
        <f>SUMIF(เตรียมส่วนผสม!$C:$C,'รับ-จ่าย ประจำวัน'!$B609,เตรียมส่วนผสม!AA:AA)+SUMIF(กวนไส้!$C:$C,'รับ-จ่าย ประจำวัน'!$B609,กวนไส้!AA:AA)+SUMIF(ผลิต1!$C:$C,'รับ-จ่าย ประจำวัน'!$B609,ผลิต1!AA:AA)+SUMIF(ผลิต2!$C:$C,'รับ-จ่าย ประจำวัน'!$B609,ผลิต2!AA:AA)+SUMIF(เส้นแต่งหน้าขนมเค้ก!$C:$C,'รับ-จ่าย ประจำวัน'!$B609,เส้นแต่งหน้าขนมเค้ก!AA:AA)+SUMIF(แพ็ค!$C:$C,'รับ-จ่าย ประจำวัน'!$B609,แพ็ค!AA:AA)+SUMIF(ธุรการ!$C:$C,'รับ-จ่าย ประจำวัน'!$B609,ธุรการ!AA:AA)+SUMIF(เส้นแต่งหน้าขนมปัง!$C:$C,'รับ-จ่าย ประจำวัน'!$B609,เส้นแต่งหน้าขนมปัง!AA:AA)+SUMIF('วางแผนBC,CJ'!$C:$C,'รับ-จ่าย ประจำวัน'!$B609,'วางแผนBC,CJ'!AA:AA)+SUMIF(RD!$C:$C,'รับ-จ่าย ประจำวัน'!$B609,RD!AA:AA)+SUMIF('FG,ออนไล,คัดแยก'!$C:$C,'รับ-จ่าย ประจำวัน'!$B609,'FG,ออนไล,คัดแยก'!AA:AA)</f>
        <v>0</v>
      </c>
      <c r="BI609" s="16">
        <f>SUMIF(เตรียมส่วนผสม!$C:$C,'รับ-จ่าย ประจำวัน'!$B609,เตรียมส่วนผสม!AB:AB)+SUMIF(กวนไส้!$C:$C,'รับ-จ่าย ประจำวัน'!$B609,กวนไส้!AB:AB)+SUMIF(ผลิต1!$C:$C,'รับ-จ่าย ประจำวัน'!$B609,ผลิต1!AB:AB)+SUMIF(ผลิต2!$C:$C,'รับ-จ่าย ประจำวัน'!$B609,ผลิต2!AB:AB)+SUMIF(เส้นแต่งหน้าขนมเค้ก!$C:$C,'รับ-จ่าย ประจำวัน'!$B609,เส้นแต่งหน้าขนมเค้ก!AB:AB)+SUMIF(แพ็ค!$C:$C,'รับ-จ่าย ประจำวัน'!$B609,แพ็ค!AB:AB)+SUMIF(ธุรการ!$C:$C,'รับ-จ่าย ประจำวัน'!$B609,ธุรการ!AB:AB)+SUMIF(เส้นแต่งหน้าขนมปัง!$C:$C,'รับ-จ่าย ประจำวัน'!$B609,เส้นแต่งหน้าขนมปัง!AB:AB)+SUMIF('วางแผนBC,CJ'!$C:$C,'รับ-จ่าย ประจำวัน'!$B609,'วางแผนBC,CJ'!AB:AB)+SUMIF(RD!$C:$C,'รับ-จ่าย ประจำวัน'!$B609,RD!AB:AB)+SUMIF('FG,ออนไล,คัดแยก'!$C:$C,'รับ-จ่าย ประจำวัน'!$B609,'FG,ออนไล,คัดแยก'!AB:AB)</f>
        <v>0</v>
      </c>
      <c r="BJ609" s="16">
        <f>SUMIF(เตรียมส่วนผสม!$C:$C,'รับ-จ่าย ประจำวัน'!$B609,เตรียมส่วนผสม!AC:AC)+SUMIF(กวนไส้!$C:$C,'รับ-จ่าย ประจำวัน'!$B609,กวนไส้!AC:AC)+SUMIF(ผลิต1!$C:$C,'รับ-จ่าย ประจำวัน'!$B609,ผลิต1!AC:AC)+SUMIF(ผลิต2!$C:$C,'รับ-จ่าย ประจำวัน'!$B609,ผลิต2!AC:AC)+SUMIF(เส้นแต่งหน้าขนมเค้ก!$C:$C,'รับ-จ่าย ประจำวัน'!$B609,เส้นแต่งหน้าขนมเค้ก!AC:AC)+SUMIF(แพ็ค!$C:$C,'รับ-จ่าย ประจำวัน'!$B609,แพ็ค!AC:AC)+SUMIF(ธุรการ!$C:$C,'รับ-จ่าย ประจำวัน'!$B609,ธุรการ!AC:AC)+SUMIF(เส้นแต่งหน้าขนมปัง!$C:$C,'รับ-จ่าย ประจำวัน'!$B609,เส้นแต่งหน้าขนมปัง!AC:AC)+SUMIF('วางแผนBC,CJ'!$C:$C,'รับ-จ่าย ประจำวัน'!$B609,'วางแผนBC,CJ'!AC:AC)+SUMIF(RD!$C:$C,'รับ-จ่าย ประจำวัน'!$B609,RD!AC:AC)+SUMIF('FG,ออนไล,คัดแยก'!$C:$C,'รับ-จ่าย ประจำวัน'!$B609,'FG,ออนไล,คัดแยก'!AC:AC)</f>
        <v>0</v>
      </c>
      <c r="BK609" s="16">
        <f>SUMIF(เตรียมส่วนผสม!$C:$C,'รับ-จ่าย ประจำวัน'!$B609,เตรียมส่วนผสม!AD:AD)+SUMIF(กวนไส้!$C:$C,'รับ-จ่าย ประจำวัน'!$B609,กวนไส้!AD:AD)+SUMIF(ผลิต1!$C:$C,'รับ-จ่าย ประจำวัน'!$B609,ผลิต1!AD:AD)+SUMIF(ผลิต2!$C:$C,'รับ-จ่าย ประจำวัน'!$B609,ผลิต2!AD:AD)+SUMIF(เส้นแต่งหน้าขนมเค้ก!$C:$C,'รับ-จ่าย ประจำวัน'!$B609,เส้นแต่งหน้าขนมเค้ก!AD:AD)+SUMIF(แพ็ค!$C:$C,'รับ-จ่าย ประจำวัน'!$B609,แพ็ค!AD:AD)+SUMIF(ธุรการ!$C:$C,'รับ-จ่าย ประจำวัน'!$B609,ธุรการ!AD:AD)+SUMIF(เส้นแต่งหน้าขนมปัง!$C:$C,'รับ-จ่าย ประจำวัน'!$B609,เส้นแต่งหน้าขนมปัง!AD:AD)+SUMIF('วางแผนBC,CJ'!$C:$C,'รับ-จ่าย ประจำวัน'!$B609,'วางแผนBC,CJ'!AD:AD)+SUMIF(RD!$C:$C,'รับ-จ่าย ประจำวัน'!$B609,RD!AD:AD)+SUMIF('FG,ออนไล,คัดแยก'!$C:$C,'รับ-จ่าย ประจำวัน'!$B609,'FG,ออนไล,คัดแยก'!AD:AD)</f>
        <v>0</v>
      </c>
      <c r="BL609" s="16">
        <f>SUMIF(เตรียมส่วนผสม!$C:$C,'รับ-จ่าย ประจำวัน'!$B609,เตรียมส่วนผสม!AE:AE)+SUMIF(กวนไส้!$C:$C,'รับ-จ่าย ประจำวัน'!$B609,กวนไส้!AE:AE)+SUMIF(ผลิต1!$C:$C,'รับ-จ่าย ประจำวัน'!$B609,ผลิต1!AE:AE)+SUMIF(ผลิต2!$C:$C,'รับ-จ่าย ประจำวัน'!$B609,ผลิต2!AE:AE)+SUMIF(เส้นแต่งหน้าขนมเค้ก!$C:$C,'รับ-จ่าย ประจำวัน'!$B609,เส้นแต่งหน้าขนมเค้ก!AE:AE)+SUMIF(แพ็ค!$C:$C,'รับ-จ่าย ประจำวัน'!$B609,แพ็ค!AE:AE)+SUMIF(ธุรการ!$C:$C,'รับ-จ่าย ประจำวัน'!$B609,ธุรการ!AE:AE)+SUMIF(เส้นแต่งหน้าขนมปัง!$C:$C,'รับ-จ่าย ประจำวัน'!$B609,เส้นแต่งหน้าขนมปัง!AE:AE)+SUMIF('วางแผนBC,CJ'!$C:$C,'รับ-จ่าย ประจำวัน'!$B609,'วางแผนBC,CJ'!AE:AE)+SUMIF(RD!$C:$C,'รับ-จ่าย ประจำวัน'!$B609,RD!AE:AE)+SUMIF('FG,ออนไล,คัดแยก'!$C:$C,'รับ-จ่าย ประจำวัน'!$B609,'FG,ออนไล,คัดแยก'!AE:AE)</f>
        <v>0</v>
      </c>
      <c r="BM609" s="16">
        <f>SUMIF(เตรียมส่วนผสม!$C:$C,'รับ-จ่าย ประจำวัน'!$B609,เตรียมส่วนผสม!AF:AF)+SUMIF(กวนไส้!$C:$C,'รับ-จ่าย ประจำวัน'!$B609,กวนไส้!AF:AF)+SUMIF(ผลิต1!$C:$C,'รับ-จ่าย ประจำวัน'!$B609,ผลิต1!AF:AF)+SUMIF(ผลิต2!$C:$C,'รับ-จ่าย ประจำวัน'!$B609,ผลิต2!AF:AF)+SUMIF(เส้นแต่งหน้าขนมเค้ก!$C:$C,'รับ-จ่าย ประจำวัน'!$B609,เส้นแต่งหน้าขนมเค้ก!AF:AF)+SUMIF(แพ็ค!$C:$C,'รับ-จ่าย ประจำวัน'!$B609,แพ็ค!AF:AF)+SUMIF(ธุรการ!$C:$C,'รับ-จ่าย ประจำวัน'!$B609,ธุรการ!AF:AF)+SUMIF(เส้นแต่งหน้าขนมปัง!$C:$C,'รับ-จ่าย ประจำวัน'!$B609,เส้นแต่งหน้าขนมปัง!AF:AF)+SUMIF('วางแผนBC,CJ'!$C:$C,'รับ-จ่าย ประจำวัน'!$B609,'วางแผนBC,CJ'!AF:AF)+SUMIF(RD!$C:$C,'รับ-จ่าย ประจำวัน'!$B609,RD!AF:AF)+SUMIF('FG,ออนไล,คัดแยก'!$C:$C,'รับ-จ่าย ประจำวัน'!$B609,'FG,ออนไล,คัดแยก'!AF:AF)</f>
        <v>0</v>
      </c>
      <c r="BN609" s="16">
        <f>SUMIF(เตรียมส่วนผสม!$C:$C,'รับ-จ่าย ประจำวัน'!$B609,เตรียมส่วนผสม!AG:AG)+SUMIF(กวนไส้!$C:$C,'รับ-จ่าย ประจำวัน'!$B609,กวนไส้!AG:AG)+SUMIF(ผลิต1!$C:$C,'รับ-จ่าย ประจำวัน'!$B609,ผลิต1!AG:AG)+SUMIF(ผลิต2!$C:$C,'รับ-จ่าย ประจำวัน'!$B609,ผลิต2!AG:AG)+SUMIF(เส้นแต่งหน้าขนมเค้ก!$C:$C,'รับ-จ่าย ประจำวัน'!$B609,เส้นแต่งหน้าขนมเค้ก!AG:AG)+SUMIF(แพ็ค!$C:$C,'รับ-จ่าย ประจำวัน'!$B609,แพ็ค!AG:AG)+SUMIF(ธุรการ!$C:$C,'รับ-จ่าย ประจำวัน'!$B609,ธุรการ!AG:AG)+SUMIF(เส้นแต่งหน้าขนมปัง!$C:$C,'รับ-จ่าย ประจำวัน'!$B609,เส้นแต่งหน้าขนมปัง!AG:AG)+SUMIF('วางแผนBC,CJ'!$C:$C,'รับ-จ่าย ประจำวัน'!$B609,'วางแผนBC,CJ'!AG:AG)+SUMIF(RD!$C:$C,'รับ-จ่าย ประจำวัน'!$B609,RD!AG:AG)+SUMIF('FG,ออนไล,คัดแยก'!$C:$C,'รับ-จ่าย ประจำวัน'!$B609,'FG,ออนไล,คัดแยก'!AG:AG)</f>
        <v>0</v>
      </c>
      <c r="BO609" s="16">
        <f>SUMIF(เตรียมส่วนผสม!$C:$C,'รับ-จ่าย ประจำวัน'!$B609,เตรียมส่วนผสม!AH:AH)+SUMIF(กวนไส้!$C:$C,'รับ-จ่าย ประจำวัน'!$B609,กวนไส้!AH:AH)+SUMIF(ผลิต1!$C:$C,'รับ-จ่าย ประจำวัน'!$B609,ผลิต1!AH:AH)+SUMIF(ผลิต2!$C:$C,'รับ-จ่าย ประจำวัน'!$B609,ผลิต2!AH:AH)+SUMIF(เส้นแต่งหน้าขนมเค้ก!$C:$C,'รับ-จ่าย ประจำวัน'!$B609,เส้นแต่งหน้าขนมเค้ก!AH:AH)+SUMIF(แพ็ค!$C:$C,'รับ-จ่าย ประจำวัน'!$B609,แพ็ค!AH:AH)+SUMIF(ธุรการ!$C:$C,'รับ-จ่าย ประจำวัน'!$B609,ธุรการ!AH:AH)+SUMIF(เส้นแต่งหน้าขนมปัง!$C:$C,'รับ-จ่าย ประจำวัน'!$B609,เส้นแต่งหน้าขนมปัง!AH:AH)+SUMIF('วางแผนBC,CJ'!$C:$C,'รับ-จ่าย ประจำวัน'!$B609,'วางแผนBC,CJ'!AH:AH)+SUMIF(RD!$C:$C,'รับ-จ่าย ประจำวัน'!$B609,RD!AH:AH)+SUMIF('FG,ออนไล,คัดแยก'!$C:$C,'รับ-จ่าย ประจำวัน'!$B609,'FG,ออนไล,คัดแยก'!AH:AH)</f>
        <v>0</v>
      </c>
      <c r="BP609" s="16">
        <f>SUMIF(เตรียมส่วนผสม!$C:$C,'รับ-จ่าย ประจำวัน'!$B609,เตรียมส่วนผสม!AI:AI)+SUMIF(กวนไส้!$C:$C,'รับ-จ่าย ประจำวัน'!$B609,กวนไส้!AI:AI)+SUMIF(ผลิต1!$C:$C,'รับ-จ่าย ประจำวัน'!$B609,ผลิต1!AI:AI)+SUMIF(ผลิต2!$C:$C,'รับ-จ่าย ประจำวัน'!$B609,ผลิต2!AI:AI)+SUMIF(เส้นแต่งหน้าขนมเค้ก!$C:$C,'รับ-จ่าย ประจำวัน'!$B609,เส้นแต่งหน้าขนมเค้ก!AI:AI)+SUMIF(แพ็ค!$C:$C,'รับ-จ่าย ประจำวัน'!$B609,แพ็ค!AI:AI)+SUMIF(ธุรการ!$C:$C,'รับ-จ่าย ประจำวัน'!$B609,ธุรการ!AI:AI)+SUMIF(เส้นแต่งหน้าขนมปัง!$C:$C,'รับ-จ่าย ประจำวัน'!$B609,เส้นแต่งหน้าขนมปัง!AI:AI)+SUMIF('วางแผนBC,CJ'!$C:$C,'รับ-จ่าย ประจำวัน'!$B609,'วางแผนBC,CJ'!AI:AI)+SUMIF(RD!$C:$C,'รับ-จ่าย ประจำวัน'!$B609,RD!AI:AI)+SUMIF('FG,ออนไล,คัดแยก'!$C:$C,'รับ-จ่าย ประจำวัน'!$B609,'FG,ออนไล,คัดแยก'!AI:AI)</f>
        <v>0</v>
      </c>
      <c r="BQ609" s="16">
        <f>SUMIF(เตรียมส่วนผสม!$C:$C,'รับ-จ่าย ประจำวัน'!$B609,เตรียมส่วนผสม!AJ:AJ)+SUMIF(กวนไส้!$C:$C,'รับ-จ่าย ประจำวัน'!$B609,กวนไส้!AJ:AJ)+SUMIF(ผลิต1!$C:$C,'รับ-จ่าย ประจำวัน'!$B609,ผลิต1!AJ:AJ)+SUMIF(ผลิต2!$C:$C,'รับ-จ่าย ประจำวัน'!$B609,ผลิต2!AJ:AJ)+SUMIF(เส้นแต่งหน้าขนมเค้ก!$C:$C,'รับ-จ่าย ประจำวัน'!$B609,เส้นแต่งหน้าขนมเค้ก!AJ:AJ)+SUMIF(แพ็ค!$C:$C,'รับ-จ่าย ประจำวัน'!$B609,แพ็ค!AJ:AJ)+SUMIF(ธุรการ!$C:$C,'รับ-จ่าย ประจำวัน'!$B609,ธุรการ!AJ:AJ)+SUMIF(เส้นแต่งหน้าขนมปัง!$C:$C,'รับ-จ่าย ประจำวัน'!$B609,เส้นแต่งหน้าขนมปัง!AJ:AJ)+SUMIF('วางแผนBC,CJ'!$C:$C,'รับ-จ่าย ประจำวัน'!$B609,'วางแผนBC,CJ'!AJ:AJ)+SUMIF(RD!$C:$C,'รับ-จ่าย ประจำวัน'!$B609,RD!AJ:AJ)+SUMIF('FG,ออนไล,คัดแยก'!$C:$C,'รับ-จ่าย ประจำวัน'!$B609,'FG,ออนไล,คัดแยก'!AJ:AJ)</f>
        <v>0</v>
      </c>
      <c r="BR609" s="16">
        <f>SUMIF(เตรียมส่วนผสม!$C:$C,'รับ-จ่าย ประจำวัน'!$B609,เตรียมส่วนผสม!AK:AK)+SUMIF(กวนไส้!$C:$C,'รับ-จ่าย ประจำวัน'!$B609,กวนไส้!AK:AK)+SUMIF(ผลิต1!$C:$C,'รับ-จ่าย ประจำวัน'!$B609,ผลิต1!AK:AK)+SUMIF(ผลิต2!$C:$C,'รับ-จ่าย ประจำวัน'!$B609,ผลิต2!AK:AK)+SUMIF(เส้นแต่งหน้าขนมเค้ก!$C:$C,'รับ-จ่าย ประจำวัน'!$B609,เส้นแต่งหน้าขนมเค้ก!AK:AK)+SUMIF(แพ็ค!$C:$C,'รับ-จ่าย ประจำวัน'!$B609,แพ็ค!AK:AK)+SUMIF(ธุรการ!$C:$C,'รับ-จ่าย ประจำวัน'!$B609,ธุรการ!AK:AK)+SUMIF(เส้นแต่งหน้าขนมปัง!$C:$C,'รับ-จ่าย ประจำวัน'!$B609,เส้นแต่งหน้าขนมปัง!AK:AK)+SUMIF('วางแผนBC,CJ'!$C:$C,'รับ-จ่าย ประจำวัน'!$B609,'วางแผนBC,CJ'!AK:AK)+SUMIF(RD!$C:$C,'รับ-จ่าย ประจำวัน'!$B609,RD!AK:AK)+SUMIF('FG,ออนไล,คัดแยก'!$C:$C,'รับ-จ่าย ประจำวัน'!$B609,'FG,ออนไล,คัดแยก'!AK:AK)</f>
        <v>0</v>
      </c>
      <c r="BS609" s="16">
        <f>SUMIF(เตรียมส่วนผสม!$C:$C,'รับ-จ่าย ประจำวัน'!$B609,เตรียมส่วนผสม!AL:AL)+SUMIF(กวนไส้!$C:$C,'รับ-จ่าย ประจำวัน'!$B609,กวนไส้!AL:AL)+SUMIF(ผลิต1!$C:$C,'รับ-จ่าย ประจำวัน'!$B609,ผลิต1!AL:AL)+SUMIF(ผลิต2!$C:$C,'รับ-จ่าย ประจำวัน'!$B609,ผลิต2!AL:AL)+SUMIF(เส้นแต่งหน้าขนมเค้ก!$C:$C,'รับ-จ่าย ประจำวัน'!$B609,เส้นแต่งหน้าขนมเค้ก!AL:AL)+SUMIF(แพ็ค!$C:$C,'รับ-จ่าย ประจำวัน'!$B609,แพ็ค!AL:AL)+SUMIF(ธุรการ!$C:$C,'รับ-จ่าย ประจำวัน'!$B609,ธุรการ!AL:AL)+SUMIF(เส้นแต่งหน้าขนมปัง!$C:$C,'รับ-จ่าย ประจำวัน'!$B609,เส้นแต่งหน้าขนมปัง!AL:AL)+SUMIF('วางแผนBC,CJ'!$C:$C,'รับ-จ่าย ประจำวัน'!$B609,'วางแผนBC,CJ'!AL:AL)+SUMIF(RD!$C:$C,'รับ-จ่าย ประจำวัน'!$B609,RD!AL:AL)+SUMIF('FG,ออนไล,คัดแยก'!$C:$C,'รับ-จ่าย ประจำวัน'!$B609,'FG,ออนไล,คัดแยก'!AL:AL)</f>
        <v>0</v>
      </c>
      <c r="BT609" s="18">
        <f t="shared" si="131"/>
        <v>0</v>
      </c>
      <c r="BU609" s="116"/>
      <c r="BV609" s="146">
        <f t="shared" si="132"/>
        <v>0</v>
      </c>
      <c r="BW609" s="184"/>
      <c r="BX609" s="172">
        <f t="shared" si="124"/>
        <v>0</v>
      </c>
      <c r="BY609" s="188" t="e">
        <f t="shared" si="122"/>
        <v>#DIV/0!</v>
      </c>
      <c r="BZ609" s="180" t="e">
        <f t="shared" ca="1" si="134"/>
        <v>#DIV/0!</v>
      </c>
      <c r="CA609" s="93"/>
      <c r="CB609" s="93"/>
      <c r="CC609" s="93"/>
      <c r="CD609" s="93"/>
      <c r="CE609" s="93"/>
      <c r="CF609" s="93"/>
      <c r="CG609" s="93"/>
      <c r="CH609" s="93"/>
      <c r="CI609" s="93"/>
      <c r="CJ609" s="97"/>
      <c r="CK609" s="9">
        <f t="shared" si="123"/>
        <v>0</v>
      </c>
    </row>
    <row r="610" spans="1:89" x14ac:dyDescent="0.5">
      <c r="A610" s="149"/>
      <c r="B610" s="34">
        <v>1024401003</v>
      </c>
      <c r="C610" s="154" t="s">
        <v>2008</v>
      </c>
      <c r="D610" s="141" t="s">
        <v>91</v>
      </c>
      <c r="E610" s="25"/>
      <c r="F610" s="132"/>
      <c r="G610" s="25"/>
      <c r="H610" s="12">
        <v>7500</v>
      </c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11"/>
      <c r="AF610" s="11"/>
      <c r="AG610" s="11"/>
      <c r="AH610" s="11"/>
      <c r="AI610" s="25"/>
      <c r="AJ610" s="25"/>
      <c r="AK610" s="25"/>
      <c r="AL610" s="25"/>
      <c r="AM610" s="25"/>
      <c r="AN610" s="15">
        <f t="shared" ref="AN610:AN647" si="135">I610+J610+K610+L610+M610+N610+O610+P610+Q610+R610+S610+T610+U610+V610+W610+X610+Y610+Z610+AA610+AB610+AC610+AD610+AE610+AF610+AG610+AH610+AI610+AJ610+AK610+AL610+AM610</f>
        <v>0</v>
      </c>
      <c r="AO610" s="16">
        <f>SUMIF(เตรียมส่วนผสม!$C:$C,'รับ-จ่าย ประจำวัน'!$B610,เตรียมส่วนผสม!H:H)+SUMIF(กวนไส้!$C:$C,'รับ-จ่าย ประจำวัน'!$B610,กวนไส้!H:H)+SUMIF(ผลิต1!$C:$C,'รับ-จ่าย ประจำวัน'!$B610,ผลิต1!H:H)+SUMIF(ผลิต2!$C:$C,'รับ-จ่าย ประจำวัน'!$B610,ผลิต2!H:H)+SUMIF(เส้นแต่งหน้าขนมเค้ก!$C:$C,'รับ-จ่าย ประจำวัน'!$B610,เส้นแต่งหน้าขนมเค้ก!H:H)+SUMIF(แพ็ค!$C:$C,'รับ-จ่าย ประจำวัน'!$B610,แพ็ค!H:H)+SUMIF(ธุรการ!$C:$C,'รับ-จ่าย ประจำวัน'!$B610,ธุรการ!H:H)+SUMIF(เส้นแต่งหน้าขนมปัง!$C:$C,'รับ-จ่าย ประจำวัน'!$B610,เส้นแต่งหน้าขนมปัง!H:H)+SUMIF('วางแผนBC,CJ'!$C:$C,'รับ-จ่าย ประจำวัน'!$B610,'วางแผนBC,CJ'!H:H)+SUMIF(RD!$C:$C,'รับ-จ่าย ประจำวัน'!$B610,RD!H:H)+SUMIF('FG,ออนไล,คัดแยก'!$C:$C,'รับ-จ่าย ประจำวัน'!$B610,'FG,ออนไล,คัดแยก'!H:H)</f>
        <v>0</v>
      </c>
      <c r="AP610" s="16">
        <f>SUMIF(เตรียมส่วนผสม!$C:$C,'รับ-จ่าย ประจำวัน'!$B610,เตรียมส่วนผสม!I:I)+SUMIF(กวนไส้!$C:$C,'รับ-จ่าย ประจำวัน'!$B610,กวนไส้!I:I)+SUMIF(ผลิต1!$C:$C,'รับ-จ่าย ประจำวัน'!$B610,ผลิต1!I:I)+SUMIF(ผลิต2!$C:$C,'รับ-จ่าย ประจำวัน'!$B610,ผลิต2!I:I)+SUMIF(เส้นแต่งหน้าขนมเค้ก!$C:$C,'รับ-จ่าย ประจำวัน'!$B610,เส้นแต่งหน้าขนมเค้ก!I:I)+SUMIF(แพ็ค!$C:$C,'รับ-จ่าย ประจำวัน'!$B610,แพ็ค!I:I)+SUMIF(ธุรการ!$C:$C,'รับ-จ่าย ประจำวัน'!$B610,ธุรการ!I:I)+SUMIF(เส้นแต่งหน้าขนมปัง!$C:$C,'รับ-จ่าย ประจำวัน'!$B610,เส้นแต่งหน้าขนมปัง!I:I)+SUMIF('วางแผนBC,CJ'!$C:$C,'รับ-จ่าย ประจำวัน'!$B610,'วางแผนBC,CJ'!I:I)+SUMIF(RD!$C:$C,'รับ-จ่าย ประจำวัน'!$B610,RD!I:I)+SUMIF('FG,ออนไล,คัดแยก'!$C:$C,'รับ-จ่าย ประจำวัน'!$B610,'FG,ออนไล,คัดแยก'!I:I)</f>
        <v>0</v>
      </c>
      <c r="AQ610" s="16">
        <f>SUMIF(เตรียมส่วนผสม!$C:$C,'รับ-จ่าย ประจำวัน'!$B610,เตรียมส่วนผสม!J:J)+SUMIF(กวนไส้!$C:$C,'รับ-จ่าย ประจำวัน'!$B610,กวนไส้!J:J)+SUMIF(ผลิต1!$C:$C,'รับ-จ่าย ประจำวัน'!$B610,ผลิต1!J:J)+SUMIF(ผลิต2!$C:$C,'รับ-จ่าย ประจำวัน'!$B610,ผลิต2!J:J)+SUMIF(เส้นแต่งหน้าขนมเค้ก!$C:$C,'รับ-จ่าย ประจำวัน'!$B610,เส้นแต่งหน้าขนมเค้ก!J:J)+SUMIF(แพ็ค!$C:$C,'รับ-จ่าย ประจำวัน'!$B610,แพ็ค!J:J)+SUMIF(ธุรการ!$C:$C,'รับ-จ่าย ประจำวัน'!$B610,ธุรการ!J:J)+SUMIF(เส้นแต่งหน้าขนมปัง!$C:$C,'รับ-จ่าย ประจำวัน'!$B610,เส้นแต่งหน้าขนมปัง!J:J)+SUMIF('วางแผนBC,CJ'!$C:$C,'รับ-จ่าย ประจำวัน'!$B610,'วางแผนBC,CJ'!J:J)+SUMIF(RD!$C:$C,'รับ-จ่าย ประจำวัน'!$B610,RD!J:J)+SUMIF('FG,ออนไล,คัดแยก'!$C:$C,'รับ-จ่าย ประจำวัน'!$B610,'FG,ออนไล,คัดแยก'!J:J)</f>
        <v>0</v>
      </c>
      <c r="AR610" s="16">
        <f>SUMIF(เตรียมส่วนผสม!$C:$C,'รับ-จ่าย ประจำวัน'!$B610,เตรียมส่วนผสม!K:K)+SUMIF(กวนไส้!$C:$C,'รับ-จ่าย ประจำวัน'!$B610,กวนไส้!K:K)+SUMIF(ผลิต1!$C:$C,'รับ-จ่าย ประจำวัน'!$B610,ผลิต1!K:K)+SUMIF(ผลิต2!$C:$C,'รับ-จ่าย ประจำวัน'!$B610,ผลิต2!K:K)+SUMIF(เส้นแต่งหน้าขนมเค้ก!$C:$C,'รับ-จ่าย ประจำวัน'!$B610,เส้นแต่งหน้าขนมเค้ก!K:K)+SUMIF(แพ็ค!$C:$C,'รับ-จ่าย ประจำวัน'!$B610,แพ็ค!K:K)+SUMIF(ธุรการ!$C:$C,'รับ-จ่าย ประจำวัน'!$B610,ธุรการ!K:K)+SUMIF(เส้นแต่งหน้าขนมปัง!$C:$C,'รับ-จ่าย ประจำวัน'!$B610,เส้นแต่งหน้าขนมปัง!K:K)+SUMIF('วางแผนBC,CJ'!$C:$C,'รับ-จ่าย ประจำวัน'!$B610,'วางแผนBC,CJ'!K:K)+SUMIF(RD!$C:$C,'รับ-จ่าย ประจำวัน'!$B610,RD!K:K)+SUMIF('FG,ออนไล,คัดแยก'!$C:$C,'รับ-จ่าย ประจำวัน'!$B610,'FG,ออนไล,คัดแยก'!K:K)</f>
        <v>0</v>
      </c>
      <c r="AS610" s="16">
        <f>SUMIF(เตรียมส่วนผสม!$C:$C,'รับ-จ่าย ประจำวัน'!$B610,เตรียมส่วนผสม!L:L)+SUMIF(กวนไส้!$C:$C,'รับ-จ่าย ประจำวัน'!$B610,กวนไส้!L:L)+SUMIF(ผลิต1!$C:$C,'รับ-จ่าย ประจำวัน'!$B610,ผลิต1!L:L)+SUMIF(ผลิต2!$C:$C,'รับ-จ่าย ประจำวัน'!$B610,ผลิต2!L:L)+SUMIF(เส้นแต่งหน้าขนมเค้ก!$C:$C,'รับ-จ่าย ประจำวัน'!$B610,เส้นแต่งหน้าขนมเค้ก!L:L)+SUMIF(แพ็ค!$C:$C,'รับ-จ่าย ประจำวัน'!$B610,แพ็ค!L:L)+SUMIF(ธุรการ!$C:$C,'รับ-จ่าย ประจำวัน'!$B610,ธุรการ!L:L)+SUMIF(เส้นแต่งหน้าขนมปัง!$C:$C,'รับ-จ่าย ประจำวัน'!$B610,เส้นแต่งหน้าขนมปัง!L:L)+SUMIF('วางแผนBC,CJ'!$C:$C,'รับ-จ่าย ประจำวัน'!$B610,'วางแผนBC,CJ'!L:L)+SUMIF(RD!$C:$C,'รับ-จ่าย ประจำวัน'!$B610,RD!L:L)+SUMIF('FG,ออนไล,คัดแยก'!$C:$C,'รับ-จ่าย ประจำวัน'!$B610,'FG,ออนไล,คัดแยก'!L:L)</f>
        <v>0</v>
      </c>
      <c r="AT610" s="16">
        <f>SUMIF(เตรียมส่วนผสม!$C:$C,'รับ-จ่าย ประจำวัน'!$B610,เตรียมส่วนผสม!M:M)+SUMIF(กวนไส้!$C:$C,'รับ-จ่าย ประจำวัน'!$B610,กวนไส้!M:M)+SUMIF(ผลิต1!$C:$C,'รับ-จ่าย ประจำวัน'!$B610,ผลิต1!M:M)+SUMIF(ผลิต2!$C:$C,'รับ-จ่าย ประจำวัน'!$B610,ผลิต2!M:M)+SUMIF(เส้นแต่งหน้าขนมเค้ก!$C:$C,'รับ-จ่าย ประจำวัน'!$B610,เส้นแต่งหน้าขนมเค้ก!M:M)+SUMIF(แพ็ค!$C:$C,'รับ-จ่าย ประจำวัน'!$B610,แพ็ค!M:M)+SUMIF(ธุรการ!$C:$C,'รับ-จ่าย ประจำวัน'!$B610,ธุรการ!M:M)+SUMIF(เส้นแต่งหน้าขนมปัง!$C:$C,'รับ-จ่าย ประจำวัน'!$B610,เส้นแต่งหน้าขนมปัง!M:M)+SUMIF('วางแผนBC,CJ'!$C:$C,'รับ-จ่าย ประจำวัน'!$B610,'วางแผนBC,CJ'!M:M)+SUMIF(RD!$C:$C,'รับ-จ่าย ประจำวัน'!$B610,RD!M:M)+SUMIF('FG,ออนไล,คัดแยก'!$C:$C,'รับ-จ่าย ประจำวัน'!$B610,'FG,ออนไล,คัดแยก'!M:M)</f>
        <v>0</v>
      </c>
      <c r="AU610" s="16">
        <f>SUMIF(เตรียมส่วนผสม!$C:$C,'รับ-จ่าย ประจำวัน'!$B610,เตรียมส่วนผสม!N:N)+SUMIF(กวนไส้!$C:$C,'รับ-จ่าย ประจำวัน'!$B610,กวนไส้!N:N)+SUMIF(ผลิต1!$C:$C,'รับ-จ่าย ประจำวัน'!$B610,ผลิต1!N:N)+SUMIF(ผลิต2!$C:$C,'รับ-จ่าย ประจำวัน'!$B610,ผลิต2!N:N)+SUMIF(เส้นแต่งหน้าขนมเค้ก!$C:$C,'รับ-จ่าย ประจำวัน'!$B610,เส้นแต่งหน้าขนมเค้ก!N:N)+SUMIF(แพ็ค!$C:$C,'รับ-จ่าย ประจำวัน'!$B610,แพ็ค!N:N)+SUMIF(ธุรการ!$C:$C,'รับ-จ่าย ประจำวัน'!$B610,ธุรการ!N:N)+SUMIF(เส้นแต่งหน้าขนมปัง!$C:$C,'รับ-จ่าย ประจำวัน'!$B610,เส้นแต่งหน้าขนมปัง!N:N)+SUMIF('วางแผนBC,CJ'!$C:$C,'รับ-จ่าย ประจำวัน'!$B610,'วางแผนBC,CJ'!N:N)+SUMIF(RD!$C:$C,'รับ-จ่าย ประจำวัน'!$B610,RD!N:N)+SUMIF('FG,ออนไล,คัดแยก'!$C:$C,'รับ-จ่าย ประจำวัน'!$B610,'FG,ออนไล,คัดแยก'!N:N)</f>
        <v>0</v>
      </c>
      <c r="AV610" s="16">
        <f>SUMIF(เตรียมส่วนผสม!$C:$C,'รับ-จ่าย ประจำวัน'!$B610,เตรียมส่วนผสม!O:O)+SUMIF(กวนไส้!$C:$C,'รับ-จ่าย ประจำวัน'!$B610,กวนไส้!O:O)+SUMIF(ผลิต1!$C:$C,'รับ-จ่าย ประจำวัน'!$B610,ผลิต1!O:O)+SUMIF(ผลิต2!$C:$C,'รับ-จ่าย ประจำวัน'!$B610,ผลิต2!O:O)+SUMIF(เส้นแต่งหน้าขนมเค้ก!$C:$C,'รับ-จ่าย ประจำวัน'!$B610,เส้นแต่งหน้าขนมเค้ก!O:O)+SUMIF(แพ็ค!$C:$C,'รับ-จ่าย ประจำวัน'!$B610,แพ็ค!O:O)+SUMIF(ธุรการ!$C:$C,'รับ-จ่าย ประจำวัน'!$B610,ธุรการ!O:O)+SUMIF(เส้นแต่งหน้าขนมปัง!$C:$C,'รับ-จ่าย ประจำวัน'!$B610,เส้นแต่งหน้าขนมปัง!O:O)+SUMIF('วางแผนBC,CJ'!$C:$C,'รับ-จ่าย ประจำวัน'!$B610,'วางแผนBC,CJ'!O:O)+SUMIF(RD!$C:$C,'รับ-จ่าย ประจำวัน'!$B610,RD!O:O)+SUMIF('FG,ออนไล,คัดแยก'!$C:$C,'รับ-จ่าย ประจำวัน'!$B610,'FG,ออนไล,คัดแยก'!O:O)</f>
        <v>0</v>
      </c>
      <c r="AW610" s="16">
        <f>SUMIF(เตรียมส่วนผสม!$C:$C,'รับ-จ่าย ประจำวัน'!$B610,เตรียมส่วนผสม!P:P)+SUMIF(กวนไส้!$C:$C,'รับ-จ่าย ประจำวัน'!$B610,กวนไส้!P:P)+SUMIF(ผลิต1!$C:$C,'รับ-จ่าย ประจำวัน'!$B610,ผลิต1!P:P)+SUMIF(ผลิต2!$C:$C,'รับ-จ่าย ประจำวัน'!$B610,ผลิต2!P:P)+SUMIF(เส้นแต่งหน้าขนมเค้ก!$C:$C,'รับ-จ่าย ประจำวัน'!$B610,เส้นแต่งหน้าขนมเค้ก!P:P)+SUMIF(แพ็ค!$C:$C,'รับ-จ่าย ประจำวัน'!$B610,แพ็ค!P:P)+SUMIF(ธุรการ!$C:$C,'รับ-จ่าย ประจำวัน'!$B610,ธุรการ!P:P)+SUMIF(เส้นแต่งหน้าขนมปัง!$C:$C,'รับ-จ่าย ประจำวัน'!$B610,เส้นแต่งหน้าขนมปัง!P:P)+SUMIF('วางแผนBC,CJ'!$C:$C,'รับ-จ่าย ประจำวัน'!$B610,'วางแผนBC,CJ'!P:P)+SUMIF(RD!$C:$C,'รับ-จ่าย ประจำวัน'!$B610,RD!P:P)+SUMIF('FG,ออนไล,คัดแยก'!$C:$C,'รับ-จ่าย ประจำวัน'!$B610,'FG,ออนไล,คัดแยก'!P:P)</f>
        <v>300</v>
      </c>
      <c r="AX610" s="16">
        <f>SUMIF(เตรียมส่วนผสม!$C:$C,'รับ-จ่าย ประจำวัน'!$B610,เตรียมส่วนผสม!Q:Q)+SUMIF(กวนไส้!$C:$C,'รับ-จ่าย ประจำวัน'!$B610,กวนไส้!Q:Q)+SUMIF(ผลิต1!$C:$C,'รับ-จ่าย ประจำวัน'!$B610,ผลิต1!Q:Q)+SUMIF(ผลิต2!$C:$C,'รับ-จ่าย ประจำวัน'!$B610,ผลิต2!Q:Q)+SUMIF(เส้นแต่งหน้าขนมเค้ก!$C:$C,'รับ-จ่าย ประจำวัน'!$B610,เส้นแต่งหน้าขนมเค้ก!Q:Q)+SUMIF(แพ็ค!$C:$C,'รับ-จ่าย ประจำวัน'!$B610,แพ็ค!Q:Q)+SUMIF(ธุรการ!$C:$C,'รับ-จ่าย ประจำวัน'!$B610,ธุรการ!Q:Q)+SUMIF(เส้นแต่งหน้าขนมปัง!$C:$C,'รับ-จ่าย ประจำวัน'!$B610,เส้นแต่งหน้าขนมปัง!Q:Q)+SUMIF('วางแผนBC,CJ'!$C:$C,'รับ-จ่าย ประจำวัน'!$B610,'วางแผนBC,CJ'!Q:Q)+SUMIF(RD!$C:$C,'รับ-จ่าย ประจำวัน'!$B610,RD!Q:Q)+SUMIF('FG,ออนไล,คัดแยก'!$C:$C,'รับ-จ่าย ประจำวัน'!$B610,'FG,ออนไล,คัดแยก'!Q:Q)</f>
        <v>0</v>
      </c>
      <c r="AY610" s="16">
        <f>SUMIF(เตรียมส่วนผสม!$C:$C,'รับ-จ่าย ประจำวัน'!$B610,เตรียมส่วนผสม!R:R)+SUMIF(กวนไส้!$C:$C,'รับ-จ่าย ประจำวัน'!$B610,กวนไส้!R:R)+SUMIF(ผลิต1!$C:$C,'รับ-จ่าย ประจำวัน'!$B610,ผลิต1!R:R)+SUMIF(ผลิต2!$C:$C,'รับ-จ่าย ประจำวัน'!$B610,ผลิต2!R:R)+SUMIF(เส้นแต่งหน้าขนมเค้ก!$C:$C,'รับ-จ่าย ประจำวัน'!$B610,เส้นแต่งหน้าขนมเค้ก!R:R)+SUMIF(แพ็ค!$C:$C,'รับ-จ่าย ประจำวัน'!$B610,แพ็ค!R:R)+SUMIF(ธุรการ!$C:$C,'รับ-จ่าย ประจำวัน'!$B610,ธุรการ!R:R)+SUMIF(เส้นแต่งหน้าขนมปัง!$C:$C,'รับ-จ่าย ประจำวัน'!$B610,เส้นแต่งหน้าขนมปัง!R:R)+SUMIF('วางแผนBC,CJ'!$C:$C,'รับ-จ่าย ประจำวัน'!$B610,'วางแผนBC,CJ'!R:R)+SUMIF(RD!$C:$C,'รับ-จ่าย ประจำวัน'!$B610,RD!R:R)+SUMIF('FG,ออนไล,คัดแยก'!$C:$C,'รับ-จ่าย ประจำวัน'!$B610,'FG,ออนไล,คัดแยก'!R:R)</f>
        <v>0</v>
      </c>
      <c r="AZ610" s="16">
        <f>SUMIF(เตรียมส่วนผสม!$C:$C,'รับ-จ่าย ประจำวัน'!$B610,เตรียมส่วนผสม!S:S)+SUMIF(กวนไส้!$C:$C,'รับ-จ่าย ประจำวัน'!$B610,กวนไส้!S:S)+SUMIF(ผลิต1!$C:$C,'รับ-จ่าย ประจำวัน'!$B610,ผลิต1!S:S)+SUMIF(ผลิต2!$C:$C,'รับ-จ่าย ประจำวัน'!$B610,ผลิต2!S:S)+SUMIF(เส้นแต่งหน้าขนมเค้ก!$C:$C,'รับ-จ่าย ประจำวัน'!$B610,เส้นแต่งหน้าขนมเค้ก!S:S)+SUMIF(แพ็ค!$C:$C,'รับ-จ่าย ประจำวัน'!$B610,แพ็ค!S:S)+SUMIF(ธุรการ!$C:$C,'รับ-จ่าย ประจำวัน'!$B610,ธุรการ!S:S)+SUMIF(เส้นแต่งหน้าขนมปัง!$C:$C,'รับ-จ่าย ประจำวัน'!$B610,เส้นแต่งหน้าขนมปัง!S:S)+SUMIF('วางแผนBC,CJ'!$C:$C,'รับ-จ่าย ประจำวัน'!$B610,'วางแผนBC,CJ'!S:S)+SUMIF(RD!$C:$C,'รับ-จ่าย ประจำวัน'!$B610,RD!S:S)+SUMIF('FG,ออนไล,คัดแยก'!$C:$C,'รับ-จ่าย ประจำวัน'!$B610,'FG,ออนไล,คัดแยก'!S:S)</f>
        <v>600</v>
      </c>
      <c r="BA610" s="16">
        <f>SUMIF(เตรียมส่วนผสม!$C:$C,'รับ-จ่าย ประจำวัน'!$B610,เตรียมส่วนผสม!T:T)+SUMIF(กวนไส้!$C:$C,'รับ-จ่าย ประจำวัน'!$B610,กวนไส้!T:T)+SUMIF(ผลิต1!$C:$C,'รับ-จ่าย ประจำวัน'!$B610,ผลิต1!T:T)+SUMIF(ผลิต2!$C:$C,'รับ-จ่าย ประจำวัน'!$B610,ผลิต2!T:T)+SUMIF(เส้นแต่งหน้าขนมเค้ก!$C:$C,'รับ-จ่าย ประจำวัน'!$B610,เส้นแต่งหน้าขนมเค้ก!T:T)+SUMIF(แพ็ค!$C:$C,'รับ-จ่าย ประจำวัน'!$B610,แพ็ค!T:T)+SUMIF(ธุรการ!$C:$C,'รับ-จ่าย ประจำวัน'!$B610,ธุรการ!T:T)+SUMIF(เส้นแต่งหน้าขนมปัง!$C:$C,'รับ-จ่าย ประจำวัน'!$B610,เส้นแต่งหน้าขนมปัง!T:T)+SUMIF('วางแผนBC,CJ'!$C:$C,'รับ-จ่าย ประจำวัน'!$B610,'วางแผนBC,CJ'!T:T)+SUMIF(RD!$C:$C,'รับ-จ่าย ประจำวัน'!$B610,RD!T:T)+SUMIF('FG,ออนไล,คัดแยก'!$C:$C,'รับ-จ่าย ประจำวัน'!$B610,'FG,ออนไล,คัดแยก'!T:T)</f>
        <v>0</v>
      </c>
      <c r="BB610" s="16">
        <f>SUMIF(เตรียมส่วนผสม!$C:$C,'รับ-จ่าย ประจำวัน'!$B610,เตรียมส่วนผสม!U:U)+SUMIF(กวนไส้!$C:$C,'รับ-จ่าย ประจำวัน'!$B610,กวนไส้!U:U)+SUMIF(ผลิต1!$C:$C,'รับ-จ่าย ประจำวัน'!$B610,ผลิต1!U:U)+SUMIF(ผลิต2!$C:$C,'รับ-จ่าย ประจำวัน'!$B610,ผลิต2!U:U)+SUMIF(เส้นแต่งหน้าขนมเค้ก!$C:$C,'รับ-จ่าย ประจำวัน'!$B610,เส้นแต่งหน้าขนมเค้ก!U:U)+SUMIF(แพ็ค!$C:$C,'รับ-จ่าย ประจำวัน'!$B610,แพ็ค!U:U)+SUMIF(ธุรการ!$C:$C,'รับ-จ่าย ประจำวัน'!$B610,ธุรการ!U:U)+SUMIF(เส้นแต่งหน้าขนมปัง!$C:$C,'รับ-จ่าย ประจำวัน'!$B610,เส้นแต่งหน้าขนมปัง!U:U)+SUMIF('วางแผนBC,CJ'!$C:$C,'รับ-จ่าย ประจำวัน'!$B610,'วางแผนBC,CJ'!U:U)+SUMIF(RD!$C:$C,'รับ-จ่าย ประจำวัน'!$B610,RD!U:U)+SUMIF('FG,ออนไล,คัดแยก'!$C:$C,'รับ-จ่าย ประจำวัน'!$B610,'FG,ออนไล,คัดแยก'!U:U)</f>
        <v>0</v>
      </c>
      <c r="BC610" s="16">
        <f>SUMIF(เตรียมส่วนผสม!$C:$C,'รับ-จ่าย ประจำวัน'!$B610,เตรียมส่วนผสม!V:V)+SUMIF(กวนไส้!$C:$C,'รับ-จ่าย ประจำวัน'!$B610,กวนไส้!V:V)+SUMIF(ผลิต1!$C:$C,'รับ-จ่าย ประจำวัน'!$B610,ผลิต1!V:V)+SUMIF(ผลิต2!$C:$C,'รับ-จ่าย ประจำวัน'!$B610,ผลิต2!V:V)+SUMIF(เส้นแต่งหน้าขนมเค้ก!$C:$C,'รับ-จ่าย ประจำวัน'!$B610,เส้นแต่งหน้าขนมเค้ก!V:V)+SUMIF(แพ็ค!$C:$C,'รับ-จ่าย ประจำวัน'!$B610,แพ็ค!V:V)+SUMIF(ธุรการ!$C:$C,'รับ-จ่าย ประจำวัน'!$B610,ธุรการ!V:V)+SUMIF(เส้นแต่งหน้าขนมปัง!$C:$C,'รับ-จ่าย ประจำวัน'!$B610,เส้นแต่งหน้าขนมปัง!V:V)+SUMIF('วางแผนBC,CJ'!$C:$C,'รับ-จ่าย ประจำวัน'!$B610,'วางแผนBC,CJ'!V:V)+SUMIF(RD!$C:$C,'รับ-จ่าย ประจำวัน'!$B610,RD!V:V)+SUMIF('FG,ออนไล,คัดแยก'!$C:$C,'รับ-จ่าย ประจำวัน'!$B610,'FG,ออนไล,คัดแยก'!V:V)</f>
        <v>0</v>
      </c>
      <c r="BD610" s="16">
        <f>SUMIF(เตรียมส่วนผสม!$C:$C,'รับ-จ่าย ประจำวัน'!$B610,เตรียมส่วนผสม!W:W)+SUMIF(กวนไส้!$C:$C,'รับ-จ่าย ประจำวัน'!$B610,กวนไส้!W:W)+SUMIF(ผลิต1!$C:$C,'รับ-จ่าย ประจำวัน'!$B610,ผลิต1!W:W)+SUMIF(ผลิต2!$C:$C,'รับ-จ่าย ประจำวัน'!$B610,ผลิต2!W:W)+SUMIF(เส้นแต่งหน้าขนมเค้ก!$C:$C,'รับ-จ่าย ประจำวัน'!$B610,เส้นแต่งหน้าขนมเค้ก!W:W)+SUMIF(แพ็ค!$C:$C,'รับ-จ่าย ประจำวัน'!$B610,แพ็ค!W:W)+SUMIF(ธุรการ!$C:$C,'รับ-จ่าย ประจำวัน'!$B610,ธุรการ!W:W)+SUMIF(เส้นแต่งหน้าขนมปัง!$C:$C,'รับ-จ่าย ประจำวัน'!$B610,เส้นแต่งหน้าขนมปัง!W:W)+SUMIF('วางแผนBC,CJ'!$C:$C,'รับ-จ่าย ประจำวัน'!$B610,'วางแผนBC,CJ'!W:W)+SUMIF(RD!$C:$C,'รับ-จ่าย ประจำวัน'!$B610,RD!W:W)+SUMIF('FG,ออนไล,คัดแยก'!$C:$C,'รับ-จ่าย ประจำวัน'!$B610,'FG,ออนไล,คัดแยก'!W:W)</f>
        <v>0</v>
      </c>
      <c r="BE610" s="16">
        <f>SUMIF(เตรียมส่วนผสม!$C:$C,'รับ-จ่าย ประจำวัน'!$B610,เตรียมส่วนผสม!X:X)+SUMIF(กวนไส้!$C:$C,'รับ-จ่าย ประจำวัน'!$B610,กวนไส้!X:X)+SUMIF(ผลิต1!$C:$C,'รับ-จ่าย ประจำวัน'!$B610,ผลิต1!X:X)+SUMIF(ผลิต2!$C:$C,'รับ-จ่าย ประจำวัน'!$B610,ผลิต2!X:X)+SUMIF(เส้นแต่งหน้าขนมเค้ก!$C:$C,'รับ-จ่าย ประจำวัน'!$B610,เส้นแต่งหน้าขนมเค้ก!X:X)+SUMIF(แพ็ค!$C:$C,'รับ-จ่าย ประจำวัน'!$B610,แพ็ค!X:X)+SUMIF(ธุรการ!$C:$C,'รับ-จ่าย ประจำวัน'!$B610,ธุรการ!X:X)+SUMIF(เส้นแต่งหน้าขนมปัง!$C:$C,'รับ-จ่าย ประจำวัน'!$B610,เส้นแต่งหน้าขนมปัง!X:X)+SUMIF('วางแผนBC,CJ'!$C:$C,'รับ-จ่าย ประจำวัน'!$B610,'วางแผนBC,CJ'!X:X)+SUMIF(RD!$C:$C,'รับ-จ่าย ประจำวัน'!$B610,RD!X:X)+SUMIF('FG,ออนไล,คัดแยก'!$C:$C,'รับ-จ่าย ประจำวัน'!$B610,'FG,ออนไล,คัดแยก'!X:X)</f>
        <v>0</v>
      </c>
      <c r="BF610" s="16">
        <f>SUMIF(เตรียมส่วนผสม!$C:$C,'รับ-จ่าย ประจำวัน'!$B610,เตรียมส่วนผสม!Y:Y)+SUMIF(กวนไส้!$C:$C,'รับ-จ่าย ประจำวัน'!$B610,กวนไส้!Y:Y)+SUMIF(ผลิต1!$C:$C,'รับ-จ่าย ประจำวัน'!$B610,ผลิต1!Y:Y)+SUMIF(ผลิต2!$C:$C,'รับ-จ่าย ประจำวัน'!$B610,ผลิต2!Y:Y)+SUMIF(เส้นแต่งหน้าขนมเค้ก!$C:$C,'รับ-จ่าย ประจำวัน'!$B610,เส้นแต่งหน้าขนมเค้ก!Y:Y)+SUMIF(แพ็ค!$C:$C,'รับ-จ่าย ประจำวัน'!$B610,แพ็ค!Y:Y)+SUMIF(ธุรการ!$C:$C,'รับ-จ่าย ประจำวัน'!$B610,ธุรการ!Y:Y)+SUMIF(เส้นแต่งหน้าขนมปัง!$C:$C,'รับ-จ่าย ประจำวัน'!$B610,เส้นแต่งหน้าขนมปัง!Y:Y)+SUMIF('วางแผนBC,CJ'!$C:$C,'รับ-จ่าย ประจำวัน'!$B610,'วางแผนBC,CJ'!Y:Y)+SUMIF(RD!$C:$C,'รับ-จ่าย ประจำวัน'!$B610,RD!Y:Y)+SUMIF('FG,ออนไล,คัดแยก'!$C:$C,'รับ-จ่าย ประจำวัน'!$B610,'FG,ออนไล,คัดแยก'!Y:Y)</f>
        <v>0</v>
      </c>
      <c r="BG610" s="16">
        <f>SUMIF(เตรียมส่วนผสม!$C:$C,'รับ-จ่าย ประจำวัน'!$B610,เตรียมส่วนผสม!Z:Z)+SUMIF(กวนไส้!$C:$C,'รับ-จ่าย ประจำวัน'!$B610,กวนไส้!Z:Z)+SUMIF(ผลิต1!$C:$C,'รับ-จ่าย ประจำวัน'!$B610,ผลิต1!Z:Z)+SUMIF(ผลิต2!$C:$C,'รับ-จ่าย ประจำวัน'!$B610,ผลิต2!Z:Z)+SUMIF(เส้นแต่งหน้าขนมเค้ก!$C:$C,'รับ-จ่าย ประจำวัน'!$B610,เส้นแต่งหน้าขนมเค้ก!Z:Z)+SUMIF(แพ็ค!$C:$C,'รับ-จ่าย ประจำวัน'!$B610,แพ็ค!Z:Z)+SUMIF(ธุรการ!$C:$C,'รับ-จ่าย ประจำวัน'!$B610,ธุรการ!Z:Z)+SUMIF(เส้นแต่งหน้าขนมปัง!$C:$C,'รับ-จ่าย ประจำวัน'!$B610,เส้นแต่งหน้าขนมปัง!Z:Z)+SUMIF('วางแผนBC,CJ'!$C:$C,'รับ-จ่าย ประจำวัน'!$B610,'วางแผนBC,CJ'!Z:Z)+SUMIF(RD!$C:$C,'รับ-จ่าย ประจำวัน'!$B610,RD!Z:Z)+SUMIF('FG,ออนไล,คัดแยก'!$C:$C,'รับ-จ่าย ประจำวัน'!$B610,'FG,ออนไล,คัดแยก'!Z:Z)</f>
        <v>0</v>
      </c>
      <c r="BH610" s="16">
        <f>SUMIF(เตรียมส่วนผสม!$C:$C,'รับ-จ่าย ประจำวัน'!$B610,เตรียมส่วนผสม!AA:AA)+SUMIF(กวนไส้!$C:$C,'รับ-จ่าย ประจำวัน'!$B610,กวนไส้!AA:AA)+SUMIF(ผลิต1!$C:$C,'รับ-จ่าย ประจำวัน'!$B610,ผลิต1!AA:AA)+SUMIF(ผลิต2!$C:$C,'รับ-จ่าย ประจำวัน'!$B610,ผลิต2!AA:AA)+SUMIF(เส้นแต่งหน้าขนมเค้ก!$C:$C,'รับ-จ่าย ประจำวัน'!$B610,เส้นแต่งหน้าขนมเค้ก!AA:AA)+SUMIF(แพ็ค!$C:$C,'รับ-จ่าย ประจำวัน'!$B610,แพ็ค!AA:AA)+SUMIF(ธุรการ!$C:$C,'รับ-จ่าย ประจำวัน'!$B610,ธุรการ!AA:AA)+SUMIF(เส้นแต่งหน้าขนมปัง!$C:$C,'รับ-จ่าย ประจำวัน'!$B610,เส้นแต่งหน้าขนมปัง!AA:AA)+SUMIF('วางแผนBC,CJ'!$C:$C,'รับ-จ่าย ประจำวัน'!$B610,'วางแผนBC,CJ'!AA:AA)+SUMIF(RD!$C:$C,'รับ-จ่าย ประจำวัน'!$B610,RD!AA:AA)+SUMIF('FG,ออนไล,คัดแยก'!$C:$C,'รับ-จ่าย ประจำวัน'!$B610,'FG,ออนไล,คัดแยก'!AA:AA)</f>
        <v>0</v>
      </c>
      <c r="BI610" s="16">
        <f>SUMIF(เตรียมส่วนผสม!$C:$C,'รับ-จ่าย ประจำวัน'!$B610,เตรียมส่วนผสม!AB:AB)+SUMIF(กวนไส้!$C:$C,'รับ-จ่าย ประจำวัน'!$B610,กวนไส้!AB:AB)+SUMIF(ผลิต1!$C:$C,'รับ-จ่าย ประจำวัน'!$B610,ผลิต1!AB:AB)+SUMIF(ผลิต2!$C:$C,'รับ-จ่าย ประจำวัน'!$B610,ผลิต2!AB:AB)+SUMIF(เส้นแต่งหน้าขนมเค้ก!$C:$C,'รับ-จ่าย ประจำวัน'!$B610,เส้นแต่งหน้าขนมเค้ก!AB:AB)+SUMIF(แพ็ค!$C:$C,'รับ-จ่าย ประจำวัน'!$B610,แพ็ค!AB:AB)+SUMIF(ธุรการ!$C:$C,'รับ-จ่าย ประจำวัน'!$B610,ธุรการ!AB:AB)+SUMIF(เส้นแต่งหน้าขนมปัง!$C:$C,'รับ-จ่าย ประจำวัน'!$B610,เส้นแต่งหน้าขนมปัง!AB:AB)+SUMIF('วางแผนBC,CJ'!$C:$C,'รับ-จ่าย ประจำวัน'!$B610,'วางแผนBC,CJ'!AB:AB)+SUMIF(RD!$C:$C,'รับ-จ่าย ประจำวัน'!$B610,RD!AB:AB)+SUMIF('FG,ออนไล,คัดแยก'!$C:$C,'รับ-จ่าย ประจำวัน'!$B610,'FG,ออนไล,คัดแยก'!AB:AB)</f>
        <v>0</v>
      </c>
      <c r="BJ610" s="16">
        <f>SUMIF(เตรียมส่วนผสม!$C:$C,'รับ-จ่าย ประจำวัน'!$B610,เตรียมส่วนผสม!AC:AC)+SUMIF(กวนไส้!$C:$C,'รับ-จ่าย ประจำวัน'!$B610,กวนไส้!AC:AC)+SUMIF(ผลิต1!$C:$C,'รับ-จ่าย ประจำวัน'!$B610,ผลิต1!AC:AC)+SUMIF(ผลิต2!$C:$C,'รับ-จ่าย ประจำวัน'!$B610,ผลิต2!AC:AC)+SUMIF(เส้นแต่งหน้าขนมเค้ก!$C:$C,'รับ-จ่าย ประจำวัน'!$B610,เส้นแต่งหน้าขนมเค้ก!AC:AC)+SUMIF(แพ็ค!$C:$C,'รับ-จ่าย ประจำวัน'!$B610,แพ็ค!AC:AC)+SUMIF(ธุรการ!$C:$C,'รับ-จ่าย ประจำวัน'!$B610,ธุรการ!AC:AC)+SUMIF(เส้นแต่งหน้าขนมปัง!$C:$C,'รับ-จ่าย ประจำวัน'!$B610,เส้นแต่งหน้าขนมปัง!AC:AC)+SUMIF('วางแผนBC,CJ'!$C:$C,'รับ-จ่าย ประจำวัน'!$B610,'วางแผนBC,CJ'!AC:AC)+SUMIF(RD!$C:$C,'รับ-จ่าย ประจำวัน'!$B610,RD!AC:AC)+SUMIF('FG,ออนไล,คัดแยก'!$C:$C,'รับ-จ่าย ประจำวัน'!$B610,'FG,ออนไล,คัดแยก'!AC:AC)</f>
        <v>600</v>
      </c>
      <c r="BK610" s="16">
        <f>SUMIF(เตรียมส่วนผสม!$C:$C,'รับ-จ่าย ประจำวัน'!$B610,เตรียมส่วนผสม!AD:AD)+SUMIF(กวนไส้!$C:$C,'รับ-จ่าย ประจำวัน'!$B610,กวนไส้!AD:AD)+SUMIF(ผลิต1!$C:$C,'รับ-จ่าย ประจำวัน'!$B610,ผลิต1!AD:AD)+SUMIF(ผลิต2!$C:$C,'รับ-จ่าย ประจำวัน'!$B610,ผลิต2!AD:AD)+SUMIF(เส้นแต่งหน้าขนมเค้ก!$C:$C,'รับ-จ่าย ประจำวัน'!$B610,เส้นแต่งหน้าขนมเค้ก!AD:AD)+SUMIF(แพ็ค!$C:$C,'รับ-จ่าย ประจำวัน'!$B610,แพ็ค!AD:AD)+SUMIF(ธุรการ!$C:$C,'รับ-จ่าย ประจำวัน'!$B610,ธุรการ!AD:AD)+SUMIF(เส้นแต่งหน้าขนมปัง!$C:$C,'รับ-จ่าย ประจำวัน'!$B610,เส้นแต่งหน้าขนมปัง!AD:AD)+SUMIF('วางแผนBC,CJ'!$C:$C,'รับ-จ่าย ประจำวัน'!$B610,'วางแผนBC,CJ'!AD:AD)+SUMIF(RD!$C:$C,'รับ-จ่าย ประจำวัน'!$B610,RD!AD:AD)+SUMIF('FG,ออนไล,คัดแยก'!$C:$C,'รับ-จ่าย ประจำวัน'!$B610,'FG,ออนไล,คัดแยก'!AD:AD)</f>
        <v>0</v>
      </c>
      <c r="BL610" s="16">
        <f>SUMIF(เตรียมส่วนผสม!$C:$C,'รับ-จ่าย ประจำวัน'!$B610,เตรียมส่วนผสม!AE:AE)+SUMIF(กวนไส้!$C:$C,'รับ-จ่าย ประจำวัน'!$B610,กวนไส้!AE:AE)+SUMIF(ผลิต1!$C:$C,'รับ-จ่าย ประจำวัน'!$B610,ผลิต1!AE:AE)+SUMIF(ผลิต2!$C:$C,'รับ-จ่าย ประจำวัน'!$B610,ผลิต2!AE:AE)+SUMIF(เส้นแต่งหน้าขนมเค้ก!$C:$C,'รับ-จ่าย ประจำวัน'!$B610,เส้นแต่งหน้าขนมเค้ก!AE:AE)+SUMIF(แพ็ค!$C:$C,'รับ-จ่าย ประจำวัน'!$B610,แพ็ค!AE:AE)+SUMIF(ธุรการ!$C:$C,'รับ-จ่าย ประจำวัน'!$B610,ธุรการ!AE:AE)+SUMIF(เส้นแต่งหน้าขนมปัง!$C:$C,'รับ-จ่าย ประจำวัน'!$B610,เส้นแต่งหน้าขนมปัง!AE:AE)+SUMIF('วางแผนBC,CJ'!$C:$C,'รับ-จ่าย ประจำวัน'!$B610,'วางแผนBC,CJ'!AE:AE)+SUMIF(RD!$C:$C,'รับ-จ่าย ประจำวัน'!$B610,RD!AE:AE)+SUMIF('FG,ออนไล,คัดแยก'!$C:$C,'รับ-จ่าย ประจำวัน'!$B610,'FG,ออนไล,คัดแยก'!AE:AE)</f>
        <v>0</v>
      </c>
      <c r="BM610" s="16">
        <f>SUMIF(เตรียมส่วนผสม!$C:$C,'รับ-จ่าย ประจำวัน'!$B610,เตรียมส่วนผสม!AF:AF)+SUMIF(กวนไส้!$C:$C,'รับ-จ่าย ประจำวัน'!$B610,กวนไส้!AF:AF)+SUMIF(ผลิต1!$C:$C,'รับ-จ่าย ประจำวัน'!$B610,ผลิต1!AF:AF)+SUMIF(ผลิต2!$C:$C,'รับ-จ่าย ประจำวัน'!$B610,ผลิต2!AF:AF)+SUMIF(เส้นแต่งหน้าขนมเค้ก!$C:$C,'รับ-จ่าย ประจำวัน'!$B610,เส้นแต่งหน้าขนมเค้ก!AF:AF)+SUMIF(แพ็ค!$C:$C,'รับ-จ่าย ประจำวัน'!$B610,แพ็ค!AF:AF)+SUMIF(ธุรการ!$C:$C,'รับ-จ่าย ประจำวัน'!$B610,ธุรการ!AF:AF)+SUMIF(เส้นแต่งหน้าขนมปัง!$C:$C,'รับ-จ่าย ประจำวัน'!$B610,เส้นแต่งหน้าขนมปัง!AF:AF)+SUMIF('วางแผนBC,CJ'!$C:$C,'รับ-จ่าย ประจำวัน'!$B610,'วางแผนBC,CJ'!AF:AF)+SUMIF(RD!$C:$C,'รับ-จ่าย ประจำวัน'!$B610,RD!AF:AF)+SUMIF('FG,ออนไล,คัดแยก'!$C:$C,'รับ-จ่าย ประจำวัน'!$B610,'FG,ออนไล,คัดแยก'!AF:AF)</f>
        <v>0</v>
      </c>
      <c r="BN610" s="16">
        <f>SUMIF(เตรียมส่วนผสม!$C:$C,'รับ-จ่าย ประจำวัน'!$B610,เตรียมส่วนผสม!AG:AG)+SUMIF(กวนไส้!$C:$C,'รับ-จ่าย ประจำวัน'!$B610,กวนไส้!AG:AG)+SUMIF(ผลิต1!$C:$C,'รับ-จ่าย ประจำวัน'!$B610,ผลิต1!AG:AG)+SUMIF(ผลิต2!$C:$C,'รับ-จ่าย ประจำวัน'!$B610,ผลิต2!AG:AG)+SUMIF(เส้นแต่งหน้าขนมเค้ก!$C:$C,'รับ-จ่าย ประจำวัน'!$B610,เส้นแต่งหน้าขนมเค้ก!AG:AG)+SUMIF(แพ็ค!$C:$C,'รับ-จ่าย ประจำวัน'!$B610,แพ็ค!AG:AG)+SUMIF(ธุรการ!$C:$C,'รับ-จ่าย ประจำวัน'!$B610,ธุรการ!AG:AG)+SUMIF(เส้นแต่งหน้าขนมปัง!$C:$C,'รับ-จ่าย ประจำวัน'!$B610,เส้นแต่งหน้าขนมปัง!AG:AG)+SUMIF('วางแผนBC,CJ'!$C:$C,'รับ-จ่าย ประจำวัน'!$B610,'วางแผนBC,CJ'!AG:AG)+SUMIF(RD!$C:$C,'รับ-จ่าย ประจำวัน'!$B610,RD!AG:AG)+SUMIF('FG,ออนไล,คัดแยก'!$C:$C,'รับ-จ่าย ประจำวัน'!$B610,'FG,ออนไล,คัดแยก'!AG:AG)</f>
        <v>0</v>
      </c>
      <c r="BO610" s="16">
        <f>SUMIF(เตรียมส่วนผสม!$C:$C,'รับ-จ่าย ประจำวัน'!$B610,เตรียมส่วนผสม!AH:AH)+SUMIF(กวนไส้!$C:$C,'รับ-จ่าย ประจำวัน'!$B610,กวนไส้!AH:AH)+SUMIF(ผลิต1!$C:$C,'รับ-จ่าย ประจำวัน'!$B610,ผลิต1!AH:AH)+SUMIF(ผลิต2!$C:$C,'รับ-จ่าย ประจำวัน'!$B610,ผลิต2!AH:AH)+SUMIF(เส้นแต่งหน้าขนมเค้ก!$C:$C,'รับ-จ่าย ประจำวัน'!$B610,เส้นแต่งหน้าขนมเค้ก!AH:AH)+SUMIF(แพ็ค!$C:$C,'รับ-จ่าย ประจำวัน'!$B610,แพ็ค!AH:AH)+SUMIF(ธุรการ!$C:$C,'รับ-จ่าย ประจำวัน'!$B610,ธุรการ!AH:AH)+SUMIF(เส้นแต่งหน้าขนมปัง!$C:$C,'รับ-จ่าย ประจำวัน'!$B610,เส้นแต่งหน้าขนมปัง!AH:AH)+SUMIF('วางแผนBC,CJ'!$C:$C,'รับ-จ่าย ประจำวัน'!$B610,'วางแผนBC,CJ'!AH:AH)+SUMIF(RD!$C:$C,'รับ-จ่าย ประจำวัน'!$B610,RD!AH:AH)+SUMIF('FG,ออนไล,คัดแยก'!$C:$C,'รับ-จ่าย ประจำวัน'!$B610,'FG,ออนไล,คัดแยก'!AH:AH)</f>
        <v>0</v>
      </c>
      <c r="BP610" s="16">
        <f>SUMIF(เตรียมส่วนผสม!$C:$C,'รับ-จ่าย ประจำวัน'!$B610,เตรียมส่วนผสม!AI:AI)+SUMIF(กวนไส้!$C:$C,'รับ-จ่าย ประจำวัน'!$B610,กวนไส้!AI:AI)+SUMIF(ผลิต1!$C:$C,'รับ-จ่าย ประจำวัน'!$B610,ผลิต1!AI:AI)+SUMIF(ผลิต2!$C:$C,'รับ-จ่าย ประจำวัน'!$B610,ผลิต2!AI:AI)+SUMIF(เส้นแต่งหน้าขนมเค้ก!$C:$C,'รับ-จ่าย ประจำวัน'!$B610,เส้นแต่งหน้าขนมเค้ก!AI:AI)+SUMIF(แพ็ค!$C:$C,'รับ-จ่าย ประจำวัน'!$B610,แพ็ค!AI:AI)+SUMIF(ธุรการ!$C:$C,'รับ-จ่าย ประจำวัน'!$B610,ธุรการ!AI:AI)+SUMIF(เส้นแต่งหน้าขนมปัง!$C:$C,'รับ-จ่าย ประจำวัน'!$B610,เส้นแต่งหน้าขนมปัง!AI:AI)+SUMIF('วางแผนBC,CJ'!$C:$C,'รับ-จ่าย ประจำวัน'!$B610,'วางแผนBC,CJ'!AI:AI)+SUMIF(RD!$C:$C,'รับ-จ่าย ประจำวัน'!$B610,RD!AI:AI)+SUMIF('FG,ออนไล,คัดแยก'!$C:$C,'รับ-จ่าย ประจำวัน'!$B610,'FG,ออนไล,คัดแยก'!AI:AI)</f>
        <v>0</v>
      </c>
      <c r="BQ610" s="16">
        <f>SUMIF(เตรียมส่วนผสม!$C:$C,'รับ-จ่าย ประจำวัน'!$B610,เตรียมส่วนผสม!AJ:AJ)+SUMIF(กวนไส้!$C:$C,'รับ-จ่าย ประจำวัน'!$B610,กวนไส้!AJ:AJ)+SUMIF(ผลิต1!$C:$C,'รับ-จ่าย ประจำวัน'!$B610,ผลิต1!AJ:AJ)+SUMIF(ผลิต2!$C:$C,'รับ-จ่าย ประจำวัน'!$B610,ผลิต2!AJ:AJ)+SUMIF(เส้นแต่งหน้าขนมเค้ก!$C:$C,'รับ-จ่าย ประจำวัน'!$B610,เส้นแต่งหน้าขนมเค้ก!AJ:AJ)+SUMIF(แพ็ค!$C:$C,'รับ-จ่าย ประจำวัน'!$B610,แพ็ค!AJ:AJ)+SUMIF(ธุรการ!$C:$C,'รับ-จ่าย ประจำวัน'!$B610,ธุรการ!AJ:AJ)+SUMIF(เส้นแต่งหน้าขนมปัง!$C:$C,'รับ-จ่าย ประจำวัน'!$B610,เส้นแต่งหน้าขนมปัง!AJ:AJ)+SUMIF('วางแผนBC,CJ'!$C:$C,'รับ-จ่าย ประจำวัน'!$B610,'วางแผนBC,CJ'!AJ:AJ)+SUMIF(RD!$C:$C,'รับ-จ่าย ประจำวัน'!$B610,RD!AJ:AJ)+SUMIF('FG,ออนไล,คัดแยก'!$C:$C,'รับ-จ่าย ประจำวัน'!$B610,'FG,ออนไล,คัดแยก'!AJ:AJ)</f>
        <v>0</v>
      </c>
      <c r="BR610" s="16">
        <f>SUMIF(เตรียมส่วนผสม!$C:$C,'รับ-จ่าย ประจำวัน'!$B610,เตรียมส่วนผสม!AK:AK)+SUMIF(กวนไส้!$C:$C,'รับ-จ่าย ประจำวัน'!$B610,กวนไส้!AK:AK)+SUMIF(ผลิต1!$C:$C,'รับ-จ่าย ประจำวัน'!$B610,ผลิต1!AK:AK)+SUMIF(ผลิต2!$C:$C,'รับ-จ่าย ประจำวัน'!$B610,ผลิต2!AK:AK)+SUMIF(เส้นแต่งหน้าขนมเค้ก!$C:$C,'รับ-จ่าย ประจำวัน'!$B610,เส้นแต่งหน้าขนมเค้ก!AK:AK)+SUMIF(แพ็ค!$C:$C,'รับ-จ่าย ประจำวัน'!$B610,แพ็ค!AK:AK)+SUMIF(ธุรการ!$C:$C,'รับ-จ่าย ประจำวัน'!$B610,ธุรการ!AK:AK)+SUMIF(เส้นแต่งหน้าขนมปัง!$C:$C,'รับ-จ่าย ประจำวัน'!$B610,เส้นแต่งหน้าขนมปัง!AK:AK)+SUMIF('วางแผนBC,CJ'!$C:$C,'รับ-จ่าย ประจำวัน'!$B610,'วางแผนBC,CJ'!AK:AK)+SUMIF(RD!$C:$C,'รับ-จ่าย ประจำวัน'!$B610,RD!AK:AK)+SUMIF('FG,ออนไล,คัดแยก'!$C:$C,'รับ-จ่าย ประจำวัน'!$B610,'FG,ออนไล,คัดแยก'!AK:AK)</f>
        <v>0</v>
      </c>
      <c r="BS610" s="16">
        <f>SUMIF(เตรียมส่วนผสม!$C:$C,'รับ-จ่าย ประจำวัน'!$B610,เตรียมส่วนผสม!AL:AL)+SUMIF(กวนไส้!$C:$C,'รับ-จ่าย ประจำวัน'!$B610,กวนไส้!AL:AL)+SUMIF(ผลิต1!$C:$C,'รับ-จ่าย ประจำวัน'!$B610,ผลิต1!AL:AL)+SUMIF(ผลิต2!$C:$C,'รับ-จ่าย ประจำวัน'!$B610,ผลิต2!AL:AL)+SUMIF(เส้นแต่งหน้าขนมเค้ก!$C:$C,'รับ-จ่าย ประจำวัน'!$B610,เส้นแต่งหน้าขนมเค้ก!AL:AL)+SUMIF(แพ็ค!$C:$C,'รับ-จ่าย ประจำวัน'!$B610,แพ็ค!AL:AL)+SUMIF(ธุรการ!$C:$C,'รับ-จ่าย ประจำวัน'!$B610,ธุรการ!AL:AL)+SUMIF(เส้นแต่งหน้าขนมปัง!$C:$C,'รับ-จ่าย ประจำวัน'!$B610,เส้นแต่งหน้าขนมปัง!AL:AL)+SUMIF('วางแผนBC,CJ'!$C:$C,'รับ-จ่าย ประจำวัน'!$B610,'วางแผนBC,CJ'!AL:AL)+SUMIF(RD!$C:$C,'รับ-จ่าย ประจำวัน'!$B610,RD!AL:AL)+SUMIF('FG,ออนไล,คัดแยก'!$C:$C,'รับ-จ่าย ประจำวัน'!$B610,'FG,ออนไล,คัดแยก'!AL:AL)</f>
        <v>0</v>
      </c>
      <c r="BT610" s="18">
        <f t="shared" ref="BT610:BT647" si="136">AO610+AP610+AQ610+AR610+AS610+AT610+AU610+AV610+AW610+AX610+AY610+AZ610+BA610+BB610+BC610+BD610+BE610+BF610+BG610+BH610+BI610+BJ610+BK610+BL610+BM610+BN610+BO610+BP610+BQ610+BR610+BS610</f>
        <v>1500</v>
      </c>
      <c r="BU610" s="116"/>
      <c r="BV610" s="146">
        <f t="shared" ref="BV610:BV647" si="137">H610+AN610-BT610</f>
        <v>6000</v>
      </c>
      <c r="BW610" s="183">
        <v>30</v>
      </c>
      <c r="BX610" s="172">
        <f t="shared" ref="BX610:BX613" si="138">BT610/30</f>
        <v>50</v>
      </c>
      <c r="BY610" s="188">
        <f t="shared" si="122"/>
        <v>120</v>
      </c>
      <c r="BZ610" s="180">
        <f t="shared" ca="1" si="128"/>
        <v>46323</v>
      </c>
      <c r="CA610" s="93"/>
      <c r="CB610" s="93"/>
      <c r="CC610" s="93"/>
      <c r="CD610" s="93"/>
      <c r="CE610" s="93"/>
      <c r="CF610" s="93"/>
      <c r="CG610" s="93"/>
      <c r="CH610" s="93"/>
      <c r="CI610" s="93"/>
      <c r="CJ610" s="97"/>
      <c r="CK610" s="9">
        <f t="shared" si="123"/>
        <v>6000</v>
      </c>
    </row>
    <row r="611" spans="1:89" x14ac:dyDescent="0.5">
      <c r="A611" s="149"/>
      <c r="B611" s="34">
        <v>1024401004</v>
      </c>
      <c r="C611" s="154" t="s">
        <v>1988</v>
      </c>
      <c r="D611" s="141" t="s">
        <v>91</v>
      </c>
      <c r="E611" s="25"/>
      <c r="F611" s="132"/>
      <c r="G611" s="25"/>
      <c r="H611" s="12">
        <v>7500</v>
      </c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11"/>
      <c r="AF611" s="11"/>
      <c r="AG611" s="11"/>
      <c r="AH611" s="11"/>
      <c r="AI611" s="25"/>
      <c r="AJ611" s="25"/>
      <c r="AK611" s="25"/>
      <c r="AL611" s="25"/>
      <c r="AM611" s="25"/>
      <c r="AN611" s="15">
        <f t="shared" si="135"/>
        <v>0</v>
      </c>
      <c r="AO611" s="16">
        <f>SUMIF(เตรียมส่วนผสม!$C:$C,'รับ-จ่าย ประจำวัน'!$B611,เตรียมส่วนผสม!H:H)+SUMIF(กวนไส้!$C:$C,'รับ-จ่าย ประจำวัน'!$B611,กวนไส้!H:H)+SUMIF(ผลิต1!$C:$C,'รับ-จ่าย ประจำวัน'!$B611,ผลิต1!H:H)+SUMIF(ผลิต2!$C:$C,'รับ-จ่าย ประจำวัน'!$B611,ผลิต2!H:H)+SUMIF(เส้นแต่งหน้าขนมเค้ก!$C:$C,'รับ-จ่าย ประจำวัน'!$B611,เส้นแต่งหน้าขนมเค้ก!H:H)+SUMIF(แพ็ค!$C:$C,'รับ-จ่าย ประจำวัน'!$B611,แพ็ค!H:H)+SUMIF(ธุรการ!$C:$C,'รับ-จ่าย ประจำวัน'!$B611,ธุรการ!H:H)+SUMIF(เส้นแต่งหน้าขนมปัง!$C:$C,'รับ-จ่าย ประจำวัน'!$B611,เส้นแต่งหน้าขนมปัง!H:H)+SUMIF('วางแผนBC,CJ'!$C:$C,'รับ-จ่าย ประจำวัน'!$B611,'วางแผนBC,CJ'!H:H)+SUMIF(RD!$C:$C,'รับ-จ่าย ประจำวัน'!$B611,RD!H:H)+SUMIF('FG,ออนไล,คัดแยก'!$C:$C,'รับ-จ่าย ประจำวัน'!$B611,'FG,ออนไล,คัดแยก'!H:H)</f>
        <v>0</v>
      </c>
      <c r="AP611" s="16">
        <f>SUMIF(เตรียมส่วนผสม!$C:$C,'รับ-จ่าย ประจำวัน'!$B611,เตรียมส่วนผสม!I:I)+SUMIF(กวนไส้!$C:$C,'รับ-จ่าย ประจำวัน'!$B611,กวนไส้!I:I)+SUMIF(ผลิต1!$C:$C,'รับ-จ่าย ประจำวัน'!$B611,ผลิต1!I:I)+SUMIF(ผลิต2!$C:$C,'รับ-จ่าย ประจำวัน'!$B611,ผลิต2!I:I)+SUMIF(เส้นแต่งหน้าขนมเค้ก!$C:$C,'รับ-จ่าย ประจำวัน'!$B611,เส้นแต่งหน้าขนมเค้ก!I:I)+SUMIF(แพ็ค!$C:$C,'รับ-จ่าย ประจำวัน'!$B611,แพ็ค!I:I)+SUMIF(ธุรการ!$C:$C,'รับ-จ่าย ประจำวัน'!$B611,ธุรการ!I:I)+SUMIF(เส้นแต่งหน้าขนมปัง!$C:$C,'รับ-จ่าย ประจำวัน'!$B611,เส้นแต่งหน้าขนมปัง!I:I)+SUMIF('วางแผนBC,CJ'!$C:$C,'รับ-จ่าย ประจำวัน'!$B611,'วางแผนBC,CJ'!I:I)+SUMIF(RD!$C:$C,'รับ-จ่าย ประจำวัน'!$B611,RD!I:I)+SUMIF('FG,ออนไล,คัดแยก'!$C:$C,'รับ-จ่าย ประจำวัน'!$B611,'FG,ออนไล,คัดแยก'!I:I)</f>
        <v>0</v>
      </c>
      <c r="AQ611" s="16">
        <f>SUMIF(เตรียมส่วนผสม!$C:$C,'รับ-จ่าย ประจำวัน'!$B611,เตรียมส่วนผสม!J:J)+SUMIF(กวนไส้!$C:$C,'รับ-จ่าย ประจำวัน'!$B611,กวนไส้!J:J)+SUMIF(ผลิต1!$C:$C,'รับ-จ่าย ประจำวัน'!$B611,ผลิต1!J:J)+SUMIF(ผลิต2!$C:$C,'รับ-จ่าย ประจำวัน'!$B611,ผลิต2!J:J)+SUMIF(เส้นแต่งหน้าขนมเค้ก!$C:$C,'รับ-จ่าย ประจำวัน'!$B611,เส้นแต่งหน้าขนมเค้ก!J:J)+SUMIF(แพ็ค!$C:$C,'รับ-จ่าย ประจำวัน'!$B611,แพ็ค!J:J)+SUMIF(ธุรการ!$C:$C,'รับ-จ่าย ประจำวัน'!$B611,ธุรการ!J:J)+SUMIF(เส้นแต่งหน้าขนมปัง!$C:$C,'รับ-จ่าย ประจำวัน'!$B611,เส้นแต่งหน้าขนมปัง!J:J)+SUMIF('วางแผนBC,CJ'!$C:$C,'รับ-จ่าย ประจำวัน'!$B611,'วางแผนBC,CJ'!J:J)+SUMIF(RD!$C:$C,'รับ-จ่าย ประจำวัน'!$B611,RD!J:J)+SUMIF('FG,ออนไล,คัดแยก'!$C:$C,'รับ-จ่าย ประจำวัน'!$B611,'FG,ออนไล,คัดแยก'!J:J)</f>
        <v>0</v>
      </c>
      <c r="AR611" s="16">
        <f>SUMIF(เตรียมส่วนผสม!$C:$C,'รับ-จ่าย ประจำวัน'!$B611,เตรียมส่วนผสม!K:K)+SUMIF(กวนไส้!$C:$C,'รับ-จ่าย ประจำวัน'!$B611,กวนไส้!K:K)+SUMIF(ผลิต1!$C:$C,'รับ-จ่าย ประจำวัน'!$B611,ผลิต1!K:K)+SUMIF(ผลิต2!$C:$C,'รับ-จ่าย ประจำวัน'!$B611,ผลิต2!K:K)+SUMIF(เส้นแต่งหน้าขนมเค้ก!$C:$C,'รับ-จ่าย ประจำวัน'!$B611,เส้นแต่งหน้าขนมเค้ก!K:K)+SUMIF(แพ็ค!$C:$C,'รับ-จ่าย ประจำวัน'!$B611,แพ็ค!K:K)+SUMIF(ธุรการ!$C:$C,'รับ-จ่าย ประจำวัน'!$B611,ธุรการ!K:K)+SUMIF(เส้นแต่งหน้าขนมปัง!$C:$C,'รับ-จ่าย ประจำวัน'!$B611,เส้นแต่งหน้าขนมปัง!K:K)+SUMIF('วางแผนBC,CJ'!$C:$C,'รับ-จ่าย ประจำวัน'!$B611,'วางแผนBC,CJ'!K:K)+SUMIF(RD!$C:$C,'รับ-จ่าย ประจำวัน'!$B611,RD!K:K)+SUMIF('FG,ออนไล,คัดแยก'!$C:$C,'รับ-จ่าย ประจำวัน'!$B611,'FG,ออนไล,คัดแยก'!K:K)</f>
        <v>0</v>
      </c>
      <c r="AS611" s="16">
        <f>SUMIF(เตรียมส่วนผสม!$C:$C,'รับ-จ่าย ประจำวัน'!$B611,เตรียมส่วนผสม!L:L)+SUMIF(กวนไส้!$C:$C,'รับ-จ่าย ประจำวัน'!$B611,กวนไส้!L:L)+SUMIF(ผลิต1!$C:$C,'รับ-จ่าย ประจำวัน'!$B611,ผลิต1!L:L)+SUMIF(ผลิต2!$C:$C,'รับ-จ่าย ประจำวัน'!$B611,ผลิต2!L:L)+SUMIF(เส้นแต่งหน้าขนมเค้ก!$C:$C,'รับ-จ่าย ประจำวัน'!$B611,เส้นแต่งหน้าขนมเค้ก!L:L)+SUMIF(แพ็ค!$C:$C,'รับ-จ่าย ประจำวัน'!$B611,แพ็ค!L:L)+SUMIF(ธุรการ!$C:$C,'รับ-จ่าย ประจำวัน'!$B611,ธุรการ!L:L)+SUMIF(เส้นแต่งหน้าขนมปัง!$C:$C,'รับ-จ่าย ประจำวัน'!$B611,เส้นแต่งหน้าขนมปัง!L:L)+SUMIF('วางแผนBC,CJ'!$C:$C,'รับ-จ่าย ประจำวัน'!$B611,'วางแผนBC,CJ'!L:L)+SUMIF(RD!$C:$C,'รับ-จ่าย ประจำวัน'!$B611,RD!L:L)+SUMIF('FG,ออนไล,คัดแยก'!$C:$C,'รับ-จ่าย ประจำวัน'!$B611,'FG,ออนไล,คัดแยก'!L:L)</f>
        <v>0</v>
      </c>
      <c r="AT611" s="16">
        <f>SUMIF(เตรียมส่วนผสม!$C:$C,'รับ-จ่าย ประจำวัน'!$B611,เตรียมส่วนผสม!M:M)+SUMIF(กวนไส้!$C:$C,'รับ-จ่าย ประจำวัน'!$B611,กวนไส้!M:M)+SUMIF(ผลิต1!$C:$C,'รับ-จ่าย ประจำวัน'!$B611,ผลิต1!M:M)+SUMIF(ผลิต2!$C:$C,'รับ-จ่าย ประจำวัน'!$B611,ผลิต2!M:M)+SUMIF(เส้นแต่งหน้าขนมเค้ก!$C:$C,'รับ-จ่าย ประจำวัน'!$B611,เส้นแต่งหน้าขนมเค้ก!M:M)+SUMIF(แพ็ค!$C:$C,'รับ-จ่าย ประจำวัน'!$B611,แพ็ค!M:M)+SUMIF(ธุรการ!$C:$C,'รับ-จ่าย ประจำวัน'!$B611,ธุรการ!M:M)+SUMIF(เส้นแต่งหน้าขนมปัง!$C:$C,'รับ-จ่าย ประจำวัน'!$B611,เส้นแต่งหน้าขนมปัง!M:M)+SUMIF('วางแผนBC,CJ'!$C:$C,'รับ-จ่าย ประจำวัน'!$B611,'วางแผนBC,CJ'!M:M)+SUMIF(RD!$C:$C,'รับ-จ่าย ประจำวัน'!$B611,RD!M:M)+SUMIF('FG,ออนไล,คัดแยก'!$C:$C,'รับ-จ่าย ประจำวัน'!$B611,'FG,ออนไล,คัดแยก'!M:M)</f>
        <v>0</v>
      </c>
      <c r="AU611" s="16">
        <f>SUMIF(เตรียมส่วนผสม!$C:$C,'รับ-จ่าย ประจำวัน'!$B611,เตรียมส่วนผสม!N:N)+SUMIF(กวนไส้!$C:$C,'รับ-จ่าย ประจำวัน'!$B611,กวนไส้!N:N)+SUMIF(ผลิต1!$C:$C,'รับ-จ่าย ประจำวัน'!$B611,ผลิต1!N:N)+SUMIF(ผลิต2!$C:$C,'รับ-จ่าย ประจำวัน'!$B611,ผลิต2!N:N)+SUMIF(เส้นแต่งหน้าขนมเค้ก!$C:$C,'รับ-จ่าย ประจำวัน'!$B611,เส้นแต่งหน้าขนมเค้ก!N:N)+SUMIF(แพ็ค!$C:$C,'รับ-จ่าย ประจำวัน'!$B611,แพ็ค!N:N)+SUMIF(ธุรการ!$C:$C,'รับ-จ่าย ประจำวัน'!$B611,ธุรการ!N:N)+SUMIF(เส้นแต่งหน้าขนมปัง!$C:$C,'รับ-จ่าย ประจำวัน'!$B611,เส้นแต่งหน้าขนมปัง!N:N)+SUMIF('วางแผนBC,CJ'!$C:$C,'รับ-จ่าย ประจำวัน'!$B611,'วางแผนBC,CJ'!N:N)+SUMIF(RD!$C:$C,'รับ-จ่าย ประจำวัน'!$B611,RD!N:N)+SUMIF('FG,ออนไล,คัดแยก'!$C:$C,'รับ-จ่าย ประจำวัน'!$B611,'FG,ออนไล,คัดแยก'!N:N)</f>
        <v>0</v>
      </c>
      <c r="AV611" s="16">
        <f>SUMIF(เตรียมส่วนผสม!$C:$C,'รับ-จ่าย ประจำวัน'!$B611,เตรียมส่วนผสม!O:O)+SUMIF(กวนไส้!$C:$C,'รับ-จ่าย ประจำวัน'!$B611,กวนไส้!O:O)+SUMIF(ผลิต1!$C:$C,'รับ-จ่าย ประจำวัน'!$B611,ผลิต1!O:O)+SUMIF(ผลิต2!$C:$C,'รับ-จ่าย ประจำวัน'!$B611,ผลิต2!O:O)+SUMIF(เส้นแต่งหน้าขนมเค้ก!$C:$C,'รับ-จ่าย ประจำวัน'!$B611,เส้นแต่งหน้าขนมเค้ก!O:O)+SUMIF(แพ็ค!$C:$C,'รับ-จ่าย ประจำวัน'!$B611,แพ็ค!O:O)+SUMIF(ธุรการ!$C:$C,'รับ-จ่าย ประจำวัน'!$B611,ธุรการ!O:O)+SUMIF(เส้นแต่งหน้าขนมปัง!$C:$C,'รับ-จ่าย ประจำวัน'!$B611,เส้นแต่งหน้าขนมปัง!O:O)+SUMIF('วางแผนBC,CJ'!$C:$C,'รับ-จ่าย ประจำวัน'!$B611,'วางแผนBC,CJ'!O:O)+SUMIF(RD!$C:$C,'รับ-จ่าย ประจำวัน'!$B611,RD!O:O)+SUMIF('FG,ออนไล,คัดแยก'!$C:$C,'รับ-จ่าย ประจำวัน'!$B611,'FG,ออนไล,คัดแยก'!O:O)</f>
        <v>0</v>
      </c>
      <c r="AW611" s="16">
        <f>SUMIF(เตรียมส่วนผสม!$C:$C,'รับ-จ่าย ประจำวัน'!$B611,เตรียมส่วนผสม!P:P)+SUMIF(กวนไส้!$C:$C,'รับ-จ่าย ประจำวัน'!$B611,กวนไส้!P:P)+SUMIF(ผลิต1!$C:$C,'รับ-จ่าย ประจำวัน'!$B611,ผลิต1!P:P)+SUMIF(ผลิต2!$C:$C,'รับ-จ่าย ประจำวัน'!$B611,ผลิต2!P:P)+SUMIF(เส้นแต่งหน้าขนมเค้ก!$C:$C,'รับ-จ่าย ประจำวัน'!$B611,เส้นแต่งหน้าขนมเค้ก!P:P)+SUMIF(แพ็ค!$C:$C,'รับ-จ่าย ประจำวัน'!$B611,แพ็ค!P:P)+SUMIF(ธุรการ!$C:$C,'รับ-จ่าย ประจำวัน'!$B611,ธุรการ!P:P)+SUMIF(เส้นแต่งหน้าขนมปัง!$C:$C,'รับ-จ่าย ประจำวัน'!$B611,เส้นแต่งหน้าขนมปัง!P:P)+SUMIF('วางแผนBC,CJ'!$C:$C,'รับ-จ่าย ประจำวัน'!$B611,'วางแผนBC,CJ'!P:P)+SUMIF(RD!$C:$C,'รับ-จ่าย ประจำวัน'!$B611,RD!P:P)+SUMIF('FG,ออนไล,คัดแยก'!$C:$C,'รับ-จ่าย ประจำวัน'!$B611,'FG,ออนไล,คัดแยก'!P:P)</f>
        <v>0</v>
      </c>
      <c r="AX611" s="16">
        <f>SUMIF(เตรียมส่วนผสม!$C:$C,'รับ-จ่าย ประจำวัน'!$B611,เตรียมส่วนผสม!Q:Q)+SUMIF(กวนไส้!$C:$C,'รับ-จ่าย ประจำวัน'!$B611,กวนไส้!Q:Q)+SUMIF(ผลิต1!$C:$C,'รับ-จ่าย ประจำวัน'!$B611,ผลิต1!Q:Q)+SUMIF(ผลิต2!$C:$C,'รับ-จ่าย ประจำวัน'!$B611,ผลิต2!Q:Q)+SUMIF(เส้นแต่งหน้าขนมเค้ก!$C:$C,'รับ-จ่าย ประจำวัน'!$B611,เส้นแต่งหน้าขนมเค้ก!Q:Q)+SUMIF(แพ็ค!$C:$C,'รับ-จ่าย ประจำวัน'!$B611,แพ็ค!Q:Q)+SUMIF(ธุรการ!$C:$C,'รับ-จ่าย ประจำวัน'!$B611,ธุรการ!Q:Q)+SUMIF(เส้นแต่งหน้าขนมปัง!$C:$C,'รับ-จ่าย ประจำวัน'!$B611,เส้นแต่งหน้าขนมปัง!Q:Q)+SUMIF('วางแผนBC,CJ'!$C:$C,'รับ-จ่าย ประจำวัน'!$B611,'วางแผนBC,CJ'!Q:Q)+SUMIF(RD!$C:$C,'รับ-จ่าย ประจำวัน'!$B611,RD!Q:Q)+SUMIF('FG,ออนไล,คัดแยก'!$C:$C,'รับ-จ่าย ประจำวัน'!$B611,'FG,ออนไล,คัดแยก'!Q:Q)</f>
        <v>0</v>
      </c>
      <c r="AY611" s="16">
        <f>SUMIF(เตรียมส่วนผสม!$C:$C,'รับ-จ่าย ประจำวัน'!$B611,เตรียมส่วนผสม!R:R)+SUMIF(กวนไส้!$C:$C,'รับ-จ่าย ประจำวัน'!$B611,กวนไส้!R:R)+SUMIF(ผลิต1!$C:$C,'รับ-จ่าย ประจำวัน'!$B611,ผลิต1!R:R)+SUMIF(ผลิต2!$C:$C,'รับ-จ่าย ประจำวัน'!$B611,ผลิต2!R:R)+SUMIF(เส้นแต่งหน้าขนมเค้ก!$C:$C,'รับ-จ่าย ประจำวัน'!$B611,เส้นแต่งหน้าขนมเค้ก!R:R)+SUMIF(แพ็ค!$C:$C,'รับ-จ่าย ประจำวัน'!$B611,แพ็ค!R:R)+SUMIF(ธุรการ!$C:$C,'รับ-จ่าย ประจำวัน'!$B611,ธุรการ!R:R)+SUMIF(เส้นแต่งหน้าขนมปัง!$C:$C,'รับ-จ่าย ประจำวัน'!$B611,เส้นแต่งหน้าขนมปัง!R:R)+SUMIF('วางแผนBC,CJ'!$C:$C,'รับ-จ่าย ประจำวัน'!$B611,'วางแผนBC,CJ'!R:R)+SUMIF(RD!$C:$C,'รับ-จ่าย ประจำวัน'!$B611,RD!R:R)+SUMIF('FG,ออนไล,คัดแยก'!$C:$C,'รับ-จ่าย ประจำวัน'!$B611,'FG,ออนไล,คัดแยก'!R:R)</f>
        <v>0</v>
      </c>
      <c r="AZ611" s="16">
        <f>SUMIF(เตรียมส่วนผสม!$C:$C,'รับ-จ่าย ประจำวัน'!$B611,เตรียมส่วนผสม!S:S)+SUMIF(กวนไส้!$C:$C,'รับ-จ่าย ประจำวัน'!$B611,กวนไส้!S:S)+SUMIF(ผลิต1!$C:$C,'รับ-จ่าย ประจำวัน'!$B611,ผลิต1!S:S)+SUMIF(ผลิต2!$C:$C,'รับ-จ่าย ประจำวัน'!$B611,ผลิต2!S:S)+SUMIF(เส้นแต่งหน้าขนมเค้ก!$C:$C,'รับ-จ่าย ประจำวัน'!$B611,เส้นแต่งหน้าขนมเค้ก!S:S)+SUMIF(แพ็ค!$C:$C,'รับ-จ่าย ประจำวัน'!$B611,แพ็ค!S:S)+SUMIF(ธุรการ!$C:$C,'รับ-จ่าย ประจำวัน'!$B611,ธุรการ!S:S)+SUMIF(เส้นแต่งหน้าขนมปัง!$C:$C,'รับ-จ่าย ประจำวัน'!$B611,เส้นแต่งหน้าขนมปัง!S:S)+SUMIF('วางแผนBC,CJ'!$C:$C,'รับ-จ่าย ประจำวัน'!$B611,'วางแผนBC,CJ'!S:S)+SUMIF(RD!$C:$C,'รับ-จ่าย ประจำวัน'!$B611,RD!S:S)+SUMIF('FG,ออนไล,คัดแยก'!$C:$C,'รับ-จ่าย ประจำวัน'!$B611,'FG,ออนไล,คัดแยก'!S:S)</f>
        <v>0</v>
      </c>
      <c r="BA611" s="16">
        <f>SUMIF(เตรียมส่วนผสม!$C:$C,'รับ-จ่าย ประจำวัน'!$B611,เตรียมส่วนผสม!T:T)+SUMIF(กวนไส้!$C:$C,'รับ-จ่าย ประจำวัน'!$B611,กวนไส้!T:T)+SUMIF(ผลิต1!$C:$C,'รับ-จ่าย ประจำวัน'!$B611,ผลิต1!T:T)+SUMIF(ผลิต2!$C:$C,'รับ-จ่าย ประจำวัน'!$B611,ผลิต2!T:T)+SUMIF(เส้นแต่งหน้าขนมเค้ก!$C:$C,'รับ-จ่าย ประจำวัน'!$B611,เส้นแต่งหน้าขนมเค้ก!T:T)+SUMIF(แพ็ค!$C:$C,'รับ-จ่าย ประจำวัน'!$B611,แพ็ค!T:T)+SUMIF(ธุรการ!$C:$C,'รับ-จ่าย ประจำวัน'!$B611,ธุรการ!T:T)+SUMIF(เส้นแต่งหน้าขนมปัง!$C:$C,'รับ-จ่าย ประจำวัน'!$B611,เส้นแต่งหน้าขนมปัง!T:T)+SUMIF('วางแผนBC,CJ'!$C:$C,'รับ-จ่าย ประจำวัน'!$B611,'วางแผนBC,CJ'!T:T)+SUMIF(RD!$C:$C,'รับ-จ่าย ประจำวัน'!$B611,RD!T:T)+SUMIF('FG,ออนไล,คัดแยก'!$C:$C,'รับ-จ่าย ประจำวัน'!$B611,'FG,ออนไล,คัดแยก'!T:T)</f>
        <v>0</v>
      </c>
      <c r="BB611" s="16">
        <f>SUMIF(เตรียมส่วนผสม!$C:$C,'รับ-จ่าย ประจำวัน'!$B611,เตรียมส่วนผสม!U:U)+SUMIF(กวนไส้!$C:$C,'รับ-จ่าย ประจำวัน'!$B611,กวนไส้!U:U)+SUMIF(ผลิต1!$C:$C,'รับ-จ่าย ประจำวัน'!$B611,ผลิต1!U:U)+SUMIF(ผลิต2!$C:$C,'รับ-จ่าย ประจำวัน'!$B611,ผลิต2!U:U)+SUMIF(เส้นแต่งหน้าขนมเค้ก!$C:$C,'รับ-จ่าย ประจำวัน'!$B611,เส้นแต่งหน้าขนมเค้ก!U:U)+SUMIF(แพ็ค!$C:$C,'รับ-จ่าย ประจำวัน'!$B611,แพ็ค!U:U)+SUMIF(ธุรการ!$C:$C,'รับ-จ่าย ประจำวัน'!$B611,ธุรการ!U:U)+SUMIF(เส้นแต่งหน้าขนมปัง!$C:$C,'รับ-จ่าย ประจำวัน'!$B611,เส้นแต่งหน้าขนมปัง!U:U)+SUMIF('วางแผนBC,CJ'!$C:$C,'รับ-จ่าย ประจำวัน'!$B611,'วางแผนBC,CJ'!U:U)+SUMIF(RD!$C:$C,'รับ-จ่าย ประจำวัน'!$B611,RD!U:U)+SUMIF('FG,ออนไล,คัดแยก'!$C:$C,'รับ-จ่าย ประจำวัน'!$B611,'FG,ออนไล,คัดแยก'!U:U)</f>
        <v>0</v>
      </c>
      <c r="BC611" s="16">
        <f>SUMIF(เตรียมส่วนผสม!$C:$C,'รับ-จ่าย ประจำวัน'!$B611,เตรียมส่วนผสม!V:V)+SUMIF(กวนไส้!$C:$C,'รับ-จ่าย ประจำวัน'!$B611,กวนไส้!V:V)+SUMIF(ผลิต1!$C:$C,'รับ-จ่าย ประจำวัน'!$B611,ผลิต1!V:V)+SUMIF(ผลิต2!$C:$C,'รับ-จ่าย ประจำวัน'!$B611,ผลิต2!V:V)+SUMIF(เส้นแต่งหน้าขนมเค้ก!$C:$C,'รับ-จ่าย ประจำวัน'!$B611,เส้นแต่งหน้าขนมเค้ก!V:V)+SUMIF(แพ็ค!$C:$C,'รับ-จ่าย ประจำวัน'!$B611,แพ็ค!V:V)+SUMIF(ธุรการ!$C:$C,'รับ-จ่าย ประจำวัน'!$B611,ธุรการ!V:V)+SUMIF(เส้นแต่งหน้าขนมปัง!$C:$C,'รับ-จ่าย ประจำวัน'!$B611,เส้นแต่งหน้าขนมปัง!V:V)+SUMIF('วางแผนBC,CJ'!$C:$C,'รับ-จ่าย ประจำวัน'!$B611,'วางแผนBC,CJ'!V:V)+SUMIF(RD!$C:$C,'รับ-จ่าย ประจำวัน'!$B611,RD!V:V)+SUMIF('FG,ออนไล,คัดแยก'!$C:$C,'รับ-จ่าย ประจำวัน'!$B611,'FG,ออนไล,คัดแยก'!V:V)</f>
        <v>0</v>
      </c>
      <c r="BD611" s="16">
        <f>SUMIF(เตรียมส่วนผสม!$C:$C,'รับ-จ่าย ประจำวัน'!$B611,เตรียมส่วนผสม!W:W)+SUMIF(กวนไส้!$C:$C,'รับ-จ่าย ประจำวัน'!$B611,กวนไส้!W:W)+SUMIF(ผลิต1!$C:$C,'รับ-จ่าย ประจำวัน'!$B611,ผลิต1!W:W)+SUMIF(ผลิต2!$C:$C,'รับ-จ่าย ประจำวัน'!$B611,ผลิต2!W:W)+SUMIF(เส้นแต่งหน้าขนมเค้ก!$C:$C,'รับ-จ่าย ประจำวัน'!$B611,เส้นแต่งหน้าขนมเค้ก!W:W)+SUMIF(แพ็ค!$C:$C,'รับ-จ่าย ประจำวัน'!$B611,แพ็ค!W:W)+SUMIF(ธุรการ!$C:$C,'รับ-จ่าย ประจำวัน'!$B611,ธุรการ!W:W)+SUMIF(เส้นแต่งหน้าขนมปัง!$C:$C,'รับ-จ่าย ประจำวัน'!$B611,เส้นแต่งหน้าขนมปัง!W:W)+SUMIF('วางแผนBC,CJ'!$C:$C,'รับ-จ่าย ประจำวัน'!$B611,'วางแผนBC,CJ'!W:W)+SUMIF(RD!$C:$C,'รับ-จ่าย ประจำวัน'!$B611,RD!W:W)+SUMIF('FG,ออนไล,คัดแยก'!$C:$C,'รับ-จ่าย ประจำวัน'!$B611,'FG,ออนไล,คัดแยก'!W:W)</f>
        <v>0</v>
      </c>
      <c r="BE611" s="16">
        <f>SUMIF(เตรียมส่วนผสม!$C:$C,'รับ-จ่าย ประจำวัน'!$B611,เตรียมส่วนผสม!X:X)+SUMIF(กวนไส้!$C:$C,'รับ-จ่าย ประจำวัน'!$B611,กวนไส้!X:X)+SUMIF(ผลิต1!$C:$C,'รับ-จ่าย ประจำวัน'!$B611,ผลิต1!X:X)+SUMIF(ผลิต2!$C:$C,'รับ-จ่าย ประจำวัน'!$B611,ผลิต2!X:X)+SUMIF(เส้นแต่งหน้าขนมเค้ก!$C:$C,'รับ-จ่าย ประจำวัน'!$B611,เส้นแต่งหน้าขนมเค้ก!X:X)+SUMIF(แพ็ค!$C:$C,'รับ-จ่าย ประจำวัน'!$B611,แพ็ค!X:X)+SUMIF(ธุรการ!$C:$C,'รับ-จ่าย ประจำวัน'!$B611,ธุรการ!X:X)+SUMIF(เส้นแต่งหน้าขนมปัง!$C:$C,'รับ-จ่าย ประจำวัน'!$B611,เส้นแต่งหน้าขนมปัง!X:X)+SUMIF('วางแผนBC,CJ'!$C:$C,'รับ-จ่าย ประจำวัน'!$B611,'วางแผนBC,CJ'!X:X)+SUMIF(RD!$C:$C,'รับ-จ่าย ประจำวัน'!$B611,RD!X:X)+SUMIF('FG,ออนไล,คัดแยก'!$C:$C,'รับ-จ่าย ประจำวัน'!$B611,'FG,ออนไล,คัดแยก'!X:X)</f>
        <v>0</v>
      </c>
      <c r="BF611" s="16">
        <f>SUMIF(เตรียมส่วนผสม!$C:$C,'รับ-จ่าย ประจำวัน'!$B611,เตรียมส่วนผสม!Y:Y)+SUMIF(กวนไส้!$C:$C,'รับ-จ่าย ประจำวัน'!$B611,กวนไส้!Y:Y)+SUMIF(ผลิต1!$C:$C,'รับ-จ่าย ประจำวัน'!$B611,ผลิต1!Y:Y)+SUMIF(ผลิต2!$C:$C,'รับ-จ่าย ประจำวัน'!$B611,ผลิต2!Y:Y)+SUMIF(เส้นแต่งหน้าขนมเค้ก!$C:$C,'รับ-จ่าย ประจำวัน'!$B611,เส้นแต่งหน้าขนมเค้ก!Y:Y)+SUMIF(แพ็ค!$C:$C,'รับ-จ่าย ประจำวัน'!$B611,แพ็ค!Y:Y)+SUMIF(ธุรการ!$C:$C,'รับ-จ่าย ประจำวัน'!$B611,ธุรการ!Y:Y)+SUMIF(เส้นแต่งหน้าขนมปัง!$C:$C,'รับ-จ่าย ประจำวัน'!$B611,เส้นแต่งหน้าขนมปัง!Y:Y)+SUMIF('วางแผนBC,CJ'!$C:$C,'รับ-จ่าย ประจำวัน'!$B611,'วางแผนBC,CJ'!Y:Y)+SUMIF(RD!$C:$C,'รับ-จ่าย ประจำวัน'!$B611,RD!Y:Y)+SUMIF('FG,ออนไล,คัดแยก'!$C:$C,'รับ-จ่าย ประจำวัน'!$B611,'FG,ออนไล,คัดแยก'!Y:Y)</f>
        <v>0</v>
      </c>
      <c r="BG611" s="16">
        <f>SUMIF(เตรียมส่วนผสม!$C:$C,'รับ-จ่าย ประจำวัน'!$B611,เตรียมส่วนผสม!Z:Z)+SUMIF(กวนไส้!$C:$C,'รับ-จ่าย ประจำวัน'!$B611,กวนไส้!Z:Z)+SUMIF(ผลิต1!$C:$C,'รับ-จ่าย ประจำวัน'!$B611,ผลิต1!Z:Z)+SUMIF(ผลิต2!$C:$C,'รับ-จ่าย ประจำวัน'!$B611,ผลิต2!Z:Z)+SUMIF(เส้นแต่งหน้าขนมเค้ก!$C:$C,'รับ-จ่าย ประจำวัน'!$B611,เส้นแต่งหน้าขนมเค้ก!Z:Z)+SUMIF(แพ็ค!$C:$C,'รับ-จ่าย ประจำวัน'!$B611,แพ็ค!Z:Z)+SUMIF(ธุรการ!$C:$C,'รับ-จ่าย ประจำวัน'!$B611,ธุรการ!Z:Z)+SUMIF(เส้นแต่งหน้าขนมปัง!$C:$C,'รับ-จ่าย ประจำวัน'!$B611,เส้นแต่งหน้าขนมปัง!Z:Z)+SUMIF('วางแผนBC,CJ'!$C:$C,'รับ-จ่าย ประจำวัน'!$B611,'วางแผนBC,CJ'!Z:Z)+SUMIF(RD!$C:$C,'รับ-จ่าย ประจำวัน'!$B611,RD!Z:Z)+SUMIF('FG,ออนไล,คัดแยก'!$C:$C,'รับ-จ่าย ประจำวัน'!$B611,'FG,ออนไล,คัดแยก'!Z:Z)</f>
        <v>0</v>
      </c>
      <c r="BH611" s="16">
        <f>SUMIF(เตรียมส่วนผสม!$C:$C,'รับ-จ่าย ประจำวัน'!$B611,เตรียมส่วนผสม!AA:AA)+SUMIF(กวนไส้!$C:$C,'รับ-จ่าย ประจำวัน'!$B611,กวนไส้!AA:AA)+SUMIF(ผลิต1!$C:$C,'รับ-จ่าย ประจำวัน'!$B611,ผลิต1!AA:AA)+SUMIF(ผลิต2!$C:$C,'รับ-จ่าย ประจำวัน'!$B611,ผลิต2!AA:AA)+SUMIF(เส้นแต่งหน้าขนมเค้ก!$C:$C,'รับ-จ่าย ประจำวัน'!$B611,เส้นแต่งหน้าขนมเค้ก!AA:AA)+SUMIF(แพ็ค!$C:$C,'รับ-จ่าย ประจำวัน'!$B611,แพ็ค!AA:AA)+SUMIF(ธุรการ!$C:$C,'รับ-จ่าย ประจำวัน'!$B611,ธุรการ!AA:AA)+SUMIF(เส้นแต่งหน้าขนมปัง!$C:$C,'รับ-จ่าย ประจำวัน'!$B611,เส้นแต่งหน้าขนมปัง!AA:AA)+SUMIF('วางแผนBC,CJ'!$C:$C,'รับ-จ่าย ประจำวัน'!$B611,'วางแผนBC,CJ'!AA:AA)+SUMIF(RD!$C:$C,'รับ-จ่าย ประจำวัน'!$B611,RD!AA:AA)+SUMIF('FG,ออนไล,คัดแยก'!$C:$C,'รับ-จ่าย ประจำวัน'!$B611,'FG,ออนไล,คัดแยก'!AA:AA)</f>
        <v>0</v>
      </c>
      <c r="BI611" s="16">
        <f>SUMIF(เตรียมส่วนผสม!$C:$C,'รับ-จ่าย ประจำวัน'!$B611,เตรียมส่วนผสม!AB:AB)+SUMIF(กวนไส้!$C:$C,'รับ-จ่าย ประจำวัน'!$B611,กวนไส้!AB:AB)+SUMIF(ผลิต1!$C:$C,'รับ-จ่าย ประจำวัน'!$B611,ผลิต1!AB:AB)+SUMIF(ผลิต2!$C:$C,'รับ-จ่าย ประจำวัน'!$B611,ผลิต2!AB:AB)+SUMIF(เส้นแต่งหน้าขนมเค้ก!$C:$C,'รับ-จ่าย ประจำวัน'!$B611,เส้นแต่งหน้าขนมเค้ก!AB:AB)+SUMIF(แพ็ค!$C:$C,'รับ-จ่าย ประจำวัน'!$B611,แพ็ค!AB:AB)+SUMIF(ธุรการ!$C:$C,'รับ-จ่าย ประจำวัน'!$B611,ธุรการ!AB:AB)+SUMIF(เส้นแต่งหน้าขนมปัง!$C:$C,'รับ-จ่าย ประจำวัน'!$B611,เส้นแต่งหน้าขนมปัง!AB:AB)+SUMIF('วางแผนBC,CJ'!$C:$C,'รับ-จ่าย ประจำวัน'!$B611,'วางแผนBC,CJ'!AB:AB)+SUMIF(RD!$C:$C,'รับ-จ่าย ประจำวัน'!$B611,RD!AB:AB)+SUMIF('FG,ออนไล,คัดแยก'!$C:$C,'รับ-จ่าย ประจำวัน'!$B611,'FG,ออนไล,คัดแยก'!AB:AB)</f>
        <v>0</v>
      </c>
      <c r="BJ611" s="16">
        <f>SUMIF(เตรียมส่วนผสม!$C:$C,'รับ-จ่าย ประจำวัน'!$B611,เตรียมส่วนผสม!AC:AC)+SUMIF(กวนไส้!$C:$C,'รับ-จ่าย ประจำวัน'!$B611,กวนไส้!AC:AC)+SUMIF(ผลิต1!$C:$C,'รับ-จ่าย ประจำวัน'!$B611,ผลิต1!AC:AC)+SUMIF(ผลิต2!$C:$C,'รับ-จ่าย ประจำวัน'!$B611,ผลิต2!AC:AC)+SUMIF(เส้นแต่งหน้าขนมเค้ก!$C:$C,'รับ-จ่าย ประจำวัน'!$B611,เส้นแต่งหน้าขนมเค้ก!AC:AC)+SUMIF(แพ็ค!$C:$C,'รับ-จ่าย ประจำวัน'!$B611,แพ็ค!AC:AC)+SUMIF(ธุรการ!$C:$C,'รับ-จ่าย ประจำวัน'!$B611,ธุรการ!AC:AC)+SUMIF(เส้นแต่งหน้าขนมปัง!$C:$C,'รับ-จ่าย ประจำวัน'!$B611,เส้นแต่งหน้าขนมปัง!AC:AC)+SUMIF('วางแผนBC,CJ'!$C:$C,'รับ-จ่าย ประจำวัน'!$B611,'วางแผนBC,CJ'!AC:AC)+SUMIF(RD!$C:$C,'รับ-จ่าย ประจำวัน'!$B611,RD!AC:AC)+SUMIF('FG,ออนไล,คัดแยก'!$C:$C,'รับ-จ่าย ประจำวัน'!$B611,'FG,ออนไล,คัดแยก'!AC:AC)</f>
        <v>660</v>
      </c>
      <c r="BK611" s="16">
        <f>SUMIF(เตรียมส่วนผสม!$C:$C,'รับ-จ่าย ประจำวัน'!$B611,เตรียมส่วนผสม!AD:AD)+SUMIF(กวนไส้!$C:$C,'รับ-จ่าย ประจำวัน'!$B611,กวนไส้!AD:AD)+SUMIF(ผลิต1!$C:$C,'รับ-จ่าย ประจำวัน'!$B611,ผลิต1!AD:AD)+SUMIF(ผลิต2!$C:$C,'รับ-จ่าย ประจำวัน'!$B611,ผลิต2!AD:AD)+SUMIF(เส้นแต่งหน้าขนมเค้ก!$C:$C,'รับ-จ่าย ประจำวัน'!$B611,เส้นแต่งหน้าขนมเค้ก!AD:AD)+SUMIF(แพ็ค!$C:$C,'รับ-จ่าย ประจำวัน'!$B611,แพ็ค!AD:AD)+SUMIF(ธุรการ!$C:$C,'รับ-จ่าย ประจำวัน'!$B611,ธุรการ!AD:AD)+SUMIF(เส้นแต่งหน้าขนมปัง!$C:$C,'รับ-จ่าย ประจำวัน'!$B611,เส้นแต่งหน้าขนมปัง!AD:AD)+SUMIF('วางแผนBC,CJ'!$C:$C,'รับ-จ่าย ประจำวัน'!$B611,'วางแผนBC,CJ'!AD:AD)+SUMIF(RD!$C:$C,'รับ-จ่าย ประจำวัน'!$B611,RD!AD:AD)+SUMIF('FG,ออนไล,คัดแยก'!$C:$C,'รับ-จ่าย ประจำวัน'!$B611,'FG,ออนไล,คัดแยก'!AD:AD)</f>
        <v>0</v>
      </c>
      <c r="BL611" s="16">
        <f>SUMIF(เตรียมส่วนผสม!$C:$C,'รับ-จ่าย ประจำวัน'!$B611,เตรียมส่วนผสม!AE:AE)+SUMIF(กวนไส้!$C:$C,'รับ-จ่าย ประจำวัน'!$B611,กวนไส้!AE:AE)+SUMIF(ผลิต1!$C:$C,'รับ-จ่าย ประจำวัน'!$B611,ผลิต1!AE:AE)+SUMIF(ผลิต2!$C:$C,'รับ-จ่าย ประจำวัน'!$B611,ผลิต2!AE:AE)+SUMIF(เส้นแต่งหน้าขนมเค้ก!$C:$C,'รับ-จ่าย ประจำวัน'!$B611,เส้นแต่งหน้าขนมเค้ก!AE:AE)+SUMIF(แพ็ค!$C:$C,'รับ-จ่าย ประจำวัน'!$B611,แพ็ค!AE:AE)+SUMIF(ธุรการ!$C:$C,'รับ-จ่าย ประจำวัน'!$B611,ธุรการ!AE:AE)+SUMIF(เส้นแต่งหน้าขนมปัง!$C:$C,'รับ-จ่าย ประจำวัน'!$B611,เส้นแต่งหน้าขนมปัง!AE:AE)+SUMIF('วางแผนBC,CJ'!$C:$C,'รับ-จ่าย ประจำวัน'!$B611,'วางแผนBC,CJ'!AE:AE)+SUMIF(RD!$C:$C,'รับ-จ่าย ประจำวัน'!$B611,RD!AE:AE)+SUMIF('FG,ออนไล,คัดแยก'!$C:$C,'รับ-จ่าย ประจำวัน'!$B611,'FG,ออนไล,คัดแยก'!AE:AE)</f>
        <v>0</v>
      </c>
      <c r="BM611" s="16">
        <f>SUMIF(เตรียมส่วนผสม!$C:$C,'รับ-จ่าย ประจำวัน'!$B611,เตรียมส่วนผสม!AF:AF)+SUMIF(กวนไส้!$C:$C,'รับ-จ่าย ประจำวัน'!$B611,กวนไส้!AF:AF)+SUMIF(ผลิต1!$C:$C,'รับ-จ่าย ประจำวัน'!$B611,ผลิต1!AF:AF)+SUMIF(ผลิต2!$C:$C,'รับ-จ่าย ประจำวัน'!$B611,ผลิต2!AF:AF)+SUMIF(เส้นแต่งหน้าขนมเค้ก!$C:$C,'รับ-จ่าย ประจำวัน'!$B611,เส้นแต่งหน้าขนมเค้ก!AF:AF)+SUMIF(แพ็ค!$C:$C,'รับ-จ่าย ประจำวัน'!$B611,แพ็ค!AF:AF)+SUMIF(ธุรการ!$C:$C,'รับ-จ่าย ประจำวัน'!$B611,ธุรการ!AF:AF)+SUMIF(เส้นแต่งหน้าขนมปัง!$C:$C,'รับ-จ่าย ประจำวัน'!$B611,เส้นแต่งหน้าขนมปัง!AF:AF)+SUMIF('วางแผนBC,CJ'!$C:$C,'รับ-จ่าย ประจำวัน'!$B611,'วางแผนBC,CJ'!AF:AF)+SUMIF(RD!$C:$C,'รับ-จ่าย ประจำวัน'!$B611,RD!AF:AF)+SUMIF('FG,ออนไล,คัดแยก'!$C:$C,'รับ-จ่าย ประจำวัน'!$B611,'FG,ออนไล,คัดแยก'!AF:AF)</f>
        <v>0</v>
      </c>
      <c r="BN611" s="16">
        <f>SUMIF(เตรียมส่วนผสม!$C:$C,'รับ-จ่าย ประจำวัน'!$B611,เตรียมส่วนผสม!AG:AG)+SUMIF(กวนไส้!$C:$C,'รับ-จ่าย ประจำวัน'!$B611,กวนไส้!AG:AG)+SUMIF(ผลิต1!$C:$C,'รับ-จ่าย ประจำวัน'!$B611,ผลิต1!AG:AG)+SUMIF(ผลิต2!$C:$C,'รับ-จ่าย ประจำวัน'!$B611,ผลิต2!AG:AG)+SUMIF(เส้นแต่งหน้าขนมเค้ก!$C:$C,'รับ-จ่าย ประจำวัน'!$B611,เส้นแต่งหน้าขนมเค้ก!AG:AG)+SUMIF(แพ็ค!$C:$C,'รับ-จ่าย ประจำวัน'!$B611,แพ็ค!AG:AG)+SUMIF(ธุรการ!$C:$C,'รับ-จ่าย ประจำวัน'!$B611,ธุรการ!AG:AG)+SUMIF(เส้นแต่งหน้าขนมปัง!$C:$C,'รับ-จ่าย ประจำวัน'!$B611,เส้นแต่งหน้าขนมปัง!AG:AG)+SUMIF('วางแผนBC,CJ'!$C:$C,'รับ-จ่าย ประจำวัน'!$B611,'วางแผนBC,CJ'!AG:AG)+SUMIF(RD!$C:$C,'รับ-จ่าย ประจำวัน'!$B611,RD!AG:AG)+SUMIF('FG,ออนไล,คัดแยก'!$C:$C,'รับ-จ่าย ประจำวัน'!$B611,'FG,ออนไล,คัดแยก'!AG:AG)</f>
        <v>0</v>
      </c>
      <c r="BO611" s="16">
        <f>SUMIF(เตรียมส่วนผสม!$C:$C,'รับ-จ่าย ประจำวัน'!$B611,เตรียมส่วนผสม!AH:AH)+SUMIF(กวนไส้!$C:$C,'รับ-จ่าย ประจำวัน'!$B611,กวนไส้!AH:AH)+SUMIF(ผลิต1!$C:$C,'รับ-จ่าย ประจำวัน'!$B611,ผลิต1!AH:AH)+SUMIF(ผลิต2!$C:$C,'รับ-จ่าย ประจำวัน'!$B611,ผลิต2!AH:AH)+SUMIF(เส้นแต่งหน้าขนมเค้ก!$C:$C,'รับ-จ่าย ประจำวัน'!$B611,เส้นแต่งหน้าขนมเค้ก!AH:AH)+SUMIF(แพ็ค!$C:$C,'รับ-จ่าย ประจำวัน'!$B611,แพ็ค!AH:AH)+SUMIF(ธุรการ!$C:$C,'รับ-จ่าย ประจำวัน'!$B611,ธุรการ!AH:AH)+SUMIF(เส้นแต่งหน้าขนมปัง!$C:$C,'รับ-จ่าย ประจำวัน'!$B611,เส้นแต่งหน้าขนมปัง!AH:AH)+SUMIF('วางแผนBC,CJ'!$C:$C,'รับ-จ่าย ประจำวัน'!$B611,'วางแผนBC,CJ'!AH:AH)+SUMIF(RD!$C:$C,'รับ-จ่าย ประจำวัน'!$B611,RD!AH:AH)+SUMIF('FG,ออนไล,คัดแยก'!$C:$C,'รับ-จ่าย ประจำวัน'!$B611,'FG,ออนไล,คัดแยก'!AH:AH)</f>
        <v>0</v>
      </c>
      <c r="BP611" s="16">
        <f>SUMIF(เตรียมส่วนผสม!$C:$C,'รับ-จ่าย ประจำวัน'!$B611,เตรียมส่วนผสม!AI:AI)+SUMIF(กวนไส้!$C:$C,'รับ-จ่าย ประจำวัน'!$B611,กวนไส้!AI:AI)+SUMIF(ผลิต1!$C:$C,'รับ-จ่าย ประจำวัน'!$B611,ผลิต1!AI:AI)+SUMIF(ผลิต2!$C:$C,'รับ-จ่าย ประจำวัน'!$B611,ผลิต2!AI:AI)+SUMIF(เส้นแต่งหน้าขนมเค้ก!$C:$C,'รับ-จ่าย ประจำวัน'!$B611,เส้นแต่งหน้าขนมเค้ก!AI:AI)+SUMIF(แพ็ค!$C:$C,'รับ-จ่าย ประจำวัน'!$B611,แพ็ค!AI:AI)+SUMIF(ธุรการ!$C:$C,'รับ-จ่าย ประจำวัน'!$B611,ธุรการ!AI:AI)+SUMIF(เส้นแต่งหน้าขนมปัง!$C:$C,'รับ-จ่าย ประจำวัน'!$B611,เส้นแต่งหน้าขนมปัง!AI:AI)+SUMIF('วางแผนBC,CJ'!$C:$C,'รับ-จ่าย ประจำวัน'!$B611,'วางแผนBC,CJ'!AI:AI)+SUMIF(RD!$C:$C,'รับ-จ่าย ประจำวัน'!$B611,RD!AI:AI)+SUMIF('FG,ออนไล,คัดแยก'!$C:$C,'รับ-จ่าย ประจำวัน'!$B611,'FG,ออนไล,คัดแยก'!AI:AI)</f>
        <v>0</v>
      </c>
      <c r="BQ611" s="16">
        <f>SUMIF(เตรียมส่วนผสม!$C:$C,'รับ-จ่าย ประจำวัน'!$B611,เตรียมส่วนผสม!AJ:AJ)+SUMIF(กวนไส้!$C:$C,'รับ-จ่าย ประจำวัน'!$B611,กวนไส้!AJ:AJ)+SUMIF(ผลิต1!$C:$C,'รับ-จ่าย ประจำวัน'!$B611,ผลิต1!AJ:AJ)+SUMIF(ผลิต2!$C:$C,'รับ-จ่าย ประจำวัน'!$B611,ผลิต2!AJ:AJ)+SUMIF(เส้นแต่งหน้าขนมเค้ก!$C:$C,'รับ-จ่าย ประจำวัน'!$B611,เส้นแต่งหน้าขนมเค้ก!AJ:AJ)+SUMIF(แพ็ค!$C:$C,'รับ-จ่าย ประจำวัน'!$B611,แพ็ค!AJ:AJ)+SUMIF(ธุรการ!$C:$C,'รับ-จ่าย ประจำวัน'!$B611,ธุรการ!AJ:AJ)+SUMIF(เส้นแต่งหน้าขนมปัง!$C:$C,'รับ-จ่าย ประจำวัน'!$B611,เส้นแต่งหน้าขนมปัง!AJ:AJ)+SUMIF('วางแผนBC,CJ'!$C:$C,'รับ-จ่าย ประจำวัน'!$B611,'วางแผนBC,CJ'!AJ:AJ)+SUMIF(RD!$C:$C,'รับ-จ่าย ประจำวัน'!$B611,RD!AJ:AJ)+SUMIF('FG,ออนไล,คัดแยก'!$C:$C,'รับ-จ่าย ประจำวัน'!$B611,'FG,ออนไล,คัดแยก'!AJ:AJ)</f>
        <v>0</v>
      </c>
      <c r="BR611" s="16">
        <f>SUMIF(เตรียมส่วนผสม!$C:$C,'รับ-จ่าย ประจำวัน'!$B611,เตรียมส่วนผสม!AK:AK)+SUMIF(กวนไส้!$C:$C,'รับ-จ่าย ประจำวัน'!$B611,กวนไส้!AK:AK)+SUMIF(ผลิต1!$C:$C,'รับ-จ่าย ประจำวัน'!$B611,ผลิต1!AK:AK)+SUMIF(ผลิต2!$C:$C,'รับ-จ่าย ประจำวัน'!$B611,ผลิต2!AK:AK)+SUMIF(เส้นแต่งหน้าขนมเค้ก!$C:$C,'รับ-จ่าย ประจำวัน'!$B611,เส้นแต่งหน้าขนมเค้ก!AK:AK)+SUMIF(แพ็ค!$C:$C,'รับ-จ่าย ประจำวัน'!$B611,แพ็ค!AK:AK)+SUMIF(ธุรการ!$C:$C,'รับ-จ่าย ประจำวัน'!$B611,ธุรการ!AK:AK)+SUMIF(เส้นแต่งหน้าขนมปัง!$C:$C,'รับ-จ่าย ประจำวัน'!$B611,เส้นแต่งหน้าขนมปัง!AK:AK)+SUMIF('วางแผนBC,CJ'!$C:$C,'รับ-จ่าย ประจำวัน'!$B611,'วางแผนBC,CJ'!AK:AK)+SUMIF(RD!$C:$C,'รับ-จ่าย ประจำวัน'!$B611,RD!AK:AK)+SUMIF('FG,ออนไล,คัดแยก'!$C:$C,'รับ-จ่าย ประจำวัน'!$B611,'FG,ออนไล,คัดแยก'!AK:AK)</f>
        <v>0</v>
      </c>
      <c r="BS611" s="16">
        <f>SUMIF(เตรียมส่วนผสม!$C:$C,'รับ-จ่าย ประจำวัน'!$B611,เตรียมส่วนผสม!AL:AL)+SUMIF(กวนไส้!$C:$C,'รับ-จ่าย ประจำวัน'!$B611,กวนไส้!AL:AL)+SUMIF(ผลิต1!$C:$C,'รับ-จ่าย ประจำวัน'!$B611,ผลิต1!AL:AL)+SUMIF(ผลิต2!$C:$C,'รับ-จ่าย ประจำวัน'!$B611,ผลิต2!AL:AL)+SUMIF(เส้นแต่งหน้าขนมเค้ก!$C:$C,'รับ-จ่าย ประจำวัน'!$B611,เส้นแต่งหน้าขนมเค้ก!AL:AL)+SUMIF(แพ็ค!$C:$C,'รับ-จ่าย ประจำวัน'!$B611,แพ็ค!AL:AL)+SUMIF(ธุรการ!$C:$C,'รับ-จ่าย ประจำวัน'!$B611,ธุรการ!AL:AL)+SUMIF(เส้นแต่งหน้าขนมปัง!$C:$C,'รับ-จ่าย ประจำวัน'!$B611,เส้นแต่งหน้าขนมปัง!AL:AL)+SUMIF('วางแผนBC,CJ'!$C:$C,'รับ-จ่าย ประจำวัน'!$B611,'วางแผนBC,CJ'!AL:AL)+SUMIF(RD!$C:$C,'รับ-จ่าย ประจำวัน'!$B611,RD!AL:AL)+SUMIF('FG,ออนไล,คัดแยก'!$C:$C,'รับ-จ่าย ประจำวัน'!$B611,'FG,ออนไล,คัดแยก'!AL:AL)</f>
        <v>0</v>
      </c>
      <c r="BT611" s="18">
        <f t="shared" si="136"/>
        <v>660</v>
      </c>
      <c r="BU611" s="116"/>
      <c r="BV611" s="146">
        <f t="shared" si="137"/>
        <v>6840</v>
      </c>
      <c r="BW611" s="183">
        <v>30</v>
      </c>
      <c r="BX611" s="172">
        <f t="shared" si="138"/>
        <v>22</v>
      </c>
      <c r="BY611" s="188">
        <f t="shared" si="122"/>
        <v>310.90909090909093</v>
      </c>
      <c r="BZ611" s="180">
        <f t="shared" ca="1" si="128"/>
        <v>46513.909090909088</v>
      </c>
      <c r="CA611" s="93"/>
      <c r="CB611" s="93"/>
      <c r="CC611" s="93"/>
      <c r="CD611" s="93"/>
      <c r="CE611" s="93"/>
      <c r="CF611" s="93"/>
      <c r="CG611" s="93"/>
      <c r="CH611" s="93"/>
      <c r="CI611" s="93"/>
      <c r="CJ611" s="97"/>
      <c r="CK611" s="9">
        <f t="shared" si="123"/>
        <v>6840</v>
      </c>
    </row>
    <row r="612" spans="1:89" x14ac:dyDescent="0.5">
      <c r="A612" s="149"/>
      <c r="B612" s="34">
        <v>1024601001</v>
      </c>
      <c r="C612" s="154" t="s">
        <v>2037</v>
      </c>
      <c r="D612" s="141" t="s">
        <v>91</v>
      </c>
      <c r="E612" s="25"/>
      <c r="F612" s="132"/>
      <c r="G612" s="25"/>
      <c r="H612" s="12">
        <v>10000</v>
      </c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11"/>
      <c r="AF612" s="11"/>
      <c r="AG612" s="11"/>
      <c r="AH612" s="11"/>
      <c r="AI612" s="25"/>
      <c r="AJ612" s="25"/>
      <c r="AK612" s="25">
        <v>15000</v>
      </c>
      <c r="AL612" s="25"/>
      <c r="AM612" s="25"/>
      <c r="AN612" s="15">
        <f t="shared" ref="AN612:AN613" si="139">I612+J612+K612+L612+M612+N612+O612+P612+Q612+R612+S612+T612+U612+V612+W612+X612+Y612+Z612+AA612+AB612+AC612+AD612+AE612+AF612+AG612+AH612+AI612+AJ612+AK612+AL612+AM612</f>
        <v>15000</v>
      </c>
      <c r="AO612" s="16">
        <f>SUMIF(เตรียมส่วนผสม!$C:$C,'รับ-จ่าย ประจำวัน'!$B612,เตรียมส่วนผสม!H:H)+SUMIF(กวนไส้!$C:$C,'รับ-จ่าย ประจำวัน'!$B612,กวนไส้!H:H)+SUMIF(ผลิต1!$C:$C,'รับ-จ่าย ประจำวัน'!$B612,ผลิต1!H:H)+SUMIF(ผลิต2!$C:$C,'รับ-จ่าย ประจำวัน'!$B612,ผลิต2!H:H)+SUMIF(เส้นแต่งหน้าขนมเค้ก!$C:$C,'รับ-จ่าย ประจำวัน'!$B612,เส้นแต่งหน้าขนมเค้ก!H:H)+SUMIF(แพ็ค!$C:$C,'รับ-จ่าย ประจำวัน'!$B612,แพ็ค!H:H)+SUMIF(ธุรการ!$C:$C,'รับ-จ่าย ประจำวัน'!$B612,ธุรการ!H:H)+SUMIF(เส้นแต่งหน้าขนมปัง!$C:$C,'รับ-จ่าย ประจำวัน'!$B612,เส้นแต่งหน้าขนมปัง!H:H)+SUMIF('วางแผนBC,CJ'!$C:$C,'รับ-จ่าย ประจำวัน'!$B612,'วางแผนBC,CJ'!H:H)+SUMIF(RD!$C:$C,'รับ-จ่าย ประจำวัน'!$B612,RD!H:H)+SUMIF('FG,ออนไล,คัดแยก'!$C:$C,'รับ-จ่าย ประจำวัน'!$B612,'FG,ออนไล,คัดแยก'!H:H)</f>
        <v>0</v>
      </c>
      <c r="AP612" s="16">
        <f>SUMIF(เตรียมส่วนผสม!$C:$C,'รับ-จ่าย ประจำวัน'!$B612,เตรียมส่วนผสม!I:I)+SUMIF(กวนไส้!$C:$C,'รับ-จ่าย ประจำวัน'!$B612,กวนไส้!I:I)+SUMIF(ผลิต1!$C:$C,'รับ-จ่าย ประจำวัน'!$B612,ผลิต1!I:I)+SUMIF(ผลิต2!$C:$C,'รับ-จ่าย ประจำวัน'!$B612,ผลิต2!I:I)+SUMIF(เส้นแต่งหน้าขนมเค้ก!$C:$C,'รับ-จ่าย ประจำวัน'!$B612,เส้นแต่งหน้าขนมเค้ก!I:I)+SUMIF(แพ็ค!$C:$C,'รับ-จ่าย ประจำวัน'!$B612,แพ็ค!I:I)+SUMIF(ธุรการ!$C:$C,'รับ-จ่าย ประจำวัน'!$B612,ธุรการ!I:I)+SUMIF(เส้นแต่งหน้าขนมปัง!$C:$C,'รับ-จ่าย ประจำวัน'!$B612,เส้นแต่งหน้าขนมปัง!I:I)+SUMIF('วางแผนBC,CJ'!$C:$C,'รับ-จ่าย ประจำวัน'!$B612,'วางแผนBC,CJ'!I:I)+SUMIF(RD!$C:$C,'รับ-จ่าย ประจำวัน'!$B612,RD!I:I)+SUMIF('FG,ออนไล,คัดแยก'!$C:$C,'รับ-จ่าย ประจำวัน'!$B612,'FG,ออนไล,คัดแยก'!I:I)</f>
        <v>2000</v>
      </c>
      <c r="AQ612" s="16">
        <f>SUMIF(เตรียมส่วนผสม!$C:$C,'รับ-จ่าย ประจำวัน'!$B612,เตรียมส่วนผสม!J:J)+SUMIF(กวนไส้!$C:$C,'รับ-จ่าย ประจำวัน'!$B612,กวนไส้!J:J)+SUMIF(ผลิต1!$C:$C,'รับ-จ่าย ประจำวัน'!$B612,ผลิต1!J:J)+SUMIF(ผลิต2!$C:$C,'รับ-จ่าย ประจำวัน'!$B612,ผลิต2!J:J)+SUMIF(เส้นแต่งหน้าขนมเค้ก!$C:$C,'รับ-จ่าย ประจำวัน'!$B612,เส้นแต่งหน้าขนมเค้ก!J:J)+SUMIF(แพ็ค!$C:$C,'รับ-จ่าย ประจำวัน'!$B612,แพ็ค!J:J)+SUMIF(ธุรการ!$C:$C,'รับ-จ่าย ประจำวัน'!$B612,ธุรการ!J:J)+SUMIF(เส้นแต่งหน้าขนมปัง!$C:$C,'รับ-จ่าย ประจำวัน'!$B612,เส้นแต่งหน้าขนมปัง!J:J)+SUMIF('วางแผนBC,CJ'!$C:$C,'รับ-จ่าย ประจำวัน'!$B612,'วางแผนBC,CJ'!J:J)+SUMIF(RD!$C:$C,'รับ-จ่าย ประจำวัน'!$B612,RD!J:J)+SUMIF('FG,ออนไล,คัดแยก'!$C:$C,'รับ-จ่าย ประจำวัน'!$B612,'FG,ออนไล,คัดแยก'!J:J)</f>
        <v>0</v>
      </c>
      <c r="AR612" s="16">
        <f>SUMIF(เตรียมส่วนผสม!$C:$C,'รับ-จ่าย ประจำวัน'!$B612,เตรียมส่วนผสม!K:K)+SUMIF(กวนไส้!$C:$C,'รับ-จ่าย ประจำวัน'!$B612,กวนไส้!K:K)+SUMIF(ผลิต1!$C:$C,'รับ-จ่าย ประจำวัน'!$B612,ผลิต1!K:K)+SUMIF(ผลิต2!$C:$C,'รับ-จ่าย ประจำวัน'!$B612,ผลิต2!K:K)+SUMIF(เส้นแต่งหน้าขนมเค้ก!$C:$C,'รับ-จ่าย ประจำวัน'!$B612,เส้นแต่งหน้าขนมเค้ก!K:K)+SUMIF(แพ็ค!$C:$C,'รับ-จ่าย ประจำวัน'!$B612,แพ็ค!K:K)+SUMIF(ธุรการ!$C:$C,'รับ-จ่าย ประจำวัน'!$B612,ธุรการ!K:K)+SUMIF(เส้นแต่งหน้าขนมปัง!$C:$C,'รับ-จ่าย ประจำวัน'!$B612,เส้นแต่งหน้าขนมปัง!K:K)+SUMIF('วางแผนBC,CJ'!$C:$C,'รับ-จ่าย ประจำวัน'!$B612,'วางแผนBC,CJ'!K:K)+SUMIF(RD!$C:$C,'รับ-จ่าย ประจำวัน'!$B612,RD!K:K)+SUMIF('FG,ออนไล,คัดแยก'!$C:$C,'รับ-จ่าย ประจำวัน'!$B612,'FG,ออนไล,คัดแยก'!K:K)</f>
        <v>0</v>
      </c>
      <c r="AS612" s="16">
        <f>SUMIF(เตรียมส่วนผสม!$C:$C,'รับ-จ่าย ประจำวัน'!$B612,เตรียมส่วนผสม!L:L)+SUMIF(กวนไส้!$C:$C,'รับ-จ่าย ประจำวัน'!$B612,กวนไส้!L:L)+SUMIF(ผลิต1!$C:$C,'รับ-จ่าย ประจำวัน'!$B612,ผลิต1!L:L)+SUMIF(ผลิต2!$C:$C,'รับ-จ่าย ประจำวัน'!$B612,ผลิต2!L:L)+SUMIF(เส้นแต่งหน้าขนมเค้ก!$C:$C,'รับ-จ่าย ประจำวัน'!$B612,เส้นแต่งหน้าขนมเค้ก!L:L)+SUMIF(แพ็ค!$C:$C,'รับ-จ่าย ประจำวัน'!$B612,แพ็ค!L:L)+SUMIF(ธุรการ!$C:$C,'รับ-จ่าย ประจำวัน'!$B612,ธุรการ!L:L)+SUMIF(เส้นแต่งหน้าขนมปัง!$C:$C,'รับ-จ่าย ประจำวัน'!$B612,เส้นแต่งหน้าขนมปัง!L:L)+SUMIF('วางแผนBC,CJ'!$C:$C,'รับ-จ่าย ประจำวัน'!$B612,'วางแผนBC,CJ'!L:L)+SUMIF(RD!$C:$C,'รับ-จ่าย ประจำวัน'!$B612,RD!L:L)+SUMIF('FG,ออนไล,คัดแยก'!$C:$C,'รับ-จ่าย ประจำวัน'!$B612,'FG,ออนไล,คัดแยก'!L:L)</f>
        <v>0</v>
      </c>
      <c r="AT612" s="16">
        <f>SUMIF(เตรียมส่วนผสม!$C:$C,'รับ-จ่าย ประจำวัน'!$B612,เตรียมส่วนผสม!M:M)+SUMIF(กวนไส้!$C:$C,'รับ-จ่าย ประจำวัน'!$B612,กวนไส้!M:M)+SUMIF(ผลิต1!$C:$C,'รับ-จ่าย ประจำวัน'!$B612,ผลิต1!M:M)+SUMIF(ผลิต2!$C:$C,'รับ-จ่าย ประจำวัน'!$B612,ผลิต2!M:M)+SUMIF(เส้นแต่งหน้าขนมเค้ก!$C:$C,'รับ-จ่าย ประจำวัน'!$B612,เส้นแต่งหน้าขนมเค้ก!M:M)+SUMIF(แพ็ค!$C:$C,'รับ-จ่าย ประจำวัน'!$B612,แพ็ค!M:M)+SUMIF(ธุรการ!$C:$C,'รับ-จ่าย ประจำวัน'!$B612,ธุรการ!M:M)+SUMIF(เส้นแต่งหน้าขนมปัง!$C:$C,'รับ-จ่าย ประจำวัน'!$B612,เส้นแต่งหน้าขนมปัง!M:M)+SUMIF('วางแผนBC,CJ'!$C:$C,'รับ-จ่าย ประจำวัน'!$B612,'วางแผนBC,CJ'!M:M)+SUMIF(RD!$C:$C,'รับ-จ่าย ประจำวัน'!$B612,RD!M:M)+SUMIF('FG,ออนไล,คัดแยก'!$C:$C,'รับ-จ่าย ประจำวัน'!$B612,'FG,ออนไล,คัดแยก'!M:M)</f>
        <v>0</v>
      </c>
      <c r="AU612" s="16">
        <f>SUMIF(เตรียมส่วนผสม!$C:$C,'รับ-จ่าย ประจำวัน'!$B612,เตรียมส่วนผสม!N:N)+SUMIF(กวนไส้!$C:$C,'รับ-จ่าย ประจำวัน'!$B612,กวนไส้!N:N)+SUMIF(ผลิต1!$C:$C,'รับ-จ่าย ประจำวัน'!$B612,ผลิต1!N:N)+SUMIF(ผลิต2!$C:$C,'รับ-จ่าย ประจำวัน'!$B612,ผลิต2!N:N)+SUMIF(เส้นแต่งหน้าขนมเค้ก!$C:$C,'รับ-จ่าย ประจำวัน'!$B612,เส้นแต่งหน้าขนมเค้ก!N:N)+SUMIF(แพ็ค!$C:$C,'รับ-จ่าย ประจำวัน'!$B612,แพ็ค!N:N)+SUMIF(ธุรการ!$C:$C,'รับ-จ่าย ประจำวัน'!$B612,ธุรการ!N:N)+SUMIF(เส้นแต่งหน้าขนมปัง!$C:$C,'รับ-จ่าย ประจำวัน'!$B612,เส้นแต่งหน้าขนมปัง!N:N)+SUMIF('วางแผนBC,CJ'!$C:$C,'รับ-จ่าย ประจำวัน'!$B612,'วางแผนBC,CJ'!N:N)+SUMIF(RD!$C:$C,'รับ-จ่าย ประจำวัน'!$B612,RD!N:N)+SUMIF('FG,ออนไล,คัดแยก'!$C:$C,'รับ-จ่าย ประจำวัน'!$B612,'FG,ออนไล,คัดแยก'!N:N)</f>
        <v>0</v>
      </c>
      <c r="AV612" s="16">
        <f>SUMIF(เตรียมส่วนผสม!$C:$C,'รับ-จ่าย ประจำวัน'!$B612,เตรียมส่วนผสม!O:O)+SUMIF(กวนไส้!$C:$C,'รับ-จ่าย ประจำวัน'!$B612,กวนไส้!O:O)+SUMIF(ผลิต1!$C:$C,'รับ-จ่าย ประจำวัน'!$B612,ผลิต1!O:O)+SUMIF(ผลิต2!$C:$C,'รับ-จ่าย ประจำวัน'!$B612,ผลิต2!O:O)+SUMIF(เส้นแต่งหน้าขนมเค้ก!$C:$C,'รับ-จ่าย ประจำวัน'!$B612,เส้นแต่งหน้าขนมเค้ก!O:O)+SUMIF(แพ็ค!$C:$C,'รับ-จ่าย ประจำวัน'!$B612,แพ็ค!O:O)+SUMIF(ธุรการ!$C:$C,'รับ-จ่าย ประจำวัน'!$B612,ธุรการ!O:O)+SUMIF(เส้นแต่งหน้าขนมปัง!$C:$C,'รับ-จ่าย ประจำวัน'!$B612,เส้นแต่งหน้าขนมปัง!O:O)+SUMIF('วางแผนBC,CJ'!$C:$C,'รับ-จ่าย ประจำวัน'!$B612,'วางแผนBC,CJ'!O:O)+SUMIF(RD!$C:$C,'รับ-จ่าย ประจำวัน'!$B612,RD!O:O)+SUMIF('FG,ออนไล,คัดแยก'!$C:$C,'รับ-จ่าย ประจำวัน'!$B612,'FG,ออนไล,คัดแยก'!O:O)</f>
        <v>0</v>
      </c>
      <c r="AW612" s="16">
        <f>SUMIF(เตรียมส่วนผสม!$C:$C,'รับ-จ่าย ประจำวัน'!$B612,เตรียมส่วนผสม!P:P)+SUMIF(กวนไส้!$C:$C,'รับ-จ่าย ประจำวัน'!$B612,กวนไส้!P:P)+SUMIF(ผลิต1!$C:$C,'รับ-จ่าย ประจำวัน'!$B612,ผลิต1!P:P)+SUMIF(ผลิต2!$C:$C,'รับ-จ่าย ประจำวัน'!$B612,ผลิต2!P:P)+SUMIF(เส้นแต่งหน้าขนมเค้ก!$C:$C,'รับ-จ่าย ประจำวัน'!$B612,เส้นแต่งหน้าขนมเค้ก!P:P)+SUMIF(แพ็ค!$C:$C,'รับ-จ่าย ประจำวัน'!$B612,แพ็ค!P:P)+SUMIF(ธุรการ!$C:$C,'รับ-จ่าย ประจำวัน'!$B612,ธุรการ!P:P)+SUMIF(เส้นแต่งหน้าขนมปัง!$C:$C,'รับ-จ่าย ประจำวัน'!$B612,เส้นแต่งหน้าขนมปัง!P:P)+SUMIF('วางแผนBC,CJ'!$C:$C,'รับ-จ่าย ประจำวัน'!$B612,'วางแผนBC,CJ'!P:P)+SUMIF(RD!$C:$C,'รับ-จ่าย ประจำวัน'!$B612,RD!P:P)+SUMIF('FG,ออนไล,คัดแยก'!$C:$C,'รับ-จ่าย ประจำวัน'!$B612,'FG,ออนไล,คัดแยก'!P:P)</f>
        <v>0</v>
      </c>
      <c r="AX612" s="16">
        <f>SUMIF(เตรียมส่วนผสม!$C:$C,'รับ-จ่าย ประจำวัน'!$B612,เตรียมส่วนผสม!Q:Q)+SUMIF(กวนไส้!$C:$C,'รับ-จ่าย ประจำวัน'!$B612,กวนไส้!Q:Q)+SUMIF(ผลิต1!$C:$C,'รับ-จ่าย ประจำวัน'!$B612,ผลิต1!Q:Q)+SUMIF(ผลิต2!$C:$C,'รับ-จ่าย ประจำวัน'!$B612,ผลิต2!Q:Q)+SUMIF(เส้นแต่งหน้าขนมเค้ก!$C:$C,'รับ-จ่าย ประจำวัน'!$B612,เส้นแต่งหน้าขนมเค้ก!Q:Q)+SUMIF(แพ็ค!$C:$C,'รับ-จ่าย ประจำวัน'!$B612,แพ็ค!Q:Q)+SUMIF(ธุรการ!$C:$C,'รับ-จ่าย ประจำวัน'!$B612,ธุรการ!Q:Q)+SUMIF(เส้นแต่งหน้าขนมปัง!$C:$C,'รับ-จ่าย ประจำวัน'!$B612,เส้นแต่งหน้าขนมปัง!Q:Q)+SUMIF('วางแผนBC,CJ'!$C:$C,'รับ-จ่าย ประจำวัน'!$B612,'วางแผนBC,CJ'!Q:Q)+SUMIF(RD!$C:$C,'รับ-จ่าย ประจำวัน'!$B612,RD!Q:Q)+SUMIF('FG,ออนไล,คัดแยก'!$C:$C,'รับ-จ่าย ประจำวัน'!$B612,'FG,ออนไล,คัดแยก'!Q:Q)</f>
        <v>0</v>
      </c>
      <c r="AY612" s="16">
        <f>SUMIF(เตรียมส่วนผสม!$C:$C,'รับ-จ่าย ประจำวัน'!$B612,เตรียมส่วนผสม!R:R)+SUMIF(กวนไส้!$C:$C,'รับ-จ่าย ประจำวัน'!$B612,กวนไส้!R:R)+SUMIF(ผลิต1!$C:$C,'รับ-จ่าย ประจำวัน'!$B612,ผลิต1!R:R)+SUMIF(ผลิต2!$C:$C,'รับ-จ่าย ประจำวัน'!$B612,ผลิต2!R:R)+SUMIF(เส้นแต่งหน้าขนมเค้ก!$C:$C,'รับ-จ่าย ประจำวัน'!$B612,เส้นแต่งหน้าขนมเค้ก!R:R)+SUMIF(แพ็ค!$C:$C,'รับ-จ่าย ประจำวัน'!$B612,แพ็ค!R:R)+SUMIF(ธุรการ!$C:$C,'รับ-จ่าย ประจำวัน'!$B612,ธุรการ!R:R)+SUMIF(เส้นแต่งหน้าขนมปัง!$C:$C,'รับ-จ่าย ประจำวัน'!$B612,เส้นแต่งหน้าขนมปัง!R:R)+SUMIF('วางแผนBC,CJ'!$C:$C,'รับ-จ่าย ประจำวัน'!$B612,'วางแผนBC,CJ'!R:R)+SUMIF(RD!$C:$C,'รับ-จ่าย ประจำวัน'!$B612,RD!R:R)+SUMIF('FG,ออนไล,คัดแยก'!$C:$C,'รับ-จ่าย ประจำวัน'!$B612,'FG,ออนไล,คัดแยก'!R:R)</f>
        <v>0</v>
      </c>
      <c r="AZ612" s="16">
        <f>SUMIF(เตรียมส่วนผสม!$C:$C,'รับ-จ่าย ประจำวัน'!$B612,เตรียมส่วนผสม!S:S)+SUMIF(กวนไส้!$C:$C,'รับ-จ่าย ประจำวัน'!$B612,กวนไส้!S:S)+SUMIF(ผลิต1!$C:$C,'รับ-จ่าย ประจำวัน'!$B612,ผลิต1!S:S)+SUMIF(ผลิต2!$C:$C,'รับ-จ่าย ประจำวัน'!$B612,ผลิต2!S:S)+SUMIF(เส้นแต่งหน้าขนมเค้ก!$C:$C,'รับ-จ่าย ประจำวัน'!$B612,เส้นแต่งหน้าขนมเค้ก!S:S)+SUMIF(แพ็ค!$C:$C,'รับ-จ่าย ประจำวัน'!$B612,แพ็ค!S:S)+SUMIF(ธุรการ!$C:$C,'รับ-จ่าย ประจำวัน'!$B612,ธุรการ!S:S)+SUMIF(เส้นแต่งหน้าขนมปัง!$C:$C,'รับ-จ่าย ประจำวัน'!$B612,เส้นแต่งหน้าขนมปัง!S:S)+SUMIF('วางแผนBC,CJ'!$C:$C,'รับ-จ่าย ประจำวัน'!$B612,'วางแผนBC,CJ'!S:S)+SUMIF(RD!$C:$C,'รับ-จ่าย ประจำวัน'!$B612,RD!S:S)+SUMIF('FG,ออนไล,คัดแยก'!$C:$C,'รับ-จ่าย ประจำวัน'!$B612,'FG,ออนไล,คัดแยก'!S:S)</f>
        <v>0</v>
      </c>
      <c r="BA612" s="16">
        <f>SUMIF(เตรียมส่วนผสม!$C:$C,'รับ-จ่าย ประจำวัน'!$B612,เตรียมส่วนผสม!T:T)+SUMIF(กวนไส้!$C:$C,'รับ-จ่าย ประจำวัน'!$B612,กวนไส้!T:T)+SUMIF(ผลิต1!$C:$C,'รับ-จ่าย ประจำวัน'!$B612,ผลิต1!T:T)+SUMIF(ผลิต2!$C:$C,'รับ-จ่าย ประจำวัน'!$B612,ผลิต2!T:T)+SUMIF(เส้นแต่งหน้าขนมเค้ก!$C:$C,'รับ-จ่าย ประจำวัน'!$B612,เส้นแต่งหน้าขนมเค้ก!T:T)+SUMIF(แพ็ค!$C:$C,'รับ-จ่าย ประจำวัน'!$B612,แพ็ค!T:T)+SUMIF(ธุรการ!$C:$C,'รับ-จ่าย ประจำวัน'!$B612,ธุรการ!T:T)+SUMIF(เส้นแต่งหน้าขนมปัง!$C:$C,'รับ-จ่าย ประจำวัน'!$B612,เส้นแต่งหน้าขนมปัง!T:T)+SUMIF('วางแผนBC,CJ'!$C:$C,'รับ-จ่าย ประจำวัน'!$B612,'วางแผนBC,CJ'!T:T)+SUMIF(RD!$C:$C,'รับ-จ่าย ประจำวัน'!$B612,RD!T:T)+SUMIF('FG,ออนไล,คัดแยก'!$C:$C,'รับ-จ่าย ประจำวัน'!$B612,'FG,ออนไล,คัดแยก'!T:T)</f>
        <v>0</v>
      </c>
      <c r="BB612" s="16">
        <f>SUMIF(เตรียมส่วนผสม!$C:$C,'รับ-จ่าย ประจำวัน'!$B612,เตรียมส่วนผสม!U:U)+SUMIF(กวนไส้!$C:$C,'รับ-จ่าย ประจำวัน'!$B612,กวนไส้!U:U)+SUMIF(ผลิต1!$C:$C,'รับ-จ่าย ประจำวัน'!$B612,ผลิต1!U:U)+SUMIF(ผลิต2!$C:$C,'รับ-จ่าย ประจำวัน'!$B612,ผลิต2!U:U)+SUMIF(เส้นแต่งหน้าขนมเค้ก!$C:$C,'รับ-จ่าย ประจำวัน'!$B612,เส้นแต่งหน้าขนมเค้ก!U:U)+SUMIF(แพ็ค!$C:$C,'รับ-จ่าย ประจำวัน'!$B612,แพ็ค!U:U)+SUMIF(ธุรการ!$C:$C,'รับ-จ่าย ประจำวัน'!$B612,ธุรการ!U:U)+SUMIF(เส้นแต่งหน้าขนมปัง!$C:$C,'รับ-จ่าย ประจำวัน'!$B612,เส้นแต่งหน้าขนมปัง!U:U)+SUMIF('วางแผนBC,CJ'!$C:$C,'รับ-จ่าย ประจำวัน'!$B612,'วางแผนBC,CJ'!U:U)+SUMIF(RD!$C:$C,'รับ-จ่าย ประจำวัน'!$B612,RD!U:U)+SUMIF('FG,ออนไล,คัดแยก'!$C:$C,'รับ-จ่าย ประจำวัน'!$B612,'FG,ออนไล,คัดแยก'!U:U)</f>
        <v>0</v>
      </c>
      <c r="BC612" s="16">
        <f>SUMIF(เตรียมส่วนผสม!$C:$C,'รับ-จ่าย ประจำวัน'!$B612,เตรียมส่วนผสม!V:V)+SUMIF(กวนไส้!$C:$C,'รับ-จ่าย ประจำวัน'!$B612,กวนไส้!V:V)+SUMIF(ผลิต1!$C:$C,'รับ-จ่าย ประจำวัน'!$B612,ผลิต1!V:V)+SUMIF(ผลิต2!$C:$C,'รับ-จ่าย ประจำวัน'!$B612,ผลิต2!V:V)+SUMIF(เส้นแต่งหน้าขนมเค้ก!$C:$C,'รับ-จ่าย ประจำวัน'!$B612,เส้นแต่งหน้าขนมเค้ก!V:V)+SUMIF(แพ็ค!$C:$C,'รับ-จ่าย ประจำวัน'!$B612,แพ็ค!V:V)+SUMIF(ธุรการ!$C:$C,'รับ-จ่าย ประจำวัน'!$B612,ธุรการ!V:V)+SUMIF(เส้นแต่งหน้าขนมปัง!$C:$C,'รับ-จ่าย ประจำวัน'!$B612,เส้นแต่งหน้าขนมปัง!V:V)+SUMIF('วางแผนBC,CJ'!$C:$C,'รับ-จ่าย ประจำวัน'!$B612,'วางแผนBC,CJ'!V:V)+SUMIF(RD!$C:$C,'รับ-จ่าย ประจำวัน'!$B612,RD!V:V)+SUMIF('FG,ออนไล,คัดแยก'!$C:$C,'รับ-จ่าย ประจำวัน'!$B612,'FG,ออนไล,คัดแยก'!V:V)</f>
        <v>0</v>
      </c>
      <c r="BD612" s="16">
        <f>SUMIF(เตรียมส่วนผสม!$C:$C,'รับ-จ่าย ประจำวัน'!$B612,เตรียมส่วนผสม!W:W)+SUMIF(กวนไส้!$C:$C,'รับ-จ่าย ประจำวัน'!$B612,กวนไส้!W:W)+SUMIF(ผลิต1!$C:$C,'รับ-จ่าย ประจำวัน'!$B612,ผลิต1!W:W)+SUMIF(ผลิต2!$C:$C,'รับ-จ่าย ประจำวัน'!$B612,ผลิต2!W:W)+SUMIF(เส้นแต่งหน้าขนมเค้ก!$C:$C,'รับ-จ่าย ประจำวัน'!$B612,เส้นแต่งหน้าขนมเค้ก!W:W)+SUMIF(แพ็ค!$C:$C,'รับ-จ่าย ประจำวัน'!$B612,แพ็ค!W:W)+SUMIF(ธุรการ!$C:$C,'รับ-จ่าย ประจำวัน'!$B612,ธุรการ!W:W)+SUMIF(เส้นแต่งหน้าขนมปัง!$C:$C,'รับ-จ่าย ประจำวัน'!$B612,เส้นแต่งหน้าขนมปัง!W:W)+SUMIF('วางแผนBC,CJ'!$C:$C,'รับ-จ่าย ประจำวัน'!$B612,'วางแผนBC,CJ'!W:W)+SUMIF(RD!$C:$C,'รับ-จ่าย ประจำวัน'!$B612,RD!W:W)+SUMIF('FG,ออนไล,คัดแยก'!$C:$C,'รับ-จ่าย ประจำวัน'!$B612,'FG,ออนไล,คัดแยก'!W:W)</f>
        <v>2000</v>
      </c>
      <c r="BE612" s="16">
        <f>SUMIF(เตรียมส่วนผสม!$C:$C,'รับ-จ่าย ประจำวัน'!$B612,เตรียมส่วนผสม!X:X)+SUMIF(กวนไส้!$C:$C,'รับ-จ่าย ประจำวัน'!$B612,กวนไส้!X:X)+SUMIF(ผลิต1!$C:$C,'รับ-จ่าย ประจำวัน'!$B612,ผลิต1!X:X)+SUMIF(ผลิต2!$C:$C,'รับ-จ่าย ประจำวัน'!$B612,ผลิต2!X:X)+SUMIF(เส้นแต่งหน้าขนมเค้ก!$C:$C,'รับ-จ่าย ประจำวัน'!$B612,เส้นแต่งหน้าขนมเค้ก!X:X)+SUMIF(แพ็ค!$C:$C,'รับ-จ่าย ประจำวัน'!$B612,แพ็ค!X:X)+SUMIF(ธุรการ!$C:$C,'รับ-จ่าย ประจำวัน'!$B612,ธุรการ!X:X)+SUMIF(เส้นแต่งหน้าขนมปัง!$C:$C,'รับ-จ่าย ประจำวัน'!$B612,เส้นแต่งหน้าขนมปัง!X:X)+SUMIF('วางแผนBC,CJ'!$C:$C,'รับ-จ่าย ประจำวัน'!$B612,'วางแผนBC,CJ'!X:X)+SUMIF(RD!$C:$C,'รับ-จ่าย ประจำวัน'!$B612,RD!X:X)+SUMIF('FG,ออนไล,คัดแยก'!$C:$C,'รับ-จ่าย ประจำวัน'!$B612,'FG,ออนไล,คัดแยก'!X:X)</f>
        <v>0</v>
      </c>
      <c r="BF612" s="16">
        <f>SUMIF(เตรียมส่วนผสม!$C:$C,'รับ-จ่าย ประจำวัน'!$B612,เตรียมส่วนผสม!Y:Y)+SUMIF(กวนไส้!$C:$C,'รับ-จ่าย ประจำวัน'!$B612,กวนไส้!Y:Y)+SUMIF(ผลิต1!$C:$C,'รับ-จ่าย ประจำวัน'!$B612,ผลิต1!Y:Y)+SUMIF(ผลิต2!$C:$C,'รับ-จ่าย ประจำวัน'!$B612,ผลิต2!Y:Y)+SUMIF(เส้นแต่งหน้าขนมเค้ก!$C:$C,'รับ-จ่าย ประจำวัน'!$B612,เส้นแต่งหน้าขนมเค้ก!Y:Y)+SUMIF(แพ็ค!$C:$C,'รับ-จ่าย ประจำวัน'!$B612,แพ็ค!Y:Y)+SUMIF(ธุรการ!$C:$C,'รับ-จ่าย ประจำวัน'!$B612,ธุรการ!Y:Y)+SUMIF(เส้นแต่งหน้าขนมปัง!$C:$C,'รับ-จ่าย ประจำวัน'!$B612,เส้นแต่งหน้าขนมปัง!Y:Y)+SUMIF('วางแผนBC,CJ'!$C:$C,'รับ-จ่าย ประจำวัน'!$B612,'วางแผนBC,CJ'!Y:Y)+SUMIF(RD!$C:$C,'รับ-จ่าย ประจำวัน'!$B612,RD!Y:Y)+SUMIF('FG,ออนไล,คัดแยก'!$C:$C,'รับ-จ่าย ประจำวัน'!$B612,'FG,ออนไล,คัดแยก'!Y:Y)</f>
        <v>0</v>
      </c>
      <c r="BG612" s="16">
        <f>SUMIF(เตรียมส่วนผสม!$C:$C,'รับ-จ่าย ประจำวัน'!$B612,เตรียมส่วนผสม!Z:Z)+SUMIF(กวนไส้!$C:$C,'รับ-จ่าย ประจำวัน'!$B612,กวนไส้!Z:Z)+SUMIF(ผลิต1!$C:$C,'รับ-จ่าย ประจำวัน'!$B612,ผลิต1!Z:Z)+SUMIF(ผลิต2!$C:$C,'รับ-จ่าย ประจำวัน'!$B612,ผลิต2!Z:Z)+SUMIF(เส้นแต่งหน้าขนมเค้ก!$C:$C,'รับ-จ่าย ประจำวัน'!$B612,เส้นแต่งหน้าขนมเค้ก!Z:Z)+SUMIF(แพ็ค!$C:$C,'รับ-จ่าย ประจำวัน'!$B612,แพ็ค!Z:Z)+SUMIF(ธุรการ!$C:$C,'รับ-จ่าย ประจำวัน'!$B612,ธุรการ!Z:Z)+SUMIF(เส้นแต่งหน้าขนมปัง!$C:$C,'รับ-จ่าย ประจำวัน'!$B612,เส้นแต่งหน้าขนมปัง!Z:Z)+SUMIF('วางแผนBC,CJ'!$C:$C,'รับ-จ่าย ประจำวัน'!$B612,'วางแผนBC,CJ'!Z:Z)+SUMIF(RD!$C:$C,'รับ-จ่าย ประจำวัน'!$B612,RD!Z:Z)+SUMIF('FG,ออนไล,คัดแยก'!$C:$C,'รับ-จ่าย ประจำวัน'!$B612,'FG,ออนไล,คัดแยก'!Z:Z)</f>
        <v>0</v>
      </c>
      <c r="BH612" s="16">
        <f>SUMIF(เตรียมส่วนผสม!$C:$C,'รับ-จ่าย ประจำวัน'!$B612,เตรียมส่วนผสม!AA:AA)+SUMIF(กวนไส้!$C:$C,'รับ-จ่าย ประจำวัน'!$B612,กวนไส้!AA:AA)+SUMIF(ผลิต1!$C:$C,'รับ-จ่าย ประจำวัน'!$B612,ผลิต1!AA:AA)+SUMIF(ผลิต2!$C:$C,'รับ-จ่าย ประจำวัน'!$B612,ผลิต2!AA:AA)+SUMIF(เส้นแต่งหน้าขนมเค้ก!$C:$C,'รับ-จ่าย ประจำวัน'!$B612,เส้นแต่งหน้าขนมเค้ก!AA:AA)+SUMIF(แพ็ค!$C:$C,'รับ-จ่าย ประจำวัน'!$B612,แพ็ค!AA:AA)+SUMIF(ธุรการ!$C:$C,'รับ-จ่าย ประจำวัน'!$B612,ธุรการ!AA:AA)+SUMIF(เส้นแต่งหน้าขนมปัง!$C:$C,'รับ-จ่าย ประจำวัน'!$B612,เส้นแต่งหน้าขนมปัง!AA:AA)+SUMIF('วางแผนBC,CJ'!$C:$C,'รับ-จ่าย ประจำวัน'!$B612,'วางแผนBC,CJ'!AA:AA)+SUMIF(RD!$C:$C,'รับ-จ่าย ประจำวัน'!$B612,RD!AA:AA)+SUMIF('FG,ออนไล,คัดแยก'!$C:$C,'รับ-จ่าย ประจำวัน'!$B612,'FG,ออนไล,คัดแยก'!AA:AA)</f>
        <v>0</v>
      </c>
      <c r="BI612" s="16">
        <f>SUMIF(เตรียมส่วนผสม!$C:$C,'รับ-จ่าย ประจำวัน'!$B612,เตรียมส่วนผสม!AB:AB)+SUMIF(กวนไส้!$C:$C,'รับ-จ่าย ประจำวัน'!$B612,กวนไส้!AB:AB)+SUMIF(ผลิต1!$C:$C,'รับ-จ่าย ประจำวัน'!$B612,ผลิต1!AB:AB)+SUMIF(ผลิต2!$C:$C,'รับ-จ่าย ประจำวัน'!$B612,ผลิต2!AB:AB)+SUMIF(เส้นแต่งหน้าขนมเค้ก!$C:$C,'รับ-จ่าย ประจำวัน'!$B612,เส้นแต่งหน้าขนมเค้ก!AB:AB)+SUMIF(แพ็ค!$C:$C,'รับ-จ่าย ประจำวัน'!$B612,แพ็ค!AB:AB)+SUMIF(ธุรการ!$C:$C,'รับ-จ่าย ประจำวัน'!$B612,ธุรการ!AB:AB)+SUMIF(เส้นแต่งหน้าขนมปัง!$C:$C,'รับ-จ่าย ประจำวัน'!$B612,เส้นแต่งหน้าขนมปัง!AB:AB)+SUMIF('วางแผนBC,CJ'!$C:$C,'รับ-จ่าย ประจำวัน'!$B612,'วางแผนBC,CJ'!AB:AB)+SUMIF(RD!$C:$C,'รับ-จ่าย ประจำวัน'!$B612,RD!AB:AB)+SUMIF('FG,ออนไล,คัดแยก'!$C:$C,'รับ-จ่าย ประจำวัน'!$B612,'FG,ออนไล,คัดแยก'!AB:AB)</f>
        <v>0</v>
      </c>
      <c r="BJ612" s="16">
        <f>SUMIF(เตรียมส่วนผสม!$C:$C,'รับ-จ่าย ประจำวัน'!$B612,เตรียมส่วนผสม!AC:AC)+SUMIF(กวนไส้!$C:$C,'รับ-จ่าย ประจำวัน'!$B612,กวนไส้!AC:AC)+SUMIF(ผลิต1!$C:$C,'รับ-จ่าย ประจำวัน'!$B612,ผลิต1!AC:AC)+SUMIF(ผลิต2!$C:$C,'รับ-จ่าย ประจำวัน'!$B612,ผลิต2!AC:AC)+SUMIF(เส้นแต่งหน้าขนมเค้ก!$C:$C,'รับ-จ่าย ประจำวัน'!$B612,เส้นแต่งหน้าขนมเค้ก!AC:AC)+SUMIF(แพ็ค!$C:$C,'รับ-จ่าย ประจำวัน'!$B612,แพ็ค!AC:AC)+SUMIF(ธุรการ!$C:$C,'รับ-จ่าย ประจำวัน'!$B612,ธุรการ!AC:AC)+SUMIF(เส้นแต่งหน้าขนมปัง!$C:$C,'รับ-จ่าย ประจำวัน'!$B612,เส้นแต่งหน้าขนมปัง!AC:AC)+SUMIF('วางแผนBC,CJ'!$C:$C,'รับ-จ่าย ประจำวัน'!$B612,'วางแผนBC,CJ'!AC:AC)+SUMIF(RD!$C:$C,'รับ-จ่าย ประจำวัน'!$B612,RD!AC:AC)+SUMIF('FG,ออนไล,คัดแยก'!$C:$C,'รับ-จ่าย ประจำวัน'!$B612,'FG,ออนไล,คัดแยก'!AC:AC)</f>
        <v>2000</v>
      </c>
      <c r="BK612" s="16">
        <f>SUMIF(เตรียมส่วนผสม!$C:$C,'รับ-จ่าย ประจำวัน'!$B612,เตรียมส่วนผสม!AD:AD)+SUMIF(กวนไส้!$C:$C,'รับ-จ่าย ประจำวัน'!$B612,กวนไส้!AD:AD)+SUMIF(ผลิต1!$C:$C,'รับ-จ่าย ประจำวัน'!$B612,ผลิต1!AD:AD)+SUMIF(ผลิต2!$C:$C,'รับ-จ่าย ประจำวัน'!$B612,ผลิต2!AD:AD)+SUMIF(เส้นแต่งหน้าขนมเค้ก!$C:$C,'รับ-จ่าย ประจำวัน'!$B612,เส้นแต่งหน้าขนมเค้ก!AD:AD)+SUMIF(แพ็ค!$C:$C,'รับ-จ่าย ประจำวัน'!$B612,แพ็ค!AD:AD)+SUMIF(ธุรการ!$C:$C,'รับ-จ่าย ประจำวัน'!$B612,ธุรการ!AD:AD)+SUMIF(เส้นแต่งหน้าขนมปัง!$C:$C,'รับ-จ่าย ประจำวัน'!$B612,เส้นแต่งหน้าขนมปัง!AD:AD)+SUMIF('วางแผนBC,CJ'!$C:$C,'รับ-จ่าย ประจำวัน'!$B612,'วางแผนBC,CJ'!AD:AD)+SUMIF(RD!$C:$C,'รับ-จ่าย ประจำวัน'!$B612,RD!AD:AD)+SUMIF('FG,ออนไล,คัดแยก'!$C:$C,'รับ-จ่าย ประจำวัน'!$B612,'FG,ออนไล,คัดแยก'!AD:AD)</f>
        <v>0</v>
      </c>
      <c r="BL612" s="16">
        <f>SUMIF(เตรียมส่วนผสม!$C:$C,'รับ-จ่าย ประจำวัน'!$B612,เตรียมส่วนผสม!AE:AE)+SUMIF(กวนไส้!$C:$C,'รับ-จ่าย ประจำวัน'!$B612,กวนไส้!AE:AE)+SUMIF(ผลิต1!$C:$C,'รับ-จ่าย ประจำวัน'!$B612,ผลิต1!AE:AE)+SUMIF(ผลิต2!$C:$C,'รับ-จ่าย ประจำวัน'!$B612,ผลิต2!AE:AE)+SUMIF(เส้นแต่งหน้าขนมเค้ก!$C:$C,'รับ-จ่าย ประจำวัน'!$B612,เส้นแต่งหน้าขนมเค้ก!AE:AE)+SUMIF(แพ็ค!$C:$C,'รับ-จ่าย ประจำวัน'!$B612,แพ็ค!AE:AE)+SUMIF(ธุรการ!$C:$C,'รับ-จ่าย ประจำวัน'!$B612,ธุรการ!AE:AE)+SUMIF(เส้นแต่งหน้าขนมปัง!$C:$C,'รับ-จ่าย ประจำวัน'!$B612,เส้นแต่งหน้าขนมปัง!AE:AE)+SUMIF('วางแผนBC,CJ'!$C:$C,'รับ-จ่าย ประจำวัน'!$B612,'วางแผนBC,CJ'!AE:AE)+SUMIF(RD!$C:$C,'รับ-จ่าย ประจำวัน'!$B612,RD!AE:AE)+SUMIF('FG,ออนไล,คัดแยก'!$C:$C,'รับ-จ่าย ประจำวัน'!$B612,'FG,ออนไล,คัดแยก'!AE:AE)</f>
        <v>0</v>
      </c>
      <c r="BM612" s="16">
        <f>SUMIF(เตรียมส่วนผสม!$C:$C,'รับ-จ่าย ประจำวัน'!$B612,เตรียมส่วนผสม!AF:AF)+SUMIF(กวนไส้!$C:$C,'รับ-จ่าย ประจำวัน'!$B612,กวนไส้!AF:AF)+SUMIF(ผลิต1!$C:$C,'รับ-จ่าย ประจำวัน'!$B612,ผลิต1!AF:AF)+SUMIF(ผลิต2!$C:$C,'รับ-จ่าย ประจำวัน'!$B612,ผลิต2!AF:AF)+SUMIF(เส้นแต่งหน้าขนมเค้ก!$C:$C,'รับ-จ่าย ประจำวัน'!$B612,เส้นแต่งหน้าขนมเค้ก!AF:AF)+SUMIF(แพ็ค!$C:$C,'รับ-จ่าย ประจำวัน'!$B612,แพ็ค!AF:AF)+SUMIF(ธุรการ!$C:$C,'รับ-จ่าย ประจำวัน'!$B612,ธุรการ!AF:AF)+SUMIF(เส้นแต่งหน้าขนมปัง!$C:$C,'รับ-จ่าย ประจำวัน'!$B612,เส้นแต่งหน้าขนมปัง!AF:AF)+SUMIF('วางแผนBC,CJ'!$C:$C,'รับ-จ่าย ประจำวัน'!$B612,'วางแผนBC,CJ'!AF:AF)+SUMIF(RD!$C:$C,'รับ-จ่าย ประจำวัน'!$B612,RD!AF:AF)+SUMIF('FG,ออนไล,คัดแยก'!$C:$C,'รับ-จ่าย ประจำวัน'!$B612,'FG,ออนไล,คัดแยก'!AF:AF)</f>
        <v>0</v>
      </c>
      <c r="BN612" s="16">
        <f>SUMIF(เตรียมส่วนผสม!$C:$C,'รับ-จ่าย ประจำวัน'!$B612,เตรียมส่วนผสม!AG:AG)+SUMIF(กวนไส้!$C:$C,'รับ-จ่าย ประจำวัน'!$B612,กวนไส้!AG:AG)+SUMIF(ผลิต1!$C:$C,'รับ-จ่าย ประจำวัน'!$B612,ผลิต1!AG:AG)+SUMIF(ผลิต2!$C:$C,'รับ-จ่าย ประจำวัน'!$B612,ผลิต2!AG:AG)+SUMIF(เส้นแต่งหน้าขนมเค้ก!$C:$C,'รับ-จ่าย ประจำวัน'!$B612,เส้นแต่งหน้าขนมเค้ก!AG:AG)+SUMIF(แพ็ค!$C:$C,'รับ-จ่าย ประจำวัน'!$B612,แพ็ค!AG:AG)+SUMIF(ธุรการ!$C:$C,'รับ-จ่าย ประจำวัน'!$B612,ธุรการ!AG:AG)+SUMIF(เส้นแต่งหน้าขนมปัง!$C:$C,'รับ-จ่าย ประจำวัน'!$B612,เส้นแต่งหน้าขนมปัง!AG:AG)+SUMIF('วางแผนBC,CJ'!$C:$C,'รับ-จ่าย ประจำวัน'!$B612,'วางแผนBC,CJ'!AG:AG)+SUMIF(RD!$C:$C,'รับ-จ่าย ประจำวัน'!$B612,RD!AG:AG)+SUMIF('FG,ออนไล,คัดแยก'!$C:$C,'รับ-จ่าย ประจำวัน'!$B612,'FG,ออนไล,คัดแยก'!AG:AG)</f>
        <v>0</v>
      </c>
      <c r="BO612" s="16">
        <f>SUMIF(เตรียมส่วนผสม!$C:$C,'รับ-จ่าย ประจำวัน'!$B612,เตรียมส่วนผสม!AH:AH)+SUMIF(กวนไส้!$C:$C,'รับ-จ่าย ประจำวัน'!$B612,กวนไส้!AH:AH)+SUMIF(ผลิต1!$C:$C,'รับ-จ่าย ประจำวัน'!$B612,ผลิต1!AH:AH)+SUMIF(ผลิต2!$C:$C,'รับ-จ่าย ประจำวัน'!$B612,ผลิต2!AH:AH)+SUMIF(เส้นแต่งหน้าขนมเค้ก!$C:$C,'รับ-จ่าย ประจำวัน'!$B612,เส้นแต่งหน้าขนมเค้ก!AH:AH)+SUMIF(แพ็ค!$C:$C,'รับ-จ่าย ประจำวัน'!$B612,แพ็ค!AH:AH)+SUMIF(ธุรการ!$C:$C,'รับ-จ่าย ประจำวัน'!$B612,ธุรการ!AH:AH)+SUMIF(เส้นแต่งหน้าขนมปัง!$C:$C,'รับ-จ่าย ประจำวัน'!$B612,เส้นแต่งหน้าขนมปัง!AH:AH)+SUMIF('วางแผนBC,CJ'!$C:$C,'รับ-จ่าย ประจำวัน'!$B612,'วางแผนBC,CJ'!AH:AH)+SUMIF(RD!$C:$C,'รับ-จ่าย ประจำวัน'!$B612,RD!AH:AH)+SUMIF('FG,ออนไล,คัดแยก'!$C:$C,'รับ-จ่าย ประจำวัน'!$B612,'FG,ออนไล,คัดแยก'!AH:AH)</f>
        <v>0</v>
      </c>
      <c r="BP612" s="16">
        <f>SUMIF(เตรียมส่วนผสม!$C:$C,'รับ-จ่าย ประจำวัน'!$B612,เตรียมส่วนผสม!AI:AI)+SUMIF(กวนไส้!$C:$C,'รับ-จ่าย ประจำวัน'!$B612,กวนไส้!AI:AI)+SUMIF(ผลิต1!$C:$C,'รับ-จ่าย ประจำวัน'!$B612,ผลิต1!AI:AI)+SUMIF(ผลิต2!$C:$C,'รับ-จ่าย ประจำวัน'!$B612,ผลิต2!AI:AI)+SUMIF(เส้นแต่งหน้าขนมเค้ก!$C:$C,'รับ-จ่าย ประจำวัน'!$B612,เส้นแต่งหน้าขนมเค้ก!AI:AI)+SUMIF(แพ็ค!$C:$C,'รับ-จ่าย ประจำวัน'!$B612,แพ็ค!AI:AI)+SUMIF(ธุรการ!$C:$C,'รับ-จ่าย ประจำวัน'!$B612,ธุรการ!AI:AI)+SUMIF(เส้นแต่งหน้าขนมปัง!$C:$C,'รับ-จ่าย ประจำวัน'!$B612,เส้นแต่งหน้าขนมปัง!AI:AI)+SUMIF('วางแผนBC,CJ'!$C:$C,'รับ-จ่าย ประจำวัน'!$B612,'วางแผนBC,CJ'!AI:AI)+SUMIF(RD!$C:$C,'รับ-จ่าย ประจำวัน'!$B612,RD!AI:AI)+SUMIF('FG,ออนไล,คัดแยก'!$C:$C,'รับ-จ่าย ประจำวัน'!$B612,'FG,ออนไล,คัดแยก'!AI:AI)</f>
        <v>0</v>
      </c>
      <c r="BQ612" s="16">
        <f>SUMIF(เตรียมส่วนผสม!$C:$C,'รับ-จ่าย ประจำวัน'!$B612,เตรียมส่วนผสม!AJ:AJ)+SUMIF(กวนไส้!$C:$C,'รับ-จ่าย ประจำวัน'!$B612,กวนไส้!AJ:AJ)+SUMIF(ผลิต1!$C:$C,'รับ-จ่าย ประจำวัน'!$B612,ผลิต1!AJ:AJ)+SUMIF(ผลิต2!$C:$C,'รับ-จ่าย ประจำวัน'!$B612,ผลิต2!AJ:AJ)+SUMIF(เส้นแต่งหน้าขนมเค้ก!$C:$C,'รับ-จ่าย ประจำวัน'!$B612,เส้นแต่งหน้าขนมเค้ก!AJ:AJ)+SUMIF(แพ็ค!$C:$C,'รับ-จ่าย ประจำวัน'!$B612,แพ็ค!AJ:AJ)+SUMIF(ธุรการ!$C:$C,'รับ-จ่าย ประจำวัน'!$B612,ธุรการ!AJ:AJ)+SUMIF(เส้นแต่งหน้าขนมปัง!$C:$C,'รับ-จ่าย ประจำวัน'!$B612,เส้นแต่งหน้าขนมปัง!AJ:AJ)+SUMIF('วางแผนBC,CJ'!$C:$C,'รับ-จ่าย ประจำวัน'!$B612,'วางแผนBC,CJ'!AJ:AJ)+SUMIF(RD!$C:$C,'รับ-จ่าย ประจำวัน'!$B612,RD!AJ:AJ)+SUMIF('FG,ออนไล,คัดแยก'!$C:$C,'รับ-จ่าย ประจำวัน'!$B612,'FG,ออนไล,คัดแยก'!AJ:AJ)</f>
        <v>0</v>
      </c>
      <c r="BR612" s="16">
        <f>SUMIF(เตรียมส่วนผสม!$C:$C,'รับ-จ่าย ประจำวัน'!$B612,เตรียมส่วนผสม!AK:AK)+SUMIF(กวนไส้!$C:$C,'รับ-จ่าย ประจำวัน'!$B612,กวนไส้!AK:AK)+SUMIF(ผลิต1!$C:$C,'รับ-จ่าย ประจำวัน'!$B612,ผลิต1!AK:AK)+SUMIF(ผลิต2!$C:$C,'รับ-จ่าย ประจำวัน'!$B612,ผลิต2!AK:AK)+SUMIF(เส้นแต่งหน้าขนมเค้ก!$C:$C,'รับ-จ่าย ประจำวัน'!$B612,เส้นแต่งหน้าขนมเค้ก!AK:AK)+SUMIF(แพ็ค!$C:$C,'รับ-จ่าย ประจำวัน'!$B612,แพ็ค!AK:AK)+SUMIF(ธุรการ!$C:$C,'รับ-จ่าย ประจำวัน'!$B612,ธุรการ!AK:AK)+SUMIF(เส้นแต่งหน้าขนมปัง!$C:$C,'รับ-จ่าย ประจำวัน'!$B612,เส้นแต่งหน้าขนมปัง!AK:AK)+SUMIF('วางแผนBC,CJ'!$C:$C,'รับ-จ่าย ประจำวัน'!$B612,'วางแผนBC,CJ'!AK:AK)+SUMIF(RD!$C:$C,'รับ-จ่าย ประจำวัน'!$B612,RD!AK:AK)+SUMIF('FG,ออนไล,คัดแยก'!$C:$C,'รับ-จ่าย ประจำวัน'!$B612,'FG,ออนไล,คัดแยก'!AK:AK)</f>
        <v>2000</v>
      </c>
      <c r="BS612" s="16">
        <f>SUMIF(เตรียมส่วนผสม!$C:$C,'รับ-จ่าย ประจำวัน'!$B612,เตรียมส่วนผสม!AL:AL)+SUMIF(กวนไส้!$C:$C,'รับ-จ่าย ประจำวัน'!$B612,กวนไส้!AL:AL)+SUMIF(ผลิต1!$C:$C,'รับ-จ่าย ประจำวัน'!$B612,ผลิต1!AL:AL)+SUMIF(ผลิต2!$C:$C,'รับ-จ่าย ประจำวัน'!$B612,ผลิต2!AL:AL)+SUMIF(เส้นแต่งหน้าขนมเค้ก!$C:$C,'รับ-จ่าย ประจำวัน'!$B612,เส้นแต่งหน้าขนมเค้ก!AL:AL)+SUMIF(แพ็ค!$C:$C,'รับ-จ่าย ประจำวัน'!$B612,แพ็ค!AL:AL)+SUMIF(ธุรการ!$C:$C,'รับ-จ่าย ประจำวัน'!$B612,ธุรการ!AL:AL)+SUMIF(เส้นแต่งหน้าขนมปัง!$C:$C,'รับ-จ่าย ประจำวัน'!$B612,เส้นแต่งหน้าขนมปัง!AL:AL)+SUMIF('วางแผนBC,CJ'!$C:$C,'รับ-จ่าย ประจำวัน'!$B612,'วางแผนBC,CJ'!AL:AL)+SUMIF(RD!$C:$C,'รับ-จ่าย ประจำวัน'!$B612,RD!AL:AL)+SUMIF('FG,ออนไล,คัดแยก'!$C:$C,'รับ-จ่าย ประจำวัน'!$B612,'FG,ออนไล,คัดแยก'!AL:AL)</f>
        <v>0</v>
      </c>
      <c r="BT612" s="18">
        <f t="shared" ref="BT612:BT613" si="140">AO612+AP612+AQ612+AR612+AS612+AT612+AU612+AV612+AW612+AX612+AY612+AZ612+BA612+BB612+BC612+BD612+BE612+BF612+BG612+BH612+BI612+BJ612+BK612+BL612+BM612+BN612+BO612+BP612+BQ612+BR612+BS612</f>
        <v>8000</v>
      </c>
      <c r="BU612" s="116"/>
      <c r="BV612" s="146">
        <f t="shared" ref="BV612:BV613" si="141">H612+AN612-BT612</f>
        <v>17000</v>
      </c>
      <c r="BW612" s="184">
        <v>30</v>
      </c>
      <c r="BX612" s="172">
        <f t="shared" si="138"/>
        <v>266.66666666666669</v>
      </c>
      <c r="BY612" s="188">
        <f t="shared" si="122"/>
        <v>63.749999999999993</v>
      </c>
      <c r="BZ612" s="180">
        <f t="shared" ref="BZ612:BZ613" ca="1" si="142">+TODAY()+BY612</f>
        <v>46266.75</v>
      </c>
      <c r="CA612" s="93"/>
      <c r="CB612" s="93"/>
      <c r="CC612" s="93"/>
      <c r="CD612" s="93"/>
      <c r="CE612" s="93"/>
      <c r="CF612" s="93"/>
      <c r="CG612" s="93"/>
      <c r="CH612" s="93"/>
      <c r="CI612" s="93"/>
      <c r="CJ612" s="97"/>
      <c r="CK612" s="9">
        <f t="shared" si="123"/>
        <v>17000</v>
      </c>
    </row>
    <row r="613" spans="1:89" x14ac:dyDescent="0.5">
      <c r="A613" s="149"/>
      <c r="B613" s="34">
        <v>1024601002</v>
      </c>
      <c r="C613" s="154" t="s">
        <v>2038</v>
      </c>
      <c r="D613" s="141" t="s">
        <v>91</v>
      </c>
      <c r="E613" s="25"/>
      <c r="F613" s="132"/>
      <c r="G613" s="25"/>
      <c r="H613" s="12">
        <v>10000</v>
      </c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11"/>
      <c r="AF613" s="11"/>
      <c r="AG613" s="11"/>
      <c r="AH613" s="11"/>
      <c r="AI613" s="25"/>
      <c r="AJ613" s="25"/>
      <c r="AK613" s="25">
        <v>15000</v>
      </c>
      <c r="AL613" s="25"/>
      <c r="AM613" s="25"/>
      <c r="AN613" s="15">
        <f t="shared" si="139"/>
        <v>15000</v>
      </c>
      <c r="AO613" s="16">
        <f>SUMIF(เตรียมส่วนผสม!$C:$C,'รับ-จ่าย ประจำวัน'!$B613,เตรียมส่วนผสม!H:H)+SUMIF(กวนไส้!$C:$C,'รับ-จ่าย ประจำวัน'!$B613,กวนไส้!H:H)+SUMIF(ผลิต1!$C:$C,'รับ-จ่าย ประจำวัน'!$B613,ผลิต1!H:H)+SUMIF(ผลิต2!$C:$C,'รับ-จ่าย ประจำวัน'!$B613,ผลิต2!H:H)+SUMIF(เส้นแต่งหน้าขนมเค้ก!$C:$C,'รับ-จ่าย ประจำวัน'!$B613,เส้นแต่งหน้าขนมเค้ก!H:H)+SUMIF(แพ็ค!$C:$C,'รับ-จ่าย ประจำวัน'!$B613,แพ็ค!H:H)+SUMIF(ธุรการ!$C:$C,'รับ-จ่าย ประจำวัน'!$B613,ธุรการ!H:H)+SUMIF(เส้นแต่งหน้าขนมปัง!$C:$C,'รับ-จ่าย ประจำวัน'!$B613,เส้นแต่งหน้าขนมปัง!H:H)+SUMIF('วางแผนBC,CJ'!$C:$C,'รับ-จ่าย ประจำวัน'!$B613,'วางแผนBC,CJ'!H:H)+SUMIF(RD!$C:$C,'รับ-จ่าย ประจำวัน'!$B613,RD!H:H)+SUMIF('FG,ออนไล,คัดแยก'!$C:$C,'รับ-จ่าย ประจำวัน'!$B613,'FG,ออนไล,คัดแยก'!H:H)</f>
        <v>0</v>
      </c>
      <c r="AP613" s="16">
        <f>SUMIF(เตรียมส่วนผสม!$C:$C,'รับ-จ่าย ประจำวัน'!$B613,เตรียมส่วนผสม!I:I)+SUMIF(กวนไส้!$C:$C,'รับ-จ่าย ประจำวัน'!$B613,กวนไส้!I:I)+SUMIF(ผลิต1!$C:$C,'รับ-จ่าย ประจำวัน'!$B613,ผลิต1!I:I)+SUMIF(ผลิต2!$C:$C,'รับ-จ่าย ประจำวัน'!$B613,ผลิต2!I:I)+SUMIF(เส้นแต่งหน้าขนมเค้ก!$C:$C,'รับ-จ่าย ประจำวัน'!$B613,เส้นแต่งหน้าขนมเค้ก!I:I)+SUMIF(แพ็ค!$C:$C,'รับ-จ่าย ประจำวัน'!$B613,แพ็ค!I:I)+SUMIF(ธุรการ!$C:$C,'รับ-จ่าย ประจำวัน'!$B613,ธุรการ!I:I)+SUMIF(เส้นแต่งหน้าขนมปัง!$C:$C,'รับ-จ่าย ประจำวัน'!$B613,เส้นแต่งหน้าขนมปัง!I:I)+SUMIF('วางแผนBC,CJ'!$C:$C,'รับ-จ่าย ประจำวัน'!$B613,'วางแผนBC,CJ'!I:I)+SUMIF(RD!$C:$C,'รับ-จ่าย ประจำวัน'!$B613,RD!I:I)+SUMIF('FG,ออนไล,คัดแยก'!$C:$C,'รับ-จ่าย ประจำวัน'!$B613,'FG,ออนไล,คัดแยก'!I:I)</f>
        <v>0</v>
      </c>
      <c r="AQ613" s="16">
        <f>SUMIF(เตรียมส่วนผสม!$C:$C,'รับ-จ่าย ประจำวัน'!$B613,เตรียมส่วนผสม!J:J)+SUMIF(กวนไส้!$C:$C,'รับ-จ่าย ประจำวัน'!$B613,กวนไส้!J:J)+SUMIF(ผลิต1!$C:$C,'รับ-จ่าย ประจำวัน'!$B613,ผลิต1!J:J)+SUMIF(ผลิต2!$C:$C,'รับ-จ่าย ประจำวัน'!$B613,ผลิต2!J:J)+SUMIF(เส้นแต่งหน้าขนมเค้ก!$C:$C,'รับ-จ่าย ประจำวัน'!$B613,เส้นแต่งหน้าขนมเค้ก!J:J)+SUMIF(แพ็ค!$C:$C,'รับ-จ่าย ประจำวัน'!$B613,แพ็ค!J:J)+SUMIF(ธุรการ!$C:$C,'รับ-จ่าย ประจำวัน'!$B613,ธุรการ!J:J)+SUMIF(เส้นแต่งหน้าขนมปัง!$C:$C,'รับ-จ่าย ประจำวัน'!$B613,เส้นแต่งหน้าขนมปัง!J:J)+SUMIF('วางแผนBC,CJ'!$C:$C,'รับ-จ่าย ประจำวัน'!$B613,'วางแผนBC,CJ'!J:J)+SUMIF(RD!$C:$C,'รับ-จ่าย ประจำวัน'!$B613,RD!J:J)+SUMIF('FG,ออนไล,คัดแยก'!$C:$C,'รับ-จ่าย ประจำวัน'!$B613,'FG,ออนไล,คัดแยก'!J:J)</f>
        <v>0</v>
      </c>
      <c r="AR613" s="16">
        <f>SUMIF(เตรียมส่วนผสม!$C:$C,'รับ-จ่าย ประจำวัน'!$B613,เตรียมส่วนผสม!K:K)+SUMIF(กวนไส้!$C:$C,'รับ-จ่าย ประจำวัน'!$B613,กวนไส้!K:K)+SUMIF(ผลิต1!$C:$C,'รับ-จ่าย ประจำวัน'!$B613,ผลิต1!K:K)+SUMIF(ผลิต2!$C:$C,'รับ-จ่าย ประจำวัน'!$B613,ผลิต2!K:K)+SUMIF(เส้นแต่งหน้าขนมเค้ก!$C:$C,'รับ-จ่าย ประจำวัน'!$B613,เส้นแต่งหน้าขนมเค้ก!K:K)+SUMIF(แพ็ค!$C:$C,'รับ-จ่าย ประจำวัน'!$B613,แพ็ค!K:K)+SUMIF(ธุรการ!$C:$C,'รับ-จ่าย ประจำวัน'!$B613,ธุรการ!K:K)+SUMIF(เส้นแต่งหน้าขนมปัง!$C:$C,'รับ-จ่าย ประจำวัน'!$B613,เส้นแต่งหน้าขนมปัง!K:K)+SUMIF('วางแผนBC,CJ'!$C:$C,'รับ-จ่าย ประจำวัน'!$B613,'วางแผนBC,CJ'!K:K)+SUMIF(RD!$C:$C,'รับ-จ่าย ประจำวัน'!$B613,RD!K:K)+SUMIF('FG,ออนไล,คัดแยก'!$C:$C,'รับ-จ่าย ประจำวัน'!$B613,'FG,ออนไล,คัดแยก'!K:K)</f>
        <v>2000</v>
      </c>
      <c r="AS613" s="16">
        <f>SUMIF(เตรียมส่วนผสม!$C:$C,'รับ-จ่าย ประจำวัน'!$B613,เตรียมส่วนผสม!L:L)+SUMIF(กวนไส้!$C:$C,'รับ-จ่าย ประจำวัน'!$B613,กวนไส้!L:L)+SUMIF(ผลิต1!$C:$C,'รับ-จ่าย ประจำวัน'!$B613,ผลิต1!L:L)+SUMIF(ผลิต2!$C:$C,'รับ-จ่าย ประจำวัน'!$B613,ผลิต2!L:L)+SUMIF(เส้นแต่งหน้าขนมเค้ก!$C:$C,'รับ-จ่าย ประจำวัน'!$B613,เส้นแต่งหน้าขนมเค้ก!L:L)+SUMIF(แพ็ค!$C:$C,'รับ-จ่าย ประจำวัน'!$B613,แพ็ค!L:L)+SUMIF(ธุรการ!$C:$C,'รับ-จ่าย ประจำวัน'!$B613,ธุรการ!L:L)+SUMIF(เส้นแต่งหน้าขนมปัง!$C:$C,'รับ-จ่าย ประจำวัน'!$B613,เส้นแต่งหน้าขนมปัง!L:L)+SUMIF('วางแผนBC,CJ'!$C:$C,'รับ-จ่าย ประจำวัน'!$B613,'วางแผนBC,CJ'!L:L)+SUMIF(RD!$C:$C,'รับ-จ่าย ประจำวัน'!$B613,RD!L:L)+SUMIF('FG,ออนไล,คัดแยก'!$C:$C,'รับ-จ่าย ประจำวัน'!$B613,'FG,ออนไล,คัดแยก'!L:L)</f>
        <v>0</v>
      </c>
      <c r="AT613" s="16">
        <f>SUMIF(เตรียมส่วนผสม!$C:$C,'รับ-จ่าย ประจำวัน'!$B613,เตรียมส่วนผสม!M:M)+SUMIF(กวนไส้!$C:$C,'รับ-จ่าย ประจำวัน'!$B613,กวนไส้!M:M)+SUMIF(ผลิต1!$C:$C,'รับ-จ่าย ประจำวัน'!$B613,ผลิต1!M:M)+SUMIF(ผลิต2!$C:$C,'รับ-จ่าย ประจำวัน'!$B613,ผลิต2!M:M)+SUMIF(เส้นแต่งหน้าขนมเค้ก!$C:$C,'รับ-จ่าย ประจำวัน'!$B613,เส้นแต่งหน้าขนมเค้ก!M:M)+SUMIF(แพ็ค!$C:$C,'รับ-จ่าย ประจำวัน'!$B613,แพ็ค!M:M)+SUMIF(ธุรการ!$C:$C,'รับ-จ่าย ประจำวัน'!$B613,ธุรการ!M:M)+SUMIF(เส้นแต่งหน้าขนมปัง!$C:$C,'รับ-จ่าย ประจำวัน'!$B613,เส้นแต่งหน้าขนมปัง!M:M)+SUMIF('วางแผนBC,CJ'!$C:$C,'รับ-จ่าย ประจำวัน'!$B613,'วางแผนBC,CJ'!M:M)+SUMIF(RD!$C:$C,'รับ-จ่าย ประจำวัน'!$B613,RD!M:M)+SUMIF('FG,ออนไล,คัดแยก'!$C:$C,'รับ-จ่าย ประจำวัน'!$B613,'FG,ออนไล,คัดแยก'!M:M)</f>
        <v>0</v>
      </c>
      <c r="AU613" s="16">
        <f>SUMIF(เตรียมส่วนผสม!$C:$C,'รับ-จ่าย ประจำวัน'!$B613,เตรียมส่วนผสม!N:N)+SUMIF(กวนไส้!$C:$C,'รับ-จ่าย ประจำวัน'!$B613,กวนไส้!N:N)+SUMIF(ผลิต1!$C:$C,'รับ-จ่าย ประจำวัน'!$B613,ผลิต1!N:N)+SUMIF(ผลิต2!$C:$C,'รับ-จ่าย ประจำวัน'!$B613,ผลิต2!N:N)+SUMIF(เส้นแต่งหน้าขนมเค้ก!$C:$C,'รับ-จ่าย ประจำวัน'!$B613,เส้นแต่งหน้าขนมเค้ก!N:N)+SUMIF(แพ็ค!$C:$C,'รับ-จ่าย ประจำวัน'!$B613,แพ็ค!N:N)+SUMIF(ธุรการ!$C:$C,'รับ-จ่าย ประจำวัน'!$B613,ธุรการ!N:N)+SUMIF(เส้นแต่งหน้าขนมปัง!$C:$C,'รับ-จ่าย ประจำวัน'!$B613,เส้นแต่งหน้าขนมปัง!N:N)+SUMIF('วางแผนBC,CJ'!$C:$C,'รับ-จ่าย ประจำวัน'!$B613,'วางแผนBC,CJ'!N:N)+SUMIF(RD!$C:$C,'รับ-จ่าย ประจำวัน'!$B613,RD!N:N)+SUMIF('FG,ออนไล,คัดแยก'!$C:$C,'รับ-จ่าย ประจำวัน'!$B613,'FG,ออนไล,คัดแยก'!N:N)</f>
        <v>0</v>
      </c>
      <c r="AV613" s="16">
        <f>SUMIF(เตรียมส่วนผสม!$C:$C,'รับ-จ่าย ประจำวัน'!$B613,เตรียมส่วนผสม!O:O)+SUMIF(กวนไส้!$C:$C,'รับ-จ่าย ประจำวัน'!$B613,กวนไส้!O:O)+SUMIF(ผลิต1!$C:$C,'รับ-จ่าย ประจำวัน'!$B613,ผลิต1!O:O)+SUMIF(ผลิต2!$C:$C,'รับ-จ่าย ประจำวัน'!$B613,ผลิต2!O:O)+SUMIF(เส้นแต่งหน้าขนมเค้ก!$C:$C,'รับ-จ่าย ประจำวัน'!$B613,เส้นแต่งหน้าขนมเค้ก!O:O)+SUMIF(แพ็ค!$C:$C,'รับ-จ่าย ประจำวัน'!$B613,แพ็ค!O:O)+SUMIF(ธุรการ!$C:$C,'รับ-จ่าย ประจำวัน'!$B613,ธุรการ!O:O)+SUMIF(เส้นแต่งหน้าขนมปัง!$C:$C,'รับ-จ่าย ประจำวัน'!$B613,เส้นแต่งหน้าขนมปัง!O:O)+SUMIF('วางแผนBC,CJ'!$C:$C,'รับ-จ่าย ประจำวัน'!$B613,'วางแผนBC,CJ'!O:O)+SUMIF(RD!$C:$C,'รับ-จ่าย ประจำวัน'!$B613,RD!O:O)+SUMIF('FG,ออนไล,คัดแยก'!$C:$C,'รับ-จ่าย ประจำวัน'!$B613,'FG,ออนไล,คัดแยก'!O:O)</f>
        <v>0</v>
      </c>
      <c r="AW613" s="16">
        <f>SUMIF(เตรียมส่วนผสม!$C:$C,'รับ-จ่าย ประจำวัน'!$B613,เตรียมส่วนผสม!P:P)+SUMIF(กวนไส้!$C:$C,'รับ-จ่าย ประจำวัน'!$B613,กวนไส้!P:P)+SUMIF(ผลิต1!$C:$C,'รับ-จ่าย ประจำวัน'!$B613,ผลิต1!P:P)+SUMIF(ผลิต2!$C:$C,'รับ-จ่าย ประจำวัน'!$B613,ผลิต2!P:P)+SUMIF(เส้นแต่งหน้าขนมเค้ก!$C:$C,'รับ-จ่าย ประจำวัน'!$B613,เส้นแต่งหน้าขนมเค้ก!P:P)+SUMIF(แพ็ค!$C:$C,'รับ-จ่าย ประจำวัน'!$B613,แพ็ค!P:P)+SUMIF(ธุรการ!$C:$C,'รับ-จ่าย ประจำวัน'!$B613,ธุรการ!P:P)+SUMIF(เส้นแต่งหน้าขนมปัง!$C:$C,'รับ-จ่าย ประจำวัน'!$B613,เส้นแต่งหน้าขนมปัง!P:P)+SUMIF('วางแผนBC,CJ'!$C:$C,'รับ-จ่าย ประจำวัน'!$B613,'วางแผนBC,CJ'!P:P)+SUMIF(RD!$C:$C,'รับ-จ่าย ประจำวัน'!$B613,RD!P:P)+SUMIF('FG,ออนไล,คัดแยก'!$C:$C,'รับ-จ่าย ประจำวัน'!$B613,'FG,ออนไล,คัดแยก'!P:P)</f>
        <v>0</v>
      </c>
      <c r="AX613" s="16">
        <f>SUMIF(เตรียมส่วนผสม!$C:$C,'รับ-จ่าย ประจำวัน'!$B613,เตรียมส่วนผสม!Q:Q)+SUMIF(กวนไส้!$C:$C,'รับ-จ่าย ประจำวัน'!$B613,กวนไส้!Q:Q)+SUMIF(ผลิต1!$C:$C,'รับ-จ่าย ประจำวัน'!$B613,ผลิต1!Q:Q)+SUMIF(ผลิต2!$C:$C,'รับ-จ่าย ประจำวัน'!$B613,ผลิต2!Q:Q)+SUMIF(เส้นแต่งหน้าขนมเค้ก!$C:$C,'รับ-จ่าย ประจำวัน'!$B613,เส้นแต่งหน้าขนมเค้ก!Q:Q)+SUMIF(แพ็ค!$C:$C,'รับ-จ่าย ประจำวัน'!$B613,แพ็ค!Q:Q)+SUMIF(ธุรการ!$C:$C,'รับ-จ่าย ประจำวัน'!$B613,ธุรการ!Q:Q)+SUMIF(เส้นแต่งหน้าขนมปัง!$C:$C,'รับ-จ่าย ประจำวัน'!$B613,เส้นแต่งหน้าขนมปัง!Q:Q)+SUMIF('วางแผนBC,CJ'!$C:$C,'รับ-จ่าย ประจำวัน'!$B613,'วางแผนBC,CJ'!Q:Q)+SUMIF(RD!$C:$C,'รับ-จ่าย ประจำวัน'!$B613,RD!Q:Q)+SUMIF('FG,ออนไล,คัดแยก'!$C:$C,'รับ-จ่าย ประจำวัน'!$B613,'FG,ออนไล,คัดแยก'!Q:Q)</f>
        <v>0</v>
      </c>
      <c r="AY613" s="16">
        <f>SUMIF(เตรียมส่วนผสม!$C:$C,'รับ-จ่าย ประจำวัน'!$B613,เตรียมส่วนผสม!R:R)+SUMIF(กวนไส้!$C:$C,'รับ-จ่าย ประจำวัน'!$B613,กวนไส้!R:R)+SUMIF(ผลิต1!$C:$C,'รับ-จ่าย ประจำวัน'!$B613,ผลิต1!R:R)+SUMIF(ผลิต2!$C:$C,'รับ-จ่าย ประจำวัน'!$B613,ผลิต2!R:R)+SUMIF(เส้นแต่งหน้าขนมเค้ก!$C:$C,'รับ-จ่าย ประจำวัน'!$B613,เส้นแต่งหน้าขนมเค้ก!R:R)+SUMIF(แพ็ค!$C:$C,'รับ-จ่าย ประจำวัน'!$B613,แพ็ค!R:R)+SUMIF(ธุรการ!$C:$C,'รับ-จ่าย ประจำวัน'!$B613,ธุรการ!R:R)+SUMIF(เส้นแต่งหน้าขนมปัง!$C:$C,'รับ-จ่าย ประจำวัน'!$B613,เส้นแต่งหน้าขนมปัง!R:R)+SUMIF('วางแผนBC,CJ'!$C:$C,'รับ-จ่าย ประจำวัน'!$B613,'วางแผนBC,CJ'!R:R)+SUMIF(RD!$C:$C,'รับ-จ่าย ประจำวัน'!$B613,RD!R:R)+SUMIF('FG,ออนไล,คัดแยก'!$C:$C,'รับ-จ่าย ประจำวัน'!$B613,'FG,ออนไล,คัดแยก'!R:R)</f>
        <v>0</v>
      </c>
      <c r="AZ613" s="16">
        <f>SUMIF(เตรียมส่วนผสม!$C:$C,'รับ-จ่าย ประจำวัน'!$B613,เตรียมส่วนผสม!S:S)+SUMIF(กวนไส้!$C:$C,'รับ-จ่าย ประจำวัน'!$B613,กวนไส้!S:S)+SUMIF(ผลิต1!$C:$C,'รับ-จ่าย ประจำวัน'!$B613,ผลิต1!S:S)+SUMIF(ผลิต2!$C:$C,'รับ-จ่าย ประจำวัน'!$B613,ผลิต2!S:S)+SUMIF(เส้นแต่งหน้าขนมเค้ก!$C:$C,'รับ-จ่าย ประจำวัน'!$B613,เส้นแต่งหน้าขนมเค้ก!S:S)+SUMIF(แพ็ค!$C:$C,'รับ-จ่าย ประจำวัน'!$B613,แพ็ค!S:S)+SUMIF(ธุรการ!$C:$C,'รับ-จ่าย ประจำวัน'!$B613,ธุรการ!S:S)+SUMIF(เส้นแต่งหน้าขนมปัง!$C:$C,'รับ-จ่าย ประจำวัน'!$B613,เส้นแต่งหน้าขนมปัง!S:S)+SUMIF('วางแผนBC,CJ'!$C:$C,'รับ-จ่าย ประจำวัน'!$B613,'วางแผนBC,CJ'!S:S)+SUMIF(RD!$C:$C,'รับ-จ่าย ประจำวัน'!$B613,RD!S:S)+SUMIF('FG,ออนไล,คัดแยก'!$C:$C,'รับ-จ่าย ประจำวัน'!$B613,'FG,ออนไล,คัดแยก'!S:S)</f>
        <v>0</v>
      </c>
      <c r="BA613" s="16">
        <f>SUMIF(เตรียมส่วนผสม!$C:$C,'รับ-จ่าย ประจำวัน'!$B613,เตรียมส่วนผสม!T:T)+SUMIF(กวนไส้!$C:$C,'รับ-จ่าย ประจำวัน'!$B613,กวนไส้!T:T)+SUMIF(ผลิต1!$C:$C,'รับ-จ่าย ประจำวัน'!$B613,ผลิต1!T:T)+SUMIF(ผลิต2!$C:$C,'รับ-จ่าย ประจำวัน'!$B613,ผลิต2!T:T)+SUMIF(เส้นแต่งหน้าขนมเค้ก!$C:$C,'รับ-จ่าย ประจำวัน'!$B613,เส้นแต่งหน้าขนมเค้ก!T:T)+SUMIF(แพ็ค!$C:$C,'รับ-จ่าย ประจำวัน'!$B613,แพ็ค!T:T)+SUMIF(ธุรการ!$C:$C,'รับ-จ่าย ประจำวัน'!$B613,ธุรการ!T:T)+SUMIF(เส้นแต่งหน้าขนมปัง!$C:$C,'รับ-จ่าย ประจำวัน'!$B613,เส้นแต่งหน้าขนมปัง!T:T)+SUMIF('วางแผนBC,CJ'!$C:$C,'รับ-จ่าย ประจำวัน'!$B613,'วางแผนBC,CJ'!T:T)+SUMIF(RD!$C:$C,'รับ-จ่าย ประจำวัน'!$B613,RD!T:T)+SUMIF('FG,ออนไล,คัดแยก'!$C:$C,'รับ-จ่าย ประจำวัน'!$B613,'FG,ออนไล,คัดแยก'!T:T)</f>
        <v>0</v>
      </c>
      <c r="BB613" s="16">
        <f>SUMIF(เตรียมส่วนผสม!$C:$C,'รับ-จ่าย ประจำวัน'!$B613,เตรียมส่วนผสม!U:U)+SUMIF(กวนไส้!$C:$C,'รับ-จ่าย ประจำวัน'!$B613,กวนไส้!U:U)+SUMIF(ผลิต1!$C:$C,'รับ-จ่าย ประจำวัน'!$B613,ผลิต1!U:U)+SUMIF(ผลิต2!$C:$C,'รับ-จ่าย ประจำวัน'!$B613,ผลิต2!U:U)+SUMIF(เส้นแต่งหน้าขนมเค้ก!$C:$C,'รับ-จ่าย ประจำวัน'!$B613,เส้นแต่งหน้าขนมเค้ก!U:U)+SUMIF(แพ็ค!$C:$C,'รับ-จ่าย ประจำวัน'!$B613,แพ็ค!U:U)+SUMIF(ธุรการ!$C:$C,'รับ-จ่าย ประจำวัน'!$B613,ธุรการ!U:U)+SUMIF(เส้นแต่งหน้าขนมปัง!$C:$C,'รับ-จ่าย ประจำวัน'!$B613,เส้นแต่งหน้าขนมปัง!U:U)+SUMIF('วางแผนBC,CJ'!$C:$C,'รับ-จ่าย ประจำวัน'!$B613,'วางแผนBC,CJ'!U:U)+SUMIF(RD!$C:$C,'รับ-จ่าย ประจำวัน'!$B613,RD!U:U)+SUMIF('FG,ออนไล,คัดแยก'!$C:$C,'รับ-จ่าย ประจำวัน'!$B613,'FG,ออนไล,คัดแยก'!U:U)</f>
        <v>0</v>
      </c>
      <c r="BC613" s="16">
        <f>SUMIF(เตรียมส่วนผสม!$C:$C,'รับ-จ่าย ประจำวัน'!$B613,เตรียมส่วนผสม!V:V)+SUMIF(กวนไส้!$C:$C,'รับ-จ่าย ประจำวัน'!$B613,กวนไส้!V:V)+SUMIF(ผลิต1!$C:$C,'รับ-จ่าย ประจำวัน'!$B613,ผลิต1!V:V)+SUMIF(ผลิต2!$C:$C,'รับ-จ่าย ประจำวัน'!$B613,ผลิต2!V:V)+SUMIF(เส้นแต่งหน้าขนมเค้ก!$C:$C,'รับ-จ่าย ประจำวัน'!$B613,เส้นแต่งหน้าขนมเค้ก!V:V)+SUMIF(แพ็ค!$C:$C,'รับ-จ่าย ประจำวัน'!$B613,แพ็ค!V:V)+SUMIF(ธุรการ!$C:$C,'รับ-จ่าย ประจำวัน'!$B613,ธุรการ!V:V)+SUMIF(เส้นแต่งหน้าขนมปัง!$C:$C,'รับ-จ่าย ประจำวัน'!$B613,เส้นแต่งหน้าขนมปัง!V:V)+SUMIF('วางแผนBC,CJ'!$C:$C,'รับ-จ่าย ประจำวัน'!$B613,'วางแผนBC,CJ'!V:V)+SUMIF(RD!$C:$C,'รับ-จ่าย ประจำวัน'!$B613,RD!V:V)+SUMIF('FG,ออนไล,คัดแยก'!$C:$C,'รับ-จ่าย ประจำวัน'!$B613,'FG,ออนไล,คัดแยก'!V:V)</f>
        <v>0</v>
      </c>
      <c r="BD613" s="16">
        <f>SUMIF(เตรียมส่วนผสม!$C:$C,'รับ-จ่าย ประจำวัน'!$B613,เตรียมส่วนผสม!W:W)+SUMIF(กวนไส้!$C:$C,'รับ-จ่าย ประจำวัน'!$B613,กวนไส้!W:W)+SUMIF(ผลิต1!$C:$C,'รับ-จ่าย ประจำวัน'!$B613,ผลิต1!W:W)+SUMIF(ผลิต2!$C:$C,'รับ-จ่าย ประจำวัน'!$B613,ผลิต2!W:W)+SUMIF(เส้นแต่งหน้าขนมเค้ก!$C:$C,'รับ-จ่าย ประจำวัน'!$B613,เส้นแต่งหน้าขนมเค้ก!W:W)+SUMIF(แพ็ค!$C:$C,'รับ-จ่าย ประจำวัน'!$B613,แพ็ค!W:W)+SUMIF(ธุรการ!$C:$C,'รับ-จ่าย ประจำวัน'!$B613,ธุรการ!W:W)+SUMIF(เส้นแต่งหน้าขนมปัง!$C:$C,'รับ-จ่าย ประจำวัน'!$B613,เส้นแต่งหน้าขนมปัง!W:W)+SUMIF('วางแผนBC,CJ'!$C:$C,'รับ-จ่าย ประจำวัน'!$B613,'วางแผนBC,CJ'!W:W)+SUMIF(RD!$C:$C,'รับ-จ่าย ประจำวัน'!$B613,RD!W:W)+SUMIF('FG,ออนไล,คัดแยก'!$C:$C,'รับ-จ่าย ประจำวัน'!$B613,'FG,ออนไล,คัดแยก'!W:W)</f>
        <v>2000</v>
      </c>
      <c r="BE613" s="16">
        <f>SUMIF(เตรียมส่วนผสม!$C:$C,'รับ-จ่าย ประจำวัน'!$B613,เตรียมส่วนผสม!X:X)+SUMIF(กวนไส้!$C:$C,'รับ-จ่าย ประจำวัน'!$B613,กวนไส้!X:X)+SUMIF(ผลิต1!$C:$C,'รับ-จ่าย ประจำวัน'!$B613,ผลิต1!X:X)+SUMIF(ผลิต2!$C:$C,'รับ-จ่าย ประจำวัน'!$B613,ผลิต2!X:X)+SUMIF(เส้นแต่งหน้าขนมเค้ก!$C:$C,'รับ-จ่าย ประจำวัน'!$B613,เส้นแต่งหน้าขนมเค้ก!X:X)+SUMIF(แพ็ค!$C:$C,'รับ-จ่าย ประจำวัน'!$B613,แพ็ค!X:X)+SUMIF(ธุรการ!$C:$C,'รับ-จ่าย ประจำวัน'!$B613,ธุรการ!X:X)+SUMIF(เส้นแต่งหน้าขนมปัง!$C:$C,'รับ-จ่าย ประจำวัน'!$B613,เส้นแต่งหน้าขนมปัง!X:X)+SUMIF('วางแผนBC,CJ'!$C:$C,'รับ-จ่าย ประจำวัน'!$B613,'วางแผนBC,CJ'!X:X)+SUMIF(RD!$C:$C,'รับ-จ่าย ประจำวัน'!$B613,RD!X:X)+SUMIF('FG,ออนไล,คัดแยก'!$C:$C,'รับ-จ่าย ประจำวัน'!$B613,'FG,ออนไล,คัดแยก'!X:X)</f>
        <v>0</v>
      </c>
      <c r="BF613" s="16">
        <f>SUMIF(เตรียมส่วนผสม!$C:$C,'รับ-จ่าย ประจำวัน'!$B613,เตรียมส่วนผสม!Y:Y)+SUMIF(กวนไส้!$C:$C,'รับ-จ่าย ประจำวัน'!$B613,กวนไส้!Y:Y)+SUMIF(ผลิต1!$C:$C,'รับ-จ่าย ประจำวัน'!$B613,ผลิต1!Y:Y)+SUMIF(ผลิต2!$C:$C,'รับ-จ่าย ประจำวัน'!$B613,ผลิต2!Y:Y)+SUMIF(เส้นแต่งหน้าขนมเค้ก!$C:$C,'รับ-จ่าย ประจำวัน'!$B613,เส้นแต่งหน้าขนมเค้ก!Y:Y)+SUMIF(แพ็ค!$C:$C,'รับ-จ่าย ประจำวัน'!$B613,แพ็ค!Y:Y)+SUMIF(ธุรการ!$C:$C,'รับ-จ่าย ประจำวัน'!$B613,ธุรการ!Y:Y)+SUMIF(เส้นแต่งหน้าขนมปัง!$C:$C,'รับ-จ่าย ประจำวัน'!$B613,เส้นแต่งหน้าขนมปัง!Y:Y)+SUMIF('วางแผนBC,CJ'!$C:$C,'รับ-จ่าย ประจำวัน'!$B613,'วางแผนBC,CJ'!Y:Y)+SUMIF(RD!$C:$C,'รับ-จ่าย ประจำวัน'!$B613,RD!Y:Y)+SUMIF('FG,ออนไล,คัดแยก'!$C:$C,'รับ-จ่าย ประจำวัน'!$B613,'FG,ออนไล,คัดแยก'!Y:Y)</f>
        <v>0</v>
      </c>
      <c r="BG613" s="16">
        <f>SUMIF(เตรียมส่วนผสม!$C:$C,'รับ-จ่าย ประจำวัน'!$B613,เตรียมส่วนผสม!Z:Z)+SUMIF(กวนไส้!$C:$C,'รับ-จ่าย ประจำวัน'!$B613,กวนไส้!Z:Z)+SUMIF(ผลิต1!$C:$C,'รับ-จ่าย ประจำวัน'!$B613,ผลิต1!Z:Z)+SUMIF(ผลิต2!$C:$C,'รับ-จ่าย ประจำวัน'!$B613,ผลิต2!Z:Z)+SUMIF(เส้นแต่งหน้าขนมเค้ก!$C:$C,'รับ-จ่าย ประจำวัน'!$B613,เส้นแต่งหน้าขนมเค้ก!Z:Z)+SUMIF(แพ็ค!$C:$C,'รับ-จ่าย ประจำวัน'!$B613,แพ็ค!Z:Z)+SUMIF(ธุรการ!$C:$C,'รับ-จ่าย ประจำวัน'!$B613,ธุรการ!Z:Z)+SUMIF(เส้นแต่งหน้าขนมปัง!$C:$C,'รับ-จ่าย ประจำวัน'!$B613,เส้นแต่งหน้าขนมปัง!Z:Z)+SUMIF('วางแผนBC,CJ'!$C:$C,'รับ-จ่าย ประจำวัน'!$B613,'วางแผนBC,CJ'!Z:Z)+SUMIF(RD!$C:$C,'รับ-จ่าย ประจำวัน'!$B613,RD!Z:Z)+SUMIF('FG,ออนไล,คัดแยก'!$C:$C,'รับ-จ่าย ประจำวัน'!$B613,'FG,ออนไล,คัดแยก'!Z:Z)</f>
        <v>0</v>
      </c>
      <c r="BH613" s="16">
        <f>SUMIF(เตรียมส่วนผสม!$C:$C,'รับ-จ่าย ประจำวัน'!$B613,เตรียมส่วนผสม!AA:AA)+SUMIF(กวนไส้!$C:$C,'รับ-จ่าย ประจำวัน'!$B613,กวนไส้!AA:AA)+SUMIF(ผลิต1!$C:$C,'รับ-จ่าย ประจำวัน'!$B613,ผลิต1!AA:AA)+SUMIF(ผลิต2!$C:$C,'รับ-จ่าย ประจำวัน'!$B613,ผลิต2!AA:AA)+SUMIF(เส้นแต่งหน้าขนมเค้ก!$C:$C,'รับ-จ่าย ประจำวัน'!$B613,เส้นแต่งหน้าขนมเค้ก!AA:AA)+SUMIF(แพ็ค!$C:$C,'รับ-จ่าย ประจำวัน'!$B613,แพ็ค!AA:AA)+SUMIF(ธุรการ!$C:$C,'รับ-จ่าย ประจำวัน'!$B613,ธุรการ!AA:AA)+SUMIF(เส้นแต่งหน้าขนมปัง!$C:$C,'รับ-จ่าย ประจำวัน'!$B613,เส้นแต่งหน้าขนมปัง!AA:AA)+SUMIF('วางแผนBC,CJ'!$C:$C,'รับ-จ่าย ประจำวัน'!$B613,'วางแผนBC,CJ'!AA:AA)+SUMIF(RD!$C:$C,'รับ-จ่าย ประจำวัน'!$B613,RD!AA:AA)+SUMIF('FG,ออนไล,คัดแยก'!$C:$C,'รับ-จ่าย ประจำวัน'!$B613,'FG,ออนไล,คัดแยก'!AA:AA)</f>
        <v>0</v>
      </c>
      <c r="BI613" s="16">
        <f>SUMIF(เตรียมส่วนผสม!$C:$C,'รับ-จ่าย ประจำวัน'!$B613,เตรียมส่วนผสม!AB:AB)+SUMIF(กวนไส้!$C:$C,'รับ-จ่าย ประจำวัน'!$B613,กวนไส้!AB:AB)+SUMIF(ผลิต1!$C:$C,'รับ-จ่าย ประจำวัน'!$B613,ผลิต1!AB:AB)+SUMIF(ผลิต2!$C:$C,'รับ-จ่าย ประจำวัน'!$B613,ผลิต2!AB:AB)+SUMIF(เส้นแต่งหน้าขนมเค้ก!$C:$C,'รับ-จ่าย ประจำวัน'!$B613,เส้นแต่งหน้าขนมเค้ก!AB:AB)+SUMIF(แพ็ค!$C:$C,'รับ-จ่าย ประจำวัน'!$B613,แพ็ค!AB:AB)+SUMIF(ธุรการ!$C:$C,'รับ-จ่าย ประจำวัน'!$B613,ธุรการ!AB:AB)+SUMIF(เส้นแต่งหน้าขนมปัง!$C:$C,'รับ-จ่าย ประจำวัน'!$B613,เส้นแต่งหน้าขนมปัง!AB:AB)+SUMIF('วางแผนBC,CJ'!$C:$C,'รับ-จ่าย ประจำวัน'!$B613,'วางแผนBC,CJ'!AB:AB)+SUMIF(RD!$C:$C,'รับ-จ่าย ประจำวัน'!$B613,RD!AB:AB)+SUMIF('FG,ออนไล,คัดแยก'!$C:$C,'รับ-จ่าย ประจำวัน'!$B613,'FG,ออนไล,คัดแยก'!AB:AB)</f>
        <v>0</v>
      </c>
      <c r="BJ613" s="16">
        <f>SUMIF(เตรียมส่วนผสม!$C:$C,'รับ-จ่าย ประจำวัน'!$B613,เตรียมส่วนผสม!AC:AC)+SUMIF(กวนไส้!$C:$C,'รับ-จ่าย ประจำวัน'!$B613,กวนไส้!AC:AC)+SUMIF(ผลิต1!$C:$C,'รับ-จ่าย ประจำวัน'!$B613,ผลิต1!AC:AC)+SUMIF(ผลิต2!$C:$C,'รับ-จ่าย ประจำวัน'!$B613,ผลิต2!AC:AC)+SUMIF(เส้นแต่งหน้าขนมเค้ก!$C:$C,'รับ-จ่าย ประจำวัน'!$B613,เส้นแต่งหน้าขนมเค้ก!AC:AC)+SUMIF(แพ็ค!$C:$C,'รับ-จ่าย ประจำวัน'!$B613,แพ็ค!AC:AC)+SUMIF(ธุรการ!$C:$C,'รับ-จ่าย ประจำวัน'!$B613,ธุรการ!AC:AC)+SUMIF(เส้นแต่งหน้าขนมปัง!$C:$C,'รับ-จ่าย ประจำวัน'!$B613,เส้นแต่งหน้าขนมปัง!AC:AC)+SUMIF('วางแผนBC,CJ'!$C:$C,'รับ-จ่าย ประจำวัน'!$B613,'วางแผนBC,CJ'!AC:AC)+SUMIF(RD!$C:$C,'รับ-จ่าย ประจำวัน'!$B613,RD!AC:AC)+SUMIF('FG,ออนไล,คัดแยก'!$C:$C,'รับ-จ่าย ประจำวัน'!$B613,'FG,ออนไล,คัดแยก'!AC:AC)</f>
        <v>2000</v>
      </c>
      <c r="BK613" s="16">
        <f>SUMIF(เตรียมส่วนผสม!$C:$C,'รับ-จ่าย ประจำวัน'!$B613,เตรียมส่วนผสม!AD:AD)+SUMIF(กวนไส้!$C:$C,'รับ-จ่าย ประจำวัน'!$B613,กวนไส้!AD:AD)+SUMIF(ผลิต1!$C:$C,'รับ-จ่าย ประจำวัน'!$B613,ผลิต1!AD:AD)+SUMIF(ผลิต2!$C:$C,'รับ-จ่าย ประจำวัน'!$B613,ผลิต2!AD:AD)+SUMIF(เส้นแต่งหน้าขนมเค้ก!$C:$C,'รับ-จ่าย ประจำวัน'!$B613,เส้นแต่งหน้าขนมเค้ก!AD:AD)+SUMIF(แพ็ค!$C:$C,'รับ-จ่าย ประจำวัน'!$B613,แพ็ค!AD:AD)+SUMIF(ธุรการ!$C:$C,'รับ-จ่าย ประจำวัน'!$B613,ธุรการ!AD:AD)+SUMIF(เส้นแต่งหน้าขนมปัง!$C:$C,'รับ-จ่าย ประจำวัน'!$B613,เส้นแต่งหน้าขนมปัง!AD:AD)+SUMIF('วางแผนBC,CJ'!$C:$C,'รับ-จ่าย ประจำวัน'!$B613,'วางแผนBC,CJ'!AD:AD)+SUMIF(RD!$C:$C,'รับ-จ่าย ประจำวัน'!$B613,RD!AD:AD)+SUMIF('FG,ออนไล,คัดแยก'!$C:$C,'รับ-จ่าย ประจำวัน'!$B613,'FG,ออนไล,คัดแยก'!AD:AD)</f>
        <v>0</v>
      </c>
      <c r="BL613" s="16">
        <f>SUMIF(เตรียมส่วนผสม!$C:$C,'รับ-จ่าย ประจำวัน'!$B613,เตรียมส่วนผสม!AE:AE)+SUMIF(กวนไส้!$C:$C,'รับ-จ่าย ประจำวัน'!$B613,กวนไส้!AE:AE)+SUMIF(ผลิต1!$C:$C,'รับ-จ่าย ประจำวัน'!$B613,ผลิต1!AE:AE)+SUMIF(ผลิต2!$C:$C,'รับ-จ่าย ประจำวัน'!$B613,ผลิต2!AE:AE)+SUMIF(เส้นแต่งหน้าขนมเค้ก!$C:$C,'รับ-จ่าย ประจำวัน'!$B613,เส้นแต่งหน้าขนมเค้ก!AE:AE)+SUMIF(แพ็ค!$C:$C,'รับ-จ่าย ประจำวัน'!$B613,แพ็ค!AE:AE)+SUMIF(ธุรการ!$C:$C,'รับ-จ่าย ประจำวัน'!$B613,ธุรการ!AE:AE)+SUMIF(เส้นแต่งหน้าขนมปัง!$C:$C,'รับ-จ่าย ประจำวัน'!$B613,เส้นแต่งหน้าขนมปัง!AE:AE)+SUMIF('วางแผนBC,CJ'!$C:$C,'รับ-จ่าย ประจำวัน'!$B613,'วางแผนBC,CJ'!AE:AE)+SUMIF(RD!$C:$C,'รับ-จ่าย ประจำวัน'!$B613,RD!AE:AE)+SUMIF('FG,ออนไล,คัดแยก'!$C:$C,'รับ-จ่าย ประจำวัน'!$B613,'FG,ออนไล,คัดแยก'!AE:AE)</f>
        <v>0</v>
      </c>
      <c r="BM613" s="16">
        <f>SUMIF(เตรียมส่วนผสม!$C:$C,'รับ-จ่าย ประจำวัน'!$B613,เตรียมส่วนผสม!AF:AF)+SUMIF(กวนไส้!$C:$C,'รับ-จ่าย ประจำวัน'!$B613,กวนไส้!AF:AF)+SUMIF(ผลิต1!$C:$C,'รับ-จ่าย ประจำวัน'!$B613,ผลิต1!AF:AF)+SUMIF(ผลิต2!$C:$C,'รับ-จ่าย ประจำวัน'!$B613,ผลิต2!AF:AF)+SUMIF(เส้นแต่งหน้าขนมเค้ก!$C:$C,'รับ-จ่าย ประจำวัน'!$B613,เส้นแต่งหน้าขนมเค้ก!AF:AF)+SUMIF(แพ็ค!$C:$C,'รับ-จ่าย ประจำวัน'!$B613,แพ็ค!AF:AF)+SUMIF(ธุรการ!$C:$C,'รับ-จ่าย ประจำวัน'!$B613,ธุรการ!AF:AF)+SUMIF(เส้นแต่งหน้าขนมปัง!$C:$C,'รับ-จ่าย ประจำวัน'!$B613,เส้นแต่งหน้าขนมปัง!AF:AF)+SUMIF('วางแผนBC,CJ'!$C:$C,'รับ-จ่าย ประจำวัน'!$B613,'วางแผนBC,CJ'!AF:AF)+SUMIF(RD!$C:$C,'รับ-จ่าย ประจำวัน'!$B613,RD!AF:AF)+SUMIF('FG,ออนไล,คัดแยก'!$C:$C,'รับ-จ่าย ประจำวัน'!$B613,'FG,ออนไล,คัดแยก'!AF:AF)</f>
        <v>0</v>
      </c>
      <c r="BN613" s="16">
        <f>SUMIF(เตรียมส่วนผสม!$C:$C,'รับ-จ่าย ประจำวัน'!$B613,เตรียมส่วนผสม!AG:AG)+SUMIF(กวนไส้!$C:$C,'รับ-จ่าย ประจำวัน'!$B613,กวนไส้!AG:AG)+SUMIF(ผลิต1!$C:$C,'รับ-จ่าย ประจำวัน'!$B613,ผลิต1!AG:AG)+SUMIF(ผลิต2!$C:$C,'รับ-จ่าย ประจำวัน'!$B613,ผลิต2!AG:AG)+SUMIF(เส้นแต่งหน้าขนมเค้ก!$C:$C,'รับ-จ่าย ประจำวัน'!$B613,เส้นแต่งหน้าขนมเค้ก!AG:AG)+SUMIF(แพ็ค!$C:$C,'รับ-จ่าย ประจำวัน'!$B613,แพ็ค!AG:AG)+SUMIF(ธุรการ!$C:$C,'รับ-จ่าย ประจำวัน'!$B613,ธุรการ!AG:AG)+SUMIF(เส้นแต่งหน้าขนมปัง!$C:$C,'รับ-จ่าย ประจำวัน'!$B613,เส้นแต่งหน้าขนมปัง!AG:AG)+SUMIF('วางแผนBC,CJ'!$C:$C,'รับ-จ่าย ประจำวัน'!$B613,'วางแผนBC,CJ'!AG:AG)+SUMIF(RD!$C:$C,'รับ-จ่าย ประจำวัน'!$B613,RD!AG:AG)+SUMIF('FG,ออนไล,คัดแยก'!$C:$C,'รับ-จ่าย ประจำวัน'!$B613,'FG,ออนไล,คัดแยก'!AG:AG)</f>
        <v>0</v>
      </c>
      <c r="BO613" s="16">
        <f>SUMIF(เตรียมส่วนผสม!$C:$C,'รับ-จ่าย ประจำวัน'!$B613,เตรียมส่วนผสม!AH:AH)+SUMIF(กวนไส้!$C:$C,'รับ-จ่าย ประจำวัน'!$B613,กวนไส้!AH:AH)+SUMIF(ผลิต1!$C:$C,'รับ-จ่าย ประจำวัน'!$B613,ผลิต1!AH:AH)+SUMIF(ผลิต2!$C:$C,'รับ-จ่าย ประจำวัน'!$B613,ผลิต2!AH:AH)+SUMIF(เส้นแต่งหน้าขนมเค้ก!$C:$C,'รับ-จ่าย ประจำวัน'!$B613,เส้นแต่งหน้าขนมเค้ก!AH:AH)+SUMIF(แพ็ค!$C:$C,'รับ-จ่าย ประจำวัน'!$B613,แพ็ค!AH:AH)+SUMIF(ธุรการ!$C:$C,'รับ-จ่าย ประจำวัน'!$B613,ธุรการ!AH:AH)+SUMIF(เส้นแต่งหน้าขนมปัง!$C:$C,'รับ-จ่าย ประจำวัน'!$B613,เส้นแต่งหน้าขนมปัง!AH:AH)+SUMIF('วางแผนBC,CJ'!$C:$C,'รับ-จ่าย ประจำวัน'!$B613,'วางแผนBC,CJ'!AH:AH)+SUMIF(RD!$C:$C,'รับ-จ่าย ประจำวัน'!$B613,RD!AH:AH)+SUMIF('FG,ออนไล,คัดแยก'!$C:$C,'รับ-จ่าย ประจำวัน'!$B613,'FG,ออนไล,คัดแยก'!AH:AH)</f>
        <v>0</v>
      </c>
      <c r="BP613" s="16">
        <f>SUMIF(เตรียมส่วนผสม!$C:$C,'รับ-จ่าย ประจำวัน'!$B613,เตรียมส่วนผสม!AI:AI)+SUMIF(กวนไส้!$C:$C,'รับ-จ่าย ประจำวัน'!$B613,กวนไส้!AI:AI)+SUMIF(ผลิต1!$C:$C,'รับ-จ่าย ประจำวัน'!$B613,ผลิต1!AI:AI)+SUMIF(ผลิต2!$C:$C,'รับ-จ่าย ประจำวัน'!$B613,ผลิต2!AI:AI)+SUMIF(เส้นแต่งหน้าขนมเค้ก!$C:$C,'รับ-จ่าย ประจำวัน'!$B613,เส้นแต่งหน้าขนมเค้ก!AI:AI)+SUMIF(แพ็ค!$C:$C,'รับ-จ่าย ประจำวัน'!$B613,แพ็ค!AI:AI)+SUMIF(ธุรการ!$C:$C,'รับ-จ่าย ประจำวัน'!$B613,ธุรการ!AI:AI)+SUMIF(เส้นแต่งหน้าขนมปัง!$C:$C,'รับ-จ่าย ประจำวัน'!$B613,เส้นแต่งหน้าขนมปัง!AI:AI)+SUMIF('วางแผนBC,CJ'!$C:$C,'รับ-จ่าย ประจำวัน'!$B613,'วางแผนBC,CJ'!AI:AI)+SUMIF(RD!$C:$C,'รับ-จ่าย ประจำวัน'!$B613,RD!AI:AI)+SUMIF('FG,ออนไล,คัดแยก'!$C:$C,'รับ-จ่าย ประจำวัน'!$B613,'FG,ออนไล,คัดแยก'!AI:AI)</f>
        <v>0</v>
      </c>
      <c r="BQ613" s="16">
        <f>SUMIF(เตรียมส่วนผสม!$C:$C,'รับ-จ่าย ประจำวัน'!$B613,เตรียมส่วนผสม!AJ:AJ)+SUMIF(กวนไส้!$C:$C,'รับ-จ่าย ประจำวัน'!$B613,กวนไส้!AJ:AJ)+SUMIF(ผลิต1!$C:$C,'รับ-จ่าย ประจำวัน'!$B613,ผลิต1!AJ:AJ)+SUMIF(ผลิต2!$C:$C,'รับ-จ่าย ประจำวัน'!$B613,ผลิต2!AJ:AJ)+SUMIF(เส้นแต่งหน้าขนมเค้ก!$C:$C,'รับ-จ่าย ประจำวัน'!$B613,เส้นแต่งหน้าขนมเค้ก!AJ:AJ)+SUMIF(แพ็ค!$C:$C,'รับ-จ่าย ประจำวัน'!$B613,แพ็ค!AJ:AJ)+SUMIF(ธุรการ!$C:$C,'รับ-จ่าย ประจำวัน'!$B613,ธุรการ!AJ:AJ)+SUMIF(เส้นแต่งหน้าขนมปัง!$C:$C,'รับ-จ่าย ประจำวัน'!$B613,เส้นแต่งหน้าขนมปัง!AJ:AJ)+SUMIF('วางแผนBC,CJ'!$C:$C,'รับ-จ่าย ประจำวัน'!$B613,'วางแผนBC,CJ'!AJ:AJ)+SUMIF(RD!$C:$C,'รับ-จ่าย ประจำวัน'!$B613,RD!AJ:AJ)+SUMIF('FG,ออนไล,คัดแยก'!$C:$C,'รับ-จ่าย ประจำวัน'!$B613,'FG,ออนไล,คัดแยก'!AJ:AJ)</f>
        <v>0</v>
      </c>
      <c r="BR613" s="16">
        <f>SUMIF(เตรียมส่วนผสม!$C:$C,'รับ-จ่าย ประจำวัน'!$B613,เตรียมส่วนผสม!AK:AK)+SUMIF(กวนไส้!$C:$C,'รับ-จ่าย ประจำวัน'!$B613,กวนไส้!AK:AK)+SUMIF(ผลิต1!$C:$C,'รับ-จ่าย ประจำวัน'!$B613,ผลิต1!AK:AK)+SUMIF(ผลิต2!$C:$C,'รับ-จ่าย ประจำวัน'!$B613,ผลิต2!AK:AK)+SUMIF(เส้นแต่งหน้าขนมเค้ก!$C:$C,'รับ-จ่าย ประจำวัน'!$B613,เส้นแต่งหน้าขนมเค้ก!AK:AK)+SUMIF(แพ็ค!$C:$C,'รับ-จ่าย ประจำวัน'!$B613,แพ็ค!AK:AK)+SUMIF(ธุรการ!$C:$C,'รับ-จ่าย ประจำวัน'!$B613,ธุรการ!AK:AK)+SUMIF(เส้นแต่งหน้าขนมปัง!$C:$C,'รับ-จ่าย ประจำวัน'!$B613,เส้นแต่งหน้าขนมปัง!AK:AK)+SUMIF('วางแผนBC,CJ'!$C:$C,'รับ-จ่าย ประจำวัน'!$B613,'วางแผนBC,CJ'!AK:AK)+SUMIF(RD!$C:$C,'รับ-จ่าย ประจำวัน'!$B613,RD!AK:AK)+SUMIF('FG,ออนไล,คัดแยก'!$C:$C,'รับ-จ่าย ประจำวัน'!$B613,'FG,ออนไล,คัดแยก'!AK:AK)</f>
        <v>0</v>
      </c>
      <c r="BS613" s="16">
        <f>SUMIF(เตรียมส่วนผสม!$C:$C,'รับ-จ่าย ประจำวัน'!$B613,เตรียมส่วนผสม!AL:AL)+SUMIF(กวนไส้!$C:$C,'รับ-จ่าย ประจำวัน'!$B613,กวนไส้!AL:AL)+SUMIF(ผลิต1!$C:$C,'รับ-จ่าย ประจำวัน'!$B613,ผลิต1!AL:AL)+SUMIF(ผลิต2!$C:$C,'รับ-จ่าย ประจำวัน'!$B613,ผลิต2!AL:AL)+SUMIF(เส้นแต่งหน้าขนมเค้ก!$C:$C,'รับ-จ่าย ประจำวัน'!$B613,เส้นแต่งหน้าขนมเค้ก!AL:AL)+SUMIF(แพ็ค!$C:$C,'รับ-จ่าย ประจำวัน'!$B613,แพ็ค!AL:AL)+SUMIF(ธุรการ!$C:$C,'รับ-จ่าย ประจำวัน'!$B613,ธุรการ!AL:AL)+SUMIF(เส้นแต่งหน้าขนมปัง!$C:$C,'รับ-จ่าย ประจำวัน'!$B613,เส้นแต่งหน้าขนมปัง!AL:AL)+SUMIF('วางแผนBC,CJ'!$C:$C,'รับ-จ่าย ประจำวัน'!$B613,'วางแผนBC,CJ'!AL:AL)+SUMIF(RD!$C:$C,'รับ-จ่าย ประจำวัน'!$B613,RD!AL:AL)+SUMIF('FG,ออนไล,คัดแยก'!$C:$C,'รับ-จ่าย ประจำวัน'!$B613,'FG,ออนไล,คัดแยก'!AL:AL)</f>
        <v>0</v>
      </c>
      <c r="BT613" s="18">
        <f t="shared" si="140"/>
        <v>6000</v>
      </c>
      <c r="BU613" s="116"/>
      <c r="BV613" s="146">
        <f t="shared" si="141"/>
        <v>19000</v>
      </c>
      <c r="BW613" s="184">
        <v>30</v>
      </c>
      <c r="BX613" s="172">
        <f t="shared" si="138"/>
        <v>200</v>
      </c>
      <c r="BY613" s="188">
        <f t="shared" si="122"/>
        <v>95</v>
      </c>
      <c r="BZ613" s="180">
        <f t="shared" ca="1" si="142"/>
        <v>46298</v>
      </c>
      <c r="CA613" s="93"/>
      <c r="CB613" s="93"/>
      <c r="CC613" s="93"/>
      <c r="CD613" s="93"/>
      <c r="CE613" s="93"/>
      <c r="CF613" s="93"/>
      <c r="CG613" s="93"/>
      <c r="CH613" s="93"/>
      <c r="CI613" s="93"/>
      <c r="CJ613" s="97"/>
      <c r="CK613" s="9">
        <f t="shared" si="123"/>
        <v>19000</v>
      </c>
    </row>
    <row r="614" spans="1:89" hidden="1" x14ac:dyDescent="0.5">
      <c r="A614" s="149"/>
      <c r="B614" s="34">
        <v>1023601001</v>
      </c>
      <c r="C614" s="33" t="s">
        <v>1996</v>
      </c>
      <c r="D614" s="141" t="s">
        <v>91</v>
      </c>
      <c r="E614" s="25"/>
      <c r="F614" s="132"/>
      <c r="G614" s="25"/>
      <c r="H614" s="12">
        <v>100110</v>
      </c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11"/>
      <c r="AF614" s="11"/>
      <c r="AG614" s="11"/>
      <c r="AH614" s="11"/>
      <c r="AI614" s="25"/>
      <c r="AJ614" s="25"/>
      <c r="AK614" s="25"/>
      <c r="AL614" s="25"/>
      <c r="AM614" s="25"/>
      <c r="AN614" s="15">
        <f t="shared" si="135"/>
        <v>0</v>
      </c>
      <c r="AO614" s="16">
        <f>SUMIF(เตรียมส่วนผสม!$C:$C,'รับ-จ่าย ประจำวัน'!$B614,เตรียมส่วนผสม!H:H)+SUMIF(กวนไส้!$C:$C,'รับ-จ่าย ประจำวัน'!$B614,กวนไส้!H:H)+SUMIF(ผลิต1!$C:$C,'รับ-จ่าย ประจำวัน'!$B614,ผลิต1!H:H)+SUMIF(ผลิต2!$C:$C,'รับ-จ่าย ประจำวัน'!$B614,ผลิต2!H:H)+SUMIF(เส้นแต่งหน้าขนมเค้ก!$C:$C,'รับ-จ่าย ประจำวัน'!$B614,เส้นแต่งหน้าขนมเค้ก!H:H)+SUMIF(แพ็ค!$C:$C,'รับ-จ่าย ประจำวัน'!$B614,แพ็ค!H:H)+SUMIF(ธุรการ!$C:$C,'รับ-จ่าย ประจำวัน'!$B614,ธุรการ!H:H)+SUMIF(เส้นแต่งหน้าขนมปัง!$C:$C,'รับ-จ่าย ประจำวัน'!$B614,เส้นแต่งหน้าขนมปัง!H:H)+SUMIF('วางแผนBC,CJ'!$C:$C,'รับ-จ่าย ประจำวัน'!$B614,'วางแผนBC,CJ'!H:H)+SUMIF(RD!$C:$C,'รับ-จ่าย ประจำวัน'!$B614,RD!H:H)+SUMIF('FG,ออนไล,คัดแยก'!$C:$C,'รับ-จ่าย ประจำวัน'!$B614,'FG,ออนไล,คัดแยก'!H:H)</f>
        <v>0</v>
      </c>
      <c r="AP614" s="16">
        <f>SUMIF(เตรียมส่วนผสม!$C:$C,'รับ-จ่าย ประจำวัน'!$B614,เตรียมส่วนผสม!I:I)+SUMIF(กวนไส้!$C:$C,'รับ-จ่าย ประจำวัน'!$B614,กวนไส้!I:I)+SUMIF(ผลิต1!$C:$C,'รับ-จ่าย ประจำวัน'!$B614,ผลิต1!I:I)+SUMIF(ผลิต2!$C:$C,'รับ-จ่าย ประจำวัน'!$B614,ผลิต2!I:I)+SUMIF(เส้นแต่งหน้าขนมเค้ก!$C:$C,'รับ-จ่าย ประจำวัน'!$B614,เส้นแต่งหน้าขนมเค้ก!I:I)+SUMIF(แพ็ค!$C:$C,'รับ-จ่าย ประจำวัน'!$B614,แพ็ค!I:I)+SUMIF(ธุรการ!$C:$C,'รับ-จ่าย ประจำวัน'!$B614,ธุรการ!I:I)+SUMIF(เส้นแต่งหน้าขนมปัง!$C:$C,'รับ-จ่าย ประจำวัน'!$B614,เส้นแต่งหน้าขนมปัง!I:I)+SUMIF('วางแผนBC,CJ'!$C:$C,'รับ-จ่าย ประจำวัน'!$B614,'วางแผนBC,CJ'!I:I)+SUMIF(RD!$C:$C,'รับ-จ่าย ประจำวัน'!$B614,RD!I:I)+SUMIF('FG,ออนไล,คัดแยก'!$C:$C,'รับ-จ่าย ประจำวัน'!$B614,'FG,ออนไล,คัดแยก'!I:I)</f>
        <v>0</v>
      </c>
      <c r="AQ614" s="16">
        <f>SUMIF(เตรียมส่วนผสม!$C:$C,'รับ-จ่าย ประจำวัน'!$B614,เตรียมส่วนผสม!J:J)+SUMIF(กวนไส้!$C:$C,'รับ-จ่าย ประจำวัน'!$B614,กวนไส้!J:J)+SUMIF(ผลิต1!$C:$C,'รับ-จ่าย ประจำวัน'!$B614,ผลิต1!J:J)+SUMIF(ผลิต2!$C:$C,'รับ-จ่าย ประจำวัน'!$B614,ผลิต2!J:J)+SUMIF(เส้นแต่งหน้าขนมเค้ก!$C:$C,'รับ-จ่าย ประจำวัน'!$B614,เส้นแต่งหน้าขนมเค้ก!J:J)+SUMIF(แพ็ค!$C:$C,'รับ-จ่าย ประจำวัน'!$B614,แพ็ค!J:J)+SUMIF(ธุรการ!$C:$C,'รับ-จ่าย ประจำวัน'!$B614,ธุรการ!J:J)+SUMIF(เส้นแต่งหน้าขนมปัง!$C:$C,'รับ-จ่าย ประจำวัน'!$B614,เส้นแต่งหน้าขนมปัง!J:J)+SUMIF('วางแผนBC,CJ'!$C:$C,'รับ-จ่าย ประจำวัน'!$B614,'วางแผนBC,CJ'!J:J)+SUMIF(RD!$C:$C,'รับ-จ่าย ประจำวัน'!$B614,RD!J:J)+SUMIF('FG,ออนไล,คัดแยก'!$C:$C,'รับ-จ่าย ประจำวัน'!$B614,'FG,ออนไล,คัดแยก'!J:J)</f>
        <v>0</v>
      </c>
      <c r="AR614" s="16">
        <f>SUMIF(เตรียมส่วนผสม!$C:$C,'รับ-จ่าย ประจำวัน'!$B614,เตรียมส่วนผสม!K:K)+SUMIF(กวนไส้!$C:$C,'รับ-จ่าย ประจำวัน'!$B614,กวนไส้!K:K)+SUMIF(ผลิต1!$C:$C,'รับ-จ่าย ประจำวัน'!$B614,ผลิต1!K:K)+SUMIF(ผลิต2!$C:$C,'รับ-จ่าย ประจำวัน'!$B614,ผลิต2!K:K)+SUMIF(เส้นแต่งหน้าขนมเค้ก!$C:$C,'รับ-จ่าย ประจำวัน'!$B614,เส้นแต่งหน้าขนมเค้ก!K:K)+SUMIF(แพ็ค!$C:$C,'รับ-จ่าย ประจำวัน'!$B614,แพ็ค!K:K)+SUMIF(ธุรการ!$C:$C,'รับ-จ่าย ประจำวัน'!$B614,ธุรการ!K:K)+SUMIF(เส้นแต่งหน้าขนมปัง!$C:$C,'รับ-จ่าย ประจำวัน'!$B614,เส้นแต่งหน้าขนมปัง!K:K)+SUMIF('วางแผนBC,CJ'!$C:$C,'รับ-จ่าย ประจำวัน'!$B614,'วางแผนBC,CJ'!K:K)+SUMIF(RD!$C:$C,'รับ-จ่าย ประจำวัน'!$B614,RD!K:K)+SUMIF('FG,ออนไล,คัดแยก'!$C:$C,'รับ-จ่าย ประจำวัน'!$B614,'FG,ออนไล,คัดแยก'!K:K)</f>
        <v>0</v>
      </c>
      <c r="AS614" s="16">
        <f>SUMIF(เตรียมส่วนผสม!$C:$C,'รับ-จ่าย ประจำวัน'!$B614,เตรียมส่วนผสม!L:L)+SUMIF(กวนไส้!$C:$C,'รับ-จ่าย ประจำวัน'!$B614,กวนไส้!L:L)+SUMIF(ผลิต1!$C:$C,'รับ-จ่าย ประจำวัน'!$B614,ผลิต1!L:L)+SUMIF(ผลิต2!$C:$C,'รับ-จ่าย ประจำวัน'!$B614,ผลิต2!L:L)+SUMIF(เส้นแต่งหน้าขนมเค้ก!$C:$C,'รับ-จ่าย ประจำวัน'!$B614,เส้นแต่งหน้าขนมเค้ก!L:L)+SUMIF(แพ็ค!$C:$C,'รับ-จ่าย ประจำวัน'!$B614,แพ็ค!L:L)+SUMIF(ธุรการ!$C:$C,'รับ-จ่าย ประจำวัน'!$B614,ธุรการ!L:L)+SUMIF(เส้นแต่งหน้าขนมปัง!$C:$C,'รับ-จ่าย ประจำวัน'!$B614,เส้นแต่งหน้าขนมปัง!L:L)+SUMIF('วางแผนBC,CJ'!$C:$C,'รับ-จ่าย ประจำวัน'!$B614,'วางแผนBC,CJ'!L:L)+SUMIF(RD!$C:$C,'รับ-จ่าย ประจำวัน'!$B614,RD!L:L)+SUMIF('FG,ออนไล,คัดแยก'!$C:$C,'รับ-จ่าย ประจำวัน'!$B614,'FG,ออนไล,คัดแยก'!L:L)</f>
        <v>0</v>
      </c>
      <c r="AT614" s="16">
        <f>SUMIF(เตรียมส่วนผสม!$C:$C,'รับ-จ่าย ประจำวัน'!$B614,เตรียมส่วนผสม!M:M)+SUMIF(กวนไส้!$C:$C,'รับ-จ่าย ประจำวัน'!$B614,กวนไส้!M:M)+SUMIF(ผลิต1!$C:$C,'รับ-จ่าย ประจำวัน'!$B614,ผลิต1!M:M)+SUMIF(ผลิต2!$C:$C,'รับ-จ่าย ประจำวัน'!$B614,ผลิต2!M:M)+SUMIF(เส้นแต่งหน้าขนมเค้ก!$C:$C,'รับ-จ่าย ประจำวัน'!$B614,เส้นแต่งหน้าขนมเค้ก!M:M)+SUMIF(แพ็ค!$C:$C,'รับ-จ่าย ประจำวัน'!$B614,แพ็ค!M:M)+SUMIF(ธุรการ!$C:$C,'รับ-จ่าย ประจำวัน'!$B614,ธุรการ!M:M)+SUMIF(เส้นแต่งหน้าขนมปัง!$C:$C,'รับ-จ่าย ประจำวัน'!$B614,เส้นแต่งหน้าขนมปัง!M:M)+SUMIF('วางแผนBC,CJ'!$C:$C,'รับ-จ่าย ประจำวัน'!$B614,'วางแผนBC,CJ'!M:M)+SUMIF(RD!$C:$C,'รับ-จ่าย ประจำวัน'!$B614,RD!M:M)+SUMIF('FG,ออนไล,คัดแยก'!$C:$C,'รับ-จ่าย ประจำวัน'!$B614,'FG,ออนไล,คัดแยก'!M:M)</f>
        <v>0</v>
      </c>
      <c r="AU614" s="16">
        <f>SUMIF(เตรียมส่วนผสม!$C:$C,'รับ-จ่าย ประจำวัน'!$B614,เตรียมส่วนผสม!N:N)+SUMIF(กวนไส้!$C:$C,'รับ-จ่าย ประจำวัน'!$B614,กวนไส้!N:N)+SUMIF(ผลิต1!$C:$C,'รับ-จ่าย ประจำวัน'!$B614,ผลิต1!N:N)+SUMIF(ผลิต2!$C:$C,'รับ-จ่าย ประจำวัน'!$B614,ผลิต2!N:N)+SUMIF(เส้นแต่งหน้าขนมเค้ก!$C:$C,'รับ-จ่าย ประจำวัน'!$B614,เส้นแต่งหน้าขนมเค้ก!N:N)+SUMIF(แพ็ค!$C:$C,'รับ-จ่าย ประจำวัน'!$B614,แพ็ค!N:N)+SUMIF(ธุรการ!$C:$C,'รับ-จ่าย ประจำวัน'!$B614,ธุรการ!N:N)+SUMIF(เส้นแต่งหน้าขนมปัง!$C:$C,'รับ-จ่าย ประจำวัน'!$B614,เส้นแต่งหน้าขนมปัง!N:N)+SUMIF('วางแผนBC,CJ'!$C:$C,'รับ-จ่าย ประจำวัน'!$B614,'วางแผนBC,CJ'!N:N)+SUMIF(RD!$C:$C,'รับ-จ่าย ประจำวัน'!$B614,RD!N:N)+SUMIF('FG,ออนไล,คัดแยก'!$C:$C,'รับ-จ่าย ประจำวัน'!$B614,'FG,ออนไล,คัดแยก'!N:N)</f>
        <v>0</v>
      </c>
      <c r="AV614" s="16">
        <f>SUMIF(เตรียมส่วนผสม!$C:$C,'รับ-จ่าย ประจำวัน'!$B614,เตรียมส่วนผสม!O:O)+SUMIF(กวนไส้!$C:$C,'รับ-จ่าย ประจำวัน'!$B614,กวนไส้!O:O)+SUMIF(ผลิต1!$C:$C,'รับ-จ่าย ประจำวัน'!$B614,ผลิต1!O:O)+SUMIF(ผลิต2!$C:$C,'รับ-จ่าย ประจำวัน'!$B614,ผลิต2!O:O)+SUMIF(เส้นแต่งหน้าขนมเค้ก!$C:$C,'รับ-จ่าย ประจำวัน'!$B614,เส้นแต่งหน้าขนมเค้ก!O:O)+SUMIF(แพ็ค!$C:$C,'รับ-จ่าย ประจำวัน'!$B614,แพ็ค!O:O)+SUMIF(ธุรการ!$C:$C,'รับ-จ่าย ประจำวัน'!$B614,ธุรการ!O:O)+SUMIF(เส้นแต่งหน้าขนมปัง!$C:$C,'รับ-จ่าย ประจำวัน'!$B614,เส้นแต่งหน้าขนมปัง!O:O)+SUMIF('วางแผนBC,CJ'!$C:$C,'รับ-จ่าย ประจำวัน'!$B614,'วางแผนBC,CJ'!O:O)+SUMIF(RD!$C:$C,'รับ-จ่าย ประจำวัน'!$B614,RD!O:O)+SUMIF('FG,ออนไล,คัดแยก'!$C:$C,'รับ-จ่าย ประจำวัน'!$B614,'FG,ออนไล,คัดแยก'!O:O)</f>
        <v>0</v>
      </c>
      <c r="AW614" s="16">
        <f>SUMIF(เตรียมส่วนผสม!$C:$C,'รับ-จ่าย ประจำวัน'!$B614,เตรียมส่วนผสม!P:P)+SUMIF(กวนไส้!$C:$C,'รับ-จ่าย ประจำวัน'!$B614,กวนไส้!P:P)+SUMIF(ผลิต1!$C:$C,'รับ-จ่าย ประจำวัน'!$B614,ผลิต1!P:P)+SUMIF(ผลิต2!$C:$C,'รับ-จ่าย ประจำวัน'!$B614,ผลิต2!P:P)+SUMIF(เส้นแต่งหน้าขนมเค้ก!$C:$C,'รับ-จ่าย ประจำวัน'!$B614,เส้นแต่งหน้าขนมเค้ก!P:P)+SUMIF(แพ็ค!$C:$C,'รับ-จ่าย ประจำวัน'!$B614,แพ็ค!P:P)+SUMIF(ธุรการ!$C:$C,'รับ-จ่าย ประจำวัน'!$B614,ธุรการ!P:P)+SUMIF(เส้นแต่งหน้าขนมปัง!$C:$C,'รับ-จ่าย ประจำวัน'!$B614,เส้นแต่งหน้าขนมปัง!P:P)+SUMIF('วางแผนBC,CJ'!$C:$C,'รับ-จ่าย ประจำวัน'!$B614,'วางแผนBC,CJ'!P:P)+SUMIF(RD!$C:$C,'รับ-จ่าย ประจำวัน'!$B614,RD!P:P)+SUMIF('FG,ออนไล,คัดแยก'!$C:$C,'รับ-จ่าย ประจำวัน'!$B614,'FG,ออนไล,คัดแยก'!P:P)</f>
        <v>0</v>
      </c>
      <c r="AX614" s="16">
        <f>SUMIF(เตรียมส่วนผสม!$C:$C,'รับ-จ่าย ประจำวัน'!$B614,เตรียมส่วนผสม!Q:Q)+SUMIF(กวนไส้!$C:$C,'รับ-จ่าย ประจำวัน'!$B614,กวนไส้!Q:Q)+SUMIF(ผลิต1!$C:$C,'รับ-จ่าย ประจำวัน'!$B614,ผลิต1!Q:Q)+SUMIF(ผลิต2!$C:$C,'รับ-จ่าย ประจำวัน'!$B614,ผลิต2!Q:Q)+SUMIF(เส้นแต่งหน้าขนมเค้ก!$C:$C,'รับ-จ่าย ประจำวัน'!$B614,เส้นแต่งหน้าขนมเค้ก!Q:Q)+SUMIF(แพ็ค!$C:$C,'รับ-จ่าย ประจำวัน'!$B614,แพ็ค!Q:Q)+SUMIF(ธุรการ!$C:$C,'รับ-จ่าย ประจำวัน'!$B614,ธุรการ!Q:Q)+SUMIF(เส้นแต่งหน้าขนมปัง!$C:$C,'รับ-จ่าย ประจำวัน'!$B614,เส้นแต่งหน้าขนมปัง!Q:Q)+SUMIF('วางแผนBC,CJ'!$C:$C,'รับ-จ่าย ประจำวัน'!$B614,'วางแผนBC,CJ'!Q:Q)+SUMIF(RD!$C:$C,'รับ-จ่าย ประจำวัน'!$B614,RD!Q:Q)+SUMIF('FG,ออนไล,คัดแยก'!$C:$C,'รับ-จ่าย ประจำวัน'!$B614,'FG,ออนไล,คัดแยก'!Q:Q)</f>
        <v>0</v>
      </c>
      <c r="AY614" s="16">
        <f>SUMIF(เตรียมส่วนผสม!$C:$C,'รับ-จ่าย ประจำวัน'!$B614,เตรียมส่วนผสม!R:R)+SUMIF(กวนไส้!$C:$C,'รับ-จ่าย ประจำวัน'!$B614,กวนไส้!R:R)+SUMIF(ผลิต1!$C:$C,'รับ-จ่าย ประจำวัน'!$B614,ผลิต1!R:R)+SUMIF(ผลิต2!$C:$C,'รับ-จ่าย ประจำวัน'!$B614,ผลิต2!R:R)+SUMIF(เส้นแต่งหน้าขนมเค้ก!$C:$C,'รับ-จ่าย ประจำวัน'!$B614,เส้นแต่งหน้าขนมเค้ก!R:R)+SUMIF(แพ็ค!$C:$C,'รับ-จ่าย ประจำวัน'!$B614,แพ็ค!R:R)+SUMIF(ธุรการ!$C:$C,'รับ-จ่าย ประจำวัน'!$B614,ธุรการ!R:R)+SUMIF(เส้นแต่งหน้าขนมปัง!$C:$C,'รับ-จ่าย ประจำวัน'!$B614,เส้นแต่งหน้าขนมปัง!R:R)+SUMIF('วางแผนBC,CJ'!$C:$C,'รับ-จ่าย ประจำวัน'!$B614,'วางแผนBC,CJ'!R:R)+SUMIF(RD!$C:$C,'รับ-จ่าย ประจำวัน'!$B614,RD!R:R)+SUMIF('FG,ออนไล,คัดแยก'!$C:$C,'รับ-จ่าย ประจำวัน'!$B614,'FG,ออนไล,คัดแยก'!R:R)</f>
        <v>0</v>
      </c>
      <c r="AZ614" s="16">
        <f>SUMIF(เตรียมส่วนผสม!$C:$C,'รับ-จ่าย ประจำวัน'!$B614,เตรียมส่วนผสม!S:S)+SUMIF(กวนไส้!$C:$C,'รับ-จ่าย ประจำวัน'!$B614,กวนไส้!S:S)+SUMIF(ผลิต1!$C:$C,'รับ-จ่าย ประจำวัน'!$B614,ผลิต1!S:S)+SUMIF(ผลิต2!$C:$C,'รับ-จ่าย ประจำวัน'!$B614,ผลิต2!S:S)+SUMIF(เส้นแต่งหน้าขนมเค้ก!$C:$C,'รับ-จ่าย ประจำวัน'!$B614,เส้นแต่งหน้าขนมเค้ก!S:S)+SUMIF(แพ็ค!$C:$C,'รับ-จ่าย ประจำวัน'!$B614,แพ็ค!S:S)+SUMIF(ธุรการ!$C:$C,'รับ-จ่าย ประจำวัน'!$B614,ธุรการ!S:S)+SUMIF(เส้นแต่งหน้าขนมปัง!$C:$C,'รับ-จ่าย ประจำวัน'!$B614,เส้นแต่งหน้าขนมปัง!S:S)+SUMIF('วางแผนBC,CJ'!$C:$C,'รับ-จ่าย ประจำวัน'!$B614,'วางแผนBC,CJ'!S:S)+SUMIF(RD!$C:$C,'รับ-จ่าย ประจำวัน'!$B614,RD!S:S)+SUMIF('FG,ออนไล,คัดแยก'!$C:$C,'รับ-จ่าย ประจำวัน'!$B614,'FG,ออนไล,คัดแยก'!S:S)</f>
        <v>0</v>
      </c>
      <c r="BA614" s="16">
        <f>SUMIF(เตรียมส่วนผสม!$C:$C,'รับ-จ่าย ประจำวัน'!$B614,เตรียมส่วนผสม!T:T)+SUMIF(กวนไส้!$C:$C,'รับ-จ่าย ประจำวัน'!$B614,กวนไส้!T:T)+SUMIF(ผลิต1!$C:$C,'รับ-จ่าย ประจำวัน'!$B614,ผลิต1!T:T)+SUMIF(ผลิต2!$C:$C,'รับ-จ่าย ประจำวัน'!$B614,ผลิต2!T:T)+SUMIF(เส้นแต่งหน้าขนมเค้ก!$C:$C,'รับ-จ่าย ประจำวัน'!$B614,เส้นแต่งหน้าขนมเค้ก!T:T)+SUMIF(แพ็ค!$C:$C,'รับ-จ่าย ประจำวัน'!$B614,แพ็ค!T:T)+SUMIF(ธุรการ!$C:$C,'รับ-จ่าย ประจำวัน'!$B614,ธุรการ!T:T)+SUMIF(เส้นแต่งหน้าขนมปัง!$C:$C,'รับ-จ่าย ประจำวัน'!$B614,เส้นแต่งหน้าขนมปัง!T:T)+SUMIF('วางแผนBC,CJ'!$C:$C,'รับ-จ่าย ประจำวัน'!$B614,'วางแผนBC,CJ'!T:T)+SUMIF(RD!$C:$C,'รับ-จ่าย ประจำวัน'!$B614,RD!T:T)+SUMIF('FG,ออนไล,คัดแยก'!$C:$C,'รับ-จ่าย ประจำวัน'!$B614,'FG,ออนไล,คัดแยก'!T:T)</f>
        <v>0</v>
      </c>
      <c r="BB614" s="16">
        <f>SUMIF(เตรียมส่วนผสม!$C:$C,'รับ-จ่าย ประจำวัน'!$B614,เตรียมส่วนผสม!U:U)+SUMIF(กวนไส้!$C:$C,'รับ-จ่าย ประจำวัน'!$B614,กวนไส้!U:U)+SUMIF(ผลิต1!$C:$C,'รับ-จ่าย ประจำวัน'!$B614,ผลิต1!U:U)+SUMIF(ผลิต2!$C:$C,'รับ-จ่าย ประจำวัน'!$B614,ผลิต2!U:U)+SUMIF(เส้นแต่งหน้าขนมเค้ก!$C:$C,'รับ-จ่าย ประจำวัน'!$B614,เส้นแต่งหน้าขนมเค้ก!U:U)+SUMIF(แพ็ค!$C:$C,'รับ-จ่าย ประจำวัน'!$B614,แพ็ค!U:U)+SUMIF(ธุรการ!$C:$C,'รับ-จ่าย ประจำวัน'!$B614,ธุรการ!U:U)+SUMIF(เส้นแต่งหน้าขนมปัง!$C:$C,'รับ-จ่าย ประจำวัน'!$B614,เส้นแต่งหน้าขนมปัง!U:U)+SUMIF('วางแผนBC,CJ'!$C:$C,'รับ-จ่าย ประจำวัน'!$B614,'วางแผนBC,CJ'!U:U)+SUMIF(RD!$C:$C,'รับ-จ่าย ประจำวัน'!$B614,RD!U:U)+SUMIF('FG,ออนไล,คัดแยก'!$C:$C,'รับ-จ่าย ประจำวัน'!$B614,'FG,ออนไล,คัดแยก'!U:U)</f>
        <v>0</v>
      </c>
      <c r="BC614" s="16">
        <f>SUMIF(เตรียมส่วนผสม!$C:$C,'รับ-จ่าย ประจำวัน'!$B614,เตรียมส่วนผสม!V:V)+SUMIF(กวนไส้!$C:$C,'รับ-จ่าย ประจำวัน'!$B614,กวนไส้!V:V)+SUMIF(ผลิต1!$C:$C,'รับ-จ่าย ประจำวัน'!$B614,ผลิต1!V:V)+SUMIF(ผลิต2!$C:$C,'รับ-จ่าย ประจำวัน'!$B614,ผลิต2!V:V)+SUMIF(เส้นแต่งหน้าขนมเค้ก!$C:$C,'รับ-จ่าย ประจำวัน'!$B614,เส้นแต่งหน้าขนมเค้ก!V:V)+SUMIF(แพ็ค!$C:$C,'รับ-จ่าย ประจำวัน'!$B614,แพ็ค!V:V)+SUMIF(ธุรการ!$C:$C,'รับ-จ่าย ประจำวัน'!$B614,ธุรการ!V:V)+SUMIF(เส้นแต่งหน้าขนมปัง!$C:$C,'รับ-จ่าย ประจำวัน'!$B614,เส้นแต่งหน้าขนมปัง!V:V)+SUMIF('วางแผนBC,CJ'!$C:$C,'รับ-จ่าย ประจำวัน'!$B614,'วางแผนBC,CJ'!V:V)+SUMIF(RD!$C:$C,'รับ-จ่าย ประจำวัน'!$B614,RD!V:V)+SUMIF('FG,ออนไล,คัดแยก'!$C:$C,'รับ-จ่าย ประจำวัน'!$B614,'FG,ออนไล,คัดแยก'!V:V)</f>
        <v>0</v>
      </c>
      <c r="BD614" s="16">
        <f>SUMIF(เตรียมส่วนผสม!$C:$C,'รับ-จ่าย ประจำวัน'!$B614,เตรียมส่วนผสม!W:W)+SUMIF(กวนไส้!$C:$C,'รับ-จ่าย ประจำวัน'!$B614,กวนไส้!W:W)+SUMIF(ผลิต1!$C:$C,'รับ-จ่าย ประจำวัน'!$B614,ผลิต1!W:W)+SUMIF(ผลิต2!$C:$C,'รับ-จ่าย ประจำวัน'!$B614,ผลิต2!W:W)+SUMIF(เส้นแต่งหน้าขนมเค้ก!$C:$C,'รับ-จ่าย ประจำวัน'!$B614,เส้นแต่งหน้าขนมเค้ก!W:W)+SUMIF(แพ็ค!$C:$C,'รับ-จ่าย ประจำวัน'!$B614,แพ็ค!W:W)+SUMIF(ธุรการ!$C:$C,'รับ-จ่าย ประจำวัน'!$B614,ธุรการ!W:W)+SUMIF(เส้นแต่งหน้าขนมปัง!$C:$C,'รับ-จ่าย ประจำวัน'!$B614,เส้นแต่งหน้าขนมปัง!W:W)+SUMIF('วางแผนBC,CJ'!$C:$C,'รับ-จ่าย ประจำวัน'!$B614,'วางแผนBC,CJ'!W:W)+SUMIF(RD!$C:$C,'รับ-จ่าย ประจำวัน'!$B614,RD!W:W)+SUMIF('FG,ออนไล,คัดแยก'!$C:$C,'รับ-จ่าย ประจำวัน'!$B614,'FG,ออนไล,คัดแยก'!W:W)</f>
        <v>0</v>
      </c>
      <c r="BE614" s="16">
        <f>SUMIF(เตรียมส่วนผสม!$C:$C,'รับ-จ่าย ประจำวัน'!$B614,เตรียมส่วนผสม!X:X)+SUMIF(กวนไส้!$C:$C,'รับ-จ่าย ประจำวัน'!$B614,กวนไส้!X:X)+SUMIF(ผลิต1!$C:$C,'รับ-จ่าย ประจำวัน'!$B614,ผลิต1!X:X)+SUMIF(ผลิต2!$C:$C,'รับ-จ่าย ประจำวัน'!$B614,ผลิต2!X:X)+SUMIF(เส้นแต่งหน้าขนมเค้ก!$C:$C,'รับ-จ่าย ประจำวัน'!$B614,เส้นแต่งหน้าขนมเค้ก!X:X)+SUMIF(แพ็ค!$C:$C,'รับ-จ่าย ประจำวัน'!$B614,แพ็ค!X:X)+SUMIF(ธุรการ!$C:$C,'รับ-จ่าย ประจำวัน'!$B614,ธุรการ!X:X)+SUMIF(เส้นแต่งหน้าขนมปัง!$C:$C,'รับ-จ่าย ประจำวัน'!$B614,เส้นแต่งหน้าขนมปัง!X:X)+SUMIF('วางแผนBC,CJ'!$C:$C,'รับ-จ่าย ประจำวัน'!$B614,'วางแผนBC,CJ'!X:X)+SUMIF(RD!$C:$C,'รับ-จ่าย ประจำวัน'!$B614,RD!X:X)+SUMIF('FG,ออนไล,คัดแยก'!$C:$C,'รับ-จ่าย ประจำวัน'!$B614,'FG,ออนไล,คัดแยก'!X:X)</f>
        <v>0</v>
      </c>
      <c r="BF614" s="16">
        <f>SUMIF(เตรียมส่วนผสม!$C:$C,'รับ-จ่าย ประจำวัน'!$B614,เตรียมส่วนผสม!Y:Y)+SUMIF(กวนไส้!$C:$C,'รับ-จ่าย ประจำวัน'!$B614,กวนไส้!Y:Y)+SUMIF(ผลิต1!$C:$C,'รับ-จ่าย ประจำวัน'!$B614,ผลิต1!Y:Y)+SUMIF(ผลิต2!$C:$C,'รับ-จ่าย ประจำวัน'!$B614,ผลิต2!Y:Y)+SUMIF(เส้นแต่งหน้าขนมเค้ก!$C:$C,'รับ-จ่าย ประจำวัน'!$B614,เส้นแต่งหน้าขนมเค้ก!Y:Y)+SUMIF(แพ็ค!$C:$C,'รับ-จ่าย ประจำวัน'!$B614,แพ็ค!Y:Y)+SUMIF(ธุรการ!$C:$C,'รับ-จ่าย ประจำวัน'!$B614,ธุรการ!Y:Y)+SUMIF(เส้นแต่งหน้าขนมปัง!$C:$C,'รับ-จ่าย ประจำวัน'!$B614,เส้นแต่งหน้าขนมปัง!Y:Y)+SUMIF('วางแผนBC,CJ'!$C:$C,'รับ-จ่าย ประจำวัน'!$B614,'วางแผนBC,CJ'!Y:Y)+SUMIF(RD!$C:$C,'รับ-จ่าย ประจำวัน'!$B614,RD!Y:Y)+SUMIF('FG,ออนไล,คัดแยก'!$C:$C,'รับ-จ่าย ประจำวัน'!$B614,'FG,ออนไล,คัดแยก'!Y:Y)</f>
        <v>0</v>
      </c>
      <c r="BG614" s="16">
        <f>SUMIF(เตรียมส่วนผสม!$C:$C,'รับ-จ่าย ประจำวัน'!$B614,เตรียมส่วนผสม!Z:Z)+SUMIF(กวนไส้!$C:$C,'รับ-จ่าย ประจำวัน'!$B614,กวนไส้!Z:Z)+SUMIF(ผลิต1!$C:$C,'รับ-จ่าย ประจำวัน'!$B614,ผลิต1!Z:Z)+SUMIF(ผลิต2!$C:$C,'รับ-จ่าย ประจำวัน'!$B614,ผลิต2!Z:Z)+SUMIF(เส้นแต่งหน้าขนมเค้ก!$C:$C,'รับ-จ่าย ประจำวัน'!$B614,เส้นแต่งหน้าขนมเค้ก!Z:Z)+SUMIF(แพ็ค!$C:$C,'รับ-จ่าย ประจำวัน'!$B614,แพ็ค!Z:Z)+SUMIF(ธุรการ!$C:$C,'รับ-จ่าย ประจำวัน'!$B614,ธุรการ!Z:Z)+SUMIF(เส้นแต่งหน้าขนมปัง!$C:$C,'รับ-จ่าย ประจำวัน'!$B614,เส้นแต่งหน้าขนมปัง!Z:Z)+SUMIF('วางแผนBC,CJ'!$C:$C,'รับ-จ่าย ประจำวัน'!$B614,'วางแผนBC,CJ'!Z:Z)+SUMIF(RD!$C:$C,'รับ-จ่าย ประจำวัน'!$B614,RD!Z:Z)+SUMIF('FG,ออนไล,คัดแยก'!$C:$C,'รับ-จ่าย ประจำวัน'!$B614,'FG,ออนไล,คัดแยก'!Z:Z)</f>
        <v>0</v>
      </c>
      <c r="BH614" s="16">
        <f>SUMIF(เตรียมส่วนผสม!$C:$C,'รับ-จ่าย ประจำวัน'!$B614,เตรียมส่วนผสม!AA:AA)+SUMIF(กวนไส้!$C:$C,'รับ-จ่าย ประจำวัน'!$B614,กวนไส้!AA:AA)+SUMIF(ผลิต1!$C:$C,'รับ-จ่าย ประจำวัน'!$B614,ผลิต1!AA:AA)+SUMIF(ผลิต2!$C:$C,'รับ-จ่าย ประจำวัน'!$B614,ผลิต2!AA:AA)+SUMIF(เส้นแต่งหน้าขนมเค้ก!$C:$C,'รับ-จ่าย ประจำวัน'!$B614,เส้นแต่งหน้าขนมเค้ก!AA:AA)+SUMIF(แพ็ค!$C:$C,'รับ-จ่าย ประจำวัน'!$B614,แพ็ค!AA:AA)+SUMIF(ธุรการ!$C:$C,'รับ-จ่าย ประจำวัน'!$B614,ธุรการ!AA:AA)+SUMIF(เส้นแต่งหน้าขนมปัง!$C:$C,'รับ-จ่าย ประจำวัน'!$B614,เส้นแต่งหน้าขนมปัง!AA:AA)+SUMIF('วางแผนBC,CJ'!$C:$C,'รับ-จ่าย ประจำวัน'!$B614,'วางแผนBC,CJ'!AA:AA)+SUMIF(RD!$C:$C,'รับ-จ่าย ประจำวัน'!$B614,RD!AA:AA)+SUMIF('FG,ออนไล,คัดแยก'!$C:$C,'รับ-จ่าย ประจำวัน'!$B614,'FG,ออนไล,คัดแยก'!AA:AA)</f>
        <v>0</v>
      </c>
      <c r="BI614" s="16">
        <f>SUMIF(เตรียมส่วนผสม!$C:$C,'รับ-จ่าย ประจำวัน'!$B614,เตรียมส่วนผสม!AB:AB)+SUMIF(กวนไส้!$C:$C,'รับ-จ่าย ประจำวัน'!$B614,กวนไส้!AB:AB)+SUMIF(ผลิต1!$C:$C,'รับ-จ่าย ประจำวัน'!$B614,ผลิต1!AB:AB)+SUMIF(ผลิต2!$C:$C,'รับ-จ่าย ประจำวัน'!$B614,ผลิต2!AB:AB)+SUMIF(เส้นแต่งหน้าขนมเค้ก!$C:$C,'รับ-จ่าย ประจำวัน'!$B614,เส้นแต่งหน้าขนมเค้ก!AB:AB)+SUMIF(แพ็ค!$C:$C,'รับ-จ่าย ประจำวัน'!$B614,แพ็ค!AB:AB)+SUMIF(ธุรการ!$C:$C,'รับ-จ่าย ประจำวัน'!$B614,ธุรการ!AB:AB)+SUMIF(เส้นแต่งหน้าขนมปัง!$C:$C,'รับ-จ่าย ประจำวัน'!$B614,เส้นแต่งหน้าขนมปัง!AB:AB)+SUMIF('วางแผนBC,CJ'!$C:$C,'รับ-จ่าย ประจำวัน'!$B614,'วางแผนBC,CJ'!AB:AB)+SUMIF(RD!$C:$C,'รับ-จ่าย ประจำวัน'!$B614,RD!AB:AB)+SUMIF('FG,ออนไล,คัดแยก'!$C:$C,'รับ-จ่าย ประจำวัน'!$B614,'FG,ออนไล,คัดแยก'!AB:AB)</f>
        <v>0</v>
      </c>
      <c r="BJ614" s="16">
        <f>SUMIF(เตรียมส่วนผสม!$C:$C,'รับ-จ่าย ประจำวัน'!$B614,เตรียมส่วนผสม!AC:AC)+SUMIF(กวนไส้!$C:$C,'รับ-จ่าย ประจำวัน'!$B614,กวนไส้!AC:AC)+SUMIF(ผลิต1!$C:$C,'รับ-จ่าย ประจำวัน'!$B614,ผลิต1!AC:AC)+SUMIF(ผลิต2!$C:$C,'รับ-จ่าย ประจำวัน'!$B614,ผลิต2!AC:AC)+SUMIF(เส้นแต่งหน้าขนมเค้ก!$C:$C,'รับ-จ่าย ประจำวัน'!$B614,เส้นแต่งหน้าขนมเค้ก!AC:AC)+SUMIF(แพ็ค!$C:$C,'รับ-จ่าย ประจำวัน'!$B614,แพ็ค!AC:AC)+SUMIF(ธุรการ!$C:$C,'รับ-จ่าย ประจำวัน'!$B614,ธุรการ!AC:AC)+SUMIF(เส้นแต่งหน้าขนมปัง!$C:$C,'รับ-จ่าย ประจำวัน'!$B614,เส้นแต่งหน้าขนมปัง!AC:AC)+SUMIF('วางแผนBC,CJ'!$C:$C,'รับ-จ่าย ประจำวัน'!$B614,'วางแผนBC,CJ'!AC:AC)+SUMIF(RD!$C:$C,'รับ-จ่าย ประจำวัน'!$B614,RD!AC:AC)+SUMIF('FG,ออนไล,คัดแยก'!$C:$C,'รับ-จ่าย ประจำวัน'!$B614,'FG,ออนไล,คัดแยก'!AC:AC)</f>
        <v>0</v>
      </c>
      <c r="BK614" s="16">
        <f>SUMIF(เตรียมส่วนผสม!$C:$C,'รับ-จ่าย ประจำวัน'!$B614,เตรียมส่วนผสม!AD:AD)+SUMIF(กวนไส้!$C:$C,'รับ-จ่าย ประจำวัน'!$B614,กวนไส้!AD:AD)+SUMIF(ผลิต1!$C:$C,'รับ-จ่าย ประจำวัน'!$B614,ผลิต1!AD:AD)+SUMIF(ผลิต2!$C:$C,'รับ-จ่าย ประจำวัน'!$B614,ผลิต2!AD:AD)+SUMIF(เส้นแต่งหน้าขนมเค้ก!$C:$C,'รับ-จ่าย ประจำวัน'!$B614,เส้นแต่งหน้าขนมเค้ก!AD:AD)+SUMIF(แพ็ค!$C:$C,'รับ-จ่าย ประจำวัน'!$B614,แพ็ค!AD:AD)+SUMIF(ธุรการ!$C:$C,'รับ-จ่าย ประจำวัน'!$B614,ธุรการ!AD:AD)+SUMIF(เส้นแต่งหน้าขนมปัง!$C:$C,'รับ-จ่าย ประจำวัน'!$B614,เส้นแต่งหน้าขนมปัง!AD:AD)+SUMIF('วางแผนBC,CJ'!$C:$C,'รับ-จ่าย ประจำวัน'!$B614,'วางแผนBC,CJ'!AD:AD)+SUMIF(RD!$C:$C,'รับ-จ่าย ประจำวัน'!$B614,RD!AD:AD)+SUMIF('FG,ออนไล,คัดแยก'!$C:$C,'รับ-จ่าย ประจำวัน'!$B614,'FG,ออนไล,คัดแยก'!AD:AD)</f>
        <v>0</v>
      </c>
      <c r="BL614" s="16">
        <f>SUMIF(เตรียมส่วนผสม!$C:$C,'รับ-จ่าย ประจำวัน'!$B614,เตรียมส่วนผสม!AE:AE)+SUMIF(กวนไส้!$C:$C,'รับ-จ่าย ประจำวัน'!$B614,กวนไส้!AE:AE)+SUMIF(ผลิต1!$C:$C,'รับ-จ่าย ประจำวัน'!$B614,ผลิต1!AE:AE)+SUMIF(ผลิต2!$C:$C,'รับ-จ่าย ประจำวัน'!$B614,ผลิต2!AE:AE)+SUMIF(เส้นแต่งหน้าขนมเค้ก!$C:$C,'รับ-จ่าย ประจำวัน'!$B614,เส้นแต่งหน้าขนมเค้ก!AE:AE)+SUMIF(แพ็ค!$C:$C,'รับ-จ่าย ประจำวัน'!$B614,แพ็ค!AE:AE)+SUMIF(ธุรการ!$C:$C,'รับ-จ่าย ประจำวัน'!$B614,ธุรการ!AE:AE)+SUMIF(เส้นแต่งหน้าขนมปัง!$C:$C,'รับ-จ่าย ประจำวัน'!$B614,เส้นแต่งหน้าขนมปัง!AE:AE)+SUMIF('วางแผนBC,CJ'!$C:$C,'รับ-จ่าย ประจำวัน'!$B614,'วางแผนBC,CJ'!AE:AE)+SUMIF(RD!$C:$C,'รับ-จ่าย ประจำวัน'!$B614,RD!AE:AE)+SUMIF('FG,ออนไล,คัดแยก'!$C:$C,'รับ-จ่าย ประจำวัน'!$B614,'FG,ออนไล,คัดแยก'!AE:AE)</f>
        <v>0</v>
      </c>
      <c r="BM614" s="16">
        <f>SUMIF(เตรียมส่วนผสม!$C:$C,'รับ-จ่าย ประจำวัน'!$B614,เตรียมส่วนผสม!AF:AF)+SUMIF(กวนไส้!$C:$C,'รับ-จ่าย ประจำวัน'!$B614,กวนไส้!AF:AF)+SUMIF(ผลิต1!$C:$C,'รับ-จ่าย ประจำวัน'!$B614,ผลิต1!AF:AF)+SUMIF(ผลิต2!$C:$C,'รับ-จ่าย ประจำวัน'!$B614,ผลิต2!AF:AF)+SUMIF(เส้นแต่งหน้าขนมเค้ก!$C:$C,'รับ-จ่าย ประจำวัน'!$B614,เส้นแต่งหน้าขนมเค้ก!AF:AF)+SUMIF(แพ็ค!$C:$C,'รับ-จ่าย ประจำวัน'!$B614,แพ็ค!AF:AF)+SUMIF(ธุรการ!$C:$C,'รับ-จ่าย ประจำวัน'!$B614,ธุรการ!AF:AF)+SUMIF(เส้นแต่งหน้าขนมปัง!$C:$C,'รับ-จ่าย ประจำวัน'!$B614,เส้นแต่งหน้าขนมปัง!AF:AF)+SUMIF('วางแผนBC,CJ'!$C:$C,'รับ-จ่าย ประจำวัน'!$B614,'วางแผนBC,CJ'!AF:AF)+SUMIF(RD!$C:$C,'รับ-จ่าย ประจำวัน'!$B614,RD!AF:AF)+SUMIF('FG,ออนไล,คัดแยก'!$C:$C,'รับ-จ่าย ประจำวัน'!$B614,'FG,ออนไล,คัดแยก'!AF:AF)</f>
        <v>0</v>
      </c>
      <c r="BN614" s="16">
        <f>SUMIF(เตรียมส่วนผสม!$C:$C,'รับ-จ่าย ประจำวัน'!$B614,เตรียมส่วนผสม!AG:AG)+SUMIF(กวนไส้!$C:$C,'รับ-จ่าย ประจำวัน'!$B614,กวนไส้!AG:AG)+SUMIF(ผลิต1!$C:$C,'รับ-จ่าย ประจำวัน'!$B614,ผลิต1!AG:AG)+SUMIF(ผลิต2!$C:$C,'รับ-จ่าย ประจำวัน'!$B614,ผลิต2!AG:AG)+SUMIF(เส้นแต่งหน้าขนมเค้ก!$C:$C,'รับ-จ่าย ประจำวัน'!$B614,เส้นแต่งหน้าขนมเค้ก!AG:AG)+SUMIF(แพ็ค!$C:$C,'รับ-จ่าย ประจำวัน'!$B614,แพ็ค!AG:AG)+SUMIF(ธุรการ!$C:$C,'รับ-จ่าย ประจำวัน'!$B614,ธุรการ!AG:AG)+SUMIF(เส้นแต่งหน้าขนมปัง!$C:$C,'รับ-จ่าย ประจำวัน'!$B614,เส้นแต่งหน้าขนมปัง!AG:AG)+SUMIF('วางแผนBC,CJ'!$C:$C,'รับ-จ่าย ประจำวัน'!$B614,'วางแผนBC,CJ'!AG:AG)+SUMIF(RD!$C:$C,'รับ-จ่าย ประจำวัน'!$B614,RD!AG:AG)+SUMIF('FG,ออนไล,คัดแยก'!$C:$C,'รับ-จ่าย ประจำวัน'!$B614,'FG,ออนไล,คัดแยก'!AG:AG)</f>
        <v>0</v>
      </c>
      <c r="BO614" s="16">
        <f>SUMIF(เตรียมส่วนผสม!$C:$C,'รับ-จ่าย ประจำวัน'!$B614,เตรียมส่วนผสม!AH:AH)+SUMIF(กวนไส้!$C:$C,'รับ-จ่าย ประจำวัน'!$B614,กวนไส้!AH:AH)+SUMIF(ผลิต1!$C:$C,'รับ-จ่าย ประจำวัน'!$B614,ผลิต1!AH:AH)+SUMIF(ผลิต2!$C:$C,'รับ-จ่าย ประจำวัน'!$B614,ผลิต2!AH:AH)+SUMIF(เส้นแต่งหน้าขนมเค้ก!$C:$C,'รับ-จ่าย ประจำวัน'!$B614,เส้นแต่งหน้าขนมเค้ก!AH:AH)+SUMIF(แพ็ค!$C:$C,'รับ-จ่าย ประจำวัน'!$B614,แพ็ค!AH:AH)+SUMIF(ธุรการ!$C:$C,'รับ-จ่าย ประจำวัน'!$B614,ธุรการ!AH:AH)+SUMIF(เส้นแต่งหน้าขนมปัง!$C:$C,'รับ-จ่าย ประจำวัน'!$B614,เส้นแต่งหน้าขนมปัง!AH:AH)+SUMIF('วางแผนBC,CJ'!$C:$C,'รับ-จ่าย ประจำวัน'!$B614,'วางแผนBC,CJ'!AH:AH)+SUMIF(RD!$C:$C,'รับ-จ่าย ประจำวัน'!$B614,RD!AH:AH)+SUMIF('FG,ออนไล,คัดแยก'!$C:$C,'รับ-จ่าย ประจำวัน'!$B614,'FG,ออนไล,คัดแยก'!AH:AH)</f>
        <v>0</v>
      </c>
      <c r="BP614" s="16">
        <f>SUMIF(เตรียมส่วนผสม!$C:$C,'รับ-จ่าย ประจำวัน'!$B614,เตรียมส่วนผสม!AI:AI)+SUMIF(กวนไส้!$C:$C,'รับ-จ่าย ประจำวัน'!$B614,กวนไส้!AI:AI)+SUMIF(ผลิต1!$C:$C,'รับ-จ่าย ประจำวัน'!$B614,ผลิต1!AI:AI)+SUMIF(ผลิต2!$C:$C,'รับ-จ่าย ประจำวัน'!$B614,ผลิต2!AI:AI)+SUMIF(เส้นแต่งหน้าขนมเค้ก!$C:$C,'รับ-จ่าย ประจำวัน'!$B614,เส้นแต่งหน้าขนมเค้ก!AI:AI)+SUMIF(แพ็ค!$C:$C,'รับ-จ่าย ประจำวัน'!$B614,แพ็ค!AI:AI)+SUMIF(ธุรการ!$C:$C,'รับ-จ่าย ประจำวัน'!$B614,ธุรการ!AI:AI)+SUMIF(เส้นแต่งหน้าขนมปัง!$C:$C,'รับ-จ่าย ประจำวัน'!$B614,เส้นแต่งหน้าขนมปัง!AI:AI)+SUMIF('วางแผนBC,CJ'!$C:$C,'รับ-จ่าย ประจำวัน'!$B614,'วางแผนBC,CJ'!AI:AI)+SUMIF(RD!$C:$C,'รับ-จ่าย ประจำวัน'!$B614,RD!AI:AI)+SUMIF('FG,ออนไล,คัดแยก'!$C:$C,'รับ-จ่าย ประจำวัน'!$B614,'FG,ออนไล,คัดแยก'!AI:AI)</f>
        <v>0</v>
      </c>
      <c r="BQ614" s="16">
        <f>SUMIF(เตรียมส่วนผสม!$C:$C,'รับ-จ่าย ประจำวัน'!$B614,เตรียมส่วนผสม!AJ:AJ)+SUMIF(กวนไส้!$C:$C,'รับ-จ่าย ประจำวัน'!$B614,กวนไส้!AJ:AJ)+SUMIF(ผลิต1!$C:$C,'รับ-จ่าย ประจำวัน'!$B614,ผลิต1!AJ:AJ)+SUMIF(ผลิต2!$C:$C,'รับ-จ่าย ประจำวัน'!$B614,ผลิต2!AJ:AJ)+SUMIF(เส้นแต่งหน้าขนมเค้ก!$C:$C,'รับ-จ่าย ประจำวัน'!$B614,เส้นแต่งหน้าขนมเค้ก!AJ:AJ)+SUMIF(แพ็ค!$C:$C,'รับ-จ่าย ประจำวัน'!$B614,แพ็ค!AJ:AJ)+SUMIF(ธุรการ!$C:$C,'รับ-จ่าย ประจำวัน'!$B614,ธุรการ!AJ:AJ)+SUMIF(เส้นแต่งหน้าขนมปัง!$C:$C,'รับ-จ่าย ประจำวัน'!$B614,เส้นแต่งหน้าขนมปัง!AJ:AJ)+SUMIF('วางแผนBC,CJ'!$C:$C,'รับ-จ่าย ประจำวัน'!$B614,'วางแผนBC,CJ'!AJ:AJ)+SUMIF(RD!$C:$C,'รับ-จ่าย ประจำวัน'!$B614,RD!AJ:AJ)+SUMIF('FG,ออนไล,คัดแยก'!$C:$C,'รับ-จ่าย ประจำวัน'!$B614,'FG,ออนไล,คัดแยก'!AJ:AJ)</f>
        <v>0</v>
      </c>
      <c r="BR614" s="16">
        <f>SUMIF(เตรียมส่วนผสม!$C:$C,'รับ-จ่าย ประจำวัน'!$B614,เตรียมส่วนผสม!AK:AK)+SUMIF(กวนไส้!$C:$C,'รับ-จ่าย ประจำวัน'!$B614,กวนไส้!AK:AK)+SUMIF(ผลิต1!$C:$C,'รับ-จ่าย ประจำวัน'!$B614,ผลิต1!AK:AK)+SUMIF(ผลิต2!$C:$C,'รับ-จ่าย ประจำวัน'!$B614,ผลิต2!AK:AK)+SUMIF(เส้นแต่งหน้าขนมเค้ก!$C:$C,'รับ-จ่าย ประจำวัน'!$B614,เส้นแต่งหน้าขนมเค้ก!AK:AK)+SUMIF(แพ็ค!$C:$C,'รับ-จ่าย ประจำวัน'!$B614,แพ็ค!AK:AK)+SUMIF(ธุรการ!$C:$C,'รับ-จ่าย ประจำวัน'!$B614,ธุรการ!AK:AK)+SUMIF(เส้นแต่งหน้าขนมปัง!$C:$C,'รับ-จ่าย ประจำวัน'!$B614,เส้นแต่งหน้าขนมปัง!AK:AK)+SUMIF('วางแผนBC,CJ'!$C:$C,'รับ-จ่าย ประจำวัน'!$B614,'วางแผนBC,CJ'!AK:AK)+SUMIF(RD!$C:$C,'รับ-จ่าย ประจำวัน'!$B614,RD!AK:AK)+SUMIF('FG,ออนไล,คัดแยก'!$C:$C,'รับ-จ่าย ประจำวัน'!$B614,'FG,ออนไล,คัดแยก'!AK:AK)</f>
        <v>0</v>
      </c>
      <c r="BS614" s="16">
        <f>SUMIF(เตรียมส่วนผสม!$C:$C,'รับ-จ่าย ประจำวัน'!$B614,เตรียมส่วนผสม!AL:AL)+SUMIF(กวนไส้!$C:$C,'รับ-จ่าย ประจำวัน'!$B614,กวนไส้!AL:AL)+SUMIF(ผลิต1!$C:$C,'รับ-จ่าย ประจำวัน'!$B614,ผลิต1!AL:AL)+SUMIF(ผลิต2!$C:$C,'รับ-จ่าย ประจำวัน'!$B614,ผลิต2!AL:AL)+SUMIF(เส้นแต่งหน้าขนมเค้ก!$C:$C,'รับ-จ่าย ประจำวัน'!$B614,เส้นแต่งหน้าขนมเค้ก!AL:AL)+SUMIF(แพ็ค!$C:$C,'รับ-จ่าย ประจำวัน'!$B614,แพ็ค!AL:AL)+SUMIF(ธุรการ!$C:$C,'รับ-จ่าย ประจำวัน'!$B614,ธุรการ!AL:AL)+SUMIF(เส้นแต่งหน้าขนมปัง!$C:$C,'รับ-จ่าย ประจำวัน'!$B614,เส้นแต่งหน้าขนมปัง!AL:AL)+SUMIF('วางแผนBC,CJ'!$C:$C,'รับ-จ่าย ประจำวัน'!$B614,'วางแผนBC,CJ'!AL:AL)+SUMIF(RD!$C:$C,'รับ-จ่าย ประจำวัน'!$B614,RD!AL:AL)+SUMIF('FG,ออนไล,คัดแยก'!$C:$C,'รับ-จ่าย ประจำวัน'!$B614,'FG,ออนไล,คัดแยก'!AL:AL)</f>
        <v>0</v>
      </c>
      <c r="BT614" s="18">
        <f t="shared" si="136"/>
        <v>0</v>
      </c>
      <c r="BU614" s="116"/>
      <c r="BV614" s="146">
        <f t="shared" si="137"/>
        <v>100110</v>
      </c>
      <c r="BW614" s="184">
        <v>30</v>
      </c>
      <c r="BX614" s="172">
        <f t="shared" si="124"/>
        <v>0</v>
      </c>
      <c r="BY614" s="188" t="e">
        <f t="shared" si="122"/>
        <v>#DIV/0!</v>
      </c>
      <c r="BZ614" s="180" t="e">
        <f t="shared" ca="1" si="128"/>
        <v>#DIV/0!</v>
      </c>
      <c r="CA614" s="93"/>
      <c r="CB614" s="93"/>
      <c r="CC614" s="93"/>
      <c r="CD614" s="93"/>
      <c r="CE614" s="93"/>
      <c r="CF614" s="93"/>
      <c r="CG614" s="93"/>
      <c r="CH614" s="93"/>
      <c r="CI614" s="93"/>
      <c r="CJ614" s="97"/>
      <c r="CK614" s="9">
        <f t="shared" si="123"/>
        <v>100110</v>
      </c>
    </row>
    <row r="615" spans="1:89" x14ac:dyDescent="0.5">
      <c r="A615" s="149"/>
      <c r="B615" s="34">
        <v>1023601002</v>
      </c>
      <c r="C615" s="33" t="s">
        <v>1997</v>
      </c>
      <c r="D615" s="141" t="s">
        <v>91</v>
      </c>
      <c r="E615" s="25"/>
      <c r="F615" s="132"/>
      <c r="G615" s="25"/>
      <c r="H615" s="12">
        <v>100110</v>
      </c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11"/>
      <c r="AF615" s="11"/>
      <c r="AG615" s="11"/>
      <c r="AH615" s="11"/>
      <c r="AI615" s="25"/>
      <c r="AJ615" s="25"/>
      <c r="AK615" s="25"/>
      <c r="AL615" s="25"/>
      <c r="AM615" s="25"/>
      <c r="AN615" s="15">
        <f t="shared" si="135"/>
        <v>0</v>
      </c>
      <c r="AO615" s="16">
        <f>SUMIF(เตรียมส่วนผสม!$C:$C,'รับ-จ่าย ประจำวัน'!$B615,เตรียมส่วนผสม!H:H)+SUMIF(กวนไส้!$C:$C,'รับ-จ่าย ประจำวัน'!$B615,กวนไส้!H:H)+SUMIF(ผลิต1!$C:$C,'รับ-จ่าย ประจำวัน'!$B615,ผลิต1!H:H)+SUMIF(ผลิต2!$C:$C,'รับ-จ่าย ประจำวัน'!$B615,ผลิต2!H:H)+SUMIF(เส้นแต่งหน้าขนมเค้ก!$C:$C,'รับ-จ่าย ประจำวัน'!$B615,เส้นแต่งหน้าขนมเค้ก!H:H)+SUMIF(แพ็ค!$C:$C,'รับ-จ่าย ประจำวัน'!$B615,แพ็ค!H:H)+SUMIF(ธุรการ!$C:$C,'รับ-จ่าย ประจำวัน'!$B615,ธุรการ!H:H)+SUMIF(เส้นแต่งหน้าขนมปัง!$C:$C,'รับ-จ่าย ประจำวัน'!$B615,เส้นแต่งหน้าขนมปัง!H:H)+SUMIF('วางแผนBC,CJ'!$C:$C,'รับ-จ่าย ประจำวัน'!$B615,'วางแผนBC,CJ'!H:H)+SUMIF(RD!$C:$C,'รับ-จ่าย ประจำวัน'!$B615,RD!H:H)+SUMIF('FG,ออนไล,คัดแยก'!$C:$C,'รับ-จ่าย ประจำวัน'!$B615,'FG,ออนไล,คัดแยก'!H:H)</f>
        <v>0</v>
      </c>
      <c r="AP615" s="16">
        <f>SUMIF(เตรียมส่วนผสม!$C:$C,'รับ-จ่าย ประจำวัน'!$B615,เตรียมส่วนผสม!I:I)+SUMIF(กวนไส้!$C:$C,'รับ-จ่าย ประจำวัน'!$B615,กวนไส้!I:I)+SUMIF(ผลิต1!$C:$C,'รับ-จ่าย ประจำวัน'!$B615,ผลิต1!I:I)+SUMIF(ผลิต2!$C:$C,'รับ-จ่าย ประจำวัน'!$B615,ผลิต2!I:I)+SUMIF(เส้นแต่งหน้าขนมเค้ก!$C:$C,'รับ-จ่าย ประจำวัน'!$B615,เส้นแต่งหน้าขนมเค้ก!I:I)+SUMIF(แพ็ค!$C:$C,'รับ-จ่าย ประจำวัน'!$B615,แพ็ค!I:I)+SUMIF(ธุรการ!$C:$C,'รับ-จ่าย ประจำวัน'!$B615,ธุรการ!I:I)+SUMIF(เส้นแต่งหน้าขนมปัง!$C:$C,'รับ-จ่าย ประจำวัน'!$B615,เส้นแต่งหน้าขนมปัง!I:I)+SUMIF('วางแผนBC,CJ'!$C:$C,'รับ-จ่าย ประจำวัน'!$B615,'วางแผนBC,CJ'!I:I)+SUMIF(RD!$C:$C,'รับ-จ่าย ประจำวัน'!$B615,RD!I:I)+SUMIF('FG,ออนไล,คัดแยก'!$C:$C,'รับ-จ่าย ประจำวัน'!$B615,'FG,ออนไล,คัดแยก'!I:I)</f>
        <v>0</v>
      </c>
      <c r="AQ615" s="16">
        <f>SUMIF(เตรียมส่วนผสม!$C:$C,'รับ-จ่าย ประจำวัน'!$B615,เตรียมส่วนผสม!J:J)+SUMIF(กวนไส้!$C:$C,'รับ-จ่าย ประจำวัน'!$B615,กวนไส้!J:J)+SUMIF(ผลิต1!$C:$C,'รับ-จ่าย ประจำวัน'!$B615,ผลิต1!J:J)+SUMIF(ผลิต2!$C:$C,'รับ-จ่าย ประจำวัน'!$B615,ผลิต2!J:J)+SUMIF(เส้นแต่งหน้าขนมเค้ก!$C:$C,'รับ-จ่าย ประจำวัน'!$B615,เส้นแต่งหน้าขนมเค้ก!J:J)+SUMIF(แพ็ค!$C:$C,'รับ-จ่าย ประจำวัน'!$B615,แพ็ค!J:J)+SUMIF(ธุรการ!$C:$C,'รับ-จ่าย ประจำวัน'!$B615,ธุรการ!J:J)+SUMIF(เส้นแต่งหน้าขนมปัง!$C:$C,'รับ-จ่าย ประจำวัน'!$B615,เส้นแต่งหน้าขนมปัง!J:J)+SUMIF('วางแผนBC,CJ'!$C:$C,'รับ-จ่าย ประจำวัน'!$B615,'วางแผนBC,CJ'!J:J)+SUMIF(RD!$C:$C,'รับ-จ่าย ประจำวัน'!$B615,RD!J:J)+SUMIF('FG,ออนไล,คัดแยก'!$C:$C,'รับ-จ่าย ประจำวัน'!$B615,'FG,ออนไล,คัดแยก'!J:J)</f>
        <v>0</v>
      </c>
      <c r="AR615" s="16">
        <f>SUMIF(เตรียมส่วนผสม!$C:$C,'รับ-จ่าย ประจำวัน'!$B615,เตรียมส่วนผสม!K:K)+SUMIF(กวนไส้!$C:$C,'รับ-จ่าย ประจำวัน'!$B615,กวนไส้!K:K)+SUMIF(ผลิต1!$C:$C,'รับ-จ่าย ประจำวัน'!$B615,ผลิต1!K:K)+SUMIF(ผลิต2!$C:$C,'รับ-จ่าย ประจำวัน'!$B615,ผลิต2!K:K)+SUMIF(เส้นแต่งหน้าขนมเค้ก!$C:$C,'รับ-จ่าย ประจำวัน'!$B615,เส้นแต่งหน้าขนมเค้ก!K:K)+SUMIF(แพ็ค!$C:$C,'รับ-จ่าย ประจำวัน'!$B615,แพ็ค!K:K)+SUMIF(ธุรการ!$C:$C,'รับ-จ่าย ประจำวัน'!$B615,ธุรการ!K:K)+SUMIF(เส้นแต่งหน้าขนมปัง!$C:$C,'รับ-จ่าย ประจำวัน'!$B615,เส้นแต่งหน้าขนมปัง!K:K)+SUMIF('วางแผนBC,CJ'!$C:$C,'รับ-จ่าย ประจำวัน'!$B615,'วางแผนBC,CJ'!K:K)+SUMIF(RD!$C:$C,'รับ-จ่าย ประจำวัน'!$B615,RD!K:K)+SUMIF('FG,ออนไล,คัดแยก'!$C:$C,'รับ-จ่าย ประจำวัน'!$B615,'FG,ออนไล,คัดแยก'!K:K)</f>
        <v>0</v>
      </c>
      <c r="AS615" s="16">
        <f>SUMIF(เตรียมส่วนผสม!$C:$C,'รับ-จ่าย ประจำวัน'!$B615,เตรียมส่วนผสม!L:L)+SUMIF(กวนไส้!$C:$C,'รับ-จ่าย ประจำวัน'!$B615,กวนไส้!L:L)+SUMIF(ผลิต1!$C:$C,'รับ-จ่าย ประจำวัน'!$B615,ผลิต1!L:L)+SUMIF(ผลิต2!$C:$C,'รับ-จ่าย ประจำวัน'!$B615,ผลิต2!L:L)+SUMIF(เส้นแต่งหน้าขนมเค้ก!$C:$C,'รับ-จ่าย ประจำวัน'!$B615,เส้นแต่งหน้าขนมเค้ก!L:L)+SUMIF(แพ็ค!$C:$C,'รับ-จ่าย ประจำวัน'!$B615,แพ็ค!L:L)+SUMIF(ธุรการ!$C:$C,'รับ-จ่าย ประจำวัน'!$B615,ธุรการ!L:L)+SUMIF(เส้นแต่งหน้าขนมปัง!$C:$C,'รับ-จ่าย ประจำวัน'!$B615,เส้นแต่งหน้าขนมปัง!L:L)+SUMIF('วางแผนBC,CJ'!$C:$C,'รับ-จ่าย ประจำวัน'!$B615,'วางแผนBC,CJ'!L:L)+SUMIF(RD!$C:$C,'รับ-จ่าย ประจำวัน'!$B615,RD!L:L)+SUMIF('FG,ออนไล,คัดแยก'!$C:$C,'รับ-จ่าย ประจำวัน'!$B615,'FG,ออนไล,คัดแยก'!L:L)</f>
        <v>5000</v>
      </c>
      <c r="AT615" s="16">
        <f>SUMIF(เตรียมส่วนผสม!$C:$C,'รับ-จ่าย ประจำวัน'!$B615,เตรียมส่วนผสม!M:M)+SUMIF(กวนไส้!$C:$C,'รับ-จ่าย ประจำวัน'!$B615,กวนไส้!M:M)+SUMIF(ผลิต1!$C:$C,'รับ-จ่าย ประจำวัน'!$B615,ผลิต1!M:M)+SUMIF(ผลิต2!$C:$C,'รับ-จ่าย ประจำวัน'!$B615,ผลิต2!M:M)+SUMIF(เส้นแต่งหน้าขนมเค้ก!$C:$C,'รับ-จ่าย ประจำวัน'!$B615,เส้นแต่งหน้าขนมเค้ก!M:M)+SUMIF(แพ็ค!$C:$C,'รับ-จ่าย ประจำวัน'!$B615,แพ็ค!M:M)+SUMIF(ธุรการ!$C:$C,'รับ-จ่าย ประจำวัน'!$B615,ธุรการ!M:M)+SUMIF(เส้นแต่งหน้าขนมปัง!$C:$C,'รับ-จ่าย ประจำวัน'!$B615,เส้นแต่งหน้าขนมปัง!M:M)+SUMIF('วางแผนBC,CJ'!$C:$C,'รับ-จ่าย ประจำวัน'!$B615,'วางแผนBC,CJ'!M:M)+SUMIF(RD!$C:$C,'รับ-จ่าย ประจำวัน'!$B615,RD!M:M)+SUMIF('FG,ออนไล,คัดแยก'!$C:$C,'รับ-จ่าย ประจำวัน'!$B615,'FG,ออนไล,คัดแยก'!M:M)</f>
        <v>0</v>
      </c>
      <c r="AU615" s="16">
        <f>SUMIF(เตรียมส่วนผสม!$C:$C,'รับ-จ่าย ประจำวัน'!$B615,เตรียมส่วนผสม!N:N)+SUMIF(กวนไส้!$C:$C,'รับ-จ่าย ประจำวัน'!$B615,กวนไส้!N:N)+SUMIF(ผลิต1!$C:$C,'รับ-จ่าย ประจำวัน'!$B615,ผลิต1!N:N)+SUMIF(ผลิต2!$C:$C,'รับ-จ่าย ประจำวัน'!$B615,ผลิต2!N:N)+SUMIF(เส้นแต่งหน้าขนมเค้ก!$C:$C,'รับ-จ่าย ประจำวัน'!$B615,เส้นแต่งหน้าขนมเค้ก!N:N)+SUMIF(แพ็ค!$C:$C,'รับ-จ่าย ประจำวัน'!$B615,แพ็ค!N:N)+SUMIF(ธุรการ!$C:$C,'รับ-จ่าย ประจำวัน'!$B615,ธุรการ!N:N)+SUMIF(เส้นแต่งหน้าขนมปัง!$C:$C,'รับ-จ่าย ประจำวัน'!$B615,เส้นแต่งหน้าขนมปัง!N:N)+SUMIF('วางแผนBC,CJ'!$C:$C,'รับ-จ่าย ประจำวัน'!$B615,'วางแผนBC,CJ'!N:N)+SUMIF(RD!$C:$C,'รับ-จ่าย ประจำวัน'!$B615,RD!N:N)+SUMIF('FG,ออนไล,คัดแยก'!$C:$C,'รับ-จ่าย ประจำวัน'!$B615,'FG,ออนไล,คัดแยก'!N:N)</f>
        <v>0</v>
      </c>
      <c r="AV615" s="16">
        <f>SUMIF(เตรียมส่วนผสม!$C:$C,'รับ-จ่าย ประจำวัน'!$B615,เตรียมส่วนผสม!O:O)+SUMIF(กวนไส้!$C:$C,'รับ-จ่าย ประจำวัน'!$B615,กวนไส้!O:O)+SUMIF(ผลิต1!$C:$C,'รับ-จ่าย ประจำวัน'!$B615,ผลิต1!O:O)+SUMIF(ผลิต2!$C:$C,'รับ-จ่าย ประจำวัน'!$B615,ผลิต2!O:O)+SUMIF(เส้นแต่งหน้าขนมเค้ก!$C:$C,'รับ-จ่าย ประจำวัน'!$B615,เส้นแต่งหน้าขนมเค้ก!O:O)+SUMIF(แพ็ค!$C:$C,'รับ-จ่าย ประจำวัน'!$B615,แพ็ค!O:O)+SUMIF(ธุรการ!$C:$C,'รับ-จ่าย ประจำวัน'!$B615,ธุรการ!O:O)+SUMIF(เส้นแต่งหน้าขนมปัง!$C:$C,'รับ-จ่าย ประจำวัน'!$B615,เส้นแต่งหน้าขนมปัง!O:O)+SUMIF('วางแผนBC,CJ'!$C:$C,'รับ-จ่าย ประจำวัน'!$B615,'วางแผนBC,CJ'!O:O)+SUMIF(RD!$C:$C,'รับ-จ่าย ประจำวัน'!$B615,RD!O:O)+SUMIF('FG,ออนไล,คัดแยก'!$C:$C,'รับ-จ่าย ประจำวัน'!$B615,'FG,ออนไล,คัดแยก'!O:O)</f>
        <v>0</v>
      </c>
      <c r="AW615" s="16">
        <f>SUMIF(เตรียมส่วนผสม!$C:$C,'รับ-จ่าย ประจำวัน'!$B615,เตรียมส่วนผสม!P:P)+SUMIF(กวนไส้!$C:$C,'รับ-จ่าย ประจำวัน'!$B615,กวนไส้!P:P)+SUMIF(ผลิต1!$C:$C,'รับ-จ่าย ประจำวัน'!$B615,ผลิต1!P:P)+SUMIF(ผลิต2!$C:$C,'รับ-จ่าย ประจำวัน'!$B615,ผลิต2!P:P)+SUMIF(เส้นแต่งหน้าขนมเค้ก!$C:$C,'รับ-จ่าย ประจำวัน'!$B615,เส้นแต่งหน้าขนมเค้ก!P:P)+SUMIF(แพ็ค!$C:$C,'รับ-จ่าย ประจำวัน'!$B615,แพ็ค!P:P)+SUMIF(ธุรการ!$C:$C,'รับ-จ่าย ประจำวัน'!$B615,ธุรการ!P:P)+SUMIF(เส้นแต่งหน้าขนมปัง!$C:$C,'รับ-จ่าย ประจำวัน'!$B615,เส้นแต่งหน้าขนมปัง!P:P)+SUMIF('วางแผนBC,CJ'!$C:$C,'รับ-จ่าย ประจำวัน'!$B615,'วางแผนBC,CJ'!P:P)+SUMIF(RD!$C:$C,'รับ-จ่าย ประจำวัน'!$B615,RD!P:P)+SUMIF('FG,ออนไล,คัดแยก'!$C:$C,'รับ-จ่าย ประจำวัน'!$B615,'FG,ออนไล,คัดแยก'!P:P)</f>
        <v>8000</v>
      </c>
      <c r="AX615" s="16">
        <f>SUMIF(เตรียมส่วนผสม!$C:$C,'รับ-จ่าย ประจำวัน'!$B615,เตรียมส่วนผสม!Q:Q)+SUMIF(กวนไส้!$C:$C,'รับ-จ่าย ประจำวัน'!$B615,กวนไส้!Q:Q)+SUMIF(ผลิต1!$C:$C,'รับ-จ่าย ประจำวัน'!$B615,ผลิต1!Q:Q)+SUMIF(ผลิต2!$C:$C,'รับ-จ่าย ประจำวัน'!$B615,ผลิต2!Q:Q)+SUMIF(เส้นแต่งหน้าขนมเค้ก!$C:$C,'รับ-จ่าย ประจำวัน'!$B615,เส้นแต่งหน้าขนมเค้ก!Q:Q)+SUMIF(แพ็ค!$C:$C,'รับ-จ่าย ประจำวัน'!$B615,แพ็ค!Q:Q)+SUMIF(ธุรการ!$C:$C,'รับ-จ่าย ประจำวัน'!$B615,ธุรการ!Q:Q)+SUMIF(เส้นแต่งหน้าขนมปัง!$C:$C,'รับ-จ่าย ประจำวัน'!$B615,เส้นแต่งหน้าขนมปัง!Q:Q)+SUMIF('วางแผนBC,CJ'!$C:$C,'รับ-จ่าย ประจำวัน'!$B615,'วางแผนBC,CJ'!Q:Q)+SUMIF(RD!$C:$C,'รับ-จ่าย ประจำวัน'!$B615,RD!Q:Q)+SUMIF('FG,ออนไล,คัดแยก'!$C:$C,'รับ-จ่าย ประจำวัน'!$B615,'FG,ออนไล,คัดแยก'!Q:Q)</f>
        <v>0</v>
      </c>
      <c r="AY615" s="16">
        <f>SUMIF(เตรียมส่วนผสม!$C:$C,'รับ-จ่าย ประจำวัน'!$B615,เตรียมส่วนผสม!R:R)+SUMIF(กวนไส้!$C:$C,'รับ-จ่าย ประจำวัน'!$B615,กวนไส้!R:R)+SUMIF(ผลิต1!$C:$C,'รับ-จ่าย ประจำวัน'!$B615,ผลิต1!R:R)+SUMIF(ผลิต2!$C:$C,'รับ-จ่าย ประจำวัน'!$B615,ผลิต2!R:R)+SUMIF(เส้นแต่งหน้าขนมเค้ก!$C:$C,'รับ-จ่าย ประจำวัน'!$B615,เส้นแต่งหน้าขนมเค้ก!R:R)+SUMIF(แพ็ค!$C:$C,'รับ-จ่าย ประจำวัน'!$B615,แพ็ค!R:R)+SUMIF(ธุรการ!$C:$C,'รับ-จ่าย ประจำวัน'!$B615,ธุรการ!R:R)+SUMIF(เส้นแต่งหน้าขนมปัง!$C:$C,'รับ-จ่าย ประจำวัน'!$B615,เส้นแต่งหน้าขนมปัง!R:R)+SUMIF('วางแผนBC,CJ'!$C:$C,'รับ-จ่าย ประจำวัน'!$B615,'วางแผนBC,CJ'!R:R)+SUMIF(RD!$C:$C,'รับ-จ่าย ประจำวัน'!$B615,RD!R:R)+SUMIF('FG,ออนไล,คัดแยก'!$C:$C,'รับ-จ่าย ประจำวัน'!$B615,'FG,ออนไล,คัดแยก'!R:R)</f>
        <v>0</v>
      </c>
      <c r="AZ615" s="16">
        <f>SUMIF(เตรียมส่วนผสม!$C:$C,'รับ-จ่าย ประจำวัน'!$B615,เตรียมส่วนผสม!S:S)+SUMIF(กวนไส้!$C:$C,'รับ-จ่าย ประจำวัน'!$B615,กวนไส้!S:S)+SUMIF(ผลิต1!$C:$C,'รับ-จ่าย ประจำวัน'!$B615,ผลิต1!S:S)+SUMIF(ผลิต2!$C:$C,'รับ-จ่าย ประจำวัน'!$B615,ผลิต2!S:S)+SUMIF(เส้นแต่งหน้าขนมเค้ก!$C:$C,'รับ-จ่าย ประจำวัน'!$B615,เส้นแต่งหน้าขนมเค้ก!S:S)+SUMIF(แพ็ค!$C:$C,'รับ-จ่าย ประจำวัน'!$B615,แพ็ค!S:S)+SUMIF(ธุรการ!$C:$C,'รับ-จ่าย ประจำวัน'!$B615,ธุรการ!S:S)+SUMIF(เส้นแต่งหน้าขนมปัง!$C:$C,'รับ-จ่าย ประจำวัน'!$B615,เส้นแต่งหน้าขนมปัง!S:S)+SUMIF('วางแผนBC,CJ'!$C:$C,'รับ-จ่าย ประจำวัน'!$B615,'วางแผนBC,CJ'!S:S)+SUMIF(RD!$C:$C,'รับ-จ่าย ประจำวัน'!$B615,RD!S:S)+SUMIF('FG,ออนไล,คัดแยก'!$C:$C,'รับ-จ่าย ประจำวัน'!$B615,'FG,ออนไล,คัดแยก'!S:S)</f>
        <v>0</v>
      </c>
      <c r="BA615" s="16">
        <f>SUMIF(เตรียมส่วนผสม!$C:$C,'รับ-จ่าย ประจำวัน'!$B615,เตรียมส่วนผสม!T:T)+SUMIF(กวนไส้!$C:$C,'รับ-จ่าย ประจำวัน'!$B615,กวนไส้!T:T)+SUMIF(ผลิต1!$C:$C,'รับ-จ่าย ประจำวัน'!$B615,ผลิต1!T:T)+SUMIF(ผลิต2!$C:$C,'รับ-จ่าย ประจำวัน'!$B615,ผลิต2!T:T)+SUMIF(เส้นแต่งหน้าขนมเค้ก!$C:$C,'รับ-จ่าย ประจำวัน'!$B615,เส้นแต่งหน้าขนมเค้ก!T:T)+SUMIF(แพ็ค!$C:$C,'รับ-จ่าย ประจำวัน'!$B615,แพ็ค!T:T)+SUMIF(ธุรการ!$C:$C,'รับ-จ่าย ประจำวัน'!$B615,ธุรการ!T:T)+SUMIF(เส้นแต่งหน้าขนมปัง!$C:$C,'รับ-จ่าย ประจำวัน'!$B615,เส้นแต่งหน้าขนมปัง!T:T)+SUMIF('วางแผนBC,CJ'!$C:$C,'รับ-จ่าย ประจำวัน'!$B615,'วางแผนBC,CJ'!T:T)+SUMIF(RD!$C:$C,'รับ-จ่าย ประจำวัน'!$B615,RD!T:T)+SUMIF('FG,ออนไล,คัดแยก'!$C:$C,'รับ-จ่าย ประจำวัน'!$B615,'FG,ออนไล,คัดแยก'!T:T)</f>
        <v>0</v>
      </c>
      <c r="BB615" s="16">
        <f>SUMIF(เตรียมส่วนผสม!$C:$C,'รับ-จ่าย ประจำวัน'!$B615,เตรียมส่วนผสม!U:U)+SUMIF(กวนไส้!$C:$C,'รับ-จ่าย ประจำวัน'!$B615,กวนไส้!U:U)+SUMIF(ผลิต1!$C:$C,'รับ-จ่าย ประจำวัน'!$B615,ผลิต1!U:U)+SUMIF(ผลิต2!$C:$C,'รับ-จ่าย ประจำวัน'!$B615,ผลิต2!U:U)+SUMIF(เส้นแต่งหน้าขนมเค้ก!$C:$C,'รับ-จ่าย ประจำวัน'!$B615,เส้นแต่งหน้าขนมเค้ก!U:U)+SUMIF(แพ็ค!$C:$C,'รับ-จ่าย ประจำวัน'!$B615,แพ็ค!U:U)+SUMIF(ธุรการ!$C:$C,'รับ-จ่าย ประจำวัน'!$B615,ธุรการ!U:U)+SUMIF(เส้นแต่งหน้าขนมปัง!$C:$C,'รับ-จ่าย ประจำวัน'!$B615,เส้นแต่งหน้าขนมปัง!U:U)+SUMIF('วางแผนBC,CJ'!$C:$C,'รับ-จ่าย ประจำวัน'!$B615,'วางแผนBC,CJ'!U:U)+SUMIF(RD!$C:$C,'รับ-จ่าย ประจำวัน'!$B615,RD!U:U)+SUMIF('FG,ออนไล,คัดแยก'!$C:$C,'รับ-จ่าย ประจำวัน'!$B615,'FG,ออนไล,คัดแยก'!U:U)</f>
        <v>5000</v>
      </c>
      <c r="BC615" s="16">
        <f>SUMIF(เตรียมส่วนผสม!$C:$C,'รับ-จ่าย ประจำวัน'!$B615,เตรียมส่วนผสม!V:V)+SUMIF(กวนไส้!$C:$C,'รับ-จ่าย ประจำวัน'!$B615,กวนไส้!V:V)+SUMIF(ผลิต1!$C:$C,'รับ-จ่าย ประจำวัน'!$B615,ผลิต1!V:V)+SUMIF(ผลิต2!$C:$C,'รับ-จ่าย ประจำวัน'!$B615,ผลิต2!V:V)+SUMIF(เส้นแต่งหน้าขนมเค้ก!$C:$C,'รับ-จ่าย ประจำวัน'!$B615,เส้นแต่งหน้าขนมเค้ก!V:V)+SUMIF(แพ็ค!$C:$C,'รับ-จ่าย ประจำวัน'!$B615,แพ็ค!V:V)+SUMIF(ธุรการ!$C:$C,'รับ-จ่าย ประจำวัน'!$B615,ธุรการ!V:V)+SUMIF(เส้นแต่งหน้าขนมปัง!$C:$C,'รับ-จ่าย ประจำวัน'!$B615,เส้นแต่งหน้าขนมปัง!V:V)+SUMIF('วางแผนBC,CJ'!$C:$C,'รับ-จ่าย ประจำวัน'!$B615,'วางแผนBC,CJ'!V:V)+SUMIF(RD!$C:$C,'รับ-จ่าย ประจำวัน'!$B615,RD!V:V)+SUMIF('FG,ออนไล,คัดแยก'!$C:$C,'รับ-จ่าย ประจำวัน'!$B615,'FG,ออนไล,คัดแยก'!V:V)</f>
        <v>0</v>
      </c>
      <c r="BD615" s="16">
        <f>SUMIF(เตรียมส่วนผสม!$C:$C,'รับ-จ่าย ประจำวัน'!$B615,เตรียมส่วนผสม!W:W)+SUMIF(กวนไส้!$C:$C,'รับ-จ่าย ประจำวัน'!$B615,กวนไส้!W:W)+SUMIF(ผลิต1!$C:$C,'รับ-จ่าย ประจำวัน'!$B615,ผลิต1!W:W)+SUMIF(ผลิต2!$C:$C,'รับ-จ่าย ประจำวัน'!$B615,ผลิต2!W:W)+SUMIF(เส้นแต่งหน้าขนมเค้ก!$C:$C,'รับ-จ่าย ประจำวัน'!$B615,เส้นแต่งหน้าขนมเค้ก!W:W)+SUMIF(แพ็ค!$C:$C,'รับ-จ่าย ประจำวัน'!$B615,แพ็ค!W:W)+SUMIF(ธุรการ!$C:$C,'รับ-จ่าย ประจำวัน'!$B615,ธุรการ!W:W)+SUMIF(เส้นแต่งหน้าขนมปัง!$C:$C,'รับ-จ่าย ประจำวัน'!$B615,เส้นแต่งหน้าขนมปัง!W:W)+SUMIF('วางแผนBC,CJ'!$C:$C,'รับ-จ่าย ประจำวัน'!$B615,'วางแผนBC,CJ'!W:W)+SUMIF(RD!$C:$C,'รับ-จ่าย ประจำวัน'!$B615,RD!W:W)+SUMIF('FG,ออนไล,คัดแยก'!$C:$C,'รับ-จ่าย ประจำวัน'!$B615,'FG,ออนไล,คัดแยก'!W:W)</f>
        <v>5000</v>
      </c>
      <c r="BE615" s="16">
        <f>SUMIF(เตรียมส่วนผสม!$C:$C,'รับ-จ่าย ประจำวัน'!$B615,เตรียมส่วนผสม!X:X)+SUMIF(กวนไส้!$C:$C,'รับ-จ่าย ประจำวัน'!$B615,กวนไส้!X:X)+SUMIF(ผลิต1!$C:$C,'รับ-จ่าย ประจำวัน'!$B615,ผลิต1!X:X)+SUMIF(ผลิต2!$C:$C,'รับ-จ่าย ประจำวัน'!$B615,ผลิต2!X:X)+SUMIF(เส้นแต่งหน้าขนมเค้ก!$C:$C,'รับ-จ่าย ประจำวัน'!$B615,เส้นแต่งหน้าขนมเค้ก!X:X)+SUMIF(แพ็ค!$C:$C,'รับ-จ่าย ประจำวัน'!$B615,แพ็ค!X:X)+SUMIF(ธุรการ!$C:$C,'รับ-จ่าย ประจำวัน'!$B615,ธุรการ!X:X)+SUMIF(เส้นแต่งหน้าขนมปัง!$C:$C,'รับ-จ่าย ประจำวัน'!$B615,เส้นแต่งหน้าขนมปัง!X:X)+SUMIF('วางแผนBC,CJ'!$C:$C,'รับ-จ่าย ประจำวัน'!$B615,'วางแผนBC,CJ'!X:X)+SUMIF(RD!$C:$C,'รับ-จ่าย ประจำวัน'!$B615,RD!X:X)+SUMIF('FG,ออนไล,คัดแยก'!$C:$C,'รับ-จ่าย ประจำวัน'!$B615,'FG,ออนไล,คัดแยก'!X:X)</f>
        <v>0</v>
      </c>
      <c r="BF615" s="16">
        <f>SUMIF(เตรียมส่วนผสม!$C:$C,'รับ-จ่าย ประจำวัน'!$B615,เตรียมส่วนผสม!Y:Y)+SUMIF(กวนไส้!$C:$C,'รับ-จ่าย ประจำวัน'!$B615,กวนไส้!Y:Y)+SUMIF(ผลิต1!$C:$C,'รับ-จ่าย ประจำวัน'!$B615,ผลิต1!Y:Y)+SUMIF(ผลิต2!$C:$C,'รับ-จ่าย ประจำวัน'!$B615,ผลิต2!Y:Y)+SUMIF(เส้นแต่งหน้าขนมเค้ก!$C:$C,'รับ-จ่าย ประจำวัน'!$B615,เส้นแต่งหน้าขนมเค้ก!Y:Y)+SUMIF(แพ็ค!$C:$C,'รับ-จ่าย ประจำวัน'!$B615,แพ็ค!Y:Y)+SUMIF(ธุรการ!$C:$C,'รับ-จ่าย ประจำวัน'!$B615,ธุรการ!Y:Y)+SUMIF(เส้นแต่งหน้าขนมปัง!$C:$C,'รับ-จ่าย ประจำวัน'!$B615,เส้นแต่งหน้าขนมปัง!Y:Y)+SUMIF('วางแผนBC,CJ'!$C:$C,'รับ-จ่าย ประจำวัน'!$B615,'วางแผนBC,CJ'!Y:Y)+SUMIF(RD!$C:$C,'รับ-จ่าย ประจำวัน'!$B615,RD!Y:Y)+SUMIF('FG,ออนไล,คัดแยก'!$C:$C,'รับ-จ่าย ประจำวัน'!$B615,'FG,ออนไล,คัดแยก'!Y:Y)</f>
        <v>5000</v>
      </c>
      <c r="BG615" s="16">
        <f>SUMIF(เตรียมส่วนผสม!$C:$C,'รับ-จ่าย ประจำวัน'!$B615,เตรียมส่วนผสม!Z:Z)+SUMIF(กวนไส้!$C:$C,'รับ-จ่าย ประจำวัน'!$B615,กวนไส้!Z:Z)+SUMIF(ผลิต1!$C:$C,'รับ-จ่าย ประจำวัน'!$B615,ผลิต1!Z:Z)+SUMIF(ผลิต2!$C:$C,'รับ-จ่าย ประจำวัน'!$B615,ผลิต2!Z:Z)+SUMIF(เส้นแต่งหน้าขนมเค้ก!$C:$C,'รับ-จ่าย ประจำวัน'!$B615,เส้นแต่งหน้าขนมเค้ก!Z:Z)+SUMIF(แพ็ค!$C:$C,'รับ-จ่าย ประจำวัน'!$B615,แพ็ค!Z:Z)+SUMIF(ธุรการ!$C:$C,'รับ-จ่าย ประจำวัน'!$B615,ธุรการ!Z:Z)+SUMIF(เส้นแต่งหน้าขนมปัง!$C:$C,'รับ-จ่าย ประจำวัน'!$B615,เส้นแต่งหน้าขนมปัง!Z:Z)+SUMIF('วางแผนBC,CJ'!$C:$C,'รับ-จ่าย ประจำวัน'!$B615,'วางแผนBC,CJ'!Z:Z)+SUMIF(RD!$C:$C,'รับ-จ่าย ประจำวัน'!$B615,RD!Z:Z)+SUMIF('FG,ออนไล,คัดแยก'!$C:$C,'รับ-จ่าย ประจำวัน'!$B615,'FG,ออนไล,คัดแยก'!Z:Z)</f>
        <v>5000</v>
      </c>
      <c r="BH615" s="16">
        <f>SUMIF(เตรียมส่วนผสม!$C:$C,'รับ-จ่าย ประจำวัน'!$B615,เตรียมส่วนผสม!AA:AA)+SUMIF(กวนไส้!$C:$C,'รับ-จ่าย ประจำวัน'!$B615,กวนไส้!AA:AA)+SUMIF(ผลิต1!$C:$C,'รับ-จ่าย ประจำวัน'!$B615,ผลิต1!AA:AA)+SUMIF(ผลิต2!$C:$C,'รับ-จ่าย ประจำวัน'!$B615,ผลิต2!AA:AA)+SUMIF(เส้นแต่งหน้าขนมเค้ก!$C:$C,'รับ-จ่าย ประจำวัน'!$B615,เส้นแต่งหน้าขนมเค้ก!AA:AA)+SUMIF(แพ็ค!$C:$C,'รับ-จ่าย ประจำวัน'!$B615,แพ็ค!AA:AA)+SUMIF(ธุรการ!$C:$C,'รับ-จ่าย ประจำวัน'!$B615,ธุรการ!AA:AA)+SUMIF(เส้นแต่งหน้าขนมปัง!$C:$C,'รับ-จ่าย ประจำวัน'!$B615,เส้นแต่งหน้าขนมปัง!AA:AA)+SUMIF('วางแผนBC,CJ'!$C:$C,'รับ-จ่าย ประจำวัน'!$B615,'วางแผนBC,CJ'!AA:AA)+SUMIF(RD!$C:$C,'รับ-จ่าย ประจำวัน'!$B615,RD!AA:AA)+SUMIF('FG,ออนไล,คัดแยก'!$C:$C,'รับ-จ่าย ประจำวัน'!$B615,'FG,ออนไล,คัดแยก'!AA:AA)</f>
        <v>0</v>
      </c>
      <c r="BI615" s="16">
        <f>SUMIF(เตรียมส่วนผสม!$C:$C,'รับ-จ่าย ประจำวัน'!$B615,เตรียมส่วนผสม!AB:AB)+SUMIF(กวนไส้!$C:$C,'รับ-จ่าย ประจำวัน'!$B615,กวนไส้!AB:AB)+SUMIF(ผลิต1!$C:$C,'รับ-จ่าย ประจำวัน'!$B615,ผลิต1!AB:AB)+SUMIF(ผลิต2!$C:$C,'รับ-จ่าย ประจำวัน'!$B615,ผลิต2!AB:AB)+SUMIF(เส้นแต่งหน้าขนมเค้ก!$C:$C,'รับ-จ่าย ประจำวัน'!$B615,เส้นแต่งหน้าขนมเค้ก!AB:AB)+SUMIF(แพ็ค!$C:$C,'รับ-จ่าย ประจำวัน'!$B615,แพ็ค!AB:AB)+SUMIF(ธุรการ!$C:$C,'รับ-จ่าย ประจำวัน'!$B615,ธุรการ!AB:AB)+SUMIF(เส้นแต่งหน้าขนมปัง!$C:$C,'รับ-จ่าย ประจำวัน'!$B615,เส้นแต่งหน้าขนมปัง!AB:AB)+SUMIF('วางแผนBC,CJ'!$C:$C,'รับ-จ่าย ประจำวัน'!$B615,'วางแผนBC,CJ'!AB:AB)+SUMIF(RD!$C:$C,'รับ-จ่าย ประจำวัน'!$B615,RD!AB:AB)+SUMIF('FG,ออนไล,คัดแยก'!$C:$C,'รับ-จ่าย ประจำวัน'!$B615,'FG,ออนไล,คัดแยก'!AB:AB)</f>
        <v>0</v>
      </c>
      <c r="BJ615" s="16">
        <f>SUMIF(เตรียมส่วนผสม!$C:$C,'รับ-จ่าย ประจำวัน'!$B615,เตรียมส่วนผสม!AC:AC)+SUMIF(กวนไส้!$C:$C,'รับ-จ่าย ประจำวัน'!$B615,กวนไส้!AC:AC)+SUMIF(ผลิต1!$C:$C,'รับ-จ่าย ประจำวัน'!$B615,ผลิต1!AC:AC)+SUMIF(ผลิต2!$C:$C,'รับ-จ่าย ประจำวัน'!$B615,ผลิต2!AC:AC)+SUMIF(เส้นแต่งหน้าขนมเค้ก!$C:$C,'รับ-จ่าย ประจำวัน'!$B615,เส้นแต่งหน้าขนมเค้ก!AC:AC)+SUMIF(แพ็ค!$C:$C,'รับ-จ่าย ประจำวัน'!$B615,แพ็ค!AC:AC)+SUMIF(ธุรการ!$C:$C,'รับ-จ่าย ประจำวัน'!$B615,ธุรการ!AC:AC)+SUMIF(เส้นแต่งหน้าขนมปัง!$C:$C,'รับ-จ่าย ประจำวัน'!$B615,เส้นแต่งหน้าขนมปัง!AC:AC)+SUMIF('วางแผนBC,CJ'!$C:$C,'รับ-จ่าย ประจำวัน'!$B615,'วางแผนBC,CJ'!AC:AC)+SUMIF(RD!$C:$C,'รับ-จ่าย ประจำวัน'!$B615,RD!AC:AC)+SUMIF('FG,ออนไล,คัดแยก'!$C:$C,'รับ-จ่าย ประจำวัน'!$B615,'FG,ออนไล,คัดแยก'!AC:AC)</f>
        <v>0</v>
      </c>
      <c r="BK615" s="16">
        <f>SUMIF(เตรียมส่วนผสม!$C:$C,'รับ-จ่าย ประจำวัน'!$B615,เตรียมส่วนผสม!AD:AD)+SUMIF(กวนไส้!$C:$C,'รับ-จ่าย ประจำวัน'!$B615,กวนไส้!AD:AD)+SUMIF(ผลิต1!$C:$C,'รับ-จ่าย ประจำวัน'!$B615,ผลิต1!AD:AD)+SUMIF(ผลิต2!$C:$C,'รับ-จ่าย ประจำวัน'!$B615,ผลิต2!AD:AD)+SUMIF(เส้นแต่งหน้าขนมเค้ก!$C:$C,'รับ-จ่าย ประจำวัน'!$B615,เส้นแต่งหน้าขนมเค้ก!AD:AD)+SUMIF(แพ็ค!$C:$C,'รับ-จ่าย ประจำวัน'!$B615,แพ็ค!AD:AD)+SUMIF(ธุรการ!$C:$C,'รับ-จ่าย ประจำวัน'!$B615,ธุรการ!AD:AD)+SUMIF(เส้นแต่งหน้าขนมปัง!$C:$C,'รับ-จ่าย ประจำวัน'!$B615,เส้นแต่งหน้าขนมปัง!AD:AD)+SUMIF('วางแผนBC,CJ'!$C:$C,'รับ-จ่าย ประจำวัน'!$B615,'วางแผนBC,CJ'!AD:AD)+SUMIF(RD!$C:$C,'รับ-จ่าย ประจำวัน'!$B615,RD!AD:AD)+SUMIF('FG,ออนไล,คัดแยก'!$C:$C,'รับ-จ่าย ประจำวัน'!$B615,'FG,ออนไล,คัดแยก'!AD:AD)</f>
        <v>0</v>
      </c>
      <c r="BL615" s="16">
        <f>SUMIF(เตรียมส่วนผสม!$C:$C,'รับ-จ่าย ประจำวัน'!$B615,เตรียมส่วนผสม!AE:AE)+SUMIF(กวนไส้!$C:$C,'รับ-จ่าย ประจำวัน'!$B615,กวนไส้!AE:AE)+SUMIF(ผลิต1!$C:$C,'รับ-จ่าย ประจำวัน'!$B615,ผลิต1!AE:AE)+SUMIF(ผลิต2!$C:$C,'รับ-จ่าย ประจำวัน'!$B615,ผลิต2!AE:AE)+SUMIF(เส้นแต่งหน้าขนมเค้ก!$C:$C,'รับ-จ่าย ประจำวัน'!$B615,เส้นแต่งหน้าขนมเค้ก!AE:AE)+SUMIF(แพ็ค!$C:$C,'รับ-จ่าย ประจำวัน'!$B615,แพ็ค!AE:AE)+SUMIF(ธุรการ!$C:$C,'รับ-จ่าย ประจำวัน'!$B615,ธุรการ!AE:AE)+SUMIF(เส้นแต่งหน้าขนมปัง!$C:$C,'รับ-จ่าย ประจำวัน'!$B615,เส้นแต่งหน้าขนมปัง!AE:AE)+SUMIF('วางแผนBC,CJ'!$C:$C,'รับ-จ่าย ประจำวัน'!$B615,'วางแผนBC,CJ'!AE:AE)+SUMIF(RD!$C:$C,'รับ-จ่าย ประจำวัน'!$B615,RD!AE:AE)+SUMIF('FG,ออนไล,คัดแยก'!$C:$C,'รับ-จ่าย ประจำวัน'!$B615,'FG,ออนไล,คัดแยก'!AE:AE)</f>
        <v>0</v>
      </c>
      <c r="BM615" s="16">
        <f>SUMIF(เตรียมส่วนผสม!$C:$C,'รับ-จ่าย ประจำวัน'!$B615,เตรียมส่วนผสม!AF:AF)+SUMIF(กวนไส้!$C:$C,'รับ-จ่าย ประจำวัน'!$B615,กวนไส้!AF:AF)+SUMIF(ผลิต1!$C:$C,'รับ-จ่าย ประจำวัน'!$B615,ผลิต1!AF:AF)+SUMIF(ผลิต2!$C:$C,'รับ-จ่าย ประจำวัน'!$B615,ผลิต2!AF:AF)+SUMIF(เส้นแต่งหน้าขนมเค้ก!$C:$C,'รับ-จ่าย ประจำวัน'!$B615,เส้นแต่งหน้าขนมเค้ก!AF:AF)+SUMIF(แพ็ค!$C:$C,'รับ-จ่าย ประจำวัน'!$B615,แพ็ค!AF:AF)+SUMIF(ธุรการ!$C:$C,'รับ-จ่าย ประจำวัน'!$B615,ธุรการ!AF:AF)+SUMIF(เส้นแต่งหน้าขนมปัง!$C:$C,'รับ-จ่าย ประจำวัน'!$B615,เส้นแต่งหน้าขนมปัง!AF:AF)+SUMIF('วางแผนBC,CJ'!$C:$C,'รับ-จ่าย ประจำวัน'!$B615,'วางแผนBC,CJ'!AF:AF)+SUMIF(RD!$C:$C,'รับ-จ่าย ประจำวัน'!$B615,RD!AF:AF)+SUMIF('FG,ออนไล,คัดแยก'!$C:$C,'รับ-จ่าย ประจำวัน'!$B615,'FG,ออนไล,คัดแยก'!AF:AF)</f>
        <v>0</v>
      </c>
      <c r="BN615" s="16">
        <f>SUMIF(เตรียมส่วนผสม!$C:$C,'รับ-จ่าย ประจำวัน'!$B615,เตรียมส่วนผสม!AG:AG)+SUMIF(กวนไส้!$C:$C,'รับ-จ่าย ประจำวัน'!$B615,กวนไส้!AG:AG)+SUMIF(ผลิต1!$C:$C,'รับ-จ่าย ประจำวัน'!$B615,ผลิต1!AG:AG)+SUMIF(ผลิต2!$C:$C,'รับ-จ่าย ประจำวัน'!$B615,ผลิต2!AG:AG)+SUMIF(เส้นแต่งหน้าขนมเค้ก!$C:$C,'รับ-จ่าย ประจำวัน'!$B615,เส้นแต่งหน้าขนมเค้ก!AG:AG)+SUMIF(แพ็ค!$C:$C,'รับ-จ่าย ประจำวัน'!$B615,แพ็ค!AG:AG)+SUMIF(ธุรการ!$C:$C,'รับ-จ่าย ประจำวัน'!$B615,ธุรการ!AG:AG)+SUMIF(เส้นแต่งหน้าขนมปัง!$C:$C,'รับ-จ่าย ประจำวัน'!$B615,เส้นแต่งหน้าขนมปัง!AG:AG)+SUMIF('วางแผนBC,CJ'!$C:$C,'รับ-จ่าย ประจำวัน'!$B615,'วางแผนBC,CJ'!AG:AG)+SUMIF(RD!$C:$C,'รับ-จ่าย ประจำวัน'!$B615,RD!AG:AG)+SUMIF('FG,ออนไล,คัดแยก'!$C:$C,'รับ-จ่าย ประจำวัน'!$B615,'FG,ออนไล,คัดแยก'!AG:AG)</f>
        <v>0</v>
      </c>
      <c r="BO615" s="16">
        <f>SUMIF(เตรียมส่วนผสม!$C:$C,'รับ-จ่าย ประจำวัน'!$B615,เตรียมส่วนผสม!AH:AH)+SUMIF(กวนไส้!$C:$C,'รับ-จ่าย ประจำวัน'!$B615,กวนไส้!AH:AH)+SUMIF(ผลิต1!$C:$C,'รับ-จ่าย ประจำวัน'!$B615,ผลิต1!AH:AH)+SUMIF(ผลิต2!$C:$C,'รับ-จ่าย ประจำวัน'!$B615,ผลิต2!AH:AH)+SUMIF(เส้นแต่งหน้าขนมเค้ก!$C:$C,'รับ-จ่าย ประจำวัน'!$B615,เส้นแต่งหน้าขนมเค้ก!AH:AH)+SUMIF(แพ็ค!$C:$C,'รับ-จ่าย ประจำวัน'!$B615,แพ็ค!AH:AH)+SUMIF(ธุรการ!$C:$C,'รับ-จ่าย ประจำวัน'!$B615,ธุรการ!AH:AH)+SUMIF(เส้นแต่งหน้าขนมปัง!$C:$C,'รับ-จ่าย ประจำวัน'!$B615,เส้นแต่งหน้าขนมปัง!AH:AH)+SUMIF('วางแผนBC,CJ'!$C:$C,'รับ-จ่าย ประจำวัน'!$B615,'วางแผนBC,CJ'!AH:AH)+SUMIF(RD!$C:$C,'รับ-จ่าย ประจำวัน'!$B615,RD!AH:AH)+SUMIF('FG,ออนไล,คัดแยก'!$C:$C,'รับ-จ่าย ประจำวัน'!$B615,'FG,ออนไล,คัดแยก'!AH:AH)</f>
        <v>0</v>
      </c>
      <c r="BP615" s="16">
        <f>SUMIF(เตรียมส่วนผสม!$C:$C,'รับ-จ่าย ประจำวัน'!$B615,เตรียมส่วนผสม!AI:AI)+SUMIF(กวนไส้!$C:$C,'รับ-จ่าย ประจำวัน'!$B615,กวนไส้!AI:AI)+SUMIF(ผลิต1!$C:$C,'รับ-จ่าย ประจำวัน'!$B615,ผลิต1!AI:AI)+SUMIF(ผลิต2!$C:$C,'รับ-จ่าย ประจำวัน'!$B615,ผลิต2!AI:AI)+SUMIF(เส้นแต่งหน้าขนมเค้ก!$C:$C,'รับ-จ่าย ประจำวัน'!$B615,เส้นแต่งหน้าขนมเค้ก!AI:AI)+SUMIF(แพ็ค!$C:$C,'รับ-จ่าย ประจำวัน'!$B615,แพ็ค!AI:AI)+SUMIF(ธุรการ!$C:$C,'รับ-จ่าย ประจำวัน'!$B615,ธุรการ!AI:AI)+SUMIF(เส้นแต่งหน้าขนมปัง!$C:$C,'รับ-จ่าย ประจำวัน'!$B615,เส้นแต่งหน้าขนมปัง!AI:AI)+SUMIF('วางแผนBC,CJ'!$C:$C,'รับ-จ่าย ประจำวัน'!$B615,'วางแผนBC,CJ'!AI:AI)+SUMIF(RD!$C:$C,'รับ-จ่าย ประจำวัน'!$B615,RD!AI:AI)+SUMIF('FG,ออนไล,คัดแยก'!$C:$C,'รับ-จ่าย ประจำวัน'!$B615,'FG,ออนไล,คัดแยก'!AI:AI)</f>
        <v>0</v>
      </c>
      <c r="BQ615" s="16">
        <f>SUMIF(เตรียมส่วนผสม!$C:$C,'รับ-จ่าย ประจำวัน'!$B615,เตรียมส่วนผสม!AJ:AJ)+SUMIF(กวนไส้!$C:$C,'รับ-จ่าย ประจำวัน'!$B615,กวนไส้!AJ:AJ)+SUMIF(ผลิต1!$C:$C,'รับ-จ่าย ประจำวัน'!$B615,ผลิต1!AJ:AJ)+SUMIF(ผลิต2!$C:$C,'รับ-จ่าย ประจำวัน'!$B615,ผลิต2!AJ:AJ)+SUMIF(เส้นแต่งหน้าขนมเค้ก!$C:$C,'รับ-จ่าย ประจำวัน'!$B615,เส้นแต่งหน้าขนมเค้ก!AJ:AJ)+SUMIF(แพ็ค!$C:$C,'รับ-จ่าย ประจำวัน'!$B615,แพ็ค!AJ:AJ)+SUMIF(ธุรการ!$C:$C,'รับ-จ่าย ประจำวัน'!$B615,ธุรการ!AJ:AJ)+SUMIF(เส้นแต่งหน้าขนมปัง!$C:$C,'รับ-จ่าย ประจำวัน'!$B615,เส้นแต่งหน้าขนมปัง!AJ:AJ)+SUMIF('วางแผนBC,CJ'!$C:$C,'รับ-จ่าย ประจำวัน'!$B615,'วางแผนBC,CJ'!AJ:AJ)+SUMIF(RD!$C:$C,'รับ-จ่าย ประจำวัน'!$B615,RD!AJ:AJ)+SUMIF('FG,ออนไล,คัดแยก'!$C:$C,'รับ-จ่าย ประจำวัน'!$B615,'FG,ออนไล,คัดแยก'!AJ:AJ)</f>
        <v>0</v>
      </c>
      <c r="BR615" s="16">
        <f>SUMIF(เตรียมส่วนผสม!$C:$C,'รับ-จ่าย ประจำวัน'!$B615,เตรียมส่วนผสม!AK:AK)+SUMIF(กวนไส้!$C:$C,'รับ-จ่าย ประจำวัน'!$B615,กวนไส้!AK:AK)+SUMIF(ผลิต1!$C:$C,'รับ-จ่าย ประจำวัน'!$B615,ผลิต1!AK:AK)+SUMIF(ผลิต2!$C:$C,'รับ-จ่าย ประจำวัน'!$B615,ผลิต2!AK:AK)+SUMIF(เส้นแต่งหน้าขนมเค้ก!$C:$C,'รับ-จ่าย ประจำวัน'!$B615,เส้นแต่งหน้าขนมเค้ก!AK:AK)+SUMIF(แพ็ค!$C:$C,'รับ-จ่าย ประจำวัน'!$B615,แพ็ค!AK:AK)+SUMIF(ธุรการ!$C:$C,'รับ-จ่าย ประจำวัน'!$B615,ธุรการ!AK:AK)+SUMIF(เส้นแต่งหน้าขนมปัง!$C:$C,'รับ-จ่าย ประจำวัน'!$B615,เส้นแต่งหน้าขนมปัง!AK:AK)+SUMIF('วางแผนBC,CJ'!$C:$C,'รับ-จ่าย ประจำวัน'!$B615,'วางแผนBC,CJ'!AK:AK)+SUMIF(RD!$C:$C,'รับ-จ่าย ประจำวัน'!$B615,RD!AK:AK)+SUMIF('FG,ออนไล,คัดแยก'!$C:$C,'รับ-จ่าย ประจำวัน'!$B615,'FG,ออนไล,คัดแยก'!AK:AK)</f>
        <v>0</v>
      </c>
      <c r="BS615" s="16">
        <f>SUMIF(เตรียมส่วนผสม!$C:$C,'รับ-จ่าย ประจำวัน'!$B615,เตรียมส่วนผสม!AL:AL)+SUMIF(กวนไส้!$C:$C,'รับ-จ่าย ประจำวัน'!$B615,กวนไส้!AL:AL)+SUMIF(ผลิต1!$C:$C,'รับ-จ่าย ประจำวัน'!$B615,ผลิต1!AL:AL)+SUMIF(ผลิต2!$C:$C,'รับ-จ่าย ประจำวัน'!$B615,ผลิต2!AL:AL)+SUMIF(เส้นแต่งหน้าขนมเค้ก!$C:$C,'รับ-จ่าย ประจำวัน'!$B615,เส้นแต่งหน้าขนมเค้ก!AL:AL)+SUMIF(แพ็ค!$C:$C,'รับ-จ่าย ประจำวัน'!$B615,แพ็ค!AL:AL)+SUMIF(ธุรการ!$C:$C,'รับ-จ่าย ประจำวัน'!$B615,ธุรการ!AL:AL)+SUMIF(เส้นแต่งหน้าขนมปัง!$C:$C,'รับ-จ่าย ประจำวัน'!$B615,เส้นแต่งหน้าขนมปัง!AL:AL)+SUMIF('วางแผนBC,CJ'!$C:$C,'รับ-จ่าย ประจำวัน'!$B615,'วางแผนBC,CJ'!AL:AL)+SUMIF(RD!$C:$C,'รับ-จ่าย ประจำวัน'!$B615,RD!AL:AL)+SUMIF('FG,ออนไล,คัดแยก'!$C:$C,'รับ-จ่าย ประจำวัน'!$B615,'FG,ออนไล,คัดแยก'!AL:AL)</f>
        <v>0</v>
      </c>
      <c r="BT615" s="18">
        <f t="shared" si="136"/>
        <v>33000</v>
      </c>
      <c r="BU615" s="116"/>
      <c r="BV615" s="146">
        <f t="shared" si="137"/>
        <v>67110</v>
      </c>
      <c r="BW615" s="184">
        <v>30</v>
      </c>
      <c r="BX615" s="172">
        <f>BT615/30</f>
        <v>1100</v>
      </c>
      <c r="BY615" s="188">
        <f t="shared" si="122"/>
        <v>61.009090909090908</v>
      </c>
      <c r="BZ615" s="180">
        <f t="shared" ca="1" si="128"/>
        <v>46264.009090909094</v>
      </c>
      <c r="CA615" s="93"/>
      <c r="CB615" s="93"/>
      <c r="CC615" s="93"/>
      <c r="CD615" s="93"/>
      <c r="CE615" s="93"/>
      <c r="CF615" s="93"/>
      <c r="CG615" s="93"/>
      <c r="CH615" s="93"/>
      <c r="CI615" s="93"/>
      <c r="CJ615" s="97"/>
      <c r="CK615" s="9">
        <f t="shared" si="123"/>
        <v>67110</v>
      </c>
    </row>
    <row r="616" spans="1:89" hidden="1" x14ac:dyDescent="0.5">
      <c r="A616" s="149"/>
      <c r="B616" s="34">
        <v>1023601003</v>
      </c>
      <c r="C616" s="33" t="s">
        <v>1998</v>
      </c>
      <c r="D616" s="141" t="s">
        <v>91</v>
      </c>
      <c r="E616" s="25"/>
      <c r="F616" s="132"/>
      <c r="G616" s="25"/>
      <c r="H616" s="12">
        <v>100110</v>
      </c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11"/>
      <c r="AF616" s="11"/>
      <c r="AG616" s="11"/>
      <c r="AH616" s="11"/>
      <c r="AI616" s="25"/>
      <c r="AJ616" s="25"/>
      <c r="AK616" s="25"/>
      <c r="AL616" s="25"/>
      <c r="AM616" s="25"/>
      <c r="AN616" s="15">
        <f t="shared" si="135"/>
        <v>0</v>
      </c>
      <c r="AO616" s="16">
        <f>SUMIF(เตรียมส่วนผสม!$C:$C,'รับ-จ่าย ประจำวัน'!$B616,เตรียมส่วนผสม!H:H)+SUMIF(กวนไส้!$C:$C,'รับ-จ่าย ประจำวัน'!$B616,กวนไส้!H:H)+SUMIF(ผลิต1!$C:$C,'รับ-จ่าย ประจำวัน'!$B616,ผลิต1!H:H)+SUMIF(ผลิต2!$C:$C,'รับ-จ่าย ประจำวัน'!$B616,ผลิต2!H:H)+SUMIF(เส้นแต่งหน้าขนมเค้ก!$C:$C,'รับ-จ่าย ประจำวัน'!$B616,เส้นแต่งหน้าขนมเค้ก!H:H)+SUMIF(แพ็ค!$C:$C,'รับ-จ่าย ประจำวัน'!$B616,แพ็ค!H:H)+SUMIF(ธุรการ!$C:$C,'รับ-จ่าย ประจำวัน'!$B616,ธุรการ!H:H)+SUMIF(เส้นแต่งหน้าขนมปัง!$C:$C,'รับ-จ่าย ประจำวัน'!$B616,เส้นแต่งหน้าขนมปัง!H:H)+SUMIF('วางแผนBC,CJ'!$C:$C,'รับ-จ่าย ประจำวัน'!$B616,'วางแผนBC,CJ'!H:H)+SUMIF(RD!$C:$C,'รับ-จ่าย ประจำวัน'!$B616,RD!H:H)+SUMIF('FG,ออนไล,คัดแยก'!$C:$C,'รับ-จ่าย ประจำวัน'!$B616,'FG,ออนไล,คัดแยก'!H:H)</f>
        <v>0</v>
      </c>
      <c r="AP616" s="16">
        <f>SUMIF(เตรียมส่วนผสม!$C:$C,'รับ-จ่าย ประจำวัน'!$B616,เตรียมส่วนผสม!I:I)+SUMIF(กวนไส้!$C:$C,'รับ-จ่าย ประจำวัน'!$B616,กวนไส้!I:I)+SUMIF(ผลิต1!$C:$C,'รับ-จ่าย ประจำวัน'!$B616,ผลิต1!I:I)+SUMIF(ผลิต2!$C:$C,'รับ-จ่าย ประจำวัน'!$B616,ผลิต2!I:I)+SUMIF(เส้นแต่งหน้าขนมเค้ก!$C:$C,'รับ-จ่าย ประจำวัน'!$B616,เส้นแต่งหน้าขนมเค้ก!I:I)+SUMIF(แพ็ค!$C:$C,'รับ-จ่าย ประจำวัน'!$B616,แพ็ค!I:I)+SUMIF(ธุรการ!$C:$C,'รับ-จ่าย ประจำวัน'!$B616,ธุรการ!I:I)+SUMIF(เส้นแต่งหน้าขนมปัง!$C:$C,'รับ-จ่าย ประจำวัน'!$B616,เส้นแต่งหน้าขนมปัง!I:I)+SUMIF('วางแผนBC,CJ'!$C:$C,'รับ-จ่าย ประจำวัน'!$B616,'วางแผนBC,CJ'!I:I)+SUMIF(RD!$C:$C,'รับ-จ่าย ประจำวัน'!$B616,RD!I:I)+SUMIF('FG,ออนไล,คัดแยก'!$C:$C,'รับ-จ่าย ประจำวัน'!$B616,'FG,ออนไล,คัดแยก'!I:I)</f>
        <v>0</v>
      </c>
      <c r="AQ616" s="16">
        <f>SUMIF(เตรียมส่วนผสม!$C:$C,'รับ-จ่าย ประจำวัน'!$B616,เตรียมส่วนผสม!J:J)+SUMIF(กวนไส้!$C:$C,'รับ-จ่าย ประจำวัน'!$B616,กวนไส้!J:J)+SUMIF(ผลิต1!$C:$C,'รับ-จ่าย ประจำวัน'!$B616,ผลิต1!J:J)+SUMIF(ผลิต2!$C:$C,'รับ-จ่าย ประจำวัน'!$B616,ผลิต2!J:J)+SUMIF(เส้นแต่งหน้าขนมเค้ก!$C:$C,'รับ-จ่าย ประจำวัน'!$B616,เส้นแต่งหน้าขนมเค้ก!J:J)+SUMIF(แพ็ค!$C:$C,'รับ-จ่าย ประจำวัน'!$B616,แพ็ค!J:J)+SUMIF(ธุรการ!$C:$C,'รับ-จ่าย ประจำวัน'!$B616,ธุรการ!J:J)+SUMIF(เส้นแต่งหน้าขนมปัง!$C:$C,'รับ-จ่าย ประจำวัน'!$B616,เส้นแต่งหน้าขนมปัง!J:J)+SUMIF('วางแผนBC,CJ'!$C:$C,'รับ-จ่าย ประจำวัน'!$B616,'วางแผนBC,CJ'!J:J)+SUMIF(RD!$C:$C,'รับ-จ่าย ประจำวัน'!$B616,RD!J:J)+SUMIF('FG,ออนไล,คัดแยก'!$C:$C,'รับ-จ่าย ประจำวัน'!$B616,'FG,ออนไล,คัดแยก'!J:J)</f>
        <v>0</v>
      </c>
      <c r="AR616" s="16">
        <f>SUMIF(เตรียมส่วนผสม!$C:$C,'รับ-จ่าย ประจำวัน'!$B616,เตรียมส่วนผสม!K:K)+SUMIF(กวนไส้!$C:$C,'รับ-จ่าย ประจำวัน'!$B616,กวนไส้!K:K)+SUMIF(ผลิต1!$C:$C,'รับ-จ่าย ประจำวัน'!$B616,ผลิต1!K:K)+SUMIF(ผลิต2!$C:$C,'รับ-จ่าย ประจำวัน'!$B616,ผลิต2!K:K)+SUMIF(เส้นแต่งหน้าขนมเค้ก!$C:$C,'รับ-จ่าย ประจำวัน'!$B616,เส้นแต่งหน้าขนมเค้ก!K:K)+SUMIF(แพ็ค!$C:$C,'รับ-จ่าย ประจำวัน'!$B616,แพ็ค!K:K)+SUMIF(ธุรการ!$C:$C,'รับ-จ่าย ประจำวัน'!$B616,ธุรการ!K:K)+SUMIF(เส้นแต่งหน้าขนมปัง!$C:$C,'รับ-จ่าย ประจำวัน'!$B616,เส้นแต่งหน้าขนมปัง!K:K)+SUMIF('วางแผนBC,CJ'!$C:$C,'รับ-จ่าย ประจำวัน'!$B616,'วางแผนBC,CJ'!K:K)+SUMIF(RD!$C:$C,'รับ-จ่าย ประจำวัน'!$B616,RD!K:K)+SUMIF('FG,ออนไล,คัดแยก'!$C:$C,'รับ-จ่าย ประจำวัน'!$B616,'FG,ออนไล,คัดแยก'!K:K)</f>
        <v>0</v>
      </c>
      <c r="AS616" s="16">
        <f>SUMIF(เตรียมส่วนผสม!$C:$C,'รับ-จ่าย ประจำวัน'!$B616,เตรียมส่วนผสม!L:L)+SUMIF(กวนไส้!$C:$C,'รับ-จ่าย ประจำวัน'!$B616,กวนไส้!L:L)+SUMIF(ผลิต1!$C:$C,'รับ-จ่าย ประจำวัน'!$B616,ผลิต1!L:L)+SUMIF(ผลิต2!$C:$C,'รับ-จ่าย ประจำวัน'!$B616,ผลิต2!L:L)+SUMIF(เส้นแต่งหน้าขนมเค้ก!$C:$C,'รับ-จ่าย ประจำวัน'!$B616,เส้นแต่งหน้าขนมเค้ก!L:L)+SUMIF(แพ็ค!$C:$C,'รับ-จ่าย ประจำวัน'!$B616,แพ็ค!L:L)+SUMIF(ธุรการ!$C:$C,'รับ-จ่าย ประจำวัน'!$B616,ธุรการ!L:L)+SUMIF(เส้นแต่งหน้าขนมปัง!$C:$C,'รับ-จ่าย ประจำวัน'!$B616,เส้นแต่งหน้าขนมปัง!L:L)+SUMIF('วางแผนBC,CJ'!$C:$C,'รับ-จ่าย ประจำวัน'!$B616,'วางแผนBC,CJ'!L:L)+SUMIF(RD!$C:$C,'รับ-จ่าย ประจำวัน'!$B616,RD!L:L)+SUMIF('FG,ออนไล,คัดแยก'!$C:$C,'รับ-จ่าย ประจำวัน'!$B616,'FG,ออนไล,คัดแยก'!L:L)</f>
        <v>0</v>
      </c>
      <c r="AT616" s="16">
        <f>SUMIF(เตรียมส่วนผสม!$C:$C,'รับ-จ่าย ประจำวัน'!$B616,เตรียมส่วนผสม!M:M)+SUMIF(กวนไส้!$C:$C,'รับ-จ่าย ประจำวัน'!$B616,กวนไส้!M:M)+SUMIF(ผลิต1!$C:$C,'รับ-จ่าย ประจำวัน'!$B616,ผลิต1!M:M)+SUMIF(ผลิต2!$C:$C,'รับ-จ่าย ประจำวัน'!$B616,ผลิต2!M:M)+SUMIF(เส้นแต่งหน้าขนมเค้ก!$C:$C,'รับ-จ่าย ประจำวัน'!$B616,เส้นแต่งหน้าขนมเค้ก!M:M)+SUMIF(แพ็ค!$C:$C,'รับ-จ่าย ประจำวัน'!$B616,แพ็ค!M:M)+SUMIF(ธุรการ!$C:$C,'รับ-จ่าย ประจำวัน'!$B616,ธุรการ!M:M)+SUMIF(เส้นแต่งหน้าขนมปัง!$C:$C,'รับ-จ่าย ประจำวัน'!$B616,เส้นแต่งหน้าขนมปัง!M:M)+SUMIF('วางแผนBC,CJ'!$C:$C,'รับ-จ่าย ประจำวัน'!$B616,'วางแผนBC,CJ'!M:M)+SUMIF(RD!$C:$C,'รับ-จ่าย ประจำวัน'!$B616,RD!M:M)+SUMIF('FG,ออนไล,คัดแยก'!$C:$C,'รับ-จ่าย ประจำวัน'!$B616,'FG,ออนไล,คัดแยก'!M:M)</f>
        <v>0</v>
      </c>
      <c r="AU616" s="16">
        <f>SUMIF(เตรียมส่วนผสม!$C:$C,'รับ-จ่าย ประจำวัน'!$B616,เตรียมส่วนผสม!N:N)+SUMIF(กวนไส้!$C:$C,'รับ-จ่าย ประจำวัน'!$B616,กวนไส้!N:N)+SUMIF(ผลิต1!$C:$C,'รับ-จ่าย ประจำวัน'!$B616,ผลิต1!N:N)+SUMIF(ผลิต2!$C:$C,'รับ-จ่าย ประจำวัน'!$B616,ผลิต2!N:N)+SUMIF(เส้นแต่งหน้าขนมเค้ก!$C:$C,'รับ-จ่าย ประจำวัน'!$B616,เส้นแต่งหน้าขนมเค้ก!N:N)+SUMIF(แพ็ค!$C:$C,'รับ-จ่าย ประจำวัน'!$B616,แพ็ค!N:N)+SUMIF(ธุรการ!$C:$C,'รับ-จ่าย ประจำวัน'!$B616,ธุรการ!N:N)+SUMIF(เส้นแต่งหน้าขนมปัง!$C:$C,'รับ-จ่าย ประจำวัน'!$B616,เส้นแต่งหน้าขนมปัง!N:N)+SUMIF('วางแผนBC,CJ'!$C:$C,'รับ-จ่าย ประจำวัน'!$B616,'วางแผนBC,CJ'!N:N)+SUMIF(RD!$C:$C,'รับ-จ่าย ประจำวัน'!$B616,RD!N:N)+SUMIF('FG,ออนไล,คัดแยก'!$C:$C,'รับ-จ่าย ประจำวัน'!$B616,'FG,ออนไล,คัดแยก'!N:N)</f>
        <v>0</v>
      </c>
      <c r="AV616" s="16">
        <f>SUMIF(เตรียมส่วนผสม!$C:$C,'รับ-จ่าย ประจำวัน'!$B616,เตรียมส่วนผสม!O:O)+SUMIF(กวนไส้!$C:$C,'รับ-จ่าย ประจำวัน'!$B616,กวนไส้!O:O)+SUMIF(ผลิต1!$C:$C,'รับ-จ่าย ประจำวัน'!$B616,ผลิต1!O:O)+SUMIF(ผลิต2!$C:$C,'รับ-จ่าย ประจำวัน'!$B616,ผลิต2!O:O)+SUMIF(เส้นแต่งหน้าขนมเค้ก!$C:$C,'รับ-จ่าย ประจำวัน'!$B616,เส้นแต่งหน้าขนมเค้ก!O:O)+SUMIF(แพ็ค!$C:$C,'รับ-จ่าย ประจำวัน'!$B616,แพ็ค!O:O)+SUMIF(ธุรการ!$C:$C,'รับ-จ่าย ประจำวัน'!$B616,ธุรการ!O:O)+SUMIF(เส้นแต่งหน้าขนมปัง!$C:$C,'รับ-จ่าย ประจำวัน'!$B616,เส้นแต่งหน้าขนมปัง!O:O)+SUMIF('วางแผนBC,CJ'!$C:$C,'รับ-จ่าย ประจำวัน'!$B616,'วางแผนBC,CJ'!O:O)+SUMIF(RD!$C:$C,'รับ-จ่าย ประจำวัน'!$B616,RD!O:O)+SUMIF('FG,ออนไล,คัดแยก'!$C:$C,'รับ-จ่าย ประจำวัน'!$B616,'FG,ออนไล,คัดแยก'!O:O)</f>
        <v>0</v>
      </c>
      <c r="AW616" s="16">
        <f>SUMIF(เตรียมส่วนผสม!$C:$C,'รับ-จ่าย ประจำวัน'!$B616,เตรียมส่วนผสม!P:P)+SUMIF(กวนไส้!$C:$C,'รับ-จ่าย ประจำวัน'!$B616,กวนไส้!P:P)+SUMIF(ผลิต1!$C:$C,'รับ-จ่าย ประจำวัน'!$B616,ผลิต1!P:P)+SUMIF(ผลิต2!$C:$C,'รับ-จ่าย ประจำวัน'!$B616,ผลิต2!P:P)+SUMIF(เส้นแต่งหน้าขนมเค้ก!$C:$C,'รับ-จ่าย ประจำวัน'!$B616,เส้นแต่งหน้าขนมเค้ก!P:P)+SUMIF(แพ็ค!$C:$C,'รับ-จ่าย ประจำวัน'!$B616,แพ็ค!P:P)+SUMIF(ธุรการ!$C:$C,'รับ-จ่าย ประจำวัน'!$B616,ธุรการ!P:P)+SUMIF(เส้นแต่งหน้าขนมปัง!$C:$C,'รับ-จ่าย ประจำวัน'!$B616,เส้นแต่งหน้าขนมปัง!P:P)+SUMIF('วางแผนBC,CJ'!$C:$C,'รับ-จ่าย ประจำวัน'!$B616,'วางแผนBC,CJ'!P:P)+SUMIF(RD!$C:$C,'รับ-จ่าย ประจำวัน'!$B616,RD!P:P)+SUMIF('FG,ออนไล,คัดแยก'!$C:$C,'รับ-จ่าย ประจำวัน'!$B616,'FG,ออนไล,คัดแยก'!P:P)</f>
        <v>0</v>
      </c>
      <c r="AX616" s="16">
        <f>SUMIF(เตรียมส่วนผสม!$C:$C,'รับ-จ่าย ประจำวัน'!$B616,เตรียมส่วนผสม!Q:Q)+SUMIF(กวนไส้!$C:$C,'รับ-จ่าย ประจำวัน'!$B616,กวนไส้!Q:Q)+SUMIF(ผลิต1!$C:$C,'รับ-จ่าย ประจำวัน'!$B616,ผลิต1!Q:Q)+SUMIF(ผลิต2!$C:$C,'รับ-จ่าย ประจำวัน'!$B616,ผลิต2!Q:Q)+SUMIF(เส้นแต่งหน้าขนมเค้ก!$C:$C,'รับ-จ่าย ประจำวัน'!$B616,เส้นแต่งหน้าขนมเค้ก!Q:Q)+SUMIF(แพ็ค!$C:$C,'รับ-จ่าย ประจำวัน'!$B616,แพ็ค!Q:Q)+SUMIF(ธุรการ!$C:$C,'รับ-จ่าย ประจำวัน'!$B616,ธุรการ!Q:Q)+SUMIF(เส้นแต่งหน้าขนมปัง!$C:$C,'รับ-จ่าย ประจำวัน'!$B616,เส้นแต่งหน้าขนมปัง!Q:Q)+SUMIF('วางแผนBC,CJ'!$C:$C,'รับ-จ่าย ประจำวัน'!$B616,'วางแผนBC,CJ'!Q:Q)+SUMIF(RD!$C:$C,'รับ-จ่าย ประจำวัน'!$B616,RD!Q:Q)+SUMIF('FG,ออนไล,คัดแยก'!$C:$C,'รับ-จ่าย ประจำวัน'!$B616,'FG,ออนไล,คัดแยก'!Q:Q)</f>
        <v>0</v>
      </c>
      <c r="AY616" s="16">
        <f>SUMIF(เตรียมส่วนผสม!$C:$C,'รับ-จ่าย ประจำวัน'!$B616,เตรียมส่วนผสม!R:R)+SUMIF(กวนไส้!$C:$C,'รับ-จ่าย ประจำวัน'!$B616,กวนไส้!R:R)+SUMIF(ผลิต1!$C:$C,'รับ-จ่าย ประจำวัน'!$B616,ผลิต1!R:R)+SUMIF(ผลิต2!$C:$C,'รับ-จ่าย ประจำวัน'!$B616,ผลิต2!R:R)+SUMIF(เส้นแต่งหน้าขนมเค้ก!$C:$C,'รับ-จ่าย ประจำวัน'!$B616,เส้นแต่งหน้าขนมเค้ก!R:R)+SUMIF(แพ็ค!$C:$C,'รับ-จ่าย ประจำวัน'!$B616,แพ็ค!R:R)+SUMIF(ธุรการ!$C:$C,'รับ-จ่าย ประจำวัน'!$B616,ธุรการ!R:R)+SUMIF(เส้นแต่งหน้าขนมปัง!$C:$C,'รับ-จ่าย ประจำวัน'!$B616,เส้นแต่งหน้าขนมปัง!R:R)+SUMIF('วางแผนBC,CJ'!$C:$C,'รับ-จ่าย ประจำวัน'!$B616,'วางแผนBC,CJ'!R:R)+SUMIF(RD!$C:$C,'รับ-จ่าย ประจำวัน'!$B616,RD!R:R)+SUMIF('FG,ออนไล,คัดแยก'!$C:$C,'รับ-จ่าย ประจำวัน'!$B616,'FG,ออนไล,คัดแยก'!R:R)</f>
        <v>0</v>
      </c>
      <c r="AZ616" s="16">
        <f>SUMIF(เตรียมส่วนผสม!$C:$C,'รับ-จ่าย ประจำวัน'!$B616,เตรียมส่วนผสม!S:S)+SUMIF(กวนไส้!$C:$C,'รับ-จ่าย ประจำวัน'!$B616,กวนไส้!S:S)+SUMIF(ผลิต1!$C:$C,'รับ-จ่าย ประจำวัน'!$B616,ผลิต1!S:S)+SUMIF(ผลิต2!$C:$C,'รับ-จ่าย ประจำวัน'!$B616,ผลิต2!S:S)+SUMIF(เส้นแต่งหน้าขนมเค้ก!$C:$C,'รับ-จ่าย ประจำวัน'!$B616,เส้นแต่งหน้าขนมเค้ก!S:S)+SUMIF(แพ็ค!$C:$C,'รับ-จ่าย ประจำวัน'!$B616,แพ็ค!S:S)+SUMIF(ธุรการ!$C:$C,'รับ-จ่าย ประจำวัน'!$B616,ธุรการ!S:S)+SUMIF(เส้นแต่งหน้าขนมปัง!$C:$C,'รับ-จ่าย ประจำวัน'!$B616,เส้นแต่งหน้าขนมปัง!S:S)+SUMIF('วางแผนBC,CJ'!$C:$C,'รับ-จ่าย ประจำวัน'!$B616,'วางแผนBC,CJ'!S:S)+SUMIF(RD!$C:$C,'รับ-จ่าย ประจำวัน'!$B616,RD!S:S)+SUMIF('FG,ออนไล,คัดแยก'!$C:$C,'รับ-จ่าย ประจำวัน'!$B616,'FG,ออนไล,คัดแยก'!S:S)</f>
        <v>0</v>
      </c>
      <c r="BA616" s="16">
        <f>SUMIF(เตรียมส่วนผสม!$C:$C,'รับ-จ่าย ประจำวัน'!$B616,เตรียมส่วนผสม!T:T)+SUMIF(กวนไส้!$C:$C,'รับ-จ่าย ประจำวัน'!$B616,กวนไส้!T:T)+SUMIF(ผลิต1!$C:$C,'รับ-จ่าย ประจำวัน'!$B616,ผลิต1!T:T)+SUMIF(ผลิต2!$C:$C,'รับ-จ่าย ประจำวัน'!$B616,ผลิต2!T:T)+SUMIF(เส้นแต่งหน้าขนมเค้ก!$C:$C,'รับ-จ่าย ประจำวัน'!$B616,เส้นแต่งหน้าขนมเค้ก!T:T)+SUMIF(แพ็ค!$C:$C,'รับ-จ่าย ประจำวัน'!$B616,แพ็ค!T:T)+SUMIF(ธุรการ!$C:$C,'รับ-จ่าย ประจำวัน'!$B616,ธุรการ!T:T)+SUMIF(เส้นแต่งหน้าขนมปัง!$C:$C,'รับ-จ่าย ประจำวัน'!$B616,เส้นแต่งหน้าขนมปัง!T:T)+SUMIF('วางแผนBC,CJ'!$C:$C,'รับ-จ่าย ประจำวัน'!$B616,'วางแผนBC,CJ'!T:T)+SUMIF(RD!$C:$C,'รับ-จ่าย ประจำวัน'!$B616,RD!T:T)+SUMIF('FG,ออนไล,คัดแยก'!$C:$C,'รับ-จ่าย ประจำวัน'!$B616,'FG,ออนไล,คัดแยก'!T:T)</f>
        <v>0</v>
      </c>
      <c r="BB616" s="16">
        <f>SUMIF(เตรียมส่วนผสม!$C:$C,'รับ-จ่าย ประจำวัน'!$B616,เตรียมส่วนผสม!U:U)+SUMIF(กวนไส้!$C:$C,'รับ-จ่าย ประจำวัน'!$B616,กวนไส้!U:U)+SUMIF(ผลิต1!$C:$C,'รับ-จ่าย ประจำวัน'!$B616,ผลิต1!U:U)+SUMIF(ผลิต2!$C:$C,'รับ-จ่าย ประจำวัน'!$B616,ผลิต2!U:U)+SUMIF(เส้นแต่งหน้าขนมเค้ก!$C:$C,'รับ-จ่าย ประจำวัน'!$B616,เส้นแต่งหน้าขนมเค้ก!U:U)+SUMIF(แพ็ค!$C:$C,'รับ-จ่าย ประจำวัน'!$B616,แพ็ค!U:U)+SUMIF(ธุรการ!$C:$C,'รับ-จ่าย ประจำวัน'!$B616,ธุรการ!U:U)+SUMIF(เส้นแต่งหน้าขนมปัง!$C:$C,'รับ-จ่าย ประจำวัน'!$B616,เส้นแต่งหน้าขนมปัง!U:U)+SUMIF('วางแผนBC,CJ'!$C:$C,'รับ-จ่าย ประจำวัน'!$B616,'วางแผนBC,CJ'!U:U)+SUMIF(RD!$C:$C,'รับ-จ่าย ประจำวัน'!$B616,RD!U:U)+SUMIF('FG,ออนไล,คัดแยก'!$C:$C,'รับ-จ่าย ประจำวัน'!$B616,'FG,ออนไล,คัดแยก'!U:U)</f>
        <v>0</v>
      </c>
      <c r="BC616" s="16">
        <f>SUMIF(เตรียมส่วนผสม!$C:$C,'รับ-จ่าย ประจำวัน'!$B616,เตรียมส่วนผสม!V:V)+SUMIF(กวนไส้!$C:$C,'รับ-จ่าย ประจำวัน'!$B616,กวนไส้!V:V)+SUMIF(ผลิต1!$C:$C,'รับ-จ่าย ประจำวัน'!$B616,ผลิต1!V:V)+SUMIF(ผลิต2!$C:$C,'รับ-จ่าย ประจำวัน'!$B616,ผลิต2!V:V)+SUMIF(เส้นแต่งหน้าขนมเค้ก!$C:$C,'รับ-จ่าย ประจำวัน'!$B616,เส้นแต่งหน้าขนมเค้ก!V:V)+SUMIF(แพ็ค!$C:$C,'รับ-จ่าย ประจำวัน'!$B616,แพ็ค!V:V)+SUMIF(ธุรการ!$C:$C,'รับ-จ่าย ประจำวัน'!$B616,ธุรการ!V:V)+SUMIF(เส้นแต่งหน้าขนมปัง!$C:$C,'รับ-จ่าย ประจำวัน'!$B616,เส้นแต่งหน้าขนมปัง!V:V)+SUMIF('วางแผนBC,CJ'!$C:$C,'รับ-จ่าย ประจำวัน'!$B616,'วางแผนBC,CJ'!V:V)+SUMIF(RD!$C:$C,'รับ-จ่าย ประจำวัน'!$B616,RD!V:V)+SUMIF('FG,ออนไล,คัดแยก'!$C:$C,'รับ-จ่าย ประจำวัน'!$B616,'FG,ออนไล,คัดแยก'!V:V)</f>
        <v>0</v>
      </c>
      <c r="BD616" s="16">
        <f>SUMIF(เตรียมส่วนผสม!$C:$C,'รับ-จ่าย ประจำวัน'!$B616,เตรียมส่วนผสม!W:W)+SUMIF(กวนไส้!$C:$C,'รับ-จ่าย ประจำวัน'!$B616,กวนไส้!W:W)+SUMIF(ผลิต1!$C:$C,'รับ-จ่าย ประจำวัน'!$B616,ผลิต1!W:W)+SUMIF(ผลิต2!$C:$C,'รับ-จ่าย ประจำวัน'!$B616,ผลิต2!W:W)+SUMIF(เส้นแต่งหน้าขนมเค้ก!$C:$C,'รับ-จ่าย ประจำวัน'!$B616,เส้นแต่งหน้าขนมเค้ก!W:W)+SUMIF(แพ็ค!$C:$C,'รับ-จ่าย ประจำวัน'!$B616,แพ็ค!W:W)+SUMIF(ธุรการ!$C:$C,'รับ-จ่าย ประจำวัน'!$B616,ธุรการ!W:W)+SUMIF(เส้นแต่งหน้าขนมปัง!$C:$C,'รับ-จ่าย ประจำวัน'!$B616,เส้นแต่งหน้าขนมปัง!W:W)+SUMIF('วางแผนBC,CJ'!$C:$C,'รับ-จ่าย ประจำวัน'!$B616,'วางแผนBC,CJ'!W:W)+SUMIF(RD!$C:$C,'รับ-จ่าย ประจำวัน'!$B616,RD!W:W)+SUMIF('FG,ออนไล,คัดแยก'!$C:$C,'รับ-จ่าย ประจำวัน'!$B616,'FG,ออนไล,คัดแยก'!W:W)</f>
        <v>0</v>
      </c>
      <c r="BE616" s="16">
        <f>SUMIF(เตรียมส่วนผสม!$C:$C,'รับ-จ่าย ประจำวัน'!$B616,เตรียมส่วนผสม!X:X)+SUMIF(กวนไส้!$C:$C,'รับ-จ่าย ประจำวัน'!$B616,กวนไส้!X:X)+SUMIF(ผลิต1!$C:$C,'รับ-จ่าย ประจำวัน'!$B616,ผลิต1!X:X)+SUMIF(ผลิต2!$C:$C,'รับ-จ่าย ประจำวัน'!$B616,ผลิต2!X:X)+SUMIF(เส้นแต่งหน้าขนมเค้ก!$C:$C,'รับ-จ่าย ประจำวัน'!$B616,เส้นแต่งหน้าขนมเค้ก!X:X)+SUMIF(แพ็ค!$C:$C,'รับ-จ่าย ประจำวัน'!$B616,แพ็ค!X:X)+SUMIF(ธุรการ!$C:$C,'รับ-จ่าย ประจำวัน'!$B616,ธุรการ!X:X)+SUMIF(เส้นแต่งหน้าขนมปัง!$C:$C,'รับ-จ่าย ประจำวัน'!$B616,เส้นแต่งหน้าขนมปัง!X:X)+SUMIF('วางแผนBC,CJ'!$C:$C,'รับ-จ่าย ประจำวัน'!$B616,'วางแผนBC,CJ'!X:X)+SUMIF(RD!$C:$C,'รับ-จ่าย ประจำวัน'!$B616,RD!X:X)+SUMIF('FG,ออนไล,คัดแยก'!$C:$C,'รับ-จ่าย ประจำวัน'!$B616,'FG,ออนไล,คัดแยก'!X:X)</f>
        <v>0</v>
      </c>
      <c r="BF616" s="16">
        <f>SUMIF(เตรียมส่วนผสม!$C:$C,'รับ-จ่าย ประจำวัน'!$B616,เตรียมส่วนผสม!Y:Y)+SUMIF(กวนไส้!$C:$C,'รับ-จ่าย ประจำวัน'!$B616,กวนไส้!Y:Y)+SUMIF(ผลิต1!$C:$C,'รับ-จ่าย ประจำวัน'!$B616,ผลิต1!Y:Y)+SUMIF(ผลิต2!$C:$C,'รับ-จ่าย ประจำวัน'!$B616,ผลิต2!Y:Y)+SUMIF(เส้นแต่งหน้าขนมเค้ก!$C:$C,'รับ-จ่าย ประจำวัน'!$B616,เส้นแต่งหน้าขนมเค้ก!Y:Y)+SUMIF(แพ็ค!$C:$C,'รับ-จ่าย ประจำวัน'!$B616,แพ็ค!Y:Y)+SUMIF(ธุรการ!$C:$C,'รับ-จ่าย ประจำวัน'!$B616,ธุรการ!Y:Y)+SUMIF(เส้นแต่งหน้าขนมปัง!$C:$C,'รับ-จ่าย ประจำวัน'!$B616,เส้นแต่งหน้าขนมปัง!Y:Y)+SUMIF('วางแผนBC,CJ'!$C:$C,'รับ-จ่าย ประจำวัน'!$B616,'วางแผนBC,CJ'!Y:Y)+SUMIF(RD!$C:$C,'รับ-จ่าย ประจำวัน'!$B616,RD!Y:Y)+SUMIF('FG,ออนไล,คัดแยก'!$C:$C,'รับ-จ่าย ประจำวัน'!$B616,'FG,ออนไล,คัดแยก'!Y:Y)</f>
        <v>0</v>
      </c>
      <c r="BG616" s="16">
        <f>SUMIF(เตรียมส่วนผสม!$C:$C,'รับ-จ่าย ประจำวัน'!$B616,เตรียมส่วนผสม!Z:Z)+SUMIF(กวนไส้!$C:$C,'รับ-จ่าย ประจำวัน'!$B616,กวนไส้!Z:Z)+SUMIF(ผลิต1!$C:$C,'รับ-จ่าย ประจำวัน'!$B616,ผลิต1!Z:Z)+SUMIF(ผลิต2!$C:$C,'รับ-จ่าย ประจำวัน'!$B616,ผลิต2!Z:Z)+SUMIF(เส้นแต่งหน้าขนมเค้ก!$C:$C,'รับ-จ่าย ประจำวัน'!$B616,เส้นแต่งหน้าขนมเค้ก!Z:Z)+SUMIF(แพ็ค!$C:$C,'รับ-จ่าย ประจำวัน'!$B616,แพ็ค!Z:Z)+SUMIF(ธุรการ!$C:$C,'รับ-จ่าย ประจำวัน'!$B616,ธุรการ!Z:Z)+SUMIF(เส้นแต่งหน้าขนมปัง!$C:$C,'รับ-จ่าย ประจำวัน'!$B616,เส้นแต่งหน้าขนมปัง!Z:Z)+SUMIF('วางแผนBC,CJ'!$C:$C,'รับ-จ่าย ประจำวัน'!$B616,'วางแผนBC,CJ'!Z:Z)+SUMIF(RD!$C:$C,'รับ-จ่าย ประจำวัน'!$B616,RD!Z:Z)+SUMIF('FG,ออนไล,คัดแยก'!$C:$C,'รับ-จ่าย ประจำวัน'!$B616,'FG,ออนไล,คัดแยก'!Z:Z)</f>
        <v>0</v>
      </c>
      <c r="BH616" s="16">
        <f>SUMIF(เตรียมส่วนผสม!$C:$C,'รับ-จ่าย ประจำวัน'!$B616,เตรียมส่วนผสม!AA:AA)+SUMIF(กวนไส้!$C:$C,'รับ-จ่าย ประจำวัน'!$B616,กวนไส้!AA:AA)+SUMIF(ผลิต1!$C:$C,'รับ-จ่าย ประจำวัน'!$B616,ผลิต1!AA:AA)+SUMIF(ผลิต2!$C:$C,'รับ-จ่าย ประจำวัน'!$B616,ผลิต2!AA:AA)+SUMIF(เส้นแต่งหน้าขนมเค้ก!$C:$C,'รับ-จ่าย ประจำวัน'!$B616,เส้นแต่งหน้าขนมเค้ก!AA:AA)+SUMIF(แพ็ค!$C:$C,'รับ-จ่าย ประจำวัน'!$B616,แพ็ค!AA:AA)+SUMIF(ธุรการ!$C:$C,'รับ-จ่าย ประจำวัน'!$B616,ธุรการ!AA:AA)+SUMIF(เส้นแต่งหน้าขนมปัง!$C:$C,'รับ-จ่าย ประจำวัน'!$B616,เส้นแต่งหน้าขนมปัง!AA:AA)+SUMIF('วางแผนBC,CJ'!$C:$C,'รับ-จ่าย ประจำวัน'!$B616,'วางแผนBC,CJ'!AA:AA)+SUMIF(RD!$C:$C,'รับ-จ่าย ประจำวัน'!$B616,RD!AA:AA)+SUMIF('FG,ออนไล,คัดแยก'!$C:$C,'รับ-จ่าย ประจำวัน'!$B616,'FG,ออนไล,คัดแยก'!AA:AA)</f>
        <v>0</v>
      </c>
      <c r="BI616" s="16">
        <f>SUMIF(เตรียมส่วนผสม!$C:$C,'รับ-จ่าย ประจำวัน'!$B616,เตรียมส่วนผสม!AB:AB)+SUMIF(กวนไส้!$C:$C,'รับ-จ่าย ประจำวัน'!$B616,กวนไส้!AB:AB)+SUMIF(ผลิต1!$C:$C,'รับ-จ่าย ประจำวัน'!$B616,ผลิต1!AB:AB)+SUMIF(ผลิต2!$C:$C,'รับ-จ่าย ประจำวัน'!$B616,ผลิต2!AB:AB)+SUMIF(เส้นแต่งหน้าขนมเค้ก!$C:$C,'รับ-จ่าย ประจำวัน'!$B616,เส้นแต่งหน้าขนมเค้ก!AB:AB)+SUMIF(แพ็ค!$C:$C,'รับ-จ่าย ประจำวัน'!$B616,แพ็ค!AB:AB)+SUMIF(ธุรการ!$C:$C,'รับ-จ่าย ประจำวัน'!$B616,ธุรการ!AB:AB)+SUMIF(เส้นแต่งหน้าขนมปัง!$C:$C,'รับ-จ่าย ประจำวัน'!$B616,เส้นแต่งหน้าขนมปัง!AB:AB)+SUMIF('วางแผนBC,CJ'!$C:$C,'รับ-จ่าย ประจำวัน'!$B616,'วางแผนBC,CJ'!AB:AB)+SUMIF(RD!$C:$C,'รับ-จ่าย ประจำวัน'!$B616,RD!AB:AB)+SUMIF('FG,ออนไล,คัดแยก'!$C:$C,'รับ-จ่าย ประจำวัน'!$B616,'FG,ออนไล,คัดแยก'!AB:AB)</f>
        <v>0</v>
      </c>
      <c r="BJ616" s="16">
        <f>SUMIF(เตรียมส่วนผสม!$C:$C,'รับ-จ่าย ประจำวัน'!$B616,เตรียมส่วนผสม!AC:AC)+SUMIF(กวนไส้!$C:$C,'รับ-จ่าย ประจำวัน'!$B616,กวนไส้!AC:AC)+SUMIF(ผลิต1!$C:$C,'รับ-จ่าย ประจำวัน'!$B616,ผลิต1!AC:AC)+SUMIF(ผลิต2!$C:$C,'รับ-จ่าย ประจำวัน'!$B616,ผลิต2!AC:AC)+SUMIF(เส้นแต่งหน้าขนมเค้ก!$C:$C,'รับ-จ่าย ประจำวัน'!$B616,เส้นแต่งหน้าขนมเค้ก!AC:AC)+SUMIF(แพ็ค!$C:$C,'รับ-จ่าย ประจำวัน'!$B616,แพ็ค!AC:AC)+SUMIF(ธุรการ!$C:$C,'รับ-จ่าย ประจำวัน'!$B616,ธุรการ!AC:AC)+SUMIF(เส้นแต่งหน้าขนมปัง!$C:$C,'รับ-จ่าย ประจำวัน'!$B616,เส้นแต่งหน้าขนมปัง!AC:AC)+SUMIF('วางแผนBC,CJ'!$C:$C,'รับ-จ่าย ประจำวัน'!$B616,'วางแผนBC,CJ'!AC:AC)+SUMIF(RD!$C:$C,'รับ-จ่าย ประจำวัน'!$B616,RD!AC:AC)+SUMIF('FG,ออนไล,คัดแยก'!$C:$C,'รับ-จ่าย ประจำวัน'!$B616,'FG,ออนไล,คัดแยก'!AC:AC)</f>
        <v>0</v>
      </c>
      <c r="BK616" s="16">
        <f>SUMIF(เตรียมส่วนผสม!$C:$C,'รับ-จ่าย ประจำวัน'!$B616,เตรียมส่วนผสม!AD:AD)+SUMIF(กวนไส้!$C:$C,'รับ-จ่าย ประจำวัน'!$B616,กวนไส้!AD:AD)+SUMIF(ผลิต1!$C:$C,'รับ-จ่าย ประจำวัน'!$B616,ผลิต1!AD:AD)+SUMIF(ผลิต2!$C:$C,'รับ-จ่าย ประจำวัน'!$B616,ผลิต2!AD:AD)+SUMIF(เส้นแต่งหน้าขนมเค้ก!$C:$C,'รับ-จ่าย ประจำวัน'!$B616,เส้นแต่งหน้าขนมเค้ก!AD:AD)+SUMIF(แพ็ค!$C:$C,'รับ-จ่าย ประจำวัน'!$B616,แพ็ค!AD:AD)+SUMIF(ธุรการ!$C:$C,'รับ-จ่าย ประจำวัน'!$B616,ธุรการ!AD:AD)+SUMIF(เส้นแต่งหน้าขนมปัง!$C:$C,'รับ-จ่าย ประจำวัน'!$B616,เส้นแต่งหน้าขนมปัง!AD:AD)+SUMIF('วางแผนBC,CJ'!$C:$C,'รับ-จ่าย ประจำวัน'!$B616,'วางแผนBC,CJ'!AD:AD)+SUMIF(RD!$C:$C,'รับ-จ่าย ประจำวัน'!$B616,RD!AD:AD)+SUMIF('FG,ออนไล,คัดแยก'!$C:$C,'รับ-จ่าย ประจำวัน'!$B616,'FG,ออนไล,คัดแยก'!AD:AD)</f>
        <v>0</v>
      </c>
      <c r="BL616" s="16">
        <f>SUMIF(เตรียมส่วนผสม!$C:$C,'รับ-จ่าย ประจำวัน'!$B616,เตรียมส่วนผสม!AE:AE)+SUMIF(กวนไส้!$C:$C,'รับ-จ่าย ประจำวัน'!$B616,กวนไส้!AE:AE)+SUMIF(ผลิต1!$C:$C,'รับ-จ่าย ประจำวัน'!$B616,ผลิต1!AE:AE)+SUMIF(ผลิต2!$C:$C,'รับ-จ่าย ประจำวัน'!$B616,ผลิต2!AE:AE)+SUMIF(เส้นแต่งหน้าขนมเค้ก!$C:$C,'รับ-จ่าย ประจำวัน'!$B616,เส้นแต่งหน้าขนมเค้ก!AE:AE)+SUMIF(แพ็ค!$C:$C,'รับ-จ่าย ประจำวัน'!$B616,แพ็ค!AE:AE)+SUMIF(ธุรการ!$C:$C,'รับ-จ่าย ประจำวัน'!$B616,ธุรการ!AE:AE)+SUMIF(เส้นแต่งหน้าขนมปัง!$C:$C,'รับ-จ่าย ประจำวัน'!$B616,เส้นแต่งหน้าขนมปัง!AE:AE)+SUMIF('วางแผนBC,CJ'!$C:$C,'รับ-จ่าย ประจำวัน'!$B616,'วางแผนBC,CJ'!AE:AE)+SUMIF(RD!$C:$C,'รับ-จ่าย ประจำวัน'!$B616,RD!AE:AE)+SUMIF('FG,ออนไล,คัดแยก'!$C:$C,'รับ-จ่าย ประจำวัน'!$B616,'FG,ออนไล,คัดแยก'!AE:AE)</f>
        <v>0</v>
      </c>
      <c r="BM616" s="16">
        <f>SUMIF(เตรียมส่วนผสม!$C:$C,'รับ-จ่าย ประจำวัน'!$B616,เตรียมส่วนผสม!AF:AF)+SUMIF(กวนไส้!$C:$C,'รับ-จ่าย ประจำวัน'!$B616,กวนไส้!AF:AF)+SUMIF(ผลิต1!$C:$C,'รับ-จ่าย ประจำวัน'!$B616,ผลิต1!AF:AF)+SUMIF(ผลิต2!$C:$C,'รับ-จ่าย ประจำวัน'!$B616,ผลิต2!AF:AF)+SUMIF(เส้นแต่งหน้าขนมเค้ก!$C:$C,'รับ-จ่าย ประจำวัน'!$B616,เส้นแต่งหน้าขนมเค้ก!AF:AF)+SUMIF(แพ็ค!$C:$C,'รับ-จ่าย ประจำวัน'!$B616,แพ็ค!AF:AF)+SUMIF(ธุรการ!$C:$C,'รับ-จ่าย ประจำวัน'!$B616,ธุรการ!AF:AF)+SUMIF(เส้นแต่งหน้าขนมปัง!$C:$C,'รับ-จ่าย ประจำวัน'!$B616,เส้นแต่งหน้าขนมปัง!AF:AF)+SUMIF('วางแผนBC,CJ'!$C:$C,'รับ-จ่าย ประจำวัน'!$B616,'วางแผนBC,CJ'!AF:AF)+SUMIF(RD!$C:$C,'รับ-จ่าย ประจำวัน'!$B616,RD!AF:AF)+SUMIF('FG,ออนไล,คัดแยก'!$C:$C,'รับ-จ่าย ประจำวัน'!$B616,'FG,ออนไล,คัดแยก'!AF:AF)</f>
        <v>0</v>
      </c>
      <c r="BN616" s="16">
        <f>SUMIF(เตรียมส่วนผสม!$C:$C,'รับ-จ่าย ประจำวัน'!$B616,เตรียมส่วนผสม!AG:AG)+SUMIF(กวนไส้!$C:$C,'รับ-จ่าย ประจำวัน'!$B616,กวนไส้!AG:AG)+SUMIF(ผลิต1!$C:$C,'รับ-จ่าย ประจำวัน'!$B616,ผลิต1!AG:AG)+SUMIF(ผลิต2!$C:$C,'รับ-จ่าย ประจำวัน'!$B616,ผลิต2!AG:AG)+SUMIF(เส้นแต่งหน้าขนมเค้ก!$C:$C,'รับ-จ่าย ประจำวัน'!$B616,เส้นแต่งหน้าขนมเค้ก!AG:AG)+SUMIF(แพ็ค!$C:$C,'รับ-จ่าย ประจำวัน'!$B616,แพ็ค!AG:AG)+SUMIF(ธุรการ!$C:$C,'รับ-จ่าย ประจำวัน'!$B616,ธุรการ!AG:AG)+SUMIF(เส้นแต่งหน้าขนมปัง!$C:$C,'รับ-จ่าย ประจำวัน'!$B616,เส้นแต่งหน้าขนมปัง!AG:AG)+SUMIF('วางแผนBC,CJ'!$C:$C,'รับ-จ่าย ประจำวัน'!$B616,'วางแผนBC,CJ'!AG:AG)+SUMIF(RD!$C:$C,'รับ-จ่าย ประจำวัน'!$B616,RD!AG:AG)+SUMIF('FG,ออนไล,คัดแยก'!$C:$C,'รับ-จ่าย ประจำวัน'!$B616,'FG,ออนไล,คัดแยก'!AG:AG)</f>
        <v>0</v>
      </c>
      <c r="BO616" s="16">
        <f>SUMIF(เตรียมส่วนผสม!$C:$C,'รับ-จ่าย ประจำวัน'!$B616,เตรียมส่วนผสม!AH:AH)+SUMIF(กวนไส้!$C:$C,'รับ-จ่าย ประจำวัน'!$B616,กวนไส้!AH:AH)+SUMIF(ผลิต1!$C:$C,'รับ-จ่าย ประจำวัน'!$B616,ผลิต1!AH:AH)+SUMIF(ผลิต2!$C:$C,'รับ-จ่าย ประจำวัน'!$B616,ผลิต2!AH:AH)+SUMIF(เส้นแต่งหน้าขนมเค้ก!$C:$C,'รับ-จ่าย ประจำวัน'!$B616,เส้นแต่งหน้าขนมเค้ก!AH:AH)+SUMIF(แพ็ค!$C:$C,'รับ-จ่าย ประจำวัน'!$B616,แพ็ค!AH:AH)+SUMIF(ธุรการ!$C:$C,'รับ-จ่าย ประจำวัน'!$B616,ธุรการ!AH:AH)+SUMIF(เส้นแต่งหน้าขนมปัง!$C:$C,'รับ-จ่าย ประจำวัน'!$B616,เส้นแต่งหน้าขนมปัง!AH:AH)+SUMIF('วางแผนBC,CJ'!$C:$C,'รับ-จ่าย ประจำวัน'!$B616,'วางแผนBC,CJ'!AH:AH)+SUMIF(RD!$C:$C,'รับ-จ่าย ประจำวัน'!$B616,RD!AH:AH)+SUMIF('FG,ออนไล,คัดแยก'!$C:$C,'รับ-จ่าย ประจำวัน'!$B616,'FG,ออนไล,คัดแยก'!AH:AH)</f>
        <v>0</v>
      </c>
      <c r="BP616" s="16">
        <f>SUMIF(เตรียมส่วนผสม!$C:$C,'รับ-จ่าย ประจำวัน'!$B616,เตรียมส่วนผสม!AI:AI)+SUMIF(กวนไส้!$C:$C,'รับ-จ่าย ประจำวัน'!$B616,กวนไส้!AI:AI)+SUMIF(ผลิต1!$C:$C,'รับ-จ่าย ประจำวัน'!$B616,ผลิต1!AI:AI)+SUMIF(ผลิต2!$C:$C,'รับ-จ่าย ประจำวัน'!$B616,ผลิต2!AI:AI)+SUMIF(เส้นแต่งหน้าขนมเค้ก!$C:$C,'รับ-จ่าย ประจำวัน'!$B616,เส้นแต่งหน้าขนมเค้ก!AI:AI)+SUMIF(แพ็ค!$C:$C,'รับ-จ่าย ประจำวัน'!$B616,แพ็ค!AI:AI)+SUMIF(ธุรการ!$C:$C,'รับ-จ่าย ประจำวัน'!$B616,ธุรการ!AI:AI)+SUMIF(เส้นแต่งหน้าขนมปัง!$C:$C,'รับ-จ่าย ประจำวัน'!$B616,เส้นแต่งหน้าขนมปัง!AI:AI)+SUMIF('วางแผนBC,CJ'!$C:$C,'รับ-จ่าย ประจำวัน'!$B616,'วางแผนBC,CJ'!AI:AI)+SUMIF(RD!$C:$C,'รับ-จ่าย ประจำวัน'!$B616,RD!AI:AI)+SUMIF('FG,ออนไล,คัดแยก'!$C:$C,'รับ-จ่าย ประจำวัน'!$B616,'FG,ออนไล,คัดแยก'!AI:AI)</f>
        <v>0</v>
      </c>
      <c r="BQ616" s="16">
        <f>SUMIF(เตรียมส่วนผสม!$C:$C,'รับ-จ่าย ประจำวัน'!$B616,เตรียมส่วนผสม!AJ:AJ)+SUMIF(กวนไส้!$C:$C,'รับ-จ่าย ประจำวัน'!$B616,กวนไส้!AJ:AJ)+SUMIF(ผลิต1!$C:$C,'รับ-จ่าย ประจำวัน'!$B616,ผลิต1!AJ:AJ)+SUMIF(ผลิต2!$C:$C,'รับ-จ่าย ประจำวัน'!$B616,ผลิต2!AJ:AJ)+SUMIF(เส้นแต่งหน้าขนมเค้ก!$C:$C,'รับ-จ่าย ประจำวัน'!$B616,เส้นแต่งหน้าขนมเค้ก!AJ:AJ)+SUMIF(แพ็ค!$C:$C,'รับ-จ่าย ประจำวัน'!$B616,แพ็ค!AJ:AJ)+SUMIF(ธุรการ!$C:$C,'รับ-จ่าย ประจำวัน'!$B616,ธุรการ!AJ:AJ)+SUMIF(เส้นแต่งหน้าขนมปัง!$C:$C,'รับ-จ่าย ประจำวัน'!$B616,เส้นแต่งหน้าขนมปัง!AJ:AJ)+SUMIF('วางแผนBC,CJ'!$C:$C,'รับ-จ่าย ประจำวัน'!$B616,'วางแผนBC,CJ'!AJ:AJ)+SUMIF(RD!$C:$C,'รับ-จ่าย ประจำวัน'!$B616,RD!AJ:AJ)+SUMIF('FG,ออนไล,คัดแยก'!$C:$C,'รับ-จ่าย ประจำวัน'!$B616,'FG,ออนไล,คัดแยก'!AJ:AJ)</f>
        <v>0</v>
      </c>
      <c r="BR616" s="16">
        <f>SUMIF(เตรียมส่วนผสม!$C:$C,'รับ-จ่าย ประจำวัน'!$B616,เตรียมส่วนผสม!AK:AK)+SUMIF(กวนไส้!$C:$C,'รับ-จ่าย ประจำวัน'!$B616,กวนไส้!AK:AK)+SUMIF(ผลิต1!$C:$C,'รับ-จ่าย ประจำวัน'!$B616,ผลิต1!AK:AK)+SUMIF(ผลิต2!$C:$C,'รับ-จ่าย ประจำวัน'!$B616,ผลิต2!AK:AK)+SUMIF(เส้นแต่งหน้าขนมเค้ก!$C:$C,'รับ-จ่าย ประจำวัน'!$B616,เส้นแต่งหน้าขนมเค้ก!AK:AK)+SUMIF(แพ็ค!$C:$C,'รับ-จ่าย ประจำวัน'!$B616,แพ็ค!AK:AK)+SUMIF(ธุรการ!$C:$C,'รับ-จ่าย ประจำวัน'!$B616,ธุรการ!AK:AK)+SUMIF(เส้นแต่งหน้าขนมปัง!$C:$C,'รับ-จ่าย ประจำวัน'!$B616,เส้นแต่งหน้าขนมปัง!AK:AK)+SUMIF('วางแผนBC,CJ'!$C:$C,'รับ-จ่าย ประจำวัน'!$B616,'วางแผนBC,CJ'!AK:AK)+SUMIF(RD!$C:$C,'รับ-จ่าย ประจำวัน'!$B616,RD!AK:AK)+SUMIF('FG,ออนไล,คัดแยก'!$C:$C,'รับ-จ่าย ประจำวัน'!$B616,'FG,ออนไล,คัดแยก'!AK:AK)</f>
        <v>0</v>
      </c>
      <c r="BS616" s="16">
        <f>SUMIF(เตรียมส่วนผสม!$C:$C,'รับ-จ่าย ประจำวัน'!$B616,เตรียมส่วนผสม!AL:AL)+SUMIF(กวนไส้!$C:$C,'รับ-จ่าย ประจำวัน'!$B616,กวนไส้!AL:AL)+SUMIF(ผลิต1!$C:$C,'รับ-จ่าย ประจำวัน'!$B616,ผลิต1!AL:AL)+SUMIF(ผลิต2!$C:$C,'รับ-จ่าย ประจำวัน'!$B616,ผลิต2!AL:AL)+SUMIF(เส้นแต่งหน้าขนมเค้ก!$C:$C,'รับ-จ่าย ประจำวัน'!$B616,เส้นแต่งหน้าขนมเค้ก!AL:AL)+SUMIF(แพ็ค!$C:$C,'รับ-จ่าย ประจำวัน'!$B616,แพ็ค!AL:AL)+SUMIF(ธุรการ!$C:$C,'รับ-จ่าย ประจำวัน'!$B616,ธุรการ!AL:AL)+SUMIF(เส้นแต่งหน้าขนมปัง!$C:$C,'รับ-จ่าย ประจำวัน'!$B616,เส้นแต่งหน้าขนมปัง!AL:AL)+SUMIF('วางแผนBC,CJ'!$C:$C,'รับ-จ่าย ประจำวัน'!$B616,'วางแผนBC,CJ'!AL:AL)+SUMIF(RD!$C:$C,'รับ-จ่าย ประจำวัน'!$B616,RD!AL:AL)+SUMIF('FG,ออนไล,คัดแยก'!$C:$C,'รับ-จ่าย ประจำวัน'!$B616,'FG,ออนไล,คัดแยก'!AL:AL)</f>
        <v>0</v>
      </c>
      <c r="BT616" s="18">
        <f t="shared" si="136"/>
        <v>0</v>
      </c>
      <c r="BU616" s="116"/>
      <c r="BV616" s="146">
        <f t="shared" si="137"/>
        <v>100110</v>
      </c>
      <c r="BW616" s="184">
        <v>30</v>
      </c>
      <c r="BX616" s="172">
        <f t="shared" si="124"/>
        <v>0</v>
      </c>
      <c r="BY616" s="188" t="e">
        <f t="shared" si="122"/>
        <v>#DIV/0!</v>
      </c>
      <c r="BZ616" s="180" t="e">
        <f t="shared" ca="1" si="128"/>
        <v>#DIV/0!</v>
      </c>
      <c r="CA616" s="93"/>
      <c r="CB616" s="93"/>
      <c r="CC616" s="93"/>
      <c r="CD616" s="93"/>
      <c r="CE616" s="93"/>
      <c r="CF616" s="93"/>
      <c r="CG616" s="93"/>
      <c r="CH616" s="93"/>
      <c r="CI616" s="93"/>
      <c r="CJ616" s="97"/>
      <c r="CK616" s="9">
        <f t="shared" si="123"/>
        <v>100110</v>
      </c>
    </row>
    <row r="617" spans="1:89" hidden="1" x14ac:dyDescent="0.5">
      <c r="A617" s="149"/>
      <c r="B617" s="34">
        <v>1023601004</v>
      </c>
      <c r="C617" s="33" t="s">
        <v>1999</v>
      </c>
      <c r="D617" s="141" t="s">
        <v>91</v>
      </c>
      <c r="E617" s="25"/>
      <c r="F617" s="132"/>
      <c r="G617" s="25"/>
      <c r="H617" s="12">
        <v>100032</v>
      </c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11"/>
      <c r="AF617" s="11"/>
      <c r="AG617" s="11"/>
      <c r="AH617" s="11"/>
      <c r="AI617" s="25"/>
      <c r="AJ617" s="25"/>
      <c r="AK617" s="25"/>
      <c r="AL617" s="25"/>
      <c r="AM617" s="25"/>
      <c r="AN617" s="15">
        <f t="shared" si="135"/>
        <v>0</v>
      </c>
      <c r="AO617" s="16">
        <f>SUMIF(เตรียมส่วนผสม!$C:$C,'รับ-จ่าย ประจำวัน'!$B617,เตรียมส่วนผสม!H:H)+SUMIF(กวนไส้!$C:$C,'รับ-จ่าย ประจำวัน'!$B617,กวนไส้!H:H)+SUMIF(ผลิต1!$C:$C,'รับ-จ่าย ประจำวัน'!$B617,ผลิต1!H:H)+SUMIF(ผลิต2!$C:$C,'รับ-จ่าย ประจำวัน'!$B617,ผลิต2!H:H)+SUMIF(เส้นแต่งหน้าขนมเค้ก!$C:$C,'รับ-จ่าย ประจำวัน'!$B617,เส้นแต่งหน้าขนมเค้ก!H:H)+SUMIF(แพ็ค!$C:$C,'รับ-จ่าย ประจำวัน'!$B617,แพ็ค!H:H)+SUMIF(ธุรการ!$C:$C,'รับ-จ่าย ประจำวัน'!$B617,ธุรการ!H:H)+SUMIF(เส้นแต่งหน้าขนมปัง!$C:$C,'รับ-จ่าย ประจำวัน'!$B617,เส้นแต่งหน้าขนมปัง!H:H)+SUMIF('วางแผนBC,CJ'!$C:$C,'รับ-จ่าย ประจำวัน'!$B617,'วางแผนBC,CJ'!H:H)+SUMIF(RD!$C:$C,'รับ-จ่าย ประจำวัน'!$B617,RD!H:H)+SUMIF('FG,ออนไล,คัดแยก'!$C:$C,'รับ-จ่าย ประจำวัน'!$B617,'FG,ออนไล,คัดแยก'!H:H)</f>
        <v>0</v>
      </c>
      <c r="AP617" s="16">
        <f>SUMIF(เตรียมส่วนผสม!$C:$C,'รับ-จ่าย ประจำวัน'!$B617,เตรียมส่วนผสม!I:I)+SUMIF(กวนไส้!$C:$C,'รับ-จ่าย ประจำวัน'!$B617,กวนไส้!I:I)+SUMIF(ผลิต1!$C:$C,'รับ-จ่าย ประจำวัน'!$B617,ผลิต1!I:I)+SUMIF(ผลิต2!$C:$C,'รับ-จ่าย ประจำวัน'!$B617,ผลิต2!I:I)+SUMIF(เส้นแต่งหน้าขนมเค้ก!$C:$C,'รับ-จ่าย ประจำวัน'!$B617,เส้นแต่งหน้าขนมเค้ก!I:I)+SUMIF(แพ็ค!$C:$C,'รับ-จ่าย ประจำวัน'!$B617,แพ็ค!I:I)+SUMIF(ธุรการ!$C:$C,'รับ-จ่าย ประจำวัน'!$B617,ธุรการ!I:I)+SUMIF(เส้นแต่งหน้าขนมปัง!$C:$C,'รับ-จ่าย ประจำวัน'!$B617,เส้นแต่งหน้าขนมปัง!I:I)+SUMIF('วางแผนBC,CJ'!$C:$C,'รับ-จ่าย ประจำวัน'!$B617,'วางแผนBC,CJ'!I:I)+SUMIF(RD!$C:$C,'รับ-จ่าย ประจำวัน'!$B617,RD!I:I)+SUMIF('FG,ออนไล,คัดแยก'!$C:$C,'รับ-จ่าย ประจำวัน'!$B617,'FG,ออนไล,คัดแยก'!I:I)</f>
        <v>0</v>
      </c>
      <c r="AQ617" s="16">
        <f>SUMIF(เตรียมส่วนผสม!$C:$C,'รับ-จ่าย ประจำวัน'!$B617,เตรียมส่วนผสม!J:J)+SUMIF(กวนไส้!$C:$C,'รับ-จ่าย ประจำวัน'!$B617,กวนไส้!J:J)+SUMIF(ผลิต1!$C:$C,'รับ-จ่าย ประจำวัน'!$B617,ผลิต1!J:J)+SUMIF(ผลิต2!$C:$C,'รับ-จ่าย ประจำวัน'!$B617,ผลิต2!J:J)+SUMIF(เส้นแต่งหน้าขนมเค้ก!$C:$C,'รับ-จ่าย ประจำวัน'!$B617,เส้นแต่งหน้าขนมเค้ก!J:J)+SUMIF(แพ็ค!$C:$C,'รับ-จ่าย ประจำวัน'!$B617,แพ็ค!J:J)+SUMIF(ธุรการ!$C:$C,'รับ-จ่าย ประจำวัน'!$B617,ธุรการ!J:J)+SUMIF(เส้นแต่งหน้าขนมปัง!$C:$C,'รับ-จ่าย ประจำวัน'!$B617,เส้นแต่งหน้าขนมปัง!J:J)+SUMIF('วางแผนBC,CJ'!$C:$C,'รับ-จ่าย ประจำวัน'!$B617,'วางแผนBC,CJ'!J:J)+SUMIF(RD!$C:$C,'รับ-จ่าย ประจำวัน'!$B617,RD!J:J)+SUMIF('FG,ออนไล,คัดแยก'!$C:$C,'รับ-จ่าย ประจำวัน'!$B617,'FG,ออนไล,คัดแยก'!J:J)</f>
        <v>0</v>
      </c>
      <c r="AR617" s="16">
        <f>SUMIF(เตรียมส่วนผสม!$C:$C,'รับ-จ่าย ประจำวัน'!$B617,เตรียมส่วนผสม!K:K)+SUMIF(กวนไส้!$C:$C,'รับ-จ่าย ประจำวัน'!$B617,กวนไส้!K:K)+SUMIF(ผลิต1!$C:$C,'รับ-จ่าย ประจำวัน'!$B617,ผลิต1!K:K)+SUMIF(ผลิต2!$C:$C,'รับ-จ่าย ประจำวัน'!$B617,ผลิต2!K:K)+SUMIF(เส้นแต่งหน้าขนมเค้ก!$C:$C,'รับ-จ่าย ประจำวัน'!$B617,เส้นแต่งหน้าขนมเค้ก!K:K)+SUMIF(แพ็ค!$C:$C,'รับ-จ่าย ประจำวัน'!$B617,แพ็ค!K:K)+SUMIF(ธุรการ!$C:$C,'รับ-จ่าย ประจำวัน'!$B617,ธุรการ!K:K)+SUMIF(เส้นแต่งหน้าขนมปัง!$C:$C,'รับ-จ่าย ประจำวัน'!$B617,เส้นแต่งหน้าขนมปัง!K:K)+SUMIF('วางแผนBC,CJ'!$C:$C,'รับ-จ่าย ประจำวัน'!$B617,'วางแผนBC,CJ'!K:K)+SUMIF(RD!$C:$C,'รับ-จ่าย ประจำวัน'!$B617,RD!K:K)+SUMIF('FG,ออนไล,คัดแยก'!$C:$C,'รับ-จ่าย ประจำวัน'!$B617,'FG,ออนไล,คัดแยก'!K:K)</f>
        <v>0</v>
      </c>
      <c r="AS617" s="16">
        <f>SUMIF(เตรียมส่วนผสม!$C:$C,'รับ-จ่าย ประจำวัน'!$B617,เตรียมส่วนผสม!L:L)+SUMIF(กวนไส้!$C:$C,'รับ-จ่าย ประจำวัน'!$B617,กวนไส้!L:L)+SUMIF(ผลิต1!$C:$C,'รับ-จ่าย ประจำวัน'!$B617,ผลิต1!L:L)+SUMIF(ผลิต2!$C:$C,'รับ-จ่าย ประจำวัน'!$B617,ผลิต2!L:L)+SUMIF(เส้นแต่งหน้าขนมเค้ก!$C:$C,'รับ-จ่าย ประจำวัน'!$B617,เส้นแต่งหน้าขนมเค้ก!L:L)+SUMIF(แพ็ค!$C:$C,'รับ-จ่าย ประจำวัน'!$B617,แพ็ค!L:L)+SUMIF(ธุรการ!$C:$C,'รับ-จ่าย ประจำวัน'!$B617,ธุรการ!L:L)+SUMIF(เส้นแต่งหน้าขนมปัง!$C:$C,'รับ-จ่าย ประจำวัน'!$B617,เส้นแต่งหน้าขนมปัง!L:L)+SUMIF('วางแผนBC,CJ'!$C:$C,'รับ-จ่าย ประจำวัน'!$B617,'วางแผนBC,CJ'!L:L)+SUMIF(RD!$C:$C,'รับ-จ่าย ประจำวัน'!$B617,RD!L:L)+SUMIF('FG,ออนไล,คัดแยก'!$C:$C,'รับ-จ่าย ประจำวัน'!$B617,'FG,ออนไล,คัดแยก'!L:L)</f>
        <v>0</v>
      </c>
      <c r="AT617" s="16">
        <f>SUMIF(เตรียมส่วนผสม!$C:$C,'รับ-จ่าย ประจำวัน'!$B617,เตรียมส่วนผสม!M:M)+SUMIF(กวนไส้!$C:$C,'รับ-จ่าย ประจำวัน'!$B617,กวนไส้!M:M)+SUMIF(ผลิต1!$C:$C,'รับ-จ่าย ประจำวัน'!$B617,ผลิต1!M:M)+SUMIF(ผลิต2!$C:$C,'รับ-จ่าย ประจำวัน'!$B617,ผลิต2!M:M)+SUMIF(เส้นแต่งหน้าขนมเค้ก!$C:$C,'รับ-จ่าย ประจำวัน'!$B617,เส้นแต่งหน้าขนมเค้ก!M:M)+SUMIF(แพ็ค!$C:$C,'รับ-จ่าย ประจำวัน'!$B617,แพ็ค!M:M)+SUMIF(ธุรการ!$C:$C,'รับ-จ่าย ประจำวัน'!$B617,ธุรการ!M:M)+SUMIF(เส้นแต่งหน้าขนมปัง!$C:$C,'รับ-จ่าย ประจำวัน'!$B617,เส้นแต่งหน้าขนมปัง!M:M)+SUMIF('วางแผนBC,CJ'!$C:$C,'รับ-จ่าย ประจำวัน'!$B617,'วางแผนBC,CJ'!M:M)+SUMIF(RD!$C:$C,'รับ-จ่าย ประจำวัน'!$B617,RD!M:M)+SUMIF('FG,ออนไล,คัดแยก'!$C:$C,'รับ-จ่าย ประจำวัน'!$B617,'FG,ออนไล,คัดแยก'!M:M)</f>
        <v>0</v>
      </c>
      <c r="AU617" s="16">
        <f>SUMIF(เตรียมส่วนผสม!$C:$C,'รับ-จ่าย ประจำวัน'!$B617,เตรียมส่วนผสม!N:N)+SUMIF(กวนไส้!$C:$C,'รับ-จ่าย ประจำวัน'!$B617,กวนไส้!N:N)+SUMIF(ผลิต1!$C:$C,'รับ-จ่าย ประจำวัน'!$B617,ผลิต1!N:N)+SUMIF(ผลิต2!$C:$C,'รับ-จ่าย ประจำวัน'!$B617,ผลิต2!N:N)+SUMIF(เส้นแต่งหน้าขนมเค้ก!$C:$C,'รับ-จ่าย ประจำวัน'!$B617,เส้นแต่งหน้าขนมเค้ก!N:N)+SUMIF(แพ็ค!$C:$C,'รับ-จ่าย ประจำวัน'!$B617,แพ็ค!N:N)+SUMIF(ธุรการ!$C:$C,'รับ-จ่าย ประจำวัน'!$B617,ธุรการ!N:N)+SUMIF(เส้นแต่งหน้าขนมปัง!$C:$C,'รับ-จ่าย ประจำวัน'!$B617,เส้นแต่งหน้าขนมปัง!N:N)+SUMIF('วางแผนBC,CJ'!$C:$C,'รับ-จ่าย ประจำวัน'!$B617,'วางแผนBC,CJ'!N:N)+SUMIF(RD!$C:$C,'รับ-จ่าย ประจำวัน'!$B617,RD!N:N)+SUMIF('FG,ออนไล,คัดแยก'!$C:$C,'รับ-จ่าย ประจำวัน'!$B617,'FG,ออนไล,คัดแยก'!N:N)</f>
        <v>0</v>
      </c>
      <c r="AV617" s="16">
        <f>SUMIF(เตรียมส่วนผสม!$C:$C,'รับ-จ่าย ประจำวัน'!$B617,เตรียมส่วนผสม!O:O)+SUMIF(กวนไส้!$C:$C,'รับ-จ่าย ประจำวัน'!$B617,กวนไส้!O:O)+SUMIF(ผลิต1!$C:$C,'รับ-จ่าย ประจำวัน'!$B617,ผลิต1!O:O)+SUMIF(ผลิต2!$C:$C,'รับ-จ่าย ประจำวัน'!$B617,ผลิต2!O:O)+SUMIF(เส้นแต่งหน้าขนมเค้ก!$C:$C,'รับ-จ่าย ประจำวัน'!$B617,เส้นแต่งหน้าขนมเค้ก!O:O)+SUMIF(แพ็ค!$C:$C,'รับ-จ่าย ประจำวัน'!$B617,แพ็ค!O:O)+SUMIF(ธุรการ!$C:$C,'รับ-จ่าย ประจำวัน'!$B617,ธุรการ!O:O)+SUMIF(เส้นแต่งหน้าขนมปัง!$C:$C,'รับ-จ่าย ประจำวัน'!$B617,เส้นแต่งหน้าขนมปัง!O:O)+SUMIF('วางแผนBC,CJ'!$C:$C,'รับ-จ่าย ประจำวัน'!$B617,'วางแผนBC,CJ'!O:O)+SUMIF(RD!$C:$C,'รับ-จ่าย ประจำวัน'!$B617,RD!O:O)+SUMIF('FG,ออนไล,คัดแยก'!$C:$C,'รับ-จ่าย ประจำวัน'!$B617,'FG,ออนไล,คัดแยก'!O:O)</f>
        <v>0</v>
      </c>
      <c r="AW617" s="16">
        <f>SUMIF(เตรียมส่วนผสม!$C:$C,'รับ-จ่าย ประจำวัน'!$B617,เตรียมส่วนผสม!P:P)+SUMIF(กวนไส้!$C:$C,'รับ-จ่าย ประจำวัน'!$B617,กวนไส้!P:P)+SUMIF(ผลิต1!$C:$C,'รับ-จ่าย ประจำวัน'!$B617,ผลิต1!P:P)+SUMIF(ผลิต2!$C:$C,'รับ-จ่าย ประจำวัน'!$B617,ผลิต2!P:P)+SUMIF(เส้นแต่งหน้าขนมเค้ก!$C:$C,'รับ-จ่าย ประจำวัน'!$B617,เส้นแต่งหน้าขนมเค้ก!P:P)+SUMIF(แพ็ค!$C:$C,'รับ-จ่าย ประจำวัน'!$B617,แพ็ค!P:P)+SUMIF(ธุรการ!$C:$C,'รับ-จ่าย ประจำวัน'!$B617,ธุรการ!P:P)+SUMIF(เส้นแต่งหน้าขนมปัง!$C:$C,'รับ-จ่าย ประจำวัน'!$B617,เส้นแต่งหน้าขนมปัง!P:P)+SUMIF('วางแผนBC,CJ'!$C:$C,'รับ-จ่าย ประจำวัน'!$B617,'วางแผนBC,CJ'!P:P)+SUMIF(RD!$C:$C,'รับ-จ่าย ประจำวัน'!$B617,RD!P:P)+SUMIF('FG,ออนไล,คัดแยก'!$C:$C,'รับ-จ่าย ประจำวัน'!$B617,'FG,ออนไล,คัดแยก'!P:P)</f>
        <v>0</v>
      </c>
      <c r="AX617" s="16">
        <f>SUMIF(เตรียมส่วนผสม!$C:$C,'รับ-จ่าย ประจำวัน'!$B617,เตรียมส่วนผสม!Q:Q)+SUMIF(กวนไส้!$C:$C,'รับ-จ่าย ประจำวัน'!$B617,กวนไส้!Q:Q)+SUMIF(ผลิต1!$C:$C,'รับ-จ่าย ประจำวัน'!$B617,ผลิต1!Q:Q)+SUMIF(ผลิต2!$C:$C,'รับ-จ่าย ประจำวัน'!$B617,ผลิต2!Q:Q)+SUMIF(เส้นแต่งหน้าขนมเค้ก!$C:$C,'รับ-จ่าย ประจำวัน'!$B617,เส้นแต่งหน้าขนมเค้ก!Q:Q)+SUMIF(แพ็ค!$C:$C,'รับ-จ่าย ประจำวัน'!$B617,แพ็ค!Q:Q)+SUMIF(ธุรการ!$C:$C,'รับ-จ่าย ประจำวัน'!$B617,ธุรการ!Q:Q)+SUMIF(เส้นแต่งหน้าขนมปัง!$C:$C,'รับ-จ่าย ประจำวัน'!$B617,เส้นแต่งหน้าขนมปัง!Q:Q)+SUMIF('วางแผนBC,CJ'!$C:$C,'รับ-จ่าย ประจำวัน'!$B617,'วางแผนBC,CJ'!Q:Q)+SUMIF(RD!$C:$C,'รับ-จ่าย ประจำวัน'!$B617,RD!Q:Q)+SUMIF('FG,ออนไล,คัดแยก'!$C:$C,'รับ-จ่าย ประจำวัน'!$B617,'FG,ออนไล,คัดแยก'!Q:Q)</f>
        <v>0</v>
      </c>
      <c r="AY617" s="16">
        <f>SUMIF(เตรียมส่วนผสม!$C:$C,'รับ-จ่าย ประจำวัน'!$B617,เตรียมส่วนผสม!R:R)+SUMIF(กวนไส้!$C:$C,'รับ-จ่าย ประจำวัน'!$B617,กวนไส้!R:R)+SUMIF(ผลิต1!$C:$C,'รับ-จ่าย ประจำวัน'!$B617,ผลิต1!R:R)+SUMIF(ผลิต2!$C:$C,'รับ-จ่าย ประจำวัน'!$B617,ผลิต2!R:R)+SUMIF(เส้นแต่งหน้าขนมเค้ก!$C:$C,'รับ-จ่าย ประจำวัน'!$B617,เส้นแต่งหน้าขนมเค้ก!R:R)+SUMIF(แพ็ค!$C:$C,'รับ-จ่าย ประจำวัน'!$B617,แพ็ค!R:R)+SUMIF(ธุรการ!$C:$C,'รับ-จ่าย ประจำวัน'!$B617,ธุรการ!R:R)+SUMIF(เส้นแต่งหน้าขนมปัง!$C:$C,'รับ-จ่าย ประจำวัน'!$B617,เส้นแต่งหน้าขนมปัง!R:R)+SUMIF('วางแผนBC,CJ'!$C:$C,'รับ-จ่าย ประจำวัน'!$B617,'วางแผนBC,CJ'!R:R)+SUMIF(RD!$C:$C,'รับ-จ่าย ประจำวัน'!$B617,RD!R:R)+SUMIF('FG,ออนไล,คัดแยก'!$C:$C,'รับ-จ่าย ประจำวัน'!$B617,'FG,ออนไล,คัดแยก'!R:R)</f>
        <v>0</v>
      </c>
      <c r="AZ617" s="16">
        <f>SUMIF(เตรียมส่วนผสม!$C:$C,'รับ-จ่าย ประจำวัน'!$B617,เตรียมส่วนผสม!S:S)+SUMIF(กวนไส้!$C:$C,'รับ-จ่าย ประจำวัน'!$B617,กวนไส้!S:S)+SUMIF(ผลิต1!$C:$C,'รับ-จ่าย ประจำวัน'!$B617,ผลิต1!S:S)+SUMIF(ผลิต2!$C:$C,'รับ-จ่าย ประจำวัน'!$B617,ผลิต2!S:S)+SUMIF(เส้นแต่งหน้าขนมเค้ก!$C:$C,'รับ-จ่าย ประจำวัน'!$B617,เส้นแต่งหน้าขนมเค้ก!S:S)+SUMIF(แพ็ค!$C:$C,'รับ-จ่าย ประจำวัน'!$B617,แพ็ค!S:S)+SUMIF(ธุรการ!$C:$C,'รับ-จ่าย ประจำวัน'!$B617,ธุรการ!S:S)+SUMIF(เส้นแต่งหน้าขนมปัง!$C:$C,'รับ-จ่าย ประจำวัน'!$B617,เส้นแต่งหน้าขนมปัง!S:S)+SUMIF('วางแผนBC,CJ'!$C:$C,'รับ-จ่าย ประจำวัน'!$B617,'วางแผนBC,CJ'!S:S)+SUMIF(RD!$C:$C,'รับ-จ่าย ประจำวัน'!$B617,RD!S:S)+SUMIF('FG,ออนไล,คัดแยก'!$C:$C,'รับ-จ่าย ประจำวัน'!$B617,'FG,ออนไล,คัดแยก'!S:S)</f>
        <v>0</v>
      </c>
      <c r="BA617" s="16">
        <f>SUMIF(เตรียมส่วนผสม!$C:$C,'รับ-จ่าย ประจำวัน'!$B617,เตรียมส่วนผสม!T:T)+SUMIF(กวนไส้!$C:$C,'รับ-จ่าย ประจำวัน'!$B617,กวนไส้!T:T)+SUMIF(ผลิต1!$C:$C,'รับ-จ่าย ประจำวัน'!$B617,ผลิต1!T:T)+SUMIF(ผลิต2!$C:$C,'รับ-จ่าย ประจำวัน'!$B617,ผลิต2!T:T)+SUMIF(เส้นแต่งหน้าขนมเค้ก!$C:$C,'รับ-จ่าย ประจำวัน'!$B617,เส้นแต่งหน้าขนมเค้ก!T:T)+SUMIF(แพ็ค!$C:$C,'รับ-จ่าย ประจำวัน'!$B617,แพ็ค!T:T)+SUMIF(ธุรการ!$C:$C,'รับ-จ่าย ประจำวัน'!$B617,ธุรการ!T:T)+SUMIF(เส้นแต่งหน้าขนมปัง!$C:$C,'รับ-จ่าย ประจำวัน'!$B617,เส้นแต่งหน้าขนมปัง!T:T)+SUMIF('วางแผนBC,CJ'!$C:$C,'รับ-จ่าย ประจำวัน'!$B617,'วางแผนBC,CJ'!T:T)+SUMIF(RD!$C:$C,'รับ-จ่าย ประจำวัน'!$B617,RD!T:T)+SUMIF('FG,ออนไล,คัดแยก'!$C:$C,'รับ-จ่าย ประจำวัน'!$B617,'FG,ออนไล,คัดแยก'!T:T)</f>
        <v>0</v>
      </c>
      <c r="BB617" s="16">
        <f>SUMIF(เตรียมส่วนผสม!$C:$C,'รับ-จ่าย ประจำวัน'!$B617,เตรียมส่วนผสม!U:U)+SUMIF(กวนไส้!$C:$C,'รับ-จ่าย ประจำวัน'!$B617,กวนไส้!U:U)+SUMIF(ผลิต1!$C:$C,'รับ-จ่าย ประจำวัน'!$B617,ผลิต1!U:U)+SUMIF(ผลิต2!$C:$C,'รับ-จ่าย ประจำวัน'!$B617,ผลิต2!U:U)+SUMIF(เส้นแต่งหน้าขนมเค้ก!$C:$C,'รับ-จ่าย ประจำวัน'!$B617,เส้นแต่งหน้าขนมเค้ก!U:U)+SUMIF(แพ็ค!$C:$C,'รับ-จ่าย ประจำวัน'!$B617,แพ็ค!U:U)+SUMIF(ธุรการ!$C:$C,'รับ-จ่าย ประจำวัน'!$B617,ธุรการ!U:U)+SUMIF(เส้นแต่งหน้าขนมปัง!$C:$C,'รับ-จ่าย ประจำวัน'!$B617,เส้นแต่งหน้าขนมปัง!U:U)+SUMIF('วางแผนBC,CJ'!$C:$C,'รับ-จ่าย ประจำวัน'!$B617,'วางแผนBC,CJ'!U:U)+SUMIF(RD!$C:$C,'รับ-จ่าย ประจำวัน'!$B617,RD!U:U)+SUMIF('FG,ออนไล,คัดแยก'!$C:$C,'รับ-จ่าย ประจำวัน'!$B617,'FG,ออนไล,คัดแยก'!U:U)</f>
        <v>0</v>
      </c>
      <c r="BC617" s="16">
        <f>SUMIF(เตรียมส่วนผสม!$C:$C,'รับ-จ่าย ประจำวัน'!$B617,เตรียมส่วนผสม!V:V)+SUMIF(กวนไส้!$C:$C,'รับ-จ่าย ประจำวัน'!$B617,กวนไส้!V:V)+SUMIF(ผลิต1!$C:$C,'รับ-จ่าย ประจำวัน'!$B617,ผลิต1!V:V)+SUMIF(ผลิต2!$C:$C,'รับ-จ่าย ประจำวัน'!$B617,ผลิต2!V:V)+SUMIF(เส้นแต่งหน้าขนมเค้ก!$C:$C,'รับ-จ่าย ประจำวัน'!$B617,เส้นแต่งหน้าขนมเค้ก!V:V)+SUMIF(แพ็ค!$C:$C,'รับ-จ่าย ประจำวัน'!$B617,แพ็ค!V:V)+SUMIF(ธุรการ!$C:$C,'รับ-จ่าย ประจำวัน'!$B617,ธุรการ!V:V)+SUMIF(เส้นแต่งหน้าขนมปัง!$C:$C,'รับ-จ่าย ประจำวัน'!$B617,เส้นแต่งหน้าขนมปัง!V:V)+SUMIF('วางแผนBC,CJ'!$C:$C,'รับ-จ่าย ประจำวัน'!$B617,'วางแผนBC,CJ'!V:V)+SUMIF(RD!$C:$C,'รับ-จ่าย ประจำวัน'!$B617,RD!V:V)+SUMIF('FG,ออนไล,คัดแยก'!$C:$C,'รับ-จ่าย ประจำวัน'!$B617,'FG,ออนไล,คัดแยก'!V:V)</f>
        <v>0</v>
      </c>
      <c r="BD617" s="16">
        <f>SUMIF(เตรียมส่วนผสม!$C:$C,'รับ-จ่าย ประจำวัน'!$B617,เตรียมส่วนผสม!W:W)+SUMIF(กวนไส้!$C:$C,'รับ-จ่าย ประจำวัน'!$B617,กวนไส้!W:W)+SUMIF(ผลิต1!$C:$C,'รับ-จ่าย ประจำวัน'!$B617,ผลิต1!W:W)+SUMIF(ผลิต2!$C:$C,'รับ-จ่าย ประจำวัน'!$B617,ผลิต2!W:W)+SUMIF(เส้นแต่งหน้าขนมเค้ก!$C:$C,'รับ-จ่าย ประจำวัน'!$B617,เส้นแต่งหน้าขนมเค้ก!W:W)+SUMIF(แพ็ค!$C:$C,'รับ-จ่าย ประจำวัน'!$B617,แพ็ค!W:W)+SUMIF(ธุรการ!$C:$C,'รับ-จ่าย ประจำวัน'!$B617,ธุรการ!W:W)+SUMIF(เส้นแต่งหน้าขนมปัง!$C:$C,'รับ-จ่าย ประจำวัน'!$B617,เส้นแต่งหน้าขนมปัง!W:W)+SUMIF('วางแผนBC,CJ'!$C:$C,'รับ-จ่าย ประจำวัน'!$B617,'วางแผนBC,CJ'!W:W)+SUMIF(RD!$C:$C,'รับ-จ่าย ประจำวัน'!$B617,RD!W:W)+SUMIF('FG,ออนไล,คัดแยก'!$C:$C,'รับ-จ่าย ประจำวัน'!$B617,'FG,ออนไล,คัดแยก'!W:W)</f>
        <v>0</v>
      </c>
      <c r="BE617" s="16">
        <f>SUMIF(เตรียมส่วนผสม!$C:$C,'รับ-จ่าย ประจำวัน'!$B617,เตรียมส่วนผสม!X:X)+SUMIF(กวนไส้!$C:$C,'รับ-จ่าย ประจำวัน'!$B617,กวนไส้!X:X)+SUMIF(ผลิต1!$C:$C,'รับ-จ่าย ประจำวัน'!$B617,ผลิต1!X:X)+SUMIF(ผลิต2!$C:$C,'รับ-จ่าย ประจำวัน'!$B617,ผลิต2!X:X)+SUMIF(เส้นแต่งหน้าขนมเค้ก!$C:$C,'รับ-จ่าย ประจำวัน'!$B617,เส้นแต่งหน้าขนมเค้ก!X:X)+SUMIF(แพ็ค!$C:$C,'รับ-จ่าย ประจำวัน'!$B617,แพ็ค!X:X)+SUMIF(ธุรการ!$C:$C,'รับ-จ่าย ประจำวัน'!$B617,ธุรการ!X:X)+SUMIF(เส้นแต่งหน้าขนมปัง!$C:$C,'รับ-จ่าย ประจำวัน'!$B617,เส้นแต่งหน้าขนมปัง!X:X)+SUMIF('วางแผนBC,CJ'!$C:$C,'รับ-จ่าย ประจำวัน'!$B617,'วางแผนBC,CJ'!X:X)+SUMIF(RD!$C:$C,'รับ-จ่าย ประจำวัน'!$B617,RD!X:X)+SUMIF('FG,ออนไล,คัดแยก'!$C:$C,'รับ-จ่าย ประจำวัน'!$B617,'FG,ออนไล,คัดแยก'!X:X)</f>
        <v>0</v>
      </c>
      <c r="BF617" s="16">
        <f>SUMIF(เตรียมส่วนผสม!$C:$C,'รับ-จ่าย ประจำวัน'!$B617,เตรียมส่วนผสม!Y:Y)+SUMIF(กวนไส้!$C:$C,'รับ-จ่าย ประจำวัน'!$B617,กวนไส้!Y:Y)+SUMIF(ผลิต1!$C:$C,'รับ-จ่าย ประจำวัน'!$B617,ผลิต1!Y:Y)+SUMIF(ผลิต2!$C:$C,'รับ-จ่าย ประจำวัน'!$B617,ผลิต2!Y:Y)+SUMIF(เส้นแต่งหน้าขนมเค้ก!$C:$C,'รับ-จ่าย ประจำวัน'!$B617,เส้นแต่งหน้าขนมเค้ก!Y:Y)+SUMIF(แพ็ค!$C:$C,'รับ-จ่าย ประจำวัน'!$B617,แพ็ค!Y:Y)+SUMIF(ธุรการ!$C:$C,'รับ-จ่าย ประจำวัน'!$B617,ธุรการ!Y:Y)+SUMIF(เส้นแต่งหน้าขนมปัง!$C:$C,'รับ-จ่าย ประจำวัน'!$B617,เส้นแต่งหน้าขนมปัง!Y:Y)+SUMIF('วางแผนBC,CJ'!$C:$C,'รับ-จ่าย ประจำวัน'!$B617,'วางแผนBC,CJ'!Y:Y)+SUMIF(RD!$C:$C,'รับ-จ่าย ประจำวัน'!$B617,RD!Y:Y)+SUMIF('FG,ออนไล,คัดแยก'!$C:$C,'รับ-จ่าย ประจำวัน'!$B617,'FG,ออนไล,คัดแยก'!Y:Y)</f>
        <v>0</v>
      </c>
      <c r="BG617" s="16">
        <f>SUMIF(เตรียมส่วนผสม!$C:$C,'รับ-จ่าย ประจำวัน'!$B617,เตรียมส่วนผสม!Z:Z)+SUMIF(กวนไส้!$C:$C,'รับ-จ่าย ประจำวัน'!$B617,กวนไส้!Z:Z)+SUMIF(ผลิต1!$C:$C,'รับ-จ่าย ประจำวัน'!$B617,ผลิต1!Z:Z)+SUMIF(ผลิต2!$C:$C,'รับ-จ่าย ประจำวัน'!$B617,ผลิต2!Z:Z)+SUMIF(เส้นแต่งหน้าขนมเค้ก!$C:$C,'รับ-จ่าย ประจำวัน'!$B617,เส้นแต่งหน้าขนมเค้ก!Z:Z)+SUMIF(แพ็ค!$C:$C,'รับ-จ่าย ประจำวัน'!$B617,แพ็ค!Z:Z)+SUMIF(ธุรการ!$C:$C,'รับ-จ่าย ประจำวัน'!$B617,ธุรการ!Z:Z)+SUMIF(เส้นแต่งหน้าขนมปัง!$C:$C,'รับ-จ่าย ประจำวัน'!$B617,เส้นแต่งหน้าขนมปัง!Z:Z)+SUMIF('วางแผนBC,CJ'!$C:$C,'รับ-จ่าย ประจำวัน'!$B617,'วางแผนBC,CJ'!Z:Z)+SUMIF(RD!$C:$C,'รับ-จ่าย ประจำวัน'!$B617,RD!Z:Z)+SUMIF('FG,ออนไล,คัดแยก'!$C:$C,'รับ-จ่าย ประจำวัน'!$B617,'FG,ออนไล,คัดแยก'!Z:Z)</f>
        <v>0</v>
      </c>
      <c r="BH617" s="16">
        <f>SUMIF(เตรียมส่วนผสม!$C:$C,'รับ-จ่าย ประจำวัน'!$B617,เตรียมส่วนผสม!AA:AA)+SUMIF(กวนไส้!$C:$C,'รับ-จ่าย ประจำวัน'!$B617,กวนไส้!AA:AA)+SUMIF(ผลิต1!$C:$C,'รับ-จ่าย ประจำวัน'!$B617,ผลิต1!AA:AA)+SUMIF(ผลิต2!$C:$C,'รับ-จ่าย ประจำวัน'!$B617,ผลิต2!AA:AA)+SUMIF(เส้นแต่งหน้าขนมเค้ก!$C:$C,'รับ-จ่าย ประจำวัน'!$B617,เส้นแต่งหน้าขนมเค้ก!AA:AA)+SUMIF(แพ็ค!$C:$C,'รับ-จ่าย ประจำวัน'!$B617,แพ็ค!AA:AA)+SUMIF(ธุรการ!$C:$C,'รับ-จ่าย ประจำวัน'!$B617,ธุรการ!AA:AA)+SUMIF(เส้นแต่งหน้าขนมปัง!$C:$C,'รับ-จ่าย ประจำวัน'!$B617,เส้นแต่งหน้าขนมปัง!AA:AA)+SUMIF('วางแผนBC,CJ'!$C:$C,'รับ-จ่าย ประจำวัน'!$B617,'วางแผนBC,CJ'!AA:AA)+SUMIF(RD!$C:$C,'รับ-จ่าย ประจำวัน'!$B617,RD!AA:AA)+SUMIF('FG,ออนไล,คัดแยก'!$C:$C,'รับ-จ่าย ประจำวัน'!$B617,'FG,ออนไล,คัดแยก'!AA:AA)</f>
        <v>0</v>
      </c>
      <c r="BI617" s="16">
        <f>SUMIF(เตรียมส่วนผสม!$C:$C,'รับ-จ่าย ประจำวัน'!$B617,เตรียมส่วนผสม!AB:AB)+SUMIF(กวนไส้!$C:$C,'รับ-จ่าย ประจำวัน'!$B617,กวนไส้!AB:AB)+SUMIF(ผลิต1!$C:$C,'รับ-จ่าย ประจำวัน'!$B617,ผลิต1!AB:AB)+SUMIF(ผลิต2!$C:$C,'รับ-จ่าย ประจำวัน'!$B617,ผลิต2!AB:AB)+SUMIF(เส้นแต่งหน้าขนมเค้ก!$C:$C,'รับ-จ่าย ประจำวัน'!$B617,เส้นแต่งหน้าขนมเค้ก!AB:AB)+SUMIF(แพ็ค!$C:$C,'รับ-จ่าย ประจำวัน'!$B617,แพ็ค!AB:AB)+SUMIF(ธุรการ!$C:$C,'รับ-จ่าย ประจำวัน'!$B617,ธุรการ!AB:AB)+SUMIF(เส้นแต่งหน้าขนมปัง!$C:$C,'รับ-จ่าย ประจำวัน'!$B617,เส้นแต่งหน้าขนมปัง!AB:AB)+SUMIF('วางแผนBC,CJ'!$C:$C,'รับ-จ่าย ประจำวัน'!$B617,'วางแผนBC,CJ'!AB:AB)+SUMIF(RD!$C:$C,'รับ-จ่าย ประจำวัน'!$B617,RD!AB:AB)+SUMIF('FG,ออนไล,คัดแยก'!$C:$C,'รับ-จ่าย ประจำวัน'!$B617,'FG,ออนไล,คัดแยก'!AB:AB)</f>
        <v>0</v>
      </c>
      <c r="BJ617" s="16">
        <f>SUMIF(เตรียมส่วนผสม!$C:$C,'รับ-จ่าย ประจำวัน'!$B617,เตรียมส่วนผสม!AC:AC)+SUMIF(กวนไส้!$C:$C,'รับ-จ่าย ประจำวัน'!$B617,กวนไส้!AC:AC)+SUMIF(ผลิต1!$C:$C,'รับ-จ่าย ประจำวัน'!$B617,ผลิต1!AC:AC)+SUMIF(ผลิต2!$C:$C,'รับ-จ่าย ประจำวัน'!$B617,ผลิต2!AC:AC)+SUMIF(เส้นแต่งหน้าขนมเค้ก!$C:$C,'รับ-จ่าย ประจำวัน'!$B617,เส้นแต่งหน้าขนมเค้ก!AC:AC)+SUMIF(แพ็ค!$C:$C,'รับ-จ่าย ประจำวัน'!$B617,แพ็ค!AC:AC)+SUMIF(ธุรการ!$C:$C,'รับ-จ่าย ประจำวัน'!$B617,ธุรการ!AC:AC)+SUMIF(เส้นแต่งหน้าขนมปัง!$C:$C,'รับ-จ่าย ประจำวัน'!$B617,เส้นแต่งหน้าขนมปัง!AC:AC)+SUMIF('วางแผนBC,CJ'!$C:$C,'รับ-จ่าย ประจำวัน'!$B617,'วางแผนBC,CJ'!AC:AC)+SUMIF(RD!$C:$C,'รับ-จ่าย ประจำวัน'!$B617,RD!AC:AC)+SUMIF('FG,ออนไล,คัดแยก'!$C:$C,'รับ-จ่าย ประจำวัน'!$B617,'FG,ออนไล,คัดแยก'!AC:AC)</f>
        <v>0</v>
      </c>
      <c r="BK617" s="16">
        <f>SUMIF(เตรียมส่วนผสม!$C:$C,'รับ-จ่าย ประจำวัน'!$B617,เตรียมส่วนผสม!AD:AD)+SUMIF(กวนไส้!$C:$C,'รับ-จ่าย ประจำวัน'!$B617,กวนไส้!AD:AD)+SUMIF(ผลิต1!$C:$C,'รับ-จ่าย ประจำวัน'!$B617,ผลิต1!AD:AD)+SUMIF(ผลิต2!$C:$C,'รับ-จ่าย ประจำวัน'!$B617,ผลิต2!AD:AD)+SUMIF(เส้นแต่งหน้าขนมเค้ก!$C:$C,'รับ-จ่าย ประจำวัน'!$B617,เส้นแต่งหน้าขนมเค้ก!AD:AD)+SUMIF(แพ็ค!$C:$C,'รับ-จ่าย ประจำวัน'!$B617,แพ็ค!AD:AD)+SUMIF(ธุรการ!$C:$C,'รับ-จ่าย ประจำวัน'!$B617,ธุรการ!AD:AD)+SUMIF(เส้นแต่งหน้าขนมปัง!$C:$C,'รับ-จ่าย ประจำวัน'!$B617,เส้นแต่งหน้าขนมปัง!AD:AD)+SUMIF('วางแผนBC,CJ'!$C:$C,'รับ-จ่าย ประจำวัน'!$B617,'วางแผนBC,CJ'!AD:AD)+SUMIF(RD!$C:$C,'รับ-จ่าย ประจำวัน'!$B617,RD!AD:AD)+SUMIF('FG,ออนไล,คัดแยก'!$C:$C,'รับ-จ่าย ประจำวัน'!$B617,'FG,ออนไล,คัดแยก'!AD:AD)</f>
        <v>0</v>
      </c>
      <c r="BL617" s="16">
        <f>SUMIF(เตรียมส่วนผสม!$C:$C,'รับ-จ่าย ประจำวัน'!$B617,เตรียมส่วนผสม!AE:AE)+SUMIF(กวนไส้!$C:$C,'รับ-จ่าย ประจำวัน'!$B617,กวนไส้!AE:AE)+SUMIF(ผลิต1!$C:$C,'รับ-จ่าย ประจำวัน'!$B617,ผลิต1!AE:AE)+SUMIF(ผลิต2!$C:$C,'รับ-จ่าย ประจำวัน'!$B617,ผลิต2!AE:AE)+SUMIF(เส้นแต่งหน้าขนมเค้ก!$C:$C,'รับ-จ่าย ประจำวัน'!$B617,เส้นแต่งหน้าขนมเค้ก!AE:AE)+SUMIF(แพ็ค!$C:$C,'รับ-จ่าย ประจำวัน'!$B617,แพ็ค!AE:AE)+SUMIF(ธุรการ!$C:$C,'รับ-จ่าย ประจำวัน'!$B617,ธุรการ!AE:AE)+SUMIF(เส้นแต่งหน้าขนมปัง!$C:$C,'รับ-จ่าย ประจำวัน'!$B617,เส้นแต่งหน้าขนมปัง!AE:AE)+SUMIF('วางแผนBC,CJ'!$C:$C,'รับ-จ่าย ประจำวัน'!$B617,'วางแผนBC,CJ'!AE:AE)+SUMIF(RD!$C:$C,'รับ-จ่าย ประจำวัน'!$B617,RD!AE:AE)+SUMIF('FG,ออนไล,คัดแยก'!$C:$C,'รับ-จ่าย ประจำวัน'!$B617,'FG,ออนไล,คัดแยก'!AE:AE)</f>
        <v>0</v>
      </c>
      <c r="BM617" s="16">
        <f>SUMIF(เตรียมส่วนผสม!$C:$C,'รับ-จ่าย ประจำวัน'!$B617,เตรียมส่วนผสม!AF:AF)+SUMIF(กวนไส้!$C:$C,'รับ-จ่าย ประจำวัน'!$B617,กวนไส้!AF:AF)+SUMIF(ผลิต1!$C:$C,'รับ-จ่าย ประจำวัน'!$B617,ผลิต1!AF:AF)+SUMIF(ผลิต2!$C:$C,'รับ-จ่าย ประจำวัน'!$B617,ผลิต2!AF:AF)+SUMIF(เส้นแต่งหน้าขนมเค้ก!$C:$C,'รับ-จ่าย ประจำวัน'!$B617,เส้นแต่งหน้าขนมเค้ก!AF:AF)+SUMIF(แพ็ค!$C:$C,'รับ-จ่าย ประจำวัน'!$B617,แพ็ค!AF:AF)+SUMIF(ธุรการ!$C:$C,'รับ-จ่าย ประจำวัน'!$B617,ธุรการ!AF:AF)+SUMIF(เส้นแต่งหน้าขนมปัง!$C:$C,'รับ-จ่าย ประจำวัน'!$B617,เส้นแต่งหน้าขนมปัง!AF:AF)+SUMIF('วางแผนBC,CJ'!$C:$C,'รับ-จ่าย ประจำวัน'!$B617,'วางแผนBC,CJ'!AF:AF)+SUMIF(RD!$C:$C,'รับ-จ่าย ประจำวัน'!$B617,RD!AF:AF)+SUMIF('FG,ออนไล,คัดแยก'!$C:$C,'รับ-จ่าย ประจำวัน'!$B617,'FG,ออนไล,คัดแยก'!AF:AF)</f>
        <v>0</v>
      </c>
      <c r="BN617" s="16">
        <f>SUMIF(เตรียมส่วนผสม!$C:$C,'รับ-จ่าย ประจำวัน'!$B617,เตรียมส่วนผสม!AG:AG)+SUMIF(กวนไส้!$C:$C,'รับ-จ่าย ประจำวัน'!$B617,กวนไส้!AG:AG)+SUMIF(ผลิต1!$C:$C,'รับ-จ่าย ประจำวัน'!$B617,ผลิต1!AG:AG)+SUMIF(ผลิต2!$C:$C,'รับ-จ่าย ประจำวัน'!$B617,ผลิต2!AG:AG)+SUMIF(เส้นแต่งหน้าขนมเค้ก!$C:$C,'รับ-จ่าย ประจำวัน'!$B617,เส้นแต่งหน้าขนมเค้ก!AG:AG)+SUMIF(แพ็ค!$C:$C,'รับ-จ่าย ประจำวัน'!$B617,แพ็ค!AG:AG)+SUMIF(ธุรการ!$C:$C,'รับ-จ่าย ประจำวัน'!$B617,ธุรการ!AG:AG)+SUMIF(เส้นแต่งหน้าขนมปัง!$C:$C,'รับ-จ่าย ประจำวัน'!$B617,เส้นแต่งหน้าขนมปัง!AG:AG)+SUMIF('วางแผนBC,CJ'!$C:$C,'รับ-จ่าย ประจำวัน'!$B617,'วางแผนBC,CJ'!AG:AG)+SUMIF(RD!$C:$C,'รับ-จ่าย ประจำวัน'!$B617,RD!AG:AG)+SUMIF('FG,ออนไล,คัดแยก'!$C:$C,'รับ-จ่าย ประจำวัน'!$B617,'FG,ออนไล,คัดแยก'!AG:AG)</f>
        <v>0</v>
      </c>
      <c r="BO617" s="16">
        <f>SUMIF(เตรียมส่วนผสม!$C:$C,'รับ-จ่าย ประจำวัน'!$B617,เตรียมส่วนผสม!AH:AH)+SUMIF(กวนไส้!$C:$C,'รับ-จ่าย ประจำวัน'!$B617,กวนไส้!AH:AH)+SUMIF(ผลิต1!$C:$C,'รับ-จ่าย ประจำวัน'!$B617,ผลิต1!AH:AH)+SUMIF(ผลิต2!$C:$C,'รับ-จ่าย ประจำวัน'!$B617,ผลิต2!AH:AH)+SUMIF(เส้นแต่งหน้าขนมเค้ก!$C:$C,'รับ-จ่าย ประจำวัน'!$B617,เส้นแต่งหน้าขนมเค้ก!AH:AH)+SUMIF(แพ็ค!$C:$C,'รับ-จ่าย ประจำวัน'!$B617,แพ็ค!AH:AH)+SUMIF(ธุรการ!$C:$C,'รับ-จ่าย ประจำวัน'!$B617,ธุรการ!AH:AH)+SUMIF(เส้นแต่งหน้าขนมปัง!$C:$C,'รับ-จ่าย ประจำวัน'!$B617,เส้นแต่งหน้าขนมปัง!AH:AH)+SUMIF('วางแผนBC,CJ'!$C:$C,'รับ-จ่าย ประจำวัน'!$B617,'วางแผนBC,CJ'!AH:AH)+SUMIF(RD!$C:$C,'รับ-จ่าย ประจำวัน'!$B617,RD!AH:AH)+SUMIF('FG,ออนไล,คัดแยก'!$C:$C,'รับ-จ่าย ประจำวัน'!$B617,'FG,ออนไล,คัดแยก'!AH:AH)</f>
        <v>0</v>
      </c>
      <c r="BP617" s="16">
        <f>SUMIF(เตรียมส่วนผสม!$C:$C,'รับ-จ่าย ประจำวัน'!$B617,เตรียมส่วนผสม!AI:AI)+SUMIF(กวนไส้!$C:$C,'รับ-จ่าย ประจำวัน'!$B617,กวนไส้!AI:AI)+SUMIF(ผลิต1!$C:$C,'รับ-จ่าย ประจำวัน'!$B617,ผลิต1!AI:AI)+SUMIF(ผลิต2!$C:$C,'รับ-จ่าย ประจำวัน'!$B617,ผลิต2!AI:AI)+SUMIF(เส้นแต่งหน้าขนมเค้ก!$C:$C,'รับ-จ่าย ประจำวัน'!$B617,เส้นแต่งหน้าขนมเค้ก!AI:AI)+SUMIF(แพ็ค!$C:$C,'รับ-จ่าย ประจำวัน'!$B617,แพ็ค!AI:AI)+SUMIF(ธุรการ!$C:$C,'รับ-จ่าย ประจำวัน'!$B617,ธุรการ!AI:AI)+SUMIF(เส้นแต่งหน้าขนมปัง!$C:$C,'รับ-จ่าย ประจำวัน'!$B617,เส้นแต่งหน้าขนมปัง!AI:AI)+SUMIF('วางแผนBC,CJ'!$C:$C,'รับ-จ่าย ประจำวัน'!$B617,'วางแผนBC,CJ'!AI:AI)+SUMIF(RD!$C:$C,'รับ-จ่าย ประจำวัน'!$B617,RD!AI:AI)+SUMIF('FG,ออนไล,คัดแยก'!$C:$C,'รับ-จ่าย ประจำวัน'!$B617,'FG,ออนไล,คัดแยก'!AI:AI)</f>
        <v>0</v>
      </c>
      <c r="BQ617" s="16">
        <f>SUMIF(เตรียมส่วนผสม!$C:$C,'รับ-จ่าย ประจำวัน'!$B617,เตรียมส่วนผสม!AJ:AJ)+SUMIF(กวนไส้!$C:$C,'รับ-จ่าย ประจำวัน'!$B617,กวนไส้!AJ:AJ)+SUMIF(ผลิต1!$C:$C,'รับ-จ่าย ประจำวัน'!$B617,ผลิต1!AJ:AJ)+SUMIF(ผลิต2!$C:$C,'รับ-จ่าย ประจำวัน'!$B617,ผลิต2!AJ:AJ)+SUMIF(เส้นแต่งหน้าขนมเค้ก!$C:$C,'รับ-จ่าย ประจำวัน'!$B617,เส้นแต่งหน้าขนมเค้ก!AJ:AJ)+SUMIF(แพ็ค!$C:$C,'รับ-จ่าย ประจำวัน'!$B617,แพ็ค!AJ:AJ)+SUMIF(ธุรการ!$C:$C,'รับ-จ่าย ประจำวัน'!$B617,ธุรการ!AJ:AJ)+SUMIF(เส้นแต่งหน้าขนมปัง!$C:$C,'รับ-จ่าย ประจำวัน'!$B617,เส้นแต่งหน้าขนมปัง!AJ:AJ)+SUMIF('วางแผนBC,CJ'!$C:$C,'รับ-จ่าย ประจำวัน'!$B617,'วางแผนBC,CJ'!AJ:AJ)+SUMIF(RD!$C:$C,'รับ-จ่าย ประจำวัน'!$B617,RD!AJ:AJ)+SUMIF('FG,ออนไล,คัดแยก'!$C:$C,'รับ-จ่าย ประจำวัน'!$B617,'FG,ออนไล,คัดแยก'!AJ:AJ)</f>
        <v>0</v>
      </c>
      <c r="BR617" s="16">
        <f>SUMIF(เตรียมส่วนผสม!$C:$C,'รับ-จ่าย ประจำวัน'!$B617,เตรียมส่วนผสม!AK:AK)+SUMIF(กวนไส้!$C:$C,'รับ-จ่าย ประจำวัน'!$B617,กวนไส้!AK:AK)+SUMIF(ผลิต1!$C:$C,'รับ-จ่าย ประจำวัน'!$B617,ผลิต1!AK:AK)+SUMIF(ผลิต2!$C:$C,'รับ-จ่าย ประจำวัน'!$B617,ผลิต2!AK:AK)+SUMIF(เส้นแต่งหน้าขนมเค้ก!$C:$C,'รับ-จ่าย ประจำวัน'!$B617,เส้นแต่งหน้าขนมเค้ก!AK:AK)+SUMIF(แพ็ค!$C:$C,'รับ-จ่าย ประจำวัน'!$B617,แพ็ค!AK:AK)+SUMIF(ธุรการ!$C:$C,'รับ-จ่าย ประจำวัน'!$B617,ธุรการ!AK:AK)+SUMIF(เส้นแต่งหน้าขนมปัง!$C:$C,'รับ-จ่าย ประจำวัน'!$B617,เส้นแต่งหน้าขนมปัง!AK:AK)+SUMIF('วางแผนBC,CJ'!$C:$C,'รับ-จ่าย ประจำวัน'!$B617,'วางแผนBC,CJ'!AK:AK)+SUMIF(RD!$C:$C,'รับ-จ่าย ประจำวัน'!$B617,RD!AK:AK)+SUMIF('FG,ออนไล,คัดแยก'!$C:$C,'รับ-จ่าย ประจำวัน'!$B617,'FG,ออนไล,คัดแยก'!AK:AK)</f>
        <v>0</v>
      </c>
      <c r="BS617" s="16">
        <f>SUMIF(เตรียมส่วนผสม!$C:$C,'รับ-จ่าย ประจำวัน'!$B617,เตรียมส่วนผสม!AL:AL)+SUMIF(กวนไส้!$C:$C,'รับ-จ่าย ประจำวัน'!$B617,กวนไส้!AL:AL)+SUMIF(ผลิต1!$C:$C,'รับ-จ่าย ประจำวัน'!$B617,ผลิต1!AL:AL)+SUMIF(ผลิต2!$C:$C,'รับ-จ่าย ประจำวัน'!$B617,ผลิต2!AL:AL)+SUMIF(เส้นแต่งหน้าขนมเค้ก!$C:$C,'รับ-จ่าย ประจำวัน'!$B617,เส้นแต่งหน้าขนมเค้ก!AL:AL)+SUMIF(แพ็ค!$C:$C,'รับ-จ่าย ประจำวัน'!$B617,แพ็ค!AL:AL)+SUMIF(ธุรการ!$C:$C,'รับ-จ่าย ประจำวัน'!$B617,ธุรการ!AL:AL)+SUMIF(เส้นแต่งหน้าขนมปัง!$C:$C,'รับ-จ่าย ประจำวัน'!$B617,เส้นแต่งหน้าขนมปัง!AL:AL)+SUMIF('วางแผนBC,CJ'!$C:$C,'รับ-จ่าย ประจำวัน'!$B617,'วางแผนBC,CJ'!AL:AL)+SUMIF(RD!$C:$C,'รับ-จ่าย ประจำวัน'!$B617,RD!AL:AL)+SUMIF('FG,ออนไล,คัดแยก'!$C:$C,'รับ-จ่าย ประจำวัน'!$B617,'FG,ออนไล,คัดแยก'!AL:AL)</f>
        <v>0</v>
      </c>
      <c r="BT617" s="18">
        <f t="shared" si="136"/>
        <v>0</v>
      </c>
      <c r="BU617" s="116"/>
      <c r="BV617" s="146">
        <f t="shared" si="137"/>
        <v>100032</v>
      </c>
      <c r="BW617" s="184">
        <v>30</v>
      </c>
      <c r="BX617" s="172">
        <f t="shared" si="124"/>
        <v>0</v>
      </c>
      <c r="BY617" s="188" t="e">
        <f t="shared" si="122"/>
        <v>#DIV/0!</v>
      </c>
      <c r="BZ617" s="180" t="e">
        <f t="shared" ca="1" si="128"/>
        <v>#DIV/0!</v>
      </c>
      <c r="CA617" s="93"/>
      <c r="CB617" s="93"/>
      <c r="CC617" s="93"/>
      <c r="CD617" s="93"/>
      <c r="CE617" s="93"/>
      <c r="CF617" s="93"/>
      <c r="CG617" s="93"/>
      <c r="CH617" s="93"/>
      <c r="CI617" s="93"/>
      <c r="CJ617" s="97"/>
      <c r="CK617" s="9">
        <f t="shared" si="123"/>
        <v>100032</v>
      </c>
    </row>
    <row r="618" spans="1:89" hidden="1" x14ac:dyDescent="0.5">
      <c r="A618" s="149"/>
      <c r="B618" s="34">
        <v>1023601005</v>
      </c>
      <c r="C618" s="33" t="s">
        <v>2000</v>
      </c>
      <c r="D618" s="141" t="s">
        <v>91</v>
      </c>
      <c r="E618" s="25"/>
      <c r="F618" s="132"/>
      <c r="G618" s="25"/>
      <c r="H618" s="12">
        <v>100032</v>
      </c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11"/>
      <c r="AF618" s="11"/>
      <c r="AG618" s="11"/>
      <c r="AH618" s="11"/>
      <c r="AI618" s="25"/>
      <c r="AJ618" s="25"/>
      <c r="AK618" s="25"/>
      <c r="AL618" s="25"/>
      <c r="AM618" s="25"/>
      <c r="AN618" s="15">
        <f t="shared" si="135"/>
        <v>0</v>
      </c>
      <c r="AO618" s="16">
        <f>SUMIF(เตรียมส่วนผสม!$C:$C,'รับ-จ่าย ประจำวัน'!$B618,เตรียมส่วนผสม!H:H)+SUMIF(กวนไส้!$C:$C,'รับ-จ่าย ประจำวัน'!$B618,กวนไส้!H:H)+SUMIF(ผลิต1!$C:$C,'รับ-จ่าย ประจำวัน'!$B618,ผลิต1!H:H)+SUMIF(ผลิต2!$C:$C,'รับ-จ่าย ประจำวัน'!$B618,ผลิต2!H:H)+SUMIF(เส้นแต่งหน้าขนมเค้ก!$C:$C,'รับ-จ่าย ประจำวัน'!$B618,เส้นแต่งหน้าขนมเค้ก!H:H)+SUMIF(แพ็ค!$C:$C,'รับ-จ่าย ประจำวัน'!$B618,แพ็ค!H:H)+SUMIF(ธุรการ!$C:$C,'รับ-จ่าย ประจำวัน'!$B618,ธุรการ!H:H)+SUMIF(เส้นแต่งหน้าขนมปัง!$C:$C,'รับ-จ่าย ประจำวัน'!$B618,เส้นแต่งหน้าขนมปัง!H:H)+SUMIF('วางแผนBC,CJ'!$C:$C,'รับ-จ่าย ประจำวัน'!$B618,'วางแผนBC,CJ'!H:H)+SUMIF(RD!$C:$C,'รับ-จ่าย ประจำวัน'!$B618,RD!H:H)+SUMIF('FG,ออนไล,คัดแยก'!$C:$C,'รับ-จ่าย ประจำวัน'!$B618,'FG,ออนไล,คัดแยก'!H:H)</f>
        <v>0</v>
      </c>
      <c r="AP618" s="16">
        <f>SUMIF(เตรียมส่วนผสม!$C:$C,'รับ-จ่าย ประจำวัน'!$B618,เตรียมส่วนผสม!I:I)+SUMIF(กวนไส้!$C:$C,'รับ-จ่าย ประจำวัน'!$B618,กวนไส้!I:I)+SUMIF(ผลิต1!$C:$C,'รับ-จ่าย ประจำวัน'!$B618,ผลิต1!I:I)+SUMIF(ผลิต2!$C:$C,'รับ-จ่าย ประจำวัน'!$B618,ผลิต2!I:I)+SUMIF(เส้นแต่งหน้าขนมเค้ก!$C:$C,'รับ-จ่าย ประจำวัน'!$B618,เส้นแต่งหน้าขนมเค้ก!I:I)+SUMIF(แพ็ค!$C:$C,'รับ-จ่าย ประจำวัน'!$B618,แพ็ค!I:I)+SUMIF(ธุรการ!$C:$C,'รับ-จ่าย ประจำวัน'!$B618,ธุรการ!I:I)+SUMIF(เส้นแต่งหน้าขนมปัง!$C:$C,'รับ-จ่าย ประจำวัน'!$B618,เส้นแต่งหน้าขนมปัง!I:I)+SUMIF('วางแผนBC,CJ'!$C:$C,'รับ-จ่าย ประจำวัน'!$B618,'วางแผนBC,CJ'!I:I)+SUMIF(RD!$C:$C,'รับ-จ่าย ประจำวัน'!$B618,RD!I:I)+SUMIF('FG,ออนไล,คัดแยก'!$C:$C,'รับ-จ่าย ประจำวัน'!$B618,'FG,ออนไล,คัดแยก'!I:I)</f>
        <v>0</v>
      </c>
      <c r="AQ618" s="16">
        <f>SUMIF(เตรียมส่วนผสม!$C:$C,'รับ-จ่าย ประจำวัน'!$B618,เตรียมส่วนผสม!J:J)+SUMIF(กวนไส้!$C:$C,'รับ-จ่าย ประจำวัน'!$B618,กวนไส้!J:J)+SUMIF(ผลิต1!$C:$C,'รับ-จ่าย ประจำวัน'!$B618,ผลิต1!J:J)+SUMIF(ผลิต2!$C:$C,'รับ-จ่าย ประจำวัน'!$B618,ผลิต2!J:J)+SUMIF(เส้นแต่งหน้าขนมเค้ก!$C:$C,'รับ-จ่าย ประจำวัน'!$B618,เส้นแต่งหน้าขนมเค้ก!J:J)+SUMIF(แพ็ค!$C:$C,'รับ-จ่าย ประจำวัน'!$B618,แพ็ค!J:J)+SUMIF(ธุรการ!$C:$C,'รับ-จ่าย ประจำวัน'!$B618,ธุรการ!J:J)+SUMIF(เส้นแต่งหน้าขนมปัง!$C:$C,'รับ-จ่าย ประจำวัน'!$B618,เส้นแต่งหน้าขนมปัง!J:J)+SUMIF('วางแผนBC,CJ'!$C:$C,'รับ-จ่าย ประจำวัน'!$B618,'วางแผนBC,CJ'!J:J)+SUMIF(RD!$C:$C,'รับ-จ่าย ประจำวัน'!$B618,RD!J:J)+SUMIF('FG,ออนไล,คัดแยก'!$C:$C,'รับ-จ่าย ประจำวัน'!$B618,'FG,ออนไล,คัดแยก'!J:J)</f>
        <v>0</v>
      </c>
      <c r="AR618" s="16">
        <f>SUMIF(เตรียมส่วนผสม!$C:$C,'รับ-จ่าย ประจำวัน'!$B618,เตรียมส่วนผสม!K:K)+SUMIF(กวนไส้!$C:$C,'รับ-จ่าย ประจำวัน'!$B618,กวนไส้!K:K)+SUMIF(ผลิต1!$C:$C,'รับ-จ่าย ประจำวัน'!$B618,ผลิต1!K:K)+SUMIF(ผลิต2!$C:$C,'รับ-จ่าย ประจำวัน'!$B618,ผลิต2!K:K)+SUMIF(เส้นแต่งหน้าขนมเค้ก!$C:$C,'รับ-จ่าย ประจำวัน'!$B618,เส้นแต่งหน้าขนมเค้ก!K:K)+SUMIF(แพ็ค!$C:$C,'รับ-จ่าย ประจำวัน'!$B618,แพ็ค!K:K)+SUMIF(ธุรการ!$C:$C,'รับ-จ่าย ประจำวัน'!$B618,ธุรการ!K:K)+SUMIF(เส้นแต่งหน้าขนมปัง!$C:$C,'รับ-จ่าย ประจำวัน'!$B618,เส้นแต่งหน้าขนมปัง!K:K)+SUMIF('วางแผนBC,CJ'!$C:$C,'รับ-จ่าย ประจำวัน'!$B618,'วางแผนBC,CJ'!K:K)+SUMIF(RD!$C:$C,'รับ-จ่าย ประจำวัน'!$B618,RD!K:K)+SUMIF('FG,ออนไล,คัดแยก'!$C:$C,'รับ-จ่าย ประจำวัน'!$B618,'FG,ออนไล,คัดแยก'!K:K)</f>
        <v>0</v>
      </c>
      <c r="AS618" s="16">
        <f>SUMIF(เตรียมส่วนผสม!$C:$C,'รับ-จ่าย ประจำวัน'!$B618,เตรียมส่วนผสม!L:L)+SUMIF(กวนไส้!$C:$C,'รับ-จ่าย ประจำวัน'!$B618,กวนไส้!L:L)+SUMIF(ผลิต1!$C:$C,'รับ-จ่าย ประจำวัน'!$B618,ผลิต1!L:L)+SUMIF(ผลิต2!$C:$C,'รับ-จ่าย ประจำวัน'!$B618,ผลิต2!L:L)+SUMIF(เส้นแต่งหน้าขนมเค้ก!$C:$C,'รับ-จ่าย ประจำวัน'!$B618,เส้นแต่งหน้าขนมเค้ก!L:L)+SUMIF(แพ็ค!$C:$C,'รับ-จ่าย ประจำวัน'!$B618,แพ็ค!L:L)+SUMIF(ธุรการ!$C:$C,'รับ-จ่าย ประจำวัน'!$B618,ธุรการ!L:L)+SUMIF(เส้นแต่งหน้าขนมปัง!$C:$C,'รับ-จ่าย ประจำวัน'!$B618,เส้นแต่งหน้าขนมปัง!L:L)+SUMIF('วางแผนBC,CJ'!$C:$C,'รับ-จ่าย ประจำวัน'!$B618,'วางแผนBC,CJ'!L:L)+SUMIF(RD!$C:$C,'รับ-จ่าย ประจำวัน'!$B618,RD!L:L)+SUMIF('FG,ออนไล,คัดแยก'!$C:$C,'รับ-จ่าย ประจำวัน'!$B618,'FG,ออนไล,คัดแยก'!L:L)</f>
        <v>0</v>
      </c>
      <c r="AT618" s="16">
        <f>SUMIF(เตรียมส่วนผสม!$C:$C,'รับ-จ่าย ประจำวัน'!$B618,เตรียมส่วนผสม!M:M)+SUMIF(กวนไส้!$C:$C,'รับ-จ่าย ประจำวัน'!$B618,กวนไส้!M:M)+SUMIF(ผลิต1!$C:$C,'รับ-จ่าย ประจำวัน'!$B618,ผลิต1!M:M)+SUMIF(ผลิต2!$C:$C,'รับ-จ่าย ประจำวัน'!$B618,ผลิต2!M:M)+SUMIF(เส้นแต่งหน้าขนมเค้ก!$C:$C,'รับ-จ่าย ประจำวัน'!$B618,เส้นแต่งหน้าขนมเค้ก!M:M)+SUMIF(แพ็ค!$C:$C,'รับ-จ่าย ประจำวัน'!$B618,แพ็ค!M:M)+SUMIF(ธุรการ!$C:$C,'รับ-จ่าย ประจำวัน'!$B618,ธุรการ!M:M)+SUMIF(เส้นแต่งหน้าขนมปัง!$C:$C,'รับ-จ่าย ประจำวัน'!$B618,เส้นแต่งหน้าขนมปัง!M:M)+SUMIF('วางแผนBC,CJ'!$C:$C,'รับ-จ่าย ประจำวัน'!$B618,'วางแผนBC,CJ'!M:M)+SUMIF(RD!$C:$C,'รับ-จ่าย ประจำวัน'!$B618,RD!M:M)+SUMIF('FG,ออนไล,คัดแยก'!$C:$C,'รับ-จ่าย ประจำวัน'!$B618,'FG,ออนไล,คัดแยก'!M:M)</f>
        <v>0</v>
      </c>
      <c r="AU618" s="16">
        <f>SUMIF(เตรียมส่วนผสม!$C:$C,'รับ-จ่าย ประจำวัน'!$B618,เตรียมส่วนผสม!N:N)+SUMIF(กวนไส้!$C:$C,'รับ-จ่าย ประจำวัน'!$B618,กวนไส้!N:N)+SUMIF(ผลิต1!$C:$C,'รับ-จ่าย ประจำวัน'!$B618,ผลิต1!N:N)+SUMIF(ผลิต2!$C:$C,'รับ-จ่าย ประจำวัน'!$B618,ผลิต2!N:N)+SUMIF(เส้นแต่งหน้าขนมเค้ก!$C:$C,'รับ-จ่าย ประจำวัน'!$B618,เส้นแต่งหน้าขนมเค้ก!N:N)+SUMIF(แพ็ค!$C:$C,'รับ-จ่าย ประจำวัน'!$B618,แพ็ค!N:N)+SUMIF(ธุรการ!$C:$C,'รับ-จ่าย ประจำวัน'!$B618,ธุรการ!N:N)+SUMIF(เส้นแต่งหน้าขนมปัง!$C:$C,'รับ-จ่าย ประจำวัน'!$B618,เส้นแต่งหน้าขนมปัง!N:N)+SUMIF('วางแผนBC,CJ'!$C:$C,'รับ-จ่าย ประจำวัน'!$B618,'วางแผนBC,CJ'!N:N)+SUMIF(RD!$C:$C,'รับ-จ่าย ประจำวัน'!$B618,RD!N:N)+SUMIF('FG,ออนไล,คัดแยก'!$C:$C,'รับ-จ่าย ประจำวัน'!$B618,'FG,ออนไล,คัดแยก'!N:N)</f>
        <v>0</v>
      </c>
      <c r="AV618" s="16">
        <f>SUMIF(เตรียมส่วนผสม!$C:$C,'รับ-จ่าย ประจำวัน'!$B618,เตรียมส่วนผสม!O:O)+SUMIF(กวนไส้!$C:$C,'รับ-จ่าย ประจำวัน'!$B618,กวนไส้!O:O)+SUMIF(ผลิต1!$C:$C,'รับ-จ่าย ประจำวัน'!$B618,ผลิต1!O:O)+SUMIF(ผลิต2!$C:$C,'รับ-จ่าย ประจำวัน'!$B618,ผลิต2!O:O)+SUMIF(เส้นแต่งหน้าขนมเค้ก!$C:$C,'รับ-จ่าย ประจำวัน'!$B618,เส้นแต่งหน้าขนมเค้ก!O:O)+SUMIF(แพ็ค!$C:$C,'รับ-จ่าย ประจำวัน'!$B618,แพ็ค!O:O)+SUMIF(ธุรการ!$C:$C,'รับ-จ่าย ประจำวัน'!$B618,ธุรการ!O:O)+SUMIF(เส้นแต่งหน้าขนมปัง!$C:$C,'รับ-จ่าย ประจำวัน'!$B618,เส้นแต่งหน้าขนมปัง!O:O)+SUMIF('วางแผนBC,CJ'!$C:$C,'รับ-จ่าย ประจำวัน'!$B618,'วางแผนBC,CJ'!O:O)+SUMIF(RD!$C:$C,'รับ-จ่าย ประจำวัน'!$B618,RD!O:O)+SUMIF('FG,ออนไล,คัดแยก'!$C:$C,'รับ-จ่าย ประจำวัน'!$B618,'FG,ออนไล,คัดแยก'!O:O)</f>
        <v>0</v>
      </c>
      <c r="AW618" s="16">
        <f>SUMIF(เตรียมส่วนผสม!$C:$C,'รับ-จ่าย ประจำวัน'!$B618,เตรียมส่วนผสม!P:P)+SUMIF(กวนไส้!$C:$C,'รับ-จ่าย ประจำวัน'!$B618,กวนไส้!P:P)+SUMIF(ผลิต1!$C:$C,'รับ-จ่าย ประจำวัน'!$B618,ผลิต1!P:P)+SUMIF(ผลิต2!$C:$C,'รับ-จ่าย ประจำวัน'!$B618,ผลิต2!P:P)+SUMIF(เส้นแต่งหน้าขนมเค้ก!$C:$C,'รับ-จ่าย ประจำวัน'!$B618,เส้นแต่งหน้าขนมเค้ก!P:P)+SUMIF(แพ็ค!$C:$C,'รับ-จ่าย ประจำวัน'!$B618,แพ็ค!P:P)+SUMIF(ธุรการ!$C:$C,'รับ-จ่าย ประจำวัน'!$B618,ธุรการ!P:P)+SUMIF(เส้นแต่งหน้าขนมปัง!$C:$C,'รับ-จ่าย ประจำวัน'!$B618,เส้นแต่งหน้าขนมปัง!P:P)+SUMIF('วางแผนBC,CJ'!$C:$C,'รับ-จ่าย ประจำวัน'!$B618,'วางแผนBC,CJ'!P:P)+SUMIF(RD!$C:$C,'รับ-จ่าย ประจำวัน'!$B618,RD!P:P)+SUMIF('FG,ออนไล,คัดแยก'!$C:$C,'รับ-จ่าย ประจำวัน'!$B618,'FG,ออนไล,คัดแยก'!P:P)</f>
        <v>0</v>
      </c>
      <c r="AX618" s="16">
        <f>SUMIF(เตรียมส่วนผสม!$C:$C,'รับ-จ่าย ประจำวัน'!$B618,เตรียมส่วนผสม!Q:Q)+SUMIF(กวนไส้!$C:$C,'รับ-จ่าย ประจำวัน'!$B618,กวนไส้!Q:Q)+SUMIF(ผลิต1!$C:$C,'รับ-จ่าย ประจำวัน'!$B618,ผลิต1!Q:Q)+SUMIF(ผลิต2!$C:$C,'รับ-จ่าย ประจำวัน'!$B618,ผลิต2!Q:Q)+SUMIF(เส้นแต่งหน้าขนมเค้ก!$C:$C,'รับ-จ่าย ประจำวัน'!$B618,เส้นแต่งหน้าขนมเค้ก!Q:Q)+SUMIF(แพ็ค!$C:$C,'รับ-จ่าย ประจำวัน'!$B618,แพ็ค!Q:Q)+SUMIF(ธุรการ!$C:$C,'รับ-จ่าย ประจำวัน'!$B618,ธุรการ!Q:Q)+SUMIF(เส้นแต่งหน้าขนมปัง!$C:$C,'รับ-จ่าย ประจำวัน'!$B618,เส้นแต่งหน้าขนมปัง!Q:Q)+SUMIF('วางแผนBC,CJ'!$C:$C,'รับ-จ่าย ประจำวัน'!$B618,'วางแผนBC,CJ'!Q:Q)+SUMIF(RD!$C:$C,'รับ-จ่าย ประจำวัน'!$B618,RD!Q:Q)+SUMIF('FG,ออนไล,คัดแยก'!$C:$C,'รับ-จ่าย ประจำวัน'!$B618,'FG,ออนไล,คัดแยก'!Q:Q)</f>
        <v>0</v>
      </c>
      <c r="AY618" s="16">
        <f>SUMIF(เตรียมส่วนผสม!$C:$C,'รับ-จ่าย ประจำวัน'!$B618,เตรียมส่วนผสม!R:R)+SUMIF(กวนไส้!$C:$C,'รับ-จ่าย ประจำวัน'!$B618,กวนไส้!R:R)+SUMIF(ผลิต1!$C:$C,'รับ-จ่าย ประจำวัน'!$B618,ผลิต1!R:R)+SUMIF(ผลิต2!$C:$C,'รับ-จ่าย ประจำวัน'!$B618,ผลิต2!R:R)+SUMIF(เส้นแต่งหน้าขนมเค้ก!$C:$C,'รับ-จ่าย ประจำวัน'!$B618,เส้นแต่งหน้าขนมเค้ก!R:R)+SUMIF(แพ็ค!$C:$C,'รับ-จ่าย ประจำวัน'!$B618,แพ็ค!R:R)+SUMIF(ธุรการ!$C:$C,'รับ-จ่าย ประจำวัน'!$B618,ธุรการ!R:R)+SUMIF(เส้นแต่งหน้าขนมปัง!$C:$C,'รับ-จ่าย ประจำวัน'!$B618,เส้นแต่งหน้าขนมปัง!R:R)+SUMIF('วางแผนBC,CJ'!$C:$C,'รับ-จ่าย ประจำวัน'!$B618,'วางแผนBC,CJ'!R:R)+SUMIF(RD!$C:$C,'รับ-จ่าย ประจำวัน'!$B618,RD!R:R)+SUMIF('FG,ออนไล,คัดแยก'!$C:$C,'รับ-จ่าย ประจำวัน'!$B618,'FG,ออนไล,คัดแยก'!R:R)</f>
        <v>0</v>
      </c>
      <c r="AZ618" s="16">
        <f>SUMIF(เตรียมส่วนผสม!$C:$C,'รับ-จ่าย ประจำวัน'!$B618,เตรียมส่วนผสม!S:S)+SUMIF(กวนไส้!$C:$C,'รับ-จ่าย ประจำวัน'!$B618,กวนไส้!S:S)+SUMIF(ผลิต1!$C:$C,'รับ-จ่าย ประจำวัน'!$B618,ผลิต1!S:S)+SUMIF(ผลิต2!$C:$C,'รับ-จ่าย ประจำวัน'!$B618,ผลิต2!S:S)+SUMIF(เส้นแต่งหน้าขนมเค้ก!$C:$C,'รับ-จ่าย ประจำวัน'!$B618,เส้นแต่งหน้าขนมเค้ก!S:S)+SUMIF(แพ็ค!$C:$C,'รับ-จ่าย ประจำวัน'!$B618,แพ็ค!S:S)+SUMIF(ธุรการ!$C:$C,'รับ-จ่าย ประจำวัน'!$B618,ธุรการ!S:S)+SUMIF(เส้นแต่งหน้าขนมปัง!$C:$C,'รับ-จ่าย ประจำวัน'!$B618,เส้นแต่งหน้าขนมปัง!S:S)+SUMIF('วางแผนBC,CJ'!$C:$C,'รับ-จ่าย ประจำวัน'!$B618,'วางแผนBC,CJ'!S:S)+SUMIF(RD!$C:$C,'รับ-จ่าย ประจำวัน'!$B618,RD!S:S)+SUMIF('FG,ออนไล,คัดแยก'!$C:$C,'รับ-จ่าย ประจำวัน'!$B618,'FG,ออนไล,คัดแยก'!S:S)</f>
        <v>0</v>
      </c>
      <c r="BA618" s="16">
        <f>SUMIF(เตรียมส่วนผสม!$C:$C,'รับ-จ่าย ประจำวัน'!$B618,เตรียมส่วนผสม!T:T)+SUMIF(กวนไส้!$C:$C,'รับ-จ่าย ประจำวัน'!$B618,กวนไส้!T:T)+SUMIF(ผลิต1!$C:$C,'รับ-จ่าย ประจำวัน'!$B618,ผลิต1!T:T)+SUMIF(ผลิต2!$C:$C,'รับ-จ่าย ประจำวัน'!$B618,ผลิต2!T:T)+SUMIF(เส้นแต่งหน้าขนมเค้ก!$C:$C,'รับ-จ่าย ประจำวัน'!$B618,เส้นแต่งหน้าขนมเค้ก!T:T)+SUMIF(แพ็ค!$C:$C,'รับ-จ่าย ประจำวัน'!$B618,แพ็ค!T:T)+SUMIF(ธุรการ!$C:$C,'รับ-จ่าย ประจำวัน'!$B618,ธุรการ!T:T)+SUMIF(เส้นแต่งหน้าขนมปัง!$C:$C,'รับ-จ่าย ประจำวัน'!$B618,เส้นแต่งหน้าขนมปัง!T:T)+SUMIF('วางแผนBC,CJ'!$C:$C,'รับ-จ่าย ประจำวัน'!$B618,'วางแผนBC,CJ'!T:T)+SUMIF(RD!$C:$C,'รับ-จ่าย ประจำวัน'!$B618,RD!T:T)+SUMIF('FG,ออนไล,คัดแยก'!$C:$C,'รับ-จ่าย ประจำวัน'!$B618,'FG,ออนไล,คัดแยก'!T:T)</f>
        <v>0</v>
      </c>
      <c r="BB618" s="16">
        <f>SUMIF(เตรียมส่วนผสม!$C:$C,'รับ-จ่าย ประจำวัน'!$B618,เตรียมส่วนผสม!U:U)+SUMIF(กวนไส้!$C:$C,'รับ-จ่าย ประจำวัน'!$B618,กวนไส้!U:U)+SUMIF(ผลิต1!$C:$C,'รับ-จ่าย ประจำวัน'!$B618,ผลิต1!U:U)+SUMIF(ผลิต2!$C:$C,'รับ-จ่าย ประจำวัน'!$B618,ผลิต2!U:U)+SUMIF(เส้นแต่งหน้าขนมเค้ก!$C:$C,'รับ-จ่าย ประจำวัน'!$B618,เส้นแต่งหน้าขนมเค้ก!U:U)+SUMIF(แพ็ค!$C:$C,'รับ-จ่าย ประจำวัน'!$B618,แพ็ค!U:U)+SUMIF(ธุรการ!$C:$C,'รับ-จ่าย ประจำวัน'!$B618,ธุรการ!U:U)+SUMIF(เส้นแต่งหน้าขนมปัง!$C:$C,'รับ-จ่าย ประจำวัน'!$B618,เส้นแต่งหน้าขนมปัง!U:U)+SUMIF('วางแผนBC,CJ'!$C:$C,'รับ-จ่าย ประจำวัน'!$B618,'วางแผนBC,CJ'!U:U)+SUMIF(RD!$C:$C,'รับ-จ่าย ประจำวัน'!$B618,RD!U:U)+SUMIF('FG,ออนไล,คัดแยก'!$C:$C,'รับ-จ่าย ประจำวัน'!$B618,'FG,ออนไล,คัดแยก'!U:U)</f>
        <v>0</v>
      </c>
      <c r="BC618" s="16">
        <f>SUMIF(เตรียมส่วนผสม!$C:$C,'รับ-จ่าย ประจำวัน'!$B618,เตรียมส่วนผสม!V:V)+SUMIF(กวนไส้!$C:$C,'รับ-จ่าย ประจำวัน'!$B618,กวนไส้!V:V)+SUMIF(ผลิต1!$C:$C,'รับ-จ่าย ประจำวัน'!$B618,ผลิต1!V:V)+SUMIF(ผลิต2!$C:$C,'รับ-จ่าย ประจำวัน'!$B618,ผลิต2!V:V)+SUMIF(เส้นแต่งหน้าขนมเค้ก!$C:$C,'รับ-จ่าย ประจำวัน'!$B618,เส้นแต่งหน้าขนมเค้ก!V:V)+SUMIF(แพ็ค!$C:$C,'รับ-จ่าย ประจำวัน'!$B618,แพ็ค!V:V)+SUMIF(ธุรการ!$C:$C,'รับ-จ่าย ประจำวัน'!$B618,ธุรการ!V:V)+SUMIF(เส้นแต่งหน้าขนมปัง!$C:$C,'รับ-จ่าย ประจำวัน'!$B618,เส้นแต่งหน้าขนมปัง!V:V)+SUMIF('วางแผนBC,CJ'!$C:$C,'รับ-จ่าย ประจำวัน'!$B618,'วางแผนBC,CJ'!V:V)+SUMIF(RD!$C:$C,'รับ-จ่าย ประจำวัน'!$B618,RD!V:V)+SUMIF('FG,ออนไล,คัดแยก'!$C:$C,'รับ-จ่าย ประจำวัน'!$B618,'FG,ออนไล,คัดแยก'!V:V)</f>
        <v>0</v>
      </c>
      <c r="BD618" s="16">
        <f>SUMIF(เตรียมส่วนผสม!$C:$C,'รับ-จ่าย ประจำวัน'!$B618,เตรียมส่วนผสม!W:W)+SUMIF(กวนไส้!$C:$C,'รับ-จ่าย ประจำวัน'!$B618,กวนไส้!W:W)+SUMIF(ผลิต1!$C:$C,'รับ-จ่าย ประจำวัน'!$B618,ผลิต1!W:W)+SUMIF(ผลิต2!$C:$C,'รับ-จ่าย ประจำวัน'!$B618,ผลิต2!W:W)+SUMIF(เส้นแต่งหน้าขนมเค้ก!$C:$C,'รับ-จ่าย ประจำวัน'!$B618,เส้นแต่งหน้าขนมเค้ก!W:W)+SUMIF(แพ็ค!$C:$C,'รับ-จ่าย ประจำวัน'!$B618,แพ็ค!W:W)+SUMIF(ธุรการ!$C:$C,'รับ-จ่าย ประจำวัน'!$B618,ธุรการ!W:W)+SUMIF(เส้นแต่งหน้าขนมปัง!$C:$C,'รับ-จ่าย ประจำวัน'!$B618,เส้นแต่งหน้าขนมปัง!W:W)+SUMIF('วางแผนBC,CJ'!$C:$C,'รับ-จ่าย ประจำวัน'!$B618,'วางแผนBC,CJ'!W:W)+SUMIF(RD!$C:$C,'รับ-จ่าย ประจำวัน'!$B618,RD!W:W)+SUMIF('FG,ออนไล,คัดแยก'!$C:$C,'รับ-จ่าย ประจำวัน'!$B618,'FG,ออนไล,คัดแยก'!W:W)</f>
        <v>0</v>
      </c>
      <c r="BE618" s="16">
        <f>SUMIF(เตรียมส่วนผสม!$C:$C,'รับ-จ่าย ประจำวัน'!$B618,เตรียมส่วนผสม!X:X)+SUMIF(กวนไส้!$C:$C,'รับ-จ่าย ประจำวัน'!$B618,กวนไส้!X:X)+SUMIF(ผลิต1!$C:$C,'รับ-จ่าย ประจำวัน'!$B618,ผลิต1!X:X)+SUMIF(ผลิต2!$C:$C,'รับ-จ่าย ประจำวัน'!$B618,ผลิต2!X:X)+SUMIF(เส้นแต่งหน้าขนมเค้ก!$C:$C,'รับ-จ่าย ประจำวัน'!$B618,เส้นแต่งหน้าขนมเค้ก!X:X)+SUMIF(แพ็ค!$C:$C,'รับ-จ่าย ประจำวัน'!$B618,แพ็ค!X:X)+SUMIF(ธุรการ!$C:$C,'รับ-จ่าย ประจำวัน'!$B618,ธุรการ!X:X)+SUMIF(เส้นแต่งหน้าขนมปัง!$C:$C,'รับ-จ่าย ประจำวัน'!$B618,เส้นแต่งหน้าขนมปัง!X:X)+SUMIF('วางแผนBC,CJ'!$C:$C,'รับ-จ่าย ประจำวัน'!$B618,'วางแผนBC,CJ'!X:X)+SUMIF(RD!$C:$C,'รับ-จ่าย ประจำวัน'!$B618,RD!X:X)+SUMIF('FG,ออนไล,คัดแยก'!$C:$C,'รับ-จ่าย ประจำวัน'!$B618,'FG,ออนไล,คัดแยก'!X:X)</f>
        <v>0</v>
      </c>
      <c r="BF618" s="16">
        <f>SUMIF(เตรียมส่วนผสม!$C:$C,'รับ-จ่าย ประจำวัน'!$B618,เตรียมส่วนผสม!Y:Y)+SUMIF(กวนไส้!$C:$C,'รับ-จ่าย ประจำวัน'!$B618,กวนไส้!Y:Y)+SUMIF(ผลิต1!$C:$C,'รับ-จ่าย ประจำวัน'!$B618,ผลิต1!Y:Y)+SUMIF(ผลิต2!$C:$C,'รับ-จ่าย ประจำวัน'!$B618,ผลิต2!Y:Y)+SUMIF(เส้นแต่งหน้าขนมเค้ก!$C:$C,'รับ-จ่าย ประจำวัน'!$B618,เส้นแต่งหน้าขนมเค้ก!Y:Y)+SUMIF(แพ็ค!$C:$C,'รับ-จ่าย ประจำวัน'!$B618,แพ็ค!Y:Y)+SUMIF(ธุรการ!$C:$C,'รับ-จ่าย ประจำวัน'!$B618,ธุรการ!Y:Y)+SUMIF(เส้นแต่งหน้าขนมปัง!$C:$C,'รับ-จ่าย ประจำวัน'!$B618,เส้นแต่งหน้าขนมปัง!Y:Y)+SUMIF('วางแผนBC,CJ'!$C:$C,'รับ-จ่าย ประจำวัน'!$B618,'วางแผนBC,CJ'!Y:Y)+SUMIF(RD!$C:$C,'รับ-จ่าย ประจำวัน'!$B618,RD!Y:Y)+SUMIF('FG,ออนไล,คัดแยก'!$C:$C,'รับ-จ่าย ประจำวัน'!$B618,'FG,ออนไล,คัดแยก'!Y:Y)</f>
        <v>0</v>
      </c>
      <c r="BG618" s="16">
        <f>SUMIF(เตรียมส่วนผสม!$C:$C,'รับ-จ่าย ประจำวัน'!$B618,เตรียมส่วนผสม!Z:Z)+SUMIF(กวนไส้!$C:$C,'รับ-จ่าย ประจำวัน'!$B618,กวนไส้!Z:Z)+SUMIF(ผลิต1!$C:$C,'รับ-จ่าย ประจำวัน'!$B618,ผลิต1!Z:Z)+SUMIF(ผลิต2!$C:$C,'รับ-จ่าย ประจำวัน'!$B618,ผลิต2!Z:Z)+SUMIF(เส้นแต่งหน้าขนมเค้ก!$C:$C,'รับ-จ่าย ประจำวัน'!$B618,เส้นแต่งหน้าขนมเค้ก!Z:Z)+SUMIF(แพ็ค!$C:$C,'รับ-จ่าย ประจำวัน'!$B618,แพ็ค!Z:Z)+SUMIF(ธุรการ!$C:$C,'รับ-จ่าย ประจำวัน'!$B618,ธุรการ!Z:Z)+SUMIF(เส้นแต่งหน้าขนมปัง!$C:$C,'รับ-จ่าย ประจำวัน'!$B618,เส้นแต่งหน้าขนมปัง!Z:Z)+SUMIF('วางแผนBC,CJ'!$C:$C,'รับ-จ่าย ประจำวัน'!$B618,'วางแผนBC,CJ'!Z:Z)+SUMIF(RD!$C:$C,'รับ-จ่าย ประจำวัน'!$B618,RD!Z:Z)+SUMIF('FG,ออนไล,คัดแยก'!$C:$C,'รับ-จ่าย ประจำวัน'!$B618,'FG,ออนไล,คัดแยก'!Z:Z)</f>
        <v>0</v>
      </c>
      <c r="BH618" s="16">
        <f>SUMIF(เตรียมส่วนผสม!$C:$C,'รับ-จ่าย ประจำวัน'!$B618,เตรียมส่วนผสม!AA:AA)+SUMIF(กวนไส้!$C:$C,'รับ-จ่าย ประจำวัน'!$B618,กวนไส้!AA:AA)+SUMIF(ผลิต1!$C:$C,'รับ-จ่าย ประจำวัน'!$B618,ผลิต1!AA:AA)+SUMIF(ผลิต2!$C:$C,'รับ-จ่าย ประจำวัน'!$B618,ผลิต2!AA:AA)+SUMIF(เส้นแต่งหน้าขนมเค้ก!$C:$C,'รับ-จ่าย ประจำวัน'!$B618,เส้นแต่งหน้าขนมเค้ก!AA:AA)+SUMIF(แพ็ค!$C:$C,'รับ-จ่าย ประจำวัน'!$B618,แพ็ค!AA:AA)+SUMIF(ธุรการ!$C:$C,'รับ-จ่าย ประจำวัน'!$B618,ธุรการ!AA:AA)+SUMIF(เส้นแต่งหน้าขนมปัง!$C:$C,'รับ-จ่าย ประจำวัน'!$B618,เส้นแต่งหน้าขนมปัง!AA:AA)+SUMIF('วางแผนBC,CJ'!$C:$C,'รับ-จ่าย ประจำวัน'!$B618,'วางแผนBC,CJ'!AA:AA)+SUMIF(RD!$C:$C,'รับ-จ่าย ประจำวัน'!$B618,RD!AA:AA)+SUMIF('FG,ออนไล,คัดแยก'!$C:$C,'รับ-จ่าย ประจำวัน'!$B618,'FG,ออนไล,คัดแยก'!AA:AA)</f>
        <v>0</v>
      </c>
      <c r="BI618" s="16">
        <f>SUMIF(เตรียมส่วนผสม!$C:$C,'รับ-จ่าย ประจำวัน'!$B618,เตรียมส่วนผสม!AB:AB)+SUMIF(กวนไส้!$C:$C,'รับ-จ่าย ประจำวัน'!$B618,กวนไส้!AB:AB)+SUMIF(ผลิต1!$C:$C,'รับ-จ่าย ประจำวัน'!$B618,ผลิต1!AB:AB)+SUMIF(ผลิต2!$C:$C,'รับ-จ่าย ประจำวัน'!$B618,ผลิต2!AB:AB)+SUMIF(เส้นแต่งหน้าขนมเค้ก!$C:$C,'รับ-จ่าย ประจำวัน'!$B618,เส้นแต่งหน้าขนมเค้ก!AB:AB)+SUMIF(แพ็ค!$C:$C,'รับ-จ่าย ประจำวัน'!$B618,แพ็ค!AB:AB)+SUMIF(ธุรการ!$C:$C,'รับ-จ่าย ประจำวัน'!$B618,ธุรการ!AB:AB)+SUMIF(เส้นแต่งหน้าขนมปัง!$C:$C,'รับ-จ่าย ประจำวัน'!$B618,เส้นแต่งหน้าขนมปัง!AB:AB)+SUMIF('วางแผนBC,CJ'!$C:$C,'รับ-จ่าย ประจำวัน'!$B618,'วางแผนBC,CJ'!AB:AB)+SUMIF(RD!$C:$C,'รับ-จ่าย ประจำวัน'!$B618,RD!AB:AB)+SUMIF('FG,ออนไล,คัดแยก'!$C:$C,'รับ-จ่าย ประจำวัน'!$B618,'FG,ออนไล,คัดแยก'!AB:AB)</f>
        <v>0</v>
      </c>
      <c r="BJ618" s="16">
        <f>SUMIF(เตรียมส่วนผสม!$C:$C,'รับ-จ่าย ประจำวัน'!$B618,เตรียมส่วนผสม!AC:AC)+SUMIF(กวนไส้!$C:$C,'รับ-จ่าย ประจำวัน'!$B618,กวนไส้!AC:AC)+SUMIF(ผลิต1!$C:$C,'รับ-จ่าย ประจำวัน'!$B618,ผลิต1!AC:AC)+SUMIF(ผลิต2!$C:$C,'รับ-จ่าย ประจำวัน'!$B618,ผลิต2!AC:AC)+SUMIF(เส้นแต่งหน้าขนมเค้ก!$C:$C,'รับ-จ่าย ประจำวัน'!$B618,เส้นแต่งหน้าขนมเค้ก!AC:AC)+SUMIF(แพ็ค!$C:$C,'รับ-จ่าย ประจำวัน'!$B618,แพ็ค!AC:AC)+SUMIF(ธุรการ!$C:$C,'รับ-จ่าย ประจำวัน'!$B618,ธุรการ!AC:AC)+SUMIF(เส้นแต่งหน้าขนมปัง!$C:$C,'รับ-จ่าย ประจำวัน'!$B618,เส้นแต่งหน้าขนมปัง!AC:AC)+SUMIF('วางแผนBC,CJ'!$C:$C,'รับ-จ่าย ประจำวัน'!$B618,'วางแผนBC,CJ'!AC:AC)+SUMIF(RD!$C:$C,'รับ-จ่าย ประจำวัน'!$B618,RD!AC:AC)+SUMIF('FG,ออนไล,คัดแยก'!$C:$C,'รับ-จ่าย ประจำวัน'!$B618,'FG,ออนไล,คัดแยก'!AC:AC)</f>
        <v>0</v>
      </c>
      <c r="BK618" s="16">
        <f>SUMIF(เตรียมส่วนผสม!$C:$C,'รับ-จ่าย ประจำวัน'!$B618,เตรียมส่วนผสม!AD:AD)+SUMIF(กวนไส้!$C:$C,'รับ-จ่าย ประจำวัน'!$B618,กวนไส้!AD:AD)+SUMIF(ผลิต1!$C:$C,'รับ-จ่าย ประจำวัน'!$B618,ผลิต1!AD:AD)+SUMIF(ผลิต2!$C:$C,'รับ-จ่าย ประจำวัน'!$B618,ผลิต2!AD:AD)+SUMIF(เส้นแต่งหน้าขนมเค้ก!$C:$C,'รับ-จ่าย ประจำวัน'!$B618,เส้นแต่งหน้าขนมเค้ก!AD:AD)+SUMIF(แพ็ค!$C:$C,'รับ-จ่าย ประจำวัน'!$B618,แพ็ค!AD:AD)+SUMIF(ธุรการ!$C:$C,'รับ-จ่าย ประจำวัน'!$B618,ธุรการ!AD:AD)+SUMIF(เส้นแต่งหน้าขนมปัง!$C:$C,'รับ-จ่าย ประจำวัน'!$B618,เส้นแต่งหน้าขนมปัง!AD:AD)+SUMIF('วางแผนBC,CJ'!$C:$C,'รับ-จ่าย ประจำวัน'!$B618,'วางแผนBC,CJ'!AD:AD)+SUMIF(RD!$C:$C,'รับ-จ่าย ประจำวัน'!$B618,RD!AD:AD)+SUMIF('FG,ออนไล,คัดแยก'!$C:$C,'รับ-จ่าย ประจำวัน'!$B618,'FG,ออนไล,คัดแยก'!AD:AD)</f>
        <v>0</v>
      </c>
      <c r="BL618" s="16">
        <f>SUMIF(เตรียมส่วนผสม!$C:$C,'รับ-จ่าย ประจำวัน'!$B618,เตรียมส่วนผสม!AE:AE)+SUMIF(กวนไส้!$C:$C,'รับ-จ่าย ประจำวัน'!$B618,กวนไส้!AE:AE)+SUMIF(ผลิต1!$C:$C,'รับ-จ่าย ประจำวัน'!$B618,ผลิต1!AE:AE)+SUMIF(ผลิต2!$C:$C,'รับ-จ่าย ประจำวัน'!$B618,ผลิต2!AE:AE)+SUMIF(เส้นแต่งหน้าขนมเค้ก!$C:$C,'รับ-จ่าย ประจำวัน'!$B618,เส้นแต่งหน้าขนมเค้ก!AE:AE)+SUMIF(แพ็ค!$C:$C,'รับ-จ่าย ประจำวัน'!$B618,แพ็ค!AE:AE)+SUMIF(ธุรการ!$C:$C,'รับ-จ่าย ประจำวัน'!$B618,ธุรการ!AE:AE)+SUMIF(เส้นแต่งหน้าขนมปัง!$C:$C,'รับ-จ่าย ประจำวัน'!$B618,เส้นแต่งหน้าขนมปัง!AE:AE)+SUMIF('วางแผนBC,CJ'!$C:$C,'รับ-จ่าย ประจำวัน'!$B618,'วางแผนBC,CJ'!AE:AE)+SUMIF(RD!$C:$C,'รับ-จ่าย ประจำวัน'!$B618,RD!AE:AE)+SUMIF('FG,ออนไล,คัดแยก'!$C:$C,'รับ-จ่าย ประจำวัน'!$B618,'FG,ออนไล,คัดแยก'!AE:AE)</f>
        <v>0</v>
      </c>
      <c r="BM618" s="16">
        <f>SUMIF(เตรียมส่วนผสม!$C:$C,'รับ-จ่าย ประจำวัน'!$B618,เตรียมส่วนผสม!AF:AF)+SUMIF(กวนไส้!$C:$C,'รับ-จ่าย ประจำวัน'!$B618,กวนไส้!AF:AF)+SUMIF(ผลิต1!$C:$C,'รับ-จ่าย ประจำวัน'!$B618,ผลิต1!AF:AF)+SUMIF(ผลิต2!$C:$C,'รับ-จ่าย ประจำวัน'!$B618,ผลิต2!AF:AF)+SUMIF(เส้นแต่งหน้าขนมเค้ก!$C:$C,'รับ-จ่าย ประจำวัน'!$B618,เส้นแต่งหน้าขนมเค้ก!AF:AF)+SUMIF(แพ็ค!$C:$C,'รับ-จ่าย ประจำวัน'!$B618,แพ็ค!AF:AF)+SUMIF(ธุรการ!$C:$C,'รับ-จ่าย ประจำวัน'!$B618,ธุรการ!AF:AF)+SUMIF(เส้นแต่งหน้าขนมปัง!$C:$C,'รับ-จ่าย ประจำวัน'!$B618,เส้นแต่งหน้าขนมปัง!AF:AF)+SUMIF('วางแผนBC,CJ'!$C:$C,'รับ-จ่าย ประจำวัน'!$B618,'วางแผนBC,CJ'!AF:AF)+SUMIF(RD!$C:$C,'รับ-จ่าย ประจำวัน'!$B618,RD!AF:AF)+SUMIF('FG,ออนไล,คัดแยก'!$C:$C,'รับ-จ่าย ประจำวัน'!$B618,'FG,ออนไล,คัดแยก'!AF:AF)</f>
        <v>0</v>
      </c>
      <c r="BN618" s="16">
        <f>SUMIF(เตรียมส่วนผสม!$C:$C,'รับ-จ่าย ประจำวัน'!$B618,เตรียมส่วนผสม!AG:AG)+SUMIF(กวนไส้!$C:$C,'รับ-จ่าย ประจำวัน'!$B618,กวนไส้!AG:AG)+SUMIF(ผลิต1!$C:$C,'รับ-จ่าย ประจำวัน'!$B618,ผลิต1!AG:AG)+SUMIF(ผลิต2!$C:$C,'รับ-จ่าย ประจำวัน'!$B618,ผลิต2!AG:AG)+SUMIF(เส้นแต่งหน้าขนมเค้ก!$C:$C,'รับ-จ่าย ประจำวัน'!$B618,เส้นแต่งหน้าขนมเค้ก!AG:AG)+SUMIF(แพ็ค!$C:$C,'รับ-จ่าย ประจำวัน'!$B618,แพ็ค!AG:AG)+SUMIF(ธุรการ!$C:$C,'รับ-จ่าย ประจำวัน'!$B618,ธุรการ!AG:AG)+SUMIF(เส้นแต่งหน้าขนมปัง!$C:$C,'รับ-จ่าย ประจำวัน'!$B618,เส้นแต่งหน้าขนมปัง!AG:AG)+SUMIF('วางแผนBC,CJ'!$C:$C,'รับ-จ่าย ประจำวัน'!$B618,'วางแผนBC,CJ'!AG:AG)+SUMIF(RD!$C:$C,'รับ-จ่าย ประจำวัน'!$B618,RD!AG:AG)+SUMIF('FG,ออนไล,คัดแยก'!$C:$C,'รับ-จ่าย ประจำวัน'!$B618,'FG,ออนไล,คัดแยก'!AG:AG)</f>
        <v>0</v>
      </c>
      <c r="BO618" s="16">
        <f>SUMIF(เตรียมส่วนผสม!$C:$C,'รับ-จ่าย ประจำวัน'!$B618,เตรียมส่วนผสม!AH:AH)+SUMIF(กวนไส้!$C:$C,'รับ-จ่าย ประจำวัน'!$B618,กวนไส้!AH:AH)+SUMIF(ผลิต1!$C:$C,'รับ-จ่าย ประจำวัน'!$B618,ผลิต1!AH:AH)+SUMIF(ผลิต2!$C:$C,'รับ-จ่าย ประจำวัน'!$B618,ผลิต2!AH:AH)+SUMIF(เส้นแต่งหน้าขนมเค้ก!$C:$C,'รับ-จ่าย ประจำวัน'!$B618,เส้นแต่งหน้าขนมเค้ก!AH:AH)+SUMIF(แพ็ค!$C:$C,'รับ-จ่าย ประจำวัน'!$B618,แพ็ค!AH:AH)+SUMIF(ธุรการ!$C:$C,'รับ-จ่าย ประจำวัน'!$B618,ธุรการ!AH:AH)+SUMIF(เส้นแต่งหน้าขนมปัง!$C:$C,'รับ-จ่าย ประจำวัน'!$B618,เส้นแต่งหน้าขนมปัง!AH:AH)+SUMIF('วางแผนBC,CJ'!$C:$C,'รับ-จ่าย ประจำวัน'!$B618,'วางแผนBC,CJ'!AH:AH)+SUMIF(RD!$C:$C,'รับ-จ่าย ประจำวัน'!$B618,RD!AH:AH)+SUMIF('FG,ออนไล,คัดแยก'!$C:$C,'รับ-จ่าย ประจำวัน'!$B618,'FG,ออนไล,คัดแยก'!AH:AH)</f>
        <v>0</v>
      </c>
      <c r="BP618" s="16">
        <f>SUMIF(เตรียมส่วนผสม!$C:$C,'รับ-จ่าย ประจำวัน'!$B618,เตรียมส่วนผสม!AI:AI)+SUMIF(กวนไส้!$C:$C,'รับ-จ่าย ประจำวัน'!$B618,กวนไส้!AI:AI)+SUMIF(ผลิต1!$C:$C,'รับ-จ่าย ประจำวัน'!$B618,ผลิต1!AI:AI)+SUMIF(ผลิต2!$C:$C,'รับ-จ่าย ประจำวัน'!$B618,ผลิต2!AI:AI)+SUMIF(เส้นแต่งหน้าขนมเค้ก!$C:$C,'รับ-จ่าย ประจำวัน'!$B618,เส้นแต่งหน้าขนมเค้ก!AI:AI)+SUMIF(แพ็ค!$C:$C,'รับ-จ่าย ประจำวัน'!$B618,แพ็ค!AI:AI)+SUMIF(ธุรการ!$C:$C,'รับ-จ่าย ประจำวัน'!$B618,ธุรการ!AI:AI)+SUMIF(เส้นแต่งหน้าขนมปัง!$C:$C,'รับ-จ่าย ประจำวัน'!$B618,เส้นแต่งหน้าขนมปัง!AI:AI)+SUMIF('วางแผนBC,CJ'!$C:$C,'รับ-จ่าย ประจำวัน'!$B618,'วางแผนBC,CJ'!AI:AI)+SUMIF(RD!$C:$C,'รับ-จ่าย ประจำวัน'!$B618,RD!AI:AI)+SUMIF('FG,ออนไล,คัดแยก'!$C:$C,'รับ-จ่าย ประจำวัน'!$B618,'FG,ออนไล,คัดแยก'!AI:AI)</f>
        <v>0</v>
      </c>
      <c r="BQ618" s="16">
        <f>SUMIF(เตรียมส่วนผสม!$C:$C,'รับ-จ่าย ประจำวัน'!$B618,เตรียมส่วนผสม!AJ:AJ)+SUMIF(กวนไส้!$C:$C,'รับ-จ่าย ประจำวัน'!$B618,กวนไส้!AJ:AJ)+SUMIF(ผลิต1!$C:$C,'รับ-จ่าย ประจำวัน'!$B618,ผลิต1!AJ:AJ)+SUMIF(ผลิต2!$C:$C,'รับ-จ่าย ประจำวัน'!$B618,ผลิต2!AJ:AJ)+SUMIF(เส้นแต่งหน้าขนมเค้ก!$C:$C,'รับ-จ่าย ประจำวัน'!$B618,เส้นแต่งหน้าขนมเค้ก!AJ:AJ)+SUMIF(แพ็ค!$C:$C,'รับ-จ่าย ประจำวัน'!$B618,แพ็ค!AJ:AJ)+SUMIF(ธุรการ!$C:$C,'รับ-จ่าย ประจำวัน'!$B618,ธุรการ!AJ:AJ)+SUMIF(เส้นแต่งหน้าขนมปัง!$C:$C,'รับ-จ่าย ประจำวัน'!$B618,เส้นแต่งหน้าขนมปัง!AJ:AJ)+SUMIF('วางแผนBC,CJ'!$C:$C,'รับ-จ่าย ประจำวัน'!$B618,'วางแผนBC,CJ'!AJ:AJ)+SUMIF(RD!$C:$C,'รับ-จ่าย ประจำวัน'!$B618,RD!AJ:AJ)+SUMIF('FG,ออนไล,คัดแยก'!$C:$C,'รับ-จ่าย ประจำวัน'!$B618,'FG,ออนไล,คัดแยก'!AJ:AJ)</f>
        <v>0</v>
      </c>
      <c r="BR618" s="16">
        <f>SUMIF(เตรียมส่วนผสม!$C:$C,'รับ-จ่าย ประจำวัน'!$B618,เตรียมส่วนผสม!AK:AK)+SUMIF(กวนไส้!$C:$C,'รับ-จ่าย ประจำวัน'!$B618,กวนไส้!AK:AK)+SUMIF(ผลิต1!$C:$C,'รับ-จ่าย ประจำวัน'!$B618,ผลิต1!AK:AK)+SUMIF(ผลิต2!$C:$C,'รับ-จ่าย ประจำวัน'!$B618,ผลิต2!AK:AK)+SUMIF(เส้นแต่งหน้าขนมเค้ก!$C:$C,'รับ-จ่าย ประจำวัน'!$B618,เส้นแต่งหน้าขนมเค้ก!AK:AK)+SUMIF(แพ็ค!$C:$C,'รับ-จ่าย ประจำวัน'!$B618,แพ็ค!AK:AK)+SUMIF(ธุรการ!$C:$C,'รับ-จ่าย ประจำวัน'!$B618,ธุรการ!AK:AK)+SUMIF(เส้นแต่งหน้าขนมปัง!$C:$C,'รับ-จ่าย ประจำวัน'!$B618,เส้นแต่งหน้าขนมปัง!AK:AK)+SUMIF('วางแผนBC,CJ'!$C:$C,'รับ-จ่าย ประจำวัน'!$B618,'วางแผนBC,CJ'!AK:AK)+SUMIF(RD!$C:$C,'รับ-จ่าย ประจำวัน'!$B618,RD!AK:AK)+SUMIF('FG,ออนไล,คัดแยก'!$C:$C,'รับ-จ่าย ประจำวัน'!$B618,'FG,ออนไล,คัดแยก'!AK:AK)</f>
        <v>0</v>
      </c>
      <c r="BS618" s="16">
        <f>SUMIF(เตรียมส่วนผสม!$C:$C,'รับ-จ่าย ประจำวัน'!$B618,เตรียมส่วนผสม!AL:AL)+SUMIF(กวนไส้!$C:$C,'รับ-จ่าย ประจำวัน'!$B618,กวนไส้!AL:AL)+SUMIF(ผลิต1!$C:$C,'รับ-จ่าย ประจำวัน'!$B618,ผลิต1!AL:AL)+SUMIF(ผลิต2!$C:$C,'รับ-จ่าย ประจำวัน'!$B618,ผลิต2!AL:AL)+SUMIF(เส้นแต่งหน้าขนมเค้ก!$C:$C,'รับ-จ่าย ประจำวัน'!$B618,เส้นแต่งหน้าขนมเค้ก!AL:AL)+SUMIF(แพ็ค!$C:$C,'รับ-จ่าย ประจำวัน'!$B618,แพ็ค!AL:AL)+SUMIF(ธุรการ!$C:$C,'รับ-จ่าย ประจำวัน'!$B618,ธุรการ!AL:AL)+SUMIF(เส้นแต่งหน้าขนมปัง!$C:$C,'รับ-จ่าย ประจำวัน'!$B618,เส้นแต่งหน้าขนมปัง!AL:AL)+SUMIF('วางแผนBC,CJ'!$C:$C,'รับ-จ่าย ประจำวัน'!$B618,'วางแผนBC,CJ'!AL:AL)+SUMIF(RD!$C:$C,'รับ-จ่าย ประจำวัน'!$B618,RD!AL:AL)+SUMIF('FG,ออนไล,คัดแยก'!$C:$C,'รับ-จ่าย ประจำวัน'!$B618,'FG,ออนไล,คัดแยก'!AL:AL)</f>
        <v>0</v>
      </c>
      <c r="BT618" s="18">
        <f t="shared" si="136"/>
        <v>0</v>
      </c>
      <c r="BU618" s="116"/>
      <c r="BV618" s="146">
        <f t="shared" si="137"/>
        <v>100032</v>
      </c>
      <c r="BW618" s="184">
        <v>30</v>
      </c>
      <c r="BX618" s="172">
        <f t="shared" si="124"/>
        <v>0</v>
      </c>
      <c r="BY618" s="188" t="e">
        <f t="shared" si="122"/>
        <v>#DIV/0!</v>
      </c>
      <c r="BZ618" s="180" t="e">
        <f t="shared" ca="1" si="128"/>
        <v>#DIV/0!</v>
      </c>
      <c r="CB618" s="93"/>
      <c r="CC618" s="93"/>
      <c r="CD618" s="93"/>
      <c r="CE618" s="93"/>
      <c r="CF618" s="93"/>
      <c r="CG618" s="93"/>
      <c r="CH618" s="93"/>
      <c r="CI618" s="93"/>
      <c r="CJ618" s="97"/>
      <c r="CK618" s="9">
        <f t="shared" si="123"/>
        <v>100032</v>
      </c>
    </row>
    <row r="619" spans="1:89" hidden="1" x14ac:dyDescent="0.5">
      <c r="A619" s="149"/>
      <c r="B619" s="34">
        <v>1023601006</v>
      </c>
      <c r="C619" s="33" t="s">
        <v>2001</v>
      </c>
      <c r="D619" s="141" t="s">
        <v>91</v>
      </c>
      <c r="E619" s="25"/>
      <c r="F619" s="132"/>
      <c r="G619" s="25"/>
      <c r="H619" s="12">
        <v>100110</v>
      </c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11"/>
      <c r="AF619" s="11"/>
      <c r="AG619" s="11"/>
      <c r="AH619" s="11"/>
      <c r="AI619" s="25"/>
      <c r="AJ619" s="25"/>
      <c r="AK619" s="25"/>
      <c r="AL619" s="25"/>
      <c r="AM619" s="25"/>
      <c r="AN619" s="15">
        <f t="shared" si="135"/>
        <v>0</v>
      </c>
      <c r="AO619" s="16">
        <f>SUMIF(เตรียมส่วนผสม!$C:$C,'รับ-จ่าย ประจำวัน'!$B619,เตรียมส่วนผสม!H:H)+SUMIF(กวนไส้!$C:$C,'รับ-จ่าย ประจำวัน'!$B619,กวนไส้!H:H)+SUMIF(ผลิต1!$C:$C,'รับ-จ่าย ประจำวัน'!$B619,ผลิต1!H:H)+SUMIF(ผลิต2!$C:$C,'รับ-จ่าย ประจำวัน'!$B619,ผลิต2!H:H)+SUMIF(เส้นแต่งหน้าขนมเค้ก!$C:$C,'รับ-จ่าย ประจำวัน'!$B619,เส้นแต่งหน้าขนมเค้ก!H:H)+SUMIF(แพ็ค!$C:$C,'รับ-จ่าย ประจำวัน'!$B619,แพ็ค!H:H)+SUMIF(ธุรการ!$C:$C,'รับ-จ่าย ประจำวัน'!$B619,ธุรการ!H:H)+SUMIF(เส้นแต่งหน้าขนมปัง!$C:$C,'รับ-จ่าย ประจำวัน'!$B619,เส้นแต่งหน้าขนมปัง!H:H)+SUMIF('วางแผนBC,CJ'!$C:$C,'รับ-จ่าย ประจำวัน'!$B619,'วางแผนBC,CJ'!H:H)+SUMIF(RD!$C:$C,'รับ-จ่าย ประจำวัน'!$B619,RD!H:H)+SUMIF('FG,ออนไล,คัดแยก'!$C:$C,'รับ-จ่าย ประจำวัน'!$B619,'FG,ออนไล,คัดแยก'!H:H)</f>
        <v>0</v>
      </c>
      <c r="AP619" s="16">
        <f>SUMIF(เตรียมส่วนผสม!$C:$C,'รับ-จ่าย ประจำวัน'!$B619,เตรียมส่วนผสม!I:I)+SUMIF(กวนไส้!$C:$C,'รับ-จ่าย ประจำวัน'!$B619,กวนไส้!I:I)+SUMIF(ผลิต1!$C:$C,'รับ-จ่าย ประจำวัน'!$B619,ผลิต1!I:I)+SUMIF(ผลิต2!$C:$C,'รับ-จ่าย ประจำวัน'!$B619,ผลิต2!I:I)+SUMIF(เส้นแต่งหน้าขนมเค้ก!$C:$C,'รับ-จ่าย ประจำวัน'!$B619,เส้นแต่งหน้าขนมเค้ก!I:I)+SUMIF(แพ็ค!$C:$C,'รับ-จ่าย ประจำวัน'!$B619,แพ็ค!I:I)+SUMIF(ธุรการ!$C:$C,'รับ-จ่าย ประจำวัน'!$B619,ธุรการ!I:I)+SUMIF(เส้นแต่งหน้าขนมปัง!$C:$C,'รับ-จ่าย ประจำวัน'!$B619,เส้นแต่งหน้าขนมปัง!I:I)+SUMIF('วางแผนBC,CJ'!$C:$C,'รับ-จ่าย ประจำวัน'!$B619,'วางแผนBC,CJ'!I:I)+SUMIF(RD!$C:$C,'รับ-จ่าย ประจำวัน'!$B619,RD!I:I)+SUMIF('FG,ออนไล,คัดแยก'!$C:$C,'รับ-จ่าย ประจำวัน'!$B619,'FG,ออนไล,คัดแยก'!I:I)</f>
        <v>0</v>
      </c>
      <c r="AQ619" s="16">
        <f>SUMIF(เตรียมส่วนผสม!$C:$C,'รับ-จ่าย ประจำวัน'!$B619,เตรียมส่วนผสม!J:J)+SUMIF(กวนไส้!$C:$C,'รับ-จ่าย ประจำวัน'!$B619,กวนไส้!J:J)+SUMIF(ผลิต1!$C:$C,'รับ-จ่าย ประจำวัน'!$B619,ผลิต1!J:J)+SUMIF(ผลิต2!$C:$C,'รับ-จ่าย ประจำวัน'!$B619,ผลิต2!J:J)+SUMIF(เส้นแต่งหน้าขนมเค้ก!$C:$C,'รับ-จ่าย ประจำวัน'!$B619,เส้นแต่งหน้าขนมเค้ก!J:J)+SUMIF(แพ็ค!$C:$C,'รับ-จ่าย ประจำวัน'!$B619,แพ็ค!J:J)+SUMIF(ธุรการ!$C:$C,'รับ-จ่าย ประจำวัน'!$B619,ธุรการ!J:J)+SUMIF(เส้นแต่งหน้าขนมปัง!$C:$C,'รับ-จ่าย ประจำวัน'!$B619,เส้นแต่งหน้าขนมปัง!J:J)+SUMIF('วางแผนBC,CJ'!$C:$C,'รับ-จ่าย ประจำวัน'!$B619,'วางแผนBC,CJ'!J:J)+SUMIF(RD!$C:$C,'รับ-จ่าย ประจำวัน'!$B619,RD!J:J)+SUMIF('FG,ออนไล,คัดแยก'!$C:$C,'รับ-จ่าย ประจำวัน'!$B619,'FG,ออนไล,คัดแยก'!J:J)</f>
        <v>0</v>
      </c>
      <c r="AR619" s="16">
        <f>SUMIF(เตรียมส่วนผสม!$C:$C,'รับ-จ่าย ประจำวัน'!$B619,เตรียมส่วนผสม!K:K)+SUMIF(กวนไส้!$C:$C,'รับ-จ่าย ประจำวัน'!$B619,กวนไส้!K:K)+SUMIF(ผลิต1!$C:$C,'รับ-จ่าย ประจำวัน'!$B619,ผลิต1!K:K)+SUMIF(ผลิต2!$C:$C,'รับ-จ่าย ประจำวัน'!$B619,ผลิต2!K:K)+SUMIF(เส้นแต่งหน้าขนมเค้ก!$C:$C,'รับ-จ่าย ประจำวัน'!$B619,เส้นแต่งหน้าขนมเค้ก!K:K)+SUMIF(แพ็ค!$C:$C,'รับ-จ่าย ประจำวัน'!$B619,แพ็ค!K:K)+SUMIF(ธุรการ!$C:$C,'รับ-จ่าย ประจำวัน'!$B619,ธุรการ!K:K)+SUMIF(เส้นแต่งหน้าขนมปัง!$C:$C,'รับ-จ่าย ประจำวัน'!$B619,เส้นแต่งหน้าขนมปัง!K:K)+SUMIF('วางแผนBC,CJ'!$C:$C,'รับ-จ่าย ประจำวัน'!$B619,'วางแผนBC,CJ'!K:K)+SUMIF(RD!$C:$C,'รับ-จ่าย ประจำวัน'!$B619,RD!K:K)+SUMIF('FG,ออนไล,คัดแยก'!$C:$C,'รับ-จ่าย ประจำวัน'!$B619,'FG,ออนไล,คัดแยก'!K:K)</f>
        <v>0</v>
      </c>
      <c r="AS619" s="16">
        <f>SUMIF(เตรียมส่วนผสม!$C:$C,'รับ-จ่าย ประจำวัน'!$B619,เตรียมส่วนผสม!L:L)+SUMIF(กวนไส้!$C:$C,'รับ-จ่าย ประจำวัน'!$B619,กวนไส้!L:L)+SUMIF(ผลิต1!$C:$C,'รับ-จ่าย ประจำวัน'!$B619,ผลิต1!L:L)+SUMIF(ผลิต2!$C:$C,'รับ-จ่าย ประจำวัน'!$B619,ผลิต2!L:L)+SUMIF(เส้นแต่งหน้าขนมเค้ก!$C:$C,'รับ-จ่าย ประจำวัน'!$B619,เส้นแต่งหน้าขนมเค้ก!L:L)+SUMIF(แพ็ค!$C:$C,'รับ-จ่าย ประจำวัน'!$B619,แพ็ค!L:L)+SUMIF(ธุรการ!$C:$C,'รับ-จ่าย ประจำวัน'!$B619,ธุรการ!L:L)+SUMIF(เส้นแต่งหน้าขนมปัง!$C:$C,'รับ-จ่าย ประจำวัน'!$B619,เส้นแต่งหน้าขนมปัง!L:L)+SUMIF('วางแผนBC,CJ'!$C:$C,'รับ-จ่าย ประจำวัน'!$B619,'วางแผนBC,CJ'!L:L)+SUMIF(RD!$C:$C,'รับ-จ่าย ประจำวัน'!$B619,RD!L:L)+SUMIF('FG,ออนไล,คัดแยก'!$C:$C,'รับ-จ่าย ประจำวัน'!$B619,'FG,ออนไล,คัดแยก'!L:L)</f>
        <v>0</v>
      </c>
      <c r="AT619" s="16">
        <f>SUMIF(เตรียมส่วนผสม!$C:$C,'รับ-จ่าย ประจำวัน'!$B619,เตรียมส่วนผสม!M:M)+SUMIF(กวนไส้!$C:$C,'รับ-จ่าย ประจำวัน'!$B619,กวนไส้!M:M)+SUMIF(ผลิต1!$C:$C,'รับ-จ่าย ประจำวัน'!$B619,ผลิต1!M:M)+SUMIF(ผลิต2!$C:$C,'รับ-จ่าย ประจำวัน'!$B619,ผลิต2!M:M)+SUMIF(เส้นแต่งหน้าขนมเค้ก!$C:$C,'รับ-จ่าย ประจำวัน'!$B619,เส้นแต่งหน้าขนมเค้ก!M:M)+SUMIF(แพ็ค!$C:$C,'รับ-จ่าย ประจำวัน'!$B619,แพ็ค!M:M)+SUMIF(ธุรการ!$C:$C,'รับ-จ่าย ประจำวัน'!$B619,ธุรการ!M:M)+SUMIF(เส้นแต่งหน้าขนมปัง!$C:$C,'รับ-จ่าย ประจำวัน'!$B619,เส้นแต่งหน้าขนมปัง!M:M)+SUMIF('วางแผนBC,CJ'!$C:$C,'รับ-จ่าย ประจำวัน'!$B619,'วางแผนBC,CJ'!M:M)+SUMIF(RD!$C:$C,'รับ-จ่าย ประจำวัน'!$B619,RD!M:M)+SUMIF('FG,ออนไล,คัดแยก'!$C:$C,'รับ-จ่าย ประจำวัน'!$B619,'FG,ออนไล,คัดแยก'!M:M)</f>
        <v>0</v>
      </c>
      <c r="AU619" s="16">
        <f>SUMIF(เตรียมส่วนผสม!$C:$C,'รับ-จ่าย ประจำวัน'!$B619,เตรียมส่วนผสม!N:N)+SUMIF(กวนไส้!$C:$C,'รับ-จ่าย ประจำวัน'!$B619,กวนไส้!N:N)+SUMIF(ผลิต1!$C:$C,'รับ-จ่าย ประจำวัน'!$B619,ผลิต1!N:N)+SUMIF(ผลิต2!$C:$C,'รับ-จ่าย ประจำวัน'!$B619,ผลิต2!N:N)+SUMIF(เส้นแต่งหน้าขนมเค้ก!$C:$C,'รับ-จ่าย ประจำวัน'!$B619,เส้นแต่งหน้าขนมเค้ก!N:N)+SUMIF(แพ็ค!$C:$C,'รับ-จ่าย ประจำวัน'!$B619,แพ็ค!N:N)+SUMIF(ธุรการ!$C:$C,'รับ-จ่าย ประจำวัน'!$B619,ธุรการ!N:N)+SUMIF(เส้นแต่งหน้าขนมปัง!$C:$C,'รับ-จ่าย ประจำวัน'!$B619,เส้นแต่งหน้าขนมปัง!N:N)+SUMIF('วางแผนBC,CJ'!$C:$C,'รับ-จ่าย ประจำวัน'!$B619,'วางแผนBC,CJ'!N:N)+SUMIF(RD!$C:$C,'รับ-จ่าย ประจำวัน'!$B619,RD!N:N)+SUMIF('FG,ออนไล,คัดแยก'!$C:$C,'รับ-จ่าย ประจำวัน'!$B619,'FG,ออนไล,คัดแยก'!N:N)</f>
        <v>0</v>
      </c>
      <c r="AV619" s="16">
        <f>SUMIF(เตรียมส่วนผสม!$C:$C,'รับ-จ่าย ประจำวัน'!$B619,เตรียมส่วนผสม!O:O)+SUMIF(กวนไส้!$C:$C,'รับ-จ่าย ประจำวัน'!$B619,กวนไส้!O:O)+SUMIF(ผลิต1!$C:$C,'รับ-จ่าย ประจำวัน'!$B619,ผลิต1!O:O)+SUMIF(ผลิต2!$C:$C,'รับ-จ่าย ประจำวัน'!$B619,ผลิต2!O:O)+SUMIF(เส้นแต่งหน้าขนมเค้ก!$C:$C,'รับ-จ่าย ประจำวัน'!$B619,เส้นแต่งหน้าขนมเค้ก!O:O)+SUMIF(แพ็ค!$C:$C,'รับ-จ่าย ประจำวัน'!$B619,แพ็ค!O:O)+SUMIF(ธุรการ!$C:$C,'รับ-จ่าย ประจำวัน'!$B619,ธุรการ!O:O)+SUMIF(เส้นแต่งหน้าขนมปัง!$C:$C,'รับ-จ่าย ประจำวัน'!$B619,เส้นแต่งหน้าขนมปัง!O:O)+SUMIF('วางแผนBC,CJ'!$C:$C,'รับ-จ่าย ประจำวัน'!$B619,'วางแผนBC,CJ'!O:O)+SUMIF(RD!$C:$C,'รับ-จ่าย ประจำวัน'!$B619,RD!O:O)+SUMIF('FG,ออนไล,คัดแยก'!$C:$C,'รับ-จ่าย ประจำวัน'!$B619,'FG,ออนไล,คัดแยก'!O:O)</f>
        <v>0</v>
      </c>
      <c r="AW619" s="16">
        <f>SUMIF(เตรียมส่วนผสม!$C:$C,'รับ-จ่าย ประจำวัน'!$B619,เตรียมส่วนผสม!P:P)+SUMIF(กวนไส้!$C:$C,'รับ-จ่าย ประจำวัน'!$B619,กวนไส้!P:P)+SUMIF(ผลิต1!$C:$C,'รับ-จ่าย ประจำวัน'!$B619,ผลิต1!P:P)+SUMIF(ผลิต2!$C:$C,'รับ-จ่าย ประจำวัน'!$B619,ผลิต2!P:P)+SUMIF(เส้นแต่งหน้าขนมเค้ก!$C:$C,'รับ-จ่าย ประจำวัน'!$B619,เส้นแต่งหน้าขนมเค้ก!P:P)+SUMIF(แพ็ค!$C:$C,'รับ-จ่าย ประจำวัน'!$B619,แพ็ค!P:P)+SUMIF(ธุรการ!$C:$C,'รับ-จ่าย ประจำวัน'!$B619,ธุรการ!P:P)+SUMIF(เส้นแต่งหน้าขนมปัง!$C:$C,'รับ-จ่าย ประจำวัน'!$B619,เส้นแต่งหน้าขนมปัง!P:P)+SUMIF('วางแผนBC,CJ'!$C:$C,'รับ-จ่าย ประจำวัน'!$B619,'วางแผนBC,CJ'!P:P)+SUMIF(RD!$C:$C,'รับ-จ่าย ประจำวัน'!$B619,RD!P:P)+SUMIF('FG,ออนไล,คัดแยก'!$C:$C,'รับ-จ่าย ประจำวัน'!$B619,'FG,ออนไล,คัดแยก'!P:P)</f>
        <v>0</v>
      </c>
      <c r="AX619" s="16">
        <f>SUMIF(เตรียมส่วนผสม!$C:$C,'รับ-จ่าย ประจำวัน'!$B619,เตรียมส่วนผสม!Q:Q)+SUMIF(กวนไส้!$C:$C,'รับ-จ่าย ประจำวัน'!$B619,กวนไส้!Q:Q)+SUMIF(ผลิต1!$C:$C,'รับ-จ่าย ประจำวัน'!$B619,ผลิต1!Q:Q)+SUMIF(ผลิต2!$C:$C,'รับ-จ่าย ประจำวัน'!$B619,ผลิต2!Q:Q)+SUMIF(เส้นแต่งหน้าขนมเค้ก!$C:$C,'รับ-จ่าย ประจำวัน'!$B619,เส้นแต่งหน้าขนมเค้ก!Q:Q)+SUMIF(แพ็ค!$C:$C,'รับ-จ่าย ประจำวัน'!$B619,แพ็ค!Q:Q)+SUMIF(ธุรการ!$C:$C,'รับ-จ่าย ประจำวัน'!$B619,ธุรการ!Q:Q)+SUMIF(เส้นแต่งหน้าขนมปัง!$C:$C,'รับ-จ่าย ประจำวัน'!$B619,เส้นแต่งหน้าขนมปัง!Q:Q)+SUMIF('วางแผนBC,CJ'!$C:$C,'รับ-จ่าย ประจำวัน'!$B619,'วางแผนBC,CJ'!Q:Q)+SUMIF(RD!$C:$C,'รับ-จ่าย ประจำวัน'!$B619,RD!Q:Q)+SUMIF('FG,ออนไล,คัดแยก'!$C:$C,'รับ-จ่าย ประจำวัน'!$B619,'FG,ออนไล,คัดแยก'!Q:Q)</f>
        <v>0</v>
      </c>
      <c r="AY619" s="16">
        <f>SUMIF(เตรียมส่วนผสม!$C:$C,'รับ-จ่าย ประจำวัน'!$B619,เตรียมส่วนผสม!R:R)+SUMIF(กวนไส้!$C:$C,'รับ-จ่าย ประจำวัน'!$B619,กวนไส้!R:R)+SUMIF(ผลิต1!$C:$C,'รับ-จ่าย ประจำวัน'!$B619,ผลิต1!R:R)+SUMIF(ผลิต2!$C:$C,'รับ-จ่าย ประจำวัน'!$B619,ผลิต2!R:R)+SUMIF(เส้นแต่งหน้าขนมเค้ก!$C:$C,'รับ-จ่าย ประจำวัน'!$B619,เส้นแต่งหน้าขนมเค้ก!R:R)+SUMIF(แพ็ค!$C:$C,'รับ-จ่าย ประจำวัน'!$B619,แพ็ค!R:R)+SUMIF(ธุรการ!$C:$C,'รับ-จ่าย ประจำวัน'!$B619,ธุรการ!R:R)+SUMIF(เส้นแต่งหน้าขนมปัง!$C:$C,'รับ-จ่าย ประจำวัน'!$B619,เส้นแต่งหน้าขนมปัง!R:R)+SUMIF('วางแผนBC,CJ'!$C:$C,'รับ-จ่าย ประจำวัน'!$B619,'วางแผนBC,CJ'!R:R)+SUMIF(RD!$C:$C,'รับ-จ่าย ประจำวัน'!$B619,RD!R:R)+SUMIF('FG,ออนไล,คัดแยก'!$C:$C,'รับ-จ่าย ประจำวัน'!$B619,'FG,ออนไล,คัดแยก'!R:R)</f>
        <v>0</v>
      </c>
      <c r="AZ619" s="16">
        <f>SUMIF(เตรียมส่วนผสม!$C:$C,'รับ-จ่าย ประจำวัน'!$B619,เตรียมส่วนผสม!S:S)+SUMIF(กวนไส้!$C:$C,'รับ-จ่าย ประจำวัน'!$B619,กวนไส้!S:S)+SUMIF(ผลิต1!$C:$C,'รับ-จ่าย ประจำวัน'!$B619,ผลิต1!S:S)+SUMIF(ผลิต2!$C:$C,'รับ-จ่าย ประจำวัน'!$B619,ผลิต2!S:S)+SUMIF(เส้นแต่งหน้าขนมเค้ก!$C:$C,'รับ-จ่าย ประจำวัน'!$B619,เส้นแต่งหน้าขนมเค้ก!S:S)+SUMIF(แพ็ค!$C:$C,'รับ-จ่าย ประจำวัน'!$B619,แพ็ค!S:S)+SUMIF(ธุรการ!$C:$C,'รับ-จ่าย ประจำวัน'!$B619,ธุรการ!S:S)+SUMIF(เส้นแต่งหน้าขนมปัง!$C:$C,'รับ-จ่าย ประจำวัน'!$B619,เส้นแต่งหน้าขนมปัง!S:S)+SUMIF('วางแผนBC,CJ'!$C:$C,'รับ-จ่าย ประจำวัน'!$B619,'วางแผนBC,CJ'!S:S)+SUMIF(RD!$C:$C,'รับ-จ่าย ประจำวัน'!$B619,RD!S:S)+SUMIF('FG,ออนไล,คัดแยก'!$C:$C,'รับ-จ่าย ประจำวัน'!$B619,'FG,ออนไล,คัดแยก'!S:S)</f>
        <v>0</v>
      </c>
      <c r="BA619" s="16">
        <f>SUMIF(เตรียมส่วนผสม!$C:$C,'รับ-จ่าย ประจำวัน'!$B619,เตรียมส่วนผสม!T:T)+SUMIF(กวนไส้!$C:$C,'รับ-จ่าย ประจำวัน'!$B619,กวนไส้!T:T)+SUMIF(ผลิต1!$C:$C,'รับ-จ่าย ประจำวัน'!$B619,ผลิต1!T:T)+SUMIF(ผลิต2!$C:$C,'รับ-จ่าย ประจำวัน'!$B619,ผลิต2!T:T)+SUMIF(เส้นแต่งหน้าขนมเค้ก!$C:$C,'รับ-จ่าย ประจำวัน'!$B619,เส้นแต่งหน้าขนมเค้ก!T:T)+SUMIF(แพ็ค!$C:$C,'รับ-จ่าย ประจำวัน'!$B619,แพ็ค!T:T)+SUMIF(ธุรการ!$C:$C,'รับ-จ่าย ประจำวัน'!$B619,ธุรการ!T:T)+SUMIF(เส้นแต่งหน้าขนมปัง!$C:$C,'รับ-จ่าย ประจำวัน'!$B619,เส้นแต่งหน้าขนมปัง!T:T)+SUMIF('วางแผนBC,CJ'!$C:$C,'รับ-จ่าย ประจำวัน'!$B619,'วางแผนBC,CJ'!T:T)+SUMIF(RD!$C:$C,'รับ-จ่าย ประจำวัน'!$B619,RD!T:T)+SUMIF('FG,ออนไล,คัดแยก'!$C:$C,'รับ-จ่าย ประจำวัน'!$B619,'FG,ออนไล,คัดแยก'!T:T)</f>
        <v>0</v>
      </c>
      <c r="BB619" s="16">
        <f>SUMIF(เตรียมส่วนผสม!$C:$C,'รับ-จ่าย ประจำวัน'!$B619,เตรียมส่วนผสม!U:U)+SUMIF(กวนไส้!$C:$C,'รับ-จ่าย ประจำวัน'!$B619,กวนไส้!U:U)+SUMIF(ผลิต1!$C:$C,'รับ-จ่าย ประจำวัน'!$B619,ผลิต1!U:U)+SUMIF(ผลิต2!$C:$C,'รับ-จ่าย ประจำวัน'!$B619,ผลิต2!U:U)+SUMIF(เส้นแต่งหน้าขนมเค้ก!$C:$C,'รับ-จ่าย ประจำวัน'!$B619,เส้นแต่งหน้าขนมเค้ก!U:U)+SUMIF(แพ็ค!$C:$C,'รับ-จ่าย ประจำวัน'!$B619,แพ็ค!U:U)+SUMIF(ธุรการ!$C:$C,'รับ-จ่าย ประจำวัน'!$B619,ธุรการ!U:U)+SUMIF(เส้นแต่งหน้าขนมปัง!$C:$C,'รับ-จ่าย ประจำวัน'!$B619,เส้นแต่งหน้าขนมปัง!U:U)+SUMIF('วางแผนBC,CJ'!$C:$C,'รับ-จ่าย ประจำวัน'!$B619,'วางแผนBC,CJ'!U:U)+SUMIF(RD!$C:$C,'รับ-จ่าย ประจำวัน'!$B619,RD!U:U)+SUMIF('FG,ออนไล,คัดแยก'!$C:$C,'รับ-จ่าย ประจำวัน'!$B619,'FG,ออนไล,คัดแยก'!U:U)</f>
        <v>0</v>
      </c>
      <c r="BC619" s="16">
        <f>SUMIF(เตรียมส่วนผสม!$C:$C,'รับ-จ่าย ประจำวัน'!$B619,เตรียมส่วนผสม!V:V)+SUMIF(กวนไส้!$C:$C,'รับ-จ่าย ประจำวัน'!$B619,กวนไส้!V:V)+SUMIF(ผลิต1!$C:$C,'รับ-จ่าย ประจำวัน'!$B619,ผลิต1!V:V)+SUMIF(ผลิต2!$C:$C,'รับ-จ่าย ประจำวัน'!$B619,ผลิต2!V:V)+SUMIF(เส้นแต่งหน้าขนมเค้ก!$C:$C,'รับ-จ่าย ประจำวัน'!$B619,เส้นแต่งหน้าขนมเค้ก!V:V)+SUMIF(แพ็ค!$C:$C,'รับ-จ่าย ประจำวัน'!$B619,แพ็ค!V:V)+SUMIF(ธุรการ!$C:$C,'รับ-จ่าย ประจำวัน'!$B619,ธุรการ!V:V)+SUMIF(เส้นแต่งหน้าขนมปัง!$C:$C,'รับ-จ่าย ประจำวัน'!$B619,เส้นแต่งหน้าขนมปัง!V:V)+SUMIF('วางแผนBC,CJ'!$C:$C,'รับ-จ่าย ประจำวัน'!$B619,'วางแผนBC,CJ'!V:V)+SUMIF(RD!$C:$C,'รับ-จ่าย ประจำวัน'!$B619,RD!V:V)+SUMIF('FG,ออนไล,คัดแยก'!$C:$C,'รับ-จ่าย ประจำวัน'!$B619,'FG,ออนไล,คัดแยก'!V:V)</f>
        <v>0</v>
      </c>
      <c r="BD619" s="16">
        <f>SUMIF(เตรียมส่วนผสม!$C:$C,'รับ-จ่าย ประจำวัน'!$B619,เตรียมส่วนผสม!W:W)+SUMIF(กวนไส้!$C:$C,'รับ-จ่าย ประจำวัน'!$B619,กวนไส้!W:W)+SUMIF(ผลิต1!$C:$C,'รับ-จ่าย ประจำวัน'!$B619,ผลิต1!W:W)+SUMIF(ผลิต2!$C:$C,'รับ-จ่าย ประจำวัน'!$B619,ผลิต2!W:W)+SUMIF(เส้นแต่งหน้าขนมเค้ก!$C:$C,'รับ-จ่าย ประจำวัน'!$B619,เส้นแต่งหน้าขนมเค้ก!W:W)+SUMIF(แพ็ค!$C:$C,'รับ-จ่าย ประจำวัน'!$B619,แพ็ค!W:W)+SUMIF(ธุรการ!$C:$C,'รับ-จ่าย ประจำวัน'!$B619,ธุรการ!W:W)+SUMIF(เส้นแต่งหน้าขนมปัง!$C:$C,'รับ-จ่าย ประจำวัน'!$B619,เส้นแต่งหน้าขนมปัง!W:W)+SUMIF('วางแผนBC,CJ'!$C:$C,'รับ-จ่าย ประจำวัน'!$B619,'วางแผนBC,CJ'!W:W)+SUMIF(RD!$C:$C,'รับ-จ่าย ประจำวัน'!$B619,RD!W:W)+SUMIF('FG,ออนไล,คัดแยก'!$C:$C,'รับ-จ่าย ประจำวัน'!$B619,'FG,ออนไล,คัดแยก'!W:W)</f>
        <v>0</v>
      </c>
      <c r="BE619" s="16">
        <f>SUMIF(เตรียมส่วนผสม!$C:$C,'รับ-จ่าย ประจำวัน'!$B619,เตรียมส่วนผสม!X:X)+SUMIF(กวนไส้!$C:$C,'รับ-จ่าย ประจำวัน'!$B619,กวนไส้!X:X)+SUMIF(ผลิต1!$C:$C,'รับ-จ่าย ประจำวัน'!$B619,ผลิต1!X:X)+SUMIF(ผลิต2!$C:$C,'รับ-จ่าย ประจำวัน'!$B619,ผลิต2!X:X)+SUMIF(เส้นแต่งหน้าขนมเค้ก!$C:$C,'รับ-จ่าย ประจำวัน'!$B619,เส้นแต่งหน้าขนมเค้ก!X:X)+SUMIF(แพ็ค!$C:$C,'รับ-จ่าย ประจำวัน'!$B619,แพ็ค!X:X)+SUMIF(ธุรการ!$C:$C,'รับ-จ่าย ประจำวัน'!$B619,ธุรการ!X:X)+SUMIF(เส้นแต่งหน้าขนมปัง!$C:$C,'รับ-จ่าย ประจำวัน'!$B619,เส้นแต่งหน้าขนมปัง!X:X)+SUMIF('วางแผนBC,CJ'!$C:$C,'รับ-จ่าย ประจำวัน'!$B619,'วางแผนBC,CJ'!X:X)+SUMIF(RD!$C:$C,'รับ-จ่าย ประจำวัน'!$B619,RD!X:X)+SUMIF('FG,ออนไล,คัดแยก'!$C:$C,'รับ-จ่าย ประจำวัน'!$B619,'FG,ออนไล,คัดแยก'!X:X)</f>
        <v>0</v>
      </c>
      <c r="BF619" s="16">
        <f>SUMIF(เตรียมส่วนผสม!$C:$C,'รับ-จ่าย ประจำวัน'!$B619,เตรียมส่วนผสม!Y:Y)+SUMIF(กวนไส้!$C:$C,'รับ-จ่าย ประจำวัน'!$B619,กวนไส้!Y:Y)+SUMIF(ผลิต1!$C:$C,'รับ-จ่าย ประจำวัน'!$B619,ผลิต1!Y:Y)+SUMIF(ผลิต2!$C:$C,'รับ-จ่าย ประจำวัน'!$B619,ผลิต2!Y:Y)+SUMIF(เส้นแต่งหน้าขนมเค้ก!$C:$C,'รับ-จ่าย ประจำวัน'!$B619,เส้นแต่งหน้าขนมเค้ก!Y:Y)+SUMIF(แพ็ค!$C:$C,'รับ-จ่าย ประจำวัน'!$B619,แพ็ค!Y:Y)+SUMIF(ธุรการ!$C:$C,'รับ-จ่าย ประจำวัน'!$B619,ธุรการ!Y:Y)+SUMIF(เส้นแต่งหน้าขนมปัง!$C:$C,'รับ-จ่าย ประจำวัน'!$B619,เส้นแต่งหน้าขนมปัง!Y:Y)+SUMIF('วางแผนBC,CJ'!$C:$C,'รับ-จ่าย ประจำวัน'!$B619,'วางแผนBC,CJ'!Y:Y)+SUMIF(RD!$C:$C,'รับ-จ่าย ประจำวัน'!$B619,RD!Y:Y)+SUMIF('FG,ออนไล,คัดแยก'!$C:$C,'รับ-จ่าย ประจำวัน'!$B619,'FG,ออนไล,คัดแยก'!Y:Y)</f>
        <v>0</v>
      </c>
      <c r="BG619" s="16">
        <f>SUMIF(เตรียมส่วนผสม!$C:$C,'รับ-จ่าย ประจำวัน'!$B619,เตรียมส่วนผสม!Z:Z)+SUMIF(กวนไส้!$C:$C,'รับ-จ่าย ประจำวัน'!$B619,กวนไส้!Z:Z)+SUMIF(ผลิต1!$C:$C,'รับ-จ่าย ประจำวัน'!$B619,ผลิต1!Z:Z)+SUMIF(ผลิต2!$C:$C,'รับ-จ่าย ประจำวัน'!$B619,ผลิต2!Z:Z)+SUMIF(เส้นแต่งหน้าขนมเค้ก!$C:$C,'รับ-จ่าย ประจำวัน'!$B619,เส้นแต่งหน้าขนมเค้ก!Z:Z)+SUMIF(แพ็ค!$C:$C,'รับ-จ่าย ประจำวัน'!$B619,แพ็ค!Z:Z)+SUMIF(ธุรการ!$C:$C,'รับ-จ่าย ประจำวัน'!$B619,ธุรการ!Z:Z)+SUMIF(เส้นแต่งหน้าขนมปัง!$C:$C,'รับ-จ่าย ประจำวัน'!$B619,เส้นแต่งหน้าขนมปัง!Z:Z)+SUMIF('วางแผนBC,CJ'!$C:$C,'รับ-จ่าย ประจำวัน'!$B619,'วางแผนBC,CJ'!Z:Z)+SUMIF(RD!$C:$C,'รับ-จ่าย ประจำวัน'!$B619,RD!Z:Z)+SUMIF('FG,ออนไล,คัดแยก'!$C:$C,'รับ-จ่าย ประจำวัน'!$B619,'FG,ออนไล,คัดแยก'!Z:Z)</f>
        <v>0</v>
      </c>
      <c r="BH619" s="16">
        <f>SUMIF(เตรียมส่วนผสม!$C:$C,'รับ-จ่าย ประจำวัน'!$B619,เตรียมส่วนผสม!AA:AA)+SUMIF(กวนไส้!$C:$C,'รับ-จ่าย ประจำวัน'!$B619,กวนไส้!AA:AA)+SUMIF(ผลิต1!$C:$C,'รับ-จ่าย ประจำวัน'!$B619,ผลิต1!AA:AA)+SUMIF(ผลิต2!$C:$C,'รับ-จ่าย ประจำวัน'!$B619,ผลิต2!AA:AA)+SUMIF(เส้นแต่งหน้าขนมเค้ก!$C:$C,'รับ-จ่าย ประจำวัน'!$B619,เส้นแต่งหน้าขนมเค้ก!AA:AA)+SUMIF(แพ็ค!$C:$C,'รับ-จ่าย ประจำวัน'!$B619,แพ็ค!AA:AA)+SUMIF(ธุรการ!$C:$C,'รับ-จ่าย ประจำวัน'!$B619,ธุรการ!AA:AA)+SUMIF(เส้นแต่งหน้าขนมปัง!$C:$C,'รับ-จ่าย ประจำวัน'!$B619,เส้นแต่งหน้าขนมปัง!AA:AA)+SUMIF('วางแผนBC,CJ'!$C:$C,'รับ-จ่าย ประจำวัน'!$B619,'วางแผนBC,CJ'!AA:AA)+SUMIF(RD!$C:$C,'รับ-จ่าย ประจำวัน'!$B619,RD!AA:AA)+SUMIF('FG,ออนไล,คัดแยก'!$C:$C,'รับ-จ่าย ประจำวัน'!$B619,'FG,ออนไล,คัดแยก'!AA:AA)</f>
        <v>0</v>
      </c>
      <c r="BI619" s="16">
        <f>SUMIF(เตรียมส่วนผสม!$C:$C,'รับ-จ่าย ประจำวัน'!$B619,เตรียมส่วนผสม!AB:AB)+SUMIF(กวนไส้!$C:$C,'รับ-จ่าย ประจำวัน'!$B619,กวนไส้!AB:AB)+SUMIF(ผลิต1!$C:$C,'รับ-จ่าย ประจำวัน'!$B619,ผลิต1!AB:AB)+SUMIF(ผลิต2!$C:$C,'รับ-จ่าย ประจำวัน'!$B619,ผลิต2!AB:AB)+SUMIF(เส้นแต่งหน้าขนมเค้ก!$C:$C,'รับ-จ่าย ประจำวัน'!$B619,เส้นแต่งหน้าขนมเค้ก!AB:AB)+SUMIF(แพ็ค!$C:$C,'รับ-จ่าย ประจำวัน'!$B619,แพ็ค!AB:AB)+SUMIF(ธุรการ!$C:$C,'รับ-จ่าย ประจำวัน'!$B619,ธุรการ!AB:AB)+SUMIF(เส้นแต่งหน้าขนมปัง!$C:$C,'รับ-จ่าย ประจำวัน'!$B619,เส้นแต่งหน้าขนมปัง!AB:AB)+SUMIF('วางแผนBC,CJ'!$C:$C,'รับ-จ่าย ประจำวัน'!$B619,'วางแผนBC,CJ'!AB:AB)+SUMIF(RD!$C:$C,'รับ-จ่าย ประจำวัน'!$B619,RD!AB:AB)+SUMIF('FG,ออนไล,คัดแยก'!$C:$C,'รับ-จ่าย ประจำวัน'!$B619,'FG,ออนไล,คัดแยก'!AB:AB)</f>
        <v>0</v>
      </c>
      <c r="BJ619" s="16">
        <f>SUMIF(เตรียมส่วนผสม!$C:$C,'รับ-จ่าย ประจำวัน'!$B619,เตรียมส่วนผสม!AC:AC)+SUMIF(กวนไส้!$C:$C,'รับ-จ่าย ประจำวัน'!$B619,กวนไส้!AC:AC)+SUMIF(ผลิต1!$C:$C,'รับ-จ่าย ประจำวัน'!$B619,ผลิต1!AC:AC)+SUMIF(ผลิต2!$C:$C,'รับ-จ่าย ประจำวัน'!$B619,ผลิต2!AC:AC)+SUMIF(เส้นแต่งหน้าขนมเค้ก!$C:$C,'รับ-จ่าย ประจำวัน'!$B619,เส้นแต่งหน้าขนมเค้ก!AC:AC)+SUMIF(แพ็ค!$C:$C,'รับ-จ่าย ประจำวัน'!$B619,แพ็ค!AC:AC)+SUMIF(ธุรการ!$C:$C,'รับ-จ่าย ประจำวัน'!$B619,ธุรการ!AC:AC)+SUMIF(เส้นแต่งหน้าขนมปัง!$C:$C,'รับ-จ่าย ประจำวัน'!$B619,เส้นแต่งหน้าขนมปัง!AC:AC)+SUMIF('วางแผนBC,CJ'!$C:$C,'รับ-จ่าย ประจำวัน'!$B619,'วางแผนBC,CJ'!AC:AC)+SUMIF(RD!$C:$C,'รับ-จ่าย ประจำวัน'!$B619,RD!AC:AC)+SUMIF('FG,ออนไล,คัดแยก'!$C:$C,'รับ-จ่าย ประจำวัน'!$B619,'FG,ออนไล,คัดแยก'!AC:AC)</f>
        <v>0</v>
      </c>
      <c r="BK619" s="16">
        <f>SUMIF(เตรียมส่วนผสม!$C:$C,'รับ-จ่าย ประจำวัน'!$B619,เตรียมส่วนผสม!AD:AD)+SUMIF(กวนไส้!$C:$C,'รับ-จ่าย ประจำวัน'!$B619,กวนไส้!AD:AD)+SUMIF(ผลิต1!$C:$C,'รับ-จ่าย ประจำวัน'!$B619,ผลิต1!AD:AD)+SUMIF(ผลิต2!$C:$C,'รับ-จ่าย ประจำวัน'!$B619,ผลิต2!AD:AD)+SUMIF(เส้นแต่งหน้าขนมเค้ก!$C:$C,'รับ-จ่าย ประจำวัน'!$B619,เส้นแต่งหน้าขนมเค้ก!AD:AD)+SUMIF(แพ็ค!$C:$C,'รับ-จ่าย ประจำวัน'!$B619,แพ็ค!AD:AD)+SUMIF(ธุรการ!$C:$C,'รับ-จ่าย ประจำวัน'!$B619,ธุรการ!AD:AD)+SUMIF(เส้นแต่งหน้าขนมปัง!$C:$C,'รับ-จ่าย ประจำวัน'!$B619,เส้นแต่งหน้าขนมปัง!AD:AD)+SUMIF('วางแผนBC,CJ'!$C:$C,'รับ-จ่าย ประจำวัน'!$B619,'วางแผนBC,CJ'!AD:AD)+SUMIF(RD!$C:$C,'รับ-จ่าย ประจำวัน'!$B619,RD!AD:AD)+SUMIF('FG,ออนไล,คัดแยก'!$C:$C,'รับ-จ่าย ประจำวัน'!$B619,'FG,ออนไล,คัดแยก'!AD:AD)</f>
        <v>0</v>
      </c>
      <c r="BL619" s="16">
        <f>SUMIF(เตรียมส่วนผสม!$C:$C,'รับ-จ่าย ประจำวัน'!$B619,เตรียมส่วนผสม!AE:AE)+SUMIF(กวนไส้!$C:$C,'รับ-จ่าย ประจำวัน'!$B619,กวนไส้!AE:AE)+SUMIF(ผลิต1!$C:$C,'รับ-จ่าย ประจำวัน'!$B619,ผลิต1!AE:AE)+SUMIF(ผลิต2!$C:$C,'รับ-จ่าย ประจำวัน'!$B619,ผลิต2!AE:AE)+SUMIF(เส้นแต่งหน้าขนมเค้ก!$C:$C,'รับ-จ่าย ประจำวัน'!$B619,เส้นแต่งหน้าขนมเค้ก!AE:AE)+SUMIF(แพ็ค!$C:$C,'รับ-จ่าย ประจำวัน'!$B619,แพ็ค!AE:AE)+SUMIF(ธุรการ!$C:$C,'รับ-จ่าย ประจำวัน'!$B619,ธุรการ!AE:AE)+SUMIF(เส้นแต่งหน้าขนมปัง!$C:$C,'รับ-จ่าย ประจำวัน'!$B619,เส้นแต่งหน้าขนมปัง!AE:AE)+SUMIF('วางแผนBC,CJ'!$C:$C,'รับ-จ่าย ประจำวัน'!$B619,'วางแผนBC,CJ'!AE:AE)+SUMIF(RD!$C:$C,'รับ-จ่าย ประจำวัน'!$B619,RD!AE:AE)+SUMIF('FG,ออนไล,คัดแยก'!$C:$C,'รับ-จ่าย ประจำวัน'!$B619,'FG,ออนไล,คัดแยก'!AE:AE)</f>
        <v>0</v>
      </c>
      <c r="BM619" s="16">
        <f>SUMIF(เตรียมส่วนผสม!$C:$C,'รับ-จ่าย ประจำวัน'!$B619,เตรียมส่วนผสม!AF:AF)+SUMIF(กวนไส้!$C:$C,'รับ-จ่าย ประจำวัน'!$B619,กวนไส้!AF:AF)+SUMIF(ผลิต1!$C:$C,'รับ-จ่าย ประจำวัน'!$B619,ผลิต1!AF:AF)+SUMIF(ผลิต2!$C:$C,'รับ-จ่าย ประจำวัน'!$B619,ผลิต2!AF:AF)+SUMIF(เส้นแต่งหน้าขนมเค้ก!$C:$C,'รับ-จ่าย ประจำวัน'!$B619,เส้นแต่งหน้าขนมเค้ก!AF:AF)+SUMIF(แพ็ค!$C:$C,'รับ-จ่าย ประจำวัน'!$B619,แพ็ค!AF:AF)+SUMIF(ธุรการ!$C:$C,'รับ-จ่าย ประจำวัน'!$B619,ธุรการ!AF:AF)+SUMIF(เส้นแต่งหน้าขนมปัง!$C:$C,'รับ-จ่าย ประจำวัน'!$B619,เส้นแต่งหน้าขนมปัง!AF:AF)+SUMIF('วางแผนBC,CJ'!$C:$C,'รับ-จ่าย ประจำวัน'!$B619,'วางแผนBC,CJ'!AF:AF)+SUMIF(RD!$C:$C,'รับ-จ่าย ประจำวัน'!$B619,RD!AF:AF)+SUMIF('FG,ออนไล,คัดแยก'!$C:$C,'รับ-จ่าย ประจำวัน'!$B619,'FG,ออนไล,คัดแยก'!AF:AF)</f>
        <v>0</v>
      </c>
      <c r="BN619" s="16">
        <f>SUMIF(เตรียมส่วนผสม!$C:$C,'รับ-จ่าย ประจำวัน'!$B619,เตรียมส่วนผสม!AG:AG)+SUMIF(กวนไส้!$C:$C,'รับ-จ่าย ประจำวัน'!$B619,กวนไส้!AG:AG)+SUMIF(ผลิต1!$C:$C,'รับ-จ่าย ประจำวัน'!$B619,ผลิต1!AG:AG)+SUMIF(ผลิต2!$C:$C,'รับ-จ่าย ประจำวัน'!$B619,ผลิต2!AG:AG)+SUMIF(เส้นแต่งหน้าขนมเค้ก!$C:$C,'รับ-จ่าย ประจำวัน'!$B619,เส้นแต่งหน้าขนมเค้ก!AG:AG)+SUMIF(แพ็ค!$C:$C,'รับ-จ่าย ประจำวัน'!$B619,แพ็ค!AG:AG)+SUMIF(ธุรการ!$C:$C,'รับ-จ่าย ประจำวัน'!$B619,ธุรการ!AG:AG)+SUMIF(เส้นแต่งหน้าขนมปัง!$C:$C,'รับ-จ่าย ประจำวัน'!$B619,เส้นแต่งหน้าขนมปัง!AG:AG)+SUMIF('วางแผนBC,CJ'!$C:$C,'รับ-จ่าย ประจำวัน'!$B619,'วางแผนBC,CJ'!AG:AG)+SUMIF(RD!$C:$C,'รับ-จ่าย ประจำวัน'!$B619,RD!AG:AG)+SUMIF('FG,ออนไล,คัดแยก'!$C:$C,'รับ-จ่าย ประจำวัน'!$B619,'FG,ออนไล,คัดแยก'!AG:AG)</f>
        <v>0</v>
      </c>
      <c r="BO619" s="16">
        <f>SUMIF(เตรียมส่วนผสม!$C:$C,'รับ-จ่าย ประจำวัน'!$B619,เตรียมส่วนผสม!AH:AH)+SUMIF(กวนไส้!$C:$C,'รับ-จ่าย ประจำวัน'!$B619,กวนไส้!AH:AH)+SUMIF(ผลิต1!$C:$C,'รับ-จ่าย ประจำวัน'!$B619,ผลิต1!AH:AH)+SUMIF(ผลิต2!$C:$C,'รับ-จ่าย ประจำวัน'!$B619,ผลิต2!AH:AH)+SUMIF(เส้นแต่งหน้าขนมเค้ก!$C:$C,'รับ-จ่าย ประจำวัน'!$B619,เส้นแต่งหน้าขนมเค้ก!AH:AH)+SUMIF(แพ็ค!$C:$C,'รับ-จ่าย ประจำวัน'!$B619,แพ็ค!AH:AH)+SUMIF(ธุรการ!$C:$C,'รับ-จ่าย ประจำวัน'!$B619,ธุรการ!AH:AH)+SUMIF(เส้นแต่งหน้าขนมปัง!$C:$C,'รับ-จ่าย ประจำวัน'!$B619,เส้นแต่งหน้าขนมปัง!AH:AH)+SUMIF('วางแผนBC,CJ'!$C:$C,'รับ-จ่าย ประจำวัน'!$B619,'วางแผนBC,CJ'!AH:AH)+SUMIF(RD!$C:$C,'รับ-จ่าย ประจำวัน'!$B619,RD!AH:AH)+SUMIF('FG,ออนไล,คัดแยก'!$C:$C,'รับ-จ่าย ประจำวัน'!$B619,'FG,ออนไล,คัดแยก'!AH:AH)</f>
        <v>0</v>
      </c>
      <c r="BP619" s="16">
        <f>SUMIF(เตรียมส่วนผสม!$C:$C,'รับ-จ่าย ประจำวัน'!$B619,เตรียมส่วนผสม!AI:AI)+SUMIF(กวนไส้!$C:$C,'รับ-จ่าย ประจำวัน'!$B619,กวนไส้!AI:AI)+SUMIF(ผลิต1!$C:$C,'รับ-จ่าย ประจำวัน'!$B619,ผลิต1!AI:AI)+SUMIF(ผลิต2!$C:$C,'รับ-จ่าย ประจำวัน'!$B619,ผลิต2!AI:AI)+SUMIF(เส้นแต่งหน้าขนมเค้ก!$C:$C,'รับ-จ่าย ประจำวัน'!$B619,เส้นแต่งหน้าขนมเค้ก!AI:AI)+SUMIF(แพ็ค!$C:$C,'รับ-จ่าย ประจำวัน'!$B619,แพ็ค!AI:AI)+SUMIF(ธุรการ!$C:$C,'รับ-จ่าย ประจำวัน'!$B619,ธุรการ!AI:AI)+SUMIF(เส้นแต่งหน้าขนมปัง!$C:$C,'รับ-จ่าย ประจำวัน'!$B619,เส้นแต่งหน้าขนมปัง!AI:AI)+SUMIF('วางแผนBC,CJ'!$C:$C,'รับ-จ่าย ประจำวัน'!$B619,'วางแผนBC,CJ'!AI:AI)+SUMIF(RD!$C:$C,'รับ-จ่าย ประจำวัน'!$B619,RD!AI:AI)+SUMIF('FG,ออนไล,คัดแยก'!$C:$C,'รับ-จ่าย ประจำวัน'!$B619,'FG,ออนไล,คัดแยก'!AI:AI)</f>
        <v>0</v>
      </c>
      <c r="BQ619" s="16">
        <f>SUMIF(เตรียมส่วนผสม!$C:$C,'รับ-จ่าย ประจำวัน'!$B619,เตรียมส่วนผสม!AJ:AJ)+SUMIF(กวนไส้!$C:$C,'รับ-จ่าย ประจำวัน'!$B619,กวนไส้!AJ:AJ)+SUMIF(ผลิต1!$C:$C,'รับ-จ่าย ประจำวัน'!$B619,ผลิต1!AJ:AJ)+SUMIF(ผลิต2!$C:$C,'รับ-จ่าย ประจำวัน'!$B619,ผลิต2!AJ:AJ)+SUMIF(เส้นแต่งหน้าขนมเค้ก!$C:$C,'รับ-จ่าย ประจำวัน'!$B619,เส้นแต่งหน้าขนมเค้ก!AJ:AJ)+SUMIF(แพ็ค!$C:$C,'รับ-จ่าย ประจำวัน'!$B619,แพ็ค!AJ:AJ)+SUMIF(ธุรการ!$C:$C,'รับ-จ่าย ประจำวัน'!$B619,ธุรการ!AJ:AJ)+SUMIF(เส้นแต่งหน้าขนมปัง!$C:$C,'รับ-จ่าย ประจำวัน'!$B619,เส้นแต่งหน้าขนมปัง!AJ:AJ)+SUMIF('วางแผนBC,CJ'!$C:$C,'รับ-จ่าย ประจำวัน'!$B619,'วางแผนBC,CJ'!AJ:AJ)+SUMIF(RD!$C:$C,'รับ-จ่าย ประจำวัน'!$B619,RD!AJ:AJ)+SUMIF('FG,ออนไล,คัดแยก'!$C:$C,'รับ-จ่าย ประจำวัน'!$B619,'FG,ออนไล,คัดแยก'!AJ:AJ)</f>
        <v>0</v>
      </c>
      <c r="BR619" s="16">
        <f>SUMIF(เตรียมส่วนผสม!$C:$C,'รับ-จ่าย ประจำวัน'!$B619,เตรียมส่วนผสม!AK:AK)+SUMIF(กวนไส้!$C:$C,'รับ-จ่าย ประจำวัน'!$B619,กวนไส้!AK:AK)+SUMIF(ผลิต1!$C:$C,'รับ-จ่าย ประจำวัน'!$B619,ผลิต1!AK:AK)+SUMIF(ผลิต2!$C:$C,'รับ-จ่าย ประจำวัน'!$B619,ผลิต2!AK:AK)+SUMIF(เส้นแต่งหน้าขนมเค้ก!$C:$C,'รับ-จ่าย ประจำวัน'!$B619,เส้นแต่งหน้าขนมเค้ก!AK:AK)+SUMIF(แพ็ค!$C:$C,'รับ-จ่าย ประจำวัน'!$B619,แพ็ค!AK:AK)+SUMIF(ธุรการ!$C:$C,'รับ-จ่าย ประจำวัน'!$B619,ธุรการ!AK:AK)+SUMIF(เส้นแต่งหน้าขนมปัง!$C:$C,'รับ-จ่าย ประจำวัน'!$B619,เส้นแต่งหน้าขนมปัง!AK:AK)+SUMIF('วางแผนBC,CJ'!$C:$C,'รับ-จ่าย ประจำวัน'!$B619,'วางแผนBC,CJ'!AK:AK)+SUMIF(RD!$C:$C,'รับ-จ่าย ประจำวัน'!$B619,RD!AK:AK)+SUMIF('FG,ออนไล,คัดแยก'!$C:$C,'รับ-จ่าย ประจำวัน'!$B619,'FG,ออนไล,คัดแยก'!AK:AK)</f>
        <v>0</v>
      </c>
      <c r="BS619" s="16">
        <f>SUMIF(เตรียมส่วนผสม!$C:$C,'รับ-จ่าย ประจำวัน'!$B619,เตรียมส่วนผสม!AL:AL)+SUMIF(กวนไส้!$C:$C,'รับ-จ่าย ประจำวัน'!$B619,กวนไส้!AL:AL)+SUMIF(ผลิต1!$C:$C,'รับ-จ่าย ประจำวัน'!$B619,ผลิต1!AL:AL)+SUMIF(ผลิต2!$C:$C,'รับ-จ่าย ประจำวัน'!$B619,ผลิต2!AL:AL)+SUMIF(เส้นแต่งหน้าขนมเค้ก!$C:$C,'รับ-จ่าย ประจำวัน'!$B619,เส้นแต่งหน้าขนมเค้ก!AL:AL)+SUMIF(แพ็ค!$C:$C,'รับ-จ่าย ประจำวัน'!$B619,แพ็ค!AL:AL)+SUMIF(ธุรการ!$C:$C,'รับ-จ่าย ประจำวัน'!$B619,ธุรการ!AL:AL)+SUMIF(เส้นแต่งหน้าขนมปัง!$C:$C,'รับ-จ่าย ประจำวัน'!$B619,เส้นแต่งหน้าขนมปัง!AL:AL)+SUMIF('วางแผนBC,CJ'!$C:$C,'รับ-จ่าย ประจำวัน'!$B619,'วางแผนBC,CJ'!AL:AL)+SUMIF(RD!$C:$C,'รับ-จ่าย ประจำวัน'!$B619,RD!AL:AL)+SUMIF('FG,ออนไล,คัดแยก'!$C:$C,'รับ-จ่าย ประจำวัน'!$B619,'FG,ออนไล,คัดแยก'!AL:AL)</f>
        <v>0</v>
      </c>
      <c r="BT619" s="18">
        <f t="shared" si="136"/>
        <v>0</v>
      </c>
      <c r="BU619" s="116"/>
      <c r="BV619" s="146">
        <f t="shared" si="137"/>
        <v>100110</v>
      </c>
      <c r="BW619" s="184">
        <v>30</v>
      </c>
      <c r="BX619" s="172">
        <f t="shared" si="124"/>
        <v>0</v>
      </c>
      <c r="BY619" s="188" t="e">
        <f t="shared" si="122"/>
        <v>#DIV/0!</v>
      </c>
      <c r="BZ619" s="180" t="e">
        <f t="shared" ca="1" si="128"/>
        <v>#DIV/0!</v>
      </c>
      <c r="CA619" s="93"/>
      <c r="CB619" s="93"/>
      <c r="CC619" s="93"/>
      <c r="CD619" s="93"/>
      <c r="CE619" s="93"/>
      <c r="CF619" s="93"/>
      <c r="CG619" s="93"/>
      <c r="CH619" s="93"/>
      <c r="CI619" s="93"/>
      <c r="CJ619" s="97"/>
      <c r="CK619" s="9">
        <f t="shared" si="123"/>
        <v>100110</v>
      </c>
    </row>
    <row r="620" spans="1:89" hidden="1" x14ac:dyDescent="0.5">
      <c r="A620" s="149"/>
      <c r="B620" s="34">
        <v>1023601007</v>
      </c>
      <c r="C620" s="33" t="s">
        <v>2002</v>
      </c>
      <c r="D620" s="141" t="s">
        <v>91</v>
      </c>
      <c r="E620" s="25"/>
      <c r="F620" s="132"/>
      <c r="G620" s="25"/>
      <c r="H620" s="12">
        <v>100110</v>
      </c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11"/>
      <c r="AF620" s="11"/>
      <c r="AG620" s="11"/>
      <c r="AH620" s="11"/>
      <c r="AI620" s="25"/>
      <c r="AJ620" s="25"/>
      <c r="AK620" s="25"/>
      <c r="AL620" s="25"/>
      <c r="AM620" s="25"/>
      <c r="AN620" s="15">
        <f t="shared" si="135"/>
        <v>0</v>
      </c>
      <c r="AO620" s="16">
        <f>SUMIF(เตรียมส่วนผสม!$C:$C,'รับ-จ่าย ประจำวัน'!$B620,เตรียมส่วนผสม!H:H)+SUMIF(กวนไส้!$C:$C,'รับ-จ่าย ประจำวัน'!$B620,กวนไส้!H:H)+SUMIF(ผลิต1!$C:$C,'รับ-จ่าย ประจำวัน'!$B620,ผลิต1!H:H)+SUMIF(ผลิต2!$C:$C,'รับ-จ่าย ประจำวัน'!$B620,ผลิต2!H:H)+SUMIF(เส้นแต่งหน้าขนมเค้ก!$C:$C,'รับ-จ่าย ประจำวัน'!$B620,เส้นแต่งหน้าขนมเค้ก!H:H)+SUMIF(แพ็ค!$C:$C,'รับ-จ่าย ประจำวัน'!$B620,แพ็ค!H:H)+SUMIF(ธุรการ!$C:$C,'รับ-จ่าย ประจำวัน'!$B620,ธุรการ!H:H)+SUMIF(เส้นแต่งหน้าขนมปัง!$C:$C,'รับ-จ่าย ประจำวัน'!$B620,เส้นแต่งหน้าขนมปัง!H:H)+SUMIF('วางแผนBC,CJ'!$C:$C,'รับ-จ่าย ประจำวัน'!$B620,'วางแผนBC,CJ'!H:H)+SUMIF(RD!$C:$C,'รับ-จ่าย ประจำวัน'!$B620,RD!H:H)+SUMIF('FG,ออนไล,คัดแยก'!$C:$C,'รับ-จ่าย ประจำวัน'!$B620,'FG,ออนไล,คัดแยก'!H:H)</f>
        <v>0</v>
      </c>
      <c r="AP620" s="16">
        <f>SUMIF(เตรียมส่วนผสม!$C:$C,'รับ-จ่าย ประจำวัน'!$B620,เตรียมส่วนผสม!I:I)+SUMIF(กวนไส้!$C:$C,'รับ-จ่าย ประจำวัน'!$B620,กวนไส้!I:I)+SUMIF(ผลิต1!$C:$C,'รับ-จ่าย ประจำวัน'!$B620,ผลิต1!I:I)+SUMIF(ผลิต2!$C:$C,'รับ-จ่าย ประจำวัน'!$B620,ผลิต2!I:I)+SUMIF(เส้นแต่งหน้าขนมเค้ก!$C:$C,'รับ-จ่าย ประจำวัน'!$B620,เส้นแต่งหน้าขนมเค้ก!I:I)+SUMIF(แพ็ค!$C:$C,'รับ-จ่าย ประจำวัน'!$B620,แพ็ค!I:I)+SUMIF(ธุรการ!$C:$C,'รับ-จ่าย ประจำวัน'!$B620,ธุรการ!I:I)+SUMIF(เส้นแต่งหน้าขนมปัง!$C:$C,'รับ-จ่าย ประจำวัน'!$B620,เส้นแต่งหน้าขนมปัง!I:I)+SUMIF('วางแผนBC,CJ'!$C:$C,'รับ-จ่าย ประจำวัน'!$B620,'วางแผนBC,CJ'!I:I)+SUMIF(RD!$C:$C,'รับ-จ่าย ประจำวัน'!$B620,RD!I:I)+SUMIF('FG,ออนไล,คัดแยก'!$C:$C,'รับ-จ่าย ประจำวัน'!$B620,'FG,ออนไล,คัดแยก'!I:I)</f>
        <v>0</v>
      </c>
      <c r="AQ620" s="16">
        <f>SUMIF(เตรียมส่วนผสม!$C:$C,'รับ-จ่าย ประจำวัน'!$B620,เตรียมส่วนผสม!J:J)+SUMIF(กวนไส้!$C:$C,'รับ-จ่าย ประจำวัน'!$B620,กวนไส้!J:J)+SUMIF(ผลิต1!$C:$C,'รับ-จ่าย ประจำวัน'!$B620,ผลิต1!J:J)+SUMIF(ผลิต2!$C:$C,'รับ-จ่าย ประจำวัน'!$B620,ผลิต2!J:J)+SUMIF(เส้นแต่งหน้าขนมเค้ก!$C:$C,'รับ-จ่าย ประจำวัน'!$B620,เส้นแต่งหน้าขนมเค้ก!J:J)+SUMIF(แพ็ค!$C:$C,'รับ-จ่าย ประจำวัน'!$B620,แพ็ค!J:J)+SUMIF(ธุรการ!$C:$C,'รับ-จ่าย ประจำวัน'!$B620,ธุรการ!J:J)+SUMIF(เส้นแต่งหน้าขนมปัง!$C:$C,'รับ-จ่าย ประจำวัน'!$B620,เส้นแต่งหน้าขนมปัง!J:J)+SUMIF('วางแผนBC,CJ'!$C:$C,'รับ-จ่าย ประจำวัน'!$B620,'วางแผนBC,CJ'!J:J)+SUMIF(RD!$C:$C,'รับ-จ่าย ประจำวัน'!$B620,RD!J:J)+SUMIF('FG,ออนไล,คัดแยก'!$C:$C,'รับ-จ่าย ประจำวัน'!$B620,'FG,ออนไล,คัดแยก'!J:J)</f>
        <v>0</v>
      </c>
      <c r="AR620" s="16">
        <f>SUMIF(เตรียมส่วนผสม!$C:$C,'รับ-จ่าย ประจำวัน'!$B620,เตรียมส่วนผสม!K:K)+SUMIF(กวนไส้!$C:$C,'รับ-จ่าย ประจำวัน'!$B620,กวนไส้!K:K)+SUMIF(ผลิต1!$C:$C,'รับ-จ่าย ประจำวัน'!$B620,ผลิต1!K:K)+SUMIF(ผลิต2!$C:$C,'รับ-จ่าย ประจำวัน'!$B620,ผลิต2!K:K)+SUMIF(เส้นแต่งหน้าขนมเค้ก!$C:$C,'รับ-จ่าย ประจำวัน'!$B620,เส้นแต่งหน้าขนมเค้ก!K:K)+SUMIF(แพ็ค!$C:$C,'รับ-จ่าย ประจำวัน'!$B620,แพ็ค!K:K)+SUMIF(ธุรการ!$C:$C,'รับ-จ่าย ประจำวัน'!$B620,ธุรการ!K:K)+SUMIF(เส้นแต่งหน้าขนมปัง!$C:$C,'รับ-จ่าย ประจำวัน'!$B620,เส้นแต่งหน้าขนมปัง!K:K)+SUMIF('วางแผนBC,CJ'!$C:$C,'รับ-จ่าย ประจำวัน'!$B620,'วางแผนBC,CJ'!K:K)+SUMIF(RD!$C:$C,'รับ-จ่าย ประจำวัน'!$B620,RD!K:K)+SUMIF('FG,ออนไล,คัดแยก'!$C:$C,'รับ-จ่าย ประจำวัน'!$B620,'FG,ออนไล,คัดแยก'!K:K)</f>
        <v>0</v>
      </c>
      <c r="AS620" s="16">
        <f>SUMIF(เตรียมส่วนผสม!$C:$C,'รับ-จ่าย ประจำวัน'!$B620,เตรียมส่วนผสม!L:L)+SUMIF(กวนไส้!$C:$C,'รับ-จ่าย ประจำวัน'!$B620,กวนไส้!L:L)+SUMIF(ผลิต1!$C:$C,'รับ-จ่าย ประจำวัน'!$B620,ผลิต1!L:L)+SUMIF(ผลิต2!$C:$C,'รับ-จ่าย ประจำวัน'!$B620,ผลิต2!L:L)+SUMIF(เส้นแต่งหน้าขนมเค้ก!$C:$C,'รับ-จ่าย ประจำวัน'!$B620,เส้นแต่งหน้าขนมเค้ก!L:L)+SUMIF(แพ็ค!$C:$C,'รับ-จ่าย ประจำวัน'!$B620,แพ็ค!L:L)+SUMIF(ธุรการ!$C:$C,'รับ-จ่าย ประจำวัน'!$B620,ธุรการ!L:L)+SUMIF(เส้นแต่งหน้าขนมปัง!$C:$C,'รับ-จ่าย ประจำวัน'!$B620,เส้นแต่งหน้าขนมปัง!L:L)+SUMIF('วางแผนBC,CJ'!$C:$C,'รับ-จ่าย ประจำวัน'!$B620,'วางแผนBC,CJ'!L:L)+SUMIF(RD!$C:$C,'รับ-จ่าย ประจำวัน'!$B620,RD!L:L)+SUMIF('FG,ออนไล,คัดแยก'!$C:$C,'รับ-จ่าย ประจำวัน'!$B620,'FG,ออนไล,คัดแยก'!L:L)</f>
        <v>0</v>
      </c>
      <c r="AT620" s="16">
        <f>SUMIF(เตรียมส่วนผสม!$C:$C,'รับ-จ่าย ประจำวัน'!$B620,เตรียมส่วนผสม!M:M)+SUMIF(กวนไส้!$C:$C,'รับ-จ่าย ประจำวัน'!$B620,กวนไส้!M:M)+SUMIF(ผลิต1!$C:$C,'รับ-จ่าย ประจำวัน'!$B620,ผลิต1!M:M)+SUMIF(ผลิต2!$C:$C,'รับ-จ่าย ประจำวัน'!$B620,ผลิต2!M:M)+SUMIF(เส้นแต่งหน้าขนมเค้ก!$C:$C,'รับ-จ่าย ประจำวัน'!$B620,เส้นแต่งหน้าขนมเค้ก!M:M)+SUMIF(แพ็ค!$C:$C,'รับ-จ่าย ประจำวัน'!$B620,แพ็ค!M:M)+SUMIF(ธุรการ!$C:$C,'รับ-จ่าย ประจำวัน'!$B620,ธุรการ!M:M)+SUMIF(เส้นแต่งหน้าขนมปัง!$C:$C,'รับ-จ่าย ประจำวัน'!$B620,เส้นแต่งหน้าขนมปัง!M:M)+SUMIF('วางแผนBC,CJ'!$C:$C,'รับ-จ่าย ประจำวัน'!$B620,'วางแผนBC,CJ'!M:M)+SUMIF(RD!$C:$C,'รับ-จ่าย ประจำวัน'!$B620,RD!M:M)+SUMIF('FG,ออนไล,คัดแยก'!$C:$C,'รับ-จ่าย ประจำวัน'!$B620,'FG,ออนไล,คัดแยก'!M:M)</f>
        <v>0</v>
      </c>
      <c r="AU620" s="16">
        <f>SUMIF(เตรียมส่วนผสม!$C:$C,'รับ-จ่าย ประจำวัน'!$B620,เตรียมส่วนผสม!N:N)+SUMIF(กวนไส้!$C:$C,'รับ-จ่าย ประจำวัน'!$B620,กวนไส้!N:N)+SUMIF(ผลิต1!$C:$C,'รับ-จ่าย ประจำวัน'!$B620,ผลิต1!N:N)+SUMIF(ผลิต2!$C:$C,'รับ-จ่าย ประจำวัน'!$B620,ผลิต2!N:N)+SUMIF(เส้นแต่งหน้าขนมเค้ก!$C:$C,'รับ-จ่าย ประจำวัน'!$B620,เส้นแต่งหน้าขนมเค้ก!N:N)+SUMIF(แพ็ค!$C:$C,'รับ-จ่าย ประจำวัน'!$B620,แพ็ค!N:N)+SUMIF(ธุรการ!$C:$C,'รับ-จ่าย ประจำวัน'!$B620,ธุรการ!N:N)+SUMIF(เส้นแต่งหน้าขนมปัง!$C:$C,'รับ-จ่าย ประจำวัน'!$B620,เส้นแต่งหน้าขนมปัง!N:N)+SUMIF('วางแผนBC,CJ'!$C:$C,'รับ-จ่าย ประจำวัน'!$B620,'วางแผนBC,CJ'!N:N)+SUMIF(RD!$C:$C,'รับ-จ่าย ประจำวัน'!$B620,RD!N:N)+SUMIF('FG,ออนไล,คัดแยก'!$C:$C,'รับ-จ่าย ประจำวัน'!$B620,'FG,ออนไล,คัดแยก'!N:N)</f>
        <v>0</v>
      </c>
      <c r="AV620" s="16">
        <f>SUMIF(เตรียมส่วนผสม!$C:$C,'รับ-จ่าย ประจำวัน'!$B620,เตรียมส่วนผสม!O:O)+SUMIF(กวนไส้!$C:$C,'รับ-จ่าย ประจำวัน'!$B620,กวนไส้!O:O)+SUMIF(ผลิต1!$C:$C,'รับ-จ่าย ประจำวัน'!$B620,ผลิต1!O:O)+SUMIF(ผลิต2!$C:$C,'รับ-จ่าย ประจำวัน'!$B620,ผลิต2!O:O)+SUMIF(เส้นแต่งหน้าขนมเค้ก!$C:$C,'รับ-จ่าย ประจำวัน'!$B620,เส้นแต่งหน้าขนมเค้ก!O:O)+SUMIF(แพ็ค!$C:$C,'รับ-จ่าย ประจำวัน'!$B620,แพ็ค!O:O)+SUMIF(ธุรการ!$C:$C,'รับ-จ่าย ประจำวัน'!$B620,ธุรการ!O:O)+SUMIF(เส้นแต่งหน้าขนมปัง!$C:$C,'รับ-จ่าย ประจำวัน'!$B620,เส้นแต่งหน้าขนมปัง!O:O)+SUMIF('วางแผนBC,CJ'!$C:$C,'รับ-จ่าย ประจำวัน'!$B620,'วางแผนBC,CJ'!O:O)+SUMIF(RD!$C:$C,'รับ-จ่าย ประจำวัน'!$B620,RD!O:O)+SUMIF('FG,ออนไล,คัดแยก'!$C:$C,'รับ-จ่าย ประจำวัน'!$B620,'FG,ออนไล,คัดแยก'!O:O)</f>
        <v>0</v>
      </c>
      <c r="AW620" s="16">
        <f>SUMIF(เตรียมส่วนผสม!$C:$C,'รับ-จ่าย ประจำวัน'!$B620,เตรียมส่วนผสม!P:P)+SUMIF(กวนไส้!$C:$C,'รับ-จ่าย ประจำวัน'!$B620,กวนไส้!P:P)+SUMIF(ผลิต1!$C:$C,'รับ-จ่าย ประจำวัน'!$B620,ผลิต1!P:P)+SUMIF(ผลิต2!$C:$C,'รับ-จ่าย ประจำวัน'!$B620,ผลิต2!P:P)+SUMIF(เส้นแต่งหน้าขนมเค้ก!$C:$C,'รับ-จ่าย ประจำวัน'!$B620,เส้นแต่งหน้าขนมเค้ก!P:P)+SUMIF(แพ็ค!$C:$C,'รับ-จ่าย ประจำวัน'!$B620,แพ็ค!P:P)+SUMIF(ธุรการ!$C:$C,'รับ-จ่าย ประจำวัน'!$B620,ธุรการ!P:P)+SUMIF(เส้นแต่งหน้าขนมปัง!$C:$C,'รับ-จ่าย ประจำวัน'!$B620,เส้นแต่งหน้าขนมปัง!P:P)+SUMIF('วางแผนBC,CJ'!$C:$C,'รับ-จ่าย ประจำวัน'!$B620,'วางแผนBC,CJ'!P:P)+SUMIF(RD!$C:$C,'รับ-จ่าย ประจำวัน'!$B620,RD!P:P)+SUMIF('FG,ออนไล,คัดแยก'!$C:$C,'รับ-จ่าย ประจำวัน'!$B620,'FG,ออนไล,คัดแยก'!P:P)</f>
        <v>0</v>
      </c>
      <c r="AX620" s="16">
        <f>SUMIF(เตรียมส่วนผสม!$C:$C,'รับ-จ่าย ประจำวัน'!$B620,เตรียมส่วนผสม!Q:Q)+SUMIF(กวนไส้!$C:$C,'รับ-จ่าย ประจำวัน'!$B620,กวนไส้!Q:Q)+SUMIF(ผลิต1!$C:$C,'รับ-จ่าย ประจำวัน'!$B620,ผลิต1!Q:Q)+SUMIF(ผลิต2!$C:$C,'รับ-จ่าย ประจำวัน'!$B620,ผลิต2!Q:Q)+SUMIF(เส้นแต่งหน้าขนมเค้ก!$C:$C,'รับ-จ่าย ประจำวัน'!$B620,เส้นแต่งหน้าขนมเค้ก!Q:Q)+SUMIF(แพ็ค!$C:$C,'รับ-จ่าย ประจำวัน'!$B620,แพ็ค!Q:Q)+SUMIF(ธุรการ!$C:$C,'รับ-จ่าย ประจำวัน'!$B620,ธุรการ!Q:Q)+SUMIF(เส้นแต่งหน้าขนมปัง!$C:$C,'รับ-จ่าย ประจำวัน'!$B620,เส้นแต่งหน้าขนมปัง!Q:Q)+SUMIF('วางแผนBC,CJ'!$C:$C,'รับ-จ่าย ประจำวัน'!$B620,'วางแผนBC,CJ'!Q:Q)+SUMIF(RD!$C:$C,'รับ-จ่าย ประจำวัน'!$B620,RD!Q:Q)+SUMIF('FG,ออนไล,คัดแยก'!$C:$C,'รับ-จ่าย ประจำวัน'!$B620,'FG,ออนไล,คัดแยก'!Q:Q)</f>
        <v>0</v>
      </c>
      <c r="AY620" s="16">
        <f>SUMIF(เตรียมส่วนผสม!$C:$C,'รับ-จ่าย ประจำวัน'!$B620,เตรียมส่วนผสม!R:R)+SUMIF(กวนไส้!$C:$C,'รับ-จ่าย ประจำวัน'!$B620,กวนไส้!R:R)+SUMIF(ผลิต1!$C:$C,'รับ-จ่าย ประจำวัน'!$B620,ผลิต1!R:R)+SUMIF(ผลิต2!$C:$C,'รับ-จ่าย ประจำวัน'!$B620,ผลิต2!R:R)+SUMIF(เส้นแต่งหน้าขนมเค้ก!$C:$C,'รับ-จ่าย ประจำวัน'!$B620,เส้นแต่งหน้าขนมเค้ก!R:R)+SUMIF(แพ็ค!$C:$C,'รับ-จ่าย ประจำวัน'!$B620,แพ็ค!R:R)+SUMIF(ธุรการ!$C:$C,'รับ-จ่าย ประจำวัน'!$B620,ธุรการ!R:R)+SUMIF(เส้นแต่งหน้าขนมปัง!$C:$C,'รับ-จ่าย ประจำวัน'!$B620,เส้นแต่งหน้าขนมปัง!R:R)+SUMIF('วางแผนBC,CJ'!$C:$C,'รับ-จ่าย ประจำวัน'!$B620,'วางแผนBC,CJ'!R:R)+SUMIF(RD!$C:$C,'รับ-จ่าย ประจำวัน'!$B620,RD!R:R)+SUMIF('FG,ออนไล,คัดแยก'!$C:$C,'รับ-จ่าย ประจำวัน'!$B620,'FG,ออนไล,คัดแยก'!R:R)</f>
        <v>0</v>
      </c>
      <c r="AZ620" s="16">
        <f>SUMIF(เตรียมส่วนผสม!$C:$C,'รับ-จ่าย ประจำวัน'!$B620,เตรียมส่วนผสม!S:S)+SUMIF(กวนไส้!$C:$C,'รับ-จ่าย ประจำวัน'!$B620,กวนไส้!S:S)+SUMIF(ผลิต1!$C:$C,'รับ-จ่าย ประจำวัน'!$B620,ผลิต1!S:S)+SUMIF(ผลิต2!$C:$C,'รับ-จ่าย ประจำวัน'!$B620,ผลิต2!S:S)+SUMIF(เส้นแต่งหน้าขนมเค้ก!$C:$C,'รับ-จ่าย ประจำวัน'!$B620,เส้นแต่งหน้าขนมเค้ก!S:S)+SUMIF(แพ็ค!$C:$C,'รับ-จ่าย ประจำวัน'!$B620,แพ็ค!S:S)+SUMIF(ธุรการ!$C:$C,'รับ-จ่าย ประจำวัน'!$B620,ธุรการ!S:S)+SUMIF(เส้นแต่งหน้าขนมปัง!$C:$C,'รับ-จ่าย ประจำวัน'!$B620,เส้นแต่งหน้าขนมปัง!S:S)+SUMIF('วางแผนBC,CJ'!$C:$C,'รับ-จ่าย ประจำวัน'!$B620,'วางแผนBC,CJ'!S:S)+SUMIF(RD!$C:$C,'รับ-จ่าย ประจำวัน'!$B620,RD!S:S)+SUMIF('FG,ออนไล,คัดแยก'!$C:$C,'รับ-จ่าย ประจำวัน'!$B620,'FG,ออนไล,คัดแยก'!S:S)</f>
        <v>0</v>
      </c>
      <c r="BA620" s="16">
        <f>SUMIF(เตรียมส่วนผสม!$C:$C,'รับ-จ่าย ประจำวัน'!$B620,เตรียมส่วนผสม!T:T)+SUMIF(กวนไส้!$C:$C,'รับ-จ่าย ประจำวัน'!$B620,กวนไส้!T:T)+SUMIF(ผลิต1!$C:$C,'รับ-จ่าย ประจำวัน'!$B620,ผลิต1!T:T)+SUMIF(ผลิต2!$C:$C,'รับ-จ่าย ประจำวัน'!$B620,ผลิต2!T:T)+SUMIF(เส้นแต่งหน้าขนมเค้ก!$C:$C,'รับ-จ่าย ประจำวัน'!$B620,เส้นแต่งหน้าขนมเค้ก!T:T)+SUMIF(แพ็ค!$C:$C,'รับ-จ่าย ประจำวัน'!$B620,แพ็ค!T:T)+SUMIF(ธุรการ!$C:$C,'รับ-จ่าย ประจำวัน'!$B620,ธุรการ!T:T)+SUMIF(เส้นแต่งหน้าขนมปัง!$C:$C,'รับ-จ่าย ประจำวัน'!$B620,เส้นแต่งหน้าขนมปัง!T:T)+SUMIF('วางแผนBC,CJ'!$C:$C,'รับ-จ่าย ประจำวัน'!$B620,'วางแผนBC,CJ'!T:T)+SUMIF(RD!$C:$C,'รับ-จ่าย ประจำวัน'!$B620,RD!T:T)+SUMIF('FG,ออนไล,คัดแยก'!$C:$C,'รับ-จ่าย ประจำวัน'!$B620,'FG,ออนไล,คัดแยก'!T:T)</f>
        <v>0</v>
      </c>
      <c r="BB620" s="16">
        <f>SUMIF(เตรียมส่วนผสม!$C:$C,'รับ-จ่าย ประจำวัน'!$B620,เตรียมส่วนผสม!U:U)+SUMIF(กวนไส้!$C:$C,'รับ-จ่าย ประจำวัน'!$B620,กวนไส้!U:U)+SUMIF(ผลิต1!$C:$C,'รับ-จ่าย ประจำวัน'!$B620,ผลิต1!U:U)+SUMIF(ผลิต2!$C:$C,'รับ-จ่าย ประจำวัน'!$B620,ผลิต2!U:U)+SUMIF(เส้นแต่งหน้าขนมเค้ก!$C:$C,'รับ-จ่าย ประจำวัน'!$B620,เส้นแต่งหน้าขนมเค้ก!U:U)+SUMIF(แพ็ค!$C:$C,'รับ-จ่าย ประจำวัน'!$B620,แพ็ค!U:U)+SUMIF(ธุรการ!$C:$C,'รับ-จ่าย ประจำวัน'!$B620,ธุรการ!U:U)+SUMIF(เส้นแต่งหน้าขนมปัง!$C:$C,'รับ-จ่าย ประจำวัน'!$B620,เส้นแต่งหน้าขนมปัง!U:U)+SUMIF('วางแผนBC,CJ'!$C:$C,'รับ-จ่าย ประจำวัน'!$B620,'วางแผนBC,CJ'!U:U)+SUMIF(RD!$C:$C,'รับ-จ่าย ประจำวัน'!$B620,RD!U:U)+SUMIF('FG,ออนไล,คัดแยก'!$C:$C,'รับ-จ่าย ประจำวัน'!$B620,'FG,ออนไล,คัดแยก'!U:U)</f>
        <v>0</v>
      </c>
      <c r="BC620" s="16">
        <f>SUMIF(เตรียมส่วนผสม!$C:$C,'รับ-จ่าย ประจำวัน'!$B620,เตรียมส่วนผสม!V:V)+SUMIF(กวนไส้!$C:$C,'รับ-จ่าย ประจำวัน'!$B620,กวนไส้!V:V)+SUMIF(ผลิต1!$C:$C,'รับ-จ่าย ประจำวัน'!$B620,ผลิต1!V:V)+SUMIF(ผลิต2!$C:$C,'รับ-จ่าย ประจำวัน'!$B620,ผลิต2!V:V)+SUMIF(เส้นแต่งหน้าขนมเค้ก!$C:$C,'รับ-จ่าย ประจำวัน'!$B620,เส้นแต่งหน้าขนมเค้ก!V:V)+SUMIF(แพ็ค!$C:$C,'รับ-จ่าย ประจำวัน'!$B620,แพ็ค!V:V)+SUMIF(ธุรการ!$C:$C,'รับ-จ่าย ประจำวัน'!$B620,ธุรการ!V:V)+SUMIF(เส้นแต่งหน้าขนมปัง!$C:$C,'รับ-จ่าย ประจำวัน'!$B620,เส้นแต่งหน้าขนมปัง!V:V)+SUMIF('วางแผนBC,CJ'!$C:$C,'รับ-จ่าย ประจำวัน'!$B620,'วางแผนBC,CJ'!V:V)+SUMIF(RD!$C:$C,'รับ-จ่าย ประจำวัน'!$B620,RD!V:V)+SUMIF('FG,ออนไล,คัดแยก'!$C:$C,'รับ-จ่าย ประจำวัน'!$B620,'FG,ออนไล,คัดแยก'!V:V)</f>
        <v>0</v>
      </c>
      <c r="BD620" s="16">
        <f>SUMIF(เตรียมส่วนผสม!$C:$C,'รับ-จ่าย ประจำวัน'!$B620,เตรียมส่วนผสม!W:W)+SUMIF(กวนไส้!$C:$C,'รับ-จ่าย ประจำวัน'!$B620,กวนไส้!W:W)+SUMIF(ผลิต1!$C:$C,'รับ-จ่าย ประจำวัน'!$B620,ผลิต1!W:W)+SUMIF(ผลิต2!$C:$C,'รับ-จ่าย ประจำวัน'!$B620,ผลิต2!W:W)+SUMIF(เส้นแต่งหน้าขนมเค้ก!$C:$C,'รับ-จ่าย ประจำวัน'!$B620,เส้นแต่งหน้าขนมเค้ก!W:W)+SUMIF(แพ็ค!$C:$C,'รับ-จ่าย ประจำวัน'!$B620,แพ็ค!W:W)+SUMIF(ธุรการ!$C:$C,'รับ-จ่าย ประจำวัน'!$B620,ธุรการ!W:W)+SUMIF(เส้นแต่งหน้าขนมปัง!$C:$C,'รับ-จ่าย ประจำวัน'!$B620,เส้นแต่งหน้าขนมปัง!W:W)+SUMIF('วางแผนBC,CJ'!$C:$C,'รับ-จ่าย ประจำวัน'!$B620,'วางแผนBC,CJ'!W:W)+SUMIF(RD!$C:$C,'รับ-จ่าย ประจำวัน'!$B620,RD!W:W)+SUMIF('FG,ออนไล,คัดแยก'!$C:$C,'รับ-จ่าย ประจำวัน'!$B620,'FG,ออนไล,คัดแยก'!W:W)</f>
        <v>0</v>
      </c>
      <c r="BE620" s="16">
        <f>SUMIF(เตรียมส่วนผสม!$C:$C,'รับ-จ่าย ประจำวัน'!$B620,เตรียมส่วนผสม!X:X)+SUMIF(กวนไส้!$C:$C,'รับ-จ่าย ประจำวัน'!$B620,กวนไส้!X:X)+SUMIF(ผลิต1!$C:$C,'รับ-จ่าย ประจำวัน'!$B620,ผลิต1!X:X)+SUMIF(ผลิต2!$C:$C,'รับ-จ่าย ประจำวัน'!$B620,ผลิต2!X:X)+SUMIF(เส้นแต่งหน้าขนมเค้ก!$C:$C,'รับ-จ่าย ประจำวัน'!$B620,เส้นแต่งหน้าขนมเค้ก!X:X)+SUMIF(แพ็ค!$C:$C,'รับ-จ่าย ประจำวัน'!$B620,แพ็ค!X:X)+SUMIF(ธุรการ!$C:$C,'รับ-จ่าย ประจำวัน'!$B620,ธุรการ!X:X)+SUMIF(เส้นแต่งหน้าขนมปัง!$C:$C,'รับ-จ่าย ประจำวัน'!$B620,เส้นแต่งหน้าขนมปัง!X:X)+SUMIF('วางแผนBC,CJ'!$C:$C,'รับ-จ่าย ประจำวัน'!$B620,'วางแผนBC,CJ'!X:X)+SUMIF(RD!$C:$C,'รับ-จ่าย ประจำวัน'!$B620,RD!X:X)+SUMIF('FG,ออนไล,คัดแยก'!$C:$C,'รับ-จ่าย ประจำวัน'!$B620,'FG,ออนไล,คัดแยก'!X:X)</f>
        <v>0</v>
      </c>
      <c r="BF620" s="16">
        <f>SUMIF(เตรียมส่วนผสม!$C:$C,'รับ-จ่าย ประจำวัน'!$B620,เตรียมส่วนผสม!Y:Y)+SUMIF(กวนไส้!$C:$C,'รับ-จ่าย ประจำวัน'!$B620,กวนไส้!Y:Y)+SUMIF(ผลิต1!$C:$C,'รับ-จ่าย ประจำวัน'!$B620,ผลิต1!Y:Y)+SUMIF(ผลิต2!$C:$C,'รับ-จ่าย ประจำวัน'!$B620,ผลิต2!Y:Y)+SUMIF(เส้นแต่งหน้าขนมเค้ก!$C:$C,'รับ-จ่าย ประจำวัน'!$B620,เส้นแต่งหน้าขนมเค้ก!Y:Y)+SUMIF(แพ็ค!$C:$C,'รับ-จ่าย ประจำวัน'!$B620,แพ็ค!Y:Y)+SUMIF(ธุรการ!$C:$C,'รับ-จ่าย ประจำวัน'!$B620,ธุรการ!Y:Y)+SUMIF(เส้นแต่งหน้าขนมปัง!$C:$C,'รับ-จ่าย ประจำวัน'!$B620,เส้นแต่งหน้าขนมปัง!Y:Y)+SUMIF('วางแผนBC,CJ'!$C:$C,'รับ-จ่าย ประจำวัน'!$B620,'วางแผนBC,CJ'!Y:Y)+SUMIF(RD!$C:$C,'รับ-จ่าย ประจำวัน'!$B620,RD!Y:Y)+SUMIF('FG,ออนไล,คัดแยก'!$C:$C,'รับ-จ่าย ประจำวัน'!$B620,'FG,ออนไล,คัดแยก'!Y:Y)</f>
        <v>0</v>
      </c>
      <c r="BG620" s="16">
        <f>SUMIF(เตรียมส่วนผสม!$C:$C,'รับ-จ่าย ประจำวัน'!$B620,เตรียมส่วนผสม!Z:Z)+SUMIF(กวนไส้!$C:$C,'รับ-จ่าย ประจำวัน'!$B620,กวนไส้!Z:Z)+SUMIF(ผลิต1!$C:$C,'รับ-จ่าย ประจำวัน'!$B620,ผลิต1!Z:Z)+SUMIF(ผลิต2!$C:$C,'รับ-จ่าย ประจำวัน'!$B620,ผลิต2!Z:Z)+SUMIF(เส้นแต่งหน้าขนมเค้ก!$C:$C,'รับ-จ่าย ประจำวัน'!$B620,เส้นแต่งหน้าขนมเค้ก!Z:Z)+SUMIF(แพ็ค!$C:$C,'รับ-จ่าย ประจำวัน'!$B620,แพ็ค!Z:Z)+SUMIF(ธุรการ!$C:$C,'รับ-จ่าย ประจำวัน'!$B620,ธุรการ!Z:Z)+SUMIF(เส้นแต่งหน้าขนมปัง!$C:$C,'รับ-จ่าย ประจำวัน'!$B620,เส้นแต่งหน้าขนมปัง!Z:Z)+SUMIF('วางแผนBC,CJ'!$C:$C,'รับ-จ่าย ประจำวัน'!$B620,'วางแผนBC,CJ'!Z:Z)+SUMIF(RD!$C:$C,'รับ-จ่าย ประจำวัน'!$B620,RD!Z:Z)+SUMIF('FG,ออนไล,คัดแยก'!$C:$C,'รับ-จ่าย ประจำวัน'!$B620,'FG,ออนไล,คัดแยก'!Z:Z)</f>
        <v>0</v>
      </c>
      <c r="BH620" s="16">
        <f>SUMIF(เตรียมส่วนผสม!$C:$C,'รับ-จ่าย ประจำวัน'!$B620,เตรียมส่วนผสม!AA:AA)+SUMIF(กวนไส้!$C:$C,'รับ-จ่าย ประจำวัน'!$B620,กวนไส้!AA:AA)+SUMIF(ผลิต1!$C:$C,'รับ-จ่าย ประจำวัน'!$B620,ผลิต1!AA:AA)+SUMIF(ผลิต2!$C:$C,'รับ-จ่าย ประจำวัน'!$B620,ผลิต2!AA:AA)+SUMIF(เส้นแต่งหน้าขนมเค้ก!$C:$C,'รับ-จ่าย ประจำวัน'!$B620,เส้นแต่งหน้าขนมเค้ก!AA:AA)+SUMIF(แพ็ค!$C:$C,'รับ-จ่าย ประจำวัน'!$B620,แพ็ค!AA:AA)+SUMIF(ธุรการ!$C:$C,'รับ-จ่าย ประจำวัน'!$B620,ธุรการ!AA:AA)+SUMIF(เส้นแต่งหน้าขนมปัง!$C:$C,'รับ-จ่าย ประจำวัน'!$B620,เส้นแต่งหน้าขนมปัง!AA:AA)+SUMIF('วางแผนBC,CJ'!$C:$C,'รับ-จ่าย ประจำวัน'!$B620,'วางแผนBC,CJ'!AA:AA)+SUMIF(RD!$C:$C,'รับ-จ่าย ประจำวัน'!$B620,RD!AA:AA)+SUMIF('FG,ออนไล,คัดแยก'!$C:$C,'รับ-จ่าย ประจำวัน'!$B620,'FG,ออนไล,คัดแยก'!AA:AA)</f>
        <v>0</v>
      </c>
      <c r="BI620" s="16">
        <f>SUMIF(เตรียมส่วนผสม!$C:$C,'รับ-จ่าย ประจำวัน'!$B620,เตรียมส่วนผสม!AB:AB)+SUMIF(กวนไส้!$C:$C,'รับ-จ่าย ประจำวัน'!$B620,กวนไส้!AB:AB)+SUMIF(ผลิต1!$C:$C,'รับ-จ่าย ประจำวัน'!$B620,ผลิต1!AB:AB)+SUMIF(ผลิต2!$C:$C,'รับ-จ่าย ประจำวัน'!$B620,ผลิต2!AB:AB)+SUMIF(เส้นแต่งหน้าขนมเค้ก!$C:$C,'รับ-จ่าย ประจำวัน'!$B620,เส้นแต่งหน้าขนมเค้ก!AB:AB)+SUMIF(แพ็ค!$C:$C,'รับ-จ่าย ประจำวัน'!$B620,แพ็ค!AB:AB)+SUMIF(ธุรการ!$C:$C,'รับ-จ่าย ประจำวัน'!$B620,ธุรการ!AB:AB)+SUMIF(เส้นแต่งหน้าขนมปัง!$C:$C,'รับ-จ่าย ประจำวัน'!$B620,เส้นแต่งหน้าขนมปัง!AB:AB)+SUMIF('วางแผนBC,CJ'!$C:$C,'รับ-จ่าย ประจำวัน'!$B620,'วางแผนBC,CJ'!AB:AB)+SUMIF(RD!$C:$C,'รับ-จ่าย ประจำวัน'!$B620,RD!AB:AB)+SUMIF('FG,ออนไล,คัดแยก'!$C:$C,'รับ-จ่าย ประจำวัน'!$B620,'FG,ออนไล,คัดแยก'!AB:AB)</f>
        <v>0</v>
      </c>
      <c r="BJ620" s="16">
        <f>SUMIF(เตรียมส่วนผสม!$C:$C,'รับ-จ่าย ประจำวัน'!$B620,เตรียมส่วนผสม!AC:AC)+SUMIF(กวนไส้!$C:$C,'รับ-จ่าย ประจำวัน'!$B620,กวนไส้!AC:AC)+SUMIF(ผลิต1!$C:$C,'รับ-จ่าย ประจำวัน'!$B620,ผลิต1!AC:AC)+SUMIF(ผลิต2!$C:$C,'รับ-จ่าย ประจำวัน'!$B620,ผลิต2!AC:AC)+SUMIF(เส้นแต่งหน้าขนมเค้ก!$C:$C,'รับ-จ่าย ประจำวัน'!$B620,เส้นแต่งหน้าขนมเค้ก!AC:AC)+SUMIF(แพ็ค!$C:$C,'รับ-จ่าย ประจำวัน'!$B620,แพ็ค!AC:AC)+SUMIF(ธุรการ!$C:$C,'รับ-จ่าย ประจำวัน'!$B620,ธุรการ!AC:AC)+SUMIF(เส้นแต่งหน้าขนมปัง!$C:$C,'รับ-จ่าย ประจำวัน'!$B620,เส้นแต่งหน้าขนมปัง!AC:AC)+SUMIF('วางแผนBC,CJ'!$C:$C,'รับ-จ่าย ประจำวัน'!$B620,'วางแผนBC,CJ'!AC:AC)+SUMIF(RD!$C:$C,'รับ-จ่าย ประจำวัน'!$B620,RD!AC:AC)+SUMIF('FG,ออนไล,คัดแยก'!$C:$C,'รับ-จ่าย ประจำวัน'!$B620,'FG,ออนไล,คัดแยก'!AC:AC)</f>
        <v>0</v>
      </c>
      <c r="BK620" s="16">
        <f>SUMIF(เตรียมส่วนผสม!$C:$C,'รับ-จ่าย ประจำวัน'!$B620,เตรียมส่วนผสม!AD:AD)+SUMIF(กวนไส้!$C:$C,'รับ-จ่าย ประจำวัน'!$B620,กวนไส้!AD:AD)+SUMIF(ผลิต1!$C:$C,'รับ-จ่าย ประจำวัน'!$B620,ผลิต1!AD:AD)+SUMIF(ผลิต2!$C:$C,'รับ-จ่าย ประจำวัน'!$B620,ผลิต2!AD:AD)+SUMIF(เส้นแต่งหน้าขนมเค้ก!$C:$C,'รับ-จ่าย ประจำวัน'!$B620,เส้นแต่งหน้าขนมเค้ก!AD:AD)+SUMIF(แพ็ค!$C:$C,'รับ-จ่าย ประจำวัน'!$B620,แพ็ค!AD:AD)+SUMIF(ธุรการ!$C:$C,'รับ-จ่าย ประจำวัน'!$B620,ธุรการ!AD:AD)+SUMIF(เส้นแต่งหน้าขนมปัง!$C:$C,'รับ-จ่าย ประจำวัน'!$B620,เส้นแต่งหน้าขนมปัง!AD:AD)+SUMIF('วางแผนBC,CJ'!$C:$C,'รับ-จ่าย ประจำวัน'!$B620,'วางแผนBC,CJ'!AD:AD)+SUMIF(RD!$C:$C,'รับ-จ่าย ประจำวัน'!$B620,RD!AD:AD)+SUMIF('FG,ออนไล,คัดแยก'!$C:$C,'รับ-จ่าย ประจำวัน'!$B620,'FG,ออนไล,คัดแยก'!AD:AD)</f>
        <v>0</v>
      </c>
      <c r="BL620" s="16">
        <f>SUMIF(เตรียมส่วนผสม!$C:$C,'รับ-จ่าย ประจำวัน'!$B620,เตรียมส่วนผสม!AE:AE)+SUMIF(กวนไส้!$C:$C,'รับ-จ่าย ประจำวัน'!$B620,กวนไส้!AE:AE)+SUMIF(ผลิต1!$C:$C,'รับ-จ่าย ประจำวัน'!$B620,ผลิต1!AE:AE)+SUMIF(ผลิต2!$C:$C,'รับ-จ่าย ประจำวัน'!$B620,ผลิต2!AE:AE)+SUMIF(เส้นแต่งหน้าขนมเค้ก!$C:$C,'รับ-จ่าย ประจำวัน'!$B620,เส้นแต่งหน้าขนมเค้ก!AE:AE)+SUMIF(แพ็ค!$C:$C,'รับ-จ่าย ประจำวัน'!$B620,แพ็ค!AE:AE)+SUMIF(ธุรการ!$C:$C,'รับ-จ่าย ประจำวัน'!$B620,ธุรการ!AE:AE)+SUMIF(เส้นแต่งหน้าขนมปัง!$C:$C,'รับ-จ่าย ประจำวัน'!$B620,เส้นแต่งหน้าขนมปัง!AE:AE)+SUMIF('วางแผนBC,CJ'!$C:$C,'รับ-จ่าย ประจำวัน'!$B620,'วางแผนBC,CJ'!AE:AE)+SUMIF(RD!$C:$C,'รับ-จ่าย ประจำวัน'!$B620,RD!AE:AE)+SUMIF('FG,ออนไล,คัดแยก'!$C:$C,'รับ-จ่าย ประจำวัน'!$B620,'FG,ออนไล,คัดแยก'!AE:AE)</f>
        <v>0</v>
      </c>
      <c r="BM620" s="16">
        <f>SUMIF(เตรียมส่วนผสม!$C:$C,'รับ-จ่าย ประจำวัน'!$B620,เตรียมส่วนผสม!AF:AF)+SUMIF(กวนไส้!$C:$C,'รับ-จ่าย ประจำวัน'!$B620,กวนไส้!AF:AF)+SUMIF(ผลิต1!$C:$C,'รับ-จ่าย ประจำวัน'!$B620,ผลิต1!AF:AF)+SUMIF(ผลิต2!$C:$C,'รับ-จ่าย ประจำวัน'!$B620,ผลิต2!AF:AF)+SUMIF(เส้นแต่งหน้าขนมเค้ก!$C:$C,'รับ-จ่าย ประจำวัน'!$B620,เส้นแต่งหน้าขนมเค้ก!AF:AF)+SUMIF(แพ็ค!$C:$C,'รับ-จ่าย ประจำวัน'!$B620,แพ็ค!AF:AF)+SUMIF(ธุรการ!$C:$C,'รับ-จ่าย ประจำวัน'!$B620,ธุรการ!AF:AF)+SUMIF(เส้นแต่งหน้าขนมปัง!$C:$C,'รับ-จ่าย ประจำวัน'!$B620,เส้นแต่งหน้าขนมปัง!AF:AF)+SUMIF('วางแผนBC,CJ'!$C:$C,'รับ-จ่าย ประจำวัน'!$B620,'วางแผนBC,CJ'!AF:AF)+SUMIF(RD!$C:$C,'รับ-จ่าย ประจำวัน'!$B620,RD!AF:AF)+SUMIF('FG,ออนไล,คัดแยก'!$C:$C,'รับ-จ่าย ประจำวัน'!$B620,'FG,ออนไล,คัดแยก'!AF:AF)</f>
        <v>0</v>
      </c>
      <c r="BN620" s="16">
        <f>SUMIF(เตรียมส่วนผสม!$C:$C,'รับ-จ่าย ประจำวัน'!$B620,เตรียมส่วนผสม!AG:AG)+SUMIF(กวนไส้!$C:$C,'รับ-จ่าย ประจำวัน'!$B620,กวนไส้!AG:AG)+SUMIF(ผลิต1!$C:$C,'รับ-จ่าย ประจำวัน'!$B620,ผลิต1!AG:AG)+SUMIF(ผลิต2!$C:$C,'รับ-จ่าย ประจำวัน'!$B620,ผลิต2!AG:AG)+SUMIF(เส้นแต่งหน้าขนมเค้ก!$C:$C,'รับ-จ่าย ประจำวัน'!$B620,เส้นแต่งหน้าขนมเค้ก!AG:AG)+SUMIF(แพ็ค!$C:$C,'รับ-จ่าย ประจำวัน'!$B620,แพ็ค!AG:AG)+SUMIF(ธุรการ!$C:$C,'รับ-จ่าย ประจำวัน'!$B620,ธุรการ!AG:AG)+SUMIF(เส้นแต่งหน้าขนมปัง!$C:$C,'รับ-จ่าย ประจำวัน'!$B620,เส้นแต่งหน้าขนมปัง!AG:AG)+SUMIF('วางแผนBC,CJ'!$C:$C,'รับ-จ่าย ประจำวัน'!$B620,'วางแผนBC,CJ'!AG:AG)+SUMIF(RD!$C:$C,'รับ-จ่าย ประจำวัน'!$B620,RD!AG:AG)+SUMIF('FG,ออนไล,คัดแยก'!$C:$C,'รับ-จ่าย ประจำวัน'!$B620,'FG,ออนไล,คัดแยก'!AG:AG)</f>
        <v>0</v>
      </c>
      <c r="BO620" s="16">
        <f>SUMIF(เตรียมส่วนผสม!$C:$C,'รับ-จ่าย ประจำวัน'!$B620,เตรียมส่วนผสม!AH:AH)+SUMIF(กวนไส้!$C:$C,'รับ-จ่าย ประจำวัน'!$B620,กวนไส้!AH:AH)+SUMIF(ผลิต1!$C:$C,'รับ-จ่าย ประจำวัน'!$B620,ผลิต1!AH:AH)+SUMIF(ผลิต2!$C:$C,'รับ-จ่าย ประจำวัน'!$B620,ผลิต2!AH:AH)+SUMIF(เส้นแต่งหน้าขนมเค้ก!$C:$C,'รับ-จ่าย ประจำวัน'!$B620,เส้นแต่งหน้าขนมเค้ก!AH:AH)+SUMIF(แพ็ค!$C:$C,'รับ-จ่าย ประจำวัน'!$B620,แพ็ค!AH:AH)+SUMIF(ธุรการ!$C:$C,'รับ-จ่าย ประจำวัน'!$B620,ธุรการ!AH:AH)+SUMIF(เส้นแต่งหน้าขนมปัง!$C:$C,'รับ-จ่าย ประจำวัน'!$B620,เส้นแต่งหน้าขนมปัง!AH:AH)+SUMIF('วางแผนBC,CJ'!$C:$C,'รับ-จ่าย ประจำวัน'!$B620,'วางแผนBC,CJ'!AH:AH)+SUMIF(RD!$C:$C,'รับ-จ่าย ประจำวัน'!$B620,RD!AH:AH)+SUMIF('FG,ออนไล,คัดแยก'!$C:$C,'รับ-จ่าย ประจำวัน'!$B620,'FG,ออนไล,คัดแยก'!AH:AH)</f>
        <v>0</v>
      </c>
      <c r="BP620" s="16">
        <f>SUMIF(เตรียมส่วนผสม!$C:$C,'รับ-จ่าย ประจำวัน'!$B620,เตรียมส่วนผสม!AI:AI)+SUMIF(กวนไส้!$C:$C,'รับ-จ่าย ประจำวัน'!$B620,กวนไส้!AI:AI)+SUMIF(ผลิต1!$C:$C,'รับ-จ่าย ประจำวัน'!$B620,ผลิต1!AI:AI)+SUMIF(ผลิต2!$C:$C,'รับ-จ่าย ประจำวัน'!$B620,ผลิต2!AI:AI)+SUMIF(เส้นแต่งหน้าขนมเค้ก!$C:$C,'รับ-จ่าย ประจำวัน'!$B620,เส้นแต่งหน้าขนมเค้ก!AI:AI)+SUMIF(แพ็ค!$C:$C,'รับ-จ่าย ประจำวัน'!$B620,แพ็ค!AI:AI)+SUMIF(ธุรการ!$C:$C,'รับ-จ่าย ประจำวัน'!$B620,ธุรการ!AI:AI)+SUMIF(เส้นแต่งหน้าขนมปัง!$C:$C,'รับ-จ่าย ประจำวัน'!$B620,เส้นแต่งหน้าขนมปัง!AI:AI)+SUMIF('วางแผนBC,CJ'!$C:$C,'รับ-จ่าย ประจำวัน'!$B620,'วางแผนBC,CJ'!AI:AI)+SUMIF(RD!$C:$C,'รับ-จ่าย ประจำวัน'!$B620,RD!AI:AI)+SUMIF('FG,ออนไล,คัดแยก'!$C:$C,'รับ-จ่าย ประจำวัน'!$B620,'FG,ออนไล,คัดแยก'!AI:AI)</f>
        <v>0</v>
      </c>
      <c r="BQ620" s="16">
        <f>SUMIF(เตรียมส่วนผสม!$C:$C,'รับ-จ่าย ประจำวัน'!$B620,เตรียมส่วนผสม!AJ:AJ)+SUMIF(กวนไส้!$C:$C,'รับ-จ่าย ประจำวัน'!$B620,กวนไส้!AJ:AJ)+SUMIF(ผลิต1!$C:$C,'รับ-จ่าย ประจำวัน'!$B620,ผลิต1!AJ:AJ)+SUMIF(ผลิต2!$C:$C,'รับ-จ่าย ประจำวัน'!$B620,ผลิต2!AJ:AJ)+SUMIF(เส้นแต่งหน้าขนมเค้ก!$C:$C,'รับ-จ่าย ประจำวัน'!$B620,เส้นแต่งหน้าขนมเค้ก!AJ:AJ)+SUMIF(แพ็ค!$C:$C,'รับ-จ่าย ประจำวัน'!$B620,แพ็ค!AJ:AJ)+SUMIF(ธุรการ!$C:$C,'รับ-จ่าย ประจำวัน'!$B620,ธุรการ!AJ:AJ)+SUMIF(เส้นแต่งหน้าขนมปัง!$C:$C,'รับ-จ่าย ประจำวัน'!$B620,เส้นแต่งหน้าขนมปัง!AJ:AJ)+SUMIF('วางแผนBC,CJ'!$C:$C,'รับ-จ่าย ประจำวัน'!$B620,'วางแผนBC,CJ'!AJ:AJ)+SUMIF(RD!$C:$C,'รับ-จ่าย ประจำวัน'!$B620,RD!AJ:AJ)+SUMIF('FG,ออนไล,คัดแยก'!$C:$C,'รับ-จ่าย ประจำวัน'!$B620,'FG,ออนไล,คัดแยก'!AJ:AJ)</f>
        <v>0</v>
      </c>
      <c r="BR620" s="16">
        <f>SUMIF(เตรียมส่วนผสม!$C:$C,'รับ-จ่าย ประจำวัน'!$B620,เตรียมส่วนผสม!AK:AK)+SUMIF(กวนไส้!$C:$C,'รับ-จ่าย ประจำวัน'!$B620,กวนไส้!AK:AK)+SUMIF(ผลิต1!$C:$C,'รับ-จ่าย ประจำวัน'!$B620,ผลิต1!AK:AK)+SUMIF(ผลิต2!$C:$C,'รับ-จ่าย ประจำวัน'!$B620,ผลิต2!AK:AK)+SUMIF(เส้นแต่งหน้าขนมเค้ก!$C:$C,'รับ-จ่าย ประจำวัน'!$B620,เส้นแต่งหน้าขนมเค้ก!AK:AK)+SUMIF(แพ็ค!$C:$C,'รับ-จ่าย ประจำวัน'!$B620,แพ็ค!AK:AK)+SUMIF(ธุรการ!$C:$C,'รับ-จ่าย ประจำวัน'!$B620,ธุรการ!AK:AK)+SUMIF(เส้นแต่งหน้าขนมปัง!$C:$C,'รับ-จ่าย ประจำวัน'!$B620,เส้นแต่งหน้าขนมปัง!AK:AK)+SUMIF('วางแผนBC,CJ'!$C:$C,'รับ-จ่าย ประจำวัน'!$B620,'วางแผนBC,CJ'!AK:AK)+SUMIF(RD!$C:$C,'รับ-จ่าย ประจำวัน'!$B620,RD!AK:AK)+SUMIF('FG,ออนไล,คัดแยก'!$C:$C,'รับ-จ่าย ประจำวัน'!$B620,'FG,ออนไล,คัดแยก'!AK:AK)</f>
        <v>0</v>
      </c>
      <c r="BS620" s="16">
        <f>SUMIF(เตรียมส่วนผสม!$C:$C,'รับ-จ่าย ประจำวัน'!$B620,เตรียมส่วนผสม!AL:AL)+SUMIF(กวนไส้!$C:$C,'รับ-จ่าย ประจำวัน'!$B620,กวนไส้!AL:AL)+SUMIF(ผลิต1!$C:$C,'รับ-จ่าย ประจำวัน'!$B620,ผลิต1!AL:AL)+SUMIF(ผลิต2!$C:$C,'รับ-จ่าย ประจำวัน'!$B620,ผลิต2!AL:AL)+SUMIF(เส้นแต่งหน้าขนมเค้ก!$C:$C,'รับ-จ่าย ประจำวัน'!$B620,เส้นแต่งหน้าขนมเค้ก!AL:AL)+SUMIF(แพ็ค!$C:$C,'รับ-จ่าย ประจำวัน'!$B620,แพ็ค!AL:AL)+SUMIF(ธุรการ!$C:$C,'รับ-จ่าย ประจำวัน'!$B620,ธุรการ!AL:AL)+SUMIF(เส้นแต่งหน้าขนมปัง!$C:$C,'รับ-จ่าย ประจำวัน'!$B620,เส้นแต่งหน้าขนมปัง!AL:AL)+SUMIF('วางแผนBC,CJ'!$C:$C,'รับ-จ่าย ประจำวัน'!$B620,'วางแผนBC,CJ'!AL:AL)+SUMIF(RD!$C:$C,'รับ-จ่าย ประจำวัน'!$B620,RD!AL:AL)+SUMIF('FG,ออนไล,คัดแยก'!$C:$C,'รับ-จ่าย ประจำวัน'!$B620,'FG,ออนไล,คัดแยก'!AL:AL)</f>
        <v>0</v>
      </c>
      <c r="BT620" s="18">
        <f t="shared" si="136"/>
        <v>0</v>
      </c>
      <c r="BU620" s="116"/>
      <c r="BV620" s="146">
        <f t="shared" si="137"/>
        <v>100110</v>
      </c>
      <c r="BW620" s="184">
        <v>30</v>
      </c>
      <c r="BX620" s="172">
        <f t="shared" si="124"/>
        <v>0</v>
      </c>
      <c r="BY620" s="188" t="e">
        <f t="shared" si="122"/>
        <v>#DIV/0!</v>
      </c>
      <c r="BZ620" s="180" t="e">
        <f t="shared" ca="1" si="128"/>
        <v>#DIV/0!</v>
      </c>
      <c r="CA620" s="93"/>
      <c r="CB620" s="93"/>
      <c r="CC620" s="93"/>
      <c r="CD620" s="93"/>
      <c r="CE620" s="93"/>
      <c r="CF620" s="93"/>
      <c r="CG620" s="93"/>
      <c r="CH620" s="93"/>
      <c r="CI620" s="93"/>
      <c r="CJ620" s="97"/>
      <c r="CK620" s="9">
        <f t="shared" si="123"/>
        <v>100110</v>
      </c>
    </row>
    <row r="621" spans="1:89" hidden="1" x14ac:dyDescent="0.5">
      <c r="A621" s="149"/>
      <c r="B621" s="34">
        <v>1023601008</v>
      </c>
      <c r="C621" s="33" t="s">
        <v>2003</v>
      </c>
      <c r="D621" s="141" t="s">
        <v>91</v>
      </c>
      <c r="E621" s="25"/>
      <c r="F621" s="132"/>
      <c r="G621" s="25"/>
      <c r="H621" s="12">
        <v>100110</v>
      </c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11"/>
      <c r="AF621" s="11"/>
      <c r="AG621" s="11"/>
      <c r="AH621" s="11"/>
      <c r="AI621" s="25"/>
      <c r="AJ621" s="25"/>
      <c r="AK621" s="25"/>
      <c r="AL621" s="25"/>
      <c r="AM621" s="25"/>
      <c r="AN621" s="15">
        <f t="shared" si="135"/>
        <v>0</v>
      </c>
      <c r="AO621" s="16">
        <f>SUMIF(เตรียมส่วนผสม!$C:$C,'รับ-จ่าย ประจำวัน'!$B621,เตรียมส่วนผสม!H:H)+SUMIF(กวนไส้!$C:$C,'รับ-จ่าย ประจำวัน'!$B621,กวนไส้!H:H)+SUMIF(ผลิต1!$C:$C,'รับ-จ่าย ประจำวัน'!$B621,ผลิต1!H:H)+SUMIF(ผลิต2!$C:$C,'รับ-จ่าย ประจำวัน'!$B621,ผลิต2!H:H)+SUMIF(เส้นแต่งหน้าขนมเค้ก!$C:$C,'รับ-จ่าย ประจำวัน'!$B621,เส้นแต่งหน้าขนมเค้ก!H:H)+SUMIF(แพ็ค!$C:$C,'รับ-จ่าย ประจำวัน'!$B621,แพ็ค!H:H)+SUMIF(ธุรการ!$C:$C,'รับ-จ่าย ประจำวัน'!$B621,ธุรการ!H:H)+SUMIF(เส้นแต่งหน้าขนมปัง!$C:$C,'รับ-จ่าย ประจำวัน'!$B621,เส้นแต่งหน้าขนมปัง!H:H)+SUMIF('วางแผนBC,CJ'!$C:$C,'รับ-จ่าย ประจำวัน'!$B621,'วางแผนBC,CJ'!H:H)+SUMIF(RD!$C:$C,'รับ-จ่าย ประจำวัน'!$B621,RD!H:H)+SUMIF('FG,ออนไล,คัดแยก'!$C:$C,'รับ-จ่าย ประจำวัน'!$B621,'FG,ออนไล,คัดแยก'!H:H)</f>
        <v>0</v>
      </c>
      <c r="AP621" s="16">
        <f>SUMIF(เตรียมส่วนผสม!$C:$C,'รับ-จ่าย ประจำวัน'!$B621,เตรียมส่วนผสม!I:I)+SUMIF(กวนไส้!$C:$C,'รับ-จ่าย ประจำวัน'!$B621,กวนไส้!I:I)+SUMIF(ผลิต1!$C:$C,'รับ-จ่าย ประจำวัน'!$B621,ผลิต1!I:I)+SUMIF(ผลิต2!$C:$C,'รับ-จ่าย ประจำวัน'!$B621,ผลิต2!I:I)+SUMIF(เส้นแต่งหน้าขนมเค้ก!$C:$C,'รับ-จ่าย ประจำวัน'!$B621,เส้นแต่งหน้าขนมเค้ก!I:I)+SUMIF(แพ็ค!$C:$C,'รับ-จ่าย ประจำวัน'!$B621,แพ็ค!I:I)+SUMIF(ธุรการ!$C:$C,'รับ-จ่าย ประจำวัน'!$B621,ธุรการ!I:I)+SUMIF(เส้นแต่งหน้าขนมปัง!$C:$C,'รับ-จ่าย ประจำวัน'!$B621,เส้นแต่งหน้าขนมปัง!I:I)+SUMIF('วางแผนBC,CJ'!$C:$C,'รับ-จ่าย ประจำวัน'!$B621,'วางแผนBC,CJ'!I:I)+SUMIF(RD!$C:$C,'รับ-จ่าย ประจำวัน'!$B621,RD!I:I)+SUMIF('FG,ออนไล,คัดแยก'!$C:$C,'รับ-จ่าย ประจำวัน'!$B621,'FG,ออนไล,คัดแยก'!I:I)</f>
        <v>0</v>
      </c>
      <c r="AQ621" s="16">
        <f>SUMIF(เตรียมส่วนผสม!$C:$C,'รับ-จ่าย ประจำวัน'!$B621,เตรียมส่วนผสม!J:J)+SUMIF(กวนไส้!$C:$C,'รับ-จ่าย ประจำวัน'!$B621,กวนไส้!J:J)+SUMIF(ผลิต1!$C:$C,'รับ-จ่าย ประจำวัน'!$B621,ผลิต1!J:J)+SUMIF(ผลิต2!$C:$C,'รับ-จ่าย ประจำวัน'!$B621,ผลิต2!J:J)+SUMIF(เส้นแต่งหน้าขนมเค้ก!$C:$C,'รับ-จ่าย ประจำวัน'!$B621,เส้นแต่งหน้าขนมเค้ก!J:J)+SUMIF(แพ็ค!$C:$C,'รับ-จ่าย ประจำวัน'!$B621,แพ็ค!J:J)+SUMIF(ธุรการ!$C:$C,'รับ-จ่าย ประจำวัน'!$B621,ธุรการ!J:J)+SUMIF(เส้นแต่งหน้าขนมปัง!$C:$C,'รับ-จ่าย ประจำวัน'!$B621,เส้นแต่งหน้าขนมปัง!J:J)+SUMIF('วางแผนBC,CJ'!$C:$C,'รับ-จ่าย ประจำวัน'!$B621,'วางแผนBC,CJ'!J:J)+SUMIF(RD!$C:$C,'รับ-จ่าย ประจำวัน'!$B621,RD!J:J)+SUMIF('FG,ออนไล,คัดแยก'!$C:$C,'รับ-จ่าย ประจำวัน'!$B621,'FG,ออนไล,คัดแยก'!J:J)</f>
        <v>0</v>
      </c>
      <c r="AR621" s="16">
        <f>SUMIF(เตรียมส่วนผสม!$C:$C,'รับ-จ่าย ประจำวัน'!$B621,เตรียมส่วนผสม!K:K)+SUMIF(กวนไส้!$C:$C,'รับ-จ่าย ประจำวัน'!$B621,กวนไส้!K:K)+SUMIF(ผลิต1!$C:$C,'รับ-จ่าย ประจำวัน'!$B621,ผลิต1!K:K)+SUMIF(ผลิต2!$C:$C,'รับ-จ่าย ประจำวัน'!$B621,ผลิต2!K:K)+SUMIF(เส้นแต่งหน้าขนมเค้ก!$C:$C,'รับ-จ่าย ประจำวัน'!$B621,เส้นแต่งหน้าขนมเค้ก!K:K)+SUMIF(แพ็ค!$C:$C,'รับ-จ่าย ประจำวัน'!$B621,แพ็ค!K:K)+SUMIF(ธุรการ!$C:$C,'รับ-จ่าย ประจำวัน'!$B621,ธุรการ!K:K)+SUMIF(เส้นแต่งหน้าขนมปัง!$C:$C,'รับ-จ่าย ประจำวัน'!$B621,เส้นแต่งหน้าขนมปัง!K:K)+SUMIF('วางแผนBC,CJ'!$C:$C,'รับ-จ่าย ประจำวัน'!$B621,'วางแผนBC,CJ'!K:K)+SUMIF(RD!$C:$C,'รับ-จ่าย ประจำวัน'!$B621,RD!K:K)+SUMIF('FG,ออนไล,คัดแยก'!$C:$C,'รับ-จ่าย ประจำวัน'!$B621,'FG,ออนไล,คัดแยก'!K:K)</f>
        <v>0</v>
      </c>
      <c r="AS621" s="16">
        <f>SUMIF(เตรียมส่วนผสม!$C:$C,'รับ-จ่าย ประจำวัน'!$B621,เตรียมส่วนผสม!L:L)+SUMIF(กวนไส้!$C:$C,'รับ-จ่าย ประจำวัน'!$B621,กวนไส้!L:L)+SUMIF(ผลิต1!$C:$C,'รับ-จ่าย ประจำวัน'!$B621,ผลิต1!L:L)+SUMIF(ผลิต2!$C:$C,'รับ-จ่าย ประจำวัน'!$B621,ผลิต2!L:L)+SUMIF(เส้นแต่งหน้าขนมเค้ก!$C:$C,'รับ-จ่าย ประจำวัน'!$B621,เส้นแต่งหน้าขนมเค้ก!L:L)+SUMIF(แพ็ค!$C:$C,'รับ-จ่าย ประจำวัน'!$B621,แพ็ค!L:L)+SUMIF(ธุรการ!$C:$C,'รับ-จ่าย ประจำวัน'!$B621,ธุรการ!L:L)+SUMIF(เส้นแต่งหน้าขนมปัง!$C:$C,'รับ-จ่าย ประจำวัน'!$B621,เส้นแต่งหน้าขนมปัง!L:L)+SUMIF('วางแผนBC,CJ'!$C:$C,'รับ-จ่าย ประจำวัน'!$B621,'วางแผนBC,CJ'!L:L)+SUMIF(RD!$C:$C,'รับ-จ่าย ประจำวัน'!$B621,RD!L:L)+SUMIF('FG,ออนไล,คัดแยก'!$C:$C,'รับ-จ่าย ประจำวัน'!$B621,'FG,ออนไล,คัดแยก'!L:L)</f>
        <v>0</v>
      </c>
      <c r="AT621" s="16">
        <f>SUMIF(เตรียมส่วนผสม!$C:$C,'รับ-จ่าย ประจำวัน'!$B621,เตรียมส่วนผสม!M:M)+SUMIF(กวนไส้!$C:$C,'รับ-จ่าย ประจำวัน'!$B621,กวนไส้!M:M)+SUMIF(ผลิต1!$C:$C,'รับ-จ่าย ประจำวัน'!$B621,ผลิต1!M:M)+SUMIF(ผลิต2!$C:$C,'รับ-จ่าย ประจำวัน'!$B621,ผลิต2!M:M)+SUMIF(เส้นแต่งหน้าขนมเค้ก!$C:$C,'รับ-จ่าย ประจำวัน'!$B621,เส้นแต่งหน้าขนมเค้ก!M:M)+SUMIF(แพ็ค!$C:$C,'รับ-จ่าย ประจำวัน'!$B621,แพ็ค!M:M)+SUMIF(ธุรการ!$C:$C,'รับ-จ่าย ประจำวัน'!$B621,ธุรการ!M:M)+SUMIF(เส้นแต่งหน้าขนมปัง!$C:$C,'รับ-จ่าย ประจำวัน'!$B621,เส้นแต่งหน้าขนมปัง!M:M)+SUMIF('วางแผนBC,CJ'!$C:$C,'รับ-จ่าย ประจำวัน'!$B621,'วางแผนBC,CJ'!M:M)+SUMIF(RD!$C:$C,'รับ-จ่าย ประจำวัน'!$B621,RD!M:M)+SUMIF('FG,ออนไล,คัดแยก'!$C:$C,'รับ-จ่าย ประจำวัน'!$B621,'FG,ออนไล,คัดแยก'!M:M)</f>
        <v>0</v>
      </c>
      <c r="AU621" s="16">
        <f>SUMIF(เตรียมส่วนผสม!$C:$C,'รับ-จ่าย ประจำวัน'!$B621,เตรียมส่วนผสม!N:N)+SUMIF(กวนไส้!$C:$C,'รับ-จ่าย ประจำวัน'!$B621,กวนไส้!N:N)+SUMIF(ผลิต1!$C:$C,'รับ-จ่าย ประจำวัน'!$B621,ผลิต1!N:N)+SUMIF(ผลิต2!$C:$C,'รับ-จ่าย ประจำวัน'!$B621,ผลิต2!N:N)+SUMIF(เส้นแต่งหน้าขนมเค้ก!$C:$C,'รับ-จ่าย ประจำวัน'!$B621,เส้นแต่งหน้าขนมเค้ก!N:N)+SUMIF(แพ็ค!$C:$C,'รับ-จ่าย ประจำวัน'!$B621,แพ็ค!N:N)+SUMIF(ธุรการ!$C:$C,'รับ-จ่าย ประจำวัน'!$B621,ธุรการ!N:N)+SUMIF(เส้นแต่งหน้าขนมปัง!$C:$C,'รับ-จ่าย ประจำวัน'!$B621,เส้นแต่งหน้าขนมปัง!N:N)+SUMIF('วางแผนBC,CJ'!$C:$C,'รับ-จ่าย ประจำวัน'!$B621,'วางแผนBC,CJ'!N:N)+SUMIF(RD!$C:$C,'รับ-จ่าย ประจำวัน'!$B621,RD!N:N)+SUMIF('FG,ออนไล,คัดแยก'!$C:$C,'รับ-จ่าย ประจำวัน'!$B621,'FG,ออนไล,คัดแยก'!N:N)</f>
        <v>0</v>
      </c>
      <c r="AV621" s="16">
        <f>SUMIF(เตรียมส่วนผสม!$C:$C,'รับ-จ่าย ประจำวัน'!$B621,เตรียมส่วนผสม!O:O)+SUMIF(กวนไส้!$C:$C,'รับ-จ่าย ประจำวัน'!$B621,กวนไส้!O:O)+SUMIF(ผลิต1!$C:$C,'รับ-จ่าย ประจำวัน'!$B621,ผลิต1!O:O)+SUMIF(ผลิต2!$C:$C,'รับ-จ่าย ประจำวัน'!$B621,ผลิต2!O:O)+SUMIF(เส้นแต่งหน้าขนมเค้ก!$C:$C,'รับ-จ่าย ประจำวัน'!$B621,เส้นแต่งหน้าขนมเค้ก!O:O)+SUMIF(แพ็ค!$C:$C,'รับ-จ่าย ประจำวัน'!$B621,แพ็ค!O:O)+SUMIF(ธุรการ!$C:$C,'รับ-จ่าย ประจำวัน'!$B621,ธุรการ!O:O)+SUMIF(เส้นแต่งหน้าขนมปัง!$C:$C,'รับ-จ่าย ประจำวัน'!$B621,เส้นแต่งหน้าขนมปัง!O:O)+SUMIF('วางแผนBC,CJ'!$C:$C,'รับ-จ่าย ประจำวัน'!$B621,'วางแผนBC,CJ'!O:O)+SUMIF(RD!$C:$C,'รับ-จ่าย ประจำวัน'!$B621,RD!O:O)+SUMIF('FG,ออนไล,คัดแยก'!$C:$C,'รับ-จ่าย ประจำวัน'!$B621,'FG,ออนไล,คัดแยก'!O:O)</f>
        <v>0</v>
      </c>
      <c r="AW621" s="16">
        <f>SUMIF(เตรียมส่วนผสม!$C:$C,'รับ-จ่าย ประจำวัน'!$B621,เตรียมส่วนผสม!P:P)+SUMIF(กวนไส้!$C:$C,'รับ-จ่าย ประจำวัน'!$B621,กวนไส้!P:P)+SUMIF(ผลิต1!$C:$C,'รับ-จ่าย ประจำวัน'!$B621,ผลิต1!P:P)+SUMIF(ผลิต2!$C:$C,'รับ-จ่าย ประจำวัน'!$B621,ผลิต2!P:P)+SUMIF(เส้นแต่งหน้าขนมเค้ก!$C:$C,'รับ-จ่าย ประจำวัน'!$B621,เส้นแต่งหน้าขนมเค้ก!P:P)+SUMIF(แพ็ค!$C:$C,'รับ-จ่าย ประจำวัน'!$B621,แพ็ค!P:P)+SUMIF(ธุรการ!$C:$C,'รับ-จ่าย ประจำวัน'!$B621,ธุรการ!P:P)+SUMIF(เส้นแต่งหน้าขนมปัง!$C:$C,'รับ-จ่าย ประจำวัน'!$B621,เส้นแต่งหน้าขนมปัง!P:P)+SUMIF('วางแผนBC,CJ'!$C:$C,'รับ-จ่าย ประจำวัน'!$B621,'วางแผนBC,CJ'!P:P)+SUMIF(RD!$C:$C,'รับ-จ่าย ประจำวัน'!$B621,RD!P:P)+SUMIF('FG,ออนไล,คัดแยก'!$C:$C,'รับ-จ่าย ประจำวัน'!$B621,'FG,ออนไล,คัดแยก'!P:P)</f>
        <v>0</v>
      </c>
      <c r="AX621" s="16">
        <f>SUMIF(เตรียมส่วนผสม!$C:$C,'รับ-จ่าย ประจำวัน'!$B621,เตรียมส่วนผสม!Q:Q)+SUMIF(กวนไส้!$C:$C,'รับ-จ่าย ประจำวัน'!$B621,กวนไส้!Q:Q)+SUMIF(ผลิต1!$C:$C,'รับ-จ่าย ประจำวัน'!$B621,ผลิต1!Q:Q)+SUMIF(ผลิต2!$C:$C,'รับ-จ่าย ประจำวัน'!$B621,ผลิต2!Q:Q)+SUMIF(เส้นแต่งหน้าขนมเค้ก!$C:$C,'รับ-จ่าย ประจำวัน'!$B621,เส้นแต่งหน้าขนมเค้ก!Q:Q)+SUMIF(แพ็ค!$C:$C,'รับ-จ่าย ประจำวัน'!$B621,แพ็ค!Q:Q)+SUMIF(ธุรการ!$C:$C,'รับ-จ่าย ประจำวัน'!$B621,ธุรการ!Q:Q)+SUMIF(เส้นแต่งหน้าขนมปัง!$C:$C,'รับ-จ่าย ประจำวัน'!$B621,เส้นแต่งหน้าขนมปัง!Q:Q)+SUMIF('วางแผนBC,CJ'!$C:$C,'รับ-จ่าย ประจำวัน'!$B621,'วางแผนBC,CJ'!Q:Q)+SUMIF(RD!$C:$C,'รับ-จ่าย ประจำวัน'!$B621,RD!Q:Q)+SUMIF('FG,ออนไล,คัดแยก'!$C:$C,'รับ-จ่าย ประจำวัน'!$B621,'FG,ออนไล,คัดแยก'!Q:Q)</f>
        <v>0</v>
      </c>
      <c r="AY621" s="16">
        <f>SUMIF(เตรียมส่วนผสม!$C:$C,'รับ-จ่าย ประจำวัน'!$B621,เตรียมส่วนผสม!R:R)+SUMIF(กวนไส้!$C:$C,'รับ-จ่าย ประจำวัน'!$B621,กวนไส้!R:R)+SUMIF(ผลิต1!$C:$C,'รับ-จ่าย ประจำวัน'!$B621,ผลิต1!R:R)+SUMIF(ผลิต2!$C:$C,'รับ-จ่าย ประจำวัน'!$B621,ผลิต2!R:R)+SUMIF(เส้นแต่งหน้าขนมเค้ก!$C:$C,'รับ-จ่าย ประจำวัน'!$B621,เส้นแต่งหน้าขนมเค้ก!R:R)+SUMIF(แพ็ค!$C:$C,'รับ-จ่าย ประจำวัน'!$B621,แพ็ค!R:R)+SUMIF(ธุรการ!$C:$C,'รับ-จ่าย ประจำวัน'!$B621,ธุรการ!R:R)+SUMIF(เส้นแต่งหน้าขนมปัง!$C:$C,'รับ-จ่าย ประจำวัน'!$B621,เส้นแต่งหน้าขนมปัง!R:R)+SUMIF('วางแผนBC,CJ'!$C:$C,'รับ-จ่าย ประจำวัน'!$B621,'วางแผนBC,CJ'!R:R)+SUMIF(RD!$C:$C,'รับ-จ่าย ประจำวัน'!$B621,RD!R:R)+SUMIF('FG,ออนไล,คัดแยก'!$C:$C,'รับ-จ่าย ประจำวัน'!$B621,'FG,ออนไล,คัดแยก'!R:R)</f>
        <v>0</v>
      </c>
      <c r="AZ621" s="16">
        <f>SUMIF(เตรียมส่วนผสม!$C:$C,'รับ-จ่าย ประจำวัน'!$B621,เตรียมส่วนผสม!S:S)+SUMIF(กวนไส้!$C:$C,'รับ-จ่าย ประจำวัน'!$B621,กวนไส้!S:S)+SUMIF(ผลิต1!$C:$C,'รับ-จ่าย ประจำวัน'!$B621,ผลิต1!S:S)+SUMIF(ผลิต2!$C:$C,'รับ-จ่าย ประจำวัน'!$B621,ผลิต2!S:S)+SUMIF(เส้นแต่งหน้าขนมเค้ก!$C:$C,'รับ-จ่าย ประจำวัน'!$B621,เส้นแต่งหน้าขนมเค้ก!S:S)+SUMIF(แพ็ค!$C:$C,'รับ-จ่าย ประจำวัน'!$B621,แพ็ค!S:S)+SUMIF(ธุรการ!$C:$C,'รับ-จ่าย ประจำวัน'!$B621,ธุรการ!S:S)+SUMIF(เส้นแต่งหน้าขนมปัง!$C:$C,'รับ-จ่าย ประจำวัน'!$B621,เส้นแต่งหน้าขนมปัง!S:S)+SUMIF('วางแผนBC,CJ'!$C:$C,'รับ-จ่าย ประจำวัน'!$B621,'วางแผนBC,CJ'!S:S)+SUMIF(RD!$C:$C,'รับ-จ่าย ประจำวัน'!$B621,RD!S:S)+SUMIF('FG,ออนไล,คัดแยก'!$C:$C,'รับ-จ่าย ประจำวัน'!$B621,'FG,ออนไล,คัดแยก'!S:S)</f>
        <v>0</v>
      </c>
      <c r="BA621" s="16">
        <f>SUMIF(เตรียมส่วนผสม!$C:$C,'รับ-จ่าย ประจำวัน'!$B621,เตรียมส่วนผสม!T:T)+SUMIF(กวนไส้!$C:$C,'รับ-จ่าย ประจำวัน'!$B621,กวนไส้!T:T)+SUMIF(ผลิต1!$C:$C,'รับ-จ่าย ประจำวัน'!$B621,ผลิต1!T:T)+SUMIF(ผลิต2!$C:$C,'รับ-จ่าย ประจำวัน'!$B621,ผลิต2!T:T)+SUMIF(เส้นแต่งหน้าขนมเค้ก!$C:$C,'รับ-จ่าย ประจำวัน'!$B621,เส้นแต่งหน้าขนมเค้ก!T:T)+SUMIF(แพ็ค!$C:$C,'รับ-จ่าย ประจำวัน'!$B621,แพ็ค!T:T)+SUMIF(ธุรการ!$C:$C,'รับ-จ่าย ประจำวัน'!$B621,ธุรการ!T:T)+SUMIF(เส้นแต่งหน้าขนมปัง!$C:$C,'รับ-จ่าย ประจำวัน'!$B621,เส้นแต่งหน้าขนมปัง!T:T)+SUMIF('วางแผนBC,CJ'!$C:$C,'รับ-จ่าย ประจำวัน'!$B621,'วางแผนBC,CJ'!T:T)+SUMIF(RD!$C:$C,'รับ-จ่าย ประจำวัน'!$B621,RD!T:T)+SUMIF('FG,ออนไล,คัดแยก'!$C:$C,'รับ-จ่าย ประจำวัน'!$B621,'FG,ออนไล,คัดแยก'!T:T)</f>
        <v>0</v>
      </c>
      <c r="BB621" s="16">
        <f>SUMIF(เตรียมส่วนผสม!$C:$C,'รับ-จ่าย ประจำวัน'!$B621,เตรียมส่วนผสม!U:U)+SUMIF(กวนไส้!$C:$C,'รับ-จ่าย ประจำวัน'!$B621,กวนไส้!U:U)+SUMIF(ผลิต1!$C:$C,'รับ-จ่าย ประจำวัน'!$B621,ผลิต1!U:U)+SUMIF(ผลิต2!$C:$C,'รับ-จ่าย ประจำวัน'!$B621,ผลิต2!U:U)+SUMIF(เส้นแต่งหน้าขนมเค้ก!$C:$C,'รับ-จ่าย ประจำวัน'!$B621,เส้นแต่งหน้าขนมเค้ก!U:U)+SUMIF(แพ็ค!$C:$C,'รับ-จ่าย ประจำวัน'!$B621,แพ็ค!U:U)+SUMIF(ธุรการ!$C:$C,'รับ-จ่าย ประจำวัน'!$B621,ธุรการ!U:U)+SUMIF(เส้นแต่งหน้าขนมปัง!$C:$C,'รับ-จ่าย ประจำวัน'!$B621,เส้นแต่งหน้าขนมปัง!U:U)+SUMIF('วางแผนBC,CJ'!$C:$C,'รับ-จ่าย ประจำวัน'!$B621,'วางแผนBC,CJ'!U:U)+SUMIF(RD!$C:$C,'รับ-จ่าย ประจำวัน'!$B621,RD!U:U)+SUMIF('FG,ออนไล,คัดแยก'!$C:$C,'รับ-จ่าย ประจำวัน'!$B621,'FG,ออนไล,คัดแยก'!U:U)</f>
        <v>0</v>
      </c>
      <c r="BC621" s="16">
        <f>SUMIF(เตรียมส่วนผสม!$C:$C,'รับ-จ่าย ประจำวัน'!$B621,เตรียมส่วนผสม!V:V)+SUMIF(กวนไส้!$C:$C,'รับ-จ่าย ประจำวัน'!$B621,กวนไส้!V:V)+SUMIF(ผลิต1!$C:$C,'รับ-จ่าย ประจำวัน'!$B621,ผลิต1!V:V)+SUMIF(ผลิต2!$C:$C,'รับ-จ่าย ประจำวัน'!$B621,ผลิต2!V:V)+SUMIF(เส้นแต่งหน้าขนมเค้ก!$C:$C,'รับ-จ่าย ประจำวัน'!$B621,เส้นแต่งหน้าขนมเค้ก!V:V)+SUMIF(แพ็ค!$C:$C,'รับ-จ่าย ประจำวัน'!$B621,แพ็ค!V:V)+SUMIF(ธุรการ!$C:$C,'รับ-จ่าย ประจำวัน'!$B621,ธุรการ!V:V)+SUMIF(เส้นแต่งหน้าขนมปัง!$C:$C,'รับ-จ่าย ประจำวัน'!$B621,เส้นแต่งหน้าขนมปัง!V:V)+SUMIF('วางแผนBC,CJ'!$C:$C,'รับ-จ่าย ประจำวัน'!$B621,'วางแผนBC,CJ'!V:V)+SUMIF(RD!$C:$C,'รับ-จ่าย ประจำวัน'!$B621,RD!V:V)+SUMIF('FG,ออนไล,คัดแยก'!$C:$C,'รับ-จ่าย ประจำวัน'!$B621,'FG,ออนไล,คัดแยก'!V:V)</f>
        <v>0</v>
      </c>
      <c r="BD621" s="16">
        <f>SUMIF(เตรียมส่วนผสม!$C:$C,'รับ-จ่าย ประจำวัน'!$B621,เตรียมส่วนผสม!W:W)+SUMIF(กวนไส้!$C:$C,'รับ-จ่าย ประจำวัน'!$B621,กวนไส้!W:W)+SUMIF(ผลิต1!$C:$C,'รับ-จ่าย ประจำวัน'!$B621,ผลิต1!W:W)+SUMIF(ผลิต2!$C:$C,'รับ-จ่าย ประจำวัน'!$B621,ผลิต2!W:W)+SUMIF(เส้นแต่งหน้าขนมเค้ก!$C:$C,'รับ-จ่าย ประจำวัน'!$B621,เส้นแต่งหน้าขนมเค้ก!W:W)+SUMIF(แพ็ค!$C:$C,'รับ-จ่าย ประจำวัน'!$B621,แพ็ค!W:W)+SUMIF(ธุรการ!$C:$C,'รับ-จ่าย ประจำวัน'!$B621,ธุรการ!W:W)+SUMIF(เส้นแต่งหน้าขนมปัง!$C:$C,'รับ-จ่าย ประจำวัน'!$B621,เส้นแต่งหน้าขนมปัง!W:W)+SUMIF('วางแผนBC,CJ'!$C:$C,'รับ-จ่าย ประจำวัน'!$B621,'วางแผนBC,CJ'!W:W)+SUMIF(RD!$C:$C,'รับ-จ่าย ประจำวัน'!$B621,RD!W:W)+SUMIF('FG,ออนไล,คัดแยก'!$C:$C,'รับ-จ่าย ประจำวัน'!$B621,'FG,ออนไล,คัดแยก'!W:W)</f>
        <v>0</v>
      </c>
      <c r="BE621" s="16">
        <f>SUMIF(เตรียมส่วนผสม!$C:$C,'รับ-จ่าย ประจำวัน'!$B621,เตรียมส่วนผสม!X:X)+SUMIF(กวนไส้!$C:$C,'รับ-จ่าย ประจำวัน'!$B621,กวนไส้!X:X)+SUMIF(ผลิต1!$C:$C,'รับ-จ่าย ประจำวัน'!$B621,ผลิต1!X:X)+SUMIF(ผลิต2!$C:$C,'รับ-จ่าย ประจำวัน'!$B621,ผลิต2!X:X)+SUMIF(เส้นแต่งหน้าขนมเค้ก!$C:$C,'รับ-จ่าย ประจำวัน'!$B621,เส้นแต่งหน้าขนมเค้ก!X:X)+SUMIF(แพ็ค!$C:$C,'รับ-จ่าย ประจำวัน'!$B621,แพ็ค!X:X)+SUMIF(ธุรการ!$C:$C,'รับ-จ่าย ประจำวัน'!$B621,ธุรการ!X:X)+SUMIF(เส้นแต่งหน้าขนมปัง!$C:$C,'รับ-จ่าย ประจำวัน'!$B621,เส้นแต่งหน้าขนมปัง!X:X)+SUMIF('วางแผนBC,CJ'!$C:$C,'รับ-จ่าย ประจำวัน'!$B621,'วางแผนBC,CJ'!X:X)+SUMIF(RD!$C:$C,'รับ-จ่าย ประจำวัน'!$B621,RD!X:X)+SUMIF('FG,ออนไล,คัดแยก'!$C:$C,'รับ-จ่าย ประจำวัน'!$B621,'FG,ออนไล,คัดแยก'!X:X)</f>
        <v>0</v>
      </c>
      <c r="BF621" s="16">
        <f>SUMIF(เตรียมส่วนผสม!$C:$C,'รับ-จ่าย ประจำวัน'!$B621,เตรียมส่วนผสม!Y:Y)+SUMIF(กวนไส้!$C:$C,'รับ-จ่าย ประจำวัน'!$B621,กวนไส้!Y:Y)+SUMIF(ผลิต1!$C:$C,'รับ-จ่าย ประจำวัน'!$B621,ผลิต1!Y:Y)+SUMIF(ผลิต2!$C:$C,'รับ-จ่าย ประจำวัน'!$B621,ผลิต2!Y:Y)+SUMIF(เส้นแต่งหน้าขนมเค้ก!$C:$C,'รับ-จ่าย ประจำวัน'!$B621,เส้นแต่งหน้าขนมเค้ก!Y:Y)+SUMIF(แพ็ค!$C:$C,'รับ-จ่าย ประจำวัน'!$B621,แพ็ค!Y:Y)+SUMIF(ธุรการ!$C:$C,'รับ-จ่าย ประจำวัน'!$B621,ธุรการ!Y:Y)+SUMIF(เส้นแต่งหน้าขนมปัง!$C:$C,'รับ-จ่าย ประจำวัน'!$B621,เส้นแต่งหน้าขนมปัง!Y:Y)+SUMIF('วางแผนBC,CJ'!$C:$C,'รับ-จ่าย ประจำวัน'!$B621,'วางแผนBC,CJ'!Y:Y)+SUMIF(RD!$C:$C,'รับ-จ่าย ประจำวัน'!$B621,RD!Y:Y)+SUMIF('FG,ออนไล,คัดแยก'!$C:$C,'รับ-จ่าย ประจำวัน'!$B621,'FG,ออนไล,คัดแยก'!Y:Y)</f>
        <v>0</v>
      </c>
      <c r="BG621" s="16">
        <f>SUMIF(เตรียมส่วนผสม!$C:$C,'รับ-จ่าย ประจำวัน'!$B621,เตรียมส่วนผสม!Z:Z)+SUMIF(กวนไส้!$C:$C,'รับ-จ่าย ประจำวัน'!$B621,กวนไส้!Z:Z)+SUMIF(ผลิต1!$C:$C,'รับ-จ่าย ประจำวัน'!$B621,ผลิต1!Z:Z)+SUMIF(ผลิต2!$C:$C,'รับ-จ่าย ประจำวัน'!$B621,ผลิต2!Z:Z)+SUMIF(เส้นแต่งหน้าขนมเค้ก!$C:$C,'รับ-จ่าย ประจำวัน'!$B621,เส้นแต่งหน้าขนมเค้ก!Z:Z)+SUMIF(แพ็ค!$C:$C,'รับ-จ่าย ประจำวัน'!$B621,แพ็ค!Z:Z)+SUMIF(ธุรการ!$C:$C,'รับ-จ่าย ประจำวัน'!$B621,ธุรการ!Z:Z)+SUMIF(เส้นแต่งหน้าขนมปัง!$C:$C,'รับ-จ่าย ประจำวัน'!$B621,เส้นแต่งหน้าขนมปัง!Z:Z)+SUMIF('วางแผนBC,CJ'!$C:$C,'รับ-จ่าย ประจำวัน'!$B621,'วางแผนBC,CJ'!Z:Z)+SUMIF(RD!$C:$C,'รับ-จ่าย ประจำวัน'!$B621,RD!Z:Z)+SUMIF('FG,ออนไล,คัดแยก'!$C:$C,'รับ-จ่าย ประจำวัน'!$B621,'FG,ออนไล,คัดแยก'!Z:Z)</f>
        <v>0</v>
      </c>
      <c r="BH621" s="16">
        <f>SUMIF(เตรียมส่วนผสม!$C:$C,'รับ-จ่าย ประจำวัน'!$B621,เตรียมส่วนผสม!AA:AA)+SUMIF(กวนไส้!$C:$C,'รับ-จ่าย ประจำวัน'!$B621,กวนไส้!AA:AA)+SUMIF(ผลิต1!$C:$C,'รับ-จ่าย ประจำวัน'!$B621,ผลิต1!AA:AA)+SUMIF(ผลิต2!$C:$C,'รับ-จ่าย ประจำวัน'!$B621,ผลิต2!AA:AA)+SUMIF(เส้นแต่งหน้าขนมเค้ก!$C:$C,'รับ-จ่าย ประจำวัน'!$B621,เส้นแต่งหน้าขนมเค้ก!AA:AA)+SUMIF(แพ็ค!$C:$C,'รับ-จ่าย ประจำวัน'!$B621,แพ็ค!AA:AA)+SUMIF(ธุรการ!$C:$C,'รับ-จ่าย ประจำวัน'!$B621,ธุรการ!AA:AA)+SUMIF(เส้นแต่งหน้าขนมปัง!$C:$C,'รับ-จ่าย ประจำวัน'!$B621,เส้นแต่งหน้าขนมปัง!AA:AA)+SUMIF('วางแผนBC,CJ'!$C:$C,'รับ-จ่าย ประจำวัน'!$B621,'วางแผนBC,CJ'!AA:AA)+SUMIF(RD!$C:$C,'รับ-จ่าย ประจำวัน'!$B621,RD!AA:AA)+SUMIF('FG,ออนไล,คัดแยก'!$C:$C,'รับ-จ่าย ประจำวัน'!$B621,'FG,ออนไล,คัดแยก'!AA:AA)</f>
        <v>0</v>
      </c>
      <c r="BI621" s="16">
        <f>SUMIF(เตรียมส่วนผสม!$C:$C,'รับ-จ่าย ประจำวัน'!$B621,เตรียมส่วนผสม!AB:AB)+SUMIF(กวนไส้!$C:$C,'รับ-จ่าย ประจำวัน'!$B621,กวนไส้!AB:AB)+SUMIF(ผลิต1!$C:$C,'รับ-จ่าย ประจำวัน'!$B621,ผลิต1!AB:AB)+SUMIF(ผลิต2!$C:$C,'รับ-จ่าย ประจำวัน'!$B621,ผลิต2!AB:AB)+SUMIF(เส้นแต่งหน้าขนมเค้ก!$C:$C,'รับ-จ่าย ประจำวัน'!$B621,เส้นแต่งหน้าขนมเค้ก!AB:AB)+SUMIF(แพ็ค!$C:$C,'รับ-จ่าย ประจำวัน'!$B621,แพ็ค!AB:AB)+SUMIF(ธุรการ!$C:$C,'รับ-จ่าย ประจำวัน'!$B621,ธุรการ!AB:AB)+SUMIF(เส้นแต่งหน้าขนมปัง!$C:$C,'รับ-จ่าย ประจำวัน'!$B621,เส้นแต่งหน้าขนมปัง!AB:AB)+SUMIF('วางแผนBC,CJ'!$C:$C,'รับ-จ่าย ประจำวัน'!$B621,'วางแผนBC,CJ'!AB:AB)+SUMIF(RD!$C:$C,'รับ-จ่าย ประจำวัน'!$B621,RD!AB:AB)+SUMIF('FG,ออนไล,คัดแยก'!$C:$C,'รับ-จ่าย ประจำวัน'!$B621,'FG,ออนไล,คัดแยก'!AB:AB)</f>
        <v>0</v>
      </c>
      <c r="BJ621" s="16">
        <f>SUMIF(เตรียมส่วนผสม!$C:$C,'รับ-จ่าย ประจำวัน'!$B621,เตรียมส่วนผสม!AC:AC)+SUMIF(กวนไส้!$C:$C,'รับ-จ่าย ประจำวัน'!$B621,กวนไส้!AC:AC)+SUMIF(ผลิต1!$C:$C,'รับ-จ่าย ประจำวัน'!$B621,ผลิต1!AC:AC)+SUMIF(ผลิต2!$C:$C,'รับ-จ่าย ประจำวัน'!$B621,ผลิต2!AC:AC)+SUMIF(เส้นแต่งหน้าขนมเค้ก!$C:$C,'รับ-จ่าย ประจำวัน'!$B621,เส้นแต่งหน้าขนมเค้ก!AC:AC)+SUMIF(แพ็ค!$C:$C,'รับ-จ่าย ประจำวัน'!$B621,แพ็ค!AC:AC)+SUMIF(ธุรการ!$C:$C,'รับ-จ่าย ประจำวัน'!$B621,ธุรการ!AC:AC)+SUMIF(เส้นแต่งหน้าขนมปัง!$C:$C,'รับ-จ่าย ประจำวัน'!$B621,เส้นแต่งหน้าขนมปัง!AC:AC)+SUMIF('วางแผนBC,CJ'!$C:$C,'รับ-จ่าย ประจำวัน'!$B621,'วางแผนBC,CJ'!AC:AC)+SUMIF(RD!$C:$C,'รับ-จ่าย ประจำวัน'!$B621,RD!AC:AC)+SUMIF('FG,ออนไล,คัดแยก'!$C:$C,'รับ-จ่าย ประจำวัน'!$B621,'FG,ออนไล,คัดแยก'!AC:AC)</f>
        <v>0</v>
      </c>
      <c r="BK621" s="16">
        <f>SUMIF(เตรียมส่วนผสม!$C:$C,'รับ-จ่าย ประจำวัน'!$B621,เตรียมส่วนผสม!AD:AD)+SUMIF(กวนไส้!$C:$C,'รับ-จ่าย ประจำวัน'!$B621,กวนไส้!AD:AD)+SUMIF(ผลิต1!$C:$C,'รับ-จ่าย ประจำวัน'!$B621,ผลิต1!AD:AD)+SUMIF(ผลิต2!$C:$C,'รับ-จ่าย ประจำวัน'!$B621,ผลิต2!AD:AD)+SUMIF(เส้นแต่งหน้าขนมเค้ก!$C:$C,'รับ-จ่าย ประจำวัน'!$B621,เส้นแต่งหน้าขนมเค้ก!AD:AD)+SUMIF(แพ็ค!$C:$C,'รับ-จ่าย ประจำวัน'!$B621,แพ็ค!AD:AD)+SUMIF(ธุรการ!$C:$C,'รับ-จ่าย ประจำวัน'!$B621,ธุรการ!AD:AD)+SUMIF(เส้นแต่งหน้าขนมปัง!$C:$C,'รับ-จ่าย ประจำวัน'!$B621,เส้นแต่งหน้าขนมปัง!AD:AD)+SUMIF('วางแผนBC,CJ'!$C:$C,'รับ-จ่าย ประจำวัน'!$B621,'วางแผนBC,CJ'!AD:AD)+SUMIF(RD!$C:$C,'รับ-จ่าย ประจำวัน'!$B621,RD!AD:AD)+SUMIF('FG,ออนไล,คัดแยก'!$C:$C,'รับ-จ่าย ประจำวัน'!$B621,'FG,ออนไล,คัดแยก'!AD:AD)</f>
        <v>0</v>
      </c>
      <c r="BL621" s="16">
        <f>SUMIF(เตรียมส่วนผสม!$C:$C,'รับ-จ่าย ประจำวัน'!$B621,เตรียมส่วนผสม!AE:AE)+SUMIF(กวนไส้!$C:$C,'รับ-จ่าย ประจำวัน'!$B621,กวนไส้!AE:AE)+SUMIF(ผลิต1!$C:$C,'รับ-จ่าย ประจำวัน'!$B621,ผลิต1!AE:AE)+SUMIF(ผลิต2!$C:$C,'รับ-จ่าย ประจำวัน'!$B621,ผลิต2!AE:AE)+SUMIF(เส้นแต่งหน้าขนมเค้ก!$C:$C,'รับ-จ่าย ประจำวัน'!$B621,เส้นแต่งหน้าขนมเค้ก!AE:AE)+SUMIF(แพ็ค!$C:$C,'รับ-จ่าย ประจำวัน'!$B621,แพ็ค!AE:AE)+SUMIF(ธุรการ!$C:$C,'รับ-จ่าย ประจำวัน'!$B621,ธุรการ!AE:AE)+SUMIF(เส้นแต่งหน้าขนมปัง!$C:$C,'รับ-จ่าย ประจำวัน'!$B621,เส้นแต่งหน้าขนมปัง!AE:AE)+SUMIF('วางแผนBC,CJ'!$C:$C,'รับ-จ่าย ประจำวัน'!$B621,'วางแผนBC,CJ'!AE:AE)+SUMIF(RD!$C:$C,'รับ-จ่าย ประจำวัน'!$B621,RD!AE:AE)+SUMIF('FG,ออนไล,คัดแยก'!$C:$C,'รับ-จ่าย ประจำวัน'!$B621,'FG,ออนไล,คัดแยก'!AE:AE)</f>
        <v>0</v>
      </c>
      <c r="BM621" s="16">
        <f>SUMIF(เตรียมส่วนผสม!$C:$C,'รับ-จ่าย ประจำวัน'!$B621,เตรียมส่วนผสม!AF:AF)+SUMIF(กวนไส้!$C:$C,'รับ-จ่าย ประจำวัน'!$B621,กวนไส้!AF:AF)+SUMIF(ผลิต1!$C:$C,'รับ-จ่าย ประจำวัน'!$B621,ผลิต1!AF:AF)+SUMIF(ผลิต2!$C:$C,'รับ-จ่าย ประจำวัน'!$B621,ผลิต2!AF:AF)+SUMIF(เส้นแต่งหน้าขนมเค้ก!$C:$C,'รับ-จ่าย ประจำวัน'!$B621,เส้นแต่งหน้าขนมเค้ก!AF:AF)+SUMIF(แพ็ค!$C:$C,'รับ-จ่าย ประจำวัน'!$B621,แพ็ค!AF:AF)+SUMIF(ธุรการ!$C:$C,'รับ-จ่าย ประจำวัน'!$B621,ธุรการ!AF:AF)+SUMIF(เส้นแต่งหน้าขนมปัง!$C:$C,'รับ-จ่าย ประจำวัน'!$B621,เส้นแต่งหน้าขนมปัง!AF:AF)+SUMIF('วางแผนBC,CJ'!$C:$C,'รับ-จ่าย ประจำวัน'!$B621,'วางแผนBC,CJ'!AF:AF)+SUMIF(RD!$C:$C,'รับ-จ่าย ประจำวัน'!$B621,RD!AF:AF)+SUMIF('FG,ออนไล,คัดแยก'!$C:$C,'รับ-จ่าย ประจำวัน'!$B621,'FG,ออนไล,คัดแยก'!AF:AF)</f>
        <v>0</v>
      </c>
      <c r="BN621" s="16">
        <f>SUMIF(เตรียมส่วนผสม!$C:$C,'รับ-จ่าย ประจำวัน'!$B621,เตรียมส่วนผสม!AG:AG)+SUMIF(กวนไส้!$C:$C,'รับ-จ่าย ประจำวัน'!$B621,กวนไส้!AG:AG)+SUMIF(ผลิต1!$C:$C,'รับ-จ่าย ประจำวัน'!$B621,ผลิต1!AG:AG)+SUMIF(ผลิต2!$C:$C,'รับ-จ่าย ประจำวัน'!$B621,ผลิต2!AG:AG)+SUMIF(เส้นแต่งหน้าขนมเค้ก!$C:$C,'รับ-จ่าย ประจำวัน'!$B621,เส้นแต่งหน้าขนมเค้ก!AG:AG)+SUMIF(แพ็ค!$C:$C,'รับ-จ่าย ประจำวัน'!$B621,แพ็ค!AG:AG)+SUMIF(ธุรการ!$C:$C,'รับ-จ่าย ประจำวัน'!$B621,ธุรการ!AG:AG)+SUMIF(เส้นแต่งหน้าขนมปัง!$C:$C,'รับ-จ่าย ประจำวัน'!$B621,เส้นแต่งหน้าขนมปัง!AG:AG)+SUMIF('วางแผนBC,CJ'!$C:$C,'รับ-จ่าย ประจำวัน'!$B621,'วางแผนBC,CJ'!AG:AG)+SUMIF(RD!$C:$C,'รับ-จ่าย ประจำวัน'!$B621,RD!AG:AG)+SUMIF('FG,ออนไล,คัดแยก'!$C:$C,'รับ-จ่าย ประจำวัน'!$B621,'FG,ออนไล,คัดแยก'!AG:AG)</f>
        <v>0</v>
      </c>
      <c r="BO621" s="16">
        <f>SUMIF(เตรียมส่วนผสม!$C:$C,'รับ-จ่าย ประจำวัน'!$B621,เตรียมส่วนผสม!AH:AH)+SUMIF(กวนไส้!$C:$C,'รับ-จ่าย ประจำวัน'!$B621,กวนไส้!AH:AH)+SUMIF(ผลิต1!$C:$C,'รับ-จ่าย ประจำวัน'!$B621,ผลิต1!AH:AH)+SUMIF(ผลิต2!$C:$C,'รับ-จ่าย ประจำวัน'!$B621,ผลิต2!AH:AH)+SUMIF(เส้นแต่งหน้าขนมเค้ก!$C:$C,'รับ-จ่าย ประจำวัน'!$B621,เส้นแต่งหน้าขนมเค้ก!AH:AH)+SUMIF(แพ็ค!$C:$C,'รับ-จ่าย ประจำวัน'!$B621,แพ็ค!AH:AH)+SUMIF(ธุรการ!$C:$C,'รับ-จ่าย ประจำวัน'!$B621,ธุรการ!AH:AH)+SUMIF(เส้นแต่งหน้าขนมปัง!$C:$C,'รับ-จ่าย ประจำวัน'!$B621,เส้นแต่งหน้าขนมปัง!AH:AH)+SUMIF('วางแผนBC,CJ'!$C:$C,'รับ-จ่าย ประจำวัน'!$B621,'วางแผนBC,CJ'!AH:AH)+SUMIF(RD!$C:$C,'รับ-จ่าย ประจำวัน'!$B621,RD!AH:AH)+SUMIF('FG,ออนไล,คัดแยก'!$C:$C,'รับ-จ่าย ประจำวัน'!$B621,'FG,ออนไล,คัดแยก'!AH:AH)</f>
        <v>0</v>
      </c>
      <c r="BP621" s="16">
        <f>SUMIF(เตรียมส่วนผสม!$C:$C,'รับ-จ่าย ประจำวัน'!$B621,เตรียมส่วนผสม!AI:AI)+SUMIF(กวนไส้!$C:$C,'รับ-จ่าย ประจำวัน'!$B621,กวนไส้!AI:AI)+SUMIF(ผลิต1!$C:$C,'รับ-จ่าย ประจำวัน'!$B621,ผลิต1!AI:AI)+SUMIF(ผลิต2!$C:$C,'รับ-จ่าย ประจำวัน'!$B621,ผลิต2!AI:AI)+SUMIF(เส้นแต่งหน้าขนมเค้ก!$C:$C,'รับ-จ่าย ประจำวัน'!$B621,เส้นแต่งหน้าขนมเค้ก!AI:AI)+SUMIF(แพ็ค!$C:$C,'รับ-จ่าย ประจำวัน'!$B621,แพ็ค!AI:AI)+SUMIF(ธุรการ!$C:$C,'รับ-จ่าย ประจำวัน'!$B621,ธุรการ!AI:AI)+SUMIF(เส้นแต่งหน้าขนมปัง!$C:$C,'รับ-จ่าย ประจำวัน'!$B621,เส้นแต่งหน้าขนมปัง!AI:AI)+SUMIF('วางแผนBC,CJ'!$C:$C,'รับ-จ่าย ประจำวัน'!$B621,'วางแผนBC,CJ'!AI:AI)+SUMIF(RD!$C:$C,'รับ-จ่าย ประจำวัน'!$B621,RD!AI:AI)+SUMIF('FG,ออนไล,คัดแยก'!$C:$C,'รับ-จ่าย ประจำวัน'!$B621,'FG,ออนไล,คัดแยก'!AI:AI)</f>
        <v>0</v>
      </c>
      <c r="BQ621" s="16">
        <f>SUMIF(เตรียมส่วนผสม!$C:$C,'รับ-จ่าย ประจำวัน'!$B621,เตรียมส่วนผสม!AJ:AJ)+SUMIF(กวนไส้!$C:$C,'รับ-จ่าย ประจำวัน'!$B621,กวนไส้!AJ:AJ)+SUMIF(ผลิต1!$C:$C,'รับ-จ่าย ประจำวัน'!$B621,ผลิต1!AJ:AJ)+SUMIF(ผลิต2!$C:$C,'รับ-จ่าย ประจำวัน'!$B621,ผลิต2!AJ:AJ)+SUMIF(เส้นแต่งหน้าขนมเค้ก!$C:$C,'รับ-จ่าย ประจำวัน'!$B621,เส้นแต่งหน้าขนมเค้ก!AJ:AJ)+SUMIF(แพ็ค!$C:$C,'รับ-จ่าย ประจำวัน'!$B621,แพ็ค!AJ:AJ)+SUMIF(ธุรการ!$C:$C,'รับ-จ่าย ประจำวัน'!$B621,ธุรการ!AJ:AJ)+SUMIF(เส้นแต่งหน้าขนมปัง!$C:$C,'รับ-จ่าย ประจำวัน'!$B621,เส้นแต่งหน้าขนมปัง!AJ:AJ)+SUMIF('วางแผนBC,CJ'!$C:$C,'รับ-จ่าย ประจำวัน'!$B621,'วางแผนBC,CJ'!AJ:AJ)+SUMIF(RD!$C:$C,'รับ-จ่าย ประจำวัน'!$B621,RD!AJ:AJ)+SUMIF('FG,ออนไล,คัดแยก'!$C:$C,'รับ-จ่าย ประจำวัน'!$B621,'FG,ออนไล,คัดแยก'!AJ:AJ)</f>
        <v>0</v>
      </c>
      <c r="BR621" s="16">
        <f>SUMIF(เตรียมส่วนผสม!$C:$C,'รับ-จ่าย ประจำวัน'!$B621,เตรียมส่วนผสม!AK:AK)+SUMIF(กวนไส้!$C:$C,'รับ-จ่าย ประจำวัน'!$B621,กวนไส้!AK:AK)+SUMIF(ผลิต1!$C:$C,'รับ-จ่าย ประจำวัน'!$B621,ผลิต1!AK:AK)+SUMIF(ผลิต2!$C:$C,'รับ-จ่าย ประจำวัน'!$B621,ผลิต2!AK:AK)+SUMIF(เส้นแต่งหน้าขนมเค้ก!$C:$C,'รับ-จ่าย ประจำวัน'!$B621,เส้นแต่งหน้าขนมเค้ก!AK:AK)+SUMIF(แพ็ค!$C:$C,'รับ-จ่าย ประจำวัน'!$B621,แพ็ค!AK:AK)+SUMIF(ธุรการ!$C:$C,'รับ-จ่าย ประจำวัน'!$B621,ธุรการ!AK:AK)+SUMIF(เส้นแต่งหน้าขนมปัง!$C:$C,'รับ-จ่าย ประจำวัน'!$B621,เส้นแต่งหน้าขนมปัง!AK:AK)+SUMIF('วางแผนBC,CJ'!$C:$C,'รับ-จ่าย ประจำวัน'!$B621,'วางแผนBC,CJ'!AK:AK)+SUMIF(RD!$C:$C,'รับ-จ่าย ประจำวัน'!$B621,RD!AK:AK)+SUMIF('FG,ออนไล,คัดแยก'!$C:$C,'รับ-จ่าย ประจำวัน'!$B621,'FG,ออนไล,คัดแยก'!AK:AK)</f>
        <v>0</v>
      </c>
      <c r="BS621" s="16">
        <f>SUMIF(เตรียมส่วนผสม!$C:$C,'รับ-จ่าย ประจำวัน'!$B621,เตรียมส่วนผสม!AL:AL)+SUMIF(กวนไส้!$C:$C,'รับ-จ่าย ประจำวัน'!$B621,กวนไส้!AL:AL)+SUMIF(ผลิต1!$C:$C,'รับ-จ่าย ประจำวัน'!$B621,ผลิต1!AL:AL)+SUMIF(ผลิต2!$C:$C,'รับ-จ่าย ประจำวัน'!$B621,ผลิต2!AL:AL)+SUMIF(เส้นแต่งหน้าขนมเค้ก!$C:$C,'รับ-จ่าย ประจำวัน'!$B621,เส้นแต่งหน้าขนมเค้ก!AL:AL)+SUMIF(แพ็ค!$C:$C,'รับ-จ่าย ประจำวัน'!$B621,แพ็ค!AL:AL)+SUMIF(ธุรการ!$C:$C,'รับ-จ่าย ประจำวัน'!$B621,ธุรการ!AL:AL)+SUMIF(เส้นแต่งหน้าขนมปัง!$C:$C,'รับ-จ่าย ประจำวัน'!$B621,เส้นแต่งหน้าขนมปัง!AL:AL)+SUMIF('วางแผนBC,CJ'!$C:$C,'รับ-จ่าย ประจำวัน'!$B621,'วางแผนBC,CJ'!AL:AL)+SUMIF(RD!$C:$C,'รับ-จ่าย ประจำวัน'!$B621,RD!AL:AL)+SUMIF('FG,ออนไล,คัดแยก'!$C:$C,'รับ-จ่าย ประจำวัน'!$B621,'FG,ออนไล,คัดแยก'!AL:AL)</f>
        <v>0</v>
      </c>
      <c r="BT621" s="18">
        <f t="shared" si="136"/>
        <v>0</v>
      </c>
      <c r="BU621" s="116"/>
      <c r="BV621" s="146">
        <f t="shared" si="137"/>
        <v>100110</v>
      </c>
      <c r="BW621" s="184">
        <v>30</v>
      </c>
      <c r="BX621" s="172">
        <f t="shared" si="124"/>
        <v>0</v>
      </c>
      <c r="BY621" s="188" t="e">
        <f t="shared" si="122"/>
        <v>#DIV/0!</v>
      </c>
      <c r="BZ621" s="180" t="e">
        <f t="shared" ca="1" si="128"/>
        <v>#DIV/0!</v>
      </c>
      <c r="CA621" s="93"/>
      <c r="CB621" s="93"/>
      <c r="CC621" s="93"/>
      <c r="CD621" s="93"/>
      <c r="CE621" s="93"/>
      <c r="CF621" s="93"/>
      <c r="CG621" s="93"/>
      <c r="CH621" s="93"/>
      <c r="CI621" s="93"/>
      <c r="CJ621" s="97"/>
      <c r="CK621" s="9">
        <f t="shared" ref="CK621:CK624" si="143">+BV621-BU621</f>
        <v>100110</v>
      </c>
    </row>
    <row r="622" spans="1:89" x14ac:dyDescent="0.5">
      <c r="A622" s="149"/>
      <c r="B622" s="34">
        <v>1023301033</v>
      </c>
      <c r="C622" s="154" t="s">
        <v>2124</v>
      </c>
      <c r="D622" s="141" t="s">
        <v>91</v>
      </c>
      <c r="E622" s="25"/>
      <c r="F622" s="132"/>
      <c r="G622" s="25"/>
      <c r="H622" s="12">
        <v>0</v>
      </c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25"/>
      <c r="T622" s="25"/>
      <c r="U622" s="25"/>
      <c r="V622" s="25"/>
      <c r="W622" s="25"/>
      <c r="X622" s="25"/>
      <c r="Y622" s="25"/>
      <c r="Z622" s="25">
        <v>10000</v>
      </c>
      <c r="AA622" s="25"/>
      <c r="AB622" s="25"/>
      <c r="AC622" s="25"/>
      <c r="AD622" s="25"/>
      <c r="AE622" s="11"/>
      <c r="AF622" s="11"/>
      <c r="AG622" s="11"/>
      <c r="AH622" s="11"/>
      <c r="AI622" s="25"/>
      <c r="AJ622" s="25"/>
      <c r="AK622" s="25"/>
      <c r="AL622" s="25"/>
      <c r="AM622" s="25"/>
      <c r="AN622" s="15">
        <f t="shared" ref="AN622:AN624" si="144">I622+J622+K622+L622+M622+N622+O622+P622+Q622+R622+S622+T622+U622+V622+W622+X622+Y622+Z622+AA622+AB622+AC622+AD622+AE622+AF622+AG622+AH622+AI622+AJ622+AK622+AL622+AM622</f>
        <v>10000</v>
      </c>
      <c r="AO622" s="16">
        <f>SUMIF(เตรียมส่วนผสม!$C:$C,'รับ-จ่าย ประจำวัน'!$B622,เตรียมส่วนผสม!H:H)+SUMIF(กวนไส้!$C:$C,'รับ-จ่าย ประจำวัน'!$B622,กวนไส้!H:H)+SUMIF(ผลิต1!$C:$C,'รับ-จ่าย ประจำวัน'!$B622,ผลิต1!H:H)+SUMIF(ผลิต2!$C:$C,'รับ-จ่าย ประจำวัน'!$B622,ผลิต2!H:H)+SUMIF(เส้นแต่งหน้าขนมเค้ก!$C:$C,'รับ-จ่าย ประจำวัน'!$B622,เส้นแต่งหน้าขนมเค้ก!H:H)+SUMIF(แพ็ค!$C:$C,'รับ-จ่าย ประจำวัน'!$B622,แพ็ค!H:H)+SUMIF(ธุรการ!$C:$C,'รับ-จ่าย ประจำวัน'!$B622,ธุรการ!H:H)+SUMIF(เส้นแต่งหน้าขนมปัง!$C:$C,'รับ-จ่าย ประจำวัน'!$B622,เส้นแต่งหน้าขนมปัง!H:H)+SUMIF('วางแผนBC,CJ'!$C:$C,'รับ-จ่าย ประจำวัน'!$B622,'วางแผนBC,CJ'!H:H)+SUMIF(RD!$C:$C,'รับ-จ่าย ประจำวัน'!$B622,RD!H:H)+SUMIF('FG,ออนไล,คัดแยก'!$C:$C,'รับ-จ่าย ประจำวัน'!$B622,'FG,ออนไล,คัดแยก'!H:H)</f>
        <v>0</v>
      </c>
      <c r="AP622" s="16">
        <f>SUMIF(เตรียมส่วนผสม!$C:$C,'รับ-จ่าย ประจำวัน'!$B622,เตรียมส่วนผสม!I:I)+SUMIF(กวนไส้!$C:$C,'รับ-จ่าย ประจำวัน'!$B622,กวนไส้!I:I)+SUMIF(ผลิต1!$C:$C,'รับ-จ่าย ประจำวัน'!$B622,ผลิต1!I:I)+SUMIF(ผลิต2!$C:$C,'รับ-จ่าย ประจำวัน'!$B622,ผลิต2!I:I)+SUMIF(เส้นแต่งหน้าขนมเค้ก!$C:$C,'รับ-จ่าย ประจำวัน'!$B622,เส้นแต่งหน้าขนมเค้ก!I:I)+SUMIF(แพ็ค!$C:$C,'รับ-จ่าย ประจำวัน'!$B622,แพ็ค!I:I)+SUMIF(ธุรการ!$C:$C,'รับ-จ่าย ประจำวัน'!$B622,ธุรการ!I:I)+SUMIF(เส้นแต่งหน้าขนมปัง!$C:$C,'รับ-จ่าย ประจำวัน'!$B622,เส้นแต่งหน้าขนมปัง!I:I)+SUMIF('วางแผนBC,CJ'!$C:$C,'รับ-จ่าย ประจำวัน'!$B622,'วางแผนBC,CJ'!I:I)+SUMIF(RD!$C:$C,'รับ-จ่าย ประจำวัน'!$B622,RD!I:I)+SUMIF('FG,ออนไล,คัดแยก'!$C:$C,'รับ-จ่าย ประจำวัน'!$B622,'FG,ออนไล,คัดแยก'!I:I)</f>
        <v>0</v>
      </c>
      <c r="AQ622" s="16">
        <f>SUMIF(เตรียมส่วนผสม!$C:$C,'รับ-จ่าย ประจำวัน'!$B622,เตรียมส่วนผสม!J:J)+SUMIF(กวนไส้!$C:$C,'รับ-จ่าย ประจำวัน'!$B622,กวนไส้!J:J)+SUMIF(ผลิต1!$C:$C,'รับ-จ่าย ประจำวัน'!$B622,ผลิต1!J:J)+SUMIF(ผลิต2!$C:$C,'รับ-จ่าย ประจำวัน'!$B622,ผลิต2!J:J)+SUMIF(เส้นแต่งหน้าขนมเค้ก!$C:$C,'รับ-จ่าย ประจำวัน'!$B622,เส้นแต่งหน้าขนมเค้ก!J:J)+SUMIF(แพ็ค!$C:$C,'รับ-จ่าย ประจำวัน'!$B622,แพ็ค!J:J)+SUMIF(ธุรการ!$C:$C,'รับ-จ่าย ประจำวัน'!$B622,ธุรการ!J:J)+SUMIF(เส้นแต่งหน้าขนมปัง!$C:$C,'รับ-จ่าย ประจำวัน'!$B622,เส้นแต่งหน้าขนมปัง!J:J)+SUMIF('วางแผนBC,CJ'!$C:$C,'รับ-จ่าย ประจำวัน'!$B622,'วางแผนBC,CJ'!J:J)+SUMIF(RD!$C:$C,'รับ-จ่าย ประจำวัน'!$B622,RD!J:J)+SUMIF('FG,ออนไล,คัดแยก'!$C:$C,'รับ-จ่าย ประจำวัน'!$B622,'FG,ออนไล,คัดแยก'!J:J)</f>
        <v>0</v>
      </c>
      <c r="AR622" s="16">
        <f>SUMIF(เตรียมส่วนผสม!$C:$C,'รับ-จ่าย ประจำวัน'!$B622,เตรียมส่วนผสม!K:K)+SUMIF(กวนไส้!$C:$C,'รับ-จ่าย ประจำวัน'!$B622,กวนไส้!K:K)+SUMIF(ผลิต1!$C:$C,'รับ-จ่าย ประจำวัน'!$B622,ผลิต1!K:K)+SUMIF(ผลิต2!$C:$C,'รับ-จ่าย ประจำวัน'!$B622,ผลิต2!K:K)+SUMIF(เส้นแต่งหน้าขนมเค้ก!$C:$C,'รับ-จ่าย ประจำวัน'!$B622,เส้นแต่งหน้าขนมเค้ก!K:K)+SUMIF(แพ็ค!$C:$C,'รับ-จ่าย ประจำวัน'!$B622,แพ็ค!K:K)+SUMIF(ธุรการ!$C:$C,'รับ-จ่าย ประจำวัน'!$B622,ธุรการ!K:K)+SUMIF(เส้นแต่งหน้าขนมปัง!$C:$C,'รับ-จ่าย ประจำวัน'!$B622,เส้นแต่งหน้าขนมปัง!K:K)+SUMIF('วางแผนBC,CJ'!$C:$C,'รับ-จ่าย ประจำวัน'!$B622,'วางแผนBC,CJ'!K:K)+SUMIF(RD!$C:$C,'รับ-จ่าย ประจำวัน'!$B622,RD!K:K)+SUMIF('FG,ออนไล,คัดแยก'!$C:$C,'รับ-จ่าย ประจำวัน'!$B622,'FG,ออนไล,คัดแยก'!K:K)</f>
        <v>0</v>
      </c>
      <c r="AS622" s="16">
        <f>SUMIF(เตรียมส่วนผสม!$C:$C,'รับ-จ่าย ประจำวัน'!$B622,เตรียมส่วนผสม!L:L)+SUMIF(กวนไส้!$C:$C,'รับ-จ่าย ประจำวัน'!$B622,กวนไส้!L:L)+SUMIF(ผลิต1!$C:$C,'รับ-จ่าย ประจำวัน'!$B622,ผลิต1!L:L)+SUMIF(ผลิต2!$C:$C,'รับ-จ่าย ประจำวัน'!$B622,ผลิต2!L:L)+SUMIF(เส้นแต่งหน้าขนมเค้ก!$C:$C,'รับ-จ่าย ประจำวัน'!$B622,เส้นแต่งหน้าขนมเค้ก!L:L)+SUMIF(แพ็ค!$C:$C,'รับ-จ่าย ประจำวัน'!$B622,แพ็ค!L:L)+SUMIF(ธุรการ!$C:$C,'รับ-จ่าย ประจำวัน'!$B622,ธุรการ!L:L)+SUMIF(เส้นแต่งหน้าขนมปัง!$C:$C,'รับ-จ่าย ประจำวัน'!$B622,เส้นแต่งหน้าขนมปัง!L:L)+SUMIF('วางแผนBC,CJ'!$C:$C,'รับ-จ่าย ประจำวัน'!$B622,'วางแผนBC,CJ'!L:L)+SUMIF(RD!$C:$C,'รับ-จ่าย ประจำวัน'!$B622,RD!L:L)+SUMIF('FG,ออนไล,คัดแยก'!$C:$C,'รับ-จ่าย ประจำวัน'!$B622,'FG,ออนไล,คัดแยก'!L:L)</f>
        <v>0</v>
      </c>
      <c r="AT622" s="16">
        <f>SUMIF(เตรียมส่วนผสม!$C:$C,'รับ-จ่าย ประจำวัน'!$B622,เตรียมส่วนผสม!M:M)+SUMIF(กวนไส้!$C:$C,'รับ-จ่าย ประจำวัน'!$B622,กวนไส้!M:M)+SUMIF(ผลิต1!$C:$C,'รับ-จ่าย ประจำวัน'!$B622,ผลิต1!M:M)+SUMIF(ผลิต2!$C:$C,'รับ-จ่าย ประจำวัน'!$B622,ผลิต2!M:M)+SUMIF(เส้นแต่งหน้าขนมเค้ก!$C:$C,'รับ-จ่าย ประจำวัน'!$B622,เส้นแต่งหน้าขนมเค้ก!M:M)+SUMIF(แพ็ค!$C:$C,'รับ-จ่าย ประจำวัน'!$B622,แพ็ค!M:M)+SUMIF(ธุรการ!$C:$C,'รับ-จ่าย ประจำวัน'!$B622,ธุรการ!M:M)+SUMIF(เส้นแต่งหน้าขนมปัง!$C:$C,'รับ-จ่าย ประจำวัน'!$B622,เส้นแต่งหน้าขนมปัง!M:M)+SUMIF('วางแผนBC,CJ'!$C:$C,'รับ-จ่าย ประจำวัน'!$B622,'วางแผนBC,CJ'!M:M)+SUMIF(RD!$C:$C,'รับ-จ่าย ประจำวัน'!$B622,RD!M:M)+SUMIF('FG,ออนไล,คัดแยก'!$C:$C,'รับ-จ่าย ประจำวัน'!$B622,'FG,ออนไล,คัดแยก'!M:M)</f>
        <v>0</v>
      </c>
      <c r="AU622" s="16">
        <f>SUMIF(เตรียมส่วนผสม!$C:$C,'รับ-จ่าย ประจำวัน'!$B622,เตรียมส่วนผสม!N:N)+SUMIF(กวนไส้!$C:$C,'รับ-จ่าย ประจำวัน'!$B622,กวนไส้!N:N)+SUMIF(ผลิต1!$C:$C,'รับ-จ่าย ประจำวัน'!$B622,ผลิต1!N:N)+SUMIF(ผลิต2!$C:$C,'รับ-จ่าย ประจำวัน'!$B622,ผลิต2!N:N)+SUMIF(เส้นแต่งหน้าขนมเค้ก!$C:$C,'รับ-จ่าย ประจำวัน'!$B622,เส้นแต่งหน้าขนมเค้ก!N:N)+SUMIF(แพ็ค!$C:$C,'รับ-จ่าย ประจำวัน'!$B622,แพ็ค!N:N)+SUMIF(ธุรการ!$C:$C,'รับ-จ่าย ประจำวัน'!$B622,ธุรการ!N:N)+SUMIF(เส้นแต่งหน้าขนมปัง!$C:$C,'รับ-จ่าย ประจำวัน'!$B622,เส้นแต่งหน้าขนมปัง!N:N)+SUMIF('วางแผนBC,CJ'!$C:$C,'รับ-จ่าย ประจำวัน'!$B622,'วางแผนBC,CJ'!N:N)+SUMIF(RD!$C:$C,'รับ-จ่าย ประจำวัน'!$B622,RD!N:N)+SUMIF('FG,ออนไล,คัดแยก'!$C:$C,'รับ-จ่าย ประจำวัน'!$B622,'FG,ออนไล,คัดแยก'!N:N)</f>
        <v>0</v>
      </c>
      <c r="AV622" s="16">
        <f>SUMIF(เตรียมส่วนผสม!$C:$C,'รับ-จ่าย ประจำวัน'!$B622,เตรียมส่วนผสม!O:O)+SUMIF(กวนไส้!$C:$C,'รับ-จ่าย ประจำวัน'!$B622,กวนไส้!O:O)+SUMIF(ผลิต1!$C:$C,'รับ-จ่าย ประจำวัน'!$B622,ผลิต1!O:O)+SUMIF(ผลิต2!$C:$C,'รับ-จ่าย ประจำวัน'!$B622,ผลิต2!O:O)+SUMIF(เส้นแต่งหน้าขนมเค้ก!$C:$C,'รับ-จ่าย ประจำวัน'!$B622,เส้นแต่งหน้าขนมเค้ก!O:O)+SUMIF(แพ็ค!$C:$C,'รับ-จ่าย ประจำวัน'!$B622,แพ็ค!O:O)+SUMIF(ธุรการ!$C:$C,'รับ-จ่าย ประจำวัน'!$B622,ธุรการ!O:O)+SUMIF(เส้นแต่งหน้าขนมปัง!$C:$C,'รับ-จ่าย ประจำวัน'!$B622,เส้นแต่งหน้าขนมปัง!O:O)+SUMIF('วางแผนBC,CJ'!$C:$C,'รับ-จ่าย ประจำวัน'!$B622,'วางแผนBC,CJ'!O:O)+SUMIF(RD!$C:$C,'รับ-จ่าย ประจำวัน'!$B622,RD!O:O)+SUMIF('FG,ออนไล,คัดแยก'!$C:$C,'รับ-จ่าย ประจำวัน'!$B622,'FG,ออนไล,คัดแยก'!O:O)</f>
        <v>0</v>
      </c>
      <c r="AW622" s="16">
        <f>SUMIF(เตรียมส่วนผสม!$C:$C,'รับ-จ่าย ประจำวัน'!$B622,เตรียมส่วนผสม!P:P)+SUMIF(กวนไส้!$C:$C,'รับ-จ่าย ประจำวัน'!$B622,กวนไส้!P:P)+SUMIF(ผลิต1!$C:$C,'รับ-จ่าย ประจำวัน'!$B622,ผลิต1!P:P)+SUMIF(ผลิต2!$C:$C,'รับ-จ่าย ประจำวัน'!$B622,ผลิต2!P:P)+SUMIF(เส้นแต่งหน้าขนมเค้ก!$C:$C,'รับ-จ่าย ประจำวัน'!$B622,เส้นแต่งหน้าขนมเค้ก!P:P)+SUMIF(แพ็ค!$C:$C,'รับ-จ่าย ประจำวัน'!$B622,แพ็ค!P:P)+SUMIF(ธุรการ!$C:$C,'รับ-จ่าย ประจำวัน'!$B622,ธุรการ!P:P)+SUMIF(เส้นแต่งหน้าขนมปัง!$C:$C,'รับ-จ่าย ประจำวัน'!$B622,เส้นแต่งหน้าขนมปัง!P:P)+SUMIF('วางแผนBC,CJ'!$C:$C,'รับ-จ่าย ประจำวัน'!$B622,'วางแผนBC,CJ'!P:P)+SUMIF(RD!$C:$C,'รับ-จ่าย ประจำวัน'!$B622,RD!P:P)+SUMIF('FG,ออนไล,คัดแยก'!$C:$C,'รับ-จ่าย ประจำวัน'!$B622,'FG,ออนไล,คัดแยก'!P:P)</f>
        <v>0</v>
      </c>
      <c r="AX622" s="16">
        <f>SUMIF(เตรียมส่วนผสม!$C:$C,'รับ-จ่าย ประจำวัน'!$B622,เตรียมส่วนผสม!Q:Q)+SUMIF(กวนไส้!$C:$C,'รับ-จ่าย ประจำวัน'!$B622,กวนไส้!Q:Q)+SUMIF(ผลิต1!$C:$C,'รับ-จ่าย ประจำวัน'!$B622,ผลิต1!Q:Q)+SUMIF(ผลิต2!$C:$C,'รับ-จ่าย ประจำวัน'!$B622,ผลิต2!Q:Q)+SUMIF(เส้นแต่งหน้าขนมเค้ก!$C:$C,'รับ-จ่าย ประจำวัน'!$B622,เส้นแต่งหน้าขนมเค้ก!Q:Q)+SUMIF(แพ็ค!$C:$C,'รับ-จ่าย ประจำวัน'!$B622,แพ็ค!Q:Q)+SUMIF(ธุรการ!$C:$C,'รับ-จ่าย ประจำวัน'!$B622,ธุรการ!Q:Q)+SUMIF(เส้นแต่งหน้าขนมปัง!$C:$C,'รับ-จ่าย ประจำวัน'!$B622,เส้นแต่งหน้าขนมปัง!Q:Q)+SUMIF('วางแผนBC,CJ'!$C:$C,'รับ-จ่าย ประจำวัน'!$B622,'วางแผนBC,CJ'!Q:Q)+SUMIF(RD!$C:$C,'รับ-จ่าย ประจำวัน'!$B622,RD!Q:Q)+SUMIF('FG,ออนไล,คัดแยก'!$C:$C,'รับ-จ่าย ประจำวัน'!$B622,'FG,ออนไล,คัดแยก'!Q:Q)</f>
        <v>0</v>
      </c>
      <c r="AY622" s="16">
        <f>SUMIF(เตรียมส่วนผสม!$C:$C,'รับ-จ่าย ประจำวัน'!$B622,เตรียมส่วนผสม!R:R)+SUMIF(กวนไส้!$C:$C,'รับ-จ่าย ประจำวัน'!$B622,กวนไส้!R:R)+SUMIF(ผลิต1!$C:$C,'รับ-จ่าย ประจำวัน'!$B622,ผลิต1!R:R)+SUMIF(ผลิต2!$C:$C,'รับ-จ่าย ประจำวัน'!$B622,ผลิต2!R:R)+SUMIF(เส้นแต่งหน้าขนมเค้ก!$C:$C,'รับ-จ่าย ประจำวัน'!$B622,เส้นแต่งหน้าขนมเค้ก!R:R)+SUMIF(แพ็ค!$C:$C,'รับ-จ่าย ประจำวัน'!$B622,แพ็ค!R:R)+SUMIF(ธุรการ!$C:$C,'รับ-จ่าย ประจำวัน'!$B622,ธุรการ!R:R)+SUMIF(เส้นแต่งหน้าขนมปัง!$C:$C,'รับ-จ่าย ประจำวัน'!$B622,เส้นแต่งหน้าขนมปัง!R:R)+SUMIF('วางแผนBC,CJ'!$C:$C,'รับ-จ่าย ประจำวัน'!$B622,'วางแผนBC,CJ'!R:R)+SUMIF(RD!$C:$C,'รับ-จ่าย ประจำวัน'!$B622,RD!R:R)+SUMIF('FG,ออนไล,คัดแยก'!$C:$C,'รับ-จ่าย ประจำวัน'!$B622,'FG,ออนไล,คัดแยก'!R:R)</f>
        <v>0</v>
      </c>
      <c r="AZ622" s="16">
        <f>SUMIF(เตรียมส่วนผสม!$C:$C,'รับ-จ่าย ประจำวัน'!$B622,เตรียมส่วนผสม!S:S)+SUMIF(กวนไส้!$C:$C,'รับ-จ่าย ประจำวัน'!$B622,กวนไส้!S:S)+SUMIF(ผลิต1!$C:$C,'รับ-จ่าย ประจำวัน'!$B622,ผลิต1!S:S)+SUMIF(ผลิต2!$C:$C,'รับ-จ่าย ประจำวัน'!$B622,ผลิต2!S:S)+SUMIF(เส้นแต่งหน้าขนมเค้ก!$C:$C,'รับ-จ่าย ประจำวัน'!$B622,เส้นแต่งหน้าขนมเค้ก!S:S)+SUMIF(แพ็ค!$C:$C,'รับ-จ่าย ประจำวัน'!$B622,แพ็ค!S:S)+SUMIF(ธุรการ!$C:$C,'รับ-จ่าย ประจำวัน'!$B622,ธุรการ!S:S)+SUMIF(เส้นแต่งหน้าขนมปัง!$C:$C,'รับ-จ่าย ประจำวัน'!$B622,เส้นแต่งหน้าขนมปัง!S:S)+SUMIF('วางแผนBC,CJ'!$C:$C,'รับ-จ่าย ประจำวัน'!$B622,'วางแผนBC,CJ'!S:S)+SUMIF(RD!$C:$C,'รับ-จ่าย ประจำวัน'!$B622,RD!S:S)+SUMIF('FG,ออนไล,คัดแยก'!$C:$C,'รับ-จ่าย ประจำวัน'!$B622,'FG,ออนไล,คัดแยก'!S:S)</f>
        <v>0</v>
      </c>
      <c r="BA622" s="16">
        <f>SUMIF(เตรียมส่วนผสม!$C:$C,'รับ-จ่าย ประจำวัน'!$B622,เตรียมส่วนผสม!T:T)+SUMIF(กวนไส้!$C:$C,'รับ-จ่าย ประจำวัน'!$B622,กวนไส้!T:T)+SUMIF(ผลิต1!$C:$C,'รับ-จ่าย ประจำวัน'!$B622,ผลิต1!T:T)+SUMIF(ผลิต2!$C:$C,'รับ-จ่าย ประจำวัน'!$B622,ผลิต2!T:T)+SUMIF(เส้นแต่งหน้าขนมเค้ก!$C:$C,'รับ-จ่าย ประจำวัน'!$B622,เส้นแต่งหน้าขนมเค้ก!T:T)+SUMIF(แพ็ค!$C:$C,'รับ-จ่าย ประจำวัน'!$B622,แพ็ค!T:T)+SUMIF(ธุรการ!$C:$C,'รับ-จ่าย ประจำวัน'!$B622,ธุรการ!T:T)+SUMIF(เส้นแต่งหน้าขนมปัง!$C:$C,'รับ-จ่าย ประจำวัน'!$B622,เส้นแต่งหน้าขนมปัง!T:T)+SUMIF('วางแผนBC,CJ'!$C:$C,'รับ-จ่าย ประจำวัน'!$B622,'วางแผนBC,CJ'!T:T)+SUMIF(RD!$C:$C,'รับ-จ่าย ประจำวัน'!$B622,RD!T:T)+SUMIF('FG,ออนไล,คัดแยก'!$C:$C,'รับ-จ่าย ประจำวัน'!$B622,'FG,ออนไล,คัดแยก'!T:T)</f>
        <v>0</v>
      </c>
      <c r="BB622" s="16">
        <f>SUMIF(เตรียมส่วนผสม!$C:$C,'รับ-จ่าย ประจำวัน'!$B622,เตรียมส่วนผสม!U:U)+SUMIF(กวนไส้!$C:$C,'รับ-จ่าย ประจำวัน'!$B622,กวนไส้!U:U)+SUMIF(ผลิต1!$C:$C,'รับ-จ่าย ประจำวัน'!$B622,ผลิต1!U:U)+SUMIF(ผลิต2!$C:$C,'รับ-จ่าย ประจำวัน'!$B622,ผลิต2!U:U)+SUMIF(เส้นแต่งหน้าขนมเค้ก!$C:$C,'รับ-จ่าย ประจำวัน'!$B622,เส้นแต่งหน้าขนมเค้ก!U:U)+SUMIF(แพ็ค!$C:$C,'รับ-จ่าย ประจำวัน'!$B622,แพ็ค!U:U)+SUMIF(ธุรการ!$C:$C,'รับ-จ่าย ประจำวัน'!$B622,ธุรการ!U:U)+SUMIF(เส้นแต่งหน้าขนมปัง!$C:$C,'รับ-จ่าย ประจำวัน'!$B622,เส้นแต่งหน้าขนมปัง!U:U)+SUMIF('วางแผนBC,CJ'!$C:$C,'รับ-จ่าย ประจำวัน'!$B622,'วางแผนBC,CJ'!U:U)+SUMIF(RD!$C:$C,'รับ-จ่าย ประจำวัน'!$B622,RD!U:U)+SUMIF('FG,ออนไล,คัดแยก'!$C:$C,'รับ-จ่าย ประจำวัน'!$B622,'FG,ออนไล,คัดแยก'!U:U)</f>
        <v>0</v>
      </c>
      <c r="BC622" s="16">
        <f>SUMIF(เตรียมส่วนผสม!$C:$C,'รับ-จ่าย ประจำวัน'!$B622,เตรียมส่วนผสม!V:V)+SUMIF(กวนไส้!$C:$C,'รับ-จ่าย ประจำวัน'!$B622,กวนไส้!V:V)+SUMIF(ผลิต1!$C:$C,'รับ-จ่าย ประจำวัน'!$B622,ผลิต1!V:V)+SUMIF(ผลิต2!$C:$C,'รับ-จ่าย ประจำวัน'!$B622,ผลิต2!V:V)+SUMIF(เส้นแต่งหน้าขนมเค้ก!$C:$C,'รับ-จ่าย ประจำวัน'!$B622,เส้นแต่งหน้าขนมเค้ก!V:V)+SUMIF(แพ็ค!$C:$C,'รับ-จ่าย ประจำวัน'!$B622,แพ็ค!V:V)+SUMIF(ธุรการ!$C:$C,'รับ-จ่าย ประจำวัน'!$B622,ธุรการ!V:V)+SUMIF(เส้นแต่งหน้าขนมปัง!$C:$C,'รับ-จ่าย ประจำวัน'!$B622,เส้นแต่งหน้าขนมปัง!V:V)+SUMIF('วางแผนBC,CJ'!$C:$C,'รับ-จ่าย ประจำวัน'!$B622,'วางแผนBC,CJ'!V:V)+SUMIF(RD!$C:$C,'รับ-จ่าย ประจำวัน'!$B622,RD!V:V)+SUMIF('FG,ออนไล,คัดแยก'!$C:$C,'รับ-จ่าย ประจำวัน'!$B622,'FG,ออนไล,คัดแยก'!V:V)</f>
        <v>0</v>
      </c>
      <c r="BD622" s="16">
        <f>SUMIF(เตรียมส่วนผสม!$C:$C,'รับ-จ่าย ประจำวัน'!$B622,เตรียมส่วนผสม!W:W)+SUMIF(กวนไส้!$C:$C,'รับ-จ่าย ประจำวัน'!$B622,กวนไส้!W:W)+SUMIF(ผลิต1!$C:$C,'รับ-จ่าย ประจำวัน'!$B622,ผลิต1!W:W)+SUMIF(ผลิต2!$C:$C,'รับ-จ่าย ประจำวัน'!$B622,ผลิต2!W:W)+SUMIF(เส้นแต่งหน้าขนมเค้ก!$C:$C,'รับ-จ่าย ประจำวัน'!$B622,เส้นแต่งหน้าขนมเค้ก!W:W)+SUMIF(แพ็ค!$C:$C,'รับ-จ่าย ประจำวัน'!$B622,แพ็ค!W:W)+SUMIF(ธุรการ!$C:$C,'รับ-จ่าย ประจำวัน'!$B622,ธุรการ!W:W)+SUMIF(เส้นแต่งหน้าขนมปัง!$C:$C,'รับ-จ่าย ประจำวัน'!$B622,เส้นแต่งหน้าขนมปัง!W:W)+SUMIF('วางแผนBC,CJ'!$C:$C,'รับ-จ่าย ประจำวัน'!$B622,'วางแผนBC,CJ'!W:W)+SUMIF(RD!$C:$C,'รับ-จ่าย ประจำวัน'!$B622,RD!W:W)+SUMIF('FG,ออนไล,คัดแยก'!$C:$C,'รับ-จ่าย ประจำวัน'!$B622,'FG,ออนไล,คัดแยก'!W:W)</f>
        <v>0</v>
      </c>
      <c r="BE622" s="16">
        <f>SUMIF(เตรียมส่วนผสม!$C:$C,'รับ-จ่าย ประจำวัน'!$B622,เตรียมส่วนผสม!X:X)+SUMIF(กวนไส้!$C:$C,'รับ-จ่าย ประจำวัน'!$B622,กวนไส้!X:X)+SUMIF(ผลิต1!$C:$C,'รับ-จ่าย ประจำวัน'!$B622,ผลิต1!X:X)+SUMIF(ผลิต2!$C:$C,'รับ-จ่าย ประจำวัน'!$B622,ผลิต2!X:X)+SUMIF(เส้นแต่งหน้าขนมเค้ก!$C:$C,'รับ-จ่าย ประจำวัน'!$B622,เส้นแต่งหน้าขนมเค้ก!X:X)+SUMIF(แพ็ค!$C:$C,'รับ-จ่าย ประจำวัน'!$B622,แพ็ค!X:X)+SUMIF(ธุรการ!$C:$C,'รับ-จ่าย ประจำวัน'!$B622,ธุรการ!X:X)+SUMIF(เส้นแต่งหน้าขนมปัง!$C:$C,'รับ-จ่าย ประจำวัน'!$B622,เส้นแต่งหน้าขนมปัง!X:X)+SUMIF('วางแผนBC,CJ'!$C:$C,'รับ-จ่าย ประจำวัน'!$B622,'วางแผนBC,CJ'!X:X)+SUMIF(RD!$C:$C,'รับ-จ่าย ประจำวัน'!$B622,RD!X:X)+SUMIF('FG,ออนไล,คัดแยก'!$C:$C,'รับ-จ่าย ประจำวัน'!$B622,'FG,ออนไล,คัดแยก'!X:X)</f>
        <v>0</v>
      </c>
      <c r="BF622" s="16">
        <f>SUMIF(เตรียมส่วนผสม!$C:$C,'รับ-จ่าย ประจำวัน'!$B622,เตรียมส่วนผสม!Y:Y)+SUMIF(กวนไส้!$C:$C,'รับ-จ่าย ประจำวัน'!$B622,กวนไส้!Y:Y)+SUMIF(ผลิต1!$C:$C,'รับ-จ่าย ประจำวัน'!$B622,ผลิต1!Y:Y)+SUMIF(ผลิต2!$C:$C,'รับ-จ่าย ประจำวัน'!$B622,ผลิต2!Y:Y)+SUMIF(เส้นแต่งหน้าขนมเค้ก!$C:$C,'รับ-จ่าย ประจำวัน'!$B622,เส้นแต่งหน้าขนมเค้ก!Y:Y)+SUMIF(แพ็ค!$C:$C,'รับ-จ่าย ประจำวัน'!$B622,แพ็ค!Y:Y)+SUMIF(ธุรการ!$C:$C,'รับ-จ่าย ประจำวัน'!$B622,ธุรการ!Y:Y)+SUMIF(เส้นแต่งหน้าขนมปัง!$C:$C,'รับ-จ่าย ประจำวัน'!$B622,เส้นแต่งหน้าขนมปัง!Y:Y)+SUMIF('วางแผนBC,CJ'!$C:$C,'รับ-จ่าย ประจำวัน'!$B622,'วางแผนBC,CJ'!Y:Y)+SUMIF(RD!$C:$C,'รับ-จ่าย ประจำวัน'!$B622,RD!Y:Y)+SUMIF('FG,ออนไล,คัดแยก'!$C:$C,'รับ-จ่าย ประจำวัน'!$B622,'FG,ออนไล,คัดแยก'!Y:Y)</f>
        <v>0</v>
      </c>
      <c r="BG622" s="16">
        <f>SUMIF(เตรียมส่วนผสม!$C:$C,'รับ-จ่าย ประจำวัน'!$B622,เตรียมส่วนผสม!Z:Z)+SUMIF(กวนไส้!$C:$C,'รับ-จ่าย ประจำวัน'!$B622,กวนไส้!Z:Z)+SUMIF(ผลิต1!$C:$C,'รับ-จ่าย ประจำวัน'!$B622,ผลิต1!Z:Z)+SUMIF(ผลิต2!$C:$C,'รับ-จ่าย ประจำวัน'!$B622,ผลิต2!Z:Z)+SUMIF(เส้นแต่งหน้าขนมเค้ก!$C:$C,'รับ-จ่าย ประจำวัน'!$B622,เส้นแต่งหน้าขนมเค้ก!Z:Z)+SUMIF(แพ็ค!$C:$C,'รับ-จ่าย ประจำวัน'!$B622,แพ็ค!Z:Z)+SUMIF(ธุรการ!$C:$C,'รับ-จ่าย ประจำวัน'!$B622,ธุรการ!Z:Z)+SUMIF(เส้นแต่งหน้าขนมปัง!$C:$C,'รับ-จ่าย ประจำวัน'!$B622,เส้นแต่งหน้าขนมปัง!Z:Z)+SUMIF('วางแผนBC,CJ'!$C:$C,'รับ-จ่าย ประจำวัน'!$B622,'วางแผนBC,CJ'!Z:Z)+SUMIF(RD!$C:$C,'รับ-จ่าย ประจำวัน'!$B622,RD!Z:Z)+SUMIF('FG,ออนไล,คัดแยก'!$C:$C,'รับ-จ่าย ประจำวัน'!$B622,'FG,ออนไล,คัดแยก'!Z:Z)</f>
        <v>0</v>
      </c>
      <c r="BH622" s="16">
        <f>SUMIF(เตรียมส่วนผสม!$C:$C,'รับ-จ่าย ประจำวัน'!$B622,เตรียมส่วนผสม!AA:AA)+SUMIF(กวนไส้!$C:$C,'รับ-จ่าย ประจำวัน'!$B622,กวนไส้!AA:AA)+SUMIF(ผลิต1!$C:$C,'รับ-จ่าย ประจำวัน'!$B622,ผลิต1!AA:AA)+SUMIF(ผลิต2!$C:$C,'รับ-จ่าย ประจำวัน'!$B622,ผลิต2!AA:AA)+SUMIF(เส้นแต่งหน้าขนมเค้ก!$C:$C,'รับ-จ่าย ประจำวัน'!$B622,เส้นแต่งหน้าขนมเค้ก!AA:AA)+SUMIF(แพ็ค!$C:$C,'รับ-จ่าย ประจำวัน'!$B622,แพ็ค!AA:AA)+SUMIF(ธุรการ!$C:$C,'รับ-จ่าย ประจำวัน'!$B622,ธุรการ!AA:AA)+SUMIF(เส้นแต่งหน้าขนมปัง!$C:$C,'รับ-จ่าย ประจำวัน'!$B622,เส้นแต่งหน้าขนมปัง!AA:AA)+SUMIF('วางแผนBC,CJ'!$C:$C,'รับ-จ่าย ประจำวัน'!$B622,'วางแผนBC,CJ'!AA:AA)+SUMIF(RD!$C:$C,'รับ-จ่าย ประจำวัน'!$B622,RD!AA:AA)+SUMIF('FG,ออนไล,คัดแยก'!$C:$C,'รับ-จ่าย ประจำวัน'!$B622,'FG,ออนไล,คัดแยก'!AA:AA)</f>
        <v>0</v>
      </c>
      <c r="BI622" s="16">
        <f>SUMIF(เตรียมส่วนผสม!$C:$C,'รับ-จ่าย ประจำวัน'!$B622,เตรียมส่วนผสม!AB:AB)+SUMIF(กวนไส้!$C:$C,'รับ-จ่าย ประจำวัน'!$B622,กวนไส้!AB:AB)+SUMIF(ผลิต1!$C:$C,'รับ-จ่าย ประจำวัน'!$B622,ผลิต1!AB:AB)+SUMIF(ผลิต2!$C:$C,'รับ-จ่าย ประจำวัน'!$B622,ผลิต2!AB:AB)+SUMIF(เส้นแต่งหน้าขนมเค้ก!$C:$C,'รับ-จ่าย ประจำวัน'!$B622,เส้นแต่งหน้าขนมเค้ก!AB:AB)+SUMIF(แพ็ค!$C:$C,'รับ-จ่าย ประจำวัน'!$B622,แพ็ค!AB:AB)+SUMIF(ธุรการ!$C:$C,'รับ-จ่าย ประจำวัน'!$B622,ธุรการ!AB:AB)+SUMIF(เส้นแต่งหน้าขนมปัง!$C:$C,'รับ-จ่าย ประจำวัน'!$B622,เส้นแต่งหน้าขนมปัง!AB:AB)+SUMIF('วางแผนBC,CJ'!$C:$C,'รับ-จ่าย ประจำวัน'!$B622,'วางแผนBC,CJ'!AB:AB)+SUMIF(RD!$C:$C,'รับ-จ่าย ประจำวัน'!$B622,RD!AB:AB)+SUMIF('FG,ออนไล,คัดแยก'!$C:$C,'รับ-จ่าย ประจำวัน'!$B622,'FG,ออนไล,คัดแยก'!AB:AB)</f>
        <v>6000</v>
      </c>
      <c r="BJ622" s="16">
        <f>SUMIF(เตรียมส่วนผสม!$C:$C,'รับ-จ่าย ประจำวัน'!$B622,เตรียมส่วนผสม!AC:AC)+SUMIF(กวนไส้!$C:$C,'รับ-จ่าย ประจำวัน'!$B622,กวนไส้!AC:AC)+SUMIF(ผลิต1!$C:$C,'รับ-จ่าย ประจำวัน'!$B622,ผลิต1!AC:AC)+SUMIF(ผลิต2!$C:$C,'รับ-จ่าย ประจำวัน'!$B622,ผลิต2!AC:AC)+SUMIF(เส้นแต่งหน้าขนมเค้ก!$C:$C,'รับ-จ่าย ประจำวัน'!$B622,เส้นแต่งหน้าขนมเค้ก!AC:AC)+SUMIF(แพ็ค!$C:$C,'รับ-จ่าย ประจำวัน'!$B622,แพ็ค!AC:AC)+SUMIF(ธุรการ!$C:$C,'รับ-จ่าย ประจำวัน'!$B622,ธุรการ!AC:AC)+SUMIF(เส้นแต่งหน้าขนมปัง!$C:$C,'รับ-จ่าย ประจำวัน'!$B622,เส้นแต่งหน้าขนมปัง!AC:AC)+SUMIF('วางแผนBC,CJ'!$C:$C,'รับ-จ่าย ประจำวัน'!$B622,'วางแผนBC,CJ'!AC:AC)+SUMIF(RD!$C:$C,'รับ-จ่าย ประจำวัน'!$B622,RD!AC:AC)+SUMIF('FG,ออนไล,คัดแยก'!$C:$C,'รับ-จ่าย ประจำวัน'!$B622,'FG,ออนไล,คัดแยก'!AC:AC)</f>
        <v>3000</v>
      </c>
      <c r="BK622" s="16">
        <f>SUMIF(เตรียมส่วนผสม!$C:$C,'รับ-จ่าย ประจำวัน'!$B622,เตรียมส่วนผสม!AD:AD)+SUMIF(กวนไส้!$C:$C,'รับ-จ่าย ประจำวัน'!$B622,กวนไส้!AD:AD)+SUMIF(ผลิต1!$C:$C,'รับ-จ่าย ประจำวัน'!$B622,ผลิต1!AD:AD)+SUMIF(ผลิต2!$C:$C,'รับ-จ่าย ประจำวัน'!$B622,ผลิต2!AD:AD)+SUMIF(เส้นแต่งหน้าขนมเค้ก!$C:$C,'รับ-จ่าย ประจำวัน'!$B622,เส้นแต่งหน้าขนมเค้ก!AD:AD)+SUMIF(แพ็ค!$C:$C,'รับ-จ่าย ประจำวัน'!$B622,แพ็ค!AD:AD)+SUMIF(ธุรการ!$C:$C,'รับ-จ่าย ประจำวัน'!$B622,ธุรการ!AD:AD)+SUMIF(เส้นแต่งหน้าขนมปัง!$C:$C,'รับ-จ่าย ประจำวัน'!$B622,เส้นแต่งหน้าขนมปัง!AD:AD)+SUMIF('วางแผนBC,CJ'!$C:$C,'รับ-จ่าย ประจำวัน'!$B622,'วางแผนBC,CJ'!AD:AD)+SUMIF(RD!$C:$C,'รับ-จ่าย ประจำวัน'!$B622,RD!AD:AD)+SUMIF('FG,ออนไล,คัดแยก'!$C:$C,'รับ-จ่าย ประจำวัน'!$B622,'FG,ออนไล,คัดแยก'!AD:AD)</f>
        <v>0</v>
      </c>
      <c r="BL622" s="16">
        <f>SUMIF(เตรียมส่วนผสม!$C:$C,'รับ-จ่าย ประจำวัน'!$B622,เตรียมส่วนผสม!AE:AE)+SUMIF(กวนไส้!$C:$C,'รับ-จ่าย ประจำวัน'!$B622,กวนไส้!AE:AE)+SUMIF(ผลิต1!$C:$C,'รับ-จ่าย ประจำวัน'!$B622,ผลิต1!AE:AE)+SUMIF(ผลิต2!$C:$C,'รับ-จ่าย ประจำวัน'!$B622,ผลิต2!AE:AE)+SUMIF(เส้นแต่งหน้าขนมเค้ก!$C:$C,'รับ-จ่าย ประจำวัน'!$B622,เส้นแต่งหน้าขนมเค้ก!AE:AE)+SUMIF(แพ็ค!$C:$C,'รับ-จ่าย ประจำวัน'!$B622,แพ็ค!AE:AE)+SUMIF(ธุรการ!$C:$C,'รับ-จ่าย ประจำวัน'!$B622,ธุรการ!AE:AE)+SUMIF(เส้นแต่งหน้าขนมปัง!$C:$C,'รับ-จ่าย ประจำวัน'!$B622,เส้นแต่งหน้าขนมปัง!AE:AE)+SUMIF('วางแผนBC,CJ'!$C:$C,'รับ-จ่าย ประจำวัน'!$B622,'วางแผนBC,CJ'!AE:AE)+SUMIF(RD!$C:$C,'รับ-จ่าย ประจำวัน'!$B622,RD!AE:AE)+SUMIF('FG,ออนไล,คัดแยก'!$C:$C,'รับ-จ่าย ประจำวัน'!$B622,'FG,ออนไล,คัดแยก'!AE:AE)</f>
        <v>0</v>
      </c>
      <c r="BM622" s="16">
        <f>SUMIF(เตรียมส่วนผสม!$C:$C,'รับ-จ่าย ประจำวัน'!$B622,เตรียมส่วนผสม!AF:AF)+SUMIF(กวนไส้!$C:$C,'รับ-จ่าย ประจำวัน'!$B622,กวนไส้!AF:AF)+SUMIF(ผลิต1!$C:$C,'รับ-จ่าย ประจำวัน'!$B622,ผลิต1!AF:AF)+SUMIF(ผลิต2!$C:$C,'รับ-จ่าย ประจำวัน'!$B622,ผลิต2!AF:AF)+SUMIF(เส้นแต่งหน้าขนมเค้ก!$C:$C,'รับ-จ่าย ประจำวัน'!$B622,เส้นแต่งหน้าขนมเค้ก!AF:AF)+SUMIF(แพ็ค!$C:$C,'รับ-จ่าย ประจำวัน'!$B622,แพ็ค!AF:AF)+SUMIF(ธุรการ!$C:$C,'รับ-จ่าย ประจำวัน'!$B622,ธุรการ!AF:AF)+SUMIF(เส้นแต่งหน้าขนมปัง!$C:$C,'รับ-จ่าย ประจำวัน'!$B622,เส้นแต่งหน้าขนมปัง!AF:AF)+SUMIF('วางแผนBC,CJ'!$C:$C,'รับ-จ่าย ประจำวัน'!$B622,'วางแผนBC,CJ'!AF:AF)+SUMIF(RD!$C:$C,'รับ-จ่าย ประจำวัน'!$B622,RD!AF:AF)+SUMIF('FG,ออนไล,คัดแยก'!$C:$C,'รับ-จ่าย ประจำวัน'!$B622,'FG,ออนไล,คัดแยก'!AF:AF)</f>
        <v>0</v>
      </c>
      <c r="BN622" s="16">
        <f>SUMIF(เตรียมส่วนผสม!$C:$C,'รับ-จ่าย ประจำวัน'!$B622,เตรียมส่วนผสม!AG:AG)+SUMIF(กวนไส้!$C:$C,'รับ-จ่าย ประจำวัน'!$B622,กวนไส้!AG:AG)+SUMIF(ผลิต1!$C:$C,'รับ-จ่าย ประจำวัน'!$B622,ผลิต1!AG:AG)+SUMIF(ผลิต2!$C:$C,'รับ-จ่าย ประจำวัน'!$B622,ผลิต2!AG:AG)+SUMIF(เส้นแต่งหน้าขนมเค้ก!$C:$C,'รับ-จ่าย ประจำวัน'!$B622,เส้นแต่งหน้าขนมเค้ก!AG:AG)+SUMIF(แพ็ค!$C:$C,'รับ-จ่าย ประจำวัน'!$B622,แพ็ค!AG:AG)+SUMIF(ธุรการ!$C:$C,'รับ-จ่าย ประจำวัน'!$B622,ธุรการ!AG:AG)+SUMIF(เส้นแต่งหน้าขนมปัง!$C:$C,'รับ-จ่าย ประจำวัน'!$B622,เส้นแต่งหน้าขนมปัง!AG:AG)+SUMIF('วางแผนBC,CJ'!$C:$C,'รับ-จ่าย ประจำวัน'!$B622,'วางแผนBC,CJ'!AG:AG)+SUMIF(RD!$C:$C,'รับ-จ่าย ประจำวัน'!$B622,RD!AG:AG)+SUMIF('FG,ออนไล,คัดแยก'!$C:$C,'รับ-จ่าย ประจำวัน'!$B622,'FG,ออนไล,คัดแยก'!AG:AG)</f>
        <v>0</v>
      </c>
      <c r="BO622" s="16">
        <f>SUMIF(เตรียมส่วนผสม!$C:$C,'รับ-จ่าย ประจำวัน'!$B622,เตรียมส่วนผสม!AH:AH)+SUMIF(กวนไส้!$C:$C,'รับ-จ่าย ประจำวัน'!$B622,กวนไส้!AH:AH)+SUMIF(ผลิต1!$C:$C,'รับ-จ่าย ประจำวัน'!$B622,ผลิต1!AH:AH)+SUMIF(ผลิต2!$C:$C,'รับ-จ่าย ประจำวัน'!$B622,ผลิต2!AH:AH)+SUMIF(เส้นแต่งหน้าขนมเค้ก!$C:$C,'รับ-จ่าย ประจำวัน'!$B622,เส้นแต่งหน้าขนมเค้ก!AH:AH)+SUMIF(แพ็ค!$C:$C,'รับ-จ่าย ประจำวัน'!$B622,แพ็ค!AH:AH)+SUMIF(ธุรการ!$C:$C,'รับ-จ่าย ประจำวัน'!$B622,ธุรการ!AH:AH)+SUMIF(เส้นแต่งหน้าขนมปัง!$C:$C,'รับ-จ่าย ประจำวัน'!$B622,เส้นแต่งหน้าขนมปัง!AH:AH)+SUMIF('วางแผนBC,CJ'!$C:$C,'รับ-จ่าย ประจำวัน'!$B622,'วางแผนBC,CJ'!AH:AH)+SUMIF(RD!$C:$C,'รับ-จ่าย ประจำวัน'!$B622,RD!AH:AH)+SUMIF('FG,ออนไล,คัดแยก'!$C:$C,'รับ-จ่าย ประจำวัน'!$B622,'FG,ออนไล,คัดแยก'!AH:AH)</f>
        <v>0</v>
      </c>
      <c r="BP622" s="16">
        <f>SUMIF(เตรียมส่วนผสม!$C:$C,'รับ-จ่าย ประจำวัน'!$B622,เตรียมส่วนผสม!AI:AI)+SUMIF(กวนไส้!$C:$C,'รับ-จ่าย ประจำวัน'!$B622,กวนไส้!AI:AI)+SUMIF(ผลิต1!$C:$C,'รับ-จ่าย ประจำวัน'!$B622,ผลิต1!AI:AI)+SUMIF(ผลิต2!$C:$C,'รับ-จ่าย ประจำวัน'!$B622,ผลิต2!AI:AI)+SUMIF(เส้นแต่งหน้าขนมเค้ก!$C:$C,'รับ-จ่าย ประจำวัน'!$B622,เส้นแต่งหน้าขนมเค้ก!AI:AI)+SUMIF(แพ็ค!$C:$C,'รับ-จ่าย ประจำวัน'!$B622,แพ็ค!AI:AI)+SUMIF(ธุรการ!$C:$C,'รับ-จ่าย ประจำวัน'!$B622,ธุรการ!AI:AI)+SUMIF(เส้นแต่งหน้าขนมปัง!$C:$C,'รับ-จ่าย ประจำวัน'!$B622,เส้นแต่งหน้าขนมปัง!AI:AI)+SUMIF('วางแผนBC,CJ'!$C:$C,'รับ-จ่าย ประจำวัน'!$B622,'วางแผนBC,CJ'!AI:AI)+SUMIF(RD!$C:$C,'รับ-จ่าย ประจำวัน'!$B622,RD!AI:AI)+SUMIF('FG,ออนไล,คัดแยก'!$C:$C,'รับ-จ่าย ประจำวัน'!$B622,'FG,ออนไล,คัดแยก'!AI:AI)</f>
        <v>0</v>
      </c>
      <c r="BQ622" s="16">
        <f>SUMIF(เตรียมส่วนผสม!$C:$C,'รับ-จ่าย ประจำวัน'!$B622,เตรียมส่วนผสม!AJ:AJ)+SUMIF(กวนไส้!$C:$C,'รับ-จ่าย ประจำวัน'!$B622,กวนไส้!AJ:AJ)+SUMIF(ผลิต1!$C:$C,'รับ-จ่าย ประจำวัน'!$B622,ผลิต1!AJ:AJ)+SUMIF(ผลิต2!$C:$C,'รับ-จ่าย ประจำวัน'!$B622,ผลิต2!AJ:AJ)+SUMIF(เส้นแต่งหน้าขนมเค้ก!$C:$C,'รับ-จ่าย ประจำวัน'!$B622,เส้นแต่งหน้าขนมเค้ก!AJ:AJ)+SUMIF(แพ็ค!$C:$C,'รับ-จ่าย ประจำวัน'!$B622,แพ็ค!AJ:AJ)+SUMIF(ธุรการ!$C:$C,'รับ-จ่าย ประจำวัน'!$B622,ธุรการ!AJ:AJ)+SUMIF(เส้นแต่งหน้าขนมปัง!$C:$C,'รับ-จ่าย ประจำวัน'!$B622,เส้นแต่งหน้าขนมปัง!AJ:AJ)+SUMIF('วางแผนBC,CJ'!$C:$C,'รับ-จ่าย ประจำวัน'!$B622,'วางแผนBC,CJ'!AJ:AJ)+SUMIF(RD!$C:$C,'รับ-จ่าย ประจำวัน'!$B622,RD!AJ:AJ)+SUMIF('FG,ออนไล,คัดแยก'!$C:$C,'รับ-จ่าย ประจำวัน'!$B622,'FG,ออนไล,คัดแยก'!AJ:AJ)</f>
        <v>0</v>
      </c>
      <c r="BR622" s="16">
        <f>SUMIF(เตรียมส่วนผสม!$C:$C,'รับ-จ่าย ประจำวัน'!$B622,เตรียมส่วนผสม!AK:AK)+SUMIF(กวนไส้!$C:$C,'รับ-จ่าย ประจำวัน'!$B622,กวนไส้!AK:AK)+SUMIF(ผลิต1!$C:$C,'รับ-จ่าย ประจำวัน'!$B622,ผลิต1!AK:AK)+SUMIF(ผลิต2!$C:$C,'รับ-จ่าย ประจำวัน'!$B622,ผลิต2!AK:AK)+SUMIF(เส้นแต่งหน้าขนมเค้ก!$C:$C,'รับ-จ่าย ประจำวัน'!$B622,เส้นแต่งหน้าขนมเค้ก!AK:AK)+SUMIF(แพ็ค!$C:$C,'รับ-จ่าย ประจำวัน'!$B622,แพ็ค!AK:AK)+SUMIF(ธุรการ!$C:$C,'รับ-จ่าย ประจำวัน'!$B622,ธุรการ!AK:AK)+SUMIF(เส้นแต่งหน้าขนมปัง!$C:$C,'รับ-จ่าย ประจำวัน'!$B622,เส้นแต่งหน้าขนมปัง!AK:AK)+SUMIF('วางแผนBC,CJ'!$C:$C,'รับ-จ่าย ประจำวัน'!$B622,'วางแผนBC,CJ'!AK:AK)+SUMIF(RD!$C:$C,'รับ-จ่าย ประจำวัน'!$B622,RD!AK:AK)+SUMIF('FG,ออนไล,คัดแยก'!$C:$C,'รับ-จ่าย ประจำวัน'!$B622,'FG,ออนไล,คัดแยก'!AK:AK)</f>
        <v>0</v>
      </c>
      <c r="BS622" s="16">
        <f>SUMIF(เตรียมส่วนผสม!$C:$C,'รับ-จ่าย ประจำวัน'!$B622,เตรียมส่วนผสม!AL:AL)+SUMIF(กวนไส้!$C:$C,'รับ-จ่าย ประจำวัน'!$B622,กวนไส้!AL:AL)+SUMIF(ผลิต1!$C:$C,'รับ-จ่าย ประจำวัน'!$B622,ผลิต1!AL:AL)+SUMIF(ผลิต2!$C:$C,'รับ-จ่าย ประจำวัน'!$B622,ผลิต2!AL:AL)+SUMIF(เส้นแต่งหน้าขนมเค้ก!$C:$C,'รับ-จ่าย ประจำวัน'!$B622,เส้นแต่งหน้าขนมเค้ก!AL:AL)+SUMIF(แพ็ค!$C:$C,'รับ-จ่าย ประจำวัน'!$B622,แพ็ค!AL:AL)+SUMIF(ธุรการ!$C:$C,'รับ-จ่าย ประจำวัน'!$B622,ธุรการ!AL:AL)+SUMIF(เส้นแต่งหน้าขนมปัง!$C:$C,'รับ-จ่าย ประจำวัน'!$B622,เส้นแต่งหน้าขนมปัง!AL:AL)+SUMIF('วางแผนBC,CJ'!$C:$C,'รับ-จ่าย ประจำวัน'!$B622,'วางแผนBC,CJ'!AL:AL)+SUMIF(RD!$C:$C,'รับ-จ่าย ประจำวัน'!$B622,RD!AL:AL)+SUMIF('FG,ออนไล,คัดแยก'!$C:$C,'รับ-จ่าย ประจำวัน'!$B622,'FG,ออนไล,คัดแยก'!AL:AL)</f>
        <v>0</v>
      </c>
      <c r="BT622" s="18">
        <f t="shared" ref="BT622:BT624" si="145">AO622+AP622+AQ622+AR622+AS622+AT622+AU622+AV622+AW622+AX622+AY622+AZ622+BA622+BB622+BC622+BD622+BE622+BF622+BG622+BH622+BI622+BJ622+BK622+BL622+BM622+BN622+BO622+BP622+BQ622+BR622+BS622</f>
        <v>9000</v>
      </c>
      <c r="BU622" s="116"/>
      <c r="BV622" s="146">
        <f t="shared" ref="BV622:BV624" si="146">H622+AN622-BT622</f>
        <v>1000</v>
      </c>
      <c r="BW622" s="184"/>
      <c r="BX622" s="172">
        <f t="shared" ref="BX622:BX625" si="147">BT622/30</f>
        <v>300</v>
      </c>
      <c r="BY622" s="188">
        <f t="shared" ref="BY622:BY624" si="148">BV622/BX622</f>
        <v>3.3333333333333335</v>
      </c>
      <c r="BZ622" s="180">
        <f t="shared" ref="BZ622:BZ624" ca="1" si="149">+TODAY()+BY622</f>
        <v>46206.333333333336</v>
      </c>
      <c r="CA622" s="93"/>
      <c r="CB622" s="93"/>
      <c r="CC622" s="93"/>
      <c r="CD622" s="93"/>
      <c r="CE622" s="93"/>
      <c r="CF622" s="93"/>
      <c r="CG622" s="93"/>
      <c r="CH622" s="93"/>
      <c r="CI622" s="93"/>
      <c r="CJ622" s="97"/>
      <c r="CK622" s="9">
        <f t="shared" si="143"/>
        <v>1000</v>
      </c>
    </row>
    <row r="623" spans="1:89" x14ac:dyDescent="0.5">
      <c r="A623" s="149"/>
      <c r="B623" s="34">
        <v>1023401154</v>
      </c>
      <c r="C623" s="154" t="s">
        <v>2125</v>
      </c>
      <c r="D623" s="141" t="s">
        <v>91</v>
      </c>
      <c r="E623" s="25"/>
      <c r="F623" s="132"/>
      <c r="G623" s="25"/>
      <c r="H623" s="12">
        <v>0</v>
      </c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25"/>
      <c r="T623" s="25"/>
      <c r="U623" s="25"/>
      <c r="V623" s="25"/>
      <c r="W623" s="25"/>
      <c r="X623" s="25"/>
      <c r="Y623" s="25"/>
      <c r="Z623" s="25">
        <v>136000</v>
      </c>
      <c r="AA623" s="25"/>
      <c r="AB623" s="25"/>
      <c r="AC623" s="25"/>
      <c r="AD623" s="25"/>
      <c r="AE623" s="11"/>
      <c r="AF623" s="11"/>
      <c r="AG623" s="11"/>
      <c r="AH623" s="11"/>
      <c r="AI623" s="25"/>
      <c r="AJ623" s="25"/>
      <c r="AK623" s="25"/>
      <c r="AL623" s="25"/>
      <c r="AM623" s="25"/>
      <c r="AN623" s="15">
        <f t="shared" si="144"/>
        <v>136000</v>
      </c>
      <c r="AO623" s="16">
        <f>SUMIF(เตรียมส่วนผสม!$C:$C,'รับ-จ่าย ประจำวัน'!$B623,เตรียมส่วนผสม!H:H)+SUMIF(กวนไส้!$C:$C,'รับ-จ่าย ประจำวัน'!$B623,กวนไส้!H:H)+SUMIF(ผลิต1!$C:$C,'รับ-จ่าย ประจำวัน'!$B623,ผลิต1!H:H)+SUMIF(ผลิต2!$C:$C,'รับ-จ่าย ประจำวัน'!$B623,ผลิต2!H:H)+SUMIF(เส้นแต่งหน้าขนมเค้ก!$C:$C,'รับ-จ่าย ประจำวัน'!$B623,เส้นแต่งหน้าขนมเค้ก!H:H)+SUMIF(แพ็ค!$C:$C,'รับ-จ่าย ประจำวัน'!$B623,แพ็ค!H:H)+SUMIF(ธุรการ!$C:$C,'รับ-จ่าย ประจำวัน'!$B623,ธุรการ!H:H)+SUMIF(เส้นแต่งหน้าขนมปัง!$C:$C,'รับ-จ่าย ประจำวัน'!$B623,เส้นแต่งหน้าขนมปัง!H:H)+SUMIF('วางแผนBC,CJ'!$C:$C,'รับ-จ่าย ประจำวัน'!$B623,'วางแผนBC,CJ'!H:H)+SUMIF(RD!$C:$C,'รับ-จ่าย ประจำวัน'!$B623,RD!H:H)+SUMIF('FG,ออนไล,คัดแยก'!$C:$C,'รับ-จ่าย ประจำวัน'!$B623,'FG,ออนไล,คัดแยก'!H:H)</f>
        <v>0</v>
      </c>
      <c r="AP623" s="16">
        <f>SUMIF(เตรียมส่วนผสม!$C:$C,'รับ-จ่าย ประจำวัน'!$B623,เตรียมส่วนผสม!I:I)+SUMIF(กวนไส้!$C:$C,'รับ-จ่าย ประจำวัน'!$B623,กวนไส้!I:I)+SUMIF(ผลิต1!$C:$C,'รับ-จ่าย ประจำวัน'!$B623,ผลิต1!I:I)+SUMIF(ผลิต2!$C:$C,'รับ-จ่าย ประจำวัน'!$B623,ผลิต2!I:I)+SUMIF(เส้นแต่งหน้าขนมเค้ก!$C:$C,'รับ-จ่าย ประจำวัน'!$B623,เส้นแต่งหน้าขนมเค้ก!I:I)+SUMIF(แพ็ค!$C:$C,'รับ-จ่าย ประจำวัน'!$B623,แพ็ค!I:I)+SUMIF(ธุรการ!$C:$C,'รับ-จ่าย ประจำวัน'!$B623,ธุรการ!I:I)+SUMIF(เส้นแต่งหน้าขนมปัง!$C:$C,'รับ-จ่าย ประจำวัน'!$B623,เส้นแต่งหน้าขนมปัง!I:I)+SUMIF('วางแผนBC,CJ'!$C:$C,'รับ-จ่าย ประจำวัน'!$B623,'วางแผนBC,CJ'!I:I)+SUMIF(RD!$C:$C,'รับ-จ่าย ประจำวัน'!$B623,RD!I:I)+SUMIF('FG,ออนไล,คัดแยก'!$C:$C,'รับ-จ่าย ประจำวัน'!$B623,'FG,ออนไล,คัดแยก'!I:I)</f>
        <v>0</v>
      </c>
      <c r="AQ623" s="16">
        <f>SUMIF(เตรียมส่วนผสม!$C:$C,'รับ-จ่าย ประจำวัน'!$B623,เตรียมส่วนผสม!J:J)+SUMIF(กวนไส้!$C:$C,'รับ-จ่าย ประจำวัน'!$B623,กวนไส้!J:J)+SUMIF(ผลิต1!$C:$C,'รับ-จ่าย ประจำวัน'!$B623,ผลิต1!J:J)+SUMIF(ผลิต2!$C:$C,'รับ-จ่าย ประจำวัน'!$B623,ผลิต2!J:J)+SUMIF(เส้นแต่งหน้าขนมเค้ก!$C:$C,'รับ-จ่าย ประจำวัน'!$B623,เส้นแต่งหน้าขนมเค้ก!J:J)+SUMIF(แพ็ค!$C:$C,'รับ-จ่าย ประจำวัน'!$B623,แพ็ค!J:J)+SUMIF(ธุรการ!$C:$C,'รับ-จ่าย ประจำวัน'!$B623,ธุรการ!J:J)+SUMIF(เส้นแต่งหน้าขนมปัง!$C:$C,'รับ-จ่าย ประจำวัน'!$B623,เส้นแต่งหน้าขนมปัง!J:J)+SUMIF('วางแผนBC,CJ'!$C:$C,'รับ-จ่าย ประจำวัน'!$B623,'วางแผนBC,CJ'!J:J)+SUMIF(RD!$C:$C,'รับ-จ่าย ประจำวัน'!$B623,RD!J:J)+SUMIF('FG,ออนไล,คัดแยก'!$C:$C,'รับ-จ่าย ประจำวัน'!$B623,'FG,ออนไล,คัดแยก'!J:J)</f>
        <v>0</v>
      </c>
      <c r="AR623" s="16">
        <f>SUMIF(เตรียมส่วนผสม!$C:$C,'รับ-จ่าย ประจำวัน'!$B623,เตรียมส่วนผสม!K:K)+SUMIF(กวนไส้!$C:$C,'รับ-จ่าย ประจำวัน'!$B623,กวนไส้!K:K)+SUMIF(ผลิต1!$C:$C,'รับ-จ่าย ประจำวัน'!$B623,ผลิต1!K:K)+SUMIF(ผลิต2!$C:$C,'รับ-จ่าย ประจำวัน'!$B623,ผลิต2!K:K)+SUMIF(เส้นแต่งหน้าขนมเค้ก!$C:$C,'รับ-จ่าย ประจำวัน'!$B623,เส้นแต่งหน้าขนมเค้ก!K:K)+SUMIF(แพ็ค!$C:$C,'รับ-จ่าย ประจำวัน'!$B623,แพ็ค!K:K)+SUMIF(ธุรการ!$C:$C,'รับ-จ่าย ประจำวัน'!$B623,ธุรการ!K:K)+SUMIF(เส้นแต่งหน้าขนมปัง!$C:$C,'รับ-จ่าย ประจำวัน'!$B623,เส้นแต่งหน้าขนมปัง!K:K)+SUMIF('วางแผนBC,CJ'!$C:$C,'รับ-จ่าย ประจำวัน'!$B623,'วางแผนBC,CJ'!K:K)+SUMIF(RD!$C:$C,'รับ-จ่าย ประจำวัน'!$B623,RD!K:K)+SUMIF('FG,ออนไล,คัดแยก'!$C:$C,'รับ-จ่าย ประจำวัน'!$B623,'FG,ออนไล,คัดแยก'!K:K)</f>
        <v>0</v>
      </c>
      <c r="AS623" s="16">
        <f>SUMIF(เตรียมส่วนผสม!$C:$C,'รับ-จ่าย ประจำวัน'!$B623,เตรียมส่วนผสม!L:L)+SUMIF(กวนไส้!$C:$C,'รับ-จ่าย ประจำวัน'!$B623,กวนไส้!L:L)+SUMIF(ผลิต1!$C:$C,'รับ-จ่าย ประจำวัน'!$B623,ผลิต1!L:L)+SUMIF(ผลิต2!$C:$C,'รับ-จ่าย ประจำวัน'!$B623,ผลิต2!L:L)+SUMIF(เส้นแต่งหน้าขนมเค้ก!$C:$C,'รับ-จ่าย ประจำวัน'!$B623,เส้นแต่งหน้าขนมเค้ก!L:L)+SUMIF(แพ็ค!$C:$C,'รับ-จ่าย ประจำวัน'!$B623,แพ็ค!L:L)+SUMIF(ธุรการ!$C:$C,'รับ-จ่าย ประจำวัน'!$B623,ธุรการ!L:L)+SUMIF(เส้นแต่งหน้าขนมปัง!$C:$C,'รับ-จ่าย ประจำวัน'!$B623,เส้นแต่งหน้าขนมปัง!L:L)+SUMIF('วางแผนBC,CJ'!$C:$C,'รับ-จ่าย ประจำวัน'!$B623,'วางแผนBC,CJ'!L:L)+SUMIF(RD!$C:$C,'รับ-จ่าย ประจำวัน'!$B623,RD!L:L)+SUMIF('FG,ออนไล,คัดแยก'!$C:$C,'รับ-จ่าย ประจำวัน'!$B623,'FG,ออนไล,คัดแยก'!L:L)</f>
        <v>0</v>
      </c>
      <c r="AT623" s="16">
        <f>SUMIF(เตรียมส่วนผสม!$C:$C,'รับ-จ่าย ประจำวัน'!$B623,เตรียมส่วนผสม!M:M)+SUMIF(กวนไส้!$C:$C,'รับ-จ่าย ประจำวัน'!$B623,กวนไส้!M:M)+SUMIF(ผลิต1!$C:$C,'รับ-จ่าย ประจำวัน'!$B623,ผลิต1!M:M)+SUMIF(ผลิต2!$C:$C,'รับ-จ่าย ประจำวัน'!$B623,ผลิต2!M:M)+SUMIF(เส้นแต่งหน้าขนมเค้ก!$C:$C,'รับ-จ่าย ประจำวัน'!$B623,เส้นแต่งหน้าขนมเค้ก!M:M)+SUMIF(แพ็ค!$C:$C,'รับ-จ่าย ประจำวัน'!$B623,แพ็ค!M:M)+SUMIF(ธุรการ!$C:$C,'รับ-จ่าย ประจำวัน'!$B623,ธุรการ!M:M)+SUMIF(เส้นแต่งหน้าขนมปัง!$C:$C,'รับ-จ่าย ประจำวัน'!$B623,เส้นแต่งหน้าขนมปัง!M:M)+SUMIF('วางแผนBC,CJ'!$C:$C,'รับ-จ่าย ประจำวัน'!$B623,'วางแผนBC,CJ'!M:M)+SUMIF(RD!$C:$C,'รับ-จ่าย ประจำวัน'!$B623,RD!M:M)+SUMIF('FG,ออนไล,คัดแยก'!$C:$C,'รับ-จ่าย ประจำวัน'!$B623,'FG,ออนไล,คัดแยก'!M:M)</f>
        <v>0</v>
      </c>
      <c r="AU623" s="16">
        <f>SUMIF(เตรียมส่วนผสม!$C:$C,'รับ-จ่าย ประจำวัน'!$B623,เตรียมส่วนผสม!N:N)+SUMIF(กวนไส้!$C:$C,'รับ-จ่าย ประจำวัน'!$B623,กวนไส้!N:N)+SUMIF(ผลิต1!$C:$C,'รับ-จ่าย ประจำวัน'!$B623,ผลิต1!N:N)+SUMIF(ผลิต2!$C:$C,'รับ-จ่าย ประจำวัน'!$B623,ผลิต2!N:N)+SUMIF(เส้นแต่งหน้าขนมเค้ก!$C:$C,'รับ-จ่าย ประจำวัน'!$B623,เส้นแต่งหน้าขนมเค้ก!N:N)+SUMIF(แพ็ค!$C:$C,'รับ-จ่าย ประจำวัน'!$B623,แพ็ค!N:N)+SUMIF(ธุรการ!$C:$C,'รับ-จ่าย ประจำวัน'!$B623,ธุรการ!N:N)+SUMIF(เส้นแต่งหน้าขนมปัง!$C:$C,'รับ-จ่าย ประจำวัน'!$B623,เส้นแต่งหน้าขนมปัง!N:N)+SUMIF('วางแผนBC,CJ'!$C:$C,'รับ-จ่าย ประจำวัน'!$B623,'วางแผนBC,CJ'!N:N)+SUMIF(RD!$C:$C,'รับ-จ่าย ประจำวัน'!$B623,RD!N:N)+SUMIF('FG,ออนไล,คัดแยก'!$C:$C,'รับ-จ่าย ประจำวัน'!$B623,'FG,ออนไล,คัดแยก'!N:N)</f>
        <v>0</v>
      </c>
      <c r="AV623" s="16">
        <f>SUMIF(เตรียมส่วนผสม!$C:$C,'รับ-จ่าย ประจำวัน'!$B623,เตรียมส่วนผสม!O:O)+SUMIF(กวนไส้!$C:$C,'รับ-จ่าย ประจำวัน'!$B623,กวนไส้!O:O)+SUMIF(ผลิต1!$C:$C,'รับ-จ่าย ประจำวัน'!$B623,ผลิต1!O:O)+SUMIF(ผลิต2!$C:$C,'รับ-จ่าย ประจำวัน'!$B623,ผลิต2!O:O)+SUMIF(เส้นแต่งหน้าขนมเค้ก!$C:$C,'รับ-จ่าย ประจำวัน'!$B623,เส้นแต่งหน้าขนมเค้ก!O:O)+SUMIF(แพ็ค!$C:$C,'รับ-จ่าย ประจำวัน'!$B623,แพ็ค!O:O)+SUMIF(ธุรการ!$C:$C,'รับ-จ่าย ประจำวัน'!$B623,ธุรการ!O:O)+SUMIF(เส้นแต่งหน้าขนมปัง!$C:$C,'รับ-จ่าย ประจำวัน'!$B623,เส้นแต่งหน้าขนมปัง!O:O)+SUMIF('วางแผนBC,CJ'!$C:$C,'รับ-จ่าย ประจำวัน'!$B623,'วางแผนBC,CJ'!O:O)+SUMIF(RD!$C:$C,'รับ-จ่าย ประจำวัน'!$B623,RD!O:O)+SUMIF('FG,ออนไล,คัดแยก'!$C:$C,'รับ-จ่าย ประจำวัน'!$B623,'FG,ออนไล,คัดแยก'!O:O)</f>
        <v>0</v>
      </c>
      <c r="AW623" s="16">
        <f>SUMIF(เตรียมส่วนผสม!$C:$C,'รับ-จ่าย ประจำวัน'!$B623,เตรียมส่วนผสม!P:P)+SUMIF(กวนไส้!$C:$C,'รับ-จ่าย ประจำวัน'!$B623,กวนไส้!P:P)+SUMIF(ผลิต1!$C:$C,'รับ-จ่าย ประจำวัน'!$B623,ผลิต1!P:P)+SUMIF(ผลิต2!$C:$C,'รับ-จ่าย ประจำวัน'!$B623,ผลิต2!P:P)+SUMIF(เส้นแต่งหน้าขนมเค้ก!$C:$C,'รับ-จ่าย ประจำวัน'!$B623,เส้นแต่งหน้าขนมเค้ก!P:P)+SUMIF(แพ็ค!$C:$C,'รับ-จ่าย ประจำวัน'!$B623,แพ็ค!P:P)+SUMIF(ธุรการ!$C:$C,'รับ-จ่าย ประจำวัน'!$B623,ธุรการ!P:P)+SUMIF(เส้นแต่งหน้าขนมปัง!$C:$C,'รับ-จ่าย ประจำวัน'!$B623,เส้นแต่งหน้าขนมปัง!P:P)+SUMIF('วางแผนBC,CJ'!$C:$C,'รับ-จ่าย ประจำวัน'!$B623,'วางแผนBC,CJ'!P:P)+SUMIF(RD!$C:$C,'รับ-จ่าย ประจำวัน'!$B623,RD!P:P)+SUMIF('FG,ออนไล,คัดแยก'!$C:$C,'รับ-จ่าย ประจำวัน'!$B623,'FG,ออนไล,คัดแยก'!P:P)</f>
        <v>0</v>
      </c>
      <c r="AX623" s="16">
        <f>SUMIF(เตรียมส่วนผสม!$C:$C,'รับ-จ่าย ประจำวัน'!$B623,เตรียมส่วนผสม!Q:Q)+SUMIF(กวนไส้!$C:$C,'รับ-จ่าย ประจำวัน'!$B623,กวนไส้!Q:Q)+SUMIF(ผลิต1!$C:$C,'รับ-จ่าย ประจำวัน'!$B623,ผลิต1!Q:Q)+SUMIF(ผลิต2!$C:$C,'รับ-จ่าย ประจำวัน'!$B623,ผลิต2!Q:Q)+SUMIF(เส้นแต่งหน้าขนมเค้ก!$C:$C,'รับ-จ่าย ประจำวัน'!$B623,เส้นแต่งหน้าขนมเค้ก!Q:Q)+SUMIF(แพ็ค!$C:$C,'รับ-จ่าย ประจำวัน'!$B623,แพ็ค!Q:Q)+SUMIF(ธุรการ!$C:$C,'รับ-จ่าย ประจำวัน'!$B623,ธุรการ!Q:Q)+SUMIF(เส้นแต่งหน้าขนมปัง!$C:$C,'รับ-จ่าย ประจำวัน'!$B623,เส้นแต่งหน้าขนมปัง!Q:Q)+SUMIF('วางแผนBC,CJ'!$C:$C,'รับ-จ่าย ประจำวัน'!$B623,'วางแผนBC,CJ'!Q:Q)+SUMIF(RD!$C:$C,'รับ-จ่าย ประจำวัน'!$B623,RD!Q:Q)+SUMIF('FG,ออนไล,คัดแยก'!$C:$C,'รับ-จ่าย ประจำวัน'!$B623,'FG,ออนไล,คัดแยก'!Q:Q)</f>
        <v>0</v>
      </c>
      <c r="AY623" s="16">
        <f>SUMIF(เตรียมส่วนผสม!$C:$C,'รับ-จ่าย ประจำวัน'!$B623,เตรียมส่วนผสม!R:R)+SUMIF(กวนไส้!$C:$C,'รับ-จ่าย ประจำวัน'!$B623,กวนไส้!R:R)+SUMIF(ผลิต1!$C:$C,'รับ-จ่าย ประจำวัน'!$B623,ผลิต1!R:R)+SUMIF(ผลิต2!$C:$C,'รับ-จ่าย ประจำวัน'!$B623,ผลิต2!R:R)+SUMIF(เส้นแต่งหน้าขนมเค้ก!$C:$C,'รับ-จ่าย ประจำวัน'!$B623,เส้นแต่งหน้าขนมเค้ก!R:R)+SUMIF(แพ็ค!$C:$C,'รับ-จ่าย ประจำวัน'!$B623,แพ็ค!R:R)+SUMIF(ธุรการ!$C:$C,'รับ-จ่าย ประจำวัน'!$B623,ธุรการ!R:R)+SUMIF(เส้นแต่งหน้าขนมปัง!$C:$C,'รับ-จ่าย ประจำวัน'!$B623,เส้นแต่งหน้าขนมปัง!R:R)+SUMIF('วางแผนBC,CJ'!$C:$C,'รับ-จ่าย ประจำวัน'!$B623,'วางแผนBC,CJ'!R:R)+SUMIF(RD!$C:$C,'รับ-จ่าย ประจำวัน'!$B623,RD!R:R)+SUMIF('FG,ออนไล,คัดแยก'!$C:$C,'รับ-จ่าย ประจำวัน'!$B623,'FG,ออนไล,คัดแยก'!R:R)</f>
        <v>0</v>
      </c>
      <c r="AZ623" s="16">
        <f>SUMIF(เตรียมส่วนผสม!$C:$C,'รับ-จ่าย ประจำวัน'!$B623,เตรียมส่วนผสม!S:S)+SUMIF(กวนไส้!$C:$C,'รับ-จ่าย ประจำวัน'!$B623,กวนไส้!S:S)+SUMIF(ผลิต1!$C:$C,'รับ-จ่าย ประจำวัน'!$B623,ผลิต1!S:S)+SUMIF(ผลิต2!$C:$C,'รับ-จ่าย ประจำวัน'!$B623,ผลิต2!S:S)+SUMIF(เส้นแต่งหน้าขนมเค้ก!$C:$C,'รับ-จ่าย ประจำวัน'!$B623,เส้นแต่งหน้าขนมเค้ก!S:S)+SUMIF(แพ็ค!$C:$C,'รับ-จ่าย ประจำวัน'!$B623,แพ็ค!S:S)+SUMIF(ธุรการ!$C:$C,'รับ-จ่าย ประจำวัน'!$B623,ธุรการ!S:S)+SUMIF(เส้นแต่งหน้าขนมปัง!$C:$C,'รับ-จ่าย ประจำวัน'!$B623,เส้นแต่งหน้าขนมปัง!S:S)+SUMIF('วางแผนBC,CJ'!$C:$C,'รับ-จ่าย ประจำวัน'!$B623,'วางแผนBC,CJ'!S:S)+SUMIF(RD!$C:$C,'รับ-จ่าย ประจำวัน'!$B623,RD!S:S)+SUMIF('FG,ออนไล,คัดแยก'!$C:$C,'รับ-จ่าย ประจำวัน'!$B623,'FG,ออนไล,คัดแยก'!S:S)</f>
        <v>0</v>
      </c>
      <c r="BA623" s="16">
        <f>SUMIF(เตรียมส่วนผสม!$C:$C,'รับ-จ่าย ประจำวัน'!$B623,เตรียมส่วนผสม!T:T)+SUMIF(กวนไส้!$C:$C,'รับ-จ่าย ประจำวัน'!$B623,กวนไส้!T:T)+SUMIF(ผลิต1!$C:$C,'รับ-จ่าย ประจำวัน'!$B623,ผลิต1!T:T)+SUMIF(ผลิต2!$C:$C,'รับ-จ่าย ประจำวัน'!$B623,ผลิต2!T:T)+SUMIF(เส้นแต่งหน้าขนมเค้ก!$C:$C,'รับ-จ่าย ประจำวัน'!$B623,เส้นแต่งหน้าขนมเค้ก!T:T)+SUMIF(แพ็ค!$C:$C,'รับ-จ่าย ประจำวัน'!$B623,แพ็ค!T:T)+SUMIF(ธุรการ!$C:$C,'รับ-จ่าย ประจำวัน'!$B623,ธุรการ!T:T)+SUMIF(เส้นแต่งหน้าขนมปัง!$C:$C,'รับ-จ่าย ประจำวัน'!$B623,เส้นแต่งหน้าขนมปัง!T:T)+SUMIF('วางแผนBC,CJ'!$C:$C,'รับ-จ่าย ประจำวัน'!$B623,'วางแผนBC,CJ'!T:T)+SUMIF(RD!$C:$C,'รับ-จ่าย ประจำวัน'!$B623,RD!T:T)+SUMIF('FG,ออนไล,คัดแยก'!$C:$C,'รับ-จ่าย ประจำวัน'!$B623,'FG,ออนไล,คัดแยก'!T:T)</f>
        <v>0</v>
      </c>
      <c r="BB623" s="16">
        <f>SUMIF(เตรียมส่วนผสม!$C:$C,'รับ-จ่าย ประจำวัน'!$B623,เตรียมส่วนผสม!U:U)+SUMIF(กวนไส้!$C:$C,'รับ-จ่าย ประจำวัน'!$B623,กวนไส้!U:U)+SUMIF(ผลิต1!$C:$C,'รับ-จ่าย ประจำวัน'!$B623,ผลิต1!U:U)+SUMIF(ผลิต2!$C:$C,'รับ-จ่าย ประจำวัน'!$B623,ผลิต2!U:U)+SUMIF(เส้นแต่งหน้าขนมเค้ก!$C:$C,'รับ-จ่าย ประจำวัน'!$B623,เส้นแต่งหน้าขนมเค้ก!U:U)+SUMIF(แพ็ค!$C:$C,'รับ-จ่าย ประจำวัน'!$B623,แพ็ค!U:U)+SUMIF(ธุรการ!$C:$C,'รับ-จ่าย ประจำวัน'!$B623,ธุรการ!U:U)+SUMIF(เส้นแต่งหน้าขนมปัง!$C:$C,'รับ-จ่าย ประจำวัน'!$B623,เส้นแต่งหน้าขนมปัง!U:U)+SUMIF('วางแผนBC,CJ'!$C:$C,'รับ-จ่าย ประจำวัน'!$B623,'วางแผนBC,CJ'!U:U)+SUMIF(RD!$C:$C,'รับ-จ่าย ประจำวัน'!$B623,RD!U:U)+SUMIF('FG,ออนไล,คัดแยก'!$C:$C,'รับ-จ่าย ประจำวัน'!$B623,'FG,ออนไล,คัดแยก'!U:U)</f>
        <v>0</v>
      </c>
      <c r="BC623" s="16">
        <f>SUMIF(เตรียมส่วนผสม!$C:$C,'รับ-จ่าย ประจำวัน'!$B623,เตรียมส่วนผสม!V:V)+SUMIF(กวนไส้!$C:$C,'รับ-จ่าย ประจำวัน'!$B623,กวนไส้!V:V)+SUMIF(ผลิต1!$C:$C,'รับ-จ่าย ประจำวัน'!$B623,ผลิต1!V:V)+SUMIF(ผลิต2!$C:$C,'รับ-จ่าย ประจำวัน'!$B623,ผลิต2!V:V)+SUMIF(เส้นแต่งหน้าขนมเค้ก!$C:$C,'รับ-จ่าย ประจำวัน'!$B623,เส้นแต่งหน้าขนมเค้ก!V:V)+SUMIF(แพ็ค!$C:$C,'รับ-จ่าย ประจำวัน'!$B623,แพ็ค!V:V)+SUMIF(ธุรการ!$C:$C,'รับ-จ่าย ประจำวัน'!$B623,ธุรการ!V:V)+SUMIF(เส้นแต่งหน้าขนมปัง!$C:$C,'รับ-จ่าย ประจำวัน'!$B623,เส้นแต่งหน้าขนมปัง!V:V)+SUMIF('วางแผนBC,CJ'!$C:$C,'รับ-จ่าย ประจำวัน'!$B623,'วางแผนBC,CJ'!V:V)+SUMIF(RD!$C:$C,'รับ-จ่าย ประจำวัน'!$B623,RD!V:V)+SUMIF('FG,ออนไล,คัดแยก'!$C:$C,'รับ-จ่าย ประจำวัน'!$B623,'FG,ออนไล,คัดแยก'!V:V)</f>
        <v>0</v>
      </c>
      <c r="BD623" s="16">
        <f>SUMIF(เตรียมส่วนผสม!$C:$C,'รับ-จ่าย ประจำวัน'!$B623,เตรียมส่วนผสม!W:W)+SUMIF(กวนไส้!$C:$C,'รับ-จ่าย ประจำวัน'!$B623,กวนไส้!W:W)+SUMIF(ผลิต1!$C:$C,'รับ-จ่าย ประจำวัน'!$B623,ผลิต1!W:W)+SUMIF(ผลิต2!$C:$C,'รับ-จ่าย ประจำวัน'!$B623,ผลิต2!W:W)+SUMIF(เส้นแต่งหน้าขนมเค้ก!$C:$C,'รับ-จ่าย ประจำวัน'!$B623,เส้นแต่งหน้าขนมเค้ก!W:W)+SUMIF(แพ็ค!$C:$C,'รับ-จ่าย ประจำวัน'!$B623,แพ็ค!W:W)+SUMIF(ธุรการ!$C:$C,'รับ-จ่าย ประจำวัน'!$B623,ธุรการ!W:W)+SUMIF(เส้นแต่งหน้าขนมปัง!$C:$C,'รับ-จ่าย ประจำวัน'!$B623,เส้นแต่งหน้าขนมปัง!W:W)+SUMIF('วางแผนBC,CJ'!$C:$C,'รับ-จ่าย ประจำวัน'!$B623,'วางแผนBC,CJ'!W:W)+SUMIF(RD!$C:$C,'รับ-จ่าย ประจำวัน'!$B623,RD!W:W)+SUMIF('FG,ออนไล,คัดแยก'!$C:$C,'รับ-จ่าย ประจำวัน'!$B623,'FG,ออนไล,คัดแยก'!W:W)</f>
        <v>0</v>
      </c>
      <c r="BE623" s="16">
        <f>SUMIF(เตรียมส่วนผสม!$C:$C,'รับ-จ่าย ประจำวัน'!$B623,เตรียมส่วนผสม!X:X)+SUMIF(กวนไส้!$C:$C,'รับ-จ่าย ประจำวัน'!$B623,กวนไส้!X:X)+SUMIF(ผลิต1!$C:$C,'รับ-จ่าย ประจำวัน'!$B623,ผลิต1!X:X)+SUMIF(ผลิต2!$C:$C,'รับ-จ่าย ประจำวัน'!$B623,ผลิต2!X:X)+SUMIF(เส้นแต่งหน้าขนมเค้ก!$C:$C,'รับ-จ่าย ประจำวัน'!$B623,เส้นแต่งหน้าขนมเค้ก!X:X)+SUMIF(แพ็ค!$C:$C,'รับ-จ่าย ประจำวัน'!$B623,แพ็ค!X:X)+SUMIF(ธุรการ!$C:$C,'รับ-จ่าย ประจำวัน'!$B623,ธุรการ!X:X)+SUMIF(เส้นแต่งหน้าขนมปัง!$C:$C,'รับ-จ่าย ประจำวัน'!$B623,เส้นแต่งหน้าขนมปัง!X:X)+SUMIF('วางแผนBC,CJ'!$C:$C,'รับ-จ่าย ประจำวัน'!$B623,'วางแผนBC,CJ'!X:X)+SUMIF(RD!$C:$C,'รับ-จ่าย ประจำวัน'!$B623,RD!X:X)+SUMIF('FG,ออนไล,คัดแยก'!$C:$C,'รับ-จ่าย ประจำวัน'!$B623,'FG,ออนไล,คัดแยก'!X:X)</f>
        <v>0</v>
      </c>
      <c r="BF623" s="16">
        <f>SUMIF(เตรียมส่วนผสม!$C:$C,'รับ-จ่าย ประจำวัน'!$B623,เตรียมส่วนผสม!Y:Y)+SUMIF(กวนไส้!$C:$C,'รับ-จ่าย ประจำวัน'!$B623,กวนไส้!Y:Y)+SUMIF(ผลิต1!$C:$C,'รับ-จ่าย ประจำวัน'!$B623,ผลิต1!Y:Y)+SUMIF(ผลิต2!$C:$C,'รับ-จ่าย ประจำวัน'!$B623,ผลิต2!Y:Y)+SUMIF(เส้นแต่งหน้าขนมเค้ก!$C:$C,'รับ-จ่าย ประจำวัน'!$B623,เส้นแต่งหน้าขนมเค้ก!Y:Y)+SUMIF(แพ็ค!$C:$C,'รับ-จ่าย ประจำวัน'!$B623,แพ็ค!Y:Y)+SUMIF(ธุรการ!$C:$C,'รับ-จ่าย ประจำวัน'!$B623,ธุรการ!Y:Y)+SUMIF(เส้นแต่งหน้าขนมปัง!$C:$C,'รับ-จ่าย ประจำวัน'!$B623,เส้นแต่งหน้าขนมปัง!Y:Y)+SUMIF('วางแผนBC,CJ'!$C:$C,'รับ-จ่าย ประจำวัน'!$B623,'วางแผนBC,CJ'!Y:Y)+SUMIF(RD!$C:$C,'รับ-จ่าย ประจำวัน'!$B623,RD!Y:Y)+SUMIF('FG,ออนไล,คัดแยก'!$C:$C,'รับ-จ่าย ประจำวัน'!$B623,'FG,ออนไล,คัดแยก'!Y:Y)</f>
        <v>0</v>
      </c>
      <c r="BG623" s="16">
        <f>SUMIF(เตรียมส่วนผสม!$C:$C,'รับ-จ่าย ประจำวัน'!$B623,เตรียมส่วนผสม!Z:Z)+SUMIF(กวนไส้!$C:$C,'รับ-จ่าย ประจำวัน'!$B623,กวนไส้!Z:Z)+SUMIF(ผลิต1!$C:$C,'รับ-จ่าย ประจำวัน'!$B623,ผลิต1!Z:Z)+SUMIF(ผลิต2!$C:$C,'รับ-จ่าย ประจำวัน'!$B623,ผลิต2!Z:Z)+SUMIF(เส้นแต่งหน้าขนมเค้ก!$C:$C,'รับ-จ่าย ประจำวัน'!$B623,เส้นแต่งหน้าขนมเค้ก!Z:Z)+SUMIF(แพ็ค!$C:$C,'รับ-จ่าย ประจำวัน'!$B623,แพ็ค!Z:Z)+SUMIF(ธุรการ!$C:$C,'รับ-จ่าย ประจำวัน'!$B623,ธุรการ!Z:Z)+SUMIF(เส้นแต่งหน้าขนมปัง!$C:$C,'รับ-จ่าย ประจำวัน'!$B623,เส้นแต่งหน้าขนมปัง!Z:Z)+SUMIF('วางแผนBC,CJ'!$C:$C,'รับ-จ่าย ประจำวัน'!$B623,'วางแผนBC,CJ'!Z:Z)+SUMIF(RD!$C:$C,'รับ-จ่าย ประจำวัน'!$B623,RD!Z:Z)+SUMIF('FG,ออนไล,คัดแยก'!$C:$C,'รับ-จ่าย ประจำวัน'!$B623,'FG,ออนไล,คัดแยก'!Z:Z)</f>
        <v>0</v>
      </c>
      <c r="BH623" s="16">
        <f>SUMIF(เตรียมส่วนผสม!$C:$C,'รับ-จ่าย ประจำวัน'!$B623,เตรียมส่วนผสม!AA:AA)+SUMIF(กวนไส้!$C:$C,'รับ-จ่าย ประจำวัน'!$B623,กวนไส้!AA:AA)+SUMIF(ผลิต1!$C:$C,'รับ-จ่าย ประจำวัน'!$B623,ผลิต1!AA:AA)+SUMIF(ผลิต2!$C:$C,'รับ-จ่าย ประจำวัน'!$B623,ผลิต2!AA:AA)+SUMIF(เส้นแต่งหน้าขนมเค้ก!$C:$C,'รับ-จ่าย ประจำวัน'!$B623,เส้นแต่งหน้าขนมเค้ก!AA:AA)+SUMIF(แพ็ค!$C:$C,'รับ-จ่าย ประจำวัน'!$B623,แพ็ค!AA:AA)+SUMIF(ธุรการ!$C:$C,'รับ-จ่าย ประจำวัน'!$B623,ธุรการ!AA:AA)+SUMIF(เส้นแต่งหน้าขนมปัง!$C:$C,'รับ-จ่าย ประจำวัน'!$B623,เส้นแต่งหน้าขนมปัง!AA:AA)+SUMIF('วางแผนBC,CJ'!$C:$C,'รับ-จ่าย ประจำวัน'!$B623,'วางแผนBC,CJ'!AA:AA)+SUMIF(RD!$C:$C,'รับ-จ่าย ประจำวัน'!$B623,RD!AA:AA)+SUMIF('FG,ออนไล,คัดแยก'!$C:$C,'รับ-จ่าย ประจำวัน'!$B623,'FG,ออนไล,คัดแยก'!AA:AA)</f>
        <v>0</v>
      </c>
      <c r="BI623" s="16">
        <f>SUMIF(เตรียมส่วนผสม!$C:$C,'รับ-จ่าย ประจำวัน'!$B623,เตรียมส่วนผสม!AB:AB)+SUMIF(กวนไส้!$C:$C,'รับ-จ่าย ประจำวัน'!$B623,กวนไส้!AB:AB)+SUMIF(ผลิต1!$C:$C,'รับ-จ่าย ประจำวัน'!$B623,ผลิต1!AB:AB)+SUMIF(ผลิต2!$C:$C,'รับ-จ่าย ประจำวัน'!$B623,ผลิต2!AB:AB)+SUMIF(เส้นแต่งหน้าขนมเค้ก!$C:$C,'รับ-จ่าย ประจำวัน'!$B623,เส้นแต่งหน้าขนมเค้ก!AB:AB)+SUMIF(แพ็ค!$C:$C,'รับ-จ่าย ประจำวัน'!$B623,แพ็ค!AB:AB)+SUMIF(ธุรการ!$C:$C,'รับ-จ่าย ประจำวัน'!$B623,ธุรการ!AB:AB)+SUMIF(เส้นแต่งหน้าขนมปัง!$C:$C,'รับ-จ่าย ประจำวัน'!$B623,เส้นแต่งหน้าขนมปัง!AB:AB)+SUMIF('วางแผนBC,CJ'!$C:$C,'รับ-จ่าย ประจำวัน'!$B623,'วางแผนBC,CJ'!AB:AB)+SUMIF(RD!$C:$C,'รับ-จ่าย ประจำวัน'!$B623,RD!AB:AB)+SUMIF('FG,ออนไล,คัดแยก'!$C:$C,'รับ-จ่าย ประจำวัน'!$B623,'FG,ออนไล,คัดแยก'!AB:AB)</f>
        <v>0</v>
      </c>
      <c r="BJ623" s="16">
        <f>SUMIF(เตรียมส่วนผสม!$C:$C,'รับ-จ่าย ประจำวัน'!$B623,เตรียมส่วนผสม!AC:AC)+SUMIF(กวนไส้!$C:$C,'รับ-จ่าย ประจำวัน'!$B623,กวนไส้!AC:AC)+SUMIF(ผลิต1!$C:$C,'รับ-จ่าย ประจำวัน'!$B623,ผลิต1!AC:AC)+SUMIF(ผลิต2!$C:$C,'รับ-จ่าย ประจำวัน'!$B623,ผลิต2!AC:AC)+SUMIF(เส้นแต่งหน้าขนมเค้ก!$C:$C,'รับ-จ่าย ประจำวัน'!$B623,เส้นแต่งหน้าขนมเค้ก!AC:AC)+SUMIF(แพ็ค!$C:$C,'รับ-จ่าย ประจำวัน'!$B623,แพ็ค!AC:AC)+SUMIF(ธุรการ!$C:$C,'รับ-จ่าย ประจำวัน'!$B623,ธุรการ!AC:AC)+SUMIF(เส้นแต่งหน้าขนมปัง!$C:$C,'รับ-จ่าย ประจำวัน'!$B623,เส้นแต่งหน้าขนมปัง!AC:AC)+SUMIF('วางแผนBC,CJ'!$C:$C,'รับ-จ่าย ประจำวัน'!$B623,'วางแผนBC,CJ'!AC:AC)+SUMIF(RD!$C:$C,'รับ-จ่าย ประจำวัน'!$B623,RD!AC:AC)+SUMIF('FG,ออนไล,คัดแยก'!$C:$C,'รับ-จ่าย ประจำวัน'!$B623,'FG,ออนไล,คัดแยก'!AC:AC)</f>
        <v>0</v>
      </c>
      <c r="BK623" s="16">
        <f>SUMIF(เตรียมส่วนผสม!$C:$C,'รับ-จ่าย ประจำวัน'!$B623,เตรียมส่วนผสม!AD:AD)+SUMIF(กวนไส้!$C:$C,'รับ-จ่าย ประจำวัน'!$B623,กวนไส้!AD:AD)+SUMIF(ผลิต1!$C:$C,'รับ-จ่าย ประจำวัน'!$B623,ผลิต1!AD:AD)+SUMIF(ผลิต2!$C:$C,'รับ-จ่าย ประจำวัน'!$B623,ผลิต2!AD:AD)+SUMIF(เส้นแต่งหน้าขนมเค้ก!$C:$C,'รับ-จ่าย ประจำวัน'!$B623,เส้นแต่งหน้าขนมเค้ก!AD:AD)+SUMIF(แพ็ค!$C:$C,'รับ-จ่าย ประจำวัน'!$B623,แพ็ค!AD:AD)+SUMIF(ธุรการ!$C:$C,'รับ-จ่าย ประจำวัน'!$B623,ธุรการ!AD:AD)+SUMIF(เส้นแต่งหน้าขนมปัง!$C:$C,'รับ-จ่าย ประจำวัน'!$B623,เส้นแต่งหน้าขนมปัง!AD:AD)+SUMIF('วางแผนBC,CJ'!$C:$C,'รับ-จ่าย ประจำวัน'!$B623,'วางแผนBC,CJ'!AD:AD)+SUMIF(RD!$C:$C,'รับ-จ่าย ประจำวัน'!$B623,RD!AD:AD)+SUMIF('FG,ออนไล,คัดแยก'!$C:$C,'รับ-จ่าย ประจำวัน'!$B623,'FG,ออนไล,คัดแยก'!AD:AD)</f>
        <v>4000</v>
      </c>
      <c r="BL623" s="16">
        <f>SUMIF(เตรียมส่วนผสม!$C:$C,'รับ-จ่าย ประจำวัน'!$B623,เตรียมส่วนผสม!AE:AE)+SUMIF(กวนไส้!$C:$C,'รับ-จ่าย ประจำวัน'!$B623,กวนไส้!AE:AE)+SUMIF(ผลิต1!$C:$C,'รับ-จ่าย ประจำวัน'!$B623,ผลิต1!AE:AE)+SUMIF(ผลิต2!$C:$C,'รับ-จ่าย ประจำวัน'!$B623,ผลิต2!AE:AE)+SUMIF(เส้นแต่งหน้าขนมเค้ก!$C:$C,'รับ-จ่าย ประจำวัน'!$B623,เส้นแต่งหน้าขนมเค้ก!AE:AE)+SUMIF(แพ็ค!$C:$C,'รับ-จ่าย ประจำวัน'!$B623,แพ็ค!AE:AE)+SUMIF(ธุรการ!$C:$C,'รับ-จ่าย ประจำวัน'!$B623,ธุรการ!AE:AE)+SUMIF(เส้นแต่งหน้าขนมปัง!$C:$C,'รับ-จ่าย ประจำวัน'!$B623,เส้นแต่งหน้าขนมปัง!AE:AE)+SUMIF('วางแผนBC,CJ'!$C:$C,'รับ-จ่าย ประจำวัน'!$B623,'วางแผนBC,CJ'!AE:AE)+SUMIF(RD!$C:$C,'รับ-จ่าย ประจำวัน'!$B623,RD!AE:AE)+SUMIF('FG,ออนไล,คัดแยก'!$C:$C,'รับ-จ่าย ประจำวัน'!$B623,'FG,ออนไล,คัดแยก'!AE:AE)</f>
        <v>6000</v>
      </c>
      <c r="BM623" s="16">
        <f>SUMIF(เตรียมส่วนผสม!$C:$C,'รับ-จ่าย ประจำวัน'!$B623,เตรียมส่วนผสม!AF:AF)+SUMIF(กวนไส้!$C:$C,'รับ-จ่าย ประจำวัน'!$B623,กวนไส้!AF:AF)+SUMIF(ผลิต1!$C:$C,'รับ-จ่าย ประจำวัน'!$B623,ผลิต1!AF:AF)+SUMIF(ผลิต2!$C:$C,'รับ-จ่าย ประจำวัน'!$B623,ผลิต2!AF:AF)+SUMIF(เส้นแต่งหน้าขนมเค้ก!$C:$C,'รับ-จ่าย ประจำวัน'!$B623,เส้นแต่งหน้าขนมเค้ก!AF:AF)+SUMIF(แพ็ค!$C:$C,'รับ-จ่าย ประจำวัน'!$B623,แพ็ค!AF:AF)+SUMIF(ธุรการ!$C:$C,'รับ-จ่าย ประจำวัน'!$B623,ธุรการ!AF:AF)+SUMIF(เส้นแต่งหน้าขนมปัง!$C:$C,'รับ-จ่าย ประจำวัน'!$B623,เส้นแต่งหน้าขนมปัง!AF:AF)+SUMIF('วางแผนBC,CJ'!$C:$C,'รับ-จ่าย ประจำวัน'!$B623,'วางแผนBC,CJ'!AF:AF)+SUMIF(RD!$C:$C,'รับ-จ่าย ประจำวัน'!$B623,RD!AF:AF)+SUMIF('FG,ออนไล,คัดแยก'!$C:$C,'รับ-จ่าย ประจำวัน'!$B623,'FG,ออนไล,คัดแยก'!AF:AF)</f>
        <v>6000</v>
      </c>
      <c r="BN623" s="16">
        <f>SUMIF(เตรียมส่วนผสม!$C:$C,'รับ-จ่าย ประจำวัน'!$B623,เตรียมส่วนผสม!AG:AG)+SUMIF(กวนไส้!$C:$C,'รับ-จ่าย ประจำวัน'!$B623,กวนไส้!AG:AG)+SUMIF(ผลิต1!$C:$C,'รับ-จ่าย ประจำวัน'!$B623,ผลิต1!AG:AG)+SUMIF(ผลิต2!$C:$C,'รับ-จ่าย ประจำวัน'!$B623,ผลิต2!AG:AG)+SUMIF(เส้นแต่งหน้าขนมเค้ก!$C:$C,'รับ-จ่าย ประจำวัน'!$B623,เส้นแต่งหน้าขนมเค้ก!AG:AG)+SUMIF(แพ็ค!$C:$C,'รับ-จ่าย ประจำวัน'!$B623,แพ็ค!AG:AG)+SUMIF(ธุรการ!$C:$C,'รับ-จ่าย ประจำวัน'!$B623,ธุรการ!AG:AG)+SUMIF(เส้นแต่งหน้าขนมปัง!$C:$C,'รับ-จ่าย ประจำวัน'!$B623,เส้นแต่งหน้าขนมปัง!AG:AG)+SUMIF('วางแผนBC,CJ'!$C:$C,'รับ-จ่าย ประจำวัน'!$B623,'วางแผนBC,CJ'!AG:AG)+SUMIF(RD!$C:$C,'รับ-จ่าย ประจำวัน'!$B623,RD!AG:AG)+SUMIF('FG,ออนไล,คัดแยก'!$C:$C,'รับ-จ่าย ประจำวัน'!$B623,'FG,ออนไล,คัดแยก'!AG:AG)</f>
        <v>3000</v>
      </c>
      <c r="BO623" s="16">
        <f>SUMIF(เตรียมส่วนผสม!$C:$C,'รับ-จ่าย ประจำวัน'!$B623,เตรียมส่วนผสม!AH:AH)+SUMIF(กวนไส้!$C:$C,'รับ-จ่าย ประจำวัน'!$B623,กวนไส้!AH:AH)+SUMIF(ผลิต1!$C:$C,'รับ-จ่าย ประจำวัน'!$B623,ผลิต1!AH:AH)+SUMIF(ผลิต2!$C:$C,'รับ-จ่าย ประจำวัน'!$B623,ผลิต2!AH:AH)+SUMIF(เส้นแต่งหน้าขนมเค้ก!$C:$C,'รับ-จ่าย ประจำวัน'!$B623,เส้นแต่งหน้าขนมเค้ก!AH:AH)+SUMIF(แพ็ค!$C:$C,'รับ-จ่าย ประจำวัน'!$B623,แพ็ค!AH:AH)+SUMIF(ธุรการ!$C:$C,'รับ-จ่าย ประจำวัน'!$B623,ธุรการ!AH:AH)+SUMIF(เส้นแต่งหน้าขนมปัง!$C:$C,'รับ-จ่าย ประจำวัน'!$B623,เส้นแต่งหน้าขนมปัง!AH:AH)+SUMIF('วางแผนBC,CJ'!$C:$C,'รับ-จ่าย ประจำวัน'!$B623,'วางแผนBC,CJ'!AH:AH)+SUMIF(RD!$C:$C,'รับ-จ่าย ประจำวัน'!$B623,RD!AH:AH)+SUMIF('FG,ออนไล,คัดแยก'!$C:$C,'รับ-จ่าย ประจำวัน'!$B623,'FG,ออนไล,คัดแยก'!AH:AH)</f>
        <v>0</v>
      </c>
      <c r="BP623" s="16">
        <f>SUMIF(เตรียมส่วนผสม!$C:$C,'รับ-จ่าย ประจำวัน'!$B623,เตรียมส่วนผสม!AI:AI)+SUMIF(กวนไส้!$C:$C,'รับ-จ่าย ประจำวัน'!$B623,กวนไส้!AI:AI)+SUMIF(ผลิต1!$C:$C,'รับ-จ่าย ประจำวัน'!$B623,ผลิต1!AI:AI)+SUMIF(ผลิต2!$C:$C,'รับ-จ่าย ประจำวัน'!$B623,ผลิต2!AI:AI)+SUMIF(เส้นแต่งหน้าขนมเค้ก!$C:$C,'รับ-จ่าย ประจำวัน'!$B623,เส้นแต่งหน้าขนมเค้ก!AI:AI)+SUMIF(แพ็ค!$C:$C,'รับ-จ่าย ประจำวัน'!$B623,แพ็ค!AI:AI)+SUMIF(ธุรการ!$C:$C,'รับ-จ่าย ประจำวัน'!$B623,ธุรการ!AI:AI)+SUMIF(เส้นแต่งหน้าขนมปัง!$C:$C,'รับ-จ่าย ประจำวัน'!$B623,เส้นแต่งหน้าขนมปัง!AI:AI)+SUMIF('วางแผนBC,CJ'!$C:$C,'รับ-จ่าย ประจำวัน'!$B623,'วางแผนBC,CJ'!AI:AI)+SUMIF(RD!$C:$C,'รับ-จ่าย ประจำวัน'!$B623,RD!AI:AI)+SUMIF('FG,ออนไล,คัดแยก'!$C:$C,'รับ-จ่าย ประจำวัน'!$B623,'FG,ออนไล,คัดแยก'!AI:AI)</f>
        <v>6000</v>
      </c>
      <c r="BQ623" s="16">
        <f>SUMIF(เตรียมส่วนผสม!$C:$C,'รับ-จ่าย ประจำวัน'!$B623,เตรียมส่วนผสม!AJ:AJ)+SUMIF(กวนไส้!$C:$C,'รับ-จ่าย ประจำวัน'!$B623,กวนไส้!AJ:AJ)+SUMIF(ผลิต1!$C:$C,'รับ-จ่าย ประจำวัน'!$B623,ผลิต1!AJ:AJ)+SUMIF(ผลิต2!$C:$C,'รับ-จ่าย ประจำวัน'!$B623,ผลิต2!AJ:AJ)+SUMIF(เส้นแต่งหน้าขนมเค้ก!$C:$C,'รับ-จ่าย ประจำวัน'!$B623,เส้นแต่งหน้าขนมเค้ก!AJ:AJ)+SUMIF(แพ็ค!$C:$C,'รับ-จ่าย ประจำวัน'!$B623,แพ็ค!AJ:AJ)+SUMIF(ธุรการ!$C:$C,'รับ-จ่าย ประจำวัน'!$B623,ธุรการ!AJ:AJ)+SUMIF(เส้นแต่งหน้าขนมปัง!$C:$C,'รับ-จ่าย ประจำวัน'!$B623,เส้นแต่งหน้าขนมปัง!AJ:AJ)+SUMIF('วางแผนBC,CJ'!$C:$C,'รับ-จ่าย ประจำวัน'!$B623,'วางแผนBC,CJ'!AJ:AJ)+SUMIF(RD!$C:$C,'รับ-จ่าย ประจำวัน'!$B623,RD!AJ:AJ)+SUMIF('FG,ออนไล,คัดแยก'!$C:$C,'รับ-จ่าย ประจำวัน'!$B623,'FG,ออนไล,คัดแยก'!AJ:AJ)</f>
        <v>9000</v>
      </c>
      <c r="BR623" s="16">
        <f>SUMIF(เตรียมส่วนผสม!$C:$C,'รับ-จ่าย ประจำวัน'!$B623,เตรียมส่วนผสม!AK:AK)+SUMIF(กวนไส้!$C:$C,'รับ-จ่าย ประจำวัน'!$B623,กวนไส้!AK:AK)+SUMIF(ผลิต1!$C:$C,'รับ-จ่าย ประจำวัน'!$B623,ผลิต1!AK:AK)+SUMIF(ผลิต2!$C:$C,'รับ-จ่าย ประจำวัน'!$B623,ผลิต2!AK:AK)+SUMIF(เส้นแต่งหน้าขนมเค้ก!$C:$C,'รับ-จ่าย ประจำวัน'!$B623,เส้นแต่งหน้าขนมเค้ก!AK:AK)+SUMIF(แพ็ค!$C:$C,'รับ-จ่าย ประจำวัน'!$B623,แพ็ค!AK:AK)+SUMIF(ธุรการ!$C:$C,'รับ-จ่าย ประจำวัน'!$B623,ธุรการ!AK:AK)+SUMIF(เส้นแต่งหน้าขนมปัง!$C:$C,'รับ-จ่าย ประจำวัน'!$B623,เส้นแต่งหน้าขนมปัง!AK:AK)+SUMIF('วางแผนBC,CJ'!$C:$C,'รับ-จ่าย ประจำวัน'!$B623,'วางแผนBC,CJ'!AK:AK)+SUMIF(RD!$C:$C,'รับ-จ่าย ประจำวัน'!$B623,RD!AK:AK)+SUMIF('FG,ออนไล,คัดแยก'!$C:$C,'รับ-จ่าย ประจำวัน'!$B623,'FG,ออนไล,คัดแยก'!AK:AK)</f>
        <v>0</v>
      </c>
      <c r="BS623" s="16">
        <f>SUMIF(เตรียมส่วนผสม!$C:$C,'รับ-จ่าย ประจำวัน'!$B623,เตรียมส่วนผสม!AL:AL)+SUMIF(กวนไส้!$C:$C,'รับ-จ่าย ประจำวัน'!$B623,กวนไส้!AL:AL)+SUMIF(ผลิต1!$C:$C,'รับ-จ่าย ประจำวัน'!$B623,ผลิต1!AL:AL)+SUMIF(ผลิต2!$C:$C,'รับ-จ่าย ประจำวัน'!$B623,ผลิต2!AL:AL)+SUMIF(เส้นแต่งหน้าขนมเค้ก!$C:$C,'รับ-จ่าย ประจำวัน'!$B623,เส้นแต่งหน้าขนมเค้ก!AL:AL)+SUMIF(แพ็ค!$C:$C,'รับ-จ่าย ประจำวัน'!$B623,แพ็ค!AL:AL)+SUMIF(ธุรการ!$C:$C,'รับ-จ่าย ประจำวัน'!$B623,ธุรการ!AL:AL)+SUMIF(เส้นแต่งหน้าขนมปัง!$C:$C,'รับ-จ่าย ประจำวัน'!$B623,เส้นแต่งหน้าขนมปัง!AL:AL)+SUMIF('วางแผนBC,CJ'!$C:$C,'รับ-จ่าย ประจำวัน'!$B623,'วางแผนBC,CJ'!AL:AL)+SUMIF(RD!$C:$C,'รับ-จ่าย ประจำวัน'!$B623,RD!AL:AL)+SUMIF('FG,ออนไล,คัดแยก'!$C:$C,'รับ-จ่าย ประจำวัน'!$B623,'FG,ออนไล,คัดแยก'!AL:AL)</f>
        <v>0</v>
      </c>
      <c r="BT623" s="18">
        <f t="shared" si="145"/>
        <v>34000</v>
      </c>
      <c r="BU623" s="116"/>
      <c r="BV623" s="146">
        <f t="shared" si="146"/>
        <v>102000</v>
      </c>
      <c r="BW623" s="184"/>
      <c r="BX623" s="172">
        <f t="shared" si="147"/>
        <v>1133.3333333333333</v>
      </c>
      <c r="BY623" s="188">
        <f t="shared" si="148"/>
        <v>90</v>
      </c>
      <c r="BZ623" s="180">
        <f t="shared" ca="1" si="149"/>
        <v>46293</v>
      </c>
      <c r="CA623" s="93"/>
      <c r="CB623" s="93"/>
      <c r="CC623" s="93"/>
      <c r="CD623" s="93"/>
      <c r="CE623" s="93"/>
      <c r="CF623" s="93"/>
      <c r="CG623" s="93"/>
      <c r="CH623" s="93"/>
      <c r="CI623" s="93"/>
      <c r="CJ623" s="97"/>
      <c r="CK623" s="9">
        <f t="shared" si="143"/>
        <v>102000</v>
      </c>
    </row>
    <row r="624" spans="1:89" x14ac:dyDescent="0.5">
      <c r="A624" s="149"/>
      <c r="B624" s="34">
        <v>1023401155</v>
      </c>
      <c r="C624" s="154" t="s">
        <v>2126</v>
      </c>
      <c r="D624" s="141" t="s">
        <v>91</v>
      </c>
      <c r="E624" s="25"/>
      <c r="F624" s="132"/>
      <c r="G624" s="25"/>
      <c r="H624" s="12">
        <v>0</v>
      </c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25"/>
      <c r="T624" s="25"/>
      <c r="U624" s="25"/>
      <c r="V624" s="25"/>
      <c r="W624" s="25"/>
      <c r="X624" s="25"/>
      <c r="Y624" s="25"/>
      <c r="Z624" s="25"/>
      <c r="AA624" s="25">
        <v>80000</v>
      </c>
      <c r="AB624" s="25"/>
      <c r="AC624" s="25"/>
      <c r="AD624" s="25"/>
      <c r="AE624" s="11"/>
      <c r="AF624" s="11"/>
      <c r="AG624" s="11"/>
      <c r="AH624" s="11"/>
      <c r="AI624" s="25"/>
      <c r="AJ624" s="25"/>
      <c r="AK624" s="25"/>
      <c r="AL624" s="25"/>
      <c r="AM624" s="25"/>
      <c r="AN624" s="15">
        <f t="shared" si="144"/>
        <v>80000</v>
      </c>
      <c r="AO624" s="16">
        <f>SUMIF(เตรียมส่วนผสม!$C:$C,'รับ-จ่าย ประจำวัน'!$B624,เตรียมส่วนผสม!H:H)+SUMIF(กวนไส้!$C:$C,'รับ-จ่าย ประจำวัน'!$B624,กวนไส้!H:H)+SUMIF(ผลิต1!$C:$C,'รับ-จ่าย ประจำวัน'!$B624,ผลิต1!H:H)+SUMIF(ผลิต2!$C:$C,'รับ-จ่าย ประจำวัน'!$B624,ผลิต2!H:H)+SUMIF(เส้นแต่งหน้าขนมเค้ก!$C:$C,'รับ-จ่าย ประจำวัน'!$B624,เส้นแต่งหน้าขนมเค้ก!H:H)+SUMIF(แพ็ค!$C:$C,'รับ-จ่าย ประจำวัน'!$B624,แพ็ค!H:H)+SUMIF(ธุรการ!$C:$C,'รับ-จ่าย ประจำวัน'!$B624,ธุรการ!H:H)+SUMIF(เส้นแต่งหน้าขนมปัง!$C:$C,'รับ-จ่าย ประจำวัน'!$B624,เส้นแต่งหน้าขนมปัง!H:H)+SUMIF('วางแผนBC,CJ'!$C:$C,'รับ-จ่าย ประจำวัน'!$B624,'วางแผนBC,CJ'!H:H)+SUMIF(RD!$C:$C,'รับ-จ่าย ประจำวัน'!$B624,RD!H:H)+SUMIF('FG,ออนไล,คัดแยก'!$C:$C,'รับ-จ่าย ประจำวัน'!$B624,'FG,ออนไล,คัดแยก'!H:H)</f>
        <v>0</v>
      </c>
      <c r="AP624" s="16">
        <f>SUMIF(เตรียมส่วนผสม!$C:$C,'รับ-จ่าย ประจำวัน'!$B624,เตรียมส่วนผสม!I:I)+SUMIF(กวนไส้!$C:$C,'รับ-จ่าย ประจำวัน'!$B624,กวนไส้!I:I)+SUMIF(ผลิต1!$C:$C,'รับ-จ่าย ประจำวัน'!$B624,ผลิต1!I:I)+SUMIF(ผลิต2!$C:$C,'รับ-จ่าย ประจำวัน'!$B624,ผลิต2!I:I)+SUMIF(เส้นแต่งหน้าขนมเค้ก!$C:$C,'รับ-จ่าย ประจำวัน'!$B624,เส้นแต่งหน้าขนมเค้ก!I:I)+SUMIF(แพ็ค!$C:$C,'รับ-จ่าย ประจำวัน'!$B624,แพ็ค!I:I)+SUMIF(ธุรการ!$C:$C,'รับ-จ่าย ประจำวัน'!$B624,ธุรการ!I:I)+SUMIF(เส้นแต่งหน้าขนมปัง!$C:$C,'รับ-จ่าย ประจำวัน'!$B624,เส้นแต่งหน้าขนมปัง!I:I)+SUMIF('วางแผนBC,CJ'!$C:$C,'รับ-จ่าย ประจำวัน'!$B624,'วางแผนBC,CJ'!I:I)+SUMIF(RD!$C:$C,'รับ-จ่าย ประจำวัน'!$B624,RD!I:I)+SUMIF('FG,ออนไล,คัดแยก'!$C:$C,'รับ-จ่าย ประจำวัน'!$B624,'FG,ออนไล,คัดแยก'!I:I)</f>
        <v>0</v>
      </c>
      <c r="AQ624" s="16">
        <f>SUMIF(เตรียมส่วนผสม!$C:$C,'รับ-จ่าย ประจำวัน'!$B624,เตรียมส่วนผสม!J:J)+SUMIF(กวนไส้!$C:$C,'รับ-จ่าย ประจำวัน'!$B624,กวนไส้!J:J)+SUMIF(ผลิต1!$C:$C,'รับ-จ่าย ประจำวัน'!$B624,ผลิต1!J:J)+SUMIF(ผลิต2!$C:$C,'รับ-จ่าย ประจำวัน'!$B624,ผลิต2!J:J)+SUMIF(เส้นแต่งหน้าขนมเค้ก!$C:$C,'รับ-จ่าย ประจำวัน'!$B624,เส้นแต่งหน้าขนมเค้ก!J:J)+SUMIF(แพ็ค!$C:$C,'รับ-จ่าย ประจำวัน'!$B624,แพ็ค!J:J)+SUMIF(ธุรการ!$C:$C,'รับ-จ่าย ประจำวัน'!$B624,ธุรการ!J:J)+SUMIF(เส้นแต่งหน้าขนมปัง!$C:$C,'รับ-จ่าย ประจำวัน'!$B624,เส้นแต่งหน้าขนมปัง!J:J)+SUMIF('วางแผนBC,CJ'!$C:$C,'รับ-จ่าย ประจำวัน'!$B624,'วางแผนBC,CJ'!J:J)+SUMIF(RD!$C:$C,'รับ-จ่าย ประจำวัน'!$B624,RD!J:J)+SUMIF('FG,ออนไล,คัดแยก'!$C:$C,'รับ-จ่าย ประจำวัน'!$B624,'FG,ออนไล,คัดแยก'!J:J)</f>
        <v>0</v>
      </c>
      <c r="AR624" s="16">
        <f>SUMIF(เตรียมส่วนผสม!$C:$C,'รับ-จ่าย ประจำวัน'!$B624,เตรียมส่วนผสม!K:K)+SUMIF(กวนไส้!$C:$C,'รับ-จ่าย ประจำวัน'!$B624,กวนไส้!K:K)+SUMIF(ผลิต1!$C:$C,'รับ-จ่าย ประจำวัน'!$B624,ผลิต1!K:K)+SUMIF(ผลิต2!$C:$C,'รับ-จ่าย ประจำวัน'!$B624,ผลิต2!K:K)+SUMIF(เส้นแต่งหน้าขนมเค้ก!$C:$C,'รับ-จ่าย ประจำวัน'!$B624,เส้นแต่งหน้าขนมเค้ก!K:K)+SUMIF(แพ็ค!$C:$C,'รับ-จ่าย ประจำวัน'!$B624,แพ็ค!K:K)+SUMIF(ธุรการ!$C:$C,'รับ-จ่าย ประจำวัน'!$B624,ธุรการ!K:K)+SUMIF(เส้นแต่งหน้าขนมปัง!$C:$C,'รับ-จ่าย ประจำวัน'!$B624,เส้นแต่งหน้าขนมปัง!K:K)+SUMIF('วางแผนBC,CJ'!$C:$C,'รับ-จ่าย ประจำวัน'!$B624,'วางแผนBC,CJ'!K:K)+SUMIF(RD!$C:$C,'รับ-จ่าย ประจำวัน'!$B624,RD!K:K)+SUMIF('FG,ออนไล,คัดแยก'!$C:$C,'รับ-จ่าย ประจำวัน'!$B624,'FG,ออนไล,คัดแยก'!K:K)</f>
        <v>0</v>
      </c>
      <c r="AS624" s="16">
        <f>SUMIF(เตรียมส่วนผสม!$C:$C,'รับ-จ่าย ประจำวัน'!$B624,เตรียมส่วนผสม!L:L)+SUMIF(กวนไส้!$C:$C,'รับ-จ่าย ประจำวัน'!$B624,กวนไส้!L:L)+SUMIF(ผลิต1!$C:$C,'รับ-จ่าย ประจำวัน'!$B624,ผลิต1!L:L)+SUMIF(ผลิต2!$C:$C,'รับ-จ่าย ประจำวัน'!$B624,ผลิต2!L:L)+SUMIF(เส้นแต่งหน้าขนมเค้ก!$C:$C,'รับ-จ่าย ประจำวัน'!$B624,เส้นแต่งหน้าขนมเค้ก!L:L)+SUMIF(แพ็ค!$C:$C,'รับ-จ่าย ประจำวัน'!$B624,แพ็ค!L:L)+SUMIF(ธุรการ!$C:$C,'รับ-จ่าย ประจำวัน'!$B624,ธุรการ!L:L)+SUMIF(เส้นแต่งหน้าขนมปัง!$C:$C,'รับ-จ่าย ประจำวัน'!$B624,เส้นแต่งหน้าขนมปัง!L:L)+SUMIF('วางแผนBC,CJ'!$C:$C,'รับ-จ่าย ประจำวัน'!$B624,'วางแผนBC,CJ'!L:L)+SUMIF(RD!$C:$C,'รับ-จ่าย ประจำวัน'!$B624,RD!L:L)+SUMIF('FG,ออนไล,คัดแยก'!$C:$C,'รับ-จ่าย ประจำวัน'!$B624,'FG,ออนไล,คัดแยก'!L:L)</f>
        <v>0</v>
      </c>
      <c r="AT624" s="16">
        <f>SUMIF(เตรียมส่วนผสม!$C:$C,'รับ-จ่าย ประจำวัน'!$B624,เตรียมส่วนผสม!M:M)+SUMIF(กวนไส้!$C:$C,'รับ-จ่าย ประจำวัน'!$B624,กวนไส้!M:M)+SUMIF(ผลิต1!$C:$C,'รับ-จ่าย ประจำวัน'!$B624,ผลิต1!M:M)+SUMIF(ผลิต2!$C:$C,'รับ-จ่าย ประจำวัน'!$B624,ผลิต2!M:M)+SUMIF(เส้นแต่งหน้าขนมเค้ก!$C:$C,'รับ-จ่าย ประจำวัน'!$B624,เส้นแต่งหน้าขนมเค้ก!M:M)+SUMIF(แพ็ค!$C:$C,'รับ-จ่าย ประจำวัน'!$B624,แพ็ค!M:M)+SUMIF(ธุรการ!$C:$C,'รับ-จ่าย ประจำวัน'!$B624,ธุรการ!M:M)+SUMIF(เส้นแต่งหน้าขนมปัง!$C:$C,'รับ-จ่าย ประจำวัน'!$B624,เส้นแต่งหน้าขนมปัง!M:M)+SUMIF('วางแผนBC,CJ'!$C:$C,'รับ-จ่าย ประจำวัน'!$B624,'วางแผนBC,CJ'!M:M)+SUMIF(RD!$C:$C,'รับ-จ่าย ประจำวัน'!$B624,RD!M:M)+SUMIF('FG,ออนไล,คัดแยก'!$C:$C,'รับ-จ่าย ประจำวัน'!$B624,'FG,ออนไล,คัดแยก'!M:M)</f>
        <v>0</v>
      </c>
      <c r="AU624" s="16">
        <f>SUMIF(เตรียมส่วนผสม!$C:$C,'รับ-จ่าย ประจำวัน'!$B624,เตรียมส่วนผสม!N:N)+SUMIF(กวนไส้!$C:$C,'รับ-จ่าย ประจำวัน'!$B624,กวนไส้!N:N)+SUMIF(ผลิต1!$C:$C,'รับ-จ่าย ประจำวัน'!$B624,ผลิต1!N:N)+SUMIF(ผลิต2!$C:$C,'รับ-จ่าย ประจำวัน'!$B624,ผลิต2!N:N)+SUMIF(เส้นแต่งหน้าขนมเค้ก!$C:$C,'รับ-จ่าย ประจำวัน'!$B624,เส้นแต่งหน้าขนมเค้ก!N:N)+SUMIF(แพ็ค!$C:$C,'รับ-จ่าย ประจำวัน'!$B624,แพ็ค!N:N)+SUMIF(ธุรการ!$C:$C,'รับ-จ่าย ประจำวัน'!$B624,ธุรการ!N:N)+SUMIF(เส้นแต่งหน้าขนมปัง!$C:$C,'รับ-จ่าย ประจำวัน'!$B624,เส้นแต่งหน้าขนมปัง!N:N)+SUMIF('วางแผนBC,CJ'!$C:$C,'รับ-จ่าย ประจำวัน'!$B624,'วางแผนBC,CJ'!N:N)+SUMIF(RD!$C:$C,'รับ-จ่าย ประจำวัน'!$B624,RD!N:N)+SUMIF('FG,ออนไล,คัดแยก'!$C:$C,'รับ-จ่าย ประจำวัน'!$B624,'FG,ออนไล,คัดแยก'!N:N)</f>
        <v>0</v>
      </c>
      <c r="AV624" s="16">
        <f>SUMIF(เตรียมส่วนผสม!$C:$C,'รับ-จ่าย ประจำวัน'!$B624,เตรียมส่วนผสม!O:O)+SUMIF(กวนไส้!$C:$C,'รับ-จ่าย ประจำวัน'!$B624,กวนไส้!O:O)+SUMIF(ผลิต1!$C:$C,'รับ-จ่าย ประจำวัน'!$B624,ผลิต1!O:O)+SUMIF(ผลิต2!$C:$C,'รับ-จ่าย ประจำวัน'!$B624,ผลิต2!O:O)+SUMIF(เส้นแต่งหน้าขนมเค้ก!$C:$C,'รับ-จ่าย ประจำวัน'!$B624,เส้นแต่งหน้าขนมเค้ก!O:O)+SUMIF(แพ็ค!$C:$C,'รับ-จ่าย ประจำวัน'!$B624,แพ็ค!O:O)+SUMIF(ธุรการ!$C:$C,'รับ-จ่าย ประจำวัน'!$B624,ธุรการ!O:O)+SUMIF(เส้นแต่งหน้าขนมปัง!$C:$C,'รับ-จ่าย ประจำวัน'!$B624,เส้นแต่งหน้าขนมปัง!O:O)+SUMIF('วางแผนBC,CJ'!$C:$C,'รับ-จ่าย ประจำวัน'!$B624,'วางแผนBC,CJ'!O:O)+SUMIF(RD!$C:$C,'รับ-จ่าย ประจำวัน'!$B624,RD!O:O)+SUMIF('FG,ออนไล,คัดแยก'!$C:$C,'รับ-จ่าย ประจำวัน'!$B624,'FG,ออนไล,คัดแยก'!O:O)</f>
        <v>0</v>
      </c>
      <c r="AW624" s="16">
        <f>SUMIF(เตรียมส่วนผสม!$C:$C,'รับ-จ่าย ประจำวัน'!$B624,เตรียมส่วนผสม!P:P)+SUMIF(กวนไส้!$C:$C,'รับ-จ่าย ประจำวัน'!$B624,กวนไส้!P:P)+SUMIF(ผลิต1!$C:$C,'รับ-จ่าย ประจำวัน'!$B624,ผลิต1!P:P)+SUMIF(ผลิต2!$C:$C,'รับ-จ่าย ประจำวัน'!$B624,ผลิต2!P:P)+SUMIF(เส้นแต่งหน้าขนมเค้ก!$C:$C,'รับ-จ่าย ประจำวัน'!$B624,เส้นแต่งหน้าขนมเค้ก!P:P)+SUMIF(แพ็ค!$C:$C,'รับ-จ่าย ประจำวัน'!$B624,แพ็ค!P:P)+SUMIF(ธุรการ!$C:$C,'รับ-จ่าย ประจำวัน'!$B624,ธุรการ!P:P)+SUMIF(เส้นแต่งหน้าขนมปัง!$C:$C,'รับ-จ่าย ประจำวัน'!$B624,เส้นแต่งหน้าขนมปัง!P:P)+SUMIF('วางแผนBC,CJ'!$C:$C,'รับ-จ่าย ประจำวัน'!$B624,'วางแผนBC,CJ'!P:P)+SUMIF(RD!$C:$C,'รับ-จ่าย ประจำวัน'!$B624,RD!P:P)+SUMIF('FG,ออนไล,คัดแยก'!$C:$C,'รับ-จ่าย ประจำวัน'!$B624,'FG,ออนไล,คัดแยก'!P:P)</f>
        <v>0</v>
      </c>
      <c r="AX624" s="16">
        <f>SUMIF(เตรียมส่วนผสม!$C:$C,'รับ-จ่าย ประจำวัน'!$B624,เตรียมส่วนผสม!Q:Q)+SUMIF(กวนไส้!$C:$C,'รับ-จ่าย ประจำวัน'!$B624,กวนไส้!Q:Q)+SUMIF(ผลิต1!$C:$C,'รับ-จ่าย ประจำวัน'!$B624,ผลิต1!Q:Q)+SUMIF(ผลิต2!$C:$C,'รับ-จ่าย ประจำวัน'!$B624,ผลิต2!Q:Q)+SUMIF(เส้นแต่งหน้าขนมเค้ก!$C:$C,'รับ-จ่าย ประจำวัน'!$B624,เส้นแต่งหน้าขนมเค้ก!Q:Q)+SUMIF(แพ็ค!$C:$C,'รับ-จ่าย ประจำวัน'!$B624,แพ็ค!Q:Q)+SUMIF(ธุรการ!$C:$C,'รับ-จ่าย ประจำวัน'!$B624,ธุรการ!Q:Q)+SUMIF(เส้นแต่งหน้าขนมปัง!$C:$C,'รับ-จ่าย ประจำวัน'!$B624,เส้นแต่งหน้าขนมปัง!Q:Q)+SUMIF('วางแผนBC,CJ'!$C:$C,'รับ-จ่าย ประจำวัน'!$B624,'วางแผนBC,CJ'!Q:Q)+SUMIF(RD!$C:$C,'รับ-จ่าย ประจำวัน'!$B624,RD!Q:Q)+SUMIF('FG,ออนไล,คัดแยก'!$C:$C,'รับ-จ่าย ประจำวัน'!$B624,'FG,ออนไล,คัดแยก'!Q:Q)</f>
        <v>0</v>
      </c>
      <c r="AY624" s="16">
        <f>SUMIF(เตรียมส่วนผสม!$C:$C,'รับ-จ่าย ประจำวัน'!$B624,เตรียมส่วนผสม!R:R)+SUMIF(กวนไส้!$C:$C,'รับ-จ่าย ประจำวัน'!$B624,กวนไส้!R:R)+SUMIF(ผลิต1!$C:$C,'รับ-จ่าย ประจำวัน'!$B624,ผลิต1!R:R)+SUMIF(ผลิต2!$C:$C,'รับ-จ่าย ประจำวัน'!$B624,ผลิต2!R:R)+SUMIF(เส้นแต่งหน้าขนมเค้ก!$C:$C,'รับ-จ่าย ประจำวัน'!$B624,เส้นแต่งหน้าขนมเค้ก!R:R)+SUMIF(แพ็ค!$C:$C,'รับ-จ่าย ประจำวัน'!$B624,แพ็ค!R:R)+SUMIF(ธุรการ!$C:$C,'รับ-จ่าย ประจำวัน'!$B624,ธุรการ!R:R)+SUMIF(เส้นแต่งหน้าขนมปัง!$C:$C,'รับ-จ่าย ประจำวัน'!$B624,เส้นแต่งหน้าขนมปัง!R:R)+SUMIF('วางแผนBC,CJ'!$C:$C,'รับ-จ่าย ประจำวัน'!$B624,'วางแผนBC,CJ'!R:R)+SUMIF(RD!$C:$C,'รับ-จ่าย ประจำวัน'!$B624,RD!R:R)+SUMIF('FG,ออนไล,คัดแยก'!$C:$C,'รับ-จ่าย ประจำวัน'!$B624,'FG,ออนไล,คัดแยก'!R:R)</f>
        <v>0</v>
      </c>
      <c r="AZ624" s="16">
        <f>SUMIF(เตรียมส่วนผสม!$C:$C,'รับ-จ่าย ประจำวัน'!$B624,เตรียมส่วนผสม!S:S)+SUMIF(กวนไส้!$C:$C,'รับ-จ่าย ประจำวัน'!$B624,กวนไส้!S:S)+SUMIF(ผลิต1!$C:$C,'รับ-จ่าย ประจำวัน'!$B624,ผลิต1!S:S)+SUMIF(ผลิต2!$C:$C,'รับ-จ่าย ประจำวัน'!$B624,ผลิต2!S:S)+SUMIF(เส้นแต่งหน้าขนมเค้ก!$C:$C,'รับ-จ่าย ประจำวัน'!$B624,เส้นแต่งหน้าขนมเค้ก!S:S)+SUMIF(แพ็ค!$C:$C,'รับ-จ่าย ประจำวัน'!$B624,แพ็ค!S:S)+SUMIF(ธุรการ!$C:$C,'รับ-จ่าย ประจำวัน'!$B624,ธุรการ!S:S)+SUMIF(เส้นแต่งหน้าขนมปัง!$C:$C,'รับ-จ่าย ประจำวัน'!$B624,เส้นแต่งหน้าขนมปัง!S:S)+SUMIF('วางแผนBC,CJ'!$C:$C,'รับ-จ่าย ประจำวัน'!$B624,'วางแผนBC,CJ'!S:S)+SUMIF(RD!$C:$C,'รับ-จ่าย ประจำวัน'!$B624,RD!S:S)+SUMIF('FG,ออนไล,คัดแยก'!$C:$C,'รับ-จ่าย ประจำวัน'!$B624,'FG,ออนไล,คัดแยก'!S:S)</f>
        <v>0</v>
      </c>
      <c r="BA624" s="16">
        <f>SUMIF(เตรียมส่วนผสม!$C:$C,'รับ-จ่าย ประจำวัน'!$B624,เตรียมส่วนผสม!T:T)+SUMIF(กวนไส้!$C:$C,'รับ-จ่าย ประจำวัน'!$B624,กวนไส้!T:T)+SUMIF(ผลิต1!$C:$C,'รับ-จ่าย ประจำวัน'!$B624,ผลิต1!T:T)+SUMIF(ผลิต2!$C:$C,'รับ-จ่าย ประจำวัน'!$B624,ผลิต2!T:T)+SUMIF(เส้นแต่งหน้าขนมเค้ก!$C:$C,'รับ-จ่าย ประจำวัน'!$B624,เส้นแต่งหน้าขนมเค้ก!T:T)+SUMIF(แพ็ค!$C:$C,'รับ-จ่าย ประจำวัน'!$B624,แพ็ค!T:T)+SUMIF(ธุรการ!$C:$C,'รับ-จ่าย ประจำวัน'!$B624,ธุรการ!T:T)+SUMIF(เส้นแต่งหน้าขนมปัง!$C:$C,'รับ-จ่าย ประจำวัน'!$B624,เส้นแต่งหน้าขนมปัง!T:T)+SUMIF('วางแผนBC,CJ'!$C:$C,'รับ-จ่าย ประจำวัน'!$B624,'วางแผนBC,CJ'!T:T)+SUMIF(RD!$C:$C,'รับ-จ่าย ประจำวัน'!$B624,RD!T:T)+SUMIF('FG,ออนไล,คัดแยก'!$C:$C,'รับ-จ่าย ประจำวัน'!$B624,'FG,ออนไล,คัดแยก'!T:T)</f>
        <v>0</v>
      </c>
      <c r="BB624" s="16">
        <f>SUMIF(เตรียมส่วนผสม!$C:$C,'รับ-จ่าย ประจำวัน'!$B624,เตรียมส่วนผสม!U:U)+SUMIF(กวนไส้!$C:$C,'รับ-จ่าย ประจำวัน'!$B624,กวนไส้!U:U)+SUMIF(ผลิต1!$C:$C,'รับ-จ่าย ประจำวัน'!$B624,ผลิต1!U:U)+SUMIF(ผลิต2!$C:$C,'รับ-จ่าย ประจำวัน'!$B624,ผลิต2!U:U)+SUMIF(เส้นแต่งหน้าขนมเค้ก!$C:$C,'รับ-จ่าย ประจำวัน'!$B624,เส้นแต่งหน้าขนมเค้ก!U:U)+SUMIF(แพ็ค!$C:$C,'รับ-จ่าย ประจำวัน'!$B624,แพ็ค!U:U)+SUMIF(ธุรการ!$C:$C,'รับ-จ่าย ประจำวัน'!$B624,ธุรการ!U:U)+SUMIF(เส้นแต่งหน้าขนมปัง!$C:$C,'รับ-จ่าย ประจำวัน'!$B624,เส้นแต่งหน้าขนมปัง!U:U)+SUMIF('วางแผนBC,CJ'!$C:$C,'รับ-จ่าย ประจำวัน'!$B624,'วางแผนBC,CJ'!U:U)+SUMIF(RD!$C:$C,'รับ-จ่าย ประจำวัน'!$B624,RD!U:U)+SUMIF('FG,ออนไล,คัดแยก'!$C:$C,'รับ-จ่าย ประจำวัน'!$B624,'FG,ออนไล,คัดแยก'!U:U)</f>
        <v>0</v>
      </c>
      <c r="BC624" s="16">
        <f>SUMIF(เตรียมส่วนผสม!$C:$C,'รับ-จ่าย ประจำวัน'!$B624,เตรียมส่วนผสม!V:V)+SUMIF(กวนไส้!$C:$C,'รับ-จ่าย ประจำวัน'!$B624,กวนไส้!V:V)+SUMIF(ผลิต1!$C:$C,'รับ-จ่าย ประจำวัน'!$B624,ผลิต1!V:V)+SUMIF(ผลิต2!$C:$C,'รับ-จ่าย ประจำวัน'!$B624,ผลิต2!V:V)+SUMIF(เส้นแต่งหน้าขนมเค้ก!$C:$C,'รับ-จ่าย ประจำวัน'!$B624,เส้นแต่งหน้าขนมเค้ก!V:V)+SUMIF(แพ็ค!$C:$C,'รับ-จ่าย ประจำวัน'!$B624,แพ็ค!V:V)+SUMIF(ธุรการ!$C:$C,'รับ-จ่าย ประจำวัน'!$B624,ธุรการ!V:V)+SUMIF(เส้นแต่งหน้าขนมปัง!$C:$C,'รับ-จ่าย ประจำวัน'!$B624,เส้นแต่งหน้าขนมปัง!V:V)+SUMIF('วางแผนBC,CJ'!$C:$C,'รับ-จ่าย ประจำวัน'!$B624,'วางแผนBC,CJ'!V:V)+SUMIF(RD!$C:$C,'รับ-จ่าย ประจำวัน'!$B624,RD!V:V)+SUMIF('FG,ออนไล,คัดแยก'!$C:$C,'รับ-จ่าย ประจำวัน'!$B624,'FG,ออนไล,คัดแยก'!V:V)</f>
        <v>0</v>
      </c>
      <c r="BD624" s="16">
        <f>SUMIF(เตรียมส่วนผสม!$C:$C,'รับ-จ่าย ประจำวัน'!$B624,เตรียมส่วนผสม!W:W)+SUMIF(กวนไส้!$C:$C,'รับ-จ่าย ประจำวัน'!$B624,กวนไส้!W:W)+SUMIF(ผลิต1!$C:$C,'รับ-จ่าย ประจำวัน'!$B624,ผลิต1!W:W)+SUMIF(ผลิต2!$C:$C,'รับ-จ่าย ประจำวัน'!$B624,ผลิต2!W:W)+SUMIF(เส้นแต่งหน้าขนมเค้ก!$C:$C,'รับ-จ่าย ประจำวัน'!$B624,เส้นแต่งหน้าขนมเค้ก!W:W)+SUMIF(แพ็ค!$C:$C,'รับ-จ่าย ประจำวัน'!$B624,แพ็ค!W:W)+SUMIF(ธุรการ!$C:$C,'รับ-จ่าย ประจำวัน'!$B624,ธุรการ!W:W)+SUMIF(เส้นแต่งหน้าขนมปัง!$C:$C,'รับ-จ่าย ประจำวัน'!$B624,เส้นแต่งหน้าขนมปัง!W:W)+SUMIF('วางแผนBC,CJ'!$C:$C,'รับ-จ่าย ประจำวัน'!$B624,'วางแผนBC,CJ'!W:W)+SUMIF(RD!$C:$C,'รับ-จ่าย ประจำวัน'!$B624,RD!W:W)+SUMIF('FG,ออนไล,คัดแยก'!$C:$C,'รับ-จ่าย ประจำวัน'!$B624,'FG,ออนไล,คัดแยก'!W:W)</f>
        <v>0</v>
      </c>
      <c r="BE624" s="16">
        <f>SUMIF(เตรียมส่วนผสม!$C:$C,'รับ-จ่าย ประจำวัน'!$B624,เตรียมส่วนผสม!X:X)+SUMIF(กวนไส้!$C:$C,'รับ-จ่าย ประจำวัน'!$B624,กวนไส้!X:X)+SUMIF(ผลิต1!$C:$C,'รับ-จ่าย ประจำวัน'!$B624,ผลิต1!X:X)+SUMIF(ผลิต2!$C:$C,'รับ-จ่าย ประจำวัน'!$B624,ผลิต2!X:X)+SUMIF(เส้นแต่งหน้าขนมเค้ก!$C:$C,'รับ-จ่าย ประจำวัน'!$B624,เส้นแต่งหน้าขนมเค้ก!X:X)+SUMIF(แพ็ค!$C:$C,'รับ-จ่าย ประจำวัน'!$B624,แพ็ค!X:X)+SUMIF(ธุรการ!$C:$C,'รับ-จ่าย ประจำวัน'!$B624,ธุรการ!X:X)+SUMIF(เส้นแต่งหน้าขนมปัง!$C:$C,'รับ-จ่าย ประจำวัน'!$B624,เส้นแต่งหน้าขนมปัง!X:X)+SUMIF('วางแผนBC,CJ'!$C:$C,'รับ-จ่าย ประจำวัน'!$B624,'วางแผนBC,CJ'!X:X)+SUMIF(RD!$C:$C,'รับ-จ่าย ประจำวัน'!$B624,RD!X:X)+SUMIF('FG,ออนไล,คัดแยก'!$C:$C,'รับ-จ่าย ประจำวัน'!$B624,'FG,ออนไล,คัดแยก'!X:X)</f>
        <v>0</v>
      </c>
      <c r="BF624" s="16">
        <f>SUMIF(เตรียมส่วนผสม!$C:$C,'รับ-จ่าย ประจำวัน'!$B624,เตรียมส่วนผสม!Y:Y)+SUMIF(กวนไส้!$C:$C,'รับ-จ่าย ประจำวัน'!$B624,กวนไส้!Y:Y)+SUMIF(ผลิต1!$C:$C,'รับ-จ่าย ประจำวัน'!$B624,ผลิต1!Y:Y)+SUMIF(ผลิต2!$C:$C,'รับ-จ่าย ประจำวัน'!$B624,ผลิต2!Y:Y)+SUMIF(เส้นแต่งหน้าขนมเค้ก!$C:$C,'รับ-จ่าย ประจำวัน'!$B624,เส้นแต่งหน้าขนมเค้ก!Y:Y)+SUMIF(แพ็ค!$C:$C,'รับ-จ่าย ประจำวัน'!$B624,แพ็ค!Y:Y)+SUMIF(ธุรการ!$C:$C,'รับ-จ่าย ประจำวัน'!$B624,ธุรการ!Y:Y)+SUMIF(เส้นแต่งหน้าขนมปัง!$C:$C,'รับ-จ่าย ประจำวัน'!$B624,เส้นแต่งหน้าขนมปัง!Y:Y)+SUMIF('วางแผนBC,CJ'!$C:$C,'รับ-จ่าย ประจำวัน'!$B624,'วางแผนBC,CJ'!Y:Y)+SUMIF(RD!$C:$C,'รับ-จ่าย ประจำวัน'!$B624,RD!Y:Y)+SUMIF('FG,ออนไล,คัดแยก'!$C:$C,'รับ-จ่าย ประจำวัน'!$B624,'FG,ออนไล,คัดแยก'!Y:Y)</f>
        <v>0</v>
      </c>
      <c r="BG624" s="16">
        <f>SUMIF(เตรียมส่วนผสม!$C:$C,'รับ-จ่าย ประจำวัน'!$B624,เตรียมส่วนผสม!Z:Z)+SUMIF(กวนไส้!$C:$C,'รับ-จ่าย ประจำวัน'!$B624,กวนไส้!Z:Z)+SUMIF(ผลิต1!$C:$C,'รับ-จ่าย ประจำวัน'!$B624,ผลิต1!Z:Z)+SUMIF(ผลิต2!$C:$C,'รับ-จ่าย ประจำวัน'!$B624,ผลิต2!Z:Z)+SUMIF(เส้นแต่งหน้าขนมเค้ก!$C:$C,'รับ-จ่าย ประจำวัน'!$B624,เส้นแต่งหน้าขนมเค้ก!Z:Z)+SUMIF(แพ็ค!$C:$C,'รับ-จ่าย ประจำวัน'!$B624,แพ็ค!Z:Z)+SUMIF(ธุรการ!$C:$C,'รับ-จ่าย ประจำวัน'!$B624,ธุรการ!Z:Z)+SUMIF(เส้นแต่งหน้าขนมปัง!$C:$C,'รับ-จ่าย ประจำวัน'!$B624,เส้นแต่งหน้าขนมปัง!Z:Z)+SUMIF('วางแผนBC,CJ'!$C:$C,'รับ-จ่าย ประจำวัน'!$B624,'วางแผนBC,CJ'!Z:Z)+SUMIF(RD!$C:$C,'รับ-จ่าย ประจำวัน'!$B624,RD!Z:Z)+SUMIF('FG,ออนไล,คัดแยก'!$C:$C,'รับ-จ่าย ประจำวัน'!$B624,'FG,ออนไล,คัดแยก'!Z:Z)</f>
        <v>0</v>
      </c>
      <c r="BH624" s="16">
        <f>SUMIF(เตรียมส่วนผสม!$C:$C,'รับ-จ่าย ประจำวัน'!$B624,เตรียมส่วนผสม!AA:AA)+SUMIF(กวนไส้!$C:$C,'รับ-จ่าย ประจำวัน'!$B624,กวนไส้!AA:AA)+SUMIF(ผลิต1!$C:$C,'รับ-จ่าย ประจำวัน'!$B624,ผลิต1!AA:AA)+SUMIF(ผลิต2!$C:$C,'รับ-จ่าย ประจำวัน'!$B624,ผลิต2!AA:AA)+SUMIF(เส้นแต่งหน้าขนมเค้ก!$C:$C,'รับ-จ่าย ประจำวัน'!$B624,เส้นแต่งหน้าขนมเค้ก!AA:AA)+SUMIF(แพ็ค!$C:$C,'รับ-จ่าย ประจำวัน'!$B624,แพ็ค!AA:AA)+SUMIF(ธุรการ!$C:$C,'รับ-จ่าย ประจำวัน'!$B624,ธุรการ!AA:AA)+SUMIF(เส้นแต่งหน้าขนมปัง!$C:$C,'รับ-จ่าย ประจำวัน'!$B624,เส้นแต่งหน้าขนมปัง!AA:AA)+SUMIF('วางแผนBC,CJ'!$C:$C,'รับ-จ่าย ประจำวัน'!$B624,'วางแผนBC,CJ'!AA:AA)+SUMIF(RD!$C:$C,'รับ-จ่าย ประจำวัน'!$B624,RD!AA:AA)+SUMIF('FG,ออนไล,คัดแยก'!$C:$C,'รับ-จ่าย ประจำวัน'!$B624,'FG,ออนไล,คัดแยก'!AA:AA)</f>
        <v>0</v>
      </c>
      <c r="BI624" s="16">
        <f>SUMIF(เตรียมส่วนผสม!$C:$C,'รับ-จ่าย ประจำวัน'!$B624,เตรียมส่วนผสม!AB:AB)+SUMIF(กวนไส้!$C:$C,'รับ-จ่าย ประจำวัน'!$B624,กวนไส้!AB:AB)+SUMIF(ผลิต1!$C:$C,'รับ-จ่าย ประจำวัน'!$B624,ผลิต1!AB:AB)+SUMIF(ผลิต2!$C:$C,'รับ-จ่าย ประจำวัน'!$B624,ผลิต2!AB:AB)+SUMIF(เส้นแต่งหน้าขนมเค้ก!$C:$C,'รับ-จ่าย ประจำวัน'!$B624,เส้นแต่งหน้าขนมเค้ก!AB:AB)+SUMIF(แพ็ค!$C:$C,'รับ-จ่าย ประจำวัน'!$B624,แพ็ค!AB:AB)+SUMIF(ธุรการ!$C:$C,'รับ-จ่าย ประจำวัน'!$B624,ธุรการ!AB:AB)+SUMIF(เส้นแต่งหน้าขนมปัง!$C:$C,'รับ-จ่าย ประจำวัน'!$B624,เส้นแต่งหน้าขนมปัง!AB:AB)+SUMIF('วางแผนBC,CJ'!$C:$C,'รับ-จ่าย ประจำวัน'!$B624,'วางแผนBC,CJ'!AB:AB)+SUMIF(RD!$C:$C,'รับ-จ่าย ประจำวัน'!$B624,RD!AB:AB)+SUMIF('FG,ออนไล,คัดแยก'!$C:$C,'รับ-จ่าย ประจำวัน'!$B624,'FG,ออนไล,คัดแยก'!AB:AB)</f>
        <v>0</v>
      </c>
      <c r="BJ624" s="16">
        <f>SUMIF(เตรียมส่วนผสม!$C:$C,'รับ-จ่าย ประจำวัน'!$B624,เตรียมส่วนผสม!AC:AC)+SUMIF(กวนไส้!$C:$C,'รับ-จ่าย ประจำวัน'!$B624,กวนไส้!AC:AC)+SUMIF(ผลิต1!$C:$C,'รับ-จ่าย ประจำวัน'!$B624,ผลิต1!AC:AC)+SUMIF(ผลิต2!$C:$C,'รับ-จ่าย ประจำวัน'!$B624,ผลิต2!AC:AC)+SUMIF(เส้นแต่งหน้าขนมเค้ก!$C:$C,'รับ-จ่าย ประจำวัน'!$B624,เส้นแต่งหน้าขนมเค้ก!AC:AC)+SUMIF(แพ็ค!$C:$C,'รับ-จ่าย ประจำวัน'!$B624,แพ็ค!AC:AC)+SUMIF(ธุรการ!$C:$C,'รับ-จ่าย ประจำวัน'!$B624,ธุรการ!AC:AC)+SUMIF(เส้นแต่งหน้าขนมปัง!$C:$C,'รับ-จ่าย ประจำวัน'!$B624,เส้นแต่งหน้าขนมปัง!AC:AC)+SUMIF('วางแผนBC,CJ'!$C:$C,'รับ-จ่าย ประจำวัน'!$B624,'วางแผนBC,CJ'!AC:AC)+SUMIF(RD!$C:$C,'รับ-จ่าย ประจำวัน'!$B624,RD!AC:AC)+SUMIF('FG,ออนไล,คัดแยก'!$C:$C,'รับ-จ่าย ประจำวัน'!$B624,'FG,ออนไล,คัดแยก'!AC:AC)</f>
        <v>0</v>
      </c>
      <c r="BK624" s="16">
        <f>SUMIF(เตรียมส่วนผสม!$C:$C,'รับ-จ่าย ประจำวัน'!$B624,เตรียมส่วนผสม!AD:AD)+SUMIF(กวนไส้!$C:$C,'รับ-จ่าย ประจำวัน'!$B624,กวนไส้!AD:AD)+SUMIF(ผลิต1!$C:$C,'รับ-จ่าย ประจำวัน'!$B624,ผลิต1!AD:AD)+SUMIF(ผลิต2!$C:$C,'รับ-จ่าย ประจำวัน'!$B624,ผลิต2!AD:AD)+SUMIF(เส้นแต่งหน้าขนมเค้ก!$C:$C,'รับ-จ่าย ประจำวัน'!$B624,เส้นแต่งหน้าขนมเค้ก!AD:AD)+SUMIF(แพ็ค!$C:$C,'รับ-จ่าย ประจำวัน'!$B624,แพ็ค!AD:AD)+SUMIF(ธุรการ!$C:$C,'รับ-จ่าย ประจำวัน'!$B624,ธุรการ!AD:AD)+SUMIF(เส้นแต่งหน้าขนมปัง!$C:$C,'รับ-จ่าย ประจำวัน'!$B624,เส้นแต่งหน้าขนมปัง!AD:AD)+SUMIF('วางแผนBC,CJ'!$C:$C,'รับ-จ่าย ประจำวัน'!$B624,'วางแผนBC,CJ'!AD:AD)+SUMIF(RD!$C:$C,'รับ-จ่าย ประจำวัน'!$B624,RD!AD:AD)+SUMIF('FG,ออนไล,คัดแยก'!$C:$C,'รับ-จ่าย ประจำวัน'!$B624,'FG,ออนไล,คัดแยก'!AD:AD)</f>
        <v>4000</v>
      </c>
      <c r="BL624" s="16">
        <f>SUMIF(เตรียมส่วนผสม!$C:$C,'รับ-จ่าย ประจำวัน'!$B624,เตรียมส่วนผสม!AE:AE)+SUMIF(กวนไส้!$C:$C,'รับ-จ่าย ประจำวัน'!$B624,กวนไส้!AE:AE)+SUMIF(ผลิต1!$C:$C,'รับ-จ่าย ประจำวัน'!$B624,ผลิต1!AE:AE)+SUMIF(ผลิต2!$C:$C,'รับ-จ่าย ประจำวัน'!$B624,ผลิต2!AE:AE)+SUMIF(เส้นแต่งหน้าขนมเค้ก!$C:$C,'รับ-จ่าย ประจำวัน'!$B624,เส้นแต่งหน้าขนมเค้ก!AE:AE)+SUMIF(แพ็ค!$C:$C,'รับ-จ่าย ประจำวัน'!$B624,แพ็ค!AE:AE)+SUMIF(ธุรการ!$C:$C,'รับ-จ่าย ประจำวัน'!$B624,ธุรการ!AE:AE)+SUMIF(เส้นแต่งหน้าขนมปัง!$C:$C,'รับ-จ่าย ประจำวัน'!$B624,เส้นแต่งหน้าขนมปัง!AE:AE)+SUMIF('วางแผนBC,CJ'!$C:$C,'รับ-จ่าย ประจำวัน'!$B624,'วางแผนBC,CJ'!AE:AE)+SUMIF(RD!$C:$C,'รับ-จ่าย ประจำวัน'!$B624,RD!AE:AE)+SUMIF('FG,ออนไล,คัดแยก'!$C:$C,'รับ-จ่าย ประจำวัน'!$B624,'FG,ออนไล,คัดแยก'!AE:AE)</f>
        <v>0</v>
      </c>
      <c r="BM624" s="16">
        <f>SUMIF(เตรียมส่วนผสม!$C:$C,'รับ-จ่าย ประจำวัน'!$B624,เตรียมส่วนผสม!AF:AF)+SUMIF(กวนไส้!$C:$C,'รับ-จ่าย ประจำวัน'!$B624,กวนไส้!AF:AF)+SUMIF(ผลิต1!$C:$C,'รับ-จ่าย ประจำวัน'!$B624,ผลิต1!AF:AF)+SUMIF(ผลิต2!$C:$C,'รับ-จ่าย ประจำวัน'!$B624,ผลิต2!AF:AF)+SUMIF(เส้นแต่งหน้าขนมเค้ก!$C:$C,'รับ-จ่าย ประจำวัน'!$B624,เส้นแต่งหน้าขนมเค้ก!AF:AF)+SUMIF(แพ็ค!$C:$C,'รับ-จ่าย ประจำวัน'!$B624,แพ็ค!AF:AF)+SUMIF(ธุรการ!$C:$C,'รับ-จ่าย ประจำวัน'!$B624,ธุรการ!AF:AF)+SUMIF(เส้นแต่งหน้าขนมปัง!$C:$C,'รับ-จ่าย ประจำวัน'!$B624,เส้นแต่งหน้าขนมปัง!AF:AF)+SUMIF('วางแผนBC,CJ'!$C:$C,'รับ-จ่าย ประจำวัน'!$B624,'วางแผนBC,CJ'!AF:AF)+SUMIF(RD!$C:$C,'รับ-จ่าย ประจำวัน'!$B624,RD!AF:AF)+SUMIF('FG,ออนไล,คัดแยก'!$C:$C,'รับ-จ่าย ประจำวัน'!$B624,'FG,ออนไล,คัดแยก'!AF:AF)</f>
        <v>9000</v>
      </c>
      <c r="BN624" s="16">
        <f>SUMIF(เตรียมส่วนผสม!$C:$C,'รับ-จ่าย ประจำวัน'!$B624,เตรียมส่วนผสม!AG:AG)+SUMIF(กวนไส้!$C:$C,'รับ-จ่าย ประจำวัน'!$B624,กวนไส้!AG:AG)+SUMIF(ผลิต1!$C:$C,'รับ-จ่าย ประจำวัน'!$B624,ผลิต1!AG:AG)+SUMIF(ผลิต2!$C:$C,'รับ-จ่าย ประจำวัน'!$B624,ผลิต2!AG:AG)+SUMIF(เส้นแต่งหน้าขนมเค้ก!$C:$C,'รับ-จ่าย ประจำวัน'!$B624,เส้นแต่งหน้าขนมเค้ก!AG:AG)+SUMIF(แพ็ค!$C:$C,'รับ-จ่าย ประจำวัน'!$B624,แพ็ค!AG:AG)+SUMIF(ธุรการ!$C:$C,'รับ-จ่าย ประจำวัน'!$B624,ธุรการ!AG:AG)+SUMIF(เส้นแต่งหน้าขนมปัง!$C:$C,'รับ-จ่าย ประจำวัน'!$B624,เส้นแต่งหน้าขนมปัง!AG:AG)+SUMIF('วางแผนBC,CJ'!$C:$C,'รับ-จ่าย ประจำวัน'!$B624,'วางแผนBC,CJ'!AG:AG)+SUMIF(RD!$C:$C,'รับ-จ่าย ประจำวัน'!$B624,RD!AG:AG)+SUMIF('FG,ออนไล,คัดแยก'!$C:$C,'รับ-จ่าย ประจำวัน'!$B624,'FG,ออนไล,คัดแยก'!AG:AG)</f>
        <v>3000</v>
      </c>
      <c r="BO624" s="16">
        <f>SUMIF(เตรียมส่วนผสม!$C:$C,'รับ-จ่าย ประจำวัน'!$B624,เตรียมส่วนผสม!AH:AH)+SUMIF(กวนไส้!$C:$C,'รับ-จ่าย ประจำวัน'!$B624,กวนไส้!AH:AH)+SUMIF(ผลิต1!$C:$C,'รับ-จ่าย ประจำวัน'!$B624,ผลิต1!AH:AH)+SUMIF(ผลิต2!$C:$C,'รับ-จ่าย ประจำวัน'!$B624,ผลิต2!AH:AH)+SUMIF(เส้นแต่งหน้าขนมเค้ก!$C:$C,'รับ-จ่าย ประจำวัน'!$B624,เส้นแต่งหน้าขนมเค้ก!AH:AH)+SUMIF(แพ็ค!$C:$C,'รับ-จ่าย ประจำวัน'!$B624,แพ็ค!AH:AH)+SUMIF(ธุรการ!$C:$C,'รับ-จ่าย ประจำวัน'!$B624,ธุรการ!AH:AH)+SUMIF(เส้นแต่งหน้าขนมปัง!$C:$C,'รับ-จ่าย ประจำวัน'!$B624,เส้นแต่งหน้าขนมปัง!AH:AH)+SUMIF('วางแผนBC,CJ'!$C:$C,'รับ-จ่าย ประจำวัน'!$B624,'วางแผนBC,CJ'!AH:AH)+SUMIF(RD!$C:$C,'รับ-จ่าย ประจำวัน'!$B624,RD!AH:AH)+SUMIF('FG,ออนไล,คัดแยก'!$C:$C,'รับ-จ่าย ประจำวัน'!$B624,'FG,ออนไล,คัดแยก'!AH:AH)</f>
        <v>0</v>
      </c>
      <c r="BP624" s="16">
        <f>SUMIF(เตรียมส่วนผสม!$C:$C,'รับ-จ่าย ประจำวัน'!$B624,เตรียมส่วนผสม!AI:AI)+SUMIF(กวนไส้!$C:$C,'รับ-จ่าย ประจำวัน'!$B624,กวนไส้!AI:AI)+SUMIF(ผลิต1!$C:$C,'รับ-จ่าย ประจำวัน'!$B624,ผลิต1!AI:AI)+SUMIF(ผลิต2!$C:$C,'รับ-จ่าย ประจำวัน'!$B624,ผลิต2!AI:AI)+SUMIF(เส้นแต่งหน้าขนมเค้ก!$C:$C,'รับ-จ่าย ประจำวัน'!$B624,เส้นแต่งหน้าขนมเค้ก!AI:AI)+SUMIF(แพ็ค!$C:$C,'รับ-จ่าย ประจำวัน'!$B624,แพ็ค!AI:AI)+SUMIF(ธุรการ!$C:$C,'รับ-จ่าย ประจำวัน'!$B624,ธุรการ!AI:AI)+SUMIF(เส้นแต่งหน้าขนมปัง!$C:$C,'รับ-จ่าย ประจำวัน'!$B624,เส้นแต่งหน้าขนมปัง!AI:AI)+SUMIF('วางแผนBC,CJ'!$C:$C,'รับ-จ่าย ประจำวัน'!$B624,'วางแผนBC,CJ'!AI:AI)+SUMIF(RD!$C:$C,'รับ-จ่าย ประจำวัน'!$B624,RD!AI:AI)+SUMIF('FG,ออนไล,คัดแยก'!$C:$C,'รับ-จ่าย ประจำวัน'!$B624,'FG,ออนไล,คัดแยก'!AI:AI)</f>
        <v>2000</v>
      </c>
      <c r="BQ624" s="16">
        <f>SUMIF(เตรียมส่วนผสม!$C:$C,'รับ-จ่าย ประจำวัน'!$B624,เตรียมส่วนผสม!AJ:AJ)+SUMIF(กวนไส้!$C:$C,'รับ-จ่าย ประจำวัน'!$B624,กวนไส้!AJ:AJ)+SUMIF(ผลิต1!$C:$C,'รับ-จ่าย ประจำวัน'!$B624,ผลิต1!AJ:AJ)+SUMIF(ผลิต2!$C:$C,'รับ-จ่าย ประจำวัน'!$B624,ผลิต2!AJ:AJ)+SUMIF(เส้นแต่งหน้าขนมเค้ก!$C:$C,'รับ-จ่าย ประจำวัน'!$B624,เส้นแต่งหน้าขนมเค้ก!AJ:AJ)+SUMIF(แพ็ค!$C:$C,'รับ-จ่าย ประจำวัน'!$B624,แพ็ค!AJ:AJ)+SUMIF(ธุรการ!$C:$C,'รับ-จ่าย ประจำวัน'!$B624,ธุรการ!AJ:AJ)+SUMIF(เส้นแต่งหน้าขนมปัง!$C:$C,'รับ-จ่าย ประจำวัน'!$B624,เส้นแต่งหน้าขนมปัง!AJ:AJ)+SUMIF('วางแผนBC,CJ'!$C:$C,'รับ-จ่าย ประจำวัน'!$B624,'วางแผนBC,CJ'!AJ:AJ)+SUMIF(RD!$C:$C,'รับ-จ่าย ประจำวัน'!$B624,RD!AJ:AJ)+SUMIF('FG,ออนไล,คัดแยก'!$C:$C,'รับ-จ่าย ประจำวัน'!$B624,'FG,ออนไล,คัดแยก'!AJ:AJ)</f>
        <v>6000</v>
      </c>
      <c r="BR624" s="16">
        <f>SUMIF(เตรียมส่วนผสม!$C:$C,'รับ-จ่าย ประจำวัน'!$B624,เตรียมส่วนผสม!AK:AK)+SUMIF(กวนไส้!$C:$C,'รับ-จ่าย ประจำวัน'!$B624,กวนไส้!AK:AK)+SUMIF(ผลิต1!$C:$C,'รับ-จ่าย ประจำวัน'!$B624,ผลิต1!AK:AK)+SUMIF(ผลิต2!$C:$C,'รับ-จ่าย ประจำวัน'!$B624,ผลิต2!AK:AK)+SUMIF(เส้นแต่งหน้าขนมเค้ก!$C:$C,'รับ-จ่าย ประจำวัน'!$B624,เส้นแต่งหน้าขนมเค้ก!AK:AK)+SUMIF(แพ็ค!$C:$C,'รับ-จ่าย ประจำวัน'!$B624,แพ็ค!AK:AK)+SUMIF(ธุรการ!$C:$C,'รับ-จ่าย ประจำวัน'!$B624,ธุรการ!AK:AK)+SUMIF(เส้นแต่งหน้าขนมปัง!$C:$C,'รับ-จ่าย ประจำวัน'!$B624,เส้นแต่งหน้าขนมปัง!AK:AK)+SUMIF('วางแผนBC,CJ'!$C:$C,'รับ-จ่าย ประจำวัน'!$B624,'วางแผนBC,CJ'!AK:AK)+SUMIF(RD!$C:$C,'รับ-จ่าย ประจำวัน'!$B624,RD!AK:AK)+SUMIF('FG,ออนไล,คัดแยก'!$C:$C,'รับ-จ่าย ประจำวัน'!$B624,'FG,ออนไล,คัดแยก'!AK:AK)</f>
        <v>0</v>
      </c>
      <c r="BS624" s="16">
        <f>SUMIF(เตรียมส่วนผสม!$C:$C,'รับ-จ่าย ประจำวัน'!$B624,เตรียมส่วนผสม!AL:AL)+SUMIF(กวนไส้!$C:$C,'รับ-จ่าย ประจำวัน'!$B624,กวนไส้!AL:AL)+SUMIF(ผลิต1!$C:$C,'รับ-จ่าย ประจำวัน'!$B624,ผลิต1!AL:AL)+SUMIF(ผลิต2!$C:$C,'รับ-จ่าย ประจำวัน'!$B624,ผลิต2!AL:AL)+SUMIF(เส้นแต่งหน้าขนมเค้ก!$C:$C,'รับ-จ่าย ประจำวัน'!$B624,เส้นแต่งหน้าขนมเค้ก!AL:AL)+SUMIF(แพ็ค!$C:$C,'รับ-จ่าย ประจำวัน'!$B624,แพ็ค!AL:AL)+SUMIF(ธุรการ!$C:$C,'รับ-จ่าย ประจำวัน'!$B624,ธุรการ!AL:AL)+SUMIF(เส้นแต่งหน้าขนมปัง!$C:$C,'รับ-จ่าย ประจำวัน'!$B624,เส้นแต่งหน้าขนมปัง!AL:AL)+SUMIF('วางแผนBC,CJ'!$C:$C,'รับ-จ่าย ประจำวัน'!$B624,'วางแผนBC,CJ'!AL:AL)+SUMIF(RD!$C:$C,'รับ-จ่าย ประจำวัน'!$B624,RD!AL:AL)+SUMIF('FG,ออนไล,คัดแยก'!$C:$C,'รับ-จ่าย ประจำวัน'!$B624,'FG,ออนไล,คัดแยก'!AL:AL)</f>
        <v>0</v>
      </c>
      <c r="BT624" s="18">
        <f t="shared" si="145"/>
        <v>24000</v>
      </c>
      <c r="BU624" s="116"/>
      <c r="BV624" s="146">
        <f t="shared" si="146"/>
        <v>56000</v>
      </c>
      <c r="BW624" s="184"/>
      <c r="BX624" s="172">
        <f t="shared" si="147"/>
        <v>800</v>
      </c>
      <c r="BY624" s="188">
        <f t="shared" si="148"/>
        <v>70</v>
      </c>
      <c r="BZ624" s="180">
        <f t="shared" ca="1" si="149"/>
        <v>46273</v>
      </c>
      <c r="CB624" s="93"/>
      <c r="CC624" s="93"/>
      <c r="CD624" s="93"/>
      <c r="CE624" s="93"/>
      <c r="CF624" s="93"/>
      <c r="CG624" s="93"/>
      <c r="CH624" s="93"/>
      <c r="CI624" s="93"/>
      <c r="CJ624" s="97"/>
      <c r="CK624" s="9">
        <f t="shared" si="143"/>
        <v>56000</v>
      </c>
    </row>
    <row r="625" spans="1:89" x14ac:dyDescent="0.5">
      <c r="A625" s="149"/>
      <c r="B625" s="34" t="s">
        <v>1862</v>
      </c>
      <c r="C625" s="33" t="s">
        <v>1995</v>
      </c>
      <c r="D625" s="141" t="s">
        <v>1010</v>
      </c>
      <c r="E625" s="25"/>
      <c r="F625" s="132"/>
      <c r="G625" s="25"/>
      <c r="H625" s="12">
        <v>10</v>
      </c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11"/>
      <c r="AF625" s="11"/>
      <c r="AG625" s="11"/>
      <c r="AH625" s="11"/>
      <c r="AI625" s="25"/>
      <c r="AJ625" s="25"/>
      <c r="AK625" s="25"/>
      <c r="AL625" s="25"/>
      <c r="AM625" s="25"/>
      <c r="AN625" s="15">
        <f t="shared" si="135"/>
        <v>0</v>
      </c>
      <c r="AO625" s="16">
        <f>SUMIF(เตรียมส่วนผสม!$C:$C,'รับ-จ่าย ประจำวัน'!$B625,เตรียมส่วนผสม!H:H)+SUMIF(กวนไส้!$C:$C,'รับ-จ่าย ประจำวัน'!$B625,กวนไส้!H:H)+SUMIF(ผลิต1!$C:$C,'รับ-จ่าย ประจำวัน'!$B625,ผลิต1!H:H)+SUMIF(ผลิต2!$C:$C,'รับ-จ่าย ประจำวัน'!$B625,ผลิต2!H:H)+SUMIF(เส้นแต่งหน้าขนมเค้ก!$C:$C,'รับ-จ่าย ประจำวัน'!$B625,เส้นแต่งหน้าขนมเค้ก!H:H)+SUMIF(แพ็ค!$C:$C,'รับ-จ่าย ประจำวัน'!$B625,แพ็ค!H:H)+SUMIF(ธุรการ!$C:$C,'รับ-จ่าย ประจำวัน'!$B625,ธุรการ!H:H)+SUMIF(เส้นแต่งหน้าขนมปัง!$C:$C,'รับ-จ่าย ประจำวัน'!$B625,เส้นแต่งหน้าขนมปัง!H:H)+SUMIF('วางแผนBC,CJ'!$C:$C,'รับ-จ่าย ประจำวัน'!$B625,'วางแผนBC,CJ'!H:H)+SUMIF(RD!$C:$C,'รับ-จ่าย ประจำวัน'!$B625,RD!H:H)+SUMIF('FG,ออนไล,คัดแยก'!$C:$C,'รับ-จ่าย ประจำวัน'!$B625,'FG,ออนไล,คัดแยก'!H:H)</f>
        <v>0</v>
      </c>
      <c r="AP625" s="16">
        <f>SUMIF(เตรียมส่วนผสม!$C:$C,'รับ-จ่าย ประจำวัน'!$B625,เตรียมส่วนผสม!I:I)+SUMIF(กวนไส้!$C:$C,'รับ-จ่าย ประจำวัน'!$B625,กวนไส้!I:I)+SUMIF(ผลิต1!$C:$C,'รับ-จ่าย ประจำวัน'!$B625,ผลิต1!I:I)+SUMIF(ผลิต2!$C:$C,'รับ-จ่าย ประจำวัน'!$B625,ผลิต2!I:I)+SUMIF(เส้นแต่งหน้าขนมเค้ก!$C:$C,'รับ-จ่าย ประจำวัน'!$B625,เส้นแต่งหน้าขนมเค้ก!I:I)+SUMIF(แพ็ค!$C:$C,'รับ-จ่าย ประจำวัน'!$B625,แพ็ค!I:I)+SUMIF(ธุรการ!$C:$C,'รับ-จ่าย ประจำวัน'!$B625,ธุรการ!I:I)+SUMIF(เส้นแต่งหน้าขนมปัง!$C:$C,'รับ-จ่าย ประจำวัน'!$B625,เส้นแต่งหน้าขนมปัง!I:I)+SUMIF('วางแผนBC,CJ'!$C:$C,'รับ-จ่าย ประจำวัน'!$B625,'วางแผนBC,CJ'!I:I)+SUMIF(RD!$C:$C,'รับ-จ่าย ประจำวัน'!$B625,RD!I:I)+SUMIF('FG,ออนไล,คัดแยก'!$C:$C,'รับ-จ่าย ประจำวัน'!$B625,'FG,ออนไล,คัดแยก'!I:I)</f>
        <v>0</v>
      </c>
      <c r="AQ625" s="16">
        <f>SUMIF(เตรียมส่วนผสม!$C:$C,'รับ-จ่าย ประจำวัน'!$B625,เตรียมส่วนผสม!J:J)+SUMIF(กวนไส้!$C:$C,'รับ-จ่าย ประจำวัน'!$B625,กวนไส้!J:J)+SUMIF(ผลิต1!$C:$C,'รับ-จ่าย ประจำวัน'!$B625,ผลิต1!J:J)+SUMIF(ผลิต2!$C:$C,'รับ-จ่าย ประจำวัน'!$B625,ผลิต2!J:J)+SUMIF(เส้นแต่งหน้าขนมเค้ก!$C:$C,'รับ-จ่าย ประจำวัน'!$B625,เส้นแต่งหน้าขนมเค้ก!J:J)+SUMIF(แพ็ค!$C:$C,'รับ-จ่าย ประจำวัน'!$B625,แพ็ค!J:J)+SUMIF(ธุรการ!$C:$C,'รับ-จ่าย ประจำวัน'!$B625,ธุรการ!J:J)+SUMIF(เส้นแต่งหน้าขนมปัง!$C:$C,'รับ-จ่าย ประจำวัน'!$B625,เส้นแต่งหน้าขนมปัง!J:J)+SUMIF('วางแผนBC,CJ'!$C:$C,'รับ-จ่าย ประจำวัน'!$B625,'วางแผนBC,CJ'!J:J)+SUMIF(RD!$C:$C,'รับ-จ่าย ประจำวัน'!$B625,RD!J:J)+SUMIF('FG,ออนไล,คัดแยก'!$C:$C,'รับ-จ่าย ประจำวัน'!$B625,'FG,ออนไล,คัดแยก'!J:J)</f>
        <v>0</v>
      </c>
      <c r="AR625" s="16">
        <f>SUMIF(เตรียมส่วนผสม!$C:$C,'รับ-จ่าย ประจำวัน'!$B625,เตรียมส่วนผสม!K:K)+SUMIF(กวนไส้!$C:$C,'รับ-จ่าย ประจำวัน'!$B625,กวนไส้!K:K)+SUMIF(ผลิต1!$C:$C,'รับ-จ่าย ประจำวัน'!$B625,ผลิต1!K:K)+SUMIF(ผลิต2!$C:$C,'รับ-จ่าย ประจำวัน'!$B625,ผลิต2!K:K)+SUMIF(เส้นแต่งหน้าขนมเค้ก!$C:$C,'รับ-จ่าย ประจำวัน'!$B625,เส้นแต่งหน้าขนมเค้ก!K:K)+SUMIF(แพ็ค!$C:$C,'รับ-จ่าย ประจำวัน'!$B625,แพ็ค!K:K)+SUMIF(ธุรการ!$C:$C,'รับ-จ่าย ประจำวัน'!$B625,ธุรการ!K:K)+SUMIF(เส้นแต่งหน้าขนมปัง!$C:$C,'รับ-จ่าย ประจำวัน'!$B625,เส้นแต่งหน้าขนมปัง!K:K)+SUMIF('วางแผนBC,CJ'!$C:$C,'รับ-จ่าย ประจำวัน'!$B625,'วางแผนBC,CJ'!K:K)+SUMIF(RD!$C:$C,'รับ-จ่าย ประจำวัน'!$B625,RD!K:K)+SUMIF('FG,ออนไล,คัดแยก'!$C:$C,'รับ-จ่าย ประจำวัน'!$B625,'FG,ออนไล,คัดแยก'!K:K)</f>
        <v>0</v>
      </c>
      <c r="AS625" s="16">
        <f>SUMIF(เตรียมส่วนผสม!$C:$C,'รับ-จ่าย ประจำวัน'!$B625,เตรียมส่วนผสม!L:L)+SUMIF(กวนไส้!$C:$C,'รับ-จ่าย ประจำวัน'!$B625,กวนไส้!L:L)+SUMIF(ผลิต1!$C:$C,'รับ-จ่าย ประจำวัน'!$B625,ผลิต1!L:L)+SUMIF(ผลิต2!$C:$C,'รับ-จ่าย ประจำวัน'!$B625,ผลิต2!L:L)+SUMIF(เส้นแต่งหน้าขนมเค้ก!$C:$C,'รับ-จ่าย ประจำวัน'!$B625,เส้นแต่งหน้าขนมเค้ก!L:L)+SUMIF(แพ็ค!$C:$C,'รับ-จ่าย ประจำวัน'!$B625,แพ็ค!L:L)+SUMIF(ธุรการ!$C:$C,'รับ-จ่าย ประจำวัน'!$B625,ธุรการ!L:L)+SUMIF(เส้นแต่งหน้าขนมปัง!$C:$C,'รับ-จ่าย ประจำวัน'!$B625,เส้นแต่งหน้าขนมปัง!L:L)+SUMIF('วางแผนBC,CJ'!$C:$C,'รับ-จ่าย ประจำวัน'!$B625,'วางแผนBC,CJ'!L:L)+SUMIF(RD!$C:$C,'รับ-จ่าย ประจำวัน'!$B625,RD!L:L)+SUMIF('FG,ออนไล,คัดแยก'!$C:$C,'รับ-จ่าย ประจำวัน'!$B625,'FG,ออนไล,คัดแยก'!L:L)</f>
        <v>0</v>
      </c>
      <c r="AT625" s="16">
        <f>SUMIF(เตรียมส่วนผสม!$C:$C,'รับ-จ่าย ประจำวัน'!$B625,เตรียมส่วนผสม!M:M)+SUMIF(กวนไส้!$C:$C,'รับ-จ่าย ประจำวัน'!$B625,กวนไส้!M:M)+SUMIF(ผลิต1!$C:$C,'รับ-จ่าย ประจำวัน'!$B625,ผลิต1!M:M)+SUMIF(ผลิต2!$C:$C,'รับ-จ่าย ประจำวัน'!$B625,ผลิต2!M:M)+SUMIF(เส้นแต่งหน้าขนมเค้ก!$C:$C,'รับ-จ่าย ประจำวัน'!$B625,เส้นแต่งหน้าขนมเค้ก!M:M)+SUMIF(แพ็ค!$C:$C,'รับ-จ่าย ประจำวัน'!$B625,แพ็ค!M:M)+SUMIF(ธุรการ!$C:$C,'รับ-จ่าย ประจำวัน'!$B625,ธุรการ!M:M)+SUMIF(เส้นแต่งหน้าขนมปัง!$C:$C,'รับ-จ่าย ประจำวัน'!$B625,เส้นแต่งหน้าขนมปัง!M:M)+SUMIF('วางแผนBC,CJ'!$C:$C,'รับ-จ่าย ประจำวัน'!$B625,'วางแผนBC,CJ'!M:M)+SUMIF(RD!$C:$C,'รับ-จ่าย ประจำวัน'!$B625,RD!M:M)+SUMIF('FG,ออนไล,คัดแยก'!$C:$C,'รับ-จ่าย ประจำวัน'!$B625,'FG,ออนไล,คัดแยก'!M:M)</f>
        <v>0</v>
      </c>
      <c r="AU625" s="16">
        <f>SUMIF(เตรียมส่วนผสม!$C:$C,'รับ-จ่าย ประจำวัน'!$B625,เตรียมส่วนผสม!N:N)+SUMIF(กวนไส้!$C:$C,'รับ-จ่าย ประจำวัน'!$B625,กวนไส้!N:N)+SUMIF(ผลิต1!$C:$C,'รับ-จ่าย ประจำวัน'!$B625,ผลิต1!N:N)+SUMIF(ผลิต2!$C:$C,'รับ-จ่าย ประจำวัน'!$B625,ผลิต2!N:N)+SUMIF(เส้นแต่งหน้าขนมเค้ก!$C:$C,'รับ-จ่าย ประจำวัน'!$B625,เส้นแต่งหน้าขนมเค้ก!N:N)+SUMIF(แพ็ค!$C:$C,'รับ-จ่าย ประจำวัน'!$B625,แพ็ค!N:N)+SUMIF(ธุรการ!$C:$C,'รับ-จ่าย ประจำวัน'!$B625,ธุรการ!N:N)+SUMIF(เส้นแต่งหน้าขนมปัง!$C:$C,'รับ-จ่าย ประจำวัน'!$B625,เส้นแต่งหน้าขนมปัง!N:N)+SUMIF('วางแผนBC,CJ'!$C:$C,'รับ-จ่าย ประจำวัน'!$B625,'วางแผนBC,CJ'!N:N)+SUMIF(RD!$C:$C,'รับ-จ่าย ประจำวัน'!$B625,RD!N:N)+SUMIF('FG,ออนไล,คัดแยก'!$C:$C,'รับ-จ่าย ประจำวัน'!$B625,'FG,ออนไล,คัดแยก'!N:N)</f>
        <v>2</v>
      </c>
      <c r="AV625" s="16">
        <f>SUMIF(เตรียมส่วนผสม!$C:$C,'รับ-จ่าย ประจำวัน'!$B625,เตรียมส่วนผสม!O:O)+SUMIF(กวนไส้!$C:$C,'รับ-จ่าย ประจำวัน'!$B625,กวนไส้!O:O)+SUMIF(ผลิต1!$C:$C,'รับ-จ่าย ประจำวัน'!$B625,ผลิต1!O:O)+SUMIF(ผลิต2!$C:$C,'รับ-จ่าย ประจำวัน'!$B625,ผลิต2!O:O)+SUMIF(เส้นแต่งหน้าขนมเค้ก!$C:$C,'รับ-จ่าย ประจำวัน'!$B625,เส้นแต่งหน้าขนมเค้ก!O:O)+SUMIF(แพ็ค!$C:$C,'รับ-จ่าย ประจำวัน'!$B625,แพ็ค!O:O)+SUMIF(ธุรการ!$C:$C,'รับ-จ่าย ประจำวัน'!$B625,ธุรการ!O:O)+SUMIF(เส้นแต่งหน้าขนมปัง!$C:$C,'รับ-จ่าย ประจำวัน'!$B625,เส้นแต่งหน้าขนมปัง!O:O)+SUMIF('วางแผนBC,CJ'!$C:$C,'รับ-จ่าย ประจำวัน'!$B625,'วางแผนBC,CJ'!O:O)+SUMIF(RD!$C:$C,'รับ-จ่าย ประจำวัน'!$B625,RD!O:O)+SUMIF('FG,ออนไล,คัดแยก'!$C:$C,'รับ-จ่าย ประจำวัน'!$B625,'FG,ออนไล,คัดแยก'!O:O)</f>
        <v>0</v>
      </c>
      <c r="AW625" s="16">
        <f>SUMIF(เตรียมส่วนผสม!$C:$C,'รับ-จ่าย ประจำวัน'!$B625,เตรียมส่วนผสม!P:P)+SUMIF(กวนไส้!$C:$C,'รับ-จ่าย ประจำวัน'!$B625,กวนไส้!P:P)+SUMIF(ผลิต1!$C:$C,'รับ-จ่าย ประจำวัน'!$B625,ผลิต1!P:P)+SUMIF(ผลิต2!$C:$C,'รับ-จ่าย ประจำวัน'!$B625,ผลิต2!P:P)+SUMIF(เส้นแต่งหน้าขนมเค้ก!$C:$C,'รับ-จ่าย ประจำวัน'!$B625,เส้นแต่งหน้าขนมเค้ก!P:P)+SUMIF(แพ็ค!$C:$C,'รับ-จ่าย ประจำวัน'!$B625,แพ็ค!P:P)+SUMIF(ธุรการ!$C:$C,'รับ-จ่าย ประจำวัน'!$B625,ธุรการ!P:P)+SUMIF(เส้นแต่งหน้าขนมปัง!$C:$C,'รับ-จ่าย ประจำวัน'!$B625,เส้นแต่งหน้าขนมปัง!P:P)+SUMIF('วางแผนBC,CJ'!$C:$C,'รับ-จ่าย ประจำวัน'!$B625,'วางแผนBC,CJ'!P:P)+SUMIF(RD!$C:$C,'รับ-จ่าย ประจำวัน'!$B625,RD!P:P)+SUMIF('FG,ออนไล,คัดแยก'!$C:$C,'รับ-จ่าย ประจำวัน'!$B625,'FG,ออนไล,คัดแยก'!P:P)</f>
        <v>0</v>
      </c>
      <c r="AX625" s="16">
        <f>SUMIF(เตรียมส่วนผสม!$C:$C,'รับ-จ่าย ประจำวัน'!$B625,เตรียมส่วนผสม!Q:Q)+SUMIF(กวนไส้!$C:$C,'รับ-จ่าย ประจำวัน'!$B625,กวนไส้!Q:Q)+SUMIF(ผลิต1!$C:$C,'รับ-จ่าย ประจำวัน'!$B625,ผลิต1!Q:Q)+SUMIF(ผลิต2!$C:$C,'รับ-จ่าย ประจำวัน'!$B625,ผลิต2!Q:Q)+SUMIF(เส้นแต่งหน้าขนมเค้ก!$C:$C,'รับ-จ่าย ประจำวัน'!$B625,เส้นแต่งหน้าขนมเค้ก!Q:Q)+SUMIF(แพ็ค!$C:$C,'รับ-จ่าย ประจำวัน'!$B625,แพ็ค!Q:Q)+SUMIF(ธุรการ!$C:$C,'รับ-จ่าย ประจำวัน'!$B625,ธุรการ!Q:Q)+SUMIF(เส้นแต่งหน้าขนมปัง!$C:$C,'รับ-จ่าย ประจำวัน'!$B625,เส้นแต่งหน้าขนมปัง!Q:Q)+SUMIF('วางแผนBC,CJ'!$C:$C,'รับ-จ่าย ประจำวัน'!$B625,'วางแผนBC,CJ'!Q:Q)+SUMIF(RD!$C:$C,'รับ-จ่าย ประจำวัน'!$B625,RD!Q:Q)+SUMIF('FG,ออนไล,คัดแยก'!$C:$C,'รับ-จ่าย ประจำวัน'!$B625,'FG,ออนไล,คัดแยก'!Q:Q)</f>
        <v>0</v>
      </c>
      <c r="AY625" s="16">
        <f>SUMIF(เตรียมส่วนผสม!$C:$C,'รับ-จ่าย ประจำวัน'!$B625,เตรียมส่วนผสม!R:R)+SUMIF(กวนไส้!$C:$C,'รับ-จ่าย ประจำวัน'!$B625,กวนไส้!R:R)+SUMIF(ผลิต1!$C:$C,'รับ-จ่าย ประจำวัน'!$B625,ผลิต1!R:R)+SUMIF(ผลิต2!$C:$C,'รับ-จ่าย ประจำวัน'!$B625,ผลิต2!R:R)+SUMIF(เส้นแต่งหน้าขนมเค้ก!$C:$C,'รับ-จ่าย ประจำวัน'!$B625,เส้นแต่งหน้าขนมเค้ก!R:R)+SUMIF(แพ็ค!$C:$C,'รับ-จ่าย ประจำวัน'!$B625,แพ็ค!R:R)+SUMIF(ธุรการ!$C:$C,'รับ-จ่าย ประจำวัน'!$B625,ธุรการ!R:R)+SUMIF(เส้นแต่งหน้าขนมปัง!$C:$C,'รับ-จ่าย ประจำวัน'!$B625,เส้นแต่งหน้าขนมปัง!R:R)+SUMIF('วางแผนBC,CJ'!$C:$C,'รับ-จ่าย ประจำวัน'!$B625,'วางแผนBC,CJ'!R:R)+SUMIF(RD!$C:$C,'รับ-จ่าย ประจำวัน'!$B625,RD!R:R)+SUMIF('FG,ออนไล,คัดแยก'!$C:$C,'รับ-จ่าย ประจำวัน'!$B625,'FG,ออนไล,คัดแยก'!R:R)</f>
        <v>2</v>
      </c>
      <c r="AZ625" s="16">
        <f>SUMIF(เตรียมส่วนผสม!$C:$C,'รับ-จ่าย ประจำวัน'!$B625,เตรียมส่วนผสม!S:S)+SUMIF(กวนไส้!$C:$C,'รับ-จ่าย ประจำวัน'!$B625,กวนไส้!S:S)+SUMIF(ผลิต1!$C:$C,'รับ-จ่าย ประจำวัน'!$B625,ผลิต1!S:S)+SUMIF(ผลิต2!$C:$C,'รับ-จ่าย ประจำวัน'!$B625,ผลิต2!S:S)+SUMIF(เส้นแต่งหน้าขนมเค้ก!$C:$C,'รับ-จ่าย ประจำวัน'!$B625,เส้นแต่งหน้าขนมเค้ก!S:S)+SUMIF(แพ็ค!$C:$C,'รับ-จ่าย ประจำวัน'!$B625,แพ็ค!S:S)+SUMIF(ธุรการ!$C:$C,'รับ-จ่าย ประจำวัน'!$B625,ธุรการ!S:S)+SUMIF(เส้นแต่งหน้าขนมปัง!$C:$C,'รับ-จ่าย ประจำวัน'!$B625,เส้นแต่งหน้าขนมปัง!S:S)+SUMIF('วางแผนBC,CJ'!$C:$C,'รับ-จ่าย ประจำวัน'!$B625,'วางแผนBC,CJ'!S:S)+SUMIF(RD!$C:$C,'รับ-จ่าย ประจำวัน'!$B625,RD!S:S)+SUMIF('FG,ออนไล,คัดแยก'!$C:$C,'รับ-จ่าย ประจำวัน'!$B625,'FG,ออนไล,คัดแยก'!S:S)</f>
        <v>0</v>
      </c>
      <c r="BA625" s="16">
        <f>SUMIF(เตรียมส่วนผสม!$C:$C,'รับ-จ่าย ประจำวัน'!$B625,เตรียมส่วนผสม!T:T)+SUMIF(กวนไส้!$C:$C,'รับ-จ่าย ประจำวัน'!$B625,กวนไส้!T:T)+SUMIF(ผลิต1!$C:$C,'รับ-จ่าย ประจำวัน'!$B625,ผลิต1!T:T)+SUMIF(ผลิต2!$C:$C,'รับ-จ่าย ประจำวัน'!$B625,ผลิต2!T:T)+SUMIF(เส้นแต่งหน้าขนมเค้ก!$C:$C,'รับ-จ่าย ประจำวัน'!$B625,เส้นแต่งหน้าขนมเค้ก!T:T)+SUMIF(แพ็ค!$C:$C,'รับ-จ่าย ประจำวัน'!$B625,แพ็ค!T:T)+SUMIF(ธุรการ!$C:$C,'รับ-จ่าย ประจำวัน'!$B625,ธุรการ!T:T)+SUMIF(เส้นแต่งหน้าขนมปัง!$C:$C,'รับ-จ่าย ประจำวัน'!$B625,เส้นแต่งหน้าขนมปัง!T:T)+SUMIF('วางแผนBC,CJ'!$C:$C,'รับ-จ่าย ประจำวัน'!$B625,'วางแผนBC,CJ'!T:T)+SUMIF(RD!$C:$C,'รับ-จ่าย ประจำวัน'!$B625,RD!T:T)+SUMIF('FG,ออนไล,คัดแยก'!$C:$C,'รับ-จ่าย ประจำวัน'!$B625,'FG,ออนไล,คัดแยก'!T:T)</f>
        <v>0</v>
      </c>
      <c r="BB625" s="16">
        <f>SUMIF(เตรียมส่วนผสม!$C:$C,'รับ-จ่าย ประจำวัน'!$B625,เตรียมส่วนผสม!U:U)+SUMIF(กวนไส้!$C:$C,'รับ-จ่าย ประจำวัน'!$B625,กวนไส้!U:U)+SUMIF(ผลิต1!$C:$C,'รับ-จ่าย ประจำวัน'!$B625,ผลิต1!U:U)+SUMIF(ผลิต2!$C:$C,'รับ-จ่าย ประจำวัน'!$B625,ผลิต2!U:U)+SUMIF(เส้นแต่งหน้าขนมเค้ก!$C:$C,'รับ-จ่าย ประจำวัน'!$B625,เส้นแต่งหน้าขนมเค้ก!U:U)+SUMIF(แพ็ค!$C:$C,'รับ-จ่าย ประจำวัน'!$B625,แพ็ค!U:U)+SUMIF(ธุรการ!$C:$C,'รับ-จ่าย ประจำวัน'!$B625,ธุรการ!U:U)+SUMIF(เส้นแต่งหน้าขนมปัง!$C:$C,'รับ-จ่าย ประจำวัน'!$B625,เส้นแต่งหน้าขนมปัง!U:U)+SUMIF('วางแผนBC,CJ'!$C:$C,'รับ-จ่าย ประจำวัน'!$B625,'วางแผนBC,CJ'!U:U)+SUMIF(RD!$C:$C,'รับ-จ่าย ประจำวัน'!$B625,RD!U:U)+SUMIF('FG,ออนไล,คัดแยก'!$C:$C,'รับ-จ่าย ประจำวัน'!$B625,'FG,ออนไล,คัดแยก'!U:U)</f>
        <v>0</v>
      </c>
      <c r="BC625" s="16">
        <f>SUMIF(เตรียมส่วนผสม!$C:$C,'รับ-จ่าย ประจำวัน'!$B625,เตรียมส่วนผสม!V:V)+SUMIF(กวนไส้!$C:$C,'รับ-จ่าย ประจำวัน'!$B625,กวนไส้!V:V)+SUMIF(ผลิต1!$C:$C,'รับ-จ่าย ประจำวัน'!$B625,ผลิต1!V:V)+SUMIF(ผลิต2!$C:$C,'รับ-จ่าย ประจำวัน'!$B625,ผลิต2!V:V)+SUMIF(เส้นแต่งหน้าขนมเค้ก!$C:$C,'รับ-จ่าย ประจำวัน'!$B625,เส้นแต่งหน้าขนมเค้ก!V:V)+SUMIF(แพ็ค!$C:$C,'รับ-จ่าย ประจำวัน'!$B625,แพ็ค!V:V)+SUMIF(ธุรการ!$C:$C,'รับ-จ่าย ประจำวัน'!$B625,ธุรการ!V:V)+SUMIF(เส้นแต่งหน้าขนมปัง!$C:$C,'รับ-จ่าย ประจำวัน'!$B625,เส้นแต่งหน้าขนมปัง!V:V)+SUMIF('วางแผนBC,CJ'!$C:$C,'รับ-จ่าย ประจำวัน'!$B625,'วางแผนBC,CJ'!V:V)+SUMIF(RD!$C:$C,'รับ-จ่าย ประจำวัน'!$B625,RD!V:V)+SUMIF('FG,ออนไล,คัดแยก'!$C:$C,'รับ-จ่าย ประจำวัน'!$B625,'FG,ออนไล,คัดแยก'!V:V)</f>
        <v>0</v>
      </c>
      <c r="BD625" s="16">
        <f>SUMIF(เตรียมส่วนผสม!$C:$C,'รับ-จ่าย ประจำวัน'!$B625,เตรียมส่วนผสม!W:W)+SUMIF(กวนไส้!$C:$C,'รับ-จ่าย ประจำวัน'!$B625,กวนไส้!W:W)+SUMIF(ผลิต1!$C:$C,'รับ-จ่าย ประจำวัน'!$B625,ผลิต1!W:W)+SUMIF(ผลิต2!$C:$C,'รับ-จ่าย ประจำวัน'!$B625,ผลิต2!W:W)+SUMIF(เส้นแต่งหน้าขนมเค้ก!$C:$C,'รับ-จ่าย ประจำวัน'!$B625,เส้นแต่งหน้าขนมเค้ก!W:W)+SUMIF(แพ็ค!$C:$C,'รับ-จ่าย ประจำวัน'!$B625,แพ็ค!W:W)+SUMIF(ธุรการ!$C:$C,'รับ-จ่าย ประจำวัน'!$B625,ธุรการ!W:W)+SUMIF(เส้นแต่งหน้าขนมปัง!$C:$C,'รับ-จ่าย ประจำวัน'!$B625,เส้นแต่งหน้าขนมปัง!W:W)+SUMIF('วางแผนBC,CJ'!$C:$C,'รับ-จ่าย ประจำวัน'!$B625,'วางแผนBC,CJ'!W:W)+SUMIF(RD!$C:$C,'รับ-จ่าย ประจำวัน'!$B625,RD!W:W)+SUMIF('FG,ออนไล,คัดแยก'!$C:$C,'รับ-จ่าย ประจำวัน'!$B625,'FG,ออนไล,คัดแยก'!W:W)</f>
        <v>0</v>
      </c>
      <c r="BE625" s="16">
        <f>SUMIF(เตรียมส่วนผสม!$C:$C,'รับ-จ่าย ประจำวัน'!$B625,เตรียมส่วนผสม!X:X)+SUMIF(กวนไส้!$C:$C,'รับ-จ่าย ประจำวัน'!$B625,กวนไส้!X:X)+SUMIF(ผลิต1!$C:$C,'รับ-จ่าย ประจำวัน'!$B625,ผลิต1!X:X)+SUMIF(ผลิต2!$C:$C,'รับ-จ่าย ประจำวัน'!$B625,ผลิต2!X:X)+SUMIF(เส้นแต่งหน้าขนมเค้ก!$C:$C,'รับ-จ่าย ประจำวัน'!$B625,เส้นแต่งหน้าขนมเค้ก!X:X)+SUMIF(แพ็ค!$C:$C,'รับ-จ่าย ประจำวัน'!$B625,แพ็ค!X:X)+SUMIF(ธุรการ!$C:$C,'รับ-จ่าย ประจำวัน'!$B625,ธุรการ!X:X)+SUMIF(เส้นแต่งหน้าขนมปัง!$C:$C,'รับ-จ่าย ประจำวัน'!$B625,เส้นแต่งหน้าขนมปัง!X:X)+SUMIF('วางแผนBC,CJ'!$C:$C,'รับ-จ่าย ประจำวัน'!$B625,'วางแผนBC,CJ'!X:X)+SUMIF(RD!$C:$C,'รับ-จ่าย ประจำวัน'!$B625,RD!X:X)+SUMIF('FG,ออนไล,คัดแยก'!$C:$C,'รับ-จ่าย ประจำวัน'!$B625,'FG,ออนไล,คัดแยก'!X:X)</f>
        <v>0</v>
      </c>
      <c r="BF625" s="16">
        <f>SUMIF(เตรียมส่วนผสม!$C:$C,'รับ-จ่าย ประจำวัน'!$B625,เตรียมส่วนผสม!Y:Y)+SUMIF(กวนไส้!$C:$C,'รับ-จ่าย ประจำวัน'!$B625,กวนไส้!Y:Y)+SUMIF(ผลิต1!$C:$C,'รับ-จ่าย ประจำวัน'!$B625,ผลิต1!Y:Y)+SUMIF(ผลิต2!$C:$C,'รับ-จ่าย ประจำวัน'!$B625,ผลิต2!Y:Y)+SUMIF(เส้นแต่งหน้าขนมเค้ก!$C:$C,'รับ-จ่าย ประจำวัน'!$B625,เส้นแต่งหน้าขนมเค้ก!Y:Y)+SUMIF(แพ็ค!$C:$C,'รับ-จ่าย ประจำวัน'!$B625,แพ็ค!Y:Y)+SUMIF(ธุรการ!$C:$C,'รับ-จ่าย ประจำวัน'!$B625,ธุรการ!Y:Y)+SUMIF(เส้นแต่งหน้าขนมปัง!$C:$C,'รับ-จ่าย ประจำวัน'!$B625,เส้นแต่งหน้าขนมปัง!Y:Y)+SUMIF('วางแผนBC,CJ'!$C:$C,'รับ-จ่าย ประจำวัน'!$B625,'วางแผนBC,CJ'!Y:Y)+SUMIF(RD!$C:$C,'รับ-จ่าย ประจำวัน'!$B625,RD!Y:Y)+SUMIF('FG,ออนไล,คัดแยก'!$C:$C,'รับ-จ่าย ประจำวัน'!$B625,'FG,ออนไล,คัดแยก'!Y:Y)</f>
        <v>0</v>
      </c>
      <c r="BG625" s="16">
        <f>SUMIF(เตรียมส่วนผสม!$C:$C,'รับ-จ่าย ประจำวัน'!$B625,เตรียมส่วนผสม!Z:Z)+SUMIF(กวนไส้!$C:$C,'รับ-จ่าย ประจำวัน'!$B625,กวนไส้!Z:Z)+SUMIF(ผลิต1!$C:$C,'รับ-จ่าย ประจำวัน'!$B625,ผลิต1!Z:Z)+SUMIF(ผลิต2!$C:$C,'รับ-จ่าย ประจำวัน'!$B625,ผลิต2!Z:Z)+SUMIF(เส้นแต่งหน้าขนมเค้ก!$C:$C,'รับ-จ่าย ประจำวัน'!$B625,เส้นแต่งหน้าขนมเค้ก!Z:Z)+SUMIF(แพ็ค!$C:$C,'รับ-จ่าย ประจำวัน'!$B625,แพ็ค!Z:Z)+SUMIF(ธุรการ!$C:$C,'รับ-จ่าย ประจำวัน'!$B625,ธุรการ!Z:Z)+SUMIF(เส้นแต่งหน้าขนมปัง!$C:$C,'รับ-จ่าย ประจำวัน'!$B625,เส้นแต่งหน้าขนมปัง!Z:Z)+SUMIF('วางแผนBC,CJ'!$C:$C,'รับ-จ่าย ประจำวัน'!$B625,'วางแผนBC,CJ'!Z:Z)+SUMIF(RD!$C:$C,'รับ-จ่าย ประจำวัน'!$B625,RD!Z:Z)+SUMIF('FG,ออนไล,คัดแยก'!$C:$C,'รับ-จ่าย ประจำวัน'!$B625,'FG,ออนไล,คัดแยก'!Z:Z)</f>
        <v>0</v>
      </c>
      <c r="BH625" s="16">
        <f>SUMIF(เตรียมส่วนผสม!$C:$C,'รับ-จ่าย ประจำวัน'!$B625,เตรียมส่วนผสม!AA:AA)+SUMIF(กวนไส้!$C:$C,'รับ-จ่าย ประจำวัน'!$B625,กวนไส้!AA:AA)+SUMIF(ผลิต1!$C:$C,'รับ-จ่าย ประจำวัน'!$B625,ผลิต1!AA:AA)+SUMIF(ผลิต2!$C:$C,'รับ-จ่าย ประจำวัน'!$B625,ผลิต2!AA:AA)+SUMIF(เส้นแต่งหน้าขนมเค้ก!$C:$C,'รับ-จ่าย ประจำวัน'!$B625,เส้นแต่งหน้าขนมเค้ก!AA:AA)+SUMIF(แพ็ค!$C:$C,'รับ-จ่าย ประจำวัน'!$B625,แพ็ค!AA:AA)+SUMIF(ธุรการ!$C:$C,'รับ-จ่าย ประจำวัน'!$B625,ธุรการ!AA:AA)+SUMIF(เส้นแต่งหน้าขนมปัง!$C:$C,'รับ-จ่าย ประจำวัน'!$B625,เส้นแต่งหน้าขนมปัง!AA:AA)+SUMIF('วางแผนBC,CJ'!$C:$C,'รับ-จ่าย ประจำวัน'!$B625,'วางแผนBC,CJ'!AA:AA)+SUMIF(RD!$C:$C,'รับ-จ่าย ประจำวัน'!$B625,RD!AA:AA)+SUMIF('FG,ออนไล,คัดแยก'!$C:$C,'รับ-จ่าย ประจำวัน'!$B625,'FG,ออนไล,คัดแยก'!AA:AA)</f>
        <v>0</v>
      </c>
      <c r="BI625" s="16">
        <f>SUMIF(เตรียมส่วนผสม!$C:$C,'รับ-จ่าย ประจำวัน'!$B625,เตรียมส่วนผสม!AB:AB)+SUMIF(กวนไส้!$C:$C,'รับ-จ่าย ประจำวัน'!$B625,กวนไส้!AB:AB)+SUMIF(ผลิต1!$C:$C,'รับ-จ่าย ประจำวัน'!$B625,ผลิต1!AB:AB)+SUMIF(ผลิต2!$C:$C,'รับ-จ่าย ประจำวัน'!$B625,ผลิต2!AB:AB)+SUMIF(เส้นแต่งหน้าขนมเค้ก!$C:$C,'รับ-จ่าย ประจำวัน'!$B625,เส้นแต่งหน้าขนมเค้ก!AB:AB)+SUMIF(แพ็ค!$C:$C,'รับ-จ่าย ประจำวัน'!$B625,แพ็ค!AB:AB)+SUMIF(ธุรการ!$C:$C,'รับ-จ่าย ประจำวัน'!$B625,ธุรการ!AB:AB)+SUMIF(เส้นแต่งหน้าขนมปัง!$C:$C,'รับ-จ่าย ประจำวัน'!$B625,เส้นแต่งหน้าขนมปัง!AB:AB)+SUMIF('วางแผนBC,CJ'!$C:$C,'รับ-จ่าย ประจำวัน'!$B625,'วางแผนBC,CJ'!AB:AB)+SUMIF(RD!$C:$C,'รับ-จ่าย ประจำวัน'!$B625,RD!AB:AB)+SUMIF('FG,ออนไล,คัดแยก'!$C:$C,'รับ-จ่าย ประจำวัน'!$B625,'FG,ออนไล,คัดแยก'!AB:AB)</f>
        <v>0</v>
      </c>
      <c r="BJ625" s="16">
        <f>SUMIF(เตรียมส่วนผสม!$C:$C,'รับ-จ่าย ประจำวัน'!$B625,เตรียมส่วนผสม!AC:AC)+SUMIF(กวนไส้!$C:$C,'รับ-จ่าย ประจำวัน'!$B625,กวนไส้!AC:AC)+SUMIF(ผลิต1!$C:$C,'รับ-จ่าย ประจำวัน'!$B625,ผลิต1!AC:AC)+SUMIF(ผลิต2!$C:$C,'รับ-จ่าย ประจำวัน'!$B625,ผลิต2!AC:AC)+SUMIF(เส้นแต่งหน้าขนมเค้ก!$C:$C,'รับ-จ่าย ประจำวัน'!$B625,เส้นแต่งหน้าขนมเค้ก!AC:AC)+SUMIF(แพ็ค!$C:$C,'รับ-จ่าย ประจำวัน'!$B625,แพ็ค!AC:AC)+SUMIF(ธุรการ!$C:$C,'รับ-จ่าย ประจำวัน'!$B625,ธุรการ!AC:AC)+SUMIF(เส้นแต่งหน้าขนมปัง!$C:$C,'รับ-จ่าย ประจำวัน'!$B625,เส้นแต่งหน้าขนมปัง!AC:AC)+SUMIF('วางแผนBC,CJ'!$C:$C,'รับ-จ่าย ประจำวัน'!$B625,'วางแผนBC,CJ'!AC:AC)+SUMIF(RD!$C:$C,'รับ-จ่าย ประจำวัน'!$B625,RD!AC:AC)+SUMIF('FG,ออนไล,คัดแยก'!$C:$C,'รับ-จ่าย ประจำวัน'!$B625,'FG,ออนไล,คัดแยก'!AC:AC)</f>
        <v>0</v>
      </c>
      <c r="BK625" s="16">
        <f>SUMIF(เตรียมส่วนผสม!$C:$C,'รับ-จ่าย ประจำวัน'!$B625,เตรียมส่วนผสม!AD:AD)+SUMIF(กวนไส้!$C:$C,'รับ-จ่าย ประจำวัน'!$B625,กวนไส้!AD:AD)+SUMIF(ผลิต1!$C:$C,'รับ-จ่าย ประจำวัน'!$B625,ผลิต1!AD:AD)+SUMIF(ผลิต2!$C:$C,'รับ-จ่าย ประจำวัน'!$B625,ผลิต2!AD:AD)+SUMIF(เส้นแต่งหน้าขนมเค้ก!$C:$C,'รับ-จ่าย ประจำวัน'!$B625,เส้นแต่งหน้าขนมเค้ก!AD:AD)+SUMIF(แพ็ค!$C:$C,'รับ-จ่าย ประจำวัน'!$B625,แพ็ค!AD:AD)+SUMIF(ธุรการ!$C:$C,'รับ-จ่าย ประจำวัน'!$B625,ธุรการ!AD:AD)+SUMIF(เส้นแต่งหน้าขนมปัง!$C:$C,'รับ-จ่าย ประจำวัน'!$B625,เส้นแต่งหน้าขนมปัง!AD:AD)+SUMIF('วางแผนBC,CJ'!$C:$C,'รับ-จ่าย ประจำวัน'!$B625,'วางแผนBC,CJ'!AD:AD)+SUMIF(RD!$C:$C,'รับ-จ่าย ประจำวัน'!$B625,RD!AD:AD)+SUMIF('FG,ออนไล,คัดแยก'!$C:$C,'รับ-จ่าย ประจำวัน'!$B625,'FG,ออนไล,คัดแยก'!AD:AD)</f>
        <v>0</v>
      </c>
      <c r="BL625" s="16">
        <f>SUMIF(เตรียมส่วนผสม!$C:$C,'รับ-จ่าย ประจำวัน'!$B625,เตรียมส่วนผสม!AE:AE)+SUMIF(กวนไส้!$C:$C,'รับ-จ่าย ประจำวัน'!$B625,กวนไส้!AE:AE)+SUMIF(ผลิต1!$C:$C,'รับ-จ่าย ประจำวัน'!$B625,ผลิต1!AE:AE)+SUMIF(ผลิต2!$C:$C,'รับ-จ่าย ประจำวัน'!$B625,ผลิต2!AE:AE)+SUMIF(เส้นแต่งหน้าขนมเค้ก!$C:$C,'รับ-จ่าย ประจำวัน'!$B625,เส้นแต่งหน้าขนมเค้ก!AE:AE)+SUMIF(แพ็ค!$C:$C,'รับ-จ่าย ประจำวัน'!$B625,แพ็ค!AE:AE)+SUMIF(ธุรการ!$C:$C,'รับ-จ่าย ประจำวัน'!$B625,ธุรการ!AE:AE)+SUMIF(เส้นแต่งหน้าขนมปัง!$C:$C,'รับ-จ่าย ประจำวัน'!$B625,เส้นแต่งหน้าขนมปัง!AE:AE)+SUMIF('วางแผนBC,CJ'!$C:$C,'รับ-จ่าย ประจำวัน'!$B625,'วางแผนBC,CJ'!AE:AE)+SUMIF(RD!$C:$C,'รับ-จ่าย ประจำวัน'!$B625,RD!AE:AE)+SUMIF('FG,ออนไล,คัดแยก'!$C:$C,'รับ-จ่าย ประจำวัน'!$B625,'FG,ออนไล,คัดแยก'!AE:AE)</f>
        <v>0</v>
      </c>
      <c r="BM625" s="16">
        <f>SUMIF(เตรียมส่วนผสม!$C:$C,'รับ-จ่าย ประจำวัน'!$B625,เตรียมส่วนผสม!AF:AF)+SUMIF(กวนไส้!$C:$C,'รับ-จ่าย ประจำวัน'!$B625,กวนไส้!AF:AF)+SUMIF(ผลิต1!$C:$C,'รับ-จ่าย ประจำวัน'!$B625,ผลิต1!AF:AF)+SUMIF(ผลิต2!$C:$C,'รับ-จ่าย ประจำวัน'!$B625,ผลิต2!AF:AF)+SUMIF(เส้นแต่งหน้าขนมเค้ก!$C:$C,'รับ-จ่าย ประจำวัน'!$B625,เส้นแต่งหน้าขนมเค้ก!AF:AF)+SUMIF(แพ็ค!$C:$C,'รับ-จ่าย ประจำวัน'!$B625,แพ็ค!AF:AF)+SUMIF(ธุรการ!$C:$C,'รับ-จ่าย ประจำวัน'!$B625,ธุรการ!AF:AF)+SUMIF(เส้นแต่งหน้าขนมปัง!$C:$C,'รับ-จ่าย ประจำวัน'!$B625,เส้นแต่งหน้าขนมปัง!AF:AF)+SUMIF('วางแผนBC,CJ'!$C:$C,'รับ-จ่าย ประจำวัน'!$B625,'วางแผนBC,CJ'!AF:AF)+SUMIF(RD!$C:$C,'รับ-จ่าย ประจำวัน'!$B625,RD!AF:AF)+SUMIF('FG,ออนไล,คัดแยก'!$C:$C,'รับ-จ่าย ประจำวัน'!$B625,'FG,ออนไล,คัดแยก'!AF:AF)</f>
        <v>1</v>
      </c>
      <c r="BN625" s="16">
        <f>SUMIF(เตรียมส่วนผสม!$C:$C,'รับ-จ่าย ประจำวัน'!$B625,เตรียมส่วนผสม!AG:AG)+SUMIF(กวนไส้!$C:$C,'รับ-จ่าย ประจำวัน'!$B625,กวนไส้!AG:AG)+SUMIF(ผลิต1!$C:$C,'รับ-จ่าย ประจำวัน'!$B625,ผลิต1!AG:AG)+SUMIF(ผลิต2!$C:$C,'รับ-จ่าย ประจำวัน'!$B625,ผลิต2!AG:AG)+SUMIF(เส้นแต่งหน้าขนมเค้ก!$C:$C,'รับ-จ่าย ประจำวัน'!$B625,เส้นแต่งหน้าขนมเค้ก!AG:AG)+SUMIF(แพ็ค!$C:$C,'รับ-จ่าย ประจำวัน'!$B625,แพ็ค!AG:AG)+SUMIF(ธุรการ!$C:$C,'รับ-จ่าย ประจำวัน'!$B625,ธุรการ!AG:AG)+SUMIF(เส้นแต่งหน้าขนมปัง!$C:$C,'รับ-จ่าย ประจำวัน'!$B625,เส้นแต่งหน้าขนมปัง!AG:AG)+SUMIF('วางแผนBC,CJ'!$C:$C,'รับ-จ่าย ประจำวัน'!$B625,'วางแผนBC,CJ'!AG:AG)+SUMIF(RD!$C:$C,'รับ-จ่าย ประจำวัน'!$B625,RD!AG:AG)+SUMIF('FG,ออนไล,คัดแยก'!$C:$C,'รับ-จ่าย ประจำวัน'!$B625,'FG,ออนไล,คัดแยก'!AG:AG)</f>
        <v>0</v>
      </c>
      <c r="BO625" s="16">
        <f>SUMIF(เตรียมส่วนผสม!$C:$C,'รับ-จ่าย ประจำวัน'!$B625,เตรียมส่วนผสม!AH:AH)+SUMIF(กวนไส้!$C:$C,'รับ-จ่าย ประจำวัน'!$B625,กวนไส้!AH:AH)+SUMIF(ผลิต1!$C:$C,'รับ-จ่าย ประจำวัน'!$B625,ผลิต1!AH:AH)+SUMIF(ผลิต2!$C:$C,'รับ-จ่าย ประจำวัน'!$B625,ผลิต2!AH:AH)+SUMIF(เส้นแต่งหน้าขนมเค้ก!$C:$C,'รับ-จ่าย ประจำวัน'!$B625,เส้นแต่งหน้าขนมเค้ก!AH:AH)+SUMIF(แพ็ค!$C:$C,'รับ-จ่าย ประจำวัน'!$B625,แพ็ค!AH:AH)+SUMIF(ธุรการ!$C:$C,'รับ-จ่าย ประจำวัน'!$B625,ธุรการ!AH:AH)+SUMIF(เส้นแต่งหน้าขนมปัง!$C:$C,'รับ-จ่าย ประจำวัน'!$B625,เส้นแต่งหน้าขนมปัง!AH:AH)+SUMIF('วางแผนBC,CJ'!$C:$C,'รับ-จ่าย ประจำวัน'!$B625,'วางแผนBC,CJ'!AH:AH)+SUMIF(RD!$C:$C,'รับ-จ่าย ประจำวัน'!$B625,RD!AH:AH)+SUMIF('FG,ออนไล,คัดแยก'!$C:$C,'รับ-จ่าย ประจำวัน'!$B625,'FG,ออนไล,คัดแยก'!AH:AH)</f>
        <v>0</v>
      </c>
      <c r="BP625" s="16">
        <f>SUMIF(เตรียมส่วนผสม!$C:$C,'รับ-จ่าย ประจำวัน'!$B625,เตรียมส่วนผสม!AI:AI)+SUMIF(กวนไส้!$C:$C,'รับ-จ่าย ประจำวัน'!$B625,กวนไส้!AI:AI)+SUMIF(ผลิต1!$C:$C,'รับ-จ่าย ประจำวัน'!$B625,ผลิต1!AI:AI)+SUMIF(ผลิต2!$C:$C,'รับ-จ่าย ประจำวัน'!$B625,ผลิต2!AI:AI)+SUMIF(เส้นแต่งหน้าขนมเค้ก!$C:$C,'รับ-จ่าย ประจำวัน'!$B625,เส้นแต่งหน้าขนมเค้ก!AI:AI)+SUMIF(แพ็ค!$C:$C,'รับ-จ่าย ประจำวัน'!$B625,แพ็ค!AI:AI)+SUMIF(ธุรการ!$C:$C,'รับ-จ่าย ประจำวัน'!$B625,ธุรการ!AI:AI)+SUMIF(เส้นแต่งหน้าขนมปัง!$C:$C,'รับ-จ่าย ประจำวัน'!$B625,เส้นแต่งหน้าขนมปัง!AI:AI)+SUMIF('วางแผนBC,CJ'!$C:$C,'รับ-จ่าย ประจำวัน'!$B625,'วางแผนBC,CJ'!AI:AI)+SUMIF(RD!$C:$C,'รับ-จ่าย ประจำวัน'!$B625,RD!AI:AI)+SUMIF('FG,ออนไล,คัดแยก'!$C:$C,'รับ-จ่าย ประจำวัน'!$B625,'FG,ออนไล,คัดแยก'!AI:AI)</f>
        <v>0</v>
      </c>
      <c r="BQ625" s="16">
        <f>SUMIF(เตรียมส่วนผสม!$C:$C,'รับ-จ่าย ประจำวัน'!$B625,เตรียมส่วนผสม!AJ:AJ)+SUMIF(กวนไส้!$C:$C,'รับ-จ่าย ประจำวัน'!$B625,กวนไส้!AJ:AJ)+SUMIF(ผลิต1!$C:$C,'รับ-จ่าย ประจำวัน'!$B625,ผลิต1!AJ:AJ)+SUMIF(ผลิต2!$C:$C,'รับ-จ่าย ประจำวัน'!$B625,ผลิต2!AJ:AJ)+SUMIF(เส้นแต่งหน้าขนมเค้ก!$C:$C,'รับ-จ่าย ประจำวัน'!$B625,เส้นแต่งหน้าขนมเค้ก!AJ:AJ)+SUMIF(แพ็ค!$C:$C,'รับ-จ่าย ประจำวัน'!$B625,แพ็ค!AJ:AJ)+SUMIF(ธุรการ!$C:$C,'รับ-จ่าย ประจำวัน'!$B625,ธุรการ!AJ:AJ)+SUMIF(เส้นแต่งหน้าขนมปัง!$C:$C,'รับ-จ่าย ประจำวัน'!$B625,เส้นแต่งหน้าขนมปัง!AJ:AJ)+SUMIF('วางแผนBC,CJ'!$C:$C,'รับ-จ่าย ประจำวัน'!$B625,'วางแผนBC,CJ'!AJ:AJ)+SUMIF(RD!$C:$C,'รับ-จ่าย ประจำวัน'!$B625,RD!AJ:AJ)+SUMIF('FG,ออนไล,คัดแยก'!$C:$C,'รับ-จ่าย ประจำวัน'!$B625,'FG,ออนไล,คัดแยก'!AJ:AJ)</f>
        <v>3</v>
      </c>
      <c r="BR625" s="16">
        <f>SUMIF(เตรียมส่วนผสม!$C:$C,'รับ-จ่าย ประจำวัน'!$B625,เตรียมส่วนผสม!AK:AK)+SUMIF(กวนไส้!$C:$C,'รับ-จ่าย ประจำวัน'!$B625,กวนไส้!AK:AK)+SUMIF(ผลิต1!$C:$C,'รับ-จ่าย ประจำวัน'!$B625,ผลิต1!AK:AK)+SUMIF(ผลิต2!$C:$C,'รับ-จ่าย ประจำวัน'!$B625,ผลิต2!AK:AK)+SUMIF(เส้นแต่งหน้าขนมเค้ก!$C:$C,'รับ-จ่าย ประจำวัน'!$B625,เส้นแต่งหน้าขนมเค้ก!AK:AK)+SUMIF(แพ็ค!$C:$C,'รับ-จ่าย ประจำวัน'!$B625,แพ็ค!AK:AK)+SUMIF(ธุรการ!$C:$C,'รับ-จ่าย ประจำวัน'!$B625,ธุรการ!AK:AK)+SUMIF(เส้นแต่งหน้าขนมปัง!$C:$C,'รับ-จ่าย ประจำวัน'!$B625,เส้นแต่งหน้าขนมปัง!AK:AK)+SUMIF('วางแผนBC,CJ'!$C:$C,'รับ-จ่าย ประจำวัน'!$B625,'วางแผนBC,CJ'!AK:AK)+SUMIF(RD!$C:$C,'รับ-จ่าย ประจำวัน'!$B625,RD!AK:AK)+SUMIF('FG,ออนไล,คัดแยก'!$C:$C,'รับ-จ่าย ประจำวัน'!$B625,'FG,ออนไล,คัดแยก'!AK:AK)</f>
        <v>0</v>
      </c>
      <c r="BS625" s="16">
        <f>SUMIF(เตรียมส่วนผสม!$C:$C,'รับ-จ่าย ประจำวัน'!$B625,เตรียมส่วนผสม!AL:AL)+SUMIF(กวนไส้!$C:$C,'รับ-จ่าย ประจำวัน'!$B625,กวนไส้!AL:AL)+SUMIF(ผลิต1!$C:$C,'รับ-จ่าย ประจำวัน'!$B625,ผลิต1!AL:AL)+SUMIF(ผลิต2!$C:$C,'รับ-จ่าย ประจำวัน'!$B625,ผลิต2!AL:AL)+SUMIF(เส้นแต่งหน้าขนมเค้ก!$C:$C,'รับ-จ่าย ประจำวัน'!$B625,เส้นแต่งหน้าขนมเค้ก!AL:AL)+SUMIF(แพ็ค!$C:$C,'รับ-จ่าย ประจำวัน'!$B625,แพ็ค!AL:AL)+SUMIF(ธุรการ!$C:$C,'รับ-จ่าย ประจำวัน'!$B625,ธุรการ!AL:AL)+SUMIF(เส้นแต่งหน้าขนมปัง!$C:$C,'รับ-จ่าย ประจำวัน'!$B625,เส้นแต่งหน้าขนมปัง!AL:AL)+SUMIF('วางแผนBC,CJ'!$C:$C,'รับ-จ่าย ประจำวัน'!$B625,'วางแผนBC,CJ'!AL:AL)+SUMIF(RD!$C:$C,'รับ-จ่าย ประจำวัน'!$B625,RD!AL:AL)+SUMIF('FG,ออนไล,คัดแยก'!$C:$C,'รับ-จ่าย ประจำวัน'!$B625,'FG,ออนไล,คัดแยก'!AL:AL)</f>
        <v>0</v>
      </c>
      <c r="BT625" s="18">
        <f t="shared" si="136"/>
        <v>8</v>
      </c>
      <c r="BU625" s="116"/>
      <c r="BV625" s="146">
        <f t="shared" si="137"/>
        <v>2</v>
      </c>
      <c r="BW625" s="183">
        <v>30</v>
      </c>
      <c r="BX625" s="172">
        <f t="shared" si="147"/>
        <v>0.26666666666666666</v>
      </c>
      <c r="BY625" s="188">
        <f t="shared" si="122"/>
        <v>7.5</v>
      </c>
      <c r="BZ625" s="180">
        <f t="shared" ca="1" si="128"/>
        <v>46210.5</v>
      </c>
      <c r="CA625" s="93"/>
      <c r="CB625" s="93"/>
      <c r="CC625" s="93"/>
      <c r="CD625" s="93"/>
      <c r="CE625" s="93"/>
      <c r="CF625" s="93"/>
      <c r="CG625" s="93"/>
      <c r="CH625" s="93"/>
      <c r="CI625" s="93"/>
      <c r="CJ625" s="97"/>
      <c r="CK625" s="9">
        <f t="shared" ref="CK625:CK630" si="150">+BV625-BU625</f>
        <v>2</v>
      </c>
    </row>
    <row r="626" spans="1:89" hidden="1" x14ac:dyDescent="0.5">
      <c r="A626" s="149"/>
      <c r="B626" s="34" t="s">
        <v>1863</v>
      </c>
      <c r="C626" s="33" t="s">
        <v>1851</v>
      </c>
      <c r="D626" s="141" t="s">
        <v>1010</v>
      </c>
      <c r="E626" s="25"/>
      <c r="F626" s="132"/>
      <c r="G626" s="25"/>
      <c r="H626" s="12">
        <v>3</v>
      </c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11"/>
      <c r="AF626" s="11"/>
      <c r="AG626" s="11"/>
      <c r="AH626" s="11"/>
      <c r="AI626" s="25"/>
      <c r="AJ626" s="25"/>
      <c r="AK626" s="25"/>
      <c r="AL626" s="25"/>
      <c r="AM626" s="25"/>
      <c r="AN626" s="15">
        <f t="shared" si="135"/>
        <v>0</v>
      </c>
      <c r="AO626" s="16">
        <f>SUMIF(เตรียมส่วนผสม!$C:$C,'รับ-จ่าย ประจำวัน'!$B626,เตรียมส่วนผสม!H:H)+SUMIF(กวนไส้!$C:$C,'รับ-จ่าย ประจำวัน'!$B626,กวนไส้!H:H)+SUMIF(ผลิต1!$C:$C,'รับ-จ่าย ประจำวัน'!$B626,ผลิต1!H:H)+SUMIF(ผลิต2!$C:$C,'รับ-จ่าย ประจำวัน'!$B626,ผลิต2!H:H)+SUMIF(เส้นแต่งหน้าขนมเค้ก!$C:$C,'รับ-จ่าย ประจำวัน'!$B626,เส้นแต่งหน้าขนมเค้ก!H:H)+SUMIF(แพ็ค!$C:$C,'รับ-จ่าย ประจำวัน'!$B626,แพ็ค!H:H)+SUMIF(ธุรการ!$C:$C,'รับ-จ่าย ประจำวัน'!$B626,ธุรการ!H:H)+SUMIF(เส้นแต่งหน้าขนมปัง!$C:$C,'รับ-จ่าย ประจำวัน'!$B626,เส้นแต่งหน้าขนมปัง!H:H)+SUMIF('วางแผนBC,CJ'!$C:$C,'รับ-จ่าย ประจำวัน'!$B626,'วางแผนBC,CJ'!H:H)+SUMIF(RD!$C:$C,'รับ-จ่าย ประจำวัน'!$B626,RD!H:H)+SUMIF('FG,ออนไล,คัดแยก'!$C:$C,'รับ-จ่าย ประจำวัน'!$B626,'FG,ออนไล,คัดแยก'!H:H)</f>
        <v>0</v>
      </c>
      <c r="AP626" s="16">
        <f>SUMIF(เตรียมส่วนผสม!$C:$C,'รับ-จ่าย ประจำวัน'!$B626,เตรียมส่วนผสม!I:I)+SUMIF(กวนไส้!$C:$C,'รับ-จ่าย ประจำวัน'!$B626,กวนไส้!I:I)+SUMIF(ผลิต1!$C:$C,'รับ-จ่าย ประจำวัน'!$B626,ผลิต1!I:I)+SUMIF(ผลิต2!$C:$C,'รับ-จ่าย ประจำวัน'!$B626,ผลิต2!I:I)+SUMIF(เส้นแต่งหน้าขนมเค้ก!$C:$C,'รับ-จ่าย ประจำวัน'!$B626,เส้นแต่งหน้าขนมเค้ก!I:I)+SUMIF(แพ็ค!$C:$C,'รับ-จ่าย ประจำวัน'!$B626,แพ็ค!I:I)+SUMIF(ธุรการ!$C:$C,'รับ-จ่าย ประจำวัน'!$B626,ธุรการ!I:I)+SUMIF(เส้นแต่งหน้าขนมปัง!$C:$C,'รับ-จ่าย ประจำวัน'!$B626,เส้นแต่งหน้าขนมปัง!I:I)+SUMIF('วางแผนBC,CJ'!$C:$C,'รับ-จ่าย ประจำวัน'!$B626,'วางแผนBC,CJ'!I:I)+SUMIF(RD!$C:$C,'รับ-จ่าย ประจำวัน'!$B626,RD!I:I)+SUMIF('FG,ออนไล,คัดแยก'!$C:$C,'รับ-จ่าย ประจำวัน'!$B626,'FG,ออนไล,คัดแยก'!I:I)</f>
        <v>0</v>
      </c>
      <c r="AQ626" s="16">
        <f>SUMIF(เตรียมส่วนผสม!$C:$C,'รับ-จ่าย ประจำวัน'!$B626,เตรียมส่วนผสม!J:J)+SUMIF(กวนไส้!$C:$C,'รับ-จ่าย ประจำวัน'!$B626,กวนไส้!J:J)+SUMIF(ผลิต1!$C:$C,'รับ-จ่าย ประจำวัน'!$B626,ผลิต1!J:J)+SUMIF(ผลิต2!$C:$C,'รับ-จ่าย ประจำวัน'!$B626,ผลิต2!J:J)+SUMIF(เส้นแต่งหน้าขนมเค้ก!$C:$C,'รับ-จ่าย ประจำวัน'!$B626,เส้นแต่งหน้าขนมเค้ก!J:J)+SUMIF(แพ็ค!$C:$C,'รับ-จ่าย ประจำวัน'!$B626,แพ็ค!J:J)+SUMIF(ธุรการ!$C:$C,'รับ-จ่าย ประจำวัน'!$B626,ธุรการ!J:J)+SUMIF(เส้นแต่งหน้าขนมปัง!$C:$C,'รับ-จ่าย ประจำวัน'!$B626,เส้นแต่งหน้าขนมปัง!J:J)+SUMIF('วางแผนBC,CJ'!$C:$C,'รับ-จ่าย ประจำวัน'!$B626,'วางแผนBC,CJ'!J:J)+SUMIF(RD!$C:$C,'รับ-จ่าย ประจำวัน'!$B626,RD!J:J)+SUMIF('FG,ออนไล,คัดแยก'!$C:$C,'รับ-จ่าย ประจำวัน'!$B626,'FG,ออนไล,คัดแยก'!J:J)</f>
        <v>0</v>
      </c>
      <c r="AR626" s="16">
        <f>SUMIF(เตรียมส่วนผสม!$C:$C,'รับ-จ่าย ประจำวัน'!$B626,เตรียมส่วนผสม!K:K)+SUMIF(กวนไส้!$C:$C,'รับ-จ่าย ประจำวัน'!$B626,กวนไส้!K:K)+SUMIF(ผลิต1!$C:$C,'รับ-จ่าย ประจำวัน'!$B626,ผลิต1!K:K)+SUMIF(ผลิต2!$C:$C,'รับ-จ่าย ประจำวัน'!$B626,ผลิต2!K:K)+SUMIF(เส้นแต่งหน้าขนมเค้ก!$C:$C,'รับ-จ่าย ประจำวัน'!$B626,เส้นแต่งหน้าขนมเค้ก!K:K)+SUMIF(แพ็ค!$C:$C,'รับ-จ่าย ประจำวัน'!$B626,แพ็ค!K:K)+SUMIF(ธุรการ!$C:$C,'รับ-จ่าย ประจำวัน'!$B626,ธุรการ!K:K)+SUMIF(เส้นแต่งหน้าขนมปัง!$C:$C,'รับ-จ่าย ประจำวัน'!$B626,เส้นแต่งหน้าขนมปัง!K:K)+SUMIF('วางแผนBC,CJ'!$C:$C,'รับ-จ่าย ประจำวัน'!$B626,'วางแผนBC,CJ'!K:K)+SUMIF(RD!$C:$C,'รับ-จ่าย ประจำวัน'!$B626,RD!K:K)+SUMIF('FG,ออนไล,คัดแยก'!$C:$C,'รับ-จ่าย ประจำวัน'!$B626,'FG,ออนไล,คัดแยก'!K:K)</f>
        <v>0</v>
      </c>
      <c r="AS626" s="16">
        <f>SUMIF(เตรียมส่วนผสม!$C:$C,'รับ-จ่าย ประจำวัน'!$B626,เตรียมส่วนผสม!L:L)+SUMIF(กวนไส้!$C:$C,'รับ-จ่าย ประจำวัน'!$B626,กวนไส้!L:L)+SUMIF(ผลิต1!$C:$C,'รับ-จ่าย ประจำวัน'!$B626,ผลิต1!L:L)+SUMIF(ผลิต2!$C:$C,'รับ-จ่าย ประจำวัน'!$B626,ผลิต2!L:L)+SUMIF(เส้นแต่งหน้าขนมเค้ก!$C:$C,'รับ-จ่าย ประจำวัน'!$B626,เส้นแต่งหน้าขนมเค้ก!L:L)+SUMIF(แพ็ค!$C:$C,'รับ-จ่าย ประจำวัน'!$B626,แพ็ค!L:L)+SUMIF(ธุรการ!$C:$C,'รับ-จ่าย ประจำวัน'!$B626,ธุรการ!L:L)+SUMIF(เส้นแต่งหน้าขนมปัง!$C:$C,'รับ-จ่าย ประจำวัน'!$B626,เส้นแต่งหน้าขนมปัง!L:L)+SUMIF('วางแผนBC,CJ'!$C:$C,'รับ-จ่าย ประจำวัน'!$B626,'วางแผนBC,CJ'!L:L)+SUMIF(RD!$C:$C,'รับ-จ่าย ประจำวัน'!$B626,RD!L:L)+SUMIF('FG,ออนไล,คัดแยก'!$C:$C,'รับ-จ่าย ประจำวัน'!$B626,'FG,ออนไล,คัดแยก'!L:L)</f>
        <v>0</v>
      </c>
      <c r="AT626" s="16">
        <f>SUMIF(เตรียมส่วนผสม!$C:$C,'รับ-จ่าย ประจำวัน'!$B626,เตรียมส่วนผสม!M:M)+SUMIF(กวนไส้!$C:$C,'รับ-จ่าย ประจำวัน'!$B626,กวนไส้!M:M)+SUMIF(ผลิต1!$C:$C,'รับ-จ่าย ประจำวัน'!$B626,ผลิต1!M:M)+SUMIF(ผลิต2!$C:$C,'รับ-จ่าย ประจำวัน'!$B626,ผลิต2!M:M)+SUMIF(เส้นแต่งหน้าขนมเค้ก!$C:$C,'รับ-จ่าย ประจำวัน'!$B626,เส้นแต่งหน้าขนมเค้ก!M:M)+SUMIF(แพ็ค!$C:$C,'รับ-จ่าย ประจำวัน'!$B626,แพ็ค!M:M)+SUMIF(ธุรการ!$C:$C,'รับ-จ่าย ประจำวัน'!$B626,ธุรการ!M:M)+SUMIF(เส้นแต่งหน้าขนมปัง!$C:$C,'รับ-จ่าย ประจำวัน'!$B626,เส้นแต่งหน้าขนมปัง!M:M)+SUMIF('วางแผนBC,CJ'!$C:$C,'รับ-จ่าย ประจำวัน'!$B626,'วางแผนBC,CJ'!M:M)+SUMIF(RD!$C:$C,'รับ-จ่าย ประจำวัน'!$B626,RD!M:M)+SUMIF('FG,ออนไล,คัดแยก'!$C:$C,'รับ-จ่าย ประจำวัน'!$B626,'FG,ออนไล,คัดแยก'!M:M)</f>
        <v>0</v>
      </c>
      <c r="AU626" s="16">
        <f>SUMIF(เตรียมส่วนผสม!$C:$C,'รับ-จ่าย ประจำวัน'!$B626,เตรียมส่วนผสม!N:N)+SUMIF(กวนไส้!$C:$C,'รับ-จ่าย ประจำวัน'!$B626,กวนไส้!N:N)+SUMIF(ผลิต1!$C:$C,'รับ-จ่าย ประจำวัน'!$B626,ผลิต1!N:N)+SUMIF(ผลิต2!$C:$C,'รับ-จ่าย ประจำวัน'!$B626,ผลิต2!N:N)+SUMIF(เส้นแต่งหน้าขนมเค้ก!$C:$C,'รับ-จ่าย ประจำวัน'!$B626,เส้นแต่งหน้าขนมเค้ก!N:N)+SUMIF(แพ็ค!$C:$C,'รับ-จ่าย ประจำวัน'!$B626,แพ็ค!N:N)+SUMIF(ธุรการ!$C:$C,'รับ-จ่าย ประจำวัน'!$B626,ธุรการ!N:N)+SUMIF(เส้นแต่งหน้าขนมปัง!$C:$C,'รับ-จ่าย ประจำวัน'!$B626,เส้นแต่งหน้าขนมปัง!N:N)+SUMIF('วางแผนBC,CJ'!$C:$C,'รับ-จ่าย ประจำวัน'!$B626,'วางแผนBC,CJ'!N:N)+SUMIF(RD!$C:$C,'รับ-จ่าย ประจำวัน'!$B626,RD!N:N)+SUMIF('FG,ออนไล,คัดแยก'!$C:$C,'รับ-จ่าย ประจำวัน'!$B626,'FG,ออนไล,คัดแยก'!N:N)</f>
        <v>0</v>
      </c>
      <c r="AV626" s="16">
        <f>SUMIF(เตรียมส่วนผสม!$C:$C,'รับ-จ่าย ประจำวัน'!$B626,เตรียมส่วนผสม!O:O)+SUMIF(กวนไส้!$C:$C,'รับ-จ่าย ประจำวัน'!$B626,กวนไส้!O:O)+SUMIF(ผลิต1!$C:$C,'รับ-จ่าย ประจำวัน'!$B626,ผลิต1!O:O)+SUMIF(ผลิต2!$C:$C,'รับ-จ่าย ประจำวัน'!$B626,ผลิต2!O:O)+SUMIF(เส้นแต่งหน้าขนมเค้ก!$C:$C,'รับ-จ่าย ประจำวัน'!$B626,เส้นแต่งหน้าขนมเค้ก!O:O)+SUMIF(แพ็ค!$C:$C,'รับ-จ่าย ประจำวัน'!$B626,แพ็ค!O:O)+SUMIF(ธุรการ!$C:$C,'รับ-จ่าย ประจำวัน'!$B626,ธุรการ!O:O)+SUMIF(เส้นแต่งหน้าขนมปัง!$C:$C,'รับ-จ่าย ประจำวัน'!$B626,เส้นแต่งหน้าขนมปัง!O:O)+SUMIF('วางแผนBC,CJ'!$C:$C,'รับ-จ่าย ประจำวัน'!$B626,'วางแผนBC,CJ'!O:O)+SUMIF(RD!$C:$C,'รับ-จ่าย ประจำวัน'!$B626,RD!O:O)+SUMIF('FG,ออนไล,คัดแยก'!$C:$C,'รับ-จ่าย ประจำวัน'!$B626,'FG,ออนไล,คัดแยก'!O:O)</f>
        <v>0</v>
      </c>
      <c r="AW626" s="16">
        <f>SUMIF(เตรียมส่วนผสม!$C:$C,'รับ-จ่าย ประจำวัน'!$B626,เตรียมส่วนผสม!P:P)+SUMIF(กวนไส้!$C:$C,'รับ-จ่าย ประจำวัน'!$B626,กวนไส้!P:P)+SUMIF(ผลิต1!$C:$C,'รับ-จ่าย ประจำวัน'!$B626,ผลิต1!P:P)+SUMIF(ผลิต2!$C:$C,'รับ-จ่าย ประจำวัน'!$B626,ผลิต2!P:P)+SUMIF(เส้นแต่งหน้าขนมเค้ก!$C:$C,'รับ-จ่าย ประจำวัน'!$B626,เส้นแต่งหน้าขนมเค้ก!P:P)+SUMIF(แพ็ค!$C:$C,'รับ-จ่าย ประจำวัน'!$B626,แพ็ค!P:P)+SUMIF(ธุรการ!$C:$C,'รับ-จ่าย ประจำวัน'!$B626,ธุรการ!P:P)+SUMIF(เส้นแต่งหน้าขนมปัง!$C:$C,'รับ-จ่าย ประจำวัน'!$B626,เส้นแต่งหน้าขนมปัง!P:P)+SUMIF('วางแผนBC,CJ'!$C:$C,'รับ-จ่าย ประจำวัน'!$B626,'วางแผนBC,CJ'!P:P)+SUMIF(RD!$C:$C,'รับ-จ่าย ประจำวัน'!$B626,RD!P:P)+SUMIF('FG,ออนไล,คัดแยก'!$C:$C,'รับ-จ่าย ประจำวัน'!$B626,'FG,ออนไล,คัดแยก'!P:P)</f>
        <v>0</v>
      </c>
      <c r="AX626" s="16">
        <f>SUMIF(เตรียมส่วนผสม!$C:$C,'รับ-จ่าย ประจำวัน'!$B626,เตรียมส่วนผสม!Q:Q)+SUMIF(กวนไส้!$C:$C,'รับ-จ่าย ประจำวัน'!$B626,กวนไส้!Q:Q)+SUMIF(ผลิต1!$C:$C,'รับ-จ่าย ประจำวัน'!$B626,ผลิต1!Q:Q)+SUMIF(ผลิต2!$C:$C,'รับ-จ่าย ประจำวัน'!$B626,ผลิต2!Q:Q)+SUMIF(เส้นแต่งหน้าขนมเค้ก!$C:$C,'รับ-จ่าย ประจำวัน'!$B626,เส้นแต่งหน้าขนมเค้ก!Q:Q)+SUMIF(แพ็ค!$C:$C,'รับ-จ่าย ประจำวัน'!$B626,แพ็ค!Q:Q)+SUMIF(ธุรการ!$C:$C,'รับ-จ่าย ประจำวัน'!$B626,ธุรการ!Q:Q)+SUMIF(เส้นแต่งหน้าขนมปัง!$C:$C,'รับ-จ่าย ประจำวัน'!$B626,เส้นแต่งหน้าขนมปัง!Q:Q)+SUMIF('วางแผนBC,CJ'!$C:$C,'รับ-จ่าย ประจำวัน'!$B626,'วางแผนBC,CJ'!Q:Q)+SUMIF(RD!$C:$C,'รับ-จ่าย ประจำวัน'!$B626,RD!Q:Q)+SUMIF('FG,ออนไล,คัดแยก'!$C:$C,'รับ-จ่าย ประจำวัน'!$B626,'FG,ออนไล,คัดแยก'!Q:Q)</f>
        <v>0</v>
      </c>
      <c r="AY626" s="16">
        <f>SUMIF(เตรียมส่วนผสม!$C:$C,'รับ-จ่าย ประจำวัน'!$B626,เตรียมส่วนผสม!R:R)+SUMIF(กวนไส้!$C:$C,'รับ-จ่าย ประจำวัน'!$B626,กวนไส้!R:R)+SUMIF(ผลิต1!$C:$C,'รับ-จ่าย ประจำวัน'!$B626,ผลิต1!R:R)+SUMIF(ผลิต2!$C:$C,'รับ-จ่าย ประจำวัน'!$B626,ผลิต2!R:R)+SUMIF(เส้นแต่งหน้าขนมเค้ก!$C:$C,'รับ-จ่าย ประจำวัน'!$B626,เส้นแต่งหน้าขนมเค้ก!R:R)+SUMIF(แพ็ค!$C:$C,'รับ-จ่าย ประจำวัน'!$B626,แพ็ค!R:R)+SUMIF(ธุรการ!$C:$C,'รับ-จ่าย ประจำวัน'!$B626,ธุรการ!R:R)+SUMIF(เส้นแต่งหน้าขนมปัง!$C:$C,'รับ-จ่าย ประจำวัน'!$B626,เส้นแต่งหน้าขนมปัง!R:R)+SUMIF('วางแผนBC,CJ'!$C:$C,'รับ-จ่าย ประจำวัน'!$B626,'วางแผนBC,CJ'!R:R)+SUMIF(RD!$C:$C,'รับ-จ่าย ประจำวัน'!$B626,RD!R:R)+SUMIF('FG,ออนไล,คัดแยก'!$C:$C,'รับ-จ่าย ประจำวัน'!$B626,'FG,ออนไล,คัดแยก'!R:R)</f>
        <v>0</v>
      </c>
      <c r="AZ626" s="16">
        <f>SUMIF(เตรียมส่วนผสม!$C:$C,'รับ-จ่าย ประจำวัน'!$B626,เตรียมส่วนผสม!S:S)+SUMIF(กวนไส้!$C:$C,'รับ-จ่าย ประจำวัน'!$B626,กวนไส้!S:S)+SUMIF(ผลิต1!$C:$C,'รับ-จ่าย ประจำวัน'!$B626,ผลิต1!S:S)+SUMIF(ผลิต2!$C:$C,'รับ-จ่าย ประจำวัน'!$B626,ผลิต2!S:S)+SUMIF(เส้นแต่งหน้าขนมเค้ก!$C:$C,'รับ-จ่าย ประจำวัน'!$B626,เส้นแต่งหน้าขนมเค้ก!S:S)+SUMIF(แพ็ค!$C:$C,'รับ-จ่าย ประจำวัน'!$B626,แพ็ค!S:S)+SUMIF(ธุรการ!$C:$C,'รับ-จ่าย ประจำวัน'!$B626,ธุรการ!S:S)+SUMIF(เส้นแต่งหน้าขนมปัง!$C:$C,'รับ-จ่าย ประจำวัน'!$B626,เส้นแต่งหน้าขนมปัง!S:S)+SUMIF('วางแผนBC,CJ'!$C:$C,'รับ-จ่าย ประจำวัน'!$B626,'วางแผนBC,CJ'!S:S)+SUMIF(RD!$C:$C,'รับ-จ่าย ประจำวัน'!$B626,RD!S:S)+SUMIF('FG,ออนไล,คัดแยก'!$C:$C,'รับ-จ่าย ประจำวัน'!$B626,'FG,ออนไล,คัดแยก'!S:S)</f>
        <v>0</v>
      </c>
      <c r="BA626" s="16">
        <f>SUMIF(เตรียมส่วนผสม!$C:$C,'รับ-จ่าย ประจำวัน'!$B626,เตรียมส่วนผสม!T:T)+SUMIF(กวนไส้!$C:$C,'รับ-จ่าย ประจำวัน'!$B626,กวนไส้!T:T)+SUMIF(ผลิต1!$C:$C,'รับ-จ่าย ประจำวัน'!$B626,ผลิต1!T:T)+SUMIF(ผลิต2!$C:$C,'รับ-จ่าย ประจำวัน'!$B626,ผลิต2!T:T)+SUMIF(เส้นแต่งหน้าขนมเค้ก!$C:$C,'รับ-จ่าย ประจำวัน'!$B626,เส้นแต่งหน้าขนมเค้ก!T:T)+SUMIF(แพ็ค!$C:$C,'รับ-จ่าย ประจำวัน'!$B626,แพ็ค!T:T)+SUMIF(ธุรการ!$C:$C,'รับ-จ่าย ประจำวัน'!$B626,ธุรการ!T:T)+SUMIF(เส้นแต่งหน้าขนมปัง!$C:$C,'รับ-จ่าย ประจำวัน'!$B626,เส้นแต่งหน้าขนมปัง!T:T)+SUMIF('วางแผนBC,CJ'!$C:$C,'รับ-จ่าย ประจำวัน'!$B626,'วางแผนBC,CJ'!T:T)+SUMIF(RD!$C:$C,'รับ-จ่าย ประจำวัน'!$B626,RD!T:T)+SUMIF('FG,ออนไล,คัดแยก'!$C:$C,'รับ-จ่าย ประจำวัน'!$B626,'FG,ออนไล,คัดแยก'!T:T)</f>
        <v>0</v>
      </c>
      <c r="BB626" s="16">
        <f>SUMIF(เตรียมส่วนผสม!$C:$C,'รับ-จ่าย ประจำวัน'!$B626,เตรียมส่วนผสม!U:U)+SUMIF(กวนไส้!$C:$C,'รับ-จ่าย ประจำวัน'!$B626,กวนไส้!U:U)+SUMIF(ผลิต1!$C:$C,'รับ-จ่าย ประจำวัน'!$B626,ผลิต1!U:U)+SUMIF(ผลิต2!$C:$C,'รับ-จ่าย ประจำวัน'!$B626,ผลิต2!U:U)+SUMIF(เส้นแต่งหน้าขนมเค้ก!$C:$C,'รับ-จ่าย ประจำวัน'!$B626,เส้นแต่งหน้าขนมเค้ก!U:U)+SUMIF(แพ็ค!$C:$C,'รับ-จ่าย ประจำวัน'!$B626,แพ็ค!U:U)+SUMIF(ธุรการ!$C:$C,'รับ-จ่าย ประจำวัน'!$B626,ธุรการ!U:U)+SUMIF(เส้นแต่งหน้าขนมปัง!$C:$C,'รับ-จ่าย ประจำวัน'!$B626,เส้นแต่งหน้าขนมปัง!U:U)+SUMIF('วางแผนBC,CJ'!$C:$C,'รับ-จ่าย ประจำวัน'!$B626,'วางแผนBC,CJ'!U:U)+SUMIF(RD!$C:$C,'รับ-จ่าย ประจำวัน'!$B626,RD!U:U)+SUMIF('FG,ออนไล,คัดแยก'!$C:$C,'รับ-จ่าย ประจำวัน'!$B626,'FG,ออนไล,คัดแยก'!U:U)</f>
        <v>0</v>
      </c>
      <c r="BC626" s="16">
        <f>SUMIF(เตรียมส่วนผสม!$C:$C,'รับ-จ่าย ประจำวัน'!$B626,เตรียมส่วนผสม!V:V)+SUMIF(กวนไส้!$C:$C,'รับ-จ่าย ประจำวัน'!$B626,กวนไส้!V:V)+SUMIF(ผลิต1!$C:$C,'รับ-จ่าย ประจำวัน'!$B626,ผลิต1!V:V)+SUMIF(ผลิต2!$C:$C,'รับ-จ่าย ประจำวัน'!$B626,ผลิต2!V:V)+SUMIF(เส้นแต่งหน้าขนมเค้ก!$C:$C,'รับ-จ่าย ประจำวัน'!$B626,เส้นแต่งหน้าขนมเค้ก!V:V)+SUMIF(แพ็ค!$C:$C,'รับ-จ่าย ประจำวัน'!$B626,แพ็ค!V:V)+SUMIF(ธุรการ!$C:$C,'รับ-จ่าย ประจำวัน'!$B626,ธุรการ!V:V)+SUMIF(เส้นแต่งหน้าขนมปัง!$C:$C,'รับ-จ่าย ประจำวัน'!$B626,เส้นแต่งหน้าขนมปัง!V:V)+SUMIF('วางแผนBC,CJ'!$C:$C,'รับ-จ่าย ประจำวัน'!$B626,'วางแผนBC,CJ'!V:V)+SUMIF(RD!$C:$C,'รับ-จ่าย ประจำวัน'!$B626,RD!V:V)+SUMIF('FG,ออนไล,คัดแยก'!$C:$C,'รับ-จ่าย ประจำวัน'!$B626,'FG,ออนไล,คัดแยก'!V:V)</f>
        <v>0</v>
      </c>
      <c r="BD626" s="16">
        <f>SUMIF(เตรียมส่วนผสม!$C:$C,'รับ-จ่าย ประจำวัน'!$B626,เตรียมส่วนผสม!W:W)+SUMIF(กวนไส้!$C:$C,'รับ-จ่าย ประจำวัน'!$B626,กวนไส้!W:W)+SUMIF(ผลิต1!$C:$C,'รับ-จ่าย ประจำวัน'!$B626,ผลิต1!W:W)+SUMIF(ผลิต2!$C:$C,'รับ-จ่าย ประจำวัน'!$B626,ผลิต2!W:W)+SUMIF(เส้นแต่งหน้าขนมเค้ก!$C:$C,'รับ-จ่าย ประจำวัน'!$B626,เส้นแต่งหน้าขนมเค้ก!W:W)+SUMIF(แพ็ค!$C:$C,'รับ-จ่าย ประจำวัน'!$B626,แพ็ค!W:W)+SUMIF(ธุรการ!$C:$C,'รับ-จ่าย ประจำวัน'!$B626,ธุรการ!W:W)+SUMIF(เส้นแต่งหน้าขนมปัง!$C:$C,'รับ-จ่าย ประจำวัน'!$B626,เส้นแต่งหน้าขนมปัง!W:W)+SUMIF('วางแผนBC,CJ'!$C:$C,'รับ-จ่าย ประจำวัน'!$B626,'วางแผนBC,CJ'!W:W)+SUMIF(RD!$C:$C,'รับ-จ่าย ประจำวัน'!$B626,RD!W:W)+SUMIF('FG,ออนไล,คัดแยก'!$C:$C,'รับ-จ่าย ประจำวัน'!$B626,'FG,ออนไล,คัดแยก'!W:W)</f>
        <v>0</v>
      </c>
      <c r="BE626" s="16">
        <f>SUMIF(เตรียมส่วนผสม!$C:$C,'รับ-จ่าย ประจำวัน'!$B626,เตรียมส่วนผสม!X:X)+SUMIF(กวนไส้!$C:$C,'รับ-จ่าย ประจำวัน'!$B626,กวนไส้!X:X)+SUMIF(ผลิต1!$C:$C,'รับ-จ่าย ประจำวัน'!$B626,ผลิต1!X:X)+SUMIF(ผลิต2!$C:$C,'รับ-จ่าย ประจำวัน'!$B626,ผลิต2!X:X)+SUMIF(เส้นแต่งหน้าขนมเค้ก!$C:$C,'รับ-จ่าย ประจำวัน'!$B626,เส้นแต่งหน้าขนมเค้ก!X:X)+SUMIF(แพ็ค!$C:$C,'รับ-จ่าย ประจำวัน'!$B626,แพ็ค!X:X)+SUMIF(ธุรการ!$C:$C,'รับ-จ่าย ประจำวัน'!$B626,ธุรการ!X:X)+SUMIF(เส้นแต่งหน้าขนมปัง!$C:$C,'รับ-จ่าย ประจำวัน'!$B626,เส้นแต่งหน้าขนมปัง!X:X)+SUMIF('วางแผนBC,CJ'!$C:$C,'รับ-จ่าย ประจำวัน'!$B626,'วางแผนBC,CJ'!X:X)+SUMIF(RD!$C:$C,'รับ-จ่าย ประจำวัน'!$B626,RD!X:X)+SUMIF('FG,ออนไล,คัดแยก'!$C:$C,'รับ-จ่าย ประจำวัน'!$B626,'FG,ออนไล,คัดแยก'!X:X)</f>
        <v>0</v>
      </c>
      <c r="BF626" s="16">
        <f>SUMIF(เตรียมส่วนผสม!$C:$C,'รับ-จ่าย ประจำวัน'!$B626,เตรียมส่วนผสม!Y:Y)+SUMIF(กวนไส้!$C:$C,'รับ-จ่าย ประจำวัน'!$B626,กวนไส้!Y:Y)+SUMIF(ผลิต1!$C:$C,'รับ-จ่าย ประจำวัน'!$B626,ผลิต1!Y:Y)+SUMIF(ผลิต2!$C:$C,'รับ-จ่าย ประจำวัน'!$B626,ผลิต2!Y:Y)+SUMIF(เส้นแต่งหน้าขนมเค้ก!$C:$C,'รับ-จ่าย ประจำวัน'!$B626,เส้นแต่งหน้าขนมเค้ก!Y:Y)+SUMIF(แพ็ค!$C:$C,'รับ-จ่าย ประจำวัน'!$B626,แพ็ค!Y:Y)+SUMIF(ธุรการ!$C:$C,'รับ-จ่าย ประจำวัน'!$B626,ธุรการ!Y:Y)+SUMIF(เส้นแต่งหน้าขนมปัง!$C:$C,'รับ-จ่าย ประจำวัน'!$B626,เส้นแต่งหน้าขนมปัง!Y:Y)+SUMIF('วางแผนBC,CJ'!$C:$C,'รับ-จ่าย ประจำวัน'!$B626,'วางแผนBC,CJ'!Y:Y)+SUMIF(RD!$C:$C,'รับ-จ่าย ประจำวัน'!$B626,RD!Y:Y)+SUMIF('FG,ออนไล,คัดแยก'!$C:$C,'รับ-จ่าย ประจำวัน'!$B626,'FG,ออนไล,คัดแยก'!Y:Y)</f>
        <v>0</v>
      </c>
      <c r="BG626" s="16">
        <f>SUMIF(เตรียมส่วนผสม!$C:$C,'รับ-จ่าย ประจำวัน'!$B626,เตรียมส่วนผสม!Z:Z)+SUMIF(กวนไส้!$C:$C,'รับ-จ่าย ประจำวัน'!$B626,กวนไส้!Z:Z)+SUMIF(ผลิต1!$C:$C,'รับ-จ่าย ประจำวัน'!$B626,ผลิต1!Z:Z)+SUMIF(ผลิต2!$C:$C,'รับ-จ่าย ประจำวัน'!$B626,ผลิต2!Z:Z)+SUMIF(เส้นแต่งหน้าขนมเค้ก!$C:$C,'รับ-จ่าย ประจำวัน'!$B626,เส้นแต่งหน้าขนมเค้ก!Z:Z)+SUMIF(แพ็ค!$C:$C,'รับ-จ่าย ประจำวัน'!$B626,แพ็ค!Z:Z)+SUMIF(ธุรการ!$C:$C,'รับ-จ่าย ประจำวัน'!$B626,ธุรการ!Z:Z)+SUMIF(เส้นแต่งหน้าขนมปัง!$C:$C,'รับ-จ่าย ประจำวัน'!$B626,เส้นแต่งหน้าขนมปัง!Z:Z)+SUMIF('วางแผนBC,CJ'!$C:$C,'รับ-จ่าย ประจำวัน'!$B626,'วางแผนBC,CJ'!Z:Z)+SUMIF(RD!$C:$C,'รับ-จ่าย ประจำวัน'!$B626,RD!Z:Z)+SUMIF('FG,ออนไล,คัดแยก'!$C:$C,'รับ-จ่าย ประจำวัน'!$B626,'FG,ออนไล,คัดแยก'!Z:Z)</f>
        <v>0</v>
      </c>
      <c r="BH626" s="16">
        <f>SUMIF(เตรียมส่วนผสม!$C:$C,'รับ-จ่าย ประจำวัน'!$B626,เตรียมส่วนผสม!AA:AA)+SUMIF(กวนไส้!$C:$C,'รับ-จ่าย ประจำวัน'!$B626,กวนไส้!AA:AA)+SUMIF(ผลิต1!$C:$C,'รับ-จ่าย ประจำวัน'!$B626,ผลิต1!AA:AA)+SUMIF(ผลิต2!$C:$C,'รับ-จ่าย ประจำวัน'!$B626,ผลิต2!AA:AA)+SUMIF(เส้นแต่งหน้าขนมเค้ก!$C:$C,'รับ-จ่าย ประจำวัน'!$B626,เส้นแต่งหน้าขนมเค้ก!AA:AA)+SUMIF(แพ็ค!$C:$C,'รับ-จ่าย ประจำวัน'!$B626,แพ็ค!AA:AA)+SUMIF(ธุรการ!$C:$C,'รับ-จ่าย ประจำวัน'!$B626,ธุรการ!AA:AA)+SUMIF(เส้นแต่งหน้าขนมปัง!$C:$C,'รับ-จ่าย ประจำวัน'!$B626,เส้นแต่งหน้าขนมปัง!AA:AA)+SUMIF('วางแผนBC,CJ'!$C:$C,'รับ-จ่าย ประจำวัน'!$B626,'วางแผนBC,CJ'!AA:AA)+SUMIF(RD!$C:$C,'รับ-จ่าย ประจำวัน'!$B626,RD!AA:AA)+SUMIF('FG,ออนไล,คัดแยก'!$C:$C,'รับ-จ่าย ประจำวัน'!$B626,'FG,ออนไล,คัดแยก'!AA:AA)</f>
        <v>0</v>
      </c>
      <c r="BI626" s="16">
        <f>SUMIF(เตรียมส่วนผสม!$C:$C,'รับ-จ่าย ประจำวัน'!$B626,เตรียมส่วนผสม!AB:AB)+SUMIF(กวนไส้!$C:$C,'รับ-จ่าย ประจำวัน'!$B626,กวนไส้!AB:AB)+SUMIF(ผลิต1!$C:$C,'รับ-จ่าย ประจำวัน'!$B626,ผลิต1!AB:AB)+SUMIF(ผลิต2!$C:$C,'รับ-จ่าย ประจำวัน'!$B626,ผลิต2!AB:AB)+SUMIF(เส้นแต่งหน้าขนมเค้ก!$C:$C,'รับ-จ่าย ประจำวัน'!$B626,เส้นแต่งหน้าขนมเค้ก!AB:AB)+SUMIF(แพ็ค!$C:$C,'รับ-จ่าย ประจำวัน'!$B626,แพ็ค!AB:AB)+SUMIF(ธุรการ!$C:$C,'รับ-จ่าย ประจำวัน'!$B626,ธุรการ!AB:AB)+SUMIF(เส้นแต่งหน้าขนมปัง!$C:$C,'รับ-จ่าย ประจำวัน'!$B626,เส้นแต่งหน้าขนมปัง!AB:AB)+SUMIF('วางแผนBC,CJ'!$C:$C,'รับ-จ่าย ประจำวัน'!$B626,'วางแผนBC,CJ'!AB:AB)+SUMIF(RD!$C:$C,'รับ-จ่าย ประจำวัน'!$B626,RD!AB:AB)+SUMIF('FG,ออนไล,คัดแยก'!$C:$C,'รับ-จ่าย ประจำวัน'!$B626,'FG,ออนไล,คัดแยก'!AB:AB)</f>
        <v>0</v>
      </c>
      <c r="BJ626" s="16">
        <f>SUMIF(เตรียมส่วนผสม!$C:$C,'รับ-จ่าย ประจำวัน'!$B626,เตรียมส่วนผสม!AC:AC)+SUMIF(กวนไส้!$C:$C,'รับ-จ่าย ประจำวัน'!$B626,กวนไส้!AC:AC)+SUMIF(ผลิต1!$C:$C,'รับ-จ่าย ประจำวัน'!$B626,ผลิต1!AC:AC)+SUMIF(ผลิต2!$C:$C,'รับ-จ่าย ประจำวัน'!$B626,ผลิต2!AC:AC)+SUMIF(เส้นแต่งหน้าขนมเค้ก!$C:$C,'รับ-จ่าย ประจำวัน'!$B626,เส้นแต่งหน้าขนมเค้ก!AC:AC)+SUMIF(แพ็ค!$C:$C,'รับ-จ่าย ประจำวัน'!$B626,แพ็ค!AC:AC)+SUMIF(ธุรการ!$C:$C,'รับ-จ่าย ประจำวัน'!$B626,ธุรการ!AC:AC)+SUMIF(เส้นแต่งหน้าขนมปัง!$C:$C,'รับ-จ่าย ประจำวัน'!$B626,เส้นแต่งหน้าขนมปัง!AC:AC)+SUMIF('วางแผนBC,CJ'!$C:$C,'รับ-จ่าย ประจำวัน'!$B626,'วางแผนBC,CJ'!AC:AC)+SUMIF(RD!$C:$C,'รับ-จ่าย ประจำวัน'!$B626,RD!AC:AC)+SUMIF('FG,ออนไล,คัดแยก'!$C:$C,'รับ-จ่าย ประจำวัน'!$B626,'FG,ออนไล,คัดแยก'!AC:AC)</f>
        <v>0</v>
      </c>
      <c r="BK626" s="16">
        <f>SUMIF(เตรียมส่วนผสม!$C:$C,'รับ-จ่าย ประจำวัน'!$B626,เตรียมส่วนผสม!AD:AD)+SUMIF(กวนไส้!$C:$C,'รับ-จ่าย ประจำวัน'!$B626,กวนไส้!AD:AD)+SUMIF(ผลิต1!$C:$C,'รับ-จ่าย ประจำวัน'!$B626,ผลิต1!AD:AD)+SUMIF(ผลิต2!$C:$C,'รับ-จ่าย ประจำวัน'!$B626,ผลิต2!AD:AD)+SUMIF(เส้นแต่งหน้าขนมเค้ก!$C:$C,'รับ-จ่าย ประจำวัน'!$B626,เส้นแต่งหน้าขนมเค้ก!AD:AD)+SUMIF(แพ็ค!$C:$C,'รับ-จ่าย ประจำวัน'!$B626,แพ็ค!AD:AD)+SUMIF(ธุรการ!$C:$C,'รับ-จ่าย ประจำวัน'!$B626,ธุรการ!AD:AD)+SUMIF(เส้นแต่งหน้าขนมปัง!$C:$C,'รับ-จ่าย ประจำวัน'!$B626,เส้นแต่งหน้าขนมปัง!AD:AD)+SUMIF('วางแผนBC,CJ'!$C:$C,'รับ-จ่าย ประจำวัน'!$B626,'วางแผนBC,CJ'!AD:AD)+SUMIF(RD!$C:$C,'รับ-จ่าย ประจำวัน'!$B626,RD!AD:AD)+SUMIF('FG,ออนไล,คัดแยก'!$C:$C,'รับ-จ่าย ประจำวัน'!$B626,'FG,ออนไล,คัดแยก'!AD:AD)</f>
        <v>0</v>
      </c>
      <c r="BL626" s="16">
        <f>SUMIF(เตรียมส่วนผสม!$C:$C,'รับ-จ่าย ประจำวัน'!$B626,เตรียมส่วนผสม!AE:AE)+SUMIF(กวนไส้!$C:$C,'รับ-จ่าย ประจำวัน'!$B626,กวนไส้!AE:AE)+SUMIF(ผลิต1!$C:$C,'รับ-จ่าย ประจำวัน'!$B626,ผลิต1!AE:AE)+SUMIF(ผลิต2!$C:$C,'รับ-จ่าย ประจำวัน'!$B626,ผลิต2!AE:AE)+SUMIF(เส้นแต่งหน้าขนมเค้ก!$C:$C,'รับ-จ่าย ประจำวัน'!$B626,เส้นแต่งหน้าขนมเค้ก!AE:AE)+SUMIF(แพ็ค!$C:$C,'รับ-จ่าย ประจำวัน'!$B626,แพ็ค!AE:AE)+SUMIF(ธุรการ!$C:$C,'รับ-จ่าย ประจำวัน'!$B626,ธุรการ!AE:AE)+SUMIF(เส้นแต่งหน้าขนมปัง!$C:$C,'รับ-จ่าย ประจำวัน'!$B626,เส้นแต่งหน้าขนมปัง!AE:AE)+SUMIF('วางแผนBC,CJ'!$C:$C,'รับ-จ่าย ประจำวัน'!$B626,'วางแผนBC,CJ'!AE:AE)+SUMIF(RD!$C:$C,'รับ-จ่าย ประจำวัน'!$B626,RD!AE:AE)+SUMIF('FG,ออนไล,คัดแยก'!$C:$C,'รับ-จ่าย ประจำวัน'!$B626,'FG,ออนไล,คัดแยก'!AE:AE)</f>
        <v>0</v>
      </c>
      <c r="BM626" s="16">
        <f>SUMIF(เตรียมส่วนผสม!$C:$C,'รับ-จ่าย ประจำวัน'!$B626,เตรียมส่วนผสม!AF:AF)+SUMIF(กวนไส้!$C:$C,'รับ-จ่าย ประจำวัน'!$B626,กวนไส้!AF:AF)+SUMIF(ผลิต1!$C:$C,'รับ-จ่าย ประจำวัน'!$B626,ผลิต1!AF:AF)+SUMIF(ผลิต2!$C:$C,'รับ-จ่าย ประจำวัน'!$B626,ผลิต2!AF:AF)+SUMIF(เส้นแต่งหน้าขนมเค้ก!$C:$C,'รับ-จ่าย ประจำวัน'!$B626,เส้นแต่งหน้าขนมเค้ก!AF:AF)+SUMIF(แพ็ค!$C:$C,'รับ-จ่าย ประจำวัน'!$B626,แพ็ค!AF:AF)+SUMIF(ธุรการ!$C:$C,'รับ-จ่าย ประจำวัน'!$B626,ธุรการ!AF:AF)+SUMIF(เส้นแต่งหน้าขนมปัง!$C:$C,'รับ-จ่าย ประจำวัน'!$B626,เส้นแต่งหน้าขนมปัง!AF:AF)+SUMIF('วางแผนBC,CJ'!$C:$C,'รับ-จ่าย ประจำวัน'!$B626,'วางแผนBC,CJ'!AF:AF)+SUMIF(RD!$C:$C,'รับ-จ่าย ประจำวัน'!$B626,RD!AF:AF)+SUMIF('FG,ออนไล,คัดแยก'!$C:$C,'รับ-จ่าย ประจำวัน'!$B626,'FG,ออนไล,คัดแยก'!AF:AF)</f>
        <v>0</v>
      </c>
      <c r="BN626" s="16">
        <f>SUMIF(เตรียมส่วนผสม!$C:$C,'รับ-จ่าย ประจำวัน'!$B626,เตรียมส่วนผสม!AG:AG)+SUMIF(กวนไส้!$C:$C,'รับ-จ่าย ประจำวัน'!$B626,กวนไส้!AG:AG)+SUMIF(ผลิต1!$C:$C,'รับ-จ่าย ประจำวัน'!$B626,ผลิต1!AG:AG)+SUMIF(ผลิต2!$C:$C,'รับ-จ่าย ประจำวัน'!$B626,ผลิต2!AG:AG)+SUMIF(เส้นแต่งหน้าขนมเค้ก!$C:$C,'รับ-จ่าย ประจำวัน'!$B626,เส้นแต่งหน้าขนมเค้ก!AG:AG)+SUMIF(แพ็ค!$C:$C,'รับ-จ่าย ประจำวัน'!$B626,แพ็ค!AG:AG)+SUMIF(ธุรการ!$C:$C,'รับ-จ่าย ประจำวัน'!$B626,ธุรการ!AG:AG)+SUMIF(เส้นแต่งหน้าขนมปัง!$C:$C,'รับ-จ่าย ประจำวัน'!$B626,เส้นแต่งหน้าขนมปัง!AG:AG)+SUMIF('วางแผนBC,CJ'!$C:$C,'รับ-จ่าย ประจำวัน'!$B626,'วางแผนBC,CJ'!AG:AG)+SUMIF(RD!$C:$C,'รับ-จ่าย ประจำวัน'!$B626,RD!AG:AG)+SUMIF('FG,ออนไล,คัดแยก'!$C:$C,'รับ-จ่าย ประจำวัน'!$B626,'FG,ออนไล,คัดแยก'!AG:AG)</f>
        <v>0</v>
      </c>
      <c r="BO626" s="16">
        <f>SUMIF(เตรียมส่วนผสม!$C:$C,'รับ-จ่าย ประจำวัน'!$B626,เตรียมส่วนผสม!AH:AH)+SUMIF(กวนไส้!$C:$C,'รับ-จ่าย ประจำวัน'!$B626,กวนไส้!AH:AH)+SUMIF(ผลิต1!$C:$C,'รับ-จ่าย ประจำวัน'!$B626,ผลิต1!AH:AH)+SUMIF(ผลิต2!$C:$C,'รับ-จ่าย ประจำวัน'!$B626,ผลิต2!AH:AH)+SUMIF(เส้นแต่งหน้าขนมเค้ก!$C:$C,'รับ-จ่าย ประจำวัน'!$B626,เส้นแต่งหน้าขนมเค้ก!AH:AH)+SUMIF(แพ็ค!$C:$C,'รับ-จ่าย ประจำวัน'!$B626,แพ็ค!AH:AH)+SUMIF(ธุรการ!$C:$C,'รับ-จ่าย ประจำวัน'!$B626,ธุรการ!AH:AH)+SUMIF(เส้นแต่งหน้าขนมปัง!$C:$C,'รับ-จ่าย ประจำวัน'!$B626,เส้นแต่งหน้าขนมปัง!AH:AH)+SUMIF('วางแผนBC,CJ'!$C:$C,'รับ-จ่าย ประจำวัน'!$B626,'วางแผนBC,CJ'!AH:AH)+SUMIF(RD!$C:$C,'รับ-จ่าย ประจำวัน'!$B626,RD!AH:AH)+SUMIF('FG,ออนไล,คัดแยก'!$C:$C,'รับ-จ่าย ประจำวัน'!$B626,'FG,ออนไล,คัดแยก'!AH:AH)</f>
        <v>0</v>
      </c>
      <c r="BP626" s="16">
        <f>SUMIF(เตรียมส่วนผสม!$C:$C,'รับ-จ่าย ประจำวัน'!$B626,เตรียมส่วนผสม!AI:AI)+SUMIF(กวนไส้!$C:$C,'รับ-จ่าย ประจำวัน'!$B626,กวนไส้!AI:AI)+SUMIF(ผลิต1!$C:$C,'รับ-จ่าย ประจำวัน'!$B626,ผลิต1!AI:AI)+SUMIF(ผลิต2!$C:$C,'รับ-จ่าย ประจำวัน'!$B626,ผลิต2!AI:AI)+SUMIF(เส้นแต่งหน้าขนมเค้ก!$C:$C,'รับ-จ่าย ประจำวัน'!$B626,เส้นแต่งหน้าขนมเค้ก!AI:AI)+SUMIF(แพ็ค!$C:$C,'รับ-จ่าย ประจำวัน'!$B626,แพ็ค!AI:AI)+SUMIF(ธุรการ!$C:$C,'รับ-จ่าย ประจำวัน'!$B626,ธุรการ!AI:AI)+SUMIF(เส้นแต่งหน้าขนมปัง!$C:$C,'รับ-จ่าย ประจำวัน'!$B626,เส้นแต่งหน้าขนมปัง!AI:AI)+SUMIF('วางแผนBC,CJ'!$C:$C,'รับ-จ่าย ประจำวัน'!$B626,'วางแผนBC,CJ'!AI:AI)+SUMIF(RD!$C:$C,'รับ-จ่าย ประจำวัน'!$B626,RD!AI:AI)+SUMIF('FG,ออนไล,คัดแยก'!$C:$C,'รับ-จ่าย ประจำวัน'!$B626,'FG,ออนไล,คัดแยก'!AI:AI)</f>
        <v>0</v>
      </c>
      <c r="BQ626" s="16">
        <f>SUMIF(เตรียมส่วนผสม!$C:$C,'รับ-จ่าย ประจำวัน'!$B626,เตรียมส่วนผสม!AJ:AJ)+SUMIF(กวนไส้!$C:$C,'รับ-จ่าย ประจำวัน'!$B626,กวนไส้!AJ:AJ)+SUMIF(ผลิต1!$C:$C,'รับ-จ่าย ประจำวัน'!$B626,ผลิต1!AJ:AJ)+SUMIF(ผลิต2!$C:$C,'รับ-จ่าย ประจำวัน'!$B626,ผลิต2!AJ:AJ)+SUMIF(เส้นแต่งหน้าขนมเค้ก!$C:$C,'รับ-จ่าย ประจำวัน'!$B626,เส้นแต่งหน้าขนมเค้ก!AJ:AJ)+SUMIF(แพ็ค!$C:$C,'รับ-จ่าย ประจำวัน'!$B626,แพ็ค!AJ:AJ)+SUMIF(ธุรการ!$C:$C,'รับ-จ่าย ประจำวัน'!$B626,ธุรการ!AJ:AJ)+SUMIF(เส้นแต่งหน้าขนมปัง!$C:$C,'รับ-จ่าย ประจำวัน'!$B626,เส้นแต่งหน้าขนมปัง!AJ:AJ)+SUMIF('วางแผนBC,CJ'!$C:$C,'รับ-จ่าย ประจำวัน'!$B626,'วางแผนBC,CJ'!AJ:AJ)+SUMIF(RD!$C:$C,'รับ-จ่าย ประจำวัน'!$B626,RD!AJ:AJ)+SUMIF('FG,ออนไล,คัดแยก'!$C:$C,'รับ-จ่าย ประจำวัน'!$B626,'FG,ออนไล,คัดแยก'!AJ:AJ)</f>
        <v>0</v>
      </c>
      <c r="BR626" s="16">
        <f>SUMIF(เตรียมส่วนผสม!$C:$C,'รับ-จ่าย ประจำวัน'!$B626,เตรียมส่วนผสม!AK:AK)+SUMIF(กวนไส้!$C:$C,'รับ-จ่าย ประจำวัน'!$B626,กวนไส้!AK:AK)+SUMIF(ผลิต1!$C:$C,'รับ-จ่าย ประจำวัน'!$B626,ผลิต1!AK:AK)+SUMIF(ผลิต2!$C:$C,'รับ-จ่าย ประจำวัน'!$B626,ผลิต2!AK:AK)+SUMIF(เส้นแต่งหน้าขนมเค้ก!$C:$C,'รับ-จ่าย ประจำวัน'!$B626,เส้นแต่งหน้าขนมเค้ก!AK:AK)+SUMIF(แพ็ค!$C:$C,'รับ-จ่าย ประจำวัน'!$B626,แพ็ค!AK:AK)+SUMIF(ธุรการ!$C:$C,'รับ-จ่าย ประจำวัน'!$B626,ธุรการ!AK:AK)+SUMIF(เส้นแต่งหน้าขนมปัง!$C:$C,'รับ-จ่าย ประจำวัน'!$B626,เส้นแต่งหน้าขนมปัง!AK:AK)+SUMIF('วางแผนBC,CJ'!$C:$C,'รับ-จ่าย ประจำวัน'!$B626,'วางแผนBC,CJ'!AK:AK)+SUMIF(RD!$C:$C,'รับ-จ่าย ประจำวัน'!$B626,RD!AK:AK)+SUMIF('FG,ออนไล,คัดแยก'!$C:$C,'รับ-จ่าย ประจำวัน'!$B626,'FG,ออนไล,คัดแยก'!AK:AK)</f>
        <v>0</v>
      </c>
      <c r="BS626" s="16">
        <f>SUMIF(เตรียมส่วนผสม!$C:$C,'รับ-จ่าย ประจำวัน'!$B626,เตรียมส่วนผสม!AL:AL)+SUMIF(กวนไส้!$C:$C,'รับ-จ่าย ประจำวัน'!$B626,กวนไส้!AL:AL)+SUMIF(ผลิต1!$C:$C,'รับ-จ่าย ประจำวัน'!$B626,ผลิต1!AL:AL)+SUMIF(ผลิต2!$C:$C,'รับ-จ่าย ประจำวัน'!$B626,ผลิต2!AL:AL)+SUMIF(เส้นแต่งหน้าขนมเค้ก!$C:$C,'รับ-จ่าย ประจำวัน'!$B626,เส้นแต่งหน้าขนมเค้ก!AL:AL)+SUMIF(แพ็ค!$C:$C,'รับ-จ่าย ประจำวัน'!$B626,แพ็ค!AL:AL)+SUMIF(ธุรการ!$C:$C,'รับ-จ่าย ประจำวัน'!$B626,ธุรการ!AL:AL)+SUMIF(เส้นแต่งหน้าขนมปัง!$C:$C,'รับ-จ่าย ประจำวัน'!$B626,เส้นแต่งหน้าขนมปัง!AL:AL)+SUMIF('วางแผนBC,CJ'!$C:$C,'รับ-จ่าย ประจำวัน'!$B626,'วางแผนBC,CJ'!AL:AL)+SUMIF(RD!$C:$C,'รับ-จ่าย ประจำวัน'!$B626,RD!AL:AL)+SUMIF('FG,ออนไล,คัดแยก'!$C:$C,'รับ-จ่าย ประจำวัน'!$B626,'FG,ออนไล,คัดแยก'!AL:AL)</f>
        <v>0</v>
      </c>
      <c r="BT626" s="18">
        <f t="shared" si="136"/>
        <v>0</v>
      </c>
      <c r="BU626" s="116"/>
      <c r="BV626" s="146">
        <f t="shared" si="137"/>
        <v>3</v>
      </c>
      <c r="BW626" s="183">
        <v>30</v>
      </c>
      <c r="BX626" s="172">
        <f t="shared" si="124"/>
        <v>0</v>
      </c>
      <c r="BY626" s="188" t="e">
        <f t="shared" si="122"/>
        <v>#DIV/0!</v>
      </c>
      <c r="BZ626" s="180" t="e">
        <f t="shared" ca="1" si="128"/>
        <v>#DIV/0!</v>
      </c>
      <c r="CA626" s="93"/>
      <c r="CB626" s="93"/>
      <c r="CC626" s="93"/>
      <c r="CD626" s="93"/>
      <c r="CE626" s="93"/>
      <c r="CF626" s="93"/>
      <c r="CG626" s="93"/>
      <c r="CH626" s="93"/>
      <c r="CI626" s="93"/>
      <c r="CJ626" s="97"/>
      <c r="CK626" s="9">
        <f t="shared" si="150"/>
        <v>3</v>
      </c>
    </row>
    <row r="627" spans="1:89" x14ac:dyDescent="0.5">
      <c r="A627" s="149"/>
      <c r="B627" s="34" t="s">
        <v>1864</v>
      </c>
      <c r="C627" s="33" t="s">
        <v>1852</v>
      </c>
      <c r="D627" s="141" t="s">
        <v>1010</v>
      </c>
      <c r="E627" s="25"/>
      <c r="F627" s="132"/>
      <c r="G627" s="25"/>
      <c r="H627" s="12">
        <v>22</v>
      </c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11"/>
      <c r="AF627" s="11"/>
      <c r="AG627" s="11">
        <f>13+13</f>
        <v>26</v>
      </c>
      <c r="AH627" s="11"/>
      <c r="AI627" s="25"/>
      <c r="AJ627" s="25"/>
      <c r="AK627" s="25"/>
      <c r="AL627" s="25"/>
      <c r="AM627" s="25"/>
      <c r="AN627" s="15">
        <f t="shared" si="135"/>
        <v>26</v>
      </c>
      <c r="AO627" s="16">
        <f>SUMIF(เตรียมส่วนผสม!$C:$C,'รับ-จ่าย ประจำวัน'!$B627,เตรียมส่วนผสม!H:H)+SUMIF(กวนไส้!$C:$C,'รับ-จ่าย ประจำวัน'!$B627,กวนไส้!H:H)+SUMIF(ผลิต1!$C:$C,'รับ-จ่าย ประจำวัน'!$B627,ผลิต1!H:H)+SUMIF(ผลิต2!$C:$C,'รับ-จ่าย ประจำวัน'!$B627,ผลิต2!H:H)+SUMIF(เส้นแต่งหน้าขนมเค้ก!$C:$C,'รับ-จ่าย ประจำวัน'!$B627,เส้นแต่งหน้าขนมเค้ก!H:H)+SUMIF(แพ็ค!$C:$C,'รับ-จ่าย ประจำวัน'!$B627,แพ็ค!H:H)+SUMIF(ธุรการ!$C:$C,'รับ-จ่าย ประจำวัน'!$B627,ธุรการ!H:H)+SUMIF(เส้นแต่งหน้าขนมปัง!$C:$C,'รับ-จ่าย ประจำวัน'!$B627,เส้นแต่งหน้าขนมปัง!H:H)+SUMIF('วางแผนBC,CJ'!$C:$C,'รับ-จ่าย ประจำวัน'!$B627,'วางแผนBC,CJ'!H:H)+SUMIF(RD!$C:$C,'รับ-จ่าย ประจำวัน'!$B627,RD!H:H)+SUMIF('FG,ออนไล,คัดแยก'!$C:$C,'รับ-จ่าย ประจำวัน'!$B627,'FG,ออนไล,คัดแยก'!H:H)</f>
        <v>0</v>
      </c>
      <c r="AP627" s="16">
        <f>SUMIF(เตรียมส่วนผสม!$C:$C,'รับ-จ่าย ประจำวัน'!$B627,เตรียมส่วนผสม!I:I)+SUMIF(กวนไส้!$C:$C,'รับ-จ่าย ประจำวัน'!$B627,กวนไส้!I:I)+SUMIF(ผลิต1!$C:$C,'รับ-จ่าย ประจำวัน'!$B627,ผลิต1!I:I)+SUMIF(ผลิต2!$C:$C,'รับ-จ่าย ประจำวัน'!$B627,ผลิต2!I:I)+SUMIF(เส้นแต่งหน้าขนมเค้ก!$C:$C,'รับ-จ่าย ประจำวัน'!$B627,เส้นแต่งหน้าขนมเค้ก!I:I)+SUMIF(แพ็ค!$C:$C,'รับ-จ่าย ประจำวัน'!$B627,แพ็ค!I:I)+SUMIF(ธุรการ!$C:$C,'รับ-จ่าย ประจำวัน'!$B627,ธุรการ!I:I)+SUMIF(เส้นแต่งหน้าขนมปัง!$C:$C,'รับ-จ่าย ประจำวัน'!$B627,เส้นแต่งหน้าขนมปัง!I:I)+SUMIF('วางแผนBC,CJ'!$C:$C,'รับ-จ่าย ประจำวัน'!$B627,'วางแผนBC,CJ'!I:I)+SUMIF(RD!$C:$C,'รับ-จ่าย ประจำวัน'!$B627,RD!I:I)+SUMIF('FG,ออนไล,คัดแยก'!$C:$C,'รับ-จ่าย ประจำวัน'!$B627,'FG,ออนไล,คัดแยก'!I:I)</f>
        <v>0</v>
      </c>
      <c r="AQ627" s="16">
        <f>SUMIF(เตรียมส่วนผสม!$C:$C,'รับ-จ่าย ประจำวัน'!$B627,เตรียมส่วนผสม!J:J)+SUMIF(กวนไส้!$C:$C,'รับ-จ่าย ประจำวัน'!$B627,กวนไส้!J:J)+SUMIF(ผลิต1!$C:$C,'รับ-จ่าย ประจำวัน'!$B627,ผลิต1!J:J)+SUMIF(ผลิต2!$C:$C,'รับ-จ่าย ประจำวัน'!$B627,ผลิต2!J:J)+SUMIF(เส้นแต่งหน้าขนมเค้ก!$C:$C,'รับ-จ่าย ประจำวัน'!$B627,เส้นแต่งหน้าขนมเค้ก!J:J)+SUMIF(แพ็ค!$C:$C,'รับ-จ่าย ประจำวัน'!$B627,แพ็ค!J:J)+SUMIF(ธุรการ!$C:$C,'รับ-จ่าย ประจำวัน'!$B627,ธุรการ!J:J)+SUMIF(เส้นแต่งหน้าขนมปัง!$C:$C,'รับ-จ่าย ประจำวัน'!$B627,เส้นแต่งหน้าขนมปัง!J:J)+SUMIF('วางแผนBC,CJ'!$C:$C,'รับ-จ่าย ประจำวัน'!$B627,'วางแผนBC,CJ'!J:J)+SUMIF(RD!$C:$C,'รับ-จ่าย ประจำวัน'!$B627,RD!J:J)+SUMIF('FG,ออนไล,คัดแยก'!$C:$C,'รับ-จ่าย ประจำวัน'!$B627,'FG,ออนไล,คัดแยก'!J:J)</f>
        <v>0</v>
      </c>
      <c r="AR627" s="16">
        <f>SUMIF(เตรียมส่วนผสม!$C:$C,'รับ-จ่าย ประจำวัน'!$B627,เตรียมส่วนผสม!K:K)+SUMIF(กวนไส้!$C:$C,'รับ-จ่าย ประจำวัน'!$B627,กวนไส้!K:K)+SUMIF(ผลิต1!$C:$C,'รับ-จ่าย ประจำวัน'!$B627,ผลิต1!K:K)+SUMIF(ผลิต2!$C:$C,'รับ-จ่าย ประจำวัน'!$B627,ผลิต2!K:K)+SUMIF(เส้นแต่งหน้าขนมเค้ก!$C:$C,'รับ-จ่าย ประจำวัน'!$B627,เส้นแต่งหน้าขนมเค้ก!K:K)+SUMIF(แพ็ค!$C:$C,'รับ-จ่าย ประจำวัน'!$B627,แพ็ค!K:K)+SUMIF(ธุรการ!$C:$C,'รับ-จ่าย ประจำวัน'!$B627,ธุรการ!K:K)+SUMIF(เส้นแต่งหน้าขนมปัง!$C:$C,'รับ-จ่าย ประจำวัน'!$B627,เส้นแต่งหน้าขนมปัง!K:K)+SUMIF('วางแผนBC,CJ'!$C:$C,'รับ-จ่าย ประจำวัน'!$B627,'วางแผนBC,CJ'!K:K)+SUMIF(RD!$C:$C,'รับ-จ่าย ประจำวัน'!$B627,RD!K:K)+SUMIF('FG,ออนไล,คัดแยก'!$C:$C,'รับ-จ่าย ประจำวัน'!$B627,'FG,ออนไล,คัดแยก'!K:K)</f>
        <v>2</v>
      </c>
      <c r="AS627" s="16">
        <f>SUMIF(เตรียมส่วนผสม!$C:$C,'รับ-จ่าย ประจำวัน'!$B627,เตรียมส่วนผสม!L:L)+SUMIF(กวนไส้!$C:$C,'รับ-จ่าย ประจำวัน'!$B627,กวนไส้!L:L)+SUMIF(ผลิต1!$C:$C,'รับ-จ่าย ประจำวัน'!$B627,ผลิต1!L:L)+SUMIF(ผลิต2!$C:$C,'รับ-จ่าย ประจำวัน'!$B627,ผลิต2!L:L)+SUMIF(เส้นแต่งหน้าขนมเค้ก!$C:$C,'รับ-จ่าย ประจำวัน'!$B627,เส้นแต่งหน้าขนมเค้ก!L:L)+SUMIF(แพ็ค!$C:$C,'รับ-จ่าย ประจำวัน'!$B627,แพ็ค!L:L)+SUMIF(ธุรการ!$C:$C,'รับ-จ่าย ประจำวัน'!$B627,ธุรการ!L:L)+SUMIF(เส้นแต่งหน้าขนมปัง!$C:$C,'รับ-จ่าย ประจำวัน'!$B627,เส้นแต่งหน้าขนมปัง!L:L)+SUMIF('วางแผนBC,CJ'!$C:$C,'รับ-จ่าย ประจำวัน'!$B627,'วางแผนBC,CJ'!L:L)+SUMIF(RD!$C:$C,'รับ-จ่าย ประจำวัน'!$B627,RD!L:L)+SUMIF('FG,ออนไล,คัดแยก'!$C:$C,'รับ-จ่าย ประจำวัน'!$B627,'FG,ออนไล,คัดแยก'!L:L)</f>
        <v>0</v>
      </c>
      <c r="AT627" s="16">
        <f>SUMIF(เตรียมส่วนผสม!$C:$C,'รับ-จ่าย ประจำวัน'!$B627,เตรียมส่วนผสม!M:M)+SUMIF(กวนไส้!$C:$C,'รับ-จ่าย ประจำวัน'!$B627,กวนไส้!M:M)+SUMIF(ผลิต1!$C:$C,'รับ-จ่าย ประจำวัน'!$B627,ผลิต1!M:M)+SUMIF(ผลิต2!$C:$C,'รับ-จ่าย ประจำวัน'!$B627,ผลิต2!M:M)+SUMIF(เส้นแต่งหน้าขนมเค้ก!$C:$C,'รับ-จ่าย ประจำวัน'!$B627,เส้นแต่งหน้าขนมเค้ก!M:M)+SUMIF(แพ็ค!$C:$C,'รับ-จ่าย ประจำวัน'!$B627,แพ็ค!M:M)+SUMIF(ธุรการ!$C:$C,'รับ-จ่าย ประจำวัน'!$B627,ธุรการ!M:M)+SUMIF(เส้นแต่งหน้าขนมปัง!$C:$C,'รับ-จ่าย ประจำวัน'!$B627,เส้นแต่งหน้าขนมปัง!M:M)+SUMIF('วางแผนBC,CJ'!$C:$C,'รับ-จ่าย ประจำวัน'!$B627,'วางแผนBC,CJ'!M:M)+SUMIF(RD!$C:$C,'รับ-จ่าย ประจำวัน'!$B627,RD!M:M)+SUMIF('FG,ออนไล,คัดแยก'!$C:$C,'รับ-จ่าย ประจำวัน'!$B627,'FG,ออนไล,คัดแยก'!M:M)</f>
        <v>0</v>
      </c>
      <c r="AU627" s="16">
        <f>SUMIF(เตรียมส่วนผสม!$C:$C,'รับ-จ่าย ประจำวัน'!$B627,เตรียมส่วนผสม!N:N)+SUMIF(กวนไส้!$C:$C,'รับ-จ่าย ประจำวัน'!$B627,กวนไส้!N:N)+SUMIF(ผลิต1!$C:$C,'รับ-จ่าย ประจำวัน'!$B627,ผลิต1!N:N)+SUMIF(ผลิต2!$C:$C,'รับ-จ่าย ประจำวัน'!$B627,ผลิต2!N:N)+SUMIF(เส้นแต่งหน้าขนมเค้ก!$C:$C,'รับ-จ่าย ประจำวัน'!$B627,เส้นแต่งหน้าขนมเค้ก!N:N)+SUMIF(แพ็ค!$C:$C,'รับ-จ่าย ประจำวัน'!$B627,แพ็ค!N:N)+SUMIF(ธุรการ!$C:$C,'รับ-จ่าย ประจำวัน'!$B627,ธุรการ!N:N)+SUMIF(เส้นแต่งหน้าขนมปัง!$C:$C,'รับ-จ่าย ประจำวัน'!$B627,เส้นแต่งหน้าขนมปัง!N:N)+SUMIF('วางแผนBC,CJ'!$C:$C,'รับ-จ่าย ประจำวัน'!$B627,'วางแผนBC,CJ'!N:N)+SUMIF(RD!$C:$C,'รับ-จ่าย ประจำวัน'!$B627,RD!N:N)+SUMIF('FG,ออนไล,คัดแยก'!$C:$C,'รับ-จ่าย ประจำวัน'!$B627,'FG,ออนไล,คัดแยก'!N:N)</f>
        <v>2</v>
      </c>
      <c r="AV627" s="16">
        <f>SUMIF(เตรียมส่วนผสม!$C:$C,'รับ-จ่าย ประจำวัน'!$B627,เตรียมส่วนผสม!O:O)+SUMIF(กวนไส้!$C:$C,'รับ-จ่าย ประจำวัน'!$B627,กวนไส้!O:O)+SUMIF(ผลิต1!$C:$C,'รับ-จ่าย ประจำวัน'!$B627,ผลิต1!O:O)+SUMIF(ผลิต2!$C:$C,'รับ-จ่าย ประจำวัน'!$B627,ผลิต2!O:O)+SUMIF(เส้นแต่งหน้าขนมเค้ก!$C:$C,'รับ-จ่าย ประจำวัน'!$B627,เส้นแต่งหน้าขนมเค้ก!O:O)+SUMIF(แพ็ค!$C:$C,'รับ-จ่าย ประจำวัน'!$B627,แพ็ค!O:O)+SUMIF(ธุรการ!$C:$C,'รับ-จ่าย ประจำวัน'!$B627,ธุรการ!O:O)+SUMIF(เส้นแต่งหน้าขนมปัง!$C:$C,'รับ-จ่าย ประจำวัน'!$B627,เส้นแต่งหน้าขนมปัง!O:O)+SUMIF('วางแผนBC,CJ'!$C:$C,'รับ-จ่าย ประจำวัน'!$B627,'วางแผนBC,CJ'!O:O)+SUMIF(RD!$C:$C,'รับ-จ่าย ประจำวัน'!$B627,RD!O:O)+SUMIF('FG,ออนไล,คัดแยก'!$C:$C,'รับ-จ่าย ประจำวัน'!$B627,'FG,ออนไล,คัดแยก'!O:O)</f>
        <v>0</v>
      </c>
      <c r="AW627" s="16">
        <f>SUMIF(เตรียมส่วนผสม!$C:$C,'รับ-จ่าย ประจำวัน'!$B627,เตรียมส่วนผสม!P:P)+SUMIF(กวนไส้!$C:$C,'รับ-จ่าย ประจำวัน'!$B627,กวนไส้!P:P)+SUMIF(ผลิต1!$C:$C,'รับ-จ่าย ประจำวัน'!$B627,ผลิต1!P:P)+SUMIF(ผลิต2!$C:$C,'รับ-จ่าย ประจำวัน'!$B627,ผลิต2!P:P)+SUMIF(เส้นแต่งหน้าขนมเค้ก!$C:$C,'รับ-จ่าย ประจำวัน'!$B627,เส้นแต่งหน้าขนมเค้ก!P:P)+SUMIF(แพ็ค!$C:$C,'รับ-จ่าย ประจำวัน'!$B627,แพ็ค!P:P)+SUMIF(ธุรการ!$C:$C,'รับ-จ่าย ประจำวัน'!$B627,ธุรการ!P:P)+SUMIF(เส้นแต่งหน้าขนมปัง!$C:$C,'รับ-จ่าย ประจำวัน'!$B627,เส้นแต่งหน้าขนมปัง!P:P)+SUMIF('วางแผนBC,CJ'!$C:$C,'รับ-จ่าย ประจำวัน'!$B627,'วางแผนBC,CJ'!P:P)+SUMIF(RD!$C:$C,'รับ-จ่าย ประจำวัน'!$B627,RD!P:P)+SUMIF('FG,ออนไล,คัดแยก'!$C:$C,'รับ-จ่าย ประจำวัน'!$B627,'FG,ออนไล,คัดแยก'!P:P)</f>
        <v>2</v>
      </c>
      <c r="AX627" s="16">
        <f>SUMIF(เตรียมส่วนผสม!$C:$C,'รับ-จ่าย ประจำวัน'!$B627,เตรียมส่วนผสม!Q:Q)+SUMIF(กวนไส้!$C:$C,'รับ-จ่าย ประจำวัน'!$B627,กวนไส้!Q:Q)+SUMIF(ผลิต1!$C:$C,'รับ-จ่าย ประจำวัน'!$B627,ผลิต1!Q:Q)+SUMIF(ผลิต2!$C:$C,'รับ-จ่าย ประจำวัน'!$B627,ผลิต2!Q:Q)+SUMIF(เส้นแต่งหน้าขนมเค้ก!$C:$C,'รับ-จ่าย ประจำวัน'!$B627,เส้นแต่งหน้าขนมเค้ก!Q:Q)+SUMIF(แพ็ค!$C:$C,'รับ-จ่าย ประจำวัน'!$B627,แพ็ค!Q:Q)+SUMIF(ธุรการ!$C:$C,'รับ-จ่าย ประจำวัน'!$B627,ธุรการ!Q:Q)+SUMIF(เส้นแต่งหน้าขนมปัง!$C:$C,'รับ-จ่าย ประจำวัน'!$B627,เส้นแต่งหน้าขนมปัง!Q:Q)+SUMIF('วางแผนBC,CJ'!$C:$C,'รับ-จ่าย ประจำวัน'!$B627,'วางแผนBC,CJ'!Q:Q)+SUMIF(RD!$C:$C,'รับ-จ่าย ประจำวัน'!$B627,RD!Q:Q)+SUMIF('FG,ออนไล,คัดแยก'!$C:$C,'รับ-จ่าย ประจำวัน'!$B627,'FG,ออนไล,คัดแยก'!Q:Q)</f>
        <v>0</v>
      </c>
      <c r="AY627" s="16">
        <f>SUMIF(เตรียมส่วนผสม!$C:$C,'รับ-จ่าย ประจำวัน'!$B627,เตรียมส่วนผสม!R:R)+SUMIF(กวนไส้!$C:$C,'รับ-จ่าย ประจำวัน'!$B627,กวนไส้!R:R)+SUMIF(ผลิต1!$C:$C,'รับ-จ่าย ประจำวัน'!$B627,ผลิต1!R:R)+SUMIF(ผลิต2!$C:$C,'รับ-จ่าย ประจำวัน'!$B627,ผลิต2!R:R)+SUMIF(เส้นแต่งหน้าขนมเค้ก!$C:$C,'รับ-จ่าย ประจำวัน'!$B627,เส้นแต่งหน้าขนมเค้ก!R:R)+SUMIF(แพ็ค!$C:$C,'รับ-จ่าย ประจำวัน'!$B627,แพ็ค!R:R)+SUMIF(ธุรการ!$C:$C,'รับ-จ่าย ประจำวัน'!$B627,ธุรการ!R:R)+SUMIF(เส้นแต่งหน้าขนมปัง!$C:$C,'รับ-จ่าย ประจำวัน'!$B627,เส้นแต่งหน้าขนมปัง!R:R)+SUMIF('วางแผนBC,CJ'!$C:$C,'รับ-จ่าย ประจำวัน'!$B627,'วางแผนBC,CJ'!R:R)+SUMIF(RD!$C:$C,'รับ-จ่าย ประจำวัน'!$B627,RD!R:R)+SUMIF('FG,ออนไล,คัดแยก'!$C:$C,'รับ-จ่าย ประจำวัน'!$B627,'FG,ออนไล,คัดแยก'!R:R)</f>
        <v>1</v>
      </c>
      <c r="AZ627" s="16">
        <f>SUMIF(เตรียมส่วนผสม!$C:$C,'รับ-จ่าย ประจำวัน'!$B627,เตรียมส่วนผสม!S:S)+SUMIF(กวนไส้!$C:$C,'รับ-จ่าย ประจำวัน'!$B627,กวนไส้!S:S)+SUMIF(ผลิต1!$C:$C,'รับ-จ่าย ประจำวัน'!$B627,ผลิต1!S:S)+SUMIF(ผลิต2!$C:$C,'รับ-จ่าย ประจำวัน'!$B627,ผลิต2!S:S)+SUMIF(เส้นแต่งหน้าขนมเค้ก!$C:$C,'รับ-จ่าย ประจำวัน'!$B627,เส้นแต่งหน้าขนมเค้ก!S:S)+SUMIF(แพ็ค!$C:$C,'รับ-จ่าย ประจำวัน'!$B627,แพ็ค!S:S)+SUMIF(ธุรการ!$C:$C,'รับ-จ่าย ประจำวัน'!$B627,ธุรการ!S:S)+SUMIF(เส้นแต่งหน้าขนมปัง!$C:$C,'รับ-จ่าย ประจำวัน'!$B627,เส้นแต่งหน้าขนมปัง!S:S)+SUMIF('วางแผนBC,CJ'!$C:$C,'รับ-จ่าย ประจำวัน'!$B627,'วางแผนBC,CJ'!S:S)+SUMIF(RD!$C:$C,'รับ-จ่าย ประจำวัน'!$B627,RD!S:S)+SUMIF('FG,ออนไล,คัดแยก'!$C:$C,'รับ-จ่าย ประจำวัน'!$B627,'FG,ออนไล,คัดแยก'!S:S)</f>
        <v>0</v>
      </c>
      <c r="BA627" s="16">
        <f>SUMIF(เตรียมส่วนผสม!$C:$C,'รับ-จ่าย ประจำวัน'!$B627,เตรียมส่วนผสม!T:T)+SUMIF(กวนไส้!$C:$C,'รับ-จ่าย ประจำวัน'!$B627,กวนไส้!T:T)+SUMIF(ผลิต1!$C:$C,'รับ-จ่าย ประจำวัน'!$B627,ผลิต1!T:T)+SUMIF(ผลิต2!$C:$C,'รับ-จ่าย ประจำวัน'!$B627,ผลิต2!T:T)+SUMIF(เส้นแต่งหน้าขนมเค้ก!$C:$C,'รับ-จ่าย ประจำวัน'!$B627,เส้นแต่งหน้าขนมเค้ก!T:T)+SUMIF(แพ็ค!$C:$C,'รับ-จ่าย ประจำวัน'!$B627,แพ็ค!T:T)+SUMIF(ธุรการ!$C:$C,'รับ-จ่าย ประจำวัน'!$B627,ธุรการ!T:T)+SUMIF(เส้นแต่งหน้าขนมปัง!$C:$C,'รับ-จ่าย ประจำวัน'!$B627,เส้นแต่งหน้าขนมปัง!T:T)+SUMIF('วางแผนBC,CJ'!$C:$C,'รับ-จ่าย ประจำวัน'!$B627,'วางแผนBC,CJ'!T:T)+SUMIF(RD!$C:$C,'รับ-จ่าย ประจำวัน'!$B627,RD!T:T)+SUMIF('FG,ออนไล,คัดแยก'!$C:$C,'รับ-จ่าย ประจำวัน'!$B627,'FG,ออนไล,คัดแยก'!T:T)</f>
        <v>0</v>
      </c>
      <c r="BB627" s="16">
        <f>SUMIF(เตรียมส่วนผสม!$C:$C,'รับ-จ่าย ประจำวัน'!$B627,เตรียมส่วนผสม!U:U)+SUMIF(กวนไส้!$C:$C,'รับ-จ่าย ประจำวัน'!$B627,กวนไส้!U:U)+SUMIF(ผลิต1!$C:$C,'รับ-จ่าย ประจำวัน'!$B627,ผลิต1!U:U)+SUMIF(ผลิต2!$C:$C,'รับ-จ่าย ประจำวัน'!$B627,ผลิต2!U:U)+SUMIF(เส้นแต่งหน้าขนมเค้ก!$C:$C,'รับ-จ่าย ประจำวัน'!$B627,เส้นแต่งหน้าขนมเค้ก!U:U)+SUMIF(แพ็ค!$C:$C,'รับ-จ่าย ประจำวัน'!$B627,แพ็ค!U:U)+SUMIF(ธุรการ!$C:$C,'รับ-จ่าย ประจำวัน'!$B627,ธุรการ!U:U)+SUMIF(เส้นแต่งหน้าขนมปัง!$C:$C,'รับ-จ่าย ประจำวัน'!$B627,เส้นแต่งหน้าขนมปัง!U:U)+SUMIF('วางแผนBC,CJ'!$C:$C,'รับ-จ่าย ประจำวัน'!$B627,'วางแผนBC,CJ'!U:U)+SUMIF(RD!$C:$C,'รับ-จ่าย ประจำวัน'!$B627,RD!U:U)+SUMIF('FG,ออนไล,คัดแยก'!$C:$C,'รับ-จ่าย ประจำวัน'!$B627,'FG,ออนไล,คัดแยก'!U:U)</f>
        <v>2</v>
      </c>
      <c r="BC627" s="16">
        <f>SUMIF(เตรียมส่วนผสม!$C:$C,'รับ-จ่าย ประจำวัน'!$B627,เตรียมส่วนผสม!V:V)+SUMIF(กวนไส้!$C:$C,'รับ-จ่าย ประจำวัน'!$B627,กวนไส้!V:V)+SUMIF(ผลิต1!$C:$C,'รับ-จ่าย ประจำวัน'!$B627,ผลิต1!V:V)+SUMIF(ผลิต2!$C:$C,'รับ-จ่าย ประจำวัน'!$B627,ผลิต2!V:V)+SUMIF(เส้นแต่งหน้าขนมเค้ก!$C:$C,'รับ-จ่าย ประจำวัน'!$B627,เส้นแต่งหน้าขนมเค้ก!V:V)+SUMIF(แพ็ค!$C:$C,'รับ-จ่าย ประจำวัน'!$B627,แพ็ค!V:V)+SUMIF(ธุรการ!$C:$C,'รับ-จ่าย ประจำวัน'!$B627,ธุรการ!V:V)+SUMIF(เส้นแต่งหน้าขนมปัง!$C:$C,'รับ-จ่าย ประจำวัน'!$B627,เส้นแต่งหน้าขนมปัง!V:V)+SUMIF('วางแผนBC,CJ'!$C:$C,'รับ-จ่าย ประจำวัน'!$B627,'วางแผนBC,CJ'!V:V)+SUMIF(RD!$C:$C,'รับ-จ่าย ประจำวัน'!$B627,RD!V:V)+SUMIF('FG,ออนไล,คัดแยก'!$C:$C,'รับ-จ่าย ประจำวัน'!$B627,'FG,ออนไล,คัดแยก'!V:V)</f>
        <v>0</v>
      </c>
      <c r="BD627" s="16">
        <f>SUMIF(เตรียมส่วนผสม!$C:$C,'รับ-จ่าย ประจำวัน'!$B627,เตรียมส่วนผสม!W:W)+SUMIF(กวนไส้!$C:$C,'รับ-จ่าย ประจำวัน'!$B627,กวนไส้!W:W)+SUMIF(ผลิต1!$C:$C,'รับ-จ่าย ประจำวัน'!$B627,ผลิต1!W:W)+SUMIF(ผลิต2!$C:$C,'รับ-จ่าย ประจำวัน'!$B627,ผลิต2!W:W)+SUMIF(เส้นแต่งหน้าขนมเค้ก!$C:$C,'รับ-จ่าย ประจำวัน'!$B627,เส้นแต่งหน้าขนมเค้ก!W:W)+SUMIF(แพ็ค!$C:$C,'รับ-จ่าย ประจำวัน'!$B627,แพ็ค!W:W)+SUMIF(ธุรการ!$C:$C,'รับ-จ่าย ประจำวัน'!$B627,ธุรการ!W:W)+SUMIF(เส้นแต่งหน้าขนมปัง!$C:$C,'รับ-จ่าย ประจำวัน'!$B627,เส้นแต่งหน้าขนมปัง!W:W)+SUMIF('วางแผนBC,CJ'!$C:$C,'รับ-จ่าย ประจำวัน'!$B627,'วางแผนBC,CJ'!W:W)+SUMIF(RD!$C:$C,'รับ-จ่าย ประจำวัน'!$B627,RD!W:W)+SUMIF('FG,ออนไล,คัดแยก'!$C:$C,'รับ-จ่าย ประจำวัน'!$B627,'FG,ออนไล,คัดแยก'!W:W)</f>
        <v>2</v>
      </c>
      <c r="BE627" s="16">
        <f>SUMIF(เตรียมส่วนผสม!$C:$C,'รับ-จ่าย ประจำวัน'!$B627,เตรียมส่วนผสม!X:X)+SUMIF(กวนไส้!$C:$C,'รับ-จ่าย ประจำวัน'!$B627,กวนไส้!X:X)+SUMIF(ผลิต1!$C:$C,'รับ-จ่าย ประจำวัน'!$B627,ผลิต1!X:X)+SUMIF(ผลิต2!$C:$C,'รับ-จ่าย ประจำวัน'!$B627,ผลิต2!X:X)+SUMIF(เส้นแต่งหน้าขนมเค้ก!$C:$C,'รับ-จ่าย ประจำวัน'!$B627,เส้นแต่งหน้าขนมเค้ก!X:X)+SUMIF(แพ็ค!$C:$C,'รับ-จ่าย ประจำวัน'!$B627,แพ็ค!X:X)+SUMIF(ธุรการ!$C:$C,'รับ-จ่าย ประจำวัน'!$B627,ธุรการ!X:X)+SUMIF(เส้นแต่งหน้าขนมปัง!$C:$C,'รับ-จ่าย ประจำวัน'!$B627,เส้นแต่งหน้าขนมปัง!X:X)+SUMIF('วางแผนBC,CJ'!$C:$C,'รับ-จ่าย ประจำวัน'!$B627,'วางแผนBC,CJ'!X:X)+SUMIF(RD!$C:$C,'รับ-จ่าย ประจำวัน'!$B627,RD!X:X)+SUMIF('FG,ออนไล,คัดแยก'!$C:$C,'รับ-จ่าย ประจำวัน'!$B627,'FG,ออนไล,คัดแยก'!X:X)</f>
        <v>0</v>
      </c>
      <c r="BF627" s="16">
        <f>SUMIF(เตรียมส่วนผสม!$C:$C,'รับ-จ่าย ประจำวัน'!$B627,เตรียมส่วนผสม!Y:Y)+SUMIF(กวนไส้!$C:$C,'รับ-จ่าย ประจำวัน'!$B627,กวนไส้!Y:Y)+SUMIF(ผลิต1!$C:$C,'รับ-จ่าย ประจำวัน'!$B627,ผลิต1!Y:Y)+SUMIF(ผลิต2!$C:$C,'รับ-จ่าย ประจำวัน'!$B627,ผลิต2!Y:Y)+SUMIF(เส้นแต่งหน้าขนมเค้ก!$C:$C,'รับ-จ่าย ประจำวัน'!$B627,เส้นแต่งหน้าขนมเค้ก!Y:Y)+SUMIF(แพ็ค!$C:$C,'รับ-จ่าย ประจำวัน'!$B627,แพ็ค!Y:Y)+SUMIF(ธุรการ!$C:$C,'รับ-จ่าย ประจำวัน'!$B627,ธุรการ!Y:Y)+SUMIF(เส้นแต่งหน้าขนมปัง!$C:$C,'รับ-จ่าย ประจำวัน'!$B627,เส้นแต่งหน้าขนมปัง!Y:Y)+SUMIF('วางแผนBC,CJ'!$C:$C,'รับ-จ่าย ประจำวัน'!$B627,'วางแผนBC,CJ'!Y:Y)+SUMIF(RD!$C:$C,'รับ-จ่าย ประจำวัน'!$B627,RD!Y:Y)+SUMIF('FG,ออนไล,คัดแยก'!$C:$C,'รับ-จ่าย ประจำวัน'!$B627,'FG,ออนไล,คัดแยก'!Y:Y)</f>
        <v>2</v>
      </c>
      <c r="BG627" s="16">
        <f>SUMIF(เตรียมส่วนผสม!$C:$C,'รับ-จ่าย ประจำวัน'!$B627,เตรียมส่วนผสม!Z:Z)+SUMIF(กวนไส้!$C:$C,'รับ-จ่าย ประจำวัน'!$B627,กวนไส้!Z:Z)+SUMIF(ผลิต1!$C:$C,'รับ-จ่าย ประจำวัน'!$B627,ผลิต1!Z:Z)+SUMIF(ผลิต2!$C:$C,'รับ-จ่าย ประจำวัน'!$B627,ผลิต2!Z:Z)+SUMIF(เส้นแต่งหน้าขนมเค้ก!$C:$C,'รับ-จ่าย ประจำวัน'!$B627,เส้นแต่งหน้าขนมเค้ก!Z:Z)+SUMIF(แพ็ค!$C:$C,'รับ-จ่าย ประจำวัน'!$B627,แพ็ค!Z:Z)+SUMIF(ธุรการ!$C:$C,'รับ-จ่าย ประจำวัน'!$B627,ธุรการ!Z:Z)+SUMIF(เส้นแต่งหน้าขนมปัง!$C:$C,'รับ-จ่าย ประจำวัน'!$B627,เส้นแต่งหน้าขนมปัง!Z:Z)+SUMIF('วางแผนBC,CJ'!$C:$C,'รับ-จ่าย ประจำวัน'!$B627,'วางแผนBC,CJ'!Z:Z)+SUMIF(RD!$C:$C,'รับ-จ่าย ประจำวัน'!$B627,RD!Z:Z)+SUMIF('FG,ออนไล,คัดแยก'!$C:$C,'รับ-จ่าย ประจำวัน'!$B627,'FG,ออนไล,คัดแยก'!Z:Z)</f>
        <v>0</v>
      </c>
      <c r="BH627" s="16">
        <f>SUMIF(เตรียมส่วนผสม!$C:$C,'รับ-จ่าย ประจำวัน'!$B627,เตรียมส่วนผสม!AA:AA)+SUMIF(กวนไส้!$C:$C,'รับ-จ่าย ประจำวัน'!$B627,กวนไส้!AA:AA)+SUMIF(ผลิต1!$C:$C,'รับ-จ่าย ประจำวัน'!$B627,ผลิต1!AA:AA)+SUMIF(ผลิต2!$C:$C,'รับ-จ่าย ประจำวัน'!$B627,ผลิต2!AA:AA)+SUMIF(เส้นแต่งหน้าขนมเค้ก!$C:$C,'รับ-จ่าย ประจำวัน'!$B627,เส้นแต่งหน้าขนมเค้ก!AA:AA)+SUMIF(แพ็ค!$C:$C,'รับ-จ่าย ประจำวัน'!$B627,แพ็ค!AA:AA)+SUMIF(ธุรการ!$C:$C,'รับ-จ่าย ประจำวัน'!$B627,ธุรการ!AA:AA)+SUMIF(เส้นแต่งหน้าขนมปัง!$C:$C,'รับ-จ่าย ประจำวัน'!$B627,เส้นแต่งหน้าขนมปัง!AA:AA)+SUMIF('วางแผนBC,CJ'!$C:$C,'รับ-จ่าย ประจำวัน'!$B627,'วางแผนBC,CJ'!AA:AA)+SUMIF(RD!$C:$C,'รับ-จ่าย ประจำวัน'!$B627,RD!AA:AA)+SUMIF('FG,ออนไล,คัดแยก'!$C:$C,'รับ-จ่าย ประจำวัน'!$B627,'FG,ออนไล,คัดแยก'!AA:AA)</f>
        <v>0</v>
      </c>
      <c r="BI627" s="16">
        <f>SUMIF(เตรียมส่วนผสม!$C:$C,'รับ-จ่าย ประจำวัน'!$B627,เตรียมส่วนผสม!AB:AB)+SUMIF(กวนไส้!$C:$C,'รับ-จ่าย ประจำวัน'!$B627,กวนไส้!AB:AB)+SUMIF(ผลิต1!$C:$C,'รับ-จ่าย ประจำวัน'!$B627,ผลิต1!AB:AB)+SUMIF(ผลิต2!$C:$C,'รับ-จ่าย ประจำวัน'!$B627,ผลิต2!AB:AB)+SUMIF(เส้นแต่งหน้าขนมเค้ก!$C:$C,'รับ-จ่าย ประจำวัน'!$B627,เส้นแต่งหน้าขนมเค้ก!AB:AB)+SUMIF(แพ็ค!$C:$C,'รับ-จ่าย ประจำวัน'!$B627,แพ็ค!AB:AB)+SUMIF(ธุรการ!$C:$C,'รับ-จ่าย ประจำวัน'!$B627,ธุรการ!AB:AB)+SUMIF(เส้นแต่งหน้าขนมปัง!$C:$C,'รับ-จ่าย ประจำวัน'!$B627,เส้นแต่งหน้าขนมปัง!AB:AB)+SUMIF('วางแผนBC,CJ'!$C:$C,'รับ-จ่าย ประจำวัน'!$B627,'วางแผนBC,CJ'!AB:AB)+SUMIF(RD!$C:$C,'รับ-จ่าย ประจำวัน'!$B627,RD!AB:AB)+SUMIF('FG,ออนไล,คัดแยก'!$C:$C,'รับ-จ่าย ประจำวัน'!$B627,'FG,ออนไล,คัดแยก'!AB:AB)</f>
        <v>0</v>
      </c>
      <c r="BJ627" s="16">
        <f>SUMIF(เตรียมส่วนผสม!$C:$C,'รับ-จ่าย ประจำวัน'!$B627,เตรียมส่วนผสม!AC:AC)+SUMIF(กวนไส้!$C:$C,'รับ-จ่าย ประจำวัน'!$B627,กวนไส้!AC:AC)+SUMIF(ผลิต1!$C:$C,'รับ-จ่าย ประจำวัน'!$B627,ผลิต1!AC:AC)+SUMIF(ผลิต2!$C:$C,'รับ-จ่าย ประจำวัน'!$B627,ผลิต2!AC:AC)+SUMIF(เส้นแต่งหน้าขนมเค้ก!$C:$C,'รับ-จ่าย ประจำวัน'!$B627,เส้นแต่งหน้าขนมเค้ก!AC:AC)+SUMIF(แพ็ค!$C:$C,'รับ-จ่าย ประจำวัน'!$B627,แพ็ค!AC:AC)+SUMIF(ธุรการ!$C:$C,'รับ-จ่าย ประจำวัน'!$B627,ธุรการ!AC:AC)+SUMIF(เส้นแต่งหน้าขนมปัง!$C:$C,'รับ-จ่าย ประจำวัน'!$B627,เส้นแต่งหน้าขนมปัง!AC:AC)+SUMIF('วางแผนBC,CJ'!$C:$C,'รับ-จ่าย ประจำวัน'!$B627,'วางแผนBC,CJ'!AC:AC)+SUMIF(RD!$C:$C,'รับ-จ่าย ประจำวัน'!$B627,RD!AC:AC)+SUMIF('FG,ออนไล,คัดแยก'!$C:$C,'รับ-จ่าย ประจำวัน'!$B627,'FG,ออนไล,คัดแยก'!AC:AC)</f>
        <v>0</v>
      </c>
      <c r="BK627" s="16">
        <f>SUMIF(เตรียมส่วนผสม!$C:$C,'รับ-จ่าย ประจำวัน'!$B627,เตรียมส่วนผสม!AD:AD)+SUMIF(กวนไส้!$C:$C,'รับ-จ่าย ประจำวัน'!$B627,กวนไส้!AD:AD)+SUMIF(ผลิต1!$C:$C,'รับ-จ่าย ประจำวัน'!$B627,ผลิต1!AD:AD)+SUMIF(ผลิต2!$C:$C,'รับ-จ่าย ประจำวัน'!$B627,ผลิต2!AD:AD)+SUMIF(เส้นแต่งหน้าขนมเค้ก!$C:$C,'รับ-จ่าย ประจำวัน'!$B627,เส้นแต่งหน้าขนมเค้ก!AD:AD)+SUMIF(แพ็ค!$C:$C,'รับ-จ่าย ประจำวัน'!$B627,แพ็ค!AD:AD)+SUMIF(ธุรการ!$C:$C,'รับ-จ่าย ประจำวัน'!$B627,ธุรการ!AD:AD)+SUMIF(เส้นแต่งหน้าขนมปัง!$C:$C,'รับ-จ่าย ประจำวัน'!$B627,เส้นแต่งหน้าขนมปัง!AD:AD)+SUMIF('วางแผนBC,CJ'!$C:$C,'รับ-จ่าย ประจำวัน'!$B627,'วางแผนBC,CJ'!AD:AD)+SUMIF(RD!$C:$C,'รับ-จ่าย ประจำวัน'!$B627,RD!AD:AD)+SUMIF('FG,ออนไล,คัดแยก'!$C:$C,'รับ-จ่าย ประจำวัน'!$B627,'FG,ออนไล,คัดแยก'!AD:AD)</f>
        <v>3</v>
      </c>
      <c r="BL627" s="16">
        <f>SUMIF(เตรียมส่วนผสม!$C:$C,'รับ-จ่าย ประจำวัน'!$B627,เตรียมส่วนผสม!AE:AE)+SUMIF(กวนไส้!$C:$C,'รับ-จ่าย ประจำวัน'!$B627,กวนไส้!AE:AE)+SUMIF(ผลิต1!$C:$C,'รับ-จ่าย ประจำวัน'!$B627,ผลิต1!AE:AE)+SUMIF(ผลิต2!$C:$C,'รับ-จ่าย ประจำวัน'!$B627,ผลิต2!AE:AE)+SUMIF(เส้นแต่งหน้าขนมเค้ก!$C:$C,'รับ-จ่าย ประจำวัน'!$B627,เส้นแต่งหน้าขนมเค้ก!AE:AE)+SUMIF(แพ็ค!$C:$C,'รับ-จ่าย ประจำวัน'!$B627,แพ็ค!AE:AE)+SUMIF(ธุรการ!$C:$C,'รับ-จ่าย ประจำวัน'!$B627,ธุรการ!AE:AE)+SUMIF(เส้นแต่งหน้าขนมปัง!$C:$C,'รับ-จ่าย ประจำวัน'!$B627,เส้นแต่งหน้าขนมปัง!AE:AE)+SUMIF('วางแผนBC,CJ'!$C:$C,'รับ-จ่าย ประจำวัน'!$B627,'วางแผนBC,CJ'!AE:AE)+SUMIF(RD!$C:$C,'รับ-จ่าย ประจำวัน'!$B627,RD!AE:AE)+SUMIF('FG,ออนไล,คัดแยก'!$C:$C,'รับ-จ่าย ประจำวัน'!$B627,'FG,ออนไล,คัดแยก'!AE:AE)</f>
        <v>0</v>
      </c>
      <c r="BM627" s="16">
        <f>SUMIF(เตรียมส่วนผสม!$C:$C,'รับ-จ่าย ประจำวัน'!$B627,เตรียมส่วนผสม!AF:AF)+SUMIF(กวนไส้!$C:$C,'รับ-จ่าย ประจำวัน'!$B627,กวนไส้!AF:AF)+SUMIF(ผลิต1!$C:$C,'รับ-จ่าย ประจำวัน'!$B627,ผลิต1!AF:AF)+SUMIF(ผลิต2!$C:$C,'รับ-จ่าย ประจำวัน'!$B627,ผลิต2!AF:AF)+SUMIF(เส้นแต่งหน้าขนมเค้ก!$C:$C,'รับ-จ่าย ประจำวัน'!$B627,เส้นแต่งหน้าขนมเค้ก!AF:AF)+SUMIF(แพ็ค!$C:$C,'รับ-จ่าย ประจำวัน'!$B627,แพ็ค!AF:AF)+SUMIF(ธุรการ!$C:$C,'รับ-จ่าย ประจำวัน'!$B627,ธุรการ!AF:AF)+SUMIF(เส้นแต่งหน้าขนมปัง!$C:$C,'รับ-จ่าย ประจำวัน'!$B627,เส้นแต่งหน้าขนมปัง!AF:AF)+SUMIF('วางแผนBC,CJ'!$C:$C,'รับ-จ่าย ประจำวัน'!$B627,'วางแผนBC,CJ'!AF:AF)+SUMIF(RD!$C:$C,'รับ-จ่าย ประจำวัน'!$B627,RD!AF:AF)+SUMIF('FG,ออนไล,คัดแยก'!$C:$C,'รับ-จ่าย ประจำวัน'!$B627,'FG,ออนไล,คัดแยก'!AF:AF)</f>
        <v>2</v>
      </c>
      <c r="BN627" s="16">
        <f>SUMIF(เตรียมส่วนผสม!$C:$C,'รับ-จ่าย ประจำวัน'!$B627,เตรียมส่วนผสม!AG:AG)+SUMIF(กวนไส้!$C:$C,'รับ-จ่าย ประจำวัน'!$B627,กวนไส้!AG:AG)+SUMIF(ผลิต1!$C:$C,'รับ-จ่าย ประจำวัน'!$B627,ผลิต1!AG:AG)+SUMIF(ผลิต2!$C:$C,'รับ-จ่าย ประจำวัน'!$B627,ผลิต2!AG:AG)+SUMIF(เส้นแต่งหน้าขนมเค้ก!$C:$C,'รับ-จ่าย ประจำวัน'!$B627,เส้นแต่งหน้าขนมเค้ก!AG:AG)+SUMIF(แพ็ค!$C:$C,'รับ-จ่าย ประจำวัน'!$B627,แพ็ค!AG:AG)+SUMIF(ธุรการ!$C:$C,'รับ-จ่าย ประจำวัน'!$B627,ธุรการ!AG:AG)+SUMIF(เส้นแต่งหน้าขนมปัง!$C:$C,'รับ-จ่าย ประจำวัน'!$B627,เส้นแต่งหน้าขนมปัง!AG:AG)+SUMIF('วางแผนBC,CJ'!$C:$C,'รับ-จ่าย ประจำวัน'!$B627,'วางแผนBC,CJ'!AG:AG)+SUMIF(RD!$C:$C,'รับ-จ่าย ประจำวัน'!$B627,RD!AG:AG)+SUMIF('FG,ออนไล,คัดแยก'!$C:$C,'รับ-จ่าย ประจำวัน'!$B627,'FG,ออนไล,คัดแยก'!AG:AG)</f>
        <v>0</v>
      </c>
      <c r="BO627" s="16">
        <f>SUMIF(เตรียมส่วนผสม!$C:$C,'รับ-จ่าย ประจำวัน'!$B627,เตรียมส่วนผสม!AH:AH)+SUMIF(กวนไส้!$C:$C,'รับ-จ่าย ประจำวัน'!$B627,กวนไส้!AH:AH)+SUMIF(ผลิต1!$C:$C,'รับ-จ่าย ประจำวัน'!$B627,ผลิต1!AH:AH)+SUMIF(ผลิต2!$C:$C,'รับ-จ่าย ประจำวัน'!$B627,ผลิต2!AH:AH)+SUMIF(เส้นแต่งหน้าขนมเค้ก!$C:$C,'รับ-จ่าย ประจำวัน'!$B627,เส้นแต่งหน้าขนมเค้ก!AH:AH)+SUMIF(แพ็ค!$C:$C,'รับ-จ่าย ประจำวัน'!$B627,แพ็ค!AH:AH)+SUMIF(ธุรการ!$C:$C,'รับ-จ่าย ประจำวัน'!$B627,ธุรการ!AH:AH)+SUMIF(เส้นแต่งหน้าขนมปัง!$C:$C,'รับ-จ่าย ประจำวัน'!$B627,เส้นแต่งหน้าขนมปัง!AH:AH)+SUMIF('วางแผนBC,CJ'!$C:$C,'รับ-จ่าย ประจำวัน'!$B627,'วางแผนBC,CJ'!AH:AH)+SUMIF(RD!$C:$C,'รับ-จ่าย ประจำวัน'!$B627,RD!AH:AH)+SUMIF('FG,ออนไล,คัดแยก'!$C:$C,'รับ-จ่าย ประจำวัน'!$B627,'FG,ออนไล,คัดแยก'!AH:AH)</f>
        <v>0</v>
      </c>
      <c r="BP627" s="16">
        <f>SUMIF(เตรียมส่วนผสม!$C:$C,'รับ-จ่าย ประจำวัน'!$B627,เตรียมส่วนผสม!AI:AI)+SUMIF(กวนไส้!$C:$C,'รับ-จ่าย ประจำวัน'!$B627,กวนไส้!AI:AI)+SUMIF(ผลิต1!$C:$C,'รับ-จ่าย ประจำวัน'!$B627,ผลิต1!AI:AI)+SUMIF(ผลิต2!$C:$C,'รับ-จ่าย ประจำวัน'!$B627,ผลิต2!AI:AI)+SUMIF(เส้นแต่งหน้าขนมเค้ก!$C:$C,'รับ-จ่าย ประจำวัน'!$B627,เส้นแต่งหน้าขนมเค้ก!AI:AI)+SUMIF(แพ็ค!$C:$C,'รับ-จ่าย ประจำวัน'!$B627,แพ็ค!AI:AI)+SUMIF(ธุรการ!$C:$C,'รับ-จ่าย ประจำวัน'!$B627,ธุรการ!AI:AI)+SUMIF(เส้นแต่งหน้าขนมปัง!$C:$C,'รับ-จ่าย ประจำวัน'!$B627,เส้นแต่งหน้าขนมปัง!AI:AI)+SUMIF('วางแผนBC,CJ'!$C:$C,'รับ-จ่าย ประจำวัน'!$B627,'วางแผนBC,CJ'!AI:AI)+SUMIF(RD!$C:$C,'รับ-จ่าย ประจำวัน'!$B627,RD!AI:AI)+SUMIF('FG,ออนไล,คัดแยก'!$C:$C,'รับ-จ่าย ประจำวัน'!$B627,'FG,ออนไล,คัดแยก'!AI:AI)</f>
        <v>1</v>
      </c>
      <c r="BQ627" s="16">
        <f>SUMIF(เตรียมส่วนผสม!$C:$C,'รับ-จ่าย ประจำวัน'!$B627,เตรียมส่วนผสม!AJ:AJ)+SUMIF(กวนไส้!$C:$C,'รับ-จ่าย ประจำวัน'!$B627,กวนไส้!AJ:AJ)+SUMIF(ผลิต1!$C:$C,'รับ-จ่าย ประจำวัน'!$B627,ผลิต1!AJ:AJ)+SUMIF(ผลิต2!$C:$C,'รับ-จ่าย ประจำวัน'!$B627,ผลิต2!AJ:AJ)+SUMIF(เส้นแต่งหน้าขนมเค้ก!$C:$C,'รับ-จ่าย ประจำวัน'!$B627,เส้นแต่งหน้าขนมเค้ก!AJ:AJ)+SUMIF(แพ็ค!$C:$C,'รับ-จ่าย ประจำวัน'!$B627,แพ็ค!AJ:AJ)+SUMIF(ธุรการ!$C:$C,'รับ-จ่าย ประจำวัน'!$B627,ธุรการ!AJ:AJ)+SUMIF(เส้นแต่งหน้าขนมปัง!$C:$C,'รับ-จ่าย ประจำวัน'!$B627,เส้นแต่งหน้าขนมปัง!AJ:AJ)+SUMIF('วางแผนBC,CJ'!$C:$C,'รับ-จ่าย ประจำวัน'!$B627,'วางแผนBC,CJ'!AJ:AJ)+SUMIF(RD!$C:$C,'รับ-จ่าย ประจำวัน'!$B627,RD!AJ:AJ)+SUMIF('FG,ออนไล,คัดแยก'!$C:$C,'รับ-จ่าย ประจำวัน'!$B627,'FG,ออนไล,คัดแยก'!AJ:AJ)</f>
        <v>1</v>
      </c>
      <c r="BR627" s="16">
        <f>SUMIF(เตรียมส่วนผสม!$C:$C,'รับ-จ่าย ประจำวัน'!$B627,เตรียมส่วนผสม!AK:AK)+SUMIF(กวนไส้!$C:$C,'รับ-จ่าย ประจำวัน'!$B627,กวนไส้!AK:AK)+SUMIF(ผลิต1!$C:$C,'รับ-จ่าย ประจำวัน'!$B627,ผลิต1!AK:AK)+SUMIF(ผลิต2!$C:$C,'รับ-จ่าย ประจำวัน'!$B627,ผลิต2!AK:AK)+SUMIF(เส้นแต่งหน้าขนมเค้ก!$C:$C,'รับ-จ่าย ประจำวัน'!$B627,เส้นแต่งหน้าขนมเค้ก!AK:AK)+SUMIF(แพ็ค!$C:$C,'รับ-จ่าย ประจำวัน'!$B627,แพ็ค!AK:AK)+SUMIF(ธุรการ!$C:$C,'รับ-จ่าย ประจำวัน'!$B627,ธุรการ!AK:AK)+SUMIF(เส้นแต่งหน้าขนมปัง!$C:$C,'รับ-จ่าย ประจำวัน'!$B627,เส้นแต่งหน้าขนมปัง!AK:AK)+SUMIF('วางแผนBC,CJ'!$C:$C,'รับ-จ่าย ประจำวัน'!$B627,'วางแผนBC,CJ'!AK:AK)+SUMIF(RD!$C:$C,'รับ-จ่าย ประจำวัน'!$B627,RD!AK:AK)+SUMIF('FG,ออนไล,คัดแยก'!$C:$C,'รับ-จ่าย ประจำวัน'!$B627,'FG,ออนไล,คัดแยก'!AK:AK)</f>
        <v>0</v>
      </c>
      <c r="BS627" s="16">
        <f>SUMIF(เตรียมส่วนผสม!$C:$C,'รับ-จ่าย ประจำวัน'!$B627,เตรียมส่วนผสม!AL:AL)+SUMIF(กวนไส้!$C:$C,'รับ-จ่าย ประจำวัน'!$B627,กวนไส้!AL:AL)+SUMIF(ผลิต1!$C:$C,'รับ-จ่าย ประจำวัน'!$B627,ผลิต1!AL:AL)+SUMIF(ผลิต2!$C:$C,'รับ-จ่าย ประจำวัน'!$B627,ผลิต2!AL:AL)+SUMIF(เส้นแต่งหน้าขนมเค้ก!$C:$C,'รับ-จ่าย ประจำวัน'!$B627,เส้นแต่งหน้าขนมเค้ก!AL:AL)+SUMIF(แพ็ค!$C:$C,'รับ-จ่าย ประจำวัน'!$B627,แพ็ค!AL:AL)+SUMIF(ธุรการ!$C:$C,'รับ-จ่าย ประจำวัน'!$B627,ธุรการ!AL:AL)+SUMIF(เส้นแต่งหน้าขนมปัง!$C:$C,'รับ-จ่าย ประจำวัน'!$B627,เส้นแต่งหน้าขนมปัง!AL:AL)+SUMIF('วางแผนBC,CJ'!$C:$C,'รับ-จ่าย ประจำวัน'!$B627,'วางแผนBC,CJ'!AL:AL)+SUMIF(RD!$C:$C,'รับ-จ่าย ประจำวัน'!$B627,RD!AL:AL)+SUMIF('FG,ออนไล,คัดแยก'!$C:$C,'รับ-จ่าย ประจำวัน'!$B627,'FG,ออนไล,คัดแยก'!AL:AL)</f>
        <v>0</v>
      </c>
      <c r="BT627" s="18">
        <f t="shared" si="136"/>
        <v>20</v>
      </c>
      <c r="BU627" s="116"/>
      <c r="BV627" s="146">
        <f t="shared" si="137"/>
        <v>28</v>
      </c>
      <c r="BW627" s="183">
        <v>30</v>
      </c>
      <c r="BX627" s="172">
        <f t="shared" ref="BX627:BX630" si="151">BT627/30</f>
        <v>0.66666666666666663</v>
      </c>
      <c r="BY627" s="188">
        <f t="shared" si="122"/>
        <v>42</v>
      </c>
      <c r="BZ627" s="180">
        <f t="shared" ca="1" si="128"/>
        <v>46245</v>
      </c>
      <c r="CA627" s="93">
        <v>13</v>
      </c>
      <c r="CB627" s="93"/>
      <c r="CC627" s="93"/>
      <c r="CD627" s="93"/>
      <c r="CE627" s="93"/>
      <c r="CF627" s="93"/>
      <c r="CG627" s="93"/>
      <c r="CH627" s="93"/>
      <c r="CI627" s="93"/>
      <c r="CJ627" s="97"/>
      <c r="CK627" s="9">
        <f t="shared" si="150"/>
        <v>28</v>
      </c>
    </row>
    <row r="628" spans="1:89" x14ac:dyDescent="0.5">
      <c r="A628" s="149"/>
      <c r="B628" s="34" t="s">
        <v>1865</v>
      </c>
      <c r="C628" s="33" t="s">
        <v>1853</v>
      </c>
      <c r="D628" s="141" t="s">
        <v>1010</v>
      </c>
      <c r="E628" s="25"/>
      <c r="F628" s="132"/>
      <c r="G628" s="25"/>
      <c r="H628" s="12">
        <v>24</v>
      </c>
      <c r="I628" s="11">
        <v>7</v>
      </c>
      <c r="J628" s="11"/>
      <c r="K628" s="11"/>
      <c r="L628" s="11"/>
      <c r="M628" s="11"/>
      <c r="N628" s="11"/>
      <c r="O628" s="11"/>
      <c r="P628" s="11"/>
      <c r="Q628" s="11"/>
      <c r="R628" s="11"/>
      <c r="S628" s="25"/>
      <c r="T628" s="25"/>
      <c r="U628" s="25"/>
      <c r="V628" s="25"/>
      <c r="W628" s="25">
        <v>6</v>
      </c>
      <c r="X628" s="25"/>
      <c r="Y628" s="25"/>
      <c r="Z628" s="25"/>
      <c r="AA628" s="25"/>
      <c r="AB628" s="25"/>
      <c r="AC628" s="25"/>
      <c r="AD628" s="25"/>
      <c r="AE628" s="11"/>
      <c r="AF628" s="11"/>
      <c r="AG628" s="11">
        <v>11</v>
      </c>
      <c r="AH628" s="11"/>
      <c r="AI628" s="25"/>
      <c r="AJ628" s="25"/>
      <c r="AK628" s="25"/>
      <c r="AL628" s="25"/>
      <c r="AM628" s="25"/>
      <c r="AN628" s="15">
        <f t="shared" si="135"/>
        <v>24</v>
      </c>
      <c r="AO628" s="16">
        <f>SUMIF(เตรียมส่วนผสม!$C:$C,'รับ-จ่าย ประจำวัน'!$B628,เตรียมส่วนผสม!H:H)+SUMIF(กวนไส้!$C:$C,'รับ-จ่าย ประจำวัน'!$B628,กวนไส้!H:H)+SUMIF(ผลิต1!$C:$C,'รับ-จ่าย ประจำวัน'!$B628,ผลิต1!H:H)+SUMIF(ผลิต2!$C:$C,'รับ-จ่าย ประจำวัน'!$B628,ผลิต2!H:H)+SUMIF(เส้นแต่งหน้าขนมเค้ก!$C:$C,'รับ-จ่าย ประจำวัน'!$B628,เส้นแต่งหน้าขนมเค้ก!H:H)+SUMIF(แพ็ค!$C:$C,'รับ-จ่าย ประจำวัน'!$B628,แพ็ค!H:H)+SUMIF(ธุรการ!$C:$C,'รับ-จ่าย ประจำวัน'!$B628,ธุรการ!H:H)+SUMIF(เส้นแต่งหน้าขนมปัง!$C:$C,'รับ-จ่าย ประจำวัน'!$B628,เส้นแต่งหน้าขนมปัง!H:H)+SUMIF('วางแผนBC,CJ'!$C:$C,'รับ-จ่าย ประจำวัน'!$B628,'วางแผนBC,CJ'!H:H)+SUMIF(RD!$C:$C,'รับ-จ่าย ประจำวัน'!$B628,RD!H:H)+SUMIF('FG,ออนไล,คัดแยก'!$C:$C,'รับ-จ่าย ประจำวัน'!$B628,'FG,ออนไล,คัดแยก'!H:H)</f>
        <v>0</v>
      </c>
      <c r="AP628" s="16">
        <f>SUMIF(เตรียมส่วนผสม!$C:$C,'รับ-จ่าย ประจำวัน'!$B628,เตรียมส่วนผสม!I:I)+SUMIF(กวนไส้!$C:$C,'รับ-จ่าย ประจำวัน'!$B628,กวนไส้!I:I)+SUMIF(ผลิต1!$C:$C,'รับ-จ่าย ประจำวัน'!$B628,ผลิต1!I:I)+SUMIF(ผลิต2!$C:$C,'รับ-จ่าย ประจำวัน'!$B628,ผลิต2!I:I)+SUMIF(เส้นแต่งหน้าขนมเค้ก!$C:$C,'รับ-จ่าย ประจำวัน'!$B628,เส้นแต่งหน้าขนมเค้ก!I:I)+SUMIF(แพ็ค!$C:$C,'รับ-จ่าย ประจำวัน'!$B628,แพ็ค!I:I)+SUMIF(ธุรการ!$C:$C,'รับ-จ่าย ประจำวัน'!$B628,ธุรการ!I:I)+SUMIF(เส้นแต่งหน้าขนมปัง!$C:$C,'รับ-จ่าย ประจำวัน'!$B628,เส้นแต่งหน้าขนมปัง!I:I)+SUMIF('วางแผนBC,CJ'!$C:$C,'รับ-จ่าย ประจำวัน'!$B628,'วางแผนBC,CJ'!I:I)+SUMIF(RD!$C:$C,'รับ-จ่าย ประจำวัน'!$B628,RD!I:I)+SUMIF('FG,ออนไล,คัดแยก'!$C:$C,'รับ-จ่าย ประจำวัน'!$B628,'FG,ออนไล,คัดแยก'!I:I)</f>
        <v>2</v>
      </c>
      <c r="AQ628" s="16">
        <f>SUMIF(เตรียมส่วนผสม!$C:$C,'รับ-จ่าย ประจำวัน'!$B628,เตรียมส่วนผสม!J:J)+SUMIF(กวนไส้!$C:$C,'รับ-จ่าย ประจำวัน'!$B628,กวนไส้!J:J)+SUMIF(ผลิต1!$C:$C,'รับ-จ่าย ประจำวัน'!$B628,ผลิต1!J:J)+SUMIF(ผลิต2!$C:$C,'รับ-จ่าย ประจำวัน'!$B628,ผลิต2!J:J)+SUMIF(เส้นแต่งหน้าขนมเค้ก!$C:$C,'รับ-จ่าย ประจำวัน'!$B628,เส้นแต่งหน้าขนมเค้ก!J:J)+SUMIF(แพ็ค!$C:$C,'รับ-จ่าย ประจำวัน'!$B628,แพ็ค!J:J)+SUMIF(ธุรการ!$C:$C,'รับ-จ่าย ประจำวัน'!$B628,ธุรการ!J:J)+SUMIF(เส้นแต่งหน้าขนมปัง!$C:$C,'รับ-จ่าย ประจำวัน'!$B628,เส้นแต่งหน้าขนมปัง!J:J)+SUMIF('วางแผนBC,CJ'!$C:$C,'รับ-จ่าย ประจำวัน'!$B628,'วางแผนBC,CJ'!J:J)+SUMIF(RD!$C:$C,'รับ-จ่าย ประจำวัน'!$B628,RD!J:J)+SUMIF('FG,ออนไล,คัดแยก'!$C:$C,'รับ-จ่าย ประจำวัน'!$B628,'FG,ออนไล,คัดแยก'!J:J)</f>
        <v>0</v>
      </c>
      <c r="AR628" s="16">
        <f>SUMIF(เตรียมส่วนผสม!$C:$C,'รับ-จ่าย ประจำวัน'!$B628,เตรียมส่วนผสม!K:K)+SUMIF(กวนไส้!$C:$C,'รับ-จ่าย ประจำวัน'!$B628,กวนไส้!K:K)+SUMIF(ผลิต1!$C:$C,'รับ-จ่าย ประจำวัน'!$B628,ผลิต1!K:K)+SUMIF(ผลิต2!$C:$C,'รับ-จ่าย ประจำวัน'!$B628,ผลิต2!K:K)+SUMIF(เส้นแต่งหน้าขนมเค้ก!$C:$C,'รับ-จ่าย ประจำวัน'!$B628,เส้นแต่งหน้าขนมเค้ก!K:K)+SUMIF(แพ็ค!$C:$C,'รับ-จ่าย ประจำวัน'!$B628,แพ็ค!K:K)+SUMIF(ธุรการ!$C:$C,'รับ-จ่าย ประจำวัน'!$B628,ธุรการ!K:K)+SUMIF(เส้นแต่งหน้าขนมปัง!$C:$C,'รับ-จ่าย ประจำวัน'!$B628,เส้นแต่งหน้าขนมปัง!K:K)+SUMIF('วางแผนBC,CJ'!$C:$C,'รับ-จ่าย ประจำวัน'!$B628,'วางแผนBC,CJ'!K:K)+SUMIF(RD!$C:$C,'รับ-จ่าย ประจำวัน'!$B628,RD!K:K)+SUMIF('FG,ออนไล,คัดแยก'!$C:$C,'รับ-จ่าย ประจำวัน'!$B628,'FG,ออนไล,คัดแยก'!K:K)</f>
        <v>0</v>
      </c>
      <c r="AS628" s="16">
        <f>SUMIF(เตรียมส่วนผสม!$C:$C,'รับ-จ่าย ประจำวัน'!$B628,เตรียมส่วนผสม!L:L)+SUMIF(กวนไส้!$C:$C,'รับ-จ่าย ประจำวัน'!$B628,กวนไส้!L:L)+SUMIF(ผลิต1!$C:$C,'รับ-จ่าย ประจำวัน'!$B628,ผลิต1!L:L)+SUMIF(ผลิต2!$C:$C,'รับ-จ่าย ประจำวัน'!$B628,ผลิต2!L:L)+SUMIF(เส้นแต่งหน้าขนมเค้ก!$C:$C,'รับ-จ่าย ประจำวัน'!$B628,เส้นแต่งหน้าขนมเค้ก!L:L)+SUMIF(แพ็ค!$C:$C,'รับ-จ่าย ประจำวัน'!$B628,แพ็ค!L:L)+SUMIF(ธุรการ!$C:$C,'รับ-จ่าย ประจำวัน'!$B628,ธุรการ!L:L)+SUMIF(เส้นแต่งหน้าขนมปัง!$C:$C,'รับ-จ่าย ประจำวัน'!$B628,เส้นแต่งหน้าขนมปัง!L:L)+SUMIF('วางแผนBC,CJ'!$C:$C,'รับ-จ่าย ประจำวัน'!$B628,'วางแผนBC,CJ'!L:L)+SUMIF(RD!$C:$C,'รับ-จ่าย ประจำวัน'!$B628,RD!L:L)+SUMIF('FG,ออนไล,คัดแยก'!$C:$C,'รับ-จ่าย ประจำวัน'!$B628,'FG,ออนไล,คัดแยก'!L:L)</f>
        <v>1</v>
      </c>
      <c r="AT628" s="16">
        <f>SUMIF(เตรียมส่วนผสม!$C:$C,'รับ-จ่าย ประจำวัน'!$B628,เตรียมส่วนผสม!M:M)+SUMIF(กวนไส้!$C:$C,'รับ-จ่าย ประจำวัน'!$B628,กวนไส้!M:M)+SUMIF(ผลิต1!$C:$C,'รับ-จ่าย ประจำวัน'!$B628,ผลิต1!M:M)+SUMIF(ผลิต2!$C:$C,'รับ-จ่าย ประจำวัน'!$B628,ผลิต2!M:M)+SUMIF(เส้นแต่งหน้าขนมเค้ก!$C:$C,'รับ-จ่าย ประจำวัน'!$B628,เส้นแต่งหน้าขนมเค้ก!M:M)+SUMIF(แพ็ค!$C:$C,'รับ-จ่าย ประจำวัน'!$B628,แพ็ค!M:M)+SUMIF(ธุรการ!$C:$C,'รับ-จ่าย ประจำวัน'!$B628,ธุรการ!M:M)+SUMIF(เส้นแต่งหน้าขนมปัง!$C:$C,'รับ-จ่าย ประจำวัน'!$B628,เส้นแต่งหน้าขนมปัง!M:M)+SUMIF('วางแผนBC,CJ'!$C:$C,'รับ-จ่าย ประจำวัน'!$B628,'วางแผนBC,CJ'!M:M)+SUMIF(RD!$C:$C,'รับ-จ่าย ประจำวัน'!$B628,RD!M:M)+SUMIF('FG,ออนไล,คัดแยก'!$C:$C,'รับ-จ่าย ประจำวัน'!$B628,'FG,ออนไล,คัดแยก'!M:M)</f>
        <v>0</v>
      </c>
      <c r="AU628" s="16">
        <f>SUMIF(เตรียมส่วนผสม!$C:$C,'รับ-จ่าย ประจำวัน'!$B628,เตรียมส่วนผสม!N:N)+SUMIF(กวนไส้!$C:$C,'รับ-จ่าย ประจำวัน'!$B628,กวนไส้!N:N)+SUMIF(ผลิต1!$C:$C,'รับ-จ่าย ประจำวัน'!$B628,ผลิต1!N:N)+SUMIF(ผลิต2!$C:$C,'รับ-จ่าย ประจำวัน'!$B628,ผลิต2!N:N)+SUMIF(เส้นแต่งหน้าขนมเค้ก!$C:$C,'รับ-จ่าย ประจำวัน'!$B628,เส้นแต่งหน้าขนมเค้ก!N:N)+SUMIF(แพ็ค!$C:$C,'รับ-จ่าย ประจำวัน'!$B628,แพ็ค!N:N)+SUMIF(ธุรการ!$C:$C,'รับ-จ่าย ประจำวัน'!$B628,ธุรการ!N:N)+SUMIF(เส้นแต่งหน้าขนมปัง!$C:$C,'รับ-จ่าย ประจำวัน'!$B628,เส้นแต่งหน้าขนมปัง!N:N)+SUMIF('วางแผนBC,CJ'!$C:$C,'รับ-จ่าย ประจำวัน'!$B628,'วางแผนBC,CJ'!N:N)+SUMIF(RD!$C:$C,'รับ-จ่าย ประจำวัน'!$B628,RD!N:N)+SUMIF('FG,ออนไล,คัดแยก'!$C:$C,'รับ-จ่าย ประจำวัน'!$B628,'FG,ออนไล,คัดแยก'!N:N)</f>
        <v>0</v>
      </c>
      <c r="AV628" s="16">
        <f>SUMIF(เตรียมส่วนผสม!$C:$C,'รับ-จ่าย ประจำวัน'!$B628,เตรียมส่วนผสม!O:O)+SUMIF(กวนไส้!$C:$C,'รับ-จ่าย ประจำวัน'!$B628,กวนไส้!O:O)+SUMIF(ผลิต1!$C:$C,'รับ-จ่าย ประจำวัน'!$B628,ผลิต1!O:O)+SUMIF(ผลิต2!$C:$C,'รับ-จ่าย ประจำวัน'!$B628,ผลิต2!O:O)+SUMIF(เส้นแต่งหน้าขนมเค้ก!$C:$C,'รับ-จ่าย ประจำวัน'!$B628,เส้นแต่งหน้าขนมเค้ก!O:O)+SUMIF(แพ็ค!$C:$C,'รับ-จ่าย ประจำวัน'!$B628,แพ็ค!O:O)+SUMIF(ธุรการ!$C:$C,'รับ-จ่าย ประจำวัน'!$B628,ธุรการ!O:O)+SUMIF(เส้นแต่งหน้าขนมปัง!$C:$C,'รับ-จ่าย ประจำวัน'!$B628,เส้นแต่งหน้าขนมปัง!O:O)+SUMIF('วางแผนBC,CJ'!$C:$C,'รับ-จ่าย ประจำวัน'!$B628,'วางแผนBC,CJ'!O:O)+SUMIF(RD!$C:$C,'รับ-จ่าย ประจำวัน'!$B628,RD!O:O)+SUMIF('FG,ออนไล,คัดแยก'!$C:$C,'รับ-จ่าย ประจำวัน'!$B628,'FG,ออนไล,คัดแยก'!O:O)</f>
        <v>2</v>
      </c>
      <c r="AW628" s="16">
        <f>SUMIF(เตรียมส่วนผสม!$C:$C,'รับ-จ่าย ประจำวัน'!$B628,เตรียมส่วนผสม!P:P)+SUMIF(กวนไส้!$C:$C,'รับ-จ่าย ประจำวัน'!$B628,กวนไส้!P:P)+SUMIF(ผลิต1!$C:$C,'รับ-จ่าย ประจำวัน'!$B628,ผลิต1!P:P)+SUMIF(ผลิต2!$C:$C,'รับ-จ่าย ประจำวัน'!$B628,ผลิต2!P:P)+SUMIF(เส้นแต่งหน้าขนมเค้ก!$C:$C,'รับ-จ่าย ประจำวัน'!$B628,เส้นแต่งหน้าขนมเค้ก!P:P)+SUMIF(แพ็ค!$C:$C,'รับ-จ่าย ประจำวัน'!$B628,แพ็ค!P:P)+SUMIF(ธุรการ!$C:$C,'รับ-จ่าย ประจำวัน'!$B628,ธุรการ!P:P)+SUMIF(เส้นแต่งหน้าขนมปัง!$C:$C,'รับ-จ่าย ประจำวัน'!$B628,เส้นแต่งหน้าขนมปัง!P:P)+SUMIF('วางแผนBC,CJ'!$C:$C,'รับ-จ่าย ประจำวัน'!$B628,'วางแผนBC,CJ'!P:P)+SUMIF(RD!$C:$C,'รับ-จ่าย ประจำวัน'!$B628,RD!P:P)+SUMIF('FG,ออนไล,คัดแยก'!$C:$C,'รับ-จ่าย ประจำวัน'!$B628,'FG,ออนไล,คัดแยก'!P:P)</f>
        <v>0</v>
      </c>
      <c r="AX628" s="16">
        <f>SUMIF(เตรียมส่วนผสม!$C:$C,'รับ-จ่าย ประจำวัน'!$B628,เตรียมส่วนผสม!Q:Q)+SUMIF(กวนไส้!$C:$C,'รับ-จ่าย ประจำวัน'!$B628,กวนไส้!Q:Q)+SUMIF(ผลิต1!$C:$C,'รับ-จ่าย ประจำวัน'!$B628,ผลิต1!Q:Q)+SUMIF(ผลิต2!$C:$C,'รับ-จ่าย ประจำวัน'!$B628,ผลิต2!Q:Q)+SUMIF(เส้นแต่งหน้าขนมเค้ก!$C:$C,'รับ-จ่าย ประจำวัน'!$B628,เส้นแต่งหน้าขนมเค้ก!Q:Q)+SUMIF(แพ็ค!$C:$C,'รับ-จ่าย ประจำวัน'!$B628,แพ็ค!Q:Q)+SUMIF(ธุรการ!$C:$C,'รับ-จ่าย ประจำวัน'!$B628,ธุรการ!Q:Q)+SUMIF(เส้นแต่งหน้าขนมปัง!$C:$C,'รับ-จ่าย ประจำวัน'!$B628,เส้นแต่งหน้าขนมปัง!Q:Q)+SUMIF('วางแผนBC,CJ'!$C:$C,'รับ-จ่าย ประจำวัน'!$B628,'วางแผนBC,CJ'!Q:Q)+SUMIF(RD!$C:$C,'รับ-จ่าย ประจำวัน'!$B628,RD!Q:Q)+SUMIF('FG,ออนไล,คัดแยก'!$C:$C,'รับ-จ่าย ประจำวัน'!$B628,'FG,ออนไล,คัดแยก'!Q:Q)</f>
        <v>2</v>
      </c>
      <c r="AY628" s="16">
        <f>SUMIF(เตรียมส่วนผสม!$C:$C,'รับ-จ่าย ประจำวัน'!$B628,เตรียมส่วนผสม!R:R)+SUMIF(กวนไส้!$C:$C,'รับ-จ่าย ประจำวัน'!$B628,กวนไส้!R:R)+SUMIF(ผลิต1!$C:$C,'รับ-จ่าย ประจำวัน'!$B628,ผลิต1!R:R)+SUMIF(ผลิต2!$C:$C,'รับ-จ่าย ประจำวัน'!$B628,ผลิต2!R:R)+SUMIF(เส้นแต่งหน้าขนมเค้ก!$C:$C,'รับ-จ่าย ประจำวัน'!$B628,เส้นแต่งหน้าขนมเค้ก!R:R)+SUMIF(แพ็ค!$C:$C,'รับ-จ่าย ประจำวัน'!$B628,แพ็ค!R:R)+SUMIF(ธุรการ!$C:$C,'รับ-จ่าย ประจำวัน'!$B628,ธุรการ!R:R)+SUMIF(เส้นแต่งหน้าขนมปัง!$C:$C,'รับ-จ่าย ประจำวัน'!$B628,เส้นแต่งหน้าขนมปัง!R:R)+SUMIF('วางแผนBC,CJ'!$C:$C,'รับ-จ่าย ประจำวัน'!$B628,'วางแผนBC,CJ'!R:R)+SUMIF(RD!$C:$C,'รับ-จ่าย ประจำวัน'!$B628,RD!R:R)+SUMIF('FG,ออนไล,คัดแยก'!$C:$C,'รับ-จ่าย ประจำวัน'!$B628,'FG,ออนไล,คัดแยก'!R:R)</f>
        <v>0</v>
      </c>
      <c r="AZ628" s="16">
        <f>SUMIF(เตรียมส่วนผสม!$C:$C,'รับ-จ่าย ประจำวัน'!$B628,เตรียมส่วนผสม!S:S)+SUMIF(กวนไส้!$C:$C,'รับ-จ่าย ประจำวัน'!$B628,กวนไส้!S:S)+SUMIF(ผลิต1!$C:$C,'รับ-จ่าย ประจำวัน'!$B628,ผลิต1!S:S)+SUMIF(ผลิต2!$C:$C,'รับ-จ่าย ประจำวัน'!$B628,ผลิต2!S:S)+SUMIF(เส้นแต่งหน้าขนมเค้ก!$C:$C,'รับ-จ่าย ประจำวัน'!$B628,เส้นแต่งหน้าขนมเค้ก!S:S)+SUMIF(แพ็ค!$C:$C,'รับ-จ่าย ประจำวัน'!$B628,แพ็ค!S:S)+SUMIF(ธุรการ!$C:$C,'รับ-จ่าย ประจำวัน'!$B628,ธุรการ!S:S)+SUMIF(เส้นแต่งหน้าขนมปัง!$C:$C,'รับ-จ่าย ประจำวัน'!$B628,เส้นแต่งหน้าขนมปัง!S:S)+SUMIF('วางแผนBC,CJ'!$C:$C,'รับ-จ่าย ประจำวัน'!$B628,'วางแผนBC,CJ'!S:S)+SUMIF(RD!$C:$C,'รับ-จ่าย ประจำวัน'!$B628,RD!S:S)+SUMIF('FG,ออนไล,คัดแยก'!$C:$C,'รับ-จ่าย ประจำวัน'!$B628,'FG,ออนไล,คัดแยก'!S:S)</f>
        <v>0</v>
      </c>
      <c r="BA628" s="16">
        <f>SUMIF(เตรียมส่วนผสม!$C:$C,'รับ-จ่าย ประจำวัน'!$B628,เตรียมส่วนผสม!T:T)+SUMIF(กวนไส้!$C:$C,'รับ-จ่าย ประจำวัน'!$B628,กวนไส้!T:T)+SUMIF(ผลิต1!$C:$C,'รับ-จ่าย ประจำวัน'!$B628,ผลิต1!T:T)+SUMIF(ผลิต2!$C:$C,'รับ-จ่าย ประจำวัน'!$B628,ผลิต2!T:T)+SUMIF(เส้นแต่งหน้าขนมเค้ก!$C:$C,'รับ-จ่าย ประจำวัน'!$B628,เส้นแต่งหน้าขนมเค้ก!T:T)+SUMIF(แพ็ค!$C:$C,'รับ-จ่าย ประจำวัน'!$B628,แพ็ค!T:T)+SUMIF(ธุรการ!$C:$C,'รับ-จ่าย ประจำวัน'!$B628,ธุรการ!T:T)+SUMIF(เส้นแต่งหน้าขนมปัง!$C:$C,'รับ-จ่าย ประจำวัน'!$B628,เส้นแต่งหน้าขนมปัง!T:T)+SUMIF('วางแผนBC,CJ'!$C:$C,'รับ-จ่าย ประจำวัน'!$B628,'วางแผนBC,CJ'!T:T)+SUMIF(RD!$C:$C,'รับ-จ่าย ประจำวัน'!$B628,RD!T:T)+SUMIF('FG,ออนไล,คัดแยก'!$C:$C,'รับ-จ่าย ประจำวัน'!$B628,'FG,ออนไล,คัดแยก'!T:T)</f>
        <v>0</v>
      </c>
      <c r="BB628" s="16">
        <f>SUMIF(เตรียมส่วนผสม!$C:$C,'รับ-จ่าย ประจำวัน'!$B628,เตรียมส่วนผสม!U:U)+SUMIF(กวนไส้!$C:$C,'รับ-จ่าย ประจำวัน'!$B628,กวนไส้!U:U)+SUMIF(ผลิต1!$C:$C,'รับ-จ่าย ประจำวัน'!$B628,ผลิต1!U:U)+SUMIF(ผลิต2!$C:$C,'รับ-จ่าย ประจำวัน'!$B628,ผลิต2!U:U)+SUMIF(เส้นแต่งหน้าขนมเค้ก!$C:$C,'รับ-จ่าย ประจำวัน'!$B628,เส้นแต่งหน้าขนมเค้ก!U:U)+SUMIF(แพ็ค!$C:$C,'รับ-จ่าย ประจำวัน'!$B628,แพ็ค!U:U)+SUMIF(ธุรการ!$C:$C,'รับ-จ่าย ประจำวัน'!$B628,ธุรการ!U:U)+SUMIF(เส้นแต่งหน้าขนมปัง!$C:$C,'รับ-จ่าย ประจำวัน'!$B628,เส้นแต่งหน้าขนมปัง!U:U)+SUMIF('วางแผนBC,CJ'!$C:$C,'รับ-จ่าย ประจำวัน'!$B628,'วางแผนBC,CJ'!U:U)+SUMIF(RD!$C:$C,'รับ-จ่าย ประจำวัน'!$B628,RD!U:U)+SUMIF('FG,ออนไล,คัดแยก'!$C:$C,'รับ-จ่าย ประจำวัน'!$B628,'FG,ออนไล,คัดแยก'!U:U)</f>
        <v>0</v>
      </c>
      <c r="BC628" s="16">
        <f>SUMIF(เตรียมส่วนผสม!$C:$C,'รับ-จ่าย ประจำวัน'!$B628,เตรียมส่วนผสม!V:V)+SUMIF(กวนไส้!$C:$C,'รับ-จ่าย ประจำวัน'!$B628,กวนไส้!V:V)+SUMIF(ผลิต1!$C:$C,'รับ-จ่าย ประจำวัน'!$B628,ผลิต1!V:V)+SUMIF(ผลิต2!$C:$C,'รับ-จ่าย ประจำวัน'!$B628,ผลิต2!V:V)+SUMIF(เส้นแต่งหน้าขนมเค้ก!$C:$C,'รับ-จ่าย ประจำวัน'!$B628,เส้นแต่งหน้าขนมเค้ก!V:V)+SUMIF(แพ็ค!$C:$C,'รับ-จ่าย ประจำวัน'!$B628,แพ็ค!V:V)+SUMIF(ธุรการ!$C:$C,'รับ-จ่าย ประจำวัน'!$B628,ธุรการ!V:V)+SUMIF(เส้นแต่งหน้าขนมปัง!$C:$C,'รับ-จ่าย ประจำวัน'!$B628,เส้นแต่งหน้าขนมปัง!V:V)+SUMIF('วางแผนBC,CJ'!$C:$C,'รับ-จ่าย ประจำวัน'!$B628,'วางแผนBC,CJ'!V:V)+SUMIF(RD!$C:$C,'รับ-จ่าย ประจำวัน'!$B628,RD!V:V)+SUMIF('FG,ออนไล,คัดแยก'!$C:$C,'รับ-จ่าย ประจำวัน'!$B628,'FG,ออนไล,คัดแยก'!V:V)</f>
        <v>3</v>
      </c>
      <c r="BD628" s="16">
        <f>SUMIF(เตรียมส่วนผสม!$C:$C,'รับ-จ่าย ประจำวัน'!$B628,เตรียมส่วนผสม!W:W)+SUMIF(กวนไส้!$C:$C,'รับ-จ่าย ประจำวัน'!$B628,กวนไส้!W:W)+SUMIF(ผลิต1!$C:$C,'รับ-จ่าย ประจำวัน'!$B628,ผลิต1!W:W)+SUMIF(ผลิต2!$C:$C,'รับ-จ่าย ประจำวัน'!$B628,ผลิต2!W:W)+SUMIF(เส้นแต่งหน้าขนมเค้ก!$C:$C,'รับ-จ่าย ประจำวัน'!$B628,เส้นแต่งหน้าขนมเค้ก!W:W)+SUMIF(แพ็ค!$C:$C,'รับ-จ่าย ประจำวัน'!$B628,แพ็ค!W:W)+SUMIF(ธุรการ!$C:$C,'รับ-จ่าย ประจำวัน'!$B628,ธุรการ!W:W)+SUMIF(เส้นแต่งหน้าขนมปัง!$C:$C,'รับ-จ่าย ประจำวัน'!$B628,เส้นแต่งหน้าขนมปัง!W:W)+SUMIF('วางแผนBC,CJ'!$C:$C,'รับ-จ่าย ประจำวัน'!$B628,'วางแผนBC,CJ'!W:W)+SUMIF(RD!$C:$C,'รับ-จ่าย ประจำวัน'!$B628,RD!W:W)+SUMIF('FG,ออนไล,คัดแยก'!$C:$C,'รับ-จ่าย ประจำวัน'!$B628,'FG,ออนไล,คัดแยก'!W:W)</f>
        <v>1</v>
      </c>
      <c r="BE628" s="16">
        <f>SUMIF(เตรียมส่วนผสม!$C:$C,'รับ-จ่าย ประจำวัน'!$B628,เตรียมส่วนผสม!X:X)+SUMIF(กวนไส้!$C:$C,'รับ-จ่าย ประจำวัน'!$B628,กวนไส้!X:X)+SUMIF(ผลิต1!$C:$C,'รับ-จ่าย ประจำวัน'!$B628,ผลิต1!X:X)+SUMIF(ผลิต2!$C:$C,'รับ-จ่าย ประจำวัน'!$B628,ผลิต2!X:X)+SUMIF(เส้นแต่งหน้าขนมเค้ก!$C:$C,'รับ-จ่าย ประจำวัน'!$B628,เส้นแต่งหน้าขนมเค้ก!X:X)+SUMIF(แพ็ค!$C:$C,'รับ-จ่าย ประจำวัน'!$B628,แพ็ค!X:X)+SUMIF(ธุรการ!$C:$C,'รับ-จ่าย ประจำวัน'!$B628,ธุรการ!X:X)+SUMIF(เส้นแต่งหน้าขนมปัง!$C:$C,'รับ-จ่าย ประจำวัน'!$B628,เส้นแต่งหน้าขนมปัง!X:X)+SUMIF('วางแผนBC,CJ'!$C:$C,'รับ-จ่าย ประจำวัน'!$B628,'วางแผนBC,CJ'!X:X)+SUMIF(RD!$C:$C,'รับ-จ่าย ประจำวัน'!$B628,RD!X:X)+SUMIF('FG,ออนไล,คัดแยก'!$C:$C,'รับ-จ่าย ประจำวัน'!$B628,'FG,ออนไล,คัดแยก'!X:X)</f>
        <v>0</v>
      </c>
      <c r="BF628" s="16">
        <f>SUMIF(เตรียมส่วนผสม!$C:$C,'รับ-จ่าย ประจำวัน'!$B628,เตรียมส่วนผสม!Y:Y)+SUMIF(กวนไส้!$C:$C,'รับ-จ่าย ประจำวัน'!$B628,กวนไส้!Y:Y)+SUMIF(ผลิต1!$C:$C,'รับ-จ่าย ประจำวัน'!$B628,ผลิต1!Y:Y)+SUMIF(ผลิต2!$C:$C,'รับ-จ่าย ประจำวัน'!$B628,ผลิต2!Y:Y)+SUMIF(เส้นแต่งหน้าขนมเค้ก!$C:$C,'รับ-จ่าย ประจำวัน'!$B628,เส้นแต่งหน้าขนมเค้ก!Y:Y)+SUMIF(แพ็ค!$C:$C,'รับ-จ่าย ประจำวัน'!$B628,แพ็ค!Y:Y)+SUMIF(ธุรการ!$C:$C,'รับ-จ่าย ประจำวัน'!$B628,ธุรการ!Y:Y)+SUMIF(เส้นแต่งหน้าขนมปัง!$C:$C,'รับ-จ่าย ประจำวัน'!$B628,เส้นแต่งหน้าขนมปัง!Y:Y)+SUMIF('วางแผนBC,CJ'!$C:$C,'รับ-จ่าย ประจำวัน'!$B628,'วางแผนBC,CJ'!Y:Y)+SUMIF(RD!$C:$C,'รับ-จ่าย ประจำวัน'!$B628,RD!Y:Y)+SUMIF('FG,ออนไล,คัดแยก'!$C:$C,'รับ-จ่าย ประจำวัน'!$B628,'FG,ออนไล,คัดแยก'!Y:Y)</f>
        <v>0</v>
      </c>
      <c r="BG628" s="16">
        <f>SUMIF(เตรียมส่วนผสม!$C:$C,'รับ-จ่าย ประจำวัน'!$B628,เตรียมส่วนผสม!Z:Z)+SUMIF(กวนไส้!$C:$C,'รับ-จ่าย ประจำวัน'!$B628,กวนไส้!Z:Z)+SUMIF(ผลิต1!$C:$C,'รับ-จ่าย ประจำวัน'!$B628,ผลิต1!Z:Z)+SUMIF(ผลิต2!$C:$C,'รับ-จ่าย ประจำวัน'!$B628,ผลิต2!Z:Z)+SUMIF(เส้นแต่งหน้าขนมเค้ก!$C:$C,'รับ-จ่าย ประจำวัน'!$B628,เส้นแต่งหน้าขนมเค้ก!Z:Z)+SUMIF(แพ็ค!$C:$C,'รับ-จ่าย ประจำวัน'!$B628,แพ็ค!Z:Z)+SUMIF(ธุรการ!$C:$C,'รับ-จ่าย ประจำวัน'!$B628,ธุรการ!Z:Z)+SUMIF(เส้นแต่งหน้าขนมปัง!$C:$C,'รับ-จ่าย ประจำวัน'!$B628,เส้นแต่งหน้าขนมปัง!Z:Z)+SUMIF('วางแผนBC,CJ'!$C:$C,'รับ-จ่าย ประจำวัน'!$B628,'วางแผนBC,CJ'!Z:Z)+SUMIF(RD!$C:$C,'รับ-จ่าย ประจำวัน'!$B628,RD!Z:Z)+SUMIF('FG,ออนไล,คัดแยก'!$C:$C,'รับ-จ่าย ประจำวัน'!$B628,'FG,ออนไล,คัดแยก'!Z:Z)</f>
        <v>3</v>
      </c>
      <c r="BH628" s="16">
        <f>SUMIF(เตรียมส่วนผสม!$C:$C,'รับ-จ่าย ประจำวัน'!$B628,เตรียมส่วนผสม!AA:AA)+SUMIF(กวนไส้!$C:$C,'รับ-จ่าย ประจำวัน'!$B628,กวนไส้!AA:AA)+SUMIF(ผลิต1!$C:$C,'รับ-จ่าย ประจำวัน'!$B628,ผลิต1!AA:AA)+SUMIF(ผลิต2!$C:$C,'รับ-จ่าย ประจำวัน'!$B628,ผลิต2!AA:AA)+SUMIF(เส้นแต่งหน้าขนมเค้ก!$C:$C,'รับ-จ่าย ประจำวัน'!$B628,เส้นแต่งหน้าขนมเค้ก!AA:AA)+SUMIF(แพ็ค!$C:$C,'รับ-จ่าย ประจำวัน'!$B628,แพ็ค!AA:AA)+SUMIF(ธุรการ!$C:$C,'รับ-จ่าย ประจำวัน'!$B628,ธุรการ!AA:AA)+SUMIF(เส้นแต่งหน้าขนมปัง!$C:$C,'รับ-จ่าย ประจำวัน'!$B628,เส้นแต่งหน้าขนมปัง!AA:AA)+SUMIF('วางแผนBC,CJ'!$C:$C,'รับ-จ่าย ประจำวัน'!$B628,'วางแผนBC,CJ'!AA:AA)+SUMIF(RD!$C:$C,'รับ-จ่าย ประจำวัน'!$B628,RD!AA:AA)+SUMIF('FG,ออนไล,คัดแยก'!$C:$C,'รับ-จ่าย ประจำวัน'!$B628,'FG,ออนไล,คัดแยก'!AA:AA)</f>
        <v>0</v>
      </c>
      <c r="BI628" s="16">
        <f>SUMIF(เตรียมส่วนผสม!$C:$C,'รับ-จ่าย ประจำวัน'!$B628,เตรียมส่วนผสม!AB:AB)+SUMIF(กวนไส้!$C:$C,'รับ-จ่าย ประจำวัน'!$B628,กวนไส้!AB:AB)+SUMIF(ผลิต1!$C:$C,'รับ-จ่าย ประจำวัน'!$B628,ผลิต1!AB:AB)+SUMIF(ผลิต2!$C:$C,'รับ-จ่าย ประจำวัน'!$B628,ผลิต2!AB:AB)+SUMIF(เส้นแต่งหน้าขนมเค้ก!$C:$C,'รับ-จ่าย ประจำวัน'!$B628,เส้นแต่งหน้าขนมเค้ก!AB:AB)+SUMIF(แพ็ค!$C:$C,'รับ-จ่าย ประจำวัน'!$B628,แพ็ค!AB:AB)+SUMIF(ธุรการ!$C:$C,'รับ-จ่าย ประจำวัน'!$B628,ธุรการ!AB:AB)+SUMIF(เส้นแต่งหน้าขนมปัง!$C:$C,'รับ-จ่าย ประจำวัน'!$B628,เส้นแต่งหน้าขนมปัง!AB:AB)+SUMIF('วางแผนBC,CJ'!$C:$C,'รับ-จ่าย ประจำวัน'!$B628,'วางแผนBC,CJ'!AB:AB)+SUMIF(RD!$C:$C,'รับ-จ่าย ประจำวัน'!$B628,RD!AB:AB)+SUMIF('FG,ออนไล,คัดแยก'!$C:$C,'รับ-จ่าย ประจำวัน'!$B628,'FG,ออนไล,คัดแยก'!AB:AB)</f>
        <v>0</v>
      </c>
      <c r="BJ628" s="16">
        <f>SUMIF(เตรียมส่วนผสม!$C:$C,'รับ-จ่าย ประจำวัน'!$B628,เตรียมส่วนผสม!AC:AC)+SUMIF(กวนไส้!$C:$C,'รับ-จ่าย ประจำวัน'!$B628,กวนไส้!AC:AC)+SUMIF(ผลิต1!$C:$C,'รับ-จ่าย ประจำวัน'!$B628,ผลิต1!AC:AC)+SUMIF(ผลิต2!$C:$C,'รับ-จ่าย ประจำวัน'!$B628,ผลิต2!AC:AC)+SUMIF(เส้นแต่งหน้าขนมเค้ก!$C:$C,'รับ-จ่าย ประจำวัน'!$B628,เส้นแต่งหน้าขนมเค้ก!AC:AC)+SUMIF(แพ็ค!$C:$C,'รับ-จ่าย ประจำวัน'!$B628,แพ็ค!AC:AC)+SUMIF(ธุรการ!$C:$C,'รับ-จ่าย ประจำวัน'!$B628,ธุรการ!AC:AC)+SUMIF(เส้นแต่งหน้าขนมปัง!$C:$C,'รับ-จ่าย ประจำวัน'!$B628,เส้นแต่งหน้าขนมปัง!AC:AC)+SUMIF('วางแผนBC,CJ'!$C:$C,'รับ-จ่าย ประจำวัน'!$B628,'วางแผนBC,CJ'!AC:AC)+SUMIF(RD!$C:$C,'รับ-จ่าย ประจำวัน'!$B628,RD!AC:AC)+SUMIF('FG,ออนไล,คัดแยก'!$C:$C,'รับ-จ่าย ประจำวัน'!$B628,'FG,ออนไล,คัดแยก'!AC:AC)</f>
        <v>0</v>
      </c>
      <c r="BK628" s="16">
        <f>SUMIF(เตรียมส่วนผสม!$C:$C,'รับ-จ่าย ประจำวัน'!$B628,เตรียมส่วนผสม!AD:AD)+SUMIF(กวนไส้!$C:$C,'รับ-จ่าย ประจำวัน'!$B628,กวนไส้!AD:AD)+SUMIF(ผลิต1!$C:$C,'รับ-จ่าย ประจำวัน'!$B628,ผลิต1!AD:AD)+SUMIF(ผลิต2!$C:$C,'รับ-จ่าย ประจำวัน'!$B628,ผลิต2!AD:AD)+SUMIF(เส้นแต่งหน้าขนมเค้ก!$C:$C,'รับ-จ่าย ประจำวัน'!$B628,เส้นแต่งหน้าขนมเค้ก!AD:AD)+SUMIF(แพ็ค!$C:$C,'รับ-จ่าย ประจำวัน'!$B628,แพ็ค!AD:AD)+SUMIF(ธุรการ!$C:$C,'รับ-จ่าย ประจำวัน'!$B628,ธุรการ!AD:AD)+SUMIF(เส้นแต่งหน้าขนมปัง!$C:$C,'รับ-จ่าย ประจำวัน'!$B628,เส้นแต่งหน้าขนมปัง!AD:AD)+SUMIF('วางแผนBC,CJ'!$C:$C,'รับ-จ่าย ประจำวัน'!$B628,'วางแผนBC,CJ'!AD:AD)+SUMIF(RD!$C:$C,'รับ-จ่าย ประจำวัน'!$B628,RD!AD:AD)+SUMIF('FG,ออนไล,คัดแยก'!$C:$C,'รับ-จ่าย ประจำวัน'!$B628,'FG,ออนไล,คัดแยก'!AD:AD)</f>
        <v>0</v>
      </c>
      <c r="BL628" s="16">
        <f>SUMIF(เตรียมส่วนผสม!$C:$C,'รับ-จ่าย ประจำวัน'!$B628,เตรียมส่วนผสม!AE:AE)+SUMIF(กวนไส้!$C:$C,'รับ-จ่าย ประจำวัน'!$B628,กวนไส้!AE:AE)+SUMIF(ผลิต1!$C:$C,'รับ-จ่าย ประจำวัน'!$B628,ผลิต1!AE:AE)+SUMIF(ผลิต2!$C:$C,'รับ-จ่าย ประจำวัน'!$B628,ผลิต2!AE:AE)+SUMIF(เส้นแต่งหน้าขนมเค้ก!$C:$C,'รับ-จ่าย ประจำวัน'!$B628,เส้นแต่งหน้าขนมเค้ก!AE:AE)+SUMIF(แพ็ค!$C:$C,'รับ-จ่าย ประจำวัน'!$B628,แพ็ค!AE:AE)+SUMIF(ธุรการ!$C:$C,'รับ-จ่าย ประจำวัน'!$B628,ธุรการ!AE:AE)+SUMIF(เส้นแต่งหน้าขนมปัง!$C:$C,'รับ-จ่าย ประจำวัน'!$B628,เส้นแต่งหน้าขนมปัง!AE:AE)+SUMIF('วางแผนBC,CJ'!$C:$C,'รับ-จ่าย ประจำวัน'!$B628,'วางแผนBC,CJ'!AE:AE)+SUMIF(RD!$C:$C,'รับ-จ่าย ประจำวัน'!$B628,RD!AE:AE)+SUMIF('FG,ออนไล,คัดแยก'!$C:$C,'รับ-จ่าย ประจำวัน'!$B628,'FG,ออนไล,คัดแยก'!AE:AE)</f>
        <v>0</v>
      </c>
      <c r="BM628" s="16">
        <f>SUMIF(เตรียมส่วนผสม!$C:$C,'รับ-จ่าย ประจำวัน'!$B628,เตรียมส่วนผสม!AF:AF)+SUMIF(กวนไส้!$C:$C,'รับ-จ่าย ประจำวัน'!$B628,กวนไส้!AF:AF)+SUMIF(ผลิต1!$C:$C,'รับ-จ่าย ประจำวัน'!$B628,ผลิต1!AF:AF)+SUMIF(ผลิต2!$C:$C,'รับ-จ่าย ประจำวัน'!$B628,ผลิต2!AF:AF)+SUMIF(เส้นแต่งหน้าขนมเค้ก!$C:$C,'รับ-จ่าย ประจำวัน'!$B628,เส้นแต่งหน้าขนมเค้ก!AF:AF)+SUMIF(แพ็ค!$C:$C,'รับ-จ่าย ประจำวัน'!$B628,แพ็ค!AF:AF)+SUMIF(ธุรการ!$C:$C,'รับ-จ่าย ประจำวัน'!$B628,ธุรการ!AF:AF)+SUMIF(เส้นแต่งหน้าขนมปัง!$C:$C,'รับ-จ่าย ประจำวัน'!$B628,เส้นแต่งหน้าขนมปัง!AF:AF)+SUMIF('วางแผนBC,CJ'!$C:$C,'รับ-จ่าย ประจำวัน'!$B628,'วางแผนBC,CJ'!AF:AF)+SUMIF(RD!$C:$C,'รับ-จ่าย ประจำวัน'!$B628,RD!AF:AF)+SUMIF('FG,ออนไล,คัดแยก'!$C:$C,'รับ-จ่าย ประจำวัน'!$B628,'FG,ออนไล,คัดแยก'!AF:AF)</f>
        <v>0</v>
      </c>
      <c r="BN628" s="16">
        <f>SUMIF(เตรียมส่วนผสม!$C:$C,'รับ-จ่าย ประจำวัน'!$B628,เตรียมส่วนผสม!AG:AG)+SUMIF(กวนไส้!$C:$C,'รับ-จ่าย ประจำวัน'!$B628,กวนไส้!AG:AG)+SUMIF(ผลิต1!$C:$C,'รับ-จ่าย ประจำวัน'!$B628,ผลิต1!AG:AG)+SUMIF(ผลิต2!$C:$C,'รับ-จ่าย ประจำวัน'!$B628,ผลิต2!AG:AG)+SUMIF(เส้นแต่งหน้าขนมเค้ก!$C:$C,'รับ-จ่าย ประจำวัน'!$B628,เส้นแต่งหน้าขนมเค้ก!AG:AG)+SUMIF(แพ็ค!$C:$C,'รับ-จ่าย ประจำวัน'!$B628,แพ็ค!AG:AG)+SUMIF(ธุรการ!$C:$C,'รับ-จ่าย ประจำวัน'!$B628,ธุรการ!AG:AG)+SUMIF(เส้นแต่งหน้าขนมปัง!$C:$C,'รับ-จ่าย ประจำวัน'!$B628,เส้นแต่งหน้าขนมปัง!AG:AG)+SUMIF('วางแผนBC,CJ'!$C:$C,'รับ-จ่าย ประจำวัน'!$B628,'วางแผนBC,CJ'!AG:AG)+SUMIF(RD!$C:$C,'รับ-จ่าย ประจำวัน'!$B628,RD!AG:AG)+SUMIF('FG,ออนไล,คัดแยก'!$C:$C,'รับ-จ่าย ประจำวัน'!$B628,'FG,ออนไล,คัดแยก'!AG:AG)</f>
        <v>1</v>
      </c>
      <c r="BO628" s="16">
        <f>SUMIF(เตรียมส่วนผสม!$C:$C,'รับ-จ่าย ประจำวัน'!$B628,เตรียมส่วนผสม!AH:AH)+SUMIF(กวนไส้!$C:$C,'รับ-จ่าย ประจำวัน'!$B628,กวนไส้!AH:AH)+SUMIF(ผลิต1!$C:$C,'รับ-จ่าย ประจำวัน'!$B628,ผลิต1!AH:AH)+SUMIF(ผลิต2!$C:$C,'รับ-จ่าย ประจำวัน'!$B628,ผลิต2!AH:AH)+SUMIF(เส้นแต่งหน้าขนมเค้ก!$C:$C,'รับ-จ่าย ประจำวัน'!$B628,เส้นแต่งหน้าขนมเค้ก!AH:AH)+SUMIF(แพ็ค!$C:$C,'รับ-จ่าย ประจำวัน'!$B628,แพ็ค!AH:AH)+SUMIF(ธุรการ!$C:$C,'รับ-จ่าย ประจำวัน'!$B628,ธุรการ!AH:AH)+SUMIF(เส้นแต่งหน้าขนมปัง!$C:$C,'รับ-จ่าย ประจำวัน'!$B628,เส้นแต่งหน้าขนมปัง!AH:AH)+SUMIF('วางแผนBC,CJ'!$C:$C,'รับ-จ่าย ประจำวัน'!$B628,'วางแผนBC,CJ'!AH:AH)+SUMIF(RD!$C:$C,'รับ-จ่าย ประจำวัน'!$B628,RD!AH:AH)+SUMIF('FG,ออนไล,คัดแยก'!$C:$C,'รับ-จ่าย ประจำวัน'!$B628,'FG,ออนไล,คัดแยก'!AH:AH)</f>
        <v>0</v>
      </c>
      <c r="BP628" s="16">
        <f>SUMIF(เตรียมส่วนผสม!$C:$C,'รับ-จ่าย ประจำวัน'!$B628,เตรียมส่วนผสม!AI:AI)+SUMIF(กวนไส้!$C:$C,'รับ-จ่าย ประจำวัน'!$B628,กวนไส้!AI:AI)+SUMIF(ผลิต1!$C:$C,'รับ-จ่าย ประจำวัน'!$B628,ผลิต1!AI:AI)+SUMIF(ผลิต2!$C:$C,'รับ-จ่าย ประจำวัน'!$B628,ผลิต2!AI:AI)+SUMIF(เส้นแต่งหน้าขนมเค้ก!$C:$C,'รับ-จ่าย ประจำวัน'!$B628,เส้นแต่งหน้าขนมเค้ก!AI:AI)+SUMIF(แพ็ค!$C:$C,'รับ-จ่าย ประจำวัน'!$B628,แพ็ค!AI:AI)+SUMIF(ธุรการ!$C:$C,'รับ-จ่าย ประจำวัน'!$B628,ธุรการ!AI:AI)+SUMIF(เส้นแต่งหน้าขนมปัง!$C:$C,'รับ-จ่าย ประจำวัน'!$B628,เส้นแต่งหน้าขนมปัง!AI:AI)+SUMIF('วางแผนBC,CJ'!$C:$C,'รับ-จ่าย ประจำวัน'!$B628,'วางแผนBC,CJ'!AI:AI)+SUMIF(RD!$C:$C,'รับ-จ่าย ประจำวัน'!$B628,RD!AI:AI)+SUMIF('FG,ออนไล,คัดแยก'!$C:$C,'รับ-จ่าย ประจำวัน'!$B628,'FG,ออนไล,คัดแยก'!AI:AI)</f>
        <v>0</v>
      </c>
      <c r="BQ628" s="16">
        <f>SUMIF(เตรียมส่วนผสม!$C:$C,'รับ-จ่าย ประจำวัน'!$B628,เตรียมส่วนผสม!AJ:AJ)+SUMIF(กวนไส้!$C:$C,'รับ-จ่าย ประจำวัน'!$B628,กวนไส้!AJ:AJ)+SUMIF(ผลิต1!$C:$C,'รับ-จ่าย ประจำวัน'!$B628,ผลิต1!AJ:AJ)+SUMIF(ผลิต2!$C:$C,'รับ-จ่าย ประจำวัน'!$B628,ผลิต2!AJ:AJ)+SUMIF(เส้นแต่งหน้าขนมเค้ก!$C:$C,'รับ-จ่าย ประจำวัน'!$B628,เส้นแต่งหน้าขนมเค้ก!AJ:AJ)+SUMIF(แพ็ค!$C:$C,'รับ-จ่าย ประจำวัน'!$B628,แพ็ค!AJ:AJ)+SUMIF(ธุรการ!$C:$C,'รับ-จ่าย ประจำวัน'!$B628,ธุรการ!AJ:AJ)+SUMIF(เส้นแต่งหน้าขนมปัง!$C:$C,'รับ-จ่าย ประจำวัน'!$B628,เส้นแต่งหน้าขนมปัง!AJ:AJ)+SUMIF('วางแผนBC,CJ'!$C:$C,'รับ-จ่าย ประจำวัน'!$B628,'วางแผนBC,CJ'!AJ:AJ)+SUMIF(RD!$C:$C,'รับ-จ่าย ประจำวัน'!$B628,RD!AJ:AJ)+SUMIF('FG,ออนไล,คัดแยก'!$C:$C,'รับ-จ่าย ประจำวัน'!$B628,'FG,ออนไล,คัดแยก'!AJ:AJ)</f>
        <v>0</v>
      </c>
      <c r="BR628" s="16">
        <f>SUMIF(เตรียมส่วนผสม!$C:$C,'รับ-จ่าย ประจำวัน'!$B628,เตรียมส่วนผสม!AK:AK)+SUMIF(กวนไส้!$C:$C,'รับ-จ่าย ประจำวัน'!$B628,กวนไส้!AK:AK)+SUMIF(ผลิต1!$C:$C,'รับ-จ่าย ประจำวัน'!$B628,ผลิต1!AK:AK)+SUMIF(ผลิต2!$C:$C,'รับ-จ่าย ประจำวัน'!$B628,ผลิต2!AK:AK)+SUMIF(เส้นแต่งหน้าขนมเค้ก!$C:$C,'รับ-จ่าย ประจำวัน'!$B628,เส้นแต่งหน้าขนมเค้ก!AK:AK)+SUMIF(แพ็ค!$C:$C,'รับ-จ่าย ประจำวัน'!$B628,แพ็ค!AK:AK)+SUMIF(ธุรการ!$C:$C,'รับ-จ่าย ประจำวัน'!$B628,ธุรการ!AK:AK)+SUMIF(เส้นแต่งหน้าขนมปัง!$C:$C,'รับ-จ่าย ประจำวัน'!$B628,เส้นแต่งหน้าขนมปัง!AK:AK)+SUMIF('วางแผนBC,CJ'!$C:$C,'รับ-จ่าย ประจำวัน'!$B628,'วางแผนBC,CJ'!AK:AK)+SUMIF(RD!$C:$C,'รับ-จ่าย ประจำวัน'!$B628,RD!AK:AK)+SUMIF('FG,ออนไล,คัดแยก'!$C:$C,'รับ-จ่าย ประจำวัน'!$B628,'FG,ออนไล,คัดแยก'!AK:AK)</f>
        <v>2</v>
      </c>
      <c r="BS628" s="16">
        <f>SUMIF(เตรียมส่วนผสม!$C:$C,'รับ-จ่าย ประจำวัน'!$B628,เตรียมส่วนผสม!AL:AL)+SUMIF(กวนไส้!$C:$C,'รับ-จ่าย ประจำวัน'!$B628,กวนไส้!AL:AL)+SUMIF(ผลิต1!$C:$C,'รับ-จ่าย ประจำวัน'!$B628,ผลิต1!AL:AL)+SUMIF(ผลิต2!$C:$C,'รับ-จ่าย ประจำวัน'!$B628,ผลิต2!AL:AL)+SUMIF(เส้นแต่งหน้าขนมเค้ก!$C:$C,'รับ-จ่าย ประจำวัน'!$B628,เส้นแต่งหน้าขนมเค้ก!AL:AL)+SUMIF(แพ็ค!$C:$C,'รับ-จ่าย ประจำวัน'!$B628,แพ็ค!AL:AL)+SUMIF(ธุรการ!$C:$C,'รับ-จ่าย ประจำวัน'!$B628,ธุรการ!AL:AL)+SUMIF(เส้นแต่งหน้าขนมปัง!$C:$C,'รับ-จ่าย ประจำวัน'!$B628,เส้นแต่งหน้าขนมปัง!AL:AL)+SUMIF('วางแผนBC,CJ'!$C:$C,'รับ-จ่าย ประจำวัน'!$B628,'วางแผนBC,CJ'!AL:AL)+SUMIF(RD!$C:$C,'รับ-จ่าย ประจำวัน'!$B628,RD!AL:AL)+SUMIF('FG,ออนไล,คัดแยก'!$C:$C,'รับ-จ่าย ประจำวัน'!$B628,'FG,ออนไล,คัดแยก'!AL:AL)</f>
        <v>0</v>
      </c>
      <c r="BT628" s="18">
        <f t="shared" si="136"/>
        <v>17</v>
      </c>
      <c r="BU628" s="116"/>
      <c r="BV628" s="146">
        <f t="shared" si="137"/>
        <v>31</v>
      </c>
      <c r="BW628" s="183">
        <v>30</v>
      </c>
      <c r="BX628" s="172">
        <f t="shared" si="151"/>
        <v>0.56666666666666665</v>
      </c>
      <c r="BY628" s="188">
        <f t="shared" si="122"/>
        <v>54.705882352941181</v>
      </c>
      <c r="BZ628" s="180">
        <f t="shared" ca="1" si="128"/>
        <v>46257.705882352944</v>
      </c>
      <c r="CA628" s="93"/>
      <c r="CB628" s="93"/>
      <c r="CC628" s="145"/>
      <c r="CD628" s="93"/>
      <c r="CE628" s="93"/>
      <c r="CF628" s="93"/>
      <c r="CG628" s="93"/>
      <c r="CH628" s="93"/>
      <c r="CI628" s="93"/>
      <c r="CJ628" s="97"/>
      <c r="CK628" s="9">
        <f t="shared" si="150"/>
        <v>31</v>
      </c>
    </row>
    <row r="629" spans="1:89" x14ac:dyDescent="0.5">
      <c r="A629" s="149"/>
      <c r="B629" s="34" t="s">
        <v>1866</v>
      </c>
      <c r="C629" s="33" t="s">
        <v>1854</v>
      </c>
      <c r="D629" s="141" t="s">
        <v>1010</v>
      </c>
      <c r="E629" s="25"/>
      <c r="F629" s="132"/>
      <c r="G629" s="25"/>
      <c r="H629" s="12">
        <v>60</v>
      </c>
      <c r="I629" s="11">
        <v>20</v>
      </c>
      <c r="J629" s="11"/>
      <c r="K629" s="11"/>
      <c r="L629" s="11"/>
      <c r="M629" s="11"/>
      <c r="N629" s="11"/>
      <c r="O629" s="11"/>
      <c r="P629" s="11"/>
      <c r="Q629" s="11"/>
      <c r="R629" s="11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11"/>
      <c r="AF629" s="11"/>
      <c r="AG629" s="11"/>
      <c r="AH629" s="11"/>
      <c r="AI629" s="25"/>
      <c r="AJ629" s="25"/>
      <c r="AK629" s="25"/>
      <c r="AL629" s="25"/>
      <c r="AM629" s="25"/>
      <c r="AN629" s="15">
        <f t="shared" si="135"/>
        <v>20</v>
      </c>
      <c r="AO629" s="16">
        <f>SUMIF(เตรียมส่วนผสม!$C:$C,'รับ-จ่าย ประจำวัน'!$B629,เตรียมส่วนผสม!H:H)+SUMIF(กวนไส้!$C:$C,'รับ-จ่าย ประจำวัน'!$B629,กวนไส้!H:H)+SUMIF(ผลิต1!$C:$C,'รับ-จ่าย ประจำวัน'!$B629,ผลิต1!H:H)+SUMIF(ผลิต2!$C:$C,'รับ-จ่าย ประจำวัน'!$B629,ผลิต2!H:H)+SUMIF(เส้นแต่งหน้าขนมเค้ก!$C:$C,'รับ-จ่าย ประจำวัน'!$B629,เส้นแต่งหน้าขนมเค้ก!H:H)+SUMIF(แพ็ค!$C:$C,'รับ-จ่าย ประจำวัน'!$B629,แพ็ค!H:H)+SUMIF(ธุรการ!$C:$C,'รับ-จ่าย ประจำวัน'!$B629,ธุรการ!H:H)+SUMIF(เส้นแต่งหน้าขนมปัง!$C:$C,'รับ-จ่าย ประจำวัน'!$B629,เส้นแต่งหน้าขนมปัง!H:H)+SUMIF('วางแผนBC,CJ'!$C:$C,'รับ-จ่าย ประจำวัน'!$B629,'วางแผนBC,CJ'!H:H)+SUMIF(RD!$C:$C,'รับ-จ่าย ประจำวัน'!$B629,RD!H:H)+SUMIF('FG,ออนไล,คัดแยก'!$C:$C,'รับ-จ่าย ประจำวัน'!$B629,'FG,ออนไล,คัดแยก'!H:H)</f>
        <v>0</v>
      </c>
      <c r="AP629" s="16">
        <f>SUMIF(เตรียมส่วนผสม!$C:$C,'รับ-จ่าย ประจำวัน'!$B629,เตรียมส่วนผสม!I:I)+SUMIF(กวนไส้!$C:$C,'รับ-จ่าย ประจำวัน'!$B629,กวนไส้!I:I)+SUMIF(ผลิต1!$C:$C,'รับ-จ่าย ประจำวัน'!$B629,ผลิต1!I:I)+SUMIF(ผลิต2!$C:$C,'รับ-จ่าย ประจำวัน'!$B629,ผลิต2!I:I)+SUMIF(เส้นแต่งหน้าขนมเค้ก!$C:$C,'รับ-จ่าย ประจำวัน'!$B629,เส้นแต่งหน้าขนมเค้ก!I:I)+SUMIF(แพ็ค!$C:$C,'รับ-จ่าย ประจำวัน'!$B629,แพ็ค!I:I)+SUMIF(ธุรการ!$C:$C,'รับ-จ่าย ประจำวัน'!$B629,ธุรการ!I:I)+SUMIF(เส้นแต่งหน้าขนมปัง!$C:$C,'รับ-จ่าย ประจำวัน'!$B629,เส้นแต่งหน้าขนมปัง!I:I)+SUMIF('วางแผนBC,CJ'!$C:$C,'รับ-จ่าย ประจำวัน'!$B629,'วางแผนBC,CJ'!I:I)+SUMIF(RD!$C:$C,'รับ-จ่าย ประจำวัน'!$B629,RD!I:I)+SUMIF('FG,ออนไล,คัดแยก'!$C:$C,'รับ-จ่าย ประจำวัน'!$B629,'FG,ออนไล,คัดแยก'!I:I)</f>
        <v>2</v>
      </c>
      <c r="AQ629" s="16">
        <f>SUMIF(เตรียมส่วนผสม!$C:$C,'รับ-จ่าย ประจำวัน'!$B629,เตรียมส่วนผสม!J:J)+SUMIF(กวนไส้!$C:$C,'รับ-จ่าย ประจำวัน'!$B629,กวนไส้!J:J)+SUMIF(ผลิต1!$C:$C,'รับ-จ่าย ประจำวัน'!$B629,ผลิต1!J:J)+SUMIF(ผลิต2!$C:$C,'รับ-จ่าย ประจำวัน'!$B629,ผลิต2!J:J)+SUMIF(เส้นแต่งหน้าขนมเค้ก!$C:$C,'รับ-จ่าย ประจำวัน'!$B629,เส้นแต่งหน้าขนมเค้ก!J:J)+SUMIF(แพ็ค!$C:$C,'รับ-จ่าย ประจำวัน'!$B629,แพ็ค!J:J)+SUMIF(ธุรการ!$C:$C,'รับ-จ่าย ประจำวัน'!$B629,ธุรการ!J:J)+SUMIF(เส้นแต่งหน้าขนมปัง!$C:$C,'รับ-จ่าย ประจำวัน'!$B629,เส้นแต่งหน้าขนมปัง!J:J)+SUMIF('วางแผนBC,CJ'!$C:$C,'รับ-จ่าย ประจำวัน'!$B629,'วางแผนBC,CJ'!J:J)+SUMIF(RD!$C:$C,'รับ-จ่าย ประจำวัน'!$B629,RD!J:J)+SUMIF('FG,ออนไล,คัดแยก'!$C:$C,'รับ-จ่าย ประจำวัน'!$B629,'FG,ออนไล,คัดแยก'!J:J)</f>
        <v>0</v>
      </c>
      <c r="AR629" s="16">
        <f>SUMIF(เตรียมส่วนผสม!$C:$C,'รับ-จ่าย ประจำวัน'!$B629,เตรียมส่วนผสม!K:K)+SUMIF(กวนไส้!$C:$C,'รับ-จ่าย ประจำวัน'!$B629,กวนไส้!K:K)+SUMIF(ผลิต1!$C:$C,'รับ-จ่าย ประจำวัน'!$B629,ผลิต1!K:K)+SUMIF(ผลิต2!$C:$C,'รับ-จ่าย ประจำวัน'!$B629,ผลิต2!K:K)+SUMIF(เส้นแต่งหน้าขนมเค้ก!$C:$C,'รับ-จ่าย ประจำวัน'!$B629,เส้นแต่งหน้าขนมเค้ก!K:K)+SUMIF(แพ็ค!$C:$C,'รับ-จ่าย ประจำวัน'!$B629,แพ็ค!K:K)+SUMIF(ธุรการ!$C:$C,'รับ-จ่าย ประจำวัน'!$B629,ธุรการ!K:K)+SUMIF(เส้นแต่งหน้าขนมปัง!$C:$C,'รับ-จ่าย ประจำวัน'!$B629,เส้นแต่งหน้าขนมปัง!K:K)+SUMIF('วางแผนBC,CJ'!$C:$C,'รับ-จ่าย ประจำวัน'!$B629,'วางแผนBC,CJ'!K:K)+SUMIF(RD!$C:$C,'รับ-จ่าย ประจำวัน'!$B629,RD!K:K)+SUMIF('FG,ออนไล,คัดแยก'!$C:$C,'รับ-จ่าย ประจำวัน'!$B629,'FG,ออนไล,คัดแยก'!K:K)</f>
        <v>1</v>
      </c>
      <c r="AS629" s="16">
        <f>SUMIF(เตรียมส่วนผสม!$C:$C,'รับ-จ่าย ประจำวัน'!$B629,เตรียมส่วนผสม!L:L)+SUMIF(กวนไส้!$C:$C,'รับ-จ่าย ประจำวัน'!$B629,กวนไส้!L:L)+SUMIF(ผลิต1!$C:$C,'รับ-จ่าย ประจำวัน'!$B629,ผลิต1!L:L)+SUMIF(ผลิต2!$C:$C,'รับ-จ่าย ประจำวัน'!$B629,ผลิต2!L:L)+SUMIF(เส้นแต่งหน้าขนมเค้ก!$C:$C,'รับ-จ่าย ประจำวัน'!$B629,เส้นแต่งหน้าขนมเค้ก!L:L)+SUMIF(แพ็ค!$C:$C,'รับ-จ่าย ประจำวัน'!$B629,แพ็ค!L:L)+SUMIF(ธุรการ!$C:$C,'รับ-จ่าย ประจำวัน'!$B629,ธุรการ!L:L)+SUMIF(เส้นแต่งหน้าขนมปัง!$C:$C,'รับ-จ่าย ประจำวัน'!$B629,เส้นแต่งหน้าขนมปัง!L:L)+SUMIF('วางแผนBC,CJ'!$C:$C,'รับ-จ่าย ประจำวัน'!$B629,'วางแผนBC,CJ'!L:L)+SUMIF(RD!$C:$C,'รับ-จ่าย ประจำวัน'!$B629,RD!L:L)+SUMIF('FG,ออนไล,คัดแยก'!$C:$C,'รับ-จ่าย ประจำวัน'!$B629,'FG,ออนไล,คัดแยก'!L:L)</f>
        <v>0</v>
      </c>
      <c r="AT629" s="16">
        <f>SUMIF(เตรียมส่วนผสม!$C:$C,'รับ-จ่าย ประจำวัน'!$B629,เตรียมส่วนผสม!M:M)+SUMIF(กวนไส้!$C:$C,'รับ-จ่าย ประจำวัน'!$B629,กวนไส้!M:M)+SUMIF(ผลิต1!$C:$C,'รับ-จ่าย ประจำวัน'!$B629,ผลิต1!M:M)+SUMIF(ผลิต2!$C:$C,'รับ-จ่าย ประจำวัน'!$B629,ผลิต2!M:M)+SUMIF(เส้นแต่งหน้าขนมเค้ก!$C:$C,'รับ-จ่าย ประจำวัน'!$B629,เส้นแต่งหน้าขนมเค้ก!M:M)+SUMIF(แพ็ค!$C:$C,'รับ-จ่าย ประจำวัน'!$B629,แพ็ค!M:M)+SUMIF(ธุรการ!$C:$C,'รับ-จ่าย ประจำวัน'!$B629,ธุรการ!M:M)+SUMIF(เส้นแต่งหน้าขนมปัง!$C:$C,'รับ-จ่าย ประจำวัน'!$B629,เส้นแต่งหน้าขนมปัง!M:M)+SUMIF('วางแผนBC,CJ'!$C:$C,'รับ-จ่าย ประจำวัน'!$B629,'วางแผนBC,CJ'!M:M)+SUMIF(RD!$C:$C,'รับ-จ่าย ประจำวัน'!$B629,RD!M:M)+SUMIF('FG,ออนไล,คัดแยก'!$C:$C,'รับ-จ่าย ประจำวัน'!$B629,'FG,ออนไล,คัดแยก'!M:M)</f>
        <v>0</v>
      </c>
      <c r="AU629" s="16">
        <f>SUMIF(เตรียมส่วนผสม!$C:$C,'รับ-จ่าย ประจำวัน'!$B629,เตรียมส่วนผสม!N:N)+SUMIF(กวนไส้!$C:$C,'รับ-จ่าย ประจำวัน'!$B629,กวนไส้!N:N)+SUMIF(ผลิต1!$C:$C,'รับ-จ่าย ประจำวัน'!$B629,ผลิต1!N:N)+SUMIF(ผลิต2!$C:$C,'รับ-จ่าย ประจำวัน'!$B629,ผลิต2!N:N)+SUMIF(เส้นแต่งหน้าขนมเค้ก!$C:$C,'รับ-จ่าย ประจำวัน'!$B629,เส้นแต่งหน้าขนมเค้ก!N:N)+SUMIF(แพ็ค!$C:$C,'รับ-จ่าย ประจำวัน'!$B629,แพ็ค!N:N)+SUMIF(ธุรการ!$C:$C,'รับ-จ่าย ประจำวัน'!$B629,ธุรการ!N:N)+SUMIF(เส้นแต่งหน้าขนมปัง!$C:$C,'รับ-จ่าย ประจำวัน'!$B629,เส้นแต่งหน้าขนมปัง!N:N)+SUMIF('วางแผนBC,CJ'!$C:$C,'รับ-จ่าย ประจำวัน'!$B629,'วางแผนBC,CJ'!N:N)+SUMIF(RD!$C:$C,'รับ-จ่าย ประจำวัน'!$B629,RD!N:N)+SUMIF('FG,ออนไล,คัดแยก'!$C:$C,'รับ-จ่าย ประจำวัน'!$B629,'FG,ออนไล,คัดแยก'!N:N)</f>
        <v>0</v>
      </c>
      <c r="AV629" s="16">
        <f>SUMIF(เตรียมส่วนผสม!$C:$C,'รับ-จ่าย ประจำวัน'!$B629,เตรียมส่วนผสม!O:O)+SUMIF(กวนไส้!$C:$C,'รับ-จ่าย ประจำวัน'!$B629,กวนไส้!O:O)+SUMIF(ผลิต1!$C:$C,'รับ-จ่าย ประจำวัน'!$B629,ผลิต1!O:O)+SUMIF(ผลิต2!$C:$C,'รับ-จ่าย ประจำวัน'!$B629,ผลิต2!O:O)+SUMIF(เส้นแต่งหน้าขนมเค้ก!$C:$C,'รับ-จ่าย ประจำวัน'!$B629,เส้นแต่งหน้าขนมเค้ก!O:O)+SUMIF(แพ็ค!$C:$C,'รับ-จ่าย ประจำวัน'!$B629,แพ็ค!O:O)+SUMIF(ธุรการ!$C:$C,'รับ-จ่าย ประจำวัน'!$B629,ธุรการ!O:O)+SUMIF(เส้นแต่งหน้าขนมปัง!$C:$C,'รับ-จ่าย ประจำวัน'!$B629,เส้นแต่งหน้าขนมปัง!O:O)+SUMIF('วางแผนBC,CJ'!$C:$C,'รับ-จ่าย ประจำวัน'!$B629,'วางแผนBC,CJ'!O:O)+SUMIF(RD!$C:$C,'รับ-จ่าย ประจำวัน'!$B629,RD!O:O)+SUMIF('FG,ออนไล,คัดแยก'!$C:$C,'รับ-จ่าย ประจำวัน'!$B629,'FG,ออนไล,คัดแยก'!O:O)</f>
        <v>0</v>
      </c>
      <c r="AW629" s="16">
        <f>SUMIF(เตรียมส่วนผสม!$C:$C,'รับ-จ่าย ประจำวัน'!$B629,เตรียมส่วนผสม!P:P)+SUMIF(กวนไส้!$C:$C,'รับ-จ่าย ประจำวัน'!$B629,กวนไส้!P:P)+SUMIF(ผลิต1!$C:$C,'รับ-จ่าย ประจำวัน'!$B629,ผลิต1!P:P)+SUMIF(ผลิต2!$C:$C,'รับ-จ่าย ประจำวัน'!$B629,ผลิต2!P:P)+SUMIF(เส้นแต่งหน้าขนมเค้ก!$C:$C,'รับ-จ่าย ประจำวัน'!$B629,เส้นแต่งหน้าขนมเค้ก!P:P)+SUMIF(แพ็ค!$C:$C,'รับ-จ่าย ประจำวัน'!$B629,แพ็ค!P:P)+SUMIF(ธุรการ!$C:$C,'รับ-จ่าย ประจำวัน'!$B629,ธุรการ!P:P)+SUMIF(เส้นแต่งหน้าขนมปัง!$C:$C,'รับ-จ่าย ประจำวัน'!$B629,เส้นแต่งหน้าขนมปัง!P:P)+SUMIF('วางแผนBC,CJ'!$C:$C,'รับ-จ่าย ประจำวัน'!$B629,'วางแผนBC,CJ'!P:P)+SUMIF(RD!$C:$C,'รับ-จ่าย ประจำวัน'!$B629,RD!P:P)+SUMIF('FG,ออนไล,คัดแยก'!$C:$C,'รับ-จ่าย ประจำวัน'!$B629,'FG,ออนไล,คัดแยก'!P:P)</f>
        <v>2</v>
      </c>
      <c r="AX629" s="16">
        <f>SUMIF(เตรียมส่วนผสม!$C:$C,'รับ-จ่าย ประจำวัน'!$B629,เตรียมส่วนผสม!Q:Q)+SUMIF(กวนไส้!$C:$C,'รับ-จ่าย ประจำวัน'!$B629,กวนไส้!Q:Q)+SUMIF(ผลิต1!$C:$C,'รับ-จ่าย ประจำวัน'!$B629,ผลิต1!Q:Q)+SUMIF(ผลิต2!$C:$C,'รับ-จ่าย ประจำวัน'!$B629,ผลิต2!Q:Q)+SUMIF(เส้นแต่งหน้าขนมเค้ก!$C:$C,'รับ-จ่าย ประจำวัน'!$B629,เส้นแต่งหน้าขนมเค้ก!Q:Q)+SUMIF(แพ็ค!$C:$C,'รับ-จ่าย ประจำวัน'!$B629,แพ็ค!Q:Q)+SUMIF(ธุรการ!$C:$C,'รับ-จ่าย ประจำวัน'!$B629,ธุรการ!Q:Q)+SUMIF(เส้นแต่งหน้าขนมปัง!$C:$C,'รับ-จ่าย ประจำวัน'!$B629,เส้นแต่งหน้าขนมปัง!Q:Q)+SUMIF('วางแผนBC,CJ'!$C:$C,'รับ-จ่าย ประจำวัน'!$B629,'วางแผนBC,CJ'!Q:Q)+SUMIF(RD!$C:$C,'รับ-จ่าย ประจำวัน'!$B629,RD!Q:Q)+SUMIF('FG,ออนไล,คัดแยก'!$C:$C,'รับ-จ่าย ประจำวัน'!$B629,'FG,ออนไล,คัดแยก'!Q:Q)</f>
        <v>0</v>
      </c>
      <c r="AY629" s="16">
        <f>SUMIF(เตรียมส่วนผสม!$C:$C,'รับ-จ่าย ประจำวัน'!$B629,เตรียมส่วนผสม!R:R)+SUMIF(กวนไส้!$C:$C,'รับ-จ่าย ประจำวัน'!$B629,กวนไส้!R:R)+SUMIF(ผลิต1!$C:$C,'รับ-จ่าย ประจำวัน'!$B629,ผลิต1!R:R)+SUMIF(ผลิต2!$C:$C,'รับ-จ่าย ประจำวัน'!$B629,ผลิต2!R:R)+SUMIF(เส้นแต่งหน้าขนมเค้ก!$C:$C,'รับ-จ่าย ประจำวัน'!$B629,เส้นแต่งหน้าขนมเค้ก!R:R)+SUMIF(แพ็ค!$C:$C,'รับ-จ่าย ประจำวัน'!$B629,แพ็ค!R:R)+SUMIF(ธุรการ!$C:$C,'รับ-จ่าย ประจำวัน'!$B629,ธุรการ!R:R)+SUMIF(เส้นแต่งหน้าขนมปัง!$C:$C,'รับ-จ่าย ประจำวัน'!$B629,เส้นแต่งหน้าขนมปัง!R:R)+SUMIF('วางแผนBC,CJ'!$C:$C,'รับ-จ่าย ประจำวัน'!$B629,'วางแผนBC,CJ'!R:R)+SUMIF(RD!$C:$C,'รับ-จ่าย ประจำวัน'!$B629,RD!R:R)+SUMIF('FG,ออนไล,คัดแยก'!$C:$C,'รับ-จ่าย ประจำวัน'!$B629,'FG,ออนไล,คัดแยก'!R:R)</f>
        <v>2</v>
      </c>
      <c r="AZ629" s="16">
        <f>SUMIF(เตรียมส่วนผสม!$C:$C,'รับ-จ่าย ประจำวัน'!$B629,เตรียมส่วนผสม!S:S)+SUMIF(กวนไส้!$C:$C,'รับ-จ่าย ประจำวัน'!$B629,กวนไส้!S:S)+SUMIF(ผลิต1!$C:$C,'รับ-จ่าย ประจำวัน'!$B629,ผลิต1!S:S)+SUMIF(ผลิต2!$C:$C,'รับ-จ่าย ประจำวัน'!$B629,ผลิต2!S:S)+SUMIF(เส้นแต่งหน้าขนมเค้ก!$C:$C,'รับ-จ่าย ประจำวัน'!$B629,เส้นแต่งหน้าขนมเค้ก!S:S)+SUMIF(แพ็ค!$C:$C,'รับ-จ่าย ประจำวัน'!$B629,แพ็ค!S:S)+SUMIF(ธุรการ!$C:$C,'รับ-จ่าย ประจำวัน'!$B629,ธุรการ!S:S)+SUMIF(เส้นแต่งหน้าขนมปัง!$C:$C,'รับ-จ่าย ประจำวัน'!$B629,เส้นแต่งหน้าขนมปัง!S:S)+SUMIF('วางแผนBC,CJ'!$C:$C,'รับ-จ่าย ประจำวัน'!$B629,'วางแผนBC,CJ'!S:S)+SUMIF(RD!$C:$C,'รับ-จ่าย ประจำวัน'!$B629,RD!S:S)+SUMIF('FG,ออนไล,คัดแยก'!$C:$C,'รับ-จ่าย ประจำวัน'!$B629,'FG,ออนไล,คัดแยก'!S:S)</f>
        <v>0</v>
      </c>
      <c r="BA629" s="16">
        <f>SUMIF(เตรียมส่วนผสม!$C:$C,'รับ-จ่าย ประจำวัน'!$B629,เตรียมส่วนผสม!T:T)+SUMIF(กวนไส้!$C:$C,'รับ-จ่าย ประจำวัน'!$B629,กวนไส้!T:T)+SUMIF(ผลิต1!$C:$C,'รับ-จ่าย ประจำวัน'!$B629,ผลิต1!T:T)+SUMIF(ผลิต2!$C:$C,'รับ-จ่าย ประจำวัน'!$B629,ผลิต2!T:T)+SUMIF(เส้นแต่งหน้าขนมเค้ก!$C:$C,'รับ-จ่าย ประจำวัน'!$B629,เส้นแต่งหน้าขนมเค้ก!T:T)+SUMIF(แพ็ค!$C:$C,'รับ-จ่าย ประจำวัน'!$B629,แพ็ค!T:T)+SUMIF(ธุรการ!$C:$C,'รับ-จ่าย ประจำวัน'!$B629,ธุรการ!T:T)+SUMIF(เส้นแต่งหน้าขนมปัง!$C:$C,'รับ-จ่าย ประจำวัน'!$B629,เส้นแต่งหน้าขนมปัง!T:T)+SUMIF('วางแผนBC,CJ'!$C:$C,'รับ-จ่าย ประจำวัน'!$B629,'วางแผนBC,CJ'!T:T)+SUMIF(RD!$C:$C,'รับ-จ่าย ประจำวัน'!$B629,RD!T:T)+SUMIF('FG,ออนไล,คัดแยก'!$C:$C,'รับ-จ่าย ประจำวัน'!$B629,'FG,ออนไล,คัดแยก'!T:T)</f>
        <v>0</v>
      </c>
      <c r="BB629" s="16">
        <f>SUMIF(เตรียมส่วนผสม!$C:$C,'รับ-จ่าย ประจำวัน'!$B629,เตรียมส่วนผสม!U:U)+SUMIF(กวนไส้!$C:$C,'รับ-จ่าย ประจำวัน'!$B629,กวนไส้!U:U)+SUMIF(ผลิต1!$C:$C,'รับ-จ่าย ประจำวัน'!$B629,ผลิต1!U:U)+SUMIF(ผลิต2!$C:$C,'รับ-จ่าย ประจำวัน'!$B629,ผลิต2!U:U)+SUMIF(เส้นแต่งหน้าขนมเค้ก!$C:$C,'รับ-จ่าย ประจำวัน'!$B629,เส้นแต่งหน้าขนมเค้ก!U:U)+SUMIF(แพ็ค!$C:$C,'รับ-จ่าย ประจำวัน'!$B629,แพ็ค!U:U)+SUMIF(ธุรการ!$C:$C,'รับ-จ่าย ประจำวัน'!$B629,ธุรการ!U:U)+SUMIF(เส้นแต่งหน้าขนมปัง!$C:$C,'รับ-จ่าย ประจำวัน'!$B629,เส้นแต่งหน้าขนมปัง!U:U)+SUMIF('วางแผนBC,CJ'!$C:$C,'รับ-จ่าย ประจำวัน'!$B629,'วางแผนBC,CJ'!U:U)+SUMIF(RD!$C:$C,'รับ-จ่าย ประจำวัน'!$B629,RD!U:U)+SUMIF('FG,ออนไล,คัดแยก'!$C:$C,'รับ-จ่าย ประจำวัน'!$B629,'FG,ออนไล,คัดแยก'!U:U)</f>
        <v>1</v>
      </c>
      <c r="BC629" s="16">
        <f>SUMIF(เตรียมส่วนผสม!$C:$C,'รับ-จ่าย ประจำวัน'!$B629,เตรียมส่วนผสม!V:V)+SUMIF(กวนไส้!$C:$C,'รับ-จ่าย ประจำวัน'!$B629,กวนไส้!V:V)+SUMIF(ผลิต1!$C:$C,'รับ-จ่าย ประจำวัน'!$B629,ผลิต1!V:V)+SUMIF(ผลิต2!$C:$C,'รับ-จ่าย ประจำวัน'!$B629,ผลิต2!V:V)+SUMIF(เส้นแต่งหน้าขนมเค้ก!$C:$C,'รับ-จ่าย ประจำวัน'!$B629,เส้นแต่งหน้าขนมเค้ก!V:V)+SUMIF(แพ็ค!$C:$C,'รับ-จ่าย ประจำวัน'!$B629,แพ็ค!V:V)+SUMIF(ธุรการ!$C:$C,'รับ-จ่าย ประจำวัน'!$B629,ธุรการ!V:V)+SUMIF(เส้นแต่งหน้าขนมปัง!$C:$C,'รับ-จ่าย ประจำวัน'!$B629,เส้นแต่งหน้าขนมปัง!V:V)+SUMIF('วางแผนBC,CJ'!$C:$C,'รับ-จ่าย ประจำวัน'!$B629,'วางแผนBC,CJ'!V:V)+SUMIF(RD!$C:$C,'รับ-จ่าย ประจำวัน'!$B629,RD!V:V)+SUMIF('FG,ออนไล,คัดแยก'!$C:$C,'รับ-จ่าย ประจำวัน'!$B629,'FG,ออนไล,คัดแยก'!V:V)</f>
        <v>0</v>
      </c>
      <c r="BD629" s="16">
        <f>SUMIF(เตรียมส่วนผสม!$C:$C,'รับ-จ่าย ประจำวัน'!$B629,เตรียมส่วนผสม!W:W)+SUMIF(กวนไส้!$C:$C,'รับ-จ่าย ประจำวัน'!$B629,กวนไส้!W:W)+SUMIF(ผลิต1!$C:$C,'รับ-จ่าย ประจำวัน'!$B629,ผลิต1!W:W)+SUMIF(ผลิต2!$C:$C,'รับ-จ่าย ประจำวัน'!$B629,ผลิต2!W:W)+SUMIF(เส้นแต่งหน้าขนมเค้ก!$C:$C,'รับ-จ่าย ประจำวัน'!$B629,เส้นแต่งหน้าขนมเค้ก!W:W)+SUMIF(แพ็ค!$C:$C,'รับ-จ่าย ประจำวัน'!$B629,แพ็ค!W:W)+SUMIF(ธุรการ!$C:$C,'รับ-จ่าย ประจำวัน'!$B629,ธุรการ!W:W)+SUMIF(เส้นแต่งหน้าขนมปัง!$C:$C,'รับ-จ่าย ประจำวัน'!$B629,เส้นแต่งหน้าขนมปัง!W:W)+SUMIF('วางแผนBC,CJ'!$C:$C,'รับ-จ่าย ประจำวัน'!$B629,'วางแผนBC,CJ'!W:W)+SUMIF(RD!$C:$C,'รับ-จ่าย ประจำวัน'!$B629,RD!W:W)+SUMIF('FG,ออนไล,คัดแยก'!$C:$C,'รับ-จ่าย ประจำวัน'!$B629,'FG,ออนไล,คัดแยก'!W:W)</f>
        <v>2</v>
      </c>
      <c r="BE629" s="16">
        <f>SUMIF(เตรียมส่วนผสม!$C:$C,'รับ-จ่าย ประจำวัน'!$B629,เตรียมส่วนผสม!X:X)+SUMIF(กวนไส้!$C:$C,'รับ-จ่าย ประจำวัน'!$B629,กวนไส้!X:X)+SUMIF(ผลิต1!$C:$C,'รับ-จ่าย ประจำวัน'!$B629,ผลิต1!X:X)+SUMIF(ผลิต2!$C:$C,'รับ-จ่าย ประจำวัน'!$B629,ผลิต2!X:X)+SUMIF(เส้นแต่งหน้าขนมเค้ก!$C:$C,'รับ-จ่าย ประจำวัน'!$B629,เส้นแต่งหน้าขนมเค้ก!X:X)+SUMIF(แพ็ค!$C:$C,'รับ-จ่าย ประจำวัน'!$B629,แพ็ค!X:X)+SUMIF(ธุรการ!$C:$C,'รับ-จ่าย ประจำวัน'!$B629,ธุรการ!X:X)+SUMIF(เส้นแต่งหน้าขนมปัง!$C:$C,'รับ-จ่าย ประจำวัน'!$B629,เส้นแต่งหน้าขนมปัง!X:X)+SUMIF('วางแผนBC,CJ'!$C:$C,'รับ-จ่าย ประจำวัน'!$B629,'วางแผนBC,CJ'!X:X)+SUMIF(RD!$C:$C,'รับ-จ่าย ประจำวัน'!$B629,RD!X:X)+SUMIF('FG,ออนไล,คัดแยก'!$C:$C,'รับ-จ่าย ประจำวัน'!$B629,'FG,ออนไล,คัดแยก'!X:X)</f>
        <v>0</v>
      </c>
      <c r="BF629" s="16">
        <f>SUMIF(เตรียมส่วนผสม!$C:$C,'รับ-จ่าย ประจำวัน'!$B629,เตรียมส่วนผสม!Y:Y)+SUMIF(กวนไส้!$C:$C,'รับ-จ่าย ประจำวัน'!$B629,กวนไส้!Y:Y)+SUMIF(ผลิต1!$C:$C,'รับ-จ่าย ประจำวัน'!$B629,ผลิต1!Y:Y)+SUMIF(ผลิต2!$C:$C,'รับ-จ่าย ประจำวัน'!$B629,ผลิต2!Y:Y)+SUMIF(เส้นแต่งหน้าขนมเค้ก!$C:$C,'รับ-จ่าย ประจำวัน'!$B629,เส้นแต่งหน้าขนมเค้ก!Y:Y)+SUMIF(แพ็ค!$C:$C,'รับ-จ่าย ประจำวัน'!$B629,แพ็ค!Y:Y)+SUMIF(ธุรการ!$C:$C,'รับ-จ่าย ประจำวัน'!$B629,ธุรการ!Y:Y)+SUMIF(เส้นแต่งหน้าขนมปัง!$C:$C,'รับ-จ่าย ประจำวัน'!$B629,เส้นแต่งหน้าขนมปัง!Y:Y)+SUMIF('วางแผนBC,CJ'!$C:$C,'รับ-จ่าย ประจำวัน'!$B629,'วางแผนBC,CJ'!Y:Y)+SUMIF(RD!$C:$C,'รับ-จ่าย ประจำวัน'!$B629,RD!Y:Y)+SUMIF('FG,ออนไล,คัดแยก'!$C:$C,'รับ-จ่าย ประจำวัน'!$B629,'FG,ออนไล,คัดแยก'!Y:Y)</f>
        <v>1</v>
      </c>
      <c r="BG629" s="16">
        <f>SUMIF(เตรียมส่วนผสม!$C:$C,'รับ-จ่าย ประจำวัน'!$B629,เตรียมส่วนผสม!Z:Z)+SUMIF(กวนไส้!$C:$C,'รับ-จ่าย ประจำวัน'!$B629,กวนไส้!Z:Z)+SUMIF(ผลิต1!$C:$C,'รับ-จ่าย ประจำวัน'!$B629,ผลิต1!Z:Z)+SUMIF(ผลิต2!$C:$C,'รับ-จ่าย ประจำวัน'!$B629,ผลิต2!Z:Z)+SUMIF(เส้นแต่งหน้าขนมเค้ก!$C:$C,'รับ-จ่าย ประจำวัน'!$B629,เส้นแต่งหน้าขนมเค้ก!Z:Z)+SUMIF(แพ็ค!$C:$C,'รับ-จ่าย ประจำวัน'!$B629,แพ็ค!Z:Z)+SUMIF(ธุรการ!$C:$C,'รับ-จ่าย ประจำวัน'!$B629,ธุรการ!Z:Z)+SUMIF(เส้นแต่งหน้าขนมปัง!$C:$C,'รับ-จ่าย ประจำวัน'!$B629,เส้นแต่งหน้าขนมปัง!Z:Z)+SUMIF('วางแผนBC,CJ'!$C:$C,'รับ-จ่าย ประจำวัน'!$B629,'วางแผนBC,CJ'!Z:Z)+SUMIF(RD!$C:$C,'รับ-จ่าย ประจำวัน'!$B629,RD!Z:Z)+SUMIF('FG,ออนไล,คัดแยก'!$C:$C,'รับ-จ่าย ประจำวัน'!$B629,'FG,ออนไล,คัดแยก'!Z:Z)</f>
        <v>0</v>
      </c>
      <c r="BH629" s="16">
        <f>SUMIF(เตรียมส่วนผสม!$C:$C,'รับ-จ่าย ประจำวัน'!$B629,เตรียมส่วนผสม!AA:AA)+SUMIF(กวนไส้!$C:$C,'รับ-จ่าย ประจำวัน'!$B629,กวนไส้!AA:AA)+SUMIF(ผลิต1!$C:$C,'รับ-จ่าย ประจำวัน'!$B629,ผลิต1!AA:AA)+SUMIF(ผลิต2!$C:$C,'รับ-จ่าย ประจำวัน'!$B629,ผลิต2!AA:AA)+SUMIF(เส้นแต่งหน้าขนมเค้ก!$C:$C,'รับ-จ่าย ประจำวัน'!$B629,เส้นแต่งหน้าขนมเค้ก!AA:AA)+SUMIF(แพ็ค!$C:$C,'รับ-จ่าย ประจำวัน'!$B629,แพ็ค!AA:AA)+SUMIF(ธุรการ!$C:$C,'รับ-จ่าย ประจำวัน'!$B629,ธุรการ!AA:AA)+SUMIF(เส้นแต่งหน้าขนมปัง!$C:$C,'รับ-จ่าย ประจำวัน'!$B629,เส้นแต่งหน้าขนมปัง!AA:AA)+SUMIF('วางแผนBC,CJ'!$C:$C,'รับ-จ่าย ประจำวัน'!$B629,'วางแผนBC,CJ'!AA:AA)+SUMIF(RD!$C:$C,'รับ-จ่าย ประจำวัน'!$B629,RD!AA:AA)+SUMIF('FG,ออนไล,คัดแยก'!$C:$C,'รับ-จ่าย ประจำวัน'!$B629,'FG,ออนไล,คัดแยก'!AA:AA)</f>
        <v>0</v>
      </c>
      <c r="BI629" s="16">
        <f>SUMIF(เตรียมส่วนผสม!$C:$C,'รับ-จ่าย ประจำวัน'!$B629,เตรียมส่วนผสม!AB:AB)+SUMIF(กวนไส้!$C:$C,'รับ-จ่าย ประจำวัน'!$B629,กวนไส้!AB:AB)+SUMIF(ผลิต1!$C:$C,'รับ-จ่าย ประจำวัน'!$B629,ผลิต1!AB:AB)+SUMIF(ผลิต2!$C:$C,'รับ-จ่าย ประจำวัน'!$B629,ผลิต2!AB:AB)+SUMIF(เส้นแต่งหน้าขนมเค้ก!$C:$C,'รับ-จ่าย ประจำวัน'!$B629,เส้นแต่งหน้าขนมเค้ก!AB:AB)+SUMIF(แพ็ค!$C:$C,'รับ-จ่าย ประจำวัน'!$B629,แพ็ค!AB:AB)+SUMIF(ธุรการ!$C:$C,'รับ-จ่าย ประจำวัน'!$B629,ธุรการ!AB:AB)+SUMIF(เส้นแต่งหน้าขนมปัง!$C:$C,'รับ-จ่าย ประจำวัน'!$B629,เส้นแต่งหน้าขนมปัง!AB:AB)+SUMIF('วางแผนBC,CJ'!$C:$C,'รับ-จ่าย ประจำวัน'!$B629,'วางแผนBC,CJ'!AB:AB)+SUMIF(RD!$C:$C,'รับ-จ่าย ประจำวัน'!$B629,RD!AB:AB)+SUMIF('FG,ออนไล,คัดแยก'!$C:$C,'รับ-จ่าย ประจำวัน'!$B629,'FG,ออนไล,คัดแยก'!AB:AB)</f>
        <v>0</v>
      </c>
      <c r="BJ629" s="16">
        <f>SUMIF(เตรียมส่วนผสม!$C:$C,'รับ-จ่าย ประจำวัน'!$B629,เตรียมส่วนผสม!AC:AC)+SUMIF(กวนไส้!$C:$C,'รับ-จ่าย ประจำวัน'!$B629,กวนไส้!AC:AC)+SUMIF(ผลิต1!$C:$C,'รับ-จ่าย ประจำวัน'!$B629,ผลิต1!AC:AC)+SUMIF(ผลิต2!$C:$C,'รับ-จ่าย ประจำวัน'!$B629,ผลิต2!AC:AC)+SUMIF(เส้นแต่งหน้าขนมเค้ก!$C:$C,'รับ-จ่าย ประจำวัน'!$B629,เส้นแต่งหน้าขนมเค้ก!AC:AC)+SUMIF(แพ็ค!$C:$C,'รับ-จ่าย ประจำวัน'!$B629,แพ็ค!AC:AC)+SUMIF(ธุรการ!$C:$C,'รับ-จ่าย ประจำวัน'!$B629,ธุรการ!AC:AC)+SUMIF(เส้นแต่งหน้าขนมปัง!$C:$C,'รับ-จ่าย ประจำวัน'!$B629,เส้นแต่งหน้าขนมปัง!AC:AC)+SUMIF('วางแผนBC,CJ'!$C:$C,'รับ-จ่าย ประจำวัน'!$B629,'วางแผนBC,CJ'!AC:AC)+SUMIF(RD!$C:$C,'รับ-จ่าย ประจำวัน'!$B629,RD!AC:AC)+SUMIF('FG,ออนไล,คัดแยก'!$C:$C,'รับ-จ่าย ประจำวัน'!$B629,'FG,ออนไล,คัดแยก'!AC:AC)</f>
        <v>0</v>
      </c>
      <c r="BK629" s="16">
        <f>SUMIF(เตรียมส่วนผสม!$C:$C,'รับ-จ่าย ประจำวัน'!$B629,เตรียมส่วนผสม!AD:AD)+SUMIF(กวนไส้!$C:$C,'รับ-จ่าย ประจำวัน'!$B629,กวนไส้!AD:AD)+SUMIF(ผลิต1!$C:$C,'รับ-จ่าย ประจำวัน'!$B629,ผลิต1!AD:AD)+SUMIF(ผลิต2!$C:$C,'รับ-จ่าย ประจำวัน'!$B629,ผลิต2!AD:AD)+SUMIF(เส้นแต่งหน้าขนมเค้ก!$C:$C,'รับ-จ่าย ประจำวัน'!$B629,เส้นแต่งหน้าขนมเค้ก!AD:AD)+SUMIF(แพ็ค!$C:$C,'รับ-จ่าย ประจำวัน'!$B629,แพ็ค!AD:AD)+SUMIF(ธุรการ!$C:$C,'รับ-จ่าย ประจำวัน'!$B629,ธุรการ!AD:AD)+SUMIF(เส้นแต่งหน้าขนมปัง!$C:$C,'รับ-จ่าย ประจำวัน'!$B629,เส้นแต่งหน้าขนมปัง!AD:AD)+SUMIF('วางแผนBC,CJ'!$C:$C,'รับ-จ่าย ประจำวัน'!$B629,'วางแผนBC,CJ'!AD:AD)+SUMIF(RD!$C:$C,'รับ-จ่าย ประจำวัน'!$B629,RD!AD:AD)+SUMIF('FG,ออนไล,คัดแยก'!$C:$C,'รับ-จ่าย ประจำวัน'!$B629,'FG,ออนไล,คัดแยก'!AD:AD)</f>
        <v>1</v>
      </c>
      <c r="BL629" s="16">
        <f>SUMIF(เตรียมส่วนผสม!$C:$C,'รับ-จ่าย ประจำวัน'!$B629,เตรียมส่วนผสม!AE:AE)+SUMIF(กวนไส้!$C:$C,'รับ-จ่าย ประจำวัน'!$B629,กวนไส้!AE:AE)+SUMIF(ผลิต1!$C:$C,'รับ-จ่าย ประจำวัน'!$B629,ผลิต1!AE:AE)+SUMIF(ผลิต2!$C:$C,'รับ-จ่าย ประจำวัน'!$B629,ผลิต2!AE:AE)+SUMIF(เส้นแต่งหน้าขนมเค้ก!$C:$C,'รับ-จ่าย ประจำวัน'!$B629,เส้นแต่งหน้าขนมเค้ก!AE:AE)+SUMIF(แพ็ค!$C:$C,'รับ-จ่าย ประจำวัน'!$B629,แพ็ค!AE:AE)+SUMIF(ธุรการ!$C:$C,'รับ-จ่าย ประจำวัน'!$B629,ธุรการ!AE:AE)+SUMIF(เส้นแต่งหน้าขนมปัง!$C:$C,'รับ-จ่าย ประจำวัน'!$B629,เส้นแต่งหน้าขนมปัง!AE:AE)+SUMIF('วางแผนBC,CJ'!$C:$C,'รับ-จ่าย ประจำวัน'!$B629,'วางแผนBC,CJ'!AE:AE)+SUMIF(RD!$C:$C,'รับ-จ่าย ประจำวัน'!$B629,RD!AE:AE)+SUMIF('FG,ออนไล,คัดแยก'!$C:$C,'รับ-จ่าย ประจำวัน'!$B629,'FG,ออนไล,คัดแยก'!AE:AE)</f>
        <v>0</v>
      </c>
      <c r="BM629" s="16">
        <f>SUMIF(เตรียมส่วนผสม!$C:$C,'รับ-จ่าย ประจำวัน'!$B629,เตรียมส่วนผสม!AF:AF)+SUMIF(กวนไส้!$C:$C,'รับ-จ่าย ประจำวัน'!$B629,กวนไส้!AF:AF)+SUMIF(ผลิต1!$C:$C,'รับ-จ่าย ประจำวัน'!$B629,ผลิต1!AF:AF)+SUMIF(ผลิต2!$C:$C,'รับ-จ่าย ประจำวัน'!$B629,ผลิต2!AF:AF)+SUMIF(เส้นแต่งหน้าขนมเค้ก!$C:$C,'รับ-จ่าย ประจำวัน'!$B629,เส้นแต่งหน้าขนมเค้ก!AF:AF)+SUMIF(แพ็ค!$C:$C,'รับ-จ่าย ประจำวัน'!$B629,แพ็ค!AF:AF)+SUMIF(ธุรการ!$C:$C,'รับ-จ่าย ประจำวัน'!$B629,ธุรการ!AF:AF)+SUMIF(เส้นแต่งหน้าขนมปัง!$C:$C,'รับ-จ่าย ประจำวัน'!$B629,เส้นแต่งหน้าขนมปัง!AF:AF)+SUMIF('วางแผนBC,CJ'!$C:$C,'รับ-จ่าย ประจำวัน'!$B629,'วางแผนBC,CJ'!AF:AF)+SUMIF(RD!$C:$C,'รับ-จ่าย ประจำวัน'!$B629,RD!AF:AF)+SUMIF('FG,ออนไล,คัดแยก'!$C:$C,'รับ-จ่าย ประจำวัน'!$B629,'FG,ออนไล,คัดแยก'!AF:AF)</f>
        <v>2</v>
      </c>
      <c r="BN629" s="16">
        <f>SUMIF(เตรียมส่วนผสม!$C:$C,'รับ-จ่าย ประจำวัน'!$B629,เตรียมส่วนผสม!AG:AG)+SUMIF(กวนไส้!$C:$C,'รับ-จ่าย ประจำวัน'!$B629,กวนไส้!AG:AG)+SUMIF(ผลิต1!$C:$C,'รับ-จ่าย ประจำวัน'!$B629,ผลิต1!AG:AG)+SUMIF(ผลิต2!$C:$C,'รับ-จ่าย ประจำวัน'!$B629,ผลิต2!AG:AG)+SUMIF(เส้นแต่งหน้าขนมเค้ก!$C:$C,'รับ-จ่าย ประจำวัน'!$B629,เส้นแต่งหน้าขนมเค้ก!AG:AG)+SUMIF(แพ็ค!$C:$C,'รับ-จ่าย ประจำวัน'!$B629,แพ็ค!AG:AG)+SUMIF(ธุรการ!$C:$C,'รับ-จ่าย ประจำวัน'!$B629,ธุรการ!AG:AG)+SUMIF(เส้นแต่งหน้าขนมปัง!$C:$C,'รับ-จ่าย ประจำวัน'!$B629,เส้นแต่งหน้าขนมปัง!AG:AG)+SUMIF('วางแผนBC,CJ'!$C:$C,'รับ-จ่าย ประจำวัน'!$B629,'วางแผนBC,CJ'!AG:AG)+SUMIF(RD!$C:$C,'รับ-จ่าย ประจำวัน'!$B629,RD!AG:AG)+SUMIF('FG,ออนไล,คัดแยก'!$C:$C,'รับ-จ่าย ประจำวัน'!$B629,'FG,ออนไล,คัดแยก'!AG:AG)</f>
        <v>0</v>
      </c>
      <c r="BO629" s="16">
        <f>SUMIF(เตรียมส่วนผสม!$C:$C,'รับ-จ่าย ประจำวัน'!$B629,เตรียมส่วนผสม!AH:AH)+SUMIF(กวนไส้!$C:$C,'รับ-จ่าย ประจำวัน'!$B629,กวนไส้!AH:AH)+SUMIF(ผลิต1!$C:$C,'รับ-จ่าย ประจำวัน'!$B629,ผลิต1!AH:AH)+SUMIF(ผลิต2!$C:$C,'รับ-จ่าย ประจำวัน'!$B629,ผลิต2!AH:AH)+SUMIF(เส้นแต่งหน้าขนมเค้ก!$C:$C,'รับ-จ่าย ประจำวัน'!$B629,เส้นแต่งหน้าขนมเค้ก!AH:AH)+SUMIF(แพ็ค!$C:$C,'รับ-จ่าย ประจำวัน'!$B629,แพ็ค!AH:AH)+SUMIF(ธุรการ!$C:$C,'รับ-จ่าย ประจำวัน'!$B629,ธุรการ!AH:AH)+SUMIF(เส้นแต่งหน้าขนมปัง!$C:$C,'รับ-จ่าย ประจำวัน'!$B629,เส้นแต่งหน้าขนมปัง!AH:AH)+SUMIF('วางแผนBC,CJ'!$C:$C,'รับ-จ่าย ประจำวัน'!$B629,'วางแผนBC,CJ'!AH:AH)+SUMIF(RD!$C:$C,'รับ-จ่าย ประจำวัน'!$B629,RD!AH:AH)+SUMIF('FG,ออนไล,คัดแยก'!$C:$C,'รับ-จ่าย ประจำวัน'!$B629,'FG,ออนไล,คัดแยก'!AH:AH)</f>
        <v>0</v>
      </c>
      <c r="BP629" s="16">
        <f>SUMIF(เตรียมส่วนผสม!$C:$C,'รับ-จ่าย ประจำวัน'!$B629,เตรียมส่วนผสม!AI:AI)+SUMIF(กวนไส้!$C:$C,'รับ-จ่าย ประจำวัน'!$B629,กวนไส้!AI:AI)+SUMIF(ผลิต1!$C:$C,'รับ-จ่าย ประจำวัน'!$B629,ผลิต1!AI:AI)+SUMIF(ผลิต2!$C:$C,'รับ-จ่าย ประจำวัน'!$B629,ผลิต2!AI:AI)+SUMIF(เส้นแต่งหน้าขนมเค้ก!$C:$C,'รับ-จ่าย ประจำวัน'!$B629,เส้นแต่งหน้าขนมเค้ก!AI:AI)+SUMIF(แพ็ค!$C:$C,'รับ-จ่าย ประจำวัน'!$B629,แพ็ค!AI:AI)+SUMIF(ธุรการ!$C:$C,'รับ-จ่าย ประจำวัน'!$B629,ธุรการ!AI:AI)+SUMIF(เส้นแต่งหน้าขนมปัง!$C:$C,'รับ-จ่าย ประจำวัน'!$B629,เส้นแต่งหน้าขนมปัง!AI:AI)+SUMIF('วางแผนBC,CJ'!$C:$C,'รับ-จ่าย ประจำวัน'!$B629,'วางแผนBC,CJ'!AI:AI)+SUMIF(RD!$C:$C,'รับ-จ่าย ประจำวัน'!$B629,RD!AI:AI)+SUMIF('FG,ออนไล,คัดแยก'!$C:$C,'รับ-จ่าย ประจำวัน'!$B629,'FG,ออนไล,คัดแยก'!AI:AI)</f>
        <v>1</v>
      </c>
      <c r="BQ629" s="16">
        <f>SUMIF(เตรียมส่วนผสม!$C:$C,'รับ-จ่าย ประจำวัน'!$B629,เตรียมส่วนผสม!AJ:AJ)+SUMIF(กวนไส้!$C:$C,'รับ-จ่าย ประจำวัน'!$B629,กวนไส้!AJ:AJ)+SUMIF(ผลิต1!$C:$C,'รับ-จ่าย ประจำวัน'!$B629,ผลิต1!AJ:AJ)+SUMIF(ผลิต2!$C:$C,'รับ-จ่าย ประจำวัน'!$B629,ผลิต2!AJ:AJ)+SUMIF(เส้นแต่งหน้าขนมเค้ก!$C:$C,'รับ-จ่าย ประจำวัน'!$B629,เส้นแต่งหน้าขนมเค้ก!AJ:AJ)+SUMIF(แพ็ค!$C:$C,'รับ-จ่าย ประจำวัน'!$B629,แพ็ค!AJ:AJ)+SUMIF(ธุรการ!$C:$C,'รับ-จ่าย ประจำวัน'!$B629,ธุรการ!AJ:AJ)+SUMIF(เส้นแต่งหน้าขนมปัง!$C:$C,'รับ-จ่าย ประจำวัน'!$B629,เส้นแต่งหน้าขนมปัง!AJ:AJ)+SUMIF('วางแผนBC,CJ'!$C:$C,'รับ-จ่าย ประจำวัน'!$B629,'วางแผนBC,CJ'!AJ:AJ)+SUMIF(RD!$C:$C,'รับ-จ่าย ประจำวัน'!$B629,RD!AJ:AJ)+SUMIF('FG,ออนไล,คัดแยก'!$C:$C,'รับ-จ่าย ประจำวัน'!$B629,'FG,ออนไล,คัดแยก'!AJ:AJ)</f>
        <v>0</v>
      </c>
      <c r="BR629" s="16">
        <f>SUMIF(เตรียมส่วนผสม!$C:$C,'รับ-จ่าย ประจำวัน'!$B629,เตรียมส่วนผสม!AK:AK)+SUMIF(กวนไส้!$C:$C,'รับ-จ่าย ประจำวัน'!$B629,กวนไส้!AK:AK)+SUMIF(ผลิต1!$C:$C,'รับ-จ่าย ประจำวัน'!$B629,ผลิต1!AK:AK)+SUMIF(ผลิต2!$C:$C,'รับ-จ่าย ประจำวัน'!$B629,ผลิต2!AK:AK)+SUMIF(เส้นแต่งหน้าขนมเค้ก!$C:$C,'รับ-จ่าย ประจำวัน'!$B629,เส้นแต่งหน้าขนมเค้ก!AK:AK)+SUMIF(แพ็ค!$C:$C,'รับ-จ่าย ประจำวัน'!$B629,แพ็ค!AK:AK)+SUMIF(ธุรการ!$C:$C,'รับ-จ่าย ประจำวัน'!$B629,ธุรการ!AK:AK)+SUMIF(เส้นแต่งหน้าขนมปัง!$C:$C,'รับ-จ่าย ประจำวัน'!$B629,เส้นแต่งหน้าขนมปัง!AK:AK)+SUMIF('วางแผนBC,CJ'!$C:$C,'รับ-จ่าย ประจำวัน'!$B629,'วางแผนBC,CJ'!AK:AK)+SUMIF(RD!$C:$C,'รับ-จ่าย ประจำวัน'!$B629,RD!AK:AK)+SUMIF('FG,ออนไล,คัดแยก'!$C:$C,'รับ-จ่าย ประจำวัน'!$B629,'FG,ออนไล,คัดแยก'!AK:AK)</f>
        <v>0</v>
      </c>
      <c r="BS629" s="16">
        <f>SUMIF(เตรียมส่วนผสม!$C:$C,'รับ-จ่าย ประจำวัน'!$B629,เตรียมส่วนผสม!AL:AL)+SUMIF(กวนไส้!$C:$C,'รับ-จ่าย ประจำวัน'!$B629,กวนไส้!AL:AL)+SUMIF(ผลิต1!$C:$C,'รับ-จ่าย ประจำวัน'!$B629,ผลิต1!AL:AL)+SUMIF(ผลิต2!$C:$C,'รับ-จ่าย ประจำวัน'!$B629,ผลิต2!AL:AL)+SUMIF(เส้นแต่งหน้าขนมเค้ก!$C:$C,'รับ-จ่าย ประจำวัน'!$B629,เส้นแต่งหน้าขนมเค้ก!AL:AL)+SUMIF(แพ็ค!$C:$C,'รับ-จ่าย ประจำวัน'!$B629,แพ็ค!AL:AL)+SUMIF(ธุรการ!$C:$C,'รับ-จ่าย ประจำวัน'!$B629,ธุรการ!AL:AL)+SUMIF(เส้นแต่งหน้าขนมปัง!$C:$C,'รับ-จ่าย ประจำวัน'!$B629,เส้นแต่งหน้าขนมปัง!AL:AL)+SUMIF('วางแผนBC,CJ'!$C:$C,'รับ-จ่าย ประจำวัน'!$B629,'วางแผนBC,CJ'!AL:AL)+SUMIF(RD!$C:$C,'รับ-จ่าย ประจำวัน'!$B629,RD!AL:AL)+SUMIF('FG,ออนไล,คัดแยก'!$C:$C,'รับ-จ่าย ประจำวัน'!$B629,'FG,ออนไล,คัดแยก'!AL:AL)</f>
        <v>0</v>
      </c>
      <c r="BT629" s="18">
        <f t="shared" si="136"/>
        <v>15</v>
      </c>
      <c r="BU629" s="116"/>
      <c r="BV629" s="146">
        <f t="shared" si="137"/>
        <v>65</v>
      </c>
      <c r="BW629" s="183">
        <v>30</v>
      </c>
      <c r="BX629" s="172">
        <f t="shared" si="151"/>
        <v>0.5</v>
      </c>
      <c r="BY629" s="188">
        <f t="shared" si="122"/>
        <v>130</v>
      </c>
      <c r="BZ629" s="180">
        <f t="shared" ca="1" si="128"/>
        <v>46333</v>
      </c>
      <c r="CA629" s="93"/>
      <c r="CB629" s="93"/>
      <c r="CC629" s="93"/>
      <c r="CD629" s="93"/>
      <c r="CE629" s="93"/>
      <c r="CF629" s="93"/>
      <c r="CG629" s="93"/>
      <c r="CH629" s="93"/>
      <c r="CI629" s="93"/>
      <c r="CJ629" s="97"/>
      <c r="CK629" s="9">
        <f t="shared" si="150"/>
        <v>65</v>
      </c>
    </row>
    <row r="630" spans="1:89" x14ac:dyDescent="0.5">
      <c r="A630" s="149"/>
      <c r="B630" s="34" t="s">
        <v>1867</v>
      </c>
      <c r="C630" s="33" t="s">
        <v>1855</v>
      </c>
      <c r="D630" s="141" t="s">
        <v>1010</v>
      </c>
      <c r="E630" s="25"/>
      <c r="F630" s="132"/>
      <c r="G630" s="25"/>
      <c r="H630" s="12">
        <v>11</v>
      </c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11"/>
      <c r="AF630" s="11"/>
      <c r="AG630" s="11"/>
      <c r="AH630" s="11"/>
      <c r="AI630" s="25"/>
      <c r="AJ630" s="25"/>
      <c r="AK630" s="25"/>
      <c r="AL630" s="25"/>
      <c r="AM630" s="25"/>
      <c r="AN630" s="15">
        <f t="shared" si="135"/>
        <v>0</v>
      </c>
      <c r="AO630" s="16">
        <f>SUMIF(เตรียมส่วนผสม!$C:$C,'รับ-จ่าย ประจำวัน'!$B630,เตรียมส่วนผสม!H:H)+SUMIF(กวนไส้!$C:$C,'รับ-จ่าย ประจำวัน'!$B630,กวนไส้!H:H)+SUMIF(ผลิต1!$C:$C,'รับ-จ่าย ประจำวัน'!$B630,ผลิต1!H:H)+SUMIF(ผลิต2!$C:$C,'รับ-จ่าย ประจำวัน'!$B630,ผลิต2!H:H)+SUMIF(เส้นแต่งหน้าขนมเค้ก!$C:$C,'รับ-จ่าย ประจำวัน'!$B630,เส้นแต่งหน้าขนมเค้ก!H:H)+SUMIF(แพ็ค!$C:$C,'รับ-จ่าย ประจำวัน'!$B630,แพ็ค!H:H)+SUMIF(ธุรการ!$C:$C,'รับ-จ่าย ประจำวัน'!$B630,ธุรการ!H:H)+SUMIF(เส้นแต่งหน้าขนมปัง!$C:$C,'รับ-จ่าย ประจำวัน'!$B630,เส้นแต่งหน้าขนมปัง!H:H)+SUMIF('วางแผนBC,CJ'!$C:$C,'รับ-จ่าย ประจำวัน'!$B630,'วางแผนBC,CJ'!H:H)+SUMIF(RD!$C:$C,'รับ-จ่าย ประจำวัน'!$B630,RD!H:H)+SUMIF('FG,ออนไล,คัดแยก'!$C:$C,'รับ-จ่าย ประจำวัน'!$B630,'FG,ออนไล,คัดแยก'!H:H)</f>
        <v>0</v>
      </c>
      <c r="AP630" s="16">
        <f>SUMIF(เตรียมส่วนผสม!$C:$C,'รับ-จ่าย ประจำวัน'!$B630,เตรียมส่วนผสม!I:I)+SUMIF(กวนไส้!$C:$C,'รับ-จ่าย ประจำวัน'!$B630,กวนไส้!I:I)+SUMIF(ผลิต1!$C:$C,'รับ-จ่าย ประจำวัน'!$B630,ผลิต1!I:I)+SUMIF(ผลิต2!$C:$C,'รับ-จ่าย ประจำวัน'!$B630,ผลิต2!I:I)+SUMIF(เส้นแต่งหน้าขนมเค้ก!$C:$C,'รับ-จ่าย ประจำวัน'!$B630,เส้นแต่งหน้าขนมเค้ก!I:I)+SUMIF(แพ็ค!$C:$C,'รับ-จ่าย ประจำวัน'!$B630,แพ็ค!I:I)+SUMIF(ธุรการ!$C:$C,'รับ-จ่าย ประจำวัน'!$B630,ธุรการ!I:I)+SUMIF(เส้นแต่งหน้าขนมปัง!$C:$C,'รับ-จ่าย ประจำวัน'!$B630,เส้นแต่งหน้าขนมปัง!I:I)+SUMIF('วางแผนBC,CJ'!$C:$C,'รับ-จ่าย ประจำวัน'!$B630,'วางแผนBC,CJ'!I:I)+SUMIF(RD!$C:$C,'รับ-จ่าย ประจำวัน'!$B630,RD!I:I)+SUMIF('FG,ออนไล,คัดแยก'!$C:$C,'รับ-จ่าย ประจำวัน'!$B630,'FG,ออนไล,คัดแยก'!I:I)</f>
        <v>0</v>
      </c>
      <c r="AQ630" s="16">
        <f>SUMIF(เตรียมส่วนผสม!$C:$C,'รับ-จ่าย ประจำวัน'!$B630,เตรียมส่วนผสม!J:J)+SUMIF(กวนไส้!$C:$C,'รับ-จ่าย ประจำวัน'!$B630,กวนไส้!J:J)+SUMIF(ผลิต1!$C:$C,'รับ-จ่าย ประจำวัน'!$B630,ผลิต1!J:J)+SUMIF(ผลิต2!$C:$C,'รับ-จ่าย ประจำวัน'!$B630,ผลิต2!J:J)+SUMIF(เส้นแต่งหน้าขนมเค้ก!$C:$C,'รับ-จ่าย ประจำวัน'!$B630,เส้นแต่งหน้าขนมเค้ก!J:J)+SUMIF(แพ็ค!$C:$C,'รับ-จ่าย ประจำวัน'!$B630,แพ็ค!J:J)+SUMIF(ธุรการ!$C:$C,'รับ-จ่าย ประจำวัน'!$B630,ธุรการ!J:J)+SUMIF(เส้นแต่งหน้าขนมปัง!$C:$C,'รับ-จ่าย ประจำวัน'!$B630,เส้นแต่งหน้าขนมปัง!J:J)+SUMIF('วางแผนBC,CJ'!$C:$C,'รับ-จ่าย ประจำวัน'!$B630,'วางแผนBC,CJ'!J:J)+SUMIF(RD!$C:$C,'รับ-จ่าย ประจำวัน'!$B630,RD!J:J)+SUMIF('FG,ออนไล,คัดแยก'!$C:$C,'รับ-จ่าย ประจำวัน'!$B630,'FG,ออนไล,คัดแยก'!J:J)</f>
        <v>0</v>
      </c>
      <c r="AR630" s="16">
        <f>SUMIF(เตรียมส่วนผสม!$C:$C,'รับ-จ่าย ประจำวัน'!$B630,เตรียมส่วนผสม!K:K)+SUMIF(กวนไส้!$C:$C,'รับ-จ่าย ประจำวัน'!$B630,กวนไส้!K:K)+SUMIF(ผลิต1!$C:$C,'รับ-จ่าย ประจำวัน'!$B630,ผลิต1!K:K)+SUMIF(ผลิต2!$C:$C,'รับ-จ่าย ประจำวัน'!$B630,ผลิต2!K:K)+SUMIF(เส้นแต่งหน้าขนมเค้ก!$C:$C,'รับ-จ่าย ประจำวัน'!$B630,เส้นแต่งหน้าขนมเค้ก!K:K)+SUMIF(แพ็ค!$C:$C,'รับ-จ่าย ประจำวัน'!$B630,แพ็ค!K:K)+SUMIF(ธุรการ!$C:$C,'รับ-จ่าย ประจำวัน'!$B630,ธุรการ!K:K)+SUMIF(เส้นแต่งหน้าขนมปัง!$C:$C,'รับ-จ่าย ประจำวัน'!$B630,เส้นแต่งหน้าขนมปัง!K:K)+SUMIF('วางแผนBC,CJ'!$C:$C,'รับ-จ่าย ประจำวัน'!$B630,'วางแผนBC,CJ'!K:K)+SUMIF(RD!$C:$C,'รับ-จ่าย ประจำวัน'!$B630,RD!K:K)+SUMIF('FG,ออนไล,คัดแยก'!$C:$C,'รับ-จ่าย ประจำวัน'!$B630,'FG,ออนไล,คัดแยก'!K:K)</f>
        <v>0</v>
      </c>
      <c r="AS630" s="16">
        <f>SUMIF(เตรียมส่วนผสม!$C:$C,'รับ-จ่าย ประจำวัน'!$B630,เตรียมส่วนผสม!L:L)+SUMIF(กวนไส้!$C:$C,'รับ-จ่าย ประจำวัน'!$B630,กวนไส้!L:L)+SUMIF(ผลิต1!$C:$C,'รับ-จ่าย ประจำวัน'!$B630,ผลิต1!L:L)+SUMIF(ผลิต2!$C:$C,'รับ-จ่าย ประจำวัน'!$B630,ผลิต2!L:L)+SUMIF(เส้นแต่งหน้าขนมเค้ก!$C:$C,'รับ-จ่าย ประจำวัน'!$B630,เส้นแต่งหน้าขนมเค้ก!L:L)+SUMIF(แพ็ค!$C:$C,'รับ-จ่าย ประจำวัน'!$B630,แพ็ค!L:L)+SUMIF(ธุรการ!$C:$C,'รับ-จ่าย ประจำวัน'!$B630,ธุรการ!L:L)+SUMIF(เส้นแต่งหน้าขนมปัง!$C:$C,'รับ-จ่าย ประจำวัน'!$B630,เส้นแต่งหน้าขนมปัง!L:L)+SUMIF('วางแผนBC,CJ'!$C:$C,'รับ-จ่าย ประจำวัน'!$B630,'วางแผนBC,CJ'!L:L)+SUMIF(RD!$C:$C,'รับ-จ่าย ประจำวัน'!$B630,RD!L:L)+SUMIF('FG,ออนไล,คัดแยก'!$C:$C,'รับ-จ่าย ประจำวัน'!$B630,'FG,ออนไล,คัดแยก'!L:L)</f>
        <v>0</v>
      </c>
      <c r="AT630" s="16">
        <f>SUMIF(เตรียมส่วนผสม!$C:$C,'รับ-จ่าย ประจำวัน'!$B630,เตรียมส่วนผสม!M:M)+SUMIF(กวนไส้!$C:$C,'รับ-จ่าย ประจำวัน'!$B630,กวนไส้!M:M)+SUMIF(ผลิต1!$C:$C,'รับ-จ่าย ประจำวัน'!$B630,ผลิต1!M:M)+SUMIF(ผลิต2!$C:$C,'รับ-จ่าย ประจำวัน'!$B630,ผลิต2!M:M)+SUMIF(เส้นแต่งหน้าขนมเค้ก!$C:$C,'รับ-จ่าย ประจำวัน'!$B630,เส้นแต่งหน้าขนมเค้ก!M:M)+SUMIF(แพ็ค!$C:$C,'รับ-จ่าย ประจำวัน'!$B630,แพ็ค!M:M)+SUMIF(ธุรการ!$C:$C,'รับ-จ่าย ประจำวัน'!$B630,ธุรการ!M:M)+SUMIF(เส้นแต่งหน้าขนมปัง!$C:$C,'รับ-จ่าย ประจำวัน'!$B630,เส้นแต่งหน้าขนมปัง!M:M)+SUMIF('วางแผนBC,CJ'!$C:$C,'รับ-จ่าย ประจำวัน'!$B630,'วางแผนBC,CJ'!M:M)+SUMIF(RD!$C:$C,'รับ-จ่าย ประจำวัน'!$B630,RD!M:M)+SUMIF('FG,ออนไล,คัดแยก'!$C:$C,'รับ-จ่าย ประจำวัน'!$B630,'FG,ออนไล,คัดแยก'!M:M)</f>
        <v>0</v>
      </c>
      <c r="AU630" s="16">
        <f>SUMIF(เตรียมส่วนผสม!$C:$C,'รับ-จ่าย ประจำวัน'!$B630,เตรียมส่วนผสม!N:N)+SUMIF(กวนไส้!$C:$C,'รับ-จ่าย ประจำวัน'!$B630,กวนไส้!N:N)+SUMIF(ผลิต1!$C:$C,'รับ-จ่าย ประจำวัน'!$B630,ผลิต1!N:N)+SUMIF(ผลิต2!$C:$C,'รับ-จ่าย ประจำวัน'!$B630,ผลิต2!N:N)+SUMIF(เส้นแต่งหน้าขนมเค้ก!$C:$C,'รับ-จ่าย ประจำวัน'!$B630,เส้นแต่งหน้าขนมเค้ก!N:N)+SUMIF(แพ็ค!$C:$C,'รับ-จ่าย ประจำวัน'!$B630,แพ็ค!N:N)+SUMIF(ธุรการ!$C:$C,'รับ-จ่าย ประจำวัน'!$B630,ธุรการ!N:N)+SUMIF(เส้นแต่งหน้าขนมปัง!$C:$C,'รับ-จ่าย ประจำวัน'!$B630,เส้นแต่งหน้าขนมปัง!N:N)+SUMIF('วางแผนBC,CJ'!$C:$C,'รับ-จ่าย ประจำวัน'!$B630,'วางแผนBC,CJ'!N:N)+SUMIF(RD!$C:$C,'รับ-จ่าย ประจำวัน'!$B630,RD!N:N)+SUMIF('FG,ออนไล,คัดแยก'!$C:$C,'รับ-จ่าย ประจำวัน'!$B630,'FG,ออนไล,คัดแยก'!N:N)</f>
        <v>1</v>
      </c>
      <c r="AV630" s="16">
        <f>SUMIF(เตรียมส่วนผสม!$C:$C,'รับ-จ่าย ประจำวัน'!$B630,เตรียมส่วนผสม!O:O)+SUMIF(กวนไส้!$C:$C,'รับ-จ่าย ประจำวัน'!$B630,กวนไส้!O:O)+SUMIF(ผลิต1!$C:$C,'รับ-จ่าย ประจำวัน'!$B630,ผลิต1!O:O)+SUMIF(ผลิต2!$C:$C,'รับ-จ่าย ประจำวัน'!$B630,ผลิต2!O:O)+SUMIF(เส้นแต่งหน้าขนมเค้ก!$C:$C,'รับ-จ่าย ประจำวัน'!$B630,เส้นแต่งหน้าขนมเค้ก!O:O)+SUMIF(แพ็ค!$C:$C,'รับ-จ่าย ประจำวัน'!$B630,แพ็ค!O:O)+SUMIF(ธุรการ!$C:$C,'รับ-จ่าย ประจำวัน'!$B630,ธุรการ!O:O)+SUMIF(เส้นแต่งหน้าขนมปัง!$C:$C,'รับ-จ่าย ประจำวัน'!$B630,เส้นแต่งหน้าขนมปัง!O:O)+SUMIF('วางแผนBC,CJ'!$C:$C,'รับ-จ่าย ประจำวัน'!$B630,'วางแผนBC,CJ'!O:O)+SUMIF(RD!$C:$C,'รับ-จ่าย ประจำวัน'!$B630,RD!O:O)+SUMIF('FG,ออนไล,คัดแยก'!$C:$C,'รับ-จ่าย ประจำวัน'!$B630,'FG,ออนไล,คัดแยก'!O:O)</f>
        <v>1</v>
      </c>
      <c r="AW630" s="16">
        <f>SUMIF(เตรียมส่วนผสม!$C:$C,'รับ-จ่าย ประจำวัน'!$B630,เตรียมส่วนผสม!P:P)+SUMIF(กวนไส้!$C:$C,'รับ-จ่าย ประจำวัน'!$B630,กวนไส้!P:P)+SUMIF(ผลิต1!$C:$C,'รับ-จ่าย ประจำวัน'!$B630,ผลิต1!P:P)+SUMIF(ผลิต2!$C:$C,'รับ-จ่าย ประจำวัน'!$B630,ผลิต2!P:P)+SUMIF(เส้นแต่งหน้าขนมเค้ก!$C:$C,'รับ-จ่าย ประจำวัน'!$B630,เส้นแต่งหน้าขนมเค้ก!P:P)+SUMIF(แพ็ค!$C:$C,'รับ-จ่าย ประจำวัน'!$B630,แพ็ค!P:P)+SUMIF(ธุรการ!$C:$C,'รับ-จ่าย ประจำวัน'!$B630,ธุรการ!P:P)+SUMIF(เส้นแต่งหน้าขนมปัง!$C:$C,'รับ-จ่าย ประจำวัน'!$B630,เส้นแต่งหน้าขนมปัง!P:P)+SUMIF('วางแผนBC,CJ'!$C:$C,'รับ-จ่าย ประจำวัน'!$B630,'วางแผนBC,CJ'!P:P)+SUMIF(RD!$C:$C,'รับ-จ่าย ประจำวัน'!$B630,RD!P:P)+SUMIF('FG,ออนไล,คัดแยก'!$C:$C,'รับ-จ่าย ประจำวัน'!$B630,'FG,ออนไล,คัดแยก'!P:P)</f>
        <v>0</v>
      </c>
      <c r="AX630" s="16">
        <f>SUMIF(เตรียมส่วนผสม!$C:$C,'รับ-จ่าย ประจำวัน'!$B630,เตรียมส่วนผสม!Q:Q)+SUMIF(กวนไส้!$C:$C,'รับ-จ่าย ประจำวัน'!$B630,กวนไส้!Q:Q)+SUMIF(ผลิต1!$C:$C,'รับ-จ่าย ประจำวัน'!$B630,ผลิต1!Q:Q)+SUMIF(ผลิต2!$C:$C,'รับ-จ่าย ประจำวัน'!$B630,ผลิต2!Q:Q)+SUMIF(เส้นแต่งหน้าขนมเค้ก!$C:$C,'รับ-จ่าย ประจำวัน'!$B630,เส้นแต่งหน้าขนมเค้ก!Q:Q)+SUMIF(แพ็ค!$C:$C,'รับ-จ่าย ประจำวัน'!$B630,แพ็ค!Q:Q)+SUMIF(ธุรการ!$C:$C,'รับ-จ่าย ประจำวัน'!$B630,ธุรการ!Q:Q)+SUMIF(เส้นแต่งหน้าขนมปัง!$C:$C,'รับ-จ่าย ประจำวัน'!$B630,เส้นแต่งหน้าขนมปัง!Q:Q)+SUMIF('วางแผนBC,CJ'!$C:$C,'รับ-จ่าย ประจำวัน'!$B630,'วางแผนBC,CJ'!Q:Q)+SUMIF(RD!$C:$C,'รับ-จ่าย ประจำวัน'!$B630,RD!Q:Q)+SUMIF('FG,ออนไล,คัดแยก'!$C:$C,'รับ-จ่าย ประจำวัน'!$B630,'FG,ออนไล,คัดแยก'!Q:Q)</f>
        <v>0</v>
      </c>
      <c r="AY630" s="16">
        <f>SUMIF(เตรียมส่วนผสม!$C:$C,'รับ-จ่าย ประจำวัน'!$B630,เตรียมส่วนผสม!R:R)+SUMIF(กวนไส้!$C:$C,'รับ-จ่าย ประจำวัน'!$B630,กวนไส้!R:R)+SUMIF(ผลิต1!$C:$C,'รับ-จ่าย ประจำวัน'!$B630,ผลิต1!R:R)+SUMIF(ผลิต2!$C:$C,'รับ-จ่าย ประจำวัน'!$B630,ผลิต2!R:R)+SUMIF(เส้นแต่งหน้าขนมเค้ก!$C:$C,'รับ-จ่าย ประจำวัน'!$B630,เส้นแต่งหน้าขนมเค้ก!R:R)+SUMIF(แพ็ค!$C:$C,'รับ-จ่าย ประจำวัน'!$B630,แพ็ค!R:R)+SUMIF(ธุรการ!$C:$C,'รับ-จ่าย ประจำวัน'!$B630,ธุรการ!R:R)+SUMIF(เส้นแต่งหน้าขนมปัง!$C:$C,'รับ-จ่าย ประจำวัน'!$B630,เส้นแต่งหน้าขนมปัง!R:R)+SUMIF('วางแผนBC,CJ'!$C:$C,'รับ-จ่าย ประจำวัน'!$B630,'วางแผนBC,CJ'!R:R)+SUMIF(RD!$C:$C,'รับ-จ่าย ประจำวัน'!$B630,RD!R:R)+SUMIF('FG,ออนไล,คัดแยก'!$C:$C,'รับ-จ่าย ประจำวัน'!$B630,'FG,ออนไล,คัดแยก'!R:R)</f>
        <v>1</v>
      </c>
      <c r="AZ630" s="16">
        <f>SUMIF(เตรียมส่วนผสม!$C:$C,'รับ-จ่าย ประจำวัน'!$B630,เตรียมส่วนผสม!S:S)+SUMIF(กวนไส้!$C:$C,'รับ-จ่าย ประจำวัน'!$B630,กวนไส้!S:S)+SUMIF(ผลิต1!$C:$C,'รับ-จ่าย ประจำวัน'!$B630,ผลิต1!S:S)+SUMIF(ผลิต2!$C:$C,'รับ-จ่าย ประจำวัน'!$B630,ผลิต2!S:S)+SUMIF(เส้นแต่งหน้าขนมเค้ก!$C:$C,'รับ-จ่าย ประจำวัน'!$B630,เส้นแต่งหน้าขนมเค้ก!S:S)+SUMIF(แพ็ค!$C:$C,'รับ-จ่าย ประจำวัน'!$B630,แพ็ค!S:S)+SUMIF(ธุรการ!$C:$C,'รับ-จ่าย ประจำวัน'!$B630,ธุรการ!S:S)+SUMIF(เส้นแต่งหน้าขนมปัง!$C:$C,'รับ-จ่าย ประจำวัน'!$B630,เส้นแต่งหน้าขนมปัง!S:S)+SUMIF('วางแผนBC,CJ'!$C:$C,'รับ-จ่าย ประจำวัน'!$B630,'วางแผนBC,CJ'!S:S)+SUMIF(RD!$C:$C,'รับ-จ่าย ประจำวัน'!$B630,RD!S:S)+SUMIF('FG,ออนไล,คัดแยก'!$C:$C,'รับ-จ่าย ประจำวัน'!$B630,'FG,ออนไล,คัดแยก'!S:S)</f>
        <v>0</v>
      </c>
      <c r="BA630" s="16">
        <f>SUMIF(เตรียมส่วนผสม!$C:$C,'รับ-จ่าย ประจำวัน'!$B630,เตรียมส่วนผสม!T:T)+SUMIF(กวนไส้!$C:$C,'รับ-จ่าย ประจำวัน'!$B630,กวนไส้!T:T)+SUMIF(ผลิต1!$C:$C,'รับ-จ่าย ประจำวัน'!$B630,ผลิต1!T:T)+SUMIF(ผลิต2!$C:$C,'รับ-จ่าย ประจำวัน'!$B630,ผลิต2!T:T)+SUMIF(เส้นแต่งหน้าขนมเค้ก!$C:$C,'รับ-จ่าย ประจำวัน'!$B630,เส้นแต่งหน้าขนมเค้ก!T:T)+SUMIF(แพ็ค!$C:$C,'รับ-จ่าย ประจำวัน'!$B630,แพ็ค!T:T)+SUMIF(ธุรการ!$C:$C,'รับ-จ่าย ประจำวัน'!$B630,ธุรการ!T:T)+SUMIF(เส้นแต่งหน้าขนมปัง!$C:$C,'รับ-จ่าย ประจำวัน'!$B630,เส้นแต่งหน้าขนมปัง!T:T)+SUMIF('วางแผนBC,CJ'!$C:$C,'รับ-จ่าย ประจำวัน'!$B630,'วางแผนBC,CJ'!T:T)+SUMIF(RD!$C:$C,'รับ-จ่าย ประจำวัน'!$B630,RD!T:T)+SUMIF('FG,ออนไล,คัดแยก'!$C:$C,'รับ-จ่าย ประจำวัน'!$B630,'FG,ออนไล,คัดแยก'!T:T)</f>
        <v>0</v>
      </c>
      <c r="BB630" s="16">
        <f>SUMIF(เตรียมส่วนผสม!$C:$C,'รับ-จ่าย ประจำวัน'!$B630,เตรียมส่วนผสม!U:U)+SUMIF(กวนไส้!$C:$C,'รับ-จ่าย ประจำวัน'!$B630,กวนไส้!U:U)+SUMIF(ผลิต1!$C:$C,'รับ-จ่าย ประจำวัน'!$B630,ผลิต1!U:U)+SUMIF(ผลิต2!$C:$C,'รับ-จ่าย ประจำวัน'!$B630,ผลิต2!U:U)+SUMIF(เส้นแต่งหน้าขนมเค้ก!$C:$C,'รับ-จ่าย ประจำวัน'!$B630,เส้นแต่งหน้าขนมเค้ก!U:U)+SUMIF(แพ็ค!$C:$C,'รับ-จ่าย ประจำวัน'!$B630,แพ็ค!U:U)+SUMIF(ธุรการ!$C:$C,'รับ-จ่าย ประจำวัน'!$B630,ธุรการ!U:U)+SUMIF(เส้นแต่งหน้าขนมปัง!$C:$C,'รับ-จ่าย ประจำวัน'!$B630,เส้นแต่งหน้าขนมปัง!U:U)+SUMIF('วางแผนBC,CJ'!$C:$C,'รับ-จ่าย ประจำวัน'!$B630,'วางแผนBC,CJ'!U:U)+SUMIF(RD!$C:$C,'รับ-จ่าย ประจำวัน'!$B630,RD!U:U)+SUMIF('FG,ออนไล,คัดแยก'!$C:$C,'รับ-จ่าย ประจำวัน'!$B630,'FG,ออนไล,คัดแยก'!U:U)</f>
        <v>0</v>
      </c>
      <c r="BC630" s="16">
        <f>SUMIF(เตรียมส่วนผสม!$C:$C,'รับ-จ่าย ประจำวัน'!$B630,เตรียมส่วนผสม!V:V)+SUMIF(กวนไส้!$C:$C,'รับ-จ่าย ประจำวัน'!$B630,กวนไส้!V:V)+SUMIF(ผลิต1!$C:$C,'รับ-จ่าย ประจำวัน'!$B630,ผลิต1!V:V)+SUMIF(ผลิต2!$C:$C,'รับ-จ่าย ประจำวัน'!$B630,ผลิต2!V:V)+SUMIF(เส้นแต่งหน้าขนมเค้ก!$C:$C,'รับ-จ่าย ประจำวัน'!$B630,เส้นแต่งหน้าขนมเค้ก!V:V)+SUMIF(แพ็ค!$C:$C,'รับ-จ่าย ประจำวัน'!$B630,แพ็ค!V:V)+SUMIF(ธุรการ!$C:$C,'รับ-จ่าย ประจำวัน'!$B630,ธุรการ!V:V)+SUMIF(เส้นแต่งหน้าขนมปัง!$C:$C,'รับ-จ่าย ประจำวัน'!$B630,เส้นแต่งหน้าขนมปัง!V:V)+SUMIF('วางแผนBC,CJ'!$C:$C,'รับ-จ่าย ประจำวัน'!$B630,'วางแผนBC,CJ'!V:V)+SUMIF(RD!$C:$C,'รับ-จ่าย ประจำวัน'!$B630,RD!V:V)+SUMIF('FG,ออนไล,คัดแยก'!$C:$C,'รับ-จ่าย ประจำวัน'!$B630,'FG,ออนไล,คัดแยก'!V:V)</f>
        <v>0</v>
      </c>
      <c r="BD630" s="16">
        <f>SUMIF(เตรียมส่วนผสม!$C:$C,'รับ-จ่าย ประจำวัน'!$B630,เตรียมส่วนผสม!W:W)+SUMIF(กวนไส้!$C:$C,'รับ-จ่าย ประจำวัน'!$B630,กวนไส้!W:W)+SUMIF(ผลิต1!$C:$C,'รับ-จ่าย ประจำวัน'!$B630,ผลิต1!W:W)+SUMIF(ผลิต2!$C:$C,'รับ-จ่าย ประจำวัน'!$B630,ผลิต2!W:W)+SUMIF(เส้นแต่งหน้าขนมเค้ก!$C:$C,'รับ-จ่าย ประจำวัน'!$B630,เส้นแต่งหน้าขนมเค้ก!W:W)+SUMIF(แพ็ค!$C:$C,'รับ-จ่าย ประจำวัน'!$B630,แพ็ค!W:W)+SUMIF(ธุรการ!$C:$C,'รับ-จ่าย ประจำวัน'!$B630,ธุรการ!W:W)+SUMIF(เส้นแต่งหน้าขนมปัง!$C:$C,'รับ-จ่าย ประจำวัน'!$B630,เส้นแต่งหน้าขนมปัง!W:W)+SUMIF('วางแผนBC,CJ'!$C:$C,'รับ-จ่าย ประจำวัน'!$B630,'วางแผนBC,CJ'!W:W)+SUMIF(RD!$C:$C,'รับ-จ่าย ประจำวัน'!$B630,RD!W:W)+SUMIF('FG,ออนไล,คัดแยก'!$C:$C,'รับ-จ่าย ประจำวัน'!$B630,'FG,ออนไล,คัดแยก'!W:W)</f>
        <v>0</v>
      </c>
      <c r="BE630" s="16">
        <f>SUMIF(เตรียมส่วนผสม!$C:$C,'รับ-จ่าย ประจำวัน'!$B630,เตรียมส่วนผสม!X:X)+SUMIF(กวนไส้!$C:$C,'รับ-จ่าย ประจำวัน'!$B630,กวนไส้!X:X)+SUMIF(ผลิต1!$C:$C,'รับ-จ่าย ประจำวัน'!$B630,ผลิต1!X:X)+SUMIF(ผลิต2!$C:$C,'รับ-จ่าย ประจำวัน'!$B630,ผลิต2!X:X)+SUMIF(เส้นแต่งหน้าขนมเค้ก!$C:$C,'รับ-จ่าย ประจำวัน'!$B630,เส้นแต่งหน้าขนมเค้ก!X:X)+SUMIF(แพ็ค!$C:$C,'รับ-จ่าย ประจำวัน'!$B630,แพ็ค!X:X)+SUMIF(ธุรการ!$C:$C,'รับ-จ่าย ประจำวัน'!$B630,ธุรการ!X:X)+SUMIF(เส้นแต่งหน้าขนมปัง!$C:$C,'รับ-จ่าย ประจำวัน'!$B630,เส้นแต่งหน้าขนมปัง!X:X)+SUMIF('วางแผนBC,CJ'!$C:$C,'รับ-จ่าย ประจำวัน'!$B630,'วางแผนBC,CJ'!X:X)+SUMIF(RD!$C:$C,'รับ-จ่าย ประจำวัน'!$B630,RD!X:X)+SUMIF('FG,ออนไล,คัดแยก'!$C:$C,'รับ-จ่าย ประจำวัน'!$B630,'FG,ออนไล,คัดแยก'!X:X)</f>
        <v>0</v>
      </c>
      <c r="BF630" s="16">
        <f>SUMIF(เตรียมส่วนผสม!$C:$C,'รับ-จ่าย ประจำวัน'!$B630,เตรียมส่วนผสม!Y:Y)+SUMIF(กวนไส้!$C:$C,'รับ-จ่าย ประจำวัน'!$B630,กวนไส้!Y:Y)+SUMIF(ผลิต1!$C:$C,'รับ-จ่าย ประจำวัน'!$B630,ผลิต1!Y:Y)+SUMIF(ผลิต2!$C:$C,'รับ-จ่าย ประจำวัน'!$B630,ผลิต2!Y:Y)+SUMIF(เส้นแต่งหน้าขนมเค้ก!$C:$C,'รับ-จ่าย ประจำวัน'!$B630,เส้นแต่งหน้าขนมเค้ก!Y:Y)+SUMIF(แพ็ค!$C:$C,'รับ-จ่าย ประจำวัน'!$B630,แพ็ค!Y:Y)+SUMIF(ธุรการ!$C:$C,'รับ-จ่าย ประจำวัน'!$B630,ธุรการ!Y:Y)+SUMIF(เส้นแต่งหน้าขนมปัง!$C:$C,'รับ-จ่าย ประจำวัน'!$B630,เส้นแต่งหน้าขนมปัง!Y:Y)+SUMIF('วางแผนBC,CJ'!$C:$C,'รับ-จ่าย ประจำวัน'!$B630,'วางแผนBC,CJ'!Y:Y)+SUMIF(RD!$C:$C,'รับ-จ่าย ประจำวัน'!$B630,RD!Y:Y)+SUMIF('FG,ออนไล,คัดแยก'!$C:$C,'รับ-จ่าย ประจำวัน'!$B630,'FG,ออนไล,คัดแยก'!Y:Y)</f>
        <v>1</v>
      </c>
      <c r="BG630" s="16">
        <f>SUMIF(เตรียมส่วนผสม!$C:$C,'รับ-จ่าย ประจำวัน'!$B630,เตรียมส่วนผสม!Z:Z)+SUMIF(กวนไส้!$C:$C,'รับ-จ่าย ประจำวัน'!$B630,กวนไส้!Z:Z)+SUMIF(ผลิต1!$C:$C,'รับ-จ่าย ประจำวัน'!$B630,ผลิต1!Z:Z)+SUMIF(ผลิต2!$C:$C,'รับ-จ่าย ประจำวัน'!$B630,ผลิต2!Z:Z)+SUMIF(เส้นแต่งหน้าขนมเค้ก!$C:$C,'รับ-จ่าย ประจำวัน'!$B630,เส้นแต่งหน้าขนมเค้ก!Z:Z)+SUMIF(แพ็ค!$C:$C,'รับ-จ่าย ประจำวัน'!$B630,แพ็ค!Z:Z)+SUMIF(ธุรการ!$C:$C,'รับ-จ่าย ประจำวัน'!$B630,ธุรการ!Z:Z)+SUMIF(เส้นแต่งหน้าขนมปัง!$C:$C,'รับ-จ่าย ประจำวัน'!$B630,เส้นแต่งหน้าขนมปัง!Z:Z)+SUMIF('วางแผนBC,CJ'!$C:$C,'รับ-จ่าย ประจำวัน'!$B630,'วางแผนBC,CJ'!Z:Z)+SUMIF(RD!$C:$C,'รับ-จ่าย ประจำวัน'!$B630,RD!Z:Z)+SUMIF('FG,ออนไล,คัดแยก'!$C:$C,'รับ-จ่าย ประจำวัน'!$B630,'FG,ออนไล,คัดแยก'!Z:Z)</f>
        <v>1</v>
      </c>
      <c r="BH630" s="16">
        <f>SUMIF(เตรียมส่วนผสม!$C:$C,'รับ-จ่าย ประจำวัน'!$B630,เตรียมส่วนผสม!AA:AA)+SUMIF(กวนไส้!$C:$C,'รับ-จ่าย ประจำวัน'!$B630,กวนไส้!AA:AA)+SUMIF(ผลิต1!$C:$C,'รับ-จ่าย ประจำวัน'!$B630,ผลิต1!AA:AA)+SUMIF(ผลิต2!$C:$C,'รับ-จ่าย ประจำวัน'!$B630,ผลิต2!AA:AA)+SUMIF(เส้นแต่งหน้าขนมเค้ก!$C:$C,'รับ-จ่าย ประจำวัน'!$B630,เส้นแต่งหน้าขนมเค้ก!AA:AA)+SUMIF(แพ็ค!$C:$C,'รับ-จ่าย ประจำวัน'!$B630,แพ็ค!AA:AA)+SUMIF(ธุรการ!$C:$C,'รับ-จ่าย ประจำวัน'!$B630,ธุรการ!AA:AA)+SUMIF(เส้นแต่งหน้าขนมปัง!$C:$C,'รับ-จ่าย ประจำวัน'!$B630,เส้นแต่งหน้าขนมปัง!AA:AA)+SUMIF('วางแผนBC,CJ'!$C:$C,'รับ-จ่าย ประจำวัน'!$B630,'วางแผนBC,CJ'!AA:AA)+SUMIF(RD!$C:$C,'รับ-จ่าย ประจำวัน'!$B630,RD!AA:AA)+SUMIF('FG,ออนไล,คัดแยก'!$C:$C,'รับ-จ่าย ประจำวัน'!$B630,'FG,ออนไล,คัดแยก'!AA:AA)</f>
        <v>0</v>
      </c>
      <c r="BI630" s="16">
        <f>SUMIF(เตรียมส่วนผสม!$C:$C,'รับ-จ่าย ประจำวัน'!$B630,เตรียมส่วนผสม!AB:AB)+SUMIF(กวนไส้!$C:$C,'รับ-จ่าย ประจำวัน'!$B630,กวนไส้!AB:AB)+SUMIF(ผลิต1!$C:$C,'รับ-จ่าย ประจำวัน'!$B630,ผลิต1!AB:AB)+SUMIF(ผลิต2!$C:$C,'รับ-จ่าย ประจำวัน'!$B630,ผลิต2!AB:AB)+SUMIF(เส้นแต่งหน้าขนมเค้ก!$C:$C,'รับ-จ่าย ประจำวัน'!$B630,เส้นแต่งหน้าขนมเค้ก!AB:AB)+SUMIF(แพ็ค!$C:$C,'รับ-จ่าย ประจำวัน'!$B630,แพ็ค!AB:AB)+SUMIF(ธุรการ!$C:$C,'รับ-จ่าย ประจำวัน'!$B630,ธุรการ!AB:AB)+SUMIF(เส้นแต่งหน้าขนมปัง!$C:$C,'รับ-จ่าย ประจำวัน'!$B630,เส้นแต่งหน้าขนมปัง!AB:AB)+SUMIF('วางแผนBC,CJ'!$C:$C,'รับ-จ่าย ประจำวัน'!$B630,'วางแผนBC,CJ'!AB:AB)+SUMIF(RD!$C:$C,'รับ-จ่าย ประจำวัน'!$B630,RD!AB:AB)+SUMIF('FG,ออนไล,คัดแยก'!$C:$C,'รับ-จ่าย ประจำวัน'!$B630,'FG,ออนไล,คัดแยก'!AB:AB)</f>
        <v>0</v>
      </c>
      <c r="BJ630" s="16">
        <f>SUMIF(เตรียมส่วนผสม!$C:$C,'รับ-จ่าย ประจำวัน'!$B630,เตรียมส่วนผสม!AC:AC)+SUMIF(กวนไส้!$C:$C,'รับ-จ่าย ประจำวัน'!$B630,กวนไส้!AC:AC)+SUMIF(ผลิต1!$C:$C,'รับ-จ่าย ประจำวัน'!$B630,ผลิต1!AC:AC)+SUMIF(ผลิต2!$C:$C,'รับ-จ่าย ประจำวัน'!$B630,ผลิต2!AC:AC)+SUMIF(เส้นแต่งหน้าขนมเค้ก!$C:$C,'รับ-จ่าย ประจำวัน'!$B630,เส้นแต่งหน้าขนมเค้ก!AC:AC)+SUMIF(แพ็ค!$C:$C,'รับ-จ่าย ประจำวัน'!$B630,แพ็ค!AC:AC)+SUMIF(ธุรการ!$C:$C,'รับ-จ่าย ประจำวัน'!$B630,ธุรการ!AC:AC)+SUMIF(เส้นแต่งหน้าขนมปัง!$C:$C,'รับ-จ่าย ประจำวัน'!$B630,เส้นแต่งหน้าขนมปัง!AC:AC)+SUMIF('วางแผนBC,CJ'!$C:$C,'รับ-จ่าย ประจำวัน'!$B630,'วางแผนBC,CJ'!AC:AC)+SUMIF(RD!$C:$C,'รับ-จ่าย ประจำวัน'!$B630,RD!AC:AC)+SUMIF('FG,ออนไล,คัดแยก'!$C:$C,'รับ-จ่าย ประจำวัน'!$B630,'FG,ออนไล,คัดแยก'!AC:AC)</f>
        <v>0</v>
      </c>
      <c r="BK630" s="16">
        <f>SUMIF(เตรียมส่วนผสม!$C:$C,'รับ-จ่าย ประจำวัน'!$B630,เตรียมส่วนผสม!AD:AD)+SUMIF(กวนไส้!$C:$C,'รับ-จ่าย ประจำวัน'!$B630,กวนไส้!AD:AD)+SUMIF(ผลิต1!$C:$C,'รับ-จ่าย ประจำวัน'!$B630,ผลิต1!AD:AD)+SUMIF(ผลิต2!$C:$C,'รับ-จ่าย ประจำวัน'!$B630,ผลิต2!AD:AD)+SUMIF(เส้นแต่งหน้าขนมเค้ก!$C:$C,'รับ-จ่าย ประจำวัน'!$B630,เส้นแต่งหน้าขนมเค้ก!AD:AD)+SUMIF(แพ็ค!$C:$C,'รับ-จ่าย ประจำวัน'!$B630,แพ็ค!AD:AD)+SUMIF(ธุรการ!$C:$C,'รับ-จ่าย ประจำวัน'!$B630,ธุรการ!AD:AD)+SUMIF(เส้นแต่งหน้าขนมปัง!$C:$C,'รับ-จ่าย ประจำวัน'!$B630,เส้นแต่งหน้าขนมปัง!AD:AD)+SUMIF('วางแผนBC,CJ'!$C:$C,'รับ-จ่าย ประจำวัน'!$B630,'วางแผนBC,CJ'!AD:AD)+SUMIF(RD!$C:$C,'รับ-จ่าย ประจำวัน'!$B630,RD!AD:AD)+SUMIF('FG,ออนไล,คัดแยก'!$C:$C,'รับ-จ่าย ประจำวัน'!$B630,'FG,ออนไล,คัดแยก'!AD:AD)</f>
        <v>0</v>
      </c>
      <c r="BL630" s="16">
        <f>SUMIF(เตรียมส่วนผสม!$C:$C,'รับ-จ่าย ประจำวัน'!$B630,เตรียมส่วนผสม!AE:AE)+SUMIF(กวนไส้!$C:$C,'รับ-จ่าย ประจำวัน'!$B630,กวนไส้!AE:AE)+SUMIF(ผลิต1!$C:$C,'รับ-จ่าย ประจำวัน'!$B630,ผลิต1!AE:AE)+SUMIF(ผลิต2!$C:$C,'รับ-จ่าย ประจำวัน'!$B630,ผลิต2!AE:AE)+SUMIF(เส้นแต่งหน้าขนมเค้ก!$C:$C,'รับ-จ่าย ประจำวัน'!$B630,เส้นแต่งหน้าขนมเค้ก!AE:AE)+SUMIF(แพ็ค!$C:$C,'รับ-จ่าย ประจำวัน'!$B630,แพ็ค!AE:AE)+SUMIF(ธุรการ!$C:$C,'รับ-จ่าย ประจำวัน'!$B630,ธุรการ!AE:AE)+SUMIF(เส้นแต่งหน้าขนมปัง!$C:$C,'รับ-จ่าย ประจำวัน'!$B630,เส้นแต่งหน้าขนมปัง!AE:AE)+SUMIF('วางแผนBC,CJ'!$C:$C,'รับ-จ่าย ประจำวัน'!$B630,'วางแผนBC,CJ'!AE:AE)+SUMIF(RD!$C:$C,'รับ-จ่าย ประจำวัน'!$B630,RD!AE:AE)+SUMIF('FG,ออนไล,คัดแยก'!$C:$C,'รับ-จ่าย ประจำวัน'!$B630,'FG,ออนไล,คัดแยก'!AE:AE)</f>
        <v>0</v>
      </c>
      <c r="BM630" s="16">
        <f>SUMIF(เตรียมส่วนผสม!$C:$C,'รับ-จ่าย ประจำวัน'!$B630,เตรียมส่วนผสม!AF:AF)+SUMIF(กวนไส้!$C:$C,'รับ-จ่าย ประจำวัน'!$B630,กวนไส้!AF:AF)+SUMIF(ผลิต1!$C:$C,'รับ-จ่าย ประจำวัน'!$B630,ผลิต1!AF:AF)+SUMIF(ผลิต2!$C:$C,'รับ-จ่าย ประจำวัน'!$B630,ผลิต2!AF:AF)+SUMIF(เส้นแต่งหน้าขนมเค้ก!$C:$C,'รับ-จ่าย ประจำวัน'!$B630,เส้นแต่งหน้าขนมเค้ก!AF:AF)+SUMIF(แพ็ค!$C:$C,'รับ-จ่าย ประจำวัน'!$B630,แพ็ค!AF:AF)+SUMIF(ธุรการ!$C:$C,'รับ-จ่าย ประจำวัน'!$B630,ธุรการ!AF:AF)+SUMIF(เส้นแต่งหน้าขนมปัง!$C:$C,'รับ-จ่าย ประจำวัน'!$B630,เส้นแต่งหน้าขนมปัง!AF:AF)+SUMIF('วางแผนBC,CJ'!$C:$C,'รับ-จ่าย ประจำวัน'!$B630,'วางแผนBC,CJ'!AF:AF)+SUMIF(RD!$C:$C,'รับ-จ่าย ประจำวัน'!$B630,RD!AF:AF)+SUMIF('FG,ออนไล,คัดแยก'!$C:$C,'รับ-จ่าย ประจำวัน'!$B630,'FG,ออนไล,คัดแยก'!AF:AF)</f>
        <v>2</v>
      </c>
      <c r="BN630" s="16">
        <f>SUMIF(เตรียมส่วนผสม!$C:$C,'รับ-จ่าย ประจำวัน'!$B630,เตรียมส่วนผสม!AG:AG)+SUMIF(กวนไส้!$C:$C,'รับ-จ่าย ประจำวัน'!$B630,กวนไส้!AG:AG)+SUMIF(ผลิต1!$C:$C,'รับ-จ่าย ประจำวัน'!$B630,ผลิต1!AG:AG)+SUMIF(ผลิต2!$C:$C,'รับ-จ่าย ประจำวัน'!$B630,ผลิต2!AG:AG)+SUMIF(เส้นแต่งหน้าขนมเค้ก!$C:$C,'รับ-จ่าย ประจำวัน'!$B630,เส้นแต่งหน้าขนมเค้ก!AG:AG)+SUMIF(แพ็ค!$C:$C,'รับ-จ่าย ประจำวัน'!$B630,แพ็ค!AG:AG)+SUMIF(ธุรการ!$C:$C,'รับ-จ่าย ประจำวัน'!$B630,ธุรการ!AG:AG)+SUMIF(เส้นแต่งหน้าขนมปัง!$C:$C,'รับ-จ่าย ประจำวัน'!$B630,เส้นแต่งหน้าขนมปัง!AG:AG)+SUMIF('วางแผนBC,CJ'!$C:$C,'รับ-จ่าย ประจำวัน'!$B630,'วางแผนBC,CJ'!AG:AG)+SUMIF(RD!$C:$C,'รับ-จ่าย ประจำวัน'!$B630,RD!AG:AG)+SUMIF('FG,ออนไล,คัดแยก'!$C:$C,'รับ-จ่าย ประจำวัน'!$B630,'FG,ออนไล,คัดแยก'!AG:AG)</f>
        <v>0</v>
      </c>
      <c r="BO630" s="16">
        <f>SUMIF(เตรียมส่วนผสม!$C:$C,'รับ-จ่าย ประจำวัน'!$B630,เตรียมส่วนผสม!AH:AH)+SUMIF(กวนไส้!$C:$C,'รับ-จ่าย ประจำวัน'!$B630,กวนไส้!AH:AH)+SUMIF(ผลิต1!$C:$C,'รับ-จ่าย ประจำวัน'!$B630,ผลิต1!AH:AH)+SUMIF(ผลิต2!$C:$C,'รับ-จ่าย ประจำวัน'!$B630,ผลิต2!AH:AH)+SUMIF(เส้นแต่งหน้าขนมเค้ก!$C:$C,'รับ-จ่าย ประจำวัน'!$B630,เส้นแต่งหน้าขนมเค้ก!AH:AH)+SUMIF(แพ็ค!$C:$C,'รับ-จ่าย ประจำวัน'!$B630,แพ็ค!AH:AH)+SUMIF(ธุรการ!$C:$C,'รับ-จ่าย ประจำวัน'!$B630,ธุรการ!AH:AH)+SUMIF(เส้นแต่งหน้าขนมปัง!$C:$C,'รับ-จ่าย ประจำวัน'!$B630,เส้นแต่งหน้าขนมปัง!AH:AH)+SUMIF('วางแผนBC,CJ'!$C:$C,'รับ-จ่าย ประจำวัน'!$B630,'วางแผนBC,CJ'!AH:AH)+SUMIF(RD!$C:$C,'รับ-จ่าย ประจำวัน'!$B630,RD!AH:AH)+SUMIF('FG,ออนไล,คัดแยก'!$C:$C,'รับ-จ่าย ประจำวัน'!$B630,'FG,ออนไล,คัดแยก'!AH:AH)</f>
        <v>0</v>
      </c>
      <c r="BP630" s="16">
        <f>SUMIF(เตรียมส่วนผสม!$C:$C,'รับ-จ่าย ประจำวัน'!$B630,เตรียมส่วนผสม!AI:AI)+SUMIF(กวนไส้!$C:$C,'รับ-จ่าย ประจำวัน'!$B630,กวนไส้!AI:AI)+SUMIF(ผลิต1!$C:$C,'รับ-จ่าย ประจำวัน'!$B630,ผลิต1!AI:AI)+SUMIF(ผลิต2!$C:$C,'รับ-จ่าย ประจำวัน'!$B630,ผลิต2!AI:AI)+SUMIF(เส้นแต่งหน้าขนมเค้ก!$C:$C,'รับ-จ่าย ประจำวัน'!$B630,เส้นแต่งหน้าขนมเค้ก!AI:AI)+SUMIF(แพ็ค!$C:$C,'รับ-จ่าย ประจำวัน'!$B630,แพ็ค!AI:AI)+SUMIF(ธุรการ!$C:$C,'รับ-จ่าย ประจำวัน'!$B630,ธุรการ!AI:AI)+SUMIF(เส้นแต่งหน้าขนมปัง!$C:$C,'รับ-จ่าย ประจำวัน'!$B630,เส้นแต่งหน้าขนมปัง!AI:AI)+SUMIF('วางแผนBC,CJ'!$C:$C,'รับ-จ่าย ประจำวัน'!$B630,'วางแผนBC,CJ'!AI:AI)+SUMIF(RD!$C:$C,'รับ-จ่าย ประจำวัน'!$B630,RD!AI:AI)+SUMIF('FG,ออนไล,คัดแยก'!$C:$C,'รับ-จ่าย ประจำวัน'!$B630,'FG,ออนไล,คัดแยก'!AI:AI)</f>
        <v>0</v>
      </c>
      <c r="BQ630" s="16">
        <f>SUMIF(เตรียมส่วนผสม!$C:$C,'รับ-จ่าย ประจำวัน'!$B630,เตรียมส่วนผสม!AJ:AJ)+SUMIF(กวนไส้!$C:$C,'รับ-จ่าย ประจำวัน'!$B630,กวนไส้!AJ:AJ)+SUMIF(ผลิต1!$C:$C,'รับ-จ่าย ประจำวัน'!$B630,ผลิต1!AJ:AJ)+SUMIF(ผลิต2!$C:$C,'รับ-จ่าย ประจำวัน'!$B630,ผลิต2!AJ:AJ)+SUMIF(เส้นแต่งหน้าขนมเค้ก!$C:$C,'รับ-จ่าย ประจำวัน'!$B630,เส้นแต่งหน้าขนมเค้ก!AJ:AJ)+SUMIF(แพ็ค!$C:$C,'รับ-จ่าย ประจำวัน'!$B630,แพ็ค!AJ:AJ)+SUMIF(ธุรการ!$C:$C,'รับ-จ่าย ประจำวัน'!$B630,ธุรการ!AJ:AJ)+SUMIF(เส้นแต่งหน้าขนมปัง!$C:$C,'รับ-จ่าย ประจำวัน'!$B630,เส้นแต่งหน้าขนมปัง!AJ:AJ)+SUMIF('วางแผนBC,CJ'!$C:$C,'รับ-จ่าย ประจำวัน'!$B630,'วางแผนBC,CJ'!AJ:AJ)+SUMIF(RD!$C:$C,'รับ-จ่าย ประจำวัน'!$B630,RD!AJ:AJ)+SUMIF('FG,ออนไล,คัดแยก'!$C:$C,'รับ-จ่าย ประจำวัน'!$B630,'FG,ออนไล,คัดแยก'!AJ:AJ)</f>
        <v>2</v>
      </c>
      <c r="BR630" s="16">
        <f>SUMIF(เตรียมส่วนผสม!$C:$C,'รับ-จ่าย ประจำวัน'!$B630,เตรียมส่วนผสม!AK:AK)+SUMIF(กวนไส้!$C:$C,'รับ-จ่าย ประจำวัน'!$B630,กวนไส้!AK:AK)+SUMIF(ผลิต1!$C:$C,'รับ-จ่าย ประจำวัน'!$B630,ผลิต1!AK:AK)+SUMIF(ผลิต2!$C:$C,'รับ-จ่าย ประจำวัน'!$B630,ผลิต2!AK:AK)+SUMIF(เส้นแต่งหน้าขนมเค้ก!$C:$C,'รับ-จ่าย ประจำวัน'!$B630,เส้นแต่งหน้าขนมเค้ก!AK:AK)+SUMIF(แพ็ค!$C:$C,'รับ-จ่าย ประจำวัน'!$B630,แพ็ค!AK:AK)+SUMIF(ธุรการ!$C:$C,'รับ-จ่าย ประจำวัน'!$B630,ธุรการ!AK:AK)+SUMIF(เส้นแต่งหน้าขนมปัง!$C:$C,'รับ-จ่าย ประจำวัน'!$B630,เส้นแต่งหน้าขนมปัง!AK:AK)+SUMIF('วางแผนBC,CJ'!$C:$C,'รับ-จ่าย ประจำวัน'!$B630,'วางแผนBC,CJ'!AK:AK)+SUMIF(RD!$C:$C,'รับ-จ่าย ประจำวัน'!$B630,RD!AK:AK)+SUMIF('FG,ออนไล,คัดแยก'!$C:$C,'รับ-จ่าย ประจำวัน'!$B630,'FG,ออนไล,คัดแยก'!AK:AK)</f>
        <v>0</v>
      </c>
      <c r="BS630" s="16">
        <f>SUMIF(เตรียมส่วนผสม!$C:$C,'รับ-จ่าย ประจำวัน'!$B630,เตรียมส่วนผสม!AL:AL)+SUMIF(กวนไส้!$C:$C,'รับ-จ่าย ประจำวัน'!$B630,กวนไส้!AL:AL)+SUMIF(ผลิต1!$C:$C,'รับ-จ่าย ประจำวัน'!$B630,ผลิต1!AL:AL)+SUMIF(ผลิต2!$C:$C,'รับ-จ่าย ประจำวัน'!$B630,ผลิต2!AL:AL)+SUMIF(เส้นแต่งหน้าขนมเค้ก!$C:$C,'รับ-จ่าย ประจำวัน'!$B630,เส้นแต่งหน้าขนมเค้ก!AL:AL)+SUMIF(แพ็ค!$C:$C,'รับ-จ่าย ประจำวัน'!$B630,แพ็ค!AL:AL)+SUMIF(ธุรการ!$C:$C,'รับ-จ่าย ประจำวัน'!$B630,ธุรการ!AL:AL)+SUMIF(เส้นแต่งหน้าขนมปัง!$C:$C,'รับ-จ่าย ประจำวัน'!$B630,เส้นแต่งหน้าขนมปัง!AL:AL)+SUMIF('วางแผนBC,CJ'!$C:$C,'รับ-จ่าย ประจำวัน'!$B630,'วางแผนBC,CJ'!AL:AL)+SUMIF(RD!$C:$C,'รับ-จ่าย ประจำวัน'!$B630,RD!AL:AL)+SUMIF('FG,ออนไล,คัดแยก'!$C:$C,'รับ-จ่าย ประจำวัน'!$B630,'FG,ออนไล,คัดแยก'!AL:AL)</f>
        <v>0</v>
      </c>
      <c r="BT630" s="18">
        <f t="shared" si="136"/>
        <v>9</v>
      </c>
      <c r="BU630" s="116"/>
      <c r="BV630" s="146">
        <f t="shared" si="137"/>
        <v>2</v>
      </c>
      <c r="BW630" s="183">
        <v>30</v>
      </c>
      <c r="BX630" s="172">
        <f t="shared" si="151"/>
        <v>0.3</v>
      </c>
      <c r="BY630" s="188">
        <f t="shared" si="122"/>
        <v>6.666666666666667</v>
      </c>
      <c r="BZ630" s="180">
        <f t="shared" ca="1" si="128"/>
        <v>46209.666666666664</v>
      </c>
      <c r="CA630" s="93"/>
      <c r="CB630" s="93"/>
      <c r="CC630" s="93"/>
      <c r="CD630" s="93"/>
      <c r="CE630" s="93"/>
      <c r="CF630" s="93"/>
      <c r="CG630" s="93"/>
      <c r="CH630" s="93"/>
      <c r="CI630" s="93"/>
      <c r="CJ630" s="97"/>
      <c r="CK630" s="9">
        <f t="shared" si="150"/>
        <v>2</v>
      </c>
    </row>
    <row r="631" spans="1:89" hidden="1" x14ac:dyDescent="0.5">
      <c r="A631" s="149"/>
      <c r="B631" s="34" t="s">
        <v>2132</v>
      </c>
      <c r="C631" s="33" t="s">
        <v>2129</v>
      </c>
      <c r="D631" s="141" t="s">
        <v>1010</v>
      </c>
      <c r="E631" s="25"/>
      <c r="F631" s="132"/>
      <c r="G631" s="25"/>
      <c r="H631" s="12">
        <v>0</v>
      </c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11"/>
      <c r="AF631" s="11"/>
      <c r="AG631" s="11">
        <v>39</v>
      </c>
      <c r="AH631" s="11"/>
      <c r="AI631" s="25"/>
      <c r="AJ631" s="25"/>
      <c r="AK631" s="25"/>
      <c r="AL631" s="25"/>
      <c r="AM631" s="25"/>
      <c r="AN631" s="15">
        <f t="shared" si="135"/>
        <v>39</v>
      </c>
      <c r="AO631" s="16">
        <f>SUMIF(เตรียมส่วนผสม!$C:$C,'รับ-จ่าย ประจำวัน'!$B631,เตรียมส่วนผสม!H:H)+SUMIF(กวนไส้!$C:$C,'รับ-จ่าย ประจำวัน'!$B631,กวนไส้!H:H)+SUMIF(ผลิต1!$C:$C,'รับ-จ่าย ประจำวัน'!$B631,ผลิต1!H:H)+SUMIF(ผลิต2!$C:$C,'รับ-จ่าย ประจำวัน'!$B631,ผลิต2!H:H)+SUMIF(เส้นแต่งหน้าขนมเค้ก!$C:$C,'รับ-จ่าย ประจำวัน'!$B631,เส้นแต่งหน้าขนมเค้ก!H:H)+SUMIF(แพ็ค!$C:$C,'รับ-จ่าย ประจำวัน'!$B631,แพ็ค!H:H)+SUMIF(ธุรการ!$C:$C,'รับ-จ่าย ประจำวัน'!$B631,ธุรการ!H:H)+SUMIF(เส้นแต่งหน้าขนมปัง!$C:$C,'รับ-จ่าย ประจำวัน'!$B631,เส้นแต่งหน้าขนมปัง!H:H)+SUMIF('วางแผนBC,CJ'!$C:$C,'รับ-จ่าย ประจำวัน'!$B631,'วางแผนBC,CJ'!H:H)+SUMIF(RD!$C:$C,'รับ-จ่าย ประจำวัน'!$B631,RD!H:H)+SUMIF('FG,ออนไล,คัดแยก'!$C:$C,'รับ-จ่าย ประจำวัน'!$B631,'FG,ออนไล,คัดแยก'!H:H)</f>
        <v>0</v>
      </c>
      <c r="AP631" s="16">
        <f>SUMIF(เตรียมส่วนผสม!$C:$C,'รับ-จ่าย ประจำวัน'!$B631,เตรียมส่วนผสม!I:I)+SUMIF(กวนไส้!$C:$C,'รับ-จ่าย ประจำวัน'!$B631,กวนไส้!I:I)+SUMIF(ผลิต1!$C:$C,'รับ-จ่าย ประจำวัน'!$B631,ผลิต1!I:I)+SUMIF(ผลิต2!$C:$C,'รับ-จ่าย ประจำวัน'!$B631,ผลิต2!I:I)+SUMIF(เส้นแต่งหน้าขนมเค้ก!$C:$C,'รับ-จ่าย ประจำวัน'!$B631,เส้นแต่งหน้าขนมเค้ก!I:I)+SUMIF(แพ็ค!$C:$C,'รับ-จ่าย ประจำวัน'!$B631,แพ็ค!I:I)+SUMIF(ธุรการ!$C:$C,'รับ-จ่าย ประจำวัน'!$B631,ธุรการ!I:I)+SUMIF(เส้นแต่งหน้าขนมปัง!$C:$C,'รับ-จ่าย ประจำวัน'!$B631,เส้นแต่งหน้าขนมปัง!I:I)+SUMIF('วางแผนBC,CJ'!$C:$C,'รับ-จ่าย ประจำวัน'!$B631,'วางแผนBC,CJ'!I:I)+SUMIF(RD!$C:$C,'รับ-จ่าย ประจำวัน'!$B631,RD!I:I)+SUMIF('FG,ออนไล,คัดแยก'!$C:$C,'รับ-จ่าย ประจำวัน'!$B631,'FG,ออนไล,คัดแยก'!I:I)</f>
        <v>0</v>
      </c>
      <c r="AQ631" s="16">
        <f>SUMIF(เตรียมส่วนผสม!$C:$C,'รับ-จ่าย ประจำวัน'!$B631,เตรียมส่วนผสม!J:J)+SUMIF(กวนไส้!$C:$C,'รับ-จ่าย ประจำวัน'!$B631,กวนไส้!J:J)+SUMIF(ผลิต1!$C:$C,'รับ-จ่าย ประจำวัน'!$B631,ผลิต1!J:J)+SUMIF(ผลิต2!$C:$C,'รับ-จ่าย ประจำวัน'!$B631,ผลิต2!J:J)+SUMIF(เส้นแต่งหน้าขนมเค้ก!$C:$C,'รับ-จ่าย ประจำวัน'!$B631,เส้นแต่งหน้าขนมเค้ก!J:J)+SUMIF(แพ็ค!$C:$C,'รับ-จ่าย ประจำวัน'!$B631,แพ็ค!J:J)+SUMIF(ธุรการ!$C:$C,'รับ-จ่าย ประจำวัน'!$B631,ธุรการ!J:J)+SUMIF(เส้นแต่งหน้าขนมปัง!$C:$C,'รับ-จ่าย ประจำวัน'!$B631,เส้นแต่งหน้าขนมปัง!J:J)+SUMIF('วางแผนBC,CJ'!$C:$C,'รับ-จ่าย ประจำวัน'!$B631,'วางแผนBC,CJ'!J:J)+SUMIF(RD!$C:$C,'รับ-จ่าย ประจำวัน'!$B631,RD!J:J)+SUMIF('FG,ออนไล,คัดแยก'!$C:$C,'รับ-จ่าย ประจำวัน'!$B631,'FG,ออนไล,คัดแยก'!J:J)</f>
        <v>0</v>
      </c>
      <c r="AR631" s="16">
        <f>SUMIF(เตรียมส่วนผสม!$C:$C,'รับ-จ่าย ประจำวัน'!$B631,เตรียมส่วนผสม!K:K)+SUMIF(กวนไส้!$C:$C,'รับ-จ่าย ประจำวัน'!$B631,กวนไส้!K:K)+SUMIF(ผลิต1!$C:$C,'รับ-จ่าย ประจำวัน'!$B631,ผลิต1!K:K)+SUMIF(ผลิต2!$C:$C,'รับ-จ่าย ประจำวัน'!$B631,ผลิต2!K:K)+SUMIF(เส้นแต่งหน้าขนมเค้ก!$C:$C,'รับ-จ่าย ประจำวัน'!$B631,เส้นแต่งหน้าขนมเค้ก!K:K)+SUMIF(แพ็ค!$C:$C,'รับ-จ่าย ประจำวัน'!$B631,แพ็ค!K:K)+SUMIF(ธุรการ!$C:$C,'รับ-จ่าย ประจำวัน'!$B631,ธุรการ!K:K)+SUMIF(เส้นแต่งหน้าขนมปัง!$C:$C,'รับ-จ่าย ประจำวัน'!$B631,เส้นแต่งหน้าขนมปัง!K:K)+SUMIF('วางแผนBC,CJ'!$C:$C,'รับ-จ่าย ประจำวัน'!$B631,'วางแผนBC,CJ'!K:K)+SUMIF(RD!$C:$C,'รับ-จ่าย ประจำวัน'!$B631,RD!K:K)+SUMIF('FG,ออนไล,คัดแยก'!$C:$C,'รับ-จ่าย ประจำวัน'!$B631,'FG,ออนไล,คัดแยก'!K:K)</f>
        <v>0</v>
      </c>
      <c r="AS631" s="16">
        <f>SUMIF(เตรียมส่วนผสม!$C:$C,'รับ-จ่าย ประจำวัน'!$B631,เตรียมส่วนผสม!L:L)+SUMIF(กวนไส้!$C:$C,'รับ-จ่าย ประจำวัน'!$B631,กวนไส้!L:L)+SUMIF(ผลิต1!$C:$C,'รับ-จ่าย ประจำวัน'!$B631,ผลิต1!L:L)+SUMIF(ผลิต2!$C:$C,'รับ-จ่าย ประจำวัน'!$B631,ผลิต2!L:L)+SUMIF(เส้นแต่งหน้าขนมเค้ก!$C:$C,'รับ-จ่าย ประจำวัน'!$B631,เส้นแต่งหน้าขนมเค้ก!L:L)+SUMIF(แพ็ค!$C:$C,'รับ-จ่าย ประจำวัน'!$B631,แพ็ค!L:L)+SUMIF(ธุรการ!$C:$C,'รับ-จ่าย ประจำวัน'!$B631,ธุรการ!L:L)+SUMIF(เส้นแต่งหน้าขนมปัง!$C:$C,'รับ-จ่าย ประจำวัน'!$B631,เส้นแต่งหน้าขนมปัง!L:L)+SUMIF('วางแผนBC,CJ'!$C:$C,'รับ-จ่าย ประจำวัน'!$B631,'วางแผนBC,CJ'!L:L)+SUMIF(RD!$C:$C,'รับ-จ่าย ประจำวัน'!$B631,RD!L:L)+SUMIF('FG,ออนไล,คัดแยก'!$C:$C,'รับ-จ่าย ประจำวัน'!$B631,'FG,ออนไล,คัดแยก'!L:L)</f>
        <v>0</v>
      </c>
      <c r="AT631" s="16">
        <f>SUMIF(เตรียมส่วนผสม!$C:$C,'รับ-จ่าย ประจำวัน'!$B631,เตรียมส่วนผสม!M:M)+SUMIF(กวนไส้!$C:$C,'รับ-จ่าย ประจำวัน'!$B631,กวนไส้!M:M)+SUMIF(ผลิต1!$C:$C,'รับ-จ่าย ประจำวัน'!$B631,ผลิต1!M:M)+SUMIF(ผลิต2!$C:$C,'รับ-จ่าย ประจำวัน'!$B631,ผลิต2!M:M)+SUMIF(เส้นแต่งหน้าขนมเค้ก!$C:$C,'รับ-จ่าย ประจำวัน'!$B631,เส้นแต่งหน้าขนมเค้ก!M:M)+SUMIF(แพ็ค!$C:$C,'รับ-จ่าย ประจำวัน'!$B631,แพ็ค!M:M)+SUMIF(ธุรการ!$C:$C,'รับ-จ่าย ประจำวัน'!$B631,ธุรการ!M:M)+SUMIF(เส้นแต่งหน้าขนมปัง!$C:$C,'รับ-จ่าย ประจำวัน'!$B631,เส้นแต่งหน้าขนมปัง!M:M)+SUMIF('วางแผนBC,CJ'!$C:$C,'รับ-จ่าย ประจำวัน'!$B631,'วางแผนBC,CJ'!M:M)+SUMIF(RD!$C:$C,'รับ-จ่าย ประจำวัน'!$B631,RD!M:M)+SUMIF('FG,ออนไล,คัดแยก'!$C:$C,'รับ-จ่าย ประจำวัน'!$B631,'FG,ออนไล,คัดแยก'!M:M)</f>
        <v>0</v>
      </c>
      <c r="AU631" s="16">
        <f>SUMIF(เตรียมส่วนผสม!$C:$C,'รับ-จ่าย ประจำวัน'!$B631,เตรียมส่วนผสม!N:N)+SUMIF(กวนไส้!$C:$C,'รับ-จ่าย ประจำวัน'!$B631,กวนไส้!N:N)+SUMIF(ผลิต1!$C:$C,'รับ-จ่าย ประจำวัน'!$B631,ผลิต1!N:N)+SUMIF(ผลิต2!$C:$C,'รับ-จ่าย ประจำวัน'!$B631,ผลิต2!N:N)+SUMIF(เส้นแต่งหน้าขนมเค้ก!$C:$C,'รับ-จ่าย ประจำวัน'!$B631,เส้นแต่งหน้าขนมเค้ก!N:N)+SUMIF(แพ็ค!$C:$C,'รับ-จ่าย ประจำวัน'!$B631,แพ็ค!N:N)+SUMIF(ธุรการ!$C:$C,'รับ-จ่าย ประจำวัน'!$B631,ธุรการ!N:N)+SUMIF(เส้นแต่งหน้าขนมปัง!$C:$C,'รับ-จ่าย ประจำวัน'!$B631,เส้นแต่งหน้าขนมปัง!N:N)+SUMIF('วางแผนBC,CJ'!$C:$C,'รับ-จ่าย ประจำวัน'!$B631,'วางแผนBC,CJ'!N:N)+SUMIF(RD!$C:$C,'รับ-จ่าย ประจำวัน'!$B631,RD!N:N)+SUMIF('FG,ออนไล,คัดแยก'!$C:$C,'รับ-จ่าย ประจำวัน'!$B631,'FG,ออนไล,คัดแยก'!N:N)</f>
        <v>0</v>
      </c>
      <c r="AV631" s="16">
        <f>SUMIF(เตรียมส่วนผสม!$C:$C,'รับ-จ่าย ประจำวัน'!$B631,เตรียมส่วนผสม!O:O)+SUMIF(กวนไส้!$C:$C,'รับ-จ่าย ประจำวัน'!$B631,กวนไส้!O:O)+SUMIF(ผลิต1!$C:$C,'รับ-จ่าย ประจำวัน'!$B631,ผลิต1!O:O)+SUMIF(ผลิต2!$C:$C,'รับ-จ่าย ประจำวัน'!$B631,ผลิต2!O:O)+SUMIF(เส้นแต่งหน้าขนมเค้ก!$C:$C,'รับ-จ่าย ประจำวัน'!$B631,เส้นแต่งหน้าขนมเค้ก!O:O)+SUMIF(แพ็ค!$C:$C,'รับ-จ่าย ประจำวัน'!$B631,แพ็ค!O:O)+SUMIF(ธุรการ!$C:$C,'รับ-จ่าย ประจำวัน'!$B631,ธุรการ!O:O)+SUMIF(เส้นแต่งหน้าขนมปัง!$C:$C,'รับ-จ่าย ประจำวัน'!$B631,เส้นแต่งหน้าขนมปัง!O:O)+SUMIF('วางแผนBC,CJ'!$C:$C,'รับ-จ่าย ประจำวัน'!$B631,'วางแผนBC,CJ'!O:O)+SUMIF(RD!$C:$C,'รับ-จ่าย ประจำวัน'!$B631,RD!O:O)+SUMIF('FG,ออนไล,คัดแยก'!$C:$C,'รับ-จ่าย ประจำวัน'!$B631,'FG,ออนไล,คัดแยก'!O:O)</f>
        <v>0</v>
      </c>
      <c r="AW631" s="16">
        <f>SUMIF(เตรียมส่วนผสม!$C:$C,'รับ-จ่าย ประจำวัน'!$B631,เตรียมส่วนผสม!P:P)+SUMIF(กวนไส้!$C:$C,'รับ-จ่าย ประจำวัน'!$B631,กวนไส้!P:P)+SUMIF(ผลิต1!$C:$C,'รับ-จ่าย ประจำวัน'!$B631,ผลิต1!P:P)+SUMIF(ผลิต2!$C:$C,'รับ-จ่าย ประจำวัน'!$B631,ผลิต2!P:P)+SUMIF(เส้นแต่งหน้าขนมเค้ก!$C:$C,'รับ-จ่าย ประจำวัน'!$B631,เส้นแต่งหน้าขนมเค้ก!P:P)+SUMIF(แพ็ค!$C:$C,'รับ-จ่าย ประจำวัน'!$B631,แพ็ค!P:P)+SUMIF(ธุรการ!$C:$C,'รับ-จ่าย ประจำวัน'!$B631,ธุรการ!P:P)+SUMIF(เส้นแต่งหน้าขนมปัง!$C:$C,'รับ-จ่าย ประจำวัน'!$B631,เส้นแต่งหน้าขนมปัง!P:P)+SUMIF('วางแผนBC,CJ'!$C:$C,'รับ-จ่าย ประจำวัน'!$B631,'วางแผนBC,CJ'!P:P)+SUMIF(RD!$C:$C,'รับ-จ่าย ประจำวัน'!$B631,RD!P:P)+SUMIF('FG,ออนไล,คัดแยก'!$C:$C,'รับ-จ่าย ประจำวัน'!$B631,'FG,ออนไล,คัดแยก'!P:P)</f>
        <v>0</v>
      </c>
      <c r="AX631" s="16">
        <f>SUMIF(เตรียมส่วนผสม!$C:$C,'รับ-จ่าย ประจำวัน'!$B631,เตรียมส่วนผสม!Q:Q)+SUMIF(กวนไส้!$C:$C,'รับ-จ่าย ประจำวัน'!$B631,กวนไส้!Q:Q)+SUMIF(ผลิต1!$C:$C,'รับ-จ่าย ประจำวัน'!$B631,ผลิต1!Q:Q)+SUMIF(ผลิต2!$C:$C,'รับ-จ่าย ประจำวัน'!$B631,ผลิต2!Q:Q)+SUMIF(เส้นแต่งหน้าขนมเค้ก!$C:$C,'รับ-จ่าย ประจำวัน'!$B631,เส้นแต่งหน้าขนมเค้ก!Q:Q)+SUMIF(แพ็ค!$C:$C,'รับ-จ่าย ประจำวัน'!$B631,แพ็ค!Q:Q)+SUMIF(ธุรการ!$C:$C,'รับ-จ่าย ประจำวัน'!$B631,ธุรการ!Q:Q)+SUMIF(เส้นแต่งหน้าขนมปัง!$C:$C,'รับ-จ่าย ประจำวัน'!$B631,เส้นแต่งหน้าขนมปัง!Q:Q)+SUMIF('วางแผนBC,CJ'!$C:$C,'รับ-จ่าย ประจำวัน'!$B631,'วางแผนBC,CJ'!Q:Q)+SUMIF(RD!$C:$C,'รับ-จ่าย ประจำวัน'!$B631,RD!Q:Q)+SUMIF('FG,ออนไล,คัดแยก'!$C:$C,'รับ-จ่าย ประจำวัน'!$B631,'FG,ออนไล,คัดแยก'!Q:Q)</f>
        <v>0</v>
      </c>
      <c r="AY631" s="16">
        <f>SUMIF(เตรียมส่วนผสม!$C:$C,'รับ-จ่าย ประจำวัน'!$B631,เตรียมส่วนผสม!R:R)+SUMIF(กวนไส้!$C:$C,'รับ-จ่าย ประจำวัน'!$B631,กวนไส้!R:R)+SUMIF(ผลิต1!$C:$C,'รับ-จ่าย ประจำวัน'!$B631,ผลิต1!R:R)+SUMIF(ผลิต2!$C:$C,'รับ-จ่าย ประจำวัน'!$B631,ผลิต2!R:R)+SUMIF(เส้นแต่งหน้าขนมเค้ก!$C:$C,'รับ-จ่าย ประจำวัน'!$B631,เส้นแต่งหน้าขนมเค้ก!R:R)+SUMIF(แพ็ค!$C:$C,'รับ-จ่าย ประจำวัน'!$B631,แพ็ค!R:R)+SUMIF(ธุรการ!$C:$C,'รับ-จ่าย ประจำวัน'!$B631,ธุรการ!R:R)+SUMIF(เส้นแต่งหน้าขนมปัง!$C:$C,'รับ-จ่าย ประจำวัน'!$B631,เส้นแต่งหน้าขนมปัง!R:R)+SUMIF('วางแผนBC,CJ'!$C:$C,'รับ-จ่าย ประจำวัน'!$B631,'วางแผนBC,CJ'!R:R)+SUMIF(RD!$C:$C,'รับ-จ่าย ประจำวัน'!$B631,RD!R:R)+SUMIF('FG,ออนไล,คัดแยก'!$C:$C,'รับ-จ่าย ประจำวัน'!$B631,'FG,ออนไล,คัดแยก'!R:R)</f>
        <v>0</v>
      </c>
      <c r="AZ631" s="16">
        <f>SUMIF(เตรียมส่วนผสม!$C:$C,'รับ-จ่าย ประจำวัน'!$B631,เตรียมส่วนผสม!S:S)+SUMIF(กวนไส้!$C:$C,'รับ-จ่าย ประจำวัน'!$B631,กวนไส้!S:S)+SUMIF(ผลิต1!$C:$C,'รับ-จ่าย ประจำวัน'!$B631,ผลิต1!S:S)+SUMIF(ผลิต2!$C:$C,'รับ-จ่าย ประจำวัน'!$B631,ผลิต2!S:S)+SUMIF(เส้นแต่งหน้าขนมเค้ก!$C:$C,'รับ-จ่าย ประจำวัน'!$B631,เส้นแต่งหน้าขนมเค้ก!S:S)+SUMIF(แพ็ค!$C:$C,'รับ-จ่าย ประจำวัน'!$B631,แพ็ค!S:S)+SUMIF(ธุรการ!$C:$C,'รับ-จ่าย ประจำวัน'!$B631,ธุรการ!S:S)+SUMIF(เส้นแต่งหน้าขนมปัง!$C:$C,'รับ-จ่าย ประจำวัน'!$B631,เส้นแต่งหน้าขนมปัง!S:S)+SUMIF('วางแผนBC,CJ'!$C:$C,'รับ-จ่าย ประจำวัน'!$B631,'วางแผนBC,CJ'!S:S)+SUMIF(RD!$C:$C,'รับ-จ่าย ประจำวัน'!$B631,RD!S:S)+SUMIF('FG,ออนไล,คัดแยก'!$C:$C,'รับ-จ่าย ประจำวัน'!$B631,'FG,ออนไล,คัดแยก'!S:S)</f>
        <v>0</v>
      </c>
      <c r="BA631" s="16">
        <f>SUMIF(เตรียมส่วนผสม!$C:$C,'รับ-จ่าย ประจำวัน'!$B631,เตรียมส่วนผสม!T:T)+SUMIF(กวนไส้!$C:$C,'รับ-จ่าย ประจำวัน'!$B631,กวนไส้!T:T)+SUMIF(ผลิต1!$C:$C,'รับ-จ่าย ประจำวัน'!$B631,ผลิต1!T:T)+SUMIF(ผลิต2!$C:$C,'รับ-จ่าย ประจำวัน'!$B631,ผลิต2!T:T)+SUMIF(เส้นแต่งหน้าขนมเค้ก!$C:$C,'รับ-จ่าย ประจำวัน'!$B631,เส้นแต่งหน้าขนมเค้ก!T:T)+SUMIF(แพ็ค!$C:$C,'รับ-จ่าย ประจำวัน'!$B631,แพ็ค!T:T)+SUMIF(ธุรการ!$C:$C,'รับ-จ่าย ประจำวัน'!$B631,ธุรการ!T:T)+SUMIF(เส้นแต่งหน้าขนมปัง!$C:$C,'รับ-จ่าย ประจำวัน'!$B631,เส้นแต่งหน้าขนมปัง!T:T)+SUMIF('วางแผนBC,CJ'!$C:$C,'รับ-จ่าย ประจำวัน'!$B631,'วางแผนBC,CJ'!T:T)+SUMIF(RD!$C:$C,'รับ-จ่าย ประจำวัน'!$B631,RD!T:T)+SUMIF('FG,ออนไล,คัดแยก'!$C:$C,'รับ-จ่าย ประจำวัน'!$B631,'FG,ออนไล,คัดแยก'!T:T)</f>
        <v>0</v>
      </c>
      <c r="BB631" s="16">
        <f>SUMIF(เตรียมส่วนผสม!$C:$C,'รับ-จ่าย ประจำวัน'!$B631,เตรียมส่วนผสม!U:U)+SUMIF(กวนไส้!$C:$C,'รับ-จ่าย ประจำวัน'!$B631,กวนไส้!U:U)+SUMIF(ผลิต1!$C:$C,'รับ-จ่าย ประจำวัน'!$B631,ผลิต1!U:U)+SUMIF(ผลิต2!$C:$C,'รับ-จ่าย ประจำวัน'!$B631,ผลิต2!U:U)+SUMIF(เส้นแต่งหน้าขนมเค้ก!$C:$C,'รับ-จ่าย ประจำวัน'!$B631,เส้นแต่งหน้าขนมเค้ก!U:U)+SUMIF(แพ็ค!$C:$C,'รับ-จ่าย ประจำวัน'!$B631,แพ็ค!U:U)+SUMIF(ธุรการ!$C:$C,'รับ-จ่าย ประจำวัน'!$B631,ธุรการ!U:U)+SUMIF(เส้นแต่งหน้าขนมปัง!$C:$C,'รับ-จ่าย ประจำวัน'!$B631,เส้นแต่งหน้าขนมปัง!U:U)+SUMIF('วางแผนBC,CJ'!$C:$C,'รับ-จ่าย ประจำวัน'!$B631,'วางแผนBC,CJ'!U:U)+SUMIF(RD!$C:$C,'รับ-จ่าย ประจำวัน'!$B631,RD!U:U)+SUMIF('FG,ออนไล,คัดแยก'!$C:$C,'รับ-จ่าย ประจำวัน'!$B631,'FG,ออนไล,คัดแยก'!U:U)</f>
        <v>0</v>
      </c>
      <c r="BC631" s="16">
        <f>SUMIF(เตรียมส่วนผสม!$C:$C,'รับ-จ่าย ประจำวัน'!$B631,เตรียมส่วนผสม!V:V)+SUMIF(กวนไส้!$C:$C,'รับ-จ่าย ประจำวัน'!$B631,กวนไส้!V:V)+SUMIF(ผลิต1!$C:$C,'รับ-จ่าย ประจำวัน'!$B631,ผลิต1!V:V)+SUMIF(ผลิต2!$C:$C,'รับ-จ่าย ประจำวัน'!$B631,ผลิต2!V:V)+SUMIF(เส้นแต่งหน้าขนมเค้ก!$C:$C,'รับ-จ่าย ประจำวัน'!$B631,เส้นแต่งหน้าขนมเค้ก!V:V)+SUMIF(แพ็ค!$C:$C,'รับ-จ่าย ประจำวัน'!$B631,แพ็ค!V:V)+SUMIF(ธุรการ!$C:$C,'รับ-จ่าย ประจำวัน'!$B631,ธุรการ!V:V)+SUMIF(เส้นแต่งหน้าขนมปัง!$C:$C,'รับ-จ่าย ประจำวัน'!$B631,เส้นแต่งหน้าขนมปัง!V:V)+SUMIF('วางแผนBC,CJ'!$C:$C,'รับ-จ่าย ประจำวัน'!$B631,'วางแผนBC,CJ'!V:V)+SUMIF(RD!$C:$C,'รับ-จ่าย ประจำวัน'!$B631,RD!V:V)+SUMIF('FG,ออนไล,คัดแยก'!$C:$C,'รับ-จ่าย ประจำวัน'!$B631,'FG,ออนไล,คัดแยก'!V:V)</f>
        <v>0</v>
      </c>
      <c r="BD631" s="16">
        <f>SUMIF(เตรียมส่วนผสม!$C:$C,'รับ-จ่าย ประจำวัน'!$B631,เตรียมส่วนผสม!W:W)+SUMIF(กวนไส้!$C:$C,'รับ-จ่าย ประจำวัน'!$B631,กวนไส้!W:W)+SUMIF(ผลิต1!$C:$C,'รับ-จ่าย ประจำวัน'!$B631,ผลิต1!W:W)+SUMIF(ผลิต2!$C:$C,'รับ-จ่าย ประจำวัน'!$B631,ผลิต2!W:W)+SUMIF(เส้นแต่งหน้าขนมเค้ก!$C:$C,'รับ-จ่าย ประจำวัน'!$B631,เส้นแต่งหน้าขนมเค้ก!W:W)+SUMIF(แพ็ค!$C:$C,'รับ-จ่าย ประจำวัน'!$B631,แพ็ค!W:W)+SUMIF(ธุรการ!$C:$C,'รับ-จ่าย ประจำวัน'!$B631,ธุรการ!W:W)+SUMIF(เส้นแต่งหน้าขนมปัง!$C:$C,'รับ-จ่าย ประจำวัน'!$B631,เส้นแต่งหน้าขนมปัง!W:W)+SUMIF('วางแผนBC,CJ'!$C:$C,'รับ-จ่าย ประจำวัน'!$B631,'วางแผนBC,CJ'!W:W)+SUMIF(RD!$C:$C,'รับ-จ่าย ประจำวัน'!$B631,RD!W:W)+SUMIF('FG,ออนไล,คัดแยก'!$C:$C,'รับ-จ่าย ประจำวัน'!$B631,'FG,ออนไล,คัดแยก'!W:W)</f>
        <v>0</v>
      </c>
      <c r="BE631" s="16">
        <f>SUMIF(เตรียมส่วนผสม!$C:$C,'รับ-จ่าย ประจำวัน'!$B631,เตรียมส่วนผสม!X:X)+SUMIF(กวนไส้!$C:$C,'รับ-จ่าย ประจำวัน'!$B631,กวนไส้!X:X)+SUMIF(ผลิต1!$C:$C,'รับ-จ่าย ประจำวัน'!$B631,ผลิต1!X:X)+SUMIF(ผลิต2!$C:$C,'รับ-จ่าย ประจำวัน'!$B631,ผลิต2!X:X)+SUMIF(เส้นแต่งหน้าขนมเค้ก!$C:$C,'รับ-จ่าย ประจำวัน'!$B631,เส้นแต่งหน้าขนมเค้ก!X:X)+SUMIF(แพ็ค!$C:$C,'รับ-จ่าย ประจำวัน'!$B631,แพ็ค!X:X)+SUMIF(ธุรการ!$C:$C,'รับ-จ่าย ประจำวัน'!$B631,ธุรการ!X:X)+SUMIF(เส้นแต่งหน้าขนมปัง!$C:$C,'รับ-จ่าย ประจำวัน'!$B631,เส้นแต่งหน้าขนมปัง!X:X)+SUMIF('วางแผนBC,CJ'!$C:$C,'รับ-จ่าย ประจำวัน'!$B631,'วางแผนBC,CJ'!X:X)+SUMIF(RD!$C:$C,'รับ-จ่าย ประจำวัน'!$B631,RD!X:X)+SUMIF('FG,ออนไล,คัดแยก'!$C:$C,'รับ-จ่าย ประจำวัน'!$B631,'FG,ออนไล,คัดแยก'!X:X)</f>
        <v>0</v>
      </c>
      <c r="BF631" s="16">
        <f>SUMIF(เตรียมส่วนผสม!$C:$C,'รับ-จ่าย ประจำวัน'!$B631,เตรียมส่วนผสม!Y:Y)+SUMIF(กวนไส้!$C:$C,'รับ-จ่าย ประจำวัน'!$B631,กวนไส้!Y:Y)+SUMIF(ผลิต1!$C:$C,'รับ-จ่าย ประจำวัน'!$B631,ผลิต1!Y:Y)+SUMIF(ผลิต2!$C:$C,'รับ-จ่าย ประจำวัน'!$B631,ผลิต2!Y:Y)+SUMIF(เส้นแต่งหน้าขนมเค้ก!$C:$C,'รับ-จ่าย ประจำวัน'!$B631,เส้นแต่งหน้าขนมเค้ก!Y:Y)+SUMIF(แพ็ค!$C:$C,'รับ-จ่าย ประจำวัน'!$B631,แพ็ค!Y:Y)+SUMIF(ธุรการ!$C:$C,'รับ-จ่าย ประจำวัน'!$B631,ธุรการ!Y:Y)+SUMIF(เส้นแต่งหน้าขนมปัง!$C:$C,'รับ-จ่าย ประจำวัน'!$B631,เส้นแต่งหน้าขนมปัง!Y:Y)+SUMIF('วางแผนBC,CJ'!$C:$C,'รับ-จ่าย ประจำวัน'!$B631,'วางแผนBC,CJ'!Y:Y)+SUMIF(RD!$C:$C,'รับ-จ่าย ประจำวัน'!$B631,RD!Y:Y)+SUMIF('FG,ออนไล,คัดแยก'!$C:$C,'รับ-จ่าย ประจำวัน'!$B631,'FG,ออนไล,คัดแยก'!Y:Y)</f>
        <v>0</v>
      </c>
      <c r="BG631" s="16">
        <f>SUMIF(เตรียมส่วนผสม!$C:$C,'รับ-จ่าย ประจำวัน'!$B631,เตรียมส่วนผสม!Z:Z)+SUMIF(กวนไส้!$C:$C,'รับ-จ่าย ประจำวัน'!$B631,กวนไส้!Z:Z)+SUMIF(ผลิต1!$C:$C,'รับ-จ่าย ประจำวัน'!$B631,ผลิต1!Z:Z)+SUMIF(ผลิต2!$C:$C,'รับ-จ่าย ประจำวัน'!$B631,ผลิต2!Z:Z)+SUMIF(เส้นแต่งหน้าขนมเค้ก!$C:$C,'รับ-จ่าย ประจำวัน'!$B631,เส้นแต่งหน้าขนมเค้ก!Z:Z)+SUMIF(แพ็ค!$C:$C,'รับ-จ่าย ประจำวัน'!$B631,แพ็ค!Z:Z)+SUMIF(ธุรการ!$C:$C,'รับ-จ่าย ประจำวัน'!$B631,ธุรการ!Z:Z)+SUMIF(เส้นแต่งหน้าขนมปัง!$C:$C,'รับ-จ่าย ประจำวัน'!$B631,เส้นแต่งหน้าขนมปัง!Z:Z)+SUMIF('วางแผนBC,CJ'!$C:$C,'รับ-จ่าย ประจำวัน'!$B631,'วางแผนBC,CJ'!Z:Z)+SUMIF(RD!$C:$C,'รับ-จ่าย ประจำวัน'!$B631,RD!Z:Z)+SUMIF('FG,ออนไล,คัดแยก'!$C:$C,'รับ-จ่าย ประจำวัน'!$B631,'FG,ออนไล,คัดแยก'!Z:Z)</f>
        <v>0</v>
      </c>
      <c r="BH631" s="16">
        <f>SUMIF(เตรียมส่วนผสม!$C:$C,'รับ-จ่าย ประจำวัน'!$B631,เตรียมส่วนผสม!AA:AA)+SUMIF(กวนไส้!$C:$C,'รับ-จ่าย ประจำวัน'!$B631,กวนไส้!AA:AA)+SUMIF(ผลิต1!$C:$C,'รับ-จ่าย ประจำวัน'!$B631,ผลิต1!AA:AA)+SUMIF(ผลิต2!$C:$C,'รับ-จ่าย ประจำวัน'!$B631,ผลิต2!AA:AA)+SUMIF(เส้นแต่งหน้าขนมเค้ก!$C:$C,'รับ-จ่าย ประจำวัน'!$B631,เส้นแต่งหน้าขนมเค้ก!AA:AA)+SUMIF(แพ็ค!$C:$C,'รับ-จ่าย ประจำวัน'!$B631,แพ็ค!AA:AA)+SUMIF(ธุรการ!$C:$C,'รับ-จ่าย ประจำวัน'!$B631,ธุรการ!AA:AA)+SUMIF(เส้นแต่งหน้าขนมปัง!$C:$C,'รับ-จ่าย ประจำวัน'!$B631,เส้นแต่งหน้าขนมปัง!AA:AA)+SUMIF('วางแผนBC,CJ'!$C:$C,'รับ-จ่าย ประจำวัน'!$B631,'วางแผนBC,CJ'!AA:AA)+SUMIF(RD!$C:$C,'รับ-จ่าย ประจำวัน'!$B631,RD!AA:AA)+SUMIF('FG,ออนไล,คัดแยก'!$C:$C,'รับ-จ่าย ประจำวัน'!$B631,'FG,ออนไล,คัดแยก'!AA:AA)</f>
        <v>0</v>
      </c>
      <c r="BI631" s="16">
        <f>SUMIF(เตรียมส่วนผสม!$C:$C,'รับ-จ่าย ประจำวัน'!$B631,เตรียมส่วนผสม!AB:AB)+SUMIF(กวนไส้!$C:$C,'รับ-จ่าย ประจำวัน'!$B631,กวนไส้!AB:AB)+SUMIF(ผลิต1!$C:$C,'รับ-จ่าย ประจำวัน'!$B631,ผลิต1!AB:AB)+SUMIF(ผลิต2!$C:$C,'รับ-จ่าย ประจำวัน'!$B631,ผลิต2!AB:AB)+SUMIF(เส้นแต่งหน้าขนมเค้ก!$C:$C,'รับ-จ่าย ประจำวัน'!$B631,เส้นแต่งหน้าขนมเค้ก!AB:AB)+SUMIF(แพ็ค!$C:$C,'รับ-จ่าย ประจำวัน'!$B631,แพ็ค!AB:AB)+SUMIF(ธุรการ!$C:$C,'รับ-จ่าย ประจำวัน'!$B631,ธุรการ!AB:AB)+SUMIF(เส้นแต่งหน้าขนมปัง!$C:$C,'รับ-จ่าย ประจำวัน'!$B631,เส้นแต่งหน้าขนมปัง!AB:AB)+SUMIF('วางแผนBC,CJ'!$C:$C,'รับ-จ่าย ประจำวัน'!$B631,'วางแผนBC,CJ'!AB:AB)+SUMIF(RD!$C:$C,'รับ-จ่าย ประจำวัน'!$B631,RD!AB:AB)+SUMIF('FG,ออนไล,คัดแยก'!$C:$C,'รับ-จ่าย ประจำวัน'!$B631,'FG,ออนไล,คัดแยก'!AB:AB)</f>
        <v>0</v>
      </c>
      <c r="BJ631" s="16">
        <f>SUMIF(เตรียมส่วนผสม!$C:$C,'รับ-จ่าย ประจำวัน'!$B631,เตรียมส่วนผสม!AC:AC)+SUMIF(กวนไส้!$C:$C,'รับ-จ่าย ประจำวัน'!$B631,กวนไส้!AC:AC)+SUMIF(ผลิต1!$C:$C,'รับ-จ่าย ประจำวัน'!$B631,ผลิต1!AC:AC)+SUMIF(ผลิต2!$C:$C,'รับ-จ่าย ประจำวัน'!$B631,ผลิต2!AC:AC)+SUMIF(เส้นแต่งหน้าขนมเค้ก!$C:$C,'รับ-จ่าย ประจำวัน'!$B631,เส้นแต่งหน้าขนมเค้ก!AC:AC)+SUMIF(แพ็ค!$C:$C,'รับ-จ่าย ประจำวัน'!$B631,แพ็ค!AC:AC)+SUMIF(ธุรการ!$C:$C,'รับ-จ่าย ประจำวัน'!$B631,ธุรการ!AC:AC)+SUMIF(เส้นแต่งหน้าขนมปัง!$C:$C,'รับ-จ่าย ประจำวัน'!$B631,เส้นแต่งหน้าขนมปัง!AC:AC)+SUMIF('วางแผนBC,CJ'!$C:$C,'รับ-จ่าย ประจำวัน'!$B631,'วางแผนBC,CJ'!AC:AC)+SUMIF(RD!$C:$C,'รับ-จ่าย ประจำวัน'!$B631,RD!AC:AC)+SUMIF('FG,ออนไล,คัดแยก'!$C:$C,'รับ-จ่าย ประจำวัน'!$B631,'FG,ออนไล,คัดแยก'!AC:AC)</f>
        <v>0</v>
      </c>
      <c r="BK631" s="16">
        <f>SUMIF(เตรียมส่วนผสม!$C:$C,'รับ-จ่าย ประจำวัน'!$B631,เตรียมส่วนผสม!AD:AD)+SUMIF(กวนไส้!$C:$C,'รับ-จ่าย ประจำวัน'!$B631,กวนไส้!AD:AD)+SUMIF(ผลิต1!$C:$C,'รับ-จ่าย ประจำวัน'!$B631,ผลิต1!AD:AD)+SUMIF(ผลิต2!$C:$C,'รับ-จ่าย ประจำวัน'!$B631,ผลิต2!AD:AD)+SUMIF(เส้นแต่งหน้าขนมเค้ก!$C:$C,'รับ-จ่าย ประจำวัน'!$B631,เส้นแต่งหน้าขนมเค้ก!AD:AD)+SUMIF(แพ็ค!$C:$C,'รับ-จ่าย ประจำวัน'!$B631,แพ็ค!AD:AD)+SUMIF(ธุรการ!$C:$C,'รับ-จ่าย ประจำวัน'!$B631,ธุรการ!AD:AD)+SUMIF(เส้นแต่งหน้าขนมปัง!$C:$C,'รับ-จ่าย ประจำวัน'!$B631,เส้นแต่งหน้าขนมปัง!AD:AD)+SUMIF('วางแผนBC,CJ'!$C:$C,'รับ-จ่าย ประจำวัน'!$B631,'วางแผนBC,CJ'!AD:AD)+SUMIF(RD!$C:$C,'รับ-จ่าย ประจำวัน'!$B631,RD!AD:AD)+SUMIF('FG,ออนไล,คัดแยก'!$C:$C,'รับ-จ่าย ประจำวัน'!$B631,'FG,ออนไล,คัดแยก'!AD:AD)</f>
        <v>0</v>
      </c>
      <c r="BL631" s="16">
        <f>SUMIF(เตรียมส่วนผสม!$C:$C,'รับ-จ่าย ประจำวัน'!$B631,เตรียมส่วนผสม!AE:AE)+SUMIF(กวนไส้!$C:$C,'รับ-จ่าย ประจำวัน'!$B631,กวนไส้!AE:AE)+SUMIF(ผลิต1!$C:$C,'รับ-จ่าย ประจำวัน'!$B631,ผลิต1!AE:AE)+SUMIF(ผลิต2!$C:$C,'รับ-จ่าย ประจำวัน'!$B631,ผลิต2!AE:AE)+SUMIF(เส้นแต่งหน้าขนมเค้ก!$C:$C,'รับ-จ่าย ประจำวัน'!$B631,เส้นแต่งหน้าขนมเค้ก!AE:AE)+SUMIF(แพ็ค!$C:$C,'รับ-จ่าย ประจำวัน'!$B631,แพ็ค!AE:AE)+SUMIF(ธุรการ!$C:$C,'รับ-จ่าย ประจำวัน'!$B631,ธุรการ!AE:AE)+SUMIF(เส้นแต่งหน้าขนมปัง!$C:$C,'รับ-จ่าย ประจำวัน'!$B631,เส้นแต่งหน้าขนมปัง!AE:AE)+SUMIF('วางแผนBC,CJ'!$C:$C,'รับ-จ่าย ประจำวัน'!$B631,'วางแผนBC,CJ'!AE:AE)+SUMIF(RD!$C:$C,'รับ-จ่าย ประจำวัน'!$B631,RD!AE:AE)+SUMIF('FG,ออนไล,คัดแยก'!$C:$C,'รับ-จ่าย ประจำวัน'!$B631,'FG,ออนไล,คัดแยก'!AE:AE)</f>
        <v>0</v>
      </c>
      <c r="BM631" s="16">
        <f>SUMIF(เตรียมส่วนผสม!$C:$C,'รับ-จ่าย ประจำวัน'!$B631,เตรียมส่วนผสม!AF:AF)+SUMIF(กวนไส้!$C:$C,'รับ-จ่าย ประจำวัน'!$B631,กวนไส้!AF:AF)+SUMIF(ผลิต1!$C:$C,'รับ-จ่าย ประจำวัน'!$B631,ผลิต1!AF:AF)+SUMIF(ผลิต2!$C:$C,'รับ-จ่าย ประจำวัน'!$B631,ผลิต2!AF:AF)+SUMIF(เส้นแต่งหน้าขนมเค้ก!$C:$C,'รับ-จ่าย ประจำวัน'!$B631,เส้นแต่งหน้าขนมเค้ก!AF:AF)+SUMIF(แพ็ค!$C:$C,'รับ-จ่าย ประจำวัน'!$B631,แพ็ค!AF:AF)+SUMIF(ธุรการ!$C:$C,'รับ-จ่าย ประจำวัน'!$B631,ธุรการ!AF:AF)+SUMIF(เส้นแต่งหน้าขนมปัง!$C:$C,'รับ-จ่าย ประจำวัน'!$B631,เส้นแต่งหน้าขนมปัง!AF:AF)+SUMIF('วางแผนBC,CJ'!$C:$C,'รับ-จ่าย ประจำวัน'!$B631,'วางแผนBC,CJ'!AF:AF)+SUMIF(RD!$C:$C,'รับ-จ่าย ประจำวัน'!$B631,RD!AF:AF)+SUMIF('FG,ออนไล,คัดแยก'!$C:$C,'รับ-จ่าย ประจำวัน'!$B631,'FG,ออนไล,คัดแยก'!AF:AF)</f>
        <v>0</v>
      </c>
      <c r="BN631" s="16">
        <f>SUMIF(เตรียมส่วนผสม!$C:$C,'รับ-จ่าย ประจำวัน'!$B631,เตรียมส่วนผสม!AG:AG)+SUMIF(กวนไส้!$C:$C,'รับ-จ่าย ประจำวัน'!$B631,กวนไส้!AG:AG)+SUMIF(ผลิต1!$C:$C,'รับ-จ่าย ประจำวัน'!$B631,ผลิต1!AG:AG)+SUMIF(ผลิต2!$C:$C,'รับ-จ่าย ประจำวัน'!$B631,ผลิต2!AG:AG)+SUMIF(เส้นแต่งหน้าขนมเค้ก!$C:$C,'รับ-จ่าย ประจำวัน'!$B631,เส้นแต่งหน้าขนมเค้ก!AG:AG)+SUMIF(แพ็ค!$C:$C,'รับ-จ่าย ประจำวัน'!$B631,แพ็ค!AG:AG)+SUMIF(ธุรการ!$C:$C,'รับ-จ่าย ประจำวัน'!$B631,ธุรการ!AG:AG)+SUMIF(เส้นแต่งหน้าขนมปัง!$C:$C,'รับ-จ่าย ประจำวัน'!$B631,เส้นแต่งหน้าขนมปัง!AG:AG)+SUMIF('วางแผนBC,CJ'!$C:$C,'รับ-จ่าย ประจำวัน'!$B631,'วางแผนBC,CJ'!AG:AG)+SUMIF(RD!$C:$C,'รับ-จ่าย ประจำวัน'!$B631,RD!AG:AG)+SUMIF('FG,ออนไล,คัดแยก'!$C:$C,'รับ-จ่าย ประจำวัน'!$B631,'FG,ออนไล,คัดแยก'!AG:AG)</f>
        <v>0</v>
      </c>
      <c r="BO631" s="16">
        <f>SUMIF(เตรียมส่วนผสม!$C:$C,'รับ-จ่าย ประจำวัน'!$B631,เตรียมส่วนผสม!AH:AH)+SUMIF(กวนไส้!$C:$C,'รับ-จ่าย ประจำวัน'!$B631,กวนไส้!AH:AH)+SUMIF(ผลิต1!$C:$C,'รับ-จ่าย ประจำวัน'!$B631,ผลิต1!AH:AH)+SUMIF(ผลิต2!$C:$C,'รับ-จ่าย ประจำวัน'!$B631,ผลิต2!AH:AH)+SUMIF(เส้นแต่งหน้าขนมเค้ก!$C:$C,'รับ-จ่าย ประจำวัน'!$B631,เส้นแต่งหน้าขนมเค้ก!AH:AH)+SUMIF(แพ็ค!$C:$C,'รับ-จ่าย ประจำวัน'!$B631,แพ็ค!AH:AH)+SUMIF(ธุรการ!$C:$C,'รับ-จ่าย ประจำวัน'!$B631,ธุรการ!AH:AH)+SUMIF(เส้นแต่งหน้าขนมปัง!$C:$C,'รับ-จ่าย ประจำวัน'!$B631,เส้นแต่งหน้าขนมปัง!AH:AH)+SUMIF('วางแผนBC,CJ'!$C:$C,'รับ-จ่าย ประจำวัน'!$B631,'วางแผนBC,CJ'!AH:AH)+SUMIF(RD!$C:$C,'รับ-จ่าย ประจำวัน'!$B631,RD!AH:AH)+SUMIF('FG,ออนไล,คัดแยก'!$C:$C,'รับ-จ่าย ประจำวัน'!$B631,'FG,ออนไล,คัดแยก'!AH:AH)</f>
        <v>0</v>
      </c>
      <c r="BP631" s="16">
        <f>SUMIF(เตรียมส่วนผสม!$C:$C,'รับ-จ่าย ประจำวัน'!$B631,เตรียมส่วนผสม!AI:AI)+SUMIF(กวนไส้!$C:$C,'รับ-จ่าย ประจำวัน'!$B631,กวนไส้!AI:AI)+SUMIF(ผลิต1!$C:$C,'รับ-จ่าย ประจำวัน'!$B631,ผลิต1!AI:AI)+SUMIF(ผลิต2!$C:$C,'รับ-จ่าย ประจำวัน'!$B631,ผลิต2!AI:AI)+SUMIF(เส้นแต่งหน้าขนมเค้ก!$C:$C,'รับ-จ่าย ประจำวัน'!$B631,เส้นแต่งหน้าขนมเค้ก!AI:AI)+SUMIF(แพ็ค!$C:$C,'รับ-จ่าย ประจำวัน'!$B631,แพ็ค!AI:AI)+SUMIF(ธุรการ!$C:$C,'รับ-จ่าย ประจำวัน'!$B631,ธุรการ!AI:AI)+SUMIF(เส้นแต่งหน้าขนมปัง!$C:$C,'รับ-จ่าย ประจำวัน'!$B631,เส้นแต่งหน้าขนมปัง!AI:AI)+SUMIF('วางแผนBC,CJ'!$C:$C,'รับ-จ่าย ประจำวัน'!$B631,'วางแผนBC,CJ'!AI:AI)+SUMIF(RD!$C:$C,'รับ-จ่าย ประจำวัน'!$B631,RD!AI:AI)+SUMIF('FG,ออนไล,คัดแยก'!$C:$C,'รับ-จ่าย ประจำวัน'!$B631,'FG,ออนไล,คัดแยก'!AI:AI)</f>
        <v>0</v>
      </c>
      <c r="BQ631" s="16">
        <f>SUMIF(เตรียมส่วนผสม!$C:$C,'รับ-จ่าย ประจำวัน'!$B631,เตรียมส่วนผสม!AJ:AJ)+SUMIF(กวนไส้!$C:$C,'รับ-จ่าย ประจำวัน'!$B631,กวนไส้!AJ:AJ)+SUMIF(ผลิต1!$C:$C,'รับ-จ่าย ประจำวัน'!$B631,ผลิต1!AJ:AJ)+SUMIF(ผลิต2!$C:$C,'รับ-จ่าย ประจำวัน'!$B631,ผลิต2!AJ:AJ)+SUMIF(เส้นแต่งหน้าขนมเค้ก!$C:$C,'รับ-จ่าย ประจำวัน'!$B631,เส้นแต่งหน้าขนมเค้ก!AJ:AJ)+SUMIF(แพ็ค!$C:$C,'รับ-จ่าย ประจำวัน'!$B631,แพ็ค!AJ:AJ)+SUMIF(ธุรการ!$C:$C,'รับ-จ่าย ประจำวัน'!$B631,ธุรการ!AJ:AJ)+SUMIF(เส้นแต่งหน้าขนมปัง!$C:$C,'รับ-จ่าย ประจำวัน'!$B631,เส้นแต่งหน้าขนมปัง!AJ:AJ)+SUMIF('วางแผนBC,CJ'!$C:$C,'รับ-จ่าย ประจำวัน'!$B631,'วางแผนBC,CJ'!AJ:AJ)+SUMIF(RD!$C:$C,'รับ-จ่าย ประจำวัน'!$B631,RD!AJ:AJ)+SUMIF('FG,ออนไล,คัดแยก'!$C:$C,'รับ-จ่าย ประจำวัน'!$B631,'FG,ออนไล,คัดแยก'!AJ:AJ)</f>
        <v>0</v>
      </c>
      <c r="BR631" s="16">
        <f>SUMIF(เตรียมส่วนผสม!$C:$C,'รับ-จ่าย ประจำวัน'!$B631,เตรียมส่วนผสม!AK:AK)+SUMIF(กวนไส้!$C:$C,'รับ-จ่าย ประจำวัน'!$B631,กวนไส้!AK:AK)+SUMIF(ผลิต1!$C:$C,'รับ-จ่าย ประจำวัน'!$B631,ผลิต1!AK:AK)+SUMIF(ผลิต2!$C:$C,'รับ-จ่าย ประจำวัน'!$B631,ผลิต2!AK:AK)+SUMIF(เส้นแต่งหน้าขนมเค้ก!$C:$C,'รับ-จ่าย ประจำวัน'!$B631,เส้นแต่งหน้าขนมเค้ก!AK:AK)+SUMIF(แพ็ค!$C:$C,'รับ-จ่าย ประจำวัน'!$B631,แพ็ค!AK:AK)+SUMIF(ธุรการ!$C:$C,'รับ-จ่าย ประจำวัน'!$B631,ธุรการ!AK:AK)+SUMIF(เส้นแต่งหน้าขนมปัง!$C:$C,'รับ-จ่าย ประจำวัน'!$B631,เส้นแต่งหน้าขนมปัง!AK:AK)+SUMIF('วางแผนBC,CJ'!$C:$C,'รับ-จ่าย ประจำวัน'!$B631,'วางแผนBC,CJ'!AK:AK)+SUMIF(RD!$C:$C,'รับ-จ่าย ประจำวัน'!$B631,RD!AK:AK)+SUMIF('FG,ออนไล,คัดแยก'!$C:$C,'รับ-จ่าย ประจำวัน'!$B631,'FG,ออนไล,คัดแยก'!AK:AK)</f>
        <v>0</v>
      </c>
      <c r="BS631" s="16">
        <f>SUMIF(เตรียมส่วนผสม!$C:$C,'รับ-จ่าย ประจำวัน'!$B631,เตรียมส่วนผสม!AL:AL)+SUMIF(กวนไส้!$C:$C,'รับ-จ่าย ประจำวัน'!$B631,กวนไส้!AL:AL)+SUMIF(ผลิต1!$C:$C,'รับ-จ่าย ประจำวัน'!$B631,ผลิต1!AL:AL)+SUMIF(ผลิต2!$C:$C,'รับ-จ่าย ประจำวัน'!$B631,ผลิต2!AL:AL)+SUMIF(เส้นแต่งหน้าขนมเค้ก!$C:$C,'รับ-จ่าย ประจำวัน'!$B631,เส้นแต่งหน้าขนมเค้ก!AL:AL)+SUMIF(แพ็ค!$C:$C,'รับ-จ่าย ประจำวัน'!$B631,แพ็ค!AL:AL)+SUMIF(ธุรการ!$C:$C,'รับ-จ่าย ประจำวัน'!$B631,ธุรการ!AL:AL)+SUMIF(เส้นแต่งหน้าขนมปัง!$C:$C,'รับ-จ่าย ประจำวัน'!$B631,เส้นแต่งหน้าขนมปัง!AL:AL)+SUMIF('วางแผนBC,CJ'!$C:$C,'รับ-จ่าย ประจำวัน'!$B631,'วางแผนBC,CJ'!AL:AL)+SUMIF(RD!$C:$C,'รับ-จ่าย ประจำวัน'!$B631,RD!AL:AL)+SUMIF('FG,ออนไล,คัดแยก'!$C:$C,'รับ-จ่าย ประจำวัน'!$B631,'FG,ออนไล,คัดแยก'!AL:AL)</f>
        <v>0</v>
      </c>
      <c r="BT631" s="18">
        <f t="shared" si="136"/>
        <v>0</v>
      </c>
      <c r="BU631" s="116"/>
      <c r="BV631" s="146">
        <f t="shared" si="137"/>
        <v>39</v>
      </c>
      <c r="BW631" s="184"/>
      <c r="BX631" s="172">
        <f t="shared" si="124"/>
        <v>0</v>
      </c>
      <c r="BY631" s="188" t="e">
        <f t="shared" si="122"/>
        <v>#DIV/0!</v>
      </c>
      <c r="BZ631" s="180" t="e">
        <f t="shared" ca="1" si="128"/>
        <v>#DIV/0!</v>
      </c>
      <c r="CA631" s="93"/>
      <c r="CB631" s="93"/>
      <c r="CC631" s="93"/>
      <c r="CD631" s="93"/>
      <c r="CE631" s="93"/>
      <c r="CF631" s="93"/>
      <c r="CG631" s="93"/>
      <c r="CH631" s="93"/>
      <c r="CI631" s="93"/>
      <c r="CJ631" s="97"/>
      <c r="CK631" s="9">
        <f t="shared" ref="CK631:CK639" si="152">+BV631-BU631</f>
        <v>39</v>
      </c>
    </row>
    <row r="632" spans="1:89" hidden="1" x14ac:dyDescent="0.5">
      <c r="A632" s="149"/>
      <c r="B632" s="34">
        <v>1022301015</v>
      </c>
      <c r="C632" s="33" t="s">
        <v>2135</v>
      </c>
      <c r="D632" s="141" t="s">
        <v>61</v>
      </c>
      <c r="E632" s="25"/>
      <c r="F632" s="132"/>
      <c r="G632" s="25"/>
      <c r="H632" s="12">
        <v>0</v>
      </c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11"/>
      <c r="AF632" s="11"/>
      <c r="AG632" s="11"/>
      <c r="AH632" s="11"/>
      <c r="AI632" s="25"/>
      <c r="AJ632" s="25"/>
      <c r="AK632" s="25"/>
      <c r="AL632" s="25"/>
      <c r="AM632" s="25"/>
      <c r="AN632" s="15">
        <f t="shared" si="135"/>
        <v>0</v>
      </c>
      <c r="AO632" s="16">
        <f>SUMIF(เตรียมส่วนผสม!$C:$C,'รับ-จ่าย ประจำวัน'!$B632,เตรียมส่วนผสม!H:H)+SUMIF(กวนไส้!$C:$C,'รับ-จ่าย ประจำวัน'!$B632,กวนไส้!H:H)+SUMIF(ผลิต1!$C:$C,'รับ-จ่าย ประจำวัน'!$B632,ผลิต1!H:H)+SUMIF(ผลิต2!$C:$C,'รับ-จ่าย ประจำวัน'!$B632,ผลิต2!H:H)+SUMIF(เส้นแต่งหน้าขนมเค้ก!$C:$C,'รับ-จ่าย ประจำวัน'!$B632,เส้นแต่งหน้าขนมเค้ก!H:H)+SUMIF(แพ็ค!$C:$C,'รับ-จ่าย ประจำวัน'!$B632,แพ็ค!H:H)+SUMIF(ธุรการ!$C:$C,'รับ-จ่าย ประจำวัน'!$B632,ธุรการ!H:H)+SUMIF(เส้นแต่งหน้าขนมปัง!$C:$C,'รับ-จ่าย ประจำวัน'!$B632,เส้นแต่งหน้าขนมปัง!H:H)+SUMIF('วางแผนBC,CJ'!$C:$C,'รับ-จ่าย ประจำวัน'!$B632,'วางแผนBC,CJ'!H:H)+SUMIF(RD!$C:$C,'รับ-จ่าย ประจำวัน'!$B632,RD!H:H)+SUMIF('FG,ออนไล,คัดแยก'!$C:$C,'รับ-จ่าย ประจำวัน'!$B632,'FG,ออนไล,คัดแยก'!H:H)</f>
        <v>0</v>
      </c>
      <c r="AP632" s="16">
        <f>SUMIF(เตรียมส่วนผสม!$C:$C,'รับ-จ่าย ประจำวัน'!$B632,เตรียมส่วนผสม!I:I)+SUMIF(กวนไส้!$C:$C,'รับ-จ่าย ประจำวัน'!$B632,กวนไส้!I:I)+SUMIF(ผลิต1!$C:$C,'รับ-จ่าย ประจำวัน'!$B632,ผลิต1!I:I)+SUMIF(ผลิต2!$C:$C,'รับ-จ่าย ประจำวัน'!$B632,ผลิต2!I:I)+SUMIF(เส้นแต่งหน้าขนมเค้ก!$C:$C,'รับ-จ่าย ประจำวัน'!$B632,เส้นแต่งหน้าขนมเค้ก!I:I)+SUMIF(แพ็ค!$C:$C,'รับ-จ่าย ประจำวัน'!$B632,แพ็ค!I:I)+SUMIF(ธุรการ!$C:$C,'รับ-จ่าย ประจำวัน'!$B632,ธุรการ!I:I)+SUMIF(เส้นแต่งหน้าขนมปัง!$C:$C,'รับ-จ่าย ประจำวัน'!$B632,เส้นแต่งหน้าขนมปัง!I:I)+SUMIF('วางแผนBC,CJ'!$C:$C,'รับ-จ่าย ประจำวัน'!$B632,'วางแผนBC,CJ'!I:I)+SUMIF(RD!$C:$C,'รับ-จ่าย ประจำวัน'!$B632,RD!I:I)+SUMIF('FG,ออนไล,คัดแยก'!$C:$C,'รับ-จ่าย ประจำวัน'!$B632,'FG,ออนไล,คัดแยก'!I:I)</f>
        <v>0</v>
      </c>
      <c r="AQ632" s="16">
        <f>SUMIF(เตรียมส่วนผสม!$C:$C,'รับ-จ่าย ประจำวัน'!$B632,เตรียมส่วนผสม!J:J)+SUMIF(กวนไส้!$C:$C,'รับ-จ่าย ประจำวัน'!$B632,กวนไส้!J:J)+SUMIF(ผลิต1!$C:$C,'รับ-จ่าย ประจำวัน'!$B632,ผลิต1!J:J)+SUMIF(ผลิต2!$C:$C,'รับ-จ่าย ประจำวัน'!$B632,ผลิต2!J:J)+SUMIF(เส้นแต่งหน้าขนมเค้ก!$C:$C,'รับ-จ่าย ประจำวัน'!$B632,เส้นแต่งหน้าขนมเค้ก!J:J)+SUMIF(แพ็ค!$C:$C,'รับ-จ่าย ประจำวัน'!$B632,แพ็ค!J:J)+SUMIF(ธุรการ!$C:$C,'รับ-จ่าย ประจำวัน'!$B632,ธุรการ!J:J)+SUMIF(เส้นแต่งหน้าขนมปัง!$C:$C,'รับ-จ่าย ประจำวัน'!$B632,เส้นแต่งหน้าขนมปัง!J:J)+SUMIF('วางแผนBC,CJ'!$C:$C,'รับ-จ่าย ประจำวัน'!$B632,'วางแผนBC,CJ'!J:J)+SUMIF(RD!$C:$C,'รับ-จ่าย ประจำวัน'!$B632,RD!J:J)+SUMIF('FG,ออนไล,คัดแยก'!$C:$C,'รับ-จ่าย ประจำวัน'!$B632,'FG,ออนไล,คัดแยก'!J:J)</f>
        <v>0</v>
      </c>
      <c r="AR632" s="16">
        <f>SUMIF(เตรียมส่วนผสม!$C:$C,'รับ-จ่าย ประจำวัน'!$B632,เตรียมส่วนผสม!K:K)+SUMIF(กวนไส้!$C:$C,'รับ-จ่าย ประจำวัน'!$B632,กวนไส้!K:K)+SUMIF(ผลิต1!$C:$C,'รับ-จ่าย ประจำวัน'!$B632,ผลิต1!K:K)+SUMIF(ผลิต2!$C:$C,'รับ-จ่าย ประจำวัน'!$B632,ผลิต2!K:K)+SUMIF(เส้นแต่งหน้าขนมเค้ก!$C:$C,'รับ-จ่าย ประจำวัน'!$B632,เส้นแต่งหน้าขนมเค้ก!K:K)+SUMIF(แพ็ค!$C:$C,'รับ-จ่าย ประจำวัน'!$B632,แพ็ค!K:K)+SUMIF(ธุรการ!$C:$C,'รับ-จ่าย ประจำวัน'!$B632,ธุรการ!K:K)+SUMIF(เส้นแต่งหน้าขนมปัง!$C:$C,'รับ-จ่าย ประจำวัน'!$B632,เส้นแต่งหน้าขนมปัง!K:K)+SUMIF('วางแผนBC,CJ'!$C:$C,'รับ-จ่าย ประจำวัน'!$B632,'วางแผนBC,CJ'!K:K)+SUMIF(RD!$C:$C,'รับ-จ่าย ประจำวัน'!$B632,RD!K:K)+SUMIF('FG,ออนไล,คัดแยก'!$C:$C,'รับ-จ่าย ประจำวัน'!$B632,'FG,ออนไล,คัดแยก'!K:K)</f>
        <v>0</v>
      </c>
      <c r="AS632" s="16">
        <f>SUMIF(เตรียมส่วนผสม!$C:$C,'รับ-จ่าย ประจำวัน'!$B632,เตรียมส่วนผสม!L:L)+SUMIF(กวนไส้!$C:$C,'รับ-จ่าย ประจำวัน'!$B632,กวนไส้!L:L)+SUMIF(ผลิต1!$C:$C,'รับ-จ่าย ประจำวัน'!$B632,ผลิต1!L:L)+SUMIF(ผลิต2!$C:$C,'รับ-จ่าย ประจำวัน'!$B632,ผลิต2!L:L)+SUMIF(เส้นแต่งหน้าขนมเค้ก!$C:$C,'รับ-จ่าย ประจำวัน'!$B632,เส้นแต่งหน้าขนมเค้ก!L:L)+SUMIF(แพ็ค!$C:$C,'รับ-จ่าย ประจำวัน'!$B632,แพ็ค!L:L)+SUMIF(ธุรการ!$C:$C,'รับ-จ่าย ประจำวัน'!$B632,ธุรการ!L:L)+SUMIF(เส้นแต่งหน้าขนมปัง!$C:$C,'รับ-จ่าย ประจำวัน'!$B632,เส้นแต่งหน้าขนมปัง!L:L)+SUMIF('วางแผนBC,CJ'!$C:$C,'รับ-จ่าย ประจำวัน'!$B632,'วางแผนBC,CJ'!L:L)+SUMIF(RD!$C:$C,'รับ-จ่าย ประจำวัน'!$B632,RD!L:L)+SUMIF('FG,ออนไล,คัดแยก'!$C:$C,'รับ-จ่าย ประจำวัน'!$B632,'FG,ออนไล,คัดแยก'!L:L)</f>
        <v>0</v>
      </c>
      <c r="AT632" s="16">
        <f>SUMIF(เตรียมส่วนผสม!$C:$C,'รับ-จ่าย ประจำวัน'!$B632,เตรียมส่วนผสม!M:M)+SUMIF(กวนไส้!$C:$C,'รับ-จ่าย ประจำวัน'!$B632,กวนไส้!M:M)+SUMIF(ผลิต1!$C:$C,'รับ-จ่าย ประจำวัน'!$B632,ผลิต1!M:M)+SUMIF(ผลิต2!$C:$C,'รับ-จ่าย ประจำวัน'!$B632,ผลิต2!M:M)+SUMIF(เส้นแต่งหน้าขนมเค้ก!$C:$C,'รับ-จ่าย ประจำวัน'!$B632,เส้นแต่งหน้าขนมเค้ก!M:M)+SUMIF(แพ็ค!$C:$C,'รับ-จ่าย ประจำวัน'!$B632,แพ็ค!M:M)+SUMIF(ธุรการ!$C:$C,'รับ-จ่าย ประจำวัน'!$B632,ธุรการ!M:M)+SUMIF(เส้นแต่งหน้าขนมปัง!$C:$C,'รับ-จ่าย ประจำวัน'!$B632,เส้นแต่งหน้าขนมปัง!M:M)+SUMIF('วางแผนBC,CJ'!$C:$C,'รับ-จ่าย ประจำวัน'!$B632,'วางแผนBC,CJ'!M:M)+SUMIF(RD!$C:$C,'รับ-จ่าย ประจำวัน'!$B632,RD!M:M)+SUMIF('FG,ออนไล,คัดแยก'!$C:$C,'รับ-จ่าย ประจำวัน'!$B632,'FG,ออนไล,คัดแยก'!M:M)</f>
        <v>0</v>
      </c>
      <c r="AU632" s="16">
        <f>SUMIF(เตรียมส่วนผสม!$C:$C,'รับ-จ่าย ประจำวัน'!$B632,เตรียมส่วนผสม!N:N)+SUMIF(กวนไส้!$C:$C,'รับ-จ่าย ประจำวัน'!$B632,กวนไส้!N:N)+SUMIF(ผลิต1!$C:$C,'รับ-จ่าย ประจำวัน'!$B632,ผลิต1!N:N)+SUMIF(ผลิต2!$C:$C,'รับ-จ่าย ประจำวัน'!$B632,ผลิต2!N:N)+SUMIF(เส้นแต่งหน้าขนมเค้ก!$C:$C,'รับ-จ่าย ประจำวัน'!$B632,เส้นแต่งหน้าขนมเค้ก!N:N)+SUMIF(แพ็ค!$C:$C,'รับ-จ่าย ประจำวัน'!$B632,แพ็ค!N:N)+SUMIF(ธุรการ!$C:$C,'รับ-จ่าย ประจำวัน'!$B632,ธุรการ!N:N)+SUMIF(เส้นแต่งหน้าขนมปัง!$C:$C,'รับ-จ่าย ประจำวัน'!$B632,เส้นแต่งหน้าขนมปัง!N:N)+SUMIF('วางแผนBC,CJ'!$C:$C,'รับ-จ่าย ประจำวัน'!$B632,'วางแผนBC,CJ'!N:N)+SUMIF(RD!$C:$C,'รับ-จ่าย ประจำวัน'!$B632,RD!N:N)+SUMIF('FG,ออนไล,คัดแยก'!$C:$C,'รับ-จ่าย ประจำวัน'!$B632,'FG,ออนไล,คัดแยก'!N:N)</f>
        <v>0</v>
      </c>
      <c r="AV632" s="16">
        <f>SUMIF(เตรียมส่วนผสม!$C:$C,'รับ-จ่าย ประจำวัน'!$B632,เตรียมส่วนผสม!O:O)+SUMIF(กวนไส้!$C:$C,'รับ-จ่าย ประจำวัน'!$B632,กวนไส้!O:O)+SUMIF(ผลิต1!$C:$C,'รับ-จ่าย ประจำวัน'!$B632,ผลิต1!O:O)+SUMIF(ผลิต2!$C:$C,'รับ-จ่าย ประจำวัน'!$B632,ผลิต2!O:O)+SUMIF(เส้นแต่งหน้าขนมเค้ก!$C:$C,'รับ-จ่าย ประจำวัน'!$B632,เส้นแต่งหน้าขนมเค้ก!O:O)+SUMIF(แพ็ค!$C:$C,'รับ-จ่าย ประจำวัน'!$B632,แพ็ค!O:O)+SUMIF(ธุรการ!$C:$C,'รับ-จ่าย ประจำวัน'!$B632,ธุรการ!O:O)+SUMIF(เส้นแต่งหน้าขนมปัง!$C:$C,'รับ-จ่าย ประจำวัน'!$B632,เส้นแต่งหน้าขนมปัง!O:O)+SUMIF('วางแผนBC,CJ'!$C:$C,'รับ-จ่าย ประจำวัน'!$B632,'วางแผนBC,CJ'!O:O)+SUMIF(RD!$C:$C,'รับ-จ่าย ประจำวัน'!$B632,RD!O:O)+SUMIF('FG,ออนไล,คัดแยก'!$C:$C,'รับ-จ่าย ประจำวัน'!$B632,'FG,ออนไล,คัดแยก'!O:O)</f>
        <v>0</v>
      </c>
      <c r="AW632" s="16">
        <f>SUMIF(เตรียมส่วนผสม!$C:$C,'รับ-จ่าย ประจำวัน'!$B632,เตรียมส่วนผสม!P:P)+SUMIF(กวนไส้!$C:$C,'รับ-จ่าย ประจำวัน'!$B632,กวนไส้!P:P)+SUMIF(ผลิต1!$C:$C,'รับ-จ่าย ประจำวัน'!$B632,ผลิต1!P:P)+SUMIF(ผลิต2!$C:$C,'รับ-จ่าย ประจำวัน'!$B632,ผลิต2!P:P)+SUMIF(เส้นแต่งหน้าขนมเค้ก!$C:$C,'รับ-จ่าย ประจำวัน'!$B632,เส้นแต่งหน้าขนมเค้ก!P:P)+SUMIF(แพ็ค!$C:$C,'รับ-จ่าย ประจำวัน'!$B632,แพ็ค!P:P)+SUMIF(ธุรการ!$C:$C,'รับ-จ่าย ประจำวัน'!$B632,ธุรการ!P:P)+SUMIF(เส้นแต่งหน้าขนมปัง!$C:$C,'รับ-จ่าย ประจำวัน'!$B632,เส้นแต่งหน้าขนมปัง!P:P)+SUMIF('วางแผนBC,CJ'!$C:$C,'รับ-จ่าย ประจำวัน'!$B632,'วางแผนBC,CJ'!P:P)+SUMIF(RD!$C:$C,'รับ-จ่าย ประจำวัน'!$B632,RD!P:P)+SUMIF('FG,ออนไล,คัดแยก'!$C:$C,'รับ-จ่าย ประจำวัน'!$B632,'FG,ออนไล,คัดแยก'!P:P)</f>
        <v>0</v>
      </c>
      <c r="AX632" s="16">
        <f>SUMIF(เตรียมส่วนผสม!$C:$C,'รับ-จ่าย ประจำวัน'!$B632,เตรียมส่วนผสม!Q:Q)+SUMIF(กวนไส้!$C:$C,'รับ-จ่าย ประจำวัน'!$B632,กวนไส้!Q:Q)+SUMIF(ผลิต1!$C:$C,'รับ-จ่าย ประจำวัน'!$B632,ผลิต1!Q:Q)+SUMIF(ผลิต2!$C:$C,'รับ-จ่าย ประจำวัน'!$B632,ผลิต2!Q:Q)+SUMIF(เส้นแต่งหน้าขนมเค้ก!$C:$C,'รับ-จ่าย ประจำวัน'!$B632,เส้นแต่งหน้าขนมเค้ก!Q:Q)+SUMIF(แพ็ค!$C:$C,'รับ-จ่าย ประจำวัน'!$B632,แพ็ค!Q:Q)+SUMIF(ธุรการ!$C:$C,'รับ-จ่าย ประจำวัน'!$B632,ธุรการ!Q:Q)+SUMIF(เส้นแต่งหน้าขนมปัง!$C:$C,'รับ-จ่าย ประจำวัน'!$B632,เส้นแต่งหน้าขนมปัง!Q:Q)+SUMIF('วางแผนBC,CJ'!$C:$C,'รับ-จ่าย ประจำวัน'!$B632,'วางแผนBC,CJ'!Q:Q)+SUMIF(RD!$C:$C,'รับ-จ่าย ประจำวัน'!$B632,RD!Q:Q)+SUMIF('FG,ออนไล,คัดแยก'!$C:$C,'รับ-จ่าย ประจำวัน'!$B632,'FG,ออนไล,คัดแยก'!Q:Q)</f>
        <v>0</v>
      </c>
      <c r="AY632" s="16">
        <f>SUMIF(เตรียมส่วนผสม!$C:$C,'รับ-จ่าย ประจำวัน'!$B632,เตรียมส่วนผสม!R:R)+SUMIF(กวนไส้!$C:$C,'รับ-จ่าย ประจำวัน'!$B632,กวนไส้!R:R)+SUMIF(ผลิต1!$C:$C,'รับ-จ่าย ประจำวัน'!$B632,ผลิต1!R:R)+SUMIF(ผลิต2!$C:$C,'รับ-จ่าย ประจำวัน'!$B632,ผลิต2!R:R)+SUMIF(เส้นแต่งหน้าขนมเค้ก!$C:$C,'รับ-จ่าย ประจำวัน'!$B632,เส้นแต่งหน้าขนมเค้ก!R:R)+SUMIF(แพ็ค!$C:$C,'รับ-จ่าย ประจำวัน'!$B632,แพ็ค!R:R)+SUMIF(ธุรการ!$C:$C,'รับ-จ่าย ประจำวัน'!$B632,ธุรการ!R:R)+SUMIF(เส้นแต่งหน้าขนมปัง!$C:$C,'รับ-จ่าย ประจำวัน'!$B632,เส้นแต่งหน้าขนมปัง!R:R)+SUMIF('วางแผนBC,CJ'!$C:$C,'รับ-จ่าย ประจำวัน'!$B632,'วางแผนBC,CJ'!R:R)+SUMIF(RD!$C:$C,'รับ-จ่าย ประจำวัน'!$B632,RD!R:R)+SUMIF('FG,ออนไล,คัดแยก'!$C:$C,'รับ-จ่าย ประจำวัน'!$B632,'FG,ออนไล,คัดแยก'!R:R)</f>
        <v>0</v>
      </c>
      <c r="AZ632" s="16">
        <f>SUMIF(เตรียมส่วนผสม!$C:$C,'รับ-จ่าย ประจำวัน'!$B632,เตรียมส่วนผสม!S:S)+SUMIF(กวนไส้!$C:$C,'รับ-จ่าย ประจำวัน'!$B632,กวนไส้!S:S)+SUMIF(ผลิต1!$C:$C,'รับ-จ่าย ประจำวัน'!$B632,ผลิต1!S:S)+SUMIF(ผลิต2!$C:$C,'รับ-จ่าย ประจำวัน'!$B632,ผลิต2!S:S)+SUMIF(เส้นแต่งหน้าขนมเค้ก!$C:$C,'รับ-จ่าย ประจำวัน'!$B632,เส้นแต่งหน้าขนมเค้ก!S:S)+SUMIF(แพ็ค!$C:$C,'รับ-จ่าย ประจำวัน'!$B632,แพ็ค!S:S)+SUMIF(ธุรการ!$C:$C,'รับ-จ่าย ประจำวัน'!$B632,ธุรการ!S:S)+SUMIF(เส้นแต่งหน้าขนมปัง!$C:$C,'รับ-จ่าย ประจำวัน'!$B632,เส้นแต่งหน้าขนมปัง!S:S)+SUMIF('วางแผนBC,CJ'!$C:$C,'รับ-จ่าย ประจำวัน'!$B632,'วางแผนBC,CJ'!S:S)+SUMIF(RD!$C:$C,'รับ-จ่าย ประจำวัน'!$B632,RD!S:S)+SUMIF('FG,ออนไล,คัดแยก'!$C:$C,'รับ-จ่าย ประจำวัน'!$B632,'FG,ออนไล,คัดแยก'!S:S)</f>
        <v>0</v>
      </c>
      <c r="BA632" s="16">
        <f>SUMIF(เตรียมส่วนผสม!$C:$C,'รับ-จ่าย ประจำวัน'!$B632,เตรียมส่วนผสม!T:T)+SUMIF(กวนไส้!$C:$C,'รับ-จ่าย ประจำวัน'!$B632,กวนไส้!T:T)+SUMIF(ผลิต1!$C:$C,'รับ-จ่าย ประจำวัน'!$B632,ผลิต1!T:T)+SUMIF(ผลิต2!$C:$C,'รับ-จ่าย ประจำวัน'!$B632,ผลิต2!T:T)+SUMIF(เส้นแต่งหน้าขนมเค้ก!$C:$C,'รับ-จ่าย ประจำวัน'!$B632,เส้นแต่งหน้าขนมเค้ก!T:T)+SUMIF(แพ็ค!$C:$C,'รับ-จ่าย ประจำวัน'!$B632,แพ็ค!T:T)+SUMIF(ธุรการ!$C:$C,'รับ-จ่าย ประจำวัน'!$B632,ธุรการ!T:T)+SUMIF(เส้นแต่งหน้าขนมปัง!$C:$C,'รับ-จ่าย ประจำวัน'!$B632,เส้นแต่งหน้าขนมปัง!T:T)+SUMIF('วางแผนBC,CJ'!$C:$C,'รับ-จ่าย ประจำวัน'!$B632,'วางแผนBC,CJ'!T:T)+SUMIF(RD!$C:$C,'รับ-จ่าย ประจำวัน'!$B632,RD!T:T)+SUMIF('FG,ออนไล,คัดแยก'!$C:$C,'รับ-จ่าย ประจำวัน'!$B632,'FG,ออนไล,คัดแยก'!T:T)</f>
        <v>0</v>
      </c>
      <c r="BB632" s="16">
        <f>SUMIF(เตรียมส่วนผสม!$C:$C,'รับ-จ่าย ประจำวัน'!$B632,เตรียมส่วนผสม!U:U)+SUMIF(กวนไส้!$C:$C,'รับ-จ่าย ประจำวัน'!$B632,กวนไส้!U:U)+SUMIF(ผลิต1!$C:$C,'รับ-จ่าย ประจำวัน'!$B632,ผลิต1!U:U)+SUMIF(ผลิต2!$C:$C,'รับ-จ่าย ประจำวัน'!$B632,ผลิต2!U:U)+SUMIF(เส้นแต่งหน้าขนมเค้ก!$C:$C,'รับ-จ่าย ประจำวัน'!$B632,เส้นแต่งหน้าขนมเค้ก!U:U)+SUMIF(แพ็ค!$C:$C,'รับ-จ่าย ประจำวัน'!$B632,แพ็ค!U:U)+SUMIF(ธุรการ!$C:$C,'รับ-จ่าย ประจำวัน'!$B632,ธุรการ!U:U)+SUMIF(เส้นแต่งหน้าขนมปัง!$C:$C,'รับ-จ่าย ประจำวัน'!$B632,เส้นแต่งหน้าขนมปัง!U:U)+SUMIF('วางแผนBC,CJ'!$C:$C,'รับ-จ่าย ประจำวัน'!$B632,'วางแผนBC,CJ'!U:U)+SUMIF(RD!$C:$C,'รับ-จ่าย ประจำวัน'!$B632,RD!U:U)+SUMIF('FG,ออนไล,คัดแยก'!$C:$C,'รับ-จ่าย ประจำวัน'!$B632,'FG,ออนไล,คัดแยก'!U:U)</f>
        <v>0</v>
      </c>
      <c r="BC632" s="16">
        <f>SUMIF(เตรียมส่วนผสม!$C:$C,'รับ-จ่าย ประจำวัน'!$B632,เตรียมส่วนผสม!V:V)+SUMIF(กวนไส้!$C:$C,'รับ-จ่าย ประจำวัน'!$B632,กวนไส้!V:V)+SUMIF(ผลิต1!$C:$C,'รับ-จ่าย ประจำวัน'!$B632,ผลิต1!V:V)+SUMIF(ผลิต2!$C:$C,'รับ-จ่าย ประจำวัน'!$B632,ผลิต2!V:V)+SUMIF(เส้นแต่งหน้าขนมเค้ก!$C:$C,'รับ-จ่าย ประจำวัน'!$B632,เส้นแต่งหน้าขนมเค้ก!V:V)+SUMIF(แพ็ค!$C:$C,'รับ-จ่าย ประจำวัน'!$B632,แพ็ค!V:V)+SUMIF(ธุรการ!$C:$C,'รับ-จ่าย ประจำวัน'!$B632,ธุรการ!V:V)+SUMIF(เส้นแต่งหน้าขนมปัง!$C:$C,'รับ-จ่าย ประจำวัน'!$B632,เส้นแต่งหน้าขนมปัง!V:V)+SUMIF('วางแผนBC,CJ'!$C:$C,'รับ-จ่าย ประจำวัน'!$B632,'วางแผนBC,CJ'!V:V)+SUMIF(RD!$C:$C,'รับ-จ่าย ประจำวัน'!$B632,RD!V:V)+SUMIF('FG,ออนไล,คัดแยก'!$C:$C,'รับ-จ่าย ประจำวัน'!$B632,'FG,ออนไล,คัดแยก'!V:V)</f>
        <v>0</v>
      </c>
      <c r="BD632" s="16">
        <f>SUMIF(เตรียมส่วนผสม!$C:$C,'รับ-จ่าย ประจำวัน'!$B632,เตรียมส่วนผสม!W:W)+SUMIF(กวนไส้!$C:$C,'รับ-จ่าย ประจำวัน'!$B632,กวนไส้!W:W)+SUMIF(ผลิต1!$C:$C,'รับ-จ่าย ประจำวัน'!$B632,ผลิต1!W:W)+SUMIF(ผลิต2!$C:$C,'รับ-จ่าย ประจำวัน'!$B632,ผลิต2!W:W)+SUMIF(เส้นแต่งหน้าขนมเค้ก!$C:$C,'รับ-จ่าย ประจำวัน'!$B632,เส้นแต่งหน้าขนมเค้ก!W:W)+SUMIF(แพ็ค!$C:$C,'รับ-จ่าย ประจำวัน'!$B632,แพ็ค!W:W)+SUMIF(ธุรการ!$C:$C,'รับ-จ่าย ประจำวัน'!$B632,ธุรการ!W:W)+SUMIF(เส้นแต่งหน้าขนมปัง!$C:$C,'รับ-จ่าย ประจำวัน'!$B632,เส้นแต่งหน้าขนมปัง!W:W)+SUMIF('วางแผนBC,CJ'!$C:$C,'รับ-จ่าย ประจำวัน'!$B632,'วางแผนBC,CJ'!W:W)+SUMIF(RD!$C:$C,'รับ-จ่าย ประจำวัน'!$B632,RD!W:W)+SUMIF('FG,ออนไล,คัดแยก'!$C:$C,'รับ-จ่าย ประจำวัน'!$B632,'FG,ออนไล,คัดแยก'!W:W)</f>
        <v>0</v>
      </c>
      <c r="BE632" s="16">
        <f>SUMIF(เตรียมส่วนผสม!$C:$C,'รับ-จ่าย ประจำวัน'!$B632,เตรียมส่วนผสม!X:X)+SUMIF(กวนไส้!$C:$C,'รับ-จ่าย ประจำวัน'!$B632,กวนไส้!X:X)+SUMIF(ผลิต1!$C:$C,'รับ-จ่าย ประจำวัน'!$B632,ผลิต1!X:X)+SUMIF(ผลิต2!$C:$C,'รับ-จ่าย ประจำวัน'!$B632,ผลิต2!X:X)+SUMIF(เส้นแต่งหน้าขนมเค้ก!$C:$C,'รับ-จ่าย ประจำวัน'!$B632,เส้นแต่งหน้าขนมเค้ก!X:X)+SUMIF(แพ็ค!$C:$C,'รับ-จ่าย ประจำวัน'!$B632,แพ็ค!X:X)+SUMIF(ธุรการ!$C:$C,'รับ-จ่าย ประจำวัน'!$B632,ธุรการ!X:X)+SUMIF(เส้นแต่งหน้าขนมปัง!$C:$C,'รับ-จ่าย ประจำวัน'!$B632,เส้นแต่งหน้าขนมปัง!X:X)+SUMIF('วางแผนBC,CJ'!$C:$C,'รับ-จ่าย ประจำวัน'!$B632,'วางแผนBC,CJ'!X:X)+SUMIF(RD!$C:$C,'รับ-จ่าย ประจำวัน'!$B632,RD!X:X)+SUMIF('FG,ออนไล,คัดแยก'!$C:$C,'รับ-จ่าย ประจำวัน'!$B632,'FG,ออนไล,คัดแยก'!X:X)</f>
        <v>0</v>
      </c>
      <c r="BF632" s="16">
        <f>SUMIF(เตรียมส่วนผสม!$C:$C,'รับ-จ่าย ประจำวัน'!$B632,เตรียมส่วนผสม!Y:Y)+SUMIF(กวนไส้!$C:$C,'รับ-จ่าย ประจำวัน'!$B632,กวนไส้!Y:Y)+SUMIF(ผลิต1!$C:$C,'รับ-จ่าย ประจำวัน'!$B632,ผลิต1!Y:Y)+SUMIF(ผลิต2!$C:$C,'รับ-จ่าย ประจำวัน'!$B632,ผลิต2!Y:Y)+SUMIF(เส้นแต่งหน้าขนมเค้ก!$C:$C,'รับ-จ่าย ประจำวัน'!$B632,เส้นแต่งหน้าขนมเค้ก!Y:Y)+SUMIF(แพ็ค!$C:$C,'รับ-จ่าย ประจำวัน'!$B632,แพ็ค!Y:Y)+SUMIF(ธุรการ!$C:$C,'รับ-จ่าย ประจำวัน'!$B632,ธุรการ!Y:Y)+SUMIF(เส้นแต่งหน้าขนมปัง!$C:$C,'รับ-จ่าย ประจำวัน'!$B632,เส้นแต่งหน้าขนมปัง!Y:Y)+SUMIF('วางแผนBC,CJ'!$C:$C,'รับ-จ่าย ประจำวัน'!$B632,'วางแผนBC,CJ'!Y:Y)+SUMIF(RD!$C:$C,'รับ-จ่าย ประจำวัน'!$B632,RD!Y:Y)+SUMIF('FG,ออนไล,คัดแยก'!$C:$C,'รับ-จ่าย ประจำวัน'!$B632,'FG,ออนไล,คัดแยก'!Y:Y)</f>
        <v>0</v>
      </c>
      <c r="BG632" s="16">
        <f>SUMIF(เตรียมส่วนผสม!$C:$C,'รับ-จ่าย ประจำวัน'!$B632,เตรียมส่วนผสม!Z:Z)+SUMIF(กวนไส้!$C:$C,'รับ-จ่าย ประจำวัน'!$B632,กวนไส้!Z:Z)+SUMIF(ผลิต1!$C:$C,'รับ-จ่าย ประจำวัน'!$B632,ผลิต1!Z:Z)+SUMIF(ผลิต2!$C:$C,'รับ-จ่าย ประจำวัน'!$B632,ผลิต2!Z:Z)+SUMIF(เส้นแต่งหน้าขนมเค้ก!$C:$C,'รับ-จ่าย ประจำวัน'!$B632,เส้นแต่งหน้าขนมเค้ก!Z:Z)+SUMIF(แพ็ค!$C:$C,'รับ-จ่าย ประจำวัน'!$B632,แพ็ค!Z:Z)+SUMIF(ธุรการ!$C:$C,'รับ-จ่าย ประจำวัน'!$B632,ธุรการ!Z:Z)+SUMIF(เส้นแต่งหน้าขนมปัง!$C:$C,'รับ-จ่าย ประจำวัน'!$B632,เส้นแต่งหน้าขนมปัง!Z:Z)+SUMIF('วางแผนBC,CJ'!$C:$C,'รับ-จ่าย ประจำวัน'!$B632,'วางแผนBC,CJ'!Z:Z)+SUMIF(RD!$C:$C,'รับ-จ่าย ประจำวัน'!$B632,RD!Z:Z)+SUMIF('FG,ออนไล,คัดแยก'!$C:$C,'รับ-จ่าย ประจำวัน'!$B632,'FG,ออนไล,คัดแยก'!Z:Z)</f>
        <v>0</v>
      </c>
      <c r="BH632" s="16">
        <f>SUMIF(เตรียมส่วนผสม!$C:$C,'รับ-จ่าย ประจำวัน'!$B632,เตรียมส่วนผสม!AA:AA)+SUMIF(กวนไส้!$C:$C,'รับ-จ่าย ประจำวัน'!$B632,กวนไส้!AA:AA)+SUMIF(ผลิต1!$C:$C,'รับ-จ่าย ประจำวัน'!$B632,ผลิต1!AA:AA)+SUMIF(ผลิต2!$C:$C,'รับ-จ่าย ประจำวัน'!$B632,ผลิต2!AA:AA)+SUMIF(เส้นแต่งหน้าขนมเค้ก!$C:$C,'รับ-จ่าย ประจำวัน'!$B632,เส้นแต่งหน้าขนมเค้ก!AA:AA)+SUMIF(แพ็ค!$C:$C,'รับ-จ่าย ประจำวัน'!$B632,แพ็ค!AA:AA)+SUMIF(ธุรการ!$C:$C,'รับ-จ่าย ประจำวัน'!$B632,ธุรการ!AA:AA)+SUMIF(เส้นแต่งหน้าขนมปัง!$C:$C,'รับ-จ่าย ประจำวัน'!$B632,เส้นแต่งหน้าขนมปัง!AA:AA)+SUMIF('วางแผนBC,CJ'!$C:$C,'รับ-จ่าย ประจำวัน'!$B632,'วางแผนBC,CJ'!AA:AA)+SUMIF(RD!$C:$C,'รับ-จ่าย ประจำวัน'!$B632,RD!AA:AA)+SUMIF('FG,ออนไล,คัดแยก'!$C:$C,'รับ-จ่าย ประจำวัน'!$B632,'FG,ออนไล,คัดแยก'!AA:AA)</f>
        <v>0</v>
      </c>
      <c r="BI632" s="16">
        <f>SUMIF(เตรียมส่วนผสม!$C:$C,'รับ-จ่าย ประจำวัน'!$B632,เตรียมส่วนผสม!AB:AB)+SUMIF(กวนไส้!$C:$C,'รับ-จ่าย ประจำวัน'!$B632,กวนไส้!AB:AB)+SUMIF(ผลิต1!$C:$C,'รับ-จ่าย ประจำวัน'!$B632,ผลิต1!AB:AB)+SUMIF(ผลิต2!$C:$C,'รับ-จ่าย ประจำวัน'!$B632,ผลิต2!AB:AB)+SUMIF(เส้นแต่งหน้าขนมเค้ก!$C:$C,'รับ-จ่าย ประจำวัน'!$B632,เส้นแต่งหน้าขนมเค้ก!AB:AB)+SUMIF(แพ็ค!$C:$C,'รับ-จ่าย ประจำวัน'!$B632,แพ็ค!AB:AB)+SUMIF(ธุรการ!$C:$C,'รับ-จ่าย ประจำวัน'!$B632,ธุรการ!AB:AB)+SUMIF(เส้นแต่งหน้าขนมปัง!$C:$C,'รับ-จ่าย ประจำวัน'!$B632,เส้นแต่งหน้าขนมปัง!AB:AB)+SUMIF('วางแผนBC,CJ'!$C:$C,'รับ-จ่าย ประจำวัน'!$B632,'วางแผนBC,CJ'!AB:AB)+SUMIF(RD!$C:$C,'รับ-จ่าย ประจำวัน'!$B632,RD!AB:AB)+SUMIF('FG,ออนไล,คัดแยก'!$C:$C,'รับ-จ่าย ประจำวัน'!$B632,'FG,ออนไล,คัดแยก'!AB:AB)</f>
        <v>0</v>
      </c>
      <c r="BJ632" s="16">
        <f>SUMIF(เตรียมส่วนผสม!$C:$C,'รับ-จ่าย ประจำวัน'!$B632,เตรียมส่วนผสม!AC:AC)+SUMIF(กวนไส้!$C:$C,'รับ-จ่าย ประจำวัน'!$B632,กวนไส้!AC:AC)+SUMIF(ผลิต1!$C:$C,'รับ-จ่าย ประจำวัน'!$B632,ผลิต1!AC:AC)+SUMIF(ผลิต2!$C:$C,'รับ-จ่าย ประจำวัน'!$B632,ผลิต2!AC:AC)+SUMIF(เส้นแต่งหน้าขนมเค้ก!$C:$C,'รับ-จ่าย ประจำวัน'!$B632,เส้นแต่งหน้าขนมเค้ก!AC:AC)+SUMIF(แพ็ค!$C:$C,'รับ-จ่าย ประจำวัน'!$B632,แพ็ค!AC:AC)+SUMIF(ธุรการ!$C:$C,'รับ-จ่าย ประจำวัน'!$B632,ธุรการ!AC:AC)+SUMIF(เส้นแต่งหน้าขนมปัง!$C:$C,'รับ-จ่าย ประจำวัน'!$B632,เส้นแต่งหน้าขนมปัง!AC:AC)+SUMIF('วางแผนBC,CJ'!$C:$C,'รับ-จ่าย ประจำวัน'!$B632,'วางแผนBC,CJ'!AC:AC)+SUMIF(RD!$C:$C,'รับ-จ่าย ประจำวัน'!$B632,RD!AC:AC)+SUMIF('FG,ออนไล,คัดแยก'!$C:$C,'รับ-จ่าย ประจำวัน'!$B632,'FG,ออนไล,คัดแยก'!AC:AC)</f>
        <v>0</v>
      </c>
      <c r="BK632" s="16">
        <f>SUMIF(เตรียมส่วนผสม!$C:$C,'รับ-จ่าย ประจำวัน'!$B632,เตรียมส่วนผสม!AD:AD)+SUMIF(กวนไส้!$C:$C,'รับ-จ่าย ประจำวัน'!$B632,กวนไส้!AD:AD)+SUMIF(ผลิต1!$C:$C,'รับ-จ่าย ประจำวัน'!$B632,ผลิต1!AD:AD)+SUMIF(ผลิต2!$C:$C,'รับ-จ่าย ประจำวัน'!$B632,ผลิต2!AD:AD)+SUMIF(เส้นแต่งหน้าขนมเค้ก!$C:$C,'รับ-จ่าย ประจำวัน'!$B632,เส้นแต่งหน้าขนมเค้ก!AD:AD)+SUMIF(แพ็ค!$C:$C,'รับ-จ่าย ประจำวัน'!$B632,แพ็ค!AD:AD)+SUMIF(ธุรการ!$C:$C,'รับ-จ่าย ประจำวัน'!$B632,ธุรการ!AD:AD)+SUMIF(เส้นแต่งหน้าขนมปัง!$C:$C,'รับ-จ่าย ประจำวัน'!$B632,เส้นแต่งหน้าขนมปัง!AD:AD)+SUMIF('วางแผนBC,CJ'!$C:$C,'รับ-จ่าย ประจำวัน'!$B632,'วางแผนBC,CJ'!AD:AD)+SUMIF(RD!$C:$C,'รับ-จ่าย ประจำวัน'!$B632,RD!AD:AD)+SUMIF('FG,ออนไล,คัดแยก'!$C:$C,'รับ-จ่าย ประจำวัน'!$B632,'FG,ออนไล,คัดแยก'!AD:AD)</f>
        <v>0</v>
      </c>
      <c r="BL632" s="16">
        <f>SUMIF(เตรียมส่วนผสม!$C:$C,'รับ-จ่าย ประจำวัน'!$B632,เตรียมส่วนผสม!AE:AE)+SUMIF(กวนไส้!$C:$C,'รับ-จ่าย ประจำวัน'!$B632,กวนไส้!AE:AE)+SUMIF(ผลิต1!$C:$C,'รับ-จ่าย ประจำวัน'!$B632,ผลิต1!AE:AE)+SUMIF(ผลิต2!$C:$C,'รับ-จ่าย ประจำวัน'!$B632,ผลิต2!AE:AE)+SUMIF(เส้นแต่งหน้าขนมเค้ก!$C:$C,'รับ-จ่าย ประจำวัน'!$B632,เส้นแต่งหน้าขนมเค้ก!AE:AE)+SUMIF(แพ็ค!$C:$C,'รับ-จ่าย ประจำวัน'!$B632,แพ็ค!AE:AE)+SUMIF(ธุรการ!$C:$C,'รับ-จ่าย ประจำวัน'!$B632,ธุรการ!AE:AE)+SUMIF(เส้นแต่งหน้าขนมปัง!$C:$C,'รับ-จ่าย ประจำวัน'!$B632,เส้นแต่งหน้าขนมปัง!AE:AE)+SUMIF('วางแผนBC,CJ'!$C:$C,'รับ-จ่าย ประจำวัน'!$B632,'วางแผนBC,CJ'!AE:AE)+SUMIF(RD!$C:$C,'รับ-จ่าย ประจำวัน'!$B632,RD!AE:AE)+SUMIF('FG,ออนไล,คัดแยก'!$C:$C,'รับ-จ่าย ประจำวัน'!$B632,'FG,ออนไล,คัดแยก'!AE:AE)</f>
        <v>0</v>
      </c>
      <c r="BM632" s="16">
        <f>SUMIF(เตรียมส่วนผสม!$C:$C,'รับ-จ่าย ประจำวัน'!$B632,เตรียมส่วนผสม!AF:AF)+SUMIF(กวนไส้!$C:$C,'รับ-จ่าย ประจำวัน'!$B632,กวนไส้!AF:AF)+SUMIF(ผลิต1!$C:$C,'รับ-จ่าย ประจำวัน'!$B632,ผลิต1!AF:AF)+SUMIF(ผลิต2!$C:$C,'รับ-จ่าย ประจำวัน'!$B632,ผลิต2!AF:AF)+SUMIF(เส้นแต่งหน้าขนมเค้ก!$C:$C,'รับ-จ่าย ประจำวัน'!$B632,เส้นแต่งหน้าขนมเค้ก!AF:AF)+SUMIF(แพ็ค!$C:$C,'รับ-จ่าย ประจำวัน'!$B632,แพ็ค!AF:AF)+SUMIF(ธุรการ!$C:$C,'รับ-จ่าย ประจำวัน'!$B632,ธุรการ!AF:AF)+SUMIF(เส้นแต่งหน้าขนมปัง!$C:$C,'รับ-จ่าย ประจำวัน'!$B632,เส้นแต่งหน้าขนมปัง!AF:AF)+SUMIF('วางแผนBC,CJ'!$C:$C,'รับ-จ่าย ประจำวัน'!$B632,'วางแผนBC,CJ'!AF:AF)+SUMIF(RD!$C:$C,'รับ-จ่าย ประจำวัน'!$B632,RD!AF:AF)+SUMIF('FG,ออนไล,คัดแยก'!$C:$C,'รับ-จ่าย ประจำวัน'!$B632,'FG,ออนไล,คัดแยก'!AF:AF)</f>
        <v>0</v>
      </c>
      <c r="BN632" s="16">
        <f>SUMIF(เตรียมส่วนผสม!$C:$C,'รับ-จ่าย ประจำวัน'!$B632,เตรียมส่วนผสม!AG:AG)+SUMIF(กวนไส้!$C:$C,'รับ-จ่าย ประจำวัน'!$B632,กวนไส้!AG:AG)+SUMIF(ผลิต1!$C:$C,'รับ-จ่าย ประจำวัน'!$B632,ผลิต1!AG:AG)+SUMIF(ผลิต2!$C:$C,'รับ-จ่าย ประจำวัน'!$B632,ผลิต2!AG:AG)+SUMIF(เส้นแต่งหน้าขนมเค้ก!$C:$C,'รับ-จ่าย ประจำวัน'!$B632,เส้นแต่งหน้าขนมเค้ก!AG:AG)+SUMIF(แพ็ค!$C:$C,'รับ-จ่าย ประจำวัน'!$B632,แพ็ค!AG:AG)+SUMIF(ธุรการ!$C:$C,'รับ-จ่าย ประจำวัน'!$B632,ธุรการ!AG:AG)+SUMIF(เส้นแต่งหน้าขนมปัง!$C:$C,'รับ-จ่าย ประจำวัน'!$B632,เส้นแต่งหน้าขนมปัง!AG:AG)+SUMIF('วางแผนBC,CJ'!$C:$C,'รับ-จ่าย ประจำวัน'!$B632,'วางแผนBC,CJ'!AG:AG)+SUMIF(RD!$C:$C,'รับ-จ่าย ประจำวัน'!$B632,RD!AG:AG)+SUMIF('FG,ออนไล,คัดแยก'!$C:$C,'รับ-จ่าย ประจำวัน'!$B632,'FG,ออนไล,คัดแยก'!AG:AG)</f>
        <v>0</v>
      </c>
      <c r="BO632" s="16">
        <f>SUMIF(เตรียมส่วนผสม!$C:$C,'รับ-จ่าย ประจำวัน'!$B632,เตรียมส่วนผสม!AH:AH)+SUMIF(กวนไส้!$C:$C,'รับ-จ่าย ประจำวัน'!$B632,กวนไส้!AH:AH)+SUMIF(ผลิต1!$C:$C,'รับ-จ่าย ประจำวัน'!$B632,ผลิต1!AH:AH)+SUMIF(ผลิต2!$C:$C,'รับ-จ่าย ประจำวัน'!$B632,ผลิต2!AH:AH)+SUMIF(เส้นแต่งหน้าขนมเค้ก!$C:$C,'รับ-จ่าย ประจำวัน'!$B632,เส้นแต่งหน้าขนมเค้ก!AH:AH)+SUMIF(แพ็ค!$C:$C,'รับ-จ่าย ประจำวัน'!$B632,แพ็ค!AH:AH)+SUMIF(ธุรการ!$C:$C,'รับ-จ่าย ประจำวัน'!$B632,ธุรการ!AH:AH)+SUMIF(เส้นแต่งหน้าขนมปัง!$C:$C,'รับ-จ่าย ประจำวัน'!$B632,เส้นแต่งหน้าขนมปัง!AH:AH)+SUMIF('วางแผนBC,CJ'!$C:$C,'รับ-จ่าย ประจำวัน'!$B632,'วางแผนBC,CJ'!AH:AH)+SUMIF(RD!$C:$C,'รับ-จ่าย ประจำวัน'!$B632,RD!AH:AH)+SUMIF('FG,ออนไล,คัดแยก'!$C:$C,'รับ-จ่าย ประจำวัน'!$B632,'FG,ออนไล,คัดแยก'!AH:AH)</f>
        <v>0</v>
      </c>
      <c r="BP632" s="16">
        <f>SUMIF(เตรียมส่วนผสม!$C:$C,'รับ-จ่าย ประจำวัน'!$B632,เตรียมส่วนผสม!AI:AI)+SUMIF(กวนไส้!$C:$C,'รับ-จ่าย ประจำวัน'!$B632,กวนไส้!AI:AI)+SUMIF(ผลิต1!$C:$C,'รับ-จ่าย ประจำวัน'!$B632,ผลิต1!AI:AI)+SUMIF(ผลิต2!$C:$C,'รับ-จ่าย ประจำวัน'!$B632,ผลิต2!AI:AI)+SUMIF(เส้นแต่งหน้าขนมเค้ก!$C:$C,'รับ-จ่าย ประจำวัน'!$B632,เส้นแต่งหน้าขนมเค้ก!AI:AI)+SUMIF(แพ็ค!$C:$C,'รับ-จ่าย ประจำวัน'!$B632,แพ็ค!AI:AI)+SUMIF(ธุรการ!$C:$C,'รับ-จ่าย ประจำวัน'!$B632,ธุรการ!AI:AI)+SUMIF(เส้นแต่งหน้าขนมปัง!$C:$C,'รับ-จ่าย ประจำวัน'!$B632,เส้นแต่งหน้าขนมปัง!AI:AI)+SUMIF('วางแผนBC,CJ'!$C:$C,'รับ-จ่าย ประจำวัน'!$B632,'วางแผนBC,CJ'!AI:AI)+SUMIF(RD!$C:$C,'รับ-จ่าย ประจำวัน'!$B632,RD!AI:AI)+SUMIF('FG,ออนไล,คัดแยก'!$C:$C,'รับ-จ่าย ประจำวัน'!$B632,'FG,ออนไล,คัดแยก'!AI:AI)</f>
        <v>0</v>
      </c>
      <c r="BQ632" s="16">
        <f>SUMIF(เตรียมส่วนผสม!$C:$C,'รับ-จ่าย ประจำวัน'!$B632,เตรียมส่วนผสม!AJ:AJ)+SUMIF(กวนไส้!$C:$C,'รับ-จ่าย ประจำวัน'!$B632,กวนไส้!AJ:AJ)+SUMIF(ผลิต1!$C:$C,'รับ-จ่าย ประจำวัน'!$B632,ผลิต1!AJ:AJ)+SUMIF(ผลิต2!$C:$C,'รับ-จ่าย ประจำวัน'!$B632,ผลิต2!AJ:AJ)+SUMIF(เส้นแต่งหน้าขนมเค้ก!$C:$C,'รับ-จ่าย ประจำวัน'!$B632,เส้นแต่งหน้าขนมเค้ก!AJ:AJ)+SUMIF(แพ็ค!$C:$C,'รับ-จ่าย ประจำวัน'!$B632,แพ็ค!AJ:AJ)+SUMIF(ธุรการ!$C:$C,'รับ-จ่าย ประจำวัน'!$B632,ธุรการ!AJ:AJ)+SUMIF(เส้นแต่งหน้าขนมปัง!$C:$C,'รับ-จ่าย ประจำวัน'!$B632,เส้นแต่งหน้าขนมปัง!AJ:AJ)+SUMIF('วางแผนBC,CJ'!$C:$C,'รับ-จ่าย ประจำวัน'!$B632,'วางแผนBC,CJ'!AJ:AJ)+SUMIF(RD!$C:$C,'รับ-จ่าย ประจำวัน'!$B632,RD!AJ:AJ)+SUMIF('FG,ออนไล,คัดแยก'!$C:$C,'รับ-จ่าย ประจำวัน'!$B632,'FG,ออนไล,คัดแยก'!AJ:AJ)</f>
        <v>0</v>
      </c>
      <c r="BR632" s="16">
        <f>SUMIF(เตรียมส่วนผสม!$C:$C,'รับ-จ่าย ประจำวัน'!$B632,เตรียมส่วนผสม!AK:AK)+SUMIF(กวนไส้!$C:$C,'รับ-จ่าย ประจำวัน'!$B632,กวนไส้!AK:AK)+SUMIF(ผลิต1!$C:$C,'รับ-จ่าย ประจำวัน'!$B632,ผลิต1!AK:AK)+SUMIF(ผลิต2!$C:$C,'รับ-จ่าย ประจำวัน'!$B632,ผลิต2!AK:AK)+SUMIF(เส้นแต่งหน้าขนมเค้ก!$C:$C,'รับ-จ่าย ประจำวัน'!$B632,เส้นแต่งหน้าขนมเค้ก!AK:AK)+SUMIF(แพ็ค!$C:$C,'รับ-จ่าย ประจำวัน'!$B632,แพ็ค!AK:AK)+SUMIF(ธุรการ!$C:$C,'รับ-จ่าย ประจำวัน'!$B632,ธุรการ!AK:AK)+SUMIF(เส้นแต่งหน้าขนมปัง!$C:$C,'รับ-จ่าย ประจำวัน'!$B632,เส้นแต่งหน้าขนมปัง!AK:AK)+SUMIF('วางแผนBC,CJ'!$C:$C,'รับ-จ่าย ประจำวัน'!$B632,'วางแผนBC,CJ'!AK:AK)+SUMIF(RD!$C:$C,'รับ-จ่าย ประจำวัน'!$B632,RD!AK:AK)+SUMIF('FG,ออนไล,คัดแยก'!$C:$C,'รับ-จ่าย ประจำวัน'!$B632,'FG,ออนไล,คัดแยก'!AK:AK)</f>
        <v>0</v>
      </c>
      <c r="BS632" s="16">
        <f>SUMIF(เตรียมส่วนผสม!$C:$C,'รับ-จ่าย ประจำวัน'!$B632,เตรียมส่วนผสม!AL:AL)+SUMIF(กวนไส้!$C:$C,'รับ-จ่าย ประจำวัน'!$B632,กวนไส้!AL:AL)+SUMIF(ผลิต1!$C:$C,'รับ-จ่าย ประจำวัน'!$B632,ผลิต1!AL:AL)+SUMIF(ผลิต2!$C:$C,'รับ-จ่าย ประจำวัน'!$B632,ผลิต2!AL:AL)+SUMIF(เส้นแต่งหน้าขนมเค้ก!$C:$C,'รับ-จ่าย ประจำวัน'!$B632,เส้นแต่งหน้าขนมเค้ก!AL:AL)+SUMIF(แพ็ค!$C:$C,'รับ-จ่าย ประจำวัน'!$B632,แพ็ค!AL:AL)+SUMIF(ธุรการ!$C:$C,'รับ-จ่าย ประจำวัน'!$B632,ธุรการ!AL:AL)+SUMIF(เส้นแต่งหน้าขนมปัง!$C:$C,'รับ-จ่าย ประจำวัน'!$B632,เส้นแต่งหน้าขนมปัง!AL:AL)+SUMIF('วางแผนBC,CJ'!$C:$C,'รับ-จ่าย ประจำวัน'!$B632,'วางแผนBC,CJ'!AL:AL)+SUMIF(RD!$C:$C,'รับ-จ่าย ประจำวัน'!$B632,RD!AL:AL)+SUMIF('FG,ออนไล,คัดแยก'!$C:$C,'รับ-จ่าย ประจำวัน'!$B632,'FG,ออนไล,คัดแยก'!AL:AL)</f>
        <v>0</v>
      </c>
      <c r="BT632" s="18">
        <f t="shared" si="136"/>
        <v>0</v>
      </c>
      <c r="BU632" s="116"/>
      <c r="BV632" s="146">
        <f t="shared" si="137"/>
        <v>0</v>
      </c>
      <c r="BW632" s="184"/>
      <c r="BX632" s="172">
        <f t="shared" si="124"/>
        <v>0</v>
      </c>
      <c r="BY632" s="188" t="e">
        <f t="shared" si="122"/>
        <v>#DIV/0!</v>
      </c>
      <c r="BZ632" s="180" t="e">
        <f t="shared" ca="1" si="128"/>
        <v>#DIV/0!</v>
      </c>
      <c r="CA632" s="93">
        <v>200000</v>
      </c>
      <c r="CB632" s="93"/>
      <c r="CC632" s="93"/>
      <c r="CD632" s="93"/>
      <c r="CE632" s="93"/>
      <c r="CF632" s="93"/>
      <c r="CG632" s="93"/>
      <c r="CH632" s="93"/>
      <c r="CI632" s="93"/>
      <c r="CJ632" s="97"/>
      <c r="CK632" s="9">
        <f t="shared" si="152"/>
        <v>0</v>
      </c>
    </row>
    <row r="633" spans="1:89" hidden="1" x14ac:dyDescent="0.5">
      <c r="A633" s="149"/>
      <c r="B633" s="34">
        <v>1022301016</v>
      </c>
      <c r="C633" s="33" t="s">
        <v>2136</v>
      </c>
      <c r="D633" s="141" t="s">
        <v>61</v>
      </c>
      <c r="E633" s="25"/>
      <c r="F633" s="132"/>
      <c r="G633" s="25"/>
      <c r="H633" s="12">
        <v>0</v>
      </c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11"/>
      <c r="AF633" s="11"/>
      <c r="AG633" s="11"/>
      <c r="AH633" s="11"/>
      <c r="AI633" s="25"/>
      <c r="AJ633" s="25"/>
      <c r="AK633" s="25"/>
      <c r="AL633" s="25"/>
      <c r="AM633" s="25"/>
      <c r="AN633" s="15">
        <f t="shared" si="135"/>
        <v>0</v>
      </c>
      <c r="AO633" s="16">
        <f>SUMIF(เตรียมส่วนผสม!$C:$C,'รับ-จ่าย ประจำวัน'!$B633,เตรียมส่วนผสม!H:H)+SUMIF(กวนไส้!$C:$C,'รับ-จ่าย ประจำวัน'!$B633,กวนไส้!H:H)+SUMIF(ผลิต1!$C:$C,'รับ-จ่าย ประจำวัน'!$B633,ผลิต1!H:H)+SUMIF(ผลิต2!$C:$C,'รับ-จ่าย ประจำวัน'!$B633,ผลิต2!H:H)+SUMIF(เส้นแต่งหน้าขนมเค้ก!$C:$C,'รับ-จ่าย ประจำวัน'!$B633,เส้นแต่งหน้าขนมเค้ก!H:H)+SUMIF(แพ็ค!$C:$C,'รับ-จ่าย ประจำวัน'!$B633,แพ็ค!H:H)+SUMIF(ธุรการ!$C:$C,'รับ-จ่าย ประจำวัน'!$B633,ธุรการ!H:H)+SUMIF(เส้นแต่งหน้าขนมปัง!$C:$C,'รับ-จ่าย ประจำวัน'!$B633,เส้นแต่งหน้าขนมปัง!H:H)+SUMIF('วางแผนBC,CJ'!$C:$C,'รับ-จ่าย ประจำวัน'!$B633,'วางแผนBC,CJ'!H:H)+SUMIF(RD!$C:$C,'รับ-จ่าย ประจำวัน'!$B633,RD!H:H)+SUMIF('FG,ออนไล,คัดแยก'!$C:$C,'รับ-จ่าย ประจำวัน'!$B633,'FG,ออนไล,คัดแยก'!H:H)</f>
        <v>0</v>
      </c>
      <c r="AP633" s="16">
        <f>SUMIF(เตรียมส่วนผสม!$C:$C,'รับ-จ่าย ประจำวัน'!$B633,เตรียมส่วนผสม!I:I)+SUMIF(กวนไส้!$C:$C,'รับ-จ่าย ประจำวัน'!$B633,กวนไส้!I:I)+SUMIF(ผลิต1!$C:$C,'รับ-จ่าย ประจำวัน'!$B633,ผลิต1!I:I)+SUMIF(ผลิต2!$C:$C,'รับ-จ่าย ประจำวัน'!$B633,ผลิต2!I:I)+SUMIF(เส้นแต่งหน้าขนมเค้ก!$C:$C,'รับ-จ่าย ประจำวัน'!$B633,เส้นแต่งหน้าขนมเค้ก!I:I)+SUMIF(แพ็ค!$C:$C,'รับ-จ่าย ประจำวัน'!$B633,แพ็ค!I:I)+SUMIF(ธุรการ!$C:$C,'รับ-จ่าย ประจำวัน'!$B633,ธุรการ!I:I)+SUMIF(เส้นแต่งหน้าขนมปัง!$C:$C,'รับ-จ่าย ประจำวัน'!$B633,เส้นแต่งหน้าขนมปัง!I:I)+SUMIF('วางแผนBC,CJ'!$C:$C,'รับ-จ่าย ประจำวัน'!$B633,'วางแผนBC,CJ'!I:I)+SUMIF(RD!$C:$C,'รับ-จ่าย ประจำวัน'!$B633,RD!I:I)+SUMIF('FG,ออนไล,คัดแยก'!$C:$C,'รับ-จ่าย ประจำวัน'!$B633,'FG,ออนไล,คัดแยก'!I:I)</f>
        <v>0</v>
      </c>
      <c r="AQ633" s="16">
        <f>SUMIF(เตรียมส่วนผสม!$C:$C,'รับ-จ่าย ประจำวัน'!$B633,เตรียมส่วนผสม!J:J)+SUMIF(กวนไส้!$C:$C,'รับ-จ่าย ประจำวัน'!$B633,กวนไส้!J:J)+SUMIF(ผลิต1!$C:$C,'รับ-จ่าย ประจำวัน'!$B633,ผลิต1!J:J)+SUMIF(ผลิต2!$C:$C,'รับ-จ่าย ประจำวัน'!$B633,ผลิต2!J:J)+SUMIF(เส้นแต่งหน้าขนมเค้ก!$C:$C,'รับ-จ่าย ประจำวัน'!$B633,เส้นแต่งหน้าขนมเค้ก!J:J)+SUMIF(แพ็ค!$C:$C,'รับ-จ่าย ประจำวัน'!$B633,แพ็ค!J:J)+SUMIF(ธุรการ!$C:$C,'รับ-จ่าย ประจำวัน'!$B633,ธุรการ!J:J)+SUMIF(เส้นแต่งหน้าขนมปัง!$C:$C,'รับ-จ่าย ประจำวัน'!$B633,เส้นแต่งหน้าขนมปัง!J:J)+SUMIF('วางแผนBC,CJ'!$C:$C,'รับ-จ่าย ประจำวัน'!$B633,'วางแผนBC,CJ'!J:J)+SUMIF(RD!$C:$C,'รับ-จ่าย ประจำวัน'!$B633,RD!J:J)+SUMIF('FG,ออนไล,คัดแยก'!$C:$C,'รับ-จ่าย ประจำวัน'!$B633,'FG,ออนไล,คัดแยก'!J:J)</f>
        <v>0</v>
      </c>
      <c r="AR633" s="16">
        <f>SUMIF(เตรียมส่วนผสม!$C:$C,'รับ-จ่าย ประจำวัน'!$B633,เตรียมส่วนผสม!K:K)+SUMIF(กวนไส้!$C:$C,'รับ-จ่าย ประจำวัน'!$B633,กวนไส้!K:K)+SUMIF(ผลิต1!$C:$C,'รับ-จ่าย ประจำวัน'!$B633,ผลิต1!K:K)+SUMIF(ผลิต2!$C:$C,'รับ-จ่าย ประจำวัน'!$B633,ผลิต2!K:K)+SUMIF(เส้นแต่งหน้าขนมเค้ก!$C:$C,'รับ-จ่าย ประจำวัน'!$B633,เส้นแต่งหน้าขนมเค้ก!K:K)+SUMIF(แพ็ค!$C:$C,'รับ-จ่าย ประจำวัน'!$B633,แพ็ค!K:K)+SUMIF(ธุรการ!$C:$C,'รับ-จ่าย ประจำวัน'!$B633,ธุรการ!K:K)+SUMIF(เส้นแต่งหน้าขนมปัง!$C:$C,'รับ-จ่าย ประจำวัน'!$B633,เส้นแต่งหน้าขนมปัง!K:K)+SUMIF('วางแผนBC,CJ'!$C:$C,'รับ-จ่าย ประจำวัน'!$B633,'วางแผนBC,CJ'!K:K)+SUMIF(RD!$C:$C,'รับ-จ่าย ประจำวัน'!$B633,RD!K:K)+SUMIF('FG,ออนไล,คัดแยก'!$C:$C,'รับ-จ่าย ประจำวัน'!$B633,'FG,ออนไล,คัดแยก'!K:K)</f>
        <v>0</v>
      </c>
      <c r="AS633" s="16">
        <f>SUMIF(เตรียมส่วนผสม!$C:$C,'รับ-จ่าย ประจำวัน'!$B633,เตรียมส่วนผสม!L:L)+SUMIF(กวนไส้!$C:$C,'รับ-จ่าย ประจำวัน'!$B633,กวนไส้!L:L)+SUMIF(ผลิต1!$C:$C,'รับ-จ่าย ประจำวัน'!$B633,ผลิต1!L:L)+SUMIF(ผลิต2!$C:$C,'รับ-จ่าย ประจำวัน'!$B633,ผลิต2!L:L)+SUMIF(เส้นแต่งหน้าขนมเค้ก!$C:$C,'รับ-จ่าย ประจำวัน'!$B633,เส้นแต่งหน้าขนมเค้ก!L:L)+SUMIF(แพ็ค!$C:$C,'รับ-จ่าย ประจำวัน'!$B633,แพ็ค!L:L)+SUMIF(ธุรการ!$C:$C,'รับ-จ่าย ประจำวัน'!$B633,ธุรการ!L:L)+SUMIF(เส้นแต่งหน้าขนมปัง!$C:$C,'รับ-จ่าย ประจำวัน'!$B633,เส้นแต่งหน้าขนมปัง!L:L)+SUMIF('วางแผนBC,CJ'!$C:$C,'รับ-จ่าย ประจำวัน'!$B633,'วางแผนBC,CJ'!L:L)+SUMIF(RD!$C:$C,'รับ-จ่าย ประจำวัน'!$B633,RD!L:L)+SUMIF('FG,ออนไล,คัดแยก'!$C:$C,'รับ-จ่าย ประจำวัน'!$B633,'FG,ออนไล,คัดแยก'!L:L)</f>
        <v>0</v>
      </c>
      <c r="AT633" s="16">
        <f>SUMIF(เตรียมส่วนผสม!$C:$C,'รับ-จ่าย ประจำวัน'!$B633,เตรียมส่วนผสม!M:M)+SUMIF(กวนไส้!$C:$C,'รับ-จ่าย ประจำวัน'!$B633,กวนไส้!M:M)+SUMIF(ผลิต1!$C:$C,'รับ-จ่าย ประจำวัน'!$B633,ผลิต1!M:M)+SUMIF(ผลิต2!$C:$C,'รับ-จ่าย ประจำวัน'!$B633,ผลิต2!M:M)+SUMIF(เส้นแต่งหน้าขนมเค้ก!$C:$C,'รับ-จ่าย ประจำวัน'!$B633,เส้นแต่งหน้าขนมเค้ก!M:M)+SUMIF(แพ็ค!$C:$C,'รับ-จ่าย ประจำวัน'!$B633,แพ็ค!M:M)+SUMIF(ธุรการ!$C:$C,'รับ-จ่าย ประจำวัน'!$B633,ธุรการ!M:M)+SUMIF(เส้นแต่งหน้าขนมปัง!$C:$C,'รับ-จ่าย ประจำวัน'!$B633,เส้นแต่งหน้าขนมปัง!M:M)+SUMIF('วางแผนBC,CJ'!$C:$C,'รับ-จ่าย ประจำวัน'!$B633,'วางแผนBC,CJ'!M:M)+SUMIF(RD!$C:$C,'รับ-จ่าย ประจำวัน'!$B633,RD!M:M)+SUMIF('FG,ออนไล,คัดแยก'!$C:$C,'รับ-จ่าย ประจำวัน'!$B633,'FG,ออนไล,คัดแยก'!M:M)</f>
        <v>0</v>
      </c>
      <c r="AU633" s="16">
        <f>SUMIF(เตรียมส่วนผสม!$C:$C,'รับ-จ่าย ประจำวัน'!$B633,เตรียมส่วนผสม!N:N)+SUMIF(กวนไส้!$C:$C,'รับ-จ่าย ประจำวัน'!$B633,กวนไส้!N:N)+SUMIF(ผลิต1!$C:$C,'รับ-จ่าย ประจำวัน'!$B633,ผลิต1!N:N)+SUMIF(ผลิต2!$C:$C,'รับ-จ่าย ประจำวัน'!$B633,ผลิต2!N:N)+SUMIF(เส้นแต่งหน้าขนมเค้ก!$C:$C,'รับ-จ่าย ประจำวัน'!$B633,เส้นแต่งหน้าขนมเค้ก!N:N)+SUMIF(แพ็ค!$C:$C,'รับ-จ่าย ประจำวัน'!$B633,แพ็ค!N:N)+SUMIF(ธุรการ!$C:$C,'รับ-จ่าย ประจำวัน'!$B633,ธุรการ!N:N)+SUMIF(เส้นแต่งหน้าขนมปัง!$C:$C,'รับ-จ่าย ประจำวัน'!$B633,เส้นแต่งหน้าขนมปัง!N:N)+SUMIF('วางแผนBC,CJ'!$C:$C,'รับ-จ่าย ประจำวัน'!$B633,'วางแผนBC,CJ'!N:N)+SUMIF(RD!$C:$C,'รับ-จ่าย ประจำวัน'!$B633,RD!N:N)+SUMIF('FG,ออนไล,คัดแยก'!$C:$C,'รับ-จ่าย ประจำวัน'!$B633,'FG,ออนไล,คัดแยก'!N:N)</f>
        <v>0</v>
      </c>
      <c r="AV633" s="16">
        <f>SUMIF(เตรียมส่วนผสม!$C:$C,'รับ-จ่าย ประจำวัน'!$B633,เตรียมส่วนผสม!O:O)+SUMIF(กวนไส้!$C:$C,'รับ-จ่าย ประจำวัน'!$B633,กวนไส้!O:O)+SUMIF(ผลิต1!$C:$C,'รับ-จ่าย ประจำวัน'!$B633,ผลิต1!O:O)+SUMIF(ผลิต2!$C:$C,'รับ-จ่าย ประจำวัน'!$B633,ผลิต2!O:O)+SUMIF(เส้นแต่งหน้าขนมเค้ก!$C:$C,'รับ-จ่าย ประจำวัน'!$B633,เส้นแต่งหน้าขนมเค้ก!O:O)+SUMIF(แพ็ค!$C:$C,'รับ-จ่าย ประจำวัน'!$B633,แพ็ค!O:O)+SUMIF(ธุรการ!$C:$C,'รับ-จ่าย ประจำวัน'!$B633,ธุรการ!O:O)+SUMIF(เส้นแต่งหน้าขนมปัง!$C:$C,'รับ-จ่าย ประจำวัน'!$B633,เส้นแต่งหน้าขนมปัง!O:O)+SUMIF('วางแผนBC,CJ'!$C:$C,'รับ-จ่าย ประจำวัน'!$B633,'วางแผนBC,CJ'!O:O)+SUMIF(RD!$C:$C,'รับ-จ่าย ประจำวัน'!$B633,RD!O:O)+SUMIF('FG,ออนไล,คัดแยก'!$C:$C,'รับ-จ่าย ประจำวัน'!$B633,'FG,ออนไล,คัดแยก'!O:O)</f>
        <v>0</v>
      </c>
      <c r="AW633" s="16">
        <f>SUMIF(เตรียมส่วนผสม!$C:$C,'รับ-จ่าย ประจำวัน'!$B633,เตรียมส่วนผสม!P:P)+SUMIF(กวนไส้!$C:$C,'รับ-จ่าย ประจำวัน'!$B633,กวนไส้!P:P)+SUMIF(ผลิต1!$C:$C,'รับ-จ่าย ประจำวัน'!$B633,ผลิต1!P:P)+SUMIF(ผลิต2!$C:$C,'รับ-จ่าย ประจำวัน'!$B633,ผลิต2!P:P)+SUMIF(เส้นแต่งหน้าขนมเค้ก!$C:$C,'รับ-จ่าย ประจำวัน'!$B633,เส้นแต่งหน้าขนมเค้ก!P:P)+SUMIF(แพ็ค!$C:$C,'รับ-จ่าย ประจำวัน'!$B633,แพ็ค!P:P)+SUMIF(ธุรการ!$C:$C,'รับ-จ่าย ประจำวัน'!$B633,ธุรการ!P:P)+SUMIF(เส้นแต่งหน้าขนมปัง!$C:$C,'รับ-จ่าย ประจำวัน'!$B633,เส้นแต่งหน้าขนมปัง!P:P)+SUMIF('วางแผนBC,CJ'!$C:$C,'รับ-จ่าย ประจำวัน'!$B633,'วางแผนBC,CJ'!P:P)+SUMIF(RD!$C:$C,'รับ-จ่าย ประจำวัน'!$B633,RD!P:P)+SUMIF('FG,ออนไล,คัดแยก'!$C:$C,'รับ-จ่าย ประจำวัน'!$B633,'FG,ออนไล,คัดแยก'!P:P)</f>
        <v>0</v>
      </c>
      <c r="AX633" s="16">
        <f>SUMIF(เตรียมส่วนผสม!$C:$C,'รับ-จ่าย ประจำวัน'!$B633,เตรียมส่วนผสม!Q:Q)+SUMIF(กวนไส้!$C:$C,'รับ-จ่าย ประจำวัน'!$B633,กวนไส้!Q:Q)+SUMIF(ผลิต1!$C:$C,'รับ-จ่าย ประจำวัน'!$B633,ผลิต1!Q:Q)+SUMIF(ผลิต2!$C:$C,'รับ-จ่าย ประจำวัน'!$B633,ผลิต2!Q:Q)+SUMIF(เส้นแต่งหน้าขนมเค้ก!$C:$C,'รับ-จ่าย ประจำวัน'!$B633,เส้นแต่งหน้าขนมเค้ก!Q:Q)+SUMIF(แพ็ค!$C:$C,'รับ-จ่าย ประจำวัน'!$B633,แพ็ค!Q:Q)+SUMIF(ธุรการ!$C:$C,'รับ-จ่าย ประจำวัน'!$B633,ธุรการ!Q:Q)+SUMIF(เส้นแต่งหน้าขนมปัง!$C:$C,'รับ-จ่าย ประจำวัน'!$B633,เส้นแต่งหน้าขนมปัง!Q:Q)+SUMIF('วางแผนBC,CJ'!$C:$C,'รับ-จ่าย ประจำวัน'!$B633,'วางแผนBC,CJ'!Q:Q)+SUMIF(RD!$C:$C,'รับ-จ่าย ประจำวัน'!$B633,RD!Q:Q)+SUMIF('FG,ออนไล,คัดแยก'!$C:$C,'รับ-จ่าย ประจำวัน'!$B633,'FG,ออนไล,คัดแยก'!Q:Q)</f>
        <v>0</v>
      </c>
      <c r="AY633" s="16">
        <f>SUMIF(เตรียมส่วนผสม!$C:$C,'รับ-จ่าย ประจำวัน'!$B633,เตรียมส่วนผสม!R:R)+SUMIF(กวนไส้!$C:$C,'รับ-จ่าย ประจำวัน'!$B633,กวนไส้!R:R)+SUMIF(ผลิต1!$C:$C,'รับ-จ่าย ประจำวัน'!$B633,ผลิต1!R:R)+SUMIF(ผลิต2!$C:$C,'รับ-จ่าย ประจำวัน'!$B633,ผลิต2!R:R)+SUMIF(เส้นแต่งหน้าขนมเค้ก!$C:$C,'รับ-จ่าย ประจำวัน'!$B633,เส้นแต่งหน้าขนมเค้ก!R:R)+SUMIF(แพ็ค!$C:$C,'รับ-จ่าย ประจำวัน'!$B633,แพ็ค!R:R)+SUMIF(ธุรการ!$C:$C,'รับ-จ่าย ประจำวัน'!$B633,ธุรการ!R:R)+SUMIF(เส้นแต่งหน้าขนมปัง!$C:$C,'รับ-จ่าย ประจำวัน'!$B633,เส้นแต่งหน้าขนมปัง!R:R)+SUMIF('วางแผนBC,CJ'!$C:$C,'รับ-จ่าย ประจำวัน'!$B633,'วางแผนBC,CJ'!R:R)+SUMIF(RD!$C:$C,'รับ-จ่าย ประจำวัน'!$B633,RD!R:R)+SUMIF('FG,ออนไล,คัดแยก'!$C:$C,'รับ-จ่าย ประจำวัน'!$B633,'FG,ออนไล,คัดแยก'!R:R)</f>
        <v>0</v>
      </c>
      <c r="AZ633" s="16">
        <f>SUMIF(เตรียมส่วนผสม!$C:$C,'รับ-จ่าย ประจำวัน'!$B633,เตรียมส่วนผสม!S:S)+SUMIF(กวนไส้!$C:$C,'รับ-จ่าย ประจำวัน'!$B633,กวนไส้!S:S)+SUMIF(ผลิต1!$C:$C,'รับ-จ่าย ประจำวัน'!$B633,ผลิต1!S:S)+SUMIF(ผลิต2!$C:$C,'รับ-จ่าย ประจำวัน'!$B633,ผลิต2!S:S)+SUMIF(เส้นแต่งหน้าขนมเค้ก!$C:$C,'รับ-จ่าย ประจำวัน'!$B633,เส้นแต่งหน้าขนมเค้ก!S:S)+SUMIF(แพ็ค!$C:$C,'รับ-จ่าย ประจำวัน'!$B633,แพ็ค!S:S)+SUMIF(ธุรการ!$C:$C,'รับ-จ่าย ประจำวัน'!$B633,ธุรการ!S:S)+SUMIF(เส้นแต่งหน้าขนมปัง!$C:$C,'รับ-จ่าย ประจำวัน'!$B633,เส้นแต่งหน้าขนมปัง!S:S)+SUMIF('วางแผนBC,CJ'!$C:$C,'รับ-จ่าย ประจำวัน'!$B633,'วางแผนBC,CJ'!S:S)+SUMIF(RD!$C:$C,'รับ-จ่าย ประจำวัน'!$B633,RD!S:S)+SUMIF('FG,ออนไล,คัดแยก'!$C:$C,'รับ-จ่าย ประจำวัน'!$B633,'FG,ออนไล,คัดแยก'!S:S)</f>
        <v>0</v>
      </c>
      <c r="BA633" s="16">
        <f>SUMIF(เตรียมส่วนผสม!$C:$C,'รับ-จ่าย ประจำวัน'!$B633,เตรียมส่วนผสม!T:T)+SUMIF(กวนไส้!$C:$C,'รับ-จ่าย ประจำวัน'!$B633,กวนไส้!T:T)+SUMIF(ผลิต1!$C:$C,'รับ-จ่าย ประจำวัน'!$B633,ผลิต1!T:T)+SUMIF(ผลิต2!$C:$C,'รับ-จ่าย ประจำวัน'!$B633,ผลิต2!T:T)+SUMIF(เส้นแต่งหน้าขนมเค้ก!$C:$C,'รับ-จ่าย ประจำวัน'!$B633,เส้นแต่งหน้าขนมเค้ก!T:T)+SUMIF(แพ็ค!$C:$C,'รับ-จ่าย ประจำวัน'!$B633,แพ็ค!T:T)+SUMIF(ธุรการ!$C:$C,'รับ-จ่าย ประจำวัน'!$B633,ธุรการ!T:T)+SUMIF(เส้นแต่งหน้าขนมปัง!$C:$C,'รับ-จ่าย ประจำวัน'!$B633,เส้นแต่งหน้าขนมปัง!T:T)+SUMIF('วางแผนBC,CJ'!$C:$C,'รับ-จ่าย ประจำวัน'!$B633,'วางแผนBC,CJ'!T:T)+SUMIF(RD!$C:$C,'รับ-จ่าย ประจำวัน'!$B633,RD!T:T)+SUMIF('FG,ออนไล,คัดแยก'!$C:$C,'รับ-จ่าย ประจำวัน'!$B633,'FG,ออนไล,คัดแยก'!T:T)</f>
        <v>0</v>
      </c>
      <c r="BB633" s="16">
        <f>SUMIF(เตรียมส่วนผสม!$C:$C,'รับ-จ่าย ประจำวัน'!$B633,เตรียมส่วนผสม!U:U)+SUMIF(กวนไส้!$C:$C,'รับ-จ่าย ประจำวัน'!$B633,กวนไส้!U:U)+SUMIF(ผลิต1!$C:$C,'รับ-จ่าย ประจำวัน'!$B633,ผลิต1!U:U)+SUMIF(ผลิต2!$C:$C,'รับ-จ่าย ประจำวัน'!$B633,ผลิต2!U:U)+SUMIF(เส้นแต่งหน้าขนมเค้ก!$C:$C,'รับ-จ่าย ประจำวัน'!$B633,เส้นแต่งหน้าขนมเค้ก!U:U)+SUMIF(แพ็ค!$C:$C,'รับ-จ่าย ประจำวัน'!$B633,แพ็ค!U:U)+SUMIF(ธุรการ!$C:$C,'รับ-จ่าย ประจำวัน'!$B633,ธุรการ!U:U)+SUMIF(เส้นแต่งหน้าขนมปัง!$C:$C,'รับ-จ่าย ประจำวัน'!$B633,เส้นแต่งหน้าขนมปัง!U:U)+SUMIF('วางแผนBC,CJ'!$C:$C,'รับ-จ่าย ประจำวัน'!$B633,'วางแผนBC,CJ'!U:U)+SUMIF(RD!$C:$C,'รับ-จ่าย ประจำวัน'!$B633,RD!U:U)+SUMIF('FG,ออนไล,คัดแยก'!$C:$C,'รับ-จ่าย ประจำวัน'!$B633,'FG,ออนไล,คัดแยก'!U:U)</f>
        <v>0</v>
      </c>
      <c r="BC633" s="16">
        <f>SUMIF(เตรียมส่วนผสม!$C:$C,'รับ-จ่าย ประจำวัน'!$B633,เตรียมส่วนผสม!V:V)+SUMIF(กวนไส้!$C:$C,'รับ-จ่าย ประจำวัน'!$B633,กวนไส้!V:V)+SUMIF(ผลิต1!$C:$C,'รับ-จ่าย ประจำวัน'!$B633,ผลิต1!V:V)+SUMIF(ผลิต2!$C:$C,'รับ-จ่าย ประจำวัน'!$B633,ผลิต2!V:V)+SUMIF(เส้นแต่งหน้าขนมเค้ก!$C:$C,'รับ-จ่าย ประจำวัน'!$B633,เส้นแต่งหน้าขนมเค้ก!V:V)+SUMIF(แพ็ค!$C:$C,'รับ-จ่าย ประจำวัน'!$B633,แพ็ค!V:V)+SUMIF(ธุรการ!$C:$C,'รับ-จ่าย ประจำวัน'!$B633,ธุรการ!V:V)+SUMIF(เส้นแต่งหน้าขนมปัง!$C:$C,'รับ-จ่าย ประจำวัน'!$B633,เส้นแต่งหน้าขนมปัง!V:V)+SUMIF('วางแผนBC,CJ'!$C:$C,'รับ-จ่าย ประจำวัน'!$B633,'วางแผนBC,CJ'!V:V)+SUMIF(RD!$C:$C,'รับ-จ่าย ประจำวัน'!$B633,RD!V:V)+SUMIF('FG,ออนไล,คัดแยก'!$C:$C,'รับ-จ่าย ประจำวัน'!$B633,'FG,ออนไล,คัดแยก'!V:V)</f>
        <v>0</v>
      </c>
      <c r="BD633" s="16">
        <f>SUMIF(เตรียมส่วนผสม!$C:$C,'รับ-จ่าย ประจำวัน'!$B633,เตรียมส่วนผสม!W:W)+SUMIF(กวนไส้!$C:$C,'รับ-จ่าย ประจำวัน'!$B633,กวนไส้!W:W)+SUMIF(ผลิต1!$C:$C,'รับ-จ่าย ประจำวัน'!$B633,ผลิต1!W:W)+SUMIF(ผลิต2!$C:$C,'รับ-จ่าย ประจำวัน'!$B633,ผลิต2!W:W)+SUMIF(เส้นแต่งหน้าขนมเค้ก!$C:$C,'รับ-จ่าย ประจำวัน'!$B633,เส้นแต่งหน้าขนมเค้ก!W:W)+SUMIF(แพ็ค!$C:$C,'รับ-จ่าย ประจำวัน'!$B633,แพ็ค!W:W)+SUMIF(ธุรการ!$C:$C,'รับ-จ่าย ประจำวัน'!$B633,ธุรการ!W:W)+SUMIF(เส้นแต่งหน้าขนมปัง!$C:$C,'รับ-จ่าย ประจำวัน'!$B633,เส้นแต่งหน้าขนมปัง!W:W)+SUMIF('วางแผนBC,CJ'!$C:$C,'รับ-จ่าย ประจำวัน'!$B633,'วางแผนBC,CJ'!W:W)+SUMIF(RD!$C:$C,'รับ-จ่าย ประจำวัน'!$B633,RD!W:W)+SUMIF('FG,ออนไล,คัดแยก'!$C:$C,'รับ-จ่าย ประจำวัน'!$B633,'FG,ออนไล,คัดแยก'!W:W)</f>
        <v>0</v>
      </c>
      <c r="BE633" s="16">
        <f>SUMIF(เตรียมส่วนผสม!$C:$C,'รับ-จ่าย ประจำวัน'!$B633,เตรียมส่วนผสม!X:X)+SUMIF(กวนไส้!$C:$C,'รับ-จ่าย ประจำวัน'!$B633,กวนไส้!X:X)+SUMIF(ผลิต1!$C:$C,'รับ-จ่าย ประจำวัน'!$B633,ผลิต1!X:X)+SUMIF(ผลิต2!$C:$C,'รับ-จ่าย ประจำวัน'!$B633,ผลิต2!X:X)+SUMIF(เส้นแต่งหน้าขนมเค้ก!$C:$C,'รับ-จ่าย ประจำวัน'!$B633,เส้นแต่งหน้าขนมเค้ก!X:X)+SUMIF(แพ็ค!$C:$C,'รับ-จ่าย ประจำวัน'!$B633,แพ็ค!X:X)+SUMIF(ธุรการ!$C:$C,'รับ-จ่าย ประจำวัน'!$B633,ธุรการ!X:X)+SUMIF(เส้นแต่งหน้าขนมปัง!$C:$C,'รับ-จ่าย ประจำวัน'!$B633,เส้นแต่งหน้าขนมปัง!X:X)+SUMIF('วางแผนBC,CJ'!$C:$C,'รับ-จ่าย ประจำวัน'!$B633,'วางแผนBC,CJ'!X:X)+SUMIF(RD!$C:$C,'รับ-จ่าย ประจำวัน'!$B633,RD!X:X)+SUMIF('FG,ออนไล,คัดแยก'!$C:$C,'รับ-จ่าย ประจำวัน'!$B633,'FG,ออนไล,คัดแยก'!X:X)</f>
        <v>0</v>
      </c>
      <c r="BF633" s="16">
        <f>SUMIF(เตรียมส่วนผสม!$C:$C,'รับ-จ่าย ประจำวัน'!$B633,เตรียมส่วนผสม!Y:Y)+SUMIF(กวนไส้!$C:$C,'รับ-จ่าย ประจำวัน'!$B633,กวนไส้!Y:Y)+SUMIF(ผลิต1!$C:$C,'รับ-จ่าย ประจำวัน'!$B633,ผลิต1!Y:Y)+SUMIF(ผลิต2!$C:$C,'รับ-จ่าย ประจำวัน'!$B633,ผลิต2!Y:Y)+SUMIF(เส้นแต่งหน้าขนมเค้ก!$C:$C,'รับ-จ่าย ประจำวัน'!$B633,เส้นแต่งหน้าขนมเค้ก!Y:Y)+SUMIF(แพ็ค!$C:$C,'รับ-จ่าย ประจำวัน'!$B633,แพ็ค!Y:Y)+SUMIF(ธุรการ!$C:$C,'รับ-จ่าย ประจำวัน'!$B633,ธุรการ!Y:Y)+SUMIF(เส้นแต่งหน้าขนมปัง!$C:$C,'รับ-จ่าย ประจำวัน'!$B633,เส้นแต่งหน้าขนมปัง!Y:Y)+SUMIF('วางแผนBC,CJ'!$C:$C,'รับ-จ่าย ประจำวัน'!$B633,'วางแผนBC,CJ'!Y:Y)+SUMIF(RD!$C:$C,'รับ-จ่าย ประจำวัน'!$B633,RD!Y:Y)+SUMIF('FG,ออนไล,คัดแยก'!$C:$C,'รับ-จ่าย ประจำวัน'!$B633,'FG,ออนไล,คัดแยก'!Y:Y)</f>
        <v>0</v>
      </c>
      <c r="BG633" s="16">
        <f>SUMIF(เตรียมส่วนผสม!$C:$C,'รับ-จ่าย ประจำวัน'!$B633,เตรียมส่วนผสม!Z:Z)+SUMIF(กวนไส้!$C:$C,'รับ-จ่าย ประจำวัน'!$B633,กวนไส้!Z:Z)+SUMIF(ผลิต1!$C:$C,'รับ-จ่าย ประจำวัน'!$B633,ผลิต1!Z:Z)+SUMIF(ผลิต2!$C:$C,'รับ-จ่าย ประจำวัน'!$B633,ผลิต2!Z:Z)+SUMIF(เส้นแต่งหน้าขนมเค้ก!$C:$C,'รับ-จ่าย ประจำวัน'!$B633,เส้นแต่งหน้าขนมเค้ก!Z:Z)+SUMIF(แพ็ค!$C:$C,'รับ-จ่าย ประจำวัน'!$B633,แพ็ค!Z:Z)+SUMIF(ธุรการ!$C:$C,'รับ-จ่าย ประจำวัน'!$B633,ธุรการ!Z:Z)+SUMIF(เส้นแต่งหน้าขนมปัง!$C:$C,'รับ-จ่าย ประจำวัน'!$B633,เส้นแต่งหน้าขนมปัง!Z:Z)+SUMIF('วางแผนBC,CJ'!$C:$C,'รับ-จ่าย ประจำวัน'!$B633,'วางแผนBC,CJ'!Z:Z)+SUMIF(RD!$C:$C,'รับ-จ่าย ประจำวัน'!$B633,RD!Z:Z)+SUMIF('FG,ออนไล,คัดแยก'!$C:$C,'รับ-จ่าย ประจำวัน'!$B633,'FG,ออนไล,คัดแยก'!Z:Z)</f>
        <v>0</v>
      </c>
      <c r="BH633" s="16">
        <f>SUMIF(เตรียมส่วนผสม!$C:$C,'รับ-จ่าย ประจำวัน'!$B633,เตรียมส่วนผสม!AA:AA)+SUMIF(กวนไส้!$C:$C,'รับ-จ่าย ประจำวัน'!$B633,กวนไส้!AA:AA)+SUMIF(ผลิต1!$C:$C,'รับ-จ่าย ประจำวัน'!$B633,ผลิต1!AA:AA)+SUMIF(ผลิต2!$C:$C,'รับ-จ่าย ประจำวัน'!$B633,ผลิต2!AA:AA)+SUMIF(เส้นแต่งหน้าขนมเค้ก!$C:$C,'รับ-จ่าย ประจำวัน'!$B633,เส้นแต่งหน้าขนมเค้ก!AA:AA)+SUMIF(แพ็ค!$C:$C,'รับ-จ่าย ประจำวัน'!$B633,แพ็ค!AA:AA)+SUMIF(ธุรการ!$C:$C,'รับ-จ่าย ประจำวัน'!$B633,ธุรการ!AA:AA)+SUMIF(เส้นแต่งหน้าขนมปัง!$C:$C,'รับ-จ่าย ประจำวัน'!$B633,เส้นแต่งหน้าขนมปัง!AA:AA)+SUMIF('วางแผนBC,CJ'!$C:$C,'รับ-จ่าย ประจำวัน'!$B633,'วางแผนBC,CJ'!AA:AA)+SUMIF(RD!$C:$C,'รับ-จ่าย ประจำวัน'!$B633,RD!AA:AA)+SUMIF('FG,ออนไล,คัดแยก'!$C:$C,'รับ-จ่าย ประจำวัน'!$B633,'FG,ออนไล,คัดแยก'!AA:AA)</f>
        <v>0</v>
      </c>
      <c r="BI633" s="16">
        <f>SUMIF(เตรียมส่วนผสม!$C:$C,'รับ-จ่าย ประจำวัน'!$B633,เตรียมส่วนผสม!AB:AB)+SUMIF(กวนไส้!$C:$C,'รับ-จ่าย ประจำวัน'!$B633,กวนไส้!AB:AB)+SUMIF(ผลิต1!$C:$C,'รับ-จ่าย ประจำวัน'!$B633,ผลิต1!AB:AB)+SUMIF(ผลิต2!$C:$C,'รับ-จ่าย ประจำวัน'!$B633,ผลิต2!AB:AB)+SUMIF(เส้นแต่งหน้าขนมเค้ก!$C:$C,'รับ-จ่าย ประจำวัน'!$B633,เส้นแต่งหน้าขนมเค้ก!AB:AB)+SUMIF(แพ็ค!$C:$C,'รับ-จ่าย ประจำวัน'!$B633,แพ็ค!AB:AB)+SUMIF(ธุรการ!$C:$C,'รับ-จ่าย ประจำวัน'!$B633,ธุรการ!AB:AB)+SUMIF(เส้นแต่งหน้าขนมปัง!$C:$C,'รับ-จ่าย ประจำวัน'!$B633,เส้นแต่งหน้าขนมปัง!AB:AB)+SUMIF('วางแผนBC,CJ'!$C:$C,'รับ-จ่าย ประจำวัน'!$B633,'วางแผนBC,CJ'!AB:AB)+SUMIF(RD!$C:$C,'รับ-จ่าย ประจำวัน'!$B633,RD!AB:AB)+SUMIF('FG,ออนไล,คัดแยก'!$C:$C,'รับ-จ่าย ประจำวัน'!$B633,'FG,ออนไล,คัดแยก'!AB:AB)</f>
        <v>0</v>
      </c>
      <c r="BJ633" s="16">
        <f>SUMIF(เตรียมส่วนผสม!$C:$C,'รับ-จ่าย ประจำวัน'!$B633,เตรียมส่วนผสม!AC:AC)+SUMIF(กวนไส้!$C:$C,'รับ-จ่าย ประจำวัน'!$B633,กวนไส้!AC:AC)+SUMIF(ผลิต1!$C:$C,'รับ-จ่าย ประจำวัน'!$B633,ผลิต1!AC:AC)+SUMIF(ผลิต2!$C:$C,'รับ-จ่าย ประจำวัน'!$B633,ผลิต2!AC:AC)+SUMIF(เส้นแต่งหน้าขนมเค้ก!$C:$C,'รับ-จ่าย ประจำวัน'!$B633,เส้นแต่งหน้าขนมเค้ก!AC:AC)+SUMIF(แพ็ค!$C:$C,'รับ-จ่าย ประจำวัน'!$B633,แพ็ค!AC:AC)+SUMIF(ธุรการ!$C:$C,'รับ-จ่าย ประจำวัน'!$B633,ธุรการ!AC:AC)+SUMIF(เส้นแต่งหน้าขนมปัง!$C:$C,'รับ-จ่าย ประจำวัน'!$B633,เส้นแต่งหน้าขนมปัง!AC:AC)+SUMIF('วางแผนBC,CJ'!$C:$C,'รับ-จ่าย ประจำวัน'!$B633,'วางแผนBC,CJ'!AC:AC)+SUMIF(RD!$C:$C,'รับ-จ่าย ประจำวัน'!$B633,RD!AC:AC)+SUMIF('FG,ออนไล,คัดแยก'!$C:$C,'รับ-จ่าย ประจำวัน'!$B633,'FG,ออนไล,คัดแยก'!AC:AC)</f>
        <v>0</v>
      </c>
      <c r="BK633" s="16">
        <f>SUMIF(เตรียมส่วนผสม!$C:$C,'รับ-จ่าย ประจำวัน'!$B633,เตรียมส่วนผสม!AD:AD)+SUMIF(กวนไส้!$C:$C,'รับ-จ่าย ประจำวัน'!$B633,กวนไส้!AD:AD)+SUMIF(ผลิต1!$C:$C,'รับ-จ่าย ประจำวัน'!$B633,ผลิต1!AD:AD)+SUMIF(ผลิต2!$C:$C,'รับ-จ่าย ประจำวัน'!$B633,ผลิต2!AD:AD)+SUMIF(เส้นแต่งหน้าขนมเค้ก!$C:$C,'รับ-จ่าย ประจำวัน'!$B633,เส้นแต่งหน้าขนมเค้ก!AD:AD)+SUMIF(แพ็ค!$C:$C,'รับ-จ่าย ประจำวัน'!$B633,แพ็ค!AD:AD)+SUMIF(ธุรการ!$C:$C,'รับ-จ่าย ประจำวัน'!$B633,ธุรการ!AD:AD)+SUMIF(เส้นแต่งหน้าขนมปัง!$C:$C,'รับ-จ่าย ประจำวัน'!$B633,เส้นแต่งหน้าขนมปัง!AD:AD)+SUMIF('วางแผนBC,CJ'!$C:$C,'รับ-จ่าย ประจำวัน'!$B633,'วางแผนBC,CJ'!AD:AD)+SUMIF(RD!$C:$C,'รับ-จ่าย ประจำวัน'!$B633,RD!AD:AD)+SUMIF('FG,ออนไล,คัดแยก'!$C:$C,'รับ-จ่าย ประจำวัน'!$B633,'FG,ออนไล,คัดแยก'!AD:AD)</f>
        <v>0</v>
      </c>
      <c r="BL633" s="16">
        <f>SUMIF(เตรียมส่วนผสม!$C:$C,'รับ-จ่าย ประจำวัน'!$B633,เตรียมส่วนผสม!AE:AE)+SUMIF(กวนไส้!$C:$C,'รับ-จ่าย ประจำวัน'!$B633,กวนไส้!AE:AE)+SUMIF(ผลิต1!$C:$C,'รับ-จ่าย ประจำวัน'!$B633,ผลิต1!AE:AE)+SUMIF(ผลิต2!$C:$C,'รับ-จ่าย ประจำวัน'!$B633,ผลิต2!AE:AE)+SUMIF(เส้นแต่งหน้าขนมเค้ก!$C:$C,'รับ-จ่าย ประจำวัน'!$B633,เส้นแต่งหน้าขนมเค้ก!AE:AE)+SUMIF(แพ็ค!$C:$C,'รับ-จ่าย ประจำวัน'!$B633,แพ็ค!AE:AE)+SUMIF(ธุรการ!$C:$C,'รับ-จ่าย ประจำวัน'!$B633,ธุรการ!AE:AE)+SUMIF(เส้นแต่งหน้าขนมปัง!$C:$C,'รับ-จ่าย ประจำวัน'!$B633,เส้นแต่งหน้าขนมปัง!AE:AE)+SUMIF('วางแผนBC,CJ'!$C:$C,'รับ-จ่าย ประจำวัน'!$B633,'วางแผนBC,CJ'!AE:AE)+SUMIF(RD!$C:$C,'รับ-จ่าย ประจำวัน'!$B633,RD!AE:AE)+SUMIF('FG,ออนไล,คัดแยก'!$C:$C,'รับ-จ่าย ประจำวัน'!$B633,'FG,ออนไล,คัดแยก'!AE:AE)</f>
        <v>0</v>
      </c>
      <c r="BM633" s="16">
        <f>SUMIF(เตรียมส่วนผสม!$C:$C,'รับ-จ่าย ประจำวัน'!$B633,เตรียมส่วนผสม!AF:AF)+SUMIF(กวนไส้!$C:$C,'รับ-จ่าย ประจำวัน'!$B633,กวนไส้!AF:AF)+SUMIF(ผลิต1!$C:$C,'รับ-จ่าย ประจำวัน'!$B633,ผลิต1!AF:AF)+SUMIF(ผลิต2!$C:$C,'รับ-จ่าย ประจำวัน'!$B633,ผลิต2!AF:AF)+SUMIF(เส้นแต่งหน้าขนมเค้ก!$C:$C,'รับ-จ่าย ประจำวัน'!$B633,เส้นแต่งหน้าขนมเค้ก!AF:AF)+SUMIF(แพ็ค!$C:$C,'รับ-จ่าย ประจำวัน'!$B633,แพ็ค!AF:AF)+SUMIF(ธุรการ!$C:$C,'รับ-จ่าย ประจำวัน'!$B633,ธุรการ!AF:AF)+SUMIF(เส้นแต่งหน้าขนมปัง!$C:$C,'รับ-จ่าย ประจำวัน'!$B633,เส้นแต่งหน้าขนมปัง!AF:AF)+SUMIF('วางแผนBC,CJ'!$C:$C,'รับ-จ่าย ประจำวัน'!$B633,'วางแผนBC,CJ'!AF:AF)+SUMIF(RD!$C:$C,'รับ-จ่าย ประจำวัน'!$B633,RD!AF:AF)+SUMIF('FG,ออนไล,คัดแยก'!$C:$C,'รับ-จ่าย ประจำวัน'!$B633,'FG,ออนไล,คัดแยก'!AF:AF)</f>
        <v>0</v>
      </c>
      <c r="BN633" s="16">
        <f>SUMIF(เตรียมส่วนผสม!$C:$C,'รับ-จ่าย ประจำวัน'!$B633,เตรียมส่วนผสม!AG:AG)+SUMIF(กวนไส้!$C:$C,'รับ-จ่าย ประจำวัน'!$B633,กวนไส้!AG:AG)+SUMIF(ผลิต1!$C:$C,'รับ-จ่าย ประจำวัน'!$B633,ผลิต1!AG:AG)+SUMIF(ผลิต2!$C:$C,'รับ-จ่าย ประจำวัน'!$B633,ผลิต2!AG:AG)+SUMIF(เส้นแต่งหน้าขนมเค้ก!$C:$C,'รับ-จ่าย ประจำวัน'!$B633,เส้นแต่งหน้าขนมเค้ก!AG:AG)+SUMIF(แพ็ค!$C:$C,'รับ-จ่าย ประจำวัน'!$B633,แพ็ค!AG:AG)+SUMIF(ธุรการ!$C:$C,'รับ-จ่าย ประจำวัน'!$B633,ธุรการ!AG:AG)+SUMIF(เส้นแต่งหน้าขนมปัง!$C:$C,'รับ-จ่าย ประจำวัน'!$B633,เส้นแต่งหน้าขนมปัง!AG:AG)+SUMIF('วางแผนBC,CJ'!$C:$C,'รับ-จ่าย ประจำวัน'!$B633,'วางแผนBC,CJ'!AG:AG)+SUMIF(RD!$C:$C,'รับ-จ่าย ประจำวัน'!$B633,RD!AG:AG)+SUMIF('FG,ออนไล,คัดแยก'!$C:$C,'รับ-จ่าย ประจำวัน'!$B633,'FG,ออนไล,คัดแยก'!AG:AG)</f>
        <v>0</v>
      </c>
      <c r="BO633" s="16">
        <f>SUMIF(เตรียมส่วนผสม!$C:$C,'รับ-จ่าย ประจำวัน'!$B633,เตรียมส่วนผสม!AH:AH)+SUMIF(กวนไส้!$C:$C,'รับ-จ่าย ประจำวัน'!$B633,กวนไส้!AH:AH)+SUMIF(ผลิต1!$C:$C,'รับ-จ่าย ประจำวัน'!$B633,ผลิต1!AH:AH)+SUMIF(ผลิต2!$C:$C,'รับ-จ่าย ประจำวัน'!$B633,ผลิต2!AH:AH)+SUMIF(เส้นแต่งหน้าขนมเค้ก!$C:$C,'รับ-จ่าย ประจำวัน'!$B633,เส้นแต่งหน้าขนมเค้ก!AH:AH)+SUMIF(แพ็ค!$C:$C,'รับ-จ่าย ประจำวัน'!$B633,แพ็ค!AH:AH)+SUMIF(ธุรการ!$C:$C,'รับ-จ่าย ประจำวัน'!$B633,ธุรการ!AH:AH)+SUMIF(เส้นแต่งหน้าขนมปัง!$C:$C,'รับ-จ่าย ประจำวัน'!$B633,เส้นแต่งหน้าขนมปัง!AH:AH)+SUMIF('วางแผนBC,CJ'!$C:$C,'รับ-จ่าย ประจำวัน'!$B633,'วางแผนBC,CJ'!AH:AH)+SUMIF(RD!$C:$C,'รับ-จ่าย ประจำวัน'!$B633,RD!AH:AH)+SUMIF('FG,ออนไล,คัดแยก'!$C:$C,'รับ-จ่าย ประจำวัน'!$B633,'FG,ออนไล,คัดแยก'!AH:AH)</f>
        <v>0</v>
      </c>
      <c r="BP633" s="16">
        <f>SUMIF(เตรียมส่วนผสม!$C:$C,'รับ-จ่าย ประจำวัน'!$B633,เตรียมส่วนผสม!AI:AI)+SUMIF(กวนไส้!$C:$C,'รับ-จ่าย ประจำวัน'!$B633,กวนไส้!AI:AI)+SUMIF(ผลิต1!$C:$C,'รับ-จ่าย ประจำวัน'!$B633,ผลิต1!AI:AI)+SUMIF(ผลิต2!$C:$C,'รับ-จ่าย ประจำวัน'!$B633,ผลิต2!AI:AI)+SUMIF(เส้นแต่งหน้าขนมเค้ก!$C:$C,'รับ-จ่าย ประจำวัน'!$B633,เส้นแต่งหน้าขนมเค้ก!AI:AI)+SUMIF(แพ็ค!$C:$C,'รับ-จ่าย ประจำวัน'!$B633,แพ็ค!AI:AI)+SUMIF(ธุรการ!$C:$C,'รับ-จ่าย ประจำวัน'!$B633,ธุรการ!AI:AI)+SUMIF(เส้นแต่งหน้าขนมปัง!$C:$C,'รับ-จ่าย ประจำวัน'!$B633,เส้นแต่งหน้าขนมปัง!AI:AI)+SUMIF('วางแผนBC,CJ'!$C:$C,'รับ-จ่าย ประจำวัน'!$B633,'วางแผนBC,CJ'!AI:AI)+SUMIF(RD!$C:$C,'รับ-จ่าย ประจำวัน'!$B633,RD!AI:AI)+SUMIF('FG,ออนไล,คัดแยก'!$C:$C,'รับ-จ่าย ประจำวัน'!$B633,'FG,ออนไล,คัดแยก'!AI:AI)</f>
        <v>0</v>
      </c>
      <c r="BQ633" s="16">
        <f>SUMIF(เตรียมส่วนผสม!$C:$C,'รับ-จ่าย ประจำวัน'!$B633,เตรียมส่วนผสม!AJ:AJ)+SUMIF(กวนไส้!$C:$C,'รับ-จ่าย ประจำวัน'!$B633,กวนไส้!AJ:AJ)+SUMIF(ผลิต1!$C:$C,'รับ-จ่าย ประจำวัน'!$B633,ผลิต1!AJ:AJ)+SUMIF(ผลิต2!$C:$C,'รับ-จ่าย ประจำวัน'!$B633,ผลิต2!AJ:AJ)+SUMIF(เส้นแต่งหน้าขนมเค้ก!$C:$C,'รับ-จ่าย ประจำวัน'!$B633,เส้นแต่งหน้าขนมเค้ก!AJ:AJ)+SUMIF(แพ็ค!$C:$C,'รับ-จ่าย ประจำวัน'!$B633,แพ็ค!AJ:AJ)+SUMIF(ธุรการ!$C:$C,'รับ-จ่าย ประจำวัน'!$B633,ธุรการ!AJ:AJ)+SUMIF(เส้นแต่งหน้าขนมปัง!$C:$C,'รับ-จ่าย ประจำวัน'!$B633,เส้นแต่งหน้าขนมปัง!AJ:AJ)+SUMIF('วางแผนBC,CJ'!$C:$C,'รับ-จ่าย ประจำวัน'!$B633,'วางแผนBC,CJ'!AJ:AJ)+SUMIF(RD!$C:$C,'รับ-จ่าย ประจำวัน'!$B633,RD!AJ:AJ)+SUMIF('FG,ออนไล,คัดแยก'!$C:$C,'รับ-จ่าย ประจำวัน'!$B633,'FG,ออนไล,คัดแยก'!AJ:AJ)</f>
        <v>0</v>
      </c>
      <c r="BR633" s="16">
        <f>SUMIF(เตรียมส่วนผสม!$C:$C,'รับ-จ่าย ประจำวัน'!$B633,เตรียมส่วนผสม!AK:AK)+SUMIF(กวนไส้!$C:$C,'รับ-จ่าย ประจำวัน'!$B633,กวนไส้!AK:AK)+SUMIF(ผลิต1!$C:$C,'รับ-จ่าย ประจำวัน'!$B633,ผลิต1!AK:AK)+SUMIF(ผลิต2!$C:$C,'รับ-จ่าย ประจำวัน'!$B633,ผลิต2!AK:AK)+SUMIF(เส้นแต่งหน้าขนมเค้ก!$C:$C,'รับ-จ่าย ประจำวัน'!$B633,เส้นแต่งหน้าขนมเค้ก!AK:AK)+SUMIF(แพ็ค!$C:$C,'รับ-จ่าย ประจำวัน'!$B633,แพ็ค!AK:AK)+SUMIF(ธุรการ!$C:$C,'รับ-จ่าย ประจำวัน'!$B633,ธุรการ!AK:AK)+SUMIF(เส้นแต่งหน้าขนมปัง!$C:$C,'รับ-จ่าย ประจำวัน'!$B633,เส้นแต่งหน้าขนมปัง!AK:AK)+SUMIF('วางแผนBC,CJ'!$C:$C,'รับ-จ่าย ประจำวัน'!$B633,'วางแผนBC,CJ'!AK:AK)+SUMIF(RD!$C:$C,'รับ-จ่าย ประจำวัน'!$B633,RD!AK:AK)+SUMIF('FG,ออนไล,คัดแยก'!$C:$C,'รับ-จ่าย ประจำวัน'!$B633,'FG,ออนไล,คัดแยก'!AK:AK)</f>
        <v>0</v>
      </c>
      <c r="BS633" s="16">
        <f>SUMIF(เตรียมส่วนผสม!$C:$C,'รับ-จ่าย ประจำวัน'!$B633,เตรียมส่วนผสม!AL:AL)+SUMIF(กวนไส้!$C:$C,'รับ-จ่าย ประจำวัน'!$B633,กวนไส้!AL:AL)+SUMIF(ผลิต1!$C:$C,'รับ-จ่าย ประจำวัน'!$B633,ผลิต1!AL:AL)+SUMIF(ผลิต2!$C:$C,'รับ-จ่าย ประจำวัน'!$B633,ผลิต2!AL:AL)+SUMIF(เส้นแต่งหน้าขนมเค้ก!$C:$C,'รับ-จ่าย ประจำวัน'!$B633,เส้นแต่งหน้าขนมเค้ก!AL:AL)+SUMIF(แพ็ค!$C:$C,'รับ-จ่าย ประจำวัน'!$B633,แพ็ค!AL:AL)+SUMIF(ธุรการ!$C:$C,'รับ-จ่าย ประจำวัน'!$B633,ธุรการ!AL:AL)+SUMIF(เส้นแต่งหน้าขนมปัง!$C:$C,'รับ-จ่าย ประจำวัน'!$B633,เส้นแต่งหน้าขนมปัง!AL:AL)+SUMIF('วางแผนBC,CJ'!$C:$C,'รับ-จ่าย ประจำวัน'!$B633,'วางแผนBC,CJ'!AL:AL)+SUMIF(RD!$C:$C,'รับ-จ่าย ประจำวัน'!$B633,RD!AL:AL)+SUMIF('FG,ออนไล,คัดแยก'!$C:$C,'รับ-จ่าย ประจำวัน'!$B633,'FG,ออนไล,คัดแยก'!AL:AL)</f>
        <v>0</v>
      </c>
      <c r="BT633" s="18">
        <f t="shared" si="136"/>
        <v>0</v>
      </c>
      <c r="BU633" s="116"/>
      <c r="BV633" s="146">
        <f t="shared" si="137"/>
        <v>0</v>
      </c>
      <c r="BW633" s="184"/>
      <c r="BX633" s="172">
        <f t="shared" si="124"/>
        <v>0</v>
      </c>
      <c r="BY633" s="188" t="e">
        <f t="shared" si="122"/>
        <v>#DIV/0!</v>
      </c>
      <c r="BZ633" s="180" t="e">
        <f t="shared" ca="1" si="128"/>
        <v>#DIV/0!</v>
      </c>
      <c r="CA633" s="93">
        <v>200000</v>
      </c>
      <c r="CB633" s="93"/>
      <c r="CC633" s="93"/>
      <c r="CD633" s="93"/>
      <c r="CE633" s="93"/>
      <c r="CF633" s="93"/>
      <c r="CG633" s="93"/>
      <c r="CH633" s="93"/>
      <c r="CI633" s="93"/>
      <c r="CJ633" s="97"/>
      <c r="CK633" s="9">
        <f t="shared" si="152"/>
        <v>0</v>
      </c>
    </row>
    <row r="634" spans="1:89" x14ac:dyDescent="0.5">
      <c r="A634" s="149"/>
      <c r="B634" s="34">
        <v>1021601050</v>
      </c>
      <c r="C634" s="33" t="s">
        <v>2137</v>
      </c>
      <c r="D634" s="141" t="s">
        <v>61</v>
      </c>
      <c r="E634" s="25"/>
      <c r="F634" s="132"/>
      <c r="G634" s="25"/>
      <c r="H634" s="12">
        <v>0</v>
      </c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25"/>
      <c r="T634" s="25"/>
      <c r="U634" s="25"/>
      <c r="V634" s="25"/>
      <c r="W634" s="25"/>
      <c r="X634" s="25">
        <v>80000</v>
      </c>
      <c r="Y634" s="25"/>
      <c r="Z634" s="25"/>
      <c r="AA634" s="25"/>
      <c r="AB634" s="25"/>
      <c r="AC634" s="25"/>
      <c r="AD634" s="25"/>
      <c r="AE634" s="11"/>
      <c r="AF634" s="11"/>
      <c r="AG634" s="11"/>
      <c r="AH634" s="11"/>
      <c r="AI634" s="25"/>
      <c r="AJ634" s="25"/>
      <c r="AK634" s="25"/>
      <c r="AL634" s="25"/>
      <c r="AM634" s="25"/>
      <c r="AN634" s="15">
        <f t="shared" si="135"/>
        <v>80000</v>
      </c>
      <c r="AO634" s="16">
        <f>SUMIF(เตรียมส่วนผสม!$C:$C,'รับ-จ่าย ประจำวัน'!$B634,เตรียมส่วนผสม!H:H)+SUMIF(กวนไส้!$C:$C,'รับ-จ่าย ประจำวัน'!$B634,กวนไส้!H:H)+SUMIF(ผลิต1!$C:$C,'รับ-จ่าย ประจำวัน'!$B634,ผลิต1!H:H)+SUMIF(ผลิต2!$C:$C,'รับ-จ่าย ประจำวัน'!$B634,ผลิต2!H:H)+SUMIF(เส้นแต่งหน้าขนมเค้ก!$C:$C,'รับ-จ่าย ประจำวัน'!$B634,เส้นแต่งหน้าขนมเค้ก!H:H)+SUMIF(แพ็ค!$C:$C,'รับ-จ่าย ประจำวัน'!$B634,แพ็ค!H:H)+SUMIF(ธุรการ!$C:$C,'รับ-จ่าย ประจำวัน'!$B634,ธุรการ!H:H)+SUMIF(เส้นแต่งหน้าขนมปัง!$C:$C,'รับ-จ่าย ประจำวัน'!$B634,เส้นแต่งหน้าขนมปัง!H:H)+SUMIF('วางแผนBC,CJ'!$C:$C,'รับ-จ่าย ประจำวัน'!$B634,'วางแผนBC,CJ'!H:H)+SUMIF(RD!$C:$C,'รับ-จ่าย ประจำวัน'!$B634,RD!H:H)+SUMIF('FG,ออนไล,คัดแยก'!$C:$C,'รับ-จ่าย ประจำวัน'!$B634,'FG,ออนไล,คัดแยก'!H:H)</f>
        <v>0</v>
      </c>
      <c r="AP634" s="16">
        <f>SUMIF(เตรียมส่วนผสม!$C:$C,'รับ-จ่าย ประจำวัน'!$B634,เตรียมส่วนผสม!I:I)+SUMIF(กวนไส้!$C:$C,'รับ-จ่าย ประจำวัน'!$B634,กวนไส้!I:I)+SUMIF(ผลิต1!$C:$C,'รับ-จ่าย ประจำวัน'!$B634,ผลิต1!I:I)+SUMIF(ผลิต2!$C:$C,'รับ-จ่าย ประจำวัน'!$B634,ผลิต2!I:I)+SUMIF(เส้นแต่งหน้าขนมเค้ก!$C:$C,'รับ-จ่าย ประจำวัน'!$B634,เส้นแต่งหน้าขนมเค้ก!I:I)+SUMIF(แพ็ค!$C:$C,'รับ-จ่าย ประจำวัน'!$B634,แพ็ค!I:I)+SUMIF(ธุรการ!$C:$C,'รับ-จ่าย ประจำวัน'!$B634,ธุรการ!I:I)+SUMIF(เส้นแต่งหน้าขนมปัง!$C:$C,'รับ-จ่าย ประจำวัน'!$B634,เส้นแต่งหน้าขนมปัง!I:I)+SUMIF('วางแผนBC,CJ'!$C:$C,'รับ-จ่าย ประจำวัน'!$B634,'วางแผนBC,CJ'!I:I)+SUMIF(RD!$C:$C,'รับ-จ่าย ประจำวัน'!$B634,RD!I:I)+SUMIF('FG,ออนไล,คัดแยก'!$C:$C,'รับ-จ่าย ประจำวัน'!$B634,'FG,ออนไล,คัดแยก'!I:I)</f>
        <v>0</v>
      </c>
      <c r="AQ634" s="16">
        <f>SUMIF(เตรียมส่วนผสม!$C:$C,'รับ-จ่าย ประจำวัน'!$B634,เตรียมส่วนผสม!J:J)+SUMIF(กวนไส้!$C:$C,'รับ-จ่าย ประจำวัน'!$B634,กวนไส้!J:J)+SUMIF(ผลิต1!$C:$C,'รับ-จ่าย ประจำวัน'!$B634,ผลิต1!J:J)+SUMIF(ผลิต2!$C:$C,'รับ-จ่าย ประจำวัน'!$B634,ผลิต2!J:J)+SUMIF(เส้นแต่งหน้าขนมเค้ก!$C:$C,'รับ-จ่าย ประจำวัน'!$B634,เส้นแต่งหน้าขนมเค้ก!J:J)+SUMIF(แพ็ค!$C:$C,'รับ-จ่าย ประจำวัน'!$B634,แพ็ค!J:J)+SUMIF(ธุรการ!$C:$C,'รับ-จ่าย ประจำวัน'!$B634,ธุรการ!J:J)+SUMIF(เส้นแต่งหน้าขนมปัง!$C:$C,'รับ-จ่าย ประจำวัน'!$B634,เส้นแต่งหน้าขนมปัง!J:J)+SUMIF('วางแผนBC,CJ'!$C:$C,'รับ-จ่าย ประจำวัน'!$B634,'วางแผนBC,CJ'!J:J)+SUMIF(RD!$C:$C,'รับ-จ่าย ประจำวัน'!$B634,RD!J:J)+SUMIF('FG,ออนไล,คัดแยก'!$C:$C,'รับ-จ่าย ประจำวัน'!$B634,'FG,ออนไล,คัดแยก'!J:J)</f>
        <v>0</v>
      </c>
      <c r="AR634" s="16">
        <f>SUMIF(เตรียมส่วนผสม!$C:$C,'รับ-จ่าย ประจำวัน'!$B634,เตรียมส่วนผสม!K:K)+SUMIF(กวนไส้!$C:$C,'รับ-จ่าย ประจำวัน'!$B634,กวนไส้!K:K)+SUMIF(ผลิต1!$C:$C,'รับ-จ่าย ประจำวัน'!$B634,ผลิต1!K:K)+SUMIF(ผลิต2!$C:$C,'รับ-จ่าย ประจำวัน'!$B634,ผลิต2!K:K)+SUMIF(เส้นแต่งหน้าขนมเค้ก!$C:$C,'รับ-จ่าย ประจำวัน'!$B634,เส้นแต่งหน้าขนมเค้ก!K:K)+SUMIF(แพ็ค!$C:$C,'รับ-จ่าย ประจำวัน'!$B634,แพ็ค!K:K)+SUMIF(ธุรการ!$C:$C,'รับ-จ่าย ประจำวัน'!$B634,ธุรการ!K:K)+SUMIF(เส้นแต่งหน้าขนมปัง!$C:$C,'รับ-จ่าย ประจำวัน'!$B634,เส้นแต่งหน้าขนมปัง!K:K)+SUMIF('วางแผนBC,CJ'!$C:$C,'รับ-จ่าย ประจำวัน'!$B634,'วางแผนBC,CJ'!K:K)+SUMIF(RD!$C:$C,'รับ-จ่าย ประจำวัน'!$B634,RD!K:K)+SUMIF('FG,ออนไล,คัดแยก'!$C:$C,'รับ-จ่าย ประจำวัน'!$B634,'FG,ออนไล,คัดแยก'!K:K)</f>
        <v>0</v>
      </c>
      <c r="AS634" s="16">
        <f>SUMIF(เตรียมส่วนผสม!$C:$C,'รับ-จ่าย ประจำวัน'!$B634,เตรียมส่วนผสม!L:L)+SUMIF(กวนไส้!$C:$C,'รับ-จ่าย ประจำวัน'!$B634,กวนไส้!L:L)+SUMIF(ผลิต1!$C:$C,'รับ-จ่าย ประจำวัน'!$B634,ผลิต1!L:L)+SUMIF(ผลิต2!$C:$C,'รับ-จ่าย ประจำวัน'!$B634,ผลิต2!L:L)+SUMIF(เส้นแต่งหน้าขนมเค้ก!$C:$C,'รับ-จ่าย ประจำวัน'!$B634,เส้นแต่งหน้าขนมเค้ก!L:L)+SUMIF(แพ็ค!$C:$C,'รับ-จ่าย ประจำวัน'!$B634,แพ็ค!L:L)+SUMIF(ธุรการ!$C:$C,'รับ-จ่าย ประจำวัน'!$B634,ธุรการ!L:L)+SUMIF(เส้นแต่งหน้าขนมปัง!$C:$C,'รับ-จ่าย ประจำวัน'!$B634,เส้นแต่งหน้าขนมปัง!L:L)+SUMIF('วางแผนBC,CJ'!$C:$C,'รับ-จ่าย ประจำวัน'!$B634,'วางแผนBC,CJ'!L:L)+SUMIF(RD!$C:$C,'รับ-จ่าย ประจำวัน'!$B634,RD!L:L)+SUMIF('FG,ออนไล,คัดแยก'!$C:$C,'รับ-จ่าย ประจำวัน'!$B634,'FG,ออนไล,คัดแยก'!L:L)</f>
        <v>0</v>
      </c>
      <c r="AT634" s="16">
        <f>SUMIF(เตรียมส่วนผสม!$C:$C,'รับ-จ่าย ประจำวัน'!$B634,เตรียมส่วนผสม!M:M)+SUMIF(กวนไส้!$C:$C,'รับ-จ่าย ประจำวัน'!$B634,กวนไส้!M:M)+SUMIF(ผลิต1!$C:$C,'รับ-จ่าย ประจำวัน'!$B634,ผลิต1!M:M)+SUMIF(ผลิต2!$C:$C,'รับ-จ่าย ประจำวัน'!$B634,ผลิต2!M:M)+SUMIF(เส้นแต่งหน้าขนมเค้ก!$C:$C,'รับ-จ่าย ประจำวัน'!$B634,เส้นแต่งหน้าขนมเค้ก!M:M)+SUMIF(แพ็ค!$C:$C,'รับ-จ่าย ประจำวัน'!$B634,แพ็ค!M:M)+SUMIF(ธุรการ!$C:$C,'รับ-จ่าย ประจำวัน'!$B634,ธุรการ!M:M)+SUMIF(เส้นแต่งหน้าขนมปัง!$C:$C,'รับ-จ่าย ประจำวัน'!$B634,เส้นแต่งหน้าขนมปัง!M:M)+SUMIF('วางแผนBC,CJ'!$C:$C,'รับ-จ่าย ประจำวัน'!$B634,'วางแผนBC,CJ'!M:M)+SUMIF(RD!$C:$C,'รับ-จ่าย ประจำวัน'!$B634,RD!M:M)+SUMIF('FG,ออนไล,คัดแยก'!$C:$C,'รับ-จ่าย ประจำวัน'!$B634,'FG,ออนไล,คัดแยก'!M:M)</f>
        <v>0</v>
      </c>
      <c r="AU634" s="16">
        <f>SUMIF(เตรียมส่วนผสม!$C:$C,'รับ-จ่าย ประจำวัน'!$B634,เตรียมส่วนผสม!N:N)+SUMIF(กวนไส้!$C:$C,'รับ-จ่าย ประจำวัน'!$B634,กวนไส้!N:N)+SUMIF(ผลิต1!$C:$C,'รับ-จ่าย ประจำวัน'!$B634,ผลิต1!N:N)+SUMIF(ผลิต2!$C:$C,'รับ-จ่าย ประจำวัน'!$B634,ผลิต2!N:N)+SUMIF(เส้นแต่งหน้าขนมเค้ก!$C:$C,'รับ-จ่าย ประจำวัน'!$B634,เส้นแต่งหน้าขนมเค้ก!N:N)+SUMIF(แพ็ค!$C:$C,'รับ-จ่าย ประจำวัน'!$B634,แพ็ค!N:N)+SUMIF(ธุรการ!$C:$C,'รับ-จ่าย ประจำวัน'!$B634,ธุรการ!N:N)+SUMIF(เส้นแต่งหน้าขนมปัง!$C:$C,'รับ-จ่าย ประจำวัน'!$B634,เส้นแต่งหน้าขนมปัง!N:N)+SUMIF('วางแผนBC,CJ'!$C:$C,'รับ-จ่าย ประจำวัน'!$B634,'วางแผนBC,CJ'!N:N)+SUMIF(RD!$C:$C,'รับ-จ่าย ประจำวัน'!$B634,RD!N:N)+SUMIF('FG,ออนไล,คัดแยก'!$C:$C,'รับ-จ่าย ประจำวัน'!$B634,'FG,ออนไล,คัดแยก'!N:N)</f>
        <v>0</v>
      </c>
      <c r="AV634" s="16">
        <f>SUMIF(เตรียมส่วนผสม!$C:$C,'รับ-จ่าย ประจำวัน'!$B634,เตรียมส่วนผสม!O:O)+SUMIF(กวนไส้!$C:$C,'รับ-จ่าย ประจำวัน'!$B634,กวนไส้!O:O)+SUMIF(ผลิต1!$C:$C,'รับ-จ่าย ประจำวัน'!$B634,ผลิต1!O:O)+SUMIF(ผลิต2!$C:$C,'รับ-จ่าย ประจำวัน'!$B634,ผลิต2!O:O)+SUMIF(เส้นแต่งหน้าขนมเค้ก!$C:$C,'รับ-จ่าย ประจำวัน'!$B634,เส้นแต่งหน้าขนมเค้ก!O:O)+SUMIF(แพ็ค!$C:$C,'รับ-จ่าย ประจำวัน'!$B634,แพ็ค!O:O)+SUMIF(ธุรการ!$C:$C,'รับ-จ่าย ประจำวัน'!$B634,ธุรการ!O:O)+SUMIF(เส้นแต่งหน้าขนมปัง!$C:$C,'รับ-จ่าย ประจำวัน'!$B634,เส้นแต่งหน้าขนมปัง!O:O)+SUMIF('วางแผนBC,CJ'!$C:$C,'รับ-จ่าย ประจำวัน'!$B634,'วางแผนBC,CJ'!O:O)+SUMIF(RD!$C:$C,'รับ-จ่าย ประจำวัน'!$B634,RD!O:O)+SUMIF('FG,ออนไล,คัดแยก'!$C:$C,'รับ-จ่าย ประจำวัน'!$B634,'FG,ออนไล,คัดแยก'!O:O)</f>
        <v>0</v>
      </c>
      <c r="AW634" s="16">
        <f>SUMIF(เตรียมส่วนผสม!$C:$C,'รับ-จ่าย ประจำวัน'!$B634,เตรียมส่วนผสม!P:P)+SUMIF(กวนไส้!$C:$C,'รับ-จ่าย ประจำวัน'!$B634,กวนไส้!P:P)+SUMIF(ผลิต1!$C:$C,'รับ-จ่าย ประจำวัน'!$B634,ผลิต1!P:P)+SUMIF(ผลิต2!$C:$C,'รับ-จ่าย ประจำวัน'!$B634,ผลิต2!P:P)+SUMIF(เส้นแต่งหน้าขนมเค้ก!$C:$C,'รับ-จ่าย ประจำวัน'!$B634,เส้นแต่งหน้าขนมเค้ก!P:P)+SUMIF(แพ็ค!$C:$C,'รับ-จ่าย ประจำวัน'!$B634,แพ็ค!P:P)+SUMIF(ธุรการ!$C:$C,'รับ-จ่าย ประจำวัน'!$B634,ธุรการ!P:P)+SUMIF(เส้นแต่งหน้าขนมปัง!$C:$C,'รับ-จ่าย ประจำวัน'!$B634,เส้นแต่งหน้าขนมปัง!P:P)+SUMIF('วางแผนBC,CJ'!$C:$C,'รับ-จ่าย ประจำวัน'!$B634,'วางแผนBC,CJ'!P:P)+SUMIF(RD!$C:$C,'รับ-จ่าย ประจำวัน'!$B634,RD!P:P)+SUMIF('FG,ออนไล,คัดแยก'!$C:$C,'รับ-จ่าย ประจำวัน'!$B634,'FG,ออนไล,คัดแยก'!P:P)</f>
        <v>0</v>
      </c>
      <c r="AX634" s="16">
        <f>SUMIF(เตรียมส่วนผสม!$C:$C,'รับ-จ่าย ประจำวัน'!$B634,เตรียมส่วนผสม!Q:Q)+SUMIF(กวนไส้!$C:$C,'รับ-จ่าย ประจำวัน'!$B634,กวนไส้!Q:Q)+SUMIF(ผลิต1!$C:$C,'รับ-จ่าย ประจำวัน'!$B634,ผลิต1!Q:Q)+SUMIF(ผลิต2!$C:$C,'รับ-จ่าย ประจำวัน'!$B634,ผลิต2!Q:Q)+SUMIF(เส้นแต่งหน้าขนมเค้ก!$C:$C,'รับ-จ่าย ประจำวัน'!$B634,เส้นแต่งหน้าขนมเค้ก!Q:Q)+SUMIF(แพ็ค!$C:$C,'รับ-จ่าย ประจำวัน'!$B634,แพ็ค!Q:Q)+SUMIF(ธุรการ!$C:$C,'รับ-จ่าย ประจำวัน'!$B634,ธุรการ!Q:Q)+SUMIF(เส้นแต่งหน้าขนมปัง!$C:$C,'รับ-จ่าย ประจำวัน'!$B634,เส้นแต่งหน้าขนมปัง!Q:Q)+SUMIF('วางแผนBC,CJ'!$C:$C,'รับ-จ่าย ประจำวัน'!$B634,'วางแผนBC,CJ'!Q:Q)+SUMIF(RD!$C:$C,'รับ-จ่าย ประจำวัน'!$B634,RD!Q:Q)+SUMIF('FG,ออนไล,คัดแยก'!$C:$C,'รับ-จ่าย ประจำวัน'!$B634,'FG,ออนไล,คัดแยก'!Q:Q)</f>
        <v>0</v>
      </c>
      <c r="AY634" s="16">
        <f>SUMIF(เตรียมส่วนผสม!$C:$C,'รับ-จ่าย ประจำวัน'!$B634,เตรียมส่วนผสม!R:R)+SUMIF(กวนไส้!$C:$C,'รับ-จ่าย ประจำวัน'!$B634,กวนไส้!R:R)+SUMIF(ผลิต1!$C:$C,'รับ-จ่าย ประจำวัน'!$B634,ผลิต1!R:R)+SUMIF(ผลิต2!$C:$C,'รับ-จ่าย ประจำวัน'!$B634,ผลิต2!R:R)+SUMIF(เส้นแต่งหน้าขนมเค้ก!$C:$C,'รับ-จ่าย ประจำวัน'!$B634,เส้นแต่งหน้าขนมเค้ก!R:R)+SUMIF(แพ็ค!$C:$C,'รับ-จ่าย ประจำวัน'!$B634,แพ็ค!R:R)+SUMIF(ธุรการ!$C:$C,'รับ-จ่าย ประจำวัน'!$B634,ธุรการ!R:R)+SUMIF(เส้นแต่งหน้าขนมปัง!$C:$C,'รับ-จ่าย ประจำวัน'!$B634,เส้นแต่งหน้าขนมปัง!R:R)+SUMIF('วางแผนBC,CJ'!$C:$C,'รับ-จ่าย ประจำวัน'!$B634,'วางแผนBC,CJ'!R:R)+SUMIF(RD!$C:$C,'รับ-จ่าย ประจำวัน'!$B634,RD!R:R)+SUMIF('FG,ออนไล,คัดแยก'!$C:$C,'รับ-จ่าย ประจำวัน'!$B634,'FG,ออนไล,คัดแยก'!R:R)</f>
        <v>0</v>
      </c>
      <c r="AZ634" s="16">
        <f>SUMIF(เตรียมส่วนผสม!$C:$C,'รับ-จ่าย ประจำวัน'!$B634,เตรียมส่วนผสม!S:S)+SUMIF(กวนไส้!$C:$C,'รับ-จ่าย ประจำวัน'!$B634,กวนไส้!S:S)+SUMIF(ผลิต1!$C:$C,'รับ-จ่าย ประจำวัน'!$B634,ผลิต1!S:S)+SUMIF(ผลิต2!$C:$C,'รับ-จ่าย ประจำวัน'!$B634,ผลิต2!S:S)+SUMIF(เส้นแต่งหน้าขนมเค้ก!$C:$C,'รับ-จ่าย ประจำวัน'!$B634,เส้นแต่งหน้าขนมเค้ก!S:S)+SUMIF(แพ็ค!$C:$C,'รับ-จ่าย ประจำวัน'!$B634,แพ็ค!S:S)+SUMIF(ธุรการ!$C:$C,'รับ-จ่าย ประจำวัน'!$B634,ธุรการ!S:S)+SUMIF(เส้นแต่งหน้าขนมปัง!$C:$C,'รับ-จ่าย ประจำวัน'!$B634,เส้นแต่งหน้าขนมปัง!S:S)+SUMIF('วางแผนBC,CJ'!$C:$C,'รับ-จ่าย ประจำวัน'!$B634,'วางแผนBC,CJ'!S:S)+SUMIF(RD!$C:$C,'รับ-จ่าย ประจำวัน'!$B634,RD!S:S)+SUMIF('FG,ออนไล,คัดแยก'!$C:$C,'รับ-จ่าย ประจำวัน'!$B634,'FG,ออนไล,คัดแยก'!S:S)</f>
        <v>0</v>
      </c>
      <c r="BA634" s="16">
        <f>SUMIF(เตรียมส่วนผสม!$C:$C,'รับ-จ่าย ประจำวัน'!$B634,เตรียมส่วนผสม!T:T)+SUMIF(กวนไส้!$C:$C,'รับ-จ่าย ประจำวัน'!$B634,กวนไส้!T:T)+SUMIF(ผลิต1!$C:$C,'รับ-จ่าย ประจำวัน'!$B634,ผลิต1!T:T)+SUMIF(ผลิต2!$C:$C,'รับ-จ่าย ประจำวัน'!$B634,ผลิต2!T:T)+SUMIF(เส้นแต่งหน้าขนมเค้ก!$C:$C,'รับ-จ่าย ประจำวัน'!$B634,เส้นแต่งหน้าขนมเค้ก!T:T)+SUMIF(แพ็ค!$C:$C,'รับ-จ่าย ประจำวัน'!$B634,แพ็ค!T:T)+SUMIF(ธุรการ!$C:$C,'รับ-จ่าย ประจำวัน'!$B634,ธุรการ!T:T)+SUMIF(เส้นแต่งหน้าขนมปัง!$C:$C,'รับ-จ่าย ประจำวัน'!$B634,เส้นแต่งหน้าขนมปัง!T:T)+SUMIF('วางแผนBC,CJ'!$C:$C,'รับ-จ่าย ประจำวัน'!$B634,'วางแผนBC,CJ'!T:T)+SUMIF(RD!$C:$C,'รับ-จ่าย ประจำวัน'!$B634,RD!T:T)+SUMIF('FG,ออนไล,คัดแยก'!$C:$C,'รับ-จ่าย ประจำวัน'!$B634,'FG,ออนไล,คัดแยก'!T:T)</f>
        <v>0</v>
      </c>
      <c r="BB634" s="16">
        <f>SUMIF(เตรียมส่วนผสม!$C:$C,'รับ-จ่าย ประจำวัน'!$B634,เตรียมส่วนผสม!U:U)+SUMIF(กวนไส้!$C:$C,'รับ-จ่าย ประจำวัน'!$B634,กวนไส้!U:U)+SUMIF(ผลิต1!$C:$C,'รับ-จ่าย ประจำวัน'!$B634,ผลิต1!U:U)+SUMIF(ผลิต2!$C:$C,'รับ-จ่าย ประจำวัน'!$B634,ผลิต2!U:U)+SUMIF(เส้นแต่งหน้าขนมเค้ก!$C:$C,'รับ-จ่าย ประจำวัน'!$B634,เส้นแต่งหน้าขนมเค้ก!U:U)+SUMIF(แพ็ค!$C:$C,'รับ-จ่าย ประจำวัน'!$B634,แพ็ค!U:U)+SUMIF(ธุรการ!$C:$C,'รับ-จ่าย ประจำวัน'!$B634,ธุรการ!U:U)+SUMIF(เส้นแต่งหน้าขนมปัง!$C:$C,'รับ-จ่าย ประจำวัน'!$B634,เส้นแต่งหน้าขนมปัง!U:U)+SUMIF('วางแผนBC,CJ'!$C:$C,'รับ-จ่าย ประจำวัน'!$B634,'วางแผนBC,CJ'!U:U)+SUMIF(RD!$C:$C,'รับ-จ่าย ประจำวัน'!$B634,RD!U:U)+SUMIF('FG,ออนไล,คัดแยก'!$C:$C,'รับ-จ่าย ประจำวัน'!$B634,'FG,ออนไล,คัดแยก'!U:U)</f>
        <v>0</v>
      </c>
      <c r="BC634" s="16">
        <f>SUMIF(เตรียมส่วนผสม!$C:$C,'รับ-จ่าย ประจำวัน'!$B634,เตรียมส่วนผสม!V:V)+SUMIF(กวนไส้!$C:$C,'รับ-จ่าย ประจำวัน'!$B634,กวนไส้!V:V)+SUMIF(ผลิต1!$C:$C,'รับ-จ่าย ประจำวัน'!$B634,ผลิต1!V:V)+SUMIF(ผลิต2!$C:$C,'รับ-จ่าย ประจำวัน'!$B634,ผลิต2!V:V)+SUMIF(เส้นแต่งหน้าขนมเค้ก!$C:$C,'รับ-จ่าย ประจำวัน'!$B634,เส้นแต่งหน้าขนมเค้ก!V:V)+SUMIF(แพ็ค!$C:$C,'รับ-จ่าย ประจำวัน'!$B634,แพ็ค!V:V)+SUMIF(ธุรการ!$C:$C,'รับ-จ่าย ประจำวัน'!$B634,ธุรการ!V:V)+SUMIF(เส้นแต่งหน้าขนมปัง!$C:$C,'รับ-จ่าย ประจำวัน'!$B634,เส้นแต่งหน้าขนมปัง!V:V)+SUMIF('วางแผนBC,CJ'!$C:$C,'รับ-จ่าย ประจำวัน'!$B634,'วางแผนBC,CJ'!V:V)+SUMIF(RD!$C:$C,'รับ-จ่าย ประจำวัน'!$B634,RD!V:V)+SUMIF('FG,ออนไล,คัดแยก'!$C:$C,'รับ-จ่าย ประจำวัน'!$B634,'FG,ออนไล,คัดแยก'!V:V)</f>
        <v>0</v>
      </c>
      <c r="BD634" s="16">
        <f>SUMIF(เตรียมส่วนผสม!$C:$C,'รับ-จ่าย ประจำวัน'!$B634,เตรียมส่วนผสม!W:W)+SUMIF(กวนไส้!$C:$C,'รับ-จ่าย ประจำวัน'!$B634,กวนไส้!W:W)+SUMIF(ผลิต1!$C:$C,'รับ-จ่าย ประจำวัน'!$B634,ผลิต1!W:W)+SUMIF(ผลิต2!$C:$C,'รับ-จ่าย ประจำวัน'!$B634,ผลิต2!W:W)+SUMIF(เส้นแต่งหน้าขนมเค้ก!$C:$C,'รับ-จ่าย ประจำวัน'!$B634,เส้นแต่งหน้าขนมเค้ก!W:W)+SUMIF(แพ็ค!$C:$C,'รับ-จ่าย ประจำวัน'!$B634,แพ็ค!W:W)+SUMIF(ธุรการ!$C:$C,'รับ-จ่าย ประจำวัน'!$B634,ธุรการ!W:W)+SUMIF(เส้นแต่งหน้าขนมปัง!$C:$C,'รับ-จ่าย ประจำวัน'!$B634,เส้นแต่งหน้าขนมปัง!W:W)+SUMIF('วางแผนBC,CJ'!$C:$C,'รับ-จ่าย ประจำวัน'!$B634,'วางแผนBC,CJ'!W:W)+SUMIF(RD!$C:$C,'รับ-จ่าย ประจำวัน'!$B634,RD!W:W)+SUMIF('FG,ออนไล,คัดแยก'!$C:$C,'รับ-จ่าย ประจำวัน'!$B634,'FG,ออนไล,คัดแยก'!W:W)</f>
        <v>0</v>
      </c>
      <c r="BE634" s="16">
        <f>SUMIF(เตรียมส่วนผสม!$C:$C,'รับ-จ่าย ประจำวัน'!$B634,เตรียมส่วนผสม!X:X)+SUMIF(กวนไส้!$C:$C,'รับ-จ่าย ประจำวัน'!$B634,กวนไส้!X:X)+SUMIF(ผลิต1!$C:$C,'รับ-จ่าย ประจำวัน'!$B634,ผลิต1!X:X)+SUMIF(ผลิต2!$C:$C,'รับ-จ่าย ประจำวัน'!$B634,ผลิต2!X:X)+SUMIF(เส้นแต่งหน้าขนมเค้ก!$C:$C,'รับ-จ่าย ประจำวัน'!$B634,เส้นแต่งหน้าขนมเค้ก!X:X)+SUMIF(แพ็ค!$C:$C,'รับ-จ่าย ประจำวัน'!$B634,แพ็ค!X:X)+SUMIF(ธุรการ!$C:$C,'รับ-จ่าย ประจำวัน'!$B634,ธุรการ!X:X)+SUMIF(เส้นแต่งหน้าขนมปัง!$C:$C,'รับ-จ่าย ประจำวัน'!$B634,เส้นแต่งหน้าขนมปัง!X:X)+SUMIF('วางแผนBC,CJ'!$C:$C,'รับ-จ่าย ประจำวัน'!$B634,'วางแผนBC,CJ'!X:X)+SUMIF(RD!$C:$C,'รับ-จ่าย ประจำวัน'!$B634,RD!X:X)+SUMIF('FG,ออนไล,คัดแยก'!$C:$C,'รับ-จ่าย ประจำวัน'!$B634,'FG,ออนไล,คัดแยก'!X:X)</f>
        <v>0</v>
      </c>
      <c r="BF634" s="16">
        <f>SUMIF(เตรียมส่วนผสม!$C:$C,'รับ-จ่าย ประจำวัน'!$B634,เตรียมส่วนผสม!Y:Y)+SUMIF(กวนไส้!$C:$C,'รับ-จ่าย ประจำวัน'!$B634,กวนไส้!Y:Y)+SUMIF(ผลิต1!$C:$C,'รับ-จ่าย ประจำวัน'!$B634,ผลิต1!Y:Y)+SUMIF(ผลิต2!$C:$C,'รับ-จ่าย ประจำวัน'!$B634,ผลิต2!Y:Y)+SUMIF(เส้นแต่งหน้าขนมเค้ก!$C:$C,'รับ-จ่าย ประจำวัน'!$B634,เส้นแต่งหน้าขนมเค้ก!Y:Y)+SUMIF(แพ็ค!$C:$C,'รับ-จ่าย ประจำวัน'!$B634,แพ็ค!Y:Y)+SUMIF(ธุรการ!$C:$C,'รับ-จ่าย ประจำวัน'!$B634,ธุรการ!Y:Y)+SUMIF(เส้นแต่งหน้าขนมปัง!$C:$C,'รับ-จ่าย ประจำวัน'!$B634,เส้นแต่งหน้าขนมปัง!Y:Y)+SUMIF('วางแผนBC,CJ'!$C:$C,'รับ-จ่าย ประจำวัน'!$B634,'วางแผนBC,CJ'!Y:Y)+SUMIF(RD!$C:$C,'รับ-จ่าย ประจำวัน'!$B634,RD!Y:Y)+SUMIF('FG,ออนไล,คัดแยก'!$C:$C,'รับ-จ่าย ประจำวัน'!$B634,'FG,ออนไล,คัดแยก'!Y:Y)</f>
        <v>0</v>
      </c>
      <c r="BG634" s="16">
        <f>SUMIF(เตรียมส่วนผสม!$C:$C,'รับ-จ่าย ประจำวัน'!$B634,เตรียมส่วนผสม!Z:Z)+SUMIF(กวนไส้!$C:$C,'รับ-จ่าย ประจำวัน'!$B634,กวนไส้!Z:Z)+SUMIF(ผลิต1!$C:$C,'รับ-จ่าย ประจำวัน'!$B634,ผลิต1!Z:Z)+SUMIF(ผลิต2!$C:$C,'รับ-จ่าย ประจำวัน'!$B634,ผลิต2!Z:Z)+SUMIF(เส้นแต่งหน้าขนมเค้ก!$C:$C,'รับ-จ่าย ประจำวัน'!$B634,เส้นแต่งหน้าขนมเค้ก!Z:Z)+SUMIF(แพ็ค!$C:$C,'รับ-จ่าย ประจำวัน'!$B634,แพ็ค!Z:Z)+SUMIF(ธุรการ!$C:$C,'รับ-จ่าย ประจำวัน'!$B634,ธุรการ!Z:Z)+SUMIF(เส้นแต่งหน้าขนมปัง!$C:$C,'รับ-จ่าย ประจำวัน'!$B634,เส้นแต่งหน้าขนมปัง!Z:Z)+SUMIF('วางแผนBC,CJ'!$C:$C,'รับ-จ่าย ประจำวัน'!$B634,'วางแผนBC,CJ'!Z:Z)+SUMIF(RD!$C:$C,'รับ-จ่าย ประจำวัน'!$B634,RD!Z:Z)+SUMIF('FG,ออนไล,คัดแยก'!$C:$C,'รับ-จ่าย ประจำวัน'!$B634,'FG,ออนไล,คัดแยก'!Z:Z)</f>
        <v>0</v>
      </c>
      <c r="BH634" s="16">
        <f>SUMIF(เตรียมส่วนผสม!$C:$C,'รับ-จ่าย ประจำวัน'!$B634,เตรียมส่วนผสม!AA:AA)+SUMIF(กวนไส้!$C:$C,'รับ-จ่าย ประจำวัน'!$B634,กวนไส้!AA:AA)+SUMIF(ผลิต1!$C:$C,'รับ-จ่าย ประจำวัน'!$B634,ผลิต1!AA:AA)+SUMIF(ผลิต2!$C:$C,'รับ-จ่าย ประจำวัน'!$B634,ผลิต2!AA:AA)+SUMIF(เส้นแต่งหน้าขนมเค้ก!$C:$C,'รับ-จ่าย ประจำวัน'!$B634,เส้นแต่งหน้าขนมเค้ก!AA:AA)+SUMIF(แพ็ค!$C:$C,'รับ-จ่าย ประจำวัน'!$B634,แพ็ค!AA:AA)+SUMIF(ธุรการ!$C:$C,'รับ-จ่าย ประจำวัน'!$B634,ธุรการ!AA:AA)+SUMIF(เส้นแต่งหน้าขนมปัง!$C:$C,'รับ-จ่าย ประจำวัน'!$B634,เส้นแต่งหน้าขนมปัง!AA:AA)+SUMIF('วางแผนBC,CJ'!$C:$C,'รับ-จ่าย ประจำวัน'!$B634,'วางแผนBC,CJ'!AA:AA)+SUMIF(RD!$C:$C,'รับ-จ่าย ประจำวัน'!$B634,RD!AA:AA)+SUMIF('FG,ออนไล,คัดแยก'!$C:$C,'รับ-จ่าย ประจำวัน'!$B634,'FG,ออนไล,คัดแยก'!AA:AA)</f>
        <v>0</v>
      </c>
      <c r="BI634" s="16">
        <f>SUMIF(เตรียมส่วนผสม!$C:$C,'รับ-จ่าย ประจำวัน'!$B634,เตรียมส่วนผสม!AB:AB)+SUMIF(กวนไส้!$C:$C,'รับ-จ่าย ประจำวัน'!$B634,กวนไส้!AB:AB)+SUMIF(ผลิต1!$C:$C,'รับ-จ่าย ประจำวัน'!$B634,ผลิต1!AB:AB)+SUMIF(ผลิต2!$C:$C,'รับ-จ่าย ประจำวัน'!$B634,ผลิต2!AB:AB)+SUMIF(เส้นแต่งหน้าขนมเค้ก!$C:$C,'รับ-จ่าย ประจำวัน'!$B634,เส้นแต่งหน้าขนมเค้ก!AB:AB)+SUMIF(แพ็ค!$C:$C,'รับ-จ่าย ประจำวัน'!$B634,แพ็ค!AB:AB)+SUMIF(ธุรการ!$C:$C,'รับ-จ่าย ประจำวัน'!$B634,ธุรการ!AB:AB)+SUMIF(เส้นแต่งหน้าขนมปัง!$C:$C,'รับ-จ่าย ประจำวัน'!$B634,เส้นแต่งหน้าขนมปัง!AB:AB)+SUMIF('วางแผนBC,CJ'!$C:$C,'รับ-จ่าย ประจำวัน'!$B634,'วางแผนBC,CJ'!AB:AB)+SUMIF(RD!$C:$C,'รับ-จ่าย ประจำวัน'!$B634,RD!AB:AB)+SUMIF('FG,ออนไล,คัดแยก'!$C:$C,'รับ-จ่าย ประจำวัน'!$B634,'FG,ออนไล,คัดแยก'!AB:AB)</f>
        <v>0</v>
      </c>
      <c r="BJ634" s="16">
        <f>SUMIF(เตรียมส่วนผสม!$C:$C,'รับ-จ่าย ประจำวัน'!$B634,เตรียมส่วนผสม!AC:AC)+SUMIF(กวนไส้!$C:$C,'รับ-จ่าย ประจำวัน'!$B634,กวนไส้!AC:AC)+SUMIF(ผลิต1!$C:$C,'รับ-จ่าย ประจำวัน'!$B634,ผลิต1!AC:AC)+SUMIF(ผลิต2!$C:$C,'รับ-จ่าย ประจำวัน'!$B634,ผลิต2!AC:AC)+SUMIF(เส้นแต่งหน้าขนมเค้ก!$C:$C,'รับ-จ่าย ประจำวัน'!$B634,เส้นแต่งหน้าขนมเค้ก!AC:AC)+SUMIF(แพ็ค!$C:$C,'รับ-จ่าย ประจำวัน'!$B634,แพ็ค!AC:AC)+SUMIF(ธุรการ!$C:$C,'รับ-จ่าย ประจำวัน'!$B634,ธุรการ!AC:AC)+SUMIF(เส้นแต่งหน้าขนมปัง!$C:$C,'รับ-จ่าย ประจำวัน'!$B634,เส้นแต่งหน้าขนมปัง!AC:AC)+SUMIF('วางแผนBC,CJ'!$C:$C,'รับ-จ่าย ประจำวัน'!$B634,'วางแผนBC,CJ'!AC:AC)+SUMIF(RD!$C:$C,'รับ-จ่าย ประจำวัน'!$B634,RD!AC:AC)+SUMIF('FG,ออนไล,คัดแยก'!$C:$C,'รับ-จ่าย ประจำวัน'!$B634,'FG,ออนไล,คัดแยก'!AC:AC)</f>
        <v>0</v>
      </c>
      <c r="BK634" s="16">
        <f>SUMIF(เตรียมส่วนผสม!$C:$C,'รับ-จ่าย ประจำวัน'!$B634,เตรียมส่วนผสม!AD:AD)+SUMIF(กวนไส้!$C:$C,'รับ-จ่าย ประจำวัน'!$B634,กวนไส้!AD:AD)+SUMIF(ผลิต1!$C:$C,'รับ-จ่าย ประจำวัน'!$B634,ผลิต1!AD:AD)+SUMIF(ผลิต2!$C:$C,'รับ-จ่าย ประจำวัน'!$B634,ผลิต2!AD:AD)+SUMIF(เส้นแต่งหน้าขนมเค้ก!$C:$C,'รับ-จ่าย ประจำวัน'!$B634,เส้นแต่งหน้าขนมเค้ก!AD:AD)+SUMIF(แพ็ค!$C:$C,'รับ-จ่าย ประจำวัน'!$B634,แพ็ค!AD:AD)+SUMIF(ธุรการ!$C:$C,'รับ-จ่าย ประจำวัน'!$B634,ธุรการ!AD:AD)+SUMIF(เส้นแต่งหน้าขนมปัง!$C:$C,'รับ-จ่าย ประจำวัน'!$B634,เส้นแต่งหน้าขนมปัง!AD:AD)+SUMIF('วางแผนBC,CJ'!$C:$C,'รับ-จ่าย ประจำวัน'!$B634,'วางแผนBC,CJ'!AD:AD)+SUMIF(RD!$C:$C,'รับ-จ่าย ประจำวัน'!$B634,RD!AD:AD)+SUMIF('FG,ออนไล,คัดแยก'!$C:$C,'รับ-จ่าย ประจำวัน'!$B634,'FG,ออนไล,คัดแยก'!AD:AD)</f>
        <v>0</v>
      </c>
      <c r="BL634" s="16">
        <f>SUMIF(เตรียมส่วนผสม!$C:$C,'รับ-จ่าย ประจำวัน'!$B634,เตรียมส่วนผสม!AE:AE)+SUMIF(กวนไส้!$C:$C,'รับ-จ่าย ประจำวัน'!$B634,กวนไส้!AE:AE)+SUMIF(ผลิต1!$C:$C,'รับ-จ่าย ประจำวัน'!$B634,ผลิต1!AE:AE)+SUMIF(ผลิต2!$C:$C,'รับ-จ่าย ประจำวัน'!$B634,ผลิต2!AE:AE)+SUMIF(เส้นแต่งหน้าขนมเค้ก!$C:$C,'รับ-จ่าย ประจำวัน'!$B634,เส้นแต่งหน้าขนมเค้ก!AE:AE)+SUMIF(แพ็ค!$C:$C,'รับ-จ่าย ประจำวัน'!$B634,แพ็ค!AE:AE)+SUMIF(ธุรการ!$C:$C,'รับ-จ่าย ประจำวัน'!$B634,ธุรการ!AE:AE)+SUMIF(เส้นแต่งหน้าขนมปัง!$C:$C,'รับ-จ่าย ประจำวัน'!$B634,เส้นแต่งหน้าขนมปัง!AE:AE)+SUMIF('วางแผนBC,CJ'!$C:$C,'รับ-จ่าย ประจำวัน'!$B634,'วางแผนBC,CJ'!AE:AE)+SUMIF(RD!$C:$C,'รับ-จ่าย ประจำวัน'!$B634,RD!AE:AE)+SUMIF('FG,ออนไล,คัดแยก'!$C:$C,'รับ-จ่าย ประจำวัน'!$B634,'FG,ออนไล,คัดแยก'!AE:AE)</f>
        <v>6400</v>
      </c>
      <c r="BM634" s="16">
        <f>SUMIF(เตรียมส่วนผสม!$C:$C,'รับ-จ่าย ประจำวัน'!$B634,เตรียมส่วนผสม!AF:AF)+SUMIF(กวนไส้!$C:$C,'รับ-จ่าย ประจำวัน'!$B634,กวนไส้!AF:AF)+SUMIF(ผลิต1!$C:$C,'รับ-จ่าย ประจำวัน'!$B634,ผลิต1!AF:AF)+SUMIF(ผลิต2!$C:$C,'รับ-จ่าย ประจำวัน'!$B634,ผลิต2!AF:AF)+SUMIF(เส้นแต่งหน้าขนมเค้ก!$C:$C,'รับ-จ่าย ประจำวัน'!$B634,เส้นแต่งหน้าขนมเค้ก!AF:AF)+SUMIF(แพ็ค!$C:$C,'รับ-จ่าย ประจำวัน'!$B634,แพ็ค!AF:AF)+SUMIF(ธุรการ!$C:$C,'รับ-จ่าย ประจำวัน'!$B634,ธุรการ!AF:AF)+SUMIF(เส้นแต่งหน้าขนมปัง!$C:$C,'รับ-จ่าย ประจำวัน'!$B634,เส้นแต่งหน้าขนมปัง!AF:AF)+SUMIF('วางแผนBC,CJ'!$C:$C,'รับ-จ่าย ประจำวัน'!$B634,'วางแผนBC,CJ'!AF:AF)+SUMIF(RD!$C:$C,'รับ-จ่าย ประจำวัน'!$B634,RD!AF:AF)+SUMIF('FG,ออนไล,คัดแยก'!$C:$C,'รับ-จ่าย ประจำวัน'!$B634,'FG,ออนไล,คัดแยก'!AF:AF)</f>
        <v>4100</v>
      </c>
      <c r="BN634" s="16">
        <f>SUMIF(เตรียมส่วนผสม!$C:$C,'รับ-จ่าย ประจำวัน'!$B634,เตรียมส่วนผสม!AG:AG)+SUMIF(กวนไส้!$C:$C,'รับ-จ่าย ประจำวัน'!$B634,กวนไส้!AG:AG)+SUMIF(ผลิต1!$C:$C,'รับ-จ่าย ประจำวัน'!$B634,ผลิต1!AG:AG)+SUMIF(ผลิต2!$C:$C,'รับ-จ่าย ประจำวัน'!$B634,ผลิต2!AG:AG)+SUMIF(เส้นแต่งหน้าขนมเค้ก!$C:$C,'รับ-จ่าย ประจำวัน'!$B634,เส้นแต่งหน้าขนมเค้ก!AG:AG)+SUMIF(แพ็ค!$C:$C,'รับ-จ่าย ประจำวัน'!$B634,แพ็ค!AG:AG)+SUMIF(ธุรการ!$C:$C,'รับ-จ่าย ประจำวัน'!$B634,ธุรการ!AG:AG)+SUMIF(เส้นแต่งหน้าขนมปัง!$C:$C,'รับ-จ่าย ประจำวัน'!$B634,เส้นแต่งหน้าขนมปัง!AG:AG)+SUMIF('วางแผนBC,CJ'!$C:$C,'รับ-จ่าย ประจำวัน'!$B634,'วางแผนBC,CJ'!AG:AG)+SUMIF(RD!$C:$C,'รับ-จ่าย ประจำวัน'!$B634,RD!AG:AG)+SUMIF('FG,ออนไล,คัดแยก'!$C:$C,'รับ-จ่าย ประจำวัน'!$B634,'FG,ออนไล,คัดแยก'!AG:AG)</f>
        <v>4900</v>
      </c>
      <c r="BO634" s="16">
        <f>SUMIF(เตรียมส่วนผสม!$C:$C,'รับ-จ่าย ประจำวัน'!$B634,เตรียมส่วนผสม!AH:AH)+SUMIF(กวนไส้!$C:$C,'รับ-จ่าย ประจำวัน'!$B634,กวนไส้!AH:AH)+SUMIF(ผลิต1!$C:$C,'รับ-จ่าย ประจำวัน'!$B634,ผลิต1!AH:AH)+SUMIF(ผลิต2!$C:$C,'รับ-จ่าย ประจำวัน'!$B634,ผลิต2!AH:AH)+SUMIF(เส้นแต่งหน้าขนมเค้ก!$C:$C,'รับ-จ่าย ประจำวัน'!$B634,เส้นแต่งหน้าขนมเค้ก!AH:AH)+SUMIF(แพ็ค!$C:$C,'รับ-จ่าย ประจำวัน'!$B634,แพ็ค!AH:AH)+SUMIF(ธุรการ!$C:$C,'รับ-จ่าย ประจำวัน'!$B634,ธุรการ!AH:AH)+SUMIF(เส้นแต่งหน้าขนมปัง!$C:$C,'รับ-จ่าย ประจำวัน'!$B634,เส้นแต่งหน้าขนมปัง!AH:AH)+SUMIF('วางแผนBC,CJ'!$C:$C,'รับ-จ่าย ประจำวัน'!$B634,'วางแผนBC,CJ'!AH:AH)+SUMIF(RD!$C:$C,'รับ-จ่าย ประจำวัน'!$B634,RD!AH:AH)+SUMIF('FG,ออนไล,คัดแยก'!$C:$C,'รับ-จ่าย ประจำวัน'!$B634,'FG,ออนไล,คัดแยก'!AH:AH)</f>
        <v>0</v>
      </c>
      <c r="BP634" s="16">
        <f>SUMIF(เตรียมส่วนผสม!$C:$C,'รับ-จ่าย ประจำวัน'!$B634,เตรียมส่วนผสม!AI:AI)+SUMIF(กวนไส้!$C:$C,'รับ-จ่าย ประจำวัน'!$B634,กวนไส้!AI:AI)+SUMIF(ผลิต1!$C:$C,'รับ-จ่าย ประจำวัน'!$B634,ผลิต1!AI:AI)+SUMIF(ผลิต2!$C:$C,'รับ-จ่าย ประจำวัน'!$B634,ผลิต2!AI:AI)+SUMIF(เส้นแต่งหน้าขนมเค้ก!$C:$C,'รับ-จ่าย ประจำวัน'!$B634,เส้นแต่งหน้าขนมเค้ก!AI:AI)+SUMIF(แพ็ค!$C:$C,'รับ-จ่าย ประจำวัน'!$B634,แพ็ค!AI:AI)+SUMIF(ธุรการ!$C:$C,'รับ-จ่าย ประจำวัน'!$B634,ธุรการ!AI:AI)+SUMIF(เส้นแต่งหน้าขนมปัง!$C:$C,'รับ-จ่าย ประจำวัน'!$B634,เส้นแต่งหน้าขนมปัง!AI:AI)+SUMIF('วางแผนBC,CJ'!$C:$C,'รับ-จ่าย ประจำวัน'!$B634,'วางแผนBC,CJ'!AI:AI)+SUMIF(RD!$C:$C,'รับ-จ่าย ประจำวัน'!$B634,RD!AI:AI)+SUMIF('FG,ออนไล,คัดแยก'!$C:$C,'รับ-จ่าย ประจำวัน'!$B634,'FG,ออนไล,คัดแยก'!AI:AI)</f>
        <v>5800</v>
      </c>
      <c r="BQ634" s="16">
        <f>SUMIF(เตรียมส่วนผสม!$C:$C,'รับ-จ่าย ประจำวัน'!$B634,เตรียมส่วนผสม!AJ:AJ)+SUMIF(กวนไส้!$C:$C,'รับ-จ่าย ประจำวัน'!$B634,กวนไส้!AJ:AJ)+SUMIF(ผลิต1!$C:$C,'รับ-จ่าย ประจำวัน'!$B634,ผลิต1!AJ:AJ)+SUMIF(ผลิต2!$C:$C,'รับ-จ่าย ประจำวัน'!$B634,ผลิต2!AJ:AJ)+SUMIF(เส้นแต่งหน้าขนมเค้ก!$C:$C,'รับ-จ่าย ประจำวัน'!$B634,เส้นแต่งหน้าขนมเค้ก!AJ:AJ)+SUMIF(แพ็ค!$C:$C,'รับ-จ่าย ประจำวัน'!$B634,แพ็ค!AJ:AJ)+SUMIF(ธุรการ!$C:$C,'รับ-จ่าย ประจำวัน'!$B634,ธุรการ!AJ:AJ)+SUMIF(เส้นแต่งหน้าขนมปัง!$C:$C,'รับ-จ่าย ประจำวัน'!$B634,เส้นแต่งหน้าขนมปัง!AJ:AJ)+SUMIF('วางแผนBC,CJ'!$C:$C,'รับ-จ่าย ประจำวัน'!$B634,'วางแผนBC,CJ'!AJ:AJ)+SUMIF(RD!$C:$C,'รับ-จ่าย ประจำวัน'!$B634,RD!AJ:AJ)+SUMIF('FG,ออนไล,คัดแยก'!$C:$C,'รับ-จ่าย ประจำวัน'!$B634,'FG,ออนไล,คัดแยก'!AJ:AJ)</f>
        <v>5500</v>
      </c>
      <c r="BR634" s="16">
        <f>SUMIF(เตรียมส่วนผสม!$C:$C,'รับ-จ่าย ประจำวัน'!$B634,เตรียมส่วนผสม!AK:AK)+SUMIF(กวนไส้!$C:$C,'รับ-จ่าย ประจำวัน'!$B634,กวนไส้!AK:AK)+SUMIF(ผลิต1!$C:$C,'รับ-จ่าย ประจำวัน'!$B634,ผลิต1!AK:AK)+SUMIF(ผลิต2!$C:$C,'รับ-จ่าย ประจำวัน'!$B634,ผลิต2!AK:AK)+SUMIF(เส้นแต่งหน้าขนมเค้ก!$C:$C,'รับ-จ่าย ประจำวัน'!$B634,เส้นแต่งหน้าขนมเค้ก!AK:AK)+SUMIF(แพ็ค!$C:$C,'รับ-จ่าย ประจำวัน'!$B634,แพ็ค!AK:AK)+SUMIF(ธุรการ!$C:$C,'รับ-จ่าย ประจำวัน'!$B634,ธุรการ!AK:AK)+SUMIF(เส้นแต่งหน้าขนมปัง!$C:$C,'รับ-จ่าย ประจำวัน'!$B634,เส้นแต่งหน้าขนมปัง!AK:AK)+SUMIF('วางแผนBC,CJ'!$C:$C,'รับ-จ่าย ประจำวัน'!$B634,'วางแผนBC,CJ'!AK:AK)+SUMIF(RD!$C:$C,'รับ-จ่าย ประจำวัน'!$B634,RD!AK:AK)+SUMIF('FG,ออนไล,คัดแยก'!$C:$C,'รับ-จ่าย ประจำวัน'!$B634,'FG,ออนไล,คัดแยก'!AK:AK)</f>
        <v>0</v>
      </c>
      <c r="BS634" s="16">
        <f>SUMIF(เตรียมส่วนผสม!$C:$C,'รับ-จ่าย ประจำวัน'!$B634,เตรียมส่วนผสม!AL:AL)+SUMIF(กวนไส้!$C:$C,'รับ-จ่าย ประจำวัน'!$B634,กวนไส้!AL:AL)+SUMIF(ผลิต1!$C:$C,'รับ-จ่าย ประจำวัน'!$B634,ผลิต1!AL:AL)+SUMIF(ผลิต2!$C:$C,'รับ-จ่าย ประจำวัน'!$B634,ผลิต2!AL:AL)+SUMIF(เส้นแต่งหน้าขนมเค้ก!$C:$C,'รับ-จ่าย ประจำวัน'!$B634,เส้นแต่งหน้าขนมเค้ก!AL:AL)+SUMIF(แพ็ค!$C:$C,'รับ-จ่าย ประจำวัน'!$B634,แพ็ค!AL:AL)+SUMIF(ธุรการ!$C:$C,'รับ-จ่าย ประจำวัน'!$B634,ธุรการ!AL:AL)+SUMIF(เส้นแต่งหน้าขนมปัง!$C:$C,'รับ-จ่าย ประจำวัน'!$B634,เส้นแต่งหน้าขนมปัง!AL:AL)+SUMIF('วางแผนBC,CJ'!$C:$C,'รับ-จ่าย ประจำวัน'!$B634,'วางแผนBC,CJ'!AL:AL)+SUMIF(RD!$C:$C,'รับ-จ่าย ประจำวัน'!$B634,RD!AL:AL)+SUMIF('FG,ออนไล,คัดแยก'!$C:$C,'รับ-จ่าย ประจำวัน'!$B634,'FG,ออนไล,คัดแยก'!AL:AL)</f>
        <v>0</v>
      </c>
      <c r="BT634" s="18">
        <f t="shared" si="136"/>
        <v>26700</v>
      </c>
      <c r="BU634" s="116"/>
      <c r="BV634" s="146">
        <f t="shared" si="137"/>
        <v>53300</v>
      </c>
      <c r="BW634" s="184"/>
      <c r="BX634" s="172">
        <f t="shared" ref="BX634:BX636" si="153">BT634/30</f>
        <v>890</v>
      </c>
      <c r="BY634" s="188">
        <f t="shared" si="122"/>
        <v>59.887640449438202</v>
      </c>
      <c r="BZ634" s="180">
        <f t="shared" ca="1" si="128"/>
        <v>46262.887640449437</v>
      </c>
      <c r="CA634" s="7">
        <v>120000</v>
      </c>
      <c r="CB634" s="93"/>
      <c r="CC634" s="93"/>
      <c r="CD634" s="93"/>
      <c r="CE634" s="93"/>
      <c r="CF634" s="93"/>
      <c r="CG634" s="93"/>
      <c r="CH634" s="93"/>
      <c r="CI634" s="93"/>
      <c r="CJ634" s="97"/>
      <c r="CK634" s="9">
        <f t="shared" si="152"/>
        <v>53300</v>
      </c>
    </row>
    <row r="635" spans="1:89" x14ac:dyDescent="0.5">
      <c r="A635" s="149"/>
      <c r="B635" s="34">
        <v>1021601051</v>
      </c>
      <c r="C635" s="33" t="s">
        <v>2138</v>
      </c>
      <c r="D635" s="141" t="s">
        <v>61</v>
      </c>
      <c r="E635" s="25"/>
      <c r="F635" s="132"/>
      <c r="G635" s="25"/>
      <c r="H635" s="12">
        <v>0</v>
      </c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25"/>
      <c r="T635" s="25"/>
      <c r="U635" s="25"/>
      <c r="V635" s="25"/>
      <c r="W635" s="25"/>
      <c r="X635" s="25"/>
      <c r="Y635" s="25"/>
      <c r="Z635" s="25"/>
      <c r="AA635" s="25">
        <v>80000</v>
      </c>
      <c r="AB635" s="25"/>
      <c r="AC635" s="25"/>
      <c r="AD635" s="25"/>
      <c r="AE635" s="11"/>
      <c r="AF635" s="11"/>
      <c r="AG635" s="11"/>
      <c r="AH635" s="11"/>
      <c r="AI635" s="25"/>
      <c r="AJ635" s="25"/>
      <c r="AK635" s="25"/>
      <c r="AL635" s="25"/>
      <c r="AM635" s="25"/>
      <c r="AN635" s="15">
        <f t="shared" si="135"/>
        <v>80000</v>
      </c>
      <c r="AO635" s="16">
        <f>SUMIF(เตรียมส่วนผสม!$C:$C,'รับ-จ่าย ประจำวัน'!$B635,เตรียมส่วนผสม!H:H)+SUMIF(กวนไส้!$C:$C,'รับ-จ่าย ประจำวัน'!$B635,กวนไส้!H:H)+SUMIF(ผลิต1!$C:$C,'รับ-จ่าย ประจำวัน'!$B635,ผลิต1!H:H)+SUMIF(ผลิต2!$C:$C,'รับ-จ่าย ประจำวัน'!$B635,ผลิต2!H:H)+SUMIF(เส้นแต่งหน้าขนมเค้ก!$C:$C,'รับ-จ่าย ประจำวัน'!$B635,เส้นแต่งหน้าขนมเค้ก!H:H)+SUMIF(แพ็ค!$C:$C,'รับ-จ่าย ประจำวัน'!$B635,แพ็ค!H:H)+SUMIF(ธุรการ!$C:$C,'รับ-จ่าย ประจำวัน'!$B635,ธุรการ!H:H)+SUMIF(เส้นแต่งหน้าขนมปัง!$C:$C,'รับ-จ่าย ประจำวัน'!$B635,เส้นแต่งหน้าขนมปัง!H:H)+SUMIF('วางแผนBC,CJ'!$C:$C,'รับ-จ่าย ประจำวัน'!$B635,'วางแผนBC,CJ'!H:H)+SUMIF(RD!$C:$C,'รับ-จ่าย ประจำวัน'!$B635,RD!H:H)+SUMIF('FG,ออนไล,คัดแยก'!$C:$C,'รับ-จ่าย ประจำวัน'!$B635,'FG,ออนไล,คัดแยก'!H:H)</f>
        <v>0</v>
      </c>
      <c r="AP635" s="16">
        <f>SUMIF(เตรียมส่วนผสม!$C:$C,'รับ-จ่าย ประจำวัน'!$B635,เตรียมส่วนผสม!I:I)+SUMIF(กวนไส้!$C:$C,'รับ-จ่าย ประจำวัน'!$B635,กวนไส้!I:I)+SUMIF(ผลิต1!$C:$C,'รับ-จ่าย ประจำวัน'!$B635,ผลิต1!I:I)+SUMIF(ผลิต2!$C:$C,'รับ-จ่าย ประจำวัน'!$B635,ผลิต2!I:I)+SUMIF(เส้นแต่งหน้าขนมเค้ก!$C:$C,'รับ-จ่าย ประจำวัน'!$B635,เส้นแต่งหน้าขนมเค้ก!I:I)+SUMIF(แพ็ค!$C:$C,'รับ-จ่าย ประจำวัน'!$B635,แพ็ค!I:I)+SUMIF(ธุรการ!$C:$C,'รับ-จ่าย ประจำวัน'!$B635,ธุรการ!I:I)+SUMIF(เส้นแต่งหน้าขนมปัง!$C:$C,'รับ-จ่าย ประจำวัน'!$B635,เส้นแต่งหน้าขนมปัง!I:I)+SUMIF('วางแผนBC,CJ'!$C:$C,'รับ-จ่าย ประจำวัน'!$B635,'วางแผนBC,CJ'!I:I)+SUMIF(RD!$C:$C,'รับ-จ่าย ประจำวัน'!$B635,RD!I:I)+SUMIF('FG,ออนไล,คัดแยก'!$C:$C,'รับ-จ่าย ประจำวัน'!$B635,'FG,ออนไล,คัดแยก'!I:I)</f>
        <v>0</v>
      </c>
      <c r="AQ635" s="16">
        <f>SUMIF(เตรียมส่วนผสม!$C:$C,'รับ-จ่าย ประจำวัน'!$B635,เตรียมส่วนผสม!J:J)+SUMIF(กวนไส้!$C:$C,'รับ-จ่าย ประจำวัน'!$B635,กวนไส้!J:J)+SUMIF(ผลิต1!$C:$C,'รับ-จ่าย ประจำวัน'!$B635,ผลิต1!J:J)+SUMIF(ผลิต2!$C:$C,'รับ-จ่าย ประจำวัน'!$B635,ผลิต2!J:J)+SUMIF(เส้นแต่งหน้าขนมเค้ก!$C:$C,'รับ-จ่าย ประจำวัน'!$B635,เส้นแต่งหน้าขนมเค้ก!J:J)+SUMIF(แพ็ค!$C:$C,'รับ-จ่าย ประจำวัน'!$B635,แพ็ค!J:J)+SUMIF(ธุรการ!$C:$C,'รับ-จ่าย ประจำวัน'!$B635,ธุรการ!J:J)+SUMIF(เส้นแต่งหน้าขนมปัง!$C:$C,'รับ-จ่าย ประจำวัน'!$B635,เส้นแต่งหน้าขนมปัง!J:J)+SUMIF('วางแผนBC,CJ'!$C:$C,'รับ-จ่าย ประจำวัน'!$B635,'วางแผนBC,CJ'!J:J)+SUMIF(RD!$C:$C,'รับ-จ่าย ประจำวัน'!$B635,RD!J:J)+SUMIF('FG,ออนไล,คัดแยก'!$C:$C,'รับ-จ่าย ประจำวัน'!$B635,'FG,ออนไล,คัดแยก'!J:J)</f>
        <v>0</v>
      </c>
      <c r="AR635" s="16">
        <f>SUMIF(เตรียมส่วนผสม!$C:$C,'รับ-จ่าย ประจำวัน'!$B635,เตรียมส่วนผสม!K:K)+SUMIF(กวนไส้!$C:$C,'รับ-จ่าย ประจำวัน'!$B635,กวนไส้!K:K)+SUMIF(ผลิต1!$C:$C,'รับ-จ่าย ประจำวัน'!$B635,ผลิต1!K:K)+SUMIF(ผลิต2!$C:$C,'รับ-จ่าย ประจำวัน'!$B635,ผลิต2!K:K)+SUMIF(เส้นแต่งหน้าขนมเค้ก!$C:$C,'รับ-จ่าย ประจำวัน'!$B635,เส้นแต่งหน้าขนมเค้ก!K:K)+SUMIF(แพ็ค!$C:$C,'รับ-จ่าย ประจำวัน'!$B635,แพ็ค!K:K)+SUMIF(ธุรการ!$C:$C,'รับ-จ่าย ประจำวัน'!$B635,ธุรการ!K:K)+SUMIF(เส้นแต่งหน้าขนมปัง!$C:$C,'รับ-จ่าย ประจำวัน'!$B635,เส้นแต่งหน้าขนมปัง!K:K)+SUMIF('วางแผนBC,CJ'!$C:$C,'รับ-จ่าย ประจำวัน'!$B635,'วางแผนBC,CJ'!K:K)+SUMIF(RD!$C:$C,'รับ-จ่าย ประจำวัน'!$B635,RD!K:K)+SUMIF('FG,ออนไล,คัดแยก'!$C:$C,'รับ-จ่าย ประจำวัน'!$B635,'FG,ออนไล,คัดแยก'!K:K)</f>
        <v>0</v>
      </c>
      <c r="AS635" s="16">
        <f>SUMIF(เตรียมส่วนผสม!$C:$C,'รับ-จ่าย ประจำวัน'!$B635,เตรียมส่วนผสม!L:L)+SUMIF(กวนไส้!$C:$C,'รับ-จ่าย ประจำวัน'!$B635,กวนไส้!L:L)+SUMIF(ผลิต1!$C:$C,'รับ-จ่าย ประจำวัน'!$B635,ผลิต1!L:L)+SUMIF(ผลิต2!$C:$C,'รับ-จ่าย ประจำวัน'!$B635,ผลิต2!L:L)+SUMIF(เส้นแต่งหน้าขนมเค้ก!$C:$C,'รับ-จ่าย ประจำวัน'!$B635,เส้นแต่งหน้าขนมเค้ก!L:L)+SUMIF(แพ็ค!$C:$C,'รับ-จ่าย ประจำวัน'!$B635,แพ็ค!L:L)+SUMIF(ธุรการ!$C:$C,'รับ-จ่าย ประจำวัน'!$B635,ธุรการ!L:L)+SUMIF(เส้นแต่งหน้าขนมปัง!$C:$C,'รับ-จ่าย ประจำวัน'!$B635,เส้นแต่งหน้าขนมปัง!L:L)+SUMIF('วางแผนBC,CJ'!$C:$C,'รับ-จ่าย ประจำวัน'!$B635,'วางแผนBC,CJ'!L:L)+SUMIF(RD!$C:$C,'รับ-จ่าย ประจำวัน'!$B635,RD!L:L)+SUMIF('FG,ออนไล,คัดแยก'!$C:$C,'รับ-จ่าย ประจำวัน'!$B635,'FG,ออนไล,คัดแยก'!L:L)</f>
        <v>0</v>
      </c>
      <c r="AT635" s="16">
        <f>SUMIF(เตรียมส่วนผสม!$C:$C,'รับ-จ่าย ประจำวัน'!$B635,เตรียมส่วนผสม!M:M)+SUMIF(กวนไส้!$C:$C,'รับ-จ่าย ประจำวัน'!$B635,กวนไส้!M:M)+SUMIF(ผลิต1!$C:$C,'รับ-จ่าย ประจำวัน'!$B635,ผลิต1!M:M)+SUMIF(ผลิต2!$C:$C,'รับ-จ่าย ประจำวัน'!$B635,ผลิต2!M:M)+SUMIF(เส้นแต่งหน้าขนมเค้ก!$C:$C,'รับ-จ่าย ประจำวัน'!$B635,เส้นแต่งหน้าขนมเค้ก!M:M)+SUMIF(แพ็ค!$C:$C,'รับ-จ่าย ประจำวัน'!$B635,แพ็ค!M:M)+SUMIF(ธุรการ!$C:$C,'รับ-จ่าย ประจำวัน'!$B635,ธุรการ!M:M)+SUMIF(เส้นแต่งหน้าขนมปัง!$C:$C,'รับ-จ่าย ประจำวัน'!$B635,เส้นแต่งหน้าขนมปัง!M:M)+SUMIF('วางแผนBC,CJ'!$C:$C,'รับ-จ่าย ประจำวัน'!$B635,'วางแผนBC,CJ'!M:M)+SUMIF(RD!$C:$C,'รับ-จ่าย ประจำวัน'!$B635,RD!M:M)+SUMIF('FG,ออนไล,คัดแยก'!$C:$C,'รับ-จ่าย ประจำวัน'!$B635,'FG,ออนไล,คัดแยก'!M:M)</f>
        <v>0</v>
      </c>
      <c r="AU635" s="16">
        <f>SUMIF(เตรียมส่วนผสม!$C:$C,'รับ-จ่าย ประจำวัน'!$B635,เตรียมส่วนผสม!N:N)+SUMIF(กวนไส้!$C:$C,'รับ-จ่าย ประจำวัน'!$B635,กวนไส้!N:N)+SUMIF(ผลิต1!$C:$C,'รับ-จ่าย ประจำวัน'!$B635,ผลิต1!N:N)+SUMIF(ผลิต2!$C:$C,'รับ-จ่าย ประจำวัน'!$B635,ผลิต2!N:N)+SUMIF(เส้นแต่งหน้าขนมเค้ก!$C:$C,'รับ-จ่าย ประจำวัน'!$B635,เส้นแต่งหน้าขนมเค้ก!N:N)+SUMIF(แพ็ค!$C:$C,'รับ-จ่าย ประจำวัน'!$B635,แพ็ค!N:N)+SUMIF(ธุรการ!$C:$C,'รับ-จ่าย ประจำวัน'!$B635,ธุรการ!N:N)+SUMIF(เส้นแต่งหน้าขนมปัง!$C:$C,'รับ-จ่าย ประจำวัน'!$B635,เส้นแต่งหน้าขนมปัง!N:N)+SUMIF('วางแผนBC,CJ'!$C:$C,'รับ-จ่าย ประจำวัน'!$B635,'วางแผนBC,CJ'!N:N)+SUMIF(RD!$C:$C,'รับ-จ่าย ประจำวัน'!$B635,RD!N:N)+SUMIF('FG,ออนไล,คัดแยก'!$C:$C,'รับ-จ่าย ประจำวัน'!$B635,'FG,ออนไล,คัดแยก'!N:N)</f>
        <v>0</v>
      </c>
      <c r="AV635" s="16">
        <f>SUMIF(เตรียมส่วนผสม!$C:$C,'รับ-จ่าย ประจำวัน'!$B635,เตรียมส่วนผสม!O:O)+SUMIF(กวนไส้!$C:$C,'รับ-จ่าย ประจำวัน'!$B635,กวนไส้!O:O)+SUMIF(ผลิต1!$C:$C,'รับ-จ่าย ประจำวัน'!$B635,ผลิต1!O:O)+SUMIF(ผลิต2!$C:$C,'รับ-จ่าย ประจำวัน'!$B635,ผลิต2!O:O)+SUMIF(เส้นแต่งหน้าขนมเค้ก!$C:$C,'รับ-จ่าย ประจำวัน'!$B635,เส้นแต่งหน้าขนมเค้ก!O:O)+SUMIF(แพ็ค!$C:$C,'รับ-จ่าย ประจำวัน'!$B635,แพ็ค!O:O)+SUMIF(ธุรการ!$C:$C,'รับ-จ่าย ประจำวัน'!$B635,ธุรการ!O:O)+SUMIF(เส้นแต่งหน้าขนมปัง!$C:$C,'รับ-จ่าย ประจำวัน'!$B635,เส้นแต่งหน้าขนมปัง!O:O)+SUMIF('วางแผนBC,CJ'!$C:$C,'รับ-จ่าย ประจำวัน'!$B635,'วางแผนBC,CJ'!O:O)+SUMIF(RD!$C:$C,'รับ-จ่าย ประจำวัน'!$B635,RD!O:O)+SUMIF('FG,ออนไล,คัดแยก'!$C:$C,'รับ-จ่าย ประจำวัน'!$B635,'FG,ออนไล,คัดแยก'!O:O)</f>
        <v>0</v>
      </c>
      <c r="AW635" s="16">
        <f>SUMIF(เตรียมส่วนผสม!$C:$C,'รับ-จ่าย ประจำวัน'!$B635,เตรียมส่วนผสม!P:P)+SUMIF(กวนไส้!$C:$C,'รับ-จ่าย ประจำวัน'!$B635,กวนไส้!P:P)+SUMIF(ผลิต1!$C:$C,'รับ-จ่าย ประจำวัน'!$B635,ผลิต1!P:P)+SUMIF(ผลิต2!$C:$C,'รับ-จ่าย ประจำวัน'!$B635,ผลิต2!P:P)+SUMIF(เส้นแต่งหน้าขนมเค้ก!$C:$C,'รับ-จ่าย ประจำวัน'!$B635,เส้นแต่งหน้าขนมเค้ก!P:P)+SUMIF(แพ็ค!$C:$C,'รับ-จ่าย ประจำวัน'!$B635,แพ็ค!P:P)+SUMIF(ธุรการ!$C:$C,'รับ-จ่าย ประจำวัน'!$B635,ธุรการ!P:P)+SUMIF(เส้นแต่งหน้าขนมปัง!$C:$C,'รับ-จ่าย ประจำวัน'!$B635,เส้นแต่งหน้าขนมปัง!P:P)+SUMIF('วางแผนBC,CJ'!$C:$C,'รับ-จ่าย ประจำวัน'!$B635,'วางแผนBC,CJ'!P:P)+SUMIF(RD!$C:$C,'รับ-จ่าย ประจำวัน'!$B635,RD!P:P)+SUMIF('FG,ออนไล,คัดแยก'!$C:$C,'รับ-จ่าย ประจำวัน'!$B635,'FG,ออนไล,คัดแยก'!P:P)</f>
        <v>0</v>
      </c>
      <c r="AX635" s="16">
        <f>SUMIF(เตรียมส่วนผสม!$C:$C,'รับ-จ่าย ประจำวัน'!$B635,เตรียมส่วนผสม!Q:Q)+SUMIF(กวนไส้!$C:$C,'รับ-จ่าย ประจำวัน'!$B635,กวนไส้!Q:Q)+SUMIF(ผลิต1!$C:$C,'รับ-จ่าย ประจำวัน'!$B635,ผลิต1!Q:Q)+SUMIF(ผลิต2!$C:$C,'รับ-จ่าย ประจำวัน'!$B635,ผลิต2!Q:Q)+SUMIF(เส้นแต่งหน้าขนมเค้ก!$C:$C,'รับ-จ่าย ประจำวัน'!$B635,เส้นแต่งหน้าขนมเค้ก!Q:Q)+SUMIF(แพ็ค!$C:$C,'รับ-จ่าย ประจำวัน'!$B635,แพ็ค!Q:Q)+SUMIF(ธุรการ!$C:$C,'รับ-จ่าย ประจำวัน'!$B635,ธุรการ!Q:Q)+SUMIF(เส้นแต่งหน้าขนมปัง!$C:$C,'รับ-จ่าย ประจำวัน'!$B635,เส้นแต่งหน้าขนมปัง!Q:Q)+SUMIF('วางแผนBC,CJ'!$C:$C,'รับ-จ่าย ประจำวัน'!$B635,'วางแผนBC,CJ'!Q:Q)+SUMIF(RD!$C:$C,'รับ-จ่าย ประจำวัน'!$B635,RD!Q:Q)+SUMIF('FG,ออนไล,คัดแยก'!$C:$C,'รับ-จ่าย ประจำวัน'!$B635,'FG,ออนไล,คัดแยก'!Q:Q)</f>
        <v>0</v>
      </c>
      <c r="AY635" s="16">
        <f>SUMIF(เตรียมส่วนผสม!$C:$C,'รับ-จ่าย ประจำวัน'!$B635,เตรียมส่วนผสม!R:R)+SUMIF(กวนไส้!$C:$C,'รับ-จ่าย ประจำวัน'!$B635,กวนไส้!R:R)+SUMIF(ผลิต1!$C:$C,'รับ-จ่าย ประจำวัน'!$B635,ผลิต1!R:R)+SUMIF(ผลิต2!$C:$C,'รับ-จ่าย ประจำวัน'!$B635,ผลิต2!R:R)+SUMIF(เส้นแต่งหน้าขนมเค้ก!$C:$C,'รับ-จ่าย ประจำวัน'!$B635,เส้นแต่งหน้าขนมเค้ก!R:R)+SUMIF(แพ็ค!$C:$C,'รับ-จ่าย ประจำวัน'!$B635,แพ็ค!R:R)+SUMIF(ธุรการ!$C:$C,'รับ-จ่าย ประจำวัน'!$B635,ธุรการ!R:R)+SUMIF(เส้นแต่งหน้าขนมปัง!$C:$C,'รับ-จ่าย ประจำวัน'!$B635,เส้นแต่งหน้าขนมปัง!R:R)+SUMIF('วางแผนBC,CJ'!$C:$C,'รับ-จ่าย ประจำวัน'!$B635,'วางแผนBC,CJ'!R:R)+SUMIF(RD!$C:$C,'รับ-จ่าย ประจำวัน'!$B635,RD!R:R)+SUMIF('FG,ออนไล,คัดแยก'!$C:$C,'รับ-จ่าย ประจำวัน'!$B635,'FG,ออนไล,คัดแยก'!R:R)</f>
        <v>0</v>
      </c>
      <c r="AZ635" s="16">
        <f>SUMIF(เตรียมส่วนผสม!$C:$C,'รับ-จ่าย ประจำวัน'!$B635,เตรียมส่วนผสม!S:S)+SUMIF(กวนไส้!$C:$C,'รับ-จ่าย ประจำวัน'!$B635,กวนไส้!S:S)+SUMIF(ผลิต1!$C:$C,'รับ-จ่าย ประจำวัน'!$B635,ผลิต1!S:S)+SUMIF(ผลิต2!$C:$C,'รับ-จ่าย ประจำวัน'!$B635,ผลิต2!S:S)+SUMIF(เส้นแต่งหน้าขนมเค้ก!$C:$C,'รับ-จ่าย ประจำวัน'!$B635,เส้นแต่งหน้าขนมเค้ก!S:S)+SUMIF(แพ็ค!$C:$C,'รับ-จ่าย ประจำวัน'!$B635,แพ็ค!S:S)+SUMIF(ธุรการ!$C:$C,'รับ-จ่าย ประจำวัน'!$B635,ธุรการ!S:S)+SUMIF(เส้นแต่งหน้าขนมปัง!$C:$C,'รับ-จ่าย ประจำวัน'!$B635,เส้นแต่งหน้าขนมปัง!S:S)+SUMIF('วางแผนBC,CJ'!$C:$C,'รับ-จ่าย ประจำวัน'!$B635,'วางแผนBC,CJ'!S:S)+SUMIF(RD!$C:$C,'รับ-จ่าย ประจำวัน'!$B635,RD!S:S)+SUMIF('FG,ออนไล,คัดแยก'!$C:$C,'รับ-จ่าย ประจำวัน'!$B635,'FG,ออนไล,คัดแยก'!S:S)</f>
        <v>0</v>
      </c>
      <c r="BA635" s="16">
        <f>SUMIF(เตรียมส่วนผสม!$C:$C,'รับ-จ่าย ประจำวัน'!$B635,เตรียมส่วนผสม!T:T)+SUMIF(กวนไส้!$C:$C,'รับ-จ่าย ประจำวัน'!$B635,กวนไส้!T:T)+SUMIF(ผลิต1!$C:$C,'รับ-จ่าย ประจำวัน'!$B635,ผลิต1!T:T)+SUMIF(ผลิต2!$C:$C,'รับ-จ่าย ประจำวัน'!$B635,ผลิต2!T:T)+SUMIF(เส้นแต่งหน้าขนมเค้ก!$C:$C,'รับ-จ่าย ประจำวัน'!$B635,เส้นแต่งหน้าขนมเค้ก!T:T)+SUMIF(แพ็ค!$C:$C,'รับ-จ่าย ประจำวัน'!$B635,แพ็ค!T:T)+SUMIF(ธุรการ!$C:$C,'รับ-จ่าย ประจำวัน'!$B635,ธุรการ!T:T)+SUMIF(เส้นแต่งหน้าขนมปัง!$C:$C,'รับ-จ่าย ประจำวัน'!$B635,เส้นแต่งหน้าขนมปัง!T:T)+SUMIF('วางแผนBC,CJ'!$C:$C,'รับ-จ่าย ประจำวัน'!$B635,'วางแผนBC,CJ'!T:T)+SUMIF(RD!$C:$C,'รับ-จ่าย ประจำวัน'!$B635,RD!T:T)+SUMIF('FG,ออนไล,คัดแยก'!$C:$C,'รับ-จ่าย ประจำวัน'!$B635,'FG,ออนไล,คัดแยก'!T:T)</f>
        <v>0</v>
      </c>
      <c r="BB635" s="16">
        <f>SUMIF(เตรียมส่วนผสม!$C:$C,'รับ-จ่าย ประจำวัน'!$B635,เตรียมส่วนผสม!U:U)+SUMIF(กวนไส้!$C:$C,'รับ-จ่าย ประจำวัน'!$B635,กวนไส้!U:U)+SUMIF(ผลิต1!$C:$C,'รับ-จ่าย ประจำวัน'!$B635,ผลิต1!U:U)+SUMIF(ผลิต2!$C:$C,'รับ-จ่าย ประจำวัน'!$B635,ผลิต2!U:U)+SUMIF(เส้นแต่งหน้าขนมเค้ก!$C:$C,'รับ-จ่าย ประจำวัน'!$B635,เส้นแต่งหน้าขนมเค้ก!U:U)+SUMIF(แพ็ค!$C:$C,'รับ-จ่าย ประจำวัน'!$B635,แพ็ค!U:U)+SUMIF(ธุรการ!$C:$C,'รับ-จ่าย ประจำวัน'!$B635,ธุรการ!U:U)+SUMIF(เส้นแต่งหน้าขนมปัง!$C:$C,'รับ-จ่าย ประจำวัน'!$B635,เส้นแต่งหน้าขนมปัง!U:U)+SUMIF('วางแผนBC,CJ'!$C:$C,'รับ-จ่าย ประจำวัน'!$B635,'วางแผนBC,CJ'!U:U)+SUMIF(RD!$C:$C,'รับ-จ่าย ประจำวัน'!$B635,RD!U:U)+SUMIF('FG,ออนไล,คัดแยก'!$C:$C,'รับ-จ่าย ประจำวัน'!$B635,'FG,ออนไล,คัดแยก'!U:U)</f>
        <v>0</v>
      </c>
      <c r="BC635" s="16">
        <f>SUMIF(เตรียมส่วนผสม!$C:$C,'รับ-จ่าย ประจำวัน'!$B635,เตรียมส่วนผสม!V:V)+SUMIF(กวนไส้!$C:$C,'รับ-จ่าย ประจำวัน'!$B635,กวนไส้!V:V)+SUMIF(ผลิต1!$C:$C,'รับ-จ่าย ประจำวัน'!$B635,ผลิต1!V:V)+SUMIF(ผลิต2!$C:$C,'รับ-จ่าย ประจำวัน'!$B635,ผลิต2!V:V)+SUMIF(เส้นแต่งหน้าขนมเค้ก!$C:$C,'รับ-จ่าย ประจำวัน'!$B635,เส้นแต่งหน้าขนมเค้ก!V:V)+SUMIF(แพ็ค!$C:$C,'รับ-จ่าย ประจำวัน'!$B635,แพ็ค!V:V)+SUMIF(ธุรการ!$C:$C,'รับ-จ่าย ประจำวัน'!$B635,ธุรการ!V:V)+SUMIF(เส้นแต่งหน้าขนมปัง!$C:$C,'รับ-จ่าย ประจำวัน'!$B635,เส้นแต่งหน้าขนมปัง!V:V)+SUMIF('วางแผนBC,CJ'!$C:$C,'รับ-จ่าย ประจำวัน'!$B635,'วางแผนBC,CJ'!V:V)+SUMIF(RD!$C:$C,'รับ-จ่าย ประจำวัน'!$B635,RD!V:V)+SUMIF('FG,ออนไล,คัดแยก'!$C:$C,'รับ-จ่าย ประจำวัน'!$B635,'FG,ออนไล,คัดแยก'!V:V)</f>
        <v>0</v>
      </c>
      <c r="BD635" s="16">
        <f>SUMIF(เตรียมส่วนผสม!$C:$C,'รับ-จ่าย ประจำวัน'!$B635,เตรียมส่วนผสม!W:W)+SUMIF(กวนไส้!$C:$C,'รับ-จ่าย ประจำวัน'!$B635,กวนไส้!W:W)+SUMIF(ผลิต1!$C:$C,'รับ-จ่าย ประจำวัน'!$B635,ผลิต1!W:W)+SUMIF(ผลิต2!$C:$C,'รับ-จ่าย ประจำวัน'!$B635,ผลิต2!W:W)+SUMIF(เส้นแต่งหน้าขนมเค้ก!$C:$C,'รับ-จ่าย ประจำวัน'!$B635,เส้นแต่งหน้าขนมเค้ก!W:W)+SUMIF(แพ็ค!$C:$C,'รับ-จ่าย ประจำวัน'!$B635,แพ็ค!W:W)+SUMIF(ธุรการ!$C:$C,'รับ-จ่าย ประจำวัน'!$B635,ธุรการ!W:W)+SUMIF(เส้นแต่งหน้าขนมปัง!$C:$C,'รับ-จ่าย ประจำวัน'!$B635,เส้นแต่งหน้าขนมปัง!W:W)+SUMIF('วางแผนBC,CJ'!$C:$C,'รับ-จ่าย ประจำวัน'!$B635,'วางแผนBC,CJ'!W:W)+SUMIF(RD!$C:$C,'รับ-จ่าย ประจำวัน'!$B635,RD!W:W)+SUMIF('FG,ออนไล,คัดแยก'!$C:$C,'รับ-จ่าย ประจำวัน'!$B635,'FG,ออนไล,คัดแยก'!W:W)</f>
        <v>0</v>
      </c>
      <c r="BE635" s="16">
        <f>SUMIF(เตรียมส่วนผสม!$C:$C,'รับ-จ่าย ประจำวัน'!$B635,เตรียมส่วนผสม!X:X)+SUMIF(กวนไส้!$C:$C,'รับ-จ่าย ประจำวัน'!$B635,กวนไส้!X:X)+SUMIF(ผลิต1!$C:$C,'รับ-จ่าย ประจำวัน'!$B635,ผลิต1!X:X)+SUMIF(ผลิต2!$C:$C,'รับ-จ่าย ประจำวัน'!$B635,ผลิต2!X:X)+SUMIF(เส้นแต่งหน้าขนมเค้ก!$C:$C,'รับ-จ่าย ประจำวัน'!$B635,เส้นแต่งหน้าขนมเค้ก!X:X)+SUMIF(แพ็ค!$C:$C,'รับ-จ่าย ประจำวัน'!$B635,แพ็ค!X:X)+SUMIF(ธุรการ!$C:$C,'รับ-จ่าย ประจำวัน'!$B635,ธุรการ!X:X)+SUMIF(เส้นแต่งหน้าขนมปัง!$C:$C,'รับ-จ่าย ประจำวัน'!$B635,เส้นแต่งหน้าขนมปัง!X:X)+SUMIF('วางแผนBC,CJ'!$C:$C,'รับ-จ่าย ประจำวัน'!$B635,'วางแผนBC,CJ'!X:X)+SUMIF(RD!$C:$C,'รับ-จ่าย ประจำวัน'!$B635,RD!X:X)+SUMIF('FG,ออนไล,คัดแยก'!$C:$C,'รับ-จ่าย ประจำวัน'!$B635,'FG,ออนไล,คัดแยก'!X:X)</f>
        <v>0</v>
      </c>
      <c r="BF635" s="16">
        <f>SUMIF(เตรียมส่วนผสม!$C:$C,'รับ-จ่าย ประจำวัน'!$B635,เตรียมส่วนผสม!Y:Y)+SUMIF(กวนไส้!$C:$C,'รับ-จ่าย ประจำวัน'!$B635,กวนไส้!Y:Y)+SUMIF(ผลิต1!$C:$C,'รับ-จ่าย ประจำวัน'!$B635,ผลิต1!Y:Y)+SUMIF(ผลิต2!$C:$C,'รับ-จ่าย ประจำวัน'!$B635,ผลิต2!Y:Y)+SUMIF(เส้นแต่งหน้าขนมเค้ก!$C:$C,'รับ-จ่าย ประจำวัน'!$B635,เส้นแต่งหน้าขนมเค้ก!Y:Y)+SUMIF(แพ็ค!$C:$C,'รับ-จ่าย ประจำวัน'!$B635,แพ็ค!Y:Y)+SUMIF(ธุรการ!$C:$C,'รับ-จ่าย ประจำวัน'!$B635,ธุรการ!Y:Y)+SUMIF(เส้นแต่งหน้าขนมปัง!$C:$C,'รับ-จ่าย ประจำวัน'!$B635,เส้นแต่งหน้าขนมปัง!Y:Y)+SUMIF('วางแผนBC,CJ'!$C:$C,'รับ-จ่าย ประจำวัน'!$B635,'วางแผนBC,CJ'!Y:Y)+SUMIF(RD!$C:$C,'รับ-จ่าย ประจำวัน'!$B635,RD!Y:Y)+SUMIF('FG,ออนไล,คัดแยก'!$C:$C,'รับ-จ่าย ประจำวัน'!$B635,'FG,ออนไล,คัดแยก'!Y:Y)</f>
        <v>0</v>
      </c>
      <c r="BG635" s="16">
        <f>SUMIF(เตรียมส่วนผสม!$C:$C,'รับ-จ่าย ประจำวัน'!$B635,เตรียมส่วนผสม!Z:Z)+SUMIF(กวนไส้!$C:$C,'รับ-จ่าย ประจำวัน'!$B635,กวนไส้!Z:Z)+SUMIF(ผลิต1!$C:$C,'รับ-จ่าย ประจำวัน'!$B635,ผลิต1!Z:Z)+SUMIF(ผลิต2!$C:$C,'รับ-จ่าย ประจำวัน'!$B635,ผลิต2!Z:Z)+SUMIF(เส้นแต่งหน้าขนมเค้ก!$C:$C,'รับ-จ่าย ประจำวัน'!$B635,เส้นแต่งหน้าขนมเค้ก!Z:Z)+SUMIF(แพ็ค!$C:$C,'รับ-จ่าย ประจำวัน'!$B635,แพ็ค!Z:Z)+SUMIF(ธุรการ!$C:$C,'รับ-จ่าย ประจำวัน'!$B635,ธุรการ!Z:Z)+SUMIF(เส้นแต่งหน้าขนมปัง!$C:$C,'รับ-จ่าย ประจำวัน'!$B635,เส้นแต่งหน้าขนมปัง!Z:Z)+SUMIF('วางแผนBC,CJ'!$C:$C,'รับ-จ่าย ประจำวัน'!$B635,'วางแผนBC,CJ'!Z:Z)+SUMIF(RD!$C:$C,'รับ-จ่าย ประจำวัน'!$B635,RD!Z:Z)+SUMIF('FG,ออนไล,คัดแยก'!$C:$C,'รับ-จ่าย ประจำวัน'!$B635,'FG,ออนไล,คัดแยก'!Z:Z)</f>
        <v>0</v>
      </c>
      <c r="BH635" s="16">
        <f>SUMIF(เตรียมส่วนผสม!$C:$C,'รับ-จ่าย ประจำวัน'!$B635,เตรียมส่วนผสม!AA:AA)+SUMIF(กวนไส้!$C:$C,'รับ-จ่าย ประจำวัน'!$B635,กวนไส้!AA:AA)+SUMIF(ผลิต1!$C:$C,'รับ-จ่าย ประจำวัน'!$B635,ผลิต1!AA:AA)+SUMIF(ผลิต2!$C:$C,'รับ-จ่าย ประจำวัน'!$B635,ผลิต2!AA:AA)+SUMIF(เส้นแต่งหน้าขนมเค้ก!$C:$C,'รับ-จ่าย ประจำวัน'!$B635,เส้นแต่งหน้าขนมเค้ก!AA:AA)+SUMIF(แพ็ค!$C:$C,'รับ-จ่าย ประจำวัน'!$B635,แพ็ค!AA:AA)+SUMIF(ธุรการ!$C:$C,'รับ-จ่าย ประจำวัน'!$B635,ธุรการ!AA:AA)+SUMIF(เส้นแต่งหน้าขนมปัง!$C:$C,'รับ-จ่าย ประจำวัน'!$B635,เส้นแต่งหน้าขนมปัง!AA:AA)+SUMIF('วางแผนBC,CJ'!$C:$C,'รับ-จ่าย ประจำวัน'!$B635,'วางแผนBC,CJ'!AA:AA)+SUMIF(RD!$C:$C,'รับ-จ่าย ประจำวัน'!$B635,RD!AA:AA)+SUMIF('FG,ออนไล,คัดแยก'!$C:$C,'รับ-จ่าย ประจำวัน'!$B635,'FG,ออนไล,คัดแยก'!AA:AA)</f>
        <v>0</v>
      </c>
      <c r="BI635" s="16">
        <f>SUMIF(เตรียมส่วนผสม!$C:$C,'รับ-จ่าย ประจำวัน'!$B635,เตรียมส่วนผสม!AB:AB)+SUMIF(กวนไส้!$C:$C,'รับ-จ่าย ประจำวัน'!$B635,กวนไส้!AB:AB)+SUMIF(ผลิต1!$C:$C,'รับ-จ่าย ประจำวัน'!$B635,ผลิต1!AB:AB)+SUMIF(ผลิต2!$C:$C,'รับ-จ่าย ประจำวัน'!$B635,ผลิต2!AB:AB)+SUMIF(เส้นแต่งหน้าขนมเค้ก!$C:$C,'รับ-จ่าย ประจำวัน'!$B635,เส้นแต่งหน้าขนมเค้ก!AB:AB)+SUMIF(แพ็ค!$C:$C,'รับ-จ่าย ประจำวัน'!$B635,แพ็ค!AB:AB)+SUMIF(ธุรการ!$C:$C,'รับ-จ่าย ประจำวัน'!$B635,ธุรการ!AB:AB)+SUMIF(เส้นแต่งหน้าขนมปัง!$C:$C,'รับ-จ่าย ประจำวัน'!$B635,เส้นแต่งหน้าขนมปัง!AB:AB)+SUMIF('วางแผนBC,CJ'!$C:$C,'รับ-จ่าย ประจำวัน'!$B635,'วางแผนBC,CJ'!AB:AB)+SUMIF(RD!$C:$C,'รับ-จ่าย ประจำวัน'!$B635,RD!AB:AB)+SUMIF('FG,ออนไล,คัดแยก'!$C:$C,'รับ-จ่าย ประจำวัน'!$B635,'FG,ออนไล,คัดแยก'!AB:AB)</f>
        <v>0</v>
      </c>
      <c r="BJ635" s="16">
        <f>SUMIF(เตรียมส่วนผสม!$C:$C,'รับ-จ่าย ประจำวัน'!$B635,เตรียมส่วนผสม!AC:AC)+SUMIF(กวนไส้!$C:$C,'รับ-จ่าย ประจำวัน'!$B635,กวนไส้!AC:AC)+SUMIF(ผลิต1!$C:$C,'รับ-จ่าย ประจำวัน'!$B635,ผลิต1!AC:AC)+SUMIF(ผลิต2!$C:$C,'รับ-จ่าย ประจำวัน'!$B635,ผลิต2!AC:AC)+SUMIF(เส้นแต่งหน้าขนมเค้ก!$C:$C,'รับ-จ่าย ประจำวัน'!$B635,เส้นแต่งหน้าขนมเค้ก!AC:AC)+SUMIF(แพ็ค!$C:$C,'รับ-จ่าย ประจำวัน'!$B635,แพ็ค!AC:AC)+SUMIF(ธุรการ!$C:$C,'รับ-จ่าย ประจำวัน'!$B635,ธุรการ!AC:AC)+SUMIF(เส้นแต่งหน้าขนมปัง!$C:$C,'รับ-จ่าย ประจำวัน'!$B635,เส้นแต่งหน้าขนมปัง!AC:AC)+SUMIF('วางแผนBC,CJ'!$C:$C,'รับ-จ่าย ประจำวัน'!$B635,'วางแผนBC,CJ'!AC:AC)+SUMIF(RD!$C:$C,'รับ-จ่าย ประจำวัน'!$B635,RD!AC:AC)+SUMIF('FG,ออนไล,คัดแยก'!$C:$C,'รับ-จ่าย ประจำวัน'!$B635,'FG,ออนไล,คัดแยก'!AC:AC)</f>
        <v>0</v>
      </c>
      <c r="BK635" s="16">
        <f>SUMIF(เตรียมส่วนผสม!$C:$C,'รับ-จ่าย ประจำวัน'!$B635,เตรียมส่วนผสม!AD:AD)+SUMIF(กวนไส้!$C:$C,'รับ-จ่าย ประจำวัน'!$B635,กวนไส้!AD:AD)+SUMIF(ผลิต1!$C:$C,'รับ-จ่าย ประจำวัน'!$B635,ผลิต1!AD:AD)+SUMIF(ผลิต2!$C:$C,'รับ-จ่าย ประจำวัน'!$B635,ผลิต2!AD:AD)+SUMIF(เส้นแต่งหน้าขนมเค้ก!$C:$C,'รับ-จ่าย ประจำวัน'!$B635,เส้นแต่งหน้าขนมเค้ก!AD:AD)+SUMIF(แพ็ค!$C:$C,'รับ-จ่าย ประจำวัน'!$B635,แพ็ค!AD:AD)+SUMIF(ธุรการ!$C:$C,'รับ-จ่าย ประจำวัน'!$B635,ธุรการ!AD:AD)+SUMIF(เส้นแต่งหน้าขนมปัง!$C:$C,'รับ-จ่าย ประจำวัน'!$B635,เส้นแต่งหน้าขนมปัง!AD:AD)+SUMIF('วางแผนBC,CJ'!$C:$C,'รับ-จ่าย ประจำวัน'!$B635,'วางแผนBC,CJ'!AD:AD)+SUMIF(RD!$C:$C,'รับ-จ่าย ประจำวัน'!$B635,RD!AD:AD)+SUMIF('FG,ออนไล,คัดแยก'!$C:$C,'รับ-จ่าย ประจำวัน'!$B635,'FG,ออนไล,คัดแยก'!AD:AD)</f>
        <v>0</v>
      </c>
      <c r="BL635" s="16">
        <f>SUMIF(เตรียมส่วนผสม!$C:$C,'รับ-จ่าย ประจำวัน'!$B635,เตรียมส่วนผสม!AE:AE)+SUMIF(กวนไส้!$C:$C,'รับ-จ่าย ประจำวัน'!$B635,กวนไส้!AE:AE)+SUMIF(ผลิต1!$C:$C,'รับ-จ่าย ประจำวัน'!$B635,ผลิต1!AE:AE)+SUMIF(ผลิต2!$C:$C,'รับ-จ่าย ประจำวัน'!$B635,ผลิต2!AE:AE)+SUMIF(เส้นแต่งหน้าขนมเค้ก!$C:$C,'รับ-จ่าย ประจำวัน'!$B635,เส้นแต่งหน้าขนมเค้ก!AE:AE)+SUMIF(แพ็ค!$C:$C,'รับ-จ่าย ประจำวัน'!$B635,แพ็ค!AE:AE)+SUMIF(ธุรการ!$C:$C,'รับ-จ่าย ประจำวัน'!$B635,ธุรการ!AE:AE)+SUMIF(เส้นแต่งหน้าขนมปัง!$C:$C,'รับ-จ่าย ประจำวัน'!$B635,เส้นแต่งหน้าขนมปัง!AE:AE)+SUMIF('วางแผนBC,CJ'!$C:$C,'รับ-จ่าย ประจำวัน'!$B635,'วางแผนBC,CJ'!AE:AE)+SUMIF(RD!$C:$C,'รับ-จ่าย ประจำวัน'!$B635,RD!AE:AE)+SUMIF('FG,ออนไล,คัดแยก'!$C:$C,'รับ-จ่าย ประจำวัน'!$B635,'FG,ออนไล,คัดแยก'!AE:AE)</f>
        <v>6400</v>
      </c>
      <c r="BM635" s="16">
        <f>SUMIF(เตรียมส่วนผสม!$C:$C,'รับ-จ่าย ประจำวัน'!$B635,เตรียมส่วนผสม!AF:AF)+SUMIF(กวนไส้!$C:$C,'รับ-จ่าย ประจำวัน'!$B635,กวนไส้!AF:AF)+SUMIF(ผลิต1!$C:$C,'รับ-จ่าย ประจำวัน'!$B635,ผลิต1!AF:AF)+SUMIF(ผลิต2!$C:$C,'รับ-จ่าย ประจำวัน'!$B635,ผลิต2!AF:AF)+SUMIF(เส้นแต่งหน้าขนมเค้ก!$C:$C,'รับ-จ่าย ประจำวัน'!$B635,เส้นแต่งหน้าขนมเค้ก!AF:AF)+SUMIF(แพ็ค!$C:$C,'รับ-จ่าย ประจำวัน'!$B635,แพ็ค!AF:AF)+SUMIF(ธุรการ!$C:$C,'รับ-จ่าย ประจำวัน'!$B635,ธุรการ!AF:AF)+SUMIF(เส้นแต่งหน้าขนมปัง!$C:$C,'รับ-จ่าย ประจำวัน'!$B635,เส้นแต่งหน้าขนมปัง!AF:AF)+SUMIF('วางแผนBC,CJ'!$C:$C,'รับ-จ่าย ประจำวัน'!$B635,'วางแผนBC,CJ'!AF:AF)+SUMIF(RD!$C:$C,'รับ-จ่าย ประจำวัน'!$B635,RD!AF:AF)+SUMIF('FG,ออนไล,คัดแยก'!$C:$C,'รับ-จ่าย ประจำวัน'!$B635,'FG,ออนไล,คัดแยก'!AF:AF)</f>
        <v>4100</v>
      </c>
      <c r="BN635" s="16">
        <f>SUMIF(เตรียมส่วนผสม!$C:$C,'รับ-จ่าย ประจำวัน'!$B635,เตรียมส่วนผสม!AG:AG)+SUMIF(กวนไส้!$C:$C,'รับ-จ่าย ประจำวัน'!$B635,กวนไส้!AG:AG)+SUMIF(ผลิต1!$C:$C,'รับ-จ่าย ประจำวัน'!$B635,ผลิต1!AG:AG)+SUMIF(ผลิต2!$C:$C,'รับ-จ่าย ประจำวัน'!$B635,ผลิต2!AG:AG)+SUMIF(เส้นแต่งหน้าขนมเค้ก!$C:$C,'รับ-จ่าย ประจำวัน'!$B635,เส้นแต่งหน้าขนมเค้ก!AG:AG)+SUMIF(แพ็ค!$C:$C,'รับ-จ่าย ประจำวัน'!$B635,แพ็ค!AG:AG)+SUMIF(ธุรการ!$C:$C,'รับ-จ่าย ประจำวัน'!$B635,ธุรการ!AG:AG)+SUMIF(เส้นแต่งหน้าขนมปัง!$C:$C,'รับ-จ่าย ประจำวัน'!$B635,เส้นแต่งหน้าขนมปัง!AG:AG)+SUMIF('วางแผนBC,CJ'!$C:$C,'รับ-จ่าย ประจำวัน'!$B635,'วางแผนBC,CJ'!AG:AG)+SUMIF(RD!$C:$C,'รับ-จ่าย ประจำวัน'!$B635,RD!AG:AG)+SUMIF('FG,ออนไล,คัดแยก'!$C:$C,'รับ-จ่าย ประจำวัน'!$B635,'FG,ออนไล,คัดแยก'!AG:AG)</f>
        <v>4900</v>
      </c>
      <c r="BO635" s="16">
        <f>SUMIF(เตรียมส่วนผสม!$C:$C,'รับ-จ่าย ประจำวัน'!$B635,เตรียมส่วนผสม!AH:AH)+SUMIF(กวนไส้!$C:$C,'รับ-จ่าย ประจำวัน'!$B635,กวนไส้!AH:AH)+SUMIF(ผลิต1!$C:$C,'รับ-จ่าย ประจำวัน'!$B635,ผลิต1!AH:AH)+SUMIF(ผลิต2!$C:$C,'รับ-จ่าย ประจำวัน'!$B635,ผลิต2!AH:AH)+SUMIF(เส้นแต่งหน้าขนมเค้ก!$C:$C,'รับ-จ่าย ประจำวัน'!$B635,เส้นแต่งหน้าขนมเค้ก!AH:AH)+SUMIF(แพ็ค!$C:$C,'รับ-จ่าย ประจำวัน'!$B635,แพ็ค!AH:AH)+SUMIF(ธุรการ!$C:$C,'รับ-จ่าย ประจำวัน'!$B635,ธุรการ!AH:AH)+SUMIF(เส้นแต่งหน้าขนมปัง!$C:$C,'รับ-จ่าย ประจำวัน'!$B635,เส้นแต่งหน้าขนมปัง!AH:AH)+SUMIF('วางแผนBC,CJ'!$C:$C,'รับ-จ่าย ประจำวัน'!$B635,'วางแผนBC,CJ'!AH:AH)+SUMIF(RD!$C:$C,'รับ-จ่าย ประจำวัน'!$B635,RD!AH:AH)+SUMIF('FG,ออนไล,คัดแยก'!$C:$C,'รับ-จ่าย ประจำวัน'!$B635,'FG,ออนไล,คัดแยก'!AH:AH)</f>
        <v>0</v>
      </c>
      <c r="BP635" s="16">
        <f>SUMIF(เตรียมส่วนผสม!$C:$C,'รับ-จ่าย ประจำวัน'!$B635,เตรียมส่วนผสม!AI:AI)+SUMIF(กวนไส้!$C:$C,'รับ-จ่าย ประจำวัน'!$B635,กวนไส้!AI:AI)+SUMIF(ผลิต1!$C:$C,'รับ-จ่าย ประจำวัน'!$B635,ผลิต1!AI:AI)+SUMIF(ผลิต2!$C:$C,'รับ-จ่าย ประจำวัน'!$B635,ผลิต2!AI:AI)+SUMIF(เส้นแต่งหน้าขนมเค้ก!$C:$C,'รับ-จ่าย ประจำวัน'!$B635,เส้นแต่งหน้าขนมเค้ก!AI:AI)+SUMIF(แพ็ค!$C:$C,'รับ-จ่าย ประจำวัน'!$B635,แพ็ค!AI:AI)+SUMIF(ธุรการ!$C:$C,'รับ-จ่าย ประจำวัน'!$B635,ธุรการ!AI:AI)+SUMIF(เส้นแต่งหน้าขนมปัง!$C:$C,'รับ-จ่าย ประจำวัน'!$B635,เส้นแต่งหน้าขนมปัง!AI:AI)+SUMIF('วางแผนBC,CJ'!$C:$C,'รับ-จ่าย ประจำวัน'!$B635,'วางแผนBC,CJ'!AI:AI)+SUMIF(RD!$C:$C,'รับ-จ่าย ประจำวัน'!$B635,RD!AI:AI)+SUMIF('FG,ออนไล,คัดแยก'!$C:$C,'รับ-จ่าย ประจำวัน'!$B635,'FG,ออนไล,คัดแยก'!AI:AI)</f>
        <v>5800</v>
      </c>
      <c r="BQ635" s="16">
        <f>SUMIF(เตรียมส่วนผสม!$C:$C,'รับ-จ่าย ประจำวัน'!$B635,เตรียมส่วนผสม!AJ:AJ)+SUMIF(กวนไส้!$C:$C,'รับ-จ่าย ประจำวัน'!$B635,กวนไส้!AJ:AJ)+SUMIF(ผลิต1!$C:$C,'รับ-จ่าย ประจำวัน'!$B635,ผลิต1!AJ:AJ)+SUMIF(ผลิต2!$C:$C,'รับ-จ่าย ประจำวัน'!$B635,ผลิต2!AJ:AJ)+SUMIF(เส้นแต่งหน้าขนมเค้ก!$C:$C,'รับ-จ่าย ประจำวัน'!$B635,เส้นแต่งหน้าขนมเค้ก!AJ:AJ)+SUMIF(แพ็ค!$C:$C,'รับ-จ่าย ประจำวัน'!$B635,แพ็ค!AJ:AJ)+SUMIF(ธุรการ!$C:$C,'รับ-จ่าย ประจำวัน'!$B635,ธุรการ!AJ:AJ)+SUMIF(เส้นแต่งหน้าขนมปัง!$C:$C,'รับ-จ่าย ประจำวัน'!$B635,เส้นแต่งหน้าขนมปัง!AJ:AJ)+SUMIF('วางแผนBC,CJ'!$C:$C,'รับ-จ่าย ประจำวัน'!$B635,'วางแผนBC,CJ'!AJ:AJ)+SUMIF(RD!$C:$C,'รับ-จ่าย ประจำวัน'!$B635,RD!AJ:AJ)+SUMIF('FG,ออนไล,คัดแยก'!$C:$C,'รับ-จ่าย ประจำวัน'!$B635,'FG,ออนไล,คัดแยก'!AJ:AJ)</f>
        <v>5500</v>
      </c>
      <c r="BR635" s="16">
        <f>SUMIF(เตรียมส่วนผสม!$C:$C,'รับ-จ่าย ประจำวัน'!$B635,เตรียมส่วนผสม!AK:AK)+SUMIF(กวนไส้!$C:$C,'รับ-จ่าย ประจำวัน'!$B635,กวนไส้!AK:AK)+SUMIF(ผลิต1!$C:$C,'รับ-จ่าย ประจำวัน'!$B635,ผลิต1!AK:AK)+SUMIF(ผลิต2!$C:$C,'รับ-จ่าย ประจำวัน'!$B635,ผลิต2!AK:AK)+SUMIF(เส้นแต่งหน้าขนมเค้ก!$C:$C,'รับ-จ่าย ประจำวัน'!$B635,เส้นแต่งหน้าขนมเค้ก!AK:AK)+SUMIF(แพ็ค!$C:$C,'รับ-จ่าย ประจำวัน'!$B635,แพ็ค!AK:AK)+SUMIF(ธุรการ!$C:$C,'รับ-จ่าย ประจำวัน'!$B635,ธุรการ!AK:AK)+SUMIF(เส้นแต่งหน้าขนมปัง!$C:$C,'รับ-จ่าย ประจำวัน'!$B635,เส้นแต่งหน้าขนมปัง!AK:AK)+SUMIF('วางแผนBC,CJ'!$C:$C,'รับ-จ่าย ประจำวัน'!$B635,'วางแผนBC,CJ'!AK:AK)+SUMIF(RD!$C:$C,'รับ-จ่าย ประจำวัน'!$B635,RD!AK:AK)+SUMIF('FG,ออนไล,คัดแยก'!$C:$C,'รับ-จ่าย ประจำวัน'!$B635,'FG,ออนไล,คัดแยก'!AK:AK)</f>
        <v>0</v>
      </c>
      <c r="BS635" s="16">
        <f>SUMIF(เตรียมส่วนผสม!$C:$C,'รับ-จ่าย ประจำวัน'!$B635,เตรียมส่วนผสม!AL:AL)+SUMIF(กวนไส้!$C:$C,'รับ-จ่าย ประจำวัน'!$B635,กวนไส้!AL:AL)+SUMIF(ผลิต1!$C:$C,'รับ-จ่าย ประจำวัน'!$B635,ผลิต1!AL:AL)+SUMIF(ผลิต2!$C:$C,'รับ-จ่าย ประจำวัน'!$B635,ผลิต2!AL:AL)+SUMIF(เส้นแต่งหน้าขนมเค้ก!$C:$C,'รับ-จ่าย ประจำวัน'!$B635,เส้นแต่งหน้าขนมเค้ก!AL:AL)+SUMIF(แพ็ค!$C:$C,'รับ-จ่าย ประจำวัน'!$B635,แพ็ค!AL:AL)+SUMIF(ธุรการ!$C:$C,'รับ-จ่าย ประจำวัน'!$B635,ธุรการ!AL:AL)+SUMIF(เส้นแต่งหน้าขนมปัง!$C:$C,'รับ-จ่าย ประจำวัน'!$B635,เส้นแต่งหน้าขนมปัง!AL:AL)+SUMIF('วางแผนBC,CJ'!$C:$C,'รับ-จ่าย ประจำวัน'!$B635,'วางแผนBC,CJ'!AL:AL)+SUMIF(RD!$C:$C,'รับ-จ่าย ประจำวัน'!$B635,RD!AL:AL)+SUMIF('FG,ออนไล,คัดแยก'!$C:$C,'รับ-จ่าย ประจำวัน'!$B635,'FG,ออนไล,คัดแยก'!AL:AL)</f>
        <v>0</v>
      </c>
      <c r="BT635" s="18">
        <f t="shared" si="136"/>
        <v>26700</v>
      </c>
      <c r="BU635" s="116"/>
      <c r="BV635" s="146">
        <f t="shared" si="137"/>
        <v>53300</v>
      </c>
      <c r="BW635" s="184"/>
      <c r="BX635" s="172">
        <f t="shared" si="153"/>
        <v>890</v>
      </c>
      <c r="BY635" s="188">
        <f t="shared" si="122"/>
        <v>59.887640449438202</v>
      </c>
      <c r="BZ635" s="180">
        <f t="shared" ca="1" si="128"/>
        <v>46262.887640449437</v>
      </c>
      <c r="CA635" s="93">
        <v>120000</v>
      </c>
      <c r="CB635" s="93"/>
      <c r="CC635" s="93"/>
      <c r="CD635" s="93"/>
      <c r="CE635" s="93"/>
      <c r="CF635" s="93"/>
      <c r="CG635" s="93"/>
      <c r="CH635" s="93"/>
      <c r="CI635" s="93"/>
      <c r="CJ635" s="97"/>
      <c r="CK635" s="9">
        <f t="shared" si="152"/>
        <v>53300</v>
      </c>
    </row>
    <row r="636" spans="1:89" x14ac:dyDescent="0.5">
      <c r="A636" s="149"/>
      <c r="B636" s="34">
        <v>1021601052</v>
      </c>
      <c r="C636" s="33" t="s">
        <v>2139</v>
      </c>
      <c r="D636" s="141" t="s">
        <v>61</v>
      </c>
      <c r="E636" s="25"/>
      <c r="F636" s="132"/>
      <c r="G636" s="25"/>
      <c r="H636" s="12">
        <v>0</v>
      </c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25"/>
      <c r="T636" s="25"/>
      <c r="U636" s="25"/>
      <c r="V636" s="25"/>
      <c r="W636" s="25"/>
      <c r="X636" s="25"/>
      <c r="Y636" s="25"/>
      <c r="Z636" s="25"/>
      <c r="AA636" s="25">
        <v>80000</v>
      </c>
      <c r="AB636" s="25"/>
      <c r="AC636" s="25"/>
      <c r="AD636" s="25"/>
      <c r="AE636" s="11"/>
      <c r="AF636" s="11"/>
      <c r="AG636" s="11"/>
      <c r="AH636" s="11"/>
      <c r="AI636" s="25"/>
      <c r="AJ636" s="25"/>
      <c r="AK636" s="25"/>
      <c r="AL636" s="25"/>
      <c r="AM636" s="25"/>
      <c r="AN636" s="15">
        <f t="shared" si="135"/>
        <v>80000</v>
      </c>
      <c r="AO636" s="16">
        <f>SUMIF(เตรียมส่วนผสม!$C:$C,'รับ-จ่าย ประจำวัน'!$B636,เตรียมส่วนผสม!H:H)+SUMIF(กวนไส้!$C:$C,'รับ-จ่าย ประจำวัน'!$B636,กวนไส้!H:H)+SUMIF(ผลิต1!$C:$C,'รับ-จ่าย ประจำวัน'!$B636,ผลิต1!H:H)+SUMIF(ผลิต2!$C:$C,'รับ-จ่าย ประจำวัน'!$B636,ผลิต2!H:H)+SUMIF(เส้นแต่งหน้าขนมเค้ก!$C:$C,'รับ-จ่าย ประจำวัน'!$B636,เส้นแต่งหน้าขนมเค้ก!H:H)+SUMIF(แพ็ค!$C:$C,'รับ-จ่าย ประจำวัน'!$B636,แพ็ค!H:H)+SUMIF(ธุรการ!$C:$C,'รับ-จ่าย ประจำวัน'!$B636,ธุรการ!H:H)+SUMIF(เส้นแต่งหน้าขนมปัง!$C:$C,'รับ-จ่าย ประจำวัน'!$B636,เส้นแต่งหน้าขนมปัง!H:H)+SUMIF('วางแผนBC,CJ'!$C:$C,'รับ-จ่าย ประจำวัน'!$B636,'วางแผนBC,CJ'!H:H)+SUMIF(RD!$C:$C,'รับ-จ่าย ประจำวัน'!$B636,RD!H:H)+SUMIF('FG,ออนไล,คัดแยก'!$C:$C,'รับ-จ่าย ประจำวัน'!$B636,'FG,ออนไล,คัดแยก'!H:H)</f>
        <v>0</v>
      </c>
      <c r="AP636" s="16">
        <f>SUMIF(เตรียมส่วนผสม!$C:$C,'รับ-จ่าย ประจำวัน'!$B636,เตรียมส่วนผสม!I:I)+SUMIF(กวนไส้!$C:$C,'รับ-จ่าย ประจำวัน'!$B636,กวนไส้!I:I)+SUMIF(ผลิต1!$C:$C,'รับ-จ่าย ประจำวัน'!$B636,ผลิต1!I:I)+SUMIF(ผลิต2!$C:$C,'รับ-จ่าย ประจำวัน'!$B636,ผลิต2!I:I)+SUMIF(เส้นแต่งหน้าขนมเค้ก!$C:$C,'รับ-จ่าย ประจำวัน'!$B636,เส้นแต่งหน้าขนมเค้ก!I:I)+SUMIF(แพ็ค!$C:$C,'รับ-จ่าย ประจำวัน'!$B636,แพ็ค!I:I)+SUMIF(ธุรการ!$C:$C,'รับ-จ่าย ประจำวัน'!$B636,ธุรการ!I:I)+SUMIF(เส้นแต่งหน้าขนมปัง!$C:$C,'รับ-จ่าย ประจำวัน'!$B636,เส้นแต่งหน้าขนมปัง!I:I)+SUMIF('วางแผนBC,CJ'!$C:$C,'รับ-จ่าย ประจำวัน'!$B636,'วางแผนBC,CJ'!I:I)+SUMIF(RD!$C:$C,'รับ-จ่าย ประจำวัน'!$B636,RD!I:I)+SUMIF('FG,ออนไล,คัดแยก'!$C:$C,'รับ-จ่าย ประจำวัน'!$B636,'FG,ออนไล,คัดแยก'!I:I)</f>
        <v>0</v>
      </c>
      <c r="AQ636" s="16">
        <f>SUMIF(เตรียมส่วนผสม!$C:$C,'รับ-จ่าย ประจำวัน'!$B636,เตรียมส่วนผสม!J:J)+SUMIF(กวนไส้!$C:$C,'รับ-จ่าย ประจำวัน'!$B636,กวนไส้!J:J)+SUMIF(ผลิต1!$C:$C,'รับ-จ่าย ประจำวัน'!$B636,ผลิต1!J:J)+SUMIF(ผลิต2!$C:$C,'รับ-จ่าย ประจำวัน'!$B636,ผลิต2!J:J)+SUMIF(เส้นแต่งหน้าขนมเค้ก!$C:$C,'รับ-จ่าย ประจำวัน'!$B636,เส้นแต่งหน้าขนมเค้ก!J:J)+SUMIF(แพ็ค!$C:$C,'รับ-จ่าย ประจำวัน'!$B636,แพ็ค!J:J)+SUMIF(ธุรการ!$C:$C,'รับ-จ่าย ประจำวัน'!$B636,ธุรการ!J:J)+SUMIF(เส้นแต่งหน้าขนมปัง!$C:$C,'รับ-จ่าย ประจำวัน'!$B636,เส้นแต่งหน้าขนมปัง!J:J)+SUMIF('วางแผนBC,CJ'!$C:$C,'รับ-จ่าย ประจำวัน'!$B636,'วางแผนBC,CJ'!J:J)+SUMIF(RD!$C:$C,'รับ-จ่าย ประจำวัน'!$B636,RD!J:J)+SUMIF('FG,ออนไล,คัดแยก'!$C:$C,'รับ-จ่าย ประจำวัน'!$B636,'FG,ออนไล,คัดแยก'!J:J)</f>
        <v>0</v>
      </c>
      <c r="AR636" s="16">
        <f>SUMIF(เตรียมส่วนผสม!$C:$C,'รับ-จ่าย ประจำวัน'!$B636,เตรียมส่วนผสม!K:K)+SUMIF(กวนไส้!$C:$C,'รับ-จ่าย ประจำวัน'!$B636,กวนไส้!K:K)+SUMIF(ผลิต1!$C:$C,'รับ-จ่าย ประจำวัน'!$B636,ผลิต1!K:K)+SUMIF(ผลิต2!$C:$C,'รับ-จ่าย ประจำวัน'!$B636,ผลิต2!K:K)+SUMIF(เส้นแต่งหน้าขนมเค้ก!$C:$C,'รับ-จ่าย ประจำวัน'!$B636,เส้นแต่งหน้าขนมเค้ก!K:K)+SUMIF(แพ็ค!$C:$C,'รับ-จ่าย ประจำวัน'!$B636,แพ็ค!K:K)+SUMIF(ธุรการ!$C:$C,'รับ-จ่าย ประจำวัน'!$B636,ธุรการ!K:K)+SUMIF(เส้นแต่งหน้าขนมปัง!$C:$C,'รับ-จ่าย ประจำวัน'!$B636,เส้นแต่งหน้าขนมปัง!K:K)+SUMIF('วางแผนBC,CJ'!$C:$C,'รับ-จ่าย ประจำวัน'!$B636,'วางแผนBC,CJ'!K:K)+SUMIF(RD!$C:$C,'รับ-จ่าย ประจำวัน'!$B636,RD!K:K)+SUMIF('FG,ออนไล,คัดแยก'!$C:$C,'รับ-จ่าย ประจำวัน'!$B636,'FG,ออนไล,คัดแยก'!K:K)</f>
        <v>0</v>
      </c>
      <c r="AS636" s="16">
        <f>SUMIF(เตรียมส่วนผสม!$C:$C,'รับ-จ่าย ประจำวัน'!$B636,เตรียมส่วนผสม!L:L)+SUMIF(กวนไส้!$C:$C,'รับ-จ่าย ประจำวัน'!$B636,กวนไส้!L:L)+SUMIF(ผลิต1!$C:$C,'รับ-จ่าย ประจำวัน'!$B636,ผลิต1!L:L)+SUMIF(ผลิต2!$C:$C,'รับ-จ่าย ประจำวัน'!$B636,ผลิต2!L:L)+SUMIF(เส้นแต่งหน้าขนมเค้ก!$C:$C,'รับ-จ่าย ประจำวัน'!$B636,เส้นแต่งหน้าขนมเค้ก!L:L)+SUMIF(แพ็ค!$C:$C,'รับ-จ่าย ประจำวัน'!$B636,แพ็ค!L:L)+SUMIF(ธุรการ!$C:$C,'รับ-จ่าย ประจำวัน'!$B636,ธุรการ!L:L)+SUMIF(เส้นแต่งหน้าขนมปัง!$C:$C,'รับ-จ่าย ประจำวัน'!$B636,เส้นแต่งหน้าขนมปัง!L:L)+SUMIF('วางแผนBC,CJ'!$C:$C,'รับ-จ่าย ประจำวัน'!$B636,'วางแผนBC,CJ'!L:L)+SUMIF(RD!$C:$C,'รับ-จ่าย ประจำวัน'!$B636,RD!L:L)+SUMIF('FG,ออนไล,คัดแยก'!$C:$C,'รับ-จ่าย ประจำวัน'!$B636,'FG,ออนไล,คัดแยก'!L:L)</f>
        <v>0</v>
      </c>
      <c r="AT636" s="16">
        <f>SUMIF(เตรียมส่วนผสม!$C:$C,'รับ-จ่าย ประจำวัน'!$B636,เตรียมส่วนผสม!M:M)+SUMIF(กวนไส้!$C:$C,'รับ-จ่าย ประจำวัน'!$B636,กวนไส้!M:M)+SUMIF(ผลิต1!$C:$C,'รับ-จ่าย ประจำวัน'!$B636,ผลิต1!M:M)+SUMIF(ผลิต2!$C:$C,'รับ-จ่าย ประจำวัน'!$B636,ผลิต2!M:M)+SUMIF(เส้นแต่งหน้าขนมเค้ก!$C:$C,'รับ-จ่าย ประจำวัน'!$B636,เส้นแต่งหน้าขนมเค้ก!M:M)+SUMIF(แพ็ค!$C:$C,'รับ-จ่าย ประจำวัน'!$B636,แพ็ค!M:M)+SUMIF(ธุรการ!$C:$C,'รับ-จ่าย ประจำวัน'!$B636,ธุรการ!M:M)+SUMIF(เส้นแต่งหน้าขนมปัง!$C:$C,'รับ-จ่าย ประจำวัน'!$B636,เส้นแต่งหน้าขนมปัง!M:M)+SUMIF('วางแผนBC,CJ'!$C:$C,'รับ-จ่าย ประจำวัน'!$B636,'วางแผนBC,CJ'!M:M)+SUMIF(RD!$C:$C,'รับ-จ่าย ประจำวัน'!$B636,RD!M:M)+SUMIF('FG,ออนไล,คัดแยก'!$C:$C,'รับ-จ่าย ประจำวัน'!$B636,'FG,ออนไล,คัดแยก'!M:M)</f>
        <v>0</v>
      </c>
      <c r="AU636" s="16">
        <f>SUMIF(เตรียมส่วนผสม!$C:$C,'รับ-จ่าย ประจำวัน'!$B636,เตรียมส่วนผสม!N:N)+SUMIF(กวนไส้!$C:$C,'รับ-จ่าย ประจำวัน'!$B636,กวนไส้!N:N)+SUMIF(ผลิต1!$C:$C,'รับ-จ่าย ประจำวัน'!$B636,ผลิต1!N:N)+SUMIF(ผลิต2!$C:$C,'รับ-จ่าย ประจำวัน'!$B636,ผลิต2!N:N)+SUMIF(เส้นแต่งหน้าขนมเค้ก!$C:$C,'รับ-จ่าย ประจำวัน'!$B636,เส้นแต่งหน้าขนมเค้ก!N:N)+SUMIF(แพ็ค!$C:$C,'รับ-จ่าย ประจำวัน'!$B636,แพ็ค!N:N)+SUMIF(ธุรการ!$C:$C,'รับ-จ่าย ประจำวัน'!$B636,ธุรการ!N:N)+SUMIF(เส้นแต่งหน้าขนมปัง!$C:$C,'รับ-จ่าย ประจำวัน'!$B636,เส้นแต่งหน้าขนมปัง!N:N)+SUMIF('วางแผนBC,CJ'!$C:$C,'รับ-จ่าย ประจำวัน'!$B636,'วางแผนBC,CJ'!N:N)+SUMIF(RD!$C:$C,'รับ-จ่าย ประจำวัน'!$B636,RD!N:N)+SUMIF('FG,ออนไล,คัดแยก'!$C:$C,'รับ-จ่าย ประจำวัน'!$B636,'FG,ออนไล,คัดแยก'!N:N)</f>
        <v>0</v>
      </c>
      <c r="AV636" s="16">
        <f>SUMIF(เตรียมส่วนผสม!$C:$C,'รับ-จ่าย ประจำวัน'!$B636,เตรียมส่วนผสม!O:O)+SUMIF(กวนไส้!$C:$C,'รับ-จ่าย ประจำวัน'!$B636,กวนไส้!O:O)+SUMIF(ผลิต1!$C:$C,'รับ-จ่าย ประจำวัน'!$B636,ผลิต1!O:O)+SUMIF(ผลิต2!$C:$C,'รับ-จ่าย ประจำวัน'!$B636,ผลิต2!O:O)+SUMIF(เส้นแต่งหน้าขนมเค้ก!$C:$C,'รับ-จ่าย ประจำวัน'!$B636,เส้นแต่งหน้าขนมเค้ก!O:O)+SUMIF(แพ็ค!$C:$C,'รับ-จ่าย ประจำวัน'!$B636,แพ็ค!O:O)+SUMIF(ธุรการ!$C:$C,'รับ-จ่าย ประจำวัน'!$B636,ธุรการ!O:O)+SUMIF(เส้นแต่งหน้าขนมปัง!$C:$C,'รับ-จ่าย ประจำวัน'!$B636,เส้นแต่งหน้าขนมปัง!O:O)+SUMIF('วางแผนBC,CJ'!$C:$C,'รับ-จ่าย ประจำวัน'!$B636,'วางแผนBC,CJ'!O:O)+SUMIF(RD!$C:$C,'รับ-จ่าย ประจำวัน'!$B636,RD!O:O)+SUMIF('FG,ออนไล,คัดแยก'!$C:$C,'รับ-จ่าย ประจำวัน'!$B636,'FG,ออนไล,คัดแยก'!O:O)</f>
        <v>0</v>
      </c>
      <c r="AW636" s="16">
        <f>SUMIF(เตรียมส่วนผสม!$C:$C,'รับ-จ่าย ประจำวัน'!$B636,เตรียมส่วนผสม!P:P)+SUMIF(กวนไส้!$C:$C,'รับ-จ่าย ประจำวัน'!$B636,กวนไส้!P:P)+SUMIF(ผลิต1!$C:$C,'รับ-จ่าย ประจำวัน'!$B636,ผลิต1!P:P)+SUMIF(ผลิต2!$C:$C,'รับ-จ่าย ประจำวัน'!$B636,ผลิต2!P:P)+SUMIF(เส้นแต่งหน้าขนมเค้ก!$C:$C,'รับ-จ่าย ประจำวัน'!$B636,เส้นแต่งหน้าขนมเค้ก!P:P)+SUMIF(แพ็ค!$C:$C,'รับ-จ่าย ประจำวัน'!$B636,แพ็ค!P:P)+SUMIF(ธุรการ!$C:$C,'รับ-จ่าย ประจำวัน'!$B636,ธุรการ!P:P)+SUMIF(เส้นแต่งหน้าขนมปัง!$C:$C,'รับ-จ่าย ประจำวัน'!$B636,เส้นแต่งหน้าขนมปัง!P:P)+SUMIF('วางแผนBC,CJ'!$C:$C,'รับ-จ่าย ประจำวัน'!$B636,'วางแผนBC,CJ'!P:P)+SUMIF(RD!$C:$C,'รับ-จ่าย ประจำวัน'!$B636,RD!P:P)+SUMIF('FG,ออนไล,คัดแยก'!$C:$C,'รับ-จ่าย ประจำวัน'!$B636,'FG,ออนไล,คัดแยก'!P:P)</f>
        <v>0</v>
      </c>
      <c r="AX636" s="16">
        <f>SUMIF(เตรียมส่วนผสม!$C:$C,'รับ-จ่าย ประจำวัน'!$B636,เตรียมส่วนผสม!Q:Q)+SUMIF(กวนไส้!$C:$C,'รับ-จ่าย ประจำวัน'!$B636,กวนไส้!Q:Q)+SUMIF(ผลิต1!$C:$C,'รับ-จ่าย ประจำวัน'!$B636,ผลิต1!Q:Q)+SUMIF(ผลิต2!$C:$C,'รับ-จ่าย ประจำวัน'!$B636,ผลิต2!Q:Q)+SUMIF(เส้นแต่งหน้าขนมเค้ก!$C:$C,'รับ-จ่าย ประจำวัน'!$B636,เส้นแต่งหน้าขนมเค้ก!Q:Q)+SUMIF(แพ็ค!$C:$C,'รับ-จ่าย ประจำวัน'!$B636,แพ็ค!Q:Q)+SUMIF(ธุรการ!$C:$C,'รับ-จ่าย ประจำวัน'!$B636,ธุรการ!Q:Q)+SUMIF(เส้นแต่งหน้าขนมปัง!$C:$C,'รับ-จ่าย ประจำวัน'!$B636,เส้นแต่งหน้าขนมปัง!Q:Q)+SUMIF('วางแผนBC,CJ'!$C:$C,'รับ-จ่าย ประจำวัน'!$B636,'วางแผนBC,CJ'!Q:Q)+SUMIF(RD!$C:$C,'รับ-จ่าย ประจำวัน'!$B636,RD!Q:Q)+SUMIF('FG,ออนไล,คัดแยก'!$C:$C,'รับ-จ่าย ประจำวัน'!$B636,'FG,ออนไล,คัดแยก'!Q:Q)</f>
        <v>0</v>
      </c>
      <c r="AY636" s="16">
        <f>SUMIF(เตรียมส่วนผสม!$C:$C,'รับ-จ่าย ประจำวัน'!$B636,เตรียมส่วนผสม!R:R)+SUMIF(กวนไส้!$C:$C,'รับ-จ่าย ประจำวัน'!$B636,กวนไส้!R:R)+SUMIF(ผลิต1!$C:$C,'รับ-จ่าย ประจำวัน'!$B636,ผลิต1!R:R)+SUMIF(ผลิต2!$C:$C,'รับ-จ่าย ประจำวัน'!$B636,ผลิต2!R:R)+SUMIF(เส้นแต่งหน้าขนมเค้ก!$C:$C,'รับ-จ่าย ประจำวัน'!$B636,เส้นแต่งหน้าขนมเค้ก!R:R)+SUMIF(แพ็ค!$C:$C,'รับ-จ่าย ประจำวัน'!$B636,แพ็ค!R:R)+SUMIF(ธุรการ!$C:$C,'รับ-จ่าย ประจำวัน'!$B636,ธุรการ!R:R)+SUMIF(เส้นแต่งหน้าขนมปัง!$C:$C,'รับ-จ่าย ประจำวัน'!$B636,เส้นแต่งหน้าขนมปัง!R:R)+SUMIF('วางแผนBC,CJ'!$C:$C,'รับ-จ่าย ประจำวัน'!$B636,'วางแผนBC,CJ'!R:R)+SUMIF(RD!$C:$C,'รับ-จ่าย ประจำวัน'!$B636,RD!R:R)+SUMIF('FG,ออนไล,คัดแยก'!$C:$C,'รับ-จ่าย ประจำวัน'!$B636,'FG,ออนไล,คัดแยก'!R:R)</f>
        <v>0</v>
      </c>
      <c r="AZ636" s="16">
        <f>SUMIF(เตรียมส่วนผสม!$C:$C,'รับ-จ่าย ประจำวัน'!$B636,เตรียมส่วนผสม!S:S)+SUMIF(กวนไส้!$C:$C,'รับ-จ่าย ประจำวัน'!$B636,กวนไส้!S:S)+SUMIF(ผลิต1!$C:$C,'รับ-จ่าย ประจำวัน'!$B636,ผลิต1!S:S)+SUMIF(ผลิต2!$C:$C,'รับ-จ่าย ประจำวัน'!$B636,ผลิต2!S:S)+SUMIF(เส้นแต่งหน้าขนมเค้ก!$C:$C,'รับ-จ่าย ประจำวัน'!$B636,เส้นแต่งหน้าขนมเค้ก!S:S)+SUMIF(แพ็ค!$C:$C,'รับ-จ่าย ประจำวัน'!$B636,แพ็ค!S:S)+SUMIF(ธุรการ!$C:$C,'รับ-จ่าย ประจำวัน'!$B636,ธุรการ!S:S)+SUMIF(เส้นแต่งหน้าขนมปัง!$C:$C,'รับ-จ่าย ประจำวัน'!$B636,เส้นแต่งหน้าขนมปัง!S:S)+SUMIF('วางแผนBC,CJ'!$C:$C,'รับ-จ่าย ประจำวัน'!$B636,'วางแผนBC,CJ'!S:S)+SUMIF(RD!$C:$C,'รับ-จ่าย ประจำวัน'!$B636,RD!S:S)+SUMIF('FG,ออนไล,คัดแยก'!$C:$C,'รับ-จ่าย ประจำวัน'!$B636,'FG,ออนไล,คัดแยก'!S:S)</f>
        <v>0</v>
      </c>
      <c r="BA636" s="16">
        <f>SUMIF(เตรียมส่วนผสม!$C:$C,'รับ-จ่าย ประจำวัน'!$B636,เตรียมส่วนผสม!T:T)+SUMIF(กวนไส้!$C:$C,'รับ-จ่าย ประจำวัน'!$B636,กวนไส้!T:T)+SUMIF(ผลิต1!$C:$C,'รับ-จ่าย ประจำวัน'!$B636,ผลิต1!T:T)+SUMIF(ผลิต2!$C:$C,'รับ-จ่าย ประจำวัน'!$B636,ผลิต2!T:T)+SUMIF(เส้นแต่งหน้าขนมเค้ก!$C:$C,'รับ-จ่าย ประจำวัน'!$B636,เส้นแต่งหน้าขนมเค้ก!T:T)+SUMIF(แพ็ค!$C:$C,'รับ-จ่าย ประจำวัน'!$B636,แพ็ค!T:T)+SUMIF(ธุรการ!$C:$C,'รับ-จ่าย ประจำวัน'!$B636,ธุรการ!T:T)+SUMIF(เส้นแต่งหน้าขนมปัง!$C:$C,'รับ-จ่าย ประจำวัน'!$B636,เส้นแต่งหน้าขนมปัง!T:T)+SUMIF('วางแผนBC,CJ'!$C:$C,'รับ-จ่าย ประจำวัน'!$B636,'วางแผนBC,CJ'!T:T)+SUMIF(RD!$C:$C,'รับ-จ่าย ประจำวัน'!$B636,RD!T:T)+SUMIF('FG,ออนไล,คัดแยก'!$C:$C,'รับ-จ่าย ประจำวัน'!$B636,'FG,ออนไล,คัดแยก'!T:T)</f>
        <v>0</v>
      </c>
      <c r="BB636" s="16">
        <f>SUMIF(เตรียมส่วนผสม!$C:$C,'รับ-จ่าย ประจำวัน'!$B636,เตรียมส่วนผสม!U:U)+SUMIF(กวนไส้!$C:$C,'รับ-จ่าย ประจำวัน'!$B636,กวนไส้!U:U)+SUMIF(ผลิต1!$C:$C,'รับ-จ่าย ประจำวัน'!$B636,ผลิต1!U:U)+SUMIF(ผลิต2!$C:$C,'รับ-จ่าย ประจำวัน'!$B636,ผลิต2!U:U)+SUMIF(เส้นแต่งหน้าขนมเค้ก!$C:$C,'รับ-จ่าย ประจำวัน'!$B636,เส้นแต่งหน้าขนมเค้ก!U:U)+SUMIF(แพ็ค!$C:$C,'รับ-จ่าย ประจำวัน'!$B636,แพ็ค!U:U)+SUMIF(ธุรการ!$C:$C,'รับ-จ่าย ประจำวัน'!$B636,ธุรการ!U:U)+SUMIF(เส้นแต่งหน้าขนมปัง!$C:$C,'รับ-จ่าย ประจำวัน'!$B636,เส้นแต่งหน้าขนมปัง!U:U)+SUMIF('วางแผนBC,CJ'!$C:$C,'รับ-จ่าย ประจำวัน'!$B636,'วางแผนBC,CJ'!U:U)+SUMIF(RD!$C:$C,'รับ-จ่าย ประจำวัน'!$B636,RD!U:U)+SUMIF('FG,ออนไล,คัดแยก'!$C:$C,'รับ-จ่าย ประจำวัน'!$B636,'FG,ออนไล,คัดแยก'!U:U)</f>
        <v>0</v>
      </c>
      <c r="BC636" s="16">
        <f>SUMIF(เตรียมส่วนผสม!$C:$C,'รับ-จ่าย ประจำวัน'!$B636,เตรียมส่วนผสม!V:V)+SUMIF(กวนไส้!$C:$C,'รับ-จ่าย ประจำวัน'!$B636,กวนไส้!V:V)+SUMIF(ผลิต1!$C:$C,'รับ-จ่าย ประจำวัน'!$B636,ผลิต1!V:V)+SUMIF(ผลิต2!$C:$C,'รับ-จ่าย ประจำวัน'!$B636,ผลิต2!V:V)+SUMIF(เส้นแต่งหน้าขนมเค้ก!$C:$C,'รับ-จ่าย ประจำวัน'!$B636,เส้นแต่งหน้าขนมเค้ก!V:V)+SUMIF(แพ็ค!$C:$C,'รับ-จ่าย ประจำวัน'!$B636,แพ็ค!V:V)+SUMIF(ธุรการ!$C:$C,'รับ-จ่าย ประจำวัน'!$B636,ธุรการ!V:V)+SUMIF(เส้นแต่งหน้าขนมปัง!$C:$C,'รับ-จ่าย ประจำวัน'!$B636,เส้นแต่งหน้าขนมปัง!V:V)+SUMIF('วางแผนBC,CJ'!$C:$C,'รับ-จ่าย ประจำวัน'!$B636,'วางแผนBC,CJ'!V:V)+SUMIF(RD!$C:$C,'รับ-จ่าย ประจำวัน'!$B636,RD!V:V)+SUMIF('FG,ออนไล,คัดแยก'!$C:$C,'รับ-จ่าย ประจำวัน'!$B636,'FG,ออนไล,คัดแยก'!V:V)</f>
        <v>0</v>
      </c>
      <c r="BD636" s="16">
        <f>SUMIF(เตรียมส่วนผสม!$C:$C,'รับ-จ่าย ประจำวัน'!$B636,เตรียมส่วนผสม!W:W)+SUMIF(กวนไส้!$C:$C,'รับ-จ่าย ประจำวัน'!$B636,กวนไส้!W:W)+SUMIF(ผลิต1!$C:$C,'รับ-จ่าย ประจำวัน'!$B636,ผลิต1!W:W)+SUMIF(ผลิต2!$C:$C,'รับ-จ่าย ประจำวัน'!$B636,ผลิต2!W:W)+SUMIF(เส้นแต่งหน้าขนมเค้ก!$C:$C,'รับ-จ่าย ประจำวัน'!$B636,เส้นแต่งหน้าขนมเค้ก!W:W)+SUMIF(แพ็ค!$C:$C,'รับ-จ่าย ประจำวัน'!$B636,แพ็ค!W:W)+SUMIF(ธุรการ!$C:$C,'รับ-จ่าย ประจำวัน'!$B636,ธุรการ!W:W)+SUMIF(เส้นแต่งหน้าขนมปัง!$C:$C,'รับ-จ่าย ประจำวัน'!$B636,เส้นแต่งหน้าขนมปัง!W:W)+SUMIF('วางแผนBC,CJ'!$C:$C,'รับ-จ่าย ประจำวัน'!$B636,'วางแผนBC,CJ'!W:W)+SUMIF(RD!$C:$C,'รับ-จ่าย ประจำวัน'!$B636,RD!W:W)+SUMIF('FG,ออนไล,คัดแยก'!$C:$C,'รับ-จ่าย ประจำวัน'!$B636,'FG,ออนไล,คัดแยก'!W:W)</f>
        <v>0</v>
      </c>
      <c r="BE636" s="16">
        <f>SUMIF(เตรียมส่วนผสม!$C:$C,'รับ-จ่าย ประจำวัน'!$B636,เตรียมส่วนผสม!X:X)+SUMIF(กวนไส้!$C:$C,'รับ-จ่าย ประจำวัน'!$B636,กวนไส้!X:X)+SUMIF(ผลิต1!$C:$C,'รับ-จ่าย ประจำวัน'!$B636,ผลิต1!X:X)+SUMIF(ผลิต2!$C:$C,'รับ-จ่าย ประจำวัน'!$B636,ผลิต2!X:X)+SUMIF(เส้นแต่งหน้าขนมเค้ก!$C:$C,'รับ-จ่าย ประจำวัน'!$B636,เส้นแต่งหน้าขนมเค้ก!X:X)+SUMIF(แพ็ค!$C:$C,'รับ-จ่าย ประจำวัน'!$B636,แพ็ค!X:X)+SUMIF(ธุรการ!$C:$C,'รับ-จ่าย ประจำวัน'!$B636,ธุรการ!X:X)+SUMIF(เส้นแต่งหน้าขนมปัง!$C:$C,'รับ-จ่าย ประจำวัน'!$B636,เส้นแต่งหน้าขนมปัง!X:X)+SUMIF('วางแผนBC,CJ'!$C:$C,'รับ-จ่าย ประจำวัน'!$B636,'วางแผนBC,CJ'!X:X)+SUMIF(RD!$C:$C,'รับ-จ่าย ประจำวัน'!$B636,RD!X:X)+SUMIF('FG,ออนไล,คัดแยก'!$C:$C,'รับ-จ่าย ประจำวัน'!$B636,'FG,ออนไล,คัดแยก'!X:X)</f>
        <v>0</v>
      </c>
      <c r="BF636" s="16">
        <f>SUMIF(เตรียมส่วนผสม!$C:$C,'รับ-จ่าย ประจำวัน'!$B636,เตรียมส่วนผสม!Y:Y)+SUMIF(กวนไส้!$C:$C,'รับ-จ่าย ประจำวัน'!$B636,กวนไส้!Y:Y)+SUMIF(ผลิต1!$C:$C,'รับ-จ่าย ประจำวัน'!$B636,ผลิต1!Y:Y)+SUMIF(ผลิต2!$C:$C,'รับ-จ่าย ประจำวัน'!$B636,ผลิต2!Y:Y)+SUMIF(เส้นแต่งหน้าขนมเค้ก!$C:$C,'รับ-จ่าย ประจำวัน'!$B636,เส้นแต่งหน้าขนมเค้ก!Y:Y)+SUMIF(แพ็ค!$C:$C,'รับ-จ่าย ประจำวัน'!$B636,แพ็ค!Y:Y)+SUMIF(ธุรการ!$C:$C,'รับ-จ่าย ประจำวัน'!$B636,ธุรการ!Y:Y)+SUMIF(เส้นแต่งหน้าขนมปัง!$C:$C,'รับ-จ่าย ประจำวัน'!$B636,เส้นแต่งหน้าขนมปัง!Y:Y)+SUMIF('วางแผนBC,CJ'!$C:$C,'รับ-จ่าย ประจำวัน'!$B636,'วางแผนBC,CJ'!Y:Y)+SUMIF(RD!$C:$C,'รับ-จ่าย ประจำวัน'!$B636,RD!Y:Y)+SUMIF('FG,ออนไล,คัดแยก'!$C:$C,'รับ-จ่าย ประจำวัน'!$B636,'FG,ออนไล,คัดแยก'!Y:Y)</f>
        <v>0</v>
      </c>
      <c r="BG636" s="16">
        <f>SUMIF(เตรียมส่วนผสม!$C:$C,'รับ-จ่าย ประจำวัน'!$B636,เตรียมส่วนผสม!Z:Z)+SUMIF(กวนไส้!$C:$C,'รับ-จ่าย ประจำวัน'!$B636,กวนไส้!Z:Z)+SUMIF(ผลิต1!$C:$C,'รับ-จ่าย ประจำวัน'!$B636,ผลิต1!Z:Z)+SUMIF(ผลิต2!$C:$C,'รับ-จ่าย ประจำวัน'!$B636,ผลิต2!Z:Z)+SUMIF(เส้นแต่งหน้าขนมเค้ก!$C:$C,'รับ-จ่าย ประจำวัน'!$B636,เส้นแต่งหน้าขนมเค้ก!Z:Z)+SUMIF(แพ็ค!$C:$C,'รับ-จ่าย ประจำวัน'!$B636,แพ็ค!Z:Z)+SUMIF(ธุรการ!$C:$C,'รับ-จ่าย ประจำวัน'!$B636,ธุรการ!Z:Z)+SUMIF(เส้นแต่งหน้าขนมปัง!$C:$C,'รับ-จ่าย ประจำวัน'!$B636,เส้นแต่งหน้าขนมปัง!Z:Z)+SUMIF('วางแผนBC,CJ'!$C:$C,'รับ-จ่าย ประจำวัน'!$B636,'วางแผนBC,CJ'!Z:Z)+SUMIF(RD!$C:$C,'รับ-จ่าย ประจำวัน'!$B636,RD!Z:Z)+SUMIF('FG,ออนไล,คัดแยก'!$C:$C,'รับ-จ่าย ประจำวัน'!$B636,'FG,ออนไล,คัดแยก'!Z:Z)</f>
        <v>0</v>
      </c>
      <c r="BH636" s="16">
        <f>SUMIF(เตรียมส่วนผสม!$C:$C,'รับ-จ่าย ประจำวัน'!$B636,เตรียมส่วนผสม!AA:AA)+SUMIF(กวนไส้!$C:$C,'รับ-จ่าย ประจำวัน'!$B636,กวนไส้!AA:AA)+SUMIF(ผลิต1!$C:$C,'รับ-จ่าย ประจำวัน'!$B636,ผลิต1!AA:AA)+SUMIF(ผลิต2!$C:$C,'รับ-จ่าย ประจำวัน'!$B636,ผลิต2!AA:AA)+SUMIF(เส้นแต่งหน้าขนมเค้ก!$C:$C,'รับ-จ่าย ประจำวัน'!$B636,เส้นแต่งหน้าขนมเค้ก!AA:AA)+SUMIF(แพ็ค!$C:$C,'รับ-จ่าย ประจำวัน'!$B636,แพ็ค!AA:AA)+SUMIF(ธุรการ!$C:$C,'รับ-จ่าย ประจำวัน'!$B636,ธุรการ!AA:AA)+SUMIF(เส้นแต่งหน้าขนมปัง!$C:$C,'รับ-จ่าย ประจำวัน'!$B636,เส้นแต่งหน้าขนมปัง!AA:AA)+SUMIF('วางแผนBC,CJ'!$C:$C,'รับ-จ่าย ประจำวัน'!$B636,'วางแผนBC,CJ'!AA:AA)+SUMIF(RD!$C:$C,'รับ-จ่าย ประจำวัน'!$B636,RD!AA:AA)+SUMIF('FG,ออนไล,คัดแยก'!$C:$C,'รับ-จ่าย ประจำวัน'!$B636,'FG,ออนไล,คัดแยก'!AA:AA)</f>
        <v>0</v>
      </c>
      <c r="BI636" s="16">
        <f>SUMIF(เตรียมส่วนผสม!$C:$C,'รับ-จ่าย ประจำวัน'!$B636,เตรียมส่วนผสม!AB:AB)+SUMIF(กวนไส้!$C:$C,'รับ-จ่าย ประจำวัน'!$B636,กวนไส้!AB:AB)+SUMIF(ผลิต1!$C:$C,'รับ-จ่าย ประจำวัน'!$B636,ผลิต1!AB:AB)+SUMIF(ผลิต2!$C:$C,'รับ-จ่าย ประจำวัน'!$B636,ผลิต2!AB:AB)+SUMIF(เส้นแต่งหน้าขนมเค้ก!$C:$C,'รับ-จ่าย ประจำวัน'!$B636,เส้นแต่งหน้าขนมเค้ก!AB:AB)+SUMIF(แพ็ค!$C:$C,'รับ-จ่าย ประจำวัน'!$B636,แพ็ค!AB:AB)+SUMIF(ธุรการ!$C:$C,'รับ-จ่าย ประจำวัน'!$B636,ธุรการ!AB:AB)+SUMIF(เส้นแต่งหน้าขนมปัง!$C:$C,'รับ-จ่าย ประจำวัน'!$B636,เส้นแต่งหน้าขนมปัง!AB:AB)+SUMIF('วางแผนBC,CJ'!$C:$C,'รับ-จ่าย ประจำวัน'!$B636,'วางแผนBC,CJ'!AB:AB)+SUMIF(RD!$C:$C,'รับ-จ่าย ประจำวัน'!$B636,RD!AB:AB)+SUMIF('FG,ออนไล,คัดแยก'!$C:$C,'รับ-จ่าย ประจำวัน'!$B636,'FG,ออนไล,คัดแยก'!AB:AB)</f>
        <v>0</v>
      </c>
      <c r="BJ636" s="16">
        <f>SUMIF(เตรียมส่วนผสม!$C:$C,'รับ-จ่าย ประจำวัน'!$B636,เตรียมส่วนผสม!AC:AC)+SUMIF(กวนไส้!$C:$C,'รับ-จ่าย ประจำวัน'!$B636,กวนไส้!AC:AC)+SUMIF(ผลิต1!$C:$C,'รับ-จ่าย ประจำวัน'!$B636,ผลิต1!AC:AC)+SUMIF(ผลิต2!$C:$C,'รับ-จ่าย ประจำวัน'!$B636,ผลิต2!AC:AC)+SUMIF(เส้นแต่งหน้าขนมเค้ก!$C:$C,'รับ-จ่าย ประจำวัน'!$B636,เส้นแต่งหน้าขนมเค้ก!AC:AC)+SUMIF(แพ็ค!$C:$C,'รับ-จ่าย ประจำวัน'!$B636,แพ็ค!AC:AC)+SUMIF(ธุรการ!$C:$C,'รับ-จ่าย ประจำวัน'!$B636,ธุรการ!AC:AC)+SUMIF(เส้นแต่งหน้าขนมปัง!$C:$C,'รับ-จ่าย ประจำวัน'!$B636,เส้นแต่งหน้าขนมปัง!AC:AC)+SUMIF('วางแผนBC,CJ'!$C:$C,'รับ-จ่าย ประจำวัน'!$B636,'วางแผนBC,CJ'!AC:AC)+SUMIF(RD!$C:$C,'รับ-จ่าย ประจำวัน'!$B636,RD!AC:AC)+SUMIF('FG,ออนไล,คัดแยก'!$C:$C,'รับ-จ่าย ประจำวัน'!$B636,'FG,ออนไล,คัดแยก'!AC:AC)</f>
        <v>0</v>
      </c>
      <c r="BK636" s="16">
        <f>SUMIF(เตรียมส่วนผสม!$C:$C,'รับ-จ่าย ประจำวัน'!$B636,เตรียมส่วนผสม!AD:AD)+SUMIF(กวนไส้!$C:$C,'รับ-จ่าย ประจำวัน'!$B636,กวนไส้!AD:AD)+SUMIF(ผลิต1!$C:$C,'รับ-จ่าย ประจำวัน'!$B636,ผลิต1!AD:AD)+SUMIF(ผลิต2!$C:$C,'รับ-จ่าย ประจำวัน'!$B636,ผลิต2!AD:AD)+SUMIF(เส้นแต่งหน้าขนมเค้ก!$C:$C,'รับ-จ่าย ประจำวัน'!$B636,เส้นแต่งหน้าขนมเค้ก!AD:AD)+SUMIF(แพ็ค!$C:$C,'รับ-จ่าย ประจำวัน'!$B636,แพ็ค!AD:AD)+SUMIF(ธุรการ!$C:$C,'รับ-จ่าย ประจำวัน'!$B636,ธุรการ!AD:AD)+SUMIF(เส้นแต่งหน้าขนมปัง!$C:$C,'รับ-จ่าย ประจำวัน'!$B636,เส้นแต่งหน้าขนมปัง!AD:AD)+SUMIF('วางแผนBC,CJ'!$C:$C,'รับ-จ่าย ประจำวัน'!$B636,'วางแผนBC,CJ'!AD:AD)+SUMIF(RD!$C:$C,'รับ-จ่าย ประจำวัน'!$B636,RD!AD:AD)+SUMIF('FG,ออนไล,คัดแยก'!$C:$C,'รับ-จ่าย ประจำวัน'!$B636,'FG,ออนไล,คัดแยก'!AD:AD)</f>
        <v>0</v>
      </c>
      <c r="BL636" s="16">
        <f>SUMIF(เตรียมส่วนผสม!$C:$C,'รับ-จ่าย ประจำวัน'!$B636,เตรียมส่วนผสม!AE:AE)+SUMIF(กวนไส้!$C:$C,'รับ-จ่าย ประจำวัน'!$B636,กวนไส้!AE:AE)+SUMIF(ผลิต1!$C:$C,'รับ-จ่าย ประจำวัน'!$B636,ผลิต1!AE:AE)+SUMIF(ผลิต2!$C:$C,'รับ-จ่าย ประจำวัน'!$B636,ผลิต2!AE:AE)+SUMIF(เส้นแต่งหน้าขนมเค้ก!$C:$C,'รับ-จ่าย ประจำวัน'!$B636,เส้นแต่งหน้าขนมเค้ก!AE:AE)+SUMIF(แพ็ค!$C:$C,'รับ-จ่าย ประจำวัน'!$B636,แพ็ค!AE:AE)+SUMIF(ธุรการ!$C:$C,'รับ-จ่าย ประจำวัน'!$B636,ธุรการ!AE:AE)+SUMIF(เส้นแต่งหน้าขนมปัง!$C:$C,'รับ-จ่าย ประจำวัน'!$B636,เส้นแต่งหน้าขนมปัง!AE:AE)+SUMIF('วางแผนBC,CJ'!$C:$C,'รับ-จ่าย ประจำวัน'!$B636,'วางแผนBC,CJ'!AE:AE)+SUMIF(RD!$C:$C,'รับ-จ่าย ประจำวัน'!$B636,RD!AE:AE)+SUMIF('FG,ออนไล,คัดแยก'!$C:$C,'รับ-จ่าย ประจำวัน'!$B636,'FG,ออนไล,คัดแยก'!AE:AE)</f>
        <v>6400</v>
      </c>
      <c r="BM636" s="16">
        <f>SUMIF(เตรียมส่วนผสม!$C:$C,'รับ-จ่าย ประจำวัน'!$B636,เตรียมส่วนผสม!AF:AF)+SUMIF(กวนไส้!$C:$C,'รับ-จ่าย ประจำวัน'!$B636,กวนไส้!AF:AF)+SUMIF(ผลิต1!$C:$C,'รับ-จ่าย ประจำวัน'!$B636,ผลิต1!AF:AF)+SUMIF(ผลิต2!$C:$C,'รับ-จ่าย ประจำวัน'!$B636,ผลิต2!AF:AF)+SUMIF(เส้นแต่งหน้าขนมเค้ก!$C:$C,'รับ-จ่าย ประจำวัน'!$B636,เส้นแต่งหน้าขนมเค้ก!AF:AF)+SUMIF(แพ็ค!$C:$C,'รับ-จ่าย ประจำวัน'!$B636,แพ็ค!AF:AF)+SUMIF(ธุรการ!$C:$C,'รับ-จ่าย ประจำวัน'!$B636,ธุรการ!AF:AF)+SUMIF(เส้นแต่งหน้าขนมปัง!$C:$C,'รับ-จ่าย ประจำวัน'!$B636,เส้นแต่งหน้าขนมปัง!AF:AF)+SUMIF('วางแผนBC,CJ'!$C:$C,'รับ-จ่าย ประจำวัน'!$B636,'วางแผนBC,CJ'!AF:AF)+SUMIF(RD!$C:$C,'รับ-จ่าย ประจำวัน'!$B636,RD!AF:AF)+SUMIF('FG,ออนไล,คัดแยก'!$C:$C,'รับ-จ่าย ประจำวัน'!$B636,'FG,ออนไล,คัดแยก'!AF:AF)</f>
        <v>3800</v>
      </c>
      <c r="BN636" s="16">
        <f>SUMIF(เตรียมส่วนผสม!$C:$C,'รับ-จ่าย ประจำวัน'!$B636,เตรียมส่วนผสม!AG:AG)+SUMIF(กวนไส้!$C:$C,'รับ-จ่าย ประจำวัน'!$B636,กวนไส้!AG:AG)+SUMIF(ผลิต1!$C:$C,'รับ-จ่าย ประจำวัน'!$B636,ผลิต1!AG:AG)+SUMIF(ผลิต2!$C:$C,'รับ-จ่าย ประจำวัน'!$B636,ผลิต2!AG:AG)+SUMIF(เส้นแต่งหน้าขนมเค้ก!$C:$C,'รับ-จ่าย ประจำวัน'!$B636,เส้นแต่งหน้าขนมเค้ก!AG:AG)+SUMIF(แพ็ค!$C:$C,'รับ-จ่าย ประจำวัน'!$B636,แพ็ค!AG:AG)+SUMIF(ธุรการ!$C:$C,'รับ-จ่าย ประจำวัน'!$B636,ธุรการ!AG:AG)+SUMIF(เส้นแต่งหน้าขนมปัง!$C:$C,'รับ-จ่าย ประจำวัน'!$B636,เส้นแต่งหน้าขนมปัง!AG:AG)+SUMIF('วางแผนBC,CJ'!$C:$C,'รับ-จ่าย ประจำวัน'!$B636,'วางแผนBC,CJ'!AG:AG)+SUMIF(RD!$C:$C,'รับ-จ่าย ประจำวัน'!$B636,RD!AG:AG)+SUMIF('FG,ออนไล,คัดแยก'!$C:$C,'รับ-จ่าย ประจำวัน'!$B636,'FG,ออนไล,คัดแยก'!AG:AG)</f>
        <v>4600</v>
      </c>
      <c r="BO636" s="16">
        <f>SUMIF(เตรียมส่วนผสม!$C:$C,'รับ-จ่าย ประจำวัน'!$B636,เตรียมส่วนผสม!AH:AH)+SUMIF(กวนไส้!$C:$C,'รับ-จ่าย ประจำวัน'!$B636,กวนไส้!AH:AH)+SUMIF(ผลิต1!$C:$C,'รับ-จ่าย ประจำวัน'!$B636,ผลิต1!AH:AH)+SUMIF(ผลิต2!$C:$C,'รับ-จ่าย ประจำวัน'!$B636,ผลิต2!AH:AH)+SUMIF(เส้นแต่งหน้าขนมเค้ก!$C:$C,'รับ-จ่าย ประจำวัน'!$B636,เส้นแต่งหน้าขนมเค้ก!AH:AH)+SUMIF(แพ็ค!$C:$C,'รับ-จ่าย ประจำวัน'!$B636,แพ็ค!AH:AH)+SUMIF(ธุรการ!$C:$C,'รับ-จ่าย ประจำวัน'!$B636,ธุรการ!AH:AH)+SUMIF(เส้นแต่งหน้าขนมปัง!$C:$C,'รับ-จ่าย ประจำวัน'!$B636,เส้นแต่งหน้าขนมปัง!AH:AH)+SUMIF('วางแผนBC,CJ'!$C:$C,'รับ-จ่าย ประจำวัน'!$B636,'วางแผนBC,CJ'!AH:AH)+SUMIF(RD!$C:$C,'รับ-จ่าย ประจำวัน'!$B636,RD!AH:AH)+SUMIF('FG,ออนไล,คัดแยก'!$C:$C,'รับ-จ่าย ประจำวัน'!$B636,'FG,ออนไล,คัดแยก'!AH:AH)</f>
        <v>0</v>
      </c>
      <c r="BP636" s="16">
        <f>SUMIF(เตรียมส่วนผสม!$C:$C,'รับ-จ่าย ประจำวัน'!$B636,เตรียมส่วนผสม!AI:AI)+SUMIF(กวนไส้!$C:$C,'รับ-จ่าย ประจำวัน'!$B636,กวนไส้!AI:AI)+SUMIF(ผลิต1!$C:$C,'รับ-จ่าย ประจำวัน'!$B636,ผลิต1!AI:AI)+SUMIF(ผลิต2!$C:$C,'รับ-จ่าย ประจำวัน'!$B636,ผลิต2!AI:AI)+SUMIF(เส้นแต่งหน้าขนมเค้ก!$C:$C,'รับ-จ่าย ประจำวัน'!$B636,เส้นแต่งหน้าขนมเค้ก!AI:AI)+SUMIF(แพ็ค!$C:$C,'รับ-จ่าย ประจำวัน'!$B636,แพ็ค!AI:AI)+SUMIF(ธุรการ!$C:$C,'รับ-จ่าย ประจำวัน'!$B636,ธุรการ!AI:AI)+SUMIF(เส้นแต่งหน้าขนมปัง!$C:$C,'รับ-จ่าย ประจำวัน'!$B636,เส้นแต่งหน้าขนมปัง!AI:AI)+SUMIF('วางแผนBC,CJ'!$C:$C,'รับ-จ่าย ประจำวัน'!$B636,'วางแผนBC,CJ'!AI:AI)+SUMIF(RD!$C:$C,'รับ-จ่าย ประจำวัน'!$B636,RD!AI:AI)+SUMIF('FG,ออนไล,คัดแยก'!$C:$C,'รับ-จ่าย ประจำวัน'!$B636,'FG,ออนไล,คัดแยก'!AI:AI)</f>
        <v>5500</v>
      </c>
      <c r="BQ636" s="16">
        <f>SUMIF(เตรียมส่วนผสม!$C:$C,'รับ-จ่าย ประจำวัน'!$B636,เตรียมส่วนผสม!AJ:AJ)+SUMIF(กวนไส้!$C:$C,'รับ-จ่าย ประจำวัน'!$B636,กวนไส้!AJ:AJ)+SUMIF(ผลิต1!$C:$C,'รับ-จ่าย ประจำวัน'!$B636,ผลิต1!AJ:AJ)+SUMIF(ผลิต2!$C:$C,'รับ-จ่าย ประจำวัน'!$B636,ผลิต2!AJ:AJ)+SUMIF(เส้นแต่งหน้าขนมเค้ก!$C:$C,'รับ-จ่าย ประจำวัน'!$B636,เส้นแต่งหน้าขนมเค้ก!AJ:AJ)+SUMIF(แพ็ค!$C:$C,'รับ-จ่าย ประจำวัน'!$B636,แพ็ค!AJ:AJ)+SUMIF(ธุรการ!$C:$C,'รับ-จ่าย ประจำวัน'!$B636,ธุรการ!AJ:AJ)+SUMIF(เส้นแต่งหน้าขนมปัง!$C:$C,'รับ-จ่าย ประจำวัน'!$B636,เส้นแต่งหน้าขนมปัง!AJ:AJ)+SUMIF('วางแผนBC,CJ'!$C:$C,'รับ-จ่าย ประจำวัน'!$B636,'วางแผนBC,CJ'!AJ:AJ)+SUMIF(RD!$C:$C,'รับ-จ่าย ประจำวัน'!$B636,RD!AJ:AJ)+SUMIF('FG,ออนไล,คัดแยก'!$C:$C,'รับ-จ่าย ประจำวัน'!$B636,'FG,ออนไล,คัดแยก'!AJ:AJ)</f>
        <v>5500</v>
      </c>
      <c r="BR636" s="16">
        <f>SUMIF(เตรียมส่วนผสม!$C:$C,'รับ-จ่าย ประจำวัน'!$B636,เตรียมส่วนผสม!AK:AK)+SUMIF(กวนไส้!$C:$C,'รับ-จ่าย ประจำวัน'!$B636,กวนไส้!AK:AK)+SUMIF(ผลิต1!$C:$C,'รับ-จ่าย ประจำวัน'!$B636,ผลิต1!AK:AK)+SUMIF(ผลิต2!$C:$C,'รับ-จ่าย ประจำวัน'!$B636,ผลิต2!AK:AK)+SUMIF(เส้นแต่งหน้าขนมเค้ก!$C:$C,'รับ-จ่าย ประจำวัน'!$B636,เส้นแต่งหน้าขนมเค้ก!AK:AK)+SUMIF(แพ็ค!$C:$C,'รับ-จ่าย ประจำวัน'!$B636,แพ็ค!AK:AK)+SUMIF(ธุรการ!$C:$C,'รับ-จ่าย ประจำวัน'!$B636,ธุรการ!AK:AK)+SUMIF(เส้นแต่งหน้าขนมปัง!$C:$C,'รับ-จ่าย ประจำวัน'!$B636,เส้นแต่งหน้าขนมปัง!AK:AK)+SUMIF('วางแผนBC,CJ'!$C:$C,'รับ-จ่าย ประจำวัน'!$B636,'วางแผนBC,CJ'!AK:AK)+SUMIF(RD!$C:$C,'รับ-จ่าย ประจำวัน'!$B636,RD!AK:AK)+SUMIF('FG,ออนไล,คัดแยก'!$C:$C,'รับ-จ่าย ประจำวัน'!$B636,'FG,ออนไล,คัดแยก'!AK:AK)</f>
        <v>0</v>
      </c>
      <c r="BS636" s="16">
        <f>SUMIF(เตรียมส่วนผสม!$C:$C,'รับ-จ่าย ประจำวัน'!$B636,เตรียมส่วนผสม!AL:AL)+SUMIF(กวนไส้!$C:$C,'รับ-จ่าย ประจำวัน'!$B636,กวนไส้!AL:AL)+SUMIF(ผลิต1!$C:$C,'รับ-จ่าย ประจำวัน'!$B636,ผลิต1!AL:AL)+SUMIF(ผลิต2!$C:$C,'รับ-จ่าย ประจำวัน'!$B636,ผลิต2!AL:AL)+SUMIF(เส้นแต่งหน้าขนมเค้ก!$C:$C,'รับ-จ่าย ประจำวัน'!$B636,เส้นแต่งหน้าขนมเค้ก!AL:AL)+SUMIF(แพ็ค!$C:$C,'รับ-จ่าย ประจำวัน'!$B636,แพ็ค!AL:AL)+SUMIF(ธุรการ!$C:$C,'รับ-จ่าย ประจำวัน'!$B636,ธุรการ!AL:AL)+SUMIF(เส้นแต่งหน้าขนมปัง!$C:$C,'รับ-จ่าย ประจำวัน'!$B636,เส้นแต่งหน้าขนมปัง!AL:AL)+SUMIF('วางแผนBC,CJ'!$C:$C,'รับ-จ่าย ประจำวัน'!$B636,'วางแผนBC,CJ'!AL:AL)+SUMIF(RD!$C:$C,'รับ-จ่าย ประจำวัน'!$B636,RD!AL:AL)+SUMIF('FG,ออนไล,คัดแยก'!$C:$C,'รับ-จ่าย ประจำวัน'!$B636,'FG,ออนไล,คัดแยก'!AL:AL)</f>
        <v>0</v>
      </c>
      <c r="BT636" s="18">
        <f t="shared" si="136"/>
        <v>25800</v>
      </c>
      <c r="BU636" s="116"/>
      <c r="BV636" s="146">
        <f t="shared" si="137"/>
        <v>54200</v>
      </c>
      <c r="BW636" s="184"/>
      <c r="BX636" s="172">
        <f t="shared" si="153"/>
        <v>860</v>
      </c>
      <c r="BY636" s="188">
        <f t="shared" si="122"/>
        <v>63.02325581395349</v>
      </c>
      <c r="BZ636" s="180">
        <f t="shared" ca="1" si="128"/>
        <v>46266.023255813954</v>
      </c>
      <c r="CA636" s="93">
        <v>120000</v>
      </c>
      <c r="CB636" s="93"/>
      <c r="CC636" s="93"/>
      <c r="CD636" s="93"/>
      <c r="CE636" s="93"/>
      <c r="CF636" s="93"/>
      <c r="CG636" s="93"/>
      <c r="CH636" s="93"/>
      <c r="CI636" s="93"/>
      <c r="CJ636" s="97"/>
      <c r="CK636" s="9">
        <f t="shared" si="152"/>
        <v>54200</v>
      </c>
    </row>
    <row r="637" spans="1:89" hidden="1" x14ac:dyDescent="0.5">
      <c r="A637" s="149"/>
      <c r="B637" s="34">
        <v>1022301017</v>
      </c>
      <c r="C637" s="33" t="s">
        <v>2145</v>
      </c>
      <c r="D637" s="141" t="s">
        <v>61</v>
      </c>
      <c r="E637" s="25"/>
      <c r="F637" s="132"/>
      <c r="G637" s="25"/>
      <c r="H637" s="12">
        <v>0</v>
      </c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11"/>
      <c r="AF637" s="11"/>
      <c r="AG637" s="11"/>
      <c r="AH637" s="11"/>
      <c r="AI637" s="25"/>
      <c r="AJ637" s="25"/>
      <c r="AK637" s="25"/>
      <c r="AL637" s="25"/>
      <c r="AM637" s="25"/>
      <c r="AN637" s="15">
        <f t="shared" ref="AN637:AN639" si="154">I637+J637+K637+L637+M637+N637+O637+P637+Q637+R637+S637+T637+U637+V637+W637+X637+Y637+Z637+AA637+AB637+AC637+AD637+AE637+AF637+AG637+AH637+AI637+AJ637+AK637+AL637+AM637</f>
        <v>0</v>
      </c>
      <c r="AO637" s="16">
        <f>SUMIF(เตรียมส่วนผสม!$C:$C,'รับ-จ่าย ประจำวัน'!$B637,เตรียมส่วนผสม!H:H)+SUMIF(กวนไส้!$C:$C,'รับ-จ่าย ประจำวัน'!$B637,กวนไส้!H:H)+SUMIF(ผลิต1!$C:$C,'รับ-จ่าย ประจำวัน'!$B637,ผลิต1!H:H)+SUMIF(ผลิต2!$C:$C,'รับ-จ่าย ประจำวัน'!$B637,ผลิต2!H:H)+SUMIF(เส้นแต่งหน้าขนมเค้ก!$C:$C,'รับ-จ่าย ประจำวัน'!$B637,เส้นแต่งหน้าขนมเค้ก!H:H)+SUMIF(แพ็ค!$C:$C,'รับ-จ่าย ประจำวัน'!$B637,แพ็ค!H:H)+SUMIF(ธุรการ!$C:$C,'รับ-จ่าย ประจำวัน'!$B637,ธุรการ!H:H)+SUMIF(เส้นแต่งหน้าขนมปัง!$C:$C,'รับ-จ่าย ประจำวัน'!$B637,เส้นแต่งหน้าขนมปัง!H:H)+SUMIF('วางแผนBC,CJ'!$C:$C,'รับ-จ่าย ประจำวัน'!$B637,'วางแผนBC,CJ'!H:H)+SUMIF(RD!$C:$C,'รับ-จ่าย ประจำวัน'!$B637,RD!H:H)+SUMIF('FG,ออนไล,คัดแยก'!$C:$C,'รับ-จ่าย ประจำวัน'!$B637,'FG,ออนไล,คัดแยก'!H:H)</f>
        <v>0</v>
      </c>
      <c r="AP637" s="16">
        <f>SUMIF(เตรียมส่วนผสม!$C:$C,'รับ-จ่าย ประจำวัน'!$B637,เตรียมส่วนผสม!I:I)+SUMIF(กวนไส้!$C:$C,'รับ-จ่าย ประจำวัน'!$B637,กวนไส้!I:I)+SUMIF(ผลิต1!$C:$C,'รับ-จ่าย ประจำวัน'!$B637,ผลิต1!I:I)+SUMIF(ผลิต2!$C:$C,'รับ-จ่าย ประจำวัน'!$B637,ผลิต2!I:I)+SUMIF(เส้นแต่งหน้าขนมเค้ก!$C:$C,'รับ-จ่าย ประจำวัน'!$B637,เส้นแต่งหน้าขนมเค้ก!I:I)+SUMIF(แพ็ค!$C:$C,'รับ-จ่าย ประจำวัน'!$B637,แพ็ค!I:I)+SUMIF(ธุรการ!$C:$C,'รับ-จ่าย ประจำวัน'!$B637,ธุรการ!I:I)+SUMIF(เส้นแต่งหน้าขนมปัง!$C:$C,'รับ-จ่าย ประจำวัน'!$B637,เส้นแต่งหน้าขนมปัง!I:I)+SUMIF('วางแผนBC,CJ'!$C:$C,'รับ-จ่าย ประจำวัน'!$B637,'วางแผนBC,CJ'!I:I)+SUMIF(RD!$C:$C,'รับ-จ่าย ประจำวัน'!$B637,RD!I:I)+SUMIF('FG,ออนไล,คัดแยก'!$C:$C,'รับ-จ่าย ประจำวัน'!$B637,'FG,ออนไล,คัดแยก'!I:I)</f>
        <v>0</v>
      </c>
      <c r="AQ637" s="16">
        <f>SUMIF(เตรียมส่วนผสม!$C:$C,'รับ-จ่าย ประจำวัน'!$B637,เตรียมส่วนผสม!J:J)+SUMIF(กวนไส้!$C:$C,'รับ-จ่าย ประจำวัน'!$B637,กวนไส้!J:J)+SUMIF(ผลิต1!$C:$C,'รับ-จ่าย ประจำวัน'!$B637,ผลิต1!J:J)+SUMIF(ผลิต2!$C:$C,'รับ-จ่าย ประจำวัน'!$B637,ผลิต2!J:J)+SUMIF(เส้นแต่งหน้าขนมเค้ก!$C:$C,'รับ-จ่าย ประจำวัน'!$B637,เส้นแต่งหน้าขนมเค้ก!J:J)+SUMIF(แพ็ค!$C:$C,'รับ-จ่าย ประจำวัน'!$B637,แพ็ค!J:J)+SUMIF(ธุรการ!$C:$C,'รับ-จ่าย ประจำวัน'!$B637,ธุรการ!J:J)+SUMIF(เส้นแต่งหน้าขนมปัง!$C:$C,'รับ-จ่าย ประจำวัน'!$B637,เส้นแต่งหน้าขนมปัง!J:J)+SUMIF('วางแผนBC,CJ'!$C:$C,'รับ-จ่าย ประจำวัน'!$B637,'วางแผนBC,CJ'!J:J)+SUMIF(RD!$C:$C,'รับ-จ่าย ประจำวัน'!$B637,RD!J:J)+SUMIF('FG,ออนไล,คัดแยก'!$C:$C,'รับ-จ่าย ประจำวัน'!$B637,'FG,ออนไล,คัดแยก'!J:J)</f>
        <v>0</v>
      </c>
      <c r="AR637" s="16">
        <f>SUMIF(เตรียมส่วนผสม!$C:$C,'รับ-จ่าย ประจำวัน'!$B637,เตรียมส่วนผสม!K:K)+SUMIF(กวนไส้!$C:$C,'รับ-จ่าย ประจำวัน'!$B637,กวนไส้!K:K)+SUMIF(ผลิต1!$C:$C,'รับ-จ่าย ประจำวัน'!$B637,ผลิต1!K:K)+SUMIF(ผลิต2!$C:$C,'รับ-จ่าย ประจำวัน'!$B637,ผลิต2!K:K)+SUMIF(เส้นแต่งหน้าขนมเค้ก!$C:$C,'รับ-จ่าย ประจำวัน'!$B637,เส้นแต่งหน้าขนมเค้ก!K:K)+SUMIF(แพ็ค!$C:$C,'รับ-จ่าย ประจำวัน'!$B637,แพ็ค!K:K)+SUMIF(ธุรการ!$C:$C,'รับ-จ่าย ประจำวัน'!$B637,ธุรการ!K:K)+SUMIF(เส้นแต่งหน้าขนมปัง!$C:$C,'รับ-จ่าย ประจำวัน'!$B637,เส้นแต่งหน้าขนมปัง!K:K)+SUMIF('วางแผนBC,CJ'!$C:$C,'รับ-จ่าย ประจำวัน'!$B637,'วางแผนBC,CJ'!K:K)+SUMIF(RD!$C:$C,'รับ-จ่าย ประจำวัน'!$B637,RD!K:K)+SUMIF('FG,ออนไล,คัดแยก'!$C:$C,'รับ-จ่าย ประจำวัน'!$B637,'FG,ออนไล,คัดแยก'!K:K)</f>
        <v>0</v>
      </c>
      <c r="AS637" s="16">
        <f>SUMIF(เตรียมส่วนผสม!$C:$C,'รับ-จ่าย ประจำวัน'!$B637,เตรียมส่วนผสม!L:L)+SUMIF(กวนไส้!$C:$C,'รับ-จ่าย ประจำวัน'!$B637,กวนไส้!L:L)+SUMIF(ผลิต1!$C:$C,'รับ-จ่าย ประจำวัน'!$B637,ผลิต1!L:L)+SUMIF(ผลิต2!$C:$C,'รับ-จ่าย ประจำวัน'!$B637,ผลิต2!L:L)+SUMIF(เส้นแต่งหน้าขนมเค้ก!$C:$C,'รับ-จ่าย ประจำวัน'!$B637,เส้นแต่งหน้าขนมเค้ก!L:L)+SUMIF(แพ็ค!$C:$C,'รับ-จ่าย ประจำวัน'!$B637,แพ็ค!L:L)+SUMIF(ธุรการ!$C:$C,'รับ-จ่าย ประจำวัน'!$B637,ธุรการ!L:L)+SUMIF(เส้นแต่งหน้าขนมปัง!$C:$C,'รับ-จ่าย ประจำวัน'!$B637,เส้นแต่งหน้าขนมปัง!L:L)+SUMIF('วางแผนBC,CJ'!$C:$C,'รับ-จ่าย ประจำวัน'!$B637,'วางแผนBC,CJ'!L:L)+SUMIF(RD!$C:$C,'รับ-จ่าย ประจำวัน'!$B637,RD!L:L)+SUMIF('FG,ออนไล,คัดแยก'!$C:$C,'รับ-จ่าย ประจำวัน'!$B637,'FG,ออนไล,คัดแยก'!L:L)</f>
        <v>0</v>
      </c>
      <c r="AT637" s="16">
        <f>SUMIF(เตรียมส่วนผสม!$C:$C,'รับ-จ่าย ประจำวัน'!$B637,เตรียมส่วนผสม!M:M)+SUMIF(กวนไส้!$C:$C,'รับ-จ่าย ประจำวัน'!$B637,กวนไส้!M:M)+SUMIF(ผลิต1!$C:$C,'รับ-จ่าย ประจำวัน'!$B637,ผลิต1!M:M)+SUMIF(ผลิต2!$C:$C,'รับ-จ่าย ประจำวัน'!$B637,ผลิต2!M:M)+SUMIF(เส้นแต่งหน้าขนมเค้ก!$C:$C,'รับ-จ่าย ประจำวัน'!$B637,เส้นแต่งหน้าขนมเค้ก!M:M)+SUMIF(แพ็ค!$C:$C,'รับ-จ่าย ประจำวัน'!$B637,แพ็ค!M:M)+SUMIF(ธุรการ!$C:$C,'รับ-จ่าย ประจำวัน'!$B637,ธุรการ!M:M)+SUMIF(เส้นแต่งหน้าขนมปัง!$C:$C,'รับ-จ่าย ประจำวัน'!$B637,เส้นแต่งหน้าขนมปัง!M:M)+SUMIF('วางแผนBC,CJ'!$C:$C,'รับ-จ่าย ประจำวัน'!$B637,'วางแผนBC,CJ'!M:M)+SUMIF(RD!$C:$C,'รับ-จ่าย ประจำวัน'!$B637,RD!M:M)+SUMIF('FG,ออนไล,คัดแยก'!$C:$C,'รับ-จ่าย ประจำวัน'!$B637,'FG,ออนไล,คัดแยก'!M:M)</f>
        <v>0</v>
      </c>
      <c r="AU637" s="16">
        <f>SUMIF(เตรียมส่วนผสม!$C:$C,'รับ-จ่าย ประจำวัน'!$B637,เตรียมส่วนผสม!N:N)+SUMIF(กวนไส้!$C:$C,'รับ-จ่าย ประจำวัน'!$B637,กวนไส้!N:N)+SUMIF(ผลิต1!$C:$C,'รับ-จ่าย ประจำวัน'!$B637,ผลิต1!N:N)+SUMIF(ผลิต2!$C:$C,'รับ-จ่าย ประจำวัน'!$B637,ผลิต2!N:N)+SUMIF(เส้นแต่งหน้าขนมเค้ก!$C:$C,'รับ-จ่าย ประจำวัน'!$B637,เส้นแต่งหน้าขนมเค้ก!N:N)+SUMIF(แพ็ค!$C:$C,'รับ-จ่าย ประจำวัน'!$B637,แพ็ค!N:N)+SUMIF(ธุรการ!$C:$C,'รับ-จ่าย ประจำวัน'!$B637,ธุรการ!N:N)+SUMIF(เส้นแต่งหน้าขนมปัง!$C:$C,'รับ-จ่าย ประจำวัน'!$B637,เส้นแต่งหน้าขนมปัง!N:N)+SUMIF('วางแผนBC,CJ'!$C:$C,'รับ-จ่าย ประจำวัน'!$B637,'วางแผนBC,CJ'!N:N)+SUMIF(RD!$C:$C,'รับ-จ่าย ประจำวัน'!$B637,RD!N:N)+SUMIF('FG,ออนไล,คัดแยก'!$C:$C,'รับ-จ่าย ประจำวัน'!$B637,'FG,ออนไล,คัดแยก'!N:N)</f>
        <v>0</v>
      </c>
      <c r="AV637" s="16">
        <f>SUMIF(เตรียมส่วนผสม!$C:$C,'รับ-จ่าย ประจำวัน'!$B637,เตรียมส่วนผสม!O:O)+SUMIF(กวนไส้!$C:$C,'รับ-จ่าย ประจำวัน'!$B637,กวนไส้!O:O)+SUMIF(ผลิต1!$C:$C,'รับ-จ่าย ประจำวัน'!$B637,ผลิต1!O:O)+SUMIF(ผลิต2!$C:$C,'รับ-จ่าย ประจำวัน'!$B637,ผลิต2!O:O)+SUMIF(เส้นแต่งหน้าขนมเค้ก!$C:$C,'รับ-จ่าย ประจำวัน'!$B637,เส้นแต่งหน้าขนมเค้ก!O:O)+SUMIF(แพ็ค!$C:$C,'รับ-จ่าย ประจำวัน'!$B637,แพ็ค!O:O)+SUMIF(ธุรการ!$C:$C,'รับ-จ่าย ประจำวัน'!$B637,ธุรการ!O:O)+SUMIF(เส้นแต่งหน้าขนมปัง!$C:$C,'รับ-จ่าย ประจำวัน'!$B637,เส้นแต่งหน้าขนมปัง!O:O)+SUMIF('วางแผนBC,CJ'!$C:$C,'รับ-จ่าย ประจำวัน'!$B637,'วางแผนBC,CJ'!O:O)+SUMIF(RD!$C:$C,'รับ-จ่าย ประจำวัน'!$B637,RD!O:O)+SUMIF('FG,ออนไล,คัดแยก'!$C:$C,'รับ-จ่าย ประจำวัน'!$B637,'FG,ออนไล,คัดแยก'!O:O)</f>
        <v>0</v>
      </c>
      <c r="AW637" s="16">
        <f>SUMIF(เตรียมส่วนผสม!$C:$C,'รับ-จ่าย ประจำวัน'!$B637,เตรียมส่วนผสม!P:P)+SUMIF(กวนไส้!$C:$C,'รับ-จ่าย ประจำวัน'!$B637,กวนไส้!P:P)+SUMIF(ผลิต1!$C:$C,'รับ-จ่าย ประจำวัน'!$B637,ผลิต1!P:P)+SUMIF(ผลิต2!$C:$C,'รับ-จ่าย ประจำวัน'!$B637,ผลิต2!P:P)+SUMIF(เส้นแต่งหน้าขนมเค้ก!$C:$C,'รับ-จ่าย ประจำวัน'!$B637,เส้นแต่งหน้าขนมเค้ก!P:P)+SUMIF(แพ็ค!$C:$C,'รับ-จ่าย ประจำวัน'!$B637,แพ็ค!P:P)+SUMIF(ธุรการ!$C:$C,'รับ-จ่าย ประจำวัน'!$B637,ธุรการ!P:P)+SUMIF(เส้นแต่งหน้าขนมปัง!$C:$C,'รับ-จ่าย ประจำวัน'!$B637,เส้นแต่งหน้าขนมปัง!P:P)+SUMIF('วางแผนBC,CJ'!$C:$C,'รับ-จ่าย ประจำวัน'!$B637,'วางแผนBC,CJ'!P:P)+SUMIF(RD!$C:$C,'รับ-จ่าย ประจำวัน'!$B637,RD!P:P)+SUMIF('FG,ออนไล,คัดแยก'!$C:$C,'รับ-จ่าย ประจำวัน'!$B637,'FG,ออนไล,คัดแยก'!P:P)</f>
        <v>0</v>
      </c>
      <c r="AX637" s="16">
        <f>SUMIF(เตรียมส่วนผสม!$C:$C,'รับ-จ่าย ประจำวัน'!$B637,เตรียมส่วนผสม!Q:Q)+SUMIF(กวนไส้!$C:$C,'รับ-จ่าย ประจำวัน'!$B637,กวนไส้!Q:Q)+SUMIF(ผลิต1!$C:$C,'รับ-จ่าย ประจำวัน'!$B637,ผลิต1!Q:Q)+SUMIF(ผลิต2!$C:$C,'รับ-จ่าย ประจำวัน'!$B637,ผลิต2!Q:Q)+SUMIF(เส้นแต่งหน้าขนมเค้ก!$C:$C,'รับ-จ่าย ประจำวัน'!$B637,เส้นแต่งหน้าขนมเค้ก!Q:Q)+SUMIF(แพ็ค!$C:$C,'รับ-จ่าย ประจำวัน'!$B637,แพ็ค!Q:Q)+SUMIF(ธุรการ!$C:$C,'รับ-จ่าย ประจำวัน'!$B637,ธุรการ!Q:Q)+SUMIF(เส้นแต่งหน้าขนมปัง!$C:$C,'รับ-จ่าย ประจำวัน'!$B637,เส้นแต่งหน้าขนมปัง!Q:Q)+SUMIF('วางแผนBC,CJ'!$C:$C,'รับ-จ่าย ประจำวัน'!$B637,'วางแผนBC,CJ'!Q:Q)+SUMIF(RD!$C:$C,'รับ-จ่าย ประจำวัน'!$B637,RD!Q:Q)+SUMIF('FG,ออนไล,คัดแยก'!$C:$C,'รับ-จ่าย ประจำวัน'!$B637,'FG,ออนไล,คัดแยก'!Q:Q)</f>
        <v>0</v>
      </c>
      <c r="AY637" s="16">
        <f>SUMIF(เตรียมส่วนผสม!$C:$C,'รับ-จ่าย ประจำวัน'!$B637,เตรียมส่วนผสม!R:R)+SUMIF(กวนไส้!$C:$C,'รับ-จ่าย ประจำวัน'!$B637,กวนไส้!R:R)+SUMIF(ผลิต1!$C:$C,'รับ-จ่าย ประจำวัน'!$B637,ผลิต1!R:R)+SUMIF(ผลิต2!$C:$C,'รับ-จ่าย ประจำวัน'!$B637,ผลิต2!R:R)+SUMIF(เส้นแต่งหน้าขนมเค้ก!$C:$C,'รับ-จ่าย ประจำวัน'!$B637,เส้นแต่งหน้าขนมเค้ก!R:R)+SUMIF(แพ็ค!$C:$C,'รับ-จ่าย ประจำวัน'!$B637,แพ็ค!R:R)+SUMIF(ธุรการ!$C:$C,'รับ-จ่าย ประจำวัน'!$B637,ธุรการ!R:R)+SUMIF(เส้นแต่งหน้าขนมปัง!$C:$C,'รับ-จ่าย ประจำวัน'!$B637,เส้นแต่งหน้าขนมปัง!R:R)+SUMIF('วางแผนBC,CJ'!$C:$C,'รับ-จ่าย ประจำวัน'!$B637,'วางแผนBC,CJ'!R:R)+SUMIF(RD!$C:$C,'รับ-จ่าย ประจำวัน'!$B637,RD!R:R)+SUMIF('FG,ออนไล,คัดแยก'!$C:$C,'รับ-จ่าย ประจำวัน'!$B637,'FG,ออนไล,คัดแยก'!R:R)</f>
        <v>0</v>
      </c>
      <c r="AZ637" s="16">
        <f>SUMIF(เตรียมส่วนผสม!$C:$C,'รับ-จ่าย ประจำวัน'!$B637,เตรียมส่วนผสม!S:S)+SUMIF(กวนไส้!$C:$C,'รับ-จ่าย ประจำวัน'!$B637,กวนไส้!S:S)+SUMIF(ผลิต1!$C:$C,'รับ-จ่าย ประจำวัน'!$B637,ผลิต1!S:S)+SUMIF(ผลิต2!$C:$C,'รับ-จ่าย ประจำวัน'!$B637,ผลิต2!S:S)+SUMIF(เส้นแต่งหน้าขนมเค้ก!$C:$C,'รับ-จ่าย ประจำวัน'!$B637,เส้นแต่งหน้าขนมเค้ก!S:S)+SUMIF(แพ็ค!$C:$C,'รับ-จ่าย ประจำวัน'!$B637,แพ็ค!S:S)+SUMIF(ธุรการ!$C:$C,'รับ-จ่าย ประจำวัน'!$B637,ธุรการ!S:S)+SUMIF(เส้นแต่งหน้าขนมปัง!$C:$C,'รับ-จ่าย ประจำวัน'!$B637,เส้นแต่งหน้าขนมปัง!S:S)+SUMIF('วางแผนBC,CJ'!$C:$C,'รับ-จ่าย ประจำวัน'!$B637,'วางแผนBC,CJ'!S:S)+SUMIF(RD!$C:$C,'รับ-จ่าย ประจำวัน'!$B637,RD!S:S)+SUMIF('FG,ออนไล,คัดแยก'!$C:$C,'รับ-จ่าย ประจำวัน'!$B637,'FG,ออนไล,คัดแยก'!S:S)</f>
        <v>0</v>
      </c>
      <c r="BA637" s="16">
        <f>SUMIF(เตรียมส่วนผสม!$C:$C,'รับ-จ่าย ประจำวัน'!$B637,เตรียมส่วนผสม!T:T)+SUMIF(กวนไส้!$C:$C,'รับ-จ่าย ประจำวัน'!$B637,กวนไส้!T:T)+SUMIF(ผลิต1!$C:$C,'รับ-จ่าย ประจำวัน'!$B637,ผลิต1!T:T)+SUMIF(ผลิต2!$C:$C,'รับ-จ่าย ประจำวัน'!$B637,ผลิต2!T:T)+SUMIF(เส้นแต่งหน้าขนมเค้ก!$C:$C,'รับ-จ่าย ประจำวัน'!$B637,เส้นแต่งหน้าขนมเค้ก!T:T)+SUMIF(แพ็ค!$C:$C,'รับ-จ่าย ประจำวัน'!$B637,แพ็ค!T:T)+SUMIF(ธุรการ!$C:$C,'รับ-จ่าย ประจำวัน'!$B637,ธุรการ!T:T)+SUMIF(เส้นแต่งหน้าขนมปัง!$C:$C,'รับ-จ่าย ประจำวัน'!$B637,เส้นแต่งหน้าขนมปัง!T:T)+SUMIF('วางแผนBC,CJ'!$C:$C,'รับ-จ่าย ประจำวัน'!$B637,'วางแผนBC,CJ'!T:T)+SUMIF(RD!$C:$C,'รับ-จ่าย ประจำวัน'!$B637,RD!T:T)+SUMIF('FG,ออนไล,คัดแยก'!$C:$C,'รับ-จ่าย ประจำวัน'!$B637,'FG,ออนไล,คัดแยก'!T:T)</f>
        <v>0</v>
      </c>
      <c r="BB637" s="16">
        <f>SUMIF(เตรียมส่วนผสม!$C:$C,'รับ-จ่าย ประจำวัน'!$B637,เตรียมส่วนผสม!U:U)+SUMIF(กวนไส้!$C:$C,'รับ-จ่าย ประจำวัน'!$B637,กวนไส้!U:U)+SUMIF(ผลิต1!$C:$C,'รับ-จ่าย ประจำวัน'!$B637,ผลิต1!U:U)+SUMIF(ผลิต2!$C:$C,'รับ-จ่าย ประจำวัน'!$B637,ผลิต2!U:U)+SUMIF(เส้นแต่งหน้าขนมเค้ก!$C:$C,'รับ-จ่าย ประจำวัน'!$B637,เส้นแต่งหน้าขนมเค้ก!U:U)+SUMIF(แพ็ค!$C:$C,'รับ-จ่าย ประจำวัน'!$B637,แพ็ค!U:U)+SUMIF(ธุรการ!$C:$C,'รับ-จ่าย ประจำวัน'!$B637,ธุรการ!U:U)+SUMIF(เส้นแต่งหน้าขนมปัง!$C:$C,'รับ-จ่าย ประจำวัน'!$B637,เส้นแต่งหน้าขนมปัง!U:U)+SUMIF('วางแผนBC,CJ'!$C:$C,'รับ-จ่าย ประจำวัน'!$B637,'วางแผนBC,CJ'!U:U)+SUMIF(RD!$C:$C,'รับ-จ่าย ประจำวัน'!$B637,RD!U:U)+SUMIF('FG,ออนไล,คัดแยก'!$C:$C,'รับ-จ่าย ประจำวัน'!$B637,'FG,ออนไล,คัดแยก'!U:U)</f>
        <v>0</v>
      </c>
      <c r="BC637" s="16">
        <f>SUMIF(เตรียมส่วนผสม!$C:$C,'รับ-จ่าย ประจำวัน'!$B637,เตรียมส่วนผสม!V:V)+SUMIF(กวนไส้!$C:$C,'รับ-จ่าย ประจำวัน'!$B637,กวนไส้!V:V)+SUMIF(ผลิต1!$C:$C,'รับ-จ่าย ประจำวัน'!$B637,ผลิต1!V:V)+SUMIF(ผลิต2!$C:$C,'รับ-จ่าย ประจำวัน'!$B637,ผลิต2!V:V)+SUMIF(เส้นแต่งหน้าขนมเค้ก!$C:$C,'รับ-จ่าย ประจำวัน'!$B637,เส้นแต่งหน้าขนมเค้ก!V:V)+SUMIF(แพ็ค!$C:$C,'รับ-จ่าย ประจำวัน'!$B637,แพ็ค!V:V)+SUMIF(ธุรการ!$C:$C,'รับ-จ่าย ประจำวัน'!$B637,ธุรการ!V:V)+SUMIF(เส้นแต่งหน้าขนมปัง!$C:$C,'รับ-จ่าย ประจำวัน'!$B637,เส้นแต่งหน้าขนมปัง!V:V)+SUMIF('วางแผนBC,CJ'!$C:$C,'รับ-จ่าย ประจำวัน'!$B637,'วางแผนBC,CJ'!V:V)+SUMIF(RD!$C:$C,'รับ-จ่าย ประจำวัน'!$B637,RD!V:V)+SUMIF('FG,ออนไล,คัดแยก'!$C:$C,'รับ-จ่าย ประจำวัน'!$B637,'FG,ออนไล,คัดแยก'!V:V)</f>
        <v>0</v>
      </c>
      <c r="BD637" s="16">
        <f>SUMIF(เตรียมส่วนผสม!$C:$C,'รับ-จ่าย ประจำวัน'!$B637,เตรียมส่วนผสม!W:W)+SUMIF(กวนไส้!$C:$C,'รับ-จ่าย ประจำวัน'!$B637,กวนไส้!W:W)+SUMIF(ผลิต1!$C:$C,'รับ-จ่าย ประจำวัน'!$B637,ผลิต1!W:W)+SUMIF(ผลิต2!$C:$C,'รับ-จ่าย ประจำวัน'!$B637,ผลิต2!W:W)+SUMIF(เส้นแต่งหน้าขนมเค้ก!$C:$C,'รับ-จ่าย ประจำวัน'!$B637,เส้นแต่งหน้าขนมเค้ก!W:W)+SUMIF(แพ็ค!$C:$C,'รับ-จ่าย ประจำวัน'!$B637,แพ็ค!W:W)+SUMIF(ธุรการ!$C:$C,'รับ-จ่าย ประจำวัน'!$B637,ธุรการ!W:W)+SUMIF(เส้นแต่งหน้าขนมปัง!$C:$C,'รับ-จ่าย ประจำวัน'!$B637,เส้นแต่งหน้าขนมปัง!W:W)+SUMIF('วางแผนBC,CJ'!$C:$C,'รับ-จ่าย ประจำวัน'!$B637,'วางแผนBC,CJ'!W:W)+SUMIF(RD!$C:$C,'รับ-จ่าย ประจำวัน'!$B637,RD!W:W)+SUMIF('FG,ออนไล,คัดแยก'!$C:$C,'รับ-จ่าย ประจำวัน'!$B637,'FG,ออนไล,คัดแยก'!W:W)</f>
        <v>0</v>
      </c>
      <c r="BE637" s="16">
        <f>SUMIF(เตรียมส่วนผสม!$C:$C,'รับ-จ่าย ประจำวัน'!$B637,เตรียมส่วนผสม!X:X)+SUMIF(กวนไส้!$C:$C,'รับ-จ่าย ประจำวัน'!$B637,กวนไส้!X:X)+SUMIF(ผลิต1!$C:$C,'รับ-จ่าย ประจำวัน'!$B637,ผลิต1!X:X)+SUMIF(ผลิต2!$C:$C,'รับ-จ่าย ประจำวัน'!$B637,ผลิต2!X:X)+SUMIF(เส้นแต่งหน้าขนมเค้ก!$C:$C,'รับ-จ่าย ประจำวัน'!$B637,เส้นแต่งหน้าขนมเค้ก!X:X)+SUMIF(แพ็ค!$C:$C,'รับ-จ่าย ประจำวัน'!$B637,แพ็ค!X:X)+SUMIF(ธุรการ!$C:$C,'รับ-จ่าย ประจำวัน'!$B637,ธุรการ!X:X)+SUMIF(เส้นแต่งหน้าขนมปัง!$C:$C,'รับ-จ่าย ประจำวัน'!$B637,เส้นแต่งหน้าขนมปัง!X:X)+SUMIF('วางแผนBC,CJ'!$C:$C,'รับ-จ่าย ประจำวัน'!$B637,'วางแผนBC,CJ'!X:X)+SUMIF(RD!$C:$C,'รับ-จ่าย ประจำวัน'!$B637,RD!X:X)+SUMIF('FG,ออนไล,คัดแยก'!$C:$C,'รับ-จ่าย ประจำวัน'!$B637,'FG,ออนไล,คัดแยก'!X:X)</f>
        <v>0</v>
      </c>
      <c r="BF637" s="16">
        <f>SUMIF(เตรียมส่วนผสม!$C:$C,'รับ-จ่าย ประจำวัน'!$B637,เตรียมส่วนผสม!Y:Y)+SUMIF(กวนไส้!$C:$C,'รับ-จ่าย ประจำวัน'!$B637,กวนไส้!Y:Y)+SUMIF(ผลิต1!$C:$C,'รับ-จ่าย ประจำวัน'!$B637,ผลิต1!Y:Y)+SUMIF(ผลิต2!$C:$C,'รับ-จ่าย ประจำวัน'!$B637,ผลิต2!Y:Y)+SUMIF(เส้นแต่งหน้าขนมเค้ก!$C:$C,'รับ-จ่าย ประจำวัน'!$B637,เส้นแต่งหน้าขนมเค้ก!Y:Y)+SUMIF(แพ็ค!$C:$C,'รับ-จ่าย ประจำวัน'!$B637,แพ็ค!Y:Y)+SUMIF(ธุรการ!$C:$C,'รับ-จ่าย ประจำวัน'!$B637,ธุรการ!Y:Y)+SUMIF(เส้นแต่งหน้าขนมปัง!$C:$C,'รับ-จ่าย ประจำวัน'!$B637,เส้นแต่งหน้าขนมปัง!Y:Y)+SUMIF('วางแผนBC,CJ'!$C:$C,'รับ-จ่าย ประจำวัน'!$B637,'วางแผนBC,CJ'!Y:Y)+SUMIF(RD!$C:$C,'รับ-จ่าย ประจำวัน'!$B637,RD!Y:Y)+SUMIF('FG,ออนไล,คัดแยก'!$C:$C,'รับ-จ่าย ประจำวัน'!$B637,'FG,ออนไล,คัดแยก'!Y:Y)</f>
        <v>0</v>
      </c>
      <c r="BG637" s="16">
        <f>SUMIF(เตรียมส่วนผสม!$C:$C,'รับ-จ่าย ประจำวัน'!$B637,เตรียมส่วนผสม!Z:Z)+SUMIF(กวนไส้!$C:$C,'รับ-จ่าย ประจำวัน'!$B637,กวนไส้!Z:Z)+SUMIF(ผลิต1!$C:$C,'รับ-จ่าย ประจำวัน'!$B637,ผลิต1!Z:Z)+SUMIF(ผลิต2!$C:$C,'รับ-จ่าย ประจำวัน'!$B637,ผลิต2!Z:Z)+SUMIF(เส้นแต่งหน้าขนมเค้ก!$C:$C,'รับ-จ่าย ประจำวัน'!$B637,เส้นแต่งหน้าขนมเค้ก!Z:Z)+SUMIF(แพ็ค!$C:$C,'รับ-จ่าย ประจำวัน'!$B637,แพ็ค!Z:Z)+SUMIF(ธุรการ!$C:$C,'รับ-จ่าย ประจำวัน'!$B637,ธุรการ!Z:Z)+SUMIF(เส้นแต่งหน้าขนมปัง!$C:$C,'รับ-จ่าย ประจำวัน'!$B637,เส้นแต่งหน้าขนมปัง!Z:Z)+SUMIF('วางแผนBC,CJ'!$C:$C,'รับ-จ่าย ประจำวัน'!$B637,'วางแผนBC,CJ'!Z:Z)+SUMIF(RD!$C:$C,'รับ-จ่าย ประจำวัน'!$B637,RD!Z:Z)+SUMIF('FG,ออนไล,คัดแยก'!$C:$C,'รับ-จ่าย ประจำวัน'!$B637,'FG,ออนไล,คัดแยก'!Z:Z)</f>
        <v>0</v>
      </c>
      <c r="BH637" s="16">
        <f>SUMIF(เตรียมส่วนผสม!$C:$C,'รับ-จ่าย ประจำวัน'!$B637,เตรียมส่วนผสม!AA:AA)+SUMIF(กวนไส้!$C:$C,'รับ-จ่าย ประจำวัน'!$B637,กวนไส้!AA:AA)+SUMIF(ผลิต1!$C:$C,'รับ-จ่าย ประจำวัน'!$B637,ผลิต1!AA:AA)+SUMIF(ผลิต2!$C:$C,'รับ-จ่าย ประจำวัน'!$B637,ผลิต2!AA:AA)+SUMIF(เส้นแต่งหน้าขนมเค้ก!$C:$C,'รับ-จ่าย ประจำวัน'!$B637,เส้นแต่งหน้าขนมเค้ก!AA:AA)+SUMIF(แพ็ค!$C:$C,'รับ-จ่าย ประจำวัน'!$B637,แพ็ค!AA:AA)+SUMIF(ธุรการ!$C:$C,'รับ-จ่าย ประจำวัน'!$B637,ธุรการ!AA:AA)+SUMIF(เส้นแต่งหน้าขนมปัง!$C:$C,'รับ-จ่าย ประจำวัน'!$B637,เส้นแต่งหน้าขนมปัง!AA:AA)+SUMIF('วางแผนBC,CJ'!$C:$C,'รับ-จ่าย ประจำวัน'!$B637,'วางแผนBC,CJ'!AA:AA)+SUMIF(RD!$C:$C,'รับ-จ่าย ประจำวัน'!$B637,RD!AA:AA)+SUMIF('FG,ออนไล,คัดแยก'!$C:$C,'รับ-จ่าย ประจำวัน'!$B637,'FG,ออนไล,คัดแยก'!AA:AA)</f>
        <v>0</v>
      </c>
      <c r="BI637" s="16">
        <f>SUMIF(เตรียมส่วนผสม!$C:$C,'รับ-จ่าย ประจำวัน'!$B637,เตรียมส่วนผสม!AB:AB)+SUMIF(กวนไส้!$C:$C,'รับ-จ่าย ประจำวัน'!$B637,กวนไส้!AB:AB)+SUMIF(ผลิต1!$C:$C,'รับ-จ่าย ประจำวัน'!$B637,ผลิต1!AB:AB)+SUMIF(ผลิต2!$C:$C,'รับ-จ่าย ประจำวัน'!$B637,ผลิต2!AB:AB)+SUMIF(เส้นแต่งหน้าขนมเค้ก!$C:$C,'รับ-จ่าย ประจำวัน'!$B637,เส้นแต่งหน้าขนมเค้ก!AB:AB)+SUMIF(แพ็ค!$C:$C,'รับ-จ่าย ประจำวัน'!$B637,แพ็ค!AB:AB)+SUMIF(ธุรการ!$C:$C,'รับ-จ่าย ประจำวัน'!$B637,ธุรการ!AB:AB)+SUMIF(เส้นแต่งหน้าขนมปัง!$C:$C,'รับ-จ่าย ประจำวัน'!$B637,เส้นแต่งหน้าขนมปัง!AB:AB)+SUMIF('วางแผนBC,CJ'!$C:$C,'รับ-จ่าย ประจำวัน'!$B637,'วางแผนBC,CJ'!AB:AB)+SUMIF(RD!$C:$C,'รับ-จ่าย ประจำวัน'!$B637,RD!AB:AB)+SUMIF('FG,ออนไล,คัดแยก'!$C:$C,'รับ-จ่าย ประจำวัน'!$B637,'FG,ออนไล,คัดแยก'!AB:AB)</f>
        <v>0</v>
      </c>
      <c r="BJ637" s="16">
        <f>SUMIF(เตรียมส่วนผสม!$C:$C,'รับ-จ่าย ประจำวัน'!$B637,เตรียมส่วนผสม!AC:AC)+SUMIF(กวนไส้!$C:$C,'รับ-จ่าย ประจำวัน'!$B637,กวนไส้!AC:AC)+SUMIF(ผลิต1!$C:$C,'รับ-จ่าย ประจำวัน'!$B637,ผลิต1!AC:AC)+SUMIF(ผลิต2!$C:$C,'รับ-จ่าย ประจำวัน'!$B637,ผลิต2!AC:AC)+SUMIF(เส้นแต่งหน้าขนมเค้ก!$C:$C,'รับ-จ่าย ประจำวัน'!$B637,เส้นแต่งหน้าขนมเค้ก!AC:AC)+SUMIF(แพ็ค!$C:$C,'รับ-จ่าย ประจำวัน'!$B637,แพ็ค!AC:AC)+SUMIF(ธุรการ!$C:$C,'รับ-จ่าย ประจำวัน'!$B637,ธุรการ!AC:AC)+SUMIF(เส้นแต่งหน้าขนมปัง!$C:$C,'รับ-จ่าย ประจำวัน'!$B637,เส้นแต่งหน้าขนมปัง!AC:AC)+SUMIF('วางแผนBC,CJ'!$C:$C,'รับ-จ่าย ประจำวัน'!$B637,'วางแผนBC,CJ'!AC:AC)+SUMIF(RD!$C:$C,'รับ-จ่าย ประจำวัน'!$B637,RD!AC:AC)+SUMIF('FG,ออนไล,คัดแยก'!$C:$C,'รับ-จ่าย ประจำวัน'!$B637,'FG,ออนไล,คัดแยก'!AC:AC)</f>
        <v>0</v>
      </c>
      <c r="BK637" s="16">
        <f>SUMIF(เตรียมส่วนผสม!$C:$C,'รับ-จ่าย ประจำวัน'!$B637,เตรียมส่วนผสม!AD:AD)+SUMIF(กวนไส้!$C:$C,'รับ-จ่าย ประจำวัน'!$B637,กวนไส้!AD:AD)+SUMIF(ผลิต1!$C:$C,'รับ-จ่าย ประจำวัน'!$B637,ผลิต1!AD:AD)+SUMIF(ผลิต2!$C:$C,'รับ-จ่าย ประจำวัน'!$B637,ผลิต2!AD:AD)+SUMIF(เส้นแต่งหน้าขนมเค้ก!$C:$C,'รับ-จ่าย ประจำวัน'!$B637,เส้นแต่งหน้าขนมเค้ก!AD:AD)+SUMIF(แพ็ค!$C:$C,'รับ-จ่าย ประจำวัน'!$B637,แพ็ค!AD:AD)+SUMIF(ธุรการ!$C:$C,'รับ-จ่าย ประจำวัน'!$B637,ธุรการ!AD:AD)+SUMIF(เส้นแต่งหน้าขนมปัง!$C:$C,'รับ-จ่าย ประจำวัน'!$B637,เส้นแต่งหน้าขนมปัง!AD:AD)+SUMIF('วางแผนBC,CJ'!$C:$C,'รับ-จ่าย ประจำวัน'!$B637,'วางแผนBC,CJ'!AD:AD)+SUMIF(RD!$C:$C,'รับ-จ่าย ประจำวัน'!$B637,RD!AD:AD)+SUMIF('FG,ออนไล,คัดแยก'!$C:$C,'รับ-จ่าย ประจำวัน'!$B637,'FG,ออนไล,คัดแยก'!AD:AD)</f>
        <v>0</v>
      </c>
      <c r="BL637" s="16">
        <f>SUMIF(เตรียมส่วนผสม!$C:$C,'รับ-จ่าย ประจำวัน'!$B637,เตรียมส่วนผสม!AE:AE)+SUMIF(กวนไส้!$C:$C,'รับ-จ่าย ประจำวัน'!$B637,กวนไส้!AE:AE)+SUMIF(ผลิต1!$C:$C,'รับ-จ่าย ประจำวัน'!$B637,ผลิต1!AE:AE)+SUMIF(ผลิต2!$C:$C,'รับ-จ่าย ประจำวัน'!$B637,ผลิต2!AE:AE)+SUMIF(เส้นแต่งหน้าขนมเค้ก!$C:$C,'รับ-จ่าย ประจำวัน'!$B637,เส้นแต่งหน้าขนมเค้ก!AE:AE)+SUMIF(แพ็ค!$C:$C,'รับ-จ่าย ประจำวัน'!$B637,แพ็ค!AE:AE)+SUMIF(ธุรการ!$C:$C,'รับ-จ่าย ประจำวัน'!$B637,ธุรการ!AE:AE)+SUMIF(เส้นแต่งหน้าขนมปัง!$C:$C,'รับ-จ่าย ประจำวัน'!$B637,เส้นแต่งหน้าขนมปัง!AE:AE)+SUMIF('วางแผนBC,CJ'!$C:$C,'รับ-จ่าย ประจำวัน'!$B637,'วางแผนBC,CJ'!AE:AE)+SUMIF(RD!$C:$C,'รับ-จ่าย ประจำวัน'!$B637,RD!AE:AE)+SUMIF('FG,ออนไล,คัดแยก'!$C:$C,'รับ-จ่าย ประจำวัน'!$B637,'FG,ออนไล,คัดแยก'!AE:AE)</f>
        <v>0</v>
      </c>
      <c r="BM637" s="16">
        <f>SUMIF(เตรียมส่วนผสม!$C:$C,'รับ-จ่าย ประจำวัน'!$B637,เตรียมส่วนผสม!AF:AF)+SUMIF(กวนไส้!$C:$C,'รับ-จ่าย ประจำวัน'!$B637,กวนไส้!AF:AF)+SUMIF(ผลิต1!$C:$C,'รับ-จ่าย ประจำวัน'!$B637,ผลิต1!AF:AF)+SUMIF(ผลิต2!$C:$C,'รับ-จ่าย ประจำวัน'!$B637,ผลิต2!AF:AF)+SUMIF(เส้นแต่งหน้าขนมเค้ก!$C:$C,'รับ-จ่าย ประจำวัน'!$B637,เส้นแต่งหน้าขนมเค้ก!AF:AF)+SUMIF(แพ็ค!$C:$C,'รับ-จ่าย ประจำวัน'!$B637,แพ็ค!AF:AF)+SUMIF(ธุรการ!$C:$C,'รับ-จ่าย ประจำวัน'!$B637,ธุรการ!AF:AF)+SUMIF(เส้นแต่งหน้าขนมปัง!$C:$C,'รับ-จ่าย ประจำวัน'!$B637,เส้นแต่งหน้าขนมปัง!AF:AF)+SUMIF('วางแผนBC,CJ'!$C:$C,'รับ-จ่าย ประจำวัน'!$B637,'วางแผนBC,CJ'!AF:AF)+SUMIF(RD!$C:$C,'รับ-จ่าย ประจำวัน'!$B637,RD!AF:AF)+SUMIF('FG,ออนไล,คัดแยก'!$C:$C,'รับ-จ่าย ประจำวัน'!$B637,'FG,ออนไล,คัดแยก'!AF:AF)</f>
        <v>0</v>
      </c>
      <c r="BN637" s="16">
        <f>SUMIF(เตรียมส่วนผสม!$C:$C,'รับ-จ่าย ประจำวัน'!$B637,เตรียมส่วนผสม!AG:AG)+SUMIF(กวนไส้!$C:$C,'รับ-จ่าย ประจำวัน'!$B637,กวนไส้!AG:AG)+SUMIF(ผลิต1!$C:$C,'รับ-จ่าย ประจำวัน'!$B637,ผลิต1!AG:AG)+SUMIF(ผลิต2!$C:$C,'รับ-จ่าย ประจำวัน'!$B637,ผลิต2!AG:AG)+SUMIF(เส้นแต่งหน้าขนมเค้ก!$C:$C,'รับ-จ่าย ประจำวัน'!$B637,เส้นแต่งหน้าขนมเค้ก!AG:AG)+SUMIF(แพ็ค!$C:$C,'รับ-จ่าย ประจำวัน'!$B637,แพ็ค!AG:AG)+SUMIF(ธุรการ!$C:$C,'รับ-จ่าย ประจำวัน'!$B637,ธุรการ!AG:AG)+SUMIF(เส้นแต่งหน้าขนมปัง!$C:$C,'รับ-จ่าย ประจำวัน'!$B637,เส้นแต่งหน้าขนมปัง!AG:AG)+SUMIF('วางแผนBC,CJ'!$C:$C,'รับ-จ่าย ประจำวัน'!$B637,'วางแผนBC,CJ'!AG:AG)+SUMIF(RD!$C:$C,'รับ-จ่าย ประจำวัน'!$B637,RD!AG:AG)+SUMIF('FG,ออนไล,คัดแยก'!$C:$C,'รับ-จ่าย ประจำวัน'!$B637,'FG,ออนไล,คัดแยก'!AG:AG)</f>
        <v>0</v>
      </c>
      <c r="BO637" s="16">
        <f>SUMIF(เตรียมส่วนผสม!$C:$C,'รับ-จ่าย ประจำวัน'!$B637,เตรียมส่วนผสม!AH:AH)+SUMIF(กวนไส้!$C:$C,'รับ-จ่าย ประจำวัน'!$B637,กวนไส้!AH:AH)+SUMIF(ผลิต1!$C:$C,'รับ-จ่าย ประจำวัน'!$B637,ผลิต1!AH:AH)+SUMIF(ผลิต2!$C:$C,'รับ-จ่าย ประจำวัน'!$B637,ผลิต2!AH:AH)+SUMIF(เส้นแต่งหน้าขนมเค้ก!$C:$C,'รับ-จ่าย ประจำวัน'!$B637,เส้นแต่งหน้าขนมเค้ก!AH:AH)+SUMIF(แพ็ค!$C:$C,'รับ-จ่าย ประจำวัน'!$B637,แพ็ค!AH:AH)+SUMIF(ธุรการ!$C:$C,'รับ-จ่าย ประจำวัน'!$B637,ธุรการ!AH:AH)+SUMIF(เส้นแต่งหน้าขนมปัง!$C:$C,'รับ-จ่าย ประจำวัน'!$B637,เส้นแต่งหน้าขนมปัง!AH:AH)+SUMIF('วางแผนBC,CJ'!$C:$C,'รับ-จ่าย ประจำวัน'!$B637,'วางแผนBC,CJ'!AH:AH)+SUMIF(RD!$C:$C,'รับ-จ่าย ประจำวัน'!$B637,RD!AH:AH)+SUMIF('FG,ออนไล,คัดแยก'!$C:$C,'รับ-จ่าย ประจำวัน'!$B637,'FG,ออนไล,คัดแยก'!AH:AH)</f>
        <v>0</v>
      </c>
      <c r="BP637" s="16">
        <f>SUMIF(เตรียมส่วนผสม!$C:$C,'รับ-จ่าย ประจำวัน'!$B637,เตรียมส่วนผสม!AI:AI)+SUMIF(กวนไส้!$C:$C,'รับ-จ่าย ประจำวัน'!$B637,กวนไส้!AI:AI)+SUMIF(ผลิต1!$C:$C,'รับ-จ่าย ประจำวัน'!$B637,ผลิต1!AI:AI)+SUMIF(ผลิต2!$C:$C,'รับ-จ่าย ประจำวัน'!$B637,ผลิต2!AI:AI)+SUMIF(เส้นแต่งหน้าขนมเค้ก!$C:$C,'รับ-จ่าย ประจำวัน'!$B637,เส้นแต่งหน้าขนมเค้ก!AI:AI)+SUMIF(แพ็ค!$C:$C,'รับ-จ่าย ประจำวัน'!$B637,แพ็ค!AI:AI)+SUMIF(ธุรการ!$C:$C,'รับ-จ่าย ประจำวัน'!$B637,ธุรการ!AI:AI)+SUMIF(เส้นแต่งหน้าขนมปัง!$C:$C,'รับ-จ่าย ประจำวัน'!$B637,เส้นแต่งหน้าขนมปัง!AI:AI)+SUMIF('วางแผนBC,CJ'!$C:$C,'รับ-จ่าย ประจำวัน'!$B637,'วางแผนBC,CJ'!AI:AI)+SUMIF(RD!$C:$C,'รับ-จ่าย ประจำวัน'!$B637,RD!AI:AI)+SUMIF('FG,ออนไล,คัดแยก'!$C:$C,'รับ-จ่าย ประจำวัน'!$B637,'FG,ออนไล,คัดแยก'!AI:AI)</f>
        <v>0</v>
      </c>
      <c r="BQ637" s="16">
        <f>SUMIF(เตรียมส่วนผสม!$C:$C,'รับ-จ่าย ประจำวัน'!$B637,เตรียมส่วนผสม!AJ:AJ)+SUMIF(กวนไส้!$C:$C,'รับ-จ่าย ประจำวัน'!$B637,กวนไส้!AJ:AJ)+SUMIF(ผลิต1!$C:$C,'รับ-จ่าย ประจำวัน'!$B637,ผลิต1!AJ:AJ)+SUMIF(ผลิต2!$C:$C,'รับ-จ่าย ประจำวัน'!$B637,ผลิต2!AJ:AJ)+SUMIF(เส้นแต่งหน้าขนมเค้ก!$C:$C,'รับ-จ่าย ประจำวัน'!$B637,เส้นแต่งหน้าขนมเค้ก!AJ:AJ)+SUMIF(แพ็ค!$C:$C,'รับ-จ่าย ประจำวัน'!$B637,แพ็ค!AJ:AJ)+SUMIF(ธุรการ!$C:$C,'รับ-จ่าย ประจำวัน'!$B637,ธุรการ!AJ:AJ)+SUMIF(เส้นแต่งหน้าขนมปัง!$C:$C,'รับ-จ่าย ประจำวัน'!$B637,เส้นแต่งหน้าขนมปัง!AJ:AJ)+SUMIF('วางแผนBC,CJ'!$C:$C,'รับ-จ่าย ประจำวัน'!$B637,'วางแผนBC,CJ'!AJ:AJ)+SUMIF(RD!$C:$C,'รับ-จ่าย ประจำวัน'!$B637,RD!AJ:AJ)+SUMIF('FG,ออนไล,คัดแยก'!$C:$C,'รับ-จ่าย ประจำวัน'!$B637,'FG,ออนไล,คัดแยก'!AJ:AJ)</f>
        <v>0</v>
      </c>
      <c r="BR637" s="16">
        <f>SUMIF(เตรียมส่วนผสม!$C:$C,'รับ-จ่าย ประจำวัน'!$B637,เตรียมส่วนผสม!AK:AK)+SUMIF(กวนไส้!$C:$C,'รับ-จ่าย ประจำวัน'!$B637,กวนไส้!AK:AK)+SUMIF(ผลิต1!$C:$C,'รับ-จ่าย ประจำวัน'!$B637,ผลิต1!AK:AK)+SUMIF(ผลิต2!$C:$C,'รับ-จ่าย ประจำวัน'!$B637,ผลิต2!AK:AK)+SUMIF(เส้นแต่งหน้าขนมเค้ก!$C:$C,'รับ-จ่าย ประจำวัน'!$B637,เส้นแต่งหน้าขนมเค้ก!AK:AK)+SUMIF(แพ็ค!$C:$C,'รับ-จ่าย ประจำวัน'!$B637,แพ็ค!AK:AK)+SUMIF(ธุรการ!$C:$C,'รับ-จ่าย ประจำวัน'!$B637,ธุรการ!AK:AK)+SUMIF(เส้นแต่งหน้าขนมปัง!$C:$C,'รับ-จ่าย ประจำวัน'!$B637,เส้นแต่งหน้าขนมปัง!AK:AK)+SUMIF('วางแผนBC,CJ'!$C:$C,'รับ-จ่าย ประจำวัน'!$B637,'วางแผนBC,CJ'!AK:AK)+SUMIF(RD!$C:$C,'รับ-จ่าย ประจำวัน'!$B637,RD!AK:AK)+SUMIF('FG,ออนไล,คัดแยก'!$C:$C,'รับ-จ่าย ประจำวัน'!$B637,'FG,ออนไล,คัดแยก'!AK:AK)</f>
        <v>0</v>
      </c>
      <c r="BS637" s="16">
        <f>SUMIF(เตรียมส่วนผสม!$C:$C,'รับ-จ่าย ประจำวัน'!$B637,เตรียมส่วนผสม!AL:AL)+SUMIF(กวนไส้!$C:$C,'รับ-จ่าย ประจำวัน'!$B637,กวนไส้!AL:AL)+SUMIF(ผลิต1!$C:$C,'รับ-จ่าย ประจำวัน'!$B637,ผลิต1!AL:AL)+SUMIF(ผลิต2!$C:$C,'รับ-จ่าย ประจำวัน'!$B637,ผลิต2!AL:AL)+SUMIF(เส้นแต่งหน้าขนมเค้ก!$C:$C,'รับ-จ่าย ประจำวัน'!$B637,เส้นแต่งหน้าขนมเค้ก!AL:AL)+SUMIF(แพ็ค!$C:$C,'รับ-จ่าย ประจำวัน'!$B637,แพ็ค!AL:AL)+SUMIF(ธุรการ!$C:$C,'รับ-จ่าย ประจำวัน'!$B637,ธุรการ!AL:AL)+SUMIF(เส้นแต่งหน้าขนมปัง!$C:$C,'รับ-จ่าย ประจำวัน'!$B637,เส้นแต่งหน้าขนมปัง!AL:AL)+SUMIF('วางแผนBC,CJ'!$C:$C,'รับ-จ่าย ประจำวัน'!$B637,'วางแผนBC,CJ'!AL:AL)+SUMIF(RD!$C:$C,'รับ-จ่าย ประจำวัน'!$B637,RD!AL:AL)+SUMIF('FG,ออนไล,คัดแยก'!$C:$C,'รับ-จ่าย ประจำวัน'!$B637,'FG,ออนไล,คัดแยก'!AL:AL)</f>
        <v>0</v>
      </c>
      <c r="BT637" s="18">
        <f t="shared" ref="BT637:BT639" si="155">AO637+AP637+AQ637+AR637+AS637+AT637+AU637+AV637+AW637+AX637+AY637+AZ637+BA637+BB637+BC637+BD637+BE637+BF637+BG637+BH637+BI637+BJ637+BK637+BL637+BM637+BN637+BO637+BP637+BQ637+BR637+BS637</f>
        <v>0</v>
      </c>
      <c r="BU637" s="116"/>
      <c r="BV637" s="146">
        <f t="shared" ref="BV637:BV639" si="156">H637+AN637-BT637</f>
        <v>0</v>
      </c>
      <c r="BW637" s="184"/>
      <c r="BX637" s="172">
        <f t="shared" si="124"/>
        <v>0</v>
      </c>
      <c r="BY637" s="188" t="e">
        <f t="shared" ref="BY637:BY639" si="157">BV637/BX637</f>
        <v>#DIV/0!</v>
      </c>
      <c r="BZ637" s="180" t="e">
        <f t="shared" ref="BZ637:BZ639" ca="1" si="158">+TODAY()+BY637</f>
        <v>#DIV/0!</v>
      </c>
      <c r="CA637" s="93">
        <v>100</v>
      </c>
      <c r="CB637" s="93"/>
      <c r="CC637" s="93"/>
      <c r="CD637" s="93"/>
      <c r="CE637" s="93"/>
      <c r="CF637" s="93"/>
      <c r="CG637" s="93"/>
      <c r="CH637" s="93"/>
      <c r="CI637" s="93"/>
      <c r="CJ637" s="97"/>
      <c r="CK637" s="9">
        <f t="shared" si="152"/>
        <v>0</v>
      </c>
    </row>
    <row r="638" spans="1:89" hidden="1" x14ac:dyDescent="0.5">
      <c r="A638" s="149"/>
      <c r="B638" s="34">
        <v>1021601053</v>
      </c>
      <c r="C638" s="33" t="s">
        <v>2146</v>
      </c>
      <c r="D638" s="141" t="s">
        <v>61</v>
      </c>
      <c r="E638" s="25"/>
      <c r="F638" s="132"/>
      <c r="G638" s="25"/>
      <c r="H638" s="12">
        <v>0</v>
      </c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11"/>
      <c r="AF638" s="11"/>
      <c r="AG638" s="11"/>
      <c r="AH638" s="11"/>
      <c r="AI638" s="25"/>
      <c r="AJ638" s="25"/>
      <c r="AK638" s="25"/>
      <c r="AL638" s="25"/>
      <c r="AM638" s="25"/>
      <c r="AN638" s="15">
        <f t="shared" si="154"/>
        <v>0</v>
      </c>
      <c r="AO638" s="16">
        <f>SUMIF(เตรียมส่วนผสม!$C:$C,'รับ-จ่าย ประจำวัน'!$B638,เตรียมส่วนผสม!H:H)+SUMIF(กวนไส้!$C:$C,'รับ-จ่าย ประจำวัน'!$B638,กวนไส้!H:H)+SUMIF(ผลิต1!$C:$C,'รับ-จ่าย ประจำวัน'!$B638,ผลิต1!H:H)+SUMIF(ผลิต2!$C:$C,'รับ-จ่าย ประจำวัน'!$B638,ผลิต2!H:H)+SUMIF(เส้นแต่งหน้าขนมเค้ก!$C:$C,'รับ-จ่าย ประจำวัน'!$B638,เส้นแต่งหน้าขนมเค้ก!H:H)+SUMIF(แพ็ค!$C:$C,'รับ-จ่าย ประจำวัน'!$B638,แพ็ค!H:H)+SUMIF(ธุรการ!$C:$C,'รับ-จ่าย ประจำวัน'!$B638,ธุรการ!H:H)+SUMIF(เส้นแต่งหน้าขนมปัง!$C:$C,'รับ-จ่าย ประจำวัน'!$B638,เส้นแต่งหน้าขนมปัง!H:H)+SUMIF('วางแผนBC,CJ'!$C:$C,'รับ-จ่าย ประจำวัน'!$B638,'วางแผนBC,CJ'!H:H)+SUMIF(RD!$C:$C,'รับ-จ่าย ประจำวัน'!$B638,RD!H:H)+SUMIF('FG,ออนไล,คัดแยก'!$C:$C,'รับ-จ่าย ประจำวัน'!$B638,'FG,ออนไล,คัดแยก'!H:H)</f>
        <v>0</v>
      </c>
      <c r="AP638" s="16">
        <f>SUMIF(เตรียมส่วนผสม!$C:$C,'รับ-จ่าย ประจำวัน'!$B638,เตรียมส่วนผสม!I:I)+SUMIF(กวนไส้!$C:$C,'รับ-จ่าย ประจำวัน'!$B638,กวนไส้!I:I)+SUMIF(ผลิต1!$C:$C,'รับ-จ่าย ประจำวัน'!$B638,ผลิต1!I:I)+SUMIF(ผลิต2!$C:$C,'รับ-จ่าย ประจำวัน'!$B638,ผลิต2!I:I)+SUMIF(เส้นแต่งหน้าขนมเค้ก!$C:$C,'รับ-จ่าย ประจำวัน'!$B638,เส้นแต่งหน้าขนมเค้ก!I:I)+SUMIF(แพ็ค!$C:$C,'รับ-จ่าย ประจำวัน'!$B638,แพ็ค!I:I)+SUMIF(ธุรการ!$C:$C,'รับ-จ่าย ประจำวัน'!$B638,ธุรการ!I:I)+SUMIF(เส้นแต่งหน้าขนมปัง!$C:$C,'รับ-จ่าย ประจำวัน'!$B638,เส้นแต่งหน้าขนมปัง!I:I)+SUMIF('วางแผนBC,CJ'!$C:$C,'รับ-จ่าย ประจำวัน'!$B638,'วางแผนBC,CJ'!I:I)+SUMIF(RD!$C:$C,'รับ-จ่าย ประจำวัน'!$B638,RD!I:I)+SUMIF('FG,ออนไล,คัดแยก'!$C:$C,'รับ-จ่าย ประจำวัน'!$B638,'FG,ออนไล,คัดแยก'!I:I)</f>
        <v>0</v>
      </c>
      <c r="AQ638" s="16">
        <f>SUMIF(เตรียมส่วนผสม!$C:$C,'รับ-จ่าย ประจำวัน'!$B638,เตรียมส่วนผสม!J:J)+SUMIF(กวนไส้!$C:$C,'รับ-จ่าย ประจำวัน'!$B638,กวนไส้!J:J)+SUMIF(ผลิต1!$C:$C,'รับ-จ่าย ประจำวัน'!$B638,ผลิต1!J:J)+SUMIF(ผลิต2!$C:$C,'รับ-จ่าย ประจำวัน'!$B638,ผลิต2!J:J)+SUMIF(เส้นแต่งหน้าขนมเค้ก!$C:$C,'รับ-จ่าย ประจำวัน'!$B638,เส้นแต่งหน้าขนมเค้ก!J:J)+SUMIF(แพ็ค!$C:$C,'รับ-จ่าย ประจำวัน'!$B638,แพ็ค!J:J)+SUMIF(ธุรการ!$C:$C,'รับ-จ่าย ประจำวัน'!$B638,ธุรการ!J:J)+SUMIF(เส้นแต่งหน้าขนมปัง!$C:$C,'รับ-จ่าย ประจำวัน'!$B638,เส้นแต่งหน้าขนมปัง!J:J)+SUMIF('วางแผนBC,CJ'!$C:$C,'รับ-จ่าย ประจำวัน'!$B638,'วางแผนBC,CJ'!J:J)+SUMIF(RD!$C:$C,'รับ-จ่าย ประจำวัน'!$B638,RD!J:J)+SUMIF('FG,ออนไล,คัดแยก'!$C:$C,'รับ-จ่าย ประจำวัน'!$B638,'FG,ออนไล,คัดแยก'!J:J)</f>
        <v>0</v>
      </c>
      <c r="AR638" s="16">
        <f>SUMIF(เตรียมส่วนผสม!$C:$C,'รับ-จ่าย ประจำวัน'!$B638,เตรียมส่วนผสม!K:K)+SUMIF(กวนไส้!$C:$C,'รับ-จ่าย ประจำวัน'!$B638,กวนไส้!K:K)+SUMIF(ผลิต1!$C:$C,'รับ-จ่าย ประจำวัน'!$B638,ผลิต1!K:K)+SUMIF(ผลิต2!$C:$C,'รับ-จ่าย ประจำวัน'!$B638,ผลิต2!K:K)+SUMIF(เส้นแต่งหน้าขนมเค้ก!$C:$C,'รับ-จ่าย ประจำวัน'!$B638,เส้นแต่งหน้าขนมเค้ก!K:K)+SUMIF(แพ็ค!$C:$C,'รับ-จ่าย ประจำวัน'!$B638,แพ็ค!K:K)+SUMIF(ธุรการ!$C:$C,'รับ-จ่าย ประจำวัน'!$B638,ธุรการ!K:K)+SUMIF(เส้นแต่งหน้าขนมปัง!$C:$C,'รับ-จ่าย ประจำวัน'!$B638,เส้นแต่งหน้าขนมปัง!K:K)+SUMIF('วางแผนBC,CJ'!$C:$C,'รับ-จ่าย ประจำวัน'!$B638,'วางแผนBC,CJ'!K:K)+SUMIF(RD!$C:$C,'รับ-จ่าย ประจำวัน'!$B638,RD!K:K)+SUMIF('FG,ออนไล,คัดแยก'!$C:$C,'รับ-จ่าย ประจำวัน'!$B638,'FG,ออนไล,คัดแยก'!K:K)</f>
        <v>0</v>
      </c>
      <c r="AS638" s="16">
        <f>SUMIF(เตรียมส่วนผสม!$C:$C,'รับ-จ่าย ประจำวัน'!$B638,เตรียมส่วนผสม!L:L)+SUMIF(กวนไส้!$C:$C,'รับ-จ่าย ประจำวัน'!$B638,กวนไส้!L:L)+SUMIF(ผลิต1!$C:$C,'รับ-จ่าย ประจำวัน'!$B638,ผลิต1!L:L)+SUMIF(ผลิต2!$C:$C,'รับ-จ่าย ประจำวัน'!$B638,ผลิต2!L:L)+SUMIF(เส้นแต่งหน้าขนมเค้ก!$C:$C,'รับ-จ่าย ประจำวัน'!$B638,เส้นแต่งหน้าขนมเค้ก!L:L)+SUMIF(แพ็ค!$C:$C,'รับ-จ่าย ประจำวัน'!$B638,แพ็ค!L:L)+SUMIF(ธุรการ!$C:$C,'รับ-จ่าย ประจำวัน'!$B638,ธุรการ!L:L)+SUMIF(เส้นแต่งหน้าขนมปัง!$C:$C,'รับ-จ่าย ประจำวัน'!$B638,เส้นแต่งหน้าขนมปัง!L:L)+SUMIF('วางแผนBC,CJ'!$C:$C,'รับ-จ่าย ประจำวัน'!$B638,'วางแผนBC,CJ'!L:L)+SUMIF(RD!$C:$C,'รับ-จ่าย ประจำวัน'!$B638,RD!L:L)+SUMIF('FG,ออนไล,คัดแยก'!$C:$C,'รับ-จ่าย ประจำวัน'!$B638,'FG,ออนไล,คัดแยก'!L:L)</f>
        <v>0</v>
      </c>
      <c r="AT638" s="16">
        <f>SUMIF(เตรียมส่วนผสม!$C:$C,'รับ-จ่าย ประจำวัน'!$B638,เตรียมส่วนผสม!M:M)+SUMIF(กวนไส้!$C:$C,'รับ-จ่าย ประจำวัน'!$B638,กวนไส้!M:M)+SUMIF(ผลิต1!$C:$C,'รับ-จ่าย ประจำวัน'!$B638,ผลิต1!M:M)+SUMIF(ผลิต2!$C:$C,'รับ-จ่าย ประจำวัน'!$B638,ผลิต2!M:M)+SUMIF(เส้นแต่งหน้าขนมเค้ก!$C:$C,'รับ-จ่าย ประจำวัน'!$B638,เส้นแต่งหน้าขนมเค้ก!M:M)+SUMIF(แพ็ค!$C:$C,'รับ-จ่าย ประจำวัน'!$B638,แพ็ค!M:M)+SUMIF(ธุรการ!$C:$C,'รับ-จ่าย ประจำวัน'!$B638,ธุรการ!M:M)+SUMIF(เส้นแต่งหน้าขนมปัง!$C:$C,'รับ-จ่าย ประจำวัน'!$B638,เส้นแต่งหน้าขนมปัง!M:M)+SUMIF('วางแผนBC,CJ'!$C:$C,'รับ-จ่าย ประจำวัน'!$B638,'วางแผนBC,CJ'!M:M)+SUMIF(RD!$C:$C,'รับ-จ่าย ประจำวัน'!$B638,RD!M:M)+SUMIF('FG,ออนไล,คัดแยก'!$C:$C,'รับ-จ่าย ประจำวัน'!$B638,'FG,ออนไล,คัดแยก'!M:M)</f>
        <v>0</v>
      </c>
      <c r="AU638" s="16">
        <f>SUMIF(เตรียมส่วนผสม!$C:$C,'รับ-จ่าย ประจำวัน'!$B638,เตรียมส่วนผสม!N:N)+SUMIF(กวนไส้!$C:$C,'รับ-จ่าย ประจำวัน'!$B638,กวนไส้!N:N)+SUMIF(ผลิต1!$C:$C,'รับ-จ่าย ประจำวัน'!$B638,ผลิต1!N:N)+SUMIF(ผลิต2!$C:$C,'รับ-จ่าย ประจำวัน'!$B638,ผลิต2!N:N)+SUMIF(เส้นแต่งหน้าขนมเค้ก!$C:$C,'รับ-จ่าย ประจำวัน'!$B638,เส้นแต่งหน้าขนมเค้ก!N:N)+SUMIF(แพ็ค!$C:$C,'รับ-จ่าย ประจำวัน'!$B638,แพ็ค!N:N)+SUMIF(ธุรการ!$C:$C,'รับ-จ่าย ประจำวัน'!$B638,ธุรการ!N:N)+SUMIF(เส้นแต่งหน้าขนมปัง!$C:$C,'รับ-จ่าย ประจำวัน'!$B638,เส้นแต่งหน้าขนมปัง!N:N)+SUMIF('วางแผนBC,CJ'!$C:$C,'รับ-จ่าย ประจำวัน'!$B638,'วางแผนBC,CJ'!N:N)+SUMIF(RD!$C:$C,'รับ-จ่าย ประจำวัน'!$B638,RD!N:N)+SUMIF('FG,ออนไล,คัดแยก'!$C:$C,'รับ-จ่าย ประจำวัน'!$B638,'FG,ออนไล,คัดแยก'!N:N)</f>
        <v>0</v>
      </c>
      <c r="AV638" s="16">
        <f>SUMIF(เตรียมส่วนผสม!$C:$C,'รับ-จ่าย ประจำวัน'!$B638,เตรียมส่วนผสม!O:O)+SUMIF(กวนไส้!$C:$C,'รับ-จ่าย ประจำวัน'!$B638,กวนไส้!O:O)+SUMIF(ผลิต1!$C:$C,'รับ-จ่าย ประจำวัน'!$B638,ผลิต1!O:O)+SUMIF(ผลิต2!$C:$C,'รับ-จ่าย ประจำวัน'!$B638,ผลิต2!O:O)+SUMIF(เส้นแต่งหน้าขนมเค้ก!$C:$C,'รับ-จ่าย ประจำวัน'!$B638,เส้นแต่งหน้าขนมเค้ก!O:O)+SUMIF(แพ็ค!$C:$C,'รับ-จ่าย ประจำวัน'!$B638,แพ็ค!O:O)+SUMIF(ธุรการ!$C:$C,'รับ-จ่าย ประจำวัน'!$B638,ธุรการ!O:O)+SUMIF(เส้นแต่งหน้าขนมปัง!$C:$C,'รับ-จ่าย ประจำวัน'!$B638,เส้นแต่งหน้าขนมปัง!O:O)+SUMIF('วางแผนBC,CJ'!$C:$C,'รับ-จ่าย ประจำวัน'!$B638,'วางแผนBC,CJ'!O:O)+SUMIF(RD!$C:$C,'รับ-จ่าย ประจำวัน'!$B638,RD!O:O)+SUMIF('FG,ออนไล,คัดแยก'!$C:$C,'รับ-จ่าย ประจำวัน'!$B638,'FG,ออนไล,คัดแยก'!O:O)</f>
        <v>0</v>
      </c>
      <c r="AW638" s="16">
        <f>SUMIF(เตรียมส่วนผสม!$C:$C,'รับ-จ่าย ประจำวัน'!$B638,เตรียมส่วนผสม!P:P)+SUMIF(กวนไส้!$C:$C,'รับ-จ่าย ประจำวัน'!$B638,กวนไส้!P:P)+SUMIF(ผลิต1!$C:$C,'รับ-จ่าย ประจำวัน'!$B638,ผลิต1!P:P)+SUMIF(ผลิต2!$C:$C,'รับ-จ่าย ประจำวัน'!$B638,ผลิต2!P:P)+SUMIF(เส้นแต่งหน้าขนมเค้ก!$C:$C,'รับ-จ่าย ประจำวัน'!$B638,เส้นแต่งหน้าขนมเค้ก!P:P)+SUMIF(แพ็ค!$C:$C,'รับ-จ่าย ประจำวัน'!$B638,แพ็ค!P:P)+SUMIF(ธุรการ!$C:$C,'รับ-จ่าย ประจำวัน'!$B638,ธุรการ!P:P)+SUMIF(เส้นแต่งหน้าขนมปัง!$C:$C,'รับ-จ่าย ประจำวัน'!$B638,เส้นแต่งหน้าขนมปัง!P:P)+SUMIF('วางแผนBC,CJ'!$C:$C,'รับ-จ่าย ประจำวัน'!$B638,'วางแผนBC,CJ'!P:P)+SUMIF(RD!$C:$C,'รับ-จ่าย ประจำวัน'!$B638,RD!P:P)+SUMIF('FG,ออนไล,คัดแยก'!$C:$C,'รับ-จ่าย ประจำวัน'!$B638,'FG,ออนไล,คัดแยก'!P:P)</f>
        <v>0</v>
      </c>
      <c r="AX638" s="16">
        <f>SUMIF(เตรียมส่วนผสม!$C:$C,'รับ-จ่าย ประจำวัน'!$B638,เตรียมส่วนผสม!Q:Q)+SUMIF(กวนไส้!$C:$C,'รับ-จ่าย ประจำวัน'!$B638,กวนไส้!Q:Q)+SUMIF(ผลิต1!$C:$C,'รับ-จ่าย ประจำวัน'!$B638,ผลิต1!Q:Q)+SUMIF(ผลิต2!$C:$C,'รับ-จ่าย ประจำวัน'!$B638,ผลิต2!Q:Q)+SUMIF(เส้นแต่งหน้าขนมเค้ก!$C:$C,'รับ-จ่าย ประจำวัน'!$B638,เส้นแต่งหน้าขนมเค้ก!Q:Q)+SUMIF(แพ็ค!$C:$C,'รับ-จ่าย ประจำวัน'!$B638,แพ็ค!Q:Q)+SUMIF(ธุรการ!$C:$C,'รับ-จ่าย ประจำวัน'!$B638,ธุรการ!Q:Q)+SUMIF(เส้นแต่งหน้าขนมปัง!$C:$C,'รับ-จ่าย ประจำวัน'!$B638,เส้นแต่งหน้าขนมปัง!Q:Q)+SUMIF('วางแผนBC,CJ'!$C:$C,'รับ-จ่าย ประจำวัน'!$B638,'วางแผนBC,CJ'!Q:Q)+SUMIF(RD!$C:$C,'รับ-จ่าย ประจำวัน'!$B638,RD!Q:Q)+SUMIF('FG,ออนไล,คัดแยก'!$C:$C,'รับ-จ่าย ประจำวัน'!$B638,'FG,ออนไล,คัดแยก'!Q:Q)</f>
        <v>0</v>
      </c>
      <c r="AY638" s="16">
        <f>SUMIF(เตรียมส่วนผสม!$C:$C,'รับ-จ่าย ประจำวัน'!$B638,เตรียมส่วนผสม!R:R)+SUMIF(กวนไส้!$C:$C,'รับ-จ่าย ประจำวัน'!$B638,กวนไส้!R:R)+SUMIF(ผลิต1!$C:$C,'รับ-จ่าย ประจำวัน'!$B638,ผลิต1!R:R)+SUMIF(ผลิต2!$C:$C,'รับ-จ่าย ประจำวัน'!$B638,ผลิต2!R:R)+SUMIF(เส้นแต่งหน้าขนมเค้ก!$C:$C,'รับ-จ่าย ประจำวัน'!$B638,เส้นแต่งหน้าขนมเค้ก!R:R)+SUMIF(แพ็ค!$C:$C,'รับ-จ่าย ประจำวัน'!$B638,แพ็ค!R:R)+SUMIF(ธุรการ!$C:$C,'รับ-จ่าย ประจำวัน'!$B638,ธุรการ!R:R)+SUMIF(เส้นแต่งหน้าขนมปัง!$C:$C,'รับ-จ่าย ประจำวัน'!$B638,เส้นแต่งหน้าขนมปัง!R:R)+SUMIF('วางแผนBC,CJ'!$C:$C,'รับ-จ่าย ประจำวัน'!$B638,'วางแผนBC,CJ'!R:R)+SUMIF(RD!$C:$C,'รับ-จ่าย ประจำวัน'!$B638,RD!R:R)+SUMIF('FG,ออนไล,คัดแยก'!$C:$C,'รับ-จ่าย ประจำวัน'!$B638,'FG,ออนไล,คัดแยก'!R:R)</f>
        <v>0</v>
      </c>
      <c r="AZ638" s="16">
        <f>SUMIF(เตรียมส่วนผสม!$C:$C,'รับ-จ่าย ประจำวัน'!$B638,เตรียมส่วนผสม!S:S)+SUMIF(กวนไส้!$C:$C,'รับ-จ่าย ประจำวัน'!$B638,กวนไส้!S:S)+SUMIF(ผลิต1!$C:$C,'รับ-จ่าย ประจำวัน'!$B638,ผลิต1!S:S)+SUMIF(ผลิต2!$C:$C,'รับ-จ่าย ประจำวัน'!$B638,ผลิต2!S:S)+SUMIF(เส้นแต่งหน้าขนมเค้ก!$C:$C,'รับ-จ่าย ประจำวัน'!$B638,เส้นแต่งหน้าขนมเค้ก!S:S)+SUMIF(แพ็ค!$C:$C,'รับ-จ่าย ประจำวัน'!$B638,แพ็ค!S:S)+SUMIF(ธุรการ!$C:$C,'รับ-จ่าย ประจำวัน'!$B638,ธุรการ!S:S)+SUMIF(เส้นแต่งหน้าขนมปัง!$C:$C,'รับ-จ่าย ประจำวัน'!$B638,เส้นแต่งหน้าขนมปัง!S:S)+SUMIF('วางแผนBC,CJ'!$C:$C,'รับ-จ่าย ประจำวัน'!$B638,'วางแผนBC,CJ'!S:S)+SUMIF(RD!$C:$C,'รับ-จ่าย ประจำวัน'!$B638,RD!S:S)+SUMIF('FG,ออนไล,คัดแยก'!$C:$C,'รับ-จ่าย ประจำวัน'!$B638,'FG,ออนไล,คัดแยก'!S:S)</f>
        <v>0</v>
      </c>
      <c r="BA638" s="16">
        <f>SUMIF(เตรียมส่วนผสม!$C:$C,'รับ-จ่าย ประจำวัน'!$B638,เตรียมส่วนผสม!T:T)+SUMIF(กวนไส้!$C:$C,'รับ-จ่าย ประจำวัน'!$B638,กวนไส้!T:T)+SUMIF(ผลิต1!$C:$C,'รับ-จ่าย ประจำวัน'!$B638,ผลิต1!T:T)+SUMIF(ผลิต2!$C:$C,'รับ-จ่าย ประจำวัน'!$B638,ผลิต2!T:T)+SUMIF(เส้นแต่งหน้าขนมเค้ก!$C:$C,'รับ-จ่าย ประจำวัน'!$B638,เส้นแต่งหน้าขนมเค้ก!T:T)+SUMIF(แพ็ค!$C:$C,'รับ-จ่าย ประจำวัน'!$B638,แพ็ค!T:T)+SUMIF(ธุรการ!$C:$C,'รับ-จ่าย ประจำวัน'!$B638,ธุรการ!T:T)+SUMIF(เส้นแต่งหน้าขนมปัง!$C:$C,'รับ-จ่าย ประจำวัน'!$B638,เส้นแต่งหน้าขนมปัง!T:T)+SUMIF('วางแผนBC,CJ'!$C:$C,'รับ-จ่าย ประจำวัน'!$B638,'วางแผนBC,CJ'!T:T)+SUMIF(RD!$C:$C,'รับ-จ่าย ประจำวัน'!$B638,RD!T:T)+SUMIF('FG,ออนไล,คัดแยก'!$C:$C,'รับ-จ่าย ประจำวัน'!$B638,'FG,ออนไล,คัดแยก'!T:T)</f>
        <v>0</v>
      </c>
      <c r="BB638" s="16">
        <f>SUMIF(เตรียมส่วนผสม!$C:$C,'รับ-จ่าย ประจำวัน'!$B638,เตรียมส่วนผสม!U:U)+SUMIF(กวนไส้!$C:$C,'รับ-จ่าย ประจำวัน'!$B638,กวนไส้!U:U)+SUMIF(ผลิต1!$C:$C,'รับ-จ่าย ประจำวัน'!$B638,ผลิต1!U:U)+SUMIF(ผลิต2!$C:$C,'รับ-จ่าย ประจำวัน'!$B638,ผลิต2!U:U)+SUMIF(เส้นแต่งหน้าขนมเค้ก!$C:$C,'รับ-จ่าย ประจำวัน'!$B638,เส้นแต่งหน้าขนมเค้ก!U:U)+SUMIF(แพ็ค!$C:$C,'รับ-จ่าย ประจำวัน'!$B638,แพ็ค!U:U)+SUMIF(ธุรการ!$C:$C,'รับ-จ่าย ประจำวัน'!$B638,ธุรการ!U:U)+SUMIF(เส้นแต่งหน้าขนมปัง!$C:$C,'รับ-จ่าย ประจำวัน'!$B638,เส้นแต่งหน้าขนมปัง!U:U)+SUMIF('วางแผนBC,CJ'!$C:$C,'รับ-จ่าย ประจำวัน'!$B638,'วางแผนBC,CJ'!U:U)+SUMIF(RD!$C:$C,'รับ-จ่าย ประจำวัน'!$B638,RD!U:U)+SUMIF('FG,ออนไล,คัดแยก'!$C:$C,'รับ-จ่าย ประจำวัน'!$B638,'FG,ออนไล,คัดแยก'!U:U)</f>
        <v>0</v>
      </c>
      <c r="BC638" s="16">
        <f>SUMIF(เตรียมส่วนผสม!$C:$C,'รับ-จ่าย ประจำวัน'!$B638,เตรียมส่วนผสม!V:V)+SUMIF(กวนไส้!$C:$C,'รับ-จ่าย ประจำวัน'!$B638,กวนไส้!V:V)+SUMIF(ผลิต1!$C:$C,'รับ-จ่าย ประจำวัน'!$B638,ผลิต1!V:V)+SUMIF(ผลิต2!$C:$C,'รับ-จ่าย ประจำวัน'!$B638,ผลิต2!V:V)+SUMIF(เส้นแต่งหน้าขนมเค้ก!$C:$C,'รับ-จ่าย ประจำวัน'!$B638,เส้นแต่งหน้าขนมเค้ก!V:V)+SUMIF(แพ็ค!$C:$C,'รับ-จ่าย ประจำวัน'!$B638,แพ็ค!V:V)+SUMIF(ธุรการ!$C:$C,'รับ-จ่าย ประจำวัน'!$B638,ธุรการ!V:V)+SUMIF(เส้นแต่งหน้าขนมปัง!$C:$C,'รับ-จ่าย ประจำวัน'!$B638,เส้นแต่งหน้าขนมปัง!V:V)+SUMIF('วางแผนBC,CJ'!$C:$C,'รับ-จ่าย ประจำวัน'!$B638,'วางแผนBC,CJ'!V:V)+SUMIF(RD!$C:$C,'รับ-จ่าย ประจำวัน'!$B638,RD!V:V)+SUMIF('FG,ออนไล,คัดแยก'!$C:$C,'รับ-จ่าย ประจำวัน'!$B638,'FG,ออนไล,คัดแยก'!V:V)</f>
        <v>0</v>
      </c>
      <c r="BD638" s="16">
        <f>SUMIF(เตรียมส่วนผสม!$C:$C,'รับ-จ่าย ประจำวัน'!$B638,เตรียมส่วนผสม!W:W)+SUMIF(กวนไส้!$C:$C,'รับ-จ่าย ประจำวัน'!$B638,กวนไส้!W:W)+SUMIF(ผลิต1!$C:$C,'รับ-จ่าย ประจำวัน'!$B638,ผลิต1!W:W)+SUMIF(ผลิต2!$C:$C,'รับ-จ่าย ประจำวัน'!$B638,ผลิต2!W:W)+SUMIF(เส้นแต่งหน้าขนมเค้ก!$C:$C,'รับ-จ่าย ประจำวัน'!$B638,เส้นแต่งหน้าขนมเค้ก!W:W)+SUMIF(แพ็ค!$C:$C,'รับ-จ่าย ประจำวัน'!$B638,แพ็ค!W:W)+SUMIF(ธุรการ!$C:$C,'รับ-จ่าย ประจำวัน'!$B638,ธุรการ!W:W)+SUMIF(เส้นแต่งหน้าขนมปัง!$C:$C,'รับ-จ่าย ประจำวัน'!$B638,เส้นแต่งหน้าขนมปัง!W:W)+SUMIF('วางแผนBC,CJ'!$C:$C,'รับ-จ่าย ประจำวัน'!$B638,'วางแผนBC,CJ'!W:W)+SUMIF(RD!$C:$C,'รับ-จ่าย ประจำวัน'!$B638,RD!W:W)+SUMIF('FG,ออนไล,คัดแยก'!$C:$C,'รับ-จ่าย ประจำวัน'!$B638,'FG,ออนไล,คัดแยก'!W:W)</f>
        <v>0</v>
      </c>
      <c r="BE638" s="16">
        <f>SUMIF(เตรียมส่วนผสม!$C:$C,'รับ-จ่าย ประจำวัน'!$B638,เตรียมส่วนผสม!X:X)+SUMIF(กวนไส้!$C:$C,'รับ-จ่าย ประจำวัน'!$B638,กวนไส้!X:X)+SUMIF(ผลิต1!$C:$C,'รับ-จ่าย ประจำวัน'!$B638,ผลิต1!X:X)+SUMIF(ผลิต2!$C:$C,'รับ-จ่าย ประจำวัน'!$B638,ผลิต2!X:X)+SUMIF(เส้นแต่งหน้าขนมเค้ก!$C:$C,'รับ-จ่าย ประจำวัน'!$B638,เส้นแต่งหน้าขนมเค้ก!X:X)+SUMIF(แพ็ค!$C:$C,'รับ-จ่าย ประจำวัน'!$B638,แพ็ค!X:X)+SUMIF(ธุรการ!$C:$C,'รับ-จ่าย ประจำวัน'!$B638,ธุรการ!X:X)+SUMIF(เส้นแต่งหน้าขนมปัง!$C:$C,'รับ-จ่าย ประจำวัน'!$B638,เส้นแต่งหน้าขนมปัง!X:X)+SUMIF('วางแผนBC,CJ'!$C:$C,'รับ-จ่าย ประจำวัน'!$B638,'วางแผนBC,CJ'!X:X)+SUMIF(RD!$C:$C,'รับ-จ่าย ประจำวัน'!$B638,RD!X:X)+SUMIF('FG,ออนไล,คัดแยก'!$C:$C,'รับ-จ่าย ประจำวัน'!$B638,'FG,ออนไล,คัดแยก'!X:X)</f>
        <v>0</v>
      </c>
      <c r="BF638" s="16">
        <f>SUMIF(เตรียมส่วนผสม!$C:$C,'รับ-จ่าย ประจำวัน'!$B638,เตรียมส่วนผสม!Y:Y)+SUMIF(กวนไส้!$C:$C,'รับ-จ่าย ประจำวัน'!$B638,กวนไส้!Y:Y)+SUMIF(ผลิต1!$C:$C,'รับ-จ่าย ประจำวัน'!$B638,ผลิต1!Y:Y)+SUMIF(ผลิต2!$C:$C,'รับ-จ่าย ประจำวัน'!$B638,ผลิต2!Y:Y)+SUMIF(เส้นแต่งหน้าขนมเค้ก!$C:$C,'รับ-จ่าย ประจำวัน'!$B638,เส้นแต่งหน้าขนมเค้ก!Y:Y)+SUMIF(แพ็ค!$C:$C,'รับ-จ่าย ประจำวัน'!$B638,แพ็ค!Y:Y)+SUMIF(ธุรการ!$C:$C,'รับ-จ่าย ประจำวัน'!$B638,ธุรการ!Y:Y)+SUMIF(เส้นแต่งหน้าขนมปัง!$C:$C,'รับ-จ่าย ประจำวัน'!$B638,เส้นแต่งหน้าขนมปัง!Y:Y)+SUMIF('วางแผนBC,CJ'!$C:$C,'รับ-จ่าย ประจำวัน'!$B638,'วางแผนBC,CJ'!Y:Y)+SUMIF(RD!$C:$C,'รับ-จ่าย ประจำวัน'!$B638,RD!Y:Y)+SUMIF('FG,ออนไล,คัดแยก'!$C:$C,'รับ-จ่าย ประจำวัน'!$B638,'FG,ออนไล,คัดแยก'!Y:Y)</f>
        <v>0</v>
      </c>
      <c r="BG638" s="16">
        <f>SUMIF(เตรียมส่วนผสม!$C:$C,'รับ-จ่าย ประจำวัน'!$B638,เตรียมส่วนผสม!Z:Z)+SUMIF(กวนไส้!$C:$C,'รับ-จ่าย ประจำวัน'!$B638,กวนไส้!Z:Z)+SUMIF(ผลิต1!$C:$C,'รับ-จ่าย ประจำวัน'!$B638,ผลิต1!Z:Z)+SUMIF(ผลิต2!$C:$C,'รับ-จ่าย ประจำวัน'!$B638,ผลิต2!Z:Z)+SUMIF(เส้นแต่งหน้าขนมเค้ก!$C:$C,'รับ-จ่าย ประจำวัน'!$B638,เส้นแต่งหน้าขนมเค้ก!Z:Z)+SUMIF(แพ็ค!$C:$C,'รับ-จ่าย ประจำวัน'!$B638,แพ็ค!Z:Z)+SUMIF(ธุรการ!$C:$C,'รับ-จ่าย ประจำวัน'!$B638,ธุรการ!Z:Z)+SUMIF(เส้นแต่งหน้าขนมปัง!$C:$C,'รับ-จ่าย ประจำวัน'!$B638,เส้นแต่งหน้าขนมปัง!Z:Z)+SUMIF('วางแผนBC,CJ'!$C:$C,'รับ-จ่าย ประจำวัน'!$B638,'วางแผนBC,CJ'!Z:Z)+SUMIF(RD!$C:$C,'รับ-จ่าย ประจำวัน'!$B638,RD!Z:Z)+SUMIF('FG,ออนไล,คัดแยก'!$C:$C,'รับ-จ่าย ประจำวัน'!$B638,'FG,ออนไล,คัดแยก'!Z:Z)</f>
        <v>0</v>
      </c>
      <c r="BH638" s="16">
        <f>SUMIF(เตรียมส่วนผสม!$C:$C,'รับ-จ่าย ประจำวัน'!$B638,เตรียมส่วนผสม!AA:AA)+SUMIF(กวนไส้!$C:$C,'รับ-จ่าย ประจำวัน'!$B638,กวนไส้!AA:AA)+SUMIF(ผลิต1!$C:$C,'รับ-จ่าย ประจำวัน'!$B638,ผลิต1!AA:AA)+SUMIF(ผลิต2!$C:$C,'รับ-จ่าย ประจำวัน'!$B638,ผลิต2!AA:AA)+SUMIF(เส้นแต่งหน้าขนมเค้ก!$C:$C,'รับ-จ่าย ประจำวัน'!$B638,เส้นแต่งหน้าขนมเค้ก!AA:AA)+SUMIF(แพ็ค!$C:$C,'รับ-จ่าย ประจำวัน'!$B638,แพ็ค!AA:AA)+SUMIF(ธุรการ!$C:$C,'รับ-จ่าย ประจำวัน'!$B638,ธุรการ!AA:AA)+SUMIF(เส้นแต่งหน้าขนมปัง!$C:$C,'รับ-จ่าย ประจำวัน'!$B638,เส้นแต่งหน้าขนมปัง!AA:AA)+SUMIF('วางแผนBC,CJ'!$C:$C,'รับ-จ่าย ประจำวัน'!$B638,'วางแผนBC,CJ'!AA:AA)+SUMIF(RD!$C:$C,'รับ-จ่าย ประจำวัน'!$B638,RD!AA:AA)+SUMIF('FG,ออนไล,คัดแยก'!$C:$C,'รับ-จ่าย ประจำวัน'!$B638,'FG,ออนไล,คัดแยก'!AA:AA)</f>
        <v>0</v>
      </c>
      <c r="BI638" s="16">
        <f>SUMIF(เตรียมส่วนผสม!$C:$C,'รับ-จ่าย ประจำวัน'!$B638,เตรียมส่วนผสม!AB:AB)+SUMIF(กวนไส้!$C:$C,'รับ-จ่าย ประจำวัน'!$B638,กวนไส้!AB:AB)+SUMIF(ผลิต1!$C:$C,'รับ-จ่าย ประจำวัน'!$B638,ผลิต1!AB:AB)+SUMIF(ผลิต2!$C:$C,'รับ-จ่าย ประจำวัน'!$B638,ผลิต2!AB:AB)+SUMIF(เส้นแต่งหน้าขนมเค้ก!$C:$C,'รับ-จ่าย ประจำวัน'!$B638,เส้นแต่งหน้าขนมเค้ก!AB:AB)+SUMIF(แพ็ค!$C:$C,'รับ-จ่าย ประจำวัน'!$B638,แพ็ค!AB:AB)+SUMIF(ธุรการ!$C:$C,'รับ-จ่าย ประจำวัน'!$B638,ธุรการ!AB:AB)+SUMIF(เส้นแต่งหน้าขนมปัง!$C:$C,'รับ-จ่าย ประจำวัน'!$B638,เส้นแต่งหน้าขนมปัง!AB:AB)+SUMIF('วางแผนBC,CJ'!$C:$C,'รับ-จ่าย ประจำวัน'!$B638,'วางแผนBC,CJ'!AB:AB)+SUMIF(RD!$C:$C,'รับ-จ่าย ประจำวัน'!$B638,RD!AB:AB)+SUMIF('FG,ออนไล,คัดแยก'!$C:$C,'รับ-จ่าย ประจำวัน'!$B638,'FG,ออนไล,คัดแยก'!AB:AB)</f>
        <v>0</v>
      </c>
      <c r="BJ638" s="16">
        <f>SUMIF(เตรียมส่วนผสม!$C:$C,'รับ-จ่าย ประจำวัน'!$B638,เตรียมส่วนผสม!AC:AC)+SUMIF(กวนไส้!$C:$C,'รับ-จ่าย ประจำวัน'!$B638,กวนไส้!AC:AC)+SUMIF(ผลิต1!$C:$C,'รับ-จ่าย ประจำวัน'!$B638,ผลิต1!AC:AC)+SUMIF(ผลิต2!$C:$C,'รับ-จ่าย ประจำวัน'!$B638,ผลิต2!AC:AC)+SUMIF(เส้นแต่งหน้าขนมเค้ก!$C:$C,'รับ-จ่าย ประจำวัน'!$B638,เส้นแต่งหน้าขนมเค้ก!AC:AC)+SUMIF(แพ็ค!$C:$C,'รับ-จ่าย ประจำวัน'!$B638,แพ็ค!AC:AC)+SUMIF(ธุรการ!$C:$C,'รับ-จ่าย ประจำวัน'!$B638,ธุรการ!AC:AC)+SUMIF(เส้นแต่งหน้าขนมปัง!$C:$C,'รับ-จ่าย ประจำวัน'!$B638,เส้นแต่งหน้าขนมปัง!AC:AC)+SUMIF('วางแผนBC,CJ'!$C:$C,'รับ-จ่าย ประจำวัน'!$B638,'วางแผนBC,CJ'!AC:AC)+SUMIF(RD!$C:$C,'รับ-จ่าย ประจำวัน'!$B638,RD!AC:AC)+SUMIF('FG,ออนไล,คัดแยก'!$C:$C,'รับ-จ่าย ประจำวัน'!$B638,'FG,ออนไล,คัดแยก'!AC:AC)</f>
        <v>0</v>
      </c>
      <c r="BK638" s="16">
        <f>SUMIF(เตรียมส่วนผสม!$C:$C,'รับ-จ่าย ประจำวัน'!$B638,เตรียมส่วนผสม!AD:AD)+SUMIF(กวนไส้!$C:$C,'รับ-จ่าย ประจำวัน'!$B638,กวนไส้!AD:AD)+SUMIF(ผลิต1!$C:$C,'รับ-จ่าย ประจำวัน'!$B638,ผลิต1!AD:AD)+SUMIF(ผลิต2!$C:$C,'รับ-จ่าย ประจำวัน'!$B638,ผลิต2!AD:AD)+SUMIF(เส้นแต่งหน้าขนมเค้ก!$C:$C,'รับ-จ่าย ประจำวัน'!$B638,เส้นแต่งหน้าขนมเค้ก!AD:AD)+SUMIF(แพ็ค!$C:$C,'รับ-จ่าย ประจำวัน'!$B638,แพ็ค!AD:AD)+SUMIF(ธุรการ!$C:$C,'รับ-จ่าย ประจำวัน'!$B638,ธุรการ!AD:AD)+SUMIF(เส้นแต่งหน้าขนมปัง!$C:$C,'รับ-จ่าย ประจำวัน'!$B638,เส้นแต่งหน้าขนมปัง!AD:AD)+SUMIF('วางแผนBC,CJ'!$C:$C,'รับ-จ่าย ประจำวัน'!$B638,'วางแผนBC,CJ'!AD:AD)+SUMIF(RD!$C:$C,'รับ-จ่าย ประจำวัน'!$B638,RD!AD:AD)+SUMIF('FG,ออนไล,คัดแยก'!$C:$C,'รับ-จ่าย ประจำวัน'!$B638,'FG,ออนไล,คัดแยก'!AD:AD)</f>
        <v>0</v>
      </c>
      <c r="BL638" s="16">
        <f>SUMIF(เตรียมส่วนผสม!$C:$C,'รับ-จ่าย ประจำวัน'!$B638,เตรียมส่วนผสม!AE:AE)+SUMIF(กวนไส้!$C:$C,'รับ-จ่าย ประจำวัน'!$B638,กวนไส้!AE:AE)+SUMIF(ผลิต1!$C:$C,'รับ-จ่าย ประจำวัน'!$B638,ผลิต1!AE:AE)+SUMIF(ผลิต2!$C:$C,'รับ-จ่าย ประจำวัน'!$B638,ผลิต2!AE:AE)+SUMIF(เส้นแต่งหน้าขนมเค้ก!$C:$C,'รับ-จ่าย ประจำวัน'!$B638,เส้นแต่งหน้าขนมเค้ก!AE:AE)+SUMIF(แพ็ค!$C:$C,'รับ-จ่าย ประจำวัน'!$B638,แพ็ค!AE:AE)+SUMIF(ธุรการ!$C:$C,'รับ-จ่าย ประจำวัน'!$B638,ธุรการ!AE:AE)+SUMIF(เส้นแต่งหน้าขนมปัง!$C:$C,'รับ-จ่าย ประจำวัน'!$B638,เส้นแต่งหน้าขนมปัง!AE:AE)+SUMIF('วางแผนBC,CJ'!$C:$C,'รับ-จ่าย ประจำวัน'!$B638,'วางแผนBC,CJ'!AE:AE)+SUMIF(RD!$C:$C,'รับ-จ่าย ประจำวัน'!$B638,RD!AE:AE)+SUMIF('FG,ออนไล,คัดแยก'!$C:$C,'รับ-จ่าย ประจำวัน'!$B638,'FG,ออนไล,คัดแยก'!AE:AE)</f>
        <v>0</v>
      </c>
      <c r="BM638" s="16">
        <f>SUMIF(เตรียมส่วนผสม!$C:$C,'รับ-จ่าย ประจำวัน'!$B638,เตรียมส่วนผสม!AF:AF)+SUMIF(กวนไส้!$C:$C,'รับ-จ่าย ประจำวัน'!$B638,กวนไส้!AF:AF)+SUMIF(ผลิต1!$C:$C,'รับ-จ่าย ประจำวัน'!$B638,ผลิต1!AF:AF)+SUMIF(ผลิต2!$C:$C,'รับ-จ่าย ประจำวัน'!$B638,ผลิต2!AF:AF)+SUMIF(เส้นแต่งหน้าขนมเค้ก!$C:$C,'รับ-จ่าย ประจำวัน'!$B638,เส้นแต่งหน้าขนมเค้ก!AF:AF)+SUMIF(แพ็ค!$C:$C,'รับ-จ่าย ประจำวัน'!$B638,แพ็ค!AF:AF)+SUMIF(ธุรการ!$C:$C,'รับ-จ่าย ประจำวัน'!$B638,ธุรการ!AF:AF)+SUMIF(เส้นแต่งหน้าขนมปัง!$C:$C,'รับ-จ่าย ประจำวัน'!$B638,เส้นแต่งหน้าขนมปัง!AF:AF)+SUMIF('วางแผนBC,CJ'!$C:$C,'รับ-จ่าย ประจำวัน'!$B638,'วางแผนBC,CJ'!AF:AF)+SUMIF(RD!$C:$C,'รับ-จ่าย ประจำวัน'!$B638,RD!AF:AF)+SUMIF('FG,ออนไล,คัดแยก'!$C:$C,'รับ-จ่าย ประจำวัน'!$B638,'FG,ออนไล,คัดแยก'!AF:AF)</f>
        <v>0</v>
      </c>
      <c r="BN638" s="16">
        <f>SUMIF(เตรียมส่วนผสม!$C:$C,'รับ-จ่าย ประจำวัน'!$B638,เตรียมส่วนผสม!AG:AG)+SUMIF(กวนไส้!$C:$C,'รับ-จ่าย ประจำวัน'!$B638,กวนไส้!AG:AG)+SUMIF(ผลิต1!$C:$C,'รับ-จ่าย ประจำวัน'!$B638,ผลิต1!AG:AG)+SUMIF(ผลิต2!$C:$C,'รับ-จ่าย ประจำวัน'!$B638,ผลิต2!AG:AG)+SUMIF(เส้นแต่งหน้าขนมเค้ก!$C:$C,'รับ-จ่าย ประจำวัน'!$B638,เส้นแต่งหน้าขนมเค้ก!AG:AG)+SUMIF(แพ็ค!$C:$C,'รับ-จ่าย ประจำวัน'!$B638,แพ็ค!AG:AG)+SUMIF(ธุรการ!$C:$C,'รับ-จ่าย ประจำวัน'!$B638,ธุรการ!AG:AG)+SUMIF(เส้นแต่งหน้าขนมปัง!$C:$C,'รับ-จ่าย ประจำวัน'!$B638,เส้นแต่งหน้าขนมปัง!AG:AG)+SUMIF('วางแผนBC,CJ'!$C:$C,'รับ-จ่าย ประจำวัน'!$B638,'วางแผนBC,CJ'!AG:AG)+SUMIF(RD!$C:$C,'รับ-จ่าย ประจำวัน'!$B638,RD!AG:AG)+SUMIF('FG,ออนไล,คัดแยก'!$C:$C,'รับ-จ่าย ประจำวัน'!$B638,'FG,ออนไล,คัดแยก'!AG:AG)</f>
        <v>0</v>
      </c>
      <c r="BO638" s="16">
        <f>SUMIF(เตรียมส่วนผสม!$C:$C,'รับ-จ่าย ประจำวัน'!$B638,เตรียมส่วนผสม!AH:AH)+SUMIF(กวนไส้!$C:$C,'รับ-จ่าย ประจำวัน'!$B638,กวนไส้!AH:AH)+SUMIF(ผลิต1!$C:$C,'รับ-จ่าย ประจำวัน'!$B638,ผลิต1!AH:AH)+SUMIF(ผลิต2!$C:$C,'รับ-จ่าย ประจำวัน'!$B638,ผลิต2!AH:AH)+SUMIF(เส้นแต่งหน้าขนมเค้ก!$C:$C,'รับ-จ่าย ประจำวัน'!$B638,เส้นแต่งหน้าขนมเค้ก!AH:AH)+SUMIF(แพ็ค!$C:$C,'รับ-จ่าย ประจำวัน'!$B638,แพ็ค!AH:AH)+SUMIF(ธุรการ!$C:$C,'รับ-จ่าย ประจำวัน'!$B638,ธุรการ!AH:AH)+SUMIF(เส้นแต่งหน้าขนมปัง!$C:$C,'รับ-จ่าย ประจำวัน'!$B638,เส้นแต่งหน้าขนมปัง!AH:AH)+SUMIF('วางแผนBC,CJ'!$C:$C,'รับ-จ่าย ประจำวัน'!$B638,'วางแผนBC,CJ'!AH:AH)+SUMIF(RD!$C:$C,'รับ-จ่าย ประจำวัน'!$B638,RD!AH:AH)+SUMIF('FG,ออนไล,คัดแยก'!$C:$C,'รับ-จ่าย ประจำวัน'!$B638,'FG,ออนไล,คัดแยก'!AH:AH)</f>
        <v>0</v>
      </c>
      <c r="BP638" s="16">
        <f>SUMIF(เตรียมส่วนผสม!$C:$C,'รับ-จ่าย ประจำวัน'!$B638,เตรียมส่วนผสม!AI:AI)+SUMIF(กวนไส้!$C:$C,'รับ-จ่าย ประจำวัน'!$B638,กวนไส้!AI:AI)+SUMIF(ผลิต1!$C:$C,'รับ-จ่าย ประจำวัน'!$B638,ผลิต1!AI:AI)+SUMIF(ผลิต2!$C:$C,'รับ-จ่าย ประจำวัน'!$B638,ผลิต2!AI:AI)+SUMIF(เส้นแต่งหน้าขนมเค้ก!$C:$C,'รับ-จ่าย ประจำวัน'!$B638,เส้นแต่งหน้าขนมเค้ก!AI:AI)+SUMIF(แพ็ค!$C:$C,'รับ-จ่าย ประจำวัน'!$B638,แพ็ค!AI:AI)+SUMIF(ธุรการ!$C:$C,'รับ-จ่าย ประจำวัน'!$B638,ธุรการ!AI:AI)+SUMIF(เส้นแต่งหน้าขนมปัง!$C:$C,'รับ-จ่าย ประจำวัน'!$B638,เส้นแต่งหน้าขนมปัง!AI:AI)+SUMIF('วางแผนBC,CJ'!$C:$C,'รับ-จ่าย ประจำวัน'!$B638,'วางแผนBC,CJ'!AI:AI)+SUMIF(RD!$C:$C,'รับ-จ่าย ประจำวัน'!$B638,RD!AI:AI)+SUMIF('FG,ออนไล,คัดแยก'!$C:$C,'รับ-จ่าย ประจำวัน'!$B638,'FG,ออนไล,คัดแยก'!AI:AI)</f>
        <v>0</v>
      </c>
      <c r="BQ638" s="16">
        <f>SUMIF(เตรียมส่วนผสม!$C:$C,'รับ-จ่าย ประจำวัน'!$B638,เตรียมส่วนผสม!AJ:AJ)+SUMIF(กวนไส้!$C:$C,'รับ-จ่าย ประจำวัน'!$B638,กวนไส้!AJ:AJ)+SUMIF(ผลิต1!$C:$C,'รับ-จ่าย ประจำวัน'!$B638,ผลิต1!AJ:AJ)+SUMIF(ผลิต2!$C:$C,'รับ-จ่าย ประจำวัน'!$B638,ผลิต2!AJ:AJ)+SUMIF(เส้นแต่งหน้าขนมเค้ก!$C:$C,'รับ-จ่าย ประจำวัน'!$B638,เส้นแต่งหน้าขนมเค้ก!AJ:AJ)+SUMIF(แพ็ค!$C:$C,'รับ-จ่าย ประจำวัน'!$B638,แพ็ค!AJ:AJ)+SUMIF(ธุรการ!$C:$C,'รับ-จ่าย ประจำวัน'!$B638,ธุรการ!AJ:AJ)+SUMIF(เส้นแต่งหน้าขนมปัง!$C:$C,'รับ-จ่าย ประจำวัน'!$B638,เส้นแต่งหน้าขนมปัง!AJ:AJ)+SUMIF('วางแผนBC,CJ'!$C:$C,'รับ-จ่าย ประจำวัน'!$B638,'วางแผนBC,CJ'!AJ:AJ)+SUMIF(RD!$C:$C,'รับ-จ่าย ประจำวัน'!$B638,RD!AJ:AJ)+SUMIF('FG,ออนไล,คัดแยก'!$C:$C,'รับ-จ่าย ประจำวัน'!$B638,'FG,ออนไล,คัดแยก'!AJ:AJ)</f>
        <v>0</v>
      </c>
      <c r="BR638" s="16">
        <f>SUMIF(เตรียมส่วนผสม!$C:$C,'รับ-จ่าย ประจำวัน'!$B638,เตรียมส่วนผสม!AK:AK)+SUMIF(กวนไส้!$C:$C,'รับ-จ่าย ประจำวัน'!$B638,กวนไส้!AK:AK)+SUMIF(ผลิต1!$C:$C,'รับ-จ่าย ประจำวัน'!$B638,ผลิต1!AK:AK)+SUMIF(ผลิต2!$C:$C,'รับ-จ่าย ประจำวัน'!$B638,ผลิต2!AK:AK)+SUMIF(เส้นแต่งหน้าขนมเค้ก!$C:$C,'รับ-จ่าย ประจำวัน'!$B638,เส้นแต่งหน้าขนมเค้ก!AK:AK)+SUMIF(แพ็ค!$C:$C,'รับ-จ่าย ประจำวัน'!$B638,แพ็ค!AK:AK)+SUMIF(ธุรการ!$C:$C,'รับ-จ่าย ประจำวัน'!$B638,ธุรการ!AK:AK)+SUMIF(เส้นแต่งหน้าขนมปัง!$C:$C,'รับ-จ่าย ประจำวัน'!$B638,เส้นแต่งหน้าขนมปัง!AK:AK)+SUMIF('วางแผนBC,CJ'!$C:$C,'รับ-จ่าย ประจำวัน'!$B638,'วางแผนBC,CJ'!AK:AK)+SUMIF(RD!$C:$C,'รับ-จ่าย ประจำวัน'!$B638,RD!AK:AK)+SUMIF('FG,ออนไล,คัดแยก'!$C:$C,'รับ-จ่าย ประจำวัน'!$B638,'FG,ออนไล,คัดแยก'!AK:AK)</f>
        <v>0</v>
      </c>
      <c r="BS638" s="16">
        <f>SUMIF(เตรียมส่วนผสม!$C:$C,'รับ-จ่าย ประจำวัน'!$B638,เตรียมส่วนผสม!AL:AL)+SUMIF(กวนไส้!$C:$C,'รับ-จ่าย ประจำวัน'!$B638,กวนไส้!AL:AL)+SUMIF(ผลิต1!$C:$C,'รับ-จ่าย ประจำวัน'!$B638,ผลิต1!AL:AL)+SUMIF(ผลิต2!$C:$C,'รับ-จ่าย ประจำวัน'!$B638,ผลิต2!AL:AL)+SUMIF(เส้นแต่งหน้าขนมเค้ก!$C:$C,'รับ-จ่าย ประจำวัน'!$B638,เส้นแต่งหน้าขนมเค้ก!AL:AL)+SUMIF(แพ็ค!$C:$C,'รับ-จ่าย ประจำวัน'!$B638,แพ็ค!AL:AL)+SUMIF(ธุรการ!$C:$C,'รับ-จ่าย ประจำวัน'!$B638,ธุรการ!AL:AL)+SUMIF(เส้นแต่งหน้าขนมปัง!$C:$C,'รับ-จ่าย ประจำวัน'!$B638,เส้นแต่งหน้าขนมปัง!AL:AL)+SUMIF('วางแผนBC,CJ'!$C:$C,'รับ-จ่าย ประจำวัน'!$B638,'วางแผนBC,CJ'!AL:AL)+SUMIF(RD!$C:$C,'รับ-จ่าย ประจำวัน'!$B638,RD!AL:AL)+SUMIF('FG,ออนไล,คัดแยก'!$C:$C,'รับ-จ่าย ประจำวัน'!$B638,'FG,ออนไล,คัดแยก'!AL:AL)</f>
        <v>0</v>
      </c>
      <c r="BT638" s="18">
        <f t="shared" si="155"/>
        <v>0</v>
      </c>
      <c r="BU638" s="116"/>
      <c r="BV638" s="146">
        <f t="shared" si="156"/>
        <v>0</v>
      </c>
      <c r="BW638" s="184"/>
      <c r="BX638" s="172">
        <f t="shared" si="124"/>
        <v>0</v>
      </c>
      <c r="BY638" s="188" t="e">
        <f t="shared" si="157"/>
        <v>#DIV/0!</v>
      </c>
      <c r="BZ638" s="180" t="e">
        <f t="shared" ca="1" si="158"/>
        <v>#DIV/0!</v>
      </c>
      <c r="CA638" s="93">
        <v>2000</v>
      </c>
      <c r="CB638" s="93"/>
      <c r="CC638" s="93"/>
      <c r="CD638" s="93"/>
      <c r="CE638" s="93"/>
      <c r="CF638" s="93"/>
      <c r="CG638" s="93"/>
      <c r="CH638" s="93"/>
      <c r="CI638" s="93"/>
      <c r="CJ638" s="97"/>
      <c r="CK638" s="9">
        <f t="shared" si="152"/>
        <v>0</v>
      </c>
    </row>
    <row r="639" spans="1:89" hidden="1" x14ac:dyDescent="0.5">
      <c r="A639" s="149"/>
      <c r="B639" s="34">
        <v>1021601054</v>
      </c>
      <c r="C639" s="33" t="s">
        <v>2147</v>
      </c>
      <c r="D639" s="141" t="s">
        <v>61</v>
      </c>
      <c r="E639" s="25"/>
      <c r="F639" s="132"/>
      <c r="G639" s="25"/>
      <c r="H639" s="12">
        <v>0</v>
      </c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11"/>
      <c r="AF639" s="11"/>
      <c r="AG639" s="11"/>
      <c r="AH639" s="11"/>
      <c r="AI639" s="25"/>
      <c r="AJ639" s="25"/>
      <c r="AK639" s="25"/>
      <c r="AL639" s="25"/>
      <c r="AM639" s="25"/>
      <c r="AN639" s="15">
        <f t="shared" si="154"/>
        <v>0</v>
      </c>
      <c r="AO639" s="16">
        <f>SUMIF(เตรียมส่วนผสม!$C:$C,'รับ-จ่าย ประจำวัน'!$B639,เตรียมส่วนผสม!H:H)+SUMIF(กวนไส้!$C:$C,'รับ-จ่าย ประจำวัน'!$B639,กวนไส้!H:H)+SUMIF(ผลิต1!$C:$C,'รับ-จ่าย ประจำวัน'!$B639,ผลิต1!H:H)+SUMIF(ผลิต2!$C:$C,'รับ-จ่าย ประจำวัน'!$B639,ผลิต2!H:H)+SUMIF(เส้นแต่งหน้าขนมเค้ก!$C:$C,'รับ-จ่าย ประจำวัน'!$B639,เส้นแต่งหน้าขนมเค้ก!H:H)+SUMIF(แพ็ค!$C:$C,'รับ-จ่าย ประจำวัน'!$B639,แพ็ค!H:H)+SUMIF(ธุรการ!$C:$C,'รับ-จ่าย ประจำวัน'!$B639,ธุรการ!H:H)+SUMIF(เส้นแต่งหน้าขนมปัง!$C:$C,'รับ-จ่าย ประจำวัน'!$B639,เส้นแต่งหน้าขนมปัง!H:H)+SUMIF('วางแผนBC,CJ'!$C:$C,'รับ-จ่าย ประจำวัน'!$B639,'วางแผนBC,CJ'!H:H)+SUMIF(RD!$C:$C,'รับ-จ่าย ประจำวัน'!$B639,RD!H:H)+SUMIF('FG,ออนไล,คัดแยก'!$C:$C,'รับ-จ่าย ประจำวัน'!$B639,'FG,ออนไล,คัดแยก'!H:H)</f>
        <v>0</v>
      </c>
      <c r="AP639" s="16">
        <f>SUMIF(เตรียมส่วนผสม!$C:$C,'รับ-จ่าย ประจำวัน'!$B639,เตรียมส่วนผสม!I:I)+SUMIF(กวนไส้!$C:$C,'รับ-จ่าย ประจำวัน'!$B639,กวนไส้!I:I)+SUMIF(ผลิต1!$C:$C,'รับ-จ่าย ประจำวัน'!$B639,ผลิต1!I:I)+SUMIF(ผลิต2!$C:$C,'รับ-จ่าย ประจำวัน'!$B639,ผลิต2!I:I)+SUMIF(เส้นแต่งหน้าขนมเค้ก!$C:$C,'รับ-จ่าย ประจำวัน'!$B639,เส้นแต่งหน้าขนมเค้ก!I:I)+SUMIF(แพ็ค!$C:$C,'รับ-จ่าย ประจำวัน'!$B639,แพ็ค!I:I)+SUMIF(ธุรการ!$C:$C,'รับ-จ่าย ประจำวัน'!$B639,ธุรการ!I:I)+SUMIF(เส้นแต่งหน้าขนมปัง!$C:$C,'รับ-จ่าย ประจำวัน'!$B639,เส้นแต่งหน้าขนมปัง!I:I)+SUMIF('วางแผนBC,CJ'!$C:$C,'รับ-จ่าย ประจำวัน'!$B639,'วางแผนBC,CJ'!I:I)+SUMIF(RD!$C:$C,'รับ-จ่าย ประจำวัน'!$B639,RD!I:I)+SUMIF('FG,ออนไล,คัดแยก'!$C:$C,'รับ-จ่าย ประจำวัน'!$B639,'FG,ออนไล,คัดแยก'!I:I)</f>
        <v>0</v>
      </c>
      <c r="AQ639" s="16">
        <f>SUMIF(เตรียมส่วนผสม!$C:$C,'รับ-จ่าย ประจำวัน'!$B639,เตรียมส่วนผสม!J:J)+SUMIF(กวนไส้!$C:$C,'รับ-จ่าย ประจำวัน'!$B639,กวนไส้!J:J)+SUMIF(ผลิต1!$C:$C,'รับ-จ่าย ประจำวัน'!$B639,ผลิต1!J:J)+SUMIF(ผลิต2!$C:$C,'รับ-จ่าย ประจำวัน'!$B639,ผลิต2!J:J)+SUMIF(เส้นแต่งหน้าขนมเค้ก!$C:$C,'รับ-จ่าย ประจำวัน'!$B639,เส้นแต่งหน้าขนมเค้ก!J:J)+SUMIF(แพ็ค!$C:$C,'รับ-จ่าย ประจำวัน'!$B639,แพ็ค!J:J)+SUMIF(ธุรการ!$C:$C,'รับ-จ่าย ประจำวัน'!$B639,ธุรการ!J:J)+SUMIF(เส้นแต่งหน้าขนมปัง!$C:$C,'รับ-จ่าย ประจำวัน'!$B639,เส้นแต่งหน้าขนมปัง!J:J)+SUMIF('วางแผนBC,CJ'!$C:$C,'รับ-จ่าย ประจำวัน'!$B639,'วางแผนBC,CJ'!J:J)+SUMIF(RD!$C:$C,'รับ-จ่าย ประจำวัน'!$B639,RD!J:J)+SUMIF('FG,ออนไล,คัดแยก'!$C:$C,'รับ-จ่าย ประจำวัน'!$B639,'FG,ออนไล,คัดแยก'!J:J)</f>
        <v>0</v>
      </c>
      <c r="AR639" s="16">
        <f>SUMIF(เตรียมส่วนผสม!$C:$C,'รับ-จ่าย ประจำวัน'!$B639,เตรียมส่วนผสม!K:K)+SUMIF(กวนไส้!$C:$C,'รับ-จ่าย ประจำวัน'!$B639,กวนไส้!K:K)+SUMIF(ผลิต1!$C:$C,'รับ-จ่าย ประจำวัน'!$B639,ผลิต1!K:K)+SUMIF(ผลิต2!$C:$C,'รับ-จ่าย ประจำวัน'!$B639,ผลิต2!K:K)+SUMIF(เส้นแต่งหน้าขนมเค้ก!$C:$C,'รับ-จ่าย ประจำวัน'!$B639,เส้นแต่งหน้าขนมเค้ก!K:K)+SUMIF(แพ็ค!$C:$C,'รับ-จ่าย ประจำวัน'!$B639,แพ็ค!K:K)+SUMIF(ธุรการ!$C:$C,'รับ-จ่าย ประจำวัน'!$B639,ธุรการ!K:K)+SUMIF(เส้นแต่งหน้าขนมปัง!$C:$C,'รับ-จ่าย ประจำวัน'!$B639,เส้นแต่งหน้าขนมปัง!K:K)+SUMIF('วางแผนBC,CJ'!$C:$C,'รับ-จ่าย ประจำวัน'!$B639,'วางแผนBC,CJ'!K:K)+SUMIF(RD!$C:$C,'รับ-จ่าย ประจำวัน'!$B639,RD!K:K)+SUMIF('FG,ออนไล,คัดแยก'!$C:$C,'รับ-จ่าย ประจำวัน'!$B639,'FG,ออนไล,คัดแยก'!K:K)</f>
        <v>0</v>
      </c>
      <c r="AS639" s="16">
        <f>SUMIF(เตรียมส่วนผสม!$C:$C,'รับ-จ่าย ประจำวัน'!$B639,เตรียมส่วนผสม!L:L)+SUMIF(กวนไส้!$C:$C,'รับ-จ่าย ประจำวัน'!$B639,กวนไส้!L:L)+SUMIF(ผลิต1!$C:$C,'รับ-จ่าย ประจำวัน'!$B639,ผลิต1!L:L)+SUMIF(ผลิต2!$C:$C,'รับ-จ่าย ประจำวัน'!$B639,ผลิต2!L:L)+SUMIF(เส้นแต่งหน้าขนมเค้ก!$C:$C,'รับ-จ่าย ประจำวัน'!$B639,เส้นแต่งหน้าขนมเค้ก!L:L)+SUMIF(แพ็ค!$C:$C,'รับ-จ่าย ประจำวัน'!$B639,แพ็ค!L:L)+SUMIF(ธุรการ!$C:$C,'รับ-จ่าย ประจำวัน'!$B639,ธุรการ!L:L)+SUMIF(เส้นแต่งหน้าขนมปัง!$C:$C,'รับ-จ่าย ประจำวัน'!$B639,เส้นแต่งหน้าขนมปัง!L:L)+SUMIF('วางแผนBC,CJ'!$C:$C,'รับ-จ่าย ประจำวัน'!$B639,'วางแผนBC,CJ'!L:L)+SUMIF(RD!$C:$C,'รับ-จ่าย ประจำวัน'!$B639,RD!L:L)+SUMIF('FG,ออนไล,คัดแยก'!$C:$C,'รับ-จ่าย ประจำวัน'!$B639,'FG,ออนไล,คัดแยก'!L:L)</f>
        <v>0</v>
      </c>
      <c r="AT639" s="16">
        <f>SUMIF(เตรียมส่วนผสม!$C:$C,'รับ-จ่าย ประจำวัน'!$B639,เตรียมส่วนผสม!M:M)+SUMIF(กวนไส้!$C:$C,'รับ-จ่าย ประจำวัน'!$B639,กวนไส้!M:M)+SUMIF(ผลิต1!$C:$C,'รับ-จ่าย ประจำวัน'!$B639,ผลิต1!M:M)+SUMIF(ผลิต2!$C:$C,'รับ-จ่าย ประจำวัน'!$B639,ผลิต2!M:M)+SUMIF(เส้นแต่งหน้าขนมเค้ก!$C:$C,'รับ-จ่าย ประจำวัน'!$B639,เส้นแต่งหน้าขนมเค้ก!M:M)+SUMIF(แพ็ค!$C:$C,'รับ-จ่าย ประจำวัน'!$B639,แพ็ค!M:M)+SUMIF(ธุรการ!$C:$C,'รับ-จ่าย ประจำวัน'!$B639,ธุรการ!M:M)+SUMIF(เส้นแต่งหน้าขนมปัง!$C:$C,'รับ-จ่าย ประจำวัน'!$B639,เส้นแต่งหน้าขนมปัง!M:M)+SUMIF('วางแผนBC,CJ'!$C:$C,'รับ-จ่าย ประจำวัน'!$B639,'วางแผนBC,CJ'!M:M)+SUMIF(RD!$C:$C,'รับ-จ่าย ประจำวัน'!$B639,RD!M:M)+SUMIF('FG,ออนไล,คัดแยก'!$C:$C,'รับ-จ่าย ประจำวัน'!$B639,'FG,ออนไล,คัดแยก'!M:M)</f>
        <v>0</v>
      </c>
      <c r="AU639" s="16">
        <f>SUMIF(เตรียมส่วนผสม!$C:$C,'รับ-จ่าย ประจำวัน'!$B639,เตรียมส่วนผสม!N:N)+SUMIF(กวนไส้!$C:$C,'รับ-จ่าย ประจำวัน'!$B639,กวนไส้!N:N)+SUMIF(ผลิต1!$C:$C,'รับ-จ่าย ประจำวัน'!$B639,ผลิต1!N:N)+SUMIF(ผลิต2!$C:$C,'รับ-จ่าย ประจำวัน'!$B639,ผลิต2!N:N)+SUMIF(เส้นแต่งหน้าขนมเค้ก!$C:$C,'รับ-จ่าย ประจำวัน'!$B639,เส้นแต่งหน้าขนมเค้ก!N:N)+SUMIF(แพ็ค!$C:$C,'รับ-จ่าย ประจำวัน'!$B639,แพ็ค!N:N)+SUMIF(ธุรการ!$C:$C,'รับ-จ่าย ประจำวัน'!$B639,ธุรการ!N:N)+SUMIF(เส้นแต่งหน้าขนมปัง!$C:$C,'รับ-จ่าย ประจำวัน'!$B639,เส้นแต่งหน้าขนมปัง!N:N)+SUMIF('วางแผนBC,CJ'!$C:$C,'รับ-จ่าย ประจำวัน'!$B639,'วางแผนBC,CJ'!N:N)+SUMIF(RD!$C:$C,'รับ-จ่าย ประจำวัน'!$B639,RD!N:N)+SUMIF('FG,ออนไล,คัดแยก'!$C:$C,'รับ-จ่าย ประจำวัน'!$B639,'FG,ออนไล,คัดแยก'!N:N)</f>
        <v>0</v>
      </c>
      <c r="AV639" s="16">
        <f>SUMIF(เตรียมส่วนผสม!$C:$C,'รับ-จ่าย ประจำวัน'!$B639,เตรียมส่วนผสม!O:O)+SUMIF(กวนไส้!$C:$C,'รับ-จ่าย ประจำวัน'!$B639,กวนไส้!O:O)+SUMIF(ผลิต1!$C:$C,'รับ-จ่าย ประจำวัน'!$B639,ผลิต1!O:O)+SUMIF(ผลิต2!$C:$C,'รับ-จ่าย ประจำวัน'!$B639,ผลิต2!O:O)+SUMIF(เส้นแต่งหน้าขนมเค้ก!$C:$C,'รับ-จ่าย ประจำวัน'!$B639,เส้นแต่งหน้าขนมเค้ก!O:O)+SUMIF(แพ็ค!$C:$C,'รับ-จ่าย ประจำวัน'!$B639,แพ็ค!O:O)+SUMIF(ธุรการ!$C:$C,'รับ-จ่าย ประจำวัน'!$B639,ธุรการ!O:O)+SUMIF(เส้นแต่งหน้าขนมปัง!$C:$C,'รับ-จ่าย ประจำวัน'!$B639,เส้นแต่งหน้าขนมปัง!O:O)+SUMIF('วางแผนBC,CJ'!$C:$C,'รับ-จ่าย ประจำวัน'!$B639,'วางแผนBC,CJ'!O:O)+SUMIF(RD!$C:$C,'รับ-จ่าย ประจำวัน'!$B639,RD!O:O)+SUMIF('FG,ออนไล,คัดแยก'!$C:$C,'รับ-จ่าย ประจำวัน'!$B639,'FG,ออนไล,คัดแยก'!O:O)</f>
        <v>0</v>
      </c>
      <c r="AW639" s="16">
        <f>SUMIF(เตรียมส่วนผสม!$C:$C,'รับ-จ่าย ประจำวัน'!$B639,เตรียมส่วนผสม!P:P)+SUMIF(กวนไส้!$C:$C,'รับ-จ่าย ประจำวัน'!$B639,กวนไส้!P:P)+SUMIF(ผลิต1!$C:$C,'รับ-จ่าย ประจำวัน'!$B639,ผลิต1!P:P)+SUMIF(ผลิต2!$C:$C,'รับ-จ่าย ประจำวัน'!$B639,ผลิต2!P:P)+SUMIF(เส้นแต่งหน้าขนมเค้ก!$C:$C,'รับ-จ่าย ประจำวัน'!$B639,เส้นแต่งหน้าขนมเค้ก!P:P)+SUMIF(แพ็ค!$C:$C,'รับ-จ่าย ประจำวัน'!$B639,แพ็ค!P:P)+SUMIF(ธุรการ!$C:$C,'รับ-จ่าย ประจำวัน'!$B639,ธุรการ!P:P)+SUMIF(เส้นแต่งหน้าขนมปัง!$C:$C,'รับ-จ่าย ประจำวัน'!$B639,เส้นแต่งหน้าขนมปัง!P:P)+SUMIF('วางแผนBC,CJ'!$C:$C,'รับ-จ่าย ประจำวัน'!$B639,'วางแผนBC,CJ'!P:P)+SUMIF(RD!$C:$C,'รับ-จ่าย ประจำวัน'!$B639,RD!P:P)+SUMIF('FG,ออนไล,คัดแยก'!$C:$C,'รับ-จ่าย ประจำวัน'!$B639,'FG,ออนไล,คัดแยก'!P:P)</f>
        <v>0</v>
      </c>
      <c r="AX639" s="16">
        <f>SUMIF(เตรียมส่วนผสม!$C:$C,'รับ-จ่าย ประจำวัน'!$B639,เตรียมส่วนผสม!Q:Q)+SUMIF(กวนไส้!$C:$C,'รับ-จ่าย ประจำวัน'!$B639,กวนไส้!Q:Q)+SUMIF(ผลิต1!$C:$C,'รับ-จ่าย ประจำวัน'!$B639,ผลิต1!Q:Q)+SUMIF(ผลิต2!$C:$C,'รับ-จ่าย ประจำวัน'!$B639,ผลิต2!Q:Q)+SUMIF(เส้นแต่งหน้าขนมเค้ก!$C:$C,'รับ-จ่าย ประจำวัน'!$B639,เส้นแต่งหน้าขนมเค้ก!Q:Q)+SUMIF(แพ็ค!$C:$C,'รับ-จ่าย ประจำวัน'!$B639,แพ็ค!Q:Q)+SUMIF(ธุรการ!$C:$C,'รับ-จ่าย ประจำวัน'!$B639,ธุรการ!Q:Q)+SUMIF(เส้นแต่งหน้าขนมปัง!$C:$C,'รับ-จ่าย ประจำวัน'!$B639,เส้นแต่งหน้าขนมปัง!Q:Q)+SUMIF('วางแผนBC,CJ'!$C:$C,'รับ-จ่าย ประจำวัน'!$B639,'วางแผนBC,CJ'!Q:Q)+SUMIF(RD!$C:$C,'รับ-จ่าย ประจำวัน'!$B639,RD!Q:Q)+SUMIF('FG,ออนไล,คัดแยก'!$C:$C,'รับ-จ่าย ประจำวัน'!$B639,'FG,ออนไล,คัดแยก'!Q:Q)</f>
        <v>0</v>
      </c>
      <c r="AY639" s="16">
        <f>SUMIF(เตรียมส่วนผสม!$C:$C,'รับ-จ่าย ประจำวัน'!$B639,เตรียมส่วนผสม!R:R)+SUMIF(กวนไส้!$C:$C,'รับ-จ่าย ประจำวัน'!$B639,กวนไส้!R:R)+SUMIF(ผลิต1!$C:$C,'รับ-จ่าย ประจำวัน'!$B639,ผลิต1!R:R)+SUMIF(ผลิต2!$C:$C,'รับ-จ่าย ประจำวัน'!$B639,ผลิต2!R:R)+SUMIF(เส้นแต่งหน้าขนมเค้ก!$C:$C,'รับ-จ่าย ประจำวัน'!$B639,เส้นแต่งหน้าขนมเค้ก!R:R)+SUMIF(แพ็ค!$C:$C,'รับ-จ่าย ประจำวัน'!$B639,แพ็ค!R:R)+SUMIF(ธุรการ!$C:$C,'รับ-จ่าย ประจำวัน'!$B639,ธุรการ!R:R)+SUMIF(เส้นแต่งหน้าขนมปัง!$C:$C,'รับ-จ่าย ประจำวัน'!$B639,เส้นแต่งหน้าขนมปัง!R:R)+SUMIF('วางแผนBC,CJ'!$C:$C,'รับ-จ่าย ประจำวัน'!$B639,'วางแผนBC,CJ'!R:R)+SUMIF(RD!$C:$C,'รับ-จ่าย ประจำวัน'!$B639,RD!R:R)+SUMIF('FG,ออนไล,คัดแยก'!$C:$C,'รับ-จ่าย ประจำวัน'!$B639,'FG,ออนไล,คัดแยก'!R:R)</f>
        <v>0</v>
      </c>
      <c r="AZ639" s="16">
        <f>SUMIF(เตรียมส่วนผสม!$C:$C,'รับ-จ่าย ประจำวัน'!$B639,เตรียมส่วนผสม!S:S)+SUMIF(กวนไส้!$C:$C,'รับ-จ่าย ประจำวัน'!$B639,กวนไส้!S:S)+SUMIF(ผลิต1!$C:$C,'รับ-จ่าย ประจำวัน'!$B639,ผลิต1!S:S)+SUMIF(ผลิต2!$C:$C,'รับ-จ่าย ประจำวัน'!$B639,ผลิต2!S:S)+SUMIF(เส้นแต่งหน้าขนมเค้ก!$C:$C,'รับ-จ่าย ประจำวัน'!$B639,เส้นแต่งหน้าขนมเค้ก!S:S)+SUMIF(แพ็ค!$C:$C,'รับ-จ่าย ประจำวัน'!$B639,แพ็ค!S:S)+SUMIF(ธุรการ!$C:$C,'รับ-จ่าย ประจำวัน'!$B639,ธุรการ!S:S)+SUMIF(เส้นแต่งหน้าขนมปัง!$C:$C,'รับ-จ่าย ประจำวัน'!$B639,เส้นแต่งหน้าขนมปัง!S:S)+SUMIF('วางแผนBC,CJ'!$C:$C,'รับ-จ่าย ประจำวัน'!$B639,'วางแผนBC,CJ'!S:S)+SUMIF(RD!$C:$C,'รับ-จ่าย ประจำวัน'!$B639,RD!S:S)+SUMIF('FG,ออนไล,คัดแยก'!$C:$C,'รับ-จ่าย ประจำวัน'!$B639,'FG,ออนไล,คัดแยก'!S:S)</f>
        <v>0</v>
      </c>
      <c r="BA639" s="16">
        <f>SUMIF(เตรียมส่วนผสม!$C:$C,'รับ-จ่าย ประจำวัน'!$B639,เตรียมส่วนผสม!T:T)+SUMIF(กวนไส้!$C:$C,'รับ-จ่าย ประจำวัน'!$B639,กวนไส้!T:T)+SUMIF(ผลิต1!$C:$C,'รับ-จ่าย ประจำวัน'!$B639,ผลิต1!T:T)+SUMIF(ผลิต2!$C:$C,'รับ-จ่าย ประจำวัน'!$B639,ผลิต2!T:T)+SUMIF(เส้นแต่งหน้าขนมเค้ก!$C:$C,'รับ-จ่าย ประจำวัน'!$B639,เส้นแต่งหน้าขนมเค้ก!T:T)+SUMIF(แพ็ค!$C:$C,'รับ-จ่าย ประจำวัน'!$B639,แพ็ค!T:T)+SUMIF(ธุรการ!$C:$C,'รับ-จ่าย ประจำวัน'!$B639,ธุรการ!T:T)+SUMIF(เส้นแต่งหน้าขนมปัง!$C:$C,'รับ-จ่าย ประจำวัน'!$B639,เส้นแต่งหน้าขนมปัง!T:T)+SUMIF('วางแผนBC,CJ'!$C:$C,'รับ-จ่าย ประจำวัน'!$B639,'วางแผนBC,CJ'!T:T)+SUMIF(RD!$C:$C,'รับ-จ่าย ประจำวัน'!$B639,RD!T:T)+SUMIF('FG,ออนไล,คัดแยก'!$C:$C,'รับ-จ่าย ประจำวัน'!$B639,'FG,ออนไล,คัดแยก'!T:T)</f>
        <v>0</v>
      </c>
      <c r="BB639" s="16">
        <f>SUMIF(เตรียมส่วนผสม!$C:$C,'รับ-จ่าย ประจำวัน'!$B639,เตรียมส่วนผสม!U:U)+SUMIF(กวนไส้!$C:$C,'รับ-จ่าย ประจำวัน'!$B639,กวนไส้!U:U)+SUMIF(ผลิต1!$C:$C,'รับ-จ่าย ประจำวัน'!$B639,ผลิต1!U:U)+SUMIF(ผลิต2!$C:$C,'รับ-จ่าย ประจำวัน'!$B639,ผลิต2!U:U)+SUMIF(เส้นแต่งหน้าขนมเค้ก!$C:$C,'รับ-จ่าย ประจำวัน'!$B639,เส้นแต่งหน้าขนมเค้ก!U:U)+SUMIF(แพ็ค!$C:$C,'รับ-จ่าย ประจำวัน'!$B639,แพ็ค!U:U)+SUMIF(ธุรการ!$C:$C,'รับ-จ่าย ประจำวัน'!$B639,ธุรการ!U:U)+SUMIF(เส้นแต่งหน้าขนมปัง!$C:$C,'รับ-จ่าย ประจำวัน'!$B639,เส้นแต่งหน้าขนมปัง!U:U)+SUMIF('วางแผนBC,CJ'!$C:$C,'รับ-จ่าย ประจำวัน'!$B639,'วางแผนBC,CJ'!U:U)+SUMIF(RD!$C:$C,'รับ-จ่าย ประจำวัน'!$B639,RD!U:U)+SUMIF('FG,ออนไล,คัดแยก'!$C:$C,'รับ-จ่าย ประจำวัน'!$B639,'FG,ออนไล,คัดแยก'!U:U)</f>
        <v>0</v>
      </c>
      <c r="BC639" s="16">
        <f>SUMIF(เตรียมส่วนผสม!$C:$C,'รับ-จ่าย ประจำวัน'!$B639,เตรียมส่วนผสม!V:V)+SUMIF(กวนไส้!$C:$C,'รับ-จ่าย ประจำวัน'!$B639,กวนไส้!V:V)+SUMIF(ผลิต1!$C:$C,'รับ-จ่าย ประจำวัน'!$B639,ผลิต1!V:V)+SUMIF(ผลิต2!$C:$C,'รับ-จ่าย ประจำวัน'!$B639,ผลิต2!V:V)+SUMIF(เส้นแต่งหน้าขนมเค้ก!$C:$C,'รับ-จ่าย ประจำวัน'!$B639,เส้นแต่งหน้าขนมเค้ก!V:V)+SUMIF(แพ็ค!$C:$C,'รับ-จ่าย ประจำวัน'!$B639,แพ็ค!V:V)+SUMIF(ธุรการ!$C:$C,'รับ-จ่าย ประจำวัน'!$B639,ธุรการ!V:V)+SUMIF(เส้นแต่งหน้าขนมปัง!$C:$C,'รับ-จ่าย ประจำวัน'!$B639,เส้นแต่งหน้าขนมปัง!V:V)+SUMIF('วางแผนBC,CJ'!$C:$C,'รับ-จ่าย ประจำวัน'!$B639,'วางแผนBC,CJ'!V:V)+SUMIF(RD!$C:$C,'รับ-จ่าย ประจำวัน'!$B639,RD!V:V)+SUMIF('FG,ออนไล,คัดแยก'!$C:$C,'รับ-จ่าย ประจำวัน'!$B639,'FG,ออนไล,คัดแยก'!V:V)</f>
        <v>0</v>
      </c>
      <c r="BD639" s="16">
        <f>SUMIF(เตรียมส่วนผสม!$C:$C,'รับ-จ่าย ประจำวัน'!$B639,เตรียมส่วนผสม!W:W)+SUMIF(กวนไส้!$C:$C,'รับ-จ่าย ประจำวัน'!$B639,กวนไส้!W:W)+SUMIF(ผลิต1!$C:$C,'รับ-จ่าย ประจำวัน'!$B639,ผลิต1!W:W)+SUMIF(ผลิต2!$C:$C,'รับ-จ่าย ประจำวัน'!$B639,ผลิต2!W:W)+SUMIF(เส้นแต่งหน้าขนมเค้ก!$C:$C,'รับ-จ่าย ประจำวัน'!$B639,เส้นแต่งหน้าขนมเค้ก!W:W)+SUMIF(แพ็ค!$C:$C,'รับ-จ่าย ประจำวัน'!$B639,แพ็ค!W:W)+SUMIF(ธุรการ!$C:$C,'รับ-จ่าย ประจำวัน'!$B639,ธุรการ!W:W)+SUMIF(เส้นแต่งหน้าขนมปัง!$C:$C,'รับ-จ่าย ประจำวัน'!$B639,เส้นแต่งหน้าขนมปัง!W:W)+SUMIF('วางแผนBC,CJ'!$C:$C,'รับ-จ่าย ประจำวัน'!$B639,'วางแผนBC,CJ'!W:W)+SUMIF(RD!$C:$C,'รับ-จ่าย ประจำวัน'!$B639,RD!W:W)+SUMIF('FG,ออนไล,คัดแยก'!$C:$C,'รับ-จ่าย ประจำวัน'!$B639,'FG,ออนไล,คัดแยก'!W:W)</f>
        <v>0</v>
      </c>
      <c r="BE639" s="16">
        <f>SUMIF(เตรียมส่วนผสม!$C:$C,'รับ-จ่าย ประจำวัน'!$B639,เตรียมส่วนผสม!X:X)+SUMIF(กวนไส้!$C:$C,'รับ-จ่าย ประจำวัน'!$B639,กวนไส้!X:X)+SUMIF(ผลิต1!$C:$C,'รับ-จ่าย ประจำวัน'!$B639,ผลิต1!X:X)+SUMIF(ผลิต2!$C:$C,'รับ-จ่าย ประจำวัน'!$B639,ผลิต2!X:X)+SUMIF(เส้นแต่งหน้าขนมเค้ก!$C:$C,'รับ-จ่าย ประจำวัน'!$B639,เส้นแต่งหน้าขนมเค้ก!X:X)+SUMIF(แพ็ค!$C:$C,'รับ-จ่าย ประจำวัน'!$B639,แพ็ค!X:X)+SUMIF(ธุรการ!$C:$C,'รับ-จ่าย ประจำวัน'!$B639,ธุรการ!X:X)+SUMIF(เส้นแต่งหน้าขนมปัง!$C:$C,'รับ-จ่าย ประจำวัน'!$B639,เส้นแต่งหน้าขนมปัง!X:X)+SUMIF('วางแผนBC,CJ'!$C:$C,'รับ-จ่าย ประจำวัน'!$B639,'วางแผนBC,CJ'!X:X)+SUMIF(RD!$C:$C,'รับ-จ่าย ประจำวัน'!$B639,RD!X:X)+SUMIF('FG,ออนไล,คัดแยก'!$C:$C,'รับ-จ่าย ประจำวัน'!$B639,'FG,ออนไล,คัดแยก'!X:X)</f>
        <v>0</v>
      </c>
      <c r="BF639" s="16">
        <f>SUMIF(เตรียมส่วนผสม!$C:$C,'รับ-จ่าย ประจำวัน'!$B639,เตรียมส่วนผสม!Y:Y)+SUMIF(กวนไส้!$C:$C,'รับ-จ่าย ประจำวัน'!$B639,กวนไส้!Y:Y)+SUMIF(ผลิต1!$C:$C,'รับ-จ่าย ประจำวัน'!$B639,ผลิต1!Y:Y)+SUMIF(ผลิต2!$C:$C,'รับ-จ่าย ประจำวัน'!$B639,ผลิต2!Y:Y)+SUMIF(เส้นแต่งหน้าขนมเค้ก!$C:$C,'รับ-จ่าย ประจำวัน'!$B639,เส้นแต่งหน้าขนมเค้ก!Y:Y)+SUMIF(แพ็ค!$C:$C,'รับ-จ่าย ประจำวัน'!$B639,แพ็ค!Y:Y)+SUMIF(ธุรการ!$C:$C,'รับ-จ่าย ประจำวัน'!$B639,ธุรการ!Y:Y)+SUMIF(เส้นแต่งหน้าขนมปัง!$C:$C,'รับ-จ่าย ประจำวัน'!$B639,เส้นแต่งหน้าขนมปัง!Y:Y)+SUMIF('วางแผนBC,CJ'!$C:$C,'รับ-จ่าย ประจำวัน'!$B639,'วางแผนBC,CJ'!Y:Y)+SUMIF(RD!$C:$C,'รับ-จ่าย ประจำวัน'!$B639,RD!Y:Y)+SUMIF('FG,ออนไล,คัดแยก'!$C:$C,'รับ-จ่าย ประจำวัน'!$B639,'FG,ออนไล,คัดแยก'!Y:Y)</f>
        <v>0</v>
      </c>
      <c r="BG639" s="16">
        <f>SUMIF(เตรียมส่วนผสม!$C:$C,'รับ-จ่าย ประจำวัน'!$B639,เตรียมส่วนผสม!Z:Z)+SUMIF(กวนไส้!$C:$C,'รับ-จ่าย ประจำวัน'!$B639,กวนไส้!Z:Z)+SUMIF(ผลิต1!$C:$C,'รับ-จ่าย ประจำวัน'!$B639,ผลิต1!Z:Z)+SUMIF(ผลิต2!$C:$C,'รับ-จ่าย ประจำวัน'!$B639,ผลิต2!Z:Z)+SUMIF(เส้นแต่งหน้าขนมเค้ก!$C:$C,'รับ-จ่าย ประจำวัน'!$B639,เส้นแต่งหน้าขนมเค้ก!Z:Z)+SUMIF(แพ็ค!$C:$C,'รับ-จ่าย ประจำวัน'!$B639,แพ็ค!Z:Z)+SUMIF(ธุรการ!$C:$C,'รับ-จ่าย ประจำวัน'!$B639,ธุรการ!Z:Z)+SUMIF(เส้นแต่งหน้าขนมปัง!$C:$C,'รับ-จ่าย ประจำวัน'!$B639,เส้นแต่งหน้าขนมปัง!Z:Z)+SUMIF('วางแผนBC,CJ'!$C:$C,'รับ-จ่าย ประจำวัน'!$B639,'วางแผนBC,CJ'!Z:Z)+SUMIF(RD!$C:$C,'รับ-จ่าย ประจำวัน'!$B639,RD!Z:Z)+SUMIF('FG,ออนไล,คัดแยก'!$C:$C,'รับ-จ่าย ประจำวัน'!$B639,'FG,ออนไล,คัดแยก'!Z:Z)</f>
        <v>0</v>
      </c>
      <c r="BH639" s="16">
        <f>SUMIF(เตรียมส่วนผสม!$C:$C,'รับ-จ่าย ประจำวัน'!$B639,เตรียมส่วนผสม!AA:AA)+SUMIF(กวนไส้!$C:$C,'รับ-จ่าย ประจำวัน'!$B639,กวนไส้!AA:AA)+SUMIF(ผลิต1!$C:$C,'รับ-จ่าย ประจำวัน'!$B639,ผลิต1!AA:AA)+SUMIF(ผลิต2!$C:$C,'รับ-จ่าย ประจำวัน'!$B639,ผลิต2!AA:AA)+SUMIF(เส้นแต่งหน้าขนมเค้ก!$C:$C,'รับ-จ่าย ประจำวัน'!$B639,เส้นแต่งหน้าขนมเค้ก!AA:AA)+SUMIF(แพ็ค!$C:$C,'รับ-จ่าย ประจำวัน'!$B639,แพ็ค!AA:AA)+SUMIF(ธุรการ!$C:$C,'รับ-จ่าย ประจำวัน'!$B639,ธุรการ!AA:AA)+SUMIF(เส้นแต่งหน้าขนมปัง!$C:$C,'รับ-จ่าย ประจำวัน'!$B639,เส้นแต่งหน้าขนมปัง!AA:AA)+SUMIF('วางแผนBC,CJ'!$C:$C,'รับ-จ่าย ประจำวัน'!$B639,'วางแผนBC,CJ'!AA:AA)+SUMIF(RD!$C:$C,'รับ-จ่าย ประจำวัน'!$B639,RD!AA:AA)+SUMIF('FG,ออนไล,คัดแยก'!$C:$C,'รับ-จ่าย ประจำวัน'!$B639,'FG,ออนไล,คัดแยก'!AA:AA)</f>
        <v>0</v>
      </c>
      <c r="BI639" s="16">
        <f>SUMIF(เตรียมส่วนผสม!$C:$C,'รับ-จ่าย ประจำวัน'!$B639,เตรียมส่วนผสม!AB:AB)+SUMIF(กวนไส้!$C:$C,'รับ-จ่าย ประจำวัน'!$B639,กวนไส้!AB:AB)+SUMIF(ผลิต1!$C:$C,'รับ-จ่าย ประจำวัน'!$B639,ผลิต1!AB:AB)+SUMIF(ผลิต2!$C:$C,'รับ-จ่าย ประจำวัน'!$B639,ผลิต2!AB:AB)+SUMIF(เส้นแต่งหน้าขนมเค้ก!$C:$C,'รับ-จ่าย ประจำวัน'!$B639,เส้นแต่งหน้าขนมเค้ก!AB:AB)+SUMIF(แพ็ค!$C:$C,'รับ-จ่าย ประจำวัน'!$B639,แพ็ค!AB:AB)+SUMIF(ธุรการ!$C:$C,'รับ-จ่าย ประจำวัน'!$B639,ธุรการ!AB:AB)+SUMIF(เส้นแต่งหน้าขนมปัง!$C:$C,'รับ-จ่าย ประจำวัน'!$B639,เส้นแต่งหน้าขนมปัง!AB:AB)+SUMIF('วางแผนBC,CJ'!$C:$C,'รับ-จ่าย ประจำวัน'!$B639,'วางแผนBC,CJ'!AB:AB)+SUMIF(RD!$C:$C,'รับ-จ่าย ประจำวัน'!$B639,RD!AB:AB)+SUMIF('FG,ออนไล,คัดแยก'!$C:$C,'รับ-จ่าย ประจำวัน'!$B639,'FG,ออนไล,คัดแยก'!AB:AB)</f>
        <v>0</v>
      </c>
      <c r="BJ639" s="16">
        <f>SUMIF(เตรียมส่วนผสม!$C:$C,'รับ-จ่าย ประจำวัน'!$B639,เตรียมส่วนผสม!AC:AC)+SUMIF(กวนไส้!$C:$C,'รับ-จ่าย ประจำวัน'!$B639,กวนไส้!AC:AC)+SUMIF(ผลิต1!$C:$C,'รับ-จ่าย ประจำวัน'!$B639,ผลิต1!AC:AC)+SUMIF(ผลิต2!$C:$C,'รับ-จ่าย ประจำวัน'!$B639,ผลิต2!AC:AC)+SUMIF(เส้นแต่งหน้าขนมเค้ก!$C:$C,'รับ-จ่าย ประจำวัน'!$B639,เส้นแต่งหน้าขนมเค้ก!AC:AC)+SUMIF(แพ็ค!$C:$C,'รับ-จ่าย ประจำวัน'!$B639,แพ็ค!AC:AC)+SUMIF(ธุรการ!$C:$C,'รับ-จ่าย ประจำวัน'!$B639,ธุรการ!AC:AC)+SUMIF(เส้นแต่งหน้าขนมปัง!$C:$C,'รับ-จ่าย ประจำวัน'!$B639,เส้นแต่งหน้าขนมปัง!AC:AC)+SUMIF('วางแผนBC,CJ'!$C:$C,'รับ-จ่าย ประจำวัน'!$B639,'วางแผนBC,CJ'!AC:AC)+SUMIF(RD!$C:$C,'รับ-จ่าย ประจำวัน'!$B639,RD!AC:AC)+SUMIF('FG,ออนไล,คัดแยก'!$C:$C,'รับ-จ่าย ประจำวัน'!$B639,'FG,ออนไล,คัดแยก'!AC:AC)</f>
        <v>0</v>
      </c>
      <c r="BK639" s="16">
        <f>SUMIF(เตรียมส่วนผสม!$C:$C,'รับ-จ่าย ประจำวัน'!$B639,เตรียมส่วนผสม!AD:AD)+SUMIF(กวนไส้!$C:$C,'รับ-จ่าย ประจำวัน'!$B639,กวนไส้!AD:AD)+SUMIF(ผลิต1!$C:$C,'รับ-จ่าย ประจำวัน'!$B639,ผลิต1!AD:AD)+SUMIF(ผลิต2!$C:$C,'รับ-จ่าย ประจำวัน'!$B639,ผลิต2!AD:AD)+SUMIF(เส้นแต่งหน้าขนมเค้ก!$C:$C,'รับ-จ่าย ประจำวัน'!$B639,เส้นแต่งหน้าขนมเค้ก!AD:AD)+SUMIF(แพ็ค!$C:$C,'รับ-จ่าย ประจำวัน'!$B639,แพ็ค!AD:AD)+SUMIF(ธุรการ!$C:$C,'รับ-จ่าย ประจำวัน'!$B639,ธุรการ!AD:AD)+SUMIF(เส้นแต่งหน้าขนมปัง!$C:$C,'รับ-จ่าย ประจำวัน'!$B639,เส้นแต่งหน้าขนมปัง!AD:AD)+SUMIF('วางแผนBC,CJ'!$C:$C,'รับ-จ่าย ประจำวัน'!$B639,'วางแผนBC,CJ'!AD:AD)+SUMIF(RD!$C:$C,'รับ-จ่าย ประจำวัน'!$B639,RD!AD:AD)+SUMIF('FG,ออนไล,คัดแยก'!$C:$C,'รับ-จ่าย ประจำวัน'!$B639,'FG,ออนไล,คัดแยก'!AD:AD)</f>
        <v>0</v>
      </c>
      <c r="BL639" s="16">
        <f>SUMIF(เตรียมส่วนผสม!$C:$C,'รับ-จ่าย ประจำวัน'!$B639,เตรียมส่วนผสม!AE:AE)+SUMIF(กวนไส้!$C:$C,'รับ-จ่าย ประจำวัน'!$B639,กวนไส้!AE:AE)+SUMIF(ผลิต1!$C:$C,'รับ-จ่าย ประจำวัน'!$B639,ผลิต1!AE:AE)+SUMIF(ผลิต2!$C:$C,'รับ-จ่าย ประจำวัน'!$B639,ผลิต2!AE:AE)+SUMIF(เส้นแต่งหน้าขนมเค้ก!$C:$C,'รับ-จ่าย ประจำวัน'!$B639,เส้นแต่งหน้าขนมเค้ก!AE:AE)+SUMIF(แพ็ค!$C:$C,'รับ-จ่าย ประจำวัน'!$B639,แพ็ค!AE:AE)+SUMIF(ธุรการ!$C:$C,'รับ-จ่าย ประจำวัน'!$B639,ธุรการ!AE:AE)+SUMIF(เส้นแต่งหน้าขนมปัง!$C:$C,'รับ-จ่าย ประจำวัน'!$B639,เส้นแต่งหน้าขนมปัง!AE:AE)+SUMIF('วางแผนBC,CJ'!$C:$C,'รับ-จ่าย ประจำวัน'!$B639,'วางแผนBC,CJ'!AE:AE)+SUMIF(RD!$C:$C,'รับ-จ่าย ประจำวัน'!$B639,RD!AE:AE)+SUMIF('FG,ออนไล,คัดแยก'!$C:$C,'รับ-จ่าย ประจำวัน'!$B639,'FG,ออนไล,คัดแยก'!AE:AE)</f>
        <v>0</v>
      </c>
      <c r="BM639" s="16">
        <f>SUMIF(เตรียมส่วนผสม!$C:$C,'รับ-จ่าย ประจำวัน'!$B639,เตรียมส่วนผสม!AF:AF)+SUMIF(กวนไส้!$C:$C,'รับ-จ่าย ประจำวัน'!$B639,กวนไส้!AF:AF)+SUMIF(ผลิต1!$C:$C,'รับ-จ่าย ประจำวัน'!$B639,ผลิต1!AF:AF)+SUMIF(ผลิต2!$C:$C,'รับ-จ่าย ประจำวัน'!$B639,ผลิต2!AF:AF)+SUMIF(เส้นแต่งหน้าขนมเค้ก!$C:$C,'รับ-จ่าย ประจำวัน'!$B639,เส้นแต่งหน้าขนมเค้ก!AF:AF)+SUMIF(แพ็ค!$C:$C,'รับ-จ่าย ประจำวัน'!$B639,แพ็ค!AF:AF)+SUMIF(ธุรการ!$C:$C,'รับ-จ่าย ประจำวัน'!$B639,ธุรการ!AF:AF)+SUMIF(เส้นแต่งหน้าขนมปัง!$C:$C,'รับ-จ่าย ประจำวัน'!$B639,เส้นแต่งหน้าขนมปัง!AF:AF)+SUMIF('วางแผนBC,CJ'!$C:$C,'รับ-จ่าย ประจำวัน'!$B639,'วางแผนBC,CJ'!AF:AF)+SUMIF(RD!$C:$C,'รับ-จ่าย ประจำวัน'!$B639,RD!AF:AF)+SUMIF('FG,ออนไล,คัดแยก'!$C:$C,'รับ-จ่าย ประจำวัน'!$B639,'FG,ออนไล,คัดแยก'!AF:AF)</f>
        <v>0</v>
      </c>
      <c r="BN639" s="16">
        <f>SUMIF(เตรียมส่วนผสม!$C:$C,'รับ-จ่าย ประจำวัน'!$B639,เตรียมส่วนผสม!AG:AG)+SUMIF(กวนไส้!$C:$C,'รับ-จ่าย ประจำวัน'!$B639,กวนไส้!AG:AG)+SUMIF(ผลิต1!$C:$C,'รับ-จ่าย ประจำวัน'!$B639,ผลิต1!AG:AG)+SUMIF(ผลิต2!$C:$C,'รับ-จ่าย ประจำวัน'!$B639,ผลิต2!AG:AG)+SUMIF(เส้นแต่งหน้าขนมเค้ก!$C:$C,'รับ-จ่าย ประจำวัน'!$B639,เส้นแต่งหน้าขนมเค้ก!AG:AG)+SUMIF(แพ็ค!$C:$C,'รับ-จ่าย ประจำวัน'!$B639,แพ็ค!AG:AG)+SUMIF(ธุรการ!$C:$C,'รับ-จ่าย ประจำวัน'!$B639,ธุรการ!AG:AG)+SUMIF(เส้นแต่งหน้าขนมปัง!$C:$C,'รับ-จ่าย ประจำวัน'!$B639,เส้นแต่งหน้าขนมปัง!AG:AG)+SUMIF('วางแผนBC,CJ'!$C:$C,'รับ-จ่าย ประจำวัน'!$B639,'วางแผนBC,CJ'!AG:AG)+SUMIF(RD!$C:$C,'รับ-จ่าย ประจำวัน'!$B639,RD!AG:AG)+SUMIF('FG,ออนไล,คัดแยก'!$C:$C,'รับ-จ่าย ประจำวัน'!$B639,'FG,ออนไล,คัดแยก'!AG:AG)</f>
        <v>0</v>
      </c>
      <c r="BO639" s="16">
        <f>SUMIF(เตรียมส่วนผสม!$C:$C,'รับ-จ่าย ประจำวัน'!$B639,เตรียมส่วนผสม!AH:AH)+SUMIF(กวนไส้!$C:$C,'รับ-จ่าย ประจำวัน'!$B639,กวนไส้!AH:AH)+SUMIF(ผลิต1!$C:$C,'รับ-จ่าย ประจำวัน'!$B639,ผลิต1!AH:AH)+SUMIF(ผลิต2!$C:$C,'รับ-จ่าย ประจำวัน'!$B639,ผลิต2!AH:AH)+SUMIF(เส้นแต่งหน้าขนมเค้ก!$C:$C,'รับ-จ่าย ประจำวัน'!$B639,เส้นแต่งหน้าขนมเค้ก!AH:AH)+SUMIF(แพ็ค!$C:$C,'รับ-จ่าย ประจำวัน'!$B639,แพ็ค!AH:AH)+SUMIF(ธุรการ!$C:$C,'รับ-จ่าย ประจำวัน'!$B639,ธุรการ!AH:AH)+SUMIF(เส้นแต่งหน้าขนมปัง!$C:$C,'รับ-จ่าย ประจำวัน'!$B639,เส้นแต่งหน้าขนมปัง!AH:AH)+SUMIF('วางแผนBC,CJ'!$C:$C,'รับ-จ่าย ประจำวัน'!$B639,'วางแผนBC,CJ'!AH:AH)+SUMIF(RD!$C:$C,'รับ-จ่าย ประจำวัน'!$B639,RD!AH:AH)+SUMIF('FG,ออนไล,คัดแยก'!$C:$C,'รับ-จ่าย ประจำวัน'!$B639,'FG,ออนไล,คัดแยก'!AH:AH)</f>
        <v>0</v>
      </c>
      <c r="BP639" s="16">
        <f>SUMIF(เตรียมส่วนผสม!$C:$C,'รับ-จ่าย ประจำวัน'!$B639,เตรียมส่วนผสม!AI:AI)+SUMIF(กวนไส้!$C:$C,'รับ-จ่าย ประจำวัน'!$B639,กวนไส้!AI:AI)+SUMIF(ผลิต1!$C:$C,'รับ-จ่าย ประจำวัน'!$B639,ผลิต1!AI:AI)+SUMIF(ผลิต2!$C:$C,'รับ-จ่าย ประจำวัน'!$B639,ผลิต2!AI:AI)+SUMIF(เส้นแต่งหน้าขนมเค้ก!$C:$C,'รับ-จ่าย ประจำวัน'!$B639,เส้นแต่งหน้าขนมเค้ก!AI:AI)+SUMIF(แพ็ค!$C:$C,'รับ-จ่าย ประจำวัน'!$B639,แพ็ค!AI:AI)+SUMIF(ธุรการ!$C:$C,'รับ-จ่าย ประจำวัน'!$B639,ธุรการ!AI:AI)+SUMIF(เส้นแต่งหน้าขนมปัง!$C:$C,'รับ-จ่าย ประจำวัน'!$B639,เส้นแต่งหน้าขนมปัง!AI:AI)+SUMIF('วางแผนBC,CJ'!$C:$C,'รับ-จ่าย ประจำวัน'!$B639,'วางแผนBC,CJ'!AI:AI)+SUMIF(RD!$C:$C,'รับ-จ่าย ประจำวัน'!$B639,RD!AI:AI)+SUMIF('FG,ออนไล,คัดแยก'!$C:$C,'รับ-จ่าย ประจำวัน'!$B639,'FG,ออนไล,คัดแยก'!AI:AI)</f>
        <v>0</v>
      </c>
      <c r="BQ639" s="16">
        <f>SUMIF(เตรียมส่วนผสม!$C:$C,'รับ-จ่าย ประจำวัน'!$B639,เตรียมส่วนผสม!AJ:AJ)+SUMIF(กวนไส้!$C:$C,'รับ-จ่าย ประจำวัน'!$B639,กวนไส้!AJ:AJ)+SUMIF(ผลิต1!$C:$C,'รับ-จ่าย ประจำวัน'!$B639,ผลิต1!AJ:AJ)+SUMIF(ผลิต2!$C:$C,'รับ-จ่าย ประจำวัน'!$B639,ผลิต2!AJ:AJ)+SUMIF(เส้นแต่งหน้าขนมเค้ก!$C:$C,'รับ-จ่าย ประจำวัน'!$B639,เส้นแต่งหน้าขนมเค้ก!AJ:AJ)+SUMIF(แพ็ค!$C:$C,'รับ-จ่าย ประจำวัน'!$B639,แพ็ค!AJ:AJ)+SUMIF(ธุรการ!$C:$C,'รับ-จ่าย ประจำวัน'!$B639,ธุรการ!AJ:AJ)+SUMIF(เส้นแต่งหน้าขนมปัง!$C:$C,'รับ-จ่าย ประจำวัน'!$B639,เส้นแต่งหน้าขนมปัง!AJ:AJ)+SUMIF('วางแผนBC,CJ'!$C:$C,'รับ-จ่าย ประจำวัน'!$B639,'วางแผนBC,CJ'!AJ:AJ)+SUMIF(RD!$C:$C,'รับ-จ่าย ประจำวัน'!$B639,RD!AJ:AJ)+SUMIF('FG,ออนไล,คัดแยก'!$C:$C,'รับ-จ่าย ประจำวัน'!$B639,'FG,ออนไล,คัดแยก'!AJ:AJ)</f>
        <v>0</v>
      </c>
      <c r="BR639" s="16">
        <f>SUMIF(เตรียมส่วนผสม!$C:$C,'รับ-จ่าย ประจำวัน'!$B639,เตรียมส่วนผสม!AK:AK)+SUMIF(กวนไส้!$C:$C,'รับ-จ่าย ประจำวัน'!$B639,กวนไส้!AK:AK)+SUMIF(ผลิต1!$C:$C,'รับ-จ่าย ประจำวัน'!$B639,ผลิต1!AK:AK)+SUMIF(ผลิต2!$C:$C,'รับ-จ่าย ประจำวัน'!$B639,ผลิต2!AK:AK)+SUMIF(เส้นแต่งหน้าขนมเค้ก!$C:$C,'รับ-จ่าย ประจำวัน'!$B639,เส้นแต่งหน้าขนมเค้ก!AK:AK)+SUMIF(แพ็ค!$C:$C,'รับ-จ่าย ประจำวัน'!$B639,แพ็ค!AK:AK)+SUMIF(ธุรการ!$C:$C,'รับ-จ่าย ประจำวัน'!$B639,ธุรการ!AK:AK)+SUMIF(เส้นแต่งหน้าขนมปัง!$C:$C,'รับ-จ่าย ประจำวัน'!$B639,เส้นแต่งหน้าขนมปัง!AK:AK)+SUMIF('วางแผนBC,CJ'!$C:$C,'รับ-จ่าย ประจำวัน'!$B639,'วางแผนBC,CJ'!AK:AK)+SUMIF(RD!$C:$C,'รับ-จ่าย ประจำวัน'!$B639,RD!AK:AK)+SUMIF('FG,ออนไล,คัดแยก'!$C:$C,'รับ-จ่าย ประจำวัน'!$B639,'FG,ออนไล,คัดแยก'!AK:AK)</f>
        <v>0</v>
      </c>
      <c r="BS639" s="16">
        <f>SUMIF(เตรียมส่วนผสม!$C:$C,'รับ-จ่าย ประจำวัน'!$B639,เตรียมส่วนผสม!AL:AL)+SUMIF(กวนไส้!$C:$C,'รับ-จ่าย ประจำวัน'!$B639,กวนไส้!AL:AL)+SUMIF(ผลิต1!$C:$C,'รับ-จ่าย ประจำวัน'!$B639,ผลิต1!AL:AL)+SUMIF(ผลิต2!$C:$C,'รับ-จ่าย ประจำวัน'!$B639,ผลิต2!AL:AL)+SUMIF(เส้นแต่งหน้าขนมเค้ก!$C:$C,'รับ-จ่าย ประจำวัน'!$B639,เส้นแต่งหน้าขนมเค้ก!AL:AL)+SUMIF(แพ็ค!$C:$C,'รับ-จ่าย ประจำวัน'!$B639,แพ็ค!AL:AL)+SUMIF(ธุรการ!$C:$C,'รับ-จ่าย ประจำวัน'!$B639,ธุรการ!AL:AL)+SUMIF(เส้นแต่งหน้าขนมปัง!$C:$C,'รับ-จ่าย ประจำวัน'!$B639,เส้นแต่งหน้าขนมปัง!AL:AL)+SUMIF('วางแผนBC,CJ'!$C:$C,'รับ-จ่าย ประจำวัน'!$B639,'วางแผนBC,CJ'!AL:AL)+SUMIF(RD!$C:$C,'รับ-จ่าย ประจำวัน'!$B639,RD!AL:AL)+SUMIF('FG,ออนไล,คัดแยก'!$C:$C,'รับ-จ่าย ประจำวัน'!$B639,'FG,ออนไล,คัดแยก'!AL:AL)</f>
        <v>0</v>
      </c>
      <c r="BT639" s="18">
        <f t="shared" si="155"/>
        <v>0</v>
      </c>
      <c r="BU639" s="116"/>
      <c r="BV639" s="146">
        <f t="shared" si="156"/>
        <v>0</v>
      </c>
      <c r="BW639" s="184"/>
      <c r="BX639" s="172">
        <f t="shared" si="124"/>
        <v>0</v>
      </c>
      <c r="BY639" s="188" t="e">
        <f t="shared" si="157"/>
        <v>#DIV/0!</v>
      </c>
      <c r="BZ639" s="180" t="e">
        <f t="shared" ca="1" si="158"/>
        <v>#DIV/0!</v>
      </c>
      <c r="CA639" s="93">
        <v>2000</v>
      </c>
      <c r="CB639" s="93"/>
      <c r="CC639" s="93"/>
      <c r="CD639" s="93"/>
      <c r="CE639" s="93"/>
      <c r="CF639" s="93"/>
      <c r="CG639" s="93"/>
      <c r="CH639" s="93"/>
      <c r="CI639" s="93"/>
      <c r="CJ639" s="97"/>
      <c r="CK639" s="9">
        <f t="shared" si="152"/>
        <v>0</v>
      </c>
    </row>
    <row r="640" spans="1:89" hidden="1" x14ac:dyDescent="0.5">
      <c r="A640" s="149"/>
      <c r="B640" s="34"/>
      <c r="C640" s="33"/>
      <c r="D640" s="141"/>
      <c r="E640" s="25"/>
      <c r="F640" s="132"/>
      <c r="G640" s="25"/>
      <c r="H640" s="12">
        <v>0</v>
      </c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11"/>
      <c r="AF640" s="11"/>
      <c r="AG640" s="11"/>
      <c r="AH640" s="11"/>
      <c r="AI640" s="25"/>
      <c r="AJ640" s="25"/>
      <c r="AK640" s="25"/>
      <c r="AL640" s="25"/>
      <c r="AM640" s="25"/>
      <c r="AN640" s="15">
        <f t="shared" si="135"/>
        <v>0</v>
      </c>
      <c r="AO640" s="16">
        <f>SUMIF(เตรียมส่วนผสม!$C:$C,'รับ-จ่าย ประจำวัน'!$B640,เตรียมส่วนผสม!H:H)+SUMIF(กวนไส้!$C:$C,'รับ-จ่าย ประจำวัน'!$B640,กวนไส้!H:H)+SUMIF(ผลิต1!$C:$C,'รับ-จ่าย ประจำวัน'!$B640,ผลิต1!H:H)+SUMIF(ผลิต2!$C:$C,'รับ-จ่าย ประจำวัน'!$B640,ผลิต2!H:H)+SUMIF(เส้นแต่งหน้าขนมเค้ก!$C:$C,'รับ-จ่าย ประจำวัน'!$B640,เส้นแต่งหน้าขนมเค้ก!H:H)+SUMIF(แพ็ค!$C:$C,'รับ-จ่าย ประจำวัน'!$B640,แพ็ค!H:H)+SUMIF(ธุรการ!$C:$C,'รับ-จ่าย ประจำวัน'!$B640,ธุรการ!H:H)+SUMIF(เส้นแต่งหน้าขนมปัง!$C:$C,'รับ-จ่าย ประจำวัน'!$B640,เส้นแต่งหน้าขนมปัง!H:H)+SUMIF('วางแผนBC,CJ'!$C:$C,'รับ-จ่าย ประจำวัน'!$B640,'วางแผนBC,CJ'!H:H)+SUMIF(RD!$C:$C,'รับ-จ่าย ประจำวัน'!$B640,RD!H:H)+SUMIF('FG,ออนไล,คัดแยก'!$C:$C,'รับ-จ่าย ประจำวัน'!$B640,'FG,ออนไล,คัดแยก'!H:H)</f>
        <v>0</v>
      </c>
      <c r="AP640" s="16">
        <f>SUMIF(เตรียมส่วนผสม!$C:$C,'รับ-จ่าย ประจำวัน'!$B640,เตรียมส่วนผสม!I:I)+SUMIF(กวนไส้!$C:$C,'รับ-จ่าย ประจำวัน'!$B640,กวนไส้!I:I)+SUMIF(ผลิต1!$C:$C,'รับ-จ่าย ประจำวัน'!$B640,ผลิต1!I:I)+SUMIF(ผลิต2!$C:$C,'รับ-จ่าย ประจำวัน'!$B640,ผลิต2!I:I)+SUMIF(เส้นแต่งหน้าขนมเค้ก!$C:$C,'รับ-จ่าย ประจำวัน'!$B640,เส้นแต่งหน้าขนมเค้ก!I:I)+SUMIF(แพ็ค!$C:$C,'รับ-จ่าย ประจำวัน'!$B640,แพ็ค!I:I)+SUMIF(ธุรการ!$C:$C,'รับ-จ่าย ประจำวัน'!$B640,ธุรการ!I:I)+SUMIF(เส้นแต่งหน้าขนมปัง!$C:$C,'รับ-จ่าย ประจำวัน'!$B640,เส้นแต่งหน้าขนมปัง!I:I)+SUMIF('วางแผนBC,CJ'!$C:$C,'รับ-จ่าย ประจำวัน'!$B640,'วางแผนBC,CJ'!I:I)+SUMIF(RD!$C:$C,'รับ-จ่าย ประจำวัน'!$B640,RD!I:I)+SUMIF('FG,ออนไล,คัดแยก'!$C:$C,'รับ-จ่าย ประจำวัน'!$B640,'FG,ออนไล,คัดแยก'!I:I)</f>
        <v>0</v>
      </c>
      <c r="AQ640" s="16">
        <f>SUMIF(เตรียมส่วนผสม!$C:$C,'รับ-จ่าย ประจำวัน'!$B640,เตรียมส่วนผสม!J:J)+SUMIF(กวนไส้!$C:$C,'รับ-จ่าย ประจำวัน'!$B640,กวนไส้!J:J)+SUMIF(ผลิต1!$C:$C,'รับ-จ่าย ประจำวัน'!$B640,ผลิต1!J:J)+SUMIF(ผลิต2!$C:$C,'รับ-จ่าย ประจำวัน'!$B640,ผลิต2!J:J)+SUMIF(เส้นแต่งหน้าขนมเค้ก!$C:$C,'รับ-จ่าย ประจำวัน'!$B640,เส้นแต่งหน้าขนมเค้ก!J:J)+SUMIF(แพ็ค!$C:$C,'รับ-จ่าย ประจำวัน'!$B640,แพ็ค!J:J)+SUMIF(ธุรการ!$C:$C,'รับ-จ่าย ประจำวัน'!$B640,ธุรการ!J:J)+SUMIF(เส้นแต่งหน้าขนมปัง!$C:$C,'รับ-จ่าย ประจำวัน'!$B640,เส้นแต่งหน้าขนมปัง!J:J)+SUMIF('วางแผนBC,CJ'!$C:$C,'รับ-จ่าย ประจำวัน'!$B640,'วางแผนBC,CJ'!J:J)+SUMIF(RD!$C:$C,'รับ-จ่าย ประจำวัน'!$B640,RD!J:J)+SUMIF('FG,ออนไล,คัดแยก'!$C:$C,'รับ-จ่าย ประจำวัน'!$B640,'FG,ออนไล,คัดแยก'!J:J)</f>
        <v>0</v>
      </c>
      <c r="AR640" s="16">
        <f>SUMIF(เตรียมส่วนผสม!$C:$C,'รับ-จ่าย ประจำวัน'!$B640,เตรียมส่วนผสม!K:K)+SUMIF(กวนไส้!$C:$C,'รับ-จ่าย ประจำวัน'!$B640,กวนไส้!K:K)+SUMIF(ผลิต1!$C:$C,'รับ-จ่าย ประจำวัน'!$B640,ผลิต1!K:K)+SUMIF(ผลิต2!$C:$C,'รับ-จ่าย ประจำวัน'!$B640,ผลิต2!K:K)+SUMIF(เส้นแต่งหน้าขนมเค้ก!$C:$C,'รับ-จ่าย ประจำวัน'!$B640,เส้นแต่งหน้าขนมเค้ก!K:K)+SUMIF(แพ็ค!$C:$C,'รับ-จ่าย ประจำวัน'!$B640,แพ็ค!K:K)+SUMIF(ธุรการ!$C:$C,'รับ-จ่าย ประจำวัน'!$B640,ธุรการ!K:K)+SUMIF(เส้นแต่งหน้าขนมปัง!$C:$C,'รับ-จ่าย ประจำวัน'!$B640,เส้นแต่งหน้าขนมปัง!K:K)+SUMIF('วางแผนBC,CJ'!$C:$C,'รับ-จ่าย ประจำวัน'!$B640,'วางแผนBC,CJ'!K:K)+SUMIF(RD!$C:$C,'รับ-จ่าย ประจำวัน'!$B640,RD!K:K)+SUMIF('FG,ออนไล,คัดแยก'!$C:$C,'รับ-จ่าย ประจำวัน'!$B640,'FG,ออนไล,คัดแยก'!K:K)</f>
        <v>0</v>
      </c>
      <c r="AS640" s="16">
        <f>SUMIF(เตรียมส่วนผสม!$C:$C,'รับ-จ่าย ประจำวัน'!$B640,เตรียมส่วนผสม!L:L)+SUMIF(กวนไส้!$C:$C,'รับ-จ่าย ประจำวัน'!$B640,กวนไส้!L:L)+SUMIF(ผลิต1!$C:$C,'รับ-จ่าย ประจำวัน'!$B640,ผลิต1!L:L)+SUMIF(ผลิต2!$C:$C,'รับ-จ่าย ประจำวัน'!$B640,ผลิต2!L:L)+SUMIF(เส้นแต่งหน้าขนมเค้ก!$C:$C,'รับ-จ่าย ประจำวัน'!$B640,เส้นแต่งหน้าขนมเค้ก!L:L)+SUMIF(แพ็ค!$C:$C,'รับ-จ่าย ประจำวัน'!$B640,แพ็ค!L:L)+SUMIF(ธุรการ!$C:$C,'รับ-จ่าย ประจำวัน'!$B640,ธุรการ!L:L)+SUMIF(เส้นแต่งหน้าขนมปัง!$C:$C,'รับ-จ่าย ประจำวัน'!$B640,เส้นแต่งหน้าขนมปัง!L:L)+SUMIF('วางแผนBC,CJ'!$C:$C,'รับ-จ่าย ประจำวัน'!$B640,'วางแผนBC,CJ'!L:L)+SUMIF(RD!$C:$C,'รับ-จ่าย ประจำวัน'!$B640,RD!L:L)+SUMIF('FG,ออนไล,คัดแยก'!$C:$C,'รับ-จ่าย ประจำวัน'!$B640,'FG,ออนไล,คัดแยก'!L:L)</f>
        <v>0</v>
      </c>
      <c r="AT640" s="16">
        <f>SUMIF(เตรียมส่วนผสม!$C:$C,'รับ-จ่าย ประจำวัน'!$B640,เตรียมส่วนผสม!M:M)+SUMIF(กวนไส้!$C:$C,'รับ-จ่าย ประจำวัน'!$B640,กวนไส้!M:M)+SUMIF(ผลิต1!$C:$C,'รับ-จ่าย ประจำวัน'!$B640,ผลิต1!M:M)+SUMIF(ผลิต2!$C:$C,'รับ-จ่าย ประจำวัน'!$B640,ผลิต2!M:M)+SUMIF(เส้นแต่งหน้าขนมเค้ก!$C:$C,'รับ-จ่าย ประจำวัน'!$B640,เส้นแต่งหน้าขนมเค้ก!M:M)+SUMIF(แพ็ค!$C:$C,'รับ-จ่าย ประจำวัน'!$B640,แพ็ค!M:M)+SUMIF(ธุรการ!$C:$C,'รับ-จ่าย ประจำวัน'!$B640,ธุรการ!M:M)+SUMIF(เส้นแต่งหน้าขนมปัง!$C:$C,'รับ-จ่าย ประจำวัน'!$B640,เส้นแต่งหน้าขนมปัง!M:M)+SUMIF('วางแผนBC,CJ'!$C:$C,'รับ-จ่าย ประจำวัน'!$B640,'วางแผนBC,CJ'!M:M)+SUMIF(RD!$C:$C,'รับ-จ่าย ประจำวัน'!$B640,RD!M:M)+SUMIF('FG,ออนไล,คัดแยก'!$C:$C,'รับ-จ่าย ประจำวัน'!$B640,'FG,ออนไล,คัดแยก'!M:M)</f>
        <v>0</v>
      </c>
      <c r="AU640" s="16">
        <f>SUMIF(เตรียมส่วนผสม!$C:$C,'รับ-จ่าย ประจำวัน'!$B640,เตรียมส่วนผสม!N:N)+SUMIF(กวนไส้!$C:$C,'รับ-จ่าย ประจำวัน'!$B640,กวนไส้!N:N)+SUMIF(ผลิต1!$C:$C,'รับ-จ่าย ประจำวัน'!$B640,ผลิต1!N:N)+SUMIF(ผลิต2!$C:$C,'รับ-จ่าย ประจำวัน'!$B640,ผลิต2!N:N)+SUMIF(เส้นแต่งหน้าขนมเค้ก!$C:$C,'รับ-จ่าย ประจำวัน'!$B640,เส้นแต่งหน้าขนมเค้ก!N:N)+SUMIF(แพ็ค!$C:$C,'รับ-จ่าย ประจำวัน'!$B640,แพ็ค!N:N)+SUMIF(ธุรการ!$C:$C,'รับ-จ่าย ประจำวัน'!$B640,ธุรการ!N:N)+SUMIF(เส้นแต่งหน้าขนมปัง!$C:$C,'รับ-จ่าย ประจำวัน'!$B640,เส้นแต่งหน้าขนมปัง!N:N)+SUMIF('วางแผนBC,CJ'!$C:$C,'รับ-จ่าย ประจำวัน'!$B640,'วางแผนBC,CJ'!N:N)+SUMIF(RD!$C:$C,'รับ-จ่าย ประจำวัน'!$B640,RD!N:N)+SUMIF('FG,ออนไล,คัดแยก'!$C:$C,'รับ-จ่าย ประจำวัน'!$B640,'FG,ออนไล,คัดแยก'!N:N)</f>
        <v>0</v>
      </c>
      <c r="AV640" s="16">
        <f>SUMIF(เตรียมส่วนผสม!$C:$C,'รับ-จ่าย ประจำวัน'!$B640,เตรียมส่วนผสม!O:O)+SUMIF(กวนไส้!$C:$C,'รับ-จ่าย ประจำวัน'!$B640,กวนไส้!O:O)+SUMIF(ผลิต1!$C:$C,'รับ-จ่าย ประจำวัน'!$B640,ผลิต1!O:O)+SUMIF(ผลิต2!$C:$C,'รับ-จ่าย ประจำวัน'!$B640,ผลิต2!O:O)+SUMIF(เส้นแต่งหน้าขนมเค้ก!$C:$C,'รับ-จ่าย ประจำวัน'!$B640,เส้นแต่งหน้าขนมเค้ก!O:O)+SUMIF(แพ็ค!$C:$C,'รับ-จ่าย ประจำวัน'!$B640,แพ็ค!O:O)+SUMIF(ธุรการ!$C:$C,'รับ-จ่าย ประจำวัน'!$B640,ธุรการ!O:O)+SUMIF(เส้นแต่งหน้าขนมปัง!$C:$C,'รับ-จ่าย ประจำวัน'!$B640,เส้นแต่งหน้าขนมปัง!O:O)+SUMIF('วางแผนBC,CJ'!$C:$C,'รับ-จ่าย ประจำวัน'!$B640,'วางแผนBC,CJ'!O:O)+SUMIF(RD!$C:$C,'รับ-จ่าย ประจำวัน'!$B640,RD!O:O)+SUMIF('FG,ออนไล,คัดแยก'!$C:$C,'รับ-จ่าย ประจำวัน'!$B640,'FG,ออนไล,คัดแยก'!O:O)</f>
        <v>0</v>
      </c>
      <c r="AW640" s="16">
        <f>SUMIF(เตรียมส่วนผสม!$C:$C,'รับ-จ่าย ประจำวัน'!$B640,เตรียมส่วนผสม!P:P)+SUMIF(กวนไส้!$C:$C,'รับ-จ่าย ประจำวัน'!$B640,กวนไส้!P:P)+SUMIF(ผลิต1!$C:$C,'รับ-จ่าย ประจำวัน'!$B640,ผลิต1!P:P)+SUMIF(ผลิต2!$C:$C,'รับ-จ่าย ประจำวัน'!$B640,ผลิต2!P:P)+SUMIF(เส้นแต่งหน้าขนมเค้ก!$C:$C,'รับ-จ่าย ประจำวัน'!$B640,เส้นแต่งหน้าขนมเค้ก!P:P)+SUMIF(แพ็ค!$C:$C,'รับ-จ่าย ประจำวัน'!$B640,แพ็ค!P:P)+SUMIF(ธุรการ!$C:$C,'รับ-จ่าย ประจำวัน'!$B640,ธุรการ!P:P)+SUMIF(เส้นแต่งหน้าขนมปัง!$C:$C,'รับ-จ่าย ประจำวัน'!$B640,เส้นแต่งหน้าขนมปัง!P:P)+SUMIF('วางแผนBC,CJ'!$C:$C,'รับ-จ่าย ประจำวัน'!$B640,'วางแผนBC,CJ'!P:P)+SUMIF(RD!$C:$C,'รับ-จ่าย ประจำวัน'!$B640,RD!P:P)+SUMIF('FG,ออนไล,คัดแยก'!$C:$C,'รับ-จ่าย ประจำวัน'!$B640,'FG,ออนไล,คัดแยก'!P:P)</f>
        <v>0</v>
      </c>
      <c r="AX640" s="16">
        <f>SUMIF(เตรียมส่วนผสม!$C:$C,'รับ-จ่าย ประจำวัน'!$B640,เตรียมส่วนผสม!Q:Q)+SUMIF(กวนไส้!$C:$C,'รับ-จ่าย ประจำวัน'!$B640,กวนไส้!Q:Q)+SUMIF(ผลิต1!$C:$C,'รับ-จ่าย ประจำวัน'!$B640,ผลิต1!Q:Q)+SUMIF(ผลิต2!$C:$C,'รับ-จ่าย ประจำวัน'!$B640,ผลิต2!Q:Q)+SUMIF(เส้นแต่งหน้าขนมเค้ก!$C:$C,'รับ-จ่าย ประจำวัน'!$B640,เส้นแต่งหน้าขนมเค้ก!Q:Q)+SUMIF(แพ็ค!$C:$C,'รับ-จ่าย ประจำวัน'!$B640,แพ็ค!Q:Q)+SUMIF(ธุรการ!$C:$C,'รับ-จ่าย ประจำวัน'!$B640,ธุรการ!Q:Q)+SUMIF(เส้นแต่งหน้าขนมปัง!$C:$C,'รับ-จ่าย ประจำวัน'!$B640,เส้นแต่งหน้าขนมปัง!Q:Q)+SUMIF('วางแผนBC,CJ'!$C:$C,'รับ-จ่าย ประจำวัน'!$B640,'วางแผนBC,CJ'!Q:Q)+SUMIF(RD!$C:$C,'รับ-จ่าย ประจำวัน'!$B640,RD!Q:Q)+SUMIF('FG,ออนไล,คัดแยก'!$C:$C,'รับ-จ่าย ประจำวัน'!$B640,'FG,ออนไล,คัดแยก'!Q:Q)</f>
        <v>0</v>
      </c>
      <c r="AY640" s="16">
        <f>SUMIF(เตรียมส่วนผสม!$C:$C,'รับ-จ่าย ประจำวัน'!$B640,เตรียมส่วนผสม!R:R)+SUMIF(กวนไส้!$C:$C,'รับ-จ่าย ประจำวัน'!$B640,กวนไส้!R:R)+SUMIF(ผลิต1!$C:$C,'รับ-จ่าย ประจำวัน'!$B640,ผลิต1!R:R)+SUMIF(ผลิต2!$C:$C,'รับ-จ่าย ประจำวัน'!$B640,ผลิต2!R:R)+SUMIF(เส้นแต่งหน้าขนมเค้ก!$C:$C,'รับ-จ่าย ประจำวัน'!$B640,เส้นแต่งหน้าขนมเค้ก!R:R)+SUMIF(แพ็ค!$C:$C,'รับ-จ่าย ประจำวัน'!$B640,แพ็ค!R:R)+SUMIF(ธุรการ!$C:$C,'รับ-จ่าย ประจำวัน'!$B640,ธุรการ!R:R)+SUMIF(เส้นแต่งหน้าขนมปัง!$C:$C,'รับ-จ่าย ประจำวัน'!$B640,เส้นแต่งหน้าขนมปัง!R:R)+SUMIF('วางแผนBC,CJ'!$C:$C,'รับ-จ่าย ประจำวัน'!$B640,'วางแผนBC,CJ'!R:R)+SUMIF(RD!$C:$C,'รับ-จ่าย ประจำวัน'!$B640,RD!R:R)+SUMIF('FG,ออนไล,คัดแยก'!$C:$C,'รับ-จ่าย ประจำวัน'!$B640,'FG,ออนไล,คัดแยก'!R:R)</f>
        <v>0</v>
      </c>
      <c r="AZ640" s="16">
        <f>SUMIF(เตรียมส่วนผสม!$C:$C,'รับ-จ่าย ประจำวัน'!$B640,เตรียมส่วนผสม!S:S)+SUMIF(กวนไส้!$C:$C,'รับ-จ่าย ประจำวัน'!$B640,กวนไส้!S:S)+SUMIF(ผลิต1!$C:$C,'รับ-จ่าย ประจำวัน'!$B640,ผลิต1!S:S)+SUMIF(ผลิต2!$C:$C,'รับ-จ่าย ประจำวัน'!$B640,ผลิต2!S:S)+SUMIF(เส้นแต่งหน้าขนมเค้ก!$C:$C,'รับ-จ่าย ประจำวัน'!$B640,เส้นแต่งหน้าขนมเค้ก!S:S)+SUMIF(แพ็ค!$C:$C,'รับ-จ่าย ประจำวัน'!$B640,แพ็ค!S:S)+SUMIF(ธุรการ!$C:$C,'รับ-จ่าย ประจำวัน'!$B640,ธุรการ!S:S)+SUMIF(เส้นแต่งหน้าขนมปัง!$C:$C,'รับ-จ่าย ประจำวัน'!$B640,เส้นแต่งหน้าขนมปัง!S:S)+SUMIF('วางแผนBC,CJ'!$C:$C,'รับ-จ่าย ประจำวัน'!$B640,'วางแผนBC,CJ'!S:S)+SUMIF(RD!$C:$C,'รับ-จ่าย ประจำวัน'!$B640,RD!S:S)+SUMIF('FG,ออนไล,คัดแยก'!$C:$C,'รับ-จ่าย ประจำวัน'!$B640,'FG,ออนไล,คัดแยก'!S:S)</f>
        <v>0</v>
      </c>
      <c r="BA640" s="16">
        <f>SUMIF(เตรียมส่วนผสม!$C:$C,'รับ-จ่าย ประจำวัน'!$B640,เตรียมส่วนผสม!T:T)+SUMIF(กวนไส้!$C:$C,'รับ-จ่าย ประจำวัน'!$B640,กวนไส้!T:T)+SUMIF(ผลิต1!$C:$C,'รับ-จ่าย ประจำวัน'!$B640,ผลิต1!T:T)+SUMIF(ผลิต2!$C:$C,'รับ-จ่าย ประจำวัน'!$B640,ผลิต2!T:T)+SUMIF(เส้นแต่งหน้าขนมเค้ก!$C:$C,'รับ-จ่าย ประจำวัน'!$B640,เส้นแต่งหน้าขนมเค้ก!T:T)+SUMIF(แพ็ค!$C:$C,'รับ-จ่าย ประจำวัน'!$B640,แพ็ค!T:T)+SUMIF(ธุรการ!$C:$C,'รับ-จ่าย ประจำวัน'!$B640,ธุรการ!T:T)+SUMIF(เส้นแต่งหน้าขนมปัง!$C:$C,'รับ-จ่าย ประจำวัน'!$B640,เส้นแต่งหน้าขนมปัง!T:T)+SUMIF('วางแผนBC,CJ'!$C:$C,'รับ-จ่าย ประจำวัน'!$B640,'วางแผนBC,CJ'!T:T)+SUMIF(RD!$C:$C,'รับ-จ่าย ประจำวัน'!$B640,RD!T:T)+SUMIF('FG,ออนไล,คัดแยก'!$C:$C,'รับ-จ่าย ประจำวัน'!$B640,'FG,ออนไล,คัดแยก'!T:T)</f>
        <v>0</v>
      </c>
      <c r="BB640" s="16">
        <f>SUMIF(เตรียมส่วนผสม!$C:$C,'รับ-จ่าย ประจำวัน'!$B640,เตรียมส่วนผสม!U:U)+SUMIF(กวนไส้!$C:$C,'รับ-จ่าย ประจำวัน'!$B640,กวนไส้!U:U)+SUMIF(ผลิต1!$C:$C,'รับ-จ่าย ประจำวัน'!$B640,ผลิต1!U:U)+SUMIF(ผลิต2!$C:$C,'รับ-จ่าย ประจำวัน'!$B640,ผลิต2!U:U)+SUMIF(เส้นแต่งหน้าขนมเค้ก!$C:$C,'รับ-จ่าย ประจำวัน'!$B640,เส้นแต่งหน้าขนมเค้ก!U:U)+SUMIF(แพ็ค!$C:$C,'รับ-จ่าย ประจำวัน'!$B640,แพ็ค!U:U)+SUMIF(ธุรการ!$C:$C,'รับ-จ่าย ประจำวัน'!$B640,ธุรการ!U:U)+SUMIF(เส้นแต่งหน้าขนมปัง!$C:$C,'รับ-จ่าย ประจำวัน'!$B640,เส้นแต่งหน้าขนมปัง!U:U)+SUMIF('วางแผนBC,CJ'!$C:$C,'รับ-จ่าย ประจำวัน'!$B640,'วางแผนBC,CJ'!U:U)+SUMIF(RD!$C:$C,'รับ-จ่าย ประจำวัน'!$B640,RD!U:U)+SUMIF('FG,ออนไล,คัดแยก'!$C:$C,'รับ-จ่าย ประจำวัน'!$B640,'FG,ออนไล,คัดแยก'!U:U)</f>
        <v>0</v>
      </c>
      <c r="BC640" s="16">
        <f>SUMIF(เตรียมส่วนผสม!$C:$C,'รับ-จ่าย ประจำวัน'!$B640,เตรียมส่วนผสม!V:V)+SUMIF(กวนไส้!$C:$C,'รับ-จ่าย ประจำวัน'!$B640,กวนไส้!V:V)+SUMIF(ผลิต1!$C:$C,'รับ-จ่าย ประจำวัน'!$B640,ผลิต1!V:V)+SUMIF(ผลิต2!$C:$C,'รับ-จ่าย ประจำวัน'!$B640,ผลิต2!V:V)+SUMIF(เส้นแต่งหน้าขนมเค้ก!$C:$C,'รับ-จ่าย ประจำวัน'!$B640,เส้นแต่งหน้าขนมเค้ก!V:V)+SUMIF(แพ็ค!$C:$C,'รับ-จ่าย ประจำวัน'!$B640,แพ็ค!V:V)+SUMIF(ธุรการ!$C:$C,'รับ-จ่าย ประจำวัน'!$B640,ธุรการ!V:V)+SUMIF(เส้นแต่งหน้าขนมปัง!$C:$C,'รับ-จ่าย ประจำวัน'!$B640,เส้นแต่งหน้าขนมปัง!V:V)+SUMIF('วางแผนBC,CJ'!$C:$C,'รับ-จ่าย ประจำวัน'!$B640,'วางแผนBC,CJ'!V:V)+SUMIF(RD!$C:$C,'รับ-จ่าย ประจำวัน'!$B640,RD!V:V)+SUMIF('FG,ออนไล,คัดแยก'!$C:$C,'รับ-จ่าย ประจำวัน'!$B640,'FG,ออนไล,คัดแยก'!V:V)</f>
        <v>0</v>
      </c>
      <c r="BD640" s="16">
        <f>SUMIF(เตรียมส่วนผสม!$C:$C,'รับ-จ่าย ประจำวัน'!$B640,เตรียมส่วนผสม!W:W)+SUMIF(กวนไส้!$C:$C,'รับ-จ่าย ประจำวัน'!$B640,กวนไส้!W:W)+SUMIF(ผลิต1!$C:$C,'รับ-จ่าย ประจำวัน'!$B640,ผลิต1!W:W)+SUMIF(ผลิต2!$C:$C,'รับ-จ่าย ประจำวัน'!$B640,ผลิต2!W:W)+SUMIF(เส้นแต่งหน้าขนมเค้ก!$C:$C,'รับ-จ่าย ประจำวัน'!$B640,เส้นแต่งหน้าขนมเค้ก!W:W)+SUMIF(แพ็ค!$C:$C,'รับ-จ่าย ประจำวัน'!$B640,แพ็ค!W:W)+SUMIF(ธุรการ!$C:$C,'รับ-จ่าย ประจำวัน'!$B640,ธุรการ!W:W)+SUMIF(เส้นแต่งหน้าขนมปัง!$C:$C,'รับ-จ่าย ประจำวัน'!$B640,เส้นแต่งหน้าขนมปัง!W:W)+SUMIF('วางแผนBC,CJ'!$C:$C,'รับ-จ่าย ประจำวัน'!$B640,'วางแผนBC,CJ'!W:W)+SUMIF(RD!$C:$C,'รับ-จ่าย ประจำวัน'!$B640,RD!W:W)+SUMIF('FG,ออนไล,คัดแยก'!$C:$C,'รับ-จ่าย ประจำวัน'!$B640,'FG,ออนไล,คัดแยก'!W:W)</f>
        <v>0</v>
      </c>
      <c r="BE640" s="16">
        <f>SUMIF(เตรียมส่วนผสม!$C:$C,'รับ-จ่าย ประจำวัน'!$B640,เตรียมส่วนผสม!X:X)+SUMIF(กวนไส้!$C:$C,'รับ-จ่าย ประจำวัน'!$B640,กวนไส้!X:X)+SUMIF(ผลิต1!$C:$C,'รับ-จ่าย ประจำวัน'!$B640,ผลิต1!X:X)+SUMIF(ผลิต2!$C:$C,'รับ-จ่าย ประจำวัน'!$B640,ผลิต2!X:X)+SUMIF(เส้นแต่งหน้าขนมเค้ก!$C:$C,'รับ-จ่าย ประจำวัน'!$B640,เส้นแต่งหน้าขนมเค้ก!X:X)+SUMIF(แพ็ค!$C:$C,'รับ-จ่าย ประจำวัน'!$B640,แพ็ค!X:X)+SUMIF(ธุรการ!$C:$C,'รับ-จ่าย ประจำวัน'!$B640,ธุรการ!X:X)+SUMIF(เส้นแต่งหน้าขนมปัง!$C:$C,'รับ-จ่าย ประจำวัน'!$B640,เส้นแต่งหน้าขนมปัง!X:X)+SUMIF('วางแผนBC,CJ'!$C:$C,'รับ-จ่าย ประจำวัน'!$B640,'วางแผนBC,CJ'!X:X)+SUMIF(RD!$C:$C,'รับ-จ่าย ประจำวัน'!$B640,RD!X:X)+SUMIF('FG,ออนไล,คัดแยก'!$C:$C,'รับ-จ่าย ประจำวัน'!$B640,'FG,ออนไล,คัดแยก'!X:X)</f>
        <v>0</v>
      </c>
      <c r="BF640" s="16">
        <f>SUMIF(เตรียมส่วนผสม!$C:$C,'รับ-จ่าย ประจำวัน'!$B640,เตรียมส่วนผสม!Y:Y)+SUMIF(กวนไส้!$C:$C,'รับ-จ่าย ประจำวัน'!$B640,กวนไส้!Y:Y)+SUMIF(ผลิต1!$C:$C,'รับ-จ่าย ประจำวัน'!$B640,ผลิต1!Y:Y)+SUMIF(ผลิต2!$C:$C,'รับ-จ่าย ประจำวัน'!$B640,ผลิต2!Y:Y)+SUMIF(เส้นแต่งหน้าขนมเค้ก!$C:$C,'รับ-จ่าย ประจำวัน'!$B640,เส้นแต่งหน้าขนมเค้ก!Y:Y)+SUMIF(แพ็ค!$C:$C,'รับ-จ่าย ประจำวัน'!$B640,แพ็ค!Y:Y)+SUMIF(ธุรการ!$C:$C,'รับ-จ่าย ประจำวัน'!$B640,ธุรการ!Y:Y)+SUMIF(เส้นแต่งหน้าขนมปัง!$C:$C,'รับ-จ่าย ประจำวัน'!$B640,เส้นแต่งหน้าขนมปัง!Y:Y)+SUMIF('วางแผนBC,CJ'!$C:$C,'รับ-จ่าย ประจำวัน'!$B640,'วางแผนBC,CJ'!Y:Y)+SUMIF(RD!$C:$C,'รับ-จ่าย ประจำวัน'!$B640,RD!Y:Y)+SUMIF('FG,ออนไล,คัดแยก'!$C:$C,'รับ-จ่าย ประจำวัน'!$B640,'FG,ออนไล,คัดแยก'!Y:Y)</f>
        <v>0</v>
      </c>
      <c r="BG640" s="16">
        <f>SUMIF(เตรียมส่วนผสม!$C:$C,'รับ-จ่าย ประจำวัน'!$B640,เตรียมส่วนผสม!Z:Z)+SUMIF(กวนไส้!$C:$C,'รับ-จ่าย ประจำวัน'!$B640,กวนไส้!Z:Z)+SUMIF(ผลิต1!$C:$C,'รับ-จ่าย ประจำวัน'!$B640,ผลิต1!Z:Z)+SUMIF(ผลิต2!$C:$C,'รับ-จ่าย ประจำวัน'!$B640,ผลิต2!Z:Z)+SUMIF(เส้นแต่งหน้าขนมเค้ก!$C:$C,'รับ-จ่าย ประจำวัน'!$B640,เส้นแต่งหน้าขนมเค้ก!Z:Z)+SUMIF(แพ็ค!$C:$C,'รับ-จ่าย ประจำวัน'!$B640,แพ็ค!Z:Z)+SUMIF(ธุรการ!$C:$C,'รับ-จ่าย ประจำวัน'!$B640,ธุรการ!Z:Z)+SUMIF(เส้นแต่งหน้าขนมปัง!$C:$C,'รับ-จ่าย ประจำวัน'!$B640,เส้นแต่งหน้าขนมปัง!Z:Z)+SUMIF('วางแผนBC,CJ'!$C:$C,'รับ-จ่าย ประจำวัน'!$B640,'วางแผนBC,CJ'!Z:Z)+SUMIF(RD!$C:$C,'รับ-จ่าย ประจำวัน'!$B640,RD!Z:Z)+SUMIF('FG,ออนไล,คัดแยก'!$C:$C,'รับ-จ่าย ประจำวัน'!$B640,'FG,ออนไล,คัดแยก'!Z:Z)</f>
        <v>0</v>
      </c>
      <c r="BH640" s="16">
        <f>SUMIF(เตรียมส่วนผสม!$C:$C,'รับ-จ่าย ประจำวัน'!$B640,เตรียมส่วนผสม!AA:AA)+SUMIF(กวนไส้!$C:$C,'รับ-จ่าย ประจำวัน'!$B640,กวนไส้!AA:AA)+SUMIF(ผลิต1!$C:$C,'รับ-จ่าย ประจำวัน'!$B640,ผลิต1!AA:AA)+SUMIF(ผลิต2!$C:$C,'รับ-จ่าย ประจำวัน'!$B640,ผลิต2!AA:AA)+SUMIF(เส้นแต่งหน้าขนมเค้ก!$C:$C,'รับ-จ่าย ประจำวัน'!$B640,เส้นแต่งหน้าขนมเค้ก!AA:AA)+SUMIF(แพ็ค!$C:$C,'รับ-จ่าย ประจำวัน'!$B640,แพ็ค!AA:AA)+SUMIF(ธุรการ!$C:$C,'รับ-จ่าย ประจำวัน'!$B640,ธุรการ!AA:AA)+SUMIF(เส้นแต่งหน้าขนมปัง!$C:$C,'รับ-จ่าย ประจำวัน'!$B640,เส้นแต่งหน้าขนมปัง!AA:AA)+SUMIF('วางแผนBC,CJ'!$C:$C,'รับ-จ่าย ประจำวัน'!$B640,'วางแผนBC,CJ'!AA:AA)+SUMIF(RD!$C:$C,'รับ-จ่าย ประจำวัน'!$B640,RD!AA:AA)+SUMIF('FG,ออนไล,คัดแยก'!$C:$C,'รับ-จ่าย ประจำวัน'!$B640,'FG,ออนไล,คัดแยก'!AA:AA)</f>
        <v>0</v>
      </c>
      <c r="BI640" s="16">
        <f>SUMIF(เตรียมส่วนผสม!$C:$C,'รับ-จ่าย ประจำวัน'!$B640,เตรียมส่วนผสม!AB:AB)+SUMIF(กวนไส้!$C:$C,'รับ-จ่าย ประจำวัน'!$B640,กวนไส้!AB:AB)+SUMIF(ผลิต1!$C:$C,'รับ-จ่าย ประจำวัน'!$B640,ผลิต1!AB:AB)+SUMIF(ผลิต2!$C:$C,'รับ-จ่าย ประจำวัน'!$B640,ผลิต2!AB:AB)+SUMIF(เส้นแต่งหน้าขนมเค้ก!$C:$C,'รับ-จ่าย ประจำวัน'!$B640,เส้นแต่งหน้าขนมเค้ก!AB:AB)+SUMIF(แพ็ค!$C:$C,'รับ-จ่าย ประจำวัน'!$B640,แพ็ค!AB:AB)+SUMIF(ธุรการ!$C:$C,'รับ-จ่าย ประจำวัน'!$B640,ธุรการ!AB:AB)+SUMIF(เส้นแต่งหน้าขนมปัง!$C:$C,'รับ-จ่าย ประจำวัน'!$B640,เส้นแต่งหน้าขนมปัง!AB:AB)+SUMIF('วางแผนBC,CJ'!$C:$C,'รับ-จ่าย ประจำวัน'!$B640,'วางแผนBC,CJ'!AB:AB)+SUMIF(RD!$C:$C,'รับ-จ่าย ประจำวัน'!$B640,RD!AB:AB)+SUMIF('FG,ออนไล,คัดแยก'!$C:$C,'รับ-จ่าย ประจำวัน'!$B640,'FG,ออนไล,คัดแยก'!AB:AB)</f>
        <v>0</v>
      </c>
      <c r="BJ640" s="16">
        <f>SUMIF(เตรียมส่วนผสม!$C:$C,'รับ-จ่าย ประจำวัน'!$B640,เตรียมส่วนผสม!AC:AC)+SUMIF(กวนไส้!$C:$C,'รับ-จ่าย ประจำวัน'!$B640,กวนไส้!AC:AC)+SUMIF(ผลิต1!$C:$C,'รับ-จ่าย ประจำวัน'!$B640,ผลิต1!AC:AC)+SUMIF(ผลิต2!$C:$C,'รับ-จ่าย ประจำวัน'!$B640,ผลิต2!AC:AC)+SUMIF(เส้นแต่งหน้าขนมเค้ก!$C:$C,'รับ-จ่าย ประจำวัน'!$B640,เส้นแต่งหน้าขนมเค้ก!AC:AC)+SUMIF(แพ็ค!$C:$C,'รับ-จ่าย ประจำวัน'!$B640,แพ็ค!AC:AC)+SUMIF(ธุรการ!$C:$C,'รับ-จ่าย ประจำวัน'!$B640,ธุรการ!AC:AC)+SUMIF(เส้นแต่งหน้าขนมปัง!$C:$C,'รับ-จ่าย ประจำวัน'!$B640,เส้นแต่งหน้าขนมปัง!AC:AC)+SUMIF('วางแผนBC,CJ'!$C:$C,'รับ-จ่าย ประจำวัน'!$B640,'วางแผนBC,CJ'!AC:AC)+SUMIF(RD!$C:$C,'รับ-จ่าย ประจำวัน'!$B640,RD!AC:AC)+SUMIF('FG,ออนไล,คัดแยก'!$C:$C,'รับ-จ่าย ประจำวัน'!$B640,'FG,ออนไล,คัดแยก'!AC:AC)</f>
        <v>0</v>
      </c>
      <c r="BK640" s="16">
        <f>SUMIF(เตรียมส่วนผสม!$C:$C,'รับ-จ่าย ประจำวัน'!$B640,เตรียมส่วนผสม!AD:AD)+SUMIF(กวนไส้!$C:$C,'รับ-จ่าย ประจำวัน'!$B640,กวนไส้!AD:AD)+SUMIF(ผลิต1!$C:$C,'รับ-จ่าย ประจำวัน'!$B640,ผลิต1!AD:AD)+SUMIF(ผลิต2!$C:$C,'รับ-จ่าย ประจำวัน'!$B640,ผลิต2!AD:AD)+SUMIF(เส้นแต่งหน้าขนมเค้ก!$C:$C,'รับ-จ่าย ประจำวัน'!$B640,เส้นแต่งหน้าขนมเค้ก!AD:AD)+SUMIF(แพ็ค!$C:$C,'รับ-จ่าย ประจำวัน'!$B640,แพ็ค!AD:AD)+SUMIF(ธุรการ!$C:$C,'รับ-จ่าย ประจำวัน'!$B640,ธุรการ!AD:AD)+SUMIF(เส้นแต่งหน้าขนมปัง!$C:$C,'รับ-จ่าย ประจำวัน'!$B640,เส้นแต่งหน้าขนมปัง!AD:AD)+SUMIF('วางแผนBC,CJ'!$C:$C,'รับ-จ่าย ประจำวัน'!$B640,'วางแผนBC,CJ'!AD:AD)+SUMIF(RD!$C:$C,'รับ-จ่าย ประจำวัน'!$B640,RD!AD:AD)+SUMIF('FG,ออนไล,คัดแยก'!$C:$C,'รับ-จ่าย ประจำวัน'!$B640,'FG,ออนไล,คัดแยก'!AD:AD)</f>
        <v>0</v>
      </c>
      <c r="BL640" s="16">
        <f>SUMIF(เตรียมส่วนผสม!$C:$C,'รับ-จ่าย ประจำวัน'!$B640,เตรียมส่วนผสม!AE:AE)+SUMIF(กวนไส้!$C:$C,'รับ-จ่าย ประจำวัน'!$B640,กวนไส้!AE:AE)+SUMIF(ผลิต1!$C:$C,'รับ-จ่าย ประจำวัน'!$B640,ผลิต1!AE:AE)+SUMIF(ผลิต2!$C:$C,'รับ-จ่าย ประจำวัน'!$B640,ผลิต2!AE:AE)+SUMIF(เส้นแต่งหน้าขนมเค้ก!$C:$C,'รับ-จ่าย ประจำวัน'!$B640,เส้นแต่งหน้าขนมเค้ก!AE:AE)+SUMIF(แพ็ค!$C:$C,'รับ-จ่าย ประจำวัน'!$B640,แพ็ค!AE:AE)+SUMIF(ธุรการ!$C:$C,'รับ-จ่าย ประจำวัน'!$B640,ธุรการ!AE:AE)+SUMIF(เส้นแต่งหน้าขนมปัง!$C:$C,'รับ-จ่าย ประจำวัน'!$B640,เส้นแต่งหน้าขนมปัง!AE:AE)+SUMIF('วางแผนBC,CJ'!$C:$C,'รับ-จ่าย ประจำวัน'!$B640,'วางแผนBC,CJ'!AE:AE)+SUMIF(RD!$C:$C,'รับ-จ่าย ประจำวัน'!$B640,RD!AE:AE)+SUMIF('FG,ออนไล,คัดแยก'!$C:$C,'รับ-จ่าย ประจำวัน'!$B640,'FG,ออนไล,คัดแยก'!AE:AE)</f>
        <v>0</v>
      </c>
      <c r="BM640" s="16">
        <f>SUMIF(เตรียมส่วนผสม!$C:$C,'รับ-จ่าย ประจำวัน'!$B640,เตรียมส่วนผสม!AF:AF)+SUMIF(กวนไส้!$C:$C,'รับ-จ่าย ประจำวัน'!$B640,กวนไส้!AF:AF)+SUMIF(ผลิต1!$C:$C,'รับ-จ่าย ประจำวัน'!$B640,ผลิต1!AF:AF)+SUMIF(ผลิต2!$C:$C,'รับ-จ่าย ประจำวัน'!$B640,ผลิต2!AF:AF)+SUMIF(เส้นแต่งหน้าขนมเค้ก!$C:$C,'รับ-จ่าย ประจำวัน'!$B640,เส้นแต่งหน้าขนมเค้ก!AF:AF)+SUMIF(แพ็ค!$C:$C,'รับ-จ่าย ประจำวัน'!$B640,แพ็ค!AF:AF)+SUMIF(ธุรการ!$C:$C,'รับ-จ่าย ประจำวัน'!$B640,ธุรการ!AF:AF)+SUMIF(เส้นแต่งหน้าขนมปัง!$C:$C,'รับ-จ่าย ประจำวัน'!$B640,เส้นแต่งหน้าขนมปัง!AF:AF)+SUMIF('วางแผนBC,CJ'!$C:$C,'รับ-จ่าย ประจำวัน'!$B640,'วางแผนBC,CJ'!AF:AF)+SUMIF(RD!$C:$C,'รับ-จ่าย ประจำวัน'!$B640,RD!AF:AF)+SUMIF('FG,ออนไล,คัดแยก'!$C:$C,'รับ-จ่าย ประจำวัน'!$B640,'FG,ออนไล,คัดแยก'!AF:AF)</f>
        <v>0</v>
      </c>
      <c r="BN640" s="16">
        <f>SUMIF(เตรียมส่วนผสม!$C:$C,'รับ-จ่าย ประจำวัน'!$B640,เตรียมส่วนผสม!AG:AG)+SUMIF(กวนไส้!$C:$C,'รับ-จ่าย ประจำวัน'!$B640,กวนไส้!AG:AG)+SUMIF(ผลิต1!$C:$C,'รับ-จ่าย ประจำวัน'!$B640,ผลิต1!AG:AG)+SUMIF(ผลิต2!$C:$C,'รับ-จ่าย ประจำวัน'!$B640,ผลิต2!AG:AG)+SUMIF(เส้นแต่งหน้าขนมเค้ก!$C:$C,'รับ-จ่าย ประจำวัน'!$B640,เส้นแต่งหน้าขนมเค้ก!AG:AG)+SUMIF(แพ็ค!$C:$C,'รับ-จ่าย ประจำวัน'!$B640,แพ็ค!AG:AG)+SUMIF(ธุรการ!$C:$C,'รับ-จ่าย ประจำวัน'!$B640,ธุรการ!AG:AG)+SUMIF(เส้นแต่งหน้าขนมปัง!$C:$C,'รับ-จ่าย ประจำวัน'!$B640,เส้นแต่งหน้าขนมปัง!AG:AG)+SUMIF('วางแผนBC,CJ'!$C:$C,'รับ-จ่าย ประจำวัน'!$B640,'วางแผนBC,CJ'!AG:AG)+SUMIF(RD!$C:$C,'รับ-จ่าย ประจำวัน'!$B640,RD!AG:AG)+SUMIF('FG,ออนไล,คัดแยก'!$C:$C,'รับ-จ่าย ประจำวัน'!$B640,'FG,ออนไล,คัดแยก'!AG:AG)</f>
        <v>0</v>
      </c>
      <c r="BO640" s="16">
        <f>SUMIF(เตรียมส่วนผสม!$C:$C,'รับ-จ่าย ประจำวัน'!$B640,เตรียมส่วนผสม!AH:AH)+SUMIF(กวนไส้!$C:$C,'รับ-จ่าย ประจำวัน'!$B640,กวนไส้!AH:AH)+SUMIF(ผลิต1!$C:$C,'รับ-จ่าย ประจำวัน'!$B640,ผลิต1!AH:AH)+SUMIF(ผลิต2!$C:$C,'รับ-จ่าย ประจำวัน'!$B640,ผลิต2!AH:AH)+SUMIF(เส้นแต่งหน้าขนมเค้ก!$C:$C,'รับ-จ่าย ประจำวัน'!$B640,เส้นแต่งหน้าขนมเค้ก!AH:AH)+SUMIF(แพ็ค!$C:$C,'รับ-จ่าย ประจำวัน'!$B640,แพ็ค!AH:AH)+SUMIF(ธุรการ!$C:$C,'รับ-จ่าย ประจำวัน'!$B640,ธุรการ!AH:AH)+SUMIF(เส้นแต่งหน้าขนมปัง!$C:$C,'รับ-จ่าย ประจำวัน'!$B640,เส้นแต่งหน้าขนมปัง!AH:AH)+SUMIF('วางแผนBC,CJ'!$C:$C,'รับ-จ่าย ประจำวัน'!$B640,'วางแผนBC,CJ'!AH:AH)+SUMIF(RD!$C:$C,'รับ-จ่าย ประจำวัน'!$B640,RD!AH:AH)+SUMIF('FG,ออนไล,คัดแยก'!$C:$C,'รับ-จ่าย ประจำวัน'!$B640,'FG,ออนไล,คัดแยก'!AH:AH)</f>
        <v>0</v>
      </c>
      <c r="BP640" s="16">
        <f>SUMIF(เตรียมส่วนผสม!$C:$C,'รับ-จ่าย ประจำวัน'!$B640,เตรียมส่วนผสม!AI:AI)+SUMIF(กวนไส้!$C:$C,'รับ-จ่าย ประจำวัน'!$B640,กวนไส้!AI:AI)+SUMIF(ผลิต1!$C:$C,'รับ-จ่าย ประจำวัน'!$B640,ผลิต1!AI:AI)+SUMIF(ผลิต2!$C:$C,'รับ-จ่าย ประจำวัน'!$B640,ผลิต2!AI:AI)+SUMIF(เส้นแต่งหน้าขนมเค้ก!$C:$C,'รับ-จ่าย ประจำวัน'!$B640,เส้นแต่งหน้าขนมเค้ก!AI:AI)+SUMIF(แพ็ค!$C:$C,'รับ-จ่าย ประจำวัน'!$B640,แพ็ค!AI:AI)+SUMIF(ธุรการ!$C:$C,'รับ-จ่าย ประจำวัน'!$B640,ธุรการ!AI:AI)+SUMIF(เส้นแต่งหน้าขนมปัง!$C:$C,'รับ-จ่าย ประจำวัน'!$B640,เส้นแต่งหน้าขนมปัง!AI:AI)+SUMIF('วางแผนBC,CJ'!$C:$C,'รับ-จ่าย ประจำวัน'!$B640,'วางแผนBC,CJ'!AI:AI)+SUMIF(RD!$C:$C,'รับ-จ่าย ประจำวัน'!$B640,RD!AI:AI)+SUMIF('FG,ออนไล,คัดแยก'!$C:$C,'รับ-จ่าย ประจำวัน'!$B640,'FG,ออนไล,คัดแยก'!AI:AI)</f>
        <v>0</v>
      </c>
      <c r="BQ640" s="16">
        <f>SUMIF(เตรียมส่วนผสม!$C:$C,'รับ-จ่าย ประจำวัน'!$B640,เตรียมส่วนผสม!AJ:AJ)+SUMIF(กวนไส้!$C:$C,'รับ-จ่าย ประจำวัน'!$B640,กวนไส้!AJ:AJ)+SUMIF(ผลิต1!$C:$C,'รับ-จ่าย ประจำวัน'!$B640,ผลิต1!AJ:AJ)+SUMIF(ผลิต2!$C:$C,'รับ-จ่าย ประจำวัน'!$B640,ผลิต2!AJ:AJ)+SUMIF(เส้นแต่งหน้าขนมเค้ก!$C:$C,'รับ-จ่าย ประจำวัน'!$B640,เส้นแต่งหน้าขนมเค้ก!AJ:AJ)+SUMIF(แพ็ค!$C:$C,'รับ-จ่าย ประจำวัน'!$B640,แพ็ค!AJ:AJ)+SUMIF(ธุรการ!$C:$C,'รับ-จ่าย ประจำวัน'!$B640,ธุรการ!AJ:AJ)+SUMIF(เส้นแต่งหน้าขนมปัง!$C:$C,'รับ-จ่าย ประจำวัน'!$B640,เส้นแต่งหน้าขนมปัง!AJ:AJ)+SUMIF('วางแผนBC,CJ'!$C:$C,'รับ-จ่าย ประจำวัน'!$B640,'วางแผนBC,CJ'!AJ:AJ)+SUMIF(RD!$C:$C,'รับ-จ่าย ประจำวัน'!$B640,RD!AJ:AJ)+SUMIF('FG,ออนไล,คัดแยก'!$C:$C,'รับ-จ่าย ประจำวัน'!$B640,'FG,ออนไล,คัดแยก'!AJ:AJ)</f>
        <v>0</v>
      </c>
      <c r="BR640" s="16">
        <f>SUMIF(เตรียมส่วนผสม!$C:$C,'รับ-จ่าย ประจำวัน'!$B640,เตรียมส่วนผสม!AK:AK)+SUMIF(กวนไส้!$C:$C,'รับ-จ่าย ประจำวัน'!$B640,กวนไส้!AK:AK)+SUMIF(ผลิต1!$C:$C,'รับ-จ่าย ประจำวัน'!$B640,ผลิต1!AK:AK)+SUMIF(ผลิต2!$C:$C,'รับ-จ่าย ประจำวัน'!$B640,ผลิต2!AK:AK)+SUMIF(เส้นแต่งหน้าขนมเค้ก!$C:$C,'รับ-จ่าย ประจำวัน'!$B640,เส้นแต่งหน้าขนมเค้ก!AK:AK)+SUMIF(แพ็ค!$C:$C,'รับ-จ่าย ประจำวัน'!$B640,แพ็ค!AK:AK)+SUMIF(ธุรการ!$C:$C,'รับ-จ่าย ประจำวัน'!$B640,ธุรการ!AK:AK)+SUMIF(เส้นแต่งหน้าขนมปัง!$C:$C,'รับ-จ่าย ประจำวัน'!$B640,เส้นแต่งหน้าขนมปัง!AK:AK)+SUMIF('วางแผนBC,CJ'!$C:$C,'รับ-จ่าย ประจำวัน'!$B640,'วางแผนBC,CJ'!AK:AK)+SUMIF(RD!$C:$C,'รับ-จ่าย ประจำวัน'!$B640,RD!AK:AK)+SUMIF('FG,ออนไล,คัดแยก'!$C:$C,'รับ-จ่าย ประจำวัน'!$B640,'FG,ออนไล,คัดแยก'!AK:AK)</f>
        <v>0</v>
      </c>
      <c r="BS640" s="16">
        <f>SUMIF(เตรียมส่วนผสม!$C:$C,'รับ-จ่าย ประจำวัน'!$B640,เตรียมส่วนผสม!AL:AL)+SUMIF(กวนไส้!$C:$C,'รับ-จ่าย ประจำวัน'!$B640,กวนไส้!AL:AL)+SUMIF(ผลิต1!$C:$C,'รับ-จ่าย ประจำวัน'!$B640,ผลิต1!AL:AL)+SUMIF(ผลิต2!$C:$C,'รับ-จ่าย ประจำวัน'!$B640,ผลิต2!AL:AL)+SUMIF(เส้นแต่งหน้าขนมเค้ก!$C:$C,'รับ-จ่าย ประจำวัน'!$B640,เส้นแต่งหน้าขนมเค้ก!AL:AL)+SUMIF(แพ็ค!$C:$C,'รับ-จ่าย ประจำวัน'!$B640,แพ็ค!AL:AL)+SUMIF(ธุรการ!$C:$C,'รับ-จ่าย ประจำวัน'!$B640,ธุรการ!AL:AL)+SUMIF(เส้นแต่งหน้าขนมปัง!$C:$C,'รับ-จ่าย ประจำวัน'!$B640,เส้นแต่งหน้าขนมปัง!AL:AL)+SUMIF('วางแผนBC,CJ'!$C:$C,'รับ-จ่าย ประจำวัน'!$B640,'วางแผนBC,CJ'!AL:AL)+SUMIF(RD!$C:$C,'รับ-จ่าย ประจำวัน'!$B640,RD!AL:AL)+SUMIF('FG,ออนไล,คัดแยก'!$C:$C,'รับ-จ่าย ประจำวัน'!$B640,'FG,ออนไล,คัดแยก'!AL:AL)</f>
        <v>0</v>
      </c>
      <c r="BT640" s="18">
        <f t="shared" si="136"/>
        <v>0</v>
      </c>
      <c r="BU640" s="116"/>
      <c r="BV640" s="146">
        <f t="shared" si="137"/>
        <v>0</v>
      </c>
      <c r="BW640" s="184"/>
      <c r="BX640" s="172">
        <f t="shared" si="124"/>
        <v>0</v>
      </c>
      <c r="BY640" s="188" t="e">
        <f t="shared" si="122"/>
        <v>#DIV/0!</v>
      </c>
      <c r="BZ640" s="180" t="e">
        <f t="shared" ca="1" si="128"/>
        <v>#DIV/0!</v>
      </c>
      <c r="CA640" s="93"/>
      <c r="CB640" s="93"/>
      <c r="CC640" s="93"/>
      <c r="CD640" s="93"/>
      <c r="CE640" s="93"/>
      <c r="CF640" s="93"/>
      <c r="CG640" s="93"/>
      <c r="CH640" s="93"/>
      <c r="CI640" s="93"/>
      <c r="CJ640" s="97"/>
      <c r="CK640" s="9">
        <f t="shared" ref="CK640:CK648" si="159">+BV640-BU640</f>
        <v>0</v>
      </c>
    </row>
    <row r="641" spans="1:89" hidden="1" x14ac:dyDescent="0.5">
      <c r="A641" s="149"/>
      <c r="B641" s="34"/>
      <c r="C641" s="33"/>
      <c r="D641" s="141"/>
      <c r="E641" s="25"/>
      <c r="F641" s="132"/>
      <c r="G641" s="25"/>
      <c r="H641" s="12">
        <v>0</v>
      </c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11"/>
      <c r="AF641" s="11"/>
      <c r="AG641" s="11"/>
      <c r="AH641" s="11"/>
      <c r="AI641" s="25"/>
      <c r="AJ641" s="25"/>
      <c r="AK641" s="25"/>
      <c r="AL641" s="25"/>
      <c r="AM641" s="25"/>
      <c r="AN641" s="15">
        <f t="shared" si="135"/>
        <v>0</v>
      </c>
      <c r="AO641" s="16">
        <f>SUMIF(เตรียมส่วนผสม!$C:$C,'รับ-จ่าย ประจำวัน'!$B641,เตรียมส่วนผสม!H:H)+SUMIF(กวนไส้!$C:$C,'รับ-จ่าย ประจำวัน'!$B641,กวนไส้!H:H)+SUMIF(ผลิต1!$C:$C,'รับ-จ่าย ประจำวัน'!$B641,ผลิต1!H:H)+SUMIF(ผลิต2!$C:$C,'รับ-จ่าย ประจำวัน'!$B641,ผลิต2!H:H)+SUMIF(เส้นแต่งหน้าขนมเค้ก!$C:$C,'รับ-จ่าย ประจำวัน'!$B641,เส้นแต่งหน้าขนมเค้ก!H:H)+SUMIF(แพ็ค!$C:$C,'รับ-จ่าย ประจำวัน'!$B641,แพ็ค!H:H)+SUMIF(ธุรการ!$C:$C,'รับ-จ่าย ประจำวัน'!$B641,ธุรการ!H:H)+SUMIF(เส้นแต่งหน้าขนมปัง!$C:$C,'รับ-จ่าย ประจำวัน'!$B641,เส้นแต่งหน้าขนมปัง!H:H)+SUMIF('วางแผนBC,CJ'!$C:$C,'รับ-จ่าย ประจำวัน'!$B641,'วางแผนBC,CJ'!H:H)+SUMIF(RD!$C:$C,'รับ-จ่าย ประจำวัน'!$B641,RD!H:H)+SUMIF('FG,ออนไล,คัดแยก'!$C:$C,'รับ-จ่าย ประจำวัน'!$B641,'FG,ออนไล,คัดแยก'!H:H)</f>
        <v>0</v>
      </c>
      <c r="AP641" s="16">
        <f>SUMIF(เตรียมส่วนผสม!$C:$C,'รับ-จ่าย ประจำวัน'!$B641,เตรียมส่วนผสม!I:I)+SUMIF(กวนไส้!$C:$C,'รับ-จ่าย ประจำวัน'!$B641,กวนไส้!I:I)+SUMIF(ผลิต1!$C:$C,'รับ-จ่าย ประจำวัน'!$B641,ผลิต1!I:I)+SUMIF(ผลิต2!$C:$C,'รับ-จ่าย ประจำวัน'!$B641,ผลิต2!I:I)+SUMIF(เส้นแต่งหน้าขนมเค้ก!$C:$C,'รับ-จ่าย ประจำวัน'!$B641,เส้นแต่งหน้าขนมเค้ก!I:I)+SUMIF(แพ็ค!$C:$C,'รับ-จ่าย ประจำวัน'!$B641,แพ็ค!I:I)+SUMIF(ธุรการ!$C:$C,'รับ-จ่าย ประจำวัน'!$B641,ธุรการ!I:I)+SUMIF(เส้นแต่งหน้าขนมปัง!$C:$C,'รับ-จ่าย ประจำวัน'!$B641,เส้นแต่งหน้าขนมปัง!I:I)+SUMIF('วางแผนBC,CJ'!$C:$C,'รับ-จ่าย ประจำวัน'!$B641,'วางแผนBC,CJ'!I:I)+SUMIF(RD!$C:$C,'รับ-จ่าย ประจำวัน'!$B641,RD!I:I)+SUMIF('FG,ออนไล,คัดแยก'!$C:$C,'รับ-จ่าย ประจำวัน'!$B641,'FG,ออนไล,คัดแยก'!I:I)</f>
        <v>0</v>
      </c>
      <c r="AQ641" s="16">
        <f>SUMIF(เตรียมส่วนผสม!$C:$C,'รับ-จ่าย ประจำวัน'!$B641,เตรียมส่วนผสม!J:J)+SUMIF(กวนไส้!$C:$C,'รับ-จ่าย ประจำวัน'!$B641,กวนไส้!J:J)+SUMIF(ผลิต1!$C:$C,'รับ-จ่าย ประจำวัน'!$B641,ผลิต1!J:J)+SUMIF(ผลิต2!$C:$C,'รับ-จ่าย ประจำวัน'!$B641,ผลิต2!J:J)+SUMIF(เส้นแต่งหน้าขนมเค้ก!$C:$C,'รับ-จ่าย ประจำวัน'!$B641,เส้นแต่งหน้าขนมเค้ก!J:J)+SUMIF(แพ็ค!$C:$C,'รับ-จ่าย ประจำวัน'!$B641,แพ็ค!J:J)+SUMIF(ธุรการ!$C:$C,'รับ-จ่าย ประจำวัน'!$B641,ธุรการ!J:J)+SUMIF(เส้นแต่งหน้าขนมปัง!$C:$C,'รับ-จ่าย ประจำวัน'!$B641,เส้นแต่งหน้าขนมปัง!J:J)+SUMIF('วางแผนBC,CJ'!$C:$C,'รับ-จ่าย ประจำวัน'!$B641,'วางแผนBC,CJ'!J:J)+SUMIF(RD!$C:$C,'รับ-จ่าย ประจำวัน'!$B641,RD!J:J)+SUMIF('FG,ออนไล,คัดแยก'!$C:$C,'รับ-จ่าย ประจำวัน'!$B641,'FG,ออนไล,คัดแยก'!J:J)</f>
        <v>0</v>
      </c>
      <c r="AR641" s="16">
        <f>SUMIF(เตรียมส่วนผสม!$C:$C,'รับ-จ่าย ประจำวัน'!$B641,เตรียมส่วนผสม!K:K)+SUMIF(กวนไส้!$C:$C,'รับ-จ่าย ประจำวัน'!$B641,กวนไส้!K:K)+SUMIF(ผลิต1!$C:$C,'รับ-จ่าย ประจำวัน'!$B641,ผลิต1!K:K)+SUMIF(ผลิต2!$C:$C,'รับ-จ่าย ประจำวัน'!$B641,ผลิต2!K:K)+SUMIF(เส้นแต่งหน้าขนมเค้ก!$C:$C,'รับ-จ่าย ประจำวัน'!$B641,เส้นแต่งหน้าขนมเค้ก!K:K)+SUMIF(แพ็ค!$C:$C,'รับ-จ่าย ประจำวัน'!$B641,แพ็ค!K:K)+SUMIF(ธุรการ!$C:$C,'รับ-จ่าย ประจำวัน'!$B641,ธุรการ!K:K)+SUMIF(เส้นแต่งหน้าขนมปัง!$C:$C,'รับ-จ่าย ประจำวัน'!$B641,เส้นแต่งหน้าขนมปัง!K:K)+SUMIF('วางแผนBC,CJ'!$C:$C,'รับ-จ่าย ประจำวัน'!$B641,'วางแผนBC,CJ'!K:K)+SUMIF(RD!$C:$C,'รับ-จ่าย ประจำวัน'!$B641,RD!K:K)+SUMIF('FG,ออนไล,คัดแยก'!$C:$C,'รับ-จ่าย ประจำวัน'!$B641,'FG,ออนไล,คัดแยก'!K:K)</f>
        <v>0</v>
      </c>
      <c r="AS641" s="16">
        <f>SUMIF(เตรียมส่วนผสม!$C:$C,'รับ-จ่าย ประจำวัน'!$B641,เตรียมส่วนผสม!L:L)+SUMIF(กวนไส้!$C:$C,'รับ-จ่าย ประจำวัน'!$B641,กวนไส้!L:L)+SUMIF(ผลิต1!$C:$C,'รับ-จ่าย ประจำวัน'!$B641,ผลิต1!L:L)+SUMIF(ผลิต2!$C:$C,'รับ-จ่าย ประจำวัน'!$B641,ผลิต2!L:L)+SUMIF(เส้นแต่งหน้าขนมเค้ก!$C:$C,'รับ-จ่าย ประจำวัน'!$B641,เส้นแต่งหน้าขนมเค้ก!L:L)+SUMIF(แพ็ค!$C:$C,'รับ-จ่าย ประจำวัน'!$B641,แพ็ค!L:L)+SUMIF(ธุรการ!$C:$C,'รับ-จ่าย ประจำวัน'!$B641,ธุรการ!L:L)+SUMIF(เส้นแต่งหน้าขนมปัง!$C:$C,'รับ-จ่าย ประจำวัน'!$B641,เส้นแต่งหน้าขนมปัง!L:L)+SUMIF('วางแผนBC,CJ'!$C:$C,'รับ-จ่าย ประจำวัน'!$B641,'วางแผนBC,CJ'!L:L)+SUMIF(RD!$C:$C,'รับ-จ่าย ประจำวัน'!$B641,RD!L:L)+SUMIF('FG,ออนไล,คัดแยก'!$C:$C,'รับ-จ่าย ประจำวัน'!$B641,'FG,ออนไล,คัดแยก'!L:L)</f>
        <v>0</v>
      </c>
      <c r="AT641" s="16">
        <f>SUMIF(เตรียมส่วนผสม!$C:$C,'รับ-จ่าย ประจำวัน'!$B641,เตรียมส่วนผสม!M:M)+SUMIF(กวนไส้!$C:$C,'รับ-จ่าย ประจำวัน'!$B641,กวนไส้!M:M)+SUMIF(ผลิต1!$C:$C,'รับ-จ่าย ประจำวัน'!$B641,ผลิต1!M:M)+SUMIF(ผลิต2!$C:$C,'รับ-จ่าย ประจำวัน'!$B641,ผลิต2!M:M)+SUMIF(เส้นแต่งหน้าขนมเค้ก!$C:$C,'รับ-จ่าย ประจำวัน'!$B641,เส้นแต่งหน้าขนมเค้ก!M:M)+SUMIF(แพ็ค!$C:$C,'รับ-จ่าย ประจำวัน'!$B641,แพ็ค!M:M)+SUMIF(ธุรการ!$C:$C,'รับ-จ่าย ประจำวัน'!$B641,ธุรการ!M:M)+SUMIF(เส้นแต่งหน้าขนมปัง!$C:$C,'รับ-จ่าย ประจำวัน'!$B641,เส้นแต่งหน้าขนมปัง!M:M)+SUMIF('วางแผนBC,CJ'!$C:$C,'รับ-จ่าย ประจำวัน'!$B641,'วางแผนBC,CJ'!M:M)+SUMIF(RD!$C:$C,'รับ-จ่าย ประจำวัน'!$B641,RD!M:M)+SUMIF('FG,ออนไล,คัดแยก'!$C:$C,'รับ-จ่าย ประจำวัน'!$B641,'FG,ออนไล,คัดแยก'!M:M)</f>
        <v>0</v>
      </c>
      <c r="AU641" s="16">
        <f>SUMIF(เตรียมส่วนผสม!$C:$C,'รับ-จ่าย ประจำวัน'!$B641,เตรียมส่วนผสม!N:N)+SUMIF(กวนไส้!$C:$C,'รับ-จ่าย ประจำวัน'!$B641,กวนไส้!N:N)+SUMIF(ผลิต1!$C:$C,'รับ-จ่าย ประจำวัน'!$B641,ผลิต1!N:N)+SUMIF(ผลิต2!$C:$C,'รับ-จ่าย ประจำวัน'!$B641,ผลิต2!N:N)+SUMIF(เส้นแต่งหน้าขนมเค้ก!$C:$C,'รับ-จ่าย ประจำวัน'!$B641,เส้นแต่งหน้าขนมเค้ก!N:N)+SUMIF(แพ็ค!$C:$C,'รับ-จ่าย ประจำวัน'!$B641,แพ็ค!N:N)+SUMIF(ธุรการ!$C:$C,'รับ-จ่าย ประจำวัน'!$B641,ธุรการ!N:N)+SUMIF(เส้นแต่งหน้าขนมปัง!$C:$C,'รับ-จ่าย ประจำวัน'!$B641,เส้นแต่งหน้าขนมปัง!N:N)+SUMIF('วางแผนBC,CJ'!$C:$C,'รับ-จ่าย ประจำวัน'!$B641,'วางแผนBC,CJ'!N:N)+SUMIF(RD!$C:$C,'รับ-จ่าย ประจำวัน'!$B641,RD!N:N)+SUMIF('FG,ออนไล,คัดแยก'!$C:$C,'รับ-จ่าย ประจำวัน'!$B641,'FG,ออนไล,คัดแยก'!N:N)</f>
        <v>0</v>
      </c>
      <c r="AV641" s="16">
        <f>SUMIF(เตรียมส่วนผสม!$C:$C,'รับ-จ่าย ประจำวัน'!$B641,เตรียมส่วนผสม!O:O)+SUMIF(กวนไส้!$C:$C,'รับ-จ่าย ประจำวัน'!$B641,กวนไส้!O:O)+SUMIF(ผลิต1!$C:$C,'รับ-จ่าย ประจำวัน'!$B641,ผลิต1!O:O)+SUMIF(ผลิต2!$C:$C,'รับ-จ่าย ประจำวัน'!$B641,ผลิต2!O:O)+SUMIF(เส้นแต่งหน้าขนมเค้ก!$C:$C,'รับ-จ่าย ประจำวัน'!$B641,เส้นแต่งหน้าขนมเค้ก!O:O)+SUMIF(แพ็ค!$C:$C,'รับ-จ่าย ประจำวัน'!$B641,แพ็ค!O:O)+SUMIF(ธุรการ!$C:$C,'รับ-จ่าย ประจำวัน'!$B641,ธุรการ!O:O)+SUMIF(เส้นแต่งหน้าขนมปัง!$C:$C,'รับ-จ่าย ประจำวัน'!$B641,เส้นแต่งหน้าขนมปัง!O:O)+SUMIF('วางแผนBC,CJ'!$C:$C,'รับ-จ่าย ประจำวัน'!$B641,'วางแผนBC,CJ'!O:O)+SUMIF(RD!$C:$C,'รับ-จ่าย ประจำวัน'!$B641,RD!O:O)+SUMIF('FG,ออนไล,คัดแยก'!$C:$C,'รับ-จ่าย ประจำวัน'!$B641,'FG,ออนไล,คัดแยก'!O:O)</f>
        <v>0</v>
      </c>
      <c r="AW641" s="16">
        <f>SUMIF(เตรียมส่วนผสม!$C:$C,'รับ-จ่าย ประจำวัน'!$B641,เตรียมส่วนผสม!P:P)+SUMIF(กวนไส้!$C:$C,'รับ-จ่าย ประจำวัน'!$B641,กวนไส้!P:P)+SUMIF(ผลิต1!$C:$C,'รับ-จ่าย ประจำวัน'!$B641,ผลิต1!P:P)+SUMIF(ผลิต2!$C:$C,'รับ-จ่าย ประจำวัน'!$B641,ผลิต2!P:P)+SUMIF(เส้นแต่งหน้าขนมเค้ก!$C:$C,'รับ-จ่าย ประจำวัน'!$B641,เส้นแต่งหน้าขนมเค้ก!P:P)+SUMIF(แพ็ค!$C:$C,'รับ-จ่าย ประจำวัน'!$B641,แพ็ค!P:P)+SUMIF(ธุรการ!$C:$C,'รับ-จ่าย ประจำวัน'!$B641,ธุรการ!P:P)+SUMIF(เส้นแต่งหน้าขนมปัง!$C:$C,'รับ-จ่าย ประจำวัน'!$B641,เส้นแต่งหน้าขนมปัง!P:P)+SUMIF('วางแผนBC,CJ'!$C:$C,'รับ-จ่าย ประจำวัน'!$B641,'วางแผนBC,CJ'!P:P)+SUMIF(RD!$C:$C,'รับ-จ่าย ประจำวัน'!$B641,RD!P:P)+SUMIF('FG,ออนไล,คัดแยก'!$C:$C,'รับ-จ่าย ประจำวัน'!$B641,'FG,ออนไล,คัดแยก'!P:P)</f>
        <v>0</v>
      </c>
      <c r="AX641" s="16">
        <f>SUMIF(เตรียมส่วนผสม!$C:$C,'รับ-จ่าย ประจำวัน'!$B641,เตรียมส่วนผสม!Q:Q)+SUMIF(กวนไส้!$C:$C,'รับ-จ่าย ประจำวัน'!$B641,กวนไส้!Q:Q)+SUMIF(ผลิต1!$C:$C,'รับ-จ่าย ประจำวัน'!$B641,ผลิต1!Q:Q)+SUMIF(ผลิต2!$C:$C,'รับ-จ่าย ประจำวัน'!$B641,ผลิต2!Q:Q)+SUMIF(เส้นแต่งหน้าขนมเค้ก!$C:$C,'รับ-จ่าย ประจำวัน'!$B641,เส้นแต่งหน้าขนมเค้ก!Q:Q)+SUMIF(แพ็ค!$C:$C,'รับ-จ่าย ประจำวัน'!$B641,แพ็ค!Q:Q)+SUMIF(ธุรการ!$C:$C,'รับ-จ่าย ประจำวัน'!$B641,ธุรการ!Q:Q)+SUMIF(เส้นแต่งหน้าขนมปัง!$C:$C,'รับ-จ่าย ประจำวัน'!$B641,เส้นแต่งหน้าขนมปัง!Q:Q)+SUMIF('วางแผนBC,CJ'!$C:$C,'รับ-จ่าย ประจำวัน'!$B641,'วางแผนBC,CJ'!Q:Q)+SUMIF(RD!$C:$C,'รับ-จ่าย ประจำวัน'!$B641,RD!Q:Q)+SUMIF('FG,ออนไล,คัดแยก'!$C:$C,'รับ-จ่าย ประจำวัน'!$B641,'FG,ออนไล,คัดแยก'!Q:Q)</f>
        <v>0</v>
      </c>
      <c r="AY641" s="16">
        <f>SUMIF(เตรียมส่วนผสม!$C:$C,'รับ-จ่าย ประจำวัน'!$B641,เตรียมส่วนผสม!R:R)+SUMIF(กวนไส้!$C:$C,'รับ-จ่าย ประจำวัน'!$B641,กวนไส้!R:R)+SUMIF(ผลิต1!$C:$C,'รับ-จ่าย ประจำวัน'!$B641,ผลิต1!R:R)+SUMIF(ผลิต2!$C:$C,'รับ-จ่าย ประจำวัน'!$B641,ผลิต2!R:R)+SUMIF(เส้นแต่งหน้าขนมเค้ก!$C:$C,'รับ-จ่าย ประจำวัน'!$B641,เส้นแต่งหน้าขนมเค้ก!R:R)+SUMIF(แพ็ค!$C:$C,'รับ-จ่าย ประจำวัน'!$B641,แพ็ค!R:R)+SUMIF(ธุรการ!$C:$C,'รับ-จ่าย ประจำวัน'!$B641,ธุรการ!R:R)+SUMIF(เส้นแต่งหน้าขนมปัง!$C:$C,'รับ-จ่าย ประจำวัน'!$B641,เส้นแต่งหน้าขนมปัง!R:R)+SUMIF('วางแผนBC,CJ'!$C:$C,'รับ-จ่าย ประจำวัน'!$B641,'วางแผนBC,CJ'!R:R)+SUMIF(RD!$C:$C,'รับ-จ่าย ประจำวัน'!$B641,RD!R:R)+SUMIF('FG,ออนไล,คัดแยก'!$C:$C,'รับ-จ่าย ประจำวัน'!$B641,'FG,ออนไล,คัดแยก'!R:R)</f>
        <v>0</v>
      </c>
      <c r="AZ641" s="16">
        <f>SUMIF(เตรียมส่วนผสม!$C:$C,'รับ-จ่าย ประจำวัน'!$B641,เตรียมส่วนผสม!S:S)+SUMIF(กวนไส้!$C:$C,'รับ-จ่าย ประจำวัน'!$B641,กวนไส้!S:S)+SUMIF(ผลิต1!$C:$C,'รับ-จ่าย ประจำวัน'!$B641,ผลิต1!S:S)+SUMIF(ผลิต2!$C:$C,'รับ-จ่าย ประจำวัน'!$B641,ผลิต2!S:S)+SUMIF(เส้นแต่งหน้าขนมเค้ก!$C:$C,'รับ-จ่าย ประจำวัน'!$B641,เส้นแต่งหน้าขนมเค้ก!S:S)+SUMIF(แพ็ค!$C:$C,'รับ-จ่าย ประจำวัน'!$B641,แพ็ค!S:S)+SUMIF(ธุรการ!$C:$C,'รับ-จ่าย ประจำวัน'!$B641,ธุรการ!S:S)+SUMIF(เส้นแต่งหน้าขนมปัง!$C:$C,'รับ-จ่าย ประจำวัน'!$B641,เส้นแต่งหน้าขนมปัง!S:S)+SUMIF('วางแผนBC,CJ'!$C:$C,'รับ-จ่าย ประจำวัน'!$B641,'วางแผนBC,CJ'!S:S)+SUMIF(RD!$C:$C,'รับ-จ่าย ประจำวัน'!$B641,RD!S:S)+SUMIF('FG,ออนไล,คัดแยก'!$C:$C,'รับ-จ่าย ประจำวัน'!$B641,'FG,ออนไล,คัดแยก'!S:S)</f>
        <v>0</v>
      </c>
      <c r="BA641" s="16">
        <f>SUMIF(เตรียมส่วนผสม!$C:$C,'รับ-จ่าย ประจำวัน'!$B641,เตรียมส่วนผสม!T:T)+SUMIF(กวนไส้!$C:$C,'รับ-จ่าย ประจำวัน'!$B641,กวนไส้!T:T)+SUMIF(ผลิต1!$C:$C,'รับ-จ่าย ประจำวัน'!$B641,ผลิต1!T:T)+SUMIF(ผลิต2!$C:$C,'รับ-จ่าย ประจำวัน'!$B641,ผลิต2!T:T)+SUMIF(เส้นแต่งหน้าขนมเค้ก!$C:$C,'รับ-จ่าย ประจำวัน'!$B641,เส้นแต่งหน้าขนมเค้ก!T:T)+SUMIF(แพ็ค!$C:$C,'รับ-จ่าย ประจำวัน'!$B641,แพ็ค!T:T)+SUMIF(ธุรการ!$C:$C,'รับ-จ่าย ประจำวัน'!$B641,ธุรการ!T:T)+SUMIF(เส้นแต่งหน้าขนมปัง!$C:$C,'รับ-จ่าย ประจำวัน'!$B641,เส้นแต่งหน้าขนมปัง!T:T)+SUMIF('วางแผนBC,CJ'!$C:$C,'รับ-จ่าย ประจำวัน'!$B641,'วางแผนBC,CJ'!T:T)+SUMIF(RD!$C:$C,'รับ-จ่าย ประจำวัน'!$B641,RD!T:T)+SUMIF('FG,ออนไล,คัดแยก'!$C:$C,'รับ-จ่าย ประจำวัน'!$B641,'FG,ออนไล,คัดแยก'!T:T)</f>
        <v>0</v>
      </c>
      <c r="BB641" s="16">
        <f>SUMIF(เตรียมส่วนผสม!$C:$C,'รับ-จ่าย ประจำวัน'!$B641,เตรียมส่วนผสม!U:U)+SUMIF(กวนไส้!$C:$C,'รับ-จ่าย ประจำวัน'!$B641,กวนไส้!U:U)+SUMIF(ผลิต1!$C:$C,'รับ-จ่าย ประจำวัน'!$B641,ผลิต1!U:U)+SUMIF(ผลิต2!$C:$C,'รับ-จ่าย ประจำวัน'!$B641,ผลิต2!U:U)+SUMIF(เส้นแต่งหน้าขนมเค้ก!$C:$C,'รับ-จ่าย ประจำวัน'!$B641,เส้นแต่งหน้าขนมเค้ก!U:U)+SUMIF(แพ็ค!$C:$C,'รับ-จ่าย ประจำวัน'!$B641,แพ็ค!U:U)+SUMIF(ธุรการ!$C:$C,'รับ-จ่าย ประจำวัน'!$B641,ธุรการ!U:U)+SUMIF(เส้นแต่งหน้าขนมปัง!$C:$C,'รับ-จ่าย ประจำวัน'!$B641,เส้นแต่งหน้าขนมปัง!U:U)+SUMIF('วางแผนBC,CJ'!$C:$C,'รับ-จ่าย ประจำวัน'!$B641,'วางแผนBC,CJ'!U:U)+SUMIF(RD!$C:$C,'รับ-จ่าย ประจำวัน'!$B641,RD!U:U)+SUMIF('FG,ออนไล,คัดแยก'!$C:$C,'รับ-จ่าย ประจำวัน'!$B641,'FG,ออนไล,คัดแยก'!U:U)</f>
        <v>0</v>
      </c>
      <c r="BC641" s="16">
        <f>SUMIF(เตรียมส่วนผสม!$C:$C,'รับ-จ่าย ประจำวัน'!$B641,เตรียมส่วนผสม!V:V)+SUMIF(กวนไส้!$C:$C,'รับ-จ่าย ประจำวัน'!$B641,กวนไส้!V:V)+SUMIF(ผลิต1!$C:$C,'รับ-จ่าย ประจำวัน'!$B641,ผลิต1!V:V)+SUMIF(ผลิต2!$C:$C,'รับ-จ่าย ประจำวัน'!$B641,ผลิต2!V:V)+SUMIF(เส้นแต่งหน้าขนมเค้ก!$C:$C,'รับ-จ่าย ประจำวัน'!$B641,เส้นแต่งหน้าขนมเค้ก!V:V)+SUMIF(แพ็ค!$C:$C,'รับ-จ่าย ประจำวัน'!$B641,แพ็ค!V:V)+SUMIF(ธุรการ!$C:$C,'รับ-จ่าย ประจำวัน'!$B641,ธุรการ!V:V)+SUMIF(เส้นแต่งหน้าขนมปัง!$C:$C,'รับ-จ่าย ประจำวัน'!$B641,เส้นแต่งหน้าขนมปัง!V:V)+SUMIF('วางแผนBC,CJ'!$C:$C,'รับ-จ่าย ประจำวัน'!$B641,'วางแผนBC,CJ'!V:V)+SUMIF(RD!$C:$C,'รับ-จ่าย ประจำวัน'!$B641,RD!V:V)+SUMIF('FG,ออนไล,คัดแยก'!$C:$C,'รับ-จ่าย ประจำวัน'!$B641,'FG,ออนไล,คัดแยก'!V:V)</f>
        <v>0</v>
      </c>
      <c r="BD641" s="16">
        <f>SUMIF(เตรียมส่วนผสม!$C:$C,'รับ-จ่าย ประจำวัน'!$B641,เตรียมส่วนผสม!W:W)+SUMIF(กวนไส้!$C:$C,'รับ-จ่าย ประจำวัน'!$B641,กวนไส้!W:W)+SUMIF(ผลิต1!$C:$C,'รับ-จ่าย ประจำวัน'!$B641,ผลิต1!W:W)+SUMIF(ผลิต2!$C:$C,'รับ-จ่าย ประจำวัน'!$B641,ผลิต2!W:W)+SUMIF(เส้นแต่งหน้าขนมเค้ก!$C:$C,'รับ-จ่าย ประจำวัน'!$B641,เส้นแต่งหน้าขนมเค้ก!W:W)+SUMIF(แพ็ค!$C:$C,'รับ-จ่าย ประจำวัน'!$B641,แพ็ค!W:W)+SUMIF(ธุรการ!$C:$C,'รับ-จ่าย ประจำวัน'!$B641,ธุรการ!W:W)+SUMIF(เส้นแต่งหน้าขนมปัง!$C:$C,'รับ-จ่าย ประจำวัน'!$B641,เส้นแต่งหน้าขนมปัง!W:W)+SUMIF('วางแผนBC,CJ'!$C:$C,'รับ-จ่าย ประจำวัน'!$B641,'วางแผนBC,CJ'!W:W)+SUMIF(RD!$C:$C,'รับ-จ่าย ประจำวัน'!$B641,RD!W:W)+SUMIF('FG,ออนไล,คัดแยก'!$C:$C,'รับ-จ่าย ประจำวัน'!$B641,'FG,ออนไล,คัดแยก'!W:W)</f>
        <v>0</v>
      </c>
      <c r="BE641" s="16">
        <f>SUMIF(เตรียมส่วนผสม!$C:$C,'รับ-จ่าย ประจำวัน'!$B641,เตรียมส่วนผสม!X:X)+SUMIF(กวนไส้!$C:$C,'รับ-จ่าย ประจำวัน'!$B641,กวนไส้!X:X)+SUMIF(ผลิต1!$C:$C,'รับ-จ่าย ประจำวัน'!$B641,ผลิต1!X:X)+SUMIF(ผลิต2!$C:$C,'รับ-จ่าย ประจำวัน'!$B641,ผลิต2!X:X)+SUMIF(เส้นแต่งหน้าขนมเค้ก!$C:$C,'รับ-จ่าย ประจำวัน'!$B641,เส้นแต่งหน้าขนมเค้ก!X:X)+SUMIF(แพ็ค!$C:$C,'รับ-จ่าย ประจำวัน'!$B641,แพ็ค!X:X)+SUMIF(ธุรการ!$C:$C,'รับ-จ่าย ประจำวัน'!$B641,ธุรการ!X:X)+SUMIF(เส้นแต่งหน้าขนมปัง!$C:$C,'รับ-จ่าย ประจำวัน'!$B641,เส้นแต่งหน้าขนมปัง!X:X)+SUMIF('วางแผนBC,CJ'!$C:$C,'รับ-จ่าย ประจำวัน'!$B641,'วางแผนBC,CJ'!X:X)+SUMIF(RD!$C:$C,'รับ-จ่าย ประจำวัน'!$B641,RD!X:X)+SUMIF('FG,ออนไล,คัดแยก'!$C:$C,'รับ-จ่าย ประจำวัน'!$B641,'FG,ออนไล,คัดแยก'!X:X)</f>
        <v>0</v>
      </c>
      <c r="BF641" s="16">
        <f>SUMIF(เตรียมส่วนผสม!$C:$C,'รับ-จ่าย ประจำวัน'!$B641,เตรียมส่วนผสม!Y:Y)+SUMIF(กวนไส้!$C:$C,'รับ-จ่าย ประจำวัน'!$B641,กวนไส้!Y:Y)+SUMIF(ผลิต1!$C:$C,'รับ-จ่าย ประจำวัน'!$B641,ผลิต1!Y:Y)+SUMIF(ผลิต2!$C:$C,'รับ-จ่าย ประจำวัน'!$B641,ผลิต2!Y:Y)+SUMIF(เส้นแต่งหน้าขนมเค้ก!$C:$C,'รับ-จ่าย ประจำวัน'!$B641,เส้นแต่งหน้าขนมเค้ก!Y:Y)+SUMIF(แพ็ค!$C:$C,'รับ-จ่าย ประจำวัน'!$B641,แพ็ค!Y:Y)+SUMIF(ธุรการ!$C:$C,'รับ-จ่าย ประจำวัน'!$B641,ธุรการ!Y:Y)+SUMIF(เส้นแต่งหน้าขนมปัง!$C:$C,'รับ-จ่าย ประจำวัน'!$B641,เส้นแต่งหน้าขนมปัง!Y:Y)+SUMIF('วางแผนBC,CJ'!$C:$C,'รับ-จ่าย ประจำวัน'!$B641,'วางแผนBC,CJ'!Y:Y)+SUMIF(RD!$C:$C,'รับ-จ่าย ประจำวัน'!$B641,RD!Y:Y)+SUMIF('FG,ออนไล,คัดแยก'!$C:$C,'รับ-จ่าย ประจำวัน'!$B641,'FG,ออนไล,คัดแยก'!Y:Y)</f>
        <v>0</v>
      </c>
      <c r="BG641" s="16">
        <f>SUMIF(เตรียมส่วนผสม!$C:$C,'รับ-จ่าย ประจำวัน'!$B641,เตรียมส่วนผสม!Z:Z)+SUMIF(กวนไส้!$C:$C,'รับ-จ่าย ประจำวัน'!$B641,กวนไส้!Z:Z)+SUMIF(ผลิต1!$C:$C,'รับ-จ่าย ประจำวัน'!$B641,ผลิต1!Z:Z)+SUMIF(ผลิต2!$C:$C,'รับ-จ่าย ประจำวัน'!$B641,ผลิต2!Z:Z)+SUMIF(เส้นแต่งหน้าขนมเค้ก!$C:$C,'รับ-จ่าย ประจำวัน'!$B641,เส้นแต่งหน้าขนมเค้ก!Z:Z)+SUMIF(แพ็ค!$C:$C,'รับ-จ่าย ประจำวัน'!$B641,แพ็ค!Z:Z)+SUMIF(ธุรการ!$C:$C,'รับ-จ่าย ประจำวัน'!$B641,ธุรการ!Z:Z)+SUMIF(เส้นแต่งหน้าขนมปัง!$C:$C,'รับ-จ่าย ประจำวัน'!$B641,เส้นแต่งหน้าขนมปัง!Z:Z)+SUMIF('วางแผนBC,CJ'!$C:$C,'รับ-จ่าย ประจำวัน'!$B641,'วางแผนBC,CJ'!Z:Z)+SUMIF(RD!$C:$C,'รับ-จ่าย ประจำวัน'!$B641,RD!Z:Z)+SUMIF('FG,ออนไล,คัดแยก'!$C:$C,'รับ-จ่าย ประจำวัน'!$B641,'FG,ออนไล,คัดแยก'!Z:Z)</f>
        <v>0</v>
      </c>
      <c r="BH641" s="16">
        <f>SUMIF(เตรียมส่วนผสม!$C:$C,'รับ-จ่าย ประจำวัน'!$B641,เตรียมส่วนผสม!AA:AA)+SUMIF(กวนไส้!$C:$C,'รับ-จ่าย ประจำวัน'!$B641,กวนไส้!AA:AA)+SUMIF(ผลิต1!$C:$C,'รับ-จ่าย ประจำวัน'!$B641,ผลิต1!AA:AA)+SUMIF(ผลิต2!$C:$C,'รับ-จ่าย ประจำวัน'!$B641,ผลิต2!AA:AA)+SUMIF(เส้นแต่งหน้าขนมเค้ก!$C:$C,'รับ-จ่าย ประจำวัน'!$B641,เส้นแต่งหน้าขนมเค้ก!AA:AA)+SUMIF(แพ็ค!$C:$C,'รับ-จ่าย ประจำวัน'!$B641,แพ็ค!AA:AA)+SUMIF(ธุรการ!$C:$C,'รับ-จ่าย ประจำวัน'!$B641,ธุรการ!AA:AA)+SUMIF(เส้นแต่งหน้าขนมปัง!$C:$C,'รับ-จ่าย ประจำวัน'!$B641,เส้นแต่งหน้าขนมปัง!AA:AA)+SUMIF('วางแผนBC,CJ'!$C:$C,'รับ-จ่าย ประจำวัน'!$B641,'วางแผนBC,CJ'!AA:AA)+SUMIF(RD!$C:$C,'รับ-จ่าย ประจำวัน'!$B641,RD!AA:AA)+SUMIF('FG,ออนไล,คัดแยก'!$C:$C,'รับ-จ่าย ประจำวัน'!$B641,'FG,ออนไล,คัดแยก'!AA:AA)</f>
        <v>0</v>
      </c>
      <c r="BI641" s="16">
        <f>SUMIF(เตรียมส่วนผสม!$C:$C,'รับ-จ่าย ประจำวัน'!$B641,เตรียมส่วนผสม!AB:AB)+SUMIF(กวนไส้!$C:$C,'รับ-จ่าย ประจำวัน'!$B641,กวนไส้!AB:AB)+SUMIF(ผลิต1!$C:$C,'รับ-จ่าย ประจำวัน'!$B641,ผลิต1!AB:AB)+SUMIF(ผลิต2!$C:$C,'รับ-จ่าย ประจำวัน'!$B641,ผลิต2!AB:AB)+SUMIF(เส้นแต่งหน้าขนมเค้ก!$C:$C,'รับ-จ่าย ประจำวัน'!$B641,เส้นแต่งหน้าขนมเค้ก!AB:AB)+SUMIF(แพ็ค!$C:$C,'รับ-จ่าย ประจำวัน'!$B641,แพ็ค!AB:AB)+SUMIF(ธุรการ!$C:$C,'รับ-จ่าย ประจำวัน'!$B641,ธุรการ!AB:AB)+SUMIF(เส้นแต่งหน้าขนมปัง!$C:$C,'รับ-จ่าย ประจำวัน'!$B641,เส้นแต่งหน้าขนมปัง!AB:AB)+SUMIF('วางแผนBC,CJ'!$C:$C,'รับ-จ่าย ประจำวัน'!$B641,'วางแผนBC,CJ'!AB:AB)+SUMIF(RD!$C:$C,'รับ-จ่าย ประจำวัน'!$B641,RD!AB:AB)+SUMIF('FG,ออนไล,คัดแยก'!$C:$C,'รับ-จ่าย ประจำวัน'!$B641,'FG,ออนไล,คัดแยก'!AB:AB)</f>
        <v>0</v>
      </c>
      <c r="BJ641" s="16">
        <f>SUMIF(เตรียมส่วนผสม!$C:$C,'รับ-จ่าย ประจำวัน'!$B641,เตรียมส่วนผสม!AC:AC)+SUMIF(กวนไส้!$C:$C,'รับ-จ่าย ประจำวัน'!$B641,กวนไส้!AC:AC)+SUMIF(ผลิต1!$C:$C,'รับ-จ่าย ประจำวัน'!$B641,ผลิต1!AC:AC)+SUMIF(ผลิต2!$C:$C,'รับ-จ่าย ประจำวัน'!$B641,ผลิต2!AC:AC)+SUMIF(เส้นแต่งหน้าขนมเค้ก!$C:$C,'รับ-จ่าย ประจำวัน'!$B641,เส้นแต่งหน้าขนมเค้ก!AC:AC)+SUMIF(แพ็ค!$C:$C,'รับ-จ่าย ประจำวัน'!$B641,แพ็ค!AC:AC)+SUMIF(ธุรการ!$C:$C,'รับ-จ่าย ประจำวัน'!$B641,ธุรการ!AC:AC)+SUMIF(เส้นแต่งหน้าขนมปัง!$C:$C,'รับ-จ่าย ประจำวัน'!$B641,เส้นแต่งหน้าขนมปัง!AC:AC)+SUMIF('วางแผนBC,CJ'!$C:$C,'รับ-จ่าย ประจำวัน'!$B641,'วางแผนBC,CJ'!AC:AC)+SUMIF(RD!$C:$C,'รับ-จ่าย ประจำวัน'!$B641,RD!AC:AC)+SUMIF('FG,ออนไล,คัดแยก'!$C:$C,'รับ-จ่าย ประจำวัน'!$B641,'FG,ออนไล,คัดแยก'!AC:AC)</f>
        <v>0</v>
      </c>
      <c r="BK641" s="16">
        <f>SUMIF(เตรียมส่วนผสม!$C:$C,'รับ-จ่าย ประจำวัน'!$B641,เตรียมส่วนผสม!AD:AD)+SUMIF(กวนไส้!$C:$C,'รับ-จ่าย ประจำวัน'!$B641,กวนไส้!AD:AD)+SUMIF(ผลิต1!$C:$C,'รับ-จ่าย ประจำวัน'!$B641,ผลิต1!AD:AD)+SUMIF(ผลิต2!$C:$C,'รับ-จ่าย ประจำวัน'!$B641,ผลิต2!AD:AD)+SUMIF(เส้นแต่งหน้าขนมเค้ก!$C:$C,'รับ-จ่าย ประจำวัน'!$B641,เส้นแต่งหน้าขนมเค้ก!AD:AD)+SUMIF(แพ็ค!$C:$C,'รับ-จ่าย ประจำวัน'!$B641,แพ็ค!AD:AD)+SUMIF(ธุรการ!$C:$C,'รับ-จ่าย ประจำวัน'!$B641,ธุรการ!AD:AD)+SUMIF(เส้นแต่งหน้าขนมปัง!$C:$C,'รับ-จ่าย ประจำวัน'!$B641,เส้นแต่งหน้าขนมปัง!AD:AD)+SUMIF('วางแผนBC,CJ'!$C:$C,'รับ-จ่าย ประจำวัน'!$B641,'วางแผนBC,CJ'!AD:AD)+SUMIF(RD!$C:$C,'รับ-จ่าย ประจำวัน'!$B641,RD!AD:AD)+SUMIF('FG,ออนไล,คัดแยก'!$C:$C,'รับ-จ่าย ประจำวัน'!$B641,'FG,ออนไล,คัดแยก'!AD:AD)</f>
        <v>0</v>
      </c>
      <c r="BL641" s="16">
        <f>SUMIF(เตรียมส่วนผสม!$C:$C,'รับ-จ่าย ประจำวัน'!$B641,เตรียมส่วนผสม!AE:AE)+SUMIF(กวนไส้!$C:$C,'รับ-จ่าย ประจำวัน'!$B641,กวนไส้!AE:AE)+SUMIF(ผลิต1!$C:$C,'รับ-จ่าย ประจำวัน'!$B641,ผลิต1!AE:AE)+SUMIF(ผลิต2!$C:$C,'รับ-จ่าย ประจำวัน'!$B641,ผลิต2!AE:AE)+SUMIF(เส้นแต่งหน้าขนมเค้ก!$C:$C,'รับ-จ่าย ประจำวัน'!$B641,เส้นแต่งหน้าขนมเค้ก!AE:AE)+SUMIF(แพ็ค!$C:$C,'รับ-จ่าย ประจำวัน'!$B641,แพ็ค!AE:AE)+SUMIF(ธุรการ!$C:$C,'รับ-จ่าย ประจำวัน'!$B641,ธุรการ!AE:AE)+SUMIF(เส้นแต่งหน้าขนมปัง!$C:$C,'รับ-จ่าย ประจำวัน'!$B641,เส้นแต่งหน้าขนมปัง!AE:AE)+SUMIF('วางแผนBC,CJ'!$C:$C,'รับ-จ่าย ประจำวัน'!$B641,'วางแผนBC,CJ'!AE:AE)+SUMIF(RD!$C:$C,'รับ-จ่าย ประจำวัน'!$B641,RD!AE:AE)+SUMIF('FG,ออนไล,คัดแยก'!$C:$C,'รับ-จ่าย ประจำวัน'!$B641,'FG,ออนไล,คัดแยก'!AE:AE)</f>
        <v>0</v>
      </c>
      <c r="BM641" s="16">
        <f>SUMIF(เตรียมส่วนผสม!$C:$C,'รับ-จ่าย ประจำวัน'!$B641,เตรียมส่วนผสม!AF:AF)+SUMIF(กวนไส้!$C:$C,'รับ-จ่าย ประจำวัน'!$B641,กวนไส้!AF:AF)+SUMIF(ผลิต1!$C:$C,'รับ-จ่าย ประจำวัน'!$B641,ผลิต1!AF:AF)+SUMIF(ผลิต2!$C:$C,'รับ-จ่าย ประจำวัน'!$B641,ผลิต2!AF:AF)+SUMIF(เส้นแต่งหน้าขนมเค้ก!$C:$C,'รับ-จ่าย ประจำวัน'!$B641,เส้นแต่งหน้าขนมเค้ก!AF:AF)+SUMIF(แพ็ค!$C:$C,'รับ-จ่าย ประจำวัน'!$B641,แพ็ค!AF:AF)+SUMIF(ธุรการ!$C:$C,'รับ-จ่าย ประจำวัน'!$B641,ธุรการ!AF:AF)+SUMIF(เส้นแต่งหน้าขนมปัง!$C:$C,'รับ-จ่าย ประจำวัน'!$B641,เส้นแต่งหน้าขนมปัง!AF:AF)+SUMIF('วางแผนBC,CJ'!$C:$C,'รับ-จ่าย ประจำวัน'!$B641,'วางแผนBC,CJ'!AF:AF)+SUMIF(RD!$C:$C,'รับ-จ่าย ประจำวัน'!$B641,RD!AF:AF)+SUMIF('FG,ออนไล,คัดแยก'!$C:$C,'รับ-จ่าย ประจำวัน'!$B641,'FG,ออนไล,คัดแยก'!AF:AF)</f>
        <v>0</v>
      </c>
      <c r="BN641" s="16">
        <f>SUMIF(เตรียมส่วนผสม!$C:$C,'รับ-จ่าย ประจำวัน'!$B641,เตรียมส่วนผสม!AG:AG)+SUMIF(กวนไส้!$C:$C,'รับ-จ่าย ประจำวัน'!$B641,กวนไส้!AG:AG)+SUMIF(ผลิต1!$C:$C,'รับ-จ่าย ประจำวัน'!$B641,ผลิต1!AG:AG)+SUMIF(ผลิต2!$C:$C,'รับ-จ่าย ประจำวัน'!$B641,ผลิต2!AG:AG)+SUMIF(เส้นแต่งหน้าขนมเค้ก!$C:$C,'รับ-จ่าย ประจำวัน'!$B641,เส้นแต่งหน้าขนมเค้ก!AG:AG)+SUMIF(แพ็ค!$C:$C,'รับ-จ่าย ประจำวัน'!$B641,แพ็ค!AG:AG)+SUMIF(ธุรการ!$C:$C,'รับ-จ่าย ประจำวัน'!$B641,ธุรการ!AG:AG)+SUMIF(เส้นแต่งหน้าขนมปัง!$C:$C,'รับ-จ่าย ประจำวัน'!$B641,เส้นแต่งหน้าขนมปัง!AG:AG)+SUMIF('วางแผนBC,CJ'!$C:$C,'รับ-จ่าย ประจำวัน'!$B641,'วางแผนBC,CJ'!AG:AG)+SUMIF(RD!$C:$C,'รับ-จ่าย ประจำวัน'!$B641,RD!AG:AG)+SUMIF('FG,ออนไล,คัดแยก'!$C:$C,'รับ-จ่าย ประจำวัน'!$B641,'FG,ออนไล,คัดแยก'!AG:AG)</f>
        <v>0</v>
      </c>
      <c r="BO641" s="16">
        <f>SUMIF(เตรียมส่วนผสม!$C:$C,'รับ-จ่าย ประจำวัน'!$B641,เตรียมส่วนผสม!AH:AH)+SUMIF(กวนไส้!$C:$C,'รับ-จ่าย ประจำวัน'!$B641,กวนไส้!AH:AH)+SUMIF(ผลิต1!$C:$C,'รับ-จ่าย ประจำวัน'!$B641,ผลิต1!AH:AH)+SUMIF(ผลิต2!$C:$C,'รับ-จ่าย ประจำวัน'!$B641,ผลิต2!AH:AH)+SUMIF(เส้นแต่งหน้าขนมเค้ก!$C:$C,'รับ-จ่าย ประจำวัน'!$B641,เส้นแต่งหน้าขนมเค้ก!AH:AH)+SUMIF(แพ็ค!$C:$C,'รับ-จ่าย ประจำวัน'!$B641,แพ็ค!AH:AH)+SUMIF(ธุรการ!$C:$C,'รับ-จ่าย ประจำวัน'!$B641,ธุรการ!AH:AH)+SUMIF(เส้นแต่งหน้าขนมปัง!$C:$C,'รับ-จ่าย ประจำวัน'!$B641,เส้นแต่งหน้าขนมปัง!AH:AH)+SUMIF('วางแผนBC,CJ'!$C:$C,'รับ-จ่าย ประจำวัน'!$B641,'วางแผนBC,CJ'!AH:AH)+SUMIF(RD!$C:$C,'รับ-จ่าย ประจำวัน'!$B641,RD!AH:AH)+SUMIF('FG,ออนไล,คัดแยก'!$C:$C,'รับ-จ่าย ประจำวัน'!$B641,'FG,ออนไล,คัดแยก'!AH:AH)</f>
        <v>0</v>
      </c>
      <c r="BP641" s="16">
        <f>SUMIF(เตรียมส่วนผสม!$C:$C,'รับ-จ่าย ประจำวัน'!$B641,เตรียมส่วนผสม!AI:AI)+SUMIF(กวนไส้!$C:$C,'รับ-จ่าย ประจำวัน'!$B641,กวนไส้!AI:AI)+SUMIF(ผลิต1!$C:$C,'รับ-จ่าย ประจำวัน'!$B641,ผลิต1!AI:AI)+SUMIF(ผลิต2!$C:$C,'รับ-จ่าย ประจำวัน'!$B641,ผลิต2!AI:AI)+SUMIF(เส้นแต่งหน้าขนมเค้ก!$C:$C,'รับ-จ่าย ประจำวัน'!$B641,เส้นแต่งหน้าขนมเค้ก!AI:AI)+SUMIF(แพ็ค!$C:$C,'รับ-จ่าย ประจำวัน'!$B641,แพ็ค!AI:AI)+SUMIF(ธุรการ!$C:$C,'รับ-จ่าย ประจำวัน'!$B641,ธุรการ!AI:AI)+SUMIF(เส้นแต่งหน้าขนมปัง!$C:$C,'รับ-จ่าย ประจำวัน'!$B641,เส้นแต่งหน้าขนมปัง!AI:AI)+SUMIF('วางแผนBC,CJ'!$C:$C,'รับ-จ่าย ประจำวัน'!$B641,'วางแผนBC,CJ'!AI:AI)+SUMIF(RD!$C:$C,'รับ-จ่าย ประจำวัน'!$B641,RD!AI:AI)+SUMIF('FG,ออนไล,คัดแยก'!$C:$C,'รับ-จ่าย ประจำวัน'!$B641,'FG,ออนไล,คัดแยก'!AI:AI)</f>
        <v>0</v>
      </c>
      <c r="BQ641" s="16">
        <f>SUMIF(เตรียมส่วนผสม!$C:$C,'รับ-จ่าย ประจำวัน'!$B641,เตรียมส่วนผสม!AJ:AJ)+SUMIF(กวนไส้!$C:$C,'รับ-จ่าย ประจำวัน'!$B641,กวนไส้!AJ:AJ)+SUMIF(ผลิต1!$C:$C,'รับ-จ่าย ประจำวัน'!$B641,ผลิต1!AJ:AJ)+SUMIF(ผลิต2!$C:$C,'รับ-จ่าย ประจำวัน'!$B641,ผลิต2!AJ:AJ)+SUMIF(เส้นแต่งหน้าขนมเค้ก!$C:$C,'รับ-จ่าย ประจำวัน'!$B641,เส้นแต่งหน้าขนมเค้ก!AJ:AJ)+SUMIF(แพ็ค!$C:$C,'รับ-จ่าย ประจำวัน'!$B641,แพ็ค!AJ:AJ)+SUMIF(ธุรการ!$C:$C,'รับ-จ่าย ประจำวัน'!$B641,ธุรการ!AJ:AJ)+SUMIF(เส้นแต่งหน้าขนมปัง!$C:$C,'รับ-จ่าย ประจำวัน'!$B641,เส้นแต่งหน้าขนมปัง!AJ:AJ)+SUMIF('วางแผนBC,CJ'!$C:$C,'รับ-จ่าย ประจำวัน'!$B641,'วางแผนBC,CJ'!AJ:AJ)+SUMIF(RD!$C:$C,'รับ-จ่าย ประจำวัน'!$B641,RD!AJ:AJ)+SUMIF('FG,ออนไล,คัดแยก'!$C:$C,'รับ-จ่าย ประจำวัน'!$B641,'FG,ออนไล,คัดแยก'!AJ:AJ)</f>
        <v>0</v>
      </c>
      <c r="BR641" s="16">
        <f>SUMIF(เตรียมส่วนผสม!$C:$C,'รับ-จ่าย ประจำวัน'!$B641,เตรียมส่วนผสม!AK:AK)+SUMIF(กวนไส้!$C:$C,'รับ-จ่าย ประจำวัน'!$B641,กวนไส้!AK:AK)+SUMIF(ผลิต1!$C:$C,'รับ-จ่าย ประจำวัน'!$B641,ผลิต1!AK:AK)+SUMIF(ผลิต2!$C:$C,'รับ-จ่าย ประจำวัน'!$B641,ผลิต2!AK:AK)+SUMIF(เส้นแต่งหน้าขนมเค้ก!$C:$C,'รับ-จ่าย ประจำวัน'!$B641,เส้นแต่งหน้าขนมเค้ก!AK:AK)+SUMIF(แพ็ค!$C:$C,'รับ-จ่าย ประจำวัน'!$B641,แพ็ค!AK:AK)+SUMIF(ธุรการ!$C:$C,'รับ-จ่าย ประจำวัน'!$B641,ธุรการ!AK:AK)+SUMIF(เส้นแต่งหน้าขนมปัง!$C:$C,'รับ-จ่าย ประจำวัน'!$B641,เส้นแต่งหน้าขนมปัง!AK:AK)+SUMIF('วางแผนBC,CJ'!$C:$C,'รับ-จ่าย ประจำวัน'!$B641,'วางแผนBC,CJ'!AK:AK)+SUMIF(RD!$C:$C,'รับ-จ่าย ประจำวัน'!$B641,RD!AK:AK)+SUMIF('FG,ออนไล,คัดแยก'!$C:$C,'รับ-จ่าย ประจำวัน'!$B641,'FG,ออนไล,คัดแยก'!AK:AK)</f>
        <v>0</v>
      </c>
      <c r="BS641" s="16">
        <f>SUMIF(เตรียมส่วนผสม!$C:$C,'รับ-จ่าย ประจำวัน'!$B641,เตรียมส่วนผสม!AL:AL)+SUMIF(กวนไส้!$C:$C,'รับ-จ่าย ประจำวัน'!$B641,กวนไส้!AL:AL)+SUMIF(ผลิต1!$C:$C,'รับ-จ่าย ประจำวัน'!$B641,ผลิต1!AL:AL)+SUMIF(ผลิต2!$C:$C,'รับ-จ่าย ประจำวัน'!$B641,ผลิต2!AL:AL)+SUMIF(เส้นแต่งหน้าขนมเค้ก!$C:$C,'รับ-จ่าย ประจำวัน'!$B641,เส้นแต่งหน้าขนมเค้ก!AL:AL)+SUMIF(แพ็ค!$C:$C,'รับ-จ่าย ประจำวัน'!$B641,แพ็ค!AL:AL)+SUMIF(ธุรการ!$C:$C,'รับ-จ่าย ประจำวัน'!$B641,ธุรการ!AL:AL)+SUMIF(เส้นแต่งหน้าขนมปัง!$C:$C,'รับ-จ่าย ประจำวัน'!$B641,เส้นแต่งหน้าขนมปัง!AL:AL)+SUMIF('วางแผนBC,CJ'!$C:$C,'รับ-จ่าย ประจำวัน'!$B641,'วางแผนBC,CJ'!AL:AL)+SUMIF(RD!$C:$C,'รับ-จ่าย ประจำวัน'!$B641,RD!AL:AL)+SUMIF('FG,ออนไล,คัดแยก'!$C:$C,'รับ-จ่าย ประจำวัน'!$B641,'FG,ออนไล,คัดแยก'!AL:AL)</f>
        <v>0</v>
      </c>
      <c r="BT641" s="18">
        <f t="shared" si="136"/>
        <v>0</v>
      </c>
      <c r="BU641" s="116"/>
      <c r="BV641" s="146">
        <f t="shared" si="137"/>
        <v>0</v>
      </c>
      <c r="BW641" s="184"/>
      <c r="BX641" s="172">
        <f t="shared" si="124"/>
        <v>0</v>
      </c>
      <c r="BY641" s="188" t="e">
        <f t="shared" si="122"/>
        <v>#DIV/0!</v>
      </c>
      <c r="BZ641" s="180" t="e">
        <f t="shared" ca="1" si="128"/>
        <v>#DIV/0!</v>
      </c>
      <c r="CA641" s="93"/>
      <c r="CB641" s="93"/>
      <c r="CC641" s="93"/>
      <c r="CD641" s="93"/>
      <c r="CE641" s="93"/>
      <c r="CF641" s="93"/>
      <c r="CG641" s="93"/>
      <c r="CH641" s="93"/>
      <c r="CI641" s="93"/>
      <c r="CJ641" s="97"/>
      <c r="CK641" s="9">
        <f t="shared" si="159"/>
        <v>0</v>
      </c>
    </row>
    <row r="642" spans="1:89" hidden="1" x14ac:dyDescent="0.5">
      <c r="A642" s="149"/>
      <c r="B642" s="34"/>
      <c r="C642" s="33"/>
      <c r="D642" s="141"/>
      <c r="E642" s="25"/>
      <c r="F642" s="132"/>
      <c r="G642" s="25"/>
      <c r="H642" s="12">
        <v>0</v>
      </c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11"/>
      <c r="AF642" s="11"/>
      <c r="AG642" s="11"/>
      <c r="AH642" s="11"/>
      <c r="AI642" s="25"/>
      <c r="AJ642" s="25"/>
      <c r="AK642" s="25"/>
      <c r="AL642" s="25"/>
      <c r="AM642" s="25"/>
      <c r="AN642" s="15">
        <f t="shared" si="135"/>
        <v>0</v>
      </c>
      <c r="AO642" s="16">
        <f>SUMIF(เตรียมส่วนผสม!$C:$C,'รับ-จ่าย ประจำวัน'!$B642,เตรียมส่วนผสม!H:H)+SUMIF(กวนไส้!$C:$C,'รับ-จ่าย ประจำวัน'!$B642,กวนไส้!H:H)+SUMIF(ผลิต1!$C:$C,'รับ-จ่าย ประจำวัน'!$B642,ผลิต1!H:H)+SUMIF(ผลิต2!$C:$C,'รับ-จ่าย ประจำวัน'!$B642,ผลิต2!H:H)+SUMIF(เส้นแต่งหน้าขนมเค้ก!$C:$C,'รับ-จ่าย ประจำวัน'!$B642,เส้นแต่งหน้าขนมเค้ก!H:H)+SUMIF(แพ็ค!$C:$C,'รับ-จ่าย ประจำวัน'!$B642,แพ็ค!H:H)+SUMIF(ธุรการ!$C:$C,'รับ-จ่าย ประจำวัน'!$B642,ธุรการ!H:H)+SUMIF(เส้นแต่งหน้าขนมปัง!$C:$C,'รับ-จ่าย ประจำวัน'!$B642,เส้นแต่งหน้าขนมปัง!H:H)+SUMIF('วางแผนBC,CJ'!$C:$C,'รับ-จ่าย ประจำวัน'!$B642,'วางแผนBC,CJ'!H:H)+SUMIF(RD!$C:$C,'รับ-จ่าย ประจำวัน'!$B642,RD!H:H)+SUMIF('FG,ออนไล,คัดแยก'!$C:$C,'รับ-จ่าย ประจำวัน'!$B642,'FG,ออนไล,คัดแยก'!H:H)</f>
        <v>0</v>
      </c>
      <c r="AP642" s="16">
        <f>SUMIF(เตรียมส่วนผสม!$C:$C,'รับ-จ่าย ประจำวัน'!$B642,เตรียมส่วนผสม!I:I)+SUMIF(กวนไส้!$C:$C,'รับ-จ่าย ประจำวัน'!$B642,กวนไส้!I:I)+SUMIF(ผลิต1!$C:$C,'รับ-จ่าย ประจำวัน'!$B642,ผลิต1!I:I)+SUMIF(ผลิต2!$C:$C,'รับ-จ่าย ประจำวัน'!$B642,ผลิต2!I:I)+SUMIF(เส้นแต่งหน้าขนมเค้ก!$C:$C,'รับ-จ่าย ประจำวัน'!$B642,เส้นแต่งหน้าขนมเค้ก!I:I)+SUMIF(แพ็ค!$C:$C,'รับ-จ่าย ประจำวัน'!$B642,แพ็ค!I:I)+SUMIF(ธุรการ!$C:$C,'รับ-จ่าย ประจำวัน'!$B642,ธุรการ!I:I)+SUMIF(เส้นแต่งหน้าขนมปัง!$C:$C,'รับ-จ่าย ประจำวัน'!$B642,เส้นแต่งหน้าขนมปัง!I:I)+SUMIF('วางแผนBC,CJ'!$C:$C,'รับ-จ่าย ประจำวัน'!$B642,'วางแผนBC,CJ'!I:I)+SUMIF(RD!$C:$C,'รับ-จ่าย ประจำวัน'!$B642,RD!I:I)+SUMIF('FG,ออนไล,คัดแยก'!$C:$C,'รับ-จ่าย ประจำวัน'!$B642,'FG,ออนไล,คัดแยก'!I:I)</f>
        <v>0</v>
      </c>
      <c r="AQ642" s="16">
        <f>SUMIF(เตรียมส่วนผสม!$C:$C,'รับ-จ่าย ประจำวัน'!$B642,เตรียมส่วนผสม!J:J)+SUMIF(กวนไส้!$C:$C,'รับ-จ่าย ประจำวัน'!$B642,กวนไส้!J:J)+SUMIF(ผลิต1!$C:$C,'รับ-จ่าย ประจำวัน'!$B642,ผลิต1!J:J)+SUMIF(ผลิต2!$C:$C,'รับ-จ่าย ประจำวัน'!$B642,ผลิต2!J:J)+SUMIF(เส้นแต่งหน้าขนมเค้ก!$C:$C,'รับ-จ่าย ประจำวัน'!$B642,เส้นแต่งหน้าขนมเค้ก!J:J)+SUMIF(แพ็ค!$C:$C,'รับ-จ่าย ประจำวัน'!$B642,แพ็ค!J:J)+SUMIF(ธุรการ!$C:$C,'รับ-จ่าย ประจำวัน'!$B642,ธุรการ!J:J)+SUMIF(เส้นแต่งหน้าขนมปัง!$C:$C,'รับ-จ่าย ประจำวัน'!$B642,เส้นแต่งหน้าขนมปัง!J:J)+SUMIF('วางแผนBC,CJ'!$C:$C,'รับ-จ่าย ประจำวัน'!$B642,'วางแผนBC,CJ'!J:J)+SUMIF(RD!$C:$C,'รับ-จ่าย ประจำวัน'!$B642,RD!J:J)+SUMIF('FG,ออนไล,คัดแยก'!$C:$C,'รับ-จ่าย ประจำวัน'!$B642,'FG,ออนไล,คัดแยก'!J:J)</f>
        <v>0</v>
      </c>
      <c r="AR642" s="16">
        <f>SUMIF(เตรียมส่วนผสม!$C:$C,'รับ-จ่าย ประจำวัน'!$B642,เตรียมส่วนผสม!K:K)+SUMIF(กวนไส้!$C:$C,'รับ-จ่าย ประจำวัน'!$B642,กวนไส้!K:K)+SUMIF(ผลิต1!$C:$C,'รับ-จ่าย ประจำวัน'!$B642,ผลิต1!K:K)+SUMIF(ผลิต2!$C:$C,'รับ-จ่าย ประจำวัน'!$B642,ผลิต2!K:K)+SUMIF(เส้นแต่งหน้าขนมเค้ก!$C:$C,'รับ-จ่าย ประจำวัน'!$B642,เส้นแต่งหน้าขนมเค้ก!K:K)+SUMIF(แพ็ค!$C:$C,'รับ-จ่าย ประจำวัน'!$B642,แพ็ค!K:K)+SUMIF(ธุรการ!$C:$C,'รับ-จ่าย ประจำวัน'!$B642,ธุรการ!K:K)+SUMIF(เส้นแต่งหน้าขนมปัง!$C:$C,'รับ-จ่าย ประจำวัน'!$B642,เส้นแต่งหน้าขนมปัง!K:K)+SUMIF('วางแผนBC,CJ'!$C:$C,'รับ-จ่าย ประจำวัน'!$B642,'วางแผนBC,CJ'!K:K)+SUMIF(RD!$C:$C,'รับ-จ่าย ประจำวัน'!$B642,RD!K:K)+SUMIF('FG,ออนไล,คัดแยก'!$C:$C,'รับ-จ่าย ประจำวัน'!$B642,'FG,ออนไล,คัดแยก'!K:K)</f>
        <v>0</v>
      </c>
      <c r="AS642" s="16">
        <f>SUMIF(เตรียมส่วนผสม!$C:$C,'รับ-จ่าย ประจำวัน'!$B642,เตรียมส่วนผสม!L:L)+SUMIF(กวนไส้!$C:$C,'รับ-จ่าย ประจำวัน'!$B642,กวนไส้!L:L)+SUMIF(ผลิต1!$C:$C,'รับ-จ่าย ประจำวัน'!$B642,ผลิต1!L:L)+SUMIF(ผลิต2!$C:$C,'รับ-จ่าย ประจำวัน'!$B642,ผลิต2!L:L)+SUMIF(เส้นแต่งหน้าขนมเค้ก!$C:$C,'รับ-จ่าย ประจำวัน'!$B642,เส้นแต่งหน้าขนมเค้ก!L:L)+SUMIF(แพ็ค!$C:$C,'รับ-จ่าย ประจำวัน'!$B642,แพ็ค!L:L)+SUMIF(ธุรการ!$C:$C,'รับ-จ่าย ประจำวัน'!$B642,ธุรการ!L:L)+SUMIF(เส้นแต่งหน้าขนมปัง!$C:$C,'รับ-จ่าย ประจำวัน'!$B642,เส้นแต่งหน้าขนมปัง!L:L)+SUMIF('วางแผนBC,CJ'!$C:$C,'รับ-จ่าย ประจำวัน'!$B642,'วางแผนBC,CJ'!L:L)+SUMIF(RD!$C:$C,'รับ-จ่าย ประจำวัน'!$B642,RD!L:L)+SUMIF('FG,ออนไล,คัดแยก'!$C:$C,'รับ-จ่าย ประจำวัน'!$B642,'FG,ออนไล,คัดแยก'!L:L)</f>
        <v>0</v>
      </c>
      <c r="AT642" s="16">
        <f>SUMIF(เตรียมส่วนผสม!$C:$C,'รับ-จ่าย ประจำวัน'!$B642,เตรียมส่วนผสม!M:M)+SUMIF(กวนไส้!$C:$C,'รับ-จ่าย ประจำวัน'!$B642,กวนไส้!M:M)+SUMIF(ผลิต1!$C:$C,'รับ-จ่าย ประจำวัน'!$B642,ผลิต1!M:M)+SUMIF(ผลิต2!$C:$C,'รับ-จ่าย ประจำวัน'!$B642,ผลิต2!M:M)+SUMIF(เส้นแต่งหน้าขนมเค้ก!$C:$C,'รับ-จ่าย ประจำวัน'!$B642,เส้นแต่งหน้าขนมเค้ก!M:M)+SUMIF(แพ็ค!$C:$C,'รับ-จ่าย ประจำวัน'!$B642,แพ็ค!M:M)+SUMIF(ธุรการ!$C:$C,'รับ-จ่าย ประจำวัน'!$B642,ธุรการ!M:M)+SUMIF(เส้นแต่งหน้าขนมปัง!$C:$C,'รับ-จ่าย ประจำวัน'!$B642,เส้นแต่งหน้าขนมปัง!M:M)+SUMIF('วางแผนBC,CJ'!$C:$C,'รับ-จ่าย ประจำวัน'!$B642,'วางแผนBC,CJ'!M:M)+SUMIF(RD!$C:$C,'รับ-จ่าย ประจำวัน'!$B642,RD!M:M)+SUMIF('FG,ออนไล,คัดแยก'!$C:$C,'รับ-จ่าย ประจำวัน'!$B642,'FG,ออนไล,คัดแยก'!M:M)</f>
        <v>0</v>
      </c>
      <c r="AU642" s="16">
        <f>SUMIF(เตรียมส่วนผสม!$C:$C,'รับ-จ่าย ประจำวัน'!$B642,เตรียมส่วนผสม!N:N)+SUMIF(กวนไส้!$C:$C,'รับ-จ่าย ประจำวัน'!$B642,กวนไส้!N:N)+SUMIF(ผลิต1!$C:$C,'รับ-จ่าย ประจำวัน'!$B642,ผลิต1!N:N)+SUMIF(ผลิต2!$C:$C,'รับ-จ่าย ประจำวัน'!$B642,ผลิต2!N:N)+SUMIF(เส้นแต่งหน้าขนมเค้ก!$C:$C,'รับ-จ่าย ประจำวัน'!$B642,เส้นแต่งหน้าขนมเค้ก!N:N)+SUMIF(แพ็ค!$C:$C,'รับ-จ่าย ประจำวัน'!$B642,แพ็ค!N:N)+SUMIF(ธุรการ!$C:$C,'รับ-จ่าย ประจำวัน'!$B642,ธุรการ!N:N)+SUMIF(เส้นแต่งหน้าขนมปัง!$C:$C,'รับ-จ่าย ประจำวัน'!$B642,เส้นแต่งหน้าขนมปัง!N:N)+SUMIF('วางแผนBC,CJ'!$C:$C,'รับ-จ่าย ประจำวัน'!$B642,'วางแผนBC,CJ'!N:N)+SUMIF(RD!$C:$C,'รับ-จ่าย ประจำวัน'!$B642,RD!N:N)+SUMIF('FG,ออนไล,คัดแยก'!$C:$C,'รับ-จ่าย ประจำวัน'!$B642,'FG,ออนไล,คัดแยก'!N:N)</f>
        <v>0</v>
      </c>
      <c r="AV642" s="16">
        <f>SUMIF(เตรียมส่วนผสม!$C:$C,'รับ-จ่าย ประจำวัน'!$B642,เตรียมส่วนผสม!O:O)+SUMIF(กวนไส้!$C:$C,'รับ-จ่าย ประจำวัน'!$B642,กวนไส้!O:O)+SUMIF(ผลิต1!$C:$C,'รับ-จ่าย ประจำวัน'!$B642,ผลิต1!O:O)+SUMIF(ผลิต2!$C:$C,'รับ-จ่าย ประจำวัน'!$B642,ผลิต2!O:O)+SUMIF(เส้นแต่งหน้าขนมเค้ก!$C:$C,'รับ-จ่าย ประจำวัน'!$B642,เส้นแต่งหน้าขนมเค้ก!O:O)+SUMIF(แพ็ค!$C:$C,'รับ-จ่าย ประจำวัน'!$B642,แพ็ค!O:O)+SUMIF(ธุรการ!$C:$C,'รับ-จ่าย ประจำวัน'!$B642,ธุรการ!O:O)+SUMIF(เส้นแต่งหน้าขนมปัง!$C:$C,'รับ-จ่าย ประจำวัน'!$B642,เส้นแต่งหน้าขนมปัง!O:O)+SUMIF('วางแผนBC,CJ'!$C:$C,'รับ-จ่าย ประจำวัน'!$B642,'วางแผนBC,CJ'!O:O)+SUMIF(RD!$C:$C,'รับ-จ่าย ประจำวัน'!$B642,RD!O:O)+SUMIF('FG,ออนไล,คัดแยก'!$C:$C,'รับ-จ่าย ประจำวัน'!$B642,'FG,ออนไล,คัดแยก'!O:O)</f>
        <v>0</v>
      </c>
      <c r="AW642" s="16">
        <f>SUMIF(เตรียมส่วนผสม!$C:$C,'รับ-จ่าย ประจำวัน'!$B642,เตรียมส่วนผสม!P:P)+SUMIF(กวนไส้!$C:$C,'รับ-จ่าย ประจำวัน'!$B642,กวนไส้!P:P)+SUMIF(ผลิต1!$C:$C,'รับ-จ่าย ประจำวัน'!$B642,ผลิต1!P:P)+SUMIF(ผลิต2!$C:$C,'รับ-จ่าย ประจำวัน'!$B642,ผลิต2!P:P)+SUMIF(เส้นแต่งหน้าขนมเค้ก!$C:$C,'รับ-จ่าย ประจำวัน'!$B642,เส้นแต่งหน้าขนมเค้ก!P:P)+SUMIF(แพ็ค!$C:$C,'รับ-จ่าย ประจำวัน'!$B642,แพ็ค!P:P)+SUMIF(ธุรการ!$C:$C,'รับ-จ่าย ประจำวัน'!$B642,ธุรการ!P:P)+SUMIF(เส้นแต่งหน้าขนมปัง!$C:$C,'รับ-จ่าย ประจำวัน'!$B642,เส้นแต่งหน้าขนมปัง!P:P)+SUMIF('วางแผนBC,CJ'!$C:$C,'รับ-จ่าย ประจำวัน'!$B642,'วางแผนBC,CJ'!P:P)+SUMIF(RD!$C:$C,'รับ-จ่าย ประจำวัน'!$B642,RD!P:P)+SUMIF('FG,ออนไล,คัดแยก'!$C:$C,'รับ-จ่าย ประจำวัน'!$B642,'FG,ออนไล,คัดแยก'!P:P)</f>
        <v>0</v>
      </c>
      <c r="AX642" s="16">
        <f>SUMIF(เตรียมส่วนผสม!$C:$C,'รับ-จ่าย ประจำวัน'!$B642,เตรียมส่วนผสม!Q:Q)+SUMIF(กวนไส้!$C:$C,'รับ-จ่าย ประจำวัน'!$B642,กวนไส้!Q:Q)+SUMIF(ผลิต1!$C:$C,'รับ-จ่าย ประจำวัน'!$B642,ผลิต1!Q:Q)+SUMIF(ผลิต2!$C:$C,'รับ-จ่าย ประจำวัน'!$B642,ผลิต2!Q:Q)+SUMIF(เส้นแต่งหน้าขนมเค้ก!$C:$C,'รับ-จ่าย ประจำวัน'!$B642,เส้นแต่งหน้าขนมเค้ก!Q:Q)+SUMIF(แพ็ค!$C:$C,'รับ-จ่าย ประจำวัน'!$B642,แพ็ค!Q:Q)+SUMIF(ธุรการ!$C:$C,'รับ-จ่าย ประจำวัน'!$B642,ธุรการ!Q:Q)+SUMIF(เส้นแต่งหน้าขนมปัง!$C:$C,'รับ-จ่าย ประจำวัน'!$B642,เส้นแต่งหน้าขนมปัง!Q:Q)+SUMIF('วางแผนBC,CJ'!$C:$C,'รับ-จ่าย ประจำวัน'!$B642,'วางแผนBC,CJ'!Q:Q)+SUMIF(RD!$C:$C,'รับ-จ่าย ประจำวัน'!$B642,RD!Q:Q)+SUMIF('FG,ออนไล,คัดแยก'!$C:$C,'รับ-จ่าย ประจำวัน'!$B642,'FG,ออนไล,คัดแยก'!Q:Q)</f>
        <v>0</v>
      </c>
      <c r="AY642" s="16">
        <f>SUMIF(เตรียมส่วนผสม!$C:$C,'รับ-จ่าย ประจำวัน'!$B642,เตรียมส่วนผสม!R:R)+SUMIF(กวนไส้!$C:$C,'รับ-จ่าย ประจำวัน'!$B642,กวนไส้!R:R)+SUMIF(ผลิต1!$C:$C,'รับ-จ่าย ประจำวัน'!$B642,ผลิต1!R:R)+SUMIF(ผลิต2!$C:$C,'รับ-จ่าย ประจำวัน'!$B642,ผลิต2!R:R)+SUMIF(เส้นแต่งหน้าขนมเค้ก!$C:$C,'รับ-จ่าย ประจำวัน'!$B642,เส้นแต่งหน้าขนมเค้ก!R:R)+SUMIF(แพ็ค!$C:$C,'รับ-จ่าย ประจำวัน'!$B642,แพ็ค!R:R)+SUMIF(ธุรการ!$C:$C,'รับ-จ่าย ประจำวัน'!$B642,ธุรการ!R:R)+SUMIF(เส้นแต่งหน้าขนมปัง!$C:$C,'รับ-จ่าย ประจำวัน'!$B642,เส้นแต่งหน้าขนมปัง!R:R)+SUMIF('วางแผนBC,CJ'!$C:$C,'รับ-จ่าย ประจำวัน'!$B642,'วางแผนBC,CJ'!R:R)+SUMIF(RD!$C:$C,'รับ-จ่าย ประจำวัน'!$B642,RD!R:R)+SUMIF('FG,ออนไล,คัดแยก'!$C:$C,'รับ-จ่าย ประจำวัน'!$B642,'FG,ออนไล,คัดแยก'!R:R)</f>
        <v>0</v>
      </c>
      <c r="AZ642" s="16">
        <f>SUMIF(เตรียมส่วนผสม!$C:$C,'รับ-จ่าย ประจำวัน'!$B642,เตรียมส่วนผสม!S:S)+SUMIF(กวนไส้!$C:$C,'รับ-จ่าย ประจำวัน'!$B642,กวนไส้!S:S)+SUMIF(ผลิต1!$C:$C,'รับ-จ่าย ประจำวัน'!$B642,ผลิต1!S:S)+SUMIF(ผลิต2!$C:$C,'รับ-จ่าย ประจำวัน'!$B642,ผลิต2!S:S)+SUMIF(เส้นแต่งหน้าขนมเค้ก!$C:$C,'รับ-จ่าย ประจำวัน'!$B642,เส้นแต่งหน้าขนมเค้ก!S:S)+SUMIF(แพ็ค!$C:$C,'รับ-จ่าย ประจำวัน'!$B642,แพ็ค!S:S)+SUMIF(ธุรการ!$C:$C,'รับ-จ่าย ประจำวัน'!$B642,ธุรการ!S:S)+SUMIF(เส้นแต่งหน้าขนมปัง!$C:$C,'รับ-จ่าย ประจำวัน'!$B642,เส้นแต่งหน้าขนมปัง!S:S)+SUMIF('วางแผนBC,CJ'!$C:$C,'รับ-จ่าย ประจำวัน'!$B642,'วางแผนBC,CJ'!S:S)+SUMIF(RD!$C:$C,'รับ-จ่าย ประจำวัน'!$B642,RD!S:S)+SUMIF('FG,ออนไล,คัดแยก'!$C:$C,'รับ-จ่าย ประจำวัน'!$B642,'FG,ออนไล,คัดแยก'!S:S)</f>
        <v>0</v>
      </c>
      <c r="BA642" s="16">
        <f>SUMIF(เตรียมส่วนผสม!$C:$C,'รับ-จ่าย ประจำวัน'!$B642,เตรียมส่วนผสม!T:T)+SUMIF(กวนไส้!$C:$C,'รับ-จ่าย ประจำวัน'!$B642,กวนไส้!T:T)+SUMIF(ผลิต1!$C:$C,'รับ-จ่าย ประจำวัน'!$B642,ผลิต1!T:T)+SUMIF(ผลิต2!$C:$C,'รับ-จ่าย ประจำวัน'!$B642,ผลิต2!T:T)+SUMIF(เส้นแต่งหน้าขนมเค้ก!$C:$C,'รับ-จ่าย ประจำวัน'!$B642,เส้นแต่งหน้าขนมเค้ก!T:T)+SUMIF(แพ็ค!$C:$C,'รับ-จ่าย ประจำวัน'!$B642,แพ็ค!T:T)+SUMIF(ธุรการ!$C:$C,'รับ-จ่าย ประจำวัน'!$B642,ธุรการ!T:T)+SUMIF(เส้นแต่งหน้าขนมปัง!$C:$C,'รับ-จ่าย ประจำวัน'!$B642,เส้นแต่งหน้าขนมปัง!T:T)+SUMIF('วางแผนBC,CJ'!$C:$C,'รับ-จ่าย ประจำวัน'!$B642,'วางแผนBC,CJ'!T:T)+SUMIF(RD!$C:$C,'รับ-จ่าย ประจำวัน'!$B642,RD!T:T)+SUMIF('FG,ออนไล,คัดแยก'!$C:$C,'รับ-จ่าย ประจำวัน'!$B642,'FG,ออนไล,คัดแยก'!T:T)</f>
        <v>0</v>
      </c>
      <c r="BB642" s="16">
        <f>SUMIF(เตรียมส่วนผสม!$C:$C,'รับ-จ่าย ประจำวัน'!$B642,เตรียมส่วนผสม!U:U)+SUMIF(กวนไส้!$C:$C,'รับ-จ่าย ประจำวัน'!$B642,กวนไส้!U:U)+SUMIF(ผลิต1!$C:$C,'รับ-จ่าย ประจำวัน'!$B642,ผลิต1!U:U)+SUMIF(ผลิต2!$C:$C,'รับ-จ่าย ประจำวัน'!$B642,ผลิต2!U:U)+SUMIF(เส้นแต่งหน้าขนมเค้ก!$C:$C,'รับ-จ่าย ประจำวัน'!$B642,เส้นแต่งหน้าขนมเค้ก!U:U)+SUMIF(แพ็ค!$C:$C,'รับ-จ่าย ประจำวัน'!$B642,แพ็ค!U:U)+SUMIF(ธุรการ!$C:$C,'รับ-จ่าย ประจำวัน'!$B642,ธุรการ!U:U)+SUMIF(เส้นแต่งหน้าขนมปัง!$C:$C,'รับ-จ่าย ประจำวัน'!$B642,เส้นแต่งหน้าขนมปัง!U:U)+SUMIF('วางแผนBC,CJ'!$C:$C,'รับ-จ่าย ประจำวัน'!$B642,'วางแผนBC,CJ'!U:U)+SUMIF(RD!$C:$C,'รับ-จ่าย ประจำวัน'!$B642,RD!U:U)+SUMIF('FG,ออนไล,คัดแยก'!$C:$C,'รับ-จ่าย ประจำวัน'!$B642,'FG,ออนไล,คัดแยก'!U:U)</f>
        <v>0</v>
      </c>
      <c r="BC642" s="16">
        <f>SUMIF(เตรียมส่วนผสม!$C:$C,'รับ-จ่าย ประจำวัน'!$B642,เตรียมส่วนผสม!V:V)+SUMIF(กวนไส้!$C:$C,'รับ-จ่าย ประจำวัน'!$B642,กวนไส้!V:V)+SUMIF(ผลิต1!$C:$C,'รับ-จ่าย ประจำวัน'!$B642,ผลิต1!V:V)+SUMIF(ผลิต2!$C:$C,'รับ-จ่าย ประจำวัน'!$B642,ผลิต2!V:V)+SUMIF(เส้นแต่งหน้าขนมเค้ก!$C:$C,'รับ-จ่าย ประจำวัน'!$B642,เส้นแต่งหน้าขนมเค้ก!V:V)+SUMIF(แพ็ค!$C:$C,'รับ-จ่าย ประจำวัน'!$B642,แพ็ค!V:V)+SUMIF(ธุรการ!$C:$C,'รับ-จ่าย ประจำวัน'!$B642,ธุรการ!V:V)+SUMIF(เส้นแต่งหน้าขนมปัง!$C:$C,'รับ-จ่าย ประจำวัน'!$B642,เส้นแต่งหน้าขนมปัง!V:V)+SUMIF('วางแผนBC,CJ'!$C:$C,'รับ-จ่าย ประจำวัน'!$B642,'วางแผนBC,CJ'!V:V)+SUMIF(RD!$C:$C,'รับ-จ่าย ประจำวัน'!$B642,RD!V:V)+SUMIF('FG,ออนไล,คัดแยก'!$C:$C,'รับ-จ่าย ประจำวัน'!$B642,'FG,ออนไล,คัดแยก'!V:V)</f>
        <v>0</v>
      </c>
      <c r="BD642" s="16">
        <f>SUMIF(เตรียมส่วนผสม!$C:$C,'รับ-จ่าย ประจำวัน'!$B642,เตรียมส่วนผสม!W:W)+SUMIF(กวนไส้!$C:$C,'รับ-จ่าย ประจำวัน'!$B642,กวนไส้!W:W)+SUMIF(ผลิต1!$C:$C,'รับ-จ่าย ประจำวัน'!$B642,ผลิต1!W:W)+SUMIF(ผลิต2!$C:$C,'รับ-จ่าย ประจำวัน'!$B642,ผลิต2!W:W)+SUMIF(เส้นแต่งหน้าขนมเค้ก!$C:$C,'รับ-จ่าย ประจำวัน'!$B642,เส้นแต่งหน้าขนมเค้ก!W:W)+SUMIF(แพ็ค!$C:$C,'รับ-จ่าย ประจำวัน'!$B642,แพ็ค!W:W)+SUMIF(ธุรการ!$C:$C,'รับ-จ่าย ประจำวัน'!$B642,ธุรการ!W:W)+SUMIF(เส้นแต่งหน้าขนมปัง!$C:$C,'รับ-จ่าย ประจำวัน'!$B642,เส้นแต่งหน้าขนมปัง!W:W)+SUMIF('วางแผนBC,CJ'!$C:$C,'รับ-จ่าย ประจำวัน'!$B642,'วางแผนBC,CJ'!W:W)+SUMIF(RD!$C:$C,'รับ-จ่าย ประจำวัน'!$B642,RD!W:W)+SUMIF('FG,ออนไล,คัดแยก'!$C:$C,'รับ-จ่าย ประจำวัน'!$B642,'FG,ออนไล,คัดแยก'!W:W)</f>
        <v>0</v>
      </c>
      <c r="BE642" s="16">
        <f>SUMIF(เตรียมส่วนผสม!$C:$C,'รับ-จ่าย ประจำวัน'!$B642,เตรียมส่วนผสม!X:X)+SUMIF(กวนไส้!$C:$C,'รับ-จ่าย ประจำวัน'!$B642,กวนไส้!X:X)+SUMIF(ผลิต1!$C:$C,'รับ-จ่าย ประจำวัน'!$B642,ผลิต1!X:X)+SUMIF(ผลิต2!$C:$C,'รับ-จ่าย ประจำวัน'!$B642,ผลิต2!X:X)+SUMIF(เส้นแต่งหน้าขนมเค้ก!$C:$C,'รับ-จ่าย ประจำวัน'!$B642,เส้นแต่งหน้าขนมเค้ก!X:X)+SUMIF(แพ็ค!$C:$C,'รับ-จ่าย ประจำวัน'!$B642,แพ็ค!X:X)+SUMIF(ธุรการ!$C:$C,'รับ-จ่าย ประจำวัน'!$B642,ธุรการ!X:X)+SUMIF(เส้นแต่งหน้าขนมปัง!$C:$C,'รับ-จ่าย ประจำวัน'!$B642,เส้นแต่งหน้าขนมปัง!X:X)+SUMIF('วางแผนBC,CJ'!$C:$C,'รับ-จ่าย ประจำวัน'!$B642,'วางแผนBC,CJ'!X:X)+SUMIF(RD!$C:$C,'รับ-จ่าย ประจำวัน'!$B642,RD!X:X)+SUMIF('FG,ออนไล,คัดแยก'!$C:$C,'รับ-จ่าย ประจำวัน'!$B642,'FG,ออนไล,คัดแยก'!X:X)</f>
        <v>0</v>
      </c>
      <c r="BF642" s="16">
        <f>SUMIF(เตรียมส่วนผสม!$C:$C,'รับ-จ่าย ประจำวัน'!$B642,เตรียมส่วนผสม!Y:Y)+SUMIF(กวนไส้!$C:$C,'รับ-จ่าย ประจำวัน'!$B642,กวนไส้!Y:Y)+SUMIF(ผลิต1!$C:$C,'รับ-จ่าย ประจำวัน'!$B642,ผลิต1!Y:Y)+SUMIF(ผลิต2!$C:$C,'รับ-จ่าย ประจำวัน'!$B642,ผลิต2!Y:Y)+SUMIF(เส้นแต่งหน้าขนมเค้ก!$C:$C,'รับ-จ่าย ประจำวัน'!$B642,เส้นแต่งหน้าขนมเค้ก!Y:Y)+SUMIF(แพ็ค!$C:$C,'รับ-จ่าย ประจำวัน'!$B642,แพ็ค!Y:Y)+SUMIF(ธุรการ!$C:$C,'รับ-จ่าย ประจำวัน'!$B642,ธุรการ!Y:Y)+SUMIF(เส้นแต่งหน้าขนมปัง!$C:$C,'รับ-จ่าย ประจำวัน'!$B642,เส้นแต่งหน้าขนมปัง!Y:Y)+SUMIF('วางแผนBC,CJ'!$C:$C,'รับ-จ่าย ประจำวัน'!$B642,'วางแผนBC,CJ'!Y:Y)+SUMIF(RD!$C:$C,'รับ-จ่าย ประจำวัน'!$B642,RD!Y:Y)+SUMIF('FG,ออนไล,คัดแยก'!$C:$C,'รับ-จ่าย ประจำวัน'!$B642,'FG,ออนไล,คัดแยก'!Y:Y)</f>
        <v>0</v>
      </c>
      <c r="BG642" s="16">
        <f>SUMIF(เตรียมส่วนผสม!$C:$C,'รับ-จ่าย ประจำวัน'!$B642,เตรียมส่วนผสม!Z:Z)+SUMIF(กวนไส้!$C:$C,'รับ-จ่าย ประจำวัน'!$B642,กวนไส้!Z:Z)+SUMIF(ผลิต1!$C:$C,'รับ-จ่าย ประจำวัน'!$B642,ผลิต1!Z:Z)+SUMIF(ผลิต2!$C:$C,'รับ-จ่าย ประจำวัน'!$B642,ผลิต2!Z:Z)+SUMIF(เส้นแต่งหน้าขนมเค้ก!$C:$C,'รับ-จ่าย ประจำวัน'!$B642,เส้นแต่งหน้าขนมเค้ก!Z:Z)+SUMIF(แพ็ค!$C:$C,'รับ-จ่าย ประจำวัน'!$B642,แพ็ค!Z:Z)+SUMIF(ธุรการ!$C:$C,'รับ-จ่าย ประจำวัน'!$B642,ธุรการ!Z:Z)+SUMIF(เส้นแต่งหน้าขนมปัง!$C:$C,'รับ-จ่าย ประจำวัน'!$B642,เส้นแต่งหน้าขนมปัง!Z:Z)+SUMIF('วางแผนBC,CJ'!$C:$C,'รับ-จ่าย ประจำวัน'!$B642,'วางแผนBC,CJ'!Z:Z)+SUMIF(RD!$C:$C,'รับ-จ่าย ประจำวัน'!$B642,RD!Z:Z)+SUMIF('FG,ออนไล,คัดแยก'!$C:$C,'รับ-จ่าย ประจำวัน'!$B642,'FG,ออนไล,คัดแยก'!Z:Z)</f>
        <v>0</v>
      </c>
      <c r="BH642" s="16">
        <f>SUMIF(เตรียมส่วนผสม!$C:$C,'รับ-จ่าย ประจำวัน'!$B642,เตรียมส่วนผสม!AA:AA)+SUMIF(กวนไส้!$C:$C,'รับ-จ่าย ประจำวัน'!$B642,กวนไส้!AA:AA)+SUMIF(ผลิต1!$C:$C,'รับ-จ่าย ประจำวัน'!$B642,ผลิต1!AA:AA)+SUMIF(ผลิต2!$C:$C,'รับ-จ่าย ประจำวัน'!$B642,ผลิต2!AA:AA)+SUMIF(เส้นแต่งหน้าขนมเค้ก!$C:$C,'รับ-จ่าย ประจำวัน'!$B642,เส้นแต่งหน้าขนมเค้ก!AA:AA)+SUMIF(แพ็ค!$C:$C,'รับ-จ่าย ประจำวัน'!$B642,แพ็ค!AA:AA)+SUMIF(ธุรการ!$C:$C,'รับ-จ่าย ประจำวัน'!$B642,ธุรการ!AA:AA)+SUMIF(เส้นแต่งหน้าขนมปัง!$C:$C,'รับ-จ่าย ประจำวัน'!$B642,เส้นแต่งหน้าขนมปัง!AA:AA)+SUMIF('วางแผนBC,CJ'!$C:$C,'รับ-จ่าย ประจำวัน'!$B642,'วางแผนBC,CJ'!AA:AA)+SUMIF(RD!$C:$C,'รับ-จ่าย ประจำวัน'!$B642,RD!AA:AA)+SUMIF('FG,ออนไล,คัดแยก'!$C:$C,'รับ-จ่าย ประจำวัน'!$B642,'FG,ออนไล,คัดแยก'!AA:AA)</f>
        <v>0</v>
      </c>
      <c r="BI642" s="16">
        <f>SUMIF(เตรียมส่วนผสม!$C:$C,'รับ-จ่าย ประจำวัน'!$B642,เตรียมส่วนผสม!AB:AB)+SUMIF(กวนไส้!$C:$C,'รับ-จ่าย ประจำวัน'!$B642,กวนไส้!AB:AB)+SUMIF(ผลิต1!$C:$C,'รับ-จ่าย ประจำวัน'!$B642,ผลิต1!AB:AB)+SUMIF(ผลิต2!$C:$C,'รับ-จ่าย ประจำวัน'!$B642,ผลิต2!AB:AB)+SUMIF(เส้นแต่งหน้าขนมเค้ก!$C:$C,'รับ-จ่าย ประจำวัน'!$B642,เส้นแต่งหน้าขนมเค้ก!AB:AB)+SUMIF(แพ็ค!$C:$C,'รับ-จ่าย ประจำวัน'!$B642,แพ็ค!AB:AB)+SUMIF(ธุรการ!$C:$C,'รับ-จ่าย ประจำวัน'!$B642,ธุรการ!AB:AB)+SUMIF(เส้นแต่งหน้าขนมปัง!$C:$C,'รับ-จ่าย ประจำวัน'!$B642,เส้นแต่งหน้าขนมปัง!AB:AB)+SUMIF('วางแผนBC,CJ'!$C:$C,'รับ-จ่าย ประจำวัน'!$B642,'วางแผนBC,CJ'!AB:AB)+SUMIF(RD!$C:$C,'รับ-จ่าย ประจำวัน'!$B642,RD!AB:AB)+SUMIF('FG,ออนไล,คัดแยก'!$C:$C,'รับ-จ่าย ประจำวัน'!$B642,'FG,ออนไล,คัดแยก'!AB:AB)</f>
        <v>0</v>
      </c>
      <c r="BJ642" s="16">
        <f>SUMIF(เตรียมส่วนผสม!$C:$C,'รับ-จ่าย ประจำวัน'!$B642,เตรียมส่วนผสม!AC:AC)+SUMIF(กวนไส้!$C:$C,'รับ-จ่าย ประจำวัน'!$B642,กวนไส้!AC:AC)+SUMIF(ผลิต1!$C:$C,'รับ-จ่าย ประจำวัน'!$B642,ผลิต1!AC:AC)+SUMIF(ผลิต2!$C:$C,'รับ-จ่าย ประจำวัน'!$B642,ผลิต2!AC:AC)+SUMIF(เส้นแต่งหน้าขนมเค้ก!$C:$C,'รับ-จ่าย ประจำวัน'!$B642,เส้นแต่งหน้าขนมเค้ก!AC:AC)+SUMIF(แพ็ค!$C:$C,'รับ-จ่าย ประจำวัน'!$B642,แพ็ค!AC:AC)+SUMIF(ธุรการ!$C:$C,'รับ-จ่าย ประจำวัน'!$B642,ธุรการ!AC:AC)+SUMIF(เส้นแต่งหน้าขนมปัง!$C:$C,'รับ-จ่าย ประจำวัน'!$B642,เส้นแต่งหน้าขนมปัง!AC:AC)+SUMIF('วางแผนBC,CJ'!$C:$C,'รับ-จ่าย ประจำวัน'!$B642,'วางแผนBC,CJ'!AC:AC)+SUMIF(RD!$C:$C,'รับ-จ่าย ประจำวัน'!$B642,RD!AC:AC)+SUMIF('FG,ออนไล,คัดแยก'!$C:$C,'รับ-จ่าย ประจำวัน'!$B642,'FG,ออนไล,คัดแยก'!AC:AC)</f>
        <v>0</v>
      </c>
      <c r="BK642" s="16">
        <f>SUMIF(เตรียมส่วนผสม!$C:$C,'รับ-จ่าย ประจำวัน'!$B642,เตรียมส่วนผสม!AD:AD)+SUMIF(กวนไส้!$C:$C,'รับ-จ่าย ประจำวัน'!$B642,กวนไส้!AD:AD)+SUMIF(ผลิต1!$C:$C,'รับ-จ่าย ประจำวัน'!$B642,ผลิต1!AD:AD)+SUMIF(ผลิต2!$C:$C,'รับ-จ่าย ประจำวัน'!$B642,ผลิต2!AD:AD)+SUMIF(เส้นแต่งหน้าขนมเค้ก!$C:$C,'รับ-จ่าย ประจำวัน'!$B642,เส้นแต่งหน้าขนมเค้ก!AD:AD)+SUMIF(แพ็ค!$C:$C,'รับ-จ่าย ประจำวัน'!$B642,แพ็ค!AD:AD)+SUMIF(ธุรการ!$C:$C,'รับ-จ่าย ประจำวัน'!$B642,ธุรการ!AD:AD)+SUMIF(เส้นแต่งหน้าขนมปัง!$C:$C,'รับ-จ่าย ประจำวัน'!$B642,เส้นแต่งหน้าขนมปัง!AD:AD)+SUMIF('วางแผนBC,CJ'!$C:$C,'รับ-จ่าย ประจำวัน'!$B642,'วางแผนBC,CJ'!AD:AD)+SUMIF(RD!$C:$C,'รับ-จ่าย ประจำวัน'!$B642,RD!AD:AD)+SUMIF('FG,ออนไล,คัดแยก'!$C:$C,'รับ-จ่าย ประจำวัน'!$B642,'FG,ออนไล,คัดแยก'!AD:AD)</f>
        <v>0</v>
      </c>
      <c r="BL642" s="16">
        <f>SUMIF(เตรียมส่วนผสม!$C:$C,'รับ-จ่าย ประจำวัน'!$B642,เตรียมส่วนผสม!AE:AE)+SUMIF(กวนไส้!$C:$C,'รับ-จ่าย ประจำวัน'!$B642,กวนไส้!AE:AE)+SUMIF(ผลิต1!$C:$C,'รับ-จ่าย ประจำวัน'!$B642,ผลิต1!AE:AE)+SUMIF(ผลิต2!$C:$C,'รับ-จ่าย ประจำวัน'!$B642,ผลิต2!AE:AE)+SUMIF(เส้นแต่งหน้าขนมเค้ก!$C:$C,'รับ-จ่าย ประจำวัน'!$B642,เส้นแต่งหน้าขนมเค้ก!AE:AE)+SUMIF(แพ็ค!$C:$C,'รับ-จ่าย ประจำวัน'!$B642,แพ็ค!AE:AE)+SUMIF(ธุรการ!$C:$C,'รับ-จ่าย ประจำวัน'!$B642,ธุรการ!AE:AE)+SUMIF(เส้นแต่งหน้าขนมปัง!$C:$C,'รับ-จ่าย ประจำวัน'!$B642,เส้นแต่งหน้าขนมปัง!AE:AE)+SUMIF('วางแผนBC,CJ'!$C:$C,'รับ-จ่าย ประจำวัน'!$B642,'วางแผนBC,CJ'!AE:AE)+SUMIF(RD!$C:$C,'รับ-จ่าย ประจำวัน'!$B642,RD!AE:AE)+SUMIF('FG,ออนไล,คัดแยก'!$C:$C,'รับ-จ่าย ประจำวัน'!$B642,'FG,ออนไล,คัดแยก'!AE:AE)</f>
        <v>0</v>
      </c>
      <c r="BM642" s="16">
        <f>SUMIF(เตรียมส่วนผสม!$C:$C,'รับ-จ่าย ประจำวัน'!$B642,เตรียมส่วนผสม!AF:AF)+SUMIF(กวนไส้!$C:$C,'รับ-จ่าย ประจำวัน'!$B642,กวนไส้!AF:AF)+SUMIF(ผลิต1!$C:$C,'รับ-จ่าย ประจำวัน'!$B642,ผลิต1!AF:AF)+SUMIF(ผลิต2!$C:$C,'รับ-จ่าย ประจำวัน'!$B642,ผลิต2!AF:AF)+SUMIF(เส้นแต่งหน้าขนมเค้ก!$C:$C,'รับ-จ่าย ประจำวัน'!$B642,เส้นแต่งหน้าขนมเค้ก!AF:AF)+SUMIF(แพ็ค!$C:$C,'รับ-จ่าย ประจำวัน'!$B642,แพ็ค!AF:AF)+SUMIF(ธุรการ!$C:$C,'รับ-จ่าย ประจำวัน'!$B642,ธุรการ!AF:AF)+SUMIF(เส้นแต่งหน้าขนมปัง!$C:$C,'รับ-จ่าย ประจำวัน'!$B642,เส้นแต่งหน้าขนมปัง!AF:AF)+SUMIF('วางแผนBC,CJ'!$C:$C,'รับ-จ่าย ประจำวัน'!$B642,'วางแผนBC,CJ'!AF:AF)+SUMIF(RD!$C:$C,'รับ-จ่าย ประจำวัน'!$B642,RD!AF:AF)+SUMIF('FG,ออนไล,คัดแยก'!$C:$C,'รับ-จ่าย ประจำวัน'!$B642,'FG,ออนไล,คัดแยก'!AF:AF)</f>
        <v>0</v>
      </c>
      <c r="BN642" s="16">
        <f>SUMIF(เตรียมส่วนผสม!$C:$C,'รับ-จ่าย ประจำวัน'!$B642,เตรียมส่วนผสม!AG:AG)+SUMIF(กวนไส้!$C:$C,'รับ-จ่าย ประจำวัน'!$B642,กวนไส้!AG:AG)+SUMIF(ผลิต1!$C:$C,'รับ-จ่าย ประจำวัน'!$B642,ผลิต1!AG:AG)+SUMIF(ผลิต2!$C:$C,'รับ-จ่าย ประจำวัน'!$B642,ผลิต2!AG:AG)+SUMIF(เส้นแต่งหน้าขนมเค้ก!$C:$C,'รับ-จ่าย ประจำวัน'!$B642,เส้นแต่งหน้าขนมเค้ก!AG:AG)+SUMIF(แพ็ค!$C:$C,'รับ-จ่าย ประจำวัน'!$B642,แพ็ค!AG:AG)+SUMIF(ธุรการ!$C:$C,'รับ-จ่าย ประจำวัน'!$B642,ธุรการ!AG:AG)+SUMIF(เส้นแต่งหน้าขนมปัง!$C:$C,'รับ-จ่าย ประจำวัน'!$B642,เส้นแต่งหน้าขนมปัง!AG:AG)+SUMIF('วางแผนBC,CJ'!$C:$C,'รับ-จ่าย ประจำวัน'!$B642,'วางแผนBC,CJ'!AG:AG)+SUMIF(RD!$C:$C,'รับ-จ่าย ประจำวัน'!$B642,RD!AG:AG)+SUMIF('FG,ออนไล,คัดแยก'!$C:$C,'รับ-จ่าย ประจำวัน'!$B642,'FG,ออนไล,คัดแยก'!AG:AG)</f>
        <v>0</v>
      </c>
      <c r="BO642" s="16">
        <f>SUMIF(เตรียมส่วนผสม!$C:$C,'รับ-จ่าย ประจำวัน'!$B642,เตรียมส่วนผสม!AH:AH)+SUMIF(กวนไส้!$C:$C,'รับ-จ่าย ประจำวัน'!$B642,กวนไส้!AH:AH)+SUMIF(ผลิต1!$C:$C,'รับ-จ่าย ประจำวัน'!$B642,ผลิต1!AH:AH)+SUMIF(ผลิต2!$C:$C,'รับ-จ่าย ประจำวัน'!$B642,ผลิต2!AH:AH)+SUMIF(เส้นแต่งหน้าขนมเค้ก!$C:$C,'รับ-จ่าย ประจำวัน'!$B642,เส้นแต่งหน้าขนมเค้ก!AH:AH)+SUMIF(แพ็ค!$C:$C,'รับ-จ่าย ประจำวัน'!$B642,แพ็ค!AH:AH)+SUMIF(ธุรการ!$C:$C,'รับ-จ่าย ประจำวัน'!$B642,ธุรการ!AH:AH)+SUMIF(เส้นแต่งหน้าขนมปัง!$C:$C,'รับ-จ่าย ประจำวัน'!$B642,เส้นแต่งหน้าขนมปัง!AH:AH)+SUMIF('วางแผนBC,CJ'!$C:$C,'รับ-จ่าย ประจำวัน'!$B642,'วางแผนBC,CJ'!AH:AH)+SUMIF(RD!$C:$C,'รับ-จ่าย ประจำวัน'!$B642,RD!AH:AH)+SUMIF('FG,ออนไล,คัดแยก'!$C:$C,'รับ-จ่าย ประจำวัน'!$B642,'FG,ออนไล,คัดแยก'!AH:AH)</f>
        <v>0</v>
      </c>
      <c r="BP642" s="16">
        <f>SUMIF(เตรียมส่วนผสม!$C:$C,'รับ-จ่าย ประจำวัน'!$B642,เตรียมส่วนผสม!AI:AI)+SUMIF(กวนไส้!$C:$C,'รับ-จ่าย ประจำวัน'!$B642,กวนไส้!AI:AI)+SUMIF(ผลิต1!$C:$C,'รับ-จ่าย ประจำวัน'!$B642,ผลิต1!AI:AI)+SUMIF(ผลิต2!$C:$C,'รับ-จ่าย ประจำวัน'!$B642,ผลิต2!AI:AI)+SUMIF(เส้นแต่งหน้าขนมเค้ก!$C:$C,'รับ-จ่าย ประจำวัน'!$B642,เส้นแต่งหน้าขนมเค้ก!AI:AI)+SUMIF(แพ็ค!$C:$C,'รับ-จ่าย ประจำวัน'!$B642,แพ็ค!AI:AI)+SUMIF(ธุรการ!$C:$C,'รับ-จ่าย ประจำวัน'!$B642,ธุรการ!AI:AI)+SUMIF(เส้นแต่งหน้าขนมปัง!$C:$C,'รับ-จ่าย ประจำวัน'!$B642,เส้นแต่งหน้าขนมปัง!AI:AI)+SUMIF('วางแผนBC,CJ'!$C:$C,'รับ-จ่าย ประจำวัน'!$B642,'วางแผนBC,CJ'!AI:AI)+SUMIF(RD!$C:$C,'รับ-จ่าย ประจำวัน'!$B642,RD!AI:AI)+SUMIF('FG,ออนไล,คัดแยก'!$C:$C,'รับ-จ่าย ประจำวัน'!$B642,'FG,ออนไล,คัดแยก'!AI:AI)</f>
        <v>0</v>
      </c>
      <c r="BQ642" s="16">
        <f>SUMIF(เตรียมส่วนผสม!$C:$C,'รับ-จ่าย ประจำวัน'!$B642,เตรียมส่วนผสม!AJ:AJ)+SUMIF(กวนไส้!$C:$C,'รับ-จ่าย ประจำวัน'!$B642,กวนไส้!AJ:AJ)+SUMIF(ผลิต1!$C:$C,'รับ-จ่าย ประจำวัน'!$B642,ผลิต1!AJ:AJ)+SUMIF(ผลิต2!$C:$C,'รับ-จ่าย ประจำวัน'!$B642,ผลิต2!AJ:AJ)+SUMIF(เส้นแต่งหน้าขนมเค้ก!$C:$C,'รับ-จ่าย ประจำวัน'!$B642,เส้นแต่งหน้าขนมเค้ก!AJ:AJ)+SUMIF(แพ็ค!$C:$C,'รับ-จ่าย ประจำวัน'!$B642,แพ็ค!AJ:AJ)+SUMIF(ธุรการ!$C:$C,'รับ-จ่าย ประจำวัน'!$B642,ธุรการ!AJ:AJ)+SUMIF(เส้นแต่งหน้าขนมปัง!$C:$C,'รับ-จ่าย ประจำวัน'!$B642,เส้นแต่งหน้าขนมปัง!AJ:AJ)+SUMIF('วางแผนBC,CJ'!$C:$C,'รับ-จ่าย ประจำวัน'!$B642,'วางแผนBC,CJ'!AJ:AJ)+SUMIF(RD!$C:$C,'รับ-จ่าย ประจำวัน'!$B642,RD!AJ:AJ)+SUMIF('FG,ออนไล,คัดแยก'!$C:$C,'รับ-จ่าย ประจำวัน'!$B642,'FG,ออนไล,คัดแยก'!AJ:AJ)</f>
        <v>0</v>
      </c>
      <c r="BR642" s="16">
        <f>SUMIF(เตรียมส่วนผสม!$C:$C,'รับ-จ่าย ประจำวัน'!$B642,เตรียมส่วนผสม!AK:AK)+SUMIF(กวนไส้!$C:$C,'รับ-จ่าย ประจำวัน'!$B642,กวนไส้!AK:AK)+SUMIF(ผลิต1!$C:$C,'รับ-จ่าย ประจำวัน'!$B642,ผลิต1!AK:AK)+SUMIF(ผลิต2!$C:$C,'รับ-จ่าย ประจำวัน'!$B642,ผลิต2!AK:AK)+SUMIF(เส้นแต่งหน้าขนมเค้ก!$C:$C,'รับ-จ่าย ประจำวัน'!$B642,เส้นแต่งหน้าขนมเค้ก!AK:AK)+SUMIF(แพ็ค!$C:$C,'รับ-จ่าย ประจำวัน'!$B642,แพ็ค!AK:AK)+SUMIF(ธุรการ!$C:$C,'รับ-จ่าย ประจำวัน'!$B642,ธุรการ!AK:AK)+SUMIF(เส้นแต่งหน้าขนมปัง!$C:$C,'รับ-จ่าย ประจำวัน'!$B642,เส้นแต่งหน้าขนมปัง!AK:AK)+SUMIF('วางแผนBC,CJ'!$C:$C,'รับ-จ่าย ประจำวัน'!$B642,'วางแผนBC,CJ'!AK:AK)+SUMIF(RD!$C:$C,'รับ-จ่าย ประจำวัน'!$B642,RD!AK:AK)+SUMIF('FG,ออนไล,คัดแยก'!$C:$C,'รับ-จ่าย ประจำวัน'!$B642,'FG,ออนไล,คัดแยก'!AK:AK)</f>
        <v>0</v>
      </c>
      <c r="BS642" s="16">
        <f>SUMIF(เตรียมส่วนผสม!$C:$C,'รับ-จ่าย ประจำวัน'!$B642,เตรียมส่วนผสม!AL:AL)+SUMIF(กวนไส้!$C:$C,'รับ-จ่าย ประจำวัน'!$B642,กวนไส้!AL:AL)+SUMIF(ผลิต1!$C:$C,'รับ-จ่าย ประจำวัน'!$B642,ผลิต1!AL:AL)+SUMIF(ผลิต2!$C:$C,'รับ-จ่าย ประจำวัน'!$B642,ผลิต2!AL:AL)+SUMIF(เส้นแต่งหน้าขนมเค้ก!$C:$C,'รับ-จ่าย ประจำวัน'!$B642,เส้นแต่งหน้าขนมเค้ก!AL:AL)+SUMIF(แพ็ค!$C:$C,'รับ-จ่าย ประจำวัน'!$B642,แพ็ค!AL:AL)+SUMIF(ธุรการ!$C:$C,'รับ-จ่าย ประจำวัน'!$B642,ธุรการ!AL:AL)+SUMIF(เส้นแต่งหน้าขนมปัง!$C:$C,'รับ-จ่าย ประจำวัน'!$B642,เส้นแต่งหน้าขนมปัง!AL:AL)+SUMIF('วางแผนBC,CJ'!$C:$C,'รับ-จ่าย ประจำวัน'!$B642,'วางแผนBC,CJ'!AL:AL)+SUMIF(RD!$C:$C,'รับ-จ่าย ประจำวัน'!$B642,RD!AL:AL)+SUMIF('FG,ออนไล,คัดแยก'!$C:$C,'รับ-จ่าย ประจำวัน'!$B642,'FG,ออนไล,คัดแยก'!AL:AL)</f>
        <v>0</v>
      </c>
      <c r="BT642" s="18">
        <f t="shared" si="136"/>
        <v>0</v>
      </c>
      <c r="BU642" s="116"/>
      <c r="BV642" s="146">
        <f t="shared" si="137"/>
        <v>0</v>
      </c>
      <c r="BW642" s="184"/>
      <c r="BX642" s="172">
        <f t="shared" si="124"/>
        <v>0</v>
      </c>
      <c r="BY642" s="188" t="e">
        <f t="shared" si="122"/>
        <v>#DIV/0!</v>
      </c>
      <c r="BZ642" s="180" t="e">
        <f t="shared" ca="1" si="128"/>
        <v>#DIV/0!</v>
      </c>
      <c r="CA642" s="93"/>
      <c r="CB642" s="93"/>
      <c r="CC642" s="93"/>
      <c r="CD642" s="93"/>
      <c r="CE642" s="93"/>
      <c r="CF642" s="93"/>
      <c r="CG642" s="93"/>
      <c r="CH642" s="93"/>
      <c r="CI642" s="93"/>
      <c r="CJ642" s="97"/>
      <c r="CK642" s="9">
        <f t="shared" si="159"/>
        <v>0</v>
      </c>
    </row>
    <row r="643" spans="1:89" hidden="1" x14ac:dyDescent="0.5">
      <c r="A643" s="149"/>
      <c r="B643" s="34"/>
      <c r="D643" s="141"/>
      <c r="E643" s="25"/>
      <c r="F643" s="132"/>
      <c r="G643" s="25"/>
      <c r="H643" s="12">
        <v>0</v>
      </c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11"/>
      <c r="AF643" s="11"/>
      <c r="AG643" s="11"/>
      <c r="AH643" s="11"/>
      <c r="AI643" s="25"/>
      <c r="AJ643" s="25"/>
      <c r="AK643" s="25"/>
      <c r="AL643" s="25"/>
      <c r="AM643" s="25"/>
      <c r="AN643" s="15">
        <f t="shared" si="135"/>
        <v>0</v>
      </c>
      <c r="AO643" s="16">
        <f>SUMIF(เตรียมส่วนผสม!$C:$C,'รับ-จ่าย ประจำวัน'!$B643,เตรียมส่วนผสม!H:H)+SUMIF(กวนไส้!$C:$C,'รับ-จ่าย ประจำวัน'!$B643,กวนไส้!H:H)+SUMIF(ผลิต1!$C:$C,'รับ-จ่าย ประจำวัน'!$B643,ผลิต1!H:H)+SUMIF(ผลิต2!$C:$C,'รับ-จ่าย ประจำวัน'!$B643,ผลิต2!H:H)+SUMIF(เส้นแต่งหน้าขนมเค้ก!$C:$C,'รับ-จ่าย ประจำวัน'!$B643,เส้นแต่งหน้าขนมเค้ก!H:H)+SUMIF(แพ็ค!$C:$C,'รับ-จ่าย ประจำวัน'!$B643,แพ็ค!H:H)+SUMIF(ธุรการ!$C:$C,'รับ-จ่าย ประจำวัน'!$B643,ธุรการ!H:H)+SUMIF(เส้นแต่งหน้าขนมปัง!$C:$C,'รับ-จ่าย ประจำวัน'!$B643,เส้นแต่งหน้าขนมปัง!H:H)+SUMIF('วางแผนBC,CJ'!$C:$C,'รับ-จ่าย ประจำวัน'!$B643,'วางแผนBC,CJ'!H:H)+SUMIF(RD!$C:$C,'รับ-จ่าย ประจำวัน'!$B643,RD!H:H)+SUMIF('FG,ออนไล,คัดแยก'!$C:$C,'รับ-จ่าย ประจำวัน'!$B643,'FG,ออนไล,คัดแยก'!H:H)</f>
        <v>0</v>
      </c>
      <c r="AP643" s="16">
        <f>SUMIF(เตรียมส่วนผสม!$C:$C,'รับ-จ่าย ประจำวัน'!$B643,เตรียมส่วนผสม!I:I)+SUMIF(กวนไส้!$C:$C,'รับ-จ่าย ประจำวัน'!$B643,กวนไส้!I:I)+SUMIF(ผลิต1!$C:$C,'รับ-จ่าย ประจำวัน'!$B643,ผลิต1!I:I)+SUMIF(ผลิต2!$C:$C,'รับ-จ่าย ประจำวัน'!$B643,ผลิต2!I:I)+SUMIF(เส้นแต่งหน้าขนมเค้ก!$C:$C,'รับ-จ่าย ประจำวัน'!$B643,เส้นแต่งหน้าขนมเค้ก!I:I)+SUMIF(แพ็ค!$C:$C,'รับ-จ่าย ประจำวัน'!$B643,แพ็ค!I:I)+SUMIF(ธุรการ!$C:$C,'รับ-จ่าย ประจำวัน'!$B643,ธุรการ!I:I)+SUMIF(เส้นแต่งหน้าขนมปัง!$C:$C,'รับ-จ่าย ประจำวัน'!$B643,เส้นแต่งหน้าขนมปัง!I:I)+SUMIF('วางแผนBC,CJ'!$C:$C,'รับ-จ่าย ประจำวัน'!$B643,'วางแผนBC,CJ'!I:I)+SUMIF(RD!$C:$C,'รับ-จ่าย ประจำวัน'!$B643,RD!I:I)+SUMIF('FG,ออนไล,คัดแยก'!$C:$C,'รับ-จ่าย ประจำวัน'!$B643,'FG,ออนไล,คัดแยก'!I:I)</f>
        <v>0</v>
      </c>
      <c r="AQ643" s="16">
        <f>SUMIF(เตรียมส่วนผสม!$C:$C,'รับ-จ่าย ประจำวัน'!$B643,เตรียมส่วนผสม!J:J)+SUMIF(กวนไส้!$C:$C,'รับ-จ่าย ประจำวัน'!$B643,กวนไส้!J:J)+SUMIF(ผลิต1!$C:$C,'รับ-จ่าย ประจำวัน'!$B643,ผลิต1!J:J)+SUMIF(ผลิต2!$C:$C,'รับ-จ่าย ประจำวัน'!$B643,ผลิต2!J:J)+SUMIF(เส้นแต่งหน้าขนมเค้ก!$C:$C,'รับ-จ่าย ประจำวัน'!$B643,เส้นแต่งหน้าขนมเค้ก!J:J)+SUMIF(แพ็ค!$C:$C,'รับ-จ่าย ประจำวัน'!$B643,แพ็ค!J:J)+SUMIF(ธุรการ!$C:$C,'รับ-จ่าย ประจำวัน'!$B643,ธุรการ!J:J)+SUMIF(เส้นแต่งหน้าขนมปัง!$C:$C,'รับ-จ่าย ประจำวัน'!$B643,เส้นแต่งหน้าขนมปัง!J:J)+SUMIF('วางแผนBC,CJ'!$C:$C,'รับ-จ่าย ประจำวัน'!$B643,'วางแผนBC,CJ'!J:J)+SUMIF(RD!$C:$C,'รับ-จ่าย ประจำวัน'!$B643,RD!J:J)+SUMIF('FG,ออนไล,คัดแยก'!$C:$C,'รับ-จ่าย ประจำวัน'!$B643,'FG,ออนไล,คัดแยก'!J:J)</f>
        <v>0</v>
      </c>
      <c r="AR643" s="16">
        <f>SUMIF(เตรียมส่วนผสม!$C:$C,'รับ-จ่าย ประจำวัน'!$B643,เตรียมส่วนผสม!K:K)+SUMIF(กวนไส้!$C:$C,'รับ-จ่าย ประจำวัน'!$B643,กวนไส้!K:K)+SUMIF(ผลิต1!$C:$C,'รับ-จ่าย ประจำวัน'!$B643,ผลิต1!K:K)+SUMIF(ผลิต2!$C:$C,'รับ-จ่าย ประจำวัน'!$B643,ผลิต2!K:K)+SUMIF(เส้นแต่งหน้าขนมเค้ก!$C:$C,'รับ-จ่าย ประจำวัน'!$B643,เส้นแต่งหน้าขนมเค้ก!K:K)+SUMIF(แพ็ค!$C:$C,'รับ-จ่าย ประจำวัน'!$B643,แพ็ค!K:K)+SUMIF(ธุรการ!$C:$C,'รับ-จ่าย ประจำวัน'!$B643,ธุรการ!K:K)+SUMIF(เส้นแต่งหน้าขนมปัง!$C:$C,'รับ-จ่าย ประจำวัน'!$B643,เส้นแต่งหน้าขนมปัง!K:K)+SUMIF('วางแผนBC,CJ'!$C:$C,'รับ-จ่าย ประจำวัน'!$B643,'วางแผนBC,CJ'!K:K)+SUMIF(RD!$C:$C,'รับ-จ่าย ประจำวัน'!$B643,RD!K:K)+SUMIF('FG,ออนไล,คัดแยก'!$C:$C,'รับ-จ่าย ประจำวัน'!$B643,'FG,ออนไล,คัดแยก'!K:K)</f>
        <v>0</v>
      </c>
      <c r="AS643" s="16">
        <f>SUMIF(เตรียมส่วนผสม!$C:$C,'รับ-จ่าย ประจำวัน'!$B643,เตรียมส่วนผสม!L:L)+SUMIF(กวนไส้!$C:$C,'รับ-จ่าย ประจำวัน'!$B643,กวนไส้!L:L)+SUMIF(ผลิต1!$C:$C,'รับ-จ่าย ประจำวัน'!$B643,ผลิต1!L:L)+SUMIF(ผลิต2!$C:$C,'รับ-จ่าย ประจำวัน'!$B643,ผลิต2!L:L)+SUMIF(เส้นแต่งหน้าขนมเค้ก!$C:$C,'รับ-จ่าย ประจำวัน'!$B643,เส้นแต่งหน้าขนมเค้ก!L:L)+SUMIF(แพ็ค!$C:$C,'รับ-จ่าย ประจำวัน'!$B643,แพ็ค!L:L)+SUMIF(ธุรการ!$C:$C,'รับ-จ่าย ประจำวัน'!$B643,ธุรการ!L:L)+SUMIF(เส้นแต่งหน้าขนมปัง!$C:$C,'รับ-จ่าย ประจำวัน'!$B643,เส้นแต่งหน้าขนมปัง!L:L)+SUMIF('วางแผนBC,CJ'!$C:$C,'รับ-จ่าย ประจำวัน'!$B643,'วางแผนBC,CJ'!L:L)+SUMIF(RD!$C:$C,'รับ-จ่าย ประจำวัน'!$B643,RD!L:L)+SUMIF('FG,ออนไล,คัดแยก'!$C:$C,'รับ-จ่าย ประจำวัน'!$B643,'FG,ออนไล,คัดแยก'!L:L)</f>
        <v>0</v>
      </c>
      <c r="AT643" s="16">
        <f>SUMIF(เตรียมส่วนผสม!$C:$C,'รับ-จ่าย ประจำวัน'!$B643,เตรียมส่วนผสม!M:M)+SUMIF(กวนไส้!$C:$C,'รับ-จ่าย ประจำวัน'!$B643,กวนไส้!M:M)+SUMIF(ผลิต1!$C:$C,'รับ-จ่าย ประจำวัน'!$B643,ผลิต1!M:M)+SUMIF(ผลิต2!$C:$C,'รับ-จ่าย ประจำวัน'!$B643,ผลิต2!M:M)+SUMIF(เส้นแต่งหน้าขนมเค้ก!$C:$C,'รับ-จ่าย ประจำวัน'!$B643,เส้นแต่งหน้าขนมเค้ก!M:M)+SUMIF(แพ็ค!$C:$C,'รับ-จ่าย ประจำวัน'!$B643,แพ็ค!M:M)+SUMIF(ธุรการ!$C:$C,'รับ-จ่าย ประจำวัน'!$B643,ธุรการ!M:M)+SUMIF(เส้นแต่งหน้าขนมปัง!$C:$C,'รับ-จ่าย ประจำวัน'!$B643,เส้นแต่งหน้าขนมปัง!M:M)+SUMIF('วางแผนBC,CJ'!$C:$C,'รับ-จ่าย ประจำวัน'!$B643,'วางแผนBC,CJ'!M:M)+SUMIF(RD!$C:$C,'รับ-จ่าย ประจำวัน'!$B643,RD!M:M)+SUMIF('FG,ออนไล,คัดแยก'!$C:$C,'รับ-จ่าย ประจำวัน'!$B643,'FG,ออนไล,คัดแยก'!M:M)</f>
        <v>0</v>
      </c>
      <c r="AU643" s="16">
        <f>SUMIF(เตรียมส่วนผสม!$C:$C,'รับ-จ่าย ประจำวัน'!$B643,เตรียมส่วนผสม!N:N)+SUMIF(กวนไส้!$C:$C,'รับ-จ่าย ประจำวัน'!$B643,กวนไส้!N:N)+SUMIF(ผลิต1!$C:$C,'รับ-จ่าย ประจำวัน'!$B643,ผลิต1!N:N)+SUMIF(ผลิต2!$C:$C,'รับ-จ่าย ประจำวัน'!$B643,ผลิต2!N:N)+SUMIF(เส้นแต่งหน้าขนมเค้ก!$C:$C,'รับ-จ่าย ประจำวัน'!$B643,เส้นแต่งหน้าขนมเค้ก!N:N)+SUMIF(แพ็ค!$C:$C,'รับ-จ่าย ประจำวัน'!$B643,แพ็ค!N:N)+SUMIF(ธุรการ!$C:$C,'รับ-จ่าย ประจำวัน'!$B643,ธุรการ!N:N)+SUMIF(เส้นแต่งหน้าขนมปัง!$C:$C,'รับ-จ่าย ประจำวัน'!$B643,เส้นแต่งหน้าขนมปัง!N:N)+SUMIF('วางแผนBC,CJ'!$C:$C,'รับ-จ่าย ประจำวัน'!$B643,'วางแผนBC,CJ'!N:N)+SUMIF(RD!$C:$C,'รับ-จ่าย ประจำวัน'!$B643,RD!N:N)+SUMIF('FG,ออนไล,คัดแยก'!$C:$C,'รับ-จ่าย ประจำวัน'!$B643,'FG,ออนไล,คัดแยก'!N:N)</f>
        <v>0</v>
      </c>
      <c r="AV643" s="16">
        <f>SUMIF(เตรียมส่วนผสม!$C:$C,'รับ-จ่าย ประจำวัน'!$B643,เตรียมส่วนผสม!O:O)+SUMIF(กวนไส้!$C:$C,'รับ-จ่าย ประจำวัน'!$B643,กวนไส้!O:O)+SUMIF(ผลิต1!$C:$C,'รับ-จ่าย ประจำวัน'!$B643,ผลิต1!O:O)+SUMIF(ผลิต2!$C:$C,'รับ-จ่าย ประจำวัน'!$B643,ผลิต2!O:O)+SUMIF(เส้นแต่งหน้าขนมเค้ก!$C:$C,'รับ-จ่าย ประจำวัน'!$B643,เส้นแต่งหน้าขนมเค้ก!O:O)+SUMIF(แพ็ค!$C:$C,'รับ-จ่าย ประจำวัน'!$B643,แพ็ค!O:O)+SUMIF(ธุรการ!$C:$C,'รับ-จ่าย ประจำวัน'!$B643,ธุรการ!O:O)+SUMIF(เส้นแต่งหน้าขนมปัง!$C:$C,'รับ-จ่าย ประจำวัน'!$B643,เส้นแต่งหน้าขนมปัง!O:O)+SUMIF('วางแผนBC,CJ'!$C:$C,'รับ-จ่าย ประจำวัน'!$B643,'วางแผนBC,CJ'!O:O)+SUMIF(RD!$C:$C,'รับ-จ่าย ประจำวัน'!$B643,RD!O:O)+SUMIF('FG,ออนไล,คัดแยก'!$C:$C,'รับ-จ่าย ประจำวัน'!$B643,'FG,ออนไล,คัดแยก'!O:O)</f>
        <v>0</v>
      </c>
      <c r="AW643" s="16">
        <f>SUMIF(เตรียมส่วนผสม!$C:$C,'รับ-จ่าย ประจำวัน'!$B643,เตรียมส่วนผสม!P:P)+SUMIF(กวนไส้!$C:$C,'รับ-จ่าย ประจำวัน'!$B643,กวนไส้!P:P)+SUMIF(ผลิต1!$C:$C,'รับ-จ่าย ประจำวัน'!$B643,ผลิต1!P:P)+SUMIF(ผลิต2!$C:$C,'รับ-จ่าย ประจำวัน'!$B643,ผลิต2!P:P)+SUMIF(เส้นแต่งหน้าขนมเค้ก!$C:$C,'รับ-จ่าย ประจำวัน'!$B643,เส้นแต่งหน้าขนมเค้ก!P:P)+SUMIF(แพ็ค!$C:$C,'รับ-จ่าย ประจำวัน'!$B643,แพ็ค!P:P)+SUMIF(ธุรการ!$C:$C,'รับ-จ่าย ประจำวัน'!$B643,ธุรการ!P:P)+SUMIF(เส้นแต่งหน้าขนมปัง!$C:$C,'รับ-จ่าย ประจำวัน'!$B643,เส้นแต่งหน้าขนมปัง!P:P)+SUMIF('วางแผนBC,CJ'!$C:$C,'รับ-จ่าย ประจำวัน'!$B643,'วางแผนBC,CJ'!P:P)+SUMIF(RD!$C:$C,'รับ-จ่าย ประจำวัน'!$B643,RD!P:P)+SUMIF('FG,ออนไล,คัดแยก'!$C:$C,'รับ-จ่าย ประจำวัน'!$B643,'FG,ออนไล,คัดแยก'!P:P)</f>
        <v>0</v>
      </c>
      <c r="AX643" s="16">
        <f>SUMIF(เตรียมส่วนผสม!$C:$C,'รับ-จ่าย ประจำวัน'!$B643,เตรียมส่วนผสม!Q:Q)+SUMIF(กวนไส้!$C:$C,'รับ-จ่าย ประจำวัน'!$B643,กวนไส้!Q:Q)+SUMIF(ผลิต1!$C:$C,'รับ-จ่าย ประจำวัน'!$B643,ผลิต1!Q:Q)+SUMIF(ผลิต2!$C:$C,'รับ-จ่าย ประจำวัน'!$B643,ผลิต2!Q:Q)+SUMIF(เส้นแต่งหน้าขนมเค้ก!$C:$C,'รับ-จ่าย ประจำวัน'!$B643,เส้นแต่งหน้าขนมเค้ก!Q:Q)+SUMIF(แพ็ค!$C:$C,'รับ-จ่าย ประจำวัน'!$B643,แพ็ค!Q:Q)+SUMIF(ธุรการ!$C:$C,'รับ-จ่าย ประจำวัน'!$B643,ธุรการ!Q:Q)+SUMIF(เส้นแต่งหน้าขนมปัง!$C:$C,'รับ-จ่าย ประจำวัน'!$B643,เส้นแต่งหน้าขนมปัง!Q:Q)+SUMIF('วางแผนBC,CJ'!$C:$C,'รับ-จ่าย ประจำวัน'!$B643,'วางแผนBC,CJ'!Q:Q)+SUMIF(RD!$C:$C,'รับ-จ่าย ประจำวัน'!$B643,RD!Q:Q)+SUMIF('FG,ออนไล,คัดแยก'!$C:$C,'รับ-จ่าย ประจำวัน'!$B643,'FG,ออนไล,คัดแยก'!Q:Q)</f>
        <v>0</v>
      </c>
      <c r="AY643" s="16">
        <f>SUMIF(เตรียมส่วนผสม!$C:$C,'รับ-จ่าย ประจำวัน'!$B643,เตรียมส่วนผสม!R:R)+SUMIF(กวนไส้!$C:$C,'รับ-จ่าย ประจำวัน'!$B643,กวนไส้!R:R)+SUMIF(ผลิต1!$C:$C,'รับ-จ่าย ประจำวัน'!$B643,ผลิต1!R:R)+SUMIF(ผลิต2!$C:$C,'รับ-จ่าย ประจำวัน'!$B643,ผลิต2!R:R)+SUMIF(เส้นแต่งหน้าขนมเค้ก!$C:$C,'รับ-จ่าย ประจำวัน'!$B643,เส้นแต่งหน้าขนมเค้ก!R:R)+SUMIF(แพ็ค!$C:$C,'รับ-จ่าย ประจำวัน'!$B643,แพ็ค!R:R)+SUMIF(ธุรการ!$C:$C,'รับ-จ่าย ประจำวัน'!$B643,ธุรการ!R:R)+SUMIF(เส้นแต่งหน้าขนมปัง!$C:$C,'รับ-จ่าย ประจำวัน'!$B643,เส้นแต่งหน้าขนมปัง!R:R)+SUMIF('วางแผนBC,CJ'!$C:$C,'รับ-จ่าย ประจำวัน'!$B643,'วางแผนBC,CJ'!R:R)+SUMIF(RD!$C:$C,'รับ-จ่าย ประจำวัน'!$B643,RD!R:R)+SUMIF('FG,ออนไล,คัดแยก'!$C:$C,'รับ-จ่าย ประจำวัน'!$B643,'FG,ออนไล,คัดแยก'!R:R)</f>
        <v>0</v>
      </c>
      <c r="AZ643" s="16">
        <f>SUMIF(เตรียมส่วนผสม!$C:$C,'รับ-จ่าย ประจำวัน'!$B643,เตรียมส่วนผสม!S:S)+SUMIF(กวนไส้!$C:$C,'รับ-จ่าย ประจำวัน'!$B643,กวนไส้!S:S)+SUMIF(ผลิต1!$C:$C,'รับ-จ่าย ประจำวัน'!$B643,ผลิต1!S:S)+SUMIF(ผลิต2!$C:$C,'รับ-จ่าย ประจำวัน'!$B643,ผลิต2!S:S)+SUMIF(เส้นแต่งหน้าขนมเค้ก!$C:$C,'รับ-จ่าย ประจำวัน'!$B643,เส้นแต่งหน้าขนมเค้ก!S:S)+SUMIF(แพ็ค!$C:$C,'รับ-จ่าย ประจำวัน'!$B643,แพ็ค!S:S)+SUMIF(ธุรการ!$C:$C,'รับ-จ่าย ประจำวัน'!$B643,ธุรการ!S:S)+SUMIF(เส้นแต่งหน้าขนมปัง!$C:$C,'รับ-จ่าย ประจำวัน'!$B643,เส้นแต่งหน้าขนมปัง!S:S)+SUMIF('วางแผนBC,CJ'!$C:$C,'รับ-จ่าย ประจำวัน'!$B643,'วางแผนBC,CJ'!S:S)+SUMIF(RD!$C:$C,'รับ-จ่าย ประจำวัน'!$B643,RD!S:S)+SUMIF('FG,ออนไล,คัดแยก'!$C:$C,'รับ-จ่าย ประจำวัน'!$B643,'FG,ออนไล,คัดแยก'!S:S)</f>
        <v>0</v>
      </c>
      <c r="BA643" s="16">
        <f>SUMIF(เตรียมส่วนผสม!$C:$C,'รับ-จ่าย ประจำวัน'!$B643,เตรียมส่วนผสม!T:T)+SUMIF(กวนไส้!$C:$C,'รับ-จ่าย ประจำวัน'!$B643,กวนไส้!T:T)+SUMIF(ผลิต1!$C:$C,'รับ-จ่าย ประจำวัน'!$B643,ผลิต1!T:T)+SUMIF(ผลิต2!$C:$C,'รับ-จ่าย ประจำวัน'!$B643,ผลิต2!T:T)+SUMIF(เส้นแต่งหน้าขนมเค้ก!$C:$C,'รับ-จ่าย ประจำวัน'!$B643,เส้นแต่งหน้าขนมเค้ก!T:T)+SUMIF(แพ็ค!$C:$C,'รับ-จ่าย ประจำวัน'!$B643,แพ็ค!T:T)+SUMIF(ธุรการ!$C:$C,'รับ-จ่าย ประจำวัน'!$B643,ธุรการ!T:T)+SUMIF(เส้นแต่งหน้าขนมปัง!$C:$C,'รับ-จ่าย ประจำวัน'!$B643,เส้นแต่งหน้าขนมปัง!T:T)+SUMIF('วางแผนBC,CJ'!$C:$C,'รับ-จ่าย ประจำวัน'!$B643,'วางแผนBC,CJ'!T:T)+SUMIF(RD!$C:$C,'รับ-จ่าย ประจำวัน'!$B643,RD!T:T)+SUMIF('FG,ออนไล,คัดแยก'!$C:$C,'รับ-จ่าย ประจำวัน'!$B643,'FG,ออนไล,คัดแยก'!T:T)</f>
        <v>0</v>
      </c>
      <c r="BB643" s="16">
        <f>SUMIF(เตรียมส่วนผสม!$C:$C,'รับ-จ่าย ประจำวัน'!$B643,เตรียมส่วนผสม!U:U)+SUMIF(กวนไส้!$C:$C,'รับ-จ่าย ประจำวัน'!$B643,กวนไส้!U:U)+SUMIF(ผลิต1!$C:$C,'รับ-จ่าย ประจำวัน'!$B643,ผลิต1!U:U)+SUMIF(ผลิต2!$C:$C,'รับ-จ่าย ประจำวัน'!$B643,ผลิต2!U:U)+SUMIF(เส้นแต่งหน้าขนมเค้ก!$C:$C,'รับ-จ่าย ประจำวัน'!$B643,เส้นแต่งหน้าขนมเค้ก!U:U)+SUMIF(แพ็ค!$C:$C,'รับ-จ่าย ประจำวัน'!$B643,แพ็ค!U:U)+SUMIF(ธุรการ!$C:$C,'รับ-จ่าย ประจำวัน'!$B643,ธุรการ!U:U)+SUMIF(เส้นแต่งหน้าขนมปัง!$C:$C,'รับ-จ่าย ประจำวัน'!$B643,เส้นแต่งหน้าขนมปัง!U:U)+SUMIF('วางแผนBC,CJ'!$C:$C,'รับ-จ่าย ประจำวัน'!$B643,'วางแผนBC,CJ'!U:U)+SUMIF(RD!$C:$C,'รับ-จ่าย ประจำวัน'!$B643,RD!U:U)+SUMIF('FG,ออนไล,คัดแยก'!$C:$C,'รับ-จ่าย ประจำวัน'!$B643,'FG,ออนไล,คัดแยก'!U:U)</f>
        <v>0</v>
      </c>
      <c r="BC643" s="16">
        <f>SUMIF(เตรียมส่วนผสม!$C:$C,'รับ-จ่าย ประจำวัน'!$B643,เตรียมส่วนผสม!V:V)+SUMIF(กวนไส้!$C:$C,'รับ-จ่าย ประจำวัน'!$B643,กวนไส้!V:V)+SUMIF(ผลิต1!$C:$C,'รับ-จ่าย ประจำวัน'!$B643,ผลิต1!V:V)+SUMIF(ผลิต2!$C:$C,'รับ-จ่าย ประจำวัน'!$B643,ผลิต2!V:V)+SUMIF(เส้นแต่งหน้าขนมเค้ก!$C:$C,'รับ-จ่าย ประจำวัน'!$B643,เส้นแต่งหน้าขนมเค้ก!V:V)+SUMIF(แพ็ค!$C:$C,'รับ-จ่าย ประจำวัน'!$B643,แพ็ค!V:V)+SUMIF(ธุรการ!$C:$C,'รับ-จ่าย ประจำวัน'!$B643,ธุรการ!V:V)+SUMIF(เส้นแต่งหน้าขนมปัง!$C:$C,'รับ-จ่าย ประจำวัน'!$B643,เส้นแต่งหน้าขนมปัง!V:V)+SUMIF('วางแผนBC,CJ'!$C:$C,'รับ-จ่าย ประจำวัน'!$B643,'วางแผนBC,CJ'!V:V)+SUMIF(RD!$C:$C,'รับ-จ่าย ประจำวัน'!$B643,RD!V:V)+SUMIF('FG,ออนไล,คัดแยก'!$C:$C,'รับ-จ่าย ประจำวัน'!$B643,'FG,ออนไล,คัดแยก'!V:V)</f>
        <v>0</v>
      </c>
      <c r="BD643" s="16">
        <f>SUMIF(เตรียมส่วนผสม!$C:$C,'รับ-จ่าย ประจำวัน'!$B643,เตรียมส่วนผสม!W:W)+SUMIF(กวนไส้!$C:$C,'รับ-จ่าย ประจำวัน'!$B643,กวนไส้!W:W)+SUMIF(ผลิต1!$C:$C,'รับ-จ่าย ประจำวัน'!$B643,ผลิต1!W:W)+SUMIF(ผลิต2!$C:$C,'รับ-จ่าย ประจำวัน'!$B643,ผลิต2!W:W)+SUMIF(เส้นแต่งหน้าขนมเค้ก!$C:$C,'รับ-จ่าย ประจำวัน'!$B643,เส้นแต่งหน้าขนมเค้ก!W:W)+SUMIF(แพ็ค!$C:$C,'รับ-จ่าย ประจำวัน'!$B643,แพ็ค!W:W)+SUMIF(ธุรการ!$C:$C,'รับ-จ่าย ประจำวัน'!$B643,ธุรการ!W:W)+SUMIF(เส้นแต่งหน้าขนมปัง!$C:$C,'รับ-จ่าย ประจำวัน'!$B643,เส้นแต่งหน้าขนมปัง!W:W)+SUMIF('วางแผนBC,CJ'!$C:$C,'รับ-จ่าย ประจำวัน'!$B643,'วางแผนBC,CJ'!W:W)+SUMIF(RD!$C:$C,'รับ-จ่าย ประจำวัน'!$B643,RD!W:W)+SUMIF('FG,ออนไล,คัดแยก'!$C:$C,'รับ-จ่าย ประจำวัน'!$B643,'FG,ออนไล,คัดแยก'!W:W)</f>
        <v>0</v>
      </c>
      <c r="BE643" s="16">
        <f>SUMIF(เตรียมส่วนผสม!$C:$C,'รับ-จ่าย ประจำวัน'!$B643,เตรียมส่วนผสม!X:X)+SUMIF(กวนไส้!$C:$C,'รับ-จ่าย ประจำวัน'!$B643,กวนไส้!X:X)+SUMIF(ผลิต1!$C:$C,'รับ-จ่าย ประจำวัน'!$B643,ผลิต1!X:X)+SUMIF(ผลิต2!$C:$C,'รับ-จ่าย ประจำวัน'!$B643,ผลิต2!X:X)+SUMIF(เส้นแต่งหน้าขนมเค้ก!$C:$C,'รับ-จ่าย ประจำวัน'!$B643,เส้นแต่งหน้าขนมเค้ก!X:X)+SUMIF(แพ็ค!$C:$C,'รับ-จ่าย ประจำวัน'!$B643,แพ็ค!X:X)+SUMIF(ธุรการ!$C:$C,'รับ-จ่าย ประจำวัน'!$B643,ธุรการ!X:X)+SUMIF(เส้นแต่งหน้าขนมปัง!$C:$C,'รับ-จ่าย ประจำวัน'!$B643,เส้นแต่งหน้าขนมปัง!X:X)+SUMIF('วางแผนBC,CJ'!$C:$C,'รับ-จ่าย ประจำวัน'!$B643,'วางแผนBC,CJ'!X:X)+SUMIF(RD!$C:$C,'รับ-จ่าย ประจำวัน'!$B643,RD!X:X)+SUMIF('FG,ออนไล,คัดแยก'!$C:$C,'รับ-จ่าย ประจำวัน'!$B643,'FG,ออนไล,คัดแยก'!X:X)</f>
        <v>0</v>
      </c>
      <c r="BF643" s="16">
        <f>SUMIF(เตรียมส่วนผสม!$C:$C,'รับ-จ่าย ประจำวัน'!$B643,เตรียมส่วนผสม!Y:Y)+SUMIF(กวนไส้!$C:$C,'รับ-จ่าย ประจำวัน'!$B643,กวนไส้!Y:Y)+SUMIF(ผลิต1!$C:$C,'รับ-จ่าย ประจำวัน'!$B643,ผลิต1!Y:Y)+SUMIF(ผลิต2!$C:$C,'รับ-จ่าย ประจำวัน'!$B643,ผลิต2!Y:Y)+SUMIF(เส้นแต่งหน้าขนมเค้ก!$C:$C,'รับ-จ่าย ประจำวัน'!$B643,เส้นแต่งหน้าขนมเค้ก!Y:Y)+SUMIF(แพ็ค!$C:$C,'รับ-จ่าย ประจำวัน'!$B643,แพ็ค!Y:Y)+SUMIF(ธุรการ!$C:$C,'รับ-จ่าย ประจำวัน'!$B643,ธุรการ!Y:Y)+SUMIF(เส้นแต่งหน้าขนมปัง!$C:$C,'รับ-จ่าย ประจำวัน'!$B643,เส้นแต่งหน้าขนมปัง!Y:Y)+SUMIF('วางแผนBC,CJ'!$C:$C,'รับ-จ่าย ประจำวัน'!$B643,'วางแผนBC,CJ'!Y:Y)+SUMIF(RD!$C:$C,'รับ-จ่าย ประจำวัน'!$B643,RD!Y:Y)+SUMIF('FG,ออนไล,คัดแยก'!$C:$C,'รับ-จ่าย ประจำวัน'!$B643,'FG,ออนไล,คัดแยก'!Y:Y)</f>
        <v>0</v>
      </c>
      <c r="BG643" s="16">
        <f>SUMIF(เตรียมส่วนผสม!$C:$C,'รับ-จ่าย ประจำวัน'!$B643,เตรียมส่วนผสม!Z:Z)+SUMIF(กวนไส้!$C:$C,'รับ-จ่าย ประจำวัน'!$B643,กวนไส้!Z:Z)+SUMIF(ผลิต1!$C:$C,'รับ-จ่าย ประจำวัน'!$B643,ผลิต1!Z:Z)+SUMIF(ผลิต2!$C:$C,'รับ-จ่าย ประจำวัน'!$B643,ผลิต2!Z:Z)+SUMIF(เส้นแต่งหน้าขนมเค้ก!$C:$C,'รับ-จ่าย ประจำวัน'!$B643,เส้นแต่งหน้าขนมเค้ก!Z:Z)+SUMIF(แพ็ค!$C:$C,'รับ-จ่าย ประจำวัน'!$B643,แพ็ค!Z:Z)+SUMIF(ธุรการ!$C:$C,'รับ-จ่าย ประจำวัน'!$B643,ธุรการ!Z:Z)+SUMIF(เส้นแต่งหน้าขนมปัง!$C:$C,'รับ-จ่าย ประจำวัน'!$B643,เส้นแต่งหน้าขนมปัง!Z:Z)+SUMIF('วางแผนBC,CJ'!$C:$C,'รับ-จ่าย ประจำวัน'!$B643,'วางแผนBC,CJ'!Z:Z)+SUMIF(RD!$C:$C,'รับ-จ่าย ประจำวัน'!$B643,RD!Z:Z)+SUMIF('FG,ออนไล,คัดแยก'!$C:$C,'รับ-จ่าย ประจำวัน'!$B643,'FG,ออนไล,คัดแยก'!Z:Z)</f>
        <v>0</v>
      </c>
      <c r="BH643" s="16">
        <f>SUMIF(เตรียมส่วนผสม!$C:$C,'รับ-จ่าย ประจำวัน'!$B643,เตรียมส่วนผสม!AA:AA)+SUMIF(กวนไส้!$C:$C,'รับ-จ่าย ประจำวัน'!$B643,กวนไส้!AA:AA)+SUMIF(ผลิต1!$C:$C,'รับ-จ่าย ประจำวัน'!$B643,ผลิต1!AA:AA)+SUMIF(ผลิต2!$C:$C,'รับ-จ่าย ประจำวัน'!$B643,ผลิต2!AA:AA)+SUMIF(เส้นแต่งหน้าขนมเค้ก!$C:$C,'รับ-จ่าย ประจำวัน'!$B643,เส้นแต่งหน้าขนมเค้ก!AA:AA)+SUMIF(แพ็ค!$C:$C,'รับ-จ่าย ประจำวัน'!$B643,แพ็ค!AA:AA)+SUMIF(ธุรการ!$C:$C,'รับ-จ่าย ประจำวัน'!$B643,ธุรการ!AA:AA)+SUMIF(เส้นแต่งหน้าขนมปัง!$C:$C,'รับ-จ่าย ประจำวัน'!$B643,เส้นแต่งหน้าขนมปัง!AA:AA)+SUMIF('วางแผนBC,CJ'!$C:$C,'รับ-จ่าย ประจำวัน'!$B643,'วางแผนBC,CJ'!AA:AA)+SUMIF(RD!$C:$C,'รับ-จ่าย ประจำวัน'!$B643,RD!AA:AA)+SUMIF('FG,ออนไล,คัดแยก'!$C:$C,'รับ-จ่าย ประจำวัน'!$B643,'FG,ออนไล,คัดแยก'!AA:AA)</f>
        <v>0</v>
      </c>
      <c r="BI643" s="16">
        <f>SUMIF(เตรียมส่วนผสม!$C:$C,'รับ-จ่าย ประจำวัน'!$B643,เตรียมส่วนผสม!AB:AB)+SUMIF(กวนไส้!$C:$C,'รับ-จ่าย ประจำวัน'!$B643,กวนไส้!AB:AB)+SUMIF(ผลิต1!$C:$C,'รับ-จ่าย ประจำวัน'!$B643,ผลิต1!AB:AB)+SUMIF(ผลิต2!$C:$C,'รับ-จ่าย ประจำวัน'!$B643,ผลิต2!AB:AB)+SUMIF(เส้นแต่งหน้าขนมเค้ก!$C:$C,'รับ-จ่าย ประจำวัน'!$B643,เส้นแต่งหน้าขนมเค้ก!AB:AB)+SUMIF(แพ็ค!$C:$C,'รับ-จ่าย ประจำวัน'!$B643,แพ็ค!AB:AB)+SUMIF(ธุรการ!$C:$C,'รับ-จ่าย ประจำวัน'!$B643,ธุรการ!AB:AB)+SUMIF(เส้นแต่งหน้าขนมปัง!$C:$C,'รับ-จ่าย ประจำวัน'!$B643,เส้นแต่งหน้าขนมปัง!AB:AB)+SUMIF('วางแผนBC,CJ'!$C:$C,'รับ-จ่าย ประจำวัน'!$B643,'วางแผนBC,CJ'!AB:AB)+SUMIF(RD!$C:$C,'รับ-จ่าย ประจำวัน'!$B643,RD!AB:AB)+SUMIF('FG,ออนไล,คัดแยก'!$C:$C,'รับ-จ่าย ประจำวัน'!$B643,'FG,ออนไล,คัดแยก'!AB:AB)</f>
        <v>0</v>
      </c>
      <c r="BJ643" s="16">
        <f>SUMIF(เตรียมส่วนผสม!$C:$C,'รับ-จ่าย ประจำวัน'!$B643,เตรียมส่วนผสม!AC:AC)+SUMIF(กวนไส้!$C:$C,'รับ-จ่าย ประจำวัน'!$B643,กวนไส้!AC:AC)+SUMIF(ผลิต1!$C:$C,'รับ-จ่าย ประจำวัน'!$B643,ผลิต1!AC:AC)+SUMIF(ผลิต2!$C:$C,'รับ-จ่าย ประจำวัน'!$B643,ผลิต2!AC:AC)+SUMIF(เส้นแต่งหน้าขนมเค้ก!$C:$C,'รับ-จ่าย ประจำวัน'!$B643,เส้นแต่งหน้าขนมเค้ก!AC:AC)+SUMIF(แพ็ค!$C:$C,'รับ-จ่าย ประจำวัน'!$B643,แพ็ค!AC:AC)+SUMIF(ธุรการ!$C:$C,'รับ-จ่าย ประจำวัน'!$B643,ธุรการ!AC:AC)+SUMIF(เส้นแต่งหน้าขนมปัง!$C:$C,'รับ-จ่าย ประจำวัน'!$B643,เส้นแต่งหน้าขนมปัง!AC:AC)+SUMIF('วางแผนBC,CJ'!$C:$C,'รับ-จ่าย ประจำวัน'!$B643,'วางแผนBC,CJ'!AC:AC)+SUMIF(RD!$C:$C,'รับ-จ่าย ประจำวัน'!$B643,RD!AC:AC)+SUMIF('FG,ออนไล,คัดแยก'!$C:$C,'รับ-จ่าย ประจำวัน'!$B643,'FG,ออนไล,คัดแยก'!AC:AC)</f>
        <v>0</v>
      </c>
      <c r="BK643" s="16">
        <f>SUMIF(เตรียมส่วนผสม!$C:$C,'รับ-จ่าย ประจำวัน'!$B643,เตรียมส่วนผสม!AD:AD)+SUMIF(กวนไส้!$C:$C,'รับ-จ่าย ประจำวัน'!$B643,กวนไส้!AD:AD)+SUMIF(ผลิต1!$C:$C,'รับ-จ่าย ประจำวัน'!$B643,ผลิต1!AD:AD)+SUMIF(ผลิต2!$C:$C,'รับ-จ่าย ประจำวัน'!$B643,ผลิต2!AD:AD)+SUMIF(เส้นแต่งหน้าขนมเค้ก!$C:$C,'รับ-จ่าย ประจำวัน'!$B643,เส้นแต่งหน้าขนมเค้ก!AD:AD)+SUMIF(แพ็ค!$C:$C,'รับ-จ่าย ประจำวัน'!$B643,แพ็ค!AD:AD)+SUMIF(ธุรการ!$C:$C,'รับ-จ่าย ประจำวัน'!$B643,ธุรการ!AD:AD)+SUMIF(เส้นแต่งหน้าขนมปัง!$C:$C,'รับ-จ่าย ประจำวัน'!$B643,เส้นแต่งหน้าขนมปัง!AD:AD)+SUMIF('วางแผนBC,CJ'!$C:$C,'รับ-จ่าย ประจำวัน'!$B643,'วางแผนBC,CJ'!AD:AD)+SUMIF(RD!$C:$C,'รับ-จ่าย ประจำวัน'!$B643,RD!AD:AD)+SUMIF('FG,ออนไล,คัดแยก'!$C:$C,'รับ-จ่าย ประจำวัน'!$B643,'FG,ออนไล,คัดแยก'!AD:AD)</f>
        <v>0</v>
      </c>
      <c r="BL643" s="16">
        <f>SUMIF(เตรียมส่วนผสม!$C:$C,'รับ-จ่าย ประจำวัน'!$B643,เตรียมส่วนผสม!AE:AE)+SUMIF(กวนไส้!$C:$C,'รับ-จ่าย ประจำวัน'!$B643,กวนไส้!AE:AE)+SUMIF(ผลิต1!$C:$C,'รับ-จ่าย ประจำวัน'!$B643,ผลิต1!AE:AE)+SUMIF(ผลิต2!$C:$C,'รับ-จ่าย ประจำวัน'!$B643,ผลิต2!AE:AE)+SUMIF(เส้นแต่งหน้าขนมเค้ก!$C:$C,'รับ-จ่าย ประจำวัน'!$B643,เส้นแต่งหน้าขนมเค้ก!AE:AE)+SUMIF(แพ็ค!$C:$C,'รับ-จ่าย ประจำวัน'!$B643,แพ็ค!AE:AE)+SUMIF(ธุรการ!$C:$C,'รับ-จ่าย ประจำวัน'!$B643,ธุรการ!AE:AE)+SUMIF(เส้นแต่งหน้าขนมปัง!$C:$C,'รับ-จ่าย ประจำวัน'!$B643,เส้นแต่งหน้าขนมปัง!AE:AE)+SUMIF('วางแผนBC,CJ'!$C:$C,'รับ-จ่าย ประจำวัน'!$B643,'วางแผนBC,CJ'!AE:AE)+SUMIF(RD!$C:$C,'รับ-จ่าย ประจำวัน'!$B643,RD!AE:AE)+SUMIF('FG,ออนไล,คัดแยก'!$C:$C,'รับ-จ่าย ประจำวัน'!$B643,'FG,ออนไล,คัดแยก'!AE:AE)</f>
        <v>0</v>
      </c>
      <c r="BM643" s="16">
        <f>SUMIF(เตรียมส่วนผสม!$C:$C,'รับ-จ่าย ประจำวัน'!$B643,เตรียมส่วนผสม!AF:AF)+SUMIF(กวนไส้!$C:$C,'รับ-จ่าย ประจำวัน'!$B643,กวนไส้!AF:AF)+SUMIF(ผลิต1!$C:$C,'รับ-จ่าย ประจำวัน'!$B643,ผลิต1!AF:AF)+SUMIF(ผลิต2!$C:$C,'รับ-จ่าย ประจำวัน'!$B643,ผลิต2!AF:AF)+SUMIF(เส้นแต่งหน้าขนมเค้ก!$C:$C,'รับ-จ่าย ประจำวัน'!$B643,เส้นแต่งหน้าขนมเค้ก!AF:AF)+SUMIF(แพ็ค!$C:$C,'รับ-จ่าย ประจำวัน'!$B643,แพ็ค!AF:AF)+SUMIF(ธุรการ!$C:$C,'รับ-จ่าย ประจำวัน'!$B643,ธุรการ!AF:AF)+SUMIF(เส้นแต่งหน้าขนมปัง!$C:$C,'รับ-จ่าย ประจำวัน'!$B643,เส้นแต่งหน้าขนมปัง!AF:AF)+SUMIF('วางแผนBC,CJ'!$C:$C,'รับ-จ่าย ประจำวัน'!$B643,'วางแผนBC,CJ'!AF:AF)+SUMIF(RD!$C:$C,'รับ-จ่าย ประจำวัน'!$B643,RD!AF:AF)+SUMIF('FG,ออนไล,คัดแยก'!$C:$C,'รับ-จ่าย ประจำวัน'!$B643,'FG,ออนไล,คัดแยก'!AF:AF)</f>
        <v>0</v>
      </c>
      <c r="BN643" s="16">
        <f>SUMIF(เตรียมส่วนผสม!$C:$C,'รับ-จ่าย ประจำวัน'!$B643,เตรียมส่วนผสม!AG:AG)+SUMIF(กวนไส้!$C:$C,'รับ-จ่าย ประจำวัน'!$B643,กวนไส้!AG:AG)+SUMIF(ผลิต1!$C:$C,'รับ-จ่าย ประจำวัน'!$B643,ผลิต1!AG:AG)+SUMIF(ผลิต2!$C:$C,'รับ-จ่าย ประจำวัน'!$B643,ผลิต2!AG:AG)+SUMIF(เส้นแต่งหน้าขนมเค้ก!$C:$C,'รับ-จ่าย ประจำวัน'!$B643,เส้นแต่งหน้าขนมเค้ก!AG:AG)+SUMIF(แพ็ค!$C:$C,'รับ-จ่าย ประจำวัน'!$B643,แพ็ค!AG:AG)+SUMIF(ธุรการ!$C:$C,'รับ-จ่าย ประจำวัน'!$B643,ธุรการ!AG:AG)+SUMIF(เส้นแต่งหน้าขนมปัง!$C:$C,'รับ-จ่าย ประจำวัน'!$B643,เส้นแต่งหน้าขนมปัง!AG:AG)+SUMIF('วางแผนBC,CJ'!$C:$C,'รับ-จ่าย ประจำวัน'!$B643,'วางแผนBC,CJ'!AG:AG)+SUMIF(RD!$C:$C,'รับ-จ่าย ประจำวัน'!$B643,RD!AG:AG)+SUMIF('FG,ออนไล,คัดแยก'!$C:$C,'รับ-จ่าย ประจำวัน'!$B643,'FG,ออนไล,คัดแยก'!AG:AG)</f>
        <v>0</v>
      </c>
      <c r="BO643" s="16">
        <f>SUMIF(เตรียมส่วนผสม!$C:$C,'รับ-จ่าย ประจำวัน'!$B643,เตรียมส่วนผสม!AH:AH)+SUMIF(กวนไส้!$C:$C,'รับ-จ่าย ประจำวัน'!$B643,กวนไส้!AH:AH)+SUMIF(ผลิต1!$C:$C,'รับ-จ่าย ประจำวัน'!$B643,ผลิต1!AH:AH)+SUMIF(ผลิต2!$C:$C,'รับ-จ่าย ประจำวัน'!$B643,ผลิต2!AH:AH)+SUMIF(เส้นแต่งหน้าขนมเค้ก!$C:$C,'รับ-จ่าย ประจำวัน'!$B643,เส้นแต่งหน้าขนมเค้ก!AH:AH)+SUMIF(แพ็ค!$C:$C,'รับ-จ่าย ประจำวัน'!$B643,แพ็ค!AH:AH)+SUMIF(ธุรการ!$C:$C,'รับ-จ่าย ประจำวัน'!$B643,ธุรการ!AH:AH)+SUMIF(เส้นแต่งหน้าขนมปัง!$C:$C,'รับ-จ่าย ประจำวัน'!$B643,เส้นแต่งหน้าขนมปัง!AH:AH)+SUMIF('วางแผนBC,CJ'!$C:$C,'รับ-จ่าย ประจำวัน'!$B643,'วางแผนBC,CJ'!AH:AH)+SUMIF(RD!$C:$C,'รับ-จ่าย ประจำวัน'!$B643,RD!AH:AH)+SUMIF('FG,ออนไล,คัดแยก'!$C:$C,'รับ-จ่าย ประจำวัน'!$B643,'FG,ออนไล,คัดแยก'!AH:AH)</f>
        <v>0</v>
      </c>
      <c r="BP643" s="16">
        <f>SUMIF(เตรียมส่วนผสม!$C:$C,'รับ-จ่าย ประจำวัน'!$B643,เตรียมส่วนผสม!AI:AI)+SUMIF(กวนไส้!$C:$C,'รับ-จ่าย ประจำวัน'!$B643,กวนไส้!AI:AI)+SUMIF(ผลิต1!$C:$C,'รับ-จ่าย ประจำวัน'!$B643,ผลิต1!AI:AI)+SUMIF(ผลิต2!$C:$C,'รับ-จ่าย ประจำวัน'!$B643,ผลิต2!AI:AI)+SUMIF(เส้นแต่งหน้าขนมเค้ก!$C:$C,'รับ-จ่าย ประจำวัน'!$B643,เส้นแต่งหน้าขนมเค้ก!AI:AI)+SUMIF(แพ็ค!$C:$C,'รับ-จ่าย ประจำวัน'!$B643,แพ็ค!AI:AI)+SUMIF(ธุรการ!$C:$C,'รับ-จ่าย ประจำวัน'!$B643,ธุรการ!AI:AI)+SUMIF(เส้นแต่งหน้าขนมปัง!$C:$C,'รับ-จ่าย ประจำวัน'!$B643,เส้นแต่งหน้าขนมปัง!AI:AI)+SUMIF('วางแผนBC,CJ'!$C:$C,'รับ-จ่าย ประจำวัน'!$B643,'วางแผนBC,CJ'!AI:AI)+SUMIF(RD!$C:$C,'รับ-จ่าย ประจำวัน'!$B643,RD!AI:AI)+SUMIF('FG,ออนไล,คัดแยก'!$C:$C,'รับ-จ่าย ประจำวัน'!$B643,'FG,ออนไล,คัดแยก'!AI:AI)</f>
        <v>0</v>
      </c>
      <c r="BQ643" s="16">
        <f>SUMIF(เตรียมส่วนผสม!$C:$C,'รับ-จ่าย ประจำวัน'!$B643,เตรียมส่วนผสม!AJ:AJ)+SUMIF(กวนไส้!$C:$C,'รับ-จ่าย ประจำวัน'!$B643,กวนไส้!AJ:AJ)+SUMIF(ผลิต1!$C:$C,'รับ-จ่าย ประจำวัน'!$B643,ผลิต1!AJ:AJ)+SUMIF(ผลิต2!$C:$C,'รับ-จ่าย ประจำวัน'!$B643,ผลิต2!AJ:AJ)+SUMIF(เส้นแต่งหน้าขนมเค้ก!$C:$C,'รับ-จ่าย ประจำวัน'!$B643,เส้นแต่งหน้าขนมเค้ก!AJ:AJ)+SUMIF(แพ็ค!$C:$C,'รับ-จ่าย ประจำวัน'!$B643,แพ็ค!AJ:AJ)+SUMIF(ธุรการ!$C:$C,'รับ-จ่าย ประจำวัน'!$B643,ธุรการ!AJ:AJ)+SUMIF(เส้นแต่งหน้าขนมปัง!$C:$C,'รับ-จ่าย ประจำวัน'!$B643,เส้นแต่งหน้าขนมปัง!AJ:AJ)+SUMIF('วางแผนBC,CJ'!$C:$C,'รับ-จ่าย ประจำวัน'!$B643,'วางแผนBC,CJ'!AJ:AJ)+SUMIF(RD!$C:$C,'รับ-จ่าย ประจำวัน'!$B643,RD!AJ:AJ)+SUMIF('FG,ออนไล,คัดแยก'!$C:$C,'รับ-จ่าย ประจำวัน'!$B643,'FG,ออนไล,คัดแยก'!AJ:AJ)</f>
        <v>0</v>
      </c>
      <c r="BR643" s="16">
        <f>SUMIF(เตรียมส่วนผสม!$C:$C,'รับ-จ่าย ประจำวัน'!$B643,เตรียมส่วนผสม!AK:AK)+SUMIF(กวนไส้!$C:$C,'รับ-จ่าย ประจำวัน'!$B643,กวนไส้!AK:AK)+SUMIF(ผลิต1!$C:$C,'รับ-จ่าย ประจำวัน'!$B643,ผลิต1!AK:AK)+SUMIF(ผลิต2!$C:$C,'รับ-จ่าย ประจำวัน'!$B643,ผลิต2!AK:AK)+SUMIF(เส้นแต่งหน้าขนมเค้ก!$C:$C,'รับ-จ่าย ประจำวัน'!$B643,เส้นแต่งหน้าขนมเค้ก!AK:AK)+SUMIF(แพ็ค!$C:$C,'รับ-จ่าย ประจำวัน'!$B643,แพ็ค!AK:AK)+SUMIF(ธุรการ!$C:$C,'รับ-จ่าย ประจำวัน'!$B643,ธุรการ!AK:AK)+SUMIF(เส้นแต่งหน้าขนมปัง!$C:$C,'รับ-จ่าย ประจำวัน'!$B643,เส้นแต่งหน้าขนมปัง!AK:AK)+SUMIF('วางแผนBC,CJ'!$C:$C,'รับ-จ่าย ประจำวัน'!$B643,'วางแผนBC,CJ'!AK:AK)+SUMIF(RD!$C:$C,'รับ-จ่าย ประจำวัน'!$B643,RD!AK:AK)+SUMIF('FG,ออนไล,คัดแยก'!$C:$C,'รับ-จ่าย ประจำวัน'!$B643,'FG,ออนไล,คัดแยก'!AK:AK)</f>
        <v>0</v>
      </c>
      <c r="BS643" s="16">
        <f>SUMIF(เตรียมส่วนผสม!$C:$C,'รับ-จ่าย ประจำวัน'!$B643,เตรียมส่วนผสม!AL:AL)+SUMIF(กวนไส้!$C:$C,'รับ-จ่าย ประจำวัน'!$B643,กวนไส้!AL:AL)+SUMIF(ผลิต1!$C:$C,'รับ-จ่าย ประจำวัน'!$B643,ผลิต1!AL:AL)+SUMIF(ผลิต2!$C:$C,'รับ-จ่าย ประจำวัน'!$B643,ผลิต2!AL:AL)+SUMIF(เส้นแต่งหน้าขนมเค้ก!$C:$C,'รับ-จ่าย ประจำวัน'!$B643,เส้นแต่งหน้าขนมเค้ก!AL:AL)+SUMIF(แพ็ค!$C:$C,'รับ-จ่าย ประจำวัน'!$B643,แพ็ค!AL:AL)+SUMIF(ธุรการ!$C:$C,'รับ-จ่าย ประจำวัน'!$B643,ธุรการ!AL:AL)+SUMIF(เส้นแต่งหน้าขนมปัง!$C:$C,'รับ-จ่าย ประจำวัน'!$B643,เส้นแต่งหน้าขนมปัง!AL:AL)+SUMIF('วางแผนBC,CJ'!$C:$C,'รับ-จ่าย ประจำวัน'!$B643,'วางแผนBC,CJ'!AL:AL)+SUMIF(RD!$C:$C,'รับ-จ่าย ประจำวัน'!$B643,RD!AL:AL)+SUMIF('FG,ออนไล,คัดแยก'!$C:$C,'รับ-จ่าย ประจำวัน'!$B643,'FG,ออนไล,คัดแยก'!AL:AL)</f>
        <v>0</v>
      </c>
      <c r="BT643" s="18">
        <f t="shared" si="136"/>
        <v>0</v>
      </c>
      <c r="BU643" s="116"/>
      <c r="BV643" s="146">
        <f t="shared" si="137"/>
        <v>0</v>
      </c>
      <c r="BW643" s="184"/>
      <c r="BX643" s="172">
        <f t="shared" ref="BX643:BX647" si="160">BT643/24</f>
        <v>0</v>
      </c>
      <c r="BY643" s="188" t="e">
        <f t="shared" si="122"/>
        <v>#DIV/0!</v>
      </c>
      <c r="BZ643" s="180" t="e">
        <f t="shared" ca="1" si="128"/>
        <v>#DIV/0!</v>
      </c>
      <c r="CA643" s="93"/>
      <c r="CB643" s="93"/>
      <c r="CC643" s="93"/>
      <c r="CD643" s="93"/>
      <c r="CE643" s="93"/>
      <c r="CF643" s="93"/>
      <c r="CG643" s="93"/>
      <c r="CH643" s="93"/>
      <c r="CI643" s="93"/>
      <c r="CJ643" s="97"/>
      <c r="CK643" s="9">
        <f t="shared" si="159"/>
        <v>0</v>
      </c>
    </row>
    <row r="644" spans="1:89" hidden="1" x14ac:dyDescent="0.5">
      <c r="A644" s="149"/>
      <c r="B644" s="34"/>
      <c r="C644" s="33"/>
      <c r="D644" s="141"/>
      <c r="E644" s="25"/>
      <c r="F644" s="132"/>
      <c r="G644" s="25"/>
      <c r="H644" s="12">
        <v>0</v>
      </c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11"/>
      <c r="AF644" s="11"/>
      <c r="AG644" s="11"/>
      <c r="AH644" s="11"/>
      <c r="AI644" s="25"/>
      <c r="AJ644" s="25"/>
      <c r="AK644" s="25"/>
      <c r="AL644" s="25"/>
      <c r="AM644" s="25"/>
      <c r="AN644" s="15">
        <f t="shared" si="135"/>
        <v>0</v>
      </c>
      <c r="AO644" s="16">
        <f>SUMIF(เตรียมส่วนผสม!$C:$C,'รับ-จ่าย ประจำวัน'!$B644,เตรียมส่วนผสม!H:H)+SUMIF(กวนไส้!$C:$C,'รับ-จ่าย ประจำวัน'!$B644,กวนไส้!H:H)+SUMIF(ผลิต1!$C:$C,'รับ-จ่าย ประจำวัน'!$B644,ผลิต1!H:H)+SUMIF(ผลิต2!$C:$C,'รับ-จ่าย ประจำวัน'!$B644,ผลิต2!H:H)+SUMIF(เส้นแต่งหน้าขนมเค้ก!$C:$C,'รับ-จ่าย ประจำวัน'!$B644,เส้นแต่งหน้าขนมเค้ก!H:H)+SUMIF(แพ็ค!$C:$C,'รับ-จ่าย ประจำวัน'!$B644,แพ็ค!H:H)+SUMIF(ธุรการ!$C:$C,'รับ-จ่าย ประจำวัน'!$B644,ธุรการ!H:H)+SUMIF(เส้นแต่งหน้าขนมปัง!$C:$C,'รับ-จ่าย ประจำวัน'!$B644,เส้นแต่งหน้าขนมปัง!H:H)+SUMIF('วางแผนBC,CJ'!$C:$C,'รับ-จ่าย ประจำวัน'!$B644,'วางแผนBC,CJ'!H:H)+SUMIF(RD!$C:$C,'รับ-จ่าย ประจำวัน'!$B644,RD!H:H)+SUMIF('FG,ออนไล,คัดแยก'!$C:$C,'รับ-จ่าย ประจำวัน'!$B644,'FG,ออนไล,คัดแยก'!H:H)</f>
        <v>0</v>
      </c>
      <c r="AP644" s="16">
        <f>SUMIF(เตรียมส่วนผสม!$C:$C,'รับ-จ่าย ประจำวัน'!$B644,เตรียมส่วนผสม!I:I)+SUMIF(กวนไส้!$C:$C,'รับ-จ่าย ประจำวัน'!$B644,กวนไส้!I:I)+SUMIF(ผลิต1!$C:$C,'รับ-จ่าย ประจำวัน'!$B644,ผลิต1!I:I)+SUMIF(ผลิต2!$C:$C,'รับ-จ่าย ประจำวัน'!$B644,ผลิต2!I:I)+SUMIF(เส้นแต่งหน้าขนมเค้ก!$C:$C,'รับ-จ่าย ประจำวัน'!$B644,เส้นแต่งหน้าขนมเค้ก!I:I)+SUMIF(แพ็ค!$C:$C,'รับ-จ่าย ประจำวัน'!$B644,แพ็ค!I:I)+SUMIF(ธุรการ!$C:$C,'รับ-จ่าย ประจำวัน'!$B644,ธุรการ!I:I)+SUMIF(เส้นแต่งหน้าขนมปัง!$C:$C,'รับ-จ่าย ประจำวัน'!$B644,เส้นแต่งหน้าขนมปัง!I:I)+SUMIF('วางแผนBC,CJ'!$C:$C,'รับ-จ่าย ประจำวัน'!$B644,'วางแผนBC,CJ'!I:I)+SUMIF(RD!$C:$C,'รับ-จ่าย ประจำวัน'!$B644,RD!I:I)+SUMIF('FG,ออนไล,คัดแยก'!$C:$C,'รับ-จ่าย ประจำวัน'!$B644,'FG,ออนไล,คัดแยก'!I:I)</f>
        <v>0</v>
      </c>
      <c r="AQ644" s="16">
        <f>SUMIF(เตรียมส่วนผสม!$C:$C,'รับ-จ่าย ประจำวัน'!$B644,เตรียมส่วนผสม!J:J)+SUMIF(กวนไส้!$C:$C,'รับ-จ่าย ประจำวัน'!$B644,กวนไส้!J:J)+SUMIF(ผลิต1!$C:$C,'รับ-จ่าย ประจำวัน'!$B644,ผลิต1!J:J)+SUMIF(ผลิต2!$C:$C,'รับ-จ่าย ประจำวัน'!$B644,ผลิต2!J:J)+SUMIF(เส้นแต่งหน้าขนมเค้ก!$C:$C,'รับ-จ่าย ประจำวัน'!$B644,เส้นแต่งหน้าขนมเค้ก!J:J)+SUMIF(แพ็ค!$C:$C,'รับ-จ่าย ประจำวัน'!$B644,แพ็ค!J:J)+SUMIF(ธุรการ!$C:$C,'รับ-จ่าย ประจำวัน'!$B644,ธุรการ!J:J)+SUMIF(เส้นแต่งหน้าขนมปัง!$C:$C,'รับ-จ่าย ประจำวัน'!$B644,เส้นแต่งหน้าขนมปัง!J:J)+SUMIF('วางแผนBC,CJ'!$C:$C,'รับ-จ่าย ประจำวัน'!$B644,'วางแผนBC,CJ'!J:J)+SUMIF(RD!$C:$C,'รับ-จ่าย ประจำวัน'!$B644,RD!J:J)+SUMIF('FG,ออนไล,คัดแยก'!$C:$C,'รับ-จ่าย ประจำวัน'!$B644,'FG,ออนไล,คัดแยก'!J:J)</f>
        <v>0</v>
      </c>
      <c r="AR644" s="16">
        <f>SUMIF(เตรียมส่วนผสม!$C:$C,'รับ-จ่าย ประจำวัน'!$B644,เตรียมส่วนผสม!K:K)+SUMIF(กวนไส้!$C:$C,'รับ-จ่าย ประจำวัน'!$B644,กวนไส้!K:K)+SUMIF(ผลิต1!$C:$C,'รับ-จ่าย ประจำวัน'!$B644,ผลิต1!K:K)+SUMIF(ผลิต2!$C:$C,'รับ-จ่าย ประจำวัน'!$B644,ผลิต2!K:K)+SUMIF(เส้นแต่งหน้าขนมเค้ก!$C:$C,'รับ-จ่าย ประจำวัน'!$B644,เส้นแต่งหน้าขนมเค้ก!K:K)+SUMIF(แพ็ค!$C:$C,'รับ-จ่าย ประจำวัน'!$B644,แพ็ค!K:K)+SUMIF(ธุรการ!$C:$C,'รับ-จ่าย ประจำวัน'!$B644,ธุรการ!K:K)+SUMIF(เส้นแต่งหน้าขนมปัง!$C:$C,'รับ-จ่าย ประจำวัน'!$B644,เส้นแต่งหน้าขนมปัง!K:K)+SUMIF('วางแผนBC,CJ'!$C:$C,'รับ-จ่าย ประจำวัน'!$B644,'วางแผนBC,CJ'!K:K)+SUMIF(RD!$C:$C,'รับ-จ่าย ประจำวัน'!$B644,RD!K:K)+SUMIF('FG,ออนไล,คัดแยก'!$C:$C,'รับ-จ่าย ประจำวัน'!$B644,'FG,ออนไล,คัดแยก'!K:K)</f>
        <v>0</v>
      </c>
      <c r="AS644" s="16">
        <f>SUMIF(เตรียมส่วนผสม!$C:$C,'รับ-จ่าย ประจำวัน'!$B644,เตรียมส่วนผสม!L:L)+SUMIF(กวนไส้!$C:$C,'รับ-จ่าย ประจำวัน'!$B644,กวนไส้!L:L)+SUMIF(ผลิต1!$C:$C,'รับ-จ่าย ประจำวัน'!$B644,ผลิต1!L:L)+SUMIF(ผลิต2!$C:$C,'รับ-จ่าย ประจำวัน'!$B644,ผลิต2!L:L)+SUMIF(เส้นแต่งหน้าขนมเค้ก!$C:$C,'รับ-จ่าย ประจำวัน'!$B644,เส้นแต่งหน้าขนมเค้ก!L:L)+SUMIF(แพ็ค!$C:$C,'รับ-จ่าย ประจำวัน'!$B644,แพ็ค!L:L)+SUMIF(ธุรการ!$C:$C,'รับ-จ่าย ประจำวัน'!$B644,ธุรการ!L:L)+SUMIF(เส้นแต่งหน้าขนมปัง!$C:$C,'รับ-จ่าย ประจำวัน'!$B644,เส้นแต่งหน้าขนมปัง!L:L)+SUMIF('วางแผนBC,CJ'!$C:$C,'รับ-จ่าย ประจำวัน'!$B644,'วางแผนBC,CJ'!L:L)+SUMIF(RD!$C:$C,'รับ-จ่าย ประจำวัน'!$B644,RD!L:L)+SUMIF('FG,ออนไล,คัดแยก'!$C:$C,'รับ-จ่าย ประจำวัน'!$B644,'FG,ออนไล,คัดแยก'!L:L)</f>
        <v>0</v>
      </c>
      <c r="AT644" s="16">
        <f>SUMIF(เตรียมส่วนผสม!$C:$C,'รับ-จ่าย ประจำวัน'!$B644,เตรียมส่วนผสม!M:M)+SUMIF(กวนไส้!$C:$C,'รับ-จ่าย ประจำวัน'!$B644,กวนไส้!M:M)+SUMIF(ผลิต1!$C:$C,'รับ-จ่าย ประจำวัน'!$B644,ผลิต1!M:M)+SUMIF(ผลิต2!$C:$C,'รับ-จ่าย ประจำวัน'!$B644,ผลิต2!M:M)+SUMIF(เส้นแต่งหน้าขนมเค้ก!$C:$C,'รับ-จ่าย ประจำวัน'!$B644,เส้นแต่งหน้าขนมเค้ก!M:M)+SUMIF(แพ็ค!$C:$C,'รับ-จ่าย ประจำวัน'!$B644,แพ็ค!M:M)+SUMIF(ธุรการ!$C:$C,'รับ-จ่าย ประจำวัน'!$B644,ธุรการ!M:M)+SUMIF(เส้นแต่งหน้าขนมปัง!$C:$C,'รับ-จ่าย ประจำวัน'!$B644,เส้นแต่งหน้าขนมปัง!M:M)+SUMIF('วางแผนBC,CJ'!$C:$C,'รับ-จ่าย ประจำวัน'!$B644,'วางแผนBC,CJ'!M:M)+SUMIF(RD!$C:$C,'รับ-จ่าย ประจำวัน'!$B644,RD!M:M)+SUMIF('FG,ออนไล,คัดแยก'!$C:$C,'รับ-จ่าย ประจำวัน'!$B644,'FG,ออนไล,คัดแยก'!M:M)</f>
        <v>0</v>
      </c>
      <c r="AU644" s="16">
        <f>SUMIF(เตรียมส่วนผสม!$C:$C,'รับ-จ่าย ประจำวัน'!$B644,เตรียมส่วนผสม!N:N)+SUMIF(กวนไส้!$C:$C,'รับ-จ่าย ประจำวัน'!$B644,กวนไส้!N:N)+SUMIF(ผลิต1!$C:$C,'รับ-จ่าย ประจำวัน'!$B644,ผลิต1!N:N)+SUMIF(ผลิต2!$C:$C,'รับ-จ่าย ประจำวัน'!$B644,ผลิต2!N:N)+SUMIF(เส้นแต่งหน้าขนมเค้ก!$C:$C,'รับ-จ่าย ประจำวัน'!$B644,เส้นแต่งหน้าขนมเค้ก!N:N)+SUMIF(แพ็ค!$C:$C,'รับ-จ่าย ประจำวัน'!$B644,แพ็ค!N:N)+SUMIF(ธุรการ!$C:$C,'รับ-จ่าย ประจำวัน'!$B644,ธุรการ!N:N)+SUMIF(เส้นแต่งหน้าขนมปัง!$C:$C,'รับ-จ่าย ประจำวัน'!$B644,เส้นแต่งหน้าขนมปัง!N:N)+SUMIF('วางแผนBC,CJ'!$C:$C,'รับ-จ่าย ประจำวัน'!$B644,'วางแผนBC,CJ'!N:N)+SUMIF(RD!$C:$C,'รับ-จ่าย ประจำวัน'!$B644,RD!N:N)+SUMIF('FG,ออนไล,คัดแยก'!$C:$C,'รับ-จ่าย ประจำวัน'!$B644,'FG,ออนไล,คัดแยก'!N:N)</f>
        <v>0</v>
      </c>
      <c r="AV644" s="16">
        <f>SUMIF(เตรียมส่วนผสม!$C:$C,'รับ-จ่าย ประจำวัน'!$B644,เตรียมส่วนผสม!O:O)+SUMIF(กวนไส้!$C:$C,'รับ-จ่าย ประจำวัน'!$B644,กวนไส้!O:O)+SUMIF(ผลิต1!$C:$C,'รับ-จ่าย ประจำวัน'!$B644,ผลิต1!O:O)+SUMIF(ผลิต2!$C:$C,'รับ-จ่าย ประจำวัน'!$B644,ผลิต2!O:O)+SUMIF(เส้นแต่งหน้าขนมเค้ก!$C:$C,'รับ-จ่าย ประจำวัน'!$B644,เส้นแต่งหน้าขนมเค้ก!O:O)+SUMIF(แพ็ค!$C:$C,'รับ-จ่าย ประจำวัน'!$B644,แพ็ค!O:O)+SUMIF(ธุรการ!$C:$C,'รับ-จ่าย ประจำวัน'!$B644,ธุรการ!O:O)+SUMIF(เส้นแต่งหน้าขนมปัง!$C:$C,'รับ-จ่าย ประจำวัน'!$B644,เส้นแต่งหน้าขนมปัง!O:O)+SUMIF('วางแผนBC,CJ'!$C:$C,'รับ-จ่าย ประจำวัน'!$B644,'วางแผนBC,CJ'!O:O)+SUMIF(RD!$C:$C,'รับ-จ่าย ประจำวัน'!$B644,RD!O:O)+SUMIF('FG,ออนไล,คัดแยก'!$C:$C,'รับ-จ่าย ประจำวัน'!$B644,'FG,ออนไล,คัดแยก'!O:O)</f>
        <v>0</v>
      </c>
      <c r="AW644" s="16">
        <f>SUMIF(เตรียมส่วนผสม!$C:$C,'รับ-จ่าย ประจำวัน'!$B644,เตรียมส่วนผสม!P:P)+SUMIF(กวนไส้!$C:$C,'รับ-จ่าย ประจำวัน'!$B644,กวนไส้!P:P)+SUMIF(ผลิต1!$C:$C,'รับ-จ่าย ประจำวัน'!$B644,ผลิต1!P:P)+SUMIF(ผลิต2!$C:$C,'รับ-จ่าย ประจำวัน'!$B644,ผลิต2!P:P)+SUMIF(เส้นแต่งหน้าขนมเค้ก!$C:$C,'รับ-จ่าย ประจำวัน'!$B644,เส้นแต่งหน้าขนมเค้ก!P:P)+SUMIF(แพ็ค!$C:$C,'รับ-จ่าย ประจำวัน'!$B644,แพ็ค!P:P)+SUMIF(ธุรการ!$C:$C,'รับ-จ่าย ประจำวัน'!$B644,ธุรการ!P:P)+SUMIF(เส้นแต่งหน้าขนมปัง!$C:$C,'รับ-จ่าย ประจำวัน'!$B644,เส้นแต่งหน้าขนมปัง!P:P)+SUMIF('วางแผนBC,CJ'!$C:$C,'รับ-จ่าย ประจำวัน'!$B644,'วางแผนBC,CJ'!P:P)+SUMIF(RD!$C:$C,'รับ-จ่าย ประจำวัน'!$B644,RD!P:P)+SUMIF('FG,ออนไล,คัดแยก'!$C:$C,'รับ-จ่าย ประจำวัน'!$B644,'FG,ออนไล,คัดแยก'!P:P)</f>
        <v>0</v>
      </c>
      <c r="AX644" s="16">
        <f>SUMIF(เตรียมส่วนผสม!$C:$C,'รับ-จ่าย ประจำวัน'!$B644,เตรียมส่วนผสม!Q:Q)+SUMIF(กวนไส้!$C:$C,'รับ-จ่าย ประจำวัน'!$B644,กวนไส้!Q:Q)+SUMIF(ผลิต1!$C:$C,'รับ-จ่าย ประจำวัน'!$B644,ผลิต1!Q:Q)+SUMIF(ผลิต2!$C:$C,'รับ-จ่าย ประจำวัน'!$B644,ผลิต2!Q:Q)+SUMIF(เส้นแต่งหน้าขนมเค้ก!$C:$C,'รับ-จ่าย ประจำวัน'!$B644,เส้นแต่งหน้าขนมเค้ก!Q:Q)+SUMIF(แพ็ค!$C:$C,'รับ-จ่าย ประจำวัน'!$B644,แพ็ค!Q:Q)+SUMIF(ธุรการ!$C:$C,'รับ-จ่าย ประจำวัน'!$B644,ธุรการ!Q:Q)+SUMIF(เส้นแต่งหน้าขนมปัง!$C:$C,'รับ-จ่าย ประจำวัน'!$B644,เส้นแต่งหน้าขนมปัง!Q:Q)+SUMIF('วางแผนBC,CJ'!$C:$C,'รับ-จ่าย ประจำวัน'!$B644,'วางแผนBC,CJ'!Q:Q)+SUMIF(RD!$C:$C,'รับ-จ่าย ประจำวัน'!$B644,RD!Q:Q)+SUMIF('FG,ออนไล,คัดแยก'!$C:$C,'รับ-จ่าย ประจำวัน'!$B644,'FG,ออนไล,คัดแยก'!Q:Q)</f>
        <v>0</v>
      </c>
      <c r="AY644" s="16">
        <f>SUMIF(เตรียมส่วนผสม!$C:$C,'รับ-จ่าย ประจำวัน'!$B644,เตรียมส่วนผสม!R:R)+SUMIF(กวนไส้!$C:$C,'รับ-จ่าย ประจำวัน'!$B644,กวนไส้!R:R)+SUMIF(ผลิต1!$C:$C,'รับ-จ่าย ประจำวัน'!$B644,ผลิต1!R:R)+SUMIF(ผลิต2!$C:$C,'รับ-จ่าย ประจำวัน'!$B644,ผลิต2!R:R)+SUMIF(เส้นแต่งหน้าขนมเค้ก!$C:$C,'รับ-จ่าย ประจำวัน'!$B644,เส้นแต่งหน้าขนมเค้ก!R:R)+SUMIF(แพ็ค!$C:$C,'รับ-จ่าย ประจำวัน'!$B644,แพ็ค!R:R)+SUMIF(ธุรการ!$C:$C,'รับ-จ่าย ประจำวัน'!$B644,ธุรการ!R:R)+SUMIF(เส้นแต่งหน้าขนมปัง!$C:$C,'รับ-จ่าย ประจำวัน'!$B644,เส้นแต่งหน้าขนมปัง!R:R)+SUMIF('วางแผนBC,CJ'!$C:$C,'รับ-จ่าย ประจำวัน'!$B644,'วางแผนBC,CJ'!R:R)+SUMIF(RD!$C:$C,'รับ-จ่าย ประจำวัน'!$B644,RD!R:R)+SUMIF('FG,ออนไล,คัดแยก'!$C:$C,'รับ-จ่าย ประจำวัน'!$B644,'FG,ออนไล,คัดแยก'!R:R)</f>
        <v>0</v>
      </c>
      <c r="AZ644" s="16">
        <f>SUMIF(เตรียมส่วนผสม!$C:$C,'รับ-จ่าย ประจำวัน'!$B644,เตรียมส่วนผสม!S:S)+SUMIF(กวนไส้!$C:$C,'รับ-จ่าย ประจำวัน'!$B644,กวนไส้!S:S)+SUMIF(ผลิต1!$C:$C,'รับ-จ่าย ประจำวัน'!$B644,ผลิต1!S:S)+SUMIF(ผลิต2!$C:$C,'รับ-จ่าย ประจำวัน'!$B644,ผลิต2!S:S)+SUMIF(เส้นแต่งหน้าขนมเค้ก!$C:$C,'รับ-จ่าย ประจำวัน'!$B644,เส้นแต่งหน้าขนมเค้ก!S:S)+SUMIF(แพ็ค!$C:$C,'รับ-จ่าย ประจำวัน'!$B644,แพ็ค!S:S)+SUMIF(ธุรการ!$C:$C,'รับ-จ่าย ประจำวัน'!$B644,ธุรการ!S:S)+SUMIF(เส้นแต่งหน้าขนมปัง!$C:$C,'รับ-จ่าย ประจำวัน'!$B644,เส้นแต่งหน้าขนมปัง!S:S)+SUMIF('วางแผนBC,CJ'!$C:$C,'รับ-จ่าย ประจำวัน'!$B644,'วางแผนBC,CJ'!S:S)+SUMIF(RD!$C:$C,'รับ-จ่าย ประจำวัน'!$B644,RD!S:S)+SUMIF('FG,ออนไล,คัดแยก'!$C:$C,'รับ-จ่าย ประจำวัน'!$B644,'FG,ออนไล,คัดแยก'!S:S)</f>
        <v>0</v>
      </c>
      <c r="BA644" s="16">
        <f>SUMIF(เตรียมส่วนผสม!$C:$C,'รับ-จ่าย ประจำวัน'!$B644,เตรียมส่วนผสม!T:T)+SUMIF(กวนไส้!$C:$C,'รับ-จ่าย ประจำวัน'!$B644,กวนไส้!T:T)+SUMIF(ผลิต1!$C:$C,'รับ-จ่าย ประจำวัน'!$B644,ผลิต1!T:T)+SUMIF(ผลิต2!$C:$C,'รับ-จ่าย ประจำวัน'!$B644,ผลิต2!T:T)+SUMIF(เส้นแต่งหน้าขนมเค้ก!$C:$C,'รับ-จ่าย ประจำวัน'!$B644,เส้นแต่งหน้าขนมเค้ก!T:T)+SUMIF(แพ็ค!$C:$C,'รับ-จ่าย ประจำวัน'!$B644,แพ็ค!T:T)+SUMIF(ธุรการ!$C:$C,'รับ-จ่าย ประจำวัน'!$B644,ธุรการ!T:T)+SUMIF(เส้นแต่งหน้าขนมปัง!$C:$C,'รับ-จ่าย ประจำวัน'!$B644,เส้นแต่งหน้าขนมปัง!T:T)+SUMIF('วางแผนBC,CJ'!$C:$C,'รับ-จ่าย ประจำวัน'!$B644,'วางแผนBC,CJ'!T:T)+SUMIF(RD!$C:$C,'รับ-จ่าย ประจำวัน'!$B644,RD!T:T)+SUMIF('FG,ออนไล,คัดแยก'!$C:$C,'รับ-จ่าย ประจำวัน'!$B644,'FG,ออนไล,คัดแยก'!T:T)</f>
        <v>0</v>
      </c>
      <c r="BB644" s="16">
        <f>SUMIF(เตรียมส่วนผสม!$C:$C,'รับ-จ่าย ประจำวัน'!$B644,เตรียมส่วนผสม!U:U)+SUMIF(กวนไส้!$C:$C,'รับ-จ่าย ประจำวัน'!$B644,กวนไส้!U:U)+SUMIF(ผลิต1!$C:$C,'รับ-จ่าย ประจำวัน'!$B644,ผลิต1!U:U)+SUMIF(ผลิต2!$C:$C,'รับ-จ่าย ประจำวัน'!$B644,ผลิต2!U:U)+SUMIF(เส้นแต่งหน้าขนมเค้ก!$C:$C,'รับ-จ่าย ประจำวัน'!$B644,เส้นแต่งหน้าขนมเค้ก!U:U)+SUMIF(แพ็ค!$C:$C,'รับ-จ่าย ประจำวัน'!$B644,แพ็ค!U:U)+SUMIF(ธุรการ!$C:$C,'รับ-จ่าย ประจำวัน'!$B644,ธุรการ!U:U)+SUMIF(เส้นแต่งหน้าขนมปัง!$C:$C,'รับ-จ่าย ประจำวัน'!$B644,เส้นแต่งหน้าขนมปัง!U:U)+SUMIF('วางแผนBC,CJ'!$C:$C,'รับ-จ่าย ประจำวัน'!$B644,'วางแผนBC,CJ'!U:U)+SUMIF(RD!$C:$C,'รับ-จ่าย ประจำวัน'!$B644,RD!U:U)+SUMIF('FG,ออนไล,คัดแยก'!$C:$C,'รับ-จ่าย ประจำวัน'!$B644,'FG,ออนไล,คัดแยก'!U:U)</f>
        <v>0</v>
      </c>
      <c r="BC644" s="16">
        <f>SUMIF(เตรียมส่วนผสม!$C:$C,'รับ-จ่าย ประจำวัน'!$B644,เตรียมส่วนผสม!V:V)+SUMIF(กวนไส้!$C:$C,'รับ-จ่าย ประจำวัน'!$B644,กวนไส้!V:V)+SUMIF(ผลิต1!$C:$C,'รับ-จ่าย ประจำวัน'!$B644,ผลิต1!V:V)+SUMIF(ผลิต2!$C:$C,'รับ-จ่าย ประจำวัน'!$B644,ผลิต2!V:V)+SUMIF(เส้นแต่งหน้าขนมเค้ก!$C:$C,'รับ-จ่าย ประจำวัน'!$B644,เส้นแต่งหน้าขนมเค้ก!V:V)+SUMIF(แพ็ค!$C:$C,'รับ-จ่าย ประจำวัน'!$B644,แพ็ค!V:V)+SUMIF(ธุรการ!$C:$C,'รับ-จ่าย ประจำวัน'!$B644,ธุรการ!V:V)+SUMIF(เส้นแต่งหน้าขนมปัง!$C:$C,'รับ-จ่าย ประจำวัน'!$B644,เส้นแต่งหน้าขนมปัง!V:V)+SUMIF('วางแผนBC,CJ'!$C:$C,'รับ-จ่าย ประจำวัน'!$B644,'วางแผนBC,CJ'!V:V)+SUMIF(RD!$C:$C,'รับ-จ่าย ประจำวัน'!$B644,RD!V:V)+SUMIF('FG,ออนไล,คัดแยก'!$C:$C,'รับ-จ่าย ประจำวัน'!$B644,'FG,ออนไล,คัดแยก'!V:V)</f>
        <v>0</v>
      </c>
      <c r="BD644" s="16">
        <f>SUMIF(เตรียมส่วนผสม!$C:$C,'รับ-จ่าย ประจำวัน'!$B644,เตรียมส่วนผสม!W:W)+SUMIF(กวนไส้!$C:$C,'รับ-จ่าย ประจำวัน'!$B644,กวนไส้!W:W)+SUMIF(ผลิต1!$C:$C,'รับ-จ่าย ประจำวัน'!$B644,ผลิต1!W:W)+SUMIF(ผลิต2!$C:$C,'รับ-จ่าย ประจำวัน'!$B644,ผลิต2!W:W)+SUMIF(เส้นแต่งหน้าขนมเค้ก!$C:$C,'รับ-จ่าย ประจำวัน'!$B644,เส้นแต่งหน้าขนมเค้ก!W:W)+SUMIF(แพ็ค!$C:$C,'รับ-จ่าย ประจำวัน'!$B644,แพ็ค!W:W)+SUMIF(ธุรการ!$C:$C,'รับ-จ่าย ประจำวัน'!$B644,ธุรการ!W:W)+SUMIF(เส้นแต่งหน้าขนมปัง!$C:$C,'รับ-จ่าย ประจำวัน'!$B644,เส้นแต่งหน้าขนมปัง!W:W)+SUMIF('วางแผนBC,CJ'!$C:$C,'รับ-จ่าย ประจำวัน'!$B644,'วางแผนBC,CJ'!W:W)+SUMIF(RD!$C:$C,'รับ-จ่าย ประจำวัน'!$B644,RD!W:W)+SUMIF('FG,ออนไล,คัดแยก'!$C:$C,'รับ-จ่าย ประจำวัน'!$B644,'FG,ออนไล,คัดแยก'!W:W)</f>
        <v>0</v>
      </c>
      <c r="BE644" s="16">
        <f>SUMIF(เตรียมส่วนผสม!$C:$C,'รับ-จ่าย ประจำวัน'!$B644,เตรียมส่วนผสม!X:X)+SUMIF(กวนไส้!$C:$C,'รับ-จ่าย ประจำวัน'!$B644,กวนไส้!X:X)+SUMIF(ผลิต1!$C:$C,'รับ-จ่าย ประจำวัน'!$B644,ผลิต1!X:X)+SUMIF(ผลิต2!$C:$C,'รับ-จ่าย ประจำวัน'!$B644,ผลิต2!X:X)+SUMIF(เส้นแต่งหน้าขนมเค้ก!$C:$C,'รับ-จ่าย ประจำวัน'!$B644,เส้นแต่งหน้าขนมเค้ก!X:X)+SUMIF(แพ็ค!$C:$C,'รับ-จ่าย ประจำวัน'!$B644,แพ็ค!X:X)+SUMIF(ธุรการ!$C:$C,'รับ-จ่าย ประจำวัน'!$B644,ธุรการ!X:X)+SUMIF(เส้นแต่งหน้าขนมปัง!$C:$C,'รับ-จ่าย ประจำวัน'!$B644,เส้นแต่งหน้าขนมปัง!X:X)+SUMIF('วางแผนBC,CJ'!$C:$C,'รับ-จ่าย ประจำวัน'!$B644,'วางแผนBC,CJ'!X:X)+SUMIF(RD!$C:$C,'รับ-จ่าย ประจำวัน'!$B644,RD!X:X)+SUMIF('FG,ออนไล,คัดแยก'!$C:$C,'รับ-จ่าย ประจำวัน'!$B644,'FG,ออนไล,คัดแยก'!X:X)</f>
        <v>0</v>
      </c>
      <c r="BF644" s="16">
        <f>SUMIF(เตรียมส่วนผสม!$C:$C,'รับ-จ่าย ประจำวัน'!$B644,เตรียมส่วนผสม!Y:Y)+SUMIF(กวนไส้!$C:$C,'รับ-จ่าย ประจำวัน'!$B644,กวนไส้!Y:Y)+SUMIF(ผลิต1!$C:$C,'รับ-จ่าย ประจำวัน'!$B644,ผลิต1!Y:Y)+SUMIF(ผลิต2!$C:$C,'รับ-จ่าย ประจำวัน'!$B644,ผลิต2!Y:Y)+SUMIF(เส้นแต่งหน้าขนมเค้ก!$C:$C,'รับ-จ่าย ประจำวัน'!$B644,เส้นแต่งหน้าขนมเค้ก!Y:Y)+SUMIF(แพ็ค!$C:$C,'รับ-จ่าย ประจำวัน'!$B644,แพ็ค!Y:Y)+SUMIF(ธุรการ!$C:$C,'รับ-จ่าย ประจำวัน'!$B644,ธุรการ!Y:Y)+SUMIF(เส้นแต่งหน้าขนมปัง!$C:$C,'รับ-จ่าย ประจำวัน'!$B644,เส้นแต่งหน้าขนมปัง!Y:Y)+SUMIF('วางแผนBC,CJ'!$C:$C,'รับ-จ่าย ประจำวัน'!$B644,'วางแผนBC,CJ'!Y:Y)+SUMIF(RD!$C:$C,'รับ-จ่าย ประจำวัน'!$B644,RD!Y:Y)+SUMIF('FG,ออนไล,คัดแยก'!$C:$C,'รับ-จ่าย ประจำวัน'!$B644,'FG,ออนไล,คัดแยก'!Y:Y)</f>
        <v>0</v>
      </c>
      <c r="BG644" s="16">
        <f>SUMIF(เตรียมส่วนผสม!$C:$C,'รับ-จ่าย ประจำวัน'!$B644,เตรียมส่วนผสม!Z:Z)+SUMIF(กวนไส้!$C:$C,'รับ-จ่าย ประจำวัน'!$B644,กวนไส้!Z:Z)+SUMIF(ผลิต1!$C:$C,'รับ-จ่าย ประจำวัน'!$B644,ผลิต1!Z:Z)+SUMIF(ผลิต2!$C:$C,'รับ-จ่าย ประจำวัน'!$B644,ผลิต2!Z:Z)+SUMIF(เส้นแต่งหน้าขนมเค้ก!$C:$C,'รับ-จ่าย ประจำวัน'!$B644,เส้นแต่งหน้าขนมเค้ก!Z:Z)+SUMIF(แพ็ค!$C:$C,'รับ-จ่าย ประจำวัน'!$B644,แพ็ค!Z:Z)+SUMIF(ธุรการ!$C:$C,'รับ-จ่าย ประจำวัน'!$B644,ธุรการ!Z:Z)+SUMIF(เส้นแต่งหน้าขนมปัง!$C:$C,'รับ-จ่าย ประจำวัน'!$B644,เส้นแต่งหน้าขนมปัง!Z:Z)+SUMIF('วางแผนBC,CJ'!$C:$C,'รับ-จ่าย ประจำวัน'!$B644,'วางแผนBC,CJ'!Z:Z)+SUMIF(RD!$C:$C,'รับ-จ่าย ประจำวัน'!$B644,RD!Z:Z)+SUMIF('FG,ออนไล,คัดแยก'!$C:$C,'รับ-จ่าย ประจำวัน'!$B644,'FG,ออนไล,คัดแยก'!Z:Z)</f>
        <v>0</v>
      </c>
      <c r="BH644" s="16">
        <f>SUMIF(เตรียมส่วนผสม!$C:$C,'รับ-จ่าย ประจำวัน'!$B644,เตรียมส่วนผสม!AA:AA)+SUMIF(กวนไส้!$C:$C,'รับ-จ่าย ประจำวัน'!$B644,กวนไส้!AA:AA)+SUMIF(ผลิต1!$C:$C,'รับ-จ่าย ประจำวัน'!$B644,ผลิต1!AA:AA)+SUMIF(ผลิต2!$C:$C,'รับ-จ่าย ประจำวัน'!$B644,ผลิต2!AA:AA)+SUMIF(เส้นแต่งหน้าขนมเค้ก!$C:$C,'รับ-จ่าย ประจำวัน'!$B644,เส้นแต่งหน้าขนมเค้ก!AA:AA)+SUMIF(แพ็ค!$C:$C,'รับ-จ่าย ประจำวัน'!$B644,แพ็ค!AA:AA)+SUMIF(ธุรการ!$C:$C,'รับ-จ่าย ประจำวัน'!$B644,ธุรการ!AA:AA)+SUMIF(เส้นแต่งหน้าขนมปัง!$C:$C,'รับ-จ่าย ประจำวัน'!$B644,เส้นแต่งหน้าขนมปัง!AA:AA)+SUMIF('วางแผนBC,CJ'!$C:$C,'รับ-จ่าย ประจำวัน'!$B644,'วางแผนBC,CJ'!AA:AA)+SUMIF(RD!$C:$C,'รับ-จ่าย ประจำวัน'!$B644,RD!AA:AA)+SUMIF('FG,ออนไล,คัดแยก'!$C:$C,'รับ-จ่าย ประจำวัน'!$B644,'FG,ออนไล,คัดแยก'!AA:AA)</f>
        <v>0</v>
      </c>
      <c r="BI644" s="16">
        <f>SUMIF(เตรียมส่วนผสม!$C:$C,'รับ-จ่าย ประจำวัน'!$B644,เตรียมส่วนผสม!AB:AB)+SUMIF(กวนไส้!$C:$C,'รับ-จ่าย ประจำวัน'!$B644,กวนไส้!AB:AB)+SUMIF(ผลิต1!$C:$C,'รับ-จ่าย ประจำวัน'!$B644,ผลิต1!AB:AB)+SUMIF(ผลิต2!$C:$C,'รับ-จ่าย ประจำวัน'!$B644,ผลิต2!AB:AB)+SUMIF(เส้นแต่งหน้าขนมเค้ก!$C:$C,'รับ-จ่าย ประจำวัน'!$B644,เส้นแต่งหน้าขนมเค้ก!AB:AB)+SUMIF(แพ็ค!$C:$C,'รับ-จ่าย ประจำวัน'!$B644,แพ็ค!AB:AB)+SUMIF(ธุรการ!$C:$C,'รับ-จ่าย ประจำวัน'!$B644,ธุรการ!AB:AB)+SUMIF(เส้นแต่งหน้าขนมปัง!$C:$C,'รับ-จ่าย ประจำวัน'!$B644,เส้นแต่งหน้าขนมปัง!AB:AB)+SUMIF('วางแผนBC,CJ'!$C:$C,'รับ-จ่าย ประจำวัน'!$B644,'วางแผนBC,CJ'!AB:AB)+SUMIF(RD!$C:$C,'รับ-จ่าย ประจำวัน'!$B644,RD!AB:AB)+SUMIF('FG,ออนไล,คัดแยก'!$C:$C,'รับ-จ่าย ประจำวัน'!$B644,'FG,ออนไล,คัดแยก'!AB:AB)</f>
        <v>0</v>
      </c>
      <c r="BJ644" s="16">
        <f>SUMIF(เตรียมส่วนผสม!$C:$C,'รับ-จ่าย ประจำวัน'!$B644,เตรียมส่วนผสม!AC:AC)+SUMIF(กวนไส้!$C:$C,'รับ-จ่าย ประจำวัน'!$B644,กวนไส้!AC:AC)+SUMIF(ผลิต1!$C:$C,'รับ-จ่าย ประจำวัน'!$B644,ผลิต1!AC:AC)+SUMIF(ผลิต2!$C:$C,'รับ-จ่าย ประจำวัน'!$B644,ผลิต2!AC:AC)+SUMIF(เส้นแต่งหน้าขนมเค้ก!$C:$C,'รับ-จ่าย ประจำวัน'!$B644,เส้นแต่งหน้าขนมเค้ก!AC:AC)+SUMIF(แพ็ค!$C:$C,'รับ-จ่าย ประจำวัน'!$B644,แพ็ค!AC:AC)+SUMIF(ธุรการ!$C:$C,'รับ-จ่าย ประจำวัน'!$B644,ธุรการ!AC:AC)+SUMIF(เส้นแต่งหน้าขนมปัง!$C:$C,'รับ-จ่าย ประจำวัน'!$B644,เส้นแต่งหน้าขนมปัง!AC:AC)+SUMIF('วางแผนBC,CJ'!$C:$C,'รับ-จ่าย ประจำวัน'!$B644,'วางแผนBC,CJ'!AC:AC)+SUMIF(RD!$C:$C,'รับ-จ่าย ประจำวัน'!$B644,RD!AC:AC)+SUMIF('FG,ออนไล,คัดแยก'!$C:$C,'รับ-จ่าย ประจำวัน'!$B644,'FG,ออนไล,คัดแยก'!AC:AC)</f>
        <v>0</v>
      </c>
      <c r="BK644" s="16">
        <f>SUMIF(เตรียมส่วนผสม!$C:$C,'รับ-จ่าย ประจำวัน'!$B644,เตรียมส่วนผสม!AD:AD)+SUMIF(กวนไส้!$C:$C,'รับ-จ่าย ประจำวัน'!$B644,กวนไส้!AD:AD)+SUMIF(ผลิต1!$C:$C,'รับ-จ่าย ประจำวัน'!$B644,ผลิต1!AD:AD)+SUMIF(ผลิต2!$C:$C,'รับ-จ่าย ประจำวัน'!$B644,ผลิต2!AD:AD)+SUMIF(เส้นแต่งหน้าขนมเค้ก!$C:$C,'รับ-จ่าย ประจำวัน'!$B644,เส้นแต่งหน้าขนมเค้ก!AD:AD)+SUMIF(แพ็ค!$C:$C,'รับ-จ่าย ประจำวัน'!$B644,แพ็ค!AD:AD)+SUMIF(ธุรการ!$C:$C,'รับ-จ่าย ประจำวัน'!$B644,ธุรการ!AD:AD)+SUMIF(เส้นแต่งหน้าขนมปัง!$C:$C,'รับ-จ่าย ประจำวัน'!$B644,เส้นแต่งหน้าขนมปัง!AD:AD)+SUMIF('วางแผนBC,CJ'!$C:$C,'รับ-จ่าย ประจำวัน'!$B644,'วางแผนBC,CJ'!AD:AD)+SUMIF(RD!$C:$C,'รับ-จ่าย ประจำวัน'!$B644,RD!AD:AD)+SUMIF('FG,ออนไล,คัดแยก'!$C:$C,'รับ-จ่าย ประจำวัน'!$B644,'FG,ออนไล,คัดแยก'!AD:AD)</f>
        <v>0</v>
      </c>
      <c r="BL644" s="16">
        <f>SUMIF(เตรียมส่วนผสม!$C:$C,'รับ-จ่าย ประจำวัน'!$B644,เตรียมส่วนผสม!AE:AE)+SUMIF(กวนไส้!$C:$C,'รับ-จ่าย ประจำวัน'!$B644,กวนไส้!AE:AE)+SUMIF(ผลิต1!$C:$C,'รับ-จ่าย ประจำวัน'!$B644,ผลิต1!AE:AE)+SUMIF(ผลิต2!$C:$C,'รับ-จ่าย ประจำวัน'!$B644,ผลิต2!AE:AE)+SUMIF(เส้นแต่งหน้าขนมเค้ก!$C:$C,'รับ-จ่าย ประจำวัน'!$B644,เส้นแต่งหน้าขนมเค้ก!AE:AE)+SUMIF(แพ็ค!$C:$C,'รับ-จ่าย ประจำวัน'!$B644,แพ็ค!AE:AE)+SUMIF(ธุรการ!$C:$C,'รับ-จ่าย ประจำวัน'!$B644,ธุรการ!AE:AE)+SUMIF(เส้นแต่งหน้าขนมปัง!$C:$C,'รับ-จ่าย ประจำวัน'!$B644,เส้นแต่งหน้าขนมปัง!AE:AE)+SUMIF('วางแผนBC,CJ'!$C:$C,'รับ-จ่าย ประจำวัน'!$B644,'วางแผนBC,CJ'!AE:AE)+SUMIF(RD!$C:$C,'รับ-จ่าย ประจำวัน'!$B644,RD!AE:AE)+SUMIF('FG,ออนไล,คัดแยก'!$C:$C,'รับ-จ่าย ประจำวัน'!$B644,'FG,ออนไล,คัดแยก'!AE:AE)</f>
        <v>0</v>
      </c>
      <c r="BM644" s="16">
        <f>SUMIF(เตรียมส่วนผสม!$C:$C,'รับ-จ่าย ประจำวัน'!$B644,เตรียมส่วนผสม!AF:AF)+SUMIF(กวนไส้!$C:$C,'รับ-จ่าย ประจำวัน'!$B644,กวนไส้!AF:AF)+SUMIF(ผลิต1!$C:$C,'รับ-จ่าย ประจำวัน'!$B644,ผลิต1!AF:AF)+SUMIF(ผลิต2!$C:$C,'รับ-จ่าย ประจำวัน'!$B644,ผลิต2!AF:AF)+SUMIF(เส้นแต่งหน้าขนมเค้ก!$C:$C,'รับ-จ่าย ประจำวัน'!$B644,เส้นแต่งหน้าขนมเค้ก!AF:AF)+SUMIF(แพ็ค!$C:$C,'รับ-จ่าย ประจำวัน'!$B644,แพ็ค!AF:AF)+SUMIF(ธุรการ!$C:$C,'รับ-จ่าย ประจำวัน'!$B644,ธุรการ!AF:AF)+SUMIF(เส้นแต่งหน้าขนมปัง!$C:$C,'รับ-จ่าย ประจำวัน'!$B644,เส้นแต่งหน้าขนมปัง!AF:AF)+SUMIF('วางแผนBC,CJ'!$C:$C,'รับ-จ่าย ประจำวัน'!$B644,'วางแผนBC,CJ'!AF:AF)+SUMIF(RD!$C:$C,'รับ-จ่าย ประจำวัน'!$B644,RD!AF:AF)+SUMIF('FG,ออนไล,คัดแยก'!$C:$C,'รับ-จ่าย ประจำวัน'!$B644,'FG,ออนไล,คัดแยก'!AF:AF)</f>
        <v>0</v>
      </c>
      <c r="BN644" s="16">
        <f>SUMIF(เตรียมส่วนผสม!$C:$C,'รับ-จ่าย ประจำวัน'!$B644,เตรียมส่วนผสม!AG:AG)+SUMIF(กวนไส้!$C:$C,'รับ-จ่าย ประจำวัน'!$B644,กวนไส้!AG:AG)+SUMIF(ผลิต1!$C:$C,'รับ-จ่าย ประจำวัน'!$B644,ผลิต1!AG:AG)+SUMIF(ผลิต2!$C:$C,'รับ-จ่าย ประจำวัน'!$B644,ผลิต2!AG:AG)+SUMIF(เส้นแต่งหน้าขนมเค้ก!$C:$C,'รับ-จ่าย ประจำวัน'!$B644,เส้นแต่งหน้าขนมเค้ก!AG:AG)+SUMIF(แพ็ค!$C:$C,'รับ-จ่าย ประจำวัน'!$B644,แพ็ค!AG:AG)+SUMIF(ธุรการ!$C:$C,'รับ-จ่าย ประจำวัน'!$B644,ธุรการ!AG:AG)+SUMIF(เส้นแต่งหน้าขนมปัง!$C:$C,'รับ-จ่าย ประจำวัน'!$B644,เส้นแต่งหน้าขนมปัง!AG:AG)+SUMIF('วางแผนBC,CJ'!$C:$C,'รับ-จ่าย ประจำวัน'!$B644,'วางแผนBC,CJ'!AG:AG)+SUMIF(RD!$C:$C,'รับ-จ่าย ประจำวัน'!$B644,RD!AG:AG)+SUMIF('FG,ออนไล,คัดแยก'!$C:$C,'รับ-จ่าย ประจำวัน'!$B644,'FG,ออนไล,คัดแยก'!AG:AG)</f>
        <v>0</v>
      </c>
      <c r="BO644" s="16">
        <f>SUMIF(เตรียมส่วนผสม!$C:$C,'รับ-จ่าย ประจำวัน'!$B644,เตรียมส่วนผสม!AH:AH)+SUMIF(กวนไส้!$C:$C,'รับ-จ่าย ประจำวัน'!$B644,กวนไส้!AH:AH)+SUMIF(ผลิต1!$C:$C,'รับ-จ่าย ประจำวัน'!$B644,ผลิต1!AH:AH)+SUMIF(ผลิต2!$C:$C,'รับ-จ่าย ประจำวัน'!$B644,ผลิต2!AH:AH)+SUMIF(เส้นแต่งหน้าขนมเค้ก!$C:$C,'รับ-จ่าย ประจำวัน'!$B644,เส้นแต่งหน้าขนมเค้ก!AH:AH)+SUMIF(แพ็ค!$C:$C,'รับ-จ่าย ประจำวัน'!$B644,แพ็ค!AH:AH)+SUMIF(ธุรการ!$C:$C,'รับ-จ่าย ประจำวัน'!$B644,ธุรการ!AH:AH)+SUMIF(เส้นแต่งหน้าขนมปัง!$C:$C,'รับ-จ่าย ประจำวัน'!$B644,เส้นแต่งหน้าขนมปัง!AH:AH)+SUMIF('วางแผนBC,CJ'!$C:$C,'รับ-จ่าย ประจำวัน'!$B644,'วางแผนBC,CJ'!AH:AH)+SUMIF(RD!$C:$C,'รับ-จ่าย ประจำวัน'!$B644,RD!AH:AH)+SUMIF('FG,ออนไล,คัดแยก'!$C:$C,'รับ-จ่าย ประจำวัน'!$B644,'FG,ออนไล,คัดแยก'!AH:AH)</f>
        <v>0</v>
      </c>
      <c r="BP644" s="16">
        <f>SUMIF(เตรียมส่วนผสม!$C:$C,'รับ-จ่าย ประจำวัน'!$B644,เตรียมส่วนผสม!AI:AI)+SUMIF(กวนไส้!$C:$C,'รับ-จ่าย ประจำวัน'!$B644,กวนไส้!AI:AI)+SUMIF(ผลิต1!$C:$C,'รับ-จ่าย ประจำวัน'!$B644,ผลิต1!AI:AI)+SUMIF(ผลิต2!$C:$C,'รับ-จ่าย ประจำวัน'!$B644,ผลิต2!AI:AI)+SUMIF(เส้นแต่งหน้าขนมเค้ก!$C:$C,'รับ-จ่าย ประจำวัน'!$B644,เส้นแต่งหน้าขนมเค้ก!AI:AI)+SUMIF(แพ็ค!$C:$C,'รับ-จ่าย ประจำวัน'!$B644,แพ็ค!AI:AI)+SUMIF(ธุรการ!$C:$C,'รับ-จ่าย ประจำวัน'!$B644,ธุรการ!AI:AI)+SUMIF(เส้นแต่งหน้าขนมปัง!$C:$C,'รับ-จ่าย ประจำวัน'!$B644,เส้นแต่งหน้าขนมปัง!AI:AI)+SUMIF('วางแผนBC,CJ'!$C:$C,'รับ-จ่าย ประจำวัน'!$B644,'วางแผนBC,CJ'!AI:AI)+SUMIF(RD!$C:$C,'รับ-จ่าย ประจำวัน'!$B644,RD!AI:AI)+SUMIF('FG,ออนไล,คัดแยก'!$C:$C,'รับ-จ่าย ประจำวัน'!$B644,'FG,ออนไล,คัดแยก'!AI:AI)</f>
        <v>0</v>
      </c>
      <c r="BQ644" s="16">
        <f>SUMIF(เตรียมส่วนผสม!$C:$C,'รับ-จ่าย ประจำวัน'!$B644,เตรียมส่วนผสม!AJ:AJ)+SUMIF(กวนไส้!$C:$C,'รับ-จ่าย ประจำวัน'!$B644,กวนไส้!AJ:AJ)+SUMIF(ผลิต1!$C:$C,'รับ-จ่าย ประจำวัน'!$B644,ผลิต1!AJ:AJ)+SUMIF(ผลิต2!$C:$C,'รับ-จ่าย ประจำวัน'!$B644,ผลิต2!AJ:AJ)+SUMIF(เส้นแต่งหน้าขนมเค้ก!$C:$C,'รับ-จ่าย ประจำวัน'!$B644,เส้นแต่งหน้าขนมเค้ก!AJ:AJ)+SUMIF(แพ็ค!$C:$C,'รับ-จ่าย ประจำวัน'!$B644,แพ็ค!AJ:AJ)+SUMIF(ธุรการ!$C:$C,'รับ-จ่าย ประจำวัน'!$B644,ธุรการ!AJ:AJ)+SUMIF(เส้นแต่งหน้าขนมปัง!$C:$C,'รับ-จ่าย ประจำวัน'!$B644,เส้นแต่งหน้าขนมปัง!AJ:AJ)+SUMIF('วางแผนBC,CJ'!$C:$C,'รับ-จ่าย ประจำวัน'!$B644,'วางแผนBC,CJ'!AJ:AJ)+SUMIF(RD!$C:$C,'รับ-จ่าย ประจำวัน'!$B644,RD!AJ:AJ)+SUMIF('FG,ออนไล,คัดแยก'!$C:$C,'รับ-จ่าย ประจำวัน'!$B644,'FG,ออนไล,คัดแยก'!AJ:AJ)</f>
        <v>0</v>
      </c>
      <c r="BR644" s="16">
        <f>SUMIF(เตรียมส่วนผสม!$C:$C,'รับ-จ่าย ประจำวัน'!$B644,เตรียมส่วนผสม!AK:AK)+SUMIF(กวนไส้!$C:$C,'รับ-จ่าย ประจำวัน'!$B644,กวนไส้!AK:AK)+SUMIF(ผลิต1!$C:$C,'รับ-จ่าย ประจำวัน'!$B644,ผลิต1!AK:AK)+SUMIF(ผลิต2!$C:$C,'รับ-จ่าย ประจำวัน'!$B644,ผลิต2!AK:AK)+SUMIF(เส้นแต่งหน้าขนมเค้ก!$C:$C,'รับ-จ่าย ประจำวัน'!$B644,เส้นแต่งหน้าขนมเค้ก!AK:AK)+SUMIF(แพ็ค!$C:$C,'รับ-จ่าย ประจำวัน'!$B644,แพ็ค!AK:AK)+SUMIF(ธุรการ!$C:$C,'รับ-จ่าย ประจำวัน'!$B644,ธุรการ!AK:AK)+SUMIF(เส้นแต่งหน้าขนมปัง!$C:$C,'รับ-จ่าย ประจำวัน'!$B644,เส้นแต่งหน้าขนมปัง!AK:AK)+SUMIF('วางแผนBC,CJ'!$C:$C,'รับ-จ่าย ประจำวัน'!$B644,'วางแผนBC,CJ'!AK:AK)+SUMIF(RD!$C:$C,'รับ-จ่าย ประจำวัน'!$B644,RD!AK:AK)+SUMIF('FG,ออนไล,คัดแยก'!$C:$C,'รับ-จ่าย ประจำวัน'!$B644,'FG,ออนไล,คัดแยก'!AK:AK)</f>
        <v>0</v>
      </c>
      <c r="BS644" s="16">
        <f>SUMIF(เตรียมส่วนผสม!$C:$C,'รับ-จ่าย ประจำวัน'!$B644,เตรียมส่วนผสม!AL:AL)+SUMIF(กวนไส้!$C:$C,'รับ-จ่าย ประจำวัน'!$B644,กวนไส้!AL:AL)+SUMIF(ผลิต1!$C:$C,'รับ-จ่าย ประจำวัน'!$B644,ผลิต1!AL:AL)+SUMIF(ผลิต2!$C:$C,'รับ-จ่าย ประจำวัน'!$B644,ผลิต2!AL:AL)+SUMIF(เส้นแต่งหน้าขนมเค้ก!$C:$C,'รับ-จ่าย ประจำวัน'!$B644,เส้นแต่งหน้าขนมเค้ก!AL:AL)+SUMIF(แพ็ค!$C:$C,'รับ-จ่าย ประจำวัน'!$B644,แพ็ค!AL:AL)+SUMIF(ธุรการ!$C:$C,'รับ-จ่าย ประจำวัน'!$B644,ธุรการ!AL:AL)+SUMIF(เส้นแต่งหน้าขนมปัง!$C:$C,'รับ-จ่าย ประจำวัน'!$B644,เส้นแต่งหน้าขนมปัง!AL:AL)+SUMIF('วางแผนBC,CJ'!$C:$C,'รับ-จ่าย ประจำวัน'!$B644,'วางแผนBC,CJ'!AL:AL)+SUMIF(RD!$C:$C,'รับ-จ่าย ประจำวัน'!$B644,RD!AL:AL)+SUMIF('FG,ออนไล,คัดแยก'!$C:$C,'รับ-จ่าย ประจำวัน'!$B644,'FG,ออนไล,คัดแยก'!AL:AL)</f>
        <v>0</v>
      </c>
      <c r="BT644" s="18">
        <f t="shared" si="136"/>
        <v>0</v>
      </c>
      <c r="BU644" s="116"/>
      <c r="BV644" s="146">
        <f t="shared" si="137"/>
        <v>0</v>
      </c>
      <c r="BW644" s="184"/>
      <c r="BX644" s="172">
        <f t="shared" si="160"/>
        <v>0</v>
      </c>
      <c r="BY644" s="188" t="e">
        <f t="shared" si="122"/>
        <v>#DIV/0!</v>
      </c>
      <c r="BZ644" s="180" t="e">
        <f t="shared" ca="1" si="128"/>
        <v>#DIV/0!</v>
      </c>
      <c r="CB644" s="93"/>
      <c r="CC644" s="93"/>
      <c r="CD644" s="93"/>
      <c r="CE644" s="93"/>
      <c r="CF644" s="93"/>
      <c r="CG644" s="93"/>
      <c r="CH644" s="93"/>
      <c r="CI644" s="93"/>
      <c r="CJ644" s="97"/>
      <c r="CK644" s="9">
        <f t="shared" si="159"/>
        <v>0</v>
      </c>
    </row>
    <row r="645" spans="1:89" hidden="1" x14ac:dyDescent="0.5">
      <c r="A645" s="149"/>
      <c r="B645" s="34"/>
      <c r="C645" s="33"/>
      <c r="D645" s="141"/>
      <c r="E645" s="25"/>
      <c r="F645" s="132"/>
      <c r="G645" s="25"/>
      <c r="H645" s="12">
        <v>0</v>
      </c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11"/>
      <c r="AF645" s="11"/>
      <c r="AG645" s="11"/>
      <c r="AH645" s="11"/>
      <c r="AI645" s="25"/>
      <c r="AJ645" s="25"/>
      <c r="AK645" s="25"/>
      <c r="AL645" s="25"/>
      <c r="AM645" s="25"/>
      <c r="AN645" s="15">
        <f t="shared" si="135"/>
        <v>0</v>
      </c>
      <c r="AO645" s="16">
        <f>SUMIF(เตรียมส่วนผสม!$C:$C,'รับ-จ่าย ประจำวัน'!$B645,เตรียมส่วนผสม!H:H)+SUMIF(กวนไส้!$C:$C,'รับ-จ่าย ประจำวัน'!$B645,กวนไส้!H:H)+SUMIF(ผลิต1!$C:$C,'รับ-จ่าย ประจำวัน'!$B645,ผลิต1!H:H)+SUMIF(ผลิต2!$C:$C,'รับ-จ่าย ประจำวัน'!$B645,ผลิต2!H:H)+SUMIF(เส้นแต่งหน้าขนมเค้ก!$C:$C,'รับ-จ่าย ประจำวัน'!$B645,เส้นแต่งหน้าขนมเค้ก!H:H)+SUMIF(แพ็ค!$C:$C,'รับ-จ่าย ประจำวัน'!$B645,แพ็ค!H:H)+SUMIF(ธุรการ!$C:$C,'รับ-จ่าย ประจำวัน'!$B645,ธุรการ!H:H)+SUMIF(เส้นแต่งหน้าขนมปัง!$C:$C,'รับ-จ่าย ประจำวัน'!$B645,เส้นแต่งหน้าขนมปัง!H:H)+SUMIF('วางแผนBC,CJ'!$C:$C,'รับ-จ่าย ประจำวัน'!$B645,'วางแผนBC,CJ'!H:H)+SUMIF(RD!$C:$C,'รับ-จ่าย ประจำวัน'!$B645,RD!H:H)+SUMIF('FG,ออนไล,คัดแยก'!$C:$C,'รับ-จ่าย ประจำวัน'!$B645,'FG,ออนไล,คัดแยก'!H:H)</f>
        <v>0</v>
      </c>
      <c r="AP645" s="16">
        <f>SUMIF(เตรียมส่วนผสม!$C:$C,'รับ-จ่าย ประจำวัน'!$B645,เตรียมส่วนผสม!I:I)+SUMIF(กวนไส้!$C:$C,'รับ-จ่าย ประจำวัน'!$B645,กวนไส้!I:I)+SUMIF(ผลิต1!$C:$C,'รับ-จ่าย ประจำวัน'!$B645,ผลิต1!I:I)+SUMIF(ผลิต2!$C:$C,'รับ-จ่าย ประจำวัน'!$B645,ผลิต2!I:I)+SUMIF(เส้นแต่งหน้าขนมเค้ก!$C:$C,'รับ-จ่าย ประจำวัน'!$B645,เส้นแต่งหน้าขนมเค้ก!I:I)+SUMIF(แพ็ค!$C:$C,'รับ-จ่าย ประจำวัน'!$B645,แพ็ค!I:I)+SUMIF(ธุรการ!$C:$C,'รับ-จ่าย ประจำวัน'!$B645,ธุรการ!I:I)+SUMIF(เส้นแต่งหน้าขนมปัง!$C:$C,'รับ-จ่าย ประจำวัน'!$B645,เส้นแต่งหน้าขนมปัง!I:I)+SUMIF('วางแผนBC,CJ'!$C:$C,'รับ-จ่าย ประจำวัน'!$B645,'วางแผนBC,CJ'!I:I)+SUMIF(RD!$C:$C,'รับ-จ่าย ประจำวัน'!$B645,RD!I:I)+SUMIF('FG,ออนไล,คัดแยก'!$C:$C,'รับ-จ่าย ประจำวัน'!$B645,'FG,ออนไล,คัดแยก'!I:I)</f>
        <v>0</v>
      </c>
      <c r="AQ645" s="16">
        <f>SUMIF(เตรียมส่วนผสม!$C:$C,'รับ-จ่าย ประจำวัน'!$B645,เตรียมส่วนผสม!J:J)+SUMIF(กวนไส้!$C:$C,'รับ-จ่าย ประจำวัน'!$B645,กวนไส้!J:J)+SUMIF(ผลิต1!$C:$C,'รับ-จ่าย ประจำวัน'!$B645,ผลิต1!J:J)+SUMIF(ผลิต2!$C:$C,'รับ-จ่าย ประจำวัน'!$B645,ผลิต2!J:J)+SUMIF(เส้นแต่งหน้าขนมเค้ก!$C:$C,'รับ-จ่าย ประจำวัน'!$B645,เส้นแต่งหน้าขนมเค้ก!J:J)+SUMIF(แพ็ค!$C:$C,'รับ-จ่าย ประจำวัน'!$B645,แพ็ค!J:J)+SUMIF(ธุรการ!$C:$C,'รับ-จ่าย ประจำวัน'!$B645,ธุรการ!J:J)+SUMIF(เส้นแต่งหน้าขนมปัง!$C:$C,'รับ-จ่าย ประจำวัน'!$B645,เส้นแต่งหน้าขนมปัง!J:J)+SUMIF('วางแผนBC,CJ'!$C:$C,'รับ-จ่าย ประจำวัน'!$B645,'วางแผนBC,CJ'!J:J)+SUMIF(RD!$C:$C,'รับ-จ่าย ประจำวัน'!$B645,RD!J:J)+SUMIF('FG,ออนไล,คัดแยก'!$C:$C,'รับ-จ่าย ประจำวัน'!$B645,'FG,ออนไล,คัดแยก'!J:J)</f>
        <v>0</v>
      </c>
      <c r="AR645" s="16">
        <f>SUMIF(เตรียมส่วนผสม!$C:$C,'รับ-จ่าย ประจำวัน'!$B645,เตรียมส่วนผสม!K:K)+SUMIF(กวนไส้!$C:$C,'รับ-จ่าย ประจำวัน'!$B645,กวนไส้!K:K)+SUMIF(ผลิต1!$C:$C,'รับ-จ่าย ประจำวัน'!$B645,ผลิต1!K:K)+SUMIF(ผลิต2!$C:$C,'รับ-จ่าย ประจำวัน'!$B645,ผลิต2!K:K)+SUMIF(เส้นแต่งหน้าขนมเค้ก!$C:$C,'รับ-จ่าย ประจำวัน'!$B645,เส้นแต่งหน้าขนมเค้ก!K:K)+SUMIF(แพ็ค!$C:$C,'รับ-จ่าย ประจำวัน'!$B645,แพ็ค!K:K)+SUMIF(ธุรการ!$C:$C,'รับ-จ่าย ประจำวัน'!$B645,ธุรการ!K:K)+SUMIF(เส้นแต่งหน้าขนมปัง!$C:$C,'รับ-จ่าย ประจำวัน'!$B645,เส้นแต่งหน้าขนมปัง!K:K)+SUMIF('วางแผนBC,CJ'!$C:$C,'รับ-จ่าย ประจำวัน'!$B645,'วางแผนBC,CJ'!K:K)+SUMIF(RD!$C:$C,'รับ-จ่าย ประจำวัน'!$B645,RD!K:K)+SUMIF('FG,ออนไล,คัดแยก'!$C:$C,'รับ-จ่าย ประจำวัน'!$B645,'FG,ออนไล,คัดแยก'!K:K)</f>
        <v>0</v>
      </c>
      <c r="AS645" s="16">
        <f>SUMIF(เตรียมส่วนผสม!$C:$C,'รับ-จ่าย ประจำวัน'!$B645,เตรียมส่วนผสม!L:L)+SUMIF(กวนไส้!$C:$C,'รับ-จ่าย ประจำวัน'!$B645,กวนไส้!L:L)+SUMIF(ผลิต1!$C:$C,'รับ-จ่าย ประจำวัน'!$B645,ผลิต1!L:L)+SUMIF(ผลิต2!$C:$C,'รับ-จ่าย ประจำวัน'!$B645,ผลิต2!L:L)+SUMIF(เส้นแต่งหน้าขนมเค้ก!$C:$C,'รับ-จ่าย ประจำวัน'!$B645,เส้นแต่งหน้าขนมเค้ก!L:L)+SUMIF(แพ็ค!$C:$C,'รับ-จ่าย ประจำวัน'!$B645,แพ็ค!L:L)+SUMIF(ธุรการ!$C:$C,'รับ-จ่าย ประจำวัน'!$B645,ธุรการ!L:L)+SUMIF(เส้นแต่งหน้าขนมปัง!$C:$C,'รับ-จ่าย ประจำวัน'!$B645,เส้นแต่งหน้าขนมปัง!L:L)+SUMIF('วางแผนBC,CJ'!$C:$C,'รับ-จ่าย ประจำวัน'!$B645,'วางแผนBC,CJ'!L:L)+SUMIF(RD!$C:$C,'รับ-จ่าย ประจำวัน'!$B645,RD!L:L)+SUMIF('FG,ออนไล,คัดแยก'!$C:$C,'รับ-จ่าย ประจำวัน'!$B645,'FG,ออนไล,คัดแยก'!L:L)</f>
        <v>0</v>
      </c>
      <c r="AT645" s="16">
        <f>SUMIF(เตรียมส่วนผสม!$C:$C,'รับ-จ่าย ประจำวัน'!$B645,เตรียมส่วนผสม!M:M)+SUMIF(กวนไส้!$C:$C,'รับ-จ่าย ประจำวัน'!$B645,กวนไส้!M:M)+SUMIF(ผลิต1!$C:$C,'รับ-จ่าย ประจำวัน'!$B645,ผลิต1!M:M)+SUMIF(ผลิต2!$C:$C,'รับ-จ่าย ประจำวัน'!$B645,ผลิต2!M:M)+SUMIF(เส้นแต่งหน้าขนมเค้ก!$C:$C,'รับ-จ่าย ประจำวัน'!$B645,เส้นแต่งหน้าขนมเค้ก!M:M)+SUMIF(แพ็ค!$C:$C,'รับ-จ่าย ประจำวัน'!$B645,แพ็ค!M:M)+SUMIF(ธุรการ!$C:$C,'รับ-จ่าย ประจำวัน'!$B645,ธุรการ!M:M)+SUMIF(เส้นแต่งหน้าขนมปัง!$C:$C,'รับ-จ่าย ประจำวัน'!$B645,เส้นแต่งหน้าขนมปัง!M:M)+SUMIF('วางแผนBC,CJ'!$C:$C,'รับ-จ่าย ประจำวัน'!$B645,'วางแผนBC,CJ'!M:M)+SUMIF(RD!$C:$C,'รับ-จ่าย ประจำวัน'!$B645,RD!M:M)+SUMIF('FG,ออนไล,คัดแยก'!$C:$C,'รับ-จ่าย ประจำวัน'!$B645,'FG,ออนไล,คัดแยก'!M:M)</f>
        <v>0</v>
      </c>
      <c r="AU645" s="16">
        <f>SUMIF(เตรียมส่วนผสม!$C:$C,'รับ-จ่าย ประจำวัน'!$B645,เตรียมส่วนผสม!N:N)+SUMIF(กวนไส้!$C:$C,'รับ-จ่าย ประจำวัน'!$B645,กวนไส้!N:N)+SUMIF(ผลิต1!$C:$C,'รับ-จ่าย ประจำวัน'!$B645,ผลิต1!N:N)+SUMIF(ผลิต2!$C:$C,'รับ-จ่าย ประจำวัน'!$B645,ผลิต2!N:N)+SUMIF(เส้นแต่งหน้าขนมเค้ก!$C:$C,'รับ-จ่าย ประจำวัน'!$B645,เส้นแต่งหน้าขนมเค้ก!N:N)+SUMIF(แพ็ค!$C:$C,'รับ-จ่าย ประจำวัน'!$B645,แพ็ค!N:N)+SUMIF(ธุรการ!$C:$C,'รับ-จ่าย ประจำวัน'!$B645,ธุรการ!N:N)+SUMIF(เส้นแต่งหน้าขนมปัง!$C:$C,'รับ-จ่าย ประจำวัน'!$B645,เส้นแต่งหน้าขนมปัง!N:N)+SUMIF('วางแผนBC,CJ'!$C:$C,'รับ-จ่าย ประจำวัน'!$B645,'วางแผนBC,CJ'!N:N)+SUMIF(RD!$C:$C,'รับ-จ่าย ประจำวัน'!$B645,RD!N:N)+SUMIF('FG,ออนไล,คัดแยก'!$C:$C,'รับ-จ่าย ประจำวัน'!$B645,'FG,ออนไล,คัดแยก'!N:N)</f>
        <v>0</v>
      </c>
      <c r="AV645" s="16">
        <f>SUMIF(เตรียมส่วนผสม!$C:$C,'รับ-จ่าย ประจำวัน'!$B645,เตรียมส่วนผสม!O:O)+SUMIF(กวนไส้!$C:$C,'รับ-จ่าย ประจำวัน'!$B645,กวนไส้!O:O)+SUMIF(ผลิต1!$C:$C,'รับ-จ่าย ประจำวัน'!$B645,ผลิต1!O:O)+SUMIF(ผลิต2!$C:$C,'รับ-จ่าย ประจำวัน'!$B645,ผลิต2!O:O)+SUMIF(เส้นแต่งหน้าขนมเค้ก!$C:$C,'รับ-จ่าย ประจำวัน'!$B645,เส้นแต่งหน้าขนมเค้ก!O:O)+SUMIF(แพ็ค!$C:$C,'รับ-จ่าย ประจำวัน'!$B645,แพ็ค!O:O)+SUMIF(ธุรการ!$C:$C,'รับ-จ่าย ประจำวัน'!$B645,ธุรการ!O:O)+SUMIF(เส้นแต่งหน้าขนมปัง!$C:$C,'รับ-จ่าย ประจำวัน'!$B645,เส้นแต่งหน้าขนมปัง!O:O)+SUMIF('วางแผนBC,CJ'!$C:$C,'รับ-จ่าย ประจำวัน'!$B645,'วางแผนBC,CJ'!O:O)+SUMIF(RD!$C:$C,'รับ-จ่าย ประจำวัน'!$B645,RD!O:O)+SUMIF('FG,ออนไล,คัดแยก'!$C:$C,'รับ-จ่าย ประจำวัน'!$B645,'FG,ออนไล,คัดแยก'!O:O)</f>
        <v>0</v>
      </c>
      <c r="AW645" s="16">
        <f>SUMIF(เตรียมส่วนผสม!$C:$C,'รับ-จ่าย ประจำวัน'!$B645,เตรียมส่วนผสม!P:P)+SUMIF(กวนไส้!$C:$C,'รับ-จ่าย ประจำวัน'!$B645,กวนไส้!P:P)+SUMIF(ผลิต1!$C:$C,'รับ-จ่าย ประจำวัน'!$B645,ผลิต1!P:P)+SUMIF(ผลิต2!$C:$C,'รับ-จ่าย ประจำวัน'!$B645,ผลิต2!P:P)+SUMIF(เส้นแต่งหน้าขนมเค้ก!$C:$C,'รับ-จ่าย ประจำวัน'!$B645,เส้นแต่งหน้าขนมเค้ก!P:P)+SUMIF(แพ็ค!$C:$C,'รับ-จ่าย ประจำวัน'!$B645,แพ็ค!P:P)+SUMIF(ธุรการ!$C:$C,'รับ-จ่าย ประจำวัน'!$B645,ธุรการ!P:P)+SUMIF(เส้นแต่งหน้าขนมปัง!$C:$C,'รับ-จ่าย ประจำวัน'!$B645,เส้นแต่งหน้าขนมปัง!P:P)+SUMIF('วางแผนBC,CJ'!$C:$C,'รับ-จ่าย ประจำวัน'!$B645,'วางแผนBC,CJ'!P:P)+SUMIF(RD!$C:$C,'รับ-จ่าย ประจำวัน'!$B645,RD!P:P)+SUMIF('FG,ออนไล,คัดแยก'!$C:$C,'รับ-จ่าย ประจำวัน'!$B645,'FG,ออนไล,คัดแยก'!P:P)</f>
        <v>0</v>
      </c>
      <c r="AX645" s="16">
        <f>SUMIF(เตรียมส่วนผสม!$C:$C,'รับ-จ่าย ประจำวัน'!$B645,เตรียมส่วนผสม!Q:Q)+SUMIF(กวนไส้!$C:$C,'รับ-จ่าย ประจำวัน'!$B645,กวนไส้!Q:Q)+SUMIF(ผลิต1!$C:$C,'รับ-จ่าย ประจำวัน'!$B645,ผลิต1!Q:Q)+SUMIF(ผลิต2!$C:$C,'รับ-จ่าย ประจำวัน'!$B645,ผลิต2!Q:Q)+SUMIF(เส้นแต่งหน้าขนมเค้ก!$C:$C,'รับ-จ่าย ประจำวัน'!$B645,เส้นแต่งหน้าขนมเค้ก!Q:Q)+SUMIF(แพ็ค!$C:$C,'รับ-จ่าย ประจำวัน'!$B645,แพ็ค!Q:Q)+SUMIF(ธุรการ!$C:$C,'รับ-จ่าย ประจำวัน'!$B645,ธุรการ!Q:Q)+SUMIF(เส้นแต่งหน้าขนมปัง!$C:$C,'รับ-จ่าย ประจำวัน'!$B645,เส้นแต่งหน้าขนมปัง!Q:Q)+SUMIF('วางแผนBC,CJ'!$C:$C,'รับ-จ่าย ประจำวัน'!$B645,'วางแผนBC,CJ'!Q:Q)+SUMIF(RD!$C:$C,'รับ-จ่าย ประจำวัน'!$B645,RD!Q:Q)+SUMIF('FG,ออนไล,คัดแยก'!$C:$C,'รับ-จ่าย ประจำวัน'!$B645,'FG,ออนไล,คัดแยก'!Q:Q)</f>
        <v>0</v>
      </c>
      <c r="AY645" s="16">
        <f>SUMIF(เตรียมส่วนผสม!$C:$C,'รับ-จ่าย ประจำวัน'!$B645,เตรียมส่วนผสม!R:R)+SUMIF(กวนไส้!$C:$C,'รับ-จ่าย ประจำวัน'!$B645,กวนไส้!R:R)+SUMIF(ผลิต1!$C:$C,'รับ-จ่าย ประจำวัน'!$B645,ผลิต1!R:R)+SUMIF(ผลิต2!$C:$C,'รับ-จ่าย ประจำวัน'!$B645,ผลิต2!R:R)+SUMIF(เส้นแต่งหน้าขนมเค้ก!$C:$C,'รับ-จ่าย ประจำวัน'!$B645,เส้นแต่งหน้าขนมเค้ก!R:R)+SUMIF(แพ็ค!$C:$C,'รับ-จ่าย ประจำวัน'!$B645,แพ็ค!R:R)+SUMIF(ธุรการ!$C:$C,'รับ-จ่าย ประจำวัน'!$B645,ธุรการ!R:R)+SUMIF(เส้นแต่งหน้าขนมปัง!$C:$C,'รับ-จ่าย ประจำวัน'!$B645,เส้นแต่งหน้าขนมปัง!R:R)+SUMIF('วางแผนBC,CJ'!$C:$C,'รับ-จ่าย ประจำวัน'!$B645,'วางแผนBC,CJ'!R:R)+SUMIF(RD!$C:$C,'รับ-จ่าย ประจำวัน'!$B645,RD!R:R)+SUMIF('FG,ออนไล,คัดแยก'!$C:$C,'รับ-จ่าย ประจำวัน'!$B645,'FG,ออนไล,คัดแยก'!R:R)</f>
        <v>0</v>
      </c>
      <c r="AZ645" s="16">
        <f>SUMIF(เตรียมส่วนผสม!$C:$C,'รับ-จ่าย ประจำวัน'!$B645,เตรียมส่วนผสม!S:S)+SUMIF(กวนไส้!$C:$C,'รับ-จ่าย ประจำวัน'!$B645,กวนไส้!S:S)+SUMIF(ผลิต1!$C:$C,'รับ-จ่าย ประจำวัน'!$B645,ผลิต1!S:S)+SUMIF(ผลิต2!$C:$C,'รับ-จ่าย ประจำวัน'!$B645,ผลิต2!S:S)+SUMIF(เส้นแต่งหน้าขนมเค้ก!$C:$C,'รับ-จ่าย ประจำวัน'!$B645,เส้นแต่งหน้าขนมเค้ก!S:S)+SUMIF(แพ็ค!$C:$C,'รับ-จ่าย ประจำวัน'!$B645,แพ็ค!S:S)+SUMIF(ธุรการ!$C:$C,'รับ-จ่าย ประจำวัน'!$B645,ธุรการ!S:S)+SUMIF(เส้นแต่งหน้าขนมปัง!$C:$C,'รับ-จ่าย ประจำวัน'!$B645,เส้นแต่งหน้าขนมปัง!S:S)+SUMIF('วางแผนBC,CJ'!$C:$C,'รับ-จ่าย ประจำวัน'!$B645,'วางแผนBC,CJ'!S:S)+SUMIF(RD!$C:$C,'รับ-จ่าย ประจำวัน'!$B645,RD!S:S)+SUMIF('FG,ออนไล,คัดแยก'!$C:$C,'รับ-จ่าย ประจำวัน'!$B645,'FG,ออนไล,คัดแยก'!S:S)</f>
        <v>0</v>
      </c>
      <c r="BA645" s="16">
        <f>SUMIF(เตรียมส่วนผสม!$C:$C,'รับ-จ่าย ประจำวัน'!$B645,เตรียมส่วนผสม!T:T)+SUMIF(กวนไส้!$C:$C,'รับ-จ่าย ประจำวัน'!$B645,กวนไส้!T:T)+SUMIF(ผลิต1!$C:$C,'รับ-จ่าย ประจำวัน'!$B645,ผลิต1!T:T)+SUMIF(ผลิต2!$C:$C,'รับ-จ่าย ประจำวัน'!$B645,ผลิต2!T:T)+SUMIF(เส้นแต่งหน้าขนมเค้ก!$C:$C,'รับ-จ่าย ประจำวัน'!$B645,เส้นแต่งหน้าขนมเค้ก!T:T)+SUMIF(แพ็ค!$C:$C,'รับ-จ่าย ประจำวัน'!$B645,แพ็ค!T:T)+SUMIF(ธุรการ!$C:$C,'รับ-จ่าย ประจำวัน'!$B645,ธุรการ!T:T)+SUMIF(เส้นแต่งหน้าขนมปัง!$C:$C,'รับ-จ่าย ประจำวัน'!$B645,เส้นแต่งหน้าขนมปัง!T:T)+SUMIF('วางแผนBC,CJ'!$C:$C,'รับ-จ่าย ประจำวัน'!$B645,'วางแผนBC,CJ'!T:T)+SUMIF(RD!$C:$C,'รับ-จ่าย ประจำวัน'!$B645,RD!T:T)+SUMIF('FG,ออนไล,คัดแยก'!$C:$C,'รับ-จ่าย ประจำวัน'!$B645,'FG,ออนไล,คัดแยก'!T:T)</f>
        <v>0</v>
      </c>
      <c r="BB645" s="16">
        <f>SUMIF(เตรียมส่วนผสม!$C:$C,'รับ-จ่าย ประจำวัน'!$B645,เตรียมส่วนผสม!U:U)+SUMIF(กวนไส้!$C:$C,'รับ-จ่าย ประจำวัน'!$B645,กวนไส้!U:U)+SUMIF(ผลิต1!$C:$C,'รับ-จ่าย ประจำวัน'!$B645,ผลิต1!U:U)+SUMIF(ผลิต2!$C:$C,'รับ-จ่าย ประจำวัน'!$B645,ผลิต2!U:U)+SUMIF(เส้นแต่งหน้าขนมเค้ก!$C:$C,'รับ-จ่าย ประจำวัน'!$B645,เส้นแต่งหน้าขนมเค้ก!U:U)+SUMIF(แพ็ค!$C:$C,'รับ-จ่าย ประจำวัน'!$B645,แพ็ค!U:U)+SUMIF(ธุรการ!$C:$C,'รับ-จ่าย ประจำวัน'!$B645,ธุรการ!U:U)+SUMIF(เส้นแต่งหน้าขนมปัง!$C:$C,'รับ-จ่าย ประจำวัน'!$B645,เส้นแต่งหน้าขนมปัง!U:U)+SUMIF('วางแผนBC,CJ'!$C:$C,'รับ-จ่าย ประจำวัน'!$B645,'วางแผนBC,CJ'!U:U)+SUMIF(RD!$C:$C,'รับ-จ่าย ประจำวัน'!$B645,RD!U:U)+SUMIF('FG,ออนไล,คัดแยก'!$C:$C,'รับ-จ่าย ประจำวัน'!$B645,'FG,ออนไล,คัดแยก'!U:U)</f>
        <v>0</v>
      </c>
      <c r="BC645" s="16">
        <f>SUMIF(เตรียมส่วนผสม!$C:$C,'รับ-จ่าย ประจำวัน'!$B645,เตรียมส่วนผสม!V:V)+SUMIF(กวนไส้!$C:$C,'รับ-จ่าย ประจำวัน'!$B645,กวนไส้!V:V)+SUMIF(ผลิต1!$C:$C,'รับ-จ่าย ประจำวัน'!$B645,ผลิต1!V:V)+SUMIF(ผลิต2!$C:$C,'รับ-จ่าย ประจำวัน'!$B645,ผลิต2!V:V)+SUMIF(เส้นแต่งหน้าขนมเค้ก!$C:$C,'รับ-จ่าย ประจำวัน'!$B645,เส้นแต่งหน้าขนมเค้ก!V:V)+SUMIF(แพ็ค!$C:$C,'รับ-จ่าย ประจำวัน'!$B645,แพ็ค!V:V)+SUMIF(ธุรการ!$C:$C,'รับ-จ่าย ประจำวัน'!$B645,ธุรการ!V:V)+SUMIF(เส้นแต่งหน้าขนมปัง!$C:$C,'รับ-จ่าย ประจำวัน'!$B645,เส้นแต่งหน้าขนมปัง!V:V)+SUMIF('วางแผนBC,CJ'!$C:$C,'รับ-จ่าย ประจำวัน'!$B645,'วางแผนBC,CJ'!V:V)+SUMIF(RD!$C:$C,'รับ-จ่าย ประจำวัน'!$B645,RD!V:V)+SUMIF('FG,ออนไล,คัดแยก'!$C:$C,'รับ-จ่าย ประจำวัน'!$B645,'FG,ออนไล,คัดแยก'!V:V)</f>
        <v>0</v>
      </c>
      <c r="BD645" s="16">
        <f>SUMIF(เตรียมส่วนผสม!$C:$C,'รับ-จ่าย ประจำวัน'!$B645,เตรียมส่วนผสม!W:W)+SUMIF(กวนไส้!$C:$C,'รับ-จ่าย ประจำวัน'!$B645,กวนไส้!W:W)+SUMIF(ผลิต1!$C:$C,'รับ-จ่าย ประจำวัน'!$B645,ผลิต1!W:W)+SUMIF(ผลิต2!$C:$C,'รับ-จ่าย ประจำวัน'!$B645,ผลิต2!W:W)+SUMIF(เส้นแต่งหน้าขนมเค้ก!$C:$C,'รับ-จ่าย ประจำวัน'!$B645,เส้นแต่งหน้าขนมเค้ก!W:W)+SUMIF(แพ็ค!$C:$C,'รับ-จ่าย ประจำวัน'!$B645,แพ็ค!W:W)+SUMIF(ธุรการ!$C:$C,'รับ-จ่าย ประจำวัน'!$B645,ธุรการ!W:W)+SUMIF(เส้นแต่งหน้าขนมปัง!$C:$C,'รับ-จ่าย ประจำวัน'!$B645,เส้นแต่งหน้าขนมปัง!W:W)+SUMIF('วางแผนBC,CJ'!$C:$C,'รับ-จ่าย ประจำวัน'!$B645,'วางแผนBC,CJ'!W:W)+SUMIF(RD!$C:$C,'รับ-จ่าย ประจำวัน'!$B645,RD!W:W)+SUMIF('FG,ออนไล,คัดแยก'!$C:$C,'รับ-จ่าย ประจำวัน'!$B645,'FG,ออนไล,คัดแยก'!W:W)</f>
        <v>0</v>
      </c>
      <c r="BE645" s="16">
        <f>SUMIF(เตรียมส่วนผสม!$C:$C,'รับ-จ่าย ประจำวัน'!$B645,เตรียมส่วนผสม!X:X)+SUMIF(กวนไส้!$C:$C,'รับ-จ่าย ประจำวัน'!$B645,กวนไส้!X:X)+SUMIF(ผลิต1!$C:$C,'รับ-จ่าย ประจำวัน'!$B645,ผลิต1!X:X)+SUMIF(ผลิต2!$C:$C,'รับ-จ่าย ประจำวัน'!$B645,ผลิต2!X:X)+SUMIF(เส้นแต่งหน้าขนมเค้ก!$C:$C,'รับ-จ่าย ประจำวัน'!$B645,เส้นแต่งหน้าขนมเค้ก!X:X)+SUMIF(แพ็ค!$C:$C,'รับ-จ่าย ประจำวัน'!$B645,แพ็ค!X:X)+SUMIF(ธุรการ!$C:$C,'รับ-จ่าย ประจำวัน'!$B645,ธุรการ!X:X)+SUMIF(เส้นแต่งหน้าขนมปัง!$C:$C,'รับ-จ่าย ประจำวัน'!$B645,เส้นแต่งหน้าขนมปัง!X:X)+SUMIF('วางแผนBC,CJ'!$C:$C,'รับ-จ่าย ประจำวัน'!$B645,'วางแผนBC,CJ'!X:X)+SUMIF(RD!$C:$C,'รับ-จ่าย ประจำวัน'!$B645,RD!X:X)+SUMIF('FG,ออนไล,คัดแยก'!$C:$C,'รับ-จ่าย ประจำวัน'!$B645,'FG,ออนไล,คัดแยก'!X:X)</f>
        <v>0</v>
      </c>
      <c r="BF645" s="16">
        <f>SUMIF(เตรียมส่วนผสม!$C:$C,'รับ-จ่าย ประจำวัน'!$B645,เตรียมส่วนผสม!Y:Y)+SUMIF(กวนไส้!$C:$C,'รับ-จ่าย ประจำวัน'!$B645,กวนไส้!Y:Y)+SUMIF(ผลิต1!$C:$C,'รับ-จ่าย ประจำวัน'!$B645,ผลิต1!Y:Y)+SUMIF(ผลิต2!$C:$C,'รับ-จ่าย ประจำวัน'!$B645,ผลิต2!Y:Y)+SUMIF(เส้นแต่งหน้าขนมเค้ก!$C:$C,'รับ-จ่าย ประจำวัน'!$B645,เส้นแต่งหน้าขนมเค้ก!Y:Y)+SUMIF(แพ็ค!$C:$C,'รับ-จ่าย ประจำวัน'!$B645,แพ็ค!Y:Y)+SUMIF(ธุรการ!$C:$C,'รับ-จ่าย ประจำวัน'!$B645,ธุรการ!Y:Y)+SUMIF(เส้นแต่งหน้าขนมปัง!$C:$C,'รับ-จ่าย ประจำวัน'!$B645,เส้นแต่งหน้าขนมปัง!Y:Y)+SUMIF('วางแผนBC,CJ'!$C:$C,'รับ-จ่าย ประจำวัน'!$B645,'วางแผนBC,CJ'!Y:Y)+SUMIF(RD!$C:$C,'รับ-จ่าย ประจำวัน'!$B645,RD!Y:Y)+SUMIF('FG,ออนไล,คัดแยก'!$C:$C,'รับ-จ่าย ประจำวัน'!$B645,'FG,ออนไล,คัดแยก'!Y:Y)</f>
        <v>0</v>
      </c>
      <c r="BG645" s="16">
        <f>SUMIF(เตรียมส่วนผสม!$C:$C,'รับ-จ่าย ประจำวัน'!$B645,เตรียมส่วนผสม!Z:Z)+SUMIF(กวนไส้!$C:$C,'รับ-จ่าย ประจำวัน'!$B645,กวนไส้!Z:Z)+SUMIF(ผลิต1!$C:$C,'รับ-จ่าย ประจำวัน'!$B645,ผลิต1!Z:Z)+SUMIF(ผลิต2!$C:$C,'รับ-จ่าย ประจำวัน'!$B645,ผลิต2!Z:Z)+SUMIF(เส้นแต่งหน้าขนมเค้ก!$C:$C,'รับ-จ่าย ประจำวัน'!$B645,เส้นแต่งหน้าขนมเค้ก!Z:Z)+SUMIF(แพ็ค!$C:$C,'รับ-จ่าย ประจำวัน'!$B645,แพ็ค!Z:Z)+SUMIF(ธุรการ!$C:$C,'รับ-จ่าย ประจำวัน'!$B645,ธุรการ!Z:Z)+SUMIF(เส้นแต่งหน้าขนมปัง!$C:$C,'รับ-จ่าย ประจำวัน'!$B645,เส้นแต่งหน้าขนมปัง!Z:Z)+SUMIF('วางแผนBC,CJ'!$C:$C,'รับ-จ่าย ประจำวัน'!$B645,'วางแผนBC,CJ'!Z:Z)+SUMIF(RD!$C:$C,'รับ-จ่าย ประจำวัน'!$B645,RD!Z:Z)+SUMIF('FG,ออนไล,คัดแยก'!$C:$C,'รับ-จ่าย ประจำวัน'!$B645,'FG,ออนไล,คัดแยก'!Z:Z)</f>
        <v>0</v>
      </c>
      <c r="BH645" s="16">
        <f>SUMIF(เตรียมส่วนผสม!$C:$C,'รับ-จ่าย ประจำวัน'!$B645,เตรียมส่วนผสม!AA:AA)+SUMIF(กวนไส้!$C:$C,'รับ-จ่าย ประจำวัน'!$B645,กวนไส้!AA:AA)+SUMIF(ผลิต1!$C:$C,'รับ-จ่าย ประจำวัน'!$B645,ผลิต1!AA:AA)+SUMIF(ผลิต2!$C:$C,'รับ-จ่าย ประจำวัน'!$B645,ผลิต2!AA:AA)+SUMIF(เส้นแต่งหน้าขนมเค้ก!$C:$C,'รับ-จ่าย ประจำวัน'!$B645,เส้นแต่งหน้าขนมเค้ก!AA:AA)+SUMIF(แพ็ค!$C:$C,'รับ-จ่าย ประจำวัน'!$B645,แพ็ค!AA:AA)+SUMIF(ธุรการ!$C:$C,'รับ-จ่าย ประจำวัน'!$B645,ธุรการ!AA:AA)+SUMIF(เส้นแต่งหน้าขนมปัง!$C:$C,'รับ-จ่าย ประจำวัน'!$B645,เส้นแต่งหน้าขนมปัง!AA:AA)+SUMIF('วางแผนBC,CJ'!$C:$C,'รับ-จ่าย ประจำวัน'!$B645,'วางแผนBC,CJ'!AA:AA)+SUMIF(RD!$C:$C,'รับ-จ่าย ประจำวัน'!$B645,RD!AA:AA)+SUMIF('FG,ออนไล,คัดแยก'!$C:$C,'รับ-จ่าย ประจำวัน'!$B645,'FG,ออนไล,คัดแยก'!AA:AA)</f>
        <v>0</v>
      </c>
      <c r="BI645" s="16">
        <f>SUMIF(เตรียมส่วนผสม!$C:$C,'รับ-จ่าย ประจำวัน'!$B645,เตรียมส่วนผสม!AB:AB)+SUMIF(กวนไส้!$C:$C,'รับ-จ่าย ประจำวัน'!$B645,กวนไส้!AB:AB)+SUMIF(ผลิต1!$C:$C,'รับ-จ่าย ประจำวัน'!$B645,ผลิต1!AB:AB)+SUMIF(ผลิต2!$C:$C,'รับ-จ่าย ประจำวัน'!$B645,ผลิต2!AB:AB)+SUMIF(เส้นแต่งหน้าขนมเค้ก!$C:$C,'รับ-จ่าย ประจำวัน'!$B645,เส้นแต่งหน้าขนมเค้ก!AB:AB)+SUMIF(แพ็ค!$C:$C,'รับ-จ่าย ประจำวัน'!$B645,แพ็ค!AB:AB)+SUMIF(ธุรการ!$C:$C,'รับ-จ่าย ประจำวัน'!$B645,ธุรการ!AB:AB)+SUMIF(เส้นแต่งหน้าขนมปัง!$C:$C,'รับ-จ่าย ประจำวัน'!$B645,เส้นแต่งหน้าขนมปัง!AB:AB)+SUMIF('วางแผนBC,CJ'!$C:$C,'รับ-จ่าย ประจำวัน'!$B645,'วางแผนBC,CJ'!AB:AB)+SUMIF(RD!$C:$C,'รับ-จ่าย ประจำวัน'!$B645,RD!AB:AB)+SUMIF('FG,ออนไล,คัดแยก'!$C:$C,'รับ-จ่าย ประจำวัน'!$B645,'FG,ออนไล,คัดแยก'!AB:AB)</f>
        <v>0</v>
      </c>
      <c r="BJ645" s="16">
        <f>SUMIF(เตรียมส่วนผสม!$C:$C,'รับ-จ่าย ประจำวัน'!$B645,เตรียมส่วนผสม!AC:AC)+SUMIF(กวนไส้!$C:$C,'รับ-จ่าย ประจำวัน'!$B645,กวนไส้!AC:AC)+SUMIF(ผลิต1!$C:$C,'รับ-จ่าย ประจำวัน'!$B645,ผลิต1!AC:AC)+SUMIF(ผลิต2!$C:$C,'รับ-จ่าย ประจำวัน'!$B645,ผลิต2!AC:AC)+SUMIF(เส้นแต่งหน้าขนมเค้ก!$C:$C,'รับ-จ่าย ประจำวัน'!$B645,เส้นแต่งหน้าขนมเค้ก!AC:AC)+SUMIF(แพ็ค!$C:$C,'รับ-จ่าย ประจำวัน'!$B645,แพ็ค!AC:AC)+SUMIF(ธุรการ!$C:$C,'รับ-จ่าย ประจำวัน'!$B645,ธุรการ!AC:AC)+SUMIF(เส้นแต่งหน้าขนมปัง!$C:$C,'รับ-จ่าย ประจำวัน'!$B645,เส้นแต่งหน้าขนมปัง!AC:AC)+SUMIF('วางแผนBC,CJ'!$C:$C,'รับ-จ่าย ประจำวัน'!$B645,'วางแผนBC,CJ'!AC:AC)+SUMIF(RD!$C:$C,'รับ-จ่าย ประจำวัน'!$B645,RD!AC:AC)+SUMIF('FG,ออนไล,คัดแยก'!$C:$C,'รับ-จ่าย ประจำวัน'!$B645,'FG,ออนไล,คัดแยก'!AC:AC)</f>
        <v>0</v>
      </c>
      <c r="BK645" s="16">
        <f>SUMIF(เตรียมส่วนผสม!$C:$C,'รับ-จ่าย ประจำวัน'!$B645,เตรียมส่วนผสม!AD:AD)+SUMIF(กวนไส้!$C:$C,'รับ-จ่าย ประจำวัน'!$B645,กวนไส้!AD:AD)+SUMIF(ผลิต1!$C:$C,'รับ-จ่าย ประจำวัน'!$B645,ผลิต1!AD:AD)+SUMIF(ผลิต2!$C:$C,'รับ-จ่าย ประจำวัน'!$B645,ผลิต2!AD:AD)+SUMIF(เส้นแต่งหน้าขนมเค้ก!$C:$C,'รับ-จ่าย ประจำวัน'!$B645,เส้นแต่งหน้าขนมเค้ก!AD:AD)+SUMIF(แพ็ค!$C:$C,'รับ-จ่าย ประจำวัน'!$B645,แพ็ค!AD:AD)+SUMIF(ธุรการ!$C:$C,'รับ-จ่าย ประจำวัน'!$B645,ธุรการ!AD:AD)+SUMIF(เส้นแต่งหน้าขนมปัง!$C:$C,'รับ-จ่าย ประจำวัน'!$B645,เส้นแต่งหน้าขนมปัง!AD:AD)+SUMIF('วางแผนBC,CJ'!$C:$C,'รับ-จ่าย ประจำวัน'!$B645,'วางแผนBC,CJ'!AD:AD)+SUMIF(RD!$C:$C,'รับ-จ่าย ประจำวัน'!$B645,RD!AD:AD)+SUMIF('FG,ออนไล,คัดแยก'!$C:$C,'รับ-จ่าย ประจำวัน'!$B645,'FG,ออนไล,คัดแยก'!AD:AD)</f>
        <v>0</v>
      </c>
      <c r="BL645" s="16">
        <f>SUMIF(เตรียมส่วนผสม!$C:$C,'รับ-จ่าย ประจำวัน'!$B645,เตรียมส่วนผสม!AE:AE)+SUMIF(กวนไส้!$C:$C,'รับ-จ่าย ประจำวัน'!$B645,กวนไส้!AE:AE)+SUMIF(ผลิต1!$C:$C,'รับ-จ่าย ประจำวัน'!$B645,ผลิต1!AE:AE)+SUMIF(ผลิต2!$C:$C,'รับ-จ่าย ประจำวัน'!$B645,ผลิต2!AE:AE)+SUMIF(เส้นแต่งหน้าขนมเค้ก!$C:$C,'รับ-จ่าย ประจำวัน'!$B645,เส้นแต่งหน้าขนมเค้ก!AE:AE)+SUMIF(แพ็ค!$C:$C,'รับ-จ่าย ประจำวัน'!$B645,แพ็ค!AE:AE)+SUMIF(ธุรการ!$C:$C,'รับ-จ่าย ประจำวัน'!$B645,ธุรการ!AE:AE)+SUMIF(เส้นแต่งหน้าขนมปัง!$C:$C,'รับ-จ่าย ประจำวัน'!$B645,เส้นแต่งหน้าขนมปัง!AE:AE)+SUMIF('วางแผนBC,CJ'!$C:$C,'รับ-จ่าย ประจำวัน'!$B645,'วางแผนBC,CJ'!AE:AE)+SUMIF(RD!$C:$C,'รับ-จ่าย ประจำวัน'!$B645,RD!AE:AE)+SUMIF('FG,ออนไล,คัดแยก'!$C:$C,'รับ-จ่าย ประจำวัน'!$B645,'FG,ออนไล,คัดแยก'!AE:AE)</f>
        <v>0</v>
      </c>
      <c r="BM645" s="16">
        <f>SUMIF(เตรียมส่วนผสม!$C:$C,'รับ-จ่าย ประจำวัน'!$B645,เตรียมส่วนผสม!AF:AF)+SUMIF(กวนไส้!$C:$C,'รับ-จ่าย ประจำวัน'!$B645,กวนไส้!AF:AF)+SUMIF(ผลิต1!$C:$C,'รับ-จ่าย ประจำวัน'!$B645,ผลิต1!AF:AF)+SUMIF(ผลิต2!$C:$C,'รับ-จ่าย ประจำวัน'!$B645,ผลิต2!AF:AF)+SUMIF(เส้นแต่งหน้าขนมเค้ก!$C:$C,'รับ-จ่าย ประจำวัน'!$B645,เส้นแต่งหน้าขนมเค้ก!AF:AF)+SUMIF(แพ็ค!$C:$C,'รับ-จ่าย ประจำวัน'!$B645,แพ็ค!AF:AF)+SUMIF(ธุรการ!$C:$C,'รับ-จ่าย ประจำวัน'!$B645,ธุรการ!AF:AF)+SUMIF(เส้นแต่งหน้าขนมปัง!$C:$C,'รับ-จ่าย ประจำวัน'!$B645,เส้นแต่งหน้าขนมปัง!AF:AF)+SUMIF('วางแผนBC,CJ'!$C:$C,'รับ-จ่าย ประจำวัน'!$B645,'วางแผนBC,CJ'!AF:AF)+SUMIF(RD!$C:$C,'รับ-จ่าย ประจำวัน'!$B645,RD!AF:AF)+SUMIF('FG,ออนไล,คัดแยก'!$C:$C,'รับ-จ่าย ประจำวัน'!$B645,'FG,ออนไล,คัดแยก'!AF:AF)</f>
        <v>0</v>
      </c>
      <c r="BN645" s="16">
        <f>SUMIF(เตรียมส่วนผสม!$C:$C,'รับ-จ่าย ประจำวัน'!$B645,เตรียมส่วนผสม!AG:AG)+SUMIF(กวนไส้!$C:$C,'รับ-จ่าย ประจำวัน'!$B645,กวนไส้!AG:AG)+SUMIF(ผลิต1!$C:$C,'รับ-จ่าย ประจำวัน'!$B645,ผลิต1!AG:AG)+SUMIF(ผลิต2!$C:$C,'รับ-จ่าย ประจำวัน'!$B645,ผลิต2!AG:AG)+SUMIF(เส้นแต่งหน้าขนมเค้ก!$C:$C,'รับ-จ่าย ประจำวัน'!$B645,เส้นแต่งหน้าขนมเค้ก!AG:AG)+SUMIF(แพ็ค!$C:$C,'รับ-จ่าย ประจำวัน'!$B645,แพ็ค!AG:AG)+SUMIF(ธุรการ!$C:$C,'รับ-จ่าย ประจำวัน'!$B645,ธุรการ!AG:AG)+SUMIF(เส้นแต่งหน้าขนมปัง!$C:$C,'รับ-จ่าย ประจำวัน'!$B645,เส้นแต่งหน้าขนมปัง!AG:AG)+SUMIF('วางแผนBC,CJ'!$C:$C,'รับ-จ่าย ประจำวัน'!$B645,'วางแผนBC,CJ'!AG:AG)+SUMIF(RD!$C:$C,'รับ-จ่าย ประจำวัน'!$B645,RD!AG:AG)+SUMIF('FG,ออนไล,คัดแยก'!$C:$C,'รับ-จ่าย ประจำวัน'!$B645,'FG,ออนไล,คัดแยก'!AG:AG)</f>
        <v>0</v>
      </c>
      <c r="BO645" s="16">
        <f>SUMIF(เตรียมส่วนผสม!$C:$C,'รับ-จ่าย ประจำวัน'!$B645,เตรียมส่วนผสม!AH:AH)+SUMIF(กวนไส้!$C:$C,'รับ-จ่าย ประจำวัน'!$B645,กวนไส้!AH:AH)+SUMIF(ผลิต1!$C:$C,'รับ-จ่าย ประจำวัน'!$B645,ผลิต1!AH:AH)+SUMIF(ผลิต2!$C:$C,'รับ-จ่าย ประจำวัน'!$B645,ผลิต2!AH:AH)+SUMIF(เส้นแต่งหน้าขนมเค้ก!$C:$C,'รับ-จ่าย ประจำวัน'!$B645,เส้นแต่งหน้าขนมเค้ก!AH:AH)+SUMIF(แพ็ค!$C:$C,'รับ-จ่าย ประจำวัน'!$B645,แพ็ค!AH:AH)+SUMIF(ธุรการ!$C:$C,'รับ-จ่าย ประจำวัน'!$B645,ธุรการ!AH:AH)+SUMIF(เส้นแต่งหน้าขนมปัง!$C:$C,'รับ-จ่าย ประจำวัน'!$B645,เส้นแต่งหน้าขนมปัง!AH:AH)+SUMIF('วางแผนBC,CJ'!$C:$C,'รับ-จ่าย ประจำวัน'!$B645,'วางแผนBC,CJ'!AH:AH)+SUMIF(RD!$C:$C,'รับ-จ่าย ประจำวัน'!$B645,RD!AH:AH)+SUMIF('FG,ออนไล,คัดแยก'!$C:$C,'รับ-จ่าย ประจำวัน'!$B645,'FG,ออนไล,คัดแยก'!AH:AH)</f>
        <v>0</v>
      </c>
      <c r="BP645" s="16">
        <f>SUMIF(เตรียมส่วนผสม!$C:$C,'รับ-จ่าย ประจำวัน'!$B645,เตรียมส่วนผสม!AI:AI)+SUMIF(กวนไส้!$C:$C,'รับ-จ่าย ประจำวัน'!$B645,กวนไส้!AI:AI)+SUMIF(ผลิต1!$C:$C,'รับ-จ่าย ประจำวัน'!$B645,ผลิต1!AI:AI)+SUMIF(ผลิต2!$C:$C,'รับ-จ่าย ประจำวัน'!$B645,ผลิต2!AI:AI)+SUMIF(เส้นแต่งหน้าขนมเค้ก!$C:$C,'รับ-จ่าย ประจำวัน'!$B645,เส้นแต่งหน้าขนมเค้ก!AI:AI)+SUMIF(แพ็ค!$C:$C,'รับ-จ่าย ประจำวัน'!$B645,แพ็ค!AI:AI)+SUMIF(ธุรการ!$C:$C,'รับ-จ่าย ประจำวัน'!$B645,ธุรการ!AI:AI)+SUMIF(เส้นแต่งหน้าขนมปัง!$C:$C,'รับ-จ่าย ประจำวัน'!$B645,เส้นแต่งหน้าขนมปัง!AI:AI)+SUMIF('วางแผนBC,CJ'!$C:$C,'รับ-จ่าย ประจำวัน'!$B645,'วางแผนBC,CJ'!AI:AI)+SUMIF(RD!$C:$C,'รับ-จ่าย ประจำวัน'!$B645,RD!AI:AI)+SUMIF('FG,ออนไล,คัดแยก'!$C:$C,'รับ-จ่าย ประจำวัน'!$B645,'FG,ออนไล,คัดแยก'!AI:AI)</f>
        <v>0</v>
      </c>
      <c r="BQ645" s="16">
        <f>SUMIF(เตรียมส่วนผสม!$C:$C,'รับ-จ่าย ประจำวัน'!$B645,เตรียมส่วนผสม!AJ:AJ)+SUMIF(กวนไส้!$C:$C,'รับ-จ่าย ประจำวัน'!$B645,กวนไส้!AJ:AJ)+SUMIF(ผลิต1!$C:$C,'รับ-จ่าย ประจำวัน'!$B645,ผลิต1!AJ:AJ)+SUMIF(ผลิต2!$C:$C,'รับ-จ่าย ประจำวัน'!$B645,ผลิต2!AJ:AJ)+SUMIF(เส้นแต่งหน้าขนมเค้ก!$C:$C,'รับ-จ่าย ประจำวัน'!$B645,เส้นแต่งหน้าขนมเค้ก!AJ:AJ)+SUMIF(แพ็ค!$C:$C,'รับ-จ่าย ประจำวัน'!$B645,แพ็ค!AJ:AJ)+SUMIF(ธุรการ!$C:$C,'รับ-จ่าย ประจำวัน'!$B645,ธุรการ!AJ:AJ)+SUMIF(เส้นแต่งหน้าขนมปัง!$C:$C,'รับ-จ่าย ประจำวัน'!$B645,เส้นแต่งหน้าขนมปัง!AJ:AJ)+SUMIF('วางแผนBC,CJ'!$C:$C,'รับ-จ่าย ประจำวัน'!$B645,'วางแผนBC,CJ'!AJ:AJ)+SUMIF(RD!$C:$C,'รับ-จ่าย ประจำวัน'!$B645,RD!AJ:AJ)+SUMIF('FG,ออนไล,คัดแยก'!$C:$C,'รับ-จ่าย ประจำวัน'!$B645,'FG,ออนไล,คัดแยก'!AJ:AJ)</f>
        <v>0</v>
      </c>
      <c r="BR645" s="16">
        <f>SUMIF(เตรียมส่วนผสม!$C:$C,'รับ-จ่าย ประจำวัน'!$B645,เตรียมส่วนผสม!AK:AK)+SUMIF(กวนไส้!$C:$C,'รับ-จ่าย ประจำวัน'!$B645,กวนไส้!AK:AK)+SUMIF(ผลิต1!$C:$C,'รับ-จ่าย ประจำวัน'!$B645,ผลิต1!AK:AK)+SUMIF(ผลิต2!$C:$C,'รับ-จ่าย ประจำวัน'!$B645,ผลิต2!AK:AK)+SUMIF(เส้นแต่งหน้าขนมเค้ก!$C:$C,'รับ-จ่าย ประจำวัน'!$B645,เส้นแต่งหน้าขนมเค้ก!AK:AK)+SUMIF(แพ็ค!$C:$C,'รับ-จ่าย ประจำวัน'!$B645,แพ็ค!AK:AK)+SUMIF(ธุรการ!$C:$C,'รับ-จ่าย ประจำวัน'!$B645,ธุรการ!AK:AK)+SUMIF(เส้นแต่งหน้าขนมปัง!$C:$C,'รับ-จ่าย ประจำวัน'!$B645,เส้นแต่งหน้าขนมปัง!AK:AK)+SUMIF('วางแผนBC,CJ'!$C:$C,'รับ-จ่าย ประจำวัน'!$B645,'วางแผนBC,CJ'!AK:AK)+SUMIF(RD!$C:$C,'รับ-จ่าย ประจำวัน'!$B645,RD!AK:AK)+SUMIF('FG,ออนไล,คัดแยก'!$C:$C,'รับ-จ่าย ประจำวัน'!$B645,'FG,ออนไล,คัดแยก'!AK:AK)</f>
        <v>0</v>
      </c>
      <c r="BS645" s="16">
        <f>SUMIF(เตรียมส่วนผสม!$C:$C,'รับ-จ่าย ประจำวัน'!$B645,เตรียมส่วนผสม!AL:AL)+SUMIF(กวนไส้!$C:$C,'รับ-จ่าย ประจำวัน'!$B645,กวนไส้!AL:AL)+SUMIF(ผลิต1!$C:$C,'รับ-จ่าย ประจำวัน'!$B645,ผลิต1!AL:AL)+SUMIF(ผลิต2!$C:$C,'รับ-จ่าย ประจำวัน'!$B645,ผลิต2!AL:AL)+SUMIF(เส้นแต่งหน้าขนมเค้ก!$C:$C,'รับ-จ่าย ประจำวัน'!$B645,เส้นแต่งหน้าขนมเค้ก!AL:AL)+SUMIF(แพ็ค!$C:$C,'รับ-จ่าย ประจำวัน'!$B645,แพ็ค!AL:AL)+SUMIF(ธุรการ!$C:$C,'รับ-จ่าย ประจำวัน'!$B645,ธุรการ!AL:AL)+SUMIF(เส้นแต่งหน้าขนมปัง!$C:$C,'รับ-จ่าย ประจำวัน'!$B645,เส้นแต่งหน้าขนมปัง!AL:AL)+SUMIF('วางแผนBC,CJ'!$C:$C,'รับ-จ่าย ประจำวัน'!$B645,'วางแผนBC,CJ'!AL:AL)+SUMIF(RD!$C:$C,'รับ-จ่าย ประจำวัน'!$B645,RD!AL:AL)+SUMIF('FG,ออนไล,คัดแยก'!$C:$C,'รับ-จ่าย ประจำวัน'!$B645,'FG,ออนไล,คัดแยก'!AL:AL)</f>
        <v>0</v>
      </c>
      <c r="BT645" s="18">
        <f t="shared" si="136"/>
        <v>0</v>
      </c>
      <c r="BU645" s="116"/>
      <c r="BV645" s="146">
        <f t="shared" si="137"/>
        <v>0</v>
      </c>
      <c r="BW645" s="184"/>
      <c r="BX645" s="172">
        <f t="shared" si="160"/>
        <v>0</v>
      </c>
      <c r="BY645" s="188" t="e">
        <f t="shared" si="122"/>
        <v>#DIV/0!</v>
      </c>
      <c r="BZ645" s="180" t="e">
        <f t="shared" ca="1" si="128"/>
        <v>#DIV/0!</v>
      </c>
      <c r="CA645" s="93"/>
      <c r="CB645" s="93"/>
      <c r="CC645" s="93"/>
      <c r="CD645" s="93"/>
      <c r="CE645" s="93"/>
      <c r="CF645" s="93"/>
      <c r="CG645" s="93"/>
      <c r="CH645" s="93"/>
      <c r="CI645" s="93"/>
      <c r="CJ645" s="97"/>
      <c r="CK645" s="9">
        <f t="shared" si="159"/>
        <v>0</v>
      </c>
    </row>
    <row r="646" spans="1:89" hidden="1" x14ac:dyDescent="0.5">
      <c r="A646" s="149"/>
      <c r="B646" s="34"/>
      <c r="C646" s="33"/>
      <c r="D646" s="141"/>
      <c r="E646" s="25"/>
      <c r="F646" s="132"/>
      <c r="G646" s="25"/>
      <c r="H646" s="12">
        <v>0</v>
      </c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11"/>
      <c r="AF646" s="11"/>
      <c r="AG646" s="11"/>
      <c r="AH646" s="11"/>
      <c r="AI646" s="25"/>
      <c r="AJ646" s="25"/>
      <c r="AK646" s="25"/>
      <c r="AL646" s="25"/>
      <c r="AM646" s="25"/>
      <c r="AN646" s="15">
        <f t="shared" si="135"/>
        <v>0</v>
      </c>
      <c r="AO646" s="16">
        <f>SUMIF(เตรียมส่วนผสม!$C:$C,'รับ-จ่าย ประจำวัน'!$B646,เตรียมส่วนผสม!H:H)+SUMIF(กวนไส้!$C:$C,'รับ-จ่าย ประจำวัน'!$B646,กวนไส้!H:H)+SUMIF(ผลิต1!$C:$C,'รับ-จ่าย ประจำวัน'!$B646,ผลิต1!H:H)+SUMIF(ผลิต2!$C:$C,'รับ-จ่าย ประจำวัน'!$B646,ผลิต2!H:H)+SUMIF(เส้นแต่งหน้าขนมเค้ก!$C:$C,'รับ-จ่าย ประจำวัน'!$B646,เส้นแต่งหน้าขนมเค้ก!H:H)+SUMIF(แพ็ค!$C:$C,'รับ-จ่าย ประจำวัน'!$B646,แพ็ค!H:H)+SUMIF(ธุรการ!$C:$C,'รับ-จ่าย ประจำวัน'!$B646,ธุรการ!H:H)+SUMIF(เส้นแต่งหน้าขนมปัง!$C:$C,'รับ-จ่าย ประจำวัน'!$B646,เส้นแต่งหน้าขนมปัง!H:H)+SUMIF('วางแผนBC,CJ'!$C:$C,'รับ-จ่าย ประจำวัน'!$B646,'วางแผนBC,CJ'!H:H)+SUMIF(RD!$C:$C,'รับ-จ่าย ประจำวัน'!$B646,RD!H:H)+SUMIF('FG,ออนไล,คัดแยก'!$C:$C,'รับ-จ่าย ประจำวัน'!$B646,'FG,ออนไล,คัดแยก'!H:H)</f>
        <v>0</v>
      </c>
      <c r="AP646" s="16">
        <f>SUMIF(เตรียมส่วนผสม!$C:$C,'รับ-จ่าย ประจำวัน'!$B646,เตรียมส่วนผสม!I:I)+SUMIF(กวนไส้!$C:$C,'รับ-จ่าย ประจำวัน'!$B646,กวนไส้!I:I)+SUMIF(ผลิต1!$C:$C,'รับ-จ่าย ประจำวัน'!$B646,ผลิต1!I:I)+SUMIF(ผลิต2!$C:$C,'รับ-จ่าย ประจำวัน'!$B646,ผลิต2!I:I)+SUMIF(เส้นแต่งหน้าขนมเค้ก!$C:$C,'รับ-จ่าย ประจำวัน'!$B646,เส้นแต่งหน้าขนมเค้ก!I:I)+SUMIF(แพ็ค!$C:$C,'รับ-จ่าย ประจำวัน'!$B646,แพ็ค!I:I)+SUMIF(ธุรการ!$C:$C,'รับ-จ่าย ประจำวัน'!$B646,ธุรการ!I:I)+SUMIF(เส้นแต่งหน้าขนมปัง!$C:$C,'รับ-จ่าย ประจำวัน'!$B646,เส้นแต่งหน้าขนมปัง!I:I)+SUMIF('วางแผนBC,CJ'!$C:$C,'รับ-จ่าย ประจำวัน'!$B646,'วางแผนBC,CJ'!I:I)+SUMIF(RD!$C:$C,'รับ-จ่าย ประจำวัน'!$B646,RD!I:I)+SUMIF('FG,ออนไล,คัดแยก'!$C:$C,'รับ-จ่าย ประจำวัน'!$B646,'FG,ออนไล,คัดแยก'!I:I)</f>
        <v>0</v>
      </c>
      <c r="AQ646" s="16">
        <f>SUMIF(เตรียมส่วนผสม!$C:$C,'รับ-จ่าย ประจำวัน'!$B646,เตรียมส่วนผสม!J:J)+SUMIF(กวนไส้!$C:$C,'รับ-จ่าย ประจำวัน'!$B646,กวนไส้!J:J)+SUMIF(ผลิต1!$C:$C,'รับ-จ่าย ประจำวัน'!$B646,ผลิต1!J:J)+SUMIF(ผลิต2!$C:$C,'รับ-จ่าย ประจำวัน'!$B646,ผลิต2!J:J)+SUMIF(เส้นแต่งหน้าขนมเค้ก!$C:$C,'รับ-จ่าย ประจำวัน'!$B646,เส้นแต่งหน้าขนมเค้ก!J:J)+SUMIF(แพ็ค!$C:$C,'รับ-จ่าย ประจำวัน'!$B646,แพ็ค!J:J)+SUMIF(ธุรการ!$C:$C,'รับ-จ่าย ประจำวัน'!$B646,ธุรการ!J:J)+SUMIF(เส้นแต่งหน้าขนมปัง!$C:$C,'รับ-จ่าย ประจำวัน'!$B646,เส้นแต่งหน้าขนมปัง!J:J)+SUMIF('วางแผนBC,CJ'!$C:$C,'รับ-จ่าย ประจำวัน'!$B646,'วางแผนBC,CJ'!J:J)+SUMIF(RD!$C:$C,'รับ-จ่าย ประจำวัน'!$B646,RD!J:J)+SUMIF('FG,ออนไล,คัดแยก'!$C:$C,'รับ-จ่าย ประจำวัน'!$B646,'FG,ออนไล,คัดแยก'!J:J)</f>
        <v>0</v>
      </c>
      <c r="AR646" s="16">
        <f>SUMIF(เตรียมส่วนผสม!$C:$C,'รับ-จ่าย ประจำวัน'!$B646,เตรียมส่วนผสม!K:K)+SUMIF(กวนไส้!$C:$C,'รับ-จ่าย ประจำวัน'!$B646,กวนไส้!K:K)+SUMIF(ผลิต1!$C:$C,'รับ-จ่าย ประจำวัน'!$B646,ผลิต1!K:K)+SUMIF(ผลิต2!$C:$C,'รับ-จ่าย ประจำวัน'!$B646,ผลิต2!K:K)+SUMIF(เส้นแต่งหน้าขนมเค้ก!$C:$C,'รับ-จ่าย ประจำวัน'!$B646,เส้นแต่งหน้าขนมเค้ก!K:K)+SUMIF(แพ็ค!$C:$C,'รับ-จ่าย ประจำวัน'!$B646,แพ็ค!K:K)+SUMIF(ธุรการ!$C:$C,'รับ-จ่าย ประจำวัน'!$B646,ธุรการ!K:K)+SUMIF(เส้นแต่งหน้าขนมปัง!$C:$C,'รับ-จ่าย ประจำวัน'!$B646,เส้นแต่งหน้าขนมปัง!K:K)+SUMIF('วางแผนBC,CJ'!$C:$C,'รับ-จ่าย ประจำวัน'!$B646,'วางแผนBC,CJ'!K:K)+SUMIF(RD!$C:$C,'รับ-จ่าย ประจำวัน'!$B646,RD!K:K)+SUMIF('FG,ออนไล,คัดแยก'!$C:$C,'รับ-จ่าย ประจำวัน'!$B646,'FG,ออนไล,คัดแยก'!K:K)</f>
        <v>0</v>
      </c>
      <c r="AS646" s="16">
        <f>SUMIF(เตรียมส่วนผสม!$C:$C,'รับ-จ่าย ประจำวัน'!$B646,เตรียมส่วนผสม!L:L)+SUMIF(กวนไส้!$C:$C,'รับ-จ่าย ประจำวัน'!$B646,กวนไส้!L:L)+SUMIF(ผลิต1!$C:$C,'รับ-จ่าย ประจำวัน'!$B646,ผลิต1!L:L)+SUMIF(ผลิต2!$C:$C,'รับ-จ่าย ประจำวัน'!$B646,ผลิต2!L:L)+SUMIF(เส้นแต่งหน้าขนมเค้ก!$C:$C,'รับ-จ่าย ประจำวัน'!$B646,เส้นแต่งหน้าขนมเค้ก!L:L)+SUMIF(แพ็ค!$C:$C,'รับ-จ่าย ประจำวัน'!$B646,แพ็ค!L:L)+SUMIF(ธุรการ!$C:$C,'รับ-จ่าย ประจำวัน'!$B646,ธุรการ!L:L)+SUMIF(เส้นแต่งหน้าขนมปัง!$C:$C,'รับ-จ่าย ประจำวัน'!$B646,เส้นแต่งหน้าขนมปัง!L:L)+SUMIF('วางแผนBC,CJ'!$C:$C,'รับ-จ่าย ประจำวัน'!$B646,'วางแผนBC,CJ'!L:L)+SUMIF(RD!$C:$C,'รับ-จ่าย ประจำวัน'!$B646,RD!L:L)+SUMIF('FG,ออนไล,คัดแยก'!$C:$C,'รับ-จ่าย ประจำวัน'!$B646,'FG,ออนไล,คัดแยก'!L:L)</f>
        <v>0</v>
      </c>
      <c r="AT646" s="16">
        <f>SUMIF(เตรียมส่วนผสม!$C:$C,'รับ-จ่าย ประจำวัน'!$B646,เตรียมส่วนผสม!M:M)+SUMIF(กวนไส้!$C:$C,'รับ-จ่าย ประจำวัน'!$B646,กวนไส้!M:M)+SUMIF(ผลิต1!$C:$C,'รับ-จ่าย ประจำวัน'!$B646,ผลิต1!M:M)+SUMIF(ผลิต2!$C:$C,'รับ-จ่าย ประจำวัน'!$B646,ผลิต2!M:M)+SUMIF(เส้นแต่งหน้าขนมเค้ก!$C:$C,'รับ-จ่าย ประจำวัน'!$B646,เส้นแต่งหน้าขนมเค้ก!M:M)+SUMIF(แพ็ค!$C:$C,'รับ-จ่าย ประจำวัน'!$B646,แพ็ค!M:M)+SUMIF(ธุรการ!$C:$C,'รับ-จ่าย ประจำวัน'!$B646,ธุรการ!M:M)+SUMIF(เส้นแต่งหน้าขนมปัง!$C:$C,'รับ-จ่าย ประจำวัน'!$B646,เส้นแต่งหน้าขนมปัง!M:M)+SUMIF('วางแผนBC,CJ'!$C:$C,'รับ-จ่าย ประจำวัน'!$B646,'วางแผนBC,CJ'!M:M)+SUMIF(RD!$C:$C,'รับ-จ่าย ประจำวัน'!$B646,RD!M:M)+SUMIF('FG,ออนไล,คัดแยก'!$C:$C,'รับ-จ่าย ประจำวัน'!$B646,'FG,ออนไล,คัดแยก'!M:M)</f>
        <v>0</v>
      </c>
      <c r="AU646" s="16">
        <f>SUMIF(เตรียมส่วนผสม!$C:$C,'รับ-จ่าย ประจำวัน'!$B646,เตรียมส่วนผสม!N:N)+SUMIF(กวนไส้!$C:$C,'รับ-จ่าย ประจำวัน'!$B646,กวนไส้!N:N)+SUMIF(ผลิต1!$C:$C,'รับ-จ่าย ประจำวัน'!$B646,ผลิต1!N:N)+SUMIF(ผลิต2!$C:$C,'รับ-จ่าย ประจำวัน'!$B646,ผลิต2!N:N)+SUMIF(เส้นแต่งหน้าขนมเค้ก!$C:$C,'รับ-จ่าย ประจำวัน'!$B646,เส้นแต่งหน้าขนมเค้ก!N:N)+SUMIF(แพ็ค!$C:$C,'รับ-จ่าย ประจำวัน'!$B646,แพ็ค!N:N)+SUMIF(ธุรการ!$C:$C,'รับ-จ่าย ประจำวัน'!$B646,ธุรการ!N:N)+SUMIF(เส้นแต่งหน้าขนมปัง!$C:$C,'รับ-จ่าย ประจำวัน'!$B646,เส้นแต่งหน้าขนมปัง!N:N)+SUMIF('วางแผนBC,CJ'!$C:$C,'รับ-จ่าย ประจำวัน'!$B646,'วางแผนBC,CJ'!N:N)+SUMIF(RD!$C:$C,'รับ-จ่าย ประจำวัน'!$B646,RD!N:N)+SUMIF('FG,ออนไล,คัดแยก'!$C:$C,'รับ-จ่าย ประจำวัน'!$B646,'FG,ออนไล,คัดแยก'!N:N)</f>
        <v>0</v>
      </c>
      <c r="AV646" s="16">
        <f>SUMIF(เตรียมส่วนผสม!$C:$C,'รับ-จ่าย ประจำวัน'!$B646,เตรียมส่วนผสม!O:O)+SUMIF(กวนไส้!$C:$C,'รับ-จ่าย ประจำวัน'!$B646,กวนไส้!O:O)+SUMIF(ผลิต1!$C:$C,'รับ-จ่าย ประจำวัน'!$B646,ผลิต1!O:O)+SUMIF(ผลิต2!$C:$C,'รับ-จ่าย ประจำวัน'!$B646,ผลิต2!O:O)+SUMIF(เส้นแต่งหน้าขนมเค้ก!$C:$C,'รับ-จ่าย ประจำวัน'!$B646,เส้นแต่งหน้าขนมเค้ก!O:O)+SUMIF(แพ็ค!$C:$C,'รับ-จ่าย ประจำวัน'!$B646,แพ็ค!O:O)+SUMIF(ธุรการ!$C:$C,'รับ-จ่าย ประจำวัน'!$B646,ธุรการ!O:O)+SUMIF(เส้นแต่งหน้าขนมปัง!$C:$C,'รับ-จ่าย ประจำวัน'!$B646,เส้นแต่งหน้าขนมปัง!O:O)+SUMIF('วางแผนBC,CJ'!$C:$C,'รับ-จ่าย ประจำวัน'!$B646,'วางแผนBC,CJ'!O:O)+SUMIF(RD!$C:$C,'รับ-จ่าย ประจำวัน'!$B646,RD!O:O)+SUMIF('FG,ออนไล,คัดแยก'!$C:$C,'รับ-จ่าย ประจำวัน'!$B646,'FG,ออนไล,คัดแยก'!O:O)</f>
        <v>0</v>
      </c>
      <c r="AW646" s="16">
        <f>SUMIF(เตรียมส่วนผสม!$C:$C,'รับ-จ่าย ประจำวัน'!$B646,เตรียมส่วนผสม!P:P)+SUMIF(กวนไส้!$C:$C,'รับ-จ่าย ประจำวัน'!$B646,กวนไส้!P:P)+SUMIF(ผลิต1!$C:$C,'รับ-จ่าย ประจำวัน'!$B646,ผลิต1!P:P)+SUMIF(ผลิต2!$C:$C,'รับ-จ่าย ประจำวัน'!$B646,ผลิต2!P:P)+SUMIF(เส้นแต่งหน้าขนมเค้ก!$C:$C,'รับ-จ่าย ประจำวัน'!$B646,เส้นแต่งหน้าขนมเค้ก!P:P)+SUMIF(แพ็ค!$C:$C,'รับ-จ่าย ประจำวัน'!$B646,แพ็ค!P:P)+SUMIF(ธุรการ!$C:$C,'รับ-จ่าย ประจำวัน'!$B646,ธุรการ!P:P)+SUMIF(เส้นแต่งหน้าขนมปัง!$C:$C,'รับ-จ่าย ประจำวัน'!$B646,เส้นแต่งหน้าขนมปัง!P:P)+SUMIF('วางแผนBC,CJ'!$C:$C,'รับ-จ่าย ประจำวัน'!$B646,'วางแผนBC,CJ'!P:P)+SUMIF(RD!$C:$C,'รับ-จ่าย ประจำวัน'!$B646,RD!P:P)+SUMIF('FG,ออนไล,คัดแยก'!$C:$C,'รับ-จ่าย ประจำวัน'!$B646,'FG,ออนไล,คัดแยก'!P:P)</f>
        <v>0</v>
      </c>
      <c r="AX646" s="16">
        <f>SUMIF(เตรียมส่วนผสม!$C:$C,'รับ-จ่าย ประจำวัน'!$B646,เตรียมส่วนผสม!Q:Q)+SUMIF(กวนไส้!$C:$C,'รับ-จ่าย ประจำวัน'!$B646,กวนไส้!Q:Q)+SUMIF(ผลิต1!$C:$C,'รับ-จ่าย ประจำวัน'!$B646,ผลิต1!Q:Q)+SUMIF(ผลิต2!$C:$C,'รับ-จ่าย ประจำวัน'!$B646,ผลิต2!Q:Q)+SUMIF(เส้นแต่งหน้าขนมเค้ก!$C:$C,'รับ-จ่าย ประจำวัน'!$B646,เส้นแต่งหน้าขนมเค้ก!Q:Q)+SUMIF(แพ็ค!$C:$C,'รับ-จ่าย ประจำวัน'!$B646,แพ็ค!Q:Q)+SUMIF(ธุรการ!$C:$C,'รับ-จ่าย ประจำวัน'!$B646,ธุรการ!Q:Q)+SUMIF(เส้นแต่งหน้าขนมปัง!$C:$C,'รับ-จ่าย ประจำวัน'!$B646,เส้นแต่งหน้าขนมปัง!Q:Q)+SUMIF('วางแผนBC,CJ'!$C:$C,'รับ-จ่าย ประจำวัน'!$B646,'วางแผนBC,CJ'!Q:Q)+SUMIF(RD!$C:$C,'รับ-จ่าย ประจำวัน'!$B646,RD!Q:Q)+SUMIF('FG,ออนไล,คัดแยก'!$C:$C,'รับ-จ่าย ประจำวัน'!$B646,'FG,ออนไล,คัดแยก'!Q:Q)</f>
        <v>0</v>
      </c>
      <c r="AY646" s="16">
        <f>SUMIF(เตรียมส่วนผสม!$C:$C,'รับ-จ่าย ประจำวัน'!$B646,เตรียมส่วนผสม!R:R)+SUMIF(กวนไส้!$C:$C,'รับ-จ่าย ประจำวัน'!$B646,กวนไส้!R:R)+SUMIF(ผลิต1!$C:$C,'รับ-จ่าย ประจำวัน'!$B646,ผลิต1!R:R)+SUMIF(ผลิต2!$C:$C,'รับ-จ่าย ประจำวัน'!$B646,ผลิต2!R:R)+SUMIF(เส้นแต่งหน้าขนมเค้ก!$C:$C,'รับ-จ่าย ประจำวัน'!$B646,เส้นแต่งหน้าขนมเค้ก!R:R)+SUMIF(แพ็ค!$C:$C,'รับ-จ่าย ประจำวัน'!$B646,แพ็ค!R:R)+SUMIF(ธุรการ!$C:$C,'รับ-จ่าย ประจำวัน'!$B646,ธุรการ!R:R)+SUMIF(เส้นแต่งหน้าขนมปัง!$C:$C,'รับ-จ่าย ประจำวัน'!$B646,เส้นแต่งหน้าขนมปัง!R:R)+SUMIF('วางแผนBC,CJ'!$C:$C,'รับ-จ่าย ประจำวัน'!$B646,'วางแผนBC,CJ'!R:R)+SUMIF(RD!$C:$C,'รับ-จ่าย ประจำวัน'!$B646,RD!R:R)+SUMIF('FG,ออนไล,คัดแยก'!$C:$C,'รับ-จ่าย ประจำวัน'!$B646,'FG,ออนไล,คัดแยก'!R:R)</f>
        <v>0</v>
      </c>
      <c r="AZ646" s="16">
        <f>SUMIF(เตรียมส่วนผสม!$C:$C,'รับ-จ่าย ประจำวัน'!$B646,เตรียมส่วนผสม!S:S)+SUMIF(กวนไส้!$C:$C,'รับ-จ่าย ประจำวัน'!$B646,กวนไส้!S:S)+SUMIF(ผลิต1!$C:$C,'รับ-จ่าย ประจำวัน'!$B646,ผลิต1!S:S)+SUMIF(ผลิต2!$C:$C,'รับ-จ่าย ประจำวัน'!$B646,ผลิต2!S:S)+SUMIF(เส้นแต่งหน้าขนมเค้ก!$C:$C,'รับ-จ่าย ประจำวัน'!$B646,เส้นแต่งหน้าขนมเค้ก!S:S)+SUMIF(แพ็ค!$C:$C,'รับ-จ่าย ประจำวัน'!$B646,แพ็ค!S:S)+SUMIF(ธุรการ!$C:$C,'รับ-จ่าย ประจำวัน'!$B646,ธุรการ!S:S)+SUMIF(เส้นแต่งหน้าขนมปัง!$C:$C,'รับ-จ่าย ประจำวัน'!$B646,เส้นแต่งหน้าขนมปัง!S:S)+SUMIF('วางแผนBC,CJ'!$C:$C,'รับ-จ่าย ประจำวัน'!$B646,'วางแผนBC,CJ'!S:S)+SUMIF(RD!$C:$C,'รับ-จ่าย ประจำวัน'!$B646,RD!S:S)+SUMIF('FG,ออนไล,คัดแยก'!$C:$C,'รับ-จ่าย ประจำวัน'!$B646,'FG,ออนไล,คัดแยก'!S:S)</f>
        <v>0</v>
      </c>
      <c r="BA646" s="16">
        <f>SUMIF(เตรียมส่วนผสม!$C:$C,'รับ-จ่าย ประจำวัน'!$B646,เตรียมส่วนผสม!T:T)+SUMIF(กวนไส้!$C:$C,'รับ-จ่าย ประจำวัน'!$B646,กวนไส้!T:T)+SUMIF(ผลิต1!$C:$C,'รับ-จ่าย ประจำวัน'!$B646,ผลิต1!T:T)+SUMIF(ผลิต2!$C:$C,'รับ-จ่าย ประจำวัน'!$B646,ผลิต2!T:T)+SUMIF(เส้นแต่งหน้าขนมเค้ก!$C:$C,'รับ-จ่าย ประจำวัน'!$B646,เส้นแต่งหน้าขนมเค้ก!T:T)+SUMIF(แพ็ค!$C:$C,'รับ-จ่าย ประจำวัน'!$B646,แพ็ค!T:T)+SUMIF(ธุรการ!$C:$C,'รับ-จ่าย ประจำวัน'!$B646,ธุรการ!T:T)+SUMIF(เส้นแต่งหน้าขนมปัง!$C:$C,'รับ-จ่าย ประจำวัน'!$B646,เส้นแต่งหน้าขนมปัง!T:T)+SUMIF('วางแผนBC,CJ'!$C:$C,'รับ-จ่าย ประจำวัน'!$B646,'วางแผนBC,CJ'!T:T)+SUMIF(RD!$C:$C,'รับ-จ่าย ประจำวัน'!$B646,RD!T:T)+SUMIF('FG,ออนไล,คัดแยก'!$C:$C,'รับ-จ่าย ประจำวัน'!$B646,'FG,ออนไล,คัดแยก'!T:T)</f>
        <v>0</v>
      </c>
      <c r="BB646" s="16">
        <f>SUMIF(เตรียมส่วนผสม!$C:$C,'รับ-จ่าย ประจำวัน'!$B646,เตรียมส่วนผสม!U:U)+SUMIF(กวนไส้!$C:$C,'รับ-จ่าย ประจำวัน'!$B646,กวนไส้!U:U)+SUMIF(ผลิต1!$C:$C,'รับ-จ่าย ประจำวัน'!$B646,ผลิต1!U:U)+SUMIF(ผลิต2!$C:$C,'รับ-จ่าย ประจำวัน'!$B646,ผลิต2!U:U)+SUMIF(เส้นแต่งหน้าขนมเค้ก!$C:$C,'รับ-จ่าย ประจำวัน'!$B646,เส้นแต่งหน้าขนมเค้ก!U:U)+SUMIF(แพ็ค!$C:$C,'รับ-จ่าย ประจำวัน'!$B646,แพ็ค!U:U)+SUMIF(ธุรการ!$C:$C,'รับ-จ่าย ประจำวัน'!$B646,ธุรการ!U:U)+SUMIF(เส้นแต่งหน้าขนมปัง!$C:$C,'รับ-จ่าย ประจำวัน'!$B646,เส้นแต่งหน้าขนมปัง!U:U)+SUMIF('วางแผนBC,CJ'!$C:$C,'รับ-จ่าย ประจำวัน'!$B646,'วางแผนBC,CJ'!U:U)+SUMIF(RD!$C:$C,'รับ-จ่าย ประจำวัน'!$B646,RD!U:U)+SUMIF('FG,ออนไล,คัดแยก'!$C:$C,'รับ-จ่าย ประจำวัน'!$B646,'FG,ออนไล,คัดแยก'!U:U)</f>
        <v>0</v>
      </c>
      <c r="BC646" s="16">
        <f>SUMIF(เตรียมส่วนผสม!$C:$C,'รับ-จ่าย ประจำวัน'!$B646,เตรียมส่วนผสม!V:V)+SUMIF(กวนไส้!$C:$C,'รับ-จ่าย ประจำวัน'!$B646,กวนไส้!V:V)+SUMIF(ผลิต1!$C:$C,'รับ-จ่าย ประจำวัน'!$B646,ผลิต1!V:V)+SUMIF(ผลิต2!$C:$C,'รับ-จ่าย ประจำวัน'!$B646,ผลิต2!V:V)+SUMIF(เส้นแต่งหน้าขนมเค้ก!$C:$C,'รับ-จ่าย ประจำวัน'!$B646,เส้นแต่งหน้าขนมเค้ก!V:V)+SUMIF(แพ็ค!$C:$C,'รับ-จ่าย ประจำวัน'!$B646,แพ็ค!V:V)+SUMIF(ธุรการ!$C:$C,'รับ-จ่าย ประจำวัน'!$B646,ธุรการ!V:V)+SUMIF(เส้นแต่งหน้าขนมปัง!$C:$C,'รับ-จ่าย ประจำวัน'!$B646,เส้นแต่งหน้าขนมปัง!V:V)+SUMIF('วางแผนBC,CJ'!$C:$C,'รับ-จ่าย ประจำวัน'!$B646,'วางแผนBC,CJ'!V:V)+SUMIF(RD!$C:$C,'รับ-จ่าย ประจำวัน'!$B646,RD!V:V)+SUMIF('FG,ออนไล,คัดแยก'!$C:$C,'รับ-จ่าย ประจำวัน'!$B646,'FG,ออนไล,คัดแยก'!V:V)</f>
        <v>0</v>
      </c>
      <c r="BD646" s="16">
        <f>SUMIF(เตรียมส่วนผสม!$C:$C,'รับ-จ่าย ประจำวัน'!$B646,เตรียมส่วนผสม!W:W)+SUMIF(กวนไส้!$C:$C,'รับ-จ่าย ประจำวัน'!$B646,กวนไส้!W:W)+SUMIF(ผลิต1!$C:$C,'รับ-จ่าย ประจำวัน'!$B646,ผลิต1!W:W)+SUMIF(ผลิต2!$C:$C,'รับ-จ่าย ประจำวัน'!$B646,ผลิต2!W:W)+SUMIF(เส้นแต่งหน้าขนมเค้ก!$C:$C,'รับ-จ่าย ประจำวัน'!$B646,เส้นแต่งหน้าขนมเค้ก!W:W)+SUMIF(แพ็ค!$C:$C,'รับ-จ่าย ประจำวัน'!$B646,แพ็ค!W:W)+SUMIF(ธุรการ!$C:$C,'รับ-จ่าย ประจำวัน'!$B646,ธุรการ!W:W)+SUMIF(เส้นแต่งหน้าขนมปัง!$C:$C,'รับ-จ่าย ประจำวัน'!$B646,เส้นแต่งหน้าขนมปัง!W:W)+SUMIF('วางแผนBC,CJ'!$C:$C,'รับ-จ่าย ประจำวัน'!$B646,'วางแผนBC,CJ'!W:W)+SUMIF(RD!$C:$C,'รับ-จ่าย ประจำวัน'!$B646,RD!W:W)+SUMIF('FG,ออนไล,คัดแยก'!$C:$C,'รับ-จ่าย ประจำวัน'!$B646,'FG,ออนไล,คัดแยก'!W:W)</f>
        <v>0</v>
      </c>
      <c r="BE646" s="16">
        <f>SUMIF(เตรียมส่วนผสม!$C:$C,'รับ-จ่าย ประจำวัน'!$B646,เตรียมส่วนผสม!X:X)+SUMIF(กวนไส้!$C:$C,'รับ-จ่าย ประจำวัน'!$B646,กวนไส้!X:X)+SUMIF(ผลิต1!$C:$C,'รับ-จ่าย ประจำวัน'!$B646,ผลิต1!X:X)+SUMIF(ผลิต2!$C:$C,'รับ-จ่าย ประจำวัน'!$B646,ผลิต2!X:X)+SUMIF(เส้นแต่งหน้าขนมเค้ก!$C:$C,'รับ-จ่าย ประจำวัน'!$B646,เส้นแต่งหน้าขนมเค้ก!X:X)+SUMIF(แพ็ค!$C:$C,'รับ-จ่าย ประจำวัน'!$B646,แพ็ค!X:X)+SUMIF(ธุรการ!$C:$C,'รับ-จ่าย ประจำวัน'!$B646,ธุรการ!X:X)+SUMIF(เส้นแต่งหน้าขนมปัง!$C:$C,'รับ-จ่าย ประจำวัน'!$B646,เส้นแต่งหน้าขนมปัง!X:X)+SUMIF('วางแผนBC,CJ'!$C:$C,'รับ-จ่าย ประจำวัน'!$B646,'วางแผนBC,CJ'!X:X)+SUMIF(RD!$C:$C,'รับ-จ่าย ประจำวัน'!$B646,RD!X:X)+SUMIF('FG,ออนไล,คัดแยก'!$C:$C,'รับ-จ่าย ประจำวัน'!$B646,'FG,ออนไล,คัดแยก'!X:X)</f>
        <v>0</v>
      </c>
      <c r="BF646" s="16">
        <f>SUMIF(เตรียมส่วนผสม!$C:$C,'รับ-จ่าย ประจำวัน'!$B646,เตรียมส่วนผสม!Y:Y)+SUMIF(กวนไส้!$C:$C,'รับ-จ่าย ประจำวัน'!$B646,กวนไส้!Y:Y)+SUMIF(ผลิต1!$C:$C,'รับ-จ่าย ประจำวัน'!$B646,ผลิต1!Y:Y)+SUMIF(ผลิต2!$C:$C,'รับ-จ่าย ประจำวัน'!$B646,ผลิต2!Y:Y)+SUMIF(เส้นแต่งหน้าขนมเค้ก!$C:$C,'รับ-จ่าย ประจำวัน'!$B646,เส้นแต่งหน้าขนมเค้ก!Y:Y)+SUMIF(แพ็ค!$C:$C,'รับ-จ่าย ประจำวัน'!$B646,แพ็ค!Y:Y)+SUMIF(ธุรการ!$C:$C,'รับ-จ่าย ประจำวัน'!$B646,ธุรการ!Y:Y)+SUMIF(เส้นแต่งหน้าขนมปัง!$C:$C,'รับ-จ่าย ประจำวัน'!$B646,เส้นแต่งหน้าขนมปัง!Y:Y)+SUMIF('วางแผนBC,CJ'!$C:$C,'รับ-จ่าย ประจำวัน'!$B646,'วางแผนBC,CJ'!Y:Y)+SUMIF(RD!$C:$C,'รับ-จ่าย ประจำวัน'!$B646,RD!Y:Y)+SUMIF('FG,ออนไล,คัดแยก'!$C:$C,'รับ-จ่าย ประจำวัน'!$B646,'FG,ออนไล,คัดแยก'!Y:Y)</f>
        <v>0</v>
      </c>
      <c r="BG646" s="16">
        <f>SUMIF(เตรียมส่วนผสม!$C:$C,'รับ-จ่าย ประจำวัน'!$B646,เตรียมส่วนผสม!Z:Z)+SUMIF(กวนไส้!$C:$C,'รับ-จ่าย ประจำวัน'!$B646,กวนไส้!Z:Z)+SUMIF(ผลิต1!$C:$C,'รับ-จ่าย ประจำวัน'!$B646,ผลิต1!Z:Z)+SUMIF(ผลิต2!$C:$C,'รับ-จ่าย ประจำวัน'!$B646,ผลิต2!Z:Z)+SUMIF(เส้นแต่งหน้าขนมเค้ก!$C:$C,'รับ-จ่าย ประจำวัน'!$B646,เส้นแต่งหน้าขนมเค้ก!Z:Z)+SUMIF(แพ็ค!$C:$C,'รับ-จ่าย ประจำวัน'!$B646,แพ็ค!Z:Z)+SUMIF(ธุรการ!$C:$C,'รับ-จ่าย ประจำวัน'!$B646,ธุรการ!Z:Z)+SUMIF(เส้นแต่งหน้าขนมปัง!$C:$C,'รับ-จ่าย ประจำวัน'!$B646,เส้นแต่งหน้าขนมปัง!Z:Z)+SUMIF('วางแผนBC,CJ'!$C:$C,'รับ-จ่าย ประจำวัน'!$B646,'วางแผนBC,CJ'!Z:Z)+SUMIF(RD!$C:$C,'รับ-จ่าย ประจำวัน'!$B646,RD!Z:Z)+SUMIF('FG,ออนไล,คัดแยก'!$C:$C,'รับ-จ่าย ประจำวัน'!$B646,'FG,ออนไล,คัดแยก'!Z:Z)</f>
        <v>0</v>
      </c>
      <c r="BH646" s="16">
        <f>SUMIF(เตรียมส่วนผสม!$C:$C,'รับ-จ่าย ประจำวัน'!$B646,เตรียมส่วนผสม!AA:AA)+SUMIF(กวนไส้!$C:$C,'รับ-จ่าย ประจำวัน'!$B646,กวนไส้!AA:AA)+SUMIF(ผลิต1!$C:$C,'รับ-จ่าย ประจำวัน'!$B646,ผลิต1!AA:AA)+SUMIF(ผลิต2!$C:$C,'รับ-จ่าย ประจำวัน'!$B646,ผลิต2!AA:AA)+SUMIF(เส้นแต่งหน้าขนมเค้ก!$C:$C,'รับ-จ่าย ประจำวัน'!$B646,เส้นแต่งหน้าขนมเค้ก!AA:AA)+SUMIF(แพ็ค!$C:$C,'รับ-จ่าย ประจำวัน'!$B646,แพ็ค!AA:AA)+SUMIF(ธุรการ!$C:$C,'รับ-จ่าย ประจำวัน'!$B646,ธุรการ!AA:AA)+SUMIF(เส้นแต่งหน้าขนมปัง!$C:$C,'รับ-จ่าย ประจำวัน'!$B646,เส้นแต่งหน้าขนมปัง!AA:AA)+SUMIF('วางแผนBC,CJ'!$C:$C,'รับ-จ่าย ประจำวัน'!$B646,'วางแผนBC,CJ'!AA:AA)+SUMIF(RD!$C:$C,'รับ-จ่าย ประจำวัน'!$B646,RD!AA:AA)+SUMIF('FG,ออนไล,คัดแยก'!$C:$C,'รับ-จ่าย ประจำวัน'!$B646,'FG,ออนไล,คัดแยก'!AA:AA)</f>
        <v>0</v>
      </c>
      <c r="BI646" s="16">
        <f>SUMIF(เตรียมส่วนผสม!$C:$C,'รับ-จ่าย ประจำวัน'!$B646,เตรียมส่วนผสม!AB:AB)+SUMIF(กวนไส้!$C:$C,'รับ-จ่าย ประจำวัน'!$B646,กวนไส้!AB:AB)+SUMIF(ผลิต1!$C:$C,'รับ-จ่าย ประจำวัน'!$B646,ผลิต1!AB:AB)+SUMIF(ผลิต2!$C:$C,'รับ-จ่าย ประจำวัน'!$B646,ผลิต2!AB:AB)+SUMIF(เส้นแต่งหน้าขนมเค้ก!$C:$C,'รับ-จ่าย ประจำวัน'!$B646,เส้นแต่งหน้าขนมเค้ก!AB:AB)+SUMIF(แพ็ค!$C:$C,'รับ-จ่าย ประจำวัน'!$B646,แพ็ค!AB:AB)+SUMIF(ธุรการ!$C:$C,'รับ-จ่าย ประจำวัน'!$B646,ธุรการ!AB:AB)+SUMIF(เส้นแต่งหน้าขนมปัง!$C:$C,'รับ-จ่าย ประจำวัน'!$B646,เส้นแต่งหน้าขนมปัง!AB:AB)+SUMIF('วางแผนBC,CJ'!$C:$C,'รับ-จ่าย ประจำวัน'!$B646,'วางแผนBC,CJ'!AB:AB)+SUMIF(RD!$C:$C,'รับ-จ่าย ประจำวัน'!$B646,RD!AB:AB)+SUMIF('FG,ออนไล,คัดแยก'!$C:$C,'รับ-จ่าย ประจำวัน'!$B646,'FG,ออนไล,คัดแยก'!AB:AB)</f>
        <v>0</v>
      </c>
      <c r="BJ646" s="16">
        <f>SUMIF(เตรียมส่วนผสม!$C:$C,'รับ-จ่าย ประจำวัน'!$B646,เตรียมส่วนผสม!AC:AC)+SUMIF(กวนไส้!$C:$C,'รับ-จ่าย ประจำวัน'!$B646,กวนไส้!AC:AC)+SUMIF(ผลิต1!$C:$C,'รับ-จ่าย ประจำวัน'!$B646,ผลิต1!AC:AC)+SUMIF(ผลิต2!$C:$C,'รับ-จ่าย ประจำวัน'!$B646,ผลิต2!AC:AC)+SUMIF(เส้นแต่งหน้าขนมเค้ก!$C:$C,'รับ-จ่าย ประจำวัน'!$B646,เส้นแต่งหน้าขนมเค้ก!AC:AC)+SUMIF(แพ็ค!$C:$C,'รับ-จ่าย ประจำวัน'!$B646,แพ็ค!AC:AC)+SUMIF(ธุรการ!$C:$C,'รับ-จ่าย ประจำวัน'!$B646,ธุรการ!AC:AC)+SUMIF(เส้นแต่งหน้าขนมปัง!$C:$C,'รับ-จ่าย ประจำวัน'!$B646,เส้นแต่งหน้าขนมปัง!AC:AC)+SUMIF('วางแผนBC,CJ'!$C:$C,'รับ-จ่าย ประจำวัน'!$B646,'วางแผนBC,CJ'!AC:AC)+SUMIF(RD!$C:$C,'รับ-จ่าย ประจำวัน'!$B646,RD!AC:AC)+SUMIF('FG,ออนไล,คัดแยก'!$C:$C,'รับ-จ่าย ประจำวัน'!$B646,'FG,ออนไล,คัดแยก'!AC:AC)</f>
        <v>0</v>
      </c>
      <c r="BK646" s="16">
        <f>SUMIF(เตรียมส่วนผสม!$C:$C,'รับ-จ่าย ประจำวัน'!$B646,เตรียมส่วนผสม!AD:AD)+SUMIF(กวนไส้!$C:$C,'รับ-จ่าย ประจำวัน'!$B646,กวนไส้!AD:AD)+SUMIF(ผลิต1!$C:$C,'รับ-จ่าย ประจำวัน'!$B646,ผลิต1!AD:AD)+SUMIF(ผลิต2!$C:$C,'รับ-จ่าย ประจำวัน'!$B646,ผลิต2!AD:AD)+SUMIF(เส้นแต่งหน้าขนมเค้ก!$C:$C,'รับ-จ่าย ประจำวัน'!$B646,เส้นแต่งหน้าขนมเค้ก!AD:AD)+SUMIF(แพ็ค!$C:$C,'รับ-จ่าย ประจำวัน'!$B646,แพ็ค!AD:AD)+SUMIF(ธุรการ!$C:$C,'รับ-จ่าย ประจำวัน'!$B646,ธุรการ!AD:AD)+SUMIF(เส้นแต่งหน้าขนมปัง!$C:$C,'รับ-จ่าย ประจำวัน'!$B646,เส้นแต่งหน้าขนมปัง!AD:AD)+SUMIF('วางแผนBC,CJ'!$C:$C,'รับ-จ่าย ประจำวัน'!$B646,'วางแผนBC,CJ'!AD:AD)+SUMIF(RD!$C:$C,'รับ-จ่าย ประจำวัน'!$B646,RD!AD:AD)+SUMIF('FG,ออนไล,คัดแยก'!$C:$C,'รับ-จ่าย ประจำวัน'!$B646,'FG,ออนไล,คัดแยก'!AD:AD)</f>
        <v>0</v>
      </c>
      <c r="BL646" s="16">
        <f>SUMIF(เตรียมส่วนผสม!$C:$C,'รับ-จ่าย ประจำวัน'!$B646,เตรียมส่วนผสม!AE:AE)+SUMIF(กวนไส้!$C:$C,'รับ-จ่าย ประจำวัน'!$B646,กวนไส้!AE:AE)+SUMIF(ผลิต1!$C:$C,'รับ-จ่าย ประจำวัน'!$B646,ผลิต1!AE:AE)+SUMIF(ผลิต2!$C:$C,'รับ-จ่าย ประจำวัน'!$B646,ผลิต2!AE:AE)+SUMIF(เส้นแต่งหน้าขนมเค้ก!$C:$C,'รับ-จ่าย ประจำวัน'!$B646,เส้นแต่งหน้าขนมเค้ก!AE:AE)+SUMIF(แพ็ค!$C:$C,'รับ-จ่าย ประจำวัน'!$B646,แพ็ค!AE:AE)+SUMIF(ธุรการ!$C:$C,'รับ-จ่าย ประจำวัน'!$B646,ธุรการ!AE:AE)+SUMIF(เส้นแต่งหน้าขนมปัง!$C:$C,'รับ-จ่าย ประจำวัน'!$B646,เส้นแต่งหน้าขนมปัง!AE:AE)+SUMIF('วางแผนBC,CJ'!$C:$C,'รับ-จ่าย ประจำวัน'!$B646,'วางแผนBC,CJ'!AE:AE)+SUMIF(RD!$C:$C,'รับ-จ่าย ประจำวัน'!$B646,RD!AE:AE)+SUMIF('FG,ออนไล,คัดแยก'!$C:$C,'รับ-จ่าย ประจำวัน'!$B646,'FG,ออนไล,คัดแยก'!AE:AE)</f>
        <v>0</v>
      </c>
      <c r="BM646" s="16">
        <f>SUMIF(เตรียมส่วนผสม!$C:$C,'รับ-จ่าย ประจำวัน'!$B646,เตรียมส่วนผสม!AF:AF)+SUMIF(กวนไส้!$C:$C,'รับ-จ่าย ประจำวัน'!$B646,กวนไส้!AF:AF)+SUMIF(ผลิต1!$C:$C,'รับ-จ่าย ประจำวัน'!$B646,ผลิต1!AF:AF)+SUMIF(ผลิต2!$C:$C,'รับ-จ่าย ประจำวัน'!$B646,ผลิต2!AF:AF)+SUMIF(เส้นแต่งหน้าขนมเค้ก!$C:$C,'รับ-จ่าย ประจำวัน'!$B646,เส้นแต่งหน้าขนมเค้ก!AF:AF)+SUMIF(แพ็ค!$C:$C,'รับ-จ่าย ประจำวัน'!$B646,แพ็ค!AF:AF)+SUMIF(ธุรการ!$C:$C,'รับ-จ่าย ประจำวัน'!$B646,ธุรการ!AF:AF)+SUMIF(เส้นแต่งหน้าขนมปัง!$C:$C,'รับ-จ่าย ประจำวัน'!$B646,เส้นแต่งหน้าขนมปัง!AF:AF)+SUMIF('วางแผนBC,CJ'!$C:$C,'รับ-จ่าย ประจำวัน'!$B646,'วางแผนBC,CJ'!AF:AF)+SUMIF(RD!$C:$C,'รับ-จ่าย ประจำวัน'!$B646,RD!AF:AF)+SUMIF('FG,ออนไล,คัดแยก'!$C:$C,'รับ-จ่าย ประจำวัน'!$B646,'FG,ออนไล,คัดแยก'!AF:AF)</f>
        <v>0</v>
      </c>
      <c r="BN646" s="16">
        <f>SUMIF(เตรียมส่วนผสม!$C:$C,'รับ-จ่าย ประจำวัน'!$B646,เตรียมส่วนผสม!AG:AG)+SUMIF(กวนไส้!$C:$C,'รับ-จ่าย ประจำวัน'!$B646,กวนไส้!AG:AG)+SUMIF(ผลิต1!$C:$C,'รับ-จ่าย ประจำวัน'!$B646,ผลิต1!AG:AG)+SUMIF(ผลิต2!$C:$C,'รับ-จ่าย ประจำวัน'!$B646,ผลิต2!AG:AG)+SUMIF(เส้นแต่งหน้าขนมเค้ก!$C:$C,'รับ-จ่าย ประจำวัน'!$B646,เส้นแต่งหน้าขนมเค้ก!AG:AG)+SUMIF(แพ็ค!$C:$C,'รับ-จ่าย ประจำวัน'!$B646,แพ็ค!AG:AG)+SUMIF(ธุรการ!$C:$C,'รับ-จ่าย ประจำวัน'!$B646,ธุรการ!AG:AG)+SUMIF(เส้นแต่งหน้าขนมปัง!$C:$C,'รับ-จ่าย ประจำวัน'!$B646,เส้นแต่งหน้าขนมปัง!AG:AG)+SUMIF('วางแผนBC,CJ'!$C:$C,'รับ-จ่าย ประจำวัน'!$B646,'วางแผนBC,CJ'!AG:AG)+SUMIF(RD!$C:$C,'รับ-จ่าย ประจำวัน'!$B646,RD!AG:AG)+SUMIF('FG,ออนไล,คัดแยก'!$C:$C,'รับ-จ่าย ประจำวัน'!$B646,'FG,ออนไล,คัดแยก'!AG:AG)</f>
        <v>0</v>
      </c>
      <c r="BO646" s="16">
        <f>SUMIF(เตรียมส่วนผสม!$C:$C,'รับ-จ่าย ประจำวัน'!$B646,เตรียมส่วนผสม!AH:AH)+SUMIF(กวนไส้!$C:$C,'รับ-จ่าย ประจำวัน'!$B646,กวนไส้!AH:AH)+SUMIF(ผลิต1!$C:$C,'รับ-จ่าย ประจำวัน'!$B646,ผลิต1!AH:AH)+SUMIF(ผลิต2!$C:$C,'รับ-จ่าย ประจำวัน'!$B646,ผลิต2!AH:AH)+SUMIF(เส้นแต่งหน้าขนมเค้ก!$C:$C,'รับ-จ่าย ประจำวัน'!$B646,เส้นแต่งหน้าขนมเค้ก!AH:AH)+SUMIF(แพ็ค!$C:$C,'รับ-จ่าย ประจำวัน'!$B646,แพ็ค!AH:AH)+SUMIF(ธุรการ!$C:$C,'รับ-จ่าย ประจำวัน'!$B646,ธุรการ!AH:AH)+SUMIF(เส้นแต่งหน้าขนมปัง!$C:$C,'รับ-จ่าย ประจำวัน'!$B646,เส้นแต่งหน้าขนมปัง!AH:AH)+SUMIF('วางแผนBC,CJ'!$C:$C,'รับ-จ่าย ประจำวัน'!$B646,'วางแผนBC,CJ'!AH:AH)+SUMIF(RD!$C:$C,'รับ-จ่าย ประจำวัน'!$B646,RD!AH:AH)+SUMIF('FG,ออนไล,คัดแยก'!$C:$C,'รับ-จ่าย ประจำวัน'!$B646,'FG,ออนไล,คัดแยก'!AH:AH)</f>
        <v>0</v>
      </c>
      <c r="BP646" s="16">
        <f>SUMIF(เตรียมส่วนผสม!$C:$C,'รับ-จ่าย ประจำวัน'!$B646,เตรียมส่วนผสม!AI:AI)+SUMIF(กวนไส้!$C:$C,'รับ-จ่าย ประจำวัน'!$B646,กวนไส้!AI:AI)+SUMIF(ผลิต1!$C:$C,'รับ-จ่าย ประจำวัน'!$B646,ผลิต1!AI:AI)+SUMIF(ผลิต2!$C:$C,'รับ-จ่าย ประจำวัน'!$B646,ผลิต2!AI:AI)+SUMIF(เส้นแต่งหน้าขนมเค้ก!$C:$C,'รับ-จ่าย ประจำวัน'!$B646,เส้นแต่งหน้าขนมเค้ก!AI:AI)+SUMIF(แพ็ค!$C:$C,'รับ-จ่าย ประจำวัน'!$B646,แพ็ค!AI:AI)+SUMIF(ธุรการ!$C:$C,'รับ-จ่าย ประจำวัน'!$B646,ธุรการ!AI:AI)+SUMIF(เส้นแต่งหน้าขนมปัง!$C:$C,'รับ-จ่าย ประจำวัน'!$B646,เส้นแต่งหน้าขนมปัง!AI:AI)+SUMIF('วางแผนBC,CJ'!$C:$C,'รับ-จ่าย ประจำวัน'!$B646,'วางแผนBC,CJ'!AI:AI)+SUMIF(RD!$C:$C,'รับ-จ่าย ประจำวัน'!$B646,RD!AI:AI)+SUMIF('FG,ออนไล,คัดแยก'!$C:$C,'รับ-จ่าย ประจำวัน'!$B646,'FG,ออนไล,คัดแยก'!AI:AI)</f>
        <v>0</v>
      </c>
      <c r="BQ646" s="16">
        <f>SUMIF(เตรียมส่วนผสม!$C:$C,'รับ-จ่าย ประจำวัน'!$B646,เตรียมส่วนผสม!AJ:AJ)+SUMIF(กวนไส้!$C:$C,'รับ-จ่าย ประจำวัน'!$B646,กวนไส้!AJ:AJ)+SUMIF(ผลิต1!$C:$C,'รับ-จ่าย ประจำวัน'!$B646,ผลิต1!AJ:AJ)+SUMIF(ผลิต2!$C:$C,'รับ-จ่าย ประจำวัน'!$B646,ผลิต2!AJ:AJ)+SUMIF(เส้นแต่งหน้าขนมเค้ก!$C:$C,'รับ-จ่าย ประจำวัน'!$B646,เส้นแต่งหน้าขนมเค้ก!AJ:AJ)+SUMIF(แพ็ค!$C:$C,'รับ-จ่าย ประจำวัน'!$B646,แพ็ค!AJ:AJ)+SUMIF(ธุรการ!$C:$C,'รับ-จ่าย ประจำวัน'!$B646,ธุรการ!AJ:AJ)+SUMIF(เส้นแต่งหน้าขนมปัง!$C:$C,'รับ-จ่าย ประจำวัน'!$B646,เส้นแต่งหน้าขนมปัง!AJ:AJ)+SUMIF('วางแผนBC,CJ'!$C:$C,'รับ-จ่าย ประจำวัน'!$B646,'วางแผนBC,CJ'!AJ:AJ)+SUMIF(RD!$C:$C,'รับ-จ่าย ประจำวัน'!$B646,RD!AJ:AJ)+SUMIF('FG,ออนไล,คัดแยก'!$C:$C,'รับ-จ่าย ประจำวัน'!$B646,'FG,ออนไล,คัดแยก'!AJ:AJ)</f>
        <v>0</v>
      </c>
      <c r="BR646" s="16">
        <f>SUMIF(เตรียมส่วนผสม!$C:$C,'รับ-จ่าย ประจำวัน'!$B646,เตรียมส่วนผสม!AK:AK)+SUMIF(กวนไส้!$C:$C,'รับ-จ่าย ประจำวัน'!$B646,กวนไส้!AK:AK)+SUMIF(ผลิต1!$C:$C,'รับ-จ่าย ประจำวัน'!$B646,ผลิต1!AK:AK)+SUMIF(ผลิต2!$C:$C,'รับ-จ่าย ประจำวัน'!$B646,ผลิต2!AK:AK)+SUMIF(เส้นแต่งหน้าขนมเค้ก!$C:$C,'รับ-จ่าย ประจำวัน'!$B646,เส้นแต่งหน้าขนมเค้ก!AK:AK)+SUMIF(แพ็ค!$C:$C,'รับ-จ่าย ประจำวัน'!$B646,แพ็ค!AK:AK)+SUMIF(ธุรการ!$C:$C,'รับ-จ่าย ประจำวัน'!$B646,ธุรการ!AK:AK)+SUMIF(เส้นแต่งหน้าขนมปัง!$C:$C,'รับ-จ่าย ประจำวัน'!$B646,เส้นแต่งหน้าขนมปัง!AK:AK)+SUMIF('วางแผนBC,CJ'!$C:$C,'รับ-จ่าย ประจำวัน'!$B646,'วางแผนBC,CJ'!AK:AK)+SUMIF(RD!$C:$C,'รับ-จ่าย ประจำวัน'!$B646,RD!AK:AK)+SUMIF('FG,ออนไล,คัดแยก'!$C:$C,'รับ-จ่าย ประจำวัน'!$B646,'FG,ออนไล,คัดแยก'!AK:AK)</f>
        <v>0</v>
      </c>
      <c r="BS646" s="16">
        <f>SUMIF(เตรียมส่วนผสม!$C:$C,'รับ-จ่าย ประจำวัน'!$B646,เตรียมส่วนผสม!AL:AL)+SUMIF(กวนไส้!$C:$C,'รับ-จ่าย ประจำวัน'!$B646,กวนไส้!AL:AL)+SUMIF(ผลิต1!$C:$C,'รับ-จ่าย ประจำวัน'!$B646,ผลิต1!AL:AL)+SUMIF(ผลิต2!$C:$C,'รับ-จ่าย ประจำวัน'!$B646,ผลิต2!AL:AL)+SUMIF(เส้นแต่งหน้าขนมเค้ก!$C:$C,'รับ-จ่าย ประจำวัน'!$B646,เส้นแต่งหน้าขนมเค้ก!AL:AL)+SUMIF(แพ็ค!$C:$C,'รับ-จ่าย ประจำวัน'!$B646,แพ็ค!AL:AL)+SUMIF(ธุรการ!$C:$C,'รับ-จ่าย ประจำวัน'!$B646,ธุรการ!AL:AL)+SUMIF(เส้นแต่งหน้าขนมปัง!$C:$C,'รับ-จ่าย ประจำวัน'!$B646,เส้นแต่งหน้าขนมปัง!AL:AL)+SUMIF('วางแผนBC,CJ'!$C:$C,'รับ-จ่าย ประจำวัน'!$B646,'วางแผนBC,CJ'!AL:AL)+SUMIF(RD!$C:$C,'รับ-จ่าย ประจำวัน'!$B646,RD!AL:AL)+SUMIF('FG,ออนไล,คัดแยก'!$C:$C,'รับ-จ่าย ประจำวัน'!$B646,'FG,ออนไล,คัดแยก'!AL:AL)</f>
        <v>0</v>
      </c>
      <c r="BT646" s="18">
        <f t="shared" si="136"/>
        <v>0</v>
      </c>
      <c r="BU646" s="116"/>
      <c r="BV646" s="146">
        <f t="shared" si="137"/>
        <v>0</v>
      </c>
      <c r="BW646" s="184"/>
      <c r="BX646" s="172">
        <f t="shared" si="160"/>
        <v>0</v>
      </c>
      <c r="BY646" s="188" t="e">
        <f t="shared" si="122"/>
        <v>#DIV/0!</v>
      </c>
      <c r="BZ646" s="180" t="e">
        <f t="shared" ca="1" si="128"/>
        <v>#DIV/0!</v>
      </c>
      <c r="CA646" s="93"/>
      <c r="CB646" s="93"/>
      <c r="CC646" s="93"/>
      <c r="CD646" s="93"/>
      <c r="CE646" s="93"/>
      <c r="CF646" s="93"/>
      <c r="CG646" s="93"/>
      <c r="CH646" s="93"/>
      <c r="CI646" s="93"/>
      <c r="CJ646" s="97"/>
      <c r="CK646" s="9">
        <f t="shared" si="159"/>
        <v>0</v>
      </c>
    </row>
    <row r="647" spans="1:89" hidden="1" x14ac:dyDescent="0.5">
      <c r="A647" s="149"/>
      <c r="B647" s="34"/>
      <c r="C647" s="33"/>
      <c r="D647" s="141"/>
      <c r="E647" s="25"/>
      <c r="F647" s="132"/>
      <c r="G647" s="25"/>
      <c r="H647" s="12">
        <v>0</v>
      </c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11"/>
      <c r="AF647" s="11"/>
      <c r="AG647" s="11"/>
      <c r="AH647" s="11"/>
      <c r="AI647" s="25"/>
      <c r="AJ647" s="25"/>
      <c r="AK647" s="25"/>
      <c r="AL647" s="25"/>
      <c r="AM647" s="25"/>
      <c r="AN647" s="15">
        <f t="shared" si="135"/>
        <v>0</v>
      </c>
      <c r="AO647" s="16">
        <f>SUMIF(เตรียมส่วนผสม!$C:$C,'รับ-จ่าย ประจำวัน'!$B647,เตรียมส่วนผสม!H:H)+SUMIF(กวนไส้!$C:$C,'รับ-จ่าย ประจำวัน'!$B647,กวนไส้!H:H)+SUMIF(ผลิต1!$C:$C,'รับ-จ่าย ประจำวัน'!$B647,ผลิต1!H:H)+SUMIF(ผลิต2!$C:$C,'รับ-จ่าย ประจำวัน'!$B647,ผลิต2!H:H)+SUMIF(เส้นแต่งหน้าขนมเค้ก!$C:$C,'รับ-จ่าย ประจำวัน'!$B647,เส้นแต่งหน้าขนมเค้ก!H:H)+SUMIF(แพ็ค!$C:$C,'รับ-จ่าย ประจำวัน'!$B647,แพ็ค!H:H)+SUMIF(ธุรการ!$C:$C,'รับ-จ่าย ประจำวัน'!$B647,ธุรการ!H:H)+SUMIF(เส้นแต่งหน้าขนมปัง!$C:$C,'รับ-จ่าย ประจำวัน'!$B647,เส้นแต่งหน้าขนมปัง!H:H)+SUMIF('วางแผนBC,CJ'!$C:$C,'รับ-จ่าย ประจำวัน'!$B647,'วางแผนBC,CJ'!H:H)+SUMIF(RD!$C:$C,'รับ-จ่าย ประจำวัน'!$B647,RD!H:H)+SUMIF('FG,ออนไล,คัดแยก'!$C:$C,'รับ-จ่าย ประจำวัน'!$B647,'FG,ออนไล,คัดแยก'!H:H)</f>
        <v>0</v>
      </c>
      <c r="AP647" s="16">
        <f>SUMIF(เตรียมส่วนผสม!$C:$C,'รับ-จ่าย ประจำวัน'!$B647,เตรียมส่วนผสม!I:I)+SUMIF(กวนไส้!$C:$C,'รับ-จ่าย ประจำวัน'!$B647,กวนไส้!I:I)+SUMIF(ผลิต1!$C:$C,'รับ-จ่าย ประจำวัน'!$B647,ผลิต1!I:I)+SUMIF(ผลิต2!$C:$C,'รับ-จ่าย ประจำวัน'!$B647,ผลิต2!I:I)+SUMIF(เส้นแต่งหน้าขนมเค้ก!$C:$C,'รับ-จ่าย ประจำวัน'!$B647,เส้นแต่งหน้าขนมเค้ก!I:I)+SUMIF(แพ็ค!$C:$C,'รับ-จ่าย ประจำวัน'!$B647,แพ็ค!I:I)+SUMIF(ธุรการ!$C:$C,'รับ-จ่าย ประจำวัน'!$B647,ธุรการ!I:I)+SUMIF(เส้นแต่งหน้าขนมปัง!$C:$C,'รับ-จ่าย ประจำวัน'!$B647,เส้นแต่งหน้าขนมปัง!I:I)+SUMIF('วางแผนBC,CJ'!$C:$C,'รับ-จ่าย ประจำวัน'!$B647,'วางแผนBC,CJ'!I:I)+SUMIF(RD!$C:$C,'รับ-จ่าย ประจำวัน'!$B647,RD!I:I)+SUMIF('FG,ออนไล,คัดแยก'!$C:$C,'รับ-จ่าย ประจำวัน'!$B647,'FG,ออนไล,คัดแยก'!I:I)</f>
        <v>0</v>
      </c>
      <c r="AQ647" s="16">
        <f>SUMIF(เตรียมส่วนผสม!$C:$C,'รับ-จ่าย ประจำวัน'!$B647,เตรียมส่วนผสม!J:J)+SUMIF(กวนไส้!$C:$C,'รับ-จ่าย ประจำวัน'!$B647,กวนไส้!J:J)+SUMIF(ผลิต1!$C:$C,'รับ-จ่าย ประจำวัน'!$B647,ผลิต1!J:J)+SUMIF(ผลิต2!$C:$C,'รับ-จ่าย ประจำวัน'!$B647,ผลิต2!J:J)+SUMIF(เส้นแต่งหน้าขนมเค้ก!$C:$C,'รับ-จ่าย ประจำวัน'!$B647,เส้นแต่งหน้าขนมเค้ก!J:J)+SUMIF(แพ็ค!$C:$C,'รับ-จ่าย ประจำวัน'!$B647,แพ็ค!J:J)+SUMIF(ธุรการ!$C:$C,'รับ-จ่าย ประจำวัน'!$B647,ธุรการ!J:J)+SUMIF(เส้นแต่งหน้าขนมปัง!$C:$C,'รับ-จ่าย ประจำวัน'!$B647,เส้นแต่งหน้าขนมปัง!J:J)+SUMIF('วางแผนBC,CJ'!$C:$C,'รับ-จ่าย ประจำวัน'!$B647,'วางแผนBC,CJ'!J:J)+SUMIF(RD!$C:$C,'รับ-จ่าย ประจำวัน'!$B647,RD!J:J)+SUMIF('FG,ออนไล,คัดแยก'!$C:$C,'รับ-จ่าย ประจำวัน'!$B647,'FG,ออนไล,คัดแยก'!J:J)</f>
        <v>0</v>
      </c>
      <c r="AR647" s="16">
        <f>SUMIF(เตรียมส่วนผสม!$C:$C,'รับ-จ่าย ประจำวัน'!$B647,เตรียมส่วนผสม!K:K)+SUMIF(กวนไส้!$C:$C,'รับ-จ่าย ประจำวัน'!$B647,กวนไส้!K:K)+SUMIF(ผลิต1!$C:$C,'รับ-จ่าย ประจำวัน'!$B647,ผลิต1!K:K)+SUMIF(ผลิต2!$C:$C,'รับ-จ่าย ประจำวัน'!$B647,ผลิต2!K:K)+SUMIF(เส้นแต่งหน้าขนมเค้ก!$C:$C,'รับ-จ่าย ประจำวัน'!$B647,เส้นแต่งหน้าขนมเค้ก!K:K)+SUMIF(แพ็ค!$C:$C,'รับ-จ่าย ประจำวัน'!$B647,แพ็ค!K:K)+SUMIF(ธุรการ!$C:$C,'รับ-จ่าย ประจำวัน'!$B647,ธุรการ!K:K)+SUMIF(เส้นแต่งหน้าขนมปัง!$C:$C,'รับ-จ่าย ประจำวัน'!$B647,เส้นแต่งหน้าขนมปัง!K:K)+SUMIF('วางแผนBC,CJ'!$C:$C,'รับ-จ่าย ประจำวัน'!$B647,'วางแผนBC,CJ'!K:K)+SUMIF(RD!$C:$C,'รับ-จ่าย ประจำวัน'!$B647,RD!K:K)+SUMIF('FG,ออนไล,คัดแยก'!$C:$C,'รับ-จ่าย ประจำวัน'!$B647,'FG,ออนไล,คัดแยก'!K:K)</f>
        <v>0</v>
      </c>
      <c r="AS647" s="16">
        <f>SUMIF(เตรียมส่วนผสม!$C:$C,'รับ-จ่าย ประจำวัน'!$B647,เตรียมส่วนผสม!L:L)+SUMIF(กวนไส้!$C:$C,'รับ-จ่าย ประจำวัน'!$B647,กวนไส้!L:L)+SUMIF(ผลิต1!$C:$C,'รับ-จ่าย ประจำวัน'!$B647,ผลิต1!L:L)+SUMIF(ผลิต2!$C:$C,'รับ-จ่าย ประจำวัน'!$B647,ผลิต2!L:L)+SUMIF(เส้นแต่งหน้าขนมเค้ก!$C:$C,'รับ-จ่าย ประจำวัน'!$B647,เส้นแต่งหน้าขนมเค้ก!L:L)+SUMIF(แพ็ค!$C:$C,'รับ-จ่าย ประจำวัน'!$B647,แพ็ค!L:L)+SUMIF(ธุรการ!$C:$C,'รับ-จ่าย ประจำวัน'!$B647,ธุรการ!L:L)+SUMIF(เส้นแต่งหน้าขนมปัง!$C:$C,'รับ-จ่าย ประจำวัน'!$B647,เส้นแต่งหน้าขนมปัง!L:L)+SUMIF('วางแผนBC,CJ'!$C:$C,'รับ-จ่าย ประจำวัน'!$B647,'วางแผนBC,CJ'!L:L)+SUMIF(RD!$C:$C,'รับ-จ่าย ประจำวัน'!$B647,RD!L:L)+SUMIF('FG,ออนไล,คัดแยก'!$C:$C,'รับ-จ่าย ประจำวัน'!$B647,'FG,ออนไล,คัดแยก'!L:L)</f>
        <v>0</v>
      </c>
      <c r="AT647" s="16">
        <f>SUMIF(เตรียมส่วนผสม!$C:$C,'รับ-จ่าย ประจำวัน'!$B647,เตรียมส่วนผสม!M:M)+SUMIF(กวนไส้!$C:$C,'รับ-จ่าย ประจำวัน'!$B647,กวนไส้!M:M)+SUMIF(ผลิต1!$C:$C,'รับ-จ่าย ประจำวัน'!$B647,ผลิต1!M:M)+SUMIF(ผลิต2!$C:$C,'รับ-จ่าย ประจำวัน'!$B647,ผลิต2!M:M)+SUMIF(เส้นแต่งหน้าขนมเค้ก!$C:$C,'รับ-จ่าย ประจำวัน'!$B647,เส้นแต่งหน้าขนมเค้ก!M:M)+SUMIF(แพ็ค!$C:$C,'รับ-จ่าย ประจำวัน'!$B647,แพ็ค!M:M)+SUMIF(ธุรการ!$C:$C,'รับ-จ่าย ประจำวัน'!$B647,ธุรการ!M:M)+SUMIF(เส้นแต่งหน้าขนมปัง!$C:$C,'รับ-จ่าย ประจำวัน'!$B647,เส้นแต่งหน้าขนมปัง!M:M)+SUMIF('วางแผนBC,CJ'!$C:$C,'รับ-จ่าย ประจำวัน'!$B647,'วางแผนBC,CJ'!M:M)+SUMIF(RD!$C:$C,'รับ-จ่าย ประจำวัน'!$B647,RD!M:M)+SUMIF('FG,ออนไล,คัดแยก'!$C:$C,'รับ-จ่าย ประจำวัน'!$B647,'FG,ออนไล,คัดแยก'!M:M)</f>
        <v>0</v>
      </c>
      <c r="AU647" s="16">
        <f>SUMIF(เตรียมส่วนผสม!$C:$C,'รับ-จ่าย ประจำวัน'!$B647,เตรียมส่วนผสม!N:N)+SUMIF(กวนไส้!$C:$C,'รับ-จ่าย ประจำวัน'!$B647,กวนไส้!N:N)+SUMIF(ผลิต1!$C:$C,'รับ-จ่าย ประจำวัน'!$B647,ผลิต1!N:N)+SUMIF(ผลิต2!$C:$C,'รับ-จ่าย ประจำวัน'!$B647,ผลิต2!N:N)+SUMIF(เส้นแต่งหน้าขนมเค้ก!$C:$C,'รับ-จ่าย ประจำวัน'!$B647,เส้นแต่งหน้าขนมเค้ก!N:N)+SUMIF(แพ็ค!$C:$C,'รับ-จ่าย ประจำวัน'!$B647,แพ็ค!N:N)+SUMIF(ธุรการ!$C:$C,'รับ-จ่าย ประจำวัน'!$B647,ธุรการ!N:N)+SUMIF(เส้นแต่งหน้าขนมปัง!$C:$C,'รับ-จ่าย ประจำวัน'!$B647,เส้นแต่งหน้าขนมปัง!N:N)+SUMIF('วางแผนBC,CJ'!$C:$C,'รับ-จ่าย ประจำวัน'!$B647,'วางแผนBC,CJ'!N:N)+SUMIF(RD!$C:$C,'รับ-จ่าย ประจำวัน'!$B647,RD!N:N)+SUMIF('FG,ออนไล,คัดแยก'!$C:$C,'รับ-จ่าย ประจำวัน'!$B647,'FG,ออนไล,คัดแยก'!N:N)</f>
        <v>0</v>
      </c>
      <c r="AV647" s="16">
        <f>SUMIF(เตรียมส่วนผสม!$C:$C,'รับ-จ่าย ประจำวัน'!$B647,เตรียมส่วนผสม!O:O)+SUMIF(กวนไส้!$C:$C,'รับ-จ่าย ประจำวัน'!$B647,กวนไส้!O:O)+SUMIF(ผลิต1!$C:$C,'รับ-จ่าย ประจำวัน'!$B647,ผลิต1!O:O)+SUMIF(ผลิต2!$C:$C,'รับ-จ่าย ประจำวัน'!$B647,ผลิต2!O:O)+SUMIF(เส้นแต่งหน้าขนมเค้ก!$C:$C,'รับ-จ่าย ประจำวัน'!$B647,เส้นแต่งหน้าขนมเค้ก!O:O)+SUMIF(แพ็ค!$C:$C,'รับ-จ่าย ประจำวัน'!$B647,แพ็ค!O:O)+SUMIF(ธุรการ!$C:$C,'รับ-จ่าย ประจำวัน'!$B647,ธุรการ!O:O)+SUMIF(เส้นแต่งหน้าขนมปัง!$C:$C,'รับ-จ่าย ประจำวัน'!$B647,เส้นแต่งหน้าขนมปัง!O:O)+SUMIF('วางแผนBC,CJ'!$C:$C,'รับ-จ่าย ประจำวัน'!$B647,'วางแผนBC,CJ'!O:O)+SUMIF(RD!$C:$C,'รับ-จ่าย ประจำวัน'!$B647,RD!O:O)+SUMIF('FG,ออนไล,คัดแยก'!$C:$C,'รับ-จ่าย ประจำวัน'!$B647,'FG,ออนไล,คัดแยก'!O:O)</f>
        <v>0</v>
      </c>
      <c r="AW647" s="16">
        <f>SUMIF(เตรียมส่วนผสม!$C:$C,'รับ-จ่าย ประจำวัน'!$B647,เตรียมส่วนผสม!P:P)+SUMIF(กวนไส้!$C:$C,'รับ-จ่าย ประจำวัน'!$B647,กวนไส้!P:P)+SUMIF(ผลิต1!$C:$C,'รับ-จ่าย ประจำวัน'!$B647,ผลิต1!P:P)+SUMIF(ผลิต2!$C:$C,'รับ-จ่าย ประจำวัน'!$B647,ผลิต2!P:P)+SUMIF(เส้นแต่งหน้าขนมเค้ก!$C:$C,'รับ-จ่าย ประจำวัน'!$B647,เส้นแต่งหน้าขนมเค้ก!P:P)+SUMIF(แพ็ค!$C:$C,'รับ-จ่าย ประจำวัน'!$B647,แพ็ค!P:P)+SUMIF(ธุรการ!$C:$C,'รับ-จ่าย ประจำวัน'!$B647,ธุรการ!P:P)+SUMIF(เส้นแต่งหน้าขนมปัง!$C:$C,'รับ-จ่าย ประจำวัน'!$B647,เส้นแต่งหน้าขนมปัง!P:P)+SUMIF('วางแผนBC,CJ'!$C:$C,'รับ-จ่าย ประจำวัน'!$B647,'วางแผนBC,CJ'!P:P)+SUMIF(RD!$C:$C,'รับ-จ่าย ประจำวัน'!$B647,RD!P:P)+SUMIF('FG,ออนไล,คัดแยก'!$C:$C,'รับ-จ่าย ประจำวัน'!$B647,'FG,ออนไล,คัดแยก'!P:P)</f>
        <v>0</v>
      </c>
      <c r="AX647" s="16">
        <f>SUMIF(เตรียมส่วนผสม!$C:$C,'รับ-จ่าย ประจำวัน'!$B647,เตรียมส่วนผสม!Q:Q)+SUMIF(กวนไส้!$C:$C,'รับ-จ่าย ประจำวัน'!$B647,กวนไส้!Q:Q)+SUMIF(ผลิต1!$C:$C,'รับ-จ่าย ประจำวัน'!$B647,ผลิต1!Q:Q)+SUMIF(ผลิต2!$C:$C,'รับ-จ่าย ประจำวัน'!$B647,ผลิต2!Q:Q)+SUMIF(เส้นแต่งหน้าขนมเค้ก!$C:$C,'รับ-จ่าย ประจำวัน'!$B647,เส้นแต่งหน้าขนมเค้ก!Q:Q)+SUMIF(แพ็ค!$C:$C,'รับ-จ่าย ประจำวัน'!$B647,แพ็ค!Q:Q)+SUMIF(ธุรการ!$C:$C,'รับ-จ่าย ประจำวัน'!$B647,ธุรการ!Q:Q)+SUMIF(เส้นแต่งหน้าขนมปัง!$C:$C,'รับ-จ่าย ประจำวัน'!$B647,เส้นแต่งหน้าขนมปัง!Q:Q)+SUMIF('วางแผนBC,CJ'!$C:$C,'รับ-จ่าย ประจำวัน'!$B647,'วางแผนBC,CJ'!Q:Q)+SUMIF(RD!$C:$C,'รับ-จ่าย ประจำวัน'!$B647,RD!Q:Q)+SUMIF('FG,ออนไล,คัดแยก'!$C:$C,'รับ-จ่าย ประจำวัน'!$B647,'FG,ออนไล,คัดแยก'!Q:Q)</f>
        <v>0</v>
      </c>
      <c r="AY647" s="16">
        <f>SUMIF(เตรียมส่วนผสม!$C:$C,'รับ-จ่าย ประจำวัน'!$B647,เตรียมส่วนผสม!R:R)+SUMIF(กวนไส้!$C:$C,'รับ-จ่าย ประจำวัน'!$B647,กวนไส้!R:R)+SUMIF(ผลิต1!$C:$C,'รับ-จ่าย ประจำวัน'!$B647,ผลิต1!R:R)+SUMIF(ผลิต2!$C:$C,'รับ-จ่าย ประจำวัน'!$B647,ผลิต2!R:R)+SUMIF(เส้นแต่งหน้าขนมเค้ก!$C:$C,'รับ-จ่าย ประจำวัน'!$B647,เส้นแต่งหน้าขนมเค้ก!R:R)+SUMIF(แพ็ค!$C:$C,'รับ-จ่าย ประจำวัน'!$B647,แพ็ค!R:R)+SUMIF(ธุรการ!$C:$C,'รับ-จ่าย ประจำวัน'!$B647,ธุรการ!R:R)+SUMIF(เส้นแต่งหน้าขนมปัง!$C:$C,'รับ-จ่าย ประจำวัน'!$B647,เส้นแต่งหน้าขนมปัง!R:R)+SUMIF('วางแผนBC,CJ'!$C:$C,'รับ-จ่าย ประจำวัน'!$B647,'วางแผนBC,CJ'!R:R)+SUMIF(RD!$C:$C,'รับ-จ่าย ประจำวัน'!$B647,RD!R:R)+SUMIF('FG,ออนไล,คัดแยก'!$C:$C,'รับ-จ่าย ประจำวัน'!$B647,'FG,ออนไล,คัดแยก'!R:R)</f>
        <v>0</v>
      </c>
      <c r="AZ647" s="16">
        <f>SUMIF(เตรียมส่วนผสม!$C:$C,'รับ-จ่าย ประจำวัน'!$B647,เตรียมส่วนผสม!S:S)+SUMIF(กวนไส้!$C:$C,'รับ-จ่าย ประจำวัน'!$B647,กวนไส้!S:S)+SUMIF(ผลิต1!$C:$C,'รับ-จ่าย ประจำวัน'!$B647,ผลิต1!S:S)+SUMIF(ผลิต2!$C:$C,'รับ-จ่าย ประจำวัน'!$B647,ผลิต2!S:S)+SUMIF(เส้นแต่งหน้าขนมเค้ก!$C:$C,'รับ-จ่าย ประจำวัน'!$B647,เส้นแต่งหน้าขนมเค้ก!S:S)+SUMIF(แพ็ค!$C:$C,'รับ-จ่าย ประจำวัน'!$B647,แพ็ค!S:S)+SUMIF(ธุรการ!$C:$C,'รับ-จ่าย ประจำวัน'!$B647,ธุรการ!S:S)+SUMIF(เส้นแต่งหน้าขนมปัง!$C:$C,'รับ-จ่าย ประจำวัน'!$B647,เส้นแต่งหน้าขนมปัง!S:S)+SUMIF('วางแผนBC,CJ'!$C:$C,'รับ-จ่าย ประจำวัน'!$B647,'วางแผนBC,CJ'!S:S)+SUMIF(RD!$C:$C,'รับ-จ่าย ประจำวัน'!$B647,RD!S:S)+SUMIF('FG,ออนไล,คัดแยก'!$C:$C,'รับ-จ่าย ประจำวัน'!$B647,'FG,ออนไล,คัดแยก'!S:S)</f>
        <v>0</v>
      </c>
      <c r="BA647" s="16">
        <f>SUMIF(เตรียมส่วนผสม!$C:$C,'รับ-จ่าย ประจำวัน'!$B647,เตรียมส่วนผสม!T:T)+SUMIF(กวนไส้!$C:$C,'รับ-จ่าย ประจำวัน'!$B647,กวนไส้!T:T)+SUMIF(ผลิต1!$C:$C,'รับ-จ่าย ประจำวัน'!$B647,ผลิต1!T:T)+SUMIF(ผลิต2!$C:$C,'รับ-จ่าย ประจำวัน'!$B647,ผลิต2!T:T)+SUMIF(เส้นแต่งหน้าขนมเค้ก!$C:$C,'รับ-จ่าย ประจำวัน'!$B647,เส้นแต่งหน้าขนมเค้ก!T:T)+SUMIF(แพ็ค!$C:$C,'รับ-จ่าย ประจำวัน'!$B647,แพ็ค!T:T)+SUMIF(ธุรการ!$C:$C,'รับ-จ่าย ประจำวัน'!$B647,ธุรการ!T:T)+SUMIF(เส้นแต่งหน้าขนมปัง!$C:$C,'รับ-จ่าย ประจำวัน'!$B647,เส้นแต่งหน้าขนมปัง!T:T)+SUMIF('วางแผนBC,CJ'!$C:$C,'รับ-จ่าย ประจำวัน'!$B647,'วางแผนBC,CJ'!T:T)+SUMIF(RD!$C:$C,'รับ-จ่าย ประจำวัน'!$B647,RD!T:T)+SUMIF('FG,ออนไล,คัดแยก'!$C:$C,'รับ-จ่าย ประจำวัน'!$B647,'FG,ออนไล,คัดแยก'!T:T)</f>
        <v>0</v>
      </c>
      <c r="BB647" s="16">
        <f>SUMIF(เตรียมส่วนผสม!$C:$C,'รับ-จ่าย ประจำวัน'!$B647,เตรียมส่วนผสม!U:U)+SUMIF(กวนไส้!$C:$C,'รับ-จ่าย ประจำวัน'!$B647,กวนไส้!U:U)+SUMIF(ผลิต1!$C:$C,'รับ-จ่าย ประจำวัน'!$B647,ผลิต1!U:U)+SUMIF(ผลิต2!$C:$C,'รับ-จ่าย ประจำวัน'!$B647,ผลิต2!U:U)+SUMIF(เส้นแต่งหน้าขนมเค้ก!$C:$C,'รับ-จ่าย ประจำวัน'!$B647,เส้นแต่งหน้าขนมเค้ก!U:U)+SUMIF(แพ็ค!$C:$C,'รับ-จ่าย ประจำวัน'!$B647,แพ็ค!U:U)+SUMIF(ธุรการ!$C:$C,'รับ-จ่าย ประจำวัน'!$B647,ธุรการ!U:U)+SUMIF(เส้นแต่งหน้าขนมปัง!$C:$C,'รับ-จ่าย ประจำวัน'!$B647,เส้นแต่งหน้าขนมปัง!U:U)+SUMIF('วางแผนBC,CJ'!$C:$C,'รับ-จ่าย ประจำวัน'!$B647,'วางแผนBC,CJ'!U:U)+SUMIF(RD!$C:$C,'รับ-จ่าย ประจำวัน'!$B647,RD!U:U)+SUMIF('FG,ออนไล,คัดแยก'!$C:$C,'รับ-จ่าย ประจำวัน'!$B647,'FG,ออนไล,คัดแยก'!U:U)</f>
        <v>0</v>
      </c>
      <c r="BC647" s="16">
        <f>SUMIF(เตรียมส่วนผสม!$C:$C,'รับ-จ่าย ประจำวัน'!$B647,เตรียมส่วนผสม!V:V)+SUMIF(กวนไส้!$C:$C,'รับ-จ่าย ประจำวัน'!$B647,กวนไส้!V:V)+SUMIF(ผลิต1!$C:$C,'รับ-จ่าย ประจำวัน'!$B647,ผลิต1!V:V)+SUMIF(ผลิต2!$C:$C,'รับ-จ่าย ประจำวัน'!$B647,ผลิต2!V:V)+SUMIF(เส้นแต่งหน้าขนมเค้ก!$C:$C,'รับ-จ่าย ประจำวัน'!$B647,เส้นแต่งหน้าขนมเค้ก!V:V)+SUMIF(แพ็ค!$C:$C,'รับ-จ่าย ประจำวัน'!$B647,แพ็ค!V:V)+SUMIF(ธุรการ!$C:$C,'รับ-จ่าย ประจำวัน'!$B647,ธุรการ!V:V)+SUMIF(เส้นแต่งหน้าขนมปัง!$C:$C,'รับ-จ่าย ประจำวัน'!$B647,เส้นแต่งหน้าขนมปัง!V:V)+SUMIF('วางแผนBC,CJ'!$C:$C,'รับ-จ่าย ประจำวัน'!$B647,'วางแผนBC,CJ'!V:V)+SUMIF(RD!$C:$C,'รับ-จ่าย ประจำวัน'!$B647,RD!V:V)+SUMIF('FG,ออนไล,คัดแยก'!$C:$C,'รับ-จ่าย ประจำวัน'!$B647,'FG,ออนไล,คัดแยก'!V:V)</f>
        <v>0</v>
      </c>
      <c r="BD647" s="16">
        <f>SUMIF(เตรียมส่วนผสม!$C:$C,'รับ-จ่าย ประจำวัน'!$B647,เตรียมส่วนผสม!W:W)+SUMIF(กวนไส้!$C:$C,'รับ-จ่าย ประจำวัน'!$B647,กวนไส้!W:W)+SUMIF(ผลิต1!$C:$C,'รับ-จ่าย ประจำวัน'!$B647,ผลิต1!W:W)+SUMIF(ผลิต2!$C:$C,'รับ-จ่าย ประจำวัน'!$B647,ผลิต2!W:W)+SUMIF(เส้นแต่งหน้าขนมเค้ก!$C:$C,'รับ-จ่าย ประจำวัน'!$B647,เส้นแต่งหน้าขนมเค้ก!W:W)+SUMIF(แพ็ค!$C:$C,'รับ-จ่าย ประจำวัน'!$B647,แพ็ค!W:W)+SUMIF(ธุรการ!$C:$C,'รับ-จ่าย ประจำวัน'!$B647,ธุรการ!W:W)+SUMIF(เส้นแต่งหน้าขนมปัง!$C:$C,'รับ-จ่าย ประจำวัน'!$B647,เส้นแต่งหน้าขนมปัง!W:W)+SUMIF('วางแผนBC,CJ'!$C:$C,'รับ-จ่าย ประจำวัน'!$B647,'วางแผนBC,CJ'!W:W)+SUMIF(RD!$C:$C,'รับ-จ่าย ประจำวัน'!$B647,RD!W:W)+SUMIF('FG,ออนไล,คัดแยก'!$C:$C,'รับ-จ่าย ประจำวัน'!$B647,'FG,ออนไล,คัดแยก'!W:W)</f>
        <v>0</v>
      </c>
      <c r="BE647" s="16">
        <f>SUMIF(เตรียมส่วนผสม!$C:$C,'รับ-จ่าย ประจำวัน'!$B647,เตรียมส่วนผสม!X:X)+SUMIF(กวนไส้!$C:$C,'รับ-จ่าย ประจำวัน'!$B647,กวนไส้!X:X)+SUMIF(ผลิต1!$C:$C,'รับ-จ่าย ประจำวัน'!$B647,ผลิต1!X:X)+SUMIF(ผลิต2!$C:$C,'รับ-จ่าย ประจำวัน'!$B647,ผลิต2!X:X)+SUMIF(เส้นแต่งหน้าขนมเค้ก!$C:$C,'รับ-จ่าย ประจำวัน'!$B647,เส้นแต่งหน้าขนมเค้ก!X:X)+SUMIF(แพ็ค!$C:$C,'รับ-จ่าย ประจำวัน'!$B647,แพ็ค!X:X)+SUMIF(ธุรการ!$C:$C,'รับ-จ่าย ประจำวัน'!$B647,ธุรการ!X:X)+SUMIF(เส้นแต่งหน้าขนมปัง!$C:$C,'รับ-จ่าย ประจำวัน'!$B647,เส้นแต่งหน้าขนมปัง!X:X)+SUMIF('วางแผนBC,CJ'!$C:$C,'รับ-จ่าย ประจำวัน'!$B647,'วางแผนBC,CJ'!X:X)+SUMIF(RD!$C:$C,'รับ-จ่าย ประจำวัน'!$B647,RD!X:X)+SUMIF('FG,ออนไล,คัดแยก'!$C:$C,'รับ-จ่าย ประจำวัน'!$B647,'FG,ออนไล,คัดแยก'!X:X)</f>
        <v>0</v>
      </c>
      <c r="BF647" s="16">
        <f>SUMIF(เตรียมส่วนผสม!$C:$C,'รับ-จ่าย ประจำวัน'!$B647,เตรียมส่วนผสม!Y:Y)+SUMIF(กวนไส้!$C:$C,'รับ-จ่าย ประจำวัน'!$B647,กวนไส้!Y:Y)+SUMIF(ผลิต1!$C:$C,'รับ-จ่าย ประจำวัน'!$B647,ผลิต1!Y:Y)+SUMIF(ผลิต2!$C:$C,'รับ-จ่าย ประจำวัน'!$B647,ผลิต2!Y:Y)+SUMIF(เส้นแต่งหน้าขนมเค้ก!$C:$C,'รับ-จ่าย ประจำวัน'!$B647,เส้นแต่งหน้าขนมเค้ก!Y:Y)+SUMIF(แพ็ค!$C:$C,'รับ-จ่าย ประจำวัน'!$B647,แพ็ค!Y:Y)+SUMIF(ธุรการ!$C:$C,'รับ-จ่าย ประจำวัน'!$B647,ธุรการ!Y:Y)+SUMIF(เส้นแต่งหน้าขนมปัง!$C:$C,'รับ-จ่าย ประจำวัน'!$B647,เส้นแต่งหน้าขนมปัง!Y:Y)+SUMIF('วางแผนBC,CJ'!$C:$C,'รับ-จ่าย ประจำวัน'!$B647,'วางแผนBC,CJ'!Y:Y)+SUMIF(RD!$C:$C,'รับ-จ่าย ประจำวัน'!$B647,RD!Y:Y)+SUMIF('FG,ออนไล,คัดแยก'!$C:$C,'รับ-จ่าย ประจำวัน'!$B647,'FG,ออนไล,คัดแยก'!Y:Y)</f>
        <v>0</v>
      </c>
      <c r="BG647" s="16">
        <f>SUMIF(เตรียมส่วนผสม!$C:$C,'รับ-จ่าย ประจำวัน'!$B647,เตรียมส่วนผสม!Z:Z)+SUMIF(กวนไส้!$C:$C,'รับ-จ่าย ประจำวัน'!$B647,กวนไส้!Z:Z)+SUMIF(ผลิต1!$C:$C,'รับ-จ่าย ประจำวัน'!$B647,ผลิต1!Z:Z)+SUMIF(ผลิต2!$C:$C,'รับ-จ่าย ประจำวัน'!$B647,ผลิต2!Z:Z)+SUMIF(เส้นแต่งหน้าขนมเค้ก!$C:$C,'รับ-จ่าย ประจำวัน'!$B647,เส้นแต่งหน้าขนมเค้ก!Z:Z)+SUMIF(แพ็ค!$C:$C,'รับ-จ่าย ประจำวัน'!$B647,แพ็ค!Z:Z)+SUMIF(ธุรการ!$C:$C,'รับ-จ่าย ประจำวัน'!$B647,ธุรการ!Z:Z)+SUMIF(เส้นแต่งหน้าขนมปัง!$C:$C,'รับ-จ่าย ประจำวัน'!$B647,เส้นแต่งหน้าขนมปัง!Z:Z)+SUMIF('วางแผนBC,CJ'!$C:$C,'รับ-จ่าย ประจำวัน'!$B647,'วางแผนBC,CJ'!Z:Z)+SUMIF(RD!$C:$C,'รับ-จ่าย ประจำวัน'!$B647,RD!Z:Z)+SUMIF('FG,ออนไล,คัดแยก'!$C:$C,'รับ-จ่าย ประจำวัน'!$B647,'FG,ออนไล,คัดแยก'!Z:Z)</f>
        <v>0</v>
      </c>
      <c r="BH647" s="16">
        <f>SUMIF(เตรียมส่วนผสม!$C:$C,'รับ-จ่าย ประจำวัน'!$B647,เตรียมส่วนผสม!AA:AA)+SUMIF(กวนไส้!$C:$C,'รับ-จ่าย ประจำวัน'!$B647,กวนไส้!AA:AA)+SUMIF(ผลิต1!$C:$C,'รับ-จ่าย ประจำวัน'!$B647,ผลิต1!AA:AA)+SUMIF(ผลิต2!$C:$C,'รับ-จ่าย ประจำวัน'!$B647,ผลิต2!AA:AA)+SUMIF(เส้นแต่งหน้าขนมเค้ก!$C:$C,'รับ-จ่าย ประจำวัน'!$B647,เส้นแต่งหน้าขนมเค้ก!AA:AA)+SUMIF(แพ็ค!$C:$C,'รับ-จ่าย ประจำวัน'!$B647,แพ็ค!AA:AA)+SUMIF(ธุรการ!$C:$C,'รับ-จ่าย ประจำวัน'!$B647,ธุรการ!AA:AA)+SUMIF(เส้นแต่งหน้าขนมปัง!$C:$C,'รับ-จ่าย ประจำวัน'!$B647,เส้นแต่งหน้าขนมปัง!AA:AA)+SUMIF('วางแผนBC,CJ'!$C:$C,'รับ-จ่าย ประจำวัน'!$B647,'วางแผนBC,CJ'!AA:AA)+SUMIF(RD!$C:$C,'รับ-จ่าย ประจำวัน'!$B647,RD!AA:AA)+SUMIF('FG,ออนไล,คัดแยก'!$C:$C,'รับ-จ่าย ประจำวัน'!$B647,'FG,ออนไล,คัดแยก'!AA:AA)</f>
        <v>0</v>
      </c>
      <c r="BI647" s="16">
        <f>SUMIF(เตรียมส่วนผสม!$C:$C,'รับ-จ่าย ประจำวัน'!$B647,เตรียมส่วนผสม!AB:AB)+SUMIF(กวนไส้!$C:$C,'รับ-จ่าย ประจำวัน'!$B647,กวนไส้!AB:AB)+SUMIF(ผลิต1!$C:$C,'รับ-จ่าย ประจำวัน'!$B647,ผลิต1!AB:AB)+SUMIF(ผลิต2!$C:$C,'รับ-จ่าย ประจำวัน'!$B647,ผลิต2!AB:AB)+SUMIF(เส้นแต่งหน้าขนมเค้ก!$C:$C,'รับ-จ่าย ประจำวัน'!$B647,เส้นแต่งหน้าขนมเค้ก!AB:AB)+SUMIF(แพ็ค!$C:$C,'รับ-จ่าย ประจำวัน'!$B647,แพ็ค!AB:AB)+SUMIF(ธุรการ!$C:$C,'รับ-จ่าย ประจำวัน'!$B647,ธุรการ!AB:AB)+SUMIF(เส้นแต่งหน้าขนมปัง!$C:$C,'รับ-จ่าย ประจำวัน'!$B647,เส้นแต่งหน้าขนมปัง!AB:AB)+SUMIF('วางแผนBC,CJ'!$C:$C,'รับ-จ่าย ประจำวัน'!$B647,'วางแผนBC,CJ'!AB:AB)+SUMIF(RD!$C:$C,'รับ-จ่าย ประจำวัน'!$B647,RD!AB:AB)+SUMIF('FG,ออนไล,คัดแยก'!$C:$C,'รับ-จ่าย ประจำวัน'!$B647,'FG,ออนไล,คัดแยก'!AB:AB)</f>
        <v>0</v>
      </c>
      <c r="BJ647" s="16">
        <f>SUMIF(เตรียมส่วนผสม!$C:$C,'รับ-จ่าย ประจำวัน'!$B647,เตรียมส่วนผสม!AC:AC)+SUMIF(กวนไส้!$C:$C,'รับ-จ่าย ประจำวัน'!$B647,กวนไส้!AC:AC)+SUMIF(ผลิต1!$C:$C,'รับ-จ่าย ประจำวัน'!$B647,ผลิต1!AC:AC)+SUMIF(ผลิต2!$C:$C,'รับ-จ่าย ประจำวัน'!$B647,ผลิต2!AC:AC)+SUMIF(เส้นแต่งหน้าขนมเค้ก!$C:$C,'รับ-จ่าย ประจำวัน'!$B647,เส้นแต่งหน้าขนมเค้ก!AC:AC)+SUMIF(แพ็ค!$C:$C,'รับ-จ่าย ประจำวัน'!$B647,แพ็ค!AC:AC)+SUMIF(ธุรการ!$C:$C,'รับ-จ่าย ประจำวัน'!$B647,ธุรการ!AC:AC)+SUMIF(เส้นแต่งหน้าขนมปัง!$C:$C,'รับ-จ่าย ประจำวัน'!$B647,เส้นแต่งหน้าขนมปัง!AC:AC)+SUMIF('วางแผนBC,CJ'!$C:$C,'รับ-จ่าย ประจำวัน'!$B647,'วางแผนBC,CJ'!AC:AC)+SUMIF(RD!$C:$C,'รับ-จ่าย ประจำวัน'!$B647,RD!AC:AC)+SUMIF('FG,ออนไล,คัดแยก'!$C:$C,'รับ-จ่าย ประจำวัน'!$B647,'FG,ออนไล,คัดแยก'!AC:AC)</f>
        <v>0</v>
      </c>
      <c r="BK647" s="16">
        <f>SUMIF(เตรียมส่วนผสม!$C:$C,'รับ-จ่าย ประจำวัน'!$B647,เตรียมส่วนผสม!AD:AD)+SUMIF(กวนไส้!$C:$C,'รับ-จ่าย ประจำวัน'!$B647,กวนไส้!AD:AD)+SUMIF(ผลิต1!$C:$C,'รับ-จ่าย ประจำวัน'!$B647,ผลิต1!AD:AD)+SUMIF(ผลิต2!$C:$C,'รับ-จ่าย ประจำวัน'!$B647,ผลิต2!AD:AD)+SUMIF(เส้นแต่งหน้าขนมเค้ก!$C:$C,'รับ-จ่าย ประจำวัน'!$B647,เส้นแต่งหน้าขนมเค้ก!AD:AD)+SUMIF(แพ็ค!$C:$C,'รับ-จ่าย ประจำวัน'!$B647,แพ็ค!AD:AD)+SUMIF(ธุรการ!$C:$C,'รับ-จ่าย ประจำวัน'!$B647,ธุรการ!AD:AD)+SUMIF(เส้นแต่งหน้าขนมปัง!$C:$C,'รับ-จ่าย ประจำวัน'!$B647,เส้นแต่งหน้าขนมปัง!AD:AD)+SUMIF('วางแผนBC,CJ'!$C:$C,'รับ-จ่าย ประจำวัน'!$B647,'วางแผนBC,CJ'!AD:AD)+SUMIF(RD!$C:$C,'รับ-จ่าย ประจำวัน'!$B647,RD!AD:AD)+SUMIF('FG,ออนไล,คัดแยก'!$C:$C,'รับ-จ่าย ประจำวัน'!$B647,'FG,ออนไล,คัดแยก'!AD:AD)</f>
        <v>0</v>
      </c>
      <c r="BL647" s="16">
        <f>SUMIF(เตรียมส่วนผสม!$C:$C,'รับ-จ่าย ประจำวัน'!$B647,เตรียมส่วนผสม!AE:AE)+SUMIF(กวนไส้!$C:$C,'รับ-จ่าย ประจำวัน'!$B647,กวนไส้!AE:AE)+SUMIF(ผลิต1!$C:$C,'รับ-จ่าย ประจำวัน'!$B647,ผลิต1!AE:AE)+SUMIF(ผลิต2!$C:$C,'รับ-จ่าย ประจำวัน'!$B647,ผลิต2!AE:AE)+SUMIF(เส้นแต่งหน้าขนมเค้ก!$C:$C,'รับ-จ่าย ประจำวัน'!$B647,เส้นแต่งหน้าขนมเค้ก!AE:AE)+SUMIF(แพ็ค!$C:$C,'รับ-จ่าย ประจำวัน'!$B647,แพ็ค!AE:AE)+SUMIF(ธุรการ!$C:$C,'รับ-จ่าย ประจำวัน'!$B647,ธุรการ!AE:AE)+SUMIF(เส้นแต่งหน้าขนมปัง!$C:$C,'รับ-จ่าย ประจำวัน'!$B647,เส้นแต่งหน้าขนมปัง!AE:AE)+SUMIF('วางแผนBC,CJ'!$C:$C,'รับ-จ่าย ประจำวัน'!$B647,'วางแผนBC,CJ'!AE:AE)+SUMIF(RD!$C:$C,'รับ-จ่าย ประจำวัน'!$B647,RD!AE:AE)+SUMIF('FG,ออนไล,คัดแยก'!$C:$C,'รับ-จ่าย ประจำวัน'!$B647,'FG,ออนไล,คัดแยก'!AE:AE)</f>
        <v>0</v>
      </c>
      <c r="BM647" s="16">
        <f>SUMIF(เตรียมส่วนผสม!$C:$C,'รับ-จ่าย ประจำวัน'!$B647,เตรียมส่วนผสม!AF:AF)+SUMIF(กวนไส้!$C:$C,'รับ-จ่าย ประจำวัน'!$B647,กวนไส้!AF:AF)+SUMIF(ผลิต1!$C:$C,'รับ-จ่าย ประจำวัน'!$B647,ผลิต1!AF:AF)+SUMIF(ผลิต2!$C:$C,'รับ-จ่าย ประจำวัน'!$B647,ผลิต2!AF:AF)+SUMIF(เส้นแต่งหน้าขนมเค้ก!$C:$C,'รับ-จ่าย ประจำวัน'!$B647,เส้นแต่งหน้าขนมเค้ก!AF:AF)+SUMIF(แพ็ค!$C:$C,'รับ-จ่าย ประจำวัน'!$B647,แพ็ค!AF:AF)+SUMIF(ธุรการ!$C:$C,'รับ-จ่าย ประจำวัน'!$B647,ธุรการ!AF:AF)+SUMIF(เส้นแต่งหน้าขนมปัง!$C:$C,'รับ-จ่าย ประจำวัน'!$B647,เส้นแต่งหน้าขนมปัง!AF:AF)+SUMIF('วางแผนBC,CJ'!$C:$C,'รับ-จ่าย ประจำวัน'!$B647,'วางแผนBC,CJ'!AF:AF)+SUMIF(RD!$C:$C,'รับ-จ่าย ประจำวัน'!$B647,RD!AF:AF)+SUMIF('FG,ออนไล,คัดแยก'!$C:$C,'รับ-จ่าย ประจำวัน'!$B647,'FG,ออนไล,คัดแยก'!AF:AF)</f>
        <v>0</v>
      </c>
      <c r="BN647" s="16">
        <f>SUMIF(เตรียมส่วนผสม!$C:$C,'รับ-จ่าย ประจำวัน'!$B647,เตรียมส่วนผสม!AG:AG)+SUMIF(กวนไส้!$C:$C,'รับ-จ่าย ประจำวัน'!$B647,กวนไส้!AG:AG)+SUMIF(ผลิต1!$C:$C,'รับ-จ่าย ประจำวัน'!$B647,ผลิต1!AG:AG)+SUMIF(ผลิต2!$C:$C,'รับ-จ่าย ประจำวัน'!$B647,ผลิต2!AG:AG)+SUMIF(เส้นแต่งหน้าขนมเค้ก!$C:$C,'รับ-จ่าย ประจำวัน'!$B647,เส้นแต่งหน้าขนมเค้ก!AG:AG)+SUMIF(แพ็ค!$C:$C,'รับ-จ่าย ประจำวัน'!$B647,แพ็ค!AG:AG)+SUMIF(ธุรการ!$C:$C,'รับ-จ่าย ประจำวัน'!$B647,ธุรการ!AG:AG)+SUMIF(เส้นแต่งหน้าขนมปัง!$C:$C,'รับ-จ่าย ประจำวัน'!$B647,เส้นแต่งหน้าขนมปัง!AG:AG)+SUMIF('วางแผนBC,CJ'!$C:$C,'รับ-จ่าย ประจำวัน'!$B647,'วางแผนBC,CJ'!AG:AG)+SUMIF(RD!$C:$C,'รับ-จ่าย ประจำวัน'!$B647,RD!AG:AG)+SUMIF('FG,ออนไล,คัดแยก'!$C:$C,'รับ-จ่าย ประจำวัน'!$B647,'FG,ออนไล,คัดแยก'!AG:AG)</f>
        <v>0</v>
      </c>
      <c r="BO647" s="16">
        <f>SUMIF(เตรียมส่วนผสม!$C:$C,'รับ-จ่าย ประจำวัน'!$B647,เตรียมส่วนผสม!AH:AH)+SUMIF(กวนไส้!$C:$C,'รับ-จ่าย ประจำวัน'!$B647,กวนไส้!AH:AH)+SUMIF(ผลิต1!$C:$C,'รับ-จ่าย ประจำวัน'!$B647,ผลิต1!AH:AH)+SUMIF(ผลิต2!$C:$C,'รับ-จ่าย ประจำวัน'!$B647,ผลิต2!AH:AH)+SUMIF(เส้นแต่งหน้าขนมเค้ก!$C:$C,'รับ-จ่าย ประจำวัน'!$B647,เส้นแต่งหน้าขนมเค้ก!AH:AH)+SUMIF(แพ็ค!$C:$C,'รับ-จ่าย ประจำวัน'!$B647,แพ็ค!AH:AH)+SUMIF(ธุรการ!$C:$C,'รับ-จ่าย ประจำวัน'!$B647,ธุรการ!AH:AH)+SUMIF(เส้นแต่งหน้าขนมปัง!$C:$C,'รับ-จ่าย ประจำวัน'!$B647,เส้นแต่งหน้าขนมปัง!AH:AH)+SUMIF('วางแผนBC,CJ'!$C:$C,'รับ-จ่าย ประจำวัน'!$B647,'วางแผนBC,CJ'!AH:AH)+SUMIF(RD!$C:$C,'รับ-จ่าย ประจำวัน'!$B647,RD!AH:AH)+SUMIF('FG,ออนไล,คัดแยก'!$C:$C,'รับ-จ่าย ประจำวัน'!$B647,'FG,ออนไล,คัดแยก'!AH:AH)</f>
        <v>0</v>
      </c>
      <c r="BP647" s="16">
        <f>SUMIF(เตรียมส่วนผสม!$C:$C,'รับ-จ่าย ประจำวัน'!$B647,เตรียมส่วนผสม!AI:AI)+SUMIF(กวนไส้!$C:$C,'รับ-จ่าย ประจำวัน'!$B647,กวนไส้!AI:AI)+SUMIF(ผลิต1!$C:$C,'รับ-จ่าย ประจำวัน'!$B647,ผลิต1!AI:AI)+SUMIF(ผลิต2!$C:$C,'รับ-จ่าย ประจำวัน'!$B647,ผลิต2!AI:AI)+SUMIF(เส้นแต่งหน้าขนมเค้ก!$C:$C,'รับ-จ่าย ประจำวัน'!$B647,เส้นแต่งหน้าขนมเค้ก!AI:AI)+SUMIF(แพ็ค!$C:$C,'รับ-จ่าย ประจำวัน'!$B647,แพ็ค!AI:AI)+SUMIF(ธุรการ!$C:$C,'รับ-จ่าย ประจำวัน'!$B647,ธุรการ!AI:AI)+SUMIF(เส้นแต่งหน้าขนมปัง!$C:$C,'รับ-จ่าย ประจำวัน'!$B647,เส้นแต่งหน้าขนมปัง!AI:AI)+SUMIF('วางแผนBC,CJ'!$C:$C,'รับ-จ่าย ประจำวัน'!$B647,'วางแผนBC,CJ'!AI:AI)+SUMIF(RD!$C:$C,'รับ-จ่าย ประจำวัน'!$B647,RD!AI:AI)+SUMIF('FG,ออนไล,คัดแยก'!$C:$C,'รับ-จ่าย ประจำวัน'!$B647,'FG,ออนไล,คัดแยก'!AI:AI)</f>
        <v>0</v>
      </c>
      <c r="BQ647" s="16">
        <f>SUMIF(เตรียมส่วนผสม!$C:$C,'รับ-จ่าย ประจำวัน'!$B647,เตรียมส่วนผสม!AJ:AJ)+SUMIF(กวนไส้!$C:$C,'รับ-จ่าย ประจำวัน'!$B647,กวนไส้!AJ:AJ)+SUMIF(ผลิต1!$C:$C,'รับ-จ่าย ประจำวัน'!$B647,ผลิต1!AJ:AJ)+SUMIF(ผลิต2!$C:$C,'รับ-จ่าย ประจำวัน'!$B647,ผลิต2!AJ:AJ)+SUMIF(เส้นแต่งหน้าขนมเค้ก!$C:$C,'รับ-จ่าย ประจำวัน'!$B647,เส้นแต่งหน้าขนมเค้ก!AJ:AJ)+SUMIF(แพ็ค!$C:$C,'รับ-จ่าย ประจำวัน'!$B647,แพ็ค!AJ:AJ)+SUMIF(ธุรการ!$C:$C,'รับ-จ่าย ประจำวัน'!$B647,ธุรการ!AJ:AJ)+SUMIF(เส้นแต่งหน้าขนมปัง!$C:$C,'รับ-จ่าย ประจำวัน'!$B647,เส้นแต่งหน้าขนมปัง!AJ:AJ)+SUMIF('วางแผนBC,CJ'!$C:$C,'รับ-จ่าย ประจำวัน'!$B647,'วางแผนBC,CJ'!AJ:AJ)+SUMIF(RD!$C:$C,'รับ-จ่าย ประจำวัน'!$B647,RD!AJ:AJ)+SUMIF('FG,ออนไล,คัดแยก'!$C:$C,'รับ-จ่าย ประจำวัน'!$B647,'FG,ออนไล,คัดแยก'!AJ:AJ)</f>
        <v>0</v>
      </c>
      <c r="BR647" s="16">
        <f>SUMIF(เตรียมส่วนผสม!$C:$C,'รับ-จ่าย ประจำวัน'!$B647,เตรียมส่วนผสม!AK:AK)+SUMIF(กวนไส้!$C:$C,'รับ-จ่าย ประจำวัน'!$B647,กวนไส้!AK:AK)+SUMIF(ผลิต1!$C:$C,'รับ-จ่าย ประจำวัน'!$B647,ผลิต1!AK:AK)+SUMIF(ผลิต2!$C:$C,'รับ-จ่าย ประจำวัน'!$B647,ผลิต2!AK:AK)+SUMIF(เส้นแต่งหน้าขนมเค้ก!$C:$C,'รับ-จ่าย ประจำวัน'!$B647,เส้นแต่งหน้าขนมเค้ก!AK:AK)+SUMIF(แพ็ค!$C:$C,'รับ-จ่าย ประจำวัน'!$B647,แพ็ค!AK:AK)+SUMIF(ธุรการ!$C:$C,'รับ-จ่าย ประจำวัน'!$B647,ธุรการ!AK:AK)+SUMIF(เส้นแต่งหน้าขนมปัง!$C:$C,'รับ-จ่าย ประจำวัน'!$B647,เส้นแต่งหน้าขนมปัง!AK:AK)+SUMIF('วางแผนBC,CJ'!$C:$C,'รับ-จ่าย ประจำวัน'!$B647,'วางแผนBC,CJ'!AK:AK)+SUMIF(RD!$C:$C,'รับ-จ่าย ประจำวัน'!$B647,RD!AK:AK)+SUMIF('FG,ออนไล,คัดแยก'!$C:$C,'รับ-จ่าย ประจำวัน'!$B647,'FG,ออนไล,คัดแยก'!AK:AK)</f>
        <v>0</v>
      </c>
      <c r="BS647" s="16">
        <f>SUMIF(เตรียมส่วนผสม!$C:$C,'รับ-จ่าย ประจำวัน'!$B647,เตรียมส่วนผสม!AL:AL)+SUMIF(กวนไส้!$C:$C,'รับ-จ่าย ประจำวัน'!$B647,กวนไส้!AL:AL)+SUMIF(ผลิต1!$C:$C,'รับ-จ่าย ประจำวัน'!$B647,ผลิต1!AL:AL)+SUMIF(ผลิต2!$C:$C,'รับ-จ่าย ประจำวัน'!$B647,ผลิต2!AL:AL)+SUMIF(เส้นแต่งหน้าขนมเค้ก!$C:$C,'รับ-จ่าย ประจำวัน'!$B647,เส้นแต่งหน้าขนมเค้ก!AL:AL)+SUMIF(แพ็ค!$C:$C,'รับ-จ่าย ประจำวัน'!$B647,แพ็ค!AL:AL)+SUMIF(ธุรการ!$C:$C,'รับ-จ่าย ประจำวัน'!$B647,ธุรการ!AL:AL)+SUMIF(เส้นแต่งหน้าขนมปัง!$C:$C,'รับ-จ่าย ประจำวัน'!$B647,เส้นแต่งหน้าขนมปัง!AL:AL)+SUMIF('วางแผนBC,CJ'!$C:$C,'รับ-จ่าย ประจำวัน'!$B647,'วางแผนBC,CJ'!AL:AL)+SUMIF(RD!$C:$C,'รับ-จ่าย ประจำวัน'!$B647,RD!AL:AL)+SUMIF('FG,ออนไล,คัดแยก'!$C:$C,'รับ-จ่าย ประจำวัน'!$B647,'FG,ออนไล,คัดแยก'!AL:AL)</f>
        <v>0</v>
      </c>
      <c r="BT647" s="18">
        <f t="shared" si="136"/>
        <v>0</v>
      </c>
      <c r="BU647" s="116"/>
      <c r="BV647" s="146">
        <f t="shared" si="137"/>
        <v>0</v>
      </c>
      <c r="BW647" s="184"/>
      <c r="BX647" s="172">
        <f t="shared" si="160"/>
        <v>0</v>
      </c>
      <c r="BY647" s="188" t="e">
        <f t="shared" ref="BY647" si="161">BV647/BX647</f>
        <v>#DIV/0!</v>
      </c>
      <c r="BZ647" s="180" t="e">
        <f t="shared" ca="1" si="128"/>
        <v>#DIV/0!</v>
      </c>
      <c r="CA647" s="93"/>
      <c r="CB647" s="93"/>
      <c r="CC647" s="93"/>
      <c r="CD647" s="93"/>
      <c r="CE647" s="93"/>
      <c r="CF647" s="93"/>
      <c r="CG647" s="93"/>
      <c r="CH647" s="93"/>
      <c r="CI647" s="93"/>
      <c r="CJ647" s="97"/>
      <c r="CK647" s="9">
        <f t="shared" si="159"/>
        <v>0</v>
      </c>
    </row>
    <row r="648" spans="1:89" x14ac:dyDescent="0.5">
      <c r="H648" s="118">
        <f>SUM(H2:H647)</f>
        <v>13955267.5</v>
      </c>
      <c r="BT648" s="41">
        <f>SUM(BT2:BT647)</f>
        <v>5783875</v>
      </c>
      <c r="BV648" s="166">
        <f>SUM(BV2:BV647)</f>
        <v>14153950</v>
      </c>
      <c r="CJ648" s="29"/>
      <c r="CK648" s="9">
        <f t="shared" si="159"/>
        <v>14153950</v>
      </c>
    </row>
    <row r="649" spans="1:89" hidden="1" x14ac:dyDescent="0.5">
      <c r="CJ649" s="29"/>
    </row>
    <row r="650" spans="1:89" x14ac:dyDescent="0.5">
      <c r="CC650" s="9"/>
      <c r="CJ650" s="29"/>
    </row>
    <row r="651" spans="1:89" x14ac:dyDescent="0.5">
      <c r="CJ651" s="29"/>
    </row>
    <row r="652" spans="1:89" x14ac:dyDescent="0.5">
      <c r="BJ652" s="40" t="s">
        <v>1607</v>
      </c>
      <c r="CJ652" s="29"/>
    </row>
    <row r="653" spans="1:89" x14ac:dyDescent="0.5">
      <c r="CJ653" s="29"/>
    </row>
    <row r="654" spans="1:89" x14ac:dyDescent="0.5">
      <c r="CJ654" s="29"/>
    </row>
    <row r="655" spans="1:89" x14ac:dyDescent="0.5">
      <c r="CJ655" s="29"/>
    </row>
    <row r="656" spans="1:89" x14ac:dyDescent="0.5">
      <c r="CJ656" s="29"/>
    </row>
    <row r="657" spans="88:88" x14ac:dyDescent="0.5">
      <c r="CJ657" s="29"/>
    </row>
    <row r="658" spans="88:88" x14ac:dyDescent="0.5">
      <c r="CJ658" s="29"/>
    </row>
    <row r="659" spans="88:88" x14ac:dyDescent="0.5">
      <c r="CJ659" s="29"/>
    </row>
    <row r="660" spans="88:88" x14ac:dyDescent="0.5">
      <c r="CJ660" s="29"/>
    </row>
    <row r="661" spans="88:88" x14ac:dyDescent="0.5">
      <c r="CJ661" s="29"/>
    </row>
    <row r="662" spans="88:88" x14ac:dyDescent="0.5">
      <c r="CJ662" s="29"/>
    </row>
    <row r="663" spans="88:88" x14ac:dyDescent="0.5">
      <c r="CJ663" s="29"/>
    </row>
    <row r="664" spans="88:88" x14ac:dyDescent="0.5">
      <c r="CJ664" s="29"/>
    </row>
    <row r="665" spans="88:88" x14ac:dyDescent="0.5">
      <c r="CJ665" s="29"/>
    </row>
    <row r="666" spans="88:88" x14ac:dyDescent="0.5">
      <c r="CJ666" s="29"/>
    </row>
    <row r="667" spans="88:88" x14ac:dyDescent="0.5">
      <c r="CJ667" s="29"/>
    </row>
    <row r="668" spans="88:88" x14ac:dyDescent="0.5">
      <c r="CJ668" s="29"/>
    </row>
    <row r="669" spans="88:88" x14ac:dyDescent="0.5">
      <c r="CJ669" s="29"/>
    </row>
    <row r="670" spans="88:88" x14ac:dyDescent="0.5">
      <c r="CJ670" s="29"/>
    </row>
    <row r="671" spans="88:88" x14ac:dyDescent="0.5">
      <c r="CJ671" s="29"/>
    </row>
    <row r="672" spans="88:88" x14ac:dyDescent="0.5">
      <c r="CJ672" s="29"/>
    </row>
    <row r="673" spans="88:88" x14ac:dyDescent="0.5">
      <c r="CJ673" s="29"/>
    </row>
    <row r="674" spans="88:88" x14ac:dyDescent="0.5">
      <c r="CJ674" s="29"/>
    </row>
    <row r="675" spans="88:88" x14ac:dyDescent="0.5">
      <c r="CJ675" s="29"/>
    </row>
    <row r="676" spans="88:88" x14ac:dyDescent="0.5">
      <c r="CJ676" s="29"/>
    </row>
    <row r="677" spans="88:88" x14ac:dyDescent="0.5">
      <c r="CJ677" s="29"/>
    </row>
    <row r="678" spans="88:88" x14ac:dyDescent="0.5">
      <c r="CJ678" s="29"/>
    </row>
    <row r="679" spans="88:88" x14ac:dyDescent="0.5">
      <c r="CJ679" s="29"/>
    </row>
    <row r="680" spans="88:88" x14ac:dyDescent="0.5">
      <c r="CJ680" s="29"/>
    </row>
    <row r="681" spans="88:88" x14ac:dyDescent="0.5">
      <c r="CJ681" s="29"/>
    </row>
    <row r="682" spans="88:88" x14ac:dyDescent="0.5">
      <c r="CJ682" s="29"/>
    </row>
    <row r="683" spans="88:88" x14ac:dyDescent="0.5">
      <c r="CJ683" s="29"/>
    </row>
    <row r="684" spans="88:88" x14ac:dyDescent="0.5">
      <c r="CJ684" s="29"/>
    </row>
    <row r="685" spans="88:88" x14ac:dyDescent="0.5">
      <c r="CJ685" s="29"/>
    </row>
    <row r="686" spans="88:88" x14ac:dyDescent="0.5">
      <c r="CJ686" s="29"/>
    </row>
    <row r="687" spans="88:88" x14ac:dyDescent="0.5">
      <c r="CJ687" s="29"/>
    </row>
    <row r="688" spans="88:88" x14ac:dyDescent="0.5">
      <c r="CJ688" s="29"/>
    </row>
    <row r="689" spans="88:88" x14ac:dyDescent="0.5">
      <c r="CJ689" s="29"/>
    </row>
    <row r="690" spans="88:88" x14ac:dyDescent="0.5">
      <c r="CJ690" s="29"/>
    </row>
    <row r="691" spans="88:88" x14ac:dyDescent="0.5">
      <c r="CJ691" s="29"/>
    </row>
    <row r="692" spans="88:88" x14ac:dyDescent="0.5">
      <c r="CJ692" s="29"/>
    </row>
    <row r="693" spans="88:88" x14ac:dyDescent="0.5">
      <c r="CJ693" s="29"/>
    </row>
    <row r="694" spans="88:88" x14ac:dyDescent="0.5">
      <c r="CJ694" s="29"/>
    </row>
    <row r="695" spans="88:88" x14ac:dyDescent="0.5">
      <c r="CJ695" s="29"/>
    </row>
    <row r="696" spans="88:88" x14ac:dyDescent="0.5">
      <c r="CJ696" s="29"/>
    </row>
    <row r="697" spans="88:88" x14ac:dyDescent="0.5">
      <c r="CJ697" s="29"/>
    </row>
    <row r="698" spans="88:88" x14ac:dyDescent="0.5">
      <c r="CJ698" s="29"/>
    </row>
    <row r="699" spans="88:88" x14ac:dyDescent="0.5">
      <c r="CJ699" s="29"/>
    </row>
    <row r="700" spans="88:88" x14ac:dyDescent="0.5">
      <c r="CJ700" s="29"/>
    </row>
    <row r="701" spans="88:88" x14ac:dyDescent="0.5">
      <c r="CJ701" s="29"/>
    </row>
    <row r="702" spans="88:88" x14ac:dyDescent="0.5">
      <c r="CJ702" s="29"/>
    </row>
    <row r="703" spans="88:88" x14ac:dyDescent="0.5">
      <c r="CJ703" s="29"/>
    </row>
    <row r="704" spans="88:88" x14ac:dyDescent="0.5">
      <c r="CJ704" s="29"/>
    </row>
    <row r="705" spans="88:88" x14ac:dyDescent="0.5">
      <c r="CJ705" s="29"/>
    </row>
    <row r="706" spans="88:88" x14ac:dyDescent="0.5">
      <c r="CJ706" s="29"/>
    </row>
    <row r="707" spans="88:88" x14ac:dyDescent="0.5">
      <c r="CJ707" s="29"/>
    </row>
    <row r="708" spans="88:88" x14ac:dyDescent="0.5">
      <c r="CJ708" s="29"/>
    </row>
    <row r="709" spans="88:88" x14ac:dyDescent="0.5">
      <c r="CJ709" s="29"/>
    </row>
    <row r="710" spans="88:88" x14ac:dyDescent="0.5">
      <c r="CJ710" s="29"/>
    </row>
    <row r="711" spans="88:88" x14ac:dyDescent="0.5">
      <c r="CJ711" s="29"/>
    </row>
    <row r="712" spans="88:88" x14ac:dyDescent="0.5">
      <c r="CJ712" s="29"/>
    </row>
    <row r="713" spans="88:88" x14ac:dyDescent="0.5">
      <c r="CJ713" s="29"/>
    </row>
    <row r="714" spans="88:88" x14ac:dyDescent="0.5">
      <c r="CJ714" s="29"/>
    </row>
    <row r="715" spans="88:88" x14ac:dyDescent="0.5">
      <c r="CJ715" s="29"/>
    </row>
    <row r="716" spans="88:88" x14ac:dyDescent="0.5">
      <c r="CJ716" s="29"/>
    </row>
    <row r="717" spans="88:88" x14ac:dyDescent="0.5">
      <c r="CJ717" s="29"/>
    </row>
    <row r="718" spans="88:88" x14ac:dyDescent="0.5">
      <c r="CJ718" s="29"/>
    </row>
    <row r="719" spans="88:88" x14ac:dyDescent="0.5">
      <c r="CJ719" s="29"/>
    </row>
    <row r="720" spans="88:88" x14ac:dyDescent="0.5">
      <c r="CJ720" s="29"/>
    </row>
    <row r="721" spans="88:88" x14ac:dyDescent="0.5">
      <c r="CJ721" s="29"/>
    </row>
    <row r="722" spans="88:88" x14ac:dyDescent="0.5">
      <c r="CJ722" s="29"/>
    </row>
    <row r="723" spans="88:88" x14ac:dyDescent="0.5">
      <c r="CJ723" s="29"/>
    </row>
    <row r="724" spans="88:88" x14ac:dyDescent="0.5">
      <c r="CJ724" s="29"/>
    </row>
    <row r="725" spans="88:88" x14ac:dyDescent="0.5">
      <c r="CJ725" s="29"/>
    </row>
    <row r="726" spans="88:88" x14ac:dyDescent="0.5">
      <c r="CJ726" s="29"/>
    </row>
    <row r="727" spans="88:88" x14ac:dyDescent="0.5">
      <c r="CJ727" s="29"/>
    </row>
    <row r="728" spans="88:88" x14ac:dyDescent="0.5">
      <c r="CJ728" s="29"/>
    </row>
    <row r="729" spans="88:88" x14ac:dyDescent="0.5">
      <c r="CJ729" s="29"/>
    </row>
    <row r="730" spans="88:88" x14ac:dyDescent="0.5">
      <c r="CJ730" s="29"/>
    </row>
    <row r="731" spans="88:88" x14ac:dyDescent="0.5">
      <c r="CJ731" s="29"/>
    </row>
    <row r="732" spans="88:88" x14ac:dyDescent="0.5">
      <c r="CJ732" s="29"/>
    </row>
    <row r="733" spans="88:88" x14ac:dyDescent="0.5">
      <c r="CJ733" s="29"/>
    </row>
    <row r="734" spans="88:88" x14ac:dyDescent="0.5">
      <c r="CJ734" s="29"/>
    </row>
    <row r="735" spans="88:88" x14ac:dyDescent="0.5">
      <c r="CJ735" s="29"/>
    </row>
    <row r="736" spans="88:88" x14ac:dyDescent="0.5">
      <c r="CJ736" s="29"/>
    </row>
    <row r="737" spans="88:88" x14ac:dyDescent="0.5">
      <c r="CJ737" s="29"/>
    </row>
    <row r="738" spans="88:88" x14ac:dyDescent="0.5">
      <c r="CJ738" s="29"/>
    </row>
    <row r="739" spans="88:88" x14ac:dyDescent="0.5">
      <c r="CJ739" s="29"/>
    </row>
    <row r="740" spans="88:88" x14ac:dyDescent="0.5">
      <c r="CJ740" s="29"/>
    </row>
    <row r="741" spans="88:88" x14ac:dyDescent="0.5">
      <c r="CJ741" s="29"/>
    </row>
    <row r="742" spans="88:88" x14ac:dyDescent="0.5">
      <c r="CJ742" s="29"/>
    </row>
    <row r="743" spans="88:88" x14ac:dyDescent="0.5">
      <c r="CJ743" s="29"/>
    </row>
    <row r="744" spans="88:88" x14ac:dyDescent="0.5">
      <c r="CJ744" s="29"/>
    </row>
    <row r="745" spans="88:88" x14ac:dyDescent="0.5">
      <c r="CJ745" s="29"/>
    </row>
    <row r="746" spans="88:88" x14ac:dyDescent="0.5">
      <c r="CJ746" s="29"/>
    </row>
    <row r="747" spans="88:88" x14ac:dyDescent="0.5">
      <c r="CJ747" s="29"/>
    </row>
    <row r="748" spans="88:88" x14ac:dyDescent="0.5">
      <c r="CJ748" s="29"/>
    </row>
    <row r="749" spans="88:88" x14ac:dyDescent="0.5">
      <c r="CJ749" s="29"/>
    </row>
    <row r="750" spans="88:88" x14ac:dyDescent="0.5">
      <c r="CJ750" s="29"/>
    </row>
    <row r="751" spans="88:88" x14ac:dyDescent="0.5">
      <c r="CJ751" s="29"/>
    </row>
    <row r="752" spans="88:88" x14ac:dyDescent="0.5">
      <c r="CJ752" s="29"/>
    </row>
    <row r="753" spans="88:88" x14ac:dyDescent="0.5">
      <c r="CJ753" s="29"/>
    </row>
    <row r="754" spans="88:88" x14ac:dyDescent="0.5">
      <c r="CJ754" s="29"/>
    </row>
    <row r="755" spans="88:88" x14ac:dyDescent="0.5">
      <c r="CJ755" s="29"/>
    </row>
    <row r="756" spans="88:88" x14ac:dyDescent="0.5">
      <c r="CJ756" s="29"/>
    </row>
    <row r="757" spans="88:88" x14ac:dyDescent="0.5">
      <c r="CJ757" s="29"/>
    </row>
    <row r="758" spans="88:88" x14ac:dyDescent="0.5">
      <c r="CJ758" s="29"/>
    </row>
    <row r="759" spans="88:88" x14ac:dyDescent="0.5">
      <c r="CJ759" s="29"/>
    </row>
    <row r="760" spans="88:88" x14ac:dyDescent="0.5">
      <c r="CJ760" s="29"/>
    </row>
    <row r="761" spans="88:88" x14ac:dyDescent="0.5">
      <c r="CJ761" s="29"/>
    </row>
    <row r="762" spans="88:88" x14ac:dyDescent="0.5">
      <c r="CJ762" s="29"/>
    </row>
    <row r="763" spans="88:88" x14ac:dyDescent="0.5">
      <c r="CJ763" s="29"/>
    </row>
    <row r="764" spans="88:88" x14ac:dyDescent="0.5">
      <c r="CJ764" s="29"/>
    </row>
    <row r="765" spans="88:88" x14ac:dyDescent="0.5">
      <c r="CJ765" s="29"/>
    </row>
    <row r="766" spans="88:88" x14ac:dyDescent="0.5">
      <c r="CJ766" s="29"/>
    </row>
    <row r="767" spans="88:88" x14ac:dyDescent="0.5">
      <c r="CJ767" s="29"/>
    </row>
    <row r="768" spans="88:88" x14ac:dyDescent="0.5">
      <c r="CJ768" s="29"/>
    </row>
    <row r="769" spans="88:88" x14ac:dyDescent="0.5">
      <c r="CJ769" s="29"/>
    </row>
    <row r="770" spans="88:88" x14ac:dyDescent="0.5">
      <c r="CJ770" s="29"/>
    </row>
    <row r="771" spans="88:88" x14ac:dyDescent="0.5">
      <c r="CJ771" s="29"/>
    </row>
    <row r="772" spans="88:88" x14ac:dyDescent="0.5">
      <c r="CJ772" s="29"/>
    </row>
    <row r="773" spans="88:88" x14ac:dyDescent="0.5">
      <c r="CJ773" s="29"/>
    </row>
    <row r="774" spans="88:88" x14ac:dyDescent="0.5">
      <c r="CJ774" s="29"/>
    </row>
    <row r="775" spans="88:88" x14ac:dyDescent="0.5">
      <c r="CJ775" s="29"/>
    </row>
    <row r="776" spans="88:88" x14ac:dyDescent="0.5">
      <c r="CJ776" s="29"/>
    </row>
    <row r="777" spans="88:88" x14ac:dyDescent="0.5">
      <c r="CJ777" s="29"/>
    </row>
    <row r="778" spans="88:88" x14ac:dyDescent="0.5">
      <c r="CJ778" s="29"/>
    </row>
    <row r="779" spans="88:88" x14ac:dyDescent="0.5">
      <c r="CJ779" s="29"/>
    </row>
    <row r="780" spans="88:88" x14ac:dyDescent="0.5">
      <c r="CJ780" s="29"/>
    </row>
    <row r="781" spans="88:88" x14ac:dyDescent="0.5">
      <c r="CJ781" s="29"/>
    </row>
    <row r="782" spans="88:88" x14ac:dyDescent="0.5">
      <c r="CJ782" s="29"/>
    </row>
    <row r="783" spans="88:88" x14ac:dyDescent="0.5">
      <c r="CJ783" s="29"/>
    </row>
    <row r="784" spans="88:88" x14ac:dyDescent="0.5">
      <c r="CJ784" s="29"/>
    </row>
    <row r="785" spans="88:88" x14ac:dyDescent="0.5">
      <c r="CJ785" s="29"/>
    </row>
    <row r="786" spans="88:88" x14ac:dyDescent="0.5">
      <c r="CJ786" s="29"/>
    </row>
    <row r="787" spans="88:88" x14ac:dyDescent="0.5">
      <c r="CJ787" s="29"/>
    </row>
    <row r="788" spans="88:88" x14ac:dyDescent="0.5">
      <c r="CJ788" s="29"/>
    </row>
    <row r="789" spans="88:88" x14ac:dyDescent="0.5">
      <c r="CJ789" s="29"/>
    </row>
    <row r="790" spans="88:88" x14ac:dyDescent="0.5">
      <c r="CJ790" s="29"/>
    </row>
    <row r="791" spans="88:88" x14ac:dyDescent="0.5">
      <c r="CJ791" s="29"/>
    </row>
    <row r="792" spans="88:88" x14ac:dyDescent="0.5">
      <c r="CJ792" s="29"/>
    </row>
    <row r="793" spans="88:88" x14ac:dyDescent="0.5">
      <c r="CJ793" s="29"/>
    </row>
    <row r="794" spans="88:88" x14ac:dyDescent="0.5">
      <c r="CJ794" s="29"/>
    </row>
    <row r="795" spans="88:88" x14ac:dyDescent="0.5">
      <c r="CJ795" s="29"/>
    </row>
    <row r="796" spans="88:88" x14ac:dyDescent="0.5">
      <c r="CJ796" s="29"/>
    </row>
    <row r="797" spans="88:88" x14ac:dyDescent="0.5">
      <c r="CJ797" s="29"/>
    </row>
    <row r="798" spans="88:88" x14ac:dyDescent="0.5">
      <c r="CJ798" s="29"/>
    </row>
    <row r="799" spans="88:88" x14ac:dyDescent="0.5">
      <c r="CJ799" s="29"/>
    </row>
    <row r="800" spans="88:88" x14ac:dyDescent="0.5">
      <c r="CJ800" s="29"/>
    </row>
    <row r="801" spans="88:88" x14ac:dyDescent="0.5">
      <c r="CJ801" s="29"/>
    </row>
    <row r="802" spans="88:88" x14ac:dyDescent="0.5">
      <c r="CJ802" s="29"/>
    </row>
    <row r="803" spans="88:88" x14ac:dyDescent="0.5">
      <c r="CJ803" s="29"/>
    </row>
    <row r="804" spans="88:88" x14ac:dyDescent="0.5">
      <c r="CJ804" s="29"/>
    </row>
    <row r="805" spans="88:88" x14ac:dyDescent="0.5">
      <c r="CJ805" s="29"/>
    </row>
    <row r="806" spans="88:88" x14ac:dyDescent="0.5">
      <c r="CJ806" s="29"/>
    </row>
    <row r="807" spans="88:88" x14ac:dyDescent="0.5">
      <c r="CJ807" s="29"/>
    </row>
    <row r="808" spans="88:88" x14ac:dyDescent="0.5">
      <c r="CJ808" s="29"/>
    </row>
    <row r="809" spans="88:88" x14ac:dyDescent="0.5">
      <c r="CJ809" s="29"/>
    </row>
    <row r="810" spans="88:88" x14ac:dyDescent="0.5">
      <c r="CJ810" s="29"/>
    </row>
    <row r="811" spans="88:88" x14ac:dyDescent="0.5">
      <c r="CJ811" s="29"/>
    </row>
    <row r="812" spans="88:88" x14ac:dyDescent="0.5">
      <c r="CJ812" s="29"/>
    </row>
    <row r="813" spans="88:88" x14ac:dyDescent="0.5">
      <c r="CJ813" s="29"/>
    </row>
    <row r="814" spans="88:88" x14ac:dyDescent="0.5">
      <c r="CJ814" s="29"/>
    </row>
    <row r="815" spans="88:88" x14ac:dyDescent="0.5">
      <c r="CJ815" s="29"/>
    </row>
    <row r="816" spans="88:88" x14ac:dyDescent="0.5">
      <c r="CJ816" s="29"/>
    </row>
    <row r="817" spans="88:88" x14ac:dyDescent="0.5">
      <c r="CJ817" s="29"/>
    </row>
    <row r="818" spans="88:88" x14ac:dyDescent="0.5">
      <c r="CJ818" s="29"/>
    </row>
    <row r="819" spans="88:88" x14ac:dyDescent="0.5">
      <c r="CJ819" s="29"/>
    </row>
    <row r="820" spans="88:88" x14ac:dyDescent="0.5">
      <c r="CJ820" s="29"/>
    </row>
    <row r="821" spans="88:88" x14ac:dyDescent="0.5">
      <c r="CJ821" s="29"/>
    </row>
    <row r="822" spans="88:88" x14ac:dyDescent="0.5">
      <c r="CJ822" s="29"/>
    </row>
    <row r="823" spans="88:88" x14ac:dyDescent="0.5">
      <c r="CJ823" s="29"/>
    </row>
    <row r="824" spans="88:88" x14ac:dyDescent="0.5">
      <c r="CJ824" s="29"/>
    </row>
    <row r="825" spans="88:88" x14ac:dyDescent="0.5">
      <c r="CJ825" s="29"/>
    </row>
    <row r="826" spans="88:88" x14ac:dyDescent="0.5">
      <c r="CJ826" s="29"/>
    </row>
    <row r="827" spans="88:88" x14ac:dyDescent="0.5">
      <c r="CJ827" s="29"/>
    </row>
    <row r="828" spans="88:88" x14ac:dyDescent="0.5">
      <c r="CJ828" s="29"/>
    </row>
    <row r="829" spans="88:88" x14ac:dyDescent="0.5">
      <c r="CJ829" s="29"/>
    </row>
    <row r="830" spans="88:88" x14ac:dyDescent="0.5">
      <c r="CJ830" s="29"/>
    </row>
    <row r="831" spans="88:88" x14ac:dyDescent="0.5">
      <c r="CJ831" s="29"/>
    </row>
    <row r="832" spans="88:88" x14ac:dyDescent="0.5">
      <c r="CJ832" s="29"/>
    </row>
    <row r="833" spans="88:88" x14ac:dyDescent="0.5">
      <c r="CJ833" s="29"/>
    </row>
    <row r="834" spans="88:88" x14ac:dyDescent="0.5">
      <c r="CJ834" s="29"/>
    </row>
    <row r="835" spans="88:88" x14ac:dyDescent="0.5">
      <c r="CJ835" s="29"/>
    </row>
    <row r="836" spans="88:88" x14ac:dyDescent="0.5">
      <c r="CJ836" s="29"/>
    </row>
    <row r="837" spans="88:88" x14ac:dyDescent="0.5">
      <c r="CJ837" s="29"/>
    </row>
    <row r="838" spans="88:88" x14ac:dyDescent="0.5">
      <c r="CJ838" s="29"/>
    </row>
    <row r="839" spans="88:88" x14ac:dyDescent="0.5">
      <c r="CJ839" s="29"/>
    </row>
    <row r="840" spans="88:88" x14ac:dyDescent="0.5">
      <c r="CJ840" s="29"/>
    </row>
    <row r="841" spans="88:88" x14ac:dyDescent="0.5">
      <c r="CJ841" s="29"/>
    </row>
    <row r="842" spans="88:88" x14ac:dyDescent="0.5">
      <c r="CJ842" s="29"/>
    </row>
    <row r="843" spans="88:88" x14ac:dyDescent="0.5">
      <c r="CJ843" s="29"/>
    </row>
    <row r="844" spans="88:88" x14ac:dyDescent="0.5">
      <c r="CJ844" s="29"/>
    </row>
    <row r="845" spans="88:88" x14ac:dyDescent="0.5">
      <c r="CJ845" s="29"/>
    </row>
    <row r="846" spans="88:88" x14ac:dyDescent="0.5">
      <c r="CJ846" s="29"/>
    </row>
    <row r="847" spans="88:88" x14ac:dyDescent="0.5">
      <c r="CJ847" s="29"/>
    </row>
    <row r="848" spans="88:88" x14ac:dyDescent="0.5">
      <c r="CJ848" s="29"/>
    </row>
    <row r="849" spans="88:88" x14ac:dyDescent="0.5">
      <c r="CJ849" s="29"/>
    </row>
    <row r="850" spans="88:88" x14ac:dyDescent="0.5">
      <c r="CJ850" s="29"/>
    </row>
    <row r="851" spans="88:88" x14ac:dyDescent="0.5">
      <c r="CJ851" s="29"/>
    </row>
    <row r="852" spans="88:88" x14ac:dyDescent="0.5">
      <c r="CJ852" s="29"/>
    </row>
    <row r="853" spans="88:88" x14ac:dyDescent="0.5">
      <c r="CJ853" s="29"/>
    </row>
    <row r="854" spans="88:88" x14ac:dyDescent="0.5">
      <c r="CJ854" s="29"/>
    </row>
    <row r="855" spans="88:88" x14ac:dyDescent="0.5">
      <c r="CJ855" s="29"/>
    </row>
    <row r="856" spans="88:88" x14ac:dyDescent="0.5">
      <c r="CJ856" s="29"/>
    </row>
    <row r="857" spans="88:88" x14ac:dyDescent="0.5">
      <c r="CJ857" s="29"/>
    </row>
    <row r="858" spans="88:88" x14ac:dyDescent="0.5">
      <c r="CJ858" s="29"/>
    </row>
    <row r="859" spans="88:88" x14ac:dyDescent="0.5">
      <c r="CJ859" s="29"/>
    </row>
    <row r="860" spans="88:88" x14ac:dyDescent="0.5">
      <c r="CJ860" s="29"/>
    </row>
    <row r="861" spans="88:88" x14ac:dyDescent="0.5">
      <c r="CJ861" s="29"/>
    </row>
    <row r="862" spans="88:88" x14ac:dyDescent="0.5">
      <c r="CJ862" s="29"/>
    </row>
    <row r="863" spans="88:88" x14ac:dyDescent="0.5">
      <c r="CJ863" s="29"/>
    </row>
    <row r="864" spans="88:88" x14ac:dyDescent="0.5">
      <c r="CJ864" s="29"/>
    </row>
    <row r="865" spans="88:88" x14ac:dyDescent="0.5">
      <c r="CJ865" s="29"/>
    </row>
    <row r="866" spans="88:88" x14ac:dyDescent="0.5">
      <c r="CJ866" s="29"/>
    </row>
    <row r="867" spans="88:88" x14ac:dyDescent="0.5">
      <c r="CJ867" s="29"/>
    </row>
    <row r="868" spans="88:88" x14ac:dyDescent="0.5">
      <c r="CJ868" s="29"/>
    </row>
    <row r="869" spans="88:88" x14ac:dyDescent="0.5">
      <c r="CJ869" s="29"/>
    </row>
    <row r="870" spans="88:88" x14ac:dyDescent="0.5">
      <c r="CJ870" s="29"/>
    </row>
    <row r="871" spans="88:88" x14ac:dyDescent="0.5">
      <c r="CJ871" s="29"/>
    </row>
    <row r="872" spans="88:88" x14ac:dyDescent="0.5">
      <c r="CJ872" s="29"/>
    </row>
    <row r="873" spans="88:88" x14ac:dyDescent="0.5">
      <c r="CJ873" s="29"/>
    </row>
    <row r="874" spans="88:88" x14ac:dyDescent="0.5">
      <c r="CJ874" s="29"/>
    </row>
    <row r="875" spans="88:88" x14ac:dyDescent="0.5">
      <c r="CJ875" s="29"/>
    </row>
    <row r="876" spans="88:88" x14ac:dyDescent="0.5">
      <c r="CJ876" s="29"/>
    </row>
    <row r="877" spans="88:88" x14ac:dyDescent="0.5">
      <c r="CJ877" s="29"/>
    </row>
    <row r="878" spans="88:88" x14ac:dyDescent="0.5">
      <c r="CJ878" s="29"/>
    </row>
    <row r="879" spans="88:88" x14ac:dyDescent="0.5">
      <c r="CJ879" s="29"/>
    </row>
    <row r="880" spans="88:88" x14ac:dyDescent="0.5">
      <c r="CJ880" s="29"/>
    </row>
    <row r="881" spans="88:88" x14ac:dyDescent="0.5">
      <c r="CJ881" s="29"/>
    </row>
    <row r="882" spans="88:88" x14ac:dyDescent="0.5">
      <c r="CJ882" s="29"/>
    </row>
    <row r="883" spans="88:88" x14ac:dyDescent="0.5">
      <c r="CJ883" s="29"/>
    </row>
    <row r="884" spans="88:88" x14ac:dyDescent="0.5">
      <c r="CJ884" s="29"/>
    </row>
    <row r="885" spans="88:88" x14ac:dyDescent="0.5">
      <c r="CJ885" s="29"/>
    </row>
    <row r="886" spans="88:88" x14ac:dyDescent="0.5">
      <c r="CJ886" s="29"/>
    </row>
    <row r="887" spans="88:88" x14ac:dyDescent="0.5">
      <c r="CJ887" s="29"/>
    </row>
    <row r="888" spans="88:88" x14ac:dyDescent="0.5">
      <c r="CJ888" s="29"/>
    </row>
    <row r="889" spans="88:88" x14ac:dyDescent="0.5">
      <c r="CJ889" s="29"/>
    </row>
    <row r="890" spans="88:88" x14ac:dyDescent="0.5">
      <c r="CJ890" s="29"/>
    </row>
    <row r="891" spans="88:88" x14ac:dyDescent="0.5">
      <c r="CJ891" s="29"/>
    </row>
    <row r="892" spans="88:88" x14ac:dyDescent="0.5">
      <c r="CJ892" s="29"/>
    </row>
    <row r="893" spans="88:88" x14ac:dyDescent="0.5">
      <c r="CJ893" s="29"/>
    </row>
    <row r="894" spans="88:88" x14ac:dyDescent="0.5">
      <c r="CJ894" s="29"/>
    </row>
    <row r="895" spans="88:88" x14ac:dyDescent="0.5">
      <c r="CJ895" s="29"/>
    </row>
    <row r="896" spans="88:88" x14ac:dyDescent="0.5">
      <c r="CJ896" s="29"/>
    </row>
    <row r="897" spans="88:88" x14ac:dyDescent="0.5">
      <c r="CJ897" s="29"/>
    </row>
    <row r="898" spans="88:88" x14ac:dyDescent="0.5">
      <c r="CJ898" s="29"/>
    </row>
    <row r="899" spans="88:88" x14ac:dyDescent="0.5">
      <c r="CJ899" s="29"/>
    </row>
    <row r="900" spans="88:88" x14ac:dyDescent="0.5">
      <c r="CJ900" s="29"/>
    </row>
    <row r="901" spans="88:88" x14ac:dyDescent="0.5">
      <c r="CJ901" s="29"/>
    </row>
    <row r="902" spans="88:88" x14ac:dyDescent="0.5">
      <c r="CJ902" s="29"/>
    </row>
    <row r="903" spans="88:88" x14ac:dyDescent="0.5">
      <c r="CJ903" s="29"/>
    </row>
    <row r="904" spans="88:88" x14ac:dyDescent="0.5">
      <c r="CJ904" s="29"/>
    </row>
    <row r="905" spans="88:88" x14ac:dyDescent="0.5">
      <c r="CJ905" s="29"/>
    </row>
    <row r="906" spans="88:88" x14ac:dyDescent="0.5">
      <c r="CJ906" s="29"/>
    </row>
    <row r="907" spans="88:88" x14ac:dyDescent="0.5">
      <c r="CJ907" s="29"/>
    </row>
    <row r="908" spans="88:88" x14ac:dyDescent="0.5">
      <c r="CJ908" s="29"/>
    </row>
    <row r="909" spans="88:88" x14ac:dyDescent="0.5">
      <c r="CJ909" s="29"/>
    </row>
    <row r="910" spans="88:88" x14ac:dyDescent="0.5">
      <c r="CJ910" s="29"/>
    </row>
    <row r="911" spans="88:88" x14ac:dyDescent="0.5">
      <c r="CJ911" s="29"/>
    </row>
    <row r="912" spans="88:88" x14ac:dyDescent="0.5">
      <c r="CJ912" s="29"/>
    </row>
    <row r="913" spans="88:88" x14ac:dyDescent="0.5">
      <c r="CJ913" s="29"/>
    </row>
    <row r="914" spans="88:88" x14ac:dyDescent="0.5">
      <c r="CJ914" s="29"/>
    </row>
    <row r="915" spans="88:88" x14ac:dyDescent="0.5">
      <c r="CJ915" s="29"/>
    </row>
    <row r="916" spans="88:88" x14ac:dyDescent="0.5">
      <c r="CJ916" s="29"/>
    </row>
    <row r="917" spans="88:88" x14ac:dyDescent="0.5">
      <c r="CJ917" s="29"/>
    </row>
    <row r="918" spans="88:88" x14ac:dyDescent="0.5">
      <c r="CJ918" s="29"/>
    </row>
    <row r="919" spans="88:88" x14ac:dyDescent="0.5">
      <c r="CJ919" s="29"/>
    </row>
    <row r="920" spans="88:88" x14ac:dyDescent="0.5">
      <c r="CJ920" s="29"/>
    </row>
    <row r="921" spans="88:88" x14ac:dyDescent="0.5">
      <c r="CJ921" s="29"/>
    </row>
    <row r="922" spans="88:88" x14ac:dyDescent="0.5">
      <c r="CJ922" s="29"/>
    </row>
    <row r="923" spans="88:88" x14ac:dyDescent="0.5">
      <c r="CJ923" s="29"/>
    </row>
    <row r="924" spans="88:88" x14ac:dyDescent="0.5">
      <c r="CJ924" s="29"/>
    </row>
    <row r="925" spans="88:88" x14ac:dyDescent="0.5">
      <c r="CJ925" s="29"/>
    </row>
    <row r="926" spans="88:88" x14ac:dyDescent="0.5">
      <c r="CJ926" s="29"/>
    </row>
    <row r="927" spans="88:88" x14ac:dyDescent="0.5">
      <c r="CJ927" s="29"/>
    </row>
    <row r="928" spans="88:88" x14ac:dyDescent="0.5">
      <c r="CJ928" s="29"/>
    </row>
    <row r="929" spans="88:88" x14ac:dyDescent="0.5">
      <c r="CJ929" s="29"/>
    </row>
    <row r="930" spans="88:88" x14ac:dyDescent="0.5">
      <c r="CJ930" s="29"/>
    </row>
    <row r="931" spans="88:88" x14ac:dyDescent="0.5">
      <c r="CJ931" s="29"/>
    </row>
    <row r="932" spans="88:88" x14ac:dyDescent="0.5">
      <c r="CJ932" s="29"/>
    </row>
    <row r="933" spans="88:88" x14ac:dyDescent="0.5">
      <c r="CJ933" s="29"/>
    </row>
    <row r="934" spans="88:88" x14ac:dyDescent="0.5">
      <c r="CJ934" s="29"/>
    </row>
    <row r="935" spans="88:88" x14ac:dyDescent="0.5">
      <c r="CJ935" s="29"/>
    </row>
    <row r="936" spans="88:88" x14ac:dyDescent="0.5">
      <c r="CJ936" s="29"/>
    </row>
    <row r="937" spans="88:88" x14ac:dyDescent="0.5">
      <c r="CJ937" s="29"/>
    </row>
    <row r="938" spans="88:88" x14ac:dyDescent="0.5">
      <c r="CJ938" s="29"/>
    </row>
    <row r="939" spans="88:88" x14ac:dyDescent="0.5">
      <c r="CJ939" s="29"/>
    </row>
  </sheetData>
  <autoFilter ref="B1:CJ648" xr:uid="{28BD47D3-1EA7-436A-AB09-C79BFA7A311C}">
    <filterColumn colId="70">
      <filters>
        <filter val="1"/>
        <filter val="10"/>
        <filter val="100"/>
        <filter val="1000"/>
        <filter val="10000"/>
        <filter val="10004"/>
        <filter val="10200"/>
        <filter val="1042080"/>
        <filter val="105"/>
        <filter val="1050"/>
        <filter val="10550"/>
        <filter val="1080"/>
        <filter val="109"/>
        <filter val="11000"/>
        <filter val="114"/>
        <filter val="11550"/>
        <filter val="116"/>
        <filter val="12"/>
        <filter val="1200"/>
        <filter val="12000"/>
        <filter val="120000"/>
        <filter val="121"/>
        <filter val="12400"/>
        <filter val="12590"/>
        <filter val="128"/>
        <filter val="129200"/>
        <filter val="13"/>
        <filter val="1300"/>
        <filter val="13000"/>
        <filter val="132"/>
        <filter val="1320"/>
        <filter val="13251"/>
        <filter val="1400"/>
        <filter val="15"/>
        <filter val="1500"/>
        <filter val="15000"/>
        <filter val="150000"/>
        <filter val="15100"/>
        <filter val="15600"/>
        <filter val="16"/>
        <filter val="160"/>
        <filter val="16000"/>
        <filter val="163"/>
        <filter val="16300"/>
        <filter val="17"/>
        <filter val="17936"/>
        <filter val="1800"/>
        <filter val="18500"/>
        <filter val="189"/>
        <filter val="18920"/>
        <filter val="1975"/>
        <filter val="2"/>
        <filter val="20"/>
        <filter val="200"/>
        <filter val="2000"/>
        <filter val="20000"/>
        <filter val="20036"/>
        <filter val="20950"/>
        <filter val="21"/>
        <filter val="2100"/>
        <filter val="216"/>
        <filter val="216000"/>
        <filter val="21932"/>
        <filter val="2200"/>
        <filter val="227950"/>
        <filter val="23"/>
        <filter val="231000"/>
        <filter val="24"/>
        <filter val="2400"/>
        <filter val="24000"/>
        <filter val="2436"/>
        <filter val="2440"/>
        <filter val="24500"/>
        <filter val="246000"/>
        <filter val="25"/>
        <filter val="250"/>
        <filter val="2500"/>
        <filter val="25000"/>
        <filter val="25150"/>
        <filter val="253500"/>
        <filter val="25700"/>
        <filter val="25800"/>
        <filter val="2600"/>
        <filter val="26000"/>
        <filter val="26168"/>
        <filter val="26550"/>
        <filter val="26700"/>
        <filter val="2700"/>
        <filter val="274"/>
        <filter val="27400"/>
        <filter val="28"/>
        <filter val="28000"/>
        <filter val="285"/>
        <filter val="29000"/>
        <filter val="2950"/>
        <filter val="300"/>
        <filter val="3000"/>
        <filter val="31"/>
        <filter val="33000"/>
        <filter val="34000"/>
        <filter val="344"/>
        <filter val="35"/>
        <filter val="36"/>
        <filter val="36000"/>
        <filter val="36450"/>
        <filter val="368"/>
        <filter val="3700"/>
        <filter val="387"/>
        <filter val="39715"/>
        <filter val="4"/>
        <filter val="40"/>
        <filter val="400"/>
        <filter val="4000"/>
        <filter val="40150"/>
        <filter val="4100"/>
        <filter val="4110"/>
        <filter val="414"/>
        <filter val="41800"/>
        <filter val="42"/>
        <filter val="42000"/>
        <filter val="43"/>
        <filter val="450"/>
        <filter val="4500"/>
        <filter val="45250"/>
        <filter val="46000"/>
        <filter val="46850"/>
        <filter val="4700"/>
        <filter val="47000"/>
        <filter val="48"/>
        <filter val="4800"/>
        <filter val="4850"/>
        <filter val="49000"/>
        <filter val="5"/>
        <filter val="50"/>
        <filter val="500"/>
        <filter val="5000"/>
        <filter val="5012"/>
        <filter val="5284"/>
        <filter val="540"/>
        <filter val="54000"/>
        <filter val="549"/>
        <filter val="550"/>
        <filter val="560"/>
        <filter val="5783862"/>
        <filter val="58000"/>
        <filter val="5855"/>
        <filter val="6"/>
        <filter val="60"/>
        <filter val="600"/>
        <filter val="6000"/>
        <filter val="60000"/>
        <filter val="6214"/>
        <filter val="630"/>
        <filter val="64000"/>
        <filter val="65"/>
        <filter val="66"/>
        <filter val="660"/>
        <filter val="67000"/>
        <filter val="6885"/>
        <filter val="7"/>
        <filter val="700"/>
        <filter val="7050"/>
        <filter val="71"/>
        <filter val="712"/>
        <filter val="717"/>
        <filter val="74000"/>
        <filter val="75"/>
        <filter val="776050"/>
        <filter val="786"/>
        <filter val="8"/>
        <filter val="800"/>
        <filter val="8000"/>
        <filter val="8300"/>
        <filter val="84000"/>
        <filter val="85"/>
        <filter val="85500"/>
        <filter val="87"/>
        <filter val="8700"/>
        <filter val="88"/>
        <filter val="9"/>
        <filter val="9000"/>
        <filter val="90450"/>
        <filter val="9900"/>
      </filters>
    </filterColumn>
  </autoFilter>
  <phoneticPr fontId="14" type="noConversion"/>
  <conditionalFormatting sqref="BY610:BY621 BY1:BY96 BY625:BY636 BY640:BY1048576 BY98:BY337 BY339:BY604">
    <cfRule type="cellIs" dxfId="30" priority="33" operator="greaterThan">
      <formula>41</formula>
    </cfRule>
    <cfRule type="cellIs" dxfId="29" priority="34" operator="between">
      <formula>36</formula>
      <formula>40</formula>
    </cfRule>
    <cfRule type="cellIs" dxfId="28" priority="35" operator="between">
      <formula>31</formula>
      <formula>35</formula>
    </cfRule>
    <cfRule type="cellIs" dxfId="27" priority="36" operator="lessThan">
      <formula>30</formula>
    </cfRule>
  </conditionalFormatting>
  <conditionalFormatting sqref="BY605:BY606">
    <cfRule type="cellIs" dxfId="26" priority="25" operator="greaterThan">
      <formula>41</formula>
    </cfRule>
    <cfRule type="cellIs" dxfId="25" priority="26" operator="between">
      <formula>36</formula>
      <formula>40</formula>
    </cfRule>
    <cfRule type="cellIs" dxfId="24" priority="27" operator="between">
      <formula>31</formula>
      <formula>35</formula>
    </cfRule>
    <cfRule type="cellIs" dxfId="23" priority="28" operator="lessThan">
      <formula>30</formula>
    </cfRule>
  </conditionalFormatting>
  <conditionalFormatting sqref="BY607:BY609">
    <cfRule type="cellIs" dxfId="22" priority="21" operator="greaterThan">
      <formula>41</formula>
    </cfRule>
    <cfRule type="cellIs" dxfId="21" priority="22" operator="between">
      <formula>36</formula>
      <formula>40</formula>
    </cfRule>
    <cfRule type="cellIs" dxfId="20" priority="23" operator="between">
      <formula>31</formula>
      <formula>35</formula>
    </cfRule>
    <cfRule type="cellIs" dxfId="19" priority="24" operator="lessThan">
      <formula>30</formula>
    </cfRule>
  </conditionalFormatting>
  <conditionalFormatting sqref="BY97">
    <cfRule type="cellIs" dxfId="18" priority="13" operator="greaterThan">
      <formula>41</formula>
    </cfRule>
    <cfRule type="cellIs" dxfId="17" priority="14" operator="between">
      <formula>36</formula>
      <formula>40</formula>
    </cfRule>
    <cfRule type="cellIs" dxfId="16" priority="15" operator="between">
      <formula>31</formula>
      <formula>35</formula>
    </cfRule>
    <cfRule type="cellIs" dxfId="15" priority="16" operator="lessThan">
      <formula>30</formula>
    </cfRule>
  </conditionalFormatting>
  <conditionalFormatting sqref="BY622:BY624">
    <cfRule type="cellIs" dxfId="14" priority="9" operator="greaterThan">
      <formula>41</formula>
    </cfRule>
    <cfRule type="cellIs" dxfId="13" priority="10" operator="between">
      <formula>36</formula>
      <formula>40</formula>
    </cfRule>
    <cfRule type="cellIs" dxfId="12" priority="11" operator="between">
      <formula>31</formula>
      <formula>35</formula>
    </cfRule>
    <cfRule type="cellIs" dxfId="11" priority="12" operator="lessThan">
      <formula>30</formula>
    </cfRule>
  </conditionalFormatting>
  <conditionalFormatting sqref="BY637:BY639">
    <cfRule type="cellIs" dxfId="10" priority="5" operator="greaterThan">
      <formula>41</formula>
    </cfRule>
    <cfRule type="cellIs" dxfId="9" priority="6" operator="between">
      <formula>36</formula>
      <formula>40</formula>
    </cfRule>
    <cfRule type="cellIs" dxfId="8" priority="7" operator="between">
      <formula>31</formula>
      <formula>35</formula>
    </cfRule>
    <cfRule type="cellIs" dxfId="7" priority="8" operator="lessThan">
      <formula>30</formula>
    </cfRule>
  </conditionalFormatting>
  <conditionalFormatting sqref="BY338">
    <cfRule type="cellIs" dxfId="6" priority="1" operator="greaterThan">
      <formula>41</formula>
    </cfRule>
    <cfRule type="cellIs" dxfId="5" priority="2" operator="between">
      <formula>36</formula>
      <formula>40</formula>
    </cfRule>
    <cfRule type="cellIs" dxfId="4" priority="3" operator="between">
      <formula>31</formula>
      <formula>35</formula>
    </cfRule>
    <cfRule type="cellIs" dxfId="3" priority="4" operator="lessThan">
      <formula>30</formula>
    </cfRule>
  </conditionalFormatting>
  <pageMargins left="0" right="0" top="0" bottom="0" header="0" footer="0"/>
  <pageSetup paperSize="9" scale="82" fitToWidth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8A91-0777-44B3-B42C-5D5ABABA010A}">
  <dimension ref="A1:AQ26"/>
  <sheetViews>
    <sheetView zoomScale="130" zoomScaleNormal="130" workbookViewId="0">
      <pane xSplit="7" ySplit="1" topLeftCell="AG17" activePane="bottomRight" state="frozen"/>
      <selection pane="topRight" activeCell="H1" sqref="H1"/>
      <selection pane="bottomLeft" activeCell="A2" sqref="A2"/>
      <selection pane="bottomRight" activeCell="AK26" sqref="AK26"/>
    </sheetView>
  </sheetViews>
  <sheetFormatPr defaultColWidth="10" defaultRowHeight="21" x14ac:dyDescent="0.45"/>
  <cols>
    <col min="1" max="1" width="5.375" style="38" bestFit="1" customWidth="1"/>
    <col min="2" max="2" width="11.375" style="9" customWidth="1"/>
    <col min="3" max="3" width="10" style="171" customWidth="1"/>
    <col min="4" max="4" width="45.25" style="9" customWidth="1"/>
    <col min="5" max="5" width="10.625" style="38" customWidth="1"/>
    <col min="6" max="7" width="12" style="38" hidden="1" customWidth="1"/>
    <col min="8" max="8" width="15.375" style="39" hidden="1" customWidth="1"/>
    <col min="9" max="10" width="15.125" style="40" hidden="1" customWidth="1"/>
    <col min="11" max="11" width="15.375" style="112" hidden="1" customWidth="1"/>
    <col min="12" max="12" width="15.375" style="40" hidden="1" customWidth="1"/>
    <col min="13" max="14" width="15.125" style="40" hidden="1" customWidth="1"/>
    <col min="15" max="15" width="15.375" style="112" hidden="1" customWidth="1"/>
    <col min="16" max="16" width="15.125" style="39" hidden="1" customWidth="1"/>
    <col min="17" max="17" width="16.375" style="40" hidden="1" customWidth="1"/>
    <col min="18" max="18" width="15.75" style="40" hidden="1" customWidth="1"/>
    <col min="19" max="19" width="16" style="40" hidden="1" customWidth="1"/>
    <col min="20" max="20" width="13.875" style="40" hidden="1" customWidth="1"/>
    <col min="21" max="21" width="13.125" style="40" hidden="1" customWidth="1"/>
    <col min="22" max="23" width="16.375" style="40" hidden="1" customWidth="1"/>
    <col min="24" max="24" width="16.375" style="39" hidden="1" customWidth="1"/>
    <col min="25" max="25" width="16.375" style="40" hidden="1" customWidth="1"/>
    <col min="26" max="26" width="15.125" style="40" hidden="1" customWidth="1"/>
    <col min="27" max="28" width="12.25" style="40" hidden="1" customWidth="1"/>
    <col min="29" max="29" width="15.125" style="40" hidden="1" customWidth="1"/>
    <col min="30" max="30" width="15.125" style="39" hidden="1" customWidth="1"/>
    <col min="31" max="31" width="15.375" style="39" hidden="1" customWidth="1"/>
    <col min="32" max="33" width="15.125" style="39" hidden="1" customWidth="1"/>
    <col min="34" max="36" width="15.125" style="40" hidden="1" customWidth="1"/>
    <col min="37" max="37" width="15.125" style="40" customWidth="1"/>
    <col min="38" max="38" width="15.125" style="40" hidden="1" customWidth="1"/>
    <col min="39" max="39" width="16.125" style="41" bestFit="1" customWidth="1"/>
    <col min="40" max="40" width="9" style="115" bestFit="1" customWidth="1"/>
    <col min="41" max="41" width="13" style="9" bestFit="1" customWidth="1"/>
    <col min="42" max="43" width="10" style="9" hidden="1" customWidth="1"/>
    <col min="44" max="217" width="10" style="9"/>
    <col min="218" max="218" width="9.875" style="9" customWidth="1"/>
    <col min="219" max="219" width="38.8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25" style="9" customWidth="1"/>
    <col min="257" max="286" width="0" style="9" hidden="1" customWidth="1"/>
    <col min="287" max="287" width="13.75" style="9" customWidth="1"/>
    <col min="288" max="288" width="14.125" style="9" customWidth="1"/>
    <col min="289" max="289" width="12.875" style="9" customWidth="1"/>
    <col min="290" max="290" width="12.375" style="9" customWidth="1"/>
    <col min="291" max="291" width="12.875" style="9" customWidth="1"/>
    <col min="292" max="294" width="8.375" style="9" customWidth="1"/>
    <col min="295" max="473" width="10" style="9"/>
    <col min="474" max="474" width="9.875" style="9" customWidth="1"/>
    <col min="475" max="475" width="38.8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25" style="9" customWidth="1"/>
    <col min="513" max="542" width="0" style="9" hidden="1" customWidth="1"/>
    <col min="543" max="543" width="13.75" style="9" customWidth="1"/>
    <col min="544" max="544" width="14.125" style="9" customWidth="1"/>
    <col min="545" max="545" width="12.875" style="9" customWidth="1"/>
    <col min="546" max="546" width="12.375" style="9" customWidth="1"/>
    <col min="547" max="547" width="12.875" style="9" customWidth="1"/>
    <col min="548" max="550" width="8.375" style="9" customWidth="1"/>
    <col min="551" max="729" width="10" style="9"/>
    <col min="730" max="730" width="9.875" style="9" customWidth="1"/>
    <col min="731" max="731" width="38.8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25" style="9" customWidth="1"/>
    <col min="769" max="798" width="0" style="9" hidden="1" customWidth="1"/>
    <col min="799" max="799" width="13.75" style="9" customWidth="1"/>
    <col min="800" max="800" width="14.125" style="9" customWidth="1"/>
    <col min="801" max="801" width="12.875" style="9" customWidth="1"/>
    <col min="802" max="802" width="12.375" style="9" customWidth="1"/>
    <col min="803" max="803" width="12.875" style="9" customWidth="1"/>
    <col min="804" max="806" width="8.375" style="9" customWidth="1"/>
    <col min="807" max="985" width="10" style="9"/>
    <col min="986" max="986" width="9.875" style="9" customWidth="1"/>
    <col min="987" max="987" width="38.8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25" style="9" customWidth="1"/>
    <col min="1025" max="1054" width="0" style="9" hidden="1" customWidth="1"/>
    <col min="1055" max="1055" width="13.75" style="9" customWidth="1"/>
    <col min="1056" max="1056" width="14.125" style="9" customWidth="1"/>
    <col min="1057" max="1057" width="12.875" style="9" customWidth="1"/>
    <col min="1058" max="1058" width="12.375" style="9" customWidth="1"/>
    <col min="1059" max="1059" width="12.875" style="9" customWidth="1"/>
    <col min="1060" max="1062" width="8.375" style="9" customWidth="1"/>
    <col min="1063" max="1241" width="10" style="9"/>
    <col min="1242" max="1242" width="9.875" style="9" customWidth="1"/>
    <col min="1243" max="1243" width="38.8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25" style="9" customWidth="1"/>
    <col min="1281" max="1310" width="0" style="9" hidden="1" customWidth="1"/>
    <col min="1311" max="1311" width="13.75" style="9" customWidth="1"/>
    <col min="1312" max="1312" width="14.125" style="9" customWidth="1"/>
    <col min="1313" max="1313" width="12.875" style="9" customWidth="1"/>
    <col min="1314" max="1314" width="12.375" style="9" customWidth="1"/>
    <col min="1315" max="1315" width="12.875" style="9" customWidth="1"/>
    <col min="1316" max="1318" width="8.375" style="9" customWidth="1"/>
    <col min="1319" max="1497" width="10" style="9"/>
    <col min="1498" max="1498" width="9.875" style="9" customWidth="1"/>
    <col min="1499" max="1499" width="38.8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25" style="9" customWidth="1"/>
    <col min="1537" max="1566" width="0" style="9" hidden="1" customWidth="1"/>
    <col min="1567" max="1567" width="13.75" style="9" customWidth="1"/>
    <col min="1568" max="1568" width="14.125" style="9" customWidth="1"/>
    <col min="1569" max="1569" width="12.875" style="9" customWidth="1"/>
    <col min="1570" max="1570" width="12.375" style="9" customWidth="1"/>
    <col min="1571" max="1571" width="12.875" style="9" customWidth="1"/>
    <col min="1572" max="1574" width="8.375" style="9" customWidth="1"/>
    <col min="1575" max="1753" width="10" style="9"/>
    <col min="1754" max="1754" width="9.875" style="9" customWidth="1"/>
    <col min="1755" max="1755" width="38.8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25" style="9" customWidth="1"/>
    <col min="1793" max="1822" width="0" style="9" hidden="1" customWidth="1"/>
    <col min="1823" max="1823" width="13.75" style="9" customWidth="1"/>
    <col min="1824" max="1824" width="14.125" style="9" customWidth="1"/>
    <col min="1825" max="1825" width="12.875" style="9" customWidth="1"/>
    <col min="1826" max="1826" width="12.375" style="9" customWidth="1"/>
    <col min="1827" max="1827" width="12.875" style="9" customWidth="1"/>
    <col min="1828" max="1830" width="8.375" style="9" customWidth="1"/>
    <col min="1831" max="2009" width="10" style="9"/>
    <col min="2010" max="2010" width="9.875" style="9" customWidth="1"/>
    <col min="2011" max="2011" width="38.8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25" style="9" customWidth="1"/>
    <col min="2049" max="2078" width="0" style="9" hidden="1" customWidth="1"/>
    <col min="2079" max="2079" width="13.75" style="9" customWidth="1"/>
    <col min="2080" max="2080" width="14.125" style="9" customWidth="1"/>
    <col min="2081" max="2081" width="12.875" style="9" customWidth="1"/>
    <col min="2082" max="2082" width="12.375" style="9" customWidth="1"/>
    <col min="2083" max="2083" width="12.875" style="9" customWidth="1"/>
    <col min="2084" max="2086" width="8.375" style="9" customWidth="1"/>
    <col min="2087" max="2265" width="10" style="9"/>
    <col min="2266" max="2266" width="9.875" style="9" customWidth="1"/>
    <col min="2267" max="2267" width="38.8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25" style="9" customWidth="1"/>
    <col min="2305" max="2334" width="0" style="9" hidden="1" customWidth="1"/>
    <col min="2335" max="2335" width="13.75" style="9" customWidth="1"/>
    <col min="2336" max="2336" width="14.125" style="9" customWidth="1"/>
    <col min="2337" max="2337" width="12.875" style="9" customWidth="1"/>
    <col min="2338" max="2338" width="12.375" style="9" customWidth="1"/>
    <col min="2339" max="2339" width="12.875" style="9" customWidth="1"/>
    <col min="2340" max="2342" width="8.375" style="9" customWidth="1"/>
    <col min="2343" max="2521" width="10" style="9"/>
    <col min="2522" max="2522" width="9.875" style="9" customWidth="1"/>
    <col min="2523" max="2523" width="38.8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25" style="9" customWidth="1"/>
    <col min="2561" max="2590" width="0" style="9" hidden="1" customWidth="1"/>
    <col min="2591" max="2591" width="13.75" style="9" customWidth="1"/>
    <col min="2592" max="2592" width="14.125" style="9" customWidth="1"/>
    <col min="2593" max="2593" width="12.875" style="9" customWidth="1"/>
    <col min="2594" max="2594" width="12.375" style="9" customWidth="1"/>
    <col min="2595" max="2595" width="12.875" style="9" customWidth="1"/>
    <col min="2596" max="2598" width="8.375" style="9" customWidth="1"/>
    <col min="2599" max="2777" width="10" style="9"/>
    <col min="2778" max="2778" width="9.875" style="9" customWidth="1"/>
    <col min="2779" max="2779" width="38.8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25" style="9" customWidth="1"/>
    <col min="2817" max="2846" width="0" style="9" hidden="1" customWidth="1"/>
    <col min="2847" max="2847" width="13.75" style="9" customWidth="1"/>
    <col min="2848" max="2848" width="14.125" style="9" customWidth="1"/>
    <col min="2849" max="2849" width="12.875" style="9" customWidth="1"/>
    <col min="2850" max="2850" width="12.375" style="9" customWidth="1"/>
    <col min="2851" max="2851" width="12.875" style="9" customWidth="1"/>
    <col min="2852" max="2854" width="8.375" style="9" customWidth="1"/>
    <col min="2855" max="3033" width="10" style="9"/>
    <col min="3034" max="3034" width="9.875" style="9" customWidth="1"/>
    <col min="3035" max="3035" width="38.8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25" style="9" customWidth="1"/>
    <col min="3073" max="3102" width="0" style="9" hidden="1" customWidth="1"/>
    <col min="3103" max="3103" width="13.75" style="9" customWidth="1"/>
    <col min="3104" max="3104" width="14.125" style="9" customWidth="1"/>
    <col min="3105" max="3105" width="12.875" style="9" customWidth="1"/>
    <col min="3106" max="3106" width="12.375" style="9" customWidth="1"/>
    <col min="3107" max="3107" width="12.875" style="9" customWidth="1"/>
    <col min="3108" max="3110" width="8.375" style="9" customWidth="1"/>
    <col min="3111" max="3289" width="10" style="9"/>
    <col min="3290" max="3290" width="9.875" style="9" customWidth="1"/>
    <col min="3291" max="3291" width="38.8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25" style="9" customWidth="1"/>
    <col min="3329" max="3358" width="0" style="9" hidden="1" customWidth="1"/>
    <col min="3359" max="3359" width="13.75" style="9" customWidth="1"/>
    <col min="3360" max="3360" width="14.125" style="9" customWidth="1"/>
    <col min="3361" max="3361" width="12.875" style="9" customWidth="1"/>
    <col min="3362" max="3362" width="12.375" style="9" customWidth="1"/>
    <col min="3363" max="3363" width="12.875" style="9" customWidth="1"/>
    <col min="3364" max="3366" width="8.375" style="9" customWidth="1"/>
    <col min="3367" max="3545" width="10" style="9"/>
    <col min="3546" max="3546" width="9.875" style="9" customWidth="1"/>
    <col min="3547" max="3547" width="38.8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25" style="9" customWidth="1"/>
    <col min="3585" max="3614" width="0" style="9" hidden="1" customWidth="1"/>
    <col min="3615" max="3615" width="13.75" style="9" customWidth="1"/>
    <col min="3616" max="3616" width="14.125" style="9" customWidth="1"/>
    <col min="3617" max="3617" width="12.875" style="9" customWidth="1"/>
    <col min="3618" max="3618" width="12.375" style="9" customWidth="1"/>
    <col min="3619" max="3619" width="12.875" style="9" customWidth="1"/>
    <col min="3620" max="3622" width="8.375" style="9" customWidth="1"/>
    <col min="3623" max="3801" width="10" style="9"/>
    <col min="3802" max="3802" width="9.875" style="9" customWidth="1"/>
    <col min="3803" max="3803" width="38.8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25" style="9" customWidth="1"/>
    <col min="3841" max="3870" width="0" style="9" hidden="1" customWidth="1"/>
    <col min="3871" max="3871" width="13.75" style="9" customWidth="1"/>
    <col min="3872" max="3872" width="14.125" style="9" customWidth="1"/>
    <col min="3873" max="3873" width="12.875" style="9" customWidth="1"/>
    <col min="3874" max="3874" width="12.375" style="9" customWidth="1"/>
    <col min="3875" max="3875" width="12.875" style="9" customWidth="1"/>
    <col min="3876" max="3878" width="8.375" style="9" customWidth="1"/>
    <col min="3879" max="4057" width="10" style="9"/>
    <col min="4058" max="4058" width="9.875" style="9" customWidth="1"/>
    <col min="4059" max="4059" width="38.8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25" style="9" customWidth="1"/>
    <col min="4097" max="4126" width="0" style="9" hidden="1" customWidth="1"/>
    <col min="4127" max="4127" width="13.75" style="9" customWidth="1"/>
    <col min="4128" max="4128" width="14.125" style="9" customWidth="1"/>
    <col min="4129" max="4129" width="12.875" style="9" customWidth="1"/>
    <col min="4130" max="4130" width="12.375" style="9" customWidth="1"/>
    <col min="4131" max="4131" width="12.875" style="9" customWidth="1"/>
    <col min="4132" max="4134" width="8.375" style="9" customWidth="1"/>
    <col min="4135" max="4313" width="10" style="9"/>
    <col min="4314" max="4314" width="9.875" style="9" customWidth="1"/>
    <col min="4315" max="4315" width="38.8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25" style="9" customWidth="1"/>
    <col min="4353" max="4382" width="0" style="9" hidden="1" customWidth="1"/>
    <col min="4383" max="4383" width="13.75" style="9" customWidth="1"/>
    <col min="4384" max="4384" width="14.125" style="9" customWidth="1"/>
    <col min="4385" max="4385" width="12.875" style="9" customWidth="1"/>
    <col min="4386" max="4386" width="12.375" style="9" customWidth="1"/>
    <col min="4387" max="4387" width="12.875" style="9" customWidth="1"/>
    <col min="4388" max="4390" width="8.375" style="9" customWidth="1"/>
    <col min="4391" max="4569" width="10" style="9"/>
    <col min="4570" max="4570" width="9.875" style="9" customWidth="1"/>
    <col min="4571" max="4571" width="38.8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25" style="9" customWidth="1"/>
    <col min="4609" max="4638" width="0" style="9" hidden="1" customWidth="1"/>
    <col min="4639" max="4639" width="13.75" style="9" customWidth="1"/>
    <col min="4640" max="4640" width="14.125" style="9" customWidth="1"/>
    <col min="4641" max="4641" width="12.875" style="9" customWidth="1"/>
    <col min="4642" max="4642" width="12.375" style="9" customWidth="1"/>
    <col min="4643" max="4643" width="12.875" style="9" customWidth="1"/>
    <col min="4644" max="4646" width="8.375" style="9" customWidth="1"/>
    <col min="4647" max="4825" width="10" style="9"/>
    <col min="4826" max="4826" width="9.875" style="9" customWidth="1"/>
    <col min="4827" max="4827" width="38.8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25" style="9" customWidth="1"/>
    <col min="4865" max="4894" width="0" style="9" hidden="1" customWidth="1"/>
    <col min="4895" max="4895" width="13.75" style="9" customWidth="1"/>
    <col min="4896" max="4896" width="14.125" style="9" customWidth="1"/>
    <col min="4897" max="4897" width="12.875" style="9" customWidth="1"/>
    <col min="4898" max="4898" width="12.375" style="9" customWidth="1"/>
    <col min="4899" max="4899" width="12.875" style="9" customWidth="1"/>
    <col min="4900" max="4902" width="8.375" style="9" customWidth="1"/>
    <col min="4903" max="5081" width="10" style="9"/>
    <col min="5082" max="5082" width="9.875" style="9" customWidth="1"/>
    <col min="5083" max="5083" width="38.8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25" style="9" customWidth="1"/>
    <col min="5121" max="5150" width="0" style="9" hidden="1" customWidth="1"/>
    <col min="5151" max="5151" width="13.75" style="9" customWidth="1"/>
    <col min="5152" max="5152" width="14.125" style="9" customWidth="1"/>
    <col min="5153" max="5153" width="12.875" style="9" customWidth="1"/>
    <col min="5154" max="5154" width="12.375" style="9" customWidth="1"/>
    <col min="5155" max="5155" width="12.875" style="9" customWidth="1"/>
    <col min="5156" max="5158" width="8.375" style="9" customWidth="1"/>
    <col min="5159" max="5337" width="10" style="9"/>
    <col min="5338" max="5338" width="9.875" style="9" customWidth="1"/>
    <col min="5339" max="5339" width="38.8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25" style="9" customWidth="1"/>
    <col min="5377" max="5406" width="0" style="9" hidden="1" customWidth="1"/>
    <col min="5407" max="5407" width="13.75" style="9" customWidth="1"/>
    <col min="5408" max="5408" width="14.125" style="9" customWidth="1"/>
    <col min="5409" max="5409" width="12.875" style="9" customWidth="1"/>
    <col min="5410" max="5410" width="12.375" style="9" customWidth="1"/>
    <col min="5411" max="5411" width="12.875" style="9" customWidth="1"/>
    <col min="5412" max="5414" width="8.375" style="9" customWidth="1"/>
    <col min="5415" max="5593" width="10" style="9"/>
    <col min="5594" max="5594" width="9.875" style="9" customWidth="1"/>
    <col min="5595" max="5595" width="38.8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25" style="9" customWidth="1"/>
    <col min="5633" max="5662" width="0" style="9" hidden="1" customWidth="1"/>
    <col min="5663" max="5663" width="13.75" style="9" customWidth="1"/>
    <col min="5664" max="5664" width="14.125" style="9" customWidth="1"/>
    <col min="5665" max="5665" width="12.875" style="9" customWidth="1"/>
    <col min="5666" max="5666" width="12.375" style="9" customWidth="1"/>
    <col min="5667" max="5667" width="12.875" style="9" customWidth="1"/>
    <col min="5668" max="5670" width="8.375" style="9" customWidth="1"/>
    <col min="5671" max="5849" width="10" style="9"/>
    <col min="5850" max="5850" width="9.875" style="9" customWidth="1"/>
    <col min="5851" max="5851" width="38.8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25" style="9" customWidth="1"/>
    <col min="5889" max="5918" width="0" style="9" hidden="1" customWidth="1"/>
    <col min="5919" max="5919" width="13.75" style="9" customWidth="1"/>
    <col min="5920" max="5920" width="14.125" style="9" customWidth="1"/>
    <col min="5921" max="5921" width="12.875" style="9" customWidth="1"/>
    <col min="5922" max="5922" width="12.375" style="9" customWidth="1"/>
    <col min="5923" max="5923" width="12.875" style="9" customWidth="1"/>
    <col min="5924" max="5926" width="8.375" style="9" customWidth="1"/>
    <col min="5927" max="6105" width="10" style="9"/>
    <col min="6106" max="6106" width="9.875" style="9" customWidth="1"/>
    <col min="6107" max="6107" width="38.8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25" style="9" customWidth="1"/>
    <col min="6145" max="6174" width="0" style="9" hidden="1" customWidth="1"/>
    <col min="6175" max="6175" width="13.75" style="9" customWidth="1"/>
    <col min="6176" max="6176" width="14.125" style="9" customWidth="1"/>
    <col min="6177" max="6177" width="12.875" style="9" customWidth="1"/>
    <col min="6178" max="6178" width="12.375" style="9" customWidth="1"/>
    <col min="6179" max="6179" width="12.875" style="9" customWidth="1"/>
    <col min="6180" max="6182" width="8.375" style="9" customWidth="1"/>
    <col min="6183" max="6361" width="10" style="9"/>
    <col min="6362" max="6362" width="9.875" style="9" customWidth="1"/>
    <col min="6363" max="6363" width="38.8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25" style="9" customWidth="1"/>
    <col min="6401" max="6430" width="0" style="9" hidden="1" customWidth="1"/>
    <col min="6431" max="6431" width="13.75" style="9" customWidth="1"/>
    <col min="6432" max="6432" width="14.125" style="9" customWidth="1"/>
    <col min="6433" max="6433" width="12.875" style="9" customWidth="1"/>
    <col min="6434" max="6434" width="12.375" style="9" customWidth="1"/>
    <col min="6435" max="6435" width="12.875" style="9" customWidth="1"/>
    <col min="6436" max="6438" width="8.375" style="9" customWidth="1"/>
    <col min="6439" max="6617" width="10" style="9"/>
    <col min="6618" max="6618" width="9.875" style="9" customWidth="1"/>
    <col min="6619" max="6619" width="38.8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25" style="9" customWidth="1"/>
    <col min="6657" max="6686" width="0" style="9" hidden="1" customWidth="1"/>
    <col min="6687" max="6687" width="13.75" style="9" customWidth="1"/>
    <col min="6688" max="6688" width="14.125" style="9" customWidth="1"/>
    <col min="6689" max="6689" width="12.875" style="9" customWidth="1"/>
    <col min="6690" max="6690" width="12.375" style="9" customWidth="1"/>
    <col min="6691" max="6691" width="12.875" style="9" customWidth="1"/>
    <col min="6692" max="6694" width="8.375" style="9" customWidth="1"/>
    <col min="6695" max="6873" width="10" style="9"/>
    <col min="6874" max="6874" width="9.875" style="9" customWidth="1"/>
    <col min="6875" max="6875" width="38.8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25" style="9" customWidth="1"/>
    <col min="6913" max="6942" width="0" style="9" hidden="1" customWidth="1"/>
    <col min="6943" max="6943" width="13.75" style="9" customWidth="1"/>
    <col min="6944" max="6944" width="14.125" style="9" customWidth="1"/>
    <col min="6945" max="6945" width="12.875" style="9" customWidth="1"/>
    <col min="6946" max="6946" width="12.375" style="9" customWidth="1"/>
    <col min="6947" max="6947" width="12.875" style="9" customWidth="1"/>
    <col min="6948" max="6950" width="8.375" style="9" customWidth="1"/>
    <col min="6951" max="7129" width="10" style="9"/>
    <col min="7130" max="7130" width="9.875" style="9" customWidth="1"/>
    <col min="7131" max="7131" width="38.8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25" style="9" customWidth="1"/>
    <col min="7169" max="7198" width="0" style="9" hidden="1" customWidth="1"/>
    <col min="7199" max="7199" width="13.75" style="9" customWidth="1"/>
    <col min="7200" max="7200" width="14.125" style="9" customWidth="1"/>
    <col min="7201" max="7201" width="12.875" style="9" customWidth="1"/>
    <col min="7202" max="7202" width="12.375" style="9" customWidth="1"/>
    <col min="7203" max="7203" width="12.875" style="9" customWidth="1"/>
    <col min="7204" max="7206" width="8.375" style="9" customWidth="1"/>
    <col min="7207" max="7385" width="10" style="9"/>
    <col min="7386" max="7386" width="9.875" style="9" customWidth="1"/>
    <col min="7387" max="7387" width="38.8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25" style="9" customWidth="1"/>
    <col min="7425" max="7454" width="0" style="9" hidden="1" customWidth="1"/>
    <col min="7455" max="7455" width="13.75" style="9" customWidth="1"/>
    <col min="7456" max="7456" width="14.125" style="9" customWidth="1"/>
    <col min="7457" max="7457" width="12.875" style="9" customWidth="1"/>
    <col min="7458" max="7458" width="12.375" style="9" customWidth="1"/>
    <col min="7459" max="7459" width="12.875" style="9" customWidth="1"/>
    <col min="7460" max="7462" width="8.375" style="9" customWidth="1"/>
    <col min="7463" max="7641" width="10" style="9"/>
    <col min="7642" max="7642" width="9.875" style="9" customWidth="1"/>
    <col min="7643" max="7643" width="38.8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25" style="9" customWidth="1"/>
    <col min="7681" max="7710" width="0" style="9" hidden="1" customWidth="1"/>
    <col min="7711" max="7711" width="13.75" style="9" customWidth="1"/>
    <col min="7712" max="7712" width="14.125" style="9" customWidth="1"/>
    <col min="7713" max="7713" width="12.875" style="9" customWidth="1"/>
    <col min="7714" max="7714" width="12.375" style="9" customWidth="1"/>
    <col min="7715" max="7715" width="12.875" style="9" customWidth="1"/>
    <col min="7716" max="7718" width="8.375" style="9" customWidth="1"/>
    <col min="7719" max="7897" width="10" style="9"/>
    <col min="7898" max="7898" width="9.875" style="9" customWidth="1"/>
    <col min="7899" max="7899" width="38.8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25" style="9" customWidth="1"/>
    <col min="7937" max="7966" width="0" style="9" hidden="1" customWidth="1"/>
    <col min="7967" max="7967" width="13.75" style="9" customWidth="1"/>
    <col min="7968" max="7968" width="14.125" style="9" customWidth="1"/>
    <col min="7969" max="7969" width="12.875" style="9" customWidth="1"/>
    <col min="7970" max="7970" width="12.375" style="9" customWidth="1"/>
    <col min="7971" max="7971" width="12.875" style="9" customWidth="1"/>
    <col min="7972" max="7974" width="8.375" style="9" customWidth="1"/>
    <col min="7975" max="8153" width="10" style="9"/>
    <col min="8154" max="8154" width="9.875" style="9" customWidth="1"/>
    <col min="8155" max="8155" width="38.8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25" style="9" customWidth="1"/>
    <col min="8193" max="8222" width="0" style="9" hidden="1" customWidth="1"/>
    <col min="8223" max="8223" width="13.75" style="9" customWidth="1"/>
    <col min="8224" max="8224" width="14.125" style="9" customWidth="1"/>
    <col min="8225" max="8225" width="12.875" style="9" customWidth="1"/>
    <col min="8226" max="8226" width="12.375" style="9" customWidth="1"/>
    <col min="8227" max="8227" width="12.875" style="9" customWidth="1"/>
    <col min="8228" max="8230" width="8.375" style="9" customWidth="1"/>
    <col min="8231" max="8409" width="10" style="9"/>
    <col min="8410" max="8410" width="9.875" style="9" customWidth="1"/>
    <col min="8411" max="8411" width="38.8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25" style="9" customWidth="1"/>
    <col min="8449" max="8478" width="0" style="9" hidden="1" customWidth="1"/>
    <col min="8479" max="8479" width="13.75" style="9" customWidth="1"/>
    <col min="8480" max="8480" width="14.125" style="9" customWidth="1"/>
    <col min="8481" max="8481" width="12.875" style="9" customWidth="1"/>
    <col min="8482" max="8482" width="12.375" style="9" customWidth="1"/>
    <col min="8483" max="8483" width="12.875" style="9" customWidth="1"/>
    <col min="8484" max="8486" width="8.375" style="9" customWidth="1"/>
    <col min="8487" max="8665" width="10" style="9"/>
    <col min="8666" max="8666" width="9.875" style="9" customWidth="1"/>
    <col min="8667" max="8667" width="38.8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25" style="9" customWidth="1"/>
    <col min="8705" max="8734" width="0" style="9" hidden="1" customWidth="1"/>
    <col min="8735" max="8735" width="13.75" style="9" customWidth="1"/>
    <col min="8736" max="8736" width="14.125" style="9" customWidth="1"/>
    <col min="8737" max="8737" width="12.875" style="9" customWidth="1"/>
    <col min="8738" max="8738" width="12.375" style="9" customWidth="1"/>
    <col min="8739" max="8739" width="12.875" style="9" customWidth="1"/>
    <col min="8740" max="8742" width="8.375" style="9" customWidth="1"/>
    <col min="8743" max="8921" width="10" style="9"/>
    <col min="8922" max="8922" width="9.875" style="9" customWidth="1"/>
    <col min="8923" max="8923" width="38.8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25" style="9" customWidth="1"/>
    <col min="8961" max="8990" width="0" style="9" hidden="1" customWidth="1"/>
    <col min="8991" max="8991" width="13.75" style="9" customWidth="1"/>
    <col min="8992" max="8992" width="14.125" style="9" customWidth="1"/>
    <col min="8993" max="8993" width="12.875" style="9" customWidth="1"/>
    <col min="8994" max="8994" width="12.375" style="9" customWidth="1"/>
    <col min="8995" max="8995" width="12.875" style="9" customWidth="1"/>
    <col min="8996" max="8998" width="8.375" style="9" customWidth="1"/>
    <col min="8999" max="9177" width="10" style="9"/>
    <col min="9178" max="9178" width="9.875" style="9" customWidth="1"/>
    <col min="9179" max="9179" width="38.8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25" style="9" customWidth="1"/>
    <col min="9217" max="9246" width="0" style="9" hidden="1" customWidth="1"/>
    <col min="9247" max="9247" width="13.75" style="9" customWidth="1"/>
    <col min="9248" max="9248" width="14.125" style="9" customWidth="1"/>
    <col min="9249" max="9249" width="12.875" style="9" customWidth="1"/>
    <col min="9250" max="9250" width="12.375" style="9" customWidth="1"/>
    <col min="9251" max="9251" width="12.875" style="9" customWidth="1"/>
    <col min="9252" max="9254" width="8.375" style="9" customWidth="1"/>
    <col min="9255" max="9433" width="10" style="9"/>
    <col min="9434" max="9434" width="9.875" style="9" customWidth="1"/>
    <col min="9435" max="9435" width="38.8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25" style="9" customWidth="1"/>
    <col min="9473" max="9502" width="0" style="9" hidden="1" customWidth="1"/>
    <col min="9503" max="9503" width="13.75" style="9" customWidth="1"/>
    <col min="9504" max="9504" width="14.125" style="9" customWidth="1"/>
    <col min="9505" max="9505" width="12.875" style="9" customWidth="1"/>
    <col min="9506" max="9506" width="12.375" style="9" customWidth="1"/>
    <col min="9507" max="9507" width="12.875" style="9" customWidth="1"/>
    <col min="9508" max="9510" width="8.375" style="9" customWidth="1"/>
    <col min="9511" max="9689" width="10" style="9"/>
    <col min="9690" max="9690" width="9.875" style="9" customWidth="1"/>
    <col min="9691" max="9691" width="38.8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25" style="9" customWidth="1"/>
    <col min="9729" max="9758" width="0" style="9" hidden="1" customWidth="1"/>
    <col min="9759" max="9759" width="13.75" style="9" customWidth="1"/>
    <col min="9760" max="9760" width="14.125" style="9" customWidth="1"/>
    <col min="9761" max="9761" width="12.875" style="9" customWidth="1"/>
    <col min="9762" max="9762" width="12.375" style="9" customWidth="1"/>
    <col min="9763" max="9763" width="12.875" style="9" customWidth="1"/>
    <col min="9764" max="9766" width="8.375" style="9" customWidth="1"/>
    <col min="9767" max="9945" width="10" style="9"/>
    <col min="9946" max="9946" width="9.875" style="9" customWidth="1"/>
    <col min="9947" max="9947" width="38.8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25" style="9" customWidth="1"/>
    <col min="9985" max="10014" width="0" style="9" hidden="1" customWidth="1"/>
    <col min="10015" max="10015" width="13.75" style="9" customWidth="1"/>
    <col min="10016" max="10016" width="14.125" style="9" customWidth="1"/>
    <col min="10017" max="10017" width="12.875" style="9" customWidth="1"/>
    <col min="10018" max="10018" width="12.375" style="9" customWidth="1"/>
    <col min="10019" max="10019" width="12.875" style="9" customWidth="1"/>
    <col min="10020" max="10022" width="8.375" style="9" customWidth="1"/>
    <col min="10023" max="10201" width="10" style="9"/>
    <col min="10202" max="10202" width="9.875" style="9" customWidth="1"/>
    <col min="10203" max="10203" width="38.8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25" style="9" customWidth="1"/>
    <col min="10241" max="10270" width="0" style="9" hidden="1" customWidth="1"/>
    <col min="10271" max="10271" width="13.75" style="9" customWidth="1"/>
    <col min="10272" max="10272" width="14.125" style="9" customWidth="1"/>
    <col min="10273" max="10273" width="12.875" style="9" customWidth="1"/>
    <col min="10274" max="10274" width="12.375" style="9" customWidth="1"/>
    <col min="10275" max="10275" width="12.875" style="9" customWidth="1"/>
    <col min="10276" max="10278" width="8.375" style="9" customWidth="1"/>
    <col min="10279" max="10457" width="10" style="9"/>
    <col min="10458" max="10458" width="9.875" style="9" customWidth="1"/>
    <col min="10459" max="10459" width="38.8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25" style="9" customWidth="1"/>
    <col min="10497" max="10526" width="0" style="9" hidden="1" customWidth="1"/>
    <col min="10527" max="10527" width="13.75" style="9" customWidth="1"/>
    <col min="10528" max="10528" width="14.125" style="9" customWidth="1"/>
    <col min="10529" max="10529" width="12.875" style="9" customWidth="1"/>
    <col min="10530" max="10530" width="12.375" style="9" customWidth="1"/>
    <col min="10531" max="10531" width="12.875" style="9" customWidth="1"/>
    <col min="10532" max="10534" width="8.375" style="9" customWidth="1"/>
    <col min="10535" max="10713" width="10" style="9"/>
    <col min="10714" max="10714" width="9.875" style="9" customWidth="1"/>
    <col min="10715" max="10715" width="38.8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25" style="9" customWidth="1"/>
    <col min="10753" max="10782" width="0" style="9" hidden="1" customWidth="1"/>
    <col min="10783" max="10783" width="13.75" style="9" customWidth="1"/>
    <col min="10784" max="10784" width="14.125" style="9" customWidth="1"/>
    <col min="10785" max="10785" width="12.875" style="9" customWidth="1"/>
    <col min="10786" max="10786" width="12.375" style="9" customWidth="1"/>
    <col min="10787" max="10787" width="12.875" style="9" customWidth="1"/>
    <col min="10788" max="10790" width="8.375" style="9" customWidth="1"/>
    <col min="10791" max="10969" width="10" style="9"/>
    <col min="10970" max="10970" width="9.875" style="9" customWidth="1"/>
    <col min="10971" max="10971" width="38.8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25" style="9" customWidth="1"/>
    <col min="11009" max="11038" width="0" style="9" hidden="1" customWidth="1"/>
    <col min="11039" max="11039" width="13.75" style="9" customWidth="1"/>
    <col min="11040" max="11040" width="14.125" style="9" customWidth="1"/>
    <col min="11041" max="11041" width="12.875" style="9" customWidth="1"/>
    <col min="11042" max="11042" width="12.375" style="9" customWidth="1"/>
    <col min="11043" max="11043" width="12.875" style="9" customWidth="1"/>
    <col min="11044" max="11046" width="8.375" style="9" customWidth="1"/>
    <col min="11047" max="11225" width="10" style="9"/>
    <col min="11226" max="11226" width="9.875" style="9" customWidth="1"/>
    <col min="11227" max="11227" width="38.8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25" style="9" customWidth="1"/>
    <col min="11265" max="11294" width="0" style="9" hidden="1" customWidth="1"/>
    <col min="11295" max="11295" width="13.75" style="9" customWidth="1"/>
    <col min="11296" max="11296" width="14.125" style="9" customWidth="1"/>
    <col min="11297" max="11297" width="12.875" style="9" customWidth="1"/>
    <col min="11298" max="11298" width="12.375" style="9" customWidth="1"/>
    <col min="11299" max="11299" width="12.875" style="9" customWidth="1"/>
    <col min="11300" max="11302" width="8.375" style="9" customWidth="1"/>
    <col min="11303" max="11481" width="10" style="9"/>
    <col min="11482" max="11482" width="9.875" style="9" customWidth="1"/>
    <col min="11483" max="11483" width="38.8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25" style="9" customWidth="1"/>
    <col min="11521" max="11550" width="0" style="9" hidden="1" customWidth="1"/>
    <col min="11551" max="11551" width="13.75" style="9" customWidth="1"/>
    <col min="11552" max="11552" width="14.125" style="9" customWidth="1"/>
    <col min="11553" max="11553" width="12.875" style="9" customWidth="1"/>
    <col min="11554" max="11554" width="12.375" style="9" customWidth="1"/>
    <col min="11555" max="11555" width="12.875" style="9" customWidth="1"/>
    <col min="11556" max="11558" width="8.375" style="9" customWidth="1"/>
    <col min="11559" max="11737" width="10" style="9"/>
    <col min="11738" max="11738" width="9.875" style="9" customWidth="1"/>
    <col min="11739" max="11739" width="38.8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25" style="9" customWidth="1"/>
    <col min="11777" max="11806" width="0" style="9" hidden="1" customWidth="1"/>
    <col min="11807" max="11807" width="13.75" style="9" customWidth="1"/>
    <col min="11808" max="11808" width="14.125" style="9" customWidth="1"/>
    <col min="11809" max="11809" width="12.875" style="9" customWidth="1"/>
    <col min="11810" max="11810" width="12.375" style="9" customWidth="1"/>
    <col min="11811" max="11811" width="12.875" style="9" customWidth="1"/>
    <col min="11812" max="11814" width="8.375" style="9" customWidth="1"/>
    <col min="11815" max="11993" width="10" style="9"/>
    <col min="11994" max="11994" width="9.875" style="9" customWidth="1"/>
    <col min="11995" max="11995" width="38.8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25" style="9" customWidth="1"/>
    <col min="12033" max="12062" width="0" style="9" hidden="1" customWidth="1"/>
    <col min="12063" max="12063" width="13.75" style="9" customWidth="1"/>
    <col min="12064" max="12064" width="14.125" style="9" customWidth="1"/>
    <col min="12065" max="12065" width="12.875" style="9" customWidth="1"/>
    <col min="12066" max="12066" width="12.375" style="9" customWidth="1"/>
    <col min="12067" max="12067" width="12.875" style="9" customWidth="1"/>
    <col min="12068" max="12070" width="8.375" style="9" customWidth="1"/>
    <col min="12071" max="12249" width="10" style="9"/>
    <col min="12250" max="12250" width="9.875" style="9" customWidth="1"/>
    <col min="12251" max="12251" width="38.8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25" style="9" customWidth="1"/>
    <col min="12289" max="12318" width="0" style="9" hidden="1" customWidth="1"/>
    <col min="12319" max="12319" width="13.75" style="9" customWidth="1"/>
    <col min="12320" max="12320" width="14.125" style="9" customWidth="1"/>
    <col min="12321" max="12321" width="12.875" style="9" customWidth="1"/>
    <col min="12322" max="12322" width="12.375" style="9" customWidth="1"/>
    <col min="12323" max="12323" width="12.875" style="9" customWidth="1"/>
    <col min="12324" max="12326" width="8.375" style="9" customWidth="1"/>
    <col min="12327" max="12505" width="10" style="9"/>
    <col min="12506" max="12506" width="9.875" style="9" customWidth="1"/>
    <col min="12507" max="12507" width="38.8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25" style="9" customWidth="1"/>
    <col min="12545" max="12574" width="0" style="9" hidden="1" customWidth="1"/>
    <col min="12575" max="12575" width="13.75" style="9" customWidth="1"/>
    <col min="12576" max="12576" width="14.125" style="9" customWidth="1"/>
    <col min="12577" max="12577" width="12.875" style="9" customWidth="1"/>
    <col min="12578" max="12578" width="12.375" style="9" customWidth="1"/>
    <col min="12579" max="12579" width="12.875" style="9" customWidth="1"/>
    <col min="12580" max="12582" width="8.375" style="9" customWidth="1"/>
    <col min="12583" max="12761" width="10" style="9"/>
    <col min="12762" max="12762" width="9.875" style="9" customWidth="1"/>
    <col min="12763" max="12763" width="38.8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25" style="9" customWidth="1"/>
    <col min="12801" max="12830" width="0" style="9" hidden="1" customWidth="1"/>
    <col min="12831" max="12831" width="13.75" style="9" customWidth="1"/>
    <col min="12832" max="12832" width="14.125" style="9" customWidth="1"/>
    <col min="12833" max="12833" width="12.875" style="9" customWidth="1"/>
    <col min="12834" max="12834" width="12.375" style="9" customWidth="1"/>
    <col min="12835" max="12835" width="12.875" style="9" customWidth="1"/>
    <col min="12836" max="12838" width="8.375" style="9" customWidth="1"/>
    <col min="12839" max="13017" width="10" style="9"/>
    <col min="13018" max="13018" width="9.875" style="9" customWidth="1"/>
    <col min="13019" max="13019" width="38.8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25" style="9" customWidth="1"/>
    <col min="13057" max="13086" width="0" style="9" hidden="1" customWidth="1"/>
    <col min="13087" max="13087" width="13.75" style="9" customWidth="1"/>
    <col min="13088" max="13088" width="14.125" style="9" customWidth="1"/>
    <col min="13089" max="13089" width="12.875" style="9" customWidth="1"/>
    <col min="13090" max="13090" width="12.375" style="9" customWidth="1"/>
    <col min="13091" max="13091" width="12.875" style="9" customWidth="1"/>
    <col min="13092" max="13094" width="8.375" style="9" customWidth="1"/>
    <col min="13095" max="13273" width="10" style="9"/>
    <col min="13274" max="13274" width="9.875" style="9" customWidth="1"/>
    <col min="13275" max="13275" width="38.8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25" style="9" customWidth="1"/>
    <col min="13313" max="13342" width="0" style="9" hidden="1" customWidth="1"/>
    <col min="13343" max="13343" width="13.75" style="9" customWidth="1"/>
    <col min="13344" max="13344" width="14.125" style="9" customWidth="1"/>
    <col min="13345" max="13345" width="12.875" style="9" customWidth="1"/>
    <col min="13346" max="13346" width="12.375" style="9" customWidth="1"/>
    <col min="13347" max="13347" width="12.875" style="9" customWidth="1"/>
    <col min="13348" max="13350" width="8.375" style="9" customWidth="1"/>
    <col min="13351" max="13529" width="10" style="9"/>
    <col min="13530" max="13530" width="9.875" style="9" customWidth="1"/>
    <col min="13531" max="13531" width="38.8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25" style="9" customWidth="1"/>
    <col min="13569" max="13598" width="0" style="9" hidden="1" customWidth="1"/>
    <col min="13599" max="13599" width="13.75" style="9" customWidth="1"/>
    <col min="13600" max="13600" width="14.125" style="9" customWidth="1"/>
    <col min="13601" max="13601" width="12.875" style="9" customWidth="1"/>
    <col min="13602" max="13602" width="12.375" style="9" customWidth="1"/>
    <col min="13603" max="13603" width="12.875" style="9" customWidth="1"/>
    <col min="13604" max="13606" width="8.375" style="9" customWidth="1"/>
    <col min="13607" max="13785" width="10" style="9"/>
    <col min="13786" max="13786" width="9.875" style="9" customWidth="1"/>
    <col min="13787" max="13787" width="38.8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25" style="9" customWidth="1"/>
    <col min="13825" max="13854" width="0" style="9" hidden="1" customWidth="1"/>
    <col min="13855" max="13855" width="13.75" style="9" customWidth="1"/>
    <col min="13856" max="13856" width="14.125" style="9" customWidth="1"/>
    <col min="13857" max="13857" width="12.875" style="9" customWidth="1"/>
    <col min="13858" max="13858" width="12.375" style="9" customWidth="1"/>
    <col min="13859" max="13859" width="12.875" style="9" customWidth="1"/>
    <col min="13860" max="13862" width="8.375" style="9" customWidth="1"/>
    <col min="13863" max="14041" width="10" style="9"/>
    <col min="14042" max="14042" width="9.875" style="9" customWidth="1"/>
    <col min="14043" max="14043" width="38.8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25" style="9" customWidth="1"/>
    <col min="14081" max="14110" width="0" style="9" hidden="1" customWidth="1"/>
    <col min="14111" max="14111" width="13.75" style="9" customWidth="1"/>
    <col min="14112" max="14112" width="14.125" style="9" customWidth="1"/>
    <col min="14113" max="14113" width="12.875" style="9" customWidth="1"/>
    <col min="14114" max="14114" width="12.375" style="9" customWidth="1"/>
    <col min="14115" max="14115" width="12.875" style="9" customWidth="1"/>
    <col min="14116" max="14118" width="8.375" style="9" customWidth="1"/>
    <col min="14119" max="14297" width="10" style="9"/>
    <col min="14298" max="14298" width="9.875" style="9" customWidth="1"/>
    <col min="14299" max="14299" width="38.8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25" style="9" customWidth="1"/>
    <col min="14337" max="14366" width="0" style="9" hidden="1" customWidth="1"/>
    <col min="14367" max="14367" width="13.75" style="9" customWidth="1"/>
    <col min="14368" max="14368" width="14.125" style="9" customWidth="1"/>
    <col min="14369" max="14369" width="12.875" style="9" customWidth="1"/>
    <col min="14370" max="14370" width="12.375" style="9" customWidth="1"/>
    <col min="14371" max="14371" width="12.875" style="9" customWidth="1"/>
    <col min="14372" max="14374" width="8.375" style="9" customWidth="1"/>
    <col min="14375" max="14553" width="10" style="9"/>
    <col min="14554" max="14554" width="9.875" style="9" customWidth="1"/>
    <col min="14555" max="14555" width="38.8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25" style="9" customWidth="1"/>
    <col min="14593" max="14622" width="0" style="9" hidden="1" customWidth="1"/>
    <col min="14623" max="14623" width="13.75" style="9" customWidth="1"/>
    <col min="14624" max="14624" width="14.125" style="9" customWidth="1"/>
    <col min="14625" max="14625" width="12.875" style="9" customWidth="1"/>
    <col min="14626" max="14626" width="12.375" style="9" customWidth="1"/>
    <col min="14627" max="14627" width="12.875" style="9" customWidth="1"/>
    <col min="14628" max="14630" width="8.375" style="9" customWidth="1"/>
    <col min="14631" max="14809" width="10" style="9"/>
    <col min="14810" max="14810" width="9.875" style="9" customWidth="1"/>
    <col min="14811" max="14811" width="38.8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25" style="9" customWidth="1"/>
    <col min="14849" max="14878" width="0" style="9" hidden="1" customWidth="1"/>
    <col min="14879" max="14879" width="13.75" style="9" customWidth="1"/>
    <col min="14880" max="14880" width="14.125" style="9" customWidth="1"/>
    <col min="14881" max="14881" width="12.875" style="9" customWidth="1"/>
    <col min="14882" max="14882" width="12.375" style="9" customWidth="1"/>
    <col min="14883" max="14883" width="12.875" style="9" customWidth="1"/>
    <col min="14884" max="14886" width="8.375" style="9" customWidth="1"/>
    <col min="14887" max="15065" width="10" style="9"/>
    <col min="15066" max="15066" width="9.875" style="9" customWidth="1"/>
    <col min="15067" max="15067" width="38.8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25" style="9" customWidth="1"/>
    <col min="15105" max="15134" width="0" style="9" hidden="1" customWidth="1"/>
    <col min="15135" max="15135" width="13.75" style="9" customWidth="1"/>
    <col min="15136" max="15136" width="14.125" style="9" customWidth="1"/>
    <col min="15137" max="15137" width="12.875" style="9" customWidth="1"/>
    <col min="15138" max="15138" width="12.375" style="9" customWidth="1"/>
    <col min="15139" max="15139" width="12.875" style="9" customWidth="1"/>
    <col min="15140" max="15142" width="8.375" style="9" customWidth="1"/>
    <col min="15143" max="15321" width="10" style="9"/>
    <col min="15322" max="15322" width="9.875" style="9" customWidth="1"/>
    <col min="15323" max="15323" width="38.8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25" style="9" customWidth="1"/>
    <col min="15361" max="15390" width="0" style="9" hidden="1" customWidth="1"/>
    <col min="15391" max="15391" width="13.75" style="9" customWidth="1"/>
    <col min="15392" max="15392" width="14.125" style="9" customWidth="1"/>
    <col min="15393" max="15393" width="12.875" style="9" customWidth="1"/>
    <col min="15394" max="15394" width="12.375" style="9" customWidth="1"/>
    <col min="15395" max="15395" width="12.875" style="9" customWidth="1"/>
    <col min="15396" max="15398" width="8.375" style="9" customWidth="1"/>
    <col min="15399" max="15577" width="10" style="9"/>
    <col min="15578" max="15578" width="9.875" style="9" customWidth="1"/>
    <col min="15579" max="15579" width="38.8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25" style="9" customWidth="1"/>
    <col min="15617" max="15646" width="0" style="9" hidden="1" customWidth="1"/>
    <col min="15647" max="15647" width="13.75" style="9" customWidth="1"/>
    <col min="15648" max="15648" width="14.125" style="9" customWidth="1"/>
    <col min="15649" max="15649" width="12.875" style="9" customWidth="1"/>
    <col min="15650" max="15650" width="12.375" style="9" customWidth="1"/>
    <col min="15651" max="15651" width="12.875" style="9" customWidth="1"/>
    <col min="15652" max="15654" width="8.375" style="9" customWidth="1"/>
    <col min="15655" max="15833" width="10" style="9"/>
    <col min="15834" max="15834" width="9.875" style="9" customWidth="1"/>
    <col min="15835" max="15835" width="38.8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25" style="9" customWidth="1"/>
    <col min="15873" max="15902" width="0" style="9" hidden="1" customWidth="1"/>
    <col min="15903" max="15903" width="13.75" style="9" customWidth="1"/>
    <col min="15904" max="15904" width="14.125" style="9" customWidth="1"/>
    <col min="15905" max="15905" width="12.875" style="9" customWidth="1"/>
    <col min="15906" max="15906" width="12.375" style="9" customWidth="1"/>
    <col min="15907" max="15907" width="12.875" style="9" customWidth="1"/>
    <col min="15908" max="15910" width="8.375" style="9" customWidth="1"/>
    <col min="15911" max="16089" width="10" style="9"/>
    <col min="16090" max="16090" width="9.875" style="9" customWidth="1"/>
    <col min="16091" max="16091" width="38.8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25" style="9" customWidth="1"/>
    <col min="16129" max="16158" width="0" style="9" hidden="1" customWidth="1"/>
    <col min="16159" max="16159" width="13.75" style="9" customWidth="1"/>
    <col min="16160" max="16160" width="14.125" style="9" customWidth="1"/>
    <col min="16161" max="16161" width="12.875" style="9" customWidth="1"/>
    <col min="16162" max="16162" width="12.375" style="9" customWidth="1"/>
    <col min="16163" max="16163" width="12.875" style="9" customWidth="1"/>
    <col min="16164" max="16166" width="8.375" style="9" customWidth="1"/>
    <col min="16167" max="16384" width="10" style="9"/>
  </cols>
  <sheetData>
    <row r="1" spans="1:41" ht="38.25" customHeight="1" x14ac:dyDescent="0.45">
      <c r="A1" s="74" t="s">
        <v>1482</v>
      </c>
      <c r="B1" s="1" t="s">
        <v>1977</v>
      </c>
      <c r="C1" s="179" t="s">
        <v>1160</v>
      </c>
      <c r="D1" s="1" t="s">
        <v>0</v>
      </c>
      <c r="E1" s="1" t="s">
        <v>1</v>
      </c>
      <c r="F1" s="1" t="s">
        <v>1479</v>
      </c>
      <c r="G1" s="1" t="s">
        <v>1</v>
      </c>
      <c r="H1" s="5" t="s">
        <v>27</v>
      </c>
      <c r="I1" s="5" t="s">
        <v>28</v>
      </c>
      <c r="J1" s="5" t="s">
        <v>1338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1152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6" t="s">
        <v>1481</v>
      </c>
      <c r="AN1" s="117" t="s">
        <v>1480</v>
      </c>
      <c r="AO1" s="165" t="s">
        <v>57</v>
      </c>
    </row>
    <row r="2" spans="1:41" ht="23.25" x14ac:dyDescent="0.45">
      <c r="A2" s="74"/>
      <c r="B2" s="10" t="s">
        <v>330</v>
      </c>
      <c r="C2" s="34">
        <v>1022301007</v>
      </c>
      <c r="D2" s="10" t="s">
        <v>331</v>
      </c>
      <c r="E2" s="11" t="s">
        <v>276</v>
      </c>
      <c r="F2" s="11">
        <f>VLOOKUP(C2,'รับ-จ่าย ประจำวัน'!B:E,4,FALSE)</f>
        <v>68</v>
      </c>
      <c r="G2" s="11"/>
      <c r="H2" s="16">
        <v>5</v>
      </c>
      <c r="I2" s="16"/>
      <c r="J2" s="17"/>
      <c r="K2" s="101">
        <v>5</v>
      </c>
      <c r="L2" s="17"/>
      <c r="M2" s="17"/>
      <c r="N2" s="17">
        <v>5</v>
      </c>
      <c r="O2" s="101"/>
      <c r="P2" s="16">
        <v>5</v>
      </c>
      <c r="Q2" s="17">
        <v>5</v>
      </c>
      <c r="R2" s="17"/>
      <c r="S2" s="17">
        <v>5</v>
      </c>
      <c r="T2" s="17"/>
      <c r="U2" s="17">
        <v>5</v>
      </c>
      <c r="V2" s="17"/>
      <c r="W2" s="17"/>
      <c r="X2" s="17"/>
      <c r="Y2" s="17">
        <v>10</v>
      </c>
      <c r="Z2" s="17"/>
      <c r="AA2" s="17"/>
      <c r="AB2" s="17"/>
      <c r="AC2" s="17"/>
      <c r="AD2" s="16"/>
      <c r="AE2" s="16">
        <v>5</v>
      </c>
      <c r="AF2" s="16"/>
      <c r="AG2" s="16">
        <v>10</v>
      </c>
      <c r="AH2" s="17"/>
      <c r="AI2" s="17"/>
      <c r="AJ2" s="17"/>
      <c r="AK2" s="17">
        <v>5</v>
      </c>
      <c r="AL2" s="17"/>
      <c r="AM2" s="18">
        <f t="shared" ref="AM2:AM11" si="0">H2+I2+J2+K2+L2+M2+N2+O2+P2+Q2+R2+S2+T2+U2+V2+W2+X2+Y2+Z2+AA2+AB2+AC2+AD2+AE2+AF2+AG2+AH2+AI2+AJ2+AK2+AL2</f>
        <v>65</v>
      </c>
      <c r="AN2" s="116">
        <f t="shared" ref="AN2:AN11" si="1">AM2*F2</f>
        <v>4420</v>
      </c>
      <c r="AO2" s="194">
        <f>VLOOKUP(C2,'รับ-จ่าย ประจำวัน'!B2:BV630,73,0)</f>
        <v>40</v>
      </c>
    </row>
    <row r="3" spans="1:41" ht="21.75" customHeight="1" x14ac:dyDescent="0.45">
      <c r="A3" s="74"/>
      <c r="B3" s="10" t="s">
        <v>332</v>
      </c>
      <c r="C3" s="34" t="s">
        <v>2060</v>
      </c>
      <c r="D3" s="10" t="s">
        <v>1283</v>
      </c>
      <c r="E3" s="11" t="s">
        <v>276</v>
      </c>
      <c r="F3" s="11">
        <f>VLOOKUP(C3,'รับ-จ่าย ประจำวัน'!B:E,4,FALSE)</f>
        <v>68</v>
      </c>
      <c r="G3" s="11"/>
      <c r="H3" s="16">
        <v>10</v>
      </c>
      <c r="I3" s="16"/>
      <c r="J3" s="17"/>
      <c r="K3" s="101">
        <v>10</v>
      </c>
      <c r="L3" s="17"/>
      <c r="M3" s="17"/>
      <c r="N3" s="17">
        <v>10</v>
      </c>
      <c r="O3" s="101"/>
      <c r="P3" s="16">
        <v>15</v>
      </c>
      <c r="Q3" s="17">
        <v>5</v>
      </c>
      <c r="R3" s="17">
        <v>10</v>
      </c>
      <c r="S3" s="17">
        <v>5</v>
      </c>
      <c r="T3" s="17"/>
      <c r="U3" s="17">
        <v>10</v>
      </c>
      <c r="V3" s="17"/>
      <c r="W3" s="17">
        <v>10</v>
      </c>
      <c r="X3" s="17"/>
      <c r="Y3" s="17">
        <v>10</v>
      </c>
      <c r="Z3" s="17"/>
      <c r="AA3" s="17"/>
      <c r="AB3" s="17">
        <v>10</v>
      </c>
      <c r="AC3" s="17">
        <v>5</v>
      </c>
      <c r="AD3" s="16"/>
      <c r="AE3" s="16">
        <v>10</v>
      </c>
      <c r="AF3" s="16"/>
      <c r="AG3" s="16">
        <v>10</v>
      </c>
      <c r="AH3" s="17"/>
      <c r="AI3" s="17">
        <v>10</v>
      </c>
      <c r="AJ3" s="17"/>
      <c r="AK3" s="17">
        <v>5</v>
      </c>
      <c r="AL3" s="17"/>
      <c r="AM3" s="18">
        <f t="shared" si="0"/>
        <v>145</v>
      </c>
      <c r="AN3" s="116">
        <f t="shared" si="1"/>
        <v>9860</v>
      </c>
      <c r="AO3" s="194">
        <f>VLOOKUP(C3,'รับ-จ่าย ประจำวัน'!B3:BV630,73,0)</f>
        <v>146.5</v>
      </c>
    </row>
    <row r="4" spans="1:41" ht="23.25" x14ac:dyDescent="0.45">
      <c r="A4" s="74"/>
      <c r="B4" s="10" t="s">
        <v>333</v>
      </c>
      <c r="C4" s="34">
        <v>1022301011</v>
      </c>
      <c r="D4" s="10" t="s">
        <v>1687</v>
      </c>
      <c r="E4" s="11" t="s">
        <v>276</v>
      </c>
      <c r="F4" s="11">
        <f>VLOOKUP(C4,'รับ-จ่าย ประจำวัน'!B:E,4,FALSE)</f>
        <v>68</v>
      </c>
      <c r="G4" s="11"/>
      <c r="H4" s="16">
        <v>10</v>
      </c>
      <c r="I4" s="16"/>
      <c r="J4" s="17"/>
      <c r="K4" s="101">
        <v>15</v>
      </c>
      <c r="L4" s="17">
        <v>5</v>
      </c>
      <c r="M4" s="17"/>
      <c r="N4" s="17">
        <v>15</v>
      </c>
      <c r="O4" s="101"/>
      <c r="P4" s="16">
        <v>15</v>
      </c>
      <c r="Q4" s="17">
        <v>5</v>
      </c>
      <c r="R4" s="17">
        <v>15</v>
      </c>
      <c r="S4" s="17">
        <v>5</v>
      </c>
      <c r="T4" s="17"/>
      <c r="U4" s="17">
        <v>15</v>
      </c>
      <c r="V4" s="17">
        <v>10</v>
      </c>
      <c r="W4" s="17">
        <v>10</v>
      </c>
      <c r="X4" s="17"/>
      <c r="Y4" s="17">
        <v>15</v>
      </c>
      <c r="Z4" s="17"/>
      <c r="AA4" s="17"/>
      <c r="AB4" s="17">
        <v>15</v>
      </c>
      <c r="AC4" s="17">
        <v>5</v>
      </c>
      <c r="AD4" s="16"/>
      <c r="AE4" s="16"/>
      <c r="AF4" s="16">
        <v>10</v>
      </c>
      <c r="AG4" s="16">
        <v>15</v>
      </c>
      <c r="AH4" s="17"/>
      <c r="AI4" s="17">
        <v>10</v>
      </c>
      <c r="AJ4" s="17"/>
      <c r="AK4" s="17">
        <v>10</v>
      </c>
      <c r="AL4" s="17"/>
      <c r="AM4" s="18">
        <f t="shared" si="0"/>
        <v>200</v>
      </c>
      <c r="AN4" s="116">
        <f t="shared" si="1"/>
        <v>13600</v>
      </c>
      <c r="AO4" s="194">
        <f>VLOOKUP(C4,'รับ-จ่าย ประจำวัน'!B4:BV631,73,0)</f>
        <v>30.5</v>
      </c>
    </row>
    <row r="5" spans="1:41" ht="21.75" customHeight="1" x14ac:dyDescent="0.45">
      <c r="A5" s="74"/>
      <c r="B5" s="10" t="s">
        <v>334</v>
      </c>
      <c r="C5" s="34">
        <v>1022301010</v>
      </c>
      <c r="D5" s="10" t="s">
        <v>335</v>
      </c>
      <c r="E5" s="11" t="s">
        <v>276</v>
      </c>
      <c r="F5" s="11">
        <f>VLOOKUP(C5,'รับ-จ่าย ประจำวัน'!B:E,4,FALSE)</f>
        <v>68</v>
      </c>
      <c r="G5" s="11"/>
      <c r="H5" s="16">
        <v>5</v>
      </c>
      <c r="I5" s="16"/>
      <c r="J5" s="17"/>
      <c r="K5" s="101">
        <v>5</v>
      </c>
      <c r="L5" s="17"/>
      <c r="M5" s="17"/>
      <c r="N5" s="17">
        <v>5</v>
      </c>
      <c r="O5" s="101"/>
      <c r="P5" s="16">
        <v>5</v>
      </c>
      <c r="Q5" s="17">
        <v>5</v>
      </c>
      <c r="R5" s="17"/>
      <c r="S5" s="17">
        <v>5</v>
      </c>
      <c r="T5" s="17"/>
      <c r="U5" s="17">
        <v>5</v>
      </c>
      <c r="V5" s="17"/>
      <c r="W5" s="17"/>
      <c r="X5" s="17"/>
      <c r="Y5" s="17">
        <v>5</v>
      </c>
      <c r="Z5" s="17"/>
      <c r="AA5" s="17"/>
      <c r="AB5" s="17"/>
      <c r="AC5" s="17"/>
      <c r="AD5" s="16"/>
      <c r="AE5" s="16">
        <v>5</v>
      </c>
      <c r="AF5" s="16"/>
      <c r="AG5" s="16"/>
      <c r="AH5" s="17"/>
      <c r="AI5" s="17"/>
      <c r="AJ5" s="17"/>
      <c r="AK5" s="17">
        <v>5</v>
      </c>
      <c r="AL5" s="17"/>
      <c r="AM5" s="18">
        <f t="shared" si="0"/>
        <v>50</v>
      </c>
      <c r="AN5" s="116">
        <f t="shared" si="1"/>
        <v>3400</v>
      </c>
      <c r="AO5" s="194">
        <f>VLOOKUP(C5,'รับ-จ่าย ประจำวัน'!B5:BV632,73,0)</f>
        <v>358</v>
      </c>
    </row>
    <row r="6" spans="1:41" ht="24" customHeight="1" x14ac:dyDescent="0.45">
      <c r="A6" s="74"/>
      <c r="B6" s="10" t="s">
        <v>336</v>
      </c>
      <c r="C6" s="34">
        <v>1022301009</v>
      </c>
      <c r="D6" s="10" t="s">
        <v>337</v>
      </c>
      <c r="E6" s="11" t="s">
        <v>276</v>
      </c>
      <c r="F6" s="11">
        <f>VLOOKUP(C6,'รับ-จ่าย ประจำวัน'!B:E,4,FALSE)</f>
        <v>68</v>
      </c>
      <c r="G6" s="11"/>
      <c r="H6" s="16">
        <v>5</v>
      </c>
      <c r="I6" s="16"/>
      <c r="J6" s="17"/>
      <c r="K6" s="101">
        <v>5</v>
      </c>
      <c r="L6" s="17"/>
      <c r="M6" s="17"/>
      <c r="N6" s="17">
        <v>5</v>
      </c>
      <c r="O6" s="101"/>
      <c r="P6" s="16">
        <v>5</v>
      </c>
      <c r="Q6" s="17"/>
      <c r="R6" s="17"/>
      <c r="S6" s="17">
        <v>5</v>
      </c>
      <c r="T6" s="17"/>
      <c r="U6" s="17">
        <v>5</v>
      </c>
      <c r="V6" s="17"/>
      <c r="W6" s="17"/>
      <c r="X6" s="17"/>
      <c r="Y6" s="17"/>
      <c r="Z6" s="17"/>
      <c r="AA6" s="17"/>
      <c r="AB6" s="17">
        <v>10</v>
      </c>
      <c r="AC6" s="17"/>
      <c r="AD6" s="16"/>
      <c r="AE6" s="16"/>
      <c r="AF6" s="16"/>
      <c r="AG6" s="16">
        <v>10</v>
      </c>
      <c r="AH6" s="17"/>
      <c r="AI6" s="17"/>
      <c r="AJ6" s="17"/>
      <c r="AK6" s="17"/>
      <c r="AL6" s="17"/>
      <c r="AM6" s="18">
        <f t="shared" si="0"/>
        <v>50</v>
      </c>
      <c r="AN6" s="116">
        <f t="shared" si="1"/>
        <v>3400</v>
      </c>
      <c r="AO6" s="194">
        <f>VLOOKUP(C6,'รับ-จ่าย ประจำวัน'!B6:BV633,73,0)</f>
        <v>4.5</v>
      </c>
    </row>
    <row r="7" spans="1:41" ht="23.25" x14ac:dyDescent="0.45">
      <c r="A7" s="74"/>
      <c r="B7" s="10" t="s">
        <v>338</v>
      </c>
      <c r="C7" s="34">
        <v>1023801001</v>
      </c>
      <c r="D7" s="10" t="s">
        <v>339</v>
      </c>
      <c r="E7" s="11" t="s">
        <v>276</v>
      </c>
      <c r="F7" s="11">
        <f>VLOOKUP(C7,'รับ-จ่าย ประจำวัน'!B:E,4,FALSE)</f>
        <v>0</v>
      </c>
      <c r="G7" s="11"/>
      <c r="H7" s="16">
        <v>5</v>
      </c>
      <c r="I7" s="16"/>
      <c r="J7" s="17"/>
      <c r="K7" s="101">
        <v>10</v>
      </c>
      <c r="L7" s="17"/>
      <c r="M7" s="17"/>
      <c r="N7" s="17">
        <v>9</v>
      </c>
      <c r="O7" s="101"/>
      <c r="P7" s="16">
        <v>10</v>
      </c>
      <c r="Q7" s="17">
        <v>10</v>
      </c>
      <c r="R7" s="17"/>
      <c r="S7" s="17">
        <v>10</v>
      </c>
      <c r="T7" s="17"/>
      <c r="U7" s="17">
        <v>5</v>
      </c>
      <c r="V7" s="17"/>
      <c r="W7" s="17">
        <v>10</v>
      </c>
      <c r="X7" s="17"/>
      <c r="Y7" s="17">
        <v>5</v>
      </c>
      <c r="Z7" s="17"/>
      <c r="AA7" s="17"/>
      <c r="AB7" s="17">
        <v>5</v>
      </c>
      <c r="AC7" s="17"/>
      <c r="AD7" s="16"/>
      <c r="AE7" s="16">
        <v>10</v>
      </c>
      <c r="AF7" s="16"/>
      <c r="AG7" s="16">
        <v>10</v>
      </c>
      <c r="AH7" s="17"/>
      <c r="AI7" s="17">
        <v>10</v>
      </c>
      <c r="AJ7" s="17"/>
      <c r="AK7" s="17">
        <v>5</v>
      </c>
      <c r="AL7" s="17"/>
      <c r="AM7" s="18">
        <f t="shared" si="0"/>
        <v>114</v>
      </c>
      <c r="AN7" s="116">
        <f t="shared" si="1"/>
        <v>0</v>
      </c>
      <c r="AO7" s="194">
        <f>VLOOKUP(C7,'รับ-จ่าย ประจำวัน'!B7:BV634,73,0)</f>
        <v>77</v>
      </c>
    </row>
    <row r="8" spans="1:41" ht="23.25" x14ac:dyDescent="0.45">
      <c r="A8" s="74"/>
      <c r="B8" s="10" t="s">
        <v>1137</v>
      </c>
      <c r="C8" s="34">
        <v>1023801002</v>
      </c>
      <c r="D8" s="10" t="s">
        <v>340</v>
      </c>
      <c r="E8" s="11" t="s">
        <v>276</v>
      </c>
      <c r="F8" s="11">
        <f>VLOOKUP(C8,'รับ-จ่าย ประจำวัน'!B:E,4,FALSE)</f>
        <v>0</v>
      </c>
      <c r="G8" s="11"/>
      <c r="H8" s="16">
        <v>5</v>
      </c>
      <c r="I8" s="16"/>
      <c r="J8" s="17"/>
      <c r="K8" s="101">
        <v>10</v>
      </c>
      <c r="L8" s="17"/>
      <c r="M8" s="17"/>
      <c r="N8" s="17">
        <v>10</v>
      </c>
      <c r="O8" s="101"/>
      <c r="P8" s="16">
        <v>10</v>
      </c>
      <c r="Q8" s="17">
        <v>10</v>
      </c>
      <c r="R8" s="17"/>
      <c r="S8" s="17">
        <v>10</v>
      </c>
      <c r="T8" s="17"/>
      <c r="U8" s="17">
        <v>10</v>
      </c>
      <c r="V8" s="17"/>
      <c r="W8" s="17">
        <v>5</v>
      </c>
      <c r="X8" s="17"/>
      <c r="Y8" s="17">
        <v>5</v>
      </c>
      <c r="Z8" s="17"/>
      <c r="AA8" s="17"/>
      <c r="AB8" s="17">
        <v>10</v>
      </c>
      <c r="AC8" s="17"/>
      <c r="AD8" s="16"/>
      <c r="AE8" s="16">
        <v>10</v>
      </c>
      <c r="AF8" s="16"/>
      <c r="AG8" s="44">
        <v>10</v>
      </c>
      <c r="AH8" s="16"/>
      <c r="AI8" s="17">
        <v>10</v>
      </c>
      <c r="AJ8" s="17"/>
      <c r="AK8" s="17">
        <v>5</v>
      </c>
      <c r="AL8" s="17"/>
      <c r="AM8" s="18">
        <f t="shared" si="0"/>
        <v>120</v>
      </c>
      <c r="AN8" s="116">
        <f t="shared" si="1"/>
        <v>0</v>
      </c>
      <c r="AO8" s="194">
        <f>VLOOKUP(C8,'รับ-จ่าย ประจำวัน'!B8:BV635,73,0)</f>
        <v>280.5</v>
      </c>
    </row>
    <row r="9" spans="1:41" ht="22.5" customHeight="1" x14ac:dyDescent="0.45">
      <c r="A9" s="74"/>
      <c r="B9" s="10" t="s">
        <v>1205</v>
      </c>
      <c r="C9" s="34" t="s">
        <v>1205</v>
      </c>
      <c r="D9" s="10" t="s">
        <v>349</v>
      </c>
      <c r="E9" s="11" t="s">
        <v>362</v>
      </c>
      <c r="F9" s="11">
        <f>VLOOKUP(C9,'รับ-จ่าย ประจำวัน'!B:E,4,FALSE)</f>
        <v>0</v>
      </c>
      <c r="G9" s="11"/>
      <c r="H9" s="16"/>
      <c r="I9" s="16"/>
      <c r="J9" s="17"/>
      <c r="K9" s="101">
        <v>64</v>
      </c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G9" s="39">
        <v>1</v>
      </c>
      <c r="AH9" s="16"/>
      <c r="AI9" s="17"/>
      <c r="AJ9" s="17"/>
      <c r="AK9" s="17"/>
      <c r="AL9" s="17"/>
      <c r="AM9" s="18">
        <f t="shared" si="0"/>
        <v>65</v>
      </c>
      <c r="AN9" s="116">
        <f t="shared" si="1"/>
        <v>0</v>
      </c>
      <c r="AO9" s="194">
        <f>VLOOKUP(C9,'รับ-จ่าย ประจำวัน'!B9:BV636,73,0)</f>
        <v>0</v>
      </c>
    </row>
    <row r="10" spans="1:41" ht="23.25" x14ac:dyDescent="0.45">
      <c r="A10" s="74"/>
      <c r="B10" s="10" t="s">
        <v>352</v>
      </c>
      <c r="C10" s="34" t="s">
        <v>2029</v>
      </c>
      <c r="D10" s="10" t="s">
        <v>1604</v>
      </c>
      <c r="E10" s="11" t="s">
        <v>276</v>
      </c>
      <c r="F10" s="11">
        <f>VLOOKUP(C10,'รับ-จ่าย ประจำวัน'!B:E,4,FALSE)</f>
        <v>76</v>
      </c>
      <c r="G10" s="11"/>
      <c r="H10" s="16">
        <v>25</v>
      </c>
      <c r="I10" s="16"/>
      <c r="J10" s="17"/>
      <c r="K10" s="101">
        <v>25</v>
      </c>
      <c r="L10" s="17">
        <v>25</v>
      </c>
      <c r="M10" s="17"/>
      <c r="N10" s="17">
        <v>25</v>
      </c>
      <c r="O10" s="101"/>
      <c r="P10" s="16">
        <v>25</v>
      </c>
      <c r="Q10" s="17">
        <v>25</v>
      </c>
      <c r="R10" s="17"/>
      <c r="S10" s="17">
        <v>25</v>
      </c>
      <c r="T10" s="17"/>
      <c r="U10" s="17"/>
      <c r="V10" s="17">
        <v>25</v>
      </c>
      <c r="W10" s="17"/>
      <c r="X10" s="17"/>
      <c r="Y10" s="17">
        <v>2</v>
      </c>
      <c r="Z10" s="17">
        <v>25</v>
      </c>
      <c r="AA10" s="17"/>
      <c r="AB10" s="17">
        <v>25</v>
      </c>
      <c r="AC10" s="17">
        <v>25</v>
      </c>
      <c r="AD10" s="16"/>
      <c r="AE10" s="16">
        <v>25</v>
      </c>
      <c r="AF10" s="16"/>
      <c r="AG10" s="16">
        <v>25</v>
      </c>
      <c r="AH10" s="17"/>
      <c r="AI10" s="17"/>
      <c r="AJ10" s="17"/>
      <c r="AK10" s="17">
        <v>25</v>
      </c>
      <c r="AL10" s="17"/>
      <c r="AM10" s="18">
        <f>H10+I10+J10+K10+L10+M10+N10+O10+P10+Q10+R10+S10+T10+U10+V10+W10+X10+Y10+Z10+AA10+AB10+AC10+AD10+AE10+AF10+AG10+AH10+AI10+AJ10+AK10+AL10</f>
        <v>352</v>
      </c>
      <c r="AN10" s="116">
        <f t="shared" si="1"/>
        <v>26752</v>
      </c>
      <c r="AO10" s="194">
        <f>VLOOKUP(C10,'รับ-จ่าย ประจำวัน'!B10:BV640,73,0)</f>
        <v>123</v>
      </c>
    </row>
    <row r="11" spans="1:41" ht="22.5" customHeight="1" x14ac:dyDescent="0.45">
      <c r="A11" s="74"/>
      <c r="B11" s="10" t="s">
        <v>363</v>
      </c>
      <c r="C11" s="34">
        <v>1022301008</v>
      </c>
      <c r="D11" s="10" t="s">
        <v>1520</v>
      </c>
      <c r="E11" s="11" t="s">
        <v>276</v>
      </c>
      <c r="F11" s="11">
        <f>VLOOKUP(C11,'รับ-จ่าย ประจำวัน'!B:E,4,FALSE)</f>
        <v>68</v>
      </c>
      <c r="G11" s="11"/>
      <c r="H11" s="16"/>
      <c r="I11" s="16"/>
      <c r="J11" s="17"/>
      <c r="K11" s="101"/>
      <c r="L11" s="17"/>
      <c r="M11" s="17"/>
      <c r="N11" s="17"/>
      <c r="O11" s="101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6"/>
      <c r="AE11" s="16"/>
      <c r="AF11" s="16"/>
      <c r="AG11" s="16"/>
      <c r="AH11" s="17"/>
      <c r="AI11" s="17"/>
      <c r="AJ11" s="17"/>
      <c r="AK11" s="17"/>
      <c r="AL11" s="17"/>
      <c r="AM11" s="18">
        <f t="shared" si="0"/>
        <v>0</v>
      </c>
      <c r="AN11" s="116">
        <f t="shared" si="1"/>
        <v>0</v>
      </c>
      <c r="AO11" s="194">
        <f>VLOOKUP(C11,'รับ-จ่าย ประจำวัน'!B11:BV641,73,0)</f>
        <v>194</v>
      </c>
    </row>
    <row r="12" spans="1:41" x14ac:dyDescent="0.45">
      <c r="A12" s="11"/>
      <c r="B12" s="34" t="s">
        <v>366</v>
      </c>
      <c r="C12" s="34" t="s">
        <v>366</v>
      </c>
      <c r="D12" s="10" t="s">
        <v>1601</v>
      </c>
      <c r="E12" s="28" t="s">
        <v>276</v>
      </c>
      <c r="F12" s="11"/>
      <c r="G12" s="11"/>
      <c r="H12" s="16"/>
      <c r="I12" s="16"/>
      <c r="J12" s="17"/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6"/>
      <c r="AE12" s="16"/>
      <c r="AF12" s="16"/>
      <c r="AG12" s="16"/>
      <c r="AH12" s="17"/>
      <c r="AI12" s="17"/>
      <c r="AJ12" s="17"/>
      <c r="AK12" s="17"/>
      <c r="AL12" s="17"/>
      <c r="AM12" s="18">
        <f>H12+I12+J12+K12+L12+M12+N12+O12+P12+Q12+R12+S12+T12+U12+V12+W12+X12+Y12+Z12+AA12+AB12+AC12+AD12+AE12+AF12+AG12+AH12+AI12+AJ12+AK12+AL12</f>
        <v>0</v>
      </c>
      <c r="AN12" s="116">
        <f>AM12*F12</f>
        <v>0</v>
      </c>
      <c r="AO12" s="194">
        <f>VLOOKUP(C12,'รับ-จ่าย ประจำวัน'!B12:BV642,73,0)</f>
        <v>0</v>
      </c>
    </row>
    <row r="13" spans="1:41" x14ac:dyDescent="0.45">
      <c r="A13" s="11"/>
      <c r="B13" s="34" t="s">
        <v>370</v>
      </c>
      <c r="C13" s="34" t="s">
        <v>2059</v>
      </c>
      <c r="D13" s="10" t="s">
        <v>1658</v>
      </c>
      <c r="E13" s="28" t="s">
        <v>276</v>
      </c>
      <c r="F13" s="11"/>
      <c r="G13" s="11"/>
      <c r="H13" s="16"/>
      <c r="I13" s="16"/>
      <c r="J13" s="17"/>
      <c r="K13" s="101">
        <v>5</v>
      </c>
      <c r="L13" s="17"/>
      <c r="M13" s="17"/>
      <c r="N13" s="17"/>
      <c r="O13" s="101"/>
      <c r="P13" s="16">
        <v>5</v>
      </c>
      <c r="Q13" s="17"/>
      <c r="R13" s="17"/>
      <c r="S13" s="17">
        <v>5</v>
      </c>
      <c r="T13" s="17"/>
      <c r="U13" s="17"/>
      <c r="V13" s="17"/>
      <c r="W13" s="17"/>
      <c r="X13" s="17"/>
      <c r="Y13" s="17"/>
      <c r="Z13" s="17"/>
      <c r="AA13" s="17"/>
      <c r="AB13" s="17">
        <v>5</v>
      </c>
      <c r="AC13" s="17"/>
      <c r="AD13" s="16"/>
      <c r="AE13" s="16"/>
      <c r="AF13" s="16"/>
      <c r="AG13" s="16">
        <v>5</v>
      </c>
      <c r="AH13" s="17"/>
      <c r="AI13" s="17"/>
      <c r="AJ13" s="17"/>
      <c r="AK13" s="17">
        <v>5</v>
      </c>
      <c r="AL13" s="17"/>
      <c r="AM13" s="18">
        <f>H13+I13+J13+K13+L13+M13+N13+O13+P13+Q13+R13+S13+T13+U13+V13+W13+X13+Y13+Z13+AA13+AB13+AC13+AD13+AE13+AF13+AG13+AH13+AI13+AJ13+AK13+AL13</f>
        <v>30</v>
      </c>
      <c r="AN13" s="116">
        <f>AM13*F13</f>
        <v>0</v>
      </c>
      <c r="AO13" s="194">
        <f>VLOOKUP(C13,'รับ-จ่าย ประจำวัน'!B13:BV643,73,0)</f>
        <v>54</v>
      </c>
    </row>
    <row r="14" spans="1:41" x14ac:dyDescent="0.45">
      <c r="A14" s="11"/>
      <c r="B14" s="10" t="s">
        <v>1025</v>
      </c>
      <c r="C14" s="34" t="s">
        <v>1025</v>
      </c>
      <c r="D14" s="10" t="s">
        <v>1026</v>
      </c>
      <c r="E14" s="11" t="s">
        <v>276</v>
      </c>
      <c r="F14" s="11">
        <f>VLOOKUP(C14,'รับ-จ่าย ประจำวัน'!B:E,4,FALSE)</f>
        <v>45</v>
      </c>
      <c r="G14" s="11"/>
      <c r="H14" s="16">
        <v>5</v>
      </c>
      <c r="I14" s="16"/>
      <c r="J14" s="17"/>
      <c r="K14" s="101">
        <v>5</v>
      </c>
      <c r="L14" s="17">
        <v>5</v>
      </c>
      <c r="M14" s="17"/>
      <c r="N14" s="17"/>
      <c r="O14" s="101"/>
      <c r="P14" s="16">
        <v>5</v>
      </c>
      <c r="Q14" s="17">
        <v>5</v>
      </c>
      <c r="R14" s="17">
        <v>5</v>
      </c>
      <c r="S14" s="17">
        <v>5</v>
      </c>
      <c r="T14" s="17"/>
      <c r="U14" s="17">
        <v>5</v>
      </c>
      <c r="V14" s="17">
        <v>5</v>
      </c>
      <c r="W14" s="17"/>
      <c r="X14" s="17"/>
      <c r="Y14" s="17"/>
      <c r="Z14" s="17"/>
      <c r="AA14" s="17"/>
      <c r="AB14" s="17">
        <v>10</v>
      </c>
      <c r="AC14" s="17"/>
      <c r="AD14" s="16"/>
      <c r="AE14" s="16">
        <v>10</v>
      </c>
      <c r="AF14" s="16"/>
      <c r="AG14" s="16"/>
      <c r="AH14" s="17"/>
      <c r="AI14" s="17"/>
      <c r="AJ14" s="17"/>
      <c r="AK14" s="17">
        <v>10</v>
      </c>
      <c r="AL14" s="17"/>
      <c r="AM14" s="18">
        <f t="shared" ref="AM14:AM20" si="2">H14+I14+J14+K14+L14+M14+N14+O14+P14+Q14+R14+S14+T14+U14+V14+W14+X14+Y14+Z14+AA14+AB14+AC14+AD14+AE14+AF14+AG14+AH14+AI14+AJ14+AK14+AL14</f>
        <v>75</v>
      </c>
      <c r="AN14" s="116">
        <f t="shared" ref="AN14:AN20" si="3">AM14*F14</f>
        <v>3375</v>
      </c>
      <c r="AO14" s="194">
        <f>VLOOKUP(C14,'รับ-จ่าย ประจำวัน'!B14:BV644,73,0)</f>
        <v>104</v>
      </c>
    </row>
    <row r="15" spans="1:41" x14ac:dyDescent="0.45">
      <c r="A15" s="11"/>
      <c r="B15" s="34" t="s">
        <v>1676</v>
      </c>
      <c r="C15" s="34">
        <v>1060101006</v>
      </c>
      <c r="D15" s="10" t="s">
        <v>1677</v>
      </c>
      <c r="E15" s="28" t="s">
        <v>276</v>
      </c>
      <c r="F15" s="11"/>
      <c r="G15" s="11"/>
      <c r="H15" s="16"/>
      <c r="I15" s="16"/>
      <c r="J15" s="17"/>
      <c r="K15" s="101"/>
      <c r="L15" s="17"/>
      <c r="M15" s="17"/>
      <c r="N15" s="17"/>
      <c r="O15" s="101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/>
      <c r="AJ15" s="17"/>
      <c r="AK15" s="17"/>
      <c r="AL15" s="17"/>
      <c r="AM15" s="18">
        <f>H15+I15+J15+K15+L15+M15+N15+O15+P15+Q15+R15+S15+T15+U15+V15+W15+X15+Y15+Z15+AA15+AB15+AC15+AD15+AE15+AF15+AG15+AH15+AI15+AJ15+AK15+AL15</f>
        <v>0</v>
      </c>
      <c r="AN15" s="116">
        <f>AM15*F15</f>
        <v>0</v>
      </c>
      <c r="AO15" s="194">
        <f>VLOOKUP(C15,'รับ-จ่าย ประจำวัน'!B15:BV645,73,0)</f>
        <v>414</v>
      </c>
    </row>
    <row r="16" spans="1:41" x14ac:dyDescent="0.45">
      <c r="A16" s="11"/>
      <c r="B16" s="10" t="s">
        <v>1027</v>
      </c>
      <c r="C16" s="34" t="s">
        <v>1027</v>
      </c>
      <c r="D16" s="32" t="s">
        <v>1028</v>
      </c>
      <c r="E16" s="11" t="s">
        <v>1029</v>
      </c>
      <c r="F16" s="11">
        <f>VLOOKUP(C16,'รับ-จ่าย ประจำวัน'!B:E,4,FALSE)</f>
        <v>0</v>
      </c>
      <c r="G16" s="11"/>
      <c r="H16" s="16"/>
      <c r="I16" s="16"/>
      <c r="J16" s="17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2"/>
        <v>0</v>
      </c>
      <c r="AN16" s="116">
        <f t="shared" si="3"/>
        <v>0</v>
      </c>
      <c r="AO16" s="194">
        <f>VLOOKUP(C16,'รับ-จ่าย ประจำวัน'!B16:BV646,73,0)</f>
        <v>116</v>
      </c>
    </row>
    <row r="17" spans="1:41" x14ac:dyDescent="0.45">
      <c r="A17" s="11"/>
      <c r="B17" s="32" t="s">
        <v>1035</v>
      </c>
      <c r="C17" s="32" t="s">
        <v>2143</v>
      </c>
      <c r="D17" s="32" t="s">
        <v>2021</v>
      </c>
      <c r="E17" s="11" t="s">
        <v>1832</v>
      </c>
      <c r="F17" s="11">
        <f>VLOOKUP(C17,'รับ-จ่าย ประจำวัน'!B:E,4,FALSE)</f>
        <v>70</v>
      </c>
      <c r="G17" s="11"/>
      <c r="H17" s="16">
        <v>1</v>
      </c>
      <c r="I17" s="16"/>
      <c r="J17" s="17"/>
      <c r="K17" s="101">
        <v>1</v>
      </c>
      <c r="L17" s="17">
        <v>1</v>
      </c>
      <c r="M17" s="17"/>
      <c r="N17" s="17"/>
      <c r="O17" s="101"/>
      <c r="P17" s="16">
        <v>3</v>
      </c>
      <c r="Q17" s="17">
        <v>3</v>
      </c>
      <c r="R17" s="17"/>
      <c r="S17" s="17">
        <v>2</v>
      </c>
      <c r="T17" s="17"/>
      <c r="U17" s="17">
        <v>2</v>
      </c>
      <c r="V17" s="17"/>
      <c r="W17" s="17"/>
      <c r="X17" s="17"/>
      <c r="Y17" s="17">
        <v>2</v>
      </c>
      <c r="Z17" s="17"/>
      <c r="AA17" s="17"/>
      <c r="AB17" s="17">
        <v>2</v>
      </c>
      <c r="AC17" s="17"/>
      <c r="AD17" s="16"/>
      <c r="AE17" s="16">
        <v>3</v>
      </c>
      <c r="AF17" s="16"/>
      <c r="AG17" s="16">
        <v>2</v>
      </c>
      <c r="AH17" s="17"/>
      <c r="AI17" s="17"/>
      <c r="AJ17" s="17"/>
      <c r="AK17" s="17">
        <v>2</v>
      </c>
      <c r="AL17" s="17"/>
      <c r="AM17" s="18">
        <f t="shared" si="2"/>
        <v>24</v>
      </c>
      <c r="AN17" s="116">
        <f t="shared" si="3"/>
        <v>1680</v>
      </c>
      <c r="AO17" s="194">
        <f>VLOOKUP(C17,'รับ-จ่าย ประจำวัน'!B17:BV647,73,0)</f>
        <v>733</v>
      </c>
    </row>
    <row r="18" spans="1:41" x14ac:dyDescent="0.45">
      <c r="A18" s="20"/>
      <c r="B18" s="32" t="s">
        <v>1039</v>
      </c>
      <c r="C18" s="32" t="s">
        <v>2131</v>
      </c>
      <c r="D18" s="32" t="s">
        <v>2022</v>
      </c>
      <c r="E18" s="11" t="s">
        <v>1832</v>
      </c>
      <c r="F18" s="11">
        <f>VLOOKUP(C18,'รับ-จ่าย ประจำวัน'!B:E,4,FALSE)</f>
        <v>70</v>
      </c>
      <c r="G18" s="11"/>
      <c r="H18" s="16">
        <v>2</v>
      </c>
      <c r="I18" s="16"/>
      <c r="J18" s="17"/>
      <c r="K18" s="101"/>
      <c r="L18" s="17">
        <v>2</v>
      </c>
      <c r="M18" s="17"/>
      <c r="N18" s="17"/>
      <c r="O18" s="101"/>
      <c r="P18" s="16">
        <v>2</v>
      </c>
      <c r="Q18" s="17">
        <v>2</v>
      </c>
      <c r="R18" s="17"/>
      <c r="S18" s="17"/>
      <c r="T18" s="17"/>
      <c r="U18" s="17"/>
      <c r="V18" s="17"/>
      <c r="W18" s="17"/>
      <c r="X18" s="17"/>
      <c r="Y18" s="17">
        <v>2</v>
      </c>
      <c r="Z18" s="17"/>
      <c r="AA18" s="17"/>
      <c r="AB18" s="17">
        <v>2</v>
      </c>
      <c r="AC18" s="17"/>
      <c r="AD18" s="16"/>
      <c r="AE18" s="16">
        <v>2</v>
      </c>
      <c r="AF18" s="16"/>
      <c r="AG18" s="16">
        <v>2</v>
      </c>
      <c r="AH18" s="17"/>
      <c r="AI18" s="17"/>
      <c r="AJ18" s="17"/>
      <c r="AK18" s="17"/>
      <c r="AL18" s="17"/>
      <c r="AM18" s="18">
        <f t="shared" si="2"/>
        <v>16</v>
      </c>
      <c r="AN18" s="116">
        <f t="shared" si="3"/>
        <v>1120</v>
      </c>
      <c r="AO18" s="194">
        <f>VLOOKUP(C18,'รับ-จ่าย ประจำวัน'!B18:BV648,73,0)</f>
        <v>1</v>
      </c>
    </row>
    <row r="19" spans="1:41" ht="24" customHeight="1" x14ac:dyDescent="0.45">
      <c r="A19" s="20"/>
      <c r="B19" s="32" t="s">
        <v>1042</v>
      </c>
      <c r="C19" s="32" t="s">
        <v>2144</v>
      </c>
      <c r="D19" s="32" t="s">
        <v>2023</v>
      </c>
      <c r="E19" s="11" t="s">
        <v>1832</v>
      </c>
      <c r="F19" s="11">
        <f>VLOOKUP(C19,'รับ-จ่าย ประจำวัน'!B:E,4,FALSE)</f>
        <v>70</v>
      </c>
      <c r="G19" s="11"/>
      <c r="H19" s="16"/>
      <c r="I19" s="16"/>
      <c r="J19" s="17"/>
      <c r="K19" s="101"/>
      <c r="L19" s="17"/>
      <c r="M19" s="17"/>
      <c r="N19" s="17"/>
      <c r="O19" s="101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6"/>
      <c r="AE19" s="16"/>
      <c r="AF19" s="16"/>
      <c r="AG19" s="16"/>
      <c r="AH19" s="17"/>
      <c r="AI19" s="17"/>
      <c r="AJ19" s="17"/>
      <c r="AK19" s="17"/>
      <c r="AL19" s="17"/>
      <c r="AM19" s="18">
        <f t="shared" si="2"/>
        <v>0</v>
      </c>
      <c r="AN19" s="116">
        <f t="shared" si="3"/>
        <v>0</v>
      </c>
      <c r="AO19" s="194">
        <f>VLOOKUP(C19,'รับ-จ่าย ประจำวัน'!B19:BV649,73,0)</f>
        <v>656</v>
      </c>
    </row>
    <row r="20" spans="1:41" x14ac:dyDescent="0.45">
      <c r="A20" s="11"/>
      <c r="B20" s="33" t="s">
        <v>1045</v>
      </c>
      <c r="C20" s="24">
        <v>1060301010</v>
      </c>
      <c r="D20" s="33" t="s">
        <v>1046</v>
      </c>
      <c r="E20" s="25" t="s">
        <v>71</v>
      </c>
      <c r="F20" s="11">
        <f>VLOOKUP(C20,'รับ-จ่าย ประจำวัน'!B:E,4,FALSE)</f>
        <v>125</v>
      </c>
      <c r="G20" s="11"/>
      <c r="H20" s="16"/>
      <c r="I20" s="16"/>
      <c r="J20" s="17"/>
      <c r="K20" s="101"/>
      <c r="L20" s="17"/>
      <c r="M20" s="17"/>
      <c r="N20" s="17"/>
      <c r="O20" s="101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6"/>
      <c r="AE20" s="16"/>
      <c r="AF20" s="16"/>
      <c r="AG20" s="16"/>
      <c r="AH20" s="17"/>
      <c r="AI20" s="17"/>
      <c r="AJ20" s="17"/>
      <c r="AK20" s="17"/>
      <c r="AL20" s="17"/>
      <c r="AM20" s="18">
        <f t="shared" si="2"/>
        <v>0</v>
      </c>
      <c r="AN20" s="116">
        <f t="shared" si="3"/>
        <v>0</v>
      </c>
      <c r="AO20" s="194">
        <f>VLOOKUP(C20,'รับ-จ่าย ประจำวัน'!B20:BV650,73,0)</f>
        <v>182</v>
      </c>
    </row>
    <row r="21" spans="1:41" x14ac:dyDescent="0.45">
      <c r="A21" s="11"/>
      <c r="B21" s="24" t="s">
        <v>1715</v>
      </c>
      <c r="C21" s="24" t="s">
        <v>1715</v>
      </c>
      <c r="D21" s="10" t="s">
        <v>1716</v>
      </c>
      <c r="E21" s="25" t="s">
        <v>307</v>
      </c>
      <c r="F21" s="11">
        <f>VLOOKUP(C21,'รับ-จ่าย ประจำวัน'!B:E,4,FALSE)</f>
        <v>0</v>
      </c>
      <c r="G21" s="11"/>
      <c r="H21" s="16"/>
      <c r="I21" s="16"/>
      <c r="J21" s="17"/>
      <c r="K21" s="101"/>
      <c r="L21" s="17"/>
      <c r="M21" s="17"/>
      <c r="N21" s="17"/>
      <c r="O21" s="101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6"/>
      <c r="AE21" s="16"/>
      <c r="AF21" s="16"/>
      <c r="AG21" s="16"/>
      <c r="AH21" s="17"/>
      <c r="AI21" s="17"/>
      <c r="AJ21" s="17"/>
      <c r="AK21" s="17"/>
      <c r="AL21" s="17"/>
      <c r="AM21" s="18">
        <f>H21+I21+J21+K21+L21+M21+N21+O21+P21+Q21+R21+S21+T21+U21+V21+W21+X21+Y21+Z21+AA21+AB21+AC21+AD21+AE21+AF21+AG21+AH21+AI21+AJ21+AK21+AL21</f>
        <v>0</v>
      </c>
      <c r="AN21" s="116">
        <f t="shared" ref="AN21:AN26" si="4">AM21*F21</f>
        <v>0</v>
      </c>
      <c r="AO21" s="194">
        <f>VLOOKUP(C21,'รับ-จ่าย ประจำวัน'!B21:BV651,73,0)</f>
        <v>126</v>
      </c>
    </row>
    <row r="22" spans="1:41" x14ac:dyDescent="0.45">
      <c r="A22" s="11"/>
      <c r="B22" s="34"/>
      <c r="C22" s="34">
        <v>1023101040</v>
      </c>
      <c r="D22" s="10" t="s">
        <v>1757</v>
      </c>
      <c r="E22" s="28" t="s">
        <v>1010</v>
      </c>
      <c r="F22" s="11"/>
      <c r="G22" s="11"/>
      <c r="H22" s="16">
        <v>2</v>
      </c>
      <c r="I22" s="16"/>
      <c r="J22" s="17"/>
      <c r="K22" s="101">
        <v>3</v>
      </c>
      <c r="L22" s="17">
        <v>2</v>
      </c>
      <c r="M22" s="17"/>
      <c r="N22" s="17">
        <v>2</v>
      </c>
      <c r="O22" s="101"/>
      <c r="P22" s="16">
        <v>3</v>
      </c>
      <c r="Q22" s="17">
        <v>2</v>
      </c>
      <c r="R22" s="17"/>
      <c r="S22" s="17">
        <v>3</v>
      </c>
      <c r="T22" s="17"/>
      <c r="U22" s="17"/>
      <c r="V22" s="17"/>
      <c r="W22" s="17">
        <v>3</v>
      </c>
      <c r="X22" s="17"/>
      <c r="Y22" s="17">
        <v>2</v>
      </c>
      <c r="Z22" s="17"/>
      <c r="AA22" s="17"/>
      <c r="AB22" s="17">
        <v>3</v>
      </c>
      <c r="AC22" s="17">
        <v>2</v>
      </c>
      <c r="AD22" s="16"/>
      <c r="AE22" s="16"/>
      <c r="AF22" s="16">
        <v>1</v>
      </c>
      <c r="AG22" s="16">
        <v>3</v>
      </c>
      <c r="AH22" s="17"/>
      <c r="AI22" s="17">
        <v>2</v>
      </c>
      <c r="AJ22" s="17"/>
      <c r="AK22" s="17">
        <v>2</v>
      </c>
      <c r="AL22" s="17"/>
      <c r="AM22" s="18">
        <f>H22+I22+J22+K22+L22+M22+N22+O22+P22+Q22+R22+S22+T22+U22+V22+W22+X22+Y22+Z22+AA22+AB22+AC22+AD22+AE22+AF22+AG22+AH22+AI22+AJ22+AK22+AL22</f>
        <v>35</v>
      </c>
      <c r="AN22" s="116">
        <f t="shared" si="4"/>
        <v>0</v>
      </c>
      <c r="AO22" s="194">
        <f>VLOOKUP(C22,'รับ-จ่าย ประจำวัน'!B22:BV652,73,0)</f>
        <v>18</v>
      </c>
    </row>
    <row r="23" spans="1:41" x14ac:dyDescent="0.45">
      <c r="A23" s="11"/>
      <c r="B23" s="34"/>
      <c r="C23" s="34">
        <v>1023101046</v>
      </c>
      <c r="D23" s="10" t="s">
        <v>1795</v>
      </c>
      <c r="E23" s="28" t="s">
        <v>1010</v>
      </c>
      <c r="F23" s="11"/>
      <c r="G23" s="11"/>
      <c r="H23" s="16"/>
      <c r="I23" s="16"/>
      <c r="J23" s="17"/>
      <c r="K23" s="101"/>
      <c r="L23" s="17"/>
      <c r="M23" s="17"/>
      <c r="N23" s="17"/>
      <c r="O23" s="101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6"/>
      <c r="AE23" s="16"/>
      <c r="AF23" s="16"/>
      <c r="AG23" s="16"/>
      <c r="AH23" s="17"/>
      <c r="AI23" s="17"/>
      <c r="AJ23" s="17"/>
      <c r="AK23" s="17"/>
      <c r="AL23" s="17"/>
      <c r="AM23" s="18">
        <f>H23+I23+J23+K23+L23+M23+N23+O23+P23+Q23+R23+S23+T23+U23+V23+W23+X23+Y23+Z23+AA23+AB23+AC23+AD23+AE23+AF23+AG23+AH23+AI23+AJ23+AK23+AL23</f>
        <v>0</v>
      </c>
      <c r="AN23" s="116">
        <f t="shared" si="4"/>
        <v>0</v>
      </c>
      <c r="AO23" s="194">
        <f>VLOOKUP(C23,'รับ-จ่าย ประจำวัน'!B23:BV653,73,0)</f>
        <v>122</v>
      </c>
    </row>
    <row r="24" spans="1:41" x14ac:dyDescent="0.45">
      <c r="A24" s="11"/>
      <c r="B24" s="34" t="s">
        <v>1049</v>
      </c>
      <c r="C24" s="34" t="s">
        <v>1049</v>
      </c>
      <c r="D24" s="10" t="s">
        <v>1411</v>
      </c>
      <c r="E24" s="28" t="s">
        <v>1010</v>
      </c>
      <c r="F24" s="11"/>
      <c r="G24" s="11"/>
      <c r="H24" s="16"/>
      <c r="I24" s="16"/>
      <c r="J24" s="17"/>
      <c r="K24" s="101"/>
      <c r="L24" s="17"/>
      <c r="M24" s="17"/>
      <c r="N24" s="17"/>
      <c r="O24" s="101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>
        <v>1</v>
      </c>
      <c r="AC24" s="17"/>
      <c r="AD24" s="16"/>
      <c r="AE24" s="16"/>
      <c r="AF24" s="16"/>
      <c r="AG24" s="16"/>
      <c r="AH24" s="17"/>
      <c r="AI24" s="17"/>
      <c r="AJ24" s="17"/>
      <c r="AK24" s="17"/>
      <c r="AL24" s="17"/>
      <c r="AM24" s="18">
        <f>H24+I24+J24+K24+L24+M24+N24+O24+P24+Q24+R24+S24+T24+U24+V24+W24+X24+Y24+Z24+AA24+AB24+AC24+AD24+AE24+AF24+AG24+AH24+AI24+AJ24+AK24+AL24</f>
        <v>1</v>
      </c>
      <c r="AN24" s="116">
        <f t="shared" si="4"/>
        <v>0</v>
      </c>
      <c r="AO24" s="194">
        <f>VLOOKUP(C24,'รับ-จ่าย ประจำวัน'!B24:BV654,73,0)</f>
        <v>117</v>
      </c>
    </row>
    <row r="25" spans="1:41" x14ac:dyDescent="0.45">
      <c r="A25" s="11"/>
      <c r="B25" s="34"/>
      <c r="C25" s="34"/>
      <c r="D25" s="10"/>
      <c r="E25" s="28"/>
      <c r="F25" s="11"/>
      <c r="G25" s="11"/>
      <c r="H25" s="16"/>
      <c r="I25" s="16"/>
      <c r="J25" s="17"/>
      <c r="K25" s="101"/>
      <c r="L25" s="17"/>
      <c r="M25" s="17"/>
      <c r="N25" s="17"/>
      <c r="O25" s="101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6"/>
      <c r="AE25" s="16"/>
      <c r="AF25" s="16"/>
      <c r="AG25" s="16"/>
      <c r="AH25" s="17"/>
      <c r="AI25" s="17"/>
      <c r="AJ25" s="17"/>
      <c r="AK25" s="17"/>
      <c r="AL25" s="17"/>
      <c r="AM25" s="18">
        <f>H25+I25+J25+K25+L25+M25+N25+O25+P25+Q25+R25+S25+T25+U25+V25+W25+X25+Y25+Z25+AA25+AB25+AC25+AD25+AE25+AF25+AG25+AH25+AI25+AJ25+AK25+AL25</f>
        <v>0</v>
      </c>
      <c r="AN25" s="116">
        <f t="shared" si="4"/>
        <v>0</v>
      </c>
      <c r="AO25" s="194" t="e">
        <f>VLOOKUP(C25,'รับ-จ่าย ประจำวัน'!B25:BV655,73,0)</f>
        <v>#N/A</v>
      </c>
    </row>
    <row r="26" spans="1:41" x14ac:dyDescent="0.45">
      <c r="AM26" s="41">
        <f>SUM(AM2:AM25)</f>
        <v>1342</v>
      </c>
      <c r="AN26" s="115">
        <f t="shared" si="4"/>
        <v>0</v>
      </c>
    </row>
  </sheetData>
  <autoFilter ref="C1:AN26" xr:uid="{28BD47D3-1EA7-436A-AB09-C79BFA7A311C}"/>
  <phoneticPr fontId="14" type="noConversion"/>
  <pageMargins left="0" right="0" top="0" bottom="0" header="0" footer="0"/>
  <pageSetup paperSize="9" scale="95" fitToWidth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60F5-5E33-4FCB-ACE8-7620F539C3E4}">
  <sheetPr filterMode="1"/>
  <dimension ref="A1:AP36"/>
  <sheetViews>
    <sheetView zoomScale="140" zoomScaleNormal="140" workbookViewId="0">
      <pane xSplit="8" ySplit="1" topLeftCell="AK4" activePane="bottomRight" state="frozen"/>
      <selection pane="topRight" activeCell="H1" sqref="H1"/>
      <selection pane="bottomLeft" activeCell="A2" sqref="A2"/>
      <selection pane="bottomRight" activeCell="AK28" sqref="AK28"/>
    </sheetView>
  </sheetViews>
  <sheetFormatPr defaultColWidth="10" defaultRowHeight="21" x14ac:dyDescent="0.45"/>
  <cols>
    <col min="1" max="1" width="5.375" style="38" bestFit="1" customWidth="1"/>
    <col min="2" max="3" width="11.375" style="9" customWidth="1"/>
    <col min="4" max="4" width="45.25" style="9" customWidth="1"/>
    <col min="5" max="5" width="10.625" style="38" customWidth="1"/>
    <col min="6" max="7" width="12" style="38" hidden="1" customWidth="1"/>
    <col min="8" max="8" width="15.375" style="39" hidden="1" customWidth="1"/>
    <col min="9" max="10" width="15.125" style="40" hidden="1" customWidth="1"/>
    <col min="11" max="11" width="15.375" style="112" hidden="1" customWidth="1"/>
    <col min="12" max="12" width="15.375" style="40" hidden="1" customWidth="1"/>
    <col min="13" max="13" width="15.875" style="40" hidden="1" customWidth="1"/>
    <col min="14" max="14" width="15.125" style="40" hidden="1" customWidth="1"/>
    <col min="15" max="15" width="15.375" style="112" hidden="1" customWidth="1"/>
    <col min="16" max="16" width="15.125" style="39" hidden="1" customWidth="1"/>
    <col min="17" max="18" width="16.375" style="40" hidden="1" customWidth="1"/>
    <col min="19" max="19" width="17.75" style="40" hidden="1" customWidth="1"/>
    <col min="20" max="20" width="14.375" style="40" hidden="1" customWidth="1"/>
    <col min="21" max="21" width="14.125" style="40" hidden="1" customWidth="1"/>
    <col min="22" max="23" width="16.375" style="40" hidden="1" customWidth="1"/>
    <col min="24" max="24" width="16.375" style="39" hidden="1" customWidth="1"/>
    <col min="25" max="25" width="15.75" style="40" hidden="1" customWidth="1"/>
    <col min="26" max="26" width="15.125" style="40" hidden="1" customWidth="1"/>
    <col min="27" max="28" width="12.25" style="40" hidden="1" customWidth="1"/>
    <col min="29" max="29" width="15.125" style="40" hidden="1" customWidth="1"/>
    <col min="30" max="33" width="15.125" style="39" hidden="1" customWidth="1"/>
    <col min="34" max="36" width="15.125" style="40" hidden="1" customWidth="1"/>
    <col min="37" max="37" width="15.125" style="40" customWidth="1"/>
    <col min="38" max="38" width="15.125" style="40" hidden="1" customWidth="1"/>
    <col min="39" max="39" width="16.125" style="41" bestFit="1" customWidth="1"/>
    <col min="40" max="40" width="13.375" style="115" hidden="1" customWidth="1"/>
    <col min="41" max="41" width="10" style="9" hidden="1" customWidth="1"/>
    <col min="42" max="42" width="14.375" style="9" customWidth="1"/>
    <col min="43" max="43" width="10" style="9" customWidth="1"/>
    <col min="44" max="217" width="10" style="9"/>
    <col min="218" max="218" width="9.875" style="9" customWidth="1"/>
    <col min="219" max="219" width="38.8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25" style="9" customWidth="1"/>
    <col min="257" max="286" width="0" style="9" hidden="1" customWidth="1"/>
    <col min="287" max="287" width="13.75" style="9" customWidth="1"/>
    <col min="288" max="288" width="14.125" style="9" customWidth="1"/>
    <col min="289" max="289" width="12.875" style="9" customWidth="1"/>
    <col min="290" max="290" width="12.375" style="9" customWidth="1"/>
    <col min="291" max="291" width="12.875" style="9" customWidth="1"/>
    <col min="292" max="294" width="8.375" style="9" customWidth="1"/>
    <col min="295" max="473" width="10" style="9"/>
    <col min="474" max="474" width="9.875" style="9" customWidth="1"/>
    <col min="475" max="475" width="38.8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25" style="9" customWidth="1"/>
    <col min="513" max="542" width="0" style="9" hidden="1" customWidth="1"/>
    <col min="543" max="543" width="13.75" style="9" customWidth="1"/>
    <col min="544" max="544" width="14.125" style="9" customWidth="1"/>
    <col min="545" max="545" width="12.875" style="9" customWidth="1"/>
    <col min="546" max="546" width="12.375" style="9" customWidth="1"/>
    <col min="547" max="547" width="12.875" style="9" customWidth="1"/>
    <col min="548" max="550" width="8.375" style="9" customWidth="1"/>
    <col min="551" max="729" width="10" style="9"/>
    <col min="730" max="730" width="9.875" style="9" customWidth="1"/>
    <col min="731" max="731" width="38.8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25" style="9" customWidth="1"/>
    <col min="769" max="798" width="0" style="9" hidden="1" customWidth="1"/>
    <col min="799" max="799" width="13.75" style="9" customWidth="1"/>
    <col min="800" max="800" width="14.125" style="9" customWidth="1"/>
    <col min="801" max="801" width="12.875" style="9" customWidth="1"/>
    <col min="802" max="802" width="12.375" style="9" customWidth="1"/>
    <col min="803" max="803" width="12.875" style="9" customWidth="1"/>
    <col min="804" max="806" width="8.375" style="9" customWidth="1"/>
    <col min="807" max="985" width="10" style="9"/>
    <col min="986" max="986" width="9.875" style="9" customWidth="1"/>
    <col min="987" max="987" width="38.8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25" style="9" customWidth="1"/>
    <col min="1025" max="1054" width="0" style="9" hidden="1" customWidth="1"/>
    <col min="1055" max="1055" width="13.75" style="9" customWidth="1"/>
    <col min="1056" max="1056" width="14.125" style="9" customWidth="1"/>
    <col min="1057" max="1057" width="12.875" style="9" customWidth="1"/>
    <col min="1058" max="1058" width="12.375" style="9" customWidth="1"/>
    <col min="1059" max="1059" width="12.875" style="9" customWidth="1"/>
    <col min="1060" max="1062" width="8.375" style="9" customWidth="1"/>
    <col min="1063" max="1241" width="10" style="9"/>
    <col min="1242" max="1242" width="9.875" style="9" customWidth="1"/>
    <col min="1243" max="1243" width="38.8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25" style="9" customWidth="1"/>
    <col min="1281" max="1310" width="0" style="9" hidden="1" customWidth="1"/>
    <col min="1311" max="1311" width="13.75" style="9" customWidth="1"/>
    <col min="1312" max="1312" width="14.125" style="9" customWidth="1"/>
    <col min="1313" max="1313" width="12.875" style="9" customWidth="1"/>
    <col min="1314" max="1314" width="12.375" style="9" customWidth="1"/>
    <col min="1315" max="1315" width="12.875" style="9" customWidth="1"/>
    <col min="1316" max="1318" width="8.375" style="9" customWidth="1"/>
    <col min="1319" max="1497" width="10" style="9"/>
    <col min="1498" max="1498" width="9.875" style="9" customWidth="1"/>
    <col min="1499" max="1499" width="38.8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25" style="9" customWidth="1"/>
    <col min="1537" max="1566" width="0" style="9" hidden="1" customWidth="1"/>
    <col min="1567" max="1567" width="13.75" style="9" customWidth="1"/>
    <col min="1568" max="1568" width="14.125" style="9" customWidth="1"/>
    <col min="1569" max="1569" width="12.875" style="9" customWidth="1"/>
    <col min="1570" max="1570" width="12.375" style="9" customWidth="1"/>
    <col min="1571" max="1571" width="12.875" style="9" customWidth="1"/>
    <col min="1572" max="1574" width="8.375" style="9" customWidth="1"/>
    <col min="1575" max="1753" width="10" style="9"/>
    <col min="1754" max="1754" width="9.875" style="9" customWidth="1"/>
    <col min="1755" max="1755" width="38.8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25" style="9" customWidth="1"/>
    <col min="1793" max="1822" width="0" style="9" hidden="1" customWidth="1"/>
    <col min="1823" max="1823" width="13.75" style="9" customWidth="1"/>
    <col min="1824" max="1824" width="14.125" style="9" customWidth="1"/>
    <col min="1825" max="1825" width="12.875" style="9" customWidth="1"/>
    <col min="1826" max="1826" width="12.375" style="9" customWidth="1"/>
    <col min="1827" max="1827" width="12.875" style="9" customWidth="1"/>
    <col min="1828" max="1830" width="8.375" style="9" customWidth="1"/>
    <col min="1831" max="2009" width="10" style="9"/>
    <col min="2010" max="2010" width="9.875" style="9" customWidth="1"/>
    <col min="2011" max="2011" width="38.8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25" style="9" customWidth="1"/>
    <col min="2049" max="2078" width="0" style="9" hidden="1" customWidth="1"/>
    <col min="2079" max="2079" width="13.75" style="9" customWidth="1"/>
    <col min="2080" max="2080" width="14.125" style="9" customWidth="1"/>
    <col min="2081" max="2081" width="12.875" style="9" customWidth="1"/>
    <col min="2082" max="2082" width="12.375" style="9" customWidth="1"/>
    <col min="2083" max="2083" width="12.875" style="9" customWidth="1"/>
    <col min="2084" max="2086" width="8.375" style="9" customWidth="1"/>
    <col min="2087" max="2265" width="10" style="9"/>
    <col min="2266" max="2266" width="9.875" style="9" customWidth="1"/>
    <col min="2267" max="2267" width="38.8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25" style="9" customWidth="1"/>
    <col min="2305" max="2334" width="0" style="9" hidden="1" customWidth="1"/>
    <col min="2335" max="2335" width="13.75" style="9" customWidth="1"/>
    <col min="2336" max="2336" width="14.125" style="9" customWidth="1"/>
    <col min="2337" max="2337" width="12.875" style="9" customWidth="1"/>
    <col min="2338" max="2338" width="12.375" style="9" customWidth="1"/>
    <col min="2339" max="2339" width="12.875" style="9" customWidth="1"/>
    <col min="2340" max="2342" width="8.375" style="9" customWidth="1"/>
    <col min="2343" max="2521" width="10" style="9"/>
    <col min="2522" max="2522" width="9.875" style="9" customWidth="1"/>
    <col min="2523" max="2523" width="38.8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25" style="9" customWidth="1"/>
    <col min="2561" max="2590" width="0" style="9" hidden="1" customWidth="1"/>
    <col min="2591" max="2591" width="13.75" style="9" customWidth="1"/>
    <col min="2592" max="2592" width="14.125" style="9" customWidth="1"/>
    <col min="2593" max="2593" width="12.875" style="9" customWidth="1"/>
    <col min="2594" max="2594" width="12.375" style="9" customWidth="1"/>
    <col min="2595" max="2595" width="12.875" style="9" customWidth="1"/>
    <col min="2596" max="2598" width="8.375" style="9" customWidth="1"/>
    <col min="2599" max="2777" width="10" style="9"/>
    <col min="2778" max="2778" width="9.875" style="9" customWidth="1"/>
    <col min="2779" max="2779" width="38.8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25" style="9" customWidth="1"/>
    <col min="2817" max="2846" width="0" style="9" hidden="1" customWidth="1"/>
    <col min="2847" max="2847" width="13.75" style="9" customWidth="1"/>
    <col min="2848" max="2848" width="14.125" style="9" customWidth="1"/>
    <col min="2849" max="2849" width="12.875" style="9" customWidth="1"/>
    <col min="2850" max="2850" width="12.375" style="9" customWidth="1"/>
    <col min="2851" max="2851" width="12.875" style="9" customWidth="1"/>
    <col min="2852" max="2854" width="8.375" style="9" customWidth="1"/>
    <col min="2855" max="3033" width="10" style="9"/>
    <col min="3034" max="3034" width="9.875" style="9" customWidth="1"/>
    <col min="3035" max="3035" width="38.8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25" style="9" customWidth="1"/>
    <col min="3073" max="3102" width="0" style="9" hidden="1" customWidth="1"/>
    <col min="3103" max="3103" width="13.75" style="9" customWidth="1"/>
    <col min="3104" max="3104" width="14.125" style="9" customWidth="1"/>
    <col min="3105" max="3105" width="12.875" style="9" customWidth="1"/>
    <col min="3106" max="3106" width="12.375" style="9" customWidth="1"/>
    <col min="3107" max="3107" width="12.875" style="9" customWidth="1"/>
    <col min="3108" max="3110" width="8.375" style="9" customWidth="1"/>
    <col min="3111" max="3289" width="10" style="9"/>
    <col min="3290" max="3290" width="9.875" style="9" customWidth="1"/>
    <col min="3291" max="3291" width="38.8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25" style="9" customWidth="1"/>
    <col min="3329" max="3358" width="0" style="9" hidden="1" customWidth="1"/>
    <col min="3359" max="3359" width="13.75" style="9" customWidth="1"/>
    <col min="3360" max="3360" width="14.125" style="9" customWidth="1"/>
    <col min="3361" max="3361" width="12.875" style="9" customWidth="1"/>
    <col min="3362" max="3362" width="12.375" style="9" customWidth="1"/>
    <col min="3363" max="3363" width="12.875" style="9" customWidth="1"/>
    <col min="3364" max="3366" width="8.375" style="9" customWidth="1"/>
    <col min="3367" max="3545" width="10" style="9"/>
    <col min="3546" max="3546" width="9.875" style="9" customWidth="1"/>
    <col min="3547" max="3547" width="38.8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25" style="9" customWidth="1"/>
    <col min="3585" max="3614" width="0" style="9" hidden="1" customWidth="1"/>
    <col min="3615" max="3615" width="13.75" style="9" customWidth="1"/>
    <col min="3616" max="3616" width="14.125" style="9" customWidth="1"/>
    <col min="3617" max="3617" width="12.875" style="9" customWidth="1"/>
    <col min="3618" max="3618" width="12.375" style="9" customWidth="1"/>
    <col min="3619" max="3619" width="12.875" style="9" customWidth="1"/>
    <col min="3620" max="3622" width="8.375" style="9" customWidth="1"/>
    <col min="3623" max="3801" width="10" style="9"/>
    <col min="3802" max="3802" width="9.875" style="9" customWidth="1"/>
    <col min="3803" max="3803" width="38.8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25" style="9" customWidth="1"/>
    <col min="3841" max="3870" width="0" style="9" hidden="1" customWidth="1"/>
    <col min="3871" max="3871" width="13.75" style="9" customWidth="1"/>
    <col min="3872" max="3872" width="14.125" style="9" customWidth="1"/>
    <col min="3873" max="3873" width="12.875" style="9" customWidth="1"/>
    <col min="3874" max="3874" width="12.375" style="9" customWidth="1"/>
    <col min="3875" max="3875" width="12.875" style="9" customWidth="1"/>
    <col min="3876" max="3878" width="8.375" style="9" customWidth="1"/>
    <col min="3879" max="4057" width="10" style="9"/>
    <col min="4058" max="4058" width="9.875" style="9" customWidth="1"/>
    <col min="4059" max="4059" width="38.8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25" style="9" customWidth="1"/>
    <col min="4097" max="4126" width="0" style="9" hidden="1" customWidth="1"/>
    <col min="4127" max="4127" width="13.75" style="9" customWidth="1"/>
    <col min="4128" max="4128" width="14.125" style="9" customWidth="1"/>
    <col min="4129" max="4129" width="12.875" style="9" customWidth="1"/>
    <col min="4130" max="4130" width="12.375" style="9" customWidth="1"/>
    <col min="4131" max="4131" width="12.875" style="9" customWidth="1"/>
    <col min="4132" max="4134" width="8.375" style="9" customWidth="1"/>
    <col min="4135" max="4313" width="10" style="9"/>
    <col min="4314" max="4314" width="9.875" style="9" customWidth="1"/>
    <col min="4315" max="4315" width="38.8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25" style="9" customWidth="1"/>
    <col min="4353" max="4382" width="0" style="9" hidden="1" customWidth="1"/>
    <col min="4383" max="4383" width="13.75" style="9" customWidth="1"/>
    <col min="4384" max="4384" width="14.125" style="9" customWidth="1"/>
    <col min="4385" max="4385" width="12.875" style="9" customWidth="1"/>
    <col min="4386" max="4386" width="12.375" style="9" customWidth="1"/>
    <col min="4387" max="4387" width="12.875" style="9" customWidth="1"/>
    <col min="4388" max="4390" width="8.375" style="9" customWidth="1"/>
    <col min="4391" max="4569" width="10" style="9"/>
    <col min="4570" max="4570" width="9.875" style="9" customWidth="1"/>
    <col min="4571" max="4571" width="38.8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25" style="9" customWidth="1"/>
    <col min="4609" max="4638" width="0" style="9" hidden="1" customWidth="1"/>
    <col min="4639" max="4639" width="13.75" style="9" customWidth="1"/>
    <col min="4640" max="4640" width="14.125" style="9" customWidth="1"/>
    <col min="4641" max="4641" width="12.875" style="9" customWidth="1"/>
    <col min="4642" max="4642" width="12.375" style="9" customWidth="1"/>
    <col min="4643" max="4643" width="12.875" style="9" customWidth="1"/>
    <col min="4644" max="4646" width="8.375" style="9" customWidth="1"/>
    <col min="4647" max="4825" width="10" style="9"/>
    <col min="4826" max="4826" width="9.875" style="9" customWidth="1"/>
    <col min="4827" max="4827" width="38.8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25" style="9" customWidth="1"/>
    <col min="4865" max="4894" width="0" style="9" hidden="1" customWidth="1"/>
    <col min="4895" max="4895" width="13.75" style="9" customWidth="1"/>
    <col min="4896" max="4896" width="14.125" style="9" customWidth="1"/>
    <col min="4897" max="4897" width="12.875" style="9" customWidth="1"/>
    <col min="4898" max="4898" width="12.375" style="9" customWidth="1"/>
    <col min="4899" max="4899" width="12.875" style="9" customWidth="1"/>
    <col min="4900" max="4902" width="8.375" style="9" customWidth="1"/>
    <col min="4903" max="5081" width="10" style="9"/>
    <col min="5082" max="5082" width="9.875" style="9" customWidth="1"/>
    <col min="5083" max="5083" width="38.8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25" style="9" customWidth="1"/>
    <col min="5121" max="5150" width="0" style="9" hidden="1" customWidth="1"/>
    <col min="5151" max="5151" width="13.75" style="9" customWidth="1"/>
    <col min="5152" max="5152" width="14.125" style="9" customWidth="1"/>
    <col min="5153" max="5153" width="12.875" style="9" customWidth="1"/>
    <col min="5154" max="5154" width="12.375" style="9" customWidth="1"/>
    <col min="5155" max="5155" width="12.875" style="9" customWidth="1"/>
    <col min="5156" max="5158" width="8.375" style="9" customWidth="1"/>
    <col min="5159" max="5337" width="10" style="9"/>
    <col min="5338" max="5338" width="9.875" style="9" customWidth="1"/>
    <col min="5339" max="5339" width="38.8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25" style="9" customWidth="1"/>
    <col min="5377" max="5406" width="0" style="9" hidden="1" customWidth="1"/>
    <col min="5407" max="5407" width="13.75" style="9" customWidth="1"/>
    <col min="5408" max="5408" width="14.125" style="9" customWidth="1"/>
    <col min="5409" max="5409" width="12.875" style="9" customWidth="1"/>
    <col min="5410" max="5410" width="12.375" style="9" customWidth="1"/>
    <col min="5411" max="5411" width="12.875" style="9" customWidth="1"/>
    <col min="5412" max="5414" width="8.375" style="9" customWidth="1"/>
    <col min="5415" max="5593" width="10" style="9"/>
    <col min="5594" max="5594" width="9.875" style="9" customWidth="1"/>
    <col min="5595" max="5595" width="38.8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25" style="9" customWidth="1"/>
    <col min="5633" max="5662" width="0" style="9" hidden="1" customWidth="1"/>
    <col min="5663" max="5663" width="13.75" style="9" customWidth="1"/>
    <col min="5664" max="5664" width="14.125" style="9" customWidth="1"/>
    <col min="5665" max="5665" width="12.875" style="9" customWidth="1"/>
    <col min="5666" max="5666" width="12.375" style="9" customWidth="1"/>
    <col min="5667" max="5667" width="12.875" style="9" customWidth="1"/>
    <col min="5668" max="5670" width="8.375" style="9" customWidth="1"/>
    <col min="5671" max="5849" width="10" style="9"/>
    <col min="5850" max="5850" width="9.875" style="9" customWidth="1"/>
    <col min="5851" max="5851" width="38.8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25" style="9" customWidth="1"/>
    <col min="5889" max="5918" width="0" style="9" hidden="1" customWidth="1"/>
    <col min="5919" max="5919" width="13.75" style="9" customWidth="1"/>
    <col min="5920" max="5920" width="14.125" style="9" customWidth="1"/>
    <col min="5921" max="5921" width="12.875" style="9" customWidth="1"/>
    <col min="5922" max="5922" width="12.375" style="9" customWidth="1"/>
    <col min="5923" max="5923" width="12.875" style="9" customWidth="1"/>
    <col min="5924" max="5926" width="8.375" style="9" customWidth="1"/>
    <col min="5927" max="6105" width="10" style="9"/>
    <col min="6106" max="6106" width="9.875" style="9" customWidth="1"/>
    <col min="6107" max="6107" width="38.8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25" style="9" customWidth="1"/>
    <col min="6145" max="6174" width="0" style="9" hidden="1" customWidth="1"/>
    <col min="6175" max="6175" width="13.75" style="9" customWidth="1"/>
    <col min="6176" max="6176" width="14.125" style="9" customWidth="1"/>
    <col min="6177" max="6177" width="12.875" style="9" customWidth="1"/>
    <col min="6178" max="6178" width="12.375" style="9" customWidth="1"/>
    <col min="6179" max="6179" width="12.875" style="9" customWidth="1"/>
    <col min="6180" max="6182" width="8.375" style="9" customWidth="1"/>
    <col min="6183" max="6361" width="10" style="9"/>
    <col min="6362" max="6362" width="9.875" style="9" customWidth="1"/>
    <col min="6363" max="6363" width="38.8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25" style="9" customWidth="1"/>
    <col min="6401" max="6430" width="0" style="9" hidden="1" customWidth="1"/>
    <col min="6431" max="6431" width="13.75" style="9" customWidth="1"/>
    <col min="6432" max="6432" width="14.125" style="9" customWidth="1"/>
    <col min="6433" max="6433" width="12.875" style="9" customWidth="1"/>
    <col min="6434" max="6434" width="12.375" style="9" customWidth="1"/>
    <col min="6435" max="6435" width="12.875" style="9" customWidth="1"/>
    <col min="6436" max="6438" width="8.375" style="9" customWidth="1"/>
    <col min="6439" max="6617" width="10" style="9"/>
    <col min="6618" max="6618" width="9.875" style="9" customWidth="1"/>
    <col min="6619" max="6619" width="38.8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25" style="9" customWidth="1"/>
    <col min="6657" max="6686" width="0" style="9" hidden="1" customWidth="1"/>
    <col min="6687" max="6687" width="13.75" style="9" customWidth="1"/>
    <col min="6688" max="6688" width="14.125" style="9" customWidth="1"/>
    <col min="6689" max="6689" width="12.875" style="9" customWidth="1"/>
    <col min="6690" max="6690" width="12.375" style="9" customWidth="1"/>
    <col min="6691" max="6691" width="12.875" style="9" customWidth="1"/>
    <col min="6692" max="6694" width="8.375" style="9" customWidth="1"/>
    <col min="6695" max="6873" width="10" style="9"/>
    <col min="6874" max="6874" width="9.875" style="9" customWidth="1"/>
    <col min="6875" max="6875" width="38.8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25" style="9" customWidth="1"/>
    <col min="6913" max="6942" width="0" style="9" hidden="1" customWidth="1"/>
    <col min="6943" max="6943" width="13.75" style="9" customWidth="1"/>
    <col min="6944" max="6944" width="14.125" style="9" customWidth="1"/>
    <col min="6945" max="6945" width="12.875" style="9" customWidth="1"/>
    <col min="6946" max="6946" width="12.375" style="9" customWidth="1"/>
    <col min="6947" max="6947" width="12.875" style="9" customWidth="1"/>
    <col min="6948" max="6950" width="8.375" style="9" customWidth="1"/>
    <col min="6951" max="7129" width="10" style="9"/>
    <col min="7130" max="7130" width="9.875" style="9" customWidth="1"/>
    <col min="7131" max="7131" width="38.8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25" style="9" customWidth="1"/>
    <col min="7169" max="7198" width="0" style="9" hidden="1" customWidth="1"/>
    <col min="7199" max="7199" width="13.75" style="9" customWidth="1"/>
    <col min="7200" max="7200" width="14.125" style="9" customWidth="1"/>
    <col min="7201" max="7201" width="12.875" style="9" customWidth="1"/>
    <col min="7202" max="7202" width="12.375" style="9" customWidth="1"/>
    <col min="7203" max="7203" width="12.875" style="9" customWidth="1"/>
    <col min="7204" max="7206" width="8.375" style="9" customWidth="1"/>
    <col min="7207" max="7385" width="10" style="9"/>
    <col min="7386" max="7386" width="9.875" style="9" customWidth="1"/>
    <col min="7387" max="7387" width="38.8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25" style="9" customWidth="1"/>
    <col min="7425" max="7454" width="0" style="9" hidden="1" customWidth="1"/>
    <col min="7455" max="7455" width="13.75" style="9" customWidth="1"/>
    <col min="7456" max="7456" width="14.125" style="9" customWidth="1"/>
    <col min="7457" max="7457" width="12.875" style="9" customWidth="1"/>
    <col min="7458" max="7458" width="12.375" style="9" customWidth="1"/>
    <col min="7459" max="7459" width="12.875" style="9" customWidth="1"/>
    <col min="7460" max="7462" width="8.375" style="9" customWidth="1"/>
    <col min="7463" max="7641" width="10" style="9"/>
    <col min="7642" max="7642" width="9.875" style="9" customWidth="1"/>
    <col min="7643" max="7643" width="38.8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25" style="9" customWidth="1"/>
    <col min="7681" max="7710" width="0" style="9" hidden="1" customWidth="1"/>
    <col min="7711" max="7711" width="13.75" style="9" customWidth="1"/>
    <col min="7712" max="7712" width="14.125" style="9" customWidth="1"/>
    <col min="7713" max="7713" width="12.875" style="9" customWidth="1"/>
    <col min="7714" max="7714" width="12.375" style="9" customWidth="1"/>
    <col min="7715" max="7715" width="12.875" style="9" customWidth="1"/>
    <col min="7716" max="7718" width="8.375" style="9" customWidth="1"/>
    <col min="7719" max="7897" width="10" style="9"/>
    <col min="7898" max="7898" width="9.875" style="9" customWidth="1"/>
    <col min="7899" max="7899" width="38.8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25" style="9" customWidth="1"/>
    <col min="7937" max="7966" width="0" style="9" hidden="1" customWidth="1"/>
    <col min="7967" max="7967" width="13.75" style="9" customWidth="1"/>
    <col min="7968" max="7968" width="14.125" style="9" customWidth="1"/>
    <col min="7969" max="7969" width="12.875" style="9" customWidth="1"/>
    <col min="7970" max="7970" width="12.375" style="9" customWidth="1"/>
    <col min="7971" max="7971" width="12.875" style="9" customWidth="1"/>
    <col min="7972" max="7974" width="8.375" style="9" customWidth="1"/>
    <col min="7975" max="8153" width="10" style="9"/>
    <col min="8154" max="8154" width="9.875" style="9" customWidth="1"/>
    <col min="8155" max="8155" width="38.8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25" style="9" customWidth="1"/>
    <col min="8193" max="8222" width="0" style="9" hidden="1" customWidth="1"/>
    <col min="8223" max="8223" width="13.75" style="9" customWidth="1"/>
    <col min="8224" max="8224" width="14.125" style="9" customWidth="1"/>
    <col min="8225" max="8225" width="12.875" style="9" customWidth="1"/>
    <col min="8226" max="8226" width="12.375" style="9" customWidth="1"/>
    <col min="8227" max="8227" width="12.875" style="9" customWidth="1"/>
    <col min="8228" max="8230" width="8.375" style="9" customWidth="1"/>
    <col min="8231" max="8409" width="10" style="9"/>
    <col min="8410" max="8410" width="9.875" style="9" customWidth="1"/>
    <col min="8411" max="8411" width="38.8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25" style="9" customWidth="1"/>
    <col min="8449" max="8478" width="0" style="9" hidden="1" customWidth="1"/>
    <col min="8479" max="8479" width="13.75" style="9" customWidth="1"/>
    <col min="8480" max="8480" width="14.125" style="9" customWidth="1"/>
    <col min="8481" max="8481" width="12.875" style="9" customWidth="1"/>
    <col min="8482" max="8482" width="12.375" style="9" customWidth="1"/>
    <col min="8483" max="8483" width="12.875" style="9" customWidth="1"/>
    <col min="8484" max="8486" width="8.375" style="9" customWidth="1"/>
    <col min="8487" max="8665" width="10" style="9"/>
    <col min="8666" max="8666" width="9.875" style="9" customWidth="1"/>
    <col min="8667" max="8667" width="38.8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25" style="9" customWidth="1"/>
    <col min="8705" max="8734" width="0" style="9" hidden="1" customWidth="1"/>
    <col min="8735" max="8735" width="13.75" style="9" customWidth="1"/>
    <col min="8736" max="8736" width="14.125" style="9" customWidth="1"/>
    <col min="8737" max="8737" width="12.875" style="9" customWidth="1"/>
    <col min="8738" max="8738" width="12.375" style="9" customWidth="1"/>
    <col min="8739" max="8739" width="12.875" style="9" customWidth="1"/>
    <col min="8740" max="8742" width="8.375" style="9" customWidth="1"/>
    <col min="8743" max="8921" width="10" style="9"/>
    <col min="8922" max="8922" width="9.875" style="9" customWidth="1"/>
    <col min="8923" max="8923" width="38.8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25" style="9" customWidth="1"/>
    <col min="8961" max="8990" width="0" style="9" hidden="1" customWidth="1"/>
    <col min="8991" max="8991" width="13.75" style="9" customWidth="1"/>
    <col min="8992" max="8992" width="14.125" style="9" customWidth="1"/>
    <col min="8993" max="8993" width="12.875" style="9" customWidth="1"/>
    <col min="8994" max="8994" width="12.375" style="9" customWidth="1"/>
    <col min="8995" max="8995" width="12.875" style="9" customWidth="1"/>
    <col min="8996" max="8998" width="8.375" style="9" customWidth="1"/>
    <col min="8999" max="9177" width="10" style="9"/>
    <col min="9178" max="9178" width="9.875" style="9" customWidth="1"/>
    <col min="9179" max="9179" width="38.8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25" style="9" customWidth="1"/>
    <col min="9217" max="9246" width="0" style="9" hidden="1" customWidth="1"/>
    <col min="9247" max="9247" width="13.75" style="9" customWidth="1"/>
    <col min="9248" max="9248" width="14.125" style="9" customWidth="1"/>
    <col min="9249" max="9249" width="12.875" style="9" customWidth="1"/>
    <col min="9250" max="9250" width="12.375" style="9" customWidth="1"/>
    <col min="9251" max="9251" width="12.875" style="9" customWidth="1"/>
    <col min="9252" max="9254" width="8.375" style="9" customWidth="1"/>
    <col min="9255" max="9433" width="10" style="9"/>
    <col min="9434" max="9434" width="9.875" style="9" customWidth="1"/>
    <col min="9435" max="9435" width="38.8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25" style="9" customWidth="1"/>
    <col min="9473" max="9502" width="0" style="9" hidden="1" customWidth="1"/>
    <col min="9503" max="9503" width="13.75" style="9" customWidth="1"/>
    <col min="9504" max="9504" width="14.125" style="9" customWidth="1"/>
    <col min="9505" max="9505" width="12.875" style="9" customWidth="1"/>
    <col min="9506" max="9506" width="12.375" style="9" customWidth="1"/>
    <col min="9507" max="9507" width="12.875" style="9" customWidth="1"/>
    <col min="9508" max="9510" width="8.375" style="9" customWidth="1"/>
    <col min="9511" max="9689" width="10" style="9"/>
    <col min="9690" max="9690" width="9.875" style="9" customWidth="1"/>
    <col min="9691" max="9691" width="38.8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25" style="9" customWidth="1"/>
    <col min="9729" max="9758" width="0" style="9" hidden="1" customWidth="1"/>
    <col min="9759" max="9759" width="13.75" style="9" customWidth="1"/>
    <col min="9760" max="9760" width="14.125" style="9" customWidth="1"/>
    <col min="9761" max="9761" width="12.875" style="9" customWidth="1"/>
    <col min="9762" max="9762" width="12.375" style="9" customWidth="1"/>
    <col min="9763" max="9763" width="12.875" style="9" customWidth="1"/>
    <col min="9764" max="9766" width="8.375" style="9" customWidth="1"/>
    <col min="9767" max="9945" width="10" style="9"/>
    <col min="9946" max="9946" width="9.875" style="9" customWidth="1"/>
    <col min="9947" max="9947" width="38.8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25" style="9" customWidth="1"/>
    <col min="9985" max="10014" width="0" style="9" hidden="1" customWidth="1"/>
    <col min="10015" max="10015" width="13.75" style="9" customWidth="1"/>
    <col min="10016" max="10016" width="14.125" style="9" customWidth="1"/>
    <col min="10017" max="10017" width="12.875" style="9" customWidth="1"/>
    <col min="10018" max="10018" width="12.375" style="9" customWidth="1"/>
    <col min="10019" max="10019" width="12.875" style="9" customWidth="1"/>
    <col min="10020" max="10022" width="8.375" style="9" customWidth="1"/>
    <col min="10023" max="10201" width="10" style="9"/>
    <col min="10202" max="10202" width="9.875" style="9" customWidth="1"/>
    <col min="10203" max="10203" width="38.8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25" style="9" customWidth="1"/>
    <col min="10241" max="10270" width="0" style="9" hidden="1" customWidth="1"/>
    <col min="10271" max="10271" width="13.75" style="9" customWidth="1"/>
    <col min="10272" max="10272" width="14.125" style="9" customWidth="1"/>
    <col min="10273" max="10273" width="12.875" style="9" customWidth="1"/>
    <col min="10274" max="10274" width="12.375" style="9" customWidth="1"/>
    <col min="10275" max="10275" width="12.875" style="9" customWidth="1"/>
    <col min="10276" max="10278" width="8.375" style="9" customWidth="1"/>
    <col min="10279" max="10457" width="10" style="9"/>
    <col min="10458" max="10458" width="9.875" style="9" customWidth="1"/>
    <col min="10459" max="10459" width="38.8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25" style="9" customWidth="1"/>
    <col min="10497" max="10526" width="0" style="9" hidden="1" customWidth="1"/>
    <col min="10527" max="10527" width="13.75" style="9" customWidth="1"/>
    <col min="10528" max="10528" width="14.125" style="9" customWidth="1"/>
    <col min="10529" max="10529" width="12.875" style="9" customWidth="1"/>
    <col min="10530" max="10530" width="12.375" style="9" customWidth="1"/>
    <col min="10531" max="10531" width="12.875" style="9" customWidth="1"/>
    <col min="10532" max="10534" width="8.375" style="9" customWidth="1"/>
    <col min="10535" max="10713" width="10" style="9"/>
    <col min="10714" max="10714" width="9.875" style="9" customWidth="1"/>
    <col min="10715" max="10715" width="38.8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25" style="9" customWidth="1"/>
    <col min="10753" max="10782" width="0" style="9" hidden="1" customWidth="1"/>
    <col min="10783" max="10783" width="13.75" style="9" customWidth="1"/>
    <col min="10784" max="10784" width="14.125" style="9" customWidth="1"/>
    <col min="10785" max="10785" width="12.875" style="9" customWidth="1"/>
    <col min="10786" max="10786" width="12.375" style="9" customWidth="1"/>
    <col min="10787" max="10787" width="12.875" style="9" customWidth="1"/>
    <col min="10788" max="10790" width="8.375" style="9" customWidth="1"/>
    <col min="10791" max="10969" width="10" style="9"/>
    <col min="10970" max="10970" width="9.875" style="9" customWidth="1"/>
    <col min="10971" max="10971" width="38.8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25" style="9" customWidth="1"/>
    <col min="11009" max="11038" width="0" style="9" hidden="1" customWidth="1"/>
    <col min="11039" max="11039" width="13.75" style="9" customWidth="1"/>
    <col min="11040" max="11040" width="14.125" style="9" customWidth="1"/>
    <col min="11041" max="11041" width="12.875" style="9" customWidth="1"/>
    <col min="11042" max="11042" width="12.375" style="9" customWidth="1"/>
    <col min="11043" max="11043" width="12.875" style="9" customWidth="1"/>
    <col min="11044" max="11046" width="8.375" style="9" customWidth="1"/>
    <col min="11047" max="11225" width="10" style="9"/>
    <col min="11226" max="11226" width="9.875" style="9" customWidth="1"/>
    <col min="11227" max="11227" width="38.8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25" style="9" customWidth="1"/>
    <col min="11265" max="11294" width="0" style="9" hidden="1" customWidth="1"/>
    <col min="11295" max="11295" width="13.75" style="9" customWidth="1"/>
    <col min="11296" max="11296" width="14.125" style="9" customWidth="1"/>
    <col min="11297" max="11297" width="12.875" style="9" customWidth="1"/>
    <col min="11298" max="11298" width="12.375" style="9" customWidth="1"/>
    <col min="11299" max="11299" width="12.875" style="9" customWidth="1"/>
    <col min="11300" max="11302" width="8.375" style="9" customWidth="1"/>
    <col min="11303" max="11481" width="10" style="9"/>
    <col min="11482" max="11482" width="9.875" style="9" customWidth="1"/>
    <col min="11483" max="11483" width="38.8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25" style="9" customWidth="1"/>
    <col min="11521" max="11550" width="0" style="9" hidden="1" customWidth="1"/>
    <col min="11551" max="11551" width="13.75" style="9" customWidth="1"/>
    <col min="11552" max="11552" width="14.125" style="9" customWidth="1"/>
    <col min="11553" max="11553" width="12.875" style="9" customWidth="1"/>
    <col min="11554" max="11554" width="12.375" style="9" customWidth="1"/>
    <col min="11555" max="11555" width="12.875" style="9" customWidth="1"/>
    <col min="11556" max="11558" width="8.375" style="9" customWidth="1"/>
    <col min="11559" max="11737" width="10" style="9"/>
    <col min="11738" max="11738" width="9.875" style="9" customWidth="1"/>
    <col min="11739" max="11739" width="38.8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25" style="9" customWidth="1"/>
    <col min="11777" max="11806" width="0" style="9" hidden="1" customWidth="1"/>
    <col min="11807" max="11807" width="13.75" style="9" customWidth="1"/>
    <col min="11808" max="11808" width="14.125" style="9" customWidth="1"/>
    <col min="11809" max="11809" width="12.875" style="9" customWidth="1"/>
    <col min="11810" max="11810" width="12.375" style="9" customWidth="1"/>
    <col min="11811" max="11811" width="12.875" style="9" customWidth="1"/>
    <col min="11812" max="11814" width="8.375" style="9" customWidth="1"/>
    <col min="11815" max="11993" width="10" style="9"/>
    <col min="11994" max="11994" width="9.875" style="9" customWidth="1"/>
    <col min="11995" max="11995" width="38.8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25" style="9" customWidth="1"/>
    <col min="12033" max="12062" width="0" style="9" hidden="1" customWidth="1"/>
    <col min="12063" max="12063" width="13.75" style="9" customWidth="1"/>
    <col min="12064" max="12064" width="14.125" style="9" customWidth="1"/>
    <col min="12065" max="12065" width="12.875" style="9" customWidth="1"/>
    <col min="12066" max="12066" width="12.375" style="9" customWidth="1"/>
    <col min="12067" max="12067" width="12.875" style="9" customWidth="1"/>
    <col min="12068" max="12070" width="8.375" style="9" customWidth="1"/>
    <col min="12071" max="12249" width="10" style="9"/>
    <col min="12250" max="12250" width="9.875" style="9" customWidth="1"/>
    <col min="12251" max="12251" width="38.8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25" style="9" customWidth="1"/>
    <col min="12289" max="12318" width="0" style="9" hidden="1" customWidth="1"/>
    <col min="12319" max="12319" width="13.75" style="9" customWidth="1"/>
    <col min="12320" max="12320" width="14.125" style="9" customWidth="1"/>
    <col min="12321" max="12321" width="12.875" style="9" customWidth="1"/>
    <col min="12322" max="12322" width="12.375" style="9" customWidth="1"/>
    <col min="12323" max="12323" width="12.875" style="9" customWidth="1"/>
    <col min="12324" max="12326" width="8.375" style="9" customWidth="1"/>
    <col min="12327" max="12505" width="10" style="9"/>
    <col min="12506" max="12506" width="9.875" style="9" customWidth="1"/>
    <col min="12507" max="12507" width="38.8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25" style="9" customWidth="1"/>
    <col min="12545" max="12574" width="0" style="9" hidden="1" customWidth="1"/>
    <col min="12575" max="12575" width="13.75" style="9" customWidth="1"/>
    <col min="12576" max="12576" width="14.125" style="9" customWidth="1"/>
    <col min="12577" max="12577" width="12.875" style="9" customWidth="1"/>
    <col min="12578" max="12578" width="12.375" style="9" customWidth="1"/>
    <col min="12579" max="12579" width="12.875" style="9" customWidth="1"/>
    <col min="12580" max="12582" width="8.375" style="9" customWidth="1"/>
    <col min="12583" max="12761" width="10" style="9"/>
    <col min="12762" max="12762" width="9.875" style="9" customWidth="1"/>
    <col min="12763" max="12763" width="38.8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25" style="9" customWidth="1"/>
    <col min="12801" max="12830" width="0" style="9" hidden="1" customWidth="1"/>
    <col min="12831" max="12831" width="13.75" style="9" customWidth="1"/>
    <col min="12832" max="12832" width="14.125" style="9" customWidth="1"/>
    <col min="12833" max="12833" width="12.875" style="9" customWidth="1"/>
    <col min="12834" max="12834" width="12.375" style="9" customWidth="1"/>
    <col min="12835" max="12835" width="12.875" style="9" customWidth="1"/>
    <col min="12836" max="12838" width="8.375" style="9" customWidth="1"/>
    <col min="12839" max="13017" width="10" style="9"/>
    <col min="13018" max="13018" width="9.875" style="9" customWidth="1"/>
    <col min="13019" max="13019" width="38.8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25" style="9" customWidth="1"/>
    <col min="13057" max="13086" width="0" style="9" hidden="1" customWidth="1"/>
    <col min="13087" max="13087" width="13.75" style="9" customWidth="1"/>
    <col min="13088" max="13088" width="14.125" style="9" customWidth="1"/>
    <col min="13089" max="13089" width="12.875" style="9" customWidth="1"/>
    <col min="13090" max="13090" width="12.375" style="9" customWidth="1"/>
    <col min="13091" max="13091" width="12.875" style="9" customWidth="1"/>
    <col min="13092" max="13094" width="8.375" style="9" customWidth="1"/>
    <col min="13095" max="13273" width="10" style="9"/>
    <col min="13274" max="13274" width="9.875" style="9" customWidth="1"/>
    <col min="13275" max="13275" width="38.8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25" style="9" customWidth="1"/>
    <col min="13313" max="13342" width="0" style="9" hidden="1" customWidth="1"/>
    <col min="13343" max="13343" width="13.75" style="9" customWidth="1"/>
    <col min="13344" max="13344" width="14.125" style="9" customWidth="1"/>
    <col min="13345" max="13345" width="12.875" style="9" customWidth="1"/>
    <col min="13346" max="13346" width="12.375" style="9" customWidth="1"/>
    <col min="13347" max="13347" width="12.875" style="9" customWidth="1"/>
    <col min="13348" max="13350" width="8.375" style="9" customWidth="1"/>
    <col min="13351" max="13529" width="10" style="9"/>
    <col min="13530" max="13530" width="9.875" style="9" customWidth="1"/>
    <col min="13531" max="13531" width="38.8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25" style="9" customWidth="1"/>
    <col min="13569" max="13598" width="0" style="9" hidden="1" customWidth="1"/>
    <col min="13599" max="13599" width="13.75" style="9" customWidth="1"/>
    <col min="13600" max="13600" width="14.125" style="9" customWidth="1"/>
    <col min="13601" max="13601" width="12.875" style="9" customWidth="1"/>
    <col min="13602" max="13602" width="12.375" style="9" customWidth="1"/>
    <col min="13603" max="13603" width="12.875" style="9" customWidth="1"/>
    <col min="13604" max="13606" width="8.375" style="9" customWidth="1"/>
    <col min="13607" max="13785" width="10" style="9"/>
    <col min="13786" max="13786" width="9.875" style="9" customWidth="1"/>
    <col min="13787" max="13787" width="38.8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25" style="9" customWidth="1"/>
    <col min="13825" max="13854" width="0" style="9" hidden="1" customWidth="1"/>
    <col min="13855" max="13855" width="13.75" style="9" customWidth="1"/>
    <col min="13856" max="13856" width="14.125" style="9" customWidth="1"/>
    <col min="13857" max="13857" width="12.875" style="9" customWidth="1"/>
    <col min="13858" max="13858" width="12.375" style="9" customWidth="1"/>
    <col min="13859" max="13859" width="12.875" style="9" customWidth="1"/>
    <col min="13860" max="13862" width="8.375" style="9" customWidth="1"/>
    <col min="13863" max="14041" width="10" style="9"/>
    <col min="14042" max="14042" width="9.875" style="9" customWidth="1"/>
    <col min="14043" max="14043" width="38.8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25" style="9" customWidth="1"/>
    <col min="14081" max="14110" width="0" style="9" hidden="1" customWidth="1"/>
    <col min="14111" max="14111" width="13.75" style="9" customWidth="1"/>
    <col min="14112" max="14112" width="14.125" style="9" customWidth="1"/>
    <col min="14113" max="14113" width="12.875" style="9" customWidth="1"/>
    <col min="14114" max="14114" width="12.375" style="9" customWidth="1"/>
    <col min="14115" max="14115" width="12.875" style="9" customWidth="1"/>
    <col min="14116" max="14118" width="8.375" style="9" customWidth="1"/>
    <col min="14119" max="14297" width="10" style="9"/>
    <col min="14298" max="14298" width="9.875" style="9" customWidth="1"/>
    <col min="14299" max="14299" width="38.8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25" style="9" customWidth="1"/>
    <col min="14337" max="14366" width="0" style="9" hidden="1" customWidth="1"/>
    <col min="14367" max="14367" width="13.75" style="9" customWidth="1"/>
    <col min="14368" max="14368" width="14.125" style="9" customWidth="1"/>
    <col min="14369" max="14369" width="12.875" style="9" customWidth="1"/>
    <col min="14370" max="14370" width="12.375" style="9" customWidth="1"/>
    <col min="14371" max="14371" width="12.875" style="9" customWidth="1"/>
    <col min="14372" max="14374" width="8.375" style="9" customWidth="1"/>
    <col min="14375" max="14553" width="10" style="9"/>
    <col min="14554" max="14554" width="9.875" style="9" customWidth="1"/>
    <col min="14555" max="14555" width="38.8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25" style="9" customWidth="1"/>
    <col min="14593" max="14622" width="0" style="9" hidden="1" customWidth="1"/>
    <col min="14623" max="14623" width="13.75" style="9" customWidth="1"/>
    <col min="14624" max="14624" width="14.125" style="9" customWidth="1"/>
    <col min="14625" max="14625" width="12.875" style="9" customWidth="1"/>
    <col min="14626" max="14626" width="12.375" style="9" customWidth="1"/>
    <col min="14627" max="14627" width="12.875" style="9" customWidth="1"/>
    <col min="14628" max="14630" width="8.375" style="9" customWidth="1"/>
    <col min="14631" max="14809" width="10" style="9"/>
    <col min="14810" max="14810" width="9.875" style="9" customWidth="1"/>
    <col min="14811" max="14811" width="38.8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25" style="9" customWidth="1"/>
    <col min="14849" max="14878" width="0" style="9" hidden="1" customWidth="1"/>
    <col min="14879" max="14879" width="13.75" style="9" customWidth="1"/>
    <col min="14880" max="14880" width="14.125" style="9" customWidth="1"/>
    <col min="14881" max="14881" width="12.875" style="9" customWidth="1"/>
    <col min="14882" max="14882" width="12.375" style="9" customWidth="1"/>
    <col min="14883" max="14883" width="12.875" style="9" customWidth="1"/>
    <col min="14884" max="14886" width="8.375" style="9" customWidth="1"/>
    <col min="14887" max="15065" width="10" style="9"/>
    <col min="15066" max="15066" width="9.875" style="9" customWidth="1"/>
    <col min="15067" max="15067" width="38.8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25" style="9" customWidth="1"/>
    <col min="15105" max="15134" width="0" style="9" hidden="1" customWidth="1"/>
    <col min="15135" max="15135" width="13.75" style="9" customWidth="1"/>
    <col min="15136" max="15136" width="14.125" style="9" customWidth="1"/>
    <col min="15137" max="15137" width="12.875" style="9" customWidth="1"/>
    <col min="15138" max="15138" width="12.375" style="9" customWidth="1"/>
    <col min="15139" max="15139" width="12.875" style="9" customWidth="1"/>
    <col min="15140" max="15142" width="8.375" style="9" customWidth="1"/>
    <col min="15143" max="15321" width="10" style="9"/>
    <col min="15322" max="15322" width="9.875" style="9" customWidth="1"/>
    <col min="15323" max="15323" width="38.8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25" style="9" customWidth="1"/>
    <col min="15361" max="15390" width="0" style="9" hidden="1" customWidth="1"/>
    <col min="15391" max="15391" width="13.75" style="9" customWidth="1"/>
    <col min="15392" max="15392" width="14.125" style="9" customWidth="1"/>
    <col min="15393" max="15393" width="12.875" style="9" customWidth="1"/>
    <col min="15394" max="15394" width="12.375" style="9" customWidth="1"/>
    <col min="15395" max="15395" width="12.875" style="9" customWidth="1"/>
    <col min="15396" max="15398" width="8.375" style="9" customWidth="1"/>
    <col min="15399" max="15577" width="10" style="9"/>
    <col min="15578" max="15578" width="9.875" style="9" customWidth="1"/>
    <col min="15579" max="15579" width="38.8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25" style="9" customWidth="1"/>
    <col min="15617" max="15646" width="0" style="9" hidden="1" customWidth="1"/>
    <col min="15647" max="15647" width="13.75" style="9" customWidth="1"/>
    <col min="15648" max="15648" width="14.125" style="9" customWidth="1"/>
    <col min="15649" max="15649" width="12.875" style="9" customWidth="1"/>
    <col min="15650" max="15650" width="12.375" style="9" customWidth="1"/>
    <col min="15651" max="15651" width="12.875" style="9" customWidth="1"/>
    <col min="15652" max="15654" width="8.375" style="9" customWidth="1"/>
    <col min="15655" max="15833" width="10" style="9"/>
    <col min="15834" max="15834" width="9.875" style="9" customWidth="1"/>
    <col min="15835" max="15835" width="38.8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25" style="9" customWidth="1"/>
    <col min="15873" max="15902" width="0" style="9" hidden="1" customWidth="1"/>
    <col min="15903" max="15903" width="13.75" style="9" customWidth="1"/>
    <col min="15904" max="15904" width="14.125" style="9" customWidth="1"/>
    <col min="15905" max="15905" width="12.875" style="9" customWidth="1"/>
    <col min="15906" max="15906" width="12.375" style="9" customWidth="1"/>
    <col min="15907" max="15907" width="12.875" style="9" customWidth="1"/>
    <col min="15908" max="15910" width="8.375" style="9" customWidth="1"/>
    <col min="15911" max="16089" width="10" style="9"/>
    <col min="16090" max="16090" width="9.875" style="9" customWidth="1"/>
    <col min="16091" max="16091" width="38.8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25" style="9" customWidth="1"/>
    <col min="16129" max="16158" width="0" style="9" hidden="1" customWidth="1"/>
    <col min="16159" max="16159" width="13.75" style="9" customWidth="1"/>
    <col min="16160" max="16160" width="14.125" style="9" customWidth="1"/>
    <col min="16161" max="16161" width="12.875" style="9" customWidth="1"/>
    <col min="16162" max="16162" width="12.375" style="9" customWidth="1"/>
    <col min="16163" max="16163" width="12.875" style="9" customWidth="1"/>
    <col min="16164" max="16166" width="8.375" style="9" customWidth="1"/>
    <col min="16167" max="16384" width="10" style="9"/>
  </cols>
  <sheetData>
    <row r="1" spans="1:42" ht="38.25" customHeight="1" x14ac:dyDescent="0.45">
      <c r="A1" s="74" t="s">
        <v>1482</v>
      </c>
      <c r="B1" s="1" t="s">
        <v>1977</v>
      </c>
      <c r="C1" s="1" t="s">
        <v>1160</v>
      </c>
      <c r="D1" s="1" t="s">
        <v>0</v>
      </c>
      <c r="E1" s="1" t="s">
        <v>1</v>
      </c>
      <c r="F1" s="1" t="s">
        <v>1479</v>
      </c>
      <c r="G1" s="1" t="s">
        <v>1</v>
      </c>
      <c r="H1" s="5" t="s">
        <v>27</v>
      </c>
      <c r="I1" s="5" t="s">
        <v>28</v>
      </c>
      <c r="J1" s="5" t="s">
        <v>1338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1152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6" t="s">
        <v>1481</v>
      </c>
      <c r="AN1" s="117" t="s">
        <v>1480</v>
      </c>
      <c r="AO1" s="9" t="s">
        <v>1479</v>
      </c>
      <c r="AP1" s="165" t="s">
        <v>57</v>
      </c>
    </row>
    <row r="2" spans="1:42" x14ac:dyDescent="0.45">
      <c r="A2" s="11"/>
      <c r="B2" s="34" t="s">
        <v>333</v>
      </c>
      <c r="C2" s="34">
        <v>1022301011</v>
      </c>
      <c r="D2" s="10" t="s">
        <v>1637</v>
      </c>
      <c r="E2" s="28" t="s">
        <v>276</v>
      </c>
      <c r="F2" s="11">
        <v>0</v>
      </c>
      <c r="G2" s="11"/>
      <c r="H2" s="16">
        <f>2.5+2.5</f>
        <v>5</v>
      </c>
      <c r="I2" s="16"/>
      <c r="J2" s="17"/>
      <c r="K2" s="101">
        <v>2.5</v>
      </c>
      <c r="L2" s="17">
        <v>0.5</v>
      </c>
      <c r="M2" s="17"/>
      <c r="N2" s="17"/>
      <c r="O2" s="101"/>
      <c r="P2" s="16">
        <v>2.5</v>
      </c>
      <c r="Q2" s="17"/>
      <c r="R2" s="17"/>
      <c r="S2" s="17">
        <v>2.5</v>
      </c>
      <c r="T2" s="17"/>
      <c r="U2" s="17"/>
      <c r="V2" s="17"/>
      <c r="W2" s="17">
        <f>5+2.5</f>
        <v>7.5</v>
      </c>
      <c r="X2" s="17"/>
      <c r="Y2" s="17"/>
      <c r="Z2" s="17"/>
      <c r="AA2" s="17"/>
      <c r="AB2" s="17"/>
      <c r="AC2" s="17"/>
      <c r="AD2" s="16"/>
      <c r="AE2" s="16">
        <v>2.5</v>
      </c>
      <c r="AF2" s="16"/>
      <c r="AG2" s="16"/>
      <c r="AH2" s="17"/>
      <c r="AI2" s="17">
        <v>2.5</v>
      </c>
      <c r="AJ2" s="17"/>
      <c r="AK2" s="17"/>
      <c r="AL2" s="17"/>
      <c r="AM2" s="18">
        <f t="shared" ref="AM2:AM10" si="0">H2+I2+J2+K2+L2+M2+N2+O2+P2+Q2+R2+S2+T2+U2+V2+W2+X2+Y2+Z2+AA2+AB2+AC2+AD2+AE2+AF2+AG2+AH2+AI2+AJ2+AK2+AL2</f>
        <v>25.5</v>
      </c>
      <c r="AN2" s="116">
        <f t="shared" ref="AN2:AN10" si="1">AM2*F2</f>
        <v>0</v>
      </c>
      <c r="AP2" s="194">
        <f>VLOOKUP(C2,'รับ-จ่าย ประจำวัน'!B2:BV630,73,0)</f>
        <v>30.5</v>
      </c>
    </row>
    <row r="3" spans="1:42" hidden="1" x14ac:dyDescent="0.45">
      <c r="A3" s="11"/>
      <c r="B3" s="34" t="s">
        <v>334</v>
      </c>
      <c r="C3" s="34" t="s">
        <v>334</v>
      </c>
      <c r="D3" s="10" t="s">
        <v>1657</v>
      </c>
      <c r="E3" s="28" t="s">
        <v>276</v>
      </c>
      <c r="F3" s="11"/>
      <c r="G3" s="11"/>
      <c r="H3" s="16"/>
      <c r="I3" s="16"/>
      <c r="J3" s="17"/>
      <c r="K3" s="101"/>
      <c r="L3" s="17"/>
      <c r="M3" s="17"/>
      <c r="N3" s="17"/>
      <c r="O3" s="101"/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6"/>
      <c r="AE3" s="16"/>
      <c r="AF3" s="16"/>
      <c r="AG3" s="16"/>
      <c r="AH3" s="17"/>
      <c r="AI3" s="17"/>
      <c r="AJ3" s="17"/>
      <c r="AK3" s="17"/>
      <c r="AL3" s="17"/>
      <c r="AM3" s="18">
        <f>H3+I3+J3+K3+L3+M3+N3+O3+P3+Q3+R3+S3+T3+U3+V3+W3+X3+Y3+Z3+AA3+AB3+AC3+AD3+AE3+AF3+AG3+AH3+AI3+AJ3+AK3+AL3</f>
        <v>0</v>
      </c>
      <c r="AN3" s="116">
        <f>AM3*F3</f>
        <v>0</v>
      </c>
      <c r="AP3" s="194" t="e">
        <f>VLOOKUP(C3,'รับ-จ่าย ประจำวัน'!B3:BV630,73,0)</f>
        <v>#N/A</v>
      </c>
    </row>
    <row r="4" spans="1:42" x14ac:dyDescent="0.45">
      <c r="A4" s="11"/>
      <c r="B4" s="34" t="s">
        <v>338</v>
      </c>
      <c r="C4" s="34">
        <v>1023801001</v>
      </c>
      <c r="D4" s="10" t="s">
        <v>1821</v>
      </c>
      <c r="E4" s="28" t="s">
        <v>276</v>
      </c>
      <c r="F4" s="11"/>
      <c r="G4" s="11"/>
      <c r="H4" s="16"/>
      <c r="I4" s="16"/>
      <c r="J4" s="17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>
        <v>5</v>
      </c>
      <c r="AE4" s="16"/>
      <c r="AF4" s="16"/>
      <c r="AG4" s="16"/>
      <c r="AH4" s="17"/>
      <c r="AI4" s="17"/>
      <c r="AJ4" s="17"/>
      <c r="AK4" s="17"/>
      <c r="AL4" s="17"/>
      <c r="AM4" s="18">
        <f t="shared" si="0"/>
        <v>5</v>
      </c>
      <c r="AN4" s="116">
        <f t="shared" si="1"/>
        <v>0</v>
      </c>
      <c r="AP4" s="194">
        <f>VLOOKUP(C4,'รับ-จ่าย ประจำวัน'!B4:BV631,73,0)</f>
        <v>77</v>
      </c>
    </row>
    <row r="5" spans="1:42" hidden="1" x14ac:dyDescent="0.45">
      <c r="A5" s="11"/>
      <c r="B5" s="34" t="s">
        <v>1137</v>
      </c>
      <c r="C5" s="34">
        <v>1023801002</v>
      </c>
      <c r="D5" s="10" t="s">
        <v>1679</v>
      </c>
      <c r="E5" s="28" t="s">
        <v>276</v>
      </c>
      <c r="F5" s="11"/>
      <c r="G5" s="11"/>
      <c r="H5" s="16"/>
      <c r="I5" s="16"/>
      <c r="J5" s="17"/>
      <c r="K5" s="101"/>
      <c r="L5" s="17"/>
      <c r="M5" s="17"/>
      <c r="N5" s="17"/>
      <c r="O5" s="101"/>
      <c r="P5" s="1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6"/>
      <c r="AE5" s="16"/>
      <c r="AF5" s="16"/>
      <c r="AG5" s="16"/>
      <c r="AH5" s="17"/>
      <c r="AI5" s="17"/>
      <c r="AJ5" s="17"/>
      <c r="AK5" s="17"/>
      <c r="AL5" s="17"/>
      <c r="AM5" s="18">
        <f>H5+I5+J5+K5+L5+M5+N5+O5+P5+Q5+R5+S5+T5+U5+V5+W5+X5+Y5+Z5+AA5+AB5+AC5+AD5+AE5+AF5+AG5+AH5+AI5+AJ5+AK5+AL5</f>
        <v>0</v>
      </c>
      <c r="AN5" s="116">
        <f>AM5*F5</f>
        <v>0</v>
      </c>
      <c r="AP5" s="194">
        <f>VLOOKUP(C5,'รับ-จ่าย ประจำวัน'!B5:BV632,73,0)</f>
        <v>280.5</v>
      </c>
    </row>
    <row r="6" spans="1:42" hidden="1" x14ac:dyDescent="0.45">
      <c r="A6" s="11"/>
      <c r="B6" s="34" t="s">
        <v>366</v>
      </c>
      <c r="C6" s="34" t="s">
        <v>366</v>
      </c>
      <c r="D6" s="10" t="s">
        <v>1601</v>
      </c>
      <c r="E6" s="28" t="s">
        <v>276</v>
      </c>
      <c r="F6" s="11">
        <v>0</v>
      </c>
      <c r="G6" s="11"/>
      <c r="H6" s="16"/>
      <c r="I6" s="16"/>
      <c r="J6" s="17"/>
      <c r="K6" s="101"/>
      <c r="L6" s="17"/>
      <c r="M6" s="17"/>
      <c r="N6" s="17"/>
      <c r="O6" s="101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6"/>
      <c r="AE6" s="16"/>
      <c r="AF6" s="16"/>
      <c r="AG6" s="16"/>
      <c r="AH6" s="17"/>
      <c r="AI6" s="17"/>
      <c r="AJ6" s="17"/>
      <c r="AK6" s="17"/>
      <c r="AL6" s="17"/>
      <c r="AM6" s="18">
        <f t="shared" si="0"/>
        <v>0</v>
      </c>
      <c r="AN6" s="116">
        <f t="shared" si="1"/>
        <v>0</v>
      </c>
      <c r="AP6" s="194">
        <f>VLOOKUP(C6,'รับ-จ่าย ประจำวัน'!B6:BV633,73,0)</f>
        <v>0</v>
      </c>
    </row>
    <row r="7" spans="1:42" x14ac:dyDescent="0.45">
      <c r="A7" s="11"/>
      <c r="B7" s="34"/>
      <c r="C7" s="34" t="s">
        <v>2016</v>
      </c>
      <c r="D7" s="10" t="s">
        <v>1919</v>
      </c>
      <c r="E7" s="28" t="s">
        <v>276</v>
      </c>
      <c r="F7" s="11"/>
      <c r="G7" s="11"/>
      <c r="H7" s="16">
        <v>5</v>
      </c>
      <c r="I7" s="16"/>
      <c r="J7" s="17"/>
      <c r="K7" s="101"/>
      <c r="L7" s="17"/>
      <c r="M7" s="17"/>
      <c r="N7" s="17"/>
      <c r="O7" s="101"/>
      <c r="P7" s="16"/>
      <c r="Q7" s="17"/>
      <c r="R7" s="17"/>
      <c r="S7" s="17">
        <v>5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6"/>
      <c r="AE7" s="16"/>
      <c r="AF7" s="16"/>
      <c r="AG7" s="16">
        <v>2.5</v>
      </c>
      <c r="AH7" s="17"/>
      <c r="AI7" s="17"/>
      <c r="AJ7" s="17"/>
      <c r="AK7" s="17"/>
      <c r="AL7" s="17"/>
      <c r="AM7" s="18">
        <f t="shared" si="0"/>
        <v>12.5</v>
      </c>
      <c r="AN7" s="116">
        <f t="shared" si="1"/>
        <v>0</v>
      </c>
      <c r="AP7" s="194">
        <f>VLOOKUP(C7,'รับ-จ่าย ประจำวัน'!B7:BV634,73,0)</f>
        <v>885</v>
      </c>
    </row>
    <row r="8" spans="1:42" x14ac:dyDescent="0.45">
      <c r="A8" s="11"/>
      <c r="B8" s="34"/>
      <c r="C8" s="34">
        <v>1022301010</v>
      </c>
      <c r="D8" s="10" t="s">
        <v>1657</v>
      </c>
      <c r="E8" s="28" t="s">
        <v>276</v>
      </c>
      <c r="F8" s="11"/>
      <c r="G8" s="11"/>
      <c r="H8" s="16"/>
      <c r="I8" s="16"/>
      <c r="J8" s="17"/>
      <c r="K8" s="101"/>
      <c r="L8" s="17"/>
      <c r="M8" s="17"/>
      <c r="N8" s="17"/>
      <c r="O8" s="101"/>
      <c r="P8" s="16">
        <v>5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6"/>
      <c r="AE8" s="16"/>
      <c r="AF8" s="16"/>
      <c r="AG8" s="16"/>
      <c r="AH8" s="17"/>
      <c r="AI8" s="17"/>
      <c r="AJ8" s="17"/>
      <c r="AK8" s="17"/>
      <c r="AL8" s="17"/>
      <c r="AM8" s="18">
        <f>H8+I8+J8+K8+L8+M8+N8+O8+P8+Q8+R8+S8+T8+U8+V8+W8+X8+Y8+Z8+AA8+AB8+AC8+AD8+AE8+AF8+AG8+AH8+AI8+AJ8+AK8+AL8</f>
        <v>5</v>
      </c>
      <c r="AN8" s="116">
        <f>AM8*F8</f>
        <v>0</v>
      </c>
      <c r="AP8" s="194">
        <f>VLOOKUP(C8,'รับ-จ่าย ประจำวัน'!B8:BV635,73,0)</f>
        <v>358</v>
      </c>
    </row>
    <row r="9" spans="1:42" hidden="1" x14ac:dyDescent="0.45">
      <c r="A9" s="11"/>
      <c r="B9" s="34" t="s">
        <v>381</v>
      </c>
      <c r="C9" s="34" t="s">
        <v>2130</v>
      </c>
      <c r="D9" s="10" t="s">
        <v>382</v>
      </c>
      <c r="E9" s="28" t="s">
        <v>383</v>
      </c>
      <c r="F9" s="11">
        <v>0</v>
      </c>
      <c r="G9" s="11"/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G9" s="16"/>
      <c r="AH9" s="17"/>
      <c r="AI9" s="17"/>
      <c r="AJ9" s="17"/>
      <c r="AK9" s="17"/>
      <c r="AL9" s="17"/>
      <c r="AM9" s="18">
        <f t="shared" si="0"/>
        <v>0</v>
      </c>
      <c r="AN9" s="116">
        <f t="shared" si="1"/>
        <v>0</v>
      </c>
      <c r="AP9" s="194">
        <f>VLOOKUP(C9,'รับ-จ่าย ประจำวัน'!B9:BV636,73,0)</f>
        <v>54</v>
      </c>
    </row>
    <row r="10" spans="1:42" ht="23.25" x14ac:dyDescent="0.45">
      <c r="A10" s="74"/>
      <c r="B10" s="10" t="s">
        <v>352</v>
      </c>
      <c r="C10" s="34" t="s">
        <v>2029</v>
      </c>
      <c r="D10" s="10" t="s">
        <v>353</v>
      </c>
      <c r="E10" s="11" t="s">
        <v>276</v>
      </c>
      <c r="F10" s="11">
        <v>76</v>
      </c>
      <c r="G10" s="11"/>
      <c r="H10" s="16"/>
      <c r="I10" s="16"/>
      <c r="J10" s="17"/>
      <c r="K10" s="101"/>
      <c r="L10" s="17"/>
      <c r="M10" s="17"/>
      <c r="N10" s="17"/>
      <c r="O10" s="101">
        <v>4</v>
      </c>
      <c r="P10" s="16"/>
      <c r="Q10" s="17"/>
      <c r="R10" s="17"/>
      <c r="S10" s="17"/>
      <c r="T10" s="17">
        <v>5</v>
      </c>
      <c r="U10" s="17"/>
      <c r="V10" s="17"/>
      <c r="W10" s="17"/>
      <c r="X10" s="17"/>
      <c r="Y10" s="17"/>
      <c r="Z10" s="17"/>
      <c r="AA10" s="17"/>
      <c r="AB10" s="17"/>
      <c r="AC10" s="17"/>
      <c r="AD10" s="16"/>
      <c r="AE10" s="16"/>
      <c r="AF10" s="16"/>
      <c r="AG10" s="16"/>
      <c r="AH10" s="17"/>
      <c r="AI10" s="17"/>
      <c r="AJ10" s="17"/>
      <c r="AK10" s="17"/>
      <c r="AL10" s="17"/>
      <c r="AM10" s="18">
        <f t="shared" si="0"/>
        <v>9</v>
      </c>
      <c r="AN10" s="116">
        <f t="shared" si="1"/>
        <v>684</v>
      </c>
      <c r="AP10" s="194">
        <f>VLOOKUP(C10,'รับ-จ่าย ประจำวัน'!B10:BV640,73,0)</f>
        <v>123</v>
      </c>
    </row>
    <row r="11" spans="1:42" hidden="1" x14ac:dyDescent="0.45">
      <c r="A11" s="11"/>
      <c r="B11" s="10" t="s">
        <v>1008</v>
      </c>
      <c r="C11" s="10">
        <v>1060201001</v>
      </c>
      <c r="D11" s="10" t="s">
        <v>1009</v>
      </c>
      <c r="E11" s="11" t="s">
        <v>1010</v>
      </c>
      <c r="F11" s="11">
        <v>8.3000000000000007</v>
      </c>
      <c r="G11" s="11"/>
      <c r="H11" s="16"/>
      <c r="I11" s="16"/>
      <c r="J11" s="17"/>
      <c r="K11" s="101"/>
      <c r="L11" s="17"/>
      <c r="M11" s="17"/>
      <c r="N11" s="17"/>
      <c r="O11" s="101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6"/>
      <c r="AE11" s="16"/>
      <c r="AF11" s="16"/>
      <c r="AG11" s="16"/>
      <c r="AH11" s="17"/>
      <c r="AI11" s="17"/>
      <c r="AJ11" s="17"/>
      <c r="AK11" s="17"/>
      <c r="AL11" s="17"/>
      <c r="AM11" s="18">
        <f t="shared" ref="AM11:AM22" si="2">H11+I11+J11+K11+L11+M11+N11+O11+P11+Q11+R11+S11+T11+U11+V11+W11+X11+Y11+Z11+AA11+AB11+AC11+AD11+AE11+AF11+AG11+AH11+AI11+AJ11+AK11+AL11</f>
        <v>0</v>
      </c>
      <c r="AN11" s="116">
        <f t="shared" ref="AN11:AN22" si="3">AM11*F11</f>
        <v>0</v>
      </c>
      <c r="AO11" s="9">
        <v>8.33</v>
      </c>
      <c r="AP11" s="194">
        <f>VLOOKUP(C11,'รับ-จ่าย ประจำวัน'!B11:BV641,73,0)</f>
        <v>690</v>
      </c>
    </row>
    <row r="12" spans="1:42" x14ac:dyDescent="0.45">
      <c r="A12" s="11"/>
      <c r="B12" s="10" t="s">
        <v>1025</v>
      </c>
      <c r="C12" s="10" t="s">
        <v>1025</v>
      </c>
      <c r="D12" s="10" t="s">
        <v>1492</v>
      </c>
      <c r="E12" s="11" t="s">
        <v>276</v>
      </c>
      <c r="F12" s="11">
        <v>45</v>
      </c>
      <c r="G12" s="11"/>
      <c r="H12" s="16">
        <v>5</v>
      </c>
      <c r="I12" s="16">
        <v>5</v>
      </c>
      <c r="J12" s="17"/>
      <c r="K12" s="101"/>
      <c r="L12" s="17">
        <v>5</v>
      </c>
      <c r="M12" s="17"/>
      <c r="N12" s="17"/>
      <c r="O12" s="101">
        <v>5</v>
      </c>
      <c r="P12" s="16">
        <v>5</v>
      </c>
      <c r="Q12" s="17">
        <v>5</v>
      </c>
      <c r="R12" s="17">
        <v>5</v>
      </c>
      <c r="S12" s="17">
        <v>5</v>
      </c>
      <c r="T12" s="17">
        <v>5</v>
      </c>
      <c r="U12" s="17"/>
      <c r="V12" s="17">
        <v>5</v>
      </c>
      <c r="W12" s="17">
        <v>5</v>
      </c>
      <c r="X12" s="17"/>
      <c r="Y12" s="17">
        <v>5</v>
      </c>
      <c r="Z12" s="17">
        <v>5</v>
      </c>
      <c r="AA12" s="17"/>
      <c r="AB12" s="17">
        <v>5</v>
      </c>
      <c r="AC12" s="17"/>
      <c r="AD12" s="16">
        <v>5</v>
      </c>
      <c r="AE12" s="16"/>
      <c r="AF12" s="16"/>
      <c r="AG12" s="16"/>
      <c r="AH12" s="17"/>
      <c r="AI12" s="17">
        <f>0.5+2.5</f>
        <v>3</v>
      </c>
      <c r="AJ12" s="17">
        <v>5</v>
      </c>
      <c r="AK12" s="17">
        <v>3</v>
      </c>
      <c r="AL12" s="17"/>
      <c r="AM12" s="18">
        <f t="shared" si="2"/>
        <v>86</v>
      </c>
      <c r="AN12" s="116">
        <f t="shared" si="3"/>
        <v>3870</v>
      </c>
      <c r="AO12" s="9">
        <v>40</v>
      </c>
      <c r="AP12" s="194">
        <f>VLOOKUP(C12,'รับ-จ่าย ประจำวัน'!B12:BV642,73,0)</f>
        <v>104</v>
      </c>
    </row>
    <row r="13" spans="1:42" ht="23.25" hidden="1" customHeight="1" x14ac:dyDescent="0.45">
      <c r="A13" s="11"/>
      <c r="B13" s="10" t="s">
        <v>1676</v>
      </c>
      <c r="C13" s="10">
        <v>1060101006</v>
      </c>
      <c r="D13" s="32" t="s">
        <v>1493</v>
      </c>
      <c r="E13" s="11" t="s">
        <v>276</v>
      </c>
      <c r="F13" s="11">
        <v>0</v>
      </c>
      <c r="G13" s="11"/>
      <c r="H13" s="16"/>
      <c r="I13" s="16"/>
      <c r="J13" s="17"/>
      <c r="K13" s="101"/>
      <c r="L13" s="17"/>
      <c r="M13" s="17"/>
      <c r="N13" s="17"/>
      <c r="O13" s="101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6"/>
      <c r="AE13" s="16"/>
      <c r="AF13" s="16"/>
      <c r="AG13" s="16"/>
      <c r="AH13" s="17"/>
      <c r="AI13" s="17"/>
      <c r="AJ13" s="17"/>
      <c r="AK13" s="17"/>
      <c r="AL13" s="17"/>
      <c r="AM13" s="18">
        <f>H13+I13+J13+K13+L13+M13+N13+O13+P13+Q13+R13+S13+T13+U13+V13+W13+X13+Y13+Z13+AA13+AB13+AC13+AD13+AE13+AF13+AG13+AH13+AI13+AJ13+AK13+AL13</f>
        <v>0</v>
      </c>
      <c r="AN13" s="116">
        <f>AM13*F13</f>
        <v>0</v>
      </c>
      <c r="AO13" s="9">
        <v>90</v>
      </c>
      <c r="AP13" s="194">
        <f>VLOOKUP(C13,'รับ-จ่าย ประจำวัน'!B13:BV643,73,0)</f>
        <v>414</v>
      </c>
    </row>
    <row r="14" spans="1:42" ht="23.25" customHeight="1" x14ac:dyDescent="0.45">
      <c r="A14" s="11"/>
      <c r="B14" s="10" t="s">
        <v>1015</v>
      </c>
      <c r="C14" s="122" t="s">
        <v>1015</v>
      </c>
      <c r="D14" s="32" t="s">
        <v>1016</v>
      </c>
      <c r="E14" s="11" t="s">
        <v>307</v>
      </c>
      <c r="F14" s="11">
        <v>0</v>
      </c>
      <c r="G14" s="11"/>
      <c r="H14" s="16">
        <v>1</v>
      </c>
      <c r="I14" s="16"/>
      <c r="J14" s="17"/>
      <c r="K14" s="101"/>
      <c r="L14" s="17">
        <v>1</v>
      </c>
      <c r="M14" s="17"/>
      <c r="N14" s="17"/>
      <c r="O14" s="101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>H14+I14+J14+K14+L14+M14+N14+O14+P14+Q14+R14+S14+T14+U14+V14+W14+X14+Y14+Z14+AA14+AB14+AC14+AD14+AE14+AF14+AG14+AH14+AI14+AJ14+AK14+AL14</f>
        <v>2</v>
      </c>
      <c r="AN14" s="116">
        <f>AM14*F14</f>
        <v>0</v>
      </c>
      <c r="AO14" s="9">
        <v>90</v>
      </c>
      <c r="AP14" s="194">
        <f>VLOOKUP(C14,'รับ-จ่าย ประจำวัน'!B14:BV644,73,0)</f>
        <v>59</v>
      </c>
    </row>
    <row r="15" spans="1:42" x14ac:dyDescent="0.45">
      <c r="A15" s="11"/>
      <c r="B15" s="34" t="s">
        <v>1027</v>
      </c>
      <c r="C15" s="34" t="s">
        <v>1027</v>
      </c>
      <c r="D15" s="10" t="s">
        <v>1028</v>
      </c>
      <c r="E15" s="11" t="s">
        <v>1029</v>
      </c>
      <c r="F15" s="11">
        <v>0</v>
      </c>
      <c r="G15" s="11"/>
      <c r="H15" s="16"/>
      <c r="I15" s="16"/>
      <c r="J15" s="17"/>
      <c r="K15" s="101"/>
      <c r="L15" s="17"/>
      <c r="M15" s="17"/>
      <c r="N15" s="17"/>
      <c r="O15" s="101">
        <v>2</v>
      </c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>
        <v>2</v>
      </c>
      <c r="AJ15" s="17"/>
      <c r="AK15" s="17"/>
      <c r="AL15" s="17"/>
      <c r="AM15" s="18">
        <f>H15+I15+J15+K15+L15+M15+N15+O15+P15+Q15+R15+S15+T15+U15+V15+W15+X15+Y15+Z15+AA15+AB15+AC15+AD15+AE15+AF15+AG15+AH15+AI15+AJ15+AK15+AL15</f>
        <v>4</v>
      </c>
      <c r="AN15" s="116">
        <f>AM15*F15</f>
        <v>0</v>
      </c>
    </row>
    <row r="16" spans="1:42" x14ac:dyDescent="0.45">
      <c r="A16" s="11"/>
      <c r="B16" s="32" t="s">
        <v>1035</v>
      </c>
      <c r="C16" s="32" t="s">
        <v>2143</v>
      </c>
      <c r="D16" s="32" t="s">
        <v>2021</v>
      </c>
      <c r="E16" s="11" t="s">
        <v>1832</v>
      </c>
      <c r="F16" s="11">
        <v>70</v>
      </c>
      <c r="G16" s="11"/>
      <c r="H16" s="16">
        <v>1</v>
      </c>
      <c r="I16" s="16">
        <v>1</v>
      </c>
      <c r="J16" s="17"/>
      <c r="K16" s="101">
        <v>1</v>
      </c>
      <c r="L16" s="17">
        <v>1</v>
      </c>
      <c r="M16" s="17"/>
      <c r="N16" s="17">
        <v>1</v>
      </c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>
        <v>1</v>
      </c>
      <c r="AC16" s="17"/>
      <c r="AD16" s="16"/>
      <c r="AE16" s="16"/>
      <c r="AF16" s="16">
        <v>2</v>
      </c>
      <c r="AG16" s="16"/>
      <c r="AH16" s="17"/>
      <c r="AI16" s="17">
        <v>1</v>
      </c>
      <c r="AJ16" s="17"/>
      <c r="AK16" s="17">
        <v>1</v>
      </c>
      <c r="AL16" s="17"/>
      <c r="AM16" s="18">
        <f t="shared" si="2"/>
        <v>10</v>
      </c>
      <c r="AN16" s="116">
        <f t="shared" si="3"/>
        <v>700</v>
      </c>
      <c r="AO16" s="9">
        <v>70</v>
      </c>
      <c r="AP16" s="194">
        <f>VLOOKUP(C16,'รับ-จ่าย ประจำวัน'!B16:BV646,73,0)</f>
        <v>733</v>
      </c>
    </row>
    <row r="17" spans="1:42" x14ac:dyDescent="0.45">
      <c r="A17" s="20"/>
      <c r="B17" s="32" t="s">
        <v>1039</v>
      </c>
      <c r="C17" s="32" t="s">
        <v>2131</v>
      </c>
      <c r="D17" s="32" t="s">
        <v>2022</v>
      </c>
      <c r="E17" s="11" t="s">
        <v>1832</v>
      </c>
      <c r="F17" s="11">
        <v>70</v>
      </c>
      <c r="G17" s="11"/>
      <c r="H17" s="16">
        <f>4+1</f>
        <v>5</v>
      </c>
      <c r="I17" s="16">
        <v>4</v>
      </c>
      <c r="J17" s="17"/>
      <c r="K17" s="101">
        <f>3+3</f>
        <v>6</v>
      </c>
      <c r="L17" s="17">
        <f>3+3</f>
        <v>6</v>
      </c>
      <c r="M17" s="17"/>
      <c r="N17" s="17">
        <v>3</v>
      </c>
      <c r="O17" s="101">
        <f>2+5</f>
        <v>7</v>
      </c>
      <c r="P17" s="16">
        <v>5</v>
      </c>
      <c r="Q17" s="17">
        <v>5</v>
      </c>
      <c r="R17" s="17">
        <v>5</v>
      </c>
      <c r="S17" s="17">
        <f>3+2</f>
        <v>5</v>
      </c>
      <c r="T17" s="17">
        <v>5</v>
      </c>
      <c r="U17" s="17"/>
      <c r="V17" s="17">
        <v>2</v>
      </c>
      <c r="W17" s="17">
        <v>4</v>
      </c>
      <c r="X17" s="17"/>
      <c r="Y17" s="17">
        <v>4</v>
      </c>
      <c r="Z17" s="17">
        <v>4</v>
      </c>
      <c r="AA17" s="17"/>
      <c r="AB17" s="17">
        <v>4</v>
      </c>
      <c r="AC17" s="17">
        <v>4</v>
      </c>
      <c r="AD17" s="16">
        <v>3</v>
      </c>
      <c r="AE17" s="16">
        <v>4</v>
      </c>
      <c r="AF17" s="16">
        <f>2+4</f>
        <v>6</v>
      </c>
      <c r="AG17" s="16">
        <f>2+2</f>
        <v>4</v>
      </c>
      <c r="AH17" s="17"/>
      <c r="AI17" s="17">
        <v>3</v>
      </c>
      <c r="AJ17" s="17">
        <v>4</v>
      </c>
      <c r="AK17" s="17">
        <v>4</v>
      </c>
      <c r="AL17" s="17"/>
      <c r="AM17" s="18">
        <f t="shared" si="2"/>
        <v>106</v>
      </c>
      <c r="AN17" s="116">
        <f t="shared" si="3"/>
        <v>7420</v>
      </c>
      <c r="AO17" s="9">
        <v>70</v>
      </c>
      <c r="AP17" s="194">
        <f>VLOOKUP(C17,'รับ-จ่าย ประจำวัน'!B17:BV647,73,0)</f>
        <v>1</v>
      </c>
    </row>
    <row r="18" spans="1:42" ht="24" customHeight="1" x14ac:dyDescent="0.45">
      <c r="A18" s="20"/>
      <c r="B18" s="32" t="s">
        <v>1042</v>
      </c>
      <c r="C18" s="32" t="s">
        <v>2144</v>
      </c>
      <c r="D18" s="32" t="s">
        <v>2023</v>
      </c>
      <c r="E18" s="11" t="s">
        <v>1832</v>
      </c>
      <c r="F18" s="11">
        <v>70</v>
      </c>
      <c r="G18" s="11"/>
      <c r="H18" s="16"/>
      <c r="I18" s="16"/>
      <c r="J18" s="17"/>
      <c r="K18" s="101"/>
      <c r="L18" s="17"/>
      <c r="M18" s="17"/>
      <c r="N18" s="17"/>
      <c r="O18" s="101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6"/>
      <c r="AE18" s="16"/>
      <c r="AF18" s="16">
        <v>1</v>
      </c>
      <c r="AG18" s="16"/>
      <c r="AH18" s="17"/>
      <c r="AI18" s="17"/>
      <c r="AJ18" s="17"/>
      <c r="AK18" s="17"/>
      <c r="AL18" s="17"/>
      <c r="AM18" s="18">
        <f t="shared" si="2"/>
        <v>1</v>
      </c>
      <c r="AN18" s="116">
        <f t="shared" si="3"/>
        <v>70</v>
      </c>
      <c r="AO18" s="9">
        <v>70</v>
      </c>
      <c r="AP18" s="194">
        <f>VLOOKUP(C18,'รับ-จ่าย ประจำวัน'!B18:BV648,73,0)</f>
        <v>656</v>
      </c>
    </row>
    <row r="19" spans="1:42" ht="18.75" hidden="1" customHeight="1" x14ac:dyDescent="0.45">
      <c r="A19" s="11"/>
      <c r="B19" s="33" t="s">
        <v>1045</v>
      </c>
      <c r="C19" s="33">
        <v>1060301010</v>
      </c>
      <c r="D19" s="33" t="s">
        <v>1046</v>
      </c>
      <c r="E19" s="25" t="s">
        <v>71</v>
      </c>
      <c r="F19" s="11">
        <v>125</v>
      </c>
      <c r="G19" s="11"/>
      <c r="H19" s="16"/>
      <c r="I19" s="16"/>
      <c r="J19" s="17"/>
      <c r="K19" s="101"/>
      <c r="L19" s="17"/>
      <c r="M19" s="17"/>
      <c r="N19" s="17"/>
      <c r="O19" s="101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6"/>
      <c r="AE19" s="16"/>
      <c r="AF19" s="16"/>
      <c r="AG19" s="16"/>
      <c r="AH19" s="17"/>
      <c r="AI19" s="17"/>
      <c r="AJ19" s="17"/>
      <c r="AK19" s="17"/>
      <c r="AL19" s="17"/>
      <c r="AM19" s="18">
        <f t="shared" si="2"/>
        <v>0</v>
      </c>
      <c r="AN19" s="116">
        <f t="shared" si="3"/>
        <v>0</v>
      </c>
      <c r="AP19" s="194">
        <f>VLOOKUP(C19,'รับ-จ่าย ประจำวัน'!B19:BV649,73,0)</f>
        <v>182</v>
      </c>
    </row>
    <row r="20" spans="1:42" x14ac:dyDescent="0.45">
      <c r="A20" s="25"/>
      <c r="B20" s="34" t="s">
        <v>1715</v>
      </c>
      <c r="C20" s="34" t="s">
        <v>1715</v>
      </c>
      <c r="D20" s="33" t="s">
        <v>1716</v>
      </c>
      <c r="E20" s="25" t="s">
        <v>307</v>
      </c>
      <c r="F20" s="25"/>
      <c r="G20" s="25"/>
      <c r="H20" s="44">
        <v>2</v>
      </c>
      <c r="I20" s="44"/>
      <c r="J20" s="43"/>
      <c r="K20" s="111"/>
      <c r="L20" s="43"/>
      <c r="M20" s="43"/>
      <c r="N20" s="43"/>
      <c r="O20" s="111">
        <v>1</v>
      </c>
      <c r="P20" s="44"/>
      <c r="Q20" s="43">
        <v>1</v>
      </c>
      <c r="R20" s="43">
        <v>1</v>
      </c>
      <c r="S20" s="43">
        <v>1</v>
      </c>
      <c r="T20" s="43">
        <v>1</v>
      </c>
      <c r="U20" s="43"/>
      <c r="V20" s="43">
        <v>1</v>
      </c>
      <c r="W20" s="43"/>
      <c r="X20" s="44"/>
      <c r="Y20" s="43">
        <v>1</v>
      </c>
      <c r="Z20" s="43">
        <v>1</v>
      </c>
      <c r="AA20" s="43"/>
      <c r="AB20" s="43">
        <v>1</v>
      </c>
      <c r="AC20" s="43">
        <v>1</v>
      </c>
      <c r="AD20" s="44">
        <v>1</v>
      </c>
      <c r="AE20" s="44"/>
      <c r="AF20" s="44">
        <v>1</v>
      </c>
      <c r="AG20" s="44">
        <v>1</v>
      </c>
      <c r="AH20" s="43"/>
      <c r="AI20" s="43"/>
      <c r="AJ20" s="43">
        <v>1</v>
      </c>
      <c r="AK20" s="43"/>
      <c r="AL20" s="43"/>
      <c r="AM20" s="18">
        <f t="shared" si="2"/>
        <v>16</v>
      </c>
      <c r="AN20" s="116">
        <f t="shared" si="3"/>
        <v>0</v>
      </c>
      <c r="AO20" s="9">
        <v>167</v>
      </c>
      <c r="AP20" s="194">
        <f>VLOOKUP(C20,'รับ-จ่าย ประจำวัน'!B20:BV650,73,0)</f>
        <v>126</v>
      </c>
    </row>
    <row r="21" spans="1:42" x14ac:dyDescent="0.45">
      <c r="A21" s="20"/>
      <c r="B21" s="34" t="s">
        <v>1049</v>
      </c>
      <c r="C21" s="34" t="s">
        <v>1049</v>
      </c>
      <c r="D21" s="34" t="s">
        <v>1411</v>
      </c>
      <c r="E21" s="25" t="s">
        <v>1010</v>
      </c>
      <c r="F21" s="11">
        <v>309</v>
      </c>
      <c r="G21" s="11"/>
      <c r="H21" s="16"/>
      <c r="I21" s="16"/>
      <c r="J21" s="17"/>
      <c r="K21" s="101"/>
      <c r="L21" s="17"/>
      <c r="M21" s="17"/>
      <c r="N21" s="17"/>
      <c r="O21" s="101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6"/>
      <c r="AE21" s="16"/>
      <c r="AF21" s="16"/>
      <c r="AG21" s="16"/>
      <c r="AH21" s="17"/>
      <c r="AI21" s="17">
        <v>1</v>
      </c>
      <c r="AJ21" s="17"/>
      <c r="AK21" s="17"/>
      <c r="AL21" s="17"/>
      <c r="AM21" s="18">
        <f t="shared" si="2"/>
        <v>1</v>
      </c>
      <c r="AN21" s="116">
        <f t="shared" si="3"/>
        <v>309</v>
      </c>
      <c r="AO21" s="9">
        <v>308.33</v>
      </c>
      <c r="AP21" s="194">
        <f>VLOOKUP(C21,'รับ-จ่าย ประจำวัน'!B21:BV651,73,0)</f>
        <v>117</v>
      </c>
    </row>
    <row r="22" spans="1:42" ht="20.25" hidden="1" customHeight="1" x14ac:dyDescent="0.45">
      <c r="A22" s="11"/>
      <c r="B22" s="24" t="s">
        <v>1050</v>
      </c>
      <c r="C22" s="24" t="s">
        <v>1050</v>
      </c>
      <c r="D22" s="10" t="s">
        <v>1051</v>
      </c>
      <c r="E22" s="11" t="s">
        <v>71</v>
      </c>
      <c r="F22" s="11">
        <v>25</v>
      </c>
      <c r="G22" s="11"/>
      <c r="H22" s="16"/>
      <c r="I22" s="16"/>
      <c r="J22" s="17"/>
      <c r="K22" s="101"/>
      <c r="L22" s="17"/>
      <c r="M22" s="17"/>
      <c r="N22" s="17"/>
      <c r="O22" s="101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6"/>
      <c r="AE22" s="16"/>
      <c r="AF22" s="16"/>
      <c r="AG22" s="16"/>
      <c r="AH22" s="17"/>
      <c r="AI22" s="17"/>
      <c r="AJ22" s="17"/>
      <c r="AK22" s="17"/>
      <c r="AL22" s="17"/>
      <c r="AM22" s="18">
        <f t="shared" si="2"/>
        <v>0</v>
      </c>
      <c r="AN22" s="116">
        <f t="shared" si="3"/>
        <v>0</v>
      </c>
      <c r="AP22" s="194">
        <f>VLOOKUP(C22,'รับ-จ่าย ประจำวัน'!B22:BV652,73,0)</f>
        <v>1146</v>
      </c>
    </row>
    <row r="23" spans="1:42" hidden="1" x14ac:dyDescent="0.45">
      <c r="A23" s="11"/>
      <c r="B23" s="34" t="s">
        <v>1486</v>
      </c>
      <c r="C23" s="34" t="s">
        <v>1486</v>
      </c>
      <c r="D23" s="10" t="s">
        <v>1487</v>
      </c>
      <c r="E23" s="28" t="s">
        <v>1029</v>
      </c>
      <c r="F23" s="11">
        <v>0</v>
      </c>
      <c r="G23" s="11"/>
      <c r="H23" s="16"/>
      <c r="I23" s="16"/>
      <c r="J23" s="17"/>
      <c r="K23" s="101"/>
      <c r="L23" s="17"/>
      <c r="M23" s="17"/>
      <c r="N23" s="17"/>
      <c r="O23" s="101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6"/>
      <c r="AE23" s="16"/>
      <c r="AF23" s="16"/>
      <c r="AG23" s="16"/>
      <c r="AH23" s="17"/>
      <c r="AI23" s="17"/>
      <c r="AJ23" s="17"/>
      <c r="AK23" s="17"/>
      <c r="AL23" s="17"/>
      <c r="AM23" s="18">
        <f t="shared" ref="AM23:AM30" si="4">H23+I23+J23+K23+L23+M23+N23+O23+P23+Q23+R23+S23+T23+U23+V23+W23+X23+Y23+Z23+AA23+AB23+AC23+AD23+AE23+AF23+AG23+AH23+AI23+AJ23+AK23+AL23</f>
        <v>0</v>
      </c>
      <c r="AN23" s="116">
        <f t="shared" ref="AN23:AN30" si="5">AM23*F23</f>
        <v>0</v>
      </c>
      <c r="AP23" s="194">
        <f>VLOOKUP(C23,'รับ-จ่าย ประจำวัน'!B23:BV653,73,0)</f>
        <v>195</v>
      </c>
    </row>
    <row r="24" spans="1:42" x14ac:dyDescent="0.45">
      <c r="A24" s="11"/>
      <c r="B24" s="34"/>
      <c r="C24" s="34" t="s">
        <v>1522</v>
      </c>
      <c r="D24" s="10" t="s">
        <v>1580</v>
      </c>
      <c r="E24" s="28" t="s">
        <v>276</v>
      </c>
      <c r="F24" s="11"/>
      <c r="G24" s="11"/>
      <c r="H24" s="16"/>
      <c r="I24" s="16"/>
      <c r="J24" s="17"/>
      <c r="K24" s="101"/>
      <c r="L24" s="17"/>
      <c r="M24" s="17"/>
      <c r="N24" s="17"/>
      <c r="O24" s="101"/>
      <c r="P24" s="16"/>
      <c r="Q24" s="17"/>
      <c r="R24" s="17">
        <v>22</v>
      </c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>
        <v>2</v>
      </c>
      <c r="AD24" s="16"/>
      <c r="AE24" s="16"/>
      <c r="AF24" s="16"/>
      <c r="AG24" s="16"/>
      <c r="AH24" s="17"/>
      <c r="AI24" s="17"/>
      <c r="AJ24" s="17"/>
      <c r="AK24" s="17"/>
      <c r="AL24" s="17"/>
      <c r="AM24" s="18">
        <f t="shared" si="4"/>
        <v>24</v>
      </c>
      <c r="AN24" s="116">
        <f t="shared" si="5"/>
        <v>0</v>
      </c>
      <c r="AO24" s="9">
        <v>64</v>
      </c>
      <c r="AP24" s="194">
        <f>VLOOKUP(C24,'รับ-จ่าย ประจำวัน'!B24:BV654,73,0)</f>
        <v>13</v>
      </c>
    </row>
    <row r="25" spans="1:42" hidden="1" x14ac:dyDescent="0.45">
      <c r="A25" s="11"/>
      <c r="B25" s="34" t="s">
        <v>1361</v>
      </c>
      <c r="C25" s="34" t="s">
        <v>1361</v>
      </c>
      <c r="D25" s="10" t="s">
        <v>1362</v>
      </c>
      <c r="E25" s="28" t="s">
        <v>1010</v>
      </c>
      <c r="F25" s="11"/>
      <c r="G25" s="11"/>
      <c r="H25" s="16"/>
      <c r="I25" s="16"/>
      <c r="J25" s="17"/>
      <c r="K25" s="101"/>
      <c r="L25" s="17"/>
      <c r="M25" s="17"/>
      <c r="N25" s="17"/>
      <c r="O25" s="101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6"/>
      <c r="AE25" s="16"/>
      <c r="AF25" s="16"/>
      <c r="AG25" s="16"/>
      <c r="AH25" s="17"/>
      <c r="AI25" s="17"/>
      <c r="AJ25" s="17"/>
      <c r="AK25" s="17"/>
      <c r="AL25" s="17"/>
      <c r="AM25" s="18">
        <f t="shared" si="4"/>
        <v>0</v>
      </c>
      <c r="AN25" s="116">
        <f t="shared" si="5"/>
        <v>0</v>
      </c>
      <c r="AP25" s="194" t="e">
        <f>VLOOKUP(C25,'รับ-จ่าย ประจำวัน'!B25:BV655,73,0)</f>
        <v>#N/A</v>
      </c>
    </row>
    <row r="26" spans="1:42" hidden="1" x14ac:dyDescent="0.45">
      <c r="A26" s="25"/>
      <c r="B26" s="34"/>
      <c r="C26" s="34">
        <v>1023101040</v>
      </c>
      <c r="D26" s="33" t="s">
        <v>1758</v>
      </c>
      <c r="E26" s="25" t="s">
        <v>1010</v>
      </c>
      <c r="F26" s="25"/>
      <c r="G26" s="25"/>
      <c r="H26" s="44"/>
      <c r="I26" s="44"/>
      <c r="J26" s="43"/>
      <c r="K26" s="111"/>
      <c r="L26" s="43"/>
      <c r="M26" s="43"/>
      <c r="N26" s="43"/>
      <c r="O26" s="111"/>
      <c r="P26" s="44"/>
      <c r="Q26" s="43"/>
      <c r="R26" s="43"/>
      <c r="S26" s="43"/>
      <c r="T26" s="43"/>
      <c r="U26" s="43"/>
      <c r="V26" s="43"/>
      <c r="W26" s="43"/>
      <c r="X26" s="44"/>
      <c r="Y26" s="43"/>
      <c r="Z26" s="43"/>
      <c r="AA26" s="43"/>
      <c r="AB26" s="43"/>
      <c r="AC26" s="43"/>
      <c r="AD26" s="44"/>
      <c r="AE26" s="44"/>
      <c r="AF26" s="44"/>
      <c r="AG26" s="44"/>
      <c r="AH26" s="43"/>
      <c r="AI26" s="43"/>
      <c r="AJ26" s="43"/>
      <c r="AK26" s="43"/>
      <c r="AL26" s="43"/>
      <c r="AM26" s="18">
        <f t="shared" si="4"/>
        <v>0</v>
      </c>
      <c r="AN26" s="116">
        <f t="shared" si="5"/>
        <v>0</v>
      </c>
      <c r="AO26" s="9">
        <v>84.111999999999995</v>
      </c>
      <c r="AP26" s="194">
        <f>VLOOKUP(C26,'รับ-จ่าย ประจำวัน'!B26:BV656,73,0)</f>
        <v>18</v>
      </c>
    </row>
    <row r="27" spans="1:42" x14ac:dyDescent="0.45">
      <c r="A27" s="25"/>
      <c r="B27" s="34"/>
      <c r="C27" s="34">
        <v>1023101046</v>
      </c>
      <c r="D27" s="33" t="s">
        <v>1755</v>
      </c>
      <c r="E27" s="25" t="s">
        <v>1010</v>
      </c>
      <c r="F27" s="25"/>
      <c r="G27" s="25"/>
      <c r="H27" s="44">
        <v>1</v>
      </c>
      <c r="I27" s="44">
        <v>2</v>
      </c>
      <c r="J27" s="43"/>
      <c r="K27" s="111">
        <v>2</v>
      </c>
      <c r="L27" s="43">
        <v>2</v>
      </c>
      <c r="M27" s="43"/>
      <c r="N27" s="43">
        <v>2</v>
      </c>
      <c r="O27" s="111">
        <v>2</v>
      </c>
      <c r="P27" s="44"/>
      <c r="Q27" s="43"/>
      <c r="R27" s="43">
        <v>2</v>
      </c>
      <c r="S27" s="43">
        <v>2</v>
      </c>
      <c r="T27" s="43">
        <v>2</v>
      </c>
      <c r="U27" s="43"/>
      <c r="V27" s="43"/>
      <c r="W27" s="43"/>
      <c r="X27" s="44"/>
      <c r="Y27" s="43"/>
      <c r="Z27" s="43"/>
      <c r="AA27" s="43"/>
      <c r="AB27" s="43">
        <v>2</v>
      </c>
      <c r="AC27" s="43">
        <v>2</v>
      </c>
      <c r="AD27" s="44"/>
      <c r="AE27" s="44"/>
      <c r="AF27" s="44">
        <v>2</v>
      </c>
      <c r="AG27" s="44">
        <v>2</v>
      </c>
      <c r="AH27" s="43"/>
      <c r="AI27" s="43">
        <v>2</v>
      </c>
      <c r="AJ27" s="43">
        <v>2</v>
      </c>
      <c r="AK27" s="43">
        <v>2</v>
      </c>
      <c r="AL27" s="43"/>
      <c r="AM27" s="18">
        <f t="shared" si="4"/>
        <v>31</v>
      </c>
      <c r="AN27" s="116">
        <f t="shared" si="5"/>
        <v>0</v>
      </c>
      <c r="AO27" s="9">
        <v>144.85</v>
      </c>
      <c r="AP27" s="194">
        <f>VLOOKUP(C27,'รับ-จ่าย ประจำวัน'!B27:BV657,73,0)</f>
        <v>122</v>
      </c>
    </row>
    <row r="28" spans="1:42" x14ac:dyDescent="0.45">
      <c r="A28" s="11"/>
      <c r="B28" s="34"/>
      <c r="C28" s="34" t="s">
        <v>1017</v>
      </c>
      <c r="D28" s="10" t="s">
        <v>1018</v>
      </c>
      <c r="E28" s="28" t="s">
        <v>1019</v>
      </c>
      <c r="F28" s="11"/>
      <c r="G28" s="11"/>
      <c r="H28" s="16"/>
      <c r="I28" s="16"/>
      <c r="J28" s="17"/>
      <c r="K28" s="101"/>
      <c r="L28" s="17"/>
      <c r="M28" s="17"/>
      <c r="N28" s="17"/>
      <c r="O28" s="101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6"/>
      <c r="AE28" s="16"/>
      <c r="AF28" s="16"/>
      <c r="AG28" s="16"/>
      <c r="AH28" s="17"/>
      <c r="AI28" s="17"/>
      <c r="AJ28" s="17"/>
      <c r="AK28" s="17">
        <v>2</v>
      </c>
      <c r="AL28" s="17"/>
      <c r="AM28" s="18">
        <f>H28+I28+J28+K28+L28+M28+N28+O28+P28+Q28+R28+S28+T28+U28+V28+W28+X28+Y28+Z28+AA28+AB28+AC28+AD28+AE28+AF28+AG28+AH28+AI28+AJ28+AK28+AL28</f>
        <v>2</v>
      </c>
      <c r="AN28" s="116">
        <f>AM28*F28</f>
        <v>0</v>
      </c>
    </row>
    <row r="29" spans="1:42" hidden="1" x14ac:dyDescent="0.45">
      <c r="A29" s="11"/>
      <c r="B29" s="34"/>
      <c r="C29" s="34"/>
      <c r="D29" s="10"/>
      <c r="E29" s="28"/>
      <c r="F29" s="11"/>
      <c r="G29" s="11"/>
      <c r="H29" s="16"/>
      <c r="I29" s="16"/>
      <c r="J29" s="17"/>
      <c r="K29" s="101"/>
      <c r="L29" s="17"/>
      <c r="M29" s="17"/>
      <c r="N29" s="17"/>
      <c r="O29" s="101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6"/>
      <c r="AE29" s="16"/>
      <c r="AF29" s="16"/>
      <c r="AG29" s="16"/>
      <c r="AH29" s="17"/>
      <c r="AI29" s="17"/>
      <c r="AJ29" s="17"/>
      <c r="AK29" s="17"/>
      <c r="AL29" s="17"/>
      <c r="AM29" s="18">
        <f>H29+I29+J29+K29+L29+M29+N29+O29+P29+Q29+R29+S29+T29+U29+V29+W29+X29+Y29+Z29+AA29+AB29+AC29+AD29+AE29+AF29+AG29+AH29+AI29+AJ29+AK29+AL29</f>
        <v>0</v>
      </c>
      <c r="AN29" s="116">
        <f>AM29*F29</f>
        <v>0</v>
      </c>
    </row>
    <row r="30" spans="1:42" hidden="1" x14ac:dyDescent="0.45">
      <c r="A30" s="11"/>
      <c r="B30" s="34"/>
      <c r="C30" s="34"/>
      <c r="D30" s="10"/>
      <c r="E30" s="28"/>
      <c r="F30" s="11"/>
      <c r="G30" s="11"/>
      <c r="H30" s="16"/>
      <c r="I30" s="16"/>
      <c r="J30" s="17"/>
      <c r="K30" s="101"/>
      <c r="L30" s="17"/>
      <c r="M30" s="17"/>
      <c r="N30" s="17"/>
      <c r="O30" s="101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6"/>
      <c r="AE30" s="16"/>
      <c r="AF30" s="16"/>
      <c r="AG30" s="16"/>
      <c r="AH30" s="17"/>
      <c r="AI30" s="17"/>
      <c r="AJ30" s="17"/>
      <c r="AK30" s="17"/>
      <c r="AL30" s="17"/>
      <c r="AM30" s="18">
        <f t="shared" si="4"/>
        <v>0</v>
      </c>
      <c r="AN30" s="116">
        <f t="shared" si="5"/>
        <v>0</v>
      </c>
    </row>
    <row r="31" spans="1:42" hidden="1" x14ac:dyDescent="0.45">
      <c r="A31" s="11"/>
      <c r="B31" s="34"/>
      <c r="C31" s="34"/>
      <c r="D31" s="10"/>
      <c r="E31" s="28"/>
      <c r="F31" s="11"/>
      <c r="G31" s="11"/>
      <c r="H31" s="16"/>
      <c r="I31" s="16"/>
      <c r="J31" s="17"/>
      <c r="K31" s="101"/>
      <c r="L31" s="17"/>
      <c r="M31" s="17"/>
      <c r="N31" s="17"/>
      <c r="O31" s="101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6"/>
      <c r="AE31" s="16"/>
      <c r="AF31" s="16"/>
      <c r="AG31" s="16"/>
      <c r="AH31" s="17"/>
      <c r="AI31" s="17"/>
      <c r="AJ31" s="17"/>
      <c r="AK31" s="17"/>
      <c r="AL31" s="17"/>
      <c r="AM31" s="18">
        <f>H31+I31+J31+K31+L31+M31+N31+O31+P31+Q31+R31+S31+T31+U31+V31+W31+X31+Y31+Z31+AA31+AB31+AC31+AD31+AE31+AF31+AG31+AH31+AI31+AJ31+AK31+AL31</f>
        <v>0</v>
      </c>
      <c r="AN31" s="116">
        <f>AM31*F31</f>
        <v>0</v>
      </c>
    </row>
    <row r="32" spans="1:42" x14ac:dyDescent="0.45">
      <c r="AM32" s="41">
        <f>SUBTOTAL(9,AM2:AM31)</f>
        <v>340</v>
      </c>
      <c r="AN32" s="115">
        <f>AM32*F32</f>
        <v>0</v>
      </c>
    </row>
    <row r="36" spans="40:40" x14ac:dyDescent="0.45">
      <c r="AN36" s="41"/>
    </row>
  </sheetData>
  <autoFilter ref="A1:CO31" xr:uid="{28BD47D3-1EA7-436A-AB09-C79BFA7A311C}">
    <filterColumn colId="38">
      <filters>
        <filter val="1"/>
        <filter val="106"/>
        <filter val="12.5"/>
        <filter val="16"/>
        <filter val="2"/>
        <filter val="24"/>
        <filter val="25.5"/>
        <filter val="29"/>
        <filter val="4"/>
        <filter val="5"/>
        <filter val="83"/>
        <filter val="9"/>
      </filters>
    </filterColumn>
  </autoFilter>
  <pageMargins left="0" right="0" top="0" bottom="0" header="0" footer="0"/>
  <pageSetup paperSize="9" scale="95" fitToWidth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4023-5359-4282-94D3-A2AB72C7E7E4}">
  <dimension ref="A1:AN30"/>
  <sheetViews>
    <sheetView zoomScale="140" zoomScaleNormal="140" workbookViewId="0">
      <pane xSplit="8" ySplit="1" topLeftCell="AG14" activePane="bottomRight" state="frozen"/>
      <selection pane="topRight" activeCell="H1" sqref="H1"/>
      <selection pane="bottomLeft" activeCell="A2" sqref="A2"/>
      <selection pane="bottomRight" activeCell="D19" sqref="D19"/>
    </sheetView>
  </sheetViews>
  <sheetFormatPr defaultColWidth="10" defaultRowHeight="21" x14ac:dyDescent="0.45"/>
  <cols>
    <col min="1" max="1" width="5.375" style="38" bestFit="1" customWidth="1"/>
    <col min="2" max="3" width="11.375" style="9" customWidth="1"/>
    <col min="4" max="4" width="45.25" style="9" customWidth="1"/>
    <col min="5" max="5" width="11" style="38" customWidth="1"/>
    <col min="6" max="7" width="12" style="38" hidden="1" customWidth="1"/>
    <col min="8" max="8" width="15.875" style="39" hidden="1" customWidth="1"/>
    <col min="9" max="9" width="15.375" style="40" hidden="1" customWidth="1"/>
    <col min="10" max="10" width="15.125" style="40" hidden="1" customWidth="1"/>
    <col min="11" max="11" width="15.375" style="112" hidden="1" customWidth="1"/>
    <col min="12" max="12" width="15.375" style="40" hidden="1" customWidth="1"/>
    <col min="13" max="14" width="15.125" style="40" hidden="1" customWidth="1"/>
    <col min="15" max="15" width="15.375" style="112" hidden="1" customWidth="1"/>
    <col min="16" max="16" width="15.125" style="39" hidden="1" customWidth="1"/>
    <col min="17" max="18" width="16.375" style="40" hidden="1" customWidth="1"/>
    <col min="19" max="19" width="16" style="40" hidden="1" customWidth="1"/>
    <col min="20" max="20" width="15" style="40" hidden="1" customWidth="1"/>
    <col min="21" max="21" width="15.125" style="40" hidden="1" customWidth="1"/>
    <col min="22" max="22" width="12.5" style="40" hidden="1" customWidth="1"/>
    <col min="23" max="23" width="16.75" style="40" hidden="1" customWidth="1"/>
    <col min="24" max="24" width="14.75" style="39" hidden="1" customWidth="1"/>
    <col min="25" max="25" width="14.75" style="40" hidden="1" customWidth="1"/>
    <col min="26" max="26" width="15.125" style="40" hidden="1" customWidth="1"/>
    <col min="27" max="28" width="12.25" style="40" hidden="1" customWidth="1"/>
    <col min="29" max="29" width="15.125" style="40" hidden="1" customWidth="1"/>
    <col min="30" max="33" width="15.125" style="39" hidden="1" customWidth="1"/>
    <col min="34" max="36" width="15.125" style="40" hidden="1" customWidth="1"/>
    <col min="37" max="37" width="15.125" style="40" customWidth="1"/>
    <col min="38" max="38" width="15.125" style="40" hidden="1" customWidth="1"/>
    <col min="39" max="39" width="16.125" style="41" bestFit="1" customWidth="1"/>
    <col min="40" max="40" width="13.375" style="115" customWidth="1"/>
    <col min="41" max="43" width="10" style="9" customWidth="1"/>
    <col min="44" max="217" width="10" style="9"/>
    <col min="218" max="218" width="9.875" style="9" customWidth="1"/>
    <col min="219" max="219" width="38.8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25" style="9" customWidth="1"/>
    <col min="257" max="286" width="0" style="9" hidden="1" customWidth="1"/>
    <col min="287" max="287" width="13.75" style="9" customWidth="1"/>
    <col min="288" max="288" width="14.125" style="9" customWidth="1"/>
    <col min="289" max="289" width="12.875" style="9" customWidth="1"/>
    <col min="290" max="290" width="12.375" style="9" customWidth="1"/>
    <col min="291" max="291" width="12.875" style="9" customWidth="1"/>
    <col min="292" max="294" width="8.375" style="9" customWidth="1"/>
    <col min="295" max="473" width="10" style="9"/>
    <col min="474" max="474" width="9.875" style="9" customWidth="1"/>
    <col min="475" max="475" width="38.8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25" style="9" customWidth="1"/>
    <col min="513" max="542" width="0" style="9" hidden="1" customWidth="1"/>
    <col min="543" max="543" width="13.75" style="9" customWidth="1"/>
    <col min="544" max="544" width="14.125" style="9" customWidth="1"/>
    <col min="545" max="545" width="12.875" style="9" customWidth="1"/>
    <col min="546" max="546" width="12.375" style="9" customWidth="1"/>
    <col min="547" max="547" width="12.875" style="9" customWidth="1"/>
    <col min="548" max="550" width="8.375" style="9" customWidth="1"/>
    <col min="551" max="729" width="10" style="9"/>
    <col min="730" max="730" width="9.875" style="9" customWidth="1"/>
    <col min="731" max="731" width="38.8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25" style="9" customWidth="1"/>
    <col min="769" max="798" width="0" style="9" hidden="1" customWidth="1"/>
    <col min="799" max="799" width="13.75" style="9" customWidth="1"/>
    <col min="800" max="800" width="14.125" style="9" customWidth="1"/>
    <col min="801" max="801" width="12.875" style="9" customWidth="1"/>
    <col min="802" max="802" width="12.375" style="9" customWidth="1"/>
    <col min="803" max="803" width="12.875" style="9" customWidth="1"/>
    <col min="804" max="806" width="8.375" style="9" customWidth="1"/>
    <col min="807" max="985" width="10" style="9"/>
    <col min="986" max="986" width="9.875" style="9" customWidth="1"/>
    <col min="987" max="987" width="38.8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25" style="9" customWidth="1"/>
    <col min="1025" max="1054" width="0" style="9" hidden="1" customWidth="1"/>
    <col min="1055" max="1055" width="13.75" style="9" customWidth="1"/>
    <col min="1056" max="1056" width="14.125" style="9" customWidth="1"/>
    <col min="1057" max="1057" width="12.875" style="9" customWidth="1"/>
    <col min="1058" max="1058" width="12.375" style="9" customWidth="1"/>
    <col min="1059" max="1059" width="12.875" style="9" customWidth="1"/>
    <col min="1060" max="1062" width="8.375" style="9" customWidth="1"/>
    <col min="1063" max="1241" width="10" style="9"/>
    <col min="1242" max="1242" width="9.875" style="9" customWidth="1"/>
    <col min="1243" max="1243" width="38.8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25" style="9" customWidth="1"/>
    <col min="1281" max="1310" width="0" style="9" hidden="1" customWidth="1"/>
    <col min="1311" max="1311" width="13.75" style="9" customWidth="1"/>
    <col min="1312" max="1312" width="14.125" style="9" customWidth="1"/>
    <col min="1313" max="1313" width="12.875" style="9" customWidth="1"/>
    <col min="1314" max="1314" width="12.375" style="9" customWidth="1"/>
    <col min="1315" max="1315" width="12.875" style="9" customWidth="1"/>
    <col min="1316" max="1318" width="8.375" style="9" customWidth="1"/>
    <col min="1319" max="1497" width="10" style="9"/>
    <col min="1498" max="1498" width="9.875" style="9" customWidth="1"/>
    <col min="1499" max="1499" width="38.8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25" style="9" customWidth="1"/>
    <col min="1537" max="1566" width="0" style="9" hidden="1" customWidth="1"/>
    <col min="1567" max="1567" width="13.75" style="9" customWidth="1"/>
    <col min="1568" max="1568" width="14.125" style="9" customWidth="1"/>
    <col min="1569" max="1569" width="12.875" style="9" customWidth="1"/>
    <col min="1570" max="1570" width="12.375" style="9" customWidth="1"/>
    <col min="1571" max="1571" width="12.875" style="9" customWidth="1"/>
    <col min="1572" max="1574" width="8.375" style="9" customWidth="1"/>
    <col min="1575" max="1753" width="10" style="9"/>
    <col min="1754" max="1754" width="9.875" style="9" customWidth="1"/>
    <col min="1755" max="1755" width="38.8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25" style="9" customWidth="1"/>
    <col min="1793" max="1822" width="0" style="9" hidden="1" customWidth="1"/>
    <col min="1823" max="1823" width="13.75" style="9" customWidth="1"/>
    <col min="1824" max="1824" width="14.125" style="9" customWidth="1"/>
    <col min="1825" max="1825" width="12.875" style="9" customWidth="1"/>
    <col min="1826" max="1826" width="12.375" style="9" customWidth="1"/>
    <col min="1827" max="1827" width="12.875" style="9" customWidth="1"/>
    <col min="1828" max="1830" width="8.375" style="9" customWidth="1"/>
    <col min="1831" max="2009" width="10" style="9"/>
    <col min="2010" max="2010" width="9.875" style="9" customWidth="1"/>
    <col min="2011" max="2011" width="38.8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25" style="9" customWidth="1"/>
    <col min="2049" max="2078" width="0" style="9" hidden="1" customWidth="1"/>
    <col min="2079" max="2079" width="13.75" style="9" customWidth="1"/>
    <col min="2080" max="2080" width="14.125" style="9" customWidth="1"/>
    <col min="2081" max="2081" width="12.875" style="9" customWidth="1"/>
    <col min="2082" max="2082" width="12.375" style="9" customWidth="1"/>
    <col min="2083" max="2083" width="12.875" style="9" customWidth="1"/>
    <col min="2084" max="2086" width="8.375" style="9" customWidth="1"/>
    <col min="2087" max="2265" width="10" style="9"/>
    <col min="2266" max="2266" width="9.875" style="9" customWidth="1"/>
    <col min="2267" max="2267" width="38.8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25" style="9" customWidth="1"/>
    <col min="2305" max="2334" width="0" style="9" hidden="1" customWidth="1"/>
    <col min="2335" max="2335" width="13.75" style="9" customWidth="1"/>
    <col min="2336" max="2336" width="14.125" style="9" customWidth="1"/>
    <col min="2337" max="2337" width="12.875" style="9" customWidth="1"/>
    <col min="2338" max="2338" width="12.375" style="9" customWidth="1"/>
    <col min="2339" max="2339" width="12.875" style="9" customWidth="1"/>
    <col min="2340" max="2342" width="8.375" style="9" customWidth="1"/>
    <col min="2343" max="2521" width="10" style="9"/>
    <col min="2522" max="2522" width="9.875" style="9" customWidth="1"/>
    <col min="2523" max="2523" width="38.8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25" style="9" customWidth="1"/>
    <col min="2561" max="2590" width="0" style="9" hidden="1" customWidth="1"/>
    <col min="2591" max="2591" width="13.75" style="9" customWidth="1"/>
    <col min="2592" max="2592" width="14.125" style="9" customWidth="1"/>
    <col min="2593" max="2593" width="12.875" style="9" customWidth="1"/>
    <col min="2594" max="2594" width="12.375" style="9" customWidth="1"/>
    <col min="2595" max="2595" width="12.875" style="9" customWidth="1"/>
    <col min="2596" max="2598" width="8.375" style="9" customWidth="1"/>
    <col min="2599" max="2777" width="10" style="9"/>
    <col min="2778" max="2778" width="9.875" style="9" customWidth="1"/>
    <col min="2779" max="2779" width="38.8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25" style="9" customWidth="1"/>
    <col min="2817" max="2846" width="0" style="9" hidden="1" customWidth="1"/>
    <col min="2847" max="2847" width="13.75" style="9" customWidth="1"/>
    <col min="2848" max="2848" width="14.125" style="9" customWidth="1"/>
    <col min="2849" max="2849" width="12.875" style="9" customWidth="1"/>
    <col min="2850" max="2850" width="12.375" style="9" customWidth="1"/>
    <col min="2851" max="2851" width="12.875" style="9" customWidth="1"/>
    <col min="2852" max="2854" width="8.375" style="9" customWidth="1"/>
    <col min="2855" max="3033" width="10" style="9"/>
    <col min="3034" max="3034" width="9.875" style="9" customWidth="1"/>
    <col min="3035" max="3035" width="38.8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25" style="9" customWidth="1"/>
    <col min="3073" max="3102" width="0" style="9" hidden="1" customWidth="1"/>
    <col min="3103" max="3103" width="13.75" style="9" customWidth="1"/>
    <col min="3104" max="3104" width="14.125" style="9" customWidth="1"/>
    <col min="3105" max="3105" width="12.875" style="9" customWidth="1"/>
    <col min="3106" max="3106" width="12.375" style="9" customWidth="1"/>
    <col min="3107" max="3107" width="12.875" style="9" customWidth="1"/>
    <col min="3108" max="3110" width="8.375" style="9" customWidth="1"/>
    <col min="3111" max="3289" width="10" style="9"/>
    <col min="3290" max="3290" width="9.875" style="9" customWidth="1"/>
    <col min="3291" max="3291" width="38.8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25" style="9" customWidth="1"/>
    <col min="3329" max="3358" width="0" style="9" hidden="1" customWidth="1"/>
    <col min="3359" max="3359" width="13.75" style="9" customWidth="1"/>
    <col min="3360" max="3360" width="14.125" style="9" customWidth="1"/>
    <col min="3361" max="3361" width="12.875" style="9" customWidth="1"/>
    <col min="3362" max="3362" width="12.375" style="9" customWidth="1"/>
    <col min="3363" max="3363" width="12.875" style="9" customWidth="1"/>
    <col min="3364" max="3366" width="8.375" style="9" customWidth="1"/>
    <col min="3367" max="3545" width="10" style="9"/>
    <col min="3546" max="3546" width="9.875" style="9" customWidth="1"/>
    <col min="3547" max="3547" width="38.8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25" style="9" customWidth="1"/>
    <col min="3585" max="3614" width="0" style="9" hidden="1" customWidth="1"/>
    <col min="3615" max="3615" width="13.75" style="9" customWidth="1"/>
    <col min="3616" max="3616" width="14.125" style="9" customWidth="1"/>
    <col min="3617" max="3617" width="12.875" style="9" customWidth="1"/>
    <col min="3618" max="3618" width="12.375" style="9" customWidth="1"/>
    <col min="3619" max="3619" width="12.875" style="9" customWidth="1"/>
    <col min="3620" max="3622" width="8.375" style="9" customWidth="1"/>
    <col min="3623" max="3801" width="10" style="9"/>
    <col min="3802" max="3802" width="9.875" style="9" customWidth="1"/>
    <col min="3803" max="3803" width="38.8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25" style="9" customWidth="1"/>
    <col min="3841" max="3870" width="0" style="9" hidden="1" customWidth="1"/>
    <col min="3871" max="3871" width="13.75" style="9" customWidth="1"/>
    <col min="3872" max="3872" width="14.125" style="9" customWidth="1"/>
    <col min="3873" max="3873" width="12.875" style="9" customWidth="1"/>
    <col min="3874" max="3874" width="12.375" style="9" customWidth="1"/>
    <col min="3875" max="3875" width="12.875" style="9" customWidth="1"/>
    <col min="3876" max="3878" width="8.375" style="9" customWidth="1"/>
    <col min="3879" max="4057" width="10" style="9"/>
    <col min="4058" max="4058" width="9.875" style="9" customWidth="1"/>
    <col min="4059" max="4059" width="38.8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25" style="9" customWidth="1"/>
    <col min="4097" max="4126" width="0" style="9" hidden="1" customWidth="1"/>
    <col min="4127" max="4127" width="13.75" style="9" customWidth="1"/>
    <col min="4128" max="4128" width="14.125" style="9" customWidth="1"/>
    <col min="4129" max="4129" width="12.875" style="9" customWidth="1"/>
    <col min="4130" max="4130" width="12.375" style="9" customWidth="1"/>
    <col min="4131" max="4131" width="12.875" style="9" customWidth="1"/>
    <col min="4132" max="4134" width="8.375" style="9" customWidth="1"/>
    <col min="4135" max="4313" width="10" style="9"/>
    <col min="4314" max="4314" width="9.875" style="9" customWidth="1"/>
    <col min="4315" max="4315" width="38.8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25" style="9" customWidth="1"/>
    <col min="4353" max="4382" width="0" style="9" hidden="1" customWidth="1"/>
    <col min="4383" max="4383" width="13.75" style="9" customWidth="1"/>
    <col min="4384" max="4384" width="14.125" style="9" customWidth="1"/>
    <col min="4385" max="4385" width="12.875" style="9" customWidth="1"/>
    <col min="4386" max="4386" width="12.375" style="9" customWidth="1"/>
    <col min="4387" max="4387" width="12.875" style="9" customWidth="1"/>
    <col min="4388" max="4390" width="8.375" style="9" customWidth="1"/>
    <col min="4391" max="4569" width="10" style="9"/>
    <col min="4570" max="4570" width="9.875" style="9" customWidth="1"/>
    <col min="4571" max="4571" width="38.8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25" style="9" customWidth="1"/>
    <col min="4609" max="4638" width="0" style="9" hidden="1" customWidth="1"/>
    <col min="4639" max="4639" width="13.75" style="9" customWidth="1"/>
    <col min="4640" max="4640" width="14.125" style="9" customWidth="1"/>
    <col min="4641" max="4641" width="12.875" style="9" customWidth="1"/>
    <col min="4642" max="4642" width="12.375" style="9" customWidth="1"/>
    <col min="4643" max="4643" width="12.875" style="9" customWidth="1"/>
    <col min="4644" max="4646" width="8.375" style="9" customWidth="1"/>
    <col min="4647" max="4825" width="10" style="9"/>
    <col min="4826" max="4826" width="9.875" style="9" customWidth="1"/>
    <col min="4827" max="4827" width="38.8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25" style="9" customWidth="1"/>
    <col min="4865" max="4894" width="0" style="9" hidden="1" customWidth="1"/>
    <col min="4895" max="4895" width="13.75" style="9" customWidth="1"/>
    <col min="4896" max="4896" width="14.125" style="9" customWidth="1"/>
    <col min="4897" max="4897" width="12.875" style="9" customWidth="1"/>
    <col min="4898" max="4898" width="12.375" style="9" customWidth="1"/>
    <col min="4899" max="4899" width="12.875" style="9" customWidth="1"/>
    <col min="4900" max="4902" width="8.375" style="9" customWidth="1"/>
    <col min="4903" max="5081" width="10" style="9"/>
    <col min="5082" max="5082" width="9.875" style="9" customWidth="1"/>
    <col min="5083" max="5083" width="38.8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25" style="9" customWidth="1"/>
    <col min="5121" max="5150" width="0" style="9" hidden="1" customWidth="1"/>
    <col min="5151" max="5151" width="13.75" style="9" customWidth="1"/>
    <col min="5152" max="5152" width="14.125" style="9" customWidth="1"/>
    <col min="5153" max="5153" width="12.875" style="9" customWidth="1"/>
    <col min="5154" max="5154" width="12.375" style="9" customWidth="1"/>
    <col min="5155" max="5155" width="12.875" style="9" customWidth="1"/>
    <col min="5156" max="5158" width="8.375" style="9" customWidth="1"/>
    <col min="5159" max="5337" width="10" style="9"/>
    <col min="5338" max="5338" width="9.875" style="9" customWidth="1"/>
    <col min="5339" max="5339" width="38.8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25" style="9" customWidth="1"/>
    <col min="5377" max="5406" width="0" style="9" hidden="1" customWidth="1"/>
    <col min="5407" max="5407" width="13.75" style="9" customWidth="1"/>
    <col min="5408" max="5408" width="14.125" style="9" customWidth="1"/>
    <col min="5409" max="5409" width="12.875" style="9" customWidth="1"/>
    <col min="5410" max="5410" width="12.375" style="9" customWidth="1"/>
    <col min="5411" max="5411" width="12.875" style="9" customWidth="1"/>
    <col min="5412" max="5414" width="8.375" style="9" customWidth="1"/>
    <col min="5415" max="5593" width="10" style="9"/>
    <col min="5594" max="5594" width="9.875" style="9" customWidth="1"/>
    <col min="5595" max="5595" width="38.8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25" style="9" customWidth="1"/>
    <col min="5633" max="5662" width="0" style="9" hidden="1" customWidth="1"/>
    <col min="5663" max="5663" width="13.75" style="9" customWidth="1"/>
    <col min="5664" max="5664" width="14.125" style="9" customWidth="1"/>
    <col min="5665" max="5665" width="12.875" style="9" customWidth="1"/>
    <col min="5666" max="5666" width="12.375" style="9" customWidth="1"/>
    <col min="5667" max="5667" width="12.875" style="9" customWidth="1"/>
    <col min="5668" max="5670" width="8.375" style="9" customWidth="1"/>
    <col min="5671" max="5849" width="10" style="9"/>
    <col min="5850" max="5850" width="9.875" style="9" customWidth="1"/>
    <col min="5851" max="5851" width="38.8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25" style="9" customWidth="1"/>
    <col min="5889" max="5918" width="0" style="9" hidden="1" customWidth="1"/>
    <col min="5919" max="5919" width="13.75" style="9" customWidth="1"/>
    <col min="5920" max="5920" width="14.125" style="9" customWidth="1"/>
    <col min="5921" max="5921" width="12.875" style="9" customWidth="1"/>
    <col min="5922" max="5922" width="12.375" style="9" customWidth="1"/>
    <col min="5923" max="5923" width="12.875" style="9" customWidth="1"/>
    <col min="5924" max="5926" width="8.375" style="9" customWidth="1"/>
    <col min="5927" max="6105" width="10" style="9"/>
    <col min="6106" max="6106" width="9.875" style="9" customWidth="1"/>
    <col min="6107" max="6107" width="38.8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25" style="9" customWidth="1"/>
    <col min="6145" max="6174" width="0" style="9" hidden="1" customWidth="1"/>
    <col min="6175" max="6175" width="13.75" style="9" customWidth="1"/>
    <col min="6176" max="6176" width="14.125" style="9" customWidth="1"/>
    <col min="6177" max="6177" width="12.875" style="9" customWidth="1"/>
    <col min="6178" max="6178" width="12.375" style="9" customWidth="1"/>
    <col min="6179" max="6179" width="12.875" style="9" customWidth="1"/>
    <col min="6180" max="6182" width="8.375" style="9" customWidth="1"/>
    <col min="6183" max="6361" width="10" style="9"/>
    <col min="6362" max="6362" width="9.875" style="9" customWidth="1"/>
    <col min="6363" max="6363" width="38.8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25" style="9" customWidth="1"/>
    <col min="6401" max="6430" width="0" style="9" hidden="1" customWidth="1"/>
    <col min="6431" max="6431" width="13.75" style="9" customWidth="1"/>
    <col min="6432" max="6432" width="14.125" style="9" customWidth="1"/>
    <col min="6433" max="6433" width="12.875" style="9" customWidth="1"/>
    <col min="6434" max="6434" width="12.375" style="9" customWidth="1"/>
    <col min="6435" max="6435" width="12.875" style="9" customWidth="1"/>
    <col min="6436" max="6438" width="8.375" style="9" customWidth="1"/>
    <col min="6439" max="6617" width="10" style="9"/>
    <col min="6618" max="6618" width="9.875" style="9" customWidth="1"/>
    <col min="6619" max="6619" width="38.8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25" style="9" customWidth="1"/>
    <col min="6657" max="6686" width="0" style="9" hidden="1" customWidth="1"/>
    <col min="6687" max="6687" width="13.75" style="9" customWidth="1"/>
    <col min="6688" max="6688" width="14.125" style="9" customWidth="1"/>
    <col min="6689" max="6689" width="12.875" style="9" customWidth="1"/>
    <col min="6690" max="6690" width="12.375" style="9" customWidth="1"/>
    <col min="6691" max="6691" width="12.875" style="9" customWidth="1"/>
    <col min="6692" max="6694" width="8.375" style="9" customWidth="1"/>
    <col min="6695" max="6873" width="10" style="9"/>
    <col min="6874" max="6874" width="9.875" style="9" customWidth="1"/>
    <col min="6875" max="6875" width="38.8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25" style="9" customWidth="1"/>
    <col min="6913" max="6942" width="0" style="9" hidden="1" customWidth="1"/>
    <col min="6943" max="6943" width="13.75" style="9" customWidth="1"/>
    <col min="6944" max="6944" width="14.125" style="9" customWidth="1"/>
    <col min="6945" max="6945" width="12.875" style="9" customWidth="1"/>
    <col min="6946" max="6946" width="12.375" style="9" customWidth="1"/>
    <col min="6947" max="6947" width="12.875" style="9" customWidth="1"/>
    <col min="6948" max="6950" width="8.375" style="9" customWidth="1"/>
    <col min="6951" max="7129" width="10" style="9"/>
    <col min="7130" max="7130" width="9.875" style="9" customWidth="1"/>
    <col min="7131" max="7131" width="38.8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25" style="9" customWidth="1"/>
    <col min="7169" max="7198" width="0" style="9" hidden="1" customWidth="1"/>
    <col min="7199" max="7199" width="13.75" style="9" customWidth="1"/>
    <col min="7200" max="7200" width="14.125" style="9" customWidth="1"/>
    <col min="7201" max="7201" width="12.875" style="9" customWidth="1"/>
    <col min="7202" max="7202" width="12.375" style="9" customWidth="1"/>
    <col min="7203" max="7203" width="12.875" style="9" customWidth="1"/>
    <col min="7204" max="7206" width="8.375" style="9" customWidth="1"/>
    <col min="7207" max="7385" width="10" style="9"/>
    <col min="7386" max="7386" width="9.875" style="9" customWidth="1"/>
    <col min="7387" max="7387" width="38.8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25" style="9" customWidth="1"/>
    <col min="7425" max="7454" width="0" style="9" hidden="1" customWidth="1"/>
    <col min="7455" max="7455" width="13.75" style="9" customWidth="1"/>
    <col min="7456" max="7456" width="14.125" style="9" customWidth="1"/>
    <col min="7457" max="7457" width="12.875" style="9" customWidth="1"/>
    <col min="7458" max="7458" width="12.375" style="9" customWidth="1"/>
    <col min="7459" max="7459" width="12.875" style="9" customWidth="1"/>
    <col min="7460" max="7462" width="8.375" style="9" customWidth="1"/>
    <col min="7463" max="7641" width="10" style="9"/>
    <col min="7642" max="7642" width="9.875" style="9" customWidth="1"/>
    <col min="7643" max="7643" width="38.8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25" style="9" customWidth="1"/>
    <col min="7681" max="7710" width="0" style="9" hidden="1" customWidth="1"/>
    <col min="7711" max="7711" width="13.75" style="9" customWidth="1"/>
    <col min="7712" max="7712" width="14.125" style="9" customWidth="1"/>
    <col min="7713" max="7713" width="12.875" style="9" customWidth="1"/>
    <col min="7714" max="7714" width="12.375" style="9" customWidth="1"/>
    <col min="7715" max="7715" width="12.875" style="9" customWidth="1"/>
    <col min="7716" max="7718" width="8.375" style="9" customWidth="1"/>
    <col min="7719" max="7897" width="10" style="9"/>
    <col min="7898" max="7898" width="9.875" style="9" customWidth="1"/>
    <col min="7899" max="7899" width="38.8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25" style="9" customWidth="1"/>
    <col min="7937" max="7966" width="0" style="9" hidden="1" customWidth="1"/>
    <col min="7967" max="7967" width="13.75" style="9" customWidth="1"/>
    <col min="7968" max="7968" width="14.125" style="9" customWidth="1"/>
    <col min="7969" max="7969" width="12.875" style="9" customWidth="1"/>
    <col min="7970" max="7970" width="12.375" style="9" customWidth="1"/>
    <col min="7971" max="7971" width="12.875" style="9" customWidth="1"/>
    <col min="7972" max="7974" width="8.375" style="9" customWidth="1"/>
    <col min="7975" max="8153" width="10" style="9"/>
    <col min="8154" max="8154" width="9.875" style="9" customWidth="1"/>
    <col min="8155" max="8155" width="38.8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25" style="9" customWidth="1"/>
    <col min="8193" max="8222" width="0" style="9" hidden="1" customWidth="1"/>
    <col min="8223" max="8223" width="13.75" style="9" customWidth="1"/>
    <col min="8224" max="8224" width="14.125" style="9" customWidth="1"/>
    <col min="8225" max="8225" width="12.875" style="9" customWidth="1"/>
    <col min="8226" max="8226" width="12.375" style="9" customWidth="1"/>
    <col min="8227" max="8227" width="12.875" style="9" customWidth="1"/>
    <col min="8228" max="8230" width="8.375" style="9" customWidth="1"/>
    <col min="8231" max="8409" width="10" style="9"/>
    <col min="8410" max="8410" width="9.875" style="9" customWidth="1"/>
    <col min="8411" max="8411" width="38.8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25" style="9" customWidth="1"/>
    <col min="8449" max="8478" width="0" style="9" hidden="1" customWidth="1"/>
    <col min="8479" max="8479" width="13.75" style="9" customWidth="1"/>
    <col min="8480" max="8480" width="14.125" style="9" customWidth="1"/>
    <col min="8481" max="8481" width="12.875" style="9" customWidth="1"/>
    <col min="8482" max="8482" width="12.375" style="9" customWidth="1"/>
    <col min="8483" max="8483" width="12.875" style="9" customWidth="1"/>
    <col min="8484" max="8486" width="8.375" style="9" customWidth="1"/>
    <col min="8487" max="8665" width="10" style="9"/>
    <col min="8666" max="8666" width="9.875" style="9" customWidth="1"/>
    <col min="8667" max="8667" width="38.8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25" style="9" customWidth="1"/>
    <col min="8705" max="8734" width="0" style="9" hidden="1" customWidth="1"/>
    <col min="8735" max="8735" width="13.75" style="9" customWidth="1"/>
    <col min="8736" max="8736" width="14.125" style="9" customWidth="1"/>
    <col min="8737" max="8737" width="12.875" style="9" customWidth="1"/>
    <col min="8738" max="8738" width="12.375" style="9" customWidth="1"/>
    <col min="8739" max="8739" width="12.875" style="9" customWidth="1"/>
    <col min="8740" max="8742" width="8.375" style="9" customWidth="1"/>
    <col min="8743" max="8921" width="10" style="9"/>
    <col min="8922" max="8922" width="9.875" style="9" customWidth="1"/>
    <col min="8923" max="8923" width="38.8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25" style="9" customWidth="1"/>
    <col min="8961" max="8990" width="0" style="9" hidden="1" customWidth="1"/>
    <col min="8991" max="8991" width="13.75" style="9" customWidth="1"/>
    <col min="8992" max="8992" width="14.125" style="9" customWidth="1"/>
    <col min="8993" max="8993" width="12.875" style="9" customWidth="1"/>
    <col min="8994" max="8994" width="12.375" style="9" customWidth="1"/>
    <col min="8995" max="8995" width="12.875" style="9" customWidth="1"/>
    <col min="8996" max="8998" width="8.375" style="9" customWidth="1"/>
    <col min="8999" max="9177" width="10" style="9"/>
    <col min="9178" max="9178" width="9.875" style="9" customWidth="1"/>
    <col min="9179" max="9179" width="38.8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25" style="9" customWidth="1"/>
    <col min="9217" max="9246" width="0" style="9" hidden="1" customWidth="1"/>
    <col min="9247" max="9247" width="13.75" style="9" customWidth="1"/>
    <col min="9248" max="9248" width="14.125" style="9" customWidth="1"/>
    <col min="9249" max="9249" width="12.875" style="9" customWidth="1"/>
    <col min="9250" max="9250" width="12.375" style="9" customWidth="1"/>
    <col min="9251" max="9251" width="12.875" style="9" customWidth="1"/>
    <col min="9252" max="9254" width="8.375" style="9" customWidth="1"/>
    <col min="9255" max="9433" width="10" style="9"/>
    <col min="9434" max="9434" width="9.875" style="9" customWidth="1"/>
    <col min="9435" max="9435" width="38.8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25" style="9" customWidth="1"/>
    <col min="9473" max="9502" width="0" style="9" hidden="1" customWidth="1"/>
    <col min="9503" max="9503" width="13.75" style="9" customWidth="1"/>
    <col min="9504" max="9504" width="14.125" style="9" customWidth="1"/>
    <col min="9505" max="9505" width="12.875" style="9" customWidth="1"/>
    <col min="9506" max="9506" width="12.375" style="9" customWidth="1"/>
    <col min="9507" max="9507" width="12.875" style="9" customWidth="1"/>
    <col min="9508" max="9510" width="8.375" style="9" customWidth="1"/>
    <col min="9511" max="9689" width="10" style="9"/>
    <col min="9690" max="9690" width="9.875" style="9" customWidth="1"/>
    <col min="9691" max="9691" width="38.8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25" style="9" customWidth="1"/>
    <col min="9729" max="9758" width="0" style="9" hidden="1" customWidth="1"/>
    <col min="9759" max="9759" width="13.75" style="9" customWidth="1"/>
    <col min="9760" max="9760" width="14.125" style="9" customWidth="1"/>
    <col min="9761" max="9761" width="12.875" style="9" customWidth="1"/>
    <col min="9762" max="9762" width="12.375" style="9" customWidth="1"/>
    <col min="9763" max="9763" width="12.875" style="9" customWidth="1"/>
    <col min="9764" max="9766" width="8.375" style="9" customWidth="1"/>
    <col min="9767" max="9945" width="10" style="9"/>
    <col min="9946" max="9946" width="9.875" style="9" customWidth="1"/>
    <col min="9947" max="9947" width="38.8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25" style="9" customWidth="1"/>
    <col min="9985" max="10014" width="0" style="9" hidden="1" customWidth="1"/>
    <col min="10015" max="10015" width="13.75" style="9" customWidth="1"/>
    <col min="10016" max="10016" width="14.125" style="9" customWidth="1"/>
    <col min="10017" max="10017" width="12.875" style="9" customWidth="1"/>
    <col min="10018" max="10018" width="12.375" style="9" customWidth="1"/>
    <col min="10019" max="10019" width="12.875" style="9" customWidth="1"/>
    <col min="10020" max="10022" width="8.375" style="9" customWidth="1"/>
    <col min="10023" max="10201" width="10" style="9"/>
    <col min="10202" max="10202" width="9.875" style="9" customWidth="1"/>
    <col min="10203" max="10203" width="38.8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25" style="9" customWidth="1"/>
    <col min="10241" max="10270" width="0" style="9" hidden="1" customWidth="1"/>
    <col min="10271" max="10271" width="13.75" style="9" customWidth="1"/>
    <col min="10272" max="10272" width="14.125" style="9" customWidth="1"/>
    <col min="10273" max="10273" width="12.875" style="9" customWidth="1"/>
    <col min="10274" max="10274" width="12.375" style="9" customWidth="1"/>
    <col min="10275" max="10275" width="12.875" style="9" customWidth="1"/>
    <col min="10276" max="10278" width="8.375" style="9" customWidth="1"/>
    <col min="10279" max="10457" width="10" style="9"/>
    <col min="10458" max="10458" width="9.875" style="9" customWidth="1"/>
    <col min="10459" max="10459" width="38.8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25" style="9" customWidth="1"/>
    <col min="10497" max="10526" width="0" style="9" hidden="1" customWidth="1"/>
    <col min="10527" max="10527" width="13.75" style="9" customWidth="1"/>
    <col min="10528" max="10528" width="14.125" style="9" customWidth="1"/>
    <col min="10529" max="10529" width="12.875" style="9" customWidth="1"/>
    <col min="10530" max="10530" width="12.375" style="9" customWidth="1"/>
    <col min="10531" max="10531" width="12.875" style="9" customWidth="1"/>
    <col min="10532" max="10534" width="8.375" style="9" customWidth="1"/>
    <col min="10535" max="10713" width="10" style="9"/>
    <col min="10714" max="10714" width="9.875" style="9" customWidth="1"/>
    <col min="10715" max="10715" width="38.8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25" style="9" customWidth="1"/>
    <col min="10753" max="10782" width="0" style="9" hidden="1" customWidth="1"/>
    <col min="10783" max="10783" width="13.75" style="9" customWidth="1"/>
    <col min="10784" max="10784" width="14.125" style="9" customWidth="1"/>
    <col min="10785" max="10785" width="12.875" style="9" customWidth="1"/>
    <col min="10786" max="10786" width="12.375" style="9" customWidth="1"/>
    <col min="10787" max="10787" width="12.875" style="9" customWidth="1"/>
    <col min="10788" max="10790" width="8.375" style="9" customWidth="1"/>
    <col min="10791" max="10969" width="10" style="9"/>
    <col min="10970" max="10970" width="9.875" style="9" customWidth="1"/>
    <col min="10971" max="10971" width="38.8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25" style="9" customWidth="1"/>
    <col min="11009" max="11038" width="0" style="9" hidden="1" customWidth="1"/>
    <col min="11039" max="11039" width="13.75" style="9" customWidth="1"/>
    <col min="11040" max="11040" width="14.125" style="9" customWidth="1"/>
    <col min="11041" max="11041" width="12.875" style="9" customWidth="1"/>
    <col min="11042" max="11042" width="12.375" style="9" customWidth="1"/>
    <col min="11043" max="11043" width="12.875" style="9" customWidth="1"/>
    <col min="11044" max="11046" width="8.375" style="9" customWidth="1"/>
    <col min="11047" max="11225" width="10" style="9"/>
    <col min="11226" max="11226" width="9.875" style="9" customWidth="1"/>
    <col min="11227" max="11227" width="38.8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25" style="9" customWidth="1"/>
    <col min="11265" max="11294" width="0" style="9" hidden="1" customWidth="1"/>
    <col min="11295" max="11295" width="13.75" style="9" customWidth="1"/>
    <col min="11296" max="11296" width="14.125" style="9" customWidth="1"/>
    <col min="11297" max="11297" width="12.875" style="9" customWidth="1"/>
    <col min="11298" max="11298" width="12.375" style="9" customWidth="1"/>
    <col min="11299" max="11299" width="12.875" style="9" customWidth="1"/>
    <col min="11300" max="11302" width="8.375" style="9" customWidth="1"/>
    <col min="11303" max="11481" width="10" style="9"/>
    <col min="11482" max="11482" width="9.875" style="9" customWidth="1"/>
    <col min="11483" max="11483" width="38.8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25" style="9" customWidth="1"/>
    <col min="11521" max="11550" width="0" style="9" hidden="1" customWidth="1"/>
    <col min="11551" max="11551" width="13.75" style="9" customWidth="1"/>
    <col min="11552" max="11552" width="14.125" style="9" customWidth="1"/>
    <col min="11553" max="11553" width="12.875" style="9" customWidth="1"/>
    <col min="11554" max="11554" width="12.375" style="9" customWidth="1"/>
    <col min="11555" max="11555" width="12.875" style="9" customWidth="1"/>
    <col min="11556" max="11558" width="8.375" style="9" customWidth="1"/>
    <col min="11559" max="11737" width="10" style="9"/>
    <col min="11738" max="11738" width="9.875" style="9" customWidth="1"/>
    <col min="11739" max="11739" width="38.8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25" style="9" customWidth="1"/>
    <col min="11777" max="11806" width="0" style="9" hidden="1" customWidth="1"/>
    <col min="11807" max="11807" width="13.75" style="9" customWidth="1"/>
    <col min="11808" max="11808" width="14.125" style="9" customWidth="1"/>
    <col min="11809" max="11809" width="12.875" style="9" customWidth="1"/>
    <col min="11810" max="11810" width="12.375" style="9" customWidth="1"/>
    <col min="11811" max="11811" width="12.875" style="9" customWidth="1"/>
    <col min="11812" max="11814" width="8.375" style="9" customWidth="1"/>
    <col min="11815" max="11993" width="10" style="9"/>
    <col min="11994" max="11994" width="9.875" style="9" customWidth="1"/>
    <col min="11995" max="11995" width="38.8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25" style="9" customWidth="1"/>
    <col min="12033" max="12062" width="0" style="9" hidden="1" customWidth="1"/>
    <col min="12063" max="12063" width="13.75" style="9" customWidth="1"/>
    <col min="12064" max="12064" width="14.125" style="9" customWidth="1"/>
    <col min="12065" max="12065" width="12.875" style="9" customWidth="1"/>
    <col min="12066" max="12066" width="12.375" style="9" customWidth="1"/>
    <col min="12067" max="12067" width="12.875" style="9" customWidth="1"/>
    <col min="12068" max="12070" width="8.375" style="9" customWidth="1"/>
    <col min="12071" max="12249" width="10" style="9"/>
    <col min="12250" max="12250" width="9.875" style="9" customWidth="1"/>
    <col min="12251" max="12251" width="38.8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25" style="9" customWidth="1"/>
    <col min="12289" max="12318" width="0" style="9" hidden="1" customWidth="1"/>
    <col min="12319" max="12319" width="13.75" style="9" customWidth="1"/>
    <col min="12320" max="12320" width="14.125" style="9" customWidth="1"/>
    <col min="12321" max="12321" width="12.875" style="9" customWidth="1"/>
    <col min="12322" max="12322" width="12.375" style="9" customWidth="1"/>
    <col min="12323" max="12323" width="12.875" style="9" customWidth="1"/>
    <col min="12324" max="12326" width="8.375" style="9" customWidth="1"/>
    <col min="12327" max="12505" width="10" style="9"/>
    <col min="12506" max="12506" width="9.875" style="9" customWidth="1"/>
    <col min="12507" max="12507" width="38.8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25" style="9" customWidth="1"/>
    <col min="12545" max="12574" width="0" style="9" hidden="1" customWidth="1"/>
    <col min="12575" max="12575" width="13.75" style="9" customWidth="1"/>
    <col min="12576" max="12576" width="14.125" style="9" customWidth="1"/>
    <col min="12577" max="12577" width="12.875" style="9" customWidth="1"/>
    <col min="12578" max="12578" width="12.375" style="9" customWidth="1"/>
    <col min="12579" max="12579" width="12.875" style="9" customWidth="1"/>
    <col min="12580" max="12582" width="8.375" style="9" customWidth="1"/>
    <col min="12583" max="12761" width="10" style="9"/>
    <col min="12762" max="12762" width="9.875" style="9" customWidth="1"/>
    <col min="12763" max="12763" width="38.8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25" style="9" customWidth="1"/>
    <col min="12801" max="12830" width="0" style="9" hidden="1" customWidth="1"/>
    <col min="12831" max="12831" width="13.75" style="9" customWidth="1"/>
    <col min="12832" max="12832" width="14.125" style="9" customWidth="1"/>
    <col min="12833" max="12833" width="12.875" style="9" customWidth="1"/>
    <col min="12834" max="12834" width="12.375" style="9" customWidth="1"/>
    <col min="12835" max="12835" width="12.875" style="9" customWidth="1"/>
    <col min="12836" max="12838" width="8.375" style="9" customWidth="1"/>
    <col min="12839" max="13017" width="10" style="9"/>
    <col min="13018" max="13018" width="9.875" style="9" customWidth="1"/>
    <col min="13019" max="13019" width="38.8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25" style="9" customWidth="1"/>
    <col min="13057" max="13086" width="0" style="9" hidden="1" customWidth="1"/>
    <col min="13087" max="13087" width="13.75" style="9" customWidth="1"/>
    <col min="13088" max="13088" width="14.125" style="9" customWidth="1"/>
    <col min="13089" max="13089" width="12.875" style="9" customWidth="1"/>
    <col min="13090" max="13090" width="12.375" style="9" customWidth="1"/>
    <col min="13091" max="13091" width="12.875" style="9" customWidth="1"/>
    <col min="13092" max="13094" width="8.375" style="9" customWidth="1"/>
    <col min="13095" max="13273" width="10" style="9"/>
    <col min="13274" max="13274" width="9.875" style="9" customWidth="1"/>
    <col min="13275" max="13275" width="38.8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25" style="9" customWidth="1"/>
    <col min="13313" max="13342" width="0" style="9" hidden="1" customWidth="1"/>
    <col min="13343" max="13343" width="13.75" style="9" customWidth="1"/>
    <col min="13344" max="13344" width="14.125" style="9" customWidth="1"/>
    <col min="13345" max="13345" width="12.875" style="9" customWidth="1"/>
    <col min="13346" max="13346" width="12.375" style="9" customWidth="1"/>
    <col min="13347" max="13347" width="12.875" style="9" customWidth="1"/>
    <col min="13348" max="13350" width="8.375" style="9" customWidth="1"/>
    <col min="13351" max="13529" width="10" style="9"/>
    <col min="13530" max="13530" width="9.875" style="9" customWidth="1"/>
    <col min="13531" max="13531" width="38.8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25" style="9" customWidth="1"/>
    <col min="13569" max="13598" width="0" style="9" hidden="1" customWidth="1"/>
    <col min="13599" max="13599" width="13.75" style="9" customWidth="1"/>
    <col min="13600" max="13600" width="14.125" style="9" customWidth="1"/>
    <col min="13601" max="13601" width="12.875" style="9" customWidth="1"/>
    <col min="13602" max="13602" width="12.375" style="9" customWidth="1"/>
    <col min="13603" max="13603" width="12.875" style="9" customWidth="1"/>
    <col min="13604" max="13606" width="8.375" style="9" customWidth="1"/>
    <col min="13607" max="13785" width="10" style="9"/>
    <col min="13786" max="13786" width="9.875" style="9" customWidth="1"/>
    <col min="13787" max="13787" width="38.8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25" style="9" customWidth="1"/>
    <col min="13825" max="13854" width="0" style="9" hidden="1" customWidth="1"/>
    <col min="13855" max="13855" width="13.75" style="9" customWidth="1"/>
    <col min="13856" max="13856" width="14.125" style="9" customWidth="1"/>
    <col min="13857" max="13857" width="12.875" style="9" customWidth="1"/>
    <col min="13858" max="13858" width="12.375" style="9" customWidth="1"/>
    <col min="13859" max="13859" width="12.875" style="9" customWidth="1"/>
    <col min="13860" max="13862" width="8.375" style="9" customWidth="1"/>
    <col min="13863" max="14041" width="10" style="9"/>
    <col min="14042" max="14042" width="9.875" style="9" customWidth="1"/>
    <col min="14043" max="14043" width="38.8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25" style="9" customWidth="1"/>
    <col min="14081" max="14110" width="0" style="9" hidden="1" customWidth="1"/>
    <col min="14111" max="14111" width="13.75" style="9" customWidth="1"/>
    <col min="14112" max="14112" width="14.125" style="9" customWidth="1"/>
    <col min="14113" max="14113" width="12.875" style="9" customWidth="1"/>
    <col min="14114" max="14114" width="12.375" style="9" customWidth="1"/>
    <col min="14115" max="14115" width="12.875" style="9" customWidth="1"/>
    <col min="14116" max="14118" width="8.375" style="9" customWidth="1"/>
    <col min="14119" max="14297" width="10" style="9"/>
    <col min="14298" max="14298" width="9.875" style="9" customWidth="1"/>
    <col min="14299" max="14299" width="38.8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25" style="9" customWidth="1"/>
    <col min="14337" max="14366" width="0" style="9" hidden="1" customWidth="1"/>
    <col min="14367" max="14367" width="13.75" style="9" customWidth="1"/>
    <col min="14368" max="14368" width="14.125" style="9" customWidth="1"/>
    <col min="14369" max="14369" width="12.875" style="9" customWidth="1"/>
    <col min="14370" max="14370" width="12.375" style="9" customWidth="1"/>
    <col min="14371" max="14371" width="12.875" style="9" customWidth="1"/>
    <col min="14372" max="14374" width="8.375" style="9" customWidth="1"/>
    <col min="14375" max="14553" width="10" style="9"/>
    <col min="14554" max="14554" width="9.875" style="9" customWidth="1"/>
    <col min="14555" max="14555" width="38.8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25" style="9" customWidth="1"/>
    <col min="14593" max="14622" width="0" style="9" hidden="1" customWidth="1"/>
    <col min="14623" max="14623" width="13.75" style="9" customWidth="1"/>
    <col min="14624" max="14624" width="14.125" style="9" customWidth="1"/>
    <col min="14625" max="14625" width="12.875" style="9" customWidth="1"/>
    <col min="14626" max="14626" width="12.375" style="9" customWidth="1"/>
    <col min="14627" max="14627" width="12.875" style="9" customWidth="1"/>
    <col min="14628" max="14630" width="8.375" style="9" customWidth="1"/>
    <col min="14631" max="14809" width="10" style="9"/>
    <col min="14810" max="14810" width="9.875" style="9" customWidth="1"/>
    <col min="14811" max="14811" width="38.8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25" style="9" customWidth="1"/>
    <col min="14849" max="14878" width="0" style="9" hidden="1" customWidth="1"/>
    <col min="14879" max="14879" width="13.75" style="9" customWidth="1"/>
    <col min="14880" max="14880" width="14.125" style="9" customWidth="1"/>
    <col min="14881" max="14881" width="12.875" style="9" customWidth="1"/>
    <col min="14882" max="14882" width="12.375" style="9" customWidth="1"/>
    <col min="14883" max="14883" width="12.875" style="9" customWidth="1"/>
    <col min="14884" max="14886" width="8.375" style="9" customWidth="1"/>
    <col min="14887" max="15065" width="10" style="9"/>
    <col min="15066" max="15066" width="9.875" style="9" customWidth="1"/>
    <col min="15067" max="15067" width="38.8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25" style="9" customWidth="1"/>
    <col min="15105" max="15134" width="0" style="9" hidden="1" customWidth="1"/>
    <col min="15135" max="15135" width="13.75" style="9" customWidth="1"/>
    <col min="15136" max="15136" width="14.125" style="9" customWidth="1"/>
    <col min="15137" max="15137" width="12.875" style="9" customWidth="1"/>
    <col min="15138" max="15138" width="12.375" style="9" customWidth="1"/>
    <col min="15139" max="15139" width="12.875" style="9" customWidth="1"/>
    <col min="15140" max="15142" width="8.375" style="9" customWidth="1"/>
    <col min="15143" max="15321" width="10" style="9"/>
    <col min="15322" max="15322" width="9.875" style="9" customWidth="1"/>
    <col min="15323" max="15323" width="38.8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25" style="9" customWidth="1"/>
    <col min="15361" max="15390" width="0" style="9" hidden="1" customWidth="1"/>
    <col min="15391" max="15391" width="13.75" style="9" customWidth="1"/>
    <col min="15392" max="15392" width="14.125" style="9" customWidth="1"/>
    <col min="15393" max="15393" width="12.875" style="9" customWidth="1"/>
    <col min="15394" max="15394" width="12.375" style="9" customWidth="1"/>
    <col min="15395" max="15395" width="12.875" style="9" customWidth="1"/>
    <col min="15396" max="15398" width="8.375" style="9" customWidth="1"/>
    <col min="15399" max="15577" width="10" style="9"/>
    <col min="15578" max="15578" width="9.875" style="9" customWidth="1"/>
    <col min="15579" max="15579" width="38.8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25" style="9" customWidth="1"/>
    <col min="15617" max="15646" width="0" style="9" hidden="1" customWidth="1"/>
    <col min="15647" max="15647" width="13.75" style="9" customWidth="1"/>
    <col min="15648" max="15648" width="14.125" style="9" customWidth="1"/>
    <col min="15649" max="15649" width="12.875" style="9" customWidth="1"/>
    <col min="15650" max="15650" width="12.375" style="9" customWidth="1"/>
    <col min="15651" max="15651" width="12.875" style="9" customWidth="1"/>
    <col min="15652" max="15654" width="8.375" style="9" customWidth="1"/>
    <col min="15655" max="15833" width="10" style="9"/>
    <col min="15834" max="15834" width="9.875" style="9" customWidth="1"/>
    <col min="15835" max="15835" width="38.8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25" style="9" customWidth="1"/>
    <col min="15873" max="15902" width="0" style="9" hidden="1" customWidth="1"/>
    <col min="15903" max="15903" width="13.75" style="9" customWidth="1"/>
    <col min="15904" max="15904" width="14.125" style="9" customWidth="1"/>
    <col min="15905" max="15905" width="12.875" style="9" customWidth="1"/>
    <col min="15906" max="15906" width="12.375" style="9" customWidth="1"/>
    <col min="15907" max="15907" width="12.875" style="9" customWidth="1"/>
    <col min="15908" max="15910" width="8.375" style="9" customWidth="1"/>
    <col min="15911" max="16089" width="10" style="9"/>
    <col min="16090" max="16090" width="9.875" style="9" customWidth="1"/>
    <col min="16091" max="16091" width="38.8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25" style="9" customWidth="1"/>
    <col min="16129" max="16158" width="0" style="9" hidden="1" customWidth="1"/>
    <col min="16159" max="16159" width="13.75" style="9" customWidth="1"/>
    <col min="16160" max="16160" width="14.125" style="9" customWidth="1"/>
    <col min="16161" max="16161" width="12.875" style="9" customWidth="1"/>
    <col min="16162" max="16162" width="12.375" style="9" customWidth="1"/>
    <col min="16163" max="16163" width="12.875" style="9" customWidth="1"/>
    <col min="16164" max="16166" width="8.375" style="9" customWidth="1"/>
    <col min="16167" max="16384" width="10" style="9"/>
  </cols>
  <sheetData>
    <row r="1" spans="1:40" ht="38.25" customHeight="1" x14ac:dyDescent="0.45">
      <c r="A1" s="74" t="s">
        <v>1482</v>
      </c>
      <c r="B1" s="176" t="s">
        <v>1977</v>
      </c>
      <c r="C1" s="1" t="s">
        <v>1160</v>
      </c>
      <c r="D1" s="1" t="s">
        <v>0</v>
      </c>
      <c r="E1" s="1" t="s">
        <v>1</v>
      </c>
      <c r="F1" s="1" t="s">
        <v>1479</v>
      </c>
      <c r="G1" s="1" t="s">
        <v>1</v>
      </c>
      <c r="H1" s="5" t="s">
        <v>27</v>
      </c>
      <c r="I1" s="5" t="s">
        <v>28</v>
      </c>
      <c r="J1" s="5" t="s">
        <v>1338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1152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6" t="s">
        <v>1481</v>
      </c>
      <c r="AN1" s="117" t="s">
        <v>1480</v>
      </c>
    </row>
    <row r="2" spans="1:40" ht="24" customHeight="1" x14ac:dyDescent="0.45">
      <c r="A2" s="20"/>
      <c r="B2" s="32" t="s">
        <v>381</v>
      </c>
      <c r="C2" s="32" t="s">
        <v>2130</v>
      </c>
      <c r="D2" s="32" t="s">
        <v>382</v>
      </c>
      <c r="E2" s="11" t="s">
        <v>383</v>
      </c>
      <c r="F2" s="11">
        <v>70</v>
      </c>
      <c r="G2" s="11"/>
      <c r="H2" s="16"/>
      <c r="I2" s="16"/>
      <c r="J2" s="17"/>
      <c r="K2" s="101"/>
      <c r="L2" s="17"/>
      <c r="M2" s="17"/>
      <c r="N2" s="17"/>
      <c r="O2" s="10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6"/>
      <c r="AE2" s="16"/>
      <c r="AF2" s="16"/>
      <c r="AG2" s="16"/>
      <c r="AH2" s="17"/>
      <c r="AI2" s="17"/>
      <c r="AJ2" s="17"/>
      <c r="AK2" s="17"/>
      <c r="AL2" s="17"/>
      <c r="AM2" s="18">
        <f t="shared" ref="AM2:AM29" si="0">H2+I2+J2+K2+L2+M2+N2+O2+P2+Q2+R2+S2+T2+U2+V2+W2+X2+Y2+Z2+AA2+AB2+AC2+AD2+AE2+AF2+AG2+AH2+AI2+AJ2+AK2+AL2</f>
        <v>0</v>
      </c>
      <c r="AN2" s="116">
        <f t="shared" ref="AN2:AN10" si="1">AM2*F2</f>
        <v>0</v>
      </c>
    </row>
    <row r="3" spans="1:40" x14ac:dyDescent="0.45">
      <c r="A3" s="25"/>
      <c r="B3" s="34" t="s">
        <v>475</v>
      </c>
      <c r="C3" s="34">
        <v>1021701001</v>
      </c>
      <c r="D3" s="33" t="s">
        <v>476</v>
      </c>
      <c r="E3" s="25" t="s">
        <v>71</v>
      </c>
      <c r="F3" s="25"/>
      <c r="G3" s="25"/>
      <c r="H3" s="44"/>
      <c r="I3" s="44"/>
      <c r="J3" s="43"/>
      <c r="K3" s="111"/>
      <c r="L3" s="43"/>
      <c r="M3" s="43"/>
      <c r="N3" s="43">
        <v>12000</v>
      </c>
      <c r="O3" s="111"/>
      <c r="P3" s="44"/>
      <c r="Q3" s="43"/>
      <c r="R3" s="43"/>
      <c r="S3" s="43"/>
      <c r="T3" s="43"/>
      <c r="U3" s="43"/>
      <c r="V3" s="43">
        <v>12000</v>
      </c>
      <c r="W3" s="43"/>
      <c r="X3" s="44"/>
      <c r="Y3" s="43"/>
      <c r="Z3" s="43"/>
      <c r="AA3" s="43"/>
      <c r="AB3" s="43"/>
      <c r="AC3" s="43"/>
      <c r="AD3" s="44"/>
      <c r="AE3" s="44"/>
      <c r="AF3" s="44"/>
      <c r="AG3" s="44"/>
      <c r="AH3" s="43"/>
      <c r="AI3" s="43"/>
      <c r="AJ3" s="43"/>
      <c r="AK3" s="43"/>
      <c r="AL3" s="43"/>
      <c r="AM3" s="18">
        <f t="shared" si="0"/>
        <v>24000</v>
      </c>
      <c r="AN3" s="116">
        <f t="shared" si="1"/>
        <v>0</v>
      </c>
    </row>
    <row r="4" spans="1:40" x14ac:dyDescent="0.45">
      <c r="A4" s="25"/>
      <c r="B4" s="34" t="s">
        <v>481</v>
      </c>
      <c r="C4" s="34">
        <v>1020201071</v>
      </c>
      <c r="D4" s="33" t="s">
        <v>1608</v>
      </c>
      <c r="E4" s="25" t="s">
        <v>71</v>
      </c>
      <c r="F4" s="25"/>
      <c r="G4" s="25"/>
      <c r="H4" s="44"/>
      <c r="I4" s="44"/>
      <c r="J4" s="43"/>
      <c r="K4" s="111"/>
      <c r="L4" s="43"/>
      <c r="M4" s="43"/>
      <c r="N4" s="43">
        <v>12000</v>
      </c>
      <c r="O4" s="111"/>
      <c r="P4" s="44"/>
      <c r="Q4" s="43"/>
      <c r="R4" s="43"/>
      <c r="S4" s="43"/>
      <c r="T4" s="43"/>
      <c r="U4" s="43"/>
      <c r="V4" s="43">
        <v>12000</v>
      </c>
      <c r="W4" s="43"/>
      <c r="X4" s="44"/>
      <c r="Y4" s="43"/>
      <c r="Z4" s="43"/>
      <c r="AA4" s="43"/>
      <c r="AB4" s="43"/>
      <c r="AC4" s="43">
        <v>3000</v>
      </c>
      <c r="AD4" s="44"/>
      <c r="AE4" s="44">
        <v>6000</v>
      </c>
      <c r="AF4" s="44"/>
      <c r="AG4" s="44"/>
      <c r="AH4" s="43"/>
      <c r="AI4" s="43">
        <v>3000</v>
      </c>
      <c r="AJ4" s="43">
        <v>6000</v>
      </c>
      <c r="AK4" s="43"/>
      <c r="AL4" s="43"/>
      <c r="AM4" s="18">
        <f t="shared" si="0"/>
        <v>42000</v>
      </c>
      <c r="AN4" s="116">
        <f t="shared" si="1"/>
        <v>0</v>
      </c>
    </row>
    <row r="5" spans="1:40" x14ac:dyDescent="0.45">
      <c r="A5" s="25"/>
      <c r="B5" s="34" t="s">
        <v>477</v>
      </c>
      <c r="C5" s="34">
        <v>1021701002</v>
      </c>
      <c r="D5" s="33" t="s">
        <v>478</v>
      </c>
      <c r="E5" s="25" t="s">
        <v>71</v>
      </c>
      <c r="F5" s="25"/>
      <c r="G5" s="25"/>
      <c r="H5" s="44"/>
      <c r="I5" s="44"/>
      <c r="J5" s="43"/>
      <c r="K5" s="111"/>
      <c r="L5" s="43"/>
      <c r="M5" s="43"/>
      <c r="N5" s="43"/>
      <c r="O5" s="111"/>
      <c r="P5" s="44"/>
      <c r="Q5" s="43"/>
      <c r="R5" s="43"/>
      <c r="S5" s="43"/>
      <c r="T5" s="43"/>
      <c r="U5" s="43"/>
      <c r="V5" s="43"/>
      <c r="W5" s="43"/>
      <c r="X5" s="44"/>
      <c r="Y5" s="43"/>
      <c r="Z5" s="43"/>
      <c r="AA5" s="43"/>
      <c r="AB5" s="43"/>
      <c r="AC5" s="43">
        <v>12000</v>
      </c>
      <c r="AD5" s="44"/>
      <c r="AE5" s="44">
        <v>12000</v>
      </c>
      <c r="AF5" s="44"/>
      <c r="AG5" s="44"/>
      <c r="AH5" s="43"/>
      <c r="AI5" s="43"/>
      <c r="AJ5" s="43"/>
      <c r="AK5" s="43"/>
      <c r="AL5" s="43"/>
      <c r="AM5" s="18">
        <f t="shared" si="0"/>
        <v>24000</v>
      </c>
      <c r="AN5" s="116">
        <f t="shared" si="1"/>
        <v>0</v>
      </c>
    </row>
    <row r="6" spans="1:40" x14ac:dyDescent="0.45">
      <c r="A6" s="25"/>
      <c r="B6" s="34" t="s">
        <v>479</v>
      </c>
      <c r="C6" s="34">
        <v>1020201070</v>
      </c>
      <c r="D6" s="33" t="s">
        <v>480</v>
      </c>
      <c r="E6" s="25" t="s">
        <v>71</v>
      </c>
      <c r="F6" s="25"/>
      <c r="G6" s="25"/>
      <c r="H6" s="44"/>
      <c r="I6" s="44"/>
      <c r="J6" s="43"/>
      <c r="K6" s="111"/>
      <c r="L6" s="43"/>
      <c r="M6" s="43"/>
      <c r="N6" s="43"/>
      <c r="O6" s="111"/>
      <c r="P6" s="44"/>
      <c r="Q6" s="43"/>
      <c r="R6" s="43"/>
      <c r="S6" s="43"/>
      <c r="T6" s="43"/>
      <c r="U6" s="43"/>
      <c r="V6" s="43"/>
      <c r="W6" s="43"/>
      <c r="X6" s="44"/>
      <c r="Y6" s="43"/>
      <c r="Z6" s="43"/>
      <c r="AA6" s="43"/>
      <c r="AB6" s="43"/>
      <c r="AC6" s="43"/>
      <c r="AD6" s="44"/>
      <c r="AE6" s="44"/>
      <c r="AF6" s="44"/>
      <c r="AG6" s="44"/>
      <c r="AH6" s="43"/>
      <c r="AI6" s="43"/>
      <c r="AJ6" s="43"/>
      <c r="AK6" s="43"/>
      <c r="AL6" s="43"/>
      <c r="AM6" s="18">
        <f t="shared" si="0"/>
        <v>0</v>
      </c>
      <c r="AN6" s="116">
        <f t="shared" si="1"/>
        <v>0</v>
      </c>
    </row>
    <row r="7" spans="1:40" ht="21.75" customHeight="1" x14ac:dyDescent="0.45">
      <c r="A7" s="11"/>
      <c r="B7" s="10" t="s">
        <v>488</v>
      </c>
      <c r="C7" s="10" t="s">
        <v>1911</v>
      </c>
      <c r="D7" s="10" t="s">
        <v>489</v>
      </c>
      <c r="E7" s="11" t="s">
        <v>265</v>
      </c>
      <c r="F7" s="11">
        <v>0</v>
      </c>
      <c r="G7" s="11"/>
      <c r="H7" s="16"/>
      <c r="I7" s="16"/>
      <c r="J7" s="17"/>
      <c r="K7" s="101">
        <v>10</v>
      </c>
      <c r="L7" s="17"/>
      <c r="M7" s="17"/>
      <c r="N7" s="17">
        <v>10</v>
      </c>
      <c r="O7" s="101"/>
      <c r="P7" s="1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>
        <v>10</v>
      </c>
      <c r="AC7" s="17"/>
      <c r="AD7" s="16"/>
      <c r="AE7" s="16">
        <v>10</v>
      </c>
      <c r="AF7" s="16"/>
      <c r="AG7" s="16"/>
      <c r="AH7" s="17"/>
      <c r="AI7" s="17"/>
      <c r="AJ7" s="17"/>
      <c r="AK7" s="17"/>
      <c r="AL7" s="17"/>
      <c r="AM7" s="18">
        <f t="shared" si="0"/>
        <v>40</v>
      </c>
      <c r="AN7" s="116">
        <f t="shared" si="1"/>
        <v>0</v>
      </c>
    </row>
    <row r="8" spans="1:40" x14ac:dyDescent="0.45">
      <c r="A8" s="11"/>
      <c r="B8" s="10" t="s">
        <v>1457</v>
      </c>
      <c r="C8" s="10">
        <v>1020301006</v>
      </c>
      <c r="D8" s="10" t="s">
        <v>509</v>
      </c>
      <c r="E8" s="11" t="s">
        <v>265</v>
      </c>
      <c r="F8" s="11">
        <v>0</v>
      </c>
      <c r="G8" s="11"/>
      <c r="H8" s="16"/>
      <c r="I8" s="16"/>
      <c r="J8" s="17"/>
      <c r="K8" s="101">
        <v>10</v>
      </c>
      <c r="L8" s="17"/>
      <c r="M8" s="17"/>
      <c r="N8" s="17"/>
      <c r="O8" s="101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>
        <v>10</v>
      </c>
      <c r="AD8" s="16"/>
      <c r="AE8" s="16"/>
      <c r="AF8" s="16"/>
      <c r="AG8" s="16"/>
      <c r="AH8" s="17"/>
      <c r="AI8" s="17"/>
      <c r="AJ8" s="17"/>
      <c r="AK8" s="17"/>
      <c r="AL8" s="17"/>
      <c r="AM8" s="18">
        <f t="shared" si="0"/>
        <v>20</v>
      </c>
      <c r="AN8" s="116">
        <f t="shared" si="1"/>
        <v>0</v>
      </c>
    </row>
    <row r="9" spans="1:40" ht="24" customHeight="1" x14ac:dyDescent="0.45">
      <c r="A9" s="20"/>
      <c r="B9" s="32" t="s">
        <v>510</v>
      </c>
      <c r="C9" s="32" t="s">
        <v>510</v>
      </c>
      <c r="D9" s="32" t="s">
        <v>511</v>
      </c>
      <c r="E9" s="11" t="s">
        <v>484</v>
      </c>
      <c r="F9" s="11">
        <v>70</v>
      </c>
      <c r="G9" s="11"/>
      <c r="H9" s="16"/>
      <c r="I9" s="16"/>
      <c r="J9" s="17"/>
      <c r="K9" s="101"/>
      <c r="L9" s="17">
        <v>1</v>
      </c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>
        <v>1</v>
      </c>
      <c r="Z9" s="17"/>
      <c r="AA9" s="17"/>
      <c r="AB9" s="17"/>
      <c r="AC9" s="17"/>
      <c r="AD9" s="16"/>
      <c r="AE9" s="16"/>
      <c r="AF9" s="16"/>
      <c r="AG9" s="16"/>
      <c r="AH9" s="17"/>
      <c r="AI9" s="17"/>
      <c r="AJ9" s="17"/>
      <c r="AK9" s="17"/>
      <c r="AL9" s="17"/>
      <c r="AM9" s="18">
        <f t="shared" si="0"/>
        <v>2</v>
      </c>
      <c r="AN9" s="116">
        <f t="shared" si="1"/>
        <v>140</v>
      </c>
    </row>
    <row r="10" spans="1:40" x14ac:dyDescent="0.45">
      <c r="A10" s="11"/>
      <c r="B10" s="21" t="s">
        <v>1402</v>
      </c>
      <c r="C10" s="21" t="s">
        <v>1402</v>
      </c>
      <c r="D10" s="21" t="s">
        <v>1491</v>
      </c>
      <c r="E10" s="11" t="s">
        <v>61</v>
      </c>
      <c r="F10" s="11">
        <v>0</v>
      </c>
      <c r="G10" s="11"/>
      <c r="H10" s="16"/>
      <c r="I10" s="16"/>
      <c r="J10" s="17"/>
      <c r="K10" s="101"/>
      <c r="L10" s="17"/>
      <c r="M10" s="17"/>
      <c r="N10" s="17"/>
      <c r="O10" s="101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6"/>
      <c r="AE10" s="16"/>
      <c r="AF10" s="16"/>
      <c r="AG10" s="16"/>
      <c r="AH10" s="17"/>
      <c r="AI10" s="17"/>
      <c r="AJ10" s="17"/>
      <c r="AK10" s="17"/>
      <c r="AL10" s="17"/>
      <c r="AM10" s="18">
        <f t="shared" si="0"/>
        <v>0</v>
      </c>
      <c r="AN10" s="116">
        <f t="shared" si="1"/>
        <v>0</v>
      </c>
    </row>
    <row r="11" spans="1:40" ht="24" customHeight="1" x14ac:dyDescent="0.45">
      <c r="A11" s="20"/>
      <c r="B11" s="32" t="s">
        <v>1458</v>
      </c>
      <c r="C11" s="32" t="s">
        <v>1458</v>
      </c>
      <c r="D11" s="32" t="s">
        <v>1557</v>
      </c>
      <c r="E11" s="11" t="s">
        <v>61</v>
      </c>
      <c r="F11" s="11">
        <v>70</v>
      </c>
      <c r="G11" s="11"/>
      <c r="H11" s="16"/>
      <c r="I11" s="16"/>
      <c r="J11" s="17"/>
      <c r="K11" s="101"/>
      <c r="L11" s="17"/>
      <c r="M11" s="17"/>
      <c r="N11" s="17"/>
      <c r="O11" s="101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6"/>
      <c r="AE11" s="16"/>
      <c r="AF11" s="16"/>
      <c r="AG11" s="16"/>
      <c r="AH11" s="17"/>
      <c r="AI11" s="17"/>
      <c r="AJ11" s="17"/>
      <c r="AK11" s="17"/>
      <c r="AL11" s="17"/>
      <c r="AM11" s="18">
        <f t="shared" si="0"/>
        <v>0</v>
      </c>
      <c r="AN11" s="116">
        <v>0</v>
      </c>
    </row>
    <row r="12" spans="1:40" x14ac:dyDescent="0.45">
      <c r="A12" s="20"/>
      <c r="B12" s="10" t="s">
        <v>605</v>
      </c>
      <c r="C12" s="10">
        <v>1021701011</v>
      </c>
      <c r="D12" s="10" t="s">
        <v>1469</v>
      </c>
      <c r="E12" s="11" t="s">
        <v>61</v>
      </c>
      <c r="F12" s="11">
        <v>0</v>
      </c>
      <c r="G12" s="11"/>
      <c r="H12" s="16"/>
      <c r="I12" s="16"/>
      <c r="J12" s="17"/>
      <c r="K12" s="101"/>
      <c r="L12" s="17">
        <v>900</v>
      </c>
      <c r="M12" s="17"/>
      <c r="N12" s="17"/>
      <c r="O12" s="101"/>
      <c r="P12" s="16">
        <v>900</v>
      </c>
      <c r="Q12" s="17"/>
      <c r="R12" s="17">
        <v>900</v>
      </c>
      <c r="S12" s="17"/>
      <c r="T12" s="17"/>
      <c r="U12" s="17"/>
      <c r="V12" s="17">
        <v>900</v>
      </c>
      <c r="W12" s="17"/>
      <c r="X12" s="17"/>
      <c r="Y12" s="17">
        <v>450</v>
      </c>
      <c r="Z12" s="17"/>
      <c r="AA12" s="17"/>
      <c r="AB12" s="17"/>
      <c r="AC12" s="17">
        <v>900</v>
      </c>
      <c r="AD12" s="16"/>
      <c r="AE12" s="16"/>
      <c r="AF12" s="16"/>
      <c r="AG12" s="16"/>
      <c r="AH12" s="17"/>
      <c r="AI12" s="17">
        <v>900</v>
      </c>
      <c r="AJ12" s="17"/>
      <c r="AK12" s="17"/>
      <c r="AL12" s="17"/>
      <c r="AM12" s="18">
        <f t="shared" si="0"/>
        <v>5850</v>
      </c>
      <c r="AN12" s="116">
        <f t="shared" ref="AN12:AN30" si="2">AM12*F12</f>
        <v>0</v>
      </c>
    </row>
    <row r="13" spans="1:40" x14ac:dyDescent="0.45">
      <c r="A13" s="11"/>
      <c r="B13" s="10" t="s">
        <v>1025</v>
      </c>
      <c r="C13" s="10" t="s">
        <v>1025</v>
      </c>
      <c r="D13" s="10" t="s">
        <v>1026</v>
      </c>
      <c r="E13" s="11" t="s">
        <v>276</v>
      </c>
      <c r="F13" s="11">
        <v>45</v>
      </c>
      <c r="G13" s="11"/>
      <c r="H13" s="16"/>
      <c r="I13" s="16"/>
      <c r="J13" s="17"/>
      <c r="K13" s="101">
        <v>5</v>
      </c>
      <c r="L13" s="17"/>
      <c r="M13" s="17"/>
      <c r="N13" s="17">
        <v>5</v>
      </c>
      <c r="O13" s="101"/>
      <c r="P13" s="16"/>
      <c r="Q13" s="17"/>
      <c r="R13" s="17">
        <v>5</v>
      </c>
      <c r="S13" s="17"/>
      <c r="T13" s="17"/>
      <c r="U13" s="17"/>
      <c r="V13" s="17"/>
      <c r="W13" s="17"/>
      <c r="X13" s="17"/>
      <c r="Y13" s="17">
        <v>5</v>
      </c>
      <c r="Z13" s="17"/>
      <c r="AA13" s="17"/>
      <c r="AB13" s="17">
        <v>5</v>
      </c>
      <c r="AC13" s="17"/>
      <c r="AD13" s="16"/>
      <c r="AE13" s="16"/>
      <c r="AF13" s="16"/>
      <c r="AG13" s="16"/>
      <c r="AH13" s="17"/>
      <c r="AI13" s="17"/>
      <c r="AJ13" s="17">
        <v>5</v>
      </c>
      <c r="AK13" s="17"/>
      <c r="AL13" s="17"/>
      <c r="AM13" s="18">
        <f t="shared" si="0"/>
        <v>30</v>
      </c>
      <c r="AN13" s="116">
        <f t="shared" si="2"/>
        <v>1350</v>
      </c>
    </row>
    <row r="14" spans="1:40" x14ac:dyDescent="0.45">
      <c r="A14" s="25"/>
      <c r="B14" s="34" t="s">
        <v>1035</v>
      </c>
      <c r="C14" s="34" t="s">
        <v>2143</v>
      </c>
      <c r="D14" s="33" t="s">
        <v>2021</v>
      </c>
      <c r="E14" s="25" t="s">
        <v>1832</v>
      </c>
      <c r="F14" s="25"/>
      <c r="G14" s="25"/>
      <c r="H14" s="44"/>
      <c r="I14" s="44"/>
      <c r="J14" s="43"/>
      <c r="K14" s="111"/>
      <c r="L14" s="43"/>
      <c r="M14" s="43"/>
      <c r="N14" s="43">
        <v>1</v>
      </c>
      <c r="O14" s="111"/>
      <c r="P14" s="44"/>
      <c r="Q14" s="43"/>
      <c r="R14" s="43"/>
      <c r="S14" s="43"/>
      <c r="T14" s="43"/>
      <c r="U14" s="43"/>
      <c r="V14" s="43"/>
      <c r="W14" s="43"/>
      <c r="X14" s="44"/>
      <c r="Y14" s="43"/>
      <c r="Z14" s="43"/>
      <c r="AA14" s="43"/>
      <c r="AB14" s="43"/>
      <c r="AC14" s="43">
        <v>2</v>
      </c>
      <c r="AD14" s="44"/>
      <c r="AE14" s="44">
        <v>1</v>
      </c>
      <c r="AF14" s="44"/>
      <c r="AG14" s="44"/>
      <c r="AH14" s="43"/>
      <c r="AI14" s="43"/>
      <c r="AJ14" s="43"/>
      <c r="AK14" s="43"/>
      <c r="AL14" s="43"/>
      <c r="AM14" s="18">
        <f t="shared" si="0"/>
        <v>4</v>
      </c>
      <c r="AN14" s="116">
        <f t="shared" si="2"/>
        <v>0</v>
      </c>
    </row>
    <row r="15" spans="1:40" x14ac:dyDescent="0.45">
      <c r="A15" s="20"/>
      <c r="B15" s="32" t="s">
        <v>1039</v>
      </c>
      <c r="C15" s="32" t="s">
        <v>2131</v>
      </c>
      <c r="D15" s="32" t="s">
        <v>2022</v>
      </c>
      <c r="E15" s="11" t="s">
        <v>1832</v>
      </c>
      <c r="F15" s="11">
        <v>70</v>
      </c>
      <c r="G15" s="11"/>
      <c r="H15" s="16"/>
      <c r="I15" s="16">
        <v>2</v>
      </c>
      <c r="J15" s="17"/>
      <c r="K15" s="101">
        <v>2</v>
      </c>
      <c r="L15" s="17"/>
      <c r="M15" s="17"/>
      <c r="N15" s="17">
        <v>2</v>
      </c>
      <c r="O15" s="101"/>
      <c r="P15" s="16">
        <v>2</v>
      </c>
      <c r="Q15" s="17"/>
      <c r="R15" s="17">
        <v>4</v>
      </c>
      <c r="S15" s="17"/>
      <c r="T15" s="17"/>
      <c r="U15" s="17">
        <v>2</v>
      </c>
      <c r="V15" s="17">
        <v>2</v>
      </c>
      <c r="W15" s="17"/>
      <c r="X15" s="17"/>
      <c r="Y15" s="17">
        <v>2</v>
      </c>
      <c r="Z15" s="17"/>
      <c r="AA15" s="17"/>
      <c r="AB15" s="17">
        <v>2</v>
      </c>
      <c r="AC15" s="17"/>
      <c r="AD15" s="16"/>
      <c r="AE15" s="16"/>
      <c r="AF15" s="16"/>
      <c r="AG15" s="16"/>
      <c r="AH15" s="17"/>
      <c r="AI15" s="17">
        <v>2</v>
      </c>
      <c r="AJ15" s="17"/>
      <c r="AK15" s="17">
        <v>2</v>
      </c>
      <c r="AL15" s="17"/>
      <c r="AM15" s="18">
        <f t="shared" si="0"/>
        <v>24</v>
      </c>
      <c r="AN15" s="116">
        <f t="shared" si="2"/>
        <v>1680</v>
      </c>
    </row>
    <row r="16" spans="1:40" ht="24" customHeight="1" x14ac:dyDescent="0.45">
      <c r="A16" s="20"/>
      <c r="B16" s="32" t="s">
        <v>1042</v>
      </c>
      <c r="C16" s="32" t="s">
        <v>2144</v>
      </c>
      <c r="D16" s="32" t="s">
        <v>2023</v>
      </c>
      <c r="E16" s="11" t="s">
        <v>1832</v>
      </c>
      <c r="F16" s="11">
        <v>70</v>
      </c>
      <c r="G16" s="11"/>
      <c r="H16" s="16"/>
      <c r="I16" s="16"/>
      <c r="J16" s="17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0"/>
        <v>0</v>
      </c>
      <c r="AN16" s="116">
        <f t="shared" si="2"/>
        <v>0</v>
      </c>
    </row>
    <row r="17" spans="1:40" ht="24" customHeight="1" x14ac:dyDescent="0.45">
      <c r="A17" s="20"/>
      <c r="B17" s="32" t="s">
        <v>1049</v>
      </c>
      <c r="C17" s="32" t="s">
        <v>1049</v>
      </c>
      <c r="D17" s="32" t="s">
        <v>1411</v>
      </c>
      <c r="E17" s="11" t="s">
        <v>1010</v>
      </c>
      <c r="F17" s="11">
        <v>70</v>
      </c>
      <c r="G17" s="11"/>
      <c r="H17" s="16"/>
      <c r="I17" s="16"/>
      <c r="J17" s="17"/>
      <c r="K17" s="101"/>
      <c r="L17" s="17"/>
      <c r="M17" s="17"/>
      <c r="N17" s="17"/>
      <c r="O17" s="101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>
        <v>1</v>
      </c>
      <c r="AD17" s="16"/>
      <c r="AE17" s="16"/>
      <c r="AF17" s="16"/>
      <c r="AG17" s="16"/>
      <c r="AH17" s="17"/>
      <c r="AI17" s="17"/>
      <c r="AJ17" s="17"/>
      <c r="AK17" s="17"/>
      <c r="AL17" s="17"/>
      <c r="AM17" s="18">
        <f t="shared" si="0"/>
        <v>1</v>
      </c>
      <c r="AN17" s="116">
        <f t="shared" si="2"/>
        <v>70</v>
      </c>
    </row>
    <row r="18" spans="1:40" x14ac:dyDescent="0.45">
      <c r="A18" s="11"/>
      <c r="B18" s="34"/>
      <c r="C18" s="34" t="s">
        <v>1639</v>
      </c>
      <c r="D18" s="10" t="s">
        <v>1640</v>
      </c>
      <c r="E18" s="28" t="s">
        <v>265</v>
      </c>
      <c r="F18" s="11"/>
      <c r="G18" s="11"/>
      <c r="H18" s="16"/>
      <c r="I18" s="16"/>
      <c r="J18" s="17"/>
      <c r="K18" s="101"/>
      <c r="L18" s="17"/>
      <c r="M18" s="17"/>
      <c r="N18" s="17"/>
      <c r="O18" s="101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6"/>
      <c r="AE18" s="16"/>
      <c r="AF18" s="16"/>
      <c r="AG18" s="16"/>
      <c r="AH18" s="17"/>
      <c r="AI18" s="17"/>
      <c r="AJ18" s="17"/>
      <c r="AK18" s="17"/>
      <c r="AL18" s="17"/>
      <c r="AM18" s="18">
        <f t="shared" si="0"/>
        <v>0</v>
      </c>
      <c r="AN18" s="116">
        <f t="shared" si="2"/>
        <v>0</v>
      </c>
    </row>
    <row r="19" spans="1:40" x14ac:dyDescent="0.45">
      <c r="A19" s="25"/>
      <c r="B19" s="34"/>
      <c r="C19" s="34" t="s">
        <v>1805</v>
      </c>
      <c r="D19" s="33" t="s">
        <v>1767</v>
      </c>
      <c r="E19" s="28" t="s">
        <v>265</v>
      </c>
      <c r="F19" s="25"/>
      <c r="G19" s="25"/>
      <c r="H19" s="44"/>
      <c r="I19" s="44"/>
      <c r="J19" s="43"/>
      <c r="K19" s="111"/>
      <c r="L19" s="43"/>
      <c r="M19" s="43"/>
      <c r="N19" s="43"/>
      <c r="O19" s="111"/>
      <c r="P19" s="44"/>
      <c r="Q19" s="43"/>
      <c r="R19" s="43"/>
      <c r="S19" s="43"/>
      <c r="T19" s="43"/>
      <c r="U19" s="43"/>
      <c r="V19" s="43"/>
      <c r="W19" s="43"/>
      <c r="X19" s="44"/>
      <c r="Y19" s="43"/>
      <c r="Z19" s="43"/>
      <c r="AA19" s="43"/>
      <c r="AB19" s="43"/>
      <c r="AC19" s="43"/>
      <c r="AD19" s="44"/>
      <c r="AE19" s="44"/>
      <c r="AF19" s="44"/>
      <c r="AG19" s="44"/>
      <c r="AH19" s="43"/>
      <c r="AI19" s="43"/>
      <c r="AJ19" s="43"/>
      <c r="AK19" s="43"/>
      <c r="AL19" s="43"/>
      <c r="AM19" s="18">
        <f t="shared" si="0"/>
        <v>0</v>
      </c>
      <c r="AN19" s="116">
        <f t="shared" si="2"/>
        <v>0</v>
      </c>
    </row>
    <row r="20" spans="1:40" x14ac:dyDescent="0.45">
      <c r="A20" s="25"/>
      <c r="B20" s="34" t="s">
        <v>1715</v>
      </c>
      <c r="C20" s="34" t="s">
        <v>1715</v>
      </c>
      <c r="D20" s="33" t="s">
        <v>1716</v>
      </c>
      <c r="E20" s="25" t="s">
        <v>307</v>
      </c>
      <c r="F20" s="25"/>
      <c r="G20" s="25"/>
      <c r="H20" s="44"/>
      <c r="I20" s="44"/>
      <c r="J20" s="43"/>
      <c r="K20" s="111"/>
      <c r="L20" s="43"/>
      <c r="M20" s="43"/>
      <c r="N20" s="43"/>
      <c r="O20" s="111"/>
      <c r="P20" s="44"/>
      <c r="Q20" s="43"/>
      <c r="R20" s="43"/>
      <c r="S20" s="43"/>
      <c r="T20" s="43"/>
      <c r="U20" s="43"/>
      <c r="V20" s="43"/>
      <c r="W20" s="43"/>
      <c r="X20" s="44"/>
      <c r="Y20" s="43"/>
      <c r="Z20" s="43"/>
      <c r="AA20" s="43"/>
      <c r="AB20" s="43"/>
      <c r="AC20" s="43"/>
      <c r="AD20" s="44"/>
      <c r="AE20" s="44"/>
      <c r="AF20" s="44"/>
      <c r="AG20" s="44"/>
      <c r="AH20" s="43"/>
      <c r="AI20" s="43"/>
      <c r="AJ20" s="43"/>
      <c r="AK20" s="43"/>
      <c r="AL20" s="43"/>
      <c r="AM20" s="18">
        <f t="shared" si="0"/>
        <v>0</v>
      </c>
      <c r="AN20" s="116">
        <f t="shared" si="2"/>
        <v>0</v>
      </c>
    </row>
    <row r="21" spans="1:40" x14ac:dyDescent="0.45">
      <c r="A21" s="25"/>
      <c r="B21" s="34" t="s">
        <v>1027</v>
      </c>
      <c r="C21" s="34" t="s">
        <v>1027</v>
      </c>
      <c r="D21" s="33" t="s">
        <v>1028</v>
      </c>
      <c r="E21" s="25" t="s">
        <v>1029</v>
      </c>
      <c r="F21" s="25"/>
      <c r="G21" s="25"/>
      <c r="H21" s="44"/>
      <c r="I21" s="44"/>
      <c r="J21" s="43"/>
      <c r="K21" s="111"/>
      <c r="L21" s="43"/>
      <c r="M21" s="43"/>
      <c r="N21" s="43"/>
      <c r="O21" s="111"/>
      <c r="P21" s="44"/>
      <c r="Q21" s="43"/>
      <c r="R21" s="43"/>
      <c r="S21" s="43"/>
      <c r="T21" s="43"/>
      <c r="U21" s="43"/>
      <c r="V21" s="43"/>
      <c r="W21" s="43"/>
      <c r="X21" s="44"/>
      <c r="Y21" s="43"/>
      <c r="Z21" s="43"/>
      <c r="AA21" s="43"/>
      <c r="AB21" s="43"/>
      <c r="AC21" s="43">
        <v>12</v>
      </c>
      <c r="AD21" s="44"/>
      <c r="AE21" s="44"/>
      <c r="AF21" s="44"/>
      <c r="AG21" s="44"/>
      <c r="AH21" s="43"/>
      <c r="AI21" s="43"/>
      <c r="AJ21" s="43"/>
      <c r="AK21" s="43"/>
      <c r="AL21" s="43"/>
      <c r="AM21" s="18">
        <f t="shared" si="0"/>
        <v>12</v>
      </c>
      <c r="AN21" s="116">
        <f t="shared" si="2"/>
        <v>0</v>
      </c>
    </row>
    <row r="22" spans="1:40" x14ac:dyDescent="0.45">
      <c r="A22" s="25"/>
      <c r="B22" s="34" t="s">
        <v>1439</v>
      </c>
      <c r="C22" s="34" t="s">
        <v>1439</v>
      </c>
      <c r="D22" s="33" t="s">
        <v>1298</v>
      </c>
      <c r="E22" s="25" t="s">
        <v>1019</v>
      </c>
      <c r="F22" s="25"/>
      <c r="G22" s="25"/>
      <c r="H22" s="44"/>
      <c r="I22" s="44"/>
      <c r="J22" s="43"/>
      <c r="K22" s="111"/>
      <c r="L22" s="43"/>
      <c r="M22" s="43"/>
      <c r="N22" s="43"/>
      <c r="O22" s="111"/>
      <c r="P22" s="44"/>
      <c r="Q22" s="43"/>
      <c r="R22" s="43"/>
      <c r="S22" s="43"/>
      <c r="T22" s="43"/>
      <c r="U22" s="43"/>
      <c r="V22" s="43"/>
      <c r="W22" s="43"/>
      <c r="X22" s="44"/>
      <c r="Y22" s="43"/>
      <c r="Z22" s="43"/>
      <c r="AA22" s="43"/>
      <c r="AB22" s="43"/>
      <c r="AC22" s="43"/>
      <c r="AD22" s="44"/>
      <c r="AE22" s="44"/>
      <c r="AF22" s="44"/>
      <c r="AG22" s="44"/>
      <c r="AH22" s="43"/>
      <c r="AI22" s="43"/>
      <c r="AJ22" s="43"/>
      <c r="AK22" s="43"/>
      <c r="AL22" s="43"/>
      <c r="AM22" s="18">
        <f t="shared" si="0"/>
        <v>0</v>
      </c>
      <c r="AN22" s="116">
        <f t="shared" si="2"/>
        <v>0</v>
      </c>
    </row>
    <row r="23" spans="1:40" x14ac:dyDescent="0.45">
      <c r="A23" s="25"/>
      <c r="B23" s="34" t="s">
        <v>1486</v>
      </c>
      <c r="C23" s="34" t="s">
        <v>1486</v>
      </c>
      <c r="D23" s="33" t="s">
        <v>1487</v>
      </c>
      <c r="E23" s="25" t="s">
        <v>1029</v>
      </c>
      <c r="F23" s="25"/>
      <c r="G23" s="25"/>
      <c r="H23" s="44"/>
      <c r="I23" s="44"/>
      <c r="J23" s="43"/>
      <c r="K23" s="111"/>
      <c r="L23" s="43"/>
      <c r="M23" s="43"/>
      <c r="N23" s="43"/>
      <c r="O23" s="111"/>
      <c r="P23" s="44"/>
      <c r="Q23" s="43"/>
      <c r="R23" s="43">
        <v>14</v>
      </c>
      <c r="S23" s="43"/>
      <c r="T23" s="43"/>
      <c r="U23" s="43"/>
      <c r="V23" s="43"/>
      <c r="W23" s="43"/>
      <c r="X23" s="44"/>
      <c r="Y23" s="43">
        <v>12</v>
      </c>
      <c r="Z23" s="43"/>
      <c r="AA23" s="43"/>
      <c r="AB23" s="43"/>
      <c r="AC23" s="43">
        <v>12</v>
      </c>
      <c r="AD23" s="44"/>
      <c r="AE23" s="44"/>
      <c r="AF23" s="44"/>
      <c r="AG23" s="44"/>
      <c r="AH23" s="43"/>
      <c r="AI23" s="43"/>
      <c r="AJ23" s="43">
        <v>12</v>
      </c>
      <c r="AK23" s="43"/>
      <c r="AL23" s="43"/>
      <c r="AM23" s="18">
        <f t="shared" si="0"/>
        <v>50</v>
      </c>
      <c r="AN23" s="116">
        <f t="shared" si="2"/>
        <v>0</v>
      </c>
    </row>
    <row r="24" spans="1:40" x14ac:dyDescent="0.45">
      <c r="A24" s="25"/>
      <c r="B24" s="34" t="s">
        <v>1017</v>
      </c>
      <c r="C24" s="34" t="s">
        <v>1017</v>
      </c>
      <c r="D24" s="33" t="s">
        <v>1018</v>
      </c>
      <c r="E24" s="28" t="s">
        <v>1019</v>
      </c>
      <c r="F24" s="25"/>
      <c r="G24" s="25"/>
      <c r="H24" s="44"/>
      <c r="I24" s="44"/>
      <c r="J24" s="43"/>
      <c r="K24" s="111">
        <v>10</v>
      </c>
      <c r="L24" s="43"/>
      <c r="M24" s="43"/>
      <c r="N24" s="43"/>
      <c r="O24" s="111"/>
      <c r="P24" s="44"/>
      <c r="Q24" s="43"/>
      <c r="R24" s="43"/>
      <c r="S24" s="43"/>
      <c r="T24" s="43"/>
      <c r="U24" s="43"/>
      <c r="V24" s="43"/>
      <c r="W24" s="43"/>
      <c r="X24" s="44"/>
      <c r="Y24" s="43"/>
      <c r="Z24" s="43"/>
      <c r="AA24" s="43"/>
      <c r="AB24" s="43"/>
      <c r="AC24" s="43"/>
      <c r="AD24" s="44"/>
      <c r="AE24" s="44"/>
      <c r="AF24" s="44"/>
      <c r="AG24" s="44"/>
      <c r="AH24" s="43"/>
      <c r="AI24" s="43"/>
      <c r="AJ24" s="43"/>
      <c r="AK24" s="43"/>
      <c r="AL24" s="43"/>
      <c r="AM24" s="18">
        <f t="shared" si="0"/>
        <v>10</v>
      </c>
      <c r="AN24" s="116">
        <f t="shared" si="2"/>
        <v>0</v>
      </c>
    </row>
    <row r="25" spans="1:40" x14ac:dyDescent="0.45">
      <c r="A25" s="25"/>
      <c r="B25" s="34" t="s">
        <v>1045</v>
      </c>
      <c r="C25" s="34">
        <v>1060301010</v>
      </c>
      <c r="D25" s="33" t="s">
        <v>1046</v>
      </c>
      <c r="E25" s="25" t="s">
        <v>71</v>
      </c>
      <c r="F25" s="25"/>
      <c r="G25" s="25"/>
      <c r="H25" s="44"/>
      <c r="I25" s="44"/>
      <c r="J25" s="43"/>
      <c r="K25" s="111"/>
      <c r="L25" s="43"/>
      <c r="M25" s="43"/>
      <c r="N25" s="43"/>
      <c r="O25" s="111"/>
      <c r="P25" s="44"/>
      <c r="Q25" s="43"/>
      <c r="R25" s="43"/>
      <c r="S25" s="43"/>
      <c r="T25" s="43"/>
      <c r="U25" s="43"/>
      <c r="V25" s="43"/>
      <c r="W25" s="43"/>
      <c r="X25" s="44"/>
      <c r="Y25" s="43"/>
      <c r="Z25" s="43"/>
      <c r="AA25" s="43"/>
      <c r="AB25" s="43"/>
      <c r="AC25" s="43"/>
      <c r="AD25" s="44"/>
      <c r="AE25" s="44"/>
      <c r="AF25" s="44"/>
      <c r="AG25" s="44"/>
      <c r="AH25" s="43"/>
      <c r="AI25" s="43"/>
      <c r="AJ25" s="43"/>
      <c r="AK25" s="43">
        <v>3</v>
      </c>
      <c r="AL25" s="43"/>
      <c r="AM25" s="18">
        <f t="shared" si="0"/>
        <v>3</v>
      </c>
      <c r="AN25" s="116">
        <f t="shared" si="2"/>
        <v>0</v>
      </c>
    </row>
    <row r="26" spans="1:40" x14ac:dyDescent="0.45">
      <c r="A26" s="25"/>
      <c r="B26" s="34" t="s">
        <v>381</v>
      </c>
      <c r="C26" s="34" t="s">
        <v>381</v>
      </c>
      <c r="D26" s="33" t="s">
        <v>382</v>
      </c>
      <c r="E26" s="28" t="s">
        <v>383</v>
      </c>
      <c r="F26" s="25"/>
      <c r="G26" s="25"/>
      <c r="H26" s="44"/>
      <c r="I26" s="44"/>
      <c r="J26" s="43"/>
      <c r="K26" s="111"/>
      <c r="L26" s="43"/>
      <c r="M26" s="43"/>
      <c r="N26" s="43"/>
      <c r="O26" s="111"/>
      <c r="P26" s="44"/>
      <c r="Q26" s="43"/>
      <c r="R26" s="43"/>
      <c r="S26" s="43"/>
      <c r="T26" s="43"/>
      <c r="U26" s="43"/>
      <c r="V26" s="43"/>
      <c r="W26" s="43"/>
      <c r="X26" s="44"/>
      <c r="Y26" s="43"/>
      <c r="Z26" s="43"/>
      <c r="AA26" s="43"/>
      <c r="AB26" s="43"/>
      <c r="AC26" s="43"/>
      <c r="AD26" s="44"/>
      <c r="AE26" s="44"/>
      <c r="AF26" s="44"/>
      <c r="AG26" s="44"/>
      <c r="AH26" s="43"/>
      <c r="AI26" s="43"/>
      <c r="AJ26" s="43"/>
      <c r="AK26" s="43"/>
      <c r="AL26" s="43"/>
      <c r="AM26" s="18">
        <f t="shared" si="0"/>
        <v>0</v>
      </c>
      <c r="AN26" s="116">
        <f t="shared" si="2"/>
        <v>0</v>
      </c>
    </row>
    <row r="27" spans="1:40" x14ac:dyDescent="0.45">
      <c r="A27" s="25"/>
      <c r="B27" s="34"/>
      <c r="C27" s="34">
        <v>1022501007</v>
      </c>
      <c r="D27" s="33" t="s">
        <v>2042</v>
      </c>
      <c r="E27" s="25" t="s">
        <v>61</v>
      </c>
      <c r="F27" s="25"/>
      <c r="G27" s="25"/>
      <c r="H27" s="44"/>
      <c r="I27" s="44">
        <v>2000</v>
      </c>
      <c r="J27" s="43"/>
      <c r="K27" s="111">
        <f>2000+2000</f>
        <v>4000</v>
      </c>
      <c r="L27" s="43">
        <v>4000</v>
      </c>
      <c r="M27" s="43"/>
      <c r="N27" s="43">
        <v>4000</v>
      </c>
      <c r="O27" s="111">
        <v>6000</v>
      </c>
      <c r="P27" s="44"/>
      <c r="Q27" s="43"/>
      <c r="R27" s="43"/>
      <c r="S27" s="43"/>
      <c r="T27" s="43"/>
      <c r="U27" s="43"/>
      <c r="V27" s="43"/>
      <c r="W27" s="43"/>
      <c r="X27" s="44"/>
      <c r="Y27" s="43"/>
      <c r="Z27" s="43"/>
      <c r="AA27" s="43"/>
      <c r="AB27" s="43"/>
      <c r="AC27" s="43"/>
      <c r="AD27" s="44"/>
      <c r="AE27" s="44"/>
      <c r="AF27" s="44"/>
      <c r="AG27" s="44"/>
      <c r="AH27" s="43"/>
      <c r="AI27" s="43"/>
      <c r="AJ27" s="43"/>
      <c r="AK27" s="43"/>
      <c r="AL27" s="43"/>
      <c r="AM27" s="18">
        <f t="shared" si="0"/>
        <v>20000</v>
      </c>
      <c r="AN27" s="116">
        <f t="shared" si="2"/>
        <v>0</v>
      </c>
    </row>
    <row r="28" spans="1:40" x14ac:dyDescent="0.45">
      <c r="A28" s="25"/>
      <c r="B28" s="34"/>
      <c r="C28" s="34"/>
      <c r="D28" s="33"/>
      <c r="E28" s="28"/>
      <c r="F28" s="25"/>
      <c r="G28" s="25"/>
      <c r="H28" s="44"/>
      <c r="I28" s="44"/>
      <c r="J28" s="43"/>
      <c r="K28" s="111"/>
      <c r="L28" s="43"/>
      <c r="M28" s="43"/>
      <c r="N28" s="43"/>
      <c r="O28" s="111"/>
      <c r="P28" s="44"/>
      <c r="Q28" s="43"/>
      <c r="R28" s="43"/>
      <c r="S28" s="43"/>
      <c r="T28" s="43"/>
      <c r="U28" s="43"/>
      <c r="V28" s="43"/>
      <c r="W28" s="43"/>
      <c r="X28" s="44"/>
      <c r="Y28" s="43"/>
      <c r="Z28" s="43"/>
      <c r="AA28" s="43"/>
      <c r="AB28" s="43"/>
      <c r="AC28" s="43"/>
      <c r="AD28" s="44"/>
      <c r="AE28" s="44"/>
      <c r="AF28" s="44"/>
      <c r="AG28" s="44"/>
      <c r="AH28" s="43"/>
      <c r="AI28" s="43"/>
      <c r="AJ28" s="43"/>
      <c r="AK28" s="43"/>
      <c r="AL28" s="43"/>
      <c r="AM28" s="18">
        <f t="shared" si="0"/>
        <v>0</v>
      </c>
      <c r="AN28" s="116">
        <f t="shared" si="2"/>
        <v>0</v>
      </c>
    </row>
    <row r="29" spans="1:40" x14ac:dyDescent="0.45">
      <c r="A29" s="25"/>
      <c r="B29" s="34"/>
      <c r="C29" s="34"/>
      <c r="D29" s="33"/>
      <c r="E29" s="25"/>
      <c r="F29" s="25"/>
      <c r="G29" s="25"/>
      <c r="H29" s="44"/>
      <c r="I29" s="44"/>
      <c r="J29" s="43"/>
      <c r="K29" s="111"/>
      <c r="L29" s="43"/>
      <c r="M29" s="43"/>
      <c r="N29" s="43"/>
      <c r="O29" s="111"/>
      <c r="P29" s="44"/>
      <c r="Q29" s="43"/>
      <c r="R29" s="43"/>
      <c r="S29" s="43"/>
      <c r="T29" s="43"/>
      <c r="U29" s="43"/>
      <c r="V29" s="43"/>
      <c r="W29" s="43"/>
      <c r="X29" s="44"/>
      <c r="Y29" s="43"/>
      <c r="Z29" s="43"/>
      <c r="AA29" s="43"/>
      <c r="AB29" s="43"/>
      <c r="AC29" s="43"/>
      <c r="AD29" s="44"/>
      <c r="AE29" s="44"/>
      <c r="AF29" s="44"/>
      <c r="AG29" s="44"/>
      <c r="AH29" s="43"/>
      <c r="AI29" s="43"/>
      <c r="AJ29" s="43"/>
      <c r="AK29" s="43"/>
      <c r="AL29" s="43"/>
      <c r="AM29" s="18">
        <f t="shared" si="0"/>
        <v>0</v>
      </c>
      <c r="AN29" s="116">
        <f t="shared" si="2"/>
        <v>0</v>
      </c>
    </row>
    <row r="30" spans="1:40" x14ac:dyDescent="0.45">
      <c r="AM30" s="41">
        <f>SUM(AM7:AM20)</f>
        <v>5971</v>
      </c>
      <c r="AN30" s="115">
        <f t="shared" si="2"/>
        <v>0</v>
      </c>
    </row>
  </sheetData>
  <autoFilter ref="A1:CO30" xr:uid="{28BD47D3-1EA7-436A-AB09-C79BFA7A311C}"/>
  <pageMargins left="0" right="0" top="0" bottom="0" header="0" footer="0"/>
  <pageSetup paperSize="9" scale="95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1053-F750-4F57-BE24-2C845D56E778}">
  <dimension ref="A1:AN17"/>
  <sheetViews>
    <sheetView zoomScale="130" zoomScaleNormal="130" workbookViewId="0">
      <pane xSplit="8" ySplit="1" topLeftCell="AI2" activePane="bottomRight" state="frozen"/>
      <selection pane="topRight" activeCell="H1" sqref="H1"/>
      <selection pane="bottomLeft" activeCell="A2" sqref="A2"/>
      <selection pane="bottomRight" activeCell="AL1" sqref="AL1:AL1048576"/>
    </sheetView>
  </sheetViews>
  <sheetFormatPr defaultColWidth="10" defaultRowHeight="21" x14ac:dyDescent="0.45"/>
  <cols>
    <col min="1" max="1" width="5.375" style="38" bestFit="1" customWidth="1"/>
    <col min="2" max="3" width="11.375" style="9" customWidth="1"/>
    <col min="4" max="4" width="45.25" style="9" customWidth="1"/>
    <col min="5" max="5" width="10.625" style="38" customWidth="1"/>
    <col min="6" max="7" width="12" style="38" hidden="1" customWidth="1"/>
    <col min="8" max="8" width="15.375" style="39" hidden="1" customWidth="1"/>
    <col min="9" max="10" width="15.125" style="40" hidden="1" customWidth="1"/>
    <col min="11" max="11" width="15.375" style="112" hidden="1" customWidth="1"/>
    <col min="12" max="12" width="15.75" style="40" hidden="1" customWidth="1"/>
    <col min="13" max="14" width="15.125" style="40" hidden="1" customWidth="1"/>
    <col min="15" max="15" width="15.375" style="112" hidden="1" customWidth="1"/>
    <col min="16" max="16" width="15.125" style="39" hidden="1" customWidth="1"/>
    <col min="17" max="18" width="16.375" style="40" hidden="1" customWidth="1"/>
    <col min="19" max="19" width="16" style="40" hidden="1" customWidth="1"/>
    <col min="20" max="21" width="15.375" style="40" hidden="1" customWidth="1"/>
    <col min="22" max="23" width="16.375" style="40" hidden="1" customWidth="1"/>
    <col min="24" max="24" width="16.375" style="39" hidden="1" customWidth="1"/>
    <col min="25" max="25" width="16.375" style="40" hidden="1" customWidth="1"/>
    <col min="26" max="26" width="15.125" style="40" hidden="1" customWidth="1"/>
    <col min="27" max="28" width="12.25" style="40" hidden="1" customWidth="1"/>
    <col min="29" max="29" width="15.125" style="40" hidden="1" customWidth="1"/>
    <col min="30" max="33" width="15.125" style="39" hidden="1" customWidth="1"/>
    <col min="34" max="36" width="15.125" style="40" hidden="1" customWidth="1"/>
    <col min="37" max="37" width="15.125" style="40" customWidth="1"/>
    <col min="38" max="38" width="15.125" style="40" hidden="1" customWidth="1"/>
    <col min="39" max="39" width="16.125" style="41" bestFit="1" customWidth="1"/>
    <col min="40" max="40" width="13.375" style="115" customWidth="1"/>
    <col min="41" max="43" width="10" style="9" customWidth="1"/>
    <col min="44" max="217" width="10" style="9"/>
    <col min="218" max="218" width="9.875" style="9" customWidth="1"/>
    <col min="219" max="219" width="38.8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25" style="9" customWidth="1"/>
    <col min="257" max="286" width="0" style="9" hidden="1" customWidth="1"/>
    <col min="287" max="287" width="13.75" style="9" customWidth="1"/>
    <col min="288" max="288" width="14.125" style="9" customWidth="1"/>
    <col min="289" max="289" width="12.875" style="9" customWidth="1"/>
    <col min="290" max="290" width="12.375" style="9" customWidth="1"/>
    <col min="291" max="291" width="12.875" style="9" customWidth="1"/>
    <col min="292" max="294" width="8.375" style="9" customWidth="1"/>
    <col min="295" max="473" width="10" style="9"/>
    <col min="474" max="474" width="9.875" style="9" customWidth="1"/>
    <col min="475" max="475" width="38.8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25" style="9" customWidth="1"/>
    <col min="513" max="542" width="0" style="9" hidden="1" customWidth="1"/>
    <col min="543" max="543" width="13.75" style="9" customWidth="1"/>
    <col min="544" max="544" width="14.125" style="9" customWidth="1"/>
    <col min="545" max="545" width="12.875" style="9" customWidth="1"/>
    <col min="546" max="546" width="12.375" style="9" customWidth="1"/>
    <col min="547" max="547" width="12.875" style="9" customWidth="1"/>
    <col min="548" max="550" width="8.375" style="9" customWidth="1"/>
    <col min="551" max="729" width="10" style="9"/>
    <col min="730" max="730" width="9.875" style="9" customWidth="1"/>
    <col min="731" max="731" width="38.8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25" style="9" customWidth="1"/>
    <col min="769" max="798" width="0" style="9" hidden="1" customWidth="1"/>
    <col min="799" max="799" width="13.75" style="9" customWidth="1"/>
    <col min="800" max="800" width="14.125" style="9" customWidth="1"/>
    <col min="801" max="801" width="12.875" style="9" customWidth="1"/>
    <col min="802" max="802" width="12.375" style="9" customWidth="1"/>
    <col min="803" max="803" width="12.875" style="9" customWidth="1"/>
    <col min="804" max="806" width="8.375" style="9" customWidth="1"/>
    <col min="807" max="985" width="10" style="9"/>
    <col min="986" max="986" width="9.875" style="9" customWidth="1"/>
    <col min="987" max="987" width="38.8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25" style="9" customWidth="1"/>
    <col min="1025" max="1054" width="0" style="9" hidden="1" customWidth="1"/>
    <col min="1055" max="1055" width="13.75" style="9" customWidth="1"/>
    <col min="1056" max="1056" width="14.125" style="9" customWidth="1"/>
    <col min="1057" max="1057" width="12.875" style="9" customWidth="1"/>
    <col min="1058" max="1058" width="12.375" style="9" customWidth="1"/>
    <col min="1059" max="1059" width="12.875" style="9" customWidth="1"/>
    <col min="1060" max="1062" width="8.375" style="9" customWidth="1"/>
    <col min="1063" max="1241" width="10" style="9"/>
    <col min="1242" max="1242" width="9.875" style="9" customWidth="1"/>
    <col min="1243" max="1243" width="38.8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25" style="9" customWidth="1"/>
    <col min="1281" max="1310" width="0" style="9" hidden="1" customWidth="1"/>
    <col min="1311" max="1311" width="13.75" style="9" customWidth="1"/>
    <col min="1312" max="1312" width="14.125" style="9" customWidth="1"/>
    <col min="1313" max="1313" width="12.875" style="9" customWidth="1"/>
    <col min="1314" max="1314" width="12.375" style="9" customWidth="1"/>
    <col min="1315" max="1315" width="12.875" style="9" customWidth="1"/>
    <col min="1316" max="1318" width="8.375" style="9" customWidth="1"/>
    <col min="1319" max="1497" width="10" style="9"/>
    <col min="1498" max="1498" width="9.875" style="9" customWidth="1"/>
    <col min="1499" max="1499" width="38.8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25" style="9" customWidth="1"/>
    <col min="1537" max="1566" width="0" style="9" hidden="1" customWidth="1"/>
    <col min="1567" max="1567" width="13.75" style="9" customWidth="1"/>
    <col min="1568" max="1568" width="14.125" style="9" customWidth="1"/>
    <col min="1569" max="1569" width="12.875" style="9" customWidth="1"/>
    <col min="1570" max="1570" width="12.375" style="9" customWidth="1"/>
    <col min="1571" max="1571" width="12.875" style="9" customWidth="1"/>
    <col min="1572" max="1574" width="8.375" style="9" customWidth="1"/>
    <col min="1575" max="1753" width="10" style="9"/>
    <col min="1754" max="1754" width="9.875" style="9" customWidth="1"/>
    <col min="1755" max="1755" width="38.8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25" style="9" customWidth="1"/>
    <col min="1793" max="1822" width="0" style="9" hidden="1" customWidth="1"/>
    <col min="1823" max="1823" width="13.75" style="9" customWidth="1"/>
    <col min="1824" max="1824" width="14.125" style="9" customWidth="1"/>
    <col min="1825" max="1825" width="12.875" style="9" customWidth="1"/>
    <col min="1826" max="1826" width="12.375" style="9" customWidth="1"/>
    <col min="1827" max="1827" width="12.875" style="9" customWidth="1"/>
    <col min="1828" max="1830" width="8.375" style="9" customWidth="1"/>
    <col min="1831" max="2009" width="10" style="9"/>
    <col min="2010" max="2010" width="9.875" style="9" customWidth="1"/>
    <col min="2011" max="2011" width="38.8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25" style="9" customWidth="1"/>
    <col min="2049" max="2078" width="0" style="9" hidden="1" customWidth="1"/>
    <col min="2079" max="2079" width="13.75" style="9" customWidth="1"/>
    <col min="2080" max="2080" width="14.125" style="9" customWidth="1"/>
    <col min="2081" max="2081" width="12.875" style="9" customWidth="1"/>
    <col min="2082" max="2082" width="12.375" style="9" customWidth="1"/>
    <col min="2083" max="2083" width="12.875" style="9" customWidth="1"/>
    <col min="2084" max="2086" width="8.375" style="9" customWidth="1"/>
    <col min="2087" max="2265" width="10" style="9"/>
    <col min="2266" max="2266" width="9.875" style="9" customWidth="1"/>
    <col min="2267" max="2267" width="38.8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25" style="9" customWidth="1"/>
    <col min="2305" max="2334" width="0" style="9" hidden="1" customWidth="1"/>
    <col min="2335" max="2335" width="13.75" style="9" customWidth="1"/>
    <col min="2336" max="2336" width="14.125" style="9" customWidth="1"/>
    <col min="2337" max="2337" width="12.875" style="9" customWidth="1"/>
    <col min="2338" max="2338" width="12.375" style="9" customWidth="1"/>
    <col min="2339" max="2339" width="12.875" style="9" customWidth="1"/>
    <col min="2340" max="2342" width="8.375" style="9" customWidth="1"/>
    <col min="2343" max="2521" width="10" style="9"/>
    <col min="2522" max="2522" width="9.875" style="9" customWidth="1"/>
    <col min="2523" max="2523" width="38.8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25" style="9" customWidth="1"/>
    <col min="2561" max="2590" width="0" style="9" hidden="1" customWidth="1"/>
    <col min="2591" max="2591" width="13.75" style="9" customWidth="1"/>
    <col min="2592" max="2592" width="14.125" style="9" customWidth="1"/>
    <col min="2593" max="2593" width="12.875" style="9" customWidth="1"/>
    <col min="2594" max="2594" width="12.375" style="9" customWidth="1"/>
    <col min="2595" max="2595" width="12.875" style="9" customWidth="1"/>
    <col min="2596" max="2598" width="8.375" style="9" customWidth="1"/>
    <col min="2599" max="2777" width="10" style="9"/>
    <col min="2778" max="2778" width="9.875" style="9" customWidth="1"/>
    <col min="2779" max="2779" width="38.8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25" style="9" customWidth="1"/>
    <col min="2817" max="2846" width="0" style="9" hidden="1" customWidth="1"/>
    <col min="2847" max="2847" width="13.75" style="9" customWidth="1"/>
    <col min="2848" max="2848" width="14.125" style="9" customWidth="1"/>
    <col min="2849" max="2849" width="12.875" style="9" customWidth="1"/>
    <col min="2850" max="2850" width="12.375" style="9" customWidth="1"/>
    <col min="2851" max="2851" width="12.875" style="9" customWidth="1"/>
    <col min="2852" max="2854" width="8.375" style="9" customWidth="1"/>
    <col min="2855" max="3033" width="10" style="9"/>
    <col min="3034" max="3034" width="9.875" style="9" customWidth="1"/>
    <col min="3035" max="3035" width="38.8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25" style="9" customWidth="1"/>
    <col min="3073" max="3102" width="0" style="9" hidden="1" customWidth="1"/>
    <col min="3103" max="3103" width="13.75" style="9" customWidth="1"/>
    <col min="3104" max="3104" width="14.125" style="9" customWidth="1"/>
    <col min="3105" max="3105" width="12.875" style="9" customWidth="1"/>
    <col min="3106" max="3106" width="12.375" style="9" customWidth="1"/>
    <col min="3107" max="3107" width="12.875" style="9" customWidth="1"/>
    <col min="3108" max="3110" width="8.375" style="9" customWidth="1"/>
    <col min="3111" max="3289" width="10" style="9"/>
    <col min="3290" max="3290" width="9.875" style="9" customWidth="1"/>
    <col min="3291" max="3291" width="38.8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25" style="9" customWidth="1"/>
    <col min="3329" max="3358" width="0" style="9" hidden="1" customWidth="1"/>
    <col min="3359" max="3359" width="13.75" style="9" customWidth="1"/>
    <col min="3360" max="3360" width="14.125" style="9" customWidth="1"/>
    <col min="3361" max="3361" width="12.875" style="9" customWidth="1"/>
    <col min="3362" max="3362" width="12.375" style="9" customWidth="1"/>
    <col min="3363" max="3363" width="12.875" style="9" customWidth="1"/>
    <col min="3364" max="3366" width="8.375" style="9" customWidth="1"/>
    <col min="3367" max="3545" width="10" style="9"/>
    <col min="3546" max="3546" width="9.875" style="9" customWidth="1"/>
    <col min="3547" max="3547" width="38.8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25" style="9" customWidth="1"/>
    <col min="3585" max="3614" width="0" style="9" hidden="1" customWidth="1"/>
    <col min="3615" max="3615" width="13.75" style="9" customWidth="1"/>
    <col min="3616" max="3616" width="14.125" style="9" customWidth="1"/>
    <col min="3617" max="3617" width="12.875" style="9" customWidth="1"/>
    <col min="3618" max="3618" width="12.375" style="9" customWidth="1"/>
    <col min="3619" max="3619" width="12.875" style="9" customWidth="1"/>
    <col min="3620" max="3622" width="8.375" style="9" customWidth="1"/>
    <col min="3623" max="3801" width="10" style="9"/>
    <col min="3802" max="3802" width="9.875" style="9" customWidth="1"/>
    <col min="3803" max="3803" width="38.8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25" style="9" customWidth="1"/>
    <col min="3841" max="3870" width="0" style="9" hidden="1" customWidth="1"/>
    <col min="3871" max="3871" width="13.75" style="9" customWidth="1"/>
    <col min="3872" max="3872" width="14.125" style="9" customWidth="1"/>
    <col min="3873" max="3873" width="12.875" style="9" customWidth="1"/>
    <col min="3874" max="3874" width="12.375" style="9" customWidth="1"/>
    <col min="3875" max="3875" width="12.875" style="9" customWidth="1"/>
    <col min="3876" max="3878" width="8.375" style="9" customWidth="1"/>
    <col min="3879" max="4057" width="10" style="9"/>
    <col min="4058" max="4058" width="9.875" style="9" customWidth="1"/>
    <col min="4059" max="4059" width="38.8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25" style="9" customWidth="1"/>
    <col min="4097" max="4126" width="0" style="9" hidden="1" customWidth="1"/>
    <col min="4127" max="4127" width="13.75" style="9" customWidth="1"/>
    <col min="4128" max="4128" width="14.125" style="9" customWidth="1"/>
    <col min="4129" max="4129" width="12.875" style="9" customWidth="1"/>
    <col min="4130" max="4130" width="12.375" style="9" customWidth="1"/>
    <col min="4131" max="4131" width="12.875" style="9" customWidth="1"/>
    <col min="4132" max="4134" width="8.375" style="9" customWidth="1"/>
    <col min="4135" max="4313" width="10" style="9"/>
    <col min="4314" max="4314" width="9.875" style="9" customWidth="1"/>
    <col min="4315" max="4315" width="38.8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25" style="9" customWidth="1"/>
    <col min="4353" max="4382" width="0" style="9" hidden="1" customWidth="1"/>
    <col min="4383" max="4383" width="13.75" style="9" customWidth="1"/>
    <col min="4384" max="4384" width="14.125" style="9" customWidth="1"/>
    <col min="4385" max="4385" width="12.875" style="9" customWidth="1"/>
    <col min="4386" max="4386" width="12.375" style="9" customWidth="1"/>
    <col min="4387" max="4387" width="12.875" style="9" customWidth="1"/>
    <col min="4388" max="4390" width="8.375" style="9" customWidth="1"/>
    <col min="4391" max="4569" width="10" style="9"/>
    <col min="4570" max="4570" width="9.875" style="9" customWidth="1"/>
    <col min="4571" max="4571" width="38.8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25" style="9" customWidth="1"/>
    <col min="4609" max="4638" width="0" style="9" hidden="1" customWidth="1"/>
    <col min="4639" max="4639" width="13.75" style="9" customWidth="1"/>
    <col min="4640" max="4640" width="14.125" style="9" customWidth="1"/>
    <col min="4641" max="4641" width="12.875" style="9" customWidth="1"/>
    <col min="4642" max="4642" width="12.375" style="9" customWidth="1"/>
    <col min="4643" max="4643" width="12.875" style="9" customWidth="1"/>
    <col min="4644" max="4646" width="8.375" style="9" customWidth="1"/>
    <col min="4647" max="4825" width="10" style="9"/>
    <col min="4826" max="4826" width="9.875" style="9" customWidth="1"/>
    <col min="4827" max="4827" width="38.8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25" style="9" customWidth="1"/>
    <col min="4865" max="4894" width="0" style="9" hidden="1" customWidth="1"/>
    <col min="4895" max="4895" width="13.75" style="9" customWidth="1"/>
    <col min="4896" max="4896" width="14.125" style="9" customWidth="1"/>
    <col min="4897" max="4897" width="12.875" style="9" customWidth="1"/>
    <col min="4898" max="4898" width="12.375" style="9" customWidth="1"/>
    <col min="4899" max="4899" width="12.875" style="9" customWidth="1"/>
    <col min="4900" max="4902" width="8.375" style="9" customWidth="1"/>
    <col min="4903" max="5081" width="10" style="9"/>
    <col min="5082" max="5082" width="9.875" style="9" customWidth="1"/>
    <col min="5083" max="5083" width="38.8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25" style="9" customWidth="1"/>
    <col min="5121" max="5150" width="0" style="9" hidden="1" customWidth="1"/>
    <col min="5151" max="5151" width="13.75" style="9" customWidth="1"/>
    <col min="5152" max="5152" width="14.125" style="9" customWidth="1"/>
    <col min="5153" max="5153" width="12.875" style="9" customWidth="1"/>
    <col min="5154" max="5154" width="12.375" style="9" customWidth="1"/>
    <col min="5155" max="5155" width="12.875" style="9" customWidth="1"/>
    <col min="5156" max="5158" width="8.375" style="9" customWidth="1"/>
    <col min="5159" max="5337" width="10" style="9"/>
    <col min="5338" max="5338" width="9.875" style="9" customWidth="1"/>
    <col min="5339" max="5339" width="38.8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25" style="9" customWidth="1"/>
    <col min="5377" max="5406" width="0" style="9" hidden="1" customWidth="1"/>
    <col min="5407" max="5407" width="13.75" style="9" customWidth="1"/>
    <col min="5408" max="5408" width="14.125" style="9" customWidth="1"/>
    <col min="5409" max="5409" width="12.875" style="9" customWidth="1"/>
    <col min="5410" max="5410" width="12.375" style="9" customWidth="1"/>
    <col min="5411" max="5411" width="12.875" style="9" customWidth="1"/>
    <col min="5412" max="5414" width="8.375" style="9" customWidth="1"/>
    <col min="5415" max="5593" width="10" style="9"/>
    <col min="5594" max="5594" width="9.875" style="9" customWidth="1"/>
    <col min="5595" max="5595" width="38.8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25" style="9" customWidth="1"/>
    <col min="5633" max="5662" width="0" style="9" hidden="1" customWidth="1"/>
    <col min="5663" max="5663" width="13.75" style="9" customWidth="1"/>
    <col min="5664" max="5664" width="14.125" style="9" customWidth="1"/>
    <col min="5665" max="5665" width="12.875" style="9" customWidth="1"/>
    <col min="5666" max="5666" width="12.375" style="9" customWidth="1"/>
    <col min="5667" max="5667" width="12.875" style="9" customWidth="1"/>
    <col min="5668" max="5670" width="8.375" style="9" customWidth="1"/>
    <col min="5671" max="5849" width="10" style="9"/>
    <col min="5850" max="5850" width="9.875" style="9" customWidth="1"/>
    <col min="5851" max="5851" width="38.8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25" style="9" customWidth="1"/>
    <col min="5889" max="5918" width="0" style="9" hidden="1" customWidth="1"/>
    <col min="5919" max="5919" width="13.75" style="9" customWidth="1"/>
    <col min="5920" max="5920" width="14.125" style="9" customWidth="1"/>
    <col min="5921" max="5921" width="12.875" style="9" customWidth="1"/>
    <col min="5922" max="5922" width="12.375" style="9" customWidth="1"/>
    <col min="5923" max="5923" width="12.875" style="9" customWidth="1"/>
    <col min="5924" max="5926" width="8.375" style="9" customWidth="1"/>
    <col min="5927" max="6105" width="10" style="9"/>
    <col min="6106" max="6106" width="9.875" style="9" customWidth="1"/>
    <col min="6107" max="6107" width="38.8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25" style="9" customWidth="1"/>
    <col min="6145" max="6174" width="0" style="9" hidden="1" customWidth="1"/>
    <col min="6175" max="6175" width="13.75" style="9" customWidth="1"/>
    <col min="6176" max="6176" width="14.125" style="9" customWidth="1"/>
    <col min="6177" max="6177" width="12.875" style="9" customWidth="1"/>
    <col min="6178" max="6178" width="12.375" style="9" customWidth="1"/>
    <col min="6179" max="6179" width="12.875" style="9" customWidth="1"/>
    <col min="6180" max="6182" width="8.375" style="9" customWidth="1"/>
    <col min="6183" max="6361" width="10" style="9"/>
    <col min="6362" max="6362" width="9.875" style="9" customWidth="1"/>
    <col min="6363" max="6363" width="38.8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25" style="9" customWidth="1"/>
    <col min="6401" max="6430" width="0" style="9" hidden="1" customWidth="1"/>
    <col min="6431" max="6431" width="13.75" style="9" customWidth="1"/>
    <col min="6432" max="6432" width="14.125" style="9" customWidth="1"/>
    <col min="6433" max="6433" width="12.875" style="9" customWidth="1"/>
    <col min="6434" max="6434" width="12.375" style="9" customWidth="1"/>
    <col min="6435" max="6435" width="12.875" style="9" customWidth="1"/>
    <col min="6436" max="6438" width="8.375" style="9" customWidth="1"/>
    <col min="6439" max="6617" width="10" style="9"/>
    <col min="6618" max="6618" width="9.875" style="9" customWidth="1"/>
    <col min="6619" max="6619" width="38.8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25" style="9" customWidth="1"/>
    <col min="6657" max="6686" width="0" style="9" hidden="1" customWidth="1"/>
    <col min="6687" max="6687" width="13.75" style="9" customWidth="1"/>
    <col min="6688" max="6688" width="14.125" style="9" customWidth="1"/>
    <col min="6689" max="6689" width="12.875" style="9" customWidth="1"/>
    <col min="6690" max="6690" width="12.375" style="9" customWidth="1"/>
    <col min="6691" max="6691" width="12.875" style="9" customWidth="1"/>
    <col min="6692" max="6694" width="8.375" style="9" customWidth="1"/>
    <col min="6695" max="6873" width="10" style="9"/>
    <col min="6874" max="6874" width="9.875" style="9" customWidth="1"/>
    <col min="6875" max="6875" width="38.8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25" style="9" customWidth="1"/>
    <col min="6913" max="6942" width="0" style="9" hidden="1" customWidth="1"/>
    <col min="6943" max="6943" width="13.75" style="9" customWidth="1"/>
    <col min="6944" max="6944" width="14.125" style="9" customWidth="1"/>
    <col min="6945" max="6945" width="12.875" style="9" customWidth="1"/>
    <col min="6946" max="6946" width="12.375" style="9" customWidth="1"/>
    <col min="6947" max="6947" width="12.875" style="9" customWidth="1"/>
    <col min="6948" max="6950" width="8.375" style="9" customWidth="1"/>
    <col min="6951" max="7129" width="10" style="9"/>
    <col min="7130" max="7130" width="9.875" style="9" customWidth="1"/>
    <col min="7131" max="7131" width="38.8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25" style="9" customWidth="1"/>
    <col min="7169" max="7198" width="0" style="9" hidden="1" customWidth="1"/>
    <col min="7199" max="7199" width="13.75" style="9" customWidth="1"/>
    <col min="7200" max="7200" width="14.125" style="9" customWidth="1"/>
    <col min="7201" max="7201" width="12.875" style="9" customWidth="1"/>
    <col min="7202" max="7202" width="12.375" style="9" customWidth="1"/>
    <col min="7203" max="7203" width="12.875" style="9" customWidth="1"/>
    <col min="7204" max="7206" width="8.375" style="9" customWidth="1"/>
    <col min="7207" max="7385" width="10" style="9"/>
    <col min="7386" max="7386" width="9.875" style="9" customWidth="1"/>
    <col min="7387" max="7387" width="38.8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25" style="9" customWidth="1"/>
    <col min="7425" max="7454" width="0" style="9" hidden="1" customWidth="1"/>
    <col min="7455" max="7455" width="13.75" style="9" customWidth="1"/>
    <col min="7456" max="7456" width="14.125" style="9" customWidth="1"/>
    <col min="7457" max="7457" width="12.875" style="9" customWidth="1"/>
    <col min="7458" max="7458" width="12.375" style="9" customWidth="1"/>
    <col min="7459" max="7459" width="12.875" style="9" customWidth="1"/>
    <col min="7460" max="7462" width="8.375" style="9" customWidth="1"/>
    <col min="7463" max="7641" width="10" style="9"/>
    <col min="7642" max="7642" width="9.875" style="9" customWidth="1"/>
    <col min="7643" max="7643" width="38.8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25" style="9" customWidth="1"/>
    <col min="7681" max="7710" width="0" style="9" hidden="1" customWidth="1"/>
    <col min="7711" max="7711" width="13.75" style="9" customWidth="1"/>
    <col min="7712" max="7712" width="14.125" style="9" customWidth="1"/>
    <col min="7713" max="7713" width="12.875" style="9" customWidth="1"/>
    <col min="7714" max="7714" width="12.375" style="9" customWidth="1"/>
    <col min="7715" max="7715" width="12.875" style="9" customWidth="1"/>
    <col min="7716" max="7718" width="8.375" style="9" customWidth="1"/>
    <col min="7719" max="7897" width="10" style="9"/>
    <col min="7898" max="7898" width="9.875" style="9" customWidth="1"/>
    <col min="7899" max="7899" width="38.8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25" style="9" customWidth="1"/>
    <col min="7937" max="7966" width="0" style="9" hidden="1" customWidth="1"/>
    <col min="7967" max="7967" width="13.75" style="9" customWidth="1"/>
    <col min="7968" max="7968" width="14.125" style="9" customWidth="1"/>
    <col min="7969" max="7969" width="12.875" style="9" customWidth="1"/>
    <col min="7970" max="7970" width="12.375" style="9" customWidth="1"/>
    <col min="7971" max="7971" width="12.875" style="9" customWidth="1"/>
    <col min="7972" max="7974" width="8.375" style="9" customWidth="1"/>
    <col min="7975" max="8153" width="10" style="9"/>
    <col min="8154" max="8154" width="9.875" style="9" customWidth="1"/>
    <col min="8155" max="8155" width="38.8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25" style="9" customWidth="1"/>
    <col min="8193" max="8222" width="0" style="9" hidden="1" customWidth="1"/>
    <col min="8223" max="8223" width="13.75" style="9" customWidth="1"/>
    <col min="8224" max="8224" width="14.125" style="9" customWidth="1"/>
    <col min="8225" max="8225" width="12.875" style="9" customWidth="1"/>
    <col min="8226" max="8226" width="12.375" style="9" customWidth="1"/>
    <col min="8227" max="8227" width="12.875" style="9" customWidth="1"/>
    <col min="8228" max="8230" width="8.375" style="9" customWidth="1"/>
    <col min="8231" max="8409" width="10" style="9"/>
    <col min="8410" max="8410" width="9.875" style="9" customWidth="1"/>
    <col min="8411" max="8411" width="38.8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25" style="9" customWidth="1"/>
    <col min="8449" max="8478" width="0" style="9" hidden="1" customWidth="1"/>
    <col min="8479" max="8479" width="13.75" style="9" customWidth="1"/>
    <col min="8480" max="8480" width="14.125" style="9" customWidth="1"/>
    <col min="8481" max="8481" width="12.875" style="9" customWidth="1"/>
    <col min="8482" max="8482" width="12.375" style="9" customWidth="1"/>
    <col min="8483" max="8483" width="12.875" style="9" customWidth="1"/>
    <col min="8484" max="8486" width="8.375" style="9" customWidth="1"/>
    <col min="8487" max="8665" width="10" style="9"/>
    <col min="8666" max="8666" width="9.875" style="9" customWidth="1"/>
    <col min="8667" max="8667" width="38.8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25" style="9" customWidth="1"/>
    <col min="8705" max="8734" width="0" style="9" hidden="1" customWidth="1"/>
    <col min="8735" max="8735" width="13.75" style="9" customWidth="1"/>
    <col min="8736" max="8736" width="14.125" style="9" customWidth="1"/>
    <col min="8737" max="8737" width="12.875" style="9" customWidth="1"/>
    <col min="8738" max="8738" width="12.375" style="9" customWidth="1"/>
    <col min="8739" max="8739" width="12.875" style="9" customWidth="1"/>
    <col min="8740" max="8742" width="8.375" style="9" customWidth="1"/>
    <col min="8743" max="8921" width="10" style="9"/>
    <col min="8922" max="8922" width="9.875" style="9" customWidth="1"/>
    <col min="8923" max="8923" width="38.8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25" style="9" customWidth="1"/>
    <col min="8961" max="8990" width="0" style="9" hidden="1" customWidth="1"/>
    <col min="8991" max="8991" width="13.75" style="9" customWidth="1"/>
    <col min="8992" max="8992" width="14.125" style="9" customWidth="1"/>
    <col min="8993" max="8993" width="12.875" style="9" customWidth="1"/>
    <col min="8994" max="8994" width="12.375" style="9" customWidth="1"/>
    <col min="8995" max="8995" width="12.875" style="9" customWidth="1"/>
    <col min="8996" max="8998" width="8.375" style="9" customWidth="1"/>
    <col min="8999" max="9177" width="10" style="9"/>
    <col min="9178" max="9178" width="9.875" style="9" customWidth="1"/>
    <col min="9179" max="9179" width="38.8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25" style="9" customWidth="1"/>
    <col min="9217" max="9246" width="0" style="9" hidden="1" customWidth="1"/>
    <col min="9247" max="9247" width="13.75" style="9" customWidth="1"/>
    <col min="9248" max="9248" width="14.125" style="9" customWidth="1"/>
    <col min="9249" max="9249" width="12.875" style="9" customWidth="1"/>
    <col min="9250" max="9250" width="12.375" style="9" customWidth="1"/>
    <col min="9251" max="9251" width="12.875" style="9" customWidth="1"/>
    <col min="9252" max="9254" width="8.375" style="9" customWidth="1"/>
    <col min="9255" max="9433" width="10" style="9"/>
    <col min="9434" max="9434" width="9.875" style="9" customWidth="1"/>
    <col min="9435" max="9435" width="38.8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25" style="9" customWidth="1"/>
    <col min="9473" max="9502" width="0" style="9" hidden="1" customWidth="1"/>
    <col min="9503" max="9503" width="13.75" style="9" customWidth="1"/>
    <col min="9504" max="9504" width="14.125" style="9" customWidth="1"/>
    <col min="9505" max="9505" width="12.875" style="9" customWidth="1"/>
    <col min="9506" max="9506" width="12.375" style="9" customWidth="1"/>
    <col min="9507" max="9507" width="12.875" style="9" customWidth="1"/>
    <col min="9508" max="9510" width="8.375" style="9" customWidth="1"/>
    <col min="9511" max="9689" width="10" style="9"/>
    <col min="9690" max="9690" width="9.875" style="9" customWidth="1"/>
    <col min="9691" max="9691" width="38.8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25" style="9" customWidth="1"/>
    <col min="9729" max="9758" width="0" style="9" hidden="1" customWidth="1"/>
    <col min="9759" max="9759" width="13.75" style="9" customWidth="1"/>
    <col min="9760" max="9760" width="14.125" style="9" customWidth="1"/>
    <col min="9761" max="9761" width="12.875" style="9" customWidth="1"/>
    <col min="9762" max="9762" width="12.375" style="9" customWidth="1"/>
    <col min="9763" max="9763" width="12.875" style="9" customWidth="1"/>
    <col min="9764" max="9766" width="8.375" style="9" customWidth="1"/>
    <col min="9767" max="9945" width="10" style="9"/>
    <col min="9946" max="9946" width="9.875" style="9" customWidth="1"/>
    <col min="9947" max="9947" width="38.8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25" style="9" customWidth="1"/>
    <col min="9985" max="10014" width="0" style="9" hidden="1" customWidth="1"/>
    <col min="10015" max="10015" width="13.75" style="9" customWidth="1"/>
    <col min="10016" max="10016" width="14.125" style="9" customWidth="1"/>
    <col min="10017" max="10017" width="12.875" style="9" customWidth="1"/>
    <col min="10018" max="10018" width="12.375" style="9" customWidth="1"/>
    <col min="10019" max="10019" width="12.875" style="9" customWidth="1"/>
    <col min="10020" max="10022" width="8.375" style="9" customWidth="1"/>
    <col min="10023" max="10201" width="10" style="9"/>
    <col min="10202" max="10202" width="9.875" style="9" customWidth="1"/>
    <col min="10203" max="10203" width="38.8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25" style="9" customWidth="1"/>
    <col min="10241" max="10270" width="0" style="9" hidden="1" customWidth="1"/>
    <col min="10271" max="10271" width="13.75" style="9" customWidth="1"/>
    <col min="10272" max="10272" width="14.125" style="9" customWidth="1"/>
    <col min="10273" max="10273" width="12.875" style="9" customWidth="1"/>
    <col min="10274" max="10274" width="12.375" style="9" customWidth="1"/>
    <col min="10275" max="10275" width="12.875" style="9" customWidth="1"/>
    <col min="10276" max="10278" width="8.375" style="9" customWidth="1"/>
    <col min="10279" max="10457" width="10" style="9"/>
    <col min="10458" max="10458" width="9.875" style="9" customWidth="1"/>
    <col min="10459" max="10459" width="38.8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25" style="9" customWidth="1"/>
    <col min="10497" max="10526" width="0" style="9" hidden="1" customWidth="1"/>
    <col min="10527" max="10527" width="13.75" style="9" customWidth="1"/>
    <col min="10528" max="10528" width="14.125" style="9" customWidth="1"/>
    <col min="10529" max="10529" width="12.875" style="9" customWidth="1"/>
    <col min="10530" max="10530" width="12.375" style="9" customWidth="1"/>
    <col min="10531" max="10531" width="12.875" style="9" customWidth="1"/>
    <col min="10532" max="10534" width="8.375" style="9" customWidth="1"/>
    <col min="10535" max="10713" width="10" style="9"/>
    <col min="10714" max="10714" width="9.875" style="9" customWidth="1"/>
    <col min="10715" max="10715" width="38.8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25" style="9" customWidth="1"/>
    <col min="10753" max="10782" width="0" style="9" hidden="1" customWidth="1"/>
    <col min="10783" max="10783" width="13.75" style="9" customWidth="1"/>
    <col min="10784" max="10784" width="14.125" style="9" customWidth="1"/>
    <col min="10785" max="10785" width="12.875" style="9" customWidth="1"/>
    <col min="10786" max="10786" width="12.375" style="9" customWidth="1"/>
    <col min="10787" max="10787" width="12.875" style="9" customWidth="1"/>
    <col min="10788" max="10790" width="8.375" style="9" customWidth="1"/>
    <col min="10791" max="10969" width="10" style="9"/>
    <col min="10970" max="10970" width="9.875" style="9" customWidth="1"/>
    <col min="10971" max="10971" width="38.8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25" style="9" customWidth="1"/>
    <col min="11009" max="11038" width="0" style="9" hidden="1" customWidth="1"/>
    <col min="11039" max="11039" width="13.75" style="9" customWidth="1"/>
    <col min="11040" max="11040" width="14.125" style="9" customWidth="1"/>
    <col min="11041" max="11041" width="12.875" style="9" customWidth="1"/>
    <col min="11042" max="11042" width="12.375" style="9" customWidth="1"/>
    <col min="11043" max="11043" width="12.875" style="9" customWidth="1"/>
    <col min="11044" max="11046" width="8.375" style="9" customWidth="1"/>
    <col min="11047" max="11225" width="10" style="9"/>
    <col min="11226" max="11226" width="9.875" style="9" customWidth="1"/>
    <col min="11227" max="11227" width="38.8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25" style="9" customWidth="1"/>
    <col min="11265" max="11294" width="0" style="9" hidden="1" customWidth="1"/>
    <col min="11295" max="11295" width="13.75" style="9" customWidth="1"/>
    <col min="11296" max="11296" width="14.125" style="9" customWidth="1"/>
    <col min="11297" max="11297" width="12.875" style="9" customWidth="1"/>
    <col min="11298" max="11298" width="12.375" style="9" customWidth="1"/>
    <col min="11299" max="11299" width="12.875" style="9" customWidth="1"/>
    <col min="11300" max="11302" width="8.375" style="9" customWidth="1"/>
    <col min="11303" max="11481" width="10" style="9"/>
    <col min="11482" max="11482" width="9.875" style="9" customWidth="1"/>
    <col min="11483" max="11483" width="38.8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25" style="9" customWidth="1"/>
    <col min="11521" max="11550" width="0" style="9" hidden="1" customWidth="1"/>
    <col min="11551" max="11551" width="13.75" style="9" customWidth="1"/>
    <col min="11552" max="11552" width="14.125" style="9" customWidth="1"/>
    <col min="11553" max="11553" width="12.875" style="9" customWidth="1"/>
    <col min="11554" max="11554" width="12.375" style="9" customWidth="1"/>
    <col min="11555" max="11555" width="12.875" style="9" customWidth="1"/>
    <col min="11556" max="11558" width="8.375" style="9" customWidth="1"/>
    <col min="11559" max="11737" width="10" style="9"/>
    <col min="11738" max="11738" width="9.875" style="9" customWidth="1"/>
    <col min="11739" max="11739" width="38.8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25" style="9" customWidth="1"/>
    <col min="11777" max="11806" width="0" style="9" hidden="1" customWidth="1"/>
    <col min="11807" max="11807" width="13.75" style="9" customWidth="1"/>
    <col min="11808" max="11808" width="14.125" style="9" customWidth="1"/>
    <col min="11809" max="11809" width="12.875" style="9" customWidth="1"/>
    <col min="11810" max="11810" width="12.375" style="9" customWidth="1"/>
    <col min="11811" max="11811" width="12.875" style="9" customWidth="1"/>
    <col min="11812" max="11814" width="8.375" style="9" customWidth="1"/>
    <col min="11815" max="11993" width="10" style="9"/>
    <col min="11994" max="11994" width="9.875" style="9" customWidth="1"/>
    <col min="11995" max="11995" width="38.8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25" style="9" customWidth="1"/>
    <col min="12033" max="12062" width="0" style="9" hidden="1" customWidth="1"/>
    <col min="12063" max="12063" width="13.75" style="9" customWidth="1"/>
    <col min="12064" max="12064" width="14.125" style="9" customWidth="1"/>
    <col min="12065" max="12065" width="12.875" style="9" customWidth="1"/>
    <col min="12066" max="12066" width="12.375" style="9" customWidth="1"/>
    <col min="12067" max="12067" width="12.875" style="9" customWidth="1"/>
    <col min="12068" max="12070" width="8.375" style="9" customWidth="1"/>
    <col min="12071" max="12249" width="10" style="9"/>
    <col min="12250" max="12250" width="9.875" style="9" customWidth="1"/>
    <col min="12251" max="12251" width="38.8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25" style="9" customWidth="1"/>
    <col min="12289" max="12318" width="0" style="9" hidden="1" customWidth="1"/>
    <col min="12319" max="12319" width="13.75" style="9" customWidth="1"/>
    <col min="12320" max="12320" width="14.125" style="9" customWidth="1"/>
    <col min="12321" max="12321" width="12.875" style="9" customWidth="1"/>
    <col min="12322" max="12322" width="12.375" style="9" customWidth="1"/>
    <col min="12323" max="12323" width="12.875" style="9" customWidth="1"/>
    <col min="12324" max="12326" width="8.375" style="9" customWidth="1"/>
    <col min="12327" max="12505" width="10" style="9"/>
    <col min="12506" max="12506" width="9.875" style="9" customWidth="1"/>
    <col min="12507" max="12507" width="38.8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25" style="9" customWidth="1"/>
    <col min="12545" max="12574" width="0" style="9" hidden="1" customWidth="1"/>
    <col min="12575" max="12575" width="13.75" style="9" customWidth="1"/>
    <col min="12576" max="12576" width="14.125" style="9" customWidth="1"/>
    <col min="12577" max="12577" width="12.875" style="9" customWidth="1"/>
    <col min="12578" max="12578" width="12.375" style="9" customWidth="1"/>
    <col min="12579" max="12579" width="12.875" style="9" customWidth="1"/>
    <col min="12580" max="12582" width="8.375" style="9" customWidth="1"/>
    <col min="12583" max="12761" width="10" style="9"/>
    <col min="12762" max="12762" width="9.875" style="9" customWidth="1"/>
    <col min="12763" max="12763" width="38.8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25" style="9" customWidth="1"/>
    <col min="12801" max="12830" width="0" style="9" hidden="1" customWidth="1"/>
    <col min="12831" max="12831" width="13.75" style="9" customWidth="1"/>
    <col min="12832" max="12832" width="14.125" style="9" customWidth="1"/>
    <col min="12833" max="12833" width="12.875" style="9" customWidth="1"/>
    <col min="12834" max="12834" width="12.375" style="9" customWidth="1"/>
    <col min="12835" max="12835" width="12.875" style="9" customWidth="1"/>
    <col min="12836" max="12838" width="8.375" style="9" customWidth="1"/>
    <col min="12839" max="13017" width="10" style="9"/>
    <col min="13018" max="13018" width="9.875" style="9" customWidth="1"/>
    <col min="13019" max="13019" width="38.8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25" style="9" customWidth="1"/>
    <col min="13057" max="13086" width="0" style="9" hidden="1" customWidth="1"/>
    <col min="13087" max="13087" width="13.75" style="9" customWidth="1"/>
    <col min="13088" max="13088" width="14.125" style="9" customWidth="1"/>
    <col min="13089" max="13089" width="12.875" style="9" customWidth="1"/>
    <col min="13090" max="13090" width="12.375" style="9" customWidth="1"/>
    <col min="13091" max="13091" width="12.875" style="9" customWidth="1"/>
    <col min="13092" max="13094" width="8.375" style="9" customWidth="1"/>
    <col min="13095" max="13273" width="10" style="9"/>
    <col min="13274" max="13274" width="9.875" style="9" customWidth="1"/>
    <col min="13275" max="13275" width="38.8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25" style="9" customWidth="1"/>
    <col min="13313" max="13342" width="0" style="9" hidden="1" customWidth="1"/>
    <col min="13343" max="13343" width="13.75" style="9" customWidth="1"/>
    <col min="13344" max="13344" width="14.125" style="9" customWidth="1"/>
    <col min="13345" max="13345" width="12.875" style="9" customWidth="1"/>
    <col min="13346" max="13346" width="12.375" style="9" customWidth="1"/>
    <col min="13347" max="13347" width="12.875" style="9" customWidth="1"/>
    <col min="13348" max="13350" width="8.375" style="9" customWidth="1"/>
    <col min="13351" max="13529" width="10" style="9"/>
    <col min="13530" max="13530" width="9.875" style="9" customWidth="1"/>
    <col min="13531" max="13531" width="38.8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25" style="9" customWidth="1"/>
    <col min="13569" max="13598" width="0" style="9" hidden="1" customWidth="1"/>
    <col min="13599" max="13599" width="13.75" style="9" customWidth="1"/>
    <col min="13600" max="13600" width="14.125" style="9" customWidth="1"/>
    <col min="13601" max="13601" width="12.875" style="9" customWidth="1"/>
    <col min="13602" max="13602" width="12.375" style="9" customWidth="1"/>
    <col min="13603" max="13603" width="12.875" style="9" customWidth="1"/>
    <col min="13604" max="13606" width="8.375" style="9" customWidth="1"/>
    <col min="13607" max="13785" width="10" style="9"/>
    <col min="13786" max="13786" width="9.875" style="9" customWidth="1"/>
    <col min="13787" max="13787" width="38.8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25" style="9" customWidth="1"/>
    <col min="13825" max="13854" width="0" style="9" hidden="1" customWidth="1"/>
    <col min="13855" max="13855" width="13.75" style="9" customWidth="1"/>
    <col min="13856" max="13856" width="14.125" style="9" customWidth="1"/>
    <col min="13857" max="13857" width="12.875" style="9" customWidth="1"/>
    <col min="13858" max="13858" width="12.375" style="9" customWidth="1"/>
    <col min="13859" max="13859" width="12.875" style="9" customWidth="1"/>
    <col min="13860" max="13862" width="8.375" style="9" customWidth="1"/>
    <col min="13863" max="14041" width="10" style="9"/>
    <col min="14042" max="14042" width="9.875" style="9" customWidth="1"/>
    <col min="14043" max="14043" width="38.8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25" style="9" customWidth="1"/>
    <col min="14081" max="14110" width="0" style="9" hidden="1" customWidth="1"/>
    <col min="14111" max="14111" width="13.75" style="9" customWidth="1"/>
    <col min="14112" max="14112" width="14.125" style="9" customWidth="1"/>
    <col min="14113" max="14113" width="12.875" style="9" customWidth="1"/>
    <col min="14114" max="14114" width="12.375" style="9" customWidth="1"/>
    <col min="14115" max="14115" width="12.875" style="9" customWidth="1"/>
    <col min="14116" max="14118" width="8.375" style="9" customWidth="1"/>
    <col min="14119" max="14297" width="10" style="9"/>
    <col min="14298" max="14298" width="9.875" style="9" customWidth="1"/>
    <col min="14299" max="14299" width="38.8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25" style="9" customWidth="1"/>
    <col min="14337" max="14366" width="0" style="9" hidden="1" customWidth="1"/>
    <col min="14367" max="14367" width="13.75" style="9" customWidth="1"/>
    <col min="14368" max="14368" width="14.125" style="9" customWidth="1"/>
    <col min="14369" max="14369" width="12.875" style="9" customWidth="1"/>
    <col min="14370" max="14370" width="12.375" style="9" customWidth="1"/>
    <col min="14371" max="14371" width="12.875" style="9" customWidth="1"/>
    <col min="14372" max="14374" width="8.375" style="9" customWidth="1"/>
    <col min="14375" max="14553" width="10" style="9"/>
    <col min="14554" max="14554" width="9.875" style="9" customWidth="1"/>
    <col min="14555" max="14555" width="38.8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25" style="9" customWidth="1"/>
    <col min="14593" max="14622" width="0" style="9" hidden="1" customWidth="1"/>
    <col min="14623" max="14623" width="13.75" style="9" customWidth="1"/>
    <col min="14624" max="14624" width="14.125" style="9" customWidth="1"/>
    <col min="14625" max="14625" width="12.875" style="9" customWidth="1"/>
    <col min="14626" max="14626" width="12.375" style="9" customWidth="1"/>
    <col min="14627" max="14627" width="12.875" style="9" customWidth="1"/>
    <col min="14628" max="14630" width="8.375" style="9" customWidth="1"/>
    <col min="14631" max="14809" width="10" style="9"/>
    <col min="14810" max="14810" width="9.875" style="9" customWidth="1"/>
    <col min="14811" max="14811" width="38.8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25" style="9" customWidth="1"/>
    <col min="14849" max="14878" width="0" style="9" hidden="1" customWidth="1"/>
    <col min="14879" max="14879" width="13.75" style="9" customWidth="1"/>
    <col min="14880" max="14880" width="14.125" style="9" customWidth="1"/>
    <col min="14881" max="14881" width="12.875" style="9" customWidth="1"/>
    <col min="14882" max="14882" width="12.375" style="9" customWidth="1"/>
    <col min="14883" max="14883" width="12.875" style="9" customWidth="1"/>
    <col min="14884" max="14886" width="8.375" style="9" customWidth="1"/>
    <col min="14887" max="15065" width="10" style="9"/>
    <col min="15066" max="15066" width="9.875" style="9" customWidth="1"/>
    <col min="15067" max="15067" width="38.8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25" style="9" customWidth="1"/>
    <col min="15105" max="15134" width="0" style="9" hidden="1" customWidth="1"/>
    <col min="15135" max="15135" width="13.75" style="9" customWidth="1"/>
    <col min="15136" max="15136" width="14.125" style="9" customWidth="1"/>
    <col min="15137" max="15137" width="12.875" style="9" customWidth="1"/>
    <col min="15138" max="15138" width="12.375" style="9" customWidth="1"/>
    <col min="15139" max="15139" width="12.875" style="9" customWidth="1"/>
    <col min="15140" max="15142" width="8.375" style="9" customWidth="1"/>
    <col min="15143" max="15321" width="10" style="9"/>
    <col min="15322" max="15322" width="9.875" style="9" customWidth="1"/>
    <col min="15323" max="15323" width="38.8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25" style="9" customWidth="1"/>
    <col min="15361" max="15390" width="0" style="9" hidden="1" customWidth="1"/>
    <col min="15391" max="15391" width="13.75" style="9" customWidth="1"/>
    <col min="15392" max="15392" width="14.125" style="9" customWidth="1"/>
    <col min="15393" max="15393" width="12.875" style="9" customWidth="1"/>
    <col min="15394" max="15394" width="12.375" style="9" customWidth="1"/>
    <col min="15395" max="15395" width="12.875" style="9" customWidth="1"/>
    <col min="15396" max="15398" width="8.375" style="9" customWidth="1"/>
    <col min="15399" max="15577" width="10" style="9"/>
    <col min="15578" max="15578" width="9.875" style="9" customWidth="1"/>
    <col min="15579" max="15579" width="38.8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25" style="9" customWidth="1"/>
    <col min="15617" max="15646" width="0" style="9" hidden="1" customWidth="1"/>
    <col min="15647" max="15647" width="13.75" style="9" customWidth="1"/>
    <col min="15648" max="15648" width="14.125" style="9" customWidth="1"/>
    <col min="15649" max="15649" width="12.875" style="9" customWidth="1"/>
    <col min="15650" max="15650" width="12.375" style="9" customWidth="1"/>
    <col min="15651" max="15651" width="12.875" style="9" customWidth="1"/>
    <col min="15652" max="15654" width="8.375" style="9" customWidth="1"/>
    <col min="15655" max="15833" width="10" style="9"/>
    <col min="15834" max="15834" width="9.875" style="9" customWidth="1"/>
    <col min="15835" max="15835" width="38.8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25" style="9" customWidth="1"/>
    <col min="15873" max="15902" width="0" style="9" hidden="1" customWidth="1"/>
    <col min="15903" max="15903" width="13.75" style="9" customWidth="1"/>
    <col min="15904" max="15904" width="14.125" style="9" customWidth="1"/>
    <col min="15905" max="15905" width="12.875" style="9" customWidth="1"/>
    <col min="15906" max="15906" width="12.375" style="9" customWidth="1"/>
    <col min="15907" max="15907" width="12.875" style="9" customWidth="1"/>
    <col min="15908" max="15910" width="8.375" style="9" customWidth="1"/>
    <col min="15911" max="16089" width="10" style="9"/>
    <col min="16090" max="16090" width="9.875" style="9" customWidth="1"/>
    <col min="16091" max="16091" width="38.8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25" style="9" customWidth="1"/>
    <col min="16129" max="16158" width="0" style="9" hidden="1" customWidth="1"/>
    <col min="16159" max="16159" width="13.75" style="9" customWidth="1"/>
    <col min="16160" max="16160" width="14.125" style="9" customWidth="1"/>
    <col min="16161" max="16161" width="12.875" style="9" customWidth="1"/>
    <col min="16162" max="16162" width="12.375" style="9" customWidth="1"/>
    <col min="16163" max="16163" width="12.875" style="9" customWidth="1"/>
    <col min="16164" max="16166" width="8.375" style="9" customWidth="1"/>
    <col min="16167" max="16384" width="10" style="9"/>
  </cols>
  <sheetData>
    <row r="1" spans="1:40" ht="38.25" customHeight="1" x14ac:dyDescent="0.45">
      <c r="A1" s="74" t="s">
        <v>1482</v>
      </c>
      <c r="B1" s="1" t="s">
        <v>1977</v>
      </c>
      <c r="C1" s="1" t="s">
        <v>1160</v>
      </c>
      <c r="D1" s="1" t="s">
        <v>0</v>
      </c>
      <c r="E1" s="1" t="s">
        <v>1</v>
      </c>
      <c r="F1" s="1" t="s">
        <v>1479</v>
      </c>
      <c r="G1" s="1" t="s">
        <v>1</v>
      </c>
      <c r="H1" s="5" t="s">
        <v>27</v>
      </c>
      <c r="I1" s="5" t="s">
        <v>28</v>
      </c>
      <c r="J1" s="5" t="s">
        <v>1338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1152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6" t="s">
        <v>1481</v>
      </c>
      <c r="AN1" s="117" t="s">
        <v>1480</v>
      </c>
    </row>
    <row r="2" spans="1:40" ht="23.25" x14ac:dyDescent="0.45">
      <c r="A2" s="74"/>
      <c r="B2" s="10" t="s">
        <v>336</v>
      </c>
      <c r="C2" s="10">
        <v>1022301009</v>
      </c>
      <c r="D2" s="10" t="s">
        <v>337</v>
      </c>
      <c r="E2" s="11" t="s">
        <v>276</v>
      </c>
      <c r="F2" s="11">
        <v>68</v>
      </c>
      <c r="G2" s="11"/>
      <c r="H2" s="16"/>
      <c r="I2" s="16"/>
      <c r="J2" s="17"/>
      <c r="K2" s="101"/>
      <c r="L2" s="17"/>
      <c r="M2" s="17"/>
      <c r="N2" s="17"/>
      <c r="O2" s="101"/>
      <c r="P2" s="16"/>
      <c r="Q2" s="17"/>
      <c r="R2" s="17"/>
      <c r="S2" s="17"/>
      <c r="T2" s="17"/>
      <c r="U2" s="17"/>
      <c r="V2" s="17"/>
      <c r="W2" s="17">
        <v>5</v>
      </c>
      <c r="X2" s="17"/>
      <c r="Y2" s="17"/>
      <c r="Z2" s="17"/>
      <c r="AA2" s="17"/>
      <c r="AB2" s="17"/>
      <c r="AC2" s="17"/>
      <c r="AD2" s="16"/>
      <c r="AE2" s="16"/>
      <c r="AF2" s="16"/>
      <c r="AG2" s="16"/>
      <c r="AH2" s="17"/>
      <c r="AI2" s="17"/>
      <c r="AJ2" s="17"/>
      <c r="AK2" s="17"/>
      <c r="AL2" s="17"/>
      <c r="AM2" s="18">
        <f>H2+I2+J2+K2+L2+M2+N2+O2+P2+Q2+R2+S2+T2+U2+V2+W2+X2+Y2+Z2+AA2+AB2+AC2+AD2+AE2+AF2+AG2+AH2+AI2+AJ2+AK2+AL2</f>
        <v>5</v>
      </c>
      <c r="AN2" s="116">
        <f>AM2*F2</f>
        <v>340</v>
      </c>
    </row>
    <row r="3" spans="1:40" ht="23.25" x14ac:dyDescent="0.45">
      <c r="A3" s="74"/>
      <c r="B3" s="10" t="s">
        <v>338</v>
      </c>
      <c r="C3" s="10">
        <v>1023801001</v>
      </c>
      <c r="D3" s="10" t="s">
        <v>339</v>
      </c>
      <c r="E3" s="11" t="s">
        <v>276</v>
      </c>
      <c r="F3" s="11">
        <v>0</v>
      </c>
      <c r="G3" s="11"/>
      <c r="H3" s="16"/>
      <c r="I3" s="16"/>
      <c r="J3" s="17"/>
      <c r="K3" s="101"/>
      <c r="L3" s="17"/>
      <c r="M3" s="17"/>
      <c r="N3" s="17"/>
      <c r="O3" s="101"/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6"/>
      <c r="AE3" s="16"/>
      <c r="AF3" s="16"/>
      <c r="AG3" s="16"/>
      <c r="AH3" s="17"/>
      <c r="AI3" s="17"/>
      <c r="AJ3" s="17"/>
      <c r="AK3" s="17"/>
      <c r="AL3" s="17"/>
      <c r="AM3" s="18">
        <f>H3+I3+J3+K3+L3+M3+N3+O3+P3+Q3+R3+S3+T3+U3+V3+W3+X3+Y3+Z3+AA3+AB3+AC3+AD3+AE3+AF3+AG3+AH3+AI3+AJ3+AK3+AL3</f>
        <v>0</v>
      </c>
      <c r="AN3" s="116">
        <f>AM3*F3</f>
        <v>0</v>
      </c>
    </row>
    <row r="4" spans="1:40" ht="23.25" x14ac:dyDescent="0.45">
      <c r="A4" s="74"/>
      <c r="B4" s="10" t="s">
        <v>352</v>
      </c>
      <c r="C4" s="10" t="s">
        <v>2029</v>
      </c>
      <c r="D4" s="10" t="s">
        <v>353</v>
      </c>
      <c r="E4" s="11" t="s">
        <v>276</v>
      </c>
      <c r="F4" s="11">
        <v>76</v>
      </c>
      <c r="G4" s="11"/>
      <c r="H4" s="16"/>
      <c r="I4" s="16"/>
      <c r="J4" s="17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E4" s="16"/>
      <c r="AF4" s="16"/>
      <c r="AG4" s="16"/>
      <c r="AH4" s="17"/>
      <c r="AI4" s="17"/>
      <c r="AJ4" s="17"/>
      <c r="AK4" s="17"/>
      <c r="AL4" s="17"/>
      <c r="AM4" s="18">
        <f>H4+I4+J4+K4+L4+M4+N4+O4+P4+Q4+R4+S4+T4+U4+V4+W4+X4+Y4+Z4+AA4+AB4+AC4+AD4+AE4+AF4+AG4+AH4+AI4+AJ4+AK4+AL4</f>
        <v>0</v>
      </c>
      <c r="AN4" s="116">
        <f>AM4*F4</f>
        <v>0</v>
      </c>
    </row>
    <row r="5" spans="1:40" x14ac:dyDescent="0.45">
      <c r="A5" s="25"/>
      <c r="B5" s="34" t="s">
        <v>381</v>
      </c>
      <c r="C5" s="34" t="s">
        <v>2130</v>
      </c>
      <c r="D5" s="33" t="s">
        <v>382</v>
      </c>
      <c r="E5" s="25" t="s">
        <v>383</v>
      </c>
      <c r="F5" s="25">
        <v>0</v>
      </c>
      <c r="G5" s="25"/>
      <c r="H5" s="44"/>
      <c r="I5" s="44"/>
      <c r="J5" s="43"/>
      <c r="K5" s="111"/>
      <c r="L5" s="43"/>
      <c r="M5" s="43"/>
      <c r="N5" s="43"/>
      <c r="O5" s="111">
        <v>2</v>
      </c>
      <c r="P5" s="44"/>
      <c r="Q5" s="43"/>
      <c r="R5" s="43"/>
      <c r="S5" s="43">
        <v>2</v>
      </c>
      <c r="T5" s="43"/>
      <c r="U5" s="43"/>
      <c r="V5" s="43"/>
      <c r="W5" s="43"/>
      <c r="X5" s="44"/>
      <c r="Y5" s="43"/>
      <c r="Z5" s="43"/>
      <c r="AA5" s="43"/>
      <c r="AB5" s="43"/>
      <c r="AC5" s="43"/>
      <c r="AD5" s="44"/>
      <c r="AE5" s="44"/>
      <c r="AF5" s="44">
        <v>1</v>
      </c>
      <c r="AG5" s="44"/>
      <c r="AH5" s="43"/>
      <c r="AI5" s="43"/>
      <c r="AJ5" s="43">
        <v>2</v>
      </c>
      <c r="AK5" s="43"/>
      <c r="AL5" s="43"/>
      <c r="AM5" s="18">
        <f>H5+I5+J5+K5+L5+M5+N5+O5+P5+Q5+R5+S5+T5+U5+V5+W5+X5+Y5+Z5+AA5+AB5+AC5+AD5+AE5+AF5+AG5+AH5+AI5+AJ5+AK5+AL5</f>
        <v>7</v>
      </c>
      <c r="AN5" s="116">
        <f>AM5*F5</f>
        <v>0</v>
      </c>
    </row>
    <row r="6" spans="1:40" x14ac:dyDescent="0.45">
      <c r="A6" s="11"/>
      <c r="B6" s="10" t="s">
        <v>1025</v>
      </c>
      <c r="C6" s="10" t="s">
        <v>1025</v>
      </c>
      <c r="D6" s="10" t="s">
        <v>1026</v>
      </c>
      <c r="E6" s="11" t="s">
        <v>276</v>
      </c>
      <c r="F6" s="11">
        <v>45</v>
      </c>
      <c r="G6" s="11"/>
      <c r="H6" s="16"/>
      <c r="I6" s="16">
        <v>10</v>
      </c>
      <c r="J6" s="17"/>
      <c r="K6" s="101"/>
      <c r="L6" s="17"/>
      <c r="M6" s="17"/>
      <c r="N6" s="17"/>
      <c r="O6" s="101">
        <v>5</v>
      </c>
      <c r="P6" s="16"/>
      <c r="Q6" s="17">
        <v>15</v>
      </c>
      <c r="R6" s="17"/>
      <c r="S6" s="17"/>
      <c r="T6" s="17"/>
      <c r="U6" s="17"/>
      <c r="V6" s="17"/>
      <c r="W6" s="17">
        <v>5</v>
      </c>
      <c r="X6" s="17"/>
      <c r="Y6" s="17"/>
      <c r="Z6" s="17">
        <v>10</v>
      </c>
      <c r="AA6" s="17"/>
      <c r="AB6" s="17">
        <v>10</v>
      </c>
      <c r="AC6" s="17"/>
      <c r="AD6" s="16"/>
      <c r="AE6" s="16"/>
      <c r="AF6" s="16">
        <v>10</v>
      </c>
      <c r="AG6" s="16"/>
      <c r="AH6" s="17"/>
      <c r="AI6" s="17"/>
      <c r="AJ6" s="17">
        <v>10</v>
      </c>
      <c r="AK6" s="17"/>
      <c r="AL6" s="17"/>
      <c r="AM6" s="18">
        <f t="shared" ref="AM6:AM11" si="0">H6+I6+J6+K6+L6+M6+N6+O6+P6+Q6+R6+S6+T6+U6+V6+W6+X6+Y6+Z6+AA6+AB6+AC6+AD6+AE6+AF6+AG6+AH6+AI6+AJ6+AK6+AL6</f>
        <v>75</v>
      </c>
      <c r="AN6" s="116">
        <f t="shared" ref="AN6:AN11" si="1">AM6*F6</f>
        <v>3375</v>
      </c>
    </row>
    <row r="7" spans="1:40" x14ac:dyDescent="0.45">
      <c r="A7" s="11"/>
      <c r="B7" s="32" t="s">
        <v>1035</v>
      </c>
      <c r="C7" s="32" t="s">
        <v>2143</v>
      </c>
      <c r="D7" s="32" t="s">
        <v>2021</v>
      </c>
      <c r="E7" s="11" t="s">
        <v>1037</v>
      </c>
      <c r="F7" s="11">
        <v>70</v>
      </c>
      <c r="G7" s="11"/>
      <c r="H7" s="16"/>
      <c r="I7" s="16"/>
      <c r="J7" s="17"/>
      <c r="K7" s="101"/>
      <c r="L7" s="17"/>
      <c r="M7" s="17"/>
      <c r="N7" s="17"/>
      <c r="O7" s="101"/>
      <c r="P7" s="16"/>
      <c r="Q7" s="17">
        <v>1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6"/>
      <c r="AE7" s="16"/>
      <c r="AF7" s="16"/>
      <c r="AG7" s="16"/>
      <c r="AH7" s="17"/>
      <c r="AI7" s="17"/>
      <c r="AJ7" s="17"/>
      <c r="AK7" s="17"/>
      <c r="AL7" s="17"/>
      <c r="AM7" s="18">
        <f t="shared" si="0"/>
        <v>1</v>
      </c>
      <c r="AN7" s="116">
        <f t="shared" si="1"/>
        <v>70</v>
      </c>
    </row>
    <row r="8" spans="1:40" x14ac:dyDescent="0.45">
      <c r="A8" s="20"/>
      <c r="B8" s="32" t="s">
        <v>1039</v>
      </c>
      <c r="C8" s="32" t="s">
        <v>2131</v>
      </c>
      <c r="D8" s="32" t="s">
        <v>2022</v>
      </c>
      <c r="E8" s="11" t="s">
        <v>1037</v>
      </c>
      <c r="F8" s="11">
        <v>70</v>
      </c>
      <c r="G8" s="11"/>
      <c r="H8" s="16"/>
      <c r="I8" s="16">
        <v>1</v>
      </c>
      <c r="J8" s="17"/>
      <c r="K8" s="101"/>
      <c r="L8" s="17"/>
      <c r="M8" s="17"/>
      <c r="N8" s="17"/>
      <c r="O8" s="101"/>
      <c r="P8" s="16"/>
      <c r="Q8" s="17"/>
      <c r="R8" s="17"/>
      <c r="S8" s="17"/>
      <c r="T8" s="17"/>
      <c r="U8" s="17"/>
      <c r="V8" s="17"/>
      <c r="W8" s="17"/>
      <c r="X8" s="17"/>
      <c r="Y8" s="17">
        <v>2</v>
      </c>
      <c r="Z8" s="17">
        <v>1</v>
      </c>
      <c r="AA8" s="17"/>
      <c r="AB8" s="17"/>
      <c r="AC8" s="17"/>
      <c r="AD8" s="16"/>
      <c r="AE8" s="16"/>
      <c r="AF8" s="16"/>
      <c r="AG8" s="16"/>
      <c r="AH8" s="17"/>
      <c r="AI8" s="17"/>
      <c r="AJ8" s="17"/>
      <c r="AK8" s="17"/>
      <c r="AL8" s="17"/>
      <c r="AM8" s="18">
        <f t="shared" si="0"/>
        <v>4</v>
      </c>
      <c r="AN8" s="116">
        <f t="shared" si="1"/>
        <v>280</v>
      </c>
    </row>
    <row r="9" spans="1:40" ht="24" customHeight="1" x14ac:dyDescent="0.45">
      <c r="A9" s="20"/>
      <c r="B9" s="32" t="s">
        <v>1042</v>
      </c>
      <c r="C9" s="32" t="s">
        <v>2144</v>
      </c>
      <c r="D9" s="32" t="s">
        <v>2023</v>
      </c>
      <c r="E9" s="11" t="s">
        <v>1037</v>
      </c>
      <c r="F9" s="11">
        <v>70</v>
      </c>
      <c r="G9" s="11"/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G9" s="16"/>
      <c r="AH9" s="17"/>
      <c r="AI9" s="17"/>
      <c r="AJ9" s="17">
        <v>1</v>
      </c>
      <c r="AK9" s="17"/>
      <c r="AL9" s="17"/>
      <c r="AM9" s="18">
        <f t="shared" si="0"/>
        <v>1</v>
      </c>
      <c r="AN9" s="116">
        <f t="shared" si="1"/>
        <v>70</v>
      </c>
    </row>
    <row r="10" spans="1:40" x14ac:dyDescent="0.45">
      <c r="A10" s="25"/>
      <c r="B10" s="34" t="s">
        <v>1715</v>
      </c>
      <c r="C10" s="34" t="s">
        <v>1715</v>
      </c>
      <c r="D10" s="33" t="s">
        <v>1716</v>
      </c>
      <c r="E10" s="25" t="s">
        <v>307</v>
      </c>
      <c r="F10" s="25">
        <v>0</v>
      </c>
      <c r="G10" s="25"/>
      <c r="H10" s="44"/>
      <c r="I10" s="44"/>
      <c r="J10" s="43"/>
      <c r="K10" s="111"/>
      <c r="L10" s="43"/>
      <c r="M10" s="43"/>
      <c r="N10" s="43"/>
      <c r="O10" s="111"/>
      <c r="P10" s="44"/>
      <c r="Q10" s="43"/>
      <c r="R10" s="43"/>
      <c r="S10" s="43"/>
      <c r="T10" s="43"/>
      <c r="U10" s="43"/>
      <c r="V10" s="43"/>
      <c r="W10" s="43"/>
      <c r="X10" s="44"/>
      <c r="Y10" s="43"/>
      <c r="Z10" s="43"/>
      <c r="AA10" s="43"/>
      <c r="AB10" s="43"/>
      <c r="AC10" s="43"/>
      <c r="AD10" s="44"/>
      <c r="AE10" s="44"/>
      <c r="AF10" s="44"/>
      <c r="AG10" s="44"/>
      <c r="AH10" s="43"/>
      <c r="AI10" s="43"/>
      <c r="AJ10" s="43"/>
      <c r="AK10" s="43"/>
      <c r="AL10" s="43"/>
      <c r="AM10" s="18">
        <f t="shared" si="0"/>
        <v>0</v>
      </c>
      <c r="AN10" s="116">
        <f t="shared" si="1"/>
        <v>0</v>
      </c>
    </row>
    <row r="11" spans="1:40" x14ac:dyDescent="0.45">
      <c r="A11" s="20"/>
      <c r="B11" s="34" t="s">
        <v>1049</v>
      </c>
      <c r="C11" s="34" t="s">
        <v>1049</v>
      </c>
      <c r="D11" s="34" t="s">
        <v>1411</v>
      </c>
      <c r="E11" s="25" t="s">
        <v>1010</v>
      </c>
      <c r="F11" s="11">
        <v>309</v>
      </c>
      <c r="G11" s="11"/>
      <c r="H11" s="16"/>
      <c r="I11" s="16">
        <v>1</v>
      </c>
      <c r="J11" s="17"/>
      <c r="K11" s="101"/>
      <c r="L11" s="17"/>
      <c r="M11" s="17"/>
      <c r="N11" s="17"/>
      <c r="O11" s="101"/>
      <c r="P11" s="16"/>
      <c r="Q11" s="17"/>
      <c r="R11" s="17"/>
      <c r="S11" s="17"/>
      <c r="T11" s="17"/>
      <c r="U11" s="17"/>
      <c r="V11" s="17">
        <v>1</v>
      </c>
      <c r="W11" s="17"/>
      <c r="X11" s="17"/>
      <c r="Y11" s="17"/>
      <c r="Z11" s="17"/>
      <c r="AA11" s="17"/>
      <c r="AB11" s="17"/>
      <c r="AC11" s="17"/>
      <c r="AD11" s="16">
        <v>1</v>
      </c>
      <c r="AE11" s="16"/>
      <c r="AF11" s="16"/>
      <c r="AG11" s="16">
        <v>1</v>
      </c>
      <c r="AH11" s="17"/>
      <c r="AI11" s="17"/>
      <c r="AJ11" s="17"/>
      <c r="AK11" s="17"/>
      <c r="AL11" s="17"/>
      <c r="AM11" s="18">
        <f t="shared" si="0"/>
        <v>4</v>
      </c>
      <c r="AN11" s="116">
        <f t="shared" si="1"/>
        <v>1236</v>
      </c>
    </row>
    <row r="12" spans="1:40" x14ac:dyDescent="0.45">
      <c r="A12" s="11"/>
      <c r="B12" s="34" t="s">
        <v>1486</v>
      </c>
      <c r="C12" s="34" t="s">
        <v>1486</v>
      </c>
      <c r="D12" s="10" t="s">
        <v>1487</v>
      </c>
      <c r="E12" s="28" t="s">
        <v>1029</v>
      </c>
      <c r="F12" s="11">
        <v>0</v>
      </c>
      <c r="G12" s="11"/>
      <c r="H12" s="16"/>
      <c r="I12" s="16">
        <v>48</v>
      </c>
      <c r="J12" s="17"/>
      <c r="K12" s="101"/>
      <c r="L12" s="17"/>
      <c r="M12" s="17"/>
      <c r="N12" s="17"/>
      <c r="O12" s="101"/>
      <c r="P12" s="16"/>
      <c r="Q12" s="17"/>
      <c r="R12" s="17"/>
      <c r="S12" s="17">
        <v>34</v>
      </c>
      <c r="T12" s="17"/>
      <c r="U12" s="17"/>
      <c r="V12" s="17">
        <v>24</v>
      </c>
      <c r="W12" s="17"/>
      <c r="X12" s="17"/>
      <c r="Y12" s="17">
        <v>12</v>
      </c>
      <c r="Z12" s="17"/>
      <c r="AA12" s="17"/>
      <c r="AB12" s="17"/>
      <c r="AC12" s="17"/>
      <c r="AD12" s="16">
        <v>36</v>
      </c>
      <c r="AE12" s="16"/>
      <c r="AF12" s="16"/>
      <c r="AG12" s="16"/>
      <c r="AH12" s="17"/>
      <c r="AI12" s="17"/>
      <c r="AJ12" s="17"/>
      <c r="AK12" s="17"/>
      <c r="AL12" s="17"/>
      <c r="AM12" s="18">
        <f t="shared" ref="AM12:AM17" si="2">H12+I12+J12+K12+L12+M12+N12+O12+P12+Q12+R12+S12+T12+U12+V12+W12+X12+Y12+Z12+AA12+AB12+AC12+AD12+AE12+AF12+AG12+AH12+AI12+AJ12+AK12+AL12</f>
        <v>154</v>
      </c>
      <c r="AN12" s="116">
        <f t="shared" ref="AN12:AN17" si="3">AM12*F12</f>
        <v>0</v>
      </c>
    </row>
    <row r="13" spans="1:40" x14ac:dyDescent="0.45">
      <c r="A13" s="25"/>
      <c r="B13" s="34" t="s">
        <v>1008</v>
      </c>
      <c r="C13" s="34">
        <v>1060201001</v>
      </c>
      <c r="D13" s="33" t="s">
        <v>1009</v>
      </c>
      <c r="E13" s="25" t="s">
        <v>1010</v>
      </c>
      <c r="F13" s="25">
        <v>0</v>
      </c>
      <c r="G13" s="25"/>
      <c r="H13" s="44"/>
      <c r="I13" s="44"/>
      <c r="J13" s="43"/>
      <c r="K13" s="111"/>
      <c r="L13" s="43"/>
      <c r="M13" s="43"/>
      <c r="N13" s="43"/>
      <c r="O13" s="111"/>
      <c r="P13" s="44"/>
      <c r="Q13" s="43"/>
      <c r="R13" s="43"/>
      <c r="S13" s="43"/>
      <c r="T13" s="43"/>
      <c r="U13" s="43"/>
      <c r="V13" s="43"/>
      <c r="W13" s="43">
        <v>8</v>
      </c>
      <c r="X13" s="44"/>
      <c r="Y13" s="43"/>
      <c r="Z13" s="43"/>
      <c r="AA13" s="43"/>
      <c r="AB13" s="43"/>
      <c r="AC13" s="43"/>
      <c r="AD13" s="44"/>
      <c r="AE13" s="44"/>
      <c r="AF13" s="44"/>
      <c r="AG13" s="44"/>
      <c r="AH13" s="43"/>
      <c r="AI13" s="43"/>
      <c r="AJ13" s="43"/>
      <c r="AK13" s="43"/>
      <c r="AL13" s="43"/>
      <c r="AM13" s="18">
        <f t="shared" si="2"/>
        <v>8</v>
      </c>
      <c r="AN13" s="116">
        <f t="shared" si="3"/>
        <v>0</v>
      </c>
    </row>
    <row r="14" spans="1:40" x14ac:dyDescent="0.45">
      <c r="A14" s="25"/>
      <c r="B14" s="34" t="s">
        <v>1027</v>
      </c>
      <c r="C14" s="34" t="s">
        <v>1027</v>
      </c>
      <c r="D14" s="33" t="s">
        <v>1028</v>
      </c>
      <c r="E14" s="25" t="s">
        <v>1029</v>
      </c>
      <c r="F14" s="25">
        <v>0</v>
      </c>
      <c r="G14" s="25"/>
      <c r="H14" s="44"/>
      <c r="I14" s="44">
        <v>5</v>
      </c>
      <c r="J14" s="43"/>
      <c r="K14" s="111"/>
      <c r="L14" s="43"/>
      <c r="M14" s="43"/>
      <c r="N14" s="43"/>
      <c r="O14" s="111"/>
      <c r="P14" s="44"/>
      <c r="Q14" s="43"/>
      <c r="R14" s="43"/>
      <c r="S14" s="43"/>
      <c r="T14" s="43"/>
      <c r="U14" s="43"/>
      <c r="V14" s="43"/>
      <c r="W14" s="43"/>
      <c r="X14" s="44"/>
      <c r="Y14" s="43"/>
      <c r="Z14" s="43"/>
      <c r="AA14" s="43"/>
      <c r="AB14" s="43"/>
      <c r="AC14" s="43"/>
      <c r="AD14" s="44"/>
      <c r="AE14" s="44"/>
      <c r="AF14" s="44"/>
      <c r="AG14" s="44"/>
      <c r="AH14" s="43"/>
      <c r="AI14" s="43"/>
      <c r="AJ14" s="43"/>
      <c r="AK14" s="43"/>
      <c r="AL14" s="43"/>
      <c r="AM14" s="18">
        <f t="shared" si="2"/>
        <v>5</v>
      </c>
      <c r="AN14" s="116">
        <f t="shared" si="3"/>
        <v>0</v>
      </c>
    </row>
    <row r="15" spans="1:40" x14ac:dyDescent="0.45">
      <c r="A15" s="25"/>
      <c r="B15" s="34"/>
      <c r="C15" s="34">
        <v>1060101006</v>
      </c>
      <c r="D15" s="33" t="s">
        <v>1677</v>
      </c>
      <c r="E15" s="25" t="s">
        <v>276</v>
      </c>
      <c r="F15" s="25">
        <v>0</v>
      </c>
      <c r="G15" s="25"/>
      <c r="H15" s="44"/>
      <c r="I15" s="44"/>
      <c r="J15" s="43"/>
      <c r="K15" s="111"/>
      <c r="L15" s="43"/>
      <c r="M15" s="43"/>
      <c r="N15" s="43"/>
      <c r="O15" s="111"/>
      <c r="P15" s="44"/>
      <c r="Q15" s="43"/>
      <c r="R15" s="43"/>
      <c r="S15" s="43"/>
      <c r="T15" s="43"/>
      <c r="U15" s="43"/>
      <c r="V15" s="43"/>
      <c r="W15" s="43"/>
      <c r="X15" s="44"/>
      <c r="Y15" s="43"/>
      <c r="Z15" s="43"/>
      <c r="AA15" s="43"/>
      <c r="AB15" s="43"/>
      <c r="AC15" s="43"/>
      <c r="AD15" s="44"/>
      <c r="AE15" s="44"/>
      <c r="AF15" s="44"/>
      <c r="AG15" s="44"/>
      <c r="AH15" s="43"/>
      <c r="AI15" s="43"/>
      <c r="AJ15" s="43"/>
      <c r="AK15" s="43"/>
      <c r="AL15" s="43"/>
      <c r="AM15" s="18">
        <f t="shared" si="2"/>
        <v>0</v>
      </c>
      <c r="AN15" s="116">
        <f t="shared" si="3"/>
        <v>0</v>
      </c>
    </row>
    <row r="16" spans="1:40" ht="21.75" customHeight="1" x14ac:dyDescent="0.45">
      <c r="A16" s="25"/>
      <c r="B16" s="34"/>
      <c r="C16" s="34">
        <v>1060301010</v>
      </c>
      <c r="D16" s="33" t="s">
        <v>2048</v>
      </c>
      <c r="E16" s="25" t="s">
        <v>71</v>
      </c>
      <c r="F16" s="25">
        <v>0</v>
      </c>
      <c r="G16" s="25"/>
      <c r="H16" s="44"/>
      <c r="I16" s="44"/>
      <c r="J16" s="43"/>
      <c r="K16" s="111">
        <v>2</v>
      </c>
      <c r="L16" s="43"/>
      <c r="M16" s="43"/>
      <c r="N16" s="43"/>
      <c r="O16" s="111"/>
      <c r="P16" s="44">
        <v>2</v>
      </c>
      <c r="Q16" s="43"/>
      <c r="R16" s="43"/>
      <c r="S16" s="43"/>
      <c r="T16" s="43"/>
      <c r="U16" s="43"/>
      <c r="V16" s="43"/>
      <c r="W16" s="43"/>
      <c r="X16" s="44"/>
      <c r="Y16" s="43"/>
      <c r="Z16" s="43"/>
      <c r="AA16" s="43"/>
      <c r="AB16" s="43">
        <v>2</v>
      </c>
      <c r="AC16" s="43"/>
      <c r="AD16" s="44"/>
      <c r="AE16" s="44"/>
      <c r="AF16" s="44"/>
      <c r="AG16" s="44"/>
      <c r="AH16" s="43"/>
      <c r="AI16" s="43"/>
      <c r="AJ16" s="43"/>
      <c r="AK16" s="43"/>
      <c r="AL16" s="43"/>
      <c r="AM16" s="18">
        <f t="shared" si="2"/>
        <v>6</v>
      </c>
      <c r="AN16" s="116">
        <f t="shared" si="3"/>
        <v>0</v>
      </c>
    </row>
    <row r="17" spans="1:40" x14ac:dyDescent="0.45">
      <c r="A17" s="25"/>
      <c r="B17" s="34"/>
      <c r="C17" s="34">
        <v>1022301008</v>
      </c>
      <c r="D17" s="10" t="s">
        <v>1517</v>
      </c>
      <c r="E17" s="11" t="s">
        <v>276</v>
      </c>
      <c r="F17" s="25">
        <v>0</v>
      </c>
      <c r="G17" s="25"/>
      <c r="H17" s="44"/>
      <c r="I17" s="44"/>
      <c r="J17" s="43"/>
      <c r="K17" s="111"/>
      <c r="L17" s="43"/>
      <c r="M17" s="43"/>
      <c r="N17" s="43"/>
      <c r="O17" s="111"/>
      <c r="P17" s="44"/>
      <c r="Q17" s="43"/>
      <c r="R17" s="43"/>
      <c r="S17" s="43"/>
      <c r="T17" s="43"/>
      <c r="U17" s="43"/>
      <c r="V17" s="43"/>
      <c r="W17" s="43"/>
      <c r="X17" s="44"/>
      <c r="Y17" s="43"/>
      <c r="Z17" s="43"/>
      <c r="AA17" s="43"/>
      <c r="AB17" s="43">
        <v>5</v>
      </c>
      <c r="AC17" s="43"/>
      <c r="AD17" s="44"/>
      <c r="AE17" s="44"/>
      <c r="AF17" s="44"/>
      <c r="AG17" s="44"/>
      <c r="AH17" s="43"/>
      <c r="AI17" s="43"/>
      <c r="AJ17" s="43"/>
      <c r="AK17" s="43"/>
      <c r="AL17" s="43"/>
      <c r="AM17" s="18">
        <f t="shared" si="2"/>
        <v>5</v>
      </c>
      <c r="AN17" s="116">
        <f t="shared" si="3"/>
        <v>0</v>
      </c>
    </row>
  </sheetData>
  <autoFilter ref="A1:CO17" xr:uid="{28BD47D3-1EA7-436A-AB09-C79BFA7A311C}"/>
  <pageMargins left="0" right="0" top="0" bottom="0" header="0" footer="0"/>
  <pageSetup paperSize="9" scale="95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117C-73CF-4B28-8FB6-12570EA578F4}">
  <sheetPr filterMode="1"/>
  <dimension ref="A1:AN40"/>
  <sheetViews>
    <sheetView zoomScale="140" zoomScaleNormal="140" workbookViewId="0">
      <pane xSplit="7" ySplit="1" topLeftCell="H2" activePane="bottomRight" state="frozen"/>
      <selection pane="topRight" activeCell="G1" sqref="G1"/>
      <selection pane="bottomLeft" activeCell="A2" sqref="A2"/>
      <selection pane="bottomRight" activeCell="AL1" sqref="AL1:AL1048576"/>
    </sheetView>
  </sheetViews>
  <sheetFormatPr defaultColWidth="10" defaultRowHeight="21" x14ac:dyDescent="0.45"/>
  <cols>
    <col min="1" max="1" width="5.375" style="38" bestFit="1" customWidth="1"/>
    <col min="2" max="2" width="9.875" style="9" customWidth="1"/>
    <col min="3" max="3" width="11.375" style="171" customWidth="1"/>
    <col min="4" max="4" width="56.875" style="9" customWidth="1"/>
    <col min="5" max="5" width="9.75" style="38" customWidth="1"/>
    <col min="6" max="6" width="11.75" style="38" hidden="1" customWidth="1"/>
    <col min="7" max="7" width="12" style="38" hidden="1" customWidth="1"/>
    <col min="8" max="8" width="15.375" style="39" hidden="1" customWidth="1"/>
    <col min="9" max="9" width="15.125" style="40" hidden="1" customWidth="1"/>
    <col min="10" max="10" width="14.5" style="112" hidden="1" customWidth="1"/>
    <col min="11" max="11" width="15.375" style="112" hidden="1" customWidth="1"/>
    <col min="12" max="12" width="15.375" style="40" hidden="1" customWidth="1"/>
    <col min="13" max="13" width="15.125" style="40" hidden="1" customWidth="1"/>
    <col min="14" max="14" width="14.625" style="40" hidden="1" customWidth="1"/>
    <col min="15" max="15" width="14.625" style="112" hidden="1" customWidth="1"/>
    <col min="16" max="16" width="14.625" style="39" hidden="1" customWidth="1"/>
    <col min="17" max="17" width="15.125" style="40" hidden="1" customWidth="1"/>
    <col min="18" max="18" width="14.625" style="112" hidden="1" customWidth="1"/>
    <col min="19" max="19" width="15.25" style="40" hidden="1" customWidth="1"/>
    <col min="20" max="20" width="16.375" style="40" hidden="1" customWidth="1"/>
    <col min="21" max="21" width="15.875" style="40" hidden="1" customWidth="1"/>
    <col min="22" max="22" width="14.125" style="40" hidden="1" customWidth="1"/>
    <col min="23" max="23" width="13.5" style="112" hidden="1" customWidth="1"/>
    <col min="24" max="24" width="14.625" style="39" hidden="1" customWidth="1"/>
    <col min="25" max="25" width="15.25" style="112" hidden="1" customWidth="1"/>
    <col min="26" max="26" width="15.125" style="40" hidden="1" customWidth="1"/>
    <col min="27" max="28" width="12.25" style="40" hidden="1" customWidth="1"/>
    <col min="29" max="29" width="15.125" style="40" hidden="1" customWidth="1"/>
    <col min="30" max="33" width="15.125" style="39" hidden="1" customWidth="1"/>
    <col min="34" max="34" width="15.125" style="40" hidden="1" customWidth="1"/>
    <col min="35" max="35" width="15.125" style="112" hidden="1" customWidth="1"/>
    <col min="36" max="36" width="15.125" style="40" hidden="1" customWidth="1"/>
    <col min="37" max="37" width="15.125" style="40" customWidth="1"/>
    <col min="38" max="38" width="15.125" style="40" hidden="1" customWidth="1"/>
    <col min="39" max="39" width="16.125" style="41" bestFit="1" customWidth="1"/>
    <col min="40" max="40" width="13.375" style="115" customWidth="1"/>
    <col min="41" max="43" width="10" style="9" customWidth="1"/>
    <col min="44" max="217" width="10" style="9"/>
    <col min="218" max="218" width="9.875" style="9" customWidth="1"/>
    <col min="219" max="219" width="38.8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25" style="9" customWidth="1"/>
    <col min="257" max="286" width="0" style="9" hidden="1" customWidth="1"/>
    <col min="287" max="287" width="13.75" style="9" customWidth="1"/>
    <col min="288" max="288" width="14.125" style="9" customWidth="1"/>
    <col min="289" max="289" width="12.875" style="9" customWidth="1"/>
    <col min="290" max="290" width="12.375" style="9" customWidth="1"/>
    <col min="291" max="291" width="12.875" style="9" customWidth="1"/>
    <col min="292" max="294" width="8.375" style="9" customWidth="1"/>
    <col min="295" max="473" width="10" style="9"/>
    <col min="474" max="474" width="9.875" style="9" customWidth="1"/>
    <col min="475" max="475" width="38.8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25" style="9" customWidth="1"/>
    <col min="513" max="542" width="0" style="9" hidden="1" customWidth="1"/>
    <col min="543" max="543" width="13.75" style="9" customWidth="1"/>
    <col min="544" max="544" width="14.125" style="9" customWidth="1"/>
    <col min="545" max="545" width="12.875" style="9" customWidth="1"/>
    <col min="546" max="546" width="12.375" style="9" customWidth="1"/>
    <col min="547" max="547" width="12.875" style="9" customWidth="1"/>
    <col min="548" max="550" width="8.375" style="9" customWidth="1"/>
    <col min="551" max="729" width="10" style="9"/>
    <col min="730" max="730" width="9.875" style="9" customWidth="1"/>
    <col min="731" max="731" width="38.8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25" style="9" customWidth="1"/>
    <col min="769" max="798" width="0" style="9" hidden="1" customWidth="1"/>
    <col min="799" max="799" width="13.75" style="9" customWidth="1"/>
    <col min="800" max="800" width="14.125" style="9" customWidth="1"/>
    <col min="801" max="801" width="12.875" style="9" customWidth="1"/>
    <col min="802" max="802" width="12.375" style="9" customWidth="1"/>
    <col min="803" max="803" width="12.875" style="9" customWidth="1"/>
    <col min="804" max="806" width="8.375" style="9" customWidth="1"/>
    <col min="807" max="985" width="10" style="9"/>
    <col min="986" max="986" width="9.875" style="9" customWidth="1"/>
    <col min="987" max="987" width="38.8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25" style="9" customWidth="1"/>
    <col min="1025" max="1054" width="0" style="9" hidden="1" customWidth="1"/>
    <col min="1055" max="1055" width="13.75" style="9" customWidth="1"/>
    <col min="1056" max="1056" width="14.125" style="9" customWidth="1"/>
    <col min="1057" max="1057" width="12.875" style="9" customWidth="1"/>
    <col min="1058" max="1058" width="12.375" style="9" customWidth="1"/>
    <col min="1059" max="1059" width="12.875" style="9" customWidth="1"/>
    <col min="1060" max="1062" width="8.375" style="9" customWidth="1"/>
    <col min="1063" max="1241" width="10" style="9"/>
    <col min="1242" max="1242" width="9.875" style="9" customWidth="1"/>
    <col min="1243" max="1243" width="38.8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25" style="9" customWidth="1"/>
    <col min="1281" max="1310" width="0" style="9" hidden="1" customWidth="1"/>
    <col min="1311" max="1311" width="13.75" style="9" customWidth="1"/>
    <col min="1312" max="1312" width="14.125" style="9" customWidth="1"/>
    <col min="1313" max="1313" width="12.875" style="9" customWidth="1"/>
    <col min="1314" max="1314" width="12.375" style="9" customWidth="1"/>
    <col min="1315" max="1315" width="12.875" style="9" customWidth="1"/>
    <col min="1316" max="1318" width="8.375" style="9" customWidth="1"/>
    <col min="1319" max="1497" width="10" style="9"/>
    <col min="1498" max="1498" width="9.875" style="9" customWidth="1"/>
    <col min="1499" max="1499" width="38.8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25" style="9" customWidth="1"/>
    <col min="1537" max="1566" width="0" style="9" hidden="1" customWidth="1"/>
    <col min="1567" max="1567" width="13.75" style="9" customWidth="1"/>
    <col min="1568" max="1568" width="14.125" style="9" customWidth="1"/>
    <col min="1569" max="1569" width="12.875" style="9" customWidth="1"/>
    <col min="1570" max="1570" width="12.375" style="9" customWidth="1"/>
    <col min="1571" max="1571" width="12.875" style="9" customWidth="1"/>
    <col min="1572" max="1574" width="8.375" style="9" customWidth="1"/>
    <col min="1575" max="1753" width="10" style="9"/>
    <col min="1754" max="1754" width="9.875" style="9" customWidth="1"/>
    <col min="1755" max="1755" width="38.8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25" style="9" customWidth="1"/>
    <col min="1793" max="1822" width="0" style="9" hidden="1" customWidth="1"/>
    <col min="1823" max="1823" width="13.75" style="9" customWidth="1"/>
    <col min="1824" max="1824" width="14.125" style="9" customWidth="1"/>
    <col min="1825" max="1825" width="12.875" style="9" customWidth="1"/>
    <col min="1826" max="1826" width="12.375" style="9" customWidth="1"/>
    <col min="1827" max="1827" width="12.875" style="9" customWidth="1"/>
    <col min="1828" max="1830" width="8.375" style="9" customWidth="1"/>
    <col min="1831" max="2009" width="10" style="9"/>
    <col min="2010" max="2010" width="9.875" style="9" customWidth="1"/>
    <col min="2011" max="2011" width="38.8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25" style="9" customWidth="1"/>
    <col min="2049" max="2078" width="0" style="9" hidden="1" customWidth="1"/>
    <col min="2079" max="2079" width="13.75" style="9" customWidth="1"/>
    <col min="2080" max="2080" width="14.125" style="9" customWidth="1"/>
    <col min="2081" max="2081" width="12.875" style="9" customWidth="1"/>
    <col min="2082" max="2082" width="12.375" style="9" customWidth="1"/>
    <col min="2083" max="2083" width="12.875" style="9" customWidth="1"/>
    <col min="2084" max="2086" width="8.375" style="9" customWidth="1"/>
    <col min="2087" max="2265" width="10" style="9"/>
    <col min="2266" max="2266" width="9.875" style="9" customWidth="1"/>
    <col min="2267" max="2267" width="38.8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25" style="9" customWidth="1"/>
    <col min="2305" max="2334" width="0" style="9" hidden="1" customWidth="1"/>
    <col min="2335" max="2335" width="13.75" style="9" customWidth="1"/>
    <col min="2336" max="2336" width="14.125" style="9" customWidth="1"/>
    <col min="2337" max="2337" width="12.875" style="9" customWidth="1"/>
    <col min="2338" max="2338" width="12.375" style="9" customWidth="1"/>
    <col min="2339" max="2339" width="12.875" style="9" customWidth="1"/>
    <col min="2340" max="2342" width="8.375" style="9" customWidth="1"/>
    <col min="2343" max="2521" width="10" style="9"/>
    <col min="2522" max="2522" width="9.875" style="9" customWidth="1"/>
    <col min="2523" max="2523" width="38.8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25" style="9" customWidth="1"/>
    <col min="2561" max="2590" width="0" style="9" hidden="1" customWidth="1"/>
    <col min="2591" max="2591" width="13.75" style="9" customWidth="1"/>
    <col min="2592" max="2592" width="14.125" style="9" customWidth="1"/>
    <col min="2593" max="2593" width="12.875" style="9" customWidth="1"/>
    <col min="2594" max="2594" width="12.375" style="9" customWidth="1"/>
    <col min="2595" max="2595" width="12.875" style="9" customWidth="1"/>
    <col min="2596" max="2598" width="8.375" style="9" customWidth="1"/>
    <col min="2599" max="2777" width="10" style="9"/>
    <col min="2778" max="2778" width="9.875" style="9" customWidth="1"/>
    <col min="2779" max="2779" width="38.8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25" style="9" customWidth="1"/>
    <col min="2817" max="2846" width="0" style="9" hidden="1" customWidth="1"/>
    <col min="2847" max="2847" width="13.75" style="9" customWidth="1"/>
    <col min="2848" max="2848" width="14.125" style="9" customWidth="1"/>
    <col min="2849" max="2849" width="12.875" style="9" customWidth="1"/>
    <col min="2850" max="2850" width="12.375" style="9" customWidth="1"/>
    <col min="2851" max="2851" width="12.875" style="9" customWidth="1"/>
    <col min="2852" max="2854" width="8.375" style="9" customWidth="1"/>
    <col min="2855" max="3033" width="10" style="9"/>
    <col min="3034" max="3034" width="9.875" style="9" customWidth="1"/>
    <col min="3035" max="3035" width="38.8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25" style="9" customWidth="1"/>
    <col min="3073" max="3102" width="0" style="9" hidden="1" customWidth="1"/>
    <col min="3103" max="3103" width="13.75" style="9" customWidth="1"/>
    <col min="3104" max="3104" width="14.125" style="9" customWidth="1"/>
    <col min="3105" max="3105" width="12.875" style="9" customWidth="1"/>
    <col min="3106" max="3106" width="12.375" style="9" customWidth="1"/>
    <col min="3107" max="3107" width="12.875" style="9" customWidth="1"/>
    <col min="3108" max="3110" width="8.375" style="9" customWidth="1"/>
    <col min="3111" max="3289" width="10" style="9"/>
    <col min="3290" max="3290" width="9.875" style="9" customWidth="1"/>
    <col min="3291" max="3291" width="38.8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25" style="9" customWidth="1"/>
    <col min="3329" max="3358" width="0" style="9" hidden="1" customWidth="1"/>
    <col min="3359" max="3359" width="13.75" style="9" customWidth="1"/>
    <col min="3360" max="3360" width="14.125" style="9" customWidth="1"/>
    <col min="3361" max="3361" width="12.875" style="9" customWidth="1"/>
    <col min="3362" max="3362" width="12.375" style="9" customWidth="1"/>
    <col min="3363" max="3363" width="12.875" style="9" customWidth="1"/>
    <col min="3364" max="3366" width="8.375" style="9" customWidth="1"/>
    <col min="3367" max="3545" width="10" style="9"/>
    <col min="3546" max="3546" width="9.875" style="9" customWidth="1"/>
    <col min="3547" max="3547" width="38.8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25" style="9" customWidth="1"/>
    <col min="3585" max="3614" width="0" style="9" hidden="1" customWidth="1"/>
    <col min="3615" max="3615" width="13.75" style="9" customWidth="1"/>
    <col min="3616" max="3616" width="14.125" style="9" customWidth="1"/>
    <col min="3617" max="3617" width="12.875" style="9" customWidth="1"/>
    <col min="3618" max="3618" width="12.375" style="9" customWidth="1"/>
    <col min="3619" max="3619" width="12.875" style="9" customWidth="1"/>
    <col min="3620" max="3622" width="8.375" style="9" customWidth="1"/>
    <col min="3623" max="3801" width="10" style="9"/>
    <col min="3802" max="3802" width="9.875" style="9" customWidth="1"/>
    <col min="3803" max="3803" width="38.8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25" style="9" customWidth="1"/>
    <col min="3841" max="3870" width="0" style="9" hidden="1" customWidth="1"/>
    <col min="3871" max="3871" width="13.75" style="9" customWidth="1"/>
    <col min="3872" max="3872" width="14.125" style="9" customWidth="1"/>
    <col min="3873" max="3873" width="12.875" style="9" customWidth="1"/>
    <col min="3874" max="3874" width="12.375" style="9" customWidth="1"/>
    <col min="3875" max="3875" width="12.875" style="9" customWidth="1"/>
    <col min="3876" max="3878" width="8.375" style="9" customWidth="1"/>
    <col min="3879" max="4057" width="10" style="9"/>
    <col min="4058" max="4058" width="9.875" style="9" customWidth="1"/>
    <col min="4059" max="4059" width="38.8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25" style="9" customWidth="1"/>
    <col min="4097" max="4126" width="0" style="9" hidden="1" customWidth="1"/>
    <col min="4127" max="4127" width="13.75" style="9" customWidth="1"/>
    <col min="4128" max="4128" width="14.125" style="9" customWidth="1"/>
    <col min="4129" max="4129" width="12.875" style="9" customWidth="1"/>
    <col min="4130" max="4130" width="12.375" style="9" customWidth="1"/>
    <col min="4131" max="4131" width="12.875" style="9" customWidth="1"/>
    <col min="4132" max="4134" width="8.375" style="9" customWidth="1"/>
    <col min="4135" max="4313" width="10" style="9"/>
    <col min="4314" max="4314" width="9.875" style="9" customWidth="1"/>
    <col min="4315" max="4315" width="38.8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25" style="9" customWidth="1"/>
    <col min="4353" max="4382" width="0" style="9" hidden="1" customWidth="1"/>
    <col min="4383" max="4383" width="13.75" style="9" customWidth="1"/>
    <col min="4384" max="4384" width="14.125" style="9" customWidth="1"/>
    <col min="4385" max="4385" width="12.875" style="9" customWidth="1"/>
    <col min="4386" max="4386" width="12.375" style="9" customWidth="1"/>
    <col min="4387" max="4387" width="12.875" style="9" customWidth="1"/>
    <col min="4388" max="4390" width="8.375" style="9" customWidth="1"/>
    <col min="4391" max="4569" width="10" style="9"/>
    <col min="4570" max="4570" width="9.875" style="9" customWidth="1"/>
    <col min="4571" max="4571" width="38.8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25" style="9" customWidth="1"/>
    <col min="4609" max="4638" width="0" style="9" hidden="1" customWidth="1"/>
    <col min="4639" max="4639" width="13.75" style="9" customWidth="1"/>
    <col min="4640" max="4640" width="14.125" style="9" customWidth="1"/>
    <col min="4641" max="4641" width="12.875" style="9" customWidth="1"/>
    <col min="4642" max="4642" width="12.375" style="9" customWidth="1"/>
    <col min="4643" max="4643" width="12.875" style="9" customWidth="1"/>
    <col min="4644" max="4646" width="8.375" style="9" customWidth="1"/>
    <col min="4647" max="4825" width="10" style="9"/>
    <col min="4826" max="4826" width="9.875" style="9" customWidth="1"/>
    <col min="4827" max="4827" width="38.8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25" style="9" customWidth="1"/>
    <col min="4865" max="4894" width="0" style="9" hidden="1" customWidth="1"/>
    <col min="4895" max="4895" width="13.75" style="9" customWidth="1"/>
    <col min="4896" max="4896" width="14.125" style="9" customWidth="1"/>
    <col min="4897" max="4897" width="12.875" style="9" customWidth="1"/>
    <col min="4898" max="4898" width="12.375" style="9" customWidth="1"/>
    <col min="4899" max="4899" width="12.875" style="9" customWidth="1"/>
    <col min="4900" max="4902" width="8.375" style="9" customWidth="1"/>
    <col min="4903" max="5081" width="10" style="9"/>
    <col min="5082" max="5082" width="9.875" style="9" customWidth="1"/>
    <col min="5083" max="5083" width="38.8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25" style="9" customWidth="1"/>
    <col min="5121" max="5150" width="0" style="9" hidden="1" customWidth="1"/>
    <col min="5151" max="5151" width="13.75" style="9" customWidth="1"/>
    <col min="5152" max="5152" width="14.125" style="9" customWidth="1"/>
    <col min="5153" max="5153" width="12.875" style="9" customWidth="1"/>
    <col min="5154" max="5154" width="12.375" style="9" customWidth="1"/>
    <col min="5155" max="5155" width="12.875" style="9" customWidth="1"/>
    <col min="5156" max="5158" width="8.375" style="9" customWidth="1"/>
    <col min="5159" max="5337" width="10" style="9"/>
    <col min="5338" max="5338" width="9.875" style="9" customWidth="1"/>
    <col min="5339" max="5339" width="38.8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25" style="9" customWidth="1"/>
    <col min="5377" max="5406" width="0" style="9" hidden="1" customWidth="1"/>
    <col min="5407" max="5407" width="13.75" style="9" customWidth="1"/>
    <col min="5408" max="5408" width="14.125" style="9" customWidth="1"/>
    <col min="5409" max="5409" width="12.875" style="9" customWidth="1"/>
    <col min="5410" max="5410" width="12.375" style="9" customWidth="1"/>
    <col min="5411" max="5411" width="12.875" style="9" customWidth="1"/>
    <col min="5412" max="5414" width="8.375" style="9" customWidth="1"/>
    <col min="5415" max="5593" width="10" style="9"/>
    <col min="5594" max="5594" width="9.875" style="9" customWidth="1"/>
    <col min="5595" max="5595" width="38.8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25" style="9" customWidth="1"/>
    <col min="5633" max="5662" width="0" style="9" hidden="1" customWidth="1"/>
    <col min="5663" max="5663" width="13.75" style="9" customWidth="1"/>
    <col min="5664" max="5664" width="14.125" style="9" customWidth="1"/>
    <col min="5665" max="5665" width="12.875" style="9" customWidth="1"/>
    <col min="5666" max="5666" width="12.375" style="9" customWidth="1"/>
    <col min="5667" max="5667" width="12.875" style="9" customWidth="1"/>
    <col min="5668" max="5670" width="8.375" style="9" customWidth="1"/>
    <col min="5671" max="5849" width="10" style="9"/>
    <col min="5850" max="5850" width="9.875" style="9" customWidth="1"/>
    <col min="5851" max="5851" width="38.8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25" style="9" customWidth="1"/>
    <col min="5889" max="5918" width="0" style="9" hidden="1" customWidth="1"/>
    <col min="5919" max="5919" width="13.75" style="9" customWidth="1"/>
    <col min="5920" max="5920" width="14.125" style="9" customWidth="1"/>
    <col min="5921" max="5921" width="12.875" style="9" customWidth="1"/>
    <col min="5922" max="5922" width="12.375" style="9" customWidth="1"/>
    <col min="5923" max="5923" width="12.875" style="9" customWidth="1"/>
    <col min="5924" max="5926" width="8.375" style="9" customWidth="1"/>
    <col min="5927" max="6105" width="10" style="9"/>
    <col min="6106" max="6106" width="9.875" style="9" customWidth="1"/>
    <col min="6107" max="6107" width="38.8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25" style="9" customWidth="1"/>
    <col min="6145" max="6174" width="0" style="9" hidden="1" customWidth="1"/>
    <col min="6175" max="6175" width="13.75" style="9" customWidth="1"/>
    <col min="6176" max="6176" width="14.125" style="9" customWidth="1"/>
    <col min="6177" max="6177" width="12.875" style="9" customWidth="1"/>
    <col min="6178" max="6178" width="12.375" style="9" customWidth="1"/>
    <col min="6179" max="6179" width="12.875" style="9" customWidth="1"/>
    <col min="6180" max="6182" width="8.375" style="9" customWidth="1"/>
    <col min="6183" max="6361" width="10" style="9"/>
    <col min="6362" max="6362" width="9.875" style="9" customWidth="1"/>
    <col min="6363" max="6363" width="38.8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25" style="9" customWidth="1"/>
    <col min="6401" max="6430" width="0" style="9" hidden="1" customWidth="1"/>
    <col min="6431" max="6431" width="13.75" style="9" customWidth="1"/>
    <col min="6432" max="6432" width="14.125" style="9" customWidth="1"/>
    <col min="6433" max="6433" width="12.875" style="9" customWidth="1"/>
    <col min="6434" max="6434" width="12.375" style="9" customWidth="1"/>
    <col min="6435" max="6435" width="12.875" style="9" customWidth="1"/>
    <col min="6436" max="6438" width="8.375" style="9" customWidth="1"/>
    <col min="6439" max="6617" width="10" style="9"/>
    <col min="6618" max="6618" width="9.875" style="9" customWidth="1"/>
    <col min="6619" max="6619" width="38.8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25" style="9" customWidth="1"/>
    <col min="6657" max="6686" width="0" style="9" hidden="1" customWidth="1"/>
    <col min="6687" max="6687" width="13.75" style="9" customWidth="1"/>
    <col min="6688" max="6688" width="14.125" style="9" customWidth="1"/>
    <col min="6689" max="6689" width="12.875" style="9" customWidth="1"/>
    <col min="6690" max="6690" width="12.375" style="9" customWidth="1"/>
    <col min="6691" max="6691" width="12.875" style="9" customWidth="1"/>
    <col min="6692" max="6694" width="8.375" style="9" customWidth="1"/>
    <col min="6695" max="6873" width="10" style="9"/>
    <col min="6874" max="6874" width="9.875" style="9" customWidth="1"/>
    <col min="6875" max="6875" width="38.8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25" style="9" customWidth="1"/>
    <col min="6913" max="6942" width="0" style="9" hidden="1" customWidth="1"/>
    <col min="6943" max="6943" width="13.75" style="9" customWidth="1"/>
    <col min="6944" max="6944" width="14.125" style="9" customWidth="1"/>
    <col min="6945" max="6945" width="12.875" style="9" customWidth="1"/>
    <col min="6946" max="6946" width="12.375" style="9" customWidth="1"/>
    <col min="6947" max="6947" width="12.875" style="9" customWidth="1"/>
    <col min="6948" max="6950" width="8.375" style="9" customWidth="1"/>
    <col min="6951" max="7129" width="10" style="9"/>
    <col min="7130" max="7130" width="9.875" style="9" customWidth="1"/>
    <col min="7131" max="7131" width="38.8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25" style="9" customWidth="1"/>
    <col min="7169" max="7198" width="0" style="9" hidden="1" customWidth="1"/>
    <col min="7199" max="7199" width="13.75" style="9" customWidth="1"/>
    <col min="7200" max="7200" width="14.125" style="9" customWidth="1"/>
    <col min="7201" max="7201" width="12.875" style="9" customWidth="1"/>
    <col min="7202" max="7202" width="12.375" style="9" customWidth="1"/>
    <col min="7203" max="7203" width="12.875" style="9" customWidth="1"/>
    <col min="7204" max="7206" width="8.375" style="9" customWidth="1"/>
    <col min="7207" max="7385" width="10" style="9"/>
    <col min="7386" max="7386" width="9.875" style="9" customWidth="1"/>
    <col min="7387" max="7387" width="38.8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25" style="9" customWidth="1"/>
    <col min="7425" max="7454" width="0" style="9" hidden="1" customWidth="1"/>
    <col min="7455" max="7455" width="13.75" style="9" customWidth="1"/>
    <col min="7456" max="7456" width="14.125" style="9" customWidth="1"/>
    <col min="7457" max="7457" width="12.875" style="9" customWidth="1"/>
    <col min="7458" max="7458" width="12.375" style="9" customWidth="1"/>
    <col min="7459" max="7459" width="12.875" style="9" customWidth="1"/>
    <col min="7460" max="7462" width="8.375" style="9" customWidth="1"/>
    <col min="7463" max="7641" width="10" style="9"/>
    <col min="7642" max="7642" width="9.875" style="9" customWidth="1"/>
    <col min="7643" max="7643" width="38.8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25" style="9" customWidth="1"/>
    <col min="7681" max="7710" width="0" style="9" hidden="1" customWidth="1"/>
    <col min="7711" max="7711" width="13.75" style="9" customWidth="1"/>
    <col min="7712" max="7712" width="14.125" style="9" customWidth="1"/>
    <col min="7713" max="7713" width="12.875" style="9" customWidth="1"/>
    <col min="7714" max="7714" width="12.375" style="9" customWidth="1"/>
    <col min="7715" max="7715" width="12.875" style="9" customWidth="1"/>
    <col min="7716" max="7718" width="8.375" style="9" customWidth="1"/>
    <col min="7719" max="7897" width="10" style="9"/>
    <col min="7898" max="7898" width="9.875" style="9" customWidth="1"/>
    <col min="7899" max="7899" width="38.8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25" style="9" customWidth="1"/>
    <col min="7937" max="7966" width="0" style="9" hidden="1" customWidth="1"/>
    <col min="7967" max="7967" width="13.75" style="9" customWidth="1"/>
    <col min="7968" max="7968" width="14.125" style="9" customWidth="1"/>
    <col min="7969" max="7969" width="12.875" style="9" customWidth="1"/>
    <col min="7970" max="7970" width="12.375" style="9" customWidth="1"/>
    <col min="7971" max="7971" width="12.875" style="9" customWidth="1"/>
    <col min="7972" max="7974" width="8.375" style="9" customWidth="1"/>
    <col min="7975" max="8153" width="10" style="9"/>
    <col min="8154" max="8154" width="9.875" style="9" customWidth="1"/>
    <col min="8155" max="8155" width="38.8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25" style="9" customWidth="1"/>
    <col min="8193" max="8222" width="0" style="9" hidden="1" customWidth="1"/>
    <col min="8223" max="8223" width="13.75" style="9" customWidth="1"/>
    <col min="8224" max="8224" width="14.125" style="9" customWidth="1"/>
    <col min="8225" max="8225" width="12.875" style="9" customWidth="1"/>
    <col min="8226" max="8226" width="12.375" style="9" customWidth="1"/>
    <col min="8227" max="8227" width="12.875" style="9" customWidth="1"/>
    <col min="8228" max="8230" width="8.375" style="9" customWidth="1"/>
    <col min="8231" max="8409" width="10" style="9"/>
    <col min="8410" max="8410" width="9.875" style="9" customWidth="1"/>
    <col min="8411" max="8411" width="38.8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25" style="9" customWidth="1"/>
    <col min="8449" max="8478" width="0" style="9" hidden="1" customWidth="1"/>
    <col min="8479" max="8479" width="13.75" style="9" customWidth="1"/>
    <col min="8480" max="8480" width="14.125" style="9" customWidth="1"/>
    <col min="8481" max="8481" width="12.875" style="9" customWidth="1"/>
    <col min="8482" max="8482" width="12.375" style="9" customWidth="1"/>
    <col min="8483" max="8483" width="12.875" style="9" customWidth="1"/>
    <col min="8484" max="8486" width="8.375" style="9" customWidth="1"/>
    <col min="8487" max="8665" width="10" style="9"/>
    <col min="8666" max="8666" width="9.875" style="9" customWidth="1"/>
    <col min="8667" max="8667" width="38.8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25" style="9" customWidth="1"/>
    <col min="8705" max="8734" width="0" style="9" hidden="1" customWidth="1"/>
    <col min="8735" max="8735" width="13.75" style="9" customWidth="1"/>
    <col min="8736" max="8736" width="14.125" style="9" customWidth="1"/>
    <col min="8737" max="8737" width="12.875" style="9" customWidth="1"/>
    <col min="8738" max="8738" width="12.375" style="9" customWidth="1"/>
    <col min="8739" max="8739" width="12.875" style="9" customWidth="1"/>
    <col min="8740" max="8742" width="8.375" style="9" customWidth="1"/>
    <col min="8743" max="8921" width="10" style="9"/>
    <col min="8922" max="8922" width="9.875" style="9" customWidth="1"/>
    <col min="8923" max="8923" width="38.8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25" style="9" customWidth="1"/>
    <col min="8961" max="8990" width="0" style="9" hidden="1" customWidth="1"/>
    <col min="8991" max="8991" width="13.75" style="9" customWidth="1"/>
    <col min="8992" max="8992" width="14.125" style="9" customWidth="1"/>
    <col min="8993" max="8993" width="12.875" style="9" customWidth="1"/>
    <col min="8994" max="8994" width="12.375" style="9" customWidth="1"/>
    <col min="8995" max="8995" width="12.875" style="9" customWidth="1"/>
    <col min="8996" max="8998" width="8.375" style="9" customWidth="1"/>
    <col min="8999" max="9177" width="10" style="9"/>
    <col min="9178" max="9178" width="9.875" style="9" customWidth="1"/>
    <col min="9179" max="9179" width="38.8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25" style="9" customWidth="1"/>
    <col min="9217" max="9246" width="0" style="9" hidden="1" customWidth="1"/>
    <col min="9247" max="9247" width="13.75" style="9" customWidth="1"/>
    <col min="9248" max="9248" width="14.125" style="9" customWidth="1"/>
    <col min="9249" max="9249" width="12.875" style="9" customWidth="1"/>
    <col min="9250" max="9250" width="12.375" style="9" customWidth="1"/>
    <col min="9251" max="9251" width="12.875" style="9" customWidth="1"/>
    <col min="9252" max="9254" width="8.375" style="9" customWidth="1"/>
    <col min="9255" max="9433" width="10" style="9"/>
    <col min="9434" max="9434" width="9.875" style="9" customWidth="1"/>
    <col min="9435" max="9435" width="38.8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25" style="9" customWidth="1"/>
    <col min="9473" max="9502" width="0" style="9" hidden="1" customWidth="1"/>
    <col min="9503" max="9503" width="13.75" style="9" customWidth="1"/>
    <col min="9504" max="9504" width="14.125" style="9" customWidth="1"/>
    <col min="9505" max="9505" width="12.875" style="9" customWidth="1"/>
    <col min="9506" max="9506" width="12.375" style="9" customWidth="1"/>
    <col min="9507" max="9507" width="12.875" style="9" customWidth="1"/>
    <col min="9508" max="9510" width="8.375" style="9" customWidth="1"/>
    <col min="9511" max="9689" width="10" style="9"/>
    <col min="9690" max="9690" width="9.875" style="9" customWidth="1"/>
    <col min="9691" max="9691" width="38.8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25" style="9" customWidth="1"/>
    <col min="9729" max="9758" width="0" style="9" hidden="1" customWidth="1"/>
    <col min="9759" max="9759" width="13.75" style="9" customWidth="1"/>
    <col min="9760" max="9760" width="14.125" style="9" customWidth="1"/>
    <col min="9761" max="9761" width="12.875" style="9" customWidth="1"/>
    <col min="9762" max="9762" width="12.375" style="9" customWidth="1"/>
    <col min="9763" max="9763" width="12.875" style="9" customWidth="1"/>
    <col min="9764" max="9766" width="8.375" style="9" customWidth="1"/>
    <col min="9767" max="9945" width="10" style="9"/>
    <col min="9946" max="9946" width="9.875" style="9" customWidth="1"/>
    <col min="9947" max="9947" width="38.8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25" style="9" customWidth="1"/>
    <col min="9985" max="10014" width="0" style="9" hidden="1" customWidth="1"/>
    <col min="10015" max="10015" width="13.75" style="9" customWidth="1"/>
    <col min="10016" max="10016" width="14.125" style="9" customWidth="1"/>
    <col min="10017" max="10017" width="12.875" style="9" customWidth="1"/>
    <col min="10018" max="10018" width="12.375" style="9" customWidth="1"/>
    <col min="10019" max="10019" width="12.875" style="9" customWidth="1"/>
    <col min="10020" max="10022" width="8.375" style="9" customWidth="1"/>
    <col min="10023" max="10201" width="10" style="9"/>
    <col min="10202" max="10202" width="9.875" style="9" customWidth="1"/>
    <col min="10203" max="10203" width="38.8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25" style="9" customWidth="1"/>
    <col min="10241" max="10270" width="0" style="9" hidden="1" customWidth="1"/>
    <col min="10271" max="10271" width="13.75" style="9" customWidth="1"/>
    <col min="10272" max="10272" width="14.125" style="9" customWidth="1"/>
    <col min="10273" max="10273" width="12.875" style="9" customWidth="1"/>
    <col min="10274" max="10274" width="12.375" style="9" customWidth="1"/>
    <col min="10275" max="10275" width="12.875" style="9" customWidth="1"/>
    <col min="10276" max="10278" width="8.375" style="9" customWidth="1"/>
    <col min="10279" max="10457" width="10" style="9"/>
    <col min="10458" max="10458" width="9.875" style="9" customWidth="1"/>
    <col min="10459" max="10459" width="38.8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25" style="9" customWidth="1"/>
    <col min="10497" max="10526" width="0" style="9" hidden="1" customWidth="1"/>
    <col min="10527" max="10527" width="13.75" style="9" customWidth="1"/>
    <col min="10528" max="10528" width="14.125" style="9" customWidth="1"/>
    <col min="10529" max="10529" width="12.875" style="9" customWidth="1"/>
    <col min="10530" max="10530" width="12.375" style="9" customWidth="1"/>
    <col min="10531" max="10531" width="12.875" style="9" customWidth="1"/>
    <col min="10532" max="10534" width="8.375" style="9" customWidth="1"/>
    <col min="10535" max="10713" width="10" style="9"/>
    <col min="10714" max="10714" width="9.875" style="9" customWidth="1"/>
    <col min="10715" max="10715" width="38.8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25" style="9" customWidth="1"/>
    <col min="10753" max="10782" width="0" style="9" hidden="1" customWidth="1"/>
    <col min="10783" max="10783" width="13.75" style="9" customWidth="1"/>
    <col min="10784" max="10784" width="14.125" style="9" customWidth="1"/>
    <col min="10785" max="10785" width="12.875" style="9" customWidth="1"/>
    <col min="10786" max="10786" width="12.375" style="9" customWidth="1"/>
    <col min="10787" max="10787" width="12.875" style="9" customWidth="1"/>
    <col min="10788" max="10790" width="8.375" style="9" customWidth="1"/>
    <col min="10791" max="10969" width="10" style="9"/>
    <col min="10970" max="10970" width="9.875" style="9" customWidth="1"/>
    <col min="10971" max="10971" width="38.8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25" style="9" customWidth="1"/>
    <col min="11009" max="11038" width="0" style="9" hidden="1" customWidth="1"/>
    <col min="11039" max="11039" width="13.75" style="9" customWidth="1"/>
    <col min="11040" max="11040" width="14.125" style="9" customWidth="1"/>
    <col min="11041" max="11041" width="12.875" style="9" customWidth="1"/>
    <col min="11042" max="11042" width="12.375" style="9" customWidth="1"/>
    <col min="11043" max="11043" width="12.875" style="9" customWidth="1"/>
    <col min="11044" max="11046" width="8.375" style="9" customWidth="1"/>
    <col min="11047" max="11225" width="10" style="9"/>
    <col min="11226" max="11226" width="9.875" style="9" customWidth="1"/>
    <col min="11227" max="11227" width="38.8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25" style="9" customWidth="1"/>
    <col min="11265" max="11294" width="0" style="9" hidden="1" customWidth="1"/>
    <col min="11295" max="11295" width="13.75" style="9" customWidth="1"/>
    <col min="11296" max="11296" width="14.125" style="9" customWidth="1"/>
    <col min="11297" max="11297" width="12.875" style="9" customWidth="1"/>
    <col min="11298" max="11298" width="12.375" style="9" customWidth="1"/>
    <col min="11299" max="11299" width="12.875" style="9" customWidth="1"/>
    <col min="11300" max="11302" width="8.375" style="9" customWidth="1"/>
    <col min="11303" max="11481" width="10" style="9"/>
    <col min="11482" max="11482" width="9.875" style="9" customWidth="1"/>
    <col min="11483" max="11483" width="38.8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25" style="9" customWidth="1"/>
    <col min="11521" max="11550" width="0" style="9" hidden="1" customWidth="1"/>
    <col min="11551" max="11551" width="13.75" style="9" customWidth="1"/>
    <col min="11552" max="11552" width="14.125" style="9" customWidth="1"/>
    <col min="11553" max="11553" width="12.875" style="9" customWidth="1"/>
    <col min="11554" max="11554" width="12.375" style="9" customWidth="1"/>
    <col min="11555" max="11555" width="12.875" style="9" customWidth="1"/>
    <col min="11556" max="11558" width="8.375" style="9" customWidth="1"/>
    <col min="11559" max="11737" width="10" style="9"/>
    <col min="11738" max="11738" width="9.875" style="9" customWidth="1"/>
    <col min="11739" max="11739" width="38.8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25" style="9" customWidth="1"/>
    <col min="11777" max="11806" width="0" style="9" hidden="1" customWidth="1"/>
    <col min="11807" max="11807" width="13.75" style="9" customWidth="1"/>
    <col min="11808" max="11808" width="14.125" style="9" customWidth="1"/>
    <col min="11809" max="11809" width="12.875" style="9" customWidth="1"/>
    <col min="11810" max="11810" width="12.375" style="9" customWidth="1"/>
    <col min="11811" max="11811" width="12.875" style="9" customWidth="1"/>
    <col min="11812" max="11814" width="8.375" style="9" customWidth="1"/>
    <col min="11815" max="11993" width="10" style="9"/>
    <col min="11994" max="11994" width="9.875" style="9" customWidth="1"/>
    <col min="11995" max="11995" width="38.8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25" style="9" customWidth="1"/>
    <col min="12033" max="12062" width="0" style="9" hidden="1" customWidth="1"/>
    <col min="12063" max="12063" width="13.75" style="9" customWidth="1"/>
    <col min="12064" max="12064" width="14.125" style="9" customWidth="1"/>
    <col min="12065" max="12065" width="12.875" style="9" customWidth="1"/>
    <col min="12066" max="12066" width="12.375" style="9" customWidth="1"/>
    <col min="12067" max="12067" width="12.875" style="9" customWidth="1"/>
    <col min="12068" max="12070" width="8.375" style="9" customWidth="1"/>
    <col min="12071" max="12249" width="10" style="9"/>
    <col min="12250" max="12250" width="9.875" style="9" customWidth="1"/>
    <col min="12251" max="12251" width="38.8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25" style="9" customWidth="1"/>
    <col min="12289" max="12318" width="0" style="9" hidden="1" customWidth="1"/>
    <col min="12319" max="12319" width="13.75" style="9" customWidth="1"/>
    <col min="12320" max="12320" width="14.125" style="9" customWidth="1"/>
    <col min="12321" max="12321" width="12.875" style="9" customWidth="1"/>
    <col min="12322" max="12322" width="12.375" style="9" customWidth="1"/>
    <col min="12323" max="12323" width="12.875" style="9" customWidth="1"/>
    <col min="12324" max="12326" width="8.375" style="9" customWidth="1"/>
    <col min="12327" max="12505" width="10" style="9"/>
    <col min="12506" max="12506" width="9.875" style="9" customWidth="1"/>
    <col min="12507" max="12507" width="38.8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25" style="9" customWidth="1"/>
    <col min="12545" max="12574" width="0" style="9" hidden="1" customWidth="1"/>
    <col min="12575" max="12575" width="13.75" style="9" customWidth="1"/>
    <col min="12576" max="12576" width="14.125" style="9" customWidth="1"/>
    <col min="12577" max="12577" width="12.875" style="9" customWidth="1"/>
    <col min="12578" max="12578" width="12.375" style="9" customWidth="1"/>
    <col min="12579" max="12579" width="12.875" style="9" customWidth="1"/>
    <col min="12580" max="12582" width="8.375" style="9" customWidth="1"/>
    <col min="12583" max="12761" width="10" style="9"/>
    <col min="12762" max="12762" width="9.875" style="9" customWidth="1"/>
    <col min="12763" max="12763" width="38.8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25" style="9" customWidth="1"/>
    <col min="12801" max="12830" width="0" style="9" hidden="1" customWidth="1"/>
    <col min="12831" max="12831" width="13.75" style="9" customWidth="1"/>
    <col min="12832" max="12832" width="14.125" style="9" customWidth="1"/>
    <col min="12833" max="12833" width="12.875" style="9" customWidth="1"/>
    <col min="12834" max="12834" width="12.375" style="9" customWidth="1"/>
    <col min="12835" max="12835" width="12.875" style="9" customWidth="1"/>
    <col min="12836" max="12838" width="8.375" style="9" customWidth="1"/>
    <col min="12839" max="13017" width="10" style="9"/>
    <col min="13018" max="13018" width="9.875" style="9" customWidth="1"/>
    <col min="13019" max="13019" width="38.8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25" style="9" customWidth="1"/>
    <col min="13057" max="13086" width="0" style="9" hidden="1" customWidth="1"/>
    <col min="13087" max="13087" width="13.75" style="9" customWidth="1"/>
    <col min="13088" max="13088" width="14.125" style="9" customWidth="1"/>
    <col min="13089" max="13089" width="12.875" style="9" customWidth="1"/>
    <col min="13090" max="13090" width="12.375" style="9" customWidth="1"/>
    <col min="13091" max="13091" width="12.875" style="9" customWidth="1"/>
    <col min="13092" max="13094" width="8.375" style="9" customWidth="1"/>
    <col min="13095" max="13273" width="10" style="9"/>
    <col min="13274" max="13274" width="9.875" style="9" customWidth="1"/>
    <col min="13275" max="13275" width="38.8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25" style="9" customWidth="1"/>
    <col min="13313" max="13342" width="0" style="9" hidden="1" customWidth="1"/>
    <col min="13343" max="13343" width="13.75" style="9" customWidth="1"/>
    <col min="13344" max="13344" width="14.125" style="9" customWidth="1"/>
    <col min="13345" max="13345" width="12.875" style="9" customWidth="1"/>
    <col min="13346" max="13346" width="12.375" style="9" customWidth="1"/>
    <col min="13347" max="13347" width="12.875" style="9" customWidth="1"/>
    <col min="13348" max="13350" width="8.375" style="9" customWidth="1"/>
    <col min="13351" max="13529" width="10" style="9"/>
    <col min="13530" max="13530" width="9.875" style="9" customWidth="1"/>
    <col min="13531" max="13531" width="38.8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25" style="9" customWidth="1"/>
    <col min="13569" max="13598" width="0" style="9" hidden="1" customWidth="1"/>
    <col min="13599" max="13599" width="13.75" style="9" customWidth="1"/>
    <col min="13600" max="13600" width="14.125" style="9" customWidth="1"/>
    <col min="13601" max="13601" width="12.875" style="9" customWidth="1"/>
    <col min="13602" max="13602" width="12.375" style="9" customWidth="1"/>
    <col min="13603" max="13603" width="12.875" style="9" customWidth="1"/>
    <col min="13604" max="13606" width="8.375" style="9" customWidth="1"/>
    <col min="13607" max="13785" width="10" style="9"/>
    <col min="13786" max="13786" width="9.875" style="9" customWidth="1"/>
    <col min="13787" max="13787" width="38.8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25" style="9" customWidth="1"/>
    <col min="13825" max="13854" width="0" style="9" hidden="1" customWidth="1"/>
    <col min="13855" max="13855" width="13.75" style="9" customWidth="1"/>
    <col min="13856" max="13856" width="14.125" style="9" customWidth="1"/>
    <col min="13857" max="13857" width="12.875" style="9" customWidth="1"/>
    <col min="13858" max="13858" width="12.375" style="9" customWidth="1"/>
    <col min="13859" max="13859" width="12.875" style="9" customWidth="1"/>
    <col min="13860" max="13862" width="8.375" style="9" customWidth="1"/>
    <col min="13863" max="14041" width="10" style="9"/>
    <col min="14042" max="14042" width="9.875" style="9" customWidth="1"/>
    <col min="14043" max="14043" width="38.8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25" style="9" customWidth="1"/>
    <col min="14081" max="14110" width="0" style="9" hidden="1" customWidth="1"/>
    <col min="14111" max="14111" width="13.75" style="9" customWidth="1"/>
    <col min="14112" max="14112" width="14.125" style="9" customWidth="1"/>
    <col min="14113" max="14113" width="12.875" style="9" customWidth="1"/>
    <col min="14114" max="14114" width="12.375" style="9" customWidth="1"/>
    <col min="14115" max="14115" width="12.875" style="9" customWidth="1"/>
    <col min="14116" max="14118" width="8.375" style="9" customWidth="1"/>
    <col min="14119" max="14297" width="10" style="9"/>
    <col min="14298" max="14298" width="9.875" style="9" customWidth="1"/>
    <col min="14299" max="14299" width="38.8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25" style="9" customWidth="1"/>
    <col min="14337" max="14366" width="0" style="9" hidden="1" customWidth="1"/>
    <col min="14367" max="14367" width="13.75" style="9" customWidth="1"/>
    <col min="14368" max="14368" width="14.125" style="9" customWidth="1"/>
    <col min="14369" max="14369" width="12.875" style="9" customWidth="1"/>
    <col min="14370" max="14370" width="12.375" style="9" customWidth="1"/>
    <col min="14371" max="14371" width="12.875" style="9" customWidth="1"/>
    <col min="14372" max="14374" width="8.375" style="9" customWidth="1"/>
    <col min="14375" max="14553" width="10" style="9"/>
    <col min="14554" max="14554" width="9.875" style="9" customWidth="1"/>
    <col min="14555" max="14555" width="38.8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25" style="9" customWidth="1"/>
    <col min="14593" max="14622" width="0" style="9" hidden="1" customWidth="1"/>
    <col min="14623" max="14623" width="13.75" style="9" customWidth="1"/>
    <col min="14624" max="14624" width="14.125" style="9" customWidth="1"/>
    <col min="14625" max="14625" width="12.875" style="9" customWidth="1"/>
    <col min="14626" max="14626" width="12.375" style="9" customWidth="1"/>
    <col min="14627" max="14627" width="12.875" style="9" customWidth="1"/>
    <col min="14628" max="14630" width="8.375" style="9" customWidth="1"/>
    <col min="14631" max="14809" width="10" style="9"/>
    <col min="14810" max="14810" width="9.875" style="9" customWidth="1"/>
    <col min="14811" max="14811" width="38.8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25" style="9" customWidth="1"/>
    <col min="14849" max="14878" width="0" style="9" hidden="1" customWidth="1"/>
    <col min="14879" max="14879" width="13.75" style="9" customWidth="1"/>
    <col min="14880" max="14880" width="14.125" style="9" customWidth="1"/>
    <col min="14881" max="14881" width="12.875" style="9" customWidth="1"/>
    <col min="14882" max="14882" width="12.375" style="9" customWidth="1"/>
    <col min="14883" max="14883" width="12.875" style="9" customWidth="1"/>
    <col min="14884" max="14886" width="8.375" style="9" customWidth="1"/>
    <col min="14887" max="15065" width="10" style="9"/>
    <col min="15066" max="15066" width="9.875" style="9" customWidth="1"/>
    <col min="15067" max="15067" width="38.8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25" style="9" customWidth="1"/>
    <col min="15105" max="15134" width="0" style="9" hidden="1" customWidth="1"/>
    <col min="15135" max="15135" width="13.75" style="9" customWidth="1"/>
    <col min="15136" max="15136" width="14.125" style="9" customWidth="1"/>
    <col min="15137" max="15137" width="12.875" style="9" customWidth="1"/>
    <col min="15138" max="15138" width="12.375" style="9" customWidth="1"/>
    <col min="15139" max="15139" width="12.875" style="9" customWidth="1"/>
    <col min="15140" max="15142" width="8.375" style="9" customWidth="1"/>
    <col min="15143" max="15321" width="10" style="9"/>
    <col min="15322" max="15322" width="9.875" style="9" customWidth="1"/>
    <col min="15323" max="15323" width="38.8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25" style="9" customWidth="1"/>
    <col min="15361" max="15390" width="0" style="9" hidden="1" customWidth="1"/>
    <col min="15391" max="15391" width="13.75" style="9" customWidth="1"/>
    <col min="15392" max="15392" width="14.125" style="9" customWidth="1"/>
    <col min="15393" max="15393" width="12.875" style="9" customWidth="1"/>
    <col min="15394" max="15394" width="12.375" style="9" customWidth="1"/>
    <col min="15395" max="15395" width="12.875" style="9" customWidth="1"/>
    <col min="15396" max="15398" width="8.375" style="9" customWidth="1"/>
    <col min="15399" max="15577" width="10" style="9"/>
    <col min="15578" max="15578" width="9.875" style="9" customWidth="1"/>
    <col min="15579" max="15579" width="38.8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25" style="9" customWidth="1"/>
    <col min="15617" max="15646" width="0" style="9" hidden="1" customWidth="1"/>
    <col min="15647" max="15647" width="13.75" style="9" customWidth="1"/>
    <col min="15648" max="15648" width="14.125" style="9" customWidth="1"/>
    <col min="15649" max="15649" width="12.875" style="9" customWidth="1"/>
    <col min="15650" max="15650" width="12.375" style="9" customWidth="1"/>
    <col min="15651" max="15651" width="12.875" style="9" customWidth="1"/>
    <col min="15652" max="15654" width="8.375" style="9" customWidth="1"/>
    <col min="15655" max="15833" width="10" style="9"/>
    <col min="15834" max="15834" width="9.875" style="9" customWidth="1"/>
    <col min="15835" max="15835" width="38.8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25" style="9" customWidth="1"/>
    <col min="15873" max="15902" width="0" style="9" hidden="1" customWidth="1"/>
    <col min="15903" max="15903" width="13.75" style="9" customWidth="1"/>
    <col min="15904" max="15904" width="14.125" style="9" customWidth="1"/>
    <col min="15905" max="15905" width="12.875" style="9" customWidth="1"/>
    <col min="15906" max="15906" width="12.375" style="9" customWidth="1"/>
    <col min="15907" max="15907" width="12.875" style="9" customWidth="1"/>
    <col min="15908" max="15910" width="8.375" style="9" customWidth="1"/>
    <col min="15911" max="16089" width="10" style="9"/>
    <col min="16090" max="16090" width="9.875" style="9" customWidth="1"/>
    <col min="16091" max="16091" width="38.8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25" style="9" customWidth="1"/>
    <col min="16129" max="16158" width="0" style="9" hidden="1" customWidth="1"/>
    <col min="16159" max="16159" width="13.75" style="9" customWidth="1"/>
    <col min="16160" max="16160" width="14.125" style="9" customWidth="1"/>
    <col min="16161" max="16161" width="12.875" style="9" customWidth="1"/>
    <col min="16162" max="16162" width="12.375" style="9" customWidth="1"/>
    <col min="16163" max="16163" width="12.875" style="9" customWidth="1"/>
    <col min="16164" max="16166" width="8.375" style="9" customWidth="1"/>
    <col min="16167" max="16384" width="10" style="9"/>
  </cols>
  <sheetData>
    <row r="1" spans="1:40" ht="38.25" customHeight="1" x14ac:dyDescent="0.45">
      <c r="A1" s="74" t="s">
        <v>1482</v>
      </c>
      <c r="B1" s="176" t="s">
        <v>1977</v>
      </c>
      <c r="C1" s="179" t="s">
        <v>1160</v>
      </c>
      <c r="D1" s="1" t="s">
        <v>0</v>
      </c>
      <c r="E1" s="1" t="s">
        <v>1</v>
      </c>
      <c r="F1" s="1" t="s">
        <v>1479</v>
      </c>
      <c r="G1" s="1" t="s">
        <v>1</v>
      </c>
      <c r="H1" s="5" t="s">
        <v>27</v>
      </c>
      <c r="I1" s="5" t="s">
        <v>28</v>
      </c>
      <c r="J1" s="110" t="s">
        <v>1338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1152</v>
      </c>
      <c r="P1" s="5" t="s">
        <v>34</v>
      </c>
      <c r="Q1" s="5" t="s">
        <v>35</v>
      </c>
      <c r="R1" s="110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110" t="s">
        <v>41</v>
      </c>
      <c r="X1" s="5" t="s">
        <v>42</v>
      </c>
      <c r="Y1" s="110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110" t="s">
        <v>53</v>
      </c>
      <c r="AJ1" s="5" t="s">
        <v>54</v>
      </c>
      <c r="AK1" s="5" t="s">
        <v>55</v>
      </c>
      <c r="AL1" s="5" t="s">
        <v>56</v>
      </c>
      <c r="AM1" s="6" t="s">
        <v>1481</v>
      </c>
      <c r="AN1" s="117" t="s">
        <v>1480</v>
      </c>
    </row>
    <row r="2" spans="1:40" ht="23.25" hidden="1" customHeight="1" x14ac:dyDescent="0.45">
      <c r="A2" s="74"/>
      <c r="B2" s="10" t="s">
        <v>277</v>
      </c>
      <c r="C2" s="10" t="s">
        <v>277</v>
      </c>
      <c r="D2" s="10" t="s">
        <v>278</v>
      </c>
      <c r="E2" s="11" t="s">
        <v>61</v>
      </c>
      <c r="F2" s="22">
        <v>0</v>
      </c>
      <c r="G2" s="11"/>
      <c r="H2" s="16"/>
      <c r="I2" s="16"/>
      <c r="J2" s="17"/>
      <c r="K2" s="101"/>
      <c r="L2" s="17"/>
      <c r="M2" s="17"/>
      <c r="N2" s="17"/>
      <c r="O2" s="10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6"/>
      <c r="AE2" s="16"/>
      <c r="AF2" s="16"/>
      <c r="AG2" s="16"/>
      <c r="AH2" s="17"/>
      <c r="AI2" s="17"/>
      <c r="AJ2" s="17"/>
      <c r="AK2" s="17"/>
      <c r="AL2" s="17"/>
      <c r="AM2" s="18">
        <f t="shared" ref="AM2:AM39" si="0">H2+I2+J2+K2+L2+M2+N2+O2+P2+Q2+R2+S2+T2+U2+V2+W2+X2+Y2+Z2+AA2+AB2+AC2+AD2+AE2+AF2+AG2+AH2+AI2+AJ2+AK2+AL2</f>
        <v>0</v>
      </c>
      <c r="AN2" s="116">
        <f t="shared" ref="AN2:AN14" si="1">AM2*F2</f>
        <v>0</v>
      </c>
    </row>
    <row r="3" spans="1:40" ht="23.25" customHeight="1" x14ac:dyDescent="0.45">
      <c r="A3" s="11"/>
      <c r="B3" s="34"/>
      <c r="C3" s="34">
        <v>1021401015</v>
      </c>
      <c r="D3" s="10" t="s">
        <v>1797</v>
      </c>
      <c r="E3" s="28" t="s">
        <v>61</v>
      </c>
      <c r="F3" s="11">
        <v>0</v>
      </c>
      <c r="G3" s="11"/>
      <c r="H3" s="16">
        <f>7000+1200</f>
        <v>8200</v>
      </c>
      <c r="I3" s="16">
        <v>14000</v>
      </c>
      <c r="J3" s="101"/>
      <c r="K3" s="101">
        <v>9000</v>
      </c>
      <c r="L3" s="17">
        <v>3000</v>
      </c>
      <c r="M3" s="17"/>
      <c r="N3" s="17">
        <f>1000+13000</f>
        <v>14000</v>
      </c>
      <c r="O3" s="101">
        <v>1000</v>
      </c>
      <c r="P3" s="16">
        <v>15000</v>
      </c>
      <c r="Q3" s="17">
        <v>600</v>
      </c>
      <c r="R3" s="17">
        <f>2200+15000</f>
        <v>17200</v>
      </c>
      <c r="S3" s="17">
        <f>7000+1000</f>
        <v>8000</v>
      </c>
      <c r="T3" s="17"/>
      <c r="U3" s="17">
        <v>14000</v>
      </c>
      <c r="V3" s="17">
        <v>6000</v>
      </c>
      <c r="W3" s="17">
        <f>3000+14000</f>
        <v>17000</v>
      </c>
      <c r="X3" s="17"/>
      <c r="Y3" s="17">
        <f>6500+3000</f>
        <v>9500</v>
      </c>
      <c r="Z3" s="17">
        <v>4000</v>
      </c>
      <c r="AA3" s="17"/>
      <c r="AB3" s="17">
        <v>14000</v>
      </c>
      <c r="AC3" s="17">
        <v>1000</v>
      </c>
      <c r="AD3" s="16"/>
      <c r="AE3" s="16"/>
      <c r="AF3" s="16"/>
      <c r="AG3" s="16"/>
      <c r="AH3" s="17"/>
      <c r="AI3" s="17"/>
      <c r="AJ3" s="17"/>
      <c r="AK3" s="17"/>
      <c r="AL3" s="17"/>
      <c r="AM3" s="18">
        <f t="shared" si="0"/>
        <v>155500</v>
      </c>
      <c r="AN3" s="116">
        <f t="shared" si="1"/>
        <v>0</v>
      </c>
    </row>
    <row r="4" spans="1:40" ht="23.25" hidden="1" customHeight="1" x14ac:dyDescent="0.45">
      <c r="A4" s="11"/>
      <c r="B4" s="34" t="s">
        <v>284</v>
      </c>
      <c r="C4" s="34" t="s">
        <v>284</v>
      </c>
      <c r="D4" s="10" t="s">
        <v>2049</v>
      </c>
      <c r="E4" s="28" t="s">
        <v>61</v>
      </c>
      <c r="F4" s="11">
        <v>0</v>
      </c>
      <c r="G4" s="11"/>
      <c r="H4" s="16"/>
      <c r="I4" s="16"/>
      <c r="J4" s="101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E4" s="16"/>
      <c r="AF4" s="16"/>
      <c r="AG4" s="16"/>
      <c r="AH4" s="17"/>
      <c r="AI4" s="17"/>
      <c r="AJ4" s="17"/>
      <c r="AK4" s="17"/>
      <c r="AL4" s="17"/>
      <c r="AM4" s="18">
        <f t="shared" si="0"/>
        <v>0</v>
      </c>
      <c r="AN4" s="116">
        <f>AM4*F4</f>
        <v>0</v>
      </c>
    </row>
    <row r="5" spans="1:40" ht="23.25" customHeight="1" x14ac:dyDescent="0.45">
      <c r="A5" s="74"/>
      <c r="B5" s="34" t="s">
        <v>1143</v>
      </c>
      <c r="C5" s="34">
        <v>1021401007</v>
      </c>
      <c r="D5" s="10" t="s">
        <v>1878</v>
      </c>
      <c r="E5" s="25" t="s">
        <v>61</v>
      </c>
      <c r="F5" s="11">
        <v>0</v>
      </c>
      <c r="G5" s="11"/>
      <c r="H5" s="16">
        <v>8500</v>
      </c>
      <c r="I5" s="16">
        <v>4000</v>
      </c>
      <c r="J5" s="17"/>
      <c r="K5" s="101"/>
      <c r="L5" s="17">
        <v>6500</v>
      </c>
      <c r="M5" s="17"/>
      <c r="N5" s="17"/>
      <c r="O5" s="101">
        <f>1200+3000</f>
        <v>4200</v>
      </c>
      <c r="P5" s="16"/>
      <c r="Q5" s="17">
        <v>5000</v>
      </c>
      <c r="R5" s="17"/>
      <c r="S5" s="17">
        <v>6000</v>
      </c>
      <c r="T5" s="17"/>
      <c r="U5" s="17">
        <v>500</v>
      </c>
      <c r="V5" s="17">
        <v>7000</v>
      </c>
      <c r="W5" s="17">
        <v>1000</v>
      </c>
      <c r="X5" s="17"/>
      <c r="Y5" s="17">
        <f>1000+1000</f>
        <v>2000</v>
      </c>
      <c r="Z5" s="17">
        <v>6000</v>
      </c>
      <c r="AA5" s="17"/>
      <c r="AB5" s="17">
        <v>5000</v>
      </c>
      <c r="AC5" s="17">
        <v>2000</v>
      </c>
      <c r="AD5" s="16"/>
      <c r="AE5" s="16"/>
      <c r="AF5" s="16"/>
      <c r="AG5" s="16">
        <v>2000</v>
      </c>
      <c r="AH5" s="17"/>
      <c r="AI5" s="17"/>
      <c r="AJ5" s="17"/>
      <c r="AK5" s="17"/>
      <c r="AL5" s="17"/>
      <c r="AM5" s="18">
        <f t="shared" si="0"/>
        <v>59700</v>
      </c>
      <c r="AN5" s="116">
        <f t="shared" si="1"/>
        <v>0</v>
      </c>
    </row>
    <row r="6" spans="1:40" ht="23.25" hidden="1" customHeight="1" x14ac:dyDescent="0.45">
      <c r="A6" s="11"/>
      <c r="B6" s="34"/>
      <c r="C6" s="34" t="s">
        <v>233</v>
      </c>
      <c r="D6" s="10" t="s">
        <v>1990</v>
      </c>
      <c r="E6" s="28" t="s">
        <v>61</v>
      </c>
      <c r="F6" s="11">
        <v>0</v>
      </c>
      <c r="G6" s="11"/>
      <c r="H6" s="16"/>
      <c r="I6" s="16"/>
      <c r="J6" s="101"/>
      <c r="K6" s="101"/>
      <c r="L6" s="17"/>
      <c r="M6" s="17"/>
      <c r="N6" s="17"/>
      <c r="O6" s="101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6"/>
      <c r="AE6" s="16"/>
      <c r="AF6" s="16"/>
      <c r="AG6" s="16"/>
      <c r="AH6" s="17"/>
      <c r="AI6" s="17"/>
      <c r="AJ6" s="17"/>
      <c r="AK6" s="17"/>
      <c r="AL6" s="17"/>
      <c r="AM6" s="18">
        <f t="shared" ref="AM6" si="2">H6+I6+J6+K6+L6+M6+N6+O6+P6+Q6+R6+S6+T6+U6+V6+W6+X6+Y6+Z6+AA6+AB6+AC6+AD6+AE6+AF6+AG6+AH6+AI6+AJ6+AK6+AL6</f>
        <v>0</v>
      </c>
      <c r="AN6" s="116">
        <f>AM6*F6</f>
        <v>0</v>
      </c>
    </row>
    <row r="7" spans="1:40" ht="23.25" customHeight="1" x14ac:dyDescent="0.45">
      <c r="A7" s="74"/>
      <c r="B7" s="10" t="s">
        <v>1311</v>
      </c>
      <c r="C7" s="34">
        <v>1021401010</v>
      </c>
      <c r="D7" s="10" t="s">
        <v>1312</v>
      </c>
      <c r="E7" s="25" t="s">
        <v>61</v>
      </c>
      <c r="F7" s="11">
        <v>0</v>
      </c>
      <c r="G7" s="11"/>
      <c r="H7" s="16">
        <v>1100</v>
      </c>
      <c r="I7" s="16">
        <v>1000</v>
      </c>
      <c r="J7" s="17"/>
      <c r="K7" s="101">
        <v>1800</v>
      </c>
      <c r="L7" s="17">
        <v>1500</v>
      </c>
      <c r="M7" s="17"/>
      <c r="N7" s="17"/>
      <c r="O7" s="101">
        <v>850</v>
      </c>
      <c r="P7" s="16">
        <v>800</v>
      </c>
      <c r="Q7" s="17">
        <v>850</v>
      </c>
      <c r="R7" s="17">
        <v>1050</v>
      </c>
      <c r="S7" s="17">
        <v>100</v>
      </c>
      <c r="T7" s="17"/>
      <c r="U7" s="17">
        <f>600+1000</f>
        <v>1600</v>
      </c>
      <c r="V7" s="17">
        <v>850</v>
      </c>
      <c r="W7" s="17">
        <v>1800</v>
      </c>
      <c r="X7" s="17"/>
      <c r="Y7" s="17">
        <v>1100</v>
      </c>
      <c r="Z7" s="17">
        <v>1500</v>
      </c>
      <c r="AA7" s="17"/>
      <c r="AB7" s="17">
        <v>800</v>
      </c>
      <c r="AC7" s="17">
        <v>900</v>
      </c>
      <c r="AD7" s="16"/>
      <c r="AE7" s="16"/>
      <c r="AF7" s="16"/>
      <c r="AG7" s="16">
        <v>1100</v>
      </c>
      <c r="AH7" s="17"/>
      <c r="AI7" s="17"/>
      <c r="AJ7" s="17"/>
      <c r="AK7" s="17"/>
      <c r="AL7" s="17"/>
      <c r="AM7" s="18">
        <f t="shared" si="0"/>
        <v>18700</v>
      </c>
      <c r="AN7" s="116">
        <f t="shared" si="1"/>
        <v>0</v>
      </c>
    </row>
    <row r="8" spans="1:40" ht="23.25" customHeight="1" x14ac:dyDescent="0.45">
      <c r="A8" s="20"/>
      <c r="B8" s="10" t="s">
        <v>590</v>
      </c>
      <c r="C8" s="34">
        <v>1021701006</v>
      </c>
      <c r="D8" s="10" t="s">
        <v>591</v>
      </c>
      <c r="E8" s="11" t="s">
        <v>61</v>
      </c>
      <c r="F8" s="11">
        <v>0</v>
      </c>
      <c r="G8" s="11"/>
      <c r="H8" s="16">
        <f>2500+600+400</f>
        <v>3500</v>
      </c>
      <c r="I8" s="16">
        <f>2100+400+600</f>
        <v>3100</v>
      </c>
      <c r="J8" s="17"/>
      <c r="K8" s="101">
        <f>3000+1500</f>
        <v>4500</v>
      </c>
      <c r="L8" s="17">
        <f>3000+600</f>
        <v>3600</v>
      </c>
      <c r="M8" s="17"/>
      <c r="N8" s="17">
        <f>2200+900</f>
        <v>3100</v>
      </c>
      <c r="O8" s="101">
        <f>700+2000</f>
        <v>2700</v>
      </c>
      <c r="P8" s="16">
        <f>1700+900</f>
        <v>2600</v>
      </c>
      <c r="Q8" s="17">
        <f>1700+800</f>
        <v>2500</v>
      </c>
      <c r="R8" s="17">
        <f>2000+700+500</f>
        <v>3200</v>
      </c>
      <c r="S8" s="17">
        <f>2200+1500</f>
        <v>3700</v>
      </c>
      <c r="T8" s="17"/>
      <c r="U8" s="17">
        <f>1500+1600+1500</f>
        <v>4600</v>
      </c>
      <c r="V8" s="17">
        <f>1000+1900</f>
        <v>2900</v>
      </c>
      <c r="W8" s="17">
        <f>1500+2200</f>
        <v>3700</v>
      </c>
      <c r="X8" s="17"/>
      <c r="Y8" s="17">
        <f>1500+800+200</f>
        <v>2500</v>
      </c>
      <c r="Z8" s="17">
        <f>1500+2000</f>
        <v>3500</v>
      </c>
      <c r="AA8" s="17"/>
      <c r="AB8" s="17">
        <f>4500+2000</f>
        <v>6500</v>
      </c>
      <c r="AC8" s="17">
        <f>4500+1700</f>
        <v>6200</v>
      </c>
      <c r="AD8" s="16"/>
      <c r="AE8" s="16"/>
      <c r="AF8" s="16"/>
      <c r="AG8" s="16">
        <f>1000+1600</f>
        <v>2600</v>
      </c>
      <c r="AH8" s="17"/>
      <c r="AI8" s="17"/>
      <c r="AJ8" s="17"/>
      <c r="AK8" s="17"/>
      <c r="AL8" s="43"/>
      <c r="AM8" s="18">
        <f t="shared" si="0"/>
        <v>65000</v>
      </c>
      <c r="AN8" s="116">
        <f t="shared" si="1"/>
        <v>0</v>
      </c>
    </row>
    <row r="9" spans="1:40" ht="23.25" customHeight="1" x14ac:dyDescent="0.45">
      <c r="A9" s="28"/>
      <c r="B9" s="10" t="s">
        <v>592</v>
      </c>
      <c r="C9" s="34">
        <v>1021701007</v>
      </c>
      <c r="D9" s="10" t="s">
        <v>593</v>
      </c>
      <c r="E9" s="11" t="s">
        <v>61</v>
      </c>
      <c r="F9" s="28">
        <v>0</v>
      </c>
      <c r="G9" s="11"/>
      <c r="H9" s="16">
        <f>3000+9000+2000+1100</f>
        <v>15100</v>
      </c>
      <c r="I9" s="16">
        <f>7000+30000+5000+1200+4000</f>
        <v>47200</v>
      </c>
      <c r="J9" s="17"/>
      <c r="K9" s="101">
        <f>25000+4000</f>
        <v>29000</v>
      </c>
      <c r="L9" s="17">
        <f>7000+20000+3000+600</f>
        <v>30600</v>
      </c>
      <c r="M9" s="17"/>
      <c r="N9" s="17">
        <f>5000+35000+400</f>
        <v>40400</v>
      </c>
      <c r="O9" s="101">
        <f>16000+8000+5000</f>
        <v>29000</v>
      </c>
      <c r="P9" s="16">
        <f>4000+24000+1300</f>
        <v>29300</v>
      </c>
      <c r="Q9" s="17">
        <f>5000+30000+250</f>
        <v>35250</v>
      </c>
      <c r="R9" s="17">
        <f>5000+28000+1800</f>
        <v>34800</v>
      </c>
      <c r="S9" s="17">
        <f>5000+29000+500+500</f>
        <v>35000</v>
      </c>
      <c r="T9" s="17"/>
      <c r="U9" s="17">
        <f>4000+28000+1000+2000</f>
        <v>35000</v>
      </c>
      <c r="V9" s="17">
        <f>4700+29000</f>
        <v>33700</v>
      </c>
      <c r="W9" s="17">
        <f>5200+30000+1000</f>
        <v>36200</v>
      </c>
      <c r="X9" s="17"/>
      <c r="Y9" s="17">
        <f>5000+26000+1000</f>
        <v>32000</v>
      </c>
      <c r="Z9" s="17">
        <f>4000+22000</f>
        <v>26000</v>
      </c>
      <c r="AA9" s="17"/>
      <c r="AB9" s="17">
        <f>5050+25000</f>
        <v>30050</v>
      </c>
      <c r="AC9" s="17">
        <f>2300+20000</f>
        <v>22300</v>
      </c>
      <c r="AD9" s="16"/>
      <c r="AE9" s="16"/>
      <c r="AF9" s="16"/>
      <c r="AG9" s="16">
        <f>30000+3100</f>
        <v>33100</v>
      </c>
      <c r="AH9" s="17"/>
      <c r="AI9" s="17"/>
      <c r="AJ9" s="17"/>
      <c r="AK9" s="17"/>
      <c r="AL9" s="43"/>
      <c r="AM9" s="18">
        <f t="shared" si="0"/>
        <v>574000</v>
      </c>
      <c r="AN9" s="116">
        <f t="shared" si="1"/>
        <v>0</v>
      </c>
    </row>
    <row r="10" spans="1:40" ht="23.25" customHeight="1" x14ac:dyDescent="0.45">
      <c r="A10" s="11"/>
      <c r="B10" s="10" t="s">
        <v>596</v>
      </c>
      <c r="C10" s="24">
        <v>1021701008</v>
      </c>
      <c r="D10" s="174" t="s">
        <v>1874</v>
      </c>
      <c r="E10" s="11" t="s">
        <v>61</v>
      </c>
      <c r="F10" s="11">
        <v>0</v>
      </c>
      <c r="G10" s="11"/>
      <c r="H10" s="16">
        <f>1000+2000</f>
        <v>3000</v>
      </c>
      <c r="I10" s="16">
        <f>2400+900</f>
        <v>3300</v>
      </c>
      <c r="J10" s="17"/>
      <c r="K10" s="101">
        <v>2400</v>
      </c>
      <c r="L10" s="17">
        <f>3200+600</f>
        <v>3800</v>
      </c>
      <c r="M10" s="17"/>
      <c r="N10" s="17">
        <f>1000+1800</f>
        <v>2800</v>
      </c>
      <c r="O10" s="101">
        <v>1300</v>
      </c>
      <c r="P10" s="16">
        <v>3800</v>
      </c>
      <c r="Q10" s="17">
        <v>3200</v>
      </c>
      <c r="R10" s="17">
        <f>400+1200</f>
        <v>1600</v>
      </c>
      <c r="S10" s="17">
        <f>400+3400</f>
        <v>3800</v>
      </c>
      <c r="T10" s="17"/>
      <c r="U10" s="17">
        <f>1300+3600</f>
        <v>4900</v>
      </c>
      <c r="V10" s="17">
        <v>2800</v>
      </c>
      <c r="W10" s="17">
        <v>1200</v>
      </c>
      <c r="X10" s="17"/>
      <c r="Y10" s="17">
        <f>400+2400</f>
        <v>2800</v>
      </c>
      <c r="Z10" s="17">
        <v>2800</v>
      </c>
      <c r="AA10" s="17"/>
      <c r="AB10" s="17">
        <v>2400</v>
      </c>
      <c r="AC10" s="17">
        <v>2000</v>
      </c>
      <c r="AD10" s="16"/>
      <c r="AE10" s="16"/>
      <c r="AF10" s="16"/>
      <c r="AG10" s="16"/>
      <c r="AH10" s="17"/>
      <c r="AI10" s="17"/>
      <c r="AJ10" s="17"/>
      <c r="AK10" s="17"/>
      <c r="AL10" s="17"/>
      <c r="AM10" s="18">
        <f t="shared" si="0"/>
        <v>47900</v>
      </c>
      <c r="AN10" s="116">
        <f t="shared" si="1"/>
        <v>0</v>
      </c>
    </row>
    <row r="11" spans="1:40" ht="23.25" customHeight="1" x14ac:dyDescent="0.45">
      <c r="A11" s="11"/>
      <c r="B11" s="34" t="s">
        <v>615</v>
      </c>
      <c r="C11" s="34">
        <v>1021701014</v>
      </c>
      <c r="D11" s="21" t="s">
        <v>1879</v>
      </c>
      <c r="E11" s="28" t="s">
        <v>61</v>
      </c>
      <c r="F11" s="11">
        <v>0</v>
      </c>
      <c r="G11" s="11"/>
      <c r="H11" s="16"/>
      <c r="I11" s="16"/>
      <c r="J11" s="101"/>
      <c r="K11" s="101">
        <v>250</v>
      </c>
      <c r="L11" s="17"/>
      <c r="M11" s="17"/>
      <c r="N11" s="17">
        <v>100</v>
      </c>
      <c r="O11" s="101">
        <f>100+50</f>
        <v>150</v>
      </c>
      <c r="P11" s="16">
        <v>150</v>
      </c>
      <c r="Q11" s="17">
        <v>450</v>
      </c>
      <c r="R11" s="17">
        <v>150</v>
      </c>
      <c r="S11" s="17">
        <v>200</v>
      </c>
      <c r="T11" s="17"/>
      <c r="U11" s="17">
        <v>350</v>
      </c>
      <c r="V11" s="17"/>
      <c r="W11" s="17">
        <f>200+200</f>
        <v>400</v>
      </c>
      <c r="X11" s="17"/>
      <c r="Y11" s="17">
        <v>300</v>
      </c>
      <c r="Z11" s="17"/>
      <c r="AA11" s="17"/>
      <c r="AB11" s="17"/>
      <c r="AC11" s="17">
        <v>300</v>
      </c>
      <c r="AD11" s="16"/>
      <c r="AE11" s="16"/>
      <c r="AF11" s="16"/>
      <c r="AG11" s="16"/>
      <c r="AH11" s="17"/>
      <c r="AI11" s="17"/>
      <c r="AJ11" s="17"/>
      <c r="AK11" s="17"/>
      <c r="AL11" s="17"/>
      <c r="AM11" s="18">
        <f t="shared" si="0"/>
        <v>2800</v>
      </c>
      <c r="AN11" s="116">
        <f t="shared" si="1"/>
        <v>0</v>
      </c>
    </row>
    <row r="12" spans="1:40" ht="23.25" hidden="1" customHeight="1" x14ac:dyDescent="0.45">
      <c r="A12" s="11"/>
      <c r="B12" s="34" t="s">
        <v>1403</v>
      </c>
      <c r="C12" s="34" t="s">
        <v>1403</v>
      </c>
      <c r="D12" s="10" t="s">
        <v>1653</v>
      </c>
      <c r="E12" s="11" t="s">
        <v>61</v>
      </c>
      <c r="F12" s="11">
        <v>0</v>
      </c>
      <c r="G12" s="11"/>
      <c r="H12" s="16"/>
      <c r="I12" s="16"/>
      <c r="J12" s="101"/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6"/>
      <c r="AE12" s="16"/>
      <c r="AF12" s="16"/>
      <c r="AG12" s="16"/>
      <c r="AH12" s="17"/>
      <c r="AI12" s="17"/>
      <c r="AJ12" s="17"/>
      <c r="AK12" s="17"/>
      <c r="AL12" s="17"/>
      <c r="AM12" s="18">
        <f t="shared" si="0"/>
        <v>0</v>
      </c>
      <c r="AN12" s="116">
        <f t="shared" si="1"/>
        <v>0</v>
      </c>
    </row>
    <row r="13" spans="1:40" ht="23.25" hidden="1" customHeight="1" x14ac:dyDescent="0.45">
      <c r="A13" s="11"/>
      <c r="B13" s="24">
        <v>1020701004</v>
      </c>
      <c r="C13" s="24">
        <v>1020701004</v>
      </c>
      <c r="D13" s="30" t="s">
        <v>1418</v>
      </c>
      <c r="E13" s="11" t="s">
        <v>61</v>
      </c>
      <c r="F13" s="11">
        <v>0</v>
      </c>
      <c r="G13" s="11"/>
      <c r="H13" s="16"/>
      <c r="I13" s="16"/>
      <c r="J13" s="17"/>
      <c r="K13" s="101"/>
      <c r="L13" s="17"/>
      <c r="M13" s="17"/>
      <c r="N13" s="17"/>
      <c r="O13" s="101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6"/>
      <c r="AE13" s="16"/>
      <c r="AF13" s="16"/>
      <c r="AG13" s="16"/>
      <c r="AH13" s="17"/>
      <c r="AI13" s="17"/>
      <c r="AJ13" s="17"/>
      <c r="AK13" s="17"/>
      <c r="AL13" s="17"/>
      <c r="AM13" s="18">
        <f t="shared" si="0"/>
        <v>0</v>
      </c>
      <c r="AN13" s="116">
        <f t="shared" si="1"/>
        <v>0</v>
      </c>
    </row>
    <row r="14" spans="1:40" ht="23.25" hidden="1" customHeight="1" x14ac:dyDescent="0.45">
      <c r="A14" s="11"/>
      <c r="B14" s="34">
        <v>1021601004</v>
      </c>
      <c r="C14" s="34">
        <v>1021601004</v>
      </c>
      <c r="D14" s="10" t="s">
        <v>1825</v>
      </c>
      <c r="E14" s="11" t="s">
        <v>61</v>
      </c>
      <c r="F14" s="11">
        <v>0</v>
      </c>
      <c r="G14" s="11"/>
      <c r="H14" s="16"/>
      <c r="I14" s="16"/>
      <c r="J14" s="17"/>
      <c r="K14" s="101"/>
      <c r="L14" s="17"/>
      <c r="M14" s="17"/>
      <c r="N14" s="17"/>
      <c r="O14" s="101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 t="shared" si="0"/>
        <v>0</v>
      </c>
      <c r="AN14" s="116">
        <f t="shared" si="1"/>
        <v>0</v>
      </c>
    </row>
    <row r="15" spans="1:40" ht="23.25" customHeight="1" x14ac:dyDescent="0.45">
      <c r="A15" s="11"/>
      <c r="B15" s="34"/>
      <c r="C15" s="34">
        <v>1021601022</v>
      </c>
      <c r="D15" s="10" t="s">
        <v>1838</v>
      </c>
      <c r="E15" s="11" t="s">
        <v>61</v>
      </c>
      <c r="F15" s="11">
        <v>0</v>
      </c>
      <c r="G15" s="11"/>
      <c r="H15" s="16">
        <f>300+700</f>
        <v>1000</v>
      </c>
      <c r="I15" s="16">
        <f>400+1000</f>
        <v>1400</v>
      </c>
      <c r="J15" s="101"/>
      <c r="K15" s="101">
        <v>1600</v>
      </c>
      <c r="L15" s="17">
        <f>300+1000</f>
        <v>1300</v>
      </c>
      <c r="M15" s="17"/>
      <c r="N15" s="17">
        <v>600</v>
      </c>
      <c r="O15" s="101">
        <v>850</v>
      </c>
      <c r="P15" s="16">
        <v>1000</v>
      </c>
      <c r="Q15" s="17">
        <v>1000</v>
      </c>
      <c r="R15" s="17">
        <v>1000</v>
      </c>
      <c r="S15" s="17">
        <v>1600</v>
      </c>
      <c r="T15" s="17"/>
      <c r="U15" s="17">
        <v>1400</v>
      </c>
      <c r="V15" s="17">
        <v>1200</v>
      </c>
      <c r="W15" s="17"/>
      <c r="X15" s="17"/>
      <c r="Y15" s="17"/>
      <c r="Z15" s="17">
        <v>1100</v>
      </c>
      <c r="AA15" s="17"/>
      <c r="AB15" s="17">
        <v>800</v>
      </c>
      <c r="AC15" s="17"/>
      <c r="AD15" s="16"/>
      <c r="AE15" s="16"/>
      <c r="AF15" s="16"/>
      <c r="AG15" s="16">
        <v>1100</v>
      </c>
      <c r="AH15" s="17"/>
      <c r="AI15" s="17"/>
      <c r="AJ15" s="17"/>
      <c r="AK15" s="17"/>
      <c r="AL15" s="17"/>
      <c r="AM15" s="18">
        <f t="shared" si="0"/>
        <v>16950</v>
      </c>
      <c r="AN15" s="116">
        <f t="shared" ref="AN15:AN20" si="3">AM15*F15</f>
        <v>0</v>
      </c>
    </row>
    <row r="16" spans="1:40" ht="23.25" hidden="1" customHeight="1" x14ac:dyDescent="0.45">
      <c r="A16" s="11"/>
      <c r="B16" s="34">
        <v>1021601007</v>
      </c>
      <c r="C16" s="34">
        <v>1021601007</v>
      </c>
      <c r="D16" s="10" t="s">
        <v>1553</v>
      </c>
      <c r="E16" s="11" t="s">
        <v>61</v>
      </c>
      <c r="F16" s="11">
        <v>0</v>
      </c>
      <c r="G16" s="11"/>
      <c r="H16" s="16"/>
      <c r="I16" s="16"/>
      <c r="J16" s="101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0"/>
        <v>0</v>
      </c>
      <c r="AN16" s="116">
        <f t="shared" si="3"/>
        <v>0</v>
      </c>
    </row>
    <row r="17" spans="1:40" ht="23.25" hidden="1" customHeight="1" x14ac:dyDescent="0.45">
      <c r="A17" s="11"/>
      <c r="B17" s="34">
        <v>1021601008</v>
      </c>
      <c r="C17" s="34">
        <v>1021601008</v>
      </c>
      <c r="D17" s="10" t="s">
        <v>1552</v>
      </c>
      <c r="E17" s="11" t="s">
        <v>61</v>
      </c>
      <c r="F17" s="11">
        <v>0</v>
      </c>
      <c r="G17" s="11"/>
      <c r="H17" s="16"/>
      <c r="I17" s="16"/>
      <c r="J17" s="101"/>
      <c r="K17" s="101"/>
      <c r="L17" s="17"/>
      <c r="M17" s="17"/>
      <c r="N17" s="17"/>
      <c r="O17" s="101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6"/>
      <c r="AE17" s="16"/>
      <c r="AF17" s="16"/>
      <c r="AG17" s="16"/>
      <c r="AH17" s="17"/>
      <c r="AI17" s="17"/>
      <c r="AJ17" s="17"/>
      <c r="AK17" s="17"/>
      <c r="AL17" s="17"/>
      <c r="AM17" s="18">
        <f t="shared" si="0"/>
        <v>0</v>
      </c>
      <c r="AN17" s="116">
        <f t="shared" si="3"/>
        <v>0</v>
      </c>
    </row>
    <row r="18" spans="1:40" ht="23.25" customHeight="1" x14ac:dyDescent="0.45">
      <c r="A18" s="11"/>
      <c r="B18" s="34">
        <v>1021601026</v>
      </c>
      <c r="C18" s="34">
        <v>1021601026</v>
      </c>
      <c r="D18" s="10" t="s">
        <v>1799</v>
      </c>
      <c r="E18" s="11" t="s">
        <v>61</v>
      </c>
      <c r="F18" s="11">
        <v>0</v>
      </c>
      <c r="G18" s="11"/>
      <c r="H18" s="16"/>
      <c r="I18" s="16"/>
      <c r="J18" s="101"/>
      <c r="K18" s="101"/>
      <c r="L18" s="17"/>
      <c r="M18" s="17"/>
      <c r="N18" s="17"/>
      <c r="O18" s="101">
        <v>600</v>
      </c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6"/>
      <c r="AE18" s="16"/>
      <c r="AF18" s="16"/>
      <c r="AG18" s="16"/>
      <c r="AH18" s="17"/>
      <c r="AI18" s="17"/>
      <c r="AJ18" s="17"/>
      <c r="AK18" s="17"/>
      <c r="AL18" s="17"/>
      <c r="AM18" s="18">
        <f t="shared" si="0"/>
        <v>600</v>
      </c>
      <c r="AN18" s="116">
        <f t="shared" si="3"/>
        <v>0</v>
      </c>
    </row>
    <row r="19" spans="1:40" ht="23.25" customHeight="1" x14ac:dyDescent="0.45">
      <c r="A19" s="11"/>
      <c r="B19" s="34">
        <v>1021601027</v>
      </c>
      <c r="C19" s="34">
        <v>1021601027</v>
      </c>
      <c r="D19" s="10" t="s">
        <v>1800</v>
      </c>
      <c r="E19" s="11" t="s">
        <v>61</v>
      </c>
      <c r="F19" s="11">
        <v>0</v>
      </c>
      <c r="G19" s="11"/>
      <c r="H19" s="16"/>
      <c r="I19" s="16"/>
      <c r="J19" s="101"/>
      <c r="K19" s="101"/>
      <c r="L19" s="17"/>
      <c r="M19" s="17"/>
      <c r="N19" s="17"/>
      <c r="O19" s="101">
        <v>600</v>
      </c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6"/>
      <c r="AE19" s="16"/>
      <c r="AF19" s="16"/>
      <c r="AG19" s="16"/>
      <c r="AH19" s="17"/>
      <c r="AI19" s="17"/>
      <c r="AJ19" s="17"/>
      <c r="AK19" s="17"/>
      <c r="AL19" s="17"/>
      <c r="AM19" s="18">
        <f t="shared" si="0"/>
        <v>600</v>
      </c>
      <c r="AN19" s="116">
        <f t="shared" si="3"/>
        <v>0</v>
      </c>
    </row>
    <row r="20" spans="1:40" ht="23.25" hidden="1" customHeight="1" x14ac:dyDescent="0.45">
      <c r="A20" s="11"/>
      <c r="B20" s="34">
        <v>1021601030</v>
      </c>
      <c r="C20" s="34">
        <v>1021601030</v>
      </c>
      <c r="D20" s="10" t="s">
        <v>1698</v>
      </c>
      <c r="E20" s="11" t="s">
        <v>61</v>
      </c>
      <c r="F20" s="11">
        <v>0</v>
      </c>
      <c r="G20" s="11"/>
      <c r="H20" s="16"/>
      <c r="I20" s="16"/>
      <c r="J20" s="101"/>
      <c r="K20" s="101"/>
      <c r="L20" s="17"/>
      <c r="M20" s="17"/>
      <c r="N20" s="17"/>
      <c r="O20" s="101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6"/>
      <c r="AE20" s="16"/>
      <c r="AF20" s="16"/>
      <c r="AG20" s="16"/>
      <c r="AH20" s="17"/>
      <c r="AI20" s="17"/>
      <c r="AJ20" s="17"/>
      <c r="AK20" s="17"/>
      <c r="AL20" s="17"/>
      <c r="AM20" s="18">
        <f t="shared" si="0"/>
        <v>0</v>
      </c>
      <c r="AN20" s="116">
        <f t="shared" si="3"/>
        <v>0</v>
      </c>
    </row>
    <row r="21" spans="1:40" ht="23.25" customHeight="1" x14ac:dyDescent="0.45">
      <c r="A21" s="11"/>
      <c r="B21" s="34"/>
      <c r="C21" s="34">
        <v>1021601031</v>
      </c>
      <c r="D21" s="10" t="s">
        <v>1731</v>
      </c>
      <c r="E21" s="11" t="s">
        <v>61</v>
      </c>
      <c r="F21" s="11">
        <v>0</v>
      </c>
      <c r="G21" s="11"/>
      <c r="H21" s="16">
        <v>2000</v>
      </c>
      <c r="I21" s="16">
        <v>3200</v>
      </c>
      <c r="J21" s="101"/>
      <c r="K21" s="101">
        <v>3000</v>
      </c>
      <c r="L21" s="17">
        <v>2000</v>
      </c>
      <c r="M21" s="17"/>
      <c r="N21" s="17">
        <v>2600</v>
      </c>
      <c r="O21" s="101">
        <v>1000</v>
      </c>
      <c r="P21" s="16">
        <f>300+2000</f>
        <v>2300</v>
      </c>
      <c r="Q21" s="17">
        <v>1300</v>
      </c>
      <c r="R21" s="17">
        <v>2200</v>
      </c>
      <c r="S21" s="17">
        <f>100+1300</f>
        <v>1400</v>
      </c>
      <c r="T21" s="17"/>
      <c r="U21" s="17">
        <f>650+1000</f>
        <v>1650</v>
      </c>
      <c r="V21" s="17">
        <v>1000</v>
      </c>
      <c r="W21" s="17">
        <f>800+1200</f>
        <v>2000</v>
      </c>
      <c r="X21" s="17"/>
      <c r="Y21" s="17">
        <f>500+2200</f>
        <v>2700</v>
      </c>
      <c r="Z21" s="17">
        <v>1600</v>
      </c>
      <c r="AA21" s="17"/>
      <c r="AB21" s="17">
        <v>3000</v>
      </c>
      <c r="AC21" s="17">
        <v>500</v>
      </c>
      <c r="AD21" s="16"/>
      <c r="AE21" s="16"/>
      <c r="AF21" s="16"/>
      <c r="AG21" s="16"/>
      <c r="AH21" s="17"/>
      <c r="AI21" s="17"/>
      <c r="AJ21" s="17"/>
      <c r="AK21" s="17"/>
      <c r="AL21" s="17"/>
      <c r="AM21" s="18">
        <f t="shared" si="0"/>
        <v>33450</v>
      </c>
      <c r="AN21" s="116">
        <f t="shared" ref="AN21:AN27" si="4">AM21*F21</f>
        <v>0</v>
      </c>
    </row>
    <row r="22" spans="1:40" ht="23.25" customHeight="1" x14ac:dyDescent="0.45">
      <c r="A22" s="11"/>
      <c r="B22" s="34"/>
      <c r="C22" s="34">
        <v>1021601033</v>
      </c>
      <c r="D22" s="10" t="s">
        <v>1759</v>
      </c>
      <c r="E22" s="11" t="s">
        <v>61</v>
      </c>
      <c r="F22" s="11">
        <v>0</v>
      </c>
      <c r="G22" s="11"/>
      <c r="H22" s="16"/>
      <c r="I22" s="16"/>
      <c r="J22" s="101"/>
      <c r="K22" s="101"/>
      <c r="L22" s="17"/>
      <c r="M22" s="17"/>
      <c r="N22" s="17"/>
      <c r="O22" s="101"/>
      <c r="P22" s="16"/>
      <c r="Q22" s="17"/>
      <c r="R22" s="17"/>
      <c r="S22" s="17"/>
      <c r="T22" s="17"/>
      <c r="U22" s="17"/>
      <c r="V22" s="17"/>
      <c r="W22" s="17">
        <f>800+1200</f>
        <v>2000</v>
      </c>
      <c r="X22" s="17"/>
      <c r="Y22" s="17">
        <f>500+2200</f>
        <v>2700</v>
      </c>
      <c r="Z22" s="17">
        <v>1600</v>
      </c>
      <c r="AA22" s="17"/>
      <c r="AB22" s="17">
        <v>3000</v>
      </c>
      <c r="AC22" s="17">
        <v>600</v>
      </c>
      <c r="AD22" s="16"/>
      <c r="AE22" s="16"/>
      <c r="AF22" s="16"/>
      <c r="AG22" s="16"/>
      <c r="AH22" s="17"/>
      <c r="AI22" s="17"/>
      <c r="AJ22" s="17"/>
      <c r="AK22" s="17"/>
      <c r="AL22" s="17"/>
      <c r="AM22" s="18">
        <f t="shared" si="0"/>
        <v>9900</v>
      </c>
      <c r="AN22" s="116">
        <f t="shared" si="4"/>
        <v>0</v>
      </c>
    </row>
    <row r="23" spans="1:40" ht="23.25" customHeight="1" x14ac:dyDescent="0.45">
      <c r="A23" s="11"/>
      <c r="B23" s="34">
        <v>1021601028</v>
      </c>
      <c r="C23" s="34">
        <v>1021601028</v>
      </c>
      <c r="D23" s="10" t="s">
        <v>1671</v>
      </c>
      <c r="E23" s="11" t="s">
        <v>61</v>
      </c>
      <c r="F23" s="11">
        <v>0</v>
      </c>
      <c r="G23" s="11"/>
      <c r="H23" s="16">
        <v>1200</v>
      </c>
      <c r="I23" s="16">
        <v>3200</v>
      </c>
      <c r="J23" s="101"/>
      <c r="K23" s="101">
        <v>3000</v>
      </c>
      <c r="L23" s="17">
        <v>2000</v>
      </c>
      <c r="M23" s="17"/>
      <c r="N23" s="17">
        <v>3000</v>
      </c>
      <c r="O23" s="101">
        <v>2000</v>
      </c>
      <c r="P23" s="16">
        <v>2000</v>
      </c>
      <c r="Q23" s="17">
        <v>1300</v>
      </c>
      <c r="R23" s="17">
        <v>2200</v>
      </c>
      <c r="S23" s="17">
        <v>1050</v>
      </c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6"/>
      <c r="AE23" s="16"/>
      <c r="AF23" s="16"/>
      <c r="AG23" s="16"/>
      <c r="AH23" s="17"/>
      <c r="AI23" s="17"/>
      <c r="AJ23" s="17"/>
      <c r="AK23" s="17"/>
      <c r="AL23" s="17"/>
      <c r="AM23" s="18">
        <f>SUM(H23:AL23)</f>
        <v>20950</v>
      </c>
      <c r="AN23" s="116">
        <f t="shared" si="4"/>
        <v>0</v>
      </c>
    </row>
    <row r="24" spans="1:40" ht="23.25" hidden="1" customHeight="1" x14ac:dyDescent="0.45">
      <c r="A24" s="11"/>
      <c r="B24" s="34">
        <v>1021601029</v>
      </c>
      <c r="C24" s="34">
        <v>1021601029</v>
      </c>
      <c r="D24" s="10" t="s">
        <v>1672</v>
      </c>
      <c r="E24" s="11" t="s">
        <v>61</v>
      </c>
      <c r="F24" s="11">
        <v>0</v>
      </c>
      <c r="G24" s="11"/>
      <c r="H24" s="16"/>
      <c r="I24" s="16"/>
      <c r="J24" s="101"/>
      <c r="K24" s="101"/>
      <c r="L24" s="17"/>
      <c r="M24" s="17"/>
      <c r="N24" s="17"/>
      <c r="O24" s="101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6"/>
      <c r="AE24" s="16"/>
      <c r="AF24" s="16"/>
      <c r="AG24" s="16"/>
      <c r="AH24" s="17"/>
      <c r="AI24" s="17"/>
      <c r="AJ24" s="17"/>
      <c r="AK24" s="17"/>
      <c r="AL24" s="17"/>
      <c r="AM24" s="18">
        <f t="shared" si="0"/>
        <v>0</v>
      </c>
      <c r="AN24" s="116">
        <f t="shared" si="4"/>
        <v>0</v>
      </c>
    </row>
    <row r="25" spans="1:40" ht="23.25" hidden="1" customHeight="1" x14ac:dyDescent="0.45">
      <c r="A25" s="11"/>
      <c r="B25" s="34">
        <v>1023901002</v>
      </c>
      <c r="C25" s="34">
        <v>1023901002</v>
      </c>
      <c r="D25" s="10" t="s">
        <v>1650</v>
      </c>
      <c r="E25" s="11" t="s">
        <v>61</v>
      </c>
      <c r="F25" s="11">
        <v>0</v>
      </c>
      <c r="G25" s="11"/>
      <c r="H25" s="16"/>
      <c r="I25" s="16"/>
      <c r="J25" s="101"/>
      <c r="K25" s="101"/>
      <c r="L25" s="17"/>
      <c r="M25" s="17"/>
      <c r="N25" s="17"/>
      <c r="O25" s="101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6"/>
      <c r="AE25" s="16"/>
      <c r="AF25" s="16"/>
      <c r="AG25" s="16"/>
      <c r="AH25" s="17"/>
      <c r="AI25" s="17"/>
      <c r="AJ25" s="17"/>
      <c r="AK25" s="17"/>
      <c r="AL25" s="17"/>
      <c r="AM25" s="18">
        <f t="shared" si="0"/>
        <v>0</v>
      </c>
      <c r="AN25" s="116">
        <f t="shared" si="4"/>
        <v>0</v>
      </c>
    </row>
    <row r="26" spans="1:40" ht="23.25" hidden="1" customHeight="1" x14ac:dyDescent="0.45">
      <c r="A26" s="11"/>
      <c r="B26" s="34">
        <v>1021601035</v>
      </c>
      <c r="C26" s="34">
        <v>1021601035</v>
      </c>
      <c r="D26" s="10" t="s">
        <v>1815</v>
      </c>
      <c r="E26" s="11" t="s">
        <v>61</v>
      </c>
      <c r="F26" s="11">
        <v>0</v>
      </c>
      <c r="G26" s="11"/>
      <c r="H26" s="16"/>
      <c r="I26" s="16"/>
      <c r="J26" s="101"/>
      <c r="K26" s="101"/>
      <c r="L26" s="17"/>
      <c r="M26" s="17"/>
      <c r="N26" s="17"/>
      <c r="O26" s="101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6"/>
      <c r="AE26" s="16"/>
      <c r="AF26" s="16"/>
      <c r="AG26" s="16"/>
      <c r="AH26" s="17"/>
      <c r="AI26" s="17"/>
      <c r="AJ26" s="17"/>
      <c r="AK26" s="17"/>
      <c r="AL26" s="17"/>
      <c r="AM26" s="18">
        <f t="shared" si="0"/>
        <v>0</v>
      </c>
      <c r="AN26" s="116">
        <f t="shared" si="4"/>
        <v>0</v>
      </c>
    </row>
    <row r="27" spans="1:40" ht="23.25" hidden="1" customHeight="1" x14ac:dyDescent="0.45">
      <c r="A27" s="11"/>
      <c r="B27" s="34" t="s">
        <v>1647</v>
      </c>
      <c r="C27" s="34" t="s">
        <v>1647</v>
      </c>
      <c r="D27" s="10" t="s">
        <v>1649</v>
      </c>
      <c r="E27" s="28" t="s">
        <v>265</v>
      </c>
      <c r="F27" s="11">
        <v>0</v>
      </c>
      <c r="G27" s="11"/>
      <c r="H27" s="16"/>
      <c r="I27" s="16"/>
      <c r="J27" s="101"/>
      <c r="K27" s="101"/>
      <c r="L27" s="17"/>
      <c r="M27" s="17"/>
      <c r="N27" s="17"/>
      <c r="O27" s="101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6"/>
      <c r="AE27" s="16"/>
      <c r="AF27" s="16"/>
      <c r="AG27" s="16"/>
      <c r="AH27" s="17"/>
      <c r="AI27" s="17"/>
      <c r="AJ27" s="17"/>
      <c r="AK27" s="17"/>
      <c r="AL27" s="17"/>
      <c r="AM27" s="18">
        <f t="shared" si="0"/>
        <v>0</v>
      </c>
      <c r="AN27" s="116">
        <f t="shared" si="4"/>
        <v>0</v>
      </c>
    </row>
    <row r="28" spans="1:40" ht="23.25" hidden="1" customHeight="1" x14ac:dyDescent="0.45">
      <c r="A28" s="11"/>
      <c r="B28" s="34" t="s">
        <v>130</v>
      </c>
      <c r="C28" s="34" t="s">
        <v>130</v>
      </c>
      <c r="D28" s="10" t="s">
        <v>1648</v>
      </c>
      <c r="E28" s="28" t="s">
        <v>265</v>
      </c>
      <c r="F28" s="11">
        <v>0</v>
      </c>
      <c r="G28" s="11"/>
      <c r="H28" s="16"/>
      <c r="I28" s="16"/>
      <c r="J28" s="101"/>
      <c r="K28" s="101"/>
      <c r="L28" s="17"/>
      <c r="M28" s="17"/>
      <c r="N28" s="17"/>
      <c r="O28" s="101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6"/>
      <c r="AE28" s="16"/>
      <c r="AF28" s="16"/>
      <c r="AG28" s="16"/>
      <c r="AH28" s="17"/>
      <c r="AI28" s="17"/>
      <c r="AJ28" s="17"/>
      <c r="AK28" s="17"/>
      <c r="AL28" s="17"/>
      <c r="AM28" s="18">
        <f t="shared" si="0"/>
        <v>0</v>
      </c>
      <c r="AN28" s="116">
        <f t="shared" ref="AN28:AN38" si="5">AM28*F28</f>
        <v>0</v>
      </c>
    </row>
    <row r="29" spans="1:40" ht="23.25" customHeight="1" x14ac:dyDescent="0.45">
      <c r="A29" s="11"/>
      <c r="B29" s="34"/>
      <c r="C29" s="34">
        <v>1021601034</v>
      </c>
      <c r="D29" s="10" t="s">
        <v>1833</v>
      </c>
      <c r="E29" s="28" t="s">
        <v>61</v>
      </c>
      <c r="F29" s="11">
        <v>0</v>
      </c>
      <c r="G29" s="11"/>
      <c r="H29" s="16">
        <v>1500</v>
      </c>
      <c r="I29" s="16">
        <v>2150</v>
      </c>
      <c r="J29" s="101"/>
      <c r="K29" s="101">
        <v>3000</v>
      </c>
      <c r="L29" s="17">
        <v>1700</v>
      </c>
      <c r="M29" s="17"/>
      <c r="N29" s="17">
        <v>4000</v>
      </c>
      <c r="O29" s="101">
        <v>1650</v>
      </c>
      <c r="P29" s="16">
        <v>3250</v>
      </c>
      <c r="Q29" s="17">
        <v>1700</v>
      </c>
      <c r="R29" s="17">
        <v>2000</v>
      </c>
      <c r="S29" s="17">
        <v>1550</v>
      </c>
      <c r="T29" s="17"/>
      <c r="U29" s="17">
        <v>700</v>
      </c>
      <c r="V29" s="17"/>
      <c r="W29" s="17">
        <v>2200</v>
      </c>
      <c r="X29" s="17"/>
      <c r="Y29" s="17">
        <v>2000</v>
      </c>
      <c r="Z29" s="17">
        <v>3000</v>
      </c>
      <c r="AA29" s="17"/>
      <c r="AB29" s="17">
        <v>3500</v>
      </c>
      <c r="AC29" s="17">
        <v>1300</v>
      </c>
      <c r="AD29" s="16"/>
      <c r="AE29" s="16"/>
      <c r="AF29" s="16"/>
      <c r="AG29" s="16">
        <v>1400</v>
      </c>
      <c r="AH29" s="17"/>
      <c r="AI29" s="17"/>
      <c r="AJ29" s="17"/>
      <c r="AK29" s="17"/>
      <c r="AL29" s="17"/>
      <c r="AM29" s="18">
        <f t="shared" si="0"/>
        <v>36600</v>
      </c>
      <c r="AN29" s="116">
        <f t="shared" si="5"/>
        <v>0</v>
      </c>
    </row>
    <row r="30" spans="1:40" ht="23.25" hidden="1" customHeight="1" x14ac:dyDescent="0.45">
      <c r="A30" s="11"/>
      <c r="B30" s="34" t="s">
        <v>1159</v>
      </c>
      <c r="C30" s="34" t="s">
        <v>1159</v>
      </c>
      <c r="D30" s="10" t="s">
        <v>1330</v>
      </c>
      <c r="E30" s="28" t="s">
        <v>61</v>
      </c>
      <c r="F30" s="11">
        <v>0</v>
      </c>
      <c r="G30" s="11"/>
      <c r="H30" s="16"/>
      <c r="I30" s="16"/>
      <c r="J30" s="101"/>
      <c r="K30" s="101"/>
      <c r="L30" s="17"/>
      <c r="M30" s="17"/>
      <c r="N30" s="17"/>
      <c r="O30" s="101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6"/>
      <c r="AE30" s="16"/>
      <c r="AF30" s="16"/>
      <c r="AG30" s="16"/>
      <c r="AH30" s="17"/>
      <c r="AI30" s="17"/>
      <c r="AJ30" s="17"/>
      <c r="AK30" s="17"/>
      <c r="AL30" s="17"/>
      <c r="AM30" s="18">
        <f t="shared" si="0"/>
        <v>0</v>
      </c>
      <c r="AN30" s="116">
        <f t="shared" si="5"/>
        <v>0</v>
      </c>
    </row>
    <row r="31" spans="1:40" ht="23.25" hidden="1" customHeight="1" x14ac:dyDescent="0.45">
      <c r="A31" s="11"/>
      <c r="B31" s="34"/>
      <c r="C31" s="34">
        <v>1021601037</v>
      </c>
      <c r="D31" s="10" t="s">
        <v>1836</v>
      </c>
      <c r="E31" s="28" t="s">
        <v>61</v>
      </c>
      <c r="F31" s="11">
        <v>0</v>
      </c>
      <c r="G31" s="11"/>
      <c r="H31" s="16"/>
      <c r="I31" s="16"/>
      <c r="J31" s="101"/>
      <c r="K31" s="101"/>
      <c r="L31" s="17"/>
      <c r="M31" s="17"/>
      <c r="N31" s="17"/>
      <c r="O31" s="101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6"/>
      <c r="AE31" s="16"/>
      <c r="AF31" s="16"/>
      <c r="AG31" s="16"/>
      <c r="AH31" s="17"/>
      <c r="AI31" s="17"/>
      <c r="AJ31" s="17"/>
      <c r="AK31" s="17"/>
      <c r="AL31" s="17"/>
      <c r="AM31" s="18">
        <f t="shared" si="0"/>
        <v>0</v>
      </c>
      <c r="AN31" s="116">
        <f>AM31*F31</f>
        <v>0</v>
      </c>
    </row>
    <row r="32" spans="1:40" ht="23.25" customHeight="1" x14ac:dyDescent="0.45">
      <c r="A32" s="11"/>
      <c r="B32" s="34"/>
      <c r="C32" s="34">
        <v>1021501001</v>
      </c>
      <c r="D32" s="10" t="s">
        <v>1985</v>
      </c>
      <c r="E32" s="28" t="s">
        <v>61</v>
      </c>
      <c r="F32" s="11">
        <v>0</v>
      </c>
      <c r="G32" s="11"/>
      <c r="H32" s="16">
        <f>2000+1000+1000</f>
        <v>4000</v>
      </c>
      <c r="I32" s="16">
        <f>1000+3000+1250</f>
        <v>5250</v>
      </c>
      <c r="J32" s="101"/>
      <c r="K32" s="101">
        <f>1000+2000</f>
        <v>3000</v>
      </c>
      <c r="L32" s="17">
        <f>200+2600</f>
        <v>2800</v>
      </c>
      <c r="M32" s="17"/>
      <c r="N32" s="17">
        <f>150+250</f>
        <v>400</v>
      </c>
      <c r="O32" s="101">
        <f>550+2100+750</f>
        <v>3400</v>
      </c>
      <c r="P32" s="16">
        <v>500</v>
      </c>
      <c r="Q32" s="17">
        <f>1050+1350</f>
        <v>2400</v>
      </c>
      <c r="R32" s="17">
        <f>1050+300</f>
        <v>1350</v>
      </c>
      <c r="S32" s="17">
        <f>100+1000</f>
        <v>1100</v>
      </c>
      <c r="T32" s="17"/>
      <c r="U32" s="17">
        <f>1000+2200</f>
        <v>3200</v>
      </c>
      <c r="V32" s="17">
        <v>2400</v>
      </c>
      <c r="W32" s="17">
        <f>250+2000</f>
        <v>2250</v>
      </c>
      <c r="X32" s="17"/>
      <c r="Y32" s="17">
        <v>2400</v>
      </c>
      <c r="Z32" s="17">
        <v>1800</v>
      </c>
      <c r="AA32" s="17"/>
      <c r="AB32" s="17">
        <v>650</v>
      </c>
      <c r="AC32" s="17">
        <v>1100</v>
      </c>
      <c r="AD32" s="16"/>
      <c r="AE32" s="16"/>
      <c r="AF32" s="16"/>
      <c r="AG32" s="16"/>
      <c r="AH32" s="17"/>
      <c r="AI32" s="17"/>
      <c r="AJ32" s="17"/>
      <c r="AK32" s="17"/>
      <c r="AL32" s="17"/>
      <c r="AM32" s="18">
        <f t="shared" si="0"/>
        <v>38000</v>
      </c>
      <c r="AN32" s="116">
        <f>AM32*F32</f>
        <v>0</v>
      </c>
    </row>
    <row r="33" spans="1:40" ht="23.25" hidden="1" customHeight="1" x14ac:dyDescent="0.45">
      <c r="A33" s="11"/>
      <c r="B33" s="34"/>
      <c r="C33" s="34">
        <v>1022501007</v>
      </c>
      <c r="D33" s="10" t="s">
        <v>2042</v>
      </c>
      <c r="E33" s="28" t="s">
        <v>61</v>
      </c>
      <c r="F33" s="11">
        <v>0</v>
      </c>
      <c r="G33" s="11"/>
      <c r="H33" s="16"/>
      <c r="I33" s="16"/>
      <c r="J33" s="101"/>
      <c r="K33" s="101"/>
      <c r="L33" s="17"/>
      <c r="M33" s="17"/>
      <c r="N33" s="17"/>
      <c r="O33" s="101"/>
      <c r="P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6"/>
      <c r="AE33" s="16"/>
      <c r="AF33" s="16"/>
      <c r="AG33" s="16"/>
      <c r="AH33" s="17"/>
      <c r="AI33" s="17"/>
      <c r="AJ33" s="17"/>
      <c r="AK33" s="17"/>
      <c r="AL33" s="17"/>
      <c r="AM33" s="18">
        <f t="shared" si="0"/>
        <v>0</v>
      </c>
      <c r="AN33" s="116">
        <f t="shared" ref="AN33" si="6">AM33*F33</f>
        <v>0</v>
      </c>
    </row>
    <row r="34" spans="1:40" ht="23.25" customHeight="1" x14ac:dyDescent="0.45">
      <c r="A34" s="11"/>
      <c r="B34" s="34"/>
      <c r="C34" s="34">
        <v>1022501008</v>
      </c>
      <c r="D34" s="10" t="s">
        <v>2026</v>
      </c>
      <c r="E34" s="28" t="s">
        <v>61</v>
      </c>
      <c r="F34" s="11">
        <v>0</v>
      </c>
      <c r="G34" s="11"/>
      <c r="H34" s="16"/>
      <c r="I34" s="16">
        <v>2000</v>
      </c>
      <c r="J34" s="101"/>
      <c r="K34" s="101">
        <v>2000</v>
      </c>
      <c r="L34" s="17">
        <f>2000+4000</f>
        <v>6000</v>
      </c>
      <c r="M34" s="17"/>
      <c r="N34" s="17">
        <v>2000</v>
      </c>
      <c r="O34" s="101">
        <v>4000</v>
      </c>
      <c r="P34" s="16"/>
      <c r="Q34" s="17"/>
      <c r="R34" s="17"/>
      <c r="S34" s="17"/>
      <c r="T34" s="17"/>
      <c r="U34" s="17"/>
      <c r="V34" s="17"/>
      <c r="W34" s="17"/>
      <c r="X34" s="17"/>
      <c r="Y34" s="17">
        <v>300</v>
      </c>
      <c r="Z34" s="17"/>
      <c r="AA34" s="17"/>
      <c r="AB34" s="17"/>
      <c r="AC34" s="17"/>
      <c r="AD34" s="16"/>
      <c r="AE34" s="16"/>
      <c r="AF34" s="16"/>
      <c r="AG34" s="16"/>
      <c r="AH34" s="17"/>
      <c r="AI34" s="17"/>
      <c r="AJ34" s="17"/>
      <c r="AK34" s="17"/>
      <c r="AL34" s="17"/>
      <c r="AM34" s="18">
        <f t="shared" si="0"/>
        <v>16300</v>
      </c>
      <c r="AN34" s="116">
        <f>AM34*F34</f>
        <v>0</v>
      </c>
    </row>
    <row r="35" spans="1:40" ht="23.25" customHeight="1" x14ac:dyDescent="0.45">
      <c r="A35" s="11"/>
      <c r="B35" s="34"/>
      <c r="C35" s="34">
        <v>1022301005</v>
      </c>
      <c r="D35" s="10" t="s">
        <v>2041</v>
      </c>
      <c r="E35" s="28" t="s">
        <v>61</v>
      </c>
      <c r="F35" s="11">
        <v>0</v>
      </c>
      <c r="G35" s="11"/>
      <c r="H35" s="16">
        <f>2900+6700</f>
        <v>9600</v>
      </c>
      <c r="I35" s="16">
        <f>800+8000</f>
        <v>8800</v>
      </c>
      <c r="J35" s="101"/>
      <c r="K35" s="101">
        <f>2000+8600</f>
        <v>10600</v>
      </c>
      <c r="L35" s="17">
        <f>2300+8600</f>
        <v>10900</v>
      </c>
      <c r="M35" s="17"/>
      <c r="N35" s="17">
        <v>6300</v>
      </c>
      <c r="O35" s="101">
        <f>9300+550</f>
        <v>9850</v>
      </c>
      <c r="P35" s="16">
        <f>10900+650</f>
        <v>11550</v>
      </c>
      <c r="Q35" s="17">
        <v>7900</v>
      </c>
      <c r="R35" s="17">
        <v>12000</v>
      </c>
      <c r="S35" s="17">
        <f>800+10550+10100</f>
        <v>21450</v>
      </c>
      <c r="T35" s="17"/>
      <c r="U35" s="17"/>
      <c r="V35" s="17">
        <v>12000</v>
      </c>
      <c r="W35" s="17">
        <f>12000+1050</f>
        <v>13050</v>
      </c>
      <c r="X35" s="17"/>
      <c r="Y35" s="17">
        <v>10000</v>
      </c>
      <c r="Z35" s="17">
        <v>9000</v>
      </c>
      <c r="AA35" s="17"/>
      <c r="AB35" s="17">
        <v>10000</v>
      </c>
      <c r="AC35" s="17">
        <f>9800+900</f>
        <v>10700</v>
      </c>
      <c r="AD35" s="16"/>
      <c r="AE35" s="16"/>
      <c r="AF35" s="16"/>
      <c r="AG35" s="16">
        <v>11000</v>
      </c>
      <c r="AH35" s="17"/>
      <c r="AI35" s="17"/>
      <c r="AJ35" s="17"/>
      <c r="AK35" s="17"/>
      <c r="AL35" s="17"/>
      <c r="AM35" s="18">
        <f t="shared" ref="AM35" si="7">H35+I35+J35+K35+L35+M35+N35+O35+P35+Q35+R35+S35+T35+U35+V35+W35+X35+Y35+Z35+AA35+AB35+AC35+AD35+AE35+AF35+AG35+AH35+AI35+AJ35+AK35+AL35</f>
        <v>184700</v>
      </c>
      <c r="AN35" s="116">
        <f t="shared" ref="AN35" si="8">AM35*F35</f>
        <v>0</v>
      </c>
    </row>
    <row r="36" spans="1:40" ht="23.25" customHeight="1" x14ac:dyDescent="0.45">
      <c r="A36" s="11"/>
      <c r="B36" s="34"/>
      <c r="C36" s="34">
        <v>1021601043</v>
      </c>
      <c r="D36" s="10" t="s">
        <v>2043</v>
      </c>
      <c r="E36" s="28" t="s">
        <v>61</v>
      </c>
      <c r="F36" s="11">
        <v>0</v>
      </c>
      <c r="G36" s="11"/>
      <c r="H36" s="16">
        <v>2000</v>
      </c>
      <c r="I36" s="16">
        <v>3500</v>
      </c>
      <c r="J36" s="101"/>
      <c r="K36" s="101">
        <f>2000+500</f>
        <v>2500</v>
      </c>
      <c r="L36" s="17"/>
      <c r="M36" s="17"/>
      <c r="N36" s="17">
        <v>1500</v>
      </c>
      <c r="O36" s="101"/>
      <c r="P36" s="16">
        <v>1000</v>
      </c>
      <c r="Q36" s="17">
        <v>2000</v>
      </c>
      <c r="R36" s="17">
        <v>1500</v>
      </c>
      <c r="S36" s="17">
        <v>100</v>
      </c>
      <c r="T36" s="17"/>
      <c r="U36" s="17">
        <f>1500+350+650</f>
        <v>2500</v>
      </c>
      <c r="V36" s="17">
        <f>500+900</f>
        <v>1400</v>
      </c>
      <c r="W36" s="17">
        <v>1500</v>
      </c>
      <c r="X36" s="17"/>
      <c r="Y36" s="17">
        <f>500+1600</f>
        <v>2100</v>
      </c>
      <c r="Z36" s="17">
        <v>1200</v>
      </c>
      <c r="AA36" s="17"/>
      <c r="AB36" s="17">
        <v>2000</v>
      </c>
      <c r="AC36" s="17">
        <v>900</v>
      </c>
      <c r="AD36" s="16"/>
      <c r="AE36" s="16"/>
      <c r="AF36" s="16"/>
      <c r="AG36" s="16">
        <v>1800</v>
      </c>
      <c r="AH36" s="17"/>
      <c r="AI36" s="17"/>
      <c r="AJ36" s="17"/>
      <c r="AK36" s="17"/>
      <c r="AL36" s="17"/>
      <c r="AM36" s="18">
        <f t="shared" ref="AM36:AM37" si="9">H36+I36+J36+K36+L36+M36+N36+O36+P36+Q36+R36+S36+T36+U36+V36+W36+X36+Y36+Z36+AA36+AB36+AC36+AD36+AE36+AF36+AG36+AH36+AI36+AJ36+AK36+AL36</f>
        <v>27500</v>
      </c>
      <c r="AN36" s="116">
        <f t="shared" ref="AN36" si="10">AM36*F36</f>
        <v>0</v>
      </c>
    </row>
    <row r="37" spans="1:40" ht="23.25" customHeight="1" x14ac:dyDescent="0.45">
      <c r="A37" s="11"/>
      <c r="B37" s="34"/>
      <c r="C37" s="34">
        <v>1021601006</v>
      </c>
      <c r="D37" s="199" t="s">
        <v>2050</v>
      </c>
      <c r="E37" s="28" t="s">
        <v>61</v>
      </c>
      <c r="F37" s="11">
        <v>0</v>
      </c>
      <c r="G37" s="11"/>
      <c r="H37" s="16">
        <v>1000</v>
      </c>
      <c r="I37" s="16">
        <v>1000</v>
      </c>
      <c r="J37" s="101"/>
      <c r="K37" s="101">
        <v>400</v>
      </c>
      <c r="L37" s="17"/>
      <c r="M37" s="17"/>
      <c r="N37" s="17">
        <v>200</v>
      </c>
      <c r="O37" s="101">
        <f>100+750</f>
        <v>850</v>
      </c>
      <c r="P37" s="16">
        <v>200</v>
      </c>
      <c r="Q37" s="17">
        <v>700</v>
      </c>
      <c r="R37" s="17">
        <v>650</v>
      </c>
      <c r="S37" s="17">
        <v>500</v>
      </c>
      <c r="T37" s="17"/>
      <c r="U37" s="17">
        <v>600</v>
      </c>
      <c r="V37" s="17">
        <v>500</v>
      </c>
      <c r="W37" s="17">
        <f>100+500</f>
        <v>600</v>
      </c>
      <c r="X37" s="17"/>
      <c r="Y37" s="17">
        <v>500</v>
      </c>
      <c r="Z37" s="17">
        <v>550</v>
      </c>
      <c r="AA37" s="17"/>
      <c r="AB37" s="17">
        <v>700</v>
      </c>
      <c r="AC37" s="17">
        <v>200</v>
      </c>
      <c r="AD37" s="16"/>
      <c r="AE37" s="16"/>
      <c r="AF37" s="16"/>
      <c r="AG37" s="16">
        <v>600</v>
      </c>
      <c r="AH37" s="17"/>
      <c r="AI37" s="17"/>
      <c r="AJ37" s="17"/>
      <c r="AK37" s="17"/>
      <c r="AL37" s="17"/>
      <c r="AM37" s="18">
        <f t="shared" si="9"/>
        <v>9750</v>
      </c>
      <c r="AN37" s="116">
        <f>AM37*F37</f>
        <v>0</v>
      </c>
    </row>
    <row r="38" spans="1:40" ht="23.25" hidden="1" customHeight="1" x14ac:dyDescent="0.45">
      <c r="A38" s="11"/>
      <c r="B38" s="34"/>
      <c r="C38" s="34"/>
      <c r="D38" s="10"/>
      <c r="E38" s="28" t="s">
        <v>61</v>
      </c>
      <c r="F38" s="11">
        <v>0</v>
      </c>
      <c r="G38" s="11"/>
      <c r="H38" s="16"/>
      <c r="I38" s="16"/>
      <c r="J38" s="101"/>
      <c r="K38" s="101"/>
      <c r="L38" s="17"/>
      <c r="M38" s="17"/>
      <c r="N38" s="17"/>
      <c r="O38" s="101"/>
      <c r="P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6"/>
      <c r="AE38" s="16"/>
      <c r="AF38" s="16"/>
      <c r="AG38" s="16"/>
      <c r="AH38" s="17"/>
      <c r="AI38" s="17"/>
      <c r="AJ38" s="17"/>
      <c r="AK38" s="17"/>
      <c r="AL38" s="17"/>
      <c r="AM38" s="18">
        <f t="shared" si="0"/>
        <v>0</v>
      </c>
      <c r="AN38" s="116">
        <f t="shared" si="5"/>
        <v>0</v>
      </c>
    </row>
    <row r="39" spans="1:40" ht="23.25" hidden="1" customHeight="1" x14ac:dyDescent="0.45">
      <c r="A39" s="11"/>
      <c r="B39" s="34"/>
      <c r="C39" s="34"/>
      <c r="D39" s="10"/>
      <c r="E39" s="28" t="s">
        <v>61</v>
      </c>
      <c r="F39" s="11">
        <v>0</v>
      </c>
      <c r="G39" s="11"/>
      <c r="H39" s="16"/>
      <c r="I39" s="16"/>
      <c r="J39" s="101"/>
      <c r="K39" s="101"/>
      <c r="L39" s="17"/>
      <c r="M39" s="17"/>
      <c r="N39" s="17"/>
      <c r="O39" s="101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6"/>
      <c r="AE39" s="16"/>
      <c r="AF39" s="16"/>
      <c r="AG39" s="16"/>
      <c r="AH39" s="17"/>
      <c r="AI39" s="17"/>
      <c r="AJ39" s="17"/>
      <c r="AK39" s="17"/>
      <c r="AL39" s="17"/>
      <c r="AM39" s="18">
        <f t="shared" si="0"/>
        <v>0</v>
      </c>
      <c r="AN39" s="116">
        <f>AM39*F39</f>
        <v>0</v>
      </c>
    </row>
    <row r="40" spans="1:40" hidden="1" x14ac:dyDescent="0.45">
      <c r="E40" s="9"/>
      <c r="AM40" s="41">
        <f>SUM(AM2:AM39)</f>
        <v>1318900</v>
      </c>
    </row>
  </sheetData>
  <autoFilter ref="A1:CO39" xr:uid="{28BD47D3-1EA7-436A-AB09-C79BFA7A311C}">
    <filterColumn colId="38">
      <filters>
        <filter val="130000"/>
        <filter val="13300"/>
        <filter val="134000"/>
        <filter val="13950"/>
        <filter val="16000"/>
        <filter val="19500"/>
        <filter val="20950"/>
        <filter val="2200"/>
        <filter val="25400"/>
        <filter val="27850"/>
        <filter val="32050"/>
        <filter val="40300"/>
        <filter val="4200"/>
        <filter val="43700"/>
        <filter val="44500"/>
        <filter val="456550"/>
        <filter val="600"/>
        <filter val="7200"/>
      </filters>
    </filterColumn>
  </autoFilter>
  <phoneticPr fontId="14" type="noConversion"/>
  <pageMargins left="0" right="0" top="0" bottom="0" header="0" footer="0"/>
  <pageSetup paperSize="9" scale="95" fitToWidth="0" orientation="portrait" r:id="rId1"/>
  <ignoredErrors>
    <ignoredError sqref="AM2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944F-10EC-40D4-AD2A-FE5ADFB9AB83}">
  <sheetPr filterMode="1"/>
  <dimension ref="A1:AP470"/>
  <sheetViews>
    <sheetView zoomScale="140" zoomScaleNormal="140" workbookViewId="0">
      <pane xSplit="8" ySplit="1" topLeftCell="I2" activePane="bottomRight" state="frozen"/>
      <selection pane="topRight" activeCell="H1" sqref="H1"/>
      <selection pane="bottomLeft" activeCell="A2" sqref="A2"/>
      <selection pane="bottomRight" activeCell="AQ225" sqref="AQ225"/>
    </sheetView>
  </sheetViews>
  <sheetFormatPr defaultColWidth="10" defaultRowHeight="21" x14ac:dyDescent="0.45"/>
  <cols>
    <col min="1" max="1" width="5.375" style="38" bestFit="1" customWidth="1"/>
    <col min="2" max="2" width="11.375" style="9" customWidth="1"/>
    <col min="3" max="3" width="11.375" style="171" customWidth="1"/>
    <col min="4" max="4" width="50" style="9" customWidth="1"/>
    <col min="5" max="5" width="10.75" style="38" customWidth="1"/>
    <col min="6" max="7" width="12" style="38" hidden="1" customWidth="1"/>
    <col min="8" max="8" width="15.375" style="39" hidden="1" customWidth="1"/>
    <col min="9" max="10" width="15.125" style="40" hidden="1" customWidth="1"/>
    <col min="11" max="11" width="15.375" style="112" hidden="1" customWidth="1"/>
    <col min="12" max="12" width="15.375" style="40" hidden="1" customWidth="1"/>
    <col min="13" max="14" width="15.125" style="40" hidden="1" customWidth="1"/>
    <col min="15" max="15" width="15.375" style="112" hidden="1" customWidth="1"/>
    <col min="16" max="16" width="15.125" style="39" hidden="1" customWidth="1"/>
    <col min="17" max="18" width="16.375" style="40" hidden="1" customWidth="1"/>
    <col min="19" max="19" width="16" style="40" hidden="1" customWidth="1"/>
    <col min="20" max="20" width="16.375" style="40" hidden="1" customWidth="1"/>
    <col min="21" max="21" width="15" style="40" hidden="1" customWidth="1"/>
    <col min="22" max="23" width="12.375" style="40" hidden="1" customWidth="1"/>
    <col min="24" max="24" width="12.375" style="39" hidden="1" customWidth="1"/>
    <col min="25" max="25" width="12.375" style="40" hidden="1" customWidth="1"/>
    <col min="26" max="26" width="15.125" style="40" hidden="1" customWidth="1"/>
    <col min="27" max="27" width="12.25" style="40" hidden="1" customWidth="1"/>
    <col min="28" max="28" width="12.375" style="40" hidden="1" customWidth="1"/>
    <col min="29" max="29" width="15.125" style="40" hidden="1" customWidth="1"/>
    <col min="30" max="33" width="15.125" style="39" hidden="1" customWidth="1"/>
    <col min="34" max="34" width="15.125" style="40" hidden="1" customWidth="1"/>
    <col min="35" max="35" width="13.125" style="40" hidden="1" customWidth="1"/>
    <col min="36" max="36" width="15.125" style="40" hidden="1" customWidth="1"/>
    <col min="37" max="37" width="15.125" style="40" customWidth="1"/>
    <col min="38" max="38" width="15.125" style="40" hidden="1" customWidth="1"/>
    <col min="39" max="39" width="16.125" style="41" bestFit="1" customWidth="1"/>
    <col min="40" max="40" width="13.375" style="115" customWidth="1"/>
    <col min="41" max="43" width="10" style="9" customWidth="1"/>
    <col min="44" max="217" width="10" style="9"/>
    <col min="218" max="218" width="9.875" style="9" customWidth="1"/>
    <col min="219" max="219" width="38.8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25" style="9" customWidth="1"/>
    <col min="257" max="286" width="0" style="9" hidden="1" customWidth="1"/>
    <col min="287" max="287" width="13.75" style="9" customWidth="1"/>
    <col min="288" max="288" width="14.125" style="9" customWidth="1"/>
    <col min="289" max="289" width="12.875" style="9" customWidth="1"/>
    <col min="290" max="290" width="12.375" style="9" customWidth="1"/>
    <col min="291" max="291" width="12.875" style="9" customWidth="1"/>
    <col min="292" max="294" width="8.375" style="9" customWidth="1"/>
    <col min="295" max="473" width="10" style="9"/>
    <col min="474" max="474" width="9.875" style="9" customWidth="1"/>
    <col min="475" max="475" width="38.8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25" style="9" customWidth="1"/>
    <col min="513" max="542" width="0" style="9" hidden="1" customWidth="1"/>
    <col min="543" max="543" width="13.75" style="9" customWidth="1"/>
    <col min="544" max="544" width="14.125" style="9" customWidth="1"/>
    <col min="545" max="545" width="12.875" style="9" customWidth="1"/>
    <col min="546" max="546" width="12.375" style="9" customWidth="1"/>
    <col min="547" max="547" width="12.875" style="9" customWidth="1"/>
    <col min="548" max="550" width="8.375" style="9" customWidth="1"/>
    <col min="551" max="729" width="10" style="9"/>
    <col min="730" max="730" width="9.875" style="9" customWidth="1"/>
    <col min="731" max="731" width="38.8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25" style="9" customWidth="1"/>
    <col min="769" max="798" width="0" style="9" hidden="1" customWidth="1"/>
    <col min="799" max="799" width="13.75" style="9" customWidth="1"/>
    <col min="800" max="800" width="14.125" style="9" customWidth="1"/>
    <col min="801" max="801" width="12.875" style="9" customWidth="1"/>
    <col min="802" max="802" width="12.375" style="9" customWidth="1"/>
    <col min="803" max="803" width="12.875" style="9" customWidth="1"/>
    <col min="804" max="806" width="8.375" style="9" customWidth="1"/>
    <col min="807" max="985" width="10" style="9"/>
    <col min="986" max="986" width="9.875" style="9" customWidth="1"/>
    <col min="987" max="987" width="38.8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25" style="9" customWidth="1"/>
    <col min="1025" max="1054" width="0" style="9" hidden="1" customWidth="1"/>
    <col min="1055" max="1055" width="13.75" style="9" customWidth="1"/>
    <col min="1056" max="1056" width="14.125" style="9" customWidth="1"/>
    <col min="1057" max="1057" width="12.875" style="9" customWidth="1"/>
    <col min="1058" max="1058" width="12.375" style="9" customWidth="1"/>
    <col min="1059" max="1059" width="12.875" style="9" customWidth="1"/>
    <col min="1060" max="1062" width="8.375" style="9" customWidth="1"/>
    <col min="1063" max="1241" width="10" style="9"/>
    <col min="1242" max="1242" width="9.875" style="9" customWidth="1"/>
    <col min="1243" max="1243" width="38.8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25" style="9" customWidth="1"/>
    <col min="1281" max="1310" width="0" style="9" hidden="1" customWidth="1"/>
    <col min="1311" max="1311" width="13.75" style="9" customWidth="1"/>
    <col min="1312" max="1312" width="14.125" style="9" customWidth="1"/>
    <col min="1313" max="1313" width="12.875" style="9" customWidth="1"/>
    <col min="1314" max="1314" width="12.375" style="9" customWidth="1"/>
    <col min="1315" max="1315" width="12.875" style="9" customWidth="1"/>
    <col min="1316" max="1318" width="8.375" style="9" customWidth="1"/>
    <col min="1319" max="1497" width="10" style="9"/>
    <col min="1498" max="1498" width="9.875" style="9" customWidth="1"/>
    <col min="1499" max="1499" width="38.8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25" style="9" customWidth="1"/>
    <col min="1537" max="1566" width="0" style="9" hidden="1" customWidth="1"/>
    <col min="1567" max="1567" width="13.75" style="9" customWidth="1"/>
    <col min="1568" max="1568" width="14.125" style="9" customWidth="1"/>
    <col min="1569" max="1569" width="12.875" style="9" customWidth="1"/>
    <col min="1570" max="1570" width="12.375" style="9" customWidth="1"/>
    <col min="1571" max="1571" width="12.875" style="9" customWidth="1"/>
    <col min="1572" max="1574" width="8.375" style="9" customWidth="1"/>
    <col min="1575" max="1753" width="10" style="9"/>
    <col min="1754" max="1754" width="9.875" style="9" customWidth="1"/>
    <col min="1755" max="1755" width="38.8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25" style="9" customWidth="1"/>
    <col min="1793" max="1822" width="0" style="9" hidden="1" customWidth="1"/>
    <col min="1823" max="1823" width="13.75" style="9" customWidth="1"/>
    <col min="1824" max="1824" width="14.125" style="9" customWidth="1"/>
    <col min="1825" max="1825" width="12.875" style="9" customWidth="1"/>
    <col min="1826" max="1826" width="12.375" style="9" customWidth="1"/>
    <col min="1827" max="1827" width="12.875" style="9" customWidth="1"/>
    <col min="1828" max="1830" width="8.375" style="9" customWidth="1"/>
    <col min="1831" max="2009" width="10" style="9"/>
    <col min="2010" max="2010" width="9.875" style="9" customWidth="1"/>
    <col min="2011" max="2011" width="38.8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25" style="9" customWidth="1"/>
    <col min="2049" max="2078" width="0" style="9" hidden="1" customWidth="1"/>
    <col min="2079" max="2079" width="13.75" style="9" customWidth="1"/>
    <col min="2080" max="2080" width="14.125" style="9" customWidth="1"/>
    <col min="2081" max="2081" width="12.875" style="9" customWidth="1"/>
    <col min="2082" max="2082" width="12.375" style="9" customWidth="1"/>
    <col min="2083" max="2083" width="12.875" style="9" customWidth="1"/>
    <col min="2084" max="2086" width="8.375" style="9" customWidth="1"/>
    <col min="2087" max="2265" width="10" style="9"/>
    <col min="2266" max="2266" width="9.875" style="9" customWidth="1"/>
    <col min="2267" max="2267" width="38.8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25" style="9" customWidth="1"/>
    <col min="2305" max="2334" width="0" style="9" hidden="1" customWidth="1"/>
    <col min="2335" max="2335" width="13.75" style="9" customWidth="1"/>
    <col min="2336" max="2336" width="14.125" style="9" customWidth="1"/>
    <col min="2337" max="2337" width="12.875" style="9" customWidth="1"/>
    <col min="2338" max="2338" width="12.375" style="9" customWidth="1"/>
    <col min="2339" max="2339" width="12.875" style="9" customWidth="1"/>
    <col min="2340" max="2342" width="8.375" style="9" customWidth="1"/>
    <col min="2343" max="2521" width="10" style="9"/>
    <col min="2522" max="2522" width="9.875" style="9" customWidth="1"/>
    <col min="2523" max="2523" width="38.8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25" style="9" customWidth="1"/>
    <col min="2561" max="2590" width="0" style="9" hidden="1" customWidth="1"/>
    <col min="2591" max="2591" width="13.75" style="9" customWidth="1"/>
    <col min="2592" max="2592" width="14.125" style="9" customWidth="1"/>
    <col min="2593" max="2593" width="12.875" style="9" customWidth="1"/>
    <col min="2594" max="2594" width="12.375" style="9" customWidth="1"/>
    <col min="2595" max="2595" width="12.875" style="9" customWidth="1"/>
    <col min="2596" max="2598" width="8.375" style="9" customWidth="1"/>
    <col min="2599" max="2777" width="10" style="9"/>
    <col min="2778" max="2778" width="9.875" style="9" customWidth="1"/>
    <col min="2779" max="2779" width="38.8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25" style="9" customWidth="1"/>
    <col min="2817" max="2846" width="0" style="9" hidden="1" customWidth="1"/>
    <col min="2847" max="2847" width="13.75" style="9" customWidth="1"/>
    <col min="2848" max="2848" width="14.125" style="9" customWidth="1"/>
    <col min="2849" max="2849" width="12.875" style="9" customWidth="1"/>
    <col min="2850" max="2850" width="12.375" style="9" customWidth="1"/>
    <col min="2851" max="2851" width="12.875" style="9" customWidth="1"/>
    <col min="2852" max="2854" width="8.375" style="9" customWidth="1"/>
    <col min="2855" max="3033" width="10" style="9"/>
    <col min="3034" max="3034" width="9.875" style="9" customWidth="1"/>
    <col min="3035" max="3035" width="38.8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25" style="9" customWidth="1"/>
    <col min="3073" max="3102" width="0" style="9" hidden="1" customWidth="1"/>
    <col min="3103" max="3103" width="13.75" style="9" customWidth="1"/>
    <col min="3104" max="3104" width="14.125" style="9" customWidth="1"/>
    <col min="3105" max="3105" width="12.875" style="9" customWidth="1"/>
    <col min="3106" max="3106" width="12.375" style="9" customWidth="1"/>
    <col min="3107" max="3107" width="12.875" style="9" customWidth="1"/>
    <col min="3108" max="3110" width="8.375" style="9" customWidth="1"/>
    <col min="3111" max="3289" width="10" style="9"/>
    <col min="3290" max="3290" width="9.875" style="9" customWidth="1"/>
    <col min="3291" max="3291" width="38.8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25" style="9" customWidth="1"/>
    <col min="3329" max="3358" width="0" style="9" hidden="1" customWidth="1"/>
    <col min="3359" max="3359" width="13.75" style="9" customWidth="1"/>
    <col min="3360" max="3360" width="14.125" style="9" customWidth="1"/>
    <col min="3361" max="3361" width="12.875" style="9" customWidth="1"/>
    <col min="3362" max="3362" width="12.375" style="9" customWidth="1"/>
    <col min="3363" max="3363" width="12.875" style="9" customWidth="1"/>
    <col min="3364" max="3366" width="8.375" style="9" customWidth="1"/>
    <col min="3367" max="3545" width="10" style="9"/>
    <col min="3546" max="3546" width="9.875" style="9" customWidth="1"/>
    <col min="3547" max="3547" width="38.8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25" style="9" customWidth="1"/>
    <col min="3585" max="3614" width="0" style="9" hidden="1" customWidth="1"/>
    <col min="3615" max="3615" width="13.75" style="9" customWidth="1"/>
    <col min="3616" max="3616" width="14.125" style="9" customWidth="1"/>
    <col min="3617" max="3617" width="12.875" style="9" customWidth="1"/>
    <col min="3618" max="3618" width="12.375" style="9" customWidth="1"/>
    <col min="3619" max="3619" width="12.875" style="9" customWidth="1"/>
    <col min="3620" max="3622" width="8.375" style="9" customWidth="1"/>
    <col min="3623" max="3801" width="10" style="9"/>
    <col min="3802" max="3802" width="9.875" style="9" customWidth="1"/>
    <col min="3803" max="3803" width="38.8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25" style="9" customWidth="1"/>
    <col min="3841" max="3870" width="0" style="9" hidden="1" customWidth="1"/>
    <col min="3871" max="3871" width="13.75" style="9" customWidth="1"/>
    <col min="3872" max="3872" width="14.125" style="9" customWidth="1"/>
    <col min="3873" max="3873" width="12.875" style="9" customWidth="1"/>
    <col min="3874" max="3874" width="12.375" style="9" customWidth="1"/>
    <col min="3875" max="3875" width="12.875" style="9" customWidth="1"/>
    <col min="3876" max="3878" width="8.375" style="9" customWidth="1"/>
    <col min="3879" max="4057" width="10" style="9"/>
    <col min="4058" max="4058" width="9.875" style="9" customWidth="1"/>
    <col min="4059" max="4059" width="38.8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25" style="9" customWidth="1"/>
    <col min="4097" max="4126" width="0" style="9" hidden="1" customWidth="1"/>
    <col min="4127" max="4127" width="13.75" style="9" customWidth="1"/>
    <col min="4128" max="4128" width="14.125" style="9" customWidth="1"/>
    <col min="4129" max="4129" width="12.875" style="9" customWidth="1"/>
    <col min="4130" max="4130" width="12.375" style="9" customWidth="1"/>
    <col min="4131" max="4131" width="12.875" style="9" customWidth="1"/>
    <col min="4132" max="4134" width="8.375" style="9" customWidth="1"/>
    <col min="4135" max="4313" width="10" style="9"/>
    <col min="4314" max="4314" width="9.875" style="9" customWidth="1"/>
    <col min="4315" max="4315" width="38.8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25" style="9" customWidth="1"/>
    <col min="4353" max="4382" width="0" style="9" hidden="1" customWidth="1"/>
    <col min="4383" max="4383" width="13.75" style="9" customWidth="1"/>
    <col min="4384" max="4384" width="14.125" style="9" customWidth="1"/>
    <col min="4385" max="4385" width="12.875" style="9" customWidth="1"/>
    <col min="4386" max="4386" width="12.375" style="9" customWidth="1"/>
    <col min="4387" max="4387" width="12.875" style="9" customWidth="1"/>
    <col min="4388" max="4390" width="8.375" style="9" customWidth="1"/>
    <col min="4391" max="4569" width="10" style="9"/>
    <col min="4570" max="4570" width="9.875" style="9" customWidth="1"/>
    <col min="4571" max="4571" width="38.8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25" style="9" customWidth="1"/>
    <col min="4609" max="4638" width="0" style="9" hidden="1" customWidth="1"/>
    <col min="4639" max="4639" width="13.75" style="9" customWidth="1"/>
    <col min="4640" max="4640" width="14.125" style="9" customWidth="1"/>
    <col min="4641" max="4641" width="12.875" style="9" customWidth="1"/>
    <col min="4642" max="4642" width="12.375" style="9" customWidth="1"/>
    <col min="4643" max="4643" width="12.875" style="9" customWidth="1"/>
    <col min="4644" max="4646" width="8.375" style="9" customWidth="1"/>
    <col min="4647" max="4825" width="10" style="9"/>
    <col min="4826" max="4826" width="9.875" style="9" customWidth="1"/>
    <col min="4827" max="4827" width="38.8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25" style="9" customWidth="1"/>
    <col min="4865" max="4894" width="0" style="9" hidden="1" customWidth="1"/>
    <col min="4895" max="4895" width="13.75" style="9" customWidth="1"/>
    <col min="4896" max="4896" width="14.125" style="9" customWidth="1"/>
    <col min="4897" max="4897" width="12.875" style="9" customWidth="1"/>
    <col min="4898" max="4898" width="12.375" style="9" customWidth="1"/>
    <col min="4899" max="4899" width="12.875" style="9" customWidth="1"/>
    <col min="4900" max="4902" width="8.375" style="9" customWidth="1"/>
    <col min="4903" max="5081" width="10" style="9"/>
    <col min="5082" max="5082" width="9.875" style="9" customWidth="1"/>
    <col min="5083" max="5083" width="38.8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25" style="9" customWidth="1"/>
    <col min="5121" max="5150" width="0" style="9" hidden="1" customWidth="1"/>
    <col min="5151" max="5151" width="13.75" style="9" customWidth="1"/>
    <col min="5152" max="5152" width="14.125" style="9" customWidth="1"/>
    <col min="5153" max="5153" width="12.875" style="9" customWidth="1"/>
    <col min="5154" max="5154" width="12.375" style="9" customWidth="1"/>
    <col min="5155" max="5155" width="12.875" style="9" customWidth="1"/>
    <col min="5156" max="5158" width="8.375" style="9" customWidth="1"/>
    <col min="5159" max="5337" width="10" style="9"/>
    <col min="5338" max="5338" width="9.875" style="9" customWidth="1"/>
    <col min="5339" max="5339" width="38.8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25" style="9" customWidth="1"/>
    <col min="5377" max="5406" width="0" style="9" hidden="1" customWidth="1"/>
    <col min="5407" max="5407" width="13.75" style="9" customWidth="1"/>
    <col min="5408" max="5408" width="14.125" style="9" customWidth="1"/>
    <col min="5409" max="5409" width="12.875" style="9" customWidth="1"/>
    <col min="5410" max="5410" width="12.375" style="9" customWidth="1"/>
    <col min="5411" max="5411" width="12.875" style="9" customWidth="1"/>
    <col min="5412" max="5414" width="8.375" style="9" customWidth="1"/>
    <col min="5415" max="5593" width="10" style="9"/>
    <col min="5594" max="5594" width="9.875" style="9" customWidth="1"/>
    <col min="5595" max="5595" width="38.8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25" style="9" customWidth="1"/>
    <col min="5633" max="5662" width="0" style="9" hidden="1" customWidth="1"/>
    <col min="5663" max="5663" width="13.75" style="9" customWidth="1"/>
    <col min="5664" max="5664" width="14.125" style="9" customWidth="1"/>
    <col min="5665" max="5665" width="12.875" style="9" customWidth="1"/>
    <col min="5666" max="5666" width="12.375" style="9" customWidth="1"/>
    <col min="5667" max="5667" width="12.875" style="9" customWidth="1"/>
    <col min="5668" max="5670" width="8.375" style="9" customWidth="1"/>
    <col min="5671" max="5849" width="10" style="9"/>
    <col min="5850" max="5850" width="9.875" style="9" customWidth="1"/>
    <col min="5851" max="5851" width="38.8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25" style="9" customWidth="1"/>
    <col min="5889" max="5918" width="0" style="9" hidden="1" customWidth="1"/>
    <col min="5919" max="5919" width="13.75" style="9" customWidth="1"/>
    <col min="5920" max="5920" width="14.125" style="9" customWidth="1"/>
    <col min="5921" max="5921" width="12.875" style="9" customWidth="1"/>
    <col min="5922" max="5922" width="12.375" style="9" customWidth="1"/>
    <col min="5923" max="5923" width="12.875" style="9" customWidth="1"/>
    <col min="5924" max="5926" width="8.375" style="9" customWidth="1"/>
    <col min="5927" max="6105" width="10" style="9"/>
    <col min="6106" max="6106" width="9.875" style="9" customWidth="1"/>
    <col min="6107" max="6107" width="38.8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25" style="9" customWidth="1"/>
    <col min="6145" max="6174" width="0" style="9" hidden="1" customWidth="1"/>
    <col min="6175" max="6175" width="13.75" style="9" customWidth="1"/>
    <col min="6176" max="6176" width="14.125" style="9" customWidth="1"/>
    <col min="6177" max="6177" width="12.875" style="9" customWidth="1"/>
    <col min="6178" max="6178" width="12.375" style="9" customWidth="1"/>
    <col min="6179" max="6179" width="12.875" style="9" customWidth="1"/>
    <col min="6180" max="6182" width="8.375" style="9" customWidth="1"/>
    <col min="6183" max="6361" width="10" style="9"/>
    <col min="6362" max="6362" width="9.875" style="9" customWidth="1"/>
    <col min="6363" max="6363" width="38.8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25" style="9" customWidth="1"/>
    <col min="6401" max="6430" width="0" style="9" hidden="1" customWidth="1"/>
    <col min="6431" max="6431" width="13.75" style="9" customWidth="1"/>
    <col min="6432" max="6432" width="14.125" style="9" customWidth="1"/>
    <col min="6433" max="6433" width="12.875" style="9" customWidth="1"/>
    <col min="6434" max="6434" width="12.375" style="9" customWidth="1"/>
    <col min="6435" max="6435" width="12.875" style="9" customWidth="1"/>
    <col min="6436" max="6438" width="8.375" style="9" customWidth="1"/>
    <col min="6439" max="6617" width="10" style="9"/>
    <col min="6618" max="6618" width="9.875" style="9" customWidth="1"/>
    <col min="6619" max="6619" width="38.8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25" style="9" customWidth="1"/>
    <col min="6657" max="6686" width="0" style="9" hidden="1" customWidth="1"/>
    <col min="6687" max="6687" width="13.75" style="9" customWidth="1"/>
    <col min="6688" max="6688" width="14.125" style="9" customWidth="1"/>
    <col min="6689" max="6689" width="12.875" style="9" customWidth="1"/>
    <col min="6690" max="6690" width="12.375" style="9" customWidth="1"/>
    <col min="6691" max="6691" width="12.875" style="9" customWidth="1"/>
    <col min="6692" max="6694" width="8.375" style="9" customWidth="1"/>
    <col min="6695" max="6873" width="10" style="9"/>
    <col min="6874" max="6874" width="9.875" style="9" customWidth="1"/>
    <col min="6875" max="6875" width="38.8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25" style="9" customWidth="1"/>
    <col min="6913" max="6942" width="0" style="9" hidden="1" customWidth="1"/>
    <col min="6943" max="6943" width="13.75" style="9" customWidth="1"/>
    <col min="6944" max="6944" width="14.125" style="9" customWidth="1"/>
    <col min="6945" max="6945" width="12.875" style="9" customWidth="1"/>
    <col min="6946" max="6946" width="12.375" style="9" customWidth="1"/>
    <col min="6947" max="6947" width="12.875" style="9" customWidth="1"/>
    <col min="6948" max="6950" width="8.375" style="9" customWidth="1"/>
    <col min="6951" max="7129" width="10" style="9"/>
    <col min="7130" max="7130" width="9.875" style="9" customWidth="1"/>
    <col min="7131" max="7131" width="38.8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25" style="9" customWidth="1"/>
    <col min="7169" max="7198" width="0" style="9" hidden="1" customWidth="1"/>
    <col min="7199" max="7199" width="13.75" style="9" customWidth="1"/>
    <col min="7200" max="7200" width="14.125" style="9" customWidth="1"/>
    <col min="7201" max="7201" width="12.875" style="9" customWidth="1"/>
    <col min="7202" max="7202" width="12.375" style="9" customWidth="1"/>
    <col min="7203" max="7203" width="12.875" style="9" customWidth="1"/>
    <col min="7204" max="7206" width="8.375" style="9" customWidth="1"/>
    <col min="7207" max="7385" width="10" style="9"/>
    <col min="7386" max="7386" width="9.875" style="9" customWidth="1"/>
    <col min="7387" max="7387" width="38.8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25" style="9" customWidth="1"/>
    <col min="7425" max="7454" width="0" style="9" hidden="1" customWidth="1"/>
    <col min="7455" max="7455" width="13.75" style="9" customWidth="1"/>
    <col min="7456" max="7456" width="14.125" style="9" customWidth="1"/>
    <col min="7457" max="7457" width="12.875" style="9" customWidth="1"/>
    <col min="7458" max="7458" width="12.375" style="9" customWidth="1"/>
    <col min="7459" max="7459" width="12.875" style="9" customWidth="1"/>
    <col min="7460" max="7462" width="8.375" style="9" customWidth="1"/>
    <col min="7463" max="7641" width="10" style="9"/>
    <col min="7642" max="7642" width="9.875" style="9" customWidth="1"/>
    <col min="7643" max="7643" width="38.8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25" style="9" customWidth="1"/>
    <col min="7681" max="7710" width="0" style="9" hidden="1" customWidth="1"/>
    <col min="7711" max="7711" width="13.75" style="9" customWidth="1"/>
    <col min="7712" max="7712" width="14.125" style="9" customWidth="1"/>
    <col min="7713" max="7713" width="12.875" style="9" customWidth="1"/>
    <col min="7714" max="7714" width="12.375" style="9" customWidth="1"/>
    <col min="7715" max="7715" width="12.875" style="9" customWidth="1"/>
    <col min="7716" max="7718" width="8.375" style="9" customWidth="1"/>
    <col min="7719" max="7897" width="10" style="9"/>
    <col min="7898" max="7898" width="9.875" style="9" customWidth="1"/>
    <col min="7899" max="7899" width="38.8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25" style="9" customWidth="1"/>
    <col min="7937" max="7966" width="0" style="9" hidden="1" customWidth="1"/>
    <col min="7967" max="7967" width="13.75" style="9" customWidth="1"/>
    <col min="7968" max="7968" width="14.125" style="9" customWidth="1"/>
    <col min="7969" max="7969" width="12.875" style="9" customWidth="1"/>
    <col min="7970" max="7970" width="12.375" style="9" customWidth="1"/>
    <col min="7971" max="7971" width="12.875" style="9" customWidth="1"/>
    <col min="7972" max="7974" width="8.375" style="9" customWidth="1"/>
    <col min="7975" max="8153" width="10" style="9"/>
    <col min="8154" max="8154" width="9.875" style="9" customWidth="1"/>
    <col min="8155" max="8155" width="38.8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25" style="9" customWidth="1"/>
    <col min="8193" max="8222" width="0" style="9" hidden="1" customWidth="1"/>
    <col min="8223" max="8223" width="13.75" style="9" customWidth="1"/>
    <col min="8224" max="8224" width="14.125" style="9" customWidth="1"/>
    <col min="8225" max="8225" width="12.875" style="9" customWidth="1"/>
    <col min="8226" max="8226" width="12.375" style="9" customWidth="1"/>
    <col min="8227" max="8227" width="12.875" style="9" customWidth="1"/>
    <col min="8228" max="8230" width="8.375" style="9" customWidth="1"/>
    <col min="8231" max="8409" width="10" style="9"/>
    <col min="8410" max="8410" width="9.875" style="9" customWidth="1"/>
    <col min="8411" max="8411" width="38.8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25" style="9" customWidth="1"/>
    <col min="8449" max="8478" width="0" style="9" hidden="1" customWidth="1"/>
    <col min="8479" max="8479" width="13.75" style="9" customWidth="1"/>
    <col min="8480" max="8480" width="14.125" style="9" customWidth="1"/>
    <col min="8481" max="8481" width="12.875" style="9" customWidth="1"/>
    <col min="8482" max="8482" width="12.375" style="9" customWidth="1"/>
    <col min="8483" max="8483" width="12.875" style="9" customWidth="1"/>
    <col min="8484" max="8486" width="8.375" style="9" customWidth="1"/>
    <col min="8487" max="8665" width="10" style="9"/>
    <col min="8666" max="8666" width="9.875" style="9" customWidth="1"/>
    <col min="8667" max="8667" width="38.8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25" style="9" customWidth="1"/>
    <col min="8705" max="8734" width="0" style="9" hidden="1" customWidth="1"/>
    <col min="8735" max="8735" width="13.75" style="9" customWidth="1"/>
    <col min="8736" max="8736" width="14.125" style="9" customWidth="1"/>
    <col min="8737" max="8737" width="12.875" style="9" customWidth="1"/>
    <col min="8738" max="8738" width="12.375" style="9" customWidth="1"/>
    <col min="8739" max="8739" width="12.875" style="9" customWidth="1"/>
    <col min="8740" max="8742" width="8.375" style="9" customWidth="1"/>
    <col min="8743" max="8921" width="10" style="9"/>
    <col min="8922" max="8922" width="9.875" style="9" customWidth="1"/>
    <col min="8923" max="8923" width="38.8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25" style="9" customWidth="1"/>
    <col min="8961" max="8990" width="0" style="9" hidden="1" customWidth="1"/>
    <col min="8991" max="8991" width="13.75" style="9" customWidth="1"/>
    <col min="8992" max="8992" width="14.125" style="9" customWidth="1"/>
    <col min="8993" max="8993" width="12.875" style="9" customWidth="1"/>
    <col min="8994" max="8994" width="12.375" style="9" customWidth="1"/>
    <col min="8995" max="8995" width="12.875" style="9" customWidth="1"/>
    <col min="8996" max="8998" width="8.375" style="9" customWidth="1"/>
    <col min="8999" max="9177" width="10" style="9"/>
    <col min="9178" max="9178" width="9.875" style="9" customWidth="1"/>
    <col min="9179" max="9179" width="38.8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25" style="9" customWidth="1"/>
    <col min="9217" max="9246" width="0" style="9" hidden="1" customWidth="1"/>
    <col min="9247" max="9247" width="13.75" style="9" customWidth="1"/>
    <col min="9248" max="9248" width="14.125" style="9" customWidth="1"/>
    <col min="9249" max="9249" width="12.875" style="9" customWidth="1"/>
    <col min="9250" max="9250" width="12.375" style="9" customWidth="1"/>
    <col min="9251" max="9251" width="12.875" style="9" customWidth="1"/>
    <col min="9252" max="9254" width="8.375" style="9" customWidth="1"/>
    <col min="9255" max="9433" width="10" style="9"/>
    <col min="9434" max="9434" width="9.875" style="9" customWidth="1"/>
    <col min="9435" max="9435" width="38.8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25" style="9" customWidth="1"/>
    <col min="9473" max="9502" width="0" style="9" hidden="1" customWidth="1"/>
    <col min="9503" max="9503" width="13.75" style="9" customWidth="1"/>
    <col min="9504" max="9504" width="14.125" style="9" customWidth="1"/>
    <col min="9505" max="9505" width="12.875" style="9" customWidth="1"/>
    <col min="9506" max="9506" width="12.375" style="9" customWidth="1"/>
    <col min="9507" max="9507" width="12.875" style="9" customWidth="1"/>
    <col min="9508" max="9510" width="8.375" style="9" customWidth="1"/>
    <col min="9511" max="9689" width="10" style="9"/>
    <col min="9690" max="9690" width="9.875" style="9" customWidth="1"/>
    <col min="9691" max="9691" width="38.8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25" style="9" customWidth="1"/>
    <col min="9729" max="9758" width="0" style="9" hidden="1" customWidth="1"/>
    <col min="9759" max="9759" width="13.75" style="9" customWidth="1"/>
    <col min="9760" max="9760" width="14.125" style="9" customWidth="1"/>
    <col min="9761" max="9761" width="12.875" style="9" customWidth="1"/>
    <col min="9762" max="9762" width="12.375" style="9" customWidth="1"/>
    <col min="9763" max="9763" width="12.875" style="9" customWidth="1"/>
    <col min="9764" max="9766" width="8.375" style="9" customWidth="1"/>
    <col min="9767" max="9945" width="10" style="9"/>
    <col min="9946" max="9946" width="9.875" style="9" customWidth="1"/>
    <col min="9947" max="9947" width="38.8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25" style="9" customWidth="1"/>
    <col min="9985" max="10014" width="0" style="9" hidden="1" customWidth="1"/>
    <col min="10015" max="10015" width="13.75" style="9" customWidth="1"/>
    <col min="10016" max="10016" width="14.125" style="9" customWidth="1"/>
    <col min="10017" max="10017" width="12.875" style="9" customWidth="1"/>
    <col min="10018" max="10018" width="12.375" style="9" customWidth="1"/>
    <col min="10019" max="10019" width="12.875" style="9" customWidth="1"/>
    <col min="10020" max="10022" width="8.375" style="9" customWidth="1"/>
    <col min="10023" max="10201" width="10" style="9"/>
    <col min="10202" max="10202" width="9.875" style="9" customWidth="1"/>
    <col min="10203" max="10203" width="38.8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25" style="9" customWidth="1"/>
    <col min="10241" max="10270" width="0" style="9" hidden="1" customWidth="1"/>
    <col min="10271" max="10271" width="13.75" style="9" customWidth="1"/>
    <col min="10272" max="10272" width="14.125" style="9" customWidth="1"/>
    <col min="10273" max="10273" width="12.875" style="9" customWidth="1"/>
    <col min="10274" max="10274" width="12.375" style="9" customWidth="1"/>
    <col min="10275" max="10275" width="12.875" style="9" customWidth="1"/>
    <col min="10276" max="10278" width="8.375" style="9" customWidth="1"/>
    <col min="10279" max="10457" width="10" style="9"/>
    <col min="10458" max="10458" width="9.875" style="9" customWidth="1"/>
    <col min="10459" max="10459" width="38.8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25" style="9" customWidth="1"/>
    <col min="10497" max="10526" width="0" style="9" hidden="1" customWidth="1"/>
    <col min="10527" max="10527" width="13.75" style="9" customWidth="1"/>
    <col min="10528" max="10528" width="14.125" style="9" customWidth="1"/>
    <col min="10529" max="10529" width="12.875" style="9" customWidth="1"/>
    <col min="10530" max="10530" width="12.375" style="9" customWidth="1"/>
    <col min="10531" max="10531" width="12.875" style="9" customWidth="1"/>
    <col min="10532" max="10534" width="8.375" style="9" customWidth="1"/>
    <col min="10535" max="10713" width="10" style="9"/>
    <col min="10714" max="10714" width="9.875" style="9" customWidth="1"/>
    <col min="10715" max="10715" width="38.8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25" style="9" customWidth="1"/>
    <col min="10753" max="10782" width="0" style="9" hidden="1" customWidth="1"/>
    <col min="10783" max="10783" width="13.75" style="9" customWidth="1"/>
    <col min="10784" max="10784" width="14.125" style="9" customWidth="1"/>
    <col min="10785" max="10785" width="12.875" style="9" customWidth="1"/>
    <col min="10786" max="10786" width="12.375" style="9" customWidth="1"/>
    <col min="10787" max="10787" width="12.875" style="9" customWidth="1"/>
    <col min="10788" max="10790" width="8.375" style="9" customWidth="1"/>
    <col min="10791" max="10969" width="10" style="9"/>
    <col min="10970" max="10970" width="9.875" style="9" customWidth="1"/>
    <col min="10971" max="10971" width="38.8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25" style="9" customWidth="1"/>
    <col min="11009" max="11038" width="0" style="9" hidden="1" customWidth="1"/>
    <col min="11039" max="11039" width="13.75" style="9" customWidth="1"/>
    <col min="11040" max="11040" width="14.125" style="9" customWidth="1"/>
    <col min="11041" max="11041" width="12.875" style="9" customWidth="1"/>
    <col min="11042" max="11042" width="12.375" style="9" customWidth="1"/>
    <col min="11043" max="11043" width="12.875" style="9" customWidth="1"/>
    <col min="11044" max="11046" width="8.375" style="9" customWidth="1"/>
    <col min="11047" max="11225" width="10" style="9"/>
    <col min="11226" max="11226" width="9.875" style="9" customWidth="1"/>
    <col min="11227" max="11227" width="38.8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25" style="9" customWidth="1"/>
    <col min="11265" max="11294" width="0" style="9" hidden="1" customWidth="1"/>
    <col min="11295" max="11295" width="13.75" style="9" customWidth="1"/>
    <col min="11296" max="11296" width="14.125" style="9" customWidth="1"/>
    <col min="11297" max="11297" width="12.875" style="9" customWidth="1"/>
    <col min="11298" max="11298" width="12.375" style="9" customWidth="1"/>
    <col min="11299" max="11299" width="12.875" style="9" customWidth="1"/>
    <col min="11300" max="11302" width="8.375" style="9" customWidth="1"/>
    <col min="11303" max="11481" width="10" style="9"/>
    <col min="11482" max="11482" width="9.875" style="9" customWidth="1"/>
    <col min="11483" max="11483" width="38.8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25" style="9" customWidth="1"/>
    <col min="11521" max="11550" width="0" style="9" hidden="1" customWidth="1"/>
    <col min="11551" max="11551" width="13.75" style="9" customWidth="1"/>
    <col min="11552" max="11552" width="14.125" style="9" customWidth="1"/>
    <col min="11553" max="11553" width="12.875" style="9" customWidth="1"/>
    <col min="11554" max="11554" width="12.375" style="9" customWidth="1"/>
    <col min="11555" max="11555" width="12.875" style="9" customWidth="1"/>
    <col min="11556" max="11558" width="8.375" style="9" customWidth="1"/>
    <col min="11559" max="11737" width="10" style="9"/>
    <col min="11738" max="11738" width="9.875" style="9" customWidth="1"/>
    <col min="11739" max="11739" width="38.8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25" style="9" customWidth="1"/>
    <col min="11777" max="11806" width="0" style="9" hidden="1" customWidth="1"/>
    <col min="11807" max="11807" width="13.75" style="9" customWidth="1"/>
    <col min="11808" max="11808" width="14.125" style="9" customWidth="1"/>
    <col min="11809" max="11809" width="12.875" style="9" customWidth="1"/>
    <col min="11810" max="11810" width="12.375" style="9" customWidth="1"/>
    <col min="11811" max="11811" width="12.875" style="9" customWidth="1"/>
    <col min="11812" max="11814" width="8.375" style="9" customWidth="1"/>
    <col min="11815" max="11993" width="10" style="9"/>
    <col min="11994" max="11994" width="9.875" style="9" customWidth="1"/>
    <col min="11995" max="11995" width="38.8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25" style="9" customWidth="1"/>
    <col min="12033" max="12062" width="0" style="9" hidden="1" customWidth="1"/>
    <col min="12063" max="12063" width="13.75" style="9" customWidth="1"/>
    <col min="12064" max="12064" width="14.125" style="9" customWidth="1"/>
    <col min="12065" max="12065" width="12.875" style="9" customWidth="1"/>
    <col min="12066" max="12066" width="12.375" style="9" customWidth="1"/>
    <col min="12067" max="12067" width="12.875" style="9" customWidth="1"/>
    <col min="12068" max="12070" width="8.375" style="9" customWidth="1"/>
    <col min="12071" max="12249" width="10" style="9"/>
    <col min="12250" max="12250" width="9.875" style="9" customWidth="1"/>
    <col min="12251" max="12251" width="38.8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25" style="9" customWidth="1"/>
    <col min="12289" max="12318" width="0" style="9" hidden="1" customWidth="1"/>
    <col min="12319" max="12319" width="13.75" style="9" customWidth="1"/>
    <col min="12320" max="12320" width="14.125" style="9" customWidth="1"/>
    <col min="12321" max="12321" width="12.875" style="9" customWidth="1"/>
    <col min="12322" max="12322" width="12.375" style="9" customWidth="1"/>
    <col min="12323" max="12323" width="12.875" style="9" customWidth="1"/>
    <col min="12324" max="12326" width="8.375" style="9" customWidth="1"/>
    <col min="12327" max="12505" width="10" style="9"/>
    <col min="12506" max="12506" width="9.875" style="9" customWidth="1"/>
    <col min="12507" max="12507" width="38.8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25" style="9" customWidth="1"/>
    <col min="12545" max="12574" width="0" style="9" hidden="1" customWidth="1"/>
    <col min="12575" max="12575" width="13.75" style="9" customWidth="1"/>
    <col min="12576" max="12576" width="14.125" style="9" customWidth="1"/>
    <col min="12577" max="12577" width="12.875" style="9" customWidth="1"/>
    <col min="12578" max="12578" width="12.375" style="9" customWidth="1"/>
    <col min="12579" max="12579" width="12.875" style="9" customWidth="1"/>
    <col min="12580" max="12582" width="8.375" style="9" customWidth="1"/>
    <col min="12583" max="12761" width="10" style="9"/>
    <col min="12762" max="12762" width="9.875" style="9" customWidth="1"/>
    <col min="12763" max="12763" width="38.8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25" style="9" customWidth="1"/>
    <col min="12801" max="12830" width="0" style="9" hidden="1" customWidth="1"/>
    <col min="12831" max="12831" width="13.75" style="9" customWidth="1"/>
    <col min="12832" max="12832" width="14.125" style="9" customWidth="1"/>
    <col min="12833" max="12833" width="12.875" style="9" customWidth="1"/>
    <col min="12834" max="12834" width="12.375" style="9" customWidth="1"/>
    <col min="12835" max="12835" width="12.875" style="9" customWidth="1"/>
    <col min="12836" max="12838" width="8.375" style="9" customWidth="1"/>
    <col min="12839" max="13017" width="10" style="9"/>
    <col min="13018" max="13018" width="9.875" style="9" customWidth="1"/>
    <col min="13019" max="13019" width="38.8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25" style="9" customWidth="1"/>
    <col min="13057" max="13086" width="0" style="9" hidden="1" customWidth="1"/>
    <col min="13087" max="13087" width="13.75" style="9" customWidth="1"/>
    <col min="13088" max="13088" width="14.125" style="9" customWidth="1"/>
    <col min="13089" max="13089" width="12.875" style="9" customWidth="1"/>
    <col min="13090" max="13090" width="12.375" style="9" customWidth="1"/>
    <col min="13091" max="13091" width="12.875" style="9" customWidth="1"/>
    <col min="13092" max="13094" width="8.375" style="9" customWidth="1"/>
    <col min="13095" max="13273" width="10" style="9"/>
    <col min="13274" max="13274" width="9.875" style="9" customWidth="1"/>
    <col min="13275" max="13275" width="38.8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25" style="9" customWidth="1"/>
    <col min="13313" max="13342" width="0" style="9" hidden="1" customWidth="1"/>
    <col min="13343" max="13343" width="13.75" style="9" customWidth="1"/>
    <col min="13344" max="13344" width="14.125" style="9" customWidth="1"/>
    <col min="13345" max="13345" width="12.875" style="9" customWidth="1"/>
    <col min="13346" max="13346" width="12.375" style="9" customWidth="1"/>
    <col min="13347" max="13347" width="12.875" style="9" customWidth="1"/>
    <col min="13348" max="13350" width="8.375" style="9" customWidth="1"/>
    <col min="13351" max="13529" width="10" style="9"/>
    <col min="13530" max="13530" width="9.875" style="9" customWidth="1"/>
    <col min="13531" max="13531" width="38.8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25" style="9" customWidth="1"/>
    <col min="13569" max="13598" width="0" style="9" hidden="1" customWidth="1"/>
    <col min="13599" max="13599" width="13.75" style="9" customWidth="1"/>
    <col min="13600" max="13600" width="14.125" style="9" customWidth="1"/>
    <col min="13601" max="13601" width="12.875" style="9" customWidth="1"/>
    <col min="13602" max="13602" width="12.375" style="9" customWidth="1"/>
    <col min="13603" max="13603" width="12.875" style="9" customWidth="1"/>
    <col min="13604" max="13606" width="8.375" style="9" customWidth="1"/>
    <col min="13607" max="13785" width="10" style="9"/>
    <col min="13786" max="13786" width="9.875" style="9" customWidth="1"/>
    <col min="13787" max="13787" width="38.8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25" style="9" customWidth="1"/>
    <col min="13825" max="13854" width="0" style="9" hidden="1" customWidth="1"/>
    <col min="13855" max="13855" width="13.75" style="9" customWidth="1"/>
    <col min="13856" max="13856" width="14.125" style="9" customWidth="1"/>
    <col min="13857" max="13857" width="12.875" style="9" customWidth="1"/>
    <col min="13858" max="13858" width="12.375" style="9" customWidth="1"/>
    <col min="13859" max="13859" width="12.875" style="9" customWidth="1"/>
    <col min="13860" max="13862" width="8.375" style="9" customWidth="1"/>
    <col min="13863" max="14041" width="10" style="9"/>
    <col min="14042" max="14042" width="9.875" style="9" customWidth="1"/>
    <col min="14043" max="14043" width="38.8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25" style="9" customWidth="1"/>
    <col min="14081" max="14110" width="0" style="9" hidden="1" customWidth="1"/>
    <col min="14111" max="14111" width="13.75" style="9" customWidth="1"/>
    <col min="14112" max="14112" width="14.125" style="9" customWidth="1"/>
    <col min="14113" max="14113" width="12.875" style="9" customWidth="1"/>
    <col min="14114" max="14114" width="12.375" style="9" customWidth="1"/>
    <col min="14115" max="14115" width="12.875" style="9" customWidth="1"/>
    <col min="14116" max="14118" width="8.375" style="9" customWidth="1"/>
    <col min="14119" max="14297" width="10" style="9"/>
    <col min="14298" max="14298" width="9.875" style="9" customWidth="1"/>
    <col min="14299" max="14299" width="38.8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25" style="9" customWidth="1"/>
    <col min="14337" max="14366" width="0" style="9" hidden="1" customWidth="1"/>
    <col min="14367" max="14367" width="13.75" style="9" customWidth="1"/>
    <col min="14368" max="14368" width="14.125" style="9" customWidth="1"/>
    <col min="14369" max="14369" width="12.875" style="9" customWidth="1"/>
    <col min="14370" max="14370" width="12.375" style="9" customWidth="1"/>
    <col min="14371" max="14371" width="12.875" style="9" customWidth="1"/>
    <col min="14372" max="14374" width="8.375" style="9" customWidth="1"/>
    <col min="14375" max="14553" width="10" style="9"/>
    <col min="14554" max="14554" width="9.875" style="9" customWidth="1"/>
    <col min="14555" max="14555" width="38.8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25" style="9" customWidth="1"/>
    <col min="14593" max="14622" width="0" style="9" hidden="1" customWidth="1"/>
    <col min="14623" max="14623" width="13.75" style="9" customWidth="1"/>
    <col min="14624" max="14624" width="14.125" style="9" customWidth="1"/>
    <col min="14625" max="14625" width="12.875" style="9" customWidth="1"/>
    <col min="14626" max="14626" width="12.375" style="9" customWidth="1"/>
    <col min="14627" max="14627" width="12.875" style="9" customWidth="1"/>
    <col min="14628" max="14630" width="8.375" style="9" customWidth="1"/>
    <col min="14631" max="14809" width="10" style="9"/>
    <col min="14810" max="14810" width="9.875" style="9" customWidth="1"/>
    <col min="14811" max="14811" width="38.8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25" style="9" customWidth="1"/>
    <col min="14849" max="14878" width="0" style="9" hidden="1" customWidth="1"/>
    <col min="14879" max="14879" width="13.75" style="9" customWidth="1"/>
    <col min="14880" max="14880" width="14.125" style="9" customWidth="1"/>
    <col min="14881" max="14881" width="12.875" style="9" customWidth="1"/>
    <col min="14882" max="14882" width="12.375" style="9" customWidth="1"/>
    <col min="14883" max="14883" width="12.875" style="9" customWidth="1"/>
    <col min="14884" max="14886" width="8.375" style="9" customWidth="1"/>
    <col min="14887" max="15065" width="10" style="9"/>
    <col min="15066" max="15066" width="9.875" style="9" customWidth="1"/>
    <col min="15067" max="15067" width="38.8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25" style="9" customWidth="1"/>
    <col min="15105" max="15134" width="0" style="9" hidden="1" customWidth="1"/>
    <col min="15135" max="15135" width="13.75" style="9" customWidth="1"/>
    <col min="15136" max="15136" width="14.125" style="9" customWidth="1"/>
    <col min="15137" max="15137" width="12.875" style="9" customWidth="1"/>
    <col min="15138" max="15138" width="12.375" style="9" customWidth="1"/>
    <col min="15139" max="15139" width="12.875" style="9" customWidth="1"/>
    <col min="15140" max="15142" width="8.375" style="9" customWidth="1"/>
    <col min="15143" max="15321" width="10" style="9"/>
    <col min="15322" max="15322" width="9.875" style="9" customWidth="1"/>
    <col min="15323" max="15323" width="38.8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25" style="9" customWidth="1"/>
    <col min="15361" max="15390" width="0" style="9" hidden="1" customWidth="1"/>
    <col min="15391" max="15391" width="13.75" style="9" customWidth="1"/>
    <col min="15392" max="15392" width="14.125" style="9" customWidth="1"/>
    <col min="15393" max="15393" width="12.875" style="9" customWidth="1"/>
    <col min="15394" max="15394" width="12.375" style="9" customWidth="1"/>
    <col min="15395" max="15395" width="12.875" style="9" customWidth="1"/>
    <col min="15396" max="15398" width="8.375" style="9" customWidth="1"/>
    <col min="15399" max="15577" width="10" style="9"/>
    <col min="15578" max="15578" width="9.875" style="9" customWidth="1"/>
    <col min="15579" max="15579" width="38.8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25" style="9" customWidth="1"/>
    <col min="15617" max="15646" width="0" style="9" hidden="1" customWidth="1"/>
    <col min="15647" max="15647" width="13.75" style="9" customWidth="1"/>
    <col min="15648" max="15648" width="14.125" style="9" customWidth="1"/>
    <col min="15649" max="15649" width="12.875" style="9" customWidth="1"/>
    <col min="15650" max="15650" width="12.375" style="9" customWidth="1"/>
    <col min="15651" max="15651" width="12.875" style="9" customWidth="1"/>
    <col min="15652" max="15654" width="8.375" style="9" customWidth="1"/>
    <col min="15655" max="15833" width="10" style="9"/>
    <col min="15834" max="15834" width="9.875" style="9" customWidth="1"/>
    <col min="15835" max="15835" width="38.8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25" style="9" customWidth="1"/>
    <col min="15873" max="15902" width="0" style="9" hidden="1" customWidth="1"/>
    <col min="15903" max="15903" width="13.75" style="9" customWidth="1"/>
    <col min="15904" max="15904" width="14.125" style="9" customWidth="1"/>
    <col min="15905" max="15905" width="12.875" style="9" customWidth="1"/>
    <col min="15906" max="15906" width="12.375" style="9" customWidth="1"/>
    <col min="15907" max="15907" width="12.875" style="9" customWidth="1"/>
    <col min="15908" max="15910" width="8.375" style="9" customWidth="1"/>
    <col min="15911" max="16089" width="10" style="9"/>
    <col min="16090" max="16090" width="9.875" style="9" customWidth="1"/>
    <col min="16091" max="16091" width="38.8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25" style="9" customWidth="1"/>
    <col min="16129" max="16158" width="0" style="9" hidden="1" customWidth="1"/>
    <col min="16159" max="16159" width="13.75" style="9" customWidth="1"/>
    <col min="16160" max="16160" width="14.125" style="9" customWidth="1"/>
    <col min="16161" max="16161" width="12.875" style="9" customWidth="1"/>
    <col min="16162" max="16162" width="12.375" style="9" customWidth="1"/>
    <col min="16163" max="16163" width="12.875" style="9" customWidth="1"/>
    <col min="16164" max="16166" width="8.375" style="9" customWidth="1"/>
    <col min="16167" max="16384" width="10" style="9"/>
  </cols>
  <sheetData>
    <row r="1" spans="1:40" ht="38.25" customHeight="1" x14ac:dyDescent="0.45">
      <c r="A1" s="74" t="s">
        <v>1482</v>
      </c>
      <c r="B1" s="1" t="s">
        <v>1977</v>
      </c>
      <c r="C1" s="179" t="s">
        <v>1160</v>
      </c>
      <c r="D1" s="1" t="s">
        <v>0</v>
      </c>
      <c r="E1" s="1" t="s">
        <v>1</v>
      </c>
      <c r="F1" s="1" t="s">
        <v>1479</v>
      </c>
      <c r="G1" s="1" t="s">
        <v>1</v>
      </c>
      <c r="H1" s="5" t="s">
        <v>27</v>
      </c>
      <c r="I1" s="5" t="s">
        <v>28</v>
      </c>
      <c r="J1" s="5" t="s">
        <v>1338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1152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1612</v>
      </c>
      <c r="AJ1" s="5" t="s">
        <v>54</v>
      </c>
      <c r="AK1" s="5" t="s">
        <v>55</v>
      </c>
      <c r="AL1" s="5" t="s">
        <v>56</v>
      </c>
      <c r="AM1" s="6" t="s">
        <v>1481</v>
      </c>
      <c r="AN1" s="117" t="s">
        <v>1480</v>
      </c>
    </row>
    <row r="2" spans="1:40" ht="23.25" hidden="1" customHeight="1" x14ac:dyDescent="0.45">
      <c r="A2" s="74"/>
      <c r="B2" s="10" t="s">
        <v>63</v>
      </c>
      <c r="C2" s="34" t="s">
        <v>63</v>
      </c>
      <c r="D2" s="45" t="s">
        <v>64</v>
      </c>
      <c r="E2" s="11" t="s">
        <v>61</v>
      </c>
      <c r="F2" s="11">
        <v>0</v>
      </c>
      <c r="G2" s="11"/>
      <c r="H2" s="16"/>
      <c r="I2" s="16"/>
      <c r="J2" s="17"/>
      <c r="K2" s="101"/>
      <c r="L2" s="17"/>
      <c r="M2" s="17"/>
      <c r="N2" s="17"/>
      <c r="O2" s="10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6"/>
      <c r="AE2" s="16"/>
      <c r="AF2" s="16"/>
      <c r="AG2" s="16"/>
      <c r="AH2" s="17"/>
      <c r="AI2" s="17"/>
      <c r="AJ2" s="17"/>
      <c r="AK2" s="17"/>
      <c r="AL2" s="17"/>
      <c r="AM2" s="18">
        <f>SUM(H2:AL2)</f>
        <v>0</v>
      </c>
      <c r="AN2" s="116">
        <f>AM2*F2</f>
        <v>0</v>
      </c>
    </row>
    <row r="3" spans="1:40" ht="23.25" hidden="1" customHeight="1" x14ac:dyDescent="0.45">
      <c r="A3" s="74"/>
      <c r="B3" s="10" t="s">
        <v>95</v>
      </c>
      <c r="C3" s="34" t="s">
        <v>95</v>
      </c>
      <c r="D3" s="10" t="s">
        <v>96</v>
      </c>
      <c r="E3" s="11" t="s">
        <v>61</v>
      </c>
      <c r="F3" s="11">
        <v>0</v>
      </c>
      <c r="G3" s="11"/>
      <c r="H3" s="16"/>
      <c r="I3" s="16"/>
      <c r="J3" s="17"/>
      <c r="K3" s="101"/>
      <c r="L3" s="17"/>
      <c r="M3" s="17"/>
      <c r="N3" s="17"/>
      <c r="O3" s="101"/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6"/>
      <c r="AE3" s="16"/>
      <c r="AF3" s="16"/>
      <c r="AG3" s="16"/>
      <c r="AH3" s="17"/>
      <c r="AI3" s="17"/>
      <c r="AJ3" s="17"/>
      <c r="AK3" s="17"/>
      <c r="AL3" s="17"/>
      <c r="AM3" s="18">
        <f t="shared" ref="AM3:AM66" si="0">H3+I3+J3+K3+L3+M3+N3+O3+P3+Q3+R3+S3+T3+U3+V3+W3+X3+Y3+Z3+AA3+AB3+AC3+AD3+AE3+AF3+AG3+AH3+AI3+AJ3+AK3+AL3</f>
        <v>0</v>
      </c>
      <c r="AN3" s="116">
        <f t="shared" ref="AN3:AN66" si="1">AM3*F3</f>
        <v>0</v>
      </c>
    </row>
    <row r="4" spans="1:40" ht="23.25" hidden="1" customHeight="1" x14ac:dyDescent="0.45">
      <c r="A4" s="74"/>
      <c r="B4" s="19" t="s">
        <v>97</v>
      </c>
      <c r="C4" s="167" t="s">
        <v>97</v>
      </c>
      <c r="D4" s="19" t="s">
        <v>1325</v>
      </c>
      <c r="E4" s="11" t="s">
        <v>61</v>
      </c>
      <c r="F4" s="11">
        <v>0</v>
      </c>
      <c r="G4" s="11"/>
      <c r="H4" s="16"/>
      <c r="I4" s="16"/>
      <c r="J4" s="17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E4" s="16"/>
      <c r="AF4" s="16"/>
      <c r="AG4" s="16"/>
      <c r="AH4" s="17"/>
      <c r="AI4" s="17"/>
      <c r="AJ4" s="17"/>
      <c r="AK4" s="17"/>
      <c r="AL4" s="17"/>
      <c r="AM4" s="18">
        <f t="shared" si="0"/>
        <v>0</v>
      </c>
      <c r="AN4" s="116">
        <f t="shared" si="1"/>
        <v>0</v>
      </c>
    </row>
    <row r="5" spans="1:40" ht="23.25" hidden="1" customHeight="1" x14ac:dyDescent="0.45">
      <c r="A5" s="74"/>
      <c r="B5" s="19" t="s">
        <v>97</v>
      </c>
      <c r="C5" s="167" t="s">
        <v>97</v>
      </c>
      <c r="D5" s="19" t="s">
        <v>1326</v>
      </c>
      <c r="E5" s="11" t="s">
        <v>61</v>
      </c>
      <c r="F5" s="11">
        <v>0</v>
      </c>
      <c r="G5" s="11"/>
      <c r="H5" s="16"/>
      <c r="I5" s="16"/>
      <c r="J5" s="17"/>
      <c r="K5" s="101"/>
      <c r="L5" s="17"/>
      <c r="M5" s="17"/>
      <c r="N5" s="17"/>
      <c r="O5" s="101"/>
      <c r="P5" s="1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6"/>
      <c r="AE5" s="16"/>
      <c r="AF5" s="16"/>
      <c r="AG5" s="16"/>
      <c r="AH5" s="17"/>
      <c r="AI5" s="17"/>
      <c r="AJ5" s="17"/>
      <c r="AK5" s="17"/>
      <c r="AL5" s="17"/>
      <c r="AM5" s="18">
        <f t="shared" si="0"/>
        <v>0</v>
      </c>
      <c r="AN5" s="116">
        <f t="shared" si="1"/>
        <v>0</v>
      </c>
    </row>
    <row r="6" spans="1:40" ht="23.25" hidden="1" customHeight="1" x14ac:dyDescent="0.45">
      <c r="A6" s="74"/>
      <c r="B6" s="10" t="s">
        <v>98</v>
      </c>
      <c r="C6" s="34" t="s">
        <v>98</v>
      </c>
      <c r="D6" s="10" t="s">
        <v>99</v>
      </c>
      <c r="E6" s="11" t="s">
        <v>61</v>
      </c>
      <c r="F6" s="11">
        <v>0</v>
      </c>
      <c r="G6" s="11"/>
      <c r="H6" s="16"/>
      <c r="I6" s="16"/>
      <c r="J6" s="17"/>
      <c r="K6" s="101"/>
      <c r="L6" s="17"/>
      <c r="M6" s="17"/>
      <c r="N6" s="17"/>
      <c r="O6" s="101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6"/>
      <c r="AE6" s="16"/>
      <c r="AF6" s="16"/>
      <c r="AG6" s="16"/>
      <c r="AH6" s="17"/>
      <c r="AI6" s="17"/>
      <c r="AJ6" s="17"/>
      <c r="AK6" s="17"/>
      <c r="AL6" s="17"/>
      <c r="AM6" s="18">
        <f t="shared" si="0"/>
        <v>0</v>
      </c>
      <c r="AN6" s="116">
        <f t="shared" si="1"/>
        <v>0</v>
      </c>
    </row>
    <row r="7" spans="1:40" ht="23.25" hidden="1" customHeight="1" x14ac:dyDescent="0.45">
      <c r="A7" s="74"/>
      <c r="B7" s="10" t="s">
        <v>100</v>
      </c>
      <c r="C7" s="34" t="s">
        <v>100</v>
      </c>
      <c r="D7" s="10" t="s">
        <v>101</v>
      </c>
      <c r="E7" s="11" t="s">
        <v>61</v>
      </c>
      <c r="F7" s="11">
        <v>0</v>
      </c>
      <c r="G7" s="11"/>
      <c r="H7" s="16"/>
      <c r="I7" s="16"/>
      <c r="J7" s="17"/>
      <c r="K7" s="101"/>
      <c r="L7" s="17"/>
      <c r="M7" s="17"/>
      <c r="N7" s="17"/>
      <c r="O7" s="101"/>
      <c r="P7" s="1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6"/>
      <c r="AE7" s="16"/>
      <c r="AF7" s="16"/>
      <c r="AG7" s="16"/>
      <c r="AH7" s="17"/>
      <c r="AI7" s="17"/>
      <c r="AJ7" s="17"/>
      <c r="AK7" s="17"/>
      <c r="AL7" s="17"/>
      <c r="AM7" s="18">
        <f t="shared" si="0"/>
        <v>0</v>
      </c>
      <c r="AN7" s="116">
        <f t="shared" si="1"/>
        <v>0</v>
      </c>
    </row>
    <row r="8" spans="1:40" ht="23.25" hidden="1" customHeight="1" x14ac:dyDescent="0.45">
      <c r="A8" s="74"/>
      <c r="B8" s="10" t="s">
        <v>102</v>
      </c>
      <c r="C8" s="34" t="s">
        <v>102</v>
      </c>
      <c r="D8" s="10" t="s">
        <v>1475</v>
      </c>
      <c r="E8" s="11" t="s">
        <v>61</v>
      </c>
      <c r="F8" s="11">
        <v>0</v>
      </c>
      <c r="G8" s="11"/>
      <c r="H8" s="16"/>
      <c r="I8" s="16"/>
      <c r="J8" s="17"/>
      <c r="K8" s="101"/>
      <c r="L8" s="17"/>
      <c r="M8" s="17"/>
      <c r="N8" s="17"/>
      <c r="O8" s="101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6"/>
      <c r="AE8" s="16"/>
      <c r="AF8" s="16"/>
      <c r="AG8" s="16"/>
      <c r="AH8" s="17"/>
      <c r="AI8" s="17"/>
      <c r="AJ8" s="17"/>
      <c r="AK8" s="17"/>
      <c r="AL8" s="17"/>
      <c r="AM8" s="18">
        <f t="shared" si="0"/>
        <v>0</v>
      </c>
      <c r="AN8" s="116">
        <f t="shared" si="1"/>
        <v>0</v>
      </c>
    </row>
    <row r="9" spans="1:40" ht="23.25" hidden="1" customHeight="1" x14ac:dyDescent="0.45">
      <c r="A9" s="74"/>
      <c r="B9" s="10" t="s">
        <v>103</v>
      </c>
      <c r="C9" s="34" t="s">
        <v>103</v>
      </c>
      <c r="D9" s="10" t="s">
        <v>104</v>
      </c>
      <c r="E9" s="11" t="s">
        <v>61</v>
      </c>
      <c r="G9" s="11">
        <v>0</v>
      </c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G9" s="16"/>
      <c r="AH9" s="17"/>
      <c r="AI9" s="17"/>
      <c r="AJ9" s="17"/>
      <c r="AK9" s="17"/>
      <c r="AL9" s="17"/>
      <c r="AM9" s="18">
        <f t="shared" si="0"/>
        <v>0</v>
      </c>
      <c r="AN9" s="116">
        <f>AM9*G9</f>
        <v>0</v>
      </c>
    </row>
    <row r="10" spans="1:40" ht="23.25" hidden="1" customHeight="1" x14ac:dyDescent="0.45">
      <c r="A10" s="74"/>
      <c r="B10" s="10" t="s">
        <v>105</v>
      </c>
      <c r="C10" s="34" t="s">
        <v>105</v>
      </c>
      <c r="D10" s="10" t="s">
        <v>106</v>
      </c>
      <c r="E10" s="11" t="s">
        <v>91</v>
      </c>
      <c r="F10" s="11">
        <v>0</v>
      </c>
      <c r="G10" s="11"/>
      <c r="H10" s="16"/>
      <c r="I10" s="16"/>
      <c r="J10" s="17"/>
      <c r="K10" s="101"/>
      <c r="L10" s="17"/>
      <c r="M10" s="17"/>
      <c r="N10" s="17"/>
      <c r="O10" s="101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6"/>
      <c r="AE10" s="16"/>
      <c r="AF10" s="16"/>
      <c r="AG10" s="16"/>
      <c r="AH10" s="17"/>
      <c r="AI10" s="17"/>
      <c r="AJ10" s="17"/>
      <c r="AK10" s="17"/>
      <c r="AL10" s="17"/>
      <c r="AM10" s="18">
        <f t="shared" si="0"/>
        <v>0</v>
      </c>
      <c r="AN10" s="116">
        <f t="shared" si="1"/>
        <v>0</v>
      </c>
    </row>
    <row r="11" spans="1:40" ht="23.25" hidden="1" customHeight="1" x14ac:dyDescent="0.45">
      <c r="A11" s="74"/>
      <c r="B11" s="10" t="s">
        <v>107</v>
      </c>
      <c r="C11" s="34" t="s">
        <v>107</v>
      </c>
      <c r="D11" s="10" t="s">
        <v>108</v>
      </c>
      <c r="E11" s="11" t="s">
        <v>91</v>
      </c>
      <c r="F11" s="11">
        <v>0</v>
      </c>
      <c r="G11" s="11"/>
      <c r="H11" s="16"/>
      <c r="I11" s="16"/>
      <c r="J11" s="17"/>
      <c r="K11" s="101"/>
      <c r="L11" s="17"/>
      <c r="M11" s="17"/>
      <c r="N11" s="17"/>
      <c r="O11" s="101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6"/>
      <c r="AE11" s="16"/>
      <c r="AF11" s="16"/>
      <c r="AG11" s="16"/>
      <c r="AH11" s="17"/>
      <c r="AI11" s="17"/>
      <c r="AJ11" s="17"/>
      <c r="AK11" s="17"/>
      <c r="AL11" s="17"/>
      <c r="AM11" s="18">
        <f t="shared" si="0"/>
        <v>0</v>
      </c>
      <c r="AN11" s="116">
        <f t="shared" si="1"/>
        <v>0</v>
      </c>
    </row>
    <row r="12" spans="1:40" ht="23.25" hidden="1" customHeight="1" x14ac:dyDescent="0.45">
      <c r="A12" s="74"/>
      <c r="B12" s="10" t="s">
        <v>109</v>
      </c>
      <c r="C12" s="34" t="s">
        <v>109</v>
      </c>
      <c r="D12" s="10" t="s">
        <v>110</v>
      </c>
      <c r="E12" s="11" t="s">
        <v>61</v>
      </c>
      <c r="F12" s="11">
        <v>0</v>
      </c>
      <c r="G12" s="11"/>
      <c r="H12" s="16"/>
      <c r="I12" s="16"/>
      <c r="J12" s="17"/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6"/>
      <c r="AE12" s="16"/>
      <c r="AF12" s="16"/>
      <c r="AG12" s="16"/>
      <c r="AH12" s="17"/>
      <c r="AI12" s="17"/>
      <c r="AJ12" s="17"/>
      <c r="AK12" s="17"/>
      <c r="AL12" s="17"/>
      <c r="AM12" s="18">
        <f t="shared" si="0"/>
        <v>0</v>
      </c>
      <c r="AN12" s="116">
        <f t="shared" si="1"/>
        <v>0</v>
      </c>
    </row>
    <row r="13" spans="1:40" ht="23.25" hidden="1" customHeight="1" x14ac:dyDescent="0.45">
      <c r="A13" s="74"/>
      <c r="B13" s="10" t="s">
        <v>111</v>
      </c>
      <c r="C13" s="34" t="s">
        <v>111</v>
      </c>
      <c r="D13" s="10" t="s">
        <v>112</v>
      </c>
      <c r="E13" s="11" t="s">
        <v>61</v>
      </c>
      <c r="F13" s="11">
        <v>0</v>
      </c>
      <c r="G13" s="11"/>
      <c r="H13" s="16"/>
      <c r="I13" s="16"/>
      <c r="J13" s="17"/>
      <c r="K13" s="101"/>
      <c r="L13" s="17"/>
      <c r="M13" s="17"/>
      <c r="N13" s="17"/>
      <c r="O13" s="101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6"/>
      <c r="AE13" s="16"/>
      <c r="AF13" s="16"/>
      <c r="AG13" s="16"/>
      <c r="AH13" s="17"/>
      <c r="AI13" s="17"/>
      <c r="AJ13" s="17"/>
      <c r="AK13" s="17"/>
      <c r="AL13" s="17"/>
      <c r="AM13" s="18">
        <f t="shared" si="0"/>
        <v>0</v>
      </c>
      <c r="AN13" s="116">
        <f t="shared" si="1"/>
        <v>0</v>
      </c>
    </row>
    <row r="14" spans="1:40" ht="23.25" hidden="1" customHeight="1" x14ac:dyDescent="0.45">
      <c r="A14" s="74"/>
      <c r="B14" s="10" t="s">
        <v>113</v>
      </c>
      <c r="C14" s="34" t="s">
        <v>113</v>
      </c>
      <c r="D14" s="10" t="s">
        <v>114</v>
      </c>
      <c r="E14" s="11" t="s">
        <v>61</v>
      </c>
      <c r="F14" s="11">
        <v>0</v>
      </c>
      <c r="G14" s="11"/>
      <c r="H14" s="16"/>
      <c r="I14" s="16"/>
      <c r="J14" s="17"/>
      <c r="K14" s="101"/>
      <c r="L14" s="17"/>
      <c r="M14" s="17"/>
      <c r="N14" s="17"/>
      <c r="O14" s="101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 t="shared" si="0"/>
        <v>0</v>
      </c>
      <c r="AN14" s="116">
        <f t="shared" si="1"/>
        <v>0</v>
      </c>
    </row>
    <row r="15" spans="1:40" ht="23.25" hidden="1" customHeight="1" x14ac:dyDescent="0.45">
      <c r="A15" s="74"/>
      <c r="B15" s="10" t="s">
        <v>115</v>
      </c>
      <c r="C15" s="34" t="s">
        <v>115</v>
      </c>
      <c r="D15" s="10" t="s">
        <v>116</v>
      </c>
      <c r="E15" s="11" t="s">
        <v>61</v>
      </c>
      <c r="F15" s="11">
        <v>0</v>
      </c>
      <c r="G15" s="11"/>
      <c r="H15" s="16"/>
      <c r="I15" s="16"/>
      <c r="J15" s="17"/>
      <c r="K15" s="101"/>
      <c r="L15" s="17"/>
      <c r="M15" s="17"/>
      <c r="N15" s="17"/>
      <c r="O15" s="101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/>
      <c r="AJ15" s="17"/>
      <c r="AK15" s="17"/>
      <c r="AL15" s="17"/>
      <c r="AM15" s="18">
        <f t="shared" si="0"/>
        <v>0</v>
      </c>
      <c r="AN15" s="116">
        <f t="shared" si="1"/>
        <v>0</v>
      </c>
    </row>
    <row r="16" spans="1:40" ht="23.25" hidden="1" customHeight="1" x14ac:dyDescent="0.45">
      <c r="A16" s="74"/>
      <c r="B16" s="10" t="s">
        <v>117</v>
      </c>
      <c r="C16" s="34" t="s">
        <v>117</v>
      </c>
      <c r="D16" s="10" t="s">
        <v>118</v>
      </c>
      <c r="E16" s="11" t="s">
        <v>61</v>
      </c>
      <c r="F16" s="11">
        <v>0</v>
      </c>
      <c r="G16" s="11"/>
      <c r="H16" s="16"/>
      <c r="I16" s="16"/>
      <c r="J16" s="17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0"/>
        <v>0</v>
      </c>
      <c r="AN16" s="116">
        <f t="shared" si="1"/>
        <v>0</v>
      </c>
    </row>
    <row r="17" spans="1:40" ht="23.25" hidden="1" customHeight="1" x14ac:dyDescent="0.45">
      <c r="A17" s="74"/>
      <c r="B17" s="10" t="s">
        <v>119</v>
      </c>
      <c r="C17" s="34" t="s">
        <v>119</v>
      </c>
      <c r="D17" s="10" t="s">
        <v>120</v>
      </c>
      <c r="E17" s="11" t="s">
        <v>61</v>
      </c>
      <c r="F17" s="11">
        <v>0</v>
      </c>
      <c r="G17" s="11"/>
      <c r="H17" s="16"/>
      <c r="I17" s="16"/>
      <c r="J17" s="17"/>
      <c r="K17" s="101"/>
      <c r="L17" s="17"/>
      <c r="M17" s="17"/>
      <c r="N17" s="17"/>
      <c r="O17" s="101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6"/>
      <c r="AE17" s="16"/>
      <c r="AF17" s="16"/>
      <c r="AG17" s="16"/>
      <c r="AH17" s="17"/>
      <c r="AI17" s="17"/>
      <c r="AJ17" s="17"/>
      <c r="AK17" s="17"/>
      <c r="AL17" s="17"/>
      <c r="AM17" s="18">
        <f t="shared" si="0"/>
        <v>0</v>
      </c>
      <c r="AN17" s="116">
        <f t="shared" si="1"/>
        <v>0</v>
      </c>
    </row>
    <row r="18" spans="1:40" ht="23.25" hidden="1" customHeight="1" x14ac:dyDescent="0.45">
      <c r="A18" s="74"/>
      <c r="B18" s="10" t="s">
        <v>121</v>
      </c>
      <c r="C18" s="34" t="s">
        <v>121</v>
      </c>
      <c r="D18" s="10" t="s">
        <v>122</v>
      </c>
      <c r="E18" s="11" t="s">
        <v>61</v>
      </c>
      <c r="F18" s="11">
        <v>0</v>
      </c>
      <c r="G18" s="11"/>
      <c r="H18" s="16"/>
      <c r="I18" s="16"/>
      <c r="J18" s="17"/>
      <c r="K18" s="101"/>
      <c r="L18" s="17"/>
      <c r="M18" s="17"/>
      <c r="N18" s="17"/>
      <c r="O18" s="101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6"/>
      <c r="AE18" s="16"/>
      <c r="AF18" s="16"/>
      <c r="AG18" s="16"/>
      <c r="AH18" s="17"/>
      <c r="AI18" s="17"/>
      <c r="AJ18" s="17"/>
      <c r="AK18" s="17"/>
      <c r="AL18" s="17"/>
      <c r="AM18" s="18">
        <f t="shared" si="0"/>
        <v>0</v>
      </c>
      <c r="AN18" s="116">
        <f t="shared" si="1"/>
        <v>0</v>
      </c>
    </row>
    <row r="19" spans="1:40" ht="23.25" hidden="1" customHeight="1" x14ac:dyDescent="0.45">
      <c r="A19" s="74"/>
      <c r="B19" s="10" t="s">
        <v>123</v>
      </c>
      <c r="C19" s="34" t="s">
        <v>123</v>
      </c>
      <c r="D19" s="10" t="s">
        <v>124</v>
      </c>
      <c r="E19" s="11" t="s">
        <v>61</v>
      </c>
      <c r="F19" s="11">
        <v>0</v>
      </c>
      <c r="G19" s="11"/>
      <c r="H19" s="16"/>
      <c r="I19" s="16"/>
      <c r="J19" s="17"/>
      <c r="K19" s="101"/>
      <c r="L19" s="17"/>
      <c r="M19" s="17"/>
      <c r="N19" s="17"/>
      <c r="O19" s="101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6"/>
      <c r="AE19" s="16"/>
      <c r="AF19" s="16"/>
      <c r="AG19" s="16"/>
      <c r="AH19" s="17"/>
      <c r="AI19" s="17"/>
      <c r="AJ19" s="17"/>
      <c r="AK19" s="17"/>
      <c r="AL19" s="17"/>
      <c r="AM19" s="18">
        <f t="shared" si="0"/>
        <v>0</v>
      </c>
      <c r="AN19" s="116">
        <f t="shared" si="1"/>
        <v>0</v>
      </c>
    </row>
    <row r="20" spans="1:40" ht="23.25" hidden="1" customHeight="1" x14ac:dyDescent="0.45">
      <c r="A20" s="74"/>
      <c r="B20" s="10" t="s">
        <v>1277</v>
      </c>
      <c r="C20" s="34" t="s">
        <v>1277</v>
      </c>
      <c r="D20" s="10" t="s">
        <v>125</v>
      </c>
      <c r="E20" s="11" t="s">
        <v>61</v>
      </c>
      <c r="F20" s="11">
        <v>0</v>
      </c>
      <c r="G20" s="11"/>
      <c r="H20" s="16"/>
      <c r="I20" s="16"/>
      <c r="J20" s="17"/>
      <c r="K20" s="101"/>
      <c r="L20" s="17"/>
      <c r="M20" s="17"/>
      <c r="N20" s="17"/>
      <c r="O20" s="101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6"/>
      <c r="AE20" s="16"/>
      <c r="AF20" s="16"/>
      <c r="AG20" s="16"/>
      <c r="AH20" s="17"/>
      <c r="AI20" s="17"/>
      <c r="AJ20" s="17"/>
      <c r="AK20" s="17"/>
      <c r="AL20" s="17"/>
      <c r="AM20" s="18">
        <f t="shared" si="0"/>
        <v>0</v>
      </c>
      <c r="AN20" s="116">
        <f t="shared" si="1"/>
        <v>0</v>
      </c>
    </row>
    <row r="21" spans="1:40" ht="23.25" hidden="1" customHeight="1" x14ac:dyDescent="0.45">
      <c r="A21" s="74"/>
      <c r="B21" s="10" t="s">
        <v>126</v>
      </c>
      <c r="C21" s="34" t="s">
        <v>126</v>
      </c>
      <c r="D21" s="10" t="s">
        <v>127</v>
      </c>
      <c r="E21" s="11" t="s">
        <v>61</v>
      </c>
      <c r="F21" s="11">
        <v>0</v>
      </c>
      <c r="G21" s="11"/>
      <c r="H21" s="16"/>
      <c r="I21" s="16"/>
      <c r="J21" s="17"/>
      <c r="K21" s="101"/>
      <c r="L21" s="17"/>
      <c r="M21" s="17"/>
      <c r="N21" s="17"/>
      <c r="O21" s="101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6"/>
      <c r="AE21" s="16"/>
      <c r="AF21" s="16"/>
      <c r="AG21" s="16"/>
      <c r="AH21" s="17"/>
      <c r="AI21" s="17"/>
      <c r="AJ21" s="17"/>
      <c r="AK21" s="17"/>
      <c r="AL21" s="17"/>
      <c r="AM21" s="18">
        <f t="shared" si="0"/>
        <v>0</v>
      </c>
      <c r="AN21" s="116">
        <f t="shared" si="1"/>
        <v>0</v>
      </c>
    </row>
    <row r="22" spans="1:40" ht="23.25" hidden="1" customHeight="1" x14ac:dyDescent="0.45">
      <c r="A22" s="74"/>
      <c r="B22" s="10" t="s">
        <v>128</v>
      </c>
      <c r="C22" s="34" t="s">
        <v>128</v>
      </c>
      <c r="D22" s="10" t="s">
        <v>129</v>
      </c>
      <c r="E22" s="11" t="s">
        <v>61</v>
      </c>
      <c r="F22" s="11">
        <v>0</v>
      </c>
      <c r="G22" s="11"/>
      <c r="H22" s="16"/>
      <c r="I22" s="16"/>
      <c r="J22" s="17"/>
      <c r="K22" s="101"/>
      <c r="L22" s="17"/>
      <c r="M22" s="17"/>
      <c r="N22" s="17"/>
      <c r="O22" s="101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6"/>
      <c r="AE22" s="16"/>
      <c r="AF22" s="16"/>
      <c r="AG22" s="16"/>
      <c r="AH22" s="17"/>
      <c r="AI22" s="17"/>
      <c r="AJ22" s="17"/>
      <c r="AK22" s="17"/>
      <c r="AL22" s="17"/>
      <c r="AM22" s="18">
        <f t="shared" si="0"/>
        <v>0</v>
      </c>
      <c r="AN22" s="116">
        <f t="shared" si="1"/>
        <v>0</v>
      </c>
    </row>
    <row r="23" spans="1:40" ht="23.25" hidden="1" customHeight="1" x14ac:dyDescent="0.45">
      <c r="A23" s="74"/>
      <c r="B23" s="10" t="s">
        <v>130</v>
      </c>
      <c r="C23" s="34" t="s">
        <v>130</v>
      </c>
      <c r="D23" s="10" t="s">
        <v>131</v>
      </c>
      <c r="E23" s="11" t="s">
        <v>265</v>
      </c>
      <c r="F23" s="11">
        <v>0</v>
      </c>
      <c r="G23" s="11"/>
      <c r="H23" s="16"/>
      <c r="I23" s="16"/>
      <c r="J23" s="17"/>
      <c r="K23" s="101"/>
      <c r="L23" s="17"/>
      <c r="M23" s="17"/>
      <c r="N23" s="17"/>
      <c r="O23" s="101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6"/>
      <c r="AE23" s="16"/>
      <c r="AF23" s="16"/>
      <c r="AG23" s="16"/>
      <c r="AH23" s="17"/>
      <c r="AI23" s="17"/>
      <c r="AJ23" s="17"/>
      <c r="AK23" s="17"/>
      <c r="AL23" s="17"/>
      <c r="AM23" s="18">
        <f t="shared" si="0"/>
        <v>0</v>
      </c>
      <c r="AN23" s="116">
        <f t="shared" si="1"/>
        <v>0</v>
      </c>
    </row>
    <row r="24" spans="1:40" ht="23.25" hidden="1" customHeight="1" x14ac:dyDescent="0.45">
      <c r="A24" s="74"/>
      <c r="B24" s="10" t="s">
        <v>1647</v>
      </c>
      <c r="C24" s="34" t="s">
        <v>1647</v>
      </c>
      <c r="D24" s="10" t="s">
        <v>132</v>
      </c>
      <c r="E24" s="11" t="s">
        <v>265</v>
      </c>
      <c r="F24" s="11">
        <v>0</v>
      </c>
      <c r="G24" s="11"/>
      <c r="H24" s="16"/>
      <c r="I24" s="16"/>
      <c r="J24" s="17"/>
      <c r="K24" s="101"/>
      <c r="L24" s="17"/>
      <c r="M24" s="17"/>
      <c r="N24" s="17"/>
      <c r="O24" s="101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6"/>
      <c r="AE24" s="16"/>
      <c r="AF24" s="16"/>
      <c r="AG24" s="16"/>
      <c r="AH24" s="17"/>
      <c r="AI24" s="17"/>
      <c r="AJ24" s="17"/>
      <c r="AK24" s="17"/>
      <c r="AL24" s="17"/>
      <c r="AM24" s="18">
        <f t="shared" si="0"/>
        <v>0</v>
      </c>
      <c r="AN24" s="116">
        <f t="shared" si="1"/>
        <v>0</v>
      </c>
    </row>
    <row r="25" spans="1:40" ht="23.25" hidden="1" customHeight="1" x14ac:dyDescent="0.45">
      <c r="A25" s="74"/>
      <c r="B25" s="10" t="s">
        <v>1085</v>
      </c>
      <c r="C25" s="34" t="s">
        <v>1085</v>
      </c>
      <c r="D25" s="10" t="s">
        <v>1086</v>
      </c>
      <c r="E25" s="11" t="s">
        <v>61</v>
      </c>
      <c r="F25" s="11">
        <v>0</v>
      </c>
      <c r="G25" s="11"/>
      <c r="H25" s="16"/>
      <c r="I25" s="16"/>
      <c r="J25" s="17"/>
      <c r="K25" s="101"/>
      <c r="L25" s="17"/>
      <c r="M25" s="17"/>
      <c r="N25" s="17"/>
      <c r="O25" s="101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6"/>
      <c r="AE25" s="16"/>
      <c r="AF25" s="16"/>
      <c r="AG25" s="16"/>
      <c r="AH25" s="17"/>
      <c r="AI25" s="17"/>
      <c r="AJ25" s="17"/>
      <c r="AK25" s="17"/>
      <c r="AL25" s="17"/>
      <c r="AM25" s="18">
        <f t="shared" si="0"/>
        <v>0</v>
      </c>
      <c r="AN25" s="116">
        <f t="shared" si="1"/>
        <v>0</v>
      </c>
    </row>
    <row r="26" spans="1:40" ht="23.25" hidden="1" customHeight="1" x14ac:dyDescent="0.45">
      <c r="A26" s="74"/>
      <c r="B26" s="42" t="s">
        <v>1087</v>
      </c>
      <c r="C26" s="120" t="s">
        <v>1087</v>
      </c>
      <c r="D26" s="10" t="s">
        <v>1300</v>
      </c>
      <c r="E26" s="11" t="s">
        <v>61</v>
      </c>
      <c r="F26" s="11">
        <v>0</v>
      </c>
      <c r="G26" s="11"/>
      <c r="H26" s="16"/>
      <c r="I26" s="16"/>
      <c r="J26" s="17"/>
      <c r="K26" s="101"/>
      <c r="L26" s="17"/>
      <c r="M26" s="17"/>
      <c r="N26" s="17"/>
      <c r="O26" s="101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6"/>
      <c r="AE26" s="16"/>
      <c r="AF26" s="16"/>
      <c r="AG26" s="16"/>
      <c r="AH26" s="17"/>
      <c r="AI26" s="17"/>
      <c r="AJ26" s="17"/>
      <c r="AK26" s="17"/>
      <c r="AL26" s="17"/>
      <c r="AM26" s="18">
        <f t="shared" si="0"/>
        <v>0</v>
      </c>
      <c r="AN26" s="116">
        <f t="shared" si="1"/>
        <v>0</v>
      </c>
    </row>
    <row r="27" spans="1:40" ht="23.25" hidden="1" customHeight="1" x14ac:dyDescent="0.45">
      <c r="A27" s="74"/>
      <c r="B27" s="10" t="s">
        <v>1132</v>
      </c>
      <c r="C27" s="34" t="s">
        <v>1132</v>
      </c>
      <c r="D27" s="10" t="s">
        <v>1133</v>
      </c>
      <c r="E27" s="11" t="s">
        <v>61</v>
      </c>
      <c r="F27" s="11">
        <v>0</v>
      </c>
      <c r="G27" s="11"/>
      <c r="H27" s="16"/>
      <c r="I27" s="16"/>
      <c r="J27" s="17"/>
      <c r="K27" s="101"/>
      <c r="L27" s="17"/>
      <c r="M27" s="17"/>
      <c r="N27" s="17"/>
      <c r="O27" s="101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6"/>
      <c r="AE27" s="16"/>
      <c r="AF27" s="16"/>
      <c r="AG27" s="16"/>
      <c r="AH27" s="17"/>
      <c r="AI27" s="17"/>
      <c r="AJ27" s="17"/>
      <c r="AK27" s="17"/>
      <c r="AL27" s="17"/>
      <c r="AM27" s="18">
        <f t="shared" si="0"/>
        <v>0</v>
      </c>
      <c r="AN27" s="116">
        <f t="shared" si="1"/>
        <v>0</v>
      </c>
    </row>
    <row r="28" spans="1:40" ht="23.25" hidden="1" customHeight="1" x14ac:dyDescent="0.45">
      <c r="A28" s="74"/>
      <c r="B28" s="10" t="s">
        <v>1095</v>
      </c>
      <c r="C28" s="34" t="s">
        <v>1095</v>
      </c>
      <c r="D28" s="10" t="s">
        <v>1096</v>
      </c>
      <c r="E28" s="11" t="s">
        <v>61</v>
      </c>
      <c r="F28" s="11">
        <v>0</v>
      </c>
      <c r="G28" s="11"/>
      <c r="H28" s="16"/>
      <c r="I28" s="16"/>
      <c r="J28" s="17"/>
      <c r="K28" s="101"/>
      <c r="L28" s="17"/>
      <c r="M28" s="17"/>
      <c r="N28" s="17"/>
      <c r="O28" s="101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6"/>
      <c r="AE28" s="16"/>
      <c r="AF28" s="16"/>
      <c r="AG28" s="16"/>
      <c r="AH28" s="17"/>
      <c r="AI28" s="17"/>
      <c r="AJ28" s="17"/>
      <c r="AK28" s="17"/>
      <c r="AL28" s="17"/>
      <c r="AM28" s="18">
        <f t="shared" si="0"/>
        <v>0</v>
      </c>
      <c r="AN28" s="116">
        <f t="shared" si="1"/>
        <v>0</v>
      </c>
    </row>
    <row r="29" spans="1:40" ht="23.25" hidden="1" customHeight="1" x14ac:dyDescent="0.45">
      <c r="A29" s="74"/>
      <c r="B29" s="10" t="s">
        <v>133</v>
      </c>
      <c r="C29" s="34" t="s">
        <v>133</v>
      </c>
      <c r="D29" s="10" t="s">
        <v>134</v>
      </c>
      <c r="E29" s="11" t="s">
        <v>61</v>
      </c>
      <c r="F29" s="11">
        <v>0</v>
      </c>
      <c r="G29" s="11"/>
      <c r="H29" s="16"/>
      <c r="I29" s="16"/>
      <c r="J29" s="17"/>
      <c r="K29" s="101"/>
      <c r="L29" s="17"/>
      <c r="M29" s="17"/>
      <c r="N29" s="17"/>
      <c r="O29" s="101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6"/>
      <c r="AE29" s="16"/>
      <c r="AF29" s="16"/>
      <c r="AG29" s="16"/>
      <c r="AH29" s="17"/>
      <c r="AI29" s="17"/>
      <c r="AJ29" s="17"/>
      <c r="AK29" s="17"/>
      <c r="AL29" s="17"/>
      <c r="AM29" s="18">
        <f t="shared" si="0"/>
        <v>0</v>
      </c>
      <c r="AN29" s="116">
        <f t="shared" si="1"/>
        <v>0</v>
      </c>
    </row>
    <row r="30" spans="1:40" ht="23.25" hidden="1" customHeight="1" x14ac:dyDescent="0.45">
      <c r="A30" s="74"/>
      <c r="B30" s="19" t="s">
        <v>135</v>
      </c>
      <c r="C30" s="167" t="s">
        <v>135</v>
      </c>
      <c r="D30" s="99" t="s">
        <v>1327</v>
      </c>
      <c r="E30" s="11" t="s">
        <v>61</v>
      </c>
      <c r="F30" s="11">
        <v>0</v>
      </c>
      <c r="G30" s="11"/>
      <c r="H30" s="16"/>
      <c r="I30" s="16"/>
      <c r="J30" s="17"/>
      <c r="K30" s="101"/>
      <c r="L30" s="17"/>
      <c r="M30" s="17"/>
      <c r="N30" s="17"/>
      <c r="O30" s="101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6"/>
      <c r="AE30" s="16"/>
      <c r="AF30" s="16"/>
      <c r="AG30" s="16"/>
      <c r="AH30" s="17"/>
      <c r="AI30" s="17"/>
      <c r="AJ30" s="17"/>
      <c r="AK30" s="17"/>
      <c r="AL30" s="17"/>
      <c r="AM30" s="18">
        <f t="shared" si="0"/>
        <v>0</v>
      </c>
      <c r="AN30" s="116">
        <f t="shared" si="1"/>
        <v>0</v>
      </c>
    </row>
    <row r="31" spans="1:40" ht="23.25" hidden="1" customHeight="1" x14ac:dyDescent="0.45">
      <c r="A31" s="74"/>
      <c r="B31" s="19" t="s">
        <v>135</v>
      </c>
      <c r="C31" s="167" t="s">
        <v>135</v>
      </c>
      <c r="D31" s="19" t="s">
        <v>136</v>
      </c>
      <c r="E31" s="11" t="s">
        <v>61</v>
      </c>
      <c r="F31" s="11">
        <v>0</v>
      </c>
      <c r="G31" s="11"/>
      <c r="H31" s="16"/>
      <c r="I31" s="16"/>
      <c r="J31" s="17"/>
      <c r="K31" s="101"/>
      <c r="L31" s="17"/>
      <c r="M31" s="17"/>
      <c r="N31" s="17"/>
      <c r="O31" s="101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6"/>
      <c r="AE31" s="16"/>
      <c r="AF31" s="16"/>
      <c r="AG31" s="16"/>
      <c r="AH31" s="17"/>
      <c r="AI31" s="17"/>
      <c r="AJ31" s="17"/>
      <c r="AK31" s="17"/>
      <c r="AL31" s="17"/>
      <c r="AM31" s="18">
        <f t="shared" si="0"/>
        <v>0</v>
      </c>
      <c r="AN31" s="116">
        <f t="shared" si="1"/>
        <v>0</v>
      </c>
    </row>
    <row r="32" spans="1:40" ht="23.25" hidden="1" customHeight="1" x14ac:dyDescent="0.45">
      <c r="A32" s="74"/>
      <c r="B32" s="10" t="s">
        <v>137</v>
      </c>
      <c r="C32" s="34" t="s">
        <v>137</v>
      </c>
      <c r="D32" s="10" t="s">
        <v>138</v>
      </c>
      <c r="E32" s="11" t="s">
        <v>61</v>
      </c>
      <c r="F32" s="11">
        <v>0</v>
      </c>
      <c r="G32" s="11"/>
      <c r="H32" s="16"/>
      <c r="I32" s="16"/>
      <c r="J32" s="17"/>
      <c r="K32" s="101"/>
      <c r="L32" s="17"/>
      <c r="M32" s="17"/>
      <c r="N32" s="17"/>
      <c r="O32" s="101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6"/>
      <c r="AE32" s="16"/>
      <c r="AF32" s="16"/>
      <c r="AG32" s="16"/>
      <c r="AH32" s="17"/>
      <c r="AI32" s="17"/>
      <c r="AJ32" s="17"/>
      <c r="AK32" s="17"/>
      <c r="AL32" s="17"/>
      <c r="AM32" s="18">
        <f t="shared" si="0"/>
        <v>0</v>
      </c>
      <c r="AN32" s="116">
        <f t="shared" si="1"/>
        <v>0</v>
      </c>
    </row>
    <row r="33" spans="1:40" ht="23.25" hidden="1" customHeight="1" x14ac:dyDescent="0.45">
      <c r="A33" s="74"/>
      <c r="B33" s="10" t="s">
        <v>139</v>
      </c>
      <c r="C33" s="34" t="s">
        <v>139</v>
      </c>
      <c r="D33" s="10" t="s">
        <v>1514</v>
      </c>
      <c r="E33" s="11" t="s">
        <v>61</v>
      </c>
      <c r="F33" s="11">
        <v>0</v>
      </c>
      <c r="G33" s="11"/>
      <c r="H33" s="16"/>
      <c r="I33" s="16"/>
      <c r="J33" s="17"/>
      <c r="K33" s="101"/>
      <c r="L33" s="17"/>
      <c r="M33" s="17"/>
      <c r="N33" s="17"/>
      <c r="O33" s="101"/>
      <c r="P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6"/>
      <c r="AE33" s="16"/>
      <c r="AF33" s="16"/>
      <c r="AG33" s="16"/>
      <c r="AH33" s="17"/>
      <c r="AI33" s="17"/>
      <c r="AJ33" s="17"/>
      <c r="AK33" s="17"/>
      <c r="AL33" s="17"/>
      <c r="AM33" s="18">
        <f t="shared" si="0"/>
        <v>0</v>
      </c>
      <c r="AN33" s="116">
        <f t="shared" si="1"/>
        <v>0</v>
      </c>
    </row>
    <row r="34" spans="1:40" ht="23.25" hidden="1" customHeight="1" x14ac:dyDescent="0.45">
      <c r="A34" s="74"/>
      <c r="B34" s="10" t="s">
        <v>141</v>
      </c>
      <c r="C34" s="34" t="s">
        <v>141</v>
      </c>
      <c r="D34" s="10" t="s">
        <v>142</v>
      </c>
      <c r="E34" s="11" t="s">
        <v>61</v>
      </c>
      <c r="F34" s="11">
        <v>0</v>
      </c>
      <c r="G34" s="11"/>
      <c r="H34" s="16"/>
      <c r="I34" s="16"/>
      <c r="J34" s="17"/>
      <c r="K34" s="101"/>
      <c r="L34" s="17"/>
      <c r="M34" s="17"/>
      <c r="N34" s="17"/>
      <c r="O34" s="101"/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6"/>
      <c r="AE34" s="16"/>
      <c r="AF34" s="16"/>
      <c r="AG34" s="16"/>
      <c r="AH34" s="17"/>
      <c r="AI34" s="17"/>
      <c r="AJ34" s="17"/>
      <c r="AK34" s="17"/>
      <c r="AL34" s="17"/>
      <c r="AM34" s="18">
        <f t="shared" si="0"/>
        <v>0</v>
      </c>
      <c r="AN34" s="116">
        <f t="shared" si="1"/>
        <v>0</v>
      </c>
    </row>
    <row r="35" spans="1:40" ht="23.25" hidden="1" customHeight="1" x14ac:dyDescent="0.45">
      <c r="A35" s="74"/>
      <c r="B35" s="10" t="s">
        <v>143</v>
      </c>
      <c r="C35" s="34" t="s">
        <v>143</v>
      </c>
      <c r="D35" s="10" t="s">
        <v>144</v>
      </c>
      <c r="E35" s="11" t="s">
        <v>61</v>
      </c>
      <c r="F35" s="11">
        <v>0</v>
      </c>
      <c r="G35" s="11"/>
      <c r="H35" s="16"/>
      <c r="I35" s="16"/>
      <c r="J35" s="17"/>
      <c r="K35" s="101"/>
      <c r="L35" s="17"/>
      <c r="M35" s="17"/>
      <c r="N35" s="17"/>
      <c r="O35" s="101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6"/>
      <c r="AE35" s="16"/>
      <c r="AF35" s="16"/>
      <c r="AG35" s="16"/>
      <c r="AH35" s="17"/>
      <c r="AI35" s="17"/>
      <c r="AJ35" s="17"/>
      <c r="AK35" s="17"/>
      <c r="AL35" s="17"/>
      <c r="AM35" s="18">
        <f t="shared" si="0"/>
        <v>0</v>
      </c>
      <c r="AN35" s="116">
        <f t="shared" si="1"/>
        <v>0</v>
      </c>
    </row>
    <row r="36" spans="1:40" ht="23.25" hidden="1" customHeight="1" x14ac:dyDescent="0.45">
      <c r="A36" s="74"/>
      <c r="B36" s="10" t="s">
        <v>145</v>
      </c>
      <c r="C36" s="34" t="s">
        <v>145</v>
      </c>
      <c r="D36" s="10" t="s">
        <v>146</v>
      </c>
      <c r="E36" s="11" t="s">
        <v>61</v>
      </c>
      <c r="F36" s="11">
        <v>0</v>
      </c>
      <c r="G36" s="11"/>
      <c r="H36" s="16"/>
      <c r="I36" s="16"/>
      <c r="J36" s="17"/>
      <c r="K36" s="101"/>
      <c r="L36" s="17"/>
      <c r="M36" s="17"/>
      <c r="N36" s="17"/>
      <c r="O36" s="101"/>
      <c r="P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6"/>
      <c r="AE36" s="16"/>
      <c r="AF36" s="16"/>
      <c r="AG36" s="16"/>
      <c r="AH36" s="17"/>
      <c r="AI36" s="17"/>
      <c r="AJ36" s="17"/>
      <c r="AK36" s="17"/>
      <c r="AL36" s="17"/>
      <c r="AM36" s="18">
        <f t="shared" si="0"/>
        <v>0</v>
      </c>
      <c r="AN36" s="116">
        <f t="shared" si="1"/>
        <v>0</v>
      </c>
    </row>
    <row r="37" spans="1:40" ht="23.25" hidden="1" customHeight="1" x14ac:dyDescent="0.45">
      <c r="A37" s="74"/>
      <c r="B37" s="19" t="s">
        <v>147</v>
      </c>
      <c r="C37" s="167" t="s">
        <v>147</v>
      </c>
      <c r="D37" s="19" t="s">
        <v>148</v>
      </c>
      <c r="E37" s="11" t="s">
        <v>61</v>
      </c>
      <c r="F37" s="11">
        <v>0</v>
      </c>
      <c r="G37" s="11"/>
      <c r="H37" s="16"/>
      <c r="I37" s="16"/>
      <c r="J37" s="17"/>
      <c r="K37" s="101"/>
      <c r="L37" s="17"/>
      <c r="M37" s="17"/>
      <c r="N37" s="17"/>
      <c r="O37" s="101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6"/>
      <c r="AE37" s="16"/>
      <c r="AF37" s="16"/>
      <c r="AG37" s="16"/>
      <c r="AH37" s="17"/>
      <c r="AI37" s="17"/>
      <c r="AJ37" s="17"/>
      <c r="AK37" s="17"/>
      <c r="AL37" s="17"/>
      <c r="AM37" s="18">
        <f t="shared" si="0"/>
        <v>0</v>
      </c>
      <c r="AN37" s="116">
        <f t="shared" si="1"/>
        <v>0</v>
      </c>
    </row>
    <row r="38" spans="1:40" ht="23.25" hidden="1" customHeight="1" x14ac:dyDescent="0.45">
      <c r="A38" s="74"/>
      <c r="B38" s="19" t="s">
        <v>147</v>
      </c>
      <c r="C38" s="167" t="s">
        <v>147</v>
      </c>
      <c r="D38" s="19" t="s">
        <v>149</v>
      </c>
      <c r="E38" s="11" t="s">
        <v>61</v>
      </c>
      <c r="F38" s="11">
        <v>0</v>
      </c>
      <c r="G38" s="11"/>
      <c r="H38" s="16"/>
      <c r="I38" s="16"/>
      <c r="J38" s="17"/>
      <c r="K38" s="101"/>
      <c r="L38" s="17"/>
      <c r="M38" s="17"/>
      <c r="N38" s="17"/>
      <c r="O38" s="101"/>
      <c r="P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6"/>
      <c r="AE38" s="16"/>
      <c r="AF38" s="16"/>
      <c r="AG38" s="16"/>
      <c r="AH38" s="17"/>
      <c r="AI38" s="17"/>
      <c r="AJ38" s="17"/>
      <c r="AK38" s="17"/>
      <c r="AL38" s="17"/>
      <c r="AM38" s="18">
        <f t="shared" si="0"/>
        <v>0</v>
      </c>
      <c r="AN38" s="116">
        <f t="shared" si="1"/>
        <v>0</v>
      </c>
    </row>
    <row r="39" spans="1:40" ht="23.25" hidden="1" customHeight="1" x14ac:dyDescent="0.45">
      <c r="A39" s="74"/>
      <c r="B39" s="10" t="s">
        <v>150</v>
      </c>
      <c r="C39" s="34" t="s">
        <v>150</v>
      </c>
      <c r="D39" s="10" t="s">
        <v>151</v>
      </c>
      <c r="E39" s="11" t="s">
        <v>61</v>
      </c>
      <c r="F39" s="11">
        <v>0</v>
      </c>
      <c r="G39" s="11"/>
      <c r="H39" s="16"/>
      <c r="I39" s="16"/>
      <c r="J39" s="17"/>
      <c r="K39" s="101"/>
      <c r="L39" s="17"/>
      <c r="M39" s="17"/>
      <c r="N39" s="17"/>
      <c r="O39" s="101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6"/>
      <c r="AE39" s="16"/>
      <c r="AF39" s="16"/>
      <c r="AG39" s="16"/>
      <c r="AH39" s="17"/>
      <c r="AI39" s="17"/>
      <c r="AJ39" s="17"/>
      <c r="AK39" s="17"/>
      <c r="AL39" s="17"/>
      <c r="AM39" s="18">
        <f t="shared" si="0"/>
        <v>0</v>
      </c>
      <c r="AN39" s="116">
        <f t="shared" si="1"/>
        <v>0</v>
      </c>
    </row>
    <row r="40" spans="1:40" ht="23.25" hidden="1" customHeight="1" x14ac:dyDescent="0.45">
      <c r="A40" s="74"/>
      <c r="B40" s="10" t="s">
        <v>152</v>
      </c>
      <c r="C40" s="34" t="s">
        <v>152</v>
      </c>
      <c r="D40" s="10" t="s">
        <v>153</v>
      </c>
      <c r="E40" s="11" t="s">
        <v>61</v>
      </c>
      <c r="F40" s="11">
        <v>0</v>
      </c>
      <c r="G40" s="11"/>
      <c r="H40" s="16"/>
      <c r="I40" s="16"/>
      <c r="J40" s="17"/>
      <c r="K40" s="101"/>
      <c r="L40" s="17"/>
      <c r="M40" s="17"/>
      <c r="N40" s="17"/>
      <c r="O40" s="101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6"/>
      <c r="AE40" s="16"/>
      <c r="AF40" s="16"/>
      <c r="AG40" s="16"/>
      <c r="AH40" s="17"/>
      <c r="AI40" s="17"/>
      <c r="AJ40" s="17"/>
      <c r="AK40" s="17"/>
      <c r="AL40" s="17"/>
      <c r="AM40" s="18">
        <f t="shared" si="0"/>
        <v>0</v>
      </c>
      <c r="AN40" s="116">
        <f t="shared" si="1"/>
        <v>0</v>
      </c>
    </row>
    <row r="41" spans="1:40" ht="23.25" hidden="1" customHeight="1" x14ac:dyDescent="0.45">
      <c r="A41" s="74"/>
      <c r="B41" s="10" t="s">
        <v>154</v>
      </c>
      <c r="C41" s="34" t="s">
        <v>154</v>
      </c>
      <c r="D41" s="10" t="s">
        <v>155</v>
      </c>
      <c r="E41" s="11" t="s">
        <v>61</v>
      </c>
      <c r="F41" s="11">
        <v>0</v>
      </c>
      <c r="G41" s="11"/>
      <c r="H41" s="16"/>
      <c r="I41" s="16"/>
      <c r="J41" s="17"/>
      <c r="K41" s="101"/>
      <c r="L41" s="17"/>
      <c r="M41" s="17"/>
      <c r="N41" s="17"/>
      <c r="O41" s="101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6"/>
      <c r="AE41" s="16"/>
      <c r="AF41" s="16"/>
      <c r="AG41" s="16"/>
      <c r="AH41" s="17"/>
      <c r="AI41" s="17"/>
      <c r="AJ41" s="17"/>
      <c r="AK41" s="17"/>
      <c r="AL41" s="17"/>
      <c r="AM41" s="18">
        <f t="shared" si="0"/>
        <v>0</v>
      </c>
      <c r="AN41" s="116">
        <f t="shared" si="1"/>
        <v>0</v>
      </c>
    </row>
    <row r="42" spans="1:40" ht="23.25" hidden="1" customHeight="1" x14ac:dyDescent="0.45">
      <c r="A42" s="74"/>
      <c r="B42" s="10" t="s">
        <v>156</v>
      </c>
      <c r="C42" s="34" t="s">
        <v>156</v>
      </c>
      <c r="D42" s="10" t="s">
        <v>157</v>
      </c>
      <c r="E42" s="11" t="s">
        <v>61</v>
      </c>
      <c r="F42" s="11">
        <v>0</v>
      </c>
      <c r="G42" s="11"/>
      <c r="H42" s="16"/>
      <c r="I42" s="16"/>
      <c r="J42" s="17"/>
      <c r="K42" s="101"/>
      <c r="L42" s="17"/>
      <c r="M42" s="17"/>
      <c r="N42" s="17"/>
      <c r="O42" s="101"/>
      <c r="P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6"/>
      <c r="AE42" s="16"/>
      <c r="AF42" s="16"/>
      <c r="AG42" s="16"/>
      <c r="AH42" s="17"/>
      <c r="AI42" s="17"/>
      <c r="AJ42" s="17"/>
      <c r="AK42" s="17"/>
      <c r="AL42" s="17"/>
      <c r="AM42" s="18">
        <f t="shared" si="0"/>
        <v>0</v>
      </c>
      <c r="AN42" s="116">
        <f t="shared" si="1"/>
        <v>0</v>
      </c>
    </row>
    <row r="43" spans="1:40" ht="23.25" hidden="1" customHeight="1" x14ac:dyDescent="0.45">
      <c r="A43" s="74"/>
      <c r="B43" s="10" t="s">
        <v>158</v>
      </c>
      <c r="C43" s="34" t="s">
        <v>158</v>
      </c>
      <c r="D43" s="10" t="s">
        <v>159</v>
      </c>
      <c r="E43" s="11" t="s">
        <v>61</v>
      </c>
      <c r="F43" s="11">
        <v>0</v>
      </c>
      <c r="G43" s="11"/>
      <c r="H43" s="16"/>
      <c r="I43" s="16"/>
      <c r="J43" s="17"/>
      <c r="K43" s="101"/>
      <c r="L43" s="17"/>
      <c r="M43" s="17"/>
      <c r="N43" s="17"/>
      <c r="O43" s="101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6"/>
      <c r="AE43" s="16"/>
      <c r="AF43" s="16"/>
      <c r="AG43" s="16"/>
      <c r="AH43" s="17"/>
      <c r="AI43" s="17"/>
      <c r="AJ43" s="17"/>
      <c r="AK43" s="17"/>
      <c r="AL43" s="17"/>
      <c r="AM43" s="18">
        <f t="shared" si="0"/>
        <v>0</v>
      </c>
      <c r="AN43" s="116">
        <f t="shared" si="1"/>
        <v>0</v>
      </c>
    </row>
    <row r="44" spans="1:40" ht="23.25" hidden="1" customHeight="1" x14ac:dyDescent="0.45">
      <c r="A44" s="74"/>
      <c r="B44" s="10" t="s">
        <v>160</v>
      </c>
      <c r="C44" s="34" t="s">
        <v>160</v>
      </c>
      <c r="D44" s="10" t="s">
        <v>161</v>
      </c>
      <c r="E44" s="11" t="s">
        <v>61</v>
      </c>
      <c r="F44" s="11">
        <v>0</v>
      </c>
      <c r="G44" s="11"/>
      <c r="H44" s="16"/>
      <c r="I44" s="16"/>
      <c r="J44" s="17"/>
      <c r="K44" s="101"/>
      <c r="L44" s="17"/>
      <c r="M44" s="17"/>
      <c r="N44" s="17"/>
      <c r="O44" s="101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6"/>
      <c r="AE44" s="16"/>
      <c r="AF44" s="16"/>
      <c r="AG44" s="16"/>
      <c r="AH44" s="17"/>
      <c r="AI44" s="17"/>
      <c r="AJ44" s="17"/>
      <c r="AK44" s="17"/>
      <c r="AL44" s="17"/>
      <c r="AM44" s="18">
        <f t="shared" si="0"/>
        <v>0</v>
      </c>
      <c r="AN44" s="116">
        <f t="shared" si="1"/>
        <v>0</v>
      </c>
    </row>
    <row r="45" spans="1:40" ht="23.25" hidden="1" customHeight="1" x14ac:dyDescent="0.45">
      <c r="A45" s="74"/>
      <c r="B45" s="10" t="s">
        <v>162</v>
      </c>
      <c r="C45" s="34" t="s">
        <v>162</v>
      </c>
      <c r="D45" s="10" t="s">
        <v>163</v>
      </c>
      <c r="E45" s="11" t="s">
        <v>61</v>
      </c>
      <c r="F45" s="11">
        <v>0</v>
      </c>
      <c r="G45" s="11"/>
      <c r="H45" s="16"/>
      <c r="I45" s="16"/>
      <c r="J45" s="17"/>
      <c r="K45" s="101"/>
      <c r="L45" s="17"/>
      <c r="M45" s="17"/>
      <c r="N45" s="17"/>
      <c r="O45" s="101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6"/>
      <c r="AE45" s="16"/>
      <c r="AF45" s="16"/>
      <c r="AG45" s="16"/>
      <c r="AH45" s="17"/>
      <c r="AI45" s="17"/>
      <c r="AJ45" s="17"/>
      <c r="AK45" s="17"/>
      <c r="AL45" s="17"/>
      <c r="AM45" s="18">
        <f t="shared" si="0"/>
        <v>0</v>
      </c>
      <c r="AN45" s="116">
        <f t="shared" si="1"/>
        <v>0</v>
      </c>
    </row>
    <row r="46" spans="1:40" ht="23.25" hidden="1" customHeight="1" x14ac:dyDescent="0.45">
      <c r="A46" s="74"/>
      <c r="B46" s="10" t="s">
        <v>164</v>
      </c>
      <c r="C46" s="34" t="s">
        <v>164</v>
      </c>
      <c r="D46" s="10" t="s">
        <v>165</v>
      </c>
      <c r="E46" s="11" t="s">
        <v>61</v>
      </c>
      <c r="F46" s="11">
        <v>0</v>
      </c>
      <c r="G46" s="11"/>
      <c r="H46" s="16"/>
      <c r="I46" s="16"/>
      <c r="J46" s="17"/>
      <c r="K46" s="101"/>
      <c r="L46" s="17"/>
      <c r="M46" s="17"/>
      <c r="N46" s="17"/>
      <c r="O46" s="101"/>
      <c r="P46" s="1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6"/>
      <c r="AE46" s="16"/>
      <c r="AF46" s="16"/>
      <c r="AG46" s="16"/>
      <c r="AH46" s="17"/>
      <c r="AI46" s="17"/>
      <c r="AJ46" s="17"/>
      <c r="AK46" s="17"/>
      <c r="AL46" s="17"/>
      <c r="AM46" s="18">
        <f t="shared" si="0"/>
        <v>0</v>
      </c>
      <c r="AN46" s="116">
        <f t="shared" si="1"/>
        <v>0</v>
      </c>
    </row>
    <row r="47" spans="1:40" ht="23.25" hidden="1" customHeight="1" x14ac:dyDescent="0.45">
      <c r="A47" s="74"/>
      <c r="B47" s="10" t="s">
        <v>166</v>
      </c>
      <c r="C47" s="34" t="s">
        <v>166</v>
      </c>
      <c r="D47" s="10" t="s">
        <v>167</v>
      </c>
      <c r="E47" s="11" t="s">
        <v>61</v>
      </c>
      <c r="F47" s="11">
        <v>0</v>
      </c>
      <c r="G47" s="11"/>
      <c r="H47" s="16"/>
      <c r="I47" s="16"/>
      <c r="J47" s="17"/>
      <c r="K47" s="101"/>
      <c r="L47" s="17"/>
      <c r="M47" s="17"/>
      <c r="N47" s="17"/>
      <c r="O47" s="101"/>
      <c r="P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6"/>
      <c r="AE47" s="16"/>
      <c r="AF47" s="16"/>
      <c r="AG47" s="16"/>
      <c r="AH47" s="17"/>
      <c r="AI47" s="17"/>
      <c r="AJ47" s="17"/>
      <c r="AK47" s="17"/>
      <c r="AL47" s="17"/>
      <c r="AM47" s="18">
        <f t="shared" si="0"/>
        <v>0</v>
      </c>
      <c r="AN47" s="116">
        <f t="shared" si="1"/>
        <v>0</v>
      </c>
    </row>
    <row r="48" spans="1:40" ht="23.25" hidden="1" customHeight="1" x14ac:dyDescent="0.45">
      <c r="A48" s="74"/>
      <c r="B48" s="10" t="s">
        <v>168</v>
      </c>
      <c r="C48" s="34" t="s">
        <v>168</v>
      </c>
      <c r="D48" s="10" t="s">
        <v>169</v>
      </c>
      <c r="E48" s="11" t="s">
        <v>61</v>
      </c>
      <c r="F48" s="11">
        <v>0</v>
      </c>
      <c r="G48" s="11"/>
      <c r="H48" s="16"/>
      <c r="I48" s="16"/>
      <c r="J48" s="17"/>
      <c r="K48" s="101"/>
      <c r="L48" s="17"/>
      <c r="M48" s="17"/>
      <c r="N48" s="17"/>
      <c r="O48" s="101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6"/>
      <c r="AE48" s="16"/>
      <c r="AF48" s="16"/>
      <c r="AG48" s="16"/>
      <c r="AH48" s="17"/>
      <c r="AI48" s="17"/>
      <c r="AJ48" s="17"/>
      <c r="AK48" s="17"/>
      <c r="AL48" s="17"/>
      <c r="AM48" s="18">
        <f t="shared" si="0"/>
        <v>0</v>
      </c>
      <c r="AN48" s="116">
        <f t="shared" si="1"/>
        <v>0</v>
      </c>
    </row>
    <row r="49" spans="1:40" ht="23.25" hidden="1" customHeight="1" x14ac:dyDescent="0.45">
      <c r="A49" s="74"/>
      <c r="B49" s="10" t="s">
        <v>170</v>
      </c>
      <c r="C49" s="34" t="s">
        <v>170</v>
      </c>
      <c r="D49" s="10" t="s">
        <v>171</v>
      </c>
      <c r="E49" s="11" t="s">
        <v>61</v>
      </c>
      <c r="F49" s="11">
        <v>0</v>
      </c>
      <c r="G49" s="11"/>
      <c r="H49" s="16"/>
      <c r="I49" s="16"/>
      <c r="J49" s="17"/>
      <c r="K49" s="101"/>
      <c r="L49" s="17"/>
      <c r="M49" s="17"/>
      <c r="N49" s="17"/>
      <c r="O49" s="101"/>
      <c r="P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6"/>
      <c r="AE49" s="16"/>
      <c r="AF49" s="16"/>
      <c r="AG49" s="16"/>
      <c r="AH49" s="17"/>
      <c r="AI49" s="17"/>
      <c r="AJ49" s="17"/>
      <c r="AK49" s="17"/>
      <c r="AL49" s="17"/>
      <c r="AM49" s="18">
        <f t="shared" si="0"/>
        <v>0</v>
      </c>
      <c r="AN49" s="116">
        <f t="shared" si="1"/>
        <v>0</v>
      </c>
    </row>
    <row r="50" spans="1:40" ht="23.25" hidden="1" customHeight="1" x14ac:dyDescent="0.45">
      <c r="A50" s="74"/>
      <c r="B50" s="10" t="s">
        <v>172</v>
      </c>
      <c r="C50" s="34" t="s">
        <v>172</v>
      </c>
      <c r="D50" s="10" t="s">
        <v>173</v>
      </c>
      <c r="E50" s="11" t="s">
        <v>61</v>
      </c>
      <c r="F50" s="11">
        <v>0</v>
      </c>
      <c r="G50" s="11"/>
      <c r="H50" s="16"/>
      <c r="I50" s="16"/>
      <c r="J50" s="17"/>
      <c r="K50" s="101"/>
      <c r="L50" s="17"/>
      <c r="M50" s="17"/>
      <c r="N50" s="17"/>
      <c r="O50" s="101"/>
      <c r="P50" s="1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6"/>
      <c r="AE50" s="16"/>
      <c r="AF50" s="16"/>
      <c r="AG50" s="16"/>
      <c r="AH50" s="17"/>
      <c r="AI50" s="17"/>
      <c r="AJ50" s="17"/>
      <c r="AK50" s="17"/>
      <c r="AL50" s="17"/>
      <c r="AM50" s="18">
        <f t="shared" si="0"/>
        <v>0</v>
      </c>
      <c r="AN50" s="116">
        <f t="shared" si="1"/>
        <v>0</v>
      </c>
    </row>
    <row r="51" spans="1:40" ht="23.25" hidden="1" customHeight="1" x14ac:dyDescent="0.45">
      <c r="A51" s="74"/>
      <c r="B51" s="10" t="s">
        <v>174</v>
      </c>
      <c r="C51" s="34" t="s">
        <v>174</v>
      </c>
      <c r="D51" s="10" t="s">
        <v>175</v>
      </c>
      <c r="E51" s="11" t="s">
        <v>61</v>
      </c>
      <c r="F51" s="11">
        <v>0</v>
      </c>
      <c r="G51" s="11"/>
      <c r="H51" s="16"/>
      <c r="I51" s="16"/>
      <c r="J51" s="17"/>
      <c r="K51" s="101"/>
      <c r="L51" s="17"/>
      <c r="M51" s="17"/>
      <c r="N51" s="17"/>
      <c r="O51" s="101"/>
      <c r="P51" s="16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6"/>
      <c r="AE51" s="16"/>
      <c r="AF51" s="16"/>
      <c r="AG51" s="16"/>
      <c r="AH51" s="17"/>
      <c r="AI51" s="17"/>
      <c r="AJ51" s="17"/>
      <c r="AK51" s="17"/>
      <c r="AL51" s="17"/>
      <c r="AM51" s="18">
        <f t="shared" si="0"/>
        <v>0</v>
      </c>
      <c r="AN51" s="116">
        <f t="shared" si="1"/>
        <v>0</v>
      </c>
    </row>
    <row r="52" spans="1:40" ht="23.25" hidden="1" customHeight="1" x14ac:dyDescent="0.45">
      <c r="A52" s="74"/>
      <c r="B52" s="10" t="s">
        <v>176</v>
      </c>
      <c r="C52" s="34" t="s">
        <v>176</v>
      </c>
      <c r="D52" s="10" t="s">
        <v>177</v>
      </c>
      <c r="E52" s="11" t="s">
        <v>61</v>
      </c>
      <c r="F52" s="11">
        <v>0</v>
      </c>
      <c r="G52" s="11"/>
      <c r="H52" s="16"/>
      <c r="I52" s="16"/>
      <c r="J52" s="17"/>
      <c r="K52" s="101"/>
      <c r="L52" s="17"/>
      <c r="M52" s="17"/>
      <c r="N52" s="17"/>
      <c r="O52" s="101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6"/>
      <c r="AE52" s="16"/>
      <c r="AF52" s="16"/>
      <c r="AG52" s="16"/>
      <c r="AH52" s="17"/>
      <c r="AI52" s="17"/>
      <c r="AJ52" s="17"/>
      <c r="AK52" s="17"/>
      <c r="AL52" s="17"/>
      <c r="AM52" s="18">
        <f t="shared" si="0"/>
        <v>0</v>
      </c>
      <c r="AN52" s="116">
        <f t="shared" si="1"/>
        <v>0</v>
      </c>
    </row>
    <row r="53" spans="1:40" ht="23.25" hidden="1" customHeight="1" x14ac:dyDescent="0.45">
      <c r="A53" s="74"/>
      <c r="B53" s="10" t="s">
        <v>178</v>
      </c>
      <c r="C53" s="34" t="s">
        <v>178</v>
      </c>
      <c r="D53" s="10" t="s">
        <v>179</v>
      </c>
      <c r="E53" s="11" t="s">
        <v>61</v>
      </c>
      <c r="F53" s="11">
        <v>0</v>
      </c>
      <c r="G53" s="11"/>
      <c r="H53" s="16"/>
      <c r="I53" s="16"/>
      <c r="J53" s="17"/>
      <c r="K53" s="101"/>
      <c r="L53" s="17"/>
      <c r="M53" s="17"/>
      <c r="N53" s="17"/>
      <c r="O53" s="101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6"/>
      <c r="AE53" s="16"/>
      <c r="AF53" s="16"/>
      <c r="AG53" s="16"/>
      <c r="AH53" s="17"/>
      <c r="AI53" s="17"/>
      <c r="AJ53" s="17"/>
      <c r="AK53" s="17"/>
      <c r="AL53" s="17"/>
      <c r="AM53" s="18">
        <f t="shared" si="0"/>
        <v>0</v>
      </c>
      <c r="AN53" s="116">
        <f t="shared" si="1"/>
        <v>0</v>
      </c>
    </row>
    <row r="54" spans="1:40" ht="23.25" hidden="1" customHeight="1" x14ac:dyDescent="0.45">
      <c r="A54" s="74"/>
      <c r="B54" s="10" t="s">
        <v>180</v>
      </c>
      <c r="C54" s="34" t="s">
        <v>180</v>
      </c>
      <c r="D54" s="10" t="s">
        <v>181</v>
      </c>
      <c r="E54" s="11" t="s">
        <v>61</v>
      </c>
      <c r="F54" s="11">
        <v>0</v>
      </c>
      <c r="G54" s="11"/>
      <c r="H54" s="16"/>
      <c r="I54" s="16"/>
      <c r="J54" s="17"/>
      <c r="K54" s="101"/>
      <c r="L54" s="17"/>
      <c r="M54" s="17"/>
      <c r="N54" s="17"/>
      <c r="O54" s="101"/>
      <c r="P54" s="16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6"/>
      <c r="AE54" s="16"/>
      <c r="AF54" s="16"/>
      <c r="AG54" s="16"/>
      <c r="AH54" s="17"/>
      <c r="AI54" s="17"/>
      <c r="AJ54" s="17"/>
      <c r="AK54" s="17"/>
      <c r="AL54" s="17"/>
      <c r="AM54" s="18">
        <f t="shared" si="0"/>
        <v>0</v>
      </c>
      <c r="AN54" s="116">
        <f t="shared" si="1"/>
        <v>0</v>
      </c>
    </row>
    <row r="55" spans="1:40" ht="23.25" hidden="1" customHeight="1" x14ac:dyDescent="0.45">
      <c r="A55" s="74"/>
      <c r="B55" s="10" t="s">
        <v>182</v>
      </c>
      <c r="C55" s="34" t="s">
        <v>182</v>
      </c>
      <c r="D55" s="10" t="s">
        <v>183</v>
      </c>
      <c r="E55" s="11" t="s">
        <v>61</v>
      </c>
      <c r="F55" s="11">
        <v>0</v>
      </c>
      <c r="G55" s="11"/>
      <c r="H55" s="16"/>
      <c r="I55" s="16"/>
      <c r="J55" s="17"/>
      <c r="K55" s="101"/>
      <c r="L55" s="17"/>
      <c r="M55" s="17"/>
      <c r="N55" s="17"/>
      <c r="O55" s="101"/>
      <c r="P55" s="16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6"/>
      <c r="AE55" s="16"/>
      <c r="AF55" s="16"/>
      <c r="AG55" s="16"/>
      <c r="AH55" s="17"/>
      <c r="AI55" s="17"/>
      <c r="AJ55" s="17"/>
      <c r="AK55" s="17"/>
      <c r="AL55" s="17"/>
      <c r="AM55" s="18">
        <f t="shared" si="0"/>
        <v>0</v>
      </c>
      <c r="AN55" s="116">
        <f t="shared" si="1"/>
        <v>0</v>
      </c>
    </row>
    <row r="56" spans="1:40" ht="23.25" hidden="1" customHeight="1" x14ac:dyDescent="0.45">
      <c r="A56" s="74"/>
      <c r="B56" s="10" t="s">
        <v>184</v>
      </c>
      <c r="C56" s="34" t="s">
        <v>184</v>
      </c>
      <c r="D56" s="10" t="s">
        <v>185</v>
      </c>
      <c r="E56" s="11" t="s">
        <v>61</v>
      </c>
      <c r="F56" s="11">
        <v>0</v>
      </c>
      <c r="G56" s="11"/>
      <c r="H56" s="16"/>
      <c r="I56" s="16"/>
      <c r="J56" s="17"/>
      <c r="K56" s="101"/>
      <c r="L56" s="17"/>
      <c r="M56" s="17"/>
      <c r="N56" s="17"/>
      <c r="O56" s="101"/>
      <c r="P56" s="16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6"/>
      <c r="AE56" s="16"/>
      <c r="AF56" s="16"/>
      <c r="AG56" s="16"/>
      <c r="AH56" s="17"/>
      <c r="AI56" s="17"/>
      <c r="AJ56" s="17"/>
      <c r="AK56" s="17"/>
      <c r="AL56" s="17"/>
      <c r="AM56" s="18">
        <f t="shared" si="0"/>
        <v>0</v>
      </c>
      <c r="AN56" s="116">
        <f t="shared" si="1"/>
        <v>0</v>
      </c>
    </row>
    <row r="57" spans="1:40" ht="23.25" hidden="1" customHeight="1" x14ac:dyDescent="0.45">
      <c r="A57" s="74"/>
      <c r="B57" s="10" t="s">
        <v>186</v>
      </c>
      <c r="C57" s="34" t="s">
        <v>186</v>
      </c>
      <c r="D57" s="10" t="s">
        <v>187</v>
      </c>
      <c r="E57" s="11" t="s">
        <v>61</v>
      </c>
      <c r="F57" s="11">
        <v>0</v>
      </c>
      <c r="G57" s="11"/>
      <c r="H57" s="16"/>
      <c r="I57" s="16"/>
      <c r="J57" s="17"/>
      <c r="K57" s="101"/>
      <c r="L57" s="17"/>
      <c r="M57" s="17"/>
      <c r="N57" s="17"/>
      <c r="O57" s="101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6"/>
      <c r="AE57" s="16"/>
      <c r="AF57" s="16"/>
      <c r="AG57" s="16"/>
      <c r="AH57" s="17"/>
      <c r="AI57" s="17"/>
      <c r="AJ57" s="17"/>
      <c r="AK57" s="17"/>
      <c r="AL57" s="17"/>
      <c r="AM57" s="18">
        <f t="shared" si="0"/>
        <v>0</v>
      </c>
      <c r="AN57" s="116">
        <f t="shared" si="1"/>
        <v>0</v>
      </c>
    </row>
    <row r="58" spans="1:40" ht="23.25" hidden="1" customHeight="1" x14ac:dyDescent="0.45">
      <c r="A58" s="74"/>
      <c r="B58" s="10" t="s">
        <v>188</v>
      </c>
      <c r="C58" s="34" t="s">
        <v>188</v>
      </c>
      <c r="D58" s="10" t="s">
        <v>189</v>
      </c>
      <c r="E58" s="11" t="s">
        <v>61</v>
      </c>
      <c r="F58" s="11">
        <v>0</v>
      </c>
      <c r="G58" s="11"/>
      <c r="H58" s="16"/>
      <c r="I58" s="16"/>
      <c r="J58" s="17"/>
      <c r="K58" s="101"/>
      <c r="L58" s="17"/>
      <c r="M58" s="17"/>
      <c r="N58" s="17"/>
      <c r="O58" s="101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6"/>
      <c r="AE58" s="16"/>
      <c r="AF58" s="16"/>
      <c r="AG58" s="16"/>
      <c r="AH58" s="17"/>
      <c r="AI58" s="17"/>
      <c r="AJ58" s="17"/>
      <c r="AK58" s="17"/>
      <c r="AL58" s="17"/>
      <c r="AM58" s="18">
        <f t="shared" si="0"/>
        <v>0</v>
      </c>
      <c r="AN58" s="116">
        <f t="shared" si="1"/>
        <v>0</v>
      </c>
    </row>
    <row r="59" spans="1:40" ht="23.25" hidden="1" customHeight="1" x14ac:dyDescent="0.45">
      <c r="A59" s="74"/>
      <c r="B59" s="10" t="s">
        <v>190</v>
      </c>
      <c r="C59" s="34" t="s">
        <v>190</v>
      </c>
      <c r="D59" s="10" t="s">
        <v>191</v>
      </c>
      <c r="E59" s="11" t="s">
        <v>61</v>
      </c>
      <c r="F59" s="11">
        <v>0</v>
      </c>
      <c r="G59" s="11"/>
      <c r="H59" s="16"/>
      <c r="I59" s="16"/>
      <c r="J59" s="17"/>
      <c r="K59" s="101"/>
      <c r="L59" s="17"/>
      <c r="M59" s="17"/>
      <c r="N59" s="17"/>
      <c r="O59" s="101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6"/>
      <c r="AE59" s="16"/>
      <c r="AF59" s="16"/>
      <c r="AG59" s="16"/>
      <c r="AH59" s="17"/>
      <c r="AI59" s="17"/>
      <c r="AJ59" s="17"/>
      <c r="AK59" s="17"/>
      <c r="AL59" s="17"/>
      <c r="AM59" s="18">
        <f t="shared" si="0"/>
        <v>0</v>
      </c>
      <c r="AN59" s="116">
        <f t="shared" si="1"/>
        <v>0</v>
      </c>
    </row>
    <row r="60" spans="1:40" ht="23.25" hidden="1" customHeight="1" x14ac:dyDescent="0.45">
      <c r="A60" s="74"/>
      <c r="B60" s="10" t="s">
        <v>192</v>
      </c>
      <c r="C60" s="34" t="s">
        <v>192</v>
      </c>
      <c r="D60" s="10" t="s">
        <v>193</v>
      </c>
      <c r="E60" s="11" t="s">
        <v>61</v>
      </c>
      <c r="F60" s="11">
        <v>0</v>
      </c>
      <c r="G60" s="11"/>
      <c r="H60" s="16"/>
      <c r="I60" s="16"/>
      <c r="J60" s="17"/>
      <c r="K60" s="101"/>
      <c r="L60" s="17"/>
      <c r="M60" s="17"/>
      <c r="N60" s="17"/>
      <c r="O60" s="101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6"/>
      <c r="AE60" s="16"/>
      <c r="AF60" s="16"/>
      <c r="AG60" s="16"/>
      <c r="AH60" s="17"/>
      <c r="AI60" s="17"/>
      <c r="AJ60" s="17"/>
      <c r="AK60" s="17"/>
      <c r="AL60" s="17"/>
      <c r="AM60" s="18">
        <f t="shared" si="0"/>
        <v>0</v>
      </c>
      <c r="AN60" s="116">
        <f t="shared" si="1"/>
        <v>0</v>
      </c>
    </row>
    <row r="61" spans="1:40" ht="23.25" hidden="1" customHeight="1" x14ac:dyDescent="0.45">
      <c r="A61" s="74"/>
      <c r="B61" s="10" t="s">
        <v>194</v>
      </c>
      <c r="C61" s="34" t="s">
        <v>194</v>
      </c>
      <c r="D61" s="10" t="s">
        <v>195</v>
      </c>
      <c r="E61" s="11" t="s">
        <v>61</v>
      </c>
      <c r="F61" s="11">
        <v>0</v>
      </c>
      <c r="G61" s="11"/>
      <c r="H61" s="16"/>
      <c r="I61" s="16"/>
      <c r="J61" s="17"/>
      <c r="K61" s="101"/>
      <c r="L61" s="17"/>
      <c r="M61" s="17"/>
      <c r="N61" s="17"/>
      <c r="O61" s="101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6"/>
      <c r="AE61" s="16"/>
      <c r="AF61" s="16"/>
      <c r="AG61" s="16"/>
      <c r="AH61" s="17"/>
      <c r="AI61" s="17"/>
      <c r="AJ61" s="17"/>
      <c r="AK61" s="17"/>
      <c r="AL61" s="17"/>
      <c r="AM61" s="18">
        <f t="shared" si="0"/>
        <v>0</v>
      </c>
      <c r="AN61" s="116">
        <f t="shared" si="1"/>
        <v>0</v>
      </c>
    </row>
    <row r="62" spans="1:40" ht="23.25" hidden="1" customHeight="1" x14ac:dyDescent="0.45">
      <c r="A62" s="74"/>
      <c r="B62" s="10" t="s">
        <v>196</v>
      </c>
      <c r="C62" s="34" t="s">
        <v>196</v>
      </c>
      <c r="D62" s="10" t="s">
        <v>197</v>
      </c>
      <c r="E62" s="11" t="s">
        <v>61</v>
      </c>
      <c r="F62" s="11">
        <v>0</v>
      </c>
      <c r="G62" s="11"/>
      <c r="H62" s="16"/>
      <c r="I62" s="16"/>
      <c r="J62" s="17"/>
      <c r="K62" s="101"/>
      <c r="L62" s="17"/>
      <c r="M62" s="17"/>
      <c r="N62" s="17"/>
      <c r="O62" s="101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6"/>
      <c r="AE62" s="16"/>
      <c r="AF62" s="16"/>
      <c r="AG62" s="16"/>
      <c r="AH62" s="17"/>
      <c r="AI62" s="17"/>
      <c r="AJ62" s="17"/>
      <c r="AK62" s="17"/>
      <c r="AL62" s="17"/>
      <c r="AM62" s="18">
        <f t="shared" si="0"/>
        <v>0</v>
      </c>
      <c r="AN62" s="116">
        <f t="shared" si="1"/>
        <v>0</v>
      </c>
    </row>
    <row r="63" spans="1:40" ht="23.25" hidden="1" customHeight="1" x14ac:dyDescent="0.45">
      <c r="A63" s="74"/>
      <c r="B63" s="10" t="s">
        <v>198</v>
      </c>
      <c r="C63" s="34" t="s">
        <v>198</v>
      </c>
      <c r="D63" s="10" t="s">
        <v>199</v>
      </c>
      <c r="E63" s="11" t="s">
        <v>61</v>
      </c>
      <c r="F63" s="11">
        <v>0</v>
      </c>
      <c r="G63" s="11"/>
      <c r="H63" s="16"/>
      <c r="I63" s="16"/>
      <c r="J63" s="17"/>
      <c r="K63" s="101"/>
      <c r="L63" s="17"/>
      <c r="M63" s="17"/>
      <c r="N63" s="17"/>
      <c r="O63" s="101"/>
      <c r="P63" s="1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6"/>
      <c r="AE63" s="16"/>
      <c r="AF63" s="16"/>
      <c r="AG63" s="16"/>
      <c r="AH63" s="17"/>
      <c r="AI63" s="17"/>
      <c r="AJ63" s="17"/>
      <c r="AK63" s="17"/>
      <c r="AL63" s="17"/>
      <c r="AM63" s="18">
        <f t="shared" si="0"/>
        <v>0</v>
      </c>
      <c r="AN63" s="116">
        <f t="shared" si="1"/>
        <v>0</v>
      </c>
    </row>
    <row r="64" spans="1:40" ht="23.25" hidden="1" customHeight="1" x14ac:dyDescent="0.45">
      <c r="A64" s="74"/>
      <c r="B64" s="10" t="s">
        <v>200</v>
      </c>
      <c r="C64" s="34" t="s">
        <v>200</v>
      </c>
      <c r="D64" s="10" t="s">
        <v>201</v>
      </c>
      <c r="E64" s="11" t="s">
        <v>61</v>
      </c>
      <c r="F64" s="11">
        <v>0</v>
      </c>
      <c r="G64" s="11"/>
      <c r="H64" s="16"/>
      <c r="I64" s="16"/>
      <c r="J64" s="17"/>
      <c r="K64" s="101"/>
      <c r="L64" s="17"/>
      <c r="M64" s="17"/>
      <c r="N64" s="17"/>
      <c r="O64" s="101"/>
      <c r="P64" s="16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6"/>
      <c r="AE64" s="16"/>
      <c r="AF64" s="16"/>
      <c r="AG64" s="16"/>
      <c r="AH64" s="17"/>
      <c r="AI64" s="17"/>
      <c r="AJ64" s="17"/>
      <c r="AK64" s="17"/>
      <c r="AL64" s="17"/>
      <c r="AM64" s="18">
        <f t="shared" si="0"/>
        <v>0</v>
      </c>
      <c r="AN64" s="116">
        <f t="shared" si="1"/>
        <v>0</v>
      </c>
    </row>
    <row r="65" spans="1:42" ht="23.25" hidden="1" customHeight="1" x14ac:dyDescent="0.45">
      <c r="A65" s="74"/>
      <c r="B65" s="10" t="s">
        <v>202</v>
      </c>
      <c r="C65" s="34" t="s">
        <v>202</v>
      </c>
      <c r="D65" s="10" t="s">
        <v>203</v>
      </c>
      <c r="E65" s="11" t="s">
        <v>61</v>
      </c>
      <c r="F65" s="11">
        <v>0</v>
      </c>
      <c r="G65" s="11"/>
      <c r="H65" s="16"/>
      <c r="I65" s="16"/>
      <c r="J65" s="17"/>
      <c r="K65" s="101"/>
      <c r="L65" s="17"/>
      <c r="M65" s="17"/>
      <c r="N65" s="17"/>
      <c r="O65" s="101"/>
      <c r="P65" s="16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6"/>
      <c r="AE65" s="16"/>
      <c r="AF65" s="16"/>
      <c r="AG65" s="16"/>
      <c r="AH65" s="17"/>
      <c r="AI65" s="17"/>
      <c r="AJ65" s="17"/>
      <c r="AK65" s="17"/>
      <c r="AL65" s="17"/>
      <c r="AM65" s="18">
        <f t="shared" si="0"/>
        <v>0</v>
      </c>
      <c r="AN65" s="116">
        <f t="shared" si="1"/>
        <v>0</v>
      </c>
    </row>
    <row r="66" spans="1:42" ht="23.25" hidden="1" customHeight="1" x14ac:dyDescent="0.45">
      <c r="A66" s="74"/>
      <c r="B66" s="10" t="s">
        <v>204</v>
      </c>
      <c r="C66" s="34" t="s">
        <v>204</v>
      </c>
      <c r="D66" s="10" t="s">
        <v>205</v>
      </c>
      <c r="E66" s="11" t="s">
        <v>61</v>
      </c>
      <c r="F66" s="11">
        <v>0</v>
      </c>
      <c r="G66" s="11"/>
      <c r="H66" s="16"/>
      <c r="I66" s="16"/>
      <c r="J66" s="17"/>
      <c r="K66" s="101"/>
      <c r="L66" s="17"/>
      <c r="M66" s="17"/>
      <c r="N66" s="17"/>
      <c r="O66" s="101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6"/>
      <c r="AE66" s="16"/>
      <c r="AF66" s="16"/>
      <c r="AG66" s="16"/>
      <c r="AH66" s="17"/>
      <c r="AI66" s="17"/>
      <c r="AJ66" s="17"/>
      <c r="AK66" s="17"/>
      <c r="AL66" s="17"/>
      <c r="AM66" s="18">
        <f t="shared" si="0"/>
        <v>0</v>
      </c>
      <c r="AN66" s="116">
        <f t="shared" si="1"/>
        <v>0</v>
      </c>
    </row>
    <row r="67" spans="1:42" ht="23.25" hidden="1" customHeight="1" x14ac:dyDescent="0.45">
      <c r="A67" s="74"/>
      <c r="B67" s="19" t="s">
        <v>206</v>
      </c>
      <c r="C67" s="167" t="s">
        <v>206</v>
      </c>
      <c r="D67" s="19" t="s">
        <v>207</v>
      </c>
      <c r="E67" s="11" t="s">
        <v>61</v>
      </c>
      <c r="F67" s="11">
        <v>0</v>
      </c>
      <c r="G67" s="11"/>
      <c r="H67" s="16"/>
      <c r="I67" s="16"/>
      <c r="J67" s="17"/>
      <c r="K67" s="101"/>
      <c r="L67" s="17"/>
      <c r="M67" s="17"/>
      <c r="N67" s="17"/>
      <c r="O67" s="101"/>
      <c r="P67" s="16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6"/>
      <c r="AE67" s="16"/>
      <c r="AF67" s="16"/>
      <c r="AG67" s="16"/>
      <c r="AH67" s="17"/>
      <c r="AI67" s="17"/>
      <c r="AJ67" s="17"/>
      <c r="AK67" s="17"/>
      <c r="AL67" s="17"/>
      <c r="AM67" s="18">
        <f t="shared" ref="AM67:AM131" si="2">H67+I67+J67+K67+L67+M67+N67+O67+P67+Q67+R67+S67+T67+U67+V67+W67+X67+Y67+Z67+AA67+AB67+AC67+AD67+AE67+AF67+AG67+AH67+AI67+AJ67+AK67+AL67</f>
        <v>0</v>
      </c>
      <c r="AN67" s="116">
        <f t="shared" ref="AN67:AN131" si="3">AM67*F67</f>
        <v>0</v>
      </c>
      <c r="AP67" s="9" t="s">
        <v>1471</v>
      </c>
    </row>
    <row r="68" spans="1:42" ht="23.25" hidden="1" customHeight="1" x14ac:dyDescent="0.45">
      <c r="A68" s="74"/>
      <c r="B68" s="10" t="s">
        <v>208</v>
      </c>
      <c r="C68" s="34" t="s">
        <v>208</v>
      </c>
      <c r="D68" s="10" t="s">
        <v>209</v>
      </c>
      <c r="E68" s="11" t="s">
        <v>61</v>
      </c>
      <c r="F68" s="11">
        <v>0</v>
      </c>
      <c r="G68" s="11"/>
      <c r="H68" s="16"/>
      <c r="I68" s="16"/>
      <c r="J68" s="17"/>
      <c r="K68" s="101"/>
      <c r="L68" s="17"/>
      <c r="M68" s="17"/>
      <c r="N68" s="17"/>
      <c r="O68" s="101"/>
      <c r="P68" s="16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6"/>
      <c r="AE68" s="16"/>
      <c r="AF68" s="16"/>
      <c r="AG68" s="16"/>
      <c r="AH68" s="17"/>
      <c r="AI68" s="17"/>
      <c r="AJ68" s="17"/>
      <c r="AK68" s="17"/>
      <c r="AL68" s="17"/>
      <c r="AM68" s="18">
        <f t="shared" si="2"/>
        <v>0</v>
      </c>
      <c r="AN68" s="116">
        <f t="shared" si="3"/>
        <v>0</v>
      </c>
    </row>
    <row r="69" spans="1:42" ht="23.25" hidden="1" customHeight="1" x14ac:dyDescent="0.45">
      <c r="A69" s="74"/>
      <c r="B69" s="10" t="s">
        <v>210</v>
      </c>
      <c r="C69" s="34" t="s">
        <v>210</v>
      </c>
      <c r="D69" s="10" t="s">
        <v>211</v>
      </c>
      <c r="E69" s="11" t="s">
        <v>61</v>
      </c>
      <c r="F69" s="11">
        <v>0</v>
      </c>
      <c r="G69" s="11"/>
      <c r="H69" s="16"/>
      <c r="I69" s="16"/>
      <c r="J69" s="17"/>
      <c r="K69" s="101"/>
      <c r="L69" s="17"/>
      <c r="M69" s="17"/>
      <c r="N69" s="17"/>
      <c r="O69" s="101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6"/>
      <c r="AE69" s="16"/>
      <c r="AF69" s="16"/>
      <c r="AG69" s="16"/>
      <c r="AH69" s="17"/>
      <c r="AI69" s="17"/>
      <c r="AJ69" s="17"/>
      <c r="AK69" s="17"/>
      <c r="AL69" s="17"/>
      <c r="AM69" s="18">
        <f t="shared" si="2"/>
        <v>0</v>
      </c>
      <c r="AN69" s="116">
        <f t="shared" si="3"/>
        <v>0</v>
      </c>
    </row>
    <row r="70" spans="1:42" ht="23.25" hidden="1" customHeight="1" x14ac:dyDescent="0.45">
      <c r="A70" s="74"/>
      <c r="B70" s="10" t="s">
        <v>212</v>
      </c>
      <c r="C70" s="34" t="s">
        <v>212</v>
      </c>
      <c r="D70" s="10" t="s">
        <v>1616</v>
      </c>
      <c r="E70" s="11" t="s">
        <v>61</v>
      </c>
      <c r="F70" s="11">
        <v>0</v>
      </c>
      <c r="G70" s="11"/>
      <c r="H70" s="16"/>
      <c r="I70" s="16"/>
      <c r="J70" s="17"/>
      <c r="K70" s="101"/>
      <c r="L70" s="17"/>
      <c r="M70" s="17"/>
      <c r="N70" s="17"/>
      <c r="O70" s="101"/>
      <c r="P70" s="16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6"/>
      <c r="AE70" s="16"/>
      <c r="AF70" s="16"/>
      <c r="AG70" s="16"/>
      <c r="AH70" s="17"/>
      <c r="AI70" s="17"/>
      <c r="AJ70" s="17"/>
      <c r="AK70" s="17"/>
      <c r="AL70" s="17"/>
      <c r="AM70" s="18">
        <f t="shared" si="2"/>
        <v>0</v>
      </c>
      <c r="AN70" s="116">
        <f t="shared" si="3"/>
        <v>0</v>
      </c>
    </row>
    <row r="71" spans="1:42" ht="23.25" hidden="1" customHeight="1" x14ac:dyDescent="0.45">
      <c r="A71" s="74"/>
      <c r="B71" s="10" t="s">
        <v>1618</v>
      </c>
      <c r="C71" s="34" t="s">
        <v>1618</v>
      </c>
      <c r="D71" s="10" t="s">
        <v>1619</v>
      </c>
      <c r="E71" s="11" t="s">
        <v>61</v>
      </c>
      <c r="F71" s="11">
        <v>0</v>
      </c>
      <c r="G71" s="11"/>
      <c r="H71" s="16"/>
      <c r="I71" s="16"/>
      <c r="J71" s="17"/>
      <c r="K71" s="101"/>
      <c r="L71" s="17"/>
      <c r="M71" s="17"/>
      <c r="N71" s="17"/>
      <c r="O71" s="101"/>
      <c r="P71" s="16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6"/>
      <c r="AE71" s="16"/>
      <c r="AF71" s="16"/>
      <c r="AG71" s="16"/>
      <c r="AH71" s="17"/>
      <c r="AI71" s="17"/>
      <c r="AJ71" s="17"/>
      <c r="AK71" s="17"/>
      <c r="AL71" s="17"/>
      <c r="AM71" s="18">
        <f>H71+I71+J71+K71+L71+M71+N71+O71+P71+Q71+R71+S71+T71+U71+V71+W71+X71+Y71+Z71+AA71+AB71+AC71+AD71+AE71+AF71+AG71+AH71+AI71+AJ71+AK71+AL71</f>
        <v>0</v>
      </c>
      <c r="AN71" s="116">
        <f>AM71*F71</f>
        <v>0</v>
      </c>
    </row>
    <row r="72" spans="1:42" ht="23.25" hidden="1" customHeight="1" x14ac:dyDescent="0.45">
      <c r="A72" s="74"/>
      <c r="B72" s="10" t="s">
        <v>213</v>
      </c>
      <c r="C72" s="34" t="s">
        <v>213</v>
      </c>
      <c r="D72" s="10" t="s">
        <v>214</v>
      </c>
      <c r="E72" s="11" t="s">
        <v>61</v>
      </c>
      <c r="F72" s="11">
        <v>0</v>
      </c>
      <c r="G72" s="11"/>
      <c r="H72" s="16"/>
      <c r="I72" s="16"/>
      <c r="J72" s="17"/>
      <c r="K72" s="101"/>
      <c r="L72" s="17"/>
      <c r="M72" s="17"/>
      <c r="N72" s="17"/>
      <c r="O72" s="101"/>
      <c r="P72" s="16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6"/>
      <c r="AE72" s="16"/>
      <c r="AF72" s="16"/>
      <c r="AG72" s="16"/>
      <c r="AH72" s="17"/>
      <c r="AI72" s="17"/>
      <c r="AJ72" s="17"/>
      <c r="AK72" s="17"/>
      <c r="AL72" s="17"/>
      <c r="AM72" s="18">
        <f t="shared" si="2"/>
        <v>0</v>
      </c>
      <c r="AN72" s="116">
        <f t="shared" si="3"/>
        <v>0</v>
      </c>
    </row>
    <row r="73" spans="1:42" ht="23.25" hidden="1" customHeight="1" x14ac:dyDescent="0.45">
      <c r="A73" s="74"/>
      <c r="B73" s="10" t="s">
        <v>215</v>
      </c>
      <c r="C73" s="34" t="s">
        <v>215</v>
      </c>
      <c r="D73" s="10" t="s">
        <v>216</v>
      </c>
      <c r="E73" s="11" t="s">
        <v>61</v>
      </c>
      <c r="F73" s="11">
        <v>0</v>
      </c>
      <c r="G73" s="11"/>
      <c r="H73" s="16"/>
      <c r="I73" s="16"/>
      <c r="J73" s="17"/>
      <c r="K73" s="101"/>
      <c r="L73" s="17"/>
      <c r="M73" s="17"/>
      <c r="N73" s="17"/>
      <c r="O73" s="101"/>
      <c r="P73" s="16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6"/>
      <c r="AE73" s="16"/>
      <c r="AF73" s="16"/>
      <c r="AG73" s="16"/>
      <c r="AH73" s="17"/>
      <c r="AI73" s="17"/>
      <c r="AJ73" s="17"/>
      <c r="AK73" s="17"/>
      <c r="AL73" s="17"/>
      <c r="AM73" s="18">
        <f t="shared" si="2"/>
        <v>0</v>
      </c>
      <c r="AN73" s="116">
        <f t="shared" si="3"/>
        <v>0</v>
      </c>
    </row>
    <row r="74" spans="1:42" ht="23.25" hidden="1" customHeight="1" x14ac:dyDescent="0.45">
      <c r="A74" s="74"/>
      <c r="B74" s="10" t="s">
        <v>217</v>
      </c>
      <c r="C74" s="34" t="s">
        <v>217</v>
      </c>
      <c r="D74" s="10" t="s">
        <v>218</v>
      </c>
      <c r="E74" s="11" t="s">
        <v>61</v>
      </c>
      <c r="F74" s="11">
        <v>0</v>
      </c>
      <c r="G74" s="11"/>
      <c r="H74" s="16"/>
      <c r="I74" s="16"/>
      <c r="J74" s="17"/>
      <c r="K74" s="101"/>
      <c r="L74" s="17"/>
      <c r="M74" s="17"/>
      <c r="N74" s="17"/>
      <c r="O74" s="101"/>
      <c r="P74" s="16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6"/>
      <c r="AE74" s="16"/>
      <c r="AF74" s="16"/>
      <c r="AG74" s="16"/>
      <c r="AH74" s="17"/>
      <c r="AI74" s="17"/>
      <c r="AJ74" s="17"/>
      <c r="AK74" s="17"/>
      <c r="AL74" s="17"/>
      <c r="AM74" s="18">
        <f t="shared" si="2"/>
        <v>0</v>
      </c>
      <c r="AN74" s="116">
        <f t="shared" si="3"/>
        <v>0</v>
      </c>
    </row>
    <row r="75" spans="1:42" ht="23.25" hidden="1" customHeight="1" x14ac:dyDescent="0.45">
      <c r="A75" s="74"/>
      <c r="B75" s="10" t="s">
        <v>59</v>
      </c>
      <c r="C75" s="34" t="s">
        <v>59</v>
      </c>
      <c r="D75" s="10" t="s">
        <v>60</v>
      </c>
      <c r="E75" s="11" t="s">
        <v>61</v>
      </c>
      <c r="F75" s="11">
        <v>0</v>
      </c>
      <c r="G75" s="11"/>
      <c r="H75" s="16"/>
      <c r="I75" s="16"/>
      <c r="J75" s="17"/>
      <c r="K75" s="101"/>
      <c r="L75" s="17"/>
      <c r="M75" s="17"/>
      <c r="N75" s="17"/>
      <c r="O75" s="101"/>
      <c r="P75" s="16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6"/>
      <c r="AE75" s="16"/>
      <c r="AF75" s="16"/>
      <c r="AG75" s="16"/>
      <c r="AH75" s="17"/>
      <c r="AI75" s="17"/>
      <c r="AJ75" s="17"/>
      <c r="AK75" s="17"/>
      <c r="AL75" s="17"/>
      <c r="AM75" s="18">
        <f t="shared" si="2"/>
        <v>0</v>
      </c>
      <c r="AN75" s="116">
        <f t="shared" si="3"/>
        <v>0</v>
      </c>
    </row>
    <row r="76" spans="1:42" ht="23.25" hidden="1" customHeight="1" x14ac:dyDescent="0.45">
      <c r="A76" s="74"/>
      <c r="B76" s="10" t="s">
        <v>1288</v>
      </c>
      <c r="C76" s="34" t="s">
        <v>1288</v>
      </c>
      <c r="D76" s="10" t="s">
        <v>219</v>
      </c>
      <c r="E76" s="11" t="s">
        <v>61</v>
      </c>
      <c r="F76" s="11">
        <v>0</v>
      </c>
      <c r="G76" s="11"/>
      <c r="H76" s="16"/>
      <c r="I76" s="16"/>
      <c r="J76" s="17"/>
      <c r="K76" s="101"/>
      <c r="L76" s="17"/>
      <c r="M76" s="17"/>
      <c r="N76" s="17"/>
      <c r="O76" s="101"/>
      <c r="P76" s="16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6"/>
      <c r="AE76" s="16"/>
      <c r="AF76" s="16"/>
      <c r="AG76" s="16"/>
      <c r="AH76" s="17"/>
      <c r="AI76" s="17"/>
      <c r="AJ76" s="17"/>
      <c r="AK76" s="17"/>
      <c r="AL76" s="17"/>
      <c r="AM76" s="18">
        <f t="shared" si="2"/>
        <v>0</v>
      </c>
      <c r="AN76" s="116">
        <f t="shared" si="3"/>
        <v>0</v>
      </c>
    </row>
    <row r="77" spans="1:42" ht="23.25" hidden="1" customHeight="1" x14ac:dyDescent="0.45">
      <c r="A77" s="74"/>
      <c r="B77" s="10" t="s">
        <v>220</v>
      </c>
      <c r="C77" s="34" t="s">
        <v>220</v>
      </c>
      <c r="D77" s="10" t="s">
        <v>221</v>
      </c>
      <c r="E77" s="11" t="s">
        <v>61</v>
      </c>
      <c r="F77" s="11">
        <v>0</v>
      </c>
      <c r="G77" s="11"/>
      <c r="H77" s="16"/>
      <c r="I77" s="16"/>
      <c r="J77" s="17"/>
      <c r="K77" s="101"/>
      <c r="L77" s="17"/>
      <c r="M77" s="17"/>
      <c r="N77" s="17"/>
      <c r="O77" s="101"/>
      <c r="P77" s="16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6"/>
      <c r="AE77" s="16"/>
      <c r="AF77" s="16"/>
      <c r="AG77" s="16"/>
      <c r="AH77" s="17"/>
      <c r="AI77" s="17"/>
      <c r="AJ77" s="17"/>
      <c r="AK77" s="17"/>
      <c r="AL77" s="17"/>
      <c r="AM77" s="18">
        <f t="shared" si="2"/>
        <v>0</v>
      </c>
      <c r="AN77" s="116">
        <f t="shared" si="3"/>
        <v>0</v>
      </c>
    </row>
    <row r="78" spans="1:42" ht="23.25" hidden="1" customHeight="1" x14ac:dyDescent="0.45">
      <c r="A78" s="74"/>
      <c r="B78" s="10" t="s">
        <v>223</v>
      </c>
      <c r="C78" s="34" t="s">
        <v>223</v>
      </c>
      <c r="D78" s="10" t="s">
        <v>224</v>
      </c>
      <c r="E78" s="11" t="s">
        <v>61</v>
      </c>
      <c r="F78" s="11">
        <v>0</v>
      </c>
      <c r="G78" s="11"/>
      <c r="H78" s="16"/>
      <c r="I78" s="16"/>
      <c r="J78" s="17"/>
      <c r="K78" s="101"/>
      <c r="L78" s="17"/>
      <c r="M78" s="17"/>
      <c r="N78" s="17"/>
      <c r="O78" s="101"/>
      <c r="P78" s="16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6"/>
      <c r="AE78" s="16"/>
      <c r="AF78" s="16"/>
      <c r="AG78" s="16"/>
      <c r="AH78" s="17"/>
      <c r="AI78" s="17"/>
      <c r="AJ78" s="17"/>
      <c r="AK78" s="17"/>
      <c r="AL78" s="17"/>
      <c r="AM78" s="18">
        <f t="shared" si="2"/>
        <v>0</v>
      </c>
      <c r="AN78" s="116">
        <f t="shared" si="3"/>
        <v>0</v>
      </c>
    </row>
    <row r="79" spans="1:42" ht="23.25" hidden="1" customHeight="1" x14ac:dyDescent="0.45">
      <c r="A79" s="74"/>
      <c r="B79" s="21" t="s">
        <v>225</v>
      </c>
      <c r="C79" s="114" t="s">
        <v>225</v>
      </c>
      <c r="D79" s="21" t="s">
        <v>226</v>
      </c>
      <c r="E79" s="11" t="s">
        <v>61</v>
      </c>
      <c r="F79" s="11">
        <v>0</v>
      </c>
      <c r="G79" s="11"/>
      <c r="H79" s="16"/>
      <c r="I79" s="16"/>
      <c r="J79" s="17"/>
      <c r="K79" s="101"/>
      <c r="L79" s="17"/>
      <c r="M79" s="17"/>
      <c r="N79" s="17"/>
      <c r="O79" s="101"/>
      <c r="P79" s="16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6"/>
      <c r="AE79" s="16"/>
      <c r="AF79" s="16"/>
      <c r="AG79" s="16"/>
      <c r="AH79" s="17"/>
      <c r="AI79" s="17"/>
      <c r="AJ79" s="17"/>
      <c r="AK79" s="17"/>
      <c r="AL79" s="17"/>
      <c r="AM79" s="18">
        <f t="shared" si="2"/>
        <v>0</v>
      </c>
      <c r="AN79" s="116">
        <f t="shared" si="3"/>
        <v>0</v>
      </c>
    </row>
    <row r="80" spans="1:42" ht="23.25" hidden="1" customHeight="1" x14ac:dyDescent="0.45">
      <c r="A80" s="74"/>
      <c r="B80" s="21" t="s">
        <v>225</v>
      </c>
      <c r="C80" s="114" t="s">
        <v>225</v>
      </c>
      <c r="D80" s="21" t="s">
        <v>227</v>
      </c>
      <c r="E80" s="11" t="s">
        <v>61</v>
      </c>
      <c r="F80" s="11">
        <v>0</v>
      </c>
      <c r="G80" s="11"/>
      <c r="H80" s="16"/>
      <c r="I80" s="16"/>
      <c r="J80" s="17"/>
      <c r="K80" s="101"/>
      <c r="L80" s="17"/>
      <c r="M80" s="17"/>
      <c r="N80" s="17"/>
      <c r="O80" s="101"/>
      <c r="P80" s="16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6"/>
      <c r="AE80" s="16"/>
      <c r="AF80" s="16"/>
      <c r="AG80" s="16"/>
      <c r="AH80" s="17"/>
      <c r="AI80" s="17"/>
      <c r="AJ80" s="17"/>
      <c r="AK80" s="17"/>
      <c r="AL80" s="17"/>
      <c r="AM80" s="18">
        <f t="shared" si="2"/>
        <v>0</v>
      </c>
      <c r="AN80" s="116">
        <f t="shared" si="3"/>
        <v>0</v>
      </c>
    </row>
    <row r="81" spans="1:40" ht="23.25" hidden="1" customHeight="1" x14ac:dyDescent="0.45">
      <c r="A81" s="74"/>
      <c r="B81" s="10" t="s">
        <v>228</v>
      </c>
      <c r="C81" s="34" t="s">
        <v>228</v>
      </c>
      <c r="D81" s="10" t="s">
        <v>229</v>
      </c>
      <c r="E81" s="11" t="s">
        <v>61</v>
      </c>
      <c r="F81" s="11">
        <v>0</v>
      </c>
      <c r="G81" s="11"/>
      <c r="H81" s="16"/>
      <c r="I81" s="16"/>
      <c r="J81" s="17"/>
      <c r="K81" s="101"/>
      <c r="L81" s="17"/>
      <c r="M81" s="17"/>
      <c r="N81" s="17"/>
      <c r="O81" s="101"/>
      <c r="P81" s="16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6"/>
      <c r="AE81" s="16"/>
      <c r="AF81" s="16"/>
      <c r="AG81" s="16"/>
      <c r="AH81" s="17"/>
      <c r="AI81" s="17"/>
      <c r="AJ81" s="17"/>
      <c r="AK81" s="17"/>
      <c r="AL81" s="17"/>
      <c r="AM81" s="18">
        <f t="shared" si="2"/>
        <v>0</v>
      </c>
      <c r="AN81" s="116">
        <f t="shared" si="3"/>
        <v>0</v>
      </c>
    </row>
    <row r="82" spans="1:40" ht="23.25" hidden="1" customHeight="1" x14ac:dyDescent="0.45">
      <c r="A82" s="74"/>
      <c r="B82" s="10" t="s">
        <v>230</v>
      </c>
      <c r="C82" s="34" t="s">
        <v>230</v>
      </c>
      <c r="D82" s="10" t="s">
        <v>231</v>
      </c>
      <c r="E82" s="11" t="s">
        <v>61</v>
      </c>
      <c r="F82" s="11">
        <v>0</v>
      </c>
      <c r="G82" s="11"/>
      <c r="H82" s="16"/>
      <c r="I82" s="16"/>
      <c r="J82" s="17"/>
      <c r="K82" s="101"/>
      <c r="L82" s="17"/>
      <c r="M82" s="17"/>
      <c r="N82" s="17"/>
      <c r="O82" s="101"/>
      <c r="P82" s="1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6"/>
      <c r="AE82" s="16"/>
      <c r="AF82" s="16"/>
      <c r="AG82" s="16"/>
      <c r="AH82" s="17"/>
      <c r="AI82" s="17"/>
      <c r="AJ82" s="17"/>
      <c r="AK82" s="17"/>
      <c r="AL82" s="17"/>
      <c r="AM82" s="18">
        <f t="shared" si="2"/>
        <v>0</v>
      </c>
      <c r="AN82" s="116">
        <f t="shared" si="3"/>
        <v>0</v>
      </c>
    </row>
    <row r="83" spans="1:40" ht="23.25" hidden="1" customHeight="1" x14ac:dyDescent="0.45">
      <c r="A83" s="74"/>
      <c r="B83" s="10" t="s">
        <v>232</v>
      </c>
      <c r="C83" s="34" t="s">
        <v>232</v>
      </c>
      <c r="D83" s="10" t="s">
        <v>1423</v>
      </c>
      <c r="E83" s="11" t="s">
        <v>61</v>
      </c>
      <c r="F83" s="11">
        <v>0</v>
      </c>
      <c r="G83" s="11"/>
      <c r="H83" s="16"/>
      <c r="I83" s="16"/>
      <c r="J83" s="17"/>
      <c r="K83" s="101"/>
      <c r="L83" s="17"/>
      <c r="M83" s="17"/>
      <c r="N83" s="17"/>
      <c r="O83" s="101"/>
      <c r="P83" s="16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6"/>
      <c r="AE83" s="16"/>
      <c r="AF83" s="16"/>
      <c r="AG83" s="16"/>
      <c r="AH83" s="17"/>
      <c r="AI83" s="17"/>
      <c r="AJ83" s="17"/>
      <c r="AK83" s="17"/>
      <c r="AL83" s="17"/>
      <c r="AM83" s="18">
        <f t="shared" si="2"/>
        <v>0</v>
      </c>
      <c r="AN83" s="116">
        <f t="shared" si="3"/>
        <v>0</v>
      </c>
    </row>
    <row r="84" spans="1:40" ht="23.25" hidden="1" customHeight="1" x14ac:dyDescent="0.45">
      <c r="A84" s="74"/>
      <c r="B84" s="10" t="s">
        <v>233</v>
      </c>
      <c r="C84" s="34" t="s">
        <v>233</v>
      </c>
      <c r="D84" s="10" t="s">
        <v>234</v>
      </c>
      <c r="E84" s="11" t="s">
        <v>61</v>
      </c>
      <c r="F84" s="11">
        <v>0</v>
      </c>
      <c r="G84" s="11"/>
      <c r="H84" s="16"/>
      <c r="I84" s="16"/>
      <c r="J84" s="17"/>
      <c r="K84" s="101"/>
      <c r="L84" s="17"/>
      <c r="M84" s="17"/>
      <c r="N84" s="17"/>
      <c r="O84" s="101"/>
      <c r="P84" s="16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6"/>
      <c r="AE84" s="16"/>
      <c r="AF84" s="16"/>
      <c r="AG84" s="16"/>
      <c r="AH84" s="17"/>
      <c r="AI84" s="17"/>
      <c r="AJ84" s="17"/>
      <c r="AK84" s="17"/>
      <c r="AL84" s="17"/>
      <c r="AM84" s="18">
        <f t="shared" si="2"/>
        <v>0</v>
      </c>
      <c r="AN84" s="116">
        <f t="shared" si="3"/>
        <v>0</v>
      </c>
    </row>
    <row r="85" spans="1:40" ht="23.25" hidden="1" customHeight="1" x14ac:dyDescent="0.45">
      <c r="A85" s="74"/>
      <c r="B85" s="10" t="s">
        <v>235</v>
      </c>
      <c r="C85" s="34" t="s">
        <v>235</v>
      </c>
      <c r="D85" s="10" t="s">
        <v>236</v>
      </c>
      <c r="E85" s="11" t="s">
        <v>61</v>
      </c>
      <c r="F85" s="11">
        <v>0</v>
      </c>
      <c r="G85" s="11"/>
      <c r="H85" s="16"/>
      <c r="I85" s="16"/>
      <c r="J85" s="17"/>
      <c r="K85" s="101"/>
      <c r="L85" s="17"/>
      <c r="M85" s="17"/>
      <c r="N85" s="17"/>
      <c r="O85" s="101"/>
      <c r="P85" s="16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6"/>
      <c r="AE85" s="16"/>
      <c r="AF85" s="16"/>
      <c r="AG85" s="16"/>
      <c r="AH85" s="17"/>
      <c r="AI85" s="17"/>
      <c r="AJ85" s="17"/>
      <c r="AK85" s="17"/>
      <c r="AL85" s="17"/>
      <c r="AM85" s="18">
        <f t="shared" si="2"/>
        <v>0</v>
      </c>
      <c r="AN85" s="116">
        <f t="shared" si="3"/>
        <v>0</v>
      </c>
    </row>
    <row r="86" spans="1:40" ht="23.25" hidden="1" customHeight="1" x14ac:dyDescent="0.45">
      <c r="A86" s="74"/>
      <c r="B86" s="10" t="s">
        <v>237</v>
      </c>
      <c r="C86" s="34" t="s">
        <v>237</v>
      </c>
      <c r="D86" s="10" t="s">
        <v>238</v>
      </c>
      <c r="E86" s="11" t="s">
        <v>61</v>
      </c>
      <c r="F86" s="11">
        <v>0</v>
      </c>
      <c r="G86" s="11"/>
      <c r="H86" s="16"/>
      <c r="I86" s="16"/>
      <c r="J86" s="17"/>
      <c r="K86" s="101"/>
      <c r="L86" s="17"/>
      <c r="M86" s="17"/>
      <c r="N86" s="17"/>
      <c r="O86" s="101"/>
      <c r="P86" s="16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6"/>
      <c r="AE86" s="16"/>
      <c r="AF86" s="16"/>
      <c r="AG86" s="16"/>
      <c r="AH86" s="17"/>
      <c r="AI86" s="17"/>
      <c r="AJ86" s="17"/>
      <c r="AK86" s="17"/>
      <c r="AL86" s="17"/>
      <c r="AM86" s="18">
        <f t="shared" si="2"/>
        <v>0</v>
      </c>
      <c r="AN86" s="116">
        <f t="shared" si="3"/>
        <v>0</v>
      </c>
    </row>
    <row r="87" spans="1:40" ht="23.25" hidden="1" customHeight="1" x14ac:dyDescent="0.45">
      <c r="A87" s="74"/>
      <c r="B87" s="10" t="s">
        <v>239</v>
      </c>
      <c r="C87" s="34" t="s">
        <v>239</v>
      </c>
      <c r="D87" s="10" t="s">
        <v>240</v>
      </c>
      <c r="E87" s="11" t="s">
        <v>61</v>
      </c>
      <c r="F87" s="11">
        <v>0</v>
      </c>
      <c r="G87" s="11"/>
      <c r="H87" s="16"/>
      <c r="I87" s="16"/>
      <c r="J87" s="17"/>
      <c r="K87" s="101"/>
      <c r="L87" s="17"/>
      <c r="M87" s="17"/>
      <c r="N87" s="17"/>
      <c r="O87" s="101"/>
      <c r="P87" s="16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6"/>
      <c r="AE87" s="16"/>
      <c r="AF87" s="16"/>
      <c r="AG87" s="16"/>
      <c r="AH87" s="17"/>
      <c r="AI87" s="17"/>
      <c r="AJ87" s="17"/>
      <c r="AK87" s="17"/>
      <c r="AL87" s="17"/>
      <c r="AM87" s="18">
        <f t="shared" si="2"/>
        <v>0</v>
      </c>
      <c r="AN87" s="116">
        <f t="shared" si="3"/>
        <v>0</v>
      </c>
    </row>
    <row r="88" spans="1:40" ht="23.25" hidden="1" customHeight="1" x14ac:dyDescent="0.45">
      <c r="A88" s="74"/>
      <c r="B88" s="10" t="s">
        <v>241</v>
      </c>
      <c r="C88" s="34" t="s">
        <v>241</v>
      </c>
      <c r="D88" s="10" t="s">
        <v>242</v>
      </c>
      <c r="E88" s="11" t="s">
        <v>61</v>
      </c>
      <c r="F88" s="11">
        <v>0</v>
      </c>
      <c r="G88" s="11"/>
      <c r="H88" s="16"/>
      <c r="I88" s="16"/>
      <c r="J88" s="17"/>
      <c r="K88" s="101"/>
      <c r="L88" s="17"/>
      <c r="M88" s="17"/>
      <c r="N88" s="17"/>
      <c r="O88" s="101"/>
      <c r="P88" s="1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6"/>
      <c r="AE88" s="16"/>
      <c r="AF88" s="16"/>
      <c r="AG88" s="16"/>
      <c r="AH88" s="17"/>
      <c r="AI88" s="17"/>
      <c r="AJ88" s="17"/>
      <c r="AK88" s="17"/>
      <c r="AL88" s="17"/>
      <c r="AM88" s="18">
        <f t="shared" si="2"/>
        <v>0</v>
      </c>
      <c r="AN88" s="116">
        <f t="shared" si="3"/>
        <v>0</v>
      </c>
    </row>
    <row r="89" spans="1:40" ht="23.25" hidden="1" customHeight="1" x14ac:dyDescent="0.45">
      <c r="A89" s="74"/>
      <c r="B89" s="10" t="s">
        <v>243</v>
      </c>
      <c r="C89" s="34" t="s">
        <v>243</v>
      </c>
      <c r="D89" s="10" t="s">
        <v>244</v>
      </c>
      <c r="E89" s="11" t="s">
        <v>61</v>
      </c>
      <c r="F89" s="11">
        <v>0</v>
      </c>
      <c r="G89" s="11"/>
      <c r="H89" s="16"/>
      <c r="I89" s="16"/>
      <c r="J89" s="17"/>
      <c r="K89" s="101"/>
      <c r="L89" s="17"/>
      <c r="M89" s="17"/>
      <c r="N89" s="17"/>
      <c r="O89" s="101"/>
      <c r="P89" s="16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6"/>
      <c r="AE89" s="16"/>
      <c r="AF89" s="16"/>
      <c r="AG89" s="16"/>
      <c r="AH89" s="17"/>
      <c r="AI89" s="17"/>
      <c r="AJ89" s="17"/>
      <c r="AK89" s="17"/>
      <c r="AL89" s="17"/>
      <c r="AM89" s="18">
        <f t="shared" si="2"/>
        <v>0</v>
      </c>
      <c r="AN89" s="116">
        <f t="shared" si="3"/>
        <v>0</v>
      </c>
    </row>
    <row r="90" spans="1:40" ht="23.25" hidden="1" customHeight="1" x14ac:dyDescent="0.45">
      <c r="A90" s="74"/>
      <c r="B90" s="10" t="s">
        <v>245</v>
      </c>
      <c r="C90" s="34" t="s">
        <v>245</v>
      </c>
      <c r="D90" s="10" t="s">
        <v>246</v>
      </c>
      <c r="E90" s="11" t="s">
        <v>61</v>
      </c>
      <c r="F90" s="11">
        <v>0</v>
      </c>
      <c r="G90" s="11"/>
      <c r="H90" s="16"/>
      <c r="I90" s="16"/>
      <c r="J90" s="17"/>
      <c r="K90" s="101"/>
      <c r="L90" s="17"/>
      <c r="M90" s="17"/>
      <c r="N90" s="17"/>
      <c r="O90" s="101"/>
      <c r="P90" s="16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6"/>
      <c r="AE90" s="16"/>
      <c r="AF90" s="16"/>
      <c r="AG90" s="16"/>
      <c r="AH90" s="17"/>
      <c r="AI90" s="17"/>
      <c r="AJ90" s="17"/>
      <c r="AK90" s="17"/>
      <c r="AL90" s="17"/>
      <c r="AM90" s="18">
        <f t="shared" si="2"/>
        <v>0</v>
      </c>
      <c r="AN90" s="116">
        <f t="shared" si="3"/>
        <v>0</v>
      </c>
    </row>
    <row r="91" spans="1:40" ht="23.25" hidden="1" customHeight="1" x14ac:dyDescent="0.45">
      <c r="A91" s="74"/>
      <c r="B91" s="10" t="s">
        <v>247</v>
      </c>
      <c r="C91" s="34" t="s">
        <v>247</v>
      </c>
      <c r="D91" s="10" t="s">
        <v>248</v>
      </c>
      <c r="E91" s="11" t="s">
        <v>61</v>
      </c>
      <c r="F91" s="11">
        <v>0</v>
      </c>
      <c r="G91" s="11"/>
      <c r="H91" s="16"/>
      <c r="I91" s="16"/>
      <c r="J91" s="17"/>
      <c r="K91" s="101"/>
      <c r="L91" s="17"/>
      <c r="M91" s="17"/>
      <c r="N91" s="17"/>
      <c r="O91" s="101"/>
      <c r="P91" s="16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6"/>
      <c r="AE91" s="16"/>
      <c r="AF91" s="16"/>
      <c r="AG91" s="16"/>
      <c r="AH91" s="17"/>
      <c r="AI91" s="17"/>
      <c r="AJ91" s="17"/>
      <c r="AK91" s="17"/>
      <c r="AL91" s="17"/>
      <c r="AM91" s="18">
        <f t="shared" si="2"/>
        <v>0</v>
      </c>
      <c r="AN91" s="116">
        <f t="shared" si="3"/>
        <v>0</v>
      </c>
    </row>
    <row r="92" spans="1:40" ht="23.25" hidden="1" customHeight="1" x14ac:dyDescent="0.45">
      <c r="A92" s="74"/>
      <c r="B92" s="10" t="s">
        <v>249</v>
      </c>
      <c r="C92" s="34" t="s">
        <v>249</v>
      </c>
      <c r="D92" s="10" t="s">
        <v>250</v>
      </c>
      <c r="E92" s="11" t="s">
        <v>61</v>
      </c>
      <c r="F92" s="11">
        <v>0</v>
      </c>
      <c r="G92" s="11"/>
      <c r="H92" s="16"/>
      <c r="I92" s="16"/>
      <c r="J92" s="17"/>
      <c r="K92" s="101"/>
      <c r="L92" s="17"/>
      <c r="M92" s="17"/>
      <c r="N92" s="17"/>
      <c r="O92" s="101"/>
      <c r="P92" s="16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6"/>
      <c r="AE92" s="16"/>
      <c r="AF92" s="16"/>
      <c r="AG92" s="16"/>
      <c r="AH92" s="17"/>
      <c r="AI92" s="17"/>
      <c r="AJ92" s="17"/>
      <c r="AK92" s="17"/>
      <c r="AL92" s="17"/>
      <c r="AM92" s="18">
        <f t="shared" si="2"/>
        <v>0</v>
      </c>
      <c r="AN92" s="116">
        <f t="shared" si="3"/>
        <v>0</v>
      </c>
    </row>
    <row r="93" spans="1:40" ht="23.25" hidden="1" customHeight="1" x14ac:dyDescent="0.45">
      <c r="A93" s="74"/>
      <c r="B93" s="10" t="s">
        <v>251</v>
      </c>
      <c r="C93" s="34" t="s">
        <v>251</v>
      </c>
      <c r="D93" s="10" t="s">
        <v>252</v>
      </c>
      <c r="E93" s="11" t="s">
        <v>61</v>
      </c>
      <c r="F93" s="11">
        <v>0</v>
      </c>
      <c r="G93" s="11"/>
      <c r="H93" s="16"/>
      <c r="I93" s="16"/>
      <c r="J93" s="17"/>
      <c r="K93" s="101"/>
      <c r="L93" s="17"/>
      <c r="M93" s="17"/>
      <c r="N93" s="17"/>
      <c r="O93" s="101"/>
      <c r="P93" s="16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6"/>
      <c r="AE93" s="16"/>
      <c r="AF93" s="16"/>
      <c r="AG93" s="16"/>
      <c r="AH93" s="17"/>
      <c r="AI93" s="17"/>
      <c r="AJ93" s="17"/>
      <c r="AK93" s="17"/>
      <c r="AL93" s="17"/>
      <c r="AM93" s="18">
        <f t="shared" si="2"/>
        <v>0</v>
      </c>
      <c r="AN93" s="116">
        <f t="shared" si="3"/>
        <v>0</v>
      </c>
    </row>
    <row r="94" spans="1:40" ht="23.25" hidden="1" customHeight="1" x14ac:dyDescent="0.45">
      <c r="A94" s="74"/>
      <c r="B94" s="10" t="s">
        <v>1076</v>
      </c>
      <c r="C94" s="34" t="s">
        <v>1076</v>
      </c>
      <c r="D94" s="10" t="s">
        <v>1077</v>
      </c>
      <c r="E94" s="11" t="s">
        <v>61</v>
      </c>
      <c r="F94" s="11">
        <v>0</v>
      </c>
      <c r="G94" s="11"/>
      <c r="H94" s="16"/>
      <c r="I94" s="16"/>
      <c r="J94" s="17"/>
      <c r="K94" s="101"/>
      <c r="L94" s="17"/>
      <c r="M94" s="17"/>
      <c r="N94" s="17"/>
      <c r="O94" s="101"/>
      <c r="P94" s="16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6"/>
      <c r="AE94" s="16"/>
      <c r="AF94" s="16"/>
      <c r="AG94" s="16"/>
      <c r="AH94" s="17"/>
      <c r="AI94" s="17"/>
      <c r="AJ94" s="17"/>
      <c r="AK94" s="17"/>
      <c r="AL94" s="17"/>
      <c r="AM94" s="18">
        <f t="shared" si="2"/>
        <v>0</v>
      </c>
      <c r="AN94" s="116">
        <f t="shared" si="3"/>
        <v>0</v>
      </c>
    </row>
    <row r="95" spans="1:40" ht="23.25" hidden="1" customHeight="1" x14ac:dyDescent="0.45">
      <c r="A95" s="74"/>
      <c r="B95" s="10" t="s">
        <v>1078</v>
      </c>
      <c r="C95" s="34" t="s">
        <v>1078</v>
      </c>
      <c r="D95" s="10" t="s">
        <v>1079</v>
      </c>
      <c r="E95" s="11" t="s">
        <v>61</v>
      </c>
      <c r="F95" s="11">
        <v>0</v>
      </c>
      <c r="G95" s="11"/>
      <c r="H95" s="16"/>
      <c r="I95" s="16"/>
      <c r="J95" s="17"/>
      <c r="K95" s="101"/>
      <c r="L95" s="17"/>
      <c r="M95" s="17"/>
      <c r="N95" s="17"/>
      <c r="O95" s="101"/>
      <c r="P95" s="16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6"/>
      <c r="AE95" s="16"/>
      <c r="AF95" s="16"/>
      <c r="AG95" s="16"/>
      <c r="AH95" s="17"/>
      <c r="AI95" s="17"/>
      <c r="AJ95" s="17"/>
      <c r="AK95" s="17"/>
      <c r="AL95" s="17"/>
      <c r="AM95" s="18">
        <f t="shared" si="2"/>
        <v>0</v>
      </c>
      <c r="AN95" s="116">
        <f t="shared" si="3"/>
        <v>0</v>
      </c>
    </row>
    <row r="96" spans="1:40" ht="23.25" hidden="1" customHeight="1" x14ac:dyDescent="0.45">
      <c r="A96" s="74"/>
      <c r="B96" s="10" t="s">
        <v>253</v>
      </c>
      <c r="C96" s="34" t="s">
        <v>253</v>
      </c>
      <c r="D96" s="10" t="s">
        <v>254</v>
      </c>
      <c r="E96" s="11" t="s">
        <v>61</v>
      </c>
      <c r="F96" s="11">
        <v>0</v>
      </c>
      <c r="G96" s="11"/>
      <c r="H96" s="16"/>
      <c r="I96" s="16"/>
      <c r="J96" s="17"/>
      <c r="K96" s="101"/>
      <c r="L96" s="17"/>
      <c r="M96" s="17"/>
      <c r="N96" s="17"/>
      <c r="O96" s="101"/>
      <c r="P96" s="16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6"/>
      <c r="AE96" s="16"/>
      <c r="AF96" s="16"/>
      <c r="AG96" s="16"/>
      <c r="AH96" s="17"/>
      <c r="AI96" s="17"/>
      <c r="AJ96" s="17"/>
      <c r="AK96" s="17"/>
      <c r="AL96" s="17"/>
      <c r="AM96" s="18">
        <f t="shared" si="2"/>
        <v>0</v>
      </c>
      <c r="AN96" s="116">
        <f t="shared" si="3"/>
        <v>0</v>
      </c>
    </row>
    <row r="97" spans="1:40" ht="23.25" hidden="1" customHeight="1" x14ac:dyDescent="0.45">
      <c r="A97" s="74"/>
      <c r="B97" s="10" t="s">
        <v>255</v>
      </c>
      <c r="C97" s="34" t="s">
        <v>255</v>
      </c>
      <c r="D97" s="10" t="s">
        <v>256</v>
      </c>
      <c r="E97" s="11" t="s">
        <v>61</v>
      </c>
      <c r="F97" s="11">
        <v>0</v>
      </c>
      <c r="G97" s="11"/>
      <c r="H97" s="16"/>
      <c r="I97" s="16"/>
      <c r="J97" s="17"/>
      <c r="K97" s="101"/>
      <c r="L97" s="17"/>
      <c r="M97" s="17"/>
      <c r="N97" s="17"/>
      <c r="O97" s="101"/>
      <c r="P97" s="16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6"/>
      <c r="AE97" s="16"/>
      <c r="AF97" s="16"/>
      <c r="AG97" s="16"/>
      <c r="AH97" s="17"/>
      <c r="AI97" s="17"/>
      <c r="AJ97" s="17"/>
      <c r="AK97" s="17"/>
      <c r="AL97" s="17"/>
      <c r="AM97" s="18">
        <f t="shared" si="2"/>
        <v>0</v>
      </c>
      <c r="AN97" s="116">
        <f t="shared" si="3"/>
        <v>0</v>
      </c>
    </row>
    <row r="98" spans="1:40" ht="23.25" hidden="1" customHeight="1" x14ac:dyDescent="0.45">
      <c r="A98" s="74"/>
      <c r="B98" s="10" t="s">
        <v>257</v>
      </c>
      <c r="C98" s="34" t="s">
        <v>257</v>
      </c>
      <c r="D98" s="10" t="s">
        <v>258</v>
      </c>
      <c r="E98" s="11" t="s">
        <v>61</v>
      </c>
      <c r="F98" s="11">
        <v>0</v>
      </c>
      <c r="G98" s="11"/>
      <c r="H98" s="16"/>
      <c r="I98" s="16"/>
      <c r="J98" s="17"/>
      <c r="K98" s="101"/>
      <c r="L98" s="17"/>
      <c r="M98" s="17"/>
      <c r="N98" s="17"/>
      <c r="O98" s="101"/>
      <c r="P98" s="16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6"/>
      <c r="AE98" s="16"/>
      <c r="AF98" s="16"/>
      <c r="AG98" s="16"/>
      <c r="AH98" s="17"/>
      <c r="AI98" s="17"/>
      <c r="AJ98" s="17"/>
      <c r="AK98" s="17"/>
      <c r="AL98" s="17"/>
      <c r="AM98" s="18">
        <f t="shared" si="2"/>
        <v>0</v>
      </c>
      <c r="AN98" s="116">
        <f t="shared" si="3"/>
        <v>0</v>
      </c>
    </row>
    <row r="99" spans="1:40" ht="23.25" hidden="1" customHeight="1" x14ac:dyDescent="0.45">
      <c r="A99" s="74"/>
      <c r="B99" s="10" t="s">
        <v>259</v>
      </c>
      <c r="C99" s="34" t="s">
        <v>259</v>
      </c>
      <c r="D99" s="10" t="s">
        <v>260</v>
      </c>
      <c r="E99" s="11" t="s">
        <v>61</v>
      </c>
      <c r="F99" s="11">
        <v>0</v>
      </c>
      <c r="G99" s="11"/>
      <c r="H99" s="16"/>
      <c r="I99" s="16"/>
      <c r="J99" s="17"/>
      <c r="K99" s="101"/>
      <c r="L99" s="17"/>
      <c r="M99" s="17"/>
      <c r="N99" s="17"/>
      <c r="O99" s="101"/>
      <c r="P99" s="16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6"/>
      <c r="AE99" s="16"/>
      <c r="AF99" s="16"/>
      <c r="AG99" s="16"/>
      <c r="AH99" s="17"/>
      <c r="AI99" s="17"/>
      <c r="AJ99" s="17"/>
      <c r="AK99" s="17"/>
      <c r="AL99" s="17"/>
      <c r="AM99" s="18">
        <f t="shared" si="2"/>
        <v>0</v>
      </c>
      <c r="AN99" s="116">
        <f t="shared" si="3"/>
        <v>0</v>
      </c>
    </row>
    <row r="100" spans="1:40" ht="23.25" hidden="1" customHeight="1" x14ac:dyDescent="0.45">
      <c r="A100" s="74"/>
      <c r="B100" s="10" t="s">
        <v>261</v>
      </c>
      <c r="C100" s="34" t="s">
        <v>261</v>
      </c>
      <c r="D100" s="10" t="s">
        <v>262</v>
      </c>
      <c r="E100" s="11" t="s">
        <v>61</v>
      </c>
      <c r="F100" s="11">
        <v>0</v>
      </c>
      <c r="G100" s="11"/>
      <c r="H100" s="16"/>
      <c r="I100" s="16"/>
      <c r="J100" s="17"/>
      <c r="K100" s="101"/>
      <c r="L100" s="17"/>
      <c r="M100" s="17"/>
      <c r="N100" s="17"/>
      <c r="O100" s="101"/>
      <c r="P100" s="16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6"/>
      <c r="AE100" s="16"/>
      <c r="AF100" s="16"/>
      <c r="AG100" s="16"/>
      <c r="AH100" s="17"/>
      <c r="AI100" s="17"/>
      <c r="AJ100" s="17"/>
      <c r="AK100" s="17"/>
      <c r="AL100" s="17"/>
      <c r="AM100" s="18">
        <f t="shared" si="2"/>
        <v>0</v>
      </c>
      <c r="AN100" s="116">
        <f t="shared" si="3"/>
        <v>0</v>
      </c>
    </row>
    <row r="101" spans="1:40" ht="23.25" hidden="1" customHeight="1" x14ac:dyDescent="0.45">
      <c r="A101" s="74"/>
      <c r="B101" s="10" t="s">
        <v>263</v>
      </c>
      <c r="C101" s="34" t="s">
        <v>263</v>
      </c>
      <c r="D101" s="10" t="s">
        <v>264</v>
      </c>
      <c r="E101" s="11" t="s">
        <v>265</v>
      </c>
      <c r="F101" s="11">
        <v>0</v>
      </c>
      <c r="G101" s="11"/>
      <c r="H101" s="16"/>
      <c r="I101" s="16"/>
      <c r="J101" s="17"/>
      <c r="K101" s="101"/>
      <c r="L101" s="17"/>
      <c r="M101" s="17"/>
      <c r="N101" s="17"/>
      <c r="O101" s="101"/>
      <c r="P101" s="16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6"/>
      <c r="AE101" s="16"/>
      <c r="AF101" s="16"/>
      <c r="AG101" s="16"/>
      <c r="AH101" s="17"/>
      <c r="AI101" s="17"/>
      <c r="AJ101" s="17"/>
      <c r="AK101" s="17"/>
      <c r="AL101" s="17"/>
      <c r="AM101" s="18">
        <f t="shared" si="2"/>
        <v>0</v>
      </c>
      <c r="AN101" s="116">
        <f t="shared" si="3"/>
        <v>0</v>
      </c>
    </row>
    <row r="102" spans="1:40" ht="23.25" hidden="1" customHeight="1" x14ac:dyDescent="0.45">
      <c r="A102" s="74"/>
      <c r="B102" s="10" t="s">
        <v>266</v>
      </c>
      <c r="C102" s="34" t="s">
        <v>266</v>
      </c>
      <c r="D102" s="10" t="s">
        <v>267</v>
      </c>
      <c r="E102" s="11" t="s">
        <v>61</v>
      </c>
      <c r="F102" s="11">
        <v>0</v>
      </c>
      <c r="G102" s="11"/>
      <c r="H102" s="16"/>
      <c r="I102" s="16"/>
      <c r="J102" s="17"/>
      <c r="K102" s="101"/>
      <c r="L102" s="17"/>
      <c r="M102" s="17"/>
      <c r="N102" s="17"/>
      <c r="O102" s="101"/>
      <c r="P102" s="16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6"/>
      <c r="AE102" s="16"/>
      <c r="AF102" s="16"/>
      <c r="AG102" s="16"/>
      <c r="AH102" s="17"/>
      <c r="AI102" s="17"/>
      <c r="AJ102" s="17"/>
      <c r="AK102" s="17"/>
      <c r="AL102" s="17"/>
      <c r="AM102" s="18">
        <f t="shared" si="2"/>
        <v>0</v>
      </c>
      <c r="AN102" s="116">
        <f t="shared" si="3"/>
        <v>0</v>
      </c>
    </row>
    <row r="103" spans="1:40" ht="23.25" hidden="1" customHeight="1" x14ac:dyDescent="0.45">
      <c r="A103" s="74"/>
      <c r="B103" s="10" t="s">
        <v>268</v>
      </c>
      <c r="C103" s="34" t="s">
        <v>268</v>
      </c>
      <c r="D103" s="10" t="s">
        <v>269</v>
      </c>
      <c r="E103" s="11" t="s">
        <v>61</v>
      </c>
      <c r="F103" s="11">
        <v>0</v>
      </c>
      <c r="G103" s="11"/>
      <c r="H103" s="16"/>
      <c r="I103" s="16"/>
      <c r="J103" s="17"/>
      <c r="K103" s="101"/>
      <c r="L103" s="17"/>
      <c r="M103" s="17"/>
      <c r="N103" s="17"/>
      <c r="O103" s="101"/>
      <c r="P103" s="16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6"/>
      <c r="AE103" s="16"/>
      <c r="AF103" s="16"/>
      <c r="AG103" s="16"/>
      <c r="AH103" s="17"/>
      <c r="AI103" s="17"/>
      <c r="AJ103" s="17"/>
      <c r="AK103" s="17"/>
      <c r="AL103" s="17"/>
      <c r="AM103" s="18">
        <f t="shared" si="2"/>
        <v>0</v>
      </c>
      <c r="AN103" s="116">
        <f t="shared" si="3"/>
        <v>0</v>
      </c>
    </row>
    <row r="104" spans="1:40" ht="23.25" hidden="1" customHeight="1" x14ac:dyDescent="0.45">
      <c r="A104" s="74"/>
      <c r="B104" s="10" t="s">
        <v>270</v>
      </c>
      <c r="C104" s="34" t="s">
        <v>270</v>
      </c>
      <c r="D104" s="10" t="s">
        <v>271</v>
      </c>
      <c r="E104" s="11" t="s">
        <v>61</v>
      </c>
      <c r="F104" s="11">
        <v>0</v>
      </c>
      <c r="G104" s="11"/>
      <c r="H104" s="16"/>
      <c r="I104" s="16"/>
      <c r="J104" s="17"/>
      <c r="K104" s="101"/>
      <c r="L104" s="17"/>
      <c r="M104" s="17"/>
      <c r="N104" s="17"/>
      <c r="O104" s="101"/>
      <c r="P104" s="16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6"/>
      <c r="AE104" s="16"/>
      <c r="AF104" s="16"/>
      <c r="AG104" s="16"/>
      <c r="AH104" s="17"/>
      <c r="AI104" s="17"/>
      <c r="AJ104" s="17"/>
      <c r="AK104" s="17"/>
      <c r="AL104" s="17"/>
      <c r="AM104" s="18">
        <f t="shared" si="2"/>
        <v>0</v>
      </c>
      <c r="AN104" s="116">
        <f t="shared" si="3"/>
        <v>0</v>
      </c>
    </row>
    <row r="105" spans="1:40" ht="23.25" hidden="1" customHeight="1" x14ac:dyDescent="0.45">
      <c r="A105" s="74"/>
      <c r="B105" s="10" t="s">
        <v>272</v>
      </c>
      <c r="C105" s="34" t="s">
        <v>272</v>
      </c>
      <c r="D105" s="10" t="s">
        <v>273</v>
      </c>
      <c r="E105" s="11" t="s">
        <v>61</v>
      </c>
      <c r="F105" s="11">
        <v>0</v>
      </c>
      <c r="G105" s="11"/>
      <c r="H105" s="16"/>
      <c r="I105" s="16"/>
      <c r="J105" s="17"/>
      <c r="K105" s="101"/>
      <c r="L105" s="17"/>
      <c r="M105" s="17"/>
      <c r="N105" s="17"/>
      <c r="O105" s="101"/>
      <c r="P105" s="16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6"/>
      <c r="AE105" s="16"/>
      <c r="AF105" s="16"/>
      <c r="AG105" s="16"/>
      <c r="AH105" s="17"/>
      <c r="AI105" s="17"/>
      <c r="AJ105" s="17"/>
      <c r="AK105" s="17"/>
      <c r="AL105" s="17"/>
      <c r="AM105" s="18">
        <f t="shared" si="2"/>
        <v>0</v>
      </c>
      <c r="AN105" s="116">
        <f t="shared" si="3"/>
        <v>0</v>
      </c>
    </row>
    <row r="106" spans="1:40" ht="23.25" hidden="1" customHeight="1" x14ac:dyDescent="0.45">
      <c r="A106" s="11"/>
      <c r="B106" s="10" t="s">
        <v>2051</v>
      </c>
      <c r="C106" s="34" t="s">
        <v>1859</v>
      </c>
      <c r="D106" s="123" t="s">
        <v>1885</v>
      </c>
      <c r="E106" s="25" t="s">
        <v>276</v>
      </c>
      <c r="F106" s="11">
        <v>0</v>
      </c>
      <c r="G106" s="11"/>
      <c r="H106" s="16"/>
      <c r="I106" s="16"/>
      <c r="J106" s="17"/>
      <c r="K106" s="101"/>
      <c r="L106" s="17"/>
      <c r="M106" s="17"/>
      <c r="N106" s="17"/>
      <c r="O106" s="101"/>
      <c r="P106" s="16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6"/>
      <c r="AE106" s="16"/>
      <c r="AF106" s="16"/>
      <c r="AG106" s="16"/>
      <c r="AH106" s="17"/>
      <c r="AI106" s="17"/>
      <c r="AJ106" s="17"/>
      <c r="AK106" s="17"/>
      <c r="AL106" s="17"/>
      <c r="AM106" s="18">
        <f t="shared" si="2"/>
        <v>0</v>
      </c>
      <c r="AN106" s="116">
        <f t="shared" si="3"/>
        <v>0</v>
      </c>
    </row>
    <row r="107" spans="1:40" ht="23.25" customHeight="1" x14ac:dyDescent="0.45">
      <c r="A107" s="11"/>
      <c r="B107" s="34"/>
      <c r="C107" s="34" t="s">
        <v>277</v>
      </c>
      <c r="D107" s="134" t="s">
        <v>1994</v>
      </c>
      <c r="E107" s="25" t="s">
        <v>61</v>
      </c>
      <c r="F107" s="11">
        <v>0</v>
      </c>
      <c r="G107" s="11"/>
      <c r="H107" s="16"/>
      <c r="I107" s="16">
        <v>600</v>
      </c>
      <c r="J107" s="17"/>
      <c r="K107" s="101">
        <v>600</v>
      </c>
      <c r="L107" s="17"/>
      <c r="M107" s="17"/>
      <c r="N107" s="17"/>
      <c r="O107" s="101"/>
      <c r="P107" s="16"/>
      <c r="Q107" s="17">
        <v>600</v>
      </c>
      <c r="R107" s="17"/>
      <c r="S107" s="17"/>
      <c r="T107" s="17"/>
      <c r="U107" s="17"/>
      <c r="V107" s="17">
        <v>600</v>
      </c>
      <c r="W107" s="17"/>
      <c r="X107" s="17"/>
      <c r="Y107" s="17">
        <v>600</v>
      </c>
      <c r="Z107" s="17"/>
      <c r="AA107" s="17"/>
      <c r="AB107" s="17"/>
      <c r="AC107" s="17">
        <v>600</v>
      </c>
      <c r="AD107" s="16"/>
      <c r="AE107" s="16"/>
      <c r="AF107" s="16">
        <v>600</v>
      </c>
      <c r="AG107" s="16"/>
      <c r="AH107" s="17"/>
      <c r="AI107" s="17"/>
      <c r="AJ107" s="17">
        <v>600</v>
      </c>
      <c r="AK107" s="17"/>
      <c r="AL107" s="17"/>
      <c r="AM107" s="18">
        <f t="shared" si="2"/>
        <v>4800</v>
      </c>
      <c r="AN107" s="116">
        <f t="shared" si="3"/>
        <v>0</v>
      </c>
    </row>
    <row r="108" spans="1:40" ht="23.25" customHeight="1" x14ac:dyDescent="0.45">
      <c r="A108" s="74"/>
      <c r="B108" s="34"/>
      <c r="C108" s="34">
        <v>1021401015</v>
      </c>
      <c r="D108" s="21" t="s">
        <v>1797</v>
      </c>
      <c r="E108" s="11" t="s">
        <v>61</v>
      </c>
      <c r="F108" s="11">
        <v>0</v>
      </c>
      <c r="G108" s="11"/>
      <c r="H108" s="16">
        <v>1000</v>
      </c>
      <c r="I108" s="16"/>
      <c r="J108" s="17"/>
      <c r="K108" s="101">
        <v>8000</v>
      </c>
      <c r="L108" s="17"/>
      <c r="M108" s="17"/>
      <c r="N108" s="17"/>
      <c r="O108" s="101"/>
      <c r="P108" s="16"/>
      <c r="Q108" s="17"/>
      <c r="R108" s="17"/>
      <c r="S108" s="17"/>
      <c r="T108" s="17"/>
      <c r="U108" s="17">
        <v>1000</v>
      </c>
      <c r="V108" s="17">
        <f>2400+3000</f>
        <v>5400</v>
      </c>
      <c r="W108" s="17"/>
      <c r="X108" s="17"/>
      <c r="Y108" s="17"/>
      <c r="Z108" s="17"/>
      <c r="AA108" s="17"/>
      <c r="AB108" s="17"/>
      <c r="AC108" s="17">
        <f>4000+1000</f>
        <v>5000</v>
      </c>
      <c r="AD108" s="16">
        <f>1000+8000</f>
        <v>9000</v>
      </c>
      <c r="AE108" s="16">
        <f>2000+4000</f>
        <v>6000</v>
      </c>
      <c r="AF108" s="16">
        <f>7000+15000</f>
        <v>22000</v>
      </c>
      <c r="AG108" s="16"/>
      <c r="AH108" s="17"/>
      <c r="AI108" s="17">
        <v>10000</v>
      </c>
      <c r="AJ108" s="17">
        <v>2000</v>
      </c>
      <c r="AK108" s="17">
        <v>3000</v>
      </c>
      <c r="AL108" s="17"/>
      <c r="AM108" s="18">
        <f>H108+I108+J108+K108+L108+M108+N108+O108+P108+Q108+R108+S108+T108+U108+V108+W108+X108+Y108+Z108+AA108+AB108+AC108+AD108+AE108+AF108+AG108+AH108+AI108+AJ108+AK108+AL108</f>
        <v>72400</v>
      </c>
      <c r="AN108" s="116">
        <f>AM108*F108</f>
        <v>0</v>
      </c>
    </row>
    <row r="109" spans="1:40" ht="23.25" hidden="1" customHeight="1" x14ac:dyDescent="0.45">
      <c r="A109" s="74"/>
      <c r="B109" s="10" t="s">
        <v>280</v>
      </c>
      <c r="C109" s="34" t="s">
        <v>280</v>
      </c>
      <c r="D109" s="10" t="s">
        <v>281</v>
      </c>
      <c r="E109" s="11" t="s">
        <v>276</v>
      </c>
      <c r="F109" s="11">
        <v>0</v>
      </c>
      <c r="G109" s="11"/>
      <c r="H109" s="16"/>
      <c r="I109" s="16"/>
      <c r="J109" s="17"/>
      <c r="K109" s="101"/>
      <c r="L109" s="17"/>
      <c r="M109" s="17"/>
      <c r="N109" s="17"/>
      <c r="O109" s="101"/>
      <c r="P109" s="16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6"/>
      <c r="AE109" s="16"/>
      <c r="AF109" s="16"/>
      <c r="AG109" s="16"/>
      <c r="AH109" s="17"/>
      <c r="AI109" s="17"/>
      <c r="AJ109" s="17"/>
      <c r="AK109" s="17"/>
      <c r="AL109" s="17"/>
      <c r="AM109" s="18">
        <f t="shared" si="2"/>
        <v>0</v>
      </c>
      <c r="AN109" s="116">
        <f t="shared" si="3"/>
        <v>0</v>
      </c>
    </row>
    <row r="110" spans="1:40" ht="23.25" hidden="1" customHeight="1" x14ac:dyDescent="0.45">
      <c r="A110" s="74"/>
      <c r="B110" s="10" t="s">
        <v>282</v>
      </c>
      <c r="C110" s="34" t="s">
        <v>282</v>
      </c>
      <c r="D110" s="10" t="s">
        <v>283</v>
      </c>
      <c r="E110" s="11" t="s">
        <v>61</v>
      </c>
      <c r="F110" s="11">
        <v>0</v>
      </c>
      <c r="G110" s="11"/>
      <c r="H110" s="16"/>
      <c r="I110" s="16"/>
      <c r="J110" s="17"/>
      <c r="K110" s="101"/>
      <c r="L110" s="17"/>
      <c r="M110" s="17"/>
      <c r="N110" s="17"/>
      <c r="O110" s="101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6"/>
      <c r="AE110" s="16"/>
      <c r="AF110" s="16"/>
      <c r="AG110" s="16"/>
      <c r="AH110" s="17"/>
      <c r="AI110" s="17"/>
      <c r="AJ110" s="17"/>
      <c r="AK110" s="17"/>
      <c r="AL110" s="17"/>
      <c r="AM110" s="18">
        <f t="shared" si="2"/>
        <v>0</v>
      </c>
      <c r="AN110" s="116">
        <f t="shared" si="3"/>
        <v>0</v>
      </c>
    </row>
    <row r="111" spans="1:40" ht="23.25" hidden="1" customHeight="1" x14ac:dyDescent="0.45">
      <c r="A111" s="74"/>
      <c r="B111" s="10" t="s">
        <v>284</v>
      </c>
      <c r="C111" s="34" t="s">
        <v>284</v>
      </c>
      <c r="D111" s="10" t="s">
        <v>1519</v>
      </c>
      <c r="E111" s="11" t="s">
        <v>61</v>
      </c>
      <c r="F111" s="11">
        <v>0</v>
      </c>
      <c r="G111" s="11"/>
      <c r="H111" s="16"/>
      <c r="I111" s="16"/>
      <c r="J111" s="17"/>
      <c r="K111" s="101"/>
      <c r="L111" s="17"/>
      <c r="M111" s="17"/>
      <c r="N111" s="17"/>
      <c r="O111" s="101"/>
      <c r="P111" s="16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6"/>
      <c r="AE111" s="16"/>
      <c r="AF111" s="16"/>
      <c r="AG111" s="16"/>
      <c r="AH111" s="17"/>
      <c r="AI111" s="17"/>
      <c r="AJ111" s="17"/>
      <c r="AK111" s="17"/>
      <c r="AL111" s="17"/>
      <c r="AM111" s="18">
        <f t="shared" si="2"/>
        <v>0</v>
      </c>
      <c r="AN111" s="116">
        <f t="shared" si="3"/>
        <v>0</v>
      </c>
    </row>
    <row r="112" spans="1:40" ht="23.25" hidden="1" customHeight="1" x14ac:dyDescent="0.45">
      <c r="A112" s="74"/>
      <c r="B112" s="10" t="s">
        <v>285</v>
      </c>
      <c r="C112" s="34" t="s">
        <v>285</v>
      </c>
      <c r="D112" s="10" t="s">
        <v>286</v>
      </c>
      <c r="E112" s="11" t="s">
        <v>61</v>
      </c>
      <c r="F112" s="11">
        <v>0</v>
      </c>
      <c r="G112" s="11"/>
      <c r="H112" s="16"/>
      <c r="I112" s="16"/>
      <c r="J112" s="17"/>
      <c r="K112" s="101"/>
      <c r="L112" s="17"/>
      <c r="M112" s="17"/>
      <c r="N112" s="17"/>
      <c r="O112" s="101"/>
      <c r="P112" s="16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6"/>
      <c r="AE112" s="16"/>
      <c r="AF112" s="16"/>
      <c r="AG112" s="16"/>
      <c r="AH112" s="17"/>
      <c r="AI112" s="17"/>
      <c r="AJ112" s="17"/>
      <c r="AK112" s="17"/>
      <c r="AL112" s="17"/>
      <c r="AM112" s="18">
        <f t="shared" si="2"/>
        <v>0</v>
      </c>
      <c r="AN112" s="116">
        <f t="shared" si="3"/>
        <v>0</v>
      </c>
    </row>
    <row r="113" spans="1:40" ht="23.25" hidden="1" customHeight="1" x14ac:dyDescent="0.45">
      <c r="A113" s="74"/>
      <c r="B113" s="10" t="s">
        <v>287</v>
      </c>
      <c r="C113" s="34" t="s">
        <v>287</v>
      </c>
      <c r="D113" s="10" t="s">
        <v>288</v>
      </c>
      <c r="E113" s="11" t="s">
        <v>61</v>
      </c>
      <c r="F113" s="11">
        <v>0</v>
      </c>
      <c r="G113" s="11"/>
      <c r="H113" s="16"/>
      <c r="I113" s="16"/>
      <c r="J113" s="17"/>
      <c r="K113" s="101"/>
      <c r="L113" s="17"/>
      <c r="M113" s="17"/>
      <c r="N113" s="17"/>
      <c r="O113" s="101"/>
      <c r="P113" s="16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6"/>
      <c r="AE113" s="16"/>
      <c r="AF113" s="16"/>
      <c r="AG113" s="16"/>
      <c r="AH113" s="17"/>
      <c r="AI113" s="17"/>
      <c r="AJ113" s="17"/>
      <c r="AK113" s="17"/>
      <c r="AL113" s="17"/>
      <c r="AM113" s="18">
        <f t="shared" si="2"/>
        <v>0</v>
      </c>
      <c r="AN113" s="116">
        <f t="shared" si="3"/>
        <v>0</v>
      </c>
    </row>
    <row r="114" spans="1:40" ht="23.25" hidden="1" customHeight="1" x14ac:dyDescent="0.45">
      <c r="A114" s="74"/>
      <c r="B114" s="10" t="s">
        <v>289</v>
      </c>
      <c r="C114" s="34" t="s">
        <v>289</v>
      </c>
      <c r="D114" s="10" t="s">
        <v>290</v>
      </c>
      <c r="E114" s="11" t="s">
        <v>61</v>
      </c>
      <c r="F114" s="11">
        <v>0</v>
      </c>
      <c r="G114" s="11"/>
      <c r="H114" s="16"/>
      <c r="I114" s="16"/>
      <c r="J114" s="17"/>
      <c r="K114" s="101"/>
      <c r="L114" s="17"/>
      <c r="M114" s="17"/>
      <c r="N114" s="17"/>
      <c r="O114" s="101"/>
      <c r="P114" s="16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6"/>
      <c r="AE114" s="16"/>
      <c r="AF114" s="16"/>
      <c r="AG114" s="16"/>
      <c r="AH114" s="17"/>
      <c r="AI114" s="17"/>
      <c r="AJ114" s="17"/>
      <c r="AK114" s="17"/>
      <c r="AL114" s="17"/>
      <c r="AM114" s="18">
        <f t="shared" si="2"/>
        <v>0</v>
      </c>
      <c r="AN114" s="116">
        <f t="shared" si="3"/>
        <v>0</v>
      </c>
    </row>
    <row r="115" spans="1:40" ht="23.25" hidden="1" customHeight="1" x14ac:dyDescent="0.45">
      <c r="A115" s="74"/>
      <c r="B115" s="10" t="s">
        <v>291</v>
      </c>
      <c r="C115" s="34" t="s">
        <v>291</v>
      </c>
      <c r="D115" s="10" t="s">
        <v>292</v>
      </c>
      <c r="E115" s="11" t="s">
        <v>61</v>
      </c>
      <c r="F115" s="11">
        <v>0</v>
      </c>
      <c r="G115" s="11"/>
      <c r="H115" s="16"/>
      <c r="I115" s="16"/>
      <c r="J115" s="17"/>
      <c r="K115" s="101"/>
      <c r="L115" s="17"/>
      <c r="M115" s="17"/>
      <c r="N115" s="17"/>
      <c r="O115" s="101"/>
      <c r="P115" s="16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6"/>
      <c r="AE115" s="16"/>
      <c r="AF115" s="16"/>
      <c r="AG115" s="16"/>
      <c r="AH115" s="17"/>
      <c r="AI115" s="17"/>
      <c r="AJ115" s="17"/>
      <c r="AK115" s="17"/>
      <c r="AL115" s="17"/>
      <c r="AM115" s="18">
        <f t="shared" si="2"/>
        <v>0</v>
      </c>
      <c r="AN115" s="116">
        <f t="shared" si="3"/>
        <v>0</v>
      </c>
    </row>
    <row r="116" spans="1:40" ht="23.25" hidden="1" customHeight="1" x14ac:dyDescent="0.45">
      <c r="A116" s="74"/>
      <c r="B116" s="10" t="s">
        <v>293</v>
      </c>
      <c r="C116" s="34" t="s">
        <v>293</v>
      </c>
      <c r="D116" s="10" t="s">
        <v>294</v>
      </c>
      <c r="E116" s="11" t="s">
        <v>61</v>
      </c>
      <c r="F116" s="11">
        <v>0</v>
      </c>
      <c r="G116" s="11"/>
      <c r="H116" s="16"/>
      <c r="I116" s="16"/>
      <c r="J116" s="17"/>
      <c r="K116" s="101"/>
      <c r="L116" s="17"/>
      <c r="M116" s="17"/>
      <c r="N116" s="17"/>
      <c r="O116" s="101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6"/>
      <c r="AE116" s="16"/>
      <c r="AF116" s="16"/>
      <c r="AG116" s="16"/>
      <c r="AH116" s="17"/>
      <c r="AI116" s="17"/>
      <c r="AJ116" s="17"/>
      <c r="AK116" s="17"/>
      <c r="AL116" s="17"/>
      <c r="AM116" s="18">
        <f t="shared" si="2"/>
        <v>0</v>
      </c>
      <c r="AN116" s="116">
        <f t="shared" si="3"/>
        <v>0</v>
      </c>
    </row>
    <row r="117" spans="1:40" ht="23.25" hidden="1" customHeight="1" x14ac:dyDescent="0.45">
      <c r="A117" s="74"/>
      <c r="B117" s="10" t="s">
        <v>295</v>
      </c>
      <c r="C117" s="34" t="s">
        <v>295</v>
      </c>
      <c r="D117" s="10" t="s">
        <v>296</v>
      </c>
      <c r="E117" s="11" t="s">
        <v>61</v>
      </c>
      <c r="F117" s="11">
        <v>0</v>
      </c>
      <c r="G117" s="11"/>
      <c r="H117" s="16"/>
      <c r="I117" s="16"/>
      <c r="J117" s="17"/>
      <c r="K117" s="101"/>
      <c r="L117" s="17"/>
      <c r="M117" s="17"/>
      <c r="N117" s="17"/>
      <c r="O117" s="101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6"/>
      <c r="AE117" s="16"/>
      <c r="AF117" s="16"/>
      <c r="AG117" s="16"/>
      <c r="AH117" s="17"/>
      <c r="AI117" s="17"/>
      <c r="AJ117" s="17"/>
      <c r="AK117" s="17"/>
      <c r="AL117" s="17"/>
      <c r="AM117" s="18">
        <f t="shared" si="2"/>
        <v>0</v>
      </c>
      <c r="AN117" s="116">
        <f t="shared" si="3"/>
        <v>0</v>
      </c>
    </row>
    <row r="118" spans="1:40" ht="23.25" hidden="1" customHeight="1" x14ac:dyDescent="0.45">
      <c r="A118" s="74"/>
      <c r="B118" s="10" t="s">
        <v>297</v>
      </c>
      <c r="C118" s="34" t="s">
        <v>297</v>
      </c>
      <c r="D118" s="10" t="s">
        <v>298</v>
      </c>
      <c r="E118" s="11" t="s">
        <v>61</v>
      </c>
      <c r="F118" s="11">
        <v>0</v>
      </c>
      <c r="G118" s="11"/>
      <c r="H118" s="16"/>
      <c r="I118" s="16"/>
      <c r="J118" s="17"/>
      <c r="K118" s="101"/>
      <c r="L118" s="17"/>
      <c r="M118" s="17"/>
      <c r="N118" s="17"/>
      <c r="O118" s="101"/>
      <c r="P118" s="1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6"/>
      <c r="AE118" s="16"/>
      <c r="AF118" s="16"/>
      <c r="AG118" s="16"/>
      <c r="AH118" s="17"/>
      <c r="AI118" s="17"/>
      <c r="AJ118" s="17"/>
      <c r="AK118" s="17"/>
      <c r="AL118" s="17"/>
      <c r="AM118" s="18">
        <f t="shared" si="2"/>
        <v>0</v>
      </c>
      <c r="AN118" s="116">
        <f t="shared" si="3"/>
        <v>0</v>
      </c>
    </row>
    <row r="119" spans="1:40" ht="23.25" hidden="1" customHeight="1" x14ac:dyDescent="0.45">
      <c r="A119" s="74"/>
      <c r="B119" s="10" t="s">
        <v>1120</v>
      </c>
      <c r="C119" s="34" t="s">
        <v>1120</v>
      </c>
      <c r="D119" s="10" t="s">
        <v>1121</v>
      </c>
      <c r="E119" s="11" t="s">
        <v>265</v>
      </c>
      <c r="F119" s="11">
        <v>0</v>
      </c>
      <c r="G119" s="11"/>
      <c r="H119" s="16"/>
      <c r="I119" s="16"/>
      <c r="J119" s="17"/>
      <c r="K119" s="101"/>
      <c r="L119" s="17"/>
      <c r="M119" s="17"/>
      <c r="N119" s="17"/>
      <c r="O119" s="101"/>
      <c r="P119" s="16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6"/>
      <c r="AE119" s="16"/>
      <c r="AF119" s="16"/>
      <c r="AG119" s="16"/>
      <c r="AH119" s="17"/>
      <c r="AI119" s="17"/>
      <c r="AJ119" s="17"/>
      <c r="AK119" s="17"/>
      <c r="AL119" s="17"/>
      <c r="AM119" s="18">
        <f t="shared" si="2"/>
        <v>0</v>
      </c>
      <c r="AN119" s="116">
        <f t="shared" si="3"/>
        <v>0</v>
      </c>
    </row>
    <row r="120" spans="1:40" ht="23.25" hidden="1" customHeight="1" x14ac:dyDescent="0.45">
      <c r="A120" s="74"/>
      <c r="B120" s="10" t="s">
        <v>1136</v>
      </c>
      <c r="C120" s="34" t="s">
        <v>1136</v>
      </c>
      <c r="D120" s="10" t="s">
        <v>1317</v>
      </c>
      <c r="E120" s="25" t="s">
        <v>61</v>
      </c>
      <c r="F120" s="11">
        <v>0</v>
      </c>
      <c r="G120" s="11"/>
      <c r="H120" s="16"/>
      <c r="I120" s="16"/>
      <c r="J120" s="17"/>
      <c r="K120" s="101"/>
      <c r="L120" s="17"/>
      <c r="M120" s="17"/>
      <c r="N120" s="17"/>
      <c r="O120" s="101"/>
      <c r="P120" s="1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6"/>
      <c r="AE120" s="16"/>
      <c r="AF120" s="16"/>
      <c r="AG120" s="16"/>
      <c r="AH120" s="17"/>
      <c r="AI120" s="17"/>
      <c r="AJ120" s="17"/>
      <c r="AK120" s="17"/>
      <c r="AL120" s="17"/>
      <c r="AM120" s="18">
        <f t="shared" si="2"/>
        <v>0</v>
      </c>
      <c r="AN120" s="116">
        <f t="shared" si="3"/>
        <v>0</v>
      </c>
    </row>
    <row r="121" spans="1:40" ht="23.25" hidden="1" customHeight="1" x14ac:dyDescent="0.45">
      <c r="A121" s="74"/>
      <c r="B121" s="33" t="s">
        <v>1115</v>
      </c>
      <c r="C121" s="24" t="s">
        <v>1115</v>
      </c>
      <c r="D121" s="33" t="s">
        <v>1116</v>
      </c>
      <c r="E121" s="25" t="s">
        <v>61</v>
      </c>
      <c r="F121" s="25">
        <v>0</v>
      </c>
      <c r="G121" s="25"/>
      <c r="H121" s="44"/>
      <c r="I121" s="44"/>
      <c r="J121" s="43"/>
      <c r="K121" s="111"/>
      <c r="L121" s="43"/>
      <c r="M121" s="43"/>
      <c r="N121" s="43"/>
      <c r="O121" s="111"/>
      <c r="P121" s="44"/>
      <c r="Q121" s="43"/>
      <c r="R121" s="43"/>
      <c r="S121" s="43"/>
      <c r="T121" s="43"/>
      <c r="U121" s="43"/>
      <c r="V121" s="43"/>
      <c r="W121" s="43"/>
      <c r="X121" s="44"/>
      <c r="Y121" s="43"/>
      <c r="Z121" s="43"/>
      <c r="AA121" s="43"/>
      <c r="AB121" s="43"/>
      <c r="AC121" s="43"/>
      <c r="AD121" s="44"/>
      <c r="AE121" s="44"/>
      <c r="AF121" s="44"/>
      <c r="AG121" s="44"/>
      <c r="AH121" s="43"/>
      <c r="AI121" s="43"/>
      <c r="AJ121" s="43"/>
      <c r="AK121" s="43"/>
      <c r="AL121" s="43"/>
      <c r="AM121" s="18">
        <f t="shared" si="2"/>
        <v>0</v>
      </c>
      <c r="AN121" s="116">
        <f t="shared" si="3"/>
        <v>0</v>
      </c>
    </row>
    <row r="122" spans="1:40" ht="18.75" hidden="1" customHeight="1" x14ac:dyDescent="0.45">
      <c r="A122" s="74"/>
      <c r="B122" s="10" t="s">
        <v>1134</v>
      </c>
      <c r="C122" s="34" t="s">
        <v>1134</v>
      </c>
      <c r="D122" s="10" t="s">
        <v>1135</v>
      </c>
      <c r="E122" s="25" t="s">
        <v>61</v>
      </c>
      <c r="F122" s="11">
        <v>0</v>
      </c>
      <c r="G122" s="11"/>
      <c r="H122" s="16"/>
      <c r="I122" s="16"/>
      <c r="J122" s="17"/>
      <c r="K122" s="101"/>
      <c r="L122" s="43"/>
      <c r="M122" s="43"/>
      <c r="N122" s="43"/>
      <c r="O122" s="111"/>
      <c r="P122" s="44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6"/>
      <c r="AE122" s="16"/>
      <c r="AF122" s="16"/>
      <c r="AG122" s="16"/>
      <c r="AH122" s="17"/>
      <c r="AI122" s="17"/>
      <c r="AJ122" s="17"/>
      <c r="AK122" s="17"/>
      <c r="AL122" s="17"/>
      <c r="AM122" s="18">
        <f t="shared" si="2"/>
        <v>0</v>
      </c>
      <c r="AN122" s="116">
        <f t="shared" si="3"/>
        <v>0</v>
      </c>
    </row>
    <row r="123" spans="1:40" ht="24" customHeight="1" x14ac:dyDescent="0.45">
      <c r="A123" s="74"/>
      <c r="B123" s="34" t="s">
        <v>1143</v>
      </c>
      <c r="C123" s="34">
        <v>1021401007</v>
      </c>
      <c r="D123" s="21" t="s">
        <v>1878</v>
      </c>
      <c r="E123" s="25" t="s">
        <v>61</v>
      </c>
      <c r="F123" s="11">
        <v>0</v>
      </c>
      <c r="G123" s="11"/>
      <c r="H123" s="16">
        <v>1000</v>
      </c>
      <c r="I123" s="16">
        <f>1000+3000</f>
        <v>4000</v>
      </c>
      <c r="J123" s="17"/>
      <c r="K123" s="101">
        <f>2000+2000</f>
        <v>4000</v>
      </c>
      <c r="L123" s="17">
        <v>1000</v>
      </c>
      <c r="M123" s="17"/>
      <c r="N123" s="17">
        <f>500+4000</f>
        <v>4500</v>
      </c>
      <c r="O123" s="101">
        <v>1000</v>
      </c>
      <c r="P123" s="16">
        <v>5500</v>
      </c>
      <c r="Q123" s="17"/>
      <c r="R123" s="17">
        <f>2000+3000</f>
        <v>5000</v>
      </c>
      <c r="S123" s="17">
        <v>500</v>
      </c>
      <c r="T123" s="17"/>
      <c r="U123" s="17">
        <v>5000</v>
      </c>
      <c r="V123" s="17"/>
      <c r="W123" s="17">
        <v>5000</v>
      </c>
      <c r="X123" s="17"/>
      <c r="Y123" s="17"/>
      <c r="Z123" s="17"/>
      <c r="AA123" s="17"/>
      <c r="AB123" s="17">
        <v>1000</v>
      </c>
      <c r="AC123" s="17">
        <v>1000</v>
      </c>
      <c r="AD123" s="16">
        <v>3500</v>
      </c>
      <c r="AE123" s="16">
        <f>6500+1000+2500</f>
        <v>10000</v>
      </c>
      <c r="AF123" s="16">
        <v>5000</v>
      </c>
      <c r="AG123" s="16"/>
      <c r="AH123" s="17"/>
      <c r="AI123" s="17">
        <f>500+1000</f>
        <v>1500</v>
      </c>
      <c r="AJ123" s="17">
        <v>3000</v>
      </c>
      <c r="AK123" s="17">
        <f>7000+1000</f>
        <v>8000</v>
      </c>
      <c r="AL123" s="17"/>
      <c r="AM123" s="18">
        <f t="shared" si="2"/>
        <v>69500</v>
      </c>
      <c r="AN123" s="116">
        <f t="shared" si="3"/>
        <v>0</v>
      </c>
    </row>
    <row r="124" spans="1:40" ht="23.25" hidden="1" customHeight="1" x14ac:dyDescent="0.45">
      <c r="A124" s="11"/>
      <c r="B124" s="34" t="s">
        <v>1144</v>
      </c>
      <c r="C124" s="34">
        <v>1021401008</v>
      </c>
      <c r="D124" s="134" t="s">
        <v>1158</v>
      </c>
      <c r="E124" s="25" t="s">
        <v>61</v>
      </c>
      <c r="F124" s="11">
        <v>0</v>
      </c>
      <c r="G124" s="11"/>
      <c r="H124" s="16"/>
      <c r="I124" s="16"/>
      <c r="J124" s="17"/>
      <c r="K124" s="101"/>
      <c r="L124" s="17"/>
      <c r="M124" s="17"/>
      <c r="N124" s="17"/>
      <c r="O124" s="101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6"/>
      <c r="AE124" s="16"/>
      <c r="AF124" s="16"/>
      <c r="AG124" s="16"/>
      <c r="AH124" s="17"/>
      <c r="AI124" s="17"/>
      <c r="AJ124" s="17"/>
      <c r="AK124" s="17"/>
      <c r="AL124" s="17"/>
      <c r="AM124" s="18">
        <f t="shared" si="2"/>
        <v>0</v>
      </c>
      <c r="AN124" s="116">
        <f t="shared" si="3"/>
        <v>0</v>
      </c>
    </row>
    <row r="125" spans="1:40" ht="23.25" hidden="1" customHeight="1" x14ac:dyDescent="0.45">
      <c r="A125" s="74"/>
      <c r="B125" s="10" t="s">
        <v>1276</v>
      </c>
      <c r="C125" s="34" t="s">
        <v>1276</v>
      </c>
      <c r="D125" s="10" t="s">
        <v>1214</v>
      </c>
      <c r="E125" s="11" t="s">
        <v>265</v>
      </c>
      <c r="F125" s="11">
        <v>0</v>
      </c>
      <c r="G125" s="11"/>
      <c r="H125" s="16"/>
      <c r="I125" s="16"/>
      <c r="J125" s="17"/>
      <c r="K125" s="101"/>
      <c r="L125" s="17"/>
      <c r="M125" s="17"/>
      <c r="N125" s="17"/>
      <c r="O125" s="101"/>
      <c r="P125" s="16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6"/>
      <c r="AE125" s="16"/>
      <c r="AF125" s="16"/>
      <c r="AG125" s="16"/>
      <c r="AH125" s="17"/>
      <c r="AI125" s="17"/>
      <c r="AJ125" s="17"/>
      <c r="AK125" s="17"/>
      <c r="AL125" s="17"/>
      <c r="AM125" s="18">
        <f t="shared" si="2"/>
        <v>0</v>
      </c>
      <c r="AN125" s="116">
        <f t="shared" si="3"/>
        <v>0</v>
      </c>
    </row>
    <row r="126" spans="1:40" ht="23.25" hidden="1" customHeight="1" x14ac:dyDescent="0.45">
      <c r="A126" s="74"/>
      <c r="B126" s="10" t="s">
        <v>1206</v>
      </c>
      <c r="C126" s="34" t="s">
        <v>1206</v>
      </c>
      <c r="D126" s="10" t="s">
        <v>1208</v>
      </c>
      <c r="E126" s="25" t="s">
        <v>61</v>
      </c>
      <c r="F126" s="11">
        <v>0</v>
      </c>
      <c r="G126" s="11"/>
      <c r="H126" s="16"/>
      <c r="I126" s="16"/>
      <c r="J126" s="17"/>
      <c r="K126" s="101"/>
      <c r="L126" s="17"/>
      <c r="M126" s="17"/>
      <c r="N126" s="17"/>
      <c r="O126" s="101"/>
      <c r="P126" s="16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6"/>
      <c r="AE126" s="16"/>
      <c r="AF126" s="16"/>
      <c r="AG126" s="16"/>
      <c r="AH126" s="17"/>
      <c r="AI126" s="17"/>
      <c r="AJ126" s="17"/>
      <c r="AK126" s="17"/>
      <c r="AL126" s="17"/>
      <c r="AM126" s="18">
        <f t="shared" si="2"/>
        <v>0</v>
      </c>
      <c r="AN126" s="116">
        <f t="shared" si="3"/>
        <v>0</v>
      </c>
    </row>
    <row r="127" spans="1:40" ht="23.25" hidden="1" customHeight="1" x14ac:dyDescent="0.45">
      <c r="A127" s="74"/>
      <c r="B127" s="10" t="s">
        <v>1207</v>
      </c>
      <c r="C127" s="34" t="s">
        <v>1207</v>
      </c>
      <c r="D127" s="10" t="s">
        <v>1209</v>
      </c>
      <c r="E127" s="25" t="s">
        <v>61</v>
      </c>
      <c r="F127" s="11">
        <v>0</v>
      </c>
      <c r="G127" s="11"/>
      <c r="H127" s="16"/>
      <c r="I127" s="16"/>
      <c r="J127" s="17"/>
      <c r="K127" s="101"/>
      <c r="L127" s="17"/>
      <c r="M127" s="17"/>
      <c r="N127" s="17"/>
      <c r="O127" s="101"/>
      <c r="P127" s="16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6"/>
      <c r="AE127" s="16"/>
      <c r="AF127" s="16"/>
      <c r="AG127" s="16"/>
      <c r="AH127" s="17"/>
      <c r="AI127" s="17"/>
      <c r="AJ127" s="17"/>
      <c r="AK127" s="17"/>
      <c r="AL127" s="17"/>
      <c r="AM127" s="18">
        <f t="shared" si="2"/>
        <v>0</v>
      </c>
      <c r="AN127" s="116">
        <f t="shared" si="3"/>
        <v>0</v>
      </c>
    </row>
    <row r="128" spans="1:40" ht="21.75" hidden="1" customHeight="1" x14ac:dyDescent="0.45">
      <c r="A128" s="74"/>
      <c r="B128" s="10" t="s">
        <v>1278</v>
      </c>
      <c r="C128" s="34" t="s">
        <v>1278</v>
      </c>
      <c r="D128" s="10" t="s">
        <v>1287</v>
      </c>
      <c r="E128" s="25" t="s">
        <v>61</v>
      </c>
      <c r="F128" s="11">
        <v>0</v>
      </c>
      <c r="G128" s="11"/>
      <c r="H128" s="16"/>
      <c r="I128" s="16"/>
      <c r="J128" s="17"/>
      <c r="K128" s="101"/>
      <c r="L128" s="17"/>
      <c r="M128" s="17"/>
      <c r="N128" s="17"/>
      <c r="O128" s="101"/>
      <c r="P128" s="16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6"/>
      <c r="AE128" s="16"/>
      <c r="AF128" s="16"/>
      <c r="AG128" s="16"/>
      <c r="AH128" s="17"/>
      <c r="AI128" s="17"/>
      <c r="AJ128" s="17"/>
      <c r="AK128" s="17"/>
      <c r="AL128" s="17"/>
      <c r="AM128" s="18">
        <f t="shared" si="2"/>
        <v>0</v>
      </c>
      <c r="AN128" s="116">
        <f t="shared" si="3"/>
        <v>0</v>
      </c>
    </row>
    <row r="129" spans="1:40" ht="23.25" hidden="1" customHeight="1" x14ac:dyDescent="0.45">
      <c r="A129" s="74"/>
      <c r="B129" s="10" t="s">
        <v>1285</v>
      </c>
      <c r="C129" s="34" t="s">
        <v>1285</v>
      </c>
      <c r="D129" s="10" t="s">
        <v>1286</v>
      </c>
      <c r="E129" s="25" t="s">
        <v>61</v>
      </c>
      <c r="F129" s="11">
        <v>0</v>
      </c>
      <c r="G129" s="11"/>
      <c r="H129" s="16"/>
      <c r="I129" s="16"/>
      <c r="J129" s="17"/>
      <c r="K129" s="101"/>
      <c r="L129" s="17"/>
      <c r="M129" s="17"/>
      <c r="N129" s="17"/>
      <c r="O129" s="101"/>
      <c r="P129" s="16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6"/>
      <c r="AE129" s="16"/>
      <c r="AF129" s="16"/>
      <c r="AG129" s="16"/>
      <c r="AH129" s="17"/>
      <c r="AI129" s="17"/>
      <c r="AJ129" s="17"/>
      <c r="AK129" s="17"/>
      <c r="AL129" s="17"/>
      <c r="AM129" s="18">
        <f t="shared" si="2"/>
        <v>0</v>
      </c>
      <c r="AN129" s="116">
        <f t="shared" si="3"/>
        <v>0</v>
      </c>
    </row>
    <row r="130" spans="1:40" ht="23.25" hidden="1" customHeight="1" x14ac:dyDescent="0.45">
      <c r="A130" s="74"/>
      <c r="B130" s="10" t="s">
        <v>1311</v>
      </c>
      <c r="C130" s="34">
        <v>1021401010</v>
      </c>
      <c r="D130" s="10" t="s">
        <v>1598</v>
      </c>
      <c r="E130" s="25" t="s">
        <v>61</v>
      </c>
      <c r="F130" s="11">
        <v>0</v>
      </c>
      <c r="G130" s="11"/>
      <c r="H130" s="16"/>
      <c r="I130" s="16"/>
      <c r="J130" s="17"/>
      <c r="K130" s="101"/>
      <c r="L130" s="17"/>
      <c r="M130" s="17"/>
      <c r="N130" s="17"/>
      <c r="O130" s="101"/>
      <c r="P130" s="16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6"/>
      <c r="AE130" s="16"/>
      <c r="AF130" s="16"/>
      <c r="AG130" s="16"/>
      <c r="AH130" s="17"/>
      <c r="AI130" s="17"/>
      <c r="AJ130" s="17"/>
      <c r="AK130" s="17"/>
      <c r="AL130" s="17"/>
      <c r="AM130" s="18">
        <f t="shared" si="2"/>
        <v>0</v>
      </c>
      <c r="AN130" s="116">
        <f t="shared" si="3"/>
        <v>0</v>
      </c>
    </row>
    <row r="131" spans="1:40" ht="23.25" hidden="1" customHeight="1" x14ac:dyDescent="0.45">
      <c r="A131" s="74"/>
      <c r="B131" s="10" t="s">
        <v>1315</v>
      </c>
      <c r="C131" s="34" t="s">
        <v>1315</v>
      </c>
      <c r="D131" s="10" t="s">
        <v>1316</v>
      </c>
      <c r="E131" s="25" t="s">
        <v>61</v>
      </c>
      <c r="F131" s="11">
        <v>0</v>
      </c>
      <c r="G131" s="11"/>
      <c r="H131" s="16"/>
      <c r="I131" s="16"/>
      <c r="J131" s="17"/>
      <c r="K131" s="101"/>
      <c r="L131" s="17"/>
      <c r="M131" s="17"/>
      <c r="N131" s="17"/>
      <c r="O131" s="101"/>
      <c r="P131" s="16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6"/>
      <c r="AE131" s="16"/>
      <c r="AF131" s="16"/>
      <c r="AG131" s="16"/>
      <c r="AH131" s="17"/>
      <c r="AI131" s="17"/>
      <c r="AJ131" s="17"/>
      <c r="AK131" s="17"/>
      <c r="AL131" s="17"/>
      <c r="AM131" s="18">
        <f t="shared" si="2"/>
        <v>0</v>
      </c>
      <c r="AN131" s="116">
        <f t="shared" si="3"/>
        <v>0</v>
      </c>
    </row>
    <row r="132" spans="1:40" ht="22.5" customHeight="1" x14ac:dyDescent="0.45">
      <c r="A132" s="74"/>
      <c r="B132" s="10" t="s">
        <v>299</v>
      </c>
      <c r="C132" s="34">
        <v>1022301012</v>
      </c>
      <c r="D132" s="10" t="s">
        <v>1560</v>
      </c>
      <c r="E132" s="11" t="s">
        <v>276</v>
      </c>
      <c r="F132" s="11">
        <v>0</v>
      </c>
      <c r="G132" s="11"/>
      <c r="H132" s="16"/>
      <c r="I132" s="16">
        <v>10</v>
      </c>
      <c r="J132" s="17"/>
      <c r="K132" s="101">
        <v>10</v>
      </c>
      <c r="L132" s="17"/>
      <c r="M132" s="17"/>
      <c r="N132" s="17">
        <v>20</v>
      </c>
      <c r="O132" s="101"/>
      <c r="P132" s="16">
        <v>5</v>
      </c>
      <c r="Q132" s="17">
        <v>5</v>
      </c>
      <c r="R132" s="17"/>
      <c r="S132" s="17"/>
      <c r="T132" s="17"/>
      <c r="U132" s="17">
        <v>5</v>
      </c>
      <c r="V132" s="17"/>
      <c r="W132" s="17">
        <v>10</v>
      </c>
      <c r="X132" s="17"/>
      <c r="Y132" s="17"/>
      <c r="Z132" s="17"/>
      <c r="AA132" s="17"/>
      <c r="AB132" s="17">
        <v>4</v>
      </c>
      <c r="AC132" s="17">
        <v>2</v>
      </c>
      <c r="AD132" s="16">
        <v>5</v>
      </c>
      <c r="AE132" s="16">
        <f>30+5</f>
        <v>35</v>
      </c>
      <c r="AF132" s="16"/>
      <c r="AG132" s="16">
        <v>1</v>
      </c>
      <c r="AH132" s="17"/>
      <c r="AI132" s="17"/>
      <c r="AJ132" s="17"/>
      <c r="AK132" s="17">
        <v>15</v>
      </c>
      <c r="AL132" s="17"/>
      <c r="AM132" s="18">
        <f t="shared" ref="AM132:AM197" si="4">H132+I132+J132+K132+L132+M132+N132+O132+P132+Q132+R132+S132+T132+U132+V132+W132+X132+Y132+Z132+AA132+AB132+AC132+AD132+AE132+AF132+AG132+AH132+AI132+AJ132+AK132+AL132</f>
        <v>127</v>
      </c>
      <c r="AN132" s="116">
        <f t="shared" ref="AN132:AN197" si="5">AM132*F132</f>
        <v>0</v>
      </c>
    </row>
    <row r="133" spans="1:40" ht="23.25" hidden="1" customHeight="1" x14ac:dyDescent="0.45">
      <c r="A133" s="74"/>
      <c r="B133" s="10" t="s">
        <v>301</v>
      </c>
      <c r="C133" s="34" t="s">
        <v>301</v>
      </c>
      <c r="D133" s="10" t="s">
        <v>1782</v>
      </c>
      <c r="E133" s="11" t="s">
        <v>61</v>
      </c>
      <c r="F133" s="11">
        <v>0</v>
      </c>
      <c r="G133" s="11"/>
      <c r="H133" s="16"/>
      <c r="I133" s="16"/>
      <c r="J133" s="17"/>
      <c r="K133" s="101"/>
      <c r="L133" s="17"/>
      <c r="M133" s="17"/>
      <c r="N133" s="17"/>
      <c r="O133" s="101"/>
      <c r="P133" s="16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6"/>
      <c r="AE133" s="16"/>
      <c r="AF133" s="16"/>
      <c r="AG133" s="16"/>
      <c r="AH133" s="17"/>
      <c r="AI133" s="17"/>
      <c r="AJ133" s="17"/>
      <c r="AK133" s="17"/>
      <c r="AL133" s="17"/>
      <c r="AM133" s="18">
        <f t="shared" si="4"/>
        <v>0</v>
      </c>
      <c r="AN133" s="116">
        <f t="shared" si="5"/>
        <v>0</v>
      </c>
    </row>
    <row r="134" spans="1:40" ht="23.25" hidden="1" customHeight="1" x14ac:dyDescent="0.45">
      <c r="A134" s="74"/>
      <c r="B134" s="10" t="s">
        <v>303</v>
      </c>
      <c r="C134" s="34" t="s">
        <v>303</v>
      </c>
      <c r="D134" s="10" t="s">
        <v>1544</v>
      </c>
      <c r="E134" s="11" t="s">
        <v>61</v>
      </c>
      <c r="F134" s="11">
        <v>0</v>
      </c>
      <c r="G134" s="11"/>
      <c r="H134" s="16"/>
      <c r="I134" s="16"/>
      <c r="J134" s="17"/>
      <c r="K134" s="101"/>
      <c r="L134" s="17"/>
      <c r="M134" s="17"/>
      <c r="N134" s="17"/>
      <c r="O134" s="101"/>
      <c r="P134" s="16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6"/>
      <c r="AE134" s="16"/>
      <c r="AF134" s="16"/>
      <c r="AG134" s="16"/>
      <c r="AH134" s="17"/>
      <c r="AI134" s="17"/>
      <c r="AJ134" s="17"/>
      <c r="AK134" s="17"/>
      <c r="AL134" s="17"/>
      <c r="AM134" s="18">
        <f t="shared" si="4"/>
        <v>0</v>
      </c>
      <c r="AN134" s="116">
        <f t="shared" si="5"/>
        <v>0</v>
      </c>
    </row>
    <row r="135" spans="1:40" ht="23.25" hidden="1" customHeight="1" x14ac:dyDescent="0.45">
      <c r="A135" s="74"/>
      <c r="B135" s="10" t="s">
        <v>305</v>
      </c>
      <c r="C135" s="34" t="s">
        <v>305</v>
      </c>
      <c r="D135" s="10" t="s">
        <v>306</v>
      </c>
      <c r="E135" s="11" t="s">
        <v>307</v>
      </c>
      <c r="F135" s="11">
        <v>0</v>
      </c>
      <c r="G135" s="11"/>
      <c r="H135" s="16"/>
      <c r="I135" s="16"/>
      <c r="J135" s="17"/>
      <c r="K135" s="101"/>
      <c r="L135" s="17"/>
      <c r="M135" s="17"/>
      <c r="N135" s="17"/>
      <c r="O135" s="101"/>
      <c r="P135" s="16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6"/>
      <c r="AE135" s="16"/>
      <c r="AF135" s="16"/>
      <c r="AG135" s="16"/>
      <c r="AH135" s="17"/>
      <c r="AI135" s="17"/>
      <c r="AJ135" s="17"/>
      <c r="AK135" s="17"/>
      <c r="AL135" s="17"/>
      <c r="AM135" s="18">
        <f t="shared" si="4"/>
        <v>0</v>
      </c>
      <c r="AN135" s="116">
        <f t="shared" si="5"/>
        <v>0</v>
      </c>
    </row>
    <row r="136" spans="1:40" ht="23.25" hidden="1" customHeight="1" x14ac:dyDescent="0.45">
      <c r="A136" s="74"/>
      <c r="B136" s="10" t="s">
        <v>308</v>
      </c>
      <c r="C136" s="34" t="s">
        <v>308</v>
      </c>
      <c r="D136" s="10" t="s">
        <v>309</v>
      </c>
      <c r="E136" s="11" t="s">
        <v>307</v>
      </c>
      <c r="F136" s="11">
        <v>0</v>
      </c>
      <c r="G136" s="11"/>
      <c r="H136" s="16"/>
      <c r="I136" s="16"/>
      <c r="J136" s="17"/>
      <c r="K136" s="101"/>
      <c r="L136" s="17"/>
      <c r="M136" s="17"/>
      <c r="N136" s="17"/>
      <c r="O136" s="101"/>
      <c r="P136" s="16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6"/>
      <c r="AE136" s="16"/>
      <c r="AF136" s="16"/>
      <c r="AG136" s="16"/>
      <c r="AH136" s="17"/>
      <c r="AI136" s="17"/>
      <c r="AJ136" s="17"/>
      <c r="AK136" s="17"/>
      <c r="AL136" s="17"/>
      <c r="AM136" s="18">
        <f t="shared" si="4"/>
        <v>0</v>
      </c>
      <c r="AN136" s="116">
        <f t="shared" si="5"/>
        <v>0</v>
      </c>
    </row>
    <row r="137" spans="1:40" ht="23.25" hidden="1" customHeight="1" x14ac:dyDescent="0.45">
      <c r="A137" s="74"/>
      <c r="B137" s="10" t="s">
        <v>310</v>
      </c>
      <c r="C137" s="34" t="s">
        <v>310</v>
      </c>
      <c r="D137" s="10" t="s">
        <v>311</v>
      </c>
      <c r="E137" s="11" t="s">
        <v>307</v>
      </c>
      <c r="F137" s="11">
        <v>0</v>
      </c>
      <c r="G137" s="11"/>
      <c r="H137" s="16"/>
      <c r="I137" s="16"/>
      <c r="J137" s="17"/>
      <c r="K137" s="101"/>
      <c r="L137" s="17"/>
      <c r="M137" s="17"/>
      <c r="N137" s="17"/>
      <c r="O137" s="101"/>
      <c r="P137" s="16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6"/>
      <c r="AE137" s="16"/>
      <c r="AF137" s="16"/>
      <c r="AG137" s="16"/>
      <c r="AH137" s="17"/>
      <c r="AI137" s="17"/>
      <c r="AJ137" s="17"/>
      <c r="AK137" s="17"/>
      <c r="AL137" s="17"/>
      <c r="AM137" s="18">
        <f t="shared" si="4"/>
        <v>0</v>
      </c>
      <c r="AN137" s="116">
        <f t="shared" si="5"/>
        <v>0</v>
      </c>
    </row>
    <row r="138" spans="1:40" ht="23.25" hidden="1" customHeight="1" x14ac:dyDescent="0.45">
      <c r="A138" s="74"/>
      <c r="B138" s="10" t="s">
        <v>1072</v>
      </c>
      <c r="C138" s="34" t="s">
        <v>1072</v>
      </c>
      <c r="D138" s="10" t="s">
        <v>1074</v>
      </c>
      <c r="E138" s="11" t="s">
        <v>487</v>
      </c>
      <c r="F138" s="11">
        <v>0</v>
      </c>
      <c r="G138" s="11"/>
      <c r="H138" s="16"/>
      <c r="I138" s="16"/>
      <c r="J138" s="17"/>
      <c r="K138" s="101"/>
      <c r="L138" s="17"/>
      <c r="M138" s="17"/>
      <c r="N138" s="17"/>
      <c r="O138" s="101"/>
      <c r="P138" s="16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6"/>
      <c r="AE138" s="16"/>
      <c r="AF138" s="16"/>
      <c r="AG138" s="16"/>
      <c r="AH138" s="17"/>
      <c r="AI138" s="17"/>
      <c r="AJ138" s="17"/>
      <c r="AK138" s="17"/>
      <c r="AL138" s="17"/>
      <c r="AM138" s="18">
        <f t="shared" si="4"/>
        <v>0</v>
      </c>
      <c r="AN138" s="116">
        <f t="shared" si="5"/>
        <v>0</v>
      </c>
    </row>
    <row r="139" spans="1:40" ht="23.25" hidden="1" customHeight="1" x14ac:dyDescent="0.45">
      <c r="A139" s="74"/>
      <c r="B139" s="10" t="s">
        <v>1073</v>
      </c>
      <c r="C139" s="34" t="s">
        <v>1073</v>
      </c>
      <c r="D139" s="10" t="s">
        <v>1075</v>
      </c>
      <c r="E139" s="11" t="s">
        <v>487</v>
      </c>
      <c r="F139" s="11">
        <v>0</v>
      </c>
      <c r="G139" s="11"/>
      <c r="H139" s="16"/>
      <c r="I139" s="16"/>
      <c r="J139" s="17"/>
      <c r="K139" s="101"/>
      <c r="L139" s="17"/>
      <c r="M139" s="17"/>
      <c r="N139" s="17"/>
      <c r="O139" s="101"/>
      <c r="P139" s="16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6"/>
      <c r="AE139" s="16"/>
      <c r="AF139" s="16"/>
      <c r="AG139" s="16"/>
      <c r="AH139" s="17"/>
      <c r="AI139" s="17"/>
      <c r="AJ139" s="17"/>
      <c r="AK139" s="17"/>
      <c r="AL139" s="17"/>
      <c r="AM139" s="18">
        <f t="shared" si="4"/>
        <v>0</v>
      </c>
      <c r="AN139" s="116">
        <f t="shared" si="5"/>
        <v>0</v>
      </c>
    </row>
    <row r="140" spans="1:40" ht="23.25" hidden="1" customHeight="1" x14ac:dyDescent="0.45">
      <c r="A140" s="74"/>
      <c r="B140" s="10" t="s">
        <v>312</v>
      </c>
      <c r="C140" s="34" t="s">
        <v>312</v>
      </c>
      <c r="D140" s="10" t="s">
        <v>313</v>
      </c>
      <c r="E140" s="11" t="s">
        <v>61</v>
      </c>
      <c r="F140" s="11">
        <v>0</v>
      </c>
      <c r="G140" s="11"/>
      <c r="H140" s="16"/>
      <c r="I140" s="16"/>
      <c r="J140" s="17"/>
      <c r="K140" s="101"/>
      <c r="L140" s="17"/>
      <c r="M140" s="17"/>
      <c r="N140" s="17"/>
      <c r="O140" s="101"/>
      <c r="P140" s="16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6"/>
      <c r="AE140" s="16"/>
      <c r="AF140" s="16"/>
      <c r="AG140" s="16"/>
      <c r="AH140" s="17"/>
      <c r="AI140" s="17"/>
      <c r="AJ140" s="17"/>
      <c r="AK140" s="17"/>
      <c r="AL140" s="17"/>
      <c r="AM140" s="18">
        <f t="shared" si="4"/>
        <v>0</v>
      </c>
      <c r="AN140" s="116">
        <f t="shared" si="5"/>
        <v>0</v>
      </c>
    </row>
    <row r="141" spans="1:40" ht="23.25" hidden="1" customHeight="1" x14ac:dyDescent="0.45">
      <c r="A141" s="74"/>
      <c r="B141" s="10" t="s">
        <v>314</v>
      </c>
      <c r="C141" s="34" t="s">
        <v>314</v>
      </c>
      <c r="D141" s="10" t="s">
        <v>315</v>
      </c>
      <c r="E141" s="11" t="s">
        <v>61</v>
      </c>
      <c r="F141" s="11">
        <v>0</v>
      </c>
      <c r="G141" s="11"/>
      <c r="H141" s="16"/>
      <c r="I141" s="16"/>
      <c r="J141" s="17"/>
      <c r="K141" s="101"/>
      <c r="L141" s="17"/>
      <c r="M141" s="17"/>
      <c r="N141" s="17"/>
      <c r="O141" s="101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6"/>
      <c r="AE141" s="16"/>
      <c r="AF141" s="16"/>
      <c r="AG141" s="16"/>
      <c r="AH141" s="17"/>
      <c r="AI141" s="17"/>
      <c r="AJ141" s="17"/>
      <c r="AK141" s="17"/>
      <c r="AL141" s="17"/>
      <c r="AM141" s="18">
        <f t="shared" si="4"/>
        <v>0</v>
      </c>
      <c r="AN141" s="116">
        <f t="shared" si="5"/>
        <v>0</v>
      </c>
    </row>
    <row r="142" spans="1:40" ht="23.25" hidden="1" customHeight="1" x14ac:dyDescent="0.45">
      <c r="A142" s="74"/>
      <c r="B142" s="10" t="s">
        <v>316</v>
      </c>
      <c r="C142" s="34" t="s">
        <v>316</v>
      </c>
      <c r="D142" s="10" t="s">
        <v>317</v>
      </c>
      <c r="E142" s="11" t="s">
        <v>61</v>
      </c>
      <c r="F142" s="11">
        <v>0</v>
      </c>
      <c r="G142" s="11"/>
      <c r="H142" s="16"/>
      <c r="I142" s="16"/>
      <c r="J142" s="17"/>
      <c r="K142" s="101"/>
      <c r="L142" s="17"/>
      <c r="M142" s="17"/>
      <c r="N142" s="17"/>
      <c r="O142" s="101"/>
      <c r="P142" s="16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6"/>
      <c r="AE142" s="16"/>
      <c r="AF142" s="16"/>
      <c r="AG142" s="16"/>
      <c r="AH142" s="17"/>
      <c r="AI142" s="17"/>
      <c r="AJ142" s="17"/>
      <c r="AK142" s="17"/>
      <c r="AL142" s="17"/>
      <c r="AM142" s="18">
        <f t="shared" si="4"/>
        <v>0</v>
      </c>
      <c r="AN142" s="116">
        <f t="shared" si="5"/>
        <v>0</v>
      </c>
    </row>
    <row r="143" spans="1:40" ht="23.25" hidden="1" customHeight="1" x14ac:dyDescent="0.45">
      <c r="A143" s="74"/>
      <c r="B143" s="10" t="s">
        <v>318</v>
      </c>
      <c r="C143" s="34" t="s">
        <v>318</v>
      </c>
      <c r="D143" s="45" t="s">
        <v>319</v>
      </c>
      <c r="E143" s="11" t="s">
        <v>61</v>
      </c>
      <c r="F143" s="11">
        <v>0</v>
      </c>
      <c r="G143" s="11"/>
      <c r="H143" s="16"/>
      <c r="I143" s="16"/>
      <c r="J143" s="17"/>
      <c r="K143" s="101"/>
      <c r="L143" s="17"/>
      <c r="M143" s="17"/>
      <c r="N143" s="17"/>
      <c r="O143" s="101"/>
      <c r="P143" s="16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6"/>
      <c r="AE143" s="16"/>
      <c r="AF143" s="16"/>
      <c r="AG143" s="16"/>
      <c r="AH143" s="17"/>
      <c r="AI143" s="17"/>
      <c r="AJ143" s="17"/>
      <c r="AK143" s="17"/>
      <c r="AL143" s="17"/>
      <c r="AM143" s="18">
        <f t="shared" si="4"/>
        <v>0</v>
      </c>
      <c r="AN143" s="116">
        <f t="shared" si="5"/>
        <v>0</v>
      </c>
    </row>
    <row r="144" spans="1:40" ht="23.25" hidden="1" customHeight="1" x14ac:dyDescent="0.45">
      <c r="A144" s="74"/>
      <c r="B144" s="10" t="s">
        <v>320</v>
      </c>
      <c r="C144" s="34" t="s">
        <v>320</v>
      </c>
      <c r="D144" s="10" t="s">
        <v>321</v>
      </c>
      <c r="E144" s="11" t="s">
        <v>61</v>
      </c>
      <c r="F144" s="11">
        <v>0</v>
      </c>
      <c r="G144" s="11"/>
      <c r="H144" s="16"/>
      <c r="I144" s="16"/>
      <c r="J144" s="17"/>
      <c r="K144" s="101"/>
      <c r="L144" s="17"/>
      <c r="M144" s="17"/>
      <c r="N144" s="17"/>
      <c r="O144" s="101"/>
      <c r="P144" s="16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6"/>
      <c r="AE144" s="16"/>
      <c r="AF144" s="16"/>
      <c r="AG144" s="16"/>
      <c r="AH144" s="17"/>
      <c r="AI144" s="17"/>
      <c r="AJ144" s="17"/>
      <c r="AK144" s="17"/>
      <c r="AL144" s="17"/>
      <c r="AM144" s="18">
        <f t="shared" si="4"/>
        <v>0</v>
      </c>
      <c r="AN144" s="116">
        <f t="shared" si="5"/>
        <v>0</v>
      </c>
    </row>
    <row r="145" spans="1:40" ht="23.25" hidden="1" customHeight="1" x14ac:dyDescent="0.45">
      <c r="A145" s="74"/>
      <c r="B145" s="10" t="s">
        <v>322</v>
      </c>
      <c r="C145" s="34" t="s">
        <v>322</v>
      </c>
      <c r="D145" s="10" t="s">
        <v>323</v>
      </c>
      <c r="E145" s="11" t="s">
        <v>276</v>
      </c>
      <c r="F145" s="20">
        <v>0</v>
      </c>
      <c r="G145" s="11"/>
      <c r="H145" s="16"/>
      <c r="I145" s="16"/>
      <c r="J145" s="17"/>
      <c r="K145" s="101"/>
      <c r="L145" s="17"/>
      <c r="M145" s="17"/>
      <c r="N145" s="17"/>
      <c r="O145" s="101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6"/>
      <c r="AE145" s="16"/>
      <c r="AF145" s="16"/>
      <c r="AG145" s="16"/>
      <c r="AH145" s="17"/>
      <c r="AI145" s="17"/>
      <c r="AJ145" s="17"/>
      <c r="AK145" s="17"/>
      <c r="AL145" s="17"/>
      <c r="AM145" s="18">
        <f t="shared" si="4"/>
        <v>0</v>
      </c>
      <c r="AN145" s="116">
        <f t="shared" si="5"/>
        <v>0</v>
      </c>
    </row>
    <row r="146" spans="1:40" ht="23.25" hidden="1" customHeight="1" x14ac:dyDescent="0.45">
      <c r="A146" s="74"/>
      <c r="B146" s="10" t="s">
        <v>325</v>
      </c>
      <c r="C146" s="34" t="s">
        <v>2028</v>
      </c>
      <c r="D146" s="10" t="s">
        <v>1545</v>
      </c>
      <c r="E146" s="11" t="s">
        <v>276</v>
      </c>
      <c r="F146" s="11">
        <v>0</v>
      </c>
      <c r="G146" s="11"/>
      <c r="H146" s="16"/>
      <c r="I146" s="16"/>
      <c r="J146" s="17"/>
      <c r="K146" s="101"/>
      <c r="L146" s="17"/>
      <c r="M146" s="17"/>
      <c r="N146" s="17"/>
      <c r="O146" s="101"/>
      <c r="P146" s="16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6"/>
      <c r="AE146" s="16"/>
      <c r="AF146" s="16"/>
      <c r="AG146" s="16"/>
      <c r="AH146" s="17"/>
      <c r="AI146" s="17"/>
      <c r="AJ146" s="17"/>
      <c r="AK146" s="17"/>
      <c r="AL146" s="17"/>
      <c r="AM146" s="18">
        <f t="shared" si="4"/>
        <v>0</v>
      </c>
      <c r="AN146" s="116">
        <f t="shared" si="5"/>
        <v>0</v>
      </c>
    </row>
    <row r="147" spans="1:40" ht="23.25" customHeight="1" x14ac:dyDescent="0.45">
      <c r="A147" s="74"/>
      <c r="B147" s="10" t="s">
        <v>328</v>
      </c>
      <c r="C147" s="34">
        <v>1022201007</v>
      </c>
      <c r="D147" s="10" t="s">
        <v>329</v>
      </c>
      <c r="E147" s="11" t="s">
        <v>276</v>
      </c>
      <c r="F147" s="11">
        <v>0</v>
      </c>
      <c r="G147" s="11"/>
      <c r="H147" s="16"/>
      <c r="I147" s="16"/>
      <c r="J147" s="17"/>
      <c r="K147" s="101">
        <v>15</v>
      </c>
      <c r="L147" s="17"/>
      <c r="M147" s="17"/>
      <c r="N147" s="17">
        <v>5</v>
      </c>
      <c r="O147" s="101"/>
      <c r="P147" s="16"/>
      <c r="Q147" s="17">
        <v>5</v>
      </c>
      <c r="R147" s="17"/>
      <c r="S147" s="17">
        <v>5</v>
      </c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6"/>
      <c r="AE147" s="16">
        <f>10+10</f>
        <v>20</v>
      </c>
      <c r="AF147" s="16"/>
      <c r="AG147" s="16"/>
      <c r="AH147" s="17"/>
      <c r="AI147" s="17"/>
      <c r="AJ147" s="17"/>
      <c r="AK147" s="17"/>
      <c r="AL147" s="17"/>
      <c r="AM147" s="18">
        <f t="shared" si="4"/>
        <v>50</v>
      </c>
      <c r="AN147" s="116">
        <f t="shared" si="5"/>
        <v>0</v>
      </c>
    </row>
    <row r="148" spans="1:40" ht="23.25" hidden="1" customHeight="1" x14ac:dyDescent="0.45">
      <c r="A148" s="74"/>
      <c r="B148" s="10" t="s">
        <v>330</v>
      </c>
      <c r="C148" s="34" t="s">
        <v>330</v>
      </c>
      <c r="D148" s="10" t="s">
        <v>331</v>
      </c>
      <c r="E148" s="11" t="s">
        <v>276</v>
      </c>
      <c r="F148" s="11">
        <v>68</v>
      </c>
      <c r="G148" s="11"/>
      <c r="H148" s="16"/>
      <c r="I148" s="16"/>
      <c r="J148" s="17"/>
      <c r="K148" s="101"/>
      <c r="L148" s="17"/>
      <c r="M148" s="17"/>
      <c r="N148" s="17"/>
      <c r="O148" s="101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6"/>
      <c r="AE148" s="16"/>
      <c r="AF148" s="16"/>
      <c r="AG148" s="16"/>
      <c r="AH148" s="17"/>
      <c r="AI148" s="17"/>
      <c r="AJ148" s="17"/>
      <c r="AK148" s="17"/>
      <c r="AL148" s="17"/>
      <c r="AM148" s="18">
        <f t="shared" si="4"/>
        <v>0</v>
      </c>
      <c r="AN148" s="116">
        <f t="shared" si="5"/>
        <v>0</v>
      </c>
    </row>
    <row r="149" spans="1:40" ht="23.25" hidden="1" customHeight="1" x14ac:dyDescent="0.45">
      <c r="A149" s="74"/>
      <c r="B149" s="10" t="s">
        <v>332</v>
      </c>
      <c r="C149" s="34" t="s">
        <v>332</v>
      </c>
      <c r="D149" s="10" t="s">
        <v>1283</v>
      </c>
      <c r="E149" s="11" t="s">
        <v>276</v>
      </c>
      <c r="F149" s="11">
        <v>68</v>
      </c>
      <c r="G149" s="11"/>
      <c r="H149" s="16"/>
      <c r="I149" s="16"/>
      <c r="J149" s="17"/>
      <c r="K149" s="101"/>
      <c r="L149" s="17"/>
      <c r="M149" s="17"/>
      <c r="N149" s="17"/>
      <c r="O149" s="101"/>
      <c r="P149" s="16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6"/>
      <c r="AE149" s="16"/>
      <c r="AF149" s="16"/>
      <c r="AG149" s="16"/>
      <c r="AH149" s="17"/>
      <c r="AI149" s="17"/>
      <c r="AJ149" s="17"/>
      <c r="AK149" s="17"/>
      <c r="AL149" s="17"/>
      <c r="AM149" s="18">
        <f t="shared" si="4"/>
        <v>0</v>
      </c>
      <c r="AN149" s="116">
        <f t="shared" si="5"/>
        <v>0</v>
      </c>
    </row>
    <row r="150" spans="1:40" ht="23.25" hidden="1" customHeight="1" x14ac:dyDescent="0.45">
      <c r="A150" s="74"/>
      <c r="B150" s="10" t="s">
        <v>333</v>
      </c>
      <c r="C150" s="34">
        <v>1022301011</v>
      </c>
      <c r="D150" s="10" t="s">
        <v>1282</v>
      </c>
      <c r="E150" s="11" t="s">
        <v>276</v>
      </c>
      <c r="F150" s="11">
        <v>68</v>
      </c>
      <c r="G150" s="11"/>
      <c r="H150" s="16"/>
      <c r="I150" s="16"/>
      <c r="J150" s="17"/>
      <c r="K150" s="101"/>
      <c r="L150" s="17"/>
      <c r="M150" s="17"/>
      <c r="N150" s="17"/>
      <c r="O150" s="101"/>
      <c r="P150" s="16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6"/>
      <c r="AE150" s="16"/>
      <c r="AF150" s="16"/>
      <c r="AG150" s="16"/>
      <c r="AH150" s="17"/>
      <c r="AI150" s="17"/>
      <c r="AJ150" s="17"/>
      <c r="AK150" s="17"/>
      <c r="AL150" s="17"/>
      <c r="AM150" s="18">
        <f t="shared" si="4"/>
        <v>0</v>
      </c>
      <c r="AN150" s="116">
        <f t="shared" si="5"/>
        <v>0</v>
      </c>
    </row>
    <row r="151" spans="1:40" ht="23.25" hidden="1" customHeight="1" x14ac:dyDescent="0.45">
      <c r="A151" s="74"/>
      <c r="B151" s="10" t="s">
        <v>334</v>
      </c>
      <c r="C151" s="34" t="s">
        <v>334</v>
      </c>
      <c r="D151" s="10" t="s">
        <v>335</v>
      </c>
      <c r="E151" s="11" t="s">
        <v>276</v>
      </c>
      <c r="F151" s="20">
        <v>68</v>
      </c>
      <c r="G151" s="11"/>
      <c r="H151" s="16"/>
      <c r="I151" s="16"/>
      <c r="J151" s="17"/>
      <c r="K151" s="101"/>
      <c r="L151" s="17"/>
      <c r="M151" s="17"/>
      <c r="N151" s="17"/>
      <c r="O151" s="101"/>
      <c r="P151" s="16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6"/>
      <c r="AE151" s="16"/>
      <c r="AF151" s="16"/>
      <c r="AG151" s="16"/>
      <c r="AH151" s="17"/>
      <c r="AI151" s="17"/>
      <c r="AJ151" s="17"/>
      <c r="AK151" s="17"/>
      <c r="AL151" s="17"/>
      <c r="AM151" s="18">
        <f t="shared" si="4"/>
        <v>0</v>
      </c>
      <c r="AN151" s="116">
        <f t="shared" si="5"/>
        <v>0</v>
      </c>
    </row>
    <row r="152" spans="1:40" ht="23.25" customHeight="1" x14ac:dyDescent="0.45">
      <c r="A152" s="74"/>
      <c r="B152" s="10" t="s">
        <v>336</v>
      </c>
      <c r="C152" s="34">
        <v>1022301009</v>
      </c>
      <c r="D152" s="10" t="s">
        <v>337</v>
      </c>
      <c r="E152" s="11" t="s">
        <v>276</v>
      </c>
      <c r="F152" s="11">
        <v>68</v>
      </c>
      <c r="G152" s="11"/>
      <c r="H152" s="16"/>
      <c r="I152" s="16"/>
      <c r="J152" s="17"/>
      <c r="K152" s="101"/>
      <c r="L152" s="17"/>
      <c r="M152" s="17"/>
      <c r="N152" s="17"/>
      <c r="O152" s="101"/>
      <c r="P152" s="16"/>
      <c r="Q152" s="17"/>
      <c r="R152" s="17">
        <v>5</v>
      </c>
      <c r="S152" s="17"/>
      <c r="T152" s="17"/>
      <c r="U152" s="17"/>
      <c r="V152" s="17"/>
      <c r="W152" s="17">
        <v>5</v>
      </c>
      <c r="X152" s="17"/>
      <c r="Y152" s="17"/>
      <c r="Z152" s="17"/>
      <c r="AA152" s="17"/>
      <c r="AB152" s="17"/>
      <c r="AC152" s="17"/>
      <c r="AD152" s="16"/>
      <c r="AE152" s="16"/>
      <c r="AF152" s="16"/>
      <c r="AG152" s="16"/>
      <c r="AH152" s="17"/>
      <c r="AI152" s="17">
        <v>5</v>
      </c>
      <c r="AJ152" s="17"/>
      <c r="AK152" s="17"/>
      <c r="AL152" s="17"/>
      <c r="AM152" s="18">
        <f t="shared" si="4"/>
        <v>15</v>
      </c>
      <c r="AN152" s="116">
        <f t="shared" si="5"/>
        <v>1020</v>
      </c>
    </row>
    <row r="153" spans="1:40" ht="23.25" hidden="1" customHeight="1" x14ac:dyDescent="0.45">
      <c r="A153" s="74"/>
      <c r="B153" s="10" t="s">
        <v>338</v>
      </c>
      <c r="C153" s="34">
        <v>1023801001</v>
      </c>
      <c r="D153" s="10" t="s">
        <v>339</v>
      </c>
      <c r="E153" s="11" t="s">
        <v>276</v>
      </c>
      <c r="F153" s="11">
        <v>0</v>
      </c>
      <c r="G153" s="11"/>
      <c r="H153" s="16"/>
      <c r="I153" s="16"/>
      <c r="J153" s="17"/>
      <c r="K153" s="101"/>
      <c r="L153" s="17"/>
      <c r="M153" s="17"/>
      <c r="N153" s="17"/>
      <c r="O153" s="101"/>
      <c r="P153" s="16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6"/>
      <c r="AE153" s="16"/>
      <c r="AF153" s="16"/>
      <c r="AG153" s="16"/>
      <c r="AH153" s="17"/>
      <c r="AI153" s="17"/>
      <c r="AJ153" s="17"/>
      <c r="AK153" s="17"/>
      <c r="AL153" s="17"/>
      <c r="AM153" s="18">
        <f t="shared" si="4"/>
        <v>0</v>
      </c>
      <c r="AN153" s="116">
        <f t="shared" si="5"/>
        <v>0</v>
      </c>
    </row>
    <row r="154" spans="1:40" ht="23.25" hidden="1" customHeight="1" x14ac:dyDescent="0.45">
      <c r="A154" s="74"/>
      <c r="B154" s="10" t="s">
        <v>1137</v>
      </c>
      <c r="C154" s="34">
        <v>1023801002</v>
      </c>
      <c r="D154" s="10" t="s">
        <v>340</v>
      </c>
      <c r="E154" s="11" t="s">
        <v>276</v>
      </c>
      <c r="F154" s="11">
        <v>0</v>
      </c>
      <c r="G154" s="11"/>
      <c r="H154" s="16"/>
      <c r="I154" s="16"/>
      <c r="J154" s="17"/>
      <c r="K154" s="101"/>
      <c r="L154" s="17"/>
      <c r="M154" s="17"/>
      <c r="N154" s="17"/>
      <c r="O154" s="101"/>
      <c r="P154" s="16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6"/>
      <c r="AE154" s="16"/>
      <c r="AF154" s="16"/>
      <c r="AG154" s="16"/>
      <c r="AH154" s="17"/>
      <c r="AI154" s="17"/>
      <c r="AJ154" s="17"/>
      <c r="AK154" s="17"/>
      <c r="AL154" s="17"/>
      <c r="AM154" s="18">
        <f t="shared" si="4"/>
        <v>0</v>
      </c>
      <c r="AN154" s="116">
        <f t="shared" si="5"/>
        <v>0</v>
      </c>
    </row>
    <row r="155" spans="1:40" ht="23.25" hidden="1" customHeight="1" x14ac:dyDescent="0.45">
      <c r="A155" s="74"/>
      <c r="B155" s="10" t="s">
        <v>341</v>
      </c>
      <c r="C155" s="34" t="s">
        <v>341</v>
      </c>
      <c r="D155" s="10" t="s">
        <v>342</v>
      </c>
      <c r="E155" s="11" t="s">
        <v>276</v>
      </c>
      <c r="F155" s="11">
        <v>0</v>
      </c>
      <c r="G155" s="11"/>
      <c r="H155" s="16"/>
      <c r="I155" s="16"/>
      <c r="J155" s="17"/>
      <c r="K155" s="101"/>
      <c r="L155" s="17"/>
      <c r="M155" s="17"/>
      <c r="N155" s="17"/>
      <c r="O155" s="101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6"/>
      <c r="AE155" s="16"/>
      <c r="AF155" s="16"/>
      <c r="AG155" s="16"/>
      <c r="AH155" s="17"/>
      <c r="AI155" s="17"/>
      <c r="AJ155" s="17"/>
      <c r="AK155" s="17"/>
      <c r="AL155" s="17"/>
      <c r="AM155" s="18">
        <f t="shared" si="4"/>
        <v>0</v>
      </c>
      <c r="AN155" s="116">
        <f t="shared" si="5"/>
        <v>0</v>
      </c>
    </row>
    <row r="156" spans="1:40" ht="23.25" hidden="1" customHeight="1" x14ac:dyDescent="0.45">
      <c r="A156" s="74"/>
      <c r="B156" s="10" t="s">
        <v>343</v>
      </c>
      <c r="C156" s="34" t="s">
        <v>343</v>
      </c>
      <c r="D156" s="10" t="s">
        <v>344</v>
      </c>
      <c r="E156" s="11" t="s">
        <v>276</v>
      </c>
      <c r="F156" s="11">
        <v>0</v>
      </c>
      <c r="G156" s="11"/>
      <c r="H156" s="16"/>
      <c r="I156" s="16"/>
      <c r="J156" s="17"/>
      <c r="K156" s="101"/>
      <c r="L156" s="17"/>
      <c r="M156" s="17"/>
      <c r="N156" s="17"/>
      <c r="O156" s="101"/>
      <c r="P156" s="16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6"/>
      <c r="AE156" s="16"/>
      <c r="AF156" s="16"/>
      <c r="AG156" s="16"/>
      <c r="AH156" s="17"/>
      <c r="AI156" s="17"/>
      <c r="AJ156" s="17"/>
      <c r="AK156" s="17"/>
      <c r="AL156" s="17"/>
      <c r="AM156" s="18">
        <f t="shared" si="4"/>
        <v>0</v>
      </c>
      <c r="AN156" s="116">
        <f t="shared" si="5"/>
        <v>0</v>
      </c>
    </row>
    <row r="157" spans="1:40" ht="23.25" hidden="1" customHeight="1" x14ac:dyDescent="0.45">
      <c r="A157" s="74"/>
      <c r="B157" s="10" t="s">
        <v>345</v>
      </c>
      <c r="C157" s="34" t="s">
        <v>345</v>
      </c>
      <c r="D157" s="10" t="s">
        <v>346</v>
      </c>
      <c r="E157" s="11" t="s">
        <v>276</v>
      </c>
      <c r="F157" s="11">
        <v>0</v>
      </c>
      <c r="G157" s="11"/>
      <c r="H157" s="16"/>
      <c r="I157" s="16"/>
      <c r="J157" s="17"/>
      <c r="K157" s="101"/>
      <c r="L157" s="17"/>
      <c r="M157" s="17"/>
      <c r="N157" s="17"/>
      <c r="O157" s="101"/>
      <c r="P157" s="1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6"/>
      <c r="AE157" s="16"/>
      <c r="AF157" s="16"/>
      <c r="AG157" s="16"/>
      <c r="AH157" s="17"/>
      <c r="AI157" s="17"/>
      <c r="AJ157" s="17"/>
      <c r="AK157" s="17"/>
      <c r="AL157" s="17"/>
      <c r="AM157" s="18">
        <f t="shared" si="4"/>
        <v>0</v>
      </c>
      <c r="AN157" s="116">
        <f t="shared" si="5"/>
        <v>0</v>
      </c>
    </row>
    <row r="158" spans="1:40" ht="23.25" hidden="1" customHeight="1" x14ac:dyDescent="0.45">
      <c r="A158" s="74"/>
      <c r="B158" s="10" t="s">
        <v>347</v>
      </c>
      <c r="C158" s="34" t="s">
        <v>347</v>
      </c>
      <c r="D158" s="10" t="s">
        <v>348</v>
      </c>
      <c r="E158" s="11" t="s">
        <v>276</v>
      </c>
      <c r="F158" s="11">
        <v>0</v>
      </c>
      <c r="G158" s="11"/>
      <c r="H158" s="16"/>
      <c r="I158" s="16"/>
      <c r="J158" s="17"/>
      <c r="K158" s="101"/>
      <c r="L158" s="17"/>
      <c r="M158" s="17"/>
      <c r="N158" s="17"/>
      <c r="O158" s="101"/>
      <c r="P158" s="16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6"/>
      <c r="AE158" s="16"/>
      <c r="AF158" s="16"/>
      <c r="AG158" s="16"/>
      <c r="AH158" s="17"/>
      <c r="AI158" s="17"/>
      <c r="AJ158" s="17"/>
      <c r="AK158" s="17"/>
      <c r="AL158" s="17"/>
      <c r="AM158" s="18">
        <f t="shared" si="4"/>
        <v>0</v>
      </c>
      <c r="AN158" s="116">
        <f t="shared" si="5"/>
        <v>0</v>
      </c>
    </row>
    <row r="159" spans="1:40" ht="23.25" hidden="1" customHeight="1" x14ac:dyDescent="0.45">
      <c r="A159" s="74"/>
      <c r="B159" s="10" t="s">
        <v>1205</v>
      </c>
      <c r="C159" s="34" t="s">
        <v>1205</v>
      </c>
      <c r="D159" s="10" t="s">
        <v>349</v>
      </c>
      <c r="E159" s="11" t="s">
        <v>362</v>
      </c>
      <c r="F159" s="11">
        <v>0</v>
      </c>
      <c r="G159" s="11"/>
      <c r="H159" s="16"/>
      <c r="I159" s="16"/>
      <c r="J159" s="17"/>
      <c r="K159" s="101"/>
      <c r="L159" s="17"/>
      <c r="M159" s="17"/>
      <c r="N159" s="17"/>
      <c r="O159" s="101"/>
      <c r="P159" s="16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6"/>
      <c r="AE159" s="16"/>
      <c r="AF159" s="16"/>
      <c r="AG159" s="16"/>
      <c r="AH159" s="17"/>
      <c r="AI159" s="17"/>
      <c r="AJ159" s="17"/>
      <c r="AK159" s="17"/>
      <c r="AL159" s="17"/>
      <c r="AM159" s="18">
        <f t="shared" si="4"/>
        <v>0</v>
      </c>
      <c r="AN159" s="116">
        <f t="shared" si="5"/>
        <v>0</v>
      </c>
    </row>
    <row r="160" spans="1:40" ht="23.25" hidden="1" customHeight="1" x14ac:dyDescent="0.45">
      <c r="A160" s="74"/>
      <c r="B160" s="10" t="s">
        <v>350</v>
      </c>
      <c r="C160" s="34" t="s">
        <v>350</v>
      </c>
      <c r="D160" s="10" t="s">
        <v>351</v>
      </c>
      <c r="E160" s="11" t="s">
        <v>276</v>
      </c>
      <c r="F160" s="11">
        <v>0</v>
      </c>
      <c r="G160" s="11"/>
      <c r="H160" s="16"/>
      <c r="I160" s="16"/>
      <c r="J160" s="17"/>
      <c r="K160" s="101"/>
      <c r="L160" s="17"/>
      <c r="M160" s="17"/>
      <c r="N160" s="17"/>
      <c r="O160" s="101"/>
      <c r="P160" s="16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6"/>
      <c r="AE160" s="16"/>
      <c r="AF160" s="16"/>
      <c r="AG160" s="16"/>
      <c r="AH160" s="17"/>
      <c r="AI160" s="17"/>
      <c r="AJ160" s="17"/>
      <c r="AK160" s="17"/>
      <c r="AL160" s="17"/>
      <c r="AM160" s="18">
        <f t="shared" si="4"/>
        <v>0</v>
      </c>
      <c r="AN160" s="116">
        <f t="shared" si="5"/>
        <v>0</v>
      </c>
    </row>
    <row r="161" spans="1:40" ht="23.25" hidden="1" customHeight="1" x14ac:dyDescent="0.45">
      <c r="A161" s="74"/>
      <c r="B161" s="10" t="s">
        <v>352</v>
      </c>
      <c r="C161" s="34" t="s">
        <v>2029</v>
      </c>
      <c r="D161" s="10" t="s">
        <v>353</v>
      </c>
      <c r="E161" s="11" t="s">
        <v>276</v>
      </c>
      <c r="F161" s="11">
        <v>76</v>
      </c>
      <c r="G161" s="11"/>
      <c r="H161" s="16"/>
      <c r="I161" s="16"/>
      <c r="J161" s="17"/>
      <c r="K161" s="101"/>
      <c r="L161" s="17"/>
      <c r="M161" s="17"/>
      <c r="N161" s="17"/>
      <c r="O161" s="101"/>
      <c r="P161" s="16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6"/>
      <c r="AE161" s="16"/>
      <c r="AF161" s="16"/>
      <c r="AG161" s="16"/>
      <c r="AH161" s="17"/>
      <c r="AI161" s="17"/>
      <c r="AJ161" s="17"/>
      <c r="AK161" s="17"/>
      <c r="AL161" s="17"/>
      <c r="AM161" s="18">
        <f t="shared" si="4"/>
        <v>0</v>
      </c>
      <c r="AN161" s="116">
        <f t="shared" si="5"/>
        <v>0</v>
      </c>
    </row>
    <row r="162" spans="1:40" ht="23.25" hidden="1" customHeight="1" x14ac:dyDescent="0.45">
      <c r="A162" s="74"/>
      <c r="B162" s="10" t="s">
        <v>354</v>
      </c>
      <c r="C162" s="34" t="s">
        <v>354</v>
      </c>
      <c r="D162" s="10" t="s">
        <v>355</v>
      </c>
      <c r="E162" s="11" t="s">
        <v>276</v>
      </c>
      <c r="F162" s="11">
        <v>0</v>
      </c>
      <c r="G162" s="11"/>
      <c r="H162" s="16"/>
      <c r="I162" s="16"/>
      <c r="J162" s="17"/>
      <c r="K162" s="101"/>
      <c r="L162" s="17"/>
      <c r="M162" s="17"/>
      <c r="N162" s="17"/>
      <c r="O162" s="101"/>
      <c r="P162" s="16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6"/>
      <c r="AE162" s="16"/>
      <c r="AF162" s="16"/>
      <c r="AG162" s="16"/>
      <c r="AH162" s="17"/>
      <c r="AI162" s="17"/>
      <c r="AJ162" s="17"/>
      <c r="AK162" s="17"/>
      <c r="AL162" s="17"/>
      <c r="AM162" s="18">
        <f t="shared" si="4"/>
        <v>0</v>
      </c>
      <c r="AN162" s="116">
        <f t="shared" si="5"/>
        <v>0</v>
      </c>
    </row>
    <row r="163" spans="1:40" ht="23.25" hidden="1" customHeight="1" x14ac:dyDescent="0.45">
      <c r="A163" s="74"/>
      <c r="B163" s="10" t="s">
        <v>356</v>
      </c>
      <c r="C163" s="34" t="s">
        <v>356</v>
      </c>
      <c r="D163" s="10" t="s">
        <v>357</v>
      </c>
      <c r="E163" s="11" t="s">
        <v>276</v>
      </c>
      <c r="F163" s="11">
        <v>0</v>
      </c>
      <c r="G163" s="11"/>
      <c r="H163" s="16"/>
      <c r="I163" s="16"/>
      <c r="J163" s="17"/>
      <c r="K163" s="101"/>
      <c r="L163" s="17"/>
      <c r="M163" s="17"/>
      <c r="N163" s="17"/>
      <c r="O163" s="101"/>
      <c r="P163" s="16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6"/>
      <c r="AE163" s="16"/>
      <c r="AF163" s="16"/>
      <c r="AG163" s="16"/>
      <c r="AH163" s="17"/>
      <c r="AI163" s="17"/>
      <c r="AJ163" s="17"/>
      <c r="AK163" s="17"/>
      <c r="AL163" s="17"/>
      <c r="AM163" s="18">
        <f t="shared" si="4"/>
        <v>0</v>
      </c>
      <c r="AN163" s="116">
        <f t="shared" si="5"/>
        <v>0</v>
      </c>
    </row>
    <row r="164" spans="1:40" ht="23.25" customHeight="1" x14ac:dyDescent="0.45">
      <c r="A164" s="74"/>
      <c r="B164" s="10" t="s">
        <v>358</v>
      </c>
      <c r="C164" s="34">
        <v>1060101002</v>
      </c>
      <c r="D164" s="10" t="s">
        <v>1539</v>
      </c>
      <c r="E164" s="11" t="s">
        <v>276</v>
      </c>
      <c r="F164" s="11">
        <v>0</v>
      </c>
      <c r="G164" s="11"/>
      <c r="H164" s="16"/>
      <c r="I164" s="16"/>
      <c r="J164" s="17"/>
      <c r="K164" s="101"/>
      <c r="L164" s="17"/>
      <c r="M164" s="17"/>
      <c r="N164" s="17"/>
      <c r="O164" s="101"/>
      <c r="P164" s="16"/>
      <c r="Q164" s="17"/>
      <c r="R164" s="17"/>
      <c r="S164" s="17"/>
      <c r="T164" s="17"/>
      <c r="U164" s="17"/>
      <c r="V164" s="17">
        <v>25</v>
      </c>
      <c r="W164" s="17"/>
      <c r="X164" s="17"/>
      <c r="Y164" s="17"/>
      <c r="Z164" s="17"/>
      <c r="AA164" s="17"/>
      <c r="AB164" s="17"/>
      <c r="AC164" s="17"/>
      <c r="AD164" s="16"/>
      <c r="AE164" s="16">
        <v>2</v>
      </c>
      <c r="AF164" s="16"/>
      <c r="AG164" s="16"/>
      <c r="AH164" s="17"/>
      <c r="AI164" s="17"/>
      <c r="AJ164" s="17"/>
      <c r="AK164" s="17"/>
      <c r="AL164" s="17"/>
      <c r="AM164" s="18">
        <f t="shared" si="4"/>
        <v>27</v>
      </c>
      <c r="AN164" s="116">
        <f t="shared" si="5"/>
        <v>0</v>
      </c>
    </row>
    <row r="165" spans="1:40" ht="23.25" hidden="1" customHeight="1" x14ac:dyDescent="0.45">
      <c r="A165" s="74"/>
      <c r="B165" s="10" t="s">
        <v>360</v>
      </c>
      <c r="C165" s="34" t="s">
        <v>360</v>
      </c>
      <c r="D165" s="10" t="s">
        <v>361</v>
      </c>
      <c r="E165" s="11" t="s">
        <v>362</v>
      </c>
      <c r="F165" s="11">
        <v>0</v>
      </c>
      <c r="G165" s="11"/>
      <c r="H165" s="16"/>
      <c r="I165" s="16"/>
      <c r="J165" s="17"/>
      <c r="K165" s="101"/>
      <c r="L165" s="17"/>
      <c r="M165" s="17"/>
      <c r="N165" s="17"/>
      <c r="O165" s="101"/>
      <c r="P165" s="16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6"/>
      <c r="AE165" s="16"/>
      <c r="AF165" s="16"/>
      <c r="AG165" s="16"/>
      <c r="AH165" s="17"/>
      <c r="AI165" s="17"/>
      <c r="AJ165" s="17"/>
      <c r="AK165" s="17"/>
      <c r="AL165" s="17"/>
      <c r="AM165" s="18">
        <f t="shared" si="4"/>
        <v>0</v>
      </c>
      <c r="AN165" s="116">
        <f t="shared" si="5"/>
        <v>0</v>
      </c>
    </row>
    <row r="166" spans="1:40" ht="23.25" hidden="1" customHeight="1" x14ac:dyDescent="0.45">
      <c r="A166" s="74"/>
      <c r="B166" s="10" t="s">
        <v>363</v>
      </c>
      <c r="C166" s="34">
        <v>1022301008</v>
      </c>
      <c r="D166" s="10" t="s">
        <v>364</v>
      </c>
      <c r="E166" s="11" t="s">
        <v>276</v>
      </c>
      <c r="F166" s="11">
        <v>68</v>
      </c>
      <c r="G166" s="11"/>
      <c r="H166" s="16"/>
      <c r="I166" s="16"/>
      <c r="J166" s="17"/>
      <c r="K166" s="101"/>
      <c r="L166" s="17"/>
      <c r="M166" s="17"/>
      <c r="N166" s="17"/>
      <c r="O166" s="101"/>
      <c r="P166" s="16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6"/>
      <c r="AE166" s="16"/>
      <c r="AF166" s="16"/>
      <c r="AG166" s="16"/>
      <c r="AH166" s="17"/>
      <c r="AI166" s="17"/>
      <c r="AJ166" s="17"/>
      <c r="AK166" s="17"/>
      <c r="AL166" s="17"/>
      <c r="AM166" s="18">
        <f t="shared" si="4"/>
        <v>0</v>
      </c>
      <c r="AN166" s="116">
        <f t="shared" si="5"/>
        <v>0</v>
      </c>
    </row>
    <row r="167" spans="1:40" ht="23.25" hidden="1" customHeight="1" x14ac:dyDescent="0.45">
      <c r="A167" s="74"/>
      <c r="B167" s="10" t="s">
        <v>366</v>
      </c>
      <c r="C167" s="34" t="s">
        <v>366</v>
      </c>
      <c r="D167" s="10" t="s">
        <v>1601</v>
      </c>
      <c r="E167" s="11" t="s">
        <v>276</v>
      </c>
      <c r="F167" s="11">
        <v>65</v>
      </c>
      <c r="G167" s="11"/>
      <c r="H167" s="16"/>
      <c r="I167" s="16"/>
      <c r="J167" s="17"/>
      <c r="K167" s="101"/>
      <c r="L167" s="17"/>
      <c r="M167" s="17"/>
      <c r="N167" s="17"/>
      <c r="O167" s="101"/>
      <c r="P167" s="16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6"/>
      <c r="AE167" s="16"/>
      <c r="AF167" s="16"/>
      <c r="AG167" s="16"/>
      <c r="AH167" s="17"/>
      <c r="AI167" s="17"/>
      <c r="AJ167" s="17"/>
      <c r="AK167" s="17"/>
      <c r="AL167" s="17"/>
      <c r="AM167" s="18">
        <f t="shared" si="4"/>
        <v>0</v>
      </c>
      <c r="AN167" s="116">
        <f t="shared" si="5"/>
        <v>0</v>
      </c>
    </row>
    <row r="168" spans="1:40" ht="23.25" customHeight="1" x14ac:dyDescent="0.45">
      <c r="A168" s="74"/>
      <c r="B168" s="10"/>
      <c r="C168" s="34" t="s">
        <v>2016</v>
      </c>
      <c r="D168" s="21" t="s">
        <v>1919</v>
      </c>
      <c r="E168" s="11" t="s">
        <v>276</v>
      </c>
      <c r="F168" s="11">
        <v>0</v>
      </c>
      <c r="G168" s="11"/>
      <c r="H168" s="16">
        <v>20</v>
      </c>
      <c r="I168" s="16">
        <f>30+30</f>
        <v>60</v>
      </c>
      <c r="J168" s="17"/>
      <c r="K168" s="101"/>
      <c r="L168" s="17"/>
      <c r="M168" s="17"/>
      <c r="N168" s="17">
        <v>30</v>
      </c>
      <c r="O168" s="101">
        <v>30</v>
      </c>
      <c r="P168" s="16">
        <v>30</v>
      </c>
      <c r="Q168" s="17"/>
      <c r="R168" s="17"/>
      <c r="S168" s="17"/>
      <c r="T168" s="17"/>
      <c r="U168" s="17"/>
      <c r="V168" s="17"/>
      <c r="W168" s="17">
        <v>5</v>
      </c>
      <c r="X168" s="17"/>
      <c r="Y168" s="17"/>
      <c r="Z168" s="17"/>
      <c r="AA168" s="17"/>
      <c r="AB168" s="17"/>
      <c r="AC168" s="17"/>
      <c r="AD168" s="16"/>
      <c r="AE168" s="16"/>
      <c r="AF168" s="16"/>
      <c r="AG168" s="16"/>
      <c r="AH168" s="17"/>
      <c r="AI168" s="17"/>
      <c r="AJ168" s="17"/>
      <c r="AK168" s="17"/>
      <c r="AL168" s="17"/>
      <c r="AM168" s="18">
        <f>H168+I168+J168+K168+L168+M168+N168+O168+P168+Q168+R168+S168+T168+U168+V168+W168+X168+Y168+Z168+AA168+AB168+AC168+AD168+AE168+AF168+AG168+AH168+AI168+AJ168+AK168+AL168</f>
        <v>175</v>
      </c>
      <c r="AN168" s="116">
        <f>AM168*F168</f>
        <v>0</v>
      </c>
    </row>
    <row r="169" spans="1:40" ht="23.25" hidden="1" customHeight="1" x14ac:dyDescent="0.45">
      <c r="A169" s="74"/>
      <c r="B169" s="10" t="s">
        <v>368</v>
      </c>
      <c r="C169" s="34">
        <v>1060101003</v>
      </c>
      <c r="D169" s="10" t="s">
        <v>369</v>
      </c>
      <c r="E169" s="11" t="s">
        <v>61</v>
      </c>
      <c r="F169" s="11">
        <v>0</v>
      </c>
      <c r="G169" s="11"/>
      <c r="H169" s="16"/>
      <c r="I169" s="16"/>
      <c r="J169" s="17"/>
      <c r="K169" s="101"/>
      <c r="L169" s="17"/>
      <c r="M169" s="17"/>
      <c r="N169" s="17"/>
      <c r="O169" s="101"/>
      <c r="P169" s="16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6"/>
      <c r="AE169" s="16"/>
      <c r="AF169" s="16"/>
      <c r="AG169" s="16"/>
      <c r="AH169" s="17"/>
      <c r="AI169" s="17"/>
      <c r="AJ169" s="17"/>
      <c r="AK169" s="17"/>
      <c r="AL169" s="17"/>
      <c r="AM169" s="18">
        <f t="shared" si="4"/>
        <v>0</v>
      </c>
      <c r="AN169" s="116">
        <f t="shared" si="5"/>
        <v>0</v>
      </c>
    </row>
    <row r="170" spans="1:40" ht="23.25" hidden="1" customHeight="1" x14ac:dyDescent="0.45">
      <c r="A170" s="11"/>
      <c r="B170" s="10" t="s">
        <v>512</v>
      </c>
      <c r="C170" s="34">
        <v>1021701003</v>
      </c>
      <c r="D170" s="10" t="s">
        <v>513</v>
      </c>
      <c r="E170" s="11" t="s">
        <v>61</v>
      </c>
      <c r="F170" s="11">
        <v>0</v>
      </c>
      <c r="G170" s="11"/>
      <c r="H170" s="16"/>
      <c r="I170" s="16"/>
      <c r="J170" s="17"/>
      <c r="K170" s="101"/>
      <c r="L170" s="17"/>
      <c r="M170" s="17"/>
      <c r="N170" s="17"/>
      <c r="O170" s="101"/>
      <c r="P170" s="16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6"/>
      <c r="AE170" s="16"/>
      <c r="AF170" s="16"/>
      <c r="AG170" s="16"/>
      <c r="AH170" s="17"/>
      <c r="AI170" s="17"/>
      <c r="AJ170" s="17"/>
      <c r="AK170" s="17"/>
      <c r="AL170" s="17"/>
      <c r="AM170" s="18">
        <f t="shared" si="4"/>
        <v>0</v>
      </c>
      <c r="AN170" s="116">
        <f t="shared" si="5"/>
        <v>0</v>
      </c>
    </row>
    <row r="171" spans="1:40" ht="23.25" hidden="1" customHeight="1" x14ac:dyDescent="0.45">
      <c r="A171" s="74"/>
      <c r="B171" s="10" t="s">
        <v>370</v>
      </c>
      <c r="C171" s="34" t="s">
        <v>370</v>
      </c>
      <c r="D171" s="10" t="s">
        <v>1333</v>
      </c>
      <c r="E171" s="11" t="s">
        <v>276</v>
      </c>
      <c r="F171" s="11">
        <v>0</v>
      </c>
      <c r="G171" s="11"/>
      <c r="H171" s="16"/>
      <c r="I171" s="16"/>
      <c r="J171" s="17"/>
      <c r="K171" s="101"/>
      <c r="L171" s="17"/>
      <c r="M171" s="17"/>
      <c r="N171" s="17"/>
      <c r="O171" s="101"/>
      <c r="P171" s="1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6"/>
      <c r="AE171" s="16"/>
      <c r="AF171" s="16"/>
      <c r="AG171" s="16"/>
      <c r="AH171" s="17"/>
      <c r="AI171" s="17"/>
      <c r="AJ171" s="17"/>
      <c r="AK171" s="17"/>
      <c r="AL171" s="17"/>
      <c r="AM171" s="18">
        <f t="shared" si="4"/>
        <v>0</v>
      </c>
      <c r="AN171" s="116">
        <f t="shared" si="5"/>
        <v>0</v>
      </c>
    </row>
    <row r="172" spans="1:40" ht="23.25" hidden="1" customHeight="1" x14ac:dyDescent="0.45">
      <c r="A172" s="74"/>
      <c r="B172" s="10" t="s">
        <v>1153</v>
      </c>
      <c r="C172" s="34" t="s">
        <v>1153</v>
      </c>
      <c r="D172" s="10" t="s">
        <v>1530</v>
      </c>
      <c r="E172" s="11" t="s">
        <v>276</v>
      </c>
      <c r="F172" s="11">
        <v>0</v>
      </c>
      <c r="G172" s="11"/>
      <c r="H172" s="16"/>
      <c r="I172" s="16"/>
      <c r="J172" s="17"/>
      <c r="K172" s="101"/>
      <c r="L172" s="17"/>
      <c r="M172" s="17"/>
      <c r="N172" s="17"/>
      <c r="O172" s="101"/>
      <c r="P172" s="16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6"/>
      <c r="AE172" s="16"/>
      <c r="AF172" s="16"/>
      <c r="AG172" s="16"/>
      <c r="AH172" s="17"/>
      <c r="AI172" s="17"/>
      <c r="AJ172" s="17"/>
      <c r="AK172" s="17"/>
      <c r="AL172" s="17"/>
      <c r="AM172" s="18">
        <f t="shared" si="4"/>
        <v>0</v>
      </c>
      <c r="AN172" s="116">
        <f t="shared" si="5"/>
        <v>0</v>
      </c>
    </row>
    <row r="173" spans="1:40" ht="23.25" hidden="1" customHeight="1" x14ac:dyDescent="0.45">
      <c r="A173" s="74"/>
      <c r="B173" s="10" t="s">
        <v>1117</v>
      </c>
      <c r="C173" s="34" t="s">
        <v>1117</v>
      </c>
      <c r="D173" s="10" t="s">
        <v>373</v>
      </c>
      <c r="E173" s="11" t="s">
        <v>276</v>
      </c>
      <c r="F173" s="11">
        <v>0</v>
      </c>
      <c r="G173" s="11"/>
      <c r="H173" s="16"/>
      <c r="I173" s="16"/>
      <c r="J173" s="17"/>
      <c r="K173" s="101"/>
      <c r="L173" s="17"/>
      <c r="M173" s="17"/>
      <c r="N173" s="17"/>
      <c r="O173" s="101"/>
      <c r="P173" s="16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6"/>
      <c r="AE173" s="16"/>
      <c r="AF173" s="16"/>
      <c r="AG173" s="16"/>
      <c r="AH173" s="17"/>
      <c r="AI173" s="17"/>
      <c r="AJ173" s="17"/>
      <c r="AK173" s="17"/>
      <c r="AL173" s="17"/>
      <c r="AM173" s="18">
        <f t="shared" si="4"/>
        <v>0</v>
      </c>
      <c r="AN173" s="116">
        <f t="shared" si="5"/>
        <v>0</v>
      </c>
    </row>
    <row r="174" spans="1:40" ht="23.25" hidden="1" customHeight="1" x14ac:dyDescent="0.45">
      <c r="A174" s="74"/>
      <c r="B174" s="10" t="s">
        <v>1094</v>
      </c>
      <c r="C174" s="34" t="s">
        <v>1094</v>
      </c>
      <c r="D174" s="10" t="s">
        <v>374</v>
      </c>
      <c r="E174" s="11" t="s">
        <v>276</v>
      </c>
      <c r="F174" s="11">
        <v>0</v>
      </c>
      <c r="G174" s="11"/>
      <c r="H174" s="16"/>
      <c r="I174" s="16"/>
      <c r="J174" s="17"/>
      <c r="K174" s="101"/>
      <c r="L174" s="17"/>
      <c r="M174" s="17"/>
      <c r="N174" s="17"/>
      <c r="O174" s="101"/>
      <c r="P174" s="16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6"/>
      <c r="AE174" s="16"/>
      <c r="AF174" s="16"/>
      <c r="AG174" s="16"/>
      <c r="AH174" s="17"/>
      <c r="AI174" s="17"/>
      <c r="AJ174" s="17"/>
      <c r="AK174" s="17"/>
      <c r="AL174" s="17"/>
      <c r="AM174" s="18">
        <f t="shared" si="4"/>
        <v>0</v>
      </c>
      <c r="AN174" s="116">
        <f t="shared" si="5"/>
        <v>0</v>
      </c>
    </row>
    <row r="175" spans="1:40" ht="23.25" hidden="1" customHeight="1" x14ac:dyDescent="0.45">
      <c r="A175" s="74"/>
      <c r="B175" s="10" t="s">
        <v>375</v>
      </c>
      <c r="C175" s="34" t="s">
        <v>375</v>
      </c>
      <c r="D175" s="10" t="s">
        <v>376</v>
      </c>
      <c r="E175" s="11" t="s">
        <v>61</v>
      </c>
      <c r="F175" s="11">
        <v>0</v>
      </c>
      <c r="G175" s="11"/>
      <c r="H175" s="16"/>
      <c r="I175" s="16"/>
      <c r="J175" s="17"/>
      <c r="K175" s="101"/>
      <c r="L175" s="17"/>
      <c r="M175" s="17"/>
      <c r="N175" s="17"/>
      <c r="O175" s="101"/>
      <c r="P175" s="16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6"/>
      <c r="AE175" s="16"/>
      <c r="AF175" s="16"/>
      <c r="AG175" s="16"/>
      <c r="AH175" s="17"/>
      <c r="AI175" s="17"/>
      <c r="AJ175" s="17"/>
      <c r="AK175" s="17"/>
      <c r="AL175" s="17"/>
      <c r="AM175" s="18">
        <f t="shared" si="4"/>
        <v>0</v>
      </c>
      <c r="AN175" s="116">
        <f t="shared" si="5"/>
        <v>0</v>
      </c>
    </row>
    <row r="176" spans="1:40" ht="23.25" hidden="1" customHeight="1" x14ac:dyDescent="0.45">
      <c r="A176" s="74"/>
      <c r="B176" s="10" t="s">
        <v>377</v>
      </c>
      <c r="C176" s="34" t="s">
        <v>377</v>
      </c>
      <c r="D176" s="10" t="s">
        <v>378</v>
      </c>
      <c r="E176" s="11" t="s">
        <v>276</v>
      </c>
      <c r="F176" s="11">
        <v>0</v>
      </c>
      <c r="G176" s="11"/>
      <c r="H176" s="16"/>
      <c r="I176" s="16"/>
      <c r="J176" s="17"/>
      <c r="K176" s="101"/>
      <c r="L176" s="17"/>
      <c r="M176" s="17"/>
      <c r="N176" s="17"/>
      <c r="O176" s="101"/>
      <c r="P176" s="16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6"/>
      <c r="AE176" s="16"/>
      <c r="AF176" s="16"/>
      <c r="AG176" s="16"/>
      <c r="AH176" s="17"/>
      <c r="AI176" s="17"/>
      <c r="AJ176" s="17"/>
      <c r="AK176" s="17"/>
      <c r="AL176" s="17"/>
      <c r="AM176" s="18">
        <f t="shared" si="4"/>
        <v>0</v>
      </c>
      <c r="AN176" s="116">
        <f t="shared" si="5"/>
        <v>0</v>
      </c>
    </row>
    <row r="177" spans="1:40" ht="23.25" hidden="1" customHeight="1" x14ac:dyDescent="0.45">
      <c r="A177" s="74"/>
      <c r="B177" s="10" t="s">
        <v>379</v>
      </c>
      <c r="C177" s="34" t="s">
        <v>379</v>
      </c>
      <c r="D177" s="10" t="s">
        <v>380</v>
      </c>
      <c r="E177" s="11" t="s">
        <v>276</v>
      </c>
      <c r="F177" s="11">
        <v>0</v>
      </c>
      <c r="G177" s="11"/>
      <c r="H177" s="16"/>
      <c r="I177" s="16"/>
      <c r="J177" s="17"/>
      <c r="K177" s="101"/>
      <c r="L177" s="17"/>
      <c r="M177" s="17"/>
      <c r="N177" s="17"/>
      <c r="O177" s="101"/>
      <c r="P177" s="16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6"/>
      <c r="AE177" s="16"/>
      <c r="AF177" s="16"/>
      <c r="AG177" s="16"/>
      <c r="AH177" s="17"/>
      <c r="AI177" s="17"/>
      <c r="AJ177" s="17"/>
      <c r="AK177" s="17"/>
      <c r="AL177" s="17"/>
      <c r="AM177" s="18">
        <f t="shared" si="4"/>
        <v>0</v>
      </c>
      <c r="AN177" s="116">
        <f t="shared" si="5"/>
        <v>0</v>
      </c>
    </row>
    <row r="178" spans="1:40" ht="23.25" customHeight="1" x14ac:dyDescent="0.45">
      <c r="A178" s="74"/>
      <c r="B178" s="24" t="s">
        <v>381</v>
      </c>
      <c r="C178" s="24" t="s">
        <v>2130</v>
      </c>
      <c r="D178" s="10" t="s">
        <v>382</v>
      </c>
      <c r="E178" s="25" t="s">
        <v>383</v>
      </c>
      <c r="F178" s="11">
        <v>57</v>
      </c>
      <c r="G178" s="11"/>
      <c r="H178" s="16">
        <v>3</v>
      </c>
      <c r="I178" s="16"/>
      <c r="J178" s="17"/>
      <c r="K178" s="101"/>
      <c r="L178" s="17"/>
      <c r="M178" s="17"/>
      <c r="N178" s="17"/>
      <c r="O178" s="101"/>
      <c r="P178" s="16"/>
      <c r="Q178" s="17"/>
      <c r="R178" s="17"/>
      <c r="S178" s="17"/>
      <c r="T178" s="17"/>
      <c r="U178" s="17"/>
      <c r="V178" s="17"/>
      <c r="W178" s="17">
        <v>2</v>
      </c>
      <c r="X178" s="17"/>
      <c r="Y178" s="17"/>
      <c r="Z178" s="17"/>
      <c r="AA178" s="17"/>
      <c r="AB178" s="17">
        <v>3</v>
      </c>
      <c r="AC178" s="17"/>
      <c r="AD178" s="16"/>
      <c r="AE178" s="16"/>
      <c r="AF178" s="16"/>
      <c r="AG178" s="16">
        <v>2</v>
      </c>
      <c r="AH178" s="17"/>
      <c r="AI178" s="17">
        <v>2</v>
      </c>
      <c r="AJ178" s="17"/>
      <c r="AK178" s="17">
        <v>4</v>
      </c>
      <c r="AL178" s="17"/>
      <c r="AM178" s="18">
        <f t="shared" si="4"/>
        <v>16</v>
      </c>
      <c r="AN178" s="116">
        <f t="shared" si="5"/>
        <v>912</v>
      </c>
    </row>
    <row r="179" spans="1:40" ht="23.25" hidden="1" customHeight="1" x14ac:dyDescent="0.45">
      <c r="A179" s="75"/>
      <c r="B179" s="10" t="s">
        <v>1080</v>
      </c>
      <c r="C179" s="34" t="s">
        <v>1080</v>
      </c>
      <c r="D179" s="10" t="s">
        <v>1030</v>
      </c>
      <c r="E179" s="11" t="s">
        <v>276</v>
      </c>
      <c r="F179" s="11">
        <v>0</v>
      </c>
      <c r="G179" s="11"/>
      <c r="H179" s="16"/>
      <c r="I179" s="16"/>
      <c r="J179" s="17"/>
      <c r="K179" s="101"/>
      <c r="L179" s="17"/>
      <c r="M179" s="17"/>
      <c r="N179" s="17"/>
      <c r="O179" s="101"/>
      <c r="P179" s="16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6"/>
      <c r="AE179" s="16"/>
      <c r="AF179" s="16"/>
      <c r="AG179" s="16"/>
      <c r="AH179" s="17"/>
      <c r="AI179" s="17"/>
      <c r="AJ179" s="17"/>
      <c r="AK179" s="17"/>
      <c r="AL179" s="17"/>
      <c r="AM179" s="18">
        <f t="shared" si="4"/>
        <v>0</v>
      </c>
      <c r="AN179" s="116">
        <f t="shared" si="5"/>
        <v>0</v>
      </c>
    </row>
    <row r="180" spans="1:40" ht="23.25" hidden="1" customHeight="1" x14ac:dyDescent="0.45">
      <c r="A180" s="75"/>
      <c r="B180" s="10" t="s">
        <v>1031</v>
      </c>
      <c r="C180" s="34" t="s">
        <v>1031</v>
      </c>
      <c r="D180" s="10" t="s">
        <v>1032</v>
      </c>
      <c r="E180" s="11" t="s">
        <v>307</v>
      </c>
      <c r="F180" s="11">
        <v>0</v>
      </c>
      <c r="G180" s="11"/>
      <c r="H180" s="16"/>
      <c r="I180" s="16"/>
      <c r="J180" s="17"/>
      <c r="K180" s="101"/>
      <c r="L180" s="17"/>
      <c r="M180" s="17"/>
      <c r="N180" s="17"/>
      <c r="O180" s="101"/>
      <c r="P180" s="16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6"/>
      <c r="AE180" s="16"/>
      <c r="AF180" s="16"/>
      <c r="AG180" s="16"/>
      <c r="AH180" s="17"/>
      <c r="AI180" s="17"/>
      <c r="AJ180" s="17"/>
      <c r="AK180" s="17"/>
      <c r="AL180" s="17"/>
      <c r="AM180" s="18">
        <f t="shared" si="4"/>
        <v>0</v>
      </c>
      <c r="AN180" s="116">
        <f t="shared" si="5"/>
        <v>0</v>
      </c>
    </row>
    <row r="181" spans="1:40" ht="23.25" hidden="1" customHeight="1" x14ac:dyDescent="0.45">
      <c r="A181" s="11"/>
      <c r="B181" s="10" t="s">
        <v>1145</v>
      </c>
      <c r="C181" s="34" t="s">
        <v>1145</v>
      </c>
      <c r="D181" s="10" t="s">
        <v>1138</v>
      </c>
      <c r="E181" s="11" t="s">
        <v>61</v>
      </c>
      <c r="F181" s="11">
        <v>0</v>
      </c>
      <c r="G181" s="11"/>
      <c r="H181" s="16"/>
      <c r="I181" s="16"/>
      <c r="J181" s="17"/>
      <c r="K181" s="101"/>
      <c r="L181" s="17"/>
      <c r="M181" s="17"/>
      <c r="N181" s="17"/>
      <c r="O181" s="101"/>
      <c r="P181" s="16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6"/>
      <c r="AE181" s="16"/>
      <c r="AF181" s="16"/>
      <c r="AG181" s="16"/>
      <c r="AH181" s="17"/>
      <c r="AI181" s="17"/>
      <c r="AJ181" s="17"/>
      <c r="AK181" s="17"/>
      <c r="AL181" s="17"/>
      <c r="AM181" s="18">
        <f t="shared" si="4"/>
        <v>0</v>
      </c>
      <c r="AN181" s="116">
        <f t="shared" si="5"/>
        <v>0</v>
      </c>
    </row>
    <row r="182" spans="1:40" ht="23.25" hidden="1" customHeight="1" x14ac:dyDescent="0.45">
      <c r="A182" s="11"/>
      <c r="B182" s="10" t="s">
        <v>1335</v>
      </c>
      <c r="C182" s="34" t="s">
        <v>1335</v>
      </c>
      <c r="D182" s="10" t="s">
        <v>1538</v>
      </c>
      <c r="E182" s="11" t="s">
        <v>276</v>
      </c>
      <c r="F182" s="11">
        <v>0</v>
      </c>
      <c r="G182" s="11"/>
      <c r="H182" s="16"/>
      <c r="I182" s="16"/>
      <c r="J182" s="17"/>
      <c r="K182" s="101"/>
      <c r="L182" s="17"/>
      <c r="M182" s="17"/>
      <c r="N182" s="17"/>
      <c r="O182" s="101"/>
      <c r="P182" s="16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6"/>
      <c r="AE182" s="16"/>
      <c r="AF182" s="16"/>
      <c r="AG182" s="16"/>
      <c r="AH182" s="17"/>
      <c r="AI182" s="17"/>
      <c r="AJ182" s="17"/>
      <c r="AK182" s="17"/>
      <c r="AL182" s="17"/>
      <c r="AM182" s="18">
        <f t="shared" si="4"/>
        <v>0</v>
      </c>
      <c r="AN182" s="116">
        <f t="shared" si="5"/>
        <v>0</v>
      </c>
    </row>
    <row r="183" spans="1:40" ht="23.25" hidden="1" customHeight="1" x14ac:dyDescent="0.45">
      <c r="A183" s="11"/>
      <c r="B183" s="10" t="s">
        <v>1347</v>
      </c>
      <c r="C183" s="34" t="s">
        <v>1347</v>
      </c>
      <c r="D183" s="10" t="s">
        <v>1348</v>
      </c>
      <c r="E183" s="11" t="s">
        <v>61</v>
      </c>
      <c r="F183" s="11">
        <v>0</v>
      </c>
      <c r="G183" s="11"/>
      <c r="H183" s="16"/>
      <c r="I183" s="16"/>
      <c r="J183" s="17"/>
      <c r="K183" s="101"/>
      <c r="L183" s="17"/>
      <c r="M183" s="17"/>
      <c r="N183" s="17"/>
      <c r="O183" s="101"/>
      <c r="P183" s="16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6"/>
      <c r="AE183" s="16"/>
      <c r="AF183" s="16"/>
      <c r="AG183" s="16"/>
      <c r="AH183" s="17"/>
      <c r="AI183" s="17"/>
      <c r="AJ183" s="17"/>
      <c r="AK183" s="17"/>
      <c r="AL183" s="17"/>
      <c r="AM183" s="18">
        <f t="shared" si="4"/>
        <v>0</v>
      </c>
      <c r="AN183" s="116">
        <f t="shared" si="5"/>
        <v>0</v>
      </c>
    </row>
    <row r="184" spans="1:40" ht="23.25" hidden="1" customHeight="1" x14ac:dyDescent="0.45">
      <c r="A184" s="11"/>
      <c r="B184" s="10" t="s">
        <v>1363</v>
      </c>
      <c r="C184" s="34" t="s">
        <v>1363</v>
      </c>
      <c r="D184" s="10" t="s">
        <v>1691</v>
      </c>
      <c r="E184" s="11" t="s">
        <v>276</v>
      </c>
      <c r="F184" s="11">
        <v>0</v>
      </c>
      <c r="G184" s="11"/>
      <c r="H184" s="16"/>
      <c r="I184" s="16"/>
      <c r="J184" s="17"/>
      <c r="K184" s="101"/>
      <c r="L184" s="17"/>
      <c r="M184" s="17"/>
      <c r="N184" s="17"/>
      <c r="O184" s="101"/>
      <c r="P184" s="16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6"/>
      <c r="AE184" s="16"/>
      <c r="AF184" s="16"/>
      <c r="AG184" s="16"/>
      <c r="AH184" s="17"/>
      <c r="AI184" s="17"/>
      <c r="AJ184" s="17"/>
      <c r="AK184" s="17"/>
      <c r="AL184" s="17"/>
      <c r="AM184" s="18">
        <f t="shared" si="4"/>
        <v>0</v>
      </c>
      <c r="AN184" s="116">
        <f t="shared" si="5"/>
        <v>0</v>
      </c>
    </row>
    <row r="185" spans="1:40" ht="23.25" hidden="1" customHeight="1" x14ac:dyDescent="0.45">
      <c r="A185" s="11"/>
      <c r="B185" s="10" t="s">
        <v>384</v>
      </c>
      <c r="C185" s="34" t="s">
        <v>384</v>
      </c>
      <c r="D185" s="10" t="s">
        <v>385</v>
      </c>
      <c r="E185" s="11" t="s">
        <v>71</v>
      </c>
      <c r="F185" s="11">
        <v>0</v>
      </c>
      <c r="G185" s="11"/>
      <c r="H185" s="16"/>
      <c r="I185" s="16"/>
      <c r="J185" s="17"/>
      <c r="K185" s="101"/>
      <c r="L185" s="17"/>
      <c r="M185" s="17"/>
      <c r="N185" s="17"/>
      <c r="O185" s="101"/>
      <c r="P185" s="16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6"/>
      <c r="AE185" s="16"/>
      <c r="AF185" s="16"/>
      <c r="AG185" s="16"/>
      <c r="AH185" s="17"/>
      <c r="AI185" s="17"/>
      <c r="AJ185" s="17"/>
      <c r="AK185" s="17"/>
      <c r="AL185" s="17"/>
      <c r="AM185" s="18">
        <f t="shared" si="4"/>
        <v>0</v>
      </c>
      <c r="AN185" s="116">
        <f t="shared" si="5"/>
        <v>0</v>
      </c>
    </row>
    <row r="186" spans="1:40" ht="23.25" hidden="1" customHeight="1" x14ac:dyDescent="0.45">
      <c r="A186" s="74"/>
      <c r="B186" s="10" t="s">
        <v>386</v>
      </c>
      <c r="C186" s="34" t="s">
        <v>386</v>
      </c>
      <c r="D186" s="10" t="s">
        <v>387</v>
      </c>
      <c r="E186" s="11" t="s">
        <v>71</v>
      </c>
      <c r="F186" s="11">
        <v>0</v>
      </c>
      <c r="G186" s="11"/>
      <c r="H186" s="16"/>
      <c r="I186" s="16"/>
      <c r="J186" s="17"/>
      <c r="K186" s="101"/>
      <c r="L186" s="17"/>
      <c r="M186" s="17"/>
      <c r="N186" s="17"/>
      <c r="O186" s="101"/>
      <c r="P186" s="16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6"/>
      <c r="AE186" s="16"/>
      <c r="AF186" s="16"/>
      <c r="AG186" s="16"/>
      <c r="AH186" s="17"/>
      <c r="AI186" s="17"/>
      <c r="AJ186" s="17"/>
      <c r="AK186" s="17"/>
      <c r="AL186" s="17"/>
      <c r="AM186" s="18">
        <f t="shared" si="4"/>
        <v>0</v>
      </c>
      <c r="AN186" s="116">
        <f t="shared" si="5"/>
        <v>0</v>
      </c>
    </row>
    <row r="187" spans="1:40" ht="23.25" hidden="1" customHeight="1" x14ac:dyDescent="0.45">
      <c r="A187" s="11"/>
      <c r="B187" s="10" t="s">
        <v>388</v>
      </c>
      <c r="C187" s="34" t="s">
        <v>388</v>
      </c>
      <c r="D187" s="10" t="s">
        <v>389</v>
      </c>
      <c r="E187" s="11" t="s">
        <v>71</v>
      </c>
      <c r="F187" s="11">
        <v>0</v>
      </c>
      <c r="G187" s="11"/>
      <c r="H187" s="16"/>
      <c r="I187" s="16"/>
      <c r="J187" s="17"/>
      <c r="K187" s="101"/>
      <c r="L187" s="17"/>
      <c r="M187" s="17"/>
      <c r="N187" s="17"/>
      <c r="O187" s="101"/>
      <c r="P187" s="16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6"/>
      <c r="AE187" s="16"/>
      <c r="AF187" s="16"/>
      <c r="AG187" s="16"/>
      <c r="AH187" s="17"/>
      <c r="AI187" s="17"/>
      <c r="AJ187" s="17"/>
      <c r="AK187" s="17"/>
      <c r="AL187" s="17"/>
      <c r="AM187" s="18">
        <f t="shared" si="4"/>
        <v>0</v>
      </c>
      <c r="AN187" s="116">
        <f t="shared" si="5"/>
        <v>0</v>
      </c>
    </row>
    <row r="188" spans="1:40" ht="23.25" hidden="1" customHeight="1" x14ac:dyDescent="0.45">
      <c r="A188" s="20"/>
      <c r="B188" s="10" t="s">
        <v>390</v>
      </c>
      <c r="C188" s="34" t="s">
        <v>390</v>
      </c>
      <c r="D188" s="10" t="s">
        <v>391</v>
      </c>
      <c r="E188" s="11" t="s">
        <v>71</v>
      </c>
      <c r="F188" s="11">
        <v>0</v>
      </c>
      <c r="G188" s="11"/>
      <c r="H188" s="16"/>
      <c r="I188" s="16"/>
      <c r="J188" s="17"/>
      <c r="K188" s="101"/>
      <c r="L188" s="17"/>
      <c r="M188" s="17"/>
      <c r="N188" s="17"/>
      <c r="O188" s="101"/>
      <c r="P188" s="16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6"/>
      <c r="AE188" s="16"/>
      <c r="AF188" s="16"/>
      <c r="AG188" s="16"/>
      <c r="AH188" s="17"/>
      <c r="AI188" s="17"/>
      <c r="AJ188" s="17"/>
      <c r="AK188" s="17"/>
      <c r="AL188" s="17"/>
      <c r="AM188" s="18">
        <f t="shared" si="4"/>
        <v>0</v>
      </c>
      <c r="AN188" s="116">
        <f t="shared" si="5"/>
        <v>0</v>
      </c>
    </row>
    <row r="189" spans="1:40" ht="23.25" hidden="1" customHeight="1" x14ac:dyDescent="0.45">
      <c r="A189" s="11"/>
      <c r="B189" s="26" t="s">
        <v>393</v>
      </c>
      <c r="C189" s="32" t="s">
        <v>393</v>
      </c>
      <c r="D189" s="10" t="s">
        <v>394</v>
      </c>
      <c r="E189" s="11" t="s">
        <v>71</v>
      </c>
      <c r="F189" s="11">
        <v>0</v>
      </c>
      <c r="G189" s="11"/>
      <c r="H189" s="16"/>
      <c r="I189" s="16"/>
      <c r="J189" s="17"/>
      <c r="K189" s="101"/>
      <c r="L189" s="17"/>
      <c r="M189" s="17"/>
      <c r="N189" s="17"/>
      <c r="O189" s="101"/>
      <c r="P189" s="16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6"/>
      <c r="AE189" s="16"/>
      <c r="AF189" s="16"/>
      <c r="AG189" s="16"/>
      <c r="AH189" s="17"/>
      <c r="AI189" s="17"/>
      <c r="AJ189" s="17"/>
      <c r="AK189" s="17"/>
      <c r="AL189" s="17"/>
      <c r="AM189" s="18">
        <f t="shared" si="4"/>
        <v>0</v>
      </c>
      <c r="AN189" s="116">
        <f t="shared" si="5"/>
        <v>0</v>
      </c>
    </row>
    <row r="190" spans="1:40" ht="23.25" hidden="1" customHeight="1" x14ac:dyDescent="0.45">
      <c r="A190" s="11"/>
      <c r="B190" s="10" t="s">
        <v>395</v>
      </c>
      <c r="C190" s="34" t="s">
        <v>395</v>
      </c>
      <c r="D190" s="10" t="s">
        <v>396</v>
      </c>
      <c r="E190" s="11" t="s">
        <v>71</v>
      </c>
      <c r="F190" s="11">
        <v>0</v>
      </c>
      <c r="G190" s="11"/>
      <c r="H190" s="16"/>
      <c r="I190" s="16"/>
      <c r="J190" s="17"/>
      <c r="K190" s="101"/>
      <c r="L190" s="17"/>
      <c r="M190" s="17"/>
      <c r="N190" s="17"/>
      <c r="O190" s="101"/>
      <c r="P190" s="16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6"/>
      <c r="AE190" s="16"/>
      <c r="AF190" s="16"/>
      <c r="AG190" s="16"/>
      <c r="AH190" s="17"/>
      <c r="AI190" s="17"/>
      <c r="AJ190" s="17"/>
      <c r="AK190" s="17"/>
      <c r="AL190" s="17"/>
      <c r="AM190" s="18">
        <f t="shared" si="4"/>
        <v>0</v>
      </c>
      <c r="AN190" s="116">
        <f t="shared" si="5"/>
        <v>0</v>
      </c>
    </row>
    <row r="191" spans="1:40" ht="23.25" hidden="1" customHeight="1" x14ac:dyDescent="0.45">
      <c r="A191" s="11"/>
      <c r="B191" s="10" t="s">
        <v>397</v>
      </c>
      <c r="C191" s="34" t="s">
        <v>397</v>
      </c>
      <c r="D191" s="10" t="s">
        <v>398</v>
      </c>
      <c r="E191" s="11" t="s">
        <v>71</v>
      </c>
      <c r="F191" s="11">
        <v>0</v>
      </c>
      <c r="G191" s="11"/>
      <c r="H191" s="16"/>
      <c r="I191" s="16"/>
      <c r="J191" s="17"/>
      <c r="K191" s="101"/>
      <c r="L191" s="17"/>
      <c r="M191" s="17"/>
      <c r="N191" s="17"/>
      <c r="O191" s="101"/>
      <c r="P191" s="16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6"/>
      <c r="AE191" s="16"/>
      <c r="AF191" s="16"/>
      <c r="AG191" s="16"/>
      <c r="AH191" s="17"/>
      <c r="AI191" s="17"/>
      <c r="AJ191" s="17"/>
      <c r="AK191" s="17"/>
      <c r="AL191" s="17"/>
      <c r="AM191" s="18">
        <f t="shared" si="4"/>
        <v>0</v>
      </c>
      <c r="AN191" s="116">
        <f t="shared" si="5"/>
        <v>0</v>
      </c>
    </row>
    <row r="192" spans="1:40" ht="23.25" hidden="1" customHeight="1" x14ac:dyDescent="0.45">
      <c r="A192" s="11"/>
      <c r="B192" s="10" t="s">
        <v>399</v>
      </c>
      <c r="C192" s="34" t="s">
        <v>399</v>
      </c>
      <c r="D192" s="10" t="s">
        <v>400</v>
      </c>
      <c r="E192" s="11" t="s">
        <v>71</v>
      </c>
      <c r="F192" s="11">
        <v>0</v>
      </c>
      <c r="G192" s="11"/>
      <c r="H192" s="16"/>
      <c r="I192" s="16"/>
      <c r="J192" s="17"/>
      <c r="K192" s="101"/>
      <c r="L192" s="17"/>
      <c r="M192" s="17"/>
      <c r="N192" s="17"/>
      <c r="O192" s="101"/>
      <c r="P192" s="16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6"/>
      <c r="AE192" s="16"/>
      <c r="AF192" s="16"/>
      <c r="AG192" s="16"/>
      <c r="AH192" s="17"/>
      <c r="AI192" s="17"/>
      <c r="AJ192" s="17"/>
      <c r="AK192" s="17"/>
      <c r="AL192" s="17"/>
      <c r="AM192" s="18">
        <f t="shared" si="4"/>
        <v>0</v>
      </c>
      <c r="AN192" s="116">
        <f t="shared" si="5"/>
        <v>0</v>
      </c>
    </row>
    <row r="193" spans="1:40" ht="23.25" hidden="1" customHeight="1" x14ac:dyDescent="0.45">
      <c r="A193" s="11"/>
      <c r="B193" s="10" t="s">
        <v>401</v>
      </c>
      <c r="C193" s="34" t="s">
        <v>401</v>
      </c>
      <c r="D193" s="10" t="s">
        <v>402</v>
      </c>
      <c r="E193" s="11" t="s">
        <v>71</v>
      </c>
      <c r="F193" s="11">
        <v>0</v>
      </c>
      <c r="G193" s="11"/>
      <c r="H193" s="16"/>
      <c r="I193" s="16"/>
      <c r="J193" s="17"/>
      <c r="K193" s="101"/>
      <c r="L193" s="17"/>
      <c r="M193" s="17"/>
      <c r="N193" s="17"/>
      <c r="O193" s="101"/>
      <c r="P193" s="16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6"/>
      <c r="AE193" s="16"/>
      <c r="AF193" s="16"/>
      <c r="AG193" s="16"/>
      <c r="AH193" s="17"/>
      <c r="AI193" s="17"/>
      <c r="AJ193" s="17"/>
      <c r="AK193" s="17"/>
      <c r="AL193" s="17"/>
      <c r="AM193" s="18">
        <f t="shared" si="4"/>
        <v>0</v>
      </c>
      <c r="AN193" s="116">
        <f t="shared" si="5"/>
        <v>0</v>
      </c>
    </row>
    <row r="194" spans="1:40" ht="23.25" hidden="1" customHeight="1" x14ac:dyDescent="0.45">
      <c r="A194" s="20"/>
      <c r="B194" s="10" t="s">
        <v>403</v>
      </c>
      <c r="C194" s="34" t="s">
        <v>403</v>
      </c>
      <c r="D194" s="10" t="s">
        <v>404</v>
      </c>
      <c r="E194" s="11" t="s">
        <v>91</v>
      </c>
      <c r="F194" s="11">
        <v>0</v>
      </c>
      <c r="G194" s="11"/>
      <c r="H194" s="16"/>
      <c r="I194" s="16"/>
      <c r="J194" s="17"/>
      <c r="K194" s="101"/>
      <c r="L194" s="17"/>
      <c r="M194" s="17"/>
      <c r="N194" s="17"/>
      <c r="O194" s="101"/>
      <c r="P194" s="16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6"/>
      <c r="AE194" s="16"/>
      <c r="AF194" s="16"/>
      <c r="AG194" s="16"/>
      <c r="AH194" s="17"/>
      <c r="AI194" s="17"/>
      <c r="AJ194" s="17"/>
      <c r="AK194" s="17"/>
      <c r="AL194" s="17"/>
      <c r="AM194" s="18">
        <f t="shared" si="4"/>
        <v>0</v>
      </c>
      <c r="AN194" s="116">
        <f t="shared" si="5"/>
        <v>0</v>
      </c>
    </row>
    <row r="195" spans="1:40" ht="23.25" hidden="1" customHeight="1" x14ac:dyDescent="0.45">
      <c r="A195" s="20"/>
      <c r="B195" s="10" t="s">
        <v>406</v>
      </c>
      <c r="C195" s="34" t="s">
        <v>406</v>
      </c>
      <c r="D195" s="10" t="s">
        <v>407</v>
      </c>
      <c r="E195" s="11" t="s">
        <v>91</v>
      </c>
      <c r="F195" s="11">
        <v>0</v>
      </c>
      <c r="G195" s="11"/>
      <c r="H195" s="16"/>
      <c r="I195" s="16"/>
      <c r="J195" s="17"/>
      <c r="K195" s="101"/>
      <c r="L195" s="17"/>
      <c r="M195" s="17"/>
      <c r="N195" s="17"/>
      <c r="O195" s="101"/>
      <c r="P195" s="16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6"/>
      <c r="AE195" s="16"/>
      <c r="AF195" s="16"/>
      <c r="AG195" s="16"/>
      <c r="AH195" s="17"/>
      <c r="AI195" s="17"/>
      <c r="AJ195" s="17"/>
      <c r="AK195" s="17"/>
      <c r="AL195" s="17"/>
      <c r="AM195" s="18">
        <f t="shared" si="4"/>
        <v>0</v>
      </c>
      <c r="AN195" s="116">
        <f t="shared" si="5"/>
        <v>0</v>
      </c>
    </row>
    <row r="196" spans="1:40" ht="23.25" hidden="1" customHeight="1" x14ac:dyDescent="0.45">
      <c r="A196" s="11"/>
      <c r="B196" s="10" t="s">
        <v>409</v>
      </c>
      <c r="C196" s="34" t="s">
        <v>409</v>
      </c>
      <c r="D196" s="10" t="s">
        <v>410</v>
      </c>
      <c r="E196" s="11" t="s">
        <v>91</v>
      </c>
      <c r="F196" s="11">
        <v>0</v>
      </c>
      <c r="G196" s="11"/>
      <c r="H196" s="16"/>
      <c r="I196" s="16"/>
      <c r="J196" s="17"/>
      <c r="K196" s="101"/>
      <c r="L196" s="17"/>
      <c r="M196" s="17"/>
      <c r="N196" s="17"/>
      <c r="O196" s="101"/>
      <c r="P196" s="16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6"/>
      <c r="AE196" s="16"/>
      <c r="AF196" s="16"/>
      <c r="AG196" s="16"/>
      <c r="AH196" s="17"/>
      <c r="AI196" s="17"/>
      <c r="AJ196" s="17"/>
      <c r="AK196" s="17"/>
      <c r="AL196" s="17"/>
      <c r="AM196" s="18">
        <f t="shared" si="4"/>
        <v>0</v>
      </c>
      <c r="AN196" s="116">
        <f t="shared" si="5"/>
        <v>0</v>
      </c>
    </row>
    <row r="197" spans="1:40" ht="23.25" hidden="1" customHeight="1" x14ac:dyDescent="0.45">
      <c r="A197" s="11"/>
      <c r="B197" s="10" t="s">
        <v>411</v>
      </c>
      <c r="C197" s="34" t="s">
        <v>411</v>
      </c>
      <c r="D197" s="10" t="s">
        <v>412</v>
      </c>
      <c r="E197" s="11" t="s">
        <v>91</v>
      </c>
      <c r="F197" s="11">
        <v>0</v>
      </c>
      <c r="G197" s="11"/>
      <c r="H197" s="16"/>
      <c r="I197" s="16"/>
      <c r="J197" s="17"/>
      <c r="K197" s="101"/>
      <c r="L197" s="17"/>
      <c r="M197" s="17"/>
      <c r="N197" s="17"/>
      <c r="O197" s="101"/>
      <c r="P197" s="16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6"/>
      <c r="AE197" s="16"/>
      <c r="AF197" s="16"/>
      <c r="AG197" s="16"/>
      <c r="AH197" s="17"/>
      <c r="AI197" s="17"/>
      <c r="AJ197" s="17"/>
      <c r="AK197" s="17"/>
      <c r="AL197" s="17"/>
      <c r="AM197" s="18">
        <f t="shared" si="4"/>
        <v>0</v>
      </c>
      <c r="AN197" s="116">
        <f t="shared" si="5"/>
        <v>0</v>
      </c>
    </row>
    <row r="198" spans="1:40" ht="23.25" hidden="1" customHeight="1" x14ac:dyDescent="0.45">
      <c r="A198" s="75"/>
      <c r="B198" s="10" t="s">
        <v>413</v>
      </c>
      <c r="C198" s="34" t="s">
        <v>413</v>
      </c>
      <c r="D198" s="10" t="s">
        <v>414</v>
      </c>
      <c r="E198" s="11" t="s">
        <v>91</v>
      </c>
      <c r="F198" s="11">
        <v>0</v>
      </c>
      <c r="G198" s="11"/>
      <c r="H198" s="16"/>
      <c r="I198" s="16"/>
      <c r="J198" s="17"/>
      <c r="K198" s="101"/>
      <c r="L198" s="17"/>
      <c r="M198" s="17"/>
      <c r="N198" s="17"/>
      <c r="O198" s="101"/>
      <c r="P198" s="16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6"/>
      <c r="AE198" s="16"/>
      <c r="AF198" s="16"/>
      <c r="AG198" s="16"/>
      <c r="AH198" s="17"/>
      <c r="AI198" s="17"/>
      <c r="AJ198" s="17"/>
      <c r="AK198" s="17"/>
      <c r="AL198" s="17"/>
      <c r="AM198" s="18">
        <f t="shared" ref="AM198:AM261" si="6">H198+I198+J198+K198+L198+M198+N198+O198+P198+Q198+R198+S198+T198+U198+V198+W198+X198+Y198+Z198+AA198+AB198+AC198+AD198+AE198+AF198+AG198+AH198+AI198+AJ198+AK198+AL198</f>
        <v>0</v>
      </c>
      <c r="AN198" s="116">
        <f t="shared" ref="AN198:AN261" si="7">AM198*F198</f>
        <v>0</v>
      </c>
    </row>
    <row r="199" spans="1:40" ht="23.25" hidden="1" customHeight="1" x14ac:dyDescent="0.45">
      <c r="A199" s="75"/>
      <c r="B199" s="10" t="s">
        <v>415</v>
      </c>
      <c r="C199" s="34" t="s">
        <v>415</v>
      </c>
      <c r="D199" s="10" t="s">
        <v>416</v>
      </c>
      <c r="E199" s="11" t="s">
        <v>91</v>
      </c>
      <c r="F199" s="11">
        <v>0</v>
      </c>
      <c r="G199" s="11"/>
      <c r="H199" s="16"/>
      <c r="I199" s="16"/>
      <c r="J199" s="17"/>
      <c r="K199" s="101"/>
      <c r="L199" s="17"/>
      <c r="M199" s="17"/>
      <c r="N199" s="17"/>
      <c r="O199" s="101"/>
      <c r="P199" s="16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6"/>
      <c r="AE199" s="16"/>
      <c r="AF199" s="16"/>
      <c r="AG199" s="16"/>
      <c r="AH199" s="17"/>
      <c r="AI199" s="17"/>
      <c r="AJ199" s="17"/>
      <c r="AK199" s="17"/>
      <c r="AL199" s="17"/>
      <c r="AM199" s="18">
        <f t="shared" si="6"/>
        <v>0</v>
      </c>
      <c r="AN199" s="116">
        <f t="shared" si="7"/>
        <v>0</v>
      </c>
    </row>
    <row r="200" spans="1:40" ht="23.25" hidden="1" customHeight="1" x14ac:dyDescent="0.45">
      <c r="A200" s="75"/>
      <c r="B200" s="10" t="s">
        <v>417</v>
      </c>
      <c r="C200" s="34" t="s">
        <v>417</v>
      </c>
      <c r="D200" s="10" t="s">
        <v>418</v>
      </c>
      <c r="E200" s="11" t="s">
        <v>91</v>
      </c>
      <c r="F200" s="11">
        <v>0</v>
      </c>
      <c r="G200" s="11"/>
      <c r="H200" s="16"/>
      <c r="I200" s="16"/>
      <c r="J200" s="17"/>
      <c r="K200" s="101"/>
      <c r="L200" s="17"/>
      <c r="M200" s="17"/>
      <c r="N200" s="17"/>
      <c r="O200" s="101"/>
      <c r="P200" s="16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6"/>
      <c r="AE200" s="16"/>
      <c r="AF200" s="16"/>
      <c r="AG200" s="16"/>
      <c r="AH200" s="17"/>
      <c r="AI200" s="17"/>
      <c r="AJ200" s="17"/>
      <c r="AK200" s="17"/>
      <c r="AL200" s="17"/>
      <c r="AM200" s="18">
        <f t="shared" si="6"/>
        <v>0</v>
      </c>
      <c r="AN200" s="116">
        <f t="shared" si="7"/>
        <v>0</v>
      </c>
    </row>
    <row r="201" spans="1:40" ht="23.25" hidden="1" customHeight="1" x14ac:dyDescent="0.45">
      <c r="A201" s="75"/>
      <c r="B201" s="10" t="s">
        <v>419</v>
      </c>
      <c r="C201" s="34" t="s">
        <v>419</v>
      </c>
      <c r="D201" s="10" t="s">
        <v>420</v>
      </c>
      <c r="E201" s="11" t="s">
        <v>91</v>
      </c>
      <c r="F201" s="11">
        <v>0</v>
      </c>
      <c r="G201" s="11"/>
      <c r="H201" s="16"/>
      <c r="I201" s="16"/>
      <c r="J201" s="17"/>
      <c r="K201" s="101"/>
      <c r="L201" s="17"/>
      <c r="M201" s="17"/>
      <c r="N201" s="17"/>
      <c r="O201" s="101"/>
      <c r="P201" s="16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6"/>
      <c r="AE201" s="16"/>
      <c r="AF201" s="16"/>
      <c r="AG201" s="16"/>
      <c r="AH201" s="17"/>
      <c r="AI201" s="17"/>
      <c r="AJ201" s="17"/>
      <c r="AK201" s="17"/>
      <c r="AL201" s="17"/>
      <c r="AM201" s="18">
        <f t="shared" si="6"/>
        <v>0</v>
      </c>
      <c r="AN201" s="116">
        <f t="shared" si="7"/>
        <v>0</v>
      </c>
    </row>
    <row r="202" spans="1:40" ht="23.25" hidden="1" customHeight="1" x14ac:dyDescent="0.45">
      <c r="A202" s="75"/>
      <c r="B202" s="10" t="s">
        <v>421</v>
      </c>
      <c r="C202" s="34" t="s">
        <v>421</v>
      </c>
      <c r="D202" s="10" t="s">
        <v>422</v>
      </c>
      <c r="E202" s="11" t="s">
        <v>91</v>
      </c>
      <c r="F202" s="11">
        <v>0</v>
      </c>
      <c r="G202" s="11"/>
      <c r="H202" s="16"/>
      <c r="I202" s="16"/>
      <c r="J202" s="17"/>
      <c r="K202" s="101"/>
      <c r="L202" s="17"/>
      <c r="M202" s="17"/>
      <c r="N202" s="17"/>
      <c r="O202" s="101"/>
      <c r="P202" s="16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6"/>
      <c r="AE202" s="16"/>
      <c r="AF202" s="16"/>
      <c r="AG202" s="16"/>
      <c r="AH202" s="17"/>
      <c r="AI202" s="17"/>
      <c r="AJ202" s="17"/>
      <c r="AK202" s="17"/>
      <c r="AL202" s="17"/>
      <c r="AM202" s="18">
        <f t="shared" si="6"/>
        <v>0</v>
      </c>
      <c r="AN202" s="116">
        <f t="shared" si="7"/>
        <v>0</v>
      </c>
    </row>
    <row r="203" spans="1:40" ht="23.25" hidden="1" customHeight="1" x14ac:dyDescent="0.45">
      <c r="A203" s="75"/>
      <c r="B203" s="10" t="s">
        <v>423</v>
      </c>
      <c r="C203" s="34" t="s">
        <v>423</v>
      </c>
      <c r="D203" s="10" t="s">
        <v>424</v>
      </c>
      <c r="E203" s="11" t="s">
        <v>91</v>
      </c>
      <c r="F203" s="11">
        <v>0</v>
      </c>
      <c r="G203" s="11"/>
      <c r="H203" s="16"/>
      <c r="I203" s="16"/>
      <c r="J203" s="17"/>
      <c r="K203" s="101"/>
      <c r="L203" s="17"/>
      <c r="M203" s="17"/>
      <c r="N203" s="17"/>
      <c r="O203" s="101"/>
      <c r="P203" s="16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6"/>
      <c r="AE203" s="16"/>
      <c r="AF203" s="16"/>
      <c r="AG203" s="16"/>
      <c r="AH203" s="17"/>
      <c r="AI203" s="17"/>
      <c r="AJ203" s="17"/>
      <c r="AK203" s="17"/>
      <c r="AL203" s="17"/>
      <c r="AM203" s="18">
        <f t="shared" si="6"/>
        <v>0</v>
      </c>
      <c r="AN203" s="116">
        <f t="shared" si="7"/>
        <v>0</v>
      </c>
    </row>
    <row r="204" spans="1:40" ht="23.25" hidden="1" customHeight="1" x14ac:dyDescent="0.45">
      <c r="A204" s="75"/>
      <c r="B204" s="10" t="s">
        <v>425</v>
      </c>
      <c r="C204" s="34" t="s">
        <v>425</v>
      </c>
      <c r="D204" s="10" t="s">
        <v>426</v>
      </c>
      <c r="E204" s="11" t="s">
        <v>91</v>
      </c>
      <c r="F204" s="11">
        <v>0</v>
      </c>
      <c r="G204" s="11"/>
      <c r="H204" s="16"/>
      <c r="I204" s="16"/>
      <c r="J204" s="17"/>
      <c r="K204" s="101"/>
      <c r="L204" s="17"/>
      <c r="M204" s="17"/>
      <c r="N204" s="17"/>
      <c r="O204" s="101"/>
      <c r="P204" s="16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6"/>
      <c r="AE204" s="16"/>
      <c r="AF204" s="16"/>
      <c r="AG204" s="16"/>
      <c r="AH204" s="17"/>
      <c r="AI204" s="17"/>
      <c r="AJ204" s="17"/>
      <c r="AK204" s="17"/>
      <c r="AL204" s="17"/>
      <c r="AM204" s="18">
        <f t="shared" si="6"/>
        <v>0</v>
      </c>
      <c r="AN204" s="116">
        <f t="shared" si="7"/>
        <v>0</v>
      </c>
    </row>
    <row r="205" spans="1:40" ht="23.25" hidden="1" customHeight="1" x14ac:dyDescent="0.45">
      <c r="A205" s="75"/>
      <c r="B205" s="10" t="s">
        <v>427</v>
      </c>
      <c r="C205" s="34" t="s">
        <v>427</v>
      </c>
      <c r="D205" s="10" t="s">
        <v>428</v>
      </c>
      <c r="E205" s="11" t="s">
        <v>91</v>
      </c>
      <c r="F205" s="11">
        <v>0</v>
      </c>
      <c r="G205" s="11"/>
      <c r="H205" s="16"/>
      <c r="I205" s="16"/>
      <c r="J205" s="17"/>
      <c r="K205" s="101"/>
      <c r="L205" s="17"/>
      <c r="M205" s="17"/>
      <c r="N205" s="17"/>
      <c r="O205" s="101"/>
      <c r="P205" s="16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6"/>
      <c r="AE205" s="16"/>
      <c r="AF205" s="16"/>
      <c r="AG205" s="16"/>
      <c r="AH205" s="17"/>
      <c r="AI205" s="17"/>
      <c r="AJ205" s="17"/>
      <c r="AK205" s="17"/>
      <c r="AL205" s="17"/>
      <c r="AM205" s="18">
        <f t="shared" si="6"/>
        <v>0</v>
      </c>
      <c r="AN205" s="116">
        <f t="shared" si="7"/>
        <v>0</v>
      </c>
    </row>
    <row r="206" spans="1:40" ht="23.25" hidden="1" customHeight="1" x14ac:dyDescent="0.45">
      <c r="A206" s="75"/>
      <c r="B206" s="10" t="s">
        <v>429</v>
      </c>
      <c r="C206" s="34" t="s">
        <v>429</v>
      </c>
      <c r="D206" s="10" t="s">
        <v>430</v>
      </c>
      <c r="E206" s="11" t="s">
        <v>91</v>
      </c>
      <c r="F206" s="11">
        <v>0</v>
      </c>
      <c r="G206" s="11"/>
      <c r="H206" s="16"/>
      <c r="I206" s="16"/>
      <c r="J206" s="17"/>
      <c r="K206" s="101"/>
      <c r="L206" s="17"/>
      <c r="M206" s="17"/>
      <c r="N206" s="17"/>
      <c r="O206" s="101"/>
      <c r="P206" s="16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6"/>
      <c r="AE206" s="16"/>
      <c r="AF206" s="16"/>
      <c r="AG206" s="16"/>
      <c r="AH206" s="17"/>
      <c r="AI206" s="17"/>
      <c r="AJ206" s="17"/>
      <c r="AK206" s="17"/>
      <c r="AL206" s="17"/>
      <c r="AM206" s="18">
        <f t="shared" si="6"/>
        <v>0</v>
      </c>
      <c r="AN206" s="116">
        <f t="shared" si="7"/>
        <v>0</v>
      </c>
    </row>
    <row r="207" spans="1:40" ht="23.25" hidden="1" customHeight="1" x14ac:dyDescent="0.45">
      <c r="A207" s="74"/>
      <c r="B207" s="10" t="s">
        <v>1139</v>
      </c>
      <c r="C207" s="34" t="s">
        <v>1139</v>
      </c>
      <c r="D207" s="10" t="s">
        <v>1128</v>
      </c>
      <c r="E207" s="11" t="s">
        <v>91</v>
      </c>
      <c r="F207" s="11">
        <v>0</v>
      </c>
      <c r="G207" s="11"/>
      <c r="H207" s="16"/>
      <c r="I207" s="16"/>
      <c r="J207" s="17"/>
      <c r="K207" s="101"/>
      <c r="L207" s="17"/>
      <c r="M207" s="17"/>
      <c r="N207" s="17"/>
      <c r="O207" s="101"/>
      <c r="P207" s="16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6"/>
      <c r="AE207" s="16"/>
      <c r="AF207" s="16"/>
      <c r="AG207" s="16"/>
      <c r="AH207" s="17"/>
      <c r="AI207" s="17"/>
      <c r="AJ207" s="17"/>
      <c r="AK207" s="17"/>
      <c r="AL207" s="17"/>
      <c r="AM207" s="18">
        <f t="shared" si="6"/>
        <v>0</v>
      </c>
      <c r="AN207" s="116">
        <f t="shared" si="7"/>
        <v>0</v>
      </c>
    </row>
    <row r="208" spans="1:40" ht="23.25" hidden="1" customHeight="1" x14ac:dyDescent="0.45">
      <c r="A208" s="74"/>
      <c r="B208" s="10" t="s">
        <v>1140</v>
      </c>
      <c r="C208" s="34" t="s">
        <v>1140</v>
      </c>
      <c r="D208" s="10" t="s">
        <v>1129</v>
      </c>
      <c r="E208" s="11" t="s">
        <v>91</v>
      </c>
      <c r="F208" s="11">
        <v>0</v>
      </c>
      <c r="G208" s="11"/>
      <c r="H208" s="16"/>
      <c r="I208" s="16"/>
      <c r="J208" s="17"/>
      <c r="K208" s="101"/>
      <c r="L208" s="17"/>
      <c r="M208" s="17"/>
      <c r="N208" s="17"/>
      <c r="O208" s="101"/>
      <c r="P208" s="16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6"/>
      <c r="AE208" s="16"/>
      <c r="AF208" s="16"/>
      <c r="AG208" s="16"/>
      <c r="AH208" s="17"/>
      <c r="AI208" s="17"/>
      <c r="AJ208" s="17"/>
      <c r="AK208" s="17"/>
      <c r="AL208" s="17"/>
      <c r="AM208" s="18">
        <f t="shared" si="6"/>
        <v>0</v>
      </c>
      <c r="AN208" s="116">
        <f t="shared" si="7"/>
        <v>0</v>
      </c>
    </row>
    <row r="209" spans="1:40" ht="23.25" hidden="1" customHeight="1" x14ac:dyDescent="0.45">
      <c r="A209" s="74"/>
      <c r="B209" s="10" t="s">
        <v>1141</v>
      </c>
      <c r="C209" s="34" t="s">
        <v>1141</v>
      </c>
      <c r="D209" s="10" t="s">
        <v>1130</v>
      </c>
      <c r="E209" s="11" t="s">
        <v>91</v>
      </c>
      <c r="F209" s="11">
        <v>0</v>
      </c>
      <c r="G209" s="11"/>
      <c r="H209" s="16"/>
      <c r="I209" s="16"/>
      <c r="J209" s="17"/>
      <c r="K209" s="101"/>
      <c r="L209" s="17"/>
      <c r="M209" s="17"/>
      <c r="N209" s="17"/>
      <c r="O209" s="101"/>
      <c r="P209" s="16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6"/>
      <c r="AE209" s="16"/>
      <c r="AF209" s="16"/>
      <c r="AG209" s="16"/>
      <c r="AH209" s="17"/>
      <c r="AI209" s="17"/>
      <c r="AJ209" s="17"/>
      <c r="AK209" s="17"/>
      <c r="AL209" s="17"/>
      <c r="AM209" s="18">
        <f t="shared" si="6"/>
        <v>0</v>
      </c>
      <c r="AN209" s="116">
        <f t="shared" si="7"/>
        <v>0</v>
      </c>
    </row>
    <row r="210" spans="1:40" ht="23.25" hidden="1" customHeight="1" x14ac:dyDescent="0.45">
      <c r="A210" s="74"/>
      <c r="B210" s="10" t="s">
        <v>1142</v>
      </c>
      <c r="C210" s="34" t="s">
        <v>1142</v>
      </c>
      <c r="D210" s="10" t="s">
        <v>1131</v>
      </c>
      <c r="E210" s="11" t="s">
        <v>91</v>
      </c>
      <c r="F210" s="11">
        <v>0</v>
      </c>
      <c r="G210" s="11"/>
      <c r="H210" s="16"/>
      <c r="I210" s="16"/>
      <c r="J210" s="17"/>
      <c r="K210" s="101"/>
      <c r="L210" s="17"/>
      <c r="M210" s="17"/>
      <c r="N210" s="17"/>
      <c r="O210" s="101"/>
      <c r="P210" s="16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6"/>
      <c r="AE210" s="16"/>
      <c r="AF210" s="16"/>
      <c r="AG210" s="16"/>
      <c r="AH210" s="17"/>
      <c r="AI210" s="17"/>
      <c r="AJ210" s="17"/>
      <c r="AK210" s="17"/>
      <c r="AL210" s="17"/>
      <c r="AM210" s="18">
        <f t="shared" si="6"/>
        <v>0</v>
      </c>
      <c r="AN210" s="116">
        <f t="shared" si="7"/>
        <v>0</v>
      </c>
    </row>
    <row r="211" spans="1:40" ht="23.25" hidden="1" customHeight="1" x14ac:dyDescent="0.45">
      <c r="A211" s="11"/>
      <c r="B211" s="10" t="s">
        <v>1279</v>
      </c>
      <c r="C211" s="34" t="s">
        <v>1279</v>
      </c>
      <c r="D211" s="10" t="s">
        <v>1162</v>
      </c>
      <c r="E211" s="11" t="s">
        <v>91</v>
      </c>
      <c r="F211" s="11">
        <v>0</v>
      </c>
      <c r="G211" s="11"/>
      <c r="H211" s="16"/>
      <c r="I211" s="16"/>
      <c r="J211" s="17"/>
      <c r="K211" s="101"/>
      <c r="L211" s="17"/>
      <c r="M211" s="17"/>
      <c r="N211" s="17"/>
      <c r="O211" s="101"/>
      <c r="P211" s="16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6"/>
      <c r="AE211" s="16"/>
      <c r="AF211" s="16"/>
      <c r="AG211" s="16"/>
      <c r="AH211" s="17"/>
      <c r="AI211" s="17"/>
      <c r="AJ211" s="17"/>
      <c r="AK211" s="17"/>
      <c r="AL211" s="17"/>
      <c r="AM211" s="18">
        <f t="shared" si="6"/>
        <v>0</v>
      </c>
      <c r="AN211" s="116">
        <f t="shared" si="7"/>
        <v>0</v>
      </c>
    </row>
    <row r="212" spans="1:40" ht="23.25" hidden="1" customHeight="1" x14ac:dyDescent="0.45">
      <c r="A212" s="11"/>
      <c r="B212" s="10" t="s">
        <v>1161</v>
      </c>
      <c r="C212" s="34" t="s">
        <v>1161</v>
      </c>
      <c r="D212" s="10" t="s">
        <v>1163</v>
      </c>
      <c r="E212" s="11" t="s">
        <v>91</v>
      </c>
      <c r="F212" s="11">
        <v>0</v>
      </c>
      <c r="G212" s="11"/>
      <c r="H212" s="16"/>
      <c r="I212" s="16"/>
      <c r="J212" s="17"/>
      <c r="K212" s="101"/>
      <c r="L212" s="17"/>
      <c r="M212" s="17"/>
      <c r="N212" s="17"/>
      <c r="O212" s="101"/>
      <c r="P212" s="16"/>
      <c r="Q212" s="17"/>
      <c r="R212" s="17"/>
      <c r="S212" s="17"/>
      <c r="T212" s="17"/>
      <c r="U212" s="17"/>
      <c r="V212" s="17"/>
      <c r="W212" s="43"/>
      <c r="X212" s="17"/>
      <c r="Y212" s="17"/>
      <c r="Z212" s="17"/>
      <c r="AA212" s="17"/>
      <c r="AB212" s="17"/>
      <c r="AC212" s="17"/>
      <c r="AD212" s="16"/>
      <c r="AE212" s="16"/>
      <c r="AF212" s="16"/>
      <c r="AG212" s="16"/>
      <c r="AH212" s="17"/>
      <c r="AI212" s="17"/>
      <c r="AJ212" s="17"/>
      <c r="AK212" s="17"/>
      <c r="AL212" s="17"/>
      <c r="AM212" s="18">
        <f t="shared" si="6"/>
        <v>0</v>
      </c>
      <c r="AN212" s="116">
        <f t="shared" si="7"/>
        <v>0</v>
      </c>
    </row>
    <row r="213" spans="1:40" ht="23.25" hidden="1" customHeight="1" x14ac:dyDescent="0.45">
      <c r="A213" s="74"/>
      <c r="B213" s="10" t="s">
        <v>1210</v>
      </c>
      <c r="C213" s="34" t="s">
        <v>1210</v>
      </c>
      <c r="D213" s="10" t="s">
        <v>1211</v>
      </c>
      <c r="E213" s="11" t="s">
        <v>91</v>
      </c>
      <c r="F213" s="11">
        <v>0</v>
      </c>
      <c r="G213" s="11"/>
      <c r="H213" s="16"/>
      <c r="I213" s="16"/>
      <c r="J213" s="17"/>
      <c r="K213" s="101"/>
      <c r="L213" s="17"/>
      <c r="M213" s="17"/>
      <c r="N213" s="17"/>
      <c r="O213" s="101"/>
      <c r="P213" s="16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6"/>
      <c r="AE213" s="16"/>
      <c r="AF213" s="16"/>
      <c r="AG213" s="16"/>
      <c r="AH213" s="17"/>
      <c r="AI213" s="17"/>
      <c r="AJ213" s="17"/>
      <c r="AK213" s="17"/>
      <c r="AL213" s="17"/>
      <c r="AM213" s="18">
        <f t="shared" si="6"/>
        <v>0</v>
      </c>
      <c r="AN213" s="116">
        <f t="shared" si="7"/>
        <v>0</v>
      </c>
    </row>
    <row r="214" spans="1:40" ht="23.25" hidden="1" customHeight="1" x14ac:dyDescent="0.45">
      <c r="A214" s="74"/>
      <c r="B214" s="10" t="s">
        <v>1213</v>
      </c>
      <c r="C214" s="34" t="s">
        <v>1213</v>
      </c>
      <c r="D214" s="10" t="s">
        <v>1212</v>
      </c>
      <c r="E214" s="11" t="s">
        <v>91</v>
      </c>
      <c r="F214" s="11">
        <v>0</v>
      </c>
      <c r="G214" s="11"/>
      <c r="H214" s="16"/>
      <c r="I214" s="16"/>
      <c r="J214" s="17"/>
      <c r="K214" s="101"/>
      <c r="L214" s="17"/>
      <c r="M214" s="17"/>
      <c r="N214" s="17"/>
      <c r="O214" s="101"/>
      <c r="P214" s="16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6"/>
      <c r="AE214" s="16"/>
      <c r="AF214" s="16"/>
      <c r="AG214" s="16"/>
      <c r="AH214" s="17"/>
      <c r="AI214" s="17"/>
      <c r="AJ214" s="17"/>
      <c r="AK214" s="17"/>
      <c r="AL214" s="17"/>
      <c r="AM214" s="18">
        <f t="shared" si="6"/>
        <v>0</v>
      </c>
      <c r="AN214" s="116">
        <f t="shared" si="7"/>
        <v>0</v>
      </c>
    </row>
    <row r="215" spans="1:40" ht="23.25" hidden="1" customHeight="1" x14ac:dyDescent="0.45">
      <c r="A215" s="11"/>
      <c r="B215" s="10" t="s">
        <v>431</v>
      </c>
      <c r="C215" s="34" t="s">
        <v>431</v>
      </c>
      <c r="D215" s="10" t="s">
        <v>432</v>
      </c>
      <c r="E215" s="11" t="s">
        <v>71</v>
      </c>
      <c r="F215" s="11">
        <v>0</v>
      </c>
      <c r="G215" s="11"/>
      <c r="H215" s="16"/>
      <c r="I215" s="16"/>
      <c r="J215" s="17"/>
      <c r="K215" s="101"/>
      <c r="L215" s="17"/>
      <c r="M215" s="17"/>
      <c r="N215" s="17"/>
      <c r="O215" s="101"/>
      <c r="P215" s="16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6"/>
      <c r="AE215" s="16"/>
      <c r="AF215" s="16"/>
      <c r="AG215" s="16"/>
      <c r="AH215" s="17"/>
      <c r="AI215" s="17"/>
      <c r="AJ215" s="17"/>
      <c r="AK215" s="17"/>
      <c r="AL215" s="17"/>
      <c r="AM215" s="18">
        <f t="shared" si="6"/>
        <v>0</v>
      </c>
      <c r="AN215" s="116">
        <f t="shared" si="7"/>
        <v>0</v>
      </c>
    </row>
    <row r="216" spans="1:40" ht="23.25" hidden="1" customHeight="1" x14ac:dyDescent="0.45">
      <c r="A216" s="75"/>
      <c r="B216" s="10" t="s">
        <v>433</v>
      </c>
      <c r="C216" s="34" t="s">
        <v>433</v>
      </c>
      <c r="D216" s="10" t="s">
        <v>434</v>
      </c>
      <c r="E216" s="11" t="s">
        <v>71</v>
      </c>
      <c r="F216" s="11">
        <v>0</v>
      </c>
      <c r="G216" s="11"/>
      <c r="H216" s="16"/>
      <c r="I216" s="16"/>
      <c r="J216" s="17"/>
      <c r="K216" s="101"/>
      <c r="L216" s="17"/>
      <c r="M216" s="17"/>
      <c r="N216" s="17"/>
      <c r="O216" s="101"/>
      <c r="P216" s="16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6"/>
      <c r="AE216" s="16"/>
      <c r="AF216" s="16"/>
      <c r="AG216" s="16"/>
      <c r="AH216" s="17"/>
      <c r="AI216" s="17"/>
      <c r="AJ216" s="17"/>
      <c r="AK216" s="17"/>
      <c r="AL216" s="17"/>
      <c r="AM216" s="18">
        <f t="shared" si="6"/>
        <v>0</v>
      </c>
      <c r="AN216" s="116">
        <f t="shared" si="7"/>
        <v>0</v>
      </c>
    </row>
    <row r="217" spans="1:40" ht="23.25" hidden="1" customHeight="1" x14ac:dyDescent="0.45">
      <c r="A217" s="11"/>
      <c r="B217" s="10" t="s">
        <v>435</v>
      </c>
      <c r="C217" s="34" t="s">
        <v>435</v>
      </c>
      <c r="D217" s="10" t="s">
        <v>436</v>
      </c>
      <c r="E217" s="11" t="s">
        <v>71</v>
      </c>
      <c r="F217" s="11">
        <v>0</v>
      </c>
      <c r="G217" s="11"/>
      <c r="H217" s="16"/>
      <c r="I217" s="16"/>
      <c r="J217" s="17"/>
      <c r="K217" s="101"/>
      <c r="L217" s="17"/>
      <c r="M217" s="17"/>
      <c r="N217" s="17"/>
      <c r="O217" s="101"/>
      <c r="P217" s="16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6"/>
      <c r="AE217" s="16"/>
      <c r="AF217" s="16"/>
      <c r="AG217" s="16"/>
      <c r="AH217" s="17"/>
      <c r="AI217" s="17"/>
      <c r="AJ217" s="17"/>
      <c r="AK217" s="17"/>
      <c r="AL217" s="17"/>
      <c r="AM217" s="18">
        <f t="shared" si="6"/>
        <v>0</v>
      </c>
      <c r="AN217" s="116">
        <f t="shared" si="7"/>
        <v>0</v>
      </c>
    </row>
    <row r="218" spans="1:40" ht="23.25" hidden="1" customHeight="1" x14ac:dyDescent="0.45">
      <c r="A218" s="11"/>
      <c r="B218" s="10" t="s">
        <v>437</v>
      </c>
      <c r="C218" s="34" t="s">
        <v>437</v>
      </c>
      <c r="D218" s="10" t="s">
        <v>438</v>
      </c>
      <c r="E218" s="11" t="s">
        <v>71</v>
      </c>
      <c r="F218" s="11">
        <v>0</v>
      </c>
      <c r="G218" s="11"/>
      <c r="H218" s="16"/>
      <c r="I218" s="16"/>
      <c r="J218" s="17"/>
      <c r="K218" s="101"/>
      <c r="L218" s="17"/>
      <c r="M218" s="17"/>
      <c r="N218" s="17"/>
      <c r="O218" s="101"/>
      <c r="P218" s="16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6"/>
      <c r="AE218" s="16"/>
      <c r="AF218" s="16"/>
      <c r="AG218" s="16"/>
      <c r="AH218" s="17"/>
      <c r="AI218" s="17"/>
      <c r="AJ218" s="17"/>
      <c r="AK218" s="17"/>
      <c r="AL218" s="17"/>
      <c r="AM218" s="18">
        <f t="shared" si="6"/>
        <v>0</v>
      </c>
      <c r="AN218" s="116">
        <f t="shared" si="7"/>
        <v>0</v>
      </c>
    </row>
    <row r="219" spans="1:40" ht="23.25" hidden="1" customHeight="1" x14ac:dyDescent="0.45">
      <c r="A219" s="11"/>
      <c r="B219" s="10" t="s">
        <v>439</v>
      </c>
      <c r="C219" s="34" t="s">
        <v>439</v>
      </c>
      <c r="D219" s="10" t="s">
        <v>440</v>
      </c>
      <c r="E219" s="11" t="s">
        <v>71</v>
      </c>
      <c r="F219" s="11">
        <v>0</v>
      </c>
      <c r="G219" s="11"/>
      <c r="H219" s="16"/>
      <c r="I219" s="16"/>
      <c r="J219" s="17"/>
      <c r="K219" s="101"/>
      <c r="L219" s="17"/>
      <c r="M219" s="17"/>
      <c r="N219" s="17"/>
      <c r="O219" s="101"/>
      <c r="P219" s="16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6"/>
      <c r="AE219" s="16"/>
      <c r="AF219" s="16"/>
      <c r="AG219" s="16"/>
      <c r="AH219" s="17"/>
      <c r="AI219" s="17"/>
      <c r="AJ219" s="17"/>
      <c r="AK219" s="17"/>
      <c r="AL219" s="17"/>
      <c r="AM219" s="18">
        <f t="shared" si="6"/>
        <v>0</v>
      </c>
      <c r="AN219" s="116">
        <f t="shared" si="7"/>
        <v>0</v>
      </c>
    </row>
    <row r="220" spans="1:40" ht="23.25" hidden="1" customHeight="1" x14ac:dyDescent="0.45">
      <c r="A220" s="11"/>
      <c r="B220" s="10" t="s">
        <v>441</v>
      </c>
      <c r="C220" s="34" t="s">
        <v>441</v>
      </c>
      <c r="D220" s="10" t="s">
        <v>442</v>
      </c>
      <c r="E220" s="11" t="s">
        <v>71</v>
      </c>
      <c r="F220" s="11">
        <v>0</v>
      </c>
      <c r="G220" s="11"/>
      <c r="H220" s="16"/>
      <c r="I220" s="16"/>
      <c r="J220" s="17"/>
      <c r="K220" s="101"/>
      <c r="L220" s="17"/>
      <c r="M220" s="17"/>
      <c r="N220" s="17"/>
      <c r="O220" s="101"/>
      <c r="P220" s="16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6"/>
      <c r="AE220" s="16"/>
      <c r="AF220" s="16"/>
      <c r="AG220" s="16"/>
      <c r="AH220" s="17"/>
      <c r="AI220" s="17"/>
      <c r="AJ220" s="17"/>
      <c r="AK220" s="17"/>
      <c r="AL220" s="17"/>
      <c r="AM220" s="18">
        <f t="shared" si="6"/>
        <v>0</v>
      </c>
      <c r="AN220" s="116">
        <f t="shared" si="7"/>
        <v>0</v>
      </c>
    </row>
    <row r="221" spans="1:40" ht="23.25" hidden="1" customHeight="1" x14ac:dyDescent="0.45">
      <c r="A221" s="11"/>
      <c r="B221" s="10" t="s">
        <v>443</v>
      </c>
      <c r="C221" s="34" t="s">
        <v>443</v>
      </c>
      <c r="D221" s="10" t="s">
        <v>444</v>
      </c>
      <c r="E221" s="11" t="s">
        <v>71</v>
      </c>
      <c r="F221" s="11">
        <v>0</v>
      </c>
      <c r="G221" s="11"/>
      <c r="H221" s="16"/>
      <c r="I221" s="16"/>
      <c r="J221" s="17"/>
      <c r="K221" s="101"/>
      <c r="L221" s="17"/>
      <c r="M221" s="17"/>
      <c r="N221" s="17"/>
      <c r="O221" s="101"/>
      <c r="P221" s="16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6"/>
      <c r="AE221" s="16"/>
      <c r="AF221" s="16"/>
      <c r="AG221" s="16"/>
      <c r="AH221" s="17"/>
      <c r="AI221" s="17"/>
      <c r="AJ221" s="17"/>
      <c r="AK221" s="17"/>
      <c r="AL221" s="17"/>
      <c r="AM221" s="18">
        <f t="shared" si="6"/>
        <v>0</v>
      </c>
      <c r="AN221" s="116">
        <f t="shared" si="7"/>
        <v>0</v>
      </c>
    </row>
    <row r="222" spans="1:40" ht="23.25" hidden="1" customHeight="1" x14ac:dyDescent="0.45">
      <c r="A222" s="75"/>
      <c r="B222" s="10" t="s">
        <v>445</v>
      </c>
      <c r="C222" s="34" t="s">
        <v>445</v>
      </c>
      <c r="D222" s="10" t="s">
        <v>446</v>
      </c>
      <c r="E222" s="11" t="s">
        <v>71</v>
      </c>
      <c r="F222" s="11">
        <v>0</v>
      </c>
      <c r="G222" s="11"/>
      <c r="H222" s="16"/>
      <c r="I222" s="16"/>
      <c r="J222" s="17"/>
      <c r="K222" s="101"/>
      <c r="L222" s="17"/>
      <c r="M222" s="17"/>
      <c r="N222" s="17"/>
      <c r="O222" s="101"/>
      <c r="P222" s="16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6"/>
      <c r="AE222" s="16"/>
      <c r="AF222" s="16"/>
      <c r="AG222" s="16"/>
      <c r="AH222" s="17"/>
      <c r="AI222" s="17"/>
      <c r="AJ222" s="17"/>
      <c r="AK222" s="17"/>
      <c r="AL222" s="17"/>
      <c r="AM222" s="18">
        <f t="shared" si="6"/>
        <v>0</v>
      </c>
      <c r="AN222" s="116">
        <f t="shared" si="7"/>
        <v>0</v>
      </c>
    </row>
    <row r="223" spans="1:40" ht="23.25" hidden="1" customHeight="1" x14ac:dyDescent="0.45">
      <c r="A223" s="11"/>
      <c r="B223" s="10" t="s">
        <v>447</v>
      </c>
      <c r="C223" s="34" t="s">
        <v>447</v>
      </c>
      <c r="D223" s="10" t="s">
        <v>448</v>
      </c>
      <c r="E223" s="11" t="s">
        <v>71</v>
      </c>
      <c r="F223" s="11">
        <v>0</v>
      </c>
      <c r="G223" s="11"/>
      <c r="H223" s="16"/>
      <c r="I223" s="16"/>
      <c r="J223" s="17"/>
      <c r="K223" s="101"/>
      <c r="L223" s="17"/>
      <c r="M223" s="17"/>
      <c r="N223" s="17"/>
      <c r="O223" s="101"/>
      <c r="P223" s="16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6"/>
      <c r="AE223" s="16"/>
      <c r="AF223" s="16"/>
      <c r="AG223" s="16"/>
      <c r="AH223" s="17"/>
      <c r="AI223" s="17"/>
      <c r="AJ223" s="17"/>
      <c r="AK223" s="17"/>
      <c r="AL223" s="17"/>
      <c r="AM223" s="18">
        <f t="shared" si="6"/>
        <v>0</v>
      </c>
      <c r="AN223" s="116">
        <f t="shared" si="7"/>
        <v>0</v>
      </c>
    </row>
    <row r="224" spans="1:40" ht="23.25" hidden="1" customHeight="1" x14ac:dyDescent="0.45">
      <c r="A224" s="11"/>
      <c r="B224" s="10" t="s">
        <v>449</v>
      </c>
      <c r="C224" s="34" t="s">
        <v>449</v>
      </c>
      <c r="D224" s="10" t="s">
        <v>450</v>
      </c>
      <c r="E224" s="11" t="s">
        <v>451</v>
      </c>
      <c r="F224" s="11">
        <v>0</v>
      </c>
      <c r="G224" s="11"/>
      <c r="H224" s="16"/>
      <c r="I224" s="16"/>
      <c r="J224" s="17"/>
      <c r="K224" s="101"/>
      <c r="L224" s="17"/>
      <c r="M224" s="17"/>
      <c r="N224" s="17"/>
      <c r="O224" s="101"/>
      <c r="P224" s="16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6"/>
      <c r="AE224" s="16"/>
      <c r="AF224" s="16"/>
      <c r="AG224" s="16"/>
      <c r="AH224" s="17"/>
      <c r="AI224" s="17"/>
      <c r="AJ224" s="17"/>
      <c r="AK224" s="17"/>
      <c r="AL224" s="17"/>
      <c r="AM224" s="18">
        <f t="shared" si="6"/>
        <v>0</v>
      </c>
      <c r="AN224" s="116">
        <f t="shared" si="7"/>
        <v>0</v>
      </c>
    </row>
    <row r="225" spans="1:40" ht="23.25" customHeight="1" x14ac:dyDescent="0.45">
      <c r="A225" s="11"/>
      <c r="B225" s="10" t="s">
        <v>452</v>
      </c>
      <c r="C225" s="34" t="s">
        <v>1870</v>
      </c>
      <c r="D225" s="21" t="s">
        <v>1881</v>
      </c>
      <c r="E225" s="11" t="s">
        <v>1010</v>
      </c>
      <c r="F225" s="11">
        <v>0</v>
      </c>
      <c r="G225" s="11"/>
      <c r="H225" s="16">
        <f>3+4</f>
        <v>7</v>
      </c>
      <c r="I225" s="16">
        <f>5+6</f>
        <v>11</v>
      </c>
      <c r="J225" s="17"/>
      <c r="K225" s="101">
        <v>15</v>
      </c>
      <c r="L225" s="17">
        <f>3+7</f>
        <v>10</v>
      </c>
      <c r="M225" s="17"/>
      <c r="N225" s="17">
        <v>17</v>
      </c>
      <c r="O225" s="101">
        <v>7</v>
      </c>
      <c r="P225" s="16">
        <v>10</v>
      </c>
      <c r="Q225" s="17">
        <f>2+15</f>
        <v>17</v>
      </c>
      <c r="R225" s="17">
        <f>3+12</f>
        <v>15</v>
      </c>
      <c r="S225" s="17">
        <f>4+7</f>
        <v>11</v>
      </c>
      <c r="T225" s="17"/>
      <c r="U225" s="17">
        <v>12</v>
      </c>
      <c r="V225" s="17">
        <f>2+10</f>
        <v>12</v>
      </c>
      <c r="W225" s="17">
        <f>2+12</f>
        <v>14</v>
      </c>
      <c r="X225" s="17"/>
      <c r="Y225" s="17">
        <f>1+10</f>
        <v>11</v>
      </c>
      <c r="Z225" s="17">
        <v>14</v>
      </c>
      <c r="AA225" s="17"/>
      <c r="AB225" s="17">
        <v>10</v>
      </c>
      <c r="AC225" s="17">
        <f>3+10</f>
        <v>13</v>
      </c>
      <c r="AD225" s="16">
        <v>4</v>
      </c>
      <c r="AE225" s="16">
        <v>10</v>
      </c>
      <c r="AF225" s="16">
        <v>8</v>
      </c>
      <c r="AG225" s="16">
        <v>4</v>
      </c>
      <c r="AH225" s="17"/>
      <c r="AI225" s="17">
        <v>11</v>
      </c>
      <c r="AJ225" s="17">
        <f>9+8</f>
        <v>17</v>
      </c>
      <c r="AK225" s="17">
        <f>5+5</f>
        <v>10</v>
      </c>
      <c r="AL225" s="17"/>
      <c r="AM225" s="18">
        <f>H225+I225+J225+K225+L225+M225+N225+O225+P225+Q225+R225+S225+T225+U225+V225+W225+X225+Y225+Z225+AA225+AB225+AC225+AD225+AE225+AF225+AG225+AH225+AI225+AJ225+AK225+AL225</f>
        <v>270</v>
      </c>
      <c r="AN225" s="116">
        <f>AM225*F225</f>
        <v>0</v>
      </c>
    </row>
    <row r="226" spans="1:40" ht="23.25" hidden="1" customHeight="1" x14ac:dyDescent="0.45">
      <c r="A226" s="20"/>
      <c r="B226" s="10" t="s">
        <v>453</v>
      </c>
      <c r="C226" s="34" t="s">
        <v>1925</v>
      </c>
      <c r="D226" s="10" t="s">
        <v>454</v>
      </c>
      <c r="E226" s="11" t="s">
        <v>451</v>
      </c>
      <c r="F226" s="11">
        <v>0</v>
      </c>
      <c r="G226" s="11"/>
      <c r="H226" s="16"/>
      <c r="I226" s="16"/>
      <c r="J226" s="17"/>
      <c r="K226" s="101"/>
      <c r="L226" s="17"/>
      <c r="M226" s="17"/>
      <c r="N226" s="17"/>
      <c r="O226" s="101"/>
      <c r="P226" s="16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6"/>
      <c r="AE226" s="16"/>
      <c r="AF226" s="16"/>
      <c r="AG226" s="16"/>
      <c r="AH226" s="17"/>
      <c r="AI226" s="17"/>
      <c r="AJ226" s="17"/>
      <c r="AK226" s="17"/>
      <c r="AL226" s="17"/>
      <c r="AM226" s="18">
        <f t="shared" si="6"/>
        <v>0</v>
      </c>
      <c r="AN226" s="116">
        <f t="shared" si="7"/>
        <v>0</v>
      </c>
    </row>
    <row r="227" spans="1:40" ht="23.25" hidden="1" customHeight="1" x14ac:dyDescent="0.45">
      <c r="A227" s="20"/>
      <c r="B227" s="10" t="s">
        <v>455</v>
      </c>
      <c r="C227" s="34" t="s">
        <v>2005</v>
      </c>
      <c r="D227" s="10" t="s">
        <v>456</v>
      </c>
      <c r="E227" s="11" t="s">
        <v>451</v>
      </c>
      <c r="F227" s="11">
        <v>0</v>
      </c>
      <c r="G227" s="11"/>
      <c r="H227" s="16"/>
      <c r="I227" s="16"/>
      <c r="J227" s="17"/>
      <c r="K227" s="101"/>
      <c r="L227" s="17"/>
      <c r="M227" s="17"/>
      <c r="N227" s="17"/>
      <c r="O227" s="101"/>
      <c r="P227" s="16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6"/>
      <c r="AE227" s="16"/>
      <c r="AF227" s="16"/>
      <c r="AG227" s="16"/>
      <c r="AH227" s="17"/>
      <c r="AI227" s="17"/>
      <c r="AJ227" s="17"/>
      <c r="AK227" s="17"/>
      <c r="AL227" s="17"/>
      <c r="AM227" s="18">
        <f>H227+I227+J227+K227+L227+M227+N227+O227+P227+Q227+R227+S227+T227+U227+V227+W227+X227+Y227+Z227+AA227+AB227+AC227+AD227+AE227+AF227+AG227+AH227+AI227+AJ227+AK227+AL227</f>
        <v>0</v>
      </c>
      <c r="AN227" s="116">
        <f t="shared" si="7"/>
        <v>0</v>
      </c>
    </row>
    <row r="228" spans="1:40" ht="23.25" customHeight="1" x14ac:dyDescent="0.45">
      <c r="A228" s="20"/>
      <c r="B228" s="10" t="s">
        <v>458</v>
      </c>
      <c r="C228" s="34" t="s">
        <v>2006</v>
      </c>
      <c r="D228" s="10" t="s">
        <v>459</v>
      </c>
      <c r="E228" s="11" t="s">
        <v>451</v>
      </c>
      <c r="F228" s="11">
        <v>0</v>
      </c>
      <c r="G228" s="11"/>
      <c r="H228" s="16"/>
      <c r="I228" s="16"/>
      <c r="J228" s="17"/>
      <c r="K228" s="101">
        <v>2</v>
      </c>
      <c r="L228" s="17"/>
      <c r="M228" s="17"/>
      <c r="N228" s="17"/>
      <c r="O228" s="101"/>
      <c r="P228" s="16"/>
      <c r="Q228" s="17"/>
      <c r="R228" s="17"/>
      <c r="S228" s="17">
        <v>2</v>
      </c>
      <c r="T228" s="17"/>
      <c r="U228" s="17"/>
      <c r="V228" s="17">
        <v>1</v>
      </c>
      <c r="W228" s="17"/>
      <c r="X228" s="17"/>
      <c r="Y228" s="17"/>
      <c r="Z228" s="17"/>
      <c r="AA228" s="17"/>
      <c r="AB228" s="17"/>
      <c r="AC228" s="17"/>
      <c r="AD228" s="16"/>
      <c r="AE228" s="16"/>
      <c r="AF228" s="16"/>
      <c r="AG228" s="16"/>
      <c r="AH228" s="17"/>
      <c r="AI228" s="17"/>
      <c r="AJ228" s="17"/>
      <c r="AK228" s="17"/>
      <c r="AL228" s="17"/>
      <c r="AM228" s="18">
        <f t="shared" si="6"/>
        <v>5</v>
      </c>
      <c r="AN228" s="116">
        <f t="shared" si="7"/>
        <v>0</v>
      </c>
    </row>
    <row r="229" spans="1:40" ht="23.25" hidden="1" customHeight="1" x14ac:dyDescent="0.45">
      <c r="A229" s="11"/>
      <c r="B229" s="10" t="s">
        <v>461</v>
      </c>
      <c r="C229" s="34">
        <v>1023001011</v>
      </c>
      <c r="D229" s="10" t="s">
        <v>462</v>
      </c>
      <c r="E229" s="11" t="s">
        <v>451</v>
      </c>
      <c r="F229" s="11">
        <v>0</v>
      </c>
      <c r="G229" s="11"/>
      <c r="H229" s="16"/>
      <c r="I229" s="16"/>
      <c r="J229" s="17"/>
      <c r="K229" s="101"/>
      <c r="L229" s="17"/>
      <c r="M229" s="17"/>
      <c r="N229" s="17"/>
      <c r="O229" s="101"/>
      <c r="P229" s="16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6"/>
      <c r="AE229" s="16"/>
      <c r="AF229" s="16"/>
      <c r="AG229" s="16"/>
      <c r="AH229" s="17"/>
      <c r="AI229" s="17"/>
      <c r="AJ229" s="17"/>
      <c r="AK229" s="17"/>
      <c r="AL229" s="17"/>
      <c r="AM229" s="18">
        <f t="shared" si="6"/>
        <v>0</v>
      </c>
      <c r="AN229" s="116">
        <f t="shared" si="7"/>
        <v>0</v>
      </c>
    </row>
    <row r="230" spans="1:40" ht="23.25" hidden="1" customHeight="1" x14ac:dyDescent="0.45">
      <c r="A230" s="11"/>
      <c r="B230" s="10" t="s">
        <v>463</v>
      </c>
      <c r="C230" s="34" t="s">
        <v>2007</v>
      </c>
      <c r="D230" s="10" t="s">
        <v>464</v>
      </c>
      <c r="E230" s="11" t="s">
        <v>451</v>
      </c>
      <c r="F230" s="11">
        <v>0</v>
      </c>
      <c r="G230" s="11"/>
      <c r="H230" s="16"/>
      <c r="I230" s="16"/>
      <c r="J230" s="17"/>
      <c r="K230" s="101"/>
      <c r="L230" s="17"/>
      <c r="M230" s="17"/>
      <c r="N230" s="17"/>
      <c r="O230" s="101"/>
      <c r="P230" s="16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6"/>
      <c r="AE230" s="16"/>
      <c r="AF230" s="16"/>
      <c r="AG230" s="16"/>
      <c r="AH230" s="17"/>
      <c r="AI230" s="17"/>
      <c r="AJ230" s="17"/>
      <c r="AK230" s="17"/>
      <c r="AL230" s="17"/>
      <c r="AM230" s="18">
        <f t="shared" si="6"/>
        <v>0</v>
      </c>
      <c r="AN230" s="116">
        <f t="shared" si="7"/>
        <v>0</v>
      </c>
    </row>
    <row r="231" spans="1:40" ht="23.25" hidden="1" customHeight="1" x14ac:dyDescent="0.45">
      <c r="A231" s="11"/>
      <c r="B231" s="10" t="s">
        <v>465</v>
      </c>
      <c r="C231" s="34" t="s">
        <v>465</v>
      </c>
      <c r="D231" s="10" t="s">
        <v>466</v>
      </c>
      <c r="E231" s="11" t="s">
        <v>451</v>
      </c>
      <c r="F231" s="11">
        <v>0</v>
      </c>
      <c r="G231" s="11"/>
      <c r="H231" s="16"/>
      <c r="I231" s="16"/>
      <c r="J231" s="17"/>
      <c r="K231" s="101"/>
      <c r="L231" s="17"/>
      <c r="M231" s="17"/>
      <c r="N231" s="17"/>
      <c r="O231" s="101"/>
      <c r="P231" s="1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6"/>
      <c r="AE231" s="16"/>
      <c r="AF231" s="16"/>
      <c r="AG231" s="16"/>
      <c r="AH231" s="17"/>
      <c r="AI231" s="17"/>
      <c r="AJ231" s="17"/>
      <c r="AK231" s="17"/>
      <c r="AL231" s="17"/>
      <c r="AM231" s="18">
        <f t="shared" si="6"/>
        <v>0</v>
      </c>
      <c r="AN231" s="116">
        <f t="shared" si="7"/>
        <v>0</v>
      </c>
    </row>
    <row r="232" spans="1:40" ht="23.25" hidden="1" customHeight="1" x14ac:dyDescent="0.45">
      <c r="A232" s="11"/>
      <c r="B232" s="10" t="s">
        <v>467</v>
      </c>
      <c r="C232" s="34" t="s">
        <v>467</v>
      </c>
      <c r="D232" s="10" t="s">
        <v>468</v>
      </c>
      <c r="E232" s="11" t="s">
        <v>451</v>
      </c>
      <c r="F232" s="11">
        <v>0</v>
      </c>
      <c r="G232" s="11"/>
      <c r="H232" s="16"/>
      <c r="I232" s="16"/>
      <c r="J232" s="17"/>
      <c r="K232" s="101"/>
      <c r="L232" s="17"/>
      <c r="M232" s="17"/>
      <c r="N232" s="17"/>
      <c r="O232" s="101"/>
      <c r="P232" s="16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6"/>
      <c r="AE232" s="16"/>
      <c r="AF232" s="16"/>
      <c r="AG232" s="16"/>
      <c r="AH232" s="17"/>
      <c r="AI232" s="17"/>
      <c r="AJ232" s="17"/>
      <c r="AK232" s="17"/>
      <c r="AL232" s="17"/>
      <c r="AM232" s="18">
        <f t="shared" si="6"/>
        <v>0</v>
      </c>
      <c r="AN232" s="116">
        <f t="shared" si="7"/>
        <v>0</v>
      </c>
    </row>
    <row r="233" spans="1:40" ht="23.25" customHeight="1" x14ac:dyDescent="0.45">
      <c r="A233" s="11"/>
      <c r="B233" s="10" t="s">
        <v>1146</v>
      </c>
      <c r="C233" s="34" t="s">
        <v>1871</v>
      </c>
      <c r="D233" s="21" t="s">
        <v>1882</v>
      </c>
      <c r="E233" s="11" t="s">
        <v>451</v>
      </c>
      <c r="F233" s="11">
        <v>0</v>
      </c>
      <c r="G233" s="11"/>
      <c r="H233" s="16">
        <v>2</v>
      </c>
      <c r="I233" s="16"/>
      <c r="J233" s="17"/>
      <c r="K233" s="101"/>
      <c r="L233" s="17">
        <f>2+4</f>
        <v>6</v>
      </c>
      <c r="M233" s="17"/>
      <c r="N233" s="17"/>
      <c r="O233" s="101"/>
      <c r="P233" s="16"/>
      <c r="Q233" s="17"/>
      <c r="R233" s="17">
        <v>1</v>
      </c>
      <c r="S233" s="17"/>
      <c r="T233" s="17"/>
      <c r="U233" s="17"/>
      <c r="V233" s="17">
        <v>4</v>
      </c>
      <c r="W233" s="17">
        <v>2</v>
      </c>
      <c r="X233" s="17"/>
      <c r="Y233" s="17"/>
      <c r="Z233" s="17">
        <v>3</v>
      </c>
      <c r="AA233" s="17"/>
      <c r="AB233" s="17"/>
      <c r="AC233" s="17"/>
      <c r="AD233" s="16">
        <v>2</v>
      </c>
      <c r="AE233" s="16">
        <v>2</v>
      </c>
      <c r="AF233" s="16">
        <v>1</v>
      </c>
      <c r="AG233" s="16"/>
      <c r="AH233" s="17"/>
      <c r="AI233" s="17"/>
      <c r="AJ233" s="17">
        <f>2+3</f>
        <v>5</v>
      </c>
      <c r="AK233" s="17">
        <v>3</v>
      </c>
      <c r="AL233" s="17"/>
      <c r="AM233" s="18">
        <f>H233+I233+J233+K233+L233+M233+N233+O233+P233+Q233+R233+S233+T233+U233+V233+W233+X233+Y233+Z233+AA233+AB233+AC233+AD233+AE233+AF233+AG233+AH233+AI233+AJ233+AK233+AL233</f>
        <v>31</v>
      </c>
      <c r="AN233" s="116">
        <f>AM233*F233</f>
        <v>0</v>
      </c>
    </row>
    <row r="234" spans="1:40" ht="23.25" hidden="1" customHeight="1" x14ac:dyDescent="0.45">
      <c r="A234" s="11"/>
      <c r="B234" s="10" t="s">
        <v>1221</v>
      </c>
      <c r="C234" s="34" t="s">
        <v>1221</v>
      </c>
      <c r="D234" s="10" t="s">
        <v>1222</v>
      </c>
      <c r="E234" s="11" t="s">
        <v>451</v>
      </c>
      <c r="F234" s="11">
        <v>0</v>
      </c>
      <c r="G234" s="11"/>
      <c r="H234" s="16"/>
      <c r="I234" s="16"/>
      <c r="J234" s="17"/>
      <c r="K234" s="101"/>
      <c r="L234" s="17"/>
      <c r="M234" s="17"/>
      <c r="N234" s="17"/>
      <c r="O234" s="101"/>
      <c r="P234" s="16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6"/>
      <c r="AE234" s="16"/>
      <c r="AF234" s="16"/>
      <c r="AG234" s="16"/>
      <c r="AH234" s="17"/>
      <c r="AI234" s="17"/>
      <c r="AJ234" s="17"/>
      <c r="AK234" s="17"/>
      <c r="AL234" s="17"/>
      <c r="AM234" s="18">
        <f t="shared" si="6"/>
        <v>0</v>
      </c>
      <c r="AN234" s="116">
        <f t="shared" si="7"/>
        <v>0</v>
      </c>
    </row>
    <row r="235" spans="1:40" ht="23.25" hidden="1" customHeight="1" x14ac:dyDescent="0.45">
      <c r="A235" s="11"/>
      <c r="B235" s="10" t="s">
        <v>1319</v>
      </c>
      <c r="C235" s="34" t="s">
        <v>1319</v>
      </c>
      <c r="D235" s="98" t="s">
        <v>1322</v>
      </c>
      <c r="E235" s="11" t="s">
        <v>1318</v>
      </c>
      <c r="F235" s="11">
        <v>0</v>
      </c>
      <c r="G235" s="11"/>
      <c r="H235" s="16"/>
      <c r="I235" s="16"/>
      <c r="J235" s="17"/>
      <c r="K235" s="101"/>
      <c r="L235" s="17"/>
      <c r="M235" s="17"/>
      <c r="N235" s="17"/>
      <c r="O235" s="101"/>
      <c r="P235" s="16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6"/>
      <c r="AE235" s="16"/>
      <c r="AF235" s="16"/>
      <c r="AG235" s="16"/>
      <c r="AH235" s="17"/>
      <c r="AI235" s="17"/>
      <c r="AJ235" s="17"/>
      <c r="AK235" s="17"/>
      <c r="AL235" s="17"/>
      <c r="AM235" s="18">
        <f t="shared" si="6"/>
        <v>0</v>
      </c>
      <c r="AN235" s="116">
        <f t="shared" si="7"/>
        <v>0</v>
      </c>
    </row>
    <row r="236" spans="1:40" ht="23.25" hidden="1" customHeight="1" x14ac:dyDescent="0.45">
      <c r="A236" s="11"/>
      <c r="B236" s="10" t="s">
        <v>1320</v>
      </c>
      <c r="C236" s="34" t="s">
        <v>1320</v>
      </c>
      <c r="D236" s="98" t="s">
        <v>1323</v>
      </c>
      <c r="E236" s="11" t="s">
        <v>1318</v>
      </c>
      <c r="F236" s="11">
        <v>0</v>
      </c>
      <c r="G236" s="11"/>
      <c r="H236" s="16"/>
      <c r="I236" s="16"/>
      <c r="J236" s="17"/>
      <c r="K236" s="101"/>
      <c r="L236" s="17"/>
      <c r="M236" s="17"/>
      <c r="N236" s="17"/>
      <c r="O236" s="101"/>
      <c r="P236" s="16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6"/>
      <c r="AE236" s="16"/>
      <c r="AF236" s="16"/>
      <c r="AG236" s="16"/>
      <c r="AH236" s="17"/>
      <c r="AI236" s="17"/>
      <c r="AJ236" s="17"/>
      <c r="AK236" s="17"/>
      <c r="AL236" s="17"/>
      <c r="AM236" s="18">
        <f t="shared" si="6"/>
        <v>0</v>
      </c>
      <c r="AN236" s="116">
        <f t="shared" si="7"/>
        <v>0</v>
      </c>
    </row>
    <row r="237" spans="1:40" ht="23.25" hidden="1" customHeight="1" x14ac:dyDescent="0.45">
      <c r="A237" s="11"/>
      <c r="B237" s="10" t="s">
        <v>1321</v>
      </c>
      <c r="C237" s="34" t="s">
        <v>1321</v>
      </c>
      <c r="D237" s="98" t="s">
        <v>1324</v>
      </c>
      <c r="E237" s="11" t="s">
        <v>1318</v>
      </c>
      <c r="F237" s="11">
        <v>0</v>
      </c>
      <c r="G237" s="11"/>
      <c r="H237" s="16"/>
      <c r="I237" s="16"/>
      <c r="J237" s="17"/>
      <c r="K237" s="101"/>
      <c r="L237" s="17"/>
      <c r="M237" s="17"/>
      <c r="N237" s="17"/>
      <c r="O237" s="101"/>
      <c r="P237" s="16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6"/>
      <c r="AE237" s="16"/>
      <c r="AF237" s="16"/>
      <c r="AG237" s="16"/>
      <c r="AH237" s="17"/>
      <c r="AI237" s="17"/>
      <c r="AJ237" s="17"/>
      <c r="AK237" s="17"/>
      <c r="AL237" s="17"/>
      <c r="AM237" s="18">
        <f t="shared" si="6"/>
        <v>0</v>
      </c>
      <c r="AN237" s="116">
        <f t="shared" si="7"/>
        <v>0</v>
      </c>
    </row>
    <row r="238" spans="1:40" ht="23.25" hidden="1" customHeight="1" x14ac:dyDescent="0.45">
      <c r="A238" s="11"/>
      <c r="B238" s="10" t="s">
        <v>1573</v>
      </c>
      <c r="C238" s="34" t="s">
        <v>1573</v>
      </c>
      <c r="D238" s="10" t="s">
        <v>1644</v>
      </c>
      <c r="E238" s="11" t="s">
        <v>1010</v>
      </c>
      <c r="F238" s="11">
        <v>0</v>
      </c>
      <c r="G238" s="11"/>
      <c r="H238" s="16"/>
      <c r="I238" s="16"/>
      <c r="J238" s="17"/>
      <c r="K238" s="101"/>
      <c r="L238" s="17"/>
      <c r="M238" s="17"/>
      <c r="N238" s="17"/>
      <c r="O238" s="101"/>
      <c r="P238" s="16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6"/>
      <c r="AE238" s="16"/>
      <c r="AF238" s="16"/>
      <c r="AG238" s="16"/>
      <c r="AH238" s="17"/>
      <c r="AI238" s="17"/>
      <c r="AJ238" s="17"/>
      <c r="AK238" s="17"/>
      <c r="AL238" s="17"/>
      <c r="AM238" s="18">
        <f t="shared" si="6"/>
        <v>0</v>
      </c>
      <c r="AN238" s="116">
        <f t="shared" si="7"/>
        <v>0</v>
      </c>
    </row>
    <row r="239" spans="1:40" ht="23.25" hidden="1" customHeight="1" x14ac:dyDescent="0.45">
      <c r="A239" s="11"/>
      <c r="B239" s="10" t="s">
        <v>1643</v>
      </c>
      <c r="C239" s="34" t="s">
        <v>1643</v>
      </c>
      <c r="D239" s="10" t="s">
        <v>1642</v>
      </c>
      <c r="E239" s="11" t="s">
        <v>1010</v>
      </c>
      <c r="F239" s="11">
        <v>0</v>
      </c>
      <c r="G239" s="11"/>
      <c r="H239" s="16"/>
      <c r="I239" s="16"/>
      <c r="J239" s="17"/>
      <c r="K239" s="101"/>
      <c r="L239" s="17"/>
      <c r="M239" s="17"/>
      <c r="N239" s="17"/>
      <c r="O239" s="101"/>
      <c r="P239" s="16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6"/>
      <c r="AE239" s="16"/>
      <c r="AF239" s="16"/>
      <c r="AG239" s="16"/>
      <c r="AH239" s="17"/>
      <c r="AI239" s="17"/>
      <c r="AJ239" s="17"/>
      <c r="AK239" s="17"/>
      <c r="AL239" s="17"/>
      <c r="AM239" s="18">
        <f t="shared" si="6"/>
        <v>0</v>
      </c>
      <c r="AN239" s="116">
        <f t="shared" si="7"/>
        <v>0</v>
      </c>
    </row>
    <row r="240" spans="1:40" ht="23.25" customHeight="1" x14ac:dyDescent="0.45">
      <c r="A240" s="11"/>
      <c r="B240" s="10" t="s">
        <v>1632</v>
      </c>
      <c r="C240" s="34" t="s">
        <v>1632</v>
      </c>
      <c r="D240" s="10" t="s">
        <v>1734</v>
      </c>
      <c r="E240" s="11" t="s">
        <v>1010</v>
      </c>
      <c r="F240" s="11">
        <v>0</v>
      </c>
      <c r="G240" s="11"/>
      <c r="H240" s="16"/>
      <c r="I240" s="16">
        <v>1</v>
      </c>
      <c r="J240" s="17"/>
      <c r="K240" s="101"/>
      <c r="L240" s="17">
        <v>1</v>
      </c>
      <c r="M240" s="17"/>
      <c r="N240" s="17"/>
      <c r="O240" s="101"/>
      <c r="P240" s="16"/>
      <c r="Q240" s="17"/>
      <c r="R240" s="17"/>
      <c r="S240" s="17"/>
      <c r="T240" s="17"/>
      <c r="U240" s="17"/>
      <c r="V240" s="17">
        <v>1</v>
      </c>
      <c r="W240" s="17"/>
      <c r="X240" s="17"/>
      <c r="Y240" s="17"/>
      <c r="Z240" s="17">
        <v>1</v>
      </c>
      <c r="AA240" s="17"/>
      <c r="AB240" s="17"/>
      <c r="AC240" s="17"/>
      <c r="AD240" s="16"/>
      <c r="AE240" s="16"/>
      <c r="AF240" s="16"/>
      <c r="AG240" s="16"/>
      <c r="AH240" s="17"/>
      <c r="AI240" s="17"/>
      <c r="AJ240" s="17"/>
      <c r="AK240" s="17"/>
      <c r="AL240" s="17"/>
      <c r="AM240" s="18">
        <f t="shared" si="6"/>
        <v>4</v>
      </c>
      <c r="AN240" s="116">
        <f t="shared" si="7"/>
        <v>0</v>
      </c>
    </row>
    <row r="241" spans="1:40" ht="23.25" customHeight="1" x14ac:dyDescent="0.45">
      <c r="A241" s="11"/>
      <c r="B241" s="10" t="s">
        <v>1633</v>
      </c>
      <c r="C241" s="34" t="s">
        <v>1633</v>
      </c>
      <c r="D241" s="10" t="s">
        <v>1735</v>
      </c>
      <c r="E241" s="11" t="s">
        <v>1010</v>
      </c>
      <c r="F241" s="11">
        <v>0</v>
      </c>
      <c r="G241" s="11"/>
      <c r="H241" s="16"/>
      <c r="I241" s="16"/>
      <c r="J241" s="17"/>
      <c r="K241" s="101"/>
      <c r="L241" s="17">
        <v>1</v>
      </c>
      <c r="M241" s="17"/>
      <c r="N241" s="17"/>
      <c r="O241" s="101">
        <v>1</v>
      </c>
      <c r="P241" s="16"/>
      <c r="Q241" s="17"/>
      <c r="R241" s="17"/>
      <c r="S241" s="17"/>
      <c r="T241" s="17"/>
      <c r="U241" s="17"/>
      <c r="V241" s="17"/>
      <c r="W241" s="17"/>
      <c r="X241" s="17"/>
      <c r="Y241" s="17">
        <v>1</v>
      </c>
      <c r="Z241" s="17">
        <v>1</v>
      </c>
      <c r="AA241" s="17"/>
      <c r="AB241" s="17"/>
      <c r="AC241" s="17"/>
      <c r="AD241" s="16"/>
      <c r="AE241" s="16">
        <v>1</v>
      </c>
      <c r="AF241" s="16"/>
      <c r="AG241" s="16"/>
      <c r="AH241" s="17"/>
      <c r="AI241" s="17">
        <v>1</v>
      </c>
      <c r="AJ241" s="17"/>
      <c r="AK241" s="17"/>
      <c r="AL241" s="17"/>
      <c r="AM241" s="18">
        <f t="shared" si="6"/>
        <v>6</v>
      </c>
      <c r="AN241" s="116">
        <f t="shared" si="7"/>
        <v>0</v>
      </c>
    </row>
    <row r="242" spans="1:40" ht="23.25" hidden="1" customHeight="1" x14ac:dyDescent="0.45">
      <c r="A242" s="11"/>
      <c r="B242" s="10" t="s">
        <v>1728</v>
      </c>
      <c r="C242" s="34" t="s">
        <v>1728</v>
      </c>
      <c r="D242" s="10" t="s">
        <v>1729</v>
      </c>
      <c r="E242" s="11" t="s">
        <v>1010</v>
      </c>
      <c r="F242" s="11">
        <v>0</v>
      </c>
      <c r="G242" s="11"/>
      <c r="H242" s="16"/>
      <c r="I242" s="16"/>
      <c r="J242" s="17"/>
      <c r="K242" s="101"/>
      <c r="L242" s="17"/>
      <c r="M242" s="17"/>
      <c r="N242" s="17"/>
      <c r="O242" s="101"/>
      <c r="P242" s="16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6"/>
      <c r="AE242" s="16"/>
      <c r="AF242" s="16"/>
      <c r="AG242" s="16"/>
      <c r="AH242" s="17"/>
      <c r="AI242" s="17"/>
      <c r="AJ242" s="17"/>
      <c r="AK242" s="17"/>
      <c r="AL242" s="17"/>
      <c r="AM242" s="18">
        <f t="shared" si="6"/>
        <v>0</v>
      </c>
      <c r="AN242" s="116">
        <f t="shared" si="7"/>
        <v>0</v>
      </c>
    </row>
    <row r="243" spans="1:40" ht="23.25" hidden="1" customHeight="1" x14ac:dyDescent="0.45">
      <c r="A243" s="11"/>
      <c r="B243" s="10" t="s">
        <v>1732</v>
      </c>
      <c r="C243" s="34" t="s">
        <v>1732</v>
      </c>
      <c r="D243" s="10" t="s">
        <v>1733</v>
      </c>
      <c r="E243" s="11" t="s">
        <v>1010</v>
      </c>
      <c r="F243" s="11">
        <v>0</v>
      </c>
      <c r="G243" s="11"/>
      <c r="H243" s="16"/>
      <c r="I243" s="16"/>
      <c r="J243" s="17"/>
      <c r="K243" s="101"/>
      <c r="L243" s="17"/>
      <c r="M243" s="17"/>
      <c r="N243" s="17"/>
      <c r="O243" s="101"/>
      <c r="P243" s="16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6"/>
      <c r="AE243" s="16"/>
      <c r="AF243" s="16"/>
      <c r="AG243" s="16"/>
      <c r="AH243" s="17"/>
      <c r="AI243" s="17"/>
      <c r="AJ243" s="17"/>
      <c r="AK243" s="17"/>
      <c r="AL243" s="17"/>
      <c r="AM243" s="18">
        <f t="shared" si="6"/>
        <v>0</v>
      </c>
      <c r="AN243" s="116">
        <f t="shared" si="7"/>
        <v>0</v>
      </c>
    </row>
    <row r="244" spans="1:40" ht="23.25" hidden="1" customHeight="1" x14ac:dyDescent="0.45">
      <c r="A244" s="11"/>
      <c r="B244" s="10" t="s">
        <v>469</v>
      </c>
      <c r="C244" s="34" t="s">
        <v>469</v>
      </c>
      <c r="D244" s="10" t="s">
        <v>470</v>
      </c>
      <c r="E244" s="11" t="s">
        <v>61</v>
      </c>
      <c r="F244" s="11">
        <v>0</v>
      </c>
      <c r="G244" s="11"/>
      <c r="H244" s="16"/>
      <c r="I244" s="16"/>
      <c r="J244" s="17"/>
      <c r="K244" s="101"/>
      <c r="L244" s="17"/>
      <c r="M244" s="17"/>
      <c r="N244" s="17"/>
      <c r="O244" s="101"/>
      <c r="P244" s="16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6"/>
      <c r="AE244" s="16"/>
      <c r="AF244" s="16"/>
      <c r="AG244" s="16"/>
      <c r="AH244" s="17"/>
      <c r="AI244" s="17"/>
      <c r="AJ244" s="17"/>
      <c r="AK244" s="17"/>
      <c r="AL244" s="17"/>
      <c r="AM244" s="18">
        <f t="shared" si="6"/>
        <v>0</v>
      </c>
      <c r="AN244" s="116">
        <f t="shared" si="7"/>
        <v>0</v>
      </c>
    </row>
    <row r="245" spans="1:40" ht="23.25" hidden="1" customHeight="1" x14ac:dyDescent="0.45">
      <c r="A245" s="11"/>
      <c r="B245" s="10" t="s">
        <v>471</v>
      </c>
      <c r="C245" s="34" t="s">
        <v>471</v>
      </c>
      <c r="D245" s="10" t="s">
        <v>472</v>
      </c>
      <c r="E245" s="11" t="s">
        <v>61</v>
      </c>
      <c r="F245" s="11">
        <v>0</v>
      </c>
      <c r="G245" s="11"/>
      <c r="H245" s="16"/>
      <c r="I245" s="16"/>
      <c r="J245" s="17"/>
      <c r="K245" s="101"/>
      <c r="L245" s="17"/>
      <c r="M245" s="17"/>
      <c r="N245" s="17"/>
      <c r="O245" s="101"/>
      <c r="P245" s="16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6"/>
      <c r="AE245" s="16"/>
      <c r="AF245" s="16"/>
      <c r="AG245" s="16"/>
      <c r="AH245" s="17"/>
      <c r="AI245" s="17"/>
      <c r="AJ245" s="17"/>
      <c r="AK245" s="17"/>
      <c r="AL245" s="17"/>
      <c r="AM245" s="18">
        <f t="shared" si="6"/>
        <v>0</v>
      </c>
      <c r="AN245" s="116">
        <f t="shared" si="7"/>
        <v>0</v>
      </c>
    </row>
    <row r="246" spans="1:40" ht="23.25" hidden="1" customHeight="1" x14ac:dyDescent="0.45">
      <c r="A246" s="11"/>
      <c r="B246" s="10" t="s">
        <v>65</v>
      </c>
      <c r="C246" s="34" t="s">
        <v>65</v>
      </c>
      <c r="D246" s="10" t="s">
        <v>66</v>
      </c>
      <c r="E246" s="11" t="s">
        <v>61</v>
      </c>
      <c r="F246" s="11">
        <v>0</v>
      </c>
      <c r="G246" s="11"/>
      <c r="H246" s="16"/>
      <c r="I246" s="16"/>
      <c r="J246" s="17"/>
      <c r="K246" s="101"/>
      <c r="L246" s="17"/>
      <c r="M246" s="17"/>
      <c r="N246" s="17"/>
      <c r="O246" s="101"/>
      <c r="P246" s="16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6"/>
      <c r="AE246" s="16"/>
      <c r="AF246" s="16"/>
      <c r="AG246" s="16"/>
      <c r="AH246" s="17"/>
      <c r="AI246" s="17"/>
      <c r="AJ246" s="17"/>
      <c r="AK246" s="17"/>
      <c r="AL246" s="17"/>
      <c r="AM246" s="18">
        <f t="shared" si="6"/>
        <v>0</v>
      </c>
      <c r="AN246" s="116">
        <f t="shared" si="7"/>
        <v>0</v>
      </c>
    </row>
    <row r="247" spans="1:40" ht="23.25" hidden="1" customHeight="1" x14ac:dyDescent="0.45">
      <c r="A247" s="11"/>
      <c r="B247" s="10" t="s">
        <v>67</v>
      </c>
      <c r="C247" s="34" t="s">
        <v>67</v>
      </c>
      <c r="D247" s="10" t="s">
        <v>68</v>
      </c>
      <c r="E247" s="11" t="s">
        <v>61</v>
      </c>
      <c r="F247" s="11">
        <v>0</v>
      </c>
      <c r="G247" s="11"/>
      <c r="H247" s="16"/>
      <c r="I247" s="16"/>
      <c r="J247" s="17"/>
      <c r="K247" s="101"/>
      <c r="L247" s="17"/>
      <c r="M247" s="17"/>
      <c r="N247" s="17"/>
      <c r="O247" s="101"/>
      <c r="P247" s="16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6"/>
      <c r="AE247" s="16"/>
      <c r="AF247" s="16"/>
      <c r="AG247" s="16"/>
      <c r="AH247" s="17"/>
      <c r="AI247" s="17"/>
      <c r="AJ247" s="17"/>
      <c r="AK247" s="17"/>
      <c r="AL247" s="17"/>
      <c r="AM247" s="18">
        <f t="shared" si="6"/>
        <v>0</v>
      </c>
      <c r="AN247" s="116">
        <f t="shared" si="7"/>
        <v>0</v>
      </c>
    </row>
    <row r="248" spans="1:40" ht="23.25" hidden="1" customHeight="1" x14ac:dyDescent="0.45">
      <c r="A248" s="75"/>
      <c r="B248" s="10" t="s">
        <v>473</v>
      </c>
      <c r="C248" s="34" t="s">
        <v>473</v>
      </c>
      <c r="D248" s="10" t="s">
        <v>474</v>
      </c>
      <c r="E248" s="11" t="s">
        <v>71</v>
      </c>
      <c r="F248" s="11">
        <v>0</v>
      </c>
      <c r="G248" s="11"/>
      <c r="H248" s="16"/>
      <c r="I248" s="16"/>
      <c r="J248" s="17"/>
      <c r="K248" s="101"/>
      <c r="L248" s="17"/>
      <c r="M248" s="17"/>
      <c r="N248" s="17"/>
      <c r="O248" s="101"/>
      <c r="P248" s="16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6"/>
      <c r="AE248" s="16"/>
      <c r="AF248" s="16"/>
      <c r="AG248" s="16"/>
      <c r="AH248" s="17"/>
      <c r="AI248" s="17"/>
      <c r="AJ248" s="17"/>
      <c r="AK248" s="17"/>
      <c r="AL248" s="17"/>
      <c r="AM248" s="18">
        <f t="shared" si="6"/>
        <v>0</v>
      </c>
      <c r="AN248" s="116">
        <f t="shared" si="7"/>
        <v>0</v>
      </c>
    </row>
    <row r="249" spans="1:40" ht="23.25" hidden="1" customHeight="1" x14ac:dyDescent="0.45">
      <c r="A249" s="11"/>
      <c r="B249" s="10" t="s">
        <v>475</v>
      </c>
      <c r="C249" s="34" t="s">
        <v>475</v>
      </c>
      <c r="D249" s="10" t="s">
        <v>476</v>
      </c>
      <c r="E249" s="11" t="s">
        <v>71</v>
      </c>
      <c r="F249" s="11">
        <v>0</v>
      </c>
      <c r="G249" s="11"/>
      <c r="H249" s="16"/>
      <c r="I249" s="16"/>
      <c r="J249" s="17"/>
      <c r="K249" s="101"/>
      <c r="L249" s="17"/>
      <c r="M249" s="17"/>
      <c r="N249" s="17"/>
      <c r="O249" s="101"/>
      <c r="P249" s="16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6"/>
      <c r="AE249" s="16"/>
      <c r="AF249" s="16"/>
      <c r="AG249" s="16"/>
      <c r="AH249" s="17"/>
      <c r="AI249" s="17"/>
      <c r="AJ249" s="17"/>
      <c r="AK249" s="17"/>
      <c r="AL249" s="17"/>
      <c r="AM249" s="18">
        <f t="shared" si="6"/>
        <v>0</v>
      </c>
      <c r="AN249" s="116">
        <f t="shared" si="7"/>
        <v>0</v>
      </c>
    </row>
    <row r="250" spans="1:40" ht="23.25" hidden="1" customHeight="1" x14ac:dyDescent="0.45">
      <c r="A250" s="11"/>
      <c r="B250" s="10" t="s">
        <v>477</v>
      </c>
      <c r="C250" s="34" t="s">
        <v>477</v>
      </c>
      <c r="D250" s="10" t="s">
        <v>478</v>
      </c>
      <c r="E250" s="11" t="s">
        <v>71</v>
      </c>
      <c r="F250" s="11">
        <v>0</v>
      </c>
      <c r="G250" s="11"/>
      <c r="H250" s="16"/>
      <c r="I250" s="16"/>
      <c r="J250" s="17"/>
      <c r="K250" s="101"/>
      <c r="L250" s="17"/>
      <c r="M250" s="17"/>
      <c r="N250" s="17"/>
      <c r="O250" s="101"/>
      <c r="P250" s="16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6"/>
      <c r="AE250" s="16"/>
      <c r="AF250" s="16"/>
      <c r="AG250" s="16"/>
      <c r="AH250" s="17"/>
      <c r="AI250" s="17"/>
      <c r="AJ250" s="17"/>
      <c r="AK250" s="17"/>
      <c r="AL250" s="17"/>
      <c r="AM250" s="18">
        <f t="shared" si="6"/>
        <v>0</v>
      </c>
      <c r="AN250" s="116">
        <f t="shared" si="7"/>
        <v>0</v>
      </c>
    </row>
    <row r="251" spans="1:40" ht="23.25" hidden="1" customHeight="1" x14ac:dyDescent="0.45">
      <c r="A251" s="11"/>
      <c r="B251" s="10" t="s">
        <v>479</v>
      </c>
      <c r="C251" s="34" t="s">
        <v>479</v>
      </c>
      <c r="D251" s="10" t="s">
        <v>480</v>
      </c>
      <c r="E251" s="11" t="s">
        <v>71</v>
      </c>
      <c r="F251" s="11">
        <v>0</v>
      </c>
      <c r="G251" s="11"/>
      <c r="H251" s="16"/>
      <c r="I251" s="16"/>
      <c r="J251" s="17"/>
      <c r="K251" s="101"/>
      <c r="L251" s="17"/>
      <c r="M251" s="17"/>
      <c r="N251" s="17"/>
      <c r="O251" s="101"/>
      <c r="P251" s="16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6"/>
      <c r="AE251" s="16"/>
      <c r="AF251" s="16"/>
      <c r="AG251" s="16"/>
      <c r="AH251" s="17"/>
      <c r="AI251" s="17"/>
      <c r="AJ251" s="17"/>
      <c r="AK251" s="17"/>
      <c r="AL251" s="17"/>
      <c r="AM251" s="18">
        <f t="shared" si="6"/>
        <v>0</v>
      </c>
      <c r="AN251" s="116">
        <f t="shared" si="7"/>
        <v>0</v>
      </c>
    </row>
    <row r="252" spans="1:40" ht="23.25" hidden="1" customHeight="1" x14ac:dyDescent="0.45">
      <c r="A252" s="11"/>
      <c r="B252" s="10" t="s">
        <v>69</v>
      </c>
      <c r="C252" s="34" t="s">
        <v>69</v>
      </c>
      <c r="D252" s="10" t="s">
        <v>70</v>
      </c>
      <c r="E252" s="11" t="s">
        <v>71</v>
      </c>
      <c r="F252" s="11">
        <v>0</v>
      </c>
      <c r="G252" s="11"/>
      <c r="H252" s="16"/>
      <c r="I252" s="16"/>
      <c r="J252" s="17"/>
      <c r="K252" s="101"/>
      <c r="L252" s="17"/>
      <c r="M252" s="17"/>
      <c r="N252" s="17"/>
      <c r="O252" s="101"/>
      <c r="P252" s="1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6"/>
      <c r="AE252" s="16"/>
      <c r="AF252" s="16"/>
      <c r="AG252" s="16"/>
      <c r="AH252" s="17"/>
      <c r="AI252" s="17"/>
      <c r="AJ252" s="17"/>
      <c r="AK252" s="17"/>
      <c r="AL252" s="17"/>
      <c r="AM252" s="18">
        <f t="shared" si="6"/>
        <v>0</v>
      </c>
      <c r="AN252" s="116">
        <f t="shared" si="7"/>
        <v>0</v>
      </c>
    </row>
    <row r="253" spans="1:40" ht="23.25" hidden="1" customHeight="1" x14ac:dyDescent="0.45">
      <c r="A253" s="11"/>
      <c r="B253" s="10" t="s">
        <v>481</v>
      </c>
      <c r="C253" s="34" t="s">
        <v>481</v>
      </c>
      <c r="D253" s="10" t="s">
        <v>482</v>
      </c>
      <c r="E253" s="11" t="s">
        <v>71</v>
      </c>
      <c r="F253" s="11">
        <v>0</v>
      </c>
      <c r="G253" s="11"/>
      <c r="H253" s="16"/>
      <c r="I253" s="16"/>
      <c r="J253" s="17"/>
      <c r="K253" s="101"/>
      <c r="L253" s="17"/>
      <c r="M253" s="17"/>
      <c r="N253" s="17"/>
      <c r="O253" s="101"/>
      <c r="P253" s="16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43"/>
      <c r="AC253" s="17"/>
      <c r="AD253" s="16"/>
      <c r="AE253" s="16"/>
      <c r="AF253" s="16"/>
      <c r="AG253" s="16"/>
      <c r="AH253" s="17"/>
      <c r="AI253" s="17"/>
      <c r="AJ253" s="17"/>
      <c r="AK253" s="17"/>
      <c r="AL253" s="17"/>
      <c r="AM253" s="18">
        <f t="shared" si="6"/>
        <v>0</v>
      </c>
      <c r="AN253" s="116">
        <f t="shared" si="7"/>
        <v>0</v>
      </c>
    </row>
    <row r="254" spans="1:40" ht="23.25" hidden="1" customHeight="1" x14ac:dyDescent="0.45">
      <c r="A254" s="11"/>
      <c r="B254" s="10" t="s">
        <v>483</v>
      </c>
      <c r="C254" s="34" t="s">
        <v>483</v>
      </c>
      <c r="D254" s="10" t="s">
        <v>1569</v>
      </c>
      <c r="E254" s="11" t="s">
        <v>484</v>
      </c>
      <c r="F254" s="11">
        <v>0</v>
      </c>
      <c r="G254" s="11"/>
      <c r="H254" s="16"/>
      <c r="I254" s="16"/>
      <c r="J254" s="17"/>
      <c r="K254" s="101"/>
      <c r="L254" s="17"/>
      <c r="M254" s="17"/>
      <c r="N254" s="17"/>
      <c r="O254" s="101"/>
      <c r="P254" s="16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6"/>
      <c r="AE254" s="16"/>
      <c r="AF254" s="16"/>
      <c r="AG254" s="16"/>
      <c r="AH254" s="17"/>
      <c r="AI254" s="17"/>
      <c r="AJ254" s="17"/>
      <c r="AK254" s="17"/>
      <c r="AL254" s="17"/>
      <c r="AM254" s="18">
        <f t="shared" si="6"/>
        <v>0</v>
      </c>
      <c r="AN254" s="116">
        <f t="shared" si="7"/>
        <v>0</v>
      </c>
    </row>
    <row r="255" spans="1:40" ht="23.25" customHeight="1" x14ac:dyDescent="0.45">
      <c r="A255" s="11"/>
      <c r="B255" s="10" t="s">
        <v>485</v>
      </c>
      <c r="C255" s="34">
        <v>1024001002</v>
      </c>
      <c r="D255" s="10" t="s">
        <v>486</v>
      </c>
      <c r="E255" s="11" t="s">
        <v>487</v>
      </c>
      <c r="F255" s="11">
        <v>0</v>
      </c>
      <c r="G255" s="11"/>
      <c r="H255" s="16"/>
      <c r="I255" s="16"/>
      <c r="J255" s="17"/>
      <c r="K255" s="101"/>
      <c r="L255" s="17"/>
      <c r="M255" s="17"/>
      <c r="N255" s="17">
        <v>1</v>
      </c>
      <c r="O255" s="101"/>
      <c r="P255" s="16">
        <v>2</v>
      </c>
      <c r="Q255" s="17"/>
      <c r="R255" s="17"/>
      <c r="S255" s="17">
        <v>2</v>
      </c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6">
        <v>1</v>
      </c>
      <c r="AE255" s="16">
        <v>1</v>
      </c>
      <c r="AF255" s="16"/>
      <c r="AG255" s="16"/>
      <c r="AH255" s="17"/>
      <c r="AI255" s="17"/>
      <c r="AJ255" s="17"/>
      <c r="AK255" s="17"/>
      <c r="AL255" s="17"/>
      <c r="AM255" s="18">
        <f t="shared" si="6"/>
        <v>7</v>
      </c>
      <c r="AN255" s="116">
        <f t="shared" si="7"/>
        <v>0</v>
      </c>
    </row>
    <row r="256" spans="1:40" ht="23.25" hidden="1" customHeight="1" x14ac:dyDescent="0.45">
      <c r="A256" s="11"/>
      <c r="B256" s="10" t="s">
        <v>488</v>
      </c>
      <c r="C256" s="34" t="s">
        <v>488</v>
      </c>
      <c r="D256" s="10" t="s">
        <v>489</v>
      </c>
      <c r="E256" s="11" t="s">
        <v>265</v>
      </c>
      <c r="F256" s="11">
        <v>0</v>
      </c>
      <c r="G256" s="11"/>
      <c r="H256" s="16"/>
      <c r="I256" s="16"/>
      <c r="J256" s="17"/>
      <c r="K256" s="101"/>
      <c r="L256" s="17"/>
      <c r="M256" s="17"/>
      <c r="N256" s="17"/>
      <c r="O256" s="101"/>
      <c r="P256" s="16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6"/>
      <c r="AE256" s="16"/>
      <c r="AF256" s="16"/>
      <c r="AG256" s="16"/>
      <c r="AH256" s="17"/>
      <c r="AI256" s="17"/>
      <c r="AJ256" s="17"/>
      <c r="AK256" s="17"/>
      <c r="AL256" s="17"/>
      <c r="AM256" s="18">
        <f t="shared" si="6"/>
        <v>0</v>
      </c>
      <c r="AN256" s="116">
        <f t="shared" si="7"/>
        <v>0</v>
      </c>
    </row>
    <row r="257" spans="1:40" ht="23.25" hidden="1" customHeight="1" x14ac:dyDescent="0.45">
      <c r="A257" s="11"/>
      <c r="B257" s="10" t="s">
        <v>490</v>
      </c>
      <c r="C257" s="34" t="s">
        <v>490</v>
      </c>
      <c r="D257" s="10" t="s">
        <v>491</v>
      </c>
      <c r="E257" s="11" t="s">
        <v>265</v>
      </c>
      <c r="F257" s="11">
        <v>0</v>
      </c>
      <c r="G257" s="11"/>
      <c r="H257" s="16"/>
      <c r="I257" s="16"/>
      <c r="J257" s="17"/>
      <c r="K257" s="101"/>
      <c r="L257" s="17"/>
      <c r="M257" s="17"/>
      <c r="N257" s="17"/>
      <c r="O257" s="101"/>
      <c r="P257" s="16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6"/>
      <c r="AE257" s="16"/>
      <c r="AF257" s="16"/>
      <c r="AG257" s="16"/>
      <c r="AH257" s="17"/>
      <c r="AI257" s="17"/>
      <c r="AJ257" s="17"/>
      <c r="AK257" s="17"/>
      <c r="AL257" s="17"/>
      <c r="AM257" s="18">
        <f t="shared" si="6"/>
        <v>0</v>
      </c>
      <c r="AN257" s="116">
        <f t="shared" si="7"/>
        <v>0</v>
      </c>
    </row>
    <row r="258" spans="1:40" ht="23.25" hidden="1" customHeight="1" x14ac:dyDescent="0.45">
      <c r="A258" s="20"/>
      <c r="B258" s="10" t="s">
        <v>492</v>
      </c>
      <c r="C258" s="34">
        <v>1021601046</v>
      </c>
      <c r="D258" s="10" t="s">
        <v>493</v>
      </c>
      <c r="E258" s="11" t="s">
        <v>61</v>
      </c>
      <c r="F258" s="11">
        <v>0</v>
      </c>
      <c r="G258" s="11"/>
      <c r="H258" s="16"/>
      <c r="I258" s="16"/>
      <c r="J258" s="17"/>
      <c r="K258" s="101"/>
      <c r="L258" s="17"/>
      <c r="M258" s="17"/>
      <c r="N258" s="17"/>
      <c r="O258" s="101"/>
      <c r="P258" s="16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6"/>
      <c r="AE258" s="16"/>
      <c r="AF258" s="16"/>
      <c r="AG258" s="16"/>
      <c r="AH258" s="17"/>
      <c r="AI258" s="17"/>
      <c r="AJ258" s="17"/>
      <c r="AK258" s="17"/>
      <c r="AL258" s="17"/>
      <c r="AM258" s="18">
        <f t="shared" si="6"/>
        <v>0</v>
      </c>
      <c r="AN258" s="116">
        <f t="shared" si="7"/>
        <v>0</v>
      </c>
    </row>
    <row r="259" spans="1:40" ht="23.25" hidden="1" customHeight="1" x14ac:dyDescent="0.45">
      <c r="A259" s="20"/>
      <c r="B259" s="10" t="s">
        <v>495</v>
      </c>
      <c r="C259" s="34">
        <v>1021601045</v>
      </c>
      <c r="D259" s="10" t="s">
        <v>496</v>
      </c>
      <c r="E259" s="11" t="s">
        <v>61</v>
      </c>
      <c r="F259" s="11">
        <v>0</v>
      </c>
      <c r="G259" s="11"/>
      <c r="H259" s="16"/>
      <c r="I259" s="16"/>
      <c r="J259" s="17"/>
      <c r="K259" s="101"/>
      <c r="L259" s="17"/>
      <c r="M259" s="17"/>
      <c r="N259" s="17"/>
      <c r="O259" s="101"/>
      <c r="P259" s="16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6"/>
      <c r="AE259" s="16"/>
      <c r="AF259" s="16"/>
      <c r="AG259" s="16"/>
      <c r="AH259" s="17"/>
      <c r="AI259" s="17"/>
      <c r="AJ259" s="17"/>
      <c r="AK259" s="17"/>
      <c r="AL259" s="17"/>
      <c r="AM259" s="18">
        <f t="shared" si="6"/>
        <v>0</v>
      </c>
      <c r="AN259" s="116">
        <f t="shared" si="7"/>
        <v>0</v>
      </c>
    </row>
    <row r="260" spans="1:40" ht="23.25" customHeight="1" x14ac:dyDescent="0.45">
      <c r="A260" s="11"/>
      <c r="B260" s="10" t="s">
        <v>498</v>
      </c>
      <c r="C260" s="34" t="s">
        <v>498</v>
      </c>
      <c r="D260" s="10" t="s">
        <v>499</v>
      </c>
      <c r="E260" s="11" t="s">
        <v>265</v>
      </c>
      <c r="F260" s="11">
        <v>0</v>
      </c>
      <c r="G260" s="11"/>
      <c r="H260" s="16"/>
      <c r="I260" s="16"/>
      <c r="J260" s="17"/>
      <c r="K260" s="101"/>
      <c r="L260" s="17"/>
      <c r="M260" s="17"/>
      <c r="N260" s="17"/>
      <c r="O260" s="101"/>
      <c r="P260" s="16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>
        <v>5</v>
      </c>
      <c r="AD260" s="16"/>
      <c r="AE260" s="16"/>
      <c r="AF260" s="16"/>
      <c r="AG260" s="16"/>
      <c r="AH260" s="17"/>
      <c r="AI260" s="17"/>
      <c r="AJ260" s="17"/>
      <c r="AK260" s="17"/>
      <c r="AL260" s="17"/>
      <c r="AM260" s="18">
        <f t="shared" si="6"/>
        <v>5</v>
      </c>
      <c r="AN260" s="116">
        <f t="shared" si="7"/>
        <v>0</v>
      </c>
    </row>
    <row r="261" spans="1:40" ht="23.25" hidden="1" customHeight="1" x14ac:dyDescent="0.45">
      <c r="A261" s="11"/>
      <c r="B261" s="10" t="s">
        <v>500</v>
      </c>
      <c r="C261" s="34" t="s">
        <v>500</v>
      </c>
      <c r="D261" s="10" t="s">
        <v>1328</v>
      </c>
      <c r="E261" s="11" t="s">
        <v>61</v>
      </c>
      <c r="F261" s="11">
        <v>0</v>
      </c>
      <c r="G261" s="11"/>
      <c r="H261" s="16"/>
      <c r="I261" s="16"/>
      <c r="J261" s="17"/>
      <c r="K261" s="101"/>
      <c r="L261" s="17"/>
      <c r="M261" s="17"/>
      <c r="N261" s="17"/>
      <c r="O261" s="101"/>
      <c r="P261" s="16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6"/>
      <c r="AE261" s="16"/>
      <c r="AF261" s="16"/>
      <c r="AG261" s="16"/>
      <c r="AH261" s="17"/>
      <c r="AI261" s="17"/>
      <c r="AJ261" s="17"/>
      <c r="AK261" s="17"/>
      <c r="AL261" s="17"/>
      <c r="AM261" s="18">
        <f t="shared" si="6"/>
        <v>0</v>
      </c>
      <c r="AN261" s="116">
        <f t="shared" si="7"/>
        <v>0</v>
      </c>
    </row>
    <row r="262" spans="1:40" ht="23.25" hidden="1" customHeight="1" x14ac:dyDescent="0.45">
      <c r="A262" s="27"/>
      <c r="B262" s="10" t="s">
        <v>502</v>
      </c>
      <c r="C262" s="34" t="s">
        <v>502</v>
      </c>
      <c r="D262" s="10" t="s">
        <v>503</v>
      </c>
      <c r="E262" s="11" t="s">
        <v>61</v>
      </c>
      <c r="F262" s="11">
        <v>0</v>
      </c>
      <c r="G262" s="11"/>
      <c r="H262" s="16"/>
      <c r="I262" s="16"/>
      <c r="J262" s="17"/>
      <c r="K262" s="101"/>
      <c r="L262" s="17"/>
      <c r="M262" s="17"/>
      <c r="N262" s="17"/>
      <c r="O262" s="101"/>
      <c r="P262" s="16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6"/>
      <c r="AE262" s="16"/>
      <c r="AF262" s="16"/>
      <c r="AG262" s="16"/>
      <c r="AH262" s="17"/>
      <c r="AI262" s="17"/>
      <c r="AJ262" s="17"/>
      <c r="AK262" s="17"/>
      <c r="AL262" s="17"/>
      <c r="AM262" s="18">
        <f t="shared" ref="AM262:AM323" si="8">H262+I262+J262+K262+L262+M262+N262+O262+P262+Q262+R262+S262+T262+U262+V262+W262+X262+Y262+Z262+AA262+AB262+AC262+AD262+AE262+AF262+AG262+AH262+AI262+AJ262+AK262+AL262</f>
        <v>0</v>
      </c>
      <c r="AN262" s="116">
        <f t="shared" ref="AN262:AN323" si="9">AM262*F262</f>
        <v>0</v>
      </c>
    </row>
    <row r="263" spans="1:40" ht="23.25" hidden="1" customHeight="1" x14ac:dyDescent="0.45">
      <c r="A263" s="11"/>
      <c r="B263" s="10" t="s">
        <v>505</v>
      </c>
      <c r="C263" s="34" t="s">
        <v>505</v>
      </c>
      <c r="D263" s="10" t="s">
        <v>506</v>
      </c>
      <c r="E263" s="11" t="s">
        <v>61</v>
      </c>
      <c r="F263" s="11">
        <v>0</v>
      </c>
      <c r="G263" s="11"/>
      <c r="H263" s="16"/>
      <c r="I263" s="16"/>
      <c r="J263" s="17"/>
      <c r="K263" s="101"/>
      <c r="L263" s="17"/>
      <c r="M263" s="17"/>
      <c r="N263" s="17"/>
      <c r="O263" s="101"/>
      <c r="P263" s="16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6"/>
      <c r="AE263" s="16"/>
      <c r="AF263" s="16"/>
      <c r="AG263" s="16"/>
      <c r="AH263" s="17"/>
      <c r="AI263" s="17"/>
      <c r="AJ263" s="17"/>
      <c r="AK263" s="17"/>
      <c r="AL263" s="17"/>
      <c r="AM263" s="18">
        <f t="shared" si="8"/>
        <v>0</v>
      </c>
      <c r="AN263" s="116">
        <f t="shared" si="9"/>
        <v>0</v>
      </c>
    </row>
    <row r="264" spans="1:40" ht="23.25" hidden="1" customHeight="1" x14ac:dyDescent="0.45">
      <c r="A264" s="11"/>
      <c r="B264" s="10" t="s">
        <v>73</v>
      </c>
      <c r="C264" s="34" t="s">
        <v>73</v>
      </c>
      <c r="D264" s="10" t="s">
        <v>74</v>
      </c>
      <c r="E264" s="11" t="s">
        <v>61</v>
      </c>
      <c r="F264" s="11">
        <v>0</v>
      </c>
      <c r="G264" s="11"/>
      <c r="H264" s="16"/>
      <c r="I264" s="16"/>
      <c r="J264" s="17"/>
      <c r="K264" s="101"/>
      <c r="L264" s="17"/>
      <c r="M264" s="17"/>
      <c r="N264" s="17"/>
      <c r="O264" s="101"/>
      <c r="P264" s="16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6"/>
      <c r="AE264" s="16"/>
      <c r="AF264" s="16"/>
      <c r="AG264" s="16"/>
      <c r="AH264" s="17"/>
      <c r="AI264" s="17"/>
      <c r="AJ264" s="17"/>
      <c r="AK264" s="17"/>
      <c r="AL264" s="17"/>
      <c r="AM264" s="18">
        <f t="shared" si="8"/>
        <v>0</v>
      </c>
      <c r="AN264" s="116">
        <f t="shared" si="9"/>
        <v>0</v>
      </c>
    </row>
    <row r="265" spans="1:40" ht="23.25" hidden="1" customHeight="1" x14ac:dyDescent="0.45">
      <c r="A265" s="11"/>
      <c r="B265" s="10" t="s">
        <v>75</v>
      </c>
      <c r="C265" s="34" t="s">
        <v>75</v>
      </c>
      <c r="D265" s="10" t="s">
        <v>76</v>
      </c>
      <c r="E265" s="11" t="s">
        <v>61</v>
      </c>
      <c r="F265" s="11">
        <v>0</v>
      </c>
      <c r="G265" s="11"/>
      <c r="H265" s="16"/>
      <c r="I265" s="16"/>
      <c r="J265" s="17"/>
      <c r="K265" s="101"/>
      <c r="L265" s="17"/>
      <c r="M265" s="17"/>
      <c r="N265" s="17"/>
      <c r="O265" s="101"/>
      <c r="P265" s="16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6"/>
      <c r="AE265" s="16"/>
      <c r="AF265" s="16"/>
      <c r="AG265" s="16"/>
      <c r="AH265" s="17"/>
      <c r="AI265" s="17"/>
      <c r="AJ265" s="17"/>
      <c r="AK265" s="17"/>
      <c r="AL265" s="17"/>
      <c r="AM265" s="18">
        <f t="shared" si="8"/>
        <v>0</v>
      </c>
      <c r="AN265" s="116">
        <f t="shared" si="9"/>
        <v>0</v>
      </c>
    </row>
    <row r="266" spans="1:40" ht="23.25" hidden="1" customHeight="1" x14ac:dyDescent="0.45">
      <c r="A266" s="11"/>
      <c r="B266" s="10" t="s">
        <v>77</v>
      </c>
      <c r="C266" s="34" t="s">
        <v>77</v>
      </c>
      <c r="D266" s="10" t="s">
        <v>78</v>
      </c>
      <c r="E266" s="11" t="s">
        <v>61</v>
      </c>
      <c r="F266" s="11">
        <v>0</v>
      </c>
      <c r="G266" s="11"/>
      <c r="H266" s="16"/>
      <c r="I266" s="16"/>
      <c r="J266" s="17"/>
      <c r="K266" s="101"/>
      <c r="L266" s="17"/>
      <c r="M266" s="17"/>
      <c r="N266" s="17"/>
      <c r="O266" s="101"/>
      <c r="P266" s="16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6"/>
      <c r="AE266" s="16"/>
      <c r="AF266" s="16"/>
      <c r="AG266" s="16"/>
      <c r="AH266" s="17"/>
      <c r="AI266" s="17"/>
      <c r="AJ266" s="17"/>
      <c r="AK266" s="17"/>
      <c r="AL266" s="17"/>
      <c r="AM266" s="18">
        <f t="shared" si="8"/>
        <v>0</v>
      </c>
      <c r="AN266" s="116">
        <f t="shared" si="9"/>
        <v>0</v>
      </c>
    </row>
    <row r="267" spans="1:40" ht="23.25" hidden="1" customHeight="1" x14ac:dyDescent="0.45">
      <c r="A267" s="11"/>
      <c r="B267" s="10" t="s">
        <v>508</v>
      </c>
      <c r="C267" s="34" t="s">
        <v>508</v>
      </c>
      <c r="D267" s="10" t="s">
        <v>1484</v>
      </c>
      <c r="E267" s="11" t="s">
        <v>265</v>
      </c>
      <c r="F267" s="11">
        <v>0</v>
      </c>
      <c r="G267" s="11"/>
      <c r="H267" s="16"/>
      <c r="I267" s="16"/>
      <c r="J267" s="17"/>
      <c r="K267" s="101"/>
      <c r="L267" s="17"/>
      <c r="M267" s="17"/>
      <c r="N267" s="17"/>
      <c r="O267" s="101"/>
      <c r="P267" s="16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6"/>
      <c r="AE267" s="16"/>
      <c r="AF267" s="16"/>
      <c r="AG267" s="16"/>
      <c r="AH267" s="17"/>
      <c r="AI267" s="17"/>
      <c r="AJ267" s="17"/>
      <c r="AK267" s="17"/>
      <c r="AL267" s="17"/>
      <c r="AM267" s="18">
        <f t="shared" si="8"/>
        <v>0</v>
      </c>
      <c r="AN267" s="116">
        <f t="shared" si="9"/>
        <v>0</v>
      </c>
    </row>
    <row r="268" spans="1:40" ht="23.25" hidden="1" customHeight="1" x14ac:dyDescent="0.45">
      <c r="A268" s="11"/>
      <c r="B268" s="10" t="s">
        <v>1457</v>
      </c>
      <c r="C268" s="34">
        <v>1020301006</v>
      </c>
      <c r="D268" s="10" t="s">
        <v>509</v>
      </c>
      <c r="E268" s="11" t="s">
        <v>265</v>
      </c>
      <c r="F268" s="11">
        <v>0</v>
      </c>
      <c r="G268" s="11"/>
      <c r="H268" s="16"/>
      <c r="I268" s="16"/>
      <c r="J268" s="17"/>
      <c r="K268" s="101"/>
      <c r="L268" s="17"/>
      <c r="M268" s="17"/>
      <c r="N268" s="17"/>
      <c r="O268" s="101"/>
      <c r="P268" s="16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6"/>
      <c r="AE268" s="16"/>
      <c r="AF268" s="16"/>
      <c r="AG268" s="16"/>
      <c r="AH268" s="17"/>
      <c r="AI268" s="17"/>
      <c r="AJ268" s="17"/>
      <c r="AK268" s="17"/>
      <c r="AL268" s="17"/>
      <c r="AM268" s="18">
        <f t="shared" si="8"/>
        <v>0</v>
      </c>
      <c r="AN268" s="116">
        <f t="shared" si="9"/>
        <v>0</v>
      </c>
    </row>
    <row r="269" spans="1:40" ht="23.25" hidden="1" customHeight="1" x14ac:dyDescent="0.45">
      <c r="A269" s="11"/>
      <c r="B269" s="10" t="s">
        <v>79</v>
      </c>
      <c r="C269" s="34" t="s">
        <v>79</v>
      </c>
      <c r="D269" s="10" t="s">
        <v>80</v>
      </c>
      <c r="E269" s="11" t="s">
        <v>61</v>
      </c>
      <c r="F269" s="11">
        <v>0</v>
      </c>
      <c r="G269" s="11"/>
      <c r="H269" s="16"/>
      <c r="I269" s="16"/>
      <c r="J269" s="17"/>
      <c r="K269" s="101"/>
      <c r="L269" s="17"/>
      <c r="M269" s="17"/>
      <c r="N269" s="17"/>
      <c r="O269" s="101"/>
      <c r="P269" s="16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6"/>
      <c r="AE269" s="16"/>
      <c r="AF269" s="16"/>
      <c r="AG269" s="16"/>
      <c r="AH269" s="17"/>
      <c r="AI269" s="17"/>
      <c r="AJ269" s="17"/>
      <c r="AK269" s="17"/>
      <c r="AL269" s="17"/>
      <c r="AM269" s="18">
        <f t="shared" si="8"/>
        <v>0</v>
      </c>
      <c r="AN269" s="116">
        <f t="shared" si="9"/>
        <v>0</v>
      </c>
    </row>
    <row r="270" spans="1:40" ht="23.25" customHeight="1" x14ac:dyDescent="0.45">
      <c r="A270" s="11"/>
      <c r="B270" s="10" t="s">
        <v>510</v>
      </c>
      <c r="C270" s="34" t="s">
        <v>510</v>
      </c>
      <c r="D270" s="10" t="s">
        <v>511</v>
      </c>
      <c r="E270" s="11" t="s">
        <v>484</v>
      </c>
      <c r="F270" s="11">
        <v>1600</v>
      </c>
      <c r="G270" s="11"/>
      <c r="H270" s="16"/>
      <c r="I270" s="16">
        <v>2</v>
      </c>
      <c r="J270" s="17"/>
      <c r="K270" s="101">
        <v>2</v>
      </c>
      <c r="L270" s="17">
        <v>1</v>
      </c>
      <c r="M270" s="17"/>
      <c r="N270" s="17">
        <v>1</v>
      </c>
      <c r="O270" s="101"/>
      <c r="P270" s="16">
        <f>1+1</f>
        <v>2</v>
      </c>
      <c r="Q270" s="17">
        <v>2</v>
      </c>
      <c r="R270" s="17"/>
      <c r="S270" s="17">
        <v>2</v>
      </c>
      <c r="T270" s="17"/>
      <c r="U270" s="17"/>
      <c r="V270" s="17">
        <v>1</v>
      </c>
      <c r="W270" s="17">
        <v>1</v>
      </c>
      <c r="X270" s="17"/>
      <c r="Y270" s="17">
        <v>1</v>
      </c>
      <c r="Z270" s="17">
        <v>1</v>
      </c>
      <c r="AA270" s="17"/>
      <c r="AB270" s="17"/>
      <c r="AC270" s="17">
        <v>2</v>
      </c>
      <c r="AD270" s="16"/>
      <c r="AE270" s="16">
        <v>1</v>
      </c>
      <c r="AF270" s="16"/>
      <c r="AG270" s="16"/>
      <c r="AH270" s="17"/>
      <c r="AI270" s="17"/>
      <c r="AJ270" s="17">
        <v>1</v>
      </c>
      <c r="AK270" s="17">
        <v>2</v>
      </c>
      <c r="AL270" s="17"/>
      <c r="AM270" s="18">
        <f t="shared" si="8"/>
        <v>22</v>
      </c>
      <c r="AN270" s="116">
        <f t="shared" si="9"/>
        <v>35200</v>
      </c>
    </row>
    <row r="271" spans="1:40" ht="23.25" hidden="1" customHeight="1" x14ac:dyDescent="0.45">
      <c r="A271" s="75"/>
      <c r="B271" s="10" t="s">
        <v>514</v>
      </c>
      <c r="C271" s="34" t="s">
        <v>514</v>
      </c>
      <c r="D271" s="10" t="s">
        <v>515</v>
      </c>
      <c r="E271" s="11" t="s">
        <v>265</v>
      </c>
      <c r="F271" s="11">
        <v>0</v>
      </c>
      <c r="G271" s="11"/>
      <c r="H271" s="16"/>
      <c r="I271" s="16"/>
      <c r="J271" s="17"/>
      <c r="K271" s="101"/>
      <c r="L271" s="17"/>
      <c r="M271" s="17"/>
      <c r="N271" s="17"/>
      <c r="O271" s="101"/>
      <c r="P271" s="16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6"/>
      <c r="AE271" s="16"/>
      <c r="AF271" s="16"/>
      <c r="AG271" s="16"/>
      <c r="AH271" s="17"/>
      <c r="AI271" s="17"/>
      <c r="AJ271" s="17"/>
      <c r="AK271" s="17"/>
      <c r="AL271" s="17"/>
      <c r="AM271" s="18">
        <f t="shared" si="8"/>
        <v>0</v>
      </c>
      <c r="AN271" s="116">
        <f t="shared" si="9"/>
        <v>0</v>
      </c>
    </row>
    <row r="272" spans="1:40" ht="23.25" hidden="1" customHeight="1" x14ac:dyDescent="0.45">
      <c r="A272" s="74"/>
      <c r="B272" s="10" t="s">
        <v>516</v>
      </c>
      <c r="C272" s="34" t="s">
        <v>516</v>
      </c>
      <c r="D272" s="10" t="s">
        <v>517</v>
      </c>
      <c r="E272" s="11" t="s">
        <v>61</v>
      </c>
      <c r="F272" s="11">
        <v>0</v>
      </c>
      <c r="G272" s="11"/>
      <c r="H272" s="16"/>
      <c r="I272" s="16"/>
      <c r="J272" s="17"/>
      <c r="K272" s="101"/>
      <c r="L272" s="17"/>
      <c r="M272" s="17"/>
      <c r="N272" s="17"/>
      <c r="O272" s="101"/>
      <c r="P272" s="16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6"/>
      <c r="AE272" s="16"/>
      <c r="AF272" s="16"/>
      <c r="AG272" s="16"/>
      <c r="AH272" s="17"/>
      <c r="AI272" s="17"/>
      <c r="AJ272" s="17"/>
      <c r="AK272" s="17"/>
      <c r="AL272" s="17"/>
      <c r="AM272" s="18">
        <f t="shared" si="8"/>
        <v>0</v>
      </c>
      <c r="AN272" s="116">
        <f t="shared" si="9"/>
        <v>0</v>
      </c>
    </row>
    <row r="273" spans="1:40" ht="23.25" hidden="1" customHeight="1" x14ac:dyDescent="0.45">
      <c r="A273" s="11"/>
      <c r="B273" s="10" t="s">
        <v>518</v>
      </c>
      <c r="C273" s="34">
        <v>1021601044</v>
      </c>
      <c r="D273" s="10" t="s">
        <v>519</v>
      </c>
      <c r="E273" s="11" t="s">
        <v>61</v>
      </c>
      <c r="F273" s="11">
        <v>0</v>
      </c>
      <c r="G273" s="11"/>
      <c r="H273" s="16"/>
      <c r="I273" s="16"/>
      <c r="J273" s="17"/>
      <c r="K273" s="101"/>
      <c r="L273" s="17"/>
      <c r="M273" s="17"/>
      <c r="N273" s="17"/>
      <c r="O273" s="101"/>
      <c r="P273" s="16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6"/>
      <c r="AE273" s="16"/>
      <c r="AF273" s="16"/>
      <c r="AG273" s="16"/>
      <c r="AH273" s="17"/>
      <c r="AI273" s="17"/>
      <c r="AJ273" s="17"/>
      <c r="AK273" s="17"/>
      <c r="AL273" s="17"/>
      <c r="AM273" s="18">
        <f t="shared" si="8"/>
        <v>0</v>
      </c>
      <c r="AN273" s="116">
        <f t="shared" si="9"/>
        <v>0</v>
      </c>
    </row>
    <row r="274" spans="1:40" ht="23.25" hidden="1" customHeight="1" x14ac:dyDescent="0.45">
      <c r="A274" s="11"/>
      <c r="B274" s="10" t="s">
        <v>520</v>
      </c>
      <c r="C274" s="34" t="s">
        <v>520</v>
      </c>
      <c r="D274" s="10" t="s">
        <v>521</v>
      </c>
      <c r="E274" s="11" t="s">
        <v>61</v>
      </c>
      <c r="F274" s="11">
        <v>0</v>
      </c>
      <c r="G274" s="11"/>
      <c r="H274" s="16"/>
      <c r="I274" s="16"/>
      <c r="J274" s="17"/>
      <c r="K274" s="101"/>
      <c r="L274" s="17"/>
      <c r="M274" s="17"/>
      <c r="N274" s="17"/>
      <c r="O274" s="101"/>
      <c r="P274" s="1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6"/>
      <c r="AE274" s="16"/>
      <c r="AF274" s="16"/>
      <c r="AG274" s="16"/>
      <c r="AH274" s="17"/>
      <c r="AI274" s="17"/>
      <c r="AJ274" s="17"/>
      <c r="AK274" s="17"/>
      <c r="AL274" s="17"/>
      <c r="AM274" s="18">
        <f t="shared" si="8"/>
        <v>0</v>
      </c>
      <c r="AN274" s="116">
        <f t="shared" si="9"/>
        <v>0</v>
      </c>
    </row>
    <row r="275" spans="1:40" ht="23.25" hidden="1" customHeight="1" x14ac:dyDescent="0.45">
      <c r="A275" s="11"/>
      <c r="B275" s="10" t="s">
        <v>522</v>
      </c>
      <c r="C275" s="34" t="s">
        <v>522</v>
      </c>
      <c r="D275" s="10" t="s">
        <v>523</v>
      </c>
      <c r="E275" s="11" t="s">
        <v>61</v>
      </c>
      <c r="F275" s="11">
        <v>0</v>
      </c>
      <c r="G275" s="11"/>
      <c r="H275" s="16"/>
      <c r="I275" s="16"/>
      <c r="J275" s="17"/>
      <c r="K275" s="101"/>
      <c r="L275" s="17"/>
      <c r="M275" s="17"/>
      <c r="N275" s="17"/>
      <c r="O275" s="101"/>
      <c r="P275" s="16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6"/>
      <c r="AE275" s="16"/>
      <c r="AF275" s="16"/>
      <c r="AG275" s="16"/>
      <c r="AH275" s="17"/>
      <c r="AI275" s="17"/>
      <c r="AJ275" s="17"/>
      <c r="AK275" s="17"/>
      <c r="AL275" s="17"/>
      <c r="AM275" s="18">
        <f t="shared" si="8"/>
        <v>0</v>
      </c>
      <c r="AN275" s="116">
        <f t="shared" si="9"/>
        <v>0</v>
      </c>
    </row>
    <row r="276" spans="1:40" ht="23.25" hidden="1" customHeight="1" x14ac:dyDescent="0.45">
      <c r="A276" s="11"/>
      <c r="B276" s="10" t="s">
        <v>524</v>
      </c>
      <c r="C276" s="34" t="s">
        <v>524</v>
      </c>
      <c r="D276" s="10" t="s">
        <v>525</v>
      </c>
      <c r="E276" s="11" t="s">
        <v>71</v>
      </c>
      <c r="F276" s="11">
        <v>0</v>
      </c>
      <c r="G276" s="11"/>
      <c r="H276" s="16"/>
      <c r="I276" s="16"/>
      <c r="J276" s="17"/>
      <c r="K276" s="101"/>
      <c r="L276" s="17"/>
      <c r="M276" s="17"/>
      <c r="N276" s="17"/>
      <c r="O276" s="101"/>
      <c r="P276" s="16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6"/>
      <c r="AE276" s="16"/>
      <c r="AF276" s="16"/>
      <c r="AG276" s="16"/>
      <c r="AH276" s="17"/>
      <c r="AI276" s="17"/>
      <c r="AJ276" s="17"/>
      <c r="AK276" s="17"/>
      <c r="AL276" s="17"/>
      <c r="AM276" s="18">
        <f t="shared" si="8"/>
        <v>0</v>
      </c>
      <c r="AN276" s="116">
        <f t="shared" si="9"/>
        <v>0</v>
      </c>
    </row>
    <row r="277" spans="1:40" ht="23.25" hidden="1" customHeight="1" x14ac:dyDescent="0.45">
      <c r="A277" s="11"/>
      <c r="B277" s="10" t="s">
        <v>526</v>
      </c>
      <c r="C277" s="34" t="s">
        <v>526</v>
      </c>
      <c r="D277" s="10" t="s">
        <v>527</v>
      </c>
      <c r="E277" s="11" t="s">
        <v>61</v>
      </c>
      <c r="F277" s="11">
        <v>0</v>
      </c>
      <c r="G277" s="11"/>
      <c r="H277" s="16"/>
      <c r="I277" s="16"/>
      <c r="J277" s="17"/>
      <c r="K277" s="101"/>
      <c r="L277" s="17"/>
      <c r="M277" s="17"/>
      <c r="N277" s="17"/>
      <c r="O277" s="101"/>
      <c r="P277" s="16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6"/>
      <c r="AE277" s="16"/>
      <c r="AF277" s="16"/>
      <c r="AG277" s="16"/>
      <c r="AH277" s="17"/>
      <c r="AI277" s="17"/>
      <c r="AJ277" s="17"/>
      <c r="AK277" s="17"/>
      <c r="AL277" s="17"/>
      <c r="AM277" s="18">
        <f t="shared" si="8"/>
        <v>0</v>
      </c>
      <c r="AN277" s="116">
        <f t="shared" si="9"/>
        <v>0</v>
      </c>
    </row>
    <row r="278" spans="1:40" ht="23.25" hidden="1" customHeight="1" x14ac:dyDescent="0.45">
      <c r="A278" s="11"/>
      <c r="B278" s="10" t="s">
        <v>528</v>
      </c>
      <c r="C278" s="34" t="s">
        <v>528</v>
      </c>
      <c r="D278" s="10" t="s">
        <v>529</v>
      </c>
      <c r="E278" s="11" t="s">
        <v>61</v>
      </c>
      <c r="F278" s="11">
        <v>0</v>
      </c>
      <c r="G278" s="11"/>
      <c r="H278" s="16"/>
      <c r="I278" s="16"/>
      <c r="J278" s="17"/>
      <c r="K278" s="101"/>
      <c r="L278" s="17"/>
      <c r="M278" s="17"/>
      <c r="N278" s="17"/>
      <c r="O278" s="101"/>
      <c r="P278" s="16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6"/>
      <c r="AE278" s="16"/>
      <c r="AF278" s="16"/>
      <c r="AG278" s="16"/>
      <c r="AH278" s="17"/>
      <c r="AI278" s="17"/>
      <c r="AJ278" s="17"/>
      <c r="AK278" s="17"/>
      <c r="AL278" s="17"/>
      <c r="AM278" s="18">
        <f t="shared" si="8"/>
        <v>0</v>
      </c>
      <c r="AN278" s="116">
        <f t="shared" si="9"/>
        <v>0</v>
      </c>
    </row>
    <row r="279" spans="1:40" ht="23.25" hidden="1" customHeight="1" x14ac:dyDescent="0.45">
      <c r="A279" s="11"/>
      <c r="B279" s="10" t="s">
        <v>530</v>
      </c>
      <c r="C279" s="34" t="s">
        <v>530</v>
      </c>
      <c r="D279" s="10" t="s">
        <v>531</v>
      </c>
      <c r="E279" s="11" t="s">
        <v>532</v>
      </c>
      <c r="F279" s="11">
        <v>0</v>
      </c>
      <c r="G279" s="11"/>
      <c r="H279" s="16"/>
      <c r="I279" s="16"/>
      <c r="J279" s="17"/>
      <c r="K279" s="101"/>
      <c r="L279" s="17"/>
      <c r="M279" s="17"/>
      <c r="N279" s="17"/>
      <c r="O279" s="101"/>
      <c r="P279" s="16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6"/>
      <c r="AE279" s="16"/>
      <c r="AF279" s="16"/>
      <c r="AG279" s="16"/>
      <c r="AH279" s="17"/>
      <c r="AI279" s="17"/>
      <c r="AJ279" s="17"/>
      <c r="AK279" s="17"/>
      <c r="AL279" s="17"/>
      <c r="AM279" s="18">
        <f t="shared" si="8"/>
        <v>0</v>
      </c>
      <c r="AN279" s="116">
        <f t="shared" si="9"/>
        <v>0</v>
      </c>
    </row>
    <row r="280" spans="1:40" ht="23.25" hidden="1" customHeight="1" x14ac:dyDescent="0.45">
      <c r="A280" s="11"/>
      <c r="B280" s="10" t="s">
        <v>1458</v>
      </c>
      <c r="C280" s="34" t="s">
        <v>1458</v>
      </c>
      <c r="D280" s="10" t="s">
        <v>1459</v>
      </c>
      <c r="E280" s="11" t="s">
        <v>533</v>
      </c>
      <c r="F280" s="11">
        <v>0</v>
      </c>
      <c r="G280" s="11"/>
      <c r="H280" s="16"/>
      <c r="I280" s="16"/>
      <c r="J280" s="17"/>
      <c r="K280" s="101"/>
      <c r="L280" s="17"/>
      <c r="M280" s="17"/>
      <c r="N280" s="17"/>
      <c r="O280" s="101"/>
      <c r="P280" s="16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6"/>
      <c r="AE280" s="16"/>
      <c r="AF280" s="16"/>
      <c r="AG280" s="16"/>
      <c r="AH280" s="17"/>
      <c r="AI280" s="17"/>
      <c r="AJ280" s="17"/>
      <c r="AK280" s="17"/>
      <c r="AL280" s="17"/>
      <c r="AM280" s="18">
        <f t="shared" si="8"/>
        <v>0</v>
      </c>
      <c r="AN280" s="116">
        <f t="shared" si="9"/>
        <v>0</v>
      </c>
    </row>
    <row r="281" spans="1:40" ht="23.25" hidden="1" customHeight="1" x14ac:dyDescent="0.45">
      <c r="A281" s="11"/>
      <c r="B281" s="10" t="s">
        <v>534</v>
      </c>
      <c r="C281" s="34" t="s">
        <v>534</v>
      </c>
      <c r="D281" s="10" t="s">
        <v>535</v>
      </c>
      <c r="E281" s="11" t="s">
        <v>536</v>
      </c>
      <c r="F281" s="11">
        <v>0</v>
      </c>
      <c r="G281" s="11"/>
      <c r="H281" s="16"/>
      <c r="I281" s="16"/>
      <c r="J281" s="17"/>
      <c r="K281" s="101"/>
      <c r="L281" s="17"/>
      <c r="M281" s="17"/>
      <c r="N281" s="17"/>
      <c r="O281" s="101"/>
      <c r="P281" s="16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6"/>
      <c r="AE281" s="16"/>
      <c r="AF281" s="16"/>
      <c r="AG281" s="16"/>
      <c r="AH281" s="17"/>
      <c r="AI281" s="17"/>
      <c r="AJ281" s="17"/>
      <c r="AK281" s="17"/>
      <c r="AL281" s="17"/>
      <c r="AM281" s="18">
        <f t="shared" si="8"/>
        <v>0</v>
      </c>
      <c r="AN281" s="116">
        <f t="shared" si="9"/>
        <v>0</v>
      </c>
    </row>
    <row r="282" spans="1:40" ht="23.25" hidden="1" customHeight="1" x14ac:dyDescent="0.45">
      <c r="A282" s="11"/>
      <c r="B282" s="10" t="s">
        <v>537</v>
      </c>
      <c r="C282" s="34" t="s">
        <v>537</v>
      </c>
      <c r="D282" s="10" t="s">
        <v>538</v>
      </c>
      <c r="E282" s="11" t="s">
        <v>61</v>
      </c>
      <c r="F282" s="11">
        <v>0</v>
      </c>
      <c r="G282" s="11"/>
      <c r="H282" s="16"/>
      <c r="I282" s="16"/>
      <c r="J282" s="17"/>
      <c r="K282" s="101"/>
      <c r="L282" s="17"/>
      <c r="M282" s="17"/>
      <c r="N282" s="17"/>
      <c r="O282" s="101"/>
      <c r="P282" s="16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6"/>
      <c r="AE282" s="16"/>
      <c r="AF282" s="16"/>
      <c r="AG282" s="16"/>
      <c r="AH282" s="17"/>
      <c r="AI282" s="17"/>
      <c r="AJ282" s="17"/>
      <c r="AK282" s="17"/>
      <c r="AL282" s="17"/>
      <c r="AM282" s="18">
        <f t="shared" si="8"/>
        <v>0</v>
      </c>
      <c r="AN282" s="116">
        <f t="shared" si="9"/>
        <v>0</v>
      </c>
    </row>
    <row r="283" spans="1:40" ht="23.25" hidden="1" customHeight="1" x14ac:dyDescent="0.45">
      <c r="A283" s="75"/>
      <c r="B283" s="10" t="s">
        <v>539</v>
      </c>
      <c r="C283" s="34" t="s">
        <v>539</v>
      </c>
      <c r="D283" s="10" t="s">
        <v>540</v>
      </c>
      <c r="E283" s="11" t="s">
        <v>61</v>
      </c>
      <c r="F283" s="11">
        <v>0</v>
      </c>
      <c r="G283" s="11"/>
      <c r="H283" s="16"/>
      <c r="I283" s="16"/>
      <c r="J283" s="17"/>
      <c r="K283" s="101"/>
      <c r="L283" s="17"/>
      <c r="M283" s="17"/>
      <c r="N283" s="17"/>
      <c r="O283" s="101"/>
      <c r="P283" s="16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6"/>
      <c r="AE283" s="16"/>
      <c r="AF283" s="16"/>
      <c r="AG283" s="16"/>
      <c r="AH283" s="17"/>
      <c r="AI283" s="17"/>
      <c r="AJ283" s="17"/>
      <c r="AK283" s="17"/>
      <c r="AL283" s="17"/>
      <c r="AM283" s="18">
        <f t="shared" si="8"/>
        <v>0</v>
      </c>
      <c r="AN283" s="116">
        <f t="shared" si="9"/>
        <v>0</v>
      </c>
    </row>
    <row r="284" spans="1:40" ht="23.25" hidden="1" customHeight="1" x14ac:dyDescent="0.45">
      <c r="A284" s="75"/>
      <c r="B284" s="10" t="s">
        <v>541</v>
      </c>
      <c r="C284" s="34" t="s">
        <v>541</v>
      </c>
      <c r="D284" s="10" t="s">
        <v>542</v>
      </c>
      <c r="E284" s="11" t="s">
        <v>61</v>
      </c>
      <c r="F284" s="11">
        <v>0</v>
      </c>
      <c r="G284" s="11"/>
      <c r="H284" s="16"/>
      <c r="I284" s="16"/>
      <c r="J284" s="17"/>
      <c r="K284" s="101"/>
      <c r="L284" s="17"/>
      <c r="M284" s="17"/>
      <c r="N284" s="17"/>
      <c r="O284" s="101"/>
      <c r="P284" s="16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6"/>
      <c r="AE284" s="16"/>
      <c r="AF284" s="16"/>
      <c r="AG284" s="16"/>
      <c r="AH284" s="17"/>
      <c r="AI284" s="17"/>
      <c r="AJ284" s="17"/>
      <c r="AK284" s="17"/>
      <c r="AL284" s="17"/>
      <c r="AM284" s="18">
        <f t="shared" si="8"/>
        <v>0</v>
      </c>
      <c r="AN284" s="116">
        <f t="shared" si="9"/>
        <v>0</v>
      </c>
    </row>
    <row r="285" spans="1:40" ht="23.25" hidden="1" customHeight="1" x14ac:dyDescent="0.45">
      <c r="A285" s="11"/>
      <c r="B285" s="10" t="s">
        <v>543</v>
      </c>
      <c r="C285" s="34" t="s">
        <v>543</v>
      </c>
      <c r="D285" s="10" t="s">
        <v>544</v>
      </c>
      <c r="E285" s="11" t="s">
        <v>265</v>
      </c>
      <c r="F285" s="11">
        <v>0</v>
      </c>
      <c r="G285" s="11"/>
      <c r="H285" s="16"/>
      <c r="I285" s="16"/>
      <c r="J285" s="17"/>
      <c r="K285" s="101"/>
      <c r="L285" s="17"/>
      <c r="M285" s="17"/>
      <c r="N285" s="17"/>
      <c r="O285" s="101"/>
      <c r="P285" s="16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6"/>
      <c r="AE285" s="16"/>
      <c r="AF285" s="16"/>
      <c r="AG285" s="16"/>
      <c r="AH285" s="17"/>
      <c r="AI285" s="17"/>
      <c r="AJ285" s="17"/>
      <c r="AK285" s="17"/>
      <c r="AL285" s="17"/>
      <c r="AM285" s="18">
        <f t="shared" si="8"/>
        <v>0</v>
      </c>
      <c r="AN285" s="116">
        <f t="shared" si="9"/>
        <v>0</v>
      </c>
    </row>
    <row r="286" spans="1:40" ht="23.25" hidden="1" customHeight="1" x14ac:dyDescent="0.45">
      <c r="A286" s="11"/>
      <c r="B286" s="10" t="s">
        <v>545</v>
      </c>
      <c r="C286" s="34" t="s">
        <v>545</v>
      </c>
      <c r="D286" s="10" t="s">
        <v>546</v>
      </c>
      <c r="E286" s="11" t="s">
        <v>532</v>
      </c>
      <c r="F286" s="11">
        <v>0</v>
      </c>
      <c r="G286" s="11"/>
      <c r="H286" s="16"/>
      <c r="I286" s="16"/>
      <c r="J286" s="17"/>
      <c r="K286" s="101"/>
      <c r="L286" s="17"/>
      <c r="M286" s="17"/>
      <c r="N286" s="17"/>
      <c r="O286" s="101"/>
      <c r="P286" s="16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6"/>
      <c r="AE286" s="16"/>
      <c r="AF286" s="16"/>
      <c r="AG286" s="16"/>
      <c r="AH286" s="17"/>
      <c r="AI286" s="17"/>
      <c r="AJ286" s="17"/>
      <c r="AK286" s="17"/>
      <c r="AL286" s="17"/>
      <c r="AM286" s="18">
        <f t="shared" si="8"/>
        <v>0</v>
      </c>
      <c r="AN286" s="116">
        <f t="shared" si="9"/>
        <v>0</v>
      </c>
    </row>
    <row r="287" spans="1:40" ht="23.25" hidden="1" customHeight="1" x14ac:dyDescent="0.45">
      <c r="A287" s="75"/>
      <c r="B287" s="10" t="s">
        <v>547</v>
      </c>
      <c r="C287" s="34" t="s">
        <v>547</v>
      </c>
      <c r="D287" s="10" t="s">
        <v>548</v>
      </c>
      <c r="E287" s="11" t="s">
        <v>532</v>
      </c>
      <c r="F287" s="11">
        <v>0</v>
      </c>
      <c r="G287" s="11"/>
      <c r="H287" s="16"/>
      <c r="I287" s="16"/>
      <c r="J287" s="17"/>
      <c r="K287" s="101"/>
      <c r="L287" s="17"/>
      <c r="M287" s="17"/>
      <c r="N287" s="17"/>
      <c r="O287" s="101"/>
      <c r="P287" s="16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6"/>
      <c r="AE287" s="16"/>
      <c r="AF287" s="16"/>
      <c r="AG287" s="16"/>
      <c r="AH287" s="17"/>
      <c r="AI287" s="17"/>
      <c r="AJ287" s="17"/>
      <c r="AK287" s="17"/>
      <c r="AL287" s="17"/>
      <c r="AM287" s="18">
        <f t="shared" si="8"/>
        <v>0</v>
      </c>
      <c r="AN287" s="116">
        <f t="shared" si="9"/>
        <v>0</v>
      </c>
    </row>
    <row r="288" spans="1:40" ht="23.25" hidden="1" customHeight="1" x14ac:dyDescent="0.45">
      <c r="A288" s="75"/>
      <c r="B288" s="10" t="s">
        <v>549</v>
      </c>
      <c r="C288" s="34" t="s">
        <v>549</v>
      </c>
      <c r="D288" s="10" t="s">
        <v>550</v>
      </c>
      <c r="E288" s="11" t="s">
        <v>265</v>
      </c>
      <c r="F288" s="11">
        <v>0</v>
      </c>
      <c r="G288" s="11"/>
      <c r="H288" s="16"/>
      <c r="I288" s="16"/>
      <c r="J288" s="17"/>
      <c r="K288" s="101"/>
      <c r="L288" s="17"/>
      <c r="M288" s="17"/>
      <c r="N288" s="17"/>
      <c r="O288" s="101"/>
      <c r="P288" s="16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6"/>
      <c r="AE288" s="16"/>
      <c r="AF288" s="16"/>
      <c r="AG288" s="16"/>
      <c r="AH288" s="17"/>
      <c r="AI288" s="17"/>
      <c r="AJ288" s="17"/>
      <c r="AK288" s="17"/>
      <c r="AL288" s="17"/>
      <c r="AM288" s="18">
        <f t="shared" si="8"/>
        <v>0</v>
      </c>
      <c r="AN288" s="116">
        <f t="shared" si="9"/>
        <v>0</v>
      </c>
    </row>
    <row r="289" spans="1:40" ht="23.25" hidden="1" customHeight="1" x14ac:dyDescent="0.45">
      <c r="A289" s="11"/>
      <c r="B289" s="10" t="s">
        <v>551</v>
      </c>
      <c r="C289" s="34" t="s">
        <v>551</v>
      </c>
      <c r="D289" s="10" t="s">
        <v>552</v>
      </c>
      <c r="E289" s="11" t="s">
        <v>553</v>
      </c>
      <c r="F289" s="11">
        <v>0</v>
      </c>
      <c r="G289" s="11"/>
      <c r="H289" s="16"/>
      <c r="I289" s="16"/>
      <c r="J289" s="17"/>
      <c r="K289" s="101"/>
      <c r="L289" s="17"/>
      <c r="M289" s="17"/>
      <c r="N289" s="17"/>
      <c r="O289" s="101"/>
      <c r="P289" s="16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6"/>
      <c r="AE289" s="16"/>
      <c r="AF289" s="16"/>
      <c r="AG289" s="16"/>
      <c r="AH289" s="17"/>
      <c r="AI289" s="17"/>
      <c r="AJ289" s="17"/>
      <c r="AK289" s="17"/>
      <c r="AL289" s="17"/>
      <c r="AM289" s="18">
        <f t="shared" si="8"/>
        <v>0</v>
      </c>
      <c r="AN289" s="116">
        <f t="shared" si="9"/>
        <v>0</v>
      </c>
    </row>
    <row r="290" spans="1:40" ht="23.25" hidden="1" customHeight="1" x14ac:dyDescent="0.45">
      <c r="A290" s="11"/>
      <c r="B290" s="10" t="s">
        <v>554</v>
      </c>
      <c r="C290" s="34" t="s">
        <v>554</v>
      </c>
      <c r="D290" s="10" t="s">
        <v>555</v>
      </c>
      <c r="E290" s="11" t="s">
        <v>383</v>
      </c>
      <c r="F290" s="11">
        <v>0</v>
      </c>
      <c r="G290" s="11"/>
      <c r="H290" s="16"/>
      <c r="I290" s="16"/>
      <c r="J290" s="17"/>
      <c r="K290" s="101"/>
      <c r="L290" s="17"/>
      <c r="M290" s="17"/>
      <c r="N290" s="17"/>
      <c r="O290" s="101"/>
      <c r="P290" s="16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6"/>
      <c r="AE290" s="16"/>
      <c r="AF290" s="16"/>
      <c r="AG290" s="16"/>
      <c r="AH290" s="17"/>
      <c r="AI290" s="17"/>
      <c r="AJ290" s="17"/>
      <c r="AK290" s="17"/>
      <c r="AL290" s="17"/>
      <c r="AM290" s="18">
        <f t="shared" si="8"/>
        <v>0</v>
      </c>
      <c r="AN290" s="116">
        <f t="shared" si="9"/>
        <v>0</v>
      </c>
    </row>
    <row r="291" spans="1:40" ht="23.25" hidden="1" customHeight="1" x14ac:dyDescent="0.45">
      <c r="A291" s="11"/>
      <c r="B291" s="10" t="s">
        <v>556</v>
      </c>
      <c r="C291" s="34" t="s">
        <v>556</v>
      </c>
      <c r="D291" s="10" t="s">
        <v>557</v>
      </c>
      <c r="E291" s="11" t="s">
        <v>61</v>
      </c>
      <c r="F291" s="11">
        <v>0</v>
      </c>
      <c r="G291" s="11"/>
      <c r="H291" s="16"/>
      <c r="I291" s="16"/>
      <c r="J291" s="17"/>
      <c r="K291" s="101"/>
      <c r="L291" s="17"/>
      <c r="M291" s="17"/>
      <c r="N291" s="17"/>
      <c r="O291" s="101"/>
      <c r="P291" s="16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6"/>
      <c r="AE291" s="16"/>
      <c r="AF291" s="16"/>
      <c r="AG291" s="16"/>
      <c r="AH291" s="17"/>
      <c r="AI291" s="17"/>
      <c r="AJ291" s="17"/>
      <c r="AK291" s="17"/>
      <c r="AL291" s="17"/>
      <c r="AM291" s="18">
        <f t="shared" si="8"/>
        <v>0</v>
      </c>
      <c r="AN291" s="116">
        <f t="shared" si="9"/>
        <v>0</v>
      </c>
    </row>
    <row r="292" spans="1:40" ht="23.25" hidden="1" customHeight="1" x14ac:dyDescent="0.45">
      <c r="A292" s="11"/>
      <c r="B292" s="10" t="s">
        <v>558</v>
      </c>
      <c r="C292" s="34" t="s">
        <v>558</v>
      </c>
      <c r="D292" s="10" t="s">
        <v>559</v>
      </c>
      <c r="E292" s="11" t="s">
        <v>560</v>
      </c>
      <c r="F292" s="11">
        <v>0</v>
      </c>
      <c r="G292" s="11"/>
      <c r="H292" s="16"/>
      <c r="I292" s="16"/>
      <c r="J292" s="17"/>
      <c r="K292" s="101"/>
      <c r="L292" s="17"/>
      <c r="M292" s="17"/>
      <c r="N292" s="17"/>
      <c r="O292" s="101"/>
      <c r="P292" s="16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6"/>
      <c r="AE292" s="16"/>
      <c r="AF292" s="16"/>
      <c r="AG292" s="16"/>
      <c r="AH292" s="17"/>
      <c r="AI292" s="17"/>
      <c r="AJ292" s="17"/>
      <c r="AK292" s="17"/>
      <c r="AL292" s="17"/>
      <c r="AM292" s="18">
        <f t="shared" si="8"/>
        <v>0</v>
      </c>
      <c r="AN292" s="116">
        <f t="shared" si="9"/>
        <v>0</v>
      </c>
    </row>
    <row r="293" spans="1:40" ht="23.25" hidden="1" customHeight="1" x14ac:dyDescent="0.45">
      <c r="A293" s="11"/>
      <c r="B293" s="10" t="s">
        <v>561</v>
      </c>
      <c r="C293" s="34" t="s">
        <v>561</v>
      </c>
      <c r="D293" s="10" t="s">
        <v>562</v>
      </c>
      <c r="E293" s="11" t="s">
        <v>563</v>
      </c>
      <c r="F293" s="11">
        <v>0</v>
      </c>
      <c r="G293" s="11"/>
      <c r="H293" s="16"/>
      <c r="I293" s="16"/>
      <c r="J293" s="17"/>
      <c r="K293" s="101"/>
      <c r="L293" s="17"/>
      <c r="M293" s="17"/>
      <c r="N293" s="17"/>
      <c r="O293" s="101"/>
      <c r="P293" s="16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6"/>
      <c r="AE293" s="16"/>
      <c r="AF293" s="16"/>
      <c r="AG293" s="16"/>
      <c r="AH293" s="17"/>
      <c r="AI293" s="17"/>
      <c r="AJ293" s="17"/>
      <c r="AK293" s="17"/>
      <c r="AL293" s="17"/>
      <c r="AM293" s="18">
        <f t="shared" si="8"/>
        <v>0</v>
      </c>
      <c r="AN293" s="116">
        <f t="shared" si="9"/>
        <v>0</v>
      </c>
    </row>
    <row r="294" spans="1:40" ht="23.25" hidden="1" customHeight="1" x14ac:dyDescent="0.45">
      <c r="A294" s="75"/>
      <c r="B294" s="10" t="s">
        <v>1265</v>
      </c>
      <c r="C294" s="34" t="s">
        <v>1265</v>
      </c>
      <c r="D294" s="10" t="s">
        <v>1266</v>
      </c>
      <c r="E294" s="11" t="s">
        <v>265</v>
      </c>
      <c r="F294" s="11">
        <v>0</v>
      </c>
      <c r="G294" s="11"/>
      <c r="H294" s="16"/>
      <c r="I294" s="16"/>
      <c r="J294" s="17"/>
      <c r="K294" s="101"/>
      <c r="L294" s="17"/>
      <c r="M294" s="17"/>
      <c r="N294" s="17"/>
      <c r="O294" s="101"/>
      <c r="P294" s="16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6"/>
      <c r="AE294" s="16"/>
      <c r="AF294" s="16"/>
      <c r="AG294" s="16"/>
      <c r="AH294" s="17"/>
      <c r="AI294" s="17"/>
      <c r="AJ294" s="17"/>
      <c r="AK294" s="17"/>
      <c r="AL294" s="17"/>
      <c r="AM294" s="18">
        <f t="shared" si="8"/>
        <v>0</v>
      </c>
      <c r="AN294" s="116">
        <f t="shared" si="9"/>
        <v>0</v>
      </c>
    </row>
    <row r="295" spans="1:40" ht="23.25" hidden="1" customHeight="1" x14ac:dyDescent="0.45">
      <c r="A295" s="11"/>
      <c r="B295" s="10" t="s">
        <v>1154</v>
      </c>
      <c r="C295" s="34" t="s">
        <v>1154</v>
      </c>
      <c r="D295" s="10" t="s">
        <v>1155</v>
      </c>
      <c r="E295" s="11" t="s">
        <v>265</v>
      </c>
      <c r="F295" s="11">
        <v>0</v>
      </c>
      <c r="G295" s="11"/>
      <c r="H295" s="16"/>
      <c r="I295" s="16"/>
      <c r="J295" s="17"/>
      <c r="K295" s="101"/>
      <c r="L295" s="17"/>
      <c r="M295" s="17"/>
      <c r="N295" s="17"/>
      <c r="O295" s="101"/>
      <c r="P295" s="16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6"/>
      <c r="AE295" s="16"/>
      <c r="AF295" s="16"/>
      <c r="AG295" s="16"/>
      <c r="AH295" s="17"/>
      <c r="AI295" s="17"/>
      <c r="AJ295" s="17"/>
      <c r="AK295" s="17"/>
      <c r="AL295" s="17"/>
      <c r="AM295" s="18">
        <f t="shared" si="8"/>
        <v>0</v>
      </c>
      <c r="AN295" s="116">
        <f t="shared" si="9"/>
        <v>0</v>
      </c>
    </row>
    <row r="296" spans="1:40" ht="23.25" hidden="1" customHeight="1" x14ac:dyDescent="0.45">
      <c r="A296" s="11"/>
      <c r="B296" s="10" t="s">
        <v>564</v>
      </c>
      <c r="C296" s="34" t="s">
        <v>564</v>
      </c>
      <c r="D296" s="10" t="s">
        <v>565</v>
      </c>
      <c r="E296" s="11" t="s">
        <v>265</v>
      </c>
      <c r="F296" s="11">
        <v>0</v>
      </c>
      <c r="G296" s="11"/>
      <c r="H296" s="16"/>
      <c r="I296" s="16"/>
      <c r="J296" s="17"/>
      <c r="K296" s="101"/>
      <c r="L296" s="17"/>
      <c r="M296" s="17"/>
      <c r="N296" s="17"/>
      <c r="O296" s="101"/>
      <c r="P296" s="16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6"/>
      <c r="AE296" s="16"/>
      <c r="AF296" s="16"/>
      <c r="AG296" s="16"/>
      <c r="AH296" s="17"/>
      <c r="AI296" s="17"/>
      <c r="AJ296" s="17"/>
      <c r="AK296" s="17"/>
      <c r="AL296" s="17"/>
      <c r="AM296" s="18">
        <f t="shared" si="8"/>
        <v>0</v>
      </c>
      <c r="AN296" s="116">
        <f t="shared" si="9"/>
        <v>0</v>
      </c>
    </row>
    <row r="297" spans="1:40" ht="23.25" hidden="1" customHeight="1" x14ac:dyDescent="0.45">
      <c r="A297" s="11"/>
      <c r="B297" s="10" t="s">
        <v>566</v>
      </c>
      <c r="C297" s="34">
        <v>1021601047</v>
      </c>
      <c r="D297" s="10" t="s">
        <v>1775</v>
      </c>
      <c r="E297" s="11" t="s">
        <v>61</v>
      </c>
      <c r="F297" s="11">
        <v>0</v>
      </c>
      <c r="G297" s="11"/>
      <c r="H297" s="16"/>
      <c r="I297" s="16"/>
      <c r="J297" s="17"/>
      <c r="K297" s="101"/>
      <c r="L297" s="17"/>
      <c r="M297" s="17"/>
      <c r="N297" s="17"/>
      <c r="O297" s="101"/>
      <c r="P297" s="16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6"/>
      <c r="AE297" s="16"/>
      <c r="AF297" s="16"/>
      <c r="AG297" s="16"/>
      <c r="AH297" s="17"/>
      <c r="AI297" s="17"/>
      <c r="AJ297" s="17"/>
      <c r="AK297" s="17"/>
      <c r="AL297" s="17"/>
      <c r="AM297" s="18">
        <f t="shared" si="8"/>
        <v>0</v>
      </c>
      <c r="AN297" s="116">
        <f t="shared" si="9"/>
        <v>0</v>
      </c>
    </row>
    <row r="298" spans="1:40" ht="23.25" hidden="1" customHeight="1" x14ac:dyDescent="0.45">
      <c r="A298" s="11"/>
      <c r="B298" s="10" t="s">
        <v>568</v>
      </c>
      <c r="C298" s="34" t="s">
        <v>568</v>
      </c>
      <c r="D298" s="10" t="s">
        <v>569</v>
      </c>
      <c r="E298" s="11" t="s">
        <v>61</v>
      </c>
      <c r="F298" s="11">
        <v>0</v>
      </c>
      <c r="G298" s="11"/>
      <c r="H298" s="16"/>
      <c r="I298" s="16"/>
      <c r="J298" s="17"/>
      <c r="K298" s="101"/>
      <c r="L298" s="17"/>
      <c r="M298" s="17"/>
      <c r="N298" s="17"/>
      <c r="O298" s="101"/>
      <c r="P298" s="16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6"/>
      <c r="AE298" s="16"/>
      <c r="AF298" s="16"/>
      <c r="AG298" s="16"/>
      <c r="AH298" s="17"/>
      <c r="AI298" s="17"/>
      <c r="AJ298" s="17"/>
      <c r="AK298" s="17"/>
      <c r="AL298" s="17"/>
      <c r="AM298" s="18">
        <f t="shared" si="8"/>
        <v>0</v>
      </c>
      <c r="AN298" s="116">
        <f t="shared" si="9"/>
        <v>0</v>
      </c>
    </row>
    <row r="299" spans="1:40" ht="23.25" hidden="1" customHeight="1" x14ac:dyDescent="0.45">
      <c r="A299" s="75"/>
      <c r="B299" s="10" t="s">
        <v>570</v>
      </c>
      <c r="C299" s="34" t="s">
        <v>570</v>
      </c>
      <c r="D299" s="10" t="s">
        <v>571</v>
      </c>
      <c r="E299" s="11" t="s">
        <v>265</v>
      </c>
      <c r="F299" s="11">
        <v>0</v>
      </c>
      <c r="G299" s="11"/>
      <c r="H299" s="16"/>
      <c r="I299" s="16"/>
      <c r="J299" s="17"/>
      <c r="K299" s="101"/>
      <c r="L299" s="17"/>
      <c r="M299" s="17"/>
      <c r="N299" s="17"/>
      <c r="O299" s="101"/>
      <c r="P299" s="16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6"/>
      <c r="AE299" s="16"/>
      <c r="AF299" s="16"/>
      <c r="AG299" s="16"/>
      <c r="AH299" s="17"/>
      <c r="AI299" s="17"/>
      <c r="AJ299" s="17"/>
      <c r="AK299" s="17"/>
      <c r="AL299" s="17"/>
      <c r="AM299" s="18">
        <f t="shared" si="8"/>
        <v>0</v>
      </c>
      <c r="AN299" s="116">
        <f t="shared" si="9"/>
        <v>0</v>
      </c>
    </row>
    <row r="300" spans="1:40" ht="23.25" hidden="1" customHeight="1" x14ac:dyDescent="0.45">
      <c r="A300" s="75"/>
      <c r="B300" s="10" t="s">
        <v>572</v>
      </c>
      <c r="C300" s="34" t="s">
        <v>572</v>
      </c>
      <c r="D300" s="10" t="s">
        <v>573</v>
      </c>
      <c r="E300" s="11" t="s">
        <v>265</v>
      </c>
      <c r="F300" s="11">
        <v>0</v>
      </c>
      <c r="G300" s="11"/>
      <c r="H300" s="16"/>
      <c r="I300" s="16"/>
      <c r="J300" s="17"/>
      <c r="K300" s="101"/>
      <c r="L300" s="17"/>
      <c r="M300" s="17"/>
      <c r="N300" s="17"/>
      <c r="O300" s="101"/>
      <c r="P300" s="16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6"/>
      <c r="AE300" s="16"/>
      <c r="AF300" s="16"/>
      <c r="AG300" s="16"/>
      <c r="AH300" s="17"/>
      <c r="AI300" s="17"/>
      <c r="AJ300" s="17"/>
      <c r="AK300" s="17"/>
      <c r="AL300" s="17"/>
      <c r="AM300" s="18">
        <f t="shared" si="8"/>
        <v>0</v>
      </c>
      <c r="AN300" s="116">
        <f t="shared" si="9"/>
        <v>0</v>
      </c>
    </row>
    <row r="301" spans="1:40" ht="23.25" hidden="1" customHeight="1" x14ac:dyDescent="0.45">
      <c r="A301" s="74"/>
      <c r="B301" s="10" t="s">
        <v>1380</v>
      </c>
      <c r="C301" s="34" t="s">
        <v>1380</v>
      </c>
      <c r="D301" s="10" t="s">
        <v>1381</v>
      </c>
      <c r="E301" s="11" t="s">
        <v>61</v>
      </c>
      <c r="F301" s="11">
        <v>0</v>
      </c>
      <c r="G301" s="11"/>
      <c r="H301" s="16"/>
      <c r="I301" s="16"/>
      <c r="J301" s="17"/>
      <c r="K301" s="101"/>
      <c r="L301" s="17"/>
      <c r="M301" s="17"/>
      <c r="N301" s="17"/>
      <c r="O301" s="101"/>
      <c r="P301" s="16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6"/>
      <c r="AE301" s="16"/>
      <c r="AF301" s="16"/>
      <c r="AG301" s="16"/>
      <c r="AH301" s="17"/>
      <c r="AI301" s="17"/>
      <c r="AJ301" s="17"/>
      <c r="AK301" s="17"/>
      <c r="AL301" s="17"/>
      <c r="AM301" s="18">
        <f t="shared" si="8"/>
        <v>0</v>
      </c>
      <c r="AN301" s="116">
        <f t="shared" si="9"/>
        <v>0</v>
      </c>
    </row>
    <row r="302" spans="1:40" ht="23.25" hidden="1" customHeight="1" x14ac:dyDescent="0.45">
      <c r="A302" s="74"/>
      <c r="B302" s="10" t="s">
        <v>1378</v>
      </c>
      <c r="C302" s="34" t="s">
        <v>1378</v>
      </c>
      <c r="D302" s="10" t="s">
        <v>1379</v>
      </c>
      <c r="E302" s="11" t="s">
        <v>61</v>
      </c>
      <c r="F302" s="11">
        <v>0</v>
      </c>
      <c r="G302" s="11"/>
      <c r="H302" s="16"/>
      <c r="I302" s="16"/>
      <c r="J302" s="17"/>
      <c r="K302" s="101"/>
      <c r="L302" s="17"/>
      <c r="M302" s="17"/>
      <c r="N302" s="17"/>
      <c r="O302" s="101"/>
      <c r="P302" s="16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6"/>
      <c r="AE302" s="16"/>
      <c r="AF302" s="16"/>
      <c r="AG302" s="16"/>
      <c r="AH302" s="17"/>
      <c r="AI302" s="17"/>
      <c r="AJ302" s="17"/>
      <c r="AK302" s="17"/>
      <c r="AL302" s="17"/>
      <c r="AM302" s="18">
        <f t="shared" si="8"/>
        <v>0</v>
      </c>
      <c r="AN302" s="116">
        <f t="shared" si="9"/>
        <v>0</v>
      </c>
    </row>
    <row r="303" spans="1:40" ht="23.25" hidden="1" customHeight="1" x14ac:dyDescent="0.45">
      <c r="A303" s="11"/>
      <c r="B303" s="10" t="s">
        <v>1400</v>
      </c>
      <c r="C303" s="34" t="s">
        <v>1400</v>
      </c>
      <c r="D303" s="10" t="s">
        <v>1427</v>
      </c>
      <c r="E303" s="11" t="s">
        <v>61</v>
      </c>
      <c r="F303" s="11">
        <v>0</v>
      </c>
      <c r="G303" s="11"/>
      <c r="H303" s="16"/>
      <c r="I303" s="16"/>
      <c r="J303" s="17"/>
      <c r="K303" s="101"/>
      <c r="L303" s="17"/>
      <c r="M303" s="17"/>
      <c r="N303" s="17"/>
      <c r="O303" s="101"/>
      <c r="P303" s="16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6"/>
      <c r="AE303" s="16"/>
      <c r="AF303" s="16"/>
      <c r="AG303" s="16"/>
      <c r="AH303" s="17"/>
      <c r="AI303" s="17"/>
      <c r="AJ303" s="17"/>
      <c r="AK303" s="17"/>
      <c r="AL303" s="17"/>
      <c r="AM303" s="18">
        <f t="shared" si="8"/>
        <v>0</v>
      </c>
      <c r="AN303" s="116">
        <f t="shared" si="9"/>
        <v>0</v>
      </c>
    </row>
    <row r="304" spans="1:40" ht="23.25" hidden="1" customHeight="1" x14ac:dyDescent="0.45">
      <c r="A304" s="11"/>
      <c r="B304" s="10" t="s">
        <v>1401</v>
      </c>
      <c r="C304" s="34" t="s">
        <v>1401</v>
      </c>
      <c r="D304" s="10" t="s">
        <v>1551</v>
      </c>
      <c r="E304" s="11" t="s">
        <v>61</v>
      </c>
      <c r="F304" s="11">
        <v>0</v>
      </c>
      <c r="G304" s="11"/>
      <c r="H304" s="16"/>
      <c r="I304" s="16"/>
      <c r="J304" s="17"/>
      <c r="K304" s="101"/>
      <c r="L304" s="17"/>
      <c r="M304" s="17"/>
      <c r="N304" s="17"/>
      <c r="O304" s="101"/>
      <c r="P304" s="16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6"/>
      <c r="AE304" s="16"/>
      <c r="AF304" s="16"/>
      <c r="AG304" s="16"/>
      <c r="AH304" s="17"/>
      <c r="AI304" s="17"/>
      <c r="AJ304" s="17"/>
      <c r="AK304" s="17"/>
      <c r="AL304" s="17"/>
      <c r="AM304" s="18">
        <f t="shared" si="8"/>
        <v>0</v>
      </c>
      <c r="AN304" s="116">
        <f t="shared" si="9"/>
        <v>0</v>
      </c>
    </row>
    <row r="305" spans="1:40" ht="23.25" hidden="1" customHeight="1" x14ac:dyDescent="0.45">
      <c r="A305" s="11"/>
      <c r="B305" s="10" t="s">
        <v>1402</v>
      </c>
      <c r="C305" s="34" t="s">
        <v>1402</v>
      </c>
      <c r="D305" s="10" t="s">
        <v>1449</v>
      </c>
      <c r="E305" s="11" t="s">
        <v>61</v>
      </c>
      <c r="F305" s="11">
        <v>0</v>
      </c>
      <c r="G305" s="11"/>
      <c r="H305" s="16"/>
      <c r="I305" s="16"/>
      <c r="J305" s="17"/>
      <c r="K305" s="101"/>
      <c r="L305" s="17"/>
      <c r="M305" s="17"/>
      <c r="N305" s="17"/>
      <c r="O305" s="101"/>
      <c r="P305" s="16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6"/>
      <c r="AE305" s="16"/>
      <c r="AF305" s="16"/>
      <c r="AG305" s="16"/>
      <c r="AH305" s="17"/>
      <c r="AI305" s="17"/>
      <c r="AJ305" s="17"/>
      <c r="AK305" s="17"/>
      <c r="AL305" s="17"/>
      <c r="AM305" s="18">
        <f t="shared" si="8"/>
        <v>0</v>
      </c>
      <c r="AN305" s="116">
        <f t="shared" si="9"/>
        <v>0</v>
      </c>
    </row>
    <row r="306" spans="1:40" ht="23.25" hidden="1" customHeight="1" x14ac:dyDescent="0.45">
      <c r="A306" s="11"/>
      <c r="B306" s="21" t="s">
        <v>1403</v>
      </c>
      <c r="C306" s="114" t="s">
        <v>1403</v>
      </c>
      <c r="D306" s="21" t="s">
        <v>1426</v>
      </c>
      <c r="E306" s="11" t="s">
        <v>61</v>
      </c>
      <c r="F306" s="11">
        <v>0</v>
      </c>
      <c r="G306" s="11"/>
      <c r="H306" s="16"/>
      <c r="I306" s="16"/>
      <c r="J306" s="17"/>
      <c r="K306" s="101"/>
      <c r="L306" s="17"/>
      <c r="M306" s="17"/>
      <c r="N306" s="17"/>
      <c r="O306" s="101"/>
      <c r="P306" s="16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6"/>
      <c r="AE306" s="16"/>
      <c r="AF306" s="16"/>
      <c r="AG306" s="16"/>
      <c r="AH306" s="17"/>
      <c r="AI306" s="17"/>
      <c r="AJ306" s="17"/>
      <c r="AK306" s="17"/>
      <c r="AL306" s="17"/>
      <c r="AM306" s="18">
        <f t="shared" si="8"/>
        <v>0</v>
      </c>
      <c r="AN306" s="116">
        <f t="shared" si="9"/>
        <v>0</v>
      </c>
    </row>
    <row r="307" spans="1:40" ht="22.5" hidden="1" customHeight="1" x14ac:dyDescent="0.45">
      <c r="A307" s="11"/>
      <c r="B307" s="10" t="s">
        <v>574</v>
      </c>
      <c r="C307" s="34">
        <v>1021701020</v>
      </c>
      <c r="D307" s="10" t="s">
        <v>575</v>
      </c>
      <c r="E307" s="11" t="s">
        <v>61</v>
      </c>
      <c r="F307" s="22">
        <v>0</v>
      </c>
      <c r="G307" s="11"/>
      <c r="H307" s="16"/>
      <c r="I307" s="16"/>
      <c r="J307" s="17"/>
      <c r="K307" s="101"/>
      <c r="L307" s="17"/>
      <c r="M307" s="17"/>
      <c r="N307" s="17"/>
      <c r="O307" s="101"/>
      <c r="P307" s="16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6"/>
      <c r="AE307" s="16"/>
      <c r="AF307" s="16"/>
      <c r="AG307" s="16"/>
      <c r="AH307" s="17"/>
      <c r="AI307" s="17"/>
      <c r="AJ307" s="17"/>
      <c r="AK307" s="17"/>
      <c r="AL307" s="17"/>
      <c r="AM307" s="18">
        <f t="shared" si="8"/>
        <v>0</v>
      </c>
      <c r="AN307" s="116">
        <f t="shared" si="9"/>
        <v>0</v>
      </c>
    </row>
    <row r="308" spans="1:40" ht="23.25" hidden="1" customHeight="1" x14ac:dyDescent="0.45">
      <c r="A308" s="11"/>
      <c r="B308" s="10" t="s">
        <v>577</v>
      </c>
      <c r="C308" s="34" t="s">
        <v>577</v>
      </c>
      <c r="D308" s="10" t="s">
        <v>578</v>
      </c>
      <c r="E308" s="11" t="s">
        <v>61</v>
      </c>
      <c r="F308" s="11">
        <v>0</v>
      </c>
      <c r="G308" s="11"/>
      <c r="H308" s="16"/>
      <c r="I308" s="16"/>
      <c r="J308" s="17"/>
      <c r="K308" s="101"/>
      <c r="L308" s="17"/>
      <c r="M308" s="17"/>
      <c r="N308" s="17"/>
      <c r="O308" s="101"/>
      <c r="P308" s="16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6"/>
      <c r="AE308" s="16"/>
      <c r="AF308" s="16"/>
      <c r="AG308" s="16"/>
      <c r="AH308" s="17"/>
      <c r="AI308" s="17"/>
      <c r="AJ308" s="17"/>
      <c r="AK308" s="17"/>
      <c r="AL308" s="17"/>
      <c r="AM308" s="18">
        <f t="shared" si="8"/>
        <v>0</v>
      </c>
      <c r="AN308" s="116">
        <f t="shared" si="9"/>
        <v>0</v>
      </c>
    </row>
    <row r="309" spans="1:40" ht="23.25" hidden="1" customHeight="1" x14ac:dyDescent="0.45">
      <c r="A309" s="74"/>
      <c r="B309" s="10" t="s">
        <v>579</v>
      </c>
      <c r="C309" s="34" t="s">
        <v>579</v>
      </c>
      <c r="D309" s="10" t="s">
        <v>580</v>
      </c>
      <c r="E309" s="11" t="s">
        <v>61</v>
      </c>
      <c r="F309" s="11">
        <v>0</v>
      </c>
      <c r="G309" s="11"/>
      <c r="H309" s="16"/>
      <c r="I309" s="16"/>
      <c r="J309" s="17"/>
      <c r="K309" s="101"/>
      <c r="L309" s="17"/>
      <c r="M309" s="17"/>
      <c r="N309" s="17"/>
      <c r="O309" s="101"/>
      <c r="P309" s="16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6"/>
      <c r="AE309" s="16"/>
      <c r="AF309" s="16"/>
      <c r="AG309" s="16"/>
      <c r="AH309" s="17"/>
      <c r="AI309" s="17"/>
      <c r="AJ309" s="17"/>
      <c r="AK309" s="17"/>
      <c r="AL309" s="17"/>
      <c r="AM309" s="18">
        <f t="shared" si="8"/>
        <v>0</v>
      </c>
      <c r="AN309" s="116">
        <f t="shared" si="9"/>
        <v>0</v>
      </c>
    </row>
    <row r="310" spans="1:40" ht="23.25" hidden="1" customHeight="1" x14ac:dyDescent="0.45">
      <c r="A310" s="20"/>
      <c r="B310" s="10" t="s">
        <v>581</v>
      </c>
      <c r="C310" s="34" t="s">
        <v>581</v>
      </c>
      <c r="D310" s="10" t="s">
        <v>582</v>
      </c>
      <c r="E310" s="11" t="s">
        <v>61</v>
      </c>
      <c r="F310" s="11">
        <v>0</v>
      </c>
      <c r="G310" s="11"/>
      <c r="H310" s="16"/>
      <c r="I310" s="16"/>
      <c r="J310" s="17"/>
      <c r="K310" s="101"/>
      <c r="L310" s="17"/>
      <c r="M310" s="17"/>
      <c r="N310" s="17"/>
      <c r="O310" s="101"/>
      <c r="P310" s="16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6"/>
      <c r="AE310" s="16"/>
      <c r="AF310" s="16"/>
      <c r="AG310" s="16"/>
      <c r="AH310" s="17"/>
      <c r="AI310" s="17"/>
      <c r="AJ310" s="17"/>
      <c r="AK310" s="17"/>
      <c r="AL310" s="17"/>
      <c r="AM310" s="18">
        <f t="shared" si="8"/>
        <v>0</v>
      </c>
      <c r="AN310" s="116">
        <f t="shared" si="9"/>
        <v>0</v>
      </c>
    </row>
    <row r="311" spans="1:40" ht="23.25" hidden="1" customHeight="1" x14ac:dyDescent="0.45">
      <c r="A311" s="20"/>
      <c r="B311" s="10" t="s">
        <v>583</v>
      </c>
      <c r="C311" s="34" t="s">
        <v>583</v>
      </c>
      <c r="D311" s="10" t="s">
        <v>584</v>
      </c>
      <c r="E311" s="11" t="s">
        <v>61</v>
      </c>
      <c r="F311" s="11">
        <v>0</v>
      </c>
      <c r="G311" s="11"/>
      <c r="H311" s="16"/>
      <c r="I311" s="16"/>
      <c r="J311" s="17"/>
      <c r="K311" s="101"/>
      <c r="L311" s="17"/>
      <c r="M311" s="17"/>
      <c r="N311" s="17"/>
      <c r="O311" s="101"/>
      <c r="P311" s="16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6"/>
      <c r="AE311" s="16"/>
      <c r="AF311" s="16"/>
      <c r="AG311" s="16"/>
      <c r="AH311" s="17"/>
      <c r="AI311" s="17"/>
      <c r="AJ311" s="17"/>
      <c r="AK311" s="17"/>
      <c r="AL311" s="17"/>
      <c r="AM311" s="18">
        <f t="shared" si="8"/>
        <v>0</v>
      </c>
      <c r="AN311" s="116">
        <f t="shared" si="9"/>
        <v>0</v>
      </c>
    </row>
    <row r="312" spans="1:40" ht="23.25" hidden="1" customHeight="1" x14ac:dyDescent="0.45">
      <c r="A312" s="11"/>
      <c r="B312" s="10" t="s">
        <v>586</v>
      </c>
      <c r="C312" s="34">
        <v>1021701021</v>
      </c>
      <c r="D312" s="10" t="s">
        <v>587</v>
      </c>
      <c r="E312" s="11" t="s">
        <v>61</v>
      </c>
      <c r="F312" s="11">
        <v>0</v>
      </c>
      <c r="G312" s="11"/>
      <c r="H312" s="16"/>
      <c r="I312" s="16"/>
      <c r="J312" s="17"/>
      <c r="K312" s="101"/>
      <c r="L312" s="17"/>
      <c r="M312" s="17"/>
      <c r="N312" s="17"/>
      <c r="O312" s="101"/>
      <c r="P312" s="16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6"/>
      <c r="AE312" s="16"/>
      <c r="AF312" s="16"/>
      <c r="AG312" s="16"/>
      <c r="AH312" s="17"/>
      <c r="AI312" s="17"/>
      <c r="AJ312" s="17"/>
      <c r="AK312" s="17"/>
      <c r="AL312" s="17"/>
      <c r="AM312" s="18">
        <f t="shared" si="8"/>
        <v>0</v>
      </c>
      <c r="AN312" s="116">
        <f t="shared" si="9"/>
        <v>0</v>
      </c>
    </row>
    <row r="313" spans="1:40" ht="23.25" hidden="1" customHeight="1" x14ac:dyDescent="0.45">
      <c r="A313" s="11"/>
      <c r="B313" s="10" t="s">
        <v>588</v>
      </c>
      <c r="C313" s="34" t="s">
        <v>588</v>
      </c>
      <c r="D313" s="10" t="s">
        <v>589</v>
      </c>
      <c r="E313" s="11" t="s">
        <v>61</v>
      </c>
      <c r="F313" s="11">
        <v>0</v>
      </c>
      <c r="G313" s="11"/>
      <c r="H313" s="16"/>
      <c r="I313" s="16"/>
      <c r="J313" s="17"/>
      <c r="K313" s="101"/>
      <c r="L313" s="17"/>
      <c r="M313" s="17"/>
      <c r="N313" s="17"/>
      <c r="O313" s="101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6"/>
      <c r="AE313" s="16"/>
      <c r="AF313" s="16"/>
      <c r="AG313" s="16"/>
      <c r="AH313" s="17"/>
      <c r="AI313" s="17"/>
      <c r="AJ313" s="17"/>
      <c r="AK313" s="17"/>
      <c r="AL313" s="17"/>
      <c r="AM313" s="18">
        <f t="shared" si="8"/>
        <v>0</v>
      </c>
      <c r="AN313" s="116">
        <f t="shared" si="9"/>
        <v>0</v>
      </c>
    </row>
    <row r="314" spans="1:40" ht="22.5" customHeight="1" x14ac:dyDescent="0.45">
      <c r="A314" s="20"/>
      <c r="B314" s="10" t="s">
        <v>590</v>
      </c>
      <c r="C314" s="34">
        <v>1021701006</v>
      </c>
      <c r="D314" s="10" t="s">
        <v>591</v>
      </c>
      <c r="E314" s="11" t="s">
        <v>61</v>
      </c>
      <c r="F314" s="11">
        <v>0</v>
      </c>
      <c r="G314" s="11"/>
      <c r="H314" s="16">
        <v>100</v>
      </c>
      <c r="I314" s="16">
        <v>100</v>
      </c>
      <c r="J314" s="17"/>
      <c r="K314" s="101"/>
      <c r="L314" s="17">
        <v>100</v>
      </c>
      <c r="M314" s="17"/>
      <c r="N314" s="17">
        <v>200</v>
      </c>
      <c r="O314" s="101">
        <f>100+200</f>
        <v>300</v>
      </c>
      <c r="P314" s="16"/>
      <c r="Q314" s="17"/>
      <c r="R314" s="17">
        <f>300+200</f>
        <v>500</v>
      </c>
      <c r="S314" s="17">
        <v>100</v>
      </c>
      <c r="T314" s="17"/>
      <c r="U314" s="17">
        <v>200</v>
      </c>
      <c r="V314" s="17">
        <v>100</v>
      </c>
      <c r="W314" s="17">
        <v>100</v>
      </c>
      <c r="X314" s="17"/>
      <c r="Y314" s="17">
        <v>100</v>
      </c>
      <c r="Z314" s="17">
        <v>300</v>
      </c>
      <c r="AA314" s="17"/>
      <c r="AB314" s="17">
        <v>300</v>
      </c>
      <c r="AC314" s="17">
        <f>300+200</f>
        <v>500</v>
      </c>
      <c r="AD314" s="16">
        <v>1500</v>
      </c>
      <c r="AE314" s="16">
        <f>300+1500</f>
        <v>1800</v>
      </c>
      <c r="AF314" s="16">
        <f>300+2000</f>
        <v>2300</v>
      </c>
      <c r="AG314" s="16">
        <v>1500</v>
      </c>
      <c r="AH314" s="17"/>
      <c r="AI314" s="17">
        <f>1000+1500</f>
        <v>2500</v>
      </c>
      <c r="AJ314" s="17">
        <f>800+1500</f>
        <v>2300</v>
      </c>
      <c r="AK314" s="17">
        <f>1500+4000</f>
        <v>5500</v>
      </c>
      <c r="AL314" s="17"/>
      <c r="AM314" s="18">
        <f t="shared" si="8"/>
        <v>20400</v>
      </c>
      <c r="AN314" s="116">
        <f t="shared" si="9"/>
        <v>0</v>
      </c>
    </row>
    <row r="315" spans="1:40" ht="23.25" customHeight="1" x14ac:dyDescent="0.45">
      <c r="A315" s="28"/>
      <c r="B315" s="10" t="s">
        <v>592</v>
      </c>
      <c r="C315" s="34">
        <v>1021701007</v>
      </c>
      <c r="D315" s="10" t="s">
        <v>593</v>
      </c>
      <c r="E315" s="11" t="s">
        <v>61</v>
      </c>
      <c r="F315" s="28">
        <v>0</v>
      </c>
      <c r="G315" s="11"/>
      <c r="H315" s="16">
        <v>2000</v>
      </c>
      <c r="I315" s="16">
        <v>3000</v>
      </c>
      <c r="J315" s="17"/>
      <c r="K315" s="101">
        <f>3000+500+4000</f>
        <v>7500</v>
      </c>
      <c r="L315" s="17">
        <f>1000+2000</f>
        <v>3000</v>
      </c>
      <c r="M315" s="17"/>
      <c r="N315" s="17">
        <f>500+3000</f>
        <v>3500</v>
      </c>
      <c r="O315" s="101">
        <f>1000+2500</f>
        <v>3500</v>
      </c>
      <c r="P315" s="16">
        <f>500+2000</f>
        <v>2500</v>
      </c>
      <c r="Q315" s="17">
        <f>500+2000</f>
        <v>2500</v>
      </c>
      <c r="R315" s="17">
        <v>1500</v>
      </c>
      <c r="S315" s="17">
        <v>2000</v>
      </c>
      <c r="T315" s="17"/>
      <c r="U315" s="17">
        <v>3000</v>
      </c>
      <c r="V315" s="17">
        <v>2500</v>
      </c>
      <c r="W315" s="17">
        <v>2000</v>
      </c>
      <c r="X315" s="17"/>
      <c r="Y315" s="17">
        <v>3000</v>
      </c>
      <c r="Z315" s="17">
        <v>3000</v>
      </c>
      <c r="AA315" s="17"/>
      <c r="AB315" s="17">
        <f>3000+2000</f>
        <v>5000</v>
      </c>
      <c r="AC315" s="17">
        <f>2000+2000+500+2000</f>
        <v>6500</v>
      </c>
      <c r="AD315" s="16">
        <f>23000+3000</f>
        <v>26000</v>
      </c>
      <c r="AE315" s="16">
        <f>4000+2000</f>
        <v>6000</v>
      </c>
      <c r="AF315" s="16">
        <v>22000</v>
      </c>
      <c r="AG315" s="16">
        <v>1000</v>
      </c>
      <c r="AH315" s="17"/>
      <c r="AI315" s="17">
        <f>1500+1500+23000</f>
        <v>26000</v>
      </c>
      <c r="AJ315" s="17">
        <f>30000+1000</f>
        <v>31000</v>
      </c>
      <c r="AK315" s="17">
        <f>2000+32000</f>
        <v>34000</v>
      </c>
      <c r="AL315" s="17"/>
      <c r="AM315" s="18">
        <f t="shared" si="8"/>
        <v>202000</v>
      </c>
      <c r="AN315" s="116">
        <f t="shared" si="9"/>
        <v>0</v>
      </c>
    </row>
    <row r="316" spans="1:40" ht="23.25" customHeight="1" x14ac:dyDescent="0.45">
      <c r="A316" s="74"/>
      <c r="B316" s="34" t="s">
        <v>596</v>
      </c>
      <c r="C316" s="34">
        <v>1021701008</v>
      </c>
      <c r="D316" s="21" t="s">
        <v>1874</v>
      </c>
      <c r="E316" s="11" t="s">
        <v>61</v>
      </c>
      <c r="F316" s="11">
        <v>0</v>
      </c>
      <c r="G316" s="11"/>
      <c r="H316" s="16">
        <v>1200</v>
      </c>
      <c r="I316" s="16">
        <v>800</v>
      </c>
      <c r="J316" s="17"/>
      <c r="K316" s="101">
        <f>1200+800</f>
        <v>2000</v>
      </c>
      <c r="L316" s="17">
        <v>400</v>
      </c>
      <c r="M316" s="17"/>
      <c r="N316" s="17">
        <f>300+800</f>
        <v>1100</v>
      </c>
      <c r="O316" s="101">
        <f>600+1000</f>
        <v>1600</v>
      </c>
      <c r="P316" s="16">
        <f>300+600</f>
        <v>900</v>
      </c>
      <c r="Q316" s="17">
        <f>600+1200</f>
        <v>1800</v>
      </c>
      <c r="R316" s="17">
        <f>200+1200</f>
        <v>1400</v>
      </c>
      <c r="S316" s="17">
        <v>600</v>
      </c>
      <c r="T316" s="17"/>
      <c r="U316" s="17">
        <v>1200</v>
      </c>
      <c r="V316" s="17">
        <f>400+800+800</f>
        <v>2000</v>
      </c>
      <c r="W316" s="17">
        <v>1200</v>
      </c>
      <c r="X316" s="17"/>
      <c r="Y316" s="17">
        <v>800</v>
      </c>
      <c r="Z316" s="17">
        <v>800</v>
      </c>
      <c r="AA316" s="17"/>
      <c r="AB316" s="17">
        <v>1200</v>
      </c>
      <c r="AC316" s="17">
        <f>800+800+800</f>
        <v>2400</v>
      </c>
      <c r="AD316" s="16">
        <f>1200+1200</f>
        <v>2400</v>
      </c>
      <c r="AE316" s="16">
        <f>1600+1200+1200</f>
        <v>4000</v>
      </c>
      <c r="AF316" s="16">
        <v>1600</v>
      </c>
      <c r="AG316" s="16">
        <f>1200+800</f>
        <v>2000</v>
      </c>
      <c r="AH316" s="17"/>
      <c r="AI316" s="17">
        <f>1000+1000</f>
        <v>2000</v>
      </c>
      <c r="AJ316" s="17">
        <f>1600+250+1000</f>
        <v>2850</v>
      </c>
      <c r="AK316" s="17">
        <f>1500+2500</f>
        <v>4000</v>
      </c>
      <c r="AL316" s="17"/>
      <c r="AM316" s="18">
        <f>H316+I316+J316+K316+L316+M316+N316+O316+P316+Q316+R316+S316+T316+U316+V316+W316+X316+Y316+Z316+AA316+AB316+AC316+AD316+AE316+AF316+AG316+AH316+AI316+AJ316+AK316+AL316</f>
        <v>40250</v>
      </c>
      <c r="AN316" s="116">
        <f>AM316*F316</f>
        <v>0</v>
      </c>
    </row>
    <row r="317" spans="1:40" ht="23.25" hidden="1" customHeight="1" x14ac:dyDescent="0.45">
      <c r="A317" s="74"/>
      <c r="B317" s="10" t="s">
        <v>598</v>
      </c>
      <c r="C317" s="34" t="s">
        <v>598</v>
      </c>
      <c r="D317" s="10" t="s">
        <v>599</v>
      </c>
      <c r="E317" s="11" t="s">
        <v>61</v>
      </c>
      <c r="F317" s="11">
        <v>0</v>
      </c>
      <c r="G317" s="11"/>
      <c r="H317" s="16"/>
      <c r="I317" s="16"/>
      <c r="J317" s="17"/>
      <c r="K317" s="101"/>
      <c r="L317" s="17"/>
      <c r="M317" s="17"/>
      <c r="N317" s="17"/>
      <c r="O317" s="101"/>
      <c r="P317" s="16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6"/>
      <c r="AE317" s="16"/>
      <c r="AF317" s="16"/>
      <c r="AG317" s="16"/>
      <c r="AH317" s="17"/>
      <c r="AI317" s="17"/>
      <c r="AJ317" s="17"/>
      <c r="AK317" s="17"/>
      <c r="AL317" s="17"/>
      <c r="AM317" s="18">
        <f t="shared" si="8"/>
        <v>0</v>
      </c>
      <c r="AN317" s="116">
        <f t="shared" si="9"/>
        <v>0</v>
      </c>
    </row>
    <row r="318" spans="1:40" ht="23.25" hidden="1" customHeight="1" x14ac:dyDescent="0.45">
      <c r="A318" s="11"/>
      <c r="B318" s="10" t="s">
        <v>600</v>
      </c>
      <c r="C318" s="34" t="s">
        <v>600</v>
      </c>
      <c r="D318" s="10" t="s">
        <v>601</v>
      </c>
      <c r="E318" s="11" t="s">
        <v>61</v>
      </c>
      <c r="F318" s="11">
        <v>0</v>
      </c>
      <c r="G318" s="11"/>
      <c r="H318" s="16"/>
      <c r="I318" s="16"/>
      <c r="J318" s="17"/>
      <c r="K318" s="101"/>
      <c r="L318" s="17"/>
      <c r="M318" s="17"/>
      <c r="N318" s="17"/>
      <c r="O318" s="101"/>
      <c r="P318" s="16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6"/>
      <c r="AE318" s="16"/>
      <c r="AF318" s="16"/>
      <c r="AG318" s="16"/>
      <c r="AH318" s="17"/>
      <c r="AI318" s="17"/>
      <c r="AJ318" s="17"/>
      <c r="AK318" s="17"/>
      <c r="AL318" s="17"/>
      <c r="AM318" s="18">
        <f t="shared" si="8"/>
        <v>0</v>
      </c>
      <c r="AN318" s="116">
        <f t="shared" si="9"/>
        <v>0</v>
      </c>
    </row>
    <row r="319" spans="1:40" ht="23.25" hidden="1" customHeight="1" x14ac:dyDescent="0.45">
      <c r="A319" s="11"/>
      <c r="B319" s="10" t="s">
        <v>602</v>
      </c>
      <c r="C319" s="34" t="s">
        <v>602</v>
      </c>
      <c r="D319" s="10" t="s">
        <v>1314</v>
      </c>
      <c r="E319" s="11" t="s">
        <v>61</v>
      </c>
      <c r="F319" s="11">
        <v>0</v>
      </c>
      <c r="G319" s="11"/>
      <c r="H319" s="16"/>
      <c r="I319" s="16"/>
      <c r="J319" s="17"/>
      <c r="K319" s="101"/>
      <c r="L319" s="17"/>
      <c r="M319" s="17"/>
      <c r="N319" s="17"/>
      <c r="O319" s="101"/>
      <c r="P319" s="16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6"/>
      <c r="AE319" s="16"/>
      <c r="AF319" s="16"/>
      <c r="AG319" s="16"/>
      <c r="AH319" s="17"/>
      <c r="AI319" s="17"/>
      <c r="AJ319" s="17"/>
      <c r="AK319" s="17"/>
      <c r="AL319" s="17"/>
      <c r="AM319" s="18">
        <f t="shared" si="8"/>
        <v>0</v>
      </c>
      <c r="AN319" s="116">
        <f t="shared" si="9"/>
        <v>0</v>
      </c>
    </row>
    <row r="320" spans="1:40" ht="23.25" hidden="1" customHeight="1" x14ac:dyDescent="0.45">
      <c r="A320" s="11"/>
      <c r="B320" s="10" t="s">
        <v>603</v>
      </c>
      <c r="C320" s="34" t="s">
        <v>603</v>
      </c>
      <c r="D320" s="10" t="s">
        <v>604</v>
      </c>
      <c r="E320" s="11" t="s">
        <v>61</v>
      </c>
      <c r="F320" s="11">
        <v>0</v>
      </c>
      <c r="G320" s="11"/>
      <c r="H320" s="16"/>
      <c r="I320" s="16"/>
      <c r="J320" s="17"/>
      <c r="K320" s="101"/>
      <c r="L320" s="17"/>
      <c r="M320" s="17"/>
      <c r="N320" s="17"/>
      <c r="O320" s="101"/>
      <c r="P320" s="16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6"/>
      <c r="AE320" s="16"/>
      <c r="AF320" s="16"/>
      <c r="AG320" s="16"/>
      <c r="AH320" s="17"/>
      <c r="AI320" s="17"/>
      <c r="AJ320" s="17"/>
      <c r="AK320" s="17"/>
      <c r="AL320" s="17"/>
      <c r="AM320" s="18">
        <f t="shared" si="8"/>
        <v>0</v>
      </c>
      <c r="AN320" s="116">
        <f t="shared" si="9"/>
        <v>0</v>
      </c>
    </row>
    <row r="321" spans="1:40" ht="23.25" customHeight="1" x14ac:dyDescent="0.45">
      <c r="A321" s="20"/>
      <c r="B321" s="10" t="s">
        <v>605</v>
      </c>
      <c r="C321" s="34">
        <v>1021701011</v>
      </c>
      <c r="D321" s="10" t="s">
        <v>1469</v>
      </c>
      <c r="E321" s="11" t="s">
        <v>61</v>
      </c>
      <c r="F321" s="11">
        <v>0</v>
      </c>
      <c r="G321" s="11"/>
      <c r="H321" s="16">
        <v>200</v>
      </c>
      <c r="I321" s="16">
        <v>300</v>
      </c>
      <c r="J321" s="17"/>
      <c r="K321" s="101">
        <v>150</v>
      </c>
      <c r="L321" s="17">
        <v>100</v>
      </c>
      <c r="M321" s="17"/>
      <c r="N321" s="17">
        <v>100</v>
      </c>
      <c r="O321" s="101">
        <v>300</v>
      </c>
      <c r="P321" s="16">
        <v>200</v>
      </c>
      <c r="Q321" s="17">
        <v>300</v>
      </c>
      <c r="R321" s="17">
        <v>150</v>
      </c>
      <c r="S321" s="17">
        <v>200</v>
      </c>
      <c r="T321" s="17"/>
      <c r="U321" s="17">
        <f>150+100</f>
        <v>250</v>
      </c>
      <c r="V321" s="17">
        <v>200</v>
      </c>
      <c r="W321" s="17"/>
      <c r="X321" s="17"/>
      <c r="Y321" s="17">
        <v>150</v>
      </c>
      <c r="Z321" s="17">
        <v>200</v>
      </c>
      <c r="AA321" s="17"/>
      <c r="AB321" s="17">
        <v>200</v>
      </c>
      <c r="AC321" s="17">
        <f>150+300+200</f>
        <v>650</v>
      </c>
      <c r="AD321" s="16">
        <v>100</v>
      </c>
      <c r="AE321" s="16"/>
      <c r="AF321" s="16">
        <v>200</v>
      </c>
      <c r="AG321" s="16">
        <v>150</v>
      </c>
      <c r="AH321" s="17"/>
      <c r="AI321" s="17">
        <v>150</v>
      </c>
      <c r="AJ321" s="17">
        <v>250</v>
      </c>
      <c r="AK321" s="17">
        <v>200</v>
      </c>
      <c r="AL321" s="17"/>
      <c r="AM321" s="18">
        <f t="shared" si="8"/>
        <v>4700</v>
      </c>
      <c r="AN321" s="116">
        <f t="shared" si="9"/>
        <v>0</v>
      </c>
    </row>
    <row r="322" spans="1:40" ht="23.25" customHeight="1" x14ac:dyDescent="0.45">
      <c r="A322" s="11"/>
      <c r="B322" s="10" t="s">
        <v>606</v>
      </c>
      <c r="C322" s="34">
        <v>1021701012</v>
      </c>
      <c r="D322" s="10" t="s">
        <v>1468</v>
      </c>
      <c r="E322" s="11" t="s">
        <v>61</v>
      </c>
      <c r="F322" s="11">
        <v>0</v>
      </c>
      <c r="G322" s="11"/>
      <c r="H322" s="16">
        <v>200</v>
      </c>
      <c r="I322" s="16">
        <v>300</v>
      </c>
      <c r="J322" s="17"/>
      <c r="K322" s="101"/>
      <c r="L322" s="17">
        <v>100</v>
      </c>
      <c r="M322" s="17"/>
      <c r="N322" s="17">
        <v>200</v>
      </c>
      <c r="O322" s="101">
        <v>300</v>
      </c>
      <c r="P322" s="16">
        <v>200</v>
      </c>
      <c r="Q322" s="17">
        <v>100</v>
      </c>
      <c r="R322" s="17">
        <v>150</v>
      </c>
      <c r="S322" s="17">
        <v>200</v>
      </c>
      <c r="T322" s="17"/>
      <c r="U322" s="17">
        <f>150+100</f>
        <v>250</v>
      </c>
      <c r="V322" s="17">
        <v>300</v>
      </c>
      <c r="W322" s="17"/>
      <c r="X322" s="17"/>
      <c r="Y322" s="17">
        <v>150</v>
      </c>
      <c r="Z322" s="17">
        <v>200</v>
      </c>
      <c r="AA322" s="17"/>
      <c r="AB322" s="17">
        <v>200</v>
      </c>
      <c r="AC322" s="17">
        <f>150+300+200</f>
        <v>650</v>
      </c>
      <c r="AD322" s="16">
        <v>100</v>
      </c>
      <c r="AE322" s="16"/>
      <c r="AF322" s="16">
        <v>100</v>
      </c>
      <c r="AG322" s="16"/>
      <c r="AH322" s="17"/>
      <c r="AI322" s="17"/>
      <c r="AJ322" s="17">
        <v>250</v>
      </c>
      <c r="AK322" s="17">
        <v>200</v>
      </c>
      <c r="AL322" s="17"/>
      <c r="AM322" s="18">
        <f t="shared" si="8"/>
        <v>4150</v>
      </c>
      <c r="AN322" s="116">
        <f t="shared" si="9"/>
        <v>0</v>
      </c>
    </row>
    <row r="323" spans="1:40" ht="23.25" hidden="1" customHeight="1" x14ac:dyDescent="0.45">
      <c r="A323" s="11"/>
      <c r="B323" s="10" t="s">
        <v>1118</v>
      </c>
      <c r="C323" s="34" t="s">
        <v>1118</v>
      </c>
      <c r="D323" s="10" t="s">
        <v>1119</v>
      </c>
      <c r="E323" s="11" t="s">
        <v>61</v>
      </c>
      <c r="F323" s="11">
        <v>0</v>
      </c>
      <c r="G323" s="11"/>
      <c r="H323" s="16"/>
      <c r="I323" s="16"/>
      <c r="J323" s="17"/>
      <c r="K323" s="101"/>
      <c r="L323" s="17"/>
      <c r="M323" s="17"/>
      <c r="N323" s="17"/>
      <c r="O323" s="101"/>
      <c r="P323" s="16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6"/>
      <c r="AE323" s="16"/>
      <c r="AF323" s="16"/>
      <c r="AG323" s="16"/>
      <c r="AH323" s="17"/>
      <c r="AI323" s="17"/>
      <c r="AJ323" s="17"/>
      <c r="AK323" s="17"/>
      <c r="AL323" s="17"/>
      <c r="AM323" s="18">
        <f t="shared" si="8"/>
        <v>0</v>
      </c>
      <c r="AN323" s="116">
        <f t="shared" si="9"/>
        <v>0</v>
      </c>
    </row>
    <row r="324" spans="1:40" ht="23.25" hidden="1" customHeight="1" x14ac:dyDescent="0.45">
      <c r="A324" s="75"/>
      <c r="B324" s="10" t="s">
        <v>607</v>
      </c>
      <c r="C324" s="34" t="s">
        <v>607</v>
      </c>
      <c r="D324" s="10" t="s">
        <v>608</v>
      </c>
      <c r="E324" s="11" t="s">
        <v>61</v>
      </c>
      <c r="F324" s="11">
        <v>0</v>
      </c>
      <c r="G324" s="11"/>
      <c r="H324" s="16"/>
      <c r="I324" s="16"/>
      <c r="J324" s="17"/>
      <c r="K324" s="101"/>
      <c r="L324" s="17"/>
      <c r="M324" s="17"/>
      <c r="N324" s="17"/>
      <c r="O324" s="101"/>
      <c r="P324" s="16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6"/>
      <c r="AE324" s="16"/>
      <c r="AF324" s="16"/>
      <c r="AG324" s="16"/>
      <c r="AH324" s="17"/>
      <c r="AI324" s="17"/>
      <c r="AJ324" s="17"/>
      <c r="AK324" s="17"/>
      <c r="AL324" s="17"/>
      <c r="AM324" s="18">
        <f t="shared" ref="AM324:AM349" si="10">H324+I324+J324+K324+L324+M324+N324+O324+P324+Q324+R324+S324+T324+U324+V324+W324+X324+Y324+Z324+AA324+AB324+AC324+AD324+AE324+AF324+AG324+AH324+AI324+AJ324+AK324+AL324</f>
        <v>0</v>
      </c>
      <c r="AN324" s="116">
        <f t="shared" ref="AN324:AN349" si="11">AM324*F324</f>
        <v>0</v>
      </c>
    </row>
    <row r="325" spans="1:40" ht="23.25" hidden="1" customHeight="1" x14ac:dyDescent="0.45">
      <c r="A325" s="11"/>
      <c r="B325" s="10" t="s">
        <v>609</v>
      </c>
      <c r="C325" s="34" t="s">
        <v>609</v>
      </c>
      <c r="D325" s="10" t="s">
        <v>610</v>
      </c>
      <c r="E325" s="11" t="s">
        <v>61</v>
      </c>
      <c r="F325" s="11">
        <v>0</v>
      </c>
      <c r="G325" s="11"/>
      <c r="H325" s="16"/>
      <c r="I325" s="16"/>
      <c r="J325" s="17"/>
      <c r="K325" s="101"/>
      <c r="L325" s="17"/>
      <c r="M325" s="17"/>
      <c r="N325" s="17"/>
      <c r="O325" s="101"/>
      <c r="P325" s="16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6"/>
      <c r="AE325" s="16"/>
      <c r="AF325" s="16"/>
      <c r="AG325" s="16"/>
      <c r="AH325" s="17"/>
      <c r="AI325" s="17"/>
      <c r="AJ325" s="17"/>
      <c r="AK325" s="17"/>
      <c r="AL325" s="17"/>
      <c r="AM325" s="18">
        <f t="shared" si="10"/>
        <v>0</v>
      </c>
      <c r="AN325" s="116">
        <f t="shared" si="11"/>
        <v>0</v>
      </c>
    </row>
    <row r="326" spans="1:40" ht="23.25" hidden="1" customHeight="1" x14ac:dyDescent="0.45">
      <c r="A326" s="11"/>
      <c r="B326" s="10" t="s">
        <v>81</v>
      </c>
      <c r="C326" s="34" t="s">
        <v>81</v>
      </c>
      <c r="D326" s="10" t="s">
        <v>82</v>
      </c>
      <c r="E326" s="11" t="s">
        <v>61</v>
      </c>
      <c r="F326" s="11">
        <v>0</v>
      </c>
      <c r="G326" s="11"/>
      <c r="H326" s="16"/>
      <c r="I326" s="16"/>
      <c r="J326" s="17"/>
      <c r="K326" s="101"/>
      <c r="L326" s="17"/>
      <c r="M326" s="17"/>
      <c r="N326" s="17"/>
      <c r="O326" s="101"/>
      <c r="P326" s="16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6"/>
      <c r="AE326" s="16"/>
      <c r="AF326" s="16"/>
      <c r="AG326" s="16"/>
      <c r="AH326" s="17"/>
      <c r="AI326" s="17"/>
      <c r="AJ326" s="17"/>
      <c r="AK326" s="17"/>
      <c r="AL326" s="17"/>
      <c r="AM326" s="18">
        <f t="shared" si="10"/>
        <v>0</v>
      </c>
      <c r="AN326" s="116">
        <f t="shared" si="11"/>
        <v>0</v>
      </c>
    </row>
    <row r="327" spans="1:40" ht="23.25" hidden="1" customHeight="1" x14ac:dyDescent="0.45">
      <c r="A327" s="20"/>
      <c r="B327" s="10" t="s">
        <v>613</v>
      </c>
      <c r="C327" s="34" t="s">
        <v>613</v>
      </c>
      <c r="D327" s="10" t="s">
        <v>614</v>
      </c>
      <c r="E327" s="11" t="s">
        <v>61</v>
      </c>
      <c r="F327" s="11">
        <v>0</v>
      </c>
      <c r="G327" s="11"/>
      <c r="H327" s="16"/>
      <c r="I327" s="16"/>
      <c r="J327" s="17"/>
      <c r="K327" s="101"/>
      <c r="L327" s="17"/>
      <c r="M327" s="17"/>
      <c r="N327" s="17"/>
      <c r="O327" s="101"/>
      <c r="P327" s="16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6"/>
      <c r="AE327" s="16"/>
      <c r="AF327" s="16"/>
      <c r="AG327" s="16"/>
      <c r="AH327" s="17"/>
      <c r="AI327" s="17"/>
      <c r="AJ327" s="17"/>
      <c r="AK327" s="17"/>
      <c r="AL327" s="17"/>
      <c r="AM327" s="18">
        <f t="shared" si="10"/>
        <v>0</v>
      </c>
      <c r="AN327" s="116">
        <f t="shared" si="11"/>
        <v>0</v>
      </c>
    </row>
    <row r="328" spans="1:40" ht="23.25" hidden="1" customHeight="1" x14ac:dyDescent="0.45">
      <c r="A328" s="11"/>
      <c r="B328" s="10" t="s">
        <v>83</v>
      </c>
      <c r="C328" s="34" t="s">
        <v>83</v>
      </c>
      <c r="D328" s="10" t="s">
        <v>84</v>
      </c>
      <c r="E328" s="11" t="s">
        <v>61</v>
      </c>
      <c r="F328" s="11">
        <v>0</v>
      </c>
      <c r="G328" s="11"/>
      <c r="H328" s="16"/>
      <c r="I328" s="16"/>
      <c r="J328" s="17"/>
      <c r="K328" s="101"/>
      <c r="L328" s="17"/>
      <c r="M328" s="17"/>
      <c r="N328" s="17"/>
      <c r="O328" s="101"/>
      <c r="P328" s="16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6"/>
      <c r="AE328" s="16"/>
      <c r="AF328" s="16"/>
      <c r="AG328" s="16"/>
      <c r="AH328" s="17"/>
      <c r="AI328" s="17"/>
      <c r="AJ328" s="17"/>
      <c r="AK328" s="17"/>
      <c r="AL328" s="17"/>
      <c r="AM328" s="18">
        <f t="shared" si="10"/>
        <v>0</v>
      </c>
      <c r="AN328" s="116">
        <f t="shared" si="11"/>
        <v>0</v>
      </c>
    </row>
    <row r="329" spans="1:40" ht="23.25" hidden="1" customHeight="1" x14ac:dyDescent="0.45">
      <c r="A329" s="11"/>
      <c r="B329" s="10" t="s">
        <v>85</v>
      </c>
      <c r="C329" s="34" t="s">
        <v>85</v>
      </c>
      <c r="D329" s="10" t="s">
        <v>86</v>
      </c>
      <c r="E329" s="11" t="s">
        <v>61</v>
      </c>
      <c r="F329" s="11">
        <v>0</v>
      </c>
      <c r="G329" s="11"/>
      <c r="H329" s="16"/>
      <c r="I329" s="16"/>
      <c r="J329" s="17"/>
      <c r="K329" s="101"/>
      <c r="L329" s="17"/>
      <c r="M329" s="17"/>
      <c r="N329" s="17"/>
      <c r="O329" s="101"/>
      <c r="P329" s="16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6"/>
      <c r="AE329" s="16"/>
      <c r="AF329" s="16"/>
      <c r="AG329" s="16"/>
      <c r="AH329" s="17"/>
      <c r="AI329" s="17"/>
      <c r="AJ329" s="17"/>
      <c r="AK329" s="17"/>
      <c r="AL329" s="17"/>
      <c r="AM329" s="18">
        <f t="shared" si="10"/>
        <v>0</v>
      </c>
      <c r="AN329" s="116">
        <f t="shared" si="11"/>
        <v>0</v>
      </c>
    </row>
    <row r="330" spans="1:40" ht="23.25" hidden="1" customHeight="1" x14ac:dyDescent="0.45">
      <c r="A330" s="11"/>
      <c r="B330" s="10" t="s">
        <v>87</v>
      </c>
      <c r="C330" s="34" t="s">
        <v>87</v>
      </c>
      <c r="D330" s="10" t="s">
        <v>88</v>
      </c>
      <c r="E330" s="11" t="s">
        <v>61</v>
      </c>
      <c r="F330" s="11">
        <v>0</v>
      </c>
      <c r="G330" s="11"/>
      <c r="H330" s="16"/>
      <c r="I330" s="16"/>
      <c r="J330" s="17"/>
      <c r="K330" s="101"/>
      <c r="L330" s="17"/>
      <c r="M330" s="17"/>
      <c r="N330" s="17"/>
      <c r="O330" s="101"/>
      <c r="P330" s="16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6"/>
      <c r="AE330" s="16"/>
      <c r="AF330" s="16"/>
      <c r="AG330" s="16"/>
      <c r="AH330" s="17"/>
      <c r="AI330" s="17"/>
      <c r="AJ330" s="17"/>
      <c r="AK330" s="17"/>
      <c r="AL330" s="17"/>
      <c r="AM330" s="18">
        <f t="shared" si="10"/>
        <v>0</v>
      </c>
      <c r="AN330" s="116">
        <f t="shared" si="11"/>
        <v>0</v>
      </c>
    </row>
    <row r="331" spans="1:40" ht="22.5" hidden="1" customHeight="1" x14ac:dyDescent="0.45">
      <c r="A331" s="28"/>
      <c r="B331" s="10" t="s">
        <v>89</v>
      </c>
      <c r="C331" s="34" t="s">
        <v>89</v>
      </c>
      <c r="D331" s="10" t="s">
        <v>90</v>
      </c>
      <c r="E331" s="11" t="s">
        <v>61</v>
      </c>
      <c r="F331" s="28">
        <v>0</v>
      </c>
      <c r="G331" s="11"/>
      <c r="H331" s="16"/>
      <c r="I331" s="16"/>
      <c r="J331" s="17"/>
      <c r="K331" s="101"/>
      <c r="L331" s="17"/>
      <c r="M331" s="17"/>
      <c r="N331" s="17"/>
      <c r="O331" s="101"/>
      <c r="P331" s="16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6"/>
      <c r="AE331" s="16"/>
      <c r="AF331" s="16"/>
      <c r="AG331" s="16"/>
      <c r="AH331" s="17"/>
      <c r="AI331" s="17"/>
      <c r="AJ331" s="17"/>
      <c r="AK331" s="17"/>
      <c r="AL331" s="17"/>
      <c r="AM331" s="18">
        <f t="shared" si="10"/>
        <v>0</v>
      </c>
      <c r="AN331" s="116">
        <f t="shared" si="11"/>
        <v>0</v>
      </c>
    </row>
    <row r="332" spans="1:40" ht="23.25" customHeight="1" x14ac:dyDescent="0.45">
      <c r="A332" s="74"/>
      <c r="B332" s="10" t="s">
        <v>615</v>
      </c>
      <c r="C332" s="34">
        <v>1021701014</v>
      </c>
      <c r="D332" s="21" t="s">
        <v>1879</v>
      </c>
      <c r="E332" s="11" t="s">
        <v>61</v>
      </c>
      <c r="F332" s="11">
        <v>0</v>
      </c>
      <c r="G332" s="11"/>
      <c r="H332" s="16"/>
      <c r="I332" s="16"/>
      <c r="J332" s="17"/>
      <c r="K332" s="101">
        <v>200</v>
      </c>
      <c r="L332" s="17">
        <v>200</v>
      </c>
      <c r="M332" s="17"/>
      <c r="N332" s="17"/>
      <c r="O332" s="101"/>
      <c r="P332" s="16">
        <v>250</v>
      </c>
      <c r="Q332" s="17">
        <v>200</v>
      </c>
      <c r="R332" s="17">
        <v>400</v>
      </c>
      <c r="S332" s="17"/>
      <c r="T332" s="17"/>
      <c r="U332" s="17"/>
      <c r="V332" s="17">
        <v>250</v>
      </c>
      <c r="W332" s="17">
        <v>250</v>
      </c>
      <c r="X332" s="17"/>
      <c r="Y332" s="17">
        <v>100</v>
      </c>
      <c r="Z332" s="17"/>
      <c r="AA332" s="17"/>
      <c r="AB332" s="17">
        <v>300</v>
      </c>
      <c r="AC332" s="17">
        <f>150+200</f>
        <v>350</v>
      </c>
      <c r="AD332" s="16">
        <v>300</v>
      </c>
      <c r="AE332" s="16"/>
      <c r="AF332" s="16">
        <f>300+300</f>
        <v>600</v>
      </c>
      <c r="AG332" s="16"/>
      <c r="AH332" s="17"/>
      <c r="AI332" s="17">
        <f>150+100+200</f>
        <v>450</v>
      </c>
      <c r="AJ332" s="17"/>
      <c r="AK332" s="17">
        <v>400</v>
      </c>
      <c r="AL332" s="17"/>
      <c r="AM332" s="18">
        <f>H332+I332+J332+K332+L332+M332+N332+O332+P332+Q332+R332+S332+T332+U332+V332+W332+X332+Y332+Z332+AA332+AB332+AC332+AD332+AE332+AF332+AG332+AH332+AI332+AJ332+AK332+AL332</f>
        <v>4250</v>
      </c>
      <c r="AN332" s="116">
        <f>AM332*F332</f>
        <v>0</v>
      </c>
    </row>
    <row r="333" spans="1:40" ht="23.25" hidden="1" customHeight="1" x14ac:dyDescent="0.45">
      <c r="A333" s="74"/>
      <c r="B333" s="10" t="s">
        <v>617</v>
      </c>
      <c r="C333" s="34" t="s">
        <v>617</v>
      </c>
      <c r="D333" s="10" t="s">
        <v>618</v>
      </c>
      <c r="E333" s="11" t="s">
        <v>61</v>
      </c>
      <c r="F333" s="11">
        <v>0</v>
      </c>
      <c r="G333" s="11"/>
      <c r="H333" s="16"/>
      <c r="I333" s="16"/>
      <c r="J333" s="17"/>
      <c r="K333" s="101"/>
      <c r="L333" s="17"/>
      <c r="M333" s="17"/>
      <c r="N333" s="17"/>
      <c r="O333" s="101"/>
      <c r="P333" s="16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6"/>
      <c r="AE333" s="16"/>
      <c r="AF333" s="16"/>
      <c r="AG333" s="16"/>
      <c r="AH333" s="17"/>
      <c r="AI333" s="17"/>
      <c r="AJ333" s="17"/>
      <c r="AK333" s="17"/>
      <c r="AL333" s="17"/>
      <c r="AM333" s="18">
        <f t="shared" si="10"/>
        <v>0</v>
      </c>
      <c r="AN333" s="116">
        <f t="shared" si="11"/>
        <v>0</v>
      </c>
    </row>
    <row r="334" spans="1:40" ht="23.25" hidden="1" customHeight="1" x14ac:dyDescent="0.45">
      <c r="A334" s="11"/>
      <c r="B334" s="10" t="s">
        <v>620</v>
      </c>
      <c r="C334" s="34" t="s">
        <v>620</v>
      </c>
      <c r="D334" s="10" t="s">
        <v>621</v>
      </c>
      <c r="E334" s="11" t="s">
        <v>61</v>
      </c>
      <c r="F334" s="11">
        <v>0</v>
      </c>
      <c r="G334" s="11"/>
      <c r="H334" s="16"/>
      <c r="I334" s="16"/>
      <c r="J334" s="17"/>
      <c r="K334" s="101"/>
      <c r="L334" s="17"/>
      <c r="M334" s="17"/>
      <c r="N334" s="17"/>
      <c r="O334" s="101"/>
      <c r="P334" s="16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6"/>
      <c r="AE334" s="16"/>
      <c r="AF334" s="16"/>
      <c r="AG334" s="16"/>
      <c r="AH334" s="17"/>
      <c r="AI334" s="17"/>
      <c r="AJ334" s="17"/>
      <c r="AK334" s="17"/>
      <c r="AL334" s="17"/>
      <c r="AM334" s="18">
        <f t="shared" si="10"/>
        <v>0</v>
      </c>
      <c r="AN334" s="116">
        <f t="shared" si="11"/>
        <v>0</v>
      </c>
    </row>
    <row r="335" spans="1:40" ht="23.25" hidden="1" customHeight="1" x14ac:dyDescent="0.45">
      <c r="A335" s="11"/>
      <c r="B335" s="10" t="s">
        <v>622</v>
      </c>
      <c r="C335" s="34" t="s">
        <v>622</v>
      </c>
      <c r="D335" s="10" t="s">
        <v>623</v>
      </c>
      <c r="E335" s="11" t="s">
        <v>61</v>
      </c>
      <c r="F335" s="11">
        <v>0</v>
      </c>
      <c r="G335" s="11"/>
      <c r="H335" s="16"/>
      <c r="I335" s="16"/>
      <c r="J335" s="17"/>
      <c r="K335" s="101"/>
      <c r="L335" s="17"/>
      <c r="M335" s="17"/>
      <c r="N335" s="17"/>
      <c r="O335" s="101"/>
      <c r="P335" s="16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6"/>
      <c r="AE335" s="16"/>
      <c r="AF335" s="16"/>
      <c r="AG335" s="16"/>
      <c r="AH335" s="17"/>
      <c r="AI335" s="17"/>
      <c r="AJ335" s="17"/>
      <c r="AK335" s="17"/>
      <c r="AL335" s="17"/>
      <c r="AM335" s="18">
        <f t="shared" si="10"/>
        <v>0</v>
      </c>
      <c r="AN335" s="116">
        <f t="shared" si="11"/>
        <v>0</v>
      </c>
    </row>
    <row r="336" spans="1:40" ht="23.25" hidden="1" customHeight="1" x14ac:dyDescent="0.45">
      <c r="A336" s="11"/>
      <c r="B336" s="10" t="s">
        <v>624</v>
      </c>
      <c r="C336" s="34" t="s">
        <v>624</v>
      </c>
      <c r="D336" s="10" t="s">
        <v>625</v>
      </c>
      <c r="E336" s="11" t="s">
        <v>61</v>
      </c>
      <c r="F336" s="11">
        <v>0</v>
      </c>
      <c r="G336" s="11"/>
      <c r="H336" s="16"/>
      <c r="I336" s="16"/>
      <c r="J336" s="17"/>
      <c r="K336" s="101"/>
      <c r="L336" s="17"/>
      <c r="M336" s="17"/>
      <c r="N336" s="17"/>
      <c r="O336" s="101"/>
      <c r="P336" s="16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6"/>
      <c r="AE336" s="16"/>
      <c r="AF336" s="16"/>
      <c r="AG336" s="16"/>
      <c r="AH336" s="17"/>
      <c r="AI336" s="17"/>
      <c r="AJ336" s="17"/>
      <c r="AK336" s="17"/>
      <c r="AL336" s="17"/>
      <c r="AM336" s="18">
        <f t="shared" si="10"/>
        <v>0</v>
      </c>
      <c r="AN336" s="116">
        <f t="shared" si="11"/>
        <v>0</v>
      </c>
    </row>
    <row r="337" spans="1:40" ht="23.25" hidden="1" customHeight="1" x14ac:dyDescent="0.45">
      <c r="A337" s="11"/>
      <c r="B337" s="10" t="s">
        <v>626</v>
      </c>
      <c r="C337" s="34" t="s">
        <v>626</v>
      </c>
      <c r="D337" s="10" t="s">
        <v>627</v>
      </c>
      <c r="E337" s="11" t="s">
        <v>532</v>
      </c>
      <c r="F337" s="11">
        <v>0</v>
      </c>
      <c r="G337" s="11"/>
      <c r="H337" s="16"/>
      <c r="I337" s="16"/>
      <c r="J337" s="17"/>
      <c r="K337" s="101"/>
      <c r="L337" s="17"/>
      <c r="M337" s="17"/>
      <c r="N337" s="17"/>
      <c r="O337" s="101"/>
      <c r="P337" s="16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6"/>
      <c r="AE337" s="16"/>
      <c r="AF337" s="16"/>
      <c r="AG337" s="16"/>
      <c r="AH337" s="17"/>
      <c r="AI337" s="17"/>
      <c r="AJ337" s="17"/>
      <c r="AK337" s="17"/>
      <c r="AL337" s="17"/>
      <c r="AM337" s="18">
        <f t="shared" si="10"/>
        <v>0</v>
      </c>
      <c r="AN337" s="116">
        <f t="shared" si="11"/>
        <v>0</v>
      </c>
    </row>
    <row r="338" spans="1:40" ht="23.25" hidden="1" customHeight="1" x14ac:dyDescent="0.45">
      <c r="A338" s="11"/>
      <c r="B338" s="10" t="s">
        <v>628</v>
      </c>
      <c r="C338" s="34" t="s">
        <v>628</v>
      </c>
      <c r="D338" s="10" t="s">
        <v>629</v>
      </c>
      <c r="E338" s="11" t="s">
        <v>61</v>
      </c>
      <c r="F338" s="11">
        <v>0</v>
      </c>
      <c r="G338" s="11"/>
      <c r="H338" s="16"/>
      <c r="I338" s="16"/>
      <c r="J338" s="17"/>
      <c r="K338" s="101"/>
      <c r="L338" s="17"/>
      <c r="M338" s="17"/>
      <c r="N338" s="17"/>
      <c r="O338" s="101"/>
      <c r="P338" s="16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6"/>
      <c r="AE338" s="16"/>
      <c r="AF338" s="16"/>
      <c r="AG338" s="16"/>
      <c r="AH338" s="17"/>
      <c r="AI338" s="17"/>
      <c r="AJ338" s="17"/>
      <c r="AK338" s="17"/>
      <c r="AL338" s="17"/>
      <c r="AM338" s="18">
        <f t="shared" si="10"/>
        <v>0</v>
      </c>
      <c r="AN338" s="116">
        <f t="shared" si="11"/>
        <v>0</v>
      </c>
    </row>
    <row r="339" spans="1:40" ht="23.25" hidden="1" customHeight="1" x14ac:dyDescent="0.45">
      <c r="A339" s="74"/>
      <c r="B339" s="10" t="s">
        <v>630</v>
      </c>
      <c r="C339" s="34" t="s">
        <v>630</v>
      </c>
      <c r="D339" s="10" t="s">
        <v>631</v>
      </c>
      <c r="E339" s="11" t="s">
        <v>61</v>
      </c>
      <c r="F339" s="11">
        <v>0</v>
      </c>
      <c r="G339" s="11"/>
      <c r="H339" s="16"/>
      <c r="I339" s="16"/>
      <c r="J339" s="17"/>
      <c r="K339" s="101"/>
      <c r="L339" s="17"/>
      <c r="M339" s="17"/>
      <c r="N339" s="17"/>
      <c r="O339" s="101"/>
      <c r="P339" s="16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6"/>
      <c r="AE339" s="16"/>
      <c r="AF339" s="16"/>
      <c r="AG339" s="16"/>
      <c r="AH339" s="17"/>
      <c r="AI339" s="17"/>
      <c r="AJ339" s="17"/>
      <c r="AK339" s="17"/>
      <c r="AL339" s="17"/>
      <c r="AM339" s="18">
        <f t="shared" si="10"/>
        <v>0</v>
      </c>
      <c r="AN339" s="116">
        <f t="shared" si="11"/>
        <v>0</v>
      </c>
    </row>
    <row r="340" spans="1:40" ht="23.25" hidden="1" customHeight="1" x14ac:dyDescent="0.45">
      <c r="A340" s="74"/>
      <c r="B340" s="10" t="s">
        <v>632</v>
      </c>
      <c r="C340" s="34" t="s">
        <v>632</v>
      </c>
      <c r="D340" s="10" t="s">
        <v>633</v>
      </c>
      <c r="E340" s="11" t="s">
        <v>61</v>
      </c>
      <c r="F340" s="11">
        <v>0</v>
      </c>
      <c r="G340" s="11"/>
      <c r="H340" s="16"/>
      <c r="I340" s="16"/>
      <c r="J340" s="17"/>
      <c r="K340" s="101"/>
      <c r="L340" s="17"/>
      <c r="M340" s="17"/>
      <c r="N340" s="17"/>
      <c r="O340" s="101"/>
      <c r="P340" s="16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6"/>
      <c r="AE340" s="16"/>
      <c r="AF340" s="16"/>
      <c r="AG340" s="16"/>
      <c r="AH340" s="17"/>
      <c r="AI340" s="17"/>
      <c r="AJ340" s="17"/>
      <c r="AK340" s="17"/>
      <c r="AL340" s="17"/>
      <c r="AM340" s="18">
        <f t="shared" si="10"/>
        <v>0</v>
      </c>
      <c r="AN340" s="116">
        <f t="shared" si="11"/>
        <v>0</v>
      </c>
    </row>
    <row r="341" spans="1:40" ht="22.5" hidden="1" customHeight="1" x14ac:dyDescent="0.45">
      <c r="A341" s="11"/>
      <c r="B341" s="10" t="s">
        <v>634</v>
      </c>
      <c r="C341" s="34" t="s">
        <v>634</v>
      </c>
      <c r="D341" s="10" t="s">
        <v>1617</v>
      </c>
      <c r="E341" s="11" t="s">
        <v>61</v>
      </c>
      <c r="F341" s="11">
        <v>0</v>
      </c>
      <c r="G341" s="11"/>
      <c r="H341" s="16"/>
      <c r="I341" s="16"/>
      <c r="J341" s="17"/>
      <c r="K341" s="101"/>
      <c r="L341" s="17"/>
      <c r="M341" s="17"/>
      <c r="N341" s="17"/>
      <c r="O341" s="101"/>
      <c r="P341" s="16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6"/>
      <c r="AE341" s="16"/>
      <c r="AF341" s="16"/>
      <c r="AG341" s="16"/>
      <c r="AH341" s="17"/>
      <c r="AI341" s="17"/>
      <c r="AJ341" s="17"/>
      <c r="AK341" s="17"/>
      <c r="AL341" s="17"/>
      <c r="AM341" s="18">
        <f t="shared" si="10"/>
        <v>0</v>
      </c>
      <c r="AN341" s="116">
        <f t="shared" si="11"/>
        <v>0</v>
      </c>
    </row>
    <row r="342" spans="1:40" ht="23.25" hidden="1" customHeight="1" x14ac:dyDescent="0.45">
      <c r="A342" s="75"/>
      <c r="B342" s="10" t="s">
        <v>636</v>
      </c>
      <c r="C342" s="34" t="s">
        <v>636</v>
      </c>
      <c r="D342" s="10" t="s">
        <v>637</v>
      </c>
      <c r="E342" s="11" t="s">
        <v>61</v>
      </c>
      <c r="F342" s="11">
        <v>0</v>
      </c>
      <c r="G342" s="11"/>
      <c r="H342" s="16"/>
      <c r="I342" s="16"/>
      <c r="J342" s="17"/>
      <c r="K342" s="101"/>
      <c r="L342" s="17"/>
      <c r="M342" s="17"/>
      <c r="N342" s="17"/>
      <c r="O342" s="101"/>
      <c r="P342" s="16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6"/>
      <c r="AE342" s="16"/>
      <c r="AF342" s="16"/>
      <c r="AG342" s="16"/>
      <c r="AH342" s="17"/>
      <c r="AI342" s="17"/>
      <c r="AJ342" s="17"/>
      <c r="AK342" s="17"/>
      <c r="AL342" s="17"/>
      <c r="AM342" s="18">
        <f t="shared" si="10"/>
        <v>0</v>
      </c>
      <c r="AN342" s="116">
        <f t="shared" si="11"/>
        <v>0</v>
      </c>
    </row>
    <row r="343" spans="1:40" ht="23.25" hidden="1" customHeight="1" x14ac:dyDescent="0.45">
      <c r="A343" s="75"/>
      <c r="B343" s="10" t="s">
        <v>638</v>
      </c>
      <c r="C343" s="34" t="s">
        <v>638</v>
      </c>
      <c r="D343" s="10" t="s">
        <v>639</v>
      </c>
      <c r="E343" s="11" t="s">
        <v>61</v>
      </c>
      <c r="F343" s="11">
        <v>0</v>
      </c>
      <c r="G343" s="11"/>
      <c r="H343" s="16"/>
      <c r="I343" s="16"/>
      <c r="J343" s="17"/>
      <c r="K343" s="101"/>
      <c r="L343" s="17"/>
      <c r="M343" s="17"/>
      <c r="N343" s="17"/>
      <c r="O343" s="101"/>
      <c r="P343" s="16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6"/>
      <c r="AE343" s="16"/>
      <c r="AF343" s="16"/>
      <c r="AG343" s="16"/>
      <c r="AH343" s="17"/>
      <c r="AI343" s="17"/>
      <c r="AJ343" s="17"/>
      <c r="AK343" s="17"/>
      <c r="AL343" s="17"/>
      <c r="AM343" s="18">
        <f t="shared" si="10"/>
        <v>0</v>
      </c>
      <c r="AN343" s="116">
        <f t="shared" si="11"/>
        <v>0</v>
      </c>
    </row>
    <row r="344" spans="1:40" ht="23.25" hidden="1" customHeight="1" x14ac:dyDescent="0.45">
      <c r="A344" s="75"/>
      <c r="B344" s="10" t="s">
        <v>640</v>
      </c>
      <c r="C344" s="34" t="s">
        <v>640</v>
      </c>
      <c r="D344" s="10" t="s">
        <v>641</v>
      </c>
      <c r="E344" s="11" t="s">
        <v>61</v>
      </c>
      <c r="F344" s="11">
        <v>0</v>
      </c>
      <c r="G344" s="11"/>
      <c r="H344" s="16"/>
      <c r="I344" s="16"/>
      <c r="J344" s="17"/>
      <c r="K344" s="101"/>
      <c r="L344" s="17"/>
      <c r="M344" s="17"/>
      <c r="N344" s="17"/>
      <c r="O344" s="101"/>
      <c r="P344" s="16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6"/>
      <c r="AE344" s="16"/>
      <c r="AF344" s="16"/>
      <c r="AG344" s="16"/>
      <c r="AH344" s="17"/>
      <c r="AI344" s="17"/>
      <c r="AJ344" s="17"/>
      <c r="AK344" s="17"/>
      <c r="AL344" s="17"/>
      <c r="AM344" s="18">
        <f t="shared" si="10"/>
        <v>0</v>
      </c>
      <c r="AN344" s="116">
        <f t="shared" si="11"/>
        <v>0</v>
      </c>
    </row>
    <row r="345" spans="1:40" ht="23.25" hidden="1" customHeight="1" x14ac:dyDescent="0.45">
      <c r="A345" s="75"/>
      <c r="B345" s="10" t="s">
        <v>642</v>
      </c>
      <c r="C345" s="34" t="s">
        <v>642</v>
      </c>
      <c r="D345" s="10" t="s">
        <v>643</v>
      </c>
      <c r="E345" s="11" t="s">
        <v>61</v>
      </c>
      <c r="F345" s="11">
        <v>0</v>
      </c>
      <c r="G345" s="11"/>
      <c r="H345" s="16"/>
      <c r="I345" s="16"/>
      <c r="J345" s="17"/>
      <c r="K345" s="101"/>
      <c r="L345" s="17"/>
      <c r="M345" s="17"/>
      <c r="N345" s="17"/>
      <c r="O345" s="101"/>
      <c r="P345" s="16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6"/>
      <c r="AE345" s="16"/>
      <c r="AF345" s="16"/>
      <c r="AG345" s="16"/>
      <c r="AH345" s="17"/>
      <c r="AI345" s="17"/>
      <c r="AJ345" s="17"/>
      <c r="AK345" s="17"/>
      <c r="AL345" s="17"/>
      <c r="AM345" s="18">
        <f t="shared" si="10"/>
        <v>0</v>
      </c>
      <c r="AN345" s="116">
        <f t="shared" si="11"/>
        <v>0</v>
      </c>
    </row>
    <row r="346" spans="1:40" ht="23.25" hidden="1" customHeight="1" x14ac:dyDescent="0.45">
      <c r="A346" s="11"/>
      <c r="B346" s="10" t="s">
        <v>1159</v>
      </c>
      <c r="C346" s="34" t="s">
        <v>1159</v>
      </c>
      <c r="D346" s="10" t="s">
        <v>1819</v>
      </c>
      <c r="E346" s="11" t="s">
        <v>61</v>
      </c>
      <c r="F346" s="11">
        <v>0</v>
      </c>
      <c r="G346" s="11"/>
      <c r="H346" s="16"/>
      <c r="I346" s="16"/>
      <c r="J346" s="17"/>
      <c r="K346" s="101"/>
      <c r="L346" s="17"/>
      <c r="M346" s="17"/>
      <c r="N346" s="17"/>
      <c r="O346" s="101"/>
      <c r="P346" s="16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6"/>
      <c r="AE346" s="16"/>
      <c r="AF346" s="16"/>
      <c r="AG346" s="16"/>
      <c r="AH346" s="17"/>
      <c r="AI346" s="17"/>
      <c r="AJ346" s="17"/>
      <c r="AK346" s="17"/>
      <c r="AL346" s="17"/>
      <c r="AM346" s="18">
        <f t="shared" si="10"/>
        <v>0</v>
      </c>
      <c r="AN346" s="116">
        <f t="shared" si="11"/>
        <v>0</v>
      </c>
    </row>
    <row r="347" spans="1:40" ht="23.25" hidden="1" customHeight="1" x14ac:dyDescent="0.45">
      <c r="A347" s="11"/>
      <c r="B347" s="10" t="s">
        <v>1384</v>
      </c>
      <c r="C347" s="34" t="s">
        <v>1384</v>
      </c>
      <c r="D347" s="10" t="s">
        <v>1386</v>
      </c>
      <c r="E347" s="11" t="s">
        <v>61</v>
      </c>
      <c r="F347" s="11">
        <v>0</v>
      </c>
      <c r="G347" s="11"/>
      <c r="H347" s="16"/>
      <c r="I347" s="16"/>
      <c r="J347" s="17"/>
      <c r="K347" s="101"/>
      <c r="L347" s="17"/>
      <c r="M347" s="17"/>
      <c r="N347" s="17"/>
      <c r="O347" s="101"/>
      <c r="P347" s="16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6"/>
      <c r="AE347" s="16"/>
      <c r="AF347" s="16"/>
      <c r="AG347" s="16"/>
      <c r="AH347" s="17"/>
      <c r="AI347" s="17"/>
      <c r="AJ347" s="17"/>
      <c r="AK347" s="17"/>
      <c r="AL347" s="17"/>
      <c r="AM347" s="18">
        <f t="shared" si="10"/>
        <v>0</v>
      </c>
      <c r="AN347" s="116">
        <f t="shared" si="11"/>
        <v>0</v>
      </c>
    </row>
    <row r="348" spans="1:40" ht="23.25" hidden="1" customHeight="1" x14ac:dyDescent="0.45">
      <c r="A348" s="11"/>
      <c r="B348" s="10" t="s">
        <v>1385</v>
      </c>
      <c r="C348" s="34" t="s">
        <v>1385</v>
      </c>
      <c r="D348" s="10" t="s">
        <v>1387</v>
      </c>
      <c r="E348" s="11" t="s">
        <v>61</v>
      </c>
      <c r="F348" s="11">
        <v>0</v>
      </c>
      <c r="G348" s="11"/>
      <c r="H348" s="16"/>
      <c r="I348" s="16"/>
      <c r="J348" s="17"/>
      <c r="K348" s="101"/>
      <c r="L348" s="17"/>
      <c r="M348" s="17"/>
      <c r="N348" s="17"/>
      <c r="O348" s="101"/>
      <c r="P348" s="16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6"/>
      <c r="AE348" s="16"/>
      <c r="AF348" s="16"/>
      <c r="AG348" s="16"/>
      <c r="AH348" s="17"/>
      <c r="AI348" s="17"/>
      <c r="AJ348" s="17"/>
      <c r="AK348" s="17"/>
      <c r="AL348" s="17"/>
      <c r="AM348" s="18">
        <f t="shared" si="10"/>
        <v>0</v>
      </c>
      <c r="AN348" s="116">
        <f t="shared" si="11"/>
        <v>0</v>
      </c>
    </row>
    <row r="349" spans="1:40" ht="23.25" customHeight="1" x14ac:dyDescent="0.45">
      <c r="A349" s="11"/>
      <c r="B349" s="10" t="s">
        <v>847</v>
      </c>
      <c r="C349" s="34">
        <v>1023201017</v>
      </c>
      <c r="D349" s="10" t="s">
        <v>1803</v>
      </c>
      <c r="E349" s="11" t="s">
        <v>91</v>
      </c>
      <c r="F349" s="11"/>
      <c r="G349" s="11"/>
      <c r="H349" s="16"/>
      <c r="I349" s="16"/>
      <c r="J349" s="17"/>
      <c r="K349" s="101">
        <v>1000</v>
      </c>
      <c r="L349" s="17"/>
      <c r="M349" s="17"/>
      <c r="N349" s="17">
        <v>1000</v>
      </c>
      <c r="O349" s="101"/>
      <c r="P349" s="16">
        <v>1000</v>
      </c>
      <c r="Q349" s="17"/>
      <c r="R349" s="17"/>
      <c r="S349" s="17"/>
      <c r="T349" s="17"/>
      <c r="U349" s="17"/>
      <c r="V349" s="17">
        <f>1000+1000</f>
        <v>2000</v>
      </c>
      <c r="W349" s="17"/>
      <c r="X349" s="17"/>
      <c r="Y349" s="17">
        <v>1000</v>
      </c>
      <c r="Z349" s="17">
        <v>1000</v>
      </c>
      <c r="AA349" s="17"/>
      <c r="AB349" s="17">
        <v>1000</v>
      </c>
      <c r="AC349" s="17">
        <v>1000</v>
      </c>
      <c r="AD349" s="16">
        <v>1000</v>
      </c>
      <c r="AE349" s="16"/>
      <c r="AF349" s="16">
        <v>1000</v>
      </c>
      <c r="AG349" s="16">
        <v>1000</v>
      </c>
      <c r="AH349" s="17"/>
      <c r="AI349" s="17">
        <v>1000</v>
      </c>
      <c r="AJ349" s="17"/>
      <c r="AK349" s="17"/>
      <c r="AL349" s="17"/>
      <c r="AM349" s="18">
        <f t="shared" si="10"/>
        <v>13000</v>
      </c>
      <c r="AN349" s="116">
        <f t="shared" si="11"/>
        <v>0</v>
      </c>
    </row>
    <row r="350" spans="1:40" ht="23.25" hidden="1" customHeight="1" x14ac:dyDescent="0.45">
      <c r="A350" s="20"/>
      <c r="B350" s="10" t="s">
        <v>995</v>
      </c>
      <c r="C350" s="34" t="s">
        <v>995</v>
      </c>
      <c r="D350" s="10" t="s">
        <v>996</v>
      </c>
      <c r="E350" s="11" t="s">
        <v>71</v>
      </c>
      <c r="F350" s="11">
        <v>0</v>
      </c>
      <c r="G350" s="11"/>
      <c r="H350" s="16"/>
      <c r="I350" s="16"/>
      <c r="J350" s="17"/>
      <c r="K350" s="101"/>
      <c r="L350" s="17"/>
      <c r="M350" s="17"/>
      <c r="N350" s="17"/>
      <c r="O350" s="101"/>
      <c r="P350" s="16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6"/>
      <c r="AE350" s="16"/>
      <c r="AF350" s="16"/>
      <c r="AG350" s="16"/>
      <c r="AH350" s="17"/>
      <c r="AI350" s="17"/>
      <c r="AJ350" s="17"/>
      <c r="AK350" s="17"/>
      <c r="AL350" s="17"/>
      <c r="AM350" s="18">
        <f t="shared" ref="AM350:AM388" si="12">H350+I350+J350+K350+L350+M350+N350+O350+P350+Q350+R350+S350+T350+U350+V350+W350+X350+Y350+Z350+AA350+AB350+AC350+AD350+AE350+AF350+AG350+AH350+AI350+AJ350+AK350+AL350</f>
        <v>0</v>
      </c>
      <c r="AN350" s="116">
        <f t="shared" ref="AN350:AN388" si="13">AM350*F350</f>
        <v>0</v>
      </c>
    </row>
    <row r="351" spans="1:40" ht="23.25" hidden="1" customHeight="1" x14ac:dyDescent="0.45">
      <c r="A351" s="11"/>
      <c r="B351" s="10" t="s">
        <v>997</v>
      </c>
      <c r="C351" s="34" t="s">
        <v>997</v>
      </c>
      <c r="D351" s="10" t="s">
        <v>998</v>
      </c>
      <c r="E351" s="11" t="s">
        <v>71</v>
      </c>
      <c r="F351" s="11">
        <v>0</v>
      </c>
      <c r="G351" s="11"/>
      <c r="H351" s="16"/>
      <c r="I351" s="16"/>
      <c r="J351" s="17"/>
      <c r="K351" s="101"/>
      <c r="L351" s="17"/>
      <c r="M351" s="17"/>
      <c r="N351" s="17"/>
      <c r="O351" s="101"/>
      <c r="P351" s="16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6"/>
      <c r="AE351" s="16"/>
      <c r="AF351" s="16"/>
      <c r="AG351" s="16"/>
      <c r="AH351" s="17"/>
      <c r="AI351" s="17"/>
      <c r="AJ351" s="17"/>
      <c r="AK351" s="17"/>
      <c r="AL351" s="17"/>
      <c r="AM351" s="18">
        <f t="shared" si="12"/>
        <v>0</v>
      </c>
      <c r="AN351" s="116">
        <f t="shared" si="13"/>
        <v>0</v>
      </c>
    </row>
    <row r="352" spans="1:40" ht="23.25" hidden="1" customHeight="1" x14ac:dyDescent="0.45">
      <c r="A352" s="11"/>
      <c r="B352" s="10" t="s">
        <v>999</v>
      </c>
      <c r="C352" s="34" t="s">
        <v>999</v>
      </c>
      <c r="D352" s="10" t="s">
        <v>1629</v>
      </c>
      <c r="E352" s="11" t="s">
        <v>71</v>
      </c>
      <c r="F352" s="11">
        <v>0</v>
      </c>
      <c r="G352" s="11"/>
      <c r="H352" s="16"/>
      <c r="I352" s="16"/>
      <c r="J352" s="17"/>
      <c r="K352" s="101"/>
      <c r="L352" s="17"/>
      <c r="M352" s="17"/>
      <c r="N352" s="17"/>
      <c r="O352" s="101"/>
      <c r="P352" s="16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6"/>
      <c r="AE352" s="16"/>
      <c r="AF352" s="16"/>
      <c r="AG352" s="16"/>
      <c r="AH352" s="17"/>
      <c r="AI352" s="17"/>
      <c r="AJ352" s="17"/>
      <c r="AK352" s="17"/>
      <c r="AL352" s="17"/>
      <c r="AM352" s="18">
        <f t="shared" si="12"/>
        <v>0</v>
      </c>
      <c r="AN352" s="116">
        <f t="shared" si="13"/>
        <v>0</v>
      </c>
    </row>
    <row r="353" spans="1:40" ht="23.25" hidden="1" customHeight="1" x14ac:dyDescent="0.45">
      <c r="A353" s="11"/>
      <c r="B353" s="10" t="s">
        <v>1000</v>
      </c>
      <c r="C353" s="34" t="s">
        <v>1000</v>
      </c>
      <c r="D353" s="10" t="s">
        <v>1778</v>
      </c>
      <c r="E353" s="11" t="s">
        <v>71</v>
      </c>
      <c r="F353" s="11">
        <v>0</v>
      </c>
      <c r="G353" s="11"/>
      <c r="H353" s="16"/>
      <c r="I353" s="16"/>
      <c r="J353" s="17"/>
      <c r="K353" s="101"/>
      <c r="L353" s="17"/>
      <c r="M353" s="17"/>
      <c r="N353" s="17"/>
      <c r="O353" s="101"/>
      <c r="P353" s="16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6"/>
      <c r="AE353" s="16"/>
      <c r="AF353" s="16"/>
      <c r="AG353" s="16"/>
      <c r="AH353" s="17"/>
      <c r="AI353" s="17"/>
      <c r="AJ353" s="17"/>
      <c r="AK353" s="17"/>
      <c r="AL353" s="17"/>
      <c r="AM353" s="18">
        <f t="shared" si="12"/>
        <v>0</v>
      </c>
      <c r="AN353" s="116">
        <f t="shared" si="13"/>
        <v>0</v>
      </c>
    </row>
    <row r="354" spans="1:40" ht="23.25" hidden="1" customHeight="1" x14ac:dyDescent="0.45">
      <c r="A354" s="11"/>
      <c r="B354" s="10" t="s">
        <v>1002</v>
      </c>
      <c r="C354" s="34" t="s">
        <v>1002</v>
      </c>
      <c r="D354" s="10" t="s">
        <v>1003</v>
      </c>
      <c r="E354" s="11" t="s">
        <v>71</v>
      </c>
      <c r="F354" s="11">
        <v>0</v>
      </c>
      <c r="G354" s="11"/>
      <c r="H354" s="16"/>
      <c r="I354" s="16"/>
      <c r="J354" s="17"/>
      <c r="K354" s="101"/>
      <c r="L354" s="17"/>
      <c r="M354" s="17"/>
      <c r="N354" s="17"/>
      <c r="O354" s="101"/>
      <c r="P354" s="16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6"/>
      <c r="AE354" s="16"/>
      <c r="AF354" s="16"/>
      <c r="AG354" s="16"/>
      <c r="AH354" s="17"/>
      <c r="AI354" s="17"/>
      <c r="AJ354" s="17"/>
      <c r="AK354" s="17"/>
      <c r="AL354" s="17"/>
      <c r="AM354" s="18">
        <f t="shared" si="12"/>
        <v>0</v>
      </c>
      <c r="AN354" s="116">
        <f t="shared" si="13"/>
        <v>0</v>
      </c>
    </row>
    <row r="355" spans="1:40" ht="23.25" customHeight="1" x14ac:dyDescent="0.45">
      <c r="A355" s="11"/>
      <c r="B355" s="10" t="s">
        <v>1004</v>
      </c>
      <c r="C355" s="34">
        <v>1023701004</v>
      </c>
      <c r="D355" s="10" t="s">
        <v>1284</v>
      </c>
      <c r="E355" s="11" t="s">
        <v>71</v>
      </c>
      <c r="F355" s="11">
        <v>0</v>
      </c>
      <c r="G355" s="11"/>
      <c r="H355" s="16">
        <v>28800</v>
      </c>
      <c r="I355" s="16">
        <v>48000</v>
      </c>
      <c r="J355" s="17"/>
      <c r="K355" s="101">
        <f>48000+57600</f>
        <v>105600</v>
      </c>
      <c r="L355" s="17">
        <v>19200</v>
      </c>
      <c r="M355" s="17"/>
      <c r="N355" s="17">
        <f>38400+28800</f>
        <v>67200</v>
      </c>
      <c r="O355" s="101"/>
      <c r="P355" s="16">
        <v>48000</v>
      </c>
      <c r="Q355" s="17">
        <f>76800+19200</f>
        <v>96000</v>
      </c>
      <c r="R355" s="17"/>
      <c r="S355" s="17">
        <v>38400</v>
      </c>
      <c r="T355" s="17"/>
      <c r="U355" s="17"/>
      <c r="V355" s="17">
        <v>28800</v>
      </c>
      <c r="W355" s="17">
        <f>47995+5</f>
        <v>48000</v>
      </c>
      <c r="X355" s="17"/>
      <c r="Y355" s="17">
        <v>28800</v>
      </c>
      <c r="Z355" s="17">
        <v>115200</v>
      </c>
      <c r="AA355" s="17"/>
      <c r="AB355" s="17"/>
      <c r="AC355" s="17">
        <v>28800</v>
      </c>
      <c r="AD355" s="16">
        <v>48000</v>
      </c>
      <c r="AE355" s="16">
        <v>48000</v>
      </c>
      <c r="AF355" s="16">
        <v>19200</v>
      </c>
      <c r="AG355" s="16">
        <v>9600</v>
      </c>
      <c r="AH355" s="17"/>
      <c r="AI355" s="17">
        <v>96000</v>
      </c>
      <c r="AJ355" s="17">
        <f>28800+38400</f>
        <v>67200</v>
      </c>
      <c r="AK355" s="17">
        <f>14560+38400</f>
        <v>52960</v>
      </c>
      <c r="AL355" s="17"/>
      <c r="AM355" s="18">
        <f t="shared" si="12"/>
        <v>1041760</v>
      </c>
      <c r="AN355" s="116">
        <f t="shared" si="13"/>
        <v>0</v>
      </c>
    </row>
    <row r="356" spans="1:40" ht="23.25" hidden="1" customHeight="1" x14ac:dyDescent="0.45">
      <c r="A356" s="20"/>
      <c r="B356" s="10" t="s">
        <v>1005</v>
      </c>
      <c r="C356" s="34" t="s">
        <v>1005</v>
      </c>
      <c r="D356" s="10" t="s">
        <v>1804</v>
      </c>
      <c r="E356" s="11" t="s">
        <v>71</v>
      </c>
      <c r="F356" s="11">
        <v>0</v>
      </c>
      <c r="G356" s="11"/>
      <c r="H356" s="16"/>
      <c r="I356" s="16"/>
      <c r="J356" s="17"/>
      <c r="K356" s="101"/>
      <c r="L356" s="17"/>
      <c r="M356" s="17"/>
      <c r="N356" s="17"/>
      <c r="O356" s="101"/>
      <c r="P356" s="16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6"/>
      <c r="AE356" s="16"/>
      <c r="AF356" s="16"/>
      <c r="AG356" s="16"/>
      <c r="AH356" s="17"/>
      <c r="AI356" s="17"/>
      <c r="AJ356" s="17"/>
      <c r="AK356" s="17"/>
      <c r="AL356" s="17"/>
      <c r="AM356" s="18">
        <f t="shared" si="12"/>
        <v>0</v>
      </c>
      <c r="AN356" s="116">
        <f t="shared" si="13"/>
        <v>0</v>
      </c>
    </row>
    <row r="357" spans="1:40" ht="23.25" hidden="1" customHeight="1" x14ac:dyDescent="0.45">
      <c r="A357" s="11"/>
      <c r="B357" s="10" t="s">
        <v>1007</v>
      </c>
      <c r="C357" s="34" t="s">
        <v>1007</v>
      </c>
      <c r="D357" s="10" t="s">
        <v>1313</v>
      </c>
      <c r="E357" s="11" t="s">
        <v>71</v>
      </c>
      <c r="F357" s="11">
        <v>0</v>
      </c>
      <c r="G357" s="11"/>
      <c r="H357" s="16"/>
      <c r="I357" s="16"/>
      <c r="J357" s="17"/>
      <c r="K357" s="101"/>
      <c r="L357" s="17"/>
      <c r="M357" s="17"/>
      <c r="N357" s="17"/>
      <c r="O357" s="101"/>
      <c r="P357" s="16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6"/>
      <c r="AE357" s="16"/>
      <c r="AF357" s="16"/>
      <c r="AG357" s="16"/>
      <c r="AH357" s="17"/>
      <c r="AI357" s="17"/>
      <c r="AJ357" s="17"/>
      <c r="AK357" s="17"/>
      <c r="AL357" s="17"/>
      <c r="AM357" s="18">
        <f t="shared" si="12"/>
        <v>0</v>
      </c>
      <c r="AN357" s="116">
        <f t="shared" si="13"/>
        <v>0</v>
      </c>
    </row>
    <row r="358" spans="1:40" ht="23.25" customHeight="1" x14ac:dyDescent="0.45">
      <c r="A358" s="11"/>
      <c r="B358" s="10" t="s">
        <v>1008</v>
      </c>
      <c r="C358" s="34">
        <v>1060201001</v>
      </c>
      <c r="D358" s="10" t="s">
        <v>1009</v>
      </c>
      <c r="E358" s="11" t="s">
        <v>1010</v>
      </c>
      <c r="F358" s="11">
        <v>8.3000000000000007</v>
      </c>
      <c r="G358" s="11"/>
      <c r="H358" s="16"/>
      <c r="I358" s="16"/>
      <c r="J358" s="17"/>
      <c r="K358" s="101"/>
      <c r="L358" s="17"/>
      <c r="M358" s="17"/>
      <c r="N358" s="17"/>
      <c r="O358" s="101"/>
      <c r="P358" s="16">
        <v>8</v>
      </c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>
        <v>16</v>
      </c>
      <c r="AD358" s="16"/>
      <c r="AE358" s="16"/>
      <c r="AF358" s="16"/>
      <c r="AG358" s="16"/>
      <c r="AH358" s="17"/>
      <c r="AI358" s="17"/>
      <c r="AJ358" s="17"/>
      <c r="AK358" s="17"/>
      <c r="AL358" s="17"/>
      <c r="AM358" s="18">
        <f t="shared" si="12"/>
        <v>24</v>
      </c>
      <c r="AN358" s="116">
        <f t="shared" si="13"/>
        <v>199.20000000000002</v>
      </c>
    </row>
    <row r="359" spans="1:40" ht="23.25" hidden="1" customHeight="1" x14ac:dyDescent="0.45">
      <c r="A359" s="11"/>
      <c r="B359" s="10" t="s">
        <v>1011</v>
      </c>
      <c r="C359" s="34" t="s">
        <v>1011</v>
      </c>
      <c r="D359" s="10" t="s">
        <v>1012</v>
      </c>
      <c r="E359" s="11" t="s">
        <v>1010</v>
      </c>
      <c r="F359" s="11">
        <v>17.5</v>
      </c>
      <c r="G359" s="11"/>
      <c r="H359" s="16"/>
      <c r="I359" s="16"/>
      <c r="J359" s="17"/>
      <c r="K359" s="101"/>
      <c r="L359" s="17"/>
      <c r="M359" s="17"/>
      <c r="N359" s="17"/>
      <c r="O359" s="101"/>
      <c r="P359" s="1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6"/>
      <c r="AE359" s="16"/>
      <c r="AF359" s="16"/>
      <c r="AG359" s="16"/>
      <c r="AH359" s="17"/>
      <c r="AI359" s="17"/>
      <c r="AJ359" s="17"/>
      <c r="AK359" s="17"/>
      <c r="AL359" s="17"/>
      <c r="AM359" s="18">
        <f t="shared" si="12"/>
        <v>0</v>
      </c>
      <c r="AN359" s="116">
        <f t="shared" si="13"/>
        <v>0</v>
      </c>
    </row>
    <row r="360" spans="1:40" ht="23.25" customHeight="1" x14ac:dyDescent="0.45">
      <c r="A360" s="11"/>
      <c r="B360" s="10" t="s">
        <v>1081</v>
      </c>
      <c r="C360" s="34">
        <v>1060201003</v>
      </c>
      <c r="D360" s="10" t="s">
        <v>2134</v>
      </c>
      <c r="E360" s="11" t="s">
        <v>71</v>
      </c>
      <c r="F360" s="11">
        <v>0</v>
      </c>
      <c r="G360" s="11"/>
      <c r="H360" s="16"/>
      <c r="I360" s="16"/>
      <c r="J360" s="17"/>
      <c r="K360" s="101">
        <v>12</v>
      </c>
      <c r="L360" s="17"/>
      <c r="M360" s="17"/>
      <c r="N360" s="17"/>
      <c r="O360" s="101"/>
      <c r="P360" s="16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6"/>
      <c r="AE360" s="16"/>
      <c r="AF360" s="16"/>
      <c r="AG360" s="16"/>
      <c r="AH360" s="17"/>
      <c r="AI360" s="17"/>
      <c r="AJ360" s="17"/>
      <c r="AK360" s="17"/>
      <c r="AL360" s="17"/>
      <c r="AM360" s="18">
        <f t="shared" si="12"/>
        <v>12</v>
      </c>
      <c r="AN360" s="116">
        <f t="shared" si="13"/>
        <v>0</v>
      </c>
    </row>
    <row r="361" spans="1:40" ht="23.25" hidden="1" customHeight="1" x14ac:dyDescent="0.45">
      <c r="A361" s="11"/>
      <c r="B361" s="10" t="s">
        <v>1013</v>
      </c>
      <c r="C361" s="34" t="s">
        <v>1013</v>
      </c>
      <c r="D361" s="10" t="s">
        <v>1014</v>
      </c>
      <c r="E361" s="11" t="s">
        <v>1010</v>
      </c>
      <c r="F361" s="11">
        <v>0</v>
      </c>
      <c r="G361" s="11"/>
      <c r="H361" s="16"/>
      <c r="I361" s="16"/>
      <c r="J361" s="17"/>
      <c r="K361" s="101"/>
      <c r="L361" s="17"/>
      <c r="M361" s="17"/>
      <c r="N361" s="17"/>
      <c r="O361" s="101"/>
      <c r="P361" s="16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6"/>
      <c r="AE361" s="16"/>
      <c r="AF361" s="16"/>
      <c r="AG361" s="16"/>
      <c r="AH361" s="17"/>
      <c r="AI361" s="17"/>
      <c r="AJ361" s="17"/>
      <c r="AK361" s="17"/>
      <c r="AL361" s="17"/>
      <c r="AM361" s="18">
        <f t="shared" si="12"/>
        <v>0</v>
      </c>
      <c r="AN361" s="116">
        <f t="shared" si="13"/>
        <v>0</v>
      </c>
    </row>
    <row r="362" spans="1:40" ht="23.25" hidden="1" customHeight="1" x14ac:dyDescent="0.45">
      <c r="A362" s="11"/>
      <c r="B362" s="30" t="s">
        <v>1015</v>
      </c>
      <c r="C362" s="122" t="s">
        <v>1015</v>
      </c>
      <c r="D362" s="30" t="s">
        <v>1016</v>
      </c>
      <c r="E362" s="11" t="s">
        <v>307</v>
      </c>
      <c r="F362" s="11">
        <v>0</v>
      </c>
      <c r="G362" s="11"/>
      <c r="H362" s="16"/>
      <c r="I362" s="16"/>
      <c r="J362" s="17"/>
      <c r="K362" s="101"/>
      <c r="L362" s="17"/>
      <c r="M362" s="17"/>
      <c r="N362" s="17"/>
      <c r="O362" s="101"/>
      <c r="P362" s="16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6"/>
      <c r="AE362" s="16"/>
      <c r="AF362" s="16"/>
      <c r="AG362" s="16"/>
      <c r="AH362" s="17"/>
      <c r="AI362" s="17"/>
      <c r="AJ362" s="17"/>
      <c r="AK362" s="17"/>
      <c r="AL362" s="17"/>
      <c r="AM362" s="18">
        <f t="shared" si="12"/>
        <v>0</v>
      </c>
      <c r="AN362" s="116">
        <f t="shared" si="13"/>
        <v>0</v>
      </c>
    </row>
    <row r="363" spans="1:40" ht="23.25" hidden="1" customHeight="1" x14ac:dyDescent="0.45">
      <c r="A363" s="11"/>
      <c r="B363" s="24" t="s">
        <v>1017</v>
      </c>
      <c r="C363" s="24" t="s">
        <v>1017</v>
      </c>
      <c r="D363" s="10" t="s">
        <v>1018</v>
      </c>
      <c r="E363" s="11" t="s">
        <v>1019</v>
      </c>
      <c r="F363" s="11">
        <v>0</v>
      </c>
      <c r="G363" s="11"/>
      <c r="H363" s="16"/>
      <c r="I363" s="16"/>
      <c r="J363" s="17"/>
      <c r="K363" s="101"/>
      <c r="L363" s="17"/>
      <c r="M363" s="17"/>
      <c r="N363" s="17"/>
      <c r="O363" s="101"/>
      <c r="P363" s="16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6"/>
      <c r="AE363" s="16"/>
      <c r="AF363" s="16"/>
      <c r="AG363" s="16"/>
      <c r="AH363" s="17"/>
      <c r="AI363" s="17"/>
      <c r="AJ363" s="17"/>
      <c r="AK363" s="17"/>
      <c r="AL363" s="17"/>
      <c r="AM363" s="18">
        <f t="shared" si="12"/>
        <v>0</v>
      </c>
      <c r="AN363" s="116">
        <f t="shared" si="13"/>
        <v>0</v>
      </c>
    </row>
    <row r="364" spans="1:40" ht="23.25" hidden="1" customHeight="1" x14ac:dyDescent="0.45">
      <c r="A364" s="11"/>
      <c r="B364" s="10" t="s">
        <v>1439</v>
      </c>
      <c r="C364" s="34" t="s">
        <v>1439</v>
      </c>
      <c r="D364" s="10" t="s">
        <v>1298</v>
      </c>
      <c r="E364" s="11" t="s">
        <v>1019</v>
      </c>
      <c r="F364" s="11">
        <v>0</v>
      </c>
      <c r="G364" s="11"/>
      <c r="H364" s="16"/>
      <c r="I364" s="16"/>
      <c r="J364" s="17"/>
      <c r="K364" s="101"/>
      <c r="L364" s="17"/>
      <c r="M364" s="17"/>
      <c r="N364" s="17"/>
      <c r="O364" s="101"/>
      <c r="P364" s="16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6"/>
      <c r="AE364" s="16"/>
      <c r="AF364" s="16"/>
      <c r="AG364" s="16"/>
      <c r="AH364" s="17"/>
      <c r="AI364" s="17"/>
      <c r="AJ364" s="17"/>
      <c r="AK364" s="17"/>
      <c r="AL364" s="17"/>
      <c r="AM364" s="18">
        <f t="shared" si="12"/>
        <v>0</v>
      </c>
      <c r="AN364" s="116">
        <f t="shared" si="13"/>
        <v>0</v>
      </c>
    </row>
    <row r="365" spans="1:40" ht="23.25" hidden="1" customHeight="1" x14ac:dyDescent="0.45">
      <c r="A365" s="11"/>
      <c r="B365" s="10" t="s">
        <v>1451</v>
      </c>
      <c r="C365" s="34" t="s">
        <v>1451</v>
      </c>
      <c r="D365" s="10" t="s">
        <v>1478</v>
      </c>
      <c r="E365" s="11" t="s">
        <v>1010</v>
      </c>
      <c r="F365" s="11">
        <v>15</v>
      </c>
      <c r="G365" s="11"/>
      <c r="H365" s="16"/>
      <c r="I365" s="16"/>
      <c r="J365" s="17"/>
      <c r="K365" s="101"/>
      <c r="L365" s="17"/>
      <c r="M365" s="17"/>
      <c r="N365" s="17"/>
      <c r="O365" s="101"/>
      <c r="P365" s="16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6"/>
      <c r="AE365" s="16"/>
      <c r="AF365" s="16"/>
      <c r="AG365" s="16"/>
      <c r="AH365" s="17"/>
      <c r="AI365" s="17"/>
      <c r="AJ365" s="17"/>
      <c r="AK365" s="17"/>
      <c r="AL365" s="17"/>
      <c r="AM365" s="18">
        <f t="shared" si="12"/>
        <v>0</v>
      </c>
      <c r="AN365" s="116">
        <f t="shared" si="13"/>
        <v>0</v>
      </c>
    </row>
    <row r="366" spans="1:40" ht="23.25" hidden="1" customHeight="1" x14ac:dyDescent="0.45">
      <c r="A366" s="11"/>
      <c r="B366" s="10" t="s">
        <v>1021</v>
      </c>
      <c r="C366" s="34" t="s">
        <v>1021</v>
      </c>
      <c r="D366" s="10" t="s">
        <v>1022</v>
      </c>
      <c r="E366" s="11" t="s">
        <v>1023</v>
      </c>
      <c r="F366" s="11">
        <v>0</v>
      </c>
      <c r="G366" s="11"/>
      <c r="H366" s="16"/>
      <c r="I366" s="16"/>
      <c r="J366" s="17"/>
      <c r="K366" s="101"/>
      <c r="L366" s="17"/>
      <c r="M366" s="17"/>
      <c r="N366" s="17"/>
      <c r="O366" s="101"/>
      <c r="P366" s="16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6"/>
      <c r="AE366" s="16"/>
      <c r="AF366" s="16"/>
      <c r="AG366" s="16"/>
      <c r="AH366" s="17"/>
      <c r="AI366" s="17"/>
      <c r="AJ366" s="17"/>
      <c r="AK366" s="17"/>
      <c r="AL366" s="17"/>
      <c r="AM366" s="18">
        <f t="shared" si="12"/>
        <v>0</v>
      </c>
      <c r="AN366" s="116">
        <f t="shared" si="13"/>
        <v>0</v>
      </c>
    </row>
    <row r="367" spans="1:40" ht="23.25" hidden="1" customHeight="1" x14ac:dyDescent="0.45">
      <c r="A367" s="11"/>
      <c r="B367" s="10" t="s">
        <v>1610</v>
      </c>
      <c r="C367" s="34" t="s">
        <v>1610</v>
      </c>
      <c r="D367" s="10" t="s">
        <v>1024</v>
      </c>
      <c r="E367" s="11" t="s">
        <v>276</v>
      </c>
      <c r="F367" s="11">
        <v>34</v>
      </c>
      <c r="G367" s="11"/>
      <c r="H367" s="16"/>
      <c r="I367" s="16"/>
      <c r="J367" s="17"/>
      <c r="K367" s="101"/>
      <c r="L367" s="17"/>
      <c r="M367" s="17"/>
      <c r="N367" s="17"/>
      <c r="O367" s="101"/>
      <c r="P367" s="16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6"/>
      <c r="AE367" s="16"/>
      <c r="AF367" s="16"/>
      <c r="AG367" s="16"/>
      <c r="AH367" s="17"/>
      <c r="AI367" s="17"/>
      <c r="AJ367" s="17"/>
      <c r="AK367" s="17"/>
      <c r="AL367" s="17"/>
      <c r="AM367" s="18">
        <f t="shared" si="12"/>
        <v>0</v>
      </c>
      <c r="AN367" s="116">
        <f t="shared" si="13"/>
        <v>0</v>
      </c>
    </row>
    <row r="368" spans="1:40" ht="23.25" customHeight="1" x14ac:dyDescent="0.45">
      <c r="A368" s="11"/>
      <c r="B368" s="10" t="s">
        <v>1025</v>
      </c>
      <c r="C368" s="34" t="s">
        <v>1025</v>
      </c>
      <c r="D368" s="10" t="s">
        <v>1492</v>
      </c>
      <c r="E368" s="11" t="s">
        <v>276</v>
      </c>
      <c r="F368" s="11">
        <v>45</v>
      </c>
      <c r="G368" s="11"/>
      <c r="H368" s="16"/>
      <c r="I368" s="16"/>
      <c r="J368" s="17"/>
      <c r="K368" s="101"/>
      <c r="L368" s="17"/>
      <c r="M368" s="17"/>
      <c r="N368" s="17">
        <v>25</v>
      </c>
      <c r="O368" s="101"/>
      <c r="P368" s="16">
        <v>25</v>
      </c>
      <c r="Q368" s="17"/>
      <c r="R368" s="17"/>
      <c r="S368" s="17">
        <v>25</v>
      </c>
      <c r="T368" s="17"/>
      <c r="U368" s="17"/>
      <c r="V368" s="17">
        <v>25</v>
      </c>
      <c r="W368" s="17">
        <v>25</v>
      </c>
      <c r="X368" s="17"/>
      <c r="Y368" s="17">
        <v>25</v>
      </c>
      <c r="Z368" s="17"/>
      <c r="AA368" s="17"/>
      <c r="AB368" s="17"/>
      <c r="AC368" s="17"/>
      <c r="AD368" s="16"/>
      <c r="AE368" s="16"/>
      <c r="AF368" s="16"/>
      <c r="AG368" s="16"/>
      <c r="AH368" s="17"/>
      <c r="AI368" s="17"/>
      <c r="AJ368" s="17"/>
      <c r="AK368" s="17">
        <v>25</v>
      </c>
      <c r="AL368" s="17"/>
      <c r="AM368" s="18">
        <f t="shared" si="12"/>
        <v>175</v>
      </c>
      <c r="AN368" s="116">
        <f t="shared" si="13"/>
        <v>7875</v>
      </c>
    </row>
    <row r="369" spans="1:40" ht="23.25" hidden="1" customHeight="1" x14ac:dyDescent="0.45">
      <c r="A369" s="11"/>
      <c r="B369" s="10" t="s">
        <v>1156</v>
      </c>
      <c r="C369" s="34" t="s">
        <v>1156</v>
      </c>
      <c r="D369" s="10" t="s">
        <v>1157</v>
      </c>
      <c r="E369" s="11" t="s">
        <v>1010</v>
      </c>
      <c r="F369" s="11">
        <v>0</v>
      </c>
      <c r="G369" s="11"/>
      <c r="H369" s="16"/>
      <c r="I369" s="16"/>
      <c r="J369" s="17"/>
      <c r="K369" s="101"/>
      <c r="L369" s="17"/>
      <c r="M369" s="17"/>
      <c r="N369" s="17"/>
      <c r="O369" s="101"/>
      <c r="P369" s="16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6"/>
      <c r="AE369" s="16"/>
      <c r="AF369" s="16"/>
      <c r="AG369" s="16"/>
      <c r="AH369" s="17"/>
      <c r="AI369" s="17"/>
      <c r="AJ369" s="17"/>
      <c r="AK369" s="17"/>
      <c r="AL369" s="17"/>
      <c r="AM369" s="18">
        <f t="shared" si="12"/>
        <v>0</v>
      </c>
      <c r="AN369" s="116">
        <f t="shared" si="13"/>
        <v>0</v>
      </c>
    </row>
    <row r="370" spans="1:40" ht="23.25" hidden="1" customHeight="1" x14ac:dyDescent="0.45">
      <c r="A370" s="11"/>
      <c r="B370" s="10" t="s">
        <v>1027</v>
      </c>
      <c r="C370" s="34" t="s">
        <v>1027</v>
      </c>
      <c r="D370" s="32" t="s">
        <v>1028</v>
      </c>
      <c r="E370" s="11" t="s">
        <v>1029</v>
      </c>
      <c r="F370" s="11">
        <v>0</v>
      </c>
      <c r="G370" s="11"/>
      <c r="H370" s="16"/>
      <c r="I370" s="16"/>
      <c r="J370" s="17"/>
      <c r="K370" s="101"/>
      <c r="L370" s="17"/>
      <c r="M370" s="17"/>
      <c r="N370" s="17"/>
      <c r="O370" s="101"/>
      <c r="P370" s="16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6"/>
      <c r="AE370" s="16"/>
      <c r="AF370" s="16"/>
      <c r="AG370" s="16"/>
      <c r="AH370" s="17"/>
      <c r="AI370" s="17"/>
      <c r="AJ370" s="17"/>
      <c r="AK370" s="17"/>
      <c r="AL370" s="17"/>
      <c r="AM370" s="18">
        <f t="shared" si="12"/>
        <v>0</v>
      </c>
      <c r="AN370" s="116">
        <f t="shared" si="13"/>
        <v>0</v>
      </c>
    </row>
    <row r="371" spans="1:40" ht="23.25" hidden="1" customHeight="1" x14ac:dyDescent="0.45">
      <c r="A371" s="11"/>
      <c r="B371" s="10" t="s">
        <v>1033</v>
      </c>
      <c r="C371" s="34" t="s">
        <v>1033</v>
      </c>
      <c r="D371" s="10" t="s">
        <v>1034</v>
      </c>
      <c r="E371" s="11" t="s">
        <v>61</v>
      </c>
      <c r="F371" s="11">
        <v>0</v>
      </c>
      <c r="G371" s="11"/>
      <c r="H371" s="16"/>
      <c r="I371" s="16"/>
      <c r="J371" s="17"/>
      <c r="K371" s="101"/>
      <c r="L371" s="17"/>
      <c r="M371" s="17"/>
      <c r="N371" s="17"/>
      <c r="O371" s="101"/>
      <c r="P371" s="16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6"/>
      <c r="AE371" s="16"/>
      <c r="AF371" s="16"/>
      <c r="AG371" s="16"/>
      <c r="AH371" s="17"/>
      <c r="AI371" s="17"/>
      <c r="AJ371" s="17"/>
      <c r="AK371" s="17"/>
      <c r="AL371" s="17"/>
      <c r="AM371" s="18">
        <f t="shared" si="12"/>
        <v>0</v>
      </c>
      <c r="AN371" s="116">
        <f t="shared" si="13"/>
        <v>0</v>
      </c>
    </row>
    <row r="372" spans="1:40" ht="23.25" customHeight="1" x14ac:dyDescent="0.45">
      <c r="A372" s="11"/>
      <c r="B372" s="32" t="s">
        <v>1035</v>
      </c>
      <c r="C372" s="32" t="s">
        <v>2143</v>
      </c>
      <c r="D372" s="32" t="s">
        <v>2021</v>
      </c>
      <c r="E372" s="11" t="s">
        <v>1832</v>
      </c>
      <c r="F372" s="11">
        <v>70</v>
      </c>
      <c r="G372" s="11"/>
      <c r="H372" s="16"/>
      <c r="I372" s="16"/>
      <c r="J372" s="17"/>
      <c r="K372" s="101"/>
      <c r="L372" s="17"/>
      <c r="M372" s="17"/>
      <c r="N372" s="17"/>
      <c r="O372" s="101"/>
      <c r="P372" s="16"/>
      <c r="Q372" s="17">
        <v>10</v>
      </c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>
        <v>10</v>
      </c>
      <c r="AD372" s="16"/>
      <c r="AE372" s="16">
        <f>10+15</f>
        <v>25</v>
      </c>
      <c r="AF372" s="16">
        <v>10</v>
      </c>
      <c r="AG372" s="16">
        <v>10</v>
      </c>
      <c r="AH372" s="17"/>
      <c r="AI372" s="17">
        <v>10</v>
      </c>
      <c r="AJ372" s="17">
        <v>10</v>
      </c>
      <c r="AK372" s="17">
        <v>10</v>
      </c>
      <c r="AL372" s="17"/>
      <c r="AM372" s="18">
        <f t="shared" si="12"/>
        <v>95</v>
      </c>
      <c r="AN372" s="116">
        <f t="shared" si="13"/>
        <v>6650</v>
      </c>
    </row>
    <row r="373" spans="1:40" ht="23.25" customHeight="1" x14ac:dyDescent="0.45">
      <c r="A373" s="20"/>
      <c r="B373" s="32" t="s">
        <v>1039</v>
      </c>
      <c r="C373" s="32" t="s">
        <v>2131</v>
      </c>
      <c r="D373" s="32" t="s">
        <v>2022</v>
      </c>
      <c r="E373" s="11" t="s">
        <v>1832</v>
      </c>
      <c r="F373" s="11">
        <v>70</v>
      </c>
      <c r="G373" s="11"/>
      <c r="H373" s="16">
        <f>20+10</f>
        <v>30</v>
      </c>
      <c r="I373" s="16">
        <f>10+20</f>
        <v>30</v>
      </c>
      <c r="J373" s="17"/>
      <c r="K373" s="101">
        <f>10+20</f>
        <v>30</v>
      </c>
      <c r="L373" s="17">
        <v>20</v>
      </c>
      <c r="M373" s="17"/>
      <c r="N373" s="17">
        <f>10+20</f>
        <v>30</v>
      </c>
      <c r="O373" s="101">
        <f>10+20</f>
        <v>30</v>
      </c>
      <c r="P373" s="16">
        <f>10+20</f>
        <v>30</v>
      </c>
      <c r="Q373" s="17">
        <v>20</v>
      </c>
      <c r="R373" s="17">
        <v>20</v>
      </c>
      <c r="S373" s="17">
        <f>20+20</f>
        <v>40</v>
      </c>
      <c r="T373" s="17"/>
      <c r="U373" s="17">
        <v>20</v>
      </c>
      <c r="V373" s="17">
        <v>20</v>
      </c>
      <c r="W373" s="17">
        <v>20</v>
      </c>
      <c r="X373" s="17"/>
      <c r="Y373" s="17">
        <v>30</v>
      </c>
      <c r="Z373" s="17"/>
      <c r="AA373" s="17"/>
      <c r="AB373" s="17"/>
      <c r="AC373" s="17">
        <v>15</v>
      </c>
      <c r="AD373" s="16"/>
      <c r="AE373" s="16">
        <f>20+10</f>
        <v>30</v>
      </c>
      <c r="AF373" s="16">
        <v>10</v>
      </c>
      <c r="AG373" s="16">
        <v>15</v>
      </c>
      <c r="AH373" s="17"/>
      <c r="AI373" s="17">
        <v>15</v>
      </c>
      <c r="AJ373" s="17">
        <v>15</v>
      </c>
      <c r="AK373" s="17">
        <v>15</v>
      </c>
      <c r="AL373" s="17"/>
      <c r="AM373" s="18">
        <f t="shared" si="12"/>
        <v>485</v>
      </c>
      <c r="AN373" s="116">
        <f t="shared" si="13"/>
        <v>33950</v>
      </c>
    </row>
    <row r="374" spans="1:40" ht="23.25" customHeight="1" x14ac:dyDescent="0.45">
      <c r="A374" s="20"/>
      <c r="B374" s="32" t="s">
        <v>1042</v>
      </c>
      <c r="C374" s="32" t="s">
        <v>2144</v>
      </c>
      <c r="D374" s="32" t="s">
        <v>2023</v>
      </c>
      <c r="E374" s="11" t="s">
        <v>1832</v>
      </c>
      <c r="F374" s="11">
        <v>70</v>
      </c>
      <c r="G374" s="11"/>
      <c r="H374" s="16"/>
      <c r="I374" s="16"/>
      <c r="J374" s="17"/>
      <c r="K374" s="101"/>
      <c r="L374" s="17"/>
      <c r="M374" s="17"/>
      <c r="N374" s="17"/>
      <c r="O374" s="101"/>
      <c r="P374" s="16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>
        <v>5</v>
      </c>
      <c r="AD374" s="16"/>
      <c r="AE374" s="16">
        <v>2</v>
      </c>
      <c r="AF374" s="16">
        <v>2</v>
      </c>
      <c r="AG374" s="16">
        <v>5</v>
      </c>
      <c r="AH374" s="17"/>
      <c r="AI374" s="17">
        <v>5</v>
      </c>
      <c r="AJ374" s="17">
        <v>5</v>
      </c>
      <c r="AK374" s="17">
        <v>5</v>
      </c>
      <c r="AL374" s="17"/>
      <c r="AM374" s="18">
        <f t="shared" si="12"/>
        <v>29</v>
      </c>
      <c r="AN374" s="116">
        <f t="shared" si="13"/>
        <v>2030</v>
      </c>
    </row>
    <row r="375" spans="1:40" ht="23.25" customHeight="1" x14ac:dyDescent="0.45">
      <c r="A375" s="11"/>
      <c r="B375" s="33" t="s">
        <v>1045</v>
      </c>
      <c r="C375" s="24">
        <v>1060301010</v>
      </c>
      <c r="D375" s="33" t="s">
        <v>1046</v>
      </c>
      <c r="E375" s="25" t="s">
        <v>71</v>
      </c>
      <c r="F375" s="11">
        <v>125</v>
      </c>
      <c r="G375" s="11"/>
      <c r="H375" s="16">
        <v>5</v>
      </c>
      <c r="I375" s="16"/>
      <c r="J375" s="17"/>
      <c r="K375" s="101"/>
      <c r="L375" s="17"/>
      <c r="M375" s="17"/>
      <c r="N375" s="17"/>
      <c r="O375" s="101"/>
      <c r="P375" s="16"/>
      <c r="Q375" s="17"/>
      <c r="R375" s="17"/>
      <c r="S375" s="17">
        <v>5</v>
      </c>
      <c r="T375" s="17"/>
      <c r="U375" s="17"/>
      <c r="V375" s="17"/>
      <c r="W375" s="17"/>
      <c r="X375" s="17"/>
      <c r="Y375" s="17"/>
      <c r="Z375" s="17"/>
      <c r="AA375" s="17"/>
      <c r="AB375" s="17">
        <v>5</v>
      </c>
      <c r="AC375" s="17"/>
      <c r="AD375" s="16"/>
      <c r="AE375" s="16"/>
      <c r="AF375" s="16"/>
      <c r="AG375" s="16">
        <v>2</v>
      </c>
      <c r="AH375" s="17"/>
      <c r="AI375" s="17"/>
      <c r="AJ375" s="17"/>
      <c r="AK375" s="17">
        <v>3</v>
      </c>
      <c r="AL375" s="17"/>
      <c r="AM375" s="18">
        <f t="shared" si="12"/>
        <v>20</v>
      </c>
      <c r="AN375" s="116">
        <f t="shared" si="13"/>
        <v>2500</v>
      </c>
    </row>
    <row r="376" spans="1:40" ht="23.25" customHeight="1" x14ac:dyDescent="0.45">
      <c r="A376" s="11"/>
      <c r="B376" s="34" t="s">
        <v>1715</v>
      </c>
      <c r="C376" s="34" t="s">
        <v>1715</v>
      </c>
      <c r="D376" s="10" t="s">
        <v>1716</v>
      </c>
      <c r="E376" s="25" t="s">
        <v>307</v>
      </c>
      <c r="F376" s="11">
        <v>0</v>
      </c>
      <c r="G376" s="11"/>
      <c r="H376" s="16"/>
      <c r="I376" s="16"/>
      <c r="J376" s="17"/>
      <c r="K376" s="101"/>
      <c r="L376" s="17"/>
      <c r="M376" s="17"/>
      <c r="N376" s="17"/>
      <c r="O376" s="101"/>
      <c r="P376" s="16"/>
      <c r="Q376" s="17"/>
      <c r="R376" s="17"/>
      <c r="S376" s="17"/>
      <c r="T376" s="17"/>
      <c r="U376" s="17">
        <v>2</v>
      </c>
      <c r="V376" s="17"/>
      <c r="W376" s="17">
        <v>2</v>
      </c>
      <c r="X376" s="17"/>
      <c r="Y376" s="17"/>
      <c r="Z376" s="17"/>
      <c r="AA376" s="17"/>
      <c r="AB376" s="17">
        <v>3</v>
      </c>
      <c r="AC376" s="17"/>
      <c r="AD376" s="16"/>
      <c r="AE376" s="16"/>
      <c r="AF376" s="16"/>
      <c r="AG376" s="16"/>
      <c r="AH376" s="17"/>
      <c r="AI376" s="17"/>
      <c r="AJ376" s="17"/>
      <c r="AK376" s="17"/>
      <c r="AL376" s="17"/>
      <c r="AM376" s="18">
        <f t="shared" si="12"/>
        <v>7</v>
      </c>
      <c r="AN376" s="116">
        <f t="shared" si="13"/>
        <v>0</v>
      </c>
    </row>
    <row r="377" spans="1:40" ht="23.25" hidden="1" customHeight="1" x14ac:dyDescent="0.45">
      <c r="A377" s="11"/>
      <c r="B377" s="24" t="s">
        <v>1443</v>
      </c>
      <c r="C377" s="24" t="s">
        <v>1443</v>
      </c>
      <c r="D377" s="10" t="s">
        <v>1047</v>
      </c>
      <c r="E377" s="25" t="s">
        <v>1048</v>
      </c>
      <c r="F377" s="11">
        <v>0</v>
      </c>
      <c r="G377" s="11"/>
      <c r="H377" s="16"/>
      <c r="I377" s="16"/>
      <c r="J377" s="17"/>
      <c r="K377" s="101"/>
      <c r="L377" s="17"/>
      <c r="M377" s="17"/>
      <c r="N377" s="17"/>
      <c r="O377" s="101"/>
      <c r="P377" s="16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6"/>
      <c r="AE377" s="16"/>
      <c r="AF377" s="16"/>
      <c r="AG377" s="16"/>
      <c r="AH377" s="17"/>
      <c r="AI377" s="17"/>
      <c r="AJ377" s="17"/>
      <c r="AK377" s="17"/>
      <c r="AL377" s="17"/>
      <c r="AM377" s="18">
        <f t="shared" si="12"/>
        <v>0</v>
      </c>
      <c r="AN377" s="116">
        <f t="shared" si="13"/>
        <v>0</v>
      </c>
    </row>
    <row r="378" spans="1:40" ht="23.25" customHeight="1" x14ac:dyDescent="0.45">
      <c r="A378" s="20"/>
      <c r="B378" s="34" t="s">
        <v>1049</v>
      </c>
      <c r="C378" s="34" t="s">
        <v>1049</v>
      </c>
      <c r="D378" s="34" t="s">
        <v>1411</v>
      </c>
      <c r="E378" s="25" t="s">
        <v>1010</v>
      </c>
      <c r="F378" s="11">
        <v>309</v>
      </c>
      <c r="G378" s="11"/>
      <c r="H378" s="16"/>
      <c r="I378" s="16"/>
      <c r="J378" s="17"/>
      <c r="K378" s="101"/>
      <c r="L378" s="17">
        <v>6</v>
      </c>
      <c r="M378" s="17"/>
      <c r="N378" s="17"/>
      <c r="O378" s="101">
        <v>6</v>
      </c>
      <c r="P378" s="16"/>
      <c r="Q378" s="17"/>
      <c r="R378" s="17">
        <f>1+6</f>
        <v>7</v>
      </c>
      <c r="S378" s="17"/>
      <c r="T378" s="17"/>
      <c r="U378" s="17">
        <v>6</v>
      </c>
      <c r="V378" s="17">
        <v>6</v>
      </c>
      <c r="W378" s="17"/>
      <c r="X378" s="17"/>
      <c r="Y378" s="17"/>
      <c r="Z378" s="17">
        <v>6</v>
      </c>
      <c r="AA378" s="17"/>
      <c r="AB378" s="17">
        <v>6</v>
      </c>
      <c r="AC378" s="17"/>
      <c r="AD378" s="16"/>
      <c r="AE378" s="16">
        <v>6</v>
      </c>
      <c r="AF378" s="16"/>
      <c r="AG378" s="16"/>
      <c r="AH378" s="17"/>
      <c r="AI378" s="17">
        <v>6</v>
      </c>
      <c r="AJ378" s="17"/>
      <c r="AK378" s="17"/>
      <c r="AL378" s="17"/>
      <c r="AM378" s="18">
        <f t="shared" si="12"/>
        <v>55</v>
      </c>
      <c r="AN378" s="116">
        <f t="shared" si="13"/>
        <v>16995</v>
      </c>
    </row>
    <row r="379" spans="1:40" ht="23.25" hidden="1" customHeight="1" x14ac:dyDescent="0.45">
      <c r="A379" s="11"/>
      <c r="B379" s="24" t="s">
        <v>1050</v>
      </c>
      <c r="C379" s="24" t="s">
        <v>1050</v>
      </c>
      <c r="D379" s="10" t="s">
        <v>1051</v>
      </c>
      <c r="E379" s="11" t="s">
        <v>71</v>
      </c>
      <c r="F379" s="11">
        <v>25</v>
      </c>
      <c r="G379" s="11"/>
      <c r="H379" s="16"/>
      <c r="I379" s="16"/>
      <c r="J379" s="17"/>
      <c r="K379" s="101"/>
      <c r="L379" s="17"/>
      <c r="M379" s="17"/>
      <c r="N379" s="17"/>
      <c r="O379" s="101"/>
      <c r="P379" s="16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6"/>
      <c r="AE379" s="16"/>
      <c r="AF379" s="16"/>
      <c r="AG379" s="16"/>
      <c r="AH379" s="17"/>
      <c r="AI379" s="17"/>
      <c r="AJ379" s="17"/>
      <c r="AK379" s="17"/>
      <c r="AL379" s="17"/>
      <c r="AM379" s="18">
        <f t="shared" si="12"/>
        <v>0</v>
      </c>
      <c r="AN379" s="116">
        <f t="shared" si="13"/>
        <v>0</v>
      </c>
    </row>
    <row r="380" spans="1:40" ht="23.25" hidden="1" customHeight="1" x14ac:dyDescent="0.45">
      <c r="A380" s="11"/>
      <c r="B380" s="24" t="s">
        <v>1052</v>
      </c>
      <c r="C380" s="24" t="s">
        <v>1052</v>
      </c>
      <c r="D380" s="10" t="s">
        <v>1053</v>
      </c>
      <c r="E380" s="11" t="s">
        <v>1054</v>
      </c>
      <c r="F380" s="11">
        <v>0</v>
      </c>
      <c r="G380" s="11"/>
      <c r="H380" s="16"/>
      <c r="I380" s="16"/>
      <c r="J380" s="17"/>
      <c r="K380" s="101"/>
      <c r="L380" s="17"/>
      <c r="M380" s="17"/>
      <c r="N380" s="17"/>
      <c r="O380" s="101"/>
      <c r="P380" s="16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6"/>
      <c r="AE380" s="16"/>
      <c r="AF380" s="16"/>
      <c r="AG380" s="16"/>
      <c r="AH380" s="17"/>
      <c r="AI380" s="17"/>
      <c r="AJ380" s="17"/>
      <c r="AK380" s="17"/>
      <c r="AL380" s="17"/>
      <c r="AM380" s="18">
        <f t="shared" si="12"/>
        <v>0</v>
      </c>
      <c r="AN380" s="116">
        <f t="shared" si="13"/>
        <v>0</v>
      </c>
    </row>
    <row r="381" spans="1:40" ht="23.25" hidden="1" customHeight="1" x14ac:dyDescent="0.45">
      <c r="A381" s="11"/>
      <c r="B381" s="24" t="s">
        <v>1055</v>
      </c>
      <c r="C381" s="24" t="s">
        <v>1055</v>
      </c>
      <c r="D381" s="35" t="s">
        <v>1056</v>
      </c>
      <c r="E381" s="28" t="s">
        <v>1054</v>
      </c>
      <c r="F381" s="11">
        <v>1550</v>
      </c>
      <c r="G381" s="11"/>
      <c r="H381" s="16"/>
      <c r="I381" s="16"/>
      <c r="J381" s="17"/>
      <c r="K381" s="101"/>
      <c r="L381" s="17"/>
      <c r="M381" s="17"/>
      <c r="N381" s="17"/>
      <c r="O381" s="101"/>
      <c r="P381" s="16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6"/>
      <c r="AE381" s="16"/>
      <c r="AF381" s="16"/>
      <c r="AG381" s="16"/>
      <c r="AH381" s="17"/>
      <c r="AI381" s="17"/>
      <c r="AJ381" s="17"/>
      <c r="AK381" s="17"/>
      <c r="AL381" s="17"/>
      <c r="AM381" s="18">
        <f t="shared" si="12"/>
        <v>0</v>
      </c>
      <c r="AN381" s="116">
        <f t="shared" si="13"/>
        <v>0</v>
      </c>
    </row>
    <row r="382" spans="1:40" ht="23.25" hidden="1" customHeight="1" x14ac:dyDescent="0.45">
      <c r="A382" s="11"/>
      <c r="B382" s="24" t="s">
        <v>1057</v>
      </c>
      <c r="C382" s="24" t="s">
        <v>1057</v>
      </c>
      <c r="D382" s="36" t="s">
        <v>1058</v>
      </c>
      <c r="E382" s="28" t="s">
        <v>1054</v>
      </c>
      <c r="F382" s="11">
        <v>1400</v>
      </c>
      <c r="G382" s="11"/>
      <c r="H382" s="16"/>
      <c r="I382" s="16"/>
      <c r="J382" s="17"/>
      <c r="K382" s="101"/>
      <c r="L382" s="17"/>
      <c r="M382" s="17"/>
      <c r="N382" s="17"/>
      <c r="O382" s="101"/>
      <c r="P382" s="16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6"/>
      <c r="AE382" s="16"/>
      <c r="AF382" s="16"/>
      <c r="AG382" s="16"/>
      <c r="AH382" s="17"/>
      <c r="AI382" s="17"/>
      <c r="AJ382" s="17"/>
      <c r="AK382" s="17"/>
      <c r="AL382" s="17"/>
      <c r="AM382" s="18">
        <f t="shared" si="12"/>
        <v>0</v>
      </c>
      <c r="AN382" s="116">
        <f t="shared" si="13"/>
        <v>0</v>
      </c>
    </row>
    <row r="383" spans="1:40" ht="23.25" hidden="1" customHeight="1" x14ac:dyDescent="0.45">
      <c r="A383" s="11"/>
      <c r="B383" s="24" t="s">
        <v>1059</v>
      </c>
      <c r="C383" s="24" t="s">
        <v>1059</v>
      </c>
      <c r="D383" s="35" t="s">
        <v>1060</v>
      </c>
      <c r="E383" s="28" t="s">
        <v>1054</v>
      </c>
      <c r="F383" s="11">
        <v>0</v>
      </c>
      <c r="G383" s="11"/>
      <c r="H383" s="16"/>
      <c r="I383" s="16"/>
      <c r="J383" s="17"/>
      <c r="K383" s="101"/>
      <c r="L383" s="17"/>
      <c r="M383" s="17"/>
      <c r="N383" s="17"/>
      <c r="O383" s="101"/>
      <c r="P383" s="16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6"/>
      <c r="AE383" s="16"/>
      <c r="AF383" s="16"/>
      <c r="AG383" s="16"/>
      <c r="AH383" s="17"/>
      <c r="AI383" s="17"/>
      <c r="AJ383" s="17"/>
      <c r="AK383" s="17"/>
      <c r="AL383" s="17"/>
      <c r="AM383" s="18">
        <f t="shared" si="12"/>
        <v>0</v>
      </c>
      <c r="AN383" s="116">
        <f t="shared" si="13"/>
        <v>0</v>
      </c>
    </row>
    <row r="384" spans="1:40" ht="23.25" hidden="1" customHeight="1" x14ac:dyDescent="0.45">
      <c r="A384" s="11"/>
      <c r="B384" s="24" t="s">
        <v>1061</v>
      </c>
      <c r="C384" s="24" t="s">
        <v>1061</v>
      </c>
      <c r="D384" s="10" t="s">
        <v>1062</v>
      </c>
      <c r="E384" s="11" t="s">
        <v>1063</v>
      </c>
      <c r="F384" s="11">
        <v>1400</v>
      </c>
      <c r="G384" s="11"/>
      <c r="H384" s="16"/>
      <c r="I384" s="16"/>
      <c r="J384" s="17"/>
      <c r="K384" s="101"/>
      <c r="L384" s="17"/>
      <c r="M384" s="17"/>
      <c r="N384" s="17"/>
      <c r="O384" s="101"/>
      <c r="P384" s="16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6"/>
      <c r="AE384" s="16"/>
      <c r="AF384" s="16"/>
      <c r="AG384" s="16"/>
      <c r="AH384" s="17"/>
      <c r="AI384" s="17"/>
      <c r="AJ384" s="17"/>
      <c r="AK384" s="17"/>
      <c r="AL384" s="17"/>
      <c r="AM384" s="18">
        <f t="shared" si="12"/>
        <v>0</v>
      </c>
      <c r="AN384" s="116">
        <f t="shared" si="13"/>
        <v>0</v>
      </c>
    </row>
    <row r="385" spans="1:40" ht="23.25" hidden="1" customHeight="1" x14ac:dyDescent="0.45">
      <c r="A385" s="11"/>
      <c r="B385" s="37" t="s">
        <v>1064</v>
      </c>
      <c r="C385" s="37" t="s">
        <v>1064</v>
      </c>
      <c r="D385" s="26" t="s">
        <v>1065</v>
      </c>
      <c r="E385" s="28" t="s">
        <v>1054</v>
      </c>
      <c r="F385" s="11">
        <v>900</v>
      </c>
      <c r="G385" s="11"/>
      <c r="H385" s="16"/>
      <c r="I385" s="16"/>
      <c r="J385" s="17"/>
      <c r="K385" s="101"/>
      <c r="L385" s="17"/>
      <c r="M385" s="17"/>
      <c r="N385" s="17"/>
      <c r="O385" s="101"/>
      <c r="P385" s="16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6"/>
      <c r="AE385" s="16"/>
      <c r="AF385" s="16"/>
      <c r="AG385" s="16"/>
      <c r="AH385" s="17"/>
      <c r="AI385" s="17"/>
      <c r="AJ385" s="17"/>
      <c r="AK385" s="17"/>
      <c r="AL385" s="17"/>
      <c r="AM385" s="18">
        <f t="shared" si="12"/>
        <v>0</v>
      </c>
      <c r="AN385" s="116">
        <f t="shared" si="13"/>
        <v>0</v>
      </c>
    </row>
    <row r="386" spans="1:40" ht="23.25" hidden="1" customHeight="1" x14ac:dyDescent="0.45">
      <c r="A386" s="11"/>
      <c r="B386" s="37" t="s">
        <v>1066</v>
      </c>
      <c r="C386" s="37" t="s">
        <v>1066</v>
      </c>
      <c r="D386" s="26" t="s">
        <v>1067</v>
      </c>
      <c r="E386" s="28" t="s">
        <v>1054</v>
      </c>
      <c r="F386" s="11">
        <v>0</v>
      </c>
      <c r="G386" s="11"/>
      <c r="H386" s="16"/>
      <c r="I386" s="16"/>
      <c r="J386" s="17"/>
      <c r="K386" s="101"/>
      <c r="L386" s="17"/>
      <c r="M386" s="17"/>
      <c r="N386" s="17"/>
      <c r="O386" s="101"/>
      <c r="P386" s="16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6"/>
      <c r="AE386" s="16"/>
      <c r="AF386" s="16"/>
      <c r="AG386" s="16"/>
      <c r="AH386" s="17"/>
      <c r="AI386" s="17"/>
      <c r="AJ386" s="17"/>
      <c r="AK386" s="17"/>
      <c r="AL386" s="17"/>
      <c r="AM386" s="18">
        <f t="shared" si="12"/>
        <v>0</v>
      </c>
      <c r="AN386" s="116">
        <f t="shared" si="13"/>
        <v>0</v>
      </c>
    </row>
    <row r="387" spans="1:40" ht="23.25" hidden="1" customHeight="1" x14ac:dyDescent="0.45">
      <c r="A387" s="11"/>
      <c r="B387" s="37" t="s">
        <v>1068</v>
      </c>
      <c r="C387" s="37" t="s">
        <v>1068</v>
      </c>
      <c r="D387" s="26" t="s">
        <v>1069</v>
      </c>
      <c r="E387" s="28" t="s">
        <v>1054</v>
      </c>
      <c r="F387" s="11">
        <v>0</v>
      </c>
      <c r="G387" s="11"/>
      <c r="H387" s="16"/>
      <c r="I387" s="16"/>
      <c r="J387" s="17"/>
      <c r="K387" s="101"/>
      <c r="L387" s="17"/>
      <c r="M387" s="17"/>
      <c r="N387" s="17"/>
      <c r="O387" s="101"/>
      <c r="P387" s="16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6"/>
      <c r="AE387" s="16"/>
      <c r="AF387" s="16"/>
      <c r="AG387" s="16"/>
      <c r="AH387" s="17"/>
      <c r="AI387" s="17"/>
      <c r="AJ387" s="17"/>
      <c r="AK387" s="17"/>
      <c r="AL387" s="17"/>
      <c r="AM387" s="18">
        <f t="shared" si="12"/>
        <v>0</v>
      </c>
      <c r="AN387" s="116">
        <f t="shared" si="13"/>
        <v>0</v>
      </c>
    </row>
    <row r="388" spans="1:40" ht="23.25" hidden="1" customHeight="1" x14ac:dyDescent="0.45">
      <c r="A388" s="11"/>
      <c r="B388" s="24" t="s">
        <v>1070</v>
      </c>
      <c r="C388" s="24" t="s">
        <v>1070</v>
      </c>
      <c r="D388" s="10" t="s">
        <v>1071</v>
      </c>
      <c r="E388" s="28" t="s">
        <v>1054</v>
      </c>
      <c r="F388" s="11">
        <v>0</v>
      </c>
      <c r="G388" s="11"/>
      <c r="H388" s="16"/>
      <c r="I388" s="16"/>
      <c r="J388" s="17"/>
      <c r="K388" s="101"/>
      <c r="L388" s="17"/>
      <c r="M388" s="17"/>
      <c r="N388" s="17"/>
      <c r="O388" s="101"/>
      <c r="P388" s="16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6"/>
      <c r="AE388" s="16"/>
      <c r="AF388" s="16"/>
      <c r="AG388" s="16"/>
      <c r="AH388" s="17"/>
      <c r="AI388" s="17"/>
      <c r="AJ388" s="17"/>
      <c r="AK388" s="17"/>
      <c r="AL388" s="17"/>
      <c r="AM388" s="18">
        <f t="shared" si="12"/>
        <v>0</v>
      </c>
      <c r="AN388" s="116">
        <f t="shared" si="13"/>
        <v>0</v>
      </c>
    </row>
    <row r="389" spans="1:40" ht="23.25" hidden="1" customHeight="1" x14ac:dyDescent="0.45">
      <c r="A389" s="11"/>
      <c r="B389" s="24" t="s">
        <v>1413</v>
      </c>
      <c r="C389" s="24" t="s">
        <v>1413</v>
      </c>
      <c r="D389" s="10" t="s">
        <v>1416</v>
      </c>
      <c r="E389" s="28" t="s">
        <v>61</v>
      </c>
      <c r="F389" s="11">
        <v>0</v>
      </c>
      <c r="G389" s="11"/>
      <c r="H389" s="16"/>
      <c r="I389" s="16"/>
      <c r="J389" s="17"/>
      <c r="K389" s="101"/>
      <c r="L389" s="17"/>
      <c r="M389" s="17"/>
      <c r="N389" s="17"/>
      <c r="O389" s="101"/>
      <c r="P389" s="16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6"/>
      <c r="AE389" s="16"/>
      <c r="AF389" s="16"/>
      <c r="AG389" s="16"/>
      <c r="AH389" s="17"/>
      <c r="AI389" s="17"/>
      <c r="AJ389" s="17"/>
      <c r="AK389" s="17"/>
      <c r="AL389" s="17"/>
      <c r="AM389" s="18">
        <f t="shared" ref="AM389:AM435" si="14">H389+I389+J389+K389+L389+M389+N389+O389+P389+Q389+R389+S389+T389+U389+V389+W389+X389+Y389+Z389+AA389+AB389+AC389+AD389+AE389+AF389+AG389+AH389+AI389+AJ389+AK389+AL389</f>
        <v>0</v>
      </c>
      <c r="AN389" s="116">
        <f t="shared" ref="AN389:AN435" si="15">AM389*F389</f>
        <v>0</v>
      </c>
    </row>
    <row r="390" spans="1:40" ht="23.25" hidden="1" customHeight="1" x14ac:dyDescent="0.45">
      <c r="A390" s="11"/>
      <c r="B390" s="24" t="s">
        <v>1414</v>
      </c>
      <c r="C390" s="24" t="s">
        <v>1414</v>
      </c>
      <c r="D390" s="10" t="s">
        <v>1417</v>
      </c>
      <c r="E390" s="28" t="s">
        <v>61</v>
      </c>
      <c r="F390" s="11">
        <v>0</v>
      </c>
      <c r="G390" s="11"/>
      <c r="H390" s="16"/>
      <c r="I390" s="16"/>
      <c r="J390" s="17"/>
      <c r="K390" s="101"/>
      <c r="L390" s="17"/>
      <c r="M390" s="17"/>
      <c r="N390" s="17"/>
      <c r="O390" s="101"/>
      <c r="P390" s="16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6"/>
      <c r="AE390" s="16"/>
      <c r="AF390" s="16"/>
      <c r="AG390" s="16"/>
      <c r="AH390" s="17"/>
      <c r="AI390" s="17"/>
      <c r="AJ390" s="17"/>
      <c r="AK390" s="17"/>
      <c r="AL390" s="17"/>
      <c r="AM390" s="18">
        <f t="shared" si="14"/>
        <v>0</v>
      </c>
      <c r="AN390" s="116">
        <f t="shared" si="15"/>
        <v>0</v>
      </c>
    </row>
    <row r="391" spans="1:40" ht="23.25" hidden="1" customHeight="1" x14ac:dyDescent="0.45">
      <c r="A391" s="11"/>
      <c r="B391" s="24">
        <v>1020701004</v>
      </c>
      <c r="C391" s="24">
        <v>1020701004</v>
      </c>
      <c r="D391" s="30" t="s">
        <v>1585</v>
      </c>
      <c r="E391" s="28" t="s">
        <v>61</v>
      </c>
      <c r="F391" s="11">
        <v>0</v>
      </c>
      <c r="G391" s="11"/>
      <c r="H391" s="16"/>
      <c r="I391" s="16"/>
      <c r="J391" s="17"/>
      <c r="K391" s="101"/>
      <c r="L391" s="17"/>
      <c r="M391" s="17"/>
      <c r="N391" s="17"/>
      <c r="O391" s="101"/>
      <c r="P391" s="16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6"/>
      <c r="AE391" s="16"/>
      <c r="AF391" s="16"/>
      <c r="AG391" s="16"/>
      <c r="AH391" s="17"/>
      <c r="AI391" s="17"/>
      <c r="AJ391" s="17"/>
      <c r="AK391" s="17"/>
      <c r="AL391" s="17"/>
      <c r="AM391" s="18">
        <f t="shared" si="14"/>
        <v>0</v>
      </c>
      <c r="AN391" s="116">
        <f t="shared" si="15"/>
        <v>0</v>
      </c>
    </row>
    <row r="392" spans="1:40" ht="23.25" hidden="1" customHeight="1" x14ac:dyDescent="0.45">
      <c r="A392" s="11"/>
      <c r="B392" s="24">
        <v>1020701001</v>
      </c>
      <c r="C392" s="24">
        <v>1020701001</v>
      </c>
      <c r="D392" s="10" t="s">
        <v>1464</v>
      </c>
      <c r="E392" s="28" t="s">
        <v>91</v>
      </c>
      <c r="F392" s="11">
        <v>0</v>
      </c>
      <c r="G392" s="11"/>
      <c r="H392" s="16"/>
      <c r="I392" s="16"/>
      <c r="J392" s="17"/>
      <c r="K392" s="101"/>
      <c r="L392" s="17"/>
      <c r="M392" s="17"/>
      <c r="N392" s="17"/>
      <c r="O392" s="101"/>
      <c r="P392" s="16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6"/>
      <c r="AE392" s="16"/>
      <c r="AF392" s="16"/>
      <c r="AG392" s="16"/>
      <c r="AH392" s="17"/>
      <c r="AI392" s="17"/>
      <c r="AJ392" s="17"/>
      <c r="AK392" s="17"/>
      <c r="AL392" s="17"/>
      <c r="AM392" s="18">
        <f t="shared" si="14"/>
        <v>0</v>
      </c>
      <c r="AN392" s="116">
        <f t="shared" si="15"/>
        <v>0</v>
      </c>
    </row>
    <row r="393" spans="1:40" ht="23.25" hidden="1" customHeight="1" x14ac:dyDescent="0.45">
      <c r="A393" s="25"/>
      <c r="B393" s="34">
        <v>1020701005</v>
      </c>
      <c r="C393" s="34">
        <v>1020701005</v>
      </c>
      <c r="D393" s="10" t="s">
        <v>1465</v>
      </c>
      <c r="E393" s="28" t="s">
        <v>91</v>
      </c>
      <c r="F393" s="25">
        <v>0</v>
      </c>
      <c r="G393" s="25"/>
      <c r="H393" s="44"/>
      <c r="I393" s="44"/>
      <c r="J393" s="43"/>
      <c r="K393" s="111"/>
      <c r="L393" s="43"/>
      <c r="M393" s="43"/>
      <c r="N393" s="43"/>
      <c r="O393" s="111"/>
      <c r="P393" s="44"/>
      <c r="Q393" s="43"/>
      <c r="R393" s="43"/>
      <c r="S393" s="43"/>
      <c r="T393" s="43"/>
      <c r="U393" s="43"/>
      <c r="V393" s="43"/>
      <c r="W393" s="43"/>
      <c r="X393" s="44"/>
      <c r="Y393" s="43"/>
      <c r="Z393" s="43"/>
      <c r="AA393" s="43"/>
      <c r="AB393" s="43"/>
      <c r="AC393" s="43"/>
      <c r="AD393" s="44"/>
      <c r="AE393" s="44"/>
      <c r="AF393" s="44"/>
      <c r="AG393" s="44"/>
      <c r="AH393" s="43"/>
      <c r="AI393" s="43"/>
      <c r="AJ393" s="43"/>
      <c r="AK393" s="43"/>
      <c r="AL393" s="43"/>
      <c r="AM393" s="18">
        <f t="shared" si="14"/>
        <v>0</v>
      </c>
      <c r="AN393" s="116">
        <f t="shared" si="15"/>
        <v>0</v>
      </c>
    </row>
    <row r="394" spans="1:40" ht="23.25" hidden="1" customHeight="1" x14ac:dyDescent="0.45">
      <c r="A394" s="11"/>
      <c r="B394" s="34" t="s">
        <v>1620</v>
      </c>
      <c r="C394" s="34" t="s">
        <v>1620</v>
      </c>
      <c r="D394" s="10" t="s">
        <v>1623</v>
      </c>
      <c r="E394" s="25" t="s">
        <v>61</v>
      </c>
      <c r="F394" s="11">
        <v>0</v>
      </c>
      <c r="G394" s="11"/>
      <c r="H394" s="16"/>
      <c r="I394" s="16"/>
      <c r="J394" s="17"/>
      <c r="K394" s="101"/>
      <c r="L394" s="17"/>
      <c r="M394" s="17"/>
      <c r="N394" s="17"/>
      <c r="O394" s="101"/>
      <c r="P394" s="1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6"/>
      <c r="AE394" s="16"/>
      <c r="AF394" s="16"/>
      <c r="AG394" s="16"/>
      <c r="AH394" s="17"/>
      <c r="AI394" s="17"/>
      <c r="AJ394" s="17"/>
      <c r="AK394" s="17"/>
      <c r="AL394" s="17"/>
      <c r="AM394" s="18">
        <f t="shared" si="14"/>
        <v>0</v>
      </c>
      <c r="AN394" s="116">
        <f t="shared" si="15"/>
        <v>0</v>
      </c>
    </row>
    <row r="395" spans="1:40" ht="23.25" hidden="1" customHeight="1" x14ac:dyDescent="0.45">
      <c r="A395" s="11"/>
      <c r="B395" s="34" t="s">
        <v>1621</v>
      </c>
      <c r="C395" s="34" t="s">
        <v>1621</v>
      </c>
      <c r="D395" s="10" t="s">
        <v>1624</v>
      </c>
      <c r="E395" s="25" t="s">
        <v>61</v>
      </c>
      <c r="F395" s="11">
        <v>0</v>
      </c>
      <c r="G395" s="11"/>
      <c r="H395" s="16"/>
      <c r="I395" s="16"/>
      <c r="J395" s="17"/>
      <c r="K395" s="101"/>
      <c r="L395" s="17"/>
      <c r="M395" s="17"/>
      <c r="N395" s="17"/>
      <c r="O395" s="101"/>
      <c r="P395" s="16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6"/>
      <c r="AE395" s="16"/>
      <c r="AF395" s="16"/>
      <c r="AG395" s="16"/>
      <c r="AH395" s="17"/>
      <c r="AI395" s="17"/>
      <c r="AJ395" s="17"/>
      <c r="AK395" s="17"/>
      <c r="AL395" s="17"/>
      <c r="AM395" s="18">
        <f t="shared" si="14"/>
        <v>0</v>
      </c>
      <c r="AN395" s="116">
        <f t="shared" si="15"/>
        <v>0</v>
      </c>
    </row>
    <row r="396" spans="1:40" ht="23.25" hidden="1" customHeight="1" x14ac:dyDescent="0.45">
      <c r="A396" s="11"/>
      <c r="B396" s="34" t="s">
        <v>1622</v>
      </c>
      <c r="C396" s="34" t="s">
        <v>1622</v>
      </c>
      <c r="D396" s="10" t="s">
        <v>1625</v>
      </c>
      <c r="E396" s="25" t="s">
        <v>1626</v>
      </c>
      <c r="F396" s="11">
        <v>0</v>
      </c>
      <c r="G396" s="11"/>
      <c r="H396" s="16"/>
      <c r="I396" s="16"/>
      <c r="J396" s="17"/>
      <c r="K396" s="101"/>
      <c r="L396" s="17"/>
      <c r="M396" s="17"/>
      <c r="N396" s="17"/>
      <c r="O396" s="101"/>
      <c r="P396" s="16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6"/>
      <c r="AE396" s="16"/>
      <c r="AF396" s="16"/>
      <c r="AG396" s="16"/>
      <c r="AH396" s="17"/>
      <c r="AI396" s="17"/>
      <c r="AJ396" s="17"/>
      <c r="AK396" s="17"/>
      <c r="AL396" s="17"/>
      <c r="AM396" s="18">
        <f t="shared" si="14"/>
        <v>0</v>
      </c>
      <c r="AN396" s="116">
        <f t="shared" si="15"/>
        <v>0</v>
      </c>
    </row>
    <row r="397" spans="1:40" ht="23.25" hidden="1" customHeight="1" x14ac:dyDescent="0.45">
      <c r="A397" s="11"/>
      <c r="B397" s="24" t="s">
        <v>1420</v>
      </c>
      <c r="C397" s="24" t="s">
        <v>1420</v>
      </c>
      <c r="D397" s="10" t="s">
        <v>1421</v>
      </c>
      <c r="E397" s="28" t="s">
        <v>276</v>
      </c>
      <c r="F397" s="11">
        <v>0</v>
      </c>
      <c r="G397" s="11"/>
      <c r="H397" s="16"/>
      <c r="I397" s="16"/>
      <c r="J397" s="17"/>
      <c r="K397" s="101"/>
      <c r="L397" s="17"/>
      <c r="M397" s="17"/>
      <c r="N397" s="17"/>
      <c r="O397" s="101"/>
      <c r="P397" s="16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6"/>
      <c r="AE397" s="16"/>
      <c r="AF397" s="16"/>
      <c r="AG397" s="16"/>
      <c r="AH397" s="17"/>
      <c r="AI397" s="17"/>
      <c r="AJ397" s="17"/>
      <c r="AK397" s="17"/>
      <c r="AL397" s="17"/>
      <c r="AM397" s="18">
        <f t="shared" si="14"/>
        <v>0</v>
      </c>
      <c r="AN397" s="116">
        <f t="shared" si="15"/>
        <v>0</v>
      </c>
    </row>
    <row r="398" spans="1:40" ht="23.25" hidden="1" customHeight="1" x14ac:dyDescent="0.45">
      <c r="A398" s="11"/>
      <c r="B398" s="24" t="s">
        <v>1431</v>
      </c>
      <c r="C398" s="24" t="s">
        <v>1431</v>
      </c>
      <c r="D398" s="10" t="s">
        <v>1432</v>
      </c>
      <c r="E398" s="28" t="s">
        <v>276</v>
      </c>
      <c r="F398" s="11">
        <v>0</v>
      </c>
      <c r="G398" s="11"/>
      <c r="H398" s="16"/>
      <c r="I398" s="16"/>
      <c r="J398" s="17"/>
      <c r="K398" s="101"/>
      <c r="L398" s="17"/>
      <c r="M398" s="17"/>
      <c r="N398" s="17"/>
      <c r="O398" s="101"/>
      <c r="P398" s="16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6"/>
      <c r="AE398" s="16"/>
      <c r="AF398" s="16"/>
      <c r="AG398" s="16"/>
      <c r="AH398" s="17"/>
      <c r="AI398" s="17"/>
      <c r="AJ398" s="17"/>
      <c r="AK398" s="17"/>
      <c r="AL398" s="17"/>
      <c r="AM398" s="18">
        <f t="shared" si="14"/>
        <v>0</v>
      </c>
      <c r="AN398" s="116">
        <f t="shared" si="15"/>
        <v>0</v>
      </c>
    </row>
    <row r="399" spans="1:40" ht="23.25" hidden="1" customHeight="1" x14ac:dyDescent="0.45">
      <c r="A399" s="11"/>
      <c r="B399" s="24">
        <v>1022501001</v>
      </c>
      <c r="C399" s="24">
        <v>1022501001</v>
      </c>
      <c r="D399" s="10" t="s">
        <v>1424</v>
      </c>
      <c r="E399" s="28" t="s">
        <v>61</v>
      </c>
      <c r="F399" s="11">
        <v>0</v>
      </c>
      <c r="G399" s="11"/>
      <c r="H399" s="16"/>
      <c r="I399" s="16"/>
      <c r="J399" s="17"/>
      <c r="K399" s="101"/>
      <c r="L399" s="17"/>
      <c r="M399" s="17"/>
      <c r="N399" s="17"/>
      <c r="O399" s="101"/>
      <c r="P399" s="16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6"/>
      <c r="AE399" s="16"/>
      <c r="AF399" s="16"/>
      <c r="AG399" s="16"/>
      <c r="AH399" s="17"/>
      <c r="AI399" s="17"/>
      <c r="AJ399" s="17"/>
      <c r="AK399" s="17"/>
      <c r="AL399" s="17"/>
      <c r="AM399" s="18">
        <f t="shared" si="14"/>
        <v>0</v>
      </c>
      <c r="AN399" s="116">
        <f t="shared" si="15"/>
        <v>0</v>
      </c>
    </row>
    <row r="400" spans="1:40" ht="23.25" hidden="1" customHeight="1" x14ac:dyDescent="0.45">
      <c r="A400" s="11"/>
      <c r="B400" s="24">
        <v>1022501003</v>
      </c>
      <c r="C400" s="24">
        <v>1022501003</v>
      </c>
      <c r="D400" s="10" t="s">
        <v>1441</v>
      </c>
      <c r="E400" s="28" t="s">
        <v>61</v>
      </c>
      <c r="F400" s="11">
        <v>0</v>
      </c>
      <c r="G400" s="11"/>
      <c r="H400" s="16"/>
      <c r="I400" s="16"/>
      <c r="J400" s="17"/>
      <c r="K400" s="101"/>
      <c r="L400" s="17"/>
      <c r="M400" s="17"/>
      <c r="N400" s="17"/>
      <c r="O400" s="101"/>
      <c r="P400" s="16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6"/>
      <c r="AE400" s="16"/>
      <c r="AF400" s="16"/>
      <c r="AG400" s="16"/>
      <c r="AH400" s="17"/>
      <c r="AI400" s="17"/>
      <c r="AJ400" s="17"/>
      <c r="AK400" s="17"/>
      <c r="AL400" s="17"/>
      <c r="AM400" s="18">
        <f t="shared" si="14"/>
        <v>0</v>
      </c>
      <c r="AN400" s="116">
        <f t="shared" si="15"/>
        <v>0</v>
      </c>
    </row>
    <row r="401" spans="1:40" ht="23.25" hidden="1" customHeight="1" x14ac:dyDescent="0.45">
      <c r="A401" s="11"/>
      <c r="B401" s="24">
        <v>1022501002</v>
      </c>
      <c r="C401" s="24">
        <v>1022501002</v>
      </c>
      <c r="D401" s="10" t="s">
        <v>1442</v>
      </c>
      <c r="E401" s="28" t="s">
        <v>61</v>
      </c>
      <c r="F401" s="11">
        <v>0</v>
      </c>
      <c r="G401" s="11"/>
      <c r="H401" s="16"/>
      <c r="I401" s="16"/>
      <c r="J401" s="17"/>
      <c r="K401" s="101"/>
      <c r="L401" s="17"/>
      <c r="M401" s="17"/>
      <c r="N401" s="17"/>
      <c r="O401" s="101"/>
      <c r="P401" s="16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6"/>
      <c r="AE401" s="16"/>
      <c r="AF401" s="16"/>
      <c r="AG401" s="16"/>
      <c r="AH401" s="17"/>
      <c r="AI401" s="17"/>
      <c r="AJ401" s="17"/>
      <c r="AK401" s="17"/>
      <c r="AL401" s="17"/>
      <c r="AM401" s="18">
        <f t="shared" si="14"/>
        <v>0</v>
      </c>
      <c r="AN401" s="116">
        <f t="shared" si="15"/>
        <v>0</v>
      </c>
    </row>
    <row r="402" spans="1:40" ht="23.25" hidden="1" customHeight="1" x14ac:dyDescent="0.45">
      <c r="A402" s="11"/>
      <c r="B402" s="24">
        <v>1020301001</v>
      </c>
      <c r="C402" s="24">
        <v>1020301001</v>
      </c>
      <c r="D402" s="10" t="s">
        <v>1425</v>
      </c>
      <c r="E402" s="28" t="s">
        <v>265</v>
      </c>
      <c r="F402" s="11">
        <v>0</v>
      </c>
      <c r="G402" s="11"/>
      <c r="H402" s="16"/>
      <c r="I402" s="16"/>
      <c r="J402" s="17"/>
      <c r="K402" s="101"/>
      <c r="L402" s="17"/>
      <c r="M402" s="17"/>
      <c r="N402" s="17"/>
      <c r="O402" s="101"/>
      <c r="P402" s="16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6"/>
      <c r="AE402" s="16"/>
      <c r="AF402" s="16"/>
      <c r="AG402" s="16"/>
      <c r="AH402" s="17"/>
      <c r="AI402" s="17"/>
      <c r="AJ402" s="17"/>
      <c r="AK402" s="17"/>
      <c r="AL402" s="17"/>
      <c r="AM402" s="18">
        <f t="shared" si="14"/>
        <v>0</v>
      </c>
      <c r="AN402" s="116">
        <f t="shared" si="15"/>
        <v>0</v>
      </c>
    </row>
    <row r="403" spans="1:40" ht="23.25" hidden="1" customHeight="1" x14ac:dyDescent="0.45">
      <c r="A403" s="11"/>
      <c r="B403" s="24">
        <v>1021601001</v>
      </c>
      <c r="C403" s="24">
        <v>1021601001</v>
      </c>
      <c r="D403" s="10" t="s">
        <v>1434</v>
      </c>
      <c r="E403" s="28" t="s">
        <v>61</v>
      </c>
      <c r="F403" s="11">
        <v>0</v>
      </c>
      <c r="G403" s="11"/>
      <c r="H403" s="16"/>
      <c r="I403" s="16"/>
      <c r="J403" s="17"/>
      <c r="K403" s="101"/>
      <c r="L403" s="17"/>
      <c r="M403" s="17"/>
      <c r="N403" s="17"/>
      <c r="O403" s="101"/>
      <c r="P403" s="16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6"/>
      <c r="AE403" s="16"/>
      <c r="AF403" s="16"/>
      <c r="AG403" s="16"/>
      <c r="AH403" s="17"/>
      <c r="AI403" s="17"/>
      <c r="AJ403" s="17"/>
      <c r="AK403" s="17"/>
      <c r="AL403" s="17"/>
      <c r="AM403" s="18">
        <f t="shared" si="14"/>
        <v>0</v>
      </c>
      <c r="AN403" s="116">
        <f t="shared" si="15"/>
        <v>0</v>
      </c>
    </row>
    <row r="404" spans="1:40" ht="23.25" hidden="1" customHeight="1" x14ac:dyDescent="0.45">
      <c r="A404" s="11"/>
      <c r="B404" s="24">
        <v>1021601002</v>
      </c>
      <c r="C404" s="24">
        <v>1021601002</v>
      </c>
      <c r="D404" s="10" t="s">
        <v>1435</v>
      </c>
      <c r="E404" s="28" t="s">
        <v>61</v>
      </c>
      <c r="F404" s="11">
        <v>0</v>
      </c>
      <c r="G404" s="11"/>
      <c r="H404" s="16"/>
      <c r="I404" s="16"/>
      <c r="J404" s="17"/>
      <c r="K404" s="101"/>
      <c r="L404" s="17"/>
      <c r="M404" s="17"/>
      <c r="N404" s="17"/>
      <c r="O404" s="101"/>
      <c r="P404" s="16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6"/>
      <c r="AE404" s="16"/>
      <c r="AF404" s="16"/>
      <c r="AG404" s="16"/>
      <c r="AH404" s="17"/>
      <c r="AI404" s="17"/>
      <c r="AJ404" s="17"/>
      <c r="AK404" s="17"/>
      <c r="AL404" s="17"/>
      <c r="AM404" s="18">
        <f t="shared" si="14"/>
        <v>0</v>
      </c>
      <c r="AN404" s="116">
        <f t="shared" si="15"/>
        <v>0</v>
      </c>
    </row>
    <row r="405" spans="1:40" ht="23.25" hidden="1" customHeight="1" x14ac:dyDescent="0.45">
      <c r="A405" s="11"/>
      <c r="B405" s="24">
        <v>1022501004</v>
      </c>
      <c r="C405" s="24">
        <v>1022501004</v>
      </c>
      <c r="D405" s="10" t="s">
        <v>1436</v>
      </c>
      <c r="E405" s="28" t="s">
        <v>61</v>
      </c>
      <c r="F405" s="11">
        <v>0</v>
      </c>
      <c r="G405" s="11"/>
      <c r="H405" s="16"/>
      <c r="I405" s="16"/>
      <c r="J405" s="17"/>
      <c r="K405" s="101"/>
      <c r="L405" s="17"/>
      <c r="M405" s="17"/>
      <c r="N405" s="17"/>
      <c r="O405" s="101"/>
      <c r="P405" s="16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6"/>
      <c r="AE405" s="16"/>
      <c r="AF405" s="16"/>
      <c r="AG405" s="16"/>
      <c r="AH405" s="17"/>
      <c r="AI405" s="17"/>
      <c r="AJ405" s="17"/>
      <c r="AK405" s="17"/>
      <c r="AL405" s="17"/>
      <c r="AM405" s="18">
        <f t="shared" si="14"/>
        <v>0</v>
      </c>
      <c r="AN405" s="116">
        <f t="shared" si="15"/>
        <v>0</v>
      </c>
    </row>
    <row r="406" spans="1:40" ht="23.25" hidden="1" customHeight="1" x14ac:dyDescent="0.45">
      <c r="A406" s="11"/>
      <c r="B406" s="24">
        <v>1022501005</v>
      </c>
      <c r="C406" s="24">
        <v>1022501005</v>
      </c>
      <c r="D406" s="10" t="s">
        <v>1437</v>
      </c>
      <c r="E406" s="28" t="s">
        <v>61</v>
      </c>
      <c r="F406" s="11">
        <v>0</v>
      </c>
      <c r="G406" s="11"/>
      <c r="H406" s="16"/>
      <c r="I406" s="16"/>
      <c r="J406" s="17"/>
      <c r="K406" s="101"/>
      <c r="L406" s="17"/>
      <c r="M406" s="17"/>
      <c r="N406" s="17"/>
      <c r="O406" s="101"/>
      <c r="P406" s="16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6"/>
      <c r="AE406" s="16"/>
      <c r="AF406" s="16"/>
      <c r="AG406" s="16"/>
      <c r="AH406" s="17"/>
      <c r="AI406" s="17"/>
      <c r="AJ406" s="17"/>
      <c r="AK406" s="17"/>
      <c r="AL406" s="17"/>
      <c r="AM406" s="18">
        <f t="shared" si="14"/>
        <v>0</v>
      </c>
      <c r="AN406" s="116">
        <f t="shared" si="15"/>
        <v>0</v>
      </c>
    </row>
    <row r="407" spans="1:40" ht="23.25" hidden="1" customHeight="1" x14ac:dyDescent="0.45">
      <c r="A407" s="11"/>
      <c r="B407" s="24">
        <v>1021401003</v>
      </c>
      <c r="C407" s="24">
        <v>1021401003</v>
      </c>
      <c r="D407" s="10" t="s">
        <v>1438</v>
      </c>
      <c r="E407" s="28" t="s">
        <v>61</v>
      </c>
      <c r="F407" s="11">
        <v>0</v>
      </c>
      <c r="G407" s="11"/>
      <c r="H407" s="16"/>
      <c r="I407" s="16"/>
      <c r="J407" s="17"/>
      <c r="K407" s="101"/>
      <c r="L407" s="17"/>
      <c r="M407" s="17"/>
      <c r="N407" s="17"/>
      <c r="O407" s="101"/>
      <c r="P407" s="16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6"/>
      <c r="AE407" s="16"/>
      <c r="AF407" s="16"/>
      <c r="AG407" s="16"/>
      <c r="AH407" s="17"/>
      <c r="AI407" s="17"/>
      <c r="AJ407" s="17"/>
      <c r="AK407" s="17"/>
      <c r="AL407" s="17"/>
      <c r="AM407" s="18">
        <f t="shared" si="14"/>
        <v>0</v>
      </c>
      <c r="AN407" s="116">
        <f t="shared" si="15"/>
        <v>0</v>
      </c>
    </row>
    <row r="408" spans="1:40" ht="23.25" hidden="1" customHeight="1" x14ac:dyDescent="0.45">
      <c r="A408" s="11"/>
      <c r="B408" s="24">
        <v>1021101001</v>
      </c>
      <c r="C408" s="24">
        <v>1021101001</v>
      </c>
      <c r="D408" s="10" t="s">
        <v>1453</v>
      </c>
      <c r="E408" s="28" t="s">
        <v>61</v>
      </c>
      <c r="F408" s="11">
        <v>0</v>
      </c>
      <c r="G408" s="11"/>
      <c r="H408" s="16"/>
      <c r="I408" s="16"/>
      <c r="J408" s="17"/>
      <c r="K408" s="101"/>
      <c r="L408" s="17"/>
      <c r="M408" s="17"/>
      <c r="N408" s="17"/>
      <c r="O408" s="101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6"/>
      <c r="AE408" s="16"/>
      <c r="AF408" s="16"/>
      <c r="AG408" s="16"/>
      <c r="AH408" s="17"/>
      <c r="AI408" s="17"/>
      <c r="AJ408" s="17"/>
      <c r="AK408" s="17"/>
      <c r="AL408" s="17"/>
      <c r="AM408" s="18">
        <f t="shared" si="14"/>
        <v>0</v>
      </c>
      <c r="AN408" s="116">
        <f t="shared" si="15"/>
        <v>0</v>
      </c>
    </row>
    <row r="409" spans="1:40" ht="23.25" hidden="1" customHeight="1" x14ac:dyDescent="0.45">
      <c r="A409" s="25"/>
      <c r="B409" s="34">
        <v>1021601003</v>
      </c>
      <c r="C409" s="34">
        <v>1021601003</v>
      </c>
      <c r="D409" s="33" t="s">
        <v>1450</v>
      </c>
      <c r="E409" s="28" t="s">
        <v>61</v>
      </c>
      <c r="F409" s="25">
        <v>0</v>
      </c>
      <c r="G409" s="25"/>
      <c r="H409" s="44"/>
      <c r="I409" s="44"/>
      <c r="J409" s="43"/>
      <c r="K409" s="111"/>
      <c r="L409" s="43"/>
      <c r="M409" s="43"/>
      <c r="N409" s="43"/>
      <c r="O409" s="111"/>
      <c r="P409" s="44"/>
      <c r="Q409" s="43"/>
      <c r="R409" s="43"/>
      <c r="S409" s="43"/>
      <c r="T409" s="43"/>
      <c r="U409" s="43"/>
      <c r="V409" s="43"/>
      <c r="W409" s="43"/>
      <c r="X409" s="44"/>
      <c r="Y409" s="43"/>
      <c r="Z409" s="43"/>
      <c r="AA409" s="43"/>
      <c r="AB409" s="43"/>
      <c r="AC409" s="43"/>
      <c r="AD409" s="44"/>
      <c r="AE409" s="44"/>
      <c r="AF409" s="44"/>
      <c r="AG409" s="44"/>
      <c r="AH409" s="43"/>
      <c r="AI409" s="43"/>
      <c r="AJ409" s="43"/>
      <c r="AK409" s="43"/>
      <c r="AL409" s="43"/>
      <c r="AM409" s="18">
        <f t="shared" si="14"/>
        <v>0</v>
      </c>
      <c r="AN409" s="116">
        <f t="shared" si="15"/>
        <v>0</v>
      </c>
    </row>
    <row r="410" spans="1:40" ht="23.25" hidden="1" customHeight="1" x14ac:dyDescent="0.45">
      <c r="A410" s="11"/>
      <c r="B410" s="34">
        <v>1021401004</v>
      </c>
      <c r="C410" s="34">
        <v>1021401004</v>
      </c>
      <c r="D410" s="10" t="s">
        <v>1448</v>
      </c>
      <c r="E410" s="28" t="s">
        <v>61</v>
      </c>
      <c r="F410" s="11">
        <v>0</v>
      </c>
      <c r="G410" s="11"/>
      <c r="H410" s="16"/>
      <c r="I410" s="16"/>
      <c r="J410" s="17"/>
      <c r="K410" s="101"/>
      <c r="L410" s="17"/>
      <c r="M410" s="17"/>
      <c r="N410" s="17"/>
      <c r="O410" s="101"/>
      <c r="P410" s="16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6"/>
      <c r="AE410" s="16"/>
      <c r="AF410" s="16"/>
      <c r="AG410" s="16"/>
      <c r="AH410" s="17"/>
      <c r="AI410" s="17"/>
      <c r="AJ410" s="17"/>
      <c r="AK410" s="17"/>
      <c r="AL410" s="17"/>
      <c r="AM410" s="18">
        <f t="shared" si="14"/>
        <v>0</v>
      </c>
      <c r="AN410" s="116">
        <f t="shared" si="15"/>
        <v>0</v>
      </c>
    </row>
    <row r="411" spans="1:40" ht="23.25" hidden="1" customHeight="1" x14ac:dyDescent="0.45">
      <c r="A411" s="11"/>
      <c r="B411" s="34">
        <v>1021601004</v>
      </c>
      <c r="C411" s="34">
        <v>1021601004</v>
      </c>
      <c r="D411" s="10" t="s">
        <v>1558</v>
      </c>
      <c r="E411" s="28" t="s">
        <v>61</v>
      </c>
      <c r="F411" s="11">
        <v>0</v>
      </c>
      <c r="G411" s="11"/>
      <c r="H411" s="16"/>
      <c r="I411" s="16"/>
      <c r="J411" s="17"/>
      <c r="K411" s="101"/>
      <c r="L411" s="17"/>
      <c r="M411" s="17"/>
      <c r="N411" s="17"/>
      <c r="O411" s="101"/>
      <c r="P411" s="16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6"/>
      <c r="AE411" s="16"/>
      <c r="AF411" s="16"/>
      <c r="AG411" s="16"/>
      <c r="AH411" s="17"/>
      <c r="AI411" s="17"/>
      <c r="AJ411" s="17"/>
      <c r="AK411" s="17"/>
      <c r="AL411" s="17"/>
      <c r="AM411" s="18">
        <f t="shared" si="14"/>
        <v>0</v>
      </c>
      <c r="AN411" s="116">
        <f t="shared" si="15"/>
        <v>0</v>
      </c>
    </row>
    <row r="412" spans="1:40" ht="23.25" hidden="1" customHeight="1" x14ac:dyDescent="0.45">
      <c r="A412" s="11"/>
      <c r="B412" s="34">
        <v>1021601024</v>
      </c>
      <c r="C412" s="34">
        <v>1021601024</v>
      </c>
      <c r="D412" s="10" t="s">
        <v>1594</v>
      </c>
      <c r="E412" s="28" t="s">
        <v>61</v>
      </c>
      <c r="F412" s="11">
        <v>0</v>
      </c>
      <c r="G412" s="11"/>
      <c r="H412" s="16"/>
      <c r="I412" s="16"/>
      <c r="J412" s="17"/>
      <c r="K412" s="101"/>
      <c r="L412" s="17"/>
      <c r="M412" s="17"/>
      <c r="N412" s="17"/>
      <c r="O412" s="101"/>
      <c r="P412" s="16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6"/>
      <c r="AE412" s="16"/>
      <c r="AF412" s="16"/>
      <c r="AG412" s="16"/>
      <c r="AH412" s="17"/>
      <c r="AI412" s="17"/>
      <c r="AJ412" s="17"/>
      <c r="AK412" s="17"/>
      <c r="AL412" s="17"/>
      <c r="AM412" s="18">
        <f t="shared" si="14"/>
        <v>0</v>
      </c>
      <c r="AN412" s="116">
        <f t="shared" si="15"/>
        <v>0</v>
      </c>
    </row>
    <row r="413" spans="1:40" ht="23.25" hidden="1" customHeight="1" x14ac:dyDescent="0.45">
      <c r="A413" s="11"/>
      <c r="B413" s="34">
        <v>1023701001</v>
      </c>
      <c r="C413" s="34">
        <v>1023701001</v>
      </c>
      <c r="D413" s="10" t="s">
        <v>1466</v>
      </c>
      <c r="E413" s="28" t="s">
        <v>71</v>
      </c>
      <c r="F413" s="11">
        <v>0</v>
      </c>
      <c r="G413" s="11"/>
      <c r="H413" s="16"/>
      <c r="I413" s="16"/>
      <c r="J413" s="17"/>
      <c r="K413" s="101"/>
      <c r="L413" s="17"/>
      <c r="M413" s="17"/>
      <c r="N413" s="17"/>
      <c r="O413" s="101"/>
      <c r="P413" s="16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6"/>
      <c r="AE413" s="16"/>
      <c r="AF413" s="16"/>
      <c r="AG413" s="16"/>
      <c r="AH413" s="17"/>
      <c r="AI413" s="17"/>
      <c r="AJ413" s="17"/>
      <c r="AK413" s="17"/>
      <c r="AL413" s="17"/>
      <c r="AM413" s="18">
        <f t="shared" si="14"/>
        <v>0</v>
      </c>
      <c r="AN413" s="116">
        <f t="shared" si="15"/>
        <v>0</v>
      </c>
    </row>
    <row r="414" spans="1:40" ht="23.25" customHeight="1" x14ac:dyDescent="0.45">
      <c r="A414" s="25"/>
      <c r="B414" s="34" t="s">
        <v>1473</v>
      </c>
      <c r="C414" s="34" t="s">
        <v>1473</v>
      </c>
      <c r="D414" s="33" t="s">
        <v>2053</v>
      </c>
      <c r="E414" s="11" t="s">
        <v>276</v>
      </c>
      <c r="F414" s="25">
        <v>0</v>
      </c>
      <c r="G414" s="25"/>
      <c r="H414" s="44"/>
      <c r="I414" s="44"/>
      <c r="J414" s="43"/>
      <c r="K414" s="111"/>
      <c r="L414" s="43"/>
      <c r="M414" s="43"/>
      <c r="N414" s="43">
        <v>30</v>
      </c>
      <c r="O414" s="111"/>
      <c r="P414" s="44">
        <v>30</v>
      </c>
      <c r="Q414" s="43"/>
      <c r="R414" s="43">
        <v>30</v>
      </c>
      <c r="S414" s="43">
        <v>65</v>
      </c>
      <c r="T414" s="43"/>
      <c r="U414" s="43"/>
      <c r="V414" s="43"/>
      <c r="W414" s="43">
        <f>5+25</f>
        <v>30</v>
      </c>
      <c r="X414" s="44"/>
      <c r="Y414" s="43">
        <v>30</v>
      </c>
      <c r="Z414" s="43"/>
      <c r="AA414" s="43"/>
      <c r="AB414" s="43"/>
      <c r="AC414" s="43"/>
      <c r="AD414" s="44">
        <v>30</v>
      </c>
      <c r="AE414" s="44"/>
      <c r="AF414" s="44"/>
      <c r="AG414" s="44"/>
      <c r="AH414" s="43"/>
      <c r="AI414" s="43"/>
      <c r="AJ414" s="43">
        <v>10</v>
      </c>
      <c r="AK414" s="43">
        <v>30</v>
      </c>
      <c r="AL414" s="43"/>
      <c r="AM414" s="18">
        <f t="shared" si="14"/>
        <v>285</v>
      </c>
      <c r="AN414" s="116">
        <f t="shared" si="15"/>
        <v>0</v>
      </c>
    </row>
    <row r="415" spans="1:40" ht="23.25" hidden="1" customHeight="1" x14ac:dyDescent="0.45">
      <c r="A415" s="11"/>
      <c r="B415" s="34">
        <v>1021601005</v>
      </c>
      <c r="C415" s="34">
        <v>1021601005</v>
      </c>
      <c r="D415" s="10" t="s">
        <v>1495</v>
      </c>
      <c r="E415" s="28" t="s">
        <v>61</v>
      </c>
      <c r="F415" s="11">
        <v>0</v>
      </c>
      <c r="G415" s="11"/>
      <c r="H415" s="16"/>
      <c r="I415" s="16"/>
      <c r="J415" s="17"/>
      <c r="K415" s="101"/>
      <c r="L415" s="17"/>
      <c r="M415" s="17"/>
      <c r="N415" s="17"/>
      <c r="O415" s="101"/>
      <c r="P415" s="16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6"/>
      <c r="AE415" s="16"/>
      <c r="AF415" s="16"/>
      <c r="AG415" s="16"/>
      <c r="AH415" s="17"/>
      <c r="AI415" s="17"/>
      <c r="AJ415" s="17"/>
      <c r="AK415" s="17"/>
      <c r="AL415" s="17"/>
      <c r="AM415" s="18">
        <f t="shared" si="14"/>
        <v>0</v>
      </c>
      <c r="AN415" s="116">
        <f t="shared" si="15"/>
        <v>0</v>
      </c>
    </row>
    <row r="416" spans="1:40" ht="23.25" hidden="1" customHeight="1" x14ac:dyDescent="0.45">
      <c r="A416" s="11"/>
      <c r="B416" s="34">
        <v>1021601006</v>
      </c>
      <c r="C416" s="34">
        <v>1021601006</v>
      </c>
      <c r="D416" s="10" t="s">
        <v>2046</v>
      </c>
      <c r="E416" s="28" t="s">
        <v>61</v>
      </c>
      <c r="F416" s="11">
        <v>0</v>
      </c>
      <c r="G416" s="11"/>
      <c r="H416" s="16"/>
      <c r="I416" s="16"/>
      <c r="J416" s="17"/>
      <c r="K416" s="101"/>
      <c r="L416" s="17"/>
      <c r="M416" s="17"/>
      <c r="N416" s="17"/>
      <c r="O416" s="101"/>
      <c r="P416" s="16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6"/>
      <c r="AE416" s="16"/>
      <c r="AF416" s="16"/>
      <c r="AG416" s="16"/>
      <c r="AH416" s="17"/>
      <c r="AI416" s="17"/>
      <c r="AJ416" s="17"/>
      <c r="AK416" s="17"/>
      <c r="AL416" s="17"/>
      <c r="AM416" s="18">
        <f t="shared" si="14"/>
        <v>0</v>
      </c>
      <c r="AN416" s="116">
        <f t="shared" si="15"/>
        <v>0</v>
      </c>
    </row>
    <row r="417" spans="1:40" ht="23.25" hidden="1" customHeight="1" x14ac:dyDescent="0.45">
      <c r="A417" s="11"/>
      <c r="B417" s="32">
        <v>1021601022</v>
      </c>
      <c r="C417" s="32">
        <v>1021601022</v>
      </c>
      <c r="D417" s="123" t="s">
        <v>1563</v>
      </c>
      <c r="E417" s="28" t="s">
        <v>61</v>
      </c>
      <c r="F417" s="11">
        <v>0</v>
      </c>
      <c r="G417" s="11"/>
      <c r="H417" s="16"/>
      <c r="I417" s="16"/>
      <c r="J417" s="17"/>
      <c r="K417" s="101"/>
      <c r="L417" s="17"/>
      <c r="M417" s="17"/>
      <c r="N417" s="17"/>
      <c r="O417" s="101"/>
      <c r="P417" s="16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6"/>
      <c r="AE417" s="16"/>
      <c r="AF417" s="16"/>
      <c r="AG417" s="16"/>
      <c r="AH417" s="17"/>
      <c r="AI417" s="17"/>
      <c r="AJ417" s="17"/>
      <c r="AK417" s="17"/>
      <c r="AL417" s="17"/>
      <c r="AM417" s="18">
        <f>H417+I417+J417+K417+L417+M417+N417+O417+P417+Q417+R417+S417+T417+U417+V417+W417+X417+Y417+Z417+AA417+AB417+AC417+AD417+AE417+AF417+AG417+AH417+AI417+AJ417+AK417+AL417</f>
        <v>0</v>
      </c>
      <c r="AN417" s="116">
        <f>AM417*F417</f>
        <v>0</v>
      </c>
    </row>
    <row r="418" spans="1:40" ht="23.25" hidden="1" customHeight="1" x14ac:dyDescent="0.45">
      <c r="A418" s="25"/>
      <c r="B418" s="34">
        <v>1021601019</v>
      </c>
      <c r="C418" s="34">
        <v>1021601019</v>
      </c>
      <c r="D418" s="33" t="s">
        <v>1485</v>
      </c>
      <c r="E418" s="25" t="s">
        <v>61</v>
      </c>
      <c r="F418" s="25">
        <v>0</v>
      </c>
      <c r="G418" s="25"/>
      <c r="H418" s="44"/>
      <c r="I418" s="44"/>
      <c r="J418" s="43"/>
      <c r="K418" s="111"/>
      <c r="L418" s="43"/>
      <c r="M418" s="43"/>
      <c r="N418" s="43"/>
      <c r="O418" s="111"/>
      <c r="P418" s="44"/>
      <c r="Q418" s="43"/>
      <c r="R418" s="43"/>
      <c r="S418" s="43"/>
      <c r="T418" s="43"/>
      <c r="U418" s="43"/>
      <c r="V418" s="43"/>
      <c r="W418" s="43"/>
      <c r="X418" s="44"/>
      <c r="Y418" s="43"/>
      <c r="Z418" s="43"/>
      <c r="AA418" s="43"/>
      <c r="AB418" s="43"/>
      <c r="AC418" s="43"/>
      <c r="AD418" s="44"/>
      <c r="AE418" s="44"/>
      <c r="AF418" s="44"/>
      <c r="AG418" s="44"/>
      <c r="AH418" s="43"/>
      <c r="AI418" s="43"/>
      <c r="AJ418" s="43"/>
      <c r="AK418" s="43"/>
      <c r="AL418" s="43"/>
      <c r="AM418" s="18">
        <f t="shared" si="14"/>
        <v>0</v>
      </c>
      <c r="AN418" s="116">
        <f t="shared" si="15"/>
        <v>0</v>
      </c>
    </row>
    <row r="419" spans="1:40" ht="23.25" hidden="1" customHeight="1" x14ac:dyDescent="0.45">
      <c r="A419" s="11"/>
      <c r="B419" s="34" t="s">
        <v>1486</v>
      </c>
      <c r="C419" s="34" t="s">
        <v>1486</v>
      </c>
      <c r="D419" s="10" t="s">
        <v>1487</v>
      </c>
      <c r="E419" s="28" t="s">
        <v>1029</v>
      </c>
      <c r="F419" s="11">
        <v>0</v>
      </c>
      <c r="G419" s="11"/>
      <c r="H419" s="16"/>
      <c r="I419" s="16"/>
      <c r="J419" s="17"/>
      <c r="K419" s="101"/>
      <c r="L419" s="17"/>
      <c r="M419" s="17"/>
      <c r="N419" s="17"/>
      <c r="O419" s="101"/>
      <c r="P419" s="16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6"/>
      <c r="AE419" s="16"/>
      <c r="AF419" s="16"/>
      <c r="AG419" s="16"/>
      <c r="AH419" s="17"/>
      <c r="AI419" s="17"/>
      <c r="AJ419" s="17"/>
      <c r="AK419" s="17"/>
      <c r="AL419" s="17"/>
      <c r="AM419" s="18">
        <f t="shared" si="14"/>
        <v>0</v>
      </c>
      <c r="AN419" s="116">
        <f t="shared" si="15"/>
        <v>0</v>
      </c>
    </row>
    <row r="420" spans="1:40" ht="23.25" hidden="1" customHeight="1" x14ac:dyDescent="0.45">
      <c r="A420" s="11"/>
      <c r="B420" s="34">
        <v>1021601007</v>
      </c>
      <c r="C420" s="34">
        <v>1021601007</v>
      </c>
      <c r="D420" s="10" t="s">
        <v>1554</v>
      </c>
      <c r="E420" s="28" t="s">
        <v>61</v>
      </c>
      <c r="F420" s="11">
        <v>0</v>
      </c>
      <c r="G420" s="11"/>
      <c r="H420" s="16"/>
      <c r="I420" s="16"/>
      <c r="J420" s="17"/>
      <c r="K420" s="101"/>
      <c r="L420" s="17"/>
      <c r="M420" s="17"/>
      <c r="N420" s="17"/>
      <c r="O420" s="101"/>
      <c r="P420" s="16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6"/>
      <c r="AE420" s="16"/>
      <c r="AF420" s="16"/>
      <c r="AG420" s="16"/>
      <c r="AH420" s="17"/>
      <c r="AI420" s="17"/>
      <c r="AJ420" s="17"/>
      <c r="AK420" s="17"/>
      <c r="AL420" s="17"/>
      <c r="AM420" s="18">
        <f t="shared" si="14"/>
        <v>0</v>
      </c>
      <c r="AN420" s="116">
        <f t="shared" si="15"/>
        <v>0</v>
      </c>
    </row>
    <row r="421" spans="1:40" ht="23.25" hidden="1" customHeight="1" x14ac:dyDescent="0.45">
      <c r="A421" s="11"/>
      <c r="B421" s="34">
        <v>1021601008</v>
      </c>
      <c r="C421" s="34">
        <v>1021601008</v>
      </c>
      <c r="D421" s="10" t="s">
        <v>1555</v>
      </c>
      <c r="E421" s="28" t="s">
        <v>61</v>
      </c>
      <c r="F421" s="11">
        <v>0</v>
      </c>
      <c r="G421" s="11"/>
      <c r="H421" s="16"/>
      <c r="I421" s="16"/>
      <c r="J421" s="17"/>
      <c r="K421" s="101"/>
      <c r="L421" s="17"/>
      <c r="M421" s="17"/>
      <c r="N421" s="17"/>
      <c r="O421" s="101"/>
      <c r="P421" s="16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6"/>
      <c r="AE421" s="16"/>
      <c r="AF421" s="16"/>
      <c r="AG421" s="16"/>
      <c r="AH421" s="17"/>
      <c r="AI421" s="17"/>
      <c r="AJ421" s="17"/>
      <c r="AK421" s="17"/>
      <c r="AL421" s="17"/>
      <c r="AM421" s="18">
        <f t="shared" si="14"/>
        <v>0</v>
      </c>
      <c r="AN421" s="116">
        <f t="shared" si="15"/>
        <v>0</v>
      </c>
    </row>
    <row r="422" spans="1:40" ht="23.25" customHeight="1" x14ac:dyDescent="0.45">
      <c r="A422" s="11"/>
      <c r="B422" s="34"/>
      <c r="C422" s="34" t="s">
        <v>1579</v>
      </c>
      <c r="D422" s="21" t="s">
        <v>1533</v>
      </c>
      <c r="E422" s="28" t="s">
        <v>276</v>
      </c>
      <c r="F422" s="11">
        <v>0</v>
      </c>
      <c r="G422" s="11"/>
      <c r="H422" s="16"/>
      <c r="I422" s="16"/>
      <c r="J422" s="17"/>
      <c r="K422" s="101"/>
      <c r="L422" s="17"/>
      <c r="M422" s="17"/>
      <c r="N422" s="17">
        <v>30</v>
      </c>
      <c r="O422" s="101"/>
      <c r="P422" s="16">
        <f>30+30</f>
        <v>60</v>
      </c>
      <c r="Q422" s="17"/>
      <c r="R422" s="17">
        <f>30+30</f>
        <v>60</v>
      </c>
      <c r="S422" s="17"/>
      <c r="T422" s="17"/>
      <c r="U422" s="17">
        <v>30</v>
      </c>
      <c r="V422" s="17">
        <v>30</v>
      </c>
      <c r="W422" s="17">
        <v>30</v>
      </c>
      <c r="X422" s="17"/>
      <c r="Y422" s="17">
        <v>30</v>
      </c>
      <c r="Z422" s="17">
        <v>30</v>
      </c>
      <c r="AA422" s="17"/>
      <c r="AB422" s="17">
        <v>30</v>
      </c>
      <c r="AC422" s="17">
        <f>30+30</f>
        <v>60</v>
      </c>
      <c r="AD422" s="16">
        <v>30</v>
      </c>
      <c r="AE422" s="16">
        <v>30</v>
      </c>
      <c r="AF422" s="16"/>
      <c r="AG422" s="16">
        <v>30</v>
      </c>
      <c r="AH422" s="17"/>
      <c r="AI422" s="17">
        <f>60+30+30</f>
        <v>120</v>
      </c>
      <c r="AJ422" s="17"/>
      <c r="AK422" s="17">
        <v>30</v>
      </c>
      <c r="AL422" s="17"/>
      <c r="AM422" s="18">
        <f t="shared" si="14"/>
        <v>630</v>
      </c>
      <c r="AN422" s="116">
        <f t="shared" si="15"/>
        <v>0</v>
      </c>
    </row>
    <row r="423" spans="1:40" ht="23.25" hidden="1" customHeight="1" x14ac:dyDescent="0.45">
      <c r="A423" s="11"/>
      <c r="B423" s="34">
        <v>1022301001</v>
      </c>
      <c r="C423" s="34">
        <v>1022301001</v>
      </c>
      <c r="D423" s="10" t="s">
        <v>1488</v>
      </c>
      <c r="E423" s="25" t="s">
        <v>61</v>
      </c>
      <c r="F423" s="11">
        <v>0</v>
      </c>
      <c r="G423" s="11"/>
      <c r="H423" s="16"/>
      <c r="I423" s="16"/>
      <c r="J423" s="17"/>
      <c r="K423" s="101"/>
      <c r="L423" s="17"/>
      <c r="M423" s="17"/>
      <c r="N423" s="17"/>
      <c r="O423" s="101"/>
      <c r="P423" s="16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6"/>
      <c r="AE423" s="16"/>
      <c r="AF423" s="16"/>
      <c r="AG423" s="16"/>
      <c r="AH423" s="17"/>
      <c r="AI423" s="17"/>
      <c r="AJ423" s="17"/>
      <c r="AK423" s="17"/>
      <c r="AL423" s="17"/>
      <c r="AM423" s="18">
        <f t="shared" si="14"/>
        <v>0</v>
      </c>
      <c r="AN423" s="116">
        <f t="shared" si="15"/>
        <v>0</v>
      </c>
    </row>
    <row r="424" spans="1:40" ht="23.25" hidden="1" customHeight="1" x14ac:dyDescent="0.45">
      <c r="A424" s="11"/>
      <c r="B424" s="34">
        <v>1021601020</v>
      </c>
      <c r="C424" s="34">
        <v>1021601020</v>
      </c>
      <c r="D424" s="10" t="s">
        <v>1497</v>
      </c>
      <c r="E424" s="25" t="s">
        <v>61</v>
      </c>
      <c r="F424" s="11">
        <v>0</v>
      </c>
      <c r="G424" s="11"/>
      <c r="H424" s="16"/>
      <c r="I424" s="16"/>
      <c r="J424" s="17"/>
      <c r="K424" s="101"/>
      <c r="L424" s="17"/>
      <c r="M424" s="17"/>
      <c r="N424" s="17"/>
      <c r="O424" s="101"/>
      <c r="P424" s="16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6"/>
      <c r="AE424" s="16"/>
      <c r="AF424" s="16"/>
      <c r="AG424" s="16"/>
      <c r="AH424" s="17"/>
      <c r="AI424" s="17"/>
      <c r="AJ424" s="17"/>
      <c r="AK424" s="17"/>
      <c r="AL424" s="17"/>
      <c r="AM424" s="18">
        <f t="shared" si="14"/>
        <v>0</v>
      </c>
      <c r="AN424" s="116">
        <f t="shared" si="15"/>
        <v>0</v>
      </c>
    </row>
    <row r="425" spans="1:40" ht="23.25" hidden="1" customHeight="1" x14ac:dyDescent="0.45">
      <c r="A425" s="11"/>
      <c r="B425" s="34">
        <v>1021601021</v>
      </c>
      <c r="C425" s="34">
        <v>1021601021</v>
      </c>
      <c r="D425" s="10" t="s">
        <v>1498</v>
      </c>
      <c r="E425" s="25" t="s">
        <v>61</v>
      </c>
      <c r="F425" s="11">
        <v>0</v>
      </c>
      <c r="G425" s="11"/>
      <c r="H425" s="16"/>
      <c r="I425" s="16"/>
      <c r="J425" s="17"/>
      <c r="K425" s="101"/>
      <c r="L425" s="17"/>
      <c r="M425" s="17"/>
      <c r="N425" s="17"/>
      <c r="O425" s="101"/>
      <c r="P425" s="16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6"/>
      <c r="AE425" s="16"/>
      <c r="AF425" s="16"/>
      <c r="AG425" s="16"/>
      <c r="AH425" s="17"/>
      <c r="AI425" s="17"/>
      <c r="AJ425" s="17"/>
      <c r="AK425" s="17"/>
      <c r="AL425" s="17"/>
      <c r="AM425" s="18">
        <f t="shared" si="14"/>
        <v>0</v>
      </c>
      <c r="AN425" s="116">
        <f t="shared" si="15"/>
        <v>0</v>
      </c>
    </row>
    <row r="426" spans="1:40" ht="23.25" hidden="1" customHeight="1" x14ac:dyDescent="0.45">
      <c r="A426" s="11"/>
      <c r="B426" s="34">
        <v>1020701006</v>
      </c>
      <c r="C426" s="34">
        <v>1020701006</v>
      </c>
      <c r="D426" s="10" t="s">
        <v>1562</v>
      </c>
      <c r="E426" s="25" t="s">
        <v>61</v>
      </c>
      <c r="F426" s="11">
        <v>0</v>
      </c>
      <c r="G426" s="11"/>
      <c r="H426" s="16"/>
      <c r="I426" s="16"/>
      <c r="J426" s="17"/>
      <c r="K426" s="101"/>
      <c r="L426" s="17"/>
      <c r="M426" s="17"/>
      <c r="N426" s="17"/>
      <c r="O426" s="101"/>
      <c r="P426" s="16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6"/>
      <c r="AE426" s="16"/>
      <c r="AF426" s="16"/>
      <c r="AG426" s="16"/>
      <c r="AH426" s="17"/>
      <c r="AI426" s="17"/>
      <c r="AJ426" s="17"/>
      <c r="AK426" s="17"/>
      <c r="AL426" s="17"/>
      <c r="AM426" s="18">
        <f t="shared" si="14"/>
        <v>0</v>
      </c>
      <c r="AN426" s="116">
        <f t="shared" si="15"/>
        <v>0</v>
      </c>
    </row>
    <row r="427" spans="1:40" ht="23.25" hidden="1" customHeight="1" x14ac:dyDescent="0.45">
      <c r="A427" s="11"/>
      <c r="B427" s="34" t="s">
        <v>1532</v>
      </c>
      <c r="C427" s="34" t="s">
        <v>1532</v>
      </c>
      <c r="D427" s="21" t="s">
        <v>1526</v>
      </c>
      <c r="E427" s="25" t="s">
        <v>265</v>
      </c>
      <c r="F427" s="11">
        <v>0</v>
      </c>
      <c r="G427" s="11"/>
      <c r="H427" s="16"/>
      <c r="I427" s="16"/>
      <c r="J427" s="17"/>
      <c r="K427" s="101"/>
      <c r="L427" s="17"/>
      <c r="M427" s="17"/>
      <c r="N427" s="17"/>
      <c r="O427" s="101"/>
      <c r="P427" s="16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6"/>
      <c r="AE427" s="16"/>
      <c r="AF427" s="16"/>
      <c r="AG427" s="16"/>
      <c r="AH427" s="17"/>
      <c r="AI427" s="17"/>
      <c r="AJ427" s="17"/>
      <c r="AK427" s="17"/>
      <c r="AL427" s="17"/>
      <c r="AM427" s="18">
        <f t="shared" si="14"/>
        <v>0</v>
      </c>
      <c r="AN427" s="116">
        <f t="shared" si="15"/>
        <v>0</v>
      </c>
    </row>
    <row r="428" spans="1:40" ht="23.25" hidden="1" customHeight="1" x14ac:dyDescent="0.45">
      <c r="A428" s="11"/>
      <c r="B428" s="34" t="s">
        <v>1522</v>
      </c>
      <c r="C428" s="34" t="s">
        <v>1522</v>
      </c>
      <c r="D428" s="10" t="s">
        <v>1523</v>
      </c>
      <c r="E428" s="25" t="s">
        <v>276</v>
      </c>
      <c r="F428" s="11">
        <v>0</v>
      </c>
      <c r="G428" s="11"/>
      <c r="H428" s="16"/>
      <c r="I428" s="16"/>
      <c r="J428" s="17"/>
      <c r="K428" s="101"/>
      <c r="L428" s="17"/>
      <c r="M428" s="17"/>
      <c r="N428" s="17"/>
      <c r="O428" s="101"/>
      <c r="P428" s="16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6"/>
      <c r="AE428" s="16"/>
      <c r="AF428" s="16"/>
      <c r="AG428" s="16"/>
      <c r="AH428" s="17"/>
      <c r="AI428" s="17"/>
      <c r="AJ428" s="17"/>
      <c r="AK428" s="17"/>
      <c r="AL428" s="17"/>
      <c r="AM428" s="18">
        <f t="shared" si="14"/>
        <v>0</v>
      </c>
      <c r="AN428" s="116">
        <f t="shared" si="15"/>
        <v>0</v>
      </c>
    </row>
    <row r="429" spans="1:40" ht="23.25" hidden="1" customHeight="1" x14ac:dyDescent="0.45">
      <c r="A429" s="11"/>
      <c r="B429" s="34">
        <v>1021401013</v>
      </c>
      <c r="C429" s="34">
        <v>1021401013</v>
      </c>
      <c r="D429" s="10" t="s">
        <v>1587</v>
      </c>
      <c r="E429" s="25" t="s">
        <v>61</v>
      </c>
      <c r="F429" s="11">
        <v>0</v>
      </c>
      <c r="G429" s="11"/>
      <c r="H429" s="16"/>
      <c r="I429" s="16"/>
      <c r="J429" s="17"/>
      <c r="K429" s="101"/>
      <c r="L429" s="17"/>
      <c r="M429" s="17"/>
      <c r="N429" s="17"/>
      <c r="O429" s="101"/>
      <c r="P429" s="16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6"/>
      <c r="AE429" s="16"/>
      <c r="AF429" s="16"/>
      <c r="AG429" s="16"/>
      <c r="AH429" s="17"/>
      <c r="AI429" s="17"/>
      <c r="AJ429" s="17"/>
      <c r="AK429" s="17"/>
      <c r="AL429" s="17"/>
      <c r="AM429" s="18">
        <f t="shared" si="14"/>
        <v>0</v>
      </c>
      <c r="AN429" s="116">
        <f t="shared" si="15"/>
        <v>0</v>
      </c>
    </row>
    <row r="430" spans="1:40" ht="23.25" hidden="1" customHeight="1" x14ac:dyDescent="0.45">
      <c r="A430" s="11"/>
      <c r="B430" s="34">
        <v>1020501037</v>
      </c>
      <c r="C430" s="34">
        <v>1020501037</v>
      </c>
      <c r="D430" s="10" t="s">
        <v>1588</v>
      </c>
      <c r="E430" s="25" t="s">
        <v>61</v>
      </c>
      <c r="F430" s="11">
        <v>0</v>
      </c>
      <c r="G430" s="11"/>
      <c r="H430" s="16"/>
      <c r="I430" s="16"/>
      <c r="J430" s="17"/>
      <c r="K430" s="101"/>
      <c r="L430" s="17"/>
      <c r="M430" s="17"/>
      <c r="N430" s="17"/>
      <c r="O430" s="101"/>
      <c r="P430" s="16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6"/>
      <c r="AE430" s="16"/>
      <c r="AF430" s="16"/>
      <c r="AG430" s="16"/>
      <c r="AH430" s="17"/>
      <c r="AI430" s="17"/>
      <c r="AJ430" s="17"/>
      <c r="AK430" s="17"/>
      <c r="AL430" s="17"/>
      <c r="AM430" s="18">
        <f t="shared" si="14"/>
        <v>0</v>
      </c>
      <c r="AN430" s="116">
        <f t="shared" si="15"/>
        <v>0</v>
      </c>
    </row>
    <row r="431" spans="1:40" ht="23.25" hidden="1" customHeight="1" x14ac:dyDescent="0.45">
      <c r="A431" s="11"/>
      <c r="B431" s="34">
        <v>1020501036</v>
      </c>
      <c r="C431" s="34">
        <v>1020501036</v>
      </c>
      <c r="D431" s="10" t="s">
        <v>1589</v>
      </c>
      <c r="E431" s="25" t="s">
        <v>61</v>
      </c>
      <c r="F431" s="11">
        <v>0</v>
      </c>
      <c r="G431" s="11"/>
      <c r="H431" s="16"/>
      <c r="I431" s="16"/>
      <c r="J431" s="17"/>
      <c r="K431" s="101"/>
      <c r="L431" s="17"/>
      <c r="M431" s="17"/>
      <c r="N431" s="17"/>
      <c r="O431" s="101"/>
      <c r="P431" s="16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6"/>
      <c r="AE431" s="16"/>
      <c r="AF431" s="16"/>
      <c r="AG431" s="16"/>
      <c r="AH431" s="17"/>
      <c r="AI431" s="17"/>
      <c r="AJ431" s="17"/>
      <c r="AK431" s="17"/>
      <c r="AL431" s="17"/>
      <c r="AM431" s="18">
        <f t="shared" si="14"/>
        <v>0</v>
      </c>
      <c r="AN431" s="116">
        <f t="shared" si="15"/>
        <v>0</v>
      </c>
    </row>
    <row r="432" spans="1:40" ht="23.25" hidden="1" customHeight="1" x14ac:dyDescent="0.45">
      <c r="A432" s="11"/>
      <c r="B432" s="34">
        <v>1021401012</v>
      </c>
      <c r="C432" s="34">
        <v>1021401012</v>
      </c>
      <c r="D432" s="10" t="s">
        <v>1590</v>
      </c>
      <c r="E432" s="25" t="s">
        <v>61</v>
      </c>
      <c r="F432" s="11">
        <v>0</v>
      </c>
      <c r="G432" s="11"/>
      <c r="H432" s="16"/>
      <c r="I432" s="16"/>
      <c r="J432" s="17"/>
      <c r="K432" s="101"/>
      <c r="L432" s="17"/>
      <c r="M432" s="17"/>
      <c r="N432" s="17"/>
      <c r="O432" s="101"/>
      <c r="P432" s="16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6"/>
      <c r="AE432" s="16"/>
      <c r="AF432" s="16"/>
      <c r="AG432" s="16"/>
      <c r="AH432" s="17"/>
      <c r="AI432" s="17"/>
      <c r="AJ432" s="17"/>
      <c r="AK432" s="17"/>
      <c r="AL432" s="17"/>
      <c r="AM432" s="18">
        <f t="shared" si="14"/>
        <v>0</v>
      </c>
      <c r="AN432" s="116">
        <f t="shared" si="15"/>
        <v>0</v>
      </c>
    </row>
    <row r="433" spans="1:40" ht="23.25" hidden="1" customHeight="1" x14ac:dyDescent="0.45">
      <c r="A433" s="11"/>
      <c r="B433" s="34">
        <v>1020301003</v>
      </c>
      <c r="C433" s="34">
        <v>1020301003</v>
      </c>
      <c r="D433" s="10" t="s">
        <v>1703</v>
      </c>
      <c r="E433" s="25" t="s">
        <v>61</v>
      </c>
      <c r="F433" s="11">
        <v>0</v>
      </c>
      <c r="G433" s="11"/>
      <c r="H433" s="16"/>
      <c r="I433" s="16"/>
      <c r="J433" s="17"/>
      <c r="K433" s="101"/>
      <c r="L433" s="17"/>
      <c r="M433" s="17"/>
      <c r="N433" s="17"/>
      <c r="O433" s="101"/>
      <c r="P433" s="16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6"/>
      <c r="AE433" s="16"/>
      <c r="AF433" s="16"/>
      <c r="AG433" s="16"/>
      <c r="AH433" s="17"/>
      <c r="AI433" s="17"/>
      <c r="AJ433" s="17"/>
      <c r="AK433" s="17"/>
      <c r="AL433" s="17"/>
      <c r="AM433" s="18">
        <f t="shared" si="14"/>
        <v>0</v>
      </c>
      <c r="AN433" s="116">
        <f t="shared" si="15"/>
        <v>0</v>
      </c>
    </row>
    <row r="434" spans="1:40" ht="23.25" customHeight="1" x14ac:dyDescent="0.45">
      <c r="A434" s="11"/>
      <c r="B434" s="34"/>
      <c r="C434" s="34" t="s">
        <v>1847</v>
      </c>
      <c r="D434" s="21" t="s">
        <v>2024</v>
      </c>
      <c r="E434" s="25" t="s">
        <v>276</v>
      </c>
      <c r="F434" s="11">
        <v>0</v>
      </c>
      <c r="G434" s="11"/>
      <c r="H434" s="16">
        <v>25</v>
      </c>
      <c r="I434" s="16"/>
      <c r="J434" s="17"/>
      <c r="K434" s="101"/>
      <c r="L434" s="17"/>
      <c r="M434" s="17"/>
      <c r="N434" s="17">
        <v>25</v>
      </c>
      <c r="O434" s="101"/>
      <c r="P434" s="16"/>
      <c r="Q434" s="17">
        <v>25</v>
      </c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6"/>
      <c r="AE434" s="16"/>
      <c r="AF434" s="16"/>
      <c r="AG434" s="16"/>
      <c r="AH434" s="17"/>
      <c r="AI434" s="17"/>
      <c r="AJ434" s="17"/>
      <c r="AK434" s="17"/>
      <c r="AL434" s="17"/>
      <c r="AM434" s="18">
        <f>H434+I434+J434+K434+L434+M434+N434+O434+P434+Q434+R434+S434+T434+U434+V434+W434+X434+Y434+Z434+AA434+AB434+AC434+AD434+AE434+AF434+AG434+AH434+AI434+AJ434+AK434+AL434</f>
        <v>75</v>
      </c>
      <c r="AN434" s="116">
        <f>AM434*F434</f>
        <v>0</v>
      </c>
    </row>
    <row r="435" spans="1:40" ht="23.25" customHeight="1" x14ac:dyDescent="0.45">
      <c r="A435" s="11"/>
      <c r="B435" s="34">
        <v>1021601025</v>
      </c>
      <c r="C435" s="34">
        <v>1021601025</v>
      </c>
      <c r="D435" s="134" t="s">
        <v>2025</v>
      </c>
      <c r="E435" s="25" t="s">
        <v>61</v>
      </c>
      <c r="F435" s="11">
        <v>0</v>
      </c>
      <c r="G435" s="11"/>
      <c r="H435" s="16"/>
      <c r="I435" s="16"/>
      <c r="J435" s="17"/>
      <c r="K435" s="101">
        <v>200</v>
      </c>
      <c r="L435" s="17"/>
      <c r="M435" s="17"/>
      <c r="N435" s="17"/>
      <c r="O435" s="101"/>
      <c r="P435" s="16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6"/>
      <c r="AE435" s="16"/>
      <c r="AF435" s="16">
        <v>400</v>
      </c>
      <c r="AG435" s="16"/>
      <c r="AH435" s="17"/>
      <c r="AI435" s="17"/>
      <c r="AJ435" s="17"/>
      <c r="AK435" s="17"/>
      <c r="AL435" s="17"/>
      <c r="AM435" s="18">
        <f t="shared" si="14"/>
        <v>600</v>
      </c>
      <c r="AN435" s="116">
        <f t="shared" si="15"/>
        <v>0</v>
      </c>
    </row>
    <row r="436" spans="1:40" ht="23.25" hidden="1" customHeight="1" x14ac:dyDescent="0.45">
      <c r="A436" s="11"/>
      <c r="B436" s="34">
        <v>1023901002</v>
      </c>
      <c r="C436" s="34">
        <v>1023901002</v>
      </c>
      <c r="D436" s="10" t="s">
        <v>1650</v>
      </c>
      <c r="E436" s="25" t="s">
        <v>71</v>
      </c>
      <c r="F436" s="11">
        <v>0</v>
      </c>
      <c r="G436" s="11"/>
      <c r="H436" s="16"/>
      <c r="I436" s="16"/>
      <c r="J436" s="17"/>
      <c r="K436" s="101"/>
      <c r="L436" s="17"/>
      <c r="M436" s="17"/>
      <c r="N436" s="17"/>
      <c r="O436" s="101"/>
      <c r="P436" s="16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6"/>
      <c r="AE436" s="16"/>
      <c r="AF436" s="16"/>
      <c r="AG436" s="16"/>
      <c r="AH436" s="17"/>
      <c r="AI436" s="17"/>
      <c r="AJ436" s="17"/>
      <c r="AK436" s="17"/>
      <c r="AL436" s="17"/>
      <c r="AM436" s="18">
        <f>H436+I436+J436+K436+L436+M436+N436+O436+P436+Q436+R436+S436+T436+U436+V436+W436+X436+Y436+Z436+AA436+AB436+AC436+AD436+AE436+AF436+AG436+AH436+AI436+AJ436+AK436+AL436</f>
        <v>0</v>
      </c>
      <c r="AN436" s="116">
        <f>AM436*F436</f>
        <v>0</v>
      </c>
    </row>
    <row r="437" spans="1:40" ht="23.25" hidden="1" customHeight="1" x14ac:dyDescent="0.45">
      <c r="A437" s="11"/>
      <c r="B437" s="34">
        <v>1021601026</v>
      </c>
      <c r="C437" s="34">
        <v>1021601026</v>
      </c>
      <c r="D437" s="10" t="s">
        <v>1799</v>
      </c>
      <c r="E437" s="25" t="s">
        <v>71</v>
      </c>
      <c r="F437" s="11">
        <v>0</v>
      </c>
      <c r="G437" s="11"/>
      <c r="H437" s="16"/>
      <c r="I437" s="16"/>
      <c r="J437" s="17"/>
      <c r="K437" s="101"/>
      <c r="L437" s="17"/>
      <c r="M437" s="17"/>
      <c r="N437" s="17"/>
      <c r="O437" s="101"/>
      <c r="P437" s="16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6"/>
      <c r="AE437" s="16"/>
      <c r="AF437" s="16"/>
      <c r="AG437" s="16"/>
      <c r="AH437" s="17"/>
      <c r="AI437" s="17"/>
      <c r="AJ437" s="17"/>
      <c r="AK437" s="17"/>
      <c r="AL437" s="17"/>
      <c r="AM437" s="18">
        <f t="shared" ref="AM437:AM449" si="16">H437+I437+J437+K437+L437+M437+N437+O437+P437+Q437+R437+S437+T437+U437+V437+W437+X437+Y437+Z437+AA437+AB437+AC437+AD437+AE437+AF437+AG437+AH437+AI437+AJ437+AK437+AL437</f>
        <v>0</v>
      </c>
      <c r="AN437" s="116">
        <f t="shared" ref="AN437:AN449" si="17">AM437*F437</f>
        <v>0</v>
      </c>
    </row>
    <row r="438" spans="1:40" ht="23.25" hidden="1" customHeight="1" x14ac:dyDescent="0.45">
      <c r="A438" s="11"/>
      <c r="B438" s="34">
        <v>1021601027</v>
      </c>
      <c r="C438" s="34">
        <v>1021601027</v>
      </c>
      <c r="D438" s="10" t="s">
        <v>1801</v>
      </c>
      <c r="E438" s="25" t="s">
        <v>61</v>
      </c>
      <c r="F438" s="11">
        <v>0</v>
      </c>
      <c r="G438" s="11"/>
      <c r="H438" s="16"/>
      <c r="I438" s="16"/>
      <c r="J438" s="17"/>
      <c r="K438" s="101"/>
      <c r="L438" s="17"/>
      <c r="M438" s="17"/>
      <c r="N438" s="17"/>
      <c r="O438" s="101"/>
      <c r="P438" s="16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6"/>
      <c r="AE438" s="16"/>
      <c r="AF438" s="16"/>
      <c r="AG438" s="16"/>
      <c r="AH438" s="17"/>
      <c r="AI438" s="17"/>
      <c r="AJ438" s="17"/>
      <c r="AK438" s="17"/>
      <c r="AL438" s="17"/>
      <c r="AM438" s="18">
        <f t="shared" si="16"/>
        <v>0</v>
      </c>
      <c r="AN438" s="116">
        <f t="shared" si="17"/>
        <v>0</v>
      </c>
    </row>
    <row r="439" spans="1:40" ht="23.25" hidden="1" customHeight="1" x14ac:dyDescent="0.45">
      <c r="A439" s="11"/>
      <c r="B439" s="34">
        <v>1021601028</v>
      </c>
      <c r="C439" s="34">
        <v>1021601028</v>
      </c>
      <c r="D439" s="10" t="s">
        <v>1671</v>
      </c>
      <c r="E439" s="25" t="s">
        <v>61</v>
      </c>
      <c r="F439" s="11">
        <v>0</v>
      </c>
      <c r="G439" s="11"/>
      <c r="H439" s="16"/>
      <c r="I439" s="16"/>
      <c r="J439" s="17"/>
      <c r="K439" s="101"/>
      <c r="L439" s="17"/>
      <c r="M439" s="17"/>
      <c r="N439" s="17"/>
      <c r="O439" s="101"/>
      <c r="P439" s="16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6"/>
      <c r="AE439" s="16"/>
      <c r="AF439" s="16"/>
      <c r="AG439" s="16"/>
      <c r="AH439" s="17"/>
      <c r="AI439" s="17"/>
      <c r="AJ439" s="17"/>
      <c r="AK439" s="17"/>
      <c r="AL439" s="17"/>
      <c r="AM439" s="18">
        <f t="shared" si="16"/>
        <v>0</v>
      </c>
      <c r="AN439" s="116">
        <f t="shared" si="17"/>
        <v>0</v>
      </c>
    </row>
    <row r="440" spans="1:40" ht="23.25" hidden="1" customHeight="1" x14ac:dyDescent="0.45">
      <c r="A440" s="11"/>
      <c r="B440" s="34">
        <v>1021601029</v>
      </c>
      <c r="C440" s="34">
        <v>1021601029</v>
      </c>
      <c r="D440" s="10" t="s">
        <v>1673</v>
      </c>
      <c r="E440" s="25" t="s">
        <v>61</v>
      </c>
      <c r="F440" s="11">
        <v>0</v>
      </c>
      <c r="G440" s="11"/>
      <c r="H440" s="16"/>
      <c r="I440" s="16"/>
      <c r="J440" s="17"/>
      <c r="K440" s="101"/>
      <c r="L440" s="17"/>
      <c r="M440" s="17"/>
      <c r="N440" s="17"/>
      <c r="O440" s="101"/>
      <c r="P440" s="16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6"/>
      <c r="AE440" s="16"/>
      <c r="AF440" s="16"/>
      <c r="AG440" s="16"/>
      <c r="AH440" s="17"/>
      <c r="AI440" s="17"/>
      <c r="AJ440" s="17"/>
      <c r="AK440" s="17"/>
      <c r="AL440" s="17"/>
      <c r="AM440" s="18">
        <f t="shared" si="16"/>
        <v>0</v>
      </c>
      <c r="AN440" s="116">
        <f t="shared" si="17"/>
        <v>0</v>
      </c>
    </row>
    <row r="441" spans="1:40" ht="23.25" hidden="1" customHeight="1" x14ac:dyDescent="0.45">
      <c r="A441" s="11"/>
      <c r="B441" s="34">
        <v>1023901002</v>
      </c>
      <c r="C441" s="34">
        <v>1023901002</v>
      </c>
      <c r="D441" s="10" t="s">
        <v>1650</v>
      </c>
      <c r="E441" s="25" t="s">
        <v>71</v>
      </c>
      <c r="F441" s="11">
        <v>0</v>
      </c>
      <c r="G441" s="11"/>
      <c r="H441" s="16"/>
      <c r="I441" s="16"/>
      <c r="J441" s="17"/>
      <c r="K441" s="101"/>
      <c r="L441" s="17"/>
      <c r="M441" s="17"/>
      <c r="N441" s="17"/>
      <c r="O441" s="101"/>
      <c r="P441" s="16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6"/>
      <c r="AE441" s="16"/>
      <c r="AF441" s="16"/>
      <c r="AG441" s="16"/>
      <c r="AH441" s="17"/>
      <c r="AI441" s="17"/>
      <c r="AJ441" s="17"/>
      <c r="AK441" s="17"/>
      <c r="AL441" s="17"/>
      <c r="AM441" s="18">
        <f t="shared" ref="AM441:AM446" si="18">H441+I441+J441+K441+L441+M441+N441+O441+P441+Q441+R441+S441+T441+U441+V441+W441+X441+Y441+Z441+AA441+AB441+AC441+AD441+AE441+AF441+AG441+AH441+AI441+AJ441+AK441+AL441</f>
        <v>0</v>
      </c>
      <c r="AN441" s="116">
        <f>AM441*F441</f>
        <v>0</v>
      </c>
    </row>
    <row r="442" spans="1:40" ht="23.25" hidden="1" customHeight="1" x14ac:dyDescent="0.45">
      <c r="A442" s="11"/>
      <c r="B442" s="34">
        <v>1021601030</v>
      </c>
      <c r="C442" s="34">
        <v>1021601030</v>
      </c>
      <c r="D442" s="10" t="s">
        <v>1698</v>
      </c>
      <c r="E442" s="25" t="s">
        <v>61</v>
      </c>
      <c r="F442" s="11">
        <v>0</v>
      </c>
      <c r="G442" s="11"/>
      <c r="H442" s="16"/>
      <c r="I442" s="16"/>
      <c r="J442" s="17"/>
      <c r="K442" s="101"/>
      <c r="L442" s="17"/>
      <c r="M442" s="17"/>
      <c r="N442" s="17"/>
      <c r="O442" s="101"/>
      <c r="P442" s="16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6"/>
      <c r="AE442" s="16"/>
      <c r="AF442" s="16"/>
      <c r="AG442" s="16"/>
      <c r="AH442" s="17"/>
      <c r="AI442" s="17"/>
      <c r="AJ442" s="17"/>
      <c r="AK442" s="17"/>
      <c r="AL442" s="17"/>
      <c r="AM442" s="18">
        <f t="shared" si="18"/>
        <v>0</v>
      </c>
      <c r="AN442" s="116">
        <f>AM442*F442</f>
        <v>0</v>
      </c>
    </row>
    <row r="443" spans="1:40" ht="23.25" hidden="1" customHeight="1" x14ac:dyDescent="0.45">
      <c r="A443" s="11"/>
      <c r="B443" s="34">
        <v>1021401014</v>
      </c>
      <c r="C443" s="34">
        <v>1021401014</v>
      </c>
      <c r="D443" s="10" t="s">
        <v>1609</v>
      </c>
      <c r="E443" s="25" t="s">
        <v>61</v>
      </c>
      <c r="F443" s="11">
        <v>0</v>
      </c>
      <c r="G443" s="11"/>
      <c r="H443" s="16"/>
      <c r="I443" s="16"/>
      <c r="J443" s="17"/>
      <c r="K443" s="101"/>
      <c r="L443" s="17"/>
      <c r="M443" s="17"/>
      <c r="N443" s="17"/>
      <c r="O443" s="101"/>
      <c r="P443" s="16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6"/>
      <c r="AE443" s="16"/>
      <c r="AF443" s="16"/>
      <c r="AG443" s="16"/>
      <c r="AH443" s="17"/>
      <c r="AI443" s="17"/>
      <c r="AJ443" s="17"/>
      <c r="AK443" s="17"/>
      <c r="AL443" s="17"/>
      <c r="AM443" s="18">
        <f t="shared" si="18"/>
        <v>0</v>
      </c>
      <c r="AN443" s="116">
        <f>AM443*F443</f>
        <v>0</v>
      </c>
    </row>
    <row r="444" spans="1:40" ht="23.25" hidden="1" customHeight="1" x14ac:dyDescent="0.45">
      <c r="A444" s="11"/>
      <c r="B444" s="34" t="s">
        <v>1745</v>
      </c>
      <c r="C444" s="34" t="s">
        <v>1745</v>
      </c>
      <c r="D444" s="10" t="s">
        <v>1707</v>
      </c>
      <c r="E444" s="25" t="s">
        <v>276</v>
      </c>
      <c r="F444" s="11">
        <v>0</v>
      </c>
      <c r="G444" s="11"/>
      <c r="H444" s="16"/>
      <c r="I444" s="16"/>
      <c r="J444" s="17"/>
      <c r="K444" s="101"/>
      <c r="L444" s="17"/>
      <c r="M444" s="17"/>
      <c r="N444" s="17"/>
      <c r="O444" s="101"/>
      <c r="P444" s="16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6"/>
      <c r="AE444" s="16"/>
      <c r="AF444" s="16"/>
      <c r="AG444" s="16"/>
      <c r="AH444" s="17"/>
      <c r="AI444" s="17"/>
      <c r="AJ444" s="17"/>
      <c r="AK444" s="17"/>
      <c r="AL444" s="17"/>
      <c r="AM444" s="18">
        <f t="shared" si="18"/>
        <v>0</v>
      </c>
      <c r="AN444" s="116">
        <f>AM444*F444</f>
        <v>0</v>
      </c>
    </row>
    <row r="445" spans="1:40" ht="23.25" customHeight="1" x14ac:dyDescent="0.45">
      <c r="A445" s="11"/>
      <c r="B445" s="34">
        <v>1021601031</v>
      </c>
      <c r="C445" s="34">
        <v>1021601031</v>
      </c>
      <c r="D445" s="10" t="s">
        <v>1731</v>
      </c>
      <c r="E445" s="25" t="s">
        <v>61</v>
      </c>
      <c r="F445" s="11">
        <v>0</v>
      </c>
      <c r="G445" s="11"/>
      <c r="H445" s="16"/>
      <c r="I445" s="16"/>
      <c r="J445" s="17"/>
      <c r="K445" s="101"/>
      <c r="L445" s="17"/>
      <c r="M445" s="17"/>
      <c r="N445" s="17"/>
      <c r="O445" s="101"/>
      <c r="P445" s="16"/>
      <c r="Q445" s="17"/>
      <c r="R445" s="17"/>
      <c r="S445" s="17"/>
      <c r="T445" s="17"/>
      <c r="U445" s="17"/>
      <c r="V445" s="17">
        <v>2000</v>
      </c>
      <c r="W445" s="17"/>
      <c r="X445" s="17"/>
      <c r="Y445" s="17"/>
      <c r="Z445" s="17"/>
      <c r="AA445" s="17"/>
      <c r="AB445" s="17"/>
      <c r="AC445" s="17">
        <v>500</v>
      </c>
      <c r="AD445" s="16">
        <v>2200</v>
      </c>
      <c r="AE445" s="16">
        <v>1000</v>
      </c>
      <c r="AF445" s="16">
        <f>200+500</f>
        <v>700</v>
      </c>
      <c r="AG445" s="16">
        <f>200+200</f>
        <v>400</v>
      </c>
      <c r="AH445" s="17"/>
      <c r="AI445" s="17">
        <f>100+3000</f>
        <v>3100</v>
      </c>
      <c r="AJ445" s="17">
        <v>1500</v>
      </c>
      <c r="AK445" s="17">
        <v>2000</v>
      </c>
      <c r="AL445" s="17"/>
      <c r="AM445" s="18">
        <f t="shared" si="18"/>
        <v>13400</v>
      </c>
      <c r="AN445" s="116">
        <f t="shared" si="17"/>
        <v>0</v>
      </c>
    </row>
    <row r="446" spans="1:40" ht="23.25" customHeight="1" x14ac:dyDescent="0.45">
      <c r="A446" s="11"/>
      <c r="B446" s="34">
        <v>1021601033</v>
      </c>
      <c r="C446" s="34">
        <v>1021601033</v>
      </c>
      <c r="D446" s="10" t="s">
        <v>1744</v>
      </c>
      <c r="E446" s="25" t="s">
        <v>61</v>
      </c>
      <c r="F446" s="11">
        <v>0</v>
      </c>
      <c r="G446" s="11"/>
      <c r="H446" s="16"/>
      <c r="I446" s="16"/>
      <c r="J446" s="17"/>
      <c r="K446" s="101"/>
      <c r="L446" s="17"/>
      <c r="M446" s="17"/>
      <c r="N446" s="17"/>
      <c r="O446" s="101"/>
      <c r="P446" s="16"/>
      <c r="Q446" s="17"/>
      <c r="R446" s="17"/>
      <c r="S446" s="17"/>
      <c r="T446" s="17"/>
      <c r="U446" s="17"/>
      <c r="V446" s="17">
        <v>2000</v>
      </c>
      <c r="W446" s="17"/>
      <c r="X446" s="17"/>
      <c r="Y446" s="17"/>
      <c r="Z446" s="17"/>
      <c r="AA446" s="17"/>
      <c r="AB446" s="17"/>
      <c r="AC446" s="17">
        <v>500</v>
      </c>
      <c r="AD446" s="16">
        <v>2200</v>
      </c>
      <c r="AE446" s="16">
        <v>1500</v>
      </c>
      <c r="AF446" s="16">
        <f>200+1200</f>
        <v>1400</v>
      </c>
      <c r="AG446" s="16">
        <v>500</v>
      </c>
      <c r="AH446" s="17"/>
      <c r="AI446" s="17">
        <v>3000</v>
      </c>
      <c r="AJ446" s="17">
        <v>1500</v>
      </c>
      <c r="AK446" s="17">
        <v>2000</v>
      </c>
      <c r="AL446" s="17"/>
      <c r="AM446" s="18">
        <f t="shared" si="18"/>
        <v>14600</v>
      </c>
      <c r="AN446" s="116">
        <f>AM446*F446</f>
        <v>0</v>
      </c>
    </row>
    <row r="447" spans="1:40" ht="23.25" hidden="1" customHeight="1" x14ac:dyDescent="0.45">
      <c r="A447" s="11"/>
      <c r="B447" s="34">
        <v>1021601032</v>
      </c>
      <c r="C447" s="34">
        <v>1021601032</v>
      </c>
      <c r="D447" s="10" t="s">
        <v>1743</v>
      </c>
      <c r="E447" s="25" t="s">
        <v>61</v>
      </c>
      <c r="F447" s="11">
        <v>0</v>
      </c>
      <c r="G447" s="11"/>
      <c r="H447" s="16"/>
      <c r="I447" s="16"/>
      <c r="J447" s="17"/>
      <c r="K447" s="101"/>
      <c r="L447" s="17"/>
      <c r="M447" s="17"/>
      <c r="N447" s="17"/>
      <c r="O447" s="101"/>
      <c r="P447" s="16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6"/>
      <c r="AE447" s="16"/>
      <c r="AF447" s="16"/>
      <c r="AG447" s="16"/>
      <c r="AH447" s="17"/>
      <c r="AI447" s="17"/>
      <c r="AJ447" s="17"/>
      <c r="AK447" s="17"/>
      <c r="AL447" s="17"/>
      <c r="AM447" s="18">
        <f t="shared" si="16"/>
        <v>0</v>
      </c>
      <c r="AN447" s="116">
        <f t="shared" si="17"/>
        <v>0</v>
      </c>
    </row>
    <row r="448" spans="1:40" ht="23.25" hidden="1" customHeight="1" x14ac:dyDescent="0.45">
      <c r="A448" s="11"/>
      <c r="B448" s="34">
        <v>1023101043</v>
      </c>
      <c r="C448" s="34">
        <v>1023101043</v>
      </c>
      <c r="D448" s="10" t="s">
        <v>1746</v>
      </c>
      <c r="E448" s="25" t="s">
        <v>91</v>
      </c>
      <c r="F448" s="11">
        <v>0</v>
      </c>
      <c r="G448" s="11"/>
      <c r="H448" s="16"/>
      <c r="I448" s="16"/>
      <c r="J448" s="17"/>
      <c r="K448" s="101"/>
      <c r="L448" s="17"/>
      <c r="M448" s="17"/>
      <c r="N448" s="17"/>
      <c r="O448" s="101"/>
      <c r="P448" s="16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6"/>
      <c r="AE448" s="16"/>
      <c r="AF448" s="16"/>
      <c r="AG448" s="16"/>
      <c r="AH448" s="17"/>
      <c r="AI448" s="17"/>
      <c r="AJ448" s="17"/>
      <c r="AK448" s="17"/>
      <c r="AL448" s="17"/>
      <c r="AM448" s="18">
        <f t="shared" si="16"/>
        <v>0</v>
      </c>
      <c r="AN448" s="116">
        <f t="shared" si="17"/>
        <v>0</v>
      </c>
    </row>
    <row r="449" spans="1:40" ht="23.25" hidden="1" customHeight="1" x14ac:dyDescent="0.45">
      <c r="A449" s="11"/>
      <c r="B449" s="34">
        <v>1023101044</v>
      </c>
      <c r="C449" s="34">
        <v>1023101044</v>
      </c>
      <c r="D449" s="10" t="s">
        <v>1747</v>
      </c>
      <c r="E449" s="25" t="s">
        <v>91</v>
      </c>
      <c r="F449" s="11">
        <v>0</v>
      </c>
      <c r="G449" s="11"/>
      <c r="H449" s="16"/>
      <c r="I449" s="16"/>
      <c r="J449" s="17"/>
      <c r="K449" s="101"/>
      <c r="L449" s="17"/>
      <c r="M449" s="17"/>
      <c r="N449" s="17"/>
      <c r="O449" s="101"/>
      <c r="P449" s="16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6"/>
      <c r="AE449" s="16"/>
      <c r="AF449" s="16"/>
      <c r="AG449" s="16"/>
      <c r="AH449" s="17"/>
      <c r="AI449" s="17"/>
      <c r="AJ449" s="17"/>
      <c r="AK449" s="17"/>
      <c r="AL449" s="17"/>
      <c r="AM449" s="18">
        <f t="shared" si="16"/>
        <v>0</v>
      </c>
      <c r="AN449" s="116">
        <f t="shared" si="17"/>
        <v>0</v>
      </c>
    </row>
    <row r="450" spans="1:40" ht="23.25" hidden="1" customHeight="1" x14ac:dyDescent="0.45">
      <c r="A450" s="11"/>
      <c r="B450" s="34">
        <v>1023101045</v>
      </c>
      <c r="C450" s="34">
        <v>1023101045</v>
      </c>
      <c r="D450" s="10" t="s">
        <v>1748</v>
      </c>
      <c r="E450" s="25" t="s">
        <v>91</v>
      </c>
      <c r="F450" s="11">
        <v>0</v>
      </c>
      <c r="G450" s="11"/>
      <c r="H450" s="16"/>
      <c r="I450" s="16"/>
      <c r="J450" s="17"/>
      <c r="K450" s="101"/>
      <c r="L450" s="17"/>
      <c r="M450" s="17"/>
      <c r="N450" s="17"/>
      <c r="O450" s="101"/>
      <c r="P450" s="16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6"/>
      <c r="AE450" s="16"/>
      <c r="AF450" s="16"/>
      <c r="AG450" s="16"/>
      <c r="AH450" s="17"/>
      <c r="AI450" s="17"/>
      <c r="AJ450" s="17"/>
      <c r="AK450" s="17"/>
      <c r="AL450" s="17"/>
      <c r="AM450" s="18">
        <f t="shared" ref="AM450:AM469" si="19">H450+I450+J450+K450+L450+M450+N450+O450+P450+Q450+R450+S450+T450+U450+V450+W450+X450+Y450+Z450+AA450+AB450+AC450+AD450+AE450+AF450+AG450+AH450+AI450+AJ450+AK450+AL450</f>
        <v>0</v>
      </c>
      <c r="AN450" s="116">
        <f t="shared" ref="AN450:AN469" si="20">AM450*F450</f>
        <v>0</v>
      </c>
    </row>
    <row r="451" spans="1:40" ht="23.25" hidden="1" customHeight="1" x14ac:dyDescent="0.45">
      <c r="A451" s="11"/>
      <c r="B451" s="34"/>
      <c r="C451" s="34" t="s">
        <v>1791</v>
      </c>
      <c r="D451" s="10" t="s">
        <v>1792</v>
      </c>
      <c r="E451" s="25" t="s">
        <v>276</v>
      </c>
      <c r="F451" s="11">
        <v>0</v>
      </c>
      <c r="G451" s="11"/>
      <c r="H451" s="16"/>
      <c r="I451" s="16"/>
      <c r="J451" s="17"/>
      <c r="K451" s="101"/>
      <c r="L451" s="17"/>
      <c r="M451" s="17"/>
      <c r="N451" s="17"/>
      <c r="O451" s="101"/>
      <c r="P451" s="16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6"/>
      <c r="AE451" s="16"/>
      <c r="AF451" s="16"/>
      <c r="AG451" s="16"/>
      <c r="AH451" s="17"/>
      <c r="AI451" s="17"/>
      <c r="AJ451" s="17"/>
      <c r="AK451" s="17"/>
      <c r="AL451" s="17"/>
      <c r="AM451" s="18">
        <f t="shared" si="19"/>
        <v>0</v>
      </c>
      <c r="AN451" s="116">
        <f t="shared" si="20"/>
        <v>0</v>
      </c>
    </row>
    <row r="452" spans="1:40" ht="23.25" hidden="1" customHeight="1" x14ac:dyDescent="0.45">
      <c r="A452" s="11"/>
      <c r="B452" s="34">
        <v>1021601035</v>
      </c>
      <c r="C452" s="34">
        <v>1021601035</v>
      </c>
      <c r="D452" s="134" t="s">
        <v>1815</v>
      </c>
      <c r="E452" s="25" t="s">
        <v>61</v>
      </c>
      <c r="F452" s="11">
        <v>0</v>
      </c>
      <c r="G452" s="11"/>
      <c r="H452" s="16"/>
      <c r="I452" s="16"/>
      <c r="J452" s="17"/>
      <c r="K452" s="101"/>
      <c r="L452" s="17"/>
      <c r="M452" s="17"/>
      <c r="N452" s="17"/>
      <c r="O452" s="101"/>
      <c r="P452" s="16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6"/>
      <c r="AE452" s="16"/>
      <c r="AF452" s="16"/>
      <c r="AG452" s="16"/>
      <c r="AH452" s="17"/>
      <c r="AI452" s="17"/>
      <c r="AJ452" s="17"/>
      <c r="AK452" s="17"/>
      <c r="AL452" s="17"/>
      <c r="AM452" s="18">
        <f t="shared" si="19"/>
        <v>0</v>
      </c>
      <c r="AN452" s="116">
        <f t="shared" si="20"/>
        <v>0</v>
      </c>
    </row>
    <row r="453" spans="1:40" ht="23.25" hidden="1" customHeight="1" x14ac:dyDescent="0.45">
      <c r="A453" s="11"/>
      <c r="B453" s="34">
        <v>1021601037</v>
      </c>
      <c r="C453" s="34">
        <v>1021601037</v>
      </c>
      <c r="D453" s="10" t="s">
        <v>1836</v>
      </c>
      <c r="E453" s="25" t="s">
        <v>61</v>
      </c>
      <c r="F453" s="11">
        <v>0</v>
      </c>
      <c r="G453" s="11"/>
      <c r="H453" s="16"/>
      <c r="I453" s="16"/>
      <c r="J453" s="17"/>
      <c r="K453" s="101"/>
      <c r="L453" s="17"/>
      <c r="M453" s="17"/>
      <c r="N453" s="17"/>
      <c r="O453" s="101"/>
      <c r="P453" s="16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6"/>
      <c r="AE453" s="16"/>
      <c r="AF453" s="16"/>
      <c r="AG453" s="16"/>
      <c r="AH453" s="17"/>
      <c r="AI453" s="17"/>
      <c r="AJ453" s="17"/>
      <c r="AK453" s="17"/>
      <c r="AL453" s="17"/>
      <c r="AM453" s="18">
        <f t="shared" si="19"/>
        <v>0</v>
      </c>
      <c r="AN453" s="116">
        <f t="shared" si="20"/>
        <v>0</v>
      </c>
    </row>
    <row r="454" spans="1:40" ht="23.25" customHeight="1" x14ac:dyDescent="0.45">
      <c r="A454" s="11"/>
      <c r="B454" s="34" t="s">
        <v>1862</v>
      </c>
      <c r="C454" s="34" t="s">
        <v>1862</v>
      </c>
      <c r="D454" s="134" t="s">
        <v>1861</v>
      </c>
      <c r="E454" s="25" t="s">
        <v>1010</v>
      </c>
      <c r="F454" s="11">
        <v>0</v>
      </c>
      <c r="G454" s="11"/>
      <c r="H454" s="16"/>
      <c r="I454" s="16"/>
      <c r="J454" s="17"/>
      <c r="K454" s="101"/>
      <c r="L454" s="17"/>
      <c r="M454" s="17"/>
      <c r="N454" s="17">
        <v>2</v>
      </c>
      <c r="O454" s="101"/>
      <c r="P454" s="16"/>
      <c r="Q454" s="17"/>
      <c r="R454" s="17">
        <v>2</v>
      </c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6"/>
      <c r="AE454" s="16"/>
      <c r="AF454" s="16">
        <v>1</v>
      </c>
      <c r="AG454" s="16"/>
      <c r="AH454" s="17"/>
      <c r="AI454" s="17"/>
      <c r="AJ454" s="17">
        <f>1+2</f>
        <v>3</v>
      </c>
      <c r="AK454" s="17"/>
      <c r="AL454" s="17"/>
      <c r="AM454" s="18">
        <f t="shared" si="19"/>
        <v>8</v>
      </c>
      <c r="AN454" s="116">
        <f t="shared" si="20"/>
        <v>0</v>
      </c>
    </row>
    <row r="455" spans="1:40" ht="23.25" hidden="1" customHeight="1" x14ac:dyDescent="0.45">
      <c r="A455" s="11"/>
      <c r="B455" s="34" t="s">
        <v>1863</v>
      </c>
      <c r="C455" s="34" t="s">
        <v>1863</v>
      </c>
      <c r="D455" s="10" t="s">
        <v>1851</v>
      </c>
      <c r="E455" s="25" t="s">
        <v>1010</v>
      </c>
      <c r="F455" s="11">
        <v>0</v>
      </c>
      <c r="G455" s="11"/>
      <c r="H455" s="16"/>
      <c r="I455" s="16"/>
      <c r="J455" s="17"/>
      <c r="K455" s="101"/>
      <c r="L455" s="17"/>
      <c r="M455" s="17"/>
      <c r="N455" s="17"/>
      <c r="O455" s="101"/>
      <c r="P455" s="16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6"/>
      <c r="AE455" s="16"/>
      <c r="AF455" s="16"/>
      <c r="AG455" s="16"/>
      <c r="AH455" s="17"/>
      <c r="AI455" s="17"/>
      <c r="AJ455" s="17"/>
      <c r="AK455" s="17"/>
      <c r="AL455" s="17"/>
      <c r="AM455" s="18">
        <f t="shared" si="19"/>
        <v>0</v>
      </c>
      <c r="AN455" s="116">
        <f t="shared" si="20"/>
        <v>0</v>
      </c>
    </row>
    <row r="456" spans="1:40" ht="23.25" customHeight="1" x14ac:dyDescent="0.45">
      <c r="A456" s="11"/>
      <c r="B456" s="34" t="s">
        <v>1864</v>
      </c>
      <c r="C456" s="34" t="s">
        <v>1864</v>
      </c>
      <c r="D456" s="134" t="s">
        <v>1852</v>
      </c>
      <c r="E456" s="25" t="s">
        <v>1010</v>
      </c>
      <c r="F456" s="11">
        <v>0</v>
      </c>
      <c r="G456" s="11"/>
      <c r="H456" s="16"/>
      <c r="I456" s="16"/>
      <c r="J456" s="17"/>
      <c r="K456" s="101">
        <v>2</v>
      </c>
      <c r="L456" s="17"/>
      <c r="M456" s="17"/>
      <c r="N456" s="17">
        <v>2</v>
      </c>
      <c r="O456" s="101"/>
      <c r="P456" s="16">
        <v>2</v>
      </c>
      <c r="Q456" s="17"/>
      <c r="R456" s="17">
        <v>1</v>
      </c>
      <c r="S456" s="17"/>
      <c r="T456" s="17"/>
      <c r="U456" s="17">
        <v>2</v>
      </c>
      <c r="V456" s="17"/>
      <c r="W456" s="17">
        <v>2</v>
      </c>
      <c r="X456" s="17"/>
      <c r="Y456" s="17">
        <v>2</v>
      </c>
      <c r="Z456" s="17"/>
      <c r="AA456" s="17"/>
      <c r="AB456" s="17"/>
      <c r="AC456" s="17"/>
      <c r="AD456" s="16">
        <v>3</v>
      </c>
      <c r="AE456" s="16"/>
      <c r="AF456" s="16">
        <v>2</v>
      </c>
      <c r="AG456" s="16"/>
      <c r="AH456" s="17"/>
      <c r="AI456" s="17">
        <v>1</v>
      </c>
      <c r="AJ456" s="17">
        <v>1</v>
      </c>
      <c r="AK456" s="17"/>
      <c r="AL456" s="17"/>
      <c r="AM456" s="18">
        <f t="shared" si="19"/>
        <v>20</v>
      </c>
      <c r="AN456" s="116">
        <f t="shared" si="20"/>
        <v>0</v>
      </c>
    </row>
    <row r="457" spans="1:40" ht="23.25" customHeight="1" x14ac:dyDescent="0.45">
      <c r="A457" s="11"/>
      <c r="B457" s="34" t="s">
        <v>1865</v>
      </c>
      <c r="C457" s="34" t="s">
        <v>1865</v>
      </c>
      <c r="D457" s="10" t="s">
        <v>2015</v>
      </c>
      <c r="E457" s="25" t="s">
        <v>1010</v>
      </c>
      <c r="F457" s="11">
        <v>0</v>
      </c>
      <c r="G457" s="11"/>
      <c r="H457" s="16"/>
      <c r="I457" s="16">
        <v>2</v>
      </c>
      <c r="J457" s="17"/>
      <c r="K457" s="101"/>
      <c r="L457" s="17">
        <v>1</v>
      </c>
      <c r="M457" s="17"/>
      <c r="N457" s="17"/>
      <c r="O457" s="101">
        <v>2</v>
      </c>
      <c r="P457" s="16"/>
      <c r="Q457" s="17">
        <v>2</v>
      </c>
      <c r="R457" s="17"/>
      <c r="S457" s="17"/>
      <c r="T457" s="17"/>
      <c r="U457" s="17"/>
      <c r="V457" s="17">
        <v>3</v>
      </c>
      <c r="W457" s="17">
        <v>1</v>
      </c>
      <c r="X457" s="17"/>
      <c r="Y457" s="17"/>
      <c r="Z457" s="17">
        <v>3</v>
      </c>
      <c r="AA457" s="17"/>
      <c r="AB457" s="17"/>
      <c r="AC457" s="17"/>
      <c r="AD457" s="16"/>
      <c r="AE457" s="16"/>
      <c r="AF457" s="16"/>
      <c r="AG457" s="16">
        <v>1</v>
      </c>
      <c r="AH457" s="17"/>
      <c r="AI457" s="17"/>
      <c r="AJ457" s="17"/>
      <c r="AK457" s="17">
        <v>2</v>
      </c>
      <c r="AL457" s="17"/>
      <c r="AM457" s="18">
        <f t="shared" si="19"/>
        <v>17</v>
      </c>
      <c r="AN457" s="116">
        <f t="shared" si="20"/>
        <v>0</v>
      </c>
    </row>
    <row r="458" spans="1:40" ht="23.25" customHeight="1" x14ac:dyDescent="0.45">
      <c r="A458" s="11"/>
      <c r="B458" s="34" t="s">
        <v>1866</v>
      </c>
      <c r="C458" s="34" t="s">
        <v>1866</v>
      </c>
      <c r="D458" s="134" t="s">
        <v>1854</v>
      </c>
      <c r="E458" s="25" t="s">
        <v>1010</v>
      </c>
      <c r="F458" s="11">
        <v>0</v>
      </c>
      <c r="G458" s="11"/>
      <c r="H458" s="16"/>
      <c r="I458" s="16">
        <v>2</v>
      </c>
      <c r="J458" s="17"/>
      <c r="K458" s="101">
        <v>1</v>
      </c>
      <c r="L458" s="17"/>
      <c r="M458" s="17"/>
      <c r="N458" s="17"/>
      <c r="O458" s="101"/>
      <c r="P458" s="16">
        <v>2</v>
      </c>
      <c r="Q458" s="17"/>
      <c r="R458" s="17">
        <v>2</v>
      </c>
      <c r="S458" s="17"/>
      <c r="T458" s="17"/>
      <c r="U458" s="17">
        <v>1</v>
      </c>
      <c r="V458" s="17"/>
      <c r="W458" s="17">
        <v>2</v>
      </c>
      <c r="X458" s="17"/>
      <c r="Y458" s="17">
        <v>1</v>
      </c>
      <c r="Z458" s="17"/>
      <c r="AA458" s="17"/>
      <c r="AB458" s="17"/>
      <c r="AC458" s="17"/>
      <c r="AD458" s="16">
        <v>1</v>
      </c>
      <c r="AE458" s="16"/>
      <c r="AF458" s="16">
        <v>2</v>
      </c>
      <c r="AG458" s="16"/>
      <c r="AH458" s="17"/>
      <c r="AI458" s="17">
        <v>1</v>
      </c>
      <c r="AJ458" s="17"/>
      <c r="AK458" s="17"/>
      <c r="AL458" s="17"/>
      <c r="AM458" s="18">
        <f t="shared" si="19"/>
        <v>15</v>
      </c>
      <c r="AN458" s="116">
        <f t="shared" si="20"/>
        <v>0</v>
      </c>
    </row>
    <row r="459" spans="1:40" ht="23.25" customHeight="1" x14ac:dyDescent="0.45">
      <c r="A459" s="11"/>
      <c r="B459" s="34" t="s">
        <v>1867</v>
      </c>
      <c r="C459" s="34" t="s">
        <v>1867</v>
      </c>
      <c r="D459" s="10" t="s">
        <v>1855</v>
      </c>
      <c r="E459" s="25" t="s">
        <v>1010</v>
      </c>
      <c r="F459" s="11">
        <v>0</v>
      </c>
      <c r="G459" s="11"/>
      <c r="H459" s="16"/>
      <c r="I459" s="16"/>
      <c r="J459" s="17"/>
      <c r="K459" s="101"/>
      <c r="L459" s="17"/>
      <c r="M459" s="17"/>
      <c r="N459" s="17">
        <v>1</v>
      </c>
      <c r="O459" s="101">
        <v>1</v>
      </c>
      <c r="P459" s="16"/>
      <c r="Q459" s="17"/>
      <c r="R459" s="17">
        <v>1</v>
      </c>
      <c r="S459" s="17"/>
      <c r="T459" s="17"/>
      <c r="U459" s="17"/>
      <c r="V459" s="17"/>
      <c r="W459" s="17"/>
      <c r="X459" s="17"/>
      <c r="Y459" s="17">
        <v>1</v>
      </c>
      <c r="Z459" s="17">
        <v>1</v>
      </c>
      <c r="AA459" s="17"/>
      <c r="AB459" s="17"/>
      <c r="AC459" s="17"/>
      <c r="AD459" s="16"/>
      <c r="AE459" s="16"/>
      <c r="AF459" s="16">
        <v>2</v>
      </c>
      <c r="AG459" s="16"/>
      <c r="AH459" s="17"/>
      <c r="AI459" s="17"/>
      <c r="AJ459" s="17">
        <v>2</v>
      </c>
      <c r="AK459" s="17"/>
      <c r="AL459" s="17"/>
      <c r="AM459" s="18">
        <f t="shared" si="19"/>
        <v>9</v>
      </c>
      <c r="AN459" s="116">
        <f t="shared" si="20"/>
        <v>0</v>
      </c>
    </row>
    <row r="460" spans="1:40" ht="23.25" customHeight="1" x14ac:dyDescent="0.45">
      <c r="A460" s="11"/>
      <c r="B460" s="34"/>
      <c r="C460" s="34">
        <v>1022301005</v>
      </c>
      <c r="D460" s="134" t="s">
        <v>2041</v>
      </c>
      <c r="E460" s="25" t="s">
        <v>61</v>
      </c>
      <c r="F460" s="11">
        <v>0</v>
      </c>
      <c r="G460" s="11"/>
      <c r="H460" s="16"/>
      <c r="I460" s="16"/>
      <c r="J460" s="17"/>
      <c r="K460" s="101"/>
      <c r="L460" s="17"/>
      <c r="M460" s="17"/>
      <c r="N460" s="17"/>
      <c r="O460" s="101"/>
      <c r="P460" s="16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6">
        <v>50</v>
      </c>
      <c r="AE460" s="16">
        <f>50+10000+6000+4000</f>
        <v>20050</v>
      </c>
      <c r="AF460" s="16">
        <v>10100</v>
      </c>
      <c r="AG460" s="16"/>
      <c r="AH460" s="17"/>
      <c r="AI460" s="17">
        <v>12000</v>
      </c>
      <c r="AJ460" s="17">
        <f>12000+2500</f>
        <v>14500</v>
      </c>
      <c r="AK460" s="17">
        <v>8000</v>
      </c>
      <c r="AL460" s="17"/>
      <c r="AM460" s="18">
        <f t="shared" si="19"/>
        <v>64700</v>
      </c>
      <c r="AN460" s="116">
        <f t="shared" si="20"/>
        <v>0</v>
      </c>
    </row>
    <row r="461" spans="1:40" ht="23.25" hidden="1" customHeight="1" x14ac:dyDescent="0.45">
      <c r="A461" s="11"/>
      <c r="B461" s="34"/>
      <c r="C461" s="34"/>
      <c r="D461" s="10"/>
      <c r="E461" s="25"/>
      <c r="F461" s="11">
        <v>0</v>
      </c>
      <c r="G461" s="11"/>
      <c r="H461" s="16"/>
      <c r="I461" s="16"/>
      <c r="J461" s="17"/>
      <c r="K461" s="101"/>
      <c r="L461" s="17"/>
      <c r="M461" s="17"/>
      <c r="N461" s="17"/>
      <c r="O461" s="101"/>
      <c r="P461" s="16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6"/>
      <c r="AE461" s="16"/>
      <c r="AF461" s="16"/>
      <c r="AG461" s="16"/>
      <c r="AH461" s="17"/>
      <c r="AI461" s="17"/>
      <c r="AJ461" s="17"/>
      <c r="AK461" s="17"/>
      <c r="AL461" s="17"/>
      <c r="AM461" s="18">
        <f t="shared" si="19"/>
        <v>0</v>
      </c>
      <c r="AN461" s="116">
        <f t="shared" si="20"/>
        <v>0</v>
      </c>
    </row>
    <row r="462" spans="1:40" ht="23.25" hidden="1" customHeight="1" x14ac:dyDescent="0.45">
      <c r="A462" s="11"/>
      <c r="B462" s="34"/>
      <c r="C462" s="34"/>
      <c r="D462" s="134"/>
      <c r="E462" s="25"/>
      <c r="F462" s="11">
        <v>0</v>
      </c>
      <c r="G462" s="11"/>
      <c r="H462" s="16"/>
      <c r="I462" s="16"/>
      <c r="J462" s="17"/>
      <c r="K462" s="101"/>
      <c r="L462" s="17"/>
      <c r="M462" s="17"/>
      <c r="N462" s="17"/>
      <c r="O462" s="101"/>
      <c r="P462" s="16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6"/>
      <c r="AE462" s="16"/>
      <c r="AF462" s="16"/>
      <c r="AG462" s="16"/>
      <c r="AH462" s="17"/>
      <c r="AI462" s="17"/>
      <c r="AJ462" s="17"/>
      <c r="AK462" s="17"/>
      <c r="AL462" s="17"/>
      <c r="AM462" s="18">
        <f t="shared" si="19"/>
        <v>0</v>
      </c>
      <c r="AN462" s="116">
        <f t="shared" si="20"/>
        <v>0</v>
      </c>
    </row>
    <row r="463" spans="1:40" ht="23.25" hidden="1" customHeight="1" x14ac:dyDescent="0.45">
      <c r="A463" s="11"/>
      <c r="B463" s="34"/>
      <c r="C463" s="34"/>
      <c r="D463" s="10"/>
      <c r="E463" s="25"/>
      <c r="F463" s="11">
        <v>0</v>
      </c>
      <c r="G463" s="11"/>
      <c r="H463" s="16"/>
      <c r="I463" s="16"/>
      <c r="J463" s="17"/>
      <c r="K463" s="101"/>
      <c r="L463" s="17"/>
      <c r="M463" s="17"/>
      <c r="N463" s="17"/>
      <c r="O463" s="101"/>
      <c r="P463" s="16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6"/>
      <c r="AE463" s="16"/>
      <c r="AF463" s="16"/>
      <c r="AG463" s="16"/>
      <c r="AH463" s="17"/>
      <c r="AI463" s="17"/>
      <c r="AJ463" s="17"/>
      <c r="AK463" s="17"/>
      <c r="AL463" s="17"/>
      <c r="AM463" s="18">
        <f t="shared" si="19"/>
        <v>0</v>
      </c>
      <c r="AN463" s="116">
        <f t="shared" si="20"/>
        <v>0</v>
      </c>
    </row>
    <row r="464" spans="1:40" ht="23.25" hidden="1" customHeight="1" x14ac:dyDescent="0.45">
      <c r="A464" s="11"/>
      <c r="B464" s="34"/>
      <c r="C464" s="34"/>
      <c r="D464" s="134"/>
      <c r="E464" s="25"/>
      <c r="F464" s="11">
        <v>0</v>
      </c>
      <c r="G464" s="11"/>
      <c r="H464" s="16"/>
      <c r="I464" s="16"/>
      <c r="J464" s="17"/>
      <c r="K464" s="101"/>
      <c r="L464" s="17"/>
      <c r="M464" s="17"/>
      <c r="N464" s="17"/>
      <c r="O464" s="101"/>
      <c r="P464" s="16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6"/>
      <c r="AE464" s="16"/>
      <c r="AF464" s="16"/>
      <c r="AG464" s="16"/>
      <c r="AH464" s="17"/>
      <c r="AI464" s="17"/>
      <c r="AJ464" s="17"/>
      <c r="AK464" s="17"/>
      <c r="AL464" s="17"/>
      <c r="AM464" s="18">
        <f t="shared" si="19"/>
        <v>0</v>
      </c>
      <c r="AN464" s="116">
        <f t="shared" si="20"/>
        <v>0</v>
      </c>
    </row>
    <row r="465" spans="1:40" ht="23.25" hidden="1" customHeight="1" x14ac:dyDescent="0.45">
      <c r="A465" s="11"/>
      <c r="B465" s="34"/>
      <c r="C465" s="34"/>
      <c r="D465" s="10"/>
      <c r="E465" s="25"/>
      <c r="F465" s="11">
        <v>0</v>
      </c>
      <c r="G465" s="11"/>
      <c r="H465" s="16"/>
      <c r="I465" s="16"/>
      <c r="J465" s="17"/>
      <c r="K465" s="101"/>
      <c r="L465" s="17"/>
      <c r="M465" s="17"/>
      <c r="N465" s="17"/>
      <c r="O465" s="101"/>
      <c r="P465" s="16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6"/>
      <c r="AE465" s="16"/>
      <c r="AF465" s="16"/>
      <c r="AG465" s="16"/>
      <c r="AH465" s="17"/>
      <c r="AI465" s="17"/>
      <c r="AJ465" s="17"/>
      <c r="AK465" s="17"/>
      <c r="AL465" s="17"/>
      <c r="AM465" s="18">
        <f t="shared" si="19"/>
        <v>0</v>
      </c>
      <c r="AN465" s="116">
        <f t="shared" si="20"/>
        <v>0</v>
      </c>
    </row>
    <row r="466" spans="1:40" ht="23.25" hidden="1" customHeight="1" x14ac:dyDescent="0.45">
      <c r="A466" s="11"/>
      <c r="B466" s="34"/>
      <c r="C466" s="34"/>
      <c r="D466" s="134"/>
      <c r="E466" s="25"/>
      <c r="F466" s="11">
        <v>0</v>
      </c>
      <c r="G466" s="11"/>
      <c r="H466" s="16"/>
      <c r="I466" s="16"/>
      <c r="J466" s="17"/>
      <c r="K466" s="101"/>
      <c r="L466" s="17"/>
      <c r="M466" s="17"/>
      <c r="N466" s="17"/>
      <c r="O466" s="101"/>
      <c r="P466" s="16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6"/>
      <c r="AE466" s="16"/>
      <c r="AF466" s="16"/>
      <c r="AG466" s="16"/>
      <c r="AH466" s="17"/>
      <c r="AI466" s="17"/>
      <c r="AJ466" s="17"/>
      <c r="AK466" s="17"/>
      <c r="AL466" s="17"/>
      <c r="AM466" s="18">
        <f t="shared" si="19"/>
        <v>0</v>
      </c>
      <c r="AN466" s="116">
        <f t="shared" si="20"/>
        <v>0</v>
      </c>
    </row>
    <row r="467" spans="1:40" ht="23.25" hidden="1" customHeight="1" x14ac:dyDescent="0.45">
      <c r="A467" s="11"/>
      <c r="B467" s="34"/>
      <c r="C467" s="34"/>
      <c r="D467" s="10"/>
      <c r="E467" s="25"/>
      <c r="F467" s="11">
        <v>0</v>
      </c>
      <c r="G467" s="11"/>
      <c r="H467" s="16"/>
      <c r="I467" s="16"/>
      <c r="J467" s="17"/>
      <c r="K467" s="101"/>
      <c r="L467" s="17"/>
      <c r="M467" s="17"/>
      <c r="N467" s="17"/>
      <c r="O467" s="101"/>
      <c r="P467" s="16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6"/>
      <c r="AE467" s="16"/>
      <c r="AF467" s="16"/>
      <c r="AG467" s="16"/>
      <c r="AH467" s="17"/>
      <c r="AI467" s="17"/>
      <c r="AJ467" s="17"/>
      <c r="AK467" s="17"/>
      <c r="AL467" s="17"/>
      <c r="AM467" s="18">
        <f t="shared" si="19"/>
        <v>0</v>
      </c>
      <c r="AN467" s="116">
        <f t="shared" si="20"/>
        <v>0</v>
      </c>
    </row>
    <row r="468" spans="1:40" ht="23.25" hidden="1" customHeight="1" x14ac:dyDescent="0.45">
      <c r="A468" s="11"/>
      <c r="B468" s="34"/>
      <c r="C468" s="34"/>
      <c r="D468" s="134"/>
      <c r="E468" s="25"/>
      <c r="F468" s="11">
        <v>0</v>
      </c>
      <c r="G468" s="11"/>
      <c r="H468" s="16"/>
      <c r="I468" s="16"/>
      <c r="J468" s="17"/>
      <c r="K468" s="101"/>
      <c r="L468" s="17"/>
      <c r="M468" s="17"/>
      <c r="N468" s="17"/>
      <c r="O468" s="101"/>
      <c r="P468" s="16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6"/>
      <c r="AE468" s="16"/>
      <c r="AF468" s="16"/>
      <c r="AG468" s="16"/>
      <c r="AH468" s="17"/>
      <c r="AI468" s="17"/>
      <c r="AJ468" s="17"/>
      <c r="AK468" s="17"/>
      <c r="AL468" s="17"/>
      <c r="AM468" s="18">
        <f t="shared" si="19"/>
        <v>0</v>
      </c>
      <c r="AN468" s="116">
        <f t="shared" si="20"/>
        <v>0</v>
      </c>
    </row>
    <row r="469" spans="1:40" ht="23.25" hidden="1" customHeight="1" x14ac:dyDescent="0.45">
      <c r="A469" s="11"/>
      <c r="B469" s="34"/>
      <c r="C469" s="34"/>
      <c r="D469" s="10"/>
      <c r="E469" s="25"/>
      <c r="F469" s="11">
        <v>0</v>
      </c>
      <c r="G469" s="11"/>
      <c r="H469" s="16"/>
      <c r="I469" s="16"/>
      <c r="J469" s="17"/>
      <c r="K469" s="101"/>
      <c r="L469" s="17"/>
      <c r="M469" s="17"/>
      <c r="N469" s="17"/>
      <c r="O469" s="101"/>
      <c r="P469" s="16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6"/>
      <c r="AE469" s="16"/>
      <c r="AF469" s="16"/>
      <c r="AG469" s="16"/>
      <c r="AH469" s="17"/>
      <c r="AI469" s="17"/>
      <c r="AJ469" s="17"/>
      <c r="AK469" s="17"/>
      <c r="AL469" s="17"/>
      <c r="AM469" s="18">
        <f t="shared" si="19"/>
        <v>0</v>
      </c>
      <c r="AN469" s="116">
        <f t="shared" si="20"/>
        <v>0</v>
      </c>
    </row>
    <row r="470" spans="1:40" x14ac:dyDescent="0.45">
      <c r="AM470" s="41">
        <f>SUM(AM3:AM450)</f>
        <v>1508462</v>
      </c>
    </row>
  </sheetData>
  <autoFilter ref="A1:CO470" xr:uid="{28BD47D3-1EA7-436A-AB09-C79BFA7A311C}">
    <filterColumn colId="38">
      <filters>
        <filter val="1027200"/>
        <filter val="112"/>
        <filter val="12"/>
        <filter val="13000"/>
        <filter val="13400"/>
        <filter val="14600"/>
        <filter val="1480988"/>
        <filter val="15"/>
        <filter val="150"/>
        <filter val="17"/>
        <filter val="175"/>
        <filter val="18900"/>
        <filter val="20"/>
        <filter val="200000"/>
        <filter val="24"/>
        <filter val="265"/>
        <filter val="27"/>
        <filter val="285"/>
        <filter val="31"/>
        <filter val="3850"/>
        <filter val="38750"/>
        <filter val="3950"/>
        <filter val="4"/>
        <filter val="4500"/>
        <filter val="470"/>
        <filter val="4800"/>
        <filter val="5"/>
        <filter val="50"/>
        <filter val="55"/>
        <filter val="6"/>
        <filter val="600"/>
        <filter val="62500"/>
        <filter val="64700"/>
        <filter val="7"/>
        <filter val="72400"/>
        <filter val="75"/>
        <filter val="8"/>
        <filter val="85"/>
        <filter val="9"/>
      </filters>
    </filterColumn>
  </autoFilter>
  <phoneticPr fontId="14" type="noConversion"/>
  <conditionalFormatting sqref="BV7">
    <cfRule type="cellIs" dxfId="2" priority="1" operator="lessThan">
      <formula>$BW$7</formula>
    </cfRule>
  </conditionalFormatting>
  <pageMargins left="0" right="0" top="0" bottom="0" header="0" footer="0"/>
  <pageSetup paperSize="9" scale="95" fitToWidth="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D07C-8DFF-4C56-8E86-4BF3FC2F174F}">
  <sheetPr filterMode="1"/>
  <dimension ref="A1:AP503"/>
  <sheetViews>
    <sheetView zoomScale="140" zoomScaleNormal="140" workbookViewId="0">
      <pane xSplit="8" ySplit="1" topLeftCell="AJ416" activePane="bottomRight" state="frozen"/>
      <selection pane="topRight" activeCell="H1" sqref="H1"/>
      <selection pane="bottomLeft" activeCell="A2" sqref="A2"/>
      <selection pane="bottomRight" activeCell="D454" sqref="D454"/>
    </sheetView>
  </sheetViews>
  <sheetFormatPr defaultColWidth="10" defaultRowHeight="21" x14ac:dyDescent="0.45"/>
  <cols>
    <col min="1" max="1" width="5.375" style="38" bestFit="1" customWidth="1"/>
    <col min="2" max="2" width="11.375" style="9" customWidth="1"/>
    <col min="3" max="3" width="11.375" style="171" customWidth="1"/>
    <col min="4" max="4" width="50" style="9" customWidth="1"/>
    <col min="5" max="5" width="10.625" style="38" customWidth="1"/>
    <col min="6" max="7" width="12" style="38" hidden="1" customWidth="1"/>
    <col min="8" max="8" width="15.375" style="39" hidden="1" customWidth="1"/>
    <col min="9" max="10" width="15.125" style="40" hidden="1" customWidth="1"/>
    <col min="11" max="11" width="15.375" style="112" hidden="1" customWidth="1"/>
    <col min="12" max="12" width="15.375" style="40" hidden="1" customWidth="1"/>
    <col min="13" max="14" width="15.125" style="40" hidden="1" customWidth="1"/>
    <col min="15" max="15" width="15.375" style="112" hidden="1" customWidth="1"/>
    <col min="16" max="16" width="15.125" style="39" hidden="1" customWidth="1"/>
    <col min="17" max="18" width="16.375" style="40" hidden="1" customWidth="1"/>
    <col min="19" max="19" width="16" style="40" hidden="1" customWidth="1"/>
    <col min="20" max="20" width="16.375" style="40" hidden="1" customWidth="1"/>
    <col min="21" max="21" width="15" style="40" hidden="1" customWidth="1"/>
    <col min="22" max="23" width="16.375" style="40" hidden="1" customWidth="1"/>
    <col min="24" max="24" width="16.75" style="39" hidden="1" customWidth="1"/>
    <col min="25" max="25" width="14.5" style="40" hidden="1" customWidth="1"/>
    <col min="26" max="26" width="15.125" style="40" hidden="1" customWidth="1"/>
    <col min="27" max="28" width="12.25" style="40" hidden="1" customWidth="1"/>
    <col min="29" max="29" width="15.125" style="40" hidden="1" customWidth="1"/>
    <col min="30" max="33" width="15.125" style="39" hidden="1" customWidth="1"/>
    <col min="34" max="34" width="15.125" style="40" hidden="1" customWidth="1"/>
    <col min="35" max="35" width="13.125" style="40" hidden="1" customWidth="1"/>
    <col min="36" max="36" width="15.125" style="40" hidden="1" customWidth="1"/>
    <col min="37" max="37" width="15.125" style="40" customWidth="1"/>
    <col min="38" max="38" width="15.125" style="40" hidden="1" customWidth="1"/>
    <col min="39" max="39" width="16.125" style="41" bestFit="1" customWidth="1"/>
    <col min="40" max="40" width="13.375" style="115" customWidth="1"/>
    <col min="41" max="43" width="10" style="9" customWidth="1"/>
    <col min="44" max="217" width="10" style="9"/>
    <col min="218" max="218" width="9.875" style="9" customWidth="1"/>
    <col min="219" max="219" width="38.8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25" style="9" customWidth="1"/>
    <col min="257" max="286" width="0" style="9" hidden="1" customWidth="1"/>
    <col min="287" max="287" width="13.75" style="9" customWidth="1"/>
    <col min="288" max="288" width="14.125" style="9" customWidth="1"/>
    <col min="289" max="289" width="12.875" style="9" customWidth="1"/>
    <col min="290" max="290" width="12.375" style="9" customWidth="1"/>
    <col min="291" max="291" width="12.875" style="9" customWidth="1"/>
    <col min="292" max="294" width="8.375" style="9" customWidth="1"/>
    <col min="295" max="473" width="10" style="9"/>
    <col min="474" max="474" width="9.875" style="9" customWidth="1"/>
    <col min="475" max="475" width="38.8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25" style="9" customWidth="1"/>
    <col min="513" max="542" width="0" style="9" hidden="1" customWidth="1"/>
    <col min="543" max="543" width="13.75" style="9" customWidth="1"/>
    <col min="544" max="544" width="14.125" style="9" customWidth="1"/>
    <col min="545" max="545" width="12.875" style="9" customWidth="1"/>
    <col min="546" max="546" width="12.375" style="9" customWidth="1"/>
    <col min="547" max="547" width="12.875" style="9" customWidth="1"/>
    <col min="548" max="550" width="8.375" style="9" customWidth="1"/>
    <col min="551" max="729" width="10" style="9"/>
    <col min="730" max="730" width="9.875" style="9" customWidth="1"/>
    <col min="731" max="731" width="38.8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25" style="9" customWidth="1"/>
    <col min="769" max="798" width="0" style="9" hidden="1" customWidth="1"/>
    <col min="799" max="799" width="13.75" style="9" customWidth="1"/>
    <col min="800" max="800" width="14.125" style="9" customWidth="1"/>
    <col min="801" max="801" width="12.875" style="9" customWidth="1"/>
    <col min="802" max="802" width="12.375" style="9" customWidth="1"/>
    <col min="803" max="803" width="12.875" style="9" customWidth="1"/>
    <col min="804" max="806" width="8.375" style="9" customWidth="1"/>
    <col min="807" max="985" width="10" style="9"/>
    <col min="986" max="986" width="9.875" style="9" customWidth="1"/>
    <col min="987" max="987" width="38.8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25" style="9" customWidth="1"/>
    <col min="1025" max="1054" width="0" style="9" hidden="1" customWidth="1"/>
    <col min="1055" max="1055" width="13.75" style="9" customWidth="1"/>
    <col min="1056" max="1056" width="14.125" style="9" customWidth="1"/>
    <col min="1057" max="1057" width="12.875" style="9" customWidth="1"/>
    <col min="1058" max="1058" width="12.375" style="9" customWidth="1"/>
    <col min="1059" max="1059" width="12.875" style="9" customWidth="1"/>
    <col min="1060" max="1062" width="8.375" style="9" customWidth="1"/>
    <col min="1063" max="1241" width="10" style="9"/>
    <col min="1242" max="1242" width="9.875" style="9" customWidth="1"/>
    <col min="1243" max="1243" width="38.8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25" style="9" customWidth="1"/>
    <col min="1281" max="1310" width="0" style="9" hidden="1" customWidth="1"/>
    <col min="1311" max="1311" width="13.75" style="9" customWidth="1"/>
    <col min="1312" max="1312" width="14.125" style="9" customWidth="1"/>
    <col min="1313" max="1313" width="12.875" style="9" customWidth="1"/>
    <col min="1314" max="1314" width="12.375" style="9" customWidth="1"/>
    <col min="1315" max="1315" width="12.875" style="9" customWidth="1"/>
    <col min="1316" max="1318" width="8.375" style="9" customWidth="1"/>
    <col min="1319" max="1497" width="10" style="9"/>
    <col min="1498" max="1498" width="9.875" style="9" customWidth="1"/>
    <col min="1499" max="1499" width="38.8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25" style="9" customWidth="1"/>
    <col min="1537" max="1566" width="0" style="9" hidden="1" customWidth="1"/>
    <col min="1567" max="1567" width="13.75" style="9" customWidth="1"/>
    <col min="1568" max="1568" width="14.125" style="9" customWidth="1"/>
    <col min="1569" max="1569" width="12.875" style="9" customWidth="1"/>
    <col min="1570" max="1570" width="12.375" style="9" customWidth="1"/>
    <col min="1571" max="1571" width="12.875" style="9" customWidth="1"/>
    <col min="1572" max="1574" width="8.375" style="9" customWidth="1"/>
    <col min="1575" max="1753" width="10" style="9"/>
    <col min="1754" max="1754" width="9.875" style="9" customWidth="1"/>
    <col min="1755" max="1755" width="38.8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25" style="9" customWidth="1"/>
    <col min="1793" max="1822" width="0" style="9" hidden="1" customWidth="1"/>
    <col min="1823" max="1823" width="13.75" style="9" customWidth="1"/>
    <col min="1824" max="1824" width="14.125" style="9" customWidth="1"/>
    <col min="1825" max="1825" width="12.875" style="9" customWidth="1"/>
    <col min="1826" max="1826" width="12.375" style="9" customWidth="1"/>
    <col min="1827" max="1827" width="12.875" style="9" customWidth="1"/>
    <col min="1828" max="1830" width="8.375" style="9" customWidth="1"/>
    <col min="1831" max="2009" width="10" style="9"/>
    <col min="2010" max="2010" width="9.875" style="9" customWidth="1"/>
    <col min="2011" max="2011" width="38.8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25" style="9" customWidth="1"/>
    <col min="2049" max="2078" width="0" style="9" hidden="1" customWidth="1"/>
    <col min="2079" max="2079" width="13.75" style="9" customWidth="1"/>
    <col min="2080" max="2080" width="14.125" style="9" customWidth="1"/>
    <col min="2081" max="2081" width="12.875" style="9" customWidth="1"/>
    <col min="2082" max="2082" width="12.375" style="9" customWidth="1"/>
    <col min="2083" max="2083" width="12.875" style="9" customWidth="1"/>
    <col min="2084" max="2086" width="8.375" style="9" customWidth="1"/>
    <col min="2087" max="2265" width="10" style="9"/>
    <col min="2266" max="2266" width="9.875" style="9" customWidth="1"/>
    <col min="2267" max="2267" width="38.8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25" style="9" customWidth="1"/>
    <col min="2305" max="2334" width="0" style="9" hidden="1" customWidth="1"/>
    <col min="2335" max="2335" width="13.75" style="9" customWidth="1"/>
    <col min="2336" max="2336" width="14.125" style="9" customWidth="1"/>
    <col min="2337" max="2337" width="12.875" style="9" customWidth="1"/>
    <col min="2338" max="2338" width="12.375" style="9" customWidth="1"/>
    <col min="2339" max="2339" width="12.875" style="9" customWidth="1"/>
    <col min="2340" max="2342" width="8.375" style="9" customWidth="1"/>
    <col min="2343" max="2521" width="10" style="9"/>
    <col min="2522" max="2522" width="9.875" style="9" customWidth="1"/>
    <col min="2523" max="2523" width="38.8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25" style="9" customWidth="1"/>
    <col min="2561" max="2590" width="0" style="9" hidden="1" customWidth="1"/>
    <col min="2591" max="2591" width="13.75" style="9" customWidth="1"/>
    <col min="2592" max="2592" width="14.125" style="9" customWidth="1"/>
    <col min="2593" max="2593" width="12.875" style="9" customWidth="1"/>
    <col min="2594" max="2594" width="12.375" style="9" customWidth="1"/>
    <col min="2595" max="2595" width="12.875" style="9" customWidth="1"/>
    <col min="2596" max="2598" width="8.375" style="9" customWidth="1"/>
    <col min="2599" max="2777" width="10" style="9"/>
    <col min="2778" max="2778" width="9.875" style="9" customWidth="1"/>
    <col min="2779" max="2779" width="38.8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25" style="9" customWidth="1"/>
    <col min="2817" max="2846" width="0" style="9" hidden="1" customWidth="1"/>
    <col min="2847" max="2847" width="13.75" style="9" customWidth="1"/>
    <col min="2848" max="2848" width="14.125" style="9" customWidth="1"/>
    <col min="2849" max="2849" width="12.875" style="9" customWidth="1"/>
    <col min="2850" max="2850" width="12.375" style="9" customWidth="1"/>
    <col min="2851" max="2851" width="12.875" style="9" customWidth="1"/>
    <col min="2852" max="2854" width="8.375" style="9" customWidth="1"/>
    <col min="2855" max="3033" width="10" style="9"/>
    <col min="3034" max="3034" width="9.875" style="9" customWidth="1"/>
    <col min="3035" max="3035" width="38.8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25" style="9" customWidth="1"/>
    <col min="3073" max="3102" width="0" style="9" hidden="1" customWidth="1"/>
    <col min="3103" max="3103" width="13.75" style="9" customWidth="1"/>
    <col min="3104" max="3104" width="14.125" style="9" customWidth="1"/>
    <col min="3105" max="3105" width="12.875" style="9" customWidth="1"/>
    <col min="3106" max="3106" width="12.375" style="9" customWidth="1"/>
    <col min="3107" max="3107" width="12.875" style="9" customWidth="1"/>
    <col min="3108" max="3110" width="8.375" style="9" customWidth="1"/>
    <col min="3111" max="3289" width="10" style="9"/>
    <col min="3290" max="3290" width="9.875" style="9" customWidth="1"/>
    <col min="3291" max="3291" width="38.8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25" style="9" customWidth="1"/>
    <col min="3329" max="3358" width="0" style="9" hidden="1" customWidth="1"/>
    <col min="3359" max="3359" width="13.75" style="9" customWidth="1"/>
    <col min="3360" max="3360" width="14.125" style="9" customWidth="1"/>
    <col min="3361" max="3361" width="12.875" style="9" customWidth="1"/>
    <col min="3362" max="3362" width="12.375" style="9" customWidth="1"/>
    <col min="3363" max="3363" width="12.875" style="9" customWidth="1"/>
    <col min="3364" max="3366" width="8.375" style="9" customWidth="1"/>
    <col min="3367" max="3545" width="10" style="9"/>
    <col min="3546" max="3546" width="9.875" style="9" customWidth="1"/>
    <col min="3547" max="3547" width="38.8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25" style="9" customWidth="1"/>
    <col min="3585" max="3614" width="0" style="9" hidden="1" customWidth="1"/>
    <col min="3615" max="3615" width="13.75" style="9" customWidth="1"/>
    <col min="3616" max="3616" width="14.125" style="9" customWidth="1"/>
    <col min="3617" max="3617" width="12.875" style="9" customWidth="1"/>
    <col min="3618" max="3618" width="12.375" style="9" customWidth="1"/>
    <col min="3619" max="3619" width="12.875" style="9" customWidth="1"/>
    <col min="3620" max="3622" width="8.375" style="9" customWidth="1"/>
    <col min="3623" max="3801" width="10" style="9"/>
    <col min="3802" max="3802" width="9.875" style="9" customWidth="1"/>
    <col min="3803" max="3803" width="38.8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25" style="9" customWidth="1"/>
    <col min="3841" max="3870" width="0" style="9" hidden="1" customWidth="1"/>
    <col min="3871" max="3871" width="13.75" style="9" customWidth="1"/>
    <col min="3872" max="3872" width="14.125" style="9" customWidth="1"/>
    <col min="3873" max="3873" width="12.875" style="9" customWidth="1"/>
    <col min="3874" max="3874" width="12.375" style="9" customWidth="1"/>
    <col min="3875" max="3875" width="12.875" style="9" customWidth="1"/>
    <col min="3876" max="3878" width="8.375" style="9" customWidth="1"/>
    <col min="3879" max="4057" width="10" style="9"/>
    <col min="4058" max="4058" width="9.875" style="9" customWidth="1"/>
    <col min="4059" max="4059" width="38.8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25" style="9" customWidth="1"/>
    <col min="4097" max="4126" width="0" style="9" hidden="1" customWidth="1"/>
    <col min="4127" max="4127" width="13.75" style="9" customWidth="1"/>
    <col min="4128" max="4128" width="14.125" style="9" customWidth="1"/>
    <col min="4129" max="4129" width="12.875" style="9" customWidth="1"/>
    <col min="4130" max="4130" width="12.375" style="9" customWidth="1"/>
    <col min="4131" max="4131" width="12.875" style="9" customWidth="1"/>
    <col min="4132" max="4134" width="8.375" style="9" customWidth="1"/>
    <col min="4135" max="4313" width="10" style="9"/>
    <col min="4314" max="4314" width="9.875" style="9" customWidth="1"/>
    <col min="4315" max="4315" width="38.8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25" style="9" customWidth="1"/>
    <col min="4353" max="4382" width="0" style="9" hidden="1" customWidth="1"/>
    <col min="4383" max="4383" width="13.75" style="9" customWidth="1"/>
    <col min="4384" max="4384" width="14.125" style="9" customWidth="1"/>
    <col min="4385" max="4385" width="12.875" style="9" customWidth="1"/>
    <col min="4386" max="4386" width="12.375" style="9" customWidth="1"/>
    <col min="4387" max="4387" width="12.875" style="9" customWidth="1"/>
    <col min="4388" max="4390" width="8.375" style="9" customWidth="1"/>
    <col min="4391" max="4569" width="10" style="9"/>
    <col min="4570" max="4570" width="9.875" style="9" customWidth="1"/>
    <col min="4571" max="4571" width="38.8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25" style="9" customWidth="1"/>
    <col min="4609" max="4638" width="0" style="9" hidden="1" customWidth="1"/>
    <col min="4639" max="4639" width="13.75" style="9" customWidth="1"/>
    <col min="4640" max="4640" width="14.125" style="9" customWidth="1"/>
    <col min="4641" max="4641" width="12.875" style="9" customWidth="1"/>
    <col min="4642" max="4642" width="12.375" style="9" customWidth="1"/>
    <col min="4643" max="4643" width="12.875" style="9" customWidth="1"/>
    <col min="4644" max="4646" width="8.375" style="9" customWidth="1"/>
    <col min="4647" max="4825" width="10" style="9"/>
    <col min="4826" max="4826" width="9.875" style="9" customWidth="1"/>
    <col min="4827" max="4827" width="38.8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25" style="9" customWidth="1"/>
    <col min="4865" max="4894" width="0" style="9" hidden="1" customWidth="1"/>
    <col min="4895" max="4895" width="13.75" style="9" customWidth="1"/>
    <col min="4896" max="4896" width="14.125" style="9" customWidth="1"/>
    <col min="4897" max="4897" width="12.875" style="9" customWidth="1"/>
    <col min="4898" max="4898" width="12.375" style="9" customWidth="1"/>
    <col min="4899" max="4899" width="12.875" style="9" customWidth="1"/>
    <col min="4900" max="4902" width="8.375" style="9" customWidth="1"/>
    <col min="4903" max="5081" width="10" style="9"/>
    <col min="5082" max="5082" width="9.875" style="9" customWidth="1"/>
    <col min="5083" max="5083" width="38.8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25" style="9" customWidth="1"/>
    <col min="5121" max="5150" width="0" style="9" hidden="1" customWidth="1"/>
    <col min="5151" max="5151" width="13.75" style="9" customWidth="1"/>
    <col min="5152" max="5152" width="14.125" style="9" customWidth="1"/>
    <col min="5153" max="5153" width="12.875" style="9" customWidth="1"/>
    <col min="5154" max="5154" width="12.375" style="9" customWidth="1"/>
    <col min="5155" max="5155" width="12.875" style="9" customWidth="1"/>
    <col min="5156" max="5158" width="8.375" style="9" customWidth="1"/>
    <col min="5159" max="5337" width="10" style="9"/>
    <col min="5338" max="5338" width="9.875" style="9" customWidth="1"/>
    <col min="5339" max="5339" width="38.8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25" style="9" customWidth="1"/>
    <col min="5377" max="5406" width="0" style="9" hidden="1" customWidth="1"/>
    <col min="5407" max="5407" width="13.75" style="9" customWidth="1"/>
    <col min="5408" max="5408" width="14.125" style="9" customWidth="1"/>
    <col min="5409" max="5409" width="12.875" style="9" customWidth="1"/>
    <col min="5410" max="5410" width="12.375" style="9" customWidth="1"/>
    <col min="5411" max="5411" width="12.875" style="9" customWidth="1"/>
    <col min="5412" max="5414" width="8.375" style="9" customWidth="1"/>
    <col min="5415" max="5593" width="10" style="9"/>
    <col min="5594" max="5594" width="9.875" style="9" customWidth="1"/>
    <col min="5595" max="5595" width="38.8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25" style="9" customWidth="1"/>
    <col min="5633" max="5662" width="0" style="9" hidden="1" customWidth="1"/>
    <col min="5663" max="5663" width="13.75" style="9" customWidth="1"/>
    <col min="5664" max="5664" width="14.125" style="9" customWidth="1"/>
    <col min="5665" max="5665" width="12.875" style="9" customWidth="1"/>
    <col min="5666" max="5666" width="12.375" style="9" customWidth="1"/>
    <col min="5667" max="5667" width="12.875" style="9" customWidth="1"/>
    <col min="5668" max="5670" width="8.375" style="9" customWidth="1"/>
    <col min="5671" max="5849" width="10" style="9"/>
    <col min="5850" max="5850" width="9.875" style="9" customWidth="1"/>
    <col min="5851" max="5851" width="38.8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25" style="9" customWidth="1"/>
    <col min="5889" max="5918" width="0" style="9" hidden="1" customWidth="1"/>
    <col min="5919" max="5919" width="13.75" style="9" customWidth="1"/>
    <col min="5920" max="5920" width="14.125" style="9" customWidth="1"/>
    <col min="5921" max="5921" width="12.875" style="9" customWidth="1"/>
    <col min="5922" max="5922" width="12.375" style="9" customWidth="1"/>
    <col min="5923" max="5923" width="12.875" style="9" customWidth="1"/>
    <col min="5924" max="5926" width="8.375" style="9" customWidth="1"/>
    <col min="5927" max="6105" width="10" style="9"/>
    <col min="6106" max="6106" width="9.875" style="9" customWidth="1"/>
    <col min="6107" max="6107" width="38.8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25" style="9" customWidth="1"/>
    <col min="6145" max="6174" width="0" style="9" hidden="1" customWidth="1"/>
    <col min="6175" max="6175" width="13.75" style="9" customWidth="1"/>
    <col min="6176" max="6176" width="14.125" style="9" customWidth="1"/>
    <col min="6177" max="6177" width="12.875" style="9" customWidth="1"/>
    <col min="6178" max="6178" width="12.375" style="9" customWidth="1"/>
    <col min="6179" max="6179" width="12.875" style="9" customWidth="1"/>
    <col min="6180" max="6182" width="8.375" style="9" customWidth="1"/>
    <col min="6183" max="6361" width="10" style="9"/>
    <col min="6362" max="6362" width="9.875" style="9" customWidth="1"/>
    <col min="6363" max="6363" width="38.8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25" style="9" customWidth="1"/>
    <col min="6401" max="6430" width="0" style="9" hidden="1" customWidth="1"/>
    <col min="6431" max="6431" width="13.75" style="9" customWidth="1"/>
    <col min="6432" max="6432" width="14.125" style="9" customWidth="1"/>
    <col min="6433" max="6433" width="12.875" style="9" customWidth="1"/>
    <col min="6434" max="6434" width="12.375" style="9" customWidth="1"/>
    <col min="6435" max="6435" width="12.875" style="9" customWidth="1"/>
    <col min="6436" max="6438" width="8.375" style="9" customWidth="1"/>
    <col min="6439" max="6617" width="10" style="9"/>
    <col min="6618" max="6618" width="9.875" style="9" customWidth="1"/>
    <col min="6619" max="6619" width="38.8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25" style="9" customWidth="1"/>
    <col min="6657" max="6686" width="0" style="9" hidden="1" customWidth="1"/>
    <col min="6687" max="6687" width="13.75" style="9" customWidth="1"/>
    <col min="6688" max="6688" width="14.125" style="9" customWidth="1"/>
    <col min="6689" max="6689" width="12.875" style="9" customWidth="1"/>
    <col min="6690" max="6690" width="12.375" style="9" customWidth="1"/>
    <col min="6691" max="6691" width="12.875" style="9" customWidth="1"/>
    <col min="6692" max="6694" width="8.375" style="9" customWidth="1"/>
    <col min="6695" max="6873" width="10" style="9"/>
    <col min="6874" max="6874" width="9.875" style="9" customWidth="1"/>
    <col min="6875" max="6875" width="38.8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25" style="9" customWidth="1"/>
    <col min="6913" max="6942" width="0" style="9" hidden="1" customWidth="1"/>
    <col min="6943" max="6943" width="13.75" style="9" customWidth="1"/>
    <col min="6944" max="6944" width="14.125" style="9" customWidth="1"/>
    <col min="6945" max="6945" width="12.875" style="9" customWidth="1"/>
    <col min="6946" max="6946" width="12.375" style="9" customWidth="1"/>
    <col min="6947" max="6947" width="12.875" style="9" customWidth="1"/>
    <col min="6948" max="6950" width="8.375" style="9" customWidth="1"/>
    <col min="6951" max="7129" width="10" style="9"/>
    <col min="7130" max="7130" width="9.875" style="9" customWidth="1"/>
    <col min="7131" max="7131" width="38.8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25" style="9" customWidth="1"/>
    <col min="7169" max="7198" width="0" style="9" hidden="1" customWidth="1"/>
    <col min="7199" max="7199" width="13.75" style="9" customWidth="1"/>
    <col min="7200" max="7200" width="14.125" style="9" customWidth="1"/>
    <col min="7201" max="7201" width="12.875" style="9" customWidth="1"/>
    <col min="7202" max="7202" width="12.375" style="9" customWidth="1"/>
    <col min="7203" max="7203" width="12.875" style="9" customWidth="1"/>
    <col min="7204" max="7206" width="8.375" style="9" customWidth="1"/>
    <col min="7207" max="7385" width="10" style="9"/>
    <col min="7386" max="7386" width="9.875" style="9" customWidth="1"/>
    <col min="7387" max="7387" width="38.8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25" style="9" customWidth="1"/>
    <col min="7425" max="7454" width="0" style="9" hidden="1" customWidth="1"/>
    <col min="7455" max="7455" width="13.75" style="9" customWidth="1"/>
    <col min="7456" max="7456" width="14.125" style="9" customWidth="1"/>
    <col min="7457" max="7457" width="12.875" style="9" customWidth="1"/>
    <col min="7458" max="7458" width="12.375" style="9" customWidth="1"/>
    <col min="7459" max="7459" width="12.875" style="9" customWidth="1"/>
    <col min="7460" max="7462" width="8.375" style="9" customWidth="1"/>
    <col min="7463" max="7641" width="10" style="9"/>
    <col min="7642" max="7642" width="9.875" style="9" customWidth="1"/>
    <col min="7643" max="7643" width="38.8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25" style="9" customWidth="1"/>
    <col min="7681" max="7710" width="0" style="9" hidden="1" customWidth="1"/>
    <col min="7711" max="7711" width="13.75" style="9" customWidth="1"/>
    <col min="7712" max="7712" width="14.125" style="9" customWidth="1"/>
    <col min="7713" max="7713" width="12.875" style="9" customWidth="1"/>
    <col min="7714" max="7714" width="12.375" style="9" customWidth="1"/>
    <col min="7715" max="7715" width="12.875" style="9" customWidth="1"/>
    <col min="7716" max="7718" width="8.375" style="9" customWidth="1"/>
    <col min="7719" max="7897" width="10" style="9"/>
    <col min="7898" max="7898" width="9.875" style="9" customWidth="1"/>
    <col min="7899" max="7899" width="38.8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25" style="9" customWidth="1"/>
    <col min="7937" max="7966" width="0" style="9" hidden="1" customWidth="1"/>
    <col min="7967" max="7967" width="13.75" style="9" customWidth="1"/>
    <col min="7968" max="7968" width="14.125" style="9" customWidth="1"/>
    <col min="7969" max="7969" width="12.875" style="9" customWidth="1"/>
    <col min="7970" max="7970" width="12.375" style="9" customWidth="1"/>
    <col min="7971" max="7971" width="12.875" style="9" customWidth="1"/>
    <col min="7972" max="7974" width="8.375" style="9" customWidth="1"/>
    <col min="7975" max="8153" width="10" style="9"/>
    <col min="8154" max="8154" width="9.875" style="9" customWidth="1"/>
    <col min="8155" max="8155" width="38.8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25" style="9" customWidth="1"/>
    <col min="8193" max="8222" width="0" style="9" hidden="1" customWidth="1"/>
    <col min="8223" max="8223" width="13.75" style="9" customWidth="1"/>
    <col min="8224" max="8224" width="14.125" style="9" customWidth="1"/>
    <col min="8225" max="8225" width="12.875" style="9" customWidth="1"/>
    <col min="8226" max="8226" width="12.375" style="9" customWidth="1"/>
    <col min="8227" max="8227" width="12.875" style="9" customWidth="1"/>
    <col min="8228" max="8230" width="8.375" style="9" customWidth="1"/>
    <col min="8231" max="8409" width="10" style="9"/>
    <col min="8410" max="8410" width="9.875" style="9" customWidth="1"/>
    <col min="8411" max="8411" width="38.8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25" style="9" customWidth="1"/>
    <col min="8449" max="8478" width="0" style="9" hidden="1" customWidth="1"/>
    <col min="8479" max="8479" width="13.75" style="9" customWidth="1"/>
    <col min="8480" max="8480" width="14.125" style="9" customWidth="1"/>
    <col min="8481" max="8481" width="12.875" style="9" customWidth="1"/>
    <col min="8482" max="8482" width="12.375" style="9" customWidth="1"/>
    <col min="8483" max="8483" width="12.875" style="9" customWidth="1"/>
    <col min="8484" max="8486" width="8.375" style="9" customWidth="1"/>
    <col min="8487" max="8665" width="10" style="9"/>
    <col min="8666" max="8666" width="9.875" style="9" customWidth="1"/>
    <col min="8667" max="8667" width="38.8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25" style="9" customWidth="1"/>
    <col min="8705" max="8734" width="0" style="9" hidden="1" customWidth="1"/>
    <col min="8735" max="8735" width="13.75" style="9" customWidth="1"/>
    <col min="8736" max="8736" width="14.125" style="9" customWidth="1"/>
    <col min="8737" max="8737" width="12.875" style="9" customWidth="1"/>
    <col min="8738" max="8738" width="12.375" style="9" customWidth="1"/>
    <col min="8739" max="8739" width="12.875" style="9" customWidth="1"/>
    <col min="8740" max="8742" width="8.375" style="9" customWidth="1"/>
    <col min="8743" max="8921" width="10" style="9"/>
    <col min="8922" max="8922" width="9.875" style="9" customWidth="1"/>
    <col min="8923" max="8923" width="38.8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25" style="9" customWidth="1"/>
    <col min="8961" max="8990" width="0" style="9" hidden="1" customWidth="1"/>
    <col min="8991" max="8991" width="13.75" style="9" customWidth="1"/>
    <col min="8992" max="8992" width="14.125" style="9" customWidth="1"/>
    <col min="8993" max="8993" width="12.875" style="9" customWidth="1"/>
    <col min="8994" max="8994" width="12.375" style="9" customWidth="1"/>
    <col min="8995" max="8995" width="12.875" style="9" customWidth="1"/>
    <col min="8996" max="8998" width="8.375" style="9" customWidth="1"/>
    <col min="8999" max="9177" width="10" style="9"/>
    <col min="9178" max="9178" width="9.875" style="9" customWidth="1"/>
    <col min="9179" max="9179" width="38.8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25" style="9" customWidth="1"/>
    <col min="9217" max="9246" width="0" style="9" hidden="1" customWidth="1"/>
    <col min="9247" max="9247" width="13.75" style="9" customWidth="1"/>
    <col min="9248" max="9248" width="14.125" style="9" customWidth="1"/>
    <col min="9249" max="9249" width="12.875" style="9" customWidth="1"/>
    <col min="9250" max="9250" width="12.375" style="9" customWidth="1"/>
    <col min="9251" max="9251" width="12.875" style="9" customWidth="1"/>
    <col min="9252" max="9254" width="8.375" style="9" customWidth="1"/>
    <col min="9255" max="9433" width="10" style="9"/>
    <col min="9434" max="9434" width="9.875" style="9" customWidth="1"/>
    <col min="9435" max="9435" width="38.8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25" style="9" customWidth="1"/>
    <col min="9473" max="9502" width="0" style="9" hidden="1" customWidth="1"/>
    <col min="9503" max="9503" width="13.75" style="9" customWidth="1"/>
    <col min="9504" max="9504" width="14.125" style="9" customWidth="1"/>
    <col min="9505" max="9505" width="12.875" style="9" customWidth="1"/>
    <col min="9506" max="9506" width="12.375" style="9" customWidth="1"/>
    <col min="9507" max="9507" width="12.875" style="9" customWidth="1"/>
    <col min="9508" max="9510" width="8.375" style="9" customWidth="1"/>
    <col min="9511" max="9689" width="10" style="9"/>
    <col min="9690" max="9690" width="9.875" style="9" customWidth="1"/>
    <col min="9691" max="9691" width="38.8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25" style="9" customWidth="1"/>
    <col min="9729" max="9758" width="0" style="9" hidden="1" customWidth="1"/>
    <col min="9759" max="9759" width="13.75" style="9" customWidth="1"/>
    <col min="9760" max="9760" width="14.125" style="9" customWidth="1"/>
    <col min="9761" max="9761" width="12.875" style="9" customWidth="1"/>
    <col min="9762" max="9762" width="12.375" style="9" customWidth="1"/>
    <col min="9763" max="9763" width="12.875" style="9" customWidth="1"/>
    <col min="9764" max="9766" width="8.375" style="9" customWidth="1"/>
    <col min="9767" max="9945" width="10" style="9"/>
    <col min="9946" max="9946" width="9.875" style="9" customWidth="1"/>
    <col min="9947" max="9947" width="38.8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25" style="9" customWidth="1"/>
    <col min="9985" max="10014" width="0" style="9" hidden="1" customWidth="1"/>
    <col min="10015" max="10015" width="13.75" style="9" customWidth="1"/>
    <col min="10016" max="10016" width="14.125" style="9" customWidth="1"/>
    <col min="10017" max="10017" width="12.875" style="9" customWidth="1"/>
    <col min="10018" max="10018" width="12.375" style="9" customWidth="1"/>
    <col min="10019" max="10019" width="12.875" style="9" customWidth="1"/>
    <col min="10020" max="10022" width="8.375" style="9" customWidth="1"/>
    <col min="10023" max="10201" width="10" style="9"/>
    <col min="10202" max="10202" width="9.875" style="9" customWidth="1"/>
    <col min="10203" max="10203" width="38.8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25" style="9" customWidth="1"/>
    <col min="10241" max="10270" width="0" style="9" hidden="1" customWidth="1"/>
    <col min="10271" max="10271" width="13.75" style="9" customWidth="1"/>
    <col min="10272" max="10272" width="14.125" style="9" customWidth="1"/>
    <col min="10273" max="10273" width="12.875" style="9" customWidth="1"/>
    <col min="10274" max="10274" width="12.375" style="9" customWidth="1"/>
    <col min="10275" max="10275" width="12.875" style="9" customWidth="1"/>
    <col min="10276" max="10278" width="8.375" style="9" customWidth="1"/>
    <col min="10279" max="10457" width="10" style="9"/>
    <col min="10458" max="10458" width="9.875" style="9" customWidth="1"/>
    <col min="10459" max="10459" width="38.8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25" style="9" customWidth="1"/>
    <col min="10497" max="10526" width="0" style="9" hidden="1" customWidth="1"/>
    <col min="10527" max="10527" width="13.75" style="9" customWidth="1"/>
    <col min="10528" max="10528" width="14.125" style="9" customWidth="1"/>
    <col min="10529" max="10529" width="12.875" style="9" customWidth="1"/>
    <col min="10530" max="10530" width="12.375" style="9" customWidth="1"/>
    <col min="10531" max="10531" width="12.875" style="9" customWidth="1"/>
    <col min="10532" max="10534" width="8.375" style="9" customWidth="1"/>
    <col min="10535" max="10713" width="10" style="9"/>
    <col min="10714" max="10714" width="9.875" style="9" customWidth="1"/>
    <col min="10715" max="10715" width="38.8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25" style="9" customWidth="1"/>
    <col min="10753" max="10782" width="0" style="9" hidden="1" customWidth="1"/>
    <col min="10783" max="10783" width="13.75" style="9" customWidth="1"/>
    <col min="10784" max="10784" width="14.125" style="9" customWidth="1"/>
    <col min="10785" max="10785" width="12.875" style="9" customWidth="1"/>
    <col min="10786" max="10786" width="12.375" style="9" customWidth="1"/>
    <col min="10787" max="10787" width="12.875" style="9" customWidth="1"/>
    <col min="10788" max="10790" width="8.375" style="9" customWidth="1"/>
    <col min="10791" max="10969" width="10" style="9"/>
    <col min="10970" max="10970" width="9.875" style="9" customWidth="1"/>
    <col min="10971" max="10971" width="38.8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25" style="9" customWidth="1"/>
    <col min="11009" max="11038" width="0" style="9" hidden="1" customWidth="1"/>
    <col min="11039" max="11039" width="13.75" style="9" customWidth="1"/>
    <col min="11040" max="11040" width="14.125" style="9" customWidth="1"/>
    <col min="11041" max="11041" width="12.875" style="9" customWidth="1"/>
    <col min="11042" max="11042" width="12.375" style="9" customWidth="1"/>
    <col min="11043" max="11043" width="12.875" style="9" customWidth="1"/>
    <col min="11044" max="11046" width="8.375" style="9" customWidth="1"/>
    <col min="11047" max="11225" width="10" style="9"/>
    <col min="11226" max="11226" width="9.875" style="9" customWidth="1"/>
    <col min="11227" max="11227" width="38.8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25" style="9" customWidth="1"/>
    <col min="11265" max="11294" width="0" style="9" hidden="1" customWidth="1"/>
    <col min="11295" max="11295" width="13.75" style="9" customWidth="1"/>
    <col min="11296" max="11296" width="14.125" style="9" customWidth="1"/>
    <col min="11297" max="11297" width="12.875" style="9" customWidth="1"/>
    <col min="11298" max="11298" width="12.375" style="9" customWidth="1"/>
    <col min="11299" max="11299" width="12.875" style="9" customWidth="1"/>
    <col min="11300" max="11302" width="8.375" style="9" customWidth="1"/>
    <col min="11303" max="11481" width="10" style="9"/>
    <col min="11482" max="11482" width="9.875" style="9" customWidth="1"/>
    <col min="11483" max="11483" width="38.8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25" style="9" customWidth="1"/>
    <col min="11521" max="11550" width="0" style="9" hidden="1" customWidth="1"/>
    <col min="11551" max="11551" width="13.75" style="9" customWidth="1"/>
    <col min="11552" max="11552" width="14.125" style="9" customWidth="1"/>
    <col min="11553" max="11553" width="12.875" style="9" customWidth="1"/>
    <col min="11554" max="11554" width="12.375" style="9" customWidth="1"/>
    <col min="11555" max="11555" width="12.875" style="9" customWidth="1"/>
    <col min="11556" max="11558" width="8.375" style="9" customWidth="1"/>
    <col min="11559" max="11737" width="10" style="9"/>
    <col min="11738" max="11738" width="9.875" style="9" customWidth="1"/>
    <col min="11739" max="11739" width="38.8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25" style="9" customWidth="1"/>
    <col min="11777" max="11806" width="0" style="9" hidden="1" customWidth="1"/>
    <col min="11807" max="11807" width="13.75" style="9" customWidth="1"/>
    <col min="11808" max="11808" width="14.125" style="9" customWidth="1"/>
    <col min="11809" max="11809" width="12.875" style="9" customWidth="1"/>
    <col min="11810" max="11810" width="12.375" style="9" customWidth="1"/>
    <col min="11811" max="11811" width="12.875" style="9" customWidth="1"/>
    <col min="11812" max="11814" width="8.375" style="9" customWidth="1"/>
    <col min="11815" max="11993" width="10" style="9"/>
    <col min="11994" max="11994" width="9.875" style="9" customWidth="1"/>
    <col min="11995" max="11995" width="38.8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25" style="9" customWidth="1"/>
    <col min="12033" max="12062" width="0" style="9" hidden="1" customWidth="1"/>
    <col min="12063" max="12063" width="13.75" style="9" customWidth="1"/>
    <col min="12064" max="12064" width="14.125" style="9" customWidth="1"/>
    <col min="12065" max="12065" width="12.875" style="9" customWidth="1"/>
    <col min="12066" max="12066" width="12.375" style="9" customWidth="1"/>
    <col min="12067" max="12067" width="12.875" style="9" customWidth="1"/>
    <col min="12068" max="12070" width="8.375" style="9" customWidth="1"/>
    <col min="12071" max="12249" width="10" style="9"/>
    <col min="12250" max="12250" width="9.875" style="9" customWidth="1"/>
    <col min="12251" max="12251" width="38.8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25" style="9" customWidth="1"/>
    <col min="12289" max="12318" width="0" style="9" hidden="1" customWidth="1"/>
    <col min="12319" max="12319" width="13.75" style="9" customWidth="1"/>
    <col min="12320" max="12320" width="14.125" style="9" customWidth="1"/>
    <col min="12321" max="12321" width="12.875" style="9" customWidth="1"/>
    <col min="12322" max="12322" width="12.375" style="9" customWidth="1"/>
    <col min="12323" max="12323" width="12.875" style="9" customWidth="1"/>
    <col min="12324" max="12326" width="8.375" style="9" customWidth="1"/>
    <col min="12327" max="12505" width="10" style="9"/>
    <col min="12506" max="12506" width="9.875" style="9" customWidth="1"/>
    <col min="12507" max="12507" width="38.8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25" style="9" customWidth="1"/>
    <col min="12545" max="12574" width="0" style="9" hidden="1" customWidth="1"/>
    <col min="12575" max="12575" width="13.75" style="9" customWidth="1"/>
    <col min="12576" max="12576" width="14.125" style="9" customWidth="1"/>
    <col min="12577" max="12577" width="12.875" style="9" customWidth="1"/>
    <col min="12578" max="12578" width="12.375" style="9" customWidth="1"/>
    <col min="12579" max="12579" width="12.875" style="9" customWidth="1"/>
    <col min="12580" max="12582" width="8.375" style="9" customWidth="1"/>
    <col min="12583" max="12761" width="10" style="9"/>
    <col min="12762" max="12762" width="9.875" style="9" customWidth="1"/>
    <col min="12763" max="12763" width="38.8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25" style="9" customWidth="1"/>
    <col min="12801" max="12830" width="0" style="9" hidden="1" customWidth="1"/>
    <col min="12831" max="12831" width="13.75" style="9" customWidth="1"/>
    <col min="12832" max="12832" width="14.125" style="9" customWidth="1"/>
    <col min="12833" max="12833" width="12.875" style="9" customWidth="1"/>
    <col min="12834" max="12834" width="12.375" style="9" customWidth="1"/>
    <col min="12835" max="12835" width="12.875" style="9" customWidth="1"/>
    <col min="12836" max="12838" width="8.375" style="9" customWidth="1"/>
    <col min="12839" max="13017" width="10" style="9"/>
    <col min="13018" max="13018" width="9.875" style="9" customWidth="1"/>
    <col min="13019" max="13019" width="38.8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25" style="9" customWidth="1"/>
    <col min="13057" max="13086" width="0" style="9" hidden="1" customWidth="1"/>
    <col min="13087" max="13087" width="13.75" style="9" customWidth="1"/>
    <col min="13088" max="13088" width="14.125" style="9" customWidth="1"/>
    <col min="13089" max="13089" width="12.875" style="9" customWidth="1"/>
    <col min="13090" max="13090" width="12.375" style="9" customWidth="1"/>
    <col min="13091" max="13091" width="12.875" style="9" customWidth="1"/>
    <col min="13092" max="13094" width="8.375" style="9" customWidth="1"/>
    <col min="13095" max="13273" width="10" style="9"/>
    <col min="13274" max="13274" width="9.875" style="9" customWidth="1"/>
    <col min="13275" max="13275" width="38.8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25" style="9" customWidth="1"/>
    <col min="13313" max="13342" width="0" style="9" hidden="1" customWidth="1"/>
    <col min="13343" max="13343" width="13.75" style="9" customWidth="1"/>
    <col min="13344" max="13344" width="14.125" style="9" customWidth="1"/>
    <col min="13345" max="13345" width="12.875" style="9" customWidth="1"/>
    <col min="13346" max="13346" width="12.375" style="9" customWidth="1"/>
    <col min="13347" max="13347" width="12.875" style="9" customWidth="1"/>
    <col min="13348" max="13350" width="8.375" style="9" customWidth="1"/>
    <col min="13351" max="13529" width="10" style="9"/>
    <col min="13530" max="13530" width="9.875" style="9" customWidth="1"/>
    <col min="13531" max="13531" width="38.8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25" style="9" customWidth="1"/>
    <col min="13569" max="13598" width="0" style="9" hidden="1" customWidth="1"/>
    <col min="13599" max="13599" width="13.75" style="9" customWidth="1"/>
    <col min="13600" max="13600" width="14.125" style="9" customWidth="1"/>
    <col min="13601" max="13601" width="12.875" style="9" customWidth="1"/>
    <col min="13602" max="13602" width="12.375" style="9" customWidth="1"/>
    <col min="13603" max="13603" width="12.875" style="9" customWidth="1"/>
    <col min="13604" max="13606" width="8.375" style="9" customWidth="1"/>
    <col min="13607" max="13785" width="10" style="9"/>
    <col min="13786" max="13786" width="9.875" style="9" customWidth="1"/>
    <col min="13787" max="13787" width="38.8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25" style="9" customWidth="1"/>
    <col min="13825" max="13854" width="0" style="9" hidden="1" customWidth="1"/>
    <col min="13855" max="13855" width="13.75" style="9" customWidth="1"/>
    <col min="13856" max="13856" width="14.125" style="9" customWidth="1"/>
    <col min="13857" max="13857" width="12.875" style="9" customWidth="1"/>
    <col min="13858" max="13858" width="12.375" style="9" customWidth="1"/>
    <col min="13859" max="13859" width="12.875" style="9" customWidth="1"/>
    <col min="13860" max="13862" width="8.375" style="9" customWidth="1"/>
    <col min="13863" max="14041" width="10" style="9"/>
    <col min="14042" max="14042" width="9.875" style="9" customWidth="1"/>
    <col min="14043" max="14043" width="38.8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25" style="9" customWidth="1"/>
    <col min="14081" max="14110" width="0" style="9" hidden="1" customWidth="1"/>
    <col min="14111" max="14111" width="13.75" style="9" customWidth="1"/>
    <col min="14112" max="14112" width="14.125" style="9" customWidth="1"/>
    <col min="14113" max="14113" width="12.875" style="9" customWidth="1"/>
    <col min="14114" max="14114" width="12.375" style="9" customWidth="1"/>
    <col min="14115" max="14115" width="12.875" style="9" customWidth="1"/>
    <col min="14116" max="14118" width="8.375" style="9" customWidth="1"/>
    <col min="14119" max="14297" width="10" style="9"/>
    <col min="14298" max="14298" width="9.875" style="9" customWidth="1"/>
    <col min="14299" max="14299" width="38.8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25" style="9" customWidth="1"/>
    <col min="14337" max="14366" width="0" style="9" hidden="1" customWidth="1"/>
    <col min="14367" max="14367" width="13.75" style="9" customWidth="1"/>
    <col min="14368" max="14368" width="14.125" style="9" customWidth="1"/>
    <col min="14369" max="14369" width="12.875" style="9" customWidth="1"/>
    <col min="14370" max="14370" width="12.375" style="9" customWidth="1"/>
    <col min="14371" max="14371" width="12.875" style="9" customWidth="1"/>
    <col min="14372" max="14374" width="8.375" style="9" customWidth="1"/>
    <col min="14375" max="14553" width="10" style="9"/>
    <col min="14554" max="14554" width="9.875" style="9" customWidth="1"/>
    <col min="14555" max="14555" width="38.8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25" style="9" customWidth="1"/>
    <col min="14593" max="14622" width="0" style="9" hidden="1" customWidth="1"/>
    <col min="14623" max="14623" width="13.75" style="9" customWidth="1"/>
    <col min="14624" max="14624" width="14.125" style="9" customWidth="1"/>
    <col min="14625" max="14625" width="12.875" style="9" customWidth="1"/>
    <col min="14626" max="14626" width="12.375" style="9" customWidth="1"/>
    <col min="14627" max="14627" width="12.875" style="9" customWidth="1"/>
    <col min="14628" max="14630" width="8.375" style="9" customWidth="1"/>
    <col min="14631" max="14809" width="10" style="9"/>
    <col min="14810" max="14810" width="9.875" style="9" customWidth="1"/>
    <col min="14811" max="14811" width="38.8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25" style="9" customWidth="1"/>
    <col min="14849" max="14878" width="0" style="9" hidden="1" customWidth="1"/>
    <col min="14879" max="14879" width="13.75" style="9" customWidth="1"/>
    <col min="14880" max="14880" width="14.125" style="9" customWidth="1"/>
    <col min="14881" max="14881" width="12.875" style="9" customWidth="1"/>
    <col min="14882" max="14882" width="12.375" style="9" customWidth="1"/>
    <col min="14883" max="14883" width="12.875" style="9" customWidth="1"/>
    <col min="14884" max="14886" width="8.375" style="9" customWidth="1"/>
    <col min="14887" max="15065" width="10" style="9"/>
    <col min="15066" max="15066" width="9.875" style="9" customWidth="1"/>
    <col min="15067" max="15067" width="38.8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25" style="9" customWidth="1"/>
    <col min="15105" max="15134" width="0" style="9" hidden="1" customWidth="1"/>
    <col min="15135" max="15135" width="13.75" style="9" customWidth="1"/>
    <col min="15136" max="15136" width="14.125" style="9" customWidth="1"/>
    <col min="15137" max="15137" width="12.875" style="9" customWidth="1"/>
    <col min="15138" max="15138" width="12.375" style="9" customWidth="1"/>
    <col min="15139" max="15139" width="12.875" style="9" customWidth="1"/>
    <col min="15140" max="15142" width="8.375" style="9" customWidth="1"/>
    <col min="15143" max="15321" width="10" style="9"/>
    <col min="15322" max="15322" width="9.875" style="9" customWidth="1"/>
    <col min="15323" max="15323" width="38.8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25" style="9" customWidth="1"/>
    <col min="15361" max="15390" width="0" style="9" hidden="1" customWidth="1"/>
    <col min="15391" max="15391" width="13.75" style="9" customWidth="1"/>
    <col min="15392" max="15392" width="14.125" style="9" customWidth="1"/>
    <col min="15393" max="15393" width="12.875" style="9" customWidth="1"/>
    <col min="15394" max="15394" width="12.375" style="9" customWidth="1"/>
    <col min="15395" max="15395" width="12.875" style="9" customWidth="1"/>
    <col min="15396" max="15398" width="8.375" style="9" customWidth="1"/>
    <col min="15399" max="15577" width="10" style="9"/>
    <col min="15578" max="15578" width="9.875" style="9" customWidth="1"/>
    <col min="15579" max="15579" width="38.8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25" style="9" customWidth="1"/>
    <col min="15617" max="15646" width="0" style="9" hidden="1" customWidth="1"/>
    <col min="15647" max="15647" width="13.75" style="9" customWidth="1"/>
    <col min="15648" max="15648" width="14.125" style="9" customWidth="1"/>
    <col min="15649" max="15649" width="12.875" style="9" customWidth="1"/>
    <col min="15650" max="15650" width="12.375" style="9" customWidth="1"/>
    <col min="15651" max="15651" width="12.875" style="9" customWidth="1"/>
    <col min="15652" max="15654" width="8.375" style="9" customWidth="1"/>
    <col min="15655" max="15833" width="10" style="9"/>
    <col min="15834" max="15834" width="9.875" style="9" customWidth="1"/>
    <col min="15835" max="15835" width="38.8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25" style="9" customWidth="1"/>
    <col min="15873" max="15902" width="0" style="9" hidden="1" customWidth="1"/>
    <col min="15903" max="15903" width="13.75" style="9" customWidth="1"/>
    <col min="15904" max="15904" width="14.125" style="9" customWidth="1"/>
    <col min="15905" max="15905" width="12.875" style="9" customWidth="1"/>
    <col min="15906" max="15906" width="12.375" style="9" customWidth="1"/>
    <col min="15907" max="15907" width="12.875" style="9" customWidth="1"/>
    <col min="15908" max="15910" width="8.375" style="9" customWidth="1"/>
    <col min="15911" max="16089" width="10" style="9"/>
    <col min="16090" max="16090" width="9.875" style="9" customWidth="1"/>
    <col min="16091" max="16091" width="38.8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25" style="9" customWidth="1"/>
    <col min="16129" max="16158" width="0" style="9" hidden="1" customWidth="1"/>
    <col min="16159" max="16159" width="13.75" style="9" customWidth="1"/>
    <col min="16160" max="16160" width="14.125" style="9" customWidth="1"/>
    <col min="16161" max="16161" width="12.875" style="9" customWidth="1"/>
    <col min="16162" max="16162" width="12.375" style="9" customWidth="1"/>
    <col min="16163" max="16163" width="12.875" style="9" customWidth="1"/>
    <col min="16164" max="16166" width="8.375" style="9" customWidth="1"/>
    <col min="16167" max="16384" width="10" style="9"/>
  </cols>
  <sheetData>
    <row r="1" spans="1:40" ht="38.25" customHeight="1" x14ac:dyDescent="0.45">
      <c r="A1" s="74" t="s">
        <v>1482</v>
      </c>
      <c r="B1" s="1" t="s">
        <v>1977</v>
      </c>
      <c r="C1" s="1" t="s">
        <v>1160</v>
      </c>
      <c r="D1" s="1" t="s">
        <v>0</v>
      </c>
      <c r="E1" s="1" t="s">
        <v>1</v>
      </c>
      <c r="F1" s="1" t="s">
        <v>1479</v>
      </c>
      <c r="G1" s="1" t="s">
        <v>1</v>
      </c>
      <c r="H1" s="5" t="s">
        <v>27</v>
      </c>
      <c r="I1" s="5" t="s">
        <v>28</v>
      </c>
      <c r="J1" s="5" t="s">
        <v>1338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1152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1612</v>
      </c>
      <c r="AJ1" s="5" t="s">
        <v>54</v>
      </c>
      <c r="AK1" s="5" t="s">
        <v>55</v>
      </c>
      <c r="AL1" s="5" t="s">
        <v>56</v>
      </c>
      <c r="AM1" s="6" t="s">
        <v>1481</v>
      </c>
      <c r="AN1" s="117" t="s">
        <v>1480</v>
      </c>
    </row>
    <row r="2" spans="1:40" ht="23.25" hidden="1" customHeight="1" x14ac:dyDescent="0.45">
      <c r="A2" s="74"/>
      <c r="B2" s="10" t="s">
        <v>63</v>
      </c>
      <c r="C2" s="34" t="s">
        <v>63</v>
      </c>
      <c r="D2" s="45" t="s">
        <v>64</v>
      </c>
      <c r="E2" s="11" t="s">
        <v>61</v>
      </c>
      <c r="F2" s="11">
        <v>0</v>
      </c>
      <c r="G2" s="11"/>
      <c r="H2" s="16"/>
      <c r="I2" s="16"/>
      <c r="J2" s="17"/>
      <c r="K2" s="101"/>
      <c r="L2" s="17"/>
      <c r="M2" s="17"/>
      <c r="N2" s="17"/>
      <c r="O2" s="10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6"/>
      <c r="AE2" s="16"/>
      <c r="AF2" s="16"/>
      <c r="AG2" s="16"/>
      <c r="AH2" s="17"/>
      <c r="AI2" s="17"/>
      <c r="AJ2" s="17"/>
      <c r="AK2" s="17"/>
      <c r="AL2" s="17"/>
      <c r="AM2" s="18">
        <f>SUM(H2:AL2)</f>
        <v>0</v>
      </c>
      <c r="AN2" s="116">
        <f>AM2*F2</f>
        <v>0</v>
      </c>
    </row>
    <row r="3" spans="1:40" ht="23.25" hidden="1" customHeight="1" x14ac:dyDescent="0.45">
      <c r="A3" s="74"/>
      <c r="B3" s="10" t="s">
        <v>95</v>
      </c>
      <c r="C3" s="34" t="s">
        <v>95</v>
      </c>
      <c r="D3" s="10" t="s">
        <v>96</v>
      </c>
      <c r="E3" s="11" t="s">
        <v>61</v>
      </c>
      <c r="F3" s="11">
        <v>0</v>
      </c>
      <c r="G3" s="11"/>
      <c r="H3" s="16"/>
      <c r="I3" s="16"/>
      <c r="J3" s="17"/>
      <c r="K3" s="101"/>
      <c r="L3" s="17"/>
      <c r="M3" s="17"/>
      <c r="N3" s="17"/>
      <c r="O3" s="101"/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6"/>
      <c r="AE3" s="16"/>
      <c r="AF3" s="16"/>
      <c r="AG3" s="16"/>
      <c r="AH3" s="17"/>
      <c r="AI3" s="17"/>
      <c r="AJ3" s="17"/>
      <c r="AK3" s="17"/>
      <c r="AL3" s="17"/>
      <c r="AM3" s="18">
        <f t="shared" ref="AM3:AM65" si="0">H3+I3+J3+K3+L3+M3+N3+O3+P3+Q3+R3+S3+T3+U3+V3+W3+X3+Y3+Z3+AA3+AB3+AC3+AD3+AE3+AF3+AG3+AH3+AI3+AJ3+AK3+AL3</f>
        <v>0</v>
      </c>
      <c r="AN3" s="116">
        <f t="shared" ref="AN3:AN64" si="1">AM3*F3</f>
        <v>0</v>
      </c>
    </row>
    <row r="4" spans="1:40" ht="23.25" hidden="1" customHeight="1" x14ac:dyDescent="0.45">
      <c r="A4" s="74"/>
      <c r="B4" s="19" t="s">
        <v>97</v>
      </c>
      <c r="C4" s="167" t="s">
        <v>97</v>
      </c>
      <c r="D4" s="19" t="s">
        <v>1325</v>
      </c>
      <c r="E4" s="11" t="s">
        <v>61</v>
      </c>
      <c r="F4" s="11">
        <v>0</v>
      </c>
      <c r="G4" s="11"/>
      <c r="H4" s="16"/>
      <c r="I4" s="16"/>
      <c r="J4" s="17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E4" s="16"/>
      <c r="AF4" s="16"/>
      <c r="AG4" s="16"/>
      <c r="AH4" s="17"/>
      <c r="AI4" s="17"/>
      <c r="AJ4" s="17"/>
      <c r="AK4" s="17"/>
      <c r="AL4" s="17"/>
      <c r="AM4" s="18">
        <f t="shared" si="0"/>
        <v>0</v>
      </c>
      <c r="AN4" s="116">
        <f t="shared" si="1"/>
        <v>0</v>
      </c>
    </row>
    <row r="5" spans="1:40" ht="23.25" hidden="1" customHeight="1" x14ac:dyDescent="0.45">
      <c r="A5" s="74"/>
      <c r="B5" s="10" t="s">
        <v>98</v>
      </c>
      <c r="C5" s="34" t="s">
        <v>98</v>
      </c>
      <c r="D5" s="10" t="s">
        <v>99</v>
      </c>
      <c r="E5" s="11" t="s">
        <v>61</v>
      </c>
      <c r="F5" s="11">
        <v>0</v>
      </c>
      <c r="G5" s="11"/>
      <c r="H5" s="16"/>
      <c r="I5" s="16"/>
      <c r="J5" s="17"/>
      <c r="K5" s="101"/>
      <c r="L5" s="17"/>
      <c r="M5" s="17"/>
      <c r="N5" s="17"/>
      <c r="O5" s="101"/>
      <c r="P5" s="1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6"/>
      <c r="AE5" s="16"/>
      <c r="AF5" s="16"/>
      <c r="AG5" s="16"/>
      <c r="AH5" s="17"/>
      <c r="AI5" s="17"/>
      <c r="AJ5" s="17"/>
      <c r="AK5" s="17"/>
      <c r="AL5" s="17"/>
      <c r="AM5" s="18">
        <f t="shared" si="0"/>
        <v>0</v>
      </c>
      <c r="AN5" s="116">
        <f t="shared" si="1"/>
        <v>0</v>
      </c>
    </row>
    <row r="6" spans="1:40" ht="23.25" hidden="1" customHeight="1" x14ac:dyDescent="0.45">
      <c r="A6" s="74"/>
      <c r="B6" s="10" t="s">
        <v>100</v>
      </c>
      <c r="C6" s="34" t="s">
        <v>100</v>
      </c>
      <c r="D6" s="10" t="s">
        <v>101</v>
      </c>
      <c r="E6" s="11" t="s">
        <v>61</v>
      </c>
      <c r="F6" s="11">
        <v>0</v>
      </c>
      <c r="G6" s="11"/>
      <c r="H6" s="16"/>
      <c r="I6" s="16"/>
      <c r="J6" s="17"/>
      <c r="K6" s="101"/>
      <c r="L6" s="17"/>
      <c r="M6" s="17"/>
      <c r="N6" s="17"/>
      <c r="O6" s="101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6"/>
      <c r="AE6" s="16"/>
      <c r="AF6" s="16"/>
      <c r="AG6" s="16"/>
      <c r="AH6" s="17"/>
      <c r="AI6" s="17"/>
      <c r="AJ6" s="17"/>
      <c r="AK6" s="17"/>
      <c r="AL6" s="17"/>
      <c r="AM6" s="18">
        <f t="shared" si="0"/>
        <v>0</v>
      </c>
      <c r="AN6" s="116">
        <f t="shared" si="1"/>
        <v>0</v>
      </c>
    </row>
    <row r="7" spans="1:40" ht="23.25" hidden="1" customHeight="1" x14ac:dyDescent="0.45">
      <c r="A7" s="74"/>
      <c r="B7" s="10" t="s">
        <v>102</v>
      </c>
      <c r="C7" s="34" t="s">
        <v>102</v>
      </c>
      <c r="D7" s="10" t="s">
        <v>1475</v>
      </c>
      <c r="E7" s="11" t="s">
        <v>61</v>
      </c>
      <c r="F7" s="11">
        <v>0</v>
      </c>
      <c r="G7" s="11"/>
      <c r="H7" s="16"/>
      <c r="I7" s="16"/>
      <c r="J7" s="17"/>
      <c r="K7" s="101"/>
      <c r="L7" s="17"/>
      <c r="M7" s="17"/>
      <c r="N7" s="17"/>
      <c r="O7" s="101"/>
      <c r="P7" s="1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6"/>
      <c r="AE7" s="16"/>
      <c r="AF7" s="16"/>
      <c r="AG7" s="16"/>
      <c r="AH7" s="17"/>
      <c r="AI7" s="17"/>
      <c r="AJ7" s="17"/>
      <c r="AK7" s="17"/>
      <c r="AL7" s="17"/>
      <c r="AM7" s="18">
        <f t="shared" si="0"/>
        <v>0</v>
      </c>
      <c r="AN7" s="116">
        <f t="shared" si="1"/>
        <v>0</v>
      </c>
    </row>
    <row r="8" spans="1:40" ht="23.25" hidden="1" customHeight="1" x14ac:dyDescent="0.45">
      <c r="A8" s="74"/>
      <c r="B8" s="10" t="s">
        <v>103</v>
      </c>
      <c r="C8" s="34" t="s">
        <v>103</v>
      </c>
      <c r="D8" s="10" t="s">
        <v>104</v>
      </c>
      <c r="E8" s="11" t="s">
        <v>61</v>
      </c>
      <c r="G8" s="11">
        <v>0</v>
      </c>
      <c r="H8" s="16"/>
      <c r="I8" s="16"/>
      <c r="J8" s="17"/>
      <c r="K8" s="101"/>
      <c r="L8" s="17"/>
      <c r="M8" s="17"/>
      <c r="N8" s="17"/>
      <c r="O8" s="101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6"/>
      <c r="AE8" s="16"/>
      <c r="AF8" s="16"/>
      <c r="AG8" s="16"/>
      <c r="AH8" s="17"/>
      <c r="AI8" s="17"/>
      <c r="AJ8" s="17"/>
      <c r="AK8" s="17"/>
      <c r="AL8" s="17"/>
      <c r="AM8" s="18">
        <f t="shared" si="0"/>
        <v>0</v>
      </c>
      <c r="AN8" s="116">
        <f>AM8*G8</f>
        <v>0</v>
      </c>
    </row>
    <row r="9" spans="1:40" ht="23.25" hidden="1" customHeight="1" x14ac:dyDescent="0.45">
      <c r="A9" s="74"/>
      <c r="B9" s="10" t="s">
        <v>105</v>
      </c>
      <c r="C9" s="34" t="s">
        <v>105</v>
      </c>
      <c r="D9" s="10" t="s">
        <v>106</v>
      </c>
      <c r="E9" s="11" t="s">
        <v>91</v>
      </c>
      <c r="F9" s="11">
        <v>0</v>
      </c>
      <c r="G9" s="11"/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G9" s="16"/>
      <c r="AH9" s="17"/>
      <c r="AI9" s="17"/>
      <c r="AJ9" s="17"/>
      <c r="AK9" s="17"/>
      <c r="AL9" s="17"/>
      <c r="AM9" s="18">
        <f t="shared" si="0"/>
        <v>0</v>
      </c>
      <c r="AN9" s="116">
        <f t="shared" si="1"/>
        <v>0</v>
      </c>
    </row>
    <row r="10" spans="1:40" ht="23.25" hidden="1" customHeight="1" x14ac:dyDescent="0.45">
      <c r="A10" s="74"/>
      <c r="B10" s="10" t="s">
        <v>107</v>
      </c>
      <c r="C10" s="34" t="s">
        <v>107</v>
      </c>
      <c r="D10" s="10" t="s">
        <v>108</v>
      </c>
      <c r="E10" s="11" t="s">
        <v>91</v>
      </c>
      <c r="F10" s="11">
        <v>0</v>
      </c>
      <c r="G10" s="11"/>
      <c r="H10" s="16"/>
      <c r="I10" s="16"/>
      <c r="J10" s="17"/>
      <c r="K10" s="101"/>
      <c r="L10" s="17"/>
      <c r="M10" s="17"/>
      <c r="N10" s="17"/>
      <c r="O10" s="101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6"/>
      <c r="AE10" s="16"/>
      <c r="AF10" s="16"/>
      <c r="AG10" s="16"/>
      <c r="AH10" s="17"/>
      <c r="AI10" s="17"/>
      <c r="AJ10" s="17"/>
      <c r="AK10" s="17"/>
      <c r="AL10" s="17"/>
      <c r="AM10" s="18">
        <f t="shared" si="0"/>
        <v>0</v>
      </c>
      <c r="AN10" s="116">
        <f t="shared" si="1"/>
        <v>0</v>
      </c>
    </row>
    <row r="11" spans="1:40" ht="23.25" hidden="1" customHeight="1" x14ac:dyDescent="0.45">
      <c r="A11" s="74"/>
      <c r="B11" s="10" t="s">
        <v>109</v>
      </c>
      <c r="C11" s="34" t="s">
        <v>109</v>
      </c>
      <c r="D11" s="10" t="s">
        <v>110</v>
      </c>
      <c r="E11" s="11" t="s">
        <v>61</v>
      </c>
      <c r="F11" s="11">
        <v>0</v>
      </c>
      <c r="G11" s="11"/>
      <c r="H11" s="16"/>
      <c r="I11" s="16"/>
      <c r="J11" s="17"/>
      <c r="K11" s="101"/>
      <c r="L11" s="17"/>
      <c r="M11" s="17"/>
      <c r="N11" s="17"/>
      <c r="O11" s="101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6"/>
      <c r="AE11" s="16"/>
      <c r="AF11" s="16"/>
      <c r="AG11" s="16"/>
      <c r="AH11" s="17"/>
      <c r="AI11" s="17"/>
      <c r="AJ11" s="17"/>
      <c r="AK11" s="17"/>
      <c r="AL11" s="17"/>
      <c r="AM11" s="18">
        <f t="shared" si="0"/>
        <v>0</v>
      </c>
      <c r="AN11" s="116">
        <f t="shared" si="1"/>
        <v>0</v>
      </c>
    </row>
    <row r="12" spans="1:40" ht="23.25" hidden="1" customHeight="1" x14ac:dyDescent="0.45">
      <c r="A12" s="74"/>
      <c r="B12" s="10" t="s">
        <v>111</v>
      </c>
      <c r="C12" s="34" t="s">
        <v>111</v>
      </c>
      <c r="D12" s="10" t="s">
        <v>112</v>
      </c>
      <c r="E12" s="11" t="s">
        <v>61</v>
      </c>
      <c r="F12" s="11">
        <v>0</v>
      </c>
      <c r="G12" s="11"/>
      <c r="H12" s="16"/>
      <c r="I12" s="16"/>
      <c r="J12" s="17"/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6"/>
      <c r="AE12" s="16"/>
      <c r="AF12" s="16"/>
      <c r="AG12" s="16"/>
      <c r="AH12" s="17"/>
      <c r="AI12" s="17"/>
      <c r="AJ12" s="17"/>
      <c r="AK12" s="17"/>
      <c r="AL12" s="17"/>
      <c r="AM12" s="18">
        <f t="shared" si="0"/>
        <v>0</v>
      </c>
      <c r="AN12" s="116">
        <f t="shared" si="1"/>
        <v>0</v>
      </c>
    </row>
    <row r="13" spans="1:40" ht="23.25" hidden="1" customHeight="1" x14ac:dyDescent="0.45">
      <c r="A13" s="74"/>
      <c r="B13" s="10" t="s">
        <v>113</v>
      </c>
      <c r="C13" s="34" t="s">
        <v>113</v>
      </c>
      <c r="D13" s="10" t="s">
        <v>114</v>
      </c>
      <c r="E13" s="11" t="s">
        <v>61</v>
      </c>
      <c r="F13" s="11">
        <v>0</v>
      </c>
      <c r="G13" s="11"/>
      <c r="H13" s="16"/>
      <c r="I13" s="16"/>
      <c r="J13" s="17"/>
      <c r="K13" s="101"/>
      <c r="L13" s="17"/>
      <c r="M13" s="17"/>
      <c r="N13" s="17"/>
      <c r="O13" s="101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6"/>
      <c r="AE13" s="16"/>
      <c r="AF13" s="16"/>
      <c r="AG13" s="16"/>
      <c r="AH13" s="17"/>
      <c r="AI13" s="17"/>
      <c r="AJ13" s="17"/>
      <c r="AK13" s="17"/>
      <c r="AL13" s="17"/>
      <c r="AM13" s="18">
        <f t="shared" si="0"/>
        <v>0</v>
      </c>
      <c r="AN13" s="116">
        <f t="shared" si="1"/>
        <v>0</v>
      </c>
    </row>
    <row r="14" spans="1:40" ht="23.25" hidden="1" customHeight="1" x14ac:dyDescent="0.45">
      <c r="A14" s="74"/>
      <c r="B14" s="10" t="s">
        <v>115</v>
      </c>
      <c r="C14" s="34" t="s">
        <v>115</v>
      </c>
      <c r="D14" s="10" t="s">
        <v>116</v>
      </c>
      <c r="E14" s="11" t="s">
        <v>61</v>
      </c>
      <c r="F14" s="11">
        <v>0</v>
      </c>
      <c r="G14" s="11"/>
      <c r="H14" s="16"/>
      <c r="I14" s="16"/>
      <c r="J14" s="17"/>
      <c r="K14" s="101"/>
      <c r="L14" s="17"/>
      <c r="M14" s="17"/>
      <c r="N14" s="17"/>
      <c r="O14" s="101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 t="shared" si="0"/>
        <v>0</v>
      </c>
      <c r="AN14" s="116">
        <f t="shared" si="1"/>
        <v>0</v>
      </c>
    </row>
    <row r="15" spans="1:40" ht="23.25" hidden="1" customHeight="1" x14ac:dyDescent="0.45">
      <c r="A15" s="74"/>
      <c r="B15" s="10" t="s">
        <v>117</v>
      </c>
      <c r="C15" s="34" t="s">
        <v>117</v>
      </c>
      <c r="D15" s="10" t="s">
        <v>118</v>
      </c>
      <c r="E15" s="11" t="s">
        <v>61</v>
      </c>
      <c r="F15" s="11">
        <v>0</v>
      </c>
      <c r="G15" s="11"/>
      <c r="H15" s="16"/>
      <c r="I15" s="16"/>
      <c r="J15" s="17"/>
      <c r="K15" s="101"/>
      <c r="L15" s="17"/>
      <c r="M15" s="17"/>
      <c r="N15" s="17"/>
      <c r="O15" s="101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/>
      <c r="AJ15" s="17"/>
      <c r="AK15" s="17"/>
      <c r="AL15" s="17"/>
      <c r="AM15" s="18">
        <f t="shared" si="0"/>
        <v>0</v>
      </c>
      <c r="AN15" s="116">
        <f t="shared" si="1"/>
        <v>0</v>
      </c>
    </row>
    <row r="16" spans="1:40" ht="23.25" hidden="1" customHeight="1" x14ac:dyDescent="0.45">
      <c r="A16" s="74"/>
      <c r="B16" s="10" t="s">
        <v>119</v>
      </c>
      <c r="C16" s="34" t="s">
        <v>119</v>
      </c>
      <c r="D16" s="10" t="s">
        <v>120</v>
      </c>
      <c r="E16" s="11" t="s">
        <v>61</v>
      </c>
      <c r="F16" s="11">
        <v>0</v>
      </c>
      <c r="G16" s="11"/>
      <c r="H16" s="16"/>
      <c r="I16" s="16"/>
      <c r="J16" s="17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0"/>
        <v>0</v>
      </c>
      <c r="AN16" s="116">
        <f t="shared" si="1"/>
        <v>0</v>
      </c>
    </row>
    <row r="17" spans="1:40" ht="23.25" hidden="1" customHeight="1" x14ac:dyDescent="0.45">
      <c r="A17" s="74"/>
      <c r="B17" s="10" t="s">
        <v>121</v>
      </c>
      <c r="C17" s="34" t="s">
        <v>121</v>
      </c>
      <c r="D17" s="10" t="s">
        <v>122</v>
      </c>
      <c r="E17" s="11" t="s">
        <v>61</v>
      </c>
      <c r="F17" s="11">
        <v>0</v>
      </c>
      <c r="G17" s="11"/>
      <c r="H17" s="16"/>
      <c r="I17" s="16"/>
      <c r="J17" s="17"/>
      <c r="K17" s="101"/>
      <c r="L17" s="17"/>
      <c r="M17" s="17"/>
      <c r="N17" s="17"/>
      <c r="O17" s="101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6"/>
      <c r="AE17" s="16"/>
      <c r="AF17" s="16"/>
      <c r="AG17" s="16"/>
      <c r="AH17" s="17"/>
      <c r="AI17" s="17"/>
      <c r="AJ17" s="17"/>
      <c r="AK17" s="17"/>
      <c r="AL17" s="17"/>
      <c r="AM17" s="18">
        <f t="shared" si="0"/>
        <v>0</v>
      </c>
      <c r="AN17" s="116">
        <f t="shared" si="1"/>
        <v>0</v>
      </c>
    </row>
    <row r="18" spans="1:40" ht="23.25" hidden="1" customHeight="1" x14ac:dyDescent="0.45">
      <c r="A18" s="74"/>
      <c r="B18" s="10" t="s">
        <v>123</v>
      </c>
      <c r="C18" s="34" t="s">
        <v>123</v>
      </c>
      <c r="D18" s="10" t="s">
        <v>124</v>
      </c>
      <c r="E18" s="11" t="s">
        <v>61</v>
      </c>
      <c r="F18" s="11">
        <v>0</v>
      </c>
      <c r="G18" s="11"/>
      <c r="H18" s="16"/>
      <c r="I18" s="16"/>
      <c r="J18" s="17"/>
      <c r="K18" s="101"/>
      <c r="L18" s="17"/>
      <c r="M18" s="17"/>
      <c r="N18" s="17"/>
      <c r="O18" s="101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6"/>
      <c r="AE18" s="16"/>
      <c r="AF18" s="16"/>
      <c r="AG18" s="16"/>
      <c r="AH18" s="17"/>
      <c r="AI18" s="17"/>
      <c r="AJ18" s="17"/>
      <c r="AK18" s="17"/>
      <c r="AL18" s="17"/>
      <c r="AM18" s="18">
        <f t="shared" si="0"/>
        <v>0</v>
      </c>
      <c r="AN18" s="116">
        <f t="shared" si="1"/>
        <v>0</v>
      </c>
    </row>
    <row r="19" spans="1:40" ht="23.25" hidden="1" customHeight="1" x14ac:dyDescent="0.45">
      <c r="A19" s="74"/>
      <c r="B19" s="10" t="s">
        <v>1277</v>
      </c>
      <c r="C19" s="34" t="s">
        <v>1277</v>
      </c>
      <c r="D19" s="10" t="s">
        <v>125</v>
      </c>
      <c r="E19" s="11" t="s">
        <v>61</v>
      </c>
      <c r="F19" s="11">
        <v>0</v>
      </c>
      <c r="G19" s="11"/>
      <c r="H19" s="16"/>
      <c r="I19" s="16"/>
      <c r="J19" s="17"/>
      <c r="K19" s="101"/>
      <c r="L19" s="17"/>
      <c r="M19" s="17"/>
      <c r="N19" s="17"/>
      <c r="O19" s="101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6"/>
      <c r="AE19" s="16"/>
      <c r="AF19" s="16"/>
      <c r="AG19" s="16"/>
      <c r="AH19" s="17"/>
      <c r="AI19" s="17"/>
      <c r="AJ19" s="17"/>
      <c r="AK19" s="17"/>
      <c r="AL19" s="17"/>
      <c r="AM19" s="18">
        <f t="shared" si="0"/>
        <v>0</v>
      </c>
      <c r="AN19" s="116">
        <f t="shared" si="1"/>
        <v>0</v>
      </c>
    </row>
    <row r="20" spans="1:40" ht="23.25" customHeight="1" x14ac:dyDescent="0.45">
      <c r="A20" s="74"/>
      <c r="B20" s="34" t="s">
        <v>126</v>
      </c>
      <c r="C20" s="34">
        <v>1020501005</v>
      </c>
      <c r="D20" s="21" t="s">
        <v>127</v>
      </c>
      <c r="E20" s="11" t="s">
        <v>61</v>
      </c>
      <c r="F20" s="11">
        <v>0</v>
      </c>
      <c r="G20" s="11"/>
      <c r="H20" s="16"/>
      <c r="I20" s="16"/>
      <c r="J20" s="17"/>
      <c r="K20" s="101"/>
      <c r="L20" s="17"/>
      <c r="M20" s="17"/>
      <c r="N20" s="17"/>
      <c r="O20" s="101"/>
      <c r="P20" s="16"/>
      <c r="Q20" s="17"/>
      <c r="R20" s="17"/>
      <c r="S20" s="17"/>
      <c r="T20" s="17"/>
      <c r="U20" s="17"/>
      <c r="V20" s="17"/>
      <c r="W20" s="17">
        <v>100</v>
      </c>
      <c r="X20" s="17"/>
      <c r="Y20" s="17"/>
      <c r="Z20" s="17"/>
      <c r="AA20" s="17"/>
      <c r="AB20" s="17"/>
      <c r="AC20" s="17"/>
      <c r="AD20" s="16"/>
      <c r="AE20" s="16"/>
      <c r="AF20" s="16"/>
      <c r="AG20" s="16"/>
      <c r="AH20" s="17"/>
      <c r="AI20" s="17"/>
      <c r="AJ20" s="17"/>
      <c r="AK20" s="17"/>
      <c r="AL20" s="17"/>
      <c r="AM20" s="18">
        <f>H20+I20+J20+K20+L20+M20+N20+O20+P20+Q20+R20+S20+T20+U20+V20+W20+X20+Y20+Z20+AA20+AB20+AC20+AD20+AE20+AF20+AG20+AH20+AI20+AJ20+AK20+AL20</f>
        <v>100</v>
      </c>
      <c r="AN20" s="116">
        <f>AM20*F20</f>
        <v>0</v>
      </c>
    </row>
    <row r="21" spans="1:40" ht="23.25" customHeight="1" x14ac:dyDescent="0.45">
      <c r="A21" s="74"/>
      <c r="B21" s="34"/>
      <c r="C21" s="34">
        <v>1020701005</v>
      </c>
      <c r="D21" s="21" t="s">
        <v>1465</v>
      </c>
      <c r="E21" s="11" t="s">
        <v>61</v>
      </c>
      <c r="F21" s="11">
        <v>0</v>
      </c>
      <c r="G21" s="11"/>
      <c r="H21" s="16"/>
      <c r="I21" s="16"/>
      <c r="J21" s="17"/>
      <c r="K21" s="101"/>
      <c r="L21" s="17"/>
      <c r="M21" s="17"/>
      <c r="N21" s="17"/>
      <c r="O21" s="101"/>
      <c r="P21" s="16"/>
      <c r="Q21" s="17"/>
      <c r="R21" s="17"/>
      <c r="S21" s="17"/>
      <c r="T21" s="17"/>
      <c r="U21" s="17"/>
      <c r="V21" s="17"/>
      <c r="W21" s="17">
        <v>100</v>
      </c>
      <c r="X21" s="17"/>
      <c r="Y21" s="17"/>
      <c r="Z21" s="17"/>
      <c r="AA21" s="17"/>
      <c r="AB21" s="17"/>
      <c r="AC21" s="17"/>
      <c r="AD21" s="16"/>
      <c r="AE21" s="16"/>
      <c r="AF21" s="16"/>
      <c r="AG21" s="16"/>
      <c r="AH21" s="17"/>
      <c r="AI21" s="17"/>
      <c r="AJ21" s="17"/>
      <c r="AK21" s="17"/>
      <c r="AL21" s="17"/>
      <c r="AM21" s="18">
        <f>H21+I21+J21+K21+L21+M21+N21+O21+P21+Q21+R21+S21+T21+U21+V21+W21+X21+Y21+Z21+AA21+AB21+AC21+AD21+AE21+AF21+AG21+AH21+AI21+AJ21+AK21+AL21</f>
        <v>100</v>
      </c>
      <c r="AN21" s="116">
        <f>AM21*F21</f>
        <v>0</v>
      </c>
    </row>
    <row r="22" spans="1:40" ht="23.25" hidden="1" customHeight="1" x14ac:dyDescent="0.45">
      <c r="A22" s="74"/>
      <c r="B22" s="10" t="s">
        <v>128</v>
      </c>
      <c r="C22" s="34" t="s">
        <v>128</v>
      </c>
      <c r="D22" s="10" t="s">
        <v>129</v>
      </c>
      <c r="E22" s="11" t="s">
        <v>61</v>
      </c>
      <c r="F22" s="11">
        <v>0</v>
      </c>
      <c r="G22" s="11"/>
      <c r="H22" s="16"/>
      <c r="I22" s="16"/>
      <c r="J22" s="17"/>
      <c r="K22" s="101"/>
      <c r="L22" s="17"/>
      <c r="M22" s="17"/>
      <c r="N22" s="17"/>
      <c r="O22" s="101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6"/>
      <c r="AE22" s="16"/>
      <c r="AF22" s="16"/>
      <c r="AG22" s="16"/>
      <c r="AH22" s="17"/>
      <c r="AI22" s="17"/>
      <c r="AJ22" s="17"/>
      <c r="AK22" s="17"/>
      <c r="AL22" s="17"/>
      <c r="AM22" s="18">
        <f t="shared" si="0"/>
        <v>0</v>
      </c>
      <c r="AN22" s="116">
        <f t="shared" si="1"/>
        <v>0</v>
      </c>
    </row>
    <row r="23" spans="1:40" ht="23.25" hidden="1" customHeight="1" x14ac:dyDescent="0.45">
      <c r="A23" s="74"/>
      <c r="B23" s="10" t="s">
        <v>130</v>
      </c>
      <c r="C23" s="34" t="s">
        <v>130</v>
      </c>
      <c r="D23" s="10" t="s">
        <v>131</v>
      </c>
      <c r="E23" s="11" t="s">
        <v>265</v>
      </c>
      <c r="F23" s="11">
        <v>0</v>
      </c>
      <c r="G23" s="11"/>
      <c r="H23" s="16"/>
      <c r="I23" s="16"/>
      <c r="J23" s="17"/>
      <c r="K23" s="101"/>
      <c r="L23" s="17"/>
      <c r="M23" s="17"/>
      <c r="N23" s="17"/>
      <c r="O23" s="101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6"/>
      <c r="AE23" s="16"/>
      <c r="AF23" s="16"/>
      <c r="AG23" s="16"/>
      <c r="AH23" s="17"/>
      <c r="AI23" s="17"/>
      <c r="AJ23" s="17"/>
      <c r="AK23" s="17"/>
      <c r="AL23" s="17"/>
      <c r="AM23" s="18">
        <f t="shared" si="0"/>
        <v>0</v>
      </c>
      <c r="AN23" s="116">
        <f t="shared" si="1"/>
        <v>0</v>
      </c>
    </row>
    <row r="24" spans="1:40" ht="23.25" hidden="1" customHeight="1" x14ac:dyDescent="0.45">
      <c r="A24" s="74"/>
      <c r="B24" s="10" t="s">
        <v>1647</v>
      </c>
      <c r="C24" s="34" t="s">
        <v>1647</v>
      </c>
      <c r="D24" s="10" t="s">
        <v>132</v>
      </c>
      <c r="E24" s="11" t="s">
        <v>265</v>
      </c>
      <c r="F24" s="11">
        <v>0</v>
      </c>
      <c r="G24" s="11"/>
      <c r="H24" s="16"/>
      <c r="I24" s="16"/>
      <c r="J24" s="17"/>
      <c r="K24" s="101"/>
      <c r="L24" s="17"/>
      <c r="M24" s="17"/>
      <c r="N24" s="17"/>
      <c r="O24" s="101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6"/>
      <c r="AE24" s="16"/>
      <c r="AF24" s="16"/>
      <c r="AG24" s="16"/>
      <c r="AH24" s="17"/>
      <c r="AI24" s="17"/>
      <c r="AJ24" s="17"/>
      <c r="AK24" s="17"/>
      <c r="AL24" s="17"/>
      <c r="AM24" s="18">
        <f t="shared" si="0"/>
        <v>0</v>
      </c>
      <c r="AN24" s="116">
        <f t="shared" si="1"/>
        <v>0</v>
      </c>
    </row>
    <row r="25" spans="1:40" ht="23.25" hidden="1" customHeight="1" x14ac:dyDescent="0.45">
      <c r="A25" s="74"/>
      <c r="B25" s="10" t="s">
        <v>1085</v>
      </c>
      <c r="C25" s="34" t="s">
        <v>1085</v>
      </c>
      <c r="D25" s="10" t="s">
        <v>1086</v>
      </c>
      <c r="E25" s="11" t="s">
        <v>61</v>
      </c>
      <c r="F25" s="11">
        <v>0</v>
      </c>
      <c r="G25" s="11"/>
      <c r="H25" s="16"/>
      <c r="I25" s="16"/>
      <c r="J25" s="17"/>
      <c r="K25" s="101"/>
      <c r="L25" s="17"/>
      <c r="M25" s="17"/>
      <c r="N25" s="17"/>
      <c r="O25" s="101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6"/>
      <c r="AE25" s="16"/>
      <c r="AF25" s="16"/>
      <c r="AG25" s="16"/>
      <c r="AH25" s="17"/>
      <c r="AI25" s="17"/>
      <c r="AJ25" s="17"/>
      <c r="AK25" s="17"/>
      <c r="AL25" s="17"/>
      <c r="AM25" s="18">
        <f t="shared" si="0"/>
        <v>0</v>
      </c>
      <c r="AN25" s="116">
        <f t="shared" si="1"/>
        <v>0</v>
      </c>
    </row>
    <row r="26" spans="1:40" ht="23.25" hidden="1" customHeight="1" x14ac:dyDescent="0.45">
      <c r="A26" s="74"/>
      <c r="B26" s="42" t="s">
        <v>1087</v>
      </c>
      <c r="C26" s="120" t="s">
        <v>1087</v>
      </c>
      <c r="D26" s="10" t="s">
        <v>1300</v>
      </c>
      <c r="E26" s="11" t="s">
        <v>61</v>
      </c>
      <c r="F26" s="11">
        <v>0</v>
      </c>
      <c r="G26" s="11"/>
      <c r="H26" s="16"/>
      <c r="I26" s="16"/>
      <c r="J26" s="17"/>
      <c r="K26" s="101"/>
      <c r="L26" s="17"/>
      <c r="M26" s="17"/>
      <c r="N26" s="17"/>
      <c r="O26" s="101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6"/>
      <c r="AE26" s="16"/>
      <c r="AF26" s="16"/>
      <c r="AG26" s="16"/>
      <c r="AH26" s="17"/>
      <c r="AI26" s="17"/>
      <c r="AJ26" s="17"/>
      <c r="AK26" s="17"/>
      <c r="AL26" s="17"/>
      <c r="AM26" s="18">
        <f t="shared" si="0"/>
        <v>0</v>
      </c>
      <c r="AN26" s="116">
        <f t="shared" si="1"/>
        <v>0</v>
      </c>
    </row>
    <row r="27" spans="1:40" ht="23.25" customHeight="1" x14ac:dyDescent="0.45">
      <c r="A27" s="74"/>
      <c r="B27" s="10" t="s">
        <v>1132</v>
      </c>
      <c r="C27" s="34">
        <v>1020501046</v>
      </c>
      <c r="D27" s="10" t="s">
        <v>1568</v>
      </c>
      <c r="E27" s="11" t="s">
        <v>61</v>
      </c>
      <c r="F27" s="11">
        <v>0</v>
      </c>
      <c r="G27" s="11"/>
      <c r="H27" s="16"/>
      <c r="I27" s="16"/>
      <c r="J27" s="17"/>
      <c r="K27" s="101"/>
      <c r="L27" s="17"/>
      <c r="M27" s="17"/>
      <c r="N27" s="17"/>
      <c r="O27" s="101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6"/>
      <c r="AE27" s="16"/>
      <c r="AF27" s="16"/>
      <c r="AG27" s="16"/>
      <c r="AH27" s="17"/>
      <c r="AI27" s="17">
        <v>400</v>
      </c>
      <c r="AJ27" s="17"/>
      <c r="AK27" s="17"/>
      <c r="AL27" s="17"/>
      <c r="AM27" s="18">
        <f t="shared" si="0"/>
        <v>400</v>
      </c>
      <c r="AN27" s="116">
        <f t="shared" si="1"/>
        <v>0</v>
      </c>
    </row>
    <row r="28" spans="1:40" ht="23.25" hidden="1" customHeight="1" x14ac:dyDescent="0.45">
      <c r="A28" s="74"/>
      <c r="B28" s="10" t="s">
        <v>1095</v>
      </c>
      <c r="C28" s="34" t="s">
        <v>1095</v>
      </c>
      <c r="D28" s="10" t="s">
        <v>1096</v>
      </c>
      <c r="E28" s="11" t="s">
        <v>61</v>
      </c>
      <c r="F28" s="11">
        <v>0</v>
      </c>
      <c r="G28" s="11"/>
      <c r="H28" s="16"/>
      <c r="I28" s="16"/>
      <c r="J28" s="17"/>
      <c r="K28" s="101"/>
      <c r="L28" s="17"/>
      <c r="M28" s="17"/>
      <c r="N28" s="17"/>
      <c r="O28" s="101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6"/>
      <c r="AE28" s="16"/>
      <c r="AF28" s="16"/>
      <c r="AG28" s="16"/>
      <c r="AH28" s="17"/>
      <c r="AI28" s="17"/>
      <c r="AJ28" s="17"/>
      <c r="AK28" s="17"/>
      <c r="AL28" s="17"/>
      <c r="AM28" s="18">
        <f t="shared" si="0"/>
        <v>0</v>
      </c>
      <c r="AN28" s="116">
        <f t="shared" si="1"/>
        <v>0</v>
      </c>
    </row>
    <row r="29" spans="1:40" ht="23.25" hidden="1" customHeight="1" x14ac:dyDescent="0.45">
      <c r="A29" s="74"/>
      <c r="B29" s="10" t="s">
        <v>133</v>
      </c>
      <c r="C29" s="34" t="s">
        <v>133</v>
      </c>
      <c r="D29" s="10" t="s">
        <v>134</v>
      </c>
      <c r="E29" s="11" t="s">
        <v>61</v>
      </c>
      <c r="F29" s="11">
        <v>0</v>
      </c>
      <c r="G29" s="11"/>
      <c r="H29" s="16"/>
      <c r="I29" s="16"/>
      <c r="J29" s="17"/>
      <c r="K29" s="101"/>
      <c r="L29" s="17"/>
      <c r="M29" s="17"/>
      <c r="N29" s="17"/>
      <c r="O29" s="101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6"/>
      <c r="AE29" s="16"/>
      <c r="AF29" s="16"/>
      <c r="AG29" s="16"/>
      <c r="AH29" s="17"/>
      <c r="AI29" s="17"/>
      <c r="AJ29" s="17"/>
      <c r="AK29" s="17"/>
      <c r="AL29" s="17"/>
      <c r="AM29" s="18">
        <f t="shared" si="0"/>
        <v>0</v>
      </c>
      <c r="AN29" s="116">
        <f t="shared" si="1"/>
        <v>0</v>
      </c>
    </row>
    <row r="30" spans="1:40" ht="23.25" hidden="1" customHeight="1" x14ac:dyDescent="0.45">
      <c r="A30" s="74"/>
      <c r="B30" s="19" t="s">
        <v>135</v>
      </c>
      <c r="C30" s="167" t="s">
        <v>135</v>
      </c>
      <c r="D30" s="19" t="s">
        <v>136</v>
      </c>
      <c r="E30" s="11" t="s">
        <v>61</v>
      </c>
      <c r="F30" s="11">
        <v>0</v>
      </c>
      <c r="G30" s="11"/>
      <c r="H30" s="16"/>
      <c r="I30" s="16"/>
      <c r="J30" s="17"/>
      <c r="K30" s="101"/>
      <c r="L30" s="17"/>
      <c r="M30" s="17"/>
      <c r="N30" s="17"/>
      <c r="O30" s="101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6"/>
      <c r="AE30" s="16"/>
      <c r="AF30" s="16"/>
      <c r="AG30" s="16"/>
      <c r="AH30" s="17"/>
      <c r="AI30" s="17"/>
      <c r="AJ30" s="17"/>
      <c r="AK30" s="17"/>
      <c r="AL30" s="17"/>
      <c r="AM30" s="18">
        <f t="shared" si="0"/>
        <v>0</v>
      </c>
      <c r="AN30" s="116">
        <f t="shared" si="1"/>
        <v>0</v>
      </c>
    </row>
    <row r="31" spans="1:40" ht="23.25" hidden="1" customHeight="1" x14ac:dyDescent="0.45">
      <c r="A31" s="74"/>
      <c r="B31" s="10" t="s">
        <v>137</v>
      </c>
      <c r="C31" s="34" t="s">
        <v>137</v>
      </c>
      <c r="D31" s="10" t="s">
        <v>138</v>
      </c>
      <c r="E31" s="11" t="s">
        <v>61</v>
      </c>
      <c r="F31" s="11">
        <v>0</v>
      </c>
      <c r="G31" s="11"/>
      <c r="H31" s="16"/>
      <c r="I31" s="16"/>
      <c r="J31" s="17"/>
      <c r="K31" s="101"/>
      <c r="L31" s="17"/>
      <c r="M31" s="17"/>
      <c r="N31" s="17"/>
      <c r="O31" s="101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6"/>
      <c r="AE31" s="16"/>
      <c r="AF31" s="16"/>
      <c r="AG31" s="16"/>
      <c r="AH31" s="17"/>
      <c r="AI31" s="17"/>
      <c r="AJ31" s="17"/>
      <c r="AK31" s="17"/>
      <c r="AL31" s="17"/>
      <c r="AM31" s="18">
        <f t="shared" si="0"/>
        <v>0</v>
      </c>
      <c r="AN31" s="116">
        <f t="shared" si="1"/>
        <v>0</v>
      </c>
    </row>
    <row r="32" spans="1:40" ht="23.25" hidden="1" customHeight="1" x14ac:dyDescent="0.45">
      <c r="A32" s="74"/>
      <c r="B32" s="10" t="s">
        <v>139</v>
      </c>
      <c r="C32" s="34" t="s">
        <v>139</v>
      </c>
      <c r="D32" s="10" t="s">
        <v>1514</v>
      </c>
      <c r="E32" s="11" t="s">
        <v>61</v>
      </c>
      <c r="F32" s="11">
        <v>0</v>
      </c>
      <c r="G32" s="11"/>
      <c r="H32" s="16"/>
      <c r="I32" s="16"/>
      <c r="J32" s="17"/>
      <c r="K32" s="101"/>
      <c r="L32" s="17"/>
      <c r="M32" s="17"/>
      <c r="N32" s="17"/>
      <c r="O32" s="101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6"/>
      <c r="AE32" s="16"/>
      <c r="AF32" s="16"/>
      <c r="AG32" s="16"/>
      <c r="AH32" s="17"/>
      <c r="AI32" s="17"/>
      <c r="AJ32" s="17"/>
      <c r="AK32" s="17"/>
      <c r="AL32" s="17"/>
      <c r="AM32" s="18">
        <f t="shared" si="0"/>
        <v>0</v>
      </c>
      <c r="AN32" s="116">
        <f t="shared" si="1"/>
        <v>0</v>
      </c>
    </row>
    <row r="33" spans="1:40" ht="23.25" hidden="1" customHeight="1" x14ac:dyDescent="0.45">
      <c r="A33" s="74"/>
      <c r="B33" s="10" t="s">
        <v>141</v>
      </c>
      <c r="C33" s="34" t="s">
        <v>141</v>
      </c>
      <c r="D33" s="10" t="s">
        <v>142</v>
      </c>
      <c r="E33" s="11" t="s">
        <v>61</v>
      </c>
      <c r="F33" s="11">
        <v>0</v>
      </c>
      <c r="G33" s="11"/>
      <c r="H33" s="16"/>
      <c r="I33" s="16"/>
      <c r="J33" s="17"/>
      <c r="K33" s="101"/>
      <c r="L33" s="17"/>
      <c r="M33" s="17"/>
      <c r="N33" s="17"/>
      <c r="O33" s="101"/>
      <c r="P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6"/>
      <c r="AE33" s="16"/>
      <c r="AF33" s="16"/>
      <c r="AG33" s="16"/>
      <c r="AH33" s="17"/>
      <c r="AI33" s="17"/>
      <c r="AJ33" s="17"/>
      <c r="AK33" s="17"/>
      <c r="AL33" s="17"/>
      <c r="AM33" s="18">
        <f t="shared" si="0"/>
        <v>0</v>
      </c>
      <c r="AN33" s="116">
        <f t="shared" si="1"/>
        <v>0</v>
      </c>
    </row>
    <row r="34" spans="1:40" ht="23.25" hidden="1" customHeight="1" x14ac:dyDescent="0.45">
      <c r="A34" s="74"/>
      <c r="B34" s="10" t="s">
        <v>143</v>
      </c>
      <c r="C34" s="34" t="s">
        <v>143</v>
      </c>
      <c r="D34" s="10" t="s">
        <v>144</v>
      </c>
      <c r="E34" s="11" t="s">
        <v>61</v>
      </c>
      <c r="F34" s="11">
        <v>0</v>
      </c>
      <c r="G34" s="11"/>
      <c r="H34" s="16"/>
      <c r="I34" s="16"/>
      <c r="J34" s="17"/>
      <c r="K34" s="101"/>
      <c r="L34" s="17"/>
      <c r="M34" s="17"/>
      <c r="N34" s="17"/>
      <c r="O34" s="101"/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6"/>
      <c r="AE34" s="16"/>
      <c r="AF34" s="16"/>
      <c r="AG34" s="16"/>
      <c r="AH34" s="17"/>
      <c r="AI34" s="17"/>
      <c r="AJ34" s="17"/>
      <c r="AK34" s="17"/>
      <c r="AL34" s="17"/>
      <c r="AM34" s="18">
        <f t="shared" si="0"/>
        <v>0</v>
      </c>
      <c r="AN34" s="116">
        <f t="shared" si="1"/>
        <v>0</v>
      </c>
    </row>
    <row r="35" spans="1:40" ht="23.25" hidden="1" customHeight="1" x14ac:dyDescent="0.45">
      <c r="A35" s="74"/>
      <c r="B35" s="10" t="s">
        <v>145</v>
      </c>
      <c r="C35" s="34" t="s">
        <v>145</v>
      </c>
      <c r="D35" s="10" t="s">
        <v>146</v>
      </c>
      <c r="E35" s="11" t="s">
        <v>61</v>
      </c>
      <c r="F35" s="11">
        <v>0</v>
      </c>
      <c r="G35" s="11"/>
      <c r="H35" s="16"/>
      <c r="I35" s="16"/>
      <c r="J35" s="17"/>
      <c r="K35" s="101"/>
      <c r="L35" s="17"/>
      <c r="M35" s="17"/>
      <c r="N35" s="17"/>
      <c r="O35" s="101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6"/>
      <c r="AE35" s="16"/>
      <c r="AF35" s="16"/>
      <c r="AG35" s="16"/>
      <c r="AH35" s="17"/>
      <c r="AI35" s="17"/>
      <c r="AJ35" s="17"/>
      <c r="AK35" s="17"/>
      <c r="AL35" s="17"/>
      <c r="AM35" s="18">
        <f t="shared" si="0"/>
        <v>0</v>
      </c>
      <c r="AN35" s="116">
        <f t="shared" si="1"/>
        <v>0</v>
      </c>
    </row>
    <row r="36" spans="1:40" ht="23.25" hidden="1" customHeight="1" x14ac:dyDescent="0.45">
      <c r="A36" s="74"/>
      <c r="B36" s="19" t="s">
        <v>147</v>
      </c>
      <c r="C36" s="167" t="s">
        <v>147</v>
      </c>
      <c r="D36" s="19" t="s">
        <v>148</v>
      </c>
      <c r="E36" s="11" t="s">
        <v>61</v>
      </c>
      <c r="F36" s="11">
        <v>0</v>
      </c>
      <c r="G36" s="11"/>
      <c r="H36" s="16"/>
      <c r="I36" s="16"/>
      <c r="J36" s="17"/>
      <c r="K36" s="101"/>
      <c r="L36" s="17"/>
      <c r="M36" s="17"/>
      <c r="N36" s="17"/>
      <c r="O36" s="101"/>
      <c r="P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6"/>
      <c r="AE36" s="16"/>
      <c r="AF36" s="16"/>
      <c r="AG36" s="16"/>
      <c r="AH36" s="17"/>
      <c r="AI36" s="17"/>
      <c r="AJ36" s="17"/>
      <c r="AK36" s="17"/>
      <c r="AL36" s="17"/>
      <c r="AM36" s="18">
        <f t="shared" si="0"/>
        <v>0</v>
      </c>
      <c r="AN36" s="116">
        <f t="shared" si="1"/>
        <v>0</v>
      </c>
    </row>
    <row r="37" spans="1:40" ht="23.25" hidden="1" customHeight="1" x14ac:dyDescent="0.45">
      <c r="A37" s="74"/>
      <c r="B37" s="10" t="s">
        <v>150</v>
      </c>
      <c r="C37" s="34" t="s">
        <v>150</v>
      </c>
      <c r="D37" s="10" t="s">
        <v>151</v>
      </c>
      <c r="E37" s="11" t="s">
        <v>61</v>
      </c>
      <c r="F37" s="11">
        <v>0</v>
      </c>
      <c r="G37" s="11"/>
      <c r="H37" s="16"/>
      <c r="I37" s="16"/>
      <c r="J37" s="17"/>
      <c r="K37" s="101"/>
      <c r="L37" s="17"/>
      <c r="M37" s="17"/>
      <c r="N37" s="17"/>
      <c r="O37" s="101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6"/>
      <c r="AE37" s="16"/>
      <c r="AF37" s="16"/>
      <c r="AG37" s="16"/>
      <c r="AH37" s="17"/>
      <c r="AI37" s="17"/>
      <c r="AJ37" s="17"/>
      <c r="AK37" s="17"/>
      <c r="AL37" s="17"/>
      <c r="AM37" s="18">
        <f t="shared" si="0"/>
        <v>0</v>
      </c>
      <c r="AN37" s="116">
        <f t="shared" si="1"/>
        <v>0</v>
      </c>
    </row>
    <row r="38" spans="1:40" ht="23.25" hidden="1" customHeight="1" x14ac:dyDescent="0.45">
      <c r="A38" s="74"/>
      <c r="B38" s="10" t="s">
        <v>152</v>
      </c>
      <c r="C38" s="34" t="s">
        <v>152</v>
      </c>
      <c r="D38" s="10" t="s">
        <v>153</v>
      </c>
      <c r="E38" s="11" t="s">
        <v>61</v>
      </c>
      <c r="F38" s="11">
        <v>0</v>
      </c>
      <c r="G38" s="11"/>
      <c r="H38" s="16"/>
      <c r="I38" s="16"/>
      <c r="J38" s="17"/>
      <c r="K38" s="101"/>
      <c r="L38" s="17"/>
      <c r="M38" s="17"/>
      <c r="N38" s="17"/>
      <c r="O38" s="101"/>
      <c r="P38" s="16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6"/>
      <c r="AE38" s="16"/>
      <c r="AF38" s="16"/>
      <c r="AG38" s="16"/>
      <c r="AH38" s="17"/>
      <c r="AI38" s="17"/>
      <c r="AJ38" s="17"/>
      <c r="AK38" s="17"/>
      <c r="AL38" s="17"/>
      <c r="AM38" s="18">
        <f t="shared" si="0"/>
        <v>0</v>
      </c>
      <c r="AN38" s="116">
        <f t="shared" si="1"/>
        <v>0</v>
      </c>
    </row>
    <row r="39" spans="1:40" ht="23.25" hidden="1" customHeight="1" x14ac:dyDescent="0.45">
      <c r="A39" s="74"/>
      <c r="B39" s="10" t="s">
        <v>154</v>
      </c>
      <c r="C39" s="34" t="s">
        <v>154</v>
      </c>
      <c r="D39" s="10" t="s">
        <v>155</v>
      </c>
      <c r="E39" s="11" t="s">
        <v>61</v>
      </c>
      <c r="F39" s="11">
        <v>0</v>
      </c>
      <c r="G39" s="11"/>
      <c r="H39" s="16"/>
      <c r="I39" s="16"/>
      <c r="J39" s="17"/>
      <c r="K39" s="101"/>
      <c r="L39" s="17"/>
      <c r="M39" s="17"/>
      <c r="N39" s="17"/>
      <c r="O39" s="101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6"/>
      <c r="AE39" s="16"/>
      <c r="AF39" s="16"/>
      <c r="AG39" s="16"/>
      <c r="AH39" s="17"/>
      <c r="AI39" s="17"/>
      <c r="AJ39" s="17"/>
      <c r="AK39" s="17"/>
      <c r="AL39" s="17"/>
      <c r="AM39" s="18">
        <f t="shared" si="0"/>
        <v>0</v>
      </c>
      <c r="AN39" s="116">
        <f t="shared" si="1"/>
        <v>0</v>
      </c>
    </row>
    <row r="40" spans="1:40" ht="23.25" hidden="1" customHeight="1" x14ac:dyDescent="0.45">
      <c r="A40" s="74"/>
      <c r="B40" s="10" t="s">
        <v>156</v>
      </c>
      <c r="C40" s="34" t="s">
        <v>156</v>
      </c>
      <c r="D40" s="10" t="s">
        <v>157</v>
      </c>
      <c r="E40" s="11" t="s">
        <v>61</v>
      </c>
      <c r="F40" s="11">
        <v>0</v>
      </c>
      <c r="G40" s="11"/>
      <c r="H40" s="16"/>
      <c r="I40" s="16"/>
      <c r="J40" s="17"/>
      <c r="K40" s="101"/>
      <c r="L40" s="17"/>
      <c r="M40" s="17"/>
      <c r="N40" s="17"/>
      <c r="O40" s="101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6"/>
      <c r="AE40" s="16"/>
      <c r="AF40" s="16"/>
      <c r="AG40" s="16"/>
      <c r="AH40" s="17"/>
      <c r="AI40" s="17"/>
      <c r="AJ40" s="17"/>
      <c r="AK40" s="17"/>
      <c r="AL40" s="17"/>
      <c r="AM40" s="18">
        <f t="shared" si="0"/>
        <v>0</v>
      </c>
      <c r="AN40" s="116">
        <f t="shared" si="1"/>
        <v>0</v>
      </c>
    </row>
    <row r="41" spans="1:40" ht="23.25" hidden="1" customHeight="1" x14ac:dyDescent="0.45">
      <c r="A41" s="74"/>
      <c r="B41" s="10" t="s">
        <v>158</v>
      </c>
      <c r="C41" s="34" t="s">
        <v>158</v>
      </c>
      <c r="D41" s="10" t="s">
        <v>159</v>
      </c>
      <c r="E41" s="11" t="s">
        <v>61</v>
      </c>
      <c r="F41" s="11">
        <v>0</v>
      </c>
      <c r="G41" s="11"/>
      <c r="H41" s="16"/>
      <c r="I41" s="16"/>
      <c r="J41" s="17"/>
      <c r="K41" s="101"/>
      <c r="L41" s="17"/>
      <c r="M41" s="17"/>
      <c r="N41" s="17"/>
      <c r="O41" s="101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6"/>
      <c r="AE41" s="16"/>
      <c r="AF41" s="16"/>
      <c r="AG41" s="16"/>
      <c r="AH41" s="17"/>
      <c r="AI41" s="17"/>
      <c r="AJ41" s="17"/>
      <c r="AK41" s="17"/>
      <c r="AL41" s="17"/>
      <c r="AM41" s="18">
        <f t="shared" si="0"/>
        <v>0</v>
      </c>
      <c r="AN41" s="116">
        <f t="shared" si="1"/>
        <v>0</v>
      </c>
    </row>
    <row r="42" spans="1:40" ht="23.25" hidden="1" customHeight="1" x14ac:dyDescent="0.45">
      <c r="A42" s="74"/>
      <c r="B42" s="10" t="s">
        <v>160</v>
      </c>
      <c r="C42" s="34" t="s">
        <v>160</v>
      </c>
      <c r="D42" s="10" t="s">
        <v>161</v>
      </c>
      <c r="E42" s="11" t="s">
        <v>61</v>
      </c>
      <c r="F42" s="11">
        <v>0</v>
      </c>
      <c r="G42" s="11"/>
      <c r="H42" s="16"/>
      <c r="I42" s="16"/>
      <c r="J42" s="17"/>
      <c r="K42" s="101"/>
      <c r="L42" s="17"/>
      <c r="M42" s="17"/>
      <c r="N42" s="17"/>
      <c r="O42" s="101"/>
      <c r="P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6"/>
      <c r="AE42" s="16"/>
      <c r="AF42" s="16"/>
      <c r="AG42" s="16"/>
      <c r="AH42" s="17"/>
      <c r="AI42" s="17"/>
      <c r="AJ42" s="17"/>
      <c r="AK42" s="17"/>
      <c r="AL42" s="17"/>
      <c r="AM42" s="18">
        <f t="shared" si="0"/>
        <v>0</v>
      </c>
      <c r="AN42" s="116">
        <f t="shared" si="1"/>
        <v>0</v>
      </c>
    </row>
    <row r="43" spans="1:40" ht="23.25" hidden="1" customHeight="1" x14ac:dyDescent="0.45">
      <c r="A43" s="74"/>
      <c r="B43" s="10" t="s">
        <v>162</v>
      </c>
      <c r="C43" s="34" t="s">
        <v>162</v>
      </c>
      <c r="D43" s="10" t="s">
        <v>163</v>
      </c>
      <c r="E43" s="11" t="s">
        <v>61</v>
      </c>
      <c r="F43" s="11">
        <v>0</v>
      </c>
      <c r="G43" s="11"/>
      <c r="H43" s="16"/>
      <c r="I43" s="16"/>
      <c r="J43" s="17"/>
      <c r="K43" s="101"/>
      <c r="L43" s="17"/>
      <c r="M43" s="17"/>
      <c r="N43" s="17"/>
      <c r="O43" s="101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6"/>
      <c r="AE43" s="16"/>
      <c r="AF43" s="16"/>
      <c r="AG43" s="16"/>
      <c r="AH43" s="17"/>
      <c r="AI43" s="17"/>
      <c r="AJ43" s="17"/>
      <c r="AK43" s="17"/>
      <c r="AL43" s="17"/>
      <c r="AM43" s="18">
        <f t="shared" si="0"/>
        <v>0</v>
      </c>
      <c r="AN43" s="116">
        <f t="shared" si="1"/>
        <v>0</v>
      </c>
    </row>
    <row r="44" spans="1:40" ht="23.25" hidden="1" customHeight="1" x14ac:dyDescent="0.45">
      <c r="A44" s="74"/>
      <c r="B44" s="10" t="s">
        <v>164</v>
      </c>
      <c r="C44" s="34" t="s">
        <v>164</v>
      </c>
      <c r="D44" s="10" t="s">
        <v>165</v>
      </c>
      <c r="E44" s="11" t="s">
        <v>61</v>
      </c>
      <c r="F44" s="11">
        <v>0</v>
      </c>
      <c r="G44" s="11"/>
      <c r="H44" s="16"/>
      <c r="I44" s="16"/>
      <c r="J44" s="17"/>
      <c r="K44" s="101"/>
      <c r="L44" s="17"/>
      <c r="M44" s="17"/>
      <c r="N44" s="17"/>
      <c r="O44" s="101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6"/>
      <c r="AE44" s="16"/>
      <c r="AF44" s="16"/>
      <c r="AG44" s="16"/>
      <c r="AH44" s="17"/>
      <c r="AI44" s="17"/>
      <c r="AJ44" s="17"/>
      <c r="AK44" s="17"/>
      <c r="AL44" s="17"/>
      <c r="AM44" s="18">
        <f t="shared" si="0"/>
        <v>0</v>
      </c>
      <c r="AN44" s="116">
        <f t="shared" si="1"/>
        <v>0</v>
      </c>
    </row>
    <row r="45" spans="1:40" ht="23.25" hidden="1" customHeight="1" x14ac:dyDescent="0.45">
      <c r="A45" s="74"/>
      <c r="B45" s="10" t="s">
        <v>166</v>
      </c>
      <c r="C45" s="34" t="s">
        <v>166</v>
      </c>
      <c r="D45" s="10" t="s">
        <v>167</v>
      </c>
      <c r="E45" s="11" t="s">
        <v>61</v>
      </c>
      <c r="F45" s="11">
        <v>0</v>
      </c>
      <c r="G45" s="11"/>
      <c r="H45" s="16"/>
      <c r="I45" s="16"/>
      <c r="J45" s="17"/>
      <c r="K45" s="101"/>
      <c r="L45" s="17"/>
      <c r="M45" s="17"/>
      <c r="N45" s="17"/>
      <c r="O45" s="101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6"/>
      <c r="AE45" s="16"/>
      <c r="AF45" s="16"/>
      <c r="AG45" s="16"/>
      <c r="AH45" s="17"/>
      <c r="AI45" s="17"/>
      <c r="AJ45" s="17"/>
      <c r="AK45" s="17"/>
      <c r="AL45" s="17"/>
      <c r="AM45" s="18">
        <f t="shared" si="0"/>
        <v>0</v>
      </c>
      <c r="AN45" s="116">
        <f t="shared" si="1"/>
        <v>0</v>
      </c>
    </row>
    <row r="46" spans="1:40" ht="23.25" hidden="1" customHeight="1" x14ac:dyDescent="0.45">
      <c r="A46" s="74"/>
      <c r="B46" s="10" t="s">
        <v>168</v>
      </c>
      <c r="C46" s="34" t="s">
        <v>168</v>
      </c>
      <c r="D46" s="10" t="s">
        <v>169</v>
      </c>
      <c r="E46" s="11" t="s">
        <v>61</v>
      </c>
      <c r="F46" s="11">
        <v>0</v>
      </c>
      <c r="G46" s="11"/>
      <c r="H46" s="16"/>
      <c r="I46" s="16"/>
      <c r="J46" s="17"/>
      <c r="K46" s="101"/>
      <c r="L46" s="17"/>
      <c r="M46" s="17"/>
      <c r="N46" s="17"/>
      <c r="O46" s="101"/>
      <c r="P46" s="1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6"/>
      <c r="AE46" s="16"/>
      <c r="AF46" s="16"/>
      <c r="AG46" s="16"/>
      <c r="AH46" s="17"/>
      <c r="AI46" s="17"/>
      <c r="AJ46" s="17"/>
      <c r="AK46" s="17"/>
      <c r="AL46" s="17"/>
      <c r="AM46" s="18">
        <f t="shared" si="0"/>
        <v>0</v>
      </c>
      <c r="AN46" s="116">
        <f t="shared" si="1"/>
        <v>0</v>
      </c>
    </row>
    <row r="47" spans="1:40" ht="23.25" hidden="1" customHeight="1" x14ac:dyDescent="0.45">
      <c r="A47" s="74"/>
      <c r="B47" s="10" t="s">
        <v>170</v>
      </c>
      <c r="C47" s="34" t="s">
        <v>170</v>
      </c>
      <c r="D47" s="10" t="s">
        <v>171</v>
      </c>
      <c r="E47" s="11" t="s">
        <v>61</v>
      </c>
      <c r="F47" s="11">
        <v>0</v>
      </c>
      <c r="G47" s="11"/>
      <c r="H47" s="16"/>
      <c r="I47" s="16"/>
      <c r="J47" s="17"/>
      <c r="K47" s="101"/>
      <c r="L47" s="17"/>
      <c r="M47" s="17"/>
      <c r="N47" s="17"/>
      <c r="O47" s="101"/>
      <c r="P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6"/>
      <c r="AE47" s="16"/>
      <c r="AF47" s="16"/>
      <c r="AG47" s="16"/>
      <c r="AH47" s="17"/>
      <c r="AI47" s="17"/>
      <c r="AJ47" s="17"/>
      <c r="AK47" s="17"/>
      <c r="AL47" s="17"/>
      <c r="AM47" s="18">
        <f t="shared" si="0"/>
        <v>0</v>
      </c>
      <c r="AN47" s="116">
        <f t="shared" si="1"/>
        <v>0</v>
      </c>
    </row>
    <row r="48" spans="1:40" ht="23.25" hidden="1" customHeight="1" x14ac:dyDescent="0.45">
      <c r="A48" s="74"/>
      <c r="B48" s="10" t="s">
        <v>172</v>
      </c>
      <c r="C48" s="34" t="s">
        <v>172</v>
      </c>
      <c r="D48" s="10" t="s">
        <v>173</v>
      </c>
      <c r="E48" s="11" t="s">
        <v>61</v>
      </c>
      <c r="F48" s="11">
        <v>0</v>
      </c>
      <c r="G48" s="11"/>
      <c r="H48" s="16"/>
      <c r="I48" s="16"/>
      <c r="J48" s="17"/>
      <c r="K48" s="101"/>
      <c r="L48" s="17"/>
      <c r="M48" s="17"/>
      <c r="N48" s="17"/>
      <c r="O48" s="101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6"/>
      <c r="AE48" s="16"/>
      <c r="AF48" s="16"/>
      <c r="AG48" s="16"/>
      <c r="AH48" s="17"/>
      <c r="AI48" s="17"/>
      <c r="AJ48" s="17"/>
      <c r="AK48" s="17"/>
      <c r="AL48" s="17"/>
      <c r="AM48" s="18">
        <f t="shared" si="0"/>
        <v>0</v>
      </c>
      <c r="AN48" s="116">
        <f t="shared" si="1"/>
        <v>0</v>
      </c>
    </row>
    <row r="49" spans="1:40" ht="23.25" hidden="1" customHeight="1" x14ac:dyDescent="0.45">
      <c r="A49" s="74"/>
      <c r="B49" s="10" t="s">
        <v>174</v>
      </c>
      <c r="C49" s="34" t="s">
        <v>174</v>
      </c>
      <c r="D49" s="10" t="s">
        <v>175</v>
      </c>
      <c r="E49" s="11" t="s">
        <v>61</v>
      </c>
      <c r="F49" s="11">
        <v>0</v>
      </c>
      <c r="G49" s="11"/>
      <c r="H49" s="16"/>
      <c r="I49" s="16"/>
      <c r="J49" s="17"/>
      <c r="K49" s="101"/>
      <c r="L49" s="17"/>
      <c r="M49" s="17"/>
      <c r="N49" s="17"/>
      <c r="O49" s="101"/>
      <c r="P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6"/>
      <c r="AE49" s="16"/>
      <c r="AF49" s="16"/>
      <c r="AG49" s="16"/>
      <c r="AH49" s="17"/>
      <c r="AI49" s="17"/>
      <c r="AJ49" s="17"/>
      <c r="AK49" s="17"/>
      <c r="AL49" s="17"/>
      <c r="AM49" s="18">
        <f t="shared" si="0"/>
        <v>0</v>
      </c>
      <c r="AN49" s="116">
        <f t="shared" si="1"/>
        <v>0</v>
      </c>
    </row>
    <row r="50" spans="1:40" ht="23.25" hidden="1" customHeight="1" x14ac:dyDescent="0.45">
      <c r="A50" s="74"/>
      <c r="B50" s="10" t="s">
        <v>176</v>
      </c>
      <c r="C50" s="34" t="s">
        <v>176</v>
      </c>
      <c r="D50" s="10" t="s">
        <v>177</v>
      </c>
      <c r="E50" s="11" t="s">
        <v>61</v>
      </c>
      <c r="F50" s="11">
        <v>0</v>
      </c>
      <c r="G50" s="11"/>
      <c r="H50" s="16"/>
      <c r="I50" s="16"/>
      <c r="J50" s="17"/>
      <c r="K50" s="101"/>
      <c r="L50" s="17"/>
      <c r="M50" s="17"/>
      <c r="N50" s="17"/>
      <c r="O50" s="101"/>
      <c r="P50" s="1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6"/>
      <c r="AE50" s="16"/>
      <c r="AF50" s="16"/>
      <c r="AG50" s="16"/>
      <c r="AH50" s="17"/>
      <c r="AI50" s="17"/>
      <c r="AJ50" s="17"/>
      <c r="AK50" s="17"/>
      <c r="AL50" s="17"/>
      <c r="AM50" s="18">
        <f t="shared" si="0"/>
        <v>0</v>
      </c>
      <c r="AN50" s="116">
        <f t="shared" si="1"/>
        <v>0</v>
      </c>
    </row>
    <row r="51" spans="1:40" ht="23.25" hidden="1" customHeight="1" x14ac:dyDescent="0.45">
      <c r="A51" s="74"/>
      <c r="B51" s="10" t="s">
        <v>178</v>
      </c>
      <c r="C51" s="34" t="s">
        <v>178</v>
      </c>
      <c r="D51" s="10" t="s">
        <v>179</v>
      </c>
      <c r="E51" s="11" t="s">
        <v>61</v>
      </c>
      <c r="F51" s="11">
        <v>0</v>
      </c>
      <c r="G51" s="11"/>
      <c r="H51" s="16"/>
      <c r="I51" s="16"/>
      <c r="J51" s="17"/>
      <c r="K51" s="101"/>
      <c r="L51" s="17"/>
      <c r="M51" s="17"/>
      <c r="N51" s="17"/>
      <c r="O51" s="101"/>
      <c r="P51" s="16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6"/>
      <c r="AE51" s="16"/>
      <c r="AF51" s="16"/>
      <c r="AG51" s="16"/>
      <c r="AH51" s="17"/>
      <c r="AI51" s="17"/>
      <c r="AJ51" s="17"/>
      <c r="AK51" s="17"/>
      <c r="AL51" s="17"/>
      <c r="AM51" s="18">
        <f t="shared" si="0"/>
        <v>0</v>
      </c>
      <c r="AN51" s="116">
        <f t="shared" si="1"/>
        <v>0</v>
      </c>
    </row>
    <row r="52" spans="1:40" ht="23.25" hidden="1" customHeight="1" x14ac:dyDescent="0.45">
      <c r="A52" s="74"/>
      <c r="B52" s="10" t="s">
        <v>180</v>
      </c>
      <c r="C52" s="34" t="s">
        <v>180</v>
      </c>
      <c r="D52" s="10" t="s">
        <v>181</v>
      </c>
      <c r="E52" s="11" t="s">
        <v>61</v>
      </c>
      <c r="F52" s="11">
        <v>0</v>
      </c>
      <c r="G52" s="11"/>
      <c r="H52" s="16"/>
      <c r="I52" s="16"/>
      <c r="J52" s="17"/>
      <c r="K52" s="101"/>
      <c r="L52" s="17"/>
      <c r="M52" s="17"/>
      <c r="N52" s="17"/>
      <c r="O52" s="101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6"/>
      <c r="AE52" s="16"/>
      <c r="AF52" s="16"/>
      <c r="AG52" s="16"/>
      <c r="AH52" s="17"/>
      <c r="AI52" s="17"/>
      <c r="AJ52" s="17"/>
      <c r="AK52" s="17"/>
      <c r="AL52" s="17"/>
      <c r="AM52" s="18">
        <f t="shared" si="0"/>
        <v>0</v>
      </c>
      <c r="AN52" s="116">
        <f t="shared" si="1"/>
        <v>0</v>
      </c>
    </row>
    <row r="53" spans="1:40" ht="23.25" hidden="1" customHeight="1" x14ac:dyDescent="0.45">
      <c r="A53" s="74"/>
      <c r="B53" s="10" t="s">
        <v>182</v>
      </c>
      <c r="C53" s="34" t="s">
        <v>182</v>
      </c>
      <c r="D53" s="10" t="s">
        <v>183</v>
      </c>
      <c r="E53" s="11" t="s">
        <v>61</v>
      </c>
      <c r="F53" s="11">
        <v>0</v>
      </c>
      <c r="G53" s="11"/>
      <c r="H53" s="16"/>
      <c r="I53" s="16"/>
      <c r="J53" s="17"/>
      <c r="K53" s="101"/>
      <c r="L53" s="17"/>
      <c r="M53" s="17"/>
      <c r="N53" s="17"/>
      <c r="O53" s="101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6"/>
      <c r="AE53" s="16"/>
      <c r="AF53" s="16"/>
      <c r="AG53" s="16"/>
      <c r="AH53" s="17"/>
      <c r="AI53" s="17"/>
      <c r="AJ53" s="17"/>
      <c r="AK53" s="17"/>
      <c r="AL53" s="17"/>
      <c r="AM53" s="18">
        <f t="shared" si="0"/>
        <v>0</v>
      </c>
      <c r="AN53" s="116">
        <f t="shared" si="1"/>
        <v>0</v>
      </c>
    </row>
    <row r="54" spans="1:40" ht="23.25" hidden="1" customHeight="1" x14ac:dyDescent="0.45">
      <c r="A54" s="74"/>
      <c r="B54" s="10" t="s">
        <v>184</v>
      </c>
      <c r="C54" s="34" t="s">
        <v>184</v>
      </c>
      <c r="D54" s="10" t="s">
        <v>185</v>
      </c>
      <c r="E54" s="11" t="s">
        <v>61</v>
      </c>
      <c r="F54" s="11">
        <v>0</v>
      </c>
      <c r="G54" s="11"/>
      <c r="H54" s="16"/>
      <c r="I54" s="16"/>
      <c r="J54" s="17"/>
      <c r="K54" s="101"/>
      <c r="L54" s="17"/>
      <c r="M54" s="17"/>
      <c r="N54" s="17"/>
      <c r="O54" s="101"/>
      <c r="P54" s="16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6"/>
      <c r="AE54" s="16"/>
      <c r="AF54" s="16"/>
      <c r="AG54" s="16"/>
      <c r="AH54" s="17"/>
      <c r="AI54" s="17"/>
      <c r="AJ54" s="17"/>
      <c r="AK54" s="17"/>
      <c r="AL54" s="17"/>
      <c r="AM54" s="18">
        <f t="shared" si="0"/>
        <v>0</v>
      </c>
      <c r="AN54" s="116">
        <f t="shared" si="1"/>
        <v>0</v>
      </c>
    </row>
    <row r="55" spans="1:40" ht="23.25" hidden="1" customHeight="1" x14ac:dyDescent="0.45">
      <c r="A55" s="74"/>
      <c r="B55" s="10" t="s">
        <v>186</v>
      </c>
      <c r="C55" s="34" t="s">
        <v>186</v>
      </c>
      <c r="D55" s="10" t="s">
        <v>187</v>
      </c>
      <c r="E55" s="11" t="s">
        <v>61</v>
      </c>
      <c r="F55" s="11">
        <v>0</v>
      </c>
      <c r="G55" s="11"/>
      <c r="H55" s="16"/>
      <c r="I55" s="16"/>
      <c r="J55" s="17"/>
      <c r="K55" s="101"/>
      <c r="L55" s="17"/>
      <c r="M55" s="17"/>
      <c r="N55" s="17"/>
      <c r="O55" s="101"/>
      <c r="P55" s="16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6"/>
      <c r="AE55" s="16"/>
      <c r="AF55" s="16"/>
      <c r="AG55" s="16"/>
      <c r="AH55" s="17"/>
      <c r="AI55" s="17"/>
      <c r="AJ55" s="17"/>
      <c r="AK55" s="17"/>
      <c r="AL55" s="17"/>
      <c r="AM55" s="18">
        <f t="shared" si="0"/>
        <v>0</v>
      </c>
      <c r="AN55" s="116">
        <f t="shared" si="1"/>
        <v>0</v>
      </c>
    </row>
    <row r="56" spans="1:40" ht="23.25" hidden="1" customHeight="1" x14ac:dyDescent="0.45">
      <c r="A56" s="74"/>
      <c r="B56" s="10" t="s">
        <v>188</v>
      </c>
      <c r="C56" s="34" t="s">
        <v>188</v>
      </c>
      <c r="D56" s="10" t="s">
        <v>189</v>
      </c>
      <c r="E56" s="11" t="s">
        <v>61</v>
      </c>
      <c r="F56" s="11">
        <v>0</v>
      </c>
      <c r="G56" s="11"/>
      <c r="H56" s="16"/>
      <c r="I56" s="16"/>
      <c r="J56" s="17"/>
      <c r="K56" s="101"/>
      <c r="L56" s="17"/>
      <c r="M56" s="17"/>
      <c r="N56" s="17"/>
      <c r="O56" s="101"/>
      <c r="P56" s="16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6"/>
      <c r="AE56" s="16"/>
      <c r="AF56" s="16"/>
      <c r="AG56" s="16"/>
      <c r="AH56" s="17"/>
      <c r="AI56" s="17"/>
      <c r="AJ56" s="17"/>
      <c r="AK56" s="17"/>
      <c r="AL56" s="17"/>
      <c r="AM56" s="18">
        <f t="shared" si="0"/>
        <v>0</v>
      </c>
      <c r="AN56" s="116">
        <f t="shared" si="1"/>
        <v>0</v>
      </c>
    </row>
    <row r="57" spans="1:40" ht="23.25" hidden="1" customHeight="1" x14ac:dyDescent="0.45">
      <c r="A57" s="74"/>
      <c r="B57" s="10" t="s">
        <v>190</v>
      </c>
      <c r="C57" s="34" t="s">
        <v>190</v>
      </c>
      <c r="D57" s="10" t="s">
        <v>191</v>
      </c>
      <c r="E57" s="11" t="s">
        <v>61</v>
      </c>
      <c r="F57" s="11">
        <v>0</v>
      </c>
      <c r="G57" s="11"/>
      <c r="H57" s="16"/>
      <c r="I57" s="16"/>
      <c r="J57" s="17"/>
      <c r="K57" s="101"/>
      <c r="L57" s="17"/>
      <c r="M57" s="17"/>
      <c r="N57" s="17"/>
      <c r="O57" s="101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6"/>
      <c r="AE57" s="16"/>
      <c r="AF57" s="16"/>
      <c r="AG57" s="16"/>
      <c r="AH57" s="17"/>
      <c r="AI57" s="17"/>
      <c r="AJ57" s="17"/>
      <c r="AK57" s="17"/>
      <c r="AL57" s="17"/>
      <c r="AM57" s="18">
        <f t="shared" si="0"/>
        <v>0</v>
      </c>
      <c r="AN57" s="116">
        <f t="shared" si="1"/>
        <v>0</v>
      </c>
    </row>
    <row r="58" spans="1:40" ht="23.25" hidden="1" customHeight="1" x14ac:dyDescent="0.45">
      <c r="A58" s="74"/>
      <c r="B58" s="10" t="s">
        <v>192</v>
      </c>
      <c r="C58" s="34" t="s">
        <v>192</v>
      </c>
      <c r="D58" s="10" t="s">
        <v>193</v>
      </c>
      <c r="E58" s="11" t="s">
        <v>61</v>
      </c>
      <c r="F58" s="11">
        <v>0</v>
      </c>
      <c r="G58" s="11"/>
      <c r="H58" s="16"/>
      <c r="I58" s="16"/>
      <c r="J58" s="17"/>
      <c r="K58" s="101"/>
      <c r="L58" s="17"/>
      <c r="M58" s="17"/>
      <c r="N58" s="17"/>
      <c r="O58" s="101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6"/>
      <c r="AE58" s="16"/>
      <c r="AF58" s="16"/>
      <c r="AG58" s="16"/>
      <c r="AH58" s="17"/>
      <c r="AI58" s="17"/>
      <c r="AJ58" s="17"/>
      <c r="AK58" s="17"/>
      <c r="AL58" s="17"/>
      <c r="AM58" s="18">
        <f t="shared" si="0"/>
        <v>0</v>
      </c>
      <c r="AN58" s="116">
        <f t="shared" si="1"/>
        <v>0</v>
      </c>
    </row>
    <row r="59" spans="1:40" ht="23.25" hidden="1" customHeight="1" x14ac:dyDescent="0.45">
      <c r="A59" s="74"/>
      <c r="B59" s="10" t="s">
        <v>194</v>
      </c>
      <c r="C59" s="34" t="s">
        <v>194</v>
      </c>
      <c r="D59" s="10" t="s">
        <v>195</v>
      </c>
      <c r="E59" s="11" t="s">
        <v>61</v>
      </c>
      <c r="F59" s="11">
        <v>0</v>
      </c>
      <c r="G59" s="11"/>
      <c r="H59" s="16"/>
      <c r="I59" s="16"/>
      <c r="J59" s="17"/>
      <c r="K59" s="101"/>
      <c r="L59" s="17"/>
      <c r="M59" s="17"/>
      <c r="N59" s="17"/>
      <c r="O59" s="101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6"/>
      <c r="AE59" s="16"/>
      <c r="AF59" s="16"/>
      <c r="AG59" s="16"/>
      <c r="AH59" s="17"/>
      <c r="AI59" s="17"/>
      <c r="AJ59" s="17"/>
      <c r="AK59" s="17"/>
      <c r="AL59" s="17"/>
      <c r="AM59" s="18">
        <f t="shared" si="0"/>
        <v>0</v>
      </c>
      <c r="AN59" s="116">
        <f t="shared" si="1"/>
        <v>0</v>
      </c>
    </row>
    <row r="60" spans="1:40" ht="23.25" hidden="1" customHeight="1" x14ac:dyDescent="0.45">
      <c r="A60" s="74"/>
      <c r="B60" s="10" t="s">
        <v>196</v>
      </c>
      <c r="C60" s="34" t="s">
        <v>196</v>
      </c>
      <c r="D60" s="10" t="s">
        <v>197</v>
      </c>
      <c r="E60" s="11" t="s">
        <v>61</v>
      </c>
      <c r="F60" s="11">
        <v>0</v>
      </c>
      <c r="G60" s="11"/>
      <c r="H60" s="16"/>
      <c r="I60" s="16"/>
      <c r="J60" s="17"/>
      <c r="K60" s="101"/>
      <c r="L60" s="17"/>
      <c r="M60" s="17"/>
      <c r="N60" s="17"/>
      <c r="O60" s="101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6"/>
      <c r="AE60" s="16"/>
      <c r="AF60" s="16"/>
      <c r="AG60" s="16"/>
      <c r="AH60" s="17"/>
      <c r="AI60" s="17"/>
      <c r="AJ60" s="17"/>
      <c r="AK60" s="17"/>
      <c r="AL60" s="17"/>
      <c r="AM60" s="18">
        <f t="shared" si="0"/>
        <v>0</v>
      </c>
      <c r="AN60" s="116">
        <f t="shared" si="1"/>
        <v>0</v>
      </c>
    </row>
    <row r="61" spans="1:40" ht="23.25" hidden="1" customHeight="1" x14ac:dyDescent="0.45">
      <c r="A61" s="74"/>
      <c r="B61" s="10" t="s">
        <v>198</v>
      </c>
      <c r="C61" s="34" t="s">
        <v>198</v>
      </c>
      <c r="D61" s="10" t="s">
        <v>199</v>
      </c>
      <c r="E61" s="11" t="s">
        <v>61</v>
      </c>
      <c r="F61" s="11">
        <v>0</v>
      </c>
      <c r="G61" s="11"/>
      <c r="H61" s="16"/>
      <c r="I61" s="16"/>
      <c r="J61" s="17"/>
      <c r="K61" s="101"/>
      <c r="L61" s="17"/>
      <c r="M61" s="17"/>
      <c r="N61" s="17"/>
      <c r="O61" s="101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6"/>
      <c r="AE61" s="16"/>
      <c r="AF61" s="16"/>
      <c r="AG61" s="16"/>
      <c r="AH61" s="17"/>
      <c r="AI61" s="17"/>
      <c r="AJ61" s="17"/>
      <c r="AK61" s="17"/>
      <c r="AL61" s="17"/>
      <c r="AM61" s="18">
        <f t="shared" si="0"/>
        <v>0</v>
      </c>
      <c r="AN61" s="116">
        <f t="shared" si="1"/>
        <v>0</v>
      </c>
    </row>
    <row r="62" spans="1:40" ht="23.25" hidden="1" customHeight="1" x14ac:dyDescent="0.45">
      <c r="A62" s="74"/>
      <c r="B62" s="10" t="s">
        <v>200</v>
      </c>
      <c r="C62" s="34" t="s">
        <v>200</v>
      </c>
      <c r="D62" s="10" t="s">
        <v>201</v>
      </c>
      <c r="E62" s="11" t="s">
        <v>61</v>
      </c>
      <c r="F62" s="11">
        <v>0</v>
      </c>
      <c r="G62" s="11"/>
      <c r="H62" s="16"/>
      <c r="I62" s="16"/>
      <c r="J62" s="17"/>
      <c r="K62" s="101"/>
      <c r="L62" s="17"/>
      <c r="M62" s="17"/>
      <c r="N62" s="17"/>
      <c r="O62" s="101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6"/>
      <c r="AE62" s="16"/>
      <c r="AF62" s="16"/>
      <c r="AG62" s="16"/>
      <c r="AH62" s="17"/>
      <c r="AI62" s="17"/>
      <c r="AJ62" s="17"/>
      <c r="AK62" s="17"/>
      <c r="AL62" s="17"/>
      <c r="AM62" s="18">
        <f t="shared" si="0"/>
        <v>0</v>
      </c>
      <c r="AN62" s="116">
        <f t="shared" si="1"/>
        <v>0</v>
      </c>
    </row>
    <row r="63" spans="1:40" ht="23.25" hidden="1" customHeight="1" x14ac:dyDescent="0.45">
      <c r="A63" s="74"/>
      <c r="B63" s="10" t="s">
        <v>202</v>
      </c>
      <c r="C63" s="34" t="s">
        <v>202</v>
      </c>
      <c r="D63" s="10" t="s">
        <v>203</v>
      </c>
      <c r="E63" s="11" t="s">
        <v>61</v>
      </c>
      <c r="F63" s="11">
        <v>0</v>
      </c>
      <c r="G63" s="11"/>
      <c r="H63" s="16"/>
      <c r="I63" s="16"/>
      <c r="J63" s="17"/>
      <c r="K63" s="101"/>
      <c r="L63" s="17"/>
      <c r="M63" s="17"/>
      <c r="N63" s="17"/>
      <c r="O63" s="101"/>
      <c r="P63" s="1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6"/>
      <c r="AE63" s="16"/>
      <c r="AF63" s="16"/>
      <c r="AG63" s="16"/>
      <c r="AH63" s="17"/>
      <c r="AI63" s="17"/>
      <c r="AJ63" s="17"/>
      <c r="AK63" s="17"/>
      <c r="AL63" s="17"/>
      <c r="AM63" s="18">
        <f t="shared" si="0"/>
        <v>0</v>
      </c>
      <c r="AN63" s="116">
        <f t="shared" si="1"/>
        <v>0</v>
      </c>
    </row>
    <row r="64" spans="1:40" ht="23.25" hidden="1" customHeight="1" x14ac:dyDescent="0.45">
      <c r="A64" s="74"/>
      <c r="B64" s="10" t="s">
        <v>204</v>
      </c>
      <c r="C64" s="34" t="s">
        <v>204</v>
      </c>
      <c r="D64" s="10" t="s">
        <v>205</v>
      </c>
      <c r="E64" s="11" t="s">
        <v>61</v>
      </c>
      <c r="F64" s="11">
        <v>0</v>
      </c>
      <c r="G64" s="11"/>
      <c r="H64" s="16"/>
      <c r="I64" s="16"/>
      <c r="J64" s="17"/>
      <c r="K64" s="101"/>
      <c r="L64" s="17"/>
      <c r="M64" s="17"/>
      <c r="N64" s="17"/>
      <c r="O64" s="101"/>
      <c r="P64" s="16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6"/>
      <c r="AE64" s="16"/>
      <c r="AF64" s="16"/>
      <c r="AG64" s="16"/>
      <c r="AH64" s="17"/>
      <c r="AI64" s="17"/>
      <c r="AJ64" s="17"/>
      <c r="AK64" s="17"/>
      <c r="AL64" s="17"/>
      <c r="AM64" s="18">
        <f t="shared" si="0"/>
        <v>0</v>
      </c>
      <c r="AN64" s="116">
        <f t="shared" si="1"/>
        <v>0</v>
      </c>
    </row>
    <row r="65" spans="1:42" ht="23.25" customHeight="1" x14ac:dyDescent="0.45">
      <c r="A65" s="74"/>
      <c r="B65" s="19" t="s">
        <v>206</v>
      </c>
      <c r="C65" s="167">
        <v>1020501025</v>
      </c>
      <c r="D65" s="19" t="s">
        <v>207</v>
      </c>
      <c r="E65" s="11" t="s">
        <v>61</v>
      </c>
      <c r="F65" s="11">
        <v>0</v>
      </c>
      <c r="G65" s="11"/>
      <c r="H65" s="16"/>
      <c r="I65" s="16"/>
      <c r="J65" s="17"/>
      <c r="K65" s="101"/>
      <c r="L65" s="17"/>
      <c r="M65" s="17"/>
      <c r="N65" s="17"/>
      <c r="O65" s="101"/>
      <c r="P65" s="16"/>
      <c r="Q65" s="17"/>
      <c r="R65" s="17"/>
      <c r="S65" s="17"/>
      <c r="T65" s="17"/>
      <c r="U65" s="17"/>
      <c r="V65" s="17">
        <v>300</v>
      </c>
      <c r="W65" s="17"/>
      <c r="X65" s="17"/>
      <c r="Y65" s="17"/>
      <c r="Z65" s="17"/>
      <c r="AA65" s="17"/>
      <c r="AB65" s="17"/>
      <c r="AC65" s="17"/>
      <c r="AD65" s="16"/>
      <c r="AE65" s="16"/>
      <c r="AF65" s="16"/>
      <c r="AG65" s="16"/>
      <c r="AH65" s="17"/>
      <c r="AI65" s="17"/>
      <c r="AJ65" s="17"/>
      <c r="AK65" s="17"/>
      <c r="AL65" s="17"/>
      <c r="AM65" s="18">
        <f t="shared" si="0"/>
        <v>300</v>
      </c>
      <c r="AN65" s="116">
        <f t="shared" ref="AN65:AN122" si="2">AM65*F65</f>
        <v>0</v>
      </c>
      <c r="AP65" s="9" t="s">
        <v>1471</v>
      </c>
    </row>
    <row r="66" spans="1:42" ht="23.25" hidden="1" customHeight="1" x14ac:dyDescent="0.45">
      <c r="A66" s="74"/>
      <c r="B66" s="10" t="s">
        <v>208</v>
      </c>
      <c r="C66" s="34" t="s">
        <v>208</v>
      </c>
      <c r="D66" s="10" t="s">
        <v>209</v>
      </c>
      <c r="E66" s="11" t="s">
        <v>61</v>
      </c>
      <c r="F66" s="11">
        <v>0</v>
      </c>
      <c r="G66" s="11"/>
      <c r="H66" s="16"/>
      <c r="I66" s="16"/>
      <c r="J66" s="17"/>
      <c r="K66" s="101"/>
      <c r="L66" s="17"/>
      <c r="M66" s="17"/>
      <c r="N66" s="17"/>
      <c r="O66" s="101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6"/>
      <c r="AE66" s="16"/>
      <c r="AF66" s="16"/>
      <c r="AG66" s="16"/>
      <c r="AH66" s="17"/>
      <c r="AI66" s="17"/>
      <c r="AJ66" s="17"/>
      <c r="AK66" s="17"/>
      <c r="AL66" s="17"/>
      <c r="AM66" s="18">
        <f t="shared" ref="AM66:AM123" si="3">H66+I66+J66+K66+L66+M66+N66+O66+P66+Q66+R66+S66+T66+U66+V66+W66+X66+Y66+Z66+AA66+AB66+AC66+AD66+AE66+AF66+AG66+AH66+AI66+AJ66+AK66+AL66</f>
        <v>0</v>
      </c>
      <c r="AN66" s="116">
        <f t="shared" si="2"/>
        <v>0</v>
      </c>
    </row>
    <row r="67" spans="1:42" ht="23.25" hidden="1" customHeight="1" x14ac:dyDescent="0.45">
      <c r="A67" s="74"/>
      <c r="B67" s="10" t="s">
        <v>210</v>
      </c>
      <c r="C67" s="34" t="s">
        <v>210</v>
      </c>
      <c r="D67" s="10" t="s">
        <v>211</v>
      </c>
      <c r="E67" s="11" t="s">
        <v>61</v>
      </c>
      <c r="F67" s="11">
        <v>0</v>
      </c>
      <c r="G67" s="11"/>
      <c r="H67" s="16"/>
      <c r="I67" s="16"/>
      <c r="J67" s="17"/>
      <c r="K67" s="101"/>
      <c r="L67" s="17"/>
      <c r="M67" s="17"/>
      <c r="N67" s="17"/>
      <c r="O67" s="101"/>
      <c r="P67" s="16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6"/>
      <c r="AE67" s="16"/>
      <c r="AF67" s="16"/>
      <c r="AG67" s="16"/>
      <c r="AH67" s="17"/>
      <c r="AI67" s="17"/>
      <c r="AJ67" s="17"/>
      <c r="AK67" s="17"/>
      <c r="AL67" s="17"/>
      <c r="AM67" s="18">
        <f t="shared" si="3"/>
        <v>0</v>
      </c>
      <c r="AN67" s="116">
        <f t="shared" si="2"/>
        <v>0</v>
      </c>
    </row>
    <row r="68" spans="1:42" ht="23.25" hidden="1" customHeight="1" x14ac:dyDescent="0.45">
      <c r="A68" s="74"/>
      <c r="B68" s="10" t="s">
        <v>212</v>
      </c>
      <c r="C68" s="34" t="s">
        <v>212</v>
      </c>
      <c r="D68" s="10" t="s">
        <v>1616</v>
      </c>
      <c r="E68" s="11" t="s">
        <v>61</v>
      </c>
      <c r="F68" s="11">
        <v>0</v>
      </c>
      <c r="G68" s="11"/>
      <c r="H68" s="16"/>
      <c r="I68" s="16"/>
      <c r="J68" s="17"/>
      <c r="K68" s="101"/>
      <c r="L68" s="17"/>
      <c r="M68" s="17"/>
      <c r="N68" s="17"/>
      <c r="O68" s="101"/>
      <c r="P68" s="16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6"/>
      <c r="AE68" s="16"/>
      <c r="AF68" s="16"/>
      <c r="AG68" s="16"/>
      <c r="AH68" s="17"/>
      <c r="AI68" s="17"/>
      <c r="AJ68" s="17"/>
      <c r="AK68" s="17"/>
      <c r="AL68" s="17"/>
      <c r="AM68" s="18">
        <f t="shared" si="3"/>
        <v>0</v>
      </c>
      <c r="AN68" s="116">
        <f t="shared" si="2"/>
        <v>0</v>
      </c>
    </row>
    <row r="69" spans="1:42" ht="23.25" hidden="1" customHeight="1" x14ac:dyDescent="0.45">
      <c r="A69" s="74"/>
      <c r="B69" s="10" t="s">
        <v>1618</v>
      </c>
      <c r="C69" s="34" t="s">
        <v>1618</v>
      </c>
      <c r="D69" s="10" t="s">
        <v>1619</v>
      </c>
      <c r="E69" s="11" t="s">
        <v>61</v>
      </c>
      <c r="F69" s="11">
        <v>0</v>
      </c>
      <c r="G69" s="11"/>
      <c r="H69" s="16"/>
      <c r="I69" s="16"/>
      <c r="J69" s="17"/>
      <c r="K69" s="101"/>
      <c r="L69" s="17"/>
      <c r="M69" s="17"/>
      <c r="N69" s="17"/>
      <c r="O69" s="101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6"/>
      <c r="AE69" s="16"/>
      <c r="AF69" s="16"/>
      <c r="AG69" s="16"/>
      <c r="AH69" s="17"/>
      <c r="AI69" s="17"/>
      <c r="AJ69" s="17"/>
      <c r="AK69" s="17"/>
      <c r="AL69" s="17"/>
      <c r="AM69" s="18">
        <f>H69+I69+J69+K69+L69+M69+N69+O69+P69+Q69+R69+S69+T69+U69+V69+W69+X69+Y69+Z69+AA69+AB69+AC69+AD69+AE69+AF69+AG69+AH69+AI69+AJ69+AK69+AL69</f>
        <v>0</v>
      </c>
      <c r="AN69" s="116">
        <f>AM69*F69</f>
        <v>0</v>
      </c>
    </row>
    <row r="70" spans="1:42" ht="23.25" hidden="1" customHeight="1" x14ac:dyDescent="0.45">
      <c r="A70" s="74"/>
      <c r="B70" s="10" t="s">
        <v>213</v>
      </c>
      <c r="C70" s="34" t="s">
        <v>213</v>
      </c>
      <c r="D70" s="10" t="s">
        <v>214</v>
      </c>
      <c r="E70" s="11" t="s">
        <v>61</v>
      </c>
      <c r="F70" s="11">
        <v>0</v>
      </c>
      <c r="G70" s="11"/>
      <c r="H70" s="16"/>
      <c r="I70" s="16"/>
      <c r="J70" s="17"/>
      <c r="K70" s="101"/>
      <c r="L70" s="17"/>
      <c r="M70" s="17"/>
      <c r="N70" s="17"/>
      <c r="O70" s="101"/>
      <c r="P70" s="16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6"/>
      <c r="AE70" s="16"/>
      <c r="AF70" s="16"/>
      <c r="AG70" s="16"/>
      <c r="AH70" s="17"/>
      <c r="AI70" s="17"/>
      <c r="AJ70" s="17"/>
      <c r="AK70" s="17"/>
      <c r="AL70" s="17"/>
      <c r="AM70" s="18">
        <f t="shared" si="3"/>
        <v>0</v>
      </c>
      <c r="AN70" s="116">
        <f t="shared" si="2"/>
        <v>0</v>
      </c>
    </row>
    <row r="71" spans="1:42" ht="23.25" hidden="1" customHeight="1" x14ac:dyDescent="0.45">
      <c r="A71" s="74"/>
      <c r="B71" s="10" t="s">
        <v>215</v>
      </c>
      <c r="C71" s="34" t="s">
        <v>215</v>
      </c>
      <c r="D71" s="10" t="s">
        <v>216</v>
      </c>
      <c r="E71" s="11" t="s">
        <v>61</v>
      </c>
      <c r="F71" s="11">
        <v>0</v>
      </c>
      <c r="G71" s="11"/>
      <c r="H71" s="16"/>
      <c r="I71" s="16"/>
      <c r="J71" s="17"/>
      <c r="K71" s="101"/>
      <c r="L71" s="17"/>
      <c r="M71" s="17"/>
      <c r="N71" s="17"/>
      <c r="O71" s="101"/>
      <c r="P71" s="16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6"/>
      <c r="AE71" s="16"/>
      <c r="AF71" s="16"/>
      <c r="AG71" s="16"/>
      <c r="AH71" s="17"/>
      <c r="AI71" s="17"/>
      <c r="AJ71" s="17"/>
      <c r="AK71" s="17"/>
      <c r="AL71" s="17"/>
      <c r="AM71" s="18">
        <f t="shared" si="3"/>
        <v>0</v>
      </c>
      <c r="AN71" s="116">
        <f t="shared" si="2"/>
        <v>0</v>
      </c>
    </row>
    <row r="72" spans="1:42" ht="23.25" hidden="1" customHeight="1" x14ac:dyDescent="0.45">
      <c r="A72" s="74"/>
      <c r="B72" s="10" t="s">
        <v>217</v>
      </c>
      <c r="C72" s="34" t="s">
        <v>217</v>
      </c>
      <c r="D72" s="10" t="s">
        <v>218</v>
      </c>
      <c r="E72" s="11" t="s">
        <v>61</v>
      </c>
      <c r="F72" s="11">
        <v>0</v>
      </c>
      <c r="G72" s="11"/>
      <c r="H72" s="16"/>
      <c r="I72" s="16"/>
      <c r="J72" s="17"/>
      <c r="K72" s="101"/>
      <c r="L72" s="17"/>
      <c r="M72" s="17"/>
      <c r="N72" s="17"/>
      <c r="O72" s="101"/>
      <c r="P72" s="16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6"/>
      <c r="AE72" s="16"/>
      <c r="AF72" s="16"/>
      <c r="AG72" s="16"/>
      <c r="AH72" s="17"/>
      <c r="AI72" s="17"/>
      <c r="AJ72" s="17"/>
      <c r="AK72" s="17"/>
      <c r="AL72" s="17"/>
      <c r="AM72" s="18">
        <f t="shared" si="3"/>
        <v>0</v>
      </c>
      <c r="AN72" s="116">
        <f t="shared" si="2"/>
        <v>0</v>
      </c>
    </row>
    <row r="73" spans="1:42" ht="23.25" hidden="1" customHeight="1" x14ac:dyDescent="0.45">
      <c r="A73" s="74"/>
      <c r="B73" s="10" t="s">
        <v>59</v>
      </c>
      <c r="C73" s="34" t="s">
        <v>59</v>
      </c>
      <c r="D73" s="10" t="s">
        <v>60</v>
      </c>
      <c r="E73" s="11" t="s">
        <v>61</v>
      </c>
      <c r="F73" s="11">
        <v>0</v>
      </c>
      <c r="G73" s="11"/>
      <c r="H73" s="16"/>
      <c r="I73" s="16"/>
      <c r="J73" s="17"/>
      <c r="K73" s="101"/>
      <c r="L73" s="17"/>
      <c r="M73" s="17"/>
      <c r="N73" s="17"/>
      <c r="O73" s="101"/>
      <c r="P73" s="16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6"/>
      <c r="AE73" s="16"/>
      <c r="AF73" s="16"/>
      <c r="AG73" s="16"/>
      <c r="AH73" s="17"/>
      <c r="AI73" s="17"/>
      <c r="AJ73" s="17"/>
      <c r="AK73" s="17"/>
      <c r="AL73" s="17"/>
      <c r="AM73" s="18">
        <f t="shared" si="3"/>
        <v>0</v>
      </c>
      <c r="AN73" s="116">
        <f t="shared" si="2"/>
        <v>0</v>
      </c>
    </row>
    <row r="74" spans="1:42" ht="23.25" hidden="1" customHeight="1" x14ac:dyDescent="0.45">
      <c r="A74" s="74"/>
      <c r="B74" s="10" t="s">
        <v>1288</v>
      </c>
      <c r="C74" s="34" t="s">
        <v>1288</v>
      </c>
      <c r="D74" s="10" t="s">
        <v>219</v>
      </c>
      <c r="E74" s="11" t="s">
        <v>61</v>
      </c>
      <c r="F74" s="11">
        <v>0</v>
      </c>
      <c r="G74" s="11"/>
      <c r="H74" s="16"/>
      <c r="I74" s="16"/>
      <c r="J74" s="17"/>
      <c r="K74" s="101"/>
      <c r="L74" s="17"/>
      <c r="M74" s="17"/>
      <c r="N74" s="17"/>
      <c r="O74" s="101"/>
      <c r="P74" s="16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6"/>
      <c r="AE74" s="16"/>
      <c r="AF74" s="16"/>
      <c r="AG74" s="16"/>
      <c r="AH74" s="17"/>
      <c r="AI74" s="17"/>
      <c r="AJ74" s="17"/>
      <c r="AK74" s="17"/>
      <c r="AL74" s="17"/>
      <c r="AM74" s="18">
        <f t="shared" si="3"/>
        <v>0</v>
      </c>
      <c r="AN74" s="116">
        <f t="shared" si="2"/>
        <v>0</v>
      </c>
    </row>
    <row r="75" spans="1:42" ht="23.25" customHeight="1" x14ac:dyDescent="0.45">
      <c r="A75" s="74"/>
      <c r="B75" s="10" t="s">
        <v>220</v>
      </c>
      <c r="C75" s="34">
        <v>1020501026</v>
      </c>
      <c r="D75" s="10" t="s">
        <v>221</v>
      </c>
      <c r="E75" s="11" t="s">
        <v>61</v>
      </c>
      <c r="F75" s="11">
        <v>0</v>
      </c>
      <c r="G75" s="11"/>
      <c r="H75" s="16"/>
      <c r="I75" s="16">
        <v>50</v>
      </c>
      <c r="J75" s="17"/>
      <c r="K75" s="101"/>
      <c r="L75" s="17"/>
      <c r="M75" s="17"/>
      <c r="N75" s="17"/>
      <c r="O75" s="101">
        <v>50</v>
      </c>
      <c r="P75" s="16"/>
      <c r="Q75" s="17"/>
      <c r="R75" s="17"/>
      <c r="S75" s="17">
        <v>50</v>
      </c>
      <c r="T75" s="17"/>
      <c r="U75" s="17"/>
      <c r="V75" s="17">
        <v>50</v>
      </c>
      <c r="W75" s="17">
        <v>50</v>
      </c>
      <c r="X75" s="17"/>
      <c r="Y75" s="17"/>
      <c r="Z75" s="17">
        <v>50</v>
      </c>
      <c r="AA75" s="17"/>
      <c r="AB75" s="17"/>
      <c r="AC75" s="17">
        <v>50</v>
      </c>
      <c r="AD75" s="16"/>
      <c r="AE75" s="16">
        <v>50</v>
      </c>
      <c r="AF75" s="16"/>
      <c r="AG75" s="16">
        <v>50</v>
      </c>
      <c r="AH75" s="17"/>
      <c r="AI75" s="17"/>
      <c r="AJ75" s="17">
        <v>50</v>
      </c>
      <c r="AK75" s="17"/>
      <c r="AL75" s="17"/>
      <c r="AM75" s="18">
        <f t="shared" si="3"/>
        <v>500</v>
      </c>
      <c r="AN75" s="116">
        <f t="shared" si="2"/>
        <v>0</v>
      </c>
    </row>
    <row r="76" spans="1:42" ht="23.25" hidden="1" customHeight="1" x14ac:dyDescent="0.45">
      <c r="A76" s="74"/>
      <c r="B76" s="10" t="s">
        <v>223</v>
      </c>
      <c r="C76" s="34" t="s">
        <v>223</v>
      </c>
      <c r="D76" s="10" t="s">
        <v>224</v>
      </c>
      <c r="E76" s="11" t="s">
        <v>61</v>
      </c>
      <c r="F76" s="11">
        <v>0</v>
      </c>
      <c r="G76" s="11"/>
      <c r="H76" s="16"/>
      <c r="I76" s="16"/>
      <c r="J76" s="17"/>
      <c r="K76" s="101"/>
      <c r="L76" s="17"/>
      <c r="M76" s="17"/>
      <c r="N76" s="17"/>
      <c r="O76" s="101"/>
      <c r="P76" s="16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6"/>
      <c r="AE76" s="16"/>
      <c r="AF76" s="16"/>
      <c r="AG76" s="16"/>
      <c r="AH76" s="17"/>
      <c r="AI76" s="17"/>
      <c r="AJ76" s="17"/>
      <c r="AK76" s="17"/>
      <c r="AL76" s="17"/>
      <c r="AM76" s="18">
        <f t="shared" si="3"/>
        <v>0</v>
      </c>
      <c r="AN76" s="116">
        <f t="shared" si="2"/>
        <v>0</v>
      </c>
    </row>
    <row r="77" spans="1:42" ht="23.25" hidden="1" customHeight="1" x14ac:dyDescent="0.45">
      <c r="A77" s="74"/>
      <c r="B77" s="21" t="s">
        <v>225</v>
      </c>
      <c r="C77" s="114" t="s">
        <v>225</v>
      </c>
      <c r="D77" s="21" t="s">
        <v>226</v>
      </c>
      <c r="E77" s="11" t="s">
        <v>61</v>
      </c>
      <c r="F77" s="11">
        <v>0</v>
      </c>
      <c r="G77" s="11"/>
      <c r="H77" s="16"/>
      <c r="I77" s="16"/>
      <c r="J77" s="17"/>
      <c r="K77" s="101"/>
      <c r="L77" s="17"/>
      <c r="M77" s="17"/>
      <c r="N77" s="17"/>
      <c r="O77" s="101"/>
      <c r="P77" s="16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6"/>
      <c r="AE77" s="16"/>
      <c r="AF77" s="16"/>
      <c r="AG77" s="16"/>
      <c r="AH77" s="17"/>
      <c r="AI77" s="17"/>
      <c r="AJ77" s="17"/>
      <c r="AK77" s="17"/>
      <c r="AL77" s="17"/>
      <c r="AM77" s="18">
        <f t="shared" si="3"/>
        <v>0</v>
      </c>
      <c r="AN77" s="116">
        <f t="shared" si="2"/>
        <v>0</v>
      </c>
    </row>
    <row r="78" spans="1:42" ht="23.25" hidden="1" customHeight="1" x14ac:dyDescent="0.45">
      <c r="A78" s="74"/>
      <c r="B78" s="10" t="s">
        <v>228</v>
      </c>
      <c r="C78" s="34" t="s">
        <v>228</v>
      </c>
      <c r="D78" s="10" t="s">
        <v>229</v>
      </c>
      <c r="E78" s="11" t="s">
        <v>61</v>
      </c>
      <c r="F78" s="11">
        <v>0</v>
      </c>
      <c r="G78" s="11"/>
      <c r="H78" s="16"/>
      <c r="I78" s="16"/>
      <c r="J78" s="17"/>
      <c r="K78" s="101"/>
      <c r="L78" s="17"/>
      <c r="M78" s="17"/>
      <c r="N78" s="17"/>
      <c r="O78" s="101"/>
      <c r="P78" s="16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6"/>
      <c r="AE78" s="16"/>
      <c r="AF78" s="16"/>
      <c r="AG78" s="16"/>
      <c r="AH78" s="17"/>
      <c r="AI78" s="17"/>
      <c r="AJ78" s="17"/>
      <c r="AK78" s="17"/>
      <c r="AL78" s="17"/>
      <c r="AM78" s="18">
        <f t="shared" si="3"/>
        <v>0</v>
      </c>
      <c r="AN78" s="116">
        <f t="shared" si="2"/>
        <v>0</v>
      </c>
    </row>
    <row r="79" spans="1:42" ht="23.25" hidden="1" customHeight="1" x14ac:dyDescent="0.45">
      <c r="A79" s="74"/>
      <c r="B79" s="10" t="s">
        <v>230</v>
      </c>
      <c r="C79" s="34" t="s">
        <v>230</v>
      </c>
      <c r="D79" s="10" t="s">
        <v>231</v>
      </c>
      <c r="E79" s="11" t="s">
        <v>61</v>
      </c>
      <c r="F79" s="11">
        <v>0</v>
      </c>
      <c r="G79" s="11"/>
      <c r="H79" s="16"/>
      <c r="I79" s="16"/>
      <c r="J79" s="17"/>
      <c r="K79" s="101"/>
      <c r="L79" s="17"/>
      <c r="M79" s="17"/>
      <c r="N79" s="17"/>
      <c r="O79" s="101"/>
      <c r="P79" s="16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6"/>
      <c r="AE79" s="16"/>
      <c r="AF79" s="16"/>
      <c r="AG79" s="16"/>
      <c r="AH79" s="17"/>
      <c r="AI79" s="17"/>
      <c r="AJ79" s="17"/>
      <c r="AK79" s="17"/>
      <c r="AL79" s="17"/>
      <c r="AM79" s="18">
        <f t="shared" si="3"/>
        <v>0</v>
      </c>
      <c r="AN79" s="116">
        <f t="shared" si="2"/>
        <v>0</v>
      </c>
    </row>
    <row r="80" spans="1:42" ht="23.25" hidden="1" customHeight="1" x14ac:dyDescent="0.45">
      <c r="A80" s="74"/>
      <c r="B80" s="10" t="s">
        <v>232</v>
      </c>
      <c r="C80" s="34" t="s">
        <v>232</v>
      </c>
      <c r="D80" s="10" t="s">
        <v>1423</v>
      </c>
      <c r="E80" s="11" t="s">
        <v>61</v>
      </c>
      <c r="F80" s="11">
        <v>0</v>
      </c>
      <c r="G80" s="11"/>
      <c r="H80" s="16"/>
      <c r="I80" s="16"/>
      <c r="J80" s="17"/>
      <c r="K80" s="101"/>
      <c r="L80" s="17"/>
      <c r="M80" s="17"/>
      <c r="N80" s="17"/>
      <c r="O80" s="101"/>
      <c r="P80" s="16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6"/>
      <c r="AE80" s="16"/>
      <c r="AF80" s="16"/>
      <c r="AG80" s="16"/>
      <c r="AH80" s="17"/>
      <c r="AI80" s="17"/>
      <c r="AJ80" s="17"/>
      <c r="AK80" s="17"/>
      <c r="AL80" s="17"/>
      <c r="AM80" s="18">
        <f t="shared" si="3"/>
        <v>0</v>
      </c>
      <c r="AN80" s="116">
        <f t="shared" si="2"/>
        <v>0</v>
      </c>
    </row>
    <row r="81" spans="1:40" ht="23.25" hidden="1" customHeight="1" x14ac:dyDescent="0.45">
      <c r="A81" s="74"/>
      <c r="B81" s="10" t="s">
        <v>233</v>
      </c>
      <c r="C81" s="34" t="s">
        <v>233</v>
      </c>
      <c r="D81" s="10" t="s">
        <v>234</v>
      </c>
      <c r="E81" s="11" t="s">
        <v>61</v>
      </c>
      <c r="F81" s="11">
        <v>0</v>
      </c>
      <c r="G81" s="11"/>
      <c r="H81" s="16"/>
      <c r="I81" s="16"/>
      <c r="J81" s="17"/>
      <c r="K81" s="101"/>
      <c r="L81" s="17"/>
      <c r="M81" s="17"/>
      <c r="N81" s="17"/>
      <c r="O81" s="101"/>
      <c r="P81" s="16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6"/>
      <c r="AE81" s="16"/>
      <c r="AF81" s="16"/>
      <c r="AG81" s="16"/>
      <c r="AH81" s="17"/>
      <c r="AI81" s="17"/>
      <c r="AJ81" s="17"/>
      <c r="AK81" s="17"/>
      <c r="AL81" s="17"/>
      <c r="AM81" s="18">
        <f t="shared" si="3"/>
        <v>0</v>
      </c>
      <c r="AN81" s="116">
        <f t="shared" si="2"/>
        <v>0</v>
      </c>
    </row>
    <row r="82" spans="1:40" ht="23.25" hidden="1" customHeight="1" x14ac:dyDescent="0.45">
      <c r="A82" s="74"/>
      <c r="B82" s="10" t="s">
        <v>235</v>
      </c>
      <c r="C82" s="34" t="s">
        <v>235</v>
      </c>
      <c r="D82" s="10" t="s">
        <v>236</v>
      </c>
      <c r="E82" s="11" t="s">
        <v>61</v>
      </c>
      <c r="F82" s="11">
        <v>0</v>
      </c>
      <c r="G82" s="11"/>
      <c r="H82" s="16"/>
      <c r="I82" s="16"/>
      <c r="J82" s="17"/>
      <c r="K82" s="101"/>
      <c r="L82" s="17"/>
      <c r="M82" s="17"/>
      <c r="N82" s="17"/>
      <c r="O82" s="101"/>
      <c r="P82" s="1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6"/>
      <c r="AE82" s="16"/>
      <c r="AF82" s="16"/>
      <c r="AG82" s="16"/>
      <c r="AH82" s="17"/>
      <c r="AI82" s="17"/>
      <c r="AJ82" s="17"/>
      <c r="AK82" s="17"/>
      <c r="AL82" s="17"/>
      <c r="AM82" s="18">
        <f t="shared" si="3"/>
        <v>0</v>
      </c>
      <c r="AN82" s="116">
        <f t="shared" si="2"/>
        <v>0</v>
      </c>
    </row>
    <row r="83" spans="1:40" ht="23.25" hidden="1" customHeight="1" x14ac:dyDescent="0.45">
      <c r="A83" s="74"/>
      <c r="B83" s="10" t="s">
        <v>237</v>
      </c>
      <c r="C83" s="34" t="s">
        <v>237</v>
      </c>
      <c r="D83" s="10" t="s">
        <v>238</v>
      </c>
      <c r="E83" s="11" t="s">
        <v>61</v>
      </c>
      <c r="F83" s="11">
        <v>0</v>
      </c>
      <c r="G83" s="11"/>
      <c r="H83" s="16"/>
      <c r="I83" s="16"/>
      <c r="J83" s="17"/>
      <c r="K83" s="101"/>
      <c r="L83" s="17"/>
      <c r="M83" s="17"/>
      <c r="N83" s="17"/>
      <c r="O83" s="101"/>
      <c r="P83" s="16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6"/>
      <c r="AE83" s="16"/>
      <c r="AF83" s="16"/>
      <c r="AG83" s="16"/>
      <c r="AH83" s="17"/>
      <c r="AI83" s="17"/>
      <c r="AJ83" s="17"/>
      <c r="AK83" s="17"/>
      <c r="AL83" s="17"/>
      <c r="AM83" s="18">
        <f t="shared" si="3"/>
        <v>0</v>
      </c>
      <c r="AN83" s="116">
        <f t="shared" si="2"/>
        <v>0</v>
      </c>
    </row>
    <row r="84" spans="1:40" ht="23.25" hidden="1" customHeight="1" x14ac:dyDescent="0.45">
      <c r="A84" s="74"/>
      <c r="B84" s="10" t="s">
        <v>239</v>
      </c>
      <c r="C84" s="34" t="s">
        <v>239</v>
      </c>
      <c r="D84" s="10" t="s">
        <v>240</v>
      </c>
      <c r="E84" s="11" t="s">
        <v>61</v>
      </c>
      <c r="F84" s="11">
        <v>0</v>
      </c>
      <c r="G84" s="11"/>
      <c r="H84" s="16"/>
      <c r="I84" s="16"/>
      <c r="J84" s="17"/>
      <c r="K84" s="101"/>
      <c r="L84" s="17"/>
      <c r="M84" s="17"/>
      <c r="N84" s="17"/>
      <c r="O84" s="101"/>
      <c r="P84" s="16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6"/>
      <c r="AE84" s="16"/>
      <c r="AF84" s="16"/>
      <c r="AG84" s="16"/>
      <c r="AH84" s="17"/>
      <c r="AI84" s="17"/>
      <c r="AJ84" s="17"/>
      <c r="AK84" s="17"/>
      <c r="AL84" s="17"/>
      <c r="AM84" s="18">
        <f t="shared" si="3"/>
        <v>0</v>
      </c>
      <c r="AN84" s="116">
        <f t="shared" si="2"/>
        <v>0</v>
      </c>
    </row>
    <row r="85" spans="1:40" ht="23.25" hidden="1" customHeight="1" x14ac:dyDescent="0.45">
      <c r="A85" s="74"/>
      <c r="B85" s="10" t="s">
        <v>241</v>
      </c>
      <c r="C85" s="34" t="s">
        <v>241</v>
      </c>
      <c r="D85" s="10" t="s">
        <v>242</v>
      </c>
      <c r="E85" s="11" t="s">
        <v>61</v>
      </c>
      <c r="F85" s="11">
        <v>0</v>
      </c>
      <c r="G85" s="11"/>
      <c r="H85" s="16"/>
      <c r="I85" s="16"/>
      <c r="J85" s="17"/>
      <c r="K85" s="101"/>
      <c r="L85" s="17"/>
      <c r="M85" s="17"/>
      <c r="N85" s="17"/>
      <c r="O85" s="101"/>
      <c r="P85" s="16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6"/>
      <c r="AE85" s="16"/>
      <c r="AF85" s="16"/>
      <c r="AG85" s="16"/>
      <c r="AH85" s="17"/>
      <c r="AI85" s="17"/>
      <c r="AJ85" s="17"/>
      <c r="AK85" s="17"/>
      <c r="AL85" s="17"/>
      <c r="AM85" s="18">
        <f t="shared" si="3"/>
        <v>0</v>
      </c>
      <c r="AN85" s="116">
        <f t="shared" si="2"/>
        <v>0</v>
      </c>
    </row>
    <row r="86" spans="1:40" ht="23.25" hidden="1" customHeight="1" x14ac:dyDescent="0.45">
      <c r="A86" s="74"/>
      <c r="B86" s="10" t="s">
        <v>243</v>
      </c>
      <c r="C86" s="34" t="s">
        <v>243</v>
      </c>
      <c r="D86" s="10" t="s">
        <v>244</v>
      </c>
      <c r="E86" s="11" t="s">
        <v>61</v>
      </c>
      <c r="F86" s="11">
        <v>0</v>
      </c>
      <c r="G86" s="11"/>
      <c r="H86" s="16"/>
      <c r="I86" s="16"/>
      <c r="J86" s="17"/>
      <c r="K86" s="101"/>
      <c r="L86" s="17"/>
      <c r="M86" s="17"/>
      <c r="N86" s="17"/>
      <c r="O86" s="101"/>
      <c r="P86" s="16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6"/>
      <c r="AE86" s="16"/>
      <c r="AF86" s="16"/>
      <c r="AG86" s="16"/>
      <c r="AH86" s="17"/>
      <c r="AI86" s="17"/>
      <c r="AJ86" s="17"/>
      <c r="AK86" s="17"/>
      <c r="AL86" s="17"/>
      <c r="AM86" s="18">
        <f t="shared" si="3"/>
        <v>0</v>
      </c>
      <c r="AN86" s="116">
        <f t="shared" si="2"/>
        <v>0</v>
      </c>
    </row>
    <row r="87" spans="1:40" ht="23.25" hidden="1" customHeight="1" x14ac:dyDescent="0.45">
      <c r="A87" s="74"/>
      <c r="B87" s="10" t="s">
        <v>253</v>
      </c>
      <c r="C87" s="34" t="s">
        <v>253</v>
      </c>
      <c r="D87" s="10" t="s">
        <v>254</v>
      </c>
      <c r="E87" s="11" t="s">
        <v>61</v>
      </c>
      <c r="F87" s="11">
        <v>0</v>
      </c>
      <c r="G87" s="11"/>
      <c r="H87" s="16"/>
      <c r="I87" s="16"/>
      <c r="J87" s="17"/>
      <c r="K87" s="101"/>
      <c r="L87" s="17"/>
      <c r="M87" s="17"/>
      <c r="N87" s="17"/>
      <c r="O87" s="101"/>
      <c r="P87" s="16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6"/>
      <c r="AE87" s="16"/>
      <c r="AF87" s="16"/>
      <c r="AG87" s="16"/>
      <c r="AH87" s="17"/>
      <c r="AI87" s="17"/>
      <c r="AJ87" s="17"/>
      <c r="AK87" s="17"/>
      <c r="AL87" s="17"/>
      <c r="AM87" s="18">
        <f t="shared" si="3"/>
        <v>0</v>
      </c>
      <c r="AN87" s="116">
        <f t="shared" si="2"/>
        <v>0</v>
      </c>
    </row>
    <row r="88" spans="1:40" ht="23.25" hidden="1" customHeight="1" x14ac:dyDescent="0.45">
      <c r="A88" s="74"/>
      <c r="B88" s="10" t="s">
        <v>255</v>
      </c>
      <c r="C88" s="34" t="s">
        <v>255</v>
      </c>
      <c r="D88" s="10" t="s">
        <v>256</v>
      </c>
      <c r="E88" s="11" t="s">
        <v>61</v>
      </c>
      <c r="F88" s="11">
        <v>0</v>
      </c>
      <c r="G88" s="11"/>
      <c r="H88" s="16"/>
      <c r="I88" s="16"/>
      <c r="J88" s="17"/>
      <c r="K88" s="101"/>
      <c r="L88" s="17"/>
      <c r="M88" s="17"/>
      <c r="N88" s="17"/>
      <c r="O88" s="101"/>
      <c r="P88" s="1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6"/>
      <c r="AE88" s="16"/>
      <c r="AF88" s="16"/>
      <c r="AG88" s="16"/>
      <c r="AH88" s="17"/>
      <c r="AI88" s="17"/>
      <c r="AJ88" s="17"/>
      <c r="AK88" s="17"/>
      <c r="AL88" s="17"/>
      <c r="AM88" s="18">
        <f t="shared" si="3"/>
        <v>0</v>
      </c>
      <c r="AN88" s="116">
        <f t="shared" si="2"/>
        <v>0</v>
      </c>
    </row>
    <row r="89" spans="1:40" ht="23.25" hidden="1" customHeight="1" x14ac:dyDescent="0.45">
      <c r="A89" s="74"/>
      <c r="B89" s="10" t="s">
        <v>257</v>
      </c>
      <c r="C89" s="34" t="s">
        <v>257</v>
      </c>
      <c r="D89" s="10" t="s">
        <v>258</v>
      </c>
      <c r="E89" s="11" t="s">
        <v>61</v>
      </c>
      <c r="F89" s="11">
        <v>0</v>
      </c>
      <c r="G89" s="11"/>
      <c r="H89" s="16"/>
      <c r="I89" s="16"/>
      <c r="J89" s="17"/>
      <c r="K89" s="101"/>
      <c r="L89" s="17"/>
      <c r="M89" s="17"/>
      <c r="N89" s="17"/>
      <c r="O89" s="101"/>
      <c r="P89" s="16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6"/>
      <c r="AE89" s="16"/>
      <c r="AF89" s="16"/>
      <c r="AG89" s="16"/>
      <c r="AH89" s="17"/>
      <c r="AI89" s="17"/>
      <c r="AJ89" s="17"/>
      <c r="AK89" s="17"/>
      <c r="AL89" s="17"/>
      <c r="AM89" s="18">
        <f t="shared" si="3"/>
        <v>0</v>
      </c>
      <c r="AN89" s="116">
        <f t="shared" si="2"/>
        <v>0</v>
      </c>
    </row>
    <row r="90" spans="1:40" ht="23.25" hidden="1" customHeight="1" x14ac:dyDescent="0.45">
      <c r="A90" s="74"/>
      <c r="B90" s="10" t="s">
        <v>259</v>
      </c>
      <c r="C90" s="34" t="s">
        <v>259</v>
      </c>
      <c r="D90" s="10" t="s">
        <v>260</v>
      </c>
      <c r="E90" s="11" t="s">
        <v>61</v>
      </c>
      <c r="F90" s="11">
        <v>0</v>
      </c>
      <c r="G90" s="11"/>
      <c r="H90" s="16"/>
      <c r="I90" s="16"/>
      <c r="J90" s="17"/>
      <c r="K90" s="101"/>
      <c r="L90" s="17"/>
      <c r="M90" s="17"/>
      <c r="N90" s="17"/>
      <c r="O90" s="101"/>
      <c r="P90" s="16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6"/>
      <c r="AE90" s="16"/>
      <c r="AF90" s="16"/>
      <c r="AG90" s="16"/>
      <c r="AH90" s="17"/>
      <c r="AI90" s="17"/>
      <c r="AJ90" s="17"/>
      <c r="AK90" s="17"/>
      <c r="AL90" s="17"/>
      <c r="AM90" s="18">
        <f t="shared" si="3"/>
        <v>0</v>
      </c>
      <c r="AN90" s="116">
        <f t="shared" si="2"/>
        <v>0</v>
      </c>
    </row>
    <row r="91" spans="1:40" ht="23.25" customHeight="1" x14ac:dyDescent="0.45">
      <c r="A91" s="74"/>
      <c r="B91" s="10" t="s">
        <v>261</v>
      </c>
      <c r="C91" s="34">
        <v>1020501045</v>
      </c>
      <c r="D91" s="10" t="s">
        <v>262</v>
      </c>
      <c r="E91" s="11" t="s">
        <v>61</v>
      </c>
      <c r="F91" s="11">
        <v>0</v>
      </c>
      <c r="G91" s="11"/>
      <c r="H91" s="16"/>
      <c r="I91" s="16"/>
      <c r="J91" s="17"/>
      <c r="K91" s="101"/>
      <c r="L91" s="17"/>
      <c r="M91" s="17"/>
      <c r="N91" s="17"/>
      <c r="O91" s="101"/>
      <c r="P91" s="16"/>
      <c r="Q91" s="17"/>
      <c r="R91" s="17"/>
      <c r="S91" s="17"/>
      <c r="T91" s="17"/>
      <c r="U91" s="17"/>
      <c r="V91" s="17"/>
      <c r="W91" s="17">
        <v>100</v>
      </c>
      <c r="X91" s="17"/>
      <c r="Y91" s="17"/>
      <c r="Z91" s="17"/>
      <c r="AA91" s="17"/>
      <c r="AB91" s="17"/>
      <c r="AC91" s="17"/>
      <c r="AD91" s="16"/>
      <c r="AE91" s="16"/>
      <c r="AF91" s="16"/>
      <c r="AG91" s="16"/>
      <c r="AH91" s="17"/>
      <c r="AI91" s="17"/>
      <c r="AJ91" s="17"/>
      <c r="AK91" s="17"/>
      <c r="AL91" s="17"/>
      <c r="AM91" s="18">
        <f t="shared" si="3"/>
        <v>100</v>
      </c>
      <c r="AN91" s="116">
        <f t="shared" si="2"/>
        <v>0</v>
      </c>
    </row>
    <row r="92" spans="1:40" ht="23.25" customHeight="1" x14ac:dyDescent="0.45">
      <c r="A92" s="74"/>
      <c r="B92" s="34">
        <v>1020701001</v>
      </c>
      <c r="C92" s="34">
        <v>1020701001</v>
      </c>
      <c r="D92" s="10" t="s">
        <v>1464</v>
      </c>
      <c r="E92" s="11" t="s">
        <v>61</v>
      </c>
      <c r="F92" s="11">
        <v>0</v>
      </c>
      <c r="G92" s="11"/>
      <c r="H92" s="16"/>
      <c r="I92" s="16"/>
      <c r="J92" s="17"/>
      <c r="K92" s="101"/>
      <c r="L92" s="17"/>
      <c r="M92" s="17"/>
      <c r="N92" s="17"/>
      <c r="O92" s="101"/>
      <c r="P92" s="16"/>
      <c r="Q92" s="17">
        <v>100</v>
      </c>
      <c r="R92" s="17"/>
      <c r="S92" s="17"/>
      <c r="T92" s="17"/>
      <c r="U92" s="17"/>
      <c r="V92" s="17"/>
      <c r="W92" s="17">
        <v>100</v>
      </c>
      <c r="X92" s="17"/>
      <c r="Y92" s="17"/>
      <c r="Z92" s="17"/>
      <c r="AA92" s="17"/>
      <c r="AB92" s="17"/>
      <c r="AC92" s="17"/>
      <c r="AD92" s="16"/>
      <c r="AE92" s="16"/>
      <c r="AF92" s="16"/>
      <c r="AG92" s="16"/>
      <c r="AH92" s="17"/>
      <c r="AI92" s="17"/>
      <c r="AJ92" s="17"/>
      <c r="AK92" s="17"/>
      <c r="AL92" s="17"/>
      <c r="AM92" s="18">
        <f>H92+I92+J92+K92+L92+M92+N92+O92+P92+Q92+R92+S92+T92+U92+V92+W92+X92+Y92+Z92+AA92+AB92+AC92+AD92+AE92+AF92+AG92+AH92+AI92+AJ92+AK92+AL92</f>
        <v>200</v>
      </c>
      <c r="AN92" s="116">
        <f>AM92*F92</f>
        <v>0</v>
      </c>
    </row>
    <row r="93" spans="1:40" ht="23.25" hidden="1" customHeight="1" x14ac:dyDescent="0.45">
      <c r="A93" s="74"/>
      <c r="B93" s="10" t="s">
        <v>263</v>
      </c>
      <c r="C93" s="34" t="s">
        <v>263</v>
      </c>
      <c r="D93" s="10" t="s">
        <v>264</v>
      </c>
      <c r="E93" s="11" t="s">
        <v>265</v>
      </c>
      <c r="F93" s="11">
        <v>0</v>
      </c>
      <c r="G93" s="11"/>
      <c r="H93" s="16"/>
      <c r="I93" s="16"/>
      <c r="J93" s="17"/>
      <c r="K93" s="101"/>
      <c r="L93" s="17"/>
      <c r="M93" s="17"/>
      <c r="N93" s="17"/>
      <c r="O93" s="101"/>
      <c r="P93" s="16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6"/>
      <c r="AE93" s="16"/>
      <c r="AF93" s="16"/>
      <c r="AG93" s="16"/>
      <c r="AH93" s="17"/>
      <c r="AI93" s="17"/>
      <c r="AJ93" s="17"/>
      <c r="AK93" s="17"/>
      <c r="AL93" s="17"/>
      <c r="AM93" s="18">
        <f t="shared" si="3"/>
        <v>0</v>
      </c>
      <c r="AN93" s="116">
        <f t="shared" si="2"/>
        <v>0</v>
      </c>
    </row>
    <row r="94" spans="1:40" ht="23.25" hidden="1" customHeight="1" x14ac:dyDescent="0.45">
      <c r="A94" s="74"/>
      <c r="B94" s="10" t="s">
        <v>266</v>
      </c>
      <c r="C94" s="34" t="s">
        <v>266</v>
      </c>
      <c r="D94" s="10" t="s">
        <v>267</v>
      </c>
      <c r="E94" s="11" t="s">
        <v>61</v>
      </c>
      <c r="F94" s="11">
        <v>0</v>
      </c>
      <c r="G94" s="11"/>
      <c r="H94" s="16"/>
      <c r="I94" s="16"/>
      <c r="J94" s="17"/>
      <c r="K94" s="101"/>
      <c r="L94" s="17"/>
      <c r="M94" s="17"/>
      <c r="N94" s="17"/>
      <c r="O94" s="101"/>
      <c r="P94" s="16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6"/>
      <c r="AE94" s="16"/>
      <c r="AF94" s="16"/>
      <c r="AG94" s="16"/>
      <c r="AH94" s="17"/>
      <c r="AI94" s="17"/>
      <c r="AJ94" s="17"/>
      <c r="AK94" s="17"/>
      <c r="AL94" s="17"/>
      <c r="AM94" s="18">
        <f t="shared" si="3"/>
        <v>0</v>
      </c>
      <c r="AN94" s="116">
        <f t="shared" si="2"/>
        <v>0</v>
      </c>
    </row>
    <row r="95" spans="1:40" ht="23.25" hidden="1" customHeight="1" x14ac:dyDescent="0.45">
      <c r="A95" s="74"/>
      <c r="B95" s="10" t="s">
        <v>268</v>
      </c>
      <c r="C95" s="34" t="s">
        <v>268</v>
      </c>
      <c r="D95" s="10" t="s">
        <v>269</v>
      </c>
      <c r="E95" s="11" t="s">
        <v>61</v>
      </c>
      <c r="F95" s="11">
        <v>0</v>
      </c>
      <c r="G95" s="11"/>
      <c r="H95" s="16"/>
      <c r="I95" s="16"/>
      <c r="J95" s="17"/>
      <c r="K95" s="101"/>
      <c r="L95" s="17"/>
      <c r="M95" s="17"/>
      <c r="N95" s="17"/>
      <c r="O95" s="101"/>
      <c r="P95" s="16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6"/>
      <c r="AE95" s="16"/>
      <c r="AF95" s="16"/>
      <c r="AG95" s="16"/>
      <c r="AH95" s="17"/>
      <c r="AI95" s="17"/>
      <c r="AJ95" s="17"/>
      <c r="AK95" s="17"/>
      <c r="AL95" s="17"/>
      <c r="AM95" s="18">
        <f t="shared" si="3"/>
        <v>0</v>
      </c>
      <c r="AN95" s="116">
        <f t="shared" si="2"/>
        <v>0</v>
      </c>
    </row>
    <row r="96" spans="1:40" ht="23.25" hidden="1" customHeight="1" x14ac:dyDescent="0.45">
      <c r="A96" s="74"/>
      <c r="B96" s="10" t="s">
        <v>270</v>
      </c>
      <c r="C96" s="34" t="s">
        <v>270</v>
      </c>
      <c r="D96" s="10" t="s">
        <v>271</v>
      </c>
      <c r="E96" s="11" t="s">
        <v>61</v>
      </c>
      <c r="F96" s="11">
        <v>0</v>
      </c>
      <c r="G96" s="11"/>
      <c r="H96" s="16"/>
      <c r="I96" s="16"/>
      <c r="J96" s="17"/>
      <c r="K96" s="101"/>
      <c r="L96" s="17"/>
      <c r="M96" s="17"/>
      <c r="N96" s="17"/>
      <c r="O96" s="101"/>
      <c r="P96" s="16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6"/>
      <c r="AE96" s="16"/>
      <c r="AF96" s="16"/>
      <c r="AG96" s="16"/>
      <c r="AH96" s="17"/>
      <c r="AI96" s="17"/>
      <c r="AJ96" s="17"/>
      <c r="AK96" s="17"/>
      <c r="AL96" s="17"/>
      <c r="AM96" s="18">
        <f t="shared" si="3"/>
        <v>0</v>
      </c>
      <c r="AN96" s="116">
        <f t="shared" si="2"/>
        <v>0</v>
      </c>
    </row>
    <row r="97" spans="1:40" ht="23.25" hidden="1" customHeight="1" x14ac:dyDescent="0.45">
      <c r="A97" s="74"/>
      <c r="B97" s="10" t="s">
        <v>272</v>
      </c>
      <c r="C97" s="34" t="s">
        <v>272</v>
      </c>
      <c r="D97" s="10" t="s">
        <v>273</v>
      </c>
      <c r="E97" s="11" t="s">
        <v>61</v>
      </c>
      <c r="F97" s="11">
        <v>0</v>
      </c>
      <c r="G97" s="11"/>
      <c r="H97" s="16"/>
      <c r="I97" s="16"/>
      <c r="J97" s="17"/>
      <c r="K97" s="101"/>
      <c r="L97" s="17"/>
      <c r="M97" s="17"/>
      <c r="N97" s="17"/>
      <c r="O97" s="101"/>
      <c r="P97" s="16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6"/>
      <c r="AE97" s="16"/>
      <c r="AF97" s="16"/>
      <c r="AG97" s="16"/>
      <c r="AH97" s="17"/>
      <c r="AI97" s="17"/>
      <c r="AJ97" s="17"/>
      <c r="AK97" s="17"/>
      <c r="AL97" s="17"/>
      <c r="AM97" s="18">
        <f t="shared" si="3"/>
        <v>0</v>
      </c>
      <c r="AN97" s="116">
        <f t="shared" si="2"/>
        <v>0</v>
      </c>
    </row>
    <row r="98" spans="1:40" ht="23.25" hidden="1" customHeight="1" x14ac:dyDescent="0.45">
      <c r="A98" s="74"/>
      <c r="B98" s="10" t="s">
        <v>274</v>
      </c>
      <c r="C98" s="34" t="s">
        <v>274</v>
      </c>
      <c r="D98" s="10" t="s">
        <v>275</v>
      </c>
      <c r="E98" s="11" t="s">
        <v>276</v>
      </c>
      <c r="F98" s="11">
        <v>0</v>
      </c>
      <c r="G98" s="11"/>
      <c r="H98" s="16"/>
      <c r="I98" s="16"/>
      <c r="J98" s="17"/>
      <c r="K98" s="101"/>
      <c r="L98" s="17"/>
      <c r="M98" s="17"/>
      <c r="N98" s="17"/>
      <c r="O98" s="101"/>
      <c r="P98" s="16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6"/>
      <c r="AE98" s="16"/>
      <c r="AF98" s="16"/>
      <c r="AG98" s="16"/>
      <c r="AH98" s="17"/>
      <c r="AI98" s="17"/>
      <c r="AJ98" s="17"/>
      <c r="AK98" s="17"/>
      <c r="AL98" s="17"/>
      <c r="AM98" s="18">
        <f t="shared" si="3"/>
        <v>0</v>
      </c>
      <c r="AN98" s="116">
        <f t="shared" si="2"/>
        <v>0</v>
      </c>
    </row>
    <row r="99" spans="1:40" ht="23.25" hidden="1" customHeight="1" x14ac:dyDescent="0.45">
      <c r="A99" s="74"/>
      <c r="B99" s="10" t="s">
        <v>277</v>
      </c>
      <c r="C99" s="34" t="s">
        <v>277</v>
      </c>
      <c r="D99" s="10" t="s">
        <v>1586</v>
      </c>
      <c r="E99" s="11" t="s">
        <v>61</v>
      </c>
      <c r="F99" s="22">
        <v>0</v>
      </c>
      <c r="G99" s="11"/>
      <c r="H99" s="16"/>
      <c r="I99" s="16"/>
      <c r="J99" s="17"/>
      <c r="K99" s="101"/>
      <c r="L99" s="17"/>
      <c r="M99" s="17"/>
      <c r="N99" s="17"/>
      <c r="O99" s="101"/>
      <c r="P99" s="16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6"/>
      <c r="AE99" s="16"/>
      <c r="AF99" s="16"/>
      <c r="AG99" s="16"/>
      <c r="AH99" s="17"/>
      <c r="AI99" s="17"/>
      <c r="AJ99" s="17"/>
      <c r="AK99" s="17"/>
      <c r="AL99" s="17"/>
      <c r="AM99" s="18">
        <f t="shared" si="3"/>
        <v>0</v>
      </c>
      <c r="AN99" s="116">
        <f t="shared" si="2"/>
        <v>0</v>
      </c>
    </row>
    <row r="100" spans="1:40" ht="23.25" hidden="1" customHeight="1" x14ac:dyDescent="0.45">
      <c r="A100" s="74"/>
      <c r="B100" s="10" t="s">
        <v>280</v>
      </c>
      <c r="C100" s="34" t="s">
        <v>280</v>
      </c>
      <c r="D100" s="10" t="s">
        <v>281</v>
      </c>
      <c r="E100" s="11" t="s">
        <v>276</v>
      </c>
      <c r="F100" s="11">
        <v>0</v>
      </c>
      <c r="G100" s="11"/>
      <c r="H100" s="16"/>
      <c r="I100" s="16"/>
      <c r="J100" s="17"/>
      <c r="K100" s="101"/>
      <c r="L100" s="17"/>
      <c r="M100" s="17"/>
      <c r="N100" s="17"/>
      <c r="O100" s="101"/>
      <c r="P100" s="16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6"/>
      <c r="AE100" s="16"/>
      <c r="AF100" s="16"/>
      <c r="AG100" s="16"/>
      <c r="AH100" s="17"/>
      <c r="AI100" s="17"/>
      <c r="AJ100" s="17"/>
      <c r="AK100" s="17"/>
      <c r="AL100" s="17"/>
      <c r="AM100" s="18">
        <f t="shared" si="3"/>
        <v>0</v>
      </c>
      <c r="AN100" s="116">
        <f t="shared" si="2"/>
        <v>0</v>
      </c>
    </row>
    <row r="101" spans="1:40" ht="23.25" hidden="1" customHeight="1" x14ac:dyDescent="0.45">
      <c r="A101" s="74"/>
      <c r="B101" s="10" t="s">
        <v>282</v>
      </c>
      <c r="C101" s="34" t="s">
        <v>282</v>
      </c>
      <c r="D101" s="10" t="s">
        <v>283</v>
      </c>
      <c r="E101" s="11" t="s">
        <v>61</v>
      </c>
      <c r="F101" s="11">
        <v>0</v>
      </c>
      <c r="G101" s="11"/>
      <c r="H101" s="16"/>
      <c r="I101" s="16"/>
      <c r="J101" s="17"/>
      <c r="K101" s="101"/>
      <c r="L101" s="17"/>
      <c r="M101" s="17"/>
      <c r="N101" s="17"/>
      <c r="O101" s="101"/>
      <c r="P101" s="16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6"/>
      <c r="AE101" s="16"/>
      <c r="AF101" s="16"/>
      <c r="AG101" s="16"/>
      <c r="AH101" s="17"/>
      <c r="AI101" s="17"/>
      <c r="AJ101" s="17"/>
      <c r="AK101" s="17"/>
      <c r="AL101" s="17"/>
      <c r="AM101" s="18">
        <f t="shared" si="3"/>
        <v>0</v>
      </c>
      <c r="AN101" s="116">
        <f t="shared" si="2"/>
        <v>0</v>
      </c>
    </row>
    <row r="102" spans="1:40" ht="23.25" hidden="1" customHeight="1" x14ac:dyDescent="0.45">
      <c r="A102" s="74"/>
      <c r="B102" s="10" t="s">
        <v>284</v>
      </c>
      <c r="C102" s="34">
        <v>1021707019</v>
      </c>
      <c r="D102" s="10" t="s">
        <v>1519</v>
      </c>
      <c r="E102" s="11" t="s">
        <v>61</v>
      </c>
      <c r="F102" s="11">
        <v>0</v>
      </c>
      <c r="G102" s="11"/>
      <c r="H102" s="16"/>
      <c r="I102" s="16"/>
      <c r="J102" s="17"/>
      <c r="K102" s="101"/>
      <c r="L102" s="17"/>
      <c r="M102" s="17"/>
      <c r="N102" s="17"/>
      <c r="O102" s="101"/>
      <c r="P102" s="16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6"/>
      <c r="AE102" s="16"/>
      <c r="AF102" s="16"/>
      <c r="AG102" s="16"/>
      <c r="AH102" s="17"/>
      <c r="AI102" s="17"/>
      <c r="AJ102" s="17"/>
      <c r="AK102" s="17"/>
      <c r="AL102" s="17"/>
      <c r="AM102" s="18">
        <f t="shared" si="3"/>
        <v>0</v>
      </c>
      <c r="AN102" s="116">
        <f t="shared" si="2"/>
        <v>0</v>
      </c>
    </row>
    <row r="103" spans="1:40" ht="23.25" hidden="1" customHeight="1" x14ac:dyDescent="0.45">
      <c r="A103" s="74"/>
      <c r="B103" s="10" t="s">
        <v>285</v>
      </c>
      <c r="C103" s="34" t="s">
        <v>285</v>
      </c>
      <c r="D103" s="10" t="s">
        <v>286</v>
      </c>
      <c r="E103" s="11" t="s">
        <v>61</v>
      </c>
      <c r="F103" s="11">
        <v>0</v>
      </c>
      <c r="G103" s="11"/>
      <c r="H103" s="16"/>
      <c r="I103" s="16"/>
      <c r="J103" s="17"/>
      <c r="K103" s="101"/>
      <c r="L103" s="17"/>
      <c r="M103" s="17"/>
      <c r="N103" s="17"/>
      <c r="O103" s="101"/>
      <c r="P103" s="16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6"/>
      <c r="AE103" s="16"/>
      <c r="AF103" s="16"/>
      <c r="AG103" s="16"/>
      <c r="AH103" s="17"/>
      <c r="AI103" s="17"/>
      <c r="AJ103" s="17"/>
      <c r="AK103" s="17"/>
      <c r="AL103" s="17"/>
      <c r="AM103" s="18">
        <f t="shared" si="3"/>
        <v>0</v>
      </c>
      <c r="AN103" s="116">
        <f t="shared" si="2"/>
        <v>0</v>
      </c>
    </row>
    <row r="104" spans="1:40" ht="23.25" hidden="1" customHeight="1" x14ac:dyDescent="0.45">
      <c r="A104" s="74"/>
      <c r="B104" s="10" t="s">
        <v>287</v>
      </c>
      <c r="C104" s="34" t="s">
        <v>287</v>
      </c>
      <c r="D104" s="10" t="s">
        <v>288</v>
      </c>
      <c r="E104" s="11" t="s">
        <v>61</v>
      </c>
      <c r="F104" s="11">
        <v>0</v>
      </c>
      <c r="G104" s="11"/>
      <c r="H104" s="16"/>
      <c r="I104" s="16"/>
      <c r="J104" s="17"/>
      <c r="K104" s="101"/>
      <c r="L104" s="17"/>
      <c r="M104" s="17"/>
      <c r="N104" s="17"/>
      <c r="O104" s="101"/>
      <c r="P104" s="16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6"/>
      <c r="AE104" s="16"/>
      <c r="AF104" s="16"/>
      <c r="AG104" s="16"/>
      <c r="AH104" s="17"/>
      <c r="AI104" s="17"/>
      <c r="AJ104" s="17"/>
      <c r="AK104" s="17"/>
      <c r="AL104" s="17"/>
      <c r="AM104" s="18">
        <f t="shared" si="3"/>
        <v>0</v>
      </c>
      <c r="AN104" s="116">
        <f t="shared" si="2"/>
        <v>0</v>
      </c>
    </row>
    <row r="105" spans="1:40" ht="23.25" hidden="1" customHeight="1" x14ac:dyDescent="0.45">
      <c r="A105" s="74"/>
      <c r="B105" s="10" t="s">
        <v>289</v>
      </c>
      <c r="C105" s="34" t="s">
        <v>289</v>
      </c>
      <c r="D105" s="10" t="s">
        <v>290</v>
      </c>
      <c r="E105" s="11" t="s">
        <v>61</v>
      </c>
      <c r="F105" s="11">
        <v>0</v>
      </c>
      <c r="G105" s="11"/>
      <c r="H105" s="16"/>
      <c r="I105" s="16"/>
      <c r="J105" s="17"/>
      <c r="K105" s="101"/>
      <c r="L105" s="17"/>
      <c r="M105" s="17"/>
      <c r="N105" s="17"/>
      <c r="O105" s="101"/>
      <c r="P105" s="16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6"/>
      <c r="AE105" s="16"/>
      <c r="AF105" s="16"/>
      <c r="AG105" s="16"/>
      <c r="AH105" s="17"/>
      <c r="AI105" s="17"/>
      <c r="AJ105" s="17"/>
      <c r="AK105" s="17"/>
      <c r="AL105" s="17"/>
      <c r="AM105" s="18">
        <f t="shared" si="3"/>
        <v>0</v>
      </c>
      <c r="AN105" s="116">
        <f t="shared" si="2"/>
        <v>0</v>
      </c>
    </row>
    <row r="106" spans="1:40" ht="23.25" hidden="1" customHeight="1" x14ac:dyDescent="0.45">
      <c r="A106" s="74"/>
      <c r="B106" s="10" t="s">
        <v>291</v>
      </c>
      <c r="C106" s="34" t="s">
        <v>291</v>
      </c>
      <c r="D106" s="10" t="s">
        <v>292</v>
      </c>
      <c r="E106" s="11" t="s">
        <v>61</v>
      </c>
      <c r="F106" s="11">
        <v>0</v>
      </c>
      <c r="G106" s="11"/>
      <c r="H106" s="16"/>
      <c r="I106" s="16"/>
      <c r="J106" s="17"/>
      <c r="K106" s="101"/>
      <c r="L106" s="17"/>
      <c r="M106" s="17"/>
      <c r="N106" s="17"/>
      <c r="O106" s="101"/>
      <c r="P106" s="16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6"/>
      <c r="AE106" s="16"/>
      <c r="AF106" s="16"/>
      <c r="AG106" s="16"/>
      <c r="AH106" s="17"/>
      <c r="AI106" s="17"/>
      <c r="AJ106" s="17"/>
      <c r="AK106" s="17"/>
      <c r="AL106" s="17"/>
      <c r="AM106" s="18">
        <f t="shared" si="3"/>
        <v>0</v>
      </c>
      <c r="AN106" s="116">
        <f t="shared" si="2"/>
        <v>0</v>
      </c>
    </row>
    <row r="107" spans="1:40" ht="23.25" hidden="1" customHeight="1" x14ac:dyDescent="0.45">
      <c r="A107" s="74"/>
      <c r="B107" s="10" t="s">
        <v>293</v>
      </c>
      <c r="C107" s="34" t="s">
        <v>293</v>
      </c>
      <c r="D107" s="10" t="s">
        <v>294</v>
      </c>
      <c r="E107" s="11" t="s">
        <v>61</v>
      </c>
      <c r="F107" s="11">
        <v>0</v>
      </c>
      <c r="G107" s="11"/>
      <c r="H107" s="16"/>
      <c r="I107" s="16"/>
      <c r="J107" s="17"/>
      <c r="K107" s="101"/>
      <c r="L107" s="17"/>
      <c r="M107" s="17"/>
      <c r="N107" s="17"/>
      <c r="O107" s="101"/>
      <c r="P107" s="16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6"/>
      <c r="AE107" s="16"/>
      <c r="AF107" s="16"/>
      <c r="AG107" s="16"/>
      <c r="AH107" s="17"/>
      <c r="AI107" s="17"/>
      <c r="AJ107" s="17"/>
      <c r="AK107" s="17"/>
      <c r="AL107" s="17"/>
      <c r="AM107" s="18">
        <f t="shared" si="3"/>
        <v>0</v>
      </c>
      <c r="AN107" s="116">
        <f t="shared" si="2"/>
        <v>0</v>
      </c>
    </row>
    <row r="108" spans="1:40" ht="23.25" hidden="1" customHeight="1" x14ac:dyDescent="0.45">
      <c r="A108" s="74"/>
      <c r="B108" s="10" t="s">
        <v>295</v>
      </c>
      <c r="C108" s="34" t="s">
        <v>295</v>
      </c>
      <c r="D108" s="10" t="s">
        <v>296</v>
      </c>
      <c r="E108" s="11" t="s">
        <v>61</v>
      </c>
      <c r="F108" s="11">
        <v>0</v>
      </c>
      <c r="G108" s="11"/>
      <c r="H108" s="16"/>
      <c r="I108" s="16"/>
      <c r="J108" s="17"/>
      <c r="K108" s="101"/>
      <c r="L108" s="17"/>
      <c r="M108" s="17"/>
      <c r="N108" s="17"/>
      <c r="O108" s="101"/>
      <c r="P108" s="16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6"/>
      <c r="AE108" s="16"/>
      <c r="AF108" s="16"/>
      <c r="AG108" s="16"/>
      <c r="AH108" s="17"/>
      <c r="AI108" s="17"/>
      <c r="AJ108" s="17"/>
      <c r="AK108" s="17"/>
      <c r="AL108" s="17"/>
      <c r="AM108" s="18">
        <f t="shared" si="3"/>
        <v>0</v>
      </c>
      <c r="AN108" s="116">
        <f t="shared" si="2"/>
        <v>0</v>
      </c>
    </row>
    <row r="109" spans="1:40" ht="23.25" hidden="1" customHeight="1" x14ac:dyDescent="0.45">
      <c r="A109" s="74"/>
      <c r="B109" s="10" t="s">
        <v>297</v>
      </c>
      <c r="C109" s="34" t="s">
        <v>297</v>
      </c>
      <c r="D109" s="10" t="s">
        <v>298</v>
      </c>
      <c r="E109" s="11" t="s">
        <v>61</v>
      </c>
      <c r="F109" s="11">
        <v>0</v>
      </c>
      <c r="G109" s="11"/>
      <c r="H109" s="16"/>
      <c r="I109" s="16"/>
      <c r="J109" s="17"/>
      <c r="K109" s="101"/>
      <c r="L109" s="17"/>
      <c r="M109" s="17"/>
      <c r="N109" s="17"/>
      <c r="O109" s="101"/>
      <c r="P109" s="16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6"/>
      <c r="AE109" s="16"/>
      <c r="AF109" s="16"/>
      <c r="AG109" s="16"/>
      <c r="AH109" s="17"/>
      <c r="AI109" s="17"/>
      <c r="AJ109" s="17"/>
      <c r="AK109" s="17"/>
      <c r="AL109" s="17"/>
      <c r="AM109" s="18">
        <f t="shared" si="3"/>
        <v>0</v>
      </c>
      <c r="AN109" s="116">
        <f t="shared" si="2"/>
        <v>0</v>
      </c>
    </row>
    <row r="110" spans="1:40" ht="23.25" hidden="1" customHeight="1" x14ac:dyDescent="0.45">
      <c r="A110" s="74"/>
      <c r="B110" s="10" t="s">
        <v>1120</v>
      </c>
      <c r="C110" s="34" t="s">
        <v>1120</v>
      </c>
      <c r="D110" s="10" t="s">
        <v>1121</v>
      </c>
      <c r="E110" s="11" t="s">
        <v>265</v>
      </c>
      <c r="F110" s="11">
        <v>0</v>
      </c>
      <c r="G110" s="11"/>
      <c r="H110" s="16"/>
      <c r="I110" s="16"/>
      <c r="J110" s="17"/>
      <c r="K110" s="101"/>
      <c r="L110" s="17"/>
      <c r="M110" s="17"/>
      <c r="N110" s="17"/>
      <c r="O110" s="101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6"/>
      <c r="AE110" s="16"/>
      <c r="AF110" s="16"/>
      <c r="AG110" s="16"/>
      <c r="AH110" s="17"/>
      <c r="AI110" s="17"/>
      <c r="AJ110" s="17"/>
      <c r="AK110" s="17"/>
      <c r="AL110" s="17"/>
      <c r="AM110" s="18">
        <f t="shared" si="3"/>
        <v>0</v>
      </c>
      <c r="AN110" s="116">
        <f t="shared" si="2"/>
        <v>0</v>
      </c>
    </row>
    <row r="111" spans="1:40" ht="23.25" hidden="1" customHeight="1" x14ac:dyDescent="0.45">
      <c r="A111" s="74"/>
      <c r="B111" s="10" t="s">
        <v>1136</v>
      </c>
      <c r="C111" s="34" t="s">
        <v>1136</v>
      </c>
      <c r="D111" s="10" t="s">
        <v>1317</v>
      </c>
      <c r="E111" s="25" t="s">
        <v>61</v>
      </c>
      <c r="F111" s="11">
        <v>0</v>
      </c>
      <c r="G111" s="11"/>
      <c r="H111" s="16"/>
      <c r="I111" s="16"/>
      <c r="J111" s="17"/>
      <c r="K111" s="101"/>
      <c r="L111" s="17"/>
      <c r="M111" s="17"/>
      <c r="N111" s="17"/>
      <c r="O111" s="101"/>
      <c r="P111" s="16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6"/>
      <c r="AE111" s="16"/>
      <c r="AF111" s="16"/>
      <c r="AG111" s="16"/>
      <c r="AH111" s="17"/>
      <c r="AI111" s="17"/>
      <c r="AJ111" s="17"/>
      <c r="AK111" s="17"/>
      <c r="AL111" s="17"/>
      <c r="AM111" s="18">
        <f t="shared" si="3"/>
        <v>0</v>
      </c>
      <c r="AN111" s="116">
        <f t="shared" si="2"/>
        <v>0</v>
      </c>
    </row>
    <row r="112" spans="1:40" ht="23.25" hidden="1" customHeight="1" x14ac:dyDescent="0.45">
      <c r="A112" s="74"/>
      <c r="B112" s="33" t="s">
        <v>1115</v>
      </c>
      <c r="C112" s="24" t="s">
        <v>1115</v>
      </c>
      <c r="D112" s="33" t="s">
        <v>1116</v>
      </c>
      <c r="E112" s="25" t="s">
        <v>61</v>
      </c>
      <c r="F112" s="25">
        <v>0</v>
      </c>
      <c r="G112" s="25"/>
      <c r="H112" s="44"/>
      <c r="I112" s="44"/>
      <c r="J112" s="43"/>
      <c r="K112" s="111"/>
      <c r="L112" s="43"/>
      <c r="M112" s="43"/>
      <c r="N112" s="43"/>
      <c r="O112" s="111"/>
      <c r="P112" s="44"/>
      <c r="Q112" s="43"/>
      <c r="R112" s="43"/>
      <c r="S112" s="43"/>
      <c r="T112" s="43"/>
      <c r="U112" s="43"/>
      <c r="V112" s="43"/>
      <c r="W112" s="43"/>
      <c r="X112" s="44"/>
      <c r="Y112" s="43"/>
      <c r="Z112" s="43"/>
      <c r="AA112" s="43"/>
      <c r="AB112" s="43"/>
      <c r="AC112" s="43"/>
      <c r="AD112" s="44"/>
      <c r="AE112" s="44"/>
      <c r="AF112" s="44"/>
      <c r="AG112" s="44"/>
      <c r="AH112" s="43"/>
      <c r="AI112" s="43"/>
      <c r="AJ112" s="43"/>
      <c r="AK112" s="43"/>
      <c r="AL112" s="43"/>
      <c r="AM112" s="18">
        <f t="shared" si="3"/>
        <v>0</v>
      </c>
      <c r="AN112" s="116">
        <f t="shared" si="2"/>
        <v>0</v>
      </c>
    </row>
    <row r="113" spans="1:40" ht="18.75" hidden="1" customHeight="1" x14ac:dyDescent="0.45">
      <c r="A113" s="74"/>
      <c r="B113" s="10" t="s">
        <v>1134</v>
      </c>
      <c r="C113" s="34" t="s">
        <v>1134</v>
      </c>
      <c r="D113" s="10" t="s">
        <v>1135</v>
      </c>
      <c r="E113" s="25" t="s">
        <v>61</v>
      </c>
      <c r="F113" s="11">
        <v>0</v>
      </c>
      <c r="G113" s="11"/>
      <c r="H113" s="16"/>
      <c r="I113" s="16"/>
      <c r="J113" s="17"/>
      <c r="K113" s="101"/>
      <c r="L113" s="43"/>
      <c r="M113" s="43"/>
      <c r="N113" s="43"/>
      <c r="O113" s="111"/>
      <c r="P113" s="44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6"/>
      <c r="AE113" s="16"/>
      <c r="AF113" s="16"/>
      <c r="AG113" s="16"/>
      <c r="AH113" s="17"/>
      <c r="AI113" s="17"/>
      <c r="AJ113" s="17"/>
      <c r="AK113" s="17"/>
      <c r="AL113" s="17"/>
      <c r="AM113" s="18">
        <f t="shared" si="3"/>
        <v>0</v>
      </c>
      <c r="AN113" s="116">
        <f t="shared" si="2"/>
        <v>0</v>
      </c>
    </row>
    <row r="114" spans="1:40" ht="23.25" hidden="1" customHeight="1" x14ac:dyDescent="0.45">
      <c r="A114" s="74"/>
      <c r="B114" s="10" t="s">
        <v>1143</v>
      </c>
      <c r="C114" s="34">
        <v>1021401007</v>
      </c>
      <c r="D114" s="10" t="s">
        <v>1599</v>
      </c>
      <c r="E114" s="25" t="s">
        <v>61</v>
      </c>
      <c r="F114" s="11">
        <v>0</v>
      </c>
      <c r="G114" s="11"/>
      <c r="H114" s="16"/>
      <c r="I114" s="16"/>
      <c r="J114" s="17"/>
      <c r="K114" s="101"/>
      <c r="L114" s="17"/>
      <c r="M114" s="17"/>
      <c r="N114" s="17"/>
      <c r="O114" s="101"/>
      <c r="P114" s="16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6"/>
      <c r="AE114" s="16"/>
      <c r="AF114" s="16"/>
      <c r="AG114" s="16"/>
      <c r="AH114" s="17"/>
      <c r="AI114" s="17"/>
      <c r="AJ114" s="17"/>
      <c r="AK114" s="17"/>
      <c r="AL114" s="17"/>
      <c r="AM114" s="18">
        <f t="shared" si="3"/>
        <v>0</v>
      </c>
      <c r="AN114" s="116">
        <f t="shared" si="2"/>
        <v>0</v>
      </c>
    </row>
    <row r="115" spans="1:40" ht="23.25" hidden="1" customHeight="1" x14ac:dyDescent="0.45">
      <c r="A115" s="74"/>
      <c r="B115" s="10" t="s">
        <v>1144</v>
      </c>
      <c r="C115" s="34" t="s">
        <v>1144</v>
      </c>
      <c r="D115" s="10" t="s">
        <v>1665</v>
      </c>
      <c r="E115" s="25" t="s">
        <v>61</v>
      </c>
      <c r="F115" s="11">
        <v>0</v>
      </c>
      <c r="G115" s="11"/>
      <c r="H115" s="16"/>
      <c r="I115" s="16"/>
      <c r="J115" s="17"/>
      <c r="K115" s="101"/>
      <c r="L115" s="17"/>
      <c r="M115" s="17"/>
      <c r="N115" s="17"/>
      <c r="O115" s="101"/>
      <c r="P115" s="16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6"/>
      <c r="AE115" s="16"/>
      <c r="AF115" s="16"/>
      <c r="AG115" s="16"/>
      <c r="AH115" s="17"/>
      <c r="AI115" s="17"/>
      <c r="AJ115" s="17"/>
      <c r="AK115" s="17"/>
      <c r="AL115" s="17"/>
      <c r="AM115" s="18">
        <f t="shared" si="3"/>
        <v>0</v>
      </c>
      <c r="AN115" s="116">
        <f t="shared" si="2"/>
        <v>0</v>
      </c>
    </row>
    <row r="116" spans="1:40" ht="23.25" hidden="1" customHeight="1" x14ac:dyDescent="0.45">
      <c r="A116" s="74"/>
      <c r="B116" s="10" t="s">
        <v>1276</v>
      </c>
      <c r="C116" s="34" t="s">
        <v>1276</v>
      </c>
      <c r="D116" s="10" t="s">
        <v>1214</v>
      </c>
      <c r="E116" s="11" t="s">
        <v>265</v>
      </c>
      <c r="F116" s="11">
        <v>0</v>
      </c>
      <c r="G116" s="11"/>
      <c r="H116" s="16"/>
      <c r="I116" s="16"/>
      <c r="J116" s="17"/>
      <c r="K116" s="101"/>
      <c r="L116" s="17"/>
      <c r="M116" s="17"/>
      <c r="N116" s="17"/>
      <c r="O116" s="101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6"/>
      <c r="AE116" s="16"/>
      <c r="AF116" s="16"/>
      <c r="AG116" s="16"/>
      <c r="AH116" s="17"/>
      <c r="AI116" s="17"/>
      <c r="AJ116" s="17"/>
      <c r="AK116" s="17"/>
      <c r="AL116" s="17"/>
      <c r="AM116" s="18">
        <f t="shared" si="3"/>
        <v>0</v>
      </c>
      <c r="AN116" s="116">
        <f t="shared" si="2"/>
        <v>0</v>
      </c>
    </row>
    <row r="117" spans="1:40" ht="23.25" hidden="1" customHeight="1" x14ac:dyDescent="0.45">
      <c r="A117" s="74"/>
      <c r="B117" s="10"/>
      <c r="C117" s="34">
        <v>1021601038</v>
      </c>
      <c r="D117" s="10" t="s">
        <v>1856</v>
      </c>
      <c r="E117" s="25" t="s">
        <v>61</v>
      </c>
      <c r="F117" s="11">
        <v>0</v>
      </c>
      <c r="G117" s="11"/>
      <c r="H117" s="16"/>
      <c r="I117" s="16"/>
      <c r="J117" s="17"/>
      <c r="K117" s="101"/>
      <c r="L117" s="17"/>
      <c r="M117" s="17"/>
      <c r="N117" s="17"/>
      <c r="O117" s="101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6"/>
      <c r="AE117" s="16"/>
      <c r="AF117" s="16"/>
      <c r="AG117" s="16"/>
      <c r="AH117" s="17"/>
      <c r="AI117" s="17"/>
      <c r="AJ117" s="17"/>
      <c r="AK117" s="17"/>
      <c r="AL117" s="17"/>
      <c r="AM117" s="18">
        <f t="shared" si="3"/>
        <v>0</v>
      </c>
      <c r="AN117" s="116">
        <f t="shared" si="2"/>
        <v>0</v>
      </c>
    </row>
    <row r="118" spans="1:40" ht="23.25" hidden="1" customHeight="1" x14ac:dyDescent="0.45">
      <c r="A118" s="74"/>
      <c r="B118" s="10" t="s">
        <v>1207</v>
      </c>
      <c r="C118" s="34" t="s">
        <v>1207</v>
      </c>
      <c r="D118" s="10" t="s">
        <v>1209</v>
      </c>
      <c r="E118" s="25" t="s">
        <v>61</v>
      </c>
      <c r="F118" s="11">
        <v>0</v>
      </c>
      <c r="G118" s="11"/>
      <c r="H118" s="16"/>
      <c r="I118" s="16"/>
      <c r="J118" s="17"/>
      <c r="K118" s="101"/>
      <c r="L118" s="17"/>
      <c r="M118" s="17"/>
      <c r="N118" s="17"/>
      <c r="O118" s="101"/>
      <c r="P118" s="1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6"/>
      <c r="AE118" s="16"/>
      <c r="AF118" s="16"/>
      <c r="AG118" s="16"/>
      <c r="AH118" s="17"/>
      <c r="AI118" s="17"/>
      <c r="AJ118" s="17"/>
      <c r="AK118" s="17"/>
      <c r="AL118" s="17"/>
      <c r="AM118" s="18">
        <f t="shared" si="3"/>
        <v>0</v>
      </c>
      <c r="AN118" s="116">
        <f t="shared" si="2"/>
        <v>0</v>
      </c>
    </row>
    <row r="119" spans="1:40" ht="21.75" hidden="1" customHeight="1" x14ac:dyDescent="0.45">
      <c r="A119" s="74"/>
      <c r="B119" s="10" t="s">
        <v>1278</v>
      </c>
      <c r="C119" s="34" t="s">
        <v>1278</v>
      </c>
      <c r="D119" s="10" t="s">
        <v>1287</v>
      </c>
      <c r="E119" s="25" t="s">
        <v>61</v>
      </c>
      <c r="F119" s="11">
        <v>0</v>
      </c>
      <c r="G119" s="11"/>
      <c r="H119" s="16"/>
      <c r="I119" s="16"/>
      <c r="J119" s="17"/>
      <c r="K119" s="101"/>
      <c r="L119" s="17"/>
      <c r="M119" s="17"/>
      <c r="N119" s="17"/>
      <c r="O119" s="101"/>
      <c r="P119" s="16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6"/>
      <c r="AE119" s="16"/>
      <c r="AF119" s="16"/>
      <c r="AG119" s="16"/>
      <c r="AH119" s="17"/>
      <c r="AI119" s="17"/>
      <c r="AJ119" s="17"/>
      <c r="AK119" s="17"/>
      <c r="AL119" s="17"/>
      <c r="AM119" s="18">
        <f t="shared" si="3"/>
        <v>0</v>
      </c>
      <c r="AN119" s="116">
        <f t="shared" si="2"/>
        <v>0</v>
      </c>
    </row>
    <row r="120" spans="1:40" ht="23.25" hidden="1" customHeight="1" x14ac:dyDescent="0.45">
      <c r="A120" s="74"/>
      <c r="B120" s="10" t="s">
        <v>1285</v>
      </c>
      <c r="C120" s="34" t="s">
        <v>1285</v>
      </c>
      <c r="D120" s="10" t="s">
        <v>1286</v>
      </c>
      <c r="E120" s="25" t="s">
        <v>61</v>
      </c>
      <c r="F120" s="11">
        <v>0</v>
      </c>
      <c r="G120" s="11"/>
      <c r="H120" s="16"/>
      <c r="I120" s="16"/>
      <c r="J120" s="17"/>
      <c r="K120" s="101"/>
      <c r="L120" s="17"/>
      <c r="M120" s="17"/>
      <c r="N120" s="17"/>
      <c r="O120" s="101"/>
      <c r="P120" s="1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6"/>
      <c r="AE120" s="16"/>
      <c r="AF120" s="16"/>
      <c r="AG120" s="16"/>
      <c r="AH120" s="17"/>
      <c r="AI120" s="17"/>
      <c r="AJ120" s="17"/>
      <c r="AK120" s="17"/>
      <c r="AL120" s="17"/>
      <c r="AM120" s="18">
        <f t="shared" si="3"/>
        <v>0</v>
      </c>
      <c r="AN120" s="116">
        <f t="shared" si="2"/>
        <v>0</v>
      </c>
    </row>
    <row r="121" spans="1:40" ht="23.25" customHeight="1" x14ac:dyDescent="0.45">
      <c r="A121" s="74"/>
      <c r="B121" s="10" t="s">
        <v>1311</v>
      </c>
      <c r="C121" s="34">
        <v>1021401010</v>
      </c>
      <c r="D121" s="10" t="s">
        <v>1598</v>
      </c>
      <c r="E121" s="25" t="s">
        <v>61</v>
      </c>
      <c r="F121" s="11">
        <v>0</v>
      </c>
      <c r="G121" s="11"/>
      <c r="H121" s="16"/>
      <c r="I121" s="16"/>
      <c r="J121" s="17"/>
      <c r="K121" s="101">
        <f>50+100</f>
        <v>150</v>
      </c>
      <c r="L121" s="17"/>
      <c r="M121" s="17"/>
      <c r="N121" s="17">
        <v>100</v>
      </c>
      <c r="O121" s="101"/>
      <c r="P121" s="16"/>
      <c r="Q121" s="17"/>
      <c r="R121" s="17"/>
      <c r="S121" s="17"/>
      <c r="T121" s="17"/>
      <c r="U121" s="17"/>
      <c r="V121" s="17">
        <v>50</v>
      </c>
      <c r="W121" s="17"/>
      <c r="X121" s="17"/>
      <c r="Y121" s="17">
        <v>50</v>
      </c>
      <c r="Z121" s="17">
        <v>50</v>
      </c>
      <c r="AA121" s="17"/>
      <c r="AB121" s="17">
        <v>100</v>
      </c>
      <c r="AC121" s="17">
        <v>50</v>
      </c>
      <c r="AD121" s="16"/>
      <c r="AE121" s="16">
        <f>50+900+1200</f>
        <v>2150</v>
      </c>
      <c r="AF121" s="16">
        <v>1200</v>
      </c>
      <c r="AG121" s="16"/>
      <c r="AH121" s="17"/>
      <c r="AI121" s="17">
        <v>1300</v>
      </c>
      <c r="AJ121" s="17">
        <v>700</v>
      </c>
      <c r="AK121" s="17">
        <v>1100</v>
      </c>
      <c r="AL121" s="17"/>
      <c r="AM121" s="18">
        <f t="shared" si="3"/>
        <v>7000</v>
      </c>
      <c r="AN121" s="116">
        <f t="shared" si="2"/>
        <v>0</v>
      </c>
    </row>
    <row r="122" spans="1:40" ht="23.25" hidden="1" customHeight="1" x14ac:dyDescent="0.45">
      <c r="A122" s="74"/>
      <c r="B122" s="10" t="s">
        <v>1315</v>
      </c>
      <c r="C122" s="34" t="s">
        <v>1315</v>
      </c>
      <c r="D122" s="10" t="s">
        <v>1316</v>
      </c>
      <c r="E122" s="25" t="s">
        <v>61</v>
      </c>
      <c r="F122" s="11">
        <v>0</v>
      </c>
      <c r="G122" s="11"/>
      <c r="H122" s="16"/>
      <c r="I122" s="16"/>
      <c r="J122" s="17"/>
      <c r="K122" s="101"/>
      <c r="L122" s="17"/>
      <c r="M122" s="17"/>
      <c r="N122" s="17"/>
      <c r="O122" s="101"/>
      <c r="P122" s="16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6"/>
      <c r="AE122" s="16"/>
      <c r="AF122" s="16"/>
      <c r="AG122" s="16"/>
      <c r="AH122" s="17"/>
      <c r="AI122" s="17"/>
      <c r="AJ122" s="17"/>
      <c r="AK122" s="17"/>
      <c r="AL122" s="17"/>
      <c r="AM122" s="18">
        <f t="shared" si="3"/>
        <v>0</v>
      </c>
      <c r="AN122" s="116">
        <f t="shared" si="2"/>
        <v>0</v>
      </c>
    </row>
    <row r="123" spans="1:40" ht="23.25" customHeight="1" x14ac:dyDescent="0.45">
      <c r="A123" s="74"/>
      <c r="B123" s="10" t="s">
        <v>299</v>
      </c>
      <c r="C123" s="34">
        <v>1022301012</v>
      </c>
      <c r="D123" s="10" t="s">
        <v>1560</v>
      </c>
      <c r="E123" s="11" t="s">
        <v>276</v>
      </c>
      <c r="F123" s="11">
        <v>0</v>
      </c>
      <c r="G123" s="11"/>
      <c r="H123" s="16"/>
      <c r="I123" s="16"/>
      <c r="J123" s="17"/>
      <c r="K123" s="101"/>
      <c r="L123" s="17"/>
      <c r="M123" s="17"/>
      <c r="N123" s="17"/>
      <c r="O123" s="101"/>
      <c r="P123" s="16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6"/>
      <c r="AE123" s="16">
        <v>1</v>
      </c>
      <c r="AF123" s="16"/>
      <c r="AG123" s="16"/>
      <c r="AH123" s="17"/>
      <c r="AI123" s="17"/>
      <c r="AJ123" s="17"/>
      <c r="AK123" s="17"/>
      <c r="AL123" s="17"/>
      <c r="AM123" s="18">
        <f t="shared" si="3"/>
        <v>1</v>
      </c>
      <c r="AN123" s="116">
        <f t="shared" ref="AN123:AN182" si="4">AM123*F123</f>
        <v>0</v>
      </c>
    </row>
    <row r="124" spans="1:40" ht="23.25" hidden="1" customHeight="1" x14ac:dyDescent="0.45">
      <c r="A124" s="74"/>
      <c r="B124" s="10" t="s">
        <v>301</v>
      </c>
      <c r="C124" s="34" t="s">
        <v>301</v>
      </c>
      <c r="D124" s="10" t="s">
        <v>1782</v>
      </c>
      <c r="E124" s="11" t="s">
        <v>61</v>
      </c>
      <c r="F124" s="11">
        <v>0</v>
      </c>
      <c r="G124" s="11"/>
      <c r="H124" s="16"/>
      <c r="I124" s="16"/>
      <c r="J124" s="17"/>
      <c r="K124" s="101"/>
      <c r="L124" s="17"/>
      <c r="M124" s="17"/>
      <c r="N124" s="17"/>
      <c r="O124" s="101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6"/>
      <c r="AE124" s="16"/>
      <c r="AF124" s="16"/>
      <c r="AG124" s="16"/>
      <c r="AH124" s="17"/>
      <c r="AI124" s="17"/>
      <c r="AJ124" s="17"/>
      <c r="AK124" s="17"/>
      <c r="AL124" s="17"/>
      <c r="AM124" s="18">
        <f t="shared" ref="AM124:AM182" si="5">H124+I124+J124+K124+L124+M124+N124+O124+P124+Q124+R124+S124+T124+U124+V124+W124+X124+Y124+Z124+AA124+AB124+AC124+AD124+AE124+AF124+AG124+AH124+AI124+AJ124+AK124+AL124</f>
        <v>0</v>
      </c>
      <c r="AN124" s="116">
        <f t="shared" si="4"/>
        <v>0</v>
      </c>
    </row>
    <row r="125" spans="1:40" ht="23.25" hidden="1" customHeight="1" x14ac:dyDescent="0.45">
      <c r="A125" s="74"/>
      <c r="B125" s="10" t="s">
        <v>303</v>
      </c>
      <c r="C125" s="34" t="s">
        <v>303</v>
      </c>
      <c r="D125" s="10" t="s">
        <v>1544</v>
      </c>
      <c r="E125" s="11" t="s">
        <v>61</v>
      </c>
      <c r="F125" s="11">
        <v>0</v>
      </c>
      <c r="G125" s="11"/>
      <c r="H125" s="16"/>
      <c r="I125" s="16"/>
      <c r="J125" s="17"/>
      <c r="K125" s="101"/>
      <c r="L125" s="17"/>
      <c r="M125" s="17"/>
      <c r="N125" s="17"/>
      <c r="O125" s="101"/>
      <c r="P125" s="16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6"/>
      <c r="AE125" s="16"/>
      <c r="AF125" s="16"/>
      <c r="AG125" s="16"/>
      <c r="AH125" s="17"/>
      <c r="AI125" s="17"/>
      <c r="AJ125" s="17"/>
      <c r="AK125" s="17"/>
      <c r="AL125" s="17"/>
      <c r="AM125" s="18">
        <f t="shared" si="5"/>
        <v>0</v>
      </c>
      <c r="AN125" s="116">
        <f t="shared" si="4"/>
        <v>0</v>
      </c>
    </row>
    <row r="126" spans="1:40" ht="23.25" hidden="1" customHeight="1" x14ac:dyDescent="0.45">
      <c r="A126" s="74"/>
      <c r="B126" s="10" t="s">
        <v>312</v>
      </c>
      <c r="C126" s="34" t="s">
        <v>312</v>
      </c>
      <c r="D126" s="10" t="s">
        <v>313</v>
      </c>
      <c r="E126" s="11" t="s">
        <v>61</v>
      </c>
      <c r="F126" s="11">
        <v>0</v>
      </c>
      <c r="G126" s="11"/>
      <c r="H126" s="16"/>
      <c r="I126" s="16"/>
      <c r="J126" s="17"/>
      <c r="K126" s="101"/>
      <c r="L126" s="17"/>
      <c r="M126" s="17"/>
      <c r="N126" s="17"/>
      <c r="O126" s="101"/>
      <c r="P126" s="16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6"/>
      <c r="AE126" s="16"/>
      <c r="AF126" s="16"/>
      <c r="AG126" s="16"/>
      <c r="AH126" s="17"/>
      <c r="AI126" s="17"/>
      <c r="AJ126" s="17"/>
      <c r="AK126" s="17"/>
      <c r="AL126" s="17"/>
      <c r="AM126" s="18">
        <f t="shared" si="5"/>
        <v>0</v>
      </c>
      <c r="AN126" s="116">
        <f t="shared" si="4"/>
        <v>0</v>
      </c>
    </row>
    <row r="127" spans="1:40" ht="23.25" customHeight="1" x14ac:dyDescent="0.45">
      <c r="A127" s="74"/>
      <c r="B127" s="10" t="s">
        <v>314</v>
      </c>
      <c r="C127" s="34">
        <v>1022201005</v>
      </c>
      <c r="D127" s="10" t="s">
        <v>315</v>
      </c>
      <c r="E127" s="11" t="s">
        <v>61</v>
      </c>
      <c r="F127" s="11">
        <v>0</v>
      </c>
      <c r="G127" s="11"/>
      <c r="H127" s="16"/>
      <c r="I127" s="16">
        <v>300</v>
      </c>
      <c r="J127" s="17"/>
      <c r="K127" s="101"/>
      <c r="L127" s="17"/>
      <c r="M127" s="17"/>
      <c r="N127" s="17">
        <v>100</v>
      </c>
      <c r="O127" s="101">
        <v>500</v>
      </c>
      <c r="P127" s="16">
        <v>300</v>
      </c>
      <c r="Q127" s="17">
        <v>300</v>
      </c>
      <c r="R127" s="17">
        <v>200</v>
      </c>
      <c r="S127" s="17"/>
      <c r="T127" s="17"/>
      <c r="U127" s="17"/>
      <c r="V127" s="17"/>
      <c r="W127" s="17">
        <v>200</v>
      </c>
      <c r="X127" s="17"/>
      <c r="Y127" s="17"/>
      <c r="Z127" s="17">
        <v>100</v>
      </c>
      <c r="AA127" s="17"/>
      <c r="AB127" s="17">
        <v>100</v>
      </c>
      <c r="AC127" s="17"/>
      <c r="AD127" s="16"/>
      <c r="AE127" s="16">
        <f>100+100</f>
        <v>200</v>
      </c>
      <c r="AF127" s="16">
        <v>100</v>
      </c>
      <c r="AG127" s="16">
        <f>100+100+100</f>
        <v>300</v>
      </c>
      <c r="AH127" s="17"/>
      <c r="AI127" s="17">
        <f>100+100</f>
        <v>200</v>
      </c>
      <c r="AJ127" s="17"/>
      <c r="AK127" s="17"/>
      <c r="AL127" s="17"/>
      <c r="AM127" s="18">
        <f t="shared" si="5"/>
        <v>2900</v>
      </c>
      <c r="AN127" s="116">
        <f t="shared" si="4"/>
        <v>0</v>
      </c>
    </row>
    <row r="128" spans="1:40" ht="23.25" hidden="1" customHeight="1" x14ac:dyDescent="0.45">
      <c r="A128" s="74"/>
      <c r="B128" s="10" t="s">
        <v>316</v>
      </c>
      <c r="C128" s="34" t="s">
        <v>316</v>
      </c>
      <c r="D128" s="10" t="s">
        <v>317</v>
      </c>
      <c r="E128" s="11" t="s">
        <v>61</v>
      </c>
      <c r="F128" s="11">
        <v>0</v>
      </c>
      <c r="G128" s="11"/>
      <c r="H128" s="16"/>
      <c r="I128" s="16"/>
      <c r="J128" s="17"/>
      <c r="K128" s="101"/>
      <c r="L128" s="17"/>
      <c r="M128" s="17"/>
      <c r="N128" s="17"/>
      <c r="O128" s="101"/>
      <c r="P128" s="16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6"/>
      <c r="AE128" s="16"/>
      <c r="AF128" s="16"/>
      <c r="AG128" s="16"/>
      <c r="AH128" s="17"/>
      <c r="AI128" s="17"/>
      <c r="AJ128" s="17"/>
      <c r="AK128" s="17"/>
      <c r="AL128" s="17"/>
      <c r="AM128" s="18">
        <f t="shared" si="5"/>
        <v>0</v>
      </c>
      <c r="AN128" s="116">
        <f t="shared" si="4"/>
        <v>0</v>
      </c>
    </row>
    <row r="129" spans="1:40" ht="23.25" hidden="1" customHeight="1" x14ac:dyDescent="0.45">
      <c r="A129" s="74"/>
      <c r="B129" s="10" t="s">
        <v>318</v>
      </c>
      <c r="C129" s="34" t="s">
        <v>318</v>
      </c>
      <c r="D129" s="45" t="s">
        <v>319</v>
      </c>
      <c r="E129" s="11" t="s">
        <v>61</v>
      </c>
      <c r="F129" s="11">
        <v>0</v>
      </c>
      <c r="G129" s="11"/>
      <c r="H129" s="16"/>
      <c r="I129" s="16"/>
      <c r="J129" s="17"/>
      <c r="K129" s="101"/>
      <c r="L129" s="17"/>
      <c r="M129" s="17"/>
      <c r="N129" s="17"/>
      <c r="O129" s="101"/>
      <c r="P129" s="16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6"/>
      <c r="AE129" s="16"/>
      <c r="AF129" s="16"/>
      <c r="AG129" s="16"/>
      <c r="AH129" s="17"/>
      <c r="AI129" s="17"/>
      <c r="AJ129" s="17"/>
      <c r="AK129" s="17"/>
      <c r="AL129" s="17"/>
      <c r="AM129" s="18">
        <f t="shared" si="5"/>
        <v>0</v>
      </c>
      <c r="AN129" s="116">
        <f t="shared" si="4"/>
        <v>0</v>
      </c>
    </row>
    <row r="130" spans="1:40" ht="23.25" hidden="1" customHeight="1" x14ac:dyDescent="0.45">
      <c r="A130" s="74"/>
      <c r="B130" s="10" t="s">
        <v>320</v>
      </c>
      <c r="C130" s="34" t="s">
        <v>320</v>
      </c>
      <c r="D130" s="10" t="s">
        <v>321</v>
      </c>
      <c r="E130" s="11" t="s">
        <v>61</v>
      </c>
      <c r="F130" s="11">
        <v>0</v>
      </c>
      <c r="G130" s="11"/>
      <c r="H130" s="16"/>
      <c r="I130" s="16"/>
      <c r="J130" s="17"/>
      <c r="K130" s="101"/>
      <c r="L130" s="17"/>
      <c r="M130" s="17"/>
      <c r="N130" s="17"/>
      <c r="O130" s="101"/>
      <c r="P130" s="16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6"/>
      <c r="AE130" s="16"/>
      <c r="AF130" s="16"/>
      <c r="AG130" s="16"/>
      <c r="AH130" s="17"/>
      <c r="AI130" s="17"/>
      <c r="AJ130" s="17"/>
      <c r="AK130" s="17"/>
      <c r="AL130" s="17"/>
      <c r="AM130" s="18">
        <f t="shared" si="5"/>
        <v>0</v>
      </c>
      <c r="AN130" s="116">
        <f t="shared" si="4"/>
        <v>0</v>
      </c>
    </row>
    <row r="131" spans="1:40" ht="23.25" hidden="1" customHeight="1" x14ac:dyDescent="0.45">
      <c r="A131" s="74"/>
      <c r="B131" s="10" t="s">
        <v>322</v>
      </c>
      <c r="C131" s="34" t="s">
        <v>322</v>
      </c>
      <c r="D131" s="10" t="s">
        <v>323</v>
      </c>
      <c r="E131" s="11" t="s">
        <v>276</v>
      </c>
      <c r="F131" s="20">
        <v>0</v>
      </c>
      <c r="G131" s="11"/>
      <c r="H131" s="16"/>
      <c r="I131" s="16"/>
      <c r="J131" s="17"/>
      <c r="K131" s="101"/>
      <c r="L131" s="17"/>
      <c r="M131" s="17"/>
      <c r="N131" s="17"/>
      <c r="O131" s="101"/>
      <c r="P131" s="16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6"/>
      <c r="AE131" s="16"/>
      <c r="AF131" s="16"/>
      <c r="AG131" s="16"/>
      <c r="AH131" s="17"/>
      <c r="AI131" s="17"/>
      <c r="AJ131" s="17"/>
      <c r="AK131" s="17"/>
      <c r="AL131" s="17"/>
      <c r="AM131" s="18">
        <f t="shared" si="5"/>
        <v>0</v>
      </c>
      <c r="AN131" s="116">
        <f t="shared" si="4"/>
        <v>0</v>
      </c>
    </row>
    <row r="132" spans="1:40" ht="23.25" customHeight="1" x14ac:dyDescent="0.45">
      <c r="A132" s="74"/>
      <c r="B132" s="10" t="s">
        <v>325</v>
      </c>
      <c r="C132" s="34" t="s">
        <v>2028</v>
      </c>
      <c r="D132" s="10" t="s">
        <v>1545</v>
      </c>
      <c r="E132" s="11" t="s">
        <v>276</v>
      </c>
      <c r="F132" s="11">
        <v>0</v>
      </c>
      <c r="G132" s="11"/>
      <c r="H132" s="16">
        <v>10</v>
      </c>
      <c r="I132" s="16"/>
      <c r="J132" s="17"/>
      <c r="K132" s="101">
        <v>5</v>
      </c>
      <c r="L132" s="17">
        <v>10</v>
      </c>
      <c r="M132" s="17"/>
      <c r="N132" s="17">
        <v>15</v>
      </c>
      <c r="O132" s="101"/>
      <c r="P132" s="16"/>
      <c r="Q132" s="17"/>
      <c r="R132" s="17">
        <v>15</v>
      </c>
      <c r="S132" s="17">
        <v>9</v>
      </c>
      <c r="T132" s="17"/>
      <c r="U132" s="17"/>
      <c r="V132" s="17"/>
      <c r="W132" s="17">
        <f>10+2</f>
        <v>12</v>
      </c>
      <c r="X132" s="17"/>
      <c r="Y132" s="17"/>
      <c r="Z132" s="17">
        <v>10</v>
      </c>
      <c r="AA132" s="17"/>
      <c r="AB132" s="17"/>
      <c r="AC132" s="17"/>
      <c r="AD132" s="16"/>
      <c r="AE132" s="16">
        <v>5</v>
      </c>
      <c r="AF132" s="16"/>
      <c r="AG132" s="16">
        <v>10</v>
      </c>
      <c r="AH132" s="17"/>
      <c r="AI132" s="17"/>
      <c r="AJ132" s="17">
        <v>15</v>
      </c>
      <c r="AK132" s="17"/>
      <c r="AL132" s="17"/>
      <c r="AM132" s="18">
        <f t="shared" si="5"/>
        <v>116</v>
      </c>
      <c r="AN132" s="116">
        <f t="shared" si="4"/>
        <v>0</v>
      </c>
    </row>
    <row r="133" spans="1:40" ht="23.25" hidden="1" customHeight="1" x14ac:dyDescent="0.45">
      <c r="A133" s="74"/>
      <c r="B133" s="10" t="s">
        <v>328</v>
      </c>
      <c r="C133" s="34">
        <v>1022201007</v>
      </c>
      <c r="D133" s="10" t="s">
        <v>329</v>
      </c>
      <c r="E133" s="11" t="s">
        <v>276</v>
      </c>
      <c r="F133" s="11">
        <v>0</v>
      </c>
      <c r="G133" s="11"/>
      <c r="H133" s="16"/>
      <c r="I133" s="16"/>
      <c r="J133" s="17"/>
      <c r="K133" s="101"/>
      <c r="L133" s="17"/>
      <c r="M133" s="17"/>
      <c r="N133" s="17"/>
      <c r="O133" s="101"/>
      <c r="P133" s="16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6"/>
      <c r="AE133" s="16"/>
      <c r="AF133" s="16"/>
      <c r="AG133" s="16"/>
      <c r="AH133" s="17"/>
      <c r="AI133" s="17"/>
      <c r="AJ133" s="17"/>
      <c r="AK133" s="17"/>
      <c r="AL133" s="17"/>
      <c r="AM133" s="18">
        <f t="shared" si="5"/>
        <v>0</v>
      </c>
      <c r="AN133" s="116">
        <f t="shared" si="4"/>
        <v>0</v>
      </c>
    </row>
    <row r="134" spans="1:40" ht="23.25" hidden="1" customHeight="1" x14ac:dyDescent="0.45">
      <c r="A134" s="74"/>
      <c r="B134" s="10" t="s">
        <v>330</v>
      </c>
      <c r="C134" s="34" t="s">
        <v>330</v>
      </c>
      <c r="D134" s="10" t="s">
        <v>331</v>
      </c>
      <c r="E134" s="11" t="s">
        <v>276</v>
      </c>
      <c r="F134" s="11">
        <v>68</v>
      </c>
      <c r="G134" s="11"/>
      <c r="H134" s="16"/>
      <c r="I134" s="16"/>
      <c r="J134" s="17"/>
      <c r="K134" s="101"/>
      <c r="L134" s="17"/>
      <c r="M134" s="17"/>
      <c r="N134" s="17"/>
      <c r="O134" s="101"/>
      <c r="P134" s="16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6"/>
      <c r="AE134" s="16"/>
      <c r="AF134" s="16"/>
      <c r="AG134" s="16"/>
      <c r="AH134" s="17"/>
      <c r="AI134" s="17"/>
      <c r="AJ134" s="17"/>
      <c r="AK134" s="17"/>
      <c r="AL134" s="17"/>
      <c r="AM134" s="18">
        <f t="shared" si="5"/>
        <v>0</v>
      </c>
      <c r="AN134" s="116">
        <f t="shared" si="4"/>
        <v>0</v>
      </c>
    </row>
    <row r="135" spans="1:40" ht="23.25" hidden="1" customHeight="1" x14ac:dyDescent="0.45">
      <c r="A135" s="74"/>
      <c r="B135" s="10" t="s">
        <v>332</v>
      </c>
      <c r="C135" s="34" t="s">
        <v>332</v>
      </c>
      <c r="D135" s="10" t="s">
        <v>1283</v>
      </c>
      <c r="E135" s="11" t="s">
        <v>276</v>
      </c>
      <c r="F135" s="11">
        <v>68</v>
      </c>
      <c r="G135" s="11"/>
      <c r="H135" s="16"/>
      <c r="I135" s="16"/>
      <c r="J135" s="17"/>
      <c r="K135" s="101"/>
      <c r="L135" s="17"/>
      <c r="M135" s="17"/>
      <c r="N135" s="17"/>
      <c r="O135" s="101"/>
      <c r="P135" s="16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6"/>
      <c r="AE135" s="16"/>
      <c r="AF135" s="16"/>
      <c r="AG135" s="16"/>
      <c r="AH135" s="17"/>
      <c r="AI135" s="17"/>
      <c r="AJ135" s="17"/>
      <c r="AK135" s="17"/>
      <c r="AL135" s="17"/>
      <c r="AM135" s="18">
        <f t="shared" si="5"/>
        <v>0</v>
      </c>
      <c r="AN135" s="116">
        <f t="shared" si="4"/>
        <v>0</v>
      </c>
    </row>
    <row r="136" spans="1:40" ht="23.25" hidden="1" customHeight="1" x14ac:dyDescent="0.45">
      <c r="A136" s="74"/>
      <c r="B136" s="10" t="s">
        <v>333</v>
      </c>
      <c r="C136" s="34">
        <v>1022301011</v>
      </c>
      <c r="D136" s="10" t="s">
        <v>1282</v>
      </c>
      <c r="E136" s="11" t="s">
        <v>276</v>
      </c>
      <c r="F136" s="11">
        <v>68</v>
      </c>
      <c r="G136" s="11"/>
      <c r="H136" s="16"/>
      <c r="I136" s="16"/>
      <c r="J136" s="17"/>
      <c r="K136" s="101"/>
      <c r="L136" s="17"/>
      <c r="M136" s="17"/>
      <c r="N136" s="17"/>
      <c r="O136" s="101"/>
      <c r="P136" s="16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6"/>
      <c r="AE136" s="16"/>
      <c r="AF136" s="16"/>
      <c r="AG136" s="16"/>
      <c r="AH136" s="17"/>
      <c r="AI136" s="17"/>
      <c r="AJ136" s="17"/>
      <c r="AK136" s="17"/>
      <c r="AL136" s="17"/>
      <c r="AM136" s="18">
        <f t="shared" si="5"/>
        <v>0</v>
      </c>
      <c r="AN136" s="116">
        <f t="shared" si="4"/>
        <v>0</v>
      </c>
    </row>
    <row r="137" spans="1:40" ht="23.25" customHeight="1" x14ac:dyDescent="0.45">
      <c r="A137" s="74"/>
      <c r="B137" s="10" t="s">
        <v>334</v>
      </c>
      <c r="C137" s="34">
        <v>1022301010</v>
      </c>
      <c r="D137" s="10" t="s">
        <v>335</v>
      </c>
      <c r="E137" s="11" t="s">
        <v>276</v>
      </c>
      <c r="F137" s="20">
        <v>68</v>
      </c>
      <c r="G137" s="11"/>
      <c r="H137" s="16"/>
      <c r="I137" s="16"/>
      <c r="J137" s="17"/>
      <c r="K137" s="101"/>
      <c r="L137" s="17"/>
      <c r="M137" s="17"/>
      <c r="N137" s="17"/>
      <c r="O137" s="101"/>
      <c r="P137" s="16"/>
      <c r="Q137" s="17"/>
      <c r="R137" s="17">
        <v>1</v>
      </c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6"/>
      <c r="AE137" s="16"/>
      <c r="AF137" s="16"/>
      <c r="AG137" s="16"/>
      <c r="AH137" s="17"/>
      <c r="AI137" s="17"/>
      <c r="AJ137" s="17"/>
      <c r="AK137" s="17"/>
      <c r="AL137" s="17"/>
      <c r="AM137" s="18">
        <f t="shared" si="5"/>
        <v>1</v>
      </c>
      <c r="AN137" s="116">
        <f t="shared" si="4"/>
        <v>68</v>
      </c>
    </row>
    <row r="138" spans="1:40" ht="23.25" hidden="1" customHeight="1" x14ac:dyDescent="0.45">
      <c r="A138" s="74"/>
      <c r="B138" s="10" t="s">
        <v>336</v>
      </c>
      <c r="C138" s="34">
        <v>1022301009</v>
      </c>
      <c r="D138" s="10" t="s">
        <v>337</v>
      </c>
      <c r="E138" s="11" t="s">
        <v>276</v>
      </c>
      <c r="F138" s="11">
        <v>68</v>
      </c>
      <c r="G138" s="11"/>
      <c r="H138" s="16"/>
      <c r="I138" s="16"/>
      <c r="J138" s="17"/>
      <c r="K138" s="101"/>
      <c r="L138" s="17"/>
      <c r="M138" s="17"/>
      <c r="N138" s="17"/>
      <c r="O138" s="101"/>
      <c r="P138" s="16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6"/>
      <c r="AE138" s="16"/>
      <c r="AF138" s="16"/>
      <c r="AG138" s="16"/>
      <c r="AH138" s="17"/>
      <c r="AI138" s="17"/>
      <c r="AJ138" s="17"/>
      <c r="AK138" s="17"/>
      <c r="AL138" s="17"/>
      <c r="AM138" s="18">
        <f t="shared" si="5"/>
        <v>0</v>
      </c>
      <c r="AN138" s="116">
        <f t="shared" si="4"/>
        <v>0</v>
      </c>
    </row>
    <row r="139" spans="1:40" ht="23.25" hidden="1" customHeight="1" x14ac:dyDescent="0.45">
      <c r="A139" s="74"/>
      <c r="B139" s="10" t="s">
        <v>338</v>
      </c>
      <c r="C139" s="34">
        <v>1023801001</v>
      </c>
      <c r="D139" s="10" t="s">
        <v>339</v>
      </c>
      <c r="E139" s="11" t="s">
        <v>276</v>
      </c>
      <c r="F139" s="11">
        <v>0</v>
      </c>
      <c r="G139" s="11"/>
      <c r="H139" s="16"/>
      <c r="I139" s="16"/>
      <c r="J139" s="17"/>
      <c r="K139" s="101"/>
      <c r="L139" s="17"/>
      <c r="M139" s="17"/>
      <c r="N139" s="17"/>
      <c r="O139" s="101"/>
      <c r="P139" s="16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6"/>
      <c r="AE139" s="16"/>
      <c r="AF139" s="16"/>
      <c r="AG139" s="16"/>
      <c r="AH139" s="17"/>
      <c r="AI139" s="17"/>
      <c r="AJ139" s="17"/>
      <c r="AK139" s="17"/>
      <c r="AL139" s="17"/>
      <c r="AM139" s="18">
        <f t="shared" si="5"/>
        <v>0</v>
      </c>
      <c r="AN139" s="116">
        <f t="shared" si="4"/>
        <v>0</v>
      </c>
    </row>
    <row r="140" spans="1:40" ht="23.25" hidden="1" customHeight="1" x14ac:dyDescent="0.45">
      <c r="A140" s="74"/>
      <c r="B140" s="10" t="s">
        <v>1137</v>
      </c>
      <c r="C140" s="34">
        <v>1023801002</v>
      </c>
      <c r="D140" s="10" t="s">
        <v>340</v>
      </c>
      <c r="E140" s="11" t="s">
        <v>276</v>
      </c>
      <c r="F140" s="11">
        <v>0</v>
      </c>
      <c r="G140" s="11"/>
      <c r="H140" s="16"/>
      <c r="I140" s="16"/>
      <c r="J140" s="17"/>
      <c r="K140" s="101"/>
      <c r="L140" s="17"/>
      <c r="M140" s="17"/>
      <c r="N140" s="17"/>
      <c r="O140" s="101"/>
      <c r="P140" s="16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6"/>
      <c r="AE140" s="16"/>
      <c r="AF140" s="16"/>
      <c r="AG140" s="16"/>
      <c r="AH140" s="17"/>
      <c r="AI140" s="17"/>
      <c r="AJ140" s="17"/>
      <c r="AK140" s="17"/>
      <c r="AL140" s="17"/>
      <c r="AM140" s="18">
        <f t="shared" si="5"/>
        <v>0</v>
      </c>
      <c r="AN140" s="116">
        <f t="shared" si="4"/>
        <v>0</v>
      </c>
    </row>
    <row r="141" spans="1:40" ht="23.25" hidden="1" customHeight="1" x14ac:dyDescent="0.45">
      <c r="A141" s="74"/>
      <c r="B141" s="10" t="s">
        <v>341</v>
      </c>
      <c r="C141" s="34" t="s">
        <v>341</v>
      </c>
      <c r="D141" s="10" t="s">
        <v>342</v>
      </c>
      <c r="E141" s="11" t="s">
        <v>276</v>
      </c>
      <c r="F141" s="11">
        <v>0</v>
      </c>
      <c r="G141" s="11"/>
      <c r="H141" s="16"/>
      <c r="I141" s="16"/>
      <c r="J141" s="17"/>
      <c r="K141" s="101"/>
      <c r="L141" s="17"/>
      <c r="M141" s="17"/>
      <c r="N141" s="17"/>
      <c r="O141" s="101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6"/>
      <c r="AE141" s="16"/>
      <c r="AF141" s="16"/>
      <c r="AG141" s="16"/>
      <c r="AH141" s="17"/>
      <c r="AI141" s="17"/>
      <c r="AJ141" s="17"/>
      <c r="AK141" s="17"/>
      <c r="AL141" s="17"/>
      <c r="AM141" s="18">
        <f t="shared" si="5"/>
        <v>0</v>
      </c>
      <c r="AN141" s="116">
        <f t="shared" si="4"/>
        <v>0</v>
      </c>
    </row>
    <row r="142" spans="1:40" ht="23.25" hidden="1" customHeight="1" x14ac:dyDescent="0.45">
      <c r="A142" s="74"/>
      <c r="B142" s="10" t="s">
        <v>343</v>
      </c>
      <c r="C142" s="34" t="s">
        <v>343</v>
      </c>
      <c r="D142" s="10" t="s">
        <v>344</v>
      </c>
      <c r="E142" s="11" t="s">
        <v>276</v>
      </c>
      <c r="F142" s="11">
        <v>0</v>
      </c>
      <c r="G142" s="11"/>
      <c r="H142" s="16"/>
      <c r="I142" s="16"/>
      <c r="J142" s="17"/>
      <c r="K142" s="101"/>
      <c r="L142" s="17"/>
      <c r="M142" s="17"/>
      <c r="N142" s="17"/>
      <c r="O142" s="101"/>
      <c r="P142" s="16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6"/>
      <c r="AE142" s="16"/>
      <c r="AF142" s="16"/>
      <c r="AG142" s="16"/>
      <c r="AH142" s="17"/>
      <c r="AI142" s="17"/>
      <c r="AJ142" s="17"/>
      <c r="AK142" s="17"/>
      <c r="AL142" s="17"/>
      <c r="AM142" s="18">
        <f t="shared" si="5"/>
        <v>0</v>
      </c>
      <c r="AN142" s="116">
        <f t="shared" si="4"/>
        <v>0</v>
      </c>
    </row>
    <row r="143" spans="1:40" ht="23.25" hidden="1" customHeight="1" x14ac:dyDescent="0.45">
      <c r="A143" s="74"/>
      <c r="B143" s="10" t="s">
        <v>345</v>
      </c>
      <c r="C143" s="34" t="s">
        <v>345</v>
      </c>
      <c r="D143" s="10" t="s">
        <v>346</v>
      </c>
      <c r="E143" s="11" t="s">
        <v>276</v>
      </c>
      <c r="F143" s="11">
        <v>0</v>
      </c>
      <c r="G143" s="11"/>
      <c r="H143" s="16"/>
      <c r="I143" s="16"/>
      <c r="J143" s="17"/>
      <c r="K143" s="101"/>
      <c r="L143" s="17"/>
      <c r="M143" s="17"/>
      <c r="N143" s="17"/>
      <c r="O143" s="101"/>
      <c r="P143" s="16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6"/>
      <c r="AE143" s="16"/>
      <c r="AF143" s="16"/>
      <c r="AG143" s="16"/>
      <c r="AH143" s="17"/>
      <c r="AI143" s="17"/>
      <c r="AJ143" s="17"/>
      <c r="AK143" s="17"/>
      <c r="AL143" s="17"/>
      <c r="AM143" s="18">
        <f t="shared" si="5"/>
        <v>0</v>
      </c>
      <c r="AN143" s="116">
        <f t="shared" si="4"/>
        <v>0</v>
      </c>
    </row>
    <row r="144" spans="1:40" ht="23.25" hidden="1" customHeight="1" x14ac:dyDescent="0.45">
      <c r="A144" s="74"/>
      <c r="B144" s="10" t="s">
        <v>347</v>
      </c>
      <c r="C144" s="34" t="s">
        <v>347</v>
      </c>
      <c r="D144" s="10" t="s">
        <v>348</v>
      </c>
      <c r="E144" s="11" t="s">
        <v>276</v>
      </c>
      <c r="F144" s="11">
        <v>0</v>
      </c>
      <c r="G144" s="11"/>
      <c r="H144" s="16"/>
      <c r="I144" s="16"/>
      <c r="J144" s="17"/>
      <c r="K144" s="101"/>
      <c r="L144" s="17"/>
      <c r="M144" s="17"/>
      <c r="N144" s="17"/>
      <c r="O144" s="101"/>
      <c r="P144" s="16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6"/>
      <c r="AE144" s="16"/>
      <c r="AF144" s="16"/>
      <c r="AG144" s="16"/>
      <c r="AH144" s="17"/>
      <c r="AI144" s="17"/>
      <c r="AJ144" s="17"/>
      <c r="AK144" s="17"/>
      <c r="AL144" s="17"/>
      <c r="AM144" s="18">
        <f t="shared" si="5"/>
        <v>0</v>
      </c>
      <c r="AN144" s="116">
        <f t="shared" si="4"/>
        <v>0</v>
      </c>
    </row>
    <row r="145" spans="1:40" ht="23.25" hidden="1" customHeight="1" x14ac:dyDescent="0.45">
      <c r="A145" s="74"/>
      <c r="B145" s="10" t="s">
        <v>1205</v>
      </c>
      <c r="C145" s="34" t="s">
        <v>1205</v>
      </c>
      <c r="D145" s="10" t="s">
        <v>349</v>
      </c>
      <c r="E145" s="11" t="s">
        <v>362</v>
      </c>
      <c r="F145" s="11">
        <v>0</v>
      </c>
      <c r="G145" s="11"/>
      <c r="H145" s="16"/>
      <c r="I145" s="16"/>
      <c r="J145" s="17"/>
      <c r="K145" s="101"/>
      <c r="L145" s="17"/>
      <c r="M145" s="17"/>
      <c r="N145" s="17"/>
      <c r="O145" s="101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6"/>
      <c r="AE145" s="16"/>
      <c r="AF145" s="16"/>
      <c r="AG145" s="16"/>
      <c r="AH145" s="17"/>
      <c r="AI145" s="17"/>
      <c r="AJ145" s="17"/>
      <c r="AK145" s="17"/>
      <c r="AL145" s="17"/>
      <c r="AM145" s="18">
        <f t="shared" si="5"/>
        <v>0</v>
      </c>
      <c r="AN145" s="116">
        <f t="shared" si="4"/>
        <v>0</v>
      </c>
    </row>
    <row r="146" spans="1:40" ht="23.25" hidden="1" customHeight="1" x14ac:dyDescent="0.45">
      <c r="A146" s="74"/>
      <c r="B146" s="10" t="s">
        <v>350</v>
      </c>
      <c r="C146" s="34" t="s">
        <v>350</v>
      </c>
      <c r="D146" s="10" t="s">
        <v>351</v>
      </c>
      <c r="E146" s="11" t="s">
        <v>276</v>
      </c>
      <c r="F146" s="11">
        <v>0</v>
      </c>
      <c r="G146" s="11"/>
      <c r="H146" s="16"/>
      <c r="I146" s="16"/>
      <c r="J146" s="17"/>
      <c r="K146" s="101"/>
      <c r="L146" s="17"/>
      <c r="M146" s="17"/>
      <c r="N146" s="17"/>
      <c r="O146" s="101"/>
      <c r="P146" s="16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6"/>
      <c r="AE146" s="16"/>
      <c r="AF146" s="16"/>
      <c r="AG146" s="16"/>
      <c r="AH146" s="17"/>
      <c r="AI146" s="17"/>
      <c r="AJ146" s="17"/>
      <c r="AK146" s="17"/>
      <c r="AL146" s="17"/>
      <c r="AM146" s="18">
        <f t="shared" si="5"/>
        <v>0</v>
      </c>
      <c r="AN146" s="116">
        <f t="shared" si="4"/>
        <v>0</v>
      </c>
    </row>
    <row r="147" spans="1:40" ht="23.25" hidden="1" customHeight="1" x14ac:dyDescent="0.45">
      <c r="A147" s="74"/>
      <c r="B147" s="10" t="s">
        <v>352</v>
      </c>
      <c r="C147" s="34" t="s">
        <v>352</v>
      </c>
      <c r="D147" s="10" t="s">
        <v>353</v>
      </c>
      <c r="E147" s="11" t="s">
        <v>276</v>
      </c>
      <c r="F147" s="11">
        <v>76</v>
      </c>
      <c r="G147" s="11"/>
      <c r="H147" s="16"/>
      <c r="I147" s="16"/>
      <c r="J147" s="17"/>
      <c r="K147" s="101"/>
      <c r="L147" s="17"/>
      <c r="M147" s="17"/>
      <c r="N147" s="17"/>
      <c r="O147" s="101"/>
      <c r="P147" s="16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6"/>
      <c r="AE147" s="16"/>
      <c r="AF147" s="16"/>
      <c r="AG147" s="16"/>
      <c r="AH147" s="17"/>
      <c r="AI147" s="17"/>
      <c r="AJ147" s="17"/>
      <c r="AK147" s="17"/>
      <c r="AL147" s="17"/>
      <c r="AM147" s="18">
        <f t="shared" si="5"/>
        <v>0</v>
      </c>
      <c r="AN147" s="116">
        <f t="shared" si="4"/>
        <v>0</v>
      </c>
    </row>
    <row r="148" spans="1:40" ht="23.25" hidden="1" customHeight="1" x14ac:dyDescent="0.45">
      <c r="A148" s="74"/>
      <c r="B148" s="10" t="s">
        <v>354</v>
      </c>
      <c r="C148" s="34" t="s">
        <v>354</v>
      </c>
      <c r="D148" s="10" t="s">
        <v>355</v>
      </c>
      <c r="E148" s="11" t="s">
        <v>276</v>
      </c>
      <c r="F148" s="11">
        <v>0</v>
      </c>
      <c r="G148" s="11"/>
      <c r="H148" s="16"/>
      <c r="I148" s="16"/>
      <c r="J148" s="17"/>
      <c r="K148" s="101"/>
      <c r="L148" s="17"/>
      <c r="M148" s="17"/>
      <c r="N148" s="17"/>
      <c r="O148" s="101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6"/>
      <c r="AE148" s="16"/>
      <c r="AF148" s="16"/>
      <c r="AG148" s="16"/>
      <c r="AH148" s="17"/>
      <c r="AI148" s="17"/>
      <c r="AJ148" s="17"/>
      <c r="AK148" s="17"/>
      <c r="AL148" s="17"/>
      <c r="AM148" s="18">
        <f t="shared" si="5"/>
        <v>0</v>
      </c>
      <c r="AN148" s="116">
        <f t="shared" si="4"/>
        <v>0</v>
      </c>
    </row>
    <row r="149" spans="1:40" ht="23.25" hidden="1" customHeight="1" x14ac:dyDescent="0.45">
      <c r="A149" s="74"/>
      <c r="B149" s="10" t="s">
        <v>356</v>
      </c>
      <c r="C149" s="34" t="s">
        <v>356</v>
      </c>
      <c r="D149" s="10" t="s">
        <v>357</v>
      </c>
      <c r="E149" s="11" t="s">
        <v>276</v>
      </c>
      <c r="F149" s="11">
        <v>0</v>
      </c>
      <c r="G149" s="11"/>
      <c r="H149" s="16"/>
      <c r="I149" s="16"/>
      <c r="J149" s="17"/>
      <c r="K149" s="101"/>
      <c r="L149" s="17"/>
      <c r="M149" s="17"/>
      <c r="N149" s="17"/>
      <c r="O149" s="101"/>
      <c r="P149" s="16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6"/>
      <c r="AE149" s="16"/>
      <c r="AF149" s="16"/>
      <c r="AG149" s="16"/>
      <c r="AH149" s="17"/>
      <c r="AI149" s="17"/>
      <c r="AJ149" s="17"/>
      <c r="AK149" s="17"/>
      <c r="AL149" s="17"/>
      <c r="AM149" s="18">
        <f t="shared" si="5"/>
        <v>0</v>
      </c>
      <c r="AN149" s="116">
        <f t="shared" si="4"/>
        <v>0</v>
      </c>
    </row>
    <row r="150" spans="1:40" ht="23.25" customHeight="1" x14ac:dyDescent="0.45">
      <c r="A150" s="74"/>
      <c r="B150" s="10" t="s">
        <v>358</v>
      </c>
      <c r="C150" s="34">
        <v>1060101002</v>
      </c>
      <c r="D150" s="10" t="s">
        <v>1539</v>
      </c>
      <c r="E150" s="11" t="s">
        <v>276</v>
      </c>
      <c r="F150" s="11">
        <v>0</v>
      </c>
      <c r="G150" s="11"/>
      <c r="H150" s="16"/>
      <c r="I150" s="16"/>
      <c r="J150" s="17"/>
      <c r="K150" s="101"/>
      <c r="L150" s="17"/>
      <c r="M150" s="17"/>
      <c r="N150" s="17"/>
      <c r="O150" s="101"/>
      <c r="P150" s="16">
        <v>1</v>
      </c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6"/>
      <c r="AE150" s="16"/>
      <c r="AF150" s="16"/>
      <c r="AG150" s="16"/>
      <c r="AH150" s="17"/>
      <c r="AI150" s="17"/>
      <c r="AJ150" s="17"/>
      <c r="AK150" s="17"/>
      <c r="AL150" s="17"/>
      <c r="AM150" s="18">
        <f t="shared" si="5"/>
        <v>1</v>
      </c>
      <c r="AN150" s="116">
        <f t="shared" si="4"/>
        <v>0</v>
      </c>
    </row>
    <row r="151" spans="1:40" ht="23.25" hidden="1" customHeight="1" x14ac:dyDescent="0.45">
      <c r="A151" s="74"/>
      <c r="B151" s="10" t="s">
        <v>360</v>
      </c>
      <c r="C151" s="34" t="s">
        <v>360</v>
      </c>
      <c r="D151" s="10" t="s">
        <v>361</v>
      </c>
      <c r="E151" s="11" t="s">
        <v>362</v>
      </c>
      <c r="F151" s="11">
        <v>0</v>
      </c>
      <c r="G151" s="11"/>
      <c r="H151" s="16"/>
      <c r="I151" s="16"/>
      <c r="J151" s="17"/>
      <c r="K151" s="101"/>
      <c r="L151" s="17"/>
      <c r="M151" s="17"/>
      <c r="N151" s="17"/>
      <c r="O151" s="101"/>
      <c r="P151" s="16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6"/>
      <c r="AE151" s="16"/>
      <c r="AF151" s="16"/>
      <c r="AG151" s="16"/>
      <c r="AH151" s="17"/>
      <c r="AI151" s="17"/>
      <c r="AJ151" s="17"/>
      <c r="AK151" s="17"/>
      <c r="AL151" s="17"/>
      <c r="AM151" s="18">
        <f t="shared" si="5"/>
        <v>0</v>
      </c>
      <c r="AN151" s="116">
        <f t="shared" si="4"/>
        <v>0</v>
      </c>
    </row>
    <row r="152" spans="1:40" ht="23.25" hidden="1" customHeight="1" x14ac:dyDescent="0.45">
      <c r="A152" s="74"/>
      <c r="B152" s="10" t="s">
        <v>363</v>
      </c>
      <c r="C152" s="34">
        <v>1022301008</v>
      </c>
      <c r="D152" s="10" t="s">
        <v>364</v>
      </c>
      <c r="E152" s="11" t="s">
        <v>276</v>
      </c>
      <c r="F152" s="11">
        <v>68</v>
      </c>
      <c r="G152" s="11"/>
      <c r="H152" s="16"/>
      <c r="I152" s="16"/>
      <c r="J152" s="17"/>
      <c r="K152" s="101"/>
      <c r="L152" s="17"/>
      <c r="M152" s="17"/>
      <c r="N152" s="17"/>
      <c r="O152" s="101"/>
      <c r="P152" s="16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6"/>
      <c r="AE152" s="16"/>
      <c r="AF152" s="16"/>
      <c r="AG152" s="16"/>
      <c r="AH152" s="17"/>
      <c r="AI152" s="17"/>
      <c r="AJ152" s="17"/>
      <c r="AK152" s="17"/>
      <c r="AL152" s="17"/>
      <c r="AM152" s="18">
        <f t="shared" si="5"/>
        <v>0</v>
      </c>
      <c r="AN152" s="116">
        <f t="shared" si="4"/>
        <v>0</v>
      </c>
    </row>
    <row r="153" spans="1:40" ht="23.25" hidden="1" customHeight="1" x14ac:dyDescent="0.45">
      <c r="A153" s="74"/>
      <c r="B153" s="10" t="s">
        <v>366</v>
      </c>
      <c r="C153" s="34" t="s">
        <v>366</v>
      </c>
      <c r="D153" s="10" t="s">
        <v>1601</v>
      </c>
      <c r="E153" s="11" t="s">
        <v>276</v>
      </c>
      <c r="F153" s="11">
        <v>65</v>
      </c>
      <c r="G153" s="11"/>
      <c r="H153" s="16"/>
      <c r="I153" s="16"/>
      <c r="J153" s="17"/>
      <c r="K153" s="101"/>
      <c r="L153" s="17"/>
      <c r="M153" s="17"/>
      <c r="N153" s="17"/>
      <c r="O153" s="101"/>
      <c r="P153" s="16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6"/>
      <c r="AE153" s="16"/>
      <c r="AF153" s="16"/>
      <c r="AG153" s="16"/>
      <c r="AH153" s="17"/>
      <c r="AI153" s="17"/>
      <c r="AJ153" s="17"/>
      <c r="AK153" s="17"/>
      <c r="AL153" s="17"/>
      <c r="AM153" s="18">
        <f t="shared" si="5"/>
        <v>0</v>
      </c>
      <c r="AN153" s="116">
        <f t="shared" si="4"/>
        <v>0</v>
      </c>
    </row>
    <row r="154" spans="1:40" ht="23.25" customHeight="1" x14ac:dyDescent="0.45">
      <c r="A154" s="74"/>
      <c r="B154" s="10" t="s">
        <v>368</v>
      </c>
      <c r="C154" s="34">
        <v>1022201012</v>
      </c>
      <c r="D154" s="10" t="s">
        <v>369</v>
      </c>
      <c r="E154" s="11" t="s">
        <v>61</v>
      </c>
      <c r="F154" s="11">
        <v>0</v>
      </c>
      <c r="G154" s="11"/>
      <c r="H154" s="16"/>
      <c r="I154" s="16">
        <v>1000</v>
      </c>
      <c r="J154" s="17"/>
      <c r="K154" s="101"/>
      <c r="L154" s="17"/>
      <c r="M154" s="17"/>
      <c r="N154" s="17"/>
      <c r="O154" s="101"/>
      <c r="P154" s="16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6"/>
      <c r="AE154" s="16"/>
      <c r="AF154" s="16"/>
      <c r="AG154" s="16"/>
      <c r="AH154" s="17"/>
      <c r="AI154" s="17"/>
      <c r="AJ154" s="17"/>
      <c r="AK154" s="17"/>
      <c r="AL154" s="17"/>
      <c r="AM154" s="18">
        <f t="shared" si="5"/>
        <v>1000</v>
      </c>
      <c r="AN154" s="116">
        <f t="shared" si="4"/>
        <v>0</v>
      </c>
    </row>
    <row r="155" spans="1:40" ht="23.25" customHeight="1" x14ac:dyDescent="0.45">
      <c r="A155" s="11"/>
      <c r="B155" s="10" t="s">
        <v>512</v>
      </c>
      <c r="C155" s="34">
        <v>1021701003</v>
      </c>
      <c r="D155" s="10" t="s">
        <v>513</v>
      </c>
      <c r="E155" s="11" t="s">
        <v>61</v>
      </c>
      <c r="F155" s="11">
        <v>0</v>
      </c>
      <c r="G155" s="11"/>
      <c r="H155" s="16"/>
      <c r="I155" s="16">
        <v>400</v>
      </c>
      <c r="J155" s="17"/>
      <c r="K155" s="101"/>
      <c r="L155" s="17"/>
      <c r="M155" s="17"/>
      <c r="N155" s="17"/>
      <c r="O155" s="101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6"/>
      <c r="AE155" s="16"/>
      <c r="AF155" s="16"/>
      <c r="AG155" s="16"/>
      <c r="AH155" s="17"/>
      <c r="AI155" s="17"/>
      <c r="AJ155" s="17"/>
      <c r="AK155" s="17"/>
      <c r="AL155" s="17"/>
      <c r="AM155" s="18">
        <f t="shared" si="5"/>
        <v>400</v>
      </c>
      <c r="AN155" s="116">
        <f t="shared" si="4"/>
        <v>0</v>
      </c>
    </row>
    <row r="156" spans="1:40" ht="23.25" hidden="1" customHeight="1" x14ac:dyDescent="0.45">
      <c r="A156" s="74"/>
      <c r="B156" s="10" t="s">
        <v>370</v>
      </c>
      <c r="C156" s="34" t="s">
        <v>370</v>
      </c>
      <c r="D156" s="10" t="s">
        <v>1333</v>
      </c>
      <c r="E156" s="11" t="s">
        <v>276</v>
      </c>
      <c r="F156" s="11">
        <v>0</v>
      </c>
      <c r="G156" s="11"/>
      <c r="H156" s="16"/>
      <c r="I156" s="16"/>
      <c r="J156" s="17"/>
      <c r="K156" s="101"/>
      <c r="L156" s="17"/>
      <c r="M156" s="17"/>
      <c r="N156" s="17"/>
      <c r="O156" s="101"/>
      <c r="P156" s="16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6"/>
      <c r="AE156" s="16"/>
      <c r="AF156" s="16"/>
      <c r="AG156" s="16"/>
      <c r="AH156" s="17"/>
      <c r="AI156" s="17"/>
      <c r="AJ156" s="17"/>
      <c r="AK156" s="17"/>
      <c r="AL156" s="17"/>
      <c r="AM156" s="18">
        <f t="shared" si="5"/>
        <v>0</v>
      </c>
      <c r="AN156" s="116">
        <f t="shared" si="4"/>
        <v>0</v>
      </c>
    </row>
    <row r="157" spans="1:40" ht="23.25" hidden="1" customHeight="1" x14ac:dyDescent="0.45">
      <c r="A157" s="74"/>
      <c r="B157" s="10" t="s">
        <v>1153</v>
      </c>
      <c r="C157" s="34" t="s">
        <v>1153</v>
      </c>
      <c r="D157" s="10" t="s">
        <v>1530</v>
      </c>
      <c r="E157" s="11" t="s">
        <v>276</v>
      </c>
      <c r="F157" s="11">
        <v>0</v>
      </c>
      <c r="G157" s="11"/>
      <c r="H157" s="16"/>
      <c r="I157" s="16"/>
      <c r="J157" s="17"/>
      <c r="K157" s="101"/>
      <c r="L157" s="17"/>
      <c r="M157" s="17"/>
      <c r="N157" s="17"/>
      <c r="O157" s="101"/>
      <c r="P157" s="1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6"/>
      <c r="AE157" s="16"/>
      <c r="AF157" s="16"/>
      <c r="AG157" s="16"/>
      <c r="AH157" s="17"/>
      <c r="AI157" s="17"/>
      <c r="AJ157" s="17"/>
      <c r="AK157" s="17"/>
      <c r="AL157" s="17"/>
      <c r="AM157" s="18">
        <f t="shared" si="5"/>
        <v>0</v>
      </c>
      <c r="AN157" s="116">
        <f t="shared" si="4"/>
        <v>0</v>
      </c>
    </row>
    <row r="158" spans="1:40" ht="23.25" hidden="1" customHeight="1" x14ac:dyDescent="0.45">
      <c r="A158" s="74"/>
      <c r="B158" s="10" t="s">
        <v>1117</v>
      </c>
      <c r="C158" s="34" t="s">
        <v>1117</v>
      </c>
      <c r="D158" s="10" t="s">
        <v>373</v>
      </c>
      <c r="E158" s="11" t="s">
        <v>276</v>
      </c>
      <c r="F158" s="11">
        <v>0</v>
      </c>
      <c r="G158" s="11"/>
      <c r="H158" s="16"/>
      <c r="I158" s="16"/>
      <c r="J158" s="17"/>
      <c r="K158" s="101"/>
      <c r="L158" s="17"/>
      <c r="M158" s="17"/>
      <c r="N158" s="17"/>
      <c r="O158" s="101"/>
      <c r="P158" s="16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6"/>
      <c r="AE158" s="16"/>
      <c r="AF158" s="16"/>
      <c r="AG158" s="16"/>
      <c r="AH158" s="17"/>
      <c r="AI158" s="17"/>
      <c r="AJ158" s="17"/>
      <c r="AK158" s="17"/>
      <c r="AL158" s="17"/>
      <c r="AM158" s="18">
        <f t="shared" si="5"/>
        <v>0</v>
      </c>
      <c r="AN158" s="116">
        <f t="shared" si="4"/>
        <v>0</v>
      </c>
    </row>
    <row r="159" spans="1:40" ht="23.25" customHeight="1" x14ac:dyDescent="0.45">
      <c r="A159" s="74"/>
      <c r="B159" s="10" t="s">
        <v>1094</v>
      </c>
      <c r="C159" s="34">
        <v>1022201013</v>
      </c>
      <c r="D159" s="10" t="s">
        <v>374</v>
      </c>
      <c r="E159" s="11" t="s">
        <v>276</v>
      </c>
      <c r="F159" s="11">
        <v>0</v>
      </c>
      <c r="G159" s="11"/>
      <c r="H159" s="16"/>
      <c r="I159" s="16"/>
      <c r="J159" s="17"/>
      <c r="K159" s="101"/>
      <c r="L159" s="17"/>
      <c r="M159" s="17"/>
      <c r="N159" s="17"/>
      <c r="O159" s="101"/>
      <c r="P159" s="16"/>
      <c r="Q159" s="17"/>
      <c r="R159" s="17">
        <f>3.5+2</f>
        <v>5.5</v>
      </c>
      <c r="S159" s="17"/>
      <c r="T159" s="17"/>
      <c r="U159" s="17">
        <v>4.5</v>
      </c>
      <c r="V159" s="17"/>
      <c r="W159" s="17"/>
      <c r="X159" s="17"/>
      <c r="Y159" s="17"/>
      <c r="Z159" s="17"/>
      <c r="AA159" s="17"/>
      <c r="AB159" s="17">
        <v>5</v>
      </c>
      <c r="AC159" s="17"/>
      <c r="AD159" s="16">
        <v>5</v>
      </c>
      <c r="AE159" s="16">
        <v>5</v>
      </c>
      <c r="AF159" s="16"/>
      <c r="AG159" s="16"/>
      <c r="AH159" s="17"/>
      <c r="AI159" s="17"/>
      <c r="AJ159" s="17"/>
      <c r="AK159" s="17"/>
      <c r="AL159" s="17"/>
      <c r="AM159" s="18">
        <f t="shared" si="5"/>
        <v>25</v>
      </c>
      <c r="AN159" s="116">
        <f t="shared" si="4"/>
        <v>0</v>
      </c>
    </row>
    <row r="160" spans="1:40" ht="23.25" hidden="1" customHeight="1" x14ac:dyDescent="0.45">
      <c r="A160" s="74"/>
      <c r="B160" s="10" t="s">
        <v>375</v>
      </c>
      <c r="C160" s="34" t="s">
        <v>375</v>
      </c>
      <c r="D160" s="10" t="s">
        <v>376</v>
      </c>
      <c r="E160" s="11" t="s">
        <v>61</v>
      </c>
      <c r="F160" s="11">
        <v>0</v>
      </c>
      <c r="G160" s="11"/>
      <c r="H160" s="16"/>
      <c r="I160" s="16"/>
      <c r="J160" s="17"/>
      <c r="K160" s="101"/>
      <c r="L160" s="17"/>
      <c r="M160" s="17"/>
      <c r="N160" s="17"/>
      <c r="O160" s="101"/>
      <c r="P160" s="16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6"/>
      <c r="AE160" s="16"/>
      <c r="AF160" s="16"/>
      <c r="AG160" s="16"/>
      <c r="AH160" s="17"/>
      <c r="AI160" s="17"/>
      <c r="AJ160" s="17"/>
      <c r="AK160" s="17"/>
      <c r="AL160" s="17"/>
      <c r="AM160" s="18">
        <f t="shared" si="5"/>
        <v>0</v>
      </c>
      <c r="AN160" s="116">
        <f t="shared" si="4"/>
        <v>0</v>
      </c>
    </row>
    <row r="161" spans="1:40" ht="23.25" hidden="1" customHeight="1" x14ac:dyDescent="0.45">
      <c r="A161" s="74"/>
      <c r="B161" s="10" t="s">
        <v>377</v>
      </c>
      <c r="C161" s="34" t="s">
        <v>377</v>
      </c>
      <c r="D161" s="10" t="s">
        <v>378</v>
      </c>
      <c r="E161" s="11" t="s">
        <v>276</v>
      </c>
      <c r="F161" s="11">
        <v>0</v>
      </c>
      <c r="G161" s="11"/>
      <c r="H161" s="16"/>
      <c r="I161" s="16"/>
      <c r="J161" s="17"/>
      <c r="K161" s="101"/>
      <c r="L161" s="17"/>
      <c r="M161" s="17"/>
      <c r="N161" s="17"/>
      <c r="O161" s="101"/>
      <c r="P161" s="16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6"/>
      <c r="AE161" s="16"/>
      <c r="AF161" s="16"/>
      <c r="AG161" s="16"/>
      <c r="AH161" s="17"/>
      <c r="AI161" s="17"/>
      <c r="AJ161" s="17"/>
      <c r="AK161" s="17"/>
      <c r="AL161" s="17"/>
      <c r="AM161" s="18">
        <f t="shared" si="5"/>
        <v>0</v>
      </c>
      <c r="AN161" s="116">
        <f t="shared" si="4"/>
        <v>0</v>
      </c>
    </row>
    <row r="162" spans="1:40" ht="23.25" hidden="1" customHeight="1" x14ac:dyDescent="0.45">
      <c r="A162" s="74"/>
      <c r="B162" s="10" t="s">
        <v>379</v>
      </c>
      <c r="C162" s="34" t="s">
        <v>379</v>
      </c>
      <c r="D162" s="10" t="s">
        <v>380</v>
      </c>
      <c r="E162" s="11" t="s">
        <v>276</v>
      </c>
      <c r="F162" s="11">
        <v>0</v>
      </c>
      <c r="G162" s="11"/>
      <c r="H162" s="16"/>
      <c r="I162" s="16"/>
      <c r="J162" s="17"/>
      <c r="K162" s="101"/>
      <c r="L162" s="17"/>
      <c r="M162" s="17"/>
      <c r="N162" s="17"/>
      <c r="O162" s="101"/>
      <c r="P162" s="16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6"/>
      <c r="AE162" s="16"/>
      <c r="AF162" s="16"/>
      <c r="AG162" s="16"/>
      <c r="AH162" s="17"/>
      <c r="AI162" s="17"/>
      <c r="AJ162" s="17"/>
      <c r="AK162" s="17"/>
      <c r="AL162" s="17"/>
      <c r="AM162" s="18">
        <f t="shared" si="5"/>
        <v>0</v>
      </c>
      <c r="AN162" s="116">
        <f t="shared" si="4"/>
        <v>0</v>
      </c>
    </row>
    <row r="163" spans="1:40" ht="23.25" customHeight="1" x14ac:dyDescent="0.45">
      <c r="A163" s="74"/>
      <c r="B163" s="24" t="s">
        <v>381</v>
      </c>
      <c r="C163" s="24" t="s">
        <v>2130</v>
      </c>
      <c r="D163" s="10" t="s">
        <v>382</v>
      </c>
      <c r="E163" s="25" t="s">
        <v>383</v>
      </c>
      <c r="F163" s="11">
        <v>57</v>
      </c>
      <c r="G163" s="11"/>
      <c r="H163" s="16"/>
      <c r="I163" s="16"/>
      <c r="J163" s="17"/>
      <c r="K163" s="101">
        <v>2</v>
      </c>
      <c r="L163" s="17"/>
      <c r="M163" s="17"/>
      <c r="N163" s="17"/>
      <c r="O163" s="101">
        <v>2</v>
      </c>
      <c r="P163" s="16">
        <v>2</v>
      </c>
      <c r="Q163" s="17"/>
      <c r="R163" s="17"/>
      <c r="S163" s="17"/>
      <c r="T163" s="17"/>
      <c r="U163" s="17">
        <v>2</v>
      </c>
      <c r="V163" s="17"/>
      <c r="W163" s="17"/>
      <c r="X163" s="17"/>
      <c r="Y163" s="17"/>
      <c r="Z163" s="17"/>
      <c r="AA163" s="17"/>
      <c r="AB163" s="17">
        <v>2</v>
      </c>
      <c r="AC163" s="17"/>
      <c r="AD163" s="16"/>
      <c r="AE163" s="16">
        <v>2</v>
      </c>
      <c r="AF163" s="16"/>
      <c r="AG163" s="16">
        <v>1</v>
      </c>
      <c r="AH163" s="17"/>
      <c r="AI163" s="17"/>
      <c r="AJ163" s="17"/>
      <c r="AK163" s="17"/>
      <c r="AL163" s="17"/>
      <c r="AM163" s="18">
        <f t="shared" si="5"/>
        <v>13</v>
      </c>
      <c r="AN163" s="116">
        <f t="shared" si="4"/>
        <v>741</v>
      </c>
    </row>
    <row r="164" spans="1:40" ht="23.25" hidden="1" customHeight="1" x14ac:dyDescent="0.45">
      <c r="A164" s="75"/>
      <c r="B164" s="10" t="s">
        <v>1080</v>
      </c>
      <c r="C164" s="34" t="s">
        <v>1080</v>
      </c>
      <c r="D164" s="10" t="s">
        <v>1030</v>
      </c>
      <c r="E164" s="11" t="s">
        <v>276</v>
      </c>
      <c r="F164" s="11">
        <v>0</v>
      </c>
      <c r="G164" s="11"/>
      <c r="H164" s="16"/>
      <c r="I164" s="16"/>
      <c r="J164" s="17"/>
      <c r="K164" s="101"/>
      <c r="L164" s="17"/>
      <c r="M164" s="17"/>
      <c r="N164" s="17"/>
      <c r="O164" s="101"/>
      <c r="P164" s="1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6"/>
      <c r="AE164" s="16"/>
      <c r="AF164" s="16"/>
      <c r="AG164" s="16"/>
      <c r="AH164" s="17"/>
      <c r="AI164" s="17"/>
      <c r="AJ164" s="17"/>
      <c r="AK164" s="17"/>
      <c r="AL164" s="17"/>
      <c r="AM164" s="18">
        <f t="shared" si="5"/>
        <v>0</v>
      </c>
      <c r="AN164" s="116">
        <f t="shared" si="4"/>
        <v>0</v>
      </c>
    </row>
    <row r="165" spans="1:40" ht="23.25" hidden="1" customHeight="1" x14ac:dyDescent="0.45">
      <c r="A165" s="75"/>
      <c r="B165" s="10" t="s">
        <v>1031</v>
      </c>
      <c r="C165" s="34" t="s">
        <v>1031</v>
      </c>
      <c r="D165" s="10" t="s">
        <v>1032</v>
      </c>
      <c r="E165" s="11" t="s">
        <v>307</v>
      </c>
      <c r="F165" s="11">
        <v>0</v>
      </c>
      <c r="G165" s="11"/>
      <c r="H165" s="16"/>
      <c r="I165" s="16"/>
      <c r="J165" s="17"/>
      <c r="K165" s="101"/>
      <c r="L165" s="17"/>
      <c r="M165" s="17"/>
      <c r="N165" s="17"/>
      <c r="O165" s="101"/>
      <c r="P165" s="16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6"/>
      <c r="AE165" s="16"/>
      <c r="AF165" s="16"/>
      <c r="AG165" s="16"/>
      <c r="AH165" s="17"/>
      <c r="AI165" s="17"/>
      <c r="AJ165" s="17"/>
      <c r="AK165" s="17"/>
      <c r="AL165" s="17"/>
      <c r="AM165" s="18">
        <f t="shared" si="5"/>
        <v>0</v>
      </c>
      <c r="AN165" s="116">
        <f t="shared" si="4"/>
        <v>0</v>
      </c>
    </row>
    <row r="166" spans="1:40" ht="23.25" hidden="1" customHeight="1" x14ac:dyDescent="0.45">
      <c r="A166" s="11"/>
      <c r="B166" s="10" t="s">
        <v>1145</v>
      </c>
      <c r="C166" s="34" t="s">
        <v>1145</v>
      </c>
      <c r="D166" s="10" t="s">
        <v>1138</v>
      </c>
      <c r="E166" s="11" t="s">
        <v>61</v>
      </c>
      <c r="F166" s="11">
        <v>0</v>
      </c>
      <c r="G166" s="11"/>
      <c r="H166" s="16"/>
      <c r="I166" s="16"/>
      <c r="J166" s="17"/>
      <c r="K166" s="101"/>
      <c r="L166" s="17"/>
      <c r="M166" s="17"/>
      <c r="N166" s="17"/>
      <c r="O166" s="101"/>
      <c r="P166" s="16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6"/>
      <c r="AE166" s="16"/>
      <c r="AF166" s="16"/>
      <c r="AG166" s="16"/>
      <c r="AH166" s="17"/>
      <c r="AI166" s="17"/>
      <c r="AJ166" s="17"/>
      <c r="AK166" s="17"/>
      <c r="AL166" s="17"/>
      <c r="AM166" s="18">
        <f t="shared" si="5"/>
        <v>0</v>
      </c>
      <c r="AN166" s="116">
        <f t="shared" si="4"/>
        <v>0</v>
      </c>
    </row>
    <row r="167" spans="1:40" ht="23.25" hidden="1" customHeight="1" x14ac:dyDescent="0.45">
      <c r="A167" s="11"/>
      <c r="B167" s="10" t="s">
        <v>1335</v>
      </c>
      <c r="C167" s="34" t="s">
        <v>1335</v>
      </c>
      <c r="D167" s="10" t="s">
        <v>1538</v>
      </c>
      <c r="E167" s="11" t="s">
        <v>276</v>
      </c>
      <c r="F167" s="11">
        <v>0</v>
      </c>
      <c r="G167" s="11"/>
      <c r="H167" s="16"/>
      <c r="I167" s="16"/>
      <c r="J167" s="17"/>
      <c r="K167" s="101"/>
      <c r="L167" s="17"/>
      <c r="M167" s="17"/>
      <c r="N167" s="17"/>
      <c r="O167" s="101"/>
      <c r="P167" s="16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6"/>
      <c r="AE167" s="16"/>
      <c r="AF167" s="16"/>
      <c r="AG167" s="16"/>
      <c r="AH167" s="17"/>
      <c r="AI167" s="17"/>
      <c r="AJ167" s="17"/>
      <c r="AK167" s="17"/>
      <c r="AL167" s="17"/>
      <c r="AM167" s="18">
        <f t="shared" si="5"/>
        <v>0</v>
      </c>
      <c r="AN167" s="116">
        <f t="shared" si="4"/>
        <v>0</v>
      </c>
    </row>
    <row r="168" spans="1:40" ht="23.25" hidden="1" customHeight="1" x14ac:dyDescent="0.45">
      <c r="A168" s="11"/>
      <c r="B168" s="10" t="s">
        <v>1347</v>
      </c>
      <c r="C168" s="34" t="s">
        <v>1347</v>
      </c>
      <c r="D168" s="10" t="s">
        <v>1348</v>
      </c>
      <c r="E168" s="11" t="s">
        <v>61</v>
      </c>
      <c r="F168" s="11">
        <v>0</v>
      </c>
      <c r="G168" s="11"/>
      <c r="H168" s="16"/>
      <c r="I168" s="16"/>
      <c r="J168" s="17"/>
      <c r="K168" s="101"/>
      <c r="L168" s="17"/>
      <c r="M168" s="17"/>
      <c r="N168" s="17"/>
      <c r="O168" s="101"/>
      <c r="P168" s="16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6"/>
      <c r="AE168" s="16"/>
      <c r="AF168" s="16"/>
      <c r="AG168" s="16"/>
      <c r="AH168" s="17"/>
      <c r="AI168" s="17"/>
      <c r="AJ168" s="17"/>
      <c r="AK168" s="17"/>
      <c r="AL168" s="17"/>
      <c r="AM168" s="18">
        <f t="shared" si="5"/>
        <v>0</v>
      </c>
      <c r="AN168" s="116">
        <f t="shared" si="4"/>
        <v>0</v>
      </c>
    </row>
    <row r="169" spans="1:40" ht="23.25" hidden="1" customHeight="1" x14ac:dyDescent="0.45">
      <c r="A169" s="11"/>
      <c r="B169" s="10" t="s">
        <v>1363</v>
      </c>
      <c r="C169" s="34" t="s">
        <v>1363</v>
      </c>
      <c r="D169" s="10" t="s">
        <v>1691</v>
      </c>
      <c r="E169" s="11" t="s">
        <v>276</v>
      </c>
      <c r="F169" s="11">
        <v>0</v>
      </c>
      <c r="G169" s="11"/>
      <c r="H169" s="16"/>
      <c r="I169" s="16"/>
      <c r="J169" s="17"/>
      <c r="K169" s="101"/>
      <c r="L169" s="17"/>
      <c r="M169" s="17"/>
      <c r="N169" s="17"/>
      <c r="O169" s="101"/>
      <c r="P169" s="16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6"/>
      <c r="AE169" s="16"/>
      <c r="AF169" s="16"/>
      <c r="AG169" s="16"/>
      <c r="AH169" s="17"/>
      <c r="AI169" s="17"/>
      <c r="AJ169" s="17"/>
      <c r="AK169" s="17"/>
      <c r="AL169" s="17"/>
      <c r="AM169" s="18">
        <f t="shared" si="5"/>
        <v>0</v>
      </c>
      <c r="AN169" s="116">
        <f t="shared" si="4"/>
        <v>0</v>
      </c>
    </row>
    <row r="170" spans="1:40" ht="23.25" hidden="1" customHeight="1" x14ac:dyDescent="0.45">
      <c r="A170" s="11"/>
      <c r="B170" s="10" t="s">
        <v>384</v>
      </c>
      <c r="C170" s="34" t="s">
        <v>384</v>
      </c>
      <c r="D170" s="10" t="s">
        <v>385</v>
      </c>
      <c r="E170" s="11" t="s">
        <v>71</v>
      </c>
      <c r="F170" s="11">
        <v>0</v>
      </c>
      <c r="G170" s="11"/>
      <c r="H170" s="16"/>
      <c r="I170" s="16"/>
      <c r="J170" s="17"/>
      <c r="K170" s="101"/>
      <c r="L170" s="17"/>
      <c r="M170" s="17"/>
      <c r="N170" s="17"/>
      <c r="O170" s="101"/>
      <c r="P170" s="16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6"/>
      <c r="AE170" s="16"/>
      <c r="AF170" s="16"/>
      <c r="AG170" s="16"/>
      <c r="AH170" s="17"/>
      <c r="AI170" s="17"/>
      <c r="AJ170" s="17"/>
      <c r="AK170" s="17"/>
      <c r="AL170" s="17"/>
      <c r="AM170" s="18">
        <f t="shared" si="5"/>
        <v>0</v>
      </c>
      <c r="AN170" s="116">
        <f t="shared" si="4"/>
        <v>0</v>
      </c>
    </row>
    <row r="171" spans="1:40" ht="23.25" hidden="1" customHeight="1" x14ac:dyDescent="0.45">
      <c r="A171" s="74"/>
      <c r="B171" s="10" t="s">
        <v>386</v>
      </c>
      <c r="C171" s="34" t="s">
        <v>386</v>
      </c>
      <c r="D171" s="10" t="s">
        <v>387</v>
      </c>
      <c r="E171" s="11" t="s">
        <v>71</v>
      </c>
      <c r="F171" s="11">
        <v>0</v>
      </c>
      <c r="G171" s="11"/>
      <c r="H171" s="16"/>
      <c r="I171" s="16"/>
      <c r="J171" s="17"/>
      <c r="K171" s="101"/>
      <c r="L171" s="17"/>
      <c r="M171" s="17"/>
      <c r="N171" s="17"/>
      <c r="O171" s="101"/>
      <c r="P171" s="1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6"/>
      <c r="AE171" s="16"/>
      <c r="AF171" s="16"/>
      <c r="AG171" s="16"/>
      <c r="AH171" s="17"/>
      <c r="AI171" s="17"/>
      <c r="AJ171" s="17"/>
      <c r="AK171" s="17"/>
      <c r="AL171" s="17"/>
      <c r="AM171" s="18">
        <f t="shared" si="5"/>
        <v>0</v>
      </c>
      <c r="AN171" s="116">
        <f t="shared" si="4"/>
        <v>0</v>
      </c>
    </row>
    <row r="172" spans="1:40" ht="23.25" hidden="1" customHeight="1" x14ac:dyDescent="0.45">
      <c r="A172" s="11"/>
      <c r="B172" s="10" t="s">
        <v>388</v>
      </c>
      <c r="C172" s="34" t="s">
        <v>388</v>
      </c>
      <c r="D172" s="10" t="s">
        <v>389</v>
      </c>
      <c r="E172" s="11" t="s">
        <v>71</v>
      </c>
      <c r="F172" s="11">
        <v>0</v>
      </c>
      <c r="G172" s="11"/>
      <c r="H172" s="16"/>
      <c r="I172" s="16"/>
      <c r="J172" s="17"/>
      <c r="K172" s="101"/>
      <c r="L172" s="17"/>
      <c r="M172" s="17"/>
      <c r="N172" s="17"/>
      <c r="O172" s="101"/>
      <c r="P172" s="16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6"/>
      <c r="AE172" s="16"/>
      <c r="AF172" s="16"/>
      <c r="AG172" s="16"/>
      <c r="AH172" s="17"/>
      <c r="AI172" s="17"/>
      <c r="AJ172" s="17"/>
      <c r="AK172" s="17"/>
      <c r="AL172" s="17"/>
      <c r="AM172" s="18">
        <f t="shared" si="5"/>
        <v>0</v>
      </c>
      <c r="AN172" s="116">
        <f t="shared" si="4"/>
        <v>0</v>
      </c>
    </row>
    <row r="173" spans="1:40" ht="23.25" hidden="1" customHeight="1" x14ac:dyDescent="0.45">
      <c r="A173" s="20"/>
      <c r="B173" s="10" t="s">
        <v>390</v>
      </c>
      <c r="C173" s="34" t="s">
        <v>390</v>
      </c>
      <c r="D173" s="10" t="s">
        <v>391</v>
      </c>
      <c r="E173" s="11" t="s">
        <v>71</v>
      </c>
      <c r="F173" s="11">
        <v>0</v>
      </c>
      <c r="G173" s="11"/>
      <c r="H173" s="16"/>
      <c r="I173" s="16"/>
      <c r="J173" s="17"/>
      <c r="K173" s="101"/>
      <c r="L173" s="17"/>
      <c r="M173" s="17"/>
      <c r="N173" s="17"/>
      <c r="O173" s="101"/>
      <c r="P173" s="16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6"/>
      <c r="AE173" s="16"/>
      <c r="AF173" s="16"/>
      <c r="AG173" s="16"/>
      <c r="AH173" s="17"/>
      <c r="AI173" s="17"/>
      <c r="AJ173" s="17"/>
      <c r="AK173" s="17"/>
      <c r="AL173" s="17"/>
      <c r="AM173" s="18">
        <f t="shared" si="5"/>
        <v>0</v>
      </c>
      <c r="AN173" s="116">
        <f t="shared" si="4"/>
        <v>0</v>
      </c>
    </row>
    <row r="174" spans="1:40" ht="23.25" hidden="1" customHeight="1" x14ac:dyDescent="0.45">
      <c r="A174" s="11"/>
      <c r="B174" s="26" t="s">
        <v>393</v>
      </c>
      <c r="C174" s="32" t="s">
        <v>393</v>
      </c>
      <c r="D174" s="10" t="s">
        <v>394</v>
      </c>
      <c r="E174" s="11" t="s">
        <v>71</v>
      </c>
      <c r="F174" s="11">
        <v>0</v>
      </c>
      <c r="G174" s="11"/>
      <c r="H174" s="16"/>
      <c r="I174" s="16"/>
      <c r="J174" s="17"/>
      <c r="K174" s="101"/>
      <c r="L174" s="17"/>
      <c r="M174" s="17"/>
      <c r="N174" s="17"/>
      <c r="O174" s="101"/>
      <c r="P174" s="16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6"/>
      <c r="AE174" s="16"/>
      <c r="AF174" s="16"/>
      <c r="AG174" s="16"/>
      <c r="AH174" s="17"/>
      <c r="AI174" s="17"/>
      <c r="AJ174" s="17"/>
      <c r="AK174" s="17"/>
      <c r="AL174" s="17"/>
      <c r="AM174" s="18">
        <f t="shared" si="5"/>
        <v>0</v>
      </c>
      <c r="AN174" s="116">
        <f t="shared" si="4"/>
        <v>0</v>
      </c>
    </row>
    <row r="175" spans="1:40" ht="23.25" hidden="1" customHeight="1" x14ac:dyDescent="0.45">
      <c r="A175" s="11"/>
      <c r="B175" s="10" t="s">
        <v>395</v>
      </c>
      <c r="C175" s="34" t="s">
        <v>395</v>
      </c>
      <c r="D175" s="10" t="s">
        <v>396</v>
      </c>
      <c r="E175" s="11" t="s">
        <v>71</v>
      </c>
      <c r="F175" s="11">
        <v>0</v>
      </c>
      <c r="G175" s="11"/>
      <c r="H175" s="16"/>
      <c r="I175" s="16"/>
      <c r="J175" s="17"/>
      <c r="K175" s="101"/>
      <c r="L175" s="17"/>
      <c r="M175" s="17"/>
      <c r="N175" s="17"/>
      <c r="O175" s="101"/>
      <c r="P175" s="16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6"/>
      <c r="AE175" s="16"/>
      <c r="AF175" s="16"/>
      <c r="AG175" s="16"/>
      <c r="AH175" s="17"/>
      <c r="AI175" s="17"/>
      <c r="AJ175" s="17"/>
      <c r="AK175" s="17"/>
      <c r="AL175" s="17"/>
      <c r="AM175" s="18">
        <f t="shared" si="5"/>
        <v>0</v>
      </c>
      <c r="AN175" s="116">
        <f t="shared" si="4"/>
        <v>0</v>
      </c>
    </row>
    <row r="176" spans="1:40" ht="23.25" hidden="1" customHeight="1" x14ac:dyDescent="0.45">
      <c r="A176" s="11"/>
      <c r="B176" s="10" t="s">
        <v>397</v>
      </c>
      <c r="C176" s="34" t="s">
        <v>397</v>
      </c>
      <c r="D176" s="10" t="s">
        <v>398</v>
      </c>
      <c r="E176" s="11" t="s">
        <v>71</v>
      </c>
      <c r="F176" s="11">
        <v>0</v>
      </c>
      <c r="G176" s="11"/>
      <c r="H176" s="16"/>
      <c r="I176" s="16"/>
      <c r="J176" s="17"/>
      <c r="K176" s="101"/>
      <c r="L176" s="17"/>
      <c r="M176" s="17"/>
      <c r="N176" s="17"/>
      <c r="O176" s="101"/>
      <c r="P176" s="16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6"/>
      <c r="AE176" s="16"/>
      <c r="AF176" s="16"/>
      <c r="AG176" s="16"/>
      <c r="AH176" s="17"/>
      <c r="AI176" s="17"/>
      <c r="AJ176" s="17"/>
      <c r="AK176" s="17"/>
      <c r="AL176" s="17"/>
      <c r="AM176" s="18">
        <f t="shared" si="5"/>
        <v>0</v>
      </c>
      <c r="AN176" s="116">
        <f t="shared" si="4"/>
        <v>0</v>
      </c>
    </row>
    <row r="177" spans="1:40" ht="23.25" hidden="1" customHeight="1" x14ac:dyDescent="0.45">
      <c r="A177" s="11"/>
      <c r="B177" s="10" t="s">
        <v>399</v>
      </c>
      <c r="C177" s="34" t="s">
        <v>399</v>
      </c>
      <c r="D177" s="10" t="s">
        <v>400</v>
      </c>
      <c r="E177" s="11" t="s">
        <v>71</v>
      </c>
      <c r="F177" s="11">
        <v>0</v>
      </c>
      <c r="G177" s="11"/>
      <c r="H177" s="16"/>
      <c r="I177" s="16"/>
      <c r="J177" s="17"/>
      <c r="K177" s="101"/>
      <c r="L177" s="17"/>
      <c r="M177" s="17"/>
      <c r="N177" s="17"/>
      <c r="O177" s="101"/>
      <c r="P177" s="16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6"/>
      <c r="AE177" s="16"/>
      <c r="AF177" s="16"/>
      <c r="AG177" s="16"/>
      <c r="AH177" s="17"/>
      <c r="AI177" s="17"/>
      <c r="AJ177" s="17"/>
      <c r="AK177" s="17"/>
      <c r="AL177" s="17"/>
      <c r="AM177" s="18">
        <f t="shared" si="5"/>
        <v>0</v>
      </c>
      <c r="AN177" s="116">
        <f t="shared" si="4"/>
        <v>0</v>
      </c>
    </row>
    <row r="178" spans="1:40" ht="23.25" hidden="1" customHeight="1" x14ac:dyDescent="0.45">
      <c r="A178" s="11"/>
      <c r="B178" s="10" t="s">
        <v>401</v>
      </c>
      <c r="C178" s="34" t="s">
        <v>401</v>
      </c>
      <c r="D178" s="10" t="s">
        <v>402</v>
      </c>
      <c r="E178" s="11" t="s">
        <v>71</v>
      </c>
      <c r="F178" s="11">
        <v>0</v>
      </c>
      <c r="G178" s="11"/>
      <c r="H178" s="16"/>
      <c r="I178" s="16"/>
      <c r="J178" s="17"/>
      <c r="K178" s="101"/>
      <c r="L178" s="17"/>
      <c r="M178" s="17"/>
      <c r="N178" s="17"/>
      <c r="O178" s="101"/>
      <c r="P178" s="16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6"/>
      <c r="AE178" s="16"/>
      <c r="AF178" s="16"/>
      <c r="AG178" s="16"/>
      <c r="AH178" s="17"/>
      <c r="AI178" s="17"/>
      <c r="AJ178" s="17"/>
      <c r="AK178" s="17"/>
      <c r="AL178" s="17"/>
      <c r="AM178" s="18">
        <f t="shared" si="5"/>
        <v>0</v>
      </c>
      <c r="AN178" s="116">
        <f t="shared" si="4"/>
        <v>0</v>
      </c>
    </row>
    <row r="179" spans="1:40" ht="23.25" hidden="1" customHeight="1" x14ac:dyDescent="0.45">
      <c r="A179" s="20"/>
      <c r="B179" s="10" t="s">
        <v>403</v>
      </c>
      <c r="C179" s="34" t="s">
        <v>403</v>
      </c>
      <c r="D179" s="10" t="s">
        <v>404</v>
      </c>
      <c r="E179" s="11" t="s">
        <v>91</v>
      </c>
      <c r="F179" s="11">
        <v>0</v>
      </c>
      <c r="G179" s="11"/>
      <c r="H179" s="16"/>
      <c r="I179" s="16"/>
      <c r="J179" s="17"/>
      <c r="K179" s="101"/>
      <c r="L179" s="17"/>
      <c r="M179" s="17"/>
      <c r="N179" s="17"/>
      <c r="O179" s="101"/>
      <c r="P179" s="16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6"/>
      <c r="AE179" s="16"/>
      <c r="AF179" s="16"/>
      <c r="AG179" s="16"/>
      <c r="AH179" s="17"/>
      <c r="AI179" s="17"/>
      <c r="AJ179" s="17"/>
      <c r="AK179" s="17"/>
      <c r="AL179" s="17"/>
      <c r="AM179" s="18">
        <f t="shared" si="5"/>
        <v>0</v>
      </c>
      <c r="AN179" s="116">
        <f t="shared" si="4"/>
        <v>0</v>
      </c>
    </row>
    <row r="180" spans="1:40" ht="23.25" hidden="1" customHeight="1" x14ac:dyDescent="0.45">
      <c r="A180" s="20"/>
      <c r="B180" s="10" t="s">
        <v>406</v>
      </c>
      <c r="C180" s="34" t="s">
        <v>406</v>
      </c>
      <c r="D180" s="10" t="s">
        <v>407</v>
      </c>
      <c r="E180" s="11" t="s">
        <v>91</v>
      </c>
      <c r="F180" s="11">
        <v>0</v>
      </c>
      <c r="G180" s="11"/>
      <c r="H180" s="16"/>
      <c r="I180" s="16"/>
      <c r="J180" s="17"/>
      <c r="K180" s="101"/>
      <c r="L180" s="17"/>
      <c r="M180" s="17"/>
      <c r="N180" s="17"/>
      <c r="O180" s="101"/>
      <c r="P180" s="16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6"/>
      <c r="AE180" s="16"/>
      <c r="AF180" s="16"/>
      <c r="AG180" s="16"/>
      <c r="AH180" s="17"/>
      <c r="AI180" s="17"/>
      <c r="AJ180" s="17"/>
      <c r="AK180" s="17"/>
      <c r="AL180" s="17"/>
      <c r="AM180" s="18">
        <f t="shared" si="5"/>
        <v>0</v>
      </c>
      <c r="AN180" s="116">
        <f t="shared" si="4"/>
        <v>0</v>
      </c>
    </row>
    <row r="181" spans="1:40" ht="23.25" hidden="1" customHeight="1" x14ac:dyDescent="0.45">
      <c r="A181" s="11"/>
      <c r="B181" s="10" t="s">
        <v>409</v>
      </c>
      <c r="C181" s="34" t="s">
        <v>409</v>
      </c>
      <c r="D181" s="10" t="s">
        <v>410</v>
      </c>
      <c r="E181" s="11" t="s">
        <v>91</v>
      </c>
      <c r="F181" s="11">
        <v>0</v>
      </c>
      <c r="G181" s="11"/>
      <c r="H181" s="16"/>
      <c r="I181" s="16"/>
      <c r="J181" s="17"/>
      <c r="K181" s="101"/>
      <c r="L181" s="17"/>
      <c r="M181" s="17"/>
      <c r="N181" s="17"/>
      <c r="O181" s="101"/>
      <c r="P181" s="16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6"/>
      <c r="AE181" s="16"/>
      <c r="AF181" s="16"/>
      <c r="AG181" s="16"/>
      <c r="AH181" s="17"/>
      <c r="AI181" s="17"/>
      <c r="AJ181" s="17"/>
      <c r="AK181" s="17"/>
      <c r="AL181" s="17"/>
      <c r="AM181" s="18">
        <f t="shared" si="5"/>
        <v>0</v>
      </c>
      <c r="AN181" s="116">
        <f t="shared" si="4"/>
        <v>0</v>
      </c>
    </row>
    <row r="182" spans="1:40" ht="23.25" hidden="1" customHeight="1" x14ac:dyDescent="0.45">
      <c r="A182" s="11"/>
      <c r="B182" s="10" t="s">
        <v>411</v>
      </c>
      <c r="C182" s="34" t="s">
        <v>411</v>
      </c>
      <c r="D182" s="10" t="s">
        <v>412</v>
      </c>
      <c r="E182" s="11" t="s">
        <v>91</v>
      </c>
      <c r="F182" s="11">
        <v>0</v>
      </c>
      <c r="G182" s="11"/>
      <c r="H182" s="16"/>
      <c r="I182" s="16"/>
      <c r="J182" s="17"/>
      <c r="K182" s="101"/>
      <c r="L182" s="17"/>
      <c r="M182" s="17"/>
      <c r="N182" s="17"/>
      <c r="O182" s="101"/>
      <c r="P182" s="16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6"/>
      <c r="AE182" s="16"/>
      <c r="AF182" s="16"/>
      <c r="AG182" s="16"/>
      <c r="AH182" s="17"/>
      <c r="AI182" s="17"/>
      <c r="AJ182" s="17"/>
      <c r="AK182" s="17"/>
      <c r="AL182" s="17"/>
      <c r="AM182" s="18">
        <f t="shared" si="5"/>
        <v>0</v>
      </c>
      <c r="AN182" s="116">
        <f t="shared" si="4"/>
        <v>0</v>
      </c>
    </row>
    <row r="183" spans="1:40" ht="23.25" hidden="1" customHeight="1" x14ac:dyDescent="0.45">
      <c r="A183" s="75"/>
      <c r="B183" s="10" t="s">
        <v>413</v>
      </c>
      <c r="C183" s="34" t="s">
        <v>413</v>
      </c>
      <c r="D183" s="10" t="s">
        <v>414</v>
      </c>
      <c r="E183" s="11" t="s">
        <v>91</v>
      </c>
      <c r="F183" s="11">
        <v>0</v>
      </c>
      <c r="G183" s="11"/>
      <c r="H183" s="16"/>
      <c r="I183" s="16"/>
      <c r="J183" s="17"/>
      <c r="K183" s="101"/>
      <c r="L183" s="17"/>
      <c r="M183" s="17"/>
      <c r="N183" s="17"/>
      <c r="O183" s="101"/>
      <c r="P183" s="16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6"/>
      <c r="AE183" s="16"/>
      <c r="AF183" s="16"/>
      <c r="AG183" s="16"/>
      <c r="AH183" s="17"/>
      <c r="AI183" s="17"/>
      <c r="AJ183" s="17"/>
      <c r="AK183" s="17"/>
      <c r="AL183" s="17"/>
      <c r="AM183" s="18">
        <f t="shared" ref="AM183:AM244" si="6">H183+I183+J183+K183+L183+M183+N183+O183+P183+Q183+R183+S183+T183+U183+V183+W183+X183+Y183+Z183+AA183+AB183+AC183+AD183+AE183+AF183+AG183+AH183+AI183+AJ183+AK183+AL183</f>
        <v>0</v>
      </c>
      <c r="AN183" s="116">
        <f t="shared" ref="AN183:AN244" si="7">AM183*F183</f>
        <v>0</v>
      </c>
    </row>
    <row r="184" spans="1:40" ht="23.25" hidden="1" customHeight="1" x14ac:dyDescent="0.45">
      <c r="A184" s="75"/>
      <c r="B184" s="10" t="s">
        <v>415</v>
      </c>
      <c r="C184" s="34" t="s">
        <v>415</v>
      </c>
      <c r="D184" s="10" t="s">
        <v>416</v>
      </c>
      <c r="E184" s="11" t="s">
        <v>91</v>
      </c>
      <c r="F184" s="11">
        <v>0</v>
      </c>
      <c r="G184" s="11"/>
      <c r="H184" s="16"/>
      <c r="I184" s="16"/>
      <c r="J184" s="17"/>
      <c r="K184" s="101"/>
      <c r="L184" s="17"/>
      <c r="M184" s="17"/>
      <c r="N184" s="17"/>
      <c r="O184" s="101"/>
      <c r="P184" s="16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6"/>
      <c r="AE184" s="16"/>
      <c r="AF184" s="16"/>
      <c r="AG184" s="16"/>
      <c r="AH184" s="17"/>
      <c r="AI184" s="17"/>
      <c r="AJ184" s="17"/>
      <c r="AK184" s="17"/>
      <c r="AL184" s="17"/>
      <c r="AM184" s="18">
        <f t="shared" si="6"/>
        <v>0</v>
      </c>
      <c r="AN184" s="116">
        <f t="shared" si="7"/>
        <v>0</v>
      </c>
    </row>
    <row r="185" spans="1:40" ht="23.25" hidden="1" customHeight="1" x14ac:dyDescent="0.45">
      <c r="A185" s="75"/>
      <c r="B185" s="10" t="s">
        <v>417</v>
      </c>
      <c r="C185" s="34" t="s">
        <v>417</v>
      </c>
      <c r="D185" s="10" t="s">
        <v>418</v>
      </c>
      <c r="E185" s="11" t="s">
        <v>91</v>
      </c>
      <c r="F185" s="11">
        <v>0</v>
      </c>
      <c r="G185" s="11"/>
      <c r="H185" s="16"/>
      <c r="I185" s="16"/>
      <c r="J185" s="17"/>
      <c r="K185" s="101"/>
      <c r="L185" s="17"/>
      <c r="M185" s="17"/>
      <c r="N185" s="17"/>
      <c r="O185" s="101"/>
      <c r="P185" s="16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6"/>
      <c r="AE185" s="16"/>
      <c r="AF185" s="16"/>
      <c r="AG185" s="16"/>
      <c r="AH185" s="17"/>
      <c r="AI185" s="17"/>
      <c r="AJ185" s="17"/>
      <c r="AK185" s="17"/>
      <c r="AL185" s="17"/>
      <c r="AM185" s="18">
        <f t="shared" si="6"/>
        <v>0</v>
      </c>
      <c r="AN185" s="116">
        <f t="shared" si="7"/>
        <v>0</v>
      </c>
    </row>
    <row r="186" spans="1:40" ht="23.25" hidden="1" customHeight="1" x14ac:dyDescent="0.45">
      <c r="A186" s="75"/>
      <c r="B186" s="10" t="s">
        <v>419</v>
      </c>
      <c r="C186" s="34" t="s">
        <v>419</v>
      </c>
      <c r="D186" s="10" t="s">
        <v>420</v>
      </c>
      <c r="E186" s="11" t="s">
        <v>91</v>
      </c>
      <c r="F186" s="11">
        <v>0</v>
      </c>
      <c r="G186" s="11"/>
      <c r="H186" s="16"/>
      <c r="I186" s="16"/>
      <c r="J186" s="17"/>
      <c r="K186" s="101"/>
      <c r="L186" s="17"/>
      <c r="M186" s="17"/>
      <c r="N186" s="17"/>
      <c r="O186" s="101"/>
      <c r="P186" s="16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6"/>
      <c r="AE186" s="16"/>
      <c r="AF186" s="16"/>
      <c r="AG186" s="16"/>
      <c r="AH186" s="17"/>
      <c r="AI186" s="17"/>
      <c r="AJ186" s="17"/>
      <c r="AK186" s="17"/>
      <c r="AL186" s="17"/>
      <c r="AM186" s="18">
        <f t="shared" si="6"/>
        <v>0</v>
      </c>
      <c r="AN186" s="116">
        <f t="shared" si="7"/>
        <v>0</v>
      </c>
    </row>
    <row r="187" spans="1:40" ht="23.25" hidden="1" customHeight="1" x14ac:dyDescent="0.45">
      <c r="A187" s="75"/>
      <c r="B187" s="10" t="s">
        <v>421</v>
      </c>
      <c r="C187" s="34" t="s">
        <v>421</v>
      </c>
      <c r="D187" s="10" t="s">
        <v>422</v>
      </c>
      <c r="E187" s="11" t="s">
        <v>91</v>
      </c>
      <c r="F187" s="11">
        <v>0</v>
      </c>
      <c r="G187" s="11"/>
      <c r="H187" s="16"/>
      <c r="I187" s="16"/>
      <c r="J187" s="17"/>
      <c r="K187" s="101"/>
      <c r="L187" s="17"/>
      <c r="M187" s="17"/>
      <c r="N187" s="17"/>
      <c r="O187" s="101"/>
      <c r="P187" s="16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6"/>
      <c r="AE187" s="16"/>
      <c r="AF187" s="16"/>
      <c r="AG187" s="16"/>
      <c r="AH187" s="17"/>
      <c r="AI187" s="17"/>
      <c r="AJ187" s="17"/>
      <c r="AK187" s="17"/>
      <c r="AL187" s="17"/>
      <c r="AM187" s="18">
        <f t="shared" si="6"/>
        <v>0</v>
      </c>
      <c r="AN187" s="116">
        <f t="shared" si="7"/>
        <v>0</v>
      </c>
    </row>
    <row r="188" spans="1:40" ht="23.25" hidden="1" customHeight="1" x14ac:dyDescent="0.45">
      <c r="A188" s="75"/>
      <c r="B188" s="10" t="s">
        <v>423</v>
      </c>
      <c r="C188" s="34" t="s">
        <v>423</v>
      </c>
      <c r="D188" s="10" t="s">
        <v>424</v>
      </c>
      <c r="E188" s="11" t="s">
        <v>91</v>
      </c>
      <c r="F188" s="11">
        <v>0</v>
      </c>
      <c r="G188" s="11"/>
      <c r="H188" s="16"/>
      <c r="I188" s="16"/>
      <c r="J188" s="17"/>
      <c r="K188" s="101"/>
      <c r="L188" s="17"/>
      <c r="M188" s="17"/>
      <c r="N188" s="17"/>
      <c r="O188" s="101"/>
      <c r="P188" s="16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6"/>
      <c r="AE188" s="16"/>
      <c r="AF188" s="16"/>
      <c r="AG188" s="16"/>
      <c r="AH188" s="17"/>
      <c r="AI188" s="17"/>
      <c r="AJ188" s="17"/>
      <c r="AK188" s="17"/>
      <c r="AL188" s="17"/>
      <c r="AM188" s="18">
        <f t="shared" si="6"/>
        <v>0</v>
      </c>
      <c r="AN188" s="116">
        <f t="shared" si="7"/>
        <v>0</v>
      </c>
    </row>
    <row r="189" spans="1:40" ht="23.25" hidden="1" customHeight="1" x14ac:dyDescent="0.45">
      <c r="A189" s="75"/>
      <c r="B189" s="10" t="s">
        <v>425</v>
      </c>
      <c r="C189" s="34" t="s">
        <v>425</v>
      </c>
      <c r="D189" s="10" t="s">
        <v>426</v>
      </c>
      <c r="E189" s="11" t="s">
        <v>91</v>
      </c>
      <c r="F189" s="11">
        <v>0</v>
      </c>
      <c r="G189" s="11"/>
      <c r="H189" s="16"/>
      <c r="I189" s="16"/>
      <c r="J189" s="17"/>
      <c r="K189" s="101"/>
      <c r="L189" s="17"/>
      <c r="M189" s="17"/>
      <c r="N189" s="17"/>
      <c r="O189" s="101"/>
      <c r="P189" s="16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6"/>
      <c r="AE189" s="16"/>
      <c r="AF189" s="16"/>
      <c r="AG189" s="16"/>
      <c r="AH189" s="17"/>
      <c r="AI189" s="17"/>
      <c r="AJ189" s="17"/>
      <c r="AK189" s="17"/>
      <c r="AL189" s="17"/>
      <c r="AM189" s="18">
        <f t="shared" si="6"/>
        <v>0</v>
      </c>
      <c r="AN189" s="116">
        <f t="shared" si="7"/>
        <v>0</v>
      </c>
    </row>
    <row r="190" spans="1:40" ht="23.25" hidden="1" customHeight="1" x14ac:dyDescent="0.45">
      <c r="A190" s="75"/>
      <c r="B190" s="10" t="s">
        <v>427</v>
      </c>
      <c r="C190" s="34" t="s">
        <v>427</v>
      </c>
      <c r="D190" s="10" t="s">
        <v>428</v>
      </c>
      <c r="E190" s="11" t="s">
        <v>91</v>
      </c>
      <c r="F190" s="11">
        <v>0</v>
      </c>
      <c r="G190" s="11"/>
      <c r="H190" s="16"/>
      <c r="I190" s="16"/>
      <c r="J190" s="17"/>
      <c r="K190" s="101"/>
      <c r="L190" s="17"/>
      <c r="M190" s="17"/>
      <c r="N190" s="17"/>
      <c r="O190" s="101"/>
      <c r="P190" s="16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6"/>
      <c r="AE190" s="16"/>
      <c r="AF190" s="16"/>
      <c r="AG190" s="16"/>
      <c r="AH190" s="17"/>
      <c r="AI190" s="17"/>
      <c r="AJ190" s="17"/>
      <c r="AK190" s="17"/>
      <c r="AL190" s="17"/>
      <c r="AM190" s="18">
        <f t="shared" si="6"/>
        <v>0</v>
      </c>
      <c r="AN190" s="116">
        <f t="shared" si="7"/>
        <v>0</v>
      </c>
    </row>
    <row r="191" spans="1:40" ht="23.25" hidden="1" customHeight="1" x14ac:dyDescent="0.45">
      <c r="A191" s="75"/>
      <c r="B191" s="10" t="s">
        <v>429</v>
      </c>
      <c r="C191" s="34" t="s">
        <v>429</v>
      </c>
      <c r="D191" s="10" t="s">
        <v>430</v>
      </c>
      <c r="E191" s="11" t="s">
        <v>91</v>
      </c>
      <c r="F191" s="11">
        <v>0</v>
      </c>
      <c r="G191" s="11"/>
      <c r="H191" s="16"/>
      <c r="I191" s="16"/>
      <c r="J191" s="17"/>
      <c r="K191" s="101"/>
      <c r="L191" s="17"/>
      <c r="M191" s="17"/>
      <c r="N191" s="17"/>
      <c r="O191" s="101"/>
      <c r="P191" s="16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6"/>
      <c r="AE191" s="16"/>
      <c r="AF191" s="16"/>
      <c r="AG191" s="16"/>
      <c r="AH191" s="17"/>
      <c r="AI191" s="17"/>
      <c r="AJ191" s="17"/>
      <c r="AK191" s="17"/>
      <c r="AL191" s="17"/>
      <c r="AM191" s="18">
        <f t="shared" si="6"/>
        <v>0</v>
      </c>
      <c r="AN191" s="116">
        <f t="shared" si="7"/>
        <v>0</v>
      </c>
    </row>
    <row r="192" spans="1:40" ht="23.25" hidden="1" customHeight="1" x14ac:dyDescent="0.45">
      <c r="A192" s="74"/>
      <c r="B192" s="10" t="s">
        <v>1139</v>
      </c>
      <c r="C192" s="34" t="s">
        <v>1139</v>
      </c>
      <c r="D192" s="10" t="s">
        <v>1128</v>
      </c>
      <c r="E192" s="11" t="s">
        <v>91</v>
      </c>
      <c r="F192" s="11">
        <v>0</v>
      </c>
      <c r="G192" s="11"/>
      <c r="H192" s="16"/>
      <c r="I192" s="16"/>
      <c r="J192" s="17"/>
      <c r="K192" s="101"/>
      <c r="L192" s="17"/>
      <c r="M192" s="17"/>
      <c r="N192" s="17"/>
      <c r="O192" s="101"/>
      <c r="P192" s="16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6"/>
      <c r="AE192" s="16"/>
      <c r="AF192" s="16"/>
      <c r="AG192" s="16"/>
      <c r="AH192" s="17"/>
      <c r="AI192" s="17"/>
      <c r="AJ192" s="17"/>
      <c r="AK192" s="17"/>
      <c r="AL192" s="17"/>
      <c r="AM192" s="18">
        <f t="shared" si="6"/>
        <v>0</v>
      </c>
      <c r="AN192" s="116">
        <f t="shared" si="7"/>
        <v>0</v>
      </c>
    </row>
    <row r="193" spans="1:40" ht="23.25" hidden="1" customHeight="1" x14ac:dyDescent="0.45">
      <c r="A193" s="74"/>
      <c r="B193" s="10" t="s">
        <v>1140</v>
      </c>
      <c r="C193" s="34" t="s">
        <v>1140</v>
      </c>
      <c r="D193" s="10" t="s">
        <v>1129</v>
      </c>
      <c r="E193" s="11" t="s">
        <v>91</v>
      </c>
      <c r="F193" s="11">
        <v>0</v>
      </c>
      <c r="G193" s="11"/>
      <c r="H193" s="16"/>
      <c r="I193" s="16"/>
      <c r="J193" s="17"/>
      <c r="K193" s="101"/>
      <c r="L193" s="17"/>
      <c r="M193" s="17"/>
      <c r="N193" s="17"/>
      <c r="O193" s="101"/>
      <c r="P193" s="16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6"/>
      <c r="AE193" s="16"/>
      <c r="AF193" s="16"/>
      <c r="AG193" s="16"/>
      <c r="AH193" s="17"/>
      <c r="AI193" s="17"/>
      <c r="AJ193" s="17"/>
      <c r="AK193" s="17"/>
      <c r="AL193" s="17"/>
      <c r="AM193" s="18">
        <f t="shared" si="6"/>
        <v>0</v>
      </c>
      <c r="AN193" s="116">
        <f t="shared" si="7"/>
        <v>0</v>
      </c>
    </row>
    <row r="194" spans="1:40" ht="23.25" hidden="1" customHeight="1" x14ac:dyDescent="0.45">
      <c r="A194" s="74"/>
      <c r="B194" s="10" t="s">
        <v>1141</v>
      </c>
      <c r="C194" s="34" t="s">
        <v>1141</v>
      </c>
      <c r="D194" s="10" t="s">
        <v>1130</v>
      </c>
      <c r="E194" s="11" t="s">
        <v>91</v>
      </c>
      <c r="F194" s="11">
        <v>0</v>
      </c>
      <c r="G194" s="11"/>
      <c r="H194" s="16"/>
      <c r="I194" s="16"/>
      <c r="J194" s="17"/>
      <c r="K194" s="101"/>
      <c r="L194" s="17"/>
      <c r="M194" s="17"/>
      <c r="N194" s="17"/>
      <c r="O194" s="101"/>
      <c r="P194" s="16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6"/>
      <c r="AE194" s="16"/>
      <c r="AF194" s="16"/>
      <c r="AG194" s="16"/>
      <c r="AH194" s="17"/>
      <c r="AI194" s="17"/>
      <c r="AJ194" s="17"/>
      <c r="AK194" s="17"/>
      <c r="AL194" s="17"/>
      <c r="AM194" s="18">
        <f>AO201</f>
        <v>0</v>
      </c>
      <c r="AN194" s="116">
        <f t="shared" si="7"/>
        <v>0</v>
      </c>
    </row>
    <row r="195" spans="1:40" ht="23.25" hidden="1" customHeight="1" x14ac:dyDescent="0.45">
      <c r="A195" s="74"/>
      <c r="B195" s="10" t="s">
        <v>1142</v>
      </c>
      <c r="C195" s="34" t="s">
        <v>1142</v>
      </c>
      <c r="D195" s="10" t="s">
        <v>1131</v>
      </c>
      <c r="E195" s="11" t="s">
        <v>91</v>
      </c>
      <c r="F195" s="11">
        <v>0</v>
      </c>
      <c r="G195" s="11"/>
      <c r="H195" s="16"/>
      <c r="I195" s="16"/>
      <c r="J195" s="17"/>
      <c r="K195" s="101"/>
      <c r="L195" s="17"/>
      <c r="M195" s="17"/>
      <c r="N195" s="17"/>
      <c r="O195" s="101"/>
      <c r="P195" s="16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6"/>
      <c r="AE195" s="16"/>
      <c r="AF195" s="16"/>
      <c r="AG195" s="16"/>
      <c r="AH195" s="17"/>
      <c r="AI195" s="17"/>
      <c r="AJ195" s="17"/>
      <c r="AK195" s="17"/>
      <c r="AL195" s="17"/>
      <c r="AM195" s="18">
        <f t="shared" si="6"/>
        <v>0</v>
      </c>
      <c r="AN195" s="116">
        <f t="shared" si="7"/>
        <v>0</v>
      </c>
    </row>
    <row r="196" spans="1:40" ht="23.25" hidden="1" customHeight="1" x14ac:dyDescent="0.45">
      <c r="A196" s="11"/>
      <c r="B196" s="10" t="s">
        <v>1279</v>
      </c>
      <c r="C196" s="34" t="s">
        <v>1279</v>
      </c>
      <c r="D196" s="10" t="s">
        <v>1162</v>
      </c>
      <c r="E196" s="11" t="s">
        <v>91</v>
      </c>
      <c r="F196" s="11">
        <v>0</v>
      </c>
      <c r="G196" s="11"/>
      <c r="H196" s="16"/>
      <c r="I196" s="16"/>
      <c r="J196" s="17"/>
      <c r="K196" s="101"/>
      <c r="L196" s="17"/>
      <c r="M196" s="17"/>
      <c r="N196" s="17"/>
      <c r="O196" s="101"/>
      <c r="P196" s="16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6"/>
      <c r="AE196" s="16"/>
      <c r="AF196" s="16"/>
      <c r="AG196" s="16"/>
      <c r="AH196" s="17"/>
      <c r="AI196" s="17"/>
      <c r="AJ196" s="17"/>
      <c r="AK196" s="17"/>
      <c r="AL196" s="17"/>
      <c r="AM196" s="18">
        <f t="shared" si="6"/>
        <v>0</v>
      </c>
      <c r="AN196" s="116">
        <f t="shared" si="7"/>
        <v>0</v>
      </c>
    </row>
    <row r="197" spans="1:40" ht="23.25" hidden="1" customHeight="1" x14ac:dyDescent="0.45">
      <c r="A197" s="11"/>
      <c r="B197" s="10" t="s">
        <v>1161</v>
      </c>
      <c r="C197" s="34" t="s">
        <v>1161</v>
      </c>
      <c r="D197" s="10" t="s">
        <v>1163</v>
      </c>
      <c r="E197" s="11" t="s">
        <v>91</v>
      </c>
      <c r="F197" s="11">
        <v>0</v>
      </c>
      <c r="G197" s="11"/>
      <c r="H197" s="16"/>
      <c r="I197" s="16"/>
      <c r="J197" s="17"/>
      <c r="K197" s="101"/>
      <c r="L197" s="17"/>
      <c r="M197" s="17"/>
      <c r="N197" s="17"/>
      <c r="O197" s="101"/>
      <c r="P197" s="16"/>
      <c r="Q197" s="17"/>
      <c r="R197" s="17"/>
      <c r="S197" s="17"/>
      <c r="T197" s="17"/>
      <c r="U197" s="17"/>
      <c r="V197" s="17"/>
      <c r="W197" s="43"/>
      <c r="X197" s="17"/>
      <c r="Y197" s="17"/>
      <c r="Z197" s="17"/>
      <c r="AA197" s="17"/>
      <c r="AB197" s="17"/>
      <c r="AC197" s="17"/>
      <c r="AD197" s="16"/>
      <c r="AE197" s="16"/>
      <c r="AF197" s="16"/>
      <c r="AG197" s="16"/>
      <c r="AH197" s="17"/>
      <c r="AI197" s="17"/>
      <c r="AJ197" s="17"/>
      <c r="AK197" s="17"/>
      <c r="AL197" s="17"/>
      <c r="AM197" s="18">
        <f t="shared" si="6"/>
        <v>0</v>
      </c>
      <c r="AN197" s="116">
        <f t="shared" si="7"/>
        <v>0</v>
      </c>
    </row>
    <row r="198" spans="1:40" ht="23.25" hidden="1" customHeight="1" x14ac:dyDescent="0.45">
      <c r="A198" s="74"/>
      <c r="B198" s="10" t="s">
        <v>1210</v>
      </c>
      <c r="C198" s="34" t="s">
        <v>1210</v>
      </c>
      <c r="D198" s="10" t="s">
        <v>1211</v>
      </c>
      <c r="E198" s="11" t="s">
        <v>91</v>
      </c>
      <c r="F198" s="11">
        <v>0</v>
      </c>
      <c r="G198" s="11"/>
      <c r="H198" s="16"/>
      <c r="I198" s="16"/>
      <c r="J198" s="17"/>
      <c r="K198" s="101"/>
      <c r="L198" s="17"/>
      <c r="M198" s="17"/>
      <c r="N198" s="17"/>
      <c r="O198" s="101"/>
      <c r="P198" s="16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6"/>
      <c r="AE198" s="16"/>
      <c r="AF198" s="16"/>
      <c r="AG198" s="16"/>
      <c r="AH198" s="17"/>
      <c r="AI198" s="17"/>
      <c r="AJ198" s="17"/>
      <c r="AK198" s="17"/>
      <c r="AL198" s="17"/>
      <c r="AM198" s="18">
        <f t="shared" si="6"/>
        <v>0</v>
      </c>
      <c r="AN198" s="116">
        <f t="shared" si="7"/>
        <v>0</v>
      </c>
    </row>
    <row r="199" spans="1:40" ht="23.25" hidden="1" customHeight="1" x14ac:dyDescent="0.45">
      <c r="A199" s="74"/>
      <c r="B199" s="10" t="s">
        <v>1213</v>
      </c>
      <c r="C199" s="34" t="s">
        <v>1213</v>
      </c>
      <c r="D199" s="10" t="s">
        <v>1212</v>
      </c>
      <c r="E199" s="11" t="s">
        <v>91</v>
      </c>
      <c r="F199" s="11">
        <v>0</v>
      </c>
      <c r="G199" s="11"/>
      <c r="H199" s="16"/>
      <c r="I199" s="16"/>
      <c r="J199" s="17"/>
      <c r="K199" s="101"/>
      <c r="L199" s="17"/>
      <c r="M199" s="17"/>
      <c r="N199" s="17"/>
      <c r="O199" s="101"/>
      <c r="P199" s="16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6"/>
      <c r="AE199" s="16"/>
      <c r="AF199" s="16"/>
      <c r="AG199" s="16"/>
      <c r="AH199" s="17"/>
      <c r="AI199" s="17"/>
      <c r="AJ199" s="17"/>
      <c r="AK199" s="17"/>
      <c r="AL199" s="17"/>
      <c r="AM199" s="18">
        <f t="shared" si="6"/>
        <v>0</v>
      </c>
      <c r="AN199" s="116">
        <f t="shared" si="7"/>
        <v>0</v>
      </c>
    </row>
    <row r="200" spans="1:40" ht="23.25" hidden="1" customHeight="1" x14ac:dyDescent="0.45">
      <c r="A200" s="11"/>
      <c r="B200" s="10" t="s">
        <v>431</v>
      </c>
      <c r="C200" s="34" t="s">
        <v>431</v>
      </c>
      <c r="D200" s="10" t="s">
        <v>432</v>
      </c>
      <c r="E200" s="11" t="s">
        <v>71</v>
      </c>
      <c r="F200" s="11">
        <v>0</v>
      </c>
      <c r="G200" s="11"/>
      <c r="H200" s="16"/>
      <c r="I200" s="16"/>
      <c r="J200" s="17"/>
      <c r="K200" s="101"/>
      <c r="L200" s="17"/>
      <c r="M200" s="17"/>
      <c r="N200" s="17"/>
      <c r="O200" s="101"/>
      <c r="P200" s="16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6"/>
      <c r="AE200" s="16"/>
      <c r="AF200" s="16"/>
      <c r="AG200" s="16"/>
      <c r="AH200" s="17"/>
      <c r="AI200" s="17"/>
      <c r="AJ200" s="17"/>
      <c r="AK200" s="17"/>
      <c r="AL200" s="17"/>
      <c r="AM200" s="18">
        <f t="shared" si="6"/>
        <v>0</v>
      </c>
      <c r="AN200" s="116">
        <f t="shared" si="7"/>
        <v>0</v>
      </c>
    </row>
    <row r="201" spans="1:40" ht="23.25" hidden="1" customHeight="1" x14ac:dyDescent="0.45">
      <c r="A201" s="75"/>
      <c r="B201" s="10" t="s">
        <v>433</v>
      </c>
      <c r="C201" s="34" t="s">
        <v>433</v>
      </c>
      <c r="D201" s="10" t="s">
        <v>434</v>
      </c>
      <c r="E201" s="11" t="s">
        <v>71</v>
      </c>
      <c r="F201" s="11">
        <v>0</v>
      </c>
      <c r="G201" s="11"/>
      <c r="H201" s="16"/>
      <c r="I201" s="16"/>
      <c r="J201" s="17"/>
      <c r="K201" s="101"/>
      <c r="L201" s="17"/>
      <c r="M201" s="17"/>
      <c r="N201" s="17"/>
      <c r="O201" s="101"/>
      <c r="P201" s="16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6"/>
      <c r="AE201" s="16"/>
      <c r="AF201" s="16"/>
      <c r="AG201" s="16"/>
      <c r="AH201" s="17"/>
      <c r="AI201" s="17"/>
      <c r="AJ201" s="17"/>
      <c r="AK201" s="17"/>
      <c r="AL201" s="17"/>
      <c r="AM201" s="18">
        <f t="shared" si="6"/>
        <v>0</v>
      </c>
      <c r="AN201" s="116">
        <f t="shared" si="7"/>
        <v>0</v>
      </c>
    </row>
    <row r="202" spans="1:40" ht="23.25" hidden="1" customHeight="1" x14ac:dyDescent="0.45">
      <c r="A202" s="11"/>
      <c r="B202" s="10" t="s">
        <v>435</v>
      </c>
      <c r="C202" s="34" t="s">
        <v>435</v>
      </c>
      <c r="D202" s="10" t="s">
        <v>436</v>
      </c>
      <c r="E202" s="11" t="s">
        <v>71</v>
      </c>
      <c r="F202" s="11">
        <v>0</v>
      </c>
      <c r="G202" s="11"/>
      <c r="H202" s="16"/>
      <c r="I202" s="16"/>
      <c r="J202" s="17"/>
      <c r="K202" s="101"/>
      <c r="L202" s="17"/>
      <c r="M202" s="17"/>
      <c r="N202" s="17"/>
      <c r="O202" s="101"/>
      <c r="P202" s="16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6"/>
      <c r="AE202" s="16"/>
      <c r="AF202" s="16"/>
      <c r="AG202" s="16"/>
      <c r="AH202" s="17"/>
      <c r="AI202" s="17"/>
      <c r="AJ202" s="17"/>
      <c r="AK202" s="17"/>
      <c r="AL202" s="17"/>
      <c r="AM202" s="18">
        <f t="shared" si="6"/>
        <v>0</v>
      </c>
      <c r="AN202" s="116">
        <f t="shared" si="7"/>
        <v>0</v>
      </c>
    </row>
    <row r="203" spans="1:40" ht="23.25" hidden="1" customHeight="1" x14ac:dyDescent="0.45">
      <c r="A203" s="11"/>
      <c r="B203" s="10" t="s">
        <v>437</v>
      </c>
      <c r="C203" s="34" t="s">
        <v>437</v>
      </c>
      <c r="D203" s="10" t="s">
        <v>438</v>
      </c>
      <c r="E203" s="11" t="s">
        <v>71</v>
      </c>
      <c r="F203" s="11">
        <v>0</v>
      </c>
      <c r="G203" s="11"/>
      <c r="H203" s="16"/>
      <c r="I203" s="16"/>
      <c r="J203" s="17"/>
      <c r="K203" s="101"/>
      <c r="L203" s="17"/>
      <c r="M203" s="17"/>
      <c r="N203" s="17"/>
      <c r="O203" s="101"/>
      <c r="P203" s="16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6"/>
      <c r="AE203" s="16"/>
      <c r="AF203" s="16"/>
      <c r="AG203" s="16"/>
      <c r="AH203" s="17"/>
      <c r="AI203" s="17"/>
      <c r="AJ203" s="17"/>
      <c r="AK203" s="17"/>
      <c r="AL203" s="17"/>
      <c r="AM203" s="18">
        <f t="shared" si="6"/>
        <v>0</v>
      </c>
      <c r="AN203" s="116">
        <f t="shared" si="7"/>
        <v>0</v>
      </c>
    </row>
    <row r="204" spans="1:40" ht="23.25" hidden="1" customHeight="1" x14ac:dyDescent="0.45">
      <c r="A204" s="11"/>
      <c r="B204" s="10" t="s">
        <v>439</v>
      </c>
      <c r="C204" s="34" t="s">
        <v>439</v>
      </c>
      <c r="D204" s="10" t="s">
        <v>440</v>
      </c>
      <c r="E204" s="11" t="s">
        <v>71</v>
      </c>
      <c r="F204" s="11">
        <v>0</v>
      </c>
      <c r="G204" s="11"/>
      <c r="H204" s="16"/>
      <c r="I204" s="16"/>
      <c r="J204" s="17"/>
      <c r="K204" s="101"/>
      <c r="L204" s="17"/>
      <c r="M204" s="17"/>
      <c r="N204" s="17"/>
      <c r="O204" s="101"/>
      <c r="P204" s="16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6"/>
      <c r="AE204" s="16"/>
      <c r="AF204" s="16"/>
      <c r="AG204" s="16"/>
      <c r="AH204" s="17"/>
      <c r="AI204" s="17"/>
      <c r="AJ204" s="17"/>
      <c r="AK204" s="17"/>
      <c r="AL204" s="17"/>
      <c r="AM204" s="18">
        <f t="shared" si="6"/>
        <v>0</v>
      </c>
      <c r="AN204" s="116">
        <f t="shared" si="7"/>
        <v>0</v>
      </c>
    </row>
    <row r="205" spans="1:40" ht="23.25" hidden="1" customHeight="1" x14ac:dyDescent="0.45">
      <c r="A205" s="11"/>
      <c r="B205" s="10" t="s">
        <v>441</v>
      </c>
      <c r="C205" s="34" t="s">
        <v>441</v>
      </c>
      <c r="D205" s="10" t="s">
        <v>442</v>
      </c>
      <c r="E205" s="11" t="s">
        <v>71</v>
      </c>
      <c r="F205" s="11">
        <v>0</v>
      </c>
      <c r="G205" s="11"/>
      <c r="H205" s="16"/>
      <c r="I205" s="16"/>
      <c r="J205" s="17"/>
      <c r="K205" s="101"/>
      <c r="L205" s="17"/>
      <c r="M205" s="17"/>
      <c r="N205" s="17"/>
      <c r="O205" s="101"/>
      <c r="P205" s="16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6"/>
      <c r="AE205" s="16"/>
      <c r="AF205" s="16"/>
      <c r="AG205" s="16"/>
      <c r="AH205" s="17"/>
      <c r="AI205" s="17"/>
      <c r="AJ205" s="17"/>
      <c r="AK205" s="17"/>
      <c r="AL205" s="17"/>
      <c r="AM205" s="18">
        <f t="shared" si="6"/>
        <v>0</v>
      </c>
      <c r="AN205" s="116">
        <f t="shared" si="7"/>
        <v>0</v>
      </c>
    </row>
    <row r="206" spans="1:40" ht="23.25" hidden="1" customHeight="1" x14ac:dyDescent="0.45">
      <c r="A206" s="11"/>
      <c r="B206" s="10" t="s">
        <v>443</v>
      </c>
      <c r="C206" s="34" t="s">
        <v>443</v>
      </c>
      <c r="D206" s="10" t="s">
        <v>444</v>
      </c>
      <c r="E206" s="11" t="s">
        <v>71</v>
      </c>
      <c r="F206" s="11">
        <v>0</v>
      </c>
      <c r="G206" s="11"/>
      <c r="H206" s="16"/>
      <c r="I206" s="16"/>
      <c r="J206" s="17"/>
      <c r="K206" s="101"/>
      <c r="L206" s="17"/>
      <c r="M206" s="17"/>
      <c r="N206" s="17"/>
      <c r="O206" s="101"/>
      <c r="P206" s="16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6"/>
      <c r="AE206" s="16"/>
      <c r="AF206" s="16"/>
      <c r="AG206" s="16"/>
      <c r="AH206" s="17"/>
      <c r="AI206" s="17"/>
      <c r="AJ206" s="17"/>
      <c r="AK206" s="17"/>
      <c r="AL206" s="17"/>
      <c r="AM206" s="18">
        <f t="shared" si="6"/>
        <v>0</v>
      </c>
      <c r="AN206" s="116">
        <f t="shared" si="7"/>
        <v>0</v>
      </c>
    </row>
    <row r="207" spans="1:40" ht="23.25" hidden="1" customHeight="1" x14ac:dyDescent="0.45">
      <c r="A207" s="75"/>
      <c r="B207" s="10" t="s">
        <v>445</v>
      </c>
      <c r="C207" s="34" t="s">
        <v>445</v>
      </c>
      <c r="D207" s="10" t="s">
        <v>446</v>
      </c>
      <c r="E207" s="11" t="s">
        <v>71</v>
      </c>
      <c r="F207" s="11">
        <v>0</v>
      </c>
      <c r="G207" s="11"/>
      <c r="H207" s="16"/>
      <c r="I207" s="16"/>
      <c r="J207" s="17"/>
      <c r="K207" s="101"/>
      <c r="L207" s="17"/>
      <c r="M207" s="17"/>
      <c r="N207" s="17"/>
      <c r="O207" s="101"/>
      <c r="P207" s="16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6"/>
      <c r="AE207" s="16"/>
      <c r="AF207" s="16"/>
      <c r="AG207" s="16"/>
      <c r="AH207" s="17"/>
      <c r="AI207" s="17"/>
      <c r="AJ207" s="17"/>
      <c r="AK207" s="17"/>
      <c r="AL207" s="17"/>
      <c r="AM207" s="18">
        <f t="shared" si="6"/>
        <v>0</v>
      </c>
      <c r="AN207" s="116">
        <f t="shared" si="7"/>
        <v>0</v>
      </c>
    </row>
    <row r="208" spans="1:40" ht="23.25" hidden="1" customHeight="1" x14ac:dyDescent="0.45">
      <c r="A208" s="11"/>
      <c r="B208" s="10" t="s">
        <v>447</v>
      </c>
      <c r="C208" s="34" t="s">
        <v>447</v>
      </c>
      <c r="D208" s="10" t="s">
        <v>448</v>
      </c>
      <c r="E208" s="11" t="s">
        <v>71</v>
      </c>
      <c r="F208" s="11">
        <v>0</v>
      </c>
      <c r="G208" s="11"/>
      <c r="H208" s="16"/>
      <c r="I208" s="16"/>
      <c r="J208" s="17"/>
      <c r="K208" s="101"/>
      <c r="L208" s="17"/>
      <c r="M208" s="17"/>
      <c r="N208" s="17"/>
      <c r="O208" s="101"/>
      <c r="P208" s="16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6"/>
      <c r="AE208" s="16"/>
      <c r="AF208" s="16"/>
      <c r="AG208" s="16"/>
      <c r="AH208" s="17"/>
      <c r="AI208" s="17"/>
      <c r="AJ208" s="17"/>
      <c r="AK208" s="17"/>
      <c r="AL208" s="17"/>
      <c r="AM208" s="18">
        <f t="shared" si="6"/>
        <v>0</v>
      </c>
      <c r="AN208" s="116">
        <f t="shared" si="7"/>
        <v>0</v>
      </c>
    </row>
    <row r="209" spans="1:40" ht="23.25" customHeight="1" x14ac:dyDescent="0.45">
      <c r="A209" s="11"/>
      <c r="B209" s="10" t="s">
        <v>452</v>
      </c>
      <c r="C209" s="34" t="s">
        <v>1870</v>
      </c>
      <c r="D209" s="21" t="s">
        <v>1881</v>
      </c>
      <c r="E209" s="11" t="s">
        <v>451</v>
      </c>
      <c r="F209" s="11">
        <v>0</v>
      </c>
      <c r="G209" s="11"/>
      <c r="H209" s="16"/>
      <c r="I209" s="16">
        <v>3</v>
      </c>
      <c r="J209" s="17"/>
      <c r="K209" s="101"/>
      <c r="L209" s="17"/>
      <c r="M209" s="17"/>
      <c r="N209" s="17">
        <v>2</v>
      </c>
      <c r="O209" s="101">
        <v>2</v>
      </c>
      <c r="P209" s="16"/>
      <c r="Q209" s="17">
        <v>2</v>
      </c>
      <c r="R209" s="17"/>
      <c r="S209" s="17"/>
      <c r="T209" s="17"/>
      <c r="U209" s="17"/>
      <c r="V209" s="17"/>
      <c r="W209" s="17"/>
      <c r="X209" s="17"/>
      <c r="Y209" s="17">
        <v>2</v>
      </c>
      <c r="Z209" s="17">
        <v>1</v>
      </c>
      <c r="AA209" s="17"/>
      <c r="AB209" s="17">
        <v>3</v>
      </c>
      <c r="AC209" s="17">
        <v>2</v>
      </c>
      <c r="AD209" s="16"/>
      <c r="AE209" s="16">
        <f>2+2</f>
        <v>4</v>
      </c>
      <c r="AF209" s="16">
        <v>1</v>
      </c>
      <c r="AG209" s="16">
        <v>2</v>
      </c>
      <c r="AH209" s="17"/>
      <c r="AI209" s="17">
        <v>2</v>
      </c>
      <c r="AJ209" s="17">
        <v>2</v>
      </c>
      <c r="AK209" s="17">
        <v>2</v>
      </c>
      <c r="AL209" s="17"/>
      <c r="AM209" s="18">
        <f>H209+I209+J209+K209+L209+M209+N209+O209+P209+Q209+R209+S209+T209+U209+V209+W209+X209+Y209+Z209+AA209+AB209+AC209+AD209+AE209+AF209+AG209+AH209+AI209+AJ209+AK209+AL209</f>
        <v>30</v>
      </c>
      <c r="AN209" s="116">
        <f>AM209*F209</f>
        <v>0</v>
      </c>
    </row>
    <row r="210" spans="1:40" ht="23.25" customHeight="1" x14ac:dyDescent="0.45">
      <c r="A210" s="20"/>
      <c r="B210" s="10" t="s">
        <v>453</v>
      </c>
      <c r="C210" s="34" t="s">
        <v>1925</v>
      </c>
      <c r="D210" s="10" t="s">
        <v>454</v>
      </c>
      <c r="E210" s="11" t="s">
        <v>451</v>
      </c>
      <c r="F210" s="11">
        <v>0</v>
      </c>
      <c r="G210" s="11"/>
      <c r="H210" s="16">
        <v>1</v>
      </c>
      <c r="I210" s="16">
        <v>2</v>
      </c>
      <c r="J210" s="17"/>
      <c r="K210" s="101">
        <v>2</v>
      </c>
      <c r="L210" s="17">
        <f>1+2</f>
        <v>3</v>
      </c>
      <c r="M210" s="17"/>
      <c r="N210" s="17"/>
      <c r="O210" s="101">
        <f>1+1</f>
        <v>2</v>
      </c>
      <c r="P210" s="16">
        <v>1</v>
      </c>
      <c r="Q210" s="17">
        <v>2</v>
      </c>
      <c r="R210" s="17">
        <v>1</v>
      </c>
      <c r="S210" s="17">
        <v>2</v>
      </c>
      <c r="T210" s="17"/>
      <c r="U210" s="17">
        <v>2</v>
      </c>
      <c r="V210" s="17">
        <v>1</v>
      </c>
      <c r="W210" s="17">
        <v>1</v>
      </c>
      <c r="X210" s="17"/>
      <c r="Y210" s="17">
        <v>2</v>
      </c>
      <c r="Z210" s="17">
        <v>2</v>
      </c>
      <c r="AA210" s="17"/>
      <c r="AB210" s="17">
        <v>2</v>
      </c>
      <c r="AC210" s="17">
        <v>2</v>
      </c>
      <c r="AD210" s="16"/>
      <c r="AE210" s="16">
        <f>3+1</f>
        <v>4</v>
      </c>
      <c r="AF210" s="16">
        <v>2</v>
      </c>
      <c r="AG210" s="16">
        <v>2</v>
      </c>
      <c r="AH210" s="17"/>
      <c r="AI210" s="17">
        <v>2</v>
      </c>
      <c r="AJ210" s="17">
        <v>2</v>
      </c>
      <c r="AK210" s="17">
        <v>2</v>
      </c>
      <c r="AL210" s="17"/>
      <c r="AM210" s="18">
        <f t="shared" si="6"/>
        <v>42</v>
      </c>
      <c r="AN210" s="116">
        <f t="shared" si="7"/>
        <v>0</v>
      </c>
    </row>
    <row r="211" spans="1:40" ht="23.25" customHeight="1" x14ac:dyDescent="0.45">
      <c r="A211" s="20"/>
      <c r="B211" s="10" t="s">
        <v>455</v>
      </c>
      <c r="C211" s="34" t="s">
        <v>2005</v>
      </c>
      <c r="D211" s="10" t="s">
        <v>456</v>
      </c>
      <c r="E211" s="11" t="s">
        <v>451</v>
      </c>
      <c r="F211" s="11">
        <v>0</v>
      </c>
      <c r="G211" s="11"/>
      <c r="H211" s="16">
        <v>1</v>
      </c>
      <c r="I211" s="16">
        <v>1</v>
      </c>
      <c r="J211" s="17"/>
      <c r="K211" s="101"/>
      <c r="L211" s="17">
        <v>1</v>
      </c>
      <c r="M211" s="17"/>
      <c r="N211" s="17"/>
      <c r="O211" s="101">
        <v>1</v>
      </c>
      <c r="P211" s="16"/>
      <c r="Q211" s="17">
        <v>1</v>
      </c>
      <c r="R211" s="17"/>
      <c r="S211" s="17"/>
      <c r="T211" s="17"/>
      <c r="U211" s="17">
        <v>1</v>
      </c>
      <c r="V211" s="17"/>
      <c r="W211" s="17">
        <v>1</v>
      </c>
      <c r="X211" s="17"/>
      <c r="Y211" s="17"/>
      <c r="Z211" s="17"/>
      <c r="AA211" s="17"/>
      <c r="AB211" s="17">
        <v>1</v>
      </c>
      <c r="AC211" s="17"/>
      <c r="AD211" s="16"/>
      <c r="AE211" s="16">
        <v>1</v>
      </c>
      <c r="AF211" s="16"/>
      <c r="AG211" s="16"/>
      <c r="AH211" s="17"/>
      <c r="AI211" s="17"/>
      <c r="AJ211" s="17"/>
      <c r="AK211" s="17"/>
      <c r="AL211" s="17"/>
      <c r="AM211" s="18">
        <f t="shared" si="6"/>
        <v>9</v>
      </c>
      <c r="AN211" s="116">
        <f t="shared" si="7"/>
        <v>0</v>
      </c>
    </row>
    <row r="212" spans="1:40" ht="23.25" hidden="1" customHeight="1" x14ac:dyDescent="0.45">
      <c r="A212" s="20"/>
      <c r="B212" s="10" t="s">
        <v>458</v>
      </c>
      <c r="C212" s="34">
        <v>1023001010</v>
      </c>
      <c r="D212" s="10" t="s">
        <v>459</v>
      </c>
      <c r="E212" s="11" t="s">
        <v>451</v>
      </c>
      <c r="F212" s="11">
        <v>0</v>
      </c>
      <c r="G212" s="11"/>
      <c r="H212" s="16"/>
      <c r="I212" s="16"/>
      <c r="J212" s="17"/>
      <c r="K212" s="101"/>
      <c r="L212" s="17"/>
      <c r="M212" s="17"/>
      <c r="N212" s="17"/>
      <c r="O212" s="101"/>
      <c r="P212" s="16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6"/>
      <c r="AE212" s="16"/>
      <c r="AF212" s="16"/>
      <c r="AG212" s="16"/>
      <c r="AH212" s="17"/>
      <c r="AI212" s="17"/>
      <c r="AJ212" s="17"/>
      <c r="AK212" s="17"/>
      <c r="AL212" s="17"/>
      <c r="AM212" s="18">
        <f t="shared" si="6"/>
        <v>0</v>
      </c>
      <c r="AN212" s="116">
        <f t="shared" si="7"/>
        <v>0</v>
      </c>
    </row>
    <row r="213" spans="1:40" ht="23.25" hidden="1" customHeight="1" x14ac:dyDescent="0.45">
      <c r="A213" s="11"/>
      <c r="B213" s="10" t="s">
        <v>463</v>
      </c>
      <c r="C213" s="34">
        <v>1023001011</v>
      </c>
      <c r="D213" s="10" t="s">
        <v>464</v>
      </c>
      <c r="E213" s="11" t="s">
        <v>451</v>
      </c>
      <c r="F213" s="11">
        <v>0</v>
      </c>
      <c r="G213" s="11"/>
      <c r="H213" s="16"/>
      <c r="I213" s="16"/>
      <c r="J213" s="17"/>
      <c r="K213" s="101"/>
      <c r="L213" s="17"/>
      <c r="M213" s="17"/>
      <c r="N213" s="17"/>
      <c r="O213" s="101"/>
      <c r="P213" s="16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6"/>
      <c r="AE213" s="16"/>
      <c r="AF213" s="16"/>
      <c r="AG213" s="16"/>
      <c r="AH213" s="17"/>
      <c r="AI213" s="17"/>
      <c r="AJ213" s="17"/>
      <c r="AK213" s="17"/>
      <c r="AL213" s="17"/>
      <c r="AM213" s="18">
        <f t="shared" si="6"/>
        <v>0</v>
      </c>
      <c r="AN213" s="116">
        <f t="shared" si="7"/>
        <v>0</v>
      </c>
    </row>
    <row r="214" spans="1:40" ht="23.25" hidden="1" customHeight="1" x14ac:dyDescent="0.45">
      <c r="A214" s="11"/>
      <c r="B214" s="10" t="s">
        <v>465</v>
      </c>
      <c r="C214" s="34" t="s">
        <v>465</v>
      </c>
      <c r="D214" s="10" t="s">
        <v>466</v>
      </c>
      <c r="E214" s="11" t="s">
        <v>451</v>
      </c>
      <c r="F214" s="11">
        <v>0</v>
      </c>
      <c r="G214" s="11"/>
      <c r="H214" s="16"/>
      <c r="I214" s="16"/>
      <c r="J214" s="17"/>
      <c r="K214" s="101"/>
      <c r="L214" s="17"/>
      <c r="M214" s="17"/>
      <c r="N214" s="17"/>
      <c r="O214" s="101"/>
      <c r="P214" s="16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6"/>
      <c r="AE214" s="16"/>
      <c r="AF214" s="16"/>
      <c r="AG214" s="16"/>
      <c r="AH214" s="17"/>
      <c r="AI214" s="17"/>
      <c r="AJ214" s="17"/>
      <c r="AK214" s="17"/>
      <c r="AL214" s="17"/>
      <c r="AM214" s="18">
        <f t="shared" si="6"/>
        <v>0</v>
      </c>
      <c r="AN214" s="116">
        <f t="shared" si="7"/>
        <v>0</v>
      </c>
    </row>
    <row r="215" spans="1:40" ht="23.25" hidden="1" customHeight="1" x14ac:dyDescent="0.45">
      <c r="A215" s="11"/>
      <c r="B215" s="10" t="s">
        <v>467</v>
      </c>
      <c r="C215" s="34" t="s">
        <v>467</v>
      </c>
      <c r="D215" s="10" t="s">
        <v>468</v>
      </c>
      <c r="E215" s="11" t="s">
        <v>451</v>
      </c>
      <c r="F215" s="11">
        <v>0</v>
      </c>
      <c r="G215" s="11"/>
      <c r="H215" s="16"/>
      <c r="I215" s="16"/>
      <c r="J215" s="17"/>
      <c r="K215" s="101"/>
      <c r="L215" s="17"/>
      <c r="M215" s="17"/>
      <c r="N215" s="17"/>
      <c r="O215" s="101"/>
      <c r="P215" s="16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6"/>
      <c r="AE215" s="16"/>
      <c r="AF215" s="16"/>
      <c r="AG215" s="16"/>
      <c r="AH215" s="17"/>
      <c r="AI215" s="17"/>
      <c r="AJ215" s="17"/>
      <c r="AK215" s="17"/>
      <c r="AL215" s="17"/>
      <c r="AM215" s="18">
        <f t="shared" si="6"/>
        <v>0</v>
      </c>
      <c r="AN215" s="116">
        <f t="shared" si="7"/>
        <v>0</v>
      </c>
    </row>
    <row r="216" spans="1:40" ht="23.25" hidden="1" customHeight="1" x14ac:dyDescent="0.45">
      <c r="A216" s="11"/>
      <c r="B216" s="10" t="s">
        <v>1146</v>
      </c>
      <c r="C216" s="34" t="s">
        <v>1871</v>
      </c>
      <c r="D216" s="10" t="s">
        <v>1147</v>
      </c>
      <c r="E216" s="11" t="s">
        <v>451</v>
      </c>
      <c r="F216" s="11">
        <v>0</v>
      </c>
      <c r="G216" s="11"/>
      <c r="H216" s="16"/>
      <c r="I216" s="16"/>
      <c r="J216" s="17"/>
      <c r="K216" s="101"/>
      <c r="L216" s="17"/>
      <c r="M216" s="17"/>
      <c r="N216" s="17"/>
      <c r="O216" s="101"/>
      <c r="P216" s="16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6"/>
      <c r="AE216" s="16"/>
      <c r="AF216" s="16"/>
      <c r="AG216" s="16"/>
      <c r="AH216" s="17"/>
      <c r="AI216" s="17"/>
      <c r="AJ216" s="17"/>
      <c r="AK216" s="17"/>
      <c r="AL216" s="17"/>
      <c r="AM216" s="18">
        <f t="shared" si="6"/>
        <v>0</v>
      </c>
      <c r="AN216" s="116">
        <f t="shared" si="7"/>
        <v>0</v>
      </c>
    </row>
    <row r="217" spans="1:40" ht="23.25" hidden="1" customHeight="1" x14ac:dyDescent="0.45">
      <c r="A217" s="11"/>
      <c r="B217" s="10" t="s">
        <v>1221</v>
      </c>
      <c r="C217" s="34" t="s">
        <v>1221</v>
      </c>
      <c r="D217" s="10" t="s">
        <v>1222</v>
      </c>
      <c r="E217" s="11" t="s">
        <v>451</v>
      </c>
      <c r="F217" s="11">
        <v>0</v>
      </c>
      <c r="G217" s="11"/>
      <c r="H217" s="16"/>
      <c r="I217" s="16"/>
      <c r="J217" s="17"/>
      <c r="K217" s="101"/>
      <c r="L217" s="17"/>
      <c r="M217" s="17"/>
      <c r="N217" s="17"/>
      <c r="O217" s="101"/>
      <c r="P217" s="16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6"/>
      <c r="AE217" s="16"/>
      <c r="AF217" s="16"/>
      <c r="AG217" s="16"/>
      <c r="AH217" s="17"/>
      <c r="AI217" s="17"/>
      <c r="AJ217" s="17"/>
      <c r="AK217" s="17"/>
      <c r="AL217" s="17"/>
      <c r="AM217" s="18">
        <f t="shared" si="6"/>
        <v>0</v>
      </c>
      <c r="AN217" s="116">
        <f t="shared" si="7"/>
        <v>0</v>
      </c>
    </row>
    <row r="218" spans="1:40" ht="23.25" hidden="1" customHeight="1" x14ac:dyDescent="0.45">
      <c r="A218" s="11"/>
      <c r="B218" s="10" t="s">
        <v>1319</v>
      </c>
      <c r="C218" s="34" t="s">
        <v>1319</v>
      </c>
      <c r="D218" s="98" t="s">
        <v>1322</v>
      </c>
      <c r="E218" s="11" t="s">
        <v>1318</v>
      </c>
      <c r="F218" s="11">
        <v>0</v>
      </c>
      <c r="G218" s="11"/>
      <c r="H218" s="16"/>
      <c r="I218" s="16"/>
      <c r="J218" s="17"/>
      <c r="K218" s="101"/>
      <c r="L218" s="17"/>
      <c r="M218" s="17"/>
      <c r="N218" s="17"/>
      <c r="O218" s="101"/>
      <c r="P218" s="16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6"/>
      <c r="AE218" s="16"/>
      <c r="AF218" s="16"/>
      <c r="AG218" s="16"/>
      <c r="AH218" s="17"/>
      <c r="AI218" s="17"/>
      <c r="AJ218" s="17"/>
      <c r="AK218" s="17"/>
      <c r="AL218" s="17"/>
      <c r="AM218" s="18">
        <f t="shared" si="6"/>
        <v>0</v>
      </c>
      <c r="AN218" s="116">
        <f t="shared" si="7"/>
        <v>0</v>
      </c>
    </row>
    <row r="219" spans="1:40" ht="23.25" hidden="1" customHeight="1" x14ac:dyDescent="0.45">
      <c r="A219" s="11"/>
      <c r="B219" s="10" t="s">
        <v>1320</v>
      </c>
      <c r="C219" s="34" t="s">
        <v>1320</v>
      </c>
      <c r="D219" s="98" t="s">
        <v>1323</v>
      </c>
      <c r="E219" s="11" t="s">
        <v>1318</v>
      </c>
      <c r="F219" s="11">
        <v>0</v>
      </c>
      <c r="G219" s="11"/>
      <c r="H219" s="16"/>
      <c r="I219" s="16"/>
      <c r="J219" s="17"/>
      <c r="K219" s="101"/>
      <c r="L219" s="17"/>
      <c r="M219" s="17"/>
      <c r="N219" s="17"/>
      <c r="O219" s="101"/>
      <c r="P219" s="16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6"/>
      <c r="AE219" s="16"/>
      <c r="AF219" s="16"/>
      <c r="AG219" s="16"/>
      <c r="AH219" s="17"/>
      <c r="AI219" s="17"/>
      <c r="AJ219" s="17"/>
      <c r="AK219" s="17"/>
      <c r="AL219" s="17"/>
      <c r="AM219" s="18">
        <f t="shared" si="6"/>
        <v>0</v>
      </c>
      <c r="AN219" s="116">
        <f t="shared" si="7"/>
        <v>0</v>
      </c>
    </row>
    <row r="220" spans="1:40" ht="23.25" hidden="1" customHeight="1" x14ac:dyDescent="0.45">
      <c r="A220" s="11"/>
      <c r="B220" s="10" t="s">
        <v>1321</v>
      </c>
      <c r="C220" s="34" t="s">
        <v>1321</v>
      </c>
      <c r="D220" s="98" t="s">
        <v>1324</v>
      </c>
      <c r="E220" s="11" t="s">
        <v>1318</v>
      </c>
      <c r="F220" s="11">
        <v>0</v>
      </c>
      <c r="G220" s="11"/>
      <c r="H220" s="16"/>
      <c r="I220" s="16"/>
      <c r="J220" s="17"/>
      <c r="K220" s="101"/>
      <c r="L220" s="17"/>
      <c r="M220" s="17"/>
      <c r="N220" s="17"/>
      <c r="O220" s="101"/>
      <c r="P220" s="16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6"/>
      <c r="AE220" s="16"/>
      <c r="AF220" s="16"/>
      <c r="AG220" s="16"/>
      <c r="AH220" s="17"/>
      <c r="AI220" s="17"/>
      <c r="AJ220" s="17"/>
      <c r="AK220" s="17"/>
      <c r="AL220" s="17"/>
      <c r="AM220" s="18">
        <f t="shared" si="6"/>
        <v>0</v>
      </c>
      <c r="AN220" s="116">
        <f t="shared" si="7"/>
        <v>0</v>
      </c>
    </row>
    <row r="221" spans="1:40" ht="23.25" hidden="1" customHeight="1" x14ac:dyDescent="0.45">
      <c r="A221" s="11"/>
      <c r="B221" s="10" t="s">
        <v>1573</v>
      </c>
      <c r="C221" s="34" t="s">
        <v>1573</v>
      </c>
      <c r="D221" s="10" t="s">
        <v>1644</v>
      </c>
      <c r="E221" s="11" t="s">
        <v>1010</v>
      </c>
      <c r="F221" s="11">
        <v>0</v>
      </c>
      <c r="G221" s="11"/>
      <c r="H221" s="16"/>
      <c r="I221" s="16"/>
      <c r="J221" s="17"/>
      <c r="K221" s="101"/>
      <c r="L221" s="17"/>
      <c r="M221" s="17"/>
      <c r="N221" s="17"/>
      <c r="O221" s="101"/>
      <c r="P221" s="16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6"/>
      <c r="AE221" s="16"/>
      <c r="AF221" s="16"/>
      <c r="AG221" s="16"/>
      <c r="AH221" s="17"/>
      <c r="AI221" s="17"/>
      <c r="AJ221" s="17"/>
      <c r="AK221" s="17"/>
      <c r="AL221" s="17"/>
      <c r="AM221" s="18">
        <f t="shared" ref="AM221:AM226" si="8">H221+I221+J221+K221+L221+M221+N221+O221+P221+Q221+R221+S221+T221+U221+V221+W221+X221+Y221+Z221+AA221+AB221+AC221+AD221+AE221+AF221+AG221+AH221+AI221+AJ221+AK221+AL221</f>
        <v>0</v>
      </c>
      <c r="AN221" s="116">
        <f t="shared" ref="AN221:AN226" si="9">AM221*F221</f>
        <v>0</v>
      </c>
    </row>
    <row r="222" spans="1:40" ht="23.25" hidden="1" customHeight="1" x14ac:dyDescent="0.45">
      <c r="A222" s="11"/>
      <c r="B222" s="10" t="s">
        <v>1643</v>
      </c>
      <c r="C222" s="34" t="s">
        <v>1643</v>
      </c>
      <c r="D222" s="10" t="s">
        <v>1642</v>
      </c>
      <c r="E222" s="11" t="s">
        <v>1010</v>
      </c>
      <c r="F222" s="11">
        <v>0</v>
      </c>
      <c r="G222" s="11"/>
      <c r="H222" s="16"/>
      <c r="I222" s="16"/>
      <c r="J222" s="17"/>
      <c r="K222" s="101"/>
      <c r="L222" s="17"/>
      <c r="M222" s="17"/>
      <c r="N222" s="17"/>
      <c r="O222" s="101"/>
      <c r="P222" s="16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6"/>
      <c r="AE222" s="16"/>
      <c r="AF222" s="16"/>
      <c r="AG222" s="16"/>
      <c r="AH222" s="17"/>
      <c r="AI222" s="17"/>
      <c r="AJ222" s="17"/>
      <c r="AK222" s="17"/>
      <c r="AL222" s="17"/>
      <c r="AM222" s="18">
        <f t="shared" si="8"/>
        <v>0</v>
      </c>
      <c r="AN222" s="116">
        <f t="shared" si="9"/>
        <v>0</v>
      </c>
    </row>
    <row r="223" spans="1:40" ht="23.25" hidden="1" customHeight="1" x14ac:dyDescent="0.45">
      <c r="A223" s="11"/>
      <c r="B223" s="10" t="s">
        <v>1632</v>
      </c>
      <c r="C223" s="34" t="s">
        <v>1632</v>
      </c>
      <c r="D223" s="10" t="s">
        <v>1734</v>
      </c>
      <c r="E223" s="11" t="s">
        <v>1010</v>
      </c>
      <c r="F223" s="11">
        <v>0</v>
      </c>
      <c r="G223" s="11"/>
      <c r="H223" s="16"/>
      <c r="I223" s="16"/>
      <c r="J223" s="17"/>
      <c r="K223" s="101"/>
      <c r="L223" s="17"/>
      <c r="M223" s="17"/>
      <c r="N223" s="17"/>
      <c r="O223" s="101"/>
      <c r="P223" s="16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6"/>
      <c r="AE223" s="16"/>
      <c r="AF223" s="16"/>
      <c r="AG223" s="16"/>
      <c r="AH223" s="17"/>
      <c r="AI223" s="17"/>
      <c r="AJ223" s="17"/>
      <c r="AK223" s="17"/>
      <c r="AL223" s="17"/>
      <c r="AM223" s="18">
        <f t="shared" si="8"/>
        <v>0</v>
      </c>
      <c r="AN223" s="116">
        <f t="shared" si="9"/>
        <v>0</v>
      </c>
    </row>
    <row r="224" spans="1:40" ht="23.25" hidden="1" customHeight="1" x14ac:dyDescent="0.45">
      <c r="A224" s="11"/>
      <c r="B224" s="10" t="s">
        <v>1633</v>
      </c>
      <c r="C224" s="34" t="s">
        <v>1633</v>
      </c>
      <c r="D224" s="10" t="s">
        <v>1735</v>
      </c>
      <c r="E224" s="11" t="s">
        <v>1010</v>
      </c>
      <c r="F224" s="11">
        <v>0</v>
      </c>
      <c r="G224" s="11"/>
      <c r="H224" s="16"/>
      <c r="I224" s="16"/>
      <c r="J224" s="17"/>
      <c r="K224" s="101"/>
      <c r="L224" s="17"/>
      <c r="M224" s="17"/>
      <c r="N224" s="17"/>
      <c r="O224" s="101"/>
      <c r="P224" s="16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6"/>
      <c r="AE224" s="16"/>
      <c r="AF224" s="16"/>
      <c r="AG224" s="16"/>
      <c r="AH224" s="17"/>
      <c r="AI224" s="17"/>
      <c r="AJ224" s="17"/>
      <c r="AK224" s="17"/>
      <c r="AL224" s="17"/>
      <c r="AM224" s="18">
        <f t="shared" si="8"/>
        <v>0</v>
      </c>
      <c r="AN224" s="116">
        <f t="shared" si="9"/>
        <v>0</v>
      </c>
    </row>
    <row r="225" spans="1:40" ht="23.25" hidden="1" customHeight="1" x14ac:dyDescent="0.45">
      <c r="A225" s="11"/>
      <c r="B225" s="10" t="s">
        <v>1728</v>
      </c>
      <c r="C225" s="34" t="s">
        <v>1728</v>
      </c>
      <c r="D225" s="10" t="s">
        <v>1729</v>
      </c>
      <c r="E225" s="11" t="s">
        <v>1010</v>
      </c>
      <c r="F225" s="11">
        <v>0</v>
      </c>
      <c r="G225" s="11"/>
      <c r="H225" s="16"/>
      <c r="I225" s="16"/>
      <c r="J225" s="17"/>
      <c r="K225" s="101"/>
      <c r="L225" s="17"/>
      <c r="M225" s="17"/>
      <c r="N225" s="17"/>
      <c r="O225" s="101"/>
      <c r="P225" s="16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6"/>
      <c r="AE225" s="16"/>
      <c r="AF225" s="16"/>
      <c r="AG225" s="16"/>
      <c r="AH225" s="17"/>
      <c r="AI225" s="17"/>
      <c r="AJ225" s="17"/>
      <c r="AK225" s="17"/>
      <c r="AL225" s="17"/>
      <c r="AM225" s="18">
        <f t="shared" si="8"/>
        <v>0</v>
      </c>
      <c r="AN225" s="116">
        <f t="shared" si="9"/>
        <v>0</v>
      </c>
    </row>
    <row r="226" spans="1:40" ht="23.25" customHeight="1" x14ac:dyDescent="0.45">
      <c r="A226" s="11"/>
      <c r="B226" s="10" t="s">
        <v>1732</v>
      </c>
      <c r="C226" s="34" t="s">
        <v>1732</v>
      </c>
      <c r="D226" s="10" t="s">
        <v>1733</v>
      </c>
      <c r="E226" s="11" t="s">
        <v>1010</v>
      </c>
      <c r="F226" s="11">
        <v>0</v>
      </c>
      <c r="G226" s="11"/>
      <c r="H226" s="16"/>
      <c r="I226" s="16"/>
      <c r="J226" s="17"/>
      <c r="K226" s="101">
        <v>1</v>
      </c>
      <c r="L226" s="17"/>
      <c r="M226" s="17"/>
      <c r="N226" s="17"/>
      <c r="O226" s="101">
        <v>1</v>
      </c>
      <c r="P226" s="16">
        <v>1</v>
      </c>
      <c r="Q226" s="17"/>
      <c r="R226" s="17"/>
      <c r="S226" s="17"/>
      <c r="T226" s="17"/>
      <c r="U226" s="17"/>
      <c r="V226" s="17"/>
      <c r="W226" s="17">
        <v>1</v>
      </c>
      <c r="X226" s="17"/>
      <c r="Y226" s="17"/>
      <c r="Z226" s="17">
        <v>1</v>
      </c>
      <c r="AA226" s="17"/>
      <c r="AB226" s="17">
        <v>1</v>
      </c>
      <c r="AC226" s="17"/>
      <c r="AD226" s="16"/>
      <c r="AE226" s="16">
        <v>1</v>
      </c>
      <c r="AF226" s="16">
        <v>1</v>
      </c>
      <c r="AG226" s="16">
        <v>1</v>
      </c>
      <c r="AH226" s="17"/>
      <c r="AI226" s="17">
        <v>1</v>
      </c>
      <c r="AJ226" s="17"/>
      <c r="AK226" s="17"/>
      <c r="AL226" s="17"/>
      <c r="AM226" s="18">
        <f t="shared" si="8"/>
        <v>10</v>
      </c>
      <c r="AN226" s="116">
        <f t="shared" si="9"/>
        <v>0</v>
      </c>
    </row>
    <row r="227" spans="1:40" ht="23.25" hidden="1" customHeight="1" x14ac:dyDescent="0.45">
      <c r="A227" s="11"/>
      <c r="B227" s="10" t="s">
        <v>469</v>
      </c>
      <c r="C227" s="34" t="s">
        <v>469</v>
      </c>
      <c r="D227" s="10" t="s">
        <v>470</v>
      </c>
      <c r="E227" s="11" t="s">
        <v>61</v>
      </c>
      <c r="F227" s="11">
        <v>0</v>
      </c>
      <c r="G227" s="11"/>
      <c r="H227" s="16"/>
      <c r="I227" s="16"/>
      <c r="J227" s="17"/>
      <c r="K227" s="101"/>
      <c r="L227" s="17"/>
      <c r="M227" s="17"/>
      <c r="N227" s="17"/>
      <c r="O227" s="101"/>
      <c r="P227" s="16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6"/>
      <c r="AE227" s="16"/>
      <c r="AF227" s="16"/>
      <c r="AG227" s="16"/>
      <c r="AH227" s="17"/>
      <c r="AI227" s="17"/>
      <c r="AJ227" s="17"/>
      <c r="AK227" s="17"/>
      <c r="AL227" s="17"/>
      <c r="AM227" s="18">
        <f t="shared" si="6"/>
        <v>0</v>
      </c>
      <c r="AN227" s="116">
        <f t="shared" si="7"/>
        <v>0</v>
      </c>
    </row>
    <row r="228" spans="1:40" ht="23.25" hidden="1" customHeight="1" x14ac:dyDescent="0.45">
      <c r="A228" s="11"/>
      <c r="B228" s="10" t="s">
        <v>471</v>
      </c>
      <c r="C228" s="34" t="s">
        <v>471</v>
      </c>
      <c r="D228" s="10" t="s">
        <v>472</v>
      </c>
      <c r="E228" s="11" t="s">
        <v>61</v>
      </c>
      <c r="F228" s="11">
        <v>0</v>
      </c>
      <c r="G228" s="11"/>
      <c r="H228" s="16"/>
      <c r="I228" s="16"/>
      <c r="J228" s="17"/>
      <c r="K228" s="101"/>
      <c r="L228" s="17"/>
      <c r="M228" s="17"/>
      <c r="N228" s="17"/>
      <c r="O228" s="101"/>
      <c r="P228" s="16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6"/>
      <c r="AE228" s="16"/>
      <c r="AF228" s="16"/>
      <c r="AG228" s="16"/>
      <c r="AH228" s="17"/>
      <c r="AI228" s="17"/>
      <c r="AJ228" s="17"/>
      <c r="AK228" s="17"/>
      <c r="AL228" s="17"/>
      <c r="AM228" s="18">
        <f t="shared" si="6"/>
        <v>0</v>
      </c>
      <c r="AN228" s="116">
        <f t="shared" si="7"/>
        <v>0</v>
      </c>
    </row>
    <row r="229" spans="1:40" ht="23.25" hidden="1" customHeight="1" x14ac:dyDescent="0.45">
      <c r="A229" s="11"/>
      <c r="B229" s="10" t="s">
        <v>65</v>
      </c>
      <c r="C229" s="34" t="s">
        <v>65</v>
      </c>
      <c r="D229" s="10" t="s">
        <v>66</v>
      </c>
      <c r="E229" s="11" t="s">
        <v>61</v>
      </c>
      <c r="F229" s="11">
        <v>0</v>
      </c>
      <c r="G229" s="11"/>
      <c r="H229" s="16"/>
      <c r="I229" s="16"/>
      <c r="J229" s="17"/>
      <c r="K229" s="101"/>
      <c r="L229" s="17"/>
      <c r="M229" s="17"/>
      <c r="N229" s="17"/>
      <c r="O229" s="101"/>
      <c r="P229" s="16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6"/>
      <c r="AE229" s="16"/>
      <c r="AF229" s="16"/>
      <c r="AG229" s="16"/>
      <c r="AH229" s="17"/>
      <c r="AI229" s="17"/>
      <c r="AJ229" s="17"/>
      <c r="AK229" s="17"/>
      <c r="AL229" s="17"/>
      <c r="AM229" s="18">
        <f t="shared" si="6"/>
        <v>0</v>
      </c>
      <c r="AN229" s="116">
        <f t="shared" si="7"/>
        <v>0</v>
      </c>
    </row>
    <row r="230" spans="1:40" ht="23.25" hidden="1" customHeight="1" x14ac:dyDescent="0.45">
      <c r="A230" s="11"/>
      <c r="B230" s="10" t="s">
        <v>67</v>
      </c>
      <c r="C230" s="34" t="s">
        <v>67</v>
      </c>
      <c r="D230" s="10" t="s">
        <v>68</v>
      </c>
      <c r="E230" s="11" t="s">
        <v>61</v>
      </c>
      <c r="F230" s="11">
        <v>0</v>
      </c>
      <c r="G230" s="11"/>
      <c r="H230" s="16"/>
      <c r="I230" s="16"/>
      <c r="J230" s="17"/>
      <c r="K230" s="101"/>
      <c r="L230" s="17"/>
      <c r="M230" s="17"/>
      <c r="N230" s="17"/>
      <c r="O230" s="101"/>
      <c r="P230" s="16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6"/>
      <c r="AE230" s="16"/>
      <c r="AF230" s="16"/>
      <c r="AG230" s="16"/>
      <c r="AH230" s="17"/>
      <c r="AI230" s="17"/>
      <c r="AJ230" s="17"/>
      <c r="AK230" s="17"/>
      <c r="AL230" s="17"/>
      <c r="AM230" s="18">
        <f t="shared" si="6"/>
        <v>0</v>
      </c>
      <c r="AN230" s="116">
        <f t="shared" si="7"/>
        <v>0</v>
      </c>
    </row>
    <row r="231" spans="1:40" ht="23.25" hidden="1" customHeight="1" x14ac:dyDescent="0.45">
      <c r="A231" s="75"/>
      <c r="B231" s="10" t="s">
        <v>473</v>
      </c>
      <c r="C231" s="34" t="s">
        <v>473</v>
      </c>
      <c r="D231" s="10" t="s">
        <v>474</v>
      </c>
      <c r="E231" s="11" t="s">
        <v>71</v>
      </c>
      <c r="F231" s="11">
        <v>0</v>
      </c>
      <c r="G231" s="11"/>
      <c r="H231" s="16"/>
      <c r="I231" s="16"/>
      <c r="J231" s="17"/>
      <c r="K231" s="101"/>
      <c r="L231" s="17"/>
      <c r="M231" s="17"/>
      <c r="N231" s="17"/>
      <c r="O231" s="101"/>
      <c r="P231" s="16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6"/>
      <c r="AE231" s="16"/>
      <c r="AF231" s="16"/>
      <c r="AG231" s="16"/>
      <c r="AH231" s="17"/>
      <c r="AI231" s="17"/>
      <c r="AJ231" s="17"/>
      <c r="AK231" s="17"/>
      <c r="AL231" s="17"/>
      <c r="AM231" s="18">
        <f t="shared" si="6"/>
        <v>0</v>
      </c>
      <c r="AN231" s="116">
        <f t="shared" si="7"/>
        <v>0</v>
      </c>
    </row>
    <row r="232" spans="1:40" ht="23.25" hidden="1" customHeight="1" x14ac:dyDescent="0.45">
      <c r="A232" s="11"/>
      <c r="B232" s="10" t="s">
        <v>475</v>
      </c>
      <c r="C232" s="34" t="s">
        <v>475</v>
      </c>
      <c r="D232" s="10" t="s">
        <v>476</v>
      </c>
      <c r="E232" s="11" t="s">
        <v>71</v>
      </c>
      <c r="F232" s="11">
        <v>0</v>
      </c>
      <c r="G232" s="11"/>
      <c r="H232" s="16"/>
      <c r="I232" s="16"/>
      <c r="J232" s="17"/>
      <c r="K232" s="101"/>
      <c r="L232" s="17"/>
      <c r="M232" s="17"/>
      <c r="N232" s="17"/>
      <c r="O232" s="101"/>
      <c r="P232" s="16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6"/>
      <c r="AE232" s="16"/>
      <c r="AF232" s="16"/>
      <c r="AG232" s="16"/>
      <c r="AH232" s="17"/>
      <c r="AI232" s="17"/>
      <c r="AJ232" s="17"/>
      <c r="AK232" s="17"/>
      <c r="AL232" s="17"/>
      <c r="AM232" s="18">
        <f t="shared" si="6"/>
        <v>0</v>
      </c>
      <c r="AN232" s="116">
        <f t="shared" si="7"/>
        <v>0</v>
      </c>
    </row>
    <row r="233" spans="1:40" ht="23.25" hidden="1" customHeight="1" x14ac:dyDescent="0.45">
      <c r="A233" s="11"/>
      <c r="B233" s="10" t="s">
        <v>477</v>
      </c>
      <c r="C233" s="34" t="s">
        <v>477</v>
      </c>
      <c r="D233" s="10" t="s">
        <v>478</v>
      </c>
      <c r="E233" s="11" t="s">
        <v>71</v>
      </c>
      <c r="F233" s="11">
        <v>0</v>
      </c>
      <c r="G233" s="11"/>
      <c r="H233" s="16"/>
      <c r="I233" s="16"/>
      <c r="J233" s="17"/>
      <c r="K233" s="101"/>
      <c r="L233" s="17"/>
      <c r="M233" s="17"/>
      <c r="N233" s="17"/>
      <c r="O233" s="101"/>
      <c r="P233" s="16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6"/>
      <c r="AE233" s="16"/>
      <c r="AF233" s="16"/>
      <c r="AG233" s="16"/>
      <c r="AH233" s="17"/>
      <c r="AI233" s="17"/>
      <c r="AJ233" s="17"/>
      <c r="AK233" s="17"/>
      <c r="AL233" s="17"/>
      <c r="AM233" s="18">
        <f t="shared" si="6"/>
        <v>0</v>
      </c>
      <c r="AN233" s="116">
        <f t="shared" si="7"/>
        <v>0</v>
      </c>
    </row>
    <row r="234" spans="1:40" ht="23.25" hidden="1" customHeight="1" x14ac:dyDescent="0.45">
      <c r="A234" s="11"/>
      <c r="B234" s="10" t="s">
        <v>479</v>
      </c>
      <c r="C234" s="34" t="s">
        <v>479</v>
      </c>
      <c r="D234" s="10" t="s">
        <v>480</v>
      </c>
      <c r="E234" s="11" t="s">
        <v>71</v>
      </c>
      <c r="F234" s="11">
        <v>0</v>
      </c>
      <c r="G234" s="11"/>
      <c r="H234" s="16"/>
      <c r="I234" s="16"/>
      <c r="J234" s="17"/>
      <c r="K234" s="101"/>
      <c r="L234" s="17"/>
      <c r="M234" s="17"/>
      <c r="N234" s="17"/>
      <c r="O234" s="101"/>
      <c r="P234" s="16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6"/>
      <c r="AE234" s="16"/>
      <c r="AF234" s="16"/>
      <c r="AG234" s="16"/>
      <c r="AH234" s="17"/>
      <c r="AI234" s="17"/>
      <c r="AJ234" s="17"/>
      <c r="AK234" s="17"/>
      <c r="AL234" s="17"/>
      <c r="AM234" s="18">
        <f t="shared" si="6"/>
        <v>0</v>
      </c>
      <c r="AN234" s="116">
        <f t="shared" si="7"/>
        <v>0</v>
      </c>
    </row>
    <row r="235" spans="1:40" ht="23.25" hidden="1" customHeight="1" x14ac:dyDescent="0.45">
      <c r="A235" s="11"/>
      <c r="B235" s="10" t="s">
        <v>69</v>
      </c>
      <c r="C235" s="34" t="s">
        <v>69</v>
      </c>
      <c r="D235" s="10" t="s">
        <v>70</v>
      </c>
      <c r="E235" s="11" t="s">
        <v>71</v>
      </c>
      <c r="F235" s="11">
        <v>0</v>
      </c>
      <c r="G235" s="11"/>
      <c r="H235" s="16"/>
      <c r="I235" s="16"/>
      <c r="J235" s="17"/>
      <c r="K235" s="101"/>
      <c r="L235" s="17"/>
      <c r="M235" s="17"/>
      <c r="N235" s="17"/>
      <c r="O235" s="101"/>
      <c r="P235" s="16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6"/>
      <c r="AE235" s="16"/>
      <c r="AF235" s="16"/>
      <c r="AG235" s="16"/>
      <c r="AH235" s="17"/>
      <c r="AI235" s="17"/>
      <c r="AJ235" s="17"/>
      <c r="AK235" s="17"/>
      <c r="AL235" s="17"/>
      <c r="AM235" s="18">
        <f t="shared" si="6"/>
        <v>0</v>
      </c>
      <c r="AN235" s="116">
        <f t="shared" si="7"/>
        <v>0</v>
      </c>
    </row>
    <row r="236" spans="1:40" ht="23.25" hidden="1" customHeight="1" x14ac:dyDescent="0.45">
      <c r="A236" s="11"/>
      <c r="B236" s="10" t="s">
        <v>481</v>
      </c>
      <c r="C236" s="34" t="s">
        <v>481</v>
      </c>
      <c r="D236" s="10" t="s">
        <v>482</v>
      </c>
      <c r="E236" s="11" t="s">
        <v>71</v>
      </c>
      <c r="F236" s="11">
        <v>0</v>
      </c>
      <c r="G236" s="11"/>
      <c r="H236" s="16"/>
      <c r="I236" s="16"/>
      <c r="J236" s="17"/>
      <c r="K236" s="101"/>
      <c r="L236" s="17"/>
      <c r="M236" s="17"/>
      <c r="N236" s="17"/>
      <c r="O236" s="101"/>
      <c r="P236" s="16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43"/>
      <c r="AC236" s="17"/>
      <c r="AD236" s="16"/>
      <c r="AE236" s="16"/>
      <c r="AF236" s="16"/>
      <c r="AG236" s="16"/>
      <c r="AH236" s="17"/>
      <c r="AI236" s="17"/>
      <c r="AJ236" s="17"/>
      <c r="AK236" s="17"/>
      <c r="AL236" s="17"/>
      <c r="AM236" s="18">
        <f t="shared" si="6"/>
        <v>0</v>
      </c>
      <c r="AN236" s="116">
        <f t="shared" si="7"/>
        <v>0</v>
      </c>
    </row>
    <row r="237" spans="1:40" ht="23.25" customHeight="1" x14ac:dyDescent="0.45">
      <c r="A237" s="11"/>
      <c r="B237" s="10" t="s">
        <v>483</v>
      </c>
      <c r="C237" s="34">
        <v>1024001001</v>
      </c>
      <c r="D237" s="10" t="s">
        <v>1569</v>
      </c>
      <c r="E237" s="11" t="s">
        <v>484</v>
      </c>
      <c r="F237" s="11">
        <v>0</v>
      </c>
      <c r="G237" s="11"/>
      <c r="H237" s="16">
        <v>10</v>
      </c>
      <c r="I237" s="16"/>
      <c r="J237" s="17"/>
      <c r="K237" s="101"/>
      <c r="L237" s="17"/>
      <c r="M237" s="17"/>
      <c r="N237" s="17">
        <v>10</v>
      </c>
      <c r="O237" s="101"/>
      <c r="P237" s="16"/>
      <c r="Q237" s="17"/>
      <c r="R237" s="17">
        <v>10</v>
      </c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6"/>
      <c r="AE237" s="16">
        <f>10+10</f>
        <v>20</v>
      </c>
      <c r="AF237" s="16"/>
      <c r="AG237" s="16"/>
      <c r="AH237" s="17"/>
      <c r="AI237" s="17"/>
      <c r="AJ237" s="17">
        <v>10</v>
      </c>
      <c r="AK237" s="17"/>
      <c r="AL237" s="17"/>
      <c r="AM237" s="18">
        <f t="shared" si="6"/>
        <v>60</v>
      </c>
      <c r="AN237" s="116">
        <f t="shared" si="7"/>
        <v>0</v>
      </c>
    </row>
    <row r="238" spans="1:40" ht="23.25" hidden="1" customHeight="1" x14ac:dyDescent="0.45">
      <c r="A238" s="11"/>
      <c r="B238" s="10" t="s">
        <v>485</v>
      </c>
      <c r="C238" s="34" t="s">
        <v>485</v>
      </c>
      <c r="D238" s="10" t="s">
        <v>486</v>
      </c>
      <c r="E238" s="11" t="s">
        <v>487</v>
      </c>
      <c r="F238" s="11">
        <v>0</v>
      </c>
      <c r="G238" s="11"/>
      <c r="H238" s="16"/>
      <c r="I238" s="16"/>
      <c r="J238" s="17"/>
      <c r="K238" s="101"/>
      <c r="L238" s="17"/>
      <c r="M238" s="17"/>
      <c r="N238" s="17"/>
      <c r="O238" s="101"/>
      <c r="P238" s="16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6"/>
      <c r="AE238" s="16"/>
      <c r="AF238" s="16"/>
      <c r="AG238" s="16"/>
      <c r="AH238" s="17"/>
      <c r="AI238" s="17"/>
      <c r="AJ238" s="17"/>
      <c r="AK238" s="17"/>
      <c r="AL238" s="17"/>
      <c r="AM238" s="18">
        <f t="shared" si="6"/>
        <v>0</v>
      </c>
      <c r="AN238" s="116">
        <f t="shared" si="7"/>
        <v>0</v>
      </c>
    </row>
    <row r="239" spans="1:40" ht="23.25" hidden="1" customHeight="1" x14ac:dyDescent="0.45">
      <c r="A239" s="11"/>
      <c r="B239" s="10" t="s">
        <v>488</v>
      </c>
      <c r="C239" s="34" t="s">
        <v>488</v>
      </c>
      <c r="D239" s="10" t="s">
        <v>489</v>
      </c>
      <c r="E239" s="11" t="s">
        <v>265</v>
      </c>
      <c r="F239" s="11">
        <v>0</v>
      </c>
      <c r="G239" s="11"/>
      <c r="H239" s="16"/>
      <c r="I239" s="16"/>
      <c r="J239" s="17"/>
      <c r="K239" s="101"/>
      <c r="L239" s="17"/>
      <c r="M239" s="17"/>
      <c r="N239" s="17"/>
      <c r="O239" s="101"/>
      <c r="P239" s="16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6"/>
      <c r="AE239" s="16"/>
      <c r="AF239" s="16"/>
      <c r="AG239" s="16"/>
      <c r="AH239" s="17"/>
      <c r="AI239" s="17"/>
      <c r="AJ239" s="17"/>
      <c r="AK239" s="17"/>
      <c r="AL239" s="17"/>
      <c r="AM239" s="18">
        <f t="shared" si="6"/>
        <v>0</v>
      </c>
      <c r="AN239" s="116">
        <f t="shared" si="7"/>
        <v>0</v>
      </c>
    </row>
    <row r="240" spans="1:40" ht="23.25" hidden="1" customHeight="1" x14ac:dyDescent="0.45">
      <c r="A240" s="11"/>
      <c r="B240" s="10" t="s">
        <v>490</v>
      </c>
      <c r="C240" s="34" t="s">
        <v>490</v>
      </c>
      <c r="D240" s="10" t="s">
        <v>491</v>
      </c>
      <c r="E240" s="11" t="s">
        <v>265</v>
      </c>
      <c r="F240" s="11">
        <v>0</v>
      </c>
      <c r="G240" s="11"/>
      <c r="H240" s="16"/>
      <c r="I240" s="16"/>
      <c r="J240" s="17"/>
      <c r="K240" s="101"/>
      <c r="L240" s="17"/>
      <c r="M240" s="17"/>
      <c r="N240" s="17"/>
      <c r="O240" s="101"/>
      <c r="P240" s="16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6"/>
      <c r="AE240" s="16"/>
      <c r="AF240" s="16"/>
      <c r="AG240" s="16"/>
      <c r="AH240" s="17"/>
      <c r="AI240" s="17"/>
      <c r="AJ240" s="17"/>
      <c r="AK240" s="17"/>
      <c r="AL240" s="17"/>
      <c r="AM240" s="18">
        <f t="shared" si="6"/>
        <v>0</v>
      </c>
      <c r="AN240" s="116">
        <f t="shared" si="7"/>
        <v>0</v>
      </c>
    </row>
    <row r="241" spans="1:40" ht="23.25" customHeight="1" x14ac:dyDescent="0.45">
      <c r="A241" s="20"/>
      <c r="B241" s="10" t="s">
        <v>492</v>
      </c>
      <c r="C241" s="34">
        <v>1021601046</v>
      </c>
      <c r="D241" s="10" t="s">
        <v>493</v>
      </c>
      <c r="E241" s="11" t="s">
        <v>61</v>
      </c>
      <c r="F241" s="11">
        <v>0</v>
      </c>
      <c r="G241" s="11"/>
      <c r="H241" s="16"/>
      <c r="I241" s="16">
        <v>100</v>
      </c>
      <c r="J241" s="17"/>
      <c r="K241" s="101">
        <v>100</v>
      </c>
      <c r="L241" s="17">
        <v>200</v>
      </c>
      <c r="M241" s="17"/>
      <c r="N241" s="17">
        <v>100</v>
      </c>
      <c r="O241" s="101">
        <v>100</v>
      </c>
      <c r="P241" s="16">
        <v>100</v>
      </c>
      <c r="Q241" s="17">
        <v>100</v>
      </c>
      <c r="R241" s="17">
        <v>100</v>
      </c>
      <c r="S241" s="17">
        <v>100</v>
      </c>
      <c r="T241" s="17"/>
      <c r="U241" s="17">
        <v>100</v>
      </c>
      <c r="V241" s="17">
        <v>200</v>
      </c>
      <c r="W241" s="17">
        <f>100+100</f>
        <v>200</v>
      </c>
      <c r="X241" s="17"/>
      <c r="Y241" s="17">
        <v>100</v>
      </c>
      <c r="Z241" s="17">
        <v>100</v>
      </c>
      <c r="AA241" s="17"/>
      <c r="AB241" s="17">
        <v>100</v>
      </c>
      <c r="AC241" s="17">
        <v>100</v>
      </c>
      <c r="AD241" s="16"/>
      <c r="AE241" s="16">
        <f>100+100</f>
        <v>200</v>
      </c>
      <c r="AF241" s="16">
        <v>100</v>
      </c>
      <c r="AG241" s="16">
        <v>100</v>
      </c>
      <c r="AH241" s="17"/>
      <c r="AI241" s="17">
        <v>100</v>
      </c>
      <c r="AJ241" s="17"/>
      <c r="AK241" s="17">
        <f>100+100</f>
        <v>200</v>
      </c>
      <c r="AL241" s="17"/>
      <c r="AM241" s="18">
        <f t="shared" si="6"/>
        <v>2600</v>
      </c>
      <c r="AN241" s="116">
        <f t="shared" si="7"/>
        <v>0</v>
      </c>
    </row>
    <row r="242" spans="1:40" ht="23.25" customHeight="1" x14ac:dyDescent="0.45">
      <c r="A242" s="20"/>
      <c r="B242" s="10" t="s">
        <v>495</v>
      </c>
      <c r="C242" s="34">
        <v>1021601045</v>
      </c>
      <c r="D242" s="10" t="s">
        <v>496</v>
      </c>
      <c r="E242" s="11" t="s">
        <v>61</v>
      </c>
      <c r="F242" s="11">
        <v>0</v>
      </c>
      <c r="G242" s="11"/>
      <c r="H242" s="16"/>
      <c r="I242" s="16">
        <v>100</v>
      </c>
      <c r="J242" s="17"/>
      <c r="K242" s="101">
        <v>100</v>
      </c>
      <c r="L242" s="17">
        <v>200</v>
      </c>
      <c r="M242" s="17"/>
      <c r="N242" s="17">
        <v>100</v>
      </c>
      <c r="O242" s="101">
        <v>100</v>
      </c>
      <c r="P242" s="16">
        <v>100</v>
      </c>
      <c r="Q242" s="17">
        <v>100</v>
      </c>
      <c r="R242" s="17">
        <v>100</v>
      </c>
      <c r="S242" s="17">
        <v>100</v>
      </c>
      <c r="T242" s="17"/>
      <c r="U242" s="17">
        <v>100</v>
      </c>
      <c r="V242" s="17">
        <v>200</v>
      </c>
      <c r="W242" s="17">
        <f>100+100</f>
        <v>200</v>
      </c>
      <c r="X242" s="17"/>
      <c r="Y242" s="17">
        <v>100</v>
      </c>
      <c r="Z242" s="17">
        <v>100</v>
      </c>
      <c r="AA242" s="17"/>
      <c r="AB242" s="17">
        <v>100</v>
      </c>
      <c r="AC242" s="17">
        <v>100</v>
      </c>
      <c r="AD242" s="16"/>
      <c r="AE242" s="16">
        <f>100+100</f>
        <v>200</v>
      </c>
      <c r="AF242" s="16">
        <v>100</v>
      </c>
      <c r="AG242" s="16">
        <v>100</v>
      </c>
      <c r="AH242" s="17"/>
      <c r="AI242" s="17">
        <v>100</v>
      </c>
      <c r="AJ242" s="17"/>
      <c r="AK242" s="17">
        <v>100</v>
      </c>
      <c r="AL242" s="17"/>
      <c r="AM242" s="18">
        <f t="shared" si="6"/>
        <v>2500</v>
      </c>
      <c r="AN242" s="116">
        <f t="shared" si="7"/>
        <v>0</v>
      </c>
    </row>
    <row r="243" spans="1:40" ht="23.25" hidden="1" customHeight="1" x14ac:dyDescent="0.45">
      <c r="A243" s="11"/>
      <c r="B243" s="10" t="s">
        <v>498</v>
      </c>
      <c r="C243" s="34" t="s">
        <v>498</v>
      </c>
      <c r="D243" s="10" t="s">
        <v>499</v>
      </c>
      <c r="E243" s="11" t="s">
        <v>265</v>
      </c>
      <c r="F243" s="11">
        <v>0</v>
      </c>
      <c r="G243" s="11"/>
      <c r="H243" s="16"/>
      <c r="I243" s="16"/>
      <c r="J243" s="17"/>
      <c r="K243" s="101"/>
      <c r="L243" s="17"/>
      <c r="M243" s="17"/>
      <c r="N243" s="17"/>
      <c r="O243" s="101"/>
      <c r="P243" s="16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6"/>
      <c r="AE243" s="16"/>
      <c r="AF243" s="16"/>
      <c r="AG243" s="16"/>
      <c r="AH243" s="17"/>
      <c r="AI243" s="17"/>
      <c r="AJ243" s="17"/>
      <c r="AK243" s="17"/>
      <c r="AL243" s="17"/>
      <c r="AM243" s="18">
        <f t="shared" si="6"/>
        <v>0</v>
      </c>
      <c r="AN243" s="116">
        <f t="shared" si="7"/>
        <v>0</v>
      </c>
    </row>
    <row r="244" spans="1:40" ht="23.25" customHeight="1" x14ac:dyDescent="0.45">
      <c r="A244" s="11"/>
      <c r="B244" s="10" t="s">
        <v>500</v>
      </c>
      <c r="C244" s="34">
        <v>1023901001</v>
      </c>
      <c r="D244" s="10" t="s">
        <v>1905</v>
      </c>
      <c r="E244" s="11" t="s">
        <v>61</v>
      </c>
      <c r="F244" s="11">
        <v>0</v>
      </c>
      <c r="G244" s="11"/>
      <c r="H244" s="16"/>
      <c r="I244" s="16"/>
      <c r="J244" s="17"/>
      <c r="K244" s="101"/>
      <c r="L244" s="17"/>
      <c r="M244" s="17"/>
      <c r="N244" s="17"/>
      <c r="O244" s="101"/>
      <c r="P244" s="16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6"/>
      <c r="AE244" s="16">
        <v>54</v>
      </c>
      <c r="AF244" s="16"/>
      <c r="AG244" s="16"/>
      <c r="AH244" s="17"/>
      <c r="AI244" s="17"/>
      <c r="AJ244" s="17"/>
      <c r="AK244" s="17"/>
      <c r="AL244" s="17"/>
      <c r="AM244" s="18">
        <f t="shared" si="6"/>
        <v>54</v>
      </c>
      <c r="AN244" s="116">
        <f t="shared" si="7"/>
        <v>0</v>
      </c>
    </row>
    <row r="245" spans="1:40" ht="23.25" customHeight="1" x14ac:dyDescent="0.45">
      <c r="A245" s="27"/>
      <c r="B245" s="10" t="s">
        <v>502</v>
      </c>
      <c r="C245" s="34">
        <v>1021601049</v>
      </c>
      <c r="D245" s="10" t="s">
        <v>503</v>
      </c>
      <c r="E245" s="11" t="s">
        <v>61</v>
      </c>
      <c r="F245" s="11">
        <v>0</v>
      </c>
      <c r="G245" s="11"/>
      <c r="H245" s="16"/>
      <c r="I245" s="16"/>
      <c r="J245" s="17"/>
      <c r="K245" s="101"/>
      <c r="L245" s="17"/>
      <c r="M245" s="17"/>
      <c r="N245" s="17"/>
      <c r="O245" s="101"/>
      <c r="P245" s="16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6"/>
      <c r="AE245" s="16">
        <v>100</v>
      </c>
      <c r="AF245" s="16"/>
      <c r="AG245" s="16"/>
      <c r="AH245" s="17"/>
      <c r="AI245" s="17"/>
      <c r="AJ245" s="17"/>
      <c r="AK245" s="17"/>
      <c r="AL245" s="17"/>
      <c r="AM245" s="18">
        <f t="shared" ref="AM245:AM306" si="10">H245+I245+J245+K245+L245+M245+N245+O245+P245+Q245+R245+S245+T245+U245+V245+W245+X245+Y245+Z245+AA245+AB245+AC245+AD245+AE245+AF245+AG245+AH245+AI245+AJ245+AK245+AL245</f>
        <v>100</v>
      </c>
      <c r="AN245" s="116">
        <f t="shared" ref="AN245:AN306" si="11">AM245*F245</f>
        <v>0</v>
      </c>
    </row>
    <row r="246" spans="1:40" ht="23.25" customHeight="1" x14ac:dyDescent="0.45">
      <c r="A246" s="11"/>
      <c r="B246" s="10" t="s">
        <v>505</v>
      </c>
      <c r="C246" s="34">
        <v>1022701001</v>
      </c>
      <c r="D246" s="10" t="s">
        <v>506</v>
      </c>
      <c r="E246" s="11" t="s">
        <v>61</v>
      </c>
      <c r="F246" s="11">
        <v>0</v>
      </c>
      <c r="G246" s="11"/>
      <c r="H246" s="16"/>
      <c r="I246" s="16"/>
      <c r="J246" s="17"/>
      <c r="K246" s="101"/>
      <c r="L246" s="17"/>
      <c r="M246" s="17"/>
      <c r="N246" s="17"/>
      <c r="O246" s="101"/>
      <c r="P246" s="16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6"/>
      <c r="AE246" s="16">
        <v>50</v>
      </c>
      <c r="AF246" s="16"/>
      <c r="AG246" s="16"/>
      <c r="AH246" s="17"/>
      <c r="AI246" s="17"/>
      <c r="AJ246" s="17"/>
      <c r="AK246" s="17"/>
      <c r="AL246" s="17"/>
      <c r="AM246" s="18">
        <f t="shared" si="10"/>
        <v>50</v>
      </c>
      <c r="AN246" s="116">
        <f t="shared" si="11"/>
        <v>0</v>
      </c>
    </row>
    <row r="247" spans="1:40" ht="23.25" customHeight="1" x14ac:dyDescent="0.45">
      <c r="A247" s="11"/>
      <c r="B247" s="10" t="s">
        <v>73</v>
      </c>
      <c r="C247" s="34" t="s">
        <v>73</v>
      </c>
      <c r="D247" s="10" t="s">
        <v>74</v>
      </c>
      <c r="E247" s="11" t="s">
        <v>61</v>
      </c>
      <c r="F247" s="11">
        <v>0</v>
      </c>
      <c r="G247" s="11"/>
      <c r="H247" s="16"/>
      <c r="I247" s="16"/>
      <c r="J247" s="17"/>
      <c r="K247" s="101">
        <v>200</v>
      </c>
      <c r="L247" s="17"/>
      <c r="M247" s="17"/>
      <c r="N247" s="17"/>
      <c r="O247" s="101"/>
      <c r="P247" s="16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6"/>
      <c r="AE247" s="16">
        <v>50</v>
      </c>
      <c r="AF247" s="16"/>
      <c r="AG247" s="16"/>
      <c r="AH247" s="17"/>
      <c r="AI247" s="17"/>
      <c r="AJ247" s="17"/>
      <c r="AK247" s="17"/>
      <c r="AL247" s="17"/>
      <c r="AM247" s="18">
        <f t="shared" si="10"/>
        <v>250</v>
      </c>
      <c r="AN247" s="116">
        <f t="shared" si="11"/>
        <v>0</v>
      </c>
    </row>
    <row r="248" spans="1:40" ht="23.25" hidden="1" customHeight="1" x14ac:dyDescent="0.45">
      <c r="A248" s="11"/>
      <c r="B248" s="10" t="s">
        <v>75</v>
      </c>
      <c r="C248" s="34" t="s">
        <v>75</v>
      </c>
      <c r="D248" s="10" t="s">
        <v>76</v>
      </c>
      <c r="E248" s="11" t="s">
        <v>61</v>
      </c>
      <c r="F248" s="11">
        <v>0</v>
      </c>
      <c r="G248" s="11"/>
      <c r="H248" s="16"/>
      <c r="I248" s="16"/>
      <c r="J248" s="17"/>
      <c r="K248" s="101"/>
      <c r="L248" s="17"/>
      <c r="M248" s="17"/>
      <c r="N248" s="17"/>
      <c r="O248" s="101"/>
      <c r="P248" s="16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6"/>
      <c r="AE248" s="16"/>
      <c r="AF248" s="16"/>
      <c r="AG248" s="16"/>
      <c r="AH248" s="17"/>
      <c r="AI248" s="17"/>
      <c r="AJ248" s="17"/>
      <c r="AK248" s="17"/>
      <c r="AL248" s="17"/>
      <c r="AM248" s="18">
        <f t="shared" si="10"/>
        <v>0</v>
      </c>
      <c r="AN248" s="116">
        <f t="shared" si="11"/>
        <v>0</v>
      </c>
    </row>
    <row r="249" spans="1:40" ht="23.25" hidden="1" customHeight="1" x14ac:dyDescent="0.45">
      <c r="A249" s="11"/>
      <c r="B249" s="10" t="s">
        <v>77</v>
      </c>
      <c r="C249" s="34" t="s">
        <v>77</v>
      </c>
      <c r="D249" s="10" t="s">
        <v>78</v>
      </c>
      <c r="E249" s="11" t="s">
        <v>61</v>
      </c>
      <c r="F249" s="11">
        <v>0</v>
      </c>
      <c r="G249" s="11"/>
      <c r="H249" s="16"/>
      <c r="I249" s="16"/>
      <c r="J249" s="17"/>
      <c r="K249" s="101"/>
      <c r="L249" s="17"/>
      <c r="M249" s="17"/>
      <c r="N249" s="17"/>
      <c r="O249" s="101"/>
      <c r="P249" s="16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6"/>
      <c r="AE249" s="16"/>
      <c r="AF249" s="16"/>
      <c r="AG249" s="16"/>
      <c r="AH249" s="17"/>
      <c r="AI249" s="17"/>
      <c r="AJ249" s="17"/>
      <c r="AK249" s="17"/>
      <c r="AL249" s="17"/>
      <c r="AM249" s="18">
        <f t="shared" si="10"/>
        <v>0</v>
      </c>
      <c r="AN249" s="116">
        <f t="shared" si="11"/>
        <v>0</v>
      </c>
    </row>
    <row r="250" spans="1:40" ht="23.25" hidden="1" customHeight="1" x14ac:dyDescent="0.45">
      <c r="A250" s="11"/>
      <c r="B250" s="10" t="s">
        <v>508</v>
      </c>
      <c r="C250" s="34" t="s">
        <v>508</v>
      </c>
      <c r="D250" s="10" t="s">
        <v>1484</v>
      </c>
      <c r="E250" s="11" t="s">
        <v>265</v>
      </c>
      <c r="F250" s="11">
        <v>0</v>
      </c>
      <c r="G250" s="11"/>
      <c r="H250" s="16"/>
      <c r="I250" s="16"/>
      <c r="J250" s="17"/>
      <c r="K250" s="101"/>
      <c r="L250" s="17"/>
      <c r="M250" s="17"/>
      <c r="N250" s="17"/>
      <c r="O250" s="101"/>
      <c r="P250" s="16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6"/>
      <c r="AE250" s="16"/>
      <c r="AF250" s="16"/>
      <c r="AG250" s="16"/>
      <c r="AH250" s="17"/>
      <c r="AI250" s="17"/>
      <c r="AJ250" s="17"/>
      <c r="AK250" s="17"/>
      <c r="AL250" s="17"/>
      <c r="AM250" s="18">
        <f t="shared" si="10"/>
        <v>0</v>
      </c>
      <c r="AN250" s="116">
        <f t="shared" si="11"/>
        <v>0</v>
      </c>
    </row>
    <row r="251" spans="1:40" ht="23.25" hidden="1" customHeight="1" x14ac:dyDescent="0.45">
      <c r="A251" s="11"/>
      <c r="B251" s="10" t="s">
        <v>1457</v>
      </c>
      <c r="C251" s="34">
        <v>1020301006</v>
      </c>
      <c r="D251" s="10" t="s">
        <v>509</v>
      </c>
      <c r="E251" s="11" t="s">
        <v>265</v>
      </c>
      <c r="F251" s="11">
        <v>0</v>
      </c>
      <c r="G251" s="11"/>
      <c r="H251" s="16"/>
      <c r="I251" s="16"/>
      <c r="J251" s="17"/>
      <c r="K251" s="101"/>
      <c r="L251" s="17"/>
      <c r="M251" s="17"/>
      <c r="N251" s="17"/>
      <c r="O251" s="101"/>
      <c r="P251" s="16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6"/>
      <c r="AE251" s="16"/>
      <c r="AF251" s="16"/>
      <c r="AG251" s="16"/>
      <c r="AH251" s="17"/>
      <c r="AI251" s="17"/>
      <c r="AJ251" s="17"/>
      <c r="AK251" s="17"/>
      <c r="AL251" s="17"/>
      <c r="AM251" s="18">
        <f t="shared" si="10"/>
        <v>0</v>
      </c>
      <c r="AN251" s="116">
        <f t="shared" si="11"/>
        <v>0</v>
      </c>
    </row>
    <row r="252" spans="1:40" ht="23.25" hidden="1" customHeight="1" x14ac:dyDescent="0.45">
      <c r="A252" s="11"/>
      <c r="B252" s="10" t="s">
        <v>79</v>
      </c>
      <c r="C252" s="34" t="s">
        <v>79</v>
      </c>
      <c r="D252" s="10" t="s">
        <v>80</v>
      </c>
      <c r="E252" s="11" t="s">
        <v>61</v>
      </c>
      <c r="F252" s="11">
        <v>0</v>
      </c>
      <c r="G252" s="11"/>
      <c r="H252" s="16"/>
      <c r="I252" s="16"/>
      <c r="J252" s="17"/>
      <c r="K252" s="101"/>
      <c r="L252" s="17"/>
      <c r="M252" s="17"/>
      <c r="N252" s="17"/>
      <c r="O252" s="101"/>
      <c r="P252" s="16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6"/>
      <c r="AE252" s="16"/>
      <c r="AF252" s="16"/>
      <c r="AG252" s="16"/>
      <c r="AH252" s="17"/>
      <c r="AI252" s="17"/>
      <c r="AJ252" s="17"/>
      <c r="AK252" s="17"/>
      <c r="AL252" s="17"/>
      <c r="AM252" s="18">
        <f t="shared" si="10"/>
        <v>0</v>
      </c>
      <c r="AN252" s="116">
        <f t="shared" si="11"/>
        <v>0</v>
      </c>
    </row>
    <row r="253" spans="1:40" ht="23.25" customHeight="1" x14ac:dyDescent="0.45">
      <c r="A253" s="11"/>
      <c r="B253" s="10" t="s">
        <v>510</v>
      </c>
      <c r="C253" s="34" t="s">
        <v>510</v>
      </c>
      <c r="D253" s="10" t="s">
        <v>511</v>
      </c>
      <c r="E253" s="11" t="s">
        <v>484</v>
      </c>
      <c r="F253" s="11">
        <v>1600</v>
      </c>
      <c r="G253" s="11"/>
      <c r="H253" s="16"/>
      <c r="I253" s="16"/>
      <c r="J253" s="17"/>
      <c r="K253" s="101">
        <v>1</v>
      </c>
      <c r="L253" s="17"/>
      <c r="M253" s="17"/>
      <c r="N253" s="17"/>
      <c r="O253" s="101"/>
      <c r="P253" s="16"/>
      <c r="Q253" s="17">
        <v>1</v>
      </c>
      <c r="R253" s="17"/>
      <c r="S253" s="17">
        <v>1</v>
      </c>
      <c r="T253" s="17"/>
      <c r="U253" s="17">
        <v>2</v>
      </c>
      <c r="V253" s="17">
        <v>1</v>
      </c>
      <c r="W253" s="17"/>
      <c r="X253" s="17"/>
      <c r="Y253" s="17"/>
      <c r="Z253" s="17"/>
      <c r="AA253" s="17"/>
      <c r="AB253" s="17">
        <v>1</v>
      </c>
      <c r="AC253" s="17"/>
      <c r="AD253" s="16"/>
      <c r="AE253" s="16">
        <f>1+1</f>
        <v>2</v>
      </c>
      <c r="AF253" s="16">
        <v>1</v>
      </c>
      <c r="AG253" s="16"/>
      <c r="AH253" s="17"/>
      <c r="AI253" s="17"/>
      <c r="AJ253" s="17"/>
      <c r="AK253" s="17">
        <v>2</v>
      </c>
      <c r="AL253" s="17"/>
      <c r="AM253" s="18">
        <f t="shared" si="10"/>
        <v>12</v>
      </c>
      <c r="AN253" s="116">
        <f t="shared" si="11"/>
        <v>19200</v>
      </c>
    </row>
    <row r="254" spans="1:40" ht="23.25" hidden="1" customHeight="1" x14ac:dyDescent="0.45">
      <c r="A254" s="75"/>
      <c r="B254" s="10" t="s">
        <v>514</v>
      </c>
      <c r="C254" s="34" t="s">
        <v>514</v>
      </c>
      <c r="D254" s="10" t="s">
        <v>515</v>
      </c>
      <c r="E254" s="11" t="s">
        <v>265</v>
      </c>
      <c r="F254" s="11">
        <v>0</v>
      </c>
      <c r="G254" s="11"/>
      <c r="H254" s="16"/>
      <c r="I254" s="16"/>
      <c r="J254" s="17"/>
      <c r="K254" s="101"/>
      <c r="L254" s="17"/>
      <c r="M254" s="17"/>
      <c r="N254" s="17"/>
      <c r="O254" s="101"/>
      <c r="P254" s="16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6"/>
      <c r="AE254" s="16"/>
      <c r="AF254" s="16"/>
      <c r="AG254" s="16"/>
      <c r="AH254" s="17"/>
      <c r="AI254" s="17"/>
      <c r="AJ254" s="17"/>
      <c r="AK254" s="17"/>
      <c r="AL254" s="17"/>
      <c r="AM254" s="18">
        <f t="shared" si="10"/>
        <v>0</v>
      </c>
      <c r="AN254" s="116">
        <f t="shared" si="11"/>
        <v>0</v>
      </c>
    </row>
    <row r="255" spans="1:40" ht="23.25" hidden="1" customHeight="1" x14ac:dyDescent="0.45">
      <c r="A255" s="74"/>
      <c r="B255" s="10" t="s">
        <v>516</v>
      </c>
      <c r="C255" s="34" t="s">
        <v>516</v>
      </c>
      <c r="D255" s="10" t="s">
        <v>517</v>
      </c>
      <c r="E255" s="11" t="s">
        <v>61</v>
      </c>
      <c r="F255" s="11">
        <v>0</v>
      </c>
      <c r="G255" s="11"/>
      <c r="H255" s="16"/>
      <c r="I255" s="16"/>
      <c r="J255" s="17"/>
      <c r="K255" s="101"/>
      <c r="L255" s="17"/>
      <c r="M255" s="17"/>
      <c r="N255" s="17"/>
      <c r="O255" s="101"/>
      <c r="P255" s="16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6"/>
      <c r="AE255" s="16"/>
      <c r="AF255" s="16"/>
      <c r="AG255" s="16"/>
      <c r="AH255" s="17"/>
      <c r="AI255" s="17"/>
      <c r="AJ255" s="17"/>
      <c r="AK255" s="17"/>
      <c r="AL255" s="17"/>
      <c r="AM255" s="18">
        <f t="shared" si="10"/>
        <v>0</v>
      </c>
      <c r="AN255" s="116">
        <f t="shared" si="11"/>
        <v>0</v>
      </c>
    </row>
    <row r="256" spans="1:40" ht="23.25" customHeight="1" x14ac:dyDescent="0.45">
      <c r="A256" s="11"/>
      <c r="B256" s="10" t="s">
        <v>518</v>
      </c>
      <c r="C256" s="34">
        <v>1021601044</v>
      </c>
      <c r="D256" s="10" t="s">
        <v>519</v>
      </c>
      <c r="E256" s="11" t="s">
        <v>61</v>
      </c>
      <c r="F256" s="11">
        <v>0</v>
      </c>
      <c r="G256" s="11"/>
      <c r="H256" s="16"/>
      <c r="I256" s="16"/>
      <c r="J256" s="17"/>
      <c r="K256" s="101"/>
      <c r="L256" s="17"/>
      <c r="M256" s="17"/>
      <c r="N256" s="17"/>
      <c r="O256" s="101"/>
      <c r="P256" s="16"/>
      <c r="Q256" s="17"/>
      <c r="R256" s="17">
        <v>50</v>
      </c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6"/>
      <c r="AE256" s="16"/>
      <c r="AF256" s="16">
        <v>50</v>
      </c>
      <c r="AG256" s="16"/>
      <c r="AH256" s="17"/>
      <c r="AI256" s="17"/>
      <c r="AJ256" s="17"/>
      <c r="AK256" s="17">
        <v>100</v>
      </c>
      <c r="AL256" s="17"/>
      <c r="AM256" s="18">
        <f t="shared" si="10"/>
        <v>200</v>
      </c>
      <c r="AN256" s="116">
        <f t="shared" si="11"/>
        <v>0</v>
      </c>
    </row>
    <row r="257" spans="1:40" ht="23.25" hidden="1" customHeight="1" x14ac:dyDescent="0.45">
      <c r="A257" s="11"/>
      <c r="B257" s="10" t="s">
        <v>520</v>
      </c>
      <c r="C257" s="34" t="s">
        <v>520</v>
      </c>
      <c r="D257" s="10" t="s">
        <v>521</v>
      </c>
      <c r="E257" s="11" t="s">
        <v>61</v>
      </c>
      <c r="F257" s="11">
        <v>0</v>
      </c>
      <c r="G257" s="11"/>
      <c r="H257" s="16"/>
      <c r="I257" s="16"/>
      <c r="J257" s="17"/>
      <c r="K257" s="101"/>
      <c r="L257" s="17"/>
      <c r="M257" s="17"/>
      <c r="N257" s="17"/>
      <c r="O257" s="101"/>
      <c r="P257" s="16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6"/>
      <c r="AE257" s="16"/>
      <c r="AF257" s="16"/>
      <c r="AG257" s="16"/>
      <c r="AH257" s="17"/>
      <c r="AI257" s="17"/>
      <c r="AJ257" s="17"/>
      <c r="AK257" s="17"/>
      <c r="AL257" s="17"/>
      <c r="AM257" s="18">
        <f t="shared" si="10"/>
        <v>0</v>
      </c>
      <c r="AN257" s="116">
        <f t="shared" si="11"/>
        <v>0</v>
      </c>
    </row>
    <row r="258" spans="1:40" ht="23.25" hidden="1" customHeight="1" x14ac:dyDescent="0.45">
      <c r="A258" s="11"/>
      <c r="B258" s="10" t="s">
        <v>522</v>
      </c>
      <c r="C258" s="34" t="s">
        <v>522</v>
      </c>
      <c r="D258" s="10" t="s">
        <v>523</v>
      </c>
      <c r="E258" s="11" t="s">
        <v>61</v>
      </c>
      <c r="F258" s="11">
        <v>0</v>
      </c>
      <c r="G258" s="11"/>
      <c r="H258" s="16"/>
      <c r="I258" s="16"/>
      <c r="J258" s="17"/>
      <c r="K258" s="101"/>
      <c r="L258" s="17"/>
      <c r="M258" s="17"/>
      <c r="N258" s="17"/>
      <c r="O258" s="101"/>
      <c r="P258" s="16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6"/>
      <c r="AE258" s="16"/>
      <c r="AF258" s="16"/>
      <c r="AG258" s="16"/>
      <c r="AH258" s="17"/>
      <c r="AI258" s="17"/>
      <c r="AJ258" s="17"/>
      <c r="AK258" s="17"/>
      <c r="AL258" s="17"/>
      <c r="AM258" s="18">
        <f t="shared" si="10"/>
        <v>0</v>
      </c>
      <c r="AN258" s="116">
        <f t="shared" si="11"/>
        <v>0</v>
      </c>
    </row>
    <row r="259" spans="1:40" ht="23.25" hidden="1" customHeight="1" x14ac:dyDescent="0.45">
      <c r="A259" s="11"/>
      <c r="B259" s="10" t="s">
        <v>524</v>
      </c>
      <c r="C259" s="34" t="s">
        <v>524</v>
      </c>
      <c r="D259" s="10" t="s">
        <v>525</v>
      </c>
      <c r="E259" s="11" t="s">
        <v>71</v>
      </c>
      <c r="F259" s="11">
        <v>0</v>
      </c>
      <c r="G259" s="11"/>
      <c r="H259" s="16"/>
      <c r="I259" s="16"/>
      <c r="J259" s="17"/>
      <c r="K259" s="101"/>
      <c r="L259" s="17"/>
      <c r="M259" s="17"/>
      <c r="N259" s="17"/>
      <c r="O259" s="101"/>
      <c r="P259" s="16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6"/>
      <c r="AE259" s="16"/>
      <c r="AF259" s="16"/>
      <c r="AG259" s="16"/>
      <c r="AH259" s="17"/>
      <c r="AI259" s="17"/>
      <c r="AJ259" s="17"/>
      <c r="AK259" s="17"/>
      <c r="AL259" s="17"/>
      <c r="AM259" s="18">
        <f t="shared" si="10"/>
        <v>0</v>
      </c>
      <c r="AN259" s="116">
        <f t="shared" si="11"/>
        <v>0</v>
      </c>
    </row>
    <row r="260" spans="1:40" ht="23.25" hidden="1" customHeight="1" x14ac:dyDescent="0.45">
      <c r="A260" s="11"/>
      <c r="B260" s="10" t="s">
        <v>526</v>
      </c>
      <c r="C260" s="34" t="s">
        <v>526</v>
      </c>
      <c r="D260" s="10" t="s">
        <v>527</v>
      </c>
      <c r="E260" s="11" t="s">
        <v>61</v>
      </c>
      <c r="F260" s="11">
        <v>0</v>
      </c>
      <c r="G260" s="11"/>
      <c r="H260" s="16"/>
      <c r="I260" s="16"/>
      <c r="J260" s="17"/>
      <c r="K260" s="101"/>
      <c r="L260" s="17"/>
      <c r="M260" s="17"/>
      <c r="N260" s="17"/>
      <c r="O260" s="101"/>
      <c r="P260" s="16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6"/>
      <c r="AE260" s="16"/>
      <c r="AF260" s="16"/>
      <c r="AG260" s="16"/>
      <c r="AH260" s="17"/>
      <c r="AI260" s="17"/>
      <c r="AJ260" s="17"/>
      <c r="AK260" s="17"/>
      <c r="AL260" s="17"/>
      <c r="AM260" s="18">
        <f t="shared" si="10"/>
        <v>0</v>
      </c>
      <c r="AN260" s="116">
        <f t="shared" si="11"/>
        <v>0</v>
      </c>
    </row>
    <row r="261" spans="1:40" ht="23.25" hidden="1" customHeight="1" x14ac:dyDescent="0.45">
      <c r="A261" s="11"/>
      <c r="B261" s="10" t="s">
        <v>528</v>
      </c>
      <c r="C261" s="34" t="s">
        <v>528</v>
      </c>
      <c r="D261" s="10" t="s">
        <v>529</v>
      </c>
      <c r="E261" s="11" t="s">
        <v>61</v>
      </c>
      <c r="F261" s="11">
        <v>0</v>
      </c>
      <c r="G261" s="11"/>
      <c r="H261" s="16"/>
      <c r="I261" s="16"/>
      <c r="J261" s="17"/>
      <c r="K261" s="101"/>
      <c r="L261" s="17"/>
      <c r="M261" s="17"/>
      <c r="N261" s="17"/>
      <c r="O261" s="101"/>
      <c r="P261" s="16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6"/>
      <c r="AE261" s="16"/>
      <c r="AF261" s="16"/>
      <c r="AG261" s="16"/>
      <c r="AH261" s="17"/>
      <c r="AI261" s="17"/>
      <c r="AJ261" s="17"/>
      <c r="AK261" s="17"/>
      <c r="AL261" s="17"/>
      <c r="AM261" s="18">
        <f t="shared" si="10"/>
        <v>0</v>
      </c>
      <c r="AN261" s="116">
        <f t="shared" si="11"/>
        <v>0</v>
      </c>
    </row>
    <row r="262" spans="1:40" ht="23.25" hidden="1" customHeight="1" x14ac:dyDescent="0.45">
      <c r="A262" s="11"/>
      <c r="B262" s="10" t="s">
        <v>530</v>
      </c>
      <c r="C262" s="34" t="s">
        <v>530</v>
      </c>
      <c r="D262" s="10" t="s">
        <v>531</v>
      </c>
      <c r="E262" s="11" t="s">
        <v>532</v>
      </c>
      <c r="F262" s="11">
        <v>0</v>
      </c>
      <c r="G262" s="11"/>
      <c r="H262" s="16"/>
      <c r="I262" s="16"/>
      <c r="J262" s="17"/>
      <c r="K262" s="101"/>
      <c r="L262" s="17"/>
      <c r="M262" s="17"/>
      <c r="N262" s="17"/>
      <c r="O262" s="101"/>
      <c r="P262" s="16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6"/>
      <c r="AE262" s="16"/>
      <c r="AF262" s="16"/>
      <c r="AG262" s="16"/>
      <c r="AH262" s="17"/>
      <c r="AI262" s="17"/>
      <c r="AJ262" s="17"/>
      <c r="AK262" s="17"/>
      <c r="AL262" s="17"/>
      <c r="AM262" s="18">
        <f t="shared" si="10"/>
        <v>0</v>
      </c>
      <c r="AN262" s="116">
        <f t="shared" si="11"/>
        <v>0</v>
      </c>
    </row>
    <row r="263" spans="1:40" ht="23.25" hidden="1" customHeight="1" x14ac:dyDescent="0.45">
      <c r="A263" s="11"/>
      <c r="B263" s="10" t="s">
        <v>1458</v>
      </c>
      <c r="C263" s="34" t="s">
        <v>1458</v>
      </c>
      <c r="D263" s="10" t="s">
        <v>1459</v>
      </c>
      <c r="E263" s="11" t="s">
        <v>533</v>
      </c>
      <c r="F263" s="11">
        <v>0</v>
      </c>
      <c r="G263" s="11"/>
      <c r="H263" s="16"/>
      <c r="I263" s="16"/>
      <c r="J263" s="17"/>
      <c r="K263" s="101"/>
      <c r="L263" s="17"/>
      <c r="M263" s="17"/>
      <c r="N263" s="17"/>
      <c r="O263" s="101"/>
      <c r="P263" s="16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6"/>
      <c r="AE263" s="16"/>
      <c r="AF263" s="16"/>
      <c r="AG263" s="16"/>
      <c r="AH263" s="17"/>
      <c r="AI263" s="17"/>
      <c r="AJ263" s="17"/>
      <c r="AK263" s="17"/>
      <c r="AL263" s="17"/>
      <c r="AM263" s="18">
        <f t="shared" si="10"/>
        <v>0</v>
      </c>
      <c r="AN263" s="116">
        <f t="shared" si="11"/>
        <v>0</v>
      </c>
    </row>
    <row r="264" spans="1:40" ht="23.25" hidden="1" customHeight="1" x14ac:dyDescent="0.45">
      <c r="A264" s="11"/>
      <c r="B264" s="10" t="s">
        <v>534</v>
      </c>
      <c r="C264" s="34" t="s">
        <v>534</v>
      </c>
      <c r="D264" s="10" t="s">
        <v>535</v>
      </c>
      <c r="E264" s="11" t="s">
        <v>536</v>
      </c>
      <c r="F264" s="11">
        <v>0</v>
      </c>
      <c r="G264" s="11"/>
      <c r="H264" s="16"/>
      <c r="I264" s="16"/>
      <c r="J264" s="17"/>
      <c r="K264" s="101"/>
      <c r="L264" s="17"/>
      <c r="M264" s="17"/>
      <c r="N264" s="17"/>
      <c r="O264" s="101"/>
      <c r="P264" s="16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6"/>
      <c r="AE264" s="16"/>
      <c r="AF264" s="16"/>
      <c r="AG264" s="16"/>
      <c r="AH264" s="17"/>
      <c r="AI264" s="17"/>
      <c r="AJ264" s="17"/>
      <c r="AK264" s="17"/>
      <c r="AL264" s="17"/>
      <c r="AM264" s="18">
        <f t="shared" si="10"/>
        <v>0</v>
      </c>
      <c r="AN264" s="116">
        <f t="shared" si="11"/>
        <v>0</v>
      </c>
    </row>
    <row r="265" spans="1:40" ht="23.25" hidden="1" customHeight="1" x14ac:dyDescent="0.45">
      <c r="A265" s="11"/>
      <c r="B265" s="10" t="s">
        <v>537</v>
      </c>
      <c r="C265" s="34" t="s">
        <v>537</v>
      </c>
      <c r="D265" s="10" t="s">
        <v>538</v>
      </c>
      <c r="E265" s="11" t="s">
        <v>61</v>
      </c>
      <c r="F265" s="11">
        <v>0</v>
      </c>
      <c r="G265" s="11"/>
      <c r="H265" s="16"/>
      <c r="I265" s="16"/>
      <c r="J265" s="17"/>
      <c r="K265" s="101"/>
      <c r="L265" s="17"/>
      <c r="M265" s="17"/>
      <c r="N265" s="17"/>
      <c r="O265" s="101"/>
      <c r="P265" s="16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6"/>
      <c r="AE265" s="16"/>
      <c r="AF265" s="16"/>
      <c r="AG265" s="16"/>
      <c r="AH265" s="17"/>
      <c r="AI265" s="17"/>
      <c r="AJ265" s="17"/>
      <c r="AK265" s="17"/>
      <c r="AL265" s="17"/>
      <c r="AM265" s="18">
        <f t="shared" si="10"/>
        <v>0</v>
      </c>
      <c r="AN265" s="116">
        <f t="shared" si="11"/>
        <v>0</v>
      </c>
    </row>
    <row r="266" spans="1:40" ht="23.25" hidden="1" customHeight="1" x14ac:dyDescent="0.45">
      <c r="A266" s="75"/>
      <c r="B266" s="10" t="s">
        <v>539</v>
      </c>
      <c r="C266" s="34" t="s">
        <v>539</v>
      </c>
      <c r="D266" s="10" t="s">
        <v>540</v>
      </c>
      <c r="E266" s="11" t="s">
        <v>61</v>
      </c>
      <c r="F266" s="11">
        <v>0</v>
      </c>
      <c r="G266" s="11"/>
      <c r="H266" s="16"/>
      <c r="I266" s="16"/>
      <c r="J266" s="17"/>
      <c r="K266" s="101"/>
      <c r="L266" s="17"/>
      <c r="M266" s="17"/>
      <c r="N266" s="17"/>
      <c r="O266" s="101"/>
      <c r="P266" s="16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6"/>
      <c r="AE266" s="16"/>
      <c r="AF266" s="16"/>
      <c r="AG266" s="16"/>
      <c r="AH266" s="17"/>
      <c r="AI266" s="17"/>
      <c r="AJ266" s="17"/>
      <c r="AK266" s="17"/>
      <c r="AL266" s="17"/>
      <c r="AM266" s="18">
        <f t="shared" si="10"/>
        <v>0</v>
      </c>
      <c r="AN266" s="116">
        <f t="shared" si="11"/>
        <v>0</v>
      </c>
    </row>
    <row r="267" spans="1:40" ht="23.25" hidden="1" customHeight="1" x14ac:dyDescent="0.45">
      <c r="A267" s="75"/>
      <c r="B267" s="10" t="s">
        <v>541</v>
      </c>
      <c r="C267" s="34" t="s">
        <v>541</v>
      </c>
      <c r="D267" s="10" t="s">
        <v>542</v>
      </c>
      <c r="E267" s="11" t="s">
        <v>61</v>
      </c>
      <c r="F267" s="11">
        <v>0</v>
      </c>
      <c r="G267" s="11"/>
      <c r="H267" s="16"/>
      <c r="I267" s="16"/>
      <c r="J267" s="17"/>
      <c r="K267" s="101"/>
      <c r="L267" s="17"/>
      <c r="M267" s="17"/>
      <c r="N267" s="17"/>
      <c r="O267" s="101"/>
      <c r="P267" s="16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6"/>
      <c r="AE267" s="16"/>
      <c r="AF267" s="16"/>
      <c r="AG267" s="16"/>
      <c r="AH267" s="17"/>
      <c r="AI267" s="17"/>
      <c r="AJ267" s="17"/>
      <c r="AK267" s="17"/>
      <c r="AL267" s="17"/>
      <c r="AM267" s="18">
        <f t="shared" si="10"/>
        <v>0</v>
      </c>
      <c r="AN267" s="116">
        <f t="shared" si="11"/>
        <v>0</v>
      </c>
    </row>
    <row r="268" spans="1:40" ht="23.25" hidden="1" customHeight="1" x14ac:dyDescent="0.45">
      <c r="A268" s="11"/>
      <c r="B268" s="10" t="s">
        <v>543</v>
      </c>
      <c r="C268" s="34" t="s">
        <v>543</v>
      </c>
      <c r="D268" s="10" t="s">
        <v>544</v>
      </c>
      <c r="E268" s="11" t="s">
        <v>265</v>
      </c>
      <c r="F268" s="11">
        <v>0</v>
      </c>
      <c r="G268" s="11"/>
      <c r="H268" s="16"/>
      <c r="I268" s="16"/>
      <c r="J268" s="17"/>
      <c r="K268" s="101"/>
      <c r="L268" s="17"/>
      <c r="M268" s="17"/>
      <c r="N268" s="17"/>
      <c r="O268" s="101"/>
      <c r="P268" s="16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6"/>
      <c r="AE268" s="16"/>
      <c r="AF268" s="16"/>
      <c r="AG268" s="16"/>
      <c r="AH268" s="17"/>
      <c r="AI268" s="17"/>
      <c r="AJ268" s="17"/>
      <c r="AK268" s="17"/>
      <c r="AL268" s="17"/>
      <c r="AM268" s="18">
        <f t="shared" si="10"/>
        <v>0</v>
      </c>
      <c r="AN268" s="116">
        <f t="shared" si="11"/>
        <v>0</v>
      </c>
    </row>
    <row r="269" spans="1:40" ht="23.25" hidden="1" customHeight="1" x14ac:dyDescent="0.45">
      <c r="A269" s="11"/>
      <c r="B269" s="10" t="s">
        <v>545</v>
      </c>
      <c r="C269" s="34" t="s">
        <v>545</v>
      </c>
      <c r="D269" s="10" t="s">
        <v>546</v>
      </c>
      <c r="E269" s="11" t="s">
        <v>532</v>
      </c>
      <c r="F269" s="11">
        <v>0</v>
      </c>
      <c r="G269" s="11"/>
      <c r="H269" s="16"/>
      <c r="I269" s="16"/>
      <c r="J269" s="17"/>
      <c r="K269" s="101"/>
      <c r="L269" s="17"/>
      <c r="M269" s="17"/>
      <c r="N269" s="17"/>
      <c r="O269" s="101"/>
      <c r="P269" s="16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6"/>
      <c r="AE269" s="16"/>
      <c r="AF269" s="16"/>
      <c r="AG269" s="16"/>
      <c r="AH269" s="17"/>
      <c r="AI269" s="17"/>
      <c r="AJ269" s="17"/>
      <c r="AK269" s="17"/>
      <c r="AL269" s="17"/>
      <c r="AM269" s="18">
        <f t="shared" si="10"/>
        <v>0</v>
      </c>
      <c r="AN269" s="116">
        <f t="shared" si="11"/>
        <v>0</v>
      </c>
    </row>
    <row r="270" spans="1:40" ht="23.25" hidden="1" customHeight="1" x14ac:dyDescent="0.45">
      <c r="A270" s="75"/>
      <c r="B270" s="10" t="s">
        <v>547</v>
      </c>
      <c r="C270" s="34" t="s">
        <v>547</v>
      </c>
      <c r="D270" s="10" t="s">
        <v>548</v>
      </c>
      <c r="E270" s="11" t="s">
        <v>532</v>
      </c>
      <c r="F270" s="11">
        <v>0</v>
      </c>
      <c r="G270" s="11"/>
      <c r="H270" s="16"/>
      <c r="I270" s="16"/>
      <c r="J270" s="17"/>
      <c r="K270" s="101"/>
      <c r="L270" s="17"/>
      <c r="M270" s="17"/>
      <c r="N270" s="17"/>
      <c r="O270" s="101"/>
      <c r="P270" s="16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6"/>
      <c r="AE270" s="16"/>
      <c r="AF270" s="16"/>
      <c r="AG270" s="16"/>
      <c r="AH270" s="17"/>
      <c r="AI270" s="17"/>
      <c r="AJ270" s="17"/>
      <c r="AK270" s="17"/>
      <c r="AL270" s="17"/>
      <c r="AM270" s="18">
        <f t="shared" si="10"/>
        <v>0</v>
      </c>
      <c r="AN270" s="116">
        <f t="shared" si="11"/>
        <v>0</v>
      </c>
    </row>
    <row r="271" spans="1:40" ht="23.25" hidden="1" customHeight="1" x14ac:dyDescent="0.45">
      <c r="A271" s="75"/>
      <c r="B271" s="10" t="s">
        <v>549</v>
      </c>
      <c r="C271" s="34" t="s">
        <v>549</v>
      </c>
      <c r="D271" s="10" t="s">
        <v>550</v>
      </c>
      <c r="E271" s="11" t="s">
        <v>265</v>
      </c>
      <c r="F271" s="11">
        <v>0</v>
      </c>
      <c r="G271" s="11"/>
      <c r="H271" s="16"/>
      <c r="I271" s="16"/>
      <c r="J271" s="17"/>
      <c r="K271" s="101"/>
      <c r="L271" s="17"/>
      <c r="M271" s="17"/>
      <c r="N271" s="17"/>
      <c r="O271" s="101"/>
      <c r="P271" s="16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6"/>
      <c r="AE271" s="16"/>
      <c r="AF271" s="16"/>
      <c r="AG271" s="16"/>
      <c r="AH271" s="17"/>
      <c r="AI271" s="17"/>
      <c r="AJ271" s="17"/>
      <c r="AK271" s="17"/>
      <c r="AL271" s="17"/>
      <c r="AM271" s="18">
        <f t="shared" si="10"/>
        <v>0</v>
      </c>
      <c r="AN271" s="116">
        <f t="shared" si="11"/>
        <v>0</v>
      </c>
    </row>
    <row r="272" spans="1:40" ht="23.25" hidden="1" customHeight="1" x14ac:dyDescent="0.45">
      <c r="A272" s="11"/>
      <c r="B272" s="10" t="s">
        <v>551</v>
      </c>
      <c r="C272" s="34" t="s">
        <v>551</v>
      </c>
      <c r="D272" s="10" t="s">
        <v>552</v>
      </c>
      <c r="E272" s="11" t="s">
        <v>553</v>
      </c>
      <c r="F272" s="11">
        <v>0</v>
      </c>
      <c r="G272" s="11"/>
      <c r="H272" s="16"/>
      <c r="I272" s="16"/>
      <c r="J272" s="17"/>
      <c r="K272" s="101"/>
      <c r="L272" s="17"/>
      <c r="M272" s="17"/>
      <c r="N272" s="17"/>
      <c r="O272" s="101"/>
      <c r="P272" s="16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6"/>
      <c r="AE272" s="16"/>
      <c r="AF272" s="16"/>
      <c r="AG272" s="16"/>
      <c r="AH272" s="17"/>
      <c r="AI272" s="17"/>
      <c r="AJ272" s="17"/>
      <c r="AK272" s="17"/>
      <c r="AL272" s="17"/>
      <c r="AM272" s="18">
        <f t="shared" si="10"/>
        <v>0</v>
      </c>
      <c r="AN272" s="116">
        <f t="shared" si="11"/>
        <v>0</v>
      </c>
    </row>
    <row r="273" spans="1:40" ht="23.25" hidden="1" customHeight="1" x14ac:dyDescent="0.45">
      <c r="A273" s="11"/>
      <c r="B273" s="10" t="s">
        <v>554</v>
      </c>
      <c r="C273" s="34" t="s">
        <v>554</v>
      </c>
      <c r="D273" s="10" t="s">
        <v>555</v>
      </c>
      <c r="E273" s="11" t="s">
        <v>383</v>
      </c>
      <c r="F273" s="11">
        <v>0</v>
      </c>
      <c r="G273" s="11"/>
      <c r="H273" s="16"/>
      <c r="I273" s="16"/>
      <c r="J273" s="17"/>
      <c r="K273" s="101"/>
      <c r="L273" s="17"/>
      <c r="M273" s="17"/>
      <c r="N273" s="17"/>
      <c r="O273" s="101"/>
      <c r="P273" s="16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6"/>
      <c r="AE273" s="16"/>
      <c r="AF273" s="16"/>
      <c r="AG273" s="16"/>
      <c r="AH273" s="17"/>
      <c r="AI273" s="17"/>
      <c r="AJ273" s="17"/>
      <c r="AK273" s="17"/>
      <c r="AL273" s="17"/>
      <c r="AM273" s="18">
        <f t="shared" si="10"/>
        <v>0</v>
      </c>
      <c r="AN273" s="116">
        <f t="shared" si="11"/>
        <v>0</v>
      </c>
    </row>
    <row r="274" spans="1:40" ht="23.25" hidden="1" customHeight="1" x14ac:dyDescent="0.45">
      <c r="A274" s="11"/>
      <c r="B274" s="10" t="s">
        <v>556</v>
      </c>
      <c r="C274" s="34" t="s">
        <v>556</v>
      </c>
      <c r="D274" s="10" t="s">
        <v>557</v>
      </c>
      <c r="E274" s="11" t="s">
        <v>61</v>
      </c>
      <c r="F274" s="11">
        <v>0</v>
      </c>
      <c r="G274" s="11"/>
      <c r="H274" s="16"/>
      <c r="I274" s="16"/>
      <c r="J274" s="17"/>
      <c r="K274" s="101"/>
      <c r="L274" s="17"/>
      <c r="M274" s="17"/>
      <c r="N274" s="17"/>
      <c r="O274" s="101"/>
      <c r="P274" s="16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6"/>
      <c r="AE274" s="16"/>
      <c r="AF274" s="16"/>
      <c r="AG274" s="16"/>
      <c r="AH274" s="17"/>
      <c r="AI274" s="17"/>
      <c r="AJ274" s="17"/>
      <c r="AK274" s="17"/>
      <c r="AL274" s="17"/>
      <c r="AM274" s="18">
        <f t="shared" si="10"/>
        <v>0</v>
      </c>
      <c r="AN274" s="116">
        <f t="shared" si="11"/>
        <v>0</v>
      </c>
    </row>
    <row r="275" spans="1:40" ht="23.25" hidden="1" customHeight="1" x14ac:dyDescent="0.45">
      <c r="A275" s="11"/>
      <c r="B275" s="10" t="s">
        <v>558</v>
      </c>
      <c r="C275" s="34" t="s">
        <v>558</v>
      </c>
      <c r="D275" s="10" t="s">
        <v>559</v>
      </c>
      <c r="E275" s="11" t="s">
        <v>560</v>
      </c>
      <c r="F275" s="11">
        <v>0</v>
      </c>
      <c r="G275" s="11"/>
      <c r="H275" s="16"/>
      <c r="I275" s="16"/>
      <c r="J275" s="17"/>
      <c r="K275" s="101"/>
      <c r="L275" s="17"/>
      <c r="M275" s="17"/>
      <c r="N275" s="17"/>
      <c r="O275" s="101"/>
      <c r="P275" s="16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6"/>
      <c r="AE275" s="16"/>
      <c r="AF275" s="16"/>
      <c r="AG275" s="16"/>
      <c r="AH275" s="17"/>
      <c r="AI275" s="17"/>
      <c r="AJ275" s="17"/>
      <c r="AK275" s="17"/>
      <c r="AL275" s="17"/>
      <c r="AM275" s="18">
        <f t="shared" si="10"/>
        <v>0</v>
      </c>
      <c r="AN275" s="116">
        <f t="shared" si="11"/>
        <v>0</v>
      </c>
    </row>
    <row r="276" spans="1:40" ht="23.25" hidden="1" customHeight="1" x14ac:dyDescent="0.45">
      <c r="A276" s="11"/>
      <c r="B276" s="10" t="s">
        <v>561</v>
      </c>
      <c r="C276" s="34" t="s">
        <v>561</v>
      </c>
      <c r="D276" s="10" t="s">
        <v>562</v>
      </c>
      <c r="E276" s="11" t="s">
        <v>563</v>
      </c>
      <c r="F276" s="11">
        <v>0</v>
      </c>
      <c r="G276" s="11"/>
      <c r="H276" s="16"/>
      <c r="I276" s="16"/>
      <c r="J276" s="17"/>
      <c r="K276" s="101"/>
      <c r="L276" s="17"/>
      <c r="M276" s="17"/>
      <c r="N276" s="17"/>
      <c r="O276" s="101"/>
      <c r="P276" s="16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6"/>
      <c r="AE276" s="16"/>
      <c r="AF276" s="16"/>
      <c r="AG276" s="16"/>
      <c r="AH276" s="17"/>
      <c r="AI276" s="17"/>
      <c r="AJ276" s="17"/>
      <c r="AK276" s="17"/>
      <c r="AL276" s="17"/>
      <c r="AM276" s="18">
        <f t="shared" si="10"/>
        <v>0</v>
      </c>
      <c r="AN276" s="116">
        <f t="shared" si="11"/>
        <v>0</v>
      </c>
    </row>
    <row r="277" spans="1:40" ht="23.25" hidden="1" customHeight="1" x14ac:dyDescent="0.45">
      <c r="A277" s="75"/>
      <c r="B277" s="10" t="s">
        <v>1265</v>
      </c>
      <c r="C277" s="34" t="s">
        <v>1265</v>
      </c>
      <c r="D277" s="10" t="s">
        <v>1266</v>
      </c>
      <c r="E277" s="11" t="s">
        <v>265</v>
      </c>
      <c r="F277" s="11">
        <v>0</v>
      </c>
      <c r="G277" s="11"/>
      <c r="H277" s="16"/>
      <c r="I277" s="16"/>
      <c r="J277" s="17"/>
      <c r="K277" s="101"/>
      <c r="L277" s="17"/>
      <c r="M277" s="17"/>
      <c r="N277" s="17"/>
      <c r="O277" s="101"/>
      <c r="P277" s="16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6"/>
      <c r="AE277" s="16"/>
      <c r="AF277" s="16"/>
      <c r="AG277" s="16"/>
      <c r="AH277" s="17"/>
      <c r="AI277" s="17"/>
      <c r="AJ277" s="17"/>
      <c r="AK277" s="17"/>
      <c r="AL277" s="17"/>
      <c r="AM277" s="18">
        <f t="shared" si="10"/>
        <v>0</v>
      </c>
      <c r="AN277" s="116">
        <f t="shared" si="11"/>
        <v>0</v>
      </c>
    </row>
    <row r="278" spans="1:40" ht="28.5" hidden="1" customHeight="1" x14ac:dyDescent="0.45">
      <c r="A278" s="11"/>
      <c r="B278" s="10" t="s">
        <v>1154</v>
      </c>
      <c r="C278" s="34" t="s">
        <v>1154</v>
      </c>
      <c r="D278" s="10" t="s">
        <v>1155</v>
      </c>
      <c r="E278" s="11" t="s">
        <v>265</v>
      </c>
      <c r="F278" s="11">
        <v>0</v>
      </c>
      <c r="G278" s="11"/>
      <c r="H278" s="16"/>
      <c r="I278" s="16"/>
      <c r="J278" s="17"/>
      <c r="K278" s="101"/>
      <c r="L278" s="17"/>
      <c r="M278" s="17"/>
      <c r="N278" s="17"/>
      <c r="O278" s="101"/>
      <c r="P278" s="16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6"/>
      <c r="AE278" s="16"/>
      <c r="AF278" s="16"/>
      <c r="AG278" s="16"/>
      <c r="AH278" s="17"/>
      <c r="AI278" s="17"/>
      <c r="AJ278" s="17"/>
      <c r="AK278" s="17"/>
      <c r="AL278" s="17"/>
      <c r="AM278" s="18">
        <f t="shared" si="10"/>
        <v>0</v>
      </c>
      <c r="AN278" s="116">
        <f t="shared" si="11"/>
        <v>0</v>
      </c>
    </row>
    <row r="279" spans="1:40" ht="25.5" hidden="1" customHeight="1" x14ac:dyDescent="0.45">
      <c r="A279" s="11"/>
      <c r="B279" s="10" t="s">
        <v>564</v>
      </c>
      <c r="C279" s="34" t="s">
        <v>564</v>
      </c>
      <c r="D279" s="10" t="s">
        <v>565</v>
      </c>
      <c r="E279" s="11" t="s">
        <v>265</v>
      </c>
      <c r="F279" s="11">
        <v>0</v>
      </c>
      <c r="G279" s="11"/>
      <c r="H279" s="16"/>
      <c r="I279" s="16"/>
      <c r="J279" s="17"/>
      <c r="K279" s="101"/>
      <c r="L279" s="17"/>
      <c r="M279" s="17"/>
      <c r="N279" s="17"/>
      <c r="O279" s="101"/>
      <c r="P279" s="16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6"/>
      <c r="AE279" s="16"/>
      <c r="AF279" s="16"/>
      <c r="AG279" s="16"/>
      <c r="AH279" s="17"/>
      <c r="AI279" s="17"/>
      <c r="AJ279" s="17"/>
      <c r="AK279" s="17"/>
      <c r="AL279" s="17"/>
      <c r="AM279" s="18">
        <f t="shared" si="10"/>
        <v>0</v>
      </c>
      <c r="AN279" s="116">
        <f t="shared" si="11"/>
        <v>0</v>
      </c>
    </row>
    <row r="280" spans="1:40" ht="23.25" customHeight="1" x14ac:dyDescent="0.45">
      <c r="A280" s="11"/>
      <c r="B280" s="10" t="s">
        <v>566</v>
      </c>
      <c r="C280" s="34">
        <v>1021601047</v>
      </c>
      <c r="D280" s="10" t="s">
        <v>1775</v>
      </c>
      <c r="E280" s="11" t="s">
        <v>61</v>
      </c>
      <c r="F280" s="11">
        <v>0</v>
      </c>
      <c r="G280" s="11"/>
      <c r="H280" s="16">
        <v>112</v>
      </c>
      <c r="I280" s="16"/>
      <c r="J280" s="17"/>
      <c r="K280" s="101"/>
      <c r="L280" s="17"/>
      <c r="M280" s="17"/>
      <c r="N280" s="17">
        <v>112</v>
      </c>
      <c r="O280" s="101"/>
      <c r="P280" s="16"/>
      <c r="Q280" s="17"/>
      <c r="R280" s="17">
        <v>112</v>
      </c>
      <c r="S280" s="17"/>
      <c r="T280" s="17"/>
      <c r="U280" s="17"/>
      <c r="V280" s="17">
        <v>100</v>
      </c>
      <c r="W280" s="17"/>
      <c r="X280" s="17"/>
      <c r="Y280" s="17"/>
      <c r="Z280" s="17"/>
      <c r="AA280" s="17"/>
      <c r="AB280" s="17">
        <v>100</v>
      </c>
      <c r="AC280" s="17"/>
      <c r="AD280" s="16"/>
      <c r="AE280" s="16">
        <v>100</v>
      </c>
      <c r="AF280" s="16"/>
      <c r="AG280" s="16"/>
      <c r="AH280" s="17"/>
      <c r="AI280" s="17">
        <v>50</v>
      </c>
      <c r="AJ280" s="17">
        <v>100</v>
      </c>
      <c r="AK280" s="17"/>
      <c r="AL280" s="17"/>
      <c r="AM280" s="18">
        <f t="shared" si="10"/>
        <v>786</v>
      </c>
      <c r="AN280" s="116">
        <f t="shared" si="11"/>
        <v>0</v>
      </c>
    </row>
    <row r="281" spans="1:40" ht="23.25" customHeight="1" x14ac:dyDescent="0.45">
      <c r="A281" s="11"/>
      <c r="B281" s="10" t="s">
        <v>568</v>
      </c>
      <c r="C281" s="34" t="s">
        <v>568</v>
      </c>
      <c r="D281" s="10" t="s">
        <v>569</v>
      </c>
      <c r="E281" s="11" t="s">
        <v>61</v>
      </c>
      <c r="F281" s="11">
        <v>0</v>
      </c>
      <c r="G281" s="11"/>
      <c r="H281" s="16">
        <v>100</v>
      </c>
      <c r="I281" s="16"/>
      <c r="J281" s="17"/>
      <c r="K281" s="101"/>
      <c r="L281" s="17"/>
      <c r="M281" s="17"/>
      <c r="N281" s="17">
        <v>100</v>
      </c>
      <c r="O281" s="101"/>
      <c r="P281" s="16"/>
      <c r="Q281" s="17"/>
      <c r="R281" s="17">
        <v>100</v>
      </c>
      <c r="S281" s="17"/>
      <c r="T281" s="17"/>
      <c r="U281" s="17"/>
      <c r="V281" s="17">
        <v>100</v>
      </c>
      <c r="W281" s="17"/>
      <c r="X281" s="17"/>
      <c r="Y281" s="17"/>
      <c r="Z281" s="17"/>
      <c r="AA281" s="17"/>
      <c r="AB281" s="17">
        <v>100</v>
      </c>
      <c r="AC281" s="17"/>
      <c r="AD281" s="16"/>
      <c r="AE281" s="16">
        <v>100</v>
      </c>
      <c r="AF281" s="16"/>
      <c r="AG281" s="16"/>
      <c r="AH281" s="17"/>
      <c r="AI281" s="17"/>
      <c r="AJ281" s="17">
        <v>100</v>
      </c>
      <c r="AK281" s="17"/>
      <c r="AL281" s="17"/>
      <c r="AM281" s="18">
        <f t="shared" si="10"/>
        <v>700</v>
      </c>
      <c r="AN281" s="116">
        <f t="shared" si="11"/>
        <v>0</v>
      </c>
    </row>
    <row r="282" spans="1:40" ht="23.25" hidden="1" customHeight="1" x14ac:dyDescent="0.45">
      <c r="A282" s="75"/>
      <c r="B282" s="10" t="s">
        <v>570</v>
      </c>
      <c r="C282" s="34" t="s">
        <v>570</v>
      </c>
      <c r="D282" s="10" t="s">
        <v>571</v>
      </c>
      <c r="E282" s="11" t="s">
        <v>265</v>
      </c>
      <c r="F282" s="11">
        <v>0</v>
      </c>
      <c r="G282" s="11"/>
      <c r="H282" s="16"/>
      <c r="I282" s="16"/>
      <c r="J282" s="17"/>
      <c r="K282" s="101"/>
      <c r="L282" s="17"/>
      <c r="M282" s="17"/>
      <c r="N282" s="17"/>
      <c r="O282" s="101"/>
      <c r="P282" s="16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6"/>
      <c r="AE282" s="16"/>
      <c r="AF282" s="16"/>
      <c r="AG282" s="16"/>
      <c r="AH282" s="17"/>
      <c r="AI282" s="17"/>
      <c r="AJ282" s="17"/>
      <c r="AK282" s="17"/>
      <c r="AL282" s="17"/>
      <c r="AM282" s="18">
        <f t="shared" si="10"/>
        <v>0</v>
      </c>
      <c r="AN282" s="116">
        <f t="shared" si="11"/>
        <v>0</v>
      </c>
    </row>
    <row r="283" spans="1:40" ht="23.25" hidden="1" customHeight="1" x14ac:dyDescent="0.45">
      <c r="A283" s="75"/>
      <c r="B283" s="10" t="s">
        <v>572</v>
      </c>
      <c r="C283" s="34" t="s">
        <v>572</v>
      </c>
      <c r="D283" s="10" t="s">
        <v>573</v>
      </c>
      <c r="E283" s="11" t="s">
        <v>265</v>
      </c>
      <c r="F283" s="11">
        <v>0</v>
      </c>
      <c r="G283" s="11"/>
      <c r="H283" s="16"/>
      <c r="I283" s="16"/>
      <c r="J283" s="17"/>
      <c r="K283" s="101"/>
      <c r="L283" s="17"/>
      <c r="M283" s="17"/>
      <c r="N283" s="17"/>
      <c r="O283" s="101"/>
      <c r="P283" s="16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6"/>
      <c r="AE283" s="16"/>
      <c r="AF283" s="16"/>
      <c r="AG283" s="16"/>
      <c r="AH283" s="17"/>
      <c r="AI283" s="17"/>
      <c r="AJ283" s="17"/>
      <c r="AK283" s="17"/>
      <c r="AL283" s="17"/>
      <c r="AM283" s="18">
        <f t="shared" si="10"/>
        <v>0</v>
      </c>
      <c r="AN283" s="116">
        <f t="shared" si="11"/>
        <v>0</v>
      </c>
    </row>
    <row r="284" spans="1:40" ht="23.25" hidden="1" customHeight="1" x14ac:dyDescent="0.45">
      <c r="A284" s="74"/>
      <c r="B284" s="10" t="s">
        <v>1380</v>
      </c>
      <c r="C284" s="34" t="s">
        <v>1380</v>
      </c>
      <c r="D284" s="10" t="s">
        <v>1381</v>
      </c>
      <c r="E284" s="11" t="s">
        <v>61</v>
      </c>
      <c r="F284" s="11">
        <v>0</v>
      </c>
      <c r="G284" s="11"/>
      <c r="H284" s="16"/>
      <c r="I284" s="16"/>
      <c r="J284" s="17"/>
      <c r="K284" s="101"/>
      <c r="L284" s="17"/>
      <c r="M284" s="17"/>
      <c r="N284" s="17"/>
      <c r="O284" s="101"/>
      <c r="P284" s="16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6"/>
      <c r="AE284" s="16"/>
      <c r="AF284" s="16"/>
      <c r="AG284" s="16"/>
      <c r="AH284" s="17"/>
      <c r="AI284" s="17"/>
      <c r="AJ284" s="17"/>
      <c r="AK284" s="17"/>
      <c r="AL284" s="17"/>
      <c r="AM284" s="18">
        <f t="shared" si="10"/>
        <v>0</v>
      </c>
      <c r="AN284" s="116">
        <f t="shared" si="11"/>
        <v>0</v>
      </c>
    </row>
    <row r="285" spans="1:40" ht="23.25" hidden="1" customHeight="1" x14ac:dyDescent="0.45">
      <c r="A285" s="74"/>
      <c r="B285" s="10" t="s">
        <v>1378</v>
      </c>
      <c r="C285" s="34" t="s">
        <v>1378</v>
      </c>
      <c r="D285" s="10" t="s">
        <v>1379</v>
      </c>
      <c r="E285" s="11" t="s">
        <v>61</v>
      </c>
      <c r="F285" s="11">
        <v>0</v>
      </c>
      <c r="G285" s="11"/>
      <c r="H285" s="16"/>
      <c r="I285" s="16"/>
      <c r="J285" s="17"/>
      <c r="K285" s="101"/>
      <c r="L285" s="17"/>
      <c r="M285" s="17"/>
      <c r="N285" s="17"/>
      <c r="O285" s="101"/>
      <c r="P285" s="16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6"/>
      <c r="AE285" s="16"/>
      <c r="AF285" s="16"/>
      <c r="AG285" s="16"/>
      <c r="AH285" s="17"/>
      <c r="AI285" s="17"/>
      <c r="AJ285" s="17"/>
      <c r="AK285" s="17"/>
      <c r="AL285" s="17"/>
      <c r="AM285" s="18">
        <f t="shared" si="10"/>
        <v>0</v>
      </c>
      <c r="AN285" s="116">
        <f t="shared" si="11"/>
        <v>0</v>
      </c>
    </row>
    <row r="286" spans="1:40" ht="23.25" hidden="1" customHeight="1" x14ac:dyDescent="0.45">
      <c r="A286" s="11"/>
      <c r="B286" s="10" t="s">
        <v>1400</v>
      </c>
      <c r="C286" s="34" t="s">
        <v>1400</v>
      </c>
      <c r="D286" s="10" t="s">
        <v>1427</v>
      </c>
      <c r="E286" s="11" t="s">
        <v>61</v>
      </c>
      <c r="F286" s="11">
        <v>0</v>
      </c>
      <c r="G286" s="11"/>
      <c r="H286" s="16"/>
      <c r="I286" s="16"/>
      <c r="J286" s="17"/>
      <c r="K286" s="101"/>
      <c r="L286" s="17"/>
      <c r="M286" s="17"/>
      <c r="N286" s="17"/>
      <c r="O286" s="101"/>
      <c r="P286" s="16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6"/>
      <c r="AE286" s="16"/>
      <c r="AF286" s="16"/>
      <c r="AG286" s="16"/>
      <c r="AH286" s="17"/>
      <c r="AI286" s="17"/>
      <c r="AJ286" s="17"/>
      <c r="AK286" s="17"/>
      <c r="AL286" s="17"/>
      <c r="AM286" s="18">
        <f t="shared" si="10"/>
        <v>0</v>
      </c>
      <c r="AN286" s="116">
        <f t="shared" si="11"/>
        <v>0</v>
      </c>
    </row>
    <row r="287" spans="1:40" ht="23.25" hidden="1" customHeight="1" x14ac:dyDescent="0.45">
      <c r="A287" s="11"/>
      <c r="B287" s="10" t="s">
        <v>1401</v>
      </c>
      <c r="C287" s="34" t="s">
        <v>1401</v>
      </c>
      <c r="D287" s="10" t="s">
        <v>1551</v>
      </c>
      <c r="E287" s="11" t="s">
        <v>61</v>
      </c>
      <c r="F287" s="11">
        <v>0</v>
      </c>
      <c r="G287" s="11"/>
      <c r="H287" s="16"/>
      <c r="I287" s="16"/>
      <c r="J287" s="17"/>
      <c r="K287" s="101"/>
      <c r="L287" s="17"/>
      <c r="M287" s="17"/>
      <c r="N287" s="17"/>
      <c r="O287" s="101"/>
      <c r="P287" s="16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6"/>
      <c r="AE287" s="16"/>
      <c r="AF287" s="16"/>
      <c r="AG287" s="16"/>
      <c r="AH287" s="17"/>
      <c r="AI287" s="17"/>
      <c r="AJ287" s="17"/>
      <c r="AK287" s="17"/>
      <c r="AL287" s="17"/>
      <c r="AM287" s="18">
        <f t="shared" si="10"/>
        <v>0</v>
      </c>
      <c r="AN287" s="116">
        <f t="shared" si="11"/>
        <v>0</v>
      </c>
    </row>
    <row r="288" spans="1:40" ht="23.25" hidden="1" customHeight="1" x14ac:dyDescent="0.45">
      <c r="A288" s="11"/>
      <c r="B288" s="10" t="s">
        <v>1402</v>
      </c>
      <c r="C288" s="34" t="s">
        <v>1402</v>
      </c>
      <c r="D288" s="10" t="s">
        <v>1449</v>
      </c>
      <c r="E288" s="11" t="s">
        <v>61</v>
      </c>
      <c r="F288" s="11">
        <v>0</v>
      </c>
      <c r="G288" s="11"/>
      <c r="H288" s="16"/>
      <c r="I288" s="16"/>
      <c r="J288" s="17"/>
      <c r="K288" s="101"/>
      <c r="L288" s="17"/>
      <c r="M288" s="17"/>
      <c r="N288" s="17"/>
      <c r="O288" s="101"/>
      <c r="P288" s="16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6"/>
      <c r="AE288" s="16"/>
      <c r="AF288" s="16"/>
      <c r="AG288" s="16"/>
      <c r="AH288" s="17"/>
      <c r="AI288" s="17"/>
      <c r="AJ288" s="17"/>
      <c r="AK288" s="17"/>
      <c r="AL288" s="17"/>
      <c r="AM288" s="18">
        <f t="shared" si="10"/>
        <v>0</v>
      </c>
      <c r="AN288" s="116">
        <f t="shared" si="11"/>
        <v>0</v>
      </c>
    </row>
    <row r="289" spans="1:40" ht="0.75" hidden="1" customHeight="1" x14ac:dyDescent="0.45">
      <c r="A289" s="11"/>
      <c r="B289" s="21" t="s">
        <v>1403</v>
      </c>
      <c r="C289" s="114" t="s">
        <v>1403</v>
      </c>
      <c r="D289" s="21" t="s">
        <v>1426</v>
      </c>
      <c r="E289" s="11" t="s">
        <v>61</v>
      </c>
      <c r="F289" s="11">
        <v>0</v>
      </c>
      <c r="G289" s="11"/>
      <c r="H289" s="16"/>
      <c r="I289" s="16"/>
      <c r="J289" s="17"/>
      <c r="K289" s="101"/>
      <c r="L289" s="17"/>
      <c r="M289" s="17"/>
      <c r="N289" s="17"/>
      <c r="O289" s="101"/>
      <c r="P289" s="16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6"/>
      <c r="AE289" s="16"/>
      <c r="AF289" s="16"/>
      <c r="AG289" s="16"/>
      <c r="AH289" s="17"/>
      <c r="AI289" s="17"/>
      <c r="AJ289" s="17"/>
      <c r="AK289" s="17"/>
      <c r="AL289" s="17"/>
      <c r="AM289" s="18">
        <f t="shared" si="10"/>
        <v>0</v>
      </c>
      <c r="AN289" s="116">
        <f t="shared" si="11"/>
        <v>0</v>
      </c>
    </row>
    <row r="290" spans="1:40" ht="22.5" customHeight="1" x14ac:dyDescent="0.45">
      <c r="A290" s="11"/>
      <c r="B290" s="10" t="s">
        <v>574</v>
      </c>
      <c r="C290" s="34">
        <v>1021701020</v>
      </c>
      <c r="D290" s="10" t="s">
        <v>575</v>
      </c>
      <c r="E290" s="11" t="s">
        <v>61</v>
      </c>
      <c r="F290" s="22">
        <v>0</v>
      </c>
      <c r="G290" s="11"/>
      <c r="H290" s="16">
        <v>400</v>
      </c>
      <c r="I290" s="16">
        <v>500</v>
      </c>
      <c r="J290" s="17"/>
      <c r="K290" s="101">
        <v>500</v>
      </c>
      <c r="L290" s="17">
        <v>300</v>
      </c>
      <c r="M290" s="17"/>
      <c r="N290" s="17">
        <v>200</v>
      </c>
      <c r="O290" s="101">
        <v>300</v>
      </c>
      <c r="P290" s="16">
        <v>500</v>
      </c>
      <c r="Q290" s="17">
        <v>500</v>
      </c>
      <c r="R290" s="17"/>
      <c r="S290" s="17">
        <v>150</v>
      </c>
      <c r="T290" s="17"/>
      <c r="U290" s="17">
        <v>500</v>
      </c>
      <c r="V290" s="17">
        <v>250</v>
      </c>
      <c r="W290" s="17">
        <f>300+200</f>
        <v>500</v>
      </c>
      <c r="X290" s="17"/>
      <c r="Y290" s="17">
        <v>250</v>
      </c>
      <c r="Z290" s="17">
        <v>350</v>
      </c>
      <c r="AA290" s="17"/>
      <c r="AB290" s="17">
        <v>350</v>
      </c>
      <c r="AC290" s="17">
        <v>250</v>
      </c>
      <c r="AD290" s="16"/>
      <c r="AE290" s="16">
        <f>300+300</f>
        <v>600</v>
      </c>
      <c r="AF290" s="16">
        <v>400</v>
      </c>
      <c r="AG290" s="16">
        <v>400</v>
      </c>
      <c r="AH290" s="17"/>
      <c r="AI290" s="17">
        <f>200+300</f>
        <v>500</v>
      </c>
      <c r="AJ290" s="17">
        <v>300</v>
      </c>
      <c r="AK290" s="17">
        <v>300</v>
      </c>
      <c r="AL290" s="17"/>
      <c r="AM290" s="18">
        <f t="shared" si="10"/>
        <v>8300</v>
      </c>
      <c r="AN290" s="116">
        <f t="shared" si="11"/>
        <v>0</v>
      </c>
    </row>
    <row r="291" spans="1:40" ht="23.25" hidden="1" customHeight="1" x14ac:dyDescent="0.45">
      <c r="A291" s="11"/>
      <c r="B291" s="10" t="s">
        <v>577</v>
      </c>
      <c r="C291" s="34" t="s">
        <v>577</v>
      </c>
      <c r="D291" s="10" t="s">
        <v>578</v>
      </c>
      <c r="E291" s="11" t="s">
        <v>61</v>
      </c>
      <c r="F291" s="11">
        <v>0</v>
      </c>
      <c r="G291" s="11"/>
      <c r="H291" s="16"/>
      <c r="I291" s="16"/>
      <c r="J291" s="17"/>
      <c r="K291" s="101"/>
      <c r="L291" s="17"/>
      <c r="M291" s="17"/>
      <c r="N291" s="17"/>
      <c r="O291" s="101"/>
      <c r="P291" s="16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6"/>
      <c r="AE291" s="16"/>
      <c r="AF291" s="16"/>
      <c r="AG291" s="16"/>
      <c r="AH291" s="17"/>
      <c r="AI291" s="17"/>
      <c r="AJ291" s="17"/>
      <c r="AK291" s="17"/>
      <c r="AL291" s="17"/>
      <c r="AM291" s="18">
        <f t="shared" si="10"/>
        <v>0</v>
      </c>
      <c r="AN291" s="116">
        <f t="shared" si="11"/>
        <v>0</v>
      </c>
    </row>
    <row r="292" spans="1:40" ht="23.25" hidden="1" customHeight="1" x14ac:dyDescent="0.45">
      <c r="A292" s="74"/>
      <c r="B292" s="10" t="s">
        <v>579</v>
      </c>
      <c r="C292" s="34" t="s">
        <v>579</v>
      </c>
      <c r="D292" s="10" t="s">
        <v>580</v>
      </c>
      <c r="E292" s="11" t="s">
        <v>61</v>
      </c>
      <c r="F292" s="11">
        <v>0</v>
      </c>
      <c r="G292" s="11"/>
      <c r="H292" s="16"/>
      <c r="I292" s="16"/>
      <c r="J292" s="17"/>
      <c r="K292" s="101"/>
      <c r="L292" s="17"/>
      <c r="M292" s="17"/>
      <c r="N292" s="17"/>
      <c r="O292" s="101"/>
      <c r="P292" s="16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6"/>
      <c r="AE292" s="16"/>
      <c r="AF292" s="16"/>
      <c r="AG292" s="16"/>
      <c r="AH292" s="17"/>
      <c r="AI292" s="17"/>
      <c r="AJ292" s="17"/>
      <c r="AK292" s="17"/>
      <c r="AL292" s="17"/>
      <c r="AM292" s="18">
        <f t="shared" si="10"/>
        <v>0</v>
      </c>
      <c r="AN292" s="116">
        <f t="shared" si="11"/>
        <v>0</v>
      </c>
    </row>
    <row r="293" spans="1:40" ht="23.25" customHeight="1" x14ac:dyDescent="0.45">
      <c r="A293" s="20"/>
      <c r="B293" s="10" t="s">
        <v>581</v>
      </c>
      <c r="C293" s="34">
        <v>1021701004</v>
      </c>
      <c r="D293" s="10" t="s">
        <v>582</v>
      </c>
      <c r="E293" s="11" t="s">
        <v>61</v>
      </c>
      <c r="F293" s="11">
        <v>0</v>
      </c>
      <c r="G293" s="11"/>
      <c r="H293" s="16">
        <v>50</v>
      </c>
      <c r="I293" s="16">
        <v>200</v>
      </c>
      <c r="J293" s="17"/>
      <c r="K293" s="101">
        <v>250</v>
      </c>
      <c r="L293" s="17">
        <v>150</v>
      </c>
      <c r="M293" s="17"/>
      <c r="N293" s="17">
        <v>250</v>
      </c>
      <c r="O293" s="101">
        <v>150</v>
      </c>
      <c r="P293" s="16">
        <v>200</v>
      </c>
      <c r="Q293" s="17">
        <v>200</v>
      </c>
      <c r="R293" s="17">
        <v>50</v>
      </c>
      <c r="S293" s="17">
        <v>150</v>
      </c>
      <c r="T293" s="17"/>
      <c r="U293" s="17">
        <v>250</v>
      </c>
      <c r="V293" s="17">
        <v>200</v>
      </c>
      <c r="W293" s="17">
        <f>100+150+100</f>
        <v>350</v>
      </c>
      <c r="X293" s="17"/>
      <c r="Y293" s="17">
        <v>150</v>
      </c>
      <c r="Z293" s="17">
        <v>300</v>
      </c>
      <c r="AA293" s="17"/>
      <c r="AB293" s="17">
        <v>250</v>
      </c>
      <c r="AC293" s="17">
        <v>150</v>
      </c>
      <c r="AD293" s="16"/>
      <c r="AE293" s="16">
        <f>150+250</f>
        <v>400</v>
      </c>
      <c r="AF293" s="16">
        <v>200</v>
      </c>
      <c r="AG293" s="16">
        <v>100</v>
      </c>
      <c r="AH293" s="17"/>
      <c r="AI293" s="17">
        <v>100</v>
      </c>
      <c r="AJ293" s="17">
        <v>100</v>
      </c>
      <c r="AK293" s="17">
        <v>300</v>
      </c>
      <c r="AL293" s="17"/>
      <c r="AM293" s="18">
        <f t="shared" si="10"/>
        <v>4500</v>
      </c>
      <c r="AN293" s="116">
        <f t="shared" si="11"/>
        <v>0</v>
      </c>
    </row>
    <row r="294" spans="1:40" ht="23.25" customHeight="1" x14ac:dyDescent="0.45">
      <c r="A294" s="20"/>
      <c r="B294" s="10" t="s">
        <v>583</v>
      </c>
      <c r="C294" s="34">
        <v>1021701005</v>
      </c>
      <c r="D294" s="10" t="s">
        <v>584</v>
      </c>
      <c r="E294" s="11" t="s">
        <v>61</v>
      </c>
      <c r="F294" s="11">
        <v>0</v>
      </c>
      <c r="G294" s="11"/>
      <c r="H294" s="16">
        <v>50</v>
      </c>
      <c r="I294" s="16">
        <v>100</v>
      </c>
      <c r="J294" s="17"/>
      <c r="K294" s="101">
        <f>100+75</f>
        <v>175</v>
      </c>
      <c r="L294" s="17"/>
      <c r="M294" s="17"/>
      <c r="N294" s="17">
        <v>100</v>
      </c>
      <c r="O294" s="101">
        <v>50</v>
      </c>
      <c r="P294" s="16">
        <v>100</v>
      </c>
      <c r="Q294" s="17">
        <f>50+50</f>
        <v>100</v>
      </c>
      <c r="R294" s="17">
        <v>50</v>
      </c>
      <c r="S294" s="17">
        <v>100</v>
      </c>
      <c r="T294" s="17"/>
      <c r="U294" s="17">
        <v>100</v>
      </c>
      <c r="V294" s="17">
        <v>100</v>
      </c>
      <c r="W294" s="17">
        <f>100+100</f>
        <v>200</v>
      </c>
      <c r="X294" s="17"/>
      <c r="Y294" s="17"/>
      <c r="Z294" s="17">
        <v>100</v>
      </c>
      <c r="AA294" s="17"/>
      <c r="AB294" s="17">
        <v>100</v>
      </c>
      <c r="AC294" s="17">
        <v>100</v>
      </c>
      <c r="AD294" s="16"/>
      <c r="AE294" s="16">
        <v>100</v>
      </c>
      <c r="AF294" s="16">
        <v>50</v>
      </c>
      <c r="AG294" s="16">
        <v>100</v>
      </c>
      <c r="AH294" s="17"/>
      <c r="AI294" s="17">
        <v>100</v>
      </c>
      <c r="AJ294" s="17">
        <v>100</v>
      </c>
      <c r="AK294" s="17"/>
      <c r="AL294" s="17"/>
      <c r="AM294" s="18">
        <f t="shared" si="10"/>
        <v>1975</v>
      </c>
      <c r="AN294" s="116">
        <f t="shared" si="11"/>
        <v>0</v>
      </c>
    </row>
    <row r="295" spans="1:40" ht="23.25" customHeight="1" x14ac:dyDescent="0.45">
      <c r="A295" s="11"/>
      <c r="B295" s="10" t="s">
        <v>586</v>
      </c>
      <c r="C295" s="34">
        <v>1021701021</v>
      </c>
      <c r="D295" s="10" t="s">
        <v>587</v>
      </c>
      <c r="E295" s="11" t="s">
        <v>61</v>
      </c>
      <c r="F295" s="11">
        <v>0</v>
      </c>
      <c r="G295" s="11"/>
      <c r="H295" s="16">
        <v>200</v>
      </c>
      <c r="I295" s="16">
        <f>50+100</f>
        <v>150</v>
      </c>
      <c r="J295" s="17"/>
      <c r="K295" s="101">
        <f>200+150</f>
        <v>350</v>
      </c>
      <c r="L295" s="17">
        <v>150</v>
      </c>
      <c r="M295" s="17"/>
      <c r="N295" s="17">
        <f>100+200</f>
        <v>300</v>
      </c>
      <c r="O295" s="101">
        <f>100+100</f>
        <v>200</v>
      </c>
      <c r="P295" s="16">
        <v>100</v>
      </c>
      <c r="Q295" s="17">
        <f>150+100</f>
        <v>250</v>
      </c>
      <c r="R295" s="17">
        <v>100</v>
      </c>
      <c r="S295" s="17">
        <f>100+100</f>
        <v>200</v>
      </c>
      <c r="T295" s="17"/>
      <c r="U295" s="17">
        <f>100+100</f>
        <v>200</v>
      </c>
      <c r="V295" s="17">
        <v>250</v>
      </c>
      <c r="W295" s="17">
        <f>50+50+200+200</f>
        <v>500</v>
      </c>
      <c r="X295" s="17"/>
      <c r="Y295" s="17">
        <v>200</v>
      </c>
      <c r="Z295" s="17">
        <v>150</v>
      </c>
      <c r="AA295" s="17"/>
      <c r="AB295" s="17">
        <f>200+50</f>
        <v>250</v>
      </c>
      <c r="AC295" s="17">
        <v>200</v>
      </c>
      <c r="AD295" s="16"/>
      <c r="AE295" s="16">
        <f>50+200</f>
        <v>250</v>
      </c>
      <c r="AF295" s="16">
        <v>200</v>
      </c>
      <c r="AG295" s="16">
        <v>250</v>
      </c>
      <c r="AH295" s="17"/>
      <c r="AI295" s="17">
        <v>150</v>
      </c>
      <c r="AJ295" s="17"/>
      <c r="AK295" s="17">
        <v>200</v>
      </c>
      <c r="AL295" s="17"/>
      <c r="AM295" s="18">
        <f t="shared" si="10"/>
        <v>4800</v>
      </c>
      <c r="AN295" s="116">
        <f t="shared" si="11"/>
        <v>0</v>
      </c>
    </row>
    <row r="296" spans="1:40" ht="23.25" hidden="1" customHeight="1" x14ac:dyDescent="0.45">
      <c r="A296" s="11"/>
      <c r="B296" s="10" t="s">
        <v>588</v>
      </c>
      <c r="C296" s="34" t="s">
        <v>588</v>
      </c>
      <c r="D296" s="10" t="s">
        <v>589</v>
      </c>
      <c r="E296" s="11" t="s">
        <v>61</v>
      </c>
      <c r="F296" s="11">
        <v>0</v>
      </c>
      <c r="G296" s="11"/>
      <c r="H296" s="16"/>
      <c r="I296" s="16"/>
      <c r="J296" s="17"/>
      <c r="K296" s="101"/>
      <c r="L296" s="17"/>
      <c r="M296" s="17"/>
      <c r="N296" s="17"/>
      <c r="O296" s="101"/>
      <c r="P296" s="16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6"/>
      <c r="AE296" s="16"/>
      <c r="AF296" s="16"/>
      <c r="AG296" s="16"/>
      <c r="AH296" s="17"/>
      <c r="AI296" s="17"/>
      <c r="AJ296" s="17"/>
      <c r="AK296" s="17"/>
      <c r="AL296" s="17"/>
      <c r="AM296" s="18">
        <f t="shared" si="10"/>
        <v>0</v>
      </c>
      <c r="AN296" s="116">
        <f t="shared" si="11"/>
        <v>0</v>
      </c>
    </row>
    <row r="297" spans="1:40" ht="22.5" customHeight="1" x14ac:dyDescent="0.45">
      <c r="A297" s="20"/>
      <c r="B297" s="10" t="s">
        <v>590</v>
      </c>
      <c r="C297" s="34" t="s">
        <v>590</v>
      </c>
      <c r="D297" s="10" t="s">
        <v>591</v>
      </c>
      <c r="E297" s="11" t="s">
        <v>61</v>
      </c>
      <c r="F297" s="11">
        <v>0</v>
      </c>
      <c r="G297" s="11"/>
      <c r="H297" s="16"/>
      <c r="I297" s="16">
        <v>500</v>
      </c>
      <c r="J297" s="17"/>
      <c r="K297" s="101"/>
      <c r="L297" s="17"/>
      <c r="M297" s="17"/>
      <c r="N297" s="17"/>
      <c r="O297" s="101"/>
      <c r="P297" s="16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>
        <v>100</v>
      </c>
      <c r="AC297" s="17"/>
      <c r="AD297" s="16"/>
      <c r="AE297" s="16">
        <f>600+2500+1500</f>
        <v>4600</v>
      </c>
      <c r="AF297" s="16">
        <f>1200+100</f>
        <v>1300</v>
      </c>
      <c r="AG297" s="16"/>
      <c r="AH297" s="17"/>
      <c r="AI297" s="17">
        <v>2500</v>
      </c>
      <c r="AJ297" s="17">
        <v>1500</v>
      </c>
      <c r="AK297" s="17">
        <v>1000</v>
      </c>
      <c r="AL297" s="17"/>
      <c r="AM297" s="18">
        <f t="shared" si="10"/>
        <v>11500</v>
      </c>
      <c r="AN297" s="116">
        <f t="shared" si="11"/>
        <v>0</v>
      </c>
    </row>
    <row r="298" spans="1:40" ht="23.25" customHeight="1" x14ac:dyDescent="0.45">
      <c r="A298" s="28"/>
      <c r="B298" s="10" t="s">
        <v>592</v>
      </c>
      <c r="C298" s="34" t="s">
        <v>592</v>
      </c>
      <c r="D298" s="10" t="s">
        <v>593</v>
      </c>
      <c r="E298" s="11" t="s">
        <v>61</v>
      </c>
      <c r="F298" s="28">
        <v>0</v>
      </c>
      <c r="G298" s="11"/>
      <c r="H298" s="16"/>
      <c r="I298" s="16">
        <v>2000</v>
      </c>
      <c r="J298" s="17"/>
      <c r="K298" s="101"/>
      <c r="L298" s="17"/>
      <c r="M298" s="17"/>
      <c r="N298" s="17"/>
      <c r="O298" s="101"/>
      <c r="P298" s="16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>
        <v>1000</v>
      </c>
      <c r="AD298" s="16"/>
      <c r="AE298" s="16">
        <f>5100+8500</f>
        <v>13600</v>
      </c>
      <c r="AF298" s="16">
        <f>3000+2000</f>
        <v>5000</v>
      </c>
      <c r="AG298" s="16"/>
      <c r="AH298" s="17"/>
      <c r="AI298" s="17">
        <v>7000</v>
      </c>
      <c r="AJ298" s="17">
        <v>4000</v>
      </c>
      <c r="AK298" s="17">
        <v>5000</v>
      </c>
      <c r="AL298" s="17"/>
      <c r="AM298" s="18">
        <f t="shared" si="10"/>
        <v>37600</v>
      </c>
      <c r="AN298" s="116">
        <f t="shared" si="11"/>
        <v>0</v>
      </c>
    </row>
    <row r="299" spans="1:40" ht="21" hidden="1" customHeight="1" x14ac:dyDescent="0.45">
      <c r="A299" s="74"/>
      <c r="B299" s="10" t="s">
        <v>594</v>
      </c>
      <c r="C299" s="34" t="s">
        <v>594</v>
      </c>
      <c r="D299" s="10" t="s">
        <v>595</v>
      </c>
      <c r="E299" s="11" t="s">
        <v>61</v>
      </c>
      <c r="F299" s="11">
        <v>0</v>
      </c>
      <c r="G299" s="11"/>
      <c r="H299" s="16"/>
      <c r="I299" s="16"/>
      <c r="J299" s="17"/>
      <c r="K299" s="101"/>
      <c r="L299" s="17"/>
      <c r="M299" s="17"/>
      <c r="N299" s="17"/>
      <c r="O299" s="101"/>
      <c r="P299" s="16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6"/>
      <c r="AE299" s="16"/>
      <c r="AF299" s="16"/>
      <c r="AG299" s="16"/>
      <c r="AH299" s="17"/>
      <c r="AI299" s="17"/>
      <c r="AJ299" s="17"/>
      <c r="AK299" s="17"/>
      <c r="AL299" s="17"/>
      <c r="AM299" s="18">
        <f t="shared" si="10"/>
        <v>0</v>
      </c>
      <c r="AN299" s="116">
        <f t="shared" si="11"/>
        <v>0</v>
      </c>
    </row>
    <row r="300" spans="1:40" ht="23.25" customHeight="1" x14ac:dyDescent="0.45">
      <c r="A300" s="74"/>
      <c r="B300" s="10" t="s">
        <v>596</v>
      </c>
      <c r="C300" s="34">
        <v>1021701008</v>
      </c>
      <c r="D300" s="21" t="s">
        <v>1874</v>
      </c>
      <c r="E300" s="11" t="s">
        <v>61</v>
      </c>
      <c r="F300" s="11">
        <v>0</v>
      </c>
      <c r="G300" s="11"/>
      <c r="H300" s="16">
        <v>50</v>
      </c>
      <c r="I300" s="16">
        <v>50</v>
      </c>
      <c r="J300" s="17"/>
      <c r="K300" s="101">
        <v>50</v>
      </c>
      <c r="L300" s="17"/>
      <c r="M300" s="17"/>
      <c r="N300" s="17">
        <v>50</v>
      </c>
      <c r="O300" s="101">
        <v>50</v>
      </c>
      <c r="P300" s="16"/>
      <c r="Q300" s="17"/>
      <c r="R300" s="17"/>
      <c r="S300" s="17"/>
      <c r="T300" s="17"/>
      <c r="U300" s="17"/>
      <c r="V300" s="17">
        <v>50</v>
      </c>
      <c r="W300" s="17">
        <v>50</v>
      </c>
      <c r="X300" s="17"/>
      <c r="Y300" s="17">
        <v>50</v>
      </c>
      <c r="Z300" s="17">
        <v>50</v>
      </c>
      <c r="AA300" s="17"/>
      <c r="AB300" s="17">
        <v>50</v>
      </c>
      <c r="AC300" s="17">
        <v>50</v>
      </c>
      <c r="AD300" s="16"/>
      <c r="AE300" s="16">
        <f>50+50</f>
        <v>100</v>
      </c>
      <c r="AF300" s="16">
        <f>50+800</f>
        <v>850</v>
      </c>
      <c r="AG300" s="16">
        <v>750</v>
      </c>
      <c r="AH300" s="17"/>
      <c r="AI300" s="17">
        <v>50</v>
      </c>
      <c r="AJ300" s="17"/>
      <c r="AK300" s="17"/>
      <c r="AL300" s="17"/>
      <c r="AM300" s="18">
        <f t="shared" si="10"/>
        <v>2300</v>
      </c>
      <c r="AN300" s="116">
        <f t="shared" si="11"/>
        <v>0</v>
      </c>
    </row>
    <row r="301" spans="1:40" ht="23.25" customHeight="1" x14ac:dyDescent="0.45">
      <c r="A301" s="11"/>
      <c r="B301" s="10" t="s">
        <v>600</v>
      </c>
      <c r="C301" s="34">
        <v>1021701009</v>
      </c>
      <c r="D301" s="21" t="s">
        <v>1883</v>
      </c>
      <c r="E301" s="11" t="s">
        <v>61</v>
      </c>
      <c r="F301" s="11">
        <v>0</v>
      </c>
      <c r="G301" s="11"/>
      <c r="H301" s="16">
        <v>6000</v>
      </c>
      <c r="I301" s="16">
        <v>10000</v>
      </c>
      <c r="J301" s="17"/>
      <c r="K301" s="101">
        <f>2000+14000</f>
        <v>16000</v>
      </c>
      <c r="L301" s="17">
        <f>4000+14000</f>
        <v>18000</v>
      </c>
      <c r="M301" s="17"/>
      <c r="N301" s="17">
        <f>4000+4000</f>
        <v>8000</v>
      </c>
      <c r="O301" s="101">
        <f>4000+10000</f>
        <v>14000</v>
      </c>
      <c r="P301" s="16">
        <v>4000</v>
      </c>
      <c r="Q301" s="17">
        <v>12000</v>
      </c>
      <c r="R301" s="17">
        <v>10000</v>
      </c>
      <c r="S301" s="17">
        <v>10000</v>
      </c>
      <c r="T301" s="17"/>
      <c r="U301" s="17">
        <v>6000</v>
      </c>
      <c r="V301" s="17">
        <v>16000</v>
      </c>
      <c r="W301" s="17">
        <f>2000+6000</f>
        <v>8000</v>
      </c>
      <c r="X301" s="17"/>
      <c r="Y301" s="17">
        <f>4000+8000</f>
        <v>12000</v>
      </c>
      <c r="Z301" s="17">
        <v>16000</v>
      </c>
      <c r="AA301" s="17"/>
      <c r="AB301" s="17">
        <v>6000</v>
      </c>
      <c r="AC301" s="17">
        <v>8000</v>
      </c>
      <c r="AD301" s="16"/>
      <c r="AE301" s="16">
        <f>6000+12000</f>
        <v>18000</v>
      </c>
      <c r="AF301" s="16">
        <v>12000</v>
      </c>
      <c r="AG301" s="16">
        <v>12000</v>
      </c>
      <c r="AH301" s="17"/>
      <c r="AI301" s="17">
        <v>8000</v>
      </c>
      <c r="AJ301" s="17">
        <v>8000</v>
      </c>
      <c r="AK301" s="17">
        <v>8000</v>
      </c>
      <c r="AL301" s="17"/>
      <c r="AM301" s="18">
        <f>H301+I301+J301+K301+L301+M301+N301+O301+P301+Q301+R301+S301+T301+U301+V301+W301+X301+Y301+Z301+AA301+AB301+AC301+AD301+AE301+AF301+AG301+AH301+AI301+AJ301+AK301+AL301</f>
        <v>246000</v>
      </c>
      <c r="AN301" s="116">
        <f>AM301*F301</f>
        <v>0</v>
      </c>
    </row>
    <row r="302" spans="1:40" ht="23.25" hidden="1" customHeight="1" x14ac:dyDescent="0.45">
      <c r="A302" s="11"/>
      <c r="B302" s="10" t="s">
        <v>602</v>
      </c>
      <c r="C302" s="34" t="s">
        <v>602</v>
      </c>
      <c r="D302" s="10" t="s">
        <v>1314</v>
      </c>
      <c r="E302" s="11" t="s">
        <v>61</v>
      </c>
      <c r="F302" s="11">
        <v>0</v>
      </c>
      <c r="G302" s="11"/>
      <c r="H302" s="16"/>
      <c r="I302" s="16"/>
      <c r="J302" s="17"/>
      <c r="K302" s="101"/>
      <c r="L302" s="17"/>
      <c r="M302" s="17"/>
      <c r="N302" s="17"/>
      <c r="O302" s="101"/>
      <c r="P302" s="16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6"/>
      <c r="AE302" s="16"/>
      <c r="AF302" s="16"/>
      <c r="AG302" s="16"/>
      <c r="AH302" s="17"/>
      <c r="AI302" s="17"/>
      <c r="AJ302" s="17"/>
      <c r="AK302" s="17"/>
      <c r="AL302" s="17"/>
      <c r="AM302" s="18">
        <f t="shared" si="10"/>
        <v>0</v>
      </c>
      <c r="AN302" s="116">
        <f t="shared" si="11"/>
        <v>0</v>
      </c>
    </row>
    <row r="303" spans="1:40" ht="23.25" hidden="1" customHeight="1" x14ac:dyDescent="0.45">
      <c r="A303" s="11"/>
      <c r="B303" s="10" t="s">
        <v>603</v>
      </c>
      <c r="C303" s="34" t="s">
        <v>603</v>
      </c>
      <c r="D303" s="10" t="s">
        <v>604</v>
      </c>
      <c r="E303" s="11" t="s">
        <v>61</v>
      </c>
      <c r="F303" s="11">
        <v>0</v>
      </c>
      <c r="G303" s="11"/>
      <c r="H303" s="16"/>
      <c r="I303" s="16"/>
      <c r="J303" s="17"/>
      <c r="K303" s="101"/>
      <c r="L303" s="17"/>
      <c r="M303" s="17"/>
      <c r="N303" s="17"/>
      <c r="O303" s="101"/>
      <c r="P303" s="16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6"/>
      <c r="AE303" s="16"/>
      <c r="AF303" s="16"/>
      <c r="AG303" s="16"/>
      <c r="AH303" s="17"/>
      <c r="AI303" s="17"/>
      <c r="AJ303" s="17"/>
      <c r="AK303" s="17"/>
      <c r="AL303" s="17"/>
      <c r="AM303" s="18">
        <f t="shared" si="10"/>
        <v>0</v>
      </c>
      <c r="AN303" s="116">
        <f t="shared" si="11"/>
        <v>0</v>
      </c>
    </row>
    <row r="304" spans="1:40" ht="23.25" customHeight="1" x14ac:dyDescent="0.45">
      <c r="A304" s="20"/>
      <c r="B304" s="10" t="s">
        <v>605</v>
      </c>
      <c r="C304" s="34">
        <v>1021701011</v>
      </c>
      <c r="D304" s="10" t="s">
        <v>1469</v>
      </c>
      <c r="E304" s="11" t="s">
        <v>61</v>
      </c>
      <c r="F304" s="11">
        <v>0</v>
      </c>
      <c r="G304" s="11"/>
      <c r="H304" s="16"/>
      <c r="I304" s="16"/>
      <c r="J304" s="17"/>
      <c r="K304" s="101"/>
      <c r="L304" s="17">
        <v>100</v>
      </c>
      <c r="M304" s="17"/>
      <c r="N304" s="17"/>
      <c r="O304" s="101"/>
      <c r="P304" s="16"/>
      <c r="Q304" s="17"/>
      <c r="R304" s="17">
        <v>100</v>
      </c>
      <c r="S304" s="17"/>
      <c r="T304" s="17"/>
      <c r="U304" s="17">
        <v>200</v>
      </c>
      <c r="V304" s="17"/>
      <c r="W304" s="17"/>
      <c r="X304" s="17"/>
      <c r="Y304" s="17"/>
      <c r="Z304" s="17"/>
      <c r="AA304" s="17"/>
      <c r="AB304" s="17"/>
      <c r="AC304" s="17">
        <v>100</v>
      </c>
      <c r="AD304" s="16"/>
      <c r="AE304" s="16">
        <v>100</v>
      </c>
      <c r="AF304" s="16"/>
      <c r="AG304" s="16"/>
      <c r="AH304" s="17"/>
      <c r="AI304" s="17">
        <v>100</v>
      </c>
      <c r="AJ304" s="17"/>
      <c r="AK304" s="17">
        <v>300</v>
      </c>
      <c r="AL304" s="17"/>
      <c r="AM304" s="18">
        <f t="shared" si="10"/>
        <v>1000</v>
      </c>
      <c r="AN304" s="116">
        <f t="shared" si="11"/>
        <v>0</v>
      </c>
    </row>
    <row r="305" spans="1:40" ht="24" customHeight="1" x14ac:dyDescent="0.45">
      <c r="A305" s="11"/>
      <c r="B305" s="10" t="s">
        <v>606</v>
      </c>
      <c r="C305" s="34">
        <v>1021701012</v>
      </c>
      <c r="D305" s="10" t="s">
        <v>1468</v>
      </c>
      <c r="E305" s="11" t="s">
        <v>61</v>
      </c>
      <c r="F305" s="11">
        <v>0</v>
      </c>
      <c r="G305" s="11"/>
      <c r="H305" s="16">
        <v>200</v>
      </c>
      <c r="I305" s="16">
        <v>100</v>
      </c>
      <c r="J305" s="17"/>
      <c r="K305" s="101">
        <f>400+200</f>
        <v>600</v>
      </c>
      <c r="L305" s="17">
        <v>300</v>
      </c>
      <c r="M305" s="17"/>
      <c r="N305" s="17">
        <v>400</v>
      </c>
      <c r="O305" s="101">
        <v>200</v>
      </c>
      <c r="P305" s="16">
        <v>200</v>
      </c>
      <c r="Q305" s="17"/>
      <c r="R305" s="17">
        <v>250</v>
      </c>
      <c r="S305" s="17">
        <v>300</v>
      </c>
      <c r="T305" s="17"/>
      <c r="U305" s="17">
        <v>300</v>
      </c>
      <c r="V305" s="17">
        <v>400</v>
      </c>
      <c r="W305" s="17">
        <v>150</v>
      </c>
      <c r="X305" s="17"/>
      <c r="Y305" s="17">
        <v>350</v>
      </c>
      <c r="Z305" s="17">
        <v>200</v>
      </c>
      <c r="AA305" s="17"/>
      <c r="AB305" s="17">
        <v>350</v>
      </c>
      <c r="AC305" s="17">
        <v>300</v>
      </c>
      <c r="AD305" s="16"/>
      <c r="AE305" s="16">
        <f>150+200</f>
        <v>350</v>
      </c>
      <c r="AF305" s="16">
        <v>400</v>
      </c>
      <c r="AG305" s="16">
        <v>250</v>
      </c>
      <c r="AH305" s="17"/>
      <c r="AI305" s="17">
        <v>500</v>
      </c>
      <c r="AJ305" s="17"/>
      <c r="AK305" s="17">
        <v>300</v>
      </c>
      <c r="AL305" s="17"/>
      <c r="AM305" s="18">
        <f t="shared" si="10"/>
        <v>6400</v>
      </c>
      <c r="AN305" s="116">
        <f t="shared" si="11"/>
        <v>0</v>
      </c>
    </row>
    <row r="306" spans="1:40" ht="23.25" hidden="1" customHeight="1" x14ac:dyDescent="0.45">
      <c r="A306" s="11"/>
      <c r="B306" s="10" t="s">
        <v>1118</v>
      </c>
      <c r="C306" s="34" t="s">
        <v>1118</v>
      </c>
      <c r="D306" s="10" t="s">
        <v>1119</v>
      </c>
      <c r="E306" s="11" t="s">
        <v>61</v>
      </c>
      <c r="F306" s="11">
        <v>0</v>
      </c>
      <c r="G306" s="11"/>
      <c r="H306" s="16"/>
      <c r="I306" s="16"/>
      <c r="J306" s="17"/>
      <c r="K306" s="101"/>
      <c r="L306" s="17"/>
      <c r="M306" s="17"/>
      <c r="N306" s="17"/>
      <c r="O306" s="101"/>
      <c r="P306" s="16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6"/>
      <c r="AE306" s="16"/>
      <c r="AF306" s="16"/>
      <c r="AG306" s="16"/>
      <c r="AH306" s="17"/>
      <c r="AI306" s="17"/>
      <c r="AJ306" s="17"/>
      <c r="AK306" s="17"/>
      <c r="AL306" s="17"/>
      <c r="AM306" s="18">
        <f t="shared" si="10"/>
        <v>0</v>
      </c>
      <c r="AN306" s="116">
        <f t="shared" si="11"/>
        <v>0</v>
      </c>
    </row>
    <row r="307" spans="1:40" ht="23.25" hidden="1" customHeight="1" x14ac:dyDescent="0.45">
      <c r="A307" s="75"/>
      <c r="B307" s="10" t="s">
        <v>607</v>
      </c>
      <c r="C307" s="34" t="s">
        <v>607</v>
      </c>
      <c r="D307" s="10" t="s">
        <v>608</v>
      </c>
      <c r="E307" s="11" t="s">
        <v>61</v>
      </c>
      <c r="F307" s="11">
        <v>0</v>
      </c>
      <c r="G307" s="11"/>
      <c r="H307" s="16"/>
      <c r="I307" s="16"/>
      <c r="J307" s="17"/>
      <c r="K307" s="101"/>
      <c r="L307" s="17"/>
      <c r="M307" s="17"/>
      <c r="N307" s="17"/>
      <c r="O307" s="101"/>
      <c r="P307" s="16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6"/>
      <c r="AE307" s="16"/>
      <c r="AF307" s="16"/>
      <c r="AG307" s="16"/>
      <c r="AH307" s="17"/>
      <c r="AI307" s="17"/>
      <c r="AJ307" s="17"/>
      <c r="AK307" s="17"/>
      <c r="AL307" s="17"/>
      <c r="AM307" s="18">
        <f t="shared" ref="AM307:AM353" si="12">H307+I307+J307+K307+L307+M307+N307+O307+P307+Q307+R307+S307+T307+U307+V307+W307+X307+Y307+Z307+AA307+AB307+AC307+AD307+AE307+AF307+AG307+AH307+AI307+AJ307+AK307+AL307</f>
        <v>0</v>
      </c>
      <c r="AN307" s="116">
        <f t="shared" ref="AN307:AN353" si="13">AM307*F307</f>
        <v>0</v>
      </c>
    </row>
    <row r="308" spans="1:40" ht="23.25" hidden="1" customHeight="1" x14ac:dyDescent="0.45">
      <c r="A308" s="11"/>
      <c r="B308" s="10" t="s">
        <v>609</v>
      </c>
      <c r="C308" s="34" t="s">
        <v>609</v>
      </c>
      <c r="D308" s="10" t="s">
        <v>610</v>
      </c>
      <c r="E308" s="11" t="s">
        <v>61</v>
      </c>
      <c r="F308" s="11">
        <v>0</v>
      </c>
      <c r="G308" s="11"/>
      <c r="H308" s="16"/>
      <c r="I308" s="16"/>
      <c r="J308" s="17"/>
      <c r="K308" s="101"/>
      <c r="L308" s="17"/>
      <c r="M308" s="17"/>
      <c r="N308" s="17"/>
      <c r="O308" s="101"/>
      <c r="P308" s="16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6"/>
      <c r="AE308" s="16"/>
      <c r="AF308" s="16"/>
      <c r="AG308" s="16"/>
      <c r="AH308" s="17"/>
      <c r="AI308" s="17"/>
      <c r="AJ308" s="17"/>
      <c r="AK308" s="17"/>
      <c r="AL308" s="17"/>
      <c r="AM308" s="18">
        <f t="shared" si="12"/>
        <v>0</v>
      </c>
      <c r="AN308" s="116">
        <f t="shared" si="13"/>
        <v>0</v>
      </c>
    </row>
    <row r="309" spans="1:40" ht="23.25" hidden="1" customHeight="1" x14ac:dyDescent="0.45">
      <c r="A309" s="11"/>
      <c r="B309" s="10" t="s">
        <v>81</v>
      </c>
      <c r="C309" s="34" t="s">
        <v>81</v>
      </c>
      <c r="D309" s="10" t="s">
        <v>82</v>
      </c>
      <c r="E309" s="11" t="s">
        <v>61</v>
      </c>
      <c r="F309" s="11">
        <v>0</v>
      </c>
      <c r="G309" s="11"/>
      <c r="H309" s="16"/>
      <c r="I309" s="16"/>
      <c r="J309" s="17"/>
      <c r="K309" s="101"/>
      <c r="L309" s="17"/>
      <c r="M309" s="17"/>
      <c r="N309" s="17"/>
      <c r="O309" s="101"/>
      <c r="P309" s="16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6"/>
      <c r="AE309" s="16"/>
      <c r="AF309" s="16"/>
      <c r="AG309" s="16"/>
      <c r="AH309" s="17"/>
      <c r="AI309" s="17"/>
      <c r="AJ309" s="17"/>
      <c r="AK309" s="17"/>
      <c r="AL309" s="17"/>
      <c r="AM309" s="18">
        <f t="shared" si="12"/>
        <v>0</v>
      </c>
      <c r="AN309" s="116">
        <f t="shared" si="13"/>
        <v>0</v>
      </c>
    </row>
    <row r="310" spans="1:40" ht="23.25" customHeight="1" x14ac:dyDescent="0.45">
      <c r="A310" s="20"/>
      <c r="B310" s="10" t="s">
        <v>613</v>
      </c>
      <c r="C310" s="34">
        <v>1021701013</v>
      </c>
      <c r="D310" s="10" t="s">
        <v>614</v>
      </c>
      <c r="E310" s="11" t="s">
        <v>61</v>
      </c>
      <c r="F310" s="11">
        <v>0</v>
      </c>
      <c r="G310" s="11"/>
      <c r="H310" s="16">
        <v>50</v>
      </c>
      <c r="I310" s="16">
        <v>200</v>
      </c>
      <c r="J310" s="17"/>
      <c r="K310" s="101">
        <v>250</v>
      </c>
      <c r="L310" s="17">
        <v>50</v>
      </c>
      <c r="M310" s="17"/>
      <c r="N310" s="17">
        <v>250</v>
      </c>
      <c r="O310" s="101">
        <v>150</v>
      </c>
      <c r="P310" s="16">
        <v>150</v>
      </c>
      <c r="Q310" s="17">
        <v>200</v>
      </c>
      <c r="R310" s="17">
        <v>50</v>
      </c>
      <c r="S310" s="17">
        <v>150</v>
      </c>
      <c r="T310" s="17"/>
      <c r="U310" s="17">
        <v>250</v>
      </c>
      <c r="V310" s="17">
        <v>200</v>
      </c>
      <c r="W310" s="17">
        <v>150</v>
      </c>
      <c r="X310" s="17"/>
      <c r="Y310" s="17">
        <v>300</v>
      </c>
      <c r="Z310" s="17">
        <v>150</v>
      </c>
      <c r="AA310" s="17"/>
      <c r="AB310" s="17">
        <v>250</v>
      </c>
      <c r="AC310" s="17">
        <v>150</v>
      </c>
      <c r="AD310" s="16"/>
      <c r="AE310" s="16">
        <f>250+150</f>
        <v>400</v>
      </c>
      <c r="AF310" s="16">
        <v>200</v>
      </c>
      <c r="AG310" s="16">
        <v>150</v>
      </c>
      <c r="AH310" s="17"/>
      <c r="AI310" s="17">
        <v>400</v>
      </c>
      <c r="AJ310" s="17"/>
      <c r="AK310" s="17"/>
      <c r="AL310" s="17"/>
      <c r="AM310" s="18">
        <f t="shared" si="12"/>
        <v>4100</v>
      </c>
      <c r="AN310" s="116">
        <f t="shared" si="13"/>
        <v>0</v>
      </c>
    </row>
    <row r="311" spans="1:40" ht="23.25" hidden="1" customHeight="1" x14ac:dyDescent="0.45">
      <c r="A311" s="11"/>
      <c r="B311" s="10" t="s">
        <v>83</v>
      </c>
      <c r="C311" s="34" t="s">
        <v>83</v>
      </c>
      <c r="D311" s="10" t="s">
        <v>84</v>
      </c>
      <c r="E311" s="11" t="s">
        <v>61</v>
      </c>
      <c r="F311" s="11">
        <v>0</v>
      </c>
      <c r="G311" s="11"/>
      <c r="H311" s="16"/>
      <c r="I311" s="16"/>
      <c r="J311" s="17"/>
      <c r="K311" s="101"/>
      <c r="L311" s="17"/>
      <c r="M311" s="17"/>
      <c r="N311" s="17"/>
      <c r="O311" s="101"/>
      <c r="P311" s="16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6"/>
      <c r="AE311" s="16"/>
      <c r="AF311" s="16"/>
      <c r="AG311" s="16"/>
      <c r="AH311" s="17"/>
      <c r="AI311" s="17"/>
      <c r="AJ311" s="17"/>
      <c r="AK311" s="17"/>
      <c r="AL311" s="17"/>
      <c r="AM311" s="18">
        <f t="shared" si="12"/>
        <v>0</v>
      </c>
      <c r="AN311" s="116">
        <f t="shared" si="13"/>
        <v>0</v>
      </c>
    </row>
    <row r="312" spans="1:40" ht="23.25" hidden="1" customHeight="1" x14ac:dyDescent="0.45">
      <c r="A312" s="11"/>
      <c r="B312" s="10" t="s">
        <v>85</v>
      </c>
      <c r="C312" s="34" t="s">
        <v>85</v>
      </c>
      <c r="D312" s="10" t="s">
        <v>86</v>
      </c>
      <c r="E312" s="11" t="s">
        <v>61</v>
      </c>
      <c r="F312" s="11">
        <v>0</v>
      </c>
      <c r="G312" s="11"/>
      <c r="H312" s="16"/>
      <c r="I312" s="16"/>
      <c r="J312" s="17"/>
      <c r="K312" s="101"/>
      <c r="L312" s="17"/>
      <c r="M312" s="17"/>
      <c r="N312" s="17"/>
      <c r="O312" s="101"/>
      <c r="P312" s="16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6"/>
      <c r="AE312" s="16"/>
      <c r="AF312" s="16"/>
      <c r="AG312" s="16"/>
      <c r="AH312" s="17"/>
      <c r="AI312" s="17"/>
      <c r="AJ312" s="17"/>
      <c r="AK312" s="17"/>
      <c r="AL312" s="17"/>
      <c r="AM312" s="18">
        <f t="shared" si="12"/>
        <v>0</v>
      </c>
      <c r="AN312" s="116">
        <f t="shared" si="13"/>
        <v>0</v>
      </c>
    </row>
    <row r="313" spans="1:40" ht="23.25" hidden="1" customHeight="1" x14ac:dyDescent="0.45">
      <c r="A313" s="11"/>
      <c r="B313" s="10" t="s">
        <v>87</v>
      </c>
      <c r="C313" s="34" t="s">
        <v>87</v>
      </c>
      <c r="D313" s="10" t="s">
        <v>88</v>
      </c>
      <c r="E313" s="11" t="s">
        <v>61</v>
      </c>
      <c r="F313" s="11">
        <v>0</v>
      </c>
      <c r="G313" s="11"/>
      <c r="H313" s="16"/>
      <c r="I313" s="16"/>
      <c r="J313" s="17"/>
      <c r="K313" s="101"/>
      <c r="L313" s="17"/>
      <c r="M313" s="17"/>
      <c r="N313" s="17"/>
      <c r="O313" s="101"/>
      <c r="P313" s="16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6"/>
      <c r="AE313" s="16"/>
      <c r="AF313" s="16"/>
      <c r="AG313" s="16"/>
      <c r="AH313" s="17"/>
      <c r="AI313" s="17"/>
      <c r="AJ313" s="17"/>
      <c r="AK313" s="17"/>
      <c r="AL313" s="17"/>
      <c r="AM313" s="18">
        <f t="shared" si="12"/>
        <v>0</v>
      </c>
      <c r="AN313" s="116">
        <f t="shared" si="13"/>
        <v>0</v>
      </c>
    </row>
    <row r="314" spans="1:40" ht="22.5" hidden="1" customHeight="1" x14ac:dyDescent="0.45">
      <c r="A314" s="28"/>
      <c r="B314" s="10" t="s">
        <v>89</v>
      </c>
      <c r="C314" s="34" t="s">
        <v>89</v>
      </c>
      <c r="D314" s="10" t="s">
        <v>90</v>
      </c>
      <c r="E314" s="11" t="s">
        <v>61</v>
      </c>
      <c r="F314" s="28">
        <v>0</v>
      </c>
      <c r="G314" s="11"/>
      <c r="H314" s="16"/>
      <c r="I314" s="16"/>
      <c r="J314" s="17"/>
      <c r="K314" s="101"/>
      <c r="L314" s="17"/>
      <c r="M314" s="17"/>
      <c r="N314" s="17"/>
      <c r="O314" s="101"/>
      <c r="P314" s="16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6"/>
      <c r="AE314" s="16"/>
      <c r="AF314" s="16"/>
      <c r="AG314" s="16"/>
      <c r="AH314" s="17"/>
      <c r="AI314" s="17"/>
      <c r="AJ314" s="17"/>
      <c r="AK314" s="17"/>
      <c r="AL314" s="17"/>
      <c r="AM314" s="18">
        <f t="shared" si="12"/>
        <v>0</v>
      </c>
      <c r="AN314" s="116">
        <f t="shared" si="13"/>
        <v>0</v>
      </c>
    </row>
    <row r="315" spans="1:40" ht="23.25" hidden="1" customHeight="1" x14ac:dyDescent="0.45">
      <c r="A315" s="20"/>
      <c r="B315" s="10" t="s">
        <v>615</v>
      </c>
      <c r="C315" s="34" t="s">
        <v>615</v>
      </c>
      <c r="D315" s="10" t="s">
        <v>616</v>
      </c>
      <c r="E315" s="11" t="s">
        <v>61</v>
      </c>
      <c r="F315" s="11">
        <v>0</v>
      </c>
      <c r="G315" s="11"/>
      <c r="H315" s="16"/>
      <c r="I315" s="16"/>
      <c r="J315" s="17"/>
      <c r="K315" s="101"/>
      <c r="L315" s="17"/>
      <c r="M315" s="17"/>
      <c r="N315" s="17"/>
      <c r="O315" s="101"/>
      <c r="P315" s="16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6"/>
      <c r="AE315" s="16"/>
      <c r="AF315" s="16"/>
      <c r="AG315" s="16"/>
      <c r="AH315" s="17"/>
      <c r="AI315" s="17"/>
      <c r="AJ315" s="17"/>
      <c r="AK315" s="17"/>
      <c r="AL315" s="17"/>
      <c r="AM315" s="18">
        <f t="shared" si="12"/>
        <v>0</v>
      </c>
      <c r="AN315" s="116">
        <f t="shared" si="13"/>
        <v>0</v>
      </c>
    </row>
    <row r="316" spans="1:40" ht="23.25" customHeight="1" x14ac:dyDescent="0.45">
      <c r="A316" s="74"/>
      <c r="B316" s="10" t="s">
        <v>617</v>
      </c>
      <c r="C316" s="34">
        <v>1021701015</v>
      </c>
      <c r="D316" s="10" t="s">
        <v>618</v>
      </c>
      <c r="E316" s="11" t="s">
        <v>61</v>
      </c>
      <c r="F316" s="11">
        <v>0</v>
      </c>
      <c r="G316" s="11"/>
      <c r="H316" s="16"/>
      <c r="I316" s="16"/>
      <c r="J316" s="17"/>
      <c r="K316" s="101"/>
      <c r="L316" s="17"/>
      <c r="M316" s="17"/>
      <c r="N316" s="17"/>
      <c r="O316" s="101"/>
      <c r="P316" s="16"/>
      <c r="Q316" s="17"/>
      <c r="R316" s="17"/>
      <c r="S316" s="17"/>
      <c r="T316" s="17"/>
      <c r="U316" s="17"/>
      <c r="V316" s="17"/>
      <c r="W316" s="17">
        <f>150+50</f>
        <v>200</v>
      </c>
      <c r="X316" s="17"/>
      <c r="Y316" s="17"/>
      <c r="Z316" s="17"/>
      <c r="AA316" s="17"/>
      <c r="AB316" s="17">
        <v>100</v>
      </c>
      <c r="AC316" s="17"/>
      <c r="AD316" s="16"/>
      <c r="AE316" s="16">
        <f>100+100</f>
        <v>200</v>
      </c>
      <c r="AF316" s="16"/>
      <c r="AG316" s="16"/>
      <c r="AH316" s="17"/>
      <c r="AI316" s="17">
        <v>50</v>
      </c>
      <c r="AJ316" s="17"/>
      <c r="AK316" s="17"/>
      <c r="AL316" s="17"/>
      <c r="AM316" s="18">
        <f t="shared" si="12"/>
        <v>550</v>
      </c>
      <c r="AN316" s="116">
        <f t="shared" si="13"/>
        <v>0</v>
      </c>
    </row>
    <row r="317" spans="1:40" ht="23.25" customHeight="1" x14ac:dyDescent="0.45">
      <c r="A317" s="11"/>
      <c r="B317" s="10" t="s">
        <v>620</v>
      </c>
      <c r="C317" s="34">
        <v>1021701016</v>
      </c>
      <c r="D317" s="10" t="s">
        <v>621</v>
      </c>
      <c r="E317" s="11" t="s">
        <v>61</v>
      </c>
      <c r="F317" s="11">
        <v>0</v>
      </c>
      <c r="G317" s="11"/>
      <c r="H317" s="16">
        <v>1000</v>
      </c>
      <c r="I317" s="16">
        <v>1000</v>
      </c>
      <c r="J317" s="17"/>
      <c r="K317" s="101">
        <v>1000</v>
      </c>
      <c r="L317" s="17">
        <v>1000</v>
      </c>
      <c r="M317" s="17"/>
      <c r="N317" s="17"/>
      <c r="O317" s="101">
        <v>1000</v>
      </c>
      <c r="P317" s="16">
        <v>1000</v>
      </c>
      <c r="Q317" s="17">
        <v>1000</v>
      </c>
      <c r="R317" s="17">
        <v>1000</v>
      </c>
      <c r="S317" s="17"/>
      <c r="T317" s="17"/>
      <c r="U317" s="17">
        <v>1000</v>
      </c>
      <c r="V317" s="17">
        <v>500</v>
      </c>
      <c r="W317" s="17">
        <v>1200</v>
      </c>
      <c r="X317" s="17"/>
      <c r="Y317" s="17">
        <v>1000</v>
      </c>
      <c r="Z317" s="17"/>
      <c r="AA317" s="17"/>
      <c r="AB317" s="17">
        <v>500</v>
      </c>
      <c r="AC317" s="17">
        <v>700</v>
      </c>
      <c r="AD317" s="16"/>
      <c r="AE317" s="16">
        <f>500+400</f>
        <v>900</v>
      </c>
      <c r="AF317" s="16">
        <f>200+200</f>
        <v>400</v>
      </c>
      <c r="AG317" s="16">
        <v>800</v>
      </c>
      <c r="AH317" s="17"/>
      <c r="AI317" s="17"/>
      <c r="AJ317" s="17">
        <v>100</v>
      </c>
      <c r="AK317" s="17"/>
      <c r="AL317" s="17"/>
      <c r="AM317" s="18">
        <f t="shared" si="12"/>
        <v>15100</v>
      </c>
      <c r="AN317" s="116">
        <f t="shared" si="13"/>
        <v>0</v>
      </c>
    </row>
    <row r="318" spans="1:40" ht="23.25" hidden="1" customHeight="1" x14ac:dyDescent="0.45">
      <c r="A318" s="11"/>
      <c r="B318" s="10" t="s">
        <v>622</v>
      </c>
      <c r="C318" s="34" t="s">
        <v>622</v>
      </c>
      <c r="D318" s="10" t="s">
        <v>623</v>
      </c>
      <c r="E318" s="11" t="s">
        <v>61</v>
      </c>
      <c r="F318" s="11">
        <v>0</v>
      </c>
      <c r="G318" s="11"/>
      <c r="H318" s="16"/>
      <c r="I318" s="16"/>
      <c r="J318" s="17"/>
      <c r="K318" s="101"/>
      <c r="L318" s="17"/>
      <c r="M318" s="17"/>
      <c r="N318" s="17"/>
      <c r="O318" s="101"/>
      <c r="P318" s="16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6"/>
      <c r="AE318" s="16"/>
      <c r="AF318" s="16"/>
      <c r="AG318" s="16"/>
      <c r="AH318" s="17"/>
      <c r="AI318" s="17"/>
      <c r="AJ318" s="17"/>
      <c r="AK318" s="17"/>
      <c r="AL318" s="17"/>
      <c r="AM318" s="18">
        <f t="shared" si="12"/>
        <v>0</v>
      </c>
      <c r="AN318" s="116">
        <f t="shared" si="13"/>
        <v>0</v>
      </c>
    </row>
    <row r="319" spans="1:40" ht="23.25" hidden="1" customHeight="1" x14ac:dyDescent="0.45">
      <c r="A319" s="11"/>
      <c r="B319" s="10" t="s">
        <v>624</v>
      </c>
      <c r="C319" s="34" t="s">
        <v>624</v>
      </c>
      <c r="D319" s="10" t="s">
        <v>625</v>
      </c>
      <c r="E319" s="11" t="s">
        <v>61</v>
      </c>
      <c r="F319" s="11">
        <v>0</v>
      </c>
      <c r="G319" s="11"/>
      <c r="H319" s="16"/>
      <c r="I319" s="16"/>
      <c r="J319" s="17"/>
      <c r="K319" s="101"/>
      <c r="L319" s="17"/>
      <c r="M319" s="17"/>
      <c r="N319" s="17"/>
      <c r="O319" s="101"/>
      <c r="P319" s="16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6"/>
      <c r="AE319" s="16"/>
      <c r="AF319" s="16"/>
      <c r="AG319" s="16"/>
      <c r="AH319" s="17"/>
      <c r="AI319" s="17"/>
      <c r="AJ319" s="17"/>
      <c r="AK319" s="17"/>
      <c r="AL319" s="17"/>
      <c r="AM319" s="18">
        <f t="shared" si="12"/>
        <v>0</v>
      </c>
      <c r="AN319" s="116">
        <f t="shared" si="13"/>
        <v>0</v>
      </c>
    </row>
    <row r="320" spans="1:40" ht="23.25" hidden="1" customHeight="1" x14ac:dyDescent="0.45">
      <c r="A320" s="11"/>
      <c r="B320" s="10" t="s">
        <v>626</v>
      </c>
      <c r="C320" s="34" t="s">
        <v>626</v>
      </c>
      <c r="D320" s="10" t="s">
        <v>627</v>
      </c>
      <c r="E320" s="11" t="s">
        <v>532</v>
      </c>
      <c r="F320" s="11">
        <v>0</v>
      </c>
      <c r="G320" s="11"/>
      <c r="H320" s="16"/>
      <c r="I320" s="16"/>
      <c r="J320" s="17"/>
      <c r="K320" s="101"/>
      <c r="L320" s="17"/>
      <c r="M320" s="17"/>
      <c r="N320" s="17"/>
      <c r="O320" s="101"/>
      <c r="P320" s="16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6"/>
      <c r="AE320" s="16"/>
      <c r="AF320" s="16"/>
      <c r="AG320" s="16"/>
      <c r="AH320" s="17"/>
      <c r="AI320" s="17"/>
      <c r="AJ320" s="17"/>
      <c r="AK320" s="17"/>
      <c r="AL320" s="17"/>
      <c r="AM320" s="18">
        <f t="shared" si="12"/>
        <v>0</v>
      </c>
      <c r="AN320" s="116">
        <f t="shared" si="13"/>
        <v>0</v>
      </c>
    </row>
    <row r="321" spans="1:40" ht="23.25" hidden="1" customHeight="1" x14ac:dyDescent="0.45">
      <c r="A321" s="11"/>
      <c r="B321" s="10" t="s">
        <v>628</v>
      </c>
      <c r="C321" s="34" t="s">
        <v>628</v>
      </c>
      <c r="D321" s="10" t="s">
        <v>629</v>
      </c>
      <c r="E321" s="11" t="s">
        <v>61</v>
      </c>
      <c r="F321" s="11">
        <v>0</v>
      </c>
      <c r="G321" s="11"/>
      <c r="H321" s="16"/>
      <c r="I321" s="16"/>
      <c r="J321" s="17"/>
      <c r="K321" s="101"/>
      <c r="L321" s="17"/>
      <c r="M321" s="17"/>
      <c r="N321" s="17"/>
      <c r="O321" s="101"/>
      <c r="P321" s="16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6"/>
      <c r="AE321" s="16"/>
      <c r="AF321" s="16"/>
      <c r="AG321" s="16"/>
      <c r="AH321" s="17"/>
      <c r="AI321" s="17"/>
      <c r="AJ321" s="17"/>
      <c r="AK321" s="17"/>
      <c r="AL321" s="17"/>
      <c r="AM321" s="18">
        <f t="shared" si="12"/>
        <v>0</v>
      </c>
      <c r="AN321" s="116">
        <f t="shared" si="13"/>
        <v>0</v>
      </c>
    </row>
    <row r="322" spans="1:40" ht="23.25" hidden="1" customHeight="1" x14ac:dyDescent="0.45">
      <c r="A322" s="74"/>
      <c r="B322" s="10" t="s">
        <v>630</v>
      </c>
      <c r="C322" s="34" t="s">
        <v>630</v>
      </c>
      <c r="D322" s="10" t="s">
        <v>631</v>
      </c>
      <c r="E322" s="11" t="s">
        <v>61</v>
      </c>
      <c r="F322" s="11">
        <v>0</v>
      </c>
      <c r="G322" s="11"/>
      <c r="H322" s="16"/>
      <c r="I322" s="16"/>
      <c r="J322" s="17"/>
      <c r="K322" s="101"/>
      <c r="L322" s="17"/>
      <c r="M322" s="17"/>
      <c r="N322" s="17"/>
      <c r="O322" s="101"/>
      <c r="P322" s="16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6"/>
      <c r="AE322" s="16"/>
      <c r="AF322" s="16"/>
      <c r="AG322" s="16"/>
      <c r="AH322" s="17"/>
      <c r="AI322" s="17"/>
      <c r="AJ322" s="17"/>
      <c r="AK322" s="17"/>
      <c r="AL322" s="17"/>
      <c r="AM322" s="18">
        <f t="shared" si="12"/>
        <v>0</v>
      </c>
      <c r="AN322" s="116">
        <f t="shared" si="13"/>
        <v>0</v>
      </c>
    </row>
    <row r="323" spans="1:40" ht="23.25" hidden="1" customHeight="1" x14ac:dyDescent="0.45">
      <c r="A323" s="74"/>
      <c r="B323" s="10" t="s">
        <v>632</v>
      </c>
      <c r="C323" s="34" t="s">
        <v>632</v>
      </c>
      <c r="D323" s="10" t="s">
        <v>633</v>
      </c>
      <c r="E323" s="11" t="s">
        <v>61</v>
      </c>
      <c r="F323" s="11">
        <v>0</v>
      </c>
      <c r="G323" s="11"/>
      <c r="H323" s="16"/>
      <c r="I323" s="16"/>
      <c r="J323" s="17"/>
      <c r="K323" s="101"/>
      <c r="L323" s="17"/>
      <c r="M323" s="17"/>
      <c r="N323" s="17"/>
      <c r="O323" s="101"/>
      <c r="P323" s="16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6"/>
      <c r="AE323" s="16"/>
      <c r="AF323" s="16"/>
      <c r="AG323" s="16"/>
      <c r="AH323" s="17"/>
      <c r="AI323" s="17"/>
      <c r="AJ323" s="17"/>
      <c r="AK323" s="17"/>
      <c r="AL323" s="17"/>
      <c r="AM323" s="18">
        <f t="shared" si="12"/>
        <v>0</v>
      </c>
      <c r="AN323" s="116">
        <f t="shared" si="13"/>
        <v>0</v>
      </c>
    </row>
    <row r="324" spans="1:40" ht="22.5" customHeight="1" x14ac:dyDescent="0.45">
      <c r="A324" s="11"/>
      <c r="B324" s="10" t="s">
        <v>634</v>
      </c>
      <c r="C324" s="34">
        <v>1021701017</v>
      </c>
      <c r="D324" s="10" t="s">
        <v>1617</v>
      </c>
      <c r="E324" s="11" t="s">
        <v>61</v>
      </c>
      <c r="F324" s="11">
        <v>0</v>
      </c>
      <c r="G324" s="11"/>
      <c r="H324" s="16"/>
      <c r="I324" s="16">
        <v>100</v>
      </c>
      <c r="J324" s="17"/>
      <c r="K324" s="101"/>
      <c r="L324" s="17"/>
      <c r="M324" s="17"/>
      <c r="N324" s="17"/>
      <c r="O324" s="101"/>
      <c r="P324" s="16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>
        <v>100</v>
      </c>
      <c r="AC324" s="17"/>
      <c r="AD324" s="16"/>
      <c r="AE324" s="16"/>
      <c r="AF324" s="16"/>
      <c r="AG324" s="16"/>
      <c r="AH324" s="17"/>
      <c r="AI324" s="17"/>
      <c r="AJ324" s="17"/>
      <c r="AK324" s="17"/>
      <c r="AL324" s="17"/>
      <c r="AM324" s="18">
        <f t="shared" si="12"/>
        <v>200</v>
      </c>
      <c r="AN324" s="116">
        <f t="shared" si="13"/>
        <v>0</v>
      </c>
    </row>
    <row r="325" spans="1:40" ht="23.25" hidden="1" customHeight="1" x14ac:dyDescent="0.45">
      <c r="A325" s="75"/>
      <c r="B325" s="10" t="s">
        <v>636</v>
      </c>
      <c r="C325" s="34" t="s">
        <v>636</v>
      </c>
      <c r="D325" s="10" t="s">
        <v>637</v>
      </c>
      <c r="E325" s="11" t="s">
        <v>61</v>
      </c>
      <c r="F325" s="11">
        <v>0</v>
      </c>
      <c r="G325" s="11"/>
      <c r="H325" s="16"/>
      <c r="I325" s="16"/>
      <c r="J325" s="17"/>
      <c r="K325" s="101"/>
      <c r="L325" s="17"/>
      <c r="M325" s="17"/>
      <c r="N325" s="17"/>
      <c r="O325" s="101"/>
      <c r="P325" s="16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6"/>
      <c r="AE325" s="16"/>
      <c r="AF325" s="16"/>
      <c r="AG325" s="16"/>
      <c r="AH325" s="17"/>
      <c r="AI325" s="17"/>
      <c r="AJ325" s="17"/>
      <c r="AK325" s="17"/>
      <c r="AL325" s="17"/>
      <c r="AM325" s="18">
        <f t="shared" si="12"/>
        <v>0</v>
      </c>
      <c r="AN325" s="116">
        <f t="shared" si="13"/>
        <v>0</v>
      </c>
    </row>
    <row r="326" spans="1:40" ht="23.25" hidden="1" customHeight="1" x14ac:dyDescent="0.45">
      <c r="A326" s="75"/>
      <c r="B326" s="10" t="s">
        <v>638</v>
      </c>
      <c r="C326" s="34" t="s">
        <v>638</v>
      </c>
      <c r="D326" s="10" t="s">
        <v>639</v>
      </c>
      <c r="E326" s="11" t="s">
        <v>61</v>
      </c>
      <c r="F326" s="11">
        <v>0</v>
      </c>
      <c r="G326" s="11"/>
      <c r="H326" s="16"/>
      <c r="I326" s="16"/>
      <c r="J326" s="17"/>
      <c r="K326" s="101"/>
      <c r="L326" s="17"/>
      <c r="M326" s="17"/>
      <c r="N326" s="17"/>
      <c r="O326" s="101"/>
      <c r="P326" s="16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6"/>
      <c r="AE326" s="16"/>
      <c r="AF326" s="16"/>
      <c r="AG326" s="16"/>
      <c r="AH326" s="17"/>
      <c r="AI326" s="17"/>
      <c r="AJ326" s="17"/>
      <c r="AK326" s="17"/>
      <c r="AL326" s="17"/>
      <c r="AM326" s="18">
        <f t="shared" si="12"/>
        <v>0</v>
      </c>
      <c r="AN326" s="116">
        <f t="shared" si="13"/>
        <v>0</v>
      </c>
    </row>
    <row r="327" spans="1:40" ht="23.25" hidden="1" customHeight="1" x14ac:dyDescent="0.45">
      <c r="A327" s="75"/>
      <c r="B327" s="10" t="s">
        <v>640</v>
      </c>
      <c r="C327" s="34" t="s">
        <v>640</v>
      </c>
      <c r="D327" s="10" t="s">
        <v>641</v>
      </c>
      <c r="E327" s="11" t="s">
        <v>61</v>
      </c>
      <c r="F327" s="11">
        <v>0</v>
      </c>
      <c r="G327" s="11"/>
      <c r="H327" s="16"/>
      <c r="I327" s="16"/>
      <c r="J327" s="17"/>
      <c r="K327" s="101"/>
      <c r="L327" s="17"/>
      <c r="M327" s="17"/>
      <c r="N327" s="17"/>
      <c r="O327" s="101"/>
      <c r="P327" s="16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6"/>
      <c r="AE327" s="16"/>
      <c r="AF327" s="16"/>
      <c r="AG327" s="16"/>
      <c r="AH327" s="17"/>
      <c r="AI327" s="17"/>
      <c r="AJ327" s="17"/>
      <c r="AK327" s="17"/>
      <c r="AL327" s="17"/>
      <c r="AM327" s="18">
        <f t="shared" si="12"/>
        <v>0</v>
      </c>
      <c r="AN327" s="116">
        <f t="shared" si="13"/>
        <v>0</v>
      </c>
    </row>
    <row r="328" spans="1:40" ht="23.25" hidden="1" customHeight="1" x14ac:dyDescent="0.45">
      <c r="A328" s="75"/>
      <c r="B328" s="10" t="s">
        <v>642</v>
      </c>
      <c r="C328" s="34" t="s">
        <v>642</v>
      </c>
      <c r="D328" s="10" t="s">
        <v>643</v>
      </c>
      <c r="E328" s="11" t="s">
        <v>61</v>
      </c>
      <c r="F328" s="11">
        <v>0</v>
      </c>
      <c r="G328" s="11"/>
      <c r="H328" s="16"/>
      <c r="I328" s="16"/>
      <c r="J328" s="17"/>
      <c r="K328" s="101"/>
      <c r="L328" s="17"/>
      <c r="M328" s="17"/>
      <c r="N328" s="17"/>
      <c r="O328" s="101"/>
      <c r="P328" s="16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6"/>
      <c r="AE328" s="16"/>
      <c r="AF328" s="16"/>
      <c r="AG328" s="16"/>
      <c r="AH328" s="17"/>
      <c r="AI328" s="17"/>
      <c r="AJ328" s="17"/>
      <c r="AK328" s="17"/>
      <c r="AL328" s="17"/>
      <c r="AM328" s="18">
        <f t="shared" si="12"/>
        <v>0</v>
      </c>
      <c r="AN328" s="116">
        <f t="shared" si="13"/>
        <v>0</v>
      </c>
    </row>
    <row r="329" spans="1:40" ht="23.25" hidden="1" customHeight="1" x14ac:dyDescent="0.45">
      <c r="A329" s="11"/>
      <c r="B329" s="10" t="s">
        <v>1159</v>
      </c>
      <c r="C329" s="34" t="s">
        <v>1159</v>
      </c>
      <c r="D329" s="10" t="s">
        <v>1819</v>
      </c>
      <c r="E329" s="11" t="s">
        <v>61</v>
      </c>
      <c r="F329" s="11">
        <v>0</v>
      </c>
      <c r="G329" s="11"/>
      <c r="H329" s="16"/>
      <c r="I329" s="16"/>
      <c r="J329" s="17"/>
      <c r="K329" s="101"/>
      <c r="L329" s="17"/>
      <c r="M329" s="17"/>
      <c r="N329" s="17"/>
      <c r="O329" s="101"/>
      <c r="P329" s="16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6"/>
      <c r="AE329" s="16"/>
      <c r="AF329" s="16"/>
      <c r="AG329" s="16"/>
      <c r="AH329" s="17"/>
      <c r="AI329" s="17"/>
      <c r="AJ329" s="17"/>
      <c r="AK329" s="17"/>
      <c r="AL329" s="17"/>
      <c r="AM329" s="18">
        <f t="shared" si="12"/>
        <v>0</v>
      </c>
      <c r="AN329" s="116">
        <f t="shared" si="13"/>
        <v>0</v>
      </c>
    </row>
    <row r="330" spans="1:40" ht="23.25" hidden="1" customHeight="1" x14ac:dyDescent="0.45">
      <c r="A330" s="11"/>
      <c r="B330" s="10" t="s">
        <v>1384</v>
      </c>
      <c r="C330" s="34" t="s">
        <v>1384</v>
      </c>
      <c r="D330" s="10" t="s">
        <v>1386</v>
      </c>
      <c r="E330" s="11" t="s">
        <v>61</v>
      </c>
      <c r="F330" s="11">
        <v>0</v>
      </c>
      <c r="G330" s="11"/>
      <c r="H330" s="16"/>
      <c r="I330" s="16"/>
      <c r="J330" s="17"/>
      <c r="K330" s="101"/>
      <c r="L330" s="17"/>
      <c r="M330" s="17"/>
      <c r="N330" s="17"/>
      <c r="O330" s="101"/>
      <c r="P330" s="16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6"/>
      <c r="AE330" s="16"/>
      <c r="AF330" s="16"/>
      <c r="AG330" s="16"/>
      <c r="AH330" s="17"/>
      <c r="AI330" s="17"/>
      <c r="AJ330" s="17"/>
      <c r="AK330" s="17"/>
      <c r="AL330" s="17"/>
      <c r="AM330" s="18">
        <f t="shared" si="12"/>
        <v>0</v>
      </c>
      <c r="AN330" s="116">
        <f t="shared" si="13"/>
        <v>0</v>
      </c>
    </row>
    <row r="331" spans="1:40" ht="23.25" hidden="1" customHeight="1" x14ac:dyDescent="0.45">
      <c r="A331" s="11"/>
      <c r="B331" s="10" t="s">
        <v>1385</v>
      </c>
      <c r="C331" s="34" t="s">
        <v>1385</v>
      </c>
      <c r="D331" s="10" t="s">
        <v>1387</v>
      </c>
      <c r="E331" s="11" t="s">
        <v>61</v>
      </c>
      <c r="F331" s="11">
        <v>0</v>
      </c>
      <c r="G331" s="11"/>
      <c r="H331" s="16"/>
      <c r="I331" s="16"/>
      <c r="J331" s="17"/>
      <c r="K331" s="101"/>
      <c r="L331" s="17"/>
      <c r="M331" s="17"/>
      <c r="N331" s="17"/>
      <c r="O331" s="101"/>
      <c r="P331" s="16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6"/>
      <c r="AE331" s="16"/>
      <c r="AF331" s="16"/>
      <c r="AG331" s="16"/>
      <c r="AH331" s="17"/>
      <c r="AI331" s="17"/>
      <c r="AJ331" s="17"/>
      <c r="AK331" s="17"/>
      <c r="AL331" s="17"/>
      <c r="AM331" s="18">
        <f t="shared" si="12"/>
        <v>0</v>
      </c>
      <c r="AN331" s="116">
        <f t="shared" si="13"/>
        <v>0</v>
      </c>
    </row>
    <row r="332" spans="1:40" ht="23.25" hidden="1" customHeight="1" x14ac:dyDescent="0.45">
      <c r="A332" s="75"/>
      <c r="B332" s="10" t="s">
        <v>644</v>
      </c>
      <c r="C332" s="34" t="s">
        <v>644</v>
      </c>
      <c r="D332" s="10" t="s">
        <v>645</v>
      </c>
      <c r="E332" s="11" t="s">
        <v>91</v>
      </c>
      <c r="F332" s="11">
        <v>0</v>
      </c>
      <c r="G332" s="11"/>
      <c r="H332" s="16"/>
      <c r="I332" s="16"/>
      <c r="J332" s="17"/>
      <c r="K332" s="101"/>
      <c r="L332" s="17"/>
      <c r="M332" s="17"/>
      <c r="N332" s="17"/>
      <c r="O332" s="101"/>
      <c r="P332" s="16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6"/>
      <c r="AE332" s="16"/>
      <c r="AF332" s="16"/>
      <c r="AG332" s="16"/>
      <c r="AH332" s="17"/>
      <c r="AI332" s="17"/>
      <c r="AJ332" s="17"/>
      <c r="AK332" s="17"/>
      <c r="AL332" s="17"/>
      <c r="AM332" s="18">
        <f t="shared" si="12"/>
        <v>0</v>
      </c>
      <c r="AN332" s="116">
        <f t="shared" si="13"/>
        <v>0</v>
      </c>
    </row>
    <row r="333" spans="1:40" ht="23.25" hidden="1" customHeight="1" x14ac:dyDescent="0.45">
      <c r="A333" s="11"/>
      <c r="B333" s="10" t="s">
        <v>646</v>
      </c>
      <c r="C333" s="34" t="s">
        <v>646</v>
      </c>
      <c r="D333" s="10" t="s">
        <v>647</v>
      </c>
      <c r="E333" s="11" t="s">
        <v>91</v>
      </c>
      <c r="F333" s="11">
        <v>0</v>
      </c>
      <c r="G333" s="11"/>
      <c r="H333" s="16"/>
      <c r="I333" s="16"/>
      <c r="J333" s="17"/>
      <c r="K333" s="101"/>
      <c r="L333" s="17"/>
      <c r="M333" s="17"/>
      <c r="N333" s="17"/>
      <c r="O333" s="101"/>
      <c r="P333" s="16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6"/>
      <c r="AE333" s="16"/>
      <c r="AF333" s="16"/>
      <c r="AG333" s="16"/>
      <c r="AH333" s="17"/>
      <c r="AI333" s="17"/>
      <c r="AJ333" s="17"/>
      <c r="AK333" s="17"/>
      <c r="AL333" s="17"/>
      <c r="AM333" s="18">
        <f t="shared" si="12"/>
        <v>0</v>
      </c>
      <c r="AN333" s="116">
        <f t="shared" si="13"/>
        <v>0</v>
      </c>
    </row>
    <row r="334" spans="1:40" ht="23.25" hidden="1" customHeight="1" x14ac:dyDescent="0.45">
      <c r="A334" s="75"/>
      <c r="B334" s="10" t="s">
        <v>648</v>
      </c>
      <c r="C334" s="34" t="s">
        <v>648</v>
      </c>
      <c r="D334" s="10" t="s">
        <v>649</v>
      </c>
      <c r="E334" s="11" t="s">
        <v>91</v>
      </c>
      <c r="F334" s="11">
        <v>0</v>
      </c>
      <c r="G334" s="11"/>
      <c r="H334" s="16"/>
      <c r="I334" s="16"/>
      <c r="J334" s="17"/>
      <c r="K334" s="101"/>
      <c r="L334" s="17"/>
      <c r="M334" s="17"/>
      <c r="N334" s="17"/>
      <c r="O334" s="101"/>
      <c r="P334" s="16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6"/>
      <c r="AE334" s="16"/>
      <c r="AF334" s="16"/>
      <c r="AG334" s="16"/>
      <c r="AH334" s="17"/>
      <c r="AI334" s="17"/>
      <c r="AJ334" s="17"/>
      <c r="AK334" s="17"/>
      <c r="AL334" s="17"/>
      <c r="AM334" s="18">
        <f t="shared" si="12"/>
        <v>0</v>
      </c>
      <c r="AN334" s="116">
        <f t="shared" si="13"/>
        <v>0</v>
      </c>
    </row>
    <row r="335" spans="1:40" ht="23.25" hidden="1" customHeight="1" x14ac:dyDescent="0.45">
      <c r="A335" s="11"/>
      <c r="B335" s="26" t="s">
        <v>650</v>
      </c>
      <c r="C335" s="32" t="s">
        <v>650</v>
      </c>
      <c r="D335" s="10" t="s">
        <v>651</v>
      </c>
      <c r="E335" s="11" t="s">
        <v>91</v>
      </c>
      <c r="F335" s="11">
        <v>0</v>
      </c>
      <c r="G335" s="11"/>
      <c r="H335" s="16"/>
      <c r="I335" s="16"/>
      <c r="J335" s="17"/>
      <c r="K335" s="101"/>
      <c r="L335" s="17"/>
      <c r="M335" s="17"/>
      <c r="N335" s="17"/>
      <c r="O335" s="101"/>
      <c r="P335" s="16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6"/>
      <c r="AE335" s="16"/>
      <c r="AF335" s="16"/>
      <c r="AG335" s="16"/>
      <c r="AH335" s="17"/>
      <c r="AI335" s="17"/>
      <c r="AJ335" s="17"/>
      <c r="AK335" s="17"/>
      <c r="AL335" s="17"/>
      <c r="AM335" s="18">
        <f t="shared" si="12"/>
        <v>0</v>
      </c>
      <c r="AN335" s="116">
        <f t="shared" si="13"/>
        <v>0</v>
      </c>
    </row>
    <row r="336" spans="1:40" ht="23.25" hidden="1" customHeight="1" x14ac:dyDescent="0.45">
      <c r="A336" s="75"/>
      <c r="B336" s="10" t="s">
        <v>652</v>
      </c>
      <c r="C336" s="34" t="s">
        <v>652</v>
      </c>
      <c r="D336" s="10" t="s">
        <v>653</v>
      </c>
      <c r="E336" s="11" t="s">
        <v>91</v>
      </c>
      <c r="F336" s="11">
        <v>0</v>
      </c>
      <c r="G336" s="11"/>
      <c r="H336" s="16"/>
      <c r="I336" s="16"/>
      <c r="J336" s="17"/>
      <c r="K336" s="101"/>
      <c r="L336" s="17"/>
      <c r="M336" s="17"/>
      <c r="N336" s="17"/>
      <c r="O336" s="101"/>
      <c r="P336" s="16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6"/>
      <c r="AE336" s="16"/>
      <c r="AF336" s="16"/>
      <c r="AG336" s="16"/>
      <c r="AH336" s="17"/>
      <c r="AI336" s="17"/>
      <c r="AJ336" s="17"/>
      <c r="AK336" s="17"/>
      <c r="AL336" s="17"/>
      <c r="AM336" s="18">
        <f t="shared" si="12"/>
        <v>0</v>
      </c>
      <c r="AN336" s="116">
        <f t="shared" si="13"/>
        <v>0</v>
      </c>
    </row>
    <row r="337" spans="1:40" ht="23.25" hidden="1" customHeight="1" x14ac:dyDescent="0.45">
      <c r="A337" s="11"/>
      <c r="B337" s="10" t="s">
        <v>654</v>
      </c>
      <c r="C337" s="34" t="s">
        <v>654</v>
      </c>
      <c r="D337" s="10" t="s">
        <v>655</v>
      </c>
      <c r="E337" s="11" t="s">
        <v>91</v>
      </c>
      <c r="F337" s="11">
        <v>0</v>
      </c>
      <c r="G337" s="11"/>
      <c r="H337" s="16"/>
      <c r="I337" s="16"/>
      <c r="J337" s="17"/>
      <c r="K337" s="101"/>
      <c r="L337" s="17"/>
      <c r="M337" s="17"/>
      <c r="N337" s="17"/>
      <c r="O337" s="101"/>
      <c r="P337" s="16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6"/>
      <c r="AE337" s="16"/>
      <c r="AF337" s="16"/>
      <c r="AG337" s="16"/>
      <c r="AH337" s="17"/>
      <c r="AI337" s="17"/>
      <c r="AJ337" s="17"/>
      <c r="AK337" s="17"/>
      <c r="AL337" s="17"/>
      <c r="AM337" s="18">
        <f t="shared" si="12"/>
        <v>0</v>
      </c>
      <c r="AN337" s="116">
        <f t="shared" si="13"/>
        <v>0</v>
      </c>
    </row>
    <row r="338" spans="1:40" ht="23.25" hidden="1" customHeight="1" x14ac:dyDescent="0.45">
      <c r="A338" s="11"/>
      <c r="B338" s="10" t="s">
        <v>656</v>
      </c>
      <c r="C338" s="34" t="s">
        <v>656</v>
      </c>
      <c r="D338" s="10" t="s">
        <v>657</v>
      </c>
      <c r="E338" s="11" t="s">
        <v>91</v>
      </c>
      <c r="F338" s="11">
        <v>0</v>
      </c>
      <c r="G338" s="11"/>
      <c r="H338" s="16"/>
      <c r="I338" s="16"/>
      <c r="J338" s="17"/>
      <c r="K338" s="101"/>
      <c r="L338" s="17"/>
      <c r="M338" s="17"/>
      <c r="N338" s="17"/>
      <c r="O338" s="101"/>
      <c r="P338" s="16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6"/>
      <c r="AE338" s="16"/>
      <c r="AF338" s="16"/>
      <c r="AG338" s="16"/>
      <c r="AH338" s="17"/>
      <c r="AI338" s="17"/>
      <c r="AJ338" s="17"/>
      <c r="AK338" s="17"/>
      <c r="AL338" s="17"/>
      <c r="AM338" s="18">
        <f t="shared" si="12"/>
        <v>0</v>
      </c>
      <c r="AN338" s="116">
        <f t="shared" si="13"/>
        <v>0</v>
      </c>
    </row>
    <row r="339" spans="1:40" ht="23.25" hidden="1" customHeight="1" x14ac:dyDescent="0.45">
      <c r="A339" s="11"/>
      <c r="B339" s="10" t="s">
        <v>658</v>
      </c>
      <c r="C339" s="34" t="s">
        <v>658</v>
      </c>
      <c r="D339" s="10" t="s">
        <v>659</v>
      </c>
      <c r="E339" s="11" t="s">
        <v>91</v>
      </c>
      <c r="F339" s="11">
        <v>0</v>
      </c>
      <c r="G339" s="11"/>
      <c r="H339" s="16"/>
      <c r="I339" s="16"/>
      <c r="J339" s="17"/>
      <c r="K339" s="101"/>
      <c r="L339" s="17"/>
      <c r="M339" s="17"/>
      <c r="N339" s="17"/>
      <c r="O339" s="101"/>
      <c r="P339" s="16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6"/>
      <c r="AE339" s="16"/>
      <c r="AF339" s="16"/>
      <c r="AG339" s="16"/>
      <c r="AH339" s="17"/>
      <c r="AI339" s="17"/>
      <c r="AJ339" s="17"/>
      <c r="AK339" s="17"/>
      <c r="AL339" s="17"/>
      <c r="AM339" s="18">
        <f t="shared" si="12"/>
        <v>0</v>
      </c>
      <c r="AN339" s="116">
        <f t="shared" si="13"/>
        <v>0</v>
      </c>
    </row>
    <row r="340" spans="1:40" ht="23.25" hidden="1" customHeight="1" x14ac:dyDescent="0.45">
      <c r="A340" s="11"/>
      <c r="B340" s="10" t="s">
        <v>660</v>
      </c>
      <c r="C340" s="34" t="s">
        <v>660</v>
      </c>
      <c r="D340" s="10" t="s">
        <v>661</v>
      </c>
      <c r="E340" s="11" t="s">
        <v>91</v>
      </c>
      <c r="F340" s="11">
        <v>0</v>
      </c>
      <c r="G340" s="11"/>
      <c r="H340" s="16"/>
      <c r="I340" s="16"/>
      <c r="J340" s="17"/>
      <c r="K340" s="101"/>
      <c r="L340" s="17"/>
      <c r="M340" s="17"/>
      <c r="N340" s="17"/>
      <c r="O340" s="101"/>
      <c r="P340" s="16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6"/>
      <c r="AE340" s="16"/>
      <c r="AF340" s="16"/>
      <c r="AG340" s="16"/>
      <c r="AH340" s="17"/>
      <c r="AI340" s="17"/>
      <c r="AJ340" s="17"/>
      <c r="AK340" s="17"/>
      <c r="AL340" s="17"/>
      <c r="AM340" s="18">
        <f t="shared" si="12"/>
        <v>0</v>
      </c>
      <c r="AN340" s="116">
        <f t="shared" si="13"/>
        <v>0</v>
      </c>
    </row>
    <row r="341" spans="1:40" ht="23.25" customHeight="1" x14ac:dyDescent="0.45">
      <c r="A341" s="20"/>
      <c r="B341" s="10" t="s">
        <v>662</v>
      </c>
      <c r="C341" s="34">
        <v>1023101004</v>
      </c>
      <c r="D341" s="10" t="s">
        <v>663</v>
      </c>
      <c r="E341" s="11" t="s">
        <v>91</v>
      </c>
      <c r="F341" s="20">
        <v>0</v>
      </c>
      <c r="G341" s="11"/>
      <c r="H341" s="16"/>
      <c r="I341" s="16"/>
      <c r="J341" s="17"/>
      <c r="K341" s="101"/>
      <c r="L341" s="17"/>
      <c r="M341" s="17"/>
      <c r="N341" s="17">
        <v>2898</v>
      </c>
      <c r="O341" s="101"/>
      <c r="P341" s="16"/>
      <c r="Q341" s="17">
        <v>5019</v>
      </c>
      <c r="R341" s="17"/>
      <c r="S341" s="17"/>
      <c r="T341" s="17"/>
      <c r="U341" s="17"/>
      <c r="V341" s="17">
        <f>5000+19</f>
        <v>5019</v>
      </c>
      <c r="W341" s="17"/>
      <c r="X341" s="17"/>
      <c r="Y341" s="17">
        <v>5000</v>
      </c>
      <c r="Z341" s="17"/>
      <c r="AA341" s="17"/>
      <c r="AB341" s="17"/>
      <c r="AC341" s="17"/>
      <c r="AD341" s="16"/>
      <c r="AE341" s="16"/>
      <c r="AF341" s="16"/>
      <c r="AG341" s="16"/>
      <c r="AH341" s="17"/>
      <c r="AI341" s="17"/>
      <c r="AJ341" s="17"/>
      <c r="AK341" s="17"/>
      <c r="AL341" s="17"/>
      <c r="AM341" s="18">
        <f t="shared" si="12"/>
        <v>17936</v>
      </c>
      <c r="AN341" s="116">
        <f t="shared" si="13"/>
        <v>0</v>
      </c>
    </row>
    <row r="342" spans="1:40" ht="23.25" hidden="1" customHeight="1" x14ac:dyDescent="0.45">
      <c r="A342" s="11"/>
      <c r="B342" s="10" t="s">
        <v>665</v>
      </c>
      <c r="C342" s="34" t="s">
        <v>665</v>
      </c>
      <c r="D342" s="10" t="s">
        <v>666</v>
      </c>
      <c r="E342" s="11" t="s">
        <v>91</v>
      </c>
      <c r="F342" s="11">
        <v>0</v>
      </c>
      <c r="G342" s="11"/>
      <c r="H342" s="16"/>
      <c r="I342" s="16"/>
      <c r="J342" s="17"/>
      <c r="K342" s="101"/>
      <c r="L342" s="17"/>
      <c r="M342" s="17"/>
      <c r="N342" s="17"/>
      <c r="O342" s="101"/>
      <c r="P342" s="16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6"/>
      <c r="AE342" s="16"/>
      <c r="AF342" s="16"/>
      <c r="AG342" s="16"/>
      <c r="AH342" s="17"/>
      <c r="AI342" s="17"/>
      <c r="AJ342" s="17"/>
      <c r="AK342" s="17"/>
      <c r="AL342" s="17"/>
      <c r="AM342" s="18">
        <f t="shared" si="12"/>
        <v>0</v>
      </c>
      <c r="AN342" s="116">
        <f t="shared" si="13"/>
        <v>0</v>
      </c>
    </row>
    <row r="343" spans="1:40" ht="21.75" customHeight="1" x14ac:dyDescent="0.45">
      <c r="A343" s="11"/>
      <c r="B343" s="10" t="s">
        <v>667</v>
      </c>
      <c r="C343" s="34">
        <v>1023101006</v>
      </c>
      <c r="D343" s="10" t="s">
        <v>668</v>
      </c>
      <c r="E343" s="11" t="s">
        <v>91</v>
      </c>
      <c r="F343" s="11">
        <v>0</v>
      </c>
      <c r="G343" s="11"/>
      <c r="H343" s="16"/>
      <c r="I343" s="16"/>
      <c r="J343" s="17"/>
      <c r="K343" s="101"/>
      <c r="L343" s="17"/>
      <c r="M343" s="17"/>
      <c r="N343" s="17"/>
      <c r="O343" s="101"/>
      <c r="P343" s="16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6"/>
      <c r="AE343" s="16"/>
      <c r="AF343" s="16"/>
      <c r="AG343" s="16"/>
      <c r="AH343" s="17"/>
      <c r="AI343" s="17">
        <v>6885</v>
      </c>
      <c r="AJ343" s="17"/>
      <c r="AK343" s="17"/>
      <c r="AL343" s="17"/>
      <c r="AM343" s="18">
        <f t="shared" si="12"/>
        <v>6885</v>
      </c>
      <c r="AN343" s="116">
        <f t="shared" si="13"/>
        <v>0</v>
      </c>
    </row>
    <row r="344" spans="1:40" ht="26.25" hidden="1" customHeight="1" x14ac:dyDescent="0.45">
      <c r="A344" s="75"/>
      <c r="B344" s="10" t="s">
        <v>669</v>
      </c>
      <c r="C344" s="34" t="s">
        <v>669</v>
      </c>
      <c r="D344" s="10" t="s">
        <v>670</v>
      </c>
      <c r="E344" s="11" t="s">
        <v>91</v>
      </c>
      <c r="F344" s="11">
        <v>0</v>
      </c>
      <c r="G344" s="11"/>
      <c r="H344" s="16"/>
      <c r="I344" s="16"/>
      <c r="J344" s="17"/>
      <c r="K344" s="101"/>
      <c r="L344" s="17"/>
      <c r="M344" s="17"/>
      <c r="N344" s="17"/>
      <c r="O344" s="101"/>
      <c r="P344" s="16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6"/>
      <c r="AE344" s="16"/>
      <c r="AF344" s="16"/>
      <c r="AG344" s="16"/>
      <c r="AH344" s="17"/>
      <c r="AI344" s="17"/>
      <c r="AJ344" s="17"/>
      <c r="AK344" s="17"/>
      <c r="AL344" s="17"/>
      <c r="AM344" s="18">
        <f t="shared" si="12"/>
        <v>0</v>
      </c>
      <c r="AN344" s="116">
        <f t="shared" si="13"/>
        <v>0</v>
      </c>
    </row>
    <row r="345" spans="1:40" ht="24.75" hidden="1" customHeight="1" x14ac:dyDescent="0.45">
      <c r="A345" s="75"/>
      <c r="B345" s="10" t="s">
        <v>671</v>
      </c>
      <c r="C345" s="34" t="s">
        <v>671</v>
      </c>
      <c r="D345" s="10" t="s">
        <v>672</v>
      </c>
      <c r="E345" s="11" t="s">
        <v>91</v>
      </c>
      <c r="F345" s="11">
        <v>0</v>
      </c>
      <c r="G345" s="11"/>
      <c r="H345" s="16"/>
      <c r="I345" s="16"/>
      <c r="J345" s="17"/>
      <c r="K345" s="101"/>
      <c r="L345" s="17"/>
      <c r="M345" s="17"/>
      <c r="N345" s="17"/>
      <c r="O345" s="101"/>
      <c r="P345" s="16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6"/>
      <c r="AE345" s="16"/>
      <c r="AF345" s="16"/>
      <c r="AG345" s="16"/>
      <c r="AH345" s="17"/>
      <c r="AI345" s="17"/>
      <c r="AJ345" s="17"/>
      <c r="AK345" s="17"/>
      <c r="AL345" s="17"/>
      <c r="AM345" s="18">
        <f t="shared" si="12"/>
        <v>0</v>
      </c>
      <c r="AN345" s="116">
        <f t="shared" si="13"/>
        <v>0</v>
      </c>
    </row>
    <row r="346" spans="1:40" ht="24" hidden="1" customHeight="1" x14ac:dyDescent="0.45">
      <c r="A346" s="11"/>
      <c r="B346" s="10" t="s">
        <v>673</v>
      </c>
      <c r="C346" s="34" t="s">
        <v>673</v>
      </c>
      <c r="D346" s="10" t="s">
        <v>674</v>
      </c>
      <c r="E346" s="11" t="s">
        <v>91</v>
      </c>
      <c r="F346" s="11">
        <v>0</v>
      </c>
      <c r="G346" s="11"/>
      <c r="H346" s="16"/>
      <c r="I346" s="16"/>
      <c r="J346" s="17"/>
      <c r="K346" s="101"/>
      <c r="L346" s="17"/>
      <c r="M346" s="17"/>
      <c r="N346" s="17"/>
      <c r="O346" s="101"/>
      <c r="P346" s="16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6"/>
      <c r="AE346" s="16"/>
      <c r="AF346" s="16"/>
      <c r="AG346" s="16"/>
      <c r="AH346" s="17"/>
      <c r="AI346" s="17"/>
      <c r="AJ346" s="17"/>
      <c r="AK346" s="17"/>
      <c r="AL346" s="17"/>
      <c r="AM346" s="18">
        <f t="shared" si="12"/>
        <v>0</v>
      </c>
      <c r="AN346" s="116">
        <f t="shared" si="13"/>
        <v>0</v>
      </c>
    </row>
    <row r="347" spans="1:40" ht="24" customHeight="1" x14ac:dyDescent="0.45">
      <c r="A347" s="11"/>
      <c r="B347" s="10" t="s">
        <v>675</v>
      </c>
      <c r="C347" s="34">
        <v>1023101007</v>
      </c>
      <c r="D347" s="10" t="s">
        <v>676</v>
      </c>
      <c r="E347" s="11" t="s">
        <v>91</v>
      </c>
      <c r="F347" s="11">
        <v>0</v>
      </c>
      <c r="G347" s="11"/>
      <c r="H347" s="16"/>
      <c r="I347" s="16"/>
      <c r="J347" s="17"/>
      <c r="K347" s="101"/>
      <c r="L347" s="17"/>
      <c r="M347" s="17"/>
      <c r="N347" s="17"/>
      <c r="O347" s="101"/>
      <c r="P347" s="16">
        <v>15012</v>
      </c>
      <c r="Q347" s="17"/>
      <c r="R347" s="17"/>
      <c r="S347" s="17"/>
      <c r="T347" s="17"/>
      <c r="U347" s="17"/>
      <c r="V347" s="17">
        <f>5000+24</f>
        <v>5024</v>
      </c>
      <c r="W347" s="17"/>
      <c r="X347" s="17"/>
      <c r="Y347" s="17"/>
      <c r="Z347" s="17"/>
      <c r="AA347" s="17"/>
      <c r="AB347" s="17"/>
      <c r="AC347" s="17"/>
      <c r="AD347" s="16"/>
      <c r="AE347" s="16"/>
      <c r="AF347" s="16"/>
      <c r="AG347" s="16"/>
      <c r="AH347" s="17"/>
      <c r="AI347" s="17"/>
      <c r="AJ347" s="17"/>
      <c r="AK347" s="17"/>
      <c r="AL347" s="17"/>
      <c r="AM347" s="18">
        <f t="shared" si="12"/>
        <v>20036</v>
      </c>
      <c r="AN347" s="116">
        <f t="shared" si="13"/>
        <v>0</v>
      </c>
    </row>
    <row r="348" spans="1:40" ht="23.25" hidden="1" customHeight="1" x14ac:dyDescent="0.45">
      <c r="A348" s="11"/>
      <c r="B348" s="10" t="s">
        <v>677</v>
      </c>
      <c r="C348" s="34">
        <v>1023101008</v>
      </c>
      <c r="D348" s="10" t="s">
        <v>678</v>
      </c>
      <c r="E348" s="11" t="s">
        <v>91</v>
      </c>
      <c r="F348" s="11">
        <v>0</v>
      </c>
      <c r="G348" s="11"/>
      <c r="H348" s="16"/>
      <c r="I348" s="16"/>
      <c r="J348" s="17"/>
      <c r="K348" s="101"/>
      <c r="L348" s="17"/>
      <c r="M348" s="17"/>
      <c r="N348" s="17"/>
      <c r="O348" s="101"/>
      <c r="P348" s="16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6"/>
      <c r="AE348" s="16"/>
      <c r="AF348" s="16"/>
      <c r="AG348" s="16"/>
      <c r="AH348" s="17"/>
      <c r="AI348" s="17"/>
      <c r="AJ348" s="17"/>
      <c r="AK348" s="17"/>
      <c r="AL348" s="17"/>
      <c r="AM348" s="18">
        <f t="shared" si="12"/>
        <v>0</v>
      </c>
      <c r="AN348" s="116">
        <f t="shared" si="13"/>
        <v>0</v>
      </c>
    </row>
    <row r="349" spans="1:40" ht="23.25" hidden="1" customHeight="1" x14ac:dyDescent="0.45">
      <c r="A349" s="74"/>
      <c r="B349" s="10" t="s">
        <v>679</v>
      </c>
      <c r="C349" s="34" t="s">
        <v>679</v>
      </c>
      <c r="D349" s="10" t="s">
        <v>680</v>
      </c>
      <c r="E349" s="11" t="s">
        <v>91</v>
      </c>
      <c r="F349" s="11">
        <v>0</v>
      </c>
      <c r="G349" s="11"/>
      <c r="H349" s="16"/>
      <c r="I349" s="16"/>
      <c r="J349" s="17"/>
      <c r="K349" s="101"/>
      <c r="L349" s="17"/>
      <c r="M349" s="17"/>
      <c r="N349" s="17"/>
      <c r="O349" s="101"/>
      <c r="P349" s="16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6"/>
      <c r="AE349" s="16"/>
      <c r="AF349" s="16"/>
      <c r="AG349" s="16"/>
      <c r="AH349" s="17"/>
      <c r="AI349" s="17"/>
      <c r="AJ349" s="17"/>
      <c r="AK349" s="17"/>
      <c r="AL349" s="17"/>
      <c r="AM349" s="18">
        <f t="shared" si="12"/>
        <v>0</v>
      </c>
      <c r="AN349" s="116">
        <f t="shared" si="13"/>
        <v>0</v>
      </c>
    </row>
    <row r="350" spans="1:40" ht="23.25" hidden="1" customHeight="1" x14ac:dyDescent="0.45">
      <c r="A350" s="11"/>
      <c r="B350" s="10" t="s">
        <v>681</v>
      </c>
      <c r="C350" s="34" t="s">
        <v>681</v>
      </c>
      <c r="D350" s="10" t="s">
        <v>682</v>
      </c>
      <c r="E350" s="11" t="s">
        <v>91</v>
      </c>
      <c r="F350" s="11">
        <v>0</v>
      </c>
      <c r="G350" s="11"/>
      <c r="H350" s="16"/>
      <c r="I350" s="16"/>
      <c r="J350" s="17"/>
      <c r="K350" s="101"/>
      <c r="L350" s="17"/>
      <c r="M350" s="17"/>
      <c r="N350" s="17"/>
      <c r="O350" s="101"/>
      <c r="P350" s="16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6"/>
      <c r="AE350" s="16"/>
      <c r="AF350" s="16"/>
      <c r="AG350" s="16"/>
      <c r="AH350" s="17"/>
      <c r="AI350" s="17"/>
      <c r="AJ350" s="17"/>
      <c r="AK350" s="17"/>
      <c r="AL350" s="17"/>
      <c r="AM350" s="18">
        <f t="shared" si="12"/>
        <v>0</v>
      </c>
      <c r="AN350" s="116">
        <f t="shared" si="13"/>
        <v>0</v>
      </c>
    </row>
    <row r="351" spans="1:40" ht="23.25" customHeight="1" x14ac:dyDescent="0.45">
      <c r="A351" s="11"/>
      <c r="B351" s="10" t="s">
        <v>683</v>
      </c>
      <c r="C351" s="34">
        <v>1023101010</v>
      </c>
      <c r="D351" s="10" t="s">
        <v>684</v>
      </c>
      <c r="E351" s="11" t="s">
        <v>91</v>
      </c>
      <c r="F351" s="11">
        <v>0</v>
      </c>
      <c r="G351" s="11"/>
      <c r="H351" s="16"/>
      <c r="I351" s="16"/>
      <c r="J351" s="17"/>
      <c r="K351" s="101"/>
      <c r="L351" s="17"/>
      <c r="M351" s="17"/>
      <c r="N351" s="17"/>
      <c r="O351" s="101">
        <v>5000</v>
      </c>
      <c r="P351" s="16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6"/>
      <c r="AE351" s="16"/>
      <c r="AF351" s="16"/>
      <c r="AG351" s="16"/>
      <c r="AH351" s="17"/>
      <c r="AI351" s="17"/>
      <c r="AJ351" s="17"/>
      <c r="AK351" s="17"/>
      <c r="AL351" s="17"/>
      <c r="AM351" s="18">
        <f t="shared" si="12"/>
        <v>5000</v>
      </c>
      <c r="AN351" s="116">
        <f t="shared" si="13"/>
        <v>0</v>
      </c>
    </row>
    <row r="352" spans="1:40" ht="23.25" customHeight="1" x14ac:dyDescent="0.45">
      <c r="A352" s="20"/>
      <c r="B352" s="10" t="s">
        <v>685</v>
      </c>
      <c r="C352" s="34">
        <v>1023101011</v>
      </c>
      <c r="D352" s="10" t="s">
        <v>686</v>
      </c>
      <c r="E352" s="11" t="s">
        <v>91</v>
      </c>
      <c r="F352" s="20">
        <v>0</v>
      </c>
      <c r="G352" s="11"/>
      <c r="H352" s="16"/>
      <c r="I352" s="16"/>
      <c r="J352" s="17"/>
      <c r="K352" s="101"/>
      <c r="L352" s="17"/>
      <c r="M352" s="17"/>
      <c r="N352" s="17"/>
      <c r="O352" s="101"/>
      <c r="P352" s="16"/>
      <c r="Q352" s="17"/>
      <c r="R352" s="17">
        <v>10000</v>
      </c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6"/>
      <c r="AE352" s="16"/>
      <c r="AF352" s="16"/>
      <c r="AG352" s="16"/>
      <c r="AH352" s="17"/>
      <c r="AI352" s="17"/>
      <c r="AJ352" s="17"/>
      <c r="AK352" s="17"/>
      <c r="AL352" s="17"/>
      <c r="AM352" s="18">
        <f t="shared" si="12"/>
        <v>10000</v>
      </c>
      <c r="AN352" s="116">
        <f t="shared" si="13"/>
        <v>0</v>
      </c>
    </row>
    <row r="353" spans="1:40" ht="23.25" hidden="1" customHeight="1" x14ac:dyDescent="0.45">
      <c r="A353" s="11"/>
      <c r="B353" s="10" t="s">
        <v>688</v>
      </c>
      <c r="C353" s="34" t="s">
        <v>688</v>
      </c>
      <c r="D353" s="10" t="s">
        <v>689</v>
      </c>
      <c r="E353" s="11" t="s">
        <v>91</v>
      </c>
      <c r="F353" s="11">
        <v>0</v>
      </c>
      <c r="G353" s="11"/>
      <c r="H353" s="16"/>
      <c r="I353" s="16"/>
      <c r="J353" s="17"/>
      <c r="K353" s="101"/>
      <c r="L353" s="17"/>
      <c r="M353" s="17"/>
      <c r="N353" s="17"/>
      <c r="O353" s="101"/>
      <c r="P353" s="16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6"/>
      <c r="AE353" s="16"/>
      <c r="AF353" s="16"/>
      <c r="AG353" s="16"/>
      <c r="AH353" s="17"/>
      <c r="AI353" s="17"/>
      <c r="AJ353" s="17"/>
      <c r="AK353" s="17"/>
      <c r="AL353" s="17"/>
      <c r="AM353" s="18">
        <f t="shared" si="12"/>
        <v>0</v>
      </c>
      <c r="AN353" s="116">
        <f t="shared" si="13"/>
        <v>0</v>
      </c>
    </row>
    <row r="354" spans="1:40" ht="23.25" hidden="1" customHeight="1" x14ac:dyDescent="0.45">
      <c r="A354" s="11"/>
      <c r="B354" s="10" t="s">
        <v>711</v>
      </c>
      <c r="C354" s="34" t="s">
        <v>711</v>
      </c>
      <c r="D354" s="10" t="s">
        <v>712</v>
      </c>
      <c r="E354" s="11" t="s">
        <v>91</v>
      </c>
      <c r="F354" s="11">
        <v>0</v>
      </c>
      <c r="G354" s="11"/>
      <c r="H354" s="16"/>
      <c r="I354" s="16"/>
      <c r="J354" s="17"/>
      <c r="K354" s="101"/>
      <c r="L354" s="17"/>
      <c r="M354" s="17"/>
      <c r="N354" s="17"/>
      <c r="O354" s="101"/>
      <c r="P354" s="16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6"/>
      <c r="AE354" s="16"/>
      <c r="AF354" s="16"/>
      <c r="AG354" s="16"/>
      <c r="AH354" s="17"/>
      <c r="AI354" s="17"/>
      <c r="AJ354" s="17"/>
      <c r="AK354" s="17"/>
      <c r="AL354" s="17"/>
      <c r="AM354" s="18">
        <f t="shared" ref="AM354:AM365" si="14">H354+I354+J354+K354+L354+M354+N354+O354+P354+Q354+R354+S354+T354+U354+V354+W354+X354+Y354+Z354+AA354+AB354+AC354+AD354+AE354+AF354+AG354+AH354+AI354+AJ354+AK354+AL354</f>
        <v>0</v>
      </c>
      <c r="AN354" s="116">
        <f t="shared" ref="AN354:AN365" si="15">AM354*F354</f>
        <v>0</v>
      </c>
    </row>
    <row r="355" spans="1:40" ht="23.25" hidden="1" customHeight="1" x14ac:dyDescent="0.45">
      <c r="A355" s="11"/>
      <c r="B355" s="10" t="s">
        <v>722</v>
      </c>
      <c r="C355" s="34" t="s">
        <v>722</v>
      </c>
      <c r="D355" s="10" t="s">
        <v>723</v>
      </c>
      <c r="E355" s="11" t="s">
        <v>91</v>
      </c>
      <c r="F355" s="11">
        <v>0</v>
      </c>
      <c r="G355" s="11"/>
      <c r="H355" s="16"/>
      <c r="I355" s="16"/>
      <c r="J355" s="17"/>
      <c r="K355" s="101"/>
      <c r="L355" s="17"/>
      <c r="M355" s="17"/>
      <c r="N355" s="17"/>
      <c r="O355" s="101"/>
      <c r="P355" s="16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6"/>
      <c r="AE355" s="16"/>
      <c r="AF355" s="16"/>
      <c r="AG355" s="16"/>
      <c r="AH355" s="17"/>
      <c r="AI355" s="17"/>
      <c r="AJ355" s="17"/>
      <c r="AK355" s="17"/>
      <c r="AL355" s="17"/>
      <c r="AM355" s="18">
        <f t="shared" si="14"/>
        <v>0</v>
      </c>
      <c r="AN355" s="116">
        <f t="shared" si="15"/>
        <v>0</v>
      </c>
    </row>
    <row r="356" spans="1:40" ht="23.25" hidden="1" customHeight="1" x14ac:dyDescent="0.45">
      <c r="A356" s="11"/>
      <c r="B356" s="10" t="s">
        <v>727</v>
      </c>
      <c r="C356" s="34" t="s">
        <v>727</v>
      </c>
      <c r="D356" s="10" t="s">
        <v>728</v>
      </c>
      <c r="E356" s="11" t="s">
        <v>91</v>
      </c>
      <c r="F356" s="11">
        <v>0</v>
      </c>
      <c r="G356" s="11"/>
      <c r="H356" s="16"/>
      <c r="I356" s="16"/>
      <c r="J356" s="17"/>
      <c r="K356" s="101"/>
      <c r="L356" s="17"/>
      <c r="M356" s="17"/>
      <c r="N356" s="17"/>
      <c r="O356" s="101"/>
      <c r="P356" s="16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6"/>
      <c r="AE356" s="16"/>
      <c r="AF356" s="16"/>
      <c r="AG356" s="16"/>
      <c r="AH356" s="17"/>
      <c r="AI356" s="17"/>
      <c r="AJ356" s="17"/>
      <c r="AK356" s="17"/>
      <c r="AL356" s="17"/>
      <c r="AM356" s="18">
        <f t="shared" si="14"/>
        <v>0</v>
      </c>
      <c r="AN356" s="116">
        <f t="shared" si="15"/>
        <v>0</v>
      </c>
    </row>
    <row r="357" spans="1:40" ht="23.25" hidden="1" customHeight="1" x14ac:dyDescent="0.45">
      <c r="A357" s="11"/>
      <c r="B357" s="10" t="s">
        <v>729</v>
      </c>
      <c r="C357" s="34">
        <v>1023101015</v>
      </c>
      <c r="D357" s="10" t="s">
        <v>730</v>
      </c>
      <c r="E357" s="11" t="s">
        <v>91</v>
      </c>
      <c r="F357" s="11">
        <v>0</v>
      </c>
      <c r="G357" s="11"/>
      <c r="H357" s="16"/>
      <c r="I357" s="16"/>
      <c r="J357" s="17"/>
      <c r="K357" s="101"/>
      <c r="L357" s="17"/>
      <c r="M357" s="17"/>
      <c r="N357" s="17"/>
      <c r="O357" s="101"/>
      <c r="P357" s="16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6"/>
      <c r="AE357" s="16"/>
      <c r="AF357" s="16"/>
      <c r="AG357" s="16"/>
      <c r="AH357" s="17"/>
      <c r="AI357" s="17"/>
      <c r="AJ357" s="17"/>
      <c r="AK357" s="17"/>
      <c r="AL357" s="17"/>
      <c r="AM357" s="18">
        <f t="shared" si="14"/>
        <v>0</v>
      </c>
      <c r="AN357" s="116">
        <f t="shared" si="15"/>
        <v>0</v>
      </c>
    </row>
    <row r="358" spans="1:40" ht="23.25" hidden="1" customHeight="1" x14ac:dyDescent="0.45">
      <c r="A358" s="11"/>
      <c r="B358" s="10" t="s">
        <v>731</v>
      </c>
      <c r="C358" s="34" t="s">
        <v>731</v>
      </c>
      <c r="D358" s="10" t="s">
        <v>732</v>
      </c>
      <c r="E358" s="11" t="s">
        <v>91</v>
      </c>
      <c r="F358" s="11">
        <v>0</v>
      </c>
      <c r="G358" s="11"/>
      <c r="H358" s="16"/>
      <c r="I358" s="16"/>
      <c r="J358" s="17"/>
      <c r="K358" s="101"/>
      <c r="L358" s="17"/>
      <c r="M358" s="17"/>
      <c r="N358" s="17"/>
      <c r="O358" s="101"/>
      <c r="P358" s="16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6"/>
      <c r="AE358" s="16"/>
      <c r="AF358" s="16"/>
      <c r="AG358" s="16"/>
      <c r="AH358" s="17"/>
      <c r="AI358" s="17"/>
      <c r="AJ358" s="17"/>
      <c r="AK358" s="17"/>
      <c r="AL358" s="17"/>
      <c r="AM358" s="18">
        <f t="shared" si="14"/>
        <v>0</v>
      </c>
      <c r="AN358" s="116">
        <f t="shared" si="15"/>
        <v>0</v>
      </c>
    </row>
    <row r="359" spans="1:40" ht="23.25" customHeight="1" x14ac:dyDescent="0.45">
      <c r="A359" s="75"/>
      <c r="B359" s="10" t="s">
        <v>733</v>
      </c>
      <c r="C359" s="34">
        <v>1023101016</v>
      </c>
      <c r="D359" s="10" t="s">
        <v>734</v>
      </c>
      <c r="E359" s="11" t="s">
        <v>91</v>
      </c>
      <c r="F359" s="11">
        <v>0</v>
      </c>
      <c r="G359" s="11"/>
      <c r="H359" s="16"/>
      <c r="I359" s="16"/>
      <c r="J359" s="17"/>
      <c r="K359" s="101"/>
      <c r="L359" s="17"/>
      <c r="M359" s="17"/>
      <c r="N359" s="17"/>
      <c r="O359" s="101"/>
      <c r="P359" s="16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6"/>
      <c r="AE359" s="16">
        <v>18920</v>
      </c>
      <c r="AF359" s="16"/>
      <c r="AG359" s="16"/>
      <c r="AH359" s="17"/>
      <c r="AI359" s="17"/>
      <c r="AJ359" s="17"/>
      <c r="AK359" s="17"/>
      <c r="AL359" s="17"/>
      <c r="AM359" s="18">
        <f t="shared" si="14"/>
        <v>18920</v>
      </c>
      <c r="AN359" s="116">
        <f t="shared" si="15"/>
        <v>0</v>
      </c>
    </row>
    <row r="360" spans="1:40" ht="23.25" customHeight="1" x14ac:dyDescent="0.45">
      <c r="A360" s="11"/>
      <c r="B360" s="10" t="s">
        <v>735</v>
      </c>
      <c r="C360" s="34">
        <v>1023101017</v>
      </c>
      <c r="D360" s="10" t="s">
        <v>736</v>
      </c>
      <c r="E360" s="11" t="s">
        <v>91</v>
      </c>
      <c r="F360" s="11">
        <v>0</v>
      </c>
      <c r="G360" s="11"/>
      <c r="H360" s="16"/>
      <c r="I360" s="16"/>
      <c r="J360" s="17"/>
      <c r="K360" s="101"/>
      <c r="L360" s="17"/>
      <c r="M360" s="17"/>
      <c r="N360" s="17"/>
      <c r="O360" s="101">
        <v>5000</v>
      </c>
      <c r="P360" s="16"/>
      <c r="Q360" s="17"/>
      <c r="R360" s="17"/>
      <c r="S360" s="17"/>
      <c r="T360" s="17"/>
      <c r="U360" s="17">
        <v>6932</v>
      </c>
      <c r="V360" s="17"/>
      <c r="W360" s="17"/>
      <c r="X360" s="17"/>
      <c r="Y360" s="17"/>
      <c r="Z360" s="17"/>
      <c r="AA360" s="17"/>
      <c r="AB360" s="17"/>
      <c r="AC360" s="17"/>
      <c r="AD360" s="16"/>
      <c r="AE360" s="16">
        <v>10000</v>
      </c>
      <c r="AF360" s="16"/>
      <c r="AG360" s="16"/>
      <c r="AH360" s="17"/>
      <c r="AI360" s="17"/>
      <c r="AJ360" s="17"/>
      <c r="AK360" s="17"/>
      <c r="AL360" s="17"/>
      <c r="AM360" s="18">
        <f t="shared" si="14"/>
        <v>21932</v>
      </c>
      <c r="AN360" s="116">
        <f t="shared" si="15"/>
        <v>0</v>
      </c>
    </row>
    <row r="361" spans="1:40" ht="23.25" customHeight="1" x14ac:dyDescent="0.45">
      <c r="A361" s="75"/>
      <c r="B361" s="10" t="s">
        <v>737</v>
      </c>
      <c r="C361" s="34">
        <v>1024301020</v>
      </c>
      <c r="D361" s="10" t="s">
        <v>738</v>
      </c>
      <c r="E361" s="11" t="s">
        <v>91</v>
      </c>
      <c r="F361" s="11">
        <v>0</v>
      </c>
      <c r="G361" s="11"/>
      <c r="H361" s="16"/>
      <c r="I361" s="16"/>
      <c r="J361" s="17"/>
      <c r="K361" s="101"/>
      <c r="L361" s="17"/>
      <c r="M361" s="17"/>
      <c r="N361" s="17"/>
      <c r="O361" s="101"/>
      <c r="P361" s="16"/>
      <c r="Q361" s="17"/>
      <c r="R361" s="17"/>
      <c r="S361" s="17"/>
      <c r="T361" s="17"/>
      <c r="U361" s="17"/>
      <c r="V361" s="17"/>
      <c r="W361" s="17"/>
      <c r="X361" s="17"/>
      <c r="Y361" s="17"/>
      <c r="Z361" s="17">
        <v>5012</v>
      </c>
      <c r="AA361" s="17"/>
      <c r="AB361" s="17"/>
      <c r="AC361" s="17"/>
      <c r="AD361" s="16"/>
      <c r="AE361" s="16"/>
      <c r="AF361" s="16"/>
      <c r="AG361" s="16"/>
      <c r="AH361" s="17"/>
      <c r="AI361" s="17"/>
      <c r="AJ361" s="17"/>
      <c r="AK361" s="17"/>
      <c r="AL361" s="17"/>
      <c r="AM361" s="18">
        <f t="shared" si="14"/>
        <v>5012</v>
      </c>
      <c r="AN361" s="116">
        <f t="shared" si="15"/>
        <v>0</v>
      </c>
    </row>
    <row r="362" spans="1:40" ht="24" customHeight="1" x14ac:dyDescent="0.45">
      <c r="A362" s="11"/>
      <c r="B362" s="10" t="s">
        <v>739</v>
      </c>
      <c r="C362" s="34">
        <v>1023101018</v>
      </c>
      <c r="D362" s="10" t="s">
        <v>740</v>
      </c>
      <c r="E362" s="11" t="s">
        <v>91</v>
      </c>
      <c r="F362" s="11">
        <v>0</v>
      </c>
      <c r="G362" s="11"/>
      <c r="H362" s="16"/>
      <c r="I362" s="16">
        <v>5000</v>
      </c>
      <c r="J362" s="17"/>
      <c r="K362" s="101"/>
      <c r="L362" s="17"/>
      <c r="M362" s="17"/>
      <c r="N362" s="17"/>
      <c r="O362" s="101"/>
      <c r="P362" s="16"/>
      <c r="Q362" s="17"/>
      <c r="R362" s="17">
        <v>10000</v>
      </c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6"/>
      <c r="AE362" s="16"/>
      <c r="AF362" s="16"/>
      <c r="AG362" s="16"/>
      <c r="AH362" s="17"/>
      <c r="AI362" s="17"/>
      <c r="AJ362" s="17"/>
      <c r="AK362" s="17"/>
      <c r="AL362" s="17"/>
      <c r="AM362" s="18">
        <f t="shared" si="14"/>
        <v>15000</v>
      </c>
      <c r="AN362" s="116">
        <f t="shared" si="15"/>
        <v>0</v>
      </c>
    </row>
    <row r="363" spans="1:40" ht="21.75" customHeight="1" x14ac:dyDescent="0.45">
      <c r="A363" s="20"/>
      <c r="B363" s="10" t="s">
        <v>741</v>
      </c>
      <c r="C363" s="34">
        <v>1023101019</v>
      </c>
      <c r="D363" s="10" t="s">
        <v>742</v>
      </c>
      <c r="E363" s="11" t="s">
        <v>91</v>
      </c>
      <c r="F363" s="20">
        <v>0</v>
      </c>
      <c r="G363" s="11"/>
      <c r="H363" s="16"/>
      <c r="I363" s="16"/>
      <c r="J363" s="17"/>
      <c r="K363" s="101"/>
      <c r="L363" s="17"/>
      <c r="M363" s="17"/>
      <c r="N363" s="17"/>
      <c r="O363" s="101">
        <v>5000</v>
      </c>
      <c r="P363" s="16"/>
      <c r="Q363" s="17"/>
      <c r="R363" s="17"/>
      <c r="S363" s="17"/>
      <c r="T363" s="17"/>
      <c r="U363" s="17">
        <v>5000</v>
      </c>
      <c r="V363" s="17"/>
      <c r="W363" s="17"/>
      <c r="X363" s="17"/>
      <c r="Y363" s="17"/>
      <c r="Z363" s="17"/>
      <c r="AA363" s="17"/>
      <c r="AB363" s="17"/>
      <c r="AC363" s="17"/>
      <c r="AD363" s="16"/>
      <c r="AE363" s="16"/>
      <c r="AF363" s="16">
        <v>5000</v>
      </c>
      <c r="AG363" s="16">
        <v>5000</v>
      </c>
      <c r="AH363" s="17"/>
      <c r="AI363" s="17"/>
      <c r="AJ363" s="17"/>
      <c r="AK363" s="17"/>
      <c r="AL363" s="17"/>
      <c r="AM363" s="18">
        <f t="shared" si="14"/>
        <v>20000</v>
      </c>
      <c r="AN363" s="116">
        <f t="shared" si="15"/>
        <v>0</v>
      </c>
    </row>
    <row r="364" spans="1:40" ht="23.25" customHeight="1" x14ac:dyDescent="0.45">
      <c r="A364" s="11"/>
      <c r="B364" s="10" t="s">
        <v>744</v>
      </c>
      <c r="C364" s="34">
        <v>1023101020</v>
      </c>
      <c r="D364" s="10" t="s">
        <v>745</v>
      </c>
      <c r="E364" s="11" t="s">
        <v>91</v>
      </c>
      <c r="F364" s="11">
        <v>0</v>
      </c>
      <c r="G364" s="11"/>
      <c r="H364" s="16"/>
      <c r="I364" s="16">
        <v>26168</v>
      </c>
      <c r="J364" s="17"/>
      <c r="K364" s="101"/>
      <c r="L364" s="17"/>
      <c r="M364" s="17"/>
      <c r="N364" s="17"/>
      <c r="O364" s="101"/>
      <c r="P364" s="16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6"/>
      <c r="AE364" s="16"/>
      <c r="AF364" s="16"/>
      <c r="AG364" s="16"/>
      <c r="AH364" s="17"/>
      <c r="AI364" s="17"/>
      <c r="AJ364" s="17"/>
      <c r="AK364" s="17"/>
      <c r="AL364" s="17"/>
      <c r="AM364" s="18">
        <f t="shared" si="14"/>
        <v>26168</v>
      </c>
      <c r="AN364" s="116">
        <f t="shared" si="15"/>
        <v>0</v>
      </c>
    </row>
    <row r="365" spans="1:40" ht="23.25" hidden="1" customHeight="1" x14ac:dyDescent="0.45">
      <c r="A365" s="75"/>
      <c r="B365" s="10" t="s">
        <v>746</v>
      </c>
      <c r="C365" s="34" t="s">
        <v>746</v>
      </c>
      <c r="D365" s="10" t="s">
        <v>747</v>
      </c>
      <c r="E365" s="11" t="s">
        <v>91</v>
      </c>
      <c r="F365" s="11">
        <v>0</v>
      </c>
      <c r="G365" s="11"/>
      <c r="H365" s="16"/>
      <c r="I365" s="16"/>
      <c r="J365" s="17"/>
      <c r="K365" s="101"/>
      <c r="L365" s="17"/>
      <c r="M365" s="17"/>
      <c r="N365" s="17"/>
      <c r="O365" s="101"/>
      <c r="P365" s="16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6"/>
      <c r="AE365" s="16"/>
      <c r="AF365" s="16"/>
      <c r="AG365" s="16"/>
      <c r="AH365" s="17"/>
      <c r="AI365" s="17"/>
      <c r="AJ365" s="17"/>
      <c r="AK365" s="17"/>
      <c r="AL365" s="17"/>
      <c r="AM365" s="18">
        <f t="shared" si="14"/>
        <v>0</v>
      </c>
      <c r="AN365" s="116">
        <f t="shared" si="15"/>
        <v>0</v>
      </c>
    </row>
    <row r="366" spans="1:40" ht="23.25" hidden="1" customHeight="1" x14ac:dyDescent="0.45">
      <c r="A366" s="20"/>
      <c r="B366" s="10" t="s">
        <v>767</v>
      </c>
      <c r="C366" s="34">
        <v>1023101023</v>
      </c>
      <c r="D366" s="10" t="s">
        <v>1470</v>
      </c>
      <c r="E366" s="11" t="s">
        <v>91</v>
      </c>
      <c r="F366" s="11">
        <v>0</v>
      </c>
      <c r="G366" s="11"/>
      <c r="H366" s="16"/>
      <c r="I366" s="16"/>
      <c r="J366" s="17"/>
      <c r="K366" s="101"/>
      <c r="L366" s="17"/>
      <c r="M366" s="17"/>
      <c r="N366" s="17"/>
      <c r="O366" s="101"/>
      <c r="P366" s="16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6"/>
      <c r="AE366" s="16"/>
      <c r="AF366" s="16"/>
      <c r="AG366" s="16"/>
      <c r="AH366" s="17"/>
      <c r="AI366" s="17"/>
      <c r="AJ366" s="17"/>
      <c r="AK366" s="17"/>
      <c r="AL366" s="17"/>
      <c r="AM366" s="18">
        <f t="shared" ref="AM366:AM418" si="16">H366+I366+J366+K366+L366+M366+N366+O366+P366+Q366+R366+S366+T366+U366+V366+W366+X366+Y366+Z366+AA366+AB366+AC366+AD366+AE366+AF366+AG366+AH366+AI366+AJ366+AK366+AL366</f>
        <v>0</v>
      </c>
      <c r="AN366" s="116">
        <f t="shared" ref="AN366:AN418" si="17">AM366*F366</f>
        <v>0</v>
      </c>
    </row>
    <row r="367" spans="1:40" ht="23.25" hidden="1" customHeight="1" x14ac:dyDescent="0.45">
      <c r="A367" s="75"/>
      <c r="B367" s="10" t="s">
        <v>769</v>
      </c>
      <c r="C367" s="34" t="s">
        <v>769</v>
      </c>
      <c r="D367" s="10" t="s">
        <v>770</v>
      </c>
      <c r="E367" s="11" t="s">
        <v>91</v>
      </c>
      <c r="F367" s="11">
        <v>0</v>
      </c>
      <c r="G367" s="11"/>
      <c r="H367" s="16"/>
      <c r="I367" s="16"/>
      <c r="J367" s="17"/>
      <c r="K367" s="101"/>
      <c r="L367" s="17"/>
      <c r="M367" s="17"/>
      <c r="N367" s="17"/>
      <c r="O367" s="101"/>
      <c r="P367" s="16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6"/>
      <c r="AE367" s="16"/>
      <c r="AF367" s="16"/>
      <c r="AG367" s="16"/>
      <c r="AH367" s="17"/>
      <c r="AI367" s="17"/>
      <c r="AJ367" s="17"/>
      <c r="AK367" s="17"/>
      <c r="AL367" s="17"/>
      <c r="AM367" s="18">
        <f t="shared" si="16"/>
        <v>0</v>
      </c>
      <c r="AN367" s="116">
        <f t="shared" si="17"/>
        <v>0</v>
      </c>
    </row>
    <row r="368" spans="1:40" ht="23.25" hidden="1" customHeight="1" x14ac:dyDescent="0.45">
      <c r="A368" s="75"/>
      <c r="B368" s="10" t="s">
        <v>771</v>
      </c>
      <c r="C368" s="34" t="s">
        <v>771</v>
      </c>
      <c r="D368" s="10" t="s">
        <v>772</v>
      </c>
      <c r="E368" s="11" t="s">
        <v>91</v>
      </c>
      <c r="F368" s="11">
        <v>0</v>
      </c>
      <c r="G368" s="11"/>
      <c r="H368" s="16"/>
      <c r="I368" s="16"/>
      <c r="J368" s="17"/>
      <c r="K368" s="101"/>
      <c r="L368" s="17"/>
      <c r="M368" s="17"/>
      <c r="N368" s="17"/>
      <c r="O368" s="101"/>
      <c r="P368" s="16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6"/>
      <c r="AE368" s="16"/>
      <c r="AF368" s="16"/>
      <c r="AG368" s="16"/>
      <c r="AH368" s="17"/>
      <c r="AI368" s="17"/>
      <c r="AJ368" s="17"/>
      <c r="AK368" s="17"/>
      <c r="AL368" s="17"/>
      <c r="AM368" s="18">
        <f t="shared" si="16"/>
        <v>0</v>
      </c>
      <c r="AN368" s="116">
        <f t="shared" si="17"/>
        <v>0</v>
      </c>
    </row>
    <row r="369" spans="1:40" ht="23.25" hidden="1" customHeight="1" x14ac:dyDescent="0.45">
      <c r="A369" s="20"/>
      <c r="B369" s="10" t="s">
        <v>773</v>
      </c>
      <c r="C369" s="34" t="s">
        <v>773</v>
      </c>
      <c r="D369" s="10" t="s">
        <v>1337</v>
      </c>
      <c r="E369" s="11" t="s">
        <v>91</v>
      </c>
      <c r="F369" s="11">
        <v>0</v>
      </c>
      <c r="G369" s="11"/>
      <c r="H369" s="16"/>
      <c r="I369" s="16"/>
      <c r="J369" s="17"/>
      <c r="K369" s="101"/>
      <c r="L369" s="17"/>
      <c r="M369" s="17"/>
      <c r="N369" s="17"/>
      <c r="O369" s="101"/>
      <c r="P369" s="16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6"/>
      <c r="AE369" s="16"/>
      <c r="AF369" s="16"/>
      <c r="AG369" s="16"/>
      <c r="AH369" s="17"/>
      <c r="AI369" s="16"/>
      <c r="AJ369" s="17"/>
      <c r="AK369" s="17"/>
      <c r="AL369" s="17"/>
      <c r="AM369" s="18">
        <f t="shared" si="16"/>
        <v>0</v>
      </c>
      <c r="AN369" s="116">
        <f t="shared" si="17"/>
        <v>0</v>
      </c>
    </row>
    <row r="370" spans="1:40" ht="23.25" hidden="1" customHeight="1" x14ac:dyDescent="0.45">
      <c r="A370" s="11"/>
      <c r="B370" s="10" t="s">
        <v>773</v>
      </c>
      <c r="C370" s="34" t="s">
        <v>773</v>
      </c>
      <c r="D370" s="10" t="s">
        <v>774</v>
      </c>
      <c r="E370" s="11" t="s">
        <v>91</v>
      </c>
      <c r="F370" s="11">
        <v>0</v>
      </c>
      <c r="G370" s="11"/>
      <c r="H370" s="16"/>
      <c r="I370" s="16"/>
      <c r="J370" s="17"/>
      <c r="K370" s="101"/>
      <c r="L370" s="17"/>
      <c r="M370" s="17"/>
      <c r="N370" s="17"/>
      <c r="O370" s="101"/>
      <c r="P370" s="16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6"/>
      <c r="AE370" s="16"/>
      <c r="AF370" s="16"/>
      <c r="AG370" s="16"/>
      <c r="AH370" s="17"/>
      <c r="AI370" s="17"/>
      <c r="AJ370" s="17"/>
      <c r="AK370" s="17"/>
      <c r="AL370" s="17"/>
      <c r="AM370" s="18">
        <f t="shared" si="16"/>
        <v>0</v>
      </c>
      <c r="AN370" s="116">
        <f t="shared" si="17"/>
        <v>0</v>
      </c>
    </row>
    <row r="371" spans="1:40" ht="23.25" hidden="1" customHeight="1" x14ac:dyDescent="0.45">
      <c r="A371" s="75"/>
      <c r="B371" s="10" t="s">
        <v>1083</v>
      </c>
      <c r="C371" s="34" t="s">
        <v>1083</v>
      </c>
      <c r="D371" s="10" t="s">
        <v>1084</v>
      </c>
      <c r="E371" s="11" t="s">
        <v>91</v>
      </c>
      <c r="F371" s="11">
        <v>0</v>
      </c>
      <c r="G371" s="11"/>
      <c r="H371" s="16"/>
      <c r="I371" s="16"/>
      <c r="J371" s="17"/>
      <c r="K371" s="101"/>
      <c r="L371" s="17"/>
      <c r="M371" s="17"/>
      <c r="N371" s="17"/>
      <c r="O371" s="101"/>
      <c r="P371" s="16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6"/>
      <c r="AE371" s="16"/>
      <c r="AF371" s="16"/>
      <c r="AG371" s="16"/>
      <c r="AH371" s="17"/>
      <c r="AI371" s="17"/>
      <c r="AJ371" s="17"/>
      <c r="AK371" s="17"/>
      <c r="AL371" s="17"/>
      <c r="AM371" s="18">
        <f t="shared" si="16"/>
        <v>0</v>
      </c>
      <c r="AN371" s="116">
        <f t="shared" si="17"/>
        <v>0</v>
      </c>
    </row>
    <row r="372" spans="1:40" ht="23.25" hidden="1" customHeight="1" x14ac:dyDescent="0.45">
      <c r="A372" s="75"/>
      <c r="B372" s="10" t="s">
        <v>1111</v>
      </c>
      <c r="C372" s="34" t="s">
        <v>1111</v>
      </c>
      <c r="D372" s="10" t="s">
        <v>1112</v>
      </c>
      <c r="E372" s="11" t="s">
        <v>91</v>
      </c>
      <c r="F372" s="11">
        <v>0</v>
      </c>
      <c r="G372" s="11"/>
      <c r="H372" s="16"/>
      <c r="I372" s="16"/>
      <c r="J372" s="17"/>
      <c r="K372" s="101"/>
      <c r="L372" s="17"/>
      <c r="M372" s="17"/>
      <c r="N372" s="17"/>
      <c r="O372" s="101"/>
      <c r="P372" s="16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6"/>
      <c r="AE372" s="16"/>
      <c r="AF372" s="16"/>
      <c r="AG372" s="16"/>
      <c r="AH372" s="17"/>
      <c r="AI372" s="17"/>
      <c r="AJ372" s="17"/>
      <c r="AK372" s="17"/>
      <c r="AL372" s="17"/>
      <c r="AM372" s="18">
        <f t="shared" si="16"/>
        <v>0</v>
      </c>
      <c r="AN372" s="116">
        <f t="shared" si="17"/>
        <v>0</v>
      </c>
    </row>
    <row r="373" spans="1:40" ht="23.25" hidden="1" customHeight="1" x14ac:dyDescent="0.45">
      <c r="A373" s="75"/>
      <c r="B373" s="10" t="s">
        <v>1113</v>
      </c>
      <c r="C373" s="34" t="s">
        <v>1113</v>
      </c>
      <c r="D373" s="10" t="s">
        <v>1114</v>
      </c>
      <c r="E373" s="11" t="s">
        <v>91</v>
      </c>
      <c r="F373" s="11">
        <v>0</v>
      </c>
      <c r="G373" s="11"/>
      <c r="H373" s="16"/>
      <c r="I373" s="16"/>
      <c r="J373" s="17"/>
      <c r="K373" s="101"/>
      <c r="L373" s="17"/>
      <c r="M373" s="17"/>
      <c r="N373" s="17"/>
      <c r="O373" s="101"/>
      <c r="P373" s="16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6"/>
      <c r="AE373" s="16"/>
      <c r="AF373" s="16"/>
      <c r="AG373" s="16"/>
      <c r="AH373" s="17"/>
      <c r="AI373" s="17"/>
      <c r="AJ373" s="17"/>
      <c r="AK373" s="17"/>
      <c r="AL373" s="17"/>
      <c r="AM373" s="18">
        <f t="shared" si="16"/>
        <v>0</v>
      </c>
      <c r="AN373" s="116">
        <f t="shared" si="17"/>
        <v>0</v>
      </c>
    </row>
    <row r="374" spans="1:40" ht="23.25" hidden="1" customHeight="1" x14ac:dyDescent="0.45">
      <c r="A374" s="11"/>
      <c r="B374" s="10" t="s">
        <v>1122</v>
      </c>
      <c r="C374" s="34" t="s">
        <v>1122</v>
      </c>
      <c r="D374" s="10" t="s">
        <v>1125</v>
      </c>
      <c r="E374" s="11" t="s">
        <v>91</v>
      </c>
      <c r="F374" s="11">
        <v>0</v>
      </c>
      <c r="G374" s="11"/>
      <c r="H374" s="16"/>
      <c r="I374" s="16"/>
      <c r="J374" s="17"/>
      <c r="K374" s="101"/>
      <c r="L374" s="17"/>
      <c r="M374" s="17"/>
      <c r="N374" s="17"/>
      <c r="O374" s="101"/>
      <c r="P374" s="16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6"/>
      <c r="AE374" s="16"/>
      <c r="AF374" s="16"/>
      <c r="AG374" s="16"/>
      <c r="AH374" s="17"/>
      <c r="AI374" s="17"/>
      <c r="AJ374" s="17"/>
      <c r="AK374" s="17"/>
      <c r="AL374" s="17"/>
      <c r="AM374" s="18">
        <f t="shared" si="16"/>
        <v>0</v>
      </c>
      <c r="AN374" s="116">
        <f t="shared" si="17"/>
        <v>0</v>
      </c>
    </row>
    <row r="375" spans="1:40" ht="23.25" hidden="1" customHeight="1" x14ac:dyDescent="0.45">
      <c r="A375" s="75"/>
      <c r="B375" s="10" t="s">
        <v>1123</v>
      </c>
      <c r="C375" s="34" t="s">
        <v>1123</v>
      </c>
      <c r="D375" s="10" t="s">
        <v>1126</v>
      </c>
      <c r="E375" s="11" t="s">
        <v>91</v>
      </c>
      <c r="F375" s="11">
        <v>0</v>
      </c>
      <c r="G375" s="11"/>
      <c r="H375" s="16"/>
      <c r="I375" s="16"/>
      <c r="J375" s="17"/>
      <c r="K375" s="101"/>
      <c r="L375" s="17"/>
      <c r="M375" s="17"/>
      <c r="N375" s="17"/>
      <c r="O375" s="101"/>
      <c r="P375" s="16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6"/>
      <c r="AE375" s="16"/>
      <c r="AF375" s="16"/>
      <c r="AG375" s="16"/>
      <c r="AH375" s="17"/>
      <c r="AI375" s="17"/>
      <c r="AJ375" s="17"/>
      <c r="AK375" s="17"/>
      <c r="AL375" s="17"/>
      <c r="AM375" s="18">
        <f t="shared" si="16"/>
        <v>0</v>
      </c>
      <c r="AN375" s="116">
        <f t="shared" si="17"/>
        <v>0</v>
      </c>
    </row>
    <row r="376" spans="1:40" ht="23.25" hidden="1" customHeight="1" x14ac:dyDescent="0.45">
      <c r="A376" s="75"/>
      <c r="B376" s="10" t="s">
        <v>1124</v>
      </c>
      <c r="C376" s="34" t="s">
        <v>1124</v>
      </c>
      <c r="D376" s="10" t="s">
        <v>1127</v>
      </c>
      <c r="E376" s="11" t="s">
        <v>91</v>
      </c>
      <c r="F376" s="11">
        <v>0</v>
      </c>
      <c r="G376" s="11"/>
      <c r="H376" s="16"/>
      <c r="I376" s="16"/>
      <c r="J376" s="17"/>
      <c r="K376" s="101"/>
      <c r="L376" s="17"/>
      <c r="M376" s="17"/>
      <c r="N376" s="17"/>
      <c r="O376" s="101"/>
      <c r="P376" s="16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6"/>
      <c r="AE376" s="16"/>
      <c r="AF376" s="16"/>
      <c r="AG376" s="16"/>
      <c r="AH376" s="17"/>
      <c r="AI376" s="17"/>
      <c r="AJ376" s="17"/>
      <c r="AK376" s="17"/>
      <c r="AL376" s="17"/>
      <c r="AM376" s="18">
        <f t="shared" si="16"/>
        <v>0</v>
      </c>
      <c r="AN376" s="116">
        <f t="shared" si="17"/>
        <v>0</v>
      </c>
    </row>
    <row r="377" spans="1:40" ht="23.25" hidden="1" customHeight="1" x14ac:dyDescent="0.45">
      <c r="A377" s="11"/>
      <c r="B377" s="10" t="s">
        <v>1148</v>
      </c>
      <c r="C377" s="34" t="s">
        <v>1148</v>
      </c>
      <c r="D377" s="10" t="s">
        <v>1150</v>
      </c>
      <c r="E377" s="11" t="s">
        <v>91</v>
      </c>
      <c r="F377" s="11">
        <v>0</v>
      </c>
      <c r="G377" s="11"/>
      <c r="H377" s="16"/>
      <c r="I377" s="16"/>
      <c r="J377" s="17"/>
      <c r="K377" s="101"/>
      <c r="L377" s="17"/>
      <c r="M377" s="17"/>
      <c r="N377" s="17"/>
      <c r="O377" s="101"/>
      <c r="P377" s="16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6"/>
      <c r="AE377" s="16"/>
      <c r="AF377" s="16"/>
      <c r="AG377" s="16"/>
      <c r="AH377" s="17"/>
      <c r="AI377" s="17"/>
      <c r="AJ377" s="17"/>
      <c r="AK377" s="17"/>
      <c r="AL377" s="17"/>
      <c r="AM377" s="18">
        <f t="shared" si="16"/>
        <v>0</v>
      </c>
      <c r="AN377" s="116">
        <f t="shared" si="17"/>
        <v>0</v>
      </c>
    </row>
    <row r="378" spans="1:40" ht="23.25" hidden="1" customHeight="1" x14ac:dyDescent="0.45">
      <c r="A378" s="11"/>
      <c r="B378" s="10" t="s">
        <v>1149</v>
      </c>
      <c r="C378" s="34" t="s">
        <v>1149</v>
      </c>
      <c r="D378" s="10" t="s">
        <v>1151</v>
      </c>
      <c r="E378" s="11" t="s">
        <v>91</v>
      </c>
      <c r="F378" s="11">
        <v>0</v>
      </c>
      <c r="G378" s="11"/>
      <c r="H378" s="16"/>
      <c r="I378" s="16"/>
      <c r="J378" s="17"/>
      <c r="K378" s="101"/>
      <c r="L378" s="17"/>
      <c r="M378" s="17"/>
      <c r="N378" s="17"/>
      <c r="O378" s="101"/>
      <c r="P378" s="16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6"/>
      <c r="AE378" s="16"/>
      <c r="AF378" s="16"/>
      <c r="AG378" s="16"/>
      <c r="AH378" s="17"/>
      <c r="AI378" s="17"/>
      <c r="AJ378" s="17"/>
      <c r="AK378" s="17"/>
      <c r="AL378" s="17"/>
      <c r="AM378" s="18">
        <f t="shared" si="16"/>
        <v>0</v>
      </c>
      <c r="AN378" s="116">
        <f t="shared" si="17"/>
        <v>0</v>
      </c>
    </row>
    <row r="379" spans="1:40" ht="23.25" hidden="1" customHeight="1" x14ac:dyDescent="0.45">
      <c r="A379" s="75"/>
      <c r="B379" s="10" t="s">
        <v>1164</v>
      </c>
      <c r="C379" s="34" t="s">
        <v>1164</v>
      </c>
      <c r="D379" s="10" t="s">
        <v>1447</v>
      </c>
      <c r="E379" s="11" t="s">
        <v>91</v>
      </c>
      <c r="F379" s="11">
        <v>0</v>
      </c>
      <c r="G379" s="11"/>
      <c r="H379" s="16"/>
      <c r="I379" s="16"/>
      <c r="J379" s="17"/>
      <c r="K379" s="101"/>
      <c r="L379" s="17"/>
      <c r="M379" s="17"/>
      <c r="N379" s="17"/>
      <c r="O379" s="101"/>
      <c r="P379" s="16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6"/>
      <c r="AE379" s="16"/>
      <c r="AF379" s="16"/>
      <c r="AG379" s="16"/>
      <c r="AH379" s="17"/>
      <c r="AI379" s="17"/>
      <c r="AJ379" s="17"/>
      <c r="AK379" s="17"/>
      <c r="AL379" s="17"/>
      <c r="AM379" s="18">
        <f t="shared" si="16"/>
        <v>0</v>
      </c>
      <c r="AN379" s="116">
        <f t="shared" si="17"/>
        <v>0</v>
      </c>
    </row>
    <row r="380" spans="1:40" ht="23.25" hidden="1" customHeight="1" x14ac:dyDescent="0.45">
      <c r="A380" s="11"/>
      <c r="B380" s="10" t="s">
        <v>1177</v>
      </c>
      <c r="C380" s="34" t="s">
        <v>1177</v>
      </c>
      <c r="D380" s="10" t="s">
        <v>1181</v>
      </c>
      <c r="E380" s="11" t="s">
        <v>91</v>
      </c>
      <c r="F380" s="11">
        <v>0</v>
      </c>
      <c r="G380" s="11"/>
      <c r="H380" s="16"/>
      <c r="I380" s="16"/>
      <c r="J380" s="17"/>
      <c r="K380" s="101"/>
      <c r="L380" s="17"/>
      <c r="M380" s="17"/>
      <c r="N380" s="17"/>
      <c r="O380" s="101"/>
      <c r="P380" s="16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6"/>
      <c r="AE380" s="16"/>
      <c r="AF380" s="16"/>
      <c r="AG380" s="16"/>
      <c r="AH380" s="17"/>
      <c r="AI380" s="17"/>
      <c r="AJ380" s="17"/>
      <c r="AK380" s="17"/>
      <c r="AL380" s="17"/>
      <c r="AM380" s="18">
        <f t="shared" si="16"/>
        <v>0</v>
      </c>
      <c r="AN380" s="116">
        <f t="shared" si="17"/>
        <v>0</v>
      </c>
    </row>
    <row r="381" spans="1:40" ht="23.25" hidden="1" customHeight="1" x14ac:dyDescent="0.45">
      <c r="A381" s="11"/>
      <c r="B381" s="10" t="s">
        <v>1178</v>
      </c>
      <c r="C381" s="34" t="s">
        <v>1178</v>
      </c>
      <c r="D381" s="10" t="s">
        <v>1182</v>
      </c>
      <c r="E381" s="11" t="s">
        <v>91</v>
      </c>
      <c r="F381" s="11">
        <v>0</v>
      </c>
      <c r="G381" s="11"/>
      <c r="H381" s="16"/>
      <c r="I381" s="16"/>
      <c r="J381" s="17"/>
      <c r="K381" s="101"/>
      <c r="L381" s="17"/>
      <c r="M381" s="17"/>
      <c r="N381" s="17"/>
      <c r="O381" s="101"/>
      <c r="P381" s="16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6"/>
      <c r="AE381" s="16"/>
      <c r="AF381" s="16"/>
      <c r="AG381" s="16"/>
      <c r="AH381" s="17"/>
      <c r="AI381" s="17"/>
      <c r="AJ381" s="17"/>
      <c r="AK381" s="17"/>
      <c r="AL381" s="17"/>
      <c r="AM381" s="18">
        <f t="shared" si="16"/>
        <v>0</v>
      </c>
      <c r="AN381" s="116">
        <f t="shared" si="17"/>
        <v>0</v>
      </c>
    </row>
    <row r="382" spans="1:40" ht="23.25" hidden="1" customHeight="1" x14ac:dyDescent="0.45">
      <c r="A382" s="11"/>
      <c r="B382" s="10" t="s">
        <v>1179</v>
      </c>
      <c r="C382" s="34" t="s">
        <v>1179</v>
      </c>
      <c r="D382" s="10" t="s">
        <v>1183</v>
      </c>
      <c r="E382" s="11" t="s">
        <v>91</v>
      </c>
      <c r="F382" s="11">
        <v>0</v>
      </c>
      <c r="G382" s="11"/>
      <c r="H382" s="16"/>
      <c r="I382" s="16"/>
      <c r="J382" s="17"/>
      <c r="K382" s="101"/>
      <c r="L382" s="17"/>
      <c r="M382" s="17"/>
      <c r="N382" s="17"/>
      <c r="O382" s="101"/>
      <c r="P382" s="16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6"/>
      <c r="AE382" s="16"/>
      <c r="AF382" s="16"/>
      <c r="AG382" s="16"/>
      <c r="AH382" s="17"/>
      <c r="AI382" s="17"/>
      <c r="AJ382" s="17"/>
      <c r="AK382" s="17"/>
      <c r="AL382" s="17"/>
      <c r="AM382" s="18">
        <f t="shared" si="16"/>
        <v>0</v>
      </c>
      <c r="AN382" s="116">
        <f t="shared" si="17"/>
        <v>0</v>
      </c>
    </row>
    <row r="383" spans="1:40" ht="23.25" hidden="1" customHeight="1" x14ac:dyDescent="0.45">
      <c r="A383" s="11"/>
      <c r="B383" s="10" t="s">
        <v>1180</v>
      </c>
      <c r="C383" s="34" t="s">
        <v>1180</v>
      </c>
      <c r="D383" s="10" t="s">
        <v>1184</v>
      </c>
      <c r="E383" s="11" t="s">
        <v>91</v>
      </c>
      <c r="F383" s="11">
        <v>0</v>
      </c>
      <c r="G383" s="11"/>
      <c r="H383" s="16"/>
      <c r="I383" s="16"/>
      <c r="J383" s="17"/>
      <c r="K383" s="101"/>
      <c r="L383" s="17"/>
      <c r="M383" s="17"/>
      <c r="N383" s="17"/>
      <c r="O383" s="101"/>
      <c r="P383" s="16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6"/>
      <c r="AE383" s="16"/>
      <c r="AF383" s="16"/>
      <c r="AG383" s="16"/>
      <c r="AH383" s="17"/>
      <c r="AI383" s="17"/>
      <c r="AJ383" s="17"/>
      <c r="AK383" s="17"/>
      <c r="AL383" s="17"/>
      <c r="AM383" s="18">
        <f t="shared" si="16"/>
        <v>0</v>
      </c>
      <c r="AN383" s="116">
        <f t="shared" si="17"/>
        <v>0</v>
      </c>
    </row>
    <row r="384" spans="1:40" ht="23.25" hidden="1" customHeight="1" x14ac:dyDescent="0.45">
      <c r="A384" s="75"/>
      <c r="B384" s="10" t="s">
        <v>1215</v>
      </c>
      <c r="C384" s="34" t="s">
        <v>1215</v>
      </c>
      <c r="D384" s="10" t="s">
        <v>1218</v>
      </c>
      <c r="E384" s="11" t="s">
        <v>91</v>
      </c>
      <c r="F384" s="11">
        <v>0</v>
      </c>
      <c r="G384" s="11"/>
      <c r="H384" s="16"/>
      <c r="I384" s="16"/>
      <c r="J384" s="17"/>
      <c r="K384" s="101"/>
      <c r="L384" s="17"/>
      <c r="M384" s="17"/>
      <c r="N384" s="17"/>
      <c r="O384" s="101"/>
      <c r="P384" s="16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6"/>
      <c r="AE384" s="16"/>
      <c r="AF384" s="16"/>
      <c r="AG384" s="16"/>
      <c r="AH384" s="17"/>
      <c r="AI384" s="17"/>
      <c r="AJ384" s="17"/>
      <c r="AK384" s="17"/>
      <c r="AL384" s="17"/>
      <c r="AM384" s="18">
        <f t="shared" si="16"/>
        <v>0</v>
      </c>
      <c r="AN384" s="116">
        <f t="shared" si="17"/>
        <v>0</v>
      </c>
    </row>
    <row r="385" spans="1:40" ht="23.25" hidden="1" customHeight="1" x14ac:dyDescent="0.45">
      <c r="A385" s="75"/>
      <c r="B385" s="10" t="s">
        <v>1280</v>
      </c>
      <c r="C385" s="34" t="s">
        <v>1280</v>
      </c>
      <c r="D385" s="10" t="s">
        <v>1281</v>
      </c>
      <c r="E385" s="11" t="s">
        <v>91</v>
      </c>
      <c r="F385" s="11">
        <v>0</v>
      </c>
      <c r="G385" s="11"/>
      <c r="H385" s="16"/>
      <c r="I385" s="16"/>
      <c r="J385" s="17"/>
      <c r="K385" s="101"/>
      <c r="L385" s="17"/>
      <c r="M385" s="17"/>
      <c r="N385" s="17"/>
      <c r="O385" s="101"/>
      <c r="P385" s="16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6"/>
      <c r="AE385" s="16"/>
      <c r="AF385" s="16"/>
      <c r="AG385" s="16"/>
      <c r="AH385" s="17"/>
      <c r="AI385" s="17"/>
      <c r="AJ385" s="17"/>
      <c r="AK385" s="17"/>
      <c r="AL385" s="17"/>
      <c r="AM385" s="18">
        <f t="shared" si="16"/>
        <v>0</v>
      </c>
      <c r="AN385" s="116">
        <f t="shared" si="17"/>
        <v>0</v>
      </c>
    </row>
    <row r="386" spans="1:40" ht="23.25" hidden="1" customHeight="1" x14ac:dyDescent="0.45">
      <c r="A386" s="11"/>
      <c r="B386" s="10" t="s">
        <v>1216</v>
      </c>
      <c r="C386" s="34" t="s">
        <v>1216</v>
      </c>
      <c r="D386" s="10" t="s">
        <v>1219</v>
      </c>
      <c r="E386" s="11" t="s">
        <v>91</v>
      </c>
      <c r="F386" s="11">
        <v>0</v>
      </c>
      <c r="G386" s="11"/>
      <c r="H386" s="16"/>
      <c r="I386" s="16"/>
      <c r="J386" s="17"/>
      <c r="K386" s="101"/>
      <c r="L386" s="17"/>
      <c r="M386" s="17"/>
      <c r="N386" s="17"/>
      <c r="O386" s="101"/>
      <c r="P386" s="16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6"/>
      <c r="AE386" s="16"/>
      <c r="AF386" s="16"/>
      <c r="AG386" s="16"/>
      <c r="AH386" s="17"/>
      <c r="AI386" s="17"/>
      <c r="AJ386" s="17"/>
      <c r="AK386" s="17"/>
      <c r="AL386" s="17"/>
      <c r="AM386" s="18">
        <f t="shared" si="16"/>
        <v>0</v>
      </c>
      <c r="AN386" s="116">
        <f t="shared" si="17"/>
        <v>0</v>
      </c>
    </row>
    <row r="387" spans="1:40" ht="23.25" hidden="1" customHeight="1" x14ac:dyDescent="0.45">
      <c r="A387" s="11"/>
      <c r="B387" s="114">
        <v>1020201003</v>
      </c>
      <c r="C387" s="114">
        <v>1020201003</v>
      </c>
      <c r="D387" s="10" t="s">
        <v>1444</v>
      </c>
      <c r="E387" s="11" t="s">
        <v>91</v>
      </c>
      <c r="F387" s="11">
        <v>0</v>
      </c>
      <c r="G387" s="11"/>
      <c r="H387" s="16"/>
      <c r="I387" s="16"/>
      <c r="J387" s="17"/>
      <c r="K387" s="101"/>
      <c r="L387" s="17"/>
      <c r="M387" s="17"/>
      <c r="N387" s="17"/>
      <c r="O387" s="101"/>
      <c r="P387" s="16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6"/>
      <c r="AE387" s="16"/>
      <c r="AF387" s="16"/>
      <c r="AG387" s="16"/>
      <c r="AH387" s="17"/>
      <c r="AI387" s="17"/>
      <c r="AJ387" s="17"/>
      <c r="AK387" s="17"/>
      <c r="AL387" s="17"/>
      <c r="AM387" s="18">
        <f t="shared" si="16"/>
        <v>0</v>
      </c>
      <c r="AN387" s="116">
        <f t="shared" si="17"/>
        <v>0</v>
      </c>
    </row>
    <row r="388" spans="1:40" ht="23.25" hidden="1" customHeight="1" x14ac:dyDescent="0.45">
      <c r="A388" s="11"/>
      <c r="B388" s="10" t="s">
        <v>1217</v>
      </c>
      <c r="C388" s="34" t="s">
        <v>1217</v>
      </c>
      <c r="D388" s="10" t="s">
        <v>1220</v>
      </c>
      <c r="E388" s="11" t="s">
        <v>91</v>
      </c>
      <c r="F388" s="11">
        <v>0</v>
      </c>
      <c r="G388" s="11"/>
      <c r="H388" s="16"/>
      <c r="I388" s="16"/>
      <c r="J388" s="17"/>
      <c r="K388" s="101"/>
      <c r="L388" s="17"/>
      <c r="M388" s="17"/>
      <c r="N388" s="17"/>
      <c r="O388" s="101"/>
      <c r="P388" s="16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6"/>
      <c r="AE388" s="16"/>
      <c r="AF388" s="16"/>
      <c r="AG388" s="16"/>
      <c r="AH388" s="17"/>
      <c r="AI388" s="17"/>
      <c r="AJ388" s="17"/>
      <c r="AK388" s="17"/>
      <c r="AL388" s="17"/>
      <c r="AM388" s="18">
        <f t="shared" si="16"/>
        <v>0</v>
      </c>
      <c r="AN388" s="116">
        <f t="shared" si="17"/>
        <v>0</v>
      </c>
    </row>
    <row r="389" spans="1:40" ht="23.25" hidden="1" customHeight="1" x14ac:dyDescent="0.45">
      <c r="A389" s="11"/>
      <c r="B389" s="10" t="s">
        <v>1268</v>
      </c>
      <c r="C389" s="34" t="s">
        <v>1268</v>
      </c>
      <c r="D389" s="10" t="s">
        <v>1271</v>
      </c>
      <c r="E389" s="11" t="s">
        <v>91</v>
      </c>
      <c r="F389" s="11">
        <v>0</v>
      </c>
      <c r="G389" s="11"/>
      <c r="H389" s="16"/>
      <c r="I389" s="16"/>
      <c r="J389" s="17"/>
      <c r="K389" s="101"/>
      <c r="L389" s="17"/>
      <c r="M389" s="17"/>
      <c r="N389" s="17"/>
      <c r="O389" s="101"/>
      <c r="P389" s="16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6"/>
      <c r="AE389" s="16"/>
      <c r="AF389" s="16"/>
      <c r="AG389" s="16"/>
      <c r="AH389" s="17"/>
      <c r="AI389" s="17"/>
      <c r="AJ389" s="17"/>
      <c r="AK389" s="17"/>
      <c r="AL389" s="17"/>
      <c r="AM389" s="18">
        <f t="shared" si="16"/>
        <v>0</v>
      </c>
      <c r="AN389" s="116">
        <f t="shared" si="17"/>
        <v>0</v>
      </c>
    </row>
    <row r="390" spans="1:40" ht="23.25" hidden="1" customHeight="1" x14ac:dyDescent="0.45">
      <c r="A390" s="75"/>
      <c r="B390" s="10" t="s">
        <v>1269</v>
      </c>
      <c r="C390" s="34" t="s">
        <v>1269</v>
      </c>
      <c r="D390" s="10" t="s">
        <v>1275</v>
      </c>
      <c r="E390" s="11" t="s">
        <v>91</v>
      </c>
      <c r="F390" s="11">
        <v>0</v>
      </c>
      <c r="G390" s="11"/>
      <c r="H390" s="16"/>
      <c r="I390" s="16"/>
      <c r="J390" s="17"/>
      <c r="K390" s="101"/>
      <c r="L390" s="17"/>
      <c r="M390" s="17"/>
      <c r="N390" s="17"/>
      <c r="O390" s="101"/>
      <c r="P390" s="16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6"/>
      <c r="AE390" s="16"/>
      <c r="AF390" s="16"/>
      <c r="AG390" s="16"/>
      <c r="AH390" s="17"/>
      <c r="AI390" s="17"/>
      <c r="AJ390" s="17"/>
      <c r="AK390" s="17"/>
      <c r="AL390" s="17"/>
      <c r="AM390" s="18">
        <f t="shared" si="16"/>
        <v>0</v>
      </c>
      <c r="AN390" s="116">
        <f t="shared" si="17"/>
        <v>0</v>
      </c>
    </row>
    <row r="391" spans="1:40" ht="23.25" hidden="1" customHeight="1" x14ac:dyDescent="0.45">
      <c r="A391" s="75"/>
      <c r="B391" s="10" t="s">
        <v>1270</v>
      </c>
      <c r="C391" s="34" t="s">
        <v>1270</v>
      </c>
      <c r="D391" s="10" t="s">
        <v>1272</v>
      </c>
      <c r="E391" s="11" t="s">
        <v>91</v>
      </c>
      <c r="F391" s="11">
        <v>0</v>
      </c>
      <c r="G391" s="11"/>
      <c r="H391" s="16"/>
      <c r="I391" s="16"/>
      <c r="J391" s="17"/>
      <c r="K391" s="101"/>
      <c r="L391" s="17"/>
      <c r="M391" s="17"/>
      <c r="N391" s="17"/>
      <c r="O391" s="101"/>
      <c r="P391" s="16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6"/>
      <c r="AE391" s="16"/>
      <c r="AF391" s="16"/>
      <c r="AG391" s="16"/>
      <c r="AH391" s="17"/>
      <c r="AI391" s="17"/>
      <c r="AJ391" s="17"/>
      <c r="AK391" s="17"/>
      <c r="AL391" s="17"/>
      <c r="AM391" s="18">
        <f t="shared" si="16"/>
        <v>0</v>
      </c>
      <c r="AN391" s="116">
        <f t="shared" si="17"/>
        <v>0</v>
      </c>
    </row>
    <row r="392" spans="1:40" ht="23.25" hidden="1" customHeight="1" x14ac:dyDescent="0.45">
      <c r="A392" s="75"/>
      <c r="B392" s="10" t="s">
        <v>1273</v>
      </c>
      <c r="C392" s="34" t="s">
        <v>1273</v>
      </c>
      <c r="D392" s="10" t="s">
        <v>1274</v>
      </c>
      <c r="E392" s="11" t="s">
        <v>91</v>
      </c>
      <c r="F392" s="11">
        <v>0</v>
      </c>
      <c r="G392" s="11"/>
      <c r="H392" s="16"/>
      <c r="I392" s="16"/>
      <c r="J392" s="17"/>
      <c r="K392" s="101"/>
      <c r="L392" s="17"/>
      <c r="M392" s="17"/>
      <c r="N392" s="17"/>
      <c r="O392" s="101"/>
      <c r="P392" s="16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6"/>
      <c r="AE392" s="16"/>
      <c r="AF392" s="16"/>
      <c r="AG392" s="16"/>
      <c r="AH392" s="17"/>
      <c r="AI392" s="17"/>
      <c r="AJ392" s="17"/>
      <c r="AK392" s="17"/>
      <c r="AL392" s="17"/>
      <c r="AM392" s="18">
        <f t="shared" si="16"/>
        <v>0</v>
      </c>
      <c r="AN392" s="116">
        <f t="shared" si="17"/>
        <v>0</v>
      </c>
    </row>
    <row r="393" spans="1:40" ht="23.25" hidden="1" customHeight="1" x14ac:dyDescent="0.45">
      <c r="A393" s="11"/>
      <c r="B393" s="10" t="s">
        <v>1301</v>
      </c>
      <c r="C393" s="34" t="s">
        <v>1301</v>
      </c>
      <c r="D393" s="10" t="s">
        <v>1306</v>
      </c>
      <c r="E393" s="11" t="s">
        <v>91</v>
      </c>
      <c r="F393" s="11">
        <v>0</v>
      </c>
      <c r="G393" s="11"/>
      <c r="H393" s="16"/>
      <c r="I393" s="16"/>
      <c r="J393" s="17"/>
      <c r="K393" s="101"/>
      <c r="L393" s="17"/>
      <c r="M393" s="17"/>
      <c r="N393" s="17"/>
      <c r="O393" s="101"/>
      <c r="P393" s="16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6"/>
      <c r="AE393" s="16"/>
      <c r="AF393" s="16"/>
      <c r="AG393" s="16"/>
      <c r="AH393" s="17"/>
      <c r="AI393" s="17"/>
      <c r="AJ393" s="17"/>
      <c r="AK393" s="17"/>
      <c r="AL393" s="17"/>
      <c r="AM393" s="18">
        <f t="shared" si="16"/>
        <v>0</v>
      </c>
      <c r="AN393" s="116">
        <f t="shared" si="17"/>
        <v>0</v>
      </c>
    </row>
    <row r="394" spans="1:40" ht="23.25" hidden="1" customHeight="1" x14ac:dyDescent="0.45">
      <c r="A394" s="75"/>
      <c r="B394" s="10" t="s">
        <v>1302</v>
      </c>
      <c r="C394" s="34" t="s">
        <v>1302</v>
      </c>
      <c r="D394" s="10" t="s">
        <v>1307</v>
      </c>
      <c r="E394" s="11" t="s">
        <v>91</v>
      </c>
      <c r="F394" s="11">
        <v>0</v>
      </c>
      <c r="G394" s="11"/>
      <c r="H394" s="16"/>
      <c r="I394" s="16"/>
      <c r="J394" s="17"/>
      <c r="K394" s="101"/>
      <c r="L394" s="17"/>
      <c r="M394" s="17"/>
      <c r="N394" s="17"/>
      <c r="O394" s="101"/>
      <c r="P394" s="16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6"/>
      <c r="AE394" s="16"/>
      <c r="AF394" s="16"/>
      <c r="AG394" s="16"/>
      <c r="AH394" s="17"/>
      <c r="AI394" s="17"/>
      <c r="AJ394" s="17"/>
      <c r="AK394" s="17"/>
      <c r="AL394" s="17"/>
      <c r="AM394" s="18">
        <f t="shared" si="16"/>
        <v>0</v>
      </c>
      <c r="AN394" s="116">
        <f t="shared" si="17"/>
        <v>0</v>
      </c>
    </row>
    <row r="395" spans="1:40" ht="23.25" hidden="1" customHeight="1" x14ac:dyDescent="0.45">
      <c r="A395" s="11"/>
      <c r="B395" s="10" t="s">
        <v>1303</v>
      </c>
      <c r="C395" s="34" t="s">
        <v>1303</v>
      </c>
      <c r="D395" s="10" t="s">
        <v>1308</v>
      </c>
      <c r="E395" s="11" t="s">
        <v>91</v>
      </c>
      <c r="F395" s="11">
        <v>0</v>
      </c>
      <c r="G395" s="11"/>
      <c r="H395" s="16"/>
      <c r="I395" s="16"/>
      <c r="J395" s="17"/>
      <c r="K395" s="101"/>
      <c r="L395" s="17"/>
      <c r="M395" s="17"/>
      <c r="N395" s="17"/>
      <c r="O395" s="101"/>
      <c r="P395" s="16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6"/>
      <c r="AE395" s="16"/>
      <c r="AF395" s="16"/>
      <c r="AG395" s="16"/>
      <c r="AH395" s="17"/>
      <c r="AI395" s="17"/>
      <c r="AJ395" s="17"/>
      <c r="AK395" s="17"/>
      <c r="AL395" s="17"/>
      <c r="AM395" s="18">
        <f t="shared" si="16"/>
        <v>0</v>
      </c>
      <c r="AN395" s="116">
        <f t="shared" si="17"/>
        <v>0</v>
      </c>
    </row>
    <row r="396" spans="1:40" ht="23.25" hidden="1" customHeight="1" x14ac:dyDescent="0.45">
      <c r="A396" s="11"/>
      <c r="B396" s="10" t="s">
        <v>1304</v>
      </c>
      <c r="C396" s="34" t="s">
        <v>1304</v>
      </c>
      <c r="D396" s="10" t="s">
        <v>1309</v>
      </c>
      <c r="E396" s="11" t="s">
        <v>91</v>
      </c>
      <c r="F396" s="11">
        <v>0</v>
      </c>
      <c r="G396" s="11"/>
      <c r="H396" s="16"/>
      <c r="I396" s="16"/>
      <c r="J396" s="17"/>
      <c r="K396" s="101"/>
      <c r="L396" s="17"/>
      <c r="M396" s="17"/>
      <c r="N396" s="17"/>
      <c r="O396" s="101"/>
      <c r="P396" s="16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6"/>
      <c r="AE396" s="16"/>
      <c r="AF396" s="16"/>
      <c r="AG396" s="16"/>
      <c r="AH396" s="17"/>
      <c r="AI396" s="17"/>
      <c r="AJ396" s="17"/>
      <c r="AK396" s="17"/>
      <c r="AL396" s="17"/>
      <c r="AM396" s="18">
        <f t="shared" si="16"/>
        <v>0</v>
      </c>
      <c r="AN396" s="116">
        <f t="shared" si="17"/>
        <v>0</v>
      </c>
    </row>
    <row r="397" spans="1:40" ht="23.25" hidden="1" customHeight="1" x14ac:dyDescent="0.45">
      <c r="A397" s="11"/>
      <c r="B397" s="10" t="s">
        <v>1305</v>
      </c>
      <c r="C397" s="34" t="s">
        <v>1305</v>
      </c>
      <c r="D397" s="10" t="s">
        <v>1310</v>
      </c>
      <c r="E397" s="11" t="s">
        <v>91</v>
      </c>
      <c r="F397" s="11">
        <v>0</v>
      </c>
      <c r="G397" s="11"/>
      <c r="H397" s="16"/>
      <c r="I397" s="16"/>
      <c r="J397" s="17"/>
      <c r="K397" s="101"/>
      <c r="L397" s="17"/>
      <c r="M397" s="17"/>
      <c r="N397" s="17"/>
      <c r="O397" s="101"/>
      <c r="P397" s="16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6"/>
      <c r="AE397" s="16"/>
      <c r="AF397" s="16"/>
      <c r="AG397" s="16"/>
      <c r="AH397" s="17"/>
      <c r="AI397" s="17"/>
      <c r="AJ397" s="17"/>
      <c r="AK397" s="17"/>
      <c r="AL397" s="17"/>
      <c r="AM397" s="18">
        <f t="shared" si="16"/>
        <v>0</v>
      </c>
      <c r="AN397" s="116">
        <f t="shared" si="17"/>
        <v>0</v>
      </c>
    </row>
    <row r="398" spans="1:40" ht="23.25" hidden="1" customHeight="1" x14ac:dyDescent="0.45">
      <c r="A398" s="11"/>
      <c r="B398" s="10" t="s">
        <v>1350</v>
      </c>
      <c r="C398" s="34" t="s">
        <v>1350</v>
      </c>
      <c r="D398" s="10" t="s">
        <v>1354</v>
      </c>
      <c r="E398" s="11" t="s">
        <v>91</v>
      </c>
      <c r="F398" s="11">
        <v>0</v>
      </c>
      <c r="G398" s="11"/>
      <c r="H398" s="16"/>
      <c r="I398" s="16"/>
      <c r="J398" s="17"/>
      <c r="K398" s="101"/>
      <c r="L398" s="17"/>
      <c r="M398" s="17"/>
      <c r="N398" s="17"/>
      <c r="O398" s="101"/>
      <c r="P398" s="16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6"/>
      <c r="AE398" s="16"/>
      <c r="AF398" s="16"/>
      <c r="AG398" s="16"/>
      <c r="AH398" s="17"/>
      <c r="AI398" s="17"/>
      <c r="AJ398" s="17"/>
      <c r="AK398" s="17"/>
      <c r="AL398" s="17"/>
      <c r="AM398" s="18">
        <f t="shared" si="16"/>
        <v>0</v>
      </c>
      <c r="AN398" s="116">
        <f t="shared" si="17"/>
        <v>0</v>
      </c>
    </row>
    <row r="399" spans="1:40" ht="23.25" hidden="1" customHeight="1" x14ac:dyDescent="0.45">
      <c r="A399" s="11"/>
      <c r="B399" s="10" t="s">
        <v>1351</v>
      </c>
      <c r="C399" s="34" t="s">
        <v>1351</v>
      </c>
      <c r="D399" s="10" t="s">
        <v>1355</v>
      </c>
      <c r="E399" s="11" t="s">
        <v>91</v>
      </c>
      <c r="F399" s="11">
        <v>0</v>
      </c>
      <c r="G399" s="11"/>
      <c r="H399" s="16"/>
      <c r="I399" s="16"/>
      <c r="J399" s="17"/>
      <c r="K399" s="101"/>
      <c r="L399" s="17"/>
      <c r="M399" s="17"/>
      <c r="N399" s="17"/>
      <c r="O399" s="101"/>
      <c r="P399" s="16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6"/>
      <c r="AE399" s="16"/>
      <c r="AF399" s="16"/>
      <c r="AG399" s="16"/>
      <c r="AH399" s="17"/>
      <c r="AI399" s="17"/>
      <c r="AJ399" s="17"/>
      <c r="AK399" s="17"/>
      <c r="AL399" s="17"/>
      <c r="AM399" s="18">
        <f t="shared" si="16"/>
        <v>0</v>
      </c>
      <c r="AN399" s="116">
        <f t="shared" si="17"/>
        <v>0</v>
      </c>
    </row>
    <row r="400" spans="1:40" ht="23.25" hidden="1" customHeight="1" x14ac:dyDescent="0.45">
      <c r="A400" s="11"/>
      <c r="B400" s="10" t="s">
        <v>1374</v>
      </c>
      <c r="C400" s="34" t="s">
        <v>1374</v>
      </c>
      <c r="D400" s="10" t="s">
        <v>1376</v>
      </c>
      <c r="E400" s="11" t="s">
        <v>91</v>
      </c>
      <c r="F400" s="11">
        <v>0</v>
      </c>
      <c r="G400" s="11"/>
      <c r="H400" s="16"/>
      <c r="I400" s="16"/>
      <c r="J400" s="17"/>
      <c r="K400" s="101"/>
      <c r="L400" s="17"/>
      <c r="M400" s="17"/>
      <c r="N400" s="17"/>
      <c r="O400" s="101"/>
      <c r="P400" s="16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6"/>
      <c r="AE400" s="16"/>
      <c r="AF400" s="16"/>
      <c r="AG400" s="16"/>
      <c r="AH400" s="17"/>
      <c r="AI400" s="17"/>
      <c r="AJ400" s="17"/>
      <c r="AK400" s="17"/>
      <c r="AL400" s="17"/>
      <c r="AM400" s="18">
        <f t="shared" si="16"/>
        <v>0</v>
      </c>
      <c r="AN400" s="116">
        <f t="shared" si="17"/>
        <v>0</v>
      </c>
    </row>
    <row r="401" spans="1:40" ht="23.25" hidden="1" customHeight="1" x14ac:dyDescent="0.45">
      <c r="A401" s="11"/>
      <c r="B401" s="114">
        <v>1023401001</v>
      </c>
      <c r="C401" s="114">
        <v>1023401001</v>
      </c>
      <c r="D401" s="10" t="s">
        <v>1446</v>
      </c>
      <c r="E401" s="11" t="s">
        <v>91</v>
      </c>
      <c r="F401" s="11">
        <v>0</v>
      </c>
      <c r="G401" s="11"/>
      <c r="H401" s="16"/>
      <c r="I401" s="16"/>
      <c r="J401" s="17"/>
      <c r="K401" s="101"/>
      <c r="L401" s="17"/>
      <c r="M401" s="17"/>
      <c r="N401" s="17"/>
      <c r="O401" s="101"/>
      <c r="P401" s="16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6"/>
      <c r="AE401" s="16"/>
      <c r="AF401" s="16"/>
      <c r="AG401" s="16"/>
      <c r="AH401" s="17"/>
      <c r="AI401" s="17"/>
      <c r="AJ401" s="17"/>
      <c r="AK401" s="17"/>
      <c r="AL401" s="17"/>
      <c r="AM401" s="18">
        <f t="shared" si="16"/>
        <v>0</v>
      </c>
      <c r="AN401" s="116">
        <f t="shared" si="17"/>
        <v>0</v>
      </c>
    </row>
    <row r="402" spans="1:40" ht="23.25" hidden="1" customHeight="1" x14ac:dyDescent="0.45">
      <c r="A402" s="11"/>
      <c r="B402" s="10" t="s">
        <v>1375</v>
      </c>
      <c r="C402" s="34" t="s">
        <v>1375</v>
      </c>
      <c r="D402" s="10" t="s">
        <v>1377</v>
      </c>
      <c r="E402" s="11" t="s">
        <v>91</v>
      </c>
      <c r="F402" s="11">
        <v>0</v>
      </c>
      <c r="G402" s="11"/>
      <c r="H402" s="16"/>
      <c r="I402" s="16"/>
      <c r="J402" s="17"/>
      <c r="K402" s="101"/>
      <c r="L402" s="17"/>
      <c r="M402" s="17"/>
      <c r="N402" s="17"/>
      <c r="O402" s="101"/>
      <c r="P402" s="16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6"/>
      <c r="AE402" s="16"/>
      <c r="AF402" s="16"/>
      <c r="AG402" s="16"/>
      <c r="AH402" s="17"/>
      <c r="AI402" s="17"/>
      <c r="AJ402" s="17"/>
      <c r="AK402" s="17"/>
      <c r="AL402" s="17"/>
      <c r="AM402" s="18">
        <f t="shared" si="16"/>
        <v>0</v>
      </c>
      <c r="AN402" s="116">
        <f t="shared" si="17"/>
        <v>0</v>
      </c>
    </row>
    <row r="403" spans="1:40" ht="23.25" hidden="1" customHeight="1" x14ac:dyDescent="0.45">
      <c r="A403" s="11"/>
      <c r="B403" s="114">
        <v>1020201004</v>
      </c>
      <c r="C403" s="114">
        <v>1020201004</v>
      </c>
      <c r="D403" s="10" t="s">
        <v>1445</v>
      </c>
      <c r="E403" s="11" t="s">
        <v>91</v>
      </c>
      <c r="F403" s="11">
        <v>0</v>
      </c>
      <c r="G403" s="11"/>
      <c r="H403" s="16"/>
      <c r="I403" s="16"/>
      <c r="J403" s="17"/>
      <c r="K403" s="101"/>
      <c r="L403" s="17"/>
      <c r="M403" s="17"/>
      <c r="N403" s="17"/>
      <c r="O403" s="101"/>
      <c r="P403" s="16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6"/>
      <c r="AE403" s="16"/>
      <c r="AF403" s="16"/>
      <c r="AG403" s="16"/>
      <c r="AH403" s="17"/>
      <c r="AI403" s="17"/>
      <c r="AJ403" s="17"/>
      <c r="AK403" s="17"/>
      <c r="AL403" s="17"/>
      <c r="AM403" s="18">
        <f t="shared" si="16"/>
        <v>0</v>
      </c>
      <c r="AN403" s="116">
        <f t="shared" si="17"/>
        <v>0</v>
      </c>
    </row>
    <row r="404" spans="1:40" ht="23.25" hidden="1" customHeight="1" x14ac:dyDescent="0.45">
      <c r="A404" s="75"/>
      <c r="B404" s="10" t="s">
        <v>1382</v>
      </c>
      <c r="C404" s="34" t="s">
        <v>1382</v>
      </c>
      <c r="D404" s="10" t="s">
        <v>1383</v>
      </c>
      <c r="E404" s="11" t="s">
        <v>91</v>
      </c>
      <c r="F404" s="11">
        <v>0</v>
      </c>
      <c r="G404" s="11"/>
      <c r="H404" s="16"/>
      <c r="I404" s="16"/>
      <c r="J404" s="17"/>
      <c r="K404" s="101"/>
      <c r="L404" s="17"/>
      <c r="M404" s="17"/>
      <c r="N404" s="17"/>
      <c r="O404" s="101"/>
      <c r="P404" s="16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6"/>
      <c r="AE404" s="16"/>
      <c r="AF404" s="16"/>
      <c r="AG404" s="16"/>
      <c r="AH404" s="17"/>
      <c r="AI404" s="17"/>
      <c r="AJ404" s="17"/>
      <c r="AK404" s="17"/>
      <c r="AL404" s="17"/>
      <c r="AM404" s="18">
        <f t="shared" si="16"/>
        <v>0</v>
      </c>
      <c r="AN404" s="116">
        <f t="shared" si="17"/>
        <v>0</v>
      </c>
    </row>
    <row r="405" spans="1:40" ht="23.25" hidden="1" customHeight="1" x14ac:dyDescent="0.45">
      <c r="A405" s="11"/>
      <c r="B405" s="10" t="s">
        <v>1409</v>
      </c>
      <c r="C405" s="34" t="s">
        <v>1409</v>
      </c>
      <c r="D405" s="10" t="s">
        <v>1410</v>
      </c>
      <c r="E405" s="11" t="s">
        <v>91</v>
      </c>
      <c r="F405" s="11">
        <v>0</v>
      </c>
      <c r="G405" s="11"/>
      <c r="H405" s="16"/>
      <c r="I405" s="16"/>
      <c r="J405" s="17"/>
      <c r="K405" s="101"/>
      <c r="L405" s="17"/>
      <c r="M405" s="17"/>
      <c r="N405" s="17"/>
      <c r="O405" s="101"/>
      <c r="P405" s="16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6"/>
      <c r="AE405" s="16"/>
      <c r="AF405" s="16"/>
      <c r="AG405" s="16"/>
      <c r="AH405" s="17"/>
      <c r="AI405" s="17"/>
      <c r="AJ405" s="17"/>
      <c r="AK405" s="17"/>
      <c r="AL405" s="17"/>
      <c r="AM405" s="18">
        <f t="shared" si="16"/>
        <v>0</v>
      </c>
      <c r="AN405" s="116">
        <f t="shared" si="17"/>
        <v>0</v>
      </c>
    </row>
    <row r="406" spans="1:40" ht="23.25" hidden="1" customHeight="1" x14ac:dyDescent="0.45">
      <c r="A406" s="11"/>
      <c r="B406" s="10" t="s">
        <v>1388</v>
      </c>
      <c r="C406" s="34" t="s">
        <v>1388</v>
      </c>
      <c r="D406" s="10" t="s">
        <v>1390</v>
      </c>
      <c r="E406" s="11" t="s">
        <v>91</v>
      </c>
      <c r="F406" s="11">
        <v>0</v>
      </c>
      <c r="G406" s="11"/>
      <c r="H406" s="16"/>
      <c r="I406" s="16"/>
      <c r="J406" s="17"/>
      <c r="K406" s="101"/>
      <c r="L406" s="17"/>
      <c r="M406" s="17"/>
      <c r="N406" s="17"/>
      <c r="O406" s="101"/>
      <c r="P406" s="16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6"/>
      <c r="AE406" s="16"/>
      <c r="AF406" s="16"/>
      <c r="AG406" s="16"/>
      <c r="AH406" s="17"/>
      <c r="AI406" s="17"/>
      <c r="AJ406" s="17"/>
      <c r="AK406" s="17"/>
      <c r="AL406" s="17"/>
      <c r="AM406" s="18">
        <f t="shared" si="16"/>
        <v>0</v>
      </c>
      <c r="AN406" s="116">
        <f t="shared" si="17"/>
        <v>0</v>
      </c>
    </row>
    <row r="407" spans="1:40" ht="23.25" hidden="1" customHeight="1" x14ac:dyDescent="0.45">
      <c r="A407" s="11"/>
      <c r="B407" s="10" t="s">
        <v>1389</v>
      </c>
      <c r="C407" s="34" t="s">
        <v>1389</v>
      </c>
      <c r="D407" s="10" t="s">
        <v>1391</v>
      </c>
      <c r="E407" s="11" t="s">
        <v>91</v>
      </c>
      <c r="F407" s="11">
        <v>0</v>
      </c>
      <c r="G407" s="11"/>
      <c r="H407" s="16"/>
      <c r="I407" s="16"/>
      <c r="J407" s="17"/>
      <c r="K407" s="101"/>
      <c r="L407" s="17"/>
      <c r="M407" s="17"/>
      <c r="N407" s="17"/>
      <c r="O407" s="101"/>
      <c r="P407" s="16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6"/>
      <c r="AE407" s="16"/>
      <c r="AF407" s="16"/>
      <c r="AG407" s="16"/>
      <c r="AH407" s="17"/>
      <c r="AI407" s="17"/>
      <c r="AJ407" s="17"/>
      <c r="AK407" s="17"/>
      <c r="AL407" s="17"/>
      <c r="AM407" s="18">
        <f t="shared" si="16"/>
        <v>0</v>
      </c>
      <c r="AN407" s="116">
        <f t="shared" si="17"/>
        <v>0</v>
      </c>
    </row>
    <row r="408" spans="1:40" ht="23.25" hidden="1" customHeight="1" x14ac:dyDescent="0.45">
      <c r="A408" s="11"/>
      <c r="B408" s="10" t="s">
        <v>775</v>
      </c>
      <c r="C408" s="34" t="s">
        <v>775</v>
      </c>
      <c r="D408" s="10" t="s">
        <v>776</v>
      </c>
      <c r="E408" s="11" t="s">
        <v>91</v>
      </c>
      <c r="F408" s="11">
        <v>0</v>
      </c>
      <c r="G408" s="11"/>
      <c r="H408" s="16"/>
      <c r="I408" s="16"/>
      <c r="J408" s="17"/>
      <c r="K408" s="101"/>
      <c r="L408" s="17"/>
      <c r="M408" s="17"/>
      <c r="N408" s="17"/>
      <c r="O408" s="101"/>
      <c r="P408" s="16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6"/>
      <c r="AE408" s="16"/>
      <c r="AF408" s="16"/>
      <c r="AG408" s="16"/>
      <c r="AH408" s="17"/>
      <c r="AI408" s="17"/>
      <c r="AJ408" s="17"/>
      <c r="AK408" s="17"/>
      <c r="AL408" s="17"/>
      <c r="AM408" s="18">
        <f t="shared" si="16"/>
        <v>0</v>
      </c>
      <c r="AN408" s="116">
        <f t="shared" si="17"/>
        <v>0</v>
      </c>
    </row>
    <row r="409" spans="1:40" ht="23.25" hidden="1" customHeight="1" x14ac:dyDescent="0.45">
      <c r="A409" s="11"/>
      <c r="B409" s="10" t="s">
        <v>777</v>
      </c>
      <c r="C409" s="34" t="s">
        <v>777</v>
      </c>
      <c r="D409" s="10" t="s">
        <v>778</v>
      </c>
      <c r="E409" s="11" t="s">
        <v>91</v>
      </c>
      <c r="F409" s="11">
        <v>0</v>
      </c>
      <c r="G409" s="11"/>
      <c r="H409" s="16"/>
      <c r="I409" s="16"/>
      <c r="J409" s="17"/>
      <c r="K409" s="101"/>
      <c r="L409" s="17"/>
      <c r="M409" s="17"/>
      <c r="N409" s="17"/>
      <c r="O409" s="101"/>
      <c r="P409" s="16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6"/>
      <c r="AE409" s="16"/>
      <c r="AF409" s="16"/>
      <c r="AG409" s="16"/>
      <c r="AH409" s="17"/>
      <c r="AI409" s="17"/>
      <c r="AJ409" s="17"/>
      <c r="AK409" s="17"/>
      <c r="AL409" s="17"/>
      <c r="AM409" s="18">
        <f t="shared" si="16"/>
        <v>0</v>
      </c>
      <c r="AN409" s="116">
        <f t="shared" si="17"/>
        <v>0</v>
      </c>
    </row>
    <row r="410" spans="1:40" ht="23.25" hidden="1" customHeight="1" x14ac:dyDescent="0.45">
      <c r="A410" s="11"/>
      <c r="B410" s="10" t="s">
        <v>779</v>
      </c>
      <c r="C410" s="34" t="s">
        <v>779</v>
      </c>
      <c r="D410" s="10" t="s">
        <v>780</v>
      </c>
      <c r="E410" s="11" t="s">
        <v>91</v>
      </c>
      <c r="F410" s="11">
        <v>0</v>
      </c>
      <c r="G410" s="11"/>
      <c r="H410" s="16"/>
      <c r="I410" s="16"/>
      <c r="J410" s="17"/>
      <c r="K410" s="101"/>
      <c r="L410" s="17"/>
      <c r="M410" s="17"/>
      <c r="N410" s="17"/>
      <c r="O410" s="101"/>
      <c r="P410" s="16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6"/>
      <c r="AE410" s="16"/>
      <c r="AF410" s="16"/>
      <c r="AG410" s="16"/>
      <c r="AH410" s="17"/>
      <c r="AI410" s="17"/>
      <c r="AJ410" s="17"/>
      <c r="AK410" s="17"/>
      <c r="AL410" s="17"/>
      <c r="AM410" s="18">
        <f t="shared" si="16"/>
        <v>0</v>
      </c>
      <c r="AN410" s="116">
        <f t="shared" si="17"/>
        <v>0</v>
      </c>
    </row>
    <row r="411" spans="1:40" ht="23.25" hidden="1" customHeight="1" x14ac:dyDescent="0.45">
      <c r="A411" s="75"/>
      <c r="B411" s="10" t="s">
        <v>781</v>
      </c>
      <c r="C411" s="34" t="s">
        <v>781</v>
      </c>
      <c r="D411" s="10" t="s">
        <v>782</v>
      </c>
      <c r="E411" s="11" t="s">
        <v>91</v>
      </c>
      <c r="F411" s="11">
        <v>0</v>
      </c>
      <c r="G411" s="11"/>
      <c r="H411" s="16"/>
      <c r="I411" s="16"/>
      <c r="J411" s="17"/>
      <c r="K411" s="101"/>
      <c r="L411" s="17"/>
      <c r="M411" s="17"/>
      <c r="N411" s="17"/>
      <c r="O411" s="101"/>
      <c r="P411" s="16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6"/>
      <c r="AE411" s="16"/>
      <c r="AF411" s="16"/>
      <c r="AG411" s="16"/>
      <c r="AH411" s="17"/>
      <c r="AI411" s="17"/>
      <c r="AJ411" s="17"/>
      <c r="AK411" s="17"/>
      <c r="AL411" s="17"/>
      <c r="AM411" s="18">
        <f t="shared" si="16"/>
        <v>0</v>
      </c>
      <c r="AN411" s="116">
        <f t="shared" si="17"/>
        <v>0</v>
      </c>
    </row>
    <row r="412" spans="1:40" s="109" customFormat="1" ht="23.25" hidden="1" customHeight="1" x14ac:dyDescent="0.45">
      <c r="A412" s="103"/>
      <c r="B412" s="102" t="s">
        <v>783</v>
      </c>
      <c r="C412" s="168" t="s">
        <v>783</v>
      </c>
      <c r="D412" s="102" t="s">
        <v>784</v>
      </c>
      <c r="E412" s="103" t="s">
        <v>91</v>
      </c>
      <c r="F412" s="103">
        <v>0</v>
      </c>
      <c r="G412" s="103"/>
      <c r="H412" s="105"/>
      <c r="I412" s="105"/>
      <c r="J412" s="100"/>
      <c r="K412" s="101"/>
      <c r="L412" s="100"/>
      <c r="M412" s="100"/>
      <c r="N412" s="100"/>
      <c r="O412" s="101"/>
      <c r="P412" s="105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5"/>
      <c r="AE412" s="105"/>
      <c r="AF412" s="105"/>
      <c r="AG412" s="105"/>
      <c r="AH412" s="100"/>
      <c r="AI412" s="100"/>
      <c r="AJ412" s="100"/>
      <c r="AK412" s="100"/>
      <c r="AL412" s="100"/>
      <c r="AM412" s="113">
        <f t="shared" si="16"/>
        <v>0</v>
      </c>
      <c r="AN412" s="116">
        <f t="shared" si="17"/>
        <v>0</v>
      </c>
    </row>
    <row r="413" spans="1:40" ht="23.25" hidden="1" customHeight="1" x14ac:dyDescent="0.45">
      <c r="A413" s="75"/>
      <c r="B413" s="10" t="s">
        <v>785</v>
      </c>
      <c r="C413" s="34" t="s">
        <v>785</v>
      </c>
      <c r="D413" s="10" t="s">
        <v>786</v>
      </c>
      <c r="E413" s="11" t="s">
        <v>91</v>
      </c>
      <c r="F413" s="11">
        <v>0</v>
      </c>
      <c r="G413" s="11"/>
      <c r="H413" s="16"/>
      <c r="I413" s="16"/>
      <c r="J413" s="17"/>
      <c r="K413" s="101"/>
      <c r="L413" s="17"/>
      <c r="M413" s="17"/>
      <c r="N413" s="17"/>
      <c r="O413" s="101"/>
      <c r="P413" s="16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6"/>
      <c r="AE413" s="16"/>
      <c r="AF413" s="16"/>
      <c r="AG413" s="16"/>
      <c r="AH413" s="17"/>
      <c r="AI413" s="17"/>
      <c r="AJ413" s="17"/>
      <c r="AK413" s="17"/>
      <c r="AL413" s="17"/>
      <c r="AM413" s="18">
        <f t="shared" si="16"/>
        <v>0</v>
      </c>
      <c r="AN413" s="116">
        <f t="shared" si="17"/>
        <v>0</v>
      </c>
    </row>
    <row r="414" spans="1:40" ht="23.25" hidden="1" customHeight="1" x14ac:dyDescent="0.45">
      <c r="A414" s="75"/>
      <c r="B414" s="10" t="s">
        <v>787</v>
      </c>
      <c r="C414" s="34" t="s">
        <v>787</v>
      </c>
      <c r="D414" s="10" t="s">
        <v>1500</v>
      </c>
      <c r="E414" s="11" t="s">
        <v>91</v>
      </c>
      <c r="F414" s="11">
        <v>0</v>
      </c>
      <c r="G414" s="11"/>
      <c r="H414" s="16"/>
      <c r="I414" s="16"/>
      <c r="J414" s="17"/>
      <c r="K414" s="101"/>
      <c r="L414" s="17"/>
      <c r="M414" s="17"/>
      <c r="N414" s="17"/>
      <c r="O414" s="101"/>
      <c r="P414" s="16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6"/>
      <c r="AE414" s="16"/>
      <c r="AF414" s="16"/>
      <c r="AG414" s="16"/>
      <c r="AH414" s="17"/>
      <c r="AI414" s="17"/>
      <c r="AJ414" s="17"/>
      <c r="AK414" s="17"/>
      <c r="AL414" s="17"/>
      <c r="AM414" s="18">
        <f t="shared" si="16"/>
        <v>0</v>
      </c>
      <c r="AN414" s="116">
        <f t="shared" si="17"/>
        <v>0</v>
      </c>
    </row>
    <row r="415" spans="1:40" ht="23.25" hidden="1" customHeight="1" x14ac:dyDescent="0.45">
      <c r="A415" s="75"/>
      <c r="B415" s="10" t="s">
        <v>788</v>
      </c>
      <c r="C415" s="34" t="s">
        <v>788</v>
      </c>
      <c r="D415" s="10" t="s">
        <v>789</v>
      </c>
      <c r="E415" s="11" t="s">
        <v>91</v>
      </c>
      <c r="F415" s="11">
        <v>0</v>
      </c>
      <c r="G415" s="11"/>
      <c r="H415" s="16"/>
      <c r="I415" s="16"/>
      <c r="J415" s="17"/>
      <c r="K415" s="101"/>
      <c r="L415" s="17"/>
      <c r="M415" s="17"/>
      <c r="N415" s="17"/>
      <c r="O415" s="101"/>
      <c r="P415" s="16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6"/>
      <c r="AE415" s="16"/>
      <c r="AF415" s="16"/>
      <c r="AG415" s="16"/>
      <c r="AH415" s="17"/>
      <c r="AI415" s="17"/>
      <c r="AJ415" s="17"/>
      <c r="AK415" s="17"/>
      <c r="AL415" s="17"/>
      <c r="AM415" s="18">
        <f t="shared" si="16"/>
        <v>0</v>
      </c>
      <c r="AN415" s="116">
        <f t="shared" si="17"/>
        <v>0</v>
      </c>
    </row>
    <row r="416" spans="1:40" ht="23.25" customHeight="1" x14ac:dyDescent="0.45">
      <c r="A416" s="11"/>
      <c r="B416" s="10" t="s">
        <v>790</v>
      </c>
      <c r="C416" s="34">
        <v>1023301001</v>
      </c>
      <c r="D416" s="10" t="s">
        <v>791</v>
      </c>
      <c r="E416" s="11" t="s">
        <v>91</v>
      </c>
      <c r="F416" s="11">
        <v>0</v>
      </c>
      <c r="G416" s="11"/>
      <c r="H416" s="16"/>
      <c r="I416" s="16">
        <v>10120</v>
      </c>
      <c r="J416" s="17"/>
      <c r="K416" s="101"/>
      <c r="L416" s="17"/>
      <c r="M416" s="17"/>
      <c r="N416" s="17">
        <v>4500</v>
      </c>
      <c r="O416" s="101"/>
      <c r="P416" s="16"/>
      <c r="Q416" s="17"/>
      <c r="R416" s="17">
        <v>10038</v>
      </c>
      <c r="S416" s="17"/>
      <c r="T416" s="17"/>
      <c r="U416" s="17"/>
      <c r="V416" s="17">
        <f>5000+19</f>
        <v>5019</v>
      </c>
      <c r="W416" s="17"/>
      <c r="X416" s="17"/>
      <c r="Y416" s="17"/>
      <c r="Z416" s="17">
        <v>5019</v>
      </c>
      <c r="AA416" s="17"/>
      <c r="AB416" s="17"/>
      <c r="AC416" s="17"/>
      <c r="AD416" s="16"/>
      <c r="AE416" s="16"/>
      <c r="AF416" s="16"/>
      <c r="AG416" s="16">
        <v>5019</v>
      </c>
      <c r="AH416" s="17"/>
      <c r="AI416" s="17"/>
      <c r="AJ416" s="17"/>
      <c r="AK416" s="17"/>
      <c r="AL416" s="17"/>
      <c r="AM416" s="18">
        <f t="shared" si="16"/>
        <v>39715</v>
      </c>
      <c r="AN416" s="116">
        <f t="shared" si="17"/>
        <v>0</v>
      </c>
    </row>
    <row r="417" spans="1:40" ht="23.25" hidden="1" customHeight="1" x14ac:dyDescent="0.45">
      <c r="A417" s="11"/>
      <c r="B417" s="10" t="s">
        <v>792</v>
      </c>
      <c r="C417" s="34">
        <v>1023301002</v>
      </c>
      <c r="D417" s="10" t="s">
        <v>793</v>
      </c>
      <c r="E417" s="11" t="s">
        <v>91</v>
      </c>
      <c r="F417" s="11">
        <v>0</v>
      </c>
      <c r="G417" s="11"/>
      <c r="H417" s="16"/>
      <c r="I417" s="16"/>
      <c r="J417" s="17"/>
      <c r="K417" s="101"/>
      <c r="L417" s="17"/>
      <c r="M417" s="17"/>
      <c r="N417" s="17"/>
      <c r="O417" s="101"/>
      <c r="P417" s="16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6"/>
      <c r="AE417" s="16"/>
      <c r="AF417" s="16"/>
      <c r="AG417" s="16"/>
      <c r="AH417" s="17"/>
      <c r="AI417" s="17"/>
      <c r="AJ417" s="17"/>
      <c r="AK417" s="17"/>
      <c r="AL417" s="17"/>
      <c r="AM417" s="18">
        <f t="shared" si="16"/>
        <v>0</v>
      </c>
      <c r="AN417" s="116">
        <f t="shared" si="17"/>
        <v>0</v>
      </c>
    </row>
    <row r="418" spans="1:40" ht="23.25" hidden="1" customHeight="1" x14ac:dyDescent="0.45">
      <c r="A418" s="11"/>
      <c r="B418" s="10" t="s">
        <v>794</v>
      </c>
      <c r="C418" s="34" t="s">
        <v>794</v>
      </c>
      <c r="D418" s="10" t="s">
        <v>795</v>
      </c>
      <c r="E418" s="11" t="s">
        <v>91</v>
      </c>
      <c r="F418" s="11">
        <v>0</v>
      </c>
      <c r="G418" s="11"/>
      <c r="H418" s="16"/>
      <c r="I418" s="16"/>
      <c r="J418" s="17"/>
      <c r="K418" s="101"/>
      <c r="L418" s="17"/>
      <c r="M418" s="17"/>
      <c r="N418" s="17"/>
      <c r="O418" s="101"/>
      <c r="P418" s="16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6"/>
      <c r="AE418" s="16"/>
      <c r="AF418" s="16"/>
      <c r="AG418" s="16"/>
      <c r="AH418" s="17"/>
      <c r="AI418" s="17"/>
      <c r="AJ418" s="17"/>
      <c r="AK418" s="17"/>
      <c r="AL418" s="17"/>
      <c r="AM418" s="18">
        <f t="shared" si="16"/>
        <v>0</v>
      </c>
      <c r="AN418" s="116">
        <f t="shared" si="17"/>
        <v>0</v>
      </c>
    </row>
    <row r="419" spans="1:40" ht="23.25" hidden="1" customHeight="1" x14ac:dyDescent="0.45">
      <c r="A419" s="20"/>
      <c r="B419" s="10" t="s">
        <v>847</v>
      </c>
      <c r="C419" s="34" t="s">
        <v>847</v>
      </c>
      <c r="D419" s="10" t="s">
        <v>1803</v>
      </c>
      <c r="E419" s="11" t="s">
        <v>91</v>
      </c>
      <c r="F419" s="11">
        <v>0</v>
      </c>
      <c r="G419" s="11"/>
      <c r="H419" s="16"/>
      <c r="I419" s="16"/>
      <c r="J419" s="17"/>
      <c r="K419" s="101"/>
      <c r="L419" s="17"/>
      <c r="M419" s="17"/>
      <c r="N419" s="17"/>
      <c r="O419" s="101"/>
      <c r="P419" s="16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6"/>
      <c r="AE419" s="16"/>
      <c r="AF419" s="16"/>
      <c r="AG419" s="16"/>
      <c r="AH419" s="17"/>
      <c r="AI419" s="17"/>
      <c r="AJ419" s="17"/>
      <c r="AK419" s="17"/>
      <c r="AL419" s="17"/>
      <c r="AM419" s="18">
        <f>H419+I419+J419+K419+L419+M419+N419+O419+P419+Q419+R419+S419+T419+U419+V419+W419+X419+Y419+Z419+AA419+AB419+AC419+AD419+AE419+AF419+AG419+AH419+AI419+AJ419+AK419+AL419</f>
        <v>0</v>
      </c>
      <c r="AN419" s="116">
        <f>AM419*F419</f>
        <v>0</v>
      </c>
    </row>
    <row r="420" spans="1:40" ht="23.25" customHeight="1" x14ac:dyDescent="0.45">
      <c r="A420" s="11"/>
      <c r="B420" s="34" t="s">
        <v>881</v>
      </c>
      <c r="C420" s="34" t="s">
        <v>881</v>
      </c>
      <c r="D420" s="10" t="s">
        <v>1592</v>
      </c>
      <c r="E420" s="11" t="s">
        <v>91</v>
      </c>
      <c r="F420" s="11">
        <v>0</v>
      </c>
      <c r="G420" s="11"/>
      <c r="H420" s="16"/>
      <c r="I420" s="16"/>
      <c r="J420" s="17"/>
      <c r="K420" s="101">
        <v>11</v>
      </c>
      <c r="L420" s="17"/>
      <c r="M420" s="17"/>
      <c r="N420" s="17">
        <v>11</v>
      </c>
      <c r="O420" s="101"/>
      <c r="P420" s="16"/>
      <c r="Q420" s="17"/>
      <c r="R420" s="17">
        <v>11</v>
      </c>
      <c r="S420" s="17"/>
      <c r="T420" s="17"/>
      <c r="U420" s="17">
        <v>11</v>
      </c>
      <c r="V420" s="17"/>
      <c r="W420" s="17"/>
      <c r="X420" s="17"/>
      <c r="Y420" s="17">
        <v>11</v>
      </c>
      <c r="Z420" s="17"/>
      <c r="AA420" s="17"/>
      <c r="AB420" s="17">
        <v>11</v>
      </c>
      <c r="AC420" s="17"/>
      <c r="AD420" s="16"/>
      <c r="AE420" s="16"/>
      <c r="AF420" s="16">
        <v>11</v>
      </c>
      <c r="AG420" s="16"/>
      <c r="AH420" s="17"/>
      <c r="AI420" s="17">
        <v>11</v>
      </c>
      <c r="AJ420" s="17"/>
      <c r="AK420" s="17"/>
      <c r="AL420" s="17"/>
      <c r="AM420" s="18">
        <f>H420+I420+J420+K420+L420+M420+N420+O420+P420+Q420+R420+S420+T420+U420+V420+W420+X420+Y420+Z420+AA420+AB420+AC420+AD420+AE420+AF420+AG420+AH420+AI420+AJ420+AK420+AL420</f>
        <v>88</v>
      </c>
      <c r="AN420" s="116">
        <f>AM420*F420</f>
        <v>0</v>
      </c>
    </row>
    <row r="421" spans="1:40" ht="23.25" customHeight="1" x14ac:dyDescent="0.45">
      <c r="A421" s="20"/>
      <c r="B421" s="10" t="s">
        <v>995</v>
      </c>
      <c r="C421" s="34">
        <v>1023701002</v>
      </c>
      <c r="D421" s="10" t="s">
        <v>996</v>
      </c>
      <c r="E421" s="11" t="s">
        <v>71</v>
      </c>
      <c r="F421" s="11">
        <v>0</v>
      </c>
      <c r="G421" s="11"/>
      <c r="H421" s="16"/>
      <c r="I421" s="16">
        <f>9000+9000</f>
        <v>18000</v>
      </c>
      <c r="J421" s="17"/>
      <c r="K421" s="101">
        <v>9000</v>
      </c>
      <c r="L421" s="17">
        <v>9000</v>
      </c>
      <c r="M421" s="17"/>
      <c r="N421" s="17">
        <v>9000</v>
      </c>
      <c r="O421" s="101"/>
      <c r="P421" s="16"/>
      <c r="Q421" s="17">
        <v>9000</v>
      </c>
      <c r="R421" s="17">
        <v>9000</v>
      </c>
      <c r="S421" s="17">
        <v>9000</v>
      </c>
      <c r="T421" s="17"/>
      <c r="U421" s="17">
        <v>9000</v>
      </c>
      <c r="V421" s="17">
        <v>9000</v>
      </c>
      <c r="W421" s="17">
        <f>9000+9000</f>
        <v>18000</v>
      </c>
      <c r="X421" s="17"/>
      <c r="Y421" s="17">
        <v>9000</v>
      </c>
      <c r="Z421" s="17">
        <v>18000</v>
      </c>
      <c r="AA421" s="17"/>
      <c r="AB421" s="17">
        <v>18000</v>
      </c>
      <c r="AC421" s="17"/>
      <c r="AD421" s="16"/>
      <c r="AE421" s="16">
        <f>18000+9000</f>
        <v>27000</v>
      </c>
      <c r="AF421" s="16">
        <v>9000</v>
      </c>
      <c r="AG421" s="16">
        <v>9000</v>
      </c>
      <c r="AH421" s="17"/>
      <c r="AI421" s="17">
        <v>9000</v>
      </c>
      <c r="AJ421" s="17"/>
      <c r="AK421" s="17">
        <v>9000</v>
      </c>
      <c r="AL421" s="17"/>
      <c r="AM421" s="18">
        <f t="shared" ref="AM421:AM446" si="18">H421+I421+J421+K421+L421+M421+N421+O421+P421+Q421+R421+S421+T421+U421+V421+W421+X421+Y421+Z421+AA421+AB421+AC421+AD421+AE421+AF421+AG421+AH421+AI421+AJ421+AK421+AL421</f>
        <v>216000</v>
      </c>
      <c r="AN421" s="116">
        <f t="shared" ref="AN421:AN446" si="19">AM421*F421</f>
        <v>0</v>
      </c>
    </row>
    <row r="422" spans="1:40" ht="23.25" hidden="1" customHeight="1" x14ac:dyDescent="0.45">
      <c r="A422" s="11"/>
      <c r="B422" s="10" t="s">
        <v>997</v>
      </c>
      <c r="C422" s="34" t="s">
        <v>997</v>
      </c>
      <c r="D422" s="10" t="s">
        <v>998</v>
      </c>
      <c r="E422" s="11" t="s">
        <v>71</v>
      </c>
      <c r="F422" s="11">
        <v>0</v>
      </c>
      <c r="G422" s="11"/>
      <c r="H422" s="16"/>
      <c r="I422" s="16"/>
      <c r="J422" s="17"/>
      <c r="K422" s="101"/>
      <c r="L422" s="17"/>
      <c r="M422" s="17"/>
      <c r="N422" s="17"/>
      <c r="O422" s="101"/>
      <c r="P422" s="16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6"/>
      <c r="AE422" s="16"/>
      <c r="AF422" s="16"/>
      <c r="AG422" s="16"/>
      <c r="AH422" s="17"/>
      <c r="AI422" s="17"/>
      <c r="AJ422" s="17"/>
      <c r="AK422" s="17"/>
      <c r="AL422" s="17"/>
      <c r="AM422" s="18">
        <f t="shared" si="18"/>
        <v>0</v>
      </c>
      <c r="AN422" s="116">
        <f t="shared" si="19"/>
        <v>0</v>
      </c>
    </row>
    <row r="423" spans="1:40" ht="23.25" hidden="1" customHeight="1" x14ac:dyDescent="0.45">
      <c r="A423" s="11"/>
      <c r="B423" s="10" t="s">
        <v>999</v>
      </c>
      <c r="C423" s="34" t="s">
        <v>999</v>
      </c>
      <c r="D423" s="10" t="s">
        <v>1629</v>
      </c>
      <c r="E423" s="11" t="s">
        <v>71</v>
      </c>
      <c r="F423" s="11">
        <v>0</v>
      </c>
      <c r="G423" s="11"/>
      <c r="H423" s="16"/>
      <c r="I423" s="16"/>
      <c r="J423" s="17"/>
      <c r="K423" s="101"/>
      <c r="L423" s="17"/>
      <c r="M423" s="17"/>
      <c r="N423" s="17"/>
      <c r="O423" s="101"/>
      <c r="P423" s="16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6"/>
      <c r="AE423" s="16"/>
      <c r="AF423" s="16"/>
      <c r="AG423" s="16"/>
      <c r="AH423" s="17"/>
      <c r="AI423" s="17"/>
      <c r="AJ423" s="17"/>
      <c r="AK423" s="17"/>
      <c r="AL423" s="17"/>
      <c r="AM423" s="18">
        <f t="shared" si="18"/>
        <v>0</v>
      </c>
      <c r="AN423" s="116">
        <f t="shared" si="19"/>
        <v>0</v>
      </c>
    </row>
    <row r="424" spans="1:40" ht="23.25" customHeight="1" x14ac:dyDescent="0.45">
      <c r="A424" s="11"/>
      <c r="B424" s="10" t="s">
        <v>1000</v>
      </c>
      <c r="C424" s="34">
        <v>1023701003</v>
      </c>
      <c r="D424" s="10" t="s">
        <v>2127</v>
      </c>
      <c r="E424" s="11" t="s">
        <v>71</v>
      </c>
      <c r="F424" s="11">
        <v>0</v>
      </c>
      <c r="G424" s="11"/>
      <c r="H424" s="16">
        <v>1500</v>
      </c>
      <c r="I424" s="16">
        <v>1500</v>
      </c>
      <c r="J424" s="17"/>
      <c r="K424" s="101">
        <v>1500</v>
      </c>
      <c r="L424" s="17">
        <v>2000</v>
      </c>
      <c r="M424" s="17"/>
      <c r="N424" s="17"/>
      <c r="O424" s="101">
        <v>3000</v>
      </c>
      <c r="P424" s="16">
        <v>3000</v>
      </c>
      <c r="Q424" s="17"/>
      <c r="R424" s="17"/>
      <c r="S424" s="17"/>
      <c r="T424" s="17"/>
      <c r="U424" s="17"/>
      <c r="V424" s="17"/>
      <c r="W424" s="17">
        <f>1500+1500</f>
        <v>3000</v>
      </c>
      <c r="X424" s="17"/>
      <c r="Y424" s="17"/>
      <c r="Z424" s="17"/>
      <c r="AA424" s="17"/>
      <c r="AB424" s="17"/>
      <c r="AC424" s="17">
        <f>1500+1500</f>
        <v>3000</v>
      </c>
      <c r="AD424" s="16"/>
      <c r="AE424" s="16"/>
      <c r="AF424" s="16"/>
      <c r="AG424" s="16"/>
      <c r="AH424" s="17"/>
      <c r="AI424" s="17"/>
      <c r="AJ424" s="17"/>
      <c r="AK424" s="17"/>
      <c r="AL424" s="17"/>
      <c r="AM424" s="18">
        <f t="shared" si="18"/>
        <v>18500</v>
      </c>
      <c r="AN424" s="116">
        <f t="shared" si="19"/>
        <v>0</v>
      </c>
    </row>
    <row r="425" spans="1:40" ht="23.25" hidden="1" customHeight="1" x14ac:dyDescent="0.45">
      <c r="A425" s="11"/>
      <c r="B425" s="10" t="s">
        <v>1002</v>
      </c>
      <c r="C425" s="34" t="s">
        <v>1002</v>
      </c>
      <c r="D425" s="10" t="s">
        <v>1003</v>
      </c>
      <c r="E425" s="11" t="s">
        <v>71</v>
      </c>
      <c r="F425" s="11">
        <v>0</v>
      </c>
      <c r="G425" s="11"/>
      <c r="H425" s="16"/>
      <c r="I425" s="16"/>
      <c r="J425" s="17"/>
      <c r="K425" s="101"/>
      <c r="L425" s="17"/>
      <c r="M425" s="17"/>
      <c r="N425" s="17"/>
      <c r="O425" s="101"/>
      <c r="P425" s="16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6"/>
      <c r="AE425" s="16"/>
      <c r="AF425" s="16"/>
      <c r="AG425" s="16"/>
      <c r="AH425" s="17"/>
      <c r="AI425" s="17"/>
      <c r="AJ425" s="17"/>
      <c r="AK425" s="17"/>
      <c r="AL425" s="17"/>
      <c r="AM425" s="18">
        <f t="shared" si="18"/>
        <v>0</v>
      </c>
      <c r="AN425" s="116">
        <f t="shared" si="19"/>
        <v>0</v>
      </c>
    </row>
    <row r="426" spans="1:40" ht="23.25" hidden="1" customHeight="1" x14ac:dyDescent="0.45">
      <c r="A426" s="11"/>
      <c r="B426" s="10" t="s">
        <v>1004</v>
      </c>
      <c r="C426" s="34" t="s">
        <v>1004</v>
      </c>
      <c r="D426" s="10" t="s">
        <v>1284</v>
      </c>
      <c r="E426" s="11" t="s">
        <v>71</v>
      </c>
      <c r="F426" s="11">
        <v>0</v>
      </c>
      <c r="G426" s="11"/>
      <c r="H426" s="16"/>
      <c r="I426" s="16"/>
      <c r="J426" s="17"/>
      <c r="K426" s="101"/>
      <c r="L426" s="17"/>
      <c r="M426" s="17"/>
      <c r="N426" s="17"/>
      <c r="O426" s="101"/>
      <c r="P426" s="16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6"/>
      <c r="AE426" s="16"/>
      <c r="AF426" s="16"/>
      <c r="AG426" s="16"/>
      <c r="AH426" s="17"/>
      <c r="AI426" s="17"/>
      <c r="AJ426" s="17"/>
      <c r="AK426" s="17"/>
      <c r="AL426" s="17"/>
      <c r="AM426" s="18">
        <f t="shared" si="18"/>
        <v>0</v>
      </c>
      <c r="AN426" s="116">
        <f t="shared" si="19"/>
        <v>0</v>
      </c>
    </row>
    <row r="427" spans="1:40" ht="23.25" customHeight="1" x14ac:dyDescent="0.45">
      <c r="A427" s="20"/>
      <c r="B427" s="10" t="s">
        <v>1005</v>
      </c>
      <c r="C427" s="34">
        <v>1023701005</v>
      </c>
      <c r="D427" s="10" t="s">
        <v>2141</v>
      </c>
      <c r="E427" s="11" t="s">
        <v>71</v>
      </c>
      <c r="F427" s="11">
        <v>0</v>
      </c>
      <c r="G427" s="11"/>
      <c r="H427" s="16"/>
      <c r="I427" s="16"/>
      <c r="J427" s="17"/>
      <c r="K427" s="101"/>
      <c r="L427" s="17"/>
      <c r="M427" s="17"/>
      <c r="N427" s="17"/>
      <c r="O427" s="101"/>
      <c r="P427" s="16">
        <v>1000</v>
      </c>
      <c r="Q427" s="17"/>
      <c r="R427" s="17"/>
      <c r="S427" s="17"/>
      <c r="T427" s="17"/>
      <c r="U427" s="17">
        <v>1000</v>
      </c>
      <c r="V427" s="17"/>
      <c r="W427" s="17"/>
      <c r="X427" s="17"/>
      <c r="Y427" s="17"/>
      <c r="Z427" s="17"/>
      <c r="AA427" s="17"/>
      <c r="AB427" s="17">
        <v>750</v>
      </c>
      <c r="AC427" s="17"/>
      <c r="AD427" s="16"/>
      <c r="AE427" s="16"/>
      <c r="AF427" s="16"/>
      <c r="AG427" s="16"/>
      <c r="AH427" s="17"/>
      <c r="AI427" s="17"/>
      <c r="AJ427" s="17"/>
      <c r="AK427" s="17"/>
      <c r="AL427" s="17"/>
      <c r="AM427" s="18">
        <f t="shared" si="18"/>
        <v>2750</v>
      </c>
      <c r="AN427" s="116">
        <f t="shared" si="19"/>
        <v>0</v>
      </c>
    </row>
    <row r="428" spans="1:40" ht="23.25" hidden="1" customHeight="1" x14ac:dyDescent="0.45">
      <c r="A428" s="11"/>
      <c r="B428" s="10" t="s">
        <v>1007</v>
      </c>
      <c r="C428" s="34" t="s">
        <v>1007</v>
      </c>
      <c r="D428" s="10" t="s">
        <v>1313</v>
      </c>
      <c r="E428" s="11" t="s">
        <v>71</v>
      </c>
      <c r="F428" s="11">
        <v>0</v>
      </c>
      <c r="G428" s="11"/>
      <c r="H428" s="16"/>
      <c r="I428" s="16"/>
      <c r="J428" s="17"/>
      <c r="K428" s="101"/>
      <c r="L428" s="17"/>
      <c r="M428" s="17"/>
      <c r="N428" s="17"/>
      <c r="O428" s="101"/>
      <c r="P428" s="16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6"/>
      <c r="AE428" s="16"/>
      <c r="AF428" s="16"/>
      <c r="AG428" s="16"/>
      <c r="AH428" s="17"/>
      <c r="AI428" s="17"/>
      <c r="AJ428" s="17"/>
      <c r="AK428" s="17"/>
      <c r="AL428" s="17"/>
      <c r="AM428" s="18">
        <f t="shared" si="18"/>
        <v>0</v>
      </c>
      <c r="AN428" s="116">
        <f t="shared" si="19"/>
        <v>0</v>
      </c>
    </row>
    <row r="429" spans="1:40" ht="23.25" customHeight="1" x14ac:dyDescent="0.45">
      <c r="A429" s="11"/>
      <c r="B429" s="10" t="s">
        <v>1008</v>
      </c>
      <c r="C429" s="34">
        <v>1060201001</v>
      </c>
      <c r="D429" s="10" t="s">
        <v>1009</v>
      </c>
      <c r="E429" s="11" t="s">
        <v>1010</v>
      </c>
      <c r="F429" s="11">
        <v>8.3000000000000007</v>
      </c>
      <c r="G429" s="11"/>
      <c r="H429" s="16"/>
      <c r="I429" s="16"/>
      <c r="J429" s="17"/>
      <c r="K429" s="101"/>
      <c r="L429" s="17"/>
      <c r="M429" s="17"/>
      <c r="N429" s="17"/>
      <c r="O429" s="101"/>
      <c r="P429" s="16"/>
      <c r="Q429" s="17"/>
      <c r="R429" s="17"/>
      <c r="S429" s="17"/>
      <c r="T429" s="17"/>
      <c r="U429" s="17"/>
      <c r="V429" s="17">
        <f>8+16</f>
        <v>24</v>
      </c>
      <c r="W429" s="17"/>
      <c r="X429" s="17"/>
      <c r="Y429" s="17"/>
      <c r="Z429" s="17"/>
      <c r="AA429" s="17"/>
      <c r="AB429" s="17"/>
      <c r="AC429" s="17"/>
      <c r="AD429" s="16"/>
      <c r="AE429" s="16">
        <v>32</v>
      </c>
      <c r="AF429" s="16"/>
      <c r="AG429" s="16"/>
      <c r="AH429" s="17"/>
      <c r="AI429" s="17"/>
      <c r="AJ429" s="17"/>
      <c r="AK429" s="17"/>
      <c r="AL429" s="17"/>
      <c r="AM429" s="18">
        <f t="shared" si="18"/>
        <v>56</v>
      </c>
      <c r="AN429" s="116">
        <f t="shared" si="19"/>
        <v>464.80000000000007</v>
      </c>
    </row>
    <row r="430" spans="1:40" ht="23.25" hidden="1" customHeight="1" x14ac:dyDescent="0.45">
      <c r="A430" s="11"/>
      <c r="B430" s="10" t="s">
        <v>1011</v>
      </c>
      <c r="C430" s="34" t="s">
        <v>1011</v>
      </c>
      <c r="D430" s="10" t="s">
        <v>1012</v>
      </c>
      <c r="E430" s="11" t="s">
        <v>1010</v>
      </c>
      <c r="F430" s="11">
        <v>17.5</v>
      </c>
      <c r="G430" s="11"/>
      <c r="H430" s="16"/>
      <c r="I430" s="16"/>
      <c r="J430" s="17"/>
      <c r="K430" s="101"/>
      <c r="L430" s="17"/>
      <c r="M430" s="17"/>
      <c r="N430" s="17"/>
      <c r="O430" s="101"/>
      <c r="P430" s="16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6"/>
      <c r="AE430" s="16"/>
      <c r="AF430" s="16"/>
      <c r="AG430" s="16"/>
      <c r="AH430" s="17"/>
      <c r="AI430" s="17"/>
      <c r="AJ430" s="17"/>
      <c r="AK430" s="17"/>
      <c r="AL430" s="17"/>
      <c r="AM430" s="18">
        <f t="shared" si="18"/>
        <v>0</v>
      </c>
      <c r="AN430" s="116">
        <f t="shared" si="19"/>
        <v>0</v>
      </c>
    </row>
    <row r="431" spans="1:40" ht="23.25" customHeight="1" x14ac:dyDescent="0.45">
      <c r="A431" s="11"/>
      <c r="B431" s="10" t="s">
        <v>1081</v>
      </c>
      <c r="C431" s="34">
        <v>1060201003</v>
      </c>
      <c r="D431" s="10" t="s">
        <v>2133</v>
      </c>
      <c r="E431" s="11" t="s">
        <v>71</v>
      </c>
      <c r="F431" s="11">
        <v>0</v>
      </c>
      <c r="G431" s="11"/>
      <c r="H431" s="16"/>
      <c r="I431" s="16"/>
      <c r="J431" s="17"/>
      <c r="K431" s="101"/>
      <c r="L431" s="17">
        <v>12</v>
      </c>
      <c r="M431" s="17"/>
      <c r="N431" s="17"/>
      <c r="O431" s="101">
        <f>24+12</f>
        <v>36</v>
      </c>
      <c r="P431" s="16"/>
      <c r="Q431" s="17"/>
      <c r="R431" s="17"/>
      <c r="S431" s="17"/>
      <c r="T431" s="17"/>
      <c r="U431" s="17">
        <v>12</v>
      </c>
      <c r="V431" s="17">
        <f>12+24</f>
        <v>36</v>
      </c>
      <c r="W431" s="17"/>
      <c r="X431" s="17"/>
      <c r="Y431" s="17"/>
      <c r="Z431" s="17"/>
      <c r="AA431" s="17"/>
      <c r="AB431" s="17"/>
      <c r="AC431" s="17"/>
      <c r="AD431" s="16"/>
      <c r="AE431" s="16">
        <v>24</v>
      </c>
      <c r="AF431" s="16"/>
      <c r="AG431" s="16"/>
      <c r="AH431" s="17"/>
      <c r="AI431" s="17"/>
      <c r="AJ431" s="17"/>
      <c r="AK431" s="17"/>
      <c r="AL431" s="17"/>
      <c r="AM431" s="18">
        <f t="shared" si="18"/>
        <v>120</v>
      </c>
      <c r="AN431" s="116">
        <f t="shared" si="19"/>
        <v>0</v>
      </c>
    </row>
    <row r="432" spans="1:40" ht="23.25" hidden="1" customHeight="1" x14ac:dyDescent="0.45">
      <c r="A432" s="11"/>
      <c r="B432" s="10" t="s">
        <v>1013</v>
      </c>
      <c r="C432" s="34" t="s">
        <v>1013</v>
      </c>
      <c r="D432" s="10" t="s">
        <v>1014</v>
      </c>
      <c r="E432" s="11" t="s">
        <v>1010</v>
      </c>
      <c r="F432" s="11">
        <v>0</v>
      </c>
      <c r="G432" s="11"/>
      <c r="H432" s="16"/>
      <c r="I432" s="16"/>
      <c r="J432" s="17"/>
      <c r="K432" s="101"/>
      <c r="L432" s="17"/>
      <c r="M432" s="17"/>
      <c r="N432" s="17"/>
      <c r="O432" s="101"/>
      <c r="P432" s="16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6"/>
      <c r="AE432" s="16"/>
      <c r="AF432" s="16"/>
      <c r="AG432" s="16"/>
      <c r="AH432" s="17"/>
      <c r="AI432" s="17"/>
      <c r="AJ432" s="17"/>
      <c r="AK432" s="17"/>
      <c r="AL432" s="17"/>
      <c r="AM432" s="18">
        <f t="shared" si="18"/>
        <v>0</v>
      </c>
      <c r="AN432" s="116">
        <f t="shared" si="19"/>
        <v>0</v>
      </c>
    </row>
    <row r="433" spans="1:40" ht="23.25" hidden="1" customHeight="1" x14ac:dyDescent="0.45">
      <c r="A433" s="11"/>
      <c r="B433" s="30" t="s">
        <v>1015</v>
      </c>
      <c r="C433" s="122" t="s">
        <v>1015</v>
      </c>
      <c r="D433" s="30" t="s">
        <v>1016</v>
      </c>
      <c r="E433" s="11" t="s">
        <v>307</v>
      </c>
      <c r="F433" s="11">
        <v>0</v>
      </c>
      <c r="G433" s="11"/>
      <c r="H433" s="16"/>
      <c r="I433" s="16"/>
      <c r="J433" s="17"/>
      <c r="K433" s="101"/>
      <c r="L433" s="17"/>
      <c r="M433" s="17"/>
      <c r="N433" s="17"/>
      <c r="O433" s="101"/>
      <c r="P433" s="16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6"/>
      <c r="AE433" s="16"/>
      <c r="AF433" s="16"/>
      <c r="AG433" s="16"/>
      <c r="AH433" s="17"/>
      <c r="AI433" s="17"/>
      <c r="AJ433" s="17"/>
      <c r="AK433" s="17"/>
      <c r="AL433" s="17"/>
      <c r="AM433" s="18">
        <f t="shared" si="18"/>
        <v>0</v>
      </c>
      <c r="AN433" s="116">
        <f t="shared" si="19"/>
        <v>0</v>
      </c>
    </row>
    <row r="434" spans="1:40" ht="23.25" hidden="1" customHeight="1" x14ac:dyDescent="0.45">
      <c r="A434" s="11"/>
      <c r="B434" s="24" t="s">
        <v>1017</v>
      </c>
      <c r="C434" s="24" t="s">
        <v>1017</v>
      </c>
      <c r="D434" s="10" t="s">
        <v>1018</v>
      </c>
      <c r="E434" s="11" t="s">
        <v>1019</v>
      </c>
      <c r="F434" s="11">
        <v>0</v>
      </c>
      <c r="G434" s="11"/>
      <c r="H434" s="16"/>
      <c r="I434" s="16"/>
      <c r="J434" s="17"/>
      <c r="K434" s="101"/>
      <c r="L434" s="17"/>
      <c r="M434" s="17"/>
      <c r="N434" s="17"/>
      <c r="O434" s="101"/>
      <c r="P434" s="16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6"/>
      <c r="AE434" s="16"/>
      <c r="AF434" s="16"/>
      <c r="AG434" s="16"/>
      <c r="AH434" s="17"/>
      <c r="AI434" s="17"/>
      <c r="AJ434" s="17"/>
      <c r="AK434" s="17"/>
      <c r="AL434" s="17"/>
      <c r="AM434" s="18">
        <f t="shared" si="18"/>
        <v>0</v>
      </c>
      <c r="AN434" s="116">
        <f t="shared" si="19"/>
        <v>0</v>
      </c>
    </row>
    <row r="435" spans="1:40" ht="23.25" hidden="1" customHeight="1" x14ac:dyDescent="0.45">
      <c r="A435" s="11"/>
      <c r="B435" s="10" t="s">
        <v>1439</v>
      </c>
      <c r="C435" s="34" t="s">
        <v>1439</v>
      </c>
      <c r="D435" s="10" t="s">
        <v>1298</v>
      </c>
      <c r="E435" s="11" t="s">
        <v>1019</v>
      </c>
      <c r="F435" s="11">
        <v>0</v>
      </c>
      <c r="G435" s="11"/>
      <c r="H435" s="16"/>
      <c r="I435" s="16"/>
      <c r="J435" s="17"/>
      <c r="K435" s="101"/>
      <c r="L435" s="17"/>
      <c r="M435" s="17"/>
      <c r="N435" s="17"/>
      <c r="O435" s="101"/>
      <c r="P435" s="16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6"/>
      <c r="AE435" s="16"/>
      <c r="AF435" s="16"/>
      <c r="AG435" s="16"/>
      <c r="AH435" s="17"/>
      <c r="AI435" s="17"/>
      <c r="AJ435" s="17"/>
      <c r="AK435" s="17"/>
      <c r="AL435" s="17"/>
      <c r="AM435" s="18">
        <f t="shared" si="18"/>
        <v>0</v>
      </c>
      <c r="AN435" s="116">
        <f t="shared" si="19"/>
        <v>0</v>
      </c>
    </row>
    <row r="436" spans="1:40" ht="23.25" hidden="1" customHeight="1" x14ac:dyDescent="0.45">
      <c r="A436" s="11"/>
      <c r="B436" s="10" t="s">
        <v>1451</v>
      </c>
      <c r="C436" s="34" t="s">
        <v>1451</v>
      </c>
      <c r="D436" s="10" t="s">
        <v>1478</v>
      </c>
      <c r="E436" s="11" t="s">
        <v>1010</v>
      </c>
      <c r="F436" s="11">
        <v>15</v>
      </c>
      <c r="G436" s="11"/>
      <c r="H436" s="16"/>
      <c r="I436" s="16"/>
      <c r="J436" s="17"/>
      <c r="K436" s="101"/>
      <c r="L436" s="17"/>
      <c r="M436" s="17"/>
      <c r="N436" s="17"/>
      <c r="O436" s="101"/>
      <c r="P436" s="16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6"/>
      <c r="AE436" s="16"/>
      <c r="AF436" s="16"/>
      <c r="AG436" s="16"/>
      <c r="AH436" s="17"/>
      <c r="AI436" s="17"/>
      <c r="AJ436" s="17"/>
      <c r="AK436" s="17"/>
      <c r="AL436" s="17"/>
      <c r="AM436" s="18">
        <f t="shared" si="18"/>
        <v>0</v>
      </c>
      <c r="AN436" s="116">
        <f t="shared" si="19"/>
        <v>0</v>
      </c>
    </row>
    <row r="437" spans="1:40" ht="23.25" hidden="1" customHeight="1" x14ac:dyDescent="0.45">
      <c r="A437" s="11"/>
      <c r="B437" s="10" t="s">
        <v>1021</v>
      </c>
      <c r="C437" s="34" t="s">
        <v>1021</v>
      </c>
      <c r="D437" s="10" t="s">
        <v>1022</v>
      </c>
      <c r="E437" s="11" t="s">
        <v>1023</v>
      </c>
      <c r="F437" s="11">
        <v>0</v>
      </c>
      <c r="G437" s="11"/>
      <c r="H437" s="16"/>
      <c r="I437" s="16"/>
      <c r="J437" s="17"/>
      <c r="K437" s="101"/>
      <c r="L437" s="17"/>
      <c r="M437" s="17"/>
      <c r="N437" s="17"/>
      <c r="O437" s="101"/>
      <c r="P437" s="16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6"/>
      <c r="AE437" s="16"/>
      <c r="AF437" s="16"/>
      <c r="AG437" s="16"/>
      <c r="AH437" s="17"/>
      <c r="AI437" s="17"/>
      <c r="AJ437" s="17"/>
      <c r="AK437" s="17"/>
      <c r="AL437" s="17"/>
      <c r="AM437" s="18">
        <f t="shared" si="18"/>
        <v>0</v>
      </c>
      <c r="AN437" s="116">
        <f t="shared" si="19"/>
        <v>0</v>
      </c>
    </row>
    <row r="438" spans="1:40" ht="23.25" hidden="1" customHeight="1" x14ac:dyDescent="0.45">
      <c r="A438" s="11"/>
      <c r="B438" s="10" t="s">
        <v>1610</v>
      </c>
      <c r="C438" s="34" t="s">
        <v>1610</v>
      </c>
      <c r="D438" s="10" t="s">
        <v>1024</v>
      </c>
      <c r="E438" s="11" t="s">
        <v>276</v>
      </c>
      <c r="F438" s="11">
        <v>34</v>
      </c>
      <c r="G438" s="11"/>
      <c r="H438" s="16"/>
      <c r="I438" s="16"/>
      <c r="J438" s="17"/>
      <c r="K438" s="101"/>
      <c r="L438" s="17"/>
      <c r="M438" s="17"/>
      <c r="N438" s="17"/>
      <c r="O438" s="101"/>
      <c r="P438" s="16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6"/>
      <c r="AE438" s="16"/>
      <c r="AF438" s="16"/>
      <c r="AG438" s="16"/>
      <c r="AH438" s="17"/>
      <c r="AI438" s="17"/>
      <c r="AJ438" s="17"/>
      <c r="AK438" s="17"/>
      <c r="AL438" s="17"/>
      <c r="AM438" s="18">
        <f t="shared" si="18"/>
        <v>0</v>
      </c>
      <c r="AN438" s="116">
        <f t="shared" si="19"/>
        <v>0</v>
      </c>
    </row>
    <row r="439" spans="1:40" ht="23.25" customHeight="1" x14ac:dyDescent="0.45">
      <c r="A439" s="11"/>
      <c r="B439" s="10" t="s">
        <v>1025</v>
      </c>
      <c r="C439" s="34" t="s">
        <v>1025</v>
      </c>
      <c r="D439" s="10" t="s">
        <v>1492</v>
      </c>
      <c r="E439" s="11" t="s">
        <v>276</v>
      </c>
      <c r="F439" s="11">
        <v>45</v>
      </c>
      <c r="G439" s="11"/>
      <c r="H439" s="16"/>
      <c r="I439" s="16">
        <v>1</v>
      </c>
      <c r="J439" s="17"/>
      <c r="K439" s="101"/>
      <c r="L439" s="17"/>
      <c r="M439" s="17"/>
      <c r="N439" s="17"/>
      <c r="O439" s="101"/>
      <c r="P439" s="16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6"/>
      <c r="AE439" s="16"/>
      <c r="AF439" s="16">
        <v>25</v>
      </c>
      <c r="AG439" s="16"/>
      <c r="AH439" s="17"/>
      <c r="AI439" s="17"/>
      <c r="AJ439" s="17"/>
      <c r="AK439" s="17"/>
      <c r="AL439" s="17"/>
      <c r="AM439" s="18">
        <f t="shared" si="18"/>
        <v>26</v>
      </c>
      <c r="AN439" s="116">
        <f t="shared" si="19"/>
        <v>1170</v>
      </c>
    </row>
    <row r="440" spans="1:40" ht="23.25" hidden="1" customHeight="1" x14ac:dyDescent="0.45">
      <c r="A440" s="11"/>
      <c r="B440" s="10" t="s">
        <v>1156</v>
      </c>
      <c r="C440" s="34" t="s">
        <v>1156</v>
      </c>
      <c r="D440" s="10" t="s">
        <v>1157</v>
      </c>
      <c r="E440" s="11" t="s">
        <v>1010</v>
      </c>
      <c r="F440" s="11">
        <v>0</v>
      </c>
      <c r="G440" s="11"/>
      <c r="H440" s="16"/>
      <c r="I440" s="16"/>
      <c r="J440" s="17"/>
      <c r="K440" s="101"/>
      <c r="L440" s="17"/>
      <c r="M440" s="17"/>
      <c r="N440" s="17"/>
      <c r="O440" s="101"/>
      <c r="P440" s="16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6"/>
      <c r="AE440" s="16"/>
      <c r="AF440" s="16"/>
      <c r="AG440" s="16"/>
      <c r="AH440" s="17"/>
      <c r="AI440" s="17"/>
      <c r="AJ440" s="17"/>
      <c r="AK440" s="17"/>
      <c r="AL440" s="17"/>
      <c r="AM440" s="18">
        <f t="shared" si="18"/>
        <v>0</v>
      </c>
      <c r="AN440" s="116">
        <f t="shared" si="19"/>
        <v>0</v>
      </c>
    </row>
    <row r="441" spans="1:40" ht="23.25" customHeight="1" x14ac:dyDescent="0.45">
      <c r="A441" s="11"/>
      <c r="B441" s="32" t="s">
        <v>1035</v>
      </c>
      <c r="C441" s="32" t="s">
        <v>2143</v>
      </c>
      <c r="D441" s="32" t="s">
        <v>2021</v>
      </c>
      <c r="E441" s="11" t="s">
        <v>1832</v>
      </c>
      <c r="F441" s="11">
        <v>70</v>
      </c>
      <c r="G441" s="11"/>
      <c r="H441" s="16"/>
      <c r="I441" s="16"/>
      <c r="J441" s="17"/>
      <c r="K441" s="101"/>
      <c r="L441" s="17"/>
      <c r="M441" s="17"/>
      <c r="N441" s="17"/>
      <c r="O441" s="101"/>
      <c r="P441" s="16"/>
      <c r="Q441" s="17"/>
      <c r="R441" s="17"/>
      <c r="S441" s="17"/>
      <c r="T441" s="17"/>
      <c r="U441" s="17"/>
      <c r="V441" s="17">
        <v>1</v>
      </c>
      <c r="W441" s="17"/>
      <c r="X441" s="17"/>
      <c r="Y441" s="17"/>
      <c r="Z441" s="17">
        <v>10</v>
      </c>
      <c r="AA441" s="17"/>
      <c r="AB441" s="17">
        <v>10</v>
      </c>
      <c r="AC441" s="17"/>
      <c r="AD441" s="16"/>
      <c r="AE441" s="16"/>
      <c r="AF441" s="16"/>
      <c r="AG441" s="16"/>
      <c r="AH441" s="17"/>
      <c r="AI441" s="17"/>
      <c r="AJ441" s="17"/>
      <c r="AK441" s="17"/>
      <c r="AL441" s="17"/>
      <c r="AM441" s="18">
        <f t="shared" si="18"/>
        <v>21</v>
      </c>
      <c r="AN441" s="116">
        <f t="shared" si="19"/>
        <v>1470</v>
      </c>
    </row>
    <row r="442" spans="1:40" ht="23.25" customHeight="1" x14ac:dyDescent="0.45">
      <c r="A442" s="20"/>
      <c r="B442" s="32" t="s">
        <v>1039</v>
      </c>
      <c r="C442" s="32" t="s">
        <v>2131</v>
      </c>
      <c r="D442" s="32" t="s">
        <v>2022</v>
      </c>
      <c r="E442" s="11" t="s">
        <v>1832</v>
      </c>
      <c r="F442" s="11">
        <v>70</v>
      </c>
      <c r="G442" s="11"/>
      <c r="H442" s="16"/>
      <c r="I442" s="16"/>
      <c r="J442" s="17"/>
      <c r="K442" s="101"/>
      <c r="L442" s="17"/>
      <c r="M442" s="17"/>
      <c r="N442" s="17"/>
      <c r="O442" s="101"/>
      <c r="P442" s="16"/>
      <c r="Q442" s="17"/>
      <c r="R442" s="17"/>
      <c r="S442" s="17"/>
      <c r="T442" s="17"/>
      <c r="U442" s="17"/>
      <c r="V442" s="17">
        <v>1</v>
      </c>
      <c r="W442" s="17"/>
      <c r="X442" s="17"/>
      <c r="Y442" s="17"/>
      <c r="Z442" s="17">
        <v>30</v>
      </c>
      <c r="AA442" s="17"/>
      <c r="AB442" s="17">
        <v>20</v>
      </c>
      <c r="AC442" s="17"/>
      <c r="AD442" s="16"/>
      <c r="AE442" s="16"/>
      <c r="AF442" s="16"/>
      <c r="AG442" s="16"/>
      <c r="AH442" s="17"/>
      <c r="AI442" s="17"/>
      <c r="AJ442" s="17"/>
      <c r="AK442" s="17"/>
      <c r="AL442" s="17"/>
      <c r="AM442" s="18">
        <f t="shared" si="18"/>
        <v>51</v>
      </c>
      <c r="AN442" s="116">
        <f t="shared" si="19"/>
        <v>3570</v>
      </c>
    </row>
    <row r="443" spans="1:40" ht="23.25" hidden="1" customHeight="1" x14ac:dyDescent="0.45">
      <c r="A443" s="20"/>
      <c r="B443" s="32" t="s">
        <v>1042</v>
      </c>
      <c r="C443" s="32" t="s">
        <v>2144</v>
      </c>
      <c r="D443" s="32" t="s">
        <v>2023</v>
      </c>
      <c r="E443" s="11" t="s">
        <v>1832</v>
      </c>
      <c r="F443" s="11">
        <v>70</v>
      </c>
      <c r="G443" s="11"/>
      <c r="H443" s="16"/>
      <c r="I443" s="16"/>
      <c r="J443" s="17"/>
      <c r="K443" s="101"/>
      <c r="L443" s="17"/>
      <c r="M443" s="17"/>
      <c r="N443" s="17"/>
      <c r="O443" s="101"/>
      <c r="P443" s="16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6"/>
      <c r="AE443" s="16"/>
      <c r="AF443" s="16"/>
      <c r="AG443" s="16"/>
      <c r="AH443" s="17"/>
      <c r="AI443" s="17"/>
      <c r="AJ443" s="17"/>
      <c r="AK443" s="17"/>
      <c r="AL443" s="17"/>
      <c r="AM443" s="18">
        <f t="shared" si="18"/>
        <v>0</v>
      </c>
      <c r="AN443" s="116">
        <f t="shared" si="19"/>
        <v>0</v>
      </c>
    </row>
    <row r="444" spans="1:40" ht="23.25" customHeight="1" x14ac:dyDescent="0.45">
      <c r="A444" s="11"/>
      <c r="B444" s="33" t="s">
        <v>1045</v>
      </c>
      <c r="C444" s="24">
        <v>1060301010</v>
      </c>
      <c r="D444" s="33" t="s">
        <v>1046</v>
      </c>
      <c r="E444" s="25" t="s">
        <v>71</v>
      </c>
      <c r="F444" s="11">
        <v>125</v>
      </c>
      <c r="G444" s="11"/>
      <c r="H444" s="16"/>
      <c r="I444" s="16"/>
      <c r="J444" s="17"/>
      <c r="K444" s="101"/>
      <c r="L444" s="17"/>
      <c r="M444" s="17"/>
      <c r="N444" s="17">
        <v>8</v>
      </c>
      <c r="O444" s="101"/>
      <c r="P444" s="16"/>
      <c r="Q444" s="17">
        <v>4</v>
      </c>
      <c r="R444" s="17">
        <v>5</v>
      </c>
      <c r="S444" s="17">
        <v>5</v>
      </c>
      <c r="T444" s="17"/>
      <c r="U444" s="17">
        <v>5</v>
      </c>
      <c r="V444" s="17"/>
      <c r="W444" s="17">
        <v>5</v>
      </c>
      <c r="X444" s="17"/>
      <c r="Y444" s="17">
        <f>4+2</f>
        <v>6</v>
      </c>
      <c r="Z444" s="17">
        <v>5</v>
      </c>
      <c r="AA444" s="17"/>
      <c r="AB444" s="17">
        <v>13</v>
      </c>
      <c r="AC444" s="17">
        <v>5</v>
      </c>
      <c r="AD444" s="16"/>
      <c r="AE444" s="16">
        <v>5</v>
      </c>
      <c r="AF444" s="16"/>
      <c r="AG444" s="16">
        <f>6+2</f>
        <v>8</v>
      </c>
      <c r="AH444" s="17"/>
      <c r="AI444" s="17">
        <v>6</v>
      </c>
      <c r="AJ444" s="17"/>
      <c r="AK444" s="17">
        <v>5</v>
      </c>
      <c r="AL444" s="17"/>
      <c r="AM444" s="18">
        <f t="shared" si="18"/>
        <v>85</v>
      </c>
      <c r="AN444" s="116">
        <f t="shared" si="19"/>
        <v>10625</v>
      </c>
    </row>
    <row r="445" spans="1:40" ht="23.25" hidden="1" customHeight="1" x14ac:dyDescent="0.45">
      <c r="A445" s="11"/>
      <c r="B445" s="34" t="s">
        <v>1715</v>
      </c>
      <c r="C445" s="34" t="s">
        <v>1715</v>
      </c>
      <c r="D445" s="10" t="s">
        <v>1716</v>
      </c>
      <c r="E445" s="25" t="s">
        <v>307</v>
      </c>
      <c r="F445" s="11">
        <v>0</v>
      </c>
      <c r="G445" s="11"/>
      <c r="H445" s="16"/>
      <c r="I445" s="16"/>
      <c r="J445" s="17"/>
      <c r="K445" s="101"/>
      <c r="L445" s="17"/>
      <c r="M445" s="17"/>
      <c r="N445" s="17"/>
      <c r="O445" s="101"/>
      <c r="P445" s="16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6"/>
      <c r="AE445" s="16"/>
      <c r="AF445" s="16"/>
      <c r="AG445" s="16"/>
      <c r="AH445" s="17"/>
      <c r="AI445" s="17"/>
      <c r="AJ445" s="17"/>
      <c r="AK445" s="17"/>
      <c r="AL445" s="17"/>
      <c r="AM445" s="18">
        <f t="shared" si="18"/>
        <v>0</v>
      </c>
      <c r="AN445" s="116">
        <f t="shared" si="19"/>
        <v>0</v>
      </c>
    </row>
    <row r="446" spans="1:40" ht="23.25" customHeight="1" x14ac:dyDescent="0.45">
      <c r="A446" s="20"/>
      <c r="B446" s="34" t="s">
        <v>1049</v>
      </c>
      <c r="C446" s="34" t="s">
        <v>1049</v>
      </c>
      <c r="D446" s="34" t="s">
        <v>1411</v>
      </c>
      <c r="E446" s="25" t="s">
        <v>1010</v>
      </c>
      <c r="F446" s="11">
        <v>309</v>
      </c>
      <c r="G446" s="11"/>
      <c r="H446" s="16"/>
      <c r="I446" s="16"/>
      <c r="J446" s="17"/>
      <c r="K446" s="101"/>
      <c r="L446" s="17"/>
      <c r="M446" s="17"/>
      <c r="N446" s="17"/>
      <c r="O446" s="101"/>
      <c r="P446" s="16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6"/>
      <c r="AE446" s="16"/>
      <c r="AF446" s="16"/>
      <c r="AG446" s="16"/>
      <c r="AH446" s="17"/>
      <c r="AI446" s="17">
        <v>2</v>
      </c>
      <c r="AJ446" s="17">
        <v>6</v>
      </c>
      <c r="AK446" s="17"/>
      <c r="AL446" s="17"/>
      <c r="AM446" s="18">
        <f t="shared" si="18"/>
        <v>8</v>
      </c>
      <c r="AN446" s="116">
        <f t="shared" si="19"/>
        <v>2472</v>
      </c>
    </row>
    <row r="447" spans="1:40" ht="23.25" customHeight="1" x14ac:dyDescent="0.45">
      <c r="A447" s="11"/>
      <c r="B447" s="24"/>
      <c r="C447" s="24">
        <v>1020701004</v>
      </c>
      <c r="D447" s="30" t="s">
        <v>1585</v>
      </c>
      <c r="E447" s="28" t="s">
        <v>61</v>
      </c>
      <c r="F447" s="11">
        <v>0</v>
      </c>
      <c r="G447" s="11"/>
      <c r="H447" s="16">
        <v>50</v>
      </c>
      <c r="I447" s="16">
        <v>100</v>
      </c>
      <c r="J447" s="17"/>
      <c r="K447" s="101">
        <v>100</v>
      </c>
      <c r="L447" s="17"/>
      <c r="M447" s="17"/>
      <c r="N447" s="17">
        <v>100</v>
      </c>
      <c r="O447" s="101">
        <v>50</v>
      </c>
      <c r="P447" s="16">
        <v>50</v>
      </c>
      <c r="Q447" s="17">
        <v>50</v>
      </c>
      <c r="R447" s="17"/>
      <c r="S447" s="17">
        <v>50</v>
      </c>
      <c r="T447" s="17"/>
      <c r="U447" s="17">
        <f>50+50</f>
        <v>100</v>
      </c>
      <c r="V447" s="17"/>
      <c r="W447" s="17">
        <f>150+100</f>
        <v>250</v>
      </c>
      <c r="X447" s="17"/>
      <c r="Y447" s="17">
        <v>50</v>
      </c>
      <c r="Z447" s="17">
        <v>100</v>
      </c>
      <c r="AA447" s="17"/>
      <c r="AB447" s="17">
        <v>100</v>
      </c>
      <c r="AC447" s="17"/>
      <c r="AD447" s="16"/>
      <c r="AE447" s="16">
        <f>50+50</f>
        <v>100</v>
      </c>
      <c r="AF447" s="16">
        <v>50</v>
      </c>
      <c r="AG447" s="16">
        <v>50</v>
      </c>
      <c r="AH447" s="17"/>
      <c r="AI447" s="17">
        <v>100</v>
      </c>
      <c r="AJ447" s="17"/>
      <c r="AK447" s="17">
        <v>50</v>
      </c>
      <c r="AL447" s="17"/>
      <c r="AM447" s="18">
        <f t="shared" ref="AM447:AM460" si="20">H447+I447+J447+K447+L447+M447+N447+O447+P447+Q447+R447+S447+T447+U447+V447+W447+X447+Y447+Z447+AA447+AB447+AC447+AD447+AE447+AF447+AG447+AH447+AI447+AJ447+AK447+AL447</f>
        <v>1500</v>
      </c>
      <c r="AN447" s="116">
        <f t="shared" ref="AN447:AN459" si="21">AM447*F447</f>
        <v>0</v>
      </c>
    </row>
    <row r="448" spans="1:40" ht="23.25" hidden="1" customHeight="1" x14ac:dyDescent="0.45">
      <c r="A448" s="11"/>
      <c r="B448" s="34">
        <v>1021601004</v>
      </c>
      <c r="C448" s="34">
        <v>1021601004</v>
      </c>
      <c r="D448" s="10" t="s">
        <v>1558</v>
      </c>
      <c r="E448" s="28" t="s">
        <v>61</v>
      </c>
      <c r="F448" s="11">
        <v>0</v>
      </c>
      <c r="G448" s="11"/>
      <c r="H448" s="16"/>
      <c r="I448" s="16"/>
      <c r="J448" s="17"/>
      <c r="K448" s="101"/>
      <c r="L448" s="17"/>
      <c r="M448" s="17"/>
      <c r="N448" s="17"/>
      <c r="O448" s="101"/>
      <c r="P448" s="16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6"/>
      <c r="AE448" s="16"/>
      <c r="AF448" s="16"/>
      <c r="AG448" s="16"/>
      <c r="AH448" s="17"/>
      <c r="AI448" s="17"/>
      <c r="AJ448" s="17"/>
      <c r="AK448" s="17"/>
      <c r="AL448" s="17"/>
      <c r="AM448" s="18">
        <f t="shared" si="20"/>
        <v>0</v>
      </c>
      <c r="AN448" s="116">
        <f t="shared" si="21"/>
        <v>0</v>
      </c>
    </row>
    <row r="449" spans="1:40" ht="23.25" hidden="1" customHeight="1" x14ac:dyDescent="0.45">
      <c r="A449" s="11"/>
      <c r="B449" s="34">
        <v>1021601024</v>
      </c>
      <c r="C449" s="34">
        <v>1021601024</v>
      </c>
      <c r="D449" s="10" t="s">
        <v>1594</v>
      </c>
      <c r="E449" s="28" t="s">
        <v>61</v>
      </c>
      <c r="F449" s="11">
        <v>0</v>
      </c>
      <c r="G449" s="11"/>
      <c r="H449" s="16"/>
      <c r="I449" s="16"/>
      <c r="J449" s="17"/>
      <c r="K449" s="101"/>
      <c r="L449" s="17"/>
      <c r="M449" s="17"/>
      <c r="N449" s="17"/>
      <c r="O449" s="101"/>
      <c r="P449" s="16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6"/>
      <c r="AE449" s="16"/>
      <c r="AF449" s="16"/>
      <c r="AG449" s="16"/>
      <c r="AH449" s="17"/>
      <c r="AI449" s="17"/>
      <c r="AJ449" s="17"/>
      <c r="AK449" s="17"/>
      <c r="AL449" s="17"/>
      <c r="AM449" s="18">
        <f t="shared" si="20"/>
        <v>0</v>
      </c>
      <c r="AN449" s="116">
        <f t="shared" si="21"/>
        <v>0</v>
      </c>
    </row>
    <row r="450" spans="1:40" ht="23.25" hidden="1" customHeight="1" x14ac:dyDescent="0.45">
      <c r="A450" s="11"/>
      <c r="B450" s="34">
        <v>1023701001</v>
      </c>
      <c r="C450" s="34">
        <v>1023701001</v>
      </c>
      <c r="D450" s="10" t="s">
        <v>1466</v>
      </c>
      <c r="E450" s="28" t="s">
        <v>71</v>
      </c>
      <c r="F450" s="11">
        <v>0</v>
      </c>
      <c r="G450" s="11"/>
      <c r="H450" s="16"/>
      <c r="I450" s="16"/>
      <c r="J450" s="17"/>
      <c r="K450" s="101"/>
      <c r="L450" s="17"/>
      <c r="M450" s="17"/>
      <c r="N450" s="17"/>
      <c r="O450" s="101"/>
      <c r="P450" s="16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6"/>
      <c r="AE450" s="16"/>
      <c r="AF450" s="16"/>
      <c r="AG450" s="16"/>
      <c r="AH450" s="17"/>
      <c r="AI450" s="17"/>
      <c r="AJ450" s="17"/>
      <c r="AK450" s="17"/>
      <c r="AL450" s="17"/>
      <c r="AM450" s="18">
        <f t="shared" si="20"/>
        <v>0</v>
      </c>
      <c r="AN450" s="116">
        <f t="shared" si="21"/>
        <v>0</v>
      </c>
    </row>
    <row r="451" spans="1:40" ht="23.25" hidden="1" customHeight="1" x14ac:dyDescent="0.45">
      <c r="A451" s="25"/>
      <c r="B451" s="34" t="s">
        <v>1473</v>
      </c>
      <c r="C451" s="34" t="s">
        <v>1473</v>
      </c>
      <c r="D451" s="33" t="s">
        <v>1556</v>
      </c>
      <c r="E451" s="11" t="s">
        <v>276</v>
      </c>
      <c r="F451" s="25">
        <v>0</v>
      </c>
      <c r="G451" s="25"/>
      <c r="H451" s="44"/>
      <c r="I451" s="44"/>
      <c r="J451" s="43"/>
      <c r="K451" s="111"/>
      <c r="L451" s="43"/>
      <c r="M451" s="43"/>
      <c r="N451" s="43"/>
      <c r="O451" s="111"/>
      <c r="P451" s="44"/>
      <c r="Q451" s="43"/>
      <c r="R451" s="43"/>
      <c r="S451" s="43"/>
      <c r="T451" s="43"/>
      <c r="U451" s="43"/>
      <c r="V451" s="43"/>
      <c r="W451" s="43"/>
      <c r="X451" s="44"/>
      <c r="Y451" s="43"/>
      <c r="Z451" s="43"/>
      <c r="AA451" s="43"/>
      <c r="AB451" s="43"/>
      <c r="AC451" s="43"/>
      <c r="AD451" s="44"/>
      <c r="AE451" s="44"/>
      <c r="AF451" s="44"/>
      <c r="AG451" s="44"/>
      <c r="AH451" s="43"/>
      <c r="AI451" s="43"/>
      <c r="AJ451" s="43"/>
      <c r="AK451" s="43"/>
      <c r="AL451" s="43"/>
      <c r="AM451" s="18">
        <f t="shared" si="20"/>
        <v>0</v>
      </c>
      <c r="AN451" s="116">
        <f t="shared" si="21"/>
        <v>0</v>
      </c>
    </row>
    <row r="452" spans="1:40" ht="23.25" hidden="1" customHeight="1" x14ac:dyDescent="0.45">
      <c r="A452" s="11"/>
      <c r="B452" s="34">
        <v>1021601005</v>
      </c>
      <c r="C452" s="34">
        <v>1021601005</v>
      </c>
      <c r="D452" s="10" t="s">
        <v>1495</v>
      </c>
      <c r="E452" s="28" t="s">
        <v>61</v>
      </c>
      <c r="F452" s="11">
        <v>0</v>
      </c>
      <c r="G452" s="11"/>
      <c r="H452" s="16"/>
      <c r="I452" s="16"/>
      <c r="J452" s="17"/>
      <c r="K452" s="101"/>
      <c r="L452" s="17"/>
      <c r="M452" s="17"/>
      <c r="N452" s="17"/>
      <c r="O452" s="101"/>
      <c r="P452" s="16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6"/>
      <c r="AE452" s="16"/>
      <c r="AF452" s="16"/>
      <c r="AG452" s="16"/>
      <c r="AH452" s="17"/>
      <c r="AI452" s="17"/>
      <c r="AJ452" s="17"/>
      <c r="AK452" s="17"/>
      <c r="AL452" s="17"/>
      <c r="AM452" s="18">
        <f t="shared" si="20"/>
        <v>0</v>
      </c>
      <c r="AN452" s="116">
        <f t="shared" si="21"/>
        <v>0</v>
      </c>
    </row>
    <row r="453" spans="1:40" ht="23.25" customHeight="1" x14ac:dyDescent="0.45">
      <c r="A453" s="11"/>
      <c r="B453" s="34">
        <v>1021601006</v>
      </c>
      <c r="C453" s="34">
        <v>1021601006</v>
      </c>
      <c r="D453" s="10" t="s">
        <v>2047</v>
      </c>
      <c r="E453" s="28" t="s">
        <v>61</v>
      </c>
      <c r="F453" s="11">
        <v>0</v>
      </c>
      <c r="G453" s="11"/>
      <c r="H453" s="16"/>
      <c r="I453" s="16"/>
      <c r="J453" s="17"/>
      <c r="K453" s="101"/>
      <c r="L453" s="17"/>
      <c r="M453" s="17"/>
      <c r="N453" s="17"/>
      <c r="O453" s="101"/>
      <c r="P453" s="16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6"/>
      <c r="AE453" s="16">
        <v>650</v>
      </c>
      <c r="AF453" s="16">
        <v>300</v>
      </c>
      <c r="AG453" s="16">
        <v>100</v>
      </c>
      <c r="AH453" s="17"/>
      <c r="AI453" s="17">
        <f>50+600</f>
        <v>650</v>
      </c>
      <c r="AJ453" s="17">
        <v>400</v>
      </c>
      <c r="AK453" s="17">
        <v>500</v>
      </c>
      <c r="AL453" s="17"/>
      <c r="AM453" s="18">
        <f t="shared" si="20"/>
        <v>2600</v>
      </c>
      <c r="AN453" s="116">
        <f t="shared" si="21"/>
        <v>0</v>
      </c>
    </row>
    <row r="454" spans="1:40" ht="23.25" customHeight="1" x14ac:dyDescent="0.45">
      <c r="A454" s="11"/>
      <c r="B454" s="32">
        <v>1021601022</v>
      </c>
      <c r="C454" s="32">
        <v>1021601022</v>
      </c>
      <c r="D454" s="123" t="s">
        <v>1563</v>
      </c>
      <c r="E454" s="28" t="s">
        <v>61</v>
      </c>
      <c r="F454" s="11">
        <v>0</v>
      </c>
      <c r="G454" s="11"/>
      <c r="H454" s="16"/>
      <c r="I454" s="16"/>
      <c r="J454" s="17"/>
      <c r="K454" s="101"/>
      <c r="L454" s="17"/>
      <c r="M454" s="17"/>
      <c r="N454" s="17"/>
      <c r="O454" s="101"/>
      <c r="P454" s="16"/>
      <c r="Q454" s="17"/>
      <c r="R454" s="17"/>
      <c r="S454" s="17"/>
      <c r="T454" s="17"/>
      <c r="U454" s="17">
        <v>50</v>
      </c>
      <c r="V454" s="17"/>
      <c r="W454" s="17">
        <v>1000</v>
      </c>
      <c r="X454" s="17"/>
      <c r="Y454" s="17">
        <v>800</v>
      </c>
      <c r="Z454" s="17">
        <v>500</v>
      </c>
      <c r="AA454" s="17"/>
      <c r="AB454" s="17"/>
      <c r="AC454" s="17">
        <v>700</v>
      </c>
      <c r="AD454" s="16"/>
      <c r="AE454" s="16">
        <f>900+1000</f>
        <v>1900</v>
      </c>
      <c r="AF454" s="16">
        <v>1600</v>
      </c>
      <c r="AG454" s="16"/>
      <c r="AH454" s="17"/>
      <c r="AI454" s="17">
        <f>50+1600</f>
        <v>1650</v>
      </c>
      <c r="AJ454" s="17"/>
      <c r="AK454" s="17">
        <f>1300+100</f>
        <v>1400</v>
      </c>
      <c r="AL454" s="17"/>
      <c r="AM454" s="18">
        <f t="shared" si="20"/>
        <v>9600</v>
      </c>
      <c r="AN454" s="116">
        <f>AM454*F454</f>
        <v>0</v>
      </c>
    </row>
    <row r="455" spans="1:40" ht="23.25" hidden="1" customHeight="1" x14ac:dyDescent="0.45">
      <c r="A455" s="25"/>
      <c r="B455" s="34">
        <v>1021601019</v>
      </c>
      <c r="C455" s="34">
        <v>1021601019</v>
      </c>
      <c r="D455" s="33" t="s">
        <v>1485</v>
      </c>
      <c r="E455" s="25" t="s">
        <v>61</v>
      </c>
      <c r="F455" s="25">
        <v>0</v>
      </c>
      <c r="G455" s="25"/>
      <c r="H455" s="44"/>
      <c r="I455" s="44"/>
      <c r="J455" s="43"/>
      <c r="K455" s="111"/>
      <c r="L455" s="43"/>
      <c r="M455" s="43"/>
      <c r="N455" s="43"/>
      <c r="O455" s="111"/>
      <c r="P455" s="44"/>
      <c r="Q455" s="43"/>
      <c r="R455" s="43"/>
      <c r="S455" s="43"/>
      <c r="T455" s="43"/>
      <c r="U455" s="43"/>
      <c r="V455" s="43"/>
      <c r="W455" s="43"/>
      <c r="X455" s="44"/>
      <c r="Y455" s="43"/>
      <c r="Z455" s="43"/>
      <c r="AA455" s="43"/>
      <c r="AB455" s="43"/>
      <c r="AC455" s="43"/>
      <c r="AD455" s="44"/>
      <c r="AE455" s="44"/>
      <c r="AF455" s="44"/>
      <c r="AG455" s="44"/>
      <c r="AH455" s="43"/>
      <c r="AI455" s="43"/>
      <c r="AJ455" s="43"/>
      <c r="AK455" s="43"/>
      <c r="AL455" s="43"/>
      <c r="AM455" s="18">
        <f t="shared" si="20"/>
        <v>0</v>
      </c>
      <c r="AN455" s="116">
        <f t="shared" si="21"/>
        <v>0</v>
      </c>
    </row>
    <row r="456" spans="1:40" ht="23.25" hidden="1" customHeight="1" x14ac:dyDescent="0.45">
      <c r="A456" s="11"/>
      <c r="B456" s="34" t="s">
        <v>1486</v>
      </c>
      <c r="C456" s="34" t="s">
        <v>1486</v>
      </c>
      <c r="D456" s="10" t="s">
        <v>1487</v>
      </c>
      <c r="E456" s="28" t="s">
        <v>1029</v>
      </c>
      <c r="F456" s="11">
        <v>0</v>
      </c>
      <c r="G456" s="11"/>
      <c r="H456" s="16"/>
      <c r="I456" s="16"/>
      <c r="J456" s="17"/>
      <c r="K456" s="101"/>
      <c r="L456" s="17"/>
      <c r="M456" s="17"/>
      <c r="N456" s="17"/>
      <c r="O456" s="101"/>
      <c r="P456" s="16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6"/>
      <c r="AE456" s="16"/>
      <c r="AF456" s="16"/>
      <c r="AG456" s="16"/>
      <c r="AH456" s="17"/>
      <c r="AI456" s="17"/>
      <c r="AJ456" s="17"/>
      <c r="AK456" s="17"/>
      <c r="AL456" s="17"/>
      <c r="AM456" s="18">
        <f t="shared" si="20"/>
        <v>0</v>
      </c>
      <c r="AN456" s="116">
        <f t="shared" si="21"/>
        <v>0</v>
      </c>
    </row>
    <row r="457" spans="1:40" ht="23.25" customHeight="1" x14ac:dyDescent="0.45">
      <c r="A457" s="11"/>
      <c r="B457" s="34">
        <v>1021601007</v>
      </c>
      <c r="C457" s="34">
        <v>1021601007</v>
      </c>
      <c r="D457" s="10" t="s">
        <v>1554</v>
      </c>
      <c r="E457" s="28" t="s">
        <v>61</v>
      </c>
      <c r="F457" s="11">
        <v>0</v>
      </c>
      <c r="G457" s="11"/>
      <c r="H457" s="16"/>
      <c r="I457" s="16"/>
      <c r="J457" s="17"/>
      <c r="K457" s="101"/>
      <c r="L457" s="17"/>
      <c r="M457" s="17"/>
      <c r="N457" s="17"/>
      <c r="O457" s="101"/>
      <c r="P457" s="16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6"/>
      <c r="AE457" s="16"/>
      <c r="AF457" s="16"/>
      <c r="AG457" s="16"/>
      <c r="AH457" s="17"/>
      <c r="AI457" s="17"/>
      <c r="AJ457" s="17"/>
      <c r="AK457" s="17">
        <v>200</v>
      </c>
      <c r="AL457" s="17"/>
      <c r="AM457" s="18">
        <f t="shared" si="20"/>
        <v>200</v>
      </c>
      <c r="AN457" s="116">
        <f t="shared" si="21"/>
        <v>0</v>
      </c>
    </row>
    <row r="458" spans="1:40" ht="23.25" customHeight="1" x14ac:dyDescent="0.45">
      <c r="A458" s="11"/>
      <c r="B458" s="34">
        <v>1021601008</v>
      </c>
      <c r="C458" s="34">
        <v>1021601008</v>
      </c>
      <c r="D458" s="10" t="s">
        <v>1555</v>
      </c>
      <c r="E458" s="28" t="s">
        <v>61</v>
      </c>
      <c r="F458" s="11">
        <v>0</v>
      </c>
      <c r="G458" s="11"/>
      <c r="H458" s="16"/>
      <c r="I458" s="16"/>
      <c r="J458" s="17"/>
      <c r="K458" s="101"/>
      <c r="L458" s="17"/>
      <c r="M458" s="17"/>
      <c r="N458" s="17"/>
      <c r="O458" s="101"/>
      <c r="P458" s="16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6"/>
      <c r="AE458" s="16"/>
      <c r="AF458" s="16"/>
      <c r="AG458" s="16"/>
      <c r="AH458" s="17"/>
      <c r="AI458" s="17"/>
      <c r="AJ458" s="17"/>
      <c r="AK458" s="17">
        <v>200</v>
      </c>
      <c r="AL458" s="17"/>
      <c r="AM458" s="18">
        <f t="shared" si="20"/>
        <v>200</v>
      </c>
      <c r="AN458" s="116">
        <f t="shared" si="21"/>
        <v>0</v>
      </c>
    </row>
    <row r="459" spans="1:40" ht="23.25" hidden="1" customHeight="1" x14ac:dyDescent="0.45">
      <c r="A459" s="11"/>
      <c r="B459" s="34" t="s">
        <v>1579</v>
      </c>
      <c r="C459" s="34" t="s">
        <v>1579</v>
      </c>
      <c r="D459" s="10" t="s">
        <v>1533</v>
      </c>
      <c r="E459" s="28" t="s">
        <v>276</v>
      </c>
      <c r="F459" s="11">
        <v>0</v>
      </c>
      <c r="G459" s="11"/>
      <c r="H459" s="16"/>
      <c r="I459" s="16"/>
      <c r="J459" s="17"/>
      <c r="K459" s="101"/>
      <c r="L459" s="17"/>
      <c r="M459" s="17"/>
      <c r="N459" s="17"/>
      <c r="O459" s="101"/>
      <c r="P459" s="16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6"/>
      <c r="AE459" s="16"/>
      <c r="AF459" s="16"/>
      <c r="AG459" s="16"/>
      <c r="AH459" s="17"/>
      <c r="AI459" s="17"/>
      <c r="AJ459" s="17"/>
      <c r="AK459" s="17"/>
      <c r="AL459" s="17"/>
      <c r="AM459" s="18">
        <f t="shared" si="20"/>
        <v>0</v>
      </c>
      <c r="AN459" s="116">
        <f t="shared" si="21"/>
        <v>0</v>
      </c>
    </row>
    <row r="460" spans="1:40" ht="23.25" customHeight="1" x14ac:dyDescent="0.45">
      <c r="A460" s="11"/>
      <c r="B460" s="34" t="s">
        <v>1532</v>
      </c>
      <c r="C460" s="34" t="s">
        <v>1532</v>
      </c>
      <c r="D460" s="21" t="s">
        <v>1526</v>
      </c>
      <c r="E460" s="25" t="s">
        <v>265</v>
      </c>
      <c r="F460" s="11">
        <v>0</v>
      </c>
      <c r="G460" s="11"/>
      <c r="H460" s="16"/>
      <c r="I460" s="16"/>
      <c r="J460" s="17"/>
      <c r="K460" s="101">
        <v>6</v>
      </c>
      <c r="L460" s="17"/>
      <c r="M460" s="17"/>
      <c r="N460" s="17">
        <v>9</v>
      </c>
      <c r="O460" s="101"/>
      <c r="P460" s="16"/>
      <c r="Q460" s="17">
        <v>6</v>
      </c>
      <c r="R460" s="17"/>
      <c r="S460" s="17"/>
      <c r="T460" s="17"/>
      <c r="U460" s="17">
        <v>6</v>
      </c>
      <c r="V460" s="17"/>
      <c r="W460" s="17"/>
      <c r="X460" s="17"/>
      <c r="Y460" s="17"/>
      <c r="Z460" s="17">
        <v>1</v>
      </c>
      <c r="AA460" s="17"/>
      <c r="AB460" s="17">
        <v>1</v>
      </c>
      <c r="AC460" s="17">
        <v>2</v>
      </c>
      <c r="AD460" s="16"/>
      <c r="AE460" s="16">
        <v>1</v>
      </c>
      <c r="AF460" s="16">
        <v>2</v>
      </c>
      <c r="AG460" s="16">
        <v>2</v>
      </c>
      <c r="AH460" s="17"/>
      <c r="AI460" s="17">
        <v>2</v>
      </c>
      <c r="AJ460" s="17"/>
      <c r="AK460" s="17">
        <v>5</v>
      </c>
      <c r="AL460" s="17"/>
      <c r="AM460" s="18">
        <f t="shared" si="20"/>
        <v>43</v>
      </c>
      <c r="AN460" s="116">
        <f>AM460*F460</f>
        <v>0</v>
      </c>
    </row>
    <row r="461" spans="1:40" ht="23.25" hidden="1" customHeight="1" x14ac:dyDescent="0.45">
      <c r="A461" s="11"/>
      <c r="B461" s="34" t="s">
        <v>1595</v>
      </c>
      <c r="C461" s="34" t="s">
        <v>1595</v>
      </c>
      <c r="D461" s="10" t="s">
        <v>1596</v>
      </c>
      <c r="E461" s="25" t="s">
        <v>276</v>
      </c>
      <c r="F461" s="11">
        <v>0</v>
      </c>
      <c r="G461" s="11"/>
      <c r="H461" s="16"/>
      <c r="I461" s="16"/>
      <c r="J461" s="17"/>
      <c r="K461" s="101"/>
      <c r="L461" s="17"/>
      <c r="M461" s="17"/>
      <c r="N461" s="17"/>
      <c r="O461" s="101"/>
      <c r="P461" s="16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6"/>
      <c r="AE461" s="16"/>
      <c r="AF461" s="16"/>
      <c r="AG461" s="16"/>
      <c r="AH461" s="17"/>
      <c r="AI461" s="17"/>
      <c r="AJ461" s="17"/>
      <c r="AK461" s="17"/>
      <c r="AL461" s="17"/>
      <c r="AM461" s="18">
        <f>H461+I461+J461+K461+L461+M461+N461+O461+P461+Q461+R461+S461+T461+U461+V461+W461+X461+Y461+Z461+AA461+AB461+AC461+AD461+AE461+AF461+AG461+AH461+AI461+AJ461+AK461+AL461</f>
        <v>0</v>
      </c>
      <c r="AN461" s="116">
        <f>AM461*F461</f>
        <v>0</v>
      </c>
    </row>
    <row r="462" spans="1:40" ht="23.25" hidden="1" customHeight="1" x14ac:dyDescent="0.45">
      <c r="A462" s="11"/>
      <c r="B462" s="34">
        <v>1021601025</v>
      </c>
      <c r="C462" s="34">
        <v>1021601025</v>
      </c>
      <c r="D462" s="134" t="s">
        <v>1659</v>
      </c>
      <c r="E462" s="25" t="s">
        <v>61</v>
      </c>
      <c r="F462" s="11">
        <v>0</v>
      </c>
      <c r="G462" s="11"/>
      <c r="H462" s="16"/>
      <c r="I462" s="16"/>
      <c r="J462" s="17"/>
      <c r="K462" s="101"/>
      <c r="L462" s="17"/>
      <c r="M462" s="17"/>
      <c r="N462" s="17"/>
      <c r="O462" s="101"/>
      <c r="P462" s="16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6"/>
      <c r="AE462" s="16"/>
      <c r="AF462" s="16"/>
      <c r="AG462" s="16"/>
      <c r="AH462" s="17"/>
      <c r="AI462" s="17"/>
      <c r="AJ462" s="17"/>
      <c r="AK462" s="17"/>
      <c r="AL462" s="17"/>
      <c r="AM462" s="18">
        <f>H462+I462+J462+K462+L462+M462+N462+O462+P462+Q462+R462+S462+T462+U462+V462+W462+X462+Y462+Z462+AA462+AB462+AC462+AD462+AE462+AF462+AG462+AH462+AI462+AJ462+AK462+AL462</f>
        <v>0</v>
      </c>
      <c r="AN462" s="116">
        <f>AM462*F462</f>
        <v>0</v>
      </c>
    </row>
    <row r="463" spans="1:40" ht="23.25" hidden="1" customHeight="1" x14ac:dyDescent="0.45">
      <c r="A463" s="11"/>
      <c r="B463" s="34">
        <v>1023901002</v>
      </c>
      <c r="C463" s="34">
        <v>1023901002</v>
      </c>
      <c r="D463" s="10" t="s">
        <v>1650</v>
      </c>
      <c r="E463" s="25" t="s">
        <v>71</v>
      </c>
      <c r="F463" s="11">
        <v>0</v>
      </c>
      <c r="G463" s="11"/>
      <c r="H463" s="16"/>
      <c r="I463" s="16"/>
      <c r="J463" s="17"/>
      <c r="K463" s="101"/>
      <c r="L463" s="17"/>
      <c r="M463" s="17"/>
      <c r="N463" s="17"/>
      <c r="O463" s="101"/>
      <c r="P463" s="16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6"/>
      <c r="AE463" s="16"/>
      <c r="AF463" s="16"/>
      <c r="AG463" s="16"/>
      <c r="AH463" s="17"/>
      <c r="AI463" s="17"/>
      <c r="AJ463" s="17"/>
      <c r="AK463" s="17"/>
      <c r="AL463" s="17"/>
      <c r="AM463" s="18">
        <f>H463+I463+J463+K463+L463+M463+N463+O463+P463+Q463+R463+S463+T463+U463+V463+W463+X463+Y463+Z463+AA463+AB463+AC463+AD463+AE463+AF463+AG463+AH463+AI463+AJ463+AK463+AL463</f>
        <v>0</v>
      </c>
      <c r="AN463" s="116">
        <f>AM463*F463</f>
        <v>0</v>
      </c>
    </row>
    <row r="464" spans="1:40" ht="23.25" customHeight="1" x14ac:dyDescent="0.45">
      <c r="A464" s="11"/>
      <c r="B464" s="34">
        <v>1021601026</v>
      </c>
      <c r="C464" s="34">
        <v>1021601026</v>
      </c>
      <c r="D464" s="10" t="s">
        <v>2044</v>
      </c>
      <c r="E464" s="25" t="s">
        <v>71</v>
      </c>
      <c r="F464" s="11">
        <v>0</v>
      </c>
      <c r="G464" s="11"/>
      <c r="H464" s="16"/>
      <c r="I464" s="16">
        <v>600</v>
      </c>
      <c r="J464" s="17"/>
      <c r="K464" s="101">
        <v>1200</v>
      </c>
      <c r="L464" s="17"/>
      <c r="M464" s="17"/>
      <c r="N464" s="17">
        <v>810</v>
      </c>
      <c r="O464" s="101"/>
      <c r="P464" s="16"/>
      <c r="Q464" s="17"/>
      <c r="R464" s="17"/>
      <c r="S464" s="17"/>
      <c r="T464" s="17"/>
      <c r="U464" s="17"/>
      <c r="V464" s="17">
        <v>200</v>
      </c>
      <c r="W464" s="17">
        <v>1680</v>
      </c>
      <c r="X464" s="17"/>
      <c r="Y464" s="17">
        <f>200+700</f>
        <v>900</v>
      </c>
      <c r="Z464" s="17"/>
      <c r="AA464" s="17"/>
      <c r="AB464" s="17">
        <v>520</v>
      </c>
      <c r="AC464" s="17">
        <f>480+500+800</f>
        <v>1780</v>
      </c>
      <c r="AD464" s="16"/>
      <c r="AE464" s="16">
        <f>1020+160</f>
        <v>1180</v>
      </c>
      <c r="AF464" s="16">
        <v>220</v>
      </c>
      <c r="AG464" s="16"/>
      <c r="AH464" s="17"/>
      <c r="AI464" s="17">
        <v>400</v>
      </c>
      <c r="AJ464" s="17">
        <f>500+800</f>
        <v>1300</v>
      </c>
      <c r="AK464" s="17">
        <v>1200</v>
      </c>
      <c r="AL464" s="17"/>
      <c r="AM464" s="18">
        <f t="shared" ref="AM464:AM475" si="22">H464+I464+J464+K464+L464+M464+N464+O464+P464+Q464+R464+S464+T464+U464+V464+W464+X464+Y464+Z464+AA464+AB464+AC464+AD464+AE464+AF464+AG464+AH464+AI464+AJ464+AK464+AL464</f>
        <v>11990</v>
      </c>
      <c r="AN464" s="116">
        <f t="shared" ref="AN464:AN475" si="23">AM464*F464</f>
        <v>0</v>
      </c>
    </row>
    <row r="465" spans="1:40" ht="23.25" customHeight="1" x14ac:dyDescent="0.45">
      <c r="A465" s="11"/>
      <c r="B465" s="34">
        <v>1021601027</v>
      </c>
      <c r="C465" s="34">
        <v>1021601027</v>
      </c>
      <c r="D465" s="10" t="s">
        <v>2045</v>
      </c>
      <c r="E465" s="25" t="s">
        <v>61</v>
      </c>
      <c r="F465" s="11">
        <v>0</v>
      </c>
      <c r="G465" s="11"/>
      <c r="H465" s="16"/>
      <c r="I465" s="16">
        <v>585</v>
      </c>
      <c r="J465" s="17"/>
      <c r="K465" s="101">
        <v>1116</v>
      </c>
      <c r="L465" s="17"/>
      <c r="M465" s="17"/>
      <c r="N465" s="17">
        <v>720</v>
      </c>
      <c r="O465" s="101"/>
      <c r="P465" s="16"/>
      <c r="Q465" s="17"/>
      <c r="R465" s="17"/>
      <c r="S465" s="17"/>
      <c r="T465" s="17"/>
      <c r="U465" s="17"/>
      <c r="V465" s="17">
        <v>603</v>
      </c>
      <c r="W465" s="17">
        <v>1683</v>
      </c>
      <c r="X465" s="17"/>
      <c r="Y465" s="17">
        <f>270+700</f>
        <v>970</v>
      </c>
      <c r="Z465" s="17"/>
      <c r="AA465" s="17"/>
      <c r="AB465" s="17">
        <v>560</v>
      </c>
      <c r="AC465" s="17">
        <f>480+500+810</f>
        <v>1790</v>
      </c>
      <c r="AD465" s="16"/>
      <c r="AE465" s="16">
        <f>1008+160</f>
        <v>1168</v>
      </c>
      <c r="AF465" s="16">
        <v>216</v>
      </c>
      <c r="AG465" s="16"/>
      <c r="AH465" s="17"/>
      <c r="AI465" s="17">
        <v>540</v>
      </c>
      <c r="AJ465" s="17">
        <f>540+810</f>
        <v>1350</v>
      </c>
      <c r="AK465" s="17">
        <v>1350</v>
      </c>
      <c r="AL465" s="17"/>
      <c r="AM465" s="18">
        <f t="shared" si="22"/>
        <v>12651</v>
      </c>
      <c r="AN465" s="116">
        <f t="shared" si="23"/>
        <v>0</v>
      </c>
    </row>
    <row r="466" spans="1:40" ht="23.25" hidden="1" customHeight="1" x14ac:dyDescent="0.45">
      <c r="A466" s="11"/>
      <c r="B466" s="34">
        <v>1021601028</v>
      </c>
      <c r="C466" s="34">
        <v>1021601028</v>
      </c>
      <c r="D466" s="10" t="s">
        <v>1671</v>
      </c>
      <c r="E466" s="25" t="s">
        <v>61</v>
      </c>
      <c r="F466" s="11">
        <v>0</v>
      </c>
      <c r="G466" s="11"/>
      <c r="H466" s="16"/>
      <c r="I466" s="16"/>
      <c r="J466" s="17"/>
      <c r="K466" s="101"/>
      <c r="L466" s="17"/>
      <c r="M466" s="17"/>
      <c r="N466" s="17"/>
      <c r="O466" s="101"/>
      <c r="P466" s="16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6"/>
      <c r="AE466" s="16"/>
      <c r="AF466" s="16"/>
      <c r="AG466" s="16"/>
      <c r="AH466" s="17"/>
      <c r="AI466" s="17"/>
      <c r="AJ466" s="17"/>
      <c r="AK466" s="17"/>
      <c r="AL466" s="17"/>
      <c r="AM466" s="18">
        <f t="shared" si="22"/>
        <v>0</v>
      </c>
      <c r="AN466" s="116">
        <f t="shared" si="23"/>
        <v>0</v>
      </c>
    </row>
    <row r="467" spans="1:40" ht="23.25" hidden="1" customHeight="1" x14ac:dyDescent="0.45">
      <c r="A467" s="11"/>
      <c r="B467" s="34">
        <v>1021601029</v>
      </c>
      <c r="C467" s="34">
        <v>1021601029</v>
      </c>
      <c r="D467" s="10" t="s">
        <v>1673</v>
      </c>
      <c r="E467" s="25" t="s">
        <v>61</v>
      </c>
      <c r="F467" s="11">
        <v>0</v>
      </c>
      <c r="G467" s="11"/>
      <c r="H467" s="16"/>
      <c r="I467" s="16"/>
      <c r="J467" s="17"/>
      <c r="K467" s="101"/>
      <c r="L467" s="17"/>
      <c r="M467" s="17"/>
      <c r="N467" s="17"/>
      <c r="O467" s="101"/>
      <c r="P467" s="16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6"/>
      <c r="AE467" s="16"/>
      <c r="AF467" s="16"/>
      <c r="AG467" s="16"/>
      <c r="AH467" s="17"/>
      <c r="AI467" s="17"/>
      <c r="AJ467" s="17"/>
      <c r="AK467" s="17"/>
      <c r="AL467" s="17"/>
      <c r="AM467" s="18">
        <f t="shared" si="22"/>
        <v>0</v>
      </c>
      <c r="AN467" s="116">
        <f t="shared" si="23"/>
        <v>0</v>
      </c>
    </row>
    <row r="468" spans="1:40" ht="23.25" hidden="1" customHeight="1" x14ac:dyDescent="0.45">
      <c r="A468" s="11"/>
      <c r="B468" s="34">
        <v>1023901002</v>
      </c>
      <c r="C468" s="34">
        <v>1023901002</v>
      </c>
      <c r="D468" s="10" t="s">
        <v>1650</v>
      </c>
      <c r="E468" s="25" t="s">
        <v>71</v>
      </c>
      <c r="F468" s="11">
        <v>0</v>
      </c>
      <c r="G468" s="11"/>
      <c r="H468" s="16"/>
      <c r="I468" s="16"/>
      <c r="J468" s="17"/>
      <c r="K468" s="101"/>
      <c r="L468" s="17"/>
      <c r="M468" s="17"/>
      <c r="N468" s="17"/>
      <c r="O468" s="101"/>
      <c r="P468" s="16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6"/>
      <c r="AE468" s="16"/>
      <c r="AF468" s="16"/>
      <c r="AG468" s="16"/>
      <c r="AH468" s="17"/>
      <c r="AI468" s="17"/>
      <c r="AJ468" s="17"/>
      <c r="AK468" s="17"/>
      <c r="AL468" s="17"/>
      <c r="AM468" s="18">
        <f t="shared" si="22"/>
        <v>0</v>
      </c>
      <c r="AN468" s="116">
        <f>AM468*F468</f>
        <v>0</v>
      </c>
    </row>
    <row r="469" spans="1:40" ht="23.25" hidden="1" customHeight="1" x14ac:dyDescent="0.45">
      <c r="A469" s="11"/>
      <c r="B469" s="34">
        <v>1021601030</v>
      </c>
      <c r="C469" s="34">
        <v>1021601030</v>
      </c>
      <c r="D469" s="10" t="s">
        <v>1698</v>
      </c>
      <c r="E469" s="25" t="s">
        <v>61</v>
      </c>
      <c r="F469" s="11">
        <v>0</v>
      </c>
      <c r="G469" s="11"/>
      <c r="H469" s="16"/>
      <c r="I469" s="16"/>
      <c r="J469" s="17"/>
      <c r="K469" s="101"/>
      <c r="L469" s="17"/>
      <c r="M469" s="17"/>
      <c r="N469" s="17"/>
      <c r="O469" s="101"/>
      <c r="P469" s="16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6"/>
      <c r="AE469" s="16"/>
      <c r="AF469" s="16"/>
      <c r="AG469" s="16"/>
      <c r="AH469" s="17"/>
      <c r="AI469" s="17"/>
      <c r="AJ469" s="17"/>
      <c r="AK469" s="17"/>
      <c r="AL469" s="17"/>
      <c r="AM469" s="18">
        <f>H469+I469+J469+K469+L469+M469+N469+O469+P469+Q469+R469+S469+T469+U469+V469+W469+X469+Y469+Z469+AA469+AB469+AC469+AD469+AE469+AF469+AG469+AH469+AI469+AJ469+AK469+AL469</f>
        <v>0</v>
      </c>
      <c r="AN469" s="116">
        <f>AM469*F469</f>
        <v>0</v>
      </c>
    </row>
    <row r="470" spans="1:40" ht="23.25" hidden="1" customHeight="1" x14ac:dyDescent="0.45">
      <c r="A470" s="11"/>
      <c r="B470" s="34" t="s">
        <v>1745</v>
      </c>
      <c r="C470" s="34" t="s">
        <v>1745</v>
      </c>
      <c r="D470" s="10" t="s">
        <v>1707</v>
      </c>
      <c r="E470" s="25" t="s">
        <v>276</v>
      </c>
      <c r="F470" s="11">
        <v>0</v>
      </c>
      <c r="G470" s="11"/>
      <c r="H470" s="16"/>
      <c r="I470" s="16"/>
      <c r="J470" s="17"/>
      <c r="K470" s="101"/>
      <c r="L470" s="17"/>
      <c r="M470" s="17"/>
      <c r="N470" s="17"/>
      <c r="O470" s="101"/>
      <c r="P470" s="16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6"/>
      <c r="AE470" s="16"/>
      <c r="AF470" s="16"/>
      <c r="AG470" s="16"/>
      <c r="AH470" s="17"/>
      <c r="AI470" s="17"/>
      <c r="AJ470" s="17"/>
      <c r="AK470" s="17"/>
      <c r="AL470" s="17"/>
      <c r="AM470" s="18">
        <f>H470+I470+J470+K470+L470+M470+N470+O470+P470+Q470+R470+S470+T470+U470+V470+W470+X470+Y470+Z470+AA470+AB470+AC470+AD470+AE470+AF470+AG470+AH470+AI470+AJ470+AK470+AL470</f>
        <v>0</v>
      </c>
      <c r="AN470" s="116">
        <f>AM470*F470</f>
        <v>0</v>
      </c>
    </row>
    <row r="471" spans="1:40" ht="23.25" hidden="1" customHeight="1" x14ac:dyDescent="0.45">
      <c r="A471" s="11"/>
      <c r="B471" s="34">
        <v>1021601031</v>
      </c>
      <c r="C471" s="34">
        <v>1021601031</v>
      </c>
      <c r="D471" s="10" t="s">
        <v>1731</v>
      </c>
      <c r="E471" s="25" t="s">
        <v>61</v>
      </c>
      <c r="F471" s="11">
        <v>0</v>
      </c>
      <c r="G471" s="11"/>
      <c r="H471" s="16"/>
      <c r="I471" s="16"/>
      <c r="J471" s="17"/>
      <c r="K471" s="101"/>
      <c r="L471" s="17"/>
      <c r="M471" s="17"/>
      <c r="N471" s="17"/>
      <c r="O471" s="101"/>
      <c r="P471" s="16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6"/>
      <c r="AE471" s="16"/>
      <c r="AF471" s="16"/>
      <c r="AG471" s="16"/>
      <c r="AH471" s="17"/>
      <c r="AI471" s="17"/>
      <c r="AJ471" s="17"/>
      <c r="AK471" s="17"/>
      <c r="AL471" s="17"/>
      <c r="AM471" s="18">
        <f t="shared" si="22"/>
        <v>0</v>
      </c>
      <c r="AN471" s="116">
        <f t="shared" si="23"/>
        <v>0</v>
      </c>
    </row>
    <row r="472" spans="1:40" ht="23.25" hidden="1" customHeight="1" x14ac:dyDescent="0.45">
      <c r="A472" s="11"/>
      <c r="B472" s="34">
        <v>1021601033</v>
      </c>
      <c r="C472" s="34">
        <v>1021601033</v>
      </c>
      <c r="D472" s="10" t="s">
        <v>1744</v>
      </c>
      <c r="E472" s="25" t="s">
        <v>61</v>
      </c>
      <c r="F472" s="11">
        <v>0</v>
      </c>
      <c r="G472" s="11"/>
      <c r="H472" s="16"/>
      <c r="I472" s="16"/>
      <c r="J472" s="17"/>
      <c r="K472" s="101"/>
      <c r="L472" s="17"/>
      <c r="M472" s="17"/>
      <c r="N472" s="17"/>
      <c r="O472" s="101"/>
      <c r="P472" s="16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6"/>
      <c r="AE472" s="16"/>
      <c r="AF472" s="16"/>
      <c r="AG472" s="16"/>
      <c r="AH472" s="17"/>
      <c r="AI472" s="17"/>
      <c r="AJ472" s="17"/>
      <c r="AK472" s="17"/>
      <c r="AL472" s="17"/>
      <c r="AM472" s="18">
        <f>H472+I472+J472+K472+L472+M472+N472+O472+P472+Q472+R472+S472+T472+U472+V472+W472+X472+Y472+Z472+AA472+AB472+AC472+AD472+AE472+AF472+AG472+AH472+AI472+AJ472+AK472+AL472</f>
        <v>0</v>
      </c>
      <c r="AN472" s="116">
        <f>AM472*F472</f>
        <v>0</v>
      </c>
    </row>
    <row r="473" spans="1:40" ht="23.25" hidden="1" customHeight="1" x14ac:dyDescent="0.45">
      <c r="A473" s="11"/>
      <c r="B473" s="34">
        <v>1021601032</v>
      </c>
      <c r="C473" s="34">
        <v>1021601032</v>
      </c>
      <c r="D473" s="10" t="s">
        <v>1743</v>
      </c>
      <c r="E473" s="25" t="s">
        <v>61</v>
      </c>
      <c r="F473" s="11">
        <v>0</v>
      </c>
      <c r="G473" s="11"/>
      <c r="H473" s="16"/>
      <c r="I473" s="16"/>
      <c r="J473" s="17"/>
      <c r="K473" s="101"/>
      <c r="L473" s="17"/>
      <c r="M473" s="17"/>
      <c r="N473" s="17"/>
      <c r="O473" s="101"/>
      <c r="P473" s="16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6"/>
      <c r="AE473" s="16"/>
      <c r="AF473" s="16"/>
      <c r="AG473" s="16"/>
      <c r="AH473" s="17"/>
      <c r="AI473" s="17"/>
      <c r="AJ473" s="17"/>
      <c r="AK473" s="17"/>
      <c r="AL473" s="17"/>
      <c r="AM473" s="18">
        <f>H473+I473+J473+K473+L473+M473+N473+O473+P473+Q473+R473+S473+T473+U473+V473+W473+X473+Y473+Z473+AA473+AB473+AC473+AD473+AE473+AF473+AG473+AH473+AI473+AJ473+AK473+AL473</f>
        <v>0</v>
      </c>
      <c r="AN473" s="116">
        <f t="shared" si="23"/>
        <v>0</v>
      </c>
    </row>
    <row r="474" spans="1:40" ht="23.25" customHeight="1" x14ac:dyDescent="0.45">
      <c r="A474" s="11"/>
      <c r="B474" s="34">
        <v>1023101043</v>
      </c>
      <c r="C474" s="34">
        <v>1023101043</v>
      </c>
      <c r="D474" s="10" t="s">
        <v>1746</v>
      </c>
      <c r="E474" s="25" t="s">
        <v>91</v>
      </c>
      <c r="F474" s="11">
        <v>0</v>
      </c>
      <c r="G474" s="11"/>
      <c r="H474" s="16"/>
      <c r="I474" s="16"/>
      <c r="J474" s="17"/>
      <c r="K474" s="101"/>
      <c r="L474" s="17"/>
      <c r="M474" s="17"/>
      <c r="N474" s="17"/>
      <c r="O474" s="101"/>
      <c r="P474" s="16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6"/>
      <c r="AE474" s="16"/>
      <c r="AF474" s="16"/>
      <c r="AG474" s="16"/>
      <c r="AH474" s="17"/>
      <c r="AI474" s="17">
        <v>700</v>
      </c>
      <c r="AJ474" s="17"/>
      <c r="AK474" s="17"/>
      <c r="AL474" s="17"/>
      <c r="AM474" s="18">
        <f t="shared" si="22"/>
        <v>700</v>
      </c>
      <c r="AN474" s="116">
        <f t="shared" si="23"/>
        <v>0</v>
      </c>
    </row>
    <row r="475" spans="1:40" ht="23.25" customHeight="1" x14ac:dyDescent="0.45">
      <c r="A475" s="11"/>
      <c r="B475" s="34"/>
      <c r="C475" s="34">
        <v>1023101044</v>
      </c>
      <c r="D475" s="10" t="s">
        <v>2140</v>
      </c>
      <c r="E475" s="25" t="s">
        <v>91</v>
      </c>
      <c r="F475" s="11">
        <v>0</v>
      </c>
      <c r="G475" s="11"/>
      <c r="H475" s="16">
        <v>1335</v>
      </c>
      <c r="I475" s="16"/>
      <c r="J475" s="17"/>
      <c r="K475" s="101">
        <v>1400</v>
      </c>
      <c r="L475" s="17"/>
      <c r="M475" s="17"/>
      <c r="N475" s="17"/>
      <c r="O475" s="101"/>
      <c r="P475" s="16"/>
      <c r="Q475" s="17">
        <v>600</v>
      </c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6"/>
      <c r="AE475" s="16">
        <f>420+150</f>
        <v>570</v>
      </c>
      <c r="AF475" s="16"/>
      <c r="AG475" s="16"/>
      <c r="AH475" s="17"/>
      <c r="AI475" s="17">
        <v>300</v>
      </c>
      <c r="AJ475" s="17">
        <f>75+75</f>
        <v>150</v>
      </c>
      <c r="AK475" s="17">
        <v>1500</v>
      </c>
      <c r="AL475" s="17"/>
      <c r="AM475" s="18">
        <f t="shared" si="22"/>
        <v>5855</v>
      </c>
      <c r="AN475" s="116">
        <f t="shared" si="23"/>
        <v>0</v>
      </c>
    </row>
    <row r="476" spans="1:40" ht="23.25" customHeight="1" x14ac:dyDescent="0.45">
      <c r="A476" s="11"/>
      <c r="B476" s="34">
        <v>1023101045</v>
      </c>
      <c r="C476" s="34">
        <v>1023101045</v>
      </c>
      <c r="D476" s="10" t="s">
        <v>1748</v>
      </c>
      <c r="E476" s="25" t="s">
        <v>91</v>
      </c>
      <c r="F476" s="11">
        <v>0</v>
      </c>
      <c r="G476" s="11"/>
      <c r="H476" s="16"/>
      <c r="I476" s="16"/>
      <c r="J476" s="17"/>
      <c r="K476" s="101"/>
      <c r="L476" s="17"/>
      <c r="M476" s="17"/>
      <c r="N476" s="17"/>
      <c r="O476" s="101"/>
      <c r="P476" s="16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6"/>
      <c r="AE476" s="16"/>
      <c r="AF476" s="16"/>
      <c r="AG476" s="16"/>
      <c r="AH476" s="17"/>
      <c r="AI476" s="17">
        <v>700</v>
      </c>
      <c r="AJ476" s="17"/>
      <c r="AK476" s="17"/>
      <c r="AL476" s="17"/>
      <c r="AM476" s="18">
        <f t="shared" ref="AM476:AM502" si="24">H476+I476+J476+K476+L476+M476+N476+O476+P476+Q476+R476+S476+T476+U476+V476+W476+X476+Y476+Z476+AA476+AB476+AC476+AD476+AE476+AF476+AG476+AH476+AI476+AJ476+AK476+AL476</f>
        <v>700</v>
      </c>
      <c r="AN476" s="116">
        <f t="shared" ref="AN476:AN502" si="25">AM476*F476</f>
        <v>0</v>
      </c>
    </row>
    <row r="477" spans="1:40" ht="23.25" hidden="1" customHeight="1" x14ac:dyDescent="0.45">
      <c r="A477" s="11"/>
      <c r="B477" s="34" t="s">
        <v>1791</v>
      </c>
      <c r="C477" s="34" t="s">
        <v>1791</v>
      </c>
      <c r="D477" s="10" t="s">
        <v>1792</v>
      </c>
      <c r="E477" s="25" t="s">
        <v>276</v>
      </c>
      <c r="F477" s="11">
        <v>0</v>
      </c>
      <c r="G477" s="11"/>
      <c r="H477" s="16"/>
      <c r="I477" s="16"/>
      <c r="J477" s="17"/>
      <c r="K477" s="101"/>
      <c r="L477" s="17"/>
      <c r="M477" s="17"/>
      <c r="N477" s="17"/>
      <c r="O477" s="101"/>
      <c r="P477" s="16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6"/>
      <c r="AE477" s="16"/>
      <c r="AF477" s="16"/>
      <c r="AG477" s="16"/>
      <c r="AH477" s="17"/>
      <c r="AI477" s="17"/>
      <c r="AJ477" s="17"/>
      <c r="AK477" s="17"/>
      <c r="AL477" s="17"/>
      <c r="AM477" s="18">
        <f t="shared" si="24"/>
        <v>0</v>
      </c>
      <c r="AN477" s="116">
        <f t="shared" si="25"/>
        <v>0</v>
      </c>
    </row>
    <row r="478" spans="1:40" ht="23.25" hidden="1" customHeight="1" x14ac:dyDescent="0.45">
      <c r="A478" s="11"/>
      <c r="B478" s="34">
        <v>1021601035</v>
      </c>
      <c r="C478" s="34">
        <v>1021601035</v>
      </c>
      <c r="D478" s="134" t="s">
        <v>1815</v>
      </c>
      <c r="E478" s="25" t="s">
        <v>61</v>
      </c>
      <c r="F478" s="11">
        <v>0</v>
      </c>
      <c r="G478" s="11"/>
      <c r="H478" s="16"/>
      <c r="I478" s="16"/>
      <c r="J478" s="17"/>
      <c r="K478" s="101"/>
      <c r="L478" s="17"/>
      <c r="M478" s="17"/>
      <c r="N478" s="17"/>
      <c r="O478" s="101"/>
      <c r="P478" s="16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6"/>
      <c r="AE478" s="16"/>
      <c r="AF478" s="16"/>
      <c r="AG478" s="16"/>
      <c r="AH478" s="17"/>
      <c r="AI478" s="17"/>
      <c r="AJ478" s="17"/>
      <c r="AK478" s="17"/>
      <c r="AL478" s="17"/>
      <c r="AM478" s="18">
        <f t="shared" si="24"/>
        <v>0</v>
      </c>
      <c r="AN478" s="116">
        <f t="shared" si="25"/>
        <v>0</v>
      </c>
    </row>
    <row r="479" spans="1:40" ht="23.25" customHeight="1" x14ac:dyDescent="0.45">
      <c r="A479" s="11"/>
      <c r="B479" s="34">
        <v>1021601034</v>
      </c>
      <c r="C479" s="34">
        <v>1021601034</v>
      </c>
      <c r="D479" s="10" t="s">
        <v>1833</v>
      </c>
      <c r="E479" s="25" t="s">
        <v>61</v>
      </c>
      <c r="F479" s="11">
        <v>0</v>
      </c>
      <c r="G479" s="11"/>
      <c r="H479" s="16"/>
      <c r="I479" s="16"/>
      <c r="J479" s="17"/>
      <c r="K479" s="101">
        <v>450</v>
      </c>
      <c r="L479" s="17"/>
      <c r="M479" s="17"/>
      <c r="N479" s="17"/>
      <c r="O479" s="101"/>
      <c r="P479" s="16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>
        <v>400</v>
      </c>
      <c r="AD479" s="16"/>
      <c r="AE479" s="16">
        <f>1200+1900</f>
        <v>3100</v>
      </c>
      <c r="AF479" s="16">
        <v>800</v>
      </c>
      <c r="AG479" s="16"/>
      <c r="AH479" s="17"/>
      <c r="AI479" s="17">
        <v>2500</v>
      </c>
      <c r="AJ479" s="17">
        <v>1000</v>
      </c>
      <c r="AK479" s="17">
        <v>400</v>
      </c>
      <c r="AL479" s="17"/>
      <c r="AM479" s="18">
        <f t="shared" si="24"/>
        <v>8650</v>
      </c>
      <c r="AN479" s="116">
        <f t="shared" si="25"/>
        <v>0</v>
      </c>
    </row>
    <row r="480" spans="1:40" ht="23.25" hidden="1" customHeight="1" x14ac:dyDescent="0.45">
      <c r="A480" s="11"/>
      <c r="B480" s="34"/>
      <c r="C480" s="34" t="s">
        <v>1622</v>
      </c>
      <c r="D480" s="134" t="s">
        <v>1625</v>
      </c>
      <c r="E480" s="25" t="s">
        <v>1626</v>
      </c>
      <c r="F480" s="11">
        <v>0</v>
      </c>
      <c r="G480" s="11"/>
      <c r="H480" s="16"/>
      <c r="I480" s="16"/>
      <c r="J480" s="17"/>
      <c r="K480" s="101"/>
      <c r="L480" s="17"/>
      <c r="M480" s="17"/>
      <c r="N480" s="17"/>
      <c r="O480" s="101"/>
      <c r="P480" s="16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6"/>
      <c r="AE480" s="16"/>
      <c r="AF480" s="16"/>
      <c r="AG480" s="16"/>
      <c r="AH480" s="17"/>
      <c r="AI480" s="17"/>
      <c r="AJ480" s="17"/>
      <c r="AK480" s="17"/>
      <c r="AL480" s="17"/>
      <c r="AM480" s="18">
        <f t="shared" ref="AM480" si="26">H480+I480+J480+K480+L480+M480+N480+O480+P480+Q480+R480+S480+T480+U480+V480+W480+X480+Y480+Z480+AA480+AB480+AC480+AD480+AE480+AF480+AG480+AH480+AI480+AJ480+AK480+AL480</f>
        <v>0</v>
      </c>
      <c r="AN480" s="116">
        <f t="shared" ref="AN480" si="27">AM480*F480</f>
        <v>0</v>
      </c>
    </row>
    <row r="481" spans="1:40" ht="23.25" hidden="1" customHeight="1" x14ac:dyDescent="0.45">
      <c r="A481" s="11"/>
      <c r="B481" s="34"/>
      <c r="C481" s="34" t="s">
        <v>973</v>
      </c>
      <c r="D481" s="134" t="s">
        <v>974</v>
      </c>
      <c r="E481" s="25" t="s">
        <v>91</v>
      </c>
      <c r="F481" s="11">
        <v>0</v>
      </c>
      <c r="G481" s="11"/>
      <c r="H481" s="16"/>
      <c r="I481" s="16"/>
      <c r="J481" s="17"/>
      <c r="K481" s="101"/>
      <c r="L481" s="17"/>
      <c r="M481" s="17"/>
      <c r="N481" s="17"/>
      <c r="O481" s="101"/>
      <c r="P481" s="16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6"/>
      <c r="AE481" s="16"/>
      <c r="AF481" s="16"/>
      <c r="AG481" s="16"/>
      <c r="AH481" s="17"/>
      <c r="AI481" s="17"/>
      <c r="AJ481" s="17"/>
      <c r="AK481" s="17"/>
      <c r="AL481" s="17"/>
      <c r="AM481" s="18">
        <f t="shared" si="24"/>
        <v>0</v>
      </c>
      <c r="AN481" s="116">
        <f t="shared" si="25"/>
        <v>0</v>
      </c>
    </row>
    <row r="482" spans="1:40" ht="23.25" hidden="1" customHeight="1" x14ac:dyDescent="0.45">
      <c r="A482" s="11"/>
      <c r="B482" s="34"/>
      <c r="C482" s="34" t="s">
        <v>2016</v>
      </c>
      <c r="D482" s="10" t="s">
        <v>1919</v>
      </c>
      <c r="E482" s="25" t="s">
        <v>276</v>
      </c>
      <c r="F482" s="11">
        <v>0</v>
      </c>
      <c r="G482" s="11"/>
      <c r="H482" s="16"/>
      <c r="I482" s="16"/>
      <c r="J482" s="17"/>
      <c r="K482" s="101"/>
      <c r="L482" s="17"/>
      <c r="M482" s="17"/>
      <c r="N482" s="17"/>
      <c r="O482" s="101"/>
      <c r="P482" s="16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6"/>
      <c r="AE482" s="16"/>
      <c r="AF482" s="16"/>
      <c r="AG482" s="16"/>
      <c r="AH482" s="17"/>
      <c r="AI482" s="17"/>
      <c r="AJ482" s="17"/>
      <c r="AK482" s="17"/>
      <c r="AL482" s="17"/>
      <c r="AM482" s="18">
        <f t="shared" si="24"/>
        <v>0</v>
      </c>
      <c r="AN482" s="116">
        <f t="shared" si="25"/>
        <v>0</v>
      </c>
    </row>
    <row r="483" spans="1:40" ht="23.25" customHeight="1" x14ac:dyDescent="0.45">
      <c r="A483" s="11"/>
      <c r="B483" s="34"/>
      <c r="C483" s="34">
        <v>1020701006</v>
      </c>
      <c r="D483" s="134" t="s">
        <v>1499</v>
      </c>
      <c r="E483" s="25" t="s">
        <v>61</v>
      </c>
      <c r="F483" s="11">
        <v>0</v>
      </c>
      <c r="G483" s="11"/>
      <c r="H483" s="16">
        <v>100</v>
      </c>
      <c r="I483" s="16"/>
      <c r="J483" s="17"/>
      <c r="K483" s="101"/>
      <c r="L483" s="17"/>
      <c r="M483" s="17"/>
      <c r="N483" s="17"/>
      <c r="O483" s="101"/>
      <c r="P483" s="16"/>
      <c r="Q483" s="17">
        <v>50</v>
      </c>
      <c r="R483" s="17"/>
      <c r="S483" s="17"/>
      <c r="T483" s="17"/>
      <c r="U483" s="17">
        <v>100</v>
      </c>
      <c r="V483" s="17"/>
      <c r="W483" s="17"/>
      <c r="X483" s="17"/>
      <c r="Y483" s="17"/>
      <c r="Z483" s="17"/>
      <c r="AA483" s="17"/>
      <c r="AB483" s="17">
        <v>50</v>
      </c>
      <c r="AC483" s="17"/>
      <c r="AD483" s="16"/>
      <c r="AE483" s="16">
        <v>50</v>
      </c>
      <c r="AF483" s="16"/>
      <c r="AG483" s="16">
        <v>50</v>
      </c>
      <c r="AH483" s="17"/>
      <c r="AI483" s="17">
        <v>100</v>
      </c>
      <c r="AJ483" s="17"/>
      <c r="AK483" s="17">
        <v>200</v>
      </c>
      <c r="AL483" s="17"/>
      <c r="AM483" s="18">
        <f t="shared" si="24"/>
        <v>700</v>
      </c>
      <c r="AN483" s="116">
        <f t="shared" si="25"/>
        <v>0</v>
      </c>
    </row>
    <row r="484" spans="1:40" ht="23.25" hidden="1" customHeight="1" x14ac:dyDescent="0.45">
      <c r="A484" s="11"/>
      <c r="B484" s="34"/>
      <c r="C484" s="34">
        <v>1022501008</v>
      </c>
      <c r="D484" s="134" t="s">
        <v>2026</v>
      </c>
      <c r="E484" s="25" t="s">
        <v>61</v>
      </c>
      <c r="F484" s="11">
        <v>0</v>
      </c>
      <c r="G484" s="11"/>
      <c r="H484" s="16"/>
      <c r="I484" s="16"/>
      <c r="J484" s="17"/>
      <c r="K484" s="101"/>
      <c r="L484" s="17"/>
      <c r="M484" s="17"/>
      <c r="N484" s="17"/>
      <c r="O484" s="101"/>
      <c r="P484" s="16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6"/>
      <c r="AE484" s="16"/>
      <c r="AF484" s="16"/>
      <c r="AG484" s="16"/>
      <c r="AH484" s="17"/>
      <c r="AI484" s="17"/>
      <c r="AJ484" s="17"/>
      <c r="AK484" s="17"/>
      <c r="AL484" s="17"/>
      <c r="AM484" s="18">
        <f t="shared" si="24"/>
        <v>0</v>
      </c>
      <c r="AN484" s="116">
        <f t="shared" si="25"/>
        <v>0</v>
      </c>
    </row>
    <row r="485" spans="1:40" ht="23.25" hidden="1" customHeight="1" x14ac:dyDescent="0.45">
      <c r="A485" s="11"/>
      <c r="B485" s="34"/>
      <c r="C485" s="34">
        <v>1023601001</v>
      </c>
      <c r="D485" s="134" t="s">
        <v>1996</v>
      </c>
      <c r="E485" s="25" t="s">
        <v>91</v>
      </c>
      <c r="F485" s="11">
        <v>0</v>
      </c>
      <c r="G485" s="11"/>
      <c r="H485" s="16"/>
      <c r="I485" s="16"/>
      <c r="J485" s="17"/>
      <c r="K485" s="101"/>
      <c r="L485" s="17"/>
      <c r="M485" s="17"/>
      <c r="N485" s="17"/>
      <c r="O485" s="101"/>
      <c r="P485" s="16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6"/>
      <c r="AE485" s="16"/>
      <c r="AF485" s="16"/>
      <c r="AG485" s="16"/>
      <c r="AH485" s="17"/>
      <c r="AI485" s="17"/>
      <c r="AJ485" s="17"/>
      <c r="AK485" s="17"/>
      <c r="AL485" s="17"/>
      <c r="AM485" s="18">
        <f t="shared" ref="AM485:AM490" si="28">H485+I485+J485+K485+L485+M485+N485+O485+P485+Q485+R485+S485+T485+U485+V485+W485+X485+Y485+Z485+AA485+AB485+AC485+AD485+AE485+AF485+AG485+AH485+AI485+AJ485+AK485+AL485</f>
        <v>0</v>
      </c>
      <c r="AN485" s="116">
        <f t="shared" ref="AN485:AN490" si="29">AM485*F485</f>
        <v>0</v>
      </c>
    </row>
    <row r="486" spans="1:40" ht="23.25" customHeight="1" x14ac:dyDescent="0.45">
      <c r="A486" s="11"/>
      <c r="B486" s="34"/>
      <c r="C486" s="34">
        <v>1023601002</v>
      </c>
      <c r="D486" s="134" t="s">
        <v>1997</v>
      </c>
      <c r="E486" s="25" t="s">
        <v>91</v>
      </c>
      <c r="F486" s="11">
        <v>0</v>
      </c>
      <c r="G486" s="11"/>
      <c r="H486" s="16"/>
      <c r="I486" s="16"/>
      <c r="J486" s="17"/>
      <c r="K486" s="101"/>
      <c r="L486" s="17">
        <v>5000</v>
      </c>
      <c r="M486" s="17"/>
      <c r="N486" s="17"/>
      <c r="O486" s="101"/>
      <c r="P486" s="16">
        <v>8000</v>
      </c>
      <c r="Q486" s="17"/>
      <c r="R486" s="17"/>
      <c r="S486" s="17"/>
      <c r="T486" s="17"/>
      <c r="U486" s="17">
        <v>5000</v>
      </c>
      <c r="V486" s="17"/>
      <c r="W486" s="17">
        <v>5000</v>
      </c>
      <c r="X486" s="17"/>
      <c r="Y486" s="17">
        <v>5000</v>
      </c>
      <c r="Z486" s="17">
        <v>5000</v>
      </c>
      <c r="AA486" s="17"/>
      <c r="AB486" s="17"/>
      <c r="AC486" s="17"/>
      <c r="AD486" s="16"/>
      <c r="AE486" s="16"/>
      <c r="AF486" s="16"/>
      <c r="AG486" s="16"/>
      <c r="AH486" s="17"/>
      <c r="AI486" s="17"/>
      <c r="AJ486" s="17"/>
      <c r="AK486" s="17"/>
      <c r="AL486" s="17"/>
      <c r="AM486" s="18">
        <f t="shared" si="28"/>
        <v>33000</v>
      </c>
      <c r="AN486" s="116">
        <f t="shared" si="29"/>
        <v>0</v>
      </c>
    </row>
    <row r="487" spans="1:40" ht="23.25" hidden="1" customHeight="1" x14ac:dyDescent="0.45">
      <c r="A487" s="11"/>
      <c r="B487" s="34"/>
      <c r="C487" s="34">
        <v>1023601003</v>
      </c>
      <c r="D487" s="134" t="s">
        <v>1998</v>
      </c>
      <c r="E487" s="25" t="s">
        <v>91</v>
      </c>
      <c r="F487" s="11">
        <v>0</v>
      </c>
      <c r="G487" s="11"/>
      <c r="H487" s="16"/>
      <c r="I487" s="16"/>
      <c r="J487" s="17"/>
      <c r="K487" s="101"/>
      <c r="L487" s="17"/>
      <c r="M487" s="17"/>
      <c r="N487" s="17"/>
      <c r="O487" s="101"/>
      <c r="P487" s="16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6"/>
      <c r="AE487" s="16"/>
      <c r="AF487" s="16"/>
      <c r="AG487" s="16"/>
      <c r="AH487" s="17"/>
      <c r="AI487" s="17"/>
      <c r="AJ487" s="17"/>
      <c r="AK487" s="17"/>
      <c r="AL487" s="17"/>
      <c r="AM487" s="18">
        <f t="shared" si="28"/>
        <v>0</v>
      </c>
      <c r="AN487" s="116">
        <f t="shared" si="29"/>
        <v>0</v>
      </c>
    </row>
    <row r="488" spans="1:40" ht="23.25" hidden="1" customHeight="1" x14ac:dyDescent="0.45">
      <c r="A488" s="11"/>
      <c r="B488" s="34"/>
      <c r="C488" s="34">
        <v>1023601004</v>
      </c>
      <c r="D488" s="134" t="s">
        <v>1999</v>
      </c>
      <c r="E488" s="25" t="s">
        <v>91</v>
      </c>
      <c r="F488" s="11">
        <v>0</v>
      </c>
      <c r="G488" s="11"/>
      <c r="H488" s="16"/>
      <c r="I488" s="16"/>
      <c r="J488" s="17"/>
      <c r="K488" s="101"/>
      <c r="L488" s="17"/>
      <c r="M488" s="17"/>
      <c r="N488" s="17"/>
      <c r="O488" s="101"/>
      <c r="P488" s="16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6"/>
      <c r="AE488" s="16"/>
      <c r="AF488" s="16"/>
      <c r="AG488" s="16"/>
      <c r="AH488" s="17"/>
      <c r="AI488" s="17"/>
      <c r="AJ488" s="17"/>
      <c r="AK488" s="17"/>
      <c r="AL488" s="17"/>
      <c r="AM488" s="18">
        <f t="shared" si="28"/>
        <v>0</v>
      </c>
      <c r="AN488" s="116">
        <f t="shared" si="29"/>
        <v>0</v>
      </c>
    </row>
    <row r="489" spans="1:40" ht="23.25" hidden="1" customHeight="1" x14ac:dyDescent="0.45">
      <c r="A489" s="11"/>
      <c r="B489" s="34"/>
      <c r="C489" s="34">
        <v>1023601005</v>
      </c>
      <c r="D489" s="134" t="s">
        <v>2000</v>
      </c>
      <c r="E489" s="25" t="s">
        <v>91</v>
      </c>
      <c r="F489" s="11">
        <v>0</v>
      </c>
      <c r="G489" s="11"/>
      <c r="H489" s="16"/>
      <c r="I489" s="16"/>
      <c r="J489" s="17"/>
      <c r="K489" s="101"/>
      <c r="L489" s="17"/>
      <c r="M489" s="17"/>
      <c r="N489" s="17"/>
      <c r="O489" s="101"/>
      <c r="P489" s="16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6"/>
      <c r="AE489" s="16"/>
      <c r="AF489" s="16"/>
      <c r="AG489" s="16"/>
      <c r="AH489" s="17"/>
      <c r="AI489" s="17"/>
      <c r="AJ489" s="17"/>
      <c r="AK489" s="17"/>
      <c r="AL489" s="17"/>
      <c r="AM489" s="18">
        <f t="shared" si="28"/>
        <v>0</v>
      </c>
      <c r="AN489" s="116">
        <f t="shared" si="29"/>
        <v>0</v>
      </c>
    </row>
    <row r="490" spans="1:40" ht="23.25" hidden="1" customHeight="1" x14ac:dyDescent="0.45">
      <c r="A490" s="11"/>
      <c r="B490" s="34"/>
      <c r="C490" s="34">
        <v>1023601006</v>
      </c>
      <c r="D490" s="134" t="s">
        <v>2001</v>
      </c>
      <c r="E490" s="25" t="s">
        <v>91</v>
      </c>
      <c r="F490" s="11">
        <v>0</v>
      </c>
      <c r="G490" s="11"/>
      <c r="H490" s="16"/>
      <c r="I490" s="16"/>
      <c r="J490" s="17"/>
      <c r="K490" s="101"/>
      <c r="L490" s="17"/>
      <c r="M490" s="17"/>
      <c r="N490" s="17"/>
      <c r="O490" s="101"/>
      <c r="P490" s="16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6"/>
      <c r="AE490" s="16"/>
      <c r="AF490" s="16"/>
      <c r="AG490" s="16"/>
      <c r="AH490" s="17"/>
      <c r="AI490" s="17"/>
      <c r="AJ490" s="17"/>
      <c r="AK490" s="17"/>
      <c r="AL490" s="17"/>
      <c r="AM490" s="18">
        <f t="shared" si="28"/>
        <v>0</v>
      </c>
      <c r="AN490" s="116">
        <f t="shared" si="29"/>
        <v>0</v>
      </c>
    </row>
    <row r="491" spans="1:40" ht="23.25" hidden="1" customHeight="1" x14ac:dyDescent="0.45">
      <c r="A491" s="11"/>
      <c r="B491" s="34"/>
      <c r="C491" s="34">
        <v>1023601007</v>
      </c>
      <c r="D491" s="134" t="s">
        <v>2002</v>
      </c>
      <c r="E491" s="25" t="s">
        <v>91</v>
      </c>
      <c r="F491" s="11">
        <v>0</v>
      </c>
      <c r="G491" s="11"/>
      <c r="H491" s="16"/>
      <c r="I491" s="16"/>
      <c r="J491" s="17"/>
      <c r="K491" s="101"/>
      <c r="L491" s="17"/>
      <c r="M491" s="17"/>
      <c r="N491" s="17"/>
      <c r="O491" s="101"/>
      <c r="P491" s="16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6"/>
      <c r="AE491" s="16"/>
      <c r="AF491" s="16"/>
      <c r="AG491" s="16"/>
      <c r="AH491" s="17"/>
      <c r="AI491" s="17"/>
      <c r="AJ491" s="17"/>
      <c r="AK491" s="17"/>
      <c r="AL491" s="17"/>
      <c r="AM491" s="18">
        <f t="shared" si="24"/>
        <v>0</v>
      </c>
      <c r="AN491" s="116">
        <f t="shared" si="25"/>
        <v>0</v>
      </c>
    </row>
    <row r="492" spans="1:40" ht="23.25" hidden="1" customHeight="1" x14ac:dyDescent="0.45">
      <c r="A492" s="11"/>
      <c r="B492" s="34"/>
      <c r="C492" s="34">
        <v>1023601008</v>
      </c>
      <c r="D492" s="134" t="s">
        <v>2003</v>
      </c>
      <c r="E492" s="25" t="s">
        <v>91</v>
      </c>
      <c r="F492" s="11">
        <v>0</v>
      </c>
      <c r="G492" s="11"/>
      <c r="H492" s="16"/>
      <c r="I492" s="16"/>
      <c r="J492" s="17"/>
      <c r="K492" s="101"/>
      <c r="L492" s="17"/>
      <c r="M492" s="17"/>
      <c r="N492" s="17"/>
      <c r="O492" s="101"/>
      <c r="P492" s="16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6"/>
      <c r="AE492" s="16"/>
      <c r="AF492" s="16"/>
      <c r="AG492" s="16"/>
      <c r="AH492" s="17"/>
      <c r="AI492" s="17"/>
      <c r="AJ492" s="17"/>
      <c r="AK492" s="17"/>
      <c r="AL492" s="17"/>
      <c r="AM492" s="18">
        <f t="shared" si="24"/>
        <v>0</v>
      </c>
      <c r="AN492" s="116">
        <f t="shared" si="25"/>
        <v>0</v>
      </c>
    </row>
    <row r="493" spans="1:40" ht="23.25" customHeight="1" x14ac:dyDescent="0.45">
      <c r="A493" s="11"/>
      <c r="B493" s="34"/>
      <c r="C493" s="34">
        <v>1021501001</v>
      </c>
      <c r="D493" s="134" t="s">
        <v>1985</v>
      </c>
      <c r="E493" s="25" t="s">
        <v>61</v>
      </c>
      <c r="F493" s="11">
        <v>0</v>
      </c>
      <c r="G493" s="11"/>
      <c r="H493" s="16"/>
      <c r="I493" s="16"/>
      <c r="J493" s="17"/>
      <c r="K493" s="101"/>
      <c r="L493" s="17"/>
      <c r="M493" s="17"/>
      <c r="N493" s="17"/>
      <c r="O493" s="101"/>
      <c r="P493" s="16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6"/>
      <c r="AE493" s="16">
        <f>750+1100</f>
        <v>1850</v>
      </c>
      <c r="AF493" s="16">
        <v>300</v>
      </c>
      <c r="AG493" s="16"/>
      <c r="AH493" s="17"/>
      <c r="AI493" s="17"/>
      <c r="AJ493" s="17"/>
      <c r="AK493" s="17"/>
      <c r="AL493" s="17"/>
      <c r="AM493" s="18">
        <f t="shared" ref="AM493" si="30">H493+I493+J493+K493+L493+M493+N493+O493+P493+Q493+R493+S493+T493+U493+V493+W493+X493+Y493+Z493+AA493+AB493+AC493+AD493+AE493+AF493+AG493+AH493+AI493+AJ493+AK493+AL493</f>
        <v>2150</v>
      </c>
      <c r="AN493" s="116">
        <f t="shared" ref="AN493" si="31">AM493*F493</f>
        <v>0</v>
      </c>
    </row>
    <row r="494" spans="1:40" ht="23.25" customHeight="1" x14ac:dyDescent="0.45">
      <c r="A494" s="11"/>
      <c r="B494" s="34"/>
      <c r="C494" s="34">
        <v>1021601043</v>
      </c>
      <c r="D494" s="134" t="s">
        <v>2043</v>
      </c>
      <c r="E494" s="25" t="s">
        <v>61</v>
      </c>
      <c r="F494" s="11">
        <v>0</v>
      </c>
      <c r="G494" s="11"/>
      <c r="H494" s="16"/>
      <c r="I494" s="16"/>
      <c r="J494" s="17"/>
      <c r="K494" s="101"/>
      <c r="L494" s="17"/>
      <c r="M494" s="17"/>
      <c r="N494" s="17"/>
      <c r="O494" s="101"/>
      <c r="P494" s="16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6"/>
      <c r="AE494" s="16">
        <f>2000+1300</f>
        <v>3300</v>
      </c>
      <c r="AF494" s="16">
        <f>100+500</f>
        <v>600</v>
      </c>
      <c r="AG494" s="16"/>
      <c r="AH494" s="17"/>
      <c r="AI494" s="17">
        <v>2000</v>
      </c>
      <c r="AJ494" s="17">
        <v>1500</v>
      </c>
      <c r="AK494" s="17">
        <v>1500</v>
      </c>
      <c r="AL494" s="17"/>
      <c r="AM494" s="18">
        <f t="shared" ref="AM494:AM500" si="32">H494+I494+J494+K494+L494+M494+N494+O494+P494+Q494+R494+S494+T494+U494+V494+W494+X494+Y494+Z494+AA494+AB494+AC494+AD494+AE494+AF494+AG494+AH494+AI494+AJ494+AK494+AL494</f>
        <v>8900</v>
      </c>
      <c r="AN494" s="116">
        <f t="shared" ref="AN494:AN500" si="33">AM494*F494</f>
        <v>0</v>
      </c>
    </row>
    <row r="495" spans="1:40" ht="23.25" customHeight="1" x14ac:dyDescent="0.45">
      <c r="A495" s="11"/>
      <c r="B495" s="34"/>
      <c r="C495" s="34">
        <v>1021601050</v>
      </c>
      <c r="D495" s="134" t="s">
        <v>2137</v>
      </c>
      <c r="E495" s="25" t="s">
        <v>61</v>
      </c>
      <c r="F495" s="11">
        <v>0</v>
      </c>
      <c r="G495" s="11"/>
      <c r="H495" s="16"/>
      <c r="I495" s="16"/>
      <c r="J495" s="17"/>
      <c r="K495" s="101"/>
      <c r="L495" s="17"/>
      <c r="M495" s="17"/>
      <c r="N495" s="17"/>
      <c r="O495" s="101"/>
      <c r="P495" s="16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6"/>
      <c r="AE495" s="16">
        <f>3200+3200</f>
        <v>6400</v>
      </c>
      <c r="AF495" s="16">
        <f>3800+300</f>
        <v>4100</v>
      </c>
      <c r="AG495" s="16">
        <f>300+4100+500</f>
        <v>4900</v>
      </c>
      <c r="AH495" s="17"/>
      <c r="AI495" s="17">
        <f>5500+300</f>
        <v>5800</v>
      </c>
      <c r="AJ495" s="17">
        <v>5500</v>
      </c>
      <c r="AK495" s="17"/>
      <c r="AL495" s="17"/>
      <c r="AM495" s="18">
        <f t="shared" ref="AM495:AM498" si="34">H495+I495+J495+K495+L495+M495+N495+O495+P495+Q495+R495+S495+T495+U495+V495+W495+X495+Y495+Z495+AA495+AB495+AC495+AD495+AE495+AF495+AG495+AH495+AI495+AJ495+AK495+AL495</f>
        <v>26700</v>
      </c>
      <c r="AN495" s="116">
        <f t="shared" ref="AN495:AN498" si="35">AM495*F495</f>
        <v>0</v>
      </c>
    </row>
    <row r="496" spans="1:40" ht="23.25" customHeight="1" x14ac:dyDescent="0.45">
      <c r="A496" s="11"/>
      <c r="B496" s="34"/>
      <c r="C496" s="34">
        <v>1021601051</v>
      </c>
      <c r="D496" s="134" t="s">
        <v>2138</v>
      </c>
      <c r="E496" s="25" t="s">
        <v>61</v>
      </c>
      <c r="F496" s="11">
        <v>0</v>
      </c>
      <c r="G496" s="11"/>
      <c r="H496" s="16"/>
      <c r="I496" s="16"/>
      <c r="J496" s="17"/>
      <c r="K496" s="101"/>
      <c r="L496" s="17"/>
      <c r="M496" s="17"/>
      <c r="N496" s="17"/>
      <c r="O496" s="101"/>
      <c r="P496" s="16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6"/>
      <c r="AE496" s="16">
        <f>3200+3200</f>
        <v>6400</v>
      </c>
      <c r="AF496" s="16">
        <f>3800+300</f>
        <v>4100</v>
      </c>
      <c r="AG496" s="16">
        <f>300+4100+500</f>
        <v>4900</v>
      </c>
      <c r="AH496" s="17"/>
      <c r="AI496" s="17">
        <f>5500+300</f>
        <v>5800</v>
      </c>
      <c r="AJ496" s="17">
        <v>5500</v>
      </c>
      <c r="AK496" s="17"/>
      <c r="AL496" s="17"/>
      <c r="AM496" s="18">
        <f t="shared" si="34"/>
        <v>26700</v>
      </c>
      <c r="AN496" s="116">
        <f t="shared" si="35"/>
        <v>0</v>
      </c>
    </row>
    <row r="497" spans="1:40" ht="23.25" customHeight="1" x14ac:dyDescent="0.45">
      <c r="A497" s="11"/>
      <c r="B497" s="34"/>
      <c r="C497" s="34">
        <v>1021601052</v>
      </c>
      <c r="D497" s="134" t="s">
        <v>2139</v>
      </c>
      <c r="E497" s="25" t="s">
        <v>61</v>
      </c>
      <c r="F497" s="11">
        <v>0</v>
      </c>
      <c r="G497" s="11"/>
      <c r="H497" s="16"/>
      <c r="I497" s="16"/>
      <c r="J497" s="17"/>
      <c r="K497" s="101"/>
      <c r="L497" s="17"/>
      <c r="M497" s="17"/>
      <c r="N497" s="17"/>
      <c r="O497" s="101"/>
      <c r="P497" s="16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6"/>
      <c r="AE497" s="16">
        <f>3200+3200</f>
        <v>6400</v>
      </c>
      <c r="AF497" s="16">
        <v>3800</v>
      </c>
      <c r="AG497" s="16">
        <f>500+4100</f>
        <v>4600</v>
      </c>
      <c r="AH497" s="17"/>
      <c r="AI497" s="17">
        <v>5500</v>
      </c>
      <c r="AJ497" s="17">
        <v>5500</v>
      </c>
      <c r="AK497" s="17"/>
      <c r="AL497" s="17"/>
      <c r="AM497" s="18">
        <f t="shared" si="34"/>
        <v>25800</v>
      </c>
      <c r="AN497" s="116">
        <f t="shared" si="35"/>
        <v>0</v>
      </c>
    </row>
    <row r="498" spans="1:40" ht="23.25" customHeight="1" x14ac:dyDescent="0.45">
      <c r="A498" s="11"/>
      <c r="B498" s="34"/>
      <c r="C498" s="34">
        <v>1021401013</v>
      </c>
      <c r="D498" s="134" t="s">
        <v>1587</v>
      </c>
      <c r="E498" s="25" t="s">
        <v>61</v>
      </c>
      <c r="F498" s="11">
        <v>0</v>
      </c>
      <c r="G498" s="11"/>
      <c r="H498" s="16"/>
      <c r="I498" s="16"/>
      <c r="J498" s="17"/>
      <c r="K498" s="101"/>
      <c r="L498" s="17"/>
      <c r="M498" s="17"/>
      <c r="N498" s="17"/>
      <c r="O498" s="101"/>
      <c r="P498" s="16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6"/>
      <c r="AE498" s="16"/>
      <c r="AF498" s="16"/>
      <c r="AG498" s="16"/>
      <c r="AH498" s="17"/>
      <c r="AI498" s="17"/>
      <c r="AJ498" s="17"/>
      <c r="AK498" s="17">
        <v>200</v>
      </c>
      <c r="AL498" s="17"/>
      <c r="AM498" s="18">
        <f t="shared" si="34"/>
        <v>200</v>
      </c>
      <c r="AN498" s="116">
        <f t="shared" si="35"/>
        <v>0</v>
      </c>
    </row>
    <row r="499" spans="1:40" ht="23.25" hidden="1" customHeight="1" x14ac:dyDescent="0.45">
      <c r="A499" s="11"/>
      <c r="B499" s="34"/>
      <c r="C499" s="34"/>
      <c r="D499" s="134"/>
      <c r="E499" s="25"/>
      <c r="F499" s="11">
        <v>0</v>
      </c>
      <c r="G499" s="11"/>
      <c r="H499" s="16"/>
      <c r="I499" s="16"/>
      <c r="J499" s="17"/>
      <c r="K499" s="101"/>
      <c r="L499" s="17"/>
      <c r="M499" s="17"/>
      <c r="N499" s="17"/>
      <c r="O499" s="101"/>
      <c r="P499" s="16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6"/>
      <c r="AE499" s="16"/>
      <c r="AF499" s="16"/>
      <c r="AG499" s="16"/>
      <c r="AH499" s="17"/>
      <c r="AI499" s="17"/>
      <c r="AJ499" s="17"/>
      <c r="AK499" s="17"/>
      <c r="AL499" s="17"/>
      <c r="AM499" s="18">
        <f t="shared" si="32"/>
        <v>0</v>
      </c>
      <c r="AN499" s="116">
        <f t="shared" si="33"/>
        <v>0</v>
      </c>
    </row>
    <row r="500" spans="1:40" ht="23.25" hidden="1" customHeight="1" x14ac:dyDescent="0.45">
      <c r="A500" s="11"/>
      <c r="B500" s="34"/>
      <c r="C500" s="34"/>
      <c r="D500" s="134"/>
      <c r="E500" s="25"/>
      <c r="F500" s="11">
        <v>0</v>
      </c>
      <c r="G500" s="11"/>
      <c r="H500" s="16"/>
      <c r="I500" s="16"/>
      <c r="J500" s="17"/>
      <c r="K500" s="101"/>
      <c r="L500" s="17"/>
      <c r="M500" s="17"/>
      <c r="N500" s="17"/>
      <c r="O500" s="101"/>
      <c r="P500" s="16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6"/>
      <c r="AE500" s="16"/>
      <c r="AF500" s="16"/>
      <c r="AG500" s="16"/>
      <c r="AH500" s="17"/>
      <c r="AI500" s="17"/>
      <c r="AJ500" s="17"/>
      <c r="AK500" s="17"/>
      <c r="AL500" s="17"/>
      <c r="AM500" s="18">
        <f t="shared" si="32"/>
        <v>0</v>
      </c>
      <c r="AN500" s="116">
        <f t="shared" si="33"/>
        <v>0</v>
      </c>
    </row>
    <row r="501" spans="1:40" ht="23.25" hidden="1" customHeight="1" x14ac:dyDescent="0.45">
      <c r="A501" s="11"/>
      <c r="B501" s="34"/>
      <c r="C501" s="34"/>
      <c r="D501" s="134"/>
      <c r="E501" s="25"/>
      <c r="F501" s="11">
        <v>0</v>
      </c>
      <c r="G501" s="11"/>
      <c r="H501" s="16"/>
      <c r="I501" s="16"/>
      <c r="J501" s="17"/>
      <c r="K501" s="101"/>
      <c r="L501" s="17"/>
      <c r="M501" s="17"/>
      <c r="N501" s="17"/>
      <c r="O501" s="101"/>
      <c r="P501" s="16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6"/>
      <c r="AE501" s="16"/>
      <c r="AF501" s="16"/>
      <c r="AG501" s="16"/>
      <c r="AH501" s="17"/>
      <c r="AI501" s="17"/>
      <c r="AJ501" s="17"/>
      <c r="AK501" s="17"/>
      <c r="AL501" s="17"/>
      <c r="AM501" s="18">
        <f t="shared" ref="AM501" si="36">H501+I501+J501+K501+L501+M501+N501+O501+P501+Q501+R501+S501+T501+U501+V501+W501+X501+Y501+Z501+AA501+AB501+AC501+AD501+AE501+AF501+AG501+AH501+AI501+AJ501+AK501+AL501</f>
        <v>0</v>
      </c>
      <c r="AN501" s="116">
        <f t="shared" ref="AN501" si="37">AM501*F501</f>
        <v>0</v>
      </c>
    </row>
    <row r="502" spans="1:40" ht="23.25" hidden="1" customHeight="1" x14ac:dyDescent="0.45">
      <c r="A502" s="11"/>
      <c r="B502" s="34"/>
      <c r="C502" s="34"/>
      <c r="D502" s="134"/>
      <c r="E502" s="25"/>
      <c r="F502" s="11">
        <v>0</v>
      </c>
      <c r="G502" s="11"/>
      <c r="H502" s="16"/>
      <c r="I502" s="16"/>
      <c r="J502" s="17"/>
      <c r="K502" s="101"/>
      <c r="L502" s="17"/>
      <c r="M502" s="17"/>
      <c r="N502" s="17"/>
      <c r="O502" s="101"/>
      <c r="P502" s="16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6"/>
      <c r="AE502" s="16"/>
      <c r="AF502" s="16"/>
      <c r="AG502" s="16"/>
      <c r="AH502" s="17"/>
      <c r="AI502" s="17"/>
      <c r="AJ502" s="17"/>
      <c r="AK502" s="17"/>
      <c r="AL502" s="17"/>
      <c r="AM502" s="18">
        <f t="shared" si="24"/>
        <v>0</v>
      </c>
      <c r="AN502" s="116">
        <f t="shared" si="25"/>
        <v>0</v>
      </c>
    </row>
    <row r="503" spans="1:40" x14ac:dyDescent="0.45">
      <c r="E503" s="9"/>
      <c r="AM503" s="41">
        <f>SUM(AM3:AM476)</f>
        <v>855233</v>
      </c>
    </row>
  </sheetData>
  <autoFilter ref="A1:CO503" xr:uid="{28BD47D3-1EA7-436A-AB09-C79BFA7A311C}">
    <filterColumn colId="38">
      <filters>
        <filter val="1"/>
        <filter val="10"/>
        <filter val="100"/>
        <filter val="1000"/>
        <filter val="10000"/>
        <filter val="10500"/>
        <filter val="10790"/>
        <filter val="11301"/>
        <filter val="116"/>
        <filter val="120"/>
        <filter val="13"/>
        <filter val="1500"/>
        <filter val="15000"/>
        <filter val="15100"/>
        <filter val="17936"/>
        <filter val="18500"/>
        <filter val="18920"/>
        <filter val="1975"/>
        <filter val="200"/>
        <filter val="20000"/>
        <filter val="20036"/>
        <filter val="207000"/>
        <filter val="21"/>
        <filter val="2100"/>
        <filter val="2150"/>
        <filter val="21932"/>
        <filter val="2300"/>
        <filter val="238000"/>
        <filter val="25"/>
        <filter val="250"/>
        <filter val="2500"/>
        <filter val="25800"/>
        <filter val="26"/>
        <filter val="26168"/>
        <filter val="26700"/>
        <filter val="2750"/>
        <filter val="28"/>
        <filter val="2900"/>
        <filter val="300"/>
        <filter val="32600"/>
        <filter val="33000"/>
        <filter val="39715"/>
        <filter val="40"/>
        <filter val="400"/>
        <filter val="4100"/>
        <filter val="4200"/>
        <filter val="43"/>
        <filter val="4600"/>
        <filter val="50"/>
        <filter val="500"/>
        <filter val="5000"/>
        <filter val="5012"/>
        <filter val="51"/>
        <filter val="54"/>
        <filter val="550"/>
        <filter val="56"/>
        <filter val="5855"/>
        <filter val="5900"/>
        <filter val="60"/>
        <filter val="6100"/>
        <filter val="6885"/>
        <filter val="700"/>
        <filter val="7400"/>
        <filter val="786"/>
        <filter val="8"/>
        <filter val="8000"/>
        <filter val="8250"/>
        <filter val="826477"/>
        <filter val="85"/>
        <filter val="88"/>
        <filter val="9"/>
        <filter val="9600"/>
      </filters>
    </filterColumn>
  </autoFilter>
  <phoneticPr fontId="14" type="noConversion"/>
  <conditionalFormatting sqref="BV6">
    <cfRule type="cellIs" dxfId="1" priority="1" operator="lessThan">
      <formula>$BW$6</formula>
    </cfRule>
  </conditionalFormatting>
  <pageMargins left="0" right="0" top="0" bottom="0" header="0" footer="0"/>
  <pageSetup paperSize="9" scale="95" fitToWidth="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F5D1-411E-4BA5-AD3F-A1C4A403C3CE}">
  <sheetPr filterMode="1"/>
  <dimension ref="A1:AO224"/>
  <sheetViews>
    <sheetView zoomScale="140" zoomScaleNormal="140" workbookViewId="0">
      <pane xSplit="7" ySplit="1" topLeftCell="H170" activePane="bottomRight" state="frozen"/>
      <selection pane="topRight" activeCell="G1" sqref="G1"/>
      <selection pane="bottomLeft" activeCell="A2" sqref="A2"/>
      <selection pane="bottomRight" activeCell="AK188" sqref="AK188"/>
    </sheetView>
  </sheetViews>
  <sheetFormatPr defaultColWidth="10" defaultRowHeight="21" x14ac:dyDescent="0.45"/>
  <cols>
    <col min="1" max="1" width="5.375" style="38" bestFit="1" customWidth="1"/>
    <col min="2" max="2" width="9.5" style="9" customWidth="1"/>
    <col min="3" max="3" width="13.375" style="171" customWidth="1"/>
    <col min="4" max="4" width="53.75" style="9" customWidth="1"/>
    <col min="5" max="5" width="9.75" style="38" customWidth="1"/>
    <col min="6" max="6" width="11.75" style="38" hidden="1" customWidth="1"/>
    <col min="7" max="7" width="12" style="38" hidden="1" customWidth="1"/>
    <col min="8" max="8" width="15.375" style="39" hidden="1" customWidth="1"/>
    <col min="9" max="9" width="15.125" style="40" hidden="1" customWidth="1"/>
    <col min="10" max="10" width="14.5" style="112" hidden="1" customWidth="1"/>
    <col min="11" max="11" width="15.375" style="112" hidden="1" customWidth="1"/>
    <col min="12" max="12" width="15.375" style="40" hidden="1" customWidth="1"/>
    <col min="13" max="13" width="15.125" style="40" hidden="1" customWidth="1"/>
    <col min="14" max="14" width="14.625" style="40" hidden="1" customWidth="1"/>
    <col min="15" max="15" width="14.625" style="112" hidden="1" customWidth="1"/>
    <col min="16" max="16" width="14.625" style="39" hidden="1" customWidth="1"/>
    <col min="17" max="17" width="15.125" style="40" hidden="1" customWidth="1"/>
    <col min="18" max="18" width="14.625" style="112" hidden="1" customWidth="1"/>
    <col min="19" max="19" width="15.25" style="40" hidden="1" customWidth="1"/>
    <col min="20" max="20" width="16.375" style="40" hidden="1" customWidth="1"/>
    <col min="21" max="21" width="15.875" style="40" hidden="1" customWidth="1"/>
    <col min="22" max="22" width="14.125" style="40" hidden="1" customWidth="1"/>
    <col min="23" max="23" width="15.25" style="112" hidden="1" customWidth="1"/>
    <col min="24" max="24" width="13.875" style="39" hidden="1" customWidth="1"/>
    <col min="25" max="25" width="13.875" style="112" hidden="1" customWidth="1"/>
    <col min="26" max="26" width="15.125" style="40" hidden="1" customWidth="1"/>
    <col min="27" max="28" width="12.25" style="40" hidden="1" customWidth="1"/>
    <col min="29" max="29" width="15.125" style="40" hidden="1" customWidth="1"/>
    <col min="30" max="33" width="15.125" style="39" hidden="1" customWidth="1"/>
    <col min="34" max="34" width="15.125" style="40" hidden="1" customWidth="1"/>
    <col min="35" max="35" width="15.125" style="112" hidden="1" customWidth="1"/>
    <col min="36" max="36" width="15.125" style="40" hidden="1" customWidth="1"/>
    <col min="37" max="37" width="15.125" style="40" customWidth="1"/>
    <col min="38" max="38" width="15.125" style="40" hidden="1" customWidth="1"/>
    <col min="39" max="39" width="16.125" style="41" bestFit="1" customWidth="1"/>
    <col min="40" max="40" width="13.375" style="115" hidden="1" customWidth="1"/>
    <col min="41" max="43" width="10" style="9" customWidth="1"/>
    <col min="44" max="217" width="10" style="9"/>
    <col min="218" max="218" width="9.875" style="9" customWidth="1"/>
    <col min="219" max="219" width="38.8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25" style="9" customWidth="1"/>
    <col min="257" max="286" width="0" style="9" hidden="1" customWidth="1"/>
    <col min="287" max="287" width="13.75" style="9" customWidth="1"/>
    <col min="288" max="288" width="14.125" style="9" customWidth="1"/>
    <col min="289" max="289" width="12.875" style="9" customWidth="1"/>
    <col min="290" max="290" width="12.375" style="9" customWidth="1"/>
    <col min="291" max="291" width="12.875" style="9" customWidth="1"/>
    <col min="292" max="294" width="8.375" style="9" customWidth="1"/>
    <col min="295" max="473" width="10" style="9"/>
    <col min="474" max="474" width="9.875" style="9" customWidth="1"/>
    <col min="475" max="475" width="38.8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25" style="9" customWidth="1"/>
    <col min="513" max="542" width="0" style="9" hidden="1" customWidth="1"/>
    <col min="543" max="543" width="13.75" style="9" customWidth="1"/>
    <col min="544" max="544" width="14.125" style="9" customWidth="1"/>
    <col min="545" max="545" width="12.875" style="9" customWidth="1"/>
    <col min="546" max="546" width="12.375" style="9" customWidth="1"/>
    <col min="547" max="547" width="12.875" style="9" customWidth="1"/>
    <col min="548" max="550" width="8.375" style="9" customWidth="1"/>
    <col min="551" max="729" width="10" style="9"/>
    <col min="730" max="730" width="9.875" style="9" customWidth="1"/>
    <col min="731" max="731" width="38.8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25" style="9" customWidth="1"/>
    <col min="769" max="798" width="0" style="9" hidden="1" customWidth="1"/>
    <col min="799" max="799" width="13.75" style="9" customWidth="1"/>
    <col min="800" max="800" width="14.125" style="9" customWidth="1"/>
    <col min="801" max="801" width="12.875" style="9" customWidth="1"/>
    <col min="802" max="802" width="12.375" style="9" customWidth="1"/>
    <col min="803" max="803" width="12.875" style="9" customWidth="1"/>
    <col min="804" max="806" width="8.375" style="9" customWidth="1"/>
    <col min="807" max="985" width="10" style="9"/>
    <col min="986" max="986" width="9.875" style="9" customWidth="1"/>
    <col min="987" max="987" width="38.8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25" style="9" customWidth="1"/>
    <col min="1025" max="1054" width="0" style="9" hidden="1" customWidth="1"/>
    <col min="1055" max="1055" width="13.75" style="9" customWidth="1"/>
    <col min="1056" max="1056" width="14.125" style="9" customWidth="1"/>
    <col min="1057" max="1057" width="12.875" style="9" customWidth="1"/>
    <col min="1058" max="1058" width="12.375" style="9" customWidth="1"/>
    <col min="1059" max="1059" width="12.875" style="9" customWidth="1"/>
    <col min="1060" max="1062" width="8.375" style="9" customWidth="1"/>
    <col min="1063" max="1241" width="10" style="9"/>
    <col min="1242" max="1242" width="9.875" style="9" customWidth="1"/>
    <col min="1243" max="1243" width="38.8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25" style="9" customWidth="1"/>
    <col min="1281" max="1310" width="0" style="9" hidden="1" customWidth="1"/>
    <col min="1311" max="1311" width="13.75" style="9" customWidth="1"/>
    <col min="1312" max="1312" width="14.125" style="9" customWidth="1"/>
    <col min="1313" max="1313" width="12.875" style="9" customWidth="1"/>
    <col min="1314" max="1314" width="12.375" style="9" customWidth="1"/>
    <col min="1315" max="1315" width="12.875" style="9" customWidth="1"/>
    <col min="1316" max="1318" width="8.375" style="9" customWidth="1"/>
    <col min="1319" max="1497" width="10" style="9"/>
    <col min="1498" max="1498" width="9.875" style="9" customWidth="1"/>
    <col min="1499" max="1499" width="38.8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25" style="9" customWidth="1"/>
    <col min="1537" max="1566" width="0" style="9" hidden="1" customWidth="1"/>
    <col min="1567" max="1567" width="13.75" style="9" customWidth="1"/>
    <col min="1568" max="1568" width="14.125" style="9" customWidth="1"/>
    <col min="1569" max="1569" width="12.875" style="9" customWidth="1"/>
    <col min="1570" max="1570" width="12.375" style="9" customWidth="1"/>
    <col min="1571" max="1571" width="12.875" style="9" customWidth="1"/>
    <col min="1572" max="1574" width="8.375" style="9" customWidth="1"/>
    <col min="1575" max="1753" width="10" style="9"/>
    <col min="1754" max="1754" width="9.875" style="9" customWidth="1"/>
    <col min="1755" max="1755" width="38.8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25" style="9" customWidth="1"/>
    <col min="1793" max="1822" width="0" style="9" hidden="1" customWidth="1"/>
    <col min="1823" max="1823" width="13.75" style="9" customWidth="1"/>
    <col min="1824" max="1824" width="14.125" style="9" customWidth="1"/>
    <col min="1825" max="1825" width="12.875" style="9" customWidth="1"/>
    <col min="1826" max="1826" width="12.375" style="9" customWidth="1"/>
    <col min="1827" max="1827" width="12.875" style="9" customWidth="1"/>
    <col min="1828" max="1830" width="8.375" style="9" customWidth="1"/>
    <col min="1831" max="2009" width="10" style="9"/>
    <col min="2010" max="2010" width="9.875" style="9" customWidth="1"/>
    <col min="2011" max="2011" width="38.8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25" style="9" customWidth="1"/>
    <col min="2049" max="2078" width="0" style="9" hidden="1" customWidth="1"/>
    <col min="2079" max="2079" width="13.75" style="9" customWidth="1"/>
    <col min="2080" max="2080" width="14.125" style="9" customWidth="1"/>
    <col min="2081" max="2081" width="12.875" style="9" customWidth="1"/>
    <col min="2082" max="2082" width="12.375" style="9" customWidth="1"/>
    <col min="2083" max="2083" width="12.875" style="9" customWidth="1"/>
    <col min="2084" max="2086" width="8.375" style="9" customWidth="1"/>
    <col min="2087" max="2265" width="10" style="9"/>
    <col min="2266" max="2266" width="9.875" style="9" customWidth="1"/>
    <col min="2267" max="2267" width="38.8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25" style="9" customWidth="1"/>
    <col min="2305" max="2334" width="0" style="9" hidden="1" customWidth="1"/>
    <col min="2335" max="2335" width="13.75" style="9" customWidth="1"/>
    <col min="2336" max="2336" width="14.125" style="9" customWidth="1"/>
    <col min="2337" max="2337" width="12.875" style="9" customWidth="1"/>
    <col min="2338" max="2338" width="12.375" style="9" customWidth="1"/>
    <col min="2339" max="2339" width="12.875" style="9" customWidth="1"/>
    <col min="2340" max="2342" width="8.375" style="9" customWidth="1"/>
    <col min="2343" max="2521" width="10" style="9"/>
    <col min="2522" max="2522" width="9.875" style="9" customWidth="1"/>
    <col min="2523" max="2523" width="38.8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25" style="9" customWidth="1"/>
    <col min="2561" max="2590" width="0" style="9" hidden="1" customWidth="1"/>
    <col min="2591" max="2591" width="13.75" style="9" customWidth="1"/>
    <col min="2592" max="2592" width="14.125" style="9" customWidth="1"/>
    <col min="2593" max="2593" width="12.875" style="9" customWidth="1"/>
    <col min="2594" max="2594" width="12.375" style="9" customWidth="1"/>
    <col min="2595" max="2595" width="12.875" style="9" customWidth="1"/>
    <col min="2596" max="2598" width="8.375" style="9" customWidth="1"/>
    <col min="2599" max="2777" width="10" style="9"/>
    <col min="2778" max="2778" width="9.875" style="9" customWidth="1"/>
    <col min="2779" max="2779" width="38.8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25" style="9" customWidth="1"/>
    <col min="2817" max="2846" width="0" style="9" hidden="1" customWidth="1"/>
    <col min="2847" max="2847" width="13.75" style="9" customWidth="1"/>
    <col min="2848" max="2848" width="14.125" style="9" customWidth="1"/>
    <col min="2849" max="2849" width="12.875" style="9" customWidth="1"/>
    <col min="2850" max="2850" width="12.375" style="9" customWidth="1"/>
    <col min="2851" max="2851" width="12.875" style="9" customWidth="1"/>
    <col min="2852" max="2854" width="8.375" style="9" customWidth="1"/>
    <col min="2855" max="3033" width="10" style="9"/>
    <col min="3034" max="3034" width="9.875" style="9" customWidth="1"/>
    <col min="3035" max="3035" width="38.8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25" style="9" customWidth="1"/>
    <col min="3073" max="3102" width="0" style="9" hidden="1" customWidth="1"/>
    <col min="3103" max="3103" width="13.75" style="9" customWidth="1"/>
    <col min="3104" max="3104" width="14.125" style="9" customWidth="1"/>
    <col min="3105" max="3105" width="12.875" style="9" customWidth="1"/>
    <col min="3106" max="3106" width="12.375" style="9" customWidth="1"/>
    <col min="3107" max="3107" width="12.875" style="9" customWidth="1"/>
    <col min="3108" max="3110" width="8.375" style="9" customWidth="1"/>
    <col min="3111" max="3289" width="10" style="9"/>
    <col min="3290" max="3290" width="9.875" style="9" customWidth="1"/>
    <col min="3291" max="3291" width="38.8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25" style="9" customWidth="1"/>
    <col min="3329" max="3358" width="0" style="9" hidden="1" customWidth="1"/>
    <col min="3359" max="3359" width="13.75" style="9" customWidth="1"/>
    <col min="3360" max="3360" width="14.125" style="9" customWidth="1"/>
    <col min="3361" max="3361" width="12.875" style="9" customWidth="1"/>
    <col min="3362" max="3362" width="12.375" style="9" customWidth="1"/>
    <col min="3363" max="3363" width="12.875" style="9" customWidth="1"/>
    <col min="3364" max="3366" width="8.375" style="9" customWidth="1"/>
    <col min="3367" max="3545" width="10" style="9"/>
    <col min="3546" max="3546" width="9.875" style="9" customWidth="1"/>
    <col min="3547" max="3547" width="38.8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25" style="9" customWidth="1"/>
    <col min="3585" max="3614" width="0" style="9" hidden="1" customWidth="1"/>
    <col min="3615" max="3615" width="13.75" style="9" customWidth="1"/>
    <col min="3616" max="3616" width="14.125" style="9" customWidth="1"/>
    <col min="3617" max="3617" width="12.875" style="9" customWidth="1"/>
    <col min="3618" max="3618" width="12.375" style="9" customWidth="1"/>
    <col min="3619" max="3619" width="12.875" style="9" customWidth="1"/>
    <col min="3620" max="3622" width="8.375" style="9" customWidth="1"/>
    <col min="3623" max="3801" width="10" style="9"/>
    <col min="3802" max="3802" width="9.875" style="9" customWidth="1"/>
    <col min="3803" max="3803" width="38.8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25" style="9" customWidth="1"/>
    <col min="3841" max="3870" width="0" style="9" hidden="1" customWidth="1"/>
    <col min="3871" max="3871" width="13.75" style="9" customWidth="1"/>
    <col min="3872" max="3872" width="14.125" style="9" customWidth="1"/>
    <col min="3873" max="3873" width="12.875" style="9" customWidth="1"/>
    <col min="3874" max="3874" width="12.375" style="9" customWidth="1"/>
    <col min="3875" max="3875" width="12.875" style="9" customWidth="1"/>
    <col min="3876" max="3878" width="8.375" style="9" customWidth="1"/>
    <col min="3879" max="4057" width="10" style="9"/>
    <col min="4058" max="4058" width="9.875" style="9" customWidth="1"/>
    <col min="4059" max="4059" width="38.8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25" style="9" customWidth="1"/>
    <col min="4097" max="4126" width="0" style="9" hidden="1" customWidth="1"/>
    <col min="4127" max="4127" width="13.75" style="9" customWidth="1"/>
    <col min="4128" max="4128" width="14.125" style="9" customWidth="1"/>
    <col min="4129" max="4129" width="12.875" style="9" customWidth="1"/>
    <col min="4130" max="4130" width="12.375" style="9" customWidth="1"/>
    <col min="4131" max="4131" width="12.875" style="9" customWidth="1"/>
    <col min="4132" max="4134" width="8.375" style="9" customWidth="1"/>
    <col min="4135" max="4313" width="10" style="9"/>
    <col min="4314" max="4314" width="9.875" style="9" customWidth="1"/>
    <col min="4315" max="4315" width="38.8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25" style="9" customWidth="1"/>
    <col min="4353" max="4382" width="0" style="9" hidden="1" customWidth="1"/>
    <col min="4383" max="4383" width="13.75" style="9" customWidth="1"/>
    <col min="4384" max="4384" width="14.125" style="9" customWidth="1"/>
    <col min="4385" max="4385" width="12.875" style="9" customWidth="1"/>
    <col min="4386" max="4386" width="12.375" style="9" customWidth="1"/>
    <col min="4387" max="4387" width="12.875" style="9" customWidth="1"/>
    <col min="4388" max="4390" width="8.375" style="9" customWidth="1"/>
    <col min="4391" max="4569" width="10" style="9"/>
    <col min="4570" max="4570" width="9.875" style="9" customWidth="1"/>
    <col min="4571" max="4571" width="38.8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25" style="9" customWidth="1"/>
    <col min="4609" max="4638" width="0" style="9" hidden="1" customWidth="1"/>
    <col min="4639" max="4639" width="13.75" style="9" customWidth="1"/>
    <col min="4640" max="4640" width="14.125" style="9" customWidth="1"/>
    <col min="4641" max="4641" width="12.875" style="9" customWidth="1"/>
    <col min="4642" max="4642" width="12.375" style="9" customWidth="1"/>
    <col min="4643" max="4643" width="12.875" style="9" customWidth="1"/>
    <col min="4644" max="4646" width="8.375" style="9" customWidth="1"/>
    <col min="4647" max="4825" width="10" style="9"/>
    <col min="4826" max="4826" width="9.875" style="9" customWidth="1"/>
    <col min="4827" max="4827" width="38.8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25" style="9" customWidth="1"/>
    <col min="4865" max="4894" width="0" style="9" hidden="1" customWidth="1"/>
    <col min="4895" max="4895" width="13.75" style="9" customWidth="1"/>
    <col min="4896" max="4896" width="14.125" style="9" customWidth="1"/>
    <col min="4897" max="4897" width="12.875" style="9" customWidth="1"/>
    <col min="4898" max="4898" width="12.375" style="9" customWidth="1"/>
    <col min="4899" max="4899" width="12.875" style="9" customWidth="1"/>
    <col min="4900" max="4902" width="8.375" style="9" customWidth="1"/>
    <col min="4903" max="5081" width="10" style="9"/>
    <col min="5082" max="5082" width="9.875" style="9" customWidth="1"/>
    <col min="5083" max="5083" width="38.8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25" style="9" customWidth="1"/>
    <col min="5121" max="5150" width="0" style="9" hidden="1" customWidth="1"/>
    <col min="5151" max="5151" width="13.75" style="9" customWidth="1"/>
    <col min="5152" max="5152" width="14.125" style="9" customWidth="1"/>
    <col min="5153" max="5153" width="12.875" style="9" customWidth="1"/>
    <col min="5154" max="5154" width="12.375" style="9" customWidth="1"/>
    <col min="5155" max="5155" width="12.875" style="9" customWidth="1"/>
    <col min="5156" max="5158" width="8.375" style="9" customWidth="1"/>
    <col min="5159" max="5337" width="10" style="9"/>
    <col min="5338" max="5338" width="9.875" style="9" customWidth="1"/>
    <col min="5339" max="5339" width="38.8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25" style="9" customWidth="1"/>
    <col min="5377" max="5406" width="0" style="9" hidden="1" customWidth="1"/>
    <col min="5407" max="5407" width="13.75" style="9" customWidth="1"/>
    <col min="5408" max="5408" width="14.125" style="9" customWidth="1"/>
    <col min="5409" max="5409" width="12.875" style="9" customWidth="1"/>
    <col min="5410" max="5410" width="12.375" style="9" customWidth="1"/>
    <col min="5411" max="5411" width="12.875" style="9" customWidth="1"/>
    <col min="5412" max="5414" width="8.375" style="9" customWidth="1"/>
    <col min="5415" max="5593" width="10" style="9"/>
    <col min="5594" max="5594" width="9.875" style="9" customWidth="1"/>
    <col min="5595" max="5595" width="38.8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25" style="9" customWidth="1"/>
    <col min="5633" max="5662" width="0" style="9" hidden="1" customWidth="1"/>
    <col min="5663" max="5663" width="13.75" style="9" customWidth="1"/>
    <col min="5664" max="5664" width="14.125" style="9" customWidth="1"/>
    <col min="5665" max="5665" width="12.875" style="9" customWidth="1"/>
    <col min="5666" max="5666" width="12.375" style="9" customWidth="1"/>
    <col min="5667" max="5667" width="12.875" style="9" customWidth="1"/>
    <col min="5668" max="5670" width="8.375" style="9" customWidth="1"/>
    <col min="5671" max="5849" width="10" style="9"/>
    <col min="5850" max="5850" width="9.875" style="9" customWidth="1"/>
    <col min="5851" max="5851" width="38.8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25" style="9" customWidth="1"/>
    <col min="5889" max="5918" width="0" style="9" hidden="1" customWidth="1"/>
    <col min="5919" max="5919" width="13.75" style="9" customWidth="1"/>
    <col min="5920" max="5920" width="14.125" style="9" customWidth="1"/>
    <col min="5921" max="5921" width="12.875" style="9" customWidth="1"/>
    <col min="5922" max="5922" width="12.375" style="9" customWidth="1"/>
    <col min="5923" max="5923" width="12.875" style="9" customWidth="1"/>
    <col min="5924" max="5926" width="8.375" style="9" customWidth="1"/>
    <col min="5927" max="6105" width="10" style="9"/>
    <col min="6106" max="6106" width="9.875" style="9" customWidth="1"/>
    <col min="6107" max="6107" width="38.8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25" style="9" customWidth="1"/>
    <col min="6145" max="6174" width="0" style="9" hidden="1" customWidth="1"/>
    <col min="6175" max="6175" width="13.75" style="9" customWidth="1"/>
    <col min="6176" max="6176" width="14.125" style="9" customWidth="1"/>
    <col min="6177" max="6177" width="12.875" style="9" customWidth="1"/>
    <col min="6178" max="6178" width="12.375" style="9" customWidth="1"/>
    <col min="6179" max="6179" width="12.875" style="9" customWidth="1"/>
    <col min="6180" max="6182" width="8.375" style="9" customWidth="1"/>
    <col min="6183" max="6361" width="10" style="9"/>
    <col min="6362" max="6362" width="9.875" style="9" customWidth="1"/>
    <col min="6363" max="6363" width="38.8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25" style="9" customWidth="1"/>
    <col min="6401" max="6430" width="0" style="9" hidden="1" customWidth="1"/>
    <col min="6431" max="6431" width="13.75" style="9" customWidth="1"/>
    <col min="6432" max="6432" width="14.125" style="9" customWidth="1"/>
    <col min="6433" max="6433" width="12.875" style="9" customWidth="1"/>
    <col min="6434" max="6434" width="12.375" style="9" customWidth="1"/>
    <col min="6435" max="6435" width="12.875" style="9" customWidth="1"/>
    <col min="6436" max="6438" width="8.375" style="9" customWidth="1"/>
    <col min="6439" max="6617" width="10" style="9"/>
    <col min="6618" max="6618" width="9.875" style="9" customWidth="1"/>
    <col min="6619" max="6619" width="38.8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25" style="9" customWidth="1"/>
    <col min="6657" max="6686" width="0" style="9" hidden="1" customWidth="1"/>
    <col min="6687" max="6687" width="13.75" style="9" customWidth="1"/>
    <col min="6688" max="6688" width="14.125" style="9" customWidth="1"/>
    <col min="6689" max="6689" width="12.875" style="9" customWidth="1"/>
    <col min="6690" max="6690" width="12.375" style="9" customWidth="1"/>
    <col min="6691" max="6691" width="12.875" style="9" customWidth="1"/>
    <col min="6692" max="6694" width="8.375" style="9" customWidth="1"/>
    <col min="6695" max="6873" width="10" style="9"/>
    <col min="6874" max="6874" width="9.875" style="9" customWidth="1"/>
    <col min="6875" max="6875" width="38.8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25" style="9" customWidth="1"/>
    <col min="6913" max="6942" width="0" style="9" hidden="1" customWidth="1"/>
    <col min="6943" max="6943" width="13.75" style="9" customWidth="1"/>
    <col min="6944" max="6944" width="14.125" style="9" customWidth="1"/>
    <col min="6945" max="6945" width="12.875" style="9" customWidth="1"/>
    <col min="6946" max="6946" width="12.375" style="9" customWidth="1"/>
    <col min="6947" max="6947" width="12.875" style="9" customWidth="1"/>
    <col min="6948" max="6950" width="8.375" style="9" customWidth="1"/>
    <col min="6951" max="7129" width="10" style="9"/>
    <col min="7130" max="7130" width="9.875" style="9" customWidth="1"/>
    <col min="7131" max="7131" width="38.8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25" style="9" customWidth="1"/>
    <col min="7169" max="7198" width="0" style="9" hidden="1" customWidth="1"/>
    <col min="7199" max="7199" width="13.75" style="9" customWidth="1"/>
    <col min="7200" max="7200" width="14.125" style="9" customWidth="1"/>
    <col min="7201" max="7201" width="12.875" style="9" customWidth="1"/>
    <col min="7202" max="7202" width="12.375" style="9" customWidth="1"/>
    <col min="7203" max="7203" width="12.875" style="9" customWidth="1"/>
    <col min="7204" max="7206" width="8.375" style="9" customWidth="1"/>
    <col min="7207" max="7385" width="10" style="9"/>
    <col min="7386" max="7386" width="9.875" style="9" customWidth="1"/>
    <col min="7387" max="7387" width="38.8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25" style="9" customWidth="1"/>
    <col min="7425" max="7454" width="0" style="9" hidden="1" customWidth="1"/>
    <col min="7455" max="7455" width="13.75" style="9" customWidth="1"/>
    <col min="7456" max="7456" width="14.125" style="9" customWidth="1"/>
    <col min="7457" max="7457" width="12.875" style="9" customWidth="1"/>
    <col min="7458" max="7458" width="12.375" style="9" customWidth="1"/>
    <col min="7459" max="7459" width="12.875" style="9" customWidth="1"/>
    <col min="7460" max="7462" width="8.375" style="9" customWidth="1"/>
    <col min="7463" max="7641" width="10" style="9"/>
    <col min="7642" max="7642" width="9.875" style="9" customWidth="1"/>
    <col min="7643" max="7643" width="38.8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25" style="9" customWidth="1"/>
    <col min="7681" max="7710" width="0" style="9" hidden="1" customWidth="1"/>
    <col min="7711" max="7711" width="13.75" style="9" customWidth="1"/>
    <col min="7712" max="7712" width="14.125" style="9" customWidth="1"/>
    <col min="7713" max="7713" width="12.875" style="9" customWidth="1"/>
    <col min="7714" max="7714" width="12.375" style="9" customWidth="1"/>
    <col min="7715" max="7715" width="12.875" style="9" customWidth="1"/>
    <col min="7716" max="7718" width="8.375" style="9" customWidth="1"/>
    <col min="7719" max="7897" width="10" style="9"/>
    <col min="7898" max="7898" width="9.875" style="9" customWidth="1"/>
    <col min="7899" max="7899" width="38.8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25" style="9" customWidth="1"/>
    <col min="7937" max="7966" width="0" style="9" hidden="1" customWidth="1"/>
    <col min="7967" max="7967" width="13.75" style="9" customWidth="1"/>
    <col min="7968" max="7968" width="14.125" style="9" customWidth="1"/>
    <col min="7969" max="7969" width="12.875" style="9" customWidth="1"/>
    <col min="7970" max="7970" width="12.375" style="9" customWidth="1"/>
    <col min="7971" max="7971" width="12.875" style="9" customWidth="1"/>
    <col min="7972" max="7974" width="8.375" style="9" customWidth="1"/>
    <col min="7975" max="8153" width="10" style="9"/>
    <col min="8154" max="8154" width="9.875" style="9" customWidth="1"/>
    <col min="8155" max="8155" width="38.8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25" style="9" customWidth="1"/>
    <col min="8193" max="8222" width="0" style="9" hidden="1" customWidth="1"/>
    <col min="8223" max="8223" width="13.75" style="9" customWidth="1"/>
    <col min="8224" max="8224" width="14.125" style="9" customWidth="1"/>
    <col min="8225" max="8225" width="12.875" style="9" customWidth="1"/>
    <col min="8226" max="8226" width="12.375" style="9" customWidth="1"/>
    <col min="8227" max="8227" width="12.875" style="9" customWidth="1"/>
    <col min="8228" max="8230" width="8.375" style="9" customWidth="1"/>
    <col min="8231" max="8409" width="10" style="9"/>
    <col min="8410" max="8410" width="9.875" style="9" customWidth="1"/>
    <col min="8411" max="8411" width="38.8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25" style="9" customWidth="1"/>
    <col min="8449" max="8478" width="0" style="9" hidden="1" customWidth="1"/>
    <col min="8479" max="8479" width="13.75" style="9" customWidth="1"/>
    <col min="8480" max="8480" width="14.125" style="9" customWidth="1"/>
    <col min="8481" max="8481" width="12.875" style="9" customWidth="1"/>
    <col min="8482" max="8482" width="12.375" style="9" customWidth="1"/>
    <col min="8483" max="8483" width="12.875" style="9" customWidth="1"/>
    <col min="8484" max="8486" width="8.375" style="9" customWidth="1"/>
    <col min="8487" max="8665" width="10" style="9"/>
    <col min="8666" max="8666" width="9.875" style="9" customWidth="1"/>
    <col min="8667" max="8667" width="38.8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25" style="9" customWidth="1"/>
    <col min="8705" max="8734" width="0" style="9" hidden="1" customWidth="1"/>
    <col min="8735" max="8735" width="13.75" style="9" customWidth="1"/>
    <col min="8736" max="8736" width="14.125" style="9" customWidth="1"/>
    <col min="8737" max="8737" width="12.875" style="9" customWidth="1"/>
    <col min="8738" max="8738" width="12.375" style="9" customWidth="1"/>
    <col min="8739" max="8739" width="12.875" style="9" customWidth="1"/>
    <col min="8740" max="8742" width="8.375" style="9" customWidth="1"/>
    <col min="8743" max="8921" width="10" style="9"/>
    <col min="8922" max="8922" width="9.875" style="9" customWidth="1"/>
    <col min="8923" max="8923" width="38.8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25" style="9" customWidth="1"/>
    <col min="8961" max="8990" width="0" style="9" hidden="1" customWidth="1"/>
    <col min="8991" max="8991" width="13.75" style="9" customWidth="1"/>
    <col min="8992" max="8992" width="14.125" style="9" customWidth="1"/>
    <col min="8993" max="8993" width="12.875" style="9" customWidth="1"/>
    <col min="8994" max="8994" width="12.375" style="9" customWidth="1"/>
    <col min="8995" max="8995" width="12.875" style="9" customWidth="1"/>
    <col min="8996" max="8998" width="8.375" style="9" customWidth="1"/>
    <col min="8999" max="9177" width="10" style="9"/>
    <col min="9178" max="9178" width="9.875" style="9" customWidth="1"/>
    <col min="9179" max="9179" width="38.8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25" style="9" customWidth="1"/>
    <col min="9217" max="9246" width="0" style="9" hidden="1" customWidth="1"/>
    <col min="9247" max="9247" width="13.75" style="9" customWidth="1"/>
    <col min="9248" max="9248" width="14.125" style="9" customWidth="1"/>
    <col min="9249" max="9249" width="12.875" style="9" customWidth="1"/>
    <col min="9250" max="9250" width="12.375" style="9" customWidth="1"/>
    <col min="9251" max="9251" width="12.875" style="9" customWidth="1"/>
    <col min="9252" max="9254" width="8.375" style="9" customWidth="1"/>
    <col min="9255" max="9433" width="10" style="9"/>
    <col min="9434" max="9434" width="9.875" style="9" customWidth="1"/>
    <col min="9435" max="9435" width="38.8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25" style="9" customWidth="1"/>
    <col min="9473" max="9502" width="0" style="9" hidden="1" customWidth="1"/>
    <col min="9503" max="9503" width="13.75" style="9" customWidth="1"/>
    <col min="9504" max="9504" width="14.125" style="9" customWidth="1"/>
    <col min="9505" max="9505" width="12.875" style="9" customWidth="1"/>
    <col min="9506" max="9506" width="12.375" style="9" customWidth="1"/>
    <col min="9507" max="9507" width="12.875" style="9" customWidth="1"/>
    <col min="9508" max="9510" width="8.375" style="9" customWidth="1"/>
    <col min="9511" max="9689" width="10" style="9"/>
    <col min="9690" max="9690" width="9.875" style="9" customWidth="1"/>
    <col min="9691" max="9691" width="38.8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25" style="9" customWidth="1"/>
    <col min="9729" max="9758" width="0" style="9" hidden="1" customWidth="1"/>
    <col min="9759" max="9759" width="13.75" style="9" customWidth="1"/>
    <col min="9760" max="9760" width="14.125" style="9" customWidth="1"/>
    <col min="9761" max="9761" width="12.875" style="9" customWidth="1"/>
    <col min="9762" max="9762" width="12.375" style="9" customWidth="1"/>
    <col min="9763" max="9763" width="12.875" style="9" customWidth="1"/>
    <col min="9764" max="9766" width="8.375" style="9" customWidth="1"/>
    <col min="9767" max="9945" width="10" style="9"/>
    <col min="9946" max="9946" width="9.875" style="9" customWidth="1"/>
    <col min="9947" max="9947" width="38.8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25" style="9" customWidth="1"/>
    <col min="9985" max="10014" width="0" style="9" hidden="1" customWidth="1"/>
    <col min="10015" max="10015" width="13.75" style="9" customWidth="1"/>
    <col min="10016" max="10016" width="14.125" style="9" customWidth="1"/>
    <col min="10017" max="10017" width="12.875" style="9" customWidth="1"/>
    <col min="10018" max="10018" width="12.375" style="9" customWidth="1"/>
    <col min="10019" max="10019" width="12.875" style="9" customWidth="1"/>
    <col min="10020" max="10022" width="8.375" style="9" customWidth="1"/>
    <col min="10023" max="10201" width="10" style="9"/>
    <col min="10202" max="10202" width="9.875" style="9" customWidth="1"/>
    <col min="10203" max="10203" width="38.8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25" style="9" customWidth="1"/>
    <col min="10241" max="10270" width="0" style="9" hidden="1" customWidth="1"/>
    <col min="10271" max="10271" width="13.75" style="9" customWidth="1"/>
    <col min="10272" max="10272" width="14.125" style="9" customWidth="1"/>
    <col min="10273" max="10273" width="12.875" style="9" customWidth="1"/>
    <col min="10274" max="10274" width="12.375" style="9" customWidth="1"/>
    <col min="10275" max="10275" width="12.875" style="9" customWidth="1"/>
    <col min="10276" max="10278" width="8.375" style="9" customWidth="1"/>
    <col min="10279" max="10457" width="10" style="9"/>
    <col min="10458" max="10458" width="9.875" style="9" customWidth="1"/>
    <col min="10459" max="10459" width="38.8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25" style="9" customWidth="1"/>
    <col min="10497" max="10526" width="0" style="9" hidden="1" customWidth="1"/>
    <col min="10527" max="10527" width="13.75" style="9" customWidth="1"/>
    <col min="10528" max="10528" width="14.125" style="9" customWidth="1"/>
    <col min="10529" max="10529" width="12.875" style="9" customWidth="1"/>
    <col min="10530" max="10530" width="12.375" style="9" customWidth="1"/>
    <col min="10531" max="10531" width="12.875" style="9" customWidth="1"/>
    <col min="10532" max="10534" width="8.375" style="9" customWidth="1"/>
    <col min="10535" max="10713" width="10" style="9"/>
    <col min="10714" max="10714" width="9.875" style="9" customWidth="1"/>
    <col min="10715" max="10715" width="38.8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25" style="9" customWidth="1"/>
    <col min="10753" max="10782" width="0" style="9" hidden="1" customWidth="1"/>
    <col min="10783" max="10783" width="13.75" style="9" customWidth="1"/>
    <col min="10784" max="10784" width="14.125" style="9" customWidth="1"/>
    <col min="10785" max="10785" width="12.875" style="9" customWidth="1"/>
    <col min="10786" max="10786" width="12.375" style="9" customWidth="1"/>
    <col min="10787" max="10787" width="12.875" style="9" customWidth="1"/>
    <col min="10788" max="10790" width="8.375" style="9" customWidth="1"/>
    <col min="10791" max="10969" width="10" style="9"/>
    <col min="10970" max="10970" width="9.875" style="9" customWidth="1"/>
    <col min="10971" max="10971" width="38.8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25" style="9" customWidth="1"/>
    <col min="11009" max="11038" width="0" style="9" hidden="1" customWidth="1"/>
    <col min="11039" max="11039" width="13.75" style="9" customWidth="1"/>
    <col min="11040" max="11040" width="14.125" style="9" customWidth="1"/>
    <col min="11041" max="11041" width="12.875" style="9" customWidth="1"/>
    <col min="11042" max="11042" width="12.375" style="9" customWidth="1"/>
    <col min="11043" max="11043" width="12.875" style="9" customWidth="1"/>
    <col min="11044" max="11046" width="8.375" style="9" customWidth="1"/>
    <col min="11047" max="11225" width="10" style="9"/>
    <col min="11226" max="11226" width="9.875" style="9" customWidth="1"/>
    <col min="11227" max="11227" width="38.8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25" style="9" customWidth="1"/>
    <col min="11265" max="11294" width="0" style="9" hidden="1" customWidth="1"/>
    <col min="11295" max="11295" width="13.75" style="9" customWidth="1"/>
    <col min="11296" max="11296" width="14.125" style="9" customWidth="1"/>
    <col min="11297" max="11297" width="12.875" style="9" customWidth="1"/>
    <col min="11298" max="11298" width="12.375" style="9" customWidth="1"/>
    <col min="11299" max="11299" width="12.875" style="9" customWidth="1"/>
    <col min="11300" max="11302" width="8.375" style="9" customWidth="1"/>
    <col min="11303" max="11481" width="10" style="9"/>
    <col min="11482" max="11482" width="9.875" style="9" customWidth="1"/>
    <col min="11483" max="11483" width="38.8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25" style="9" customWidth="1"/>
    <col min="11521" max="11550" width="0" style="9" hidden="1" customWidth="1"/>
    <col min="11551" max="11551" width="13.75" style="9" customWidth="1"/>
    <col min="11552" max="11552" width="14.125" style="9" customWidth="1"/>
    <col min="11553" max="11553" width="12.875" style="9" customWidth="1"/>
    <col min="11554" max="11554" width="12.375" style="9" customWidth="1"/>
    <col min="11555" max="11555" width="12.875" style="9" customWidth="1"/>
    <col min="11556" max="11558" width="8.375" style="9" customWidth="1"/>
    <col min="11559" max="11737" width="10" style="9"/>
    <col min="11738" max="11738" width="9.875" style="9" customWidth="1"/>
    <col min="11739" max="11739" width="38.8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25" style="9" customWidth="1"/>
    <col min="11777" max="11806" width="0" style="9" hidden="1" customWidth="1"/>
    <col min="11807" max="11807" width="13.75" style="9" customWidth="1"/>
    <col min="11808" max="11808" width="14.125" style="9" customWidth="1"/>
    <col min="11809" max="11809" width="12.875" style="9" customWidth="1"/>
    <col min="11810" max="11810" width="12.375" style="9" customWidth="1"/>
    <col min="11811" max="11811" width="12.875" style="9" customWidth="1"/>
    <col min="11812" max="11814" width="8.375" style="9" customWidth="1"/>
    <col min="11815" max="11993" width="10" style="9"/>
    <col min="11994" max="11994" width="9.875" style="9" customWidth="1"/>
    <col min="11995" max="11995" width="38.8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25" style="9" customWidth="1"/>
    <col min="12033" max="12062" width="0" style="9" hidden="1" customWidth="1"/>
    <col min="12063" max="12063" width="13.75" style="9" customWidth="1"/>
    <col min="12064" max="12064" width="14.125" style="9" customWidth="1"/>
    <col min="12065" max="12065" width="12.875" style="9" customWidth="1"/>
    <col min="12066" max="12066" width="12.375" style="9" customWidth="1"/>
    <col min="12067" max="12067" width="12.875" style="9" customWidth="1"/>
    <col min="12068" max="12070" width="8.375" style="9" customWidth="1"/>
    <col min="12071" max="12249" width="10" style="9"/>
    <col min="12250" max="12250" width="9.875" style="9" customWidth="1"/>
    <col min="12251" max="12251" width="38.8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25" style="9" customWidth="1"/>
    <col min="12289" max="12318" width="0" style="9" hidden="1" customWidth="1"/>
    <col min="12319" max="12319" width="13.75" style="9" customWidth="1"/>
    <col min="12320" max="12320" width="14.125" style="9" customWidth="1"/>
    <col min="12321" max="12321" width="12.875" style="9" customWidth="1"/>
    <col min="12322" max="12322" width="12.375" style="9" customWidth="1"/>
    <col min="12323" max="12323" width="12.875" style="9" customWidth="1"/>
    <col min="12324" max="12326" width="8.375" style="9" customWidth="1"/>
    <col min="12327" max="12505" width="10" style="9"/>
    <col min="12506" max="12506" width="9.875" style="9" customWidth="1"/>
    <col min="12507" max="12507" width="38.8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25" style="9" customWidth="1"/>
    <col min="12545" max="12574" width="0" style="9" hidden="1" customWidth="1"/>
    <col min="12575" max="12575" width="13.75" style="9" customWidth="1"/>
    <col min="12576" max="12576" width="14.125" style="9" customWidth="1"/>
    <col min="12577" max="12577" width="12.875" style="9" customWidth="1"/>
    <col min="12578" max="12578" width="12.375" style="9" customWidth="1"/>
    <col min="12579" max="12579" width="12.875" style="9" customWidth="1"/>
    <col min="12580" max="12582" width="8.375" style="9" customWidth="1"/>
    <col min="12583" max="12761" width="10" style="9"/>
    <col min="12762" max="12762" width="9.875" style="9" customWidth="1"/>
    <col min="12763" max="12763" width="38.8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25" style="9" customWidth="1"/>
    <col min="12801" max="12830" width="0" style="9" hidden="1" customWidth="1"/>
    <col min="12831" max="12831" width="13.75" style="9" customWidth="1"/>
    <col min="12832" max="12832" width="14.125" style="9" customWidth="1"/>
    <col min="12833" max="12833" width="12.875" style="9" customWidth="1"/>
    <col min="12834" max="12834" width="12.375" style="9" customWidth="1"/>
    <col min="12835" max="12835" width="12.875" style="9" customWidth="1"/>
    <col min="12836" max="12838" width="8.375" style="9" customWidth="1"/>
    <col min="12839" max="13017" width="10" style="9"/>
    <col min="13018" max="13018" width="9.875" style="9" customWidth="1"/>
    <col min="13019" max="13019" width="38.8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25" style="9" customWidth="1"/>
    <col min="13057" max="13086" width="0" style="9" hidden="1" customWidth="1"/>
    <col min="13087" max="13087" width="13.75" style="9" customWidth="1"/>
    <col min="13088" max="13088" width="14.125" style="9" customWidth="1"/>
    <col min="13089" max="13089" width="12.875" style="9" customWidth="1"/>
    <col min="13090" max="13090" width="12.375" style="9" customWidth="1"/>
    <col min="13091" max="13091" width="12.875" style="9" customWidth="1"/>
    <col min="13092" max="13094" width="8.375" style="9" customWidth="1"/>
    <col min="13095" max="13273" width="10" style="9"/>
    <col min="13274" max="13274" width="9.875" style="9" customWidth="1"/>
    <col min="13275" max="13275" width="38.8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25" style="9" customWidth="1"/>
    <col min="13313" max="13342" width="0" style="9" hidden="1" customWidth="1"/>
    <col min="13343" max="13343" width="13.75" style="9" customWidth="1"/>
    <col min="13344" max="13344" width="14.125" style="9" customWidth="1"/>
    <col min="13345" max="13345" width="12.875" style="9" customWidth="1"/>
    <col min="13346" max="13346" width="12.375" style="9" customWidth="1"/>
    <col min="13347" max="13347" width="12.875" style="9" customWidth="1"/>
    <col min="13348" max="13350" width="8.375" style="9" customWidth="1"/>
    <col min="13351" max="13529" width="10" style="9"/>
    <col min="13530" max="13530" width="9.875" style="9" customWidth="1"/>
    <col min="13531" max="13531" width="38.8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25" style="9" customWidth="1"/>
    <col min="13569" max="13598" width="0" style="9" hidden="1" customWidth="1"/>
    <col min="13599" max="13599" width="13.75" style="9" customWidth="1"/>
    <col min="13600" max="13600" width="14.125" style="9" customWidth="1"/>
    <col min="13601" max="13601" width="12.875" style="9" customWidth="1"/>
    <col min="13602" max="13602" width="12.375" style="9" customWidth="1"/>
    <col min="13603" max="13603" width="12.875" style="9" customWidth="1"/>
    <col min="13604" max="13606" width="8.375" style="9" customWidth="1"/>
    <col min="13607" max="13785" width="10" style="9"/>
    <col min="13786" max="13786" width="9.875" style="9" customWidth="1"/>
    <col min="13787" max="13787" width="38.8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25" style="9" customWidth="1"/>
    <col min="13825" max="13854" width="0" style="9" hidden="1" customWidth="1"/>
    <col min="13855" max="13855" width="13.75" style="9" customWidth="1"/>
    <col min="13856" max="13856" width="14.125" style="9" customWidth="1"/>
    <col min="13857" max="13857" width="12.875" style="9" customWidth="1"/>
    <col min="13858" max="13858" width="12.375" style="9" customWidth="1"/>
    <col min="13859" max="13859" width="12.875" style="9" customWidth="1"/>
    <col min="13860" max="13862" width="8.375" style="9" customWidth="1"/>
    <col min="13863" max="14041" width="10" style="9"/>
    <col min="14042" max="14042" width="9.875" style="9" customWidth="1"/>
    <col min="14043" max="14043" width="38.8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25" style="9" customWidth="1"/>
    <col min="14081" max="14110" width="0" style="9" hidden="1" customWidth="1"/>
    <col min="14111" max="14111" width="13.75" style="9" customWidth="1"/>
    <col min="14112" max="14112" width="14.125" style="9" customWidth="1"/>
    <col min="14113" max="14113" width="12.875" style="9" customWidth="1"/>
    <col min="14114" max="14114" width="12.375" style="9" customWidth="1"/>
    <col min="14115" max="14115" width="12.875" style="9" customWidth="1"/>
    <col min="14116" max="14118" width="8.375" style="9" customWidth="1"/>
    <col min="14119" max="14297" width="10" style="9"/>
    <col min="14298" max="14298" width="9.875" style="9" customWidth="1"/>
    <col min="14299" max="14299" width="38.8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25" style="9" customWidth="1"/>
    <col min="14337" max="14366" width="0" style="9" hidden="1" customWidth="1"/>
    <col min="14367" max="14367" width="13.75" style="9" customWidth="1"/>
    <col min="14368" max="14368" width="14.125" style="9" customWidth="1"/>
    <col min="14369" max="14369" width="12.875" style="9" customWidth="1"/>
    <col min="14370" max="14370" width="12.375" style="9" customWidth="1"/>
    <col min="14371" max="14371" width="12.875" style="9" customWidth="1"/>
    <col min="14372" max="14374" width="8.375" style="9" customWidth="1"/>
    <col min="14375" max="14553" width="10" style="9"/>
    <col min="14554" max="14554" width="9.875" style="9" customWidth="1"/>
    <col min="14555" max="14555" width="38.8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25" style="9" customWidth="1"/>
    <col min="14593" max="14622" width="0" style="9" hidden="1" customWidth="1"/>
    <col min="14623" max="14623" width="13.75" style="9" customWidth="1"/>
    <col min="14624" max="14624" width="14.125" style="9" customWidth="1"/>
    <col min="14625" max="14625" width="12.875" style="9" customWidth="1"/>
    <col min="14626" max="14626" width="12.375" style="9" customWidth="1"/>
    <col min="14627" max="14627" width="12.875" style="9" customWidth="1"/>
    <col min="14628" max="14630" width="8.375" style="9" customWidth="1"/>
    <col min="14631" max="14809" width="10" style="9"/>
    <col min="14810" max="14810" width="9.875" style="9" customWidth="1"/>
    <col min="14811" max="14811" width="38.8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25" style="9" customWidth="1"/>
    <col min="14849" max="14878" width="0" style="9" hidden="1" customWidth="1"/>
    <col min="14879" max="14879" width="13.75" style="9" customWidth="1"/>
    <col min="14880" max="14880" width="14.125" style="9" customWidth="1"/>
    <col min="14881" max="14881" width="12.875" style="9" customWidth="1"/>
    <col min="14882" max="14882" width="12.375" style="9" customWidth="1"/>
    <col min="14883" max="14883" width="12.875" style="9" customWidth="1"/>
    <col min="14884" max="14886" width="8.375" style="9" customWidth="1"/>
    <col min="14887" max="15065" width="10" style="9"/>
    <col min="15066" max="15066" width="9.875" style="9" customWidth="1"/>
    <col min="15067" max="15067" width="38.8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25" style="9" customWidth="1"/>
    <col min="15105" max="15134" width="0" style="9" hidden="1" customWidth="1"/>
    <col min="15135" max="15135" width="13.75" style="9" customWidth="1"/>
    <col min="15136" max="15136" width="14.125" style="9" customWidth="1"/>
    <col min="15137" max="15137" width="12.875" style="9" customWidth="1"/>
    <col min="15138" max="15138" width="12.375" style="9" customWidth="1"/>
    <col min="15139" max="15139" width="12.875" style="9" customWidth="1"/>
    <col min="15140" max="15142" width="8.375" style="9" customWidth="1"/>
    <col min="15143" max="15321" width="10" style="9"/>
    <col min="15322" max="15322" width="9.875" style="9" customWidth="1"/>
    <col min="15323" max="15323" width="38.8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25" style="9" customWidth="1"/>
    <col min="15361" max="15390" width="0" style="9" hidden="1" customWidth="1"/>
    <col min="15391" max="15391" width="13.75" style="9" customWidth="1"/>
    <col min="15392" max="15392" width="14.125" style="9" customWidth="1"/>
    <col min="15393" max="15393" width="12.875" style="9" customWidth="1"/>
    <col min="15394" max="15394" width="12.375" style="9" customWidth="1"/>
    <col min="15395" max="15395" width="12.875" style="9" customWidth="1"/>
    <col min="15396" max="15398" width="8.375" style="9" customWidth="1"/>
    <col min="15399" max="15577" width="10" style="9"/>
    <col min="15578" max="15578" width="9.875" style="9" customWidth="1"/>
    <col min="15579" max="15579" width="38.8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25" style="9" customWidth="1"/>
    <col min="15617" max="15646" width="0" style="9" hidden="1" customWidth="1"/>
    <col min="15647" max="15647" width="13.75" style="9" customWidth="1"/>
    <col min="15648" max="15648" width="14.125" style="9" customWidth="1"/>
    <col min="15649" max="15649" width="12.875" style="9" customWidth="1"/>
    <col min="15650" max="15650" width="12.375" style="9" customWidth="1"/>
    <col min="15651" max="15651" width="12.875" style="9" customWidth="1"/>
    <col min="15652" max="15654" width="8.375" style="9" customWidth="1"/>
    <col min="15655" max="15833" width="10" style="9"/>
    <col min="15834" max="15834" width="9.875" style="9" customWidth="1"/>
    <col min="15835" max="15835" width="38.8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25" style="9" customWidth="1"/>
    <col min="15873" max="15902" width="0" style="9" hidden="1" customWidth="1"/>
    <col min="15903" max="15903" width="13.75" style="9" customWidth="1"/>
    <col min="15904" max="15904" width="14.125" style="9" customWidth="1"/>
    <col min="15905" max="15905" width="12.875" style="9" customWidth="1"/>
    <col min="15906" max="15906" width="12.375" style="9" customWidth="1"/>
    <col min="15907" max="15907" width="12.875" style="9" customWidth="1"/>
    <col min="15908" max="15910" width="8.375" style="9" customWidth="1"/>
    <col min="15911" max="16089" width="10" style="9"/>
    <col min="16090" max="16090" width="9.875" style="9" customWidth="1"/>
    <col min="16091" max="16091" width="38.8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25" style="9" customWidth="1"/>
    <col min="16129" max="16158" width="0" style="9" hidden="1" customWidth="1"/>
    <col min="16159" max="16159" width="13.75" style="9" customWidth="1"/>
    <col min="16160" max="16160" width="14.125" style="9" customWidth="1"/>
    <col min="16161" max="16161" width="12.875" style="9" customWidth="1"/>
    <col min="16162" max="16162" width="12.375" style="9" customWidth="1"/>
    <col min="16163" max="16163" width="12.875" style="9" customWidth="1"/>
    <col min="16164" max="16166" width="8.375" style="9" customWidth="1"/>
    <col min="16167" max="16384" width="10" style="9"/>
  </cols>
  <sheetData>
    <row r="1" spans="1:41" ht="38.25" customHeight="1" x14ac:dyDescent="0.45">
      <c r="A1" s="74" t="s">
        <v>1482</v>
      </c>
      <c r="B1" s="176" t="s">
        <v>1977</v>
      </c>
      <c r="C1" s="179" t="s">
        <v>1160</v>
      </c>
      <c r="D1" s="1" t="s">
        <v>0</v>
      </c>
      <c r="E1" s="1" t="s">
        <v>1</v>
      </c>
      <c r="F1" s="1" t="s">
        <v>1479</v>
      </c>
      <c r="G1" s="1" t="s">
        <v>1</v>
      </c>
      <c r="H1" s="5" t="s">
        <v>27</v>
      </c>
      <c r="I1" s="5" t="s">
        <v>28</v>
      </c>
      <c r="J1" s="110" t="s">
        <v>1338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1152</v>
      </c>
      <c r="P1" s="5" t="s">
        <v>34</v>
      </c>
      <c r="Q1" s="5" t="s">
        <v>35</v>
      </c>
      <c r="R1" s="110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110" t="s">
        <v>41</v>
      </c>
      <c r="X1" s="5" t="s">
        <v>42</v>
      </c>
      <c r="Y1" s="110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110" t="s">
        <v>53</v>
      </c>
      <c r="AJ1" s="5" t="s">
        <v>54</v>
      </c>
      <c r="AK1" s="5" t="s">
        <v>55</v>
      </c>
      <c r="AL1" s="5" t="s">
        <v>56</v>
      </c>
      <c r="AM1" s="6" t="s">
        <v>1481</v>
      </c>
      <c r="AN1" s="117" t="s">
        <v>1480</v>
      </c>
    </row>
    <row r="2" spans="1:41" ht="23.25" customHeight="1" x14ac:dyDescent="0.45">
      <c r="A2" s="74"/>
      <c r="B2" s="10" t="s">
        <v>98</v>
      </c>
      <c r="C2" s="34">
        <v>1020501001</v>
      </c>
      <c r="D2" s="10" t="s">
        <v>99</v>
      </c>
      <c r="E2" s="11" t="s">
        <v>61</v>
      </c>
      <c r="F2" s="11">
        <v>0</v>
      </c>
      <c r="G2" s="11"/>
      <c r="H2" s="16"/>
      <c r="I2" s="16">
        <v>200</v>
      </c>
      <c r="J2" s="101"/>
      <c r="K2" s="101">
        <v>200</v>
      </c>
      <c r="L2" s="17">
        <v>200</v>
      </c>
      <c r="M2" s="17"/>
      <c r="N2" s="17"/>
      <c r="O2" s="101">
        <v>200</v>
      </c>
      <c r="P2" s="16">
        <v>200</v>
      </c>
      <c r="Q2" s="17">
        <v>200</v>
      </c>
      <c r="R2" s="101"/>
      <c r="S2" s="17">
        <v>200</v>
      </c>
      <c r="T2" s="17"/>
      <c r="U2" s="17"/>
      <c r="V2" s="17"/>
      <c r="W2" s="101"/>
      <c r="X2" s="17"/>
      <c r="Y2" s="101">
        <v>200</v>
      </c>
      <c r="Z2" s="17"/>
      <c r="AA2" s="17"/>
      <c r="AB2" s="17"/>
      <c r="AC2" s="17">
        <v>200</v>
      </c>
      <c r="AD2" s="16"/>
      <c r="AE2" s="16"/>
      <c r="AF2" s="16">
        <v>200</v>
      </c>
      <c r="AG2" s="16"/>
      <c r="AH2" s="17"/>
      <c r="AI2" s="101">
        <v>200</v>
      </c>
      <c r="AJ2" s="17"/>
      <c r="AK2" s="17"/>
      <c r="AL2" s="17"/>
      <c r="AM2" s="18">
        <f t="shared" ref="AM2:AM29" si="0">H2+I2+J2+K2+L2+M2+N2+O2+P2+Q2+R2+S2+T2+U2+V2+W2+X2+Y2+Z2+AA2+AB2+AC2+AD2+AE2+AF2+AG2+AH2+AI2+AJ2+AK2+AL2</f>
        <v>2200</v>
      </c>
      <c r="AN2" s="116">
        <f t="shared" ref="AN2:AN29" si="1">AM2*F2</f>
        <v>0</v>
      </c>
      <c r="AO2" s="194">
        <f>VLOOKUP(C2,'รับ-จ่าย ประจำวัน'!B2:BV630,73,0)</f>
        <v>3500</v>
      </c>
    </row>
    <row r="3" spans="1:41" ht="23.25" customHeight="1" x14ac:dyDescent="0.45">
      <c r="A3" s="74"/>
      <c r="B3" s="10" t="s">
        <v>100</v>
      </c>
      <c r="C3" s="34">
        <v>1020501002</v>
      </c>
      <c r="D3" s="10" t="s">
        <v>101</v>
      </c>
      <c r="E3" s="11" t="s">
        <v>61</v>
      </c>
      <c r="F3" s="11">
        <v>0</v>
      </c>
      <c r="G3" s="11"/>
      <c r="H3" s="16"/>
      <c r="I3" s="16">
        <v>200</v>
      </c>
      <c r="J3" s="101"/>
      <c r="K3" s="101"/>
      <c r="L3" s="17">
        <v>200</v>
      </c>
      <c r="M3" s="17"/>
      <c r="N3" s="17">
        <v>200</v>
      </c>
      <c r="O3" s="101"/>
      <c r="P3" s="16">
        <v>200</v>
      </c>
      <c r="Q3" s="17"/>
      <c r="R3" s="101"/>
      <c r="S3" s="17">
        <v>200</v>
      </c>
      <c r="T3" s="17"/>
      <c r="U3" s="17"/>
      <c r="V3" s="17"/>
      <c r="W3" s="101"/>
      <c r="X3" s="17"/>
      <c r="Y3" s="101"/>
      <c r="Z3" s="17"/>
      <c r="AA3" s="17"/>
      <c r="AB3" s="17">
        <v>200</v>
      </c>
      <c r="AC3" s="17"/>
      <c r="AD3" s="16"/>
      <c r="AE3" s="16">
        <v>200</v>
      </c>
      <c r="AF3" s="16"/>
      <c r="AG3" s="16"/>
      <c r="AH3" s="17"/>
      <c r="AI3" s="101"/>
      <c r="AJ3" s="17"/>
      <c r="AK3" s="17"/>
      <c r="AL3" s="17"/>
      <c r="AM3" s="18">
        <f t="shared" si="0"/>
        <v>1400</v>
      </c>
      <c r="AN3" s="116">
        <f t="shared" si="1"/>
        <v>0</v>
      </c>
      <c r="AO3" s="194">
        <f>VLOOKUP(C3,'รับ-จ่าย ประจำวัน'!B3:BV630,73,0)</f>
        <v>5600</v>
      </c>
    </row>
    <row r="4" spans="1:41" ht="23.25" hidden="1" customHeight="1" x14ac:dyDescent="0.45">
      <c r="A4" s="74"/>
      <c r="B4" s="10" t="s">
        <v>102</v>
      </c>
      <c r="C4" s="34">
        <v>1024301001</v>
      </c>
      <c r="D4" s="10" t="s">
        <v>1475</v>
      </c>
      <c r="E4" s="11" t="s">
        <v>61</v>
      </c>
      <c r="F4" s="11">
        <v>0</v>
      </c>
      <c r="G4" s="11"/>
      <c r="H4" s="16"/>
      <c r="I4" s="16"/>
      <c r="J4" s="17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E4" s="16"/>
      <c r="AF4" s="16"/>
      <c r="AG4" s="16"/>
      <c r="AH4" s="17"/>
      <c r="AI4" s="101"/>
      <c r="AJ4" s="17"/>
      <c r="AK4" s="17"/>
      <c r="AL4" s="17"/>
      <c r="AM4" s="18">
        <f t="shared" si="0"/>
        <v>0</v>
      </c>
      <c r="AN4" s="116">
        <f t="shared" si="1"/>
        <v>0</v>
      </c>
      <c r="AO4" s="194">
        <f>VLOOKUP(C4,'รับ-จ่าย ประจำวัน'!B4:BV631,73,0)</f>
        <v>1300</v>
      </c>
    </row>
    <row r="5" spans="1:41" ht="23.25" customHeight="1" x14ac:dyDescent="0.45">
      <c r="A5" s="74"/>
      <c r="B5" s="10" t="s">
        <v>103</v>
      </c>
      <c r="C5" s="34">
        <v>1020501003</v>
      </c>
      <c r="D5" s="10" t="s">
        <v>104</v>
      </c>
      <c r="E5" s="11" t="s">
        <v>61</v>
      </c>
      <c r="F5" s="11">
        <v>0</v>
      </c>
      <c r="G5" s="11"/>
      <c r="H5" s="16"/>
      <c r="I5" s="16">
        <v>200</v>
      </c>
      <c r="J5" s="101"/>
      <c r="K5" s="101">
        <v>200</v>
      </c>
      <c r="L5" s="17"/>
      <c r="M5" s="17"/>
      <c r="N5" s="17">
        <v>200</v>
      </c>
      <c r="O5" s="101">
        <v>200</v>
      </c>
      <c r="P5" s="16"/>
      <c r="Q5" s="17">
        <v>200</v>
      </c>
      <c r="R5" s="101"/>
      <c r="S5" s="17">
        <v>200</v>
      </c>
      <c r="T5" s="17"/>
      <c r="U5" s="17"/>
      <c r="V5" s="17"/>
      <c r="W5" s="101">
        <v>200</v>
      </c>
      <c r="X5" s="17"/>
      <c r="Y5" s="101"/>
      <c r="Z5" s="17"/>
      <c r="AA5" s="17"/>
      <c r="AB5" s="17"/>
      <c r="AC5" s="17">
        <v>200</v>
      </c>
      <c r="AD5" s="16">
        <v>300</v>
      </c>
      <c r="AE5" s="16"/>
      <c r="AF5" s="16"/>
      <c r="AG5" s="16">
        <v>200</v>
      </c>
      <c r="AH5" s="17"/>
      <c r="AI5" s="101"/>
      <c r="AJ5" s="17"/>
      <c r="AK5" s="17"/>
      <c r="AL5" s="17"/>
      <c r="AM5" s="18">
        <f t="shared" si="0"/>
        <v>2100</v>
      </c>
      <c r="AN5" s="116">
        <f t="shared" si="1"/>
        <v>0</v>
      </c>
      <c r="AO5" s="194">
        <f>VLOOKUP(C5,'รับ-จ่าย ประจำวัน'!B5:BV632,73,0)</f>
        <v>8000</v>
      </c>
    </row>
    <row r="6" spans="1:41" ht="23.25" customHeight="1" x14ac:dyDescent="0.45">
      <c r="A6" s="74"/>
      <c r="B6" s="10" t="s">
        <v>121</v>
      </c>
      <c r="C6" s="34">
        <v>1020501004</v>
      </c>
      <c r="D6" s="10" t="s">
        <v>122</v>
      </c>
      <c r="E6" s="11" t="s">
        <v>61</v>
      </c>
      <c r="F6" s="11">
        <v>0</v>
      </c>
      <c r="G6" s="11"/>
      <c r="H6" s="16"/>
      <c r="I6" s="16">
        <v>200</v>
      </c>
      <c r="J6" s="17"/>
      <c r="K6" s="101"/>
      <c r="L6" s="17"/>
      <c r="M6" s="17"/>
      <c r="N6" s="17"/>
      <c r="O6" s="101"/>
      <c r="P6" s="16"/>
      <c r="Q6" s="17"/>
      <c r="R6" s="17"/>
      <c r="S6" s="17"/>
      <c r="T6" s="17"/>
      <c r="U6" s="17"/>
      <c r="V6" s="17"/>
      <c r="W6" s="101"/>
      <c r="X6" s="17"/>
      <c r="Y6" s="17"/>
      <c r="Z6" s="17"/>
      <c r="AA6" s="17"/>
      <c r="AB6" s="17"/>
      <c r="AC6" s="17"/>
      <c r="AD6" s="16">
        <v>200</v>
      </c>
      <c r="AE6" s="16"/>
      <c r="AF6" s="16"/>
      <c r="AG6" s="16"/>
      <c r="AH6" s="17"/>
      <c r="AI6" s="101"/>
      <c r="AJ6" s="17"/>
      <c r="AK6" s="17"/>
      <c r="AL6" s="17"/>
      <c r="AM6" s="18">
        <f t="shared" si="0"/>
        <v>400</v>
      </c>
      <c r="AN6" s="116">
        <f t="shared" si="1"/>
        <v>0</v>
      </c>
      <c r="AO6" s="194">
        <f>VLOOKUP(C6,'รับ-จ่าย ประจำวัน'!B6:BV633,73,0)</f>
        <v>800</v>
      </c>
    </row>
    <row r="7" spans="1:41" ht="23.25" customHeight="1" x14ac:dyDescent="0.45">
      <c r="A7" s="74"/>
      <c r="B7" s="10" t="s">
        <v>1132</v>
      </c>
      <c r="C7" s="34">
        <v>1020501046</v>
      </c>
      <c r="D7" s="10" t="s">
        <v>1568</v>
      </c>
      <c r="E7" s="11" t="s">
        <v>61</v>
      </c>
      <c r="F7" s="11">
        <v>0</v>
      </c>
      <c r="G7" s="11"/>
      <c r="H7" s="16"/>
      <c r="I7" s="16">
        <v>200</v>
      </c>
      <c r="J7" s="101"/>
      <c r="K7" s="101"/>
      <c r="L7" s="17"/>
      <c r="M7" s="17"/>
      <c r="N7" s="17">
        <v>200</v>
      </c>
      <c r="O7" s="101">
        <v>200</v>
      </c>
      <c r="P7" s="16"/>
      <c r="Q7" s="17">
        <v>200</v>
      </c>
      <c r="R7" s="101"/>
      <c r="S7" s="17">
        <v>200</v>
      </c>
      <c r="T7" s="17"/>
      <c r="U7" s="17"/>
      <c r="V7" s="17"/>
      <c r="W7" s="17"/>
      <c r="X7" s="17"/>
      <c r="Y7" s="101">
        <v>200</v>
      </c>
      <c r="Z7" s="17"/>
      <c r="AA7" s="17"/>
      <c r="AB7" s="17">
        <v>200</v>
      </c>
      <c r="AC7" s="17"/>
      <c r="AD7" s="16">
        <v>200</v>
      </c>
      <c r="AE7" s="16"/>
      <c r="AF7" s="16"/>
      <c r="AG7" s="16">
        <v>200</v>
      </c>
      <c r="AH7" s="17"/>
      <c r="AI7" s="101"/>
      <c r="AJ7" s="17"/>
      <c r="AK7" s="17">
        <v>400</v>
      </c>
      <c r="AL7" s="17"/>
      <c r="AM7" s="18">
        <f t="shared" si="0"/>
        <v>2200</v>
      </c>
      <c r="AN7" s="116">
        <f t="shared" si="1"/>
        <v>0</v>
      </c>
      <c r="AO7" s="194">
        <f>VLOOKUP(C7,'รับ-จ่าย ประจำวัน'!B7:BV634,73,0)</f>
        <v>2600</v>
      </c>
    </row>
    <row r="8" spans="1:41" ht="19.5" hidden="1" customHeight="1" x14ac:dyDescent="0.45">
      <c r="A8" s="74"/>
      <c r="B8" s="10" t="s">
        <v>1095</v>
      </c>
      <c r="C8" s="34" t="s">
        <v>1095</v>
      </c>
      <c r="D8" s="10" t="s">
        <v>1096</v>
      </c>
      <c r="E8" s="11" t="s">
        <v>61</v>
      </c>
      <c r="F8" s="11">
        <v>0</v>
      </c>
      <c r="G8" s="11"/>
      <c r="H8" s="16"/>
      <c r="I8" s="16"/>
      <c r="J8" s="17"/>
      <c r="K8" s="101"/>
      <c r="L8" s="17"/>
      <c r="M8" s="17"/>
      <c r="N8" s="17"/>
      <c r="O8" s="101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6"/>
      <c r="AE8" s="16"/>
      <c r="AF8" s="16"/>
      <c r="AG8" s="16"/>
      <c r="AH8" s="17"/>
      <c r="AI8" s="17"/>
      <c r="AJ8" s="17"/>
      <c r="AK8" s="17"/>
      <c r="AL8" s="17"/>
      <c r="AM8" s="18">
        <f t="shared" si="0"/>
        <v>0</v>
      </c>
      <c r="AN8" s="116">
        <f t="shared" si="1"/>
        <v>0</v>
      </c>
    </row>
    <row r="9" spans="1:41" ht="21" hidden="1" customHeight="1" x14ac:dyDescent="0.45">
      <c r="A9" s="74"/>
      <c r="B9" s="10" t="s">
        <v>133</v>
      </c>
      <c r="C9" s="34" t="s">
        <v>133</v>
      </c>
      <c r="D9" s="10" t="s">
        <v>134</v>
      </c>
      <c r="E9" s="11" t="s">
        <v>61</v>
      </c>
      <c r="F9" s="11">
        <v>0</v>
      </c>
      <c r="G9" s="11"/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G9" s="16"/>
      <c r="AH9" s="17"/>
      <c r="AI9" s="17"/>
      <c r="AJ9" s="17"/>
      <c r="AK9" s="17"/>
      <c r="AL9" s="17"/>
      <c r="AM9" s="18">
        <f t="shared" si="0"/>
        <v>0</v>
      </c>
      <c r="AN9" s="116">
        <f t="shared" si="1"/>
        <v>0</v>
      </c>
    </row>
    <row r="10" spans="1:41" ht="23.25" customHeight="1" x14ac:dyDescent="0.45">
      <c r="A10" s="74"/>
      <c r="B10" s="10" t="s">
        <v>137</v>
      </c>
      <c r="C10" s="34">
        <v>1020501007</v>
      </c>
      <c r="D10" s="10" t="s">
        <v>138</v>
      </c>
      <c r="E10" s="11" t="s">
        <v>61</v>
      </c>
      <c r="F10" s="11">
        <v>0</v>
      </c>
      <c r="G10" s="11"/>
      <c r="H10" s="16"/>
      <c r="I10" s="16"/>
      <c r="J10" s="17"/>
      <c r="K10" s="101"/>
      <c r="L10" s="17"/>
      <c r="M10" s="17"/>
      <c r="N10" s="17"/>
      <c r="O10" s="101"/>
      <c r="P10" s="16"/>
      <c r="Q10" s="17"/>
      <c r="R10" s="101"/>
      <c r="S10" s="17"/>
      <c r="T10" s="17"/>
      <c r="U10" s="17"/>
      <c r="V10" s="17"/>
      <c r="W10" s="101">
        <v>200</v>
      </c>
      <c r="X10" s="17"/>
      <c r="Y10" s="101"/>
      <c r="Z10" s="17"/>
      <c r="AA10" s="17"/>
      <c r="AB10" s="17"/>
      <c r="AC10" s="17"/>
      <c r="AD10" s="16"/>
      <c r="AE10" s="16"/>
      <c r="AF10" s="16"/>
      <c r="AG10" s="16"/>
      <c r="AH10" s="17"/>
      <c r="AI10" s="17"/>
      <c r="AJ10" s="17"/>
      <c r="AK10" s="17"/>
      <c r="AL10" s="17"/>
      <c r="AM10" s="18">
        <f t="shared" si="0"/>
        <v>200</v>
      </c>
      <c r="AN10" s="116">
        <f t="shared" si="1"/>
        <v>0</v>
      </c>
      <c r="AO10" s="194">
        <f>VLOOKUP(C10,'รับ-จ่าย ประจำวัน'!B10:BV640,73,0)</f>
        <v>3890</v>
      </c>
    </row>
    <row r="11" spans="1:41" ht="23.25" customHeight="1" x14ac:dyDescent="0.45">
      <c r="A11" s="74"/>
      <c r="B11" s="10" t="s">
        <v>139</v>
      </c>
      <c r="C11" s="34">
        <v>1020501008</v>
      </c>
      <c r="D11" s="10" t="s">
        <v>140</v>
      </c>
      <c r="E11" s="11" t="s">
        <v>61</v>
      </c>
      <c r="F11" s="11">
        <v>0</v>
      </c>
      <c r="G11" s="11"/>
      <c r="H11" s="16"/>
      <c r="I11" s="16">
        <v>200</v>
      </c>
      <c r="J11" s="101"/>
      <c r="K11" s="101">
        <v>200</v>
      </c>
      <c r="L11" s="17">
        <v>200</v>
      </c>
      <c r="M11" s="17"/>
      <c r="N11" s="17">
        <v>200</v>
      </c>
      <c r="O11" s="101">
        <v>200</v>
      </c>
      <c r="P11" s="16">
        <v>200</v>
      </c>
      <c r="Q11" s="17">
        <v>200</v>
      </c>
      <c r="R11" s="101">
        <v>200</v>
      </c>
      <c r="S11" s="17"/>
      <c r="T11" s="17"/>
      <c r="U11" s="17"/>
      <c r="V11" s="17"/>
      <c r="W11" s="101">
        <v>200</v>
      </c>
      <c r="X11" s="17"/>
      <c r="Y11" s="101">
        <v>200</v>
      </c>
      <c r="Z11" s="17"/>
      <c r="AA11" s="17"/>
      <c r="AB11" s="17">
        <v>200</v>
      </c>
      <c r="AC11" s="17"/>
      <c r="AD11" s="16">
        <v>200</v>
      </c>
      <c r="AE11" s="16"/>
      <c r="AF11" s="16"/>
      <c r="AG11" s="16">
        <v>200</v>
      </c>
      <c r="AH11" s="17"/>
      <c r="AI11" s="101"/>
      <c r="AJ11" s="17"/>
      <c r="AK11" s="17"/>
      <c r="AL11" s="17"/>
      <c r="AM11" s="18">
        <f t="shared" si="0"/>
        <v>2600</v>
      </c>
      <c r="AN11" s="116">
        <f t="shared" si="1"/>
        <v>0</v>
      </c>
      <c r="AO11" s="194">
        <f>VLOOKUP(C11,'รับ-จ่าย ประจำวัน'!B11:BV641,73,0)</f>
        <v>3400</v>
      </c>
    </row>
    <row r="12" spans="1:41" ht="21" hidden="1" customHeight="1" x14ac:dyDescent="0.45">
      <c r="A12" s="74"/>
      <c r="B12" s="10" t="s">
        <v>141</v>
      </c>
      <c r="C12" s="34" t="s">
        <v>141</v>
      </c>
      <c r="D12" s="10" t="s">
        <v>142</v>
      </c>
      <c r="E12" s="11" t="s">
        <v>61</v>
      </c>
      <c r="F12" s="11">
        <v>0</v>
      </c>
      <c r="G12" s="11"/>
      <c r="H12" s="16"/>
      <c r="I12" s="16"/>
      <c r="J12" s="17"/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6"/>
      <c r="AE12" s="16"/>
      <c r="AF12" s="16"/>
      <c r="AG12" s="16"/>
      <c r="AH12" s="17"/>
      <c r="AI12" s="17"/>
      <c r="AJ12" s="17"/>
      <c r="AK12" s="17"/>
      <c r="AL12" s="17"/>
      <c r="AM12" s="18">
        <f t="shared" si="0"/>
        <v>0</v>
      </c>
      <c r="AN12" s="116">
        <f t="shared" si="1"/>
        <v>0</v>
      </c>
    </row>
    <row r="13" spans="1:41" ht="23.25" hidden="1" customHeight="1" x14ac:dyDescent="0.45">
      <c r="A13" s="74"/>
      <c r="B13" s="10" t="s">
        <v>143</v>
      </c>
      <c r="C13" s="34">
        <v>1024301006</v>
      </c>
      <c r="D13" s="10" t="s">
        <v>144</v>
      </c>
      <c r="E13" s="11" t="s">
        <v>61</v>
      </c>
      <c r="F13" s="11">
        <v>0</v>
      </c>
      <c r="G13" s="11"/>
      <c r="H13" s="16"/>
      <c r="I13" s="16"/>
      <c r="J13" s="17"/>
      <c r="K13" s="101"/>
      <c r="L13" s="17"/>
      <c r="M13" s="17"/>
      <c r="N13" s="17"/>
      <c r="O13" s="101"/>
      <c r="P13" s="16"/>
      <c r="Q13" s="17"/>
      <c r="R13" s="101"/>
      <c r="S13" s="17"/>
      <c r="T13" s="17"/>
      <c r="U13" s="17"/>
      <c r="V13" s="17"/>
      <c r="W13" s="17"/>
      <c r="X13" s="17"/>
      <c r="Y13" s="101"/>
      <c r="Z13" s="17"/>
      <c r="AA13" s="17"/>
      <c r="AB13" s="17"/>
      <c r="AC13" s="17"/>
      <c r="AD13" s="16"/>
      <c r="AE13" s="16"/>
      <c r="AF13" s="16"/>
      <c r="AG13" s="16"/>
      <c r="AH13" s="17"/>
      <c r="AI13" s="17"/>
      <c r="AJ13" s="17"/>
      <c r="AK13" s="17"/>
      <c r="AL13" s="17"/>
      <c r="AM13" s="18">
        <f t="shared" si="0"/>
        <v>0</v>
      </c>
      <c r="AN13" s="116">
        <f t="shared" si="1"/>
        <v>0</v>
      </c>
    </row>
    <row r="14" spans="1:41" ht="23.25" hidden="1" customHeight="1" x14ac:dyDescent="0.45">
      <c r="A14" s="74"/>
      <c r="B14" s="10" t="s">
        <v>145</v>
      </c>
      <c r="C14" s="34" t="s">
        <v>145</v>
      </c>
      <c r="D14" s="10" t="s">
        <v>146</v>
      </c>
      <c r="E14" s="11" t="s">
        <v>61</v>
      </c>
      <c r="F14" s="11">
        <v>0</v>
      </c>
      <c r="G14" s="11"/>
      <c r="H14" s="16"/>
      <c r="I14" s="16"/>
      <c r="J14" s="17"/>
      <c r="K14" s="101"/>
      <c r="L14" s="17"/>
      <c r="M14" s="17"/>
      <c r="N14" s="17"/>
      <c r="O14" s="101"/>
      <c r="P14" s="16"/>
      <c r="Q14" s="17"/>
      <c r="R14" s="101"/>
      <c r="S14" s="17"/>
      <c r="T14" s="17"/>
      <c r="U14" s="17"/>
      <c r="V14" s="17"/>
      <c r="W14" s="101"/>
      <c r="X14" s="17"/>
      <c r="Y14" s="101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 t="shared" si="0"/>
        <v>0</v>
      </c>
      <c r="AN14" s="116">
        <f t="shared" si="1"/>
        <v>0</v>
      </c>
    </row>
    <row r="15" spans="1:41" ht="23.25" hidden="1" customHeight="1" x14ac:dyDescent="0.45">
      <c r="A15" s="74"/>
      <c r="B15" s="19" t="s">
        <v>147</v>
      </c>
      <c r="C15" s="167">
        <v>1020501010</v>
      </c>
      <c r="D15" s="19" t="s">
        <v>1921</v>
      </c>
      <c r="E15" s="11" t="s">
        <v>61</v>
      </c>
      <c r="F15" s="11">
        <v>0</v>
      </c>
      <c r="G15" s="11"/>
      <c r="H15" s="16"/>
      <c r="I15" s="16"/>
      <c r="J15" s="17"/>
      <c r="K15" s="101"/>
      <c r="L15" s="17"/>
      <c r="M15" s="17"/>
      <c r="N15" s="17"/>
      <c r="O15" s="101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/>
      <c r="AJ15" s="17"/>
      <c r="AK15" s="17"/>
      <c r="AL15" s="17"/>
      <c r="AM15" s="18">
        <f t="shared" si="0"/>
        <v>0</v>
      </c>
      <c r="AN15" s="116">
        <f t="shared" si="1"/>
        <v>0</v>
      </c>
      <c r="AO15" s="194">
        <f>VLOOKUP(C15,'รับ-จ่าย ประจำวัน'!B15:BV645,73,0)</f>
        <v>0</v>
      </c>
    </row>
    <row r="16" spans="1:41" ht="25.5" hidden="1" customHeight="1" x14ac:dyDescent="0.45">
      <c r="A16" s="74"/>
      <c r="B16" s="26" t="s">
        <v>158</v>
      </c>
      <c r="C16" s="32">
        <v>1020501014</v>
      </c>
      <c r="D16" s="26" t="s">
        <v>1521</v>
      </c>
      <c r="E16" s="11" t="s">
        <v>61</v>
      </c>
      <c r="F16" s="11">
        <v>0</v>
      </c>
      <c r="G16" s="11"/>
      <c r="H16" s="16"/>
      <c r="I16" s="16"/>
      <c r="J16" s="17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01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0"/>
        <v>0</v>
      </c>
      <c r="AN16" s="116">
        <f t="shared" si="1"/>
        <v>0</v>
      </c>
      <c r="AO16" s="194">
        <f>VLOOKUP(C16,'รับ-จ่าย ประจำวัน'!B16:BV646,73,0)</f>
        <v>2150</v>
      </c>
    </row>
    <row r="17" spans="1:41" ht="23.25" customHeight="1" x14ac:dyDescent="0.45">
      <c r="A17" s="74"/>
      <c r="B17" s="10" t="s">
        <v>160</v>
      </c>
      <c r="C17" s="34">
        <v>1020501015</v>
      </c>
      <c r="D17" s="10" t="s">
        <v>1593</v>
      </c>
      <c r="E17" s="11" t="s">
        <v>61</v>
      </c>
      <c r="F17" s="11">
        <v>0</v>
      </c>
      <c r="G17" s="11"/>
      <c r="H17" s="16">
        <v>300</v>
      </c>
      <c r="I17" s="16">
        <v>300</v>
      </c>
      <c r="J17" s="101"/>
      <c r="K17" s="101"/>
      <c r="L17" s="17">
        <v>300</v>
      </c>
      <c r="M17" s="17"/>
      <c r="N17" s="17">
        <v>300</v>
      </c>
      <c r="O17" s="101">
        <v>300</v>
      </c>
      <c r="P17" s="16"/>
      <c r="Q17" s="17">
        <v>300</v>
      </c>
      <c r="R17" s="101">
        <v>300</v>
      </c>
      <c r="S17" s="17">
        <v>300</v>
      </c>
      <c r="T17" s="17"/>
      <c r="U17" s="17"/>
      <c r="V17" s="17">
        <v>300</v>
      </c>
      <c r="W17" s="101">
        <v>300</v>
      </c>
      <c r="X17" s="17"/>
      <c r="Y17" s="101"/>
      <c r="Z17" s="17"/>
      <c r="AA17" s="17"/>
      <c r="AB17" s="17">
        <v>300</v>
      </c>
      <c r="AC17" s="17"/>
      <c r="AD17" s="16">
        <v>300</v>
      </c>
      <c r="AE17" s="16">
        <v>300</v>
      </c>
      <c r="AF17" s="16">
        <v>200</v>
      </c>
      <c r="AG17" s="16">
        <v>300</v>
      </c>
      <c r="AH17" s="17"/>
      <c r="AI17" s="101">
        <v>300</v>
      </c>
      <c r="AJ17" s="17"/>
      <c r="AK17" s="17"/>
      <c r="AL17" s="17"/>
      <c r="AM17" s="18">
        <f t="shared" si="0"/>
        <v>4700</v>
      </c>
      <c r="AN17" s="116">
        <f t="shared" si="1"/>
        <v>0</v>
      </c>
      <c r="AO17" s="194">
        <f>VLOOKUP(C17,'รับ-จ่าย ประจำวัน'!B17:BV647,73,0)</f>
        <v>9400</v>
      </c>
    </row>
    <row r="18" spans="1:41" ht="23.25" customHeight="1" x14ac:dyDescent="0.45">
      <c r="A18" s="74"/>
      <c r="B18" s="10" t="s">
        <v>162</v>
      </c>
      <c r="C18" s="34">
        <v>1024301007</v>
      </c>
      <c r="D18" s="10" t="s">
        <v>163</v>
      </c>
      <c r="E18" s="11" t="s">
        <v>61</v>
      </c>
      <c r="F18" s="11">
        <v>0</v>
      </c>
      <c r="H18" s="16"/>
      <c r="I18" s="16">
        <v>200</v>
      </c>
      <c r="J18" s="101"/>
      <c r="K18" s="101"/>
      <c r="L18" s="17"/>
      <c r="M18" s="17"/>
      <c r="N18" s="17"/>
      <c r="O18" s="101"/>
      <c r="P18" s="16"/>
      <c r="Q18" s="17"/>
      <c r="R18" s="101"/>
      <c r="S18" s="17"/>
      <c r="T18" s="17"/>
      <c r="U18" s="17"/>
      <c r="V18" s="17"/>
      <c r="W18" s="17"/>
      <c r="X18" s="17"/>
      <c r="Y18" s="101"/>
      <c r="Z18" s="17"/>
      <c r="AA18" s="17"/>
      <c r="AB18" s="17"/>
      <c r="AC18" s="17"/>
      <c r="AD18" s="16"/>
      <c r="AE18" s="16"/>
      <c r="AF18" s="16"/>
      <c r="AG18" s="16"/>
      <c r="AH18" s="17"/>
      <c r="AI18" s="101"/>
      <c r="AJ18" s="17"/>
      <c r="AK18" s="17"/>
      <c r="AL18" s="17"/>
      <c r="AM18" s="18">
        <f t="shared" si="0"/>
        <v>200</v>
      </c>
      <c r="AN18" s="116">
        <f t="shared" si="1"/>
        <v>0</v>
      </c>
    </row>
    <row r="19" spans="1:41" ht="23.25" customHeight="1" x14ac:dyDescent="0.45">
      <c r="A19" s="74"/>
      <c r="B19" s="10" t="s">
        <v>164</v>
      </c>
      <c r="C19" s="34">
        <v>1020501016</v>
      </c>
      <c r="D19" s="10" t="s">
        <v>165</v>
      </c>
      <c r="E19" s="11" t="s">
        <v>61</v>
      </c>
      <c r="F19" s="11">
        <v>0</v>
      </c>
      <c r="G19" s="11"/>
      <c r="H19" s="16"/>
      <c r="I19" s="16">
        <v>100</v>
      </c>
      <c r="J19" s="101"/>
      <c r="K19" s="101"/>
      <c r="L19" s="17"/>
      <c r="M19" s="17"/>
      <c r="N19" s="17">
        <v>100</v>
      </c>
      <c r="O19" s="101">
        <v>100</v>
      </c>
      <c r="P19" s="16"/>
      <c r="Q19" s="17"/>
      <c r="R19" s="101">
        <v>150</v>
      </c>
      <c r="S19" s="17"/>
      <c r="T19" s="17"/>
      <c r="U19" s="17">
        <v>150</v>
      </c>
      <c r="V19" s="17"/>
      <c r="W19" s="101"/>
      <c r="X19" s="17"/>
      <c r="Y19" s="101">
        <f>50+100</f>
        <v>150</v>
      </c>
      <c r="Z19" s="17"/>
      <c r="AA19" s="17"/>
      <c r="AB19" s="17"/>
      <c r="AC19" s="17"/>
      <c r="AD19" s="16"/>
      <c r="AE19" s="16">
        <f>50+100</f>
        <v>150</v>
      </c>
      <c r="AF19" s="16"/>
      <c r="AG19" s="16"/>
      <c r="AH19" s="17"/>
      <c r="AI19" s="101"/>
      <c r="AJ19" s="17"/>
      <c r="AK19" s="17">
        <f>100+50</f>
        <v>150</v>
      </c>
      <c r="AL19" s="17"/>
      <c r="AM19" s="18">
        <f t="shared" si="0"/>
        <v>1050</v>
      </c>
      <c r="AN19" s="116">
        <f t="shared" si="1"/>
        <v>0</v>
      </c>
      <c r="AO19" s="194">
        <f>VLOOKUP(C19,'รับ-จ่าย ประจำวัน'!B19:BV649,73,0)</f>
        <v>4900</v>
      </c>
    </row>
    <row r="20" spans="1:41" ht="23.25" customHeight="1" x14ac:dyDescent="0.45">
      <c r="A20" s="74"/>
      <c r="B20" s="10" t="s">
        <v>170</v>
      </c>
      <c r="C20" s="34">
        <v>1024301008</v>
      </c>
      <c r="D20" s="10" t="s">
        <v>171</v>
      </c>
      <c r="E20" s="11" t="s">
        <v>61</v>
      </c>
      <c r="F20" s="11">
        <v>0</v>
      </c>
      <c r="G20" s="11"/>
      <c r="H20" s="16"/>
      <c r="I20" s="16"/>
      <c r="J20" s="17"/>
      <c r="K20" s="101"/>
      <c r="L20" s="17"/>
      <c r="M20" s="17"/>
      <c r="N20" s="17"/>
      <c r="O20" s="101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6">
        <v>300</v>
      </c>
      <c r="AE20" s="16"/>
      <c r="AF20" s="16"/>
      <c r="AG20" s="16"/>
      <c r="AH20" s="17"/>
      <c r="AI20" s="17"/>
      <c r="AJ20" s="17"/>
      <c r="AK20" s="17"/>
      <c r="AL20" s="17"/>
      <c r="AM20" s="18">
        <f t="shared" si="0"/>
        <v>300</v>
      </c>
      <c r="AN20" s="116">
        <f t="shared" si="1"/>
        <v>0</v>
      </c>
      <c r="AO20" s="194">
        <f>VLOOKUP(C20,'รับ-จ่าย ประจำวัน'!B20:BV650,73,0)</f>
        <v>4001</v>
      </c>
    </row>
    <row r="21" spans="1:41" ht="23.25" customHeight="1" x14ac:dyDescent="0.45">
      <c r="A21" s="74"/>
      <c r="B21" s="10" t="s">
        <v>172</v>
      </c>
      <c r="C21" s="34">
        <v>1020501017</v>
      </c>
      <c r="D21" s="10" t="s">
        <v>173</v>
      </c>
      <c r="E21" s="11" t="s">
        <v>61</v>
      </c>
      <c r="F21" s="11">
        <v>0</v>
      </c>
      <c r="G21" s="11"/>
      <c r="H21" s="16"/>
      <c r="I21" s="16">
        <v>100</v>
      </c>
      <c r="J21" s="101"/>
      <c r="K21" s="101"/>
      <c r="L21" s="17"/>
      <c r="M21" s="17"/>
      <c r="N21" s="17">
        <v>100</v>
      </c>
      <c r="O21" s="101"/>
      <c r="P21" s="16">
        <v>100</v>
      </c>
      <c r="Q21" s="17"/>
      <c r="R21" s="101"/>
      <c r="S21" s="17"/>
      <c r="T21" s="17"/>
      <c r="U21" s="17">
        <v>100</v>
      </c>
      <c r="V21" s="17">
        <v>100</v>
      </c>
      <c r="W21" s="101"/>
      <c r="X21" s="17"/>
      <c r="Y21" s="101"/>
      <c r="Z21" s="17"/>
      <c r="AA21" s="17"/>
      <c r="AB21" s="17"/>
      <c r="AC21" s="17"/>
      <c r="AD21" s="16">
        <v>100</v>
      </c>
      <c r="AE21" s="16"/>
      <c r="AF21" s="16"/>
      <c r="AG21" s="16"/>
      <c r="AH21" s="17"/>
      <c r="AI21" s="101"/>
      <c r="AJ21" s="17">
        <v>100</v>
      </c>
      <c r="AK21" s="17">
        <v>100</v>
      </c>
      <c r="AL21" s="17"/>
      <c r="AM21" s="18">
        <f t="shared" si="0"/>
        <v>800</v>
      </c>
      <c r="AN21" s="116">
        <f t="shared" si="1"/>
        <v>0</v>
      </c>
      <c r="AO21" s="194">
        <f>VLOOKUP(C21,'รับ-จ่าย ประจำวัน'!B21:BV651,73,0)</f>
        <v>3000</v>
      </c>
    </row>
    <row r="22" spans="1:41" ht="23.25" customHeight="1" x14ac:dyDescent="0.45">
      <c r="A22" s="74"/>
      <c r="B22" s="10" t="s">
        <v>174</v>
      </c>
      <c r="C22" s="34">
        <v>1020501018</v>
      </c>
      <c r="D22" s="10" t="s">
        <v>175</v>
      </c>
      <c r="E22" s="11" t="s">
        <v>61</v>
      </c>
      <c r="F22" s="11">
        <v>0</v>
      </c>
      <c r="G22" s="11"/>
      <c r="H22" s="16"/>
      <c r="I22" s="16"/>
      <c r="J22" s="101"/>
      <c r="K22" s="101"/>
      <c r="L22" s="17"/>
      <c r="M22" s="17"/>
      <c r="N22" s="17"/>
      <c r="O22" s="101"/>
      <c r="P22" s="16"/>
      <c r="Q22" s="17"/>
      <c r="R22" s="101"/>
      <c r="S22" s="17"/>
      <c r="T22" s="17"/>
      <c r="U22" s="17"/>
      <c r="V22" s="17"/>
      <c r="W22" s="101"/>
      <c r="X22" s="17"/>
      <c r="Y22" s="101"/>
      <c r="Z22" s="17"/>
      <c r="AA22" s="17"/>
      <c r="AB22" s="17"/>
      <c r="AC22" s="17"/>
      <c r="AD22" s="16"/>
      <c r="AE22" s="16"/>
      <c r="AF22" s="16"/>
      <c r="AG22" s="16"/>
      <c r="AH22" s="17"/>
      <c r="AI22" s="101"/>
      <c r="AJ22" s="17">
        <v>500</v>
      </c>
      <c r="AK22" s="17"/>
      <c r="AL22" s="17"/>
      <c r="AM22" s="18">
        <f t="shared" si="0"/>
        <v>500</v>
      </c>
      <c r="AN22" s="116">
        <f t="shared" si="1"/>
        <v>0</v>
      </c>
      <c r="AO22" s="194">
        <f>VLOOKUP(C22,'รับ-จ่าย ประจำวัน'!B22:BV652,73,0)</f>
        <v>13000</v>
      </c>
    </row>
    <row r="23" spans="1:41" ht="23.25" customHeight="1" x14ac:dyDescent="0.45">
      <c r="A23" s="74"/>
      <c r="B23" s="10" t="s">
        <v>176</v>
      </c>
      <c r="C23" s="34">
        <v>1020501019</v>
      </c>
      <c r="D23" s="10" t="s">
        <v>177</v>
      </c>
      <c r="E23" s="11" t="s">
        <v>61</v>
      </c>
      <c r="F23" s="11">
        <v>0</v>
      </c>
      <c r="G23" s="11"/>
      <c r="H23" s="16">
        <v>300</v>
      </c>
      <c r="I23" s="16">
        <v>600</v>
      </c>
      <c r="J23" s="101"/>
      <c r="K23" s="101">
        <v>600</v>
      </c>
      <c r="L23" s="17">
        <v>300</v>
      </c>
      <c r="M23" s="17"/>
      <c r="N23" s="17">
        <v>600</v>
      </c>
      <c r="O23" s="101">
        <v>300</v>
      </c>
      <c r="P23" s="16">
        <v>300</v>
      </c>
      <c r="Q23" s="17">
        <v>300</v>
      </c>
      <c r="R23" s="101">
        <v>300</v>
      </c>
      <c r="S23" s="17">
        <v>600</v>
      </c>
      <c r="T23" s="17"/>
      <c r="U23" s="17">
        <v>600</v>
      </c>
      <c r="V23" s="17">
        <v>600</v>
      </c>
      <c r="W23" s="101">
        <v>300</v>
      </c>
      <c r="X23" s="17"/>
      <c r="Y23" s="101">
        <v>600</v>
      </c>
      <c r="Z23" s="17">
        <v>300</v>
      </c>
      <c r="AA23" s="17"/>
      <c r="AB23" s="17">
        <v>300</v>
      </c>
      <c r="AC23" s="17">
        <v>300</v>
      </c>
      <c r="AD23" s="16">
        <v>300</v>
      </c>
      <c r="AE23" s="16">
        <v>300</v>
      </c>
      <c r="AF23" s="16">
        <v>300</v>
      </c>
      <c r="AG23" s="16">
        <v>600</v>
      </c>
      <c r="AH23" s="17"/>
      <c r="AI23" s="101">
        <v>600</v>
      </c>
      <c r="AJ23" s="17"/>
      <c r="AK23" s="17">
        <v>600</v>
      </c>
      <c r="AL23" s="17"/>
      <c r="AM23" s="18">
        <f t="shared" si="0"/>
        <v>9900</v>
      </c>
      <c r="AN23" s="116">
        <f t="shared" si="1"/>
        <v>0</v>
      </c>
      <c r="AO23" s="194">
        <f>VLOOKUP(C23,'รับ-จ่าย ประจำวัน'!B23:BV653,73,0)</f>
        <v>24300</v>
      </c>
    </row>
    <row r="24" spans="1:41" ht="23.25" customHeight="1" x14ac:dyDescent="0.45">
      <c r="A24" s="11"/>
      <c r="B24" s="34"/>
      <c r="C24" s="34">
        <v>1020501038</v>
      </c>
      <c r="D24" s="10" t="s">
        <v>1798</v>
      </c>
      <c r="E24" s="28" t="s">
        <v>61</v>
      </c>
      <c r="F24" s="11">
        <v>0</v>
      </c>
      <c r="G24" s="11"/>
      <c r="H24" s="16">
        <v>300</v>
      </c>
      <c r="I24" s="16">
        <v>600</v>
      </c>
      <c r="J24" s="17"/>
      <c r="K24" s="101">
        <v>300</v>
      </c>
      <c r="L24" s="17">
        <v>300</v>
      </c>
      <c r="M24" s="17"/>
      <c r="N24" s="17">
        <v>300</v>
      </c>
      <c r="O24" s="101">
        <v>600</v>
      </c>
      <c r="P24" s="16">
        <v>300</v>
      </c>
      <c r="Q24" s="17">
        <v>300</v>
      </c>
      <c r="R24" s="17">
        <v>300</v>
      </c>
      <c r="S24" s="17">
        <v>300</v>
      </c>
      <c r="T24" s="17"/>
      <c r="U24" s="17">
        <v>300</v>
      </c>
      <c r="V24" s="17">
        <v>600</v>
      </c>
      <c r="W24" s="17">
        <f>300+300</f>
        <v>600</v>
      </c>
      <c r="X24" s="17"/>
      <c r="Y24" s="17">
        <v>300</v>
      </c>
      <c r="Z24" s="17">
        <v>300</v>
      </c>
      <c r="AA24" s="17"/>
      <c r="AB24" s="17">
        <v>300</v>
      </c>
      <c r="AC24" s="17">
        <v>300</v>
      </c>
      <c r="AD24" s="16">
        <v>600</v>
      </c>
      <c r="AE24" s="16">
        <v>300</v>
      </c>
      <c r="AF24" s="16">
        <v>300</v>
      </c>
      <c r="AG24" s="16"/>
      <c r="AH24" s="17"/>
      <c r="AI24" s="17">
        <v>600</v>
      </c>
      <c r="AJ24" s="17">
        <v>300</v>
      </c>
      <c r="AK24" s="17">
        <v>300</v>
      </c>
      <c r="AL24" s="17"/>
      <c r="AM24" s="18">
        <f t="shared" si="0"/>
        <v>8700</v>
      </c>
      <c r="AN24" s="116">
        <f t="shared" si="1"/>
        <v>0</v>
      </c>
      <c r="AO24" s="194">
        <f>VLOOKUP(C24,'รับ-จ่าย ประจำวัน'!B24:BV654,73,0)</f>
        <v>36900</v>
      </c>
    </row>
    <row r="25" spans="1:41" ht="23.25" customHeight="1" x14ac:dyDescent="0.45">
      <c r="A25" s="74"/>
      <c r="B25" s="10" t="s">
        <v>178</v>
      </c>
      <c r="C25" s="34">
        <v>1020501020</v>
      </c>
      <c r="D25" s="10" t="s">
        <v>179</v>
      </c>
      <c r="E25" s="11" t="s">
        <v>61</v>
      </c>
      <c r="F25" s="11">
        <v>0</v>
      </c>
      <c r="G25" s="11"/>
      <c r="H25" s="16">
        <v>600</v>
      </c>
      <c r="I25" s="16">
        <v>800</v>
      </c>
      <c r="J25" s="101"/>
      <c r="K25" s="101">
        <v>500</v>
      </c>
      <c r="L25" s="17">
        <v>1200</v>
      </c>
      <c r="M25" s="17"/>
      <c r="N25" s="17">
        <v>600</v>
      </c>
      <c r="O25" s="101">
        <v>600</v>
      </c>
      <c r="P25" s="16">
        <v>500</v>
      </c>
      <c r="Q25" s="17">
        <v>700</v>
      </c>
      <c r="R25" s="101">
        <v>800</v>
      </c>
      <c r="S25" s="17">
        <v>500</v>
      </c>
      <c r="T25" s="17"/>
      <c r="U25" s="17">
        <v>500</v>
      </c>
      <c r="V25" s="17">
        <v>700</v>
      </c>
      <c r="W25" s="101">
        <v>700</v>
      </c>
      <c r="X25" s="17"/>
      <c r="Y25" s="101">
        <v>500</v>
      </c>
      <c r="Z25" s="17">
        <v>900</v>
      </c>
      <c r="AA25" s="17"/>
      <c r="AB25" s="17">
        <v>700</v>
      </c>
      <c r="AC25" s="17">
        <v>700</v>
      </c>
      <c r="AD25" s="16">
        <v>300</v>
      </c>
      <c r="AE25" s="16">
        <v>500</v>
      </c>
      <c r="AF25" s="16">
        <v>600</v>
      </c>
      <c r="AG25" s="16">
        <v>1300</v>
      </c>
      <c r="AH25" s="17"/>
      <c r="AI25" s="101">
        <v>400</v>
      </c>
      <c r="AJ25" s="17">
        <v>700</v>
      </c>
      <c r="AK25" s="17">
        <v>300</v>
      </c>
      <c r="AL25" s="17"/>
      <c r="AM25" s="18">
        <f t="shared" si="0"/>
        <v>15600</v>
      </c>
      <c r="AN25" s="116">
        <f t="shared" si="1"/>
        <v>0</v>
      </c>
      <c r="AO25" s="194">
        <f>VLOOKUP(C25,'รับ-จ่าย ประจำวัน'!B25:BV655,73,0)</f>
        <v>36260</v>
      </c>
    </row>
    <row r="26" spans="1:41" ht="25.5" customHeight="1" x14ac:dyDescent="0.45">
      <c r="A26" s="74"/>
      <c r="B26" s="10" t="s">
        <v>184</v>
      </c>
      <c r="C26" s="34">
        <v>1020501021</v>
      </c>
      <c r="D26" s="10" t="s">
        <v>1794</v>
      </c>
      <c r="E26" s="11" t="s">
        <v>61</v>
      </c>
      <c r="F26" s="11">
        <v>0</v>
      </c>
      <c r="G26" s="11"/>
      <c r="H26" s="16"/>
      <c r="I26" s="16"/>
      <c r="J26" s="17"/>
      <c r="K26" s="101"/>
      <c r="L26" s="17"/>
      <c r="M26" s="17"/>
      <c r="N26" s="17"/>
      <c r="O26" s="101"/>
      <c r="P26" s="16"/>
      <c r="Q26" s="17"/>
      <c r="R26" s="101"/>
      <c r="S26" s="17"/>
      <c r="T26" s="17"/>
      <c r="U26" s="17"/>
      <c r="V26" s="17"/>
      <c r="W26" s="101"/>
      <c r="X26" s="17"/>
      <c r="Y26" s="101">
        <v>100</v>
      </c>
      <c r="Z26" s="17"/>
      <c r="AA26" s="17"/>
      <c r="AB26" s="17"/>
      <c r="AC26" s="17"/>
      <c r="AD26" s="16"/>
      <c r="AE26" s="16"/>
      <c r="AF26" s="16"/>
      <c r="AG26" s="16"/>
      <c r="AH26" s="17"/>
      <c r="AI26" s="101"/>
      <c r="AJ26" s="17"/>
      <c r="AK26" s="17"/>
      <c r="AL26" s="17"/>
      <c r="AM26" s="18">
        <f t="shared" si="0"/>
        <v>100</v>
      </c>
      <c r="AN26" s="116">
        <f t="shared" si="1"/>
        <v>0</v>
      </c>
      <c r="AO26" s="194">
        <f>VLOOKUP(C26,'รับ-จ่าย ประจำวัน'!B28:BV658,73,0)</f>
        <v>15300</v>
      </c>
    </row>
    <row r="27" spans="1:41" ht="23.25" customHeight="1" x14ac:dyDescent="0.45">
      <c r="A27" s="74"/>
      <c r="B27" s="10" t="s">
        <v>186</v>
      </c>
      <c r="C27" s="34">
        <v>1020501022</v>
      </c>
      <c r="D27" s="10" t="s">
        <v>1793</v>
      </c>
      <c r="E27" s="11" t="s">
        <v>61</v>
      </c>
      <c r="F27" s="11">
        <v>0</v>
      </c>
      <c r="G27" s="11"/>
      <c r="H27" s="16"/>
      <c r="I27" s="16"/>
      <c r="J27" s="101"/>
      <c r="K27" s="101"/>
      <c r="L27" s="17">
        <v>200</v>
      </c>
      <c r="M27" s="17"/>
      <c r="N27" s="17"/>
      <c r="O27" s="101"/>
      <c r="P27" s="16"/>
      <c r="Q27" s="17"/>
      <c r="R27" s="101">
        <v>200</v>
      </c>
      <c r="S27" s="17"/>
      <c r="T27" s="17"/>
      <c r="U27" s="17"/>
      <c r="V27" s="17">
        <v>200</v>
      </c>
      <c r="W27" s="101">
        <v>200</v>
      </c>
      <c r="X27" s="17"/>
      <c r="Y27" s="101"/>
      <c r="Z27" s="17"/>
      <c r="AA27" s="17"/>
      <c r="AB27" s="17"/>
      <c r="AC27" s="17"/>
      <c r="AD27" s="16"/>
      <c r="AE27" s="16">
        <v>200</v>
      </c>
      <c r="AF27" s="16"/>
      <c r="AG27" s="16"/>
      <c r="AH27" s="17"/>
      <c r="AI27" s="101">
        <f>100+100</f>
        <v>200</v>
      </c>
      <c r="AJ27" s="17"/>
      <c r="AK27" s="17"/>
      <c r="AL27" s="17"/>
      <c r="AM27" s="18">
        <f t="shared" si="0"/>
        <v>1200</v>
      </c>
      <c r="AN27" s="116">
        <f t="shared" si="1"/>
        <v>0</v>
      </c>
      <c r="AO27" s="194">
        <f>VLOOKUP(C27,'รับ-จ่าย ประจำวัน'!B27:BV657,73,0)</f>
        <v>11087</v>
      </c>
    </row>
    <row r="28" spans="1:41" ht="23.25" customHeight="1" x14ac:dyDescent="0.45">
      <c r="A28" s="74"/>
      <c r="B28" s="10" t="s">
        <v>192</v>
      </c>
      <c r="C28" s="34">
        <v>1020501023</v>
      </c>
      <c r="D28" s="10" t="s">
        <v>193</v>
      </c>
      <c r="E28" s="11" t="s">
        <v>61</v>
      </c>
      <c r="F28" s="11">
        <v>0</v>
      </c>
      <c r="G28" s="11"/>
      <c r="H28" s="16"/>
      <c r="I28" s="16"/>
      <c r="J28" s="17"/>
      <c r="K28" s="101"/>
      <c r="L28" s="17"/>
      <c r="M28" s="17"/>
      <c r="N28" s="17">
        <v>100</v>
      </c>
      <c r="O28" s="101"/>
      <c r="P28" s="16"/>
      <c r="Q28" s="17"/>
      <c r="R28" s="17"/>
      <c r="S28" s="17"/>
      <c r="T28" s="17"/>
      <c r="U28" s="17"/>
      <c r="V28" s="17"/>
      <c r="W28" s="101"/>
      <c r="X28" s="17"/>
      <c r="Y28" s="101"/>
      <c r="Z28" s="17"/>
      <c r="AA28" s="17"/>
      <c r="AB28" s="17"/>
      <c r="AC28" s="17"/>
      <c r="AD28" s="16"/>
      <c r="AE28" s="16"/>
      <c r="AF28" s="16"/>
      <c r="AG28" s="16"/>
      <c r="AH28" s="17"/>
      <c r="AI28" s="101"/>
      <c r="AJ28" s="17"/>
      <c r="AK28" s="17"/>
      <c r="AL28" s="17"/>
      <c r="AM28" s="18">
        <f t="shared" si="0"/>
        <v>100</v>
      </c>
      <c r="AN28" s="116">
        <f t="shared" si="1"/>
        <v>0</v>
      </c>
      <c r="AO28" s="194">
        <f>VLOOKUP(C28,'รับ-จ่าย ประจำวัน'!B28:BV658,73,0)</f>
        <v>2550</v>
      </c>
    </row>
    <row r="29" spans="1:41" ht="23.25" customHeight="1" x14ac:dyDescent="0.45">
      <c r="A29" s="74"/>
      <c r="B29" s="10" t="s">
        <v>204</v>
      </c>
      <c r="C29" s="34">
        <v>1020501024</v>
      </c>
      <c r="D29" s="10" t="s">
        <v>1681</v>
      </c>
      <c r="E29" s="11" t="s">
        <v>61</v>
      </c>
      <c r="F29" s="11">
        <v>0</v>
      </c>
      <c r="G29" s="11"/>
      <c r="H29" s="16"/>
      <c r="I29" s="16"/>
      <c r="J29" s="17"/>
      <c r="K29" s="101"/>
      <c r="L29" s="17"/>
      <c r="M29" s="17"/>
      <c r="N29" s="17"/>
      <c r="O29" s="101"/>
      <c r="P29" s="16"/>
      <c r="Q29" s="17"/>
      <c r="R29" s="17"/>
      <c r="S29" s="17"/>
      <c r="T29" s="17"/>
      <c r="U29" s="17"/>
      <c r="V29" s="17"/>
      <c r="W29" s="101"/>
      <c r="X29" s="17"/>
      <c r="Y29" s="17"/>
      <c r="Z29" s="17"/>
      <c r="AA29" s="17"/>
      <c r="AB29" s="17"/>
      <c r="AC29" s="17"/>
      <c r="AD29" s="16"/>
      <c r="AE29" s="16"/>
      <c r="AF29" s="16"/>
      <c r="AG29" s="16">
        <v>100</v>
      </c>
      <c r="AH29" s="17"/>
      <c r="AI29" s="101"/>
      <c r="AJ29" s="17"/>
      <c r="AK29" s="17"/>
      <c r="AL29" s="17"/>
      <c r="AM29" s="18">
        <f t="shared" si="0"/>
        <v>100</v>
      </c>
      <c r="AN29" s="116">
        <f t="shared" si="1"/>
        <v>0</v>
      </c>
      <c r="AO29" s="194">
        <f>VLOOKUP(C29,'รับ-จ่าย ประจำวัน'!B29:BV659,73,0)</f>
        <v>2500</v>
      </c>
    </row>
    <row r="30" spans="1:41" ht="23.25" hidden="1" customHeight="1" x14ac:dyDescent="0.45">
      <c r="A30" s="74"/>
      <c r="B30" s="19" t="s">
        <v>206</v>
      </c>
      <c r="C30" s="167">
        <v>1020501025</v>
      </c>
      <c r="D30" s="19" t="s">
        <v>207</v>
      </c>
      <c r="E30" s="11" t="s">
        <v>61</v>
      </c>
      <c r="F30" s="11">
        <v>0</v>
      </c>
      <c r="G30" s="11"/>
      <c r="H30" s="16"/>
      <c r="I30" s="16"/>
      <c r="J30" s="17"/>
      <c r="K30" s="101"/>
      <c r="L30" s="17"/>
      <c r="M30" s="17"/>
      <c r="N30" s="17"/>
      <c r="O30" s="101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6"/>
      <c r="AE30" s="16"/>
      <c r="AF30" s="16"/>
      <c r="AG30" s="16"/>
      <c r="AH30" s="17"/>
      <c r="AI30" s="17"/>
      <c r="AJ30" s="17"/>
      <c r="AK30" s="17"/>
      <c r="AL30" s="17"/>
      <c r="AM30" s="18">
        <f t="shared" ref="AM30:AM45" si="2">H30+I30+J30+K30+L30+M30+N30+O30+P30+Q30+R30+S30+T30+U30+V30+W30+X30+Y30+Z30+AA30+AB30+AC30+AD30+AE30+AF30+AG30+AH30+AI30+AJ30+AK30+AL30</f>
        <v>0</v>
      </c>
      <c r="AN30" s="116">
        <f t="shared" ref="AN30:AN45" si="3">AM30*F30</f>
        <v>0</v>
      </c>
    </row>
    <row r="31" spans="1:41" ht="23.25" hidden="1" customHeight="1" x14ac:dyDescent="0.45">
      <c r="A31" s="74"/>
      <c r="B31" s="10" t="s">
        <v>215</v>
      </c>
      <c r="C31" s="34" t="s">
        <v>215</v>
      </c>
      <c r="D31" s="10" t="s">
        <v>216</v>
      </c>
      <c r="E31" s="11" t="s">
        <v>61</v>
      </c>
      <c r="F31" s="11">
        <v>0</v>
      </c>
      <c r="G31" s="11"/>
      <c r="H31" s="16"/>
      <c r="I31" s="16"/>
      <c r="J31" s="17"/>
      <c r="K31" s="101"/>
      <c r="L31" s="17"/>
      <c r="M31" s="17"/>
      <c r="N31" s="17"/>
      <c r="O31" s="101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6"/>
      <c r="AE31" s="16"/>
      <c r="AF31" s="16"/>
      <c r="AG31" s="16"/>
      <c r="AH31" s="17"/>
      <c r="AI31" s="17"/>
      <c r="AJ31" s="17"/>
      <c r="AK31" s="17"/>
      <c r="AL31" s="17"/>
      <c r="AM31" s="18">
        <f t="shared" si="2"/>
        <v>0</v>
      </c>
      <c r="AN31" s="116">
        <f t="shared" si="3"/>
        <v>0</v>
      </c>
    </row>
    <row r="32" spans="1:41" ht="23.25" hidden="1" customHeight="1" x14ac:dyDescent="0.45">
      <c r="A32" s="74"/>
      <c r="B32" s="21" t="s">
        <v>225</v>
      </c>
      <c r="C32" s="114" t="s">
        <v>225</v>
      </c>
      <c r="D32" s="21" t="s">
        <v>1628</v>
      </c>
      <c r="E32" s="11" t="s">
        <v>61</v>
      </c>
      <c r="F32" s="11">
        <v>0</v>
      </c>
      <c r="G32" s="11"/>
      <c r="H32" s="16"/>
      <c r="I32" s="16"/>
      <c r="J32" s="17"/>
      <c r="K32" s="101"/>
      <c r="L32" s="17"/>
      <c r="M32" s="17"/>
      <c r="N32" s="17"/>
      <c r="O32" s="101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6"/>
      <c r="AE32" s="16"/>
      <c r="AF32" s="16"/>
      <c r="AG32" s="16"/>
      <c r="AH32" s="17"/>
      <c r="AI32" s="17"/>
      <c r="AJ32" s="17"/>
      <c r="AK32" s="17"/>
      <c r="AL32" s="17"/>
      <c r="AM32" s="18">
        <f t="shared" si="2"/>
        <v>0</v>
      </c>
      <c r="AN32" s="116">
        <f t="shared" si="3"/>
        <v>0</v>
      </c>
    </row>
    <row r="33" spans="1:41" ht="23.25" hidden="1" customHeight="1" x14ac:dyDescent="0.45">
      <c r="A33" s="74"/>
      <c r="B33" s="10" t="s">
        <v>228</v>
      </c>
      <c r="C33" s="34">
        <v>1020501027</v>
      </c>
      <c r="D33" s="10" t="s">
        <v>1614</v>
      </c>
      <c r="E33" s="11" t="s">
        <v>61</v>
      </c>
      <c r="F33" s="11">
        <v>0</v>
      </c>
      <c r="G33" s="11"/>
      <c r="H33" s="16"/>
      <c r="I33" s="16"/>
      <c r="J33" s="17"/>
      <c r="K33" s="101"/>
      <c r="L33" s="17"/>
      <c r="M33" s="17"/>
      <c r="N33" s="17"/>
      <c r="O33" s="101"/>
      <c r="P33" s="16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6"/>
      <c r="AE33" s="16"/>
      <c r="AF33" s="16"/>
      <c r="AG33" s="16"/>
      <c r="AH33" s="17"/>
      <c r="AI33" s="17"/>
      <c r="AJ33" s="17"/>
      <c r="AK33" s="17"/>
      <c r="AL33" s="17"/>
      <c r="AM33" s="18">
        <f t="shared" si="2"/>
        <v>0</v>
      </c>
      <c r="AN33" s="116">
        <f t="shared" si="3"/>
        <v>0</v>
      </c>
      <c r="AO33" s="194">
        <f>VLOOKUP(C33,'รับ-จ่าย ประจำวัน'!B44:BV674,73,0)</f>
        <v>1470</v>
      </c>
    </row>
    <row r="34" spans="1:41" ht="23.25" hidden="1" customHeight="1" x14ac:dyDescent="0.45">
      <c r="A34" s="74"/>
      <c r="B34" s="10" t="s">
        <v>230</v>
      </c>
      <c r="C34" s="34">
        <v>1020501028</v>
      </c>
      <c r="D34" s="10" t="s">
        <v>231</v>
      </c>
      <c r="E34" s="11" t="s">
        <v>61</v>
      </c>
      <c r="F34" s="11">
        <v>0</v>
      </c>
      <c r="G34" s="11"/>
      <c r="H34" s="16"/>
      <c r="I34" s="16"/>
      <c r="J34" s="101"/>
      <c r="K34" s="101"/>
      <c r="L34" s="17"/>
      <c r="M34" s="17"/>
      <c r="N34" s="17"/>
      <c r="O34" s="101"/>
      <c r="P34" s="16"/>
      <c r="Q34" s="17"/>
      <c r="R34" s="101"/>
      <c r="S34" s="17"/>
      <c r="T34" s="17"/>
      <c r="U34" s="17"/>
      <c r="V34" s="17"/>
      <c r="W34" s="101"/>
      <c r="X34" s="17"/>
      <c r="Y34" s="101"/>
      <c r="Z34" s="17"/>
      <c r="AA34" s="17"/>
      <c r="AB34" s="17"/>
      <c r="AC34" s="17"/>
      <c r="AD34" s="16"/>
      <c r="AE34" s="16"/>
      <c r="AF34" s="16"/>
      <c r="AG34" s="16"/>
      <c r="AH34" s="17"/>
      <c r="AI34" s="101"/>
      <c r="AJ34" s="17"/>
      <c r="AK34" s="17"/>
      <c r="AL34" s="17"/>
      <c r="AM34" s="18">
        <f t="shared" si="2"/>
        <v>0</v>
      </c>
      <c r="AN34" s="116">
        <f t="shared" si="3"/>
        <v>0</v>
      </c>
    </row>
    <row r="35" spans="1:41" ht="23.25" customHeight="1" x14ac:dyDescent="0.45">
      <c r="A35" s="74"/>
      <c r="B35" s="10" t="s">
        <v>232</v>
      </c>
      <c r="C35" s="34">
        <v>1020501029</v>
      </c>
      <c r="D35" s="10" t="s">
        <v>1423</v>
      </c>
      <c r="E35" s="11" t="s">
        <v>61</v>
      </c>
      <c r="F35" s="11">
        <v>0</v>
      </c>
      <c r="G35" s="11"/>
      <c r="H35" s="16">
        <v>300</v>
      </c>
      <c r="I35" s="16"/>
      <c r="J35" s="17"/>
      <c r="K35" s="101"/>
      <c r="L35" s="17"/>
      <c r="M35" s="17"/>
      <c r="N35" s="17"/>
      <c r="O35" s="101"/>
      <c r="P35" s="16"/>
      <c r="Q35" s="17"/>
      <c r="R35" s="101"/>
      <c r="S35" s="17"/>
      <c r="T35" s="17"/>
      <c r="U35" s="17"/>
      <c r="V35" s="17"/>
      <c r="W35" s="17"/>
      <c r="X35" s="17"/>
      <c r="Y35" s="101"/>
      <c r="Z35" s="17"/>
      <c r="AA35" s="17"/>
      <c r="AB35" s="17">
        <v>300</v>
      </c>
      <c r="AC35" s="17">
        <v>300</v>
      </c>
      <c r="AD35" s="16"/>
      <c r="AE35" s="16"/>
      <c r="AF35" s="16">
        <v>300</v>
      </c>
      <c r="AG35" s="16"/>
      <c r="AH35" s="17"/>
      <c r="AI35" s="101"/>
      <c r="AJ35" s="17"/>
      <c r="AK35" s="17"/>
      <c r="AL35" s="17"/>
      <c r="AM35" s="18">
        <f t="shared" si="2"/>
        <v>1200</v>
      </c>
      <c r="AN35" s="116">
        <f t="shared" si="3"/>
        <v>0</v>
      </c>
      <c r="AO35" s="194">
        <f>VLOOKUP(C35,'รับ-จ่าย ประจำวัน'!B35:BV665,73,0)</f>
        <v>7193</v>
      </c>
    </row>
    <row r="36" spans="1:41" ht="23.25" hidden="1" customHeight="1" x14ac:dyDescent="0.45">
      <c r="A36" s="74"/>
      <c r="B36" s="10" t="s">
        <v>235</v>
      </c>
      <c r="C36" s="34" t="s">
        <v>235</v>
      </c>
      <c r="D36" s="10" t="s">
        <v>236</v>
      </c>
      <c r="E36" s="11" t="s">
        <v>61</v>
      </c>
      <c r="F36" s="11">
        <v>0</v>
      </c>
      <c r="G36" s="11"/>
      <c r="H36" s="16"/>
      <c r="I36" s="16"/>
      <c r="J36" s="17"/>
      <c r="K36" s="101"/>
      <c r="L36" s="17"/>
      <c r="M36" s="17"/>
      <c r="N36" s="17"/>
      <c r="O36" s="101"/>
      <c r="P36" s="16"/>
      <c r="Q36" s="17"/>
      <c r="R36" s="101"/>
      <c r="S36" s="17"/>
      <c r="T36" s="17"/>
      <c r="U36" s="17"/>
      <c r="V36" s="17"/>
      <c r="W36" s="17"/>
      <c r="X36" s="17"/>
      <c r="Y36" s="101"/>
      <c r="Z36" s="17"/>
      <c r="AA36" s="17"/>
      <c r="AB36" s="17"/>
      <c r="AC36" s="17"/>
      <c r="AD36" s="16"/>
      <c r="AE36" s="16"/>
      <c r="AF36" s="16"/>
      <c r="AG36" s="16"/>
      <c r="AH36" s="17"/>
      <c r="AI36" s="17"/>
      <c r="AJ36" s="17"/>
      <c r="AK36" s="17"/>
      <c r="AL36" s="17"/>
      <c r="AM36" s="18">
        <f t="shared" si="2"/>
        <v>0</v>
      </c>
      <c r="AN36" s="116">
        <f t="shared" si="3"/>
        <v>0</v>
      </c>
    </row>
    <row r="37" spans="1:41" ht="23.25" customHeight="1" x14ac:dyDescent="0.45">
      <c r="A37" s="74"/>
      <c r="B37" s="10" t="s">
        <v>237</v>
      </c>
      <c r="C37" s="34">
        <v>1020501030</v>
      </c>
      <c r="D37" s="10" t="s">
        <v>1824</v>
      </c>
      <c r="E37" s="11" t="s">
        <v>61</v>
      </c>
      <c r="F37" s="11">
        <v>0</v>
      </c>
      <c r="G37" s="11"/>
      <c r="H37" s="16">
        <v>200</v>
      </c>
      <c r="I37" s="16"/>
      <c r="J37" s="17"/>
      <c r="K37" s="101">
        <v>200</v>
      </c>
      <c r="L37" s="17"/>
      <c r="M37" s="17"/>
      <c r="N37" s="17">
        <v>200</v>
      </c>
      <c r="O37" s="101"/>
      <c r="P37" s="16">
        <v>200</v>
      </c>
      <c r="Q37" s="17"/>
      <c r="R37" s="101">
        <v>200</v>
      </c>
      <c r="S37" s="17">
        <v>200</v>
      </c>
      <c r="T37" s="17"/>
      <c r="U37" s="17"/>
      <c r="V37" s="17">
        <v>200</v>
      </c>
      <c r="W37" s="101"/>
      <c r="X37" s="17"/>
      <c r="Y37" s="101">
        <v>200</v>
      </c>
      <c r="Z37" s="17"/>
      <c r="AA37" s="17"/>
      <c r="AB37" s="17">
        <v>200</v>
      </c>
      <c r="AC37" s="17"/>
      <c r="AD37" s="16">
        <v>200</v>
      </c>
      <c r="AE37" s="16"/>
      <c r="AF37" s="16"/>
      <c r="AG37" s="16"/>
      <c r="AH37" s="17"/>
      <c r="AI37" s="101">
        <v>200</v>
      </c>
      <c r="AJ37" s="17"/>
      <c r="AK37" s="17">
        <v>200</v>
      </c>
      <c r="AL37" s="17"/>
      <c r="AM37" s="18">
        <f t="shared" si="2"/>
        <v>2400</v>
      </c>
      <c r="AN37" s="116">
        <f t="shared" si="3"/>
        <v>0</v>
      </c>
      <c r="AO37" s="194">
        <f>VLOOKUP(C37,'รับ-จ่าย ประจำวัน'!B37:BV667,73,0)</f>
        <v>4600</v>
      </c>
    </row>
    <row r="38" spans="1:41" ht="23.25" customHeight="1" x14ac:dyDescent="0.45">
      <c r="A38" s="74"/>
      <c r="B38" s="10" t="s">
        <v>243</v>
      </c>
      <c r="C38" s="34">
        <v>1020501031</v>
      </c>
      <c r="D38" s="10" t="s">
        <v>244</v>
      </c>
      <c r="E38" s="11" t="s">
        <v>61</v>
      </c>
      <c r="F38" s="11">
        <v>0</v>
      </c>
      <c r="G38" s="11"/>
      <c r="H38" s="16">
        <v>300</v>
      </c>
      <c r="I38" s="16"/>
      <c r="J38" s="17"/>
      <c r="K38" s="101"/>
      <c r="L38" s="17"/>
      <c r="M38" s="17"/>
      <c r="N38" s="17"/>
      <c r="O38" s="101"/>
      <c r="P38" s="16"/>
      <c r="Q38" s="17"/>
      <c r="R38" s="17"/>
      <c r="S38" s="17"/>
      <c r="T38" s="17"/>
      <c r="U38" s="17"/>
      <c r="V38" s="17"/>
      <c r="W38" s="101"/>
      <c r="X38" s="17"/>
      <c r="Y38" s="101"/>
      <c r="Z38" s="17"/>
      <c r="AA38" s="17"/>
      <c r="AB38" s="17"/>
      <c r="AC38" s="17"/>
      <c r="AD38" s="16"/>
      <c r="AE38" s="16"/>
      <c r="AF38" s="16"/>
      <c r="AG38" s="16"/>
      <c r="AH38" s="17"/>
      <c r="AI38" s="101"/>
      <c r="AJ38" s="17"/>
      <c r="AK38" s="17">
        <v>300</v>
      </c>
      <c r="AL38" s="17"/>
      <c r="AM38" s="18">
        <f t="shared" si="2"/>
        <v>600</v>
      </c>
      <c r="AN38" s="116">
        <f t="shared" si="3"/>
        <v>0</v>
      </c>
      <c r="AO38" s="194">
        <f>VLOOKUP(C38,'รับ-จ่าย ประจำวัน'!B49:BV679,73,0)</f>
        <v>5700</v>
      </c>
    </row>
    <row r="39" spans="1:41" ht="23.25" hidden="1" customHeight="1" x14ac:dyDescent="0.45">
      <c r="A39" s="74"/>
      <c r="B39" s="10" t="s">
        <v>257</v>
      </c>
      <c r="C39" s="34" t="s">
        <v>257</v>
      </c>
      <c r="D39" s="10" t="s">
        <v>258</v>
      </c>
      <c r="E39" s="11" t="s">
        <v>61</v>
      </c>
      <c r="F39" s="11">
        <v>0</v>
      </c>
      <c r="G39" s="11"/>
      <c r="H39" s="16"/>
      <c r="I39" s="16"/>
      <c r="J39" s="17"/>
      <c r="K39" s="101"/>
      <c r="L39" s="17"/>
      <c r="M39" s="17"/>
      <c r="N39" s="17"/>
      <c r="O39" s="101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6"/>
      <c r="AE39" s="16"/>
      <c r="AF39" s="16"/>
      <c r="AG39" s="16"/>
      <c r="AH39" s="17"/>
      <c r="AI39" s="17"/>
      <c r="AJ39" s="17"/>
      <c r="AK39" s="17"/>
      <c r="AL39" s="17"/>
      <c r="AM39" s="18">
        <f t="shared" si="2"/>
        <v>0</v>
      </c>
      <c r="AN39" s="116">
        <f t="shared" si="3"/>
        <v>0</v>
      </c>
    </row>
    <row r="40" spans="1:41" ht="23.25" hidden="1" customHeight="1" x14ac:dyDescent="0.45">
      <c r="A40" s="74"/>
      <c r="B40" s="10" t="s">
        <v>259</v>
      </c>
      <c r="C40" s="34" t="s">
        <v>259</v>
      </c>
      <c r="D40" s="10" t="s">
        <v>260</v>
      </c>
      <c r="E40" s="11" t="s">
        <v>61</v>
      </c>
      <c r="F40" s="11">
        <v>0</v>
      </c>
      <c r="G40" s="11"/>
      <c r="H40" s="16"/>
      <c r="I40" s="16"/>
      <c r="J40" s="17"/>
      <c r="K40" s="101"/>
      <c r="L40" s="17"/>
      <c r="M40" s="17"/>
      <c r="N40" s="17"/>
      <c r="O40" s="101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6"/>
      <c r="AE40" s="16"/>
      <c r="AF40" s="16"/>
      <c r="AG40" s="16"/>
      <c r="AH40" s="17"/>
      <c r="AI40" s="17"/>
      <c r="AJ40" s="17"/>
      <c r="AK40" s="17"/>
      <c r="AL40" s="17"/>
      <c r="AM40" s="18">
        <f t="shared" si="2"/>
        <v>0</v>
      </c>
      <c r="AN40" s="116">
        <f t="shared" si="3"/>
        <v>0</v>
      </c>
    </row>
    <row r="41" spans="1:41" ht="23.25" hidden="1" customHeight="1" x14ac:dyDescent="0.45">
      <c r="A41" s="74"/>
      <c r="B41" s="10" t="s">
        <v>268</v>
      </c>
      <c r="C41" s="34" t="s">
        <v>268</v>
      </c>
      <c r="D41" s="10" t="s">
        <v>269</v>
      </c>
      <c r="E41" s="11" t="s">
        <v>61</v>
      </c>
      <c r="F41" s="11">
        <v>0</v>
      </c>
      <c r="G41" s="11"/>
      <c r="H41" s="16"/>
      <c r="I41" s="16"/>
      <c r="J41" s="17"/>
      <c r="K41" s="101"/>
      <c r="L41" s="17"/>
      <c r="M41" s="17"/>
      <c r="N41" s="17"/>
      <c r="O41" s="101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6"/>
      <c r="AE41" s="16"/>
      <c r="AF41" s="16"/>
      <c r="AG41" s="16"/>
      <c r="AH41" s="17"/>
      <c r="AI41" s="17"/>
      <c r="AJ41" s="17"/>
      <c r="AK41" s="17"/>
      <c r="AL41" s="17"/>
      <c r="AM41" s="18">
        <f t="shared" si="2"/>
        <v>0</v>
      </c>
      <c r="AN41" s="116">
        <f t="shared" si="3"/>
        <v>0</v>
      </c>
    </row>
    <row r="42" spans="1:41" ht="23.25" hidden="1" customHeight="1" x14ac:dyDescent="0.45">
      <c r="A42" s="74"/>
      <c r="B42" s="10" t="s">
        <v>270</v>
      </c>
      <c r="C42" s="34" t="s">
        <v>270</v>
      </c>
      <c r="D42" s="10" t="s">
        <v>271</v>
      </c>
      <c r="E42" s="11" t="s">
        <v>61</v>
      </c>
      <c r="F42" s="11">
        <v>0</v>
      </c>
      <c r="G42" s="11"/>
      <c r="H42" s="16"/>
      <c r="I42" s="16"/>
      <c r="J42" s="17"/>
      <c r="K42" s="101"/>
      <c r="L42" s="17"/>
      <c r="M42" s="17"/>
      <c r="N42" s="17"/>
      <c r="O42" s="101"/>
      <c r="P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6"/>
      <c r="AE42" s="16"/>
      <c r="AF42" s="16"/>
      <c r="AG42" s="16"/>
      <c r="AH42" s="17"/>
      <c r="AI42" s="17"/>
      <c r="AJ42" s="17"/>
      <c r="AK42" s="17"/>
      <c r="AL42" s="17"/>
      <c r="AM42" s="18">
        <f t="shared" si="2"/>
        <v>0</v>
      </c>
      <c r="AN42" s="116">
        <f t="shared" si="3"/>
        <v>0</v>
      </c>
    </row>
    <row r="43" spans="1:41" ht="23.25" hidden="1" customHeight="1" x14ac:dyDescent="0.45">
      <c r="A43" s="74"/>
      <c r="B43" s="10" t="s">
        <v>272</v>
      </c>
      <c r="C43" s="34" t="s">
        <v>272</v>
      </c>
      <c r="D43" s="10" t="s">
        <v>273</v>
      </c>
      <c r="E43" s="11" t="s">
        <v>61</v>
      </c>
      <c r="F43" s="11">
        <v>0</v>
      </c>
      <c r="G43" s="11"/>
      <c r="H43" s="16"/>
      <c r="I43" s="16"/>
      <c r="J43" s="17"/>
      <c r="K43" s="101"/>
      <c r="L43" s="17"/>
      <c r="M43" s="17"/>
      <c r="N43" s="17"/>
      <c r="O43" s="101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6"/>
      <c r="AE43" s="16"/>
      <c r="AF43" s="16"/>
      <c r="AG43" s="16"/>
      <c r="AH43" s="17"/>
      <c r="AI43" s="17"/>
      <c r="AJ43" s="17"/>
      <c r="AK43" s="17"/>
      <c r="AL43" s="17"/>
      <c r="AM43" s="18">
        <f t="shared" si="2"/>
        <v>0</v>
      </c>
      <c r="AN43" s="116">
        <f t="shared" si="3"/>
        <v>0</v>
      </c>
    </row>
    <row r="44" spans="1:41" ht="21.75" customHeight="1" x14ac:dyDescent="0.45">
      <c r="A44" s="74"/>
      <c r="B44" s="10" t="s">
        <v>1136</v>
      </c>
      <c r="C44" s="34">
        <v>1020501033</v>
      </c>
      <c r="D44" s="10" t="s">
        <v>1505</v>
      </c>
      <c r="E44" s="25" t="s">
        <v>61</v>
      </c>
      <c r="F44" s="11">
        <v>0</v>
      </c>
      <c r="G44" s="11"/>
      <c r="H44" s="16"/>
      <c r="I44" s="16">
        <v>100</v>
      </c>
      <c r="J44" s="101"/>
      <c r="K44" s="101"/>
      <c r="L44" s="17"/>
      <c r="M44" s="17"/>
      <c r="N44" s="17">
        <v>100</v>
      </c>
      <c r="O44" s="101"/>
      <c r="P44" s="16"/>
      <c r="Q44" s="17">
        <v>200</v>
      </c>
      <c r="R44" s="101"/>
      <c r="S44" s="17"/>
      <c r="T44" s="17"/>
      <c r="U44" s="17">
        <v>200</v>
      </c>
      <c r="V44" s="17"/>
      <c r="W44" s="101"/>
      <c r="X44" s="17"/>
      <c r="Y44" s="101">
        <v>100</v>
      </c>
      <c r="Z44" s="17"/>
      <c r="AA44" s="17"/>
      <c r="AB44" s="17">
        <v>100</v>
      </c>
      <c r="AC44" s="17"/>
      <c r="AD44" s="16">
        <v>100</v>
      </c>
      <c r="AE44" s="16">
        <f>100+100</f>
        <v>200</v>
      </c>
      <c r="AF44" s="16"/>
      <c r="AG44" s="16"/>
      <c r="AH44" s="17"/>
      <c r="AI44" s="101">
        <v>100</v>
      </c>
      <c r="AJ44" s="17">
        <v>100</v>
      </c>
      <c r="AK44" s="17"/>
      <c r="AL44" s="17"/>
      <c r="AM44" s="18">
        <f t="shared" si="2"/>
        <v>1300</v>
      </c>
      <c r="AN44" s="116">
        <f t="shared" si="3"/>
        <v>0</v>
      </c>
      <c r="AO44" s="194">
        <f>VLOOKUP(C44,'รับ-จ่าย ประจำวัน'!B44:BV674,73,0)</f>
        <v>9600</v>
      </c>
    </row>
    <row r="45" spans="1:41" x14ac:dyDescent="0.45">
      <c r="A45" s="11"/>
      <c r="B45" s="34" t="s">
        <v>312</v>
      </c>
      <c r="C45" s="34">
        <v>1022201004</v>
      </c>
      <c r="D45" s="10" t="s">
        <v>313</v>
      </c>
      <c r="E45" s="28" t="s">
        <v>61</v>
      </c>
      <c r="F45" s="11">
        <v>0</v>
      </c>
      <c r="G45" s="11"/>
      <c r="H45" s="16"/>
      <c r="I45" s="16"/>
      <c r="J45" s="101"/>
      <c r="K45" s="101"/>
      <c r="L45" s="17"/>
      <c r="M45" s="17"/>
      <c r="N45" s="17"/>
      <c r="O45" s="101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6">
        <v>300</v>
      </c>
      <c r="AE45" s="16"/>
      <c r="AF45" s="16"/>
      <c r="AG45" s="16"/>
      <c r="AH45" s="17"/>
      <c r="AI45" s="17"/>
      <c r="AJ45" s="17"/>
      <c r="AK45" s="17"/>
      <c r="AL45" s="17"/>
      <c r="AM45" s="18">
        <f t="shared" si="2"/>
        <v>300</v>
      </c>
      <c r="AN45" s="116">
        <f t="shared" si="3"/>
        <v>0</v>
      </c>
      <c r="AO45" s="194">
        <f>VLOOKUP(C45,'รับ-จ่าย ประจำวัน'!B34:BV664,73,0)</f>
        <v>6600</v>
      </c>
    </row>
    <row r="46" spans="1:41" ht="23.25" customHeight="1" x14ac:dyDescent="0.45">
      <c r="A46" s="74"/>
      <c r="B46" s="10" t="s">
        <v>314</v>
      </c>
      <c r="C46" s="34">
        <v>1022201005</v>
      </c>
      <c r="D46" s="10" t="s">
        <v>315</v>
      </c>
      <c r="E46" s="11" t="s">
        <v>61</v>
      </c>
      <c r="F46" s="11">
        <v>0</v>
      </c>
      <c r="G46" s="11"/>
      <c r="H46" s="16"/>
      <c r="I46" s="16"/>
      <c r="J46" s="17"/>
      <c r="K46" s="101"/>
      <c r="L46" s="17"/>
      <c r="M46" s="17"/>
      <c r="N46" s="17"/>
      <c r="O46" s="101"/>
      <c r="P46" s="16"/>
      <c r="Q46" s="17"/>
      <c r="R46" s="101"/>
      <c r="S46" s="17"/>
      <c r="T46" s="17"/>
      <c r="U46" s="17"/>
      <c r="V46" s="17"/>
      <c r="W46" s="101"/>
      <c r="X46" s="17"/>
      <c r="Y46" s="101"/>
      <c r="Z46" s="17"/>
      <c r="AA46" s="17"/>
      <c r="AB46" s="17"/>
      <c r="AC46" s="17"/>
      <c r="AD46" s="16"/>
      <c r="AE46" s="16"/>
      <c r="AF46" s="16"/>
      <c r="AG46" s="16"/>
      <c r="AH46" s="17"/>
      <c r="AI46" s="101"/>
      <c r="AJ46" s="17">
        <v>500</v>
      </c>
      <c r="AK46" s="17"/>
      <c r="AL46" s="17"/>
      <c r="AM46" s="18">
        <f t="shared" ref="AM46:AM52" si="4">H46+I46+J46+K46+L46+M46+N46+O46+P46+Q46+R46+S46+T46+U46+V46+W46+X46+Y46+Z46+AA46+AB46+AC46+AD46+AE46+AF46+AG46+AH46+AI46+AJ46+AK46+AL46</f>
        <v>500</v>
      </c>
      <c r="AN46" s="116">
        <f t="shared" ref="AN46:AN52" si="5">AM46*F46</f>
        <v>0</v>
      </c>
      <c r="AO46" s="194">
        <f>VLOOKUP(C46,'รับ-จ่าย ประจำวัน'!B45:BV675,73,0)</f>
        <v>23726</v>
      </c>
    </row>
    <row r="47" spans="1:41" ht="23.25" customHeight="1" x14ac:dyDescent="0.45">
      <c r="A47" s="74"/>
      <c r="B47" s="10" t="s">
        <v>334</v>
      </c>
      <c r="C47" s="34">
        <v>1022301010</v>
      </c>
      <c r="D47" s="10" t="s">
        <v>1657</v>
      </c>
      <c r="E47" s="11" t="s">
        <v>276</v>
      </c>
      <c r="F47" s="11"/>
      <c r="G47" s="11"/>
      <c r="H47" s="16"/>
      <c r="I47" s="16"/>
      <c r="J47" s="17"/>
      <c r="K47" s="101"/>
      <c r="L47" s="17"/>
      <c r="M47" s="17"/>
      <c r="N47" s="17"/>
      <c r="O47" s="101"/>
      <c r="P47" s="16"/>
      <c r="Q47" s="17"/>
      <c r="R47" s="101"/>
      <c r="S47" s="17"/>
      <c r="T47" s="17"/>
      <c r="U47" s="17"/>
      <c r="V47" s="17"/>
      <c r="W47" s="101"/>
      <c r="X47" s="17"/>
      <c r="Y47" s="101"/>
      <c r="Z47" s="17"/>
      <c r="AA47" s="17"/>
      <c r="AB47" s="17"/>
      <c r="AC47" s="17"/>
      <c r="AD47" s="16"/>
      <c r="AE47" s="16"/>
      <c r="AF47" s="16"/>
      <c r="AG47" s="16"/>
      <c r="AH47" s="17"/>
      <c r="AI47" s="101">
        <v>10</v>
      </c>
      <c r="AJ47" s="17"/>
      <c r="AK47" s="17"/>
      <c r="AL47" s="17"/>
      <c r="AM47" s="18">
        <f t="shared" si="4"/>
        <v>10</v>
      </c>
      <c r="AN47" s="116">
        <f t="shared" si="5"/>
        <v>0</v>
      </c>
      <c r="AO47" s="194">
        <f>VLOOKUP(C47,'รับ-จ่าย ประจำวัน'!B58:BV688,73,0)</f>
        <v>358</v>
      </c>
    </row>
    <row r="48" spans="1:41" ht="23.25" customHeight="1" x14ac:dyDescent="0.45">
      <c r="A48" s="74"/>
      <c r="B48" s="10" t="s">
        <v>336</v>
      </c>
      <c r="C48" s="34">
        <v>1022301009</v>
      </c>
      <c r="D48" s="10" t="s">
        <v>337</v>
      </c>
      <c r="E48" s="11" t="s">
        <v>276</v>
      </c>
      <c r="F48" s="11">
        <v>68</v>
      </c>
      <c r="G48" s="11"/>
      <c r="H48" s="16"/>
      <c r="I48" s="16"/>
      <c r="J48" s="101"/>
      <c r="K48" s="101"/>
      <c r="L48" s="17"/>
      <c r="M48" s="17"/>
      <c r="N48" s="17"/>
      <c r="O48" s="101"/>
      <c r="P48" s="16"/>
      <c r="Q48" s="17"/>
      <c r="R48" s="17"/>
      <c r="S48" s="17"/>
      <c r="T48" s="17"/>
      <c r="U48" s="17">
        <v>5</v>
      </c>
      <c r="V48" s="17"/>
      <c r="W48" s="101"/>
      <c r="X48" s="17"/>
      <c r="Y48" s="101">
        <v>5</v>
      </c>
      <c r="Z48" s="17"/>
      <c r="AA48" s="17"/>
      <c r="AB48" s="17"/>
      <c r="AC48" s="17"/>
      <c r="AD48" s="16"/>
      <c r="AE48" s="16"/>
      <c r="AF48" s="16"/>
      <c r="AG48" s="16"/>
      <c r="AH48" s="17"/>
      <c r="AI48" s="101"/>
      <c r="AJ48" s="17"/>
      <c r="AK48" s="17"/>
      <c r="AL48" s="17"/>
      <c r="AM48" s="18">
        <f t="shared" si="4"/>
        <v>10</v>
      </c>
      <c r="AN48" s="116">
        <f t="shared" si="5"/>
        <v>680</v>
      </c>
      <c r="AO48" s="194">
        <f>VLOOKUP(C48,'รับ-จ่าย ประจำวัน'!B47:BV677,73,0)</f>
        <v>4.5</v>
      </c>
    </row>
    <row r="49" spans="1:41" ht="23.25" customHeight="1" x14ac:dyDescent="0.45">
      <c r="A49" s="74"/>
      <c r="B49" s="10" t="s">
        <v>363</v>
      </c>
      <c r="C49" s="34">
        <v>1022301008</v>
      </c>
      <c r="D49" s="10" t="s">
        <v>1520</v>
      </c>
      <c r="E49" s="11" t="s">
        <v>276</v>
      </c>
      <c r="F49" s="11">
        <v>68</v>
      </c>
      <c r="G49" s="11"/>
      <c r="H49" s="16">
        <v>5</v>
      </c>
      <c r="I49" s="16"/>
      <c r="J49" s="101"/>
      <c r="K49" s="101">
        <v>5</v>
      </c>
      <c r="L49" s="17"/>
      <c r="M49" s="17"/>
      <c r="N49" s="17"/>
      <c r="O49" s="101">
        <v>5</v>
      </c>
      <c r="P49" s="16"/>
      <c r="Q49" s="17"/>
      <c r="R49" s="101">
        <v>5</v>
      </c>
      <c r="S49" s="17"/>
      <c r="T49" s="17"/>
      <c r="U49" s="17"/>
      <c r="V49" s="17">
        <v>5</v>
      </c>
      <c r="W49" s="101"/>
      <c r="X49" s="17"/>
      <c r="Y49" s="101"/>
      <c r="Z49" s="17"/>
      <c r="AA49" s="17"/>
      <c r="AB49" s="17"/>
      <c r="AC49" s="17"/>
      <c r="AD49" s="16">
        <v>5</v>
      </c>
      <c r="AE49" s="16"/>
      <c r="AF49" s="16"/>
      <c r="AG49" s="16"/>
      <c r="AH49" s="17"/>
      <c r="AI49" s="101">
        <v>5</v>
      </c>
      <c r="AJ49" s="17"/>
      <c r="AK49" s="17"/>
      <c r="AL49" s="17"/>
      <c r="AM49" s="18">
        <f t="shared" si="4"/>
        <v>35</v>
      </c>
      <c r="AN49" s="116">
        <f t="shared" si="5"/>
        <v>2380</v>
      </c>
      <c r="AO49" s="194">
        <f>VLOOKUP(C49,'รับ-จ่าย ประจำวัน'!B48:BV678,73,0)</f>
        <v>194</v>
      </c>
    </row>
    <row r="50" spans="1:41" ht="23.25" customHeight="1" x14ac:dyDescent="0.45">
      <c r="A50" s="20"/>
      <c r="B50" s="10" t="s">
        <v>390</v>
      </c>
      <c r="C50" s="34">
        <v>1023201001</v>
      </c>
      <c r="D50" s="10" t="s">
        <v>1576</v>
      </c>
      <c r="E50" s="11" t="s">
        <v>71</v>
      </c>
      <c r="F50" s="11">
        <v>0</v>
      </c>
      <c r="G50" s="11"/>
      <c r="H50" s="16"/>
      <c r="I50" s="16"/>
      <c r="J50" s="101"/>
      <c r="K50" s="101"/>
      <c r="L50" s="17"/>
      <c r="M50" s="17"/>
      <c r="N50" s="17"/>
      <c r="O50" s="101"/>
      <c r="P50" s="16"/>
      <c r="Q50" s="17"/>
      <c r="R50" s="17"/>
      <c r="S50" s="17"/>
      <c r="T50" s="17"/>
      <c r="U50" s="17">
        <v>1000</v>
      </c>
      <c r="V50" s="17"/>
      <c r="W50" s="101"/>
      <c r="X50" s="17"/>
      <c r="Y50" s="101"/>
      <c r="Z50" s="17"/>
      <c r="AA50" s="17"/>
      <c r="AB50" s="17"/>
      <c r="AC50" s="17"/>
      <c r="AD50" s="16"/>
      <c r="AE50" s="16"/>
      <c r="AF50" s="16"/>
      <c r="AG50" s="16"/>
      <c r="AH50" s="17"/>
      <c r="AI50" s="101">
        <v>1000</v>
      </c>
      <c r="AJ50" s="17"/>
      <c r="AK50" s="17"/>
      <c r="AL50" s="17"/>
      <c r="AM50" s="18">
        <f t="shared" si="4"/>
        <v>2000</v>
      </c>
      <c r="AN50" s="116">
        <f t="shared" si="5"/>
        <v>0</v>
      </c>
      <c r="AO50" s="194">
        <f>VLOOKUP(C50,'รับ-จ่าย ประจำวัน'!B49:BV679,73,0)</f>
        <v>6000</v>
      </c>
    </row>
    <row r="51" spans="1:41" ht="23.25" customHeight="1" x14ac:dyDescent="0.45">
      <c r="A51" s="20"/>
      <c r="B51" s="10" t="s">
        <v>403</v>
      </c>
      <c r="C51" s="34">
        <v>1023201002</v>
      </c>
      <c r="D51" s="10" t="s">
        <v>1577</v>
      </c>
      <c r="E51" s="11" t="s">
        <v>91</v>
      </c>
      <c r="F51" s="11">
        <v>0</v>
      </c>
      <c r="G51" s="11"/>
      <c r="H51" s="16"/>
      <c r="I51" s="16">
        <v>1000</v>
      </c>
      <c r="J51" s="17"/>
      <c r="K51" s="101"/>
      <c r="L51" s="17"/>
      <c r="M51" s="17"/>
      <c r="N51" s="17"/>
      <c r="O51" s="101"/>
      <c r="P51" s="16">
        <v>1000</v>
      </c>
      <c r="Q51" s="17"/>
      <c r="R51" s="101"/>
      <c r="S51" s="17"/>
      <c r="T51" s="17"/>
      <c r="U51" s="17"/>
      <c r="V51" s="17"/>
      <c r="W51" s="101"/>
      <c r="X51" s="17"/>
      <c r="Y51" s="101"/>
      <c r="Z51" s="17"/>
      <c r="AA51" s="17"/>
      <c r="AB51" s="17"/>
      <c r="AC51" s="17"/>
      <c r="AD51" s="16"/>
      <c r="AE51" s="16"/>
      <c r="AF51" s="16"/>
      <c r="AG51" s="16"/>
      <c r="AH51" s="17"/>
      <c r="AI51" s="101"/>
      <c r="AJ51" s="17">
        <v>1000</v>
      </c>
      <c r="AK51" s="17"/>
      <c r="AL51" s="17"/>
      <c r="AM51" s="18">
        <f t="shared" si="4"/>
        <v>3000</v>
      </c>
      <c r="AN51" s="116">
        <f t="shared" si="5"/>
        <v>0</v>
      </c>
      <c r="AO51" s="194">
        <f>VLOOKUP(C51,'รับ-จ่าย ประจำวัน'!B50:BV680,73,0)</f>
        <v>8000</v>
      </c>
    </row>
    <row r="52" spans="1:41" ht="23.25" customHeight="1" x14ac:dyDescent="0.45">
      <c r="A52" s="20"/>
      <c r="B52" s="10" t="s">
        <v>406</v>
      </c>
      <c r="C52" s="34">
        <v>1023201003</v>
      </c>
      <c r="D52" s="10" t="s">
        <v>1578</v>
      </c>
      <c r="E52" s="11" t="s">
        <v>91</v>
      </c>
      <c r="F52" s="11">
        <v>0</v>
      </c>
      <c r="G52" s="11"/>
      <c r="H52" s="16"/>
      <c r="I52" s="16"/>
      <c r="J52" s="17"/>
      <c r="K52" s="101"/>
      <c r="L52" s="17"/>
      <c r="M52" s="17"/>
      <c r="N52" s="17"/>
      <c r="O52" s="101"/>
      <c r="P52" s="16"/>
      <c r="Q52" s="17"/>
      <c r="R52" s="101"/>
      <c r="S52" s="17"/>
      <c r="T52" s="17"/>
      <c r="U52" s="17"/>
      <c r="V52" s="17">
        <v>1000</v>
      </c>
      <c r="W52" s="101"/>
      <c r="X52" s="17"/>
      <c r="Y52" s="17"/>
      <c r="Z52" s="17"/>
      <c r="AA52" s="17"/>
      <c r="AB52" s="17"/>
      <c r="AC52" s="17"/>
      <c r="AD52" s="16"/>
      <c r="AE52" s="16"/>
      <c r="AF52" s="16"/>
      <c r="AG52" s="16"/>
      <c r="AH52" s="17"/>
      <c r="AI52" s="101"/>
      <c r="AJ52" s="17">
        <v>1000</v>
      </c>
      <c r="AK52" s="17"/>
      <c r="AL52" s="17"/>
      <c r="AM52" s="18">
        <f t="shared" si="4"/>
        <v>2000</v>
      </c>
      <c r="AN52" s="116">
        <f t="shared" si="5"/>
        <v>0</v>
      </c>
      <c r="AO52" s="194">
        <f>VLOOKUP(C52,'รับ-จ่าย ประจำวัน'!B88:BV718,73,0)</f>
        <v>11000</v>
      </c>
    </row>
    <row r="53" spans="1:41" ht="23.25" customHeight="1" x14ac:dyDescent="0.45">
      <c r="A53" s="11"/>
      <c r="B53" s="10" t="s">
        <v>1279</v>
      </c>
      <c r="C53" s="34">
        <v>1023201004</v>
      </c>
      <c r="D53" s="10" t="s">
        <v>1162</v>
      </c>
      <c r="E53" s="11" t="s">
        <v>91</v>
      </c>
      <c r="F53" s="11">
        <v>0</v>
      </c>
      <c r="G53" s="11"/>
      <c r="H53" s="16"/>
      <c r="I53" s="16">
        <v>1200</v>
      </c>
      <c r="J53" s="101"/>
      <c r="K53" s="101"/>
      <c r="L53" s="17"/>
      <c r="M53" s="17"/>
      <c r="N53" s="17"/>
      <c r="O53" s="101"/>
      <c r="P53" s="16"/>
      <c r="Q53" s="17"/>
      <c r="R53" s="101"/>
      <c r="S53" s="17"/>
      <c r="T53" s="17"/>
      <c r="U53" s="17"/>
      <c r="V53" s="17"/>
      <c r="W53" s="101"/>
      <c r="X53" s="17"/>
      <c r="Y53" s="101"/>
      <c r="Z53" s="17"/>
      <c r="AA53" s="17"/>
      <c r="AB53" s="17"/>
      <c r="AC53" s="17"/>
      <c r="AD53" s="16"/>
      <c r="AE53" s="16"/>
      <c r="AF53" s="16">
        <v>100</v>
      </c>
      <c r="AG53" s="16"/>
      <c r="AH53" s="17"/>
      <c r="AI53" s="101"/>
      <c r="AJ53" s="17"/>
      <c r="AK53" s="17"/>
      <c r="AL53" s="17"/>
      <c r="AM53" s="18">
        <f t="shared" ref="AM53:AM56" si="6">H53+I53+J53+K53+L53+M53+N53+O53+P53+Q53+R53+S53+T53+U53+V53+W53+X53+Y53+Z53+AA53+AB53+AC53+AD53+AE53+AF53+AG53+AH53+AI53+AJ53+AK53+AL53</f>
        <v>1300</v>
      </c>
      <c r="AN53" s="116">
        <f t="shared" ref="AN53:AN56" si="7">AM53*F53</f>
        <v>0</v>
      </c>
      <c r="AO53" s="194">
        <f>VLOOKUP(C53,'รับ-จ่าย ประจำวัน'!B105:BV734,73,0)</f>
        <v>3600</v>
      </c>
    </row>
    <row r="54" spans="1:41" ht="23.25" customHeight="1" x14ac:dyDescent="0.45">
      <c r="A54" s="11"/>
      <c r="B54" s="10" t="s">
        <v>1161</v>
      </c>
      <c r="C54" s="34" t="s">
        <v>1161</v>
      </c>
      <c r="D54" s="10" t="s">
        <v>1163</v>
      </c>
      <c r="E54" s="11" t="s">
        <v>91</v>
      </c>
      <c r="F54" s="11">
        <v>0</v>
      </c>
      <c r="G54" s="11"/>
      <c r="H54" s="16"/>
      <c r="I54" s="16"/>
      <c r="J54" s="101"/>
      <c r="K54" s="101"/>
      <c r="L54" s="17"/>
      <c r="M54" s="17"/>
      <c r="N54" s="17"/>
      <c r="O54" s="101"/>
      <c r="P54" s="16"/>
      <c r="Q54" s="17"/>
      <c r="R54" s="17"/>
      <c r="S54" s="17"/>
      <c r="T54" s="17"/>
      <c r="U54" s="17"/>
      <c r="V54" s="17"/>
      <c r="W54" s="43">
        <v>10000</v>
      </c>
      <c r="X54" s="17"/>
      <c r="Y54" s="17"/>
      <c r="Z54" s="17"/>
      <c r="AA54" s="17"/>
      <c r="AB54" s="17"/>
      <c r="AC54" s="17"/>
      <c r="AD54" s="16"/>
      <c r="AE54" s="16"/>
      <c r="AF54" s="16"/>
      <c r="AG54" s="16"/>
      <c r="AH54" s="17"/>
      <c r="AI54" s="17"/>
      <c r="AJ54" s="17"/>
      <c r="AK54" s="17"/>
      <c r="AL54" s="17"/>
      <c r="AM54" s="18">
        <f t="shared" si="6"/>
        <v>10000</v>
      </c>
      <c r="AN54" s="116">
        <f t="shared" si="7"/>
        <v>0</v>
      </c>
    </row>
    <row r="55" spans="1:41" ht="23.25" customHeight="1" x14ac:dyDescent="0.45">
      <c r="A55" s="11"/>
      <c r="B55" s="10" t="s">
        <v>469</v>
      </c>
      <c r="C55" s="34">
        <v>1020501034</v>
      </c>
      <c r="D55" s="10" t="s">
        <v>470</v>
      </c>
      <c r="E55" s="11" t="s">
        <v>61</v>
      </c>
      <c r="F55" s="11">
        <v>0</v>
      </c>
      <c r="G55" s="11"/>
      <c r="H55" s="16"/>
      <c r="I55" s="16">
        <v>200</v>
      </c>
      <c r="J55" s="101"/>
      <c r="K55" s="101">
        <v>200</v>
      </c>
      <c r="L55" s="17">
        <v>200</v>
      </c>
      <c r="M55" s="17"/>
      <c r="N55" s="17">
        <v>200</v>
      </c>
      <c r="O55" s="101"/>
      <c r="P55" s="16">
        <v>200</v>
      </c>
      <c r="Q55" s="17">
        <v>200</v>
      </c>
      <c r="R55" s="101">
        <v>200</v>
      </c>
      <c r="S55" s="17"/>
      <c r="T55" s="17"/>
      <c r="U55" s="17"/>
      <c r="V55" s="17"/>
      <c r="W55" s="101">
        <v>200</v>
      </c>
      <c r="X55" s="17"/>
      <c r="Y55" s="101">
        <v>200</v>
      </c>
      <c r="Z55" s="17"/>
      <c r="AA55" s="17"/>
      <c r="AB55" s="17"/>
      <c r="AC55" s="17">
        <v>200</v>
      </c>
      <c r="AD55" s="16"/>
      <c r="AE55" s="16"/>
      <c r="AF55" s="16">
        <v>200</v>
      </c>
      <c r="AG55" s="16">
        <v>200</v>
      </c>
      <c r="AH55" s="17"/>
      <c r="AI55" s="101"/>
      <c r="AJ55" s="17"/>
      <c r="AK55" s="17"/>
      <c r="AL55" s="43"/>
      <c r="AM55" s="18">
        <f t="shared" si="6"/>
        <v>2400</v>
      </c>
      <c r="AN55" s="116">
        <f t="shared" si="7"/>
        <v>0</v>
      </c>
      <c r="AO55" s="194">
        <f>VLOOKUP(C55,'รับ-จ่าย ประจำวัน'!B54:BV684,73,0)</f>
        <v>4200</v>
      </c>
    </row>
    <row r="56" spans="1:41" ht="23.25" customHeight="1" x14ac:dyDescent="0.45">
      <c r="A56" s="11"/>
      <c r="B56" s="10" t="s">
        <v>471</v>
      </c>
      <c r="C56" s="34">
        <v>1020501035</v>
      </c>
      <c r="D56" s="10" t="s">
        <v>472</v>
      </c>
      <c r="E56" s="11" t="s">
        <v>61</v>
      </c>
      <c r="F56" s="11">
        <v>0</v>
      </c>
      <c r="G56" s="11"/>
      <c r="H56" s="16">
        <v>200</v>
      </c>
      <c r="I56" s="16"/>
      <c r="J56" s="101"/>
      <c r="K56" s="101">
        <v>200</v>
      </c>
      <c r="L56" s="17">
        <v>200</v>
      </c>
      <c r="M56" s="17"/>
      <c r="N56" s="17">
        <v>200</v>
      </c>
      <c r="O56" s="101">
        <v>200</v>
      </c>
      <c r="P56" s="16"/>
      <c r="Q56" s="17">
        <v>200</v>
      </c>
      <c r="R56" s="101">
        <v>200</v>
      </c>
      <c r="S56" s="17"/>
      <c r="T56" s="17"/>
      <c r="U56" s="17"/>
      <c r="V56" s="17"/>
      <c r="W56" s="101">
        <v>200</v>
      </c>
      <c r="X56" s="17"/>
      <c r="Y56" s="101">
        <v>200</v>
      </c>
      <c r="Z56" s="17"/>
      <c r="AA56" s="17"/>
      <c r="AB56" s="17"/>
      <c r="AC56" s="17"/>
      <c r="AD56" s="16">
        <v>200</v>
      </c>
      <c r="AE56" s="16">
        <v>200</v>
      </c>
      <c r="AF56" s="16"/>
      <c r="AG56" s="16"/>
      <c r="AH56" s="17"/>
      <c r="AI56" s="101"/>
      <c r="AJ56" s="17"/>
      <c r="AK56" s="17"/>
      <c r="AL56" s="43"/>
      <c r="AM56" s="18">
        <f t="shared" si="6"/>
        <v>2200</v>
      </c>
      <c r="AN56" s="116">
        <f t="shared" si="7"/>
        <v>0</v>
      </c>
      <c r="AO56" s="194">
        <f>VLOOKUP(C56,'รับ-จ่าย ประจำวัน'!B55:BV685,73,0)</f>
        <v>2800</v>
      </c>
    </row>
    <row r="57" spans="1:41" ht="23.25" customHeight="1" x14ac:dyDescent="0.45">
      <c r="A57" s="11"/>
      <c r="B57" s="10" t="s">
        <v>602</v>
      </c>
      <c r="C57" s="34">
        <v>1021701010</v>
      </c>
      <c r="D57" s="10" t="s">
        <v>1314</v>
      </c>
      <c r="E57" s="11" t="s">
        <v>61</v>
      </c>
      <c r="F57" s="11">
        <v>0</v>
      </c>
      <c r="G57" s="11"/>
      <c r="H57" s="16"/>
      <c r="I57" s="16">
        <v>50</v>
      </c>
      <c r="J57" s="101"/>
      <c r="K57" s="101"/>
      <c r="L57" s="17"/>
      <c r="M57" s="17"/>
      <c r="N57" s="17">
        <v>50</v>
      </c>
      <c r="O57" s="101"/>
      <c r="P57" s="16"/>
      <c r="Q57" s="17">
        <v>50</v>
      </c>
      <c r="R57" s="101"/>
      <c r="S57" s="17"/>
      <c r="T57" s="17"/>
      <c r="U57" s="17">
        <v>50</v>
      </c>
      <c r="V57" s="17"/>
      <c r="W57" s="101">
        <v>50</v>
      </c>
      <c r="X57" s="17"/>
      <c r="Y57" s="101"/>
      <c r="Z57" s="17">
        <v>50</v>
      </c>
      <c r="AA57" s="17"/>
      <c r="AB57" s="17">
        <v>50</v>
      </c>
      <c r="AC57" s="17"/>
      <c r="AD57" s="16"/>
      <c r="AE57" s="16">
        <v>50</v>
      </c>
      <c r="AF57" s="16"/>
      <c r="AG57" s="16"/>
      <c r="AH57" s="17"/>
      <c r="AI57" s="101">
        <v>50</v>
      </c>
      <c r="AJ57" s="17"/>
      <c r="AK57" s="17"/>
      <c r="AL57" s="43"/>
      <c r="AM57" s="18">
        <f>H57+I57+J57+K57+L57+M57+N57+O57+P57+Q57+R57+S57+T57+U57+V57+W57+X57+Y57+Z57+AA57+AB57+AC57+AD57+AE57+AF57+AG57+AH57+AI57+AJ57+AK57+AL57</f>
        <v>450</v>
      </c>
      <c r="AN57" s="116">
        <f>AM57*F57</f>
        <v>0</v>
      </c>
      <c r="AO57" s="194">
        <f>VLOOKUP(C57,'รับ-จ่าย ประจำวัน'!B56:BV686,73,0)</f>
        <v>1150</v>
      </c>
    </row>
    <row r="58" spans="1:41" ht="23.25" hidden="1" customHeight="1" x14ac:dyDescent="0.45">
      <c r="A58" s="11"/>
      <c r="B58" s="26" t="s">
        <v>650</v>
      </c>
      <c r="C58" s="32" t="s">
        <v>650</v>
      </c>
      <c r="D58" s="10" t="s">
        <v>651</v>
      </c>
      <c r="E58" s="11" t="s">
        <v>91</v>
      </c>
      <c r="F58" s="11">
        <v>0</v>
      </c>
      <c r="G58" s="11"/>
      <c r="H58" s="16"/>
      <c r="I58" s="16"/>
      <c r="J58" s="17"/>
      <c r="K58" s="101"/>
      <c r="L58" s="17"/>
      <c r="M58" s="17"/>
      <c r="N58" s="17"/>
      <c r="O58" s="101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6"/>
      <c r="AE58" s="16"/>
      <c r="AF58" s="16"/>
      <c r="AG58" s="16"/>
      <c r="AH58" s="17"/>
      <c r="AI58" s="17"/>
      <c r="AJ58" s="17"/>
      <c r="AK58" s="17"/>
      <c r="AL58" s="17"/>
      <c r="AM58" s="18">
        <f t="shared" ref="AM58:AM62" si="8">H58+I58+J58+K58+L58+M58+N58+O58+P58+Q58+R58+S58+T58+U58+V58+W58+X58+Y58+Z58+AA58+AB58+AC58+AD58+AE58+AF58+AG58+AH58+AI58+AJ58+AK58+AL58</f>
        <v>0</v>
      </c>
      <c r="AN58" s="116">
        <f t="shared" ref="AN58:AN62" si="9">AM58*F58</f>
        <v>0</v>
      </c>
      <c r="AO58" s="194">
        <f>VLOOKUP(C58,'รับ-จ่าย ประจำวัน'!B153:BV783,73,0)</f>
        <v>25000</v>
      </c>
    </row>
    <row r="59" spans="1:41" ht="23.25" hidden="1" customHeight="1" x14ac:dyDescent="0.45">
      <c r="A59" s="11"/>
      <c r="B59" s="34" t="s">
        <v>711</v>
      </c>
      <c r="C59" s="34">
        <v>1023101012</v>
      </c>
      <c r="D59" s="10" t="s">
        <v>2118</v>
      </c>
      <c r="E59" s="28" t="s">
        <v>91</v>
      </c>
      <c r="F59" s="11">
        <v>0</v>
      </c>
      <c r="G59" s="11"/>
      <c r="H59" s="16"/>
      <c r="I59" s="16"/>
      <c r="J59" s="101"/>
      <c r="K59" s="101"/>
      <c r="L59" s="17"/>
      <c r="M59" s="17"/>
      <c r="N59" s="17"/>
      <c r="O59" s="101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6"/>
      <c r="AE59" s="16"/>
      <c r="AF59" s="16"/>
      <c r="AG59" s="16"/>
      <c r="AH59" s="17"/>
      <c r="AI59" s="17"/>
      <c r="AJ59" s="17"/>
      <c r="AK59" s="17"/>
      <c r="AL59" s="17"/>
      <c r="AM59" s="18">
        <f t="shared" si="8"/>
        <v>0</v>
      </c>
      <c r="AN59" s="116">
        <f t="shared" si="9"/>
        <v>0</v>
      </c>
    </row>
    <row r="60" spans="1:41" ht="23.25" customHeight="1" x14ac:dyDescent="0.45">
      <c r="A60" s="11"/>
      <c r="B60" s="34" t="s">
        <v>727</v>
      </c>
      <c r="C60" s="34">
        <v>1023101014</v>
      </c>
      <c r="D60" s="10" t="s">
        <v>728</v>
      </c>
      <c r="E60" s="28" t="s">
        <v>91</v>
      </c>
      <c r="F60" s="11">
        <v>0</v>
      </c>
      <c r="G60" s="11"/>
      <c r="H60" s="16"/>
      <c r="I60" s="16"/>
      <c r="J60" s="101"/>
      <c r="K60" s="101"/>
      <c r="L60" s="17"/>
      <c r="M60" s="17"/>
      <c r="N60" s="17"/>
      <c r="O60" s="101"/>
      <c r="P60" s="16"/>
      <c r="Q60" s="17"/>
      <c r="R60" s="17"/>
      <c r="S60" s="17"/>
      <c r="T60" s="17"/>
      <c r="U60" s="17"/>
      <c r="V60" s="17"/>
      <c r="W60" s="17">
        <f>4500+500</f>
        <v>5000</v>
      </c>
      <c r="X60" s="17"/>
      <c r="Y60" s="17"/>
      <c r="Z60" s="17"/>
      <c r="AA60" s="17"/>
      <c r="AB60" s="17"/>
      <c r="AC60" s="17"/>
      <c r="AD60" s="16"/>
      <c r="AE60" s="16"/>
      <c r="AF60" s="16"/>
      <c r="AG60" s="16"/>
      <c r="AH60" s="17"/>
      <c r="AI60" s="17"/>
      <c r="AJ60" s="17"/>
      <c r="AK60" s="17"/>
      <c r="AL60" s="17"/>
      <c r="AM60" s="18">
        <f t="shared" si="8"/>
        <v>5000</v>
      </c>
      <c r="AN60" s="116">
        <f t="shared" si="9"/>
        <v>0</v>
      </c>
    </row>
    <row r="61" spans="1:41" ht="23.25" customHeight="1" x14ac:dyDescent="0.45">
      <c r="A61" s="11"/>
      <c r="B61" s="34" t="s">
        <v>729</v>
      </c>
      <c r="C61" s="34">
        <v>1023101015</v>
      </c>
      <c r="D61" s="10" t="s">
        <v>730</v>
      </c>
      <c r="E61" s="28" t="s">
        <v>91</v>
      </c>
      <c r="F61" s="11">
        <v>0</v>
      </c>
      <c r="G61" s="11"/>
      <c r="H61" s="16"/>
      <c r="I61" s="16"/>
      <c r="J61" s="101"/>
      <c r="K61" s="101">
        <v>5004</v>
      </c>
      <c r="L61" s="17"/>
      <c r="M61" s="17"/>
      <c r="N61" s="17"/>
      <c r="O61" s="101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6"/>
      <c r="AE61" s="16">
        <v>5000</v>
      </c>
      <c r="AF61" s="16"/>
      <c r="AG61" s="16"/>
      <c r="AH61" s="17"/>
      <c r="AI61" s="17"/>
      <c r="AJ61" s="17"/>
      <c r="AK61" s="17"/>
      <c r="AL61" s="17"/>
      <c r="AM61" s="18">
        <f t="shared" si="8"/>
        <v>10004</v>
      </c>
      <c r="AN61" s="116">
        <f t="shared" si="9"/>
        <v>0</v>
      </c>
      <c r="AO61" s="194">
        <f>VLOOKUP(C61,'รับ-จ่าย ประจำวัน'!B58:BV688,73,0)</f>
        <v>91835</v>
      </c>
    </row>
    <row r="62" spans="1:41" ht="23.25" hidden="1" customHeight="1" x14ac:dyDescent="0.45">
      <c r="A62" s="11"/>
      <c r="B62" s="10" t="s">
        <v>733</v>
      </c>
      <c r="C62" s="34">
        <v>1023101016</v>
      </c>
      <c r="D62" s="10" t="s">
        <v>734</v>
      </c>
      <c r="E62" s="11" t="s">
        <v>91</v>
      </c>
      <c r="F62" s="11">
        <v>0</v>
      </c>
      <c r="G62" s="11"/>
      <c r="H62" s="16"/>
      <c r="I62" s="16"/>
      <c r="J62" s="17"/>
      <c r="K62" s="101"/>
      <c r="L62" s="17"/>
      <c r="M62" s="17"/>
      <c r="N62" s="17"/>
      <c r="O62" s="101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6"/>
      <c r="AE62" s="16"/>
      <c r="AF62" s="16"/>
      <c r="AG62" s="16"/>
      <c r="AH62" s="17"/>
      <c r="AI62" s="101"/>
      <c r="AJ62" s="17"/>
      <c r="AK62" s="17"/>
      <c r="AL62" s="17"/>
      <c r="AM62" s="18">
        <f t="shared" si="8"/>
        <v>0</v>
      </c>
      <c r="AN62" s="116">
        <f t="shared" si="9"/>
        <v>0</v>
      </c>
      <c r="AO62" s="194" t="e">
        <f>VLOOKUP(C62,'รับ-จ่าย ประจำวัน'!B235:BV865,73,0)</f>
        <v>#N/A</v>
      </c>
    </row>
    <row r="63" spans="1:41" ht="23.25" customHeight="1" x14ac:dyDescent="0.45">
      <c r="A63" s="20"/>
      <c r="B63" s="10" t="s">
        <v>759</v>
      </c>
      <c r="C63" s="34">
        <v>1023101022</v>
      </c>
      <c r="D63" s="21" t="s">
        <v>760</v>
      </c>
      <c r="E63" s="11" t="s">
        <v>91</v>
      </c>
      <c r="F63" s="11">
        <v>0</v>
      </c>
      <c r="G63" s="11"/>
      <c r="H63" s="16"/>
      <c r="I63" s="16"/>
      <c r="J63" s="17"/>
      <c r="K63" s="101">
        <v>328</v>
      </c>
      <c r="L63" s="17"/>
      <c r="M63" s="17"/>
      <c r="N63" s="17"/>
      <c r="O63" s="101"/>
      <c r="P63" s="16"/>
      <c r="Q63" s="17">
        <v>360</v>
      </c>
      <c r="R63" s="101">
        <v>380</v>
      </c>
      <c r="S63" s="17"/>
      <c r="T63" s="17"/>
      <c r="U63" s="17"/>
      <c r="V63" s="17"/>
      <c r="W63" s="101">
        <v>200</v>
      </c>
      <c r="X63" s="17"/>
      <c r="Y63" s="101">
        <v>200</v>
      </c>
      <c r="Z63" s="17"/>
      <c r="AA63" s="17"/>
      <c r="AB63" s="17"/>
      <c r="AC63" s="17">
        <v>200</v>
      </c>
      <c r="AD63" s="16"/>
      <c r="AE63" s="16">
        <f>40+300</f>
        <v>340</v>
      </c>
      <c r="AF63" s="16">
        <v>276</v>
      </c>
      <c r="AG63" s="16"/>
      <c r="AH63" s="17"/>
      <c r="AI63" s="101"/>
      <c r="AJ63" s="17"/>
      <c r="AK63" s="17">
        <v>3000</v>
      </c>
      <c r="AL63" s="17"/>
      <c r="AM63" s="18">
        <f t="shared" ref="AM63" si="10">H63+I63+J63+K63+L63+M63+N63+O63+P63+Q63+R63+S63+T63+U63+V63+W63+X63+Y63+Z63+AA63+AB63+AC63+AD63+AE63+AF63+AG63+AH63+AI63+AJ63+AK63+AL63</f>
        <v>5284</v>
      </c>
      <c r="AN63" s="116">
        <f t="shared" ref="AN63" si="11">AM63*F63</f>
        <v>0</v>
      </c>
      <c r="AO63" s="194">
        <f>VLOOKUP(C63,'รับ-จ่าย ประจำวัน'!B59:BV689,73,0)</f>
        <v>0</v>
      </c>
    </row>
    <row r="64" spans="1:41" ht="23.25" customHeight="1" x14ac:dyDescent="0.45">
      <c r="A64" s="11"/>
      <c r="B64" s="34"/>
      <c r="C64" s="34">
        <v>1023401008</v>
      </c>
      <c r="D64" s="21" t="s">
        <v>1886</v>
      </c>
      <c r="E64" s="11" t="s">
        <v>91</v>
      </c>
      <c r="F64" s="11">
        <v>0</v>
      </c>
      <c r="G64" s="11"/>
      <c r="H64" s="16">
        <v>1200</v>
      </c>
      <c r="I64" s="16">
        <v>1200</v>
      </c>
      <c r="J64" s="101"/>
      <c r="K64" s="101">
        <v>1200</v>
      </c>
      <c r="L64" s="17">
        <v>1200</v>
      </c>
      <c r="M64" s="17"/>
      <c r="N64" s="17">
        <v>600</v>
      </c>
      <c r="O64" s="101">
        <v>1200</v>
      </c>
      <c r="P64" s="16">
        <v>1200</v>
      </c>
      <c r="Q64" s="17">
        <v>1200</v>
      </c>
      <c r="R64" s="17">
        <f>550+600</f>
        <v>1150</v>
      </c>
      <c r="S64" s="17">
        <v>1200</v>
      </c>
      <c r="T64" s="17"/>
      <c r="U64" s="17">
        <f>600+600</f>
        <v>1200</v>
      </c>
      <c r="V64" s="17">
        <v>1200</v>
      </c>
      <c r="W64" s="17"/>
      <c r="X64" s="17"/>
      <c r="Y64" s="17">
        <v>1200</v>
      </c>
      <c r="Z64" s="17">
        <v>1200</v>
      </c>
      <c r="AA64" s="17"/>
      <c r="AB64" s="17">
        <v>1200</v>
      </c>
      <c r="AC64" s="17">
        <v>600</v>
      </c>
      <c r="AD64" s="16">
        <v>600</v>
      </c>
      <c r="AE64" s="16">
        <v>1200</v>
      </c>
      <c r="AF64" s="16">
        <f>600+1200</f>
        <v>1800</v>
      </c>
      <c r="AG64" s="16">
        <f>1200+1200</f>
        <v>2400</v>
      </c>
      <c r="AH64" s="17"/>
      <c r="AI64" s="17"/>
      <c r="AJ64" s="17">
        <v>600</v>
      </c>
      <c r="AK64" s="17">
        <v>600</v>
      </c>
      <c r="AL64" s="17"/>
      <c r="AM64" s="18">
        <f t="shared" ref="AM64:AM69" si="12">H64+I64+J64+K64+L64+M64+N64+O64+P64+Q64+R64+S64+T64+U64+V64+W64+X64+Y64+Z64+AA64+AB64+AC64+AD64+AE64+AF64+AG64+AH64+AI64+AJ64+AK64+AL64</f>
        <v>25150</v>
      </c>
      <c r="AN64" s="116">
        <f t="shared" ref="AN64:AN69" si="13">AM64*F64</f>
        <v>0</v>
      </c>
      <c r="AO64" s="194">
        <f>VLOOKUP(C64,'รับ-จ่าย ประจำวัน'!B60:BV690,73,0)</f>
        <v>54250</v>
      </c>
    </row>
    <row r="65" spans="1:41" ht="23.25" hidden="1" customHeight="1" x14ac:dyDescent="0.45">
      <c r="A65" s="11"/>
      <c r="B65" s="10" t="s">
        <v>775</v>
      </c>
      <c r="C65" s="34" t="s">
        <v>775</v>
      </c>
      <c r="D65" s="10" t="s">
        <v>1603</v>
      </c>
      <c r="E65" s="11" t="s">
        <v>91</v>
      </c>
      <c r="F65" s="11">
        <v>0</v>
      </c>
      <c r="G65" s="11"/>
      <c r="H65" s="16"/>
      <c r="I65" s="16"/>
      <c r="J65" s="17"/>
      <c r="K65" s="101"/>
      <c r="L65" s="17"/>
      <c r="M65" s="17"/>
      <c r="N65" s="17"/>
      <c r="O65" s="101"/>
      <c r="P65" s="16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6"/>
      <c r="AE65" s="16"/>
      <c r="AF65" s="16"/>
      <c r="AG65" s="16"/>
      <c r="AH65" s="17"/>
      <c r="AI65" s="101"/>
      <c r="AJ65" s="17"/>
      <c r="AK65" s="17"/>
      <c r="AL65" s="17"/>
      <c r="AM65" s="18">
        <f t="shared" si="12"/>
        <v>0</v>
      </c>
      <c r="AN65" s="116">
        <f t="shared" si="13"/>
        <v>0</v>
      </c>
      <c r="AO65" s="194" t="e">
        <f>VLOOKUP(C65,'รับ-จ่าย ประจำวัน'!B238:BV868,73,0)</f>
        <v>#N/A</v>
      </c>
    </row>
    <row r="66" spans="1:41" ht="23.25" hidden="1" customHeight="1" x14ac:dyDescent="0.45">
      <c r="A66" s="75"/>
      <c r="B66" s="10" t="s">
        <v>781</v>
      </c>
      <c r="C66" s="34" t="s">
        <v>781</v>
      </c>
      <c r="D66" s="10" t="s">
        <v>1717</v>
      </c>
      <c r="E66" s="11" t="s">
        <v>91</v>
      </c>
      <c r="F66" s="11">
        <v>0</v>
      </c>
      <c r="G66" s="11"/>
      <c r="H66" s="16"/>
      <c r="I66" s="16"/>
      <c r="J66" s="17"/>
      <c r="K66" s="101"/>
      <c r="L66" s="17"/>
      <c r="M66" s="17"/>
      <c r="N66" s="17"/>
      <c r="O66" s="101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6"/>
      <c r="AE66" s="16"/>
      <c r="AF66" s="16"/>
      <c r="AG66" s="16"/>
      <c r="AH66" s="17"/>
      <c r="AI66" s="17"/>
      <c r="AJ66" s="17"/>
      <c r="AK66" s="17"/>
      <c r="AL66" s="17"/>
      <c r="AM66" s="18">
        <f t="shared" si="12"/>
        <v>0</v>
      </c>
      <c r="AN66" s="116">
        <f t="shared" si="13"/>
        <v>0</v>
      </c>
    </row>
    <row r="67" spans="1:41" s="109" customFormat="1" ht="23.25" hidden="1" customHeight="1" x14ac:dyDescent="0.45">
      <c r="A67" s="103"/>
      <c r="B67" s="102" t="s">
        <v>783</v>
      </c>
      <c r="C67" s="168" t="s">
        <v>783</v>
      </c>
      <c r="D67" s="102" t="s">
        <v>1646</v>
      </c>
      <c r="E67" s="103" t="s">
        <v>91</v>
      </c>
      <c r="F67" s="103">
        <v>0</v>
      </c>
      <c r="G67" s="103"/>
      <c r="H67" s="105"/>
      <c r="I67" s="105"/>
      <c r="J67" s="101"/>
      <c r="K67" s="101"/>
      <c r="L67" s="100"/>
      <c r="M67" s="100"/>
      <c r="N67" s="100"/>
      <c r="O67" s="101"/>
      <c r="P67" s="105"/>
      <c r="Q67" s="101"/>
      <c r="R67" s="101"/>
      <c r="S67" s="100"/>
      <c r="T67" s="100"/>
      <c r="U67" s="100"/>
      <c r="V67" s="100"/>
      <c r="W67" s="101"/>
      <c r="X67" s="100"/>
      <c r="Y67" s="101"/>
      <c r="Z67" s="100"/>
      <c r="AA67" s="101"/>
      <c r="AB67" s="100"/>
      <c r="AC67" s="100"/>
      <c r="AD67" s="105"/>
      <c r="AE67" s="105"/>
      <c r="AF67" s="105"/>
      <c r="AG67" s="105"/>
      <c r="AH67" s="100"/>
      <c r="AI67" s="101"/>
      <c r="AJ67" s="100"/>
      <c r="AK67" s="100"/>
      <c r="AL67" s="100"/>
      <c r="AM67" s="113">
        <f t="shared" si="12"/>
        <v>0</v>
      </c>
      <c r="AN67" s="116">
        <f t="shared" si="13"/>
        <v>0</v>
      </c>
      <c r="AO67" s="194" t="e">
        <f>VLOOKUP(C67,'รับ-จ่าย ประจำวัน'!B242:BV872,73,0)</f>
        <v>#N/A</v>
      </c>
    </row>
    <row r="68" spans="1:41" ht="23.25" hidden="1" customHeight="1" x14ac:dyDescent="0.45">
      <c r="A68" s="75"/>
      <c r="B68" s="10" t="s">
        <v>785</v>
      </c>
      <c r="C68" s="34" t="s">
        <v>785</v>
      </c>
      <c r="D68" s="10" t="s">
        <v>1848</v>
      </c>
      <c r="E68" s="11" t="s">
        <v>91</v>
      </c>
      <c r="F68" s="11">
        <v>0</v>
      </c>
      <c r="G68" s="11"/>
      <c r="H68" s="16"/>
      <c r="I68" s="16"/>
      <c r="J68" s="17"/>
      <c r="K68" s="101"/>
      <c r="L68" s="17"/>
      <c r="M68" s="17"/>
      <c r="N68" s="17"/>
      <c r="O68" s="101"/>
      <c r="P68" s="16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6"/>
      <c r="AE68" s="16"/>
      <c r="AF68" s="16"/>
      <c r="AG68" s="16"/>
      <c r="AH68" s="17"/>
      <c r="AI68" s="17"/>
      <c r="AJ68" s="17"/>
      <c r="AK68" s="17"/>
      <c r="AL68" s="17"/>
      <c r="AM68" s="18">
        <f t="shared" si="12"/>
        <v>0</v>
      </c>
      <c r="AN68" s="116">
        <f t="shared" si="13"/>
        <v>0</v>
      </c>
      <c r="AO68" s="194">
        <f>VLOOKUP(C68,'รับ-จ่าย ประจำวัน'!B64:BV694,73,0)</f>
        <v>30600</v>
      </c>
    </row>
    <row r="69" spans="1:41" ht="23.25" customHeight="1" x14ac:dyDescent="0.45">
      <c r="A69" s="75"/>
      <c r="B69" s="10" t="s">
        <v>787</v>
      </c>
      <c r="C69" s="34">
        <v>1023101026</v>
      </c>
      <c r="D69" s="10" t="s">
        <v>1500</v>
      </c>
      <c r="E69" s="11" t="s">
        <v>91</v>
      </c>
      <c r="F69" s="11">
        <v>0</v>
      </c>
      <c r="G69" s="11"/>
      <c r="H69" s="16"/>
      <c r="I69" s="16"/>
      <c r="J69" s="17"/>
      <c r="K69" s="101">
        <v>540</v>
      </c>
      <c r="L69" s="17"/>
      <c r="M69" s="17"/>
      <c r="N69" s="17"/>
      <c r="O69" s="101"/>
      <c r="P69" s="16"/>
      <c r="Q69" s="17"/>
      <c r="R69" s="101"/>
      <c r="S69" s="17"/>
      <c r="T69" s="17"/>
      <c r="U69" s="17"/>
      <c r="V69" s="17"/>
      <c r="W69" s="101"/>
      <c r="X69" s="17"/>
      <c r="Y69" s="101"/>
      <c r="Z69" s="17"/>
      <c r="AA69" s="17"/>
      <c r="AB69" s="17"/>
      <c r="AC69" s="17"/>
      <c r="AD69" s="16"/>
      <c r="AE69" s="16"/>
      <c r="AF69" s="16"/>
      <c r="AG69" s="16"/>
      <c r="AH69" s="17"/>
      <c r="AI69" s="101"/>
      <c r="AJ69" s="17"/>
      <c r="AK69" s="17"/>
      <c r="AL69" s="17"/>
      <c r="AM69" s="18">
        <f t="shared" si="12"/>
        <v>540</v>
      </c>
      <c r="AN69" s="116">
        <f t="shared" si="13"/>
        <v>0</v>
      </c>
      <c r="AO69" s="194">
        <f>VLOOKUP(C69,'รับ-จ่าย ประจำวัน'!B65:BV695,73,0)</f>
        <v>60426</v>
      </c>
    </row>
    <row r="70" spans="1:41" ht="23.25" customHeight="1" x14ac:dyDescent="0.45">
      <c r="A70" s="75"/>
      <c r="B70" s="34"/>
      <c r="C70" s="34">
        <v>1023301004</v>
      </c>
      <c r="D70" s="21" t="s">
        <v>1887</v>
      </c>
      <c r="E70" s="11" t="s">
        <v>91</v>
      </c>
      <c r="F70" s="11">
        <v>0</v>
      </c>
      <c r="G70" s="11"/>
      <c r="H70" s="16"/>
      <c r="I70" s="16">
        <v>1000</v>
      </c>
      <c r="J70" s="17"/>
      <c r="K70" s="101">
        <v>1000</v>
      </c>
      <c r="L70" s="17">
        <v>1000</v>
      </c>
      <c r="M70" s="17"/>
      <c r="N70" s="17">
        <v>2000</v>
      </c>
      <c r="O70" s="101"/>
      <c r="P70" s="16">
        <v>1000</v>
      </c>
      <c r="Q70" s="17">
        <v>1000</v>
      </c>
      <c r="R70" s="17">
        <f>1000+1000</f>
        <v>2000</v>
      </c>
      <c r="S70" s="17">
        <v>2000</v>
      </c>
      <c r="T70" s="17"/>
      <c r="U70" s="17">
        <v>2000</v>
      </c>
      <c r="V70" s="17"/>
      <c r="W70" s="17">
        <f>1000+1000</f>
        <v>2000</v>
      </c>
      <c r="X70" s="17"/>
      <c r="Y70" s="17"/>
      <c r="Z70" s="17">
        <v>1000</v>
      </c>
      <c r="AA70" s="17"/>
      <c r="AB70" s="17">
        <v>2000</v>
      </c>
      <c r="AC70" s="17"/>
      <c r="AD70" s="16">
        <v>1000</v>
      </c>
      <c r="AE70" s="16"/>
      <c r="AF70" s="16">
        <v>2000</v>
      </c>
      <c r="AG70" s="16">
        <v>1000</v>
      </c>
      <c r="AH70" s="17"/>
      <c r="AI70" s="17">
        <v>1000</v>
      </c>
      <c r="AJ70" s="17">
        <v>1000</v>
      </c>
      <c r="AK70" s="17">
        <v>1000</v>
      </c>
      <c r="AL70" s="17"/>
      <c r="AM70" s="18">
        <f>H70+I70+J70+K70+L70+M70+N70+O70+P70+Q70+R70+S70+T70+U70+V70+W70+X70+Y70+Z70+AA70+AB70+AC70+AD70+AE70+AF70+AG70+AH70+AI70+AJ70+AK70+AL70</f>
        <v>25000</v>
      </c>
      <c r="AN70" s="116">
        <f>AM70*F70</f>
        <v>0</v>
      </c>
      <c r="AO70" s="194">
        <f>VLOOKUP(C70,'รับ-จ่าย ประจำวัน'!B66:BV696,73,0)</f>
        <v>32000</v>
      </c>
    </row>
    <row r="71" spans="1:41" ht="23.25" customHeight="1" x14ac:dyDescent="0.45">
      <c r="A71" s="20"/>
      <c r="B71" s="10" t="s">
        <v>808</v>
      </c>
      <c r="C71" s="34">
        <v>1023201005</v>
      </c>
      <c r="D71" s="10" t="s">
        <v>809</v>
      </c>
      <c r="E71" s="11" t="s">
        <v>91</v>
      </c>
      <c r="F71" s="11">
        <v>0</v>
      </c>
      <c r="G71" s="11"/>
      <c r="H71" s="16"/>
      <c r="I71" s="16"/>
      <c r="J71" s="101"/>
      <c r="K71" s="101"/>
      <c r="L71" s="17"/>
      <c r="M71" s="17"/>
      <c r="N71" s="17">
        <v>1000</v>
      </c>
      <c r="O71" s="101"/>
      <c r="P71" s="16"/>
      <c r="Q71" s="17"/>
      <c r="R71" s="101"/>
      <c r="S71" s="17"/>
      <c r="T71" s="17"/>
      <c r="U71" s="17"/>
      <c r="V71" s="17"/>
      <c r="W71" s="101"/>
      <c r="X71" s="17"/>
      <c r="Y71" s="101"/>
      <c r="Z71" s="17"/>
      <c r="AA71" s="17"/>
      <c r="AB71" s="17"/>
      <c r="AC71" s="17"/>
      <c r="AD71" s="16"/>
      <c r="AE71" s="16">
        <v>1000</v>
      </c>
      <c r="AF71" s="16"/>
      <c r="AG71" s="16"/>
      <c r="AH71" s="17"/>
      <c r="AI71" s="101"/>
      <c r="AJ71" s="17"/>
      <c r="AK71" s="17"/>
      <c r="AL71" s="17"/>
      <c r="AM71" s="18">
        <f t="shared" ref="AM71:AM82" si="14">H71+I71+J71+K71+L71+M71+N71+O71+P71+Q71+R71+S71+T71+U71+V71+W71+X71+Y71+Z71+AA71+AB71+AC71+AD71+AE71+AF71+AG71+AH71+AI71+AJ71+AK71+AL71</f>
        <v>2000</v>
      </c>
      <c r="AN71" s="116">
        <f t="shared" ref="AN71:AN82" si="15">AM71*F71</f>
        <v>0</v>
      </c>
      <c r="AO71" s="194" t="e">
        <f>VLOOKUP(C71,'รับ-จ่าย ประจำวัน'!B295:BV925,73,0)</f>
        <v>#N/A</v>
      </c>
    </row>
    <row r="72" spans="1:41" ht="23.25" customHeight="1" x14ac:dyDescent="0.45">
      <c r="A72" s="20"/>
      <c r="B72" s="10" t="s">
        <v>811</v>
      </c>
      <c r="C72" s="34">
        <v>1023201006</v>
      </c>
      <c r="D72" s="10" t="s">
        <v>812</v>
      </c>
      <c r="E72" s="11" t="s">
        <v>91</v>
      </c>
      <c r="F72" s="11">
        <v>0</v>
      </c>
      <c r="G72" s="11"/>
      <c r="H72" s="16"/>
      <c r="I72" s="16">
        <v>1000</v>
      </c>
      <c r="J72" s="101"/>
      <c r="K72" s="101"/>
      <c r="L72" s="17"/>
      <c r="M72" s="17"/>
      <c r="N72" s="17"/>
      <c r="O72" s="101"/>
      <c r="P72" s="16">
        <v>1000</v>
      </c>
      <c r="Q72" s="17"/>
      <c r="R72" s="101"/>
      <c r="S72" s="17"/>
      <c r="T72" s="17"/>
      <c r="U72" s="17"/>
      <c r="V72" s="17">
        <v>1000</v>
      </c>
      <c r="W72" s="101">
        <v>1000</v>
      </c>
      <c r="X72" s="17"/>
      <c r="Y72" s="101"/>
      <c r="Z72" s="17"/>
      <c r="AA72" s="17"/>
      <c r="AB72" s="17"/>
      <c r="AC72" s="17"/>
      <c r="AD72" s="16"/>
      <c r="AE72" s="16">
        <v>1000</v>
      </c>
      <c r="AF72" s="16"/>
      <c r="AG72" s="16"/>
      <c r="AH72" s="17"/>
      <c r="AI72" s="101"/>
      <c r="AJ72" s="17">
        <v>1000</v>
      </c>
      <c r="AK72" s="17"/>
      <c r="AL72" s="17"/>
      <c r="AM72" s="18">
        <f t="shared" si="14"/>
        <v>6000</v>
      </c>
      <c r="AN72" s="116">
        <f t="shared" si="15"/>
        <v>0</v>
      </c>
      <c r="AO72" s="194">
        <f>VLOOKUP(C72,'รับ-จ่าย ประจำวัน'!B68:BV698,73,0)</f>
        <v>11000</v>
      </c>
    </row>
    <row r="73" spans="1:41" ht="23.25" customHeight="1" x14ac:dyDescent="0.45">
      <c r="A73" s="20"/>
      <c r="B73" s="10" t="s">
        <v>813</v>
      </c>
      <c r="C73" s="34">
        <v>1023201007</v>
      </c>
      <c r="D73" s="10" t="s">
        <v>1501</v>
      </c>
      <c r="E73" s="11" t="s">
        <v>91</v>
      </c>
      <c r="F73" s="11">
        <v>0</v>
      </c>
      <c r="G73" s="11"/>
      <c r="H73" s="16"/>
      <c r="I73" s="16">
        <v>1000</v>
      </c>
      <c r="J73" s="17"/>
      <c r="K73" s="101"/>
      <c r="L73" s="17">
        <v>1000</v>
      </c>
      <c r="M73" s="17"/>
      <c r="N73" s="17"/>
      <c r="O73" s="101"/>
      <c r="P73" s="16"/>
      <c r="Q73" s="17"/>
      <c r="R73" s="101"/>
      <c r="S73" s="17"/>
      <c r="T73" s="17"/>
      <c r="U73" s="17"/>
      <c r="V73" s="17"/>
      <c r="W73" s="101"/>
      <c r="X73" s="17"/>
      <c r="Y73" s="101"/>
      <c r="Z73" s="17"/>
      <c r="AA73" s="17"/>
      <c r="AB73" s="17"/>
      <c r="AC73" s="17"/>
      <c r="AD73" s="16"/>
      <c r="AE73" s="16"/>
      <c r="AF73" s="16">
        <v>2000</v>
      </c>
      <c r="AG73" s="16"/>
      <c r="AH73" s="17"/>
      <c r="AI73" s="101"/>
      <c r="AJ73" s="17">
        <v>1000</v>
      </c>
      <c r="AK73" s="17"/>
      <c r="AL73" s="17"/>
      <c r="AM73" s="18">
        <f t="shared" si="14"/>
        <v>5000</v>
      </c>
      <c r="AN73" s="116">
        <f t="shared" si="15"/>
        <v>0</v>
      </c>
      <c r="AO73" s="194">
        <f>VLOOKUP(C73,'รับ-จ่าย ประจำวัน'!B69:BV699,73,0)</f>
        <v>24000</v>
      </c>
    </row>
    <row r="74" spans="1:41" ht="21.75" customHeight="1" x14ac:dyDescent="0.45">
      <c r="A74" s="20"/>
      <c r="B74" s="10" t="s">
        <v>815</v>
      </c>
      <c r="C74" s="34">
        <v>1023201008</v>
      </c>
      <c r="D74" s="10" t="s">
        <v>816</v>
      </c>
      <c r="E74" s="11" t="s">
        <v>91</v>
      </c>
      <c r="F74" s="11">
        <v>0</v>
      </c>
      <c r="G74" s="11"/>
      <c r="H74" s="16"/>
      <c r="I74" s="16">
        <v>1000</v>
      </c>
      <c r="J74" s="101"/>
      <c r="K74" s="101"/>
      <c r="L74" s="17">
        <v>1000</v>
      </c>
      <c r="M74" s="17"/>
      <c r="N74" s="17">
        <v>1000</v>
      </c>
      <c r="O74" s="101">
        <v>1000</v>
      </c>
      <c r="P74" s="16">
        <v>1000</v>
      </c>
      <c r="Q74" s="17">
        <v>1000</v>
      </c>
      <c r="R74" s="101"/>
      <c r="S74" s="17"/>
      <c r="T74" s="17"/>
      <c r="U74" s="17"/>
      <c r="V74" s="17"/>
      <c r="W74" s="101">
        <v>1000</v>
      </c>
      <c r="X74" s="17"/>
      <c r="Y74" s="101">
        <v>1000</v>
      </c>
      <c r="Z74" s="17">
        <f>1000+1000</f>
        <v>2000</v>
      </c>
      <c r="AA74" s="17"/>
      <c r="AB74" s="17"/>
      <c r="AC74" s="17"/>
      <c r="AD74" s="16"/>
      <c r="AE74" s="16">
        <v>1000</v>
      </c>
      <c r="AF74" s="16"/>
      <c r="AG74" s="16"/>
      <c r="AH74" s="17"/>
      <c r="AI74" s="101">
        <v>1000</v>
      </c>
      <c r="AJ74" s="17"/>
      <c r="AK74" s="17">
        <v>1000</v>
      </c>
      <c r="AL74" s="17"/>
      <c r="AM74" s="18">
        <f t="shared" si="14"/>
        <v>13000</v>
      </c>
      <c r="AN74" s="116">
        <f t="shared" si="15"/>
        <v>0</v>
      </c>
      <c r="AO74" s="194">
        <f>VLOOKUP(C74,'รับ-จ่าย ประจำวัน'!B70:BV700,73,0)</f>
        <v>41000</v>
      </c>
    </row>
    <row r="75" spans="1:41" ht="23.25" customHeight="1" x14ac:dyDescent="0.45">
      <c r="A75" s="11"/>
      <c r="B75" s="10" t="s">
        <v>821</v>
      </c>
      <c r="C75" s="34">
        <v>1023201009</v>
      </c>
      <c r="D75" s="10" t="s">
        <v>822</v>
      </c>
      <c r="E75" s="11" t="s">
        <v>91</v>
      </c>
      <c r="F75" s="11">
        <v>0</v>
      </c>
      <c r="G75" s="11"/>
      <c r="H75" s="16"/>
      <c r="I75" s="16"/>
      <c r="J75" s="17"/>
      <c r="K75" s="101"/>
      <c r="L75" s="17"/>
      <c r="M75" s="17"/>
      <c r="N75" s="17"/>
      <c r="O75" s="101"/>
      <c r="P75" s="16">
        <v>1000</v>
      </c>
      <c r="Q75" s="17"/>
      <c r="R75" s="101"/>
      <c r="S75" s="17"/>
      <c r="T75" s="17"/>
      <c r="U75" s="17"/>
      <c r="V75" s="17"/>
      <c r="W75" s="101"/>
      <c r="X75" s="17"/>
      <c r="Y75" s="101"/>
      <c r="Z75" s="17"/>
      <c r="AA75" s="17"/>
      <c r="AB75" s="17"/>
      <c r="AC75" s="17"/>
      <c r="AD75" s="16"/>
      <c r="AE75" s="16"/>
      <c r="AF75" s="16"/>
      <c r="AG75" s="16"/>
      <c r="AH75" s="17"/>
      <c r="AI75" s="101"/>
      <c r="AJ75" s="17"/>
      <c r="AK75" s="17"/>
      <c r="AL75" s="17"/>
      <c r="AM75" s="18">
        <f t="shared" si="14"/>
        <v>1000</v>
      </c>
      <c r="AN75" s="116">
        <f t="shared" si="15"/>
        <v>0</v>
      </c>
      <c r="AO75" s="194">
        <f>VLOOKUP(C75,'รับ-จ่าย ประจำวัน'!B71:BV701,73,0)</f>
        <v>19000</v>
      </c>
    </row>
    <row r="76" spans="1:41" ht="23.25" customHeight="1" x14ac:dyDescent="0.45">
      <c r="A76" s="11"/>
      <c r="B76" s="10" t="s">
        <v>823</v>
      </c>
      <c r="C76" s="34">
        <v>1023201010</v>
      </c>
      <c r="D76" s="10" t="s">
        <v>824</v>
      </c>
      <c r="E76" s="11" t="s">
        <v>91</v>
      </c>
      <c r="F76" s="11">
        <v>0</v>
      </c>
      <c r="G76" s="11"/>
      <c r="H76" s="16"/>
      <c r="I76" s="16"/>
      <c r="J76" s="101"/>
      <c r="K76" s="101"/>
      <c r="L76" s="17">
        <v>1000</v>
      </c>
      <c r="M76" s="17"/>
      <c r="N76" s="17"/>
      <c r="O76" s="101"/>
      <c r="P76" s="16"/>
      <c r="Q76" s="17"/>
      <c r="R76" s="101"/>
      <c r="S76" s="17"/>
      <c r="T76" s="17"/>
      <c r="U76" s="17"/>
      <c r="V76" s="17">
        <v>1000</v>
      </c>
      <c r="W76" s="101"/>
      <c r="X76" s="17"/>
      <c r="Y76" s="101"/>
      <c r="Z76" s="17">
        <f>1000+1000</f>
        <v>2000</v>
      </c>
      <c r="AA76" s="17"/>
      <c r="AB76" s="17"/>
      <c r="AC76" s="17"/>
      <c r="AD76" s="16"/>
      <c r="AE76" s="16"/>
      <c r="AF76" s="16"/>
      <c r="AG76" s="16"/>
      <c r="AH76" s="17"/>
      <c r="AI76" s="101"/>
      <c r="AJ76" s="17"/>
      <c r="AK76" s="17"/>
      <c r="AL76" s="17"/>
      <c r="AM76" s="18">
        <f t="shared" si="14"/>
        <v>4000</v>
      </c>
      <c r="AN76" s="116">
        <f t="shared" si="15"/>
        <v>0</v>
      </c>
      <c r="AO76" s="194">
        <f>VLOOKUP(C76,'รับ-จ่าย ประจำวัน'!B72:BV702,73,0)</f>
        <v>17000</v>
      </c>
    </row>
    <row r="77" spans="1:41" ht="24" customHeight="1" x14ac:dyDescent="0.45">
      <c r="A77" s="20"/>
      <c r="B77" s="10" t="s">
        <v>825</v>
      </c>
      <c r="C77" s="34">
        <v>1023201011</v>
      </c>
      <c r="D77" s="10" t="s">
        <v>826</v>
      </c>
      <c r="E77" s="11" t="s">
        <v>91</v>
      </c>
      <c r="F77" s="11">
        <v>0</v>
      </c>
      <c r="G77" s="11"/>
      <c r="H77" s="16"/>
      <c r="I77" s="16">
        <v>1000</v>
      </c>
      <c r="J77" s="101"/>
      <c r="K77" s="101"/>
      <c r="L77" s="17"/>
      <c r="M77" s="17"/>
      <c r="N77" s="17"/>
      <c r="O77" s="101"/>
      <c r="P77" s="16">
        <v>1000</v>
      </c>
      <c r="Q77" s="17"/>
      <c r="R77" s="101"/>
      <c r="S77" s="17"/>
      <c r="T77" s="17"/>
      <c r="U77" s="17"/>
      <c r="V77" s="17"/>
      <c r="W77" s="101">
        <v>1000</v>
      </c>
      <c r="X77" s="17"/>
      <c r="Y77" s="101"/>
      <c r="Z77" s="17"/>
      <c r="AA77" s="17"/>
      <c r="AB77" s="17"/>
      <c r="AC77" s="17"/>
      <c r="AD77" s="16"/>
      <c r="AE77" s="16">
        <v>1000</v>
      </c>
      <c r="AF77" s="16"/>
      <c r="AG77" s="16"/>
      <c r="AH77" s="17"/>
      <c r="AI77" s="101"/>
      <c r="AJ77" s="17"/>
      <c r="AK77" s="17"/>
      <c r="AL77" s="17"/>
      <c r="AM77" s="18">
        <f t="shared" si="14"/>
        <v>4000</v>
      </c>
      <c r="AN77" s="116">
        <f t="shared" si="15"/>
        <v>0</v>
      </c>
      <c r="AO77" s="194" t="e">
        <f>VLOOKUP(C77,'รับ-จ่าย ประจำวัน'!B303:BV933,73,0)</f>
        <v>#N/A</v>
      </c>
    </row>
    <row r="78" spans="1:41" ht="23.25" hidden="1" customHeight="1" x14ac:dyDescent="0.45">
      <c r="A78" s="20"/>
      <c r="B78" s="10" t="s">
        <v>828</v>
      </c>
      <c r="C78" s="34">
        <v>1023201012</v>
      </c>
      <c r="D78" s="10" t="s">
        <v>829</v>
      </c>
      <c r="E78" s="11" t="s">
        <v>91</v>
      </c>
      <c r="F78" s="11">
        <v>0</v>
      </c>
      <c r="G78" s="11"/>
      <c r="H78" s="16"/>
      <c r="I78" s="16"/>
      <c r="J78" s="17"/>
      <c r="K78" s="101"/>
      <c r="L78" s="17"/>
      <c r="M78" s="17"/>
      <c r="N78" s="17"/>
      <c r="O78" s="101"/>
      <c r="P78" s="16"/>
      <c r="Q78" s="17"/>
      <c r="R78" s="101"/>
      <c r="S78" s="17"/>
      <c r="T78" s="17"/>
      <c r="U78" s="17"/>
      <c r="V78" s="17"/>
      <c r="W78" s="101"/>
      <c r="X78" s="17"/>
      <c r="Y78" s="101"/>
      <c r="Z78" s="17"/>
      <c r="AA78" s="17"/>
      <c r="AB78" s="17"/>
      <c r="AC78" s="17"/>
      <c r="AD78" s="16"/>
      <c r="AE78" s="16"/>
      <c r="AF78" s="16"/>
      <c r="AG78" s="16"/>
      <c r="AH78" s="17"/>
      <c r="AI78" s="101"/>
      <c r="AJ78" s="17"/>
      <c r="AK78" s="17"/>
      <c r="AL78" s="17"/>
      <c r="AM78" s="18">
        <f t="shared" si="14"/>
        <v>0</v>
      </c>
      <c r="AN78" s="116">
        <f t="shared" si="15"/>
        <v>0</v>
      </c>
    </row>
    <row r="79" spans="1:41" ht="23.25" hidden="1" customHeight="1" x14ac:dyDescent="0.45">
      <c r="A79" s="20"/>
      <c r="B79" s="10" t="s">
        <v>833</v>
      </c>
      <c r="C79" s="34">
        <v>1023201013</v>
      </c>
      <c r="D79" s="10" t="s">
        <v>834</v>
      </c>
      <c r="E79" s="11" t="s">
        <v>91</v>
      </c>
      <c r="F79" s="11">
        <v>0</v>
      </c>
      <c r="G79" s="11"/>
      <c r="H79" s="16"/>
      <c r="I79" s="16"/>
      <c r="J79" s="17"/>
      <c r="K79" s="101"/>
      <c r="L79" s="17"/>
      <c r="M79" s="17"/>
      <c r="N79" s="17"/>
      <c r="O79" s="101"/>
      <c r="P79" s="16"/>
      <c r="Q79" s="17"/>
      <c r="R79" s="17"/>
      <c r="S79" s="17"/>
      <c r="T79" s="17"/>
      <c r="U79" s="17"/>
      <c r="V79" s="17"/>
      <c r="W79" s="17"/>
      <c r="X79" s="17"/>
      <c r="Y79" s="101"/>
      <c r="Z79" s="17"/>
      <c r="AA79" s="17"/>
      <c r="AB79" s="17"/>
      <c r="AC79" s="17"/>
      <c r="AD79" s="16"/>
      <c r="AE79" s="16"/>
      <c r="AF79" s="16"/>
      <c r="AG79" s="16"/>
      <c r="AH79" s="17"/>
      <c r="AI79" s="101"/>
      <c r="AJ79" s="17"/>
      <c r="AK79" s="17"/>
      <c r="AL79" s="17"/>
      <c r="AM79" s="18">
        <f t="shared" si="14"/>
        <v>0</v>
      </c>
      <c r="AN79" s="116">
        <f t="shared" si="15"/>
        <v>0</v>
      </c>
      <c r="AO79" s="194" t="e">
        <f>VLOOKUP(C79,'รับ-จ่าย ประจำวัน'!B306:BV936,73,0)</f>
        <v>#N/A</v>
      </c>
    </row>
    <row r="80" spans="1:41" ht="23.25" hidden="1" customHeight="1" x14ac:dyDescent="0.45">
      <c r="A80" s="20"/>
      <c r="B80" s="10" t="s">
        <v>836</v>
      </c>
      <c r="C80" s="34">
        <v>1023201014</v>
      </c>
      <c r="D80" s="10" t="s">
        <v>837</v>
      </c>
      <c r="E80" s="11" t="s">
        <v>91</v>
      </c>
      <c r="F80" s="11">
        <v>0</v>
      </c>
      <c r="G80" s="11"/>
      <c r="H80" s="16"/>
      <c r="I80" s="16"/>
      <c r="J80" s="17"/>
      <c r="K80" s="101"/>
      <c r="L80" s="17"/>
      <c r="M80" s="17"/>
      <c r="N80" s="17"/>
      <c r="O80" s="101"/>
      <c r="P80" s="16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6"/>
      <c r="AE80" s="16"/>
      <c r="AF80" s="16"/>
      <c r="AG80" s="16"/>
      <c r="AH80" s="17"/>
      <c r="AI80" s="17"/>
      <c r="AJ80" s="17"/>
      <c r="AK80" s="17"/>
      <c r="AL80" s="17"/>
      <c r="AM80" s="18">
        <f t="shared" si="14"/>
        <v>0</v>
      </c>
      <c r="AN80" s="116">
        <f t="shared" si="15"/>
        <v>0</v>
      </c>
    </row>
    <row r="81" spans="1:41" ht="23.25" customHeight="1" x14ac:dyDescent="0.45">
      <c r="A81" s="20"/>
      <c r="B81" s="10" t="s">
        <v>839</v>
      </c>
      <c r="C81" s="34">
        <v>1023201015</v>
      </c>
      <c r="D81" s="10" t="s">
        <v>840</v>
      </c>
      <c r="E81" s="11" t="s">
        <v>91</v>
      </c>
      <c r="F81" s="11">
        <v>0</v>
      </c>
      <c r="G81" s="11"/>
      <c r="H81" s="16"/>
      <c r="I81" s="16">
        <v>1000</v>
      </c>
      <c r="J81" s="101"/>
      <c r="K81" s="101"/>
      <c r="L81" s="17">
        <v>1000</v>
      </c>
      <c r="M81" s="17"/>
      <c r="N81" s="17"/>
      <c r="O81" s="101">
        <v>1000</v>
      </c>
      <c r="P81" s="16"/>
      <c r="Q81" s="17">
        <v>1000</v>
      </c>
      <c r="R81" s="101"/>
      <c r="S81" s="17"/>
      <c r="T81" s="17"/>
      <c r="U81" s="17">
        <v>1000</v>
      </c>
      <c r="V81" s="17">
        <v>1000</v>
      </c>
      <c r="W81" s="101"/>
      <c r="X81" s="17"/>
      <c r="Y81" s="101"/>
      <c r="Z81" s="17">
        <f>1000+1000</f>
        <v>2000</v>
      </c>
      <c r="AA81" s="17"/>
      <c r="AB81" s="17"/>
      <c r="AC81" s="17"/>
      <c r="AD81" s="16">
        <v>1000</v>
      </c>
      <c r="AE81" s="16">
        <v>1000</v>
      </c>
      <c r="AF81" s="16"/>
      <c r="AG81" s="16"/>
      <c r="AH81" s="17"/>
      <c r="AI81" s="101"/>
      <c r="AJ81" s="17">
        <v>1000</v>
      </c>
      <c r="AK81" s="17"/>
      <c r="AL81" s="17"/>
      <c r="AM81" s="18">
        <f t="shared" si="14"/>
        <v>11000</v>
      </c>
      <c r="AN81" s="116">
        <f t="shared" si="15"/>
        <v>0</v>
      </c>
      <c r="AO81" s="194">
        <f>VLOOKUP(C81,'รับ-จ่าย ประจำวัน'!B77:BV707,73,0)</f>
        <v>15000</v>
      </c>
    </row>
    <row r="82" spans="1:41" ht="23.25" hidden="1" customHeight="1" x14ac:dyDescent="0.45">
      <c r="A82" s="20"/>
      <c r="B82" s="10" t="s">
        <v>1356</v>
      </c>
      <c r="C82" s="34">
        <v>1023201016</v>
      </c>
      <c r="D82" s="10" t="s">
        <v>842</v>
      </c>
      <c r="E82" s="11" t="s">
        <v>91</v>
      </c>
      <c r="F82" s="11">
        <v>0</v>
      </c>
      <c r="G82" s="11"/>
      <c r="H82" s="16"/>
      <c r="I82" s="16"/>
      <c r="J82" s="17"/>
      <c r="K82" s="101"/>
      <c r="L82" s="17"/>
      <c r="M82" s="17"/>
      <c r="N82" s="17"/>
      <c r="O82" s="101"/>
      <c r="P82" s="16"/>
      <c r="Q82" s="17"/>
      <c r="R82" s="101"/>
      <c r="S82" s="17"/>
      <c r="T82" s="17"/>
      <c r="U82" s="17"/>
      <c r="V82" s="17"/>
      <c r="W82" s="101"/>
      <c r="X82" s="17"/>
      <c r="Y82" s="101"/>
      <c r="Z82" s="17"/>
      <c r="AA82" s="17"/>
      <c r="AB82" s="17"/>
      <c r="AC82" s="17"/>
      <c r="AD82" s="16"/>
      <c r="AE82" s="16"/>
      <c r="AF82" s="16"/>
      <c r="AG82" s="16"/>
      <c r="AH82" s="17"/>
      <c r="AI82" s="101"/>
      <c r="AJ82" s="17"/>
      <c r="AK82" s="17"/>
      <c r="AL82" s="17"/>
      <c r="AM82" s="18">
        <f t="shared" si="14"/>
        <v>0</v>
      </c>
      <c r="AN82" s="116">
        <f t="shared" si="15"/>
        <v>0</v>
      </c>
    </row>
    <row r="83" spans="1:41" ht="23.25" customHeight="1" x14ac:dyDescent="0.45">
      <c r="A83" s="20"/>
      <c r="B83" s="10" t="s">
        <v>862</v>
      </c>
      <c r="C83" s="34">
        <v>1023201018</v>
      </c>
      <c r="D83" s="10" t="s">
        <v>863</v>
      </c>
      <c r="E83" s="11" t="s">
        <v>91</v>
      </c>
      <c r="F83" s="11">
        <v>0</v>
      </c>
      <c r="G83" s="11"/>
      <c r="H83" s="16"/>
      <c r="I83" s="16"/>
      <c r="J83" s="101"/>
      <c r="K83" s="101"/>
      <c r="L83" s="17"/>
      <c r="M83" s="17"/>
      <c r="N83" s="17"/>
      <c r="O83" s="101"/>
      <c r="P83" s="16">
        <v>2000</v>
      </c>
      <c r="Q83" s="17"/>
      <c r="R83" s="101"/>
      <c r="S83" s="17"/>
      <c r="T83" s="17"/>
      <c r="U83" s="17">
        <v>2000</v>
      </c>
      <c r="V83" s="17"/>
      <c r="W83" s="101"/>
      <c r="X83" s="17"/>
      <c r="Y83" s="101"/>
      <c r="Z83" s="17"/>
      <c r="AA83" s="17"/>
      <c r="AB83" s="17"/>
      <c r="AC83" s="17"/>
      <c r="AD83" s="16"/>
      <c r="AE83" s="16"/>
      <c r="AF83" s="16"/>
      <c r="AG83" s="16"/>
      <c r="AH83" s="17"/>
      <c r="AI83" s="101"/>
      <c r="AJ83" s="17"/>
      <c r="AK83" s="17"/>
      <c r="AL83" s="17"/>
      <c r="AM83" s="18">
        <f t="shared" ref="AM83:AM98" si="16">H83+I83+J83+K83+L83+M83+N83+O83+P83+Q83+R83+S83+T83+U83+V83+W83+X83+Y83+Z83+AA83+AB83+AC83+AD83+AE83+AF83+AG83+AH83+AI83+AJ83+AK83+AL83</f>
        <v>4000</v>
      </c>
      <c r="AN83" s="116">
        <f t="shared" ref="AN83:AN98" si="17">AM83*F83</f>
        <v>0</v>
      </c>
      <c r="AO83" s="194">
        <f>VLOOKUP(C83,'รับ-จ่าย ประจำวัน'!B79:BV709,73,0)</f>
        <v>34000</v>
      </c>
    </row>
    <row r="84" spans="1:41" ht="23.25" customHeight="1" x14ac:dyDescent="0.45">
      <c r="A84" s="20"/>
      <c r="B84" s="10" t="s">
        <v>864</v>
      </c>
      <c r="C84" s="34">
        <v>1023201019</v>
      </c>
      <c r="D84" s="10" t="s">
        <v>865</v>
      </c>
      <c r="E84" s="11" t="s">
        <v>91</v>
      </c>
      <c r="F84" s="11">
        <v>0</v>
      </c>
      <c r="G84" s="11"/>
      <c r="H84" s="16"/>
      <c r="I84" s="16"/>
      <c r="J84" s="17"/>
      <c r="K84" s="101"/>
      <c r="L84" s="17"/>
      <c r="M84" s="17"/>
      <c r="N84" s="17">
        <v>2000</v>
      </c>
      <c r="O84" s="101"/>
      <c r="P84" s="16">
        <v>2000</v>
      </c>
      <c r="Q84" s="17"/>
      <c r="R84" s="101"/>
      <c r="S84" s="17"/>
      <c r="T84" s="17"/>
      <c r="U84" s="17">
        <v>2000</v>
      </c>
      <c r="V84" s="17"/>
      <c r="W84" s="101"/>
      <c r="X84" s="17"/>
      <c r="Y84" s="101"/>
      <c r="Z84" s="17"/>
      <c r="AA84" s="17"/>
      <c r="AB84" s="17"/>
      <c r="AC84" s="17"/>
      <c r="AD84" s="16">
        <v>2000</v>
      </c>
      <c r="AE84" s="16"/>
      <c r="AF84" s="16"/>
      <c r="AG84" s="16"/>
      <c r="AH84" s="17"/>
      <c r="AI84" s="101"/>
      <c r="AJ84" s="17"/>
      <c r="AK84" s="17">
        <v>2000</v>
      </c>
      <c r="AL84" s="17"/>
      <c r="AM84" s="18">
        <f t="shared" si="16"/>
        <v>10000</v>
      </c>
      <c r="AN84" s="116">
        <f t="shared" si="17"/>
        <v>0</v>
      </c>
      <c r="AO84" s="194" t="e">
        <f>VLOOKUP(C84,'รับ-จ่าย ประจำวัน'!B335:BV965,73,0)</f>
        <v>#N/A</v>
      </c>
    </row>
    <row r="85" spans="1:41" ht="23.25" customHeight="1" x14ac:dyDescent="0.45">
      <c r="A85" s="11"/>
      <c r="B85" s="21" t="s">
        <v>867</v>
      </c>
      <c r="C85" s="114">
        <v>1023201020</v>
      </c>
      <c r="D85" s="10" t="s">
        <v>1224</v>
      </c>
      <c r="E85" s="11" t="s">
        <v>91</v>
      </c>
      <c r="F85" s="11">
        <v>0</v>
      </c>
      <c r="G85" s="11"/>
      <c r="H85" s="16"/>
      <c r="I85" s="16"/>
      <c r="J85" s="101"/>
      <c r="K85" s="101"/>
      <c r="L85" s="17"/>
      <c r="M85" s="17"/>
      <c r="N85" s="17">
        <v>2000</v>
      </c>
      <c r="O85" s="101"/>
      <c r="P85" s="16">
        <v>2000</v>
      </c>
      <c r="Q85" s="17"/>
      <c r="R85" s="101"/>
      <c r="S85" s="17"/>
      <c r="T85" s="17"/>
      <c r="U85" s="17">
        <v>2000</v>
      </c>
      <c r="V85" s="17"/>
      <c r="W85" s="101"/>
      <c r="X85" s="17"/>
      <c r="Y85" s="101">
        <v>2000</v>
      </c>
      <c r="Z85" s="17"/>
      <c r="AA85" s="17"/>
      <c r="AB85" s="17"/>
      <c r="AC85" s="17"/>
      <c r="AD85" s="16">
        <v>2000</v>
      </c>
      <c r="AE85" s="16"/>
      <c r="AF85" s="16"/>
      <c r="AG85" s="16"/>
      <c r="AH85" s="17"/>
      <c r="AI85" s="101"/>
      <c r="AJ85" s="17">
        <v>2000</v>
      </c>
      <c r="AK85" s="17"/>
      <c r="AL85" s="17"/>
      <c r="AM85" s="18">
        <f t="shared" si="16"/>
        <v>12000</v>
      </c>
      <c r="AN85" s="116">
        <f t="shared" si="17"/>
        <v>0</v>
      </c>
      <c r="AO85" s="194">
        <f>VLOOKUP(C85,'รับ-จ่าย ประจำวัน'!B81:BV711,73,0)</f>
        <v>36000</v>
      </c>
    </row>
    <row r="86" spans="1:41" ht="23.25" customHeight="1" x14ac:dyDescent="0.45">
      <c r="A86" s="11"/>
      <c r="B86" s="10" t="s">
        <v>868</v>
      </c>
      <c r="C86" s="34">
        <v>1023201021</v>
      </c>
      <c r="D86" s="10" t="s">
        <v>869</v>
      </c>
      <c r="E86" s="11" t="s">
        <v>91</v>
      </c>
      <c r="F86" s="11">
        <v>0</v>
      </c>
      <c r="G86" s="11"/>
      <c r="H86" s="16"/>
      <c r="I86" s="16">
        <v>200</v>
      </c>
      <c r="J86" s="101"/>
      <c r="K86" s="101"/>
      <c r="L86" s="17"/>
      <c r="M86" s="17"/>
      <c r="N86" s="17">
        <v>2000</v>
      </c>
      <c r="O86" s="101"/>
      <c r="P86" s="16"/>
      <c r="Q86" s="17">
        <v>2000</v>
      </c>
      <c r="R86" s="101"/>
      <c r="S86" s="17"/>
      <c r="T86" s="17"/>
      <c r="U86" s="17">
        <v>2000</v>
      </c>
      <c r="V86" s="17"/>
      <c r="W86" s="101"/>
      <c r="X86" s="17"/>
      <c r="Y86" s="101"/>
      <c r="Z86" s="17"/>
      <c r="AA86" s="17"/>
      <c r="AB86" s="17"/>
      <c r="AC86" s="17"/>
      <c r="AD86" s="16">
        <v>2000</v>
      </c>
      <c r="AE86" s="16"/>
      <c r="AF86" s="16"/>
      <c r="AG86" s="16"/>
      <c r="AH86" s="17"/>
      <c r="AI86" s="101"/>
      <c r="AJ86" s="17"/>
      <c r="AK86" s="17">
        <v>2000</v>
      </c>
      <c r="AL86" s="17"/>
      <c r="AM86" s="18">
        <f t="shared" si="16"/>
        <v>10200</v>
      </c>
      <c r="AN86" s="116">
        <f t="shared" si="17"/>
        <v>0</v>
      </c>
      <c r="AO86" s="194">
        <f>VLOOKUP(C86,'รับ-จ่าย ประจำวัน'!B82:BV712,73,0)</f>
        <v>20000</v>
      </c>
    </row>
    <row r="87" spans="1:41" ht="23.25" customHeight="1" x14ac:dyDescent="0.45">
      <c r="A87" s="20"/>
      <c r="B87" s="10" t="s">
        <v>870</v>
      </c>
      <c r="C87" s="34">
        <v>1023201022</v>
      </c>
      <c r="D87" s="10" t="s">
        <v>871</v>
      </c>
      <c r="E87" s="11" t="s">
        <v>91</v>
      </c>
      <c r="F87" s="11">
        <v>0</v>
      </c>
      <c r="G87" s="11"/>
      <c r="H87" s="16"/>
      <c r="I87" s="16"/>
      <c r="J87" s="17"/>
      <c r="K87" s="101"/>
      <c r="L87" s="17"/>
      <c r="M87" s="17"/>
      <c r="N87" s="17">
        <v>2000</v>
      </c>
      <c r="O87" s="101"/>
      <c r="P87" s="16"/>
      <c r="Q87" s="17"/>
      <c r="R87" s="101"/>
      <c r="S87" s="17"/>
      <c r="T87" s="17"/>
      <c r="U87" s="17">
        <v>2000</v>
      </c>
      <c r="V87" s="17"/>
      <c r="W87" s="101"/>
      <c r="X87" s="17"/>
      <c r="Y87" s="101"/>
      <c r="Z87" s="17"/>
      <c r="AA87" s="17"/>
      <c r="AB87" s="17">
        <v>2000</v>
      </c>
      <c r="AC87" s="17"/>
      <c r="AD87" s="16"/>
      <c r="AE87" s="16"/>
      <c r="AF87" s="16"/>
      <c r="AG87" s="16"/>
      <c r="AH87" s="17"/>
      <c r="AI87" s="101"/>
      <c r="AJ87" s="17">
        <v>2000</v>
      </c>
      <c r="AK87" s="17"/>
      <c r="AL87" s="17"/>
      <c r="AM87" s="18">
        <f t="shared" ref="AM87" si="18">H87+I87+J87+K87+L87+M87+N87+O87+P87+Q87+R87+S87+T87+U87+V87+W87+X87+Y87+Z87+AA87+AB87+AC87+AD87+AE87+AF87+AG87+AH87+AI87+AJ87+AK87+AL87</f>
        <v>8000</v>
      </c>
      <c r="AN87" s="116">
        <f t="shared" ref="AN87" si="19">AM87*F87</f>
        <v>0</v>
      </c>
      <c r="AO87" s="194">
        <f>VLOOKUP(C87,'รับ-จ่าย ประจำวัน'!B83:BV713,73,0)</f>
        <v>22000</v>
      </c>
    </row>
    <row r="88" spans="1:41" ht="23.25" customHeight="1" x14ac:dyDescent="0.45">
      <c r="A88" s="20"/>
      <c r="B88" s="10" t="s">
        <v>904</v>
      </c>
      <c r="C88" s="34">
        <v>1023201026</v>
      </c>
      <c r="D88" s="10" t="s">
        <v>1502</v>
      </c>
      <c r="E88" s="11" t="s">
        <v>91</v>
      </c>
      <c r="F88" s="11">
        <v>0</v>
      </c>
      <c r="G88" s="11"/>
      <c r="H88" s="16"/>
      <c r="I88" s="16"/>
      <c r="J88" s="17"/>
      <c r="K88" s="101"/>
      <c r="L88" s="17">
        <v>1000</v>
      </c>
      <c r="M88" s="17"/>
      <c r="N88" s="17"/>
      <c r="O88" s="101"/>
      <c r="P88" s="16">
        <v>1000</v>
      </c>
      <c r="Q88" s="17"/>
      <c r="R88" s="101"/>
      <c r="S88" s="17"/>
      <c r="T88" s="17"/>
      <c r="U88" s="17"/>
      <c r="V88" s="17"/>
      <c r="W88" s="101"/>
      <c r="X88" s="17"/>
      <c r="Y88" s="101"/>
      <c r="Z88" s="17"/>
      <c r="AA88" s="17"/>
      <c r="AB88" s="17"/>
      <c r="AC88" s="17"/>
      <c r="AD88" s="16"/>
      <c r="AE88" s="16">
        <v>1000</v>
      </c>
      <c r="AF88" s="16"/>
      <c r="AG88" s="16"/>
      <c r="AH88" s="17"/>
      <c r="AI88" s="101"/>
      <c r="AJ88" s="17"/>
      <c r="AK88" s="17"/>
      <c r="AL88" s="17"/>
      <c r="AM88" s="18">
        <f t="shared" si="16"/>
        <v>3000</v>
      </c>
      <c r="AN88" s="116">
        <f t="shared" si="17"/>
        <v>0</v>
      </c>
      <c r="AO88" s="194">
        <f>VLOOKUP(C88,'รับ-จ่าย ประจำวัน'!B84:BV714,73,0)</f>
        <v>8000</v>
      </c>
    </row>
    <row r="89" spans="1:41" ht="23.25" hidden="1" customHeight="1" x14ac:dyDescent="0.45">
      <c r="A89" s="75"/>
      <c r="B89" s="10" t="s">
        <v>1097</v>
      </c>
      <c r="C89" s="34" t="s">
        <v>1097</v>
      </c>
      <c r="D89" s="10" t="s">
        <v>1098</v>
      </c>
      <c r="E89" s="11" t="s">
        <v>91</v>
      </c>
      <c r="F89" s="11">
        <v>0</v>
      </c>
      <c r="G89" s="11"/>
      <c r="H89" s="16"/>
      <c r="I89" s="16"/>
      <c r="J89" s="17"/>
      <c r="K89" s="101"/>
      <c r="L89" s="17"/>
      <c r="M89" s="17"/>
      <c r="N89" s="17"/>
      <c r="O89" s="101"/>
      <c r="P89" s="16"/>
      <c r="Q89" s="17"/>
      <c r="R89" s="101"/>
      <c r="S89" s="17"/>
      <c r="T89" s="17"/>
      <c r="U89" s="17"/>
      <c r="V89" s="17"/>
      <c r="W89" s="101"/>
      <c r="X89" s="17"/>
      <c r="Y89" s="101"/>
      <c r="Z89" s="17"/>
      <c r="AA89" s="17"/>
      <c r="AB89" s="17"/>
      <c r="AC89" s="17"/>
      <c r="AD89" s="16"/>
      <c r="AE89" s="16"/>
      <c r="AF89" s="16"/>
      <c r="AG89" s="16"/>
      <c r="AH89" s="17"/>
      <c r="AI89" s="101"/>
      <c r="AJ89" s="17"/>
      <c r="AK89" s="17"/>
      <c r="AL89" s="17"/>
      <c r="AM89" s="18">
        <f t="shared" si="16"/>
        <v>0</v>
      </c>
      <c r="AN89" s="116">
        <f t="shared" si="17"/>
        <v>0</v>
      </c>
      <c r="AO89" s="194" t="e">
        <f>VLOOKUP(C89,'รับ-จ่าย ประจำวัน'!B372:BV1001,73,0)</f>
        <v>#N/A</v>
      </c>
    </row>
    <row r="90" spans="1:41" x14ac:dyDescent="0.45">
      <c r="A90" s="11"/>
      <c r="B90" s="34" t="s">
        <v>1093</v>
      </c>
      <c r="C90" s="34">
        <v>1023201028</v>
      </c>
      <c r="D90" s="10" t="s">
        <v>2093</v>
      </c>
      <c r="E90" s="28" t="s">
        <v>91</v>
      </c>
      <c r="F90" s="11">
        <v>0</v>
      </c>
      <c r="G90" s="11"/>
      <c r="H90" s="16"/>
      <c r="I90" s="16"/>
      <c r="J90" s="101"/>
      <c r="K90" s="101"/>
      <c r="L90" s="17"/>
      <c r="M90" s="17"/>
      <c r="N90" s="17"/>
      <c r="O90" s="101"/>
      <c r="P90" s="16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6"/>
      <c r="AE90" s="16">
        <v>1000</v>
      </c>
      <c r="AF90" s="16"/>
      <c r="AG90" s="16"/>
      <c r="AH90" s="17"/>
      <c r="AI90" s="17"/>
      <c r="AJ90" s="17"/>
      <c r="AK90" s="17"/>
      <c r="AL90" s="17"/>
      <c r="AM90" s="18">
        <f t="shared" si="16"/>
        <v>1000</v>
      </c>
      <c r="AN90" s="116">
        <f t="shared" si="17"/>
        <v>0</v>
      </c>
    </row>
    <row r="91" spans="1:41" ht="23.25" hidden="1" customHeight="1" x14ac:dyDescent="0.45">
      <c r="A91" s="11"/>
      <c r="B91" s="10" t="s">
        <v>1088</v>
      </c>
      <c r="C91" s="34">
        <v>1023201029</v>
      </c>
      <c r="D91" s="10" t="s">
        <v>1089</v>
      </c>
      <c r="E91" s="11" t="s">
        <v>91</v>
      </c>
      <c r="F91" s="11">
        <v>0</v>
      </c>
      <c r="G91" s="11"/>
      <c r="H91" s="16"/>
      <c r="I91" s="16"/>
      <c r="J91" s="17"/>
      <c r="K91" s="101"/>
      <c r="L91" s="17"/>
      <c r="M91" s="17"/>
      <c r="N91" s="17"/>
      <c r="O91" s="101"/>
      <c r="P91" s="16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6"/>
      <c r="AE91" s="16"/>
      <c r="AF91" s="16"/>
      <c r="AG91" s="16"/>
      <c r="AH91" s="17"/>
      <c r="AI91" s="101"/>
      <c r="AJ91" s="17"/>
      <c r="AK91" s="17"/>
      <c r="AL91" s="17"/>
      <c r="AM91" s="18">
        <f t="shared" si="16"/>
        <v>0</v>
      </c>
      <c r="AN91" s="116">
        <f t="shared" si="17"/>
        <v>0</v>
      </c>
      <c r="AO91" s="194" t="e">
        <f>VLOOKUP(C91,'รับ-จ่าย ประจำวัน'!B375:BV1004,73,0)</f>
        <v>#N/A</v>
      </c>
    </row>
    <row r="92" spans="1:41" ht="23.25" hidden="1" customHeight="1" x14ac:dyDescent="0.45">
      <c r="A92" s="11"/>
      <c r="B92" s="10" t="s">
        <v>1099</v>
      </c>
      <c r="C92" s="34" t="s">
        <v>1099</v>
      </c>
      <c r="D92" s="10" t="s">
        <v>1102</v>
      </c>
      <c r="E92" s="11" t="s">
        <v>91</v>
      </c>
      <c r="F92" s="11">
        <v>0</v>
      </c>
      <c r="G92" s="11"/>
      <c r="H92" s="16"/>
      <c r="I92" s="16"/>
      <c r="J92" s="17"/>
      <c r="K92" s="101"/>
      <c r="L92" s="17"/>
      <c r="M92" s="17"/>
      <c r="N92" s="17"/>
      <c r="O92" s="101"/>
      <c r="P92" s="16"/>
      <c r="Q92" s="17"/>
      <c r="R92" s="17"/>
      <c r="S92" s="17"/>
      <c r="T92" s="17"/>
      <c r="U92" s="17"/>
      <c r="V92" s="17"/>
      <c r="W92" s="101"/>
      <c r="X92" s="17"/>
      <c r="Y92" s="101"/>
      <c r="Z92" s="17"/>
      <c r="AA92" s="17"/>
      <c r="AB92" s="17"/>
      <c r="AC92" s="17"/>
      <c r="AD92" s="16"/>
      <c r="AE92" s="16"/>
      <c r="AF92" s="16"/>
      <c r="AG92" s="16"/>
      <c r="AH92" s="17"/>
      <c r="AI92" s="101"/>
      <c r="AJ92" s="17"/>
      <c r="AK92" s="17"/>
      <c r="AL92" s="17"/>
      <c r="AM92" s="18">
        <f t="shared" si="16"/>
        <v>0</v>
      </c>
      <c r="AN92" s="116">
        <f t="shared" si="17"/>
        <v>0</v>
      </c>
    </row>
    <row r="93" spans="1:41" ht="23.25" customHeight="1" x14ac:dyDescent="0.45">
      <c r="A93" s="11"/>
      <c r="B93" s="10" t="s">
        <v>1101</v>
      </c>
      <c r="C93" s="34">
        <v>1023201031</v>
      </c>
      <c r="D93" s="10" t="s">
        <v>1100</v>
      </c>
      <c r="E93" s="11" t="s">
        <v>91</v>
      </c>
      <c r="F93" s="11">
        <v>0</v>
      </c>
      <c r="G93" s="11"/>
      <c r="H93" s="16"/>
      <c r="I93" s="16"/>
      <c r="J93" s="17"/>
      <c r="K93" s="101"/>
      <c r="L93" s="17"/>
      <c r="M93" s="17"/>
      <c r="N93" s="17"/>
      <c r="O93" s="101"/>
      <c r="P93" s="16"/>
      <c r="Q93" s="17"/>
      <c r="R93" s="17"/>
      <c r="S93" s="17"/>
      <c r="T93" s="17"/>
      <c r="U93" s="17"/>
      <c r="V93" s="17"/>
      <c r="W93" s="101"/>
      <c r="X93" s="17"/>
      <c r="Y93" s="17"/>
      <c r="Z93" s="17"/>
      <c r="AA93" s="17"/>
      <c r="AB93" s="17"/>
      <c r="AC93" s="17"/>
      <c r="AD93" s="16">
        <v>1000</v>
      </c>
      <c r="AE93" s="16"/>
      <c r="AF93" s="16"/>
      <c r="AG93" s="16"/>
      <c r="AH93" s="17"/>
      <c r="AI93" s="101"/>
      <c r="AJ93" s="17"/>
      <c r="AK93" s="17"/>
      <c r="AL93" s="17"/>
      <c r="AM93" s="18">
        <f t="shared" si="16"/>
        <v>1000</v>
      </c>
      <c r="AN93" s="116">
        <f t="shared" si="17"/>
        <v>0</v>
      </c>
      <c r="AO93" s="194" t="e">
        <f>VLOOKUP(C93,'รับ-จ่าย ประจำวัน'!B377:BV1006,73,0)</f>
        <v>#N/A</v>
      </c>
    </row>
    <row r="94" spans="1:41" ht="23.25" hidden="1" customHeight="1" x14ac:dyDescent="0.45">
      <c r="A94" s="11"/>
      <c r="B94" s="10" t="s">
        <v>1103</v>
      </c>
      <c r="C94" s="34">
        <v>1023201032</v>
      </c>
      <c r="D94" s="10" t="s">
        <v>1104</v>
      </c>
      <c r="E94" s="11" t="s">
        <v>91</v>
      </c>
      <c r="F94" s="11">
        <v>0</v>
      </c>
      <c r="G94" s="11"/>
      <c r="H94" s="16"/>
      <c r="I94" s="16"/>
      <c r="J94" s="17"/>
      <c r="K94" s="101"/>
      <c r="L94" s="17"/>
      <c r="M94" s="17"/>
      <c r="N94" s="17"/>
      <c r="O94" s="101"/>
      <c r="P94" s="16"/>
      <c r="Q94" s="17"/>
      <c r="R94" s="17"/>
      <c r="S94" s="17"/>
      <c r="T94" s="17"/>
      <c r="U94" s="17"/>
      <c r="V94" s="17"/>
      <c r="W94" s="101"/>
      <c r="X94" s="17"/>
      <c r="Y94" s="101"/>
      <c r="Z94" s="17"/>
      <c r="AA94" s="17"/>
      <c r="AB94" s="17"/>
      <c r="AC94" s="17"/>
      <c r="AD94" s="16"/>
      <c r="AE94" s="16"/>
      <c r="AF94" s="16"/>
      <c r="AG94" s="16"/>
      <c r="AH94" s="17"/>
      <c r="AI94" s="101"/>
      <c r="AJ94" s="17"/>
      <c r="AK94" s="17"/>
      <c r="AL94" s="17"/>
      <c r="AM94" s="18">
        <f t="shared" si="16"/>
        <v>0</v>
      </c>
      <c r="AN94" s="116">
        <f t="shared" si="17"/>
        <v>0</v>
      </c>
    </row>
    <row r="95" spans="1:41" ht="23.25" hidden="1" customHeight="1" x14ac:dyDescent="0.45">
      <c r="A95" s="75"/>
      <c r="B95" s="10" t="s">
        <v>1090</v>
      </c>
      <c r="C95" s="34" t="s">
        <v>1090</v>
      </c>
      <c r="D95" s="10" t="s">
        <v>1110</v>
      </c>
      <c r="E95" s="11" t="s">
        <v>91</v>
      </c>
      <c r="F95" s="11">
        <v>0</v>
      </c>
      <c r="G95" s="11"/>
      <c r="H95" s="16"/>
      <c r="I95" s="16"/>
      <c r="J95" s="17"/>
      <c r="K95" s="101"/>
      <c r="L95" s="17"/>
      <c r="M95" s="17"/>
      <c r="N95" s="17"/>
      <c r="O95" s="101"/>
      <c r="P95" s="16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6"/>
      <c r="AE95" s="16"/>
      <c r="AF95" s="16"/>
      <c r="AG95" s="16"/>
      <c r="AH95" s="17"/>
      <c r="AI95" s="17"/>
      <c r="AJ95" s="17"/>
      <c r="AK95" s="17"/>
      <c r="AL95" s="17"/>
      <c r="AM95" s="18">
        <f t="shared" si="16"/>
        <v>0</v>
      </c>
      <c r="AN95" s="116">
        <f t="shared" si="17"/>
        <v>0</v>
      </c>
    </row>
    <row r="96" spans="1:41" ht="23.25" customHeight="1" x14ac:dyDescent="0.45">
      <c r="A96" s="11"/>
      <c r="B96" s="10" t="s">
        <v>1105</v>
      </c>
      <c r="C96" s="34">
        <v>1023201033</v>
      </c>
      <c r="D96" s="10" t="s">
        <v>1107</v>
      </c>
      <c r="E96" s="11" t="s">
        <v>91</v>
      </c>
      <c r="F96" s="11">
        <v>0</v>
      </c>
      <c r="G96" s="11"/>
      <c r="H96" s="16"/>
      <c r="I96" s="16"/>
      <c r="J96" s="101"/>
      <c r="K96" s="101"/>
      <c r="L96" s="17"/>
      <c r="M96" s="17"/>
      <c r="N96" s="17">
        <v>1000</v>
      </c>
      <c r="O96" s="101"/>
      <c r="P96" s="16">
        <v>1000</v>
      </c>
      <c r="Q96" s="17"/>
      <c r="R96" s="101"/>
      <c r="S96" s="17"/>
      <c r="T96" s="17"/>
      <c r="U96" s="17"/>
      <c r="V96" s="17"/>
      <c r="W96" s="101"/>
      <c r="X96" s="17"/>
      <c r="Y96" s="101"/>
      <c r="Z96" s="17"/>
      <c r="AA96" s="17"/>
      <c r="AB96" s="17">
        <v>1000</v>
      </c>
      <c r="AC96" s="17"/>
      <c r="AD96" s="16"/>
      <c r="AE96" s="16"/>
      <c r="AF96" s="16"/>
      <c r="AG96" s="16"/>
      <c r="AH96" s="17"/>
      <c r="AI96" s="101"/>
      <c r="AJ96" s="17">
        <v>1000</v>
      </c>
      <c r="AK96" s="17"/>
      <c r="AL96" s="17"/>
      <c r="AM96" s="18">
        <f t="shared" si="16"/>
        <v>4000</v>
      </c>
      <c r="AN96" s="116">
        <f t="shared" si="17"/>
        <v>0</v>
      </c>
      <c r="AO96" s="194">
        <f>VLOOKUP(C96,'รับ-จ่าย ประจำวัน'!B91:BV721,73,0)</f>
        <v>9000</v>
      </c>
    </row>
    <row r="97" spans="1:41" ht="23.25" hidden="1" customHeight="1" x14ac:dyDescent="0.45">
      <c r="A97" s="11"/>
      <c r="B97" s="10" t="s">
        <v>1106</v>
      </c>
      <c r="C97" s="34">
        <v>1023201034</v>
      </c>
      <c r="D97" s="10" t="s">
        <v>1108</v>
      </c>
      <c r="E97" s="11" t="s">
        <v>91</v>
      </c>
      <c r="F97" s="11">
        <v>0</v>
      </c>
      <c r="G97" s="11"/>
      <c r="H97" s="16"/>
      <c r="I97" s="16"/>
      <c r="J97" s="17"/>
      <c r="K97" s="101"/>
      <c r="L97" s="17"/>
      <c r="M97" s="17"/>
      <c r="N97" s="17"/>
      <c r="O97" s="101"/>
      <c r="P97" s="16"/>
      <c r="Q97" s="17"/>
      <c r="R97" s="17"/>
      <c r="S97" s="17"/>
      <c r="T97" s="17"/>
      <c r="U97" s="17"/>
      <c r="V97" s="17"/>
      <c r="W97" s="101"/>
      <c r="X97" s="17"/>
      <c r="Y97" s="17"/>
      <c r="Z97" s="17"/>
      <c r="AA97" s="17"/>
      <c r="AB97" s="17"/>
      <c r="AC97" s="17"/>
      <c r="AD97" s="16"/>
      <c r="AE97" s="16"/>
      <c r="AF97" s="16"/>
      <c r="AG97" s="16"/>
      <c r="AH97" s="17"/>
      <c r="AI97" s="101"/>
      <c r="AJ97" s="17"/>
      <c r="AK97" s="17"/>
      <c r="AL97" s="17"/>
      <c r="AM97" s="18">
        <f t="shared" si="16"/>
        <v>0</v>
      </c>
      <c r="AN97" s="116">
        <f t="shared" si="17"/>
        <v>0</v>
      </c>
      <c r="AO97" s="194" t="e">
        <f>VLOOKUP(C97,'รับ-จ่าย ประจำวัน'!B381:BV1010,73,0)</f>
        <v>#N/A</v>
      </c>
    </row>
    <row r="98" spans="1:41" ht="23.25" hidden="1" customHeight="1" x14ac:dyDescent="0.45">
      <c r="A98" s="11"/>
      <c r="B98" s="10" t="s">
        <v>1091</v>
      </c>
      <c r="C98" s="34">
        <v>1023201035</v>
      </c>
      <c r="D98" s="10" t="s">
        <v>1092</v>
      </c>
      <c r="E98" s="11" t="s">
        <v>91</v>
      </c>
      <c r="F98" s="11">
        <v>0</v>
      </c>
      <c r="G98" s="11"/>
      <c r="H98" s="16"/>
      <c r="I98" s="16"/>
      <c r="J98" s="17"/>
      <c r="K98" s="101"/>
      <c r="L98" s="17"/>
      <c r="M98" s="17"/>
      <c r="N98" s="17"/>
      <c r="O98" s="101"/>
      <c r="P98" s="16"/>
      <c r="Q98" s="17"/>
      <c r="R98" s="17"/>
      <c r="S98" s="17"/>
      <c r="T98" s="17"/>
      <c r="U98" s="17"/>
      <c r="V98" s="17"/>
      <c r="W98" s="101"/>
      <c r="X98" s="17"/>
      <c r="Y98" s="17"/>
      <c r="Z98" s="17"/>
      <c r="AA98" s="17"/>
      <c r="AB98" s="17"/>
      <c r="AC98" s="17"/>
      <c r="AD98" s="16"/>
      <c r="AE98" s="16"/>
      <c r="AF98" s="16"/>
      <c r="AG98" s="16"/>
      <c r="AH98" s="17"/>
      <c r="AI98" s="17"/>
      <c r="AJ98" s="17"/>
      <c r="AK98" s="17"/>
      <c r="AL98" s="17"/>
      <c r="AM98" s="18">
        <f t="shared" si="16"/>
        <v>0</v>
      </c>
      <c r="AN98" s="116">
        <f t="shared" si="17"/>
        <v>0</v>
      </c>
      <c r="AO98" s="194" t="e">
        <f>VLOOKUP(C98,'รับ-จ่าย ประจำวัน'!B382:BV1011,73,0)</f>
        <v>#N/A</v>
      </c>
    </row>
    <row r="99" spans="1:41" ht="23.25" customHeight="1" x14ac:dyDescent="0.45">
      <c r="A99" s="11"/>
      <c r="B99" s="10" t="s">
        <v>1289</v>
      </c>
      <c r="C99" s="34" t="s">
        <v>1289</v>
      </c>
      <c r="D99" s="10" t="s">
        <v>1540</v>
      </c>
      <c r="E99" s="11" t="s">
        <v>91</v>
      </c>
      <c r="F99" s="11">
        <v>0</v>
      </c>
      <c r="G99" s="11"/>
      <c r="H99" s="16"/>
      <c r="I99" s="16"/>
      <c r="J99" s="17"/>
      <c r="K99" s="101"/>
      <c r="L99" s="17"/>
      <c r="M99" s="17"/>
      <c r="N99" s="17"/>
      <c r="O99" s="101"/>
      <c r="P99" s="16"/>
      <c r="Q99" s="17"/>
      <c r="R99" s="17"/>
      <c r="S99" s="17"/>
      <c r="T99" s="17"/>
      <c r="U99" s="17"/>
      <c r="V99" s="17"/>
      <c r="W99" s="101"/>
      <c r="X99" s="17"/>
      <c r="Y99" s="17"/>
      <c r="Z99" s="17"/>
      <c r="AA99" s="17"/>
      <c r="AB99" s="17"/>
      <c r="AC99" s="17"/>
      <c r="AD99" s="16"/>
      <c r="AE99" s="16"/>
      <c r="AF99" s="16"/>
      <c r="AG99" s="16"/>
      <c r="AH99" s="17"/>
      <c r="AI99" s="101"/>
      <c r="AJ99" s="17"/>
      <c r="AK99" s="17"/>
      <c r="AL99" s="17">
        <v>1000</v>
      </c>
      <c r="AM99" s="18">
        <f t="shared" ref="AM99:AM111" si="20">H99+I99+J99+K99+L99+M99+N99+O99+P99+Q99+R99+S99+T99+U99+V99+W99+X99+Y99+Z99+AA99+AB99+AC99+AD99+AE99+AF99+AG99+AH99+AI99+AJ99+AK99+AL99</f>
        <v>1000</v>
      </c>
      <c r="AN99" s="116">
        <f t="shared" ref="AN99:AN111" si="21">AM99*F99</f>
        <v>0</v>
      </c>
    </row>
    <row r="100" spans="1:41" ht="23.25" hidden="1" customHeight="1" x14ac:dyDescent="0.45">
      <c r="A100" s="75"/>
      <c r="B100" s="10" t="s">
        <v>911</v>
      </c>
      <c r="C100" s="34" t="s">
        <v>911</v>
      </c>
      <c r="D100" s="10" t="s">
        <v>1329</v>
      </c>
      <c r="E100" s="11" t="s">
        <v>91</v>
      </c>
      <c r="F100" s="11">
        <v>0</v>
      </c>
      <c r="G100" s="11"/>
      <c r="H100" s="16"/>
      <c r="I100" s="16"/>
      <c r="J100" s="17"/>
      <c r="K100" s="101"/>
      <c r="L100" s="17"/>
      <c r="M100" s="17"/>
      <c r="N100" s="17"/>
      <c r="O100" s="101"/>
      <c r="P100" s="16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6"/>
      <c r="AE100" s="16"/>
      <c r="AF100" s="16"/>
      <c r="AG100" s="16"/>
      <c r="AH100" s="17"/>
      <c r="AI100" s="17"/>
      <c r="AJ100" s="17"/>
      <c r="AK100" s="17"/>
      <c r="AL100" s="17"/>
      <c r="AM100" s="18">
        <f t="shared" si="20"/>
        <v>0</v>
      </c>
      <c r="AN100" s="116">
        <f t="shared" si="21"/>
        <v>0</v>
      </c>
    </row>
    <row r="101" spans="1:41" ht="25.5" hidden="1" customHeight="1" x14ac:dyDescent="0.45">
      <c r="A101" s="11"/>
      <c r="B101" s="10" t="s">
        <v>913</v>
      </c>
      <c r="C101" s="34" t="s">
        <v>913</v>
      </c>
      <c r="D101" s="10" t="s">
        <v>1549</v>
      </c>
      <c r="E101" s="11" t="s">
        <v>91</v>
      </c>
      <c r="F101" s="11">
        <v>0</v>
      </c>
      <c r="G101" s="11"/>
      <c r="H101" s="16"/>
      <c r="I101" s="16"/>
      <c r="J101" s="17"/>
      <c r="K101" s="101"/>
      <c r="L101" s="17"/>
      <c r="M101" s="17"/>
      <c r="N101" s="17"/>
      <c r="O101" s="101"/>
      <c r="P101" s="16"/>
      <c r="Q101" s="17"/>
      <c r="R101" s="101"/>
      <c r="S101" s="17"/>
      <c r="T101" s="17"/>
      <c r="U101" s="17"/>
      <c r="V101" s="17"/>
      <c r="W101" s="101"/>
      <c r="X101" s="17"/>
      <c r="Y101" s="101"/>
      <c r="Z101" s="17"/>
      <c r="AA101" s="17"/>
      <c r="AB101" s="17"/>
      <c r="AC101" s="17"/>
      <c r="AD101" s="16"/>
      <c r="AE101" s="16"/>
      <c r="AF101" s="16"/>
      <c r="AG101" s="16"/>
      <c r="AH101" s="17"/>
      <c r="AI101" s="101"/>
      <c r="AJ101" s="17"/>
      <c r="AK101" s="17"/>
      <c r="AL101" s="17"/>
      <c r="AM101" s="18">
        <f t="shared" si="20"/>
        <v>0</v>
      </c>
      <c r="AN101" s="116">
        <f t="shared" si="21"/>
        <v>0</v>
      </c>
    </row>
    <row r="102" spans="1:41" ht="23.25" hidden="1" customHeight="1" x14ac:dyDescent="0.45">
      <c r="A102" s="11"/>
      <c r="B102" s="10" t="s">
        <v>914</v>
      </c>
      <c r="C102" s="34">
        <v>1023101030</v>
      </c>
      <c r="D102" s="10" t="s">
        <v>1548</v>
      </c>
      <c r="E102" s="11" t="s">
        <v>91</v>
      </c>
      <c r="F102" s="11">
        <v>0</v>
      </c>
      <c r="G102" s="11"/>
      <c r="H102" s="16"/>
      <c r="I102" s="16"/>
      <c r="J102" s="101"/>
      <c r="K102" s="101"/>
      <c r="L102" s="17"/>
      <c r="M102" s="17"/>
      <c r="N102" s="17"/>
      <c r="O102" s="101"/>
      <c r="P102" s="16"/>
      <c r="Q102" s="17"/>
      <c r="R102" s="101"/>
      <c r="S102" s="17"/>
      <c r="T102" s="17"/>
      <c r="U102" s="17"/>
      <c r="V102" s="17"/>
      <c r="W102" s="101"/>
      <c r="X102" s="17"/>
      <c r="Y102" s="101"/>
      <c r="Z102" s="17"/>
      <c r="AA102" s="17"/>
      <c r="AB102" s="17"/>
      <c r="AC102" s="17"/>
      <c r="AD102" s="16"/>
      <c r="AE102" s="16"/>
      <c r="AF102" s="16"/>
      <c r="AG102" s="16"/>
      <c r="AH102" s="17"/>
      <c r="AI102" s="101"/>
      <c r="AJ102" s="17"/>
      <c r="AK102" s="17"/>
      <c r="AL102" s="17"/>
      <c r="AM102" s="18">
        <f t="shared" si="20"/>
        <v>0</v>
      </c>
      <c r="AN102" s="116">
        <f t="shared" si="21"/>
        <v>0</v>
      </c>
      <c r="AO102" s="194">
        <f>VLOOKUP(C102,'รับ-จ่าย ประจำวัน'!B98:BV727,73,0)</f>
        <v>39000</v>
      </c>
    </row>
    <row r="103" spans="1:41" ht="23.25" hidden="1" customHeight="1" x14ac:dyDescent="0.45">
      <c r="A103" s="11"/>
      <c r="B103" s="10" t="s">
        <v>915</v>
      </c>
      <c r="C103" s="34" t="s">
        <v>915</v>
      </c>
      <c r="D103" s="10" t="s">
        <v>1547</v>
      </c>
      <c r="E103" s="11" t="s">
        <v>91</v>
      </c>
      <c r="F103" s="11">
        <v>0</v>
      </c>
      <c r="G103" s="11"/>
      <c r="H103" s="16"/>
      <c r="I103" s="16"/>
      <c r="J103" s="101"/>
      <c r="K103" s="101"/>
      <c r="L103" s="17"/>
      <c r="M103" s="17"/>
      <c r="N103" s="17"/>
      <c r="O103" s="101"/>
      <c r="P103" s="16"/>
      <c r="Q103" s="17"/>
      <c r="R103" s="101"/>
      <c r="S103" s="17"/>
      <c r="T103" s="17"/>
      <c r="U103" s="17"/>
      <c r="V103" s="17"/>
      <c r="W103" s="101"/>
      <c r="X103" s="17"/>
      <c r="Y103" s="101"/>
      <c r="Z103" s="17"/>
      <c r="AA103" s="17"/>
      <c r="AB103" s="17"/>
      <c r="AC103" s="17"/>
      <c r="AD103" s="16"/>
      <c r="AE103" s="16"/>
      <c r="AF103" s="16"/>
      <c r="AG103" s="16"/>
      <c r="AH103" s="17"/>
      <c r="AI103" s="101"/>
      <c r="AJ103" s="17"/>
      <c r="AK103" s="17"/>
      <c r="AL103" s="17"/>
      <c r="AM103" s="18">
        <f t="shared" si="20"/>
        <v>0</v>
      </c>
      <c r="AN103" s="116">
        <f t="shared" si="21"/>
        <v>0</v>
      </c>
      <c r="AO103" s="194" t="e">
        <f>VLOOKUP(C103,'รับ-จ่าย ประจำวัน'!B394:BV1023,73,0)</f>
        <v>#N/A</v>
      </c>
    </row>
    <row r="104" spans="1:41" ht="23.25" customHeight="1" x14ac:dyDescent="0.45">
      <c r="A104" s="20"/>
      <c r="B104" s="10" t="s">
        <v>916</v>
      </c>
      <c r="C104" s="34">
        <v>1023101032</v>
      </c>
      <c r="D104" s="10" t="s">
        <v>1503</v>
      </c>
      <c r="E104" s="11" t="s">
        <v>91</v>
      </c>
      <c r="F104" s="11">
        <v>0</v>
      </c>
      <c r="G104" s="11"/>
      <c r="H104" s="16"/>
      <c r="I104" s="16">
        <v>1000</v>
      </c>
      <c r="J104" s="101"/>
      <c r="K104" s="101"/>
      <c r="L104" s="17">
        <v>1000</v>
      </c>
      <c r="M104" s="17"/>
      <c r="N104" s="17"/>
      <c r="O104" s="101"/>
      <c r="P104" s="16"/>
      <c r="Q104" s="17"/>
      <c r="R104" s="101"/>
      <c r="S104" s="17"/>
      <c r="T104" s="17"/>
      <c r="U104" s="17"/>
      <c r="V104" s="17"/>
      <c r="W104" s="101"/>
      <c r="X104" s="17"/>
      <c r="Y104" s="101"/>
      <c r="Z104" s="17"/>
      <c r="AA104" s="17"/>
      <c r="AB104" s="17"/>
      <c r="AC104" s="17"/>
      <c r="AD104" s="16"/>
      <c r="AE104" s="16"/>
      <c r="AF104" s="16"/>
      <c r="AG104" s="16"/>
      <c r="AH104" s="17"/>
      <c r="AI104" s="101"/>
      <c r="AJ104" s="17"/>
      <c r="AK104" s="17"/>
      <c r="AL104" s="17"/>
      <c r="AM104" s="18">
        <f t="shared" si="20"/>
        <v>2000</v>
      </c>
      <c r="AN104" s="116">
        <f t="shared" si="21"/>
        <v>0</v>
      </c>
    </row>
    <row r="105" spans="1:41" ht="23.25" customHeight="1" x14ac:dyDescent="0.45">
      <c r="A105" s="20"/>
      <c r="B105" s="10" t="s">
        <v>918</v>
      </c>
      <c r="C105" s="34">
        <v>1023101033</v>
      </c>
      <c r="D105" s="123" t="s">
        <v>1979</v>
      </c>
      <c r="E105" s="11" t="s">
        <v>91</v>
      </c>
      <c r="F105" s="11">
        <v>0</v>
      </c>
      <c r="G105" s="11"/>
      <c r="H105" s="16">
        <v>1000</v>
      </c>
      <c r="I105" s="16">
        <v>1000</v>
      </c>
      <c r="J105" s="101"/>
      <c r="K105" s="101">
        <v>1000</v>
      </c>
      <c r="L105" s="17">
        <v>1000</v>
      </c>
      <c r="M105" s="17"/>
      <c r="N105" s="17">
        <v>1000</v>
      </c>
      <c r="O105" s="101"/>
      <c r="P105" s="16">
        <v>1000</v>
      </c>
      <c r="Q105" s="17">
        <v>1000</v>
      </c>
      <c r="R105" s="101">
        <f>1000+1000</f>
        <v>2000</v>
      </c>
      <c r="S105" s="17">
        <v>1000</v>
      </c>
      <c r="T105" s="17"/>
      <c r="U105" s="17">
        <v>1000</v>
      </c>
      <c r="V105" s="17">
        <v>1000</v>
      </c>
      <c r="W105" s="101">
        <v>1000</v>
      </c>
      <c r="X105" s="17"/>
      <c r="Y105" s="101">
        <v>1000</v>
      </c>
      <c r="Z105" s="17">
        <f>2000+1000</f>
        <v>3000</v>
      </c>
      <c r="AA105" s="17"/>
      <c r="AB105" s="17"/>
      <c r="AC105" s="17">
        <v>1000</v>
      </c>
      <c r="AD105" s="16"/>
      <c r="AE105" s="16">
        <v>1000</v>
      </c>
      <c r="AF105" s="16">
        <f>1000+2000</f>
        <v>3000</v>
      </c>
      <c r="AG105" s="16"/>
      <c r="AH105" s="17"/>
      <c r="AI105" s="101">
        <f>1000+1000</f>
        <v>2000</v>
      </c>
      <c r="AJ105" s="17"/>
      <c r="AK105" s="17">
        <v>1000</v>
      </c>
      <c r="AL105" s="17"/>
      <c r="AM105" s="18">
        <f t="shared" si="20"/>
        <v>25000</v>
      </c>
      <c r="AN105" s="116">
        <f t="shared" si="21"/>
        <v>0</v>
      </c>
      <c r="AO105" s="194">
        <f>VLOOKUP(C105,'รับ-จ่าย ประจำวัน'!B101:BV730,73,0)</f>
        <v>49000</v>
      </c>
    </row>
    <row r="106" spans="1:41" ht="23.25" customHeight="1" x14ac:dyDescent="0.45">
      <c r="A106" s="11"/>
      <c r="B106" s="34" t="s">
        <v>940</v>
      </c>
      <c r="C106" s="34">
        <v>1023101034</v>
      </c>
      <c r="D106" s="21" t="s">
        <v>1708</v>
      </c>
      <c r="E106" s="28" t="s">
        <v>91</v>
      </c>
      <c r="F106" s="11">
        <v>0</v>
      </c>
      <c r="G106" s="11"/>
      <c r="H106" s="16">
        <v>1000</v>
      </c>
      <c r="I106" s="16">
        <v>1000</v>
      </c>
      <c r="J106" s="101"/>
      <c r="K106" s="101">
        <v>1000</v>
      </c>
      <c r="L106" s="17">
        <v>1000</v>
      </c>
      <c r="M106" s="17"/>
      <c r="N106" s="17">
        <v>1000</v>
      </c>
      <c r="O106" s="101">
        <v>1000</v>
      </c>
      <c r="P106" s="16">
        <v>1000</v>
      </c>
      <c r="Q106" s="17">
        <v>1000</v>
      </c>
      <c r="R106" s="17">
        <f>2000+1000</f>
        <v>3000</v>
      </c>
      <c r="S106" s="17">
        <v>1000</v>
      </c>
      <c r="T106" s="17"/>
      <c r="U106" s="17">
        <v>2000</v>
      </c>
      <c r="V106" s="17">
        <v>1000</v>
      </c>
      <c r="W106" s="17">
        <v>2000</v>
      </c>
      <c r="X106" s="17"/>
      <c r="Y106" s="17"/>
      <c r="Z106" s="17">
        <v>1000</v>
      </c>
      <c r="AA106" s="17"/>
      <c r="AB106" s="17"/>
      <c r="AC106" s="17"/>
      <c r="AD106" s="16">
        <f>3000+1000</f>
        <v>4000</v>
      </c>
      <c r="AE106" s="16"/>
      <c r="AF106" s="16">
        <v>2000</v>
      </c>
      <c r="AG106" s="16">
        <v>1000</v>
      </c>
      <c r="AH106" s="17"/>
      <c r="AI106" s="17">
        <v>1000</v>
      </c>
      <c r="AJ106" s="17"/>
      <c r="AK106" s="17">
        <v>2000</v>
      </c>
      <c r="AL106" s="17"/>
      <c r="AM106" s="18">
        <f t="shared" si="20"/>
        <v>28000</v>
      </c>
      <c r="AN106" s="116">
        <f t="shared" si="21"/>
        <v>0</v>
      </c>
      <c r="AO106" s="194">
        <f>VLOOKUP(C106,'รับ-จ่าย ประจำวัน'!B102:BV731,73,0)</f>
        <v>34000</v>
      </c>
    </row>
    <row r="107" spans="1:41" ht="23.25" customHeight="1" x14ac:dyDescent="0.45">
      <c r="A107" s="20"/>
      <c r="B107" s="10" t="s">
        <v>947</v>
      </c>
      <c r="C107" s="34">
        <v>1023301007</v>
      </c>
      <c r="D107" s="21" t="s">
        <v>1709</v>
      </c>
      <c r="E107" s="11" t="s">
        <v>91</v>
      </c>
      <c r="F107" s="11">
        <v>0</v>
      </c>
      <c r="G107" s="11"/>
      <c r="H107" s="16">
        <v>1000</v>
      </c>
      <c r="I107" s="16">
        <v>1000</v>
      </c>
      <c r="J107" s="101"/>
      <c r="K107" s="101">
        <v>2000</v>
      </c>
      <c r="L107" s="17">
        <v>1000</v>
      </c>
      <c r="M107" s="17"/>
      <c r="N107" s="17">
        <v>1000</v>
      </c>
      <c r="O107" s="101">
        <v>1000</v>
      </c>
      <c r="P107" s="16">
        <v>1000</v>
      </c>
      <c r="Q107" s="17">
        <v>1000</v>
      </c>
      <c r="R107" s="101">
        <v>1000</v>
      </c>
      <c r="S107" s="17"/>
      <c r="T107" s="17"/>
      <c r="U107" s="17">
        <f>1000+2000</f>
        <v>3000</v>
      </c>
      <c r="V107" s="17">
        <v>1000</v>
      </c>
      <c r="W107" s="101"/>
      <c r="X107" s="17"/>
      <c r="Y107" s="101">
        <f>1000+1000</f>
        <v>2000</v>
      </c>
      <c r="Z107" s="17">
        <v>2000</v>
      </c>
      <c r="AA107" s="17"/>
      <c r="AB107" s="17">
        <v>1000</v>
      </c>
      <c r="AC107" s="17">
        <v>1000</v>
      </c>
      <c r="AD107" s="16"/>
      <c r="AE107" s="16"/>
      <c r="AF107" s="16"/>
      <c r="AG107" s="16">
        <f>2000+2000</f>
        <v>4000</v>
      </c>
      <c r="AH107" s="17"/>
      <c r="AI107" s="101"/>
      <c r="AJ107" s="17"/>
      <c r="AK107" s="17"/>
      <c r="AL107" s="17"/>
      <c r="AM107" s="18">
        <f t="shared" si="20"/>
        <v>24000</v>
      </c>
      <c r="AN107" s="116">
        <f t="shared" si="21"/>
        <v>0</v>
      </c>
      <c r="AO107" s="194">
        <f>VLOOKUP(C107,'รับ-จ่าย ประจำวัน'!B103:BV732,73,0)</f>
        <v>33000</v>
      </c>
    </row>
    <row r="108" spans="1:41" ht="23.25" customHeight="1" x14ac:dyDescent="0.45">
      <c r="A108" s="20"/>
      <c r="B108" s="10" t="s">
        <v>950</v>
      </c>
      <c r="C108" s="34">
        <v>1023301008</v>
      </c>
      <c r="D108" s="21" t="s">
        <v>951</v>
      </c>
      <c r="E108" s="11" t="s">
        <v>91</v>
      </c>
      <c r="F108" s="11">
        <v>0</v>
      </c>
      <c r="G108" s="11"/>
      <c r="H108" s="16">
        <v>164</v>
      </c>
      <c r="I108" s="16">
        <v>72</v>
      </c>
      <c r="J108" s="101"/>
      <c r="K108" s="101">
        <v>280</v>
      </c>
      <c r="L108" s="17">
        <v>200</v>
      </c>
      <c r="M108" s="17"/>
      <c r="N108" s="17">
        <v>100</v>
      </c>
      <c r="O108" s="101"/>
      <c r="P108" s="16">
        <v>140</v>
      </c>
      <c r="Q108" s="17">
        <v>160</v>
      </c>
      <c r="R108" s="101">
        <v>90</v>
      </c>
      <c r="S108" s="17">
        <v>204</v>
      </c>
      <c r="T108" s="17"/>
      <c r="U108" s="17">
        <v>200</v>
      </c>
      <c r="V108" s="17"/>
      <c r="W108" s="101">
        <v>200</v>
      </c>
      <c r="X108" s="17"/>
      <c r="Y108" s="101">
        <f>108+14+200</f>
        <v>322</v>
      </c>
      <c r="Z108" s="17">
        <v>200</v>
      </c>
      <c r="AA108" s="17"/>
      <c r="AB108" s="17"/>
      <c r="AC108" s="17">
        <f>100+100</f>
        <v>200</v>
      </c>
      <c r="AD108" s="16">
        <v>40</v>
      </c>
      <c r="AE108" s="16"/>
      <c r="AF108" s="16">
        <f>142+3500</f>
        <v>3642</v>
      </c>
      <c r="AG108" s="16"/>
      <c r="AH108" s="17"/>
      <c r="AI108" s="101"/>
      <c r="AJ108" s="17"/>
      <c r="AK108" s="17"/>
      <c r="AL108" s="17"/>
      <c r="AM108" s="18">
        <f t="shared" si="20"/>
        <v>6214</v>
      </c>
      <c r="AN108" s="116">
        <f t="shared" si="21"/>
        <v>0</v>
      </c>
      <c r="AO108" s="194">
        <f>VLOOKUP(C108,'รับ-จ่าย ประจำวัน'!B104:BV733,73,0)</f>
        <v>0</v>
      </c>
    </row>
    <row r="109" spans="1:41" ht="23.25" customHeight="1" x14ac:dyDescent="0.45">
      <c r="A109" s="11"/>
      <c r="B109" s="34" t="s">
        <v>956</v>
      </c>
      <c r="C109" s="34">
        <v>1024301029</v>
      </c>
      <c r="D109" s="10" t="s">
        <v>2074</v>
      </c>
      <c r="E109" s="28" t="s">
        <v>91</v>
      </c>
      <c r="F109" s="11">
        <v>0</v>
      </c>
      <c r="G109" s="11"/>
      <c r="H109" s="16"/>
      <c r="I109" s="16"/>
      <c r="J109" s="101"/>
      <c r="K109" s="101">
        <v>400</v>
      </c>
      <c r="L109" s="17"/>
      <c r="M109" s="17"/>
      <c r="N109" s="17"/>
      <c r="O109" s="101"/>
      <c r="P109" s="16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6"/>
      <c r="AE109" s="16"/>
      <c r="AF109" s="16"/>
      <c r="AG109" s="16"/>
      <c r="AH109" s="17"/>
      <c r="AI109" s="17"/>
      <c r="AJ109" s="17"/>
      <c r="AK109" s="17"/>
      <c r="AL109" s="17"/>
      <c r="AM109" s="18">
        <f t="shared" si="20"/>
        <v>400</v>
      </c>
      <c r="AN109" s="116">
        <f t="shared" si="21"/>
        <v>0</v>
      </c>
    </row>
    <row r="110" spans="1:41" ht="23.25" customHeight="1" x14ac:dyDescent="0.45">
      <c r="A110" s="20"/>
      <c r="B110" s="10" t="s">
        <v>963</v>
      </c>
      <c r="C110" s="34">
        <v>1023301010</v>
      </c>
      <c r="D110" s="21" t="s">
        <v>964</v>
      </c>
      <c r="E110" s="11" t="s">
        <v>91</v>
      </c>
      <c r="F110" s="11">
        <v>0</v>
      </c>
      <c r="G110" s="11"/>
      <c r="H110" s="16">
        <v>1000</v>
      </c>
      <c r="I110" s="16">
        <v>1000</v>
      </c>
      <c r="J110" s="101"/>
      <c r="K110" s="101">
        <v>1000</v>
      </c>
      <c r="L110" s="17">
        <v>2000</v>
      </c>
      <c r="M110" s="17"/>
      <c r="N110" s="17">
        <v>1000</v>
      </c>
      <c r="O110" s="101">
        <v>1000</v>
      </c>
      <c r="P110" s="16">
        <v>1000</v>
      </c>
      <c r="Q110" s="17">
        <v>1000</v>
      </c>
      <c r="R110" s="101">
        <f>1000+1000</f>
        <v>2000</v>
      </c>
      <c r="S110" s="17"/>
      <c r="T110" s="17"/>
      <c r="U110" s="17">
        <f>1000+1000</f>
        <v>2000</v>
      </c>
      <c r="V110" s="17">
        <v>1000</v>
      </c>
      <c r="W110" s="101">
        <v>2000</v>
      </c>
      <c r="X110" s="17"/>
      <c r="Y110" s="101"/>
      <c r="Z110" s="17">
        <v>2000</v>
      </c>
      <c r="AA110" s="17"/>
      <c r="AB110" s="17">
        <v>2000</v>
      </c>
      <c r="AC110" s="17">
        <v>1000</v>
      </c>
      <c r="AD110" s="16">
        <v>1000</v>
      </c>
      <c r="AE110" s="16">
        <v>1000</v>
      </c>
      <c r="AF110" s="16">
        <v>1000</v>
      </c>
      <c r="AG110" s="16">
        <f>1000+1000</f>
        <v>2000</v>
      </c>
      <c r="AH110" s="17"/>
      <c r="AI110" s="101">
        <v>1000</v>
      </c>
      <c r="AJ110" s="17">
        <v>1000</v>
      </c>
      <c r="AK110" s="17">
        <v>1000</v>
      </c>
      <c r="AL110" s="17"/>
      <c r="AM110" s="18">
        <f t="shared" si="20"/>
        <v>29000</v>
      </c>
      <c r="AN110" s="116">
        <f t="shared" si="21"/>
        <v>0</v>
      </c>
      <c r="AO110" s="194">
        <f>VLOOKUP(C110,'รับ-จ่าย ประจำวัน'!B105:BV734,73,0)</f>
        <v>41000</v>
      </c>
    </row>
    <row r="111" spans="1:41" x14ac:dyDescent="0.45">
      <c r="A111" s="11"/>
      <c r="B111" s="34" t="s">
        <v>999</v>
      </c>
      <c r="C111" s="34">
        <v>1024301030</v>
      </c>
      <c r="D111" s="10" t="s">
        <v>1771</v>
      </c>
      <c r="E111" s="28" t="s">
        <v>71</v>
      </c>
      <c r="F111" s="11">
        <v>0</v>
      </c>
      <c r="G111" s="11"/>
      <c r="H111" s="16"/>
      <c r="I111" s="16"/>
      <c r="J111" s="101"/>
      <c r="K111" s="101"/>
      <c r="L111" s="17"/>
      <c r="M111" s="17"/>
      <c r="N111" s="17"/>
      <c r="O111" s="101"/>
      <c r="P111" s="16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6">
        <v>300</v>
      </c>
      <c r="AE111" s="16"/>
      <c r="AF111" s="16"/>
      <c r="AG111" s="16"/>
      <c r="AH111" s="17"/>
      <c r="AI111" s="17">
        <v>200</v>
      </c>
      <c r="AJ111" s="17"/>
      <c r="AK111" s="17"/>
      <c r="AL111" s="17"/>
      <c r="AM111" s="18">
        <f t="shared" si="20"/>
        <v>500</v>
      </c>
      <c r="AN111" s="116">
        <f t="shared" si="21"/>
        <v>0</v>
      </c>
    </row>
    <row r="112" spans="1:41" ht="22.5" customHeight="1" x14ac:dyDescent="0.45">
      <c r="A112" s="20"/>
      <c r="B112" s="10" t="s">
        <v>1005</v>
      </c>
      <c r="C112" s="34">
        <v>1023701005</v>
      </c>
      <c r="D112" s="10" t="s">
        <v>1986</v>
      </c>
      <c r="E112" s="11" t="s">
        <v>71</v>
      </c>
      <c r="F112" s="11">
        <v>0</v>
      </c>
      <c r="G112" s="11"/>
      <c r="H112" s="16"/>
      <c r="I112" s="16"/>
      <c r="J112" s="101"/>
      <c r="K112" s="101"/>
      <c r="L112" s="17"/>
      <c r="M112" s="17"/>
      <c r="N112" s="17"/>
      <c r="O112" s="101"/>
      <c r="P112" s="16"/>
      <c r="Q112" s="17"/>
      <c r="R112" s="17"/>
      <c r="S112" s="17"/>
      <c r="T112" s="17"/>
      <c r="U112" s="17"/>
      <c r="V112" s="17"/>
      <c r="W112" s="101"/>
      <c r="X112" s="17"/>
      <c r="Y112" s="101"/>
      <c r="Z112" s="17"/>
      <c r="AA112" s="17"/>
      <c r="AB112" s="17"/>
      <c r="AC112" s="17"/>
      <c r="AD112" s="16"/>
      <c r="AE112" s="16"/>
      <c r="AF112" s="16"/>
      <c r="AG112" s="16"/>
      <c r="AH112" s="17"/>
      <c r="AI112" s="101"/>
      <c r="AJ112" s="17">
        <v>200</v>
      </c>
      <c r="AK112" s="17"/>
      <c r="AL112" s="17"/>
      <c r="AM112" s="18">
        <f t="shared" ref="AM112:AM128" si="22">H112+I112+J112+K112+L112+M112+N112+O112+P112+Q112+R112+S112+T112+U112+V112+W112+X112+Y112+Z112+AA112+AB112+AC112+AD112+AE112+AF112+AG112+AH112+AI112+AJ112+AK112+AL112</f>
        <v>200</v>
      </c>
      <c r="AN112" s="116">
        <f t="shared" ref="AN112:AN128" si="23">AM112*F112</f>
        <v>0</v>
      </c>
      <c r="AO112" s="194">
        <f>VLOOKUP(C112,'รับ-จ่าย ประจำวัน'!B106:BV735,73,0)</f>
        <v>800</v>
      </c>
    </row>
    <row r="113" spans="1:41" ht="23.25" customHeight="1" x14ac:dyDescent="0.45">
      <c r="A113" s="11"/>
      <c r="B113" s="10" t="s">
        <v>1008</v>
      </c>
      <c r="C113" s="34">
        <v>1060201001</v>
      </c>
      <c r="D113" s="10" t="s">
        <v>1009</v>
      </c>
      <c r="E113" s="11" t="s">
        <v>1010</v>
      </c>
      <c r="F113" s="11">
        <v>8.3000000000000007</v>
      </c>
      <c r="G113" s="11"/>
      <c r="H113" s="16"/>
      <c r="I113" s="16">
        <v>16</v>
      </c>
      <c r="J113" s="101"/>
      <c r="K113" s="101">
        <v>16</v>
      </c>
      <c r="L113" s="17">
        <v>8</v>
      </c>
      <c r="M113" s="17"/>
      <c r="N113" s="17">
        <v>24</v>
      </c>
      <c r="O113" s="101"/>
      <c r="P113" s="16">
        <v>16</v>
      </c>
      <c r="Q113" s="17">
        <v>16</v>
      </c>
      <c r="R113" s="101">
        <v>16</v>
      </c>
      <c r="S113" s="17">
        <v>16</v>
      </c>
      <c r="T113" s="17"/>
      <c r="U113" s="17"/>
      <c r="V113" s="17">
        <v>16</v>
      </c>
      <c r="W113" s="101">
        <v>8</v>
      </c>
      <c r="X113" s="17"/>
      <c r="Y113" s="101"/>
      <c r="Z113" s="17">
        <v>16</v>
      </c>
      <c r="AA113" s="17"/>
      <c r="AB113" s="17">
        <v>16</v>
      </c>
      <c r="AC113" s="17"/>
      <c r="AD113" s="16"/>
      <c r="AE113" s="16"/>
      <c r="AF113" s="16">
        <v>24</v>
      </c>
      <c r="AG113" s="16">
        <v>16</v>
      </c>
      <c r="AH113" s="17"/>
      <c r="AI113" s="101">
        <v>16</v>
      </c>
      <c r="AJ113" s="17"/>
      <c r="AK113" s="17">
        <v>16</v>
      </c>
      <c r="AL113" s="17"/>
      <c r="AM113" s="18">
        <f t="shared" si="22"/>
        <v>256</v>
      </c>
      <c r="AN113" s="116">
        <f t="shared" si="23"/>
        <v>2124.8000000000002</v>
      </c>
      <c r="AO113" s="194">
        <f>VLOOKUP(C113,'รับ-จ่าย ประจำวัน'!B107:BV736,73,0)</f>
        <v>690</v>
      </c>
    </row>
    <row r="114" spans="1:41" ht="23.25" hidden="1" customHeight="1" x14ac:dyDescent="0.45">
      <c r="A114" s="11"/>
      <c r="B114" s="10" t="s">
        <v>1011</v>
      </c>
      <c r="C114" s="34" t="s">
        <v>1011</v>
      </c>
      <c r="D114" s="10" t="s">
        <v>1012</v>
      </c>
      <c r="E114" s="11" t="s">
        <v>1010</v>
      </c>
      <c r="F114" s="11">
        <v>17.5</v>
      </c>
      <c r="G114" s="11"/>
      <c r="H114" s="16"/>
      <c r="I114" s="16"/>
      <c r="J114" s="17"/>
      <c r="K114" s="101"/>
      <c r="L114" s="17"/>
      <c r="M114" s="17"/>
      <c r="N114" s="17"/>
      <c r="O114" s="101"/>
      <c r="P114" s="16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6"/>
      <c r="AE114" s="16"/>
      <c r="AF114" s="16"/>
      <c r="AG114" s="16"/>
      <c r="AH114" s="17"/>
      <c r="AI114" s="101"/>
      <c r="AJ114" s="17"/>
      <c r="AK114" s="17"/>
      <c r="AL114" s="17"/>
      <c r="AM114" s="18">
        <f t="shared" si="22"/>
        <v>0</v>
      </c>
      <c r="AN114" s="116">
        <f t="shared" si="23"/>
        <v>0</v>
      </c>
    </row>
    <row r="115" spans="1:41" ht="23.25" customHeight="1" x14ac:dyDescent="0.45">
      <c r="A115" s="11"/>
      <c r="B115" s="10" t="s">
        <v>1081</v>
      </c>
      <c r="C115" s="34" t="s">
        <v>1081</v>
      </c>
      <c r="D115" s="10" t="s">
        <v>1591</v>
      </c>
      <c r="E115" s="11" t="s">
        <v>1010</v>
      </c>
      <c r="F115" s="11">
        <v>0</v>
      </c>
      <c r="G115" s="11"/>
      <c r="H115" s="16"/>
      <c r="I115" s="16"/>
      <c r="J115" s="101"/>
      <c r="K115" s="101"/>
      <c r="L115" s="17"/>
      <c r="M115" s="17"/>
      <c r="N115" s="17"/>
      <c r="O115" s="101">
        <v>12</v>
      </c>
      <c r="P115" s="16"/>
      <c r="Q115" s="17"/>
      <c r="R115" s="101"/>
      <c r="S115" s="17"/>
      <c r="T115" s="17"/>
      <c r="U115" s="17"/>
      <c r="V115" s="17"/>
      <c r="W115" s="17"/>
      <c r="X115" s="17"/>
      <c r="Y115" s="101"/>
      <c r="Z115" s="17"/>
      <c r="AA115" s="17"/>
      <c r="AB115" s="17"/>
      <c r="AC115" s="17"/>
      <c r="AD115" s="16"/>
      <c r="AE115" s="16"/>
      <c r="AF115" s="16"/>
      <c r="AG115" s="16"/>
      <c r="AH115" s="17"/>
      <c r="AI115" s="101">
        <v>2</v>
      </c>
      <c r="AJ115" s="17">
        <v>12</v>
      </c>
      <c r="AK115" s="17">
        <v>12</v>
      </c>
      <c r="AL115" s="17"/>
      <c r="AM115" s="18">
        <f t="shared" si="22"/>
        <v>38</v>
      </c>
      <c r="AN115" s="116">
        <f t="shared" si="23"/>
        <v>0</v>
      </c>
    </row>
    <row r="116" spans="1:41" ht="23.25" hidden="1" customHeight="1" x14ac:dyDescent="0.45">
      <c r="A116" s="11"/>
      <c r="B116" s="10" t="s">
        <v>1610</v>
      </c>
      <c r="C116" s="34" t="s">
        <v>1610</v>
      </c>
      <c r="D116" s="10" t="s">
        <v>1024</v>
      </c>
      <c r="E116" s="11" t="s">
        <v>276</v>
      </c>
      <c r="F116" s="11">
        <v>34</v>
      </c>
      <c r="G116" s="11"/>
      <c r="H116" s="16"/>
      <c r="I116" s="16"/>
      <c r="J116" s="17"/>
      <c r="K116" s="101"/>
      <c r="L116" s="17"/>
      <c r="M116" s="17"/>
      <c r="N116" s="17"/>
      <c r="O116" s="101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6"/>
      <c r="AE116" s="16"/>
      <c r="AF116" s="16"/>
      <c r="AG116" s="16"/>
      <c r="AH116" s="17"/>
      <c r="AI116" s="17"/>
      <c r="AJ116" s="17"/>
      <c r="AK116" s="17"/>
      <c r="AL116" s="17"/>
      <c r="AM116" s="18">
        <f t="shared" si="22"/>
        <v>0</v>
      </c>
      <c r="AN116" s="116">
        <f t="shared" si="23"/>
        <v>0</v>
      </c>
    </row>
    <row r="117" spans="1:41" ht="23.25" customHeight="1" x14ac:dyDescent="0.45">
      <c r="A117" s="11"/>
      <c r="B117" s="10" t="s">
        <v>1025</v>
      </c>
      <c r="C117" s="34" t="s">
        <v>1025</v>
      </c>
      <c r="D117" s="10" t="s">
        <v>1026</v>
      </c>
      <c r="E117" s="11" t="s">
        <v>276</v>
      </c>
      <c r="F117" s="11">
        <v>45</v>
      </c>
      <c r="G117" s="11"/>
      <c r="H117" s="16">
        <v>5</v>
      </c>
      <c r="I117" s="16"/>
      <c r="J117" s="101"/>
      <c r="K117" s="101"/>
      <c r="L117" s="17"/>
      <c r="M117" s="17"/>
      <c r="N117" s="17"/>
      <c r="O117" s="101"/>
      <c r="P117" s="16">
        <v>5</v>
      </c>
      <c r="Q117" s="17"/>
      <c r="R117" s="101"/>
      <c r="S117" s="17"/>
      <c r="T117" s="17"/>
      <c r="U117" s="17">
        <v>5</v>
      </c>
      <c r="V117" s="17"/>
      <c r="W117" s="101">
        <v>5</v>
      </c>
      <c r="X117" s="17"/>
      <c r="Y117" s="101"/>
      <c r="Z117" s="17"/>
      <c r="AA117" s="17"/>
      <c r="AB117" s="17"/>
      <c r="AC117" s="17"/>
      <c r="AD117" s="16">
        <v>5</v>
      </c>
      <c r="AE117" s="16"/>
      <c r="AF117" s="16"/>
      <c r="AG117" s="16"/>
      <c r="AH117" s="17"/>
      <c r="AI117" s="101"/>
      <c r="AJ117" s="17"/>
      <c r="AK117" s="17"/>
      <c r="AL117" s="17"/>
      <c r="AM117" s="18">
        <f t="shared" si="22"/>
        <v>25</v>
      </c>
      <c r="AN117" s="116">
        <f t="shared" si="23"/>
        <v>1125</v>
      </c>
      <c r="AO117" s="194">
        <f>VLOOKUP(C117,'รับ-จ่าย ประจำวัน'!B111:BV740,73,0)</f>
        <v>104</v>
      </c>
    </row>
    <row r="118" spans="1:41" ht="21.75" hidden="1" customHeight="1" x14ac:dyDescent="0.45">
      <c r="A118" s="11"/>
      <c r="B118" s="32" t="s">
        <v>1035</v>
      </c>
      <c r="C118" s="32" t="s">
        <v>2143</v>
      </c>
      <c r="D118" s="32" t="s">
        <v>2021</v>
      </c>
      <c r="E118" s="11" t="s">
        <v>1832</v>
      </c>
      <c r="F118" s="11">
        <v>70</v>
      </c>
      <c r="G118" s="11"/>
      <c r="H118" s="16"/>
      <c r="I118" s="16"/>
      <c r="J118" s="17"/>
      <c r="K118" s="101"/>
      <c r="L118" s="17"/>
      <c r="M118" s="17"/>
      <c r="N118" s="17"/>
      <c r="O118" s="101"/>
      <c r="P118" s="16"/>
      <c r="Q118" s="17"/>
      <c r="R118" s="17"/>
      <c r="S118" s="17"/>
      <c r="T118" s="17"/>
      <c r="U118" s="17"/>
      <c r="V118" s="17"/>
      <c r="W118" s="101"/>
      <c r="X118" s="17"/>
      <c r="Y118" s="17"/>
      <c r="Z118" s="17"/>
      <c r="AA118" s="17"/>
      <c r="AB118" s="17"/>
      <c r="AC118" s="17"/>
      <c r="AD118" s="16"/>
      <c r="AE118" s="16"/>
      <c r="AF118" s="16"/>
      <c r="AG118" s="16"/>
      <c r="AH118" s="17"/>
      <c r="AI118" s="17"/>
      <c r="AJ118" s="17"/>
      <c r="AK118" s="17"/>
      <c r="AL118" s="17"/>
      <c r="AM118" s="18">
        <f t="shared" si="22"/>
        <v>0</v>
      </c>
      <c r="AN118" s="116">
        <f t="shared" si="23"/>
        <v>0</v>
      </c>
    </row>
    <row r="119" spans="1:41" ht="23.25" customHeight="1" x14ac:dyDescent="0.45">
      <c r="A119" s="20"/>
      <c r="B119" s="32" t="s">
        <v>1039</v>
      </c>
      <c r="C119" s="32" t="s">
        <v>2131</v>
      </c>
      <c r="D119" s="32" t="s">
        <v>2022</v>
      </c>
      <c r="E119" s="11" t="s">
        <v>1832</v>
      </c>
      <c r="F119" s="11">
        <v>70</v>
      </c>
      <c r="G119" s="11"/>
      <c r="H119" s="16">
        <v>1</v>
      </c>
      <c r="I119" s="16"/>
      <c r="J119" s="101"/>
      <c r="K119" s="101"/>
      <c r="L119" s="17"/>
      <c r="M119" s="17"/>
      <c r="N119" s="17"/>
      <c r="O119" s="101"/>
      <c r="P119" s="16"/>
      <c r="Q119" s="17"/>
      <c r="R119" s="17"/>
      <c r="S119" s="17"/>
      <c r="T119" s="17"/>
      <c r="U119" s="17"/>
      <c r="V119" s="17"/>
      <c r="W119" s="101">
        <v>1</v>
      </c>
      <c r="X119" s="17"/>
      <c r="Y119" s="101"/>
      <c r="Z119" s="17"/>
      <c r="AA119" s="17"/>
      <c r="AB119" s="17"/>
      <c r="AC119" s="17"/>
      <c r="AD119" s="16"/>
      <c r="AE119" s="16"/>
      <c r="AF119" s="16">
        <v>1</v>
      </c>
      <c r="AG119" s="16"/>
      <c r="AH119" s="17"/>
      <c r="AI119" s="101"/>
      <c r="AJ119" s="17">
        <v>1</v>
      </c>
      <c r="AK119" s="17"/>
      <c r="AL119" s="17"/>
      <c r="AM119" s="18">
        <f t="shared" si="22"/>
        <v>4</v>
      </c>
      <c r="AN119" s="116">
        <f t="shared" si="23"/>
        <v>280</v>
      </c>
      <c r="AO119" s="194">
        <f>VLOOKUP(C119,'รับ-จ่าย ประจำวัน'!B113:BV742,73,0)</f>
        <v>1</v>
      </c>
    </row>
    <row r="120" spans="1:41" ht="23.25" hidden="1" customHeight="1" x14ac:dyDescent="0.45">
      <c r="A120" s="20"/>
      <c r="B120" s="32" t="s">
        <v>1042</v>
      </c>
      <c r="C120" s="32" t="s">
        <v>2144</v>
      </c>
      <c r="D120" s="32" t="s">
        <v>2023</v>
      </c>
      <c r="E120" s="11" t="s">
        <v>1832</v>
      </c>
      <c r="F120" s="11">
        <v>70</v>
      </c>
      <c r="G120" s="11"/>
      <c r="H120" s="16"/>
      <c r="I120" s="16"/>
      <c r="J120" s="17"/>
      <c r="K120" s="101"/>
      <c r="L120" s="17"/>
      <c r="M120" s="17"/>
      <c r="N120" s="17"/>
      <c r="O120" s="101"/>
      <c r="P120" s="1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6"/>
      <c r="AE120" s="16"/>
      <c r="AF120" s="16"/>
      <c r="AG120" s="16"/>
      <c r="AH120" s="17"/>
      <c r="AI120" s="17"/>
      <c r="AJ120" s="17"/>
      <c r="AK120" s="17"/>
      <c r="AL120" s="17"/>
      <c r="AM120" s="18">
        <f t="shared" si="22"/>
        <v>0</v>
      </c>
      <c r="AN120" s="116">
        <f t="shared" si="23"/>
        <v>0</v>
      </c>
    </row>
    <row r="121" spans="1:41" ht="23.25" hidden="1" customHeight="1" x14ac:dyDescent="0.45">
      <c r="A121" s="11"/>
      <c r="B121" s="33" t="s">
        <v>1045</v>
      </c>
      <c r="C121" s="24" t="s">
        <v>1045</v>
      </c>
      <c r="D121" s="33" t="s">
        <v>1046</v>
      </c>
      <c r="E121" s="25" t="s">
        <v>71</v>
      </c>
      <c r="F121" s="11">
        <v>125</v>
      </c>
      <c r="G121" s="11"/>
      <c r="H121" s="16"/>
      <c r="I121" s="16"/>
      <c r="J121" s="17"/>
      <c r="K121" s="101"/>
      <c r="L121" s="17"/>
      <c r="M121" s="17"/>
      <c r="N121" s="17"/>
      <c r="O121" s="101"/>
      <c r="P121" s="16"/>
      <c r="Q121" s="17"/>
      <c r="R121" s="101"/>
      <c r="S121" s="17"/>
      <c r="T121" s="17"/>
      <c r="U121" s="17"/>
      <c r="V121" s="17"/>
      <c r="W121" s="17"/>
      <c r="X121" s="17"/>
      <c r="Y121" s="101"/>
      <c r="Z121" s="17"/>
      <c r="AA121" s="17"/>
      <c r="AB121" s="17"/>
      <c r="AC121" s="17"/>
      <c r="AD121" s="16"/>
      <c r="AE121" s="16"/>
      <c r="AF121" s="16"/>
      <c r="AG121" s="16"/>
      <c r="AH121" s="17"/>
      <c r="AI121" s="17"/>
      <c r="AJ121" s="17"/>
      <c r="AK121" s="17"/>
      <c r="AL121" s="17"/>
      <c r="AM121" s="18">
        <f t="shared" si="22"/>
        <v>0</v>
      </c>
      <c r="AN121" s="116">
        <f t="shared" si="23"/>
        <v>0</v>
      </c>
    </row>
    <row r="122" spans="1:41" ht="23.25" hidden="1" customHeight="1" x14ac:dyDescent="0.45">
      <c r="A122" s="20"/>
      <c r="B122" s="34" t="s">
        <v>1049</v>
      </c>
      <c r="C122" s="34" t="s">
        <v>1049</v>
      </c>
      <c r="D122" s="34" t="s">
        <v>1411</v>
      </c>
      <c r="E122" s="25" t="s">
        <v>1010</v>
      </c>
      <c r="F122" s="11">
        <v>309</v>
      </c>
      <c r="G122" s="11"/>
      <c r="H122" s="16"/>
      <c r="I122" s="16"/>
      <c r="J122" s="101"/>
      <c r="K122" s="101"/>
      <c r="L122" s="17"/>
      <c r="M122" s="17"/>
      <c r="N122" s="17"/>
      <c r="O122" s="101"/>
      <c r="P122" s="16"/>
      <c r="Q122" s="17"/>
      <c r="R122" s="101"/>
      <c r="S122" s="17"/>
      <c r="T122" s="17"/>
      <c r="U122" s="17"/>
      <c r="V122" s="17"/>
      <c r="W122" s="101"/>
      <c r="X122" s="17"/>
      <c r="Y122" s="101"/>
      <c r="Z122" s="17"/>
      <c r="AA122" s="17"/>
      <c r="AB122" s="17"/>
      <c r="AC122" s="17"/>
      <c r="AD122" s="16"/>
      <c r="AE122" s="16"/>
      <c r="AF122" s="16"/>
      <c r="AG122" s="16"/>
      <c r="AH122" s="17"/>
      <c r="AI122" s="101"/>
      <c r="AJ122" s="17"/>
      <c r="AK122" s="17"/>
      <c r="AL122" s="17"/>
      <c r="AM122" s="18">
        <f t="shared" si="22"/>
        <v>0</v>
      </c>
      <c r="AN122" s="116">
        <f t="shared" si="23"/>
        <v>0</v>
      </c>
    </row>
    <row r="123" spans="1:41" ht="23.25" customHeight="1" x14ac:dyDescent="0.45">
      <c r="A123" s="11"/>
      <c r="B123" s="24" t="s">
        <v>1050</v>
      </c>
      <c r="C123" s="24" t="s">
        <v>1050</v>
      </c>
      <c r="D123" s="10" t="s">
        <v>1051</v>
      </c>
      <c r="E123" s="11" t="s">
        <v>383</v>
      </c>
      <c r="F123" s="11">
        <v>25</v>
      </c>
      <c r="G123" s="11"/>
      <c r="H123" s="16">
        <f>2+5</f>
        <v>7</v>
      </c>
      <c r="I123" s="16">
        <v>5</v>
      </c>
      <c r="J123" s="101"/>
      <c r="K123" s="101">
        <v>5</v>
      </c>
      <c r="L123" s="17">
        <v>5</v>
      </c>
      <c r="M123" s="17"/>
      <c r="N123" s="17">
        <v>5</v>
      </c>
      <c r="O123" s="101">
        <v>5</v>
      </c>
      <c r="P123" s="16">
        <v>5</v>
      </c>
      <c r="Q123" s="17">
        <v>5</v>
      </c>
      <c r="R123" s="101">
        <v>5</v>
      </c>
      <c r="S123" s="17">
        <v>5</v>
      </c>
      <c r="T123" s="17"/>
      <c r="U123" s="17">
        <v>5</v>
      </c>
      <c r="V123" s="17">
        <v>5</v>
      </c>
      <c r="W123" s="101">
        <v>5</v>
      </c>
      <c r="X123" s="17"/>
      <c r="Y123" s="101">
        <v>5</v>
      </c>
      <c r="Z123" s="17">
        <v>5</v>
      </c>
      <c r="AA123" s="17"/>
      <c r="AB123" s="17">
        <v>7</v>
      </c>
      <c r="AC123" s="17">
        <v>5</v>
      </c>
      <c r="AD123" s="16">
        <v>5</v>
      </c>
      <c r="AE123" s="16"/>
      <c r="AF123" s="16">
        <f>5+5</f>
        <v>10</v>
      </c>
      <c r="AG123" s="16">
        <v>5</v>
      </c>
      <c r="AH123" s="17"/>
      <c r="AI123" s="101">
        <v>5</v>
      </c>
      <c r="AJ123" s="17">
        <v>10</v>
      </c>
      <c r="AK123" s="17">
        <v>5</v>
      </c>
      <c r="AL123" s="17"/>
      <c r="AM123" s="18">
        <f t="shared" si="22"/>
        <v>129</v>
      </c>
      <c r="AN123" s="116">
        <f t="shared" si="23"/>
        <v>3225</v>
      </c>
      <c r="AO123" s="194">
        <f>VLOOKUP(C123,'รับ-จ่าย ประจำวัน'!B117:BV746,73,0)</f>
        <v>1146</v>
      </c>
    </row>
    <row r="124" spans="1:41" ht="21.75" hidden="1" customHeight="1" x14ac:dyDescent="0.45">
      <c r="A124" s="11"/>
      <c r="B124" s="24" t="s">
        <v>1052</v>
      </c>
      <c r="C124" s="24" t="s">
        <v>1052</v>
      </c>
      <c r="D124" s="10" t="s">
        <v>1053</v>
      </c>
      <c r="E124" s="11" t="s">
        <v>1054</v>
      </c>
      <c r="F124" s="11">
        <v>0</v>
      </c>
      <c r="G124" s="11"/>
      <c r="H124" s="16"/>
      <c r="I124" s="16"/>
      <c r="J124" s="17"/>
      <c r="K124" s="101"/>
      <c r="L124" s="17"/>
      <c r="M124" s="17"/>
      <c r="N124" s="17"/>
      <c r="O124" s="101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6"/>
      <c r="AE124" s="16"/>
      <c r="AF124" s="16"/>
      <c r="AG124" s="16"/>
      <c r="AH124" s="17"/>
      <c r="AI124" s="17"/>
      <c r="AJ124" s="17"/>
      <c r="AK124" s="17"/>
      <c r="AL124" s="17"/>
      <c r="AM124" s="18">
        <f t="shared" si="22"/>
        <v>0</v>
      </c>
      <c r="AN124" s="116">
        <f t="shared" si="23"/>
        <v>0</v>
      </c>
      <c r="AO124" s="194" t="e">
        <f>VLOOKUP(C124,'รับ-จ่าย ประจำวัน'!B508:BV1134,73,0)</f>
        <v>#N/A</v>
      </c>
    </row>
    <row r="125" spans="1:41" ht="23.25" customHeight="1" x14ac:dyDescent="0.45">
      <c r="A125" s="11"/>
      <c r="B125" s="24" t="s">
        <v>1055</v>
      </c>
      <c r="C125" s="24" t="s">
        <v>1055</v>
      </c>
      <c r="D125" s="35" t="s">
        <v>1056</v>
      </c>
      <c r="E125" s="28" t="s">
        <v>1054</v>
      </c>
      <c r="F125" s="11">
        <v>1550</v>
      </c>
      <c r="G125" s="11"/>
      <c r="H125" s="16"/>
      <c r="I125" s="16"/>
      <c r="J125" s="101"/>
      <c r="K125" s="101"/>
      <c r="L125" s="17">
        <v>2</v>
      </c>
      <c r="M125" s="17"/>
      <c r="N125" s="17"/>
      <c r="O125" s="101"/>
      <c r="P125" s="16"/>
      <c r="Q125" s="17"/>
      <c r="R125" s="101"/>
      <c r="S125" s="17">
        <v>2</v>
      </c>
      <c r="T125" s="17"/>
      <c r="U125" s="17"/>
      <c r="V125" s="17"/>
      <c r="W125" s="101"/>
      <c r="X125" s="17"/>
      <c r="Y125" s="101"/>
      <c r="Z125" s="17"/>
      <c r="AA125" s="17"/>
      <c r="AB125" s="17">
        <v>2</v>
      </c>
      <c r="AC125" s="17">
        <v>2</v>
      </c>
      <c r="AD125" s="16"/>
      <c r="AE125" s="16"/>
      <c r="AF125" s="16"/>
      <c r="AG125" s="16"/>
      <c r="AH125" s="17"/>
      <c r="AI125" s="101"/>
      <c r="AJ125" s="17"/>
      <c r="AK125" s="17"/>
      <c r="AL125" s="17"/>
      <c r="AM125" s="18">
        <f t="shared" si="22"/>
        <v>8</v>
      </c>
      <c r="AN125" s="116">
        <f t="shared" si="23"/>
        <v>12400</v>
      </c>
      <c r="AO125" s="194">
        <f>VLOOKUP(C125,'รับ-จ่าย ประจำวัน'!B119:BV748,73,0)</f>
        <v>17</v>
      </c>
    </row>
    <row r="126" spans="1:41" ht="23.25" customHeight="1" x14ac:dyDescent="0.45">
      <c r="A126" s="11"/>
      <c r="B126" s="24" t="s">
        <v>1057</v>
      </c>
      <c r="C126" s="24">
        <v>1060501002</v>
      </c>
      <c r="D126" s="36" t="s">
        <v>1058</v>
      </c>
      <c r="E126" s="28" t="s">
        <v>1054</v>
      </c>
      <c r="F126" s="11">
        <v>1400</v>
      </c>
      <c r="G126" s="11"/>
      <c r="H126" s="16"/>
      <c r="I126" s="16"/>
      <c r="J126" s="101"/>
      <c r="K126" s="101"/>
      <c r="L126" s="17"/>
      <c r="M126" s="17"/>
      <c r="N126" s="17">
        <v>2</v>
      </c>
      <c r="O126" s="101"/>
      <c r="P126" s="16"/>
      <c r="Q126" s="17"/>
      <c r="R126" s="101"/>
      <c r="S126" s="17"/>
      <c r="T126" s="17"/>
      <c r="U126" s="17"/>
      <c r="V126" s="17"/>
      <c r="W126" s="101"/>
      <c r="X126" s="17"/>
      <c r="Y126" s="101"/>
      <c r="Z126" s="17"/>
      <c r="AA126" s="17"/>
      <c r="AB126" s="17"/>
      <c r="AC126" s="17"/>
      <c r="AD126" s="16">
        <v>2</v>
      </c>
      <c r="AE126" s="16"/>
      <c r="AF126" s="16"/>
      <c r="AG126" s="16"/>
      <c r="AH126" s="17"/>
      <c r="AI126" s="101"/>
      <c r="AJ126" s="17"/>
      <c r="AK126" s="17"/>
      <c r="AL126" s="17"/>
      <c r="AM126" s="18">
        <f t="shared" si="22"/>
        <v>4</v>
      </c>
      <c r="AN126" s="116">
        <f t="shared" si="23"/>
        <v>5600</v>
      </c>
      <c r="AO126" s="194">
        <f>VLOOKUP(C126,'รับ-จ่าย ประจำวัน'!B120:BV749,73,0)</f>
        <v>28</v>
      </c>
    </row>
    <row r="127" spans="1:41" ht="23.25" customHeight="1" x14ac:dyDescent="0.45">
      <c r="A127" s="11"/>
      <c r="B127" s="24" t="s">
        <v>1061</v>
      </c>
      <c r="C127" s="24">
        <v>1060501003</v>
      </c>
      <c r="D127" s="10" t="s">
        <v>1062</v>
      </c>
      <c r="E127" s="11" t="s">
        <v>1063</v>
      </c>
      <c r="F127" s="11">
        <v>1400</v>
      </c>
      <c r="G127" s="11"/>
      <c r="H127" s="16"/>
      <c r="I127" s="16">
        <v>1</v>
      </c>
      <c r="J127" s="17"/>
      <c r="K127" s="101"/>
      <c r="L127" s="17"/>
      <c r="M127" s="17"/>
      <c r="N127" s="17"/>
      <c r="O127" s="101">
        <v>1</v>
      </c>
      <c r="P127" s="16"/>
      <c r="Q127" s="17"/>
      <c r="R127" s="17"/>
      <c r="S127" s="17"/>
      <c r="T127" s="17"/>
      <c r="U127" s="17">
        <v>1</v>
      </c>
      <c r="V127" s="17"/>
      <c r="W127" s="101"/>
      <c r="X127" s="17"/>
      <c r="Y127" s="101">
        <v>1</v>
      </c>
      <c r="Z127" s="17"/>
      <c r="AA127" s="17"/>
      <c r="AB127" s="17"/>
      <c r="AC127" s="17"/>
      <c r="AD127" s="16"/>
      <c r="AE127" s="16"/>
      <c r="AF127" s="16"/>
      <c r="AG127" s="16"/>
      <c r="AH127" s="17"/>
      <c r="AI127" s="101"/>
      <c r="AJ127" s="17">
        <v>1</v>
      </c>
      <c r="AK127" s="17"/>
      <c r="AL127" s="17"/>
      <c r="AM127" s="18">
        <f t="shared" si="22"/>
        <v>5</v>
      </c>
      <c r="AN127" s="116">
        <f t="shared" si="23"/>
        <v>7000</v>
      </c>
      <c r="AO127" s="194">
        <f>VLOOKUP(C127,'รับ-จ่าย ประจำวัน'!B121:BV750,73,0)</f>
        <v>21</v>
      </c>
    </row>
    <row r="128" spans="1:41" ht="23.25" customHeight="1" x14ac:dyDescent="0.45">
      <c r="A128" s="11"/>
      <c r="B128" s="34"/>
      <c r="C128" s="34" t="s">
        <v>2017</v>
      </c>
      <c r="D128" s="10" t="s">
        <v>2019</v>
      </c>
      <c r="E128" s="28" t="s">
        <v>1054</v>
      </c>
      <c r="F128" s="11">
        <v>3500</v>
      </c>
      <c r="G128" s="11"/>
      <c r="H128" s="16"/>
      <c r="I128" s="16"/>
      <c r="J128" s="17"/>
      <c r="K128" s="101">
        <v>2</v>
      </c>
      <c r="L128" s="17"/>
      <c r="M128" s="17"/>
      <c r="N128" s="17"/>
      <c r="O128" s="101"/>
      <c r="P128" s="16"/>
      <c r="Q128" s="17">
        <v>2</v>
      </c>
      <c r="R128" s="17">
        <v>2</v>
      </c>
      <c r="S128" s="17"/>
      <c r="T128" s="17"/>
      <c r="U128" s="17"/>
      <c r="V128" s="17">
        <v>2</v>
      </c>
      <c r="W128" s="17">
        <v>1</v>
      </c>
      <c r="X128" s="17"/>
      <c r="Y128" s="17"/>
      <c r="Z128" s="17"/>
      <c r="AA128" s="17"/>
      <c r="AB128" s="17">
        <v>1</v>
      </c>
      <c r="AC128" s="17"/>
      <c r="AD128" s="16">
        <v>2</v>
      </c>
      <c r="AE128" s="16"/>
      <c r="AF128" s="16"/>
      <c r="AG128" s="16"/>
      <c r="AH128" s="17"/>
      <c r="AI128" s="17"/>
      <c r="AJ128" s="17">
        <v>3</v>
      </c>
      <c r="AK128" s="17"/>
      <c r="AL128" s="17"/>
      <c r="AM128" s="18">
        <f t="shared" si="22"/>
        <v>15</v>
      </c>
      <c r="AN128" s="116">
        <f t="shared" si="23"/>
        <v>52500</v>
      </c>
      <c r="AO128" s="194">
        <f>VLOOKUP(C128,'รับ-จ่าย ประจำวัน'!B122:BV751,73,0)</f>
        <v>18</v>
      </c>
    </row>
    <row r="129" spans="1:41" ht="23.25" hidden="1" customHeight="1" x14ac:dyDescent="0.45">
      <c r="A129" s="11"/>
      <c r="B129" s="24" t="s">
        <v>1070</v>
      </c>
      <c r="C129" s="24" t="s">
        <v>1070</v>
      </c>
      <c r="D129" s="10" t="s">
        <v>1071</v>
      </c>
      <c r="E129" s="28" t="s">
        <v>1054</v>
      </c>
      <c r="F129" s="11">
        <v>0</v>
      </c>
      <c r="G129" s="11"/>
      <c r="H129" s="16"/>
      <c r="I129" s="16"/>
      <c r="J129" s="101"/>
      <c r="K129" s="101"/>
      <c r="L129" s="17"/>
      <c r="M129" s="17"/>
      <c r="N129" s="17"/>
      <c r="O129" s="101"/>
      <c r="P129" s="16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6"/>
      <c r="AE129" s="16"/>
      <c r="AF129" s="16"/>
      <c r="AG129" s="16"/>
      <c r="AH129" s="17"/>
      <c r="AI129" s="17"/>
      <c r="AJ129" s="17"/>
      <c r="AK129" s="17"/>
      <c r="AL129" s="17"/>
      <c r="AM129" s="18">
        <f t="shared" ref="AM129:AM134" si="24">H129+I129+J129+K129+L129+M129+N129+O129+P129+Q129+R129+S129+T129+U129+V129+W129+X129+Y129+Z129+AA129+AB129+AC129+AD129+AE129+AF129+AG129+AH129+AI129+AJ129+AK129+AL129</f>
        <v>0</v>
      </c>
      <c r="AN129" s="116">
        <f t="shared" ref="AN129:AN134" si="25">AM129*F129</f>
        <v>0</v>
      </c>
    </row>
    <row r="130" spans="1:41" ht="23.25" hidden="1" customHeight="1" x14ac:dyDescent="0.45">
      <c r="A130" s="11"/>
      <c r="B130" s="34">
        <v>1060301001</v>
      </c>
      <c r="C130" s="34">
        <v>1060301001</v>
      </c>
      <c r="D130" s="10" t="s">
        <v>1839</v>
      </c>
      <c r="E130" s="28" t="s">
        <v>1654</v>
      </c>
      <c r="F130" s="11">
        <v>3500</v>
      </c>
      <c r="G130" s="11"/>
      <c r="H130" s="16"/>
      <c r="I130" s="16"/>
      <c r="J130" s="17"/>
      <c r="K130" s="101"/>
      <c r="L130" s="17"/>
      <c r="M130" s="17"/>
      <c r="N130" s="17"/>
      <c r="O130" s="101"/>
      <c r="P130" s="16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6"/>
      <c r="AE130" s="16"/>
      <c r="AF130" s="16"/>
      <c r="AG130" s="16"/>
      <c r="AH130" s="17"/>
      <c r="AI130" s="17"/>
      <c r="AJ130" s="17"/>
      <c r="AK130" s="17"/>
      <c r="AL130" s="17"/>
      <c r="AM130" s="18">
        <f t="shared" si="24"/>
        <v>0</v>
      </c>
      <c r="AN130" s="116">
        <f t="shared" si="25"/>
        <v>0</v>
      </c>
      <c r="AO130" s="194">
        <f>VLOOKUP(C130,'รับ-จ่าย ประจำวัน'!B124:BV753,73,0)</f>
        <v>29</v>
      </c>
    </row>
    <row r="131" spans="1:41" ht="23.25" customHeight="1" x14ac:dyDescent="0.45">
      <c r="A131" s="11"/>
      <c r="B131" s="34"/>
      <c r="C131" s="34" t="s">
        <v>2009</v>
      </c>
      <c r="D131" s="10" t="s">
        <v>2039</v>
      </c>
      <c r="E131" s="28" t="s">
        <v>1054</v>
      </c>
      <c r="F131" s="11">
        <v>0</v>
      </c>
      <c r="G131" s="11"/>
      <c r="H131" s="16"/>
      <c r="I131" s="16"/>
      <c r="J131" s="101"/>
      <c r="K131" s="101"/>
      <c r="L131" s="17"/>
      <c r="M131" s="17"/>
      <c r="N131" s="17"/>
      <c r="O131" s="101"/>
      <c r="P131" s="16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6"/>
      <c r="AE131" s="16"/>
      <c r="AF131" s="16"/>
      <c r="AG131" s="16">
        <v>1</v>
      </c>
      <c r="AH131" s="17"/>
      <c r="AI131" s="17"/>
      <c r="AJ131" s="17"/>
      <c r="AK131" s="17"/>
      <c r="AL131" s="17"/>
      <c r="AM131" s="18">
        <f t="shared" si="24"/>
        <v>1</v>
      </c>
      <c r="AN131" s="116">
        <f t="shared" si="25"/>
        <v>0</v>
      </c>
    </row>
    <row r="132" spans="1:41" ht="23.25" customHeight="1" x14ac:dyDescent="0.45">
      <c r="A132" s="11"/>
      <c r="B132" s="34" t="s">
        <v>2010</v>
      </c>
      <c r="C132" s="34" t="s">
        <v>2061</v>
      </c>
      <c r="D132" s="10" t="s">
        <v>2040</v>
      </c>
      <c r="E132" s="28" t="s">
        <v>1054</v>
      </c>
      <c r="F132" s="11">
        <v>0</v>
      </c>
      <c r="G132" s="11"/>
      <c r="H132" s="16"/>
      <c r="I132" s="16"/>
      <c r="J132" s="101"/>
      <c r="K132" s="101"/>
      <c r="L132" s="17"/>
      <c r="M132" s="17"/>
      <c r="N132" s="17"/>
      <c r="O132" s="101"/>
      <c r="P132" s="16"/>
      <c r="Q132" s="17">
        <v>2</v>
      </c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6"/>
      <c r="AE132" s="16"/>
      <c r="AF132" s="16"/>
      <c r="AG132" s="16">
        <v>2</v>
      </c>
      <c r="AH132" s="17"/>
      <c r="AI132" s="17"/>
      <c r="AJ132" s="17"/>
      <c r="AK132" s="17"/>
      <c r="AL132" s="17"/>
      <c r="AM132" s="18">
        <f t="shared" si="24"/>
        <v>4</v>
      </c>
      <c r="AN132" s="116">
        <f t="shared" si="25"/>
        <v>0</v>
      </c>
      <c r="AO132" s="194">
        <f>VLOOKUP(C132,'รับ-จ่าย ประจำวัน'!B126:BV755,73,0)</f>
        <v>7</v>
      </c>
    </row>
    <row r="133" spans="1:41" ht="23.25" customHeight="1" x14ac:dyDescent="0.45">
      <c r="A133" s="11"/>
      <c r="B133" s="34">
        <v>1021601019</v>
      </c>
      <c r="C133" s="34">
        <v>1021601019</v>
      </c>
      <c r="D133" s="134" t="s">
        <v>1840</v>
      </c>
      <c r="E133" s="28" t="s">
        <v>61</v>
      </c>
      <c r="F133" s="11">
        <v>0</v>
      </c>
      <c r="G133" s="11"/>
      <c r="H133" s="16"/>
      <c r="I133" s="16"/>
      <c r="J133" s="101"/>
      <c r="K133" s="101"/>
      <c r="L133" s="17"/>
      <c r="M133" s="17"/>
      <c r="N133" s="17"/>
      <c r="O133" s="101"/>
      <c r="P133" s="16"/>
      <c r="Q133" s="17"/>
      <c r="R133" s="17"/>
      <c r="S133" s="17"/>
      <c r="T133" s="17"/>
      <c r="U133" s="17">
        <v>40</v>
      </c>
      <c r="V133" s="17"/>
      <c r="W133" s="17">
        <v>20</v>
      </c>
      <c r="X133" s="17"/>
      <c r="Y133" s="17"/>
      <c r="Z133" s="17"/>
      <c r="AA133" s="17"/>
      <c r="AB133" s="17"/>
      <c r="AC133" s="17"/>
      <c r="AD133" s="16"/>
      <c r="AE133" s="16"/>
      <c r="AF133" s="16"/>
      <c r="AG133" s="16"/>
      <c r="AH133" s="17"/>
      <c r="AI133" s="17"/>
      <c r="AJ133" s="17"/>
      <c r="AK133" s="17"/>
      <c r="AL133" s="17"/>
      <c r="AM133" s="18">
        <f t="shared" si="24"/>
        <v>60</v>
      </c>
      <c r="AN133" s="116">
        <f t="shared" si="25"/>
        <v>0</v>
      </c>
      <c r="AO133" s="194">
        <f>VLOOKUP(C133,'รับ-จ่าย ประจำวัน'!B127:BV756,73,0)</f>
        <v>420</v>
      </c>
    </row>
    <row r="134" spans="1:41" ht="23.25" hidden="1" customHeight="1" x14ac:dyDescent="0.45">
      <c r="A134" s="11"/>
      <c r="B134" s="34">
        <v>1020201014</v>
      </c>
      <c r="C134" s="34">
        <v>1020201014</v>
      </c>
      <c r="D134" s="21" t="s">
        <v>1452</v>
      </c>
      <c r="E134" s="28" t="s">
        <v>91</v>
      </c>
      <c r="F134" s="11">
        <v>0</v>
      </c>
      <c r="G134" s="11"/>
      <c r="H134" s="16"/>
      <c r="I134" s="16"/>
      <c r="J134" s="101"/>
      <c r="K134" s="101"/>
      <c r="L134" s="17"/>
      <c r="M134" s="17"/>
      <c r="N134" s="17"/>
      <c r="O134" s="101"/>
      <c r="P134" s="16"/>
      <c r="Q134" s="17"/>
      <c r="R134" s="101"/>
      <c r="S134" s="17"/>
      <c r="T134" s="17"/>
      <c r="U134" s="17"/>
      <c r="V134" s="17"/>
      <c r="W134" s="101"/>
      <c r="X134" s="17"/>
      <c r="Y134" s="101"/>
      <c r="Z134" s="17"/>
      <c r="AA134" s="17"/>
      <c r="AB134" s="17"/>
      <c r="AC134" s="17"/>
      <c r="AD134" s="16"/>
      <c r="AE134" s="16"/>
      <c r="AF134" s="16"/>
      <c r="AG134" s="16"/>
      <c r="AH134" s="17"/>
      <c r="AI134" s="101"/>
      <c r="AJ134" s="17"/>
      <c r="AK134" s="17"/>
      <c r="AL134" s="17"/>
      <c r="AM134" s="18">
        <f t="shared" si="24"/>
        <v>0</v>
      </c>
      <c r="AN134" s="116">
        <f t="shared" si="25"/>
        <v>0</v>
      </c>
      <c r="AO134" s="194">
        <f>VLOOKUP(C134,'รับ-จ่าย ประจำวัน'!B128:BV757,73,0)</f>
        <v>1000</v>
      </c>
    </row>
    <row r="135" spans="1:41" ht="23.25" customHeight="1" x14ac:dyDescent="0.45">
      <c r="A135" s="11"/>
      <c r="B135" s="34"/>
      <c r="C135" s="34">
        <v>1020201040</v>
      </c>
      <c r="D135" s="123" t="s">
        <v>1950</v>
      </c>
      <c r="E135" s="28" t="s">
        <v>91</v>
      </c>
      <c r="F135" s="11">
        <v>0</v>
      </c>
      <c r="G135" s="11"/>
      <c r="H135" s="16">
        <f>1000+1000</f>
        <v>2000</v>
      </c>
      <c r="I135" s="16">
        <v>1000</v>
      </c>
      <c r="J135" s="101"/>
      <c r="K135" s="101">
        <v>1000</v>
      </c>
      <c r="L135" s="17">
        <v>1000</v>
      </c>
      <c r="M135" s="17"/>
      <c r="N135" s="17"/>
      <c r="O135" s="101">
        <v>1000</v>
      </c>
      <c r="P135" s="16">
        <v>1000</v>
      </c>
      <c r="Q135" s="17">
        <v>1000</v>
      </c>
      <c r="R135" s="101">
        <v>1000</v>
      </c>
      <c r="S135" s="17">
        <v>2000</v>
      </c>
      <c r="T135" s="17"/>
      <c r="U135" s="17">
        <v>2000</v>
      </c>
      <c r="V135" s="17">
        <v>1000</v>
      </c>
      <c r="W135" s="101"/>
      <c r="X135" s="17"/>
      <c r="Y135" s="101">
        <v>1000</v>
      </c>
      <c r="Z135" s="17">
        <f>2000+1000</f>
        <v>3000</v>
      </c>
      <c r="AA135" s="17"/>
      <c r="AB135" s="17"/>
      <c r="AC135" s="17">
        <v>1000</v>
      </c>
      <c r="AD135" s="16">
        <v>1000</v>
      </c>
      <c r="AE135" s="16"/>
      <c r="AF135" s="16">
        <f>1000+2000</f>
        <v>3000</v>
      </c>
      <c r="AG135" s="16"/>
      <c r="AH135" s="17"/>
      <c r="AI135" s="101">
        <v>1000</v>
      </c>
      <c r="AJ135" s="17">
        <v>1000</v>
      </c>
      <c r="AK135" s="17">
        <v>1000</v>
      </c>
      <c r="AL135" s="17"/>
      <c r="AM135" s="18">
        <f t="shared" ref="AM135" si="26">H135+I135+J135+K135+L135+M135+N135+O135+P135+Q135+R135+S135+T135+U135+V135+W135+X135+Y135+Z135+AA135+AB135+AC135+AD135+AE135+AF135+AG135+AH135+AI135+AJ135+AK135+AL135</f>
        <v>26000</v>
      </c>
      <c r="AN135" s="116">
        <f t="shared" ref="AN135" si="27">AM135*F135</f>
        <v>0</v>
      </c>
      <c r="AO135" s="194">
        <f>VLOOKUP(C135,'รับ-จ่าย ประจำวัน'!B129:BV758,73,0)</f>
        <v>46000</v>
      </c>
    </row>
    <row r="136" spans="1:41" ht="23.25" hidden="1" customHeight="1" x14ac:dyDescent="0.45">
      <c r="A136" s="11"/>
      <c r="B136" s="34" t="s">
        <v>1486</v>
      </c>
      <c r="C136" s="34" t="s">
        <v>1486</v>
      </c>
      <c r="D136" s="10" t="s">
        <v>1487</v>
      </c>
      <c r="E136" s="28" t="s">
        <v>1029</v>
      </c>
      <c r="F136" s="11">
        <v>0</v>
      </c>
      <c r="G136" s="11"/>
      <c r="H136" s="16"/>
      <c r="I136" s="16"/>
      <c r="J136" s="17"/>
      <c r="K136" s="101"/>
      <c r="L136" s="17"/>
      <c r="M136" s="17"/>
      <c r="N136" s="17"/>
      <c r="O136" s="101"/>
      <c r="P136" s="16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6"/>
      <c r="AE136" s="16"/>
      <c r="AF136" s="16"/>
      <c r="AG136" s="16"/>
      <c r="AH136" s="17"/>
      <c r="AI136" s="101"/>
      <c r="AJ136" s="17"/>
      <c r="AK136" s="17"/>
      <c r="AL136" s="17"/>
      <c r="AM136" s="18">
        <f t="shared" ref="AM136" si="28">H136+I136+J136+K136+L136+M136+N136+O136+P136+Q136+R136+S136+T136+U136+V136+W136+X136+Y136+Z136+AA136+AB136+AC136+AD136+AE136+AF136+AG136+AH136+AI136+AJ136+AK136+AL136</f>
        <v>0</v>
      </c>
      <c r="AN136" s="116">
        <f t="shared" ref="AN136" si="29">AM136*F136</f>
        <v>0</v>
      </c>
    </row>
    <row r="137" spans="1:41" ht="23.25" hidden="1" customHeight="1" x14ac:dyDescent="0.45">
      <c r="A137" s="11"/>
      <c r="B137" s="34">
        <v>1023201039</v>
      </c>
      <c r="C137" s="34">
        <v>1023201039</v>
      </c>
      <c r="D137" s="10" t="s">
        <v>1656</v>
      </c>
      <c r="E137" s="28" t="s">
        <v>91</v>
      </c>
      <c r="F137" s="11">
        <v>0</v>
      </c>
      <c r="G137" s="11"/>
      <c r="H137" s="16"/>
      <c r="I137" s="16"/>
      <c r="J137" s="17"/>
      <c r="K137" s="101"/>
      <c r="L137" s="17"/>
      <c r="M137" s="17"/>
      <c r="N137" s="17"/>
      <c r="O137" s="101"/>
      <c r="P137" s="16"/>
      <c r="Q137" s="17"/>
      <c r="R137" s="17"/>
      <c r="S137" s="17"/>
      <c r="T137" s="17"/>
      <c r="U137" s="17"/>
      <c r="V137" s="17"/>
      <c r="W137" s="17"/>
      <c r="X137" s="17"/>
      <c r="Y137" s="101"/>
      <c r="Z137" s="17"/>
      <c r="AA137" s="17"/>
      <c r="AB137" s="17"/>
      <c r="AC137" s="17"/>
      <c r="AD137" s="16"/>
      <c r="AE137" s="16"/>
      <c r="AF137" s="16"/>
      <c r="AG137" s="16"/>
      <c r="AH137" s="17"/>
      <c r="AI137" s="17"/>
      <c r="AJ137" s="17"/>
      <c r="AK137" s="17"/>
      <c r="AL137" s="17"/>
      <c r="AM137" s="18">
        <f t="shared" ref="AM137:AM140" si="30">H137+I137+J137+K137+L137+M137+N137+O137+P137+Q137+R137+S137+T137+U137+V137+W137+X137+Y137+Z137+AA137+AB137+AC137+AD137+AE137+AF137+AG137+AH137+AI137+AJ137+AK137+AL137</f>
        <v>0</v>
      </c>
      <c r="AN137" s="116">
        <f t="shared" ref="AN137:AN140" si="31">AM137*F137</f>
        <v>0</v>
      </c>
    </row>
    <row r="138" spans="1:41" ht="23.25" hidden="1" customHeight="1" x14ac:dyDescent="0.45">
      <c r="A138" s="11"/>
      <c r="B138" s="34">
        <v>1024101001</v>
      </c>
      <c r="C138" s="34">
        <v>1024101001</v>
      </c>
      <c r="D138" s="10" t="s">
        <v>1763</v>
      </c>
      <c r="E138" s="28" t="s">
        <v>91</v>
      </c>
      <c r="F138" s="11">
        <v>0</v>
      </c>
      <c r="G138" s="11"/>
      <c r="H138" s="16"/>
      <c r="I138" s="16"/>
      <c r="J138" s="17"/>
      <c r="K138" s="101"/>
      <c r="L138" s="17"/>
      <c r="M138" s="17"/>
      <c r="N138" s="17"/>
      <c r="O138" s="101"/>
      <c r="P138" s="16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6"/>
      <c r="AE138" s="16"/>
      <c r="AF138" s="16"/>
      <c r="AG138" s="16"/>
      <c r="AH138" s="17"/>
      <c r="AI138" s="17"/>
      <c r="AJ138" s="17"/>
      <c r="AK138" s="17"/>
      <c r="AL138" s="17"/>
      <c r="AM138" s="18">
        <f t="shared" si="30"/>
        <v>0</v>
      </c>
      <c r="AN138" s="116">
        <f t="shared" si="31"/>
        <v>0</v>
      </c>
    </row>
    <row r="139" spans="1:41" ht="23.25" hidden="1" customHeight="1" x14ac:dyDescent="0.45">
      <c r="A139" s="11"/>
      <c r="B139" s="34">
        <v>1024101003</v>
      </c>
      <c r="C139" s="34">
        <v>1024101003</v>
      </c>
      <c r="D139" s="10" t="s">
        <v>1719</v>
      </c>
      <c r="E139" s="28" t="s">
        <v>91</v>
      </c>
      <c r="F139" s="11">
        <v>0</v>
      </c>
      <c r="G139" s="11"/>
      <c r="H139" s="16"/>
      <c r="I139" s="16"/>
      <c r="J139" s="17"/>
      <c r="K139" s="101"/>
      <c r="L139" s="17"/>
      <c r="M139" s="17"/>
      <c r="N139" s="17"/>
      <c r="O139" s="101"/>
      <c r="P139" s="16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6"/>
      <c r="AE139" s="16"/>
      <c r="AF139" s="16"/>
      <c r="AG139" s="16"/>
      <c r="AH139" s="17"/>
      <c r="AI139" s="17"/>
      <c r="AJ139" s="17"/>
      <c r="AK139" s="17"/>
      <c r="AL139" s="17"/>
      <c r="AM139" s="18">
        <f t="shared" si="30"/>
        <v>0</v>
      </c>
      <c r="AN139" s="116">
        <f t="shared" si="31"/>
        <v>0</v>
      </c>
    </row>
    <row r="140" spans="1:41" ht="23.25" hidden="1" customHeight="1" x14ac:dyDescent="0.45">
      <c r="A140" s="11"/>
      <c r="B140" s="34">
        <v>1024101004</v>
      </c>
      <c r="C140" s="34">
        <v>1024101004</v>
      </c>
      <c r="D140" s="10" t="s">
        <v>1764</v>
      </c>
      <c r="E140" s="28" t="s">
        <v>91</v>
      </c>
      <c r="F140" s="11">
        <v>0</v>
      </c>
      <c r="G140" s="11"/>
      <c r="H140" s="16"/>
      <c r="I140" s="16"/>
      <c r="J140" s="17"/>
      <c r="K140" s="101"/>
      <c r="L140" s="17"/>
      <c r="M140" s="17"/>
      <c r="N140" s="17"/>
      <c r="O140" s="101"/>
      <c r="P140" s="16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6"/>
      <c r="AE140" s="16"/>
      <c r="AF140" s="16"/>
      <c r="AG140" s="16"/>
      <c r="AH140" s="17"/>
      <c r="AI140" s="17"/>
      <c r="AJ140" s="17"/>
      <c r="AK140" s="17"/>
      <c r="AL140" s="17"/>
      <c r="AM140" s="18">
        <f t="shared" si="30"/>
        <v>0</v>
      </c>
      <c r="AN140" s="116">
        <f t="shared" si="31"/>
        <v>0</v>
      </c>
    </row>
    <row r="141" spans="1:41" ht="23.25" hidden="1" customHeight="1" x14ac:dyDescent="0.45">
      <c r="A141" s="11"/>
      <c r="B141" s="34">
        <v>1024101006</v>
      </c>
      <c r="C141" s="34">
        <v>1024101006</v>
      </c>
      <c r="D141" s="10" t="s">
        <v>1720</v>
      </c>
      <c r="E141" s="28" t="s">
        <v>91</v>
      </c>
      <c r="F141" s="11">
        <v>0</v>
      </c>
      <c r="G141" s="11"/>
      <c r="H141" s="16"/>
      <c r="I141" s="16"/>
      <c r="J141" s="17"/>
      <c r="K141" s="101"/>
      <c r="L141" s="17"/>
      <c r="M141" s="17"/>
      <c r="N141" s="17"/>
      <c r="O141" s="101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6"/>
      <c r="AE141" s="16"/>
      <c r="AF141" s="16"/>
      <c r="AG141" s="16"/>
      <c r="AH141" s="17"/>
      <c r="AI141" s="17"/>
      <c r="AJ141" s="17"/>
      <c r="AK141" s="17"/>
      <c r="AL141" s="17"/>
      <c r="AM141" s="18">
        <f t="shared" ref="AM141:AM147" si="32">H141+I141+J141+K141+L141+M141+N141+O141+P141+Q141+R141+S141+T141+U141+V141+W141+X141+Y141+Z141+AA141+AB141+AC141+AD141+AE141+AF141+AG141+AH141+AI141+AJ141+AK141+AL141</f>
        <v>0</v>
      </c>
      <c r="AN141" s="116">
        <f t="shared" ref="AN141:AN147" si="33">AM141*F141</f>
        <v>0</v>
      </c>
    </row>
    <row r="142" spans="1:41" ht="23.25" hidden="1" customHeight="1" x14ac:dyDescent="0.45">
      <c r="A142" s="11"/>
      <c r="B142" s="34">
        <v>1024101007</v>
      </c>
      <c r="C142" s="34">
        <v>1024101007</v>
      </c>
      <c r="D142" s="10" t="s">
        <v>1765</v>
      </c>
      <c r="E142" s="28" t="s">
        <v>91</v>
      </c>
      <c r="F142" s="11">
        <v>0</v>
      </c>
      <c r="G142" s="11"/>
      <c r="H142" s="16"/>
      <c r="I142" s="16"/>
      <c r="J142" s="17"/>
      <c r="K142" s="101"/>
      <c r="L142" s="17"/>
      <c r="M142" s="17"/>
      <c r="N142" s="17"/>
      <c r="O142" s="101"/>
      <c r="P142" s="16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6"/>
      <c r="AE142" s="16"/>
      <c r="AF142" s="16"/>
      <c r="AG142" s="16"/>
      <c r="AH142" s="17"/>
      <c r="AI142" s="17"/>
      <c r="AJ142" s="17"/>
      <c r="AK142" s="17"/>
      <c r="AL142" s="17"/>
      <c r="AM142" s="18">
        <f t="shared" si="32"/>
        <v>0</v>
      </c>
      <c r="AN142" s="116">
        <f t="shared" si="33"/>
        <v>0</v>
      </c>
    </row>
    <row r="143" spans="1:41" ht="23.25" hidden="1" customHeight="1" x14ac:dyDescent="0.45">
      <c r="A143" s="11"/>
      <c r="B143" s="34">
        <v>1024101008</v>
      </c>
      <c r="C143" s="34">
        <v>1024101008</v>
      </c>
      <c r="D143" s="10" t="s">
        <v>1722</v>
      </c>
      <c r="E143" s="28" t="s">
        <v>91</v>
      </c>
      <c r="F143" s="11">
        <v>0</v>
      </c>
      <c r="G143" s="11"/>
      <c r="H143" s="16"/>
      <c r="I143" s="16"/>
      <c r="J143" s="17"/>
      <c r="K143" s="101"/>
      <c r="L143" s="17"/>
      <c r="M143" s="17"/>
      <c r="N143" s="17"/>
      <c r="O143" s="101"/>
      <c r="P143" s="16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6"/>
      <c r="AE143" s="16"/>
      <c r="AF143" s="16"/>
      <c r="AG143" s="16"/>
      <c r="AH143" s="17"/>
      <c r="AI143" s="17"/>
      <c r="AJ143" s="17"/>
      <c r="AK143" s="17"/>
      <c r="AL143" s="17"/>
      <c r="AM143" s="18">
        <f t="shared" si="32"/>
        <v>0</v>
      </c>
      <c r="AN143" s="116">
        <f t="shared" si="33"/>
        <v>0</v>
      </c>
      <c r="AO143" s="194">
        <f>VLOOKUP(C143,'รับ-จ่าย ประจำวัน'!B137:BV766,73,0)</f>
        <v>12150</v>
      </c>
    </row>
    <row r="144" spans="1:41" ht="23.25" hidden="1" customHeight="1" x14ac:dyDescent="0.45">
      <c r="A144" s="11"/>
      <c r="B144" s="34">
        <v>1024101009</v>
      </c>
      <c r="C144" s="34">
        <v>1024101009</v>
      </c>
      <c r="D144" s="10" t="s">
        <v>1723</v>
      </c>
      <c r="E144" s="28" t="s">
        <v>91</v>
      </c>
      <c r="F144" s="11">
        <v>0</v>
      </c>
      <c r="G144" s="11"/>
      <c r="H144" s="16"/>
      <c r="I144" s="16"/>
      <c r="J144" s="17"/>
      <c r="K144" s="101"/>
      <c r="L144" s="17"/>
      <c r="M144" s="17"/>
      <c r="N144" s="17"/>
      <c r="O144" s="101"/>
      <c r="P144" s="16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6"/>
      <c r="AE144" s="16"/>
      <c r="AF144" s="16"/>
      <c r="AG144" s="16"/>
      <c r="AH144" s="17"/>
      <c r="AI144" s="17"/>
      <c r="AJ144" s="17"/>
      <c r="AK144" s="17"/>
      <c r="AL144" s="17"/>
      <c r="AM144" s="18">
        <f t="shared" si="32"/>
        <v>0</v>
      </c>
      <c r="AN144" s="116">
        <f t="shared" si="33"/>
        <v>0</v>
      </c>
    </row>
    <row r="145" spans="1:41" ht="23.25" customHeight="1" x14ac:dyDescent="0.45">
      <c r="A145" s="11"/>
      <c r="B145" s="34">
        <v>1024101010</v>
      </c>
      <c r="C145" s="34">
        <v>1024101010</v>
      </c>
      <c r="D145" s="10" t="s">
        <v>1724</v>
      </c>
      <c r="E145" s="28" t="s">
        <v>91</v>
      </c>
      <c r="F145" s="11">
        <v>0</v>
      </c>
      <c r="G145" s="11"/>
      <c r="H145" s="16"/>
      <c r="I145" s="16">
        <v>2436</v>
      </c>
      <c r="J145" s="17"/>
      <c r="K145" s="101"/>
      <c r="L145" s="17"/>
      <c r="M145" s="17"/>
      <c r="N145" s="17"/>
      <c r="O145" s="101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6"/>
      <c r="AE145" s="16"/>
      <c r="AF145" s="16"/>
      <c r="AG145" s="16"/>
      <c r="AH145" s="17"/>
      <c r="AI145" s="17"/>
      <c r="AJ145" s="17"/>
      <c r="AK145" s="17"/>
      <c r="AL145" s="17"/>
      <c r="AM145" s="18">
        <f t="shared" si="32"/>
        <v>2436</v>
      </c>
      <c r="AN145" s="116">
        <f t="shared" si="33"/>
        <v>0</v>
      </c>
    </row>
    <row r="146" spans="1:41" ht="23.25" hidden="1" customHeight="1" x14ac:dyDescent="0.45">
      <c r="A146" s="11"/>
      <c r="B146" s="34">
        <v>1024101011</v>
      </c>
      <c r="C146" s="34">
        <v>1024101011</v>
      </c>
      <c r="D146" s="10" t="s">
        <v>1766</v>
      </c>
      <c r="E146" s="28" t="s">
        <v>91</v>
      </c>
      <c r="F146" s="11">
        <v>0</v>
      </c>
      <c r="G146" s="11"/>
      <c r="H146" s="16"/>
      <c r="I146" s="16"/>
      <c r="J146" s="17"/>
      <c r="K146" s="101"/>
      <c r="L146" s="17"/>
      <c r="M146" s="17"/>
      <c r="N146" s="17"/>
      <c r="O146" s="101"/>
      <c r="P146" s="16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6"/>
      <c r="AE146" s="16"/>
      <c r="AF146" s="16"/>
      <c r="AG146" s="16"/>
      <c r="AH146" s="17"/>
      <c r="AI146" s="17"/>
      <c r="AJ146" s="17"/>
      <c r="AK146" s="17"/>
      <c r="AL146" s="17"/>
      <c r="AM146" s="18">
        <f t="shared" si="32"/>
        <v>0</v>
      </c>
      <c r="AN146" s="116">
        <f t="shared" si="33"/>
        <v>0</v>
      </c>
    </row>
    <row r="147" spans="1:41" ht="23.25" customHeight="1" x14ac:dyDescent="0.45">
      <c r="A147" s="11"/>
      <c r="B147" s="34">
        <v>1024101012</v>
      </c>
      <c r="C147" s="34">
        <v>1024101012</v>
      </c>
      <c r="D147" s="10" t="s">
        <v>1726</v>
      </c>
      <c r="E147" s="28" t="s">
        <v>91</v>
      </c>
      <c r="F147" s="11">
        <v>0</v>
      </c>
      <c r="G147" s="11"/>
      <c r="H147" s="16"/>
      <c r="I147" s="16"/>
      <c r="J147" s="17"/>
      <c r="K147" s="101"/>
      <c r="L147" s="17"/>
      <c r="M147" s="17"/>
      <c r="N147" s="17"/>
      <c r="O147" s="101"/>
      <c r="P147" s="16">
        <v>4110</v>
      </c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6"/>
      <c r="AE147" s="16"/>
      <c r="AF147" s="16"/>
      <c r="AG147" s="16"/>
      <c r="AH147" s="17"/>
      <c r="AI147" s="17"/>
      <c r="AJ147" s="17"/>
      <c r="AK147" s="17"/>
      <c r="AL147" s="17"/>
      <c r="AM147" s="18">
        <f t="shared" si="32"/>
        <v>4110</v>
      </c>
      <c r="AN147" s="116">
        <f t="shared" si="33"/>
        <v>0</v>
      </c>
    </row>
    <row r="148" spans="1:41" ht="23.25" hidden="1" customHeight="1" x14ac:dyDescent="0.45">
      <c r="A148" s="11"/>
      <c r="B148" s="34">
        <v>1024101013</v>
      </c>
      <c r="C148" s="34">
        <v>1024101013</v>
      </c>
      <c r="D148" s="10" t="s">
        <v>1727</v>
      </c>
      <c r="E148" s="28" t="s">
        <v>91</v>
      </c>
      <c r="F148" s="11">
        <v>0</v>
      </c>
      <c r="G148" s="11"/>
      <c r="H148" s="16"/>
      <c r="I148" s="16"/>
      <c r="J148" s="17"/>
      <c r="K148" s="101"/>
      <c r="L148" s="17"/>
      <c r="M148" s="17"/>
      <c r="N148" s="17"/>
      <c r="O148" s="101"/>
      <c r="P148" s="16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6"/>
      <c r="AE148" s="16"/>
      <c r="AF148" s="16"/>
      <c r="AG148" s="16"/>
      <c r="AH148" s="17"/>
      <c r="AI148" s="17"/>
      <c r="AJ148" s="17"/>
      <c r="AK148" s="17"/>
      <c r="AL148" s="17"/>
      <c r="AM148" s="18">
        <f t="shared" ref="AM148:AM156" si="34">H148+I148+J148+K148+L148+M148+N148+O148+P148+Q148+R148+S148+T148+U148+V148+W148+X148+Y148+Z148+AA148+AB148+AC148+AD148+AE148+AF148+AG148+AH148+AI148+AJ148+AK148+AL148</f>
        <v>0</v>
      </c>
      <c r="AN148" s="116">
        <f t="shared" ref="AN148:AN156" si="35">AM148*F148</f>
        <v>0</v>
      </c>
    </row>
    <row r="149" spans="1:41" ht="23.25" customHeight="1" x14ac:dyDescent="0.45">
      <c r="A149" s="11"/>
      <c r="B149" s="34">
        <v>1023401061</v>
      </c>
      <c r="C149" s="34">
        <v>1023401061</v>
      </c>
      <c r="D149" s="10" t="s">
        <v>1762</v>
      </c>
      <c r="E149" s="28" t="s">
        <v>91</v>
      </c>
      <c r="F149" s="11">
        <v>0</v>
      </c>
      <c r="G149" s="11"/>
      <c r="H149" s="16"/>
      <c r="I149" s="16"/>
      <c r="J149" s="17"/>
      <c r="K149" s="101"/>
      <c r="L149" s="17"/>
      <c r="M149" s="17"/>
      <c r="N149" s="17"/>
      <c r="O149" s="101"/>
      <c r="P149" s="16">
        <v>900</v>
      </c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>
        <v>450</v>
      </c>
      <c r="AD149" s="16"/>
      <c r="AE149" s="16"/>
      <c r="AF149" s="16">
        <v>450</v>
      </c>
      <c r="AG149" s="16"/>
      <c r="AH149" s="17"/>
      <c r="AI149" s="17"/>
      <c r="AJ149" s="17"/>
      <c r="AK149" s="17"/>
      <c r="AL149" s="17"/>
      <c r="AM149" s="18">
        <f t="shared" si="34"/>
        <v>1800</v>
      </c>
      <c r="AN149" s="116">
        <f t="shared" si="35"/>
        <v>0</v>
      </c>
      <c r="AO149" s="194">
        <f>VLOOKUP(C149,'รับ-จ่าย ประจำวัน'!B143:BV772,73,0)</f>
        <v>16290</v>
      </c>
    </row>
    <row r="150" spans="1:41" ht="23.25" hidden="1" customHeight="1" x14ac:dyDescent="0.45">
      <c r="A150" s="11"/>
      <c r="B150" s="34"/>
      <c r="C150" s="34">
        <v>1023301014</v>
      </c>
      <c r="D150" s="10" t="s">
        <v>1935</v>
      </c>
      <c r="E150" s="28" t="s">
        <v>91</v>
      </c>
      <c r="F150" s="11">
        <v>0</v>
      </c>
      <c r="G150" s="11"/>
      <c r="H150" s="16"/>
      <c r="I150" s="16"/>
      <c r="J150" s="101"/>
      <c r="K150" s="101"/>
      <c r="L150" s="17"/>
      <c r="M150" s="17"/>
      <c r="N150" s="17"/>
      <c r="O150" s="101"/>
      <c r="P150" s="16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6"/>
      <c r="AE150" s="16"/>
      <c r="AF150" s="16"/>
      <c r="AG150" s="16"/>
      <c r="AH150" s="17"/>
      <c r="AI150" s="17"/>
      <c r="AJ150" s="17"/>
      <c r="AK150" s="17"/>
      <c r="AL150" s="17"/>
      <c r="AM150" s="18">
        <f t="shared" si="34"/>
        <v>0</v>
      </c>
      <c r="AN150" s="116">
        <f t="shared" si="35"/>
        <v>0</v>
      </c>
      <c r="AO150" s="194">
        <f>VLOOKUP(C150,'รับ-จ่าย ประจำวัน'!B144:BV773,73,0)</f>
        <v>4140</v>
      </c>
    </row>
    <row r="151" spans="1:41" ht="23.25" customHeight="1" x14ac:dyDescent="0.45">
      <c r="A151" s="11"/>
      <c r="B151" s="34"/>
      <c r="C151" s="34">
        <v>1023301015</v>
      </c>
      <c r="D151" s="10" t="s">
        <v>1936</v>
      </c>
      <c r="E151" s="28" t="s">
        <v>91</v>
      </c>
      <c r="F151" s="11">
        <v>0</v>
      </c>
      <c r="G151" s="11"/>
      <c r="H151" s="16"/>
      <c r="I151" s="16"/>
      <c r="J151" s="101"/>
      <c r="K151" s="101"/>
      <c r="L151" s="17"/>
      <c r="M151" s="17"/>
      <c r="N151" s="17"/>
      <c r="O151" s="101"/>
      <c r="P151" s="16">
        <v>450</v>
      </c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6"/>
      <c r="AE151" s="16"/>
      <c r="AF151" s="16"/>
      <c r="AG151" s="16"/>
      <c r="AH151" s="17"/>
      <c r="AI151" s="17"/>
      <c r="AJ151" s="17"/>
      <c r="AK151" s="17"/>
      <c r="AL151" s="17"/>
      <c r="AM151" s="18">
        <f t="shared" ref="AM151" si="36">H151+I151+J151+K151+L151+M151+N151+O151+P151+Q151+R151+S151+T151+U151+V151+W151+X151+Y151+Z151+AA151+AB151+AC151+AD151+AE151+AF151+AG151+AH151+AI151+AJ151+AK151+AL151</f>
        <v>450</v>
      </c>
      <c r="AN151" s="116">
        <f t="shared" ref="AN151" si="37">AM151*F151</f>
        <v>0</v>
      </c>
      <c r="AO151" s="194">
        <f>VLOOKUP(C151,'รับ-จ่าย ประจำวัน'!B145:BV774,73,0)</f>
        <v>3690</v>
      </c>
    </row>
    <row r="152" spans="1:41" ht="23.25" hidden="1" customHeight="1" x14ac:dyDescent="0.45">
      <c r="A152" s="11"/>
      <c r="B152" s="34"/>
      <c r="C152" s="34">
        <v>1023301016</v>
      </c>
      <c r="D152" s="10" t="s">
        <v>2031</v>
      </c>
      <c r="E152" s="28" t="s">
        <v>91</v>
      </c>
      <c r="F152" s="11">
        <v>0</v>
      </c>
      <c r="G152" s="11"/>
      <c r="H152" s="16"/>
      <c r="I152" s="16"/>
      <c r="J152" s="101"/>
      <c r="K152" s="101"/>
      <c r="L152" s="17"/>
      <c r="M152" s="17"/>
      <c r="N152" s="17"/>
      <c r="O152" s="101"/>
      <c r="P152" s="16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6"/>
      <c r="AE152" s="16"/>
      <c r="AF152" s="16"/>
      <c r="AG152" s="16"/>
      <c r="AH152" s="17"/>
      <c r="AI152" s="17"/>
      <c r="AJ152" s="17"/>
      <c r="AK152" s="17"/>
      <c r="AL152" s="17"/>
      <c r="AM152" s="18">
        <f t="shared" si="34"/>
        <v>0</v>
      </c>
      <c r="AN152" s="116">
        <f t="shared" si="35"/>
        <v>0</v>
      </c>
    </row>
    <row r="153" spans="1:41" ht="23.25" hidden="1" customHeight="1" x14ac:dyDescent="0.45">
      <c r="A153" s="11"/>
      <c r="B153" s="34"/>
      <c r="C153" s="34">
        <v>1023301017</v>
      </c>
      <c r="D153" s="10" t="s">
        <v>1938</v>
      </c>
      <c r="E153" s="28" t="s">
        <v>91</v>
      </c>
      <c r="F153" s="11">
        <v>0</v>
      </c>
      <c r="G153" s="11"/>
      <c r="H153" s="16"/>
      <c r="I153" s="16"/>
      <c r="J153" s="101"/>
      <c r="K153" s="101"/>
      <c r="L153" s="17"/>
      <c r="M153" s="17"/>
      <c r="N153" s="17"/>
      <c r="O153" s="101"/>
      <c r="P153" s="16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6"/>
      <c r="AE153" s="16"/>
      <c r="AF153" s="16"/>
      <c r="AG153" s="16"/>
      <c r="AH153" s="17"/>
      <c r="AI153" s="17"/>
      <c r="AJ153" s="17"/>
      <c r="AK153" s="17"/>
      <c r="AL153" s="17"/>
      <c r="AM153" s="18">
        <f t="shared" si="34"/>
        <v>0</v>
      </c>
      <c r="AN153" s="116">
        <f t="shared" si="35"/>
        <v>0</v>
      </c>
      <c r="AO153" s="194">
        <f>VLOOKUP(C153,'รับ-จ่าย ประจำวัน'!B146:BV776,73,0)</f>
        <v>4140</v>
      </c>
    </row>
    <row r="154" spans="1:41" ht="23.25" hidden="1" customHeight="1" x14ac:dyDescent="0.45">
      <c r="A154" s="11"/>
      <c r="B154" s="34"/>
      <c r="C154" s="34">
        <v>1023301018</v>
      </c>
      <c r="D154" s="10" t="s">
        <v>1939</v>
      </c>
      <c r="E154" s="28" t="s">
        <v>91</v>
      </c>
      <c r="F154" s="11">
        <v>0</v>
      </c>
      <c r="G154" s="11"/>
      <c r="H154" s="16"/>
      <c r="I154" s="16"/>
      <c r="J154" s="101"/>
      <c r="K154" s="101"/>
      <c r="L154" s="17"/>
      <c r="M154" s="17"/>
      <c r="N154" s="17"/>
      <c r="O154" s="101"/>
      <c r="P154" s="16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6"/>
      <c r="AE154" s="16"/>
      <c r="AF154" s="16"/>
      <c r="AG154" s="16"/>
      <c r="AH154" s="17"/>
      <c r="AI154" s="17"/>
      <c r="AJ154" s="17"/>
      <c r="AK154" s="17"/>
      <c r="AL154" s="17"/>
      <c r="AM154" s="18">
        <f t="shared" si="34"/>
        <v>0</v>
      </c>
      <c r="AN154" s="116">
        <f t="shared" si="35"/>
        <v>0</v>
      </c>
      <c r="AO154" s="194">
        <f>VLOOKUP(C154,'รับ-จ่าย ประจำวัน'!B147:BV777,73,0)</f>
        <v>9716</v>
      </c>
    </row>
    <row r="155" spans="1:41" ht="23.25" hidden="1" customHeight="1" x14ac:dyDescent="0.45">
      <c r="A155" s="11"/>
      <c r="B155" s="34">
        <v>1020501037</v>
      </c>
      <c r="C155" s="34">
        <v>1020501037</v>
      </c>
      <c r="D155" s="134" t="s">
        <v>1802</v>
      </c>
      <c r="E155" s="28" t="s">
        <v>61</v>
      </c>
      <c r="F155" s="11">
        <v>0</v>
      </c>
      <c r="G155" s="11"/>
      <c r="H155" s="16"/>
      <c r="I155" s="16"/>
      <c r="J155" s="17"/>
      <c r="K155" s="101"/>
      <c r="L155" s="17"/>
      <c r="M155" s="17"/>
      <c r="N155" s="17"/>
      <c r="O155" s="101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6"/>
      <c r="AE155" s="16"/>
      <c r="AF155" s="16"/>
      <c r="AG155" s="16"/>
      <c r="AH155" s="17"/>
      <c r="AI155" s="17"/>
      <c r="AJ155" s="17"/>
      <c r="AK155" s="17"/>
      <c r="AL155" s="17"/>
      <c r="AM155" s="18">
        <f t="shared" si="34"/>
        <v>0</v>
      </c>
      <c r="AN155" s="116">
        <f t="shared" si="35"/>
        <v>0</v>
      </c>
      <c r="AO155" s="194">
        <f>VLOOKUP(C155,'รับ-จ่าย ประจำวัน'!B148:BV778,73,0)</f>
        <v>2600</v>
      </c>
    </row>
    <row r="156" spans="1:41" ht="23.25" hidden="1" customHeight="1" x14ac:dyDescent="0.45">
      <c r="A156" s="11"/>
      <c r="B156" s="34">
        <v>1023401026</v>
      </c>
      <c r="C156" s="34">
        <v>1023401026</v>
      </c>
      <c r="D156" s="148" t="s">
        <v>1980</v>
      </c>
      <c r="E156" s="28" t="s">
        <v>91</v>
      </c>
      <c r="F156" s="11">
        <v>0</v>
      </c>
      <c r="G156" s="11"/>
      <c r="H156" s="16"/>
      <c r="I156" s="16"/>
      <c r="J156" s="101"/>
      <c r="K156" s="101"/>
      <c r="L156" s="17"/>
      <c r="M156" s="17"/>
      <c r="N156" s="17"/>
      <c r="O156" s="101"/>
      <c r="P156" s="16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6"/>
      <c r="AE156" s="16"/>
      <c r="AF156" s="16"/>
      <c r="AG156" s="16"/>
      <c r="AH156" s="17"/>
      <c r="AI156" s="17"/>
      <c r="AJ156" s="17"/>
      <c r="AK156" s="17"/>
      <c r="AL156" s="17"/>
      <c r="AM156" s="18">
        <f t="shared" si="34"/>
        <v>0</v>
      </c>
      <c r="AN156" s="116">
        <f t="shared" si="35"/>
        <v>0</v>
      </c>
      <c r="AO156" s="194" t="e">
        <f>VLOOKUP(C156,'รับ-จ่าย ประจำวัน'!B662:BV1273,73,0)</f>
        <v>#N/A</v>
      </c>
    </row>
    <row r="157" spans="1:41" ht="23.25" hidden="1" customHeight="1" x14ac:dyDescent="0.45">
      <c r="A157" s="11"/>
      <c r="B157" s="34">
        <v>1023301012</v>
      </c>
      <c r="C157" s="34">
        <v>1023301012</v>
      </c>
      <c r="D157" s="10" t="s">
        <v>1636</v>
      </c>
      <c r="E157" s="28" t="s">
        <v>91</v>
      </c>
      <c r="F157" s="11">
        <v>0</v>
      </c>
      <c r="G157" s="11"/>
      <c r="H157" s="16"/>
      <c r="I157" s="16"/>
      <c r="J157" s="101"/>
      <c r="K157" s="101"/>
      <c r="L157" s="17"/>
      <c r="M157" s="17"/>
      <c r="N157" s="17"/>
      <c r="O157" s="101"/>
      <c r="P157" s="1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6"/>
      <c r="AE157" s="16"/>
      <c r="AF157" s="16"/>
      <c r="AG157" s="16"/>
      <c r="AH157" s="17"/>
      <c r="AI157" s="17"/>
      <c r="AJ157" s="17"/>
      <c r="AK157" s="17"/>
      <c r="AL157" s="17"/>
      <c r="AM157" s="18">
        <f t="shared" ref="AM157:AM161" si="38">H157+I157+J157+K157+L157+M157+N157+O157+P157+Q157+R157+S157+T157+U157+V157+W157+X157+Y157+Z157+AA157+AB157+AC157+AD157+AE157+AF157+AG157+AH157+AI157+AJ157+AK157+AL157</f>
        <v>0</v>
      </c>
      <c r="AN157" s="116">
        <f t="shared" ref="AN157:AN161" si="39">AM157*F157</f>
        <v>0</v>
      </c>
      <c r="AO157" s="194">
        <f>VLOOKUP(C157,'รับ-จ่าย ประจำวัน'!B150:BV780,73,0)</f>
        <v>5830</v>
      </c>
    </row>
    <row r="158" spans="1:41" ht="23.25" hidden="1" customHeight="1" x14ac:dyDescent="0.45">
      <c r="A158" s="11"/>
      <c r="B158" s="34">
        <v>1023101041</v>
      </c>
      <c r="C158" s="34">
        <v>1023101041</v>
      </c>
      <c r="D158" s="10" t="s">
        <v>1655</v>
      </c>
      <c r="E158" s="28" t="s">
        <v>91</v>
      </c>
      <c r="F158" s="11">
        <v>0</v>
      </c>
      <c r="G158" s="11"/>
      <c r="H158" s="16"/>
      <c r="I158" s="16"/>
      <c r="J158" s="101"/>
      <c r="K158" s="101"/>
      <c r="L158" s="17"/>
      <c r="M158" s="17"/>
      <c r="N158" s="17"/>
      <c r="O158" s="101"/>
      <c r="P158" s="16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6"/>
      <c r="AE158" s="16"/>
      <c r="AF158" s="16"/>
      <c r="AG158" s="16"/>
      <c r="AH158" s="17"/>
      <c r="AI158" s="17"/>
      <c r="AJ158" s="17"/>
      <c r="AK158" s="17"/>
      <c r="AL158" s="17"/>
      <c r="AM158" s="18">
        <f t="shared" si="38"/>
        <v>0</v>
      </c>
      <c r="AN158" s="116">
        <f t="shared" si="39"/>
        <v>0</v>
      </c>
      <c r="AO158" s="194">
        <f>VLOOKUP(C158,'รับ-จ่าย ประจำวัน'!B151:BV781,73,0)</f>
        <v>2732</v>
      </c>
    </row>
    <row r="159" spans="1:41" ht="23.25" hidden="1" customHeight="1" x14ac:dyDescent="0.45">
      <c r="A159" s="11"/>
      <c r="B159" s="34">
        <v>1023101042</v>
      </c>
      <c r="C159" s="34">
        <v>1023101042</v>
      </c>
      <c r="D159" s="10" t="s">
        <v>1651</v>
      </c>
      <c r="E159" s="28" t="s">
        <v>91</v>
      </c>
      <c r="F159" s="11">
        <v>0</v>
      </c>
      <c r="G159" s="11"/>
      <c r="H159" s="16"/>
      <c r="I159" s="16"/>
      <c r="J159" s="17"/>
      <c r="K159" s="101"/>
      <c r="L159" s="17"/>
      <c r="M159" s="17"/>
      <c r="N159" s="17"/>
      <c r="O159" s="101"/>
      <c r="P159" s="16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6"/>
      <c r="AE159" s="16"/>
      <c r="AF159" s="16"/>
      <c r="AG159" s="16"/>
      <c r="AH159" s="17"/>
      <c r="AI159" s="17"/>
      <c r="AJ159" s="17"/>
      <c r="AK159" s="17"/>
      <c r="AL159" s="17"/>
      <c r="AM159" s="18">
        <f t="shared" si="38"/>
        <v>0</v>
      </c>
      <c r="AN159" s="116">
        <f t="shared" si="39"/>
        <v>0</v>
      </c>
    </row>
    <row r="160" spans="1:41" ht="23.25" hidden="1" customHeight="1" x14ac:dyDescent="0.45">
      <c r="A160" s="11"/>
      <c r="B160" s="34">
        <v>1023401062</v>
      </c>
      <c r="C160" s="34">
        <v>1023401062</v>
      </c>
      <c r="D160" s="10" t="s">
        <v>1674</v>
      </c>
      <c r="E160" s="28" t="s">
        <v>91</v>
      </c>
      <c r="F160" s="11">
        <v>0</v>
      </c>
      <c r="G160" s="11"/>
      <c r="H160" s="16"/>
      <c r="I160" s="16"/>
      <c r="J160" s="101"/>
      <c r="K160" s="101"/>
      <c r="L160" s="17"/>
      <c r="M160" s="17"/>
      <c r="N160" s="17"/>
      <c r="O160" s="101"/>
      <c r="P160" s="16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6"/>
      <c r="AE160" s="16"/>
      <c r="AF160" s="16"/>
      <c r="AG160" s="16"/>
      <c r="AH160" s="17"/>
      <c r="AI160" s="17"/>
      <c r="AJ160" s="17"/>
      <c r="AK160" s="17"/>
      <c r="AL160" s="17"/>
      <c r="AM160" s="18">
        <f t="shared" si="38"/>
        <v>0</v>
      </c>
      <c r="AN160" s="116">
        <f t="shared" si="39"/>
        <v>0</v>
      </c>
    </row>
    <row r="161" spans="1:41" ht="23.25" hidden="1" customHeight="1" x14ac:dyDescent="0.45">
      <c r="A161" s="11"/>
      <c r="B161" s="34">
        <v>1023401064</v>
      </c>
      <c r="C161" s="34">
        <v>1023401064</v>
      </c>
      <c r="D161" s="10" t="s">
        <v>1694</v>
      </c>
      <c r="E161" s="28" t="s">
        <v>91</v>
      </c>
      <c r="F161" s="11">
        <v>0</v>
      </c>
      <c r="G161" s="11"/>
      <c r="H161" s="16"/>
      <c r="I161" s="16"/>
      <c r="J161" s="101"/>
      <c r="K161" s="101"/>
      <c r="L161" s="17"/>
      <c r="M161" s="17"/>
      <c r="N161" s="17"/>
      <c r="O161" s="101"/>
      <c r="P161" s="16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6"/>
      <c r="AE161" s="16"/>
      <c r="AF161" s="16"/>
      <c r="AG161" s="16"/>
      <c r="AH161" s="17"/>
      <c r="AI161" s="17"/>
      <c r="AJ161" s="17"/>
      <c r="AK161" s="17"/>
      <c r="AL161" s="17"/>
      <c r="AM161" s="18">
        <f t="shared" si="38"/>
        <v>0</v>
      </c>
      <c r="AN161" s="116">
        <f t="shared" si="39"/>
        <v>0</v>
      </c>
    </row>
    <row r="162" spans="1:41" ht="23.25" customHeight="1" x14ac:dyDescent="0.45">
      <c r="A162" s="11"/>
      <c r="B162" s="34"/>
      <c r="C162" s="34">
        <v>1023401133</v>
      </c>
      <c r="D162" s="21" t="s">
        <v>1890</v>
      </c>
      <c r="E162" s="28" t="s">
        <v>91</v>
      </c>
      <c r="F162" s="11">
        <v>0</v>
      </c>
      <c r="G162" s="11"/>
      <c r="H162" s="16">
        <f>3000+6000</f>
        <v>9000</v>
      </c>
      <c r="I162" s="16">
        <f>9000+3000+3000</f>
        <v>15000</v>
      </c>
      <c r="J162" s="101"/>
      <c r="K162" s="101">
        <v>3000</v>
      </c>
      <c r="L162" s="17">
        <f>3000+9000</f>
        <v>12000</v>
      </c>
      <c r="M162" s="17"/>
      <c r="N162" s="17">
        <v>9000</v>
      </c>
      <c r="O162" s="101">
        <v>9000</v>
      </c>
      <c r="P162" s="16">
        <v>9000</v>
      </c>
      <c r="Q162" s="17">
        <v>9000</v>
      </c>
      <c r="R162" s="17">
        <f>3000+9000</f>
        <v>12000</v>
      </c>
      <c r="S162" s="17">
        <v>12000</v>
      </c>
      <c r="T162" s="17"/>
      <c r="U162" s="17">
        <v>6000</v>
      </c>
      <c r="V162" s="17">
        <v>12000</v>
      </c>
      <c r="W162" s="17">
        <v>12000</v>
      </c>
      <c r="X162" s="17"/>
      <c r="Y162" s="17">
        <f>6000+12000</f>
        <v>18000</v>
      </c>
      <c r="Z162" s="17">
        <f>9000+6000</f>
        <v>15000</v>
      </c>
      <c r="AA162" s="17"/>
      <c r="AB162" s="17">
        <v>12000</v>
      </c>
      <c r="AC162" s="17">
        <v>6000</v>
      </c>
      <c r="AD162" s="16">
        <v>6000</v>
      </c>
      <c r="AE162" s="16"/>
      <c r="AF162" s="16">
        <f>6000+3000+3000</f>
        <v>12000</v>
      </c>
      <c r="AG162" s="16">
        <f>9000+3000</f>
        <v>12000</v>
      </c>
      <c r="AH162" s="17"/>
      <c r="AI162" s="17">
        <v>3000</v>
      </c>
      <c r="AJ162" s="17">
        <v>3000</v>
      </c>
      <c r="AK162" s="17">
        <f>9000+6000</f>
        <v>15000</v>
      </c>
      <c r="AL162" s="17"/>
      <c r="AM162" s="18">
        <f>H162+I162+J162+K162+L162+M162+N162+O162+P162+Q162+R162+S162+T162+U162+V162+W162+X162+Y162+Z162+AA162+AB162+AC162+AD162+AE162+AF162+AG162+AH162+AI162+AJ162+AK162+AL162</f>
        <v>231000</v>
      </c>
      <c r="AN162" s="116">
        <f>AM162*F162</f>
        <v>0</v>
      </c>
      <c r="AO162" s="194">
        <f>VLOOKUP(C162,'รับ-จ่าย ประจำวัน'!B155:BV785,73,0)</f>
        <v>552000</v>
      </c>
    </row>
    <row r="163" spans="1:41" ht="23.25" customHeight="1" x14ac:dyDescent="0.45">
      <c r="A163" s="11"/>
      <c r="B163" s="34">
        <v>1023401132</v>
      </c>
      <c r="C163" s="34">
        <v>1023401132</v>
      </c>
      <c r="D163" s="21" t="s">
        <v>1904</v>
      </c>
      <c r="E163" s="28" t="s">
        <v>91</v>
      </c>
      <c r="F163" s="11">
        <v>0</v>
      </c>
      <c r="G163" s="11"/>
      <c r="H163" s="16">
        <f>3000+3000</f>
        <v>6000</v>
      </c>
      <c r="I163" s="16"/>
      <c r="J163" s="101"/>
      <c r="K163" s="101">
        <v>3000</v>
      </c>
      <c r="L163" s="17">
        <v>3000</v>
      </c>
      <c r="M163" s="17"/>
      <c r="N163" s="17">
        <v>3000</v>
      </c>
      <c r="O163" s="101">
        <v>3000</v>
      </c>
      <c r="P163" s="16">
        <v>3000</v>
      </c>
      <c r="Q163" s="17"/>
      <c r="R163" s="17">
        <v>3000</v>
      </c>
      <c r="S163" s="17">
        <v>3000</v>
      </c>
      <c r="T163" s="17"/>
      <c r="U163" s="17">
        <v>3000</v>
      </c>
      <c r="V163" s="17">
        <v>3000</v>
      </c>
      <c r="W163" s="17">
        <v>6000</v>
      </c>
      <c r="X163" s="17"/>
      <c r="Y163" s="17">
        <v>3000</v>
      </c>
      <c r="Z163" s="17"/>
      <c r="AA163" s="17"/>
      <c r="AB163" s="17">
        <v>9000</v>
      </c>
      <c r="AC163" s="17"/>
      <c r="AD163" s="16"/>
      <c r="AE163" s="16"/>
      <c r="AF163" s="16">
        <f>3000+3000</f>
        <v>6000</v>
      </c>
      <c r="AG163" s="16">
        <v>1000</v>
      </c>
      <c r="AH163" s="17"/>
      <c r="AI163" s="17">
        <v>3000</v>
      </c>
      <c r="AJ163" s="17">
        <v>3000</v>
      </c>
      <c r="AK163" s="17">
        <v>3000</v>
      </c>
      <c r="AL163" s="17"/>
      <c r="AM163" s="18">
        <f t="shared" ref="AM163:AM188" si="40">H163+I163+J163+K163+L163+M163+N163+O163+P163+Q163+R163+S163+T163+U163+V163+W163+X163+Y163+Z163+AA163+AB163+AC163+AD163+AE163+AF163+AG163+AH163+AI163+AJ163+AK163+AL163</f>
        <v>67000</v>
      </c>
      <c r="AN163" s="116">
        <f t="shared" ref="AN163:AN165" si="41">AM163*F163</f>
        <v>0</v>
      </c>
      <c r="AO163" s="194">
        <f>VLOOKUP(C163,'รับ-จ่าย ประจำวัน'!B156:BV786,73,0)</f>
        <v>120000</v>
      </c>
    </row>
    <row r="164" spans="1:41" ht="23.25" hidden="1" customHeight="1" x14ac:dyDescent="0.45">
      <c r="A164" s="11"/>
      <c r="B164" s="34">
        <v>1023401084</v>
      </c>
      <c r="C164" s="34">
        <v>1023401084</v>
      </c>
      <c r="D164" s="26" t="s">
        <v>1702</v>
      </c>
      <c r="E164" s="28" t="s">
        <v>91</v>
      </c>
      <c r="F164" s="11">
        <v>0</v>
      </c>
      <c r="G164" s="11"/>
      <c r="H164" s="16"/>
      <c r="I164" s="16"/>
      <c r="J164" s="101"/>
      <c r="K164" s="101"/>
      <c r="L164" s="17"/>
      <c r="M164" s="17"/>
      <c r="N164" s="17"/>
      <c r="O164" s="101"/>
      <c r="P164" s="16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6"/>
      <c r="AE164" s="16"/>
      <c r="AF164" s="16"/>
      <c r="AG164" s="16"/>
      <c r="AH164" s="17"/>
      <c r="AI164" s="17"/>
      <c r="AJ164" s="17"/>
      <c r="AK164" s="17"/>
      <c r="AL164" s="17"/>
      <c r="AM164" s="18">
        <f t="shared" si="40"/>
        <v>0</v>
      </c>
      <c r="AN164" s="116">
        <f t="shared" si="41"/>
        <v>0</v>
      </c>
    </row>
    <row r="165" spans="1:41" ht="23.25" customHeight="1" x14ac:dyDescent="0.45">
      <c r="A165" s="11"/>
      <c r="B165" s="34">
        <v>1023401079</v>
      </c>
      <c r="C165" s="34">
        <v>1023401079</v>
      </c>
      <c r="D165" s="26" t="s">
        <v>2030</v>
      </c>
      <c r="E165" s="28" t="s">
        <v>91</v>
      </c>
      <c r="F165" s="11">
        <v>0</v>
      </c>
      <c r="G165" s="11"/>
      <c r="H165" s="16"/>
      <c r="I165" s="16"/>
      <c r="J165" s="111"/>
      <c r="K165" s="101"/>
      <c r="L165" s="17"/>
      <c r="M165" s="17"/>
      <c r="N165" s="17"/>
      <c r="O165" s="101"/>
      <c r="P165" s="16"/>
      <c r="Q165" s="17"/>
      <c r="R165" s="17"/>
      <c r="S165" s="17"/>
      <c r="T165" s="17"/>
      <c r="U165" s="17">
        <v>1000</v>
      </c>
      <c r="V165" s="17"/>
      <c r="W165" s="17"/>
      <c r="X165" s="17"/>
      <c r="Y165" s="17"/>
      <c r="Z165" s="17"/>
      <c r="AA165" s="17"/>
      <c r="AB165" s="17"/>
      <c r="AC165" s="17"/>
      <c r="AD165" s="16"/>
      <c r="AE165" s="16"/>
      <c r="AF165" s="16"/>
      <c r="AG165" s="16"/>
      <c r="AH165" s="17"/>
      <c r="AI165" s="17"/>
      <c r="AJ165" s="17"/>
      <c r="AK165" s="17"/>
      <c r="AL165" s="17"/>
      <c r="AM165" s="18">
        <f t="shared" si="40"/>
        <v>1000</v>
      </c>
      <c r="AN165" s="116">
        <f t="shared" si="41"/>
        <v>0</v>
      </c>
      <c r="AO165" s="194">
        <f>VLOOKUP(C165,'รับ-จ่าย ประจำวัน'!B158:BV788,73,0)</f>
        <v>6000</v>
      </c>
    </row>
    <row r="166" spans="1:41" ht="23.25" customHeight="1" x14ac:dyDescent="0.45">
      <c r="A166" s="11"/>
      <c r="B166" s="34">
        <v>1023401072</v>
      </c>
      <c r="C166" s="34">
        <v>1023401072</v>
      </c>
      <c r="D166" s="21" t="s">
        <v>1697</v>
      </c>
      <c r="E166" s="28" t="s">
        <v>91</v>
      </c>
      <c r="F166" s="11">
        <v>0</v>
      </c>
      <c r="G166" s="11"/>
      <c r="H166" s="16">
        <f>1000+2000</f>
        <v>3000</v>
      </c>
      <c r="I166" s="16"/>
      <c r="J166" s="101"/>
      <c r="K166" s="101">
        <v>2000</v>
      </c>
      <c r="L166" s="17">
        <f>3000+2000</f>
        <v>5000</v>
      </c>
      <c r="M166" s="17"/>
      <c r="N166" s="17">
        <v>1000</v>
      </c>
      <c r="O166" s="101"/>
      <c r="P166" s="16">
        <v>3000</v>
      </c>
      <c r="Q166" s="17">
        <v>3000</v>
      </c>
      <c r="R166" s="17">
        <f>3000+2000</f>
        <v>5000</v>
      </c>
      <c r="S166" s="17"/>
      <c r="T166" s="17"/>
      <c r="U166" s="17">
        <v>6000</v>
      </c>
      <c r="V166" s="17">
        <v>3000</v>
      </c>
      <c r="W166" s="17"/>
      <c r="X166" s="17"/>
      <c r="Y166" s="17">
        <v>3000</v>
      </c>
      <c r="Z166" s="17">
        <f>3000+3000</f>
        <v>6000</v>
      </c>
      <c r="AA166" s="17"/>
      <c r="AB166" s="17"/>
      <c r="AC166" s="17"/>
      <c r="AD166" s="16"/>
      <c r="AE166" s="16"/>
      <c r="AF166" s="16">
        <v>3000</v>
      </c>
      <c r="AG166" s="16"/>
      <c r="AH166" s="17"/>
      <c r="AI166" s="17">
        <v>3000</v>
      </c>
      <c r="AJ166" s="17"/>
      <c r="AK166" s="17">
        <v>3000</v>
      </c>
      <c r="AL166" s="17"/>
      <c r="AM166" s="18">
        <f t="shared" si="40"/>
        <v>49000</v>
      </c>
      <c r="AN166" s="116">
        <f t="shared" ref="AN166:AN167" si="42">AM166*F166</f>
        <v>0</v>
      </c>
      <c r="AO166" s="194">
        <f>VLOOKUP(C166,'รับ-จ่าย ประจำวัน'!B159:BV789,73,0)</f>
        <v>55000</v>
      </c>
    </row>
    <row r="167" spans="1:41" ht="23.25" customHeight="1" x14ac:dyDescent="0.45">
      <c r="A167" s="11"/>
      <c r="B167" s="34"/>
      <c r="C167" s="34">
        <v>1023401091</v>
      </c>
      <c r="D167" s="21" t="s">
        <v>1706</v>
      </c>
      <c r="E167" s="28" t="s">
        <v>91</v>
      </c>
      <c r="F167" s="11">
        <v>0</v>
      </c>
      <c r="G167" s="11"/>
      <c r="H167" s="16">
        <v>3000</v>
      </c>
      <c r="I167" s="16">
        <f>3000+3000</f>
        <v>6000</v>
      </c>
      <c r="J167" s="101"/>
      <c r="K167" s="101"/>
      <c r="L167" s="17">
        <f>2000+3000</f>
        <v>5000</v>
      </c>
      <c r="M167" s="17"/>
      <c r="N167" s="17">
        <v>3000</v>
      </c>
      <c r="O167" s="101"/>
      <c r="P167" s="16">
        <v>3000</v>
      </c>
      <c r="Q167" s="17">
        <f>3000+3000</f>
        <v>6000</v>
      </c>
      <c r="R167" s="17">
        <v>3000</v>
      </c>
      <c r="S167" s="17">
        <v>3000</v>
      </c>
      <c r="T167" s="17"/>
      <c r="U167" s="17"/>
      <c r="V167" s="17">
        <f>3000+3000</f>
        <v>6000</v>
      </c>
      <c r="W167" s="17"/>
      <c r="X167" s="17"/>
      <c r="Y167" s="17">
        <f>3000+3000</f>
        <v>6000</v>
      </c>
      <c r="Z167" s="17">
        <f>3000+3000</f>
        <v>6000</v>
      </c>
      <c r="AA167" s="17"/>
      <c r="AB167" s="17"/>
      <c r="AC167" s="17"/>
      <c r="AD167" s="16">
        <v>2000</v>
      </c>
      <c r="AE167" s="16">
        <v>3000</v>
      </c>
      <c r="AF167" s="16">
        <v>3000</v>
      </c>
      <c r="AG167" s="16">
        <v>3000</v>
      </c>
      <c r="AH167" s="17"/>
      <c r="AI167" s="17"/>
      <c r="AJ167" s="17">
        <v>3000</v>
      </c>
      <c r="AK167" s="17"/>
      <c r="AL167" s="17"/>
      <c r="AM167" s="18">
        <f t="shared" si="40"/>
        <v>64000</v>
      </c>
      <c r="AN167" s="116">
        <f t="shared" si="42"/>
        <v>0</v>
      </c>
      <c r="AO167" s="194">
        <f>VLOOKUP(C167,'รับ-จ่าย ประจำวัน'!B160:BV790,73,0)</f>
        <v>98000</v>
      </c>
    </row>
    <row r="168" spans="1:41" ht="23.25" hidden="1" customHeight="1" x14ac:dyDescent="0.45">
      <c r="A168" s="11"/>
      <c r="B168" s="34">
        <v>1020501039</v>
      </c>
      <c r="C168" s="34">
        <v>1020501039</v>
      </c>
      <c r="D168" s="10" t="s">
        <v>1787</v>
      </c>
      <c r="E168" s="28" t="s">
        <v>61</v>
      </c>
      <c r="F168" s="11">
        <v>0</v>
      </c>
      <c r="G168" s="11"/>
      <c r="H168" s="16"/>
      <c r="I168" s="16"/>
      <c r="J168" s="17"/>
      <c r="K168" s="101"/>
      <c r="L168" s="17"/>
      <c r="M168" s="17"/>
      <c r="N168" s="17"/>
      <c r="O168" s="101"/>
      <c r="P168" s="16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6"/>
      <c r="AE168" s="16"/>
      <c r="AF168" s="16"/>
      <c r="AG168" s="16"/>
      <c r="AH168" s="17"/>
      <c r="AI168" s="17"/>
      <c r="AJ168" s="17"/>
      <c r="AK168" s="17"/>
      <c r="AL168" s="17"/>
      <c r="AM168" s="18">
        <f t="shared" si="40"/>
        <v>0</v>
      </c>
      <c r="AN168" s="116">
        <f t="shared" ref="AN168:AN176" si="43">AM168*F168</f>
        <v>0</v>
      </c>
    </row>
    <row r="169" spans="1:41" ht="23.25" hidden="1" customHeight="1" x14ac:dyDescent="0.45">
      <c r="A169" s="11"/>
      <c r="B169" s="34">
        <v>1020501040</v>
      </c>
      <c r="C169" s="34">
        <v>1020501040</v>
      </c>
      <c r="D169" s="10" t="s">
        <v>1788</v>
      </c>
      <c r="E169" s="28" t="s">
        <v>61</v>
      </c>
      <c r="F169" s="11">
        <v>0</v>
      </c>
      <c r="G169" s="11"/>
      <c r="H169" s="16"/>
      <c r="I169" s="16"/>
      <c r="J169" s="101"/>
      <c r="K169" s="101"/>
      <c r="L169" s="17"/>
      <c r="M169" s="17"/>
      <c r="N169" s="17"/>
      <c r="O169" s="101"/>
      <c r="P169" s="16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6"/>
      <c r="AE169" s="16"/>
      <c r="AF169" s="16"/>
      <c r="AG169" s="16"/>
      <c r="AH169" s="17"/>
      <c r="AI169" s="17"/>
      <c r="AJ169" s="17"/>
      <c r="AK169" s="17"/>
      <c r="AL169" s="17"/>
      <c r="AM169" s="18">
        <f t="shared" si="40"/>
        <v>0</v>
      </c>
      <c r="AN169" s="116">
        <f t="shared" si="43"/>
        <v>0</v>
      </c>
    </row>
    <row r="170" spans="1:41" ht="23.25" customHeight="1" x14ac:dyDescent="0.45">
      <c r="A170" s="11"/>
      <c r="B170" s="34">
        <v>1020501041</v>
      </c>
      <c r="C170" s="34">
        <v>1020501041</v>
      </c>
      <c r="D170" s="10" t="s">
        <v>1789</v>
      </c>
      <c r="E170" s="28" t="s">
        <v>61</v>
      </c>
      <c r="F170" s="11">
        <v>0</v>
      </c>
      <c r="G170" s="11"/>
      <c r="H170" s="16">
        <v>100</v>
      </c>
      <c r="I170" s="16"/>
      <c r="J170" s="17"/>
      <c r="K170" s="101"/>
      <c r="L170" s="17"/>
      <c r="M170" s="17"/>
      <c r="N170" s="17"/>
      <c r="O170" s="101"/>
      <c r="P170" s="16"/>
      <c r="Q170" s="17">
        <v>100</v>
      </c>
      <c r="R170" s="17"/>
      <c r="S170" s="17"/>
      <c r="T170" s="17"/>
      <c r="U170" s="17"/>
      <c r="V170" s="17"/>
      <c r="W170" s="17">
        <v>100</v>
      </c>
      <c r="X170" s="17"/>
      <c r="Y170" s="17"/>
      <c r="Z170" s="17"/>
      <c r="AA170" s="17"/>
      <c r="AB170" s="17"/>
      <c r="AC170" s="17"/>
      <c r="AD170" s="16"/>
      <c r="AE170" s="16">
        <v>100</v>
      </c>
      <c r="AF170" s="16"/>
      <c r="AG170" s="16"/>
      <c r="AH170" s="17"/>
      <c r="AI170" s="17"/>
      <c r="AJ170" s="17"/>
      <c r="AK170" s="17"/>
      <c r="AL170" s="17"/>
      <c r="AM170" s="18">
        <f t="shared" si="40"/>
        <v>400</v>
      </c>
      <c r="AN170" s="116">
        <f t="shared" si="43"/>
        <v>0</v>
      </c>
      <c r="AO170" s="194">
        <f>VLOOKUP(C170,'รับ-จ่าย ประจำวัน'!B163:BV793,73,0)</f>
        <v>1500</v>
      </c>
    </row>
    <row r="171" spans="1:41" ht="23.25" hidden="1" customHeight="1" x14ac:dyDescent="0.45">
      <c r="A171" s="11"/>
      <c r="B171" s="34">
        <v>1024201002</v>
      </c>
      <c r="C171" s="34">
        <v>1024201002</v>
      </c>
      <c r="D171" s="10" t="s">
        <v>1806</v>
      </c>
      <c r="E171" s="28" t="s">
        <v>61</v>
      </c>
      <c r="F171" s="11">
        <v>0</v>
      </c>
      <c r="G171" s="11"/>
      <c r="H171" s="16"/>
      <c r="I171" s="16"/>
      <c r="J171" s="101"/>
      <c r="K171" s="101"/>
      <c r="L171" s="17"/>
      <c r="M171" s="17"/>
      <c r="N171" s="17"/>
      <c r="O171" s="101"/>
      <c r="P171" s="16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6"/>
      <c r="AE171" s="16"/>
      <c r="AF171" s="16"/>
      <c r="AG171" s="16"/>
      <c r="AH171" s="17"/>
      <c r="AI171" s="17"/>
      <c r="AJ171" s="17"/>
      <c r="AK171" s="17"/>
      <c r="AL171" s="17"/>
      <c r="AM171" s="18">
        <f t="shared" si="40"/>
        <v>0</v>
      </c>
      <c r="AN171" s="116">
        <f>AM171*F171</f>
        <v>0</v>
      </c>
    </row>
    <row r="172" spans="1:41" ht="23.25" hidden="1" customHeight="1" x14ac:dyDescent="0.45">
      <c r="A172" s="11"/>
      <c r="B172" s="34">
        <v>1024201003</v>
      </c>
      <c r="C172" s="34">
        <v>1024201003</v>
      </c>
      <c r="D172" s="10" t="s">
        <v>1807</v>
      </c>
      <c r="E172" s="28" t="s">
        <v>61</v>
      </c>
      <c r="F172" s="11">
        <v>0</v>
      </c>
      <c r="G172" s="11"/>
      <c r="H172" s="16"/>
      <c r="I172" s="16"/>
      <c r="J172" s="101"/>
      <c r="K172" s="101"/>
      <c r="L172" s="17"/>
      <c r="M172" s="17"/>
      <c r="N172" s="17"/>
      <c r="O172" s="101"/>
      <c r="P172" s="16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6"/>
      <c r="AE172" s="16"/>
      <c r="AF172" s="16"/>
      <c r="AG172" s="16"/>
      <c r="AH172" s="17"/>
      <c r="AI172" s="17"/>
      <c r="AJ172" s="17"/>
      <c r="AK172" s="17"/>
      <c r="AL172" s="17"/>
      <c r="AM172" s="18">
        <f t="shared" si="40"/>
        <v>0</v>
      </c>
      <c r="AN172" s="116">
        <f>AM172*F172</f>
        <v>0</v>
      </c>
    </row>
    <row r="173" spans="1:41" ht="23.25" hidden="1" customHeight="1" x14ac:dyDescent="0.45">
      <c r="A173" s="11"/>
      <c r="B173" s="34">
        <v>1024201004</v>
      </c>
      <c r="C173" s="34">
        <v>1024201004</v>
      </c>
      <c r="D173" s="10" t="s">
        <v>1711</v>
      </c>
      <c r="E173" s="28" t="s">
        <v>61</v>
      </c>
      <c r="F173" s="11">
        <v>0</v>
      </c>
      <c r="G173" s="11"/>
      <c r="H173" s="16"/>
      <c r="I173" s="16"/>
      <c r="J173" s="101"/>
      <c r="K173" s="101"/>
      <c r="L173" s="17"/>
      <c r="M173" s="17"/>
      <c r="N173" s="17"/>
      <c r="O173" s="101"/>
      <c r="P173" s="16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6"/>
      <c r="AE173" s="16"/>
      <c r="AF173" s="16"/>
      <c r="AG173" s="16"/>
      <c r="AH173" s="17"/>
      <c r="AI173" s="17"/>
      <c r="AJ173" s="17"/>
      <c r="AK173" s="17"/>
      <c r="AL173" s="17"/>
      <c r="AM173" s="18">
        <f t="shared" si="40"/>
        <v>0</v>
      </c>
      <c r="AN173" s="116">
        <f>AM173*F173</f>
        <v>0</v>
      </c>
    </row>
    <row r="174" spans="1:41" ht="23.25" hidden="1" customHeight="1" x14ac:dyDescent="0.45">
      <c r="A174" s="11"/>
      <c r="B174" s="34">
        <v>1024201005</v>
      </c>
      <c r="C174" s="34">
        <v>1024201005</v>
      </c>
      <c r="D174" s="10" t="s">
        <v>1710</v>
      </c>
      <c r="E174" s="28" t="s">
        <v>61</v>
      </c>
      <c r="F174" s="11">
        <v>0</v>
      </c>
      <c r="G174" s="11"/>
      <c r="H174" s="16"/>
      <c r="I174" s="16"/>
      <c r="J174" s="101"/>
      <c r="K174" s="101"/>
      <c r="L174" s="17"/>
      <c r="M174" s="17"/>
      <c r="N174" s="17"/>
      <c r="O174" s="101"/>
      <c r="P174" s="16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6"/>
      <c r="AE174" s="16"/>
      <c r="AF174" s="16"/>
      <c r="AG174" s="16"/>
      <c r="AH174" s="17"/>
      <c r="AI174" s="17"/>
      <c r="AJ174" s="17"/>
      <c r="AK174" s="17"/>
      <c r="AL174" s="17"/>
      <c r="AM174" s="18">
        <f t="shared" si="40"/>
        <v>0</v>
      </c>
      <c r="AN174" s="116">
        <f>AM174*F174</f>
        <v>0</v>
      </c>
    </row>
    <row r="175" spans="1:41" ht="23.25" hidden="1" customHeight="1" x14ac:dyDescent="0.45">
      <c r="A175" s="11"/>
      <c r="B175" s="34">
        <v>1024201006</v>
      </c>
      <c r="C175" s="34">
        <v>1024201006</v>
      </c>
      <c r="D175" s="10" t="s">
        <v>1712</v>
      </c>
      <c r="E175" s="28" t="s">
        <v>61</v>
      </c>
      <c r="F175" s="11">
        <v>0</v>
      </c>
      <c r="G175" s="11"/>
      <c r="H175" s="16"/>
      <c r="I175" s="16"/>
      <c r="J175" s="101"/>
      <c r="K175" s="101"/>
      <c r="L175" s="17"/>
      <c r="M175" s="17"/>
      <c r="N175" s="17"/>
      <c r="O175" s="101"/>
      <c r="P175" s="16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6"/>
      <c r="AE175" s="16"/>
      <c r="AF175" s="16"/>
      <c r="AG175" s="16"/>
      <c r="AH175" s="17"/>
      <c r="AI175" s="17"/>
      <c r="AJ175" s="17"/>
      <c r="AK175" s="17"/>
      <c r="AL175" s="17"/>
      <c r="AM175" s="18">
        <f t="shared" si="40"/>
        <v>0</v>
      </c>
      <c r="AN175" s="116">
        <f>AM175*F175</f>
        <v>0</v>
      </c>
    </row>
    <row r="176" spans="1:41" ht="23.25" hidden="1" customHeight="1" x14ac:dyDescent="0.45">
      <c r="A176" s="11"/>
      <c r="B176" s="34">
        <v>1024201007</v>
      </c>
      <c r="C176" s="34">
        <v>1024201007</v>
      </c>
      <c r="D176" s="10" t="s">
        <v>1713</v>
      </c>
      <c r="E176" s="28" t="s">
        <v>61</v>
      </c>
      <c r="F176" s="11">
        <v>0</v>
      </c>
      <c r="G176" s="11"/>
      <c r="H176" s="16"/>
      <c r="I176" s="16"/>
      <c r="J176" s="101"/>
      <c r="K176" s="101"/>
      <c r="L176" s="17"/>
      <c r="M176" s="17"/>
      <c r="N176" s="17"/>
      <c r="O176" s="101"/>
      <c r="P176" s="16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6"/>
      <c r="AE176" s="16"/>
      <c r="AF176" s="16"/>
      <c r="AG176" s="16"/>
      <c r="AH176" s="17"/>
      <c r="AI176" s="17"/>
      <c r="AJ176" s="17"/>
      <c r="AK176" s="17"/>
      <c r="AL176" s="17"/>
      <c r="AM176" s="18">
        <f t="shared" si="40"/>
        <v>0</v>
      </c>
      <c r="AN176" s="116">
        <f t="shared" si="43"/>
        <v>0</v>
      </c>
    </row>
    <row r="177" spans="1:41" ht="23.25" customHeight="1" x14ac:dyDescent="0.45">
      <c r="A177" s="11"/>
      <c r="B177" s="34"/>
      <c r="C177" s="34">
        <v>1023401088</v>
      </c>
      <c r="D177" s="21" t="s">
        <v>1704</v>
      </c>
      <c r="E177" s="28" t="s">
        <v>91</v>
      </c>
      <c r="F177" s="11">
        <v>0</v>
      </c>
      <c r="G177" s="11"/>
      <c r="H177" s="16"/>
      <c r="I177" s="16">
        <f>4000+2000</f>
        <v>6000</v>
      </c>
      <c r="J177" s="101"/>
      <c r="K177" s="101"/>
      <c r="L177" s="17">
        <v>4000</v>
      </c>
      <c r="M177" s="17"/>
      <c r="N177" s="17">
        <v>2000</v>
      </c>
      <c r="O177" s="101">
        <v>2000</v>
      </c>
      <c r="P177" s="16">
        <v>2000</v>
      </c>
      <c r="Q177" s="17"/>
      <c r="R177" s="17">
        <v>2000</v>
      </c>
      <c r="S177" s="17">
        <v>2000</v>
      </c>
      <c r="T177" s="17"/>
      <c r="U177" s="17">
        <f>2000+2000</f>
        <v>4000</v>
      </c>
      <c r="V177" s="17"/>
      <c r="W177" s="17">
        <v>2000</v>
      </c>
      <c r="X177" s="17"/>
      <c r="Y177" s="17">
        <f>2000+4000</f>
        <v>6000</v>
      </c>
      <c r="Z177" s="17"/>
      <c r="AA177" s="17"/>
      <c r="AB177" s="17">
        <v>2000</v>
      </c>
      <c r="AC177" s="17">
        <v>2000</v>
      </c>
      <c r="AD177" s="16">
        <v>2000</v>
      </c>
      <c r="AE177" s="16"/>
      <c r="AF177" s="16">
        <v>2000</v>
      </c>
      <c r="AG177" s="16"/>
      <c r="AH177" s="17"/>
      <c r="AI177" s="17">
        <v>2000</v>
      </c>
      <c r="AJ177" s="17">
        <v>2000</v>
      </c>
      <c r="AK177" s="17">
        <v>2000</v>
      </c>
      <c r="AL177" s="17"/>
      <c r="AM177" s="18">
        <f t="shared" si="40"/>
        <v>46000</v>
      </c>
      <c r="AN177" s="116">
        <f t="shared" ref="AN177:AN188" si="44">AM177*F177</f>
        <v>0</v>
      </c>
      <c r="AO177" s="194">
        <f>VLOOKUP(C177,'รับ-จ่าย ประจำวัน'!B170:BV800,73,0)</f>
        <v>48000</v>
      </c>
    </row>
    <row r="178" spans="1:41" ht="23.25" customHeight="1" x14ac:dyDescent="0.45">
      <c r="A178" s="11"/>
      <c r="B178" s="34">
        <v>1023401099</v>
      </c>
      <c r="C178" s="34">
        <v>1023401099</v>
      </c>
      <c r="D178" s="21" t="s">
        <v>1737</v>
      </c>
      <c r="E178" s="28" t="s">
        <v>91</v>
      </c>
      <c r="F178" s="11">
        <v>0</v>
      </c>
      <c r="G178" s="11"/>
      <c r="H178" s="16">
        <v>3000</v>
      </c>
      <c r="I178" s="16">
        <v>4000</v>
      </c>
      <c r="J178" s="101"/>
      <c r="K178" s="101"/>
      <c r="L178" s="17">
        <v>3000</v>
      </c>
      <c r="M178" s="17"/>
      <c r="N178" s="17">
        <v>4000</v>
      </c>
      <c r="O178" s="101"/>
      <c r="P178" s="16"/>
      <c r="Q178" s="17">
        <v>4000</v>
      </c>
      <c r="R178" s="17">
        <v>4000</v>
      </c>
      <c r="S178" s="17">
        <v>3000</v>
      </c>
      <c r="T178" s="17"/>
      <c r="U178" s="17">
        <v>3000</v>
      </c>
      <c r="V178" s="17"/>
      <c r="W178" s="17">
        <f>3000+3000</f>
        <v>6000</v>
      </c>
      <c r="X178" s="17"/>
      <c r="Y178" s="17">
        <f>6000+3000</f>
        <v>9000</v>
      </c>
      <c r="Z178" s="17"/>
      <c r="AA178" s="17"/>
      <c r="AB178" s="17"/>
      <c r="AC178" s="17"/>
      <c r="AD178" s="16">
        <v>3000</v>
      </c>
      <c r="AE178" s="16"/>
      <c r="AF178" s="16"/>
      <c r="AG178" s="16">
        <v>3000</v>
      </c>
      <c r="AH178" s="17"/>
      <c r="AI178" s="17">
        <v>3000</v>
      </c>
      <c r="AJ178" s="17">
        <v>3000</v>
      </c>
      <c r="AK178" s="17">
        <v>3000</v>
      </c>
      <c r="AL178" s="17"/>
      <c r="AM178" s="18">
        <f t="shared" si="40"/>
        <v>58000</v>
      </c>
      <c r="AN178" s="116">
        <f t="shared" si="44"/>
        <v>0</v>
      </c>
      <c r="AO178" s="194">
        <f>VLOOKUP(C178,'รับ-จ่าย ประจำวัน'!B171:BV801,73,0)</f>
        <v>126000</v>
      </c>
    </row>
    <row r="179" spans="1:41" ht="23.25" customHeight="1" x14ac:dyDescent="0.45">
      <c r="A179" s="11"/>
      <c r="B179" s="34"/>
      <c r="C179" s="34">
        <v>1023401068</v>
      </c>
      <c r="D179" s="21" t="s">
        <v>1796</v>
      </c>
      <c r="E179" s="28" t="s">
        <v>91</v>
      </c>
      <c r="F179" s="11">
        <v>0</v>
      </c>
      <c r="G179" s="11"/>
      <c r="H179" s="16">
        <f>3000+3000</f>
        <v>6000</v>
      </c>
      <c r="I179" s="16">
        <v>3000</v>
      </c>
      <c r="J179" s="101"/>
      <c r="K179" s="101"/>
      <c r="L179" s="17">
        <v>3000</v>
      </c>
      <c r="M179" s="17"/>
      <c r="N179" s="17">
        <v>2000</v>
      </c>
      <c r="O179" s="101">
        <v>3000</v>
      </c>
      <c r="P179" s="16">
        <v>3000</v>
      </c>
      <c r="Q179" s="17">
        <v>3000</v>
      </c>
      <c r="R179" s="17">
        <f>3000+3000</f>
        <v>6000</v>
      </c>
      <c r="S179" s="17">
        <v>6000</v>
      </c>
      <c r="T179" s="17"/>
      <c r="U179" s="17">
        <v>6000</v>
      </c>
      <c r="V179" s="17"/>
      <c r="W179" s="17">
        <v>2000</v>
      </c>
      <c r="X179" s="17"/>
      <c r="Y179" s="17"/>
      <c r="Z179" s="17">
        <f>3000+6000</f>
        <v>9000</v>
      </c>
      <c r="AA179" s="17"/>
      <c r="AB179" s="17">
        <v>6000</v>
      </c>
      <c r="AC179" s="17"/>
      <c r="AD179" s="16">
        <v>1000</v>
      </c>
      <c r="AE179" s="16"/>
      <c r="AF179" s="16">
        <f>3000+3000</f>
        <v>6000</v>
      </c>
      <c r="AG179" s="16">
        <v>3000</v>
      </c>
      <c r="AH179" s="17"/>
      <c r="AI179" s="17"/>
      <c r="AJ179" s="17">
        <v>3000</v>
      </c>
      <c r="AK179" s="17">
        <v>3000</v>
      </c>
      <c r="AL179" s="17"/>
      <c r="AM179" s="18">
        <f t="shared" si="40"/>
        <v>74000</v>
      </c>
      <c r="AN179" s="116">
        <f t="shared" si="44"/>
        <v>0</v>
      </c>
      <c r="AO179" s="194">
        <f>VLOOKUP(C179,'รับ-จ่าย ประจำวัน'!B172:BV802,73,0)</f>
        <v>71000</v>
      </c>
    </row>
    <row r="180" spans="1:41" ht="24" hidden="1" customHeight="1" x14ac:dyDescent="0.45">
      <c r="A180" s="11"/>
      <c r="B180" s="34">
        <v>1023401103</v>
      </c>
      <c r="C180" s="34">
        <v>1023401103</v>
      </c>
      <c r="D180" s="10" t="s">
        <v>1835</v>
      </c>
      <c r="E180" s="28" t="s">
        <v>91</v>
      </c>
      <c r="F180" s="11">
        <v>0</v>
      </c>
      <c r="G180" s="11"/>
      <c r="H180" s="16"/>
      <c r="I180" s="16"/>
      <c r="J180" s="101"/>
      <c r="K180" s="101"/>
      <c r="L180" s="17"/>
      <c r="M180" s="17"/>
      <c r="N180" s="17"/>
      <c r="O180" s="101"/>
      <c r="P180" s="16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6"/>
      <c r="AE180" s="16"/>
      <c r="AF180" s="16"/>
      <c r="AG180" s="16"/>
      <c r="AH180" s="17"/>
      <c r="AI180" s="17"/>
      <c r="AJ180" s="17"/>
      <c r="AK180" s="17"/>
      <c r="AL180" s="17"/>
      <c r="AM180" s="18">
        <f t="shared" si="40"/>
        <v>0</v>
      </c>
      <c r="AN180" s="116">
        <f t="shared" si="44"/>
        <v>0</v>
      </c>
    </row>
    <row r="181" spans="1:41" ht="23.25" customHeight="1" x14ac:dyDescent="0.45">
      <c r="A181" s="11"/>
      <c r="B181" s="34"/>
      <c r="C181" s="34">
        <v>1023401111</v>
      </c>
      <c r="D181" s="21" t="s">
        <v>1814</v>
      </c>
      <c r="E181" s="28" t="s">
        <v>91</v>
      </c>
      <c r="F181" s="11">
        <v>0</v>
      </c>
      <c r="G181" s="11"/>
      <c r="H181" s="16"/>
      <c r="I181" s="16">
        <v>3000</v>
      </c>
      <c r="J181" s="101"/>
      <c r="K181" s="101"/>
      <c r="L181" s="17">
        <f>3000+3000</f>
        <v>6000</v>
      </c>
      <c r="M181" s="17"/>
      <c r="N181" s="17">
        <v>2000</v>
      </c>
      <c r="O181" s="101">
        <v>3000</v>
      </c>
      <c r="P181" s="16"/>
      <c r="Q181" s="17">
        <v>3000</v>
      </c>
      <c r="R181" s="17">
        <v>3000</v>
      </c>
      <c r="S181" s="17">
        <v>3000</v>
      </c>
      <c r="T181" s="17"/>
      <c r="U181" s="17">
        <v>3000</v>
      </c>
      <c r="V181" s="17">
        <f>3000+3000</f>
        <v>6000</v>
      </c>
      <c r="W181" s="17"/>
      <c r="X181" s="17"/>
      <c r="Y181" s="17">
        <v>3000</v>
      </c>
      <c r="Z181" s="17">
        <v>3000</v>
      </c>
      <c r="AA181" s="17"/>
      <c r="AB181" s="17"/>
      <c r="AC181" s="17">
        <v>3000</v>
      </c>
      <c r="AD181" s="16">
        <v>3000</v>
      </c>
      <c r="AE181" s="16"/>
      <c r="AF181" s="16"/>
      <c r="AG181" s="16"/>
      <c r="AH181" s="17"/>
      <c r="AI181" s="17"/>
      <c r="AJ181" s="17"/>
      <c r="AK181" s="17">
        <v>3000</v>
      </c>
      <c r="AL181" s="17"/>
      <c r="AM181" s="18">
        <f t="shared" si="40"/>
        <v>47000</v>
      </c>
      <c r="AN181" s="116">
        <f t="shared" si="44"/>
        <v>0</v>
      </c>
      <c r="AO181" s="194">
        <f>VLOOKUP(C181,'รับ-จ่าย ประจำวัน'!B174:BV804,73,0)</f>
        <v>86000</v>
      </c>
    </row>
    <row r="182" spans="1:41" ht="23.25" customHeight="1" x14ac:dyDescent="0.45">
      <c r="A182" s="11"/>
      <c r="B182" s="34"/>
      <c r="C182" s="34">
        <v>1023401125</v>
      </c>
      <c r="D182" s="21" t="s">
        <v>1893</v>
      </c>
      <c r="E182" s="28" t="s">
        <v>91</v>
      </c>
      <c r="F182" s="11">
        <v>0</v>
      </c>
      <c r="G182" s="11"/>
      <c r="H182" s="16">
        <v>2000</v>
      </c>
      <c r="I182" s="16">
        <v>2000</v>
      </c>
      <c r="J182" s="101"/>
      <c r="K182" s="101">
        <f>1000+2000</f>
        <v>3000</v>
      </c>
      <c r="L182" s="17">
        <v>2000</v>
      </c>
      <c r="M182" s="17"/>
      <c r="N182" s="17">
        <v>3000</v>
      </c>
      <c r="O182" s="101">
        <v>2000</v>
      </c>
      <c r="P182" s="16">
        <v>3000</v>
      </c>
      <c r="Q182" s="17">
        <v>2000</v>
      </c>
      <c r="R182" s="17">
        <v>1000</v>
      </c>
      <c r="S182" s="17"/>
      <c r="T182" s="17"/>
      <c r="U182" s="17">
        <v>3000</v>
      </c>
      <c r="V182" s="17"/>
      <c r="W182" s="17">
        <v>2000</v>
      </c>
      <c r="X182" s="17"/>
      <c r="Y182" s="17">
        <v>2000</v>
      </c>
      <c r="Z182" s="17">
        <v>3000</v>
      </c>
      <c r="AA182" s="17"/>
      <c r="AB182" s="17">
        <v>4000</v>
      </c>
      <c r="AC182" s="17"/>
      <c r="AD182" s="16">
        <f>2000+1000</f>
        <v>3000</v>
      </c>
      <c r="AE182" s="16">
        <v>2000</v>
      </c>
      <c r="AF182" s="16"/>
      <c r="AG182" s="16"/>
      <c r="AH182" s="17"/>
      <c r="AI182" s="17">
        <f>2000+2000</f>
        <v>4000</v>
      </c>
      <c r="AJ182" s="17">
        <v>3000</v>
      </c>
      <c r="AK182" s="17"/>
      <c r="AL182" s="17"/>
      <c r="AM182" s="18">
        <f t="shared" si="40"/>
        <v>46000</v>
      </c>
      <c r="AN182" s="116">
        <f t="shared" si="44"/>
        <v>0</v>
      </c>
      <c r="AO182" s="194">
        <f>VLOOKUP(C182,'รับ-จ่าย ประจำวัน'!B175:BV805,73,0)</f>
        <v>77000</v>
      </c>
    </row>
    <row r="183" spans="1:41" ht="23.25" hidden="1" customHeight="1" x14ac:dyDescent="0.45">
      <c r="A183" s="11"/>
      <c r="B183" s="34"/>
      <c r="C183" s="34">
        <v>1023401114</v>
      </c>
      <c r="D183" s="26" t="s">
        <v>1849</v>
      </c>
      <c r="E183" s="28" t="s">
        <v>91</v>
      </c>
      <c r="F183" s="11">
        <v>0</v>
      </c>
      <c r="G183" s="11"/>
      <c r="H183" s="16"/>
      <c r="I183" s="16"/>
      <c r="J183" s="101"/>
      <c r="K183" s="101"/>
      <c r="L183" s="17"/>
      <c r="M183" s="17"/>
      <c r="N183" s="17"/>
      <c r="O183" s="101"/>
      <c r="P183" s="16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6"/>
      <c r="AE183" s="16"/>
      <c r="AF183" s="16"/>
      <c r="AG183" s="16"/>
      <c r="AH183" s="17"/>
      <c r="AI183" s="17"/>
      <c r="AJ183" s="17"/>
      <c r="AK183" s="17"/>
      <c r="AL183" s="17"/>
      <c r="AM183" s="18">
        <f t="shared" si="40"/>
        <v>0</v>
      </c>
      <c r="AN183" s="116">
        <f t="shared" si="44"/>
        <v>0</v>
      </c>
      <c r="AO183" s="194" t="e">
        <f>VLOOKUP(C183,'รับ-จ่าย ประจำวัน'!B759:BV1370,73,0)</f>
        <v>#N/A</v>
      </c>
    </row>
    <row r="184" spans="1:41" ht="23.25" hidden="1" customHeight="1" x14ac:dyDescent="0.45">
      <c r="A184" s="11"/>
      <c r="B184" s="34">
        <v>1023401115</v>
      </c>
      <c r="C184" s="34">
        <v>1023401115</v>
      </c>
      <c r="D184" s="26" t="s">
        <v>1826</v>
      </c>
      <c r="E184" s="28" t="s">
        <v>91</v>
      </c>
      <c r="F184" s="11">
        <v>0</v>
      </c>
      <c r="G184" s="11"/>
      <c r="H184" s="16"/>
      <c r="I184" s="16"/>
      <c r="J184" s="101"/>
      <c r="K184" s="101"/>
      <c r="L184" s="17"/>
      <c r="M184" s="17"/>
      <c r="N184" s="17"/>
      <c r="O184" s="101"/>
      <c r="P184" s="16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6"/>
      <c r="AE184" s="16"/>
      <c r="AF184" s="16"/>
      <c r="AG184" s="16"/>
      <c r="AH184" s="17"/>
      <c r="AI184" s="17"/>
      <c r="AJ184" s="17"/>
      <c r="AK184" s="17"/>
      <c r="AL184" s="17"/>
      <c r="AM184" s="18">
        <f t="shared" si="40"/>
        <v>0</v>
      </c>
      <c r="AN184" s="116">
        <f t="shared" si="44"/>
        <v>0</v>
      </c>
    </row>
    <row r="185" spans="1:41" ht="23.25" customHeight="1" x14ac:dyDescent="0.45">
      <c r="A185" s="11"/>
      <c r="B185" s="34"/>
      <c r="C185" s="34">
        <v>1023401117</v>
      </c>
      <c r="D185" s="21" t="s">
        <v>1828</v>
      </c>
      <c r="E185" s="28" t="s">
        <v>91</v>
      </c>
      <c r="F185" s="11">
        <v>0</v>
      </c>
      <c r="G185" s="11"/>
      <c r="H185" s="16">
        <v>4000</v>
      </c>
      <c r="I185" s="16">
        <f>4000+2000+2000</f>
        <v>8000</v>
      </c>
      <c r="J185" s="101"/>
      <c r="K185" s="101"/>
      <c r="L185" s="17"/>
      <c r="M185" s="17"/>
      <c r="N185" s="17">
        <v>6000</v>
      </c>
      <c r="O185" s="101"/>
      <c r="P185" s="16">
        <v>2000</v>
      </c>
      <c r="Q185" s="17">
        <f>2000+2000</f>
        <v>4000</v>
      </c>
      <c r="R185" s="17">
        <f>2000+2000</f>
        <v>4000</v>
      </c>
      <c r="S185" s="17">
        <v>4000</v>
      </c>
      <c r="T185" s="17"/>
      <c r="U185" s="17"/>
      <c r="V185" s="17">
        <v>2000</v>
      </c>
      <c r="W185" s="17">
        <v>4000</v>
      </c>
      <c r="X185" s="17"/>
      <c r="Y185" s="17"/>
      <c r="Z185" s="17">
        <f>2000+2000+4000</f>
        <v>8000</v>
      </c>
      <c r="AA185" s="17"/>
      <c r="AB185" s="17"/>
      <c r="AC185" s="17"/>
      <c r="AD185" s="16">
        <v>2000</v>
      </c>
      <c r="AE185" s="16"/>
      <c r="AF185" s="16">
        <f>2000+2000+2000</f>
        <v>6000</v>
      </c>
      <c r="AG185" s="16"/>
      <c r="AH185" s="17"/>
      <c r="AI185" s="17"/>
      <c r="AJ185" s="17">
        <v>4000</v>
      </c>
      <c r="AK185" s="17">
        <v>2000</v>
      </c>
      <c r="AL185" s="17"/>
      <c r="AM185" s="18">
        <f t="shared" si="40"/>
        <v>60000</v>
      </c>
      <c r="AN185" s="116">
        <f t="shared" si="44"/>
        <v>0</v>
      </c>
      <c r="AO185" s="194">
        <f>VLOOKUP(C185,'รับ-จ่าย ประจำวัน'!B178:BV808,73,0)</f>
        <v>126000</v>
      </c>
    </row>
    <row r="186" spans="1:41" ht="23.25" hidden="1" customHeight="1" x14ac:dyDescent="0.45">
      <c r="A186" s="11"/>
      <c r="B186" s="34">
        <v>1023401116</v>
      </c>
      <c r="C186" s="34">
        <v>1023401116</v>
      </c>
      <c r="D186" s="10" t="s">
        <v>1846</v>
      </c>
      <c r="E186" s="28" t="s">
        <v>91</v>
      </c>
      <c r="F186" s="11">
        <v>0</v>
      </c>
      <c r="G186" s="11"/>
      <c r="H186" s="16"/>
      <c r="I186" s="16"/>
      <c r="J186" s="101"/>
      <c r="K186" s="101"/>
      <c r="L186" s="17"/>
      <c r="M186" s="17"/>
      <c r="N186" s="17"/>
      <c r="O186" s="101"/>
      <c r="P186" s="16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6"/>
      <c r="AE186" s="16"/>
      <c r="AF186" s="16"/>
      <c r="AG186" s="16"/>
      <c r="AH186" s="17"/>
      <c r="AI186" s="17"/>
      <c r="AJ186" s="17"/>
      <c r="AK186" s="17"/>
      <c r="AL186" s="17"/>
      <c r="AM186" s="18">
        <f t="shared" si="40"/>
        <v>0</v>
      </c>
      <c r="AN186" s="116">
        <f t="shared" si="44"/>
        <v>0</v>
      </c>
    </row>
    <row r="187" spans="1:41" ht="23.25" customHeight="1" x14ac:dyDescent="0.45">
      <c r="A187" s="11"/>
      <c r="B187" s="34"/>
      <c r="C187" s="34">
        <v>1023401134</v>
      </c>
      <c r="D187" s="21" t="s">
        <v>1891</v>
      </c>
      <c r="E187" s="28" t="s">
        <v>91</v>
      </c>
      <c r="F187" s="11">
        <v>0</v>
      </c>
      <c r="G187" s="11"/>
      <c r="H187" s="16">
        <v>11000</v>
      </c>
      <c r="I187" s="16">
        <v>5000</v>
      </c>
      <c r="J187" s="101"/>
      <c r="K187" s="101"/>
      <c r="L187" s="17">
        <v>7000</v>
      </c>
      <c r="M187" s="17"/>
      <c r="N187" s="17"/>
      <c r="O187" s="101">
        <f>2000+2000</f>
        <v>4000</v>
      </c>
      <c r="P187" s="16"/>
      <c r="Q187" s="17">
        <v>6000</v>
      </c>
      <c r="R187" s="17">
        <v>2000</v>
      </c>
      <c r="S187" s="17">
        <v>6000</v>
      </c>
      <c r="T187" s="17"/>
      <c r="U187" s="17"/>
      <c r="V187" s="17">
        <v>7000</v>
      </c>
      <c r="W187" s="17">
        <f>1000+3000</f>
        <v>4000</v>
      </c>
      <c r="X187" s="17"/>
      <c r="Y187" s="17"/>
      <c r="Z187" s="17">
        <v>6000</v>
      </c>
      <c r="AA187" s="17"/>
      <c r="AB187" s="17"/>
      <c r="AC187" s="17">
        <f>5000+4000</f>
        <v>9000</v>
      </c>
      <c r="AD187" s="16"/>
      <c r="AE187" s="16">
        <f>6000+1000</f>
        <v>7000</v>
      </c>
      <c r="AF187" s="16"/>
      <c r="AG187" s="16">
        <v>1000</v>
      </c>
      <c r="AH187" s="17"/>
      <c r="AI187" s="17">
        <v>2000</v>
      </c>
      <c r="AJ187" s="17"/>
      <c r="AK187" s="17">
        <v>7000</v>
      </c>
      <c r="AL187" s="17"/>
      <c r="AM187" s="18">
        <f t="shared" si="40"/>
        <v>84000</v>
      </c>
      <c r="AN187" s="116">
        <f t="shared" si="44"/>
        <v>0</v>
      </c>
      <c r="AO187" s="194">
        <f>VLOOKUP(C187,'รับ-จ่าย ประจำวัน'!B180:BV810,73,0)</f>
        <v>74000</v>
      </c>
    </row>
    <row r="188" spans="1:41" ht="23.25" customHeight="1" x14ac:dyDescent="0.45">
      <c r="A188" s="11"/>
      <c r="B188" s="34"/>
      <c r="C188" s="34">
        <v>1023401120</v>
      </c>
      <c r="D188" s="21" t="s">
        <v>1845</v>
      </c>
      <c r="E188" s="28" t="s">
        <v>91</v>
      </c>
      <c r="F188" s="11">
        <v>0</v>
      </c>
      <c r="G188" s="11"/>
      <c r="H188" s="16">
        <f>1200+1200</f>
        <v>2400</v>
      </c>
      <c r="I188" s="16">
        <f>1200+1200</f>
        <v>2400</v>
      </c>
      <c r="J188" s="101"/>
      <c r="K188" s="101">
        <v>600</v>
      </c>
      <c r="L188" s="17">
        <f>600+1800</f>
        <v>2400</v>
      </c>
      <c r="M188" s="17"/>
      <c r="N188" s="17">
        <v>1200</v>
      </c>
      <c r="O188" s="101">
        <v>1800</v>
      </c>
      <c r="P188" s="16">
        <v>3000</v>
      </c>
      <c r="Q188" s="17">
        <v>2000</v>
      </c>
      <c r="R188" s="17">
        <v>3000</v>
      </c>
      <c r="S188" s="17">
        <f>3000+3000</f>
        <v>6000</v>
      </c>
      <c r="T188" s="17"/>
      <c r="U188" s="17">
        <v>3000</v>
      </c>
      <c r="V188" s="17"/>
      <c r="W188" s="17"/>
      <c r="X188" s="17"/>
      <c r="Y188" s="17"/>
      <c r="Z188" s="17">
        <v>3000</v>
      </c>
      <c r="AA188" s="17"/>
      <c r="AB188" s="17"/>
      <c r="AC188" s="17">
        <v>3000</v>
      </c>
      <c r="AD188" s="16"/>
      <c r="AE188" s="16"/>
      <c r="AF188" s="16"/>
      <c r="AG188" s="16">
        <v>3000</v>
      </c>
      <c r="AH188" s="17"/>
      <c r="AI188" s="17"/>
      <c r="AJ188" s="17">
        <v>3000</v>
      </c>
      <c r="AK188" s="17">
        <v>2000</v>
      </c>
      <c r="AL188" s="17"/>
      <c r="AM188" s="18">
        <f t="shared" si="40"/>
        <v>41800</v>
      </c>
      <c r="AN188" s="116">
        <f t="shared" si="44"/>
        <v>0</v>
      </c>
      <c r="AO188" s="194">
        <f>VLOOKUP(C188,'รับ-จ่าย ประจำวัน'!B181:BV811,73,0)</f>
        <v>12000</v>
      </c>
    </row>
    <row r="189" spans="1:41" ht="23.25" hidden="1" customHeight="1" x14ac:dyDescent="0.45">
      <c r="A189" s="11"/>
      <c r="B189" s="34"/>
      <c r="C189" s="34">
        <v>1023401119</v>
      </c>
      <c r="D189" s="21" t="s">
        <v>1829</v>
      </c>
      <c r="E189" s="28" t="s">
        <v>91</v>
      </c>
      <c r="F189" s="11">
        <v>0</v>
      </c>
      <c r="G189" s="11"/>
      <c r="H189" s="16"/>
      <c r="I189" s="16"/>
      <c r="J189" s="101"/>
      <c r="K189" s="101"/>
      <c r="L189" s="17"/>
      <c r="M189" s="17"/>
      <c r="N189" s="17"/>
      <c r="O189" s="101"/>
      <c r="P189" s="16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6"/>
      <c r="AE189" s="16"/>
      <c r="AF189" s="16"/>
      <c r="AG189" s="16"/>
      <c r="AH189" s="17"/>
      <c r="AI189" s="17"/>
      <c r="AJ189" s="17"/>
      <c r="AK189" s="17"/>
      <c r="AL189" s="17"/>
      <c r="AM189" s="18">
        <f t="shared" ref="AM189:AM224" si="45">H189+I189+J189+K189+L189+M189+N189+O189+P189+Q189+R189+S189+T189+U189+V189+W189+X189+Y189+Z189+AA189+AB189+AC189+AD189+AE189+AF189+AG189+AH189+AI189+AJ189+AK189+AL189</f>
        <v>0</v>
      </c>
      <c r="AN189" s="116">
        <f t="shared" ref="AN189:AN224" si="46">AM189*F189</f>
        <v>0</v>
      </c>
      <c r="AO189" s="194">
        <f>VLOOKUP(C189,'รับ-จ่าย ประจำวัน'!B182:BV812,73,0)</f>
        <v>0</v>
      </c>
    </row>
    <row r="190" spans="1:41" ht="23.25" hidden="1" customHeight="1" x14ac:dyDescent="0.45">
      <c r="A190" s="11"/>
      <c r="B190" s="34">
        <v>1023401129</v>
      </c>
      <c r="C190" s="34">
        <v>1023401129</v>
      </c>
      <c r="D190" s="21" t="s">
        <v>1860</v>
      </c>
      <c r="E190" s="28" t="s">
        <v>91</v>
      </c>
      <c r="F190" s="11">
        <v>0</v>
      </c>
      <c r="G190" s="11"/>
      <c r="H190" s="16"/>
      <c r="I190" s="16"/>
      <c r="J190" s="101"/>
      <c r="K190" s="101"/>
      <c r="L190" s="17"/>
      <c r="M190" s="17"/>
      <c r="N190" s="17"/>
      <c r="O190" s="101"/>
      <c r="P190" s="16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6"/>
      <c r="AE190" s="16"/>
      <c r="AF190" s="16"/>
      <c r="AG190" s="16"/>
      <c r="AH190" s="17"/>
      <c r="AI190" s="17"/>
      <c r="AJ190" s="17"/>
      <c r="AK190" s="17"/>
      <c r="AL190" s="17"/>
      <c r="AM190" s="18">
        <f t="shared" si="45"/>
        <v>0</v>
      </c>
      <c r="AN190" s="116">
        <f t="shared" si="46"/>
        <v>0</v>
      </c>
    </row>
    <row r="191" spans="1:41" ht="23.25" hidden="1" customHeight="1" x14ac:dyDescent="0.45">
      <c r="A191" s="11"/>
      <c r="B191" s="34"/>
      <c r="C191" s="34">
        <v>1023401128</v>
      </c>
      <c r="D191" s="21" t="s">
        <v>1894</v>
      </c>
      <c r="E191" s="28" t="s">
        <v>91</v>
      </c>
      <c r="F191" s="11">
        <v>0</v>
      </c>
      <c r="G191" s="11"/>
      <c r="H191" s="16"/>
      <c r="I191" s="16"/>
      <c r="J191" s="101"/>
      <c r="K191" s="101"/>
      <c r="L191" s="17"/>
      <c r="M191" s="17"/>
      <c r="N191" s="17"/>
      <c r="O191" s="101"/>
      <c r="P191" s="16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6"/>
      <c r="AE191" s="16"/>
      <c r="AF191" s="16"/>
      <c r="AG191" s="16"/>
      <c r="AH191" s="17"/>
      <c r="AI191" s="17"/>
      <c r="AJ191" s="17"/>
      <c r="AK191" s="17"/>
      <c r="AL191" s="17"/>
      <c r="AM191" s="18">
        <f t="shared" si="45"/>
        <v>0</v>
      </c>
      <c r="AN191" s="116">
        <f t="shared" si="46"/>
        <v>0</v>
      </c>
      <c r="AO191" s="194">
        <f>VLOOKUP(C191,'รับ-จ่าย ประจำวัน'!B184:BV814,73,0)</f>
        <v>3000</v>
      </c>
    </row>
    <row r="192" spans="1:41" ht="23.25" hidden="1" customHeight="1" x14ac:dyDescent="0.45">
      <c r="A192" s="11"/>
      <c r="B192" s="34">
        <v>1020202080</v>
      </c>
      <c r="C192" s="34">
        <v>1020202080</v>
      </c>
      <c r="D192" s="21" t="s">
        <v>1843</v>
      </c>
      <c r="E192" s="28" t="s">
        <v>91</v>
      </c>
      <c r="F192" s="11">
        <v>0</v>
      </c>
      <c r="G192" s="11"/>
      <c r="H192" s="16"/>
      <c r="I192" s="16"/>
      <c r="J192" s="101"/>
      <c r="K192" s="101"/>
      <c r="L192" s="17"/>
      <c r="M192" s="17"/>
      <c r="N192" s="17"/>
      <c r="O192" s="101"/>
      <c r="P192" s="16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6"/>
      <c r="AE192" s="16"/>
      <c r="AF192" s="16"/>
      <c r="AG192" s="16"/>
      <c r="AH192" s="17"/>
      <c r="AI192" s="17"/>
      <c r="AJ192" s="17"/>
      <c r="AK192" s="17"/>
      <c r="AL192" s="17"/>
      <c r="AM192" s="18">
        <f t="shared" si="45"/>
        <v>0</v>
      </c>
      <c r="AN192" s="116">
        <f t="shared" si="46"/>
        <v>0</v>
      </c>
    </row>
    <row r="193" spans="1:41" ht="23.25" hidden="1" customHeight="1" x14ac:dyDescent="0.45">
      <c r="A193" s="11"/>
      <c r="B193" s="34">
        <v>1023401137</v>
      </c>
      <c r="C193" s="34">
        <v>1023401137</v>
      </c>
      <c r="D193" s="21" t="s">
        <v>1901</v>
      </c>
      <c r="E193" s="28" t="s">
        <v>91</v>
      </c>
      <c r="F193" s="11">
        <v>0</v>
      </c>
      <c r="G193" s="11"/>
      <c r="H193" s="16"/>
      <c r="I193" s="16"/>
      <c r="J193" s="101"/>
      <c r="K193" s="101"/>
      <c r="L193" s="17"/>
      <c r="M193" s="17"/>
      <c r="N193" s="17"/>
      <c r="O193" s="101"/>
      <c r="P193" s="16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6"/>
      <c r="AE193" s="16"/>
      <c r="AF193" s="16"/>
      <c r="AG193" s="16"/>
      <c r="AH193" s="17"/>
      <c r="AI193" s="17"/>
      <c r="AJ193" s="17"/>
      <c r="AK193" s="17"/>
      <c r="AL193" s="17"/>
      <c r="AM193" s="18">
        <f t="shared" si="45"/>
        <v>0</v>
      </c>
      <c r="AN193" s="116">
        <f t="shared" si="46"/>
        <v>0</v>
      </c>
      <c r="AO193" s="194">
        <f>VLOOKUP(C193,'รับ-จ่าย ประจำวัน'!B186:BV816,73,0)</f>
        <v>1200</v>
      </c>
    </row>
    <row r="194" spans="1:41" ht="23.25" hidden="1" customHeight="1" x14ac:dyDescent="0.45">
      <c r="A194" s="11"/>
      <c r="B194" s="34"/>
      <c r="C194" s="34">
        <v>1023401136</v>
      </c>
      <c r="D194" s="21" t="s">
        <v>1900</v>
      </c>
      <c r="E194" s="28" t="s">
        <v>91</v>
      </c>
      <c r="F194" s="11">
        <v>0</v>
      </c>
      <c r="G194" s="11"/>
      <c r="H194" s="16"/>
      <c r="I194" s="16"/>
      <c r="J194" s="101"/>
      <c r="K194" s="101"/>
      <c r="L194" s="17"/>
      <c r="M194" s="17"/>
      <c r="N194" s="17"/>
      <c r="O194" s="101"/>
      <c r="P194" s="16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6"/>
      <c r="AE194" s="16"/>
      <c r="AF194" s="16"/>
      <c r="AG194" s="16"/>
      <c r="AH194" s="17"/>
      <c r="AI194" s="17"/>
      <c r="AJ194" s="17"/>
      <c r="AK194" s="17"/>
      <c r="AL194" s="17"/>
      <c r="AM194" s="18">
        <f t="shared" si="45"/>
        <v>0</v>
      </c>
      <c r="AN194" s="116">
        <f t="shared" si="46"/>
        <v>0</v>
      </c>
      <c r="AO194" s="194">
        <f>VLOOKUP(C194,'รับ-จ่าย ประจำวัน'!B187:BV817,73,0)</f>
        <v>0</v>
      </c>
    </row>
    <row r="195" spans="1:41" ht="23.25" customHeight="1" x14ac:dyDescent="0.45">
      <c r="A195" s="11"/>
      <c r="B195" s="34"/>
      <c r="C195" s="34">
        <v>1023401135</v>
      </c>
      <c r="D195" s="21" t="s">
        <v>1903</v>
      </c>
      <c r="E195" s="28" t="s">
        <v>91</v>
      </c>
      <c r="F195" s="11">
        <v>0</v>
      </c>
      <c r="G195" s="11"/>
      <c r="H195" s="16">
        <v>2000</v>
      </c>
      <c r="I195" s="16">
        <f>4000+2000+2000</f>
        <v>8000</v>
      </c>
      <c r="J195" s="101"/>
      <c r="K195" s="101"/>
      <c r="L195" s="17"/>
      <c r="M195" s="17"/>
      <c r="N195" s="17">
        <v>6000</v>
      </c>
      <c r="O195" s="101">
        <v>2000</v>
      </c>
      <c r="P195" s="16">
        <v>2000</v>
      </c>
      <c r="Q195" s="17">
        <v>4000</v>
      </c>
      <c r="R195" s="17">
        <v>2000</v>
      </c>
      <c r="S195" s="17">
        <v>4000</v>
      </c>
      <c r="T195" s="17"/>
      <c r="U195" s="17"/>
      <c r="V195" s="17"/>
      <c r="W195" s="17">
        <f>2000+2000</f>
        <v>4000</v>
      </c>
      <c r="X195" s="17"/>
      <c r="Y195" s="17">
        <v>2000</v>
      </c>
      <c r="Z195" s="17">
        <f>2000+2000</f>
        <v>4000</v>
      </c>
      <c r="AA195" s="17"/>
      <c r="AB195" s="17"/>
      <c r="AC195" s="17"/>
      <c r="AD195" s="16">
        <v>2000</v>
      </c>
      <c r="AE195" s="16"/>
      <c r="AF195" s="16">
        <f>2000+2000</f>
        <v>4000</v>
      </c>
      <c r="AG195" s="16">
        <v>2000</v>
      </c>
      <c r="AH195" s="17"/>
      <c r="AI195" s="17">
        <v>2000</v>
      </c>
      <c r="AJ195" s="17">
        <v>2000</v>
      </c>
      <c r="AK195" s="17">
        <v>2000</v>
      </c>
      <c r="AL195" s="17"/>
      <c r="AM195" s="18">
        <f t="shared" si="45"/>
        <v>54000</v>
      </c>
      <c r="AN195" s="116">
        <f t="shared" si="46"/>
        <v>0</v>
      </c>
      <c r="AO195" s="194">
        <f>VLOOKUP(C195,'รับ-จ่าย ประจำวัน'!B188:BV818,73,0)</f>
        <v>114000</v>
      </c>
    </row>
    <row r="196" spans="1:41" ht="23.25" hidden="1" customHeight="1" x14ac:dyDescent="0.45">
      <c r="A196" s="11"/>
      <c r="B196" s="34"/>
      <c r="C196" s="34">
        <v>1023401138</v>
      </c>
      <c r="D196" s="26" t="s">
        <v>2058</v>
      </c>
      <c r="E196" s="28" t="s">
        <v>91</v>
      </c>
      <c r="F196" s="11">
        <v>0</v>
      </c>
      <c r="G196" s="11"/>
      <c r="H196" s="16"/>
      <c r="I196" s="16"/>
      <c r="J196" s="101"/>
      <c r="K196" s="101"/>
      <c r="L196" s="17"/>
      <c r="M196" s="17"/>
      <c r="N196" s="17"/>
      <c r="O196" s="101"/>
      <c r="P196" s="16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6"/>
      <c r="AE196" s="16"/>
      <c r="AF196" s="16"/>
      <c r="AG196" s="16"/>
      <c r="AH196" s="17"/>
      <c r="AI196" s="17"/>
      <c r="AJ196" s="17"/>
      <c r="AK196" s="17"/>
      <c r="AL196" s="17"/>
      <c r="AM196" s="18">
        <f t="shared" si="45"/>
        <v>0</v>
      </c>
      <c r="AN196" s="116">
        <f t="shared" si="46"/>
        <v>0</v>
      </c>
      <c r="AO196" s="194">
        <f>VLOOKUP(C196,'รับ-จ่าย ประจำวัน'!B189:BV819,73,0)</f>
        <v>0</v>
      </c>
    </row>
    <row r="197" spans="1:41" ht="23.25" customHeight="1" x14ac:dyDescent="0.45">
      <c r="A197" s="11"/>
      <c r="B197" s="34"/>
      <c r="C197" s="34">
        <v>1023401141</v>
      </c>
      <c r="D197" s="26" t="s">
        <v>1982</v>
      </c>
      <c r="E197" s="28" t="s">
        <v>91</v>
      </c>
      <c r="F197" s="11">
        <v>0</v>
      </c>
      <c r="G197" s="11"/>
      <c r="H197" s="16">
        <v>1000</v>
      </c>
      <c r="I197" s="16">
        <f>2000+2000</f>
        <v>4000</v>
      </c>
      <c r="J197" s="101"/>
      <c r="K197" s="101"/>
      <c r="L197" s="17"/>
      <c r="M197" s="17"/>
      <c r="N197" s="17"/>
      <c r="O197" s="101"/>
      <c r="P197" s="16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6"/>
      <c r="AE197" s="16"/>
      <c r="AF197" s="16"/>
      <c r="AG197" s="16"/>
      <c r="AH197" s="17"/>
      <c r="AI197" s="17"/>
      <c r="AJ197" s="17"/>
      <c r="AK197" s="17"/>
      <c r="AL197" s="17"/>
      <c r="AM197" s="18">
        <f t="shared" si="45"/>
        <v>5000</v>
      </c>
      <c r="AN197" s="116">
        <f t="shared" si="46"/>
        <v>0</v>
      </c>
      <c r="AO197" s="194">
        <f>VLOOKUP(C197,'รับ-จ่าย ประจำวัน'!B190:BV820,73,0)</f>
        <v>0</v>
      </c>
    </row>
    <row r="198" spans="1:41" ht="23.25" hidden="1" customHeight="1" x14ac:dyDescent="0.45">
      <c r="A198" s="11"/>
      <c r="B198" s="34"/>
      <c r="C198" s="34">
        <v>1023401142</v>
      </c>
      <c r="D198" s="26" t="s">
        <v>1983</v>
      </c>
      <c r="E198" s="28" t="s">
        <v>91</v>
      </c>
      <c r="F198" s="11">
        <v>0</v>
      </c>
      <c r="G198" s="11"/>
      <c r="H198" s="16"/>
      <c r="I198" s="16"/>
      <c r="J198" s="101"/>
      <c r="K198" s="101"/>
      <c r="L198" s="17"/>
      <c r="M198" s="17"/>
      <c r="N198" s="17"/>
      <c r="O198" s="101"/>
      <c r="P198" s="16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6"/>
      <c r="AE198" s="16"/>
      <c r="AF198" s="16"/>
      <c r="AG198" s="16"/>
      <c r="AH198" s="17"/>
      <c r="AI198" s="17"/>
      <c r="AJ198" s="17"/>
      <c r="AK198" s="17"/>
      <c r="AL198" s="17"/>
      <c r="AM198" s="18">
        <f t="shared" si="45"/>
        <v>0</v>
      </c>
      <c r="AN198" s="116">
        <f t="shared" si="46"/>
        <v>0</v>
      </c>
      <c r="AO198" s="194">
        <f>VLOOKUP(C198,'รับ-จ่าย ประจำวัน'!B191:BV821,73,0)</f>
        <v>0</v>
      </c>
    </row>
    <row r="199" spans="1:41" ht="23.25" hidden="1" customHeight="1" x14ac:dyDescent="0.45">
      <c r="A199" s="11"/>
      <c r="B199" s="34"/>
      <c r="C199" s="34">
        <v>1023401143</v>
      </c>
      <c r="D199" s="26" t="s">
        <v>1987</v>
      </c>
      <c r="E199" s="28" t="s">
        <v>91</v>
      </c>
      <c r="F199" s="11">
        <v>0</v>
      </c>
      <c r="G199" s="11"/>
      <c r="H199" s="16"/>
      <c r="I199" s="16"/>
      <c r="J199" s="101"/>
      <c r="K199" s="101"/>
      <c r="L199" s="17"/>
      <c r="M199" s="17"/>
      <c r="N199" s="17"/>
      <c r="O199" s="101"/>
      <c r="P199" s="16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6"/>
      <c r="AE199" s="16"/>
      <c r="AF199" s="16"/>
      <c r="AG199" s="16"/>
      <c r="AH199" s="17"/>
      <c r="AI199" s="17"/>
      <c r="AJ199" s="17"/>
      <c r="AK199" s="17"/>
      <c r="AL199" s="17"/>
      <c r="AM199" s="18">
        <f t="shared" si="45"/>
        <v>0</v>
      </c>
      <c r="AN199" s="116">
        <f t="shared" si="46"/>
        <v>0</v>
      </c>
      <c r="AO199" s="194">
        <f>VLOOKUP(C199,'รับ-จ่าย ประจำวัน'!B192:BV822,73,0)</f>
        <v>0</v>
      </c>
    </row>
    <row r="200" spans="1:41" ht="23.25" customHeight="1" x14ac:dyDescent="0.45">
      <c r="A200" s="11"/>
      <c r="B200" s="34"/>
      <c r="C200" s="34">
        <v>1024401003</v>
      </c>
      <c r="D200" s="21" t="s">
        <v>2008</v>
      </c>
      <c r="E200" s="28" t="s">
        <v>91</v>
      </c>
      <c r="F200" s="11">
        <v>0</v>
      </c>
      <c r="G200" s="11"/>
      <c r="H200" s="16"/>
      <c r="I200" s="16"/>
      <c r="J200" s="101"/>
      <c r="K200" s="101"/>
      <c r="L200" s="17"/>
      <c r="M200" s="17"/>
      <c r="N200" s="17"/>
      <c r="O200" s="101"/>
      <c r="P200" s="16">
        <v>300</v>
      </c>
      <c r="Q200" s="17"/>
      <c r="R200" s="17"/>
      <c r="S200" s="17">
        <v>600</v>
      </c>
      <c r="T200" s="17"/>
      <c r="U200" s="17"/>
      <c r="V200" s="17"/>
      <c r="W200" s="17"/>
      <c r="X200" s="17"/>
      <c r="Y200" s="17"/>
      <c r="Z200" s="17"/>
      <c r="AA200" s="17"/>
      <c r="AB200" s="17"/>
      <c r="AC200" s="17">
        <v>600</v>
      </c>
      <c r="AD200" s="16"/>
      <c r="AE200" s="16"/>
      <c r="AF200" s="16"/>
      <c r="AG200" s="16"/>
      <c r="AH200" s="17"/>
      <c r="AI200" s="17"/>
      <c r="AJ200" s="17"/>
      <c r="AK200" s="17"/>
      <c r="AL200" s="17"/>
      <c r="AM200" s="18">
        <f t="shared" ref="AM200:AM201" si="47">H200+I200+J200+K200+L200+M200+N200+O200+P200+Q200+R200+S200+T200+U200+V200+W200+X200+Y200+Z200+AA200+AB200+AC200+AD200+AE200+AF200+AG200+AH200+AI200+AJ200+AK200+AL200</f>
        <v>1500</v>
      </c>
      <c r="AN200" s="116">
        <f t="shared" ref="AN200:AN201" si="48">AM200*F200</f>
        <v>0</v>
      </c>
      <c r="AO200" s="194">
        <f>VLOOKUP(C200,'รับ-จ่าย ประจำวัน'!B193:BV823,73,0)</f>
        <v>6000</v>
      </c>
    </row>
    <row r="201" spans="1:41" ht="23.25" customHeight="1" x14ac:dyDescent="0.45">
      <c r="A201" s="11"/>
      <c r="B201" s="34"/>
      <c r="C201" s="34">
        <v>1024401004</v>
      </c>
      <c r="D201" s="21" t="s">
        <v>1988</v>
      </c>
      <c r="E201" s="28" t="s">
        <v>91</v>
      </c>
      <c r="F201" s="11">
        <v>0</v>
      </c>
      <c r="G201" s="11"/>
      <c r="H201" s="16"/>
      <c r="I201" s="16"/>
      <c r="J201" s="101"/>
      <c r="K201" s="101"/>
      <c r="L201" s="17"/>
      <c r="M201" s="17"/>
      <c r="N201" s="17"/>
      <c r="O201" s="101"/>
      <c r="P201" s="16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>
        <f>600+60</f>
        <v>660</v>
      </c>
      <c r="AD201" s="16"/>
      <c r="AE201" s="16"/>
      <c r="AF201" s="16"/>
      <c r="AG201" s="16"/>
      <c r="AH201" s="17"/>
      <c r="AI201" s="17"/>
      <c r="AJ201" s="17"/>
      <c r="AK201" s="17"/>
      <c r="AL201" s="17"/>
      <c r="AM201" s="18">
        <f t="shared" si="47"/>
        <v>660</v>
      </c>
      <c r="AN201" s="116">
        <f t="shared" si="48"/>
        <v>0</v>
      </c>
      <c r="AO201" s="194">
        <f>VLOOKUP(C201,'รับ-จ่าย ประจำวัน'!B194:BV824,73,0)</f>
        <v>6840</v>
      </c>
    </row>
    <row r="202" spans="1:41" ht="23.25" customHeight="1" x14ac:dyDescent="0.45">
      <c r="A202" s="11"/>
      <c r="B202" s="34"/>
      <c r="C202" s="34">
        <v>1023401146</v>
      </c>
      <c r="D202" s="21" t="s">
        <v>2149</v>
      </c>
      <c r="E202" s="28" t="s">
        <v>91</v>
      </c>
      <c r="F202" s="11">
        <v>0</v>
      </c>
      <c r="G202" s="11"/>
      <c r="H202" s="16"/>
      <c r="I202" s="16">
        <v>2000</v>
      </c>
      <c r="J202" s="101"/>
      <c r="K202" s="101"/>
      <c r="L202" s="17"/>
      <c r="M202" s="17"/>
      <c r="N202" s="17"/>
      <c r="O202" s="101">
        <v>2000</v>
      </c>
      <c r="P202" s="16"/>
      <c r="Q202" s="17"/>
      <c r="R202" s="17">
        <v>2000</v>
      </c>
      <c r="S202" s="17"/>
      <c r="T202" s="17"/>
      <c r="U202" s="17"/>
      <c r="V202" s="17">
        <v>2000</v>
      </c>
      <c r="W202" s="17"/>
      <c r="X202" s="17"/>
      <c r="Y202" s="17"/>
      <c r="Z202" s="17">
        <v>2000</v>
      </c>
      <c r="AA202" s="17"/>
      <c r="AB202" s="17"/>
      <c r="AC202" s="17"/>
      <c r="AD202" s="16"/>
      <c r="AE202" s="16"/>
      <c r="AF202" s="16"/>
      <c r="AG202" s="16"/>
      <c r="AH202" s="17"/>
      <c r="AI202" s="17">
        <v>2000</v>
      </c>
      <c r="AJ202" s="17"/>
      <c r="AK202" s="17"/>
      <c r="AL202" s="17"/>
      <c r="AM202" s="18">
        <f t="shared" ref="AM202:AM204" si="49">H202+I202+J202+K202+L202+M202+N202+O202+P202+Q202+R202+S202+T202+U202+V202+W202+X202+Y202+Z202+AA202+AB202+AC202+AD202+AE202+AF202+AG202+AH202+AI202+AJ202+AK202+AL202</f>
        <v>12000</v>
      </c>
      <c r="AN202" s="116">
        <f t="shared" ref="AN202:AN204" si="50">AM202*F202</f>
        <v>0</v>
      </c>
      <c r="AO202" s="194">
        <f>VLOOKUP(C202,'รับ-จ่าย ประจำวัน'!B195:BV825,73,0)</f>
        <v>4000</v>
      </c>
    </row>
    <row r="203" spans="1:41" ht="23.25" customHeight="1" x14ac:dyDescent="0.45">
      <c r="A203" s="11"/>
      <c r="B203" s="34"/>
      <c r="C203" s="34">
        <v>1023401147</v>
      </c>
      <c r="D203" s="21" t="s">
        <v>2035</v>
      </c>
      <c r="E203" s="28" t="s">
        <v>91</v>
      </c>
      <c r="F203" s="11">
        <v>0</v>
      </c>
      <c r="G203" s="11"/>
      <c r="H203" s="16">
        <v>5000</v>
      </c>
      <c r="I203" s="16">
        <v>5000</v>
      </c>
      <c r="J203" s="101"/>
      <c r="K203" s="101">
        <v>5000</v>
      </c>
      <c r="L203" s="17">
        <v>5000</v>
      </c>
      <c r="M203" s="17"/>
      <c r="N203" s="17"/>
      <c r="O203" s="101"/>
      <c r="P203" s="16"/>
      <c r="Q203" s="17">
        <f>5000+5000</f>
        <v>10000</v>
      </c>
      <c r="R203" s="17">
        <f>5000+5000</f>
        <v>10000</v>
      </c>
      <c r="S203" s="17">
        <f>5000+5000</f>
        <v>10000</v>
      </c>
      <c r="T203" s="17"/>
      <c r="U203" s="17">
        <v>5000</v>
      </c>
      <c r="V203" s="17"/>
      <c r="W203" s="17">
        <v>5000</v>
      </c>
      <c r="X203" s="17"/>
      <c r="Y203" s="17">
        <v>5000</v>
      </c>
      <c r="Z203" s="17">
        <v>5000</v>
      </c>
      <c r="AA203" s="17"/>
      <c r="AB203" s="17">
        <v>5000</v>
      </c>
      <c r="AC203" s="17">
        <v>5000</v>
      </c>
      <c r="AD203" s="16">
        <v>5000</v>
      </c>
      <c r="AE203" s="16">
        <v>5000</v>
      </c>
      <c r="AF203" s="16">
        <v>5000</v>
      </c>
      <c r="AG203" s="16">
        <v>5000</v>
      </c>
      <c r="AH203" s="17"/>
      <c r="AI203" s="17">
        <v>5000</v>
      </c>
      <c r="AJ203" s="17">
        <v>5000</v>
      </c>
      <c r="AK203" s="17">
        <f>5000+5000</f>
        <v>10000</v>
      </c>
      <c r="AL203" s="17"/>
      <c r="AM203" s="18">
        <f t="shared" si="49"/>
        <v>120000</v>
      </c>
      <c r="AN203" s="116">
        <f t="shared" si="50"/>
        <v>0</v>
      </c>
      <c r="AO203" s="194">
        <f>VLOOKUP(C203,'รับ-จ่าย ประจำวัน'!B196:BV826,73,0)</f>
        <v>65000</v>
      </c>
    </row>
    <row r="204" spans="1:41" ht="23.25" customHeight="1" x14ac:dyDescent="0.45">
      <c r="A204" s="11"/>
      <c r="B204" s="34"/>
      <c r="C204" s="34">
        <v>1023401148</v>
      </c>
      <c r="D204" s="21" t="s">
        <v>2036</v>
      </c>
      <c r="E204" s="28" t="s">
        <v>91</v>
      </c>
      <c r="F204" s="11">
        <v>0</v>
      </c>
      <c r="G204" s="11"/>
      <c r="H204" s="16">
        <v>5000</v>
      </c>
      <c r="I204" s="16">
        <v>5000</v>
      </c>
      <c r="J204" s="101"/>
      <c r="K204" s="101">
        <v>5000</v>
      </c>
      <c r="L204" s="17">
        <f>5000+5000</f>
        <v>10000</v>
      </c>
      <c r="M204" s="17"/>
      <c r="N204" s="17">
        <v>5000</v>
      </c>
      <c r="O204" s="101">
        <v>5000</v>
      </c>
      <c r="P204" s="16">
        <v>5000</v>
      </c>
      <c r="Q204" s="17">
        <v>5000</v>
      </c>
      <c r="R204" s="17">
        <v>5000</v>
      </c>
      <c r="S204" s="17"/>
      <c r="T204" s="17"/>
      <c r="U204" s="17">
        <v>10000</v>
      </c>
      <c r="V204" s="17">
        <v>10000</v>
      </c>
      <c r="W204" s="17">
        <v>5000</v>
      </c>
      <c r="X204" s="17"/>
      <c r="Y204" s="17">
        <v>5000</v>
      </c>
      <c r="Z204" s="17">
        <v>5000</v>
      </c>
      <c r="AA204" s="17"/>
      <c r="AB204" s="17">
        <v>5000</v>
      </c>
      <c r="AC204" s="17">
        <v>10000</v>
      </c>
      <c r="AD204" s="16">
        <v>5000</v>
      </c>
      <c r="AE204" s="16">
        <v>5000</v>
      </c>
      <c r="AF204" s="16">
        <v>5000</v>
      </c>
      <c r="AG204" s="16">
        <v>5000</v>
      </c>
      <c r="AH204" s="17"/>
      <c r="AI204" s="17">
        <v>5000</v>
      </c>
      <c r="AJ204" s="17">
        <f>10000+5000</f>
        <v>15000</v>
      </c>
      <c r="AK204" s="17">
        <f>5000+5000</f>
        <v>10000</v>
      </c>
      <c r="AL204" s="17"/>
      <c r="AM204" s="18">
        <f t="shared" si="49"/>
        <v>150000</v>
      </c>
      <c r="AN204" s="116">
        <f t="shared" si="50"/>
        <v>0</v>
      </c>
      <c r="AO204" s="194">
        <f>VLOOKUP(C204,'รับ-จ่าย ประจำวัน'!B197:BV827,73,0)</f>
        <v>135000</v>
      </c>
    </row>
    <row r="205" spans="1:41" ht="23.25" customHeight="1" x14ac:dyDescent="0.45">
      <c r="A205" s="11"/>
      <c r="B205" s="34"/>
      <c r="C205" s="34">
        <v>1024601001</v>
      </c>
      <c r="D205" s="10" t="s">
        <v>2037</v>
      </c>
      <c r="E205" s="28" t="s">
        <v>91</v>
      </c>
      <c r="F205" s="11">
        <v>0</v>
      </c>
      <c r="G205" s="11"/>
      <c r="H205" s="16"/>
      <c r="I205" s="16">
        <v>2000</v>
      </c>
      <c r="J205" s="101"/>
      <c r="K205" s="101"/>
      <c r="L205" s="17"/>
      <c r="M205" s="17"/>
      <c r="N205" s="17"/>
      <c r="O205" s="101"/>
      <c r="P205" s="16"/>
      <c r="Q205" s="17"/>
      <c r="R205" s="17"/>
      <c r="S205" s="17"/>
      <c r="T205" s="17"/>
      <c r="U205" s="17"/>
      <c r="V205" s="17"/>
      <c r="W205" s="17">
        <v>2000</v>
      </c>
      <c r="X205" s="17"/>
      <c r="Y205" s="17"/>
      <c r="Z205" s="17"/>
      <c r="AA205" s="17"/>
      <c r="AB205" s="17"/>
      <c r="AC205" s="17">
        <v>2000</v>
      </c>
      <c r="AD205" s="16"/>
      <c r="AE205" s="16"/>
      <c r="AF205" s="16"/>
      <c r="AG205" s="16"/>
      <c r="AH205" s="17"/>
      <c r="AI205" s="17"/>
      <c r="AJ205" s="17"/>
      <c r="AK205" s="17">
        <v>2000</v>
      </c>
      <c r="AL205" s="17"/>
      <c r="AM205" s="18">
        <f t="shared" si="45"/>
        <v>8000</v>
      </c>
      <c r="AN205" s="116">
        <f t="shared" si="46"/>
        <v>0</v>
      </c>
      <c r="AO205" s="194">
        <f>VLOOKUP(C205,'รับ-จ่าย ประจำวัน'!B198:BV828,73,0)</f>
        <v>17000</v>
      </c>
    </row>
    <row r="206" spans="1:41" ht="23.25" customHeight="1" x14ac:dyDescent="0.45">
      <c r="A206" s="11"/>
      <c r="B206" s="34"/>
      <c r="C206" s="34">
        <v>1024601002</v>
      </c>
      <c r="D206" s="10" t="s">
        <v>2038</v>
      </c>
      <c r="E206" s="28" t="s">
        <v>91</v>
      </c>
      <c r="F206" s="11">
        <v>0</v>
      </c>
      <c r="G206" s="11"/>
      <c r="H206" s="16"/>
      <c r="I206" s="16"/>
      <c r="J206" s="101"/>
      <c r="K206" s="101">
        <v>2000</v>
      </c>
      <c r="L206" s="17"/>
      <c r="M206" s="17"/>
      <c r="N206" s="17"/>
      <c r="O206" s="101"/>
      <c r="P206" s="16"/>
      <c r="Q206" s="17"/>
      <c r="R206" s="17"/>
      <c r="S206" s="17"/>
      <c r="T206" s="17"/>
      <c r="U206" s="17"/>
      <c r="V206" s="17"/>
      <c r="W206" s="17">
        <v>2000</v>
      </c>
      <c r="X206" s="17"/>
      <c r="Y206" s="17"/>
      <c r="Z206" s="17"/>
      <c r="AA206" s="17"/>
      <c r="AB206" s="17"/>
      <c r="AC206" s="17">
        <v>2000</v>
      </c>
      <c r="AD206" s="16"/>
      <c r="AE206" s="16"/>
      <c r="AF206" s="16"/>
      <c r="AG206" s="16"/>
      <c r="AH206" s="17"/>
      <c r="AI206" s="17"/>
      <c r="AJ206" s="17"/>
      <c r="AK206" s="17"/>
      <c r="AL206" s="17"/>
      <c r="AM206" s="18">
        <f t="shared" si="45"/>
        <v>6000</v>
      </c>
      <c r="AN206" s="116">
        <f t="shared" si="46"/>
        <v>0</v>
      </c>
      <c r="AO206" s="194">
        <f>VLOOKUP(C206,'รับ-จ่าย ประจำวัน'!B199:BV829,73,0)</f>
        <v>19000</v>
      </c>
    </row>
    <row r="207" spans="1:41" ht="23.25" customHeight="1" x14ac:dyDescent="0.45">
      <c r="A207" s="11"/>
      <c r="B207" s="34"/>
      <c r="C207" s="34">
        <v>1023401140</v>
      </c>
      <c r="D207" s="21" t="s">
        <v>1981</v>
      </c>
      <c r="E207" s="28" t="s">
        <v>91</v>
      </c>
      <c r="F207" s="11">
        <v>0</v>
      </c>
      <c r="G207" s="11"/>
      <c r="H207" s="16">
        <v>600</v>
      </c>
      <c r="I207" s="16">
        <v>1200</v>
      </c>
      <c r="J207" s="101"/>
      <c r="K207" s="101">
        <v>1800</v>
      </c>
      <c r="L207" s="17">
        <v>2400</v>
      </c>
      <c r="M207" s="17"/>
      <c r="N207" s="17">
        <v>3000</v>
      </c>
      <c r="O207" s="101">
        <v>1800</v>
      </c>
      <c r="P207" s="16">
        <v>1200</v>
      </c>
      <c r="Q207" s="17">
        <v>1200</v>
      </c>
      <c r="R207" s="17">
        <v>1200</v>
      </c>
      <c r="S207" s="17">
        <v>600</v>
      </c>
      <c r="T207" s="17"/>
      <c r="U207" s="17">
        <f>600+1800</f>
        <v>2400</v>
      </c>
      <c r="V207" s="17"/>
      <c r="W207" s="17"/>
      <c r="X207" s="17"/>
      <c r="Y207" s="17"/>
      <c r="Z207" s="17"/>
      <c r="AA207" s="17"/>
      <c r="AB207" s="17"/>
      <c r="AC207" s="17"/>
      <c r="AD207" s="16"/>
      <c r="AE207" s="16">
        <v>4000</v>
      </c>
      <c r="AF207" s="16">
        <v>2000</v>
      </c>
      <c r="AG207" s="16"/>
      <c r="AH207" s="17"/>
      <c r="AI207" s="17">
        <v>2000</v>
      </c>
      <c r="AJ207" s="17">
        <v>2000</v>
      </c>
      <c r="AK207" s="17"/>
      <c r="AL207" s="17"/>
      <c r="AM207" s="18">
        <f t="shared" ref="AM207:AM223" si="51">H207+I207+J207+K207+L207+M207+N207+O207+P207+Q207+R207+S207+T207+U207+V207+W207+X207+Y207+Z207+AA207+AB207+AC207+AD207+AE207+AF207+AG207+AH207+AI207+AJ207+AK207+AL207</f>
        <v>27400</v>
      </c>
      <c r="AN207" s="116">
        <f t="shared" ref="AN207:AN223" si="52">AM207*F207</f>
        <v>0</v>
      </c>
      <c r="AO207" s="194">
        <f>VLOOKUP(C207,'รับ-จ่าย ประจำวัน'!B200:BV830,73,0)</f>
        <v>0</v>
      </c>
    </row>
    <row r="208" spans="1:41" ht="23.25" customHeight="1" x14ac:dyDescent="0.45">
      <c r="A208" s="11"/>
      <c r="B208" s="34"/>
      <c r="C208" s="34">
        <v>1023401149</v>
      </c>
      <c r="D208" s="21" t="s">
        <v>2122</v>
      </c>
      <c r="E208" s="28" t="s">
        <v>91</v>
      </c>
      <c r="F208" s="11">
        <v>0</v>
      </c>
      <c r="G208" s="11"/>
      <c r="H208" s="16"/>
      <c r="I208" s="16"/>
      <c r="J208" s="101"/>
      <c r="K208" s="101">
        <v>3000</v>
      </c>
      <c r="L208" s="17">
        <f>3000+3000</f>
        <v>6000</v>
      </c>
      <c r="M208" s="17"/>
      <c r="N208" s="17"/>
      <c r="O208" s="101"/>
      <c r="P208" s="16"/>
      <c r="Q208" s="17"/>
      <c r="R208" s="17"/>
      <c r="S208" s="17"/>
      <c r="T208" s="17"/>
      <c r="U208" s="17"/>
      <c r="V208" s="17"/>
      <c r="W208" s="17">
        <f>1000+2000</f>
        <v>3000</v>
      </c>
      <c r="X208" s="17"/>
      <c r="Y208" s="17"/>
      <c r="Z208" s="17"/>
      <c r="AA208" s="17"/>
      <c r="AB208" s="17"/>
      <c r="AC208" s="17"/>
      <c r="AD208" s="16"/>
      <c r="AE208" s="16"/>
      <c r="AF208" s="16"/>
      <c r="AG208" s="16"/>
      <c r="AH208" s="17"/>
      <c r="AI208" s="17"/>
      <c r="AJ208" s="17"/>
      <c r="AK208" s="17"/>
      <c r="AL208" s="17"/>
      <c r="AM208" s="18">
        <f t="shared" si="51"/>
        <v>12000</v>
      </c>
      <c r="AN208" s="116">
        <f t="shared" si="52"/>
        <v>0</v>
      </c>
      <c r="AO208" s="194">
        <f>VLOOKUP(C208,'รับ-จ่าย ประจำวัน'!B201:BV831,73,0)</f>
        <v>15000</v>
      </c>
    </row>
    <row r="209" spans="1:41" ht="23.25" customHeight="1" x14ac:dyDescent="0.45">
      <c r="A209" s="11"/>
      <c r="B209" s="34"/>
      <c r="C209" s="34">
        <v>1023401150</v>
      </c>
      <c r="D209" s="21" t="s">
        <v>2121</v>
      </c>
      <c r="E209" s="28" t="s">
        <v>91</v>
      </c>
      <c r="F209" s="11">
        <v>0</v>
      </c>
      <c r="G209" s="11"/>
      <c r="H209" s="16">
        <v>3000</v>
      </c>
      <c r="I209" s="16">
        <v>3000</v>
      </c>
      <c r="J209" s="101"/>
      <c r="K209" s="101"/>
      <c r="L209" s="17"/>
      <c r="M209" s="17"/>
      <c r="N209" s="17"/>
      <c r="O209" s="101">
        <v>3000</v>
      </c>
      <c r="P209" s="16">
        <v>3000</v>
      </c>
      <c r="Q209" s="17"/>
      <c r="R209" s="17"/>
      <c r="S209" s="17">
        <v>3000</v>
      </c>
      <c r="T209" s="17"/>
      <c r="U209" s="17">
        <v>3000</v>
      </c>
      <c r="V209" s="17"/>
      <c r="W209" s="17">
        <f>1000+2000</f>
        <v>3000</v>
      </c>
      <c r="X209" s="17"/>
      <c r="Y209" s="17">
        <v>3000</v>
      </c>
      <c r="Z209" s="17"/>
      <c r="AA209" s="17"/>
      <c r="AB209" s="17"/>
      <c r="AC209" s="17">
        <v>3000</v>
      </c>
      <c r="AD209" s="16"/>
      <c r="AE209" s="16">
        <f>2000+2000</f>
        <v>4000</v>
      </c>
      <c r="AF209" s="16"/>
      <c r="AG209" s="16">
        <v>2000</v>
      </c>
      <c r="AH209" s="17"/>
      <c r="AI209" s="17">
        <v>3000</v>
      </c>
      <c r="AJ209" s="17"/>
      <c r="AK209" s="17"/>
      <c r="AL209" s="17"/>
      <c r="AM209" s="18">
        <f t="shared" si="51"/>
        <v>36000</v>
      </c>
      <c r="AN209" s="116">
        <f t="shared" si="52"/>
        <v>0</v>
      </c>
      <c r="AO209" s="194">
        <f>VLOOKUP(C209,'รับ-จ่าย ประจำวัน'!B202:BV832,73,0)</f>
        <v>55000</v>
      </c>
    </row>
    <row r="210" spans="1:41" ht="23.25" customHeight="1" x14ac:dyDescent="0.45">
      <c r="A210" s="11"/>
      <c r="B210" s="34"/>
      <c r="C210" s="34">
        <v>1023401145</v>
      </c>
      <c r="D210" s="21" t="s">
        <v>2034</v>
      </c>
      <c r="E210" s="28" t="s">
        <v>91</v>
      </c>
      <c r="F210" s="11">
        <v>0</v>
      </c>
      <c r="G210" s="11"/>
      <c r="H210" s="16">
        <f>1000+2000</f>
        <v>3000</v>
      </c>
      <c r="I210" s="16">
        <v>1000</v>
      </c>
      <c r="J210" s="101"/>
      <c r="K210" s="101">
        <v>1000</v>
      </c>
      <c r="L210" s="17">
        <v>1000</v>
      </c>
      <c r="M210" s="17"/>
      <c r="N210" s="17">
        <v>2000</v>
      </c>
      <c r="O210" s="101">
        <v>2000</v>
      </c>
      <c r="P210" s="16"/>
      <c r="Q210" s="17">
        <f>1000+1000</f>
        <v>2000</v>
      </c>
      <c r="R210" s="17">
        <v>1000</v>
      </c>
      <c r="S210" s="17"/>
      <c r="T210" s="17"/>
      <c r="U210" s="17">
        <f>2000+1000</f>
        <v>3000</v>
      </c>
      <c r="V210" s="17"/>
      <c r="W210" s="17"/>
      <c r="X210" s="17"/>
      <c r="Y210" s="17"/>
      <c r="Z210" s="17"/>
      <c r="AA210" s="17"/>
      <c r="AB210" s="17"/>
      <c r="AC210" s="17"/>
      <c r="AD210" s="16"/>
      <c r="AE210" s="16"/>
      <c r="AF210" s="16"/>
      <c r="AG210" s="16"/>
      <c r="AH210" s="17"/>
      <c r="AI210" s="17"/>
      <c r="AJ210" s="17"/>
      <c r="AK210" s="17"/>
      <c r="AL210" s="17"/>
      <c r="AM210" s="18">
        <f t="shared" ref="AM210:AM222" si="53">H210+I210+J210+K210+L210+M210+N210+O210+P210+Q210+R210+S210+T210+U210+V210+W210+X210+Y210+Z210+AA210+AB210+AC210+AD210+AE210+AF210+AG210+AH210+AI210+AJ210+AK210+AL210</f>
        <v>16000</v>
      </c>
      <c r="AN210" s="116">
        <f t="shared" ref="AN210:AN222" si="54">AM210*F210</f>
        <v>0</v>
      </c>
      <c r="AO210" s="194">
        <f>VLOOKUP(C210,'รับ-จ่าย ประจำวัน'!B203:BV833,73,0)</f>
        <v>0</v>
      </c>
    </row>
    <row r="211" spans="1:41" ht="23.25" customHeight="1" x14ac:dyDescent="0.45">
      <c r="A211" s="11"/>
      <c r="B211" s="34"/>
      <c r="C211" s="34">
        <v>1023401151</v>
      </c>
      <c r="D211" s="21" t="s">
        <v>2054</v>
      </c>
      <c r="E211" s="28" t="s">
        <v>91</v>
      </c>
      <c r="F211" s="11">
        <v>0</v>
      </c>
      <c r="G211" s="11"/>
      <c r="H211" s="16"/>
      <c r="I211" s="16">
        <v>2000</v>
      </c>
      <c r="J211" s="101"/>
      <c r="K211" s="101"/>
      <c r="L211" s="17">
        <v>2000</v>
      </c>
      <c r="M211" s="17"/>
      <c r="N211" s="17">
        <v>2000</v>
      </c>
      <c r="O211" s="101">
        <v>2000</v>
      </c>
      <c r="P211" s="16"/>
      <c r="Q211" s="17"/>
      <c r="R211" s="17"/>
      <c r="S211" s="17"/>
      <c r="T211" s="17"/>
      <c r="U211" s="17"/>
      <c r="V211" s="17"/>
      <c r="W211" s="17"/>
      <c r="X211" s="17"/>
      <c r="Y211" s="17">
        <v>2000</v>
      </c>
      <c r="Z211" s="17"/>
      <c r="AA211" s="17"/>
      <c r="AB211" s="17"/>
      <c r="AC211" s="17"/>
      <c r="AD211" s="16"/>
      <c r="AE211" s="16"/>
      <c r="AF211" s="16"/>
      <c r="AG211" s="16"/>
      <c r="AH211" s="17"/>
      <c r="AI211" s="17"/>
      <c r="AJ211" s="17"/>
      <c r="AK211" s="17"/>
      <c r="AL211" s="17"/>
      <c r="AM211" s="18">
        <f t="shared" si="53"/>
        <v>10000</v>
      </c>
      <c r="AN211" s="116">
        <f t="shared" si="54"/>
        <v>0</v>
      </c>
      <c r="AO211" s="194">
        <f>VLOOKUP(C211,'รับ-จ่าย ประจำวัน'!B204:BV834,73,0)</f>
        <v>2000</v>
      </c>
    </row>
    <row r="212" spans="1:41" ht="23.25" customHeight="1" x14ac:dyDescent="0.45">
      <c r="A212" s="11"/>
      <c r="B212" s="34"/>
      <c r="C212" s="34">
        <v>1023401144</v>
      </c>
      <c r="D212" s="21" t="s">
        <v>2033</v>
      </c>
      <c r="E212" s="28" t="s">
        <v>91</v>
      </c>
      <c r="F212" s="11">
        <v>0</v>
      </c>
      <c r="G212" s="11"/>
      <c r="H212" s="16"/>
      <c r="I212" s="16"/>
      <c r="J212" s="101"/>
      <c r="K212" s="101"/>
      <c r="L212" s="17"/>
      <c r="M212" s="17"/>
      <c r="N212" s="17"/>
      <c r="O212" s="101">
        <f>2000+1000+1000</f>
        <v>4000</v>
      </c>
      <c r="P212" s="16">
        <v>1000</v>
      </c>
      <c r="Q212" s="17">
        <v>1000</v>
      </c>
      <c r="R212" s="17">
        <v>1000</v>
      </c>
      <c r="S212" s="17">
        <v>1000</v>
      </c>
      <c r="T212" s="17"/>
      <c r="U212" s="17"/>
      <c r="V212" s="17"/>
      <c r="W212" s="17">
        <v>1000</v>
      </c>
      <c r="X212" s="17"/>
      <c r="Y212" s="17">
        <v>1000</v>
      </c>
      <c r="Z212" s="17"/>
      <c r="AA212" s="17"/>
      <c r="AB212" s="17"/>
      <c r="AC212" s="17"/>
      <c r="AD212" s="16"/>
      <c r="AE212" s="16"/>
      <c r="AF212" s="16"/>
      <c r="AG212" s="16"/>
      <c r="AH212" s="17"/>
      <c r="AI212" s="17"/>
      <c r="AJ212" s="17"/>
      <c r="AK212" s="17"/>
      <c r="AL212" s="17"/>
      <c r="AM212" s="18">
        <f t="shared" ref="AM212:AM214" si="55">H212+I212+J212+K212+L212+M212+N212+O212+P212+Q212+R212+S212+T212+U212+V212+W212+X212+Y212+Z212+AA212+AB212+AC212+AD212+AE212+AF212+AG212+AH212+AI212+AJ212+AK212+AL212</f>
        <v>10000</v>
      </c>
      <c r="AN212" s="116">
        <f t="shared" ref="AN212:AN214" si="56">AM212*F212</f>
        <v>0</v>
      </c>
      <c r="AO212" s="194">
        <f>VLOOKUP(C212,'รับ-จ่าย ประจำวัน'!B205:BV835,73,0)</f>
        <v>10000</v>
      </c>
    </row>
    <row r="213" spans="1:41" x14ac:dyDescent="0.45">
      <c r="A213" s="11"/>
      <c r="B213" s="34"/>
      <c r="C213" s="34">
        <v>1023401152</v>
      </c>
      <c r="D213" s="21" t="s">
        <v>2055</v>
      </c>
      <c r="E213" s="28" t="s">
        <v>91</v>
      </c>
      <c r="F213" s="11">
        <v>0</v>
      </c>
      <c r="G213" s="11"/>
      <c r="H213" s="16"/>
      <c r="I213" s="16"/>
      <c r="J213" s="101"/>
      <c r="K213" s="101"/>
      <c r="L213" s="17"/>
      <c r="M213" s="17"/>
      <c r="N213" s="17"/>
      <c r="O213" s="101"/>
      <c r="P213" s="16"/>
      <c r="Q213" s="17"/>
      <c r="R213" s="17"/>
      <c r="S213" s="17"/>
      <c r="T213" s="17"/>
      <c r="U213" s="17"/>
      <c r="V213" s="17"/>
      <c r="W213" s="17">
        <v>1000</v>
      </c>
      <c r="X213" s="17"/>
      <c r="Y213" s="17">
        <f>1000+2000</f>
        <v>3000</v>
      </c>
      <c r="Z213" s="17">
        <f>1000+2000</f>
        <v>3000</v>
      </c>
      <c r="AA213" s="17"/>
      <c r="AB213" s="17">
        <v>2000</v>
      </c>
      <c r="AC213" s="17"/>
      <c r="AD213" s="16"/>
      <c r="AE213" s="16"/>
      <c r="AF213" s="16"/>
      <c r="AG213" s="16"/>
      <c r="AH213" s="17"/>
      <c r="AI213" s="17"/>
      <c r="AJ213" s="17"/>
      <c r="AK213" s="17"/>
      <c r="AL213" s="17"/>
      <c r="AM213" s="18">
        <f t="shared" si="55"/>
        <v>9000</v>
      </c>
      <c r="AN213" s="116">
        <f t="shared" si="56"/>
        <v>0</v>
      </c>
      <c r="AO213" s="194">
        <f>VLOOKUP(C213,'รับ-จ่าย ประจำวัน'!B206:BV836,73,0)</f>
        <v>1000</v>
      </c>
    </row>
    <row r="214" spans="1:41" hidden="1" x14ac:dyDescent="0.45">
      <c r="A214" s="11"/>
      <c r="B214" s="34" t="s">
        <v>727</v>
      </c>
      <c r="C214" s="34">
        <v>1023101014</v>
      </c>
      <c r="D214" s="10" t="s">
        <v>728</v>
      </c>
      <c r="E214" s="28" t="s">
        <v>91</v>
      </c>
      <c r="F214" s="11">
        <v>0</v>
      </c>
      <c r="G214" s="11"/>
      <c r="H214" s="16"/>
      <c r="I214" s="16"/>
      <c r="J214" s="101"/>
      <c r="K214" s="101"/>
      <c r="L214" s="17"/>
      <c r="M214" s="17"/>
      <c r="N214" s="17"/>
      <c r="O214" s="101"/>
      <c r="P214" s="16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6"/>
      <c r="AE214" s="16"/>
      <c r="AF214" s="16"/>
      <c r="AG214" s="16"/>
      <c r="AH214" s="17"/>
      <c r="AI214" s="17"/>
      <c r="AJ214" s="17"/>
      <c r="AK214" s="17"/>
      <c r="AL214" s="17"/>
      <c r="AM214" s="18">
        <f t="shared" si="55"/>
        <v>0</v>
      </c>
      <c r="AN214" s="116">
        <f t="shared" si="56"/>
        <v>0</v>
      </c>
      <c r="AO214" s="194" t="e">
        <f>VLOOKUP(C214,'รับ-จ่าย ประจำวัน'!B207:BV837,73,0)</f>
        <v>#N/A</v>
      </c>
    </row>
    <row r="215" spans="1:41" x14ac:dyDescent="0.45">
      <c r="A215" s="11"/>
      <c r="B215" s="34"/>
      <c r="C215" s="34">
        <v>1023301033</v>
      </c>
      <c r="D215" s="154" t="s">
        <v>2124</v>
      </c>
      <c r="E215" s="28" t="s">
        <v>91</v>
      </c>
      <c r="F215" s="11">
        <v>0</v>
      </c>
      <c r="G215" s="11"/>
      <c r="H215" s="16"/>
      <c r="I215" s="16"/>
      <c r="J215" s="101"/>
      <c r="K215" s="101"/>
      <c r="L215" s="17"/>
      <c r="M215" s="17"/>
      <c r="N215" s="17"/>
      <c r="O215" s="101"/>
      <c r="P215" s="16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>
        <v>6000</v>
      </c>
      <c r="AC215" s="17">
        <v>3000</v>
      </c>
      <c r="AD215" s="16"/>
      <c r="AE215" s="16"/>
      <c r="AF215" s="16"/>
      <c r="AG215" s="16"/>
      <c r="AH215" s="17"/>
      <c r="AI215" s="17"/>
      <c r="AJ215" s="17"/>
      <c r="AK215" s="17"/>
      <c r="AL215" s="17"/>
      <c r="AM215" s="18">
        <f t="shared" si="53"/>
        <v>9000</v>
      </c>
      <c r="AN215" s="116">
        <f t="shared" si="54"/>
        <v>0</v>
      </c>
      <c r="AO215" s="194">
        <f>VLOOKUP(C215,'รับ-จ่าย ประจำวัน'!B208:BV838,73,0)</f>
        <v>1000</v>
      </c>
    </row>
    <row r="216" spans="1:41" x14ac:dyDescent="0.45">
      <c r="A216" s="11"/>
      <c r="B216" s="34"/>
      <c r="C216" s="34">
        <v>1023401154</v>
      </c>
      <c r="D216" s="21" t="s">
        <v>2125</v>
      </c>
      <c r="E216" s="28" t="s">
        <v>91</v>
      </c>
      <c r="F216" s="11">
        <v>0</v>
      </c>
      <c r="G216" s="11"/>
      <c r="H216" s="16"/>
      <c r="I216" s="16"/>
      <c r="J216" s="101"/>
      <c r="K216" s="101"/>
      <c r="L216" s="17"/>
      <c r="M216" s="17"/>
      <c r="N216" s="17"/>
      <c r="O216" s="101"/>
      <c r="P216" s="16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6">
        <v>4000</v>
      </c>
      <c r="AE216" s="16">
        <f>3000+3000</f>
        <v>6000</v>
      </c>
      <c r="AF216" s="16">
        <f>3000+3000</f>
        <v>6000</v>
      </c>
      <c r="AG216" s="16">
        <v>3000</v>
      </c>
      <c r="AH216" s="17"/>
      <c r="AI216" s="17">
        <f>3000+3000</f>
        <v>6000</v>
      </c>
      <c r="AJ216" s="17">
        <v>9000</v>
      </c>
      <c r="AK216" s="17"/>
      <c r="AL216" s="17"/>
      <c r="AM216" s="18">
        <f t="shared" ref="AM216:AM220" si="57">H216+I216+J216+K216+L216+M216+N216+O216+P216+Q216+R216+S216+T216+U216+V216+W216+X216+Y216+Z216+AA216+AB216+AC216+AD216+AE216+AF216+AG216+AH216+AI216+AJ216+AK216+AL216</f>
        <v>34000</v>
      </c>
      <c r="AN216" s="116">
        <f t="shared" ref="AN216:AN220" si="58">AM216*F216</f>
        <v>0</v>
      </c>
      <c r="AO216" s="194">
        <f>VLOOKUP(C216,'รับ-จ่าย ประจำวัน'!B203:BV833,73,0)</f>
        <v>102000</v>
      </c>
    </row>
    <row r="217" spans="1:41" x14ac:dyDescent="0.45">
      <c r="A217" s="11"/>
      <c r="B217" s="34"/>
      <c r="C217" s="34">
        <v>1023401155</v>
      </c>
      <c r="D217" s="21" t="s">
        <v>2126</v>
      </c>
      <c r="E217" s="28" t="s">
        <v>91</v>
      </c>
      <c r="F217" s="11">
        <v>0</v>
      </c>
      <c r="G217" s="11"/>
      <c r="H217" s="16"/>
      <c r="I217" s="16"/>
      <c r="J217" s="101"/>
      <c r="K217" s="101"/>
      <c r="L217" s="17"/>
      <c r="M217" s="17"/>
      <c r="N217" s="17"/>
      <c r="O217" s="101"/>
      <c r="P217" s="16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6">
        <v>4000</v>
      </c>
      <c r="AE217" s="16"/>
      <c r="AF217" s="16">
        <f>4000+5000</f>
        <v>9000</v>
      </c>
      <c r="AG217" s="16">
        <v>3000</v>
      </c>
      <c r="AH217" s="17"/>
      <c r="AI217" s="17">
        <v>2000</v>
      </c>
      <c r="AJ217" s="17">
        <f>4000+2000</f>
        <v>6000</v>
      </c>
      <c r="AK217" s="17"/>
      <c r="AL217" s="17"/>
      <c r="AM217" s="18">
        <f t="shared" si="57"/>
        <v>24000</v>
      </c>
      <c r="AN217" s="116">
        <f t="shared" si="58"/>
        <v>0</v>
      </c>
    </row>
    <row r="218" spans="1:41" x14ac:dyDescent="0.45">
      <c r="A218" s="11"/>
      <c r="B218" s="34"/>
      <c r="C218" s="34">
        <v>1022301005</v>
      </c>
      <c r="D218" s="21" t="s">
        <v>2041</v>
      </c>
      <c r="E218" s="28" t="s">
        <v>61</v>
      </c>
      <c r="F218" s="11"/>
      <c r="G218" s="11"/>
      <c r="H218" s="16"/>
      <c r="I218" s="16"/>
      <c r="J218" s="101"/>
      <c r="K218" s="101"/>
      <c r="L218" s="17"/>
      <c r="M218" s="17"/>
      <c r="N218" s="17"/>
      <c r="O218" s="101"/>
      <c r="P218" s="16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6"/>
      <c r="AE218" s="16"/>
      <c r="AF218" s="16"/>
      <c r="AG218" s="16"/>
      <c r="AH218" s="17"/>
      <c r="AI218" s="17">
        <v>4100</v>
      </c>
      <c r="AJ218" s="17"/>
      <c r="AK218" s="17"/>
      <c r="AL218" s="17"/>
      <c r="AM218" s="18">
        <f t="shared" si="57"/>
        <v>4100</v>
      </c>
      <c r="AN218" s="116"/>
    </row>
    <row r="219" spans="1:41" hidden="1" x14ac:dyDescent="0.45">
      <c r="A219" s="11"/>
      <c r="B219" s="34"/>
      <c r="C219" s="34"/>
      <c r="D219" s="10"/>
      <c r="E219" s="28"/>
      <c r="F219" s="11">
        <v>0</v>
      </c>
      <c r="G219" s="11"/>
      <c r="H219" s="16"/>
      <c r="I219" s="16"/>
      <c r="J219" s="101"/>
      <c r="K219" s="101"/>
      <c r="L219" s="17"/>
      <c r="M219" s="17"/>
      <c r="N219" s="17"/>
      <c r="O219" s="101"/>
      <c r="P219" s="16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6"/>
      <c r="AE219" s="16"/>
      <c r="AF219" s="16"/>
      <c r="AG219" s="16"/>
      <c r="AH219" s="17"/>
      <c r="AI219" s="17"/>
      <c r="AJ219" s="17"/>
      <c r="AK219" s="17"/>
      <c r="AL219" s="17"/>
      <c r="AM219" s="18">
        <f t="shared" si="57"/>
        <v>0</v>
      </c>
      <c r="AN219" s="116">
        <f t="shared" si="58"/>
        <v>0</v>
      </c>
      <c r="AO219" s="194" t="e">
        <f>VLOOKUP(C219,'รับ-จ่าย ประจำวัน'!B205:BV835,73,0)</f>
        <v>#N/A</v>
      </c>
    </row>
    <row r="220" spans="1:41" hidden="1" x14ac:dyDescent="0.45">
      <c r="A220" s="11"/>
      <c r="B220" s="34"/>
      <c r="C220" s="34"/>
      <c r="D220" s="10"/>
      <c r="E220" s="28"/>
      <c r="F220" s="11">
        <v>0</v>
      </c>
      <c r="G220" s="11"/>
      <c r="H220" s="16"/>
      <c r="I220" s="16"/>
      <c r="J220" s="101"/>
      <c r="K220" s="101"/>
      <c r="L220" s="17"/>
      <c r="M220" s="17"/>
      <c r="N220" s="17"/>
      <c r="O220" s="101"/>
      <c r="P220" s="16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6"/>
      <c r="AE220" s="16"/>
      <c r="AF220" s="16"/>
      <c r="AG220" s="16"/>
      <c r="AH220" s="17"/>
      <c r="AI220" s="17"/>
      <c r="AJ220" s="17"/>
      <c r="AK220" s="17"/>
      <c r="AL220" s="17"/>
      <c r="AM220" s="18">
        <f t="shared" si="57"/>
        <v>0</v>
      </c>
      <c r="AN220" s="116">
        <f t="shared" si="58"/>
        <v>0</v>
      </c>
    </row>
    <row r="221" spans="1:41" hidden="1" x14ac:dyDescent="0.45">
      <c r="A221" s="11"/>
      <c r="B221" s="34"/>
      <c r="C221" s="34"/>
      <c r="D221" s="10"/>
      <c r="E221" s="28"/>
      <c r="F221" s="11">
        <v>0</v>
      </c>
      <c r="G221" s="11"/>
      <c r="H221" s="16"/>
      <c r="I221" s="16"/>
      <c r="J221" s="101"/>
      <c r="K221" s="101"/>
      <c r="L221" s="17"/>
      <c r="M221" s="17"/>
      <c r="N221" s="17"/>
      <c r="O221" s="101"/>
      <c r="P221" s="16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6"/>
      <c r="AE221" s="16"/>
      <c r="AF221" s="16"/>
      <c r="AG221" s="16"/>
      <c r="AH221" s="17"/>
      <c r="AI221" s="17"/>
      <c r="AJ221" s="17"/>
      <c r="AK221" s="17"/>
      <c r="AL221" s="17"/>
      <c r="AM221" s="18">
        <f t="shared" si="53"/>
        <v>0</v>
      </c>
      <c r="AN221" s="116">
        <f t="shared" si="54"/>
        <v>0</v>
      </c>
      <c r="AO221" s="194" t="e">
        <f>VLOOKUP(C221,'รับ-จ่าย ประจำวัน'!B207:BV837,73,0)</f>
        <v>#N/A</v>
      </c>
    </row>
    <row r="222" spans="1:41" hidden="1" x14ac:dyDescent="0.45">
      <c r="A222" s="11"/>
      <c r="B222" s="34"/>
      <c r="C222" s="34"/>
      <c r="D222" s="10"/>
      <c r="E222" s="28"/>
      <c r="F222" s="11">
        <v>0</v>
      </c>
      <c r="G222" s="11"/>
      <c r="H222" s="16"/>
      <c r="I222" s="16"/>
      <c r="J222" s="101"/>
      <c r="K222" s="101"/>
      <c r="L222" s="17"/>
      <c r="M222" s="17"/>
      <c r="N222" s="17"/>
      <c r="O222" s="101"/>
      <c r="P222" s="16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6"/>
      <c r="AE222" s="16"/>
      <c r="AF222" s="16"/>
      <c r="AG222" s="16"/>
      <c r="AH222" s="17"/>
      <c r="AI222" s="17"/>
      <c r="AJ222" s="17"/>
      <c r="AK222" s="17"/>
      <c r="AL222" s="17"/>
      <c r="AM222" s="18">
        <f t="shared" si="53"/>
        <v>0</v>
      </c>
      <c r="AN222" s="116">
        <f t="shared" si="54"/>
        <v>0</v>
      </c>
    </row>
    <row r="223" spans="1:41" hidden="1" x14ac:dyDescent="0.45">
      <c r="A223" s="11"/>
      <c r="B223" s="34"/>
      <c r="C223" s="34"/>
      <c r="D223" s="10"/>
      <c r="E223" s="28"/>
      <c r="F223" s="11">
        <v>0</v>
      </c>
      <c r="G223" s="11"/>
      <c r="H223" s="16"/>
      <c r="I223" s="16"/>
      <c r="J223" s="101"/>
      <c r="K223" s="101"/>
      <c r="L223" s="17"/>
      <c r="M223" s="17"/>
      <c r="N223" s="17"/>
      <c r="O223" s="101"/>
      <c r="P223" s="16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6"/>
      <c r="AE223" s="16"/>
      <c r="AF223" s="16"/>
      <c r="AG223" s="16"/>
      <c r="AH223" s="17"/>
      <c r="AI223" s="17"/>
      <c r="AJ223" s="17"/>
      <c r="AK223" s="17"/>
      <c r="AL223" s="17"/>
      <c r="AM223" s="18">
        <f t="shared" si="51"/>
        <v>0</v>
      </c>
      <c r="AN223" s="116">
        <f t="shared" si="52"/>
        <v>0</v>
      </c>
      <c r="AO223" s="194" t="e">
        <f>VLOOKUP(C223,'รับ-จ่าย ประจำวัน'!B209:BV839,73,0)</f>
        <v>#N/A</v>
      </c>
    </row>
    <row r="224" spans="1:41" hidden="1" x14ac:dyDescent="0.45">
      <c r="A224" s="11"/>
      <c r="B224" s="34"/>
      <c r="C224" s="34"/>
      <c r="D224" s="10"/>
      <c r="E224" s="28"/>
      <c r="F224" s="11">
        <v>0</v>
      </c>
      <c r="G224" s="11"/>
      <c r="H224" s="16"/>
      <c r="I224" s="16"/>
      <c r="J224" s="101"/>
      <c r="K224" s="101"/>
      <c r="L224" s="17"/>
      <c r="M224" s="17"/>
      <c r="N224" s="17"/>
      <c r="O224" s="101"/>
      <c r="P224" s="16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6"/>
      <c r="AE224" s="16"/>
      <c r="AF224" s="16"/>
      <c r="AG224" s="16"/>
      <c r="AH224" s="17"/>
      <c r="AI224" s="17"/>
      <c r="AJ224" s="17"/>
      <c r="AK224" s="17"/>
      <c r="AL224" s="17"/>
      <c r="AM224" s="18">
        <f t="shared" si="45"/>
        <v>0</v>
      </c>
      <c r="AN224" s="116">
        <f t="shared" si="46"/>
        <v>0</v>
      </c>
    </row>
  </sheetData>
  <autoFilter ref="A1:CO224" xr:uid="{28BD47D3-1EA7-436A-AB09-C79BFA7A311C}">
    <filterColumn colId="38">
      <filters>
        <filter val="1"/>
        <filter val="10"/>
        <filter val="100"/>
        <filter val="1000"/>
        <filter val="10000"/>
        <filter val="10004"/>
        <filter val="10200"/>
        <filter val="1050"/>
        <filter val="11000"/>
        <filter val="115000"/>
        <filter val="1200"/>
        <filter val="12000"/>
        <filter val="129"/>
        <filter val="1300"/>
        <filter val="13000"/>
        <filter val="1400"/>
        <filter val="145000"/>
        <filter val="15"/>
        <filter val="1500"/>
        <filter val="15600"/>
        <filter val="16000"/>
        <filter val="1800"/>
        <filter val="200"/>
        <filter val="2000"/>
        <filter val="2100"/>
        <filter val="2200"/>
        <filter val="222000"/>
        <filter val="2400"/>
        <filter val="24000"/>
        <filter val="2436"/>
        <filter val="25"/>
        <filter val="25000"/>
        <filter val="25150"/>
        <filter val="256"/>
        <filter val="2600"/>
        <filter val="26000"/>
        <filter val="27400"/>
        <filter val="28000"/>
        <filter val="29000"/>
        <filter val="300"/>
        <filter val="3000"/>
        <filter val="34000"/>
        <filter val="35"/>
        <filter val="36000"/>
        <filter val="38"/>
        <filter val="4"/>
        <filter val="400"/>
        <filter val="4000"/>
        <filter val="4100"/>
        <filter val="4110"/>
        <filter val="41800"/>
        <filter val="450"/>
        <filter val="46000"/>
        <filter val="4700"/>
        <filter val="47000"/>
        <filter val="49000"/>
        <filter val="5"/>
        <filter val="500"/>
        <filter val="5000"/>
        <filter val="52000"/>
        <filter val="5284"/>
        <filter val="540"/>
        <filter val="58000"/>
        <filter val="60"/>
        <filter val="600"/>
        <filter val="6000"/>
        <filter val="60000"/>
        <filter val="6214"/>
        <filter val="64000"/>
        <filter val="660"/>
        <filter val="71000"/>
        <filter val="77000"/>
        <filter val="8"/>
        <filter val="800"/>
        <filter val="8000"/>
        <filter val="8700"/>
        <filter val="9000"/>
        <filter val="9900"/>
      </filters>
    </filterColumn>
  </autoFilter>
  <phoneticPr fontId="14" type="noConversion"/>
  <conditionalFormatting sqref="BV3">
    <cfRule type="cellIs" dxfId="0" priority="1" operator="lessThan">
      <formula>$BW$3</formula>
    </cfRule>
  </conditionalFormatting>
  <pageMargins left="0" right="0" top="0" bottom="0" header="0" footer="0"/>
  <pageSetup paperSize="9" scale="95" fitToWidth="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EC87-3DB3-40FC-AB75-C32C6B06C323}">
  <sheetPr filterMode="1"/>
  <dimension ref="A1:AN164"/>
  <sheetViews>
    <sheetView zoomScale="140" zoomScaleNormal="140" workbookViewId="0">
      <pane xSplit="7" ySplit="1" topLeftCell="AJ25" activePane="bottomRight" state="frozen"/>
      <selection pane="topRight" activeCell="G1" sqref="G1"/>
      <selection pane="bottomLeft" activeCell="A2" sqref="A2"/>
      <selection pane="bottomRight" activeCell="AM148" sqref="AM148"/>
    </sheetView>
  </sheetViews>
  <sheetFormatPr defaultColWidth="10" defaultRowHeight="21" x14ac:dyDescent="0.45"/>
  <cols>
    <col min="1" max="1" width="5.375" style="38" bestFit="1" customWidth="1"/>
    <col min="2" max="2" width="11.375" style="9" customWidth="1"/>
    <col min="3" max="3" width="11.375" style="171" customWidth="1"/>
    <col min="4" max="4" width="46" style="9" customWidth="1"/>
    <col min="5" max="5" width="9.75" style="38" customWidth="1"/>
    <col min="6" max="6" width="11.75" style="38" hidden="1" customWidth="1"/>
    <col min="7" max="7" width="12" style="38" hidden="1" customWidth="1"/>
    <col min="8" max="8" width="15.375" style="39" hidden="1" customWidth="1"/>
    <col min="9" max="9" width="15.125" style="40" hidden="1" customWidth="1"/>
    <col min="10" max="10" width="14.5" style="112" hidden="1" customWidth="1"/>
    <col min="11" max="11" width="15.375" style="112" hidden="1" customWidth="1"/>
    <col min="12" max="12" width="15.75" style="40" hidden="1" customWidth="1"/>
    <col min="13" max="13" width="15.125" style="40" hidden="1" customWidth="1"/>
    <col min="14" max="14" width="14.625" style="40" hidden="1" customWidth="1"/>
    <col min="15" max="15" width="14.625" style="112" hidden="1" customWidth="1"/>
    <col min="16" max="16" width="14.625" style="39" hidden="1" customWidth="1"/>
    <col min="17" max="17" width="15.125" style="40" hidden="1" customWidth="1"/>
    <col min="18" max="18" width="14.625" style="112" hidden="1" customWidth="1"/>
    <col min="19" max="19" width="15.25" style="40" hidden="1" customWidth="1"/>
    <col min="20" max="20" width="16.375" style="40" hidden="1" customWidth="1"/>
    <col min="21" max="21" width="15.875" style="40" hidden="1" customWidth="1"/>
    <col min="22" max="22" width="14.125" style="40" hidden="1" customWidth="1"/>
    <col min="23" max="23" width="15.25" style="112" hidden="1" customWidth="1"/>
    <col min="24" max="24" width="13.875" style="39" hidden="1" customWidth="1"/>
    <col min="25" max="25" width="15.625" style="112" hidden="1" customWidth="1"/>
    <col min="26" max="26" width="15.125" style="40" hidden="1" customWidth="1"/>
    <col min="27" max="28" width="12.25" style="40" hidden="1" customWidth="1"/>
    <col min="29" max="29" width="15.125" style="40" hidden="1" customWidth="1"/>
    <col min="30" max="33" width="15.125" style="39" hidden="1" customWidth="1"/>
    <col min="34" max="34" width="15.125" style="40" hidden="1" customWidth="1"/>
    <col min="35" max="35" width="15.125" style="112" hidden="1" customWidth="1"/>
    <col min="36" max="36" width="15.125" style="40" hidden="1" customWidth="1"/>
    <col min="37" max="37" width="15.125" style="40" customWidth="1"/>
    <col min="38" max="38" width="15.125" style="40" hidden="1" customWidth="1"/>
    <col min="39" max="39" width="16.125" style="41" bestFit="1" customWidth="1"/>
    <col min="40" max="40" width="13.375" style="115" customWidth="1"/>
    <col min="41" max="43" width="10" style="9" customWidth="1"/>
    <col min="44" max="217" width="10" style="9"/>
    <col min="218" max="218" width="9.875" style="9" customWidth="1"/>
    <col min="219" max="219" width="38.8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25" style="9" customWidth="1"/>
    <col min="257" max="286" width="0" style="9" hidden="1" customWidth="1"/>
    <col min="287" max="287" width="13.75" style="9" customWidth="1"/>
    <col min="288" max="288" width="14.125" style="9" customWidth="1"/>
    <col min="289" max="289" width="12.875" style="9" customWidth="1"/>
    <col min="290" max="290" width="12.375" style="9" customWidth="1"/>
    <col min="291" max="291" width="12.875" style="9" customWidth="1"/>
    <col min="292" max="294" width="8.375" style="9" customWidth="1"/>
    <col min="295" max="473" width="10" style="9"/>
    <col min="474" max="474" width="9.875" style="9" customWidth="1"/>
    <col min="475" max="475" width="38.8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25" style="9" customWidth="1"/>
    <col min="513" max="542" width="0" style="9" hidden="1" customWidth="1"/>
    <col min="543" max="543" width="13.75" style="9" customWidth="1"/>
    <col min="544" max="544" width="14.125" style="9" customWidth="1"/>
    <col min="545" max="545" width="12.875" style="9" customWidth="1"/>
    <col min="546" max="546" width="12.375" style="9" customWidth="1"/>
    <col min="547" max="547" width="12.875" style="9" customWidth="1"/>
    <col min="548" max="550" width="8.375" style="9" customWidth="1"/>
    <col min="551" max="729" width="10" style="9"/>
    <col min="730" max="730" width="9.875" style="9" customWidth="1"/>
    <col min="731" max="731" width="38.8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25" style="9" customWidth="1"/>
    <col min="769" max="798" width="0" style="9" hidden="1" customWidth="1"/>
    <col min="799" max="799" width="13.75" style="9" customWidth="1"/>
    <col min="800" max="800" width="14.125" style="9" customWidth="1"/>
    <col min="801" max="801" width="12.875" style="9" customWidth="1"/>
    <col min="802" max="802" width="12.375" style="9" customWidth="1"/>
    <col min="803" max="803" width="12.875" style="9" customWidth="1"/>
    <col min="804" max="806" width="8.375" style="9" customWidth="1"/>
    <col min="807" max="985" width="10" style="9"/>
    <col min="986" max="986" width="9.875" style="9" customWidth="1"/>
    <col min="987" max="987" width="38.8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25" style="9" customWidth="1"/>
    <col min="1025" max="1054" width="0" style="9" hidden="1" customWidth="1"/>
    <col min="1055" max="1055" width="13.75" style="9" customWidth="1"/>
    <col min="1056" max="1056" width="14.125" style="9" customWidth="1"/>
    <col min="1057" max="1057" width="12.875" style="9" customWidth="1"/>
    <col min="1058" max="1058" width="12.375" style="9" customWidth="1"/>
    <col min="1059" max="1059" width="12.875" style="9" customWidth="1"/>
    <col min="1060" max="1062" width="8.375" style="9" customWidth="1"/>
    <col min="1063" max="1241" width="10" style="9"/>
    <col min="1242" max="1242" width="9.875" style="9" customWidth="1"/>
    <col min="1243" max="1243" width="38.8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25" style="9" customWidth="1"/>
    <col min="1281" max="1310" width="0" style="9" hidden="1" customWidth="1"/>
    <col min="1311" max="1311" width="13.75" style="9" customWidth="1"/>
    <col min="1312" max="1312" width="14.125" style="9" customWidth="1"/>
    <col min="1313" max="1313" width="12.875" style="9" customWidth="1"/>
    <col min="1314" max="1314" width="12.375" style="9" customWidth="1"/>
    <col min="1315" max="1315" width="12.875" style="9" customWidth="1"/>
    <col min="1316" max="1318" width="8.375" style="9" customWidth="1"/>
    <col min="1319" max="1497" width="10" style="9"/>
    <col min="1498" max="1498" width="9.875" style="9" customWidth="1"/>
    <col min="1499" max="1499" width="38.8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25" style="9" customWidth="1"/>
    <col min="1537" max="1566" width="0" style="9" hidden="1" customWidth="1"/>
    <col min="1567" max="1567" width="13.75" style="9" customWidth="1"/>
    <col min="1568" max="1568" width="14.125" style="9" customWidth="1"/>
    <col min="1569" max="1569" width="12.875" style="9" customWidth="1"/>
    <col min="1570" max="1570" width="12.375" style="9" customWidth="1"/>
    <col min="1571" max="1571" width="12.875" style="9" customWidth="1"/>
    <col min="1572" max="1574" width="8.375" style="9" customWidth="1"/>
    <col min="1575" max="1753" width="10" style="9"/>
    <col min="1754" max="1754" width="9.875" style="9" customWidth="1"/>
    <col min="1755" max="1755" width="38.8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25" style="9" customWidth="1"/>
    <col min="1793" max="1822" width="0" style="9" hidden="1" customWidth="1"/>
    <col min="1823" max="1823" width="13.75" style="9" customWidth="1"/>
    <col min="1824" max="1824" width="14.125" style="9" customWidth="1"/>
    <col min="1825" max="1825" width="12.875" style="9" customWidth="1"/>
    <col min="1826" max="1826" width="12.375" style="9" customWidth="1"/>
    <col min="1827" max="1827" width="12.875" style="9" customWidth="1"/>
    <col min="1828" max="1830" width="8.375" style="9" customWidth="1"/>
    <col min="1831" max="2009" width="10" style="9"/>
    <col min="2010" max="2010" width="9.875" style="9" customWidth="1"/>
    <col min="2011" max="2011" width="38.8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25" style="9" customWidth="1"/>
    <col min="2049" max="2078" width="0" style="9" hidden="1" customWidth="1"/>
    <col min="2079" max="2079" width="13.75" style="9" customWidth="1"/>
    <col min="2080" max="2080" width="14.125" style="9" customWidth="1"/>
    <col min="2081" max="2081" width="12.875" style="9" customWidth="1"/>
    <col min="2082" max="2082" width="12.375" style="9" customWidth="1"/>
    <col min="2083" max="2083" width="12.875" style="9" customWidth="1"/>
    <col min="2084" max="2086" width="8.375" style="9" customWidth="1"/>
    <col min="2087" max="2265" width="10" style="9"/>
    <col min="2266" max="2266" width="9.875" style="9" customWidth="1"/>
    <col min="2267" max="2267" width="38.8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25" style="9" customWidth="1"/>
    <col min="2305" max="2334" width="0" style="9" hidden="1" customWidth="1"/>
    <col min="2335" max="2335" width="13.75" style="9" customWidth="1"/>
    <col min="2336" max="2336" width="14.125" style="9" customWidth="1"/>
    <col min="2337" max="2337" width="12.875" style="9" customWidth="1"/>
    <col min="2338" max="2338" width="12.375" style="9" customWidth="1"/>
    <col min="2339" max="2339" width="12.875" style="9" customWidth="1"/>
    <col min="2340" max="2342" width="8.375" style="9" customWidth="1"/>
    <col min="2343" max="2521" width="10" style="9"/>
    <col min="2522" max="2522" width="9.875" style="9" customWidth="1"/>
    <col min="2523" max="2523" width="38.8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25" style="9" customWidth="1"/>
    <col min="2561" max="2590" width="0" style="9" hidden="1" customWidth="1"/>
    <col min="2591" max="2591" width="13.75" style="9" customWidth="1"/>
    <col min="2592" max="2592" width="14.125" style="9" customWidth="1"/>
    <col min="2593" max="2593" width="12.875" style="9" customWidth="1"/>
    <col min="2594" max="2594" width="12.375" style="9" customWidth="1"/>
    <col min="2595" max="2595" width="12.875" style="9" customWidth="1"/>
    <col min="2596" max="2598" width="8.375" style="9" customWidth="1"/>
    <col min="2599" max="2777" width="10" style="9"/>
    <col min="2778" max="2778" width="9.875" style="9" customWidth="1"/>
    <col min="2779" max="2779" width="38.8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25" style="9" customWidth="1"/>
    <col min="2817" max="2846" width="0" style="9" hidden="1" customWidth="1"/>
    <col min="2847" max="2847" width="13.75" style="9" customWidth="1"/>
    <col min="2848" max="2848" width="14.125" style="9" customWidth="1"/>
    <col min="2849" max="2849" width="12.875" style="9" customWidth="1"/>
    <col min="2850" max="2850" width="12.375" style="9" customWidth="1"/>
    <col min="2851" max="2851" width="12.875" style="9" customWidth="1"/>
    <col min="2852" max="2854" width="8.375" style="9" customWidth="1"/>
    <col min="2855" max="3033" width="10" style="9"/>
    <col min="3034" max="3034" width="9.875" style="9" customWidth="1"/>
    <col min="3035" max="3035" width="38.8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25" style="9" customWidth="1"/>
    <col min="3073" max="3102" width="0" style="9" hidden="1" customWidth="1"/>
    <col min="3103" max="3103" width="13.75" style="9" customWidth="1"/>
    <col min="3104" max="3104" width="14.125" style="9" customWidth="1"/>
    <col min="3105" max="3105" width="12.875" style="9" customWidth="1"/>
    <col min="3106" max="3106" width="12.375" style="9" customWidth="1"/>
    <col min="3107" max="3107" width="12.875" style="9" customWidth="1"/>
    <col min="3108" max="3110" width="8.375" style="9" customWidth="1"/>
    <col min="3111" max="3289" width="10" style="9"/>
    <col min="3290" max="3290" width="9.875" style="9" customWidth="1"/>
    <col min="3291" max="3291" width="38.8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25" style="9" customWidth="1"/>
    <col min="3329" max="3358" width="0" style="9" hidden="1" customWidth="1"/>
    <col min="3359" max="3359" width="13.75" style="9" customWidth="1"/>
    <col min="3360" max="3360" width="14.125" style="9" customWidth="1"/>
    <col min="3361" max="3361" width="12.875" style="9" customWidth="1"/>
    <col min="3362" max="3362" width="12.375" style="9" customWidth="1"/>
    <col min="3363" max="3363" width="12.875" style="9" customWidth="1"/>
    <col min="3364" max="3366" width="8.375" style="9" customWidth="1"/>
    <col min="3367" max="3545" width="10" style="9"/>
    <col min="3546" max="3546" width="9.875" style="9" customWidth="1"/>
    <col min="3547" max="3547" width="38.8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25" style="9" customWidth="1"/>
    <col min="3585" max="3614" width="0" style="9" hidden="1" customWidth="1"/>
    <col min="3615" max="3615" width="13.75" style="9" customWidth="1"/>
    <col min="3616" max="3616" width="14.125" style="9" customWidth="1"/>
    <col min="3617" max="3617" width="12.875" style="9" customWidth="1"/>
    <col min="3618" max="3618" width="12.375" style="9" customWidth="1"/>
    <col min="3619" max="3619" width="12.875" style="9" customWidth="1"/>
    <col min="3620" max="3622" width="8.375" style="9" customWidth="1"/>
    <col min="3623" max="3801" width="10" style="9"/>
    <col min="3802" max="3802" width="9.875" style="9" customWidth="1"/>
    <col min="3803" max="3803" width="38.8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25" style="9" customWidth="1"/>
    <col min="3841" max="3870" width="0" style="9" hidden="1" customWidth="1"/>
    <col min="3871" max="3871" width="13.75" style="9" customWidth="1"/>
    <col min="3872" max="3872" width="14.125" style="9" customWidth="1"/>
    <col min="3873" max="3873" width="12.875" style="9" customWidth="1"/>
    <col min="3874" max="3874" width="12.375" style="9" customWidth="1"/>
    <col min="3875" max="3875" width="12.875" style="9" customWidth="1"/>
    <col min="3876" max="3878" width="8.375" style="9" customWidth="1"/>
    <col min="3879" max="4057" width="10" style="9"/>
    <col min="4058" max="4058" width="9.875" style="9" customWidth="1"/>
    <col min="4059" max="4059" width="38.8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25" style="9" customWidth="1"/>
    <col min="4097" max="4126" width="0" style="9" hidden="1" customWidth="1"/>
    <col min="4127" max="4127" width="13.75" style="9" customWidth="1"/>
    <col min="4128" max="4128" width="14.125" style="9" customWidth="1"/>
    <col min="4129" max="4129" width="12.875" style="9" customWidth="1"/>
    <col min="4130" max="4130" width="12.375" style="9" customWidth="1"/>
    <col min="4131" max="4131" width="12.875" style="9" customWidth="1"/>
    <col min="4132" max="4134" width="8.375" style="9" customWidth="1"/>
    <col min="4135" max="4313" width="10" style="9"/>
    <col min="4314" max="4314" width="9.875" style="9" customWidth="1"/>
    <col min="4315" max="4315" width="38.8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25" style="9" customWidth="1"/>
    <col min="4353" max="4382" width="0" style="9" hidden="1" customWidth="1"/>
    <col min="4383" max="4383" width="13.75" style="9" customWidth="1"/>
    <col min="4384" max="4384" width="14.125" style="9" customWidth="1"/>
    <col min="4385" max="4385" width="12.875" style="9" customWidth="1"/>
    <col min="4386" max="4386" width="12.375" style="9" customWidth="1"/>
    <col min="4387" max="4387" width="12.875" style="9" customWidth="1"/>
    <col min="4388" max="4390" width="8.375" style="9" customWidth="1"/>
    <col min="4391" max="4569" width="10" style="9"/>
    <col min="4570" max="4570" width="9.875" style="9" customWidth="1"/>
    <col min="4571" max="4571" width="38.8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25" style="9" customWidth="1"/>
    <col min="4609" max="4638" width="0" style="9" hidden="1" customWidth="1"/>
    <col min="4639" max="4639" width="13.75" style="9" customWidth="1"/>
    <col min="4640" max="4640" width="14.125" style="9" customWidth="1"/>
    <col min="4641" max="4641" width="12.875" style="9" customWidth="1"/>
    <col min="4642" max="4642" width="12.375" style="9" customWidth="1"/>
    <col min="4643" max="4643" width="12.875" style="9" customWidth="1"/>
    <col min="4644" max="4646" width="8.375" style="9" customWidth="1"/>
    <col min="4647" max="4825" width="10" style="9"/>
    <col min="4826" max="4826" width="9.875" style="9" customWidth="1"/>
    <col min="4827" max="4827" width="38.8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25" style="9" customWidth="1"/>
    <col min="4865" max="4894" width="0" style="9" hidden="1" customWidth="1"/>
    <col min="4895" max="4895" width="13.75" style="9" customWidth="1"/>
    <col min="4896" max="4896" width="14.125" style="9" customWidth="1"/>
    <col min="4897" max="4897" width="12.875" style="9" customWidth="1"/>
    <col min="4898" max="4898" width="12.375" style="9" customWidth="1"/>
    <col min="4899" max="4899" width="12.875" style="9" customWidth="1"/>
    <col min="4900" max="4902" width="8.375" style="9" customWidth="1"/>
    <col min="4903" max="5081" width="10" style="9"/>
    <col min="5082" max="5082" width="9.875" style="9" customWidth="1"/>
    <col min="5083" max="5083" width="38.8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25" style="9" customWidth="1"/>
    <col min="5121" max="5150" width="0" style="9" hidden="1" customWidth="1"/>
    <col min="5151" max="5151" width="13.75" style="9" customWidth="1"/>
    <col min="5152" max="5152" width="14.125" style="9" customWidth="1"/>
    <col min="5153" max="5153" width="12.875" style="9" customWidth="1"/>
    <col min="5154" max="5154" width="12.375" style="9" customWidth="1"/>
    <col min="5155" max="5155" width="12.875" style="9" customWidth="1"/>
    <col min="5156" max="5158" width="8.375" style="9" customWidth="1"/>
    <col min="5159" max="5337" width="10" style="9"/>
    <col min="5338" max="5338" width="9.875" style="9" customWidth="1"/>
    <col min="5339" max="5339" width="38.8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25" style="9" customWidth="1"/>
    <col min="5377" max="5406" width="0" style="9" hidden="1" customWidth="1"/>
    <col min="5407" max="5407" width="13.75" style="9" customWidth="1"/>
    <col min="5408" max="5408" width="14.125" style="9" customWidth="1"/>
    <col min="5409" max="5409" width="12.875" style="9" customWidth="1"/>
    <col min="5410" max="5410" width="12.375" style="9" customWidth="1"/>
    <col min="5411" max="5411" width="12.875" style="9" customWidth="1"/>
    <col min="5412" max="5414" width="8.375" style="9" customWidth="1"/>
    <col min="5415" max="5593" width="10" style="9"/>
    <col min="5594" max="5594" width="9.875" style="9" customWidth="1"/>
    <col min="5595" max="5595" width="38.8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25" style="9" customWidth="1"/>
    <col min="5633" max="5662" width="0" style="9" hidden="1" customWidth="1"/>
    <col min="5663" max="5663" width="13.75" style="9" customWidth="1"/>
    <col min="5664" max="5664" width="14.125" style="9" customWidth="1"/>
    <col min="5665" max="5665" width="12.875" style="9" customWidth="1"/>
    <col min="5666" max="5666" width="12.375" style="9" customWidth="1"/>
    <col min="5667" max="5667" width="12.875" style="9" customWidth="1"/>
    <col min="5668" max="5670" width="8.375" style="9" customWidth="1"/>
    <col min="5671" max="5849" width="10" style="9"/>
    <col min="5850" max="5850" width="9.875" style="9" customWidth="1"/>
    <col min="5851" max="5851" width="38.8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25" style="9" customWidth="1"/>
    <col min="5889" max="5918" width="0" style="9" hidden="1" customWidth="1"/>
    <col min="5919" max="5919" width="13.75" style="9" customWidth="1"/>
    <col min="5920" max="5920" width="14.125" style="9" customWidth="1"/>
    <col min="5921" max="5921" width="12.875" style="9" customWidth="1"/>
    <col min="5922" max="5922" width="12.375" style="9" customWidth="1"/>
    <col min="5923" max="5923" width="12.875" style="9" customWidth="1"/>
    <col min="5924" max="5926" width="8.375" style="9" customWidth="1"/>
    <col min="5927" max="6105" width="10" style="9"/>
    <col min="6106" max="6106" width="9.875" style="9" customWidth="1"/>
    <col min="6107" max="6107" width="38.8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25" style="9" customWidth="1"/>
    <col min="6145" max="6174" width="0" style="9" hidden="1" customWidth="1"/>
    <col min="6175" max="6175" width="13.75" style="9" customWidth="1"/>
    <col min="6176" max="6176" width="14.125" style="9" customWidth="1"/>
    <col min="6177" max="6177" width="12.875" style="9" customWidth="1"/>
    <col min="6178" max="6178" width="12.375" style="9" customWidth="1"/>
    <col min="6179" max="6179" width="12.875" style="9" customWidth="1"/>
    <col min="6180" max="6182" width="8.375" style="9" customWidth="1"/>
    <col min="6183" max="6361" width="10" style="9"/>
    <col min="6362" max="6362" width="9.875" style="9" customWidth="1"/>
    <col min="6363" max="6363" width="38.8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25" style="9" customWidth="1"/>
    <col min="6401" max="6430" width="0" style="9" hidden="1" customWidth="1"/>
    <col min="6431" max="6431" width="13.75" style="9" customWidth="1"/>
    <col min="6432" max="6432" width="14.125" style="9" customWidth="1"/>
    <col min="6433" max="6433" width="12.875" style="9" customWidth="1"/>
    <col min="6434" max="6434" width="12.375" style="9" customWidth="1"/>
    <col min="6435" max="6435" width="12.875" style="9" customWidth="1"/>
    <col min="6436" max="6438" width="8.375" style="9" customWidth="1"/>
    <col min="6439" max="6617" width="10" style="9"/>
    <col min="6618" max="6618" width="9.875" style="9" customWidth="1"/>
    <col min="6619" max="6619" width="38.8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25" style="9" customWidth="1"/>
    <col min="6657" max="6686" width="0" style="9" hidden="1" customWidth="1"/>
    <col min="6687" max="6687" width="13.75" style="9" customWidth="1"/>
    <col min="6688" max="6688" width="14.125" style="9" customWidth="1"/>
    <col min="6689" max="6689" width="12.875" style="9" customWidth="1"/>
    <col min="6690" max="6690" width="12.375" style="9" customWidth="1"/>
    <col min="6691" max="6691" width="12.875" style="9" customWidth="1"/>
    <col min="6692" max="6694" width="8.375" style="9" customWidth="1"/>
    <col min="6695" max="6873" width="10" style="9"/>
    <col min="6874" max="6874" width="9.875" style="9" customWidth="1"/>
    <col min="6875" max="6875" width="38.8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25" style="9" customWidth="1"/>
    <col min="6913" max="6942" width="0" style="9" hidden="1" customWidth="1"/>
    <col min="6943" max="6943" width="13.75" style="9" customWidth="1"/>
    <col min="6944" max="6944" width="14.125" style="9" customWidth="1"/>
    <col min="6945" max="6945" width="12.875" style="9" customWidth="1"/>
    <col min="6946" max="6946" width="12.375" style="9" customWidth="1"/>
    <col min="6947" max="6947" width="12.875" style="9" customWidth="1"/>
    <col min="6948" max="6950" width="8.375" style="9" customWidth="1"/>
    <col min="6951" max="7129" width="10" style="9"/>
    <col min="7130" max="7130" width="9.875" style="9" customWidth="1"/>
    <col min="7131" max="7131" width="38.8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25" style="9" customWidth="1"/>
    <col min="7169" max="7198" width="0" style="9" hidden="1" customWidth="1"/>
    <col min="7199" max="7199" width="13.75" style="9" customWidth="1"/>
    <col min="7200" max="7200" width="14.125" style="9" customWidth="1"/>
    <col min="7201" max="7201" width="12.875" style="9" customWidth="1"/>
    <col min="7202" max="7202" width="12.375" style="9" customWidth="1"/>
    <col min="7203" max="7203" width="12.875" style="9" customWidth="1"/>
    <col min="7204" max="7206" width="8.375" style="9" customWidth="1"/>
    <col min="7207" max="7385" width="10" style="9"/>
    <col min="7386" max="7386" width="9.875" style="9" customWidth="1"/>
    <col min="7387" max="7387" width="38.8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25" style="9" customWidth="1"/>
    <col min="7425" max="7454" width="0" style="9" hidden="1" customWidth="1"/>
    <col min="7455" max="7455" width="13.75" style="9" customWidth="1"/>
    <col min="7456" max="7456" width="14.125" style="9" customWidth="1"/>
    <col min="7457" max="7457" width="12.875" style="9" customWidth="1"/>
    <col min="7458" max="7458" width="12.375" style="9" customWidth="1"/>
    <col min="7459" max="7459" width="12.875" style="9" customWidth="1"/>
    <col min="7460" max="7462" width="8.375" style="9" customWidth="1"/>
    <col min="7463" max="7641" width="10" style="9"/>
    <col min="7642" max="7642" width="9.875" style="9" customWidth="1"/>
    <col min="7643" max="7643" width="38.8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25" style="9" customWidth="1"/>
    <col min="7681" max="7710" width="0" style="9" hidden="1" customWidth="1"/>
    <col min="7711" max="7711" width="13.75" style="9" customWidth="1"/>
    <col min="7712" max="7712" width="14.125" style="9" customWidth="1"/>
    <col min="7713" max="7713" width="12.875" style="9" customWidth="1"/>
    <col min="7714" max="7714" width="12.375" style="9" customWidth="1"/>
    <col min="7715" max="7715" width="12.875" style="9" customWidth="1"/>
    <col min="7716" max="7718" width="8.375" style="9" customWidth="1"/>
    <col min="7719" max="7897" width="10" style="9"/>
    <col min="7898" max="7898" width="9.875" style="9" customWidth="1"/>
    <col min="7899" max="7899" width="38.8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25" style="9" customWidth="1"/>
    <col min="7937" max="7966" width="0" style="9" hidden="1" customWidth="1"/>
    <col min="7967" max="7967" width="13.75" style="9" customWidth="1"/>
    <col min="7968" max="7968" width="14.125" style="9" customWidth="1"/>
    <col min="7969" max="7969" width="12.875" style="9" customWidth="1"/>
    <col min="7970" max="7970" width="12.375" style="9" customWidth="1"/>
    <col min="7971" max="7971" width="12.875" style="9" customWidth="1"/>
    <col min="7972" max="7974" width="8.375" style="9" customWidth="1"/>
    <col min="7975" max="8153" width="10" style="9"/>
    <col min="8154" max="8154" width="9.875" style="9" customWidth="1"/>
    <col min="8155" max="8155" width="38.8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25" style="9" customWidth="1"/>
    <col min="8193" max="8222" width="0" style="9" hidden="1" customWidth="1"/>
    <col min="8223" max="8223" width="13.75" style="9" customWidth="1"/>
    <col min="8224" max="8224" width="14.125" style="9" customWidth="1"/>
    <col min="8225" max="8225" width="12.875" style="9" customWidth="1"/>
    <col min="8226" max="8226" width="12.375" style="9" customWidth="1"/>
    <col min="8227" max="8227" width="12.875" style="9" customWidth="1"/>
    <col min="8228" max="8230" width="8.375" style="9" customWidth="1"/>
    <col min="8231" max="8409" width="10" style="9"/>
    <col min="8410" max="8410" width="9.875" style="9" customWidth="1"/>
    <col min="8411" max="8411" width="38.8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25" style="9" customWidth="1"/>
    <col min="8449" max="8478" width="0" style="9" hidden="1" customWidth="1"/>
    <col min="8479" max="8479" width="13.75" style="9" customWidth="1"/>
    <col min="8480" max="8480" width="14.125" style="9" customWidth="1"/>
    <col min="8481" max="8481" width="12.875" style="9" customWidth="1"/>
    <col min="8482" max="8482" width="12.375" style="9" customWidth="1"/>
    <col min="8483" max="8483" width="12.875" style="9" customWidth="1"/>
    <col min="8484" max="8486" width="8.375" style="9" customWidth="1"/>
    <col min="8487" max="8665" width="10" style="9"/>
    <col min="8666" max="8666" width="9.875" style="9" customWidth="1"/>
    <col min="8667" max="8667" width="38.8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25" style="9" customWidth="1"/>
    <col min="8705" max="8734" width="0" style="9" hidden="1" customWidth="1"/>
    <col min="8735" max="8735" width="13.75" style="9" customWidth="1"/>
    <col min="8736" max="8736" width="14.125" style="9" customWidth="1"/>
    <col min="8737" max="8737" width="12.875" style="9" customWidth="1"/>
    <col min="8738" max="8738" width="12.375" style="9" customWidth="1"/>
    <col min="8739" max="8739" width="12.875" style="9" customWidth="1"/>
    <col min="8740" max="8742" width="8.375" style="9" customWidth="1"/>
    <col min="8743" max="8921" width="10" style="9"/>
    <col min="8922" max="8922" width="9.875" style="9" customWidth="1"/>
    <col min="8923" max="8923" width="38.8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25" style="9" customWidth="1"/>
    <col min="8961" max="8990" width="0" style="9" hidden="1" customWidth="1"/>
    <col min="8991" max="8991" width="13.75" style="9" customWidth="1"/>
    <col min="8992" max="8992" width="14.125" style="9" customWidth="1"/>
    <col min="8993" max="8993" width="12.875" style="9" customWidth="1"/>
    <col min="8994" max="8994" width="12.375" style="9" customWidth="1"/>
    <col min="8995" max="8995" width="12.875" style="9" customWidth="1"/>
    <col min="8996" max="8998" width="8.375" style="9" customWidth="1"/>
    <col min="8999" max="9177" width="10" style="9"/>
    <col min="9178" max="9178" width="9.875" style="9" customWidth="1"/>
    <col min="9179" max="9179" width="38.8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25" style="9" customWidth="1"/>
    <col min="9217" max="9246" width="0" style="9" hidden="1" customWidth="1"/>
    <col min="9247" max="9247" width="13.75" style="9" customWidth="1"/>
    <col min="9248" max="9248" width="14.125" style="9" customWidth="1"/>
    <col min="9249" max="9249" width="12.875" style="9" customWidth="1"/>
    <col min="9250" max="9250" width="12.375" style="9" customWidth="1"/>
    <col min="9251" max="9251" width="12.875" style="9" customWidth="1"/>
    <col min="9252" max="9254" width="8.375" style="9" customWidth="1"/>
    <col min="9255" max="9433" width="10" style="9"/>
    <col min="9434" max="9434" width="9.875" style="9" customWidth="1"/>
    <col min="9435" max="9435" width="38.8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25" style="9" customWidth="1"/>
    <col min="9473" max="9502" width="0" style="9" hidden="1" customWidth="1"/>
    <col min="9503" max="9503" width="13.75" style="9" customWidth="1"/>
    <col min="9504" max="9504" width="14.125" style="9" customWidth="1"/>
    <col min="9505" max="9505" width="12.875" style="9" customWidth="1"/>
    <col min="9506" max="9506" width="12.375" style="9" customWidth="1"/>
    <col min="9507" max="9507" width="12.875" style="9" customWidth="1"/>
    <col min="9508" max="9510" width="8.375" style="9" customWidth="1"/>
    <col min="9511" max="9689" width="10" style="9"/>
    <col min="9690" max="9690" width="9.875" style="9" customWidth="1"/>
    <col min="9691" max="9691" width="38.8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25" style="9" customWidth="1"/>
    <col min="9729" max="9758" width="0" style="9" hidden="1" customWidth="1"/>
    <col min="9759" max="9759" width="13.75" style="9" customWidth="1"/>
    <col min="9760" max="9760" width="14.125" style="9" customWidth="1"/>
    <col min="9761" max="9761" width="12.875" style="9" customWidth="1"/>
    <col min="9762" max="9762" width="12.375" style="9" customWidth="1"/>
    <col min="9763" max="9763" width="12.875" style="9" customWidth="1"/>
    <col min="9764" max="9766" width="8.375" style="9" customWidth="1"/>
    <col min="9767" max="9945" width="10" style="9"/>
    <col min="9946" max="9946" width="9.875" style="9" customWidth="1"/>
    <col min="9947" max="9947" width="38.8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25" style="9" customWidth="1"/>
    <col min="9985" max="10014" width="0" style="9" hidden="1" customWidth="1"/>
    <col min="10015" max="10015" width="13.75" style="9" customWidth="1"/>
    <col min="10016" max="10016" width="14.125" style="9" customWidth="1"/>
    <col min="10017" max="10017" width="12.875" style="9" customWidth="1"/>
    <col min="10018" max="10018" width="12.375" style="9" customWidth="1"/>
    <col min="10019" max="10019" width="12.875" style="9" customWidth="1"/>
    <col min="10020" max="10022" width="8.375" style="9" customWidth="1"/>
    <col min="10023" max="10201" width="10" style="9"/>
    <col min="10202" max="10202" width="9.875" style="9" customWidth="1"/>
    <col min="10203" max="10203" width="38.8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25" style="9" customWidth="1"/>
    <col min="10241" max="10270" width="0" style="9" hidden="1" customWidth="1"/>
    <col min="10271" max="10271" width="13.75" style="9" customWidth="1"/>
    <col min="10272" max="10272" width="14.125" style="9" customWidth="1"/>
    <col min="10273" max="10273" width="12.875" style="9" customWidth="1"/>
    <col min="10274" max="10274" width="12.375" style="9" customWidth="1"/>
    <col min="10275" max="10275" width="12.875" style="9" customWidth="1"/>
    <col min="10276" max="10278" width="8.375" style="9" customWidth="1"/>
    <col min="10279" max="10457" width="10" style="9"/>
    <col min="10458" max="10458" width="9.875" style="9" customWidth="1"/>
    <col min="10459" max="10459" width="38.8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25" style="9" customWidth="1"/>
    <col min="10497" max="10526" width="0" style="9" hidden="1" customWidth="1"/>
    <col min="10527" max="10527" width="13.75" style="9" customWidth="1"/>
    <col min="10528" max="10528" width="14.125" style="9" customWidth="1"/>
    <col min="10529" max="10529" width="12.875" style="9" customWidth="1"/>
    <col min="10530" max="10530" width="12.375" style="9" customWidth="1"/>
    <col min="10531" max="10531" width="12.875" style="9" customWidth="1"/>
    <col min="10532" max="10534" width="8.375" style="9" customWidth="1"/>
    <col min="10535" max="10713" width="10" style="9"/>
    <col min="10714" max="10714" width="9.875" style="9" customWidth="1"/>
    <col min="10715" max="10715" width="38.8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25" style="9" customWidth="1"/>
    <col min="10753" max="10782" width="0" style="9" hidden="1" customWidth="1"/>
    <col min="10783" max="10783" width="13.75" style="9" customWidth="1"/>
    <col min="10784" max="10784" width="14.125" style="9" customWidth="1"/>
    <col min="10785" max="10785" width="12.875" style="9" customWidth="1"/>
    <col min="10786" max="10786" width="12.375" style="9" customWidth="1"/>
    <col min="10787" max="10787" width="12.875" style="9" customWidth="1"/>
    <col min="10788" max="10790" width="8.375" style="9" customWidth="1"/>
    <col min="10791" max="10969" width="10" style="9"/>
    <col min="10970" max="10970" width="9.875" style="9" customWidth="1"/>
    <col min="10971" max="10971" width="38.8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25" style="9" customWidth="1"/>
    <col min="11009" max="11038" width="0" style="9" hidden="1" customWidth="1"/>
    <col min="11039" max="11039" width="13.75" style="9" customWidth="1"/>
    <col min="11040" max="11040" width="14.125" style="9" customWidth="1"/>
    <col min="11041" max="11041" width="12.875" style="9" customWidth="1"/>
    <col min="11042" max="11042" width="12.375" style="9" customWidth="1"/>
    <col min="11043" max="11043" width="12.875" style="9" customWidth="1"/>
    <col min="11044" max="11046" width="8.375" style="9" customWidth="1"/>
    <col min="11047" max="11225" width="10" style="9"/>
    <col min="11226" max="11226" width="9.875" style="9" customWidth="1"/>
    <col min="11227" max="11227" width="38.8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25" style="9" customWidth="1"/>
    <col min="11265" max="11294" width="0" style="9" hidden="1" customWidth="1"/>
    <col min="11295" max="11295" width="13.75" style="9" customWidth="1"/>
    <col min="11296" max="11296" width="14.125" style="9" customWidth="1"/>
    <col min="11297" max="11297" width="12.875" style="9" customWidth="1"/>
    <col min="11298" max="11298" width="12.375" style="9" customWidth="1"/>
    <col min="11299" max="11299" width="12.875" style="9" customWidth="1"/>
    <col min="11300" max="11302" width="8.375" style="9" customWidth="1"/>
    <col min="11303" max="11481" width="10" style="9"/>
    <col min="11482" max="11482" width="9.875" style="9" customWidth="1"/>
    <col min="11483" max="11483" width="38.8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25" style="9" customWidth="1"/>
    <col min="11521" max="11550" width="0" style="9" hidden="1" customWidth="1"/>
    <col min="11551" max="11551" width="13.75" style="9" customWidth="1"/>
    <col min="11552" max="11552" width="14.125" style="9" customWidth="1"/>
    <col min="11553" max="11553" width="12.875" style="9" customWidth="1"/>
    <col min="11554" max="11554" width="12.375" style="9" customWidth="1"/>
    <col min="11555" max="11555" width="12.875" style="9" customWidth="1"/>
    <col min="11556" max="11558" width="8.375" style="9" customWidth="1"/>
    <col min="11559" max="11737" width="10" style="9"/>
    <col min="11738" max="11738" width="9.875" style="9" customWidth="1"/>
    <col min="11739" max="11739" width="38.8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25" style="9" customWidth="1"/>
    <col min="11777" max="11806" width="0" style="9" hidden="1" customWidth="1"/>
    <col min="11807" max="11807" width="13.75" style="9" customWidth="1"/>
    <col min="11808" max="11808" width="14.125" style="9" customWidth="1"/>
    <col min="11809" max="11809" width="12.875" style="9" customWidth="1"/>
    <col min="11810" max="11810" width="12.375" style="9" customWidth="1"/>
    <col min="11811" max="11811" width="12.875" style="9" customWidth="1"/>
    <col min="11812" max="11814" width="8.375" style="9" customWidth="1"/>
    <col min="11815" max="11993" width="10" style="9"/>
    <col min="11994" max="11994" width="9.875" style="9" customWidth="1"/>
    <col min="11995" max="11995" width="38.8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25" style="9" customWidth="1"/>
    <col min="12033" max="12062" width="0" style="9" hidden="1" customWidth="1"/>
    <col min="12063" max="12063" width="13.75" style="9" customWidth="1"/>
    <col min="12064" max="12064" width="14.125" style="9" customWidth="1"/>
    <col min="12065" max="12065" width="12.875" style="9" customWidth="1"/>
    <col min="12066" max="12066" width="12.375" style="9" customWidth="1"/>
    <col min="12067" max="12067" width="12.875" style="9" customWidth="1"/>
    <col min="12068" max="12070" width="8.375" style="9" customWidth="1"/>
    <col min="12071" max="12249" width="10" style="9"/>
    <col min="12250" max="12250" width="9.875" style="9" customWidth="1"/>
    <col min="12251" max="12251" width="38.8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25" style="9" customWidth="1"/>
    <col min="12289" max="12318" width="0" style="9" hidden="1" customWidth="1"/>
    <col min="12319" max="12319" width="13.75" style="9" customWidth="1"/>
    <col min="12320" max="12320" width="14.125" style="9" customWidth="1"/>
    <col min="12321" max="12321" width="12.875" style="9" customWidth="1"/>
    <col min="12322" max="12322" width="12.375" style="9" customWidth="1"/>
    <col min="12323" max="12323" width="12.875" style="9" customWidth="1"/>
    <col min="12324" max="12326" width="8.375" style="9" customWidth="1"/>
    <col min="12327" max="12505" width="10" style="9"/>
    <col min="12506" max="12506" width="9.875" style="9" customWidth="1"/>
    <col min="12507" max="12507" width="38.8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25" style="9" customWidth="1"/>
    <col min="12545" max="12574" width="0" style="9" hidden="1" customWidth="1"/>
    <col min="12575" max="12575" width="13.75" style="9" customWidth="1"/>
    <col min="12576" max="12576" width="14.125" style="9" customWidth="1"/>
    <col min="12577" max="12577" width="12.875" style="9" customWidth="1"/>
    <col min="12578" max="12578" width="12.375" style="9" customWidth="1"/>
    <col min="12579" max="12579" width="12.875" style="9" customWidth="1"/>
    <col min="12580" max="12582" width="8.375" style="9" customWidth="1"/>
    <col min="12583" max="12761" width="10" style="9"/>
    <col min="12762" max="12762" width="9.875" style="9" customWidth="1"/>
    <col min="12763" max="12763" width="38.8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25" style="9" customWidth="1"/>
    <col min="12801" max="12830" width="0" style="9" hidden="1" customWidth="1"/>
    <col min="12831" max="12831" width="13.75" style="9" customWidth="1"/>
    <col min="12832" max="12832" width="14.125" style="9" customWidth="1"/>
    <col min="12833" max="12833" width="12.875" style="9" customWidth="1"/>
    <col min="12834" max="12834" width="12.375" style="9" customWidth="1"/>
    <col min="12835" max="12835" width="12.875" style="9" customWidth="1"/>
    <col min="12836" max="12838" width="8.375" style="9" customWidth="1"/>
    <col min="12839" max="13017" width="10" style="9"/>
    <col min="13018" max="13018" width="9.875" style="9" customWidth="1"/>
    <col min="13019" max="13019" width="38.8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25" style="9" customWidth="1"/>
    <col min="13057" max="13086" width="0" style="9" hidden="1" customWidth="1"/>
    <col min="13087" max="13087" width="13.75" style="9" customWidth="1"/>
    <col min="13088" max="13088" width="14.125" style="9" customWidth="1"/>
    <col min="13089" max="13089" width="12.875" style="9" customWidth="1"/>
    <col min="13090" max="13090" width="12.375" style="9" customWidth="1"/>
    <col min="13091" max="13091" width="12.875" style="9" customWidth="1"/>
    <col min="13092" max="13094" width="8.375" style="9" customWidth="1"/>
    <col min="13095" max="13273" width="10" style="9"/>
    <col min="13274" max="13274" width="9.875" style="9" customWidth="1"/>
    <col min="13275" max="13275" width="38.8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25" style="9" customWidth="1"/>
    <col min="13313" max="13342" width="0" style="9" hidden="1" customWidth="1"/>
    <col min="13343" max="13343" width="13.75" style="9" customWidth="1"/>
    <col min="13344" max="13344" width="14.125" style="9" customWidth="1"/>
    <col min="13345" max="13345" width="12.875" style="9" customWidth="1"/>
    <col min="13346" max="13346" width="12.375" style="9" customWidth="1"/>
    <col min="13347" max="13347" width="12.875" style="9" customWidth="1"/>
    <col min="13348" max="13350" width="8.375" style="9" customWidth="1"/>
    <col min="13351" max="13529" width="10" style="9"/>
    <col min="13530" max="13530" width="9.875" style="9" customWidth="1"/>
    <col min="13531" max="13531" width="38.8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25" style="9" customWidth="1"/>
    <col min="13569" max="13598" width="0" style="9" hidden="1" customWidth="1"/>
    <col min="13599" max="13599" width="13.75" style="9" customWidth="1"/>
    <col min="13600" max="13600" width="14.125" style="9" customWidth="1"/>
    <col min="13601" max="13601" width="12.875" style="9" customWidth="1"/>
    <col min="13602" max="13602" width="12.375" style="9" customWidth="1"/>
    <col min="13603" max="13603" width="12.875" style="9" customWidth="1"/>
    <col min="13604" max="13606" width="8.375" style="9" customWidth="1"/>
    <col min="13607" max="13785" width="10" style="9"/>
    <col min="13786" max="13786" width="9.875" style="9" customWidth="1"/>
    <col min="13787" max="13787" width="38.8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25" style="9" customWidth="1"/>
    <col min="13825" max="13854" width="0" style="9" hidden="1" customWidth="1"/>
    <col min="13855" max="13855" width="13.75" style="9" customWidth="1"/>
    <col min="13856" max="13856" width="14.125" style="9" customWidth="1"/>
    <col min="13857" max="13857" width="12.875" style="9" customWidth="1"/>
    <col min="13858" max="13858" width="12.375" style="9" customWidth="1"/>
    <col min="13859" max="13859" width="12.875" style="9" customWidth="1"/>
    <col min="13860" max="13862" width="8.375" style="9" customWidth="1"/>
    <col min="13863" max="14041" width="10" style="9"/>
    <col min="14042" max="14042" width="9.875" style="9" customWidth="1"/>
    <col min="14043" max="14043" width="38.8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25" style="9" customWidth="1"/>
    <col min="14081" max="14110" width="0" style="9" hidden="1" customWidth="1"/>
    <col min="14111" max="14111" width="13.75" style="9" customWidth="1"/>
    <col min="14112" max="14112" width="14.125" style="9" customWidth="1"/>
    <col min="14113" max="14113" width="12.875" style="9" customWidth="1"/>
    <col min="14114" max="14114" width="12.375" style="9" customWidth="1"/>
    <col min="14115" max="14115" width="12.875" style="9" customWidth="1"/>
    <col min="14116" max="14118" width="8.375" style="9" customWidth="1"/>
    <col min="14119" max="14297" width="10" style="9"/>
    <col min="14298" max="14298" width="9.875" style="9" customWidth="1"/>
    <col min="14299" max="14299" width="38.8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25" style="9" customWidth="1"/>
    <col min="14337" max="14366" width="0" style="9" hidden="1" customWidth="1"/>
    <col min="14367" max="14367" width="13.75" style="9" customWidth="1"/>
    <col min="14368" max="14368" width="14.125" style="9" customWidth="1"/>
    <col min="14369" max="14369" width="12.875" style="9" customWidth="1"/>
    <col min="14370" max="14370" width="12.375" style="9" customWidth="1"/>
    <col min="14371" max="14371" width="12.875" style="9" customWidth="1"/>
    <col min="14372" max="14374" width="8.375" style="9" customWidth="1"/>
    <col min="14375" max="14553" width="10" style="9"/>
    <col min="14554" max="14554" width="9.875" style="9" customWidth="1"/>
    <col min="14555" max="14555" width="38.8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25" style="9" customWidth="1"/>
    <col min="14593" max="14622" width="0" style="9" hidden="1" customWidth="1"/>
    <col min="14623" max="14623" width="13.75" style="9" customWidth="1"/>
    <col min="14624" max="14624" width="14.125" style="9" customWidth="1"/>
    <col min="14625" max="14625" width="12.875" style="9" customWidth="1"/>
    <col min="14626" max="14626" width="12.375" style="9" customWidth="1"/>
    <col min="14627" max="14627" width="12.875" style="9" customWidth="1"/>
    <col min="14628" max="14630" width="8.375" style="9" customWidth="1"/>
    <col min="14631" max="14809" width="10" style="9"/>
    <col min="14810" max="14810" width="9.875" style="9" customWidth="1"/>
    <col min="14811" max="14811" width="38.8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25" style="9" customWidth="1"/>
    <col min="14849" max="14878" width="0" style="9" hidden="1" customWidth="1"/>
    <col min="14879" max="14879" width="13.75" style="9" customWidth="1"/>
    <col min="14880" max="14880" width="14.125" style="9" customWidth="1"/>
    <col min="14881" max="14881" width="12.875" style="9" customWidth="1"/>
    <col min="14882" max="14882" width="12.375" style="9" customWidth="1"/>
    <col min="14883" max="14883" width="12.875" style="9" customWidth="1"/>
    <col min="14884" max="14886" width="8.375" style="9" customWidth="1"/>
    <col min="14887" max="15065" width="10" style="9"/>
    <col min="15066" max="15066" width="9.875" style="9" customWidth="1"/>
    <col min="15067" max="15067" width="38.8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25" style="9" customWidth="1"/>
    <col min="15105" max="15134" width="0" style="9" hidden="1" customWidth="1"/>
    <col min="15135" max="15135" width="13.75" style="9" customWidth="1"/>
    <col min="15136" max="15136" width="14.125" style="9" customWidth="1"/>
    <col min="15137" max="15137" width="12.875" style="9" customWidth="1"/>
    <col min="15138" max="15138" width="12.375" style="9" customWidth="1"/>
    <col min="15139" max="15139" width="12.875" style="9" customWidth="1"/>
    <col min="15140" max="15142" width="8.375" style="9" customWidth="1"/>
    <col min="15143" max="15321" width="10" style="9"/>
    <col min="15322" max="15322" width="9.875" style="9" customWidth="1"/>
    <col min="15323" max="15323" width="38.8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25" style="9" customWidth="1"/>
    <col min="15361" max="15390" width="0" style="9" hidden="1" customWidth="1"/>
    <col min="15391" max="15391" width="13.75" style="9" customWidth="1"/>
    <col min="15392" max="15392" width="14.125" style="9" customWidth="1"/>
    <col min="15393" max="15393" width="12.875" style="9" customWidth="1"/>
    <col min="15394" max="15394" width="12.375" style="9" customWidth="1"/>
    <col min="15395" max="15395" width="12.875" style="9" customWidth="1"/>
    <col min="15396" max="15398" width="8.375" style="9" customWidth="1"/>
    <col min="15399" max="15577" width="10" style="9"/>
    <col min="15578" max="15578" width="9.875" style="9" customWidth="1"/>
    <col min="15579" max="15579" width="38.8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25" style="9" customWidth="1"/>
    <col min="15617" max="15646" width="0" style="9" hidden="1" customWidth="1"/>
    <col min="15647" max="15647" width="13.75" style="9" customWidth="1"/>
    <col min="15648" max="15648" width="14.125" style="9" customWidth="1"/>
    <col min="15649" max="15649" width="12.875" style="9" customWidth="1"/>
    <col min="15650" max="15650" width="12.375" style="9" customWidth="1"/>
    <col min="15651" max="15651" width="12.875" style="9" customWidth="1"/>
    <col min="15652" max="15654" width="8.375" style="9" customWidth="1"/>
    <col min="15655" max="15833" width="10" style="9"/>
    <col min="15834" max="15834" width="9.875" style="9" customWidth="1"/>
    <col min="15835" max="15835" width="38.8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25" style="9" customWidth="1"/>
    <col min="15873" max="15902" width="0" style="9" hidden="1" customWidth="1"/>
    <col min="15903" max="15903" width="13.75" style="9" customWidth="1"/>
    <col min="15904" max="15904" width="14.125" style="9" customWidth="1"/>
    <col min="15905" max="15905" width="12.875" style="9" customWidth="1"/>
    <col min="15906" max="15906" width="12.375" style="9" customWidth="1"/>
    <col min="15907" max="15907" width="12.875" style="9" customWidth="1"/>
    <col min="15908" max="15910" width="8.375" style="9" customWidth="1"/>
    <col min="15911" max="16089" width="10" style="9"/>
    <col min="16090" max="16090" width="9.875" style="9" customWidth="1"/>
    <col min="16091" max="16091" width="38.8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25" style="9" customWidth="1"/>
    <col min="16129" max="16158" width="0" style="9" hidden="1" customWidth="1"/>
    <col min="16159" max="16159" width="13.75" style="9" customWidth="1"/>
    <col min="16160" max="16160" width="14.125" style="9" customWidth="1"/>
    <col min="16161" max="16161" width="12.875" style="9" customWidth="1"/>
    <col min="16162" max="16162" width="12.375" style="9" customWidth="1"/>
    <col min="16163" max="16163" width="12.875" style="9" customWidth="1"/>
    <col min="16164" max="16166" width="8.375" style="9" customWidth="1"/>
    <col min="16167" max="16384" width="10" style="9"/>
  </cols>
  <sheetData>
    <row r="1" spans="1:40" ht="38.25" customHeight="1" x14ac:dyDescent="0.45">
      <c r="A1" s="74" t="s">
        <v>1482</v>
      </c>
      <c r="B1" s="1" t="s">
        <v>1977</v>
      </c>
      <c r="C1" s="179" t="s">
        <v>1160</v>
      </c>
      <c r="D1" s="1" t="s">
        <v>0</v>
      </c>
      <c r="E1" s="1" t="s">
        <v>1</v>
      </c>
      <c r="F1" s="1" t="s">
        <v>1479</v>
      </c>
      <c r="G1" s="1" t="s">
        <v>1</v>
      </c>
      <c r="H1" s="5" t="s">
        <v>27</v>
      </c>
      <c r="I1" s="5" t="s">
        <v>28</v>
      </c>
      <c r="J1" s="110" t="s">
        <v>1338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1152</v>
      </c>
      <c r="P1" s="5" t="s">
        <v>34</v>
      </c>
      <c r="Q1" s="5" t="s">
        <v>35</v>
      </c>
      <c r="R1" s="110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110" t="s">
        <v>41</v>
      </c>
      <c r="X1" s="5" t="s">
        <v>42</v>
      </c>
      <c r="Y1" s="110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110" t="s">
        <v>53</v>
      </c>
      <c r="AJ1" s="5" t="s">
        <v>54</v>
      </c>
      <c r="AK1" s="5" t="s">
        <v>55</v>
      </c>
      <c r="AL1" s="5" t="s">
        <v>56</v>
      </c>
      <c r="AM1" s="6" t="s">
        <v>1481</v>
      </c>
      <c r="AN1" s="117" t="s">
        <v>1480</v>
      </c>
    </row>
    <row r="2" spans="1:40" ht="23.25" hidden="1" customHeight="1" x14ac:dyDescent="0.45">
      <c r="A2" s="74"/>
      <c r="B2" s="10" t="s">
        <v>123</v>
      </c>
      <c r="C2" s="34" t="s">
        <v>123</v>
      </c>
      <c r="D2" s="10" t="s">
        <v>124</v>
      </c>
      <c r="E2" s="11" t="s">
        <v>61</v>
      </c>
      <c r="F2" s="11">
        <v>0</v>
      </c>
      <c r="G2" s="11"/>
      <c r="H2" s="16"/>
      <c r="I2" s="16"/>
      <c r="J2" s="17"/>
      <c r="K2" s="101"/>
      <c r="L2" s="17"/>
      <c r="M2" s="17"/>
      <c r="N2" s="17"/>
      <c r="O2" s="10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6"/>
      <c r="AE2" s="16"/>
      <c r="AF2" s="16"/>
      <c r="AG2" s="16"/>
      <c r="AH2" s="17"/>
      <c r="AI2" s="17"/>
      <c r="AJ2" s="17"/>
      <c r="AK2" s="17"/>
      <c r="AL2" s="17"/>
      <c r="AM2" s="18">
        <f t="shared" ref="AM2:AM9" si="0">H2+I2+J2+K2+L2+M2+N2+O2+P2+Q2+R2+S2+T2+U2+V2+W2+X2+Y2+Z2+AA2+AB2+AC2+AD2+AE2+AF2+AG2+AH2+AI2+AJ2+AK2+AL2</f>
        <v>0</v>
      </c>
      <c r="AN2" s="116">
        <f t="shared" ref="AN2:AN9" si="1">AM2*F2</f>
        <v>0</v>
      </c>
    </row>
    <row r="3" spans="1:40" ht="23.25" hidden="1" customHeight="1" x14ac:dyDescent="0.45">
      <c r="A3" s="74"/>
      <c r="B3" s="10" t="s">
        <v>1277</v>
      </c>
      <c r="C3" s="34" t="s">
        <v>1277</v>
      </c>
      <c r="D3" s="10" t="s">
        <v>125</v>
      </c>
      <c r="E3" s="11" t="s">
        <v>61</v>
      </c>
      <c r="F3" s="11">
        <v>0</v>
      </c>
      <c r="G3" s="11"/>
      <c r="H3" s="16"/>
      <c r="I3" s="16"/>
      <c r="J3" s="17"/>
      <c r="K3" s="101"/>
      <c r="L3" s="17"/>
      <c r="M3" s="17"/>
      <c r="N3" s="17"/>
      <c r="O3" s="101"/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6"/>
      <c r="AE3" s="16"/>
      <c r="AF3" s="16"/>
      <c r="AG3" s="16"/>
      <c r="AH3" s="17"/>
      <c r="AI3" s="17"/>
      <c r="AJ3" s="17"/>
      <c r="AK3" s="17"/>
      <c r="AL3" s="17"/>
      <c r="AM3" s="18">
        <f t="shared" si="0"/>
        <v>0</v>
      </c>
      <c r="AN3" s="116">
        <f t="shared" si="1"/>
        <v>0</v>
      </c>
    </row>
    <row r="4" spans="1:40" ht="23.25" customHeight="1" x14ac:dyDescent="0.45">
      <c r="A4" s="74"/>
      <c r="B4" s="10" t="s">
        <v>1085</v>
      </c>
      <c r="C4" s="34">
        <v>1024301005</v>
      </c>
      <c r="D4" s="10" t="s">
        <v>1837</v>
      </c>
      <c r="E4" s="11" t="s">
        <v>61</v>
      </c>
      <c r="F4" s="11">
        <v>0</v>
      </c>
      <c r="G4" s="11"/>
      <c r="H4" s="16"/>
      <c r="I4" s="16"/>
      <c r="J4" s="17"/>
      <c r="K4" s="101"/>
      <c r="L4" s="17">
        <v>10</v>
      </c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E4" s="16"/>
      <c r="AF4" s="16"/>
      <c r="AG4" s="16">
        <v>10</v>
      </c>
      <c r="AH4" s="17"/>
      <c r="AI4" s="17"/>
      <c r="AJ4" s="17"/>
      <c r="AK4" s="17"/>
      <c r="AL4" s="17"/>
      <c r="AM4" s="18">
        <f t="shared" si="0"/>
        <v>20</v>
      </c>
      <c r="AN4" s="116">
        <f t="shared" si="1"/>
        <v>0</v>
      </c>
    </row>
    <row r="5" spans="1:40" ht="23.25" customHeight="1" x14ac:dyDescent="0.45">
      <c r="A5" s="74"/>
      <c r="B5" s="42" t="s">
        <v>1087</v>
      </c>
      <c r="C5" s="120">
        <v>1020501006</v>
      </c>
      <c r="D5" s="10" t="s">
        <v>1494</v>
      </c>
      <c r="E5" s="11" t="s">
        <v>61</v>
      </c>
      <c r="F5" s="11">
        <v>0</v>
      </c>
      <c r="G5" s="11"/>
      <c r="H5" s="16"/>
      <c r="I5" s="16">
        <v>60</v>
      </c>
      <c r="J5" s="17"/>
      <c r="K5" s="101"/>
      <c r="L5" s="17">
        <v>60</v>
      </c>
      <c r="M5" s="17"/>
      <c r="N5" s="17">
        <v>120</v>
      </c>
      <c r="O5" s="101">
        <v>100</v>
      </c>
      <c r="P5" s="16"/>
      <c r="Q5" s="17"/>
      <c r="R5" s="17"/>
      <c r="S5" s="17"/>
      <c r="T5" s="17"/>
      <c r="U5" s="17"/>
      <c r="V5" s="17"/>
      <c r="W5" s="17">
        <v>60</v>
      </c>
      <c r="X5" s="17"/>
      <c r="Y5" s="17"/>
      <c r="Z5" s="17">
        <v>60</v>
      </c>
      <c r="AA5" s="17"/>
      <c r="AB5" s="17"/>
      <c r="AC5" s="17">
        <v>60</v>
      </c>
      <c r="AD5" s="16"/>
      <c r="AE5" s="16">
        <f>2+90</f>
        <v>92</v>
      </c>
      <c r="AF5" s="16"/>
      <c r="AG5" s="16"/>
      <c r="AH5" s="17"/>
      <c r="AI5" s="17">
        <v>100</v>
      </c>
      <c r="AJ5" s="17"/>
      <c r="AK5" s="17"/>
      <c r="AL5" s="17"/>
      <c r="AM5" s="18">
        <f t="shared" si="0"/>
        <v>712</v>
      </c>
      <c r="AN5" s="116">
        <f t="shared" si="1"/>
        <v>0</v>
      </c>
    </row>
    <row r="6" spans="1:40" ht="23.25" customHeight="1" x14ac:dyDescent="0.45">
      <c r="A6" s="74"/>
      <c r="B6" s="10" t="s">
        <v>150</v>
      </c>
      <c r="C6" s="34" t="s">
        <v>150</v>
      </c>
      <c r="D6" s="10" t="s">
        <v>151</v>
      </c>
      <c r="E6" s="11" t="s">
        <v>61</v>
      </c>
      <c r="F6" s="11">
        <v>0</v>
      </c>
      <c r="G6" s="11"/>
      <c r="H6" s="16"/>
      <c r="I6" s="16">
        <v>100</v>
      </c>
      <c r="J6" s="17"/>
      <c r="K6" s="101"/>
      <c r="L6" s="17">
        <v>60</v>
      </c>
      <c r="M6" s="17"/>
      <c r="N6" s="17"/>
      <c r="O6" s="101"/>
      <c r="P6" s="16"/>
      <c r="Q6" s="17">
        <v>100</v>
      </c>
      <c r="R6" s="17"/>
      <c r="S6" s="17"/>
      <c r="T6" s="17"/>
      <c r="U6" s="17">
        <v>100</v>
      </c>
      <c r="V6" s="17"/>
      <c r="W6" s="17"/>
      <c r="X6" s="17"/>
      <c r="Y6" s="17"/>
      <c r="Z6" s="17"/>
      <c r="AA6" s="17"/>
      <c r="AB6" s="17"/>
      <c r="AC6" s="17">
        <v>200</v>
      </c>
      <c r="AD6" s="16"/>
      <c r="AE6" s="16"/>
      <c r="AF6" s="16"/>
      <c r="AG6" s="16"/>
      <c r="AH6" s="17"/>
      <c r="AI6" s="17"/>
      <c r="AJ6" s="17"/>
      <c r="AK6" s="17"/>
      <c r="AL6" s="17"/>
      <c r="AM6" s="18">
        <f t="shared" si="0"/>
        <v>560</v>
      </c>
      <c r="AN6" s="116">
        <f t="shared" si="1"/>
        <v>0</v>
      </c>
    </row>
    <row r="7" spans="1:40" ht="23.25" customHeight="1" x14ac:dyDescent="0.45">
      <c r="A7" s="74"/>
      <c r="B7" s="10" t="s">
        <v>152</v>
      </c>
      <c r="C7" s="34">
        <v>1020501011</v>
      </c>
      <c r="D7" s="10" t="s">
        <v>153</v>
      </c>
      <c r="E7" s="11" t="s">
        <v>61</v>
      </c>
      <c r="F7" s="11">
        <v>0</v>
      </c>
      <c r="G7" s="11"/>
      <c r="H7" s="16"/>
      <c r="I7" s="16"/>
      <c r="J7" s="17"/>
      <c r="K7" s="101"/>
      <c r="L7" s="17"/>
      <c r="M7" s="17"/>
      <c r="N7" s="17"/>
      <c r="O7" s="101">
        <v>100</v>
      </c>
      <c r="P7" s="16"/>
      <c r="Q7" s="17">
        <v>100</v>
      </c>
      <c r="R7" s="17"/>
      <c r="S7" s="17">
        <v>200</v>
      </c>
      <c r="T7" s="17"/>
      <c r="U7" s="17"/>
      <c r="V7" s="17"/>
      <c r="W7" s="17">
        <v>100</v>
      </c>
      <c r="X7" s="17"/>
      <c r="Y7" s="17"/>
      <c r="Z7" s="17">
        <v>200</v>
      </c>
      <c r="AA7" s="17"/>
      <c r="AB7" s="17"/>
      <c r="AC7" s="17"/>
      <c r="AD7" s="16"/>
      <c r="AE7" s="16">
        <v>100</v>
      </c>
      <c r="AF7" s="16"/>
      <c r="AG7" s="16"/>
      <c r="AH7" s="17"/>
      <c r="AI7" s="17"/>
      <c r="AJ7" s="17"/>
      <c r="AK7" s="17"/>
      <c r="AL7" s="17"/>
      <c r="AM7" s="18">
        <f t="shared" si="0"/>
        <v>800</v>
      </c>
      <c r="AN7" s="116">
        <f t="shared" si="1"/>
        <v>0</v>
      </c>
    </row>
    <row r="8" spans="1:40" ht="23.25" customHeight="1" x14ac:dyDescent="0.45">
      <c r="A8" s="74"/>
      <c r="B8" s="10" t="s">
        <v>154</v>
      </c>
      <c r="C8" s="34">
        <v>1020501012</v>
      </c>
      <c r="D8" s="10" t="s">
        <v>155</v>
      </c>
      <c r="E8" s="11" t="s">
        <v>61</v>
      </c>
      <c r="F8" s="11">
        <v>0</v>
      </c>
      <c r="G8" s="11"/>
      <c r="H8" s="16"/>
      <c r="I8" s="16"/>
      <c r="J8" s="17"/>
      <c r="K8" s="101"/>
      <c r="L8" s="17">
        <v>200</v>
      </c>
      <c r="M8" s="17"/>
      <c r="N8" s="17"/>
      <c r="O8" s="101"/>
      <c r="P8" s="16"/>
      <c r="Q8" s="17">
        <v>500</v>
      </c>
      <c r="R8" s="17"/>
      <c r="S8" s="17"/>
      <c r="T8" s="17"/>
      <c r="U8" s="17">
        <v>500</v>
      </c>
      <c r="V8" s="17"/>
      <c r="W8" s="17"/>
      <c r="X8" s="17"/>
      <c r="Y8" s="17"/>
      <c r="Z8" s="17">
        <f>40+500</f>
        <v>540</v>
      </c>
      <c r="AA8" s="17"/>
      <c r="AB8" s="17"/>
      <c r="AC8" s="17"/>
      <c r="AD8" s="16"/>
      <c r="AE8" s="16">
        <v>500</v>
      </c>
      <c r="AF8" s="16"/>
      <c r="AG8" s="16">
        <v>200</v>
      </c>
      <c r="AH8" s="17"/>
      <c r="AI8" s="17"/>
      <c r="AJ8" s="17"/>
      <c r="AK8" s="17"/>
      <c r="AL8" s="17"/>
      <c r="AM8" s="18">
        <f t="shared" si="0"/>
        <v>2440</v>
      </c>
      <c r="AN8" s="116">
        <f t="shared" si="1"/>
        <v>0</v>
      </c>
    </row>
    <row r="9" spans="1:40" ht="23.25" customHeight="1" x14ac:dyDescent="0.45">
      <c r="A9" s="74"/>
      <c r="B9" s="10" t="s">
        <v>156</v>
      </c>
      <c r="C9" s="34">
        <v>1020501013</v>
      </c>
      <c r="D9" s="10" t="s">
        <v>157</v>
      </c>
      <c r="E9" s="11" t="s">
        <v>61</v>
      </c>
      <c r="F9" s="11">
        <v>0</v>
      </c>
      <c r="G9" s="11"/>
      <c r="H9" s="16"/>
      <c r="I9" s="16">
        <v>200</v>
      </c>
      <c r="J9" s="17"/>
      <c r="K9" s="101"/>
      <c r="L9" s="17">
        <v>100</v>
      </c>
      <c r="M9" s="17"/>
      <c r="N9" s="17"/>
      <c r="O9" s="101">
        <v>300</v>
      </c>
      <c r="P9" s="16"/>
      <c r="Q9" s="17"/>
      <c r="R9" s="17"/>
      <c r="S9" s="17"/>
      <c r="T9" s="17"/>
      <c r="U9" s="17">
        <v>100</v>
      </c>
      <c r="V9" s="17"/>
      <c r="W9" s="17">
        <v>300</v>
      </c>
      <c r="X9" s="17"/>
      <c r="Y9" s="17"/>
      <c r="Z9" s="17"/>
      <c r="AA9" s="17"/>
      <c r="AB9" s="17"/>
      <c r="AC9" s="17">
        <v>300</v>
      </c>
      <c r="AD9" s="16"/>
      <c r="AE9" s="16">
        <f>10+10</f>
        <v>20</v>
      </c>
      <c r="AF9" s="16"/>
      <c r="AG9" s="16"/>
      <c r="AH9" s="17"/>
      <c r="AI9" s="17"/>
      <c r="AJ9" s="17"/>
      <c r="AK9" s="17"/>
      <c r="AL9" s="17"/>
      <c r="AM9" s="18">
        <f t="shared" si="0"/>
        <v>1320</v>
      </c>
      <c r="AN9" s="116">
        <f t="shared" si="1"/>
        <v>0</v>
      </c>
    </row>
    <row r="10" spans="1:40" ht="23.25" customHeight="1" x14ac:dyDescent="0.45">
      <c r="A10" s="74"/>
      <c r="B10" s="10" t="s">
        <v>215</v>
      </c>
      <c r="C10" s="34">
        <v>1020501032</v>
      </c>
      <c r="D10" s="10" t="s">
        <v>216</v>
      </c>
      <c r="E10" s="11" t="s">
        <v>61</v>
      </c>
      <c r="F10" s="11">
        <v>0</v>
      </c>
      <c r="G10" s="11"/>
      <c r="H10" s="16"/>
      <c r="I10" s="16"/>
      <c r="J10" s="17"/>
      <c r="K10" s="101"/>
      <c r="L10" s="17">
        <v>10</v>
      </c>
      <c r="M10" s="17"/>
      <c r="N10" s="17"/>
      <c r="O10" s="101"/>
      <c r="P10" s="16"/>
      <c r="Q10" s="17"/>
      <c r="R10" s="17"/>
      <c r="S10" s="17">
        <v>10</v>
      </c>
      <c r="T10" s="17"/>
      <c r="U10" s="17"/>
      <c r="V10" s="17"/>
      <c r="W10" s="17"/>
      <c r="X10" s="17"/>
      <c r="Y10" s="17"/>
      <c r="Z10" s="17">
        <v>10</v>
      </c>
      <c r="AA10" s="17"/>
      <c r="AB10" s="17"/>
      <c r="AC10" s="17"/>
      <c r="AD10" s="16"/>
      <c r="AE10" s="16"/>
      <c r="AF10" s="16"/>
      <c r="AG10" s="16">
        <v>10</v>
      </c>
      <c r="AH10" s="17"/>
      <c r="AI10" s="17"/>
      <c r="AJ10" s="17"/>
      <c r="AK10" s="17"/>
      <c r="AL10" s="17"/>
      <c r="AM10" s="18">
        <f t="shared" ref="AM10:AM15" si="2">H10+I10+J10+K10+L10+M10+N10+O10+P10+Q10+R10+S10+T10+U10+V10+W10+X10+Y10+Z10+AA10+AB10+AC10+AD10+AE10+AF10+AG10+AH10+AI10+AJ10+AK10+AL10</f>
        <v>40</v>
      </c>
      <c r="AN10" s="116">
        <f t="shared" ref="AN10:AN15" si="3">AM10*F10</f>
        <v>0</v>
      </c>
    </row>
    <row r="11" spans="1:40" ht="23.25" customHeight="1" x14ac:dyDescent="0.45">
      <c r="A11" s="11"/>
      <c r="B11" s="34"/>
      <c r="C11" s="34">
        <v>1020501042</v>
      </c>
      <c r="D11" s="10" t="s">
        <v>1783</v>
      </c>
      <c r="E11" s="28" t="s">
        <v>61</v>
      </c>
      <c r="F11" s="11">
        <v>0</v>
      </c>
      <c r="G11" s="11"/>
      <c r="H11" s="16"/>
      <c r="I11" s="16">
        <v>500</v>
      </c>
      <c r="J11" s="17"/>
      <c r="K11" s="101"/>
      <c r="L11" s="17">
        <f>200+500</f>
        <v>700</v>
      </c>
      <c r="M11" s="17"/>
      <c r="N11" s="17"/>
      <c r="O11" s="101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6"/>
      <c r="AE11" s="16"/>
      <c r="AF11" s="16"/>
      <c r="AG11" s="16"/>
      <c r="AH11" s="17"/>
      <c r="AI11" s="101"/>
      <c r="AJ11" s="17"/>
      <c r="AK11" s="17"/>
      <c r="AL11" s="17"/>
      <c r="AM11" s="18">
        <f t="shared" si="2"/>
        <v>1200</v>
      </c>
      <c r="AN11" s="116">
        <f t="shared" si="3"/>
        <v>0</v>
      </c>
    </row>
    <row r="12" spans="1:40" ht="23.25" hidden="1" customHeight="1" x14ac:dyDescent="0.45">
      <c r="A12" s="74"/>
      <c r="B12" s="10" t="s">
        <v>1288</v>
      </c>
      <c r="C12" s="34" t="s">
        <v>1288</v>
      </c>
      <c r="D12" s="10" t="s">
        <v>219</v>
      </c>
      <c r="E12" s="11" t="s">
        <v>61</v>
      </c>
      <c r="F12" s="11">
        <v>0</v>
      </c>
      <c r="G12" s="11"/>
      <c r="H12" s="16"/>
      <c r="I12" s="16"/>
      <c r="J12" s="17"/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6"/>
      <c r="AE12" s="16"/>
      <c r="AF12" s="16"/>
      <c r="AG12" s="16"/>
      <c r="AH12" s="17"/>
      <c r="AI12" s="17"/>
      <c r="AJ12" s="17"/>
      <c r="AK12" s="17"/>
      <c r="AL12" s="17"/>
      <c r="AM12" s="18">
        <f t="shared" si="2"/>
        <v>0</v>
      </c>
      <c r="AN12" s="116">
        <f t="shared" si="3"/>
        <v>0</v>
      </c>
    </row>
    <row r="13" spans="1:40" ht="23.25" customHeight="1" x14ac:dyDescent="0.45">
      <c r="A13" s="74"/>
      <c r="B13" s="10" t="s">
        <v>228</v>
      </c>
      <c r="C13" s="34">
        <v>1020501027</v>
      </c>
      <c r="D13" s="10" t="s">
        <v>229</v>
      </c>
      <c r="E13" s="11" t="s">
        <v>61</v>
      </c>
      <c r="F13" s="11">
        <v>0</v>
      </c>
      <c r="G13" s="11"/>
      <c r="H13" s="16"/>
      <c r="I13" s="16"/>
      <c r="J13" s="17"/>
      <c r="K13" s="101"/>
      <c r="L13" s="17">
        <v>60</v>
      </c>
      <c r="M13" s="17"/>
      <c r="N13" s="17"/>
      <c r="O13" s="101"/>
      <c r="P13" s="16"/>
      <c r="Q13" s="17">
        <v>100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6"/>
      <c r="AE13" s="16"/>
      <c r="AF13" s="16"/>
      <c r="AG13" s="16"/>
      <c r="AH13" s="17"/>
      <c r="AI13" s="17"/>
      <c r="AJ13" s="17"/>
      <c r="AK13" s="17"/>
      <c r="AL13" s="17"/>
      <c r="AM13" s="18">
        <f t="shared" si="2"/>
        <v>160</v>
      </c>
      <c r="AN13" s="116">
        <f t="shared" si="3"/>
        <v>0</v>
      </c>
    </row>
    <row r="14" spans="1:40" ht="23.25" hidden="1" customHeight="1" x14ac:dyDescent="0.45">
      <c r="A14" s="74"/>
      <c r="B14" s="10" t="s">
        <v>299</v>
      </c>
      <c r="C14" s="34">
        <v>1022301012</v>
      </c>
      <c r="D14" s="10" t="s">
        <v>300</v>
      </c>
      <c r="E14" s="11" t="s">
        <v>276</v>
      </c>
      <c r="F14" s="11">
        <v>0</v>
      </c>
      <c r="G14" s="11"/>
      <c r="H14" s="16"/>
      <c r="I14" s="16"/>
      <c r="J14" s="17"/>
      <c r="K14" s="101"/>
      <c r="L14" s="17"/>
      <c r="M14" s="17"/>
      <c r="N14" s="17"/>
      <c r="O14" s="101"/>
      <c r="P14" s="16"/>
      <c r="Q14" s="17"/>
      <c r="R14" s="17"/>
      <c r="S14" s="17"/>
      <c r="T14" s="17"/>
      <c r="U14" s="17"/>
      <c r="V14" s="17"/>
      <c r="W14" s="101"/>
      <c r="X14" s="17"/>
      <c r="Y14" s="17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 t="shared" si="2"/>
        <v>0</v>
      </c>
      <c r="AN14" s="116">
        <f t="shared" si="3"/>
        <v>0</v>
      </c>
    </row>
    <row r="15" spans="1:40" ht="23.25" hidden="1" customHeight="1" x14ac:dyDescent="0.45">
      <c r="A15" s="74"/>
      <c r="B15" s="10" t="s">
        <v>301</v>
      </c>
      <c r="C15" s="34" t="s">
        <v>301</v>
      </c>
      <c r="D15" s="10" t="s">
        <v>302</v>
      </c>
      <c r="E15" s="11" t="s">
        <v>61</v>
      </c>
      <c r="F15" s="11">
        <v>0</v>
      </c>
      <c r="G15" s="11"/>
      <c r="H15" s="16"/>
      <c r="I15" s="16"/>
      <c r="J15" s="17"/>
      <c r="K15" s="101"/>
      <c r="L15" s="17"/>
      <c r="M15" s="17"/>
      <c r="N15" s="17"/>
      <c r="O15" s="101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/>
      <c r="AJ15" s="17"/>
      <c r="AK15" s="17"/>
      <c r="AL15" s="17"/>
      <c r="AM15" s="18">
        <f t="shared" si="2"/>
        <v>0</v>
      </c>
      <c r="AN15" s="116">
        <f t="shared" si="3"/>
        <v>0</v>
      </c>
    </row>
    <row r="16" spans="1:40" ht="23.25" hidden="1" customHeight="1" x14ac:dyDescent="0.45">
      <c r="A16" s="74"/>
      <c r="B16" s="10" t="s">
        <v>303</v>
      </c>
      <c r="C16" s="34" t="s">
        <v>303</v>
      </c>
      <c r="D16" s="10" t="s">
        <v>304</v>
      </c>
      <c r="E16" s="11" t="s">
        <v>61</v>
      </c>
      <c r="F16" s="11">
        <v>0</v>
      </c>
      <c r="G16" s="11"/>
      <c r="H16" s="16"/>
      <c r="I16" s="16"/>
      <c r="J16" s="17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ref="AM16:AM54" si="4">H16+I16+J16+K16+L16+M16+N16+O16+P16+Q16+R16+S16+T16+U16+V16+W16+X16+Y16+Z16+AA16+AB16+AC16+AD16+AE16+AF16+AG16+AH16+AI16+AJ16+AK16+AL16</f>
        <v>0</v>
      </c>
      <c r="AN16" s="116">
        <f t="shared" ref="AN16:AN54" si="5">AM16*F16</f>
        <v>0</v>
      </c>
    </row>
    <row r="17" spans="1:40" ht="21" hidden="1" customHeight="1" x14ac:dyDescent="0.45">
      <c r="A17" s="74"/>
      <c r="B17" s="10" t="s">
        <v>312</v>
      </c>
      <c r="C17" s="34" t="s">
        <v>312</v>
      </c>
      <c r="D17" s="10" t="s">
        <v>313</v>
      </c>
      <c r="E17" s="11" t="s">
        <v>61</v>
      </c>
      <c r="F17" s="11">
        <v>0</v>
      </c>
      <c r="G17" s="11"/>
      <c r="H17" s="16"/>
      <c r="I17" s="16"/>
      <c r="J17" s="17"/>
      <c r="K17" s="101"/>
      <c r="L17" s="17"/>
      <c r="M17" s="17"/>
      <c r="N17" s="17"/>
      <c r="O17" s="101"/>
      <c r="P17" s="16"/>
      <c r="Q17" s="17"/>
      <c r="R17" s="17"/>
      <c r="S17" s="17"/>
      <c r="T17" s="17"/>
      <c r="U17" s="17"/>
      <c r="V17" s="17"/>
      <c r="W17" s="101"/>
      <c r="X17" s="17"/>
      <c r="Y17" s="17"/>
      <c r="Z17" s="17"/>
      <c r="AA17" s="17"/>
      <c r="AB17" s="17"/>
      <c r="AC17" s="17"/>
      <c r="AD17" s="16"/>
      <c r="AE17" s="16"/>
      <c r="AF17" s="16"/>
      <c r="AG17" s="16"/>
      <c r="AH17" s="17"/>
      <c r="AI17" s="101"/>
      <c r="AJ17" s="17"/>
      <c r="AK17" s="17"/>
      <c r="AL17" s="17"/>
      <c r="AM17" s="18">
        <f t="shared" si="4"/>
        <v>0</v>
      </c>
      <c r="AN17" s="116">
        <f t="shared" si="5"/>
        <v>0</v>
      </c>
    </row>
    <row r="18" spans="1:40" ht="23.25" hidden="1" customHeight="1" x14ac:dyDescent="0.45">
      <c r="A18" s="74"/>
      <c r="B18" s="10" t="s">
        <v>314</v>
      </c>
      <c r="C18" s="34" t="s">
        <v>314</v>
      </c>
      <c r="D18" s="10" t="s">
        <v>315</v>
      </c>
      <c r="E18" s="11" t="s">
        <v>61</v>
      </c>
      <c r="F18" s="11">
        <v>0</v>
      </c>
      <c r="G18" s="11"/>
      <c r="H18" s="16"/>
      <c r="I18" s="16"/>
      <c r="J18" s="17"/>
      <c r="K18" s="101"/>
      <c r="L18" s="17"/>
      <c r="M18" s="17"/>
      <c r="N18" s="17"/>
      <c r="O18" s="101"/>
      <c r="P18" s="16"/>
      <c r="Q18" s="17"/>
      <c r="R18" s="101"/>
      <c r="S18" s="17"/>
      <c r="T18" s="17"/>
      <c r="U18" s="17"/>
      <c r="V18" s="17"/>
      <c r="W18" s="101"/>
      <c r="X18" s="17"/>
      <c r="Y18" s="101"/>
      <c r="Z18" s="17"/>
      <c r="AA18" s="17"/>
      <c r="AB18" s="17"/>
      <c r="AC18" s="17"/>
      <c r="AD18" s="16"/>
      <c r="AE18" s="16"/>
      <c r="AF18" s="16"/>
      <c r="AG18" s="16"/>
      <c r="AH18" s="17"/>
      <c r="AI18" s="101"/>
      <c r="AJ18" s="17"/>
      <c r="AK18" s="17"/>
      <c r="AL18" s="17"/>
      <c r="AM18" s="18">
        <f t="shared" si="4"/>
        <v>0</v>
      </c>
      <c r="AN18" s="116">
        <f t="shared" si="5"/>
        <v>0</v>
      </c>
    </row>
    <row r="19" spans="1:40" ht="23.25" hidden="1" customHeight="1" x14ac:dyDescent="0.45">
      <c r="A19" s="74"/>
      <c r="B19" s="10" t="s">
        <v>322</v>
      </c>
      <c r="C19" s="34" t="s">
        <v>322</v>
      </c>
      <c r="D19" s="10" t="s">
        <v>323</v>
      </c>
      <c r="E19" s="11" t="s">
        <v>276</v>
      </c>
      <c r="F19" s="20">
        <v>0</v>
      </c>
      <c r="G19" s="11"/>
      <c r="H19" s="16"/>
      <c r="I19" s="16"/>
      <c r="J19" s="17"/>
      <c r="K19" s="101"/>
      <c r="L19" s="17"/>
      <c r="M19" s="17"/>
      <c r="N19" s="17"/>
      <c r="O19" s="101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6"/>
      <c r="AE19" s="16"/>
      <c r="AF19" s="16"/>
      <c r="AG19" s="16"/>
      <c r="AH19" s="17"/>
      <c r="AI19" s="17"/>
      <c r="AJ19" s="17"/>
      <c r="AK19" s="17"/>
      <c r="AL19" s="17"/>
      <c r="AM19" s="18">
        <f t="shared" si="4"/>
        <v>0</v>
      </c>
      <c r="AN19" s="116">
        <f t="shared" si="5"/>
        <v>0</v>
      </c>
    </row>
    <row r="20" spans="1:40" ht="23.25" hidden="1" customHeight="1" x14ac:dyDescent="0.45">
      <c r="A20" s="74"/>
      <c r="B20" s="10" t="s">
        <v>325</v>
      </c>
      <c r="C20" s="34" t="s">
        <v>325</v>
      </c>
      <c r="D20" s="10" t="s">
        <v>326</v>
      </c>
      <c r="E20" s="11" t="s">
        <v>276</v>
      </c>
      <c r="F20" s="11">
        <v>0</v>
      </c>
      <c r="G20" s="11"/>
      <c r="H20" s="16"/>
      <c r="I20" s="16"/>
      <c r="J20" s="17"/>
      <c r="K20" s="101"/>
      <c r="L20" s="17"/>
      <c r="M20" s="17"/>
      <c r="N20" s="17"/>
      <c r="O20" s="101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6"/>
      <c r="AE20" s="16"/>
      <c r="AF20" s="16"/>
      <c r="AG20" s="16"/>
      <c r="AH20" s="17"/>
      <c r="AI20" s="17"/>
      <c r="AJ20" s="17"/>
      <c r="AK20" s="17"/>
      <c r="AL20" s="17"/>
      <c r="AM20" s="18">
        <f t="shared" si="4"/>
        <v>0</v>
      </c>
      <c r="AN20" s="116">
        <f t="shared" si="5"/>
        <v>0</v>
      </c>
    </row>
    <row r="21" spans="1:40" ht="23.25" hidden="1" customHeight="1" x14ac:dyDescent="0.45">
      <c r="A21" s="74"/>
      <c r="B21" s="10" t="s">
        <v>328</v>
      </c>
      <c r="C21" s="34">
        <v>1022201007</v>
      </c>
      <c r="D21" s="10" t="s">
        <v>329</v>
      </c>
      <c r="E21" s="11" t="s">
        <v>276</v>
      </c>
      <c r="F21" s="11">
        <v>0</v>
      </c>
      <c r="G21" s="11"/>
      <c r="H21" s="16"/>
      <c r="I21" s="16"/>
      <c r="J21" s="17"/>
      <c r="K21" s="101"/>
      <c r="L21" s="17"/>
      <c r="M21" s="17"/>
      <c r="N21" s="17"/>
      <c r="O21" s="101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6"/>
      <c r="AE21" s="16"/>
      <c r="AF21" s="16"/>
      <c r="AG21" s="16"/>
      <c r="AH21" s="17"/>
      <c r="AI21" s="17"/>
      <c r="AJ21" s="17"/>
      <c r="AK21" s="17"/>
      <c r="AL21" s="17"/>
      <c r="AM21" s="18">
        <f t="shared" si="4"/>
        <v>0</v>
      </c>
      <c r="AN21" s="116">
        <f t="shared" si="5"/>
        <v>0</v>
      </c>
    </row>
    <row r="22" spans="1:40" ht="23.25" customHeight="1" x14ac:dyDescent="0.45">
      <c r="A22" s="74"/>
      <c r="B22" s="10" t="s">
        <v>330</v>
      </c>
      <c r="C22" s="34" t="s">
        <v>2148</v>
      </c>
      <c r="D22" s="10" t="s">
        <v>331</v>
      </c>
      <c r="E22" s="11" t="s">
        <v>276</v>
      </c>
      <c r="F22" s="11">
        <v>68</v>
      </c>
      <c r="G22" s="11"/>
      <c r="H22" s="16"/>
      <c r="I22" s="16"/>
      <c r="J22" s="17"/>
      <c r="K22" s="101"/>
      <c r="L22" s="17"/>
      <c r="M22" s="17"/>
      <c r="N22" s="17"/>
      <c r="O22" s="101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6"/>
      <c r="AE22" s="16">
        <v>5</v>
      </c>
      <c r="AF22" s="16"/>
      <c r="AG22" s="16"/>
      <c r="AH22" s="17"/>
      <c r="AI22" s="17"/>
      <c r="AJ22" s="17"/>
      <c r="AK22" s="17"/>
      <c r="AL22" s="17"/>
      <c r="AM22" s="18">
        <f t="shared" si="4"/>
        <v>5</v>
      </c>
      <c r="AN22" s="116">
        <f t="shared" si="5"/>
        <v>340</v>
      </c>
    </row>
    <row r="23" spans="1:40" ht="23.25" customHeight="1" x14ac:dyDescent="0.45">
      <c r="A23" s="74"/>
      <c r="B23" s="10" t="s">
        <v>332</v>
      </c>
      <c r="C23" s="34" t="s">
        <v>2060</v>
      </c>
      <c r="D23" s="10" t="s">
        <v>1283</v>
      </c>
      <c r="E23" s="11" t="s">
        <v>276</v>
      </c>
      <c r="F23" s="11">
        <v>68</v>
      </c>
      <c r="G23" s="11"/>
      <c r="H23" s="16"/>
      <c r="I23" s="16"/>
      <c r="J23" s="17"/>
      <c r="K23" s="101"/>
      <c r="L23" s="17">
        <v>2.5</v>
      </c>
      <c r="M23" s="17"/>
      <c r="N23" s="17"/>
      <c r="O23" s="101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6"/>
      <c r="AE23" s="16"/>
      <c r="AF23" s="16"/>
      <c r="AG23" s="16"/>
      <c r="AH23" s="17"/>
      <c r="AI23" s="17"/>
      <c r="AJ23" s="17"/>
      <c r="AK23" s="17"/>
      <c r="AL23" s="17"/>
      <c r="AM23" s="18">
        <f t="shared" si="4"/>
        <v>2.5</v>
      </c>
      <c r="AN23" s="116">
        <f t="shared" si="5"/>
        <v>170</v>
      </c>
    </row>
    <row r="24" spans="1:40" ht="23.25" customHeight="1" x14ac:dyDescent="0.45">
      <c r="A24" s="74"/>
      <c r="B24" s="10" t="s">
        <v>333</v>
      </c>
      <c r="C24" s="34">
        <v>1022301011</v>
      </c>
      <c r="D24" s="10" t="s">
        <v>1282</v>
      </c>
      <c r="E24" s="11" t="s">
        <v>276</v>
      </c>
      <c r="F24" s="11">
        <v>68</v>
      </c>
      <c r="G24" s="11"/>
      <c r="H24" s="16"/>
      <c r="I24" s="16"/>
      <c r="J24" s="17"/>
      <c r="K24" s="101"/>
      <c r="L24" s="17">
        <v>5</v>
      </c>
      <c r="M24" s="17"/>
      <c r="N24" s="17"/>
      <c r="O24" s="101"/>
      <c r="P24" s="16"/>
      <c r="Q24" s="17"/>
      <c r="R24" s="101">
        <v>5</v>
      </c>
      <c r="S24" s="17"/>
      <c r="T24" s="17"/>
      <c r="U24" s="17"/>
      <c r="V24" s="17"/>
      <c r="W24" s="17">
        <v>5</v>
      </c>
      <c r="X24" s="17"/>
      <c r="Y24" s="101">
        <v>5</v>
      </c>
      <c r="Z24" s="17"/>
      <c r="AA24" s="17"/>
      <c r="AB24" s="17"/>
      <c r="AC24" s="17">
        <v>5</v>
      </c>
      <c r="AD24" s="16"/>
      <c r="AE24" s="16"/>
      <c r="AF24" s="16"/>
      <c r="AG24" s="16"/>
      <c r="AH24" s="17"/>
      <c r="AI24" s="101"/>
      <c r="AJ24" s="17"/>
      <c r="AK24" s="17"/>
      <c r="AL24" s="17"/>
      <c r="AM24" s="18">
        <f t="shared" si="4"/>
        <v>25</v>
      </c>
      <c r="AN24" s="116">
        <f t="shared" si="5"/>
        <v>1700</v>
      </c>
    </row>
    <row r="25" spans="1:40" ht="23.25" customHeight="1" x14ac:dyDescent="0.45">
      <c r="A25" s="74"/>
      <c r="B25" s="10" t="s">
        <v>334</v>
      </c>
      <c r="C25" s="34">
        <v>1022301010</v>
      </c>
      <c r="D25" s="10" t="s">
        <v>1564</v>
      </c>
      <c r="E25" s="11" t="s">
        <v>276</v>
      </c>
      <c r="F25" s="20">
        <v>68</v>
      </c>
      <c r="G25" s="11"/>
      <c r="H25" s="16"/>
      <c r="I25" s="16"/>
      <c r="J25" s="17"/>
      <c r="K25" s="101"/>
      <c r="L25" s="17">
        <v>5</v>
      </c>
      <c r="M25" s="17"/>
      <c r="N25" s="17"/>
      <c r="O25" s="101"/>
      <c r="P25" s="16"/>
      <c r="Q25" s="17"/>
      <c r="R25" s="101">
        <v>10</v>
      </c>
      <c r="S25" s="17"/>
      <c r="T25" s="17"/>
      <c r="U25" s="17"/>
      <c r="V25" s="17"/>
      <c r="W25" s="17">
        <v>5</v>
      </c>
      <c r="X25" s="17"/>
      <c r="Y25" s="101"/>
      <c r="Z25" s="17"/>
      <c r="AA25" s="17"/>
      <c r="AB25" s="17"/>
      <c r="AC25" s="17"/>
      <c r="AD25" s="16"/>
      <c r="AE25" s="16"/>
      <c r="AF25" s="16"/>
      <c r="AG25" s="16"/>
      <c r="AH25" s="17"/>
      <c r="AI25" s="101"/>
      <c r="AJ25" s="17"/>
      <c r="AK25" s="17"/>
      <c r="AL25" s="17"/>
      <c r="AM25" s="18">
        <f t="shared" si="4"/>
        <v>20</v>
      </c>
      <c r="AN25" s="116">
        <f t="shared" si="5"/>
        <v>1360</v>
      </c>
    </row>
    <row r="26" spans="1:40" ht="23.25" customHeight="1" x14ac:dyDescent="0.45">
      <c r="A26" s="74"/>
      <c r="B26" s="10" t="s">
        <v>336</v>
      </c>
      <c r="C26" s="34">
        <v>1022301009</v>
      </c>
      <c r="D26" s="10" t="s">
        <v>337</v>
      </c>
      <c r="E26" s="11" t="s">
        <v>276</v>
      </c>
      <c r="F26" s="11">
        <v>68</v>
      </c>
      <c r="G26" s="11"/>
      <c r="H26" s="16"/>
      <c r="I26" s="16"/>
      <c r="J26" s="101"/>
      <c r="K26" s="101"/>
      <c r="L26" s="17">
        <v>10</v>
      </c>
      <c r="M26" s="17"/>
      <c r="N26" s="17"/>
      <c r="O26" s="101"/>
      <c r="P26" s="16"/>
      <c r="Q26" s="17"/>
      <c r="R26" s="17">
        <v>10</v>
      </c>
      <c r="S26" s="17"/>
      <c r="T26" s="17"/>
      <c r="U26" s="17"/>
      <c r="V26" s="17"/>
      <c r="W26" s="101">
        <v>5</v>
      </c>
      <c r="X26" s="17"/>
      <c r="Y26" s="101"/>
      <c r="Z26" s="17"/>
      <c r="AA26" s="17"/>
      <c r="AB26" s="17"/>
      <c r="AC26" s="17"/>
      <c r="AD26" s="16"/>
      <c r="AE26" s="16"/>
      <c r="AF26" s="16"/>
      <c r="AG26" s="16"/>
      <c r="AH26" s="17"/>
      <c r="AI26" s="101"/>
      <c r="AJ26" s="17"/>
      <c r="AK26" s="17"/>
      <c r="AL26" s="17"/>
      <c r="AM26" s="18">
        <f t="shared" si="4"/>
        <v>25</v>
      </c>
      <c r="AN26" s="116">
        <f t="shared" si="5"/>
        <v>1700</v>
      </c>
    </row>
    <row r="27" spans="1:40" ht="23.25" hidden="1" customHeight="1" x14ac:dyDescent="0.45">
      <c r="A27" s="74"/>
      <c r="B27" s="10" t="s">
        <v>338</v>
      </c>
      <c r="C27" s="34">
        <v>1023801001</v>
      </c>
      <c r="D27" s="10" t="s">
        <v>339</v>
      </c>
      <c r="E27" s="11" t="s">
        <v>276</v>
      </c>
      <c r="F27" s="11">
        <v>0</v>
      </c>
      <c r="G27" s="11"/>
      <c r="H27" s="16"/>
      <c r="I27" s="16"/>
      <c r="J27" s="17"/>
      <c r="K27" s="101"/>
      <c r="L27" s="17"/>
      <c r="M27" s="17"/>
      <c r="N27" s="17"/>
      <c r="O27" s="101"/>
      <c r="P27" s="16"/>
      <c r="Q27" s="17"/>
      <c r="R27" s="17"/>
      <c r="S27" s="17"/>
      <c r="T27" s="17"/>
      <c r="U27" s="17"/>
      <c r="V27" s="17"/>
      <c r="W27" s="101"/>
      <c r="X27" s="17"/>
      <c r="Y27" s="17"/>
      <c r="Z27" s="17"/>
      <c r="AA27" s="17"/>
      <c r="AB27" s="17"/>
      <c r="AC27" s="17"/>
      <c r="AD27" s="16"/>
      <c r="AE27" s="16"/>
      <c r="AF27" s="16"/>
      <c r="AG27" s="16"/>
      <c r="AH27" s="17"/>
      <c r="AI27" s="17"/>
      <c r="AJ27" s="17"/>
      <c r="AK27" s="17"/>
      <c r="AL27" s="17"/>
      <c r="AM27" s="18">
        <f t="shared" si="4"/>
        <v>0</v>
      </c>
      <c r="AN27" s="116">
        <f t="shared" si="5"/>
        <v>0</v>
      </c>
    </row>
    <row r="28" spans="1:40" ht="23.25" hidden="1" customHeight="1" x14ac:dyDescent="0.45">
      <c r="A28" s="74"/>
      <c r="B28" s="10" t="s">
        <v>1137</v>
      </c>
      <c r="C28" s="34">
        <v>1023801002</v>
      </c>
      <c r="D28" s="10" t="s">
        <v>340</v>
      </c>
      <c r="E28" s="11" t="s">
        <v>276</v>
      </c>
      <c r="F28" s="11">
        <v>0</v>
      </c>
      <c r="G28" s="11"/>
      <c r="H28" s="16"/>
      <c r="I28" s="16"/>
      <c r="J28" s="17"/>
      <c r="K28" s="101"/>
      <c r="L28" s="17"/>
      <c r="M28" s="17"/>
      <c r="N28" s="17"/>
      <c r="O28" s="101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6"/>
      <c r="AE28" s="16"/>
      <c r="AF28" s="16"/>
      <c r="AG28" s="16"/>
      <c r="AH28" s="17"/>
      <c r="AI28" s="17"/>
      <c r="AJ28" s="17"/>
      <c r="AK28" s="17"/>
      <c r="AL28" s="17"/>
      <c r="AM28" s="18">
        <f t="shared" si="4"/>
        <v>0</v>
      </c>
      <c r="AN28" s="116">
        <f t="shared" si="5"/>
        <v>0</v>
      </c>
    </row>
    <row r="29" spans="1:40" ht="23.25" hidden="1" customHeight="1" x14ac:dyDescent="0.45">
      <c r="A29" s="74"/>
      <c r="B29" s="10" t="s">
        <v>341</v>
      </c>
      <c r="C29" s="34" t="s">
        <v>341</v>
      </c>
      <c r="D29" s="10" t="s">
        <v>342</v>
      </c>
      <c r="E29" s="11" t="s">
        <v>276</v>
      </c>
      <c r="F29" s="11">
        <v>0</v>
      </c>
      <c r="G29" s="11"/>
      <c r="H29" s="16"/>
      <c r="I29" s="16"/>
      <c r="J29" s="17"/>
      <c r="K29" s="101"/>
      <c r="L29" s="17"/>
      <c r="M29" s="17"/>
      <c r="N29" s="17"/>
      <c r="O29" s="101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6"/>
      <c r="AE29" s="16"/>
      <c r="AF29" s="16"/>
      <c r="AG29" s="16"/>
      <c r="AH29" s="17"/>
      <c r="AI29" s="17"/>
      <c r="AJ29" s="17"/>
      <c r="AK29" s="17"/>
      <c r="AL29" s="17"/>
      <c r="AM29" s="18">
        <f t="shared" si="4"/>
        <v>0</v>
      </c>
      <c r="AN29" s="116">
        <f t="shared" si="5"/>
        <v>0</v>
      </c>
    </row>
    <row r="30" spans="1:40" ht="23.25" hidden="1" customHeight="1" x14ac:dyDescent="0.45">
      <c r="A30" s="74"/>
      <c r="B30" s="10" t="s">
        <v>345</v>
      </c>
      <c r="C30" s="34" t="s">
        <v>345</v>
      </c>
      <c r="D30" s="10" t="s">
        <v>346</v>
      </c>
      <c r="E30" s="11" t="s">
        <v>276</v>
      </c>
      <c r="F30" s="11">
        <v>0</v>
      </c>
      <c r="G30" s="11"/>
      <c r="H30" s="16"/>
      <c r="I30" s="16"/>
      <c r="J30" s="17"/>
      <c r="K30" s="101"/>
      <c r="L30" s="17"/>
      <c r="M30" s="17"/>
      <c r="N30" s="17"/>
      <c r="O30" s="101"/>
      <c r="P30" s="16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6"/>
      <c r="AE30" s="16"/>
      <c r="AF30" s="16"/>
      <c r="AG30" s="16"/>
      <c r="AH30" s="17"/>
      <c r="AI30" s="17"/>
      <c r="AJ30" s="17"/>
      <c r="AK30" s="17"/>
      <c r="AL30" s="17"/>
      <c r="AM30" s="18">
        <f t="shared" si="4"/>
        <v>0</v>
      </c>
      <c r="AN30" s="116">
        <f t="shared" si="5"/>
        <v>0</v>
      </c>
    </row>
    <row r="31" spans="1:40" ht="23.25" hidden="1" customHeight="1" x14ac:dyDescent="0.45">
      <c r="A31" s="74"/>
      <c r="B31" s="10" t="s">
        <v>1205</v>
      </c>
      <c r="C31" s="34" t="s">
        <v>1205</v>
      </c>
      <c r="D31" s="10" t="s">
        <v>349</v>
      </c>
      <c r="E31" s="11" t="s">
        <v>362</v>
      </c>
      <c r="F31" s="11">
        <v>0</v>
      </c>
      <c r="G31" s="11"/>
      <c r="H31" s="16"/>
      <c r="I31" s="16"/>
      <c r="J31" s="17"/>
      <c r="K31" s="101"/>
      <c r="L31" s="17"/>
      <c r="M31" s="17"/>
      <c r="N31" s="17"/>
      <c r="O31" s="101"/>
      <c r="P31" s="16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6"/>
      <c r="AE31" s="16"/>
      <c r="AF31" s="16"/>
      <c r="AG31" s="16"/>
      <c r="AH31" s="17"/>
      <c r="AI31" s="17"/>
      <c r="AJ31" s="17"/>
      <c r="AK31" s="17"/>
      <c r="AL31" s="17"/>
      <c r="AM31" s="18">
        <f t="shared" si="4"/>
        <v>0</v>
      </c>
      <c r="AN31" s="116">
        <f t="shared" si="5"/>
        <v>0</v>
      </c>
    </row>
    <row r="32" spans="1:40" ht="23.25" hidden="1" customHeight="1" x14ac:dyDescent="0.45">
      <c r="A32" s="74"/>
      <c r="B32" s="10" t="s">
        <v>350</v>
      </c>
      <c r="C32" s="34" t="s">
        <v>350</v>
      </c>
      <c r="D32" s="10" t="s">
        <v>351</v>
      </c>
      <c r="E32" s="11" t="s">
        <v>276</v>
      </c>
      <c r="F32" s="11">
        <v>0</v>
      </c>
      <c r="G32" s="11"/>
      <c r="H32" s="16"/>
      <c r="I32" s="16"/>
      <c r="J32" s="17"/>
      <c r="K32" s="101"/>
      <c r="L32" s="17"/>
      <c r="M32" s="17"/>
      <c r="N32" s="17"/>
      <c r="O32" s="101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6"/>
      <c r="AE32" s="16"/>
      <c r="AF32" s="16"/>
      <c r="AG32" s="16"/>
      <c r="AH32" s="17"/>
      <c r="AI32" s="17"/>
      <c r="AJ32" s="17"/>
      <c r="AK32" s="17"/>
      <c r="AL32" s="17"/>
      <c r="AM32" s="18">
        <f t="shared" si="4"/>
        <v>0</v>
      </c>
      <c r="AN32" s="116">
        <f t="shared" si="5"/>
        <v>0</v>
      </c>
    </row>
    <row r="33" spans="1:40" ht="23.25" customHeight="1" x14ac:dyDescent="0.45">
      <c r="A33" s="74"/>
      <c r="B33" s="10" t="s">
        <v>352</v>
      </c>
      <c r="C33" s="34" t="s">
        <v>2029</v>
      </c>
      <c r="D33" s="10" t="s">
        <v>353</v>
      </c>
      <c r="E33" s="11" t="s">
        <v>276</v>
      </c>
      <c r="F33" s="11">
        <v>76</v>
      </c>
      <c r="G33" s="11"/>
      <c r="H33" s="16"/>
      <c r="I33" s="16"/>
      <c r="J33" s="17"/>
      <c r="K33" s="101"/>
      <c r="L33" s="17"/>
      <c r="M33" s="17"/>
      <c r="N33" s="17"/>
      <c r="O33" s="101"/>
      <c r="P33" s="16"/>
      <c r="Q33" s="17"/>
      <c r="R33" s="17"/>
      <c r="S33" s="17"/>
      <c r="T33" s="17"/>
      <c r="U33" s="17"/>
      <c r="V33" s="17"/>
      <c r="W33" s="17"/>
      <c r="X33" s="17"/>
      <c r="Y33" s="17">
        <v>20</v>
      </c>
      <c r="Z33" s="17"/>
      <c r="AA33" s="17"/>
      <c r="AB33" s="17"/>
      <c r="AC33" s="17"/>
      <c r="AD33" s="16"/>
      <c r="AE33" s="16"/>
      <c r="AF33" s="16"/>
      <c r="AG33" s="16"/>
      <c r="AH33" s="17"/>
      <c r="AI33" s="17"/>
      <c r="AJ33" s="17"/>
      <c r="AK33" s="17"/>
      <c r="AL33" s="17"/>
      <c r="AM33" s="18">
        <f t="shared" si="4"/>
        <v>20</v>
      </c>
      <c r="AN33" s="116">
        <f t="shared" si="5"/>
        <v>1520</v>
      </c>
    </row>
    <row r="34" spans="1:40" ht="23.25" hidden="1" customHeight="1" x14ac:dyDescent="0.45">
      <c r="A34" s="74"/>
      <c r="B34" s="10" t="s">
        <v>354</v>
      </c>
      <c r="C34" s="34" t="s">
        <v>354</v>
      </c>
      <c r="D34" s="10" t="s">
        <v>355</v>
      </c>
      <c r="E34" s="11" t="s">
        <v>276</v>
      </c>
      <c r="F34" s="11">
        <v>0</v>
      </c>
      <c r="G34" s="11"/>
      <c r="H34" s="16"/>
      <c r="I34" s="16"/>
      <c r="J34" s="17"/>
      <c r="K34" s="101"/>
      <c r="L34" s="17"/>
      <c r="M34" s="17"/>
      <c r="N34" s="17"/>
      <c r="O34" s="101"/>
      <c r="P34" s="16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6"/>
      <c r="AE34" s="16"/>
      <c r="AF34" s="16"/>
      <c r="AG34" s="16"/>
      <c r="AH34" s="17"/>
      <c r="AI34" s="17"/>
      <c r="AJ34" s="17"/>
      <c r="AK34" s="17"/>
      <c r="AL34" s="17"/>
      <c r="AM34" s="18">
        <f t="shared" si="4"/>
        <v>0</v>
      </c>
      <c r="AN34" s="116">
        <f t="shared" si="5"/>
        <v>0</v>
      </c>
    </row>
    <row r="35" spans="1:40" ht="23.25" hidden="1" customHeight="1" x14ac:dyDescent="0.45">
      <c r="A35" s="74"/>
      <c r="B35" s="10" t="s">
        <v>356</v>
      </c>
      <c r="C35" s="34" t="s">
        <v>356</v>
      </c>
      <c r="D35" s="10" t="s">
        <v>357</v>
      </c>
      <c r="E35" s="11" t="s">
        <v>276</v>
      </c>
      <c r="F35" s="11">
        <v>0</v>
      </c>
      <c r="G35" s="11"/>
      <c r="H35" s="16"/>
      <c r="I35" s="16"/>
      <c r="J35" s="17"/>
      <c r="K35" s="101"/>
      <c r="L35" s="17"/>
      <c r="M35" s="17"/>
      <c r="N35" s="17"/>
      <c r="O35" s="101"/>
      <c r="P35" s="16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6"/>
      <c r="AE35" s="16"/>
      <c r="AF35" s="16"/>
      <c r="AG35" s="16"/>
      <c r="AH35" s="17"/>
      <c r="AI35" s="17"/>
      <c r="AJ35" s="17"/>
      <c r="AK35" s="17"/>
      <c r="AL35" s="17"/>
      <c r="AM35" s="18">
        <f t="shared" si="4"/>
        <v>0</v>
      </c>
      <c r="AN35" s="116">
        <f t="shared" si="5"/>
        <v>0</v>
      </c>
    </row>
    <row r="36" spans="1:40" ht="23.25" hidden="1" customHeight="1" x14ac:dyDescent="0.45">
      <c r="A36" s="74"/>
      <c r="B36" s="10" t="s">
        <v>358</v>
      </c>
      <c r="C36" s="34" t="s">
        <v>358</v>
      </c>
      <c r="D36" s="10" t="s">
        <v>359</v>
      </c>
      <c r="E36" s="11" t="s">
        <v>276</v>
      </c>
      <c r="F36" s="11">
        <v>0</v>
      </c>
      <c r="G36" s="11"/>
      <c r="H36" s="16"/>
      <c r="I36" s="16"/>
      <c r="J36" s="17"/>
      <c r="K36" s="101"/>
      <c r="L36" s="17"/>
      <c r="M36" s="17"/>
      <c r="N36" s="17"/>
      <c r="O36" s="101"/>
      <c r="P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6"/>
      <c r="AE36" s="16"/>
      <c r="AF36" s="16"/>
      <c r="AG36" s="16"/>
      <c r="AH36" s="17"/>
      <c r="AI36" s="101"/>
      <c r="AJ36" s="17"/>
      <c r="AK36" s="17"/>
      <c r="AL36" s="17"/>
      <c r="AM36" s="18">
        <f t="shared" si="4"/>
        <v>0</v>
      </c>
      <c r="AN36" s="116">
        <f t="shared" si="5"/>
        <v>0</v>
      </c>
    </row>
    <row r="37" spans="1:40" ht="23.25" hidden="1" customHeight="1" x14ac:dyDescent="0.45">
      <c r="A37" s="74"/>
      <c r="B37" s="10" t="s">
        <v>360</v>
      </c>
      <c r="C37" s="34" t="s">
        <v>360</v>
      </c>
      <c r="D37" s="10" t="s">
        <v>361</v>
      </c>
      <c r="E37" s="11" t="s">
        <v>362</v>
      </c>
      <c r="F37" s="11">
        <v>0</v>
      </c>
      <c r="G37" s="11"/>
      <c r="H37" s="16"/>
      <c r="I37" s="16"/>
      <c r="J37" s="17"/>
      <c r="K37" s="101"/>
      <c r="L37" s="17"/>
      <c r="M37" s="17"/>
      <c r="N37" s="17"/>
      <c r="O37" s="101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6"/>
      <c r="AE37" s="16"/>
      <c r="AF37" s="16"/>
      <c r="AG37" s="16"/>
      <c r="AH37" s="17"/>
      <c r="AI37" s="17"/>
      <c r="AJ37" s="17"/>
      <c r="AK37" s="17"/>
      <c r="AL37" s="17"/>
      <c r="AM37" s="18">
        <f t="shared" si="4"/>
        <v>0</v>
      </c>
      <c r="AN37" s="116">
        <f t="shared" si="5"/>
        <v>0</v>
      </c>
    </row>
    <row r="38" spans="1:40" ht="23.25" customHeight="1" x14ac:dyDescent="0.45">
      <c r="A38" s="74"/>
      <c r="B38" s="10" t="s">
        <v>363</v>
      </c>
      <c r="C38" s="34">
        <v>1022301008</v>
      </c>
      <c r="D38" s="10" t="s">
        <v>1520</v>
      </c>
      <c r="E38" s="11" t="s">
        <v>276</v>
      </c>
      <c r="F38" s="11">
        <v>68</v>
      </c>
      <c r="G38" s="11"/>
      <c r="H38" s="16"/>
      <c r="I38" s="16"/>
      <c r="J38" s="101"/>
      <c r="K38" s="101"/>
      <c r="L38" s="17"/>
      <c r="M38" s="17"/>
      <c r="N38" s="17"/>
      <c r="O38" s="101"/>
      <c r="P38" s="16"/>
      <c r="Q38" s="17"/>
      <c r="R38" s="101">
        <v>15</v>
      </c>
      <c r="S38" s="17"/>
      <c r="T38" s="17"/>
      <c r="U38" s="17"/>
      <c r="V38" s="17"/>
      <c r="W38" s="101">
        <v>5</v>
      </c>
      <c r="X38" s="17"/>
      <c r="Y38" s="101"/>
      <c r="Z38" s="17"/>
      <c r="AA38" s="17"/>
      <c r="AB38" s="17"/>
      <c r="AC38" s="17"/>
      <c r="AD38" s="16"/>
      <c r="AE38" s="16"/>
      <c r="AF38" s="16"/>
      <c r="AG38" s="16"/>
      <c r="AH38" s="17"/>
      <c r="AI38" s="101"/>
      <c r="AJ38" s="17"/>
      <c r="AK38" s="17"/>
      <c r="AL38" s="17"/>
      <c r="AM38" s="18">
        <f t="shared" si="4"/>
        <v>20</v>
      </c>
      <c r="AN38" s="116">
        <f t="shared" si="5"/>
        <v>1360</v>
      </c>
    </row>
    <row r="39" spans="1:40" ht="23.25" hidden="1" customHeight="1" x14ac:dyDescent="0.45">
      <c r="A39" s="74"/>
      <c r="B39" s="10" t="s">
        <v>366</v>
      </c>
      <c r="C39" s="34" t="s">
        <v>366</v>
      </c>
      <c r="D39" s="10" t="s">
        <v>367</v>
      </c>
      <c r="E39" s="11" t="s">
        <v>276</v>
      </c>
      <c r="F39" s="11">
        <v>65</v>
      </c>
      <c r="G39" s="11"/>
      <c r="H39" s="16"/>
      <c r="I39" s="16"/>
      <c r="J39" s="17"/>
      <c r="K39" s="101"/>
      <c r="L39" s="17"/>
      <c r="M39" s="17"/>
      <c r="N39" s="17"/>
      <c r="O39" s="101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6"/>
      <c r="AE39" s="16"/>
      <c r="AF39" s="16"/>
      <c r="AG39" s="16"/>
      <c r="AH39" s="17"/>
      <c r="AI39" s="17"/>
      <c r="AJ39" s="17"/>
      <c r="AK39" s="17"/>
      <c r="AL39" s="17"/>
      <c r="AM39" s="18">
        <f t="shared" si="4"/>
        <v>0</v>
      </c>
      <c r="AN39" s="116">
        <f t="shared" si="5"/>
        <v>0</v>
      </c>
    </row>
    <row r="40" spans="1:40" ht="23.25" hidden="1" customHeight="1" x14ac:dyDescent="0.45">
      <c r="A40" s="74"/>
      <c r="B40" s="10" t="s">
        <v>368</v>
      </c>
      <c r="C40" s="34" t="s">
        <v>368</v>
      </c>
      <c r="D40" s="10" t="s">
        <v>369</v>
      </c>
      <c r="E40" s="11" t="s">
        <v>61</v>
      </c>
      <c r="F40" s="11">
        <v>0</v>
      </c>
      <c r="G40" s="11"/>
      <c r="H40" s="16"/>
      <c r="I40" s="16"/>
      <c r="J40" s="17"/>
      <c r="K40" s="101"/>
      <c r="L40" s="17"/>
      <c r="M40" s="17"/>
      <c r="N40" s="17"/>
      <c r="O40" s="101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6"/>
      <c r="AE40" s="16"/>
      <c r="AF40" s="16"/>
      <c r="AG40" s="16"/>
      <c r="AH40" s="17"/>
      <c r="AI40" s="17"/>
      <c r="AJ40" s="17"/>
      <c r="AK40" s="17"/>
      <c r="AL40" s="17"/>
      <c r="AM40" s="18">
        <f t="shared" si="4"/>
        <v>0</v>
      </c>
      <c r="AN40" s="116">
        <f t="shared" si="5"/>
        <v>0</v>
      </c>
    </row>
    <row r="41" spans="1:40" ht="23.25" hidden="1" customHeight="1" x14ac:dyDescent="0.45">
      <c r="A41" s="74"/>
      <c r="B41" s="10" t="s">
        <v>370</v>
      </c>
      <c r="C41" s="34" t="s">
        <v>370</v>
      </c>
      <c r="D41" s="10" t="s">
        <v>1333</v>
      </c>
      <c r="E41" s="11" t="s">
        <v>276</v>
      </c>
      <c r="F41" s="11">
        <v>0</v>
      </c>
      <c r="G41" s="11"/>
      <c r="H41" s="16"/>
      <c r="I41" s="16"/>
      <c r="J41" s="17"/>
      <c r="K41" s="101"/>
      <c r="L41" s="17"/>
      <c r="M41" s="17"/>
      <c r="N41" s="17"/>
      <c r="O41" s="101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6"/>
      <c r="AE41" s="16"/>
      <c r="AF41" s="16"/>
      <c r="AG41" s="16"/>
      <c r="AH41" s="17"/>
      <c r="AI41" s="17"/>
      <c r="AJ41" s="17"/>
      <c r="AK41" s="17"/>
      <c r="AL41" s="17"/>
      <c r="AM41" s="18">
        <f t="shared" si="4"/>
        <v>0</v>
      </c>
      <c r="AN41" s="116">
        <f t="shared" si="5"/>
        <v>0</v>
      </c>
    </row>
    <row r="42" spans="1:40" ht="23.25" hidden="1" customHeight="1" x14ac:dyDescent="0.45">
      <c r="A42" s="74"/>
      <c r="B42" s="10" t="s">
        <v>1153</v>
      </c>
      <c r="C42" s="34" t="s">
        <v>1153</v>
      </c>
      <c r="D42" s="10" t="s">
        <v>372</v>
      </c>
      <c r="E42" s="11" t="s">
        <v>276</v>
      </c>
      <c r="F42" s="11">
        <v>0</v>
      </c>
      <c r="G42" s="11"/>
      <c r="H42" s="16"/>
      <c r="I42" s="16"/>
      <c r="J42" s="17"/>
      <c r="K42" s="101"/>
      <c r="L42" s="17"/>
      <c r="M42" s="17"/>
      <c r="N42" s="17"/>
      <c r="O42" s="101"/>
      <c r="P42" s="16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6"/>
      <c r="AE42" s="16"/>
      <c r="AF42" s="16"/>
      <c r="AG42" s="16"/>
      <c r="AH42" s="17"/>
      <c r="AI42" s="17"/>
      <c r="AJ42" s="17"/>
      <c r="AK42" s="17"/>
      <c r="AL42" s="17"/>
      <c r="AM42" s="18">
        <f t="shared" si="4"/>
        <v>0</v>
      </c>
      <c r="AN42" s="116">
        <f t="shared" si="5"/>
        <v>0</v>
      </c>
    </row>
    <row r="43" spans="1:40" ht="23.25" hidden="1" customHeight="1" x14ac:dyDescent="0.45">
      <c r="A43" s="74"/>
      <c r="B43" s="10" t="s">
        <v>1117</v>
      </c>
      <c r="C43" s="34" t="s">
        <v>1117</v>
      </c>
      <c r="D43" s="10" t="s">
        <v>373</v>
      </c>
      <c r="E43" s="11" t="s">
        <v>276</v>
      </c>
      <c r="F43" s="11">
        <v>0</v>
      </c>
      <c r="G43" s="11"/>
      <c r="H43" s="16"/>
      <c r="I43" s="16"/>
      <c r="J43" s="17"/>
      <c r="K43" s="101"/>
      <c r="L43" s="17"/>
      <c r="M43" s="17"/>
      <c r="N43" s="17"/>
      <c r="O43" s="101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6"/>
      <c r="AE43" s="16"/>
      <c r="AF43" s="16"/>
      <c r="AG43" s="16"/>
      <c r="AH43" s="17"/>
      <c r="AI43" s="17"/>
      <c r="AJ43" s="17"/>
      <c r="AK43" s="17"/>
      <c r="AL43" s="17"/>
      <c r="AM43" s="18">
        <f t="shared" si="4"/>
        <v>0</v>
      </c>
      <c r="AN43" s="116">
        <f t="shared" si="5"/>
        <v>0</v>
      </c>
    </row>
    <row r="44" spans="1:40" ht="23.25" hidden="1" customHeight="1" x14ac:dyDescent="0.45">
      <c r="A44" s="74"/>
      <c r="B44" s="10" t="s">
        <v>1094</v>
      </c>
      <c r="C44" s="34" t="s">
        <v>1094</v>
      </c>
      <c r="D44" s="10" t="s">
        <v>374</v>
      </c>
      <c r="E44" s="11" t="s">
        <v>276</v>
      </c>
      <c r="F44" s="11">
        <v>0</v>
      </c>
      <c r="G44" s="11"/>
      <c r="H44" s="16"/>
      <c r="I44" s="16"/>
      <c r="J44" s="17"/>
      <c r="K44" s="101"/>
      <c r="L44" s="17"/>
      <c r="M44" s="17"/>
      <c r="N44" s="17"/>
      <c r="O44" s="101"/>
      <c r="P44" s="16"/>
      <c r="Q44" s="17"/>
      <c r="R44" s="17"/>
      <c r="S44" s="17"/>
      <c r="T44" s="17"/>
      <c r="U44" s="17"/>
      <c r="V44" s="17"/>
      <c r="W44" s="101"/>
      <c r="X44" s="17"/>
      <c r="Y44" s="17"/>
      <c r="Z44" s="17"/>
      <c r="AA44" s="17"/>
      <c r="AB44" s="17"/>
      <c r="AC44" s="17"/>
      <c r="AD44" s="16"/>
      <c r="AE44" s="16"/>
      <c r="AF44" s="16"/>
      <c r="AG44" s="16"/>
      <c r="AH44" s="17"/>
      <c r="AI44" s="17"/>
      <c r="AJ44" s="17"/>
      <c r="AK44" s="17"/>
      <c r="AL44" s="17"/>
      <c r="AM44" s="18">
        <f t="shared" si="4"/>
        <v>0</v>
      </c>
      <c r="AN44" s="116">
        <f t="shared" si="5"/>
        <v>0</v>
      </c>
    </row>
    <row r="45" spans="1:40" ht="23.25" hidden="1" customHeight="1" x14ac:dyDescent="0.45">
      <c r="A45" s="74"/>
      <c r="B45" s="10" t="s">
        <v>375</v>
      </c>
      <c r="C45" s="34" t="s">
        <v>375</v>
      </c>
      <c r="D45" s="10" t="s">
        <v>376</v>
      </c>
      <c r="E45" s="11" t="s">
        <v>61</v>
      </c>
      <c r="F45" s="11">
        <v>0</v>
      </c>
      <c r="G45" s="11"/>
      <c r="H45" s="16"/>
      <c r="I45" s="16"/>
      <c r="J45" s="17"/>
      <c r="K45" s="101"/>
      <c r="L45" s="17"/>
      <c r="M45" s="17"/>
      <c r="N45" s="17"/>
      <c r="O45" s="101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6"/>
      <c r="AE45" s="16"/>
      <c r="AF45" s="16"/>
      <c r="AG45" s="16"/>
      <c r="AH45" s="17"/>
      <c r="AI45" s="17"/>
      <c r="AJ45" s="17"/>
      <c r="AK45" s="17"/>
      <c r="AL45" s="17"/>
      <c r="AM45" s="18">
        <f t="shared" si="4"/>
        <v>0</v>
      </c>
      <c r="AN45" s="116">
        <f t="shared" si="5"/>
        <v>0</v>
      </c>
    </row>
    <row r="46" spans="1:40" ht="23.25" hidden="1" customHeight="1" x14ac:dyDescent="0.45">
      <c r="A46" s="74"/>
      <c r="B46" s="10" t="s">
        <v>377</v>
      </c>
      <c r="C46" s="34" t="s">
        <v>377</v>
      </c>
      <c r="D46" s="10" t="s">
        <v>378</v>
      </c>
      <c r="E46" s="11" t="s">
        <v>276</v>
      </c>
      <c r="F46" s="11">
        <v>0</v>
      </c>
      <c r="G46" s="11"/>
      <c r="H46" s="16"/>
      <c r="I46" s="16"/>
      <c r="J46" s="17"/>
      <c r="K46" s="101"/>
      <c r="L46" s="17"/>
      <c r="M46" s="17"/>
      <c r="N46" s="17"/>
      <c r="O46" s="101"/>
      <c r="P46" s="16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6"/>
      <c r="AE46" s="16"/>
      <c r="AF46" s="16"/>
      <c r="AG46" s="16"/>
      <c r="AH46" s="17"/>
      <c r="AI46" s="17"/>
      <c r="AJ46" s="17"/>
      <c r="AK46" s="17"/>
      <c r="AL46" s="17"/>
      <c r="AM46" s="18">
        <f t="shared" si="4"/>
        <v>0</v>
      </c>
      <c r="AN46" s="116">
        <f t="shared" si="5"/>
        <v>0</v>
      </c>
    </row>
    <row r="47" spans="1:40" ht="23.25" hidden="1" customHeight="1" x14ac:dyDescent="0.45">
      <c r="A47" s="74"/>
      <c r="B47" s="10" t="s">
        <v>379</v>
      </c>
      <c r="C47" s="34" t="s">
        <v>379</v>
      </c>
      <c r="D47" s="10" t="s">
        <v>380</v>
      </c>
      <c r="E47" s="11" t="s">
        <v>276</v>
      </c>
      <c r="F47" s="11">
        <v>0</v>
      </c>
      <c r="G47" s="11"/>
      <c r="H47" s="16"/>
      <c r="I47" s="16"/>
      <c r="J47" s="17"/>
      <c r="K47" s="101"/>
      <c r="L47" s="17"/>
      <c r="M47" s="17"/>
      <c r="N47" s="17"/>
      <c r="O47" s="101"/>
      <c r="P47" s="16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6"/>
      <c r="AE47" s="16"/>
      <c r="AF47" s="16"/>
      <c r="AG47" s="16"/>
      <c r="AH47" s="17"/>
      <c r="AI47" s="17"/>
      <c r="AJ47" s="17"/>
      <c r="AK47" s="17"/>
      <c r="AL47" s="17"/>
      <c r="AM47" s="18">
        <f t="shared" si="4"/>
        <v>0</v>
      </c>
      <c r="AN47" s="116">
        <f t="shared" si="5"/>
        <v>0</v>
      </c>
    </row>
    <row r="48" spans="1:40" ht="23.25" hidden="1" customHeight="1" x14ac:dyDescent="0.45">
      <c r="A48" s="74"/>
      <c r="B48" s="24" t="s">
        <v>381</v>
      </c>
      <c r="C48" s="24" t="s">
        <v>2130</v>
      </c>
      <c r="D48" s="10" t="s">
        <v>382</v>
      </c>
      <c r="E48" s="25" t="s">
        <v>383</v>
      </c>
      <c r="F48" s="11">
        <v>57</v>
      </c>
      <c r="G48" s="11"/>
      <c r="H48" s="16"/>
      <c r="I48" s="16"/>
      <c r="J48" s="17"/>
      <c r="K48" s="101"/>
      <c r="L48" s="17"/>
      <c r="M48" s="17"/>
      <c r="N48" s="17"/>
      <c r="O48" s="101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6"/>
      <c r="AE48" s="16"/>
      <c r="AF48" s="16"/>
      <c r="AG48" s="16"/>
      <c r="AH48" s="17"/>
      <c r="AI48" s="17"/>
      <c r="AJ48" s="17"/>
      <c r="AK48" s="17"/>
      <c r="AL48" s="17"/>
      <c r="AM48" s="18">
        <f t="shared" si="4"/>
        <v>0</v>
      </c>
      <c r="AN48" s="116">
        <f t="shared" si="5"/>
        <v>0</v>
      </c>
    </row>
    <row r="49" spans="1:40" ht="23.25" hidden="1" customHeight="1" x14ac:dyDescent="0.45">
      <c r="A49" s="75"/>
      <c r="B49" s="10" t="s">
        <v>1080</v>
      </c>
      <c r="C49" s="34" t="s">
        <v>1080</v>
      </c>
      <c r="D49" s="10" t="s">
        <v>1030</v>
      </c>
      <c r="E49" s="11" t="s">
        <v>276</v>
      </c>
      <c r="F49" s="11">
        <v>0</v>
      </c>
      <c r="G49" s="11"/>
      <c r="H49" s="16"/>
      <c r="I49" s="16"/>
      <c r="J49" s="17"/>
      <c r="K49" s="101"/>
      <c r="L49" s="17"/>
      <c r="M49" s="17"/>
      <c r="N49" s="17"/>
      <c r="O49" s="101"/>
      <c r="P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6"/>
      <c r="AE49" s="16"/>
      <c r="AF49" s="16"/>
      <c r="AG49" s="16"/>
      <c r="AH49" s="17"/>
      <c r="AI49" s="17"/>
      <c r="AJ49" s="17"/>
      <c r="AK49" s="17"/>
      <c r="AL49" s="17"/>
      <c r="AM49" s="18">
        <f t="shared" si="4"/>
        <v>0</v>
      </c>
      <c r="AN49" s="116">
        <f t="shared" si="5"/>
        <v>0</v>
      </c>
    </row>
    <row r="50" spans="1:40" ht="23.25" hidden="1" customHeight="1" x14ac:dyDescent="0.45">
      <c r="A50" s="75"/>
      <c r="B50" s="10" t="s">
        <v>1031</v>
      </c>
      <c r="C50" s="34" t="s">
        <v>1031</v>
      </c>
      <c r="D50" s="10" t="s">
        <v>1032</v>
      </c>
      <c r="E50" s="11" t="s">
        <v>307</v>
      </c>
      <c r="F50" s="11">
        <v>0</v>
      </c>
      <c r="G50" s="11"/>
      <c r="H50" s="16"/>
      <c r="I50" s="16"/>
      <c r="J50" s="17"/>
      <c r="K50" s="101"/>
      <c r="L50" s="17"/>
      <c r="M50" s="17"/>
      <c r="N50" s="17"/>
      <c r="O50" s="101"/>
      <c r="P50" s="16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6"/>
      <c r="AE50" s="16"/>
      <c r="AF50" s="16"/>
      <c r="AG50" s="16"/>
      <c r="AH50" s="17"/>
      <c r="AI50" s="17"/>
      <c r="AJ50" s="17"/>
      <c r="AK50" s="17"/>
      <c r="AL50" s="17"/>
      <c r="AM50" s="18">
        <f t="shared" si="4"/>
        <v>0</v>
      </c>
      <c r="AN50" s="116">
        <f t="shared" si="5"/>
        <v>0</v>
      </c>
    </row>
    <row r="51" spans="1:40" ht="23.25" hidden="1" customHeight="1" x14ac:dyDescent="0.45">
      <c r="A51" s="11"/>
      <c r="B51" s="10" t="s">
        <v>1145</v>
      </c>
      <c r="C51" s="34" t="s">
        <v>1145</v>
      </c>
      <c r="D51" s="10" t="s">
        <v>1138</v>
      </c>
      <c r="E51" s="11" t="s">
        <v>61</v>
      </c>
      <c r="F51" s="11">
        <v>0</v>
      </c>
      <c r="G51" s="11"/>
      <c r="H51" s="16"/>
      <c r="I51" s="16"/>
      <c r="J51" s="17"/>
      <c r="K51" s="101"/>
      <c r="L51" s="17"/>
      <c r="M51" s="17"/>
      <c r="N51" s="17"/>
      <c r="O51" s="101"/>
      <c r="P51" s="16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6"/>
      <c r="AE51" s="16"/>
      <c r="AF51" s="16"/>
      <c r="AG51" s="16"/>
      <c r="AH51" s="17"/>
      <c r="AI51" s="17"/>
      <c r="AJ51" s="17"/>
      <c r="AK51" s="17"/>
      <c r="AL51" s="17"/>
      <c r="AM51" s="18">
        <f t="shared" si="4"/>
        <v>0</v>
      </c>
      <c r="AN51" s="116">
        <f t="shared" si="5"/>
        <v>0</v>
      </c>
    </row>
    <row r="52" spans="1:40" ht="23.25" hidden="1" customHeight="1" x14ac:dyDescent="0.45">
      <c r="A52" s="11"/>
      <c r="B52" s="10" t="s">
        <v>1335</v>
      </c>
      <c r="C52" s="34" t="s">
        <v>1335</v>
      </c>
      <c r="D52" s="10" t="s">
        <v>1467</v>
      </c>
      <c r="E52" s="11" t="s">
        <v>276</v>
      </c>
      <c r="F52" s="11">
        <v>0</v>
      </c>
      <c r="G52" s="11"/>
      <c r="H52" s="16"/>
      <c r="I52" s="16"/>
      <c r="J52" s="17"/>
      <c r="K52" s="101"/>
      <c r="L52" s="17"/>
      <c r="M52" s="17"/>
      <c r="N52" s="17"/>
      <c r="O52" s="101"/>
      <c r="P52" s="16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6"/>
      <c r="AE52" s="16"/>
      <c r="AF52" s="16"/>
      <c r="AG52" s="16"/>
      <c r="AH52" s="17"/>
      <c r="AI52" s="17"/>
      <c r="AJ52" s="17"/>
      <c r="AK52" s="17"/>
      <c r="AL52" s="17"/>
      <c r="AM52" s="18">
        <f t="shared" si="4"/>
        <v>0</v>
      </c>
      <c r="AN52" s="116">
        <f t="shared" si="5"/>
        <v>0</v>
      </c>
    </row>
    <row r="53" spans="1:40" ht="23.25" hidden="1" customHeight="1" x14ac:dyDescent="0.45">
      <c r="A53" s="11"/>
      <c r="B53" s="10" t="s">
        <v>1347</v>
      </c>
      <c r="C53" s="34" t="s">
        <v>1347</v>
      </c>
      <c r="D53" s="10" t="s">
        <v>1348</v>
      </c>
      <c r="E53" s="11" t="s">
        <v>61</v>
      </c>
      <c r="F53" s="11">
        <v>0</v>
      </c>
      <c r="G53" s="11"/>
      <c r="H53" s="16"/>
      <c r="I53" s="16"/>
      <c r="J53" s="17"/>
      <c r="K53" s="101"/>
      <c r="L53" s="17"/>
      <c r="M53" s="17"/>
      <c r="N53" s="17"/>
      <c r="O53" s="101"/>
      <c r="P53" s="16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6"/>
      <c r="AE53" s="16"/>
      <c r="AF53" s="16"/>
      <c r="AG53" s="16"/>
      <c r="AH53" s="17"/>
      <c r="AI53" s="17"/>
      <c r="AJ53" s="17"/>
      <c r="AK53" s="17"/>
      <c r="AL53" s="17"/>
      <c r="AM53" s="18">
        <f t="shared" si="4"/>
        <v>0</v>
      </c>
      <c r="AN53" s="116">
        <f t="shared" si="5"/>
        <v>0</v>
      </c>
    </row>
    <row r="54" spans="1:40" ht="23.25" hidden="1" customHeight="1" x14ac:dyDescent="0.45">
      <c r="A54" s="11"/>
      <c r="B54" s="10" t="s">
        <v>1363</v>
      </c>
      <c r="C54" s="34" t="s">
        <v>1363</v>
      </c>
      <c r="D54" s="10" t="s">
        <v>1352</v>
      </c>
      <c r="E54" s="11" t="s">
        <v>276</v>
      </c>
      <c r="F54" s="11">
        <v>0</v>
      </c>
      <c r="G54" s="11"/>
      <c r="H54" s="16"/>
      <c r="I54" s="16"/>
      <c r="J54" s="17"/>
      <c r="K54" s="101"/>
      <c r="L54" s="17"/>
      <c r="M54" s="17"/>
      <c r="N54" s="17"/>
      <c r="O54" s="101"/>
      <c r="P54" s="16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6"/>
      <c r="AE54" s="16"/>
      <c r="AF54" s="16"/>
      <c r="AG54" s="16"/>
      <c r="AH54" s="17"/>
      <c r="AI54" s="17"/>
      <c r="AJ54" s="17"/>
      <c r="AK54" s="17"/>
      <c r="AL54" s="17"/>
      <c r="AM54" s="18">
        <f t="shared" si="4"/>
        <v>0</v>
      </c>
      <c r="AN54" s="116">
        <f t="shared" si="5"/>
        <v>0</v>
      </c>
    </row>
    <row r="55" spans="1:40" ht="23.25" hidden="1" customHeight="1" x14ac:dyDescent="0.45">
      <c r="A55" s="11"/>
      <c r="B55" s="34"/>
      <c r="C55" s="34" t="s">
        <v>2016</v>
      </c>
      <c r="D55" s="10" t="s">
        <v>1919</v>
      </c>
      <c r="E55" s="11" t="s">
        <v>276</v>
      </c>
      <c r="F55" s="11">
        <v>0</v>
      </c>
      <c r="G55" s="11"/>
      <c r="H55" s="16"/>
      <c r="I55" s="16"/>
      <c r="J55" s="101"/>
      <c r="K55" s="101"/>
      <c r="L55" s="17"/>
      <c r="M55" s="17"/>
      <c r="N55" s="17"/>
      <c r="O55" s="101"/>
      <c r="P55" s="16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6"/>
      <c r="AE55" s="16"/>
      <c r="AF55" s="16"/>
      <c r="AG55" s="16"/>
      <c r="AH55" s="17"/>
      <c r="AI55" s="17"/>
      <c r="AJ55" s="17"/>
      <c r="AK55" s="17"/>
      <c r="AL55" s="17"/>
      <c r="AM55" s="18">
        <f>H55+I55+J55+K55+L55+M55+N55+O55+P55+Q55+R55+S55+T55+U55+V55+W55+X55+Y55+Z55+AA55+AB55+AC55+AD55+AE55+AF55+AG55+AH55+AI55+AJ55+AK55+AL55</f>
        <v>0</v>
      </c>
      <c r="AN55" s="116">
        <f>AM55*F55</f>
        <v>0</v>
      </c>
    </row>
    <row r="56" spans="1:40" ht="23.25" hidden="1" customHeight="1" x14ac:dyDescent="0.45">
      <c r="A56" s="11"/>
      <c r="B56" s="10" t="s">
        <v>518</v>
      </c>
      <c r="C56" s="34" t="s">
        <v>518</v>
      </c>
      <c r="D56" s="10" t="s">
        <v>519</v>
      </c>
      <c r="E56" s="11" t="s">
        <v>61</v>
      </c>
      <c r="F56" s="11">
        <v>0</v>
      </c>
      <c r="G56" s="11"/>
      <c r="H56" s="16"/>
      <c r="I56" s="16"/>
      <c r="J56" s="17"/>
      <c r="K56" s="101"/>
      <c r="L56" s="17"/>
      <c r="M56" s="17"/>
      <c r="N56" s="17"/>
      <c r="O56" s="101"/>
      <c r="P56" s="16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6"/>
      <c r="AE56" s="16"/>
      <c r="AF56" s="16"/>
      <c r="AG56" s="16"/>
      <c r="AH56" s="17"/>
      <c r="AI56" s="17"/>
      <c r="AJ56" s="17"/>
      <c r="AK56" s="17"/>
      <c r="AM56" s="18">
        <f t="shared" ref="AM56:AM109" si="6">H56+I56+J56+K56+L56+M56+N56+O56+P56+Q56+R56+S56+T56+U56+V56+W56+X56+Y56+Z56+AA56+AB56+AC56+AD56+AE56+AF56+AG56+AH56+AI56+AJ56+AK56+AL56</f>
        <v>0</v>
      </c>
      <c r="AN56" s="116">
        <f t="shared" ref="AN56:AN109" si="7">AM56*F56</f>
        <v>0</v>
      </c>
    </row>
    <row r="57" spans="1:40" ht="23.25" hidden="1" customHeight="1" x14ac:dyDescent="0.45">
      <c r="A57" s="11"/>
      <c r="B57" s="10" t="s">
        <v>520</v>
      </c>
      <c r="C57" s="34" t="s">
        <v>520</v>
      </c>
      <c r="D57" s="10" t="s">
        <v>521</v>
      </c>
      <c r="E57" s="11" t="s">
        <v>61</v>
      </c>
      <c r="F57" s="11">
        <v>0</v>
      </c>
      <c r="G57" s="11"/>
      <c r="H57" s="16"/>
      <c r="I57" s="16"/>
      <c r="J57" s="17"/>
      <c r="K57" s="101"/>
      <c r="L57" s="17"/>
      <c r="M57" s="17"/>
      <c r="N57" s="17"/>
      <c r="O57" s="101"/>
      <c r="P57" s="16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6"/>
      <c r="AE57" s="16"/>
      <c r="AF57" s="16"/>
      <c r="AG57" s="16"/>
      <c r="AH57" s="17"/>
      <c r="AI57" s="17"/>
      <c r="AJ57" s="17"/>
      <c r="AK57" s="17"/>
      <c r="AM57" s="18">
        <f t="shared" si="6"/>
        <v>0</v>
      </c>
      <c r="AN57" s="116">
        <f t="shared" si="7"/>
        <v>0</v>
      </c>
    </row>
    <row r="58" spans="1:40" ht="23.25" hidden="1" customHeight="1" x14ac:dyDescent="0.45">
      <c r="A58" s="11"/>
      <c r="B58" s="10" t="s">
        <v>522</v>
      </c>
      <c r="C58" s="34" t="s">
        <v>522</v>
      </c>
      <c r="D58" s="10" t="s">
        <v>523</v>
      </c>
      <c r="E58" s="11" t="s">
        <v>61</v>
      </c>
      <c r="F58" s="11">
        <v>0</v>
      </c>
      <c r="G58" s="11"/>
      <c r="H58" s="16"/>
      <c r="I58" s="16"/>
      <c r="J58" s="17"/>
      <c r="K58" s="101"/>
      <c r="L58" s="17"/>
      <c r="M58" s="17"/>
      <c r="N58" s="17"/>
      <c r="O58" s="101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6"/>
      <c r="AE58" s="16"/>
      <c r="AF58" s="16"/>
      <c r="AG58" s="16"/>
      <c r="AH58" s="17"/>
      <c r="AI58" s="17"/>
      <c r="AJ58" s="17"/>
      <c r="AK58" s="17"/>
      <c r="AM58" s="18">
        <f t="shared" si="6"/>
        <v>0</v>
      </c>
      <c r="AN58" s="116">
        <f t="shared" si="7"/>
        <v>0</v>
      </c>
    </row>
    <row r="59" spans="1:40" ht="23.25" hidden="1" customHeight="1" x14ac:dyDescent="0.45">
      <c r="A59" s="11"/>
      <c r="B59" s="10" t="s">
        <v>524</v>
      </c>
      <c r="C59" s="34" t="s">
        <v>524</v>
      </c>
      <c r="D59" s="10" t="s">
        <v>525</v>
      </c>
      <c r="E59" s="11" t="s">
        <v>71</v>
      </c>
      <c r="F59" s="11">
        <v>0</v>
      </c>
      <c r="G59" s="11"/>
      <c r="H59" s="16"/>
      <c r="I59" s="16"/>
      <c r="J59" s="17"/>
      <c r="K59" s="101"/>
      <c r="L59" s="17"/>
      <c r="M59" s="17"/>
      <c r="N59" s="17"/>
      <c r="O59" s="101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6"/>
      <c r="AE59" s="16"/>
      <c r="AF59" s="16"/>
      <c r="AG59" s="16"/>
      <c r="AH59" s="17"/>
      <c r="AI59" s="17"/>
      <c r="AJ59" s="17"/>
      <c r="AK59" s="17"/>
      <c r="AM59" s="18">
        <f t="shared" si="6"/>
        <v>0</v>
      </c>
      <c r="AN59" s="116">
        <f t="shared" si="7"/>
        <v>0</v>
      </c>
    </row>
    <row r="60" spans="1:40" ht="23.25" hidden="1" customHeight="1" x14ac:dyDescent="0.45">
      <c r="A60" s="11"/>
      <c r="B60" s="10" t="s">
        <v>526</v>
      </c>
      <c r="C60" s="34" t="s">
        <v>526</v>
      </c>
      <c r="D60" s="10" t="s">
        <v>527</v>
      </c>
      <c r="E60" s="11" t="s">
        <v>61</v>
      </c>
      <c r="F60" s="11">
        <v>0</v>
      </c>
      <c r="G60" s="11"/>
      <c r="H60" s="16"/>
      <c r="I60" s="16"/>
      <c r="J60" s="17"/>
      <c r="K60" s="101"/>
      <c r="L60" s="17"/>
      <c r="M60" s="17"/>
      <c r="N60" s="17"/>
      <c r="O60" s="101"/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6"/>
      <c r="AE60" s="16"/>
      <c r="AF60" s="16"/>
      <c r="AG60" s="16"/>
      <c r="AH60" s="17"/>
      <c r="AI60" s="17"/>
      <c r="AJ60" s="17"/>
      <c r="AK60" s="17"/>
      <c r="AM60" s="18">
        <f t="shared" si="6"/>
        <v>0</v>
      </c>
      <c r="AN60" s="116">
        <f t="shared" si="7"/>
        <v>0</v>
      </c>
    </row>
    <row r="61" spans="1:40" ht="23.25" hidden="1" customHeight="1" x14ac:dyDescent="0.45">
      <c r="A61" s="11"/>
      <c r="B61" s="10" t="s">
        <v>528</v>
      </c>
      <c r="C61" s="34" t="s">
        <v>528</v>
      </c>
      <c r="D61" s="10" t="s">
        <v>529</v>
      </c>
      <c r="E61" s="11" t="s">
        <v>61</v>
      </c>
      <c r="F61" s="11">
        <v>0</v>
      </c>
      <c r="G61" s="11"/>
      <c r="H61" s="16"/>
      <c r="I61" s="16"/>
      <c r="J61" s="17"/>
      <c r="K61" s="101"/>
      <c r="L61" s="17"/>
      <c r="M61" s="17"/>
      <c r="N61" s="17"/>
      <c r="O61" s="101"/>
      <c r="P61" s="16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6"/>
      <c r="AE61" s="16"/>
      <c r="AF61" s="16"/>
      <c r="AG61" s="16"/>
      <c r="AH61" s="17"/>
      <c r="AI61" s="17"/>
      <c r="AJ61" s="17"/>
      <c r="AK61" s="17"/>
      <c r="AM61" s="18">
        <f t="shared" si="6"/>
        <v>0</v>
      </c>
      <c r="AN61" s="116">
        <f t="shared" si="7"/>
        <v>0</v>
      </c>
    </row>
    <row r="62" spans="1:40" ht="23.25" hidden="1" customHeight="1" x14ac:dyDescent="0.45">
      <c r="A62" s="11"/>
      <c r="B62" s="10" t="s">
        <v>530</v>
      </c>
      <c r="C62" s="34" t="s">
        <v>530</v>
      </c>
      <c r="D62" s="10" t="s">
        <v>531</v>
      </c>
      <c r="E62" s="11" t="s">
        <v>532</v>
      </c>
      <c r="F62" s="11">
        <v>0</v>
      </c>
      <c r="G62" s="11"/>
      <c r="H62" s="16"/>
      <c r="I62" s="16"/>
      <c r="J62" s="17"/>
      <c r="K62" s="101"/>
      <c r="L62" s="17"/>
      <c r="M62" s="17"/>
      <c r="N62" s="17"/>
      <c r="O62" s="101"/>
      <c r="P62" s="16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6"/>
      <c r="AE62" s="16"/>
      <c r="AF62" s="16"/>
      <c r="AG62" s="16"/>
      <c r="AH62" s="17"/>
      <c r="AI62" s="17"/>
      <c r="AJ62" s="17"/>
      <c r="AK62" s="17"/>
      <c r="AM62" s="18">
        <f t="shared" si="6"/>
        <v>0</v>
      </c>
      <c r="AN62" s="116">
        <f t="shared" si="7"/>
        <v>0</v>
      </c>
    </row>
    <row r="63" spans="1:40" ht="23.25" hidden="1" customHeight="1" x14ac:dyDescent="0.45">
      <c r="A63" s="11"/>
      <c r="B63" s="10" t="s">
        <v>1458</v>
      </c>
      <c r="C63" s="34" t="s">
        <v>1458</v>
      </c>
      <c r="D63" s="10" t="s">
        <v>1459</v>
      </c>
      <c r="E63" s="11" t="s">
        <v>533</v>
      </c>
      <c r="F63" s="11">
        <v>0</v>
      </c>
      <c r="G63" s="11"/>
      <c r="H63" s="16"/>
      <c r="I63" s="16"/>
      <c r="J63" s="17"/>
      <c r="K63" s="101"/>
      <c r="L63" s="17"/>
      <c r="M63" s="17"/>
      <c r="N63" s="17"/>
      <c r="O63" s="101"/>
      <c r="P63" s="16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6"/>
      <c r="AE63" s="16"/>
      <c r="AF63" s="16"/>
      <c r="AG63" s="16"/>
      <c r="AH63" s="17"/>
      <c r="AI63" s="17"/>
      <c r="AJ63" s="17"/>
      <c r="AK63" s="17"/>
      <c r="AM63" s="18">
        <f t="shared" si="6"/>
        <v>0</v>
      </c>
      <c r="AN63" s="116">
        <f t="shared" si="7"/>
        <v>0</v>
      </c>
    </row>
    <row r="64" spans="1:40" ht="23.25" hidden="1" customHeight="1" x14ac:dyDescent="0.45">
      <c r="A64" s="11"/>
      <c r="B64" s="10" t="s">
        <v>534</v>
      </c>
      <c r="C64" s="34" t="s">
        <v>534</v>
      </c>
      <c r="D64" s="10" t="s">
        <v>535</v>
      </c>
      <c r="E64" s="11" t="s">
        <v>536</v>
      </c>
      <c r="F64" s="11">
        <v>0</v>
      </c>
      <c r="G64" s="11"/>
      <c r="H64" s="16"/>
      <c r="I64" s="16"/>
      <c r="J64" s="17"/>
      <c r="K64" s="101"/>
      <c r="L64" s="17"/>
      <c r="M64" s="17"/>
      <c r="N64" s="17"/>
      <c r="O64" s="101"/>
      <c r="P64" s="16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6"/>
      <c r="AE64" s="16"/>
      <c r="AF64" s="16"/>
      <c r="AG64" s="16"/>
      <c r="AH64" s="17"/>
      <c r="AI64" s="17"/>
      <c r="AJ64" s="17"/>
      <c r="AK64" s="17"/>
      <c r="AM64" s="18">
        <f t="shared" si="6"/>
        <v>0</v>
      </c>
      <c r="AN64" s="116">
        <f t="shared" si="7"/>
        <v>0</v>
      </c>
    </row>
    <row r="65" spans="1:40" ht="23.25" hidden="1" customHeight="1" x14ac:dyDescent="0.45">
      <c r="A65" s="11"/>
      <c r="B65" s="10" t="s">
        <v>537</v>
      </c>
      <c r="C65" s="34" t="s">
        <v>537</v>
      </c>
      <c r="D65" s="10" t="s">
        <v>538</v>
      </c>
      <c r="E65" s="11" t="s">
        <v>61</v>
      </c>
      <c r="F65" s="11">
        <v>0</v>
      </c>
      <c r="G65" s="11"/>
      <c r="H65" s="16"/>
      <c r="I65" s="16"/>
      <c r="J65" s="17"/>
      <c r="K65" s="101"/>
      <c r="L65" s="17"/>
      <c r="M65" s="17"/>
      <c r="N65" s="17"/>
      <c r="O65" s="101"/>
      <c r="P65" s="16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6"/>
      <c r="AE65" s="16"/>
      <c r="AF65" s="16"/>
      <c r="AG65" s="16"/>
      <c r="AH65" s="17"/>
      <c r="AI65" s="17"/>
      <c r="AJ65" s="17"/>
      <c r="AK65" s="17"/>
      <c r="AM65" s="18">
        <f t="shared" si="6"/>
        <v>0</v>
      </c>
      <c r="AN65" s="116">
        <f t="shared" si="7"/>
        <v>0</v>
      </c>
    </row>
    <row r="66" spans="1:40" ht="23.25" hidden="1" customHeight="1" x14ac:dyDescent="0.45">
      <c r="A66" s="75"/>
      <c r="B66" s="10" t="s">
        <v>539</v>
      </c>
      <c r="C66" s="34" t="s">
        <v>539</v>
      </c>
      <c r="D66" s="10" t="s">
        <v>540</v>
      </c>
      <c r="E66" s="11" t="s">
        <v>61</v>
      </c>
      <c r="F66" s="11">
        <v>0</v>
      </c>
      <c r="G66" s="11"/>
      <c r="H66" s="16"/>
      <c r="I66" s="16"/>
      <c r="J66" s="17"/>
      <c r="K66" s="101"/>
      <c r="L66" s="17"/>
      <c r="M66" s="17"/>
      <c r="N66" s="17"/>
      <c r="O66" s="101"/>
      <c r="P66" s="16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6"/>
      <c r="AE66" s="16"/>
      <c r="AF66" s="16"/>
      <c r="AG66" s="16"/>
      <c r="AH66" s="17"/>
      <c r="AI66" s="17"/>
      <c r="AJ66" s="17"/>
      <c r="AK66" s="17"/>
      <c r="AM66" s="18">
        <f t="shared" si="6"/>
        <v>0</v>
      </c>
      <c r="AN66" s="116">
        <f t="shared" si="7"/>
        <v>0</v>
      </c>
    </row>
    <row r="67" spans="1:40" ht="23.25" hidden="1" customHeight="1" x14ac:dyDescent="0.45">
      <c r="A67" s="75"/>
      <c r="B67" s="10" t="s">
        <v>541</v>
      </c>
      <c r="C67" s="34" t="s">
        <v>541</v>
      </c>
      <c r="D67" s="10" t="s">
        <v>542</v>
      </c>
      <c r="E67" s="11" t="s">
        <v>61</v>
      </c>
      <c r="F67" s="11">
        <v>0</v>
      </c>
      <c r="G67" s="11"/>
      <c r="H67" s="16"/>
      <c r="I67" s="16"/>
      <c r="J67" s="17"/>
      <c r="K67" s="101"/>
      <c r="L67" s="17"/>
      <c r="M67" s="17"/>
      <c r="N67" s="17"/>
      <c r="O67" s="101"/>
      <c r="P67" s="16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6"/>
      <c r="AE67" s="16"/>
      <c r="AF67" s="16"/>
      <c r="AG67" s="16"/>
      <c r="AH67" s="17"/>
      <c r="AI67" s="17"/>
      <c r="AJ67" s="17"/>
      <c r="AK67" s="17"/>
      <c r="AM67" s="18">
        <f t="shared" si="6"/>
        <v>0</v>
      </c>
      <c r="AN67" s="116">
        <f t="shared" si="7"/>
        <v>0</v>
      </c>
    </row>
    <row r="68" spans="1:40" ht="23.25" hidden="1" customHeight="1" x14ac:dyDescent="0.45">
      <c r="A68" s="11"/>
      <c r="B68" s="10" t="s">
        <v>543</v>
      </c>
      <c r="C68" s="34" t="s">
        <v>543</v>
      </c>
      <c r="D68" s="10" t="s">
        <v>544</v>
      </c>
      <c r="E68" s="11" t="s">
        <v>265</v>
      </c>
      <c r="F68" s="11">
        <v>0</v>
      </c>
      <c r="G68" s="11"/>
      <c r="H68" s="16"/>
      <c r="I68" s="16"/>
      <c r="J68" s="17"/>
      <c r="K68" s="101"/>
      <c r="L68" s="17"/>
      <c r="M68" s="17"/>
      <c r="N68" s="17"/>
      <c r="O68" s="101"/>
      <c r="P68" s="16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6"/>
      <c r="AE68" s="16"/>
      <c r="AF68" s="16"/>
      <c r="AG68" s="16"/>
      <c r="AH68" s="17"/>
      <c r="AI68" s="17"/>
      <c r="AJ68" s="17"/>
      <c r="AK68" s="17"/>
      <c r="AM68" s="18">
        <f t="shared" si="6"/>
        <v>0</v>
      </c>
      <c r="AN68" s="116">
        <f t="shared" si="7"/>
        <v>0</v>
      </c>
    </row>
    <row r="69" spans="1:40" ht="23.25" hidden="1" customHeight="1" x14ac:dyDescent="0.45">
      <c r="A69" s="11"/>
      <c r="B69" s="10" t="s">
        <v>545</v>
      </c>
      <c r="C69" s="34" t="s">
        <v>545</v>
      </c>
      <c r="D69" s="10" t="s">
        <v>546</v>
      </c>
      <c r="E69" s="11" t="s">
        <v>532</v>
      </c>
      <c r="F69" s="11">
        <v>0</v>
      </c>
      <c r="G69" s="11"/>
      <c r="H69" s="16"/>
      <c r="I69" s="16"/>
      <c r="J69" s="17"/>
      <c r="K69" s="101"/>
      <c r="L69" s="17"/>
      <c r="M69" s="17"/>
      <c r="N69" s="17"/>
      <c r="O69" s="101"/>
      <c r="P69" s="16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6"/>
      <c r="AE69" s="16"/>
      <c r="AF69" s="16"/>
      <c r="AG69" s="16"/>
      <c r="AH69" s="17"/>
      <c r="AI69" s="17"/>
      <c r="AJ69" s="17"/>
      <c r="AK69" s="17"/>
      <c r="AM69" s="18">
        <f t="shared" si="6"/>
        <v>0</v>
      </c>
      <c r="AN69" s="116">
        <f t="shared" si="7"/>
        <v>0</v>
      </c>
    </row>
    <row r="70" spans="1:40" ht="23.25" hidden="1" customHeight="1" x14ac:dyDescent="0.45">
      <c r="A70" s="75"/>
      <c r="B70" s="10" t="s">
        <v>547</v>
      </c>
      <c r="C70" s="34" t="s">
        <v>547</v>
      </c>
      <c r="D70" s="10" t="s">
        <v>548</v>
      </c>
      <c r="E70" s="11" t="s">
        <v>532</v>
      </c>
      <c r="F70" s="11">
        <v>0</v>
      </c>
      <c r="G70" s="11"/>
      <c r="H70" s="16"/>
      <c r="I70" s="16"/>
      <c r="J70" s="17"/>
      <c r="K70" s="101"/>
      <c r="L70" s="17"/>
      <c r="M70" s="17"/>
      <c r="N70" s="17"/>
      <c r="O70" s="101"/>
      <c r="P70" s="16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6"/>
      <c r="AE70" s="16"/>
      <c r="AF70" s="16"/>
      <c r="AG70" s="16"/>
      <c r="AH70" s="17"/>
      <c r="AI70" s="17"/>
      <c r="AJ70" s="17"/>
      <c r="AK70" s="17"/>
      <c r="AM70" s="18">
        <f t="shared" si="6"/>
        <v>0</v>
      </c>
      <c r="AN70" s="116">
        <f t="shared" si="7"/>
        <v>0</v>
      </c>
    </row>
    <row r="71" spans="1:40" ht="23.25" hidden="1" customHeight="1" x14ac:dyDescent="0.45">
      <c r="A71" s="75"/>
      <c r="B71" s="10" t="s">
        <v>549</v>
      </c>
      <c r="C71" s="34" t="s">
        <v>549</v>
      </c>
      <c r="D71" s="10" t="s">
        <v>550</v>
      </c>
      <c r="E71" s="11" t="s">
        <v>265</v>
      </c>
      <c r="F71" s="11">
        <v>0</v>
      </c>
      <c r="G71" s="11"/>
      <c r="H71" s="16"/>
      <c r="I71" s="16"/>
      <c r="J71" s="17"/>
      <c r="K71" s="101"/>
      <c r="L71" s="17"/>
      <c r="M71" s="17"/>
      <c r="N71" s="17"/>
      <c r="O71" s="101"/>
      <c r="P71" s="16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6"/>
      <c r="AE71" s="16"/>
      <c r="AF71" s="16"/>
      <c r="AG71" s="16"/>
      <c r="AH71" s="17"/>
      <c r="AI71" s="17"/>
      <c r="AJ71" s="17"/>
      <c r="AK71" s="17"/>
      <c r="AM71" s="18">
        <f t="shared" si="6"/>
        <v>0</v>
      </c>
      <c r="AN71" s="116">
        <f t="shared" si="7"/>
        <v>0</v>
      </c>
    </row>
    <row r="72" spans="1:40" ht="23.25" hidden="1" customHeight="1" x14ac:dyDescent="0.45">
      <c r="A72" s="11"/>
      <c r="B72" s="10" t="s">
        <v>551</v>
      </c>
      <c r="C72" s="34" t="s">
        <v>551</v>
      </c>
      <c r="D72" s="10" t="s">
        <v>552</v>
      </c>
      <c r="E72" s="11" t="s">
        <v>553</v>
      </c>
      <c r="F72" s="11">
        <v>0</v>
      </c>
      <c r="G72" s="11"/>
      <c r="H72" s="16"/>
      <c r="I72" s="16"/>
      <c r="J72" s="17"/>
      <c r="K72" s="101"/>
      <c r="L72" s="17"/>
      <c r="M72" s="17"/>
      <c r="N72" s="17"/>
      <c r="O72" s="101"/>
      <c r="P72" s="16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6"/>
      <c r="AE72" s="16"/>
      <c r="AF72" s="16"/>
      <c r="AG72" s="16"/>
      <c r="AH72" s="17"/>
      <c r="AI72" s="17"/>
      <c r="AJ72" s="17"/>
      <c r="AK72" s="17"/>
      <c r="AM72" s="18">
        <f t="shared" si="6"/>
        <v>0</v>
      </c>
      <c r="AN72" s="116">
        <f t="shared" si="7"/>
        <v>0</v>
      </c>
    </row>
    <row r="73" spans="1:40" ht="23.25" hidden="1" customHeight="1" x14ac:dyDescent="0.45">
      <c r="A73" s="11"/>
      <c r="B73" s="10" t="s">
        <v>554</v>
      </c>
      <c r="C73" s="34" t="s">
        <v>554</v>
      </c>
      <c r="D73" s="10" t="s">
        <v>555</v>
      </c>
      <c r="E73" s="11" t="s">
        <v>383</v>
      </c>
      <c r="F73" s="11">
        <v>0</v>
      </c>
      <c r="G73" s="11"/>
      <c r="H73" s="16"/>
      <c r="I73" s="16"/>
      <c r="J73" s="17"/>
      <c r="K73" s="101"/>
      <c r="L73" s="17"/>
      <c r="M73" s="17"/>
      <c r="N73" s="17"/>
      <c r="O73" s="101"/>
      <c r="P73" s="16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6"/>
      <c r="AE73" s="16"/>
      <c r="AF73" s="16"/>
      <c r="AG73" s="16"/>
      <c r="AH73" s="17"/>
      <c r="AI73" s="17"/>
      <c r="AJ73" s="17"/>
      <c r="AK73" s="17"/>
      <c r="AM73" s="18">
        <f t="shared" si="6"/>
        <v>0</v>
      </c>
      <c r="AN73" s="116">
        <f t="shared" si="7"/>
        <v>0</v>
      </c>
    </row>
    <row r="74" spans="1:40" ht="23.25" hidden="1" customHeight="1" x14ac:dyDescent="0.45">
      <c r="A74" s="11"/>
      <c r="B74" s="10" t="s">
        <v>556</v>
      </c>
      <c r="C74" s="34" t="s">
        <v>556</v>
      </c>
      <c r="D74" s="10" t="s">
        <v>557</v>
      </c>
      <c r="E74" s="11" t="s">
        <v>61</v>
      </c>
      <c r="F74" s="11">
        <v>0</v>
      </c>
      <c r="G74" s="11"/>
      <c r="H74" s="16"/>
      <c r="I74" s="16"/>
      <c r="J74" s="17"/>
      <c r="K74" s="101"/>
      <c r="L74" s="17"/>
      <c r="M74" s="17"/>
      <c r="N74" s="17"/>
      <c r="O74" s="101"/>
      <c r="P74" s="16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6"/>
      <c r="AE74" s="16"/>
      <c r="AF74" s="16"/>
      <c r="AG74" s="16"/>
      <c r="AH74" s="17"/>
      <c r="AI74" s="17"/>
      <c r="AJ74" s="17"/>
      <c r="AK74" s="17"/>
      <c r="AM74" s="18">
        <f t="shared" si="6"/>
        <v>0</v>
      </c>
      <c r="AN74" s="116">
        <f t="shared" si="7"/>
        <v>0</v>
      </c>
    </row>
    <row r="75" spans="1:40" ht="23.25" hidden="1" customHeight="1" x14ac:dyDescent="0.45">
      <c r="A75" s="11"/>
      <c r="B75" s="10" t="s">
        <v>558</v>
      </c>
      <c r="C75" s="34" t="s">
        <v>558</v>
      </c>
      <c r="D75" s="10" t="s">
        <v>559</v>
      </c>
      <c r="E75" s="11" t="s">
        <v>560</v>
      </c>
      <c r="F75" s="11">
        <v>0</v>
      </c>
      <c r="G75" s="11"/>
      <c r="H75" s="16"/>
      <c r="I75" s="16"/>
      <c r="J75" s="17"/>
      <c r="K75" s="101"/>
      <c r="L75" s="17"/>
      <c r="M75" s="17"/>
      <c r="N75" s="17"/>
      <c r="O75" s="101"/>
      <c r="P75" s="16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6"/>
      <c r="AE75" s="16"/>
      <c r="AF75" s="16"/>
      <c r="AG75" s="16"/>
      <c r="AH75" s="17"/>
      <c r="AI75" s="17"/>
      <c r="AJ75" s="17"/>
      <c r="AK75" s="17"/>
      <c r="AM75" s="18">
        <f t="shared" si="6"/>
        <v>0</v>
      </c>
      <c r="AN75" s="116">
        <f t="shared" si="7"/>
        <v>0</v>
      </c>
    </row>
    <row r="76" spans="1:40" ht="23.25" hidden="1" customHeight="1" x14ac:dyDescent="0.45">
      <c r="A76" s="11"/>
      <c r="B76" s="10" t="s">
        <v>561</v>
      </c>
      <c r="C76" s="34" t="s">
        <v>561</v>
      </c>
      <c r="D76" s="10" t="s">
        <v>562</v>
      </c>
      <c r="E76" s="11" t="s">
        <v>563</v>
      </c>
      <c r="F76" s="11">
        <v>0</v>
      </c>
      <c r="G76" s="11"/>
      <c r="H76" s="16"/>
      <c r="I76" s="16"/>
      <c r="J76" s="17"/>
      <c r="K76" s="101"/>
      <c r="L76" s="17"/>
      <c r="M76" s="17"/>
      <c r="N76" s="17"/>
      <c r="O76" s="101"/>
      <c r="P76" s="16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6"/>
      <c r="AE76" s="16"/>
      <c r="AF76" s="16"/>
      <c r="AG76" s="16"/>
      <c r="AH76" s="17"/>
      <c r="AI76" s="17"/>
      <c r="AJ76" s="17"/>
      <c r="AK76" s="17"/>
      <c r="AM76" s="18">
        <f t="shared" si="6"/>
        <v>0</v>
      </c>
      <c r="AN76" s="116">
        <f t="shared" si="7"/>
        <v>0</v>
      </c>
    </row>
    <row r="77" spans="1:40" ht="23.25" hidden="1" customHeight="1" x14ac:dyDescent="0.45">
      <c r="A77" s="75"/>
      <c r="B77" s="10" t="s">
        <v>1265</v>
      </c>
      <c r="C77" s="34" t="s">
        <v>1265</v>
      </c>
      <c r="D77" s="10" t="s">
        <v>1266</v>
      </c>
      <c r="E77" s="11" t="s">
        <v>265</v>
      </c>
      <c r="F77" s="11">
        <v>0</v>
      </c>
      <c r="G77" s="11"/>
      <c r="H77" s="16"/>
      <c r="I77" s="16"/>
      <c r="J77" s="17"/>
      <c r="K77" s="101"/>
      <c r="L77" s="17"/>
      <c r="M77" s="17"/>
      <c r="N77" s="17"/>
      <c r="O77" s="101"/>
      <c r="P77" s="16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6"/>
      <c r="AE77" s="16"/>
      <c r="AF77" s="16"/>
      <c r="AG77" s="16"/>
      <c r="AH77" s="17"/>
      <c r="AI77" s="17"/>
      <c r="AJ77" s="17"/>
      <c r="AK77" s="17"/>
      <c r="AM77" s="18">
        <f t="shared" si="6"/>
        <v>0</v>
      </c>
      <c r="AN77" s="116">
        <f t="shared" si="7"/>
        <v>0</v>
      </c>
    </row>
    <row r="78" spans="1:40" ht="23.25" hidden="1" customHeight="1" x14ac:dyDescent="0.45">
      <c r="A78" s="11"/>
      <c r="B78" s="10" t="s">
        <v>1154</v>
      </c>
      <c r="C78" s="34" t="s">
        <v>1154</v>
      </c>
      <c r="D78" s="10" t="s">
        <v>1155</v>
      </c>
      <c r="E78" s="11" t="s">
        <v>265</v>
      </c>
      <c r="F78" s="11">
        <v>0</v>
      </c>
      <c r="G78" s="11"/>
      <c r="H78" s="16"/>
      <c r="I78" s="16"/>
      <c r="J78" s="17"/>
      <c r="K78" s="101"/>
      <c r="L78" s="17"/>
      <c r="M78" s="17"/>
      <c r="N78" s="17"/>
      <c r="O78" s="101"/>
      <c r="P78" s="16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6"/>
      <c r="AE78" s="16"/>
      <c r="AF78" s="16"/>
      <c r="AG78" s="16"/>
      <c r="AH78" s="17"/>
      <c r="AI78" s="17"/>
      <c r="AJ78" s="17"/>
      <c r="AK78" s="17"/>
      <c r="AM78" s="18">
        <f t="shared" si="6"/>
        <v>0</v>
      </c>
      <c r="AN78" s="116">
        <f t="shared" si="7"/>
        <v>0</v>
      </c>
    </row>
    <row r="79" spans="1:40" ht="23.25" hidden="1" customHeight="1" x14ac:dyDescent="0.45">
      <c r="A79" s="11"/>
      <c r="B79" s="10" t="s">
        <v>564</v>
      </c>
      <c r="C79" s="34" t="s">
        <v>564</v>
      </c>
      <c r="D79" s="10" t="s">
        <v>565</v>
      </c>
      <c r="E79" s="11" t="s">
        <v>265</v>
      </c>
      <c r="F79" s="11">
        <v>0</v>
      </c>
      <c r="G79" s="11"/>
      <c r="H79" s="16"/>
      <c r="I79" s="16"/>
      <c r="J79" s="17"/>
      <c r="K79" s="101"/>
      <c r="L79" s="17"/>
      <c r="M79" s="17"/>
      <c r="N79" s="17"/>
      <c r="O79" s="101"/>
      <c r="P79" s="16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6"/>
      <c r="AE79" s="16"/>
      <c r="AF79" s="16"/>
      <c r="AG79" s="16"/>
      <c r="AH79" s="17"/>
      <c r="AI79" s="17"/>
      <c r="AJ79" s="17"/>
      <c r="AK79" s="17"/>
      <c r="AM79" s="18">
        <f t="shared" si="6"/>
        <v>0</v>
      </c>
      <c r="AN79" s="116">
        <f t="shared" si="7"/>
        <v>0</v>
      </c>
    </row>
    <row r="80" spans="1:40" ht="23.25" hidden="1" customHeight="1" x14ac:dyDescent="0.45">
      <c r="A80" s="11"/>
      <c r="B80" s="10" t="s">
        <v>566</v>
      </c>
      <c r="C80" s="34" t="s">
        <v>566</v>
      </c>
      <c r="D80" s="10" t="s">
        <v>567</v>
      </c>
      <c r="E80" s="11" t="s">
        <v>61</v>
      </c>
      <c r="F80" s="11">
        <v>0</v>
      </c>
      <c r="G80" s="11"/>
      <c r="H80" s="16"/>
      <c r="I80" s="16"/>
      <c r="J80" s="17"/>
      <c r="K80" s="101"/>
      <c r="L80" s="17"/>
      <c r="M80" s="17"/>
      <c r="N80" s="17"/>
      <c r="O80" s="101"/>
      <c r="P80" s="16"/>
      <c r="Q80" s="17"/>
      <c r="R80" s="17"/>
      <c r="S80" s="17"/>
      <c r="T80" s="17"/>
      <c r="U80" s="17"/>
      <c r="V80" s="17"/>
      <c r="W80" s="101"/>
      <c r="X80" s="17"/>
      <c r="Y80" s="17"/>
      <c r="Z80" s="17"/>
      <c r="AA80" s="17"/>
      <c r="AB80" s="17"/>
      <c r="AC80" s="17"/>
      <c r="AD80" s="16"/>
      <c r="AE80" s="16"/>
      <c r="AF80" s="16"/>
      <c r="AG80" s="16"/>
      <c r="AH80" s="17"/>
      <c r="AI80" s="17"/>
      <c r="AJ80" s="17"/>
      <c r="AK80" s="17"/>
      <c r="AM80" s="18">
        <f t="shared" si="6"/>
        <v>0</v>
      </c>
      <c r="AN80" s="116">
        <f t="shared" si="7"/>
        <v>0</v>
      </c>
    </row>
    <row r="81" spans="1:40" ht="23.25" hidden="1" customHeight="1" x14ac:dyDescent="0.45">
      <c r="A81" s="11"/>
      <c r="B81" s="10" t="s">
        <v>568</v>
      </c>
      <c r="C81" s="34" t="s">
        <v>568</v>
      </c>
      <c r="D81" s="10" t="s">
        <v>569</v>
      </c>
      <c r="E81" s="11" t="s">
        <v>61</v>
      </c>
      <c r="F81" s="11">
        <v>0</v>
      </c>
      <c r="G81" s="11"/>
      <c r="H81" s="16"/>
      <c r="I81" s="16"/>
      <c r="J81" s="17"/>
      <c r="K81" s="101"/>
      <c r="L81" s="17"/>
      <c r="M81" s="17"/>
      <c r="N81" s="17"/>
      <c r="O81" s="101"/>
      <c r="P81" s="16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6"/>
      <c r="AE81" s="16"/>
      <c r="AF81" s="16"/>
      <c r="AG81" s="16"/>
      <c r="AH81" s="17"/>
      <c r="AI81" s="17"/>
      <c r="AJ81" s="17"/>
      <c r="AK81" s="17"/>
      <c r="AM81" s="18">
        <f t="shared" si="6"/>
        <v>0</v>
      </c>
      <c r="AN81" s="116">
        <f t="shared" si="7"/>
        <v>0</v>
      </c>
    </row>
    <row r="82" spans="1:40" ht="23.25" hidden="1" customHeight="1" x14ac:dyDescent="0.45">
      <c r="A82" s="75"/>
      <c r="B82" s="10" t="s">
        <v>570</v>
      </c>
      <c r="C82" s="34" t="s">
        <v>570</v>
      </c>
      <c r="D82" s="10" t="s">
        <v>571</v>
      </c>
      <c r="E82" s="11" t="s">
        <v>265</v>
      </c>
      <c r="F82" s="11">
        <v>0</v>
      </c>
      <c r="G82" s="11"/>
      <c r="H82" s="16"/>
      <c r="I82" s="16"/>
      <c r="J82" s="17"/>
      <c r="K82" s="101"/>
      <c r="L82" s="17"/>
      <c r="M82" s="17"/>
      <c r="N82" s="17"/>
      <c r="O82" s="101"/>
      <c r="P82" s="16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6"/>
      <c r="AE82" s="16"/>
      <c r="AF82" s="16"/>
      <c r="AG82" s="16"/>
      <c r="AH82" s="17"/>
      <c r="AI82" s="17"/>
      <c r="AJ82" s="17"/>
      <c r="AK82" s="17"/>
      <c r="AM82" s="18">
        <f t="shared" si="6"/>
        <v>0</v>
      </c>
      <c r="AN82" s="116">
        <f t="shared" si="7"/>
        <v>0</v>
      </c>
    </row>
    <row r="83" spans="1:40" ht="23.25" hidden="1" customHeight="1" x14ac:dyDescent="0.45">
      <c r="A83" s="75"/>
      <c r="B83" s="10" t="s">
        <v>572</v>
      </c>
      <c r="C83" s="34" t="s">
        <v>572</v>
      </c>
      <c r="D83" s="10" t="s">
        <v>573</v>
      </c>
      <c r="E83" s="11" t="s">
        <v>265</v>
      </c>
      <c r="F83" s="11">
        <v>0</v>
      </c>
      <c r="G83" s="11"/>
      <c r="H83" s="16"/>
      <c r="I83" s="16"/>
      <c r="J83" s="17"/>
      <c r="K83" s="101"/>
      <c r="L83" s="17"/>
      <c r="M83" s="17"/>
      <c r="N83" s="17"/>
      <c r="O83" s="101"/>
      <c r="P83" s="16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6"/>
      <c r="AE83" s="16"/>
      <c r="AF83" s="16"/>
      <c r="AG83" s="16"/>
      <c r="AH83" s="17"/>
      <c r="AI83" s="17"/>
      <c r="AJ83" s="17"/>
      <c r="AK83" s="17"/>
      <c r="AM83" s="18">
        <f t="shared" si="6"/>
        <v>0</v>
      </c>
      <c r="AN83" s="116">
        <f t="shared" si="7"/>
        <v>0</v>
      </c>
    </row>
    <row r="84" spans="1:40" ht="23.25" hidden="1" customHeight="1" x14ac:dyDescent="0.45">
      <c r="A84" s="74"/>
      <c r="B84" s="10" t="s">
        <v>1380</v>
      </c>
      <c r="C84" s="34" t="s">
        <v>1380</v>
      </c>
      <c r="D84" s="10" t="s">
        <v>1381</v>
      </c>
      <c r="E84" s="11" t="s">
        <v>61</v>
      </c>
      <c r="F84" s="11">
        <v>0</v>
      </c>
      <c r="G84" s="11"/>
      <c r="H84" s="16"/>
      <c r="I84" s="16"/>
      <c r="J84" s="17"/>
      <c r="K84" s="101"/>
      <c r="L84" s="17"/>
      <c r="M84" s="17"/>
      <c r="N84" s="17"/>
      <c r="O84" s="101"/>
      <c r="P84" s="16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6"/>
      <c r="AE84" s="16"/>
      <c r="AF84" s="16"/>
      <c r="AG84" s="16"/>
      <c r="AH84" s="17"/>
      <c r="AI84" s="17"/>
      <c r="AJ84" s="17"/>
      <c r="AK84" s="17"/>
      <c r="AM84" s="18">
        <f t="shared" si="6"/>
        <v>0</v>
      </c>
      <c r="AN84" s="116">
        <f t="shared" si="7"/>
        <v>0</v>
      </c>
    </row>
    <row r="85" spans="1:40" ht="23.25" hidden="1" customHeight="1" x14ac:dyDescent="0.45">
      <c r="A85" s="74"/>
      <c r="B85" s="10" t="s">
        <v>1378</v>
      </c>
      <c r="C85" s="34" t="s">
        <v>1378</v>
      </c>
      <c r="D85" s="10" t="s">
        <v>1379</v>
      </c>
      <c r="E85" s="11" t="s">
        <v>61</v>
      </c>
      <c r="F85" s="11">
        <v>0</v>
      </c>
      <c r="G85" s="11"/>
      <c r="H85" s="16"/>
      <c r="I85" s="16"/>
      <c r="J85" s="17"/>
      <c r="K85" s="101"/>
      <c r="L85" s="17"/>
      <c r="M85" s="17"/>
      <c r="N85" s="17"/>
      <c r="O85" s="101"/>
      <c r="P85" s="16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6"/>
      <c r="AE85" s="16"/>
      <c r="AF85" s="16"/>
      <c r="AG85" s="16"/>
      <c r="AH85" s="17"/>
      <c r="AI85" s="17"/>
      <c r="AJ85" s="17"/>
      <c r="AK85" s="17"/>
      <c r="AM85" s="18">
        <f t="shared" si="6"/>
        <v>0</v>
      </c>
      <c r="AN85" s="116">
        <f t="shared" si="7"/>
        <v>0</v>
      </c>
    </row>
    <row r="86" spans="1:40" ht="24" hidden="1" customHeight="1" x14ac:dyDescent="0.45">
      <c r="A86" s="11"/>
      <c r="B86" s="10" t="s">
        <v>1400</v>
      </c>
      <c r="C86" s="34" t="s">
        <v>1400</v>
      </c>
      <c r="D86" s="10" t="s">
        <v>1427</v>
      </c>
      <c r="E86" s="11" t="s">
        <v>61</v>
      </c>
      <c r="F86" s="11">
        <v>0</v>
      </c>
      <c r="G86" s="11"/>
      <c r="H86" s="16"/>
      <c r="I86" s="16"/>
      <c r="J86" s="17"/>
      <c r="K86" s="101"/>
      <c r="L86" s="17"/>
      <c r="M86" s="17"/>
      <c r="N86" s="17"/>
      <c r="O86" s="101"/>
      <c r="P86" s="16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6"/>
      <c r="AE86" s="16"/>
      <c r="AF86" s="16"/>
      <c r="AG86" s="16"/>
      <c r="AH86" s="17"/>
      <c r="AI86" s="17"/>
      <c r="AJ86" s="17"/>
      <c r="AK86" s="17"/>
      <c r="AM86" s="18">
        <f t="shared" si="6"/>
        <v>0</v>
      </c>
      <c r="AN86" s="116">
        <f t="shared" si="7"/>
        <v>0</v>
      </c>
    </row>
    <row r="87" spans="1:40" ht="23.25" hidden="1" customHeight="1" x14ac:dyDescent="0.45">
      <c r="A87" s="11"/>
      <c r="B87" s="10" t="s">
        <v>1401</v>
      </c>
      <c r="C87" s="34" t="s">
        <v>1401</v>
      </c>
      <c r="D87" s="10" t="s">
        <v>1428</v>
      </c>
      <c r="E87" s="11" t="s">
        <v>61</v>
      </c>
      <c r="F87" s="11">
        <v>0</v>
      </c>
      <c r="G87" s="11"/>
      <c r="H87" s="16"/>
      <c r="I87" s="16"/>
      <c r="J87" s="17"/>
      <c r="K87" s="101"/>
      <c r="L87" s="17"/>
      <c r="M87" s="17"/>
      <c r="N87" s="17"/>
      <c r="O87" s="101"/>
      <c r="P87" s="16"/>
      <c r="Q87" s="17"/>
      <c r="R87" s="101"/>
      <c r="S87" s="17"/>
      <c r="T87" s="17"/>
      <c r="U87" s="17"/>
      <c r="V87" s="17"/>
      <c r="W87" s="17"/>
      <c r="X87" s="17"/>
      <c r="Y87" s="101"/>
      <c r="Z87" s="17"/>
      <c r="AA87" s="17"/>
      <c r="AB87" s="17"/>
      <c r="AC87" s="17"/>
      <c r="AD87" s="16"/>
      <c r="AE87" s="16"/>
      <c r="AF87" s="16"/>
      <c r="AG87" s="16"/>
      <c r="AH87" s="17"/>
      <c r="AI87" s="17"/>
      <c r="AJ87" s="17"/>
      <c r="AK87" s="17"/>
      <c r="AM87" s="18">
        <f t="shared" si="6"/>
        <v>0</v>
      </c>
      <c r="AN87" s="116">
        <f t="shared" si="7"/>
        <v>0</v>
      </c>
    </row>
    <row r="88" spans="1:40" ht="23.25" hidden="1" customHeight="1" x14ac:dyDescent="0.45">
      <c r="A88" s="11"/>
      <c r="B88" s="10" t="s">
        <v>1402</v>
      </c>
      <c r="C88" s="34" t="s">
        <v>1402</v>
      </c>
      <c r="D88" s="10" t="s">
        <v>1449</v>
      </c>
      <c r="E88" s="11" t="s">
        <v>61</v>
      </c>
      <c r="F88" s="11">
        <v>0</v>
      </c>
      <c r="G88" s="11"/>
      <c r="H88" s="16"/>
      <c r="I88" s="16"/>
      <c r="J88" s="17"/>
      <c r="K88" s="101"/>
      <c r="L88" s="17"/>
      <c r="M88" s="17"/>
      <c r="N88" s="17"/>
      <c r="O88" s="101"/>
      <c r="P88" s="16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6"/>
      <c r="AE88" s="16"/>
      <c r="AF88" s="16"/>
      <c r="AG88" s="16"/>
      <c r="AH88" s="17"/>
      <c r="AI88" s="17"/>
      <c r="AJ88" s="17"/>
      <c r="AK88" s="17"/>
      <c r="AM88" s="18">
        <f t="shared" si="6"/>
        <v>0</v>
      </c>
      <c r="AN88" s="116">
        <f t="shared" si="7"/>
        <v>0</v>
      </c>
    </row>
    <row r="89" spans="1:40" ht="23.25" hidden="1" customHeight="1" x14ac:dyDescent="0.45">
      <c r="A89" s="11"/>
      <c r="B89" s="10" t="s">
        <v>1403</v>
      </c>
      <c r="C89" s="34" t="s">
        <v>1403</v>
      </c>
      <c r="D89" s="10" t="s">
        <v>1426</v>
      </c>
      <c r="E89" s="11" t="s">
        <v>61</v>
      </c>
      <c r="F89" s="11">
        <v>0</v>
      </c>
      <c r="G89" s="11"/>
      <c r="H89" s="16"/>
      <c r="I89" s="16"/>
      <c r="J89" s="17"/>
      <c r="K89" s="101"/>
      <c r="L89" s="17"/>
      <c r="M89" s="17"/>
      <c r="N89" s="17"/>
      <c r="O89" s="101"/>
      <c r="P89" s="16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6"/>
      <c r="AE89" s="16"/>
      <c r="AF89" s="16"/>
      <c r="AG89" s="16"/>
      <c r="AH89" s="17"/>
      <c r="AI89" s="17"/>
      <c r="AJ89" s="17"/>
      <c r="AK89" s="17"/>
      <c r="AM89" s="18">
        <f t="shared" si="6"/>
        <v>0</v>
      </c>
      <c r="AN89" s="116">
        <f t="shared" si="7"/>
        <v>0</v>
      </c>
    </row>
    <row r="90" spans="1:40" ht="23.25" hidden="1" customHeight="1" x14ac:dyDescent="0.45">
      <c r="A90" s="11"/>
      <c r="B90" s="10" t="s">
        <v>574</v>
      </c>
      <c r="C90" s="34">
        <v>1021701020</v>
      </c>
      <c r="D90" s="10" t="s">
        <v>575</v>
      </c>
      <c r="E90" s="11" t="s">
        <v>61</v>
      </c>
      <c r="F90" s="22">
        <v>0</v>
      </c>
      <c r="G90" s="11"/>
      <c r="H90" s="16"/>
      <c r="I90" s="16"/>
      <c r="J90" s="17"/>
      <c r="K90" s="101"/>
      <c r="L90" s="17"/>
      <c r="M90" s="17"/>
      <c r="N90" s="17"/>
      <c r="O90" s="101"/>
      <c r="P90" s="16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6"/>
      <c r="AE90" s="16"/>
      <c r="AF90" s="16"/>
      <c r="AG90" s="16"/>
      <c r="AH90" s="17"/>
      <c r="AI90" s="17"/>
      <c r="AJ90" s="17"/>
      <c r="AK90" s="17"/>
      <c r="AM90" s="18">
        <f t="shared" si="6"/>
        <v>0</v>
      </c>
      <c r="AN90" s="116">
        <f t="shared" si="7"/>
        <v>0</v>
      </c>
    </row>
    <row r="91" spans="1:40" ht="23.25" hidden="1" customHeight="1" x14ac:dyDescent="0.45">
      <c r="A91" s="11"/>
      <c r="B91" s="10" t="s">
        <v>577</v>
      </c>
      <c r="C91" s="34" t="s">
        <v>577</v>
      </c>
      <c r="D91" s="10" t="s">
        <v>578</v>
      </c>
      <c r="E91" s="11" t="s">
        <v>61</v>
      </c>
      <c r="F91" s="11">
        <v>0</v>
      </c>
      <c r="G91" s="11"/>
      <c r="H91" s="16"/>
      <c r="I91" s="16"/>
      <c r="J91" s="17"/>
      <c r="K91" s="101"/>
      <c r="L91" s="17"/>
      <c r="M91" s="17"/>
      <c r="N91" s="17"/>
      <c r="O91" s="101"/>
      <c r="P91" s="16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6"/>
      <c r="AE91" s="16"/>
      <c r="AF91" s="16"/>
      <c r="AG91" s="16"/>
      <c r="AH91" s="17"/>
      <c r="AI91" s="17"/>
      <c r="AJ91" s="17"/>
      <c r="AK91" s="17"/>
      <c r="AM91" s="18">
        <f t="shared" si="6"/>
        <v>0</v>
      </c>
      <c r="AN91" s="116">
        <f t="shared" si="7"/>
        <v>0</v>
      </c>
    </row>
    <row r="92" spans="1:40" ht="23.25" hidden="1" customHeight="1" x14ac:dyDescent="0.45">
      <c r="A92" s="74"/>
      <c r="B92" s="10" t="s">
        <v>579</v>
      </c>
      <c r="C92" s="34" t="s">
        <v>579</v>
      </c>
      <c r="D92" s="10" t="s">
        <v>580</v>
      </c>
      <c r="E92" s="11" t="s">
        <v>61</v>
      </c>
      <c r="F92" s="11">
        <v>0</v>
      </c>
      <c r="G92" s="11"/>
      <c r="H92" s="16"/>
      <c r="I92" s="16"/>
      <c r="J92" s="17"/>
      <c r="K92" s="101"/>
      <c r="L92" s="17"/>
      <c r="M92" s="17"/>
      <c r="N92" s="17"/>
      <c r="O92" s="101"/>
      <c r="P92" s="16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6"/>
      <c r="AE92" s="16"/>
      <c r="AF92" s="16"/>
      <c r="AG92" s="16"/>
      <c r="AH92" s="17"/>
      <c r="AI92" s="17"/>
      <c r="AJ92" s="17"/>
      <c r="AK92" s="17"/>
      <c r="AM92" s="18">
        <f t="shared" si="6"/>
        <v>0</v>
      </c>
      <c r="AN92" s="116">
        <f t="shared" si="7"/>
        <v>0</v>
      </c>
    </row>
    <row r="93" spans="1:40" ht="23.25" hidden="1" customHeight="1" x14ac:dyDescent="0.45">
      <c r="A93" s="20"/>
      <c r="B93" s="10" t="s">
        <v>581</v>
      </c>
      <c r="C93" s="34" t="s">
        <v>581</v>
      </c>
      <c r="D93" s="10" t="s">
        <v>582</v>
      </c>
      <c r="E93" s="11" t="s">
        <v>61</v>
      </c>
      <c r="F93" s="11">
        <v>0</v>
      </c>
      <c r="G93" s="11"/>
      <c r="H93" s="16"/>
      <c r="I93" s="16"/>
      <c r="J93" s="17"/>
      <c r="K93" s="101"/>
      <c r="L93" s="17"/>
      <c r="M93" s="17"/>
      <c r="N93" s="17"/>
      <c r="O93" s="101"/>
      <c r="P93" s="16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6"/>
      <c r="AE93" s="16"/>
      <c r="AF93" s="16"/>
      <c r="AG93" s="16"/>
      <c r="AH93" s="17"/>
      <c r="AI93" s="17"/>
      <c r="AJ93" s="17"/>
      <c r="AK93" s="17"/>
      <c r="AM93" s="18">
        <f t="shared" si="6"/>
        <v>0</v>
      </c>
      <c r="AN93" s="116">
        <f t="shared" si="7"/>
        <v>0</v>
      </c>
    </row>
    <row r="94" spans="1:40" ht="23.25" hidden="1" customHeight="1" x14ac:dyDescent="0.45">
      <c r="A94" s="20"/>
      <c r="B94" s="10" t="s">
        <v>583</v>
      </c>
      <c r="C94" s="34" t="s">
        <v>583</v>
      </c>
      <c r="D94" s="10" t="s">
        <v>584</v>
      </c>
      <c r="E94" s="11" t="s">
        <v>61</v>
      </c>
      <c r="F94" s="11">
        <v>0</v>
      </c>
      <c r="G94" s="11"/>
      <c r="H94" s="16"/>
      <c r="I94" s="16"/>
      <c r="J94" s="17"/>
      <c r="K94" s="101"/>
      <c r="L94" s="17"/>
      <c r="M94" s="17"/>
      <c r="N94" s="17"/>
      <c r="O94" s="101"/>
      <c r="P94" s="16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6"/>
      <c r="AE94" s="16"/>
      <c r="AF94" s="16"/>
      <c r="AG94" s="16"/>
      <c r="AH94" s="17"/>
      <c r="AI94" s="17"/>
      <c r="AJ94" s="17"/>
      <c r="AK94" s="17"/>
      <c r="AM94" s="18">
        <f t="shared" si="6"/>
        <v>0</v>
      </c>
      <c r="AN94" s="116">
        <f t="shared" si="7"/>
        <v>0</v>
      </c>
    </row>
    <row r="95" spans="1:40" ht="23.25" hidden="1" customHeight="1" x14ac:dyDescent="0.45">
      <c r="A95" s="11"/>
      <c r="B95" s="10" t="s">
        <v>586</v>
      </c>
      <c r="C95" s="34">
        <v>1021701021</v>
      </c>
      <c r="D95" s="10" t="s">
        <v>587</v>
      </c>
      <c r="E95" s="11" t="s">
        <v>61</v>
      </c>
      <c r="F95" s="11">
        <v>0</v>
      </c>
      <c r="G95" s="11"/>
      <c r="H95" s="16"/>
      <c r="I95" s="16"/>
      <c r="J95" s="17"/>
      <c r="K95" s="101"/>
      <c r="L95" s="17"/>
      <c r="M95" s="17"/>
      <c r="N95" s="17"/>
      <c r="O95" s="101"/>
      <c r="P95" s="16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6"/>
      <c r="AE95" s="16"/>
      <c r="AF95" s="16"/>
      <c r="AG95" s="16"/>
      <c r="AH95" s="17"/>
      <c r="AI95" s="101"/>
      <c r="AJ95" s="17"/>
      <c r="AK95" s="17"/>
      <c r="AM95" s="18">
        <f t="shared" si="6"/>
        <v>0</v>
      </c>
      <c r="AN95" s="116">
        <f t="shared" si="7"/>
        <v>0</v>
      </c>
    </row>
    <row r="96" spans="1:40" ht="23.25" hidden="1" customHeight="1" x14ac:dyDescent="0.45">
      <c r="A96" s="11"/>
      <c r="B96" s="10" t="s">
        <v>588</v>
      </c>
      <c r="C96" s="34" t="s">
        <v>588</v>
      </c>
      <c r="D96" s="10" t="s">
        <v>589</v>
      </c>
      <c r="E96" s="11" t="s">
        <v>61</v>
      </c>
      <c r="F96" s="11">
        <v>0</v>
      </c>
      <c r="G96" s="11"/>
      <c r="H96" s="16"/>
      <c r="I96" s="16"/>
      <c r="J96" s="17"/>
      <c r="K96" s="101"/>
      <c r="L96" s="17"/>
      <c r="M96" s="17"/>
      <c r="N96" s="17"/>
      <c r="O96" s="101"/>
      <c r="P96" s="16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6"/>
      <c r="AE96" s="16"/>
      <c r="AF96" s="16"/>
      <c r="AG96" s="16"/>
      <c r="AH96" s="17"/>
      <c r="AI96" s="17"/>
      <c r="AJ96" s="17"/>
      <c r="AK96" s="17"/>
      <c r="AM96" s="18">
        <f t="shared" si="6"/>
        <v>0</v>
      </c>
      <c r="AN96" s="116">
        <f t="shared" si="7"/>
        <v>0</v>
      </c>
    </row>
    <row r="97" spans="1:40" ht="23.25" hidden="1" customHeight="1" x14ac:dyDescent="0.45">
      <c r="A97" s="20"/>
      <c r="B97" s="10" t="s">
        <v>590</v>
      </c>
      <c r="C97" s="34" t="s">
        <v>590</v>
      </c>
      <c r="D97" s="10" t="s">
        <v>591</v>
      </c>
      <c r="E97" s="11" t="s">
        <v>61</v>
      </c>
      <c r="F97" s="11">
        <v>0</v>
      </c>
      <c r="G97" s="11"/>
      <c r="H97" s="16"/>
      <c r="I97" s="16"/>
      <c r="J97" s="17"/>
      <c r="K97" s="101"/>
      <c r="L97" s="17"/>
      <c r="M97" s="17"/>
      <c r="N97" s="17"/>
      <c r="O97" s="101"/>
      <c r="P97" s="16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6"/>
      <c r="AE97" s="16"/>
      <c r="AF97" s="16"/>
      <c r="AG97" s="16"/>
      <c r="AH97" s="17"/>
      <c r="AI97" s="17"/>
      <c r="AJ97" s="17"/>
      <c r="AK97" s="17"/>
      <c r="AM97" s="18">
        <f t="shared" si="6"/>
        <v>0</v>
      </c>
      <c r="AN97" s="116">
        <f t="shared" si="7"/>
        <v>0</v>
      </c>
    </row>
    <row r="98" spans="1:40" ht="23.25" hidden="1" customHeight="1" x14ac:dyDescent="0.45">
      <c r="A98" s="28"/>
      <c r="B98" s="10" t="s">
        <v>592</v>
      </c>
      <c r="C98" s="34" t="s">
        <v>592</v>
      </c>
      <c r="D98" s="10" t="s">
        <v>593</v>
      </c>
      <c r="E98" s="11" t="s">
        <v>61</v>
      </c>
      <c r="F98" s="28">
        <v>0</v>
      </c>
      <c r="G98" s="11"/>
      <c r="H98" s="16"/>
      <c r="I98" s="16"/>
      <c r="J98" s="17"/>
      <c r="K98" s="101"/>
      <c r="L98" s="17"/>
      <c r="M98" s="17"/>
      <c r="N98" s="17"/>
      <c r="O98" s="101"/>
      <c r="P98" s="16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6"/>
      <c r="AE98" s="16"/>
      <c r="AF98" s="16"/>
      <c r="AG98" s="16"/>
      <c r="AH98" s="17"/>
      <c r="AI98" s="17"/>
      <c r="AJ98" s="17"/>
      <c r="AK98" s="17"/>
      <c r="AM98" s="18">
        <f t="shared" si="6"/>
        <v>0</v>
      </c>
      <c r="AN98" s="116">
        <f t="shared" si="7"/>
        <v>0</v>
      </c>
    </row>
    <row r="99" spans="1:40" ht="23.25" hidden="1" customHeight="1" x14ac:dyDescent="0.45">
      <c r="A99" s="74"/>
      <c r="B99" s="10" t="s">
        <v>594</v>
      </c>
      <c r="C99" s="34" t="s">
        <v>594</v>
      </c>
      <c r="D99" s="10" t="s">
        <v>595</v>
      </c>
      <c r="E99" s="11" t="s">
        <v>61</v>
      </c>
      <c r="F99" s="11">
        <v>0</v>
      </c>
      <c r="G99" s="11"/>
      <c r="H99" s="16"/>
      <c r="I99" s="16"/>
      <c r="J99" s="17"/>
      <c r="K99" s="101"/>
      <c r="L99" s="17"/>
      <c r="M99" s="17"/>
      <c r="N99" s="17"/>
      <c r="O99" s="101"/>
      <c r="P99" s="16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6"/>
      <c r="AE99" s="16"/>
      <c r="AF99" s="16"/>
      <c r="AG99" s="16"/>
      <c r="AH99" s="17"/>
      <c r="AI99" s="17"/>
      <c r="AJ99" s="17"/>
      <c r="AK99" s="17"/>
      <c r="AM99" s="18">
        <f t="shared" si="6"/>
        <v>0</v>
      </c>
      <c r="AN99" s="116">
        <f t="shared" si="7"/>
        <v>0</v>
      </c>
    </row>
    <row r="100" spans="1:40" ht="23.25" hidden="1" customHeight="1" x14ac:dyDescent="0.45">
      <c r="A100" s="20"/>
      <c r="B100" s="26" t="s">
        <v>596</v>
      </c>
      <c r="C100" s="32" t="s">
        <v>596</v>
      </c>
      <c r="D100" s="10" t="s">
        <v>597</v>
      </c>
      <c r="E100" s="11" t="s">
        <v>61</v>
      </c>
      <c r="F100" s="11">
        <v>0</v>
      </c>
      <c r="G100" s="11"/>
      <c r="H100" s="16"/>
      <c r="I100" s="16"/>
      <c r="J100" s="17"/>
      <c r="K100" s="101"/>
      <c r="L100" s="17"/>
      <c r="M100" s="17"/>
      <c r="N100" s="17"/>
      <c r="O100" s="101"/>
      <c r="P100" s="16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6"/>
      <c r="AE100" s="16"/>
      <c r="AF100" s="16"/>
      <c r="AG100" s="16"/>
      <c r="AH100" s="17"/>
      <c r="AI100" s="17"/>
      <c r="AJ100" s="17"/>
      <c r="AK100" s="17"/>
      <c r="AM100" s="18">
        <f t="shared" si="6"/>
        <v>0</v>
      </c>
      <c r="AN100" s="116">
        <f t="shared" si="7"/>
        <v>0</v>
      </c>
    </row>
    <row r="101" spans="1:40" ht="23.25" hidden="1" customHeight="1" x14ac:dyDescent="0.45">
      <c r="A101" s="74"/>
      <c r="B101" s="10" t="s">
        <v>598</v>
      </c>
      <c r="C101" s="34" t="s">
        <v>598</v>
      </c>
      <c r="D101" s="10" t="s">
        <v>599</v>
      </c>
      <c r="E101" s="11" t="s">
        <v>61</v>
      </c>
      <c r="F101" s="11">
        <v>0</v>
      </c>
      <c r="G101" s="11"/>
      <c r="H101" s="16"/>
      <c r="I101" s="16"/>
      <c r="J101" s="17"/>
      <c r="K101" s="101"/>
      <c r="L101" s="17"/>
      <c r="M101" s="17"/>
      <c r="N101" s="17"/>
      <c r="O101" s="101"/>
      <c r="P101" s="16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6"/>
      <c r="AE101" s="16"/>
      <c r="AF101" s="16"/>
      <c r="AG101" s="16"/>
      <c r="AH101" s="17"/>
      <c r="AI101" s="17"/>
      <c r="AJ101" s="17"/>
      <c r="AK101" s="17"/>
      <c r="AM101" s="18">
        <f t="shared" si="6"/>
        <v>0</v>
      </c>
      <c r="AN101" s="116">
        <f t="shared" si="7"/>
        <v>0</v>
      </c>
    </row>
    <row r="102" spans="1:40" ht="23.25" hidden="1" customHeight="1" x14ac:dyDescent="0.45">
      <c r="A102" s="11"/>
      <c r="B102" s="10" t="s">
        <v>600</v>
      </c>
      <c r="C102" s="34" t="s">
        <v>600</v>
      </c>
      <c r="D102" s="10" t="s">
        <v>601</v>
      </c>
      <c r="E102" s="11" t="s">
        <v>61</v>
      </c>
      <c r="F102" s="11">
        <v>0</v>
      </c>
      <c r="G102" s="11"/>
      <c r="H102" s="16"/>
      <c r="I102" s="16"/>
      <c r="J102" s="17"/>
      <c r="K102" s="101"/>
      <c r="L102" s="17"/>
      <c r="M102" s="17"/>
      <c r="N102" s="17"/>
      <c r="O102" s="101"/>
      <c r="P102" s="16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6"/>
      <c r="AE102" s="16"/>
      <c r="AF102" s="16"/>
      <c r="AG102" s="16"/>
      <c r="AH102" s="17"/>
      <c r="AI102" s="17"/>
      <c r="AJ102" s="17"/>
      <c r="AK102" s="17"/>
      <c r="AM102" s="18">
        <f t="shared" si="6"/>
        <v>0</v>
      </c>
      <c r="AN102" s="116">
        <f t="shared" si="7"/>
        <v>0</v>
      </c>
    </row>
    <row r="103" spans="1:40" ht="23.25" hidden="1" customHeight="1" x14ac:dyDescent="0.45">
      <c r="A103" s="11"/>
      <c r="B103" s="10" t="s">
        <v>602</v>
      </c>
      <c r="C103" s="34" t="s">
        <v>602</v>
      </c>
      <c r="D103" s="10" t="s">
        <v>1314</v>
      </c>
      <c r="E103" s="11" t="s">
        <v>61</v>
      </c>
      <c r="F103" s="11">
        <v>0</v>
      </c>
      <c r="G103" s="11"/>
      <c r="H103" s="16"/>
      <c r="I103" s="16"/>
      <c r="J103" s="101"/>
      <c r="K103" s="101"/>
      <c r="L103" s="17"/>
      <c r="M103" s="17"/>
      <c r="N103" s="17"/>
      <c r="O103" s="101"/>
      <c r="P103" s="16"/>
      <c r="Q103" s="17"/>
      <c r="R103" s="101"/>
      <c r="S103" s="17"/>
      <c r="T103" s="17"/>
      <c r="U103" s="17"/>
      <c r="V103" s="17"/>
      <c r="W103" s="101"/>
      <c r="X103" s="17"/>
      <c r="Y103" s="101"/>
      <c r="Z103" s="17"/>
      <c r="AA103" s="17"/>
      <c r="AB103" s="17"/>
      <c r="AC103" s="17"/>
      <c r="AD103" s="16"/>
      <c r="AE103" s="16"/>
      <c r="AF103" s="16"/>
      <c r="AG103" s="16"/>
      <c r="AH103" s="17"/>
      <c r="AI103" s="101"/>
      <c r="AJ103" s="17"/>
      <c r="AK103" s="17"/>
      <c r="AL103" s="43"/>
      <c r="AM103" s="18">
        <f t="shared" si="6"/>
        <v>0</v>
      </c>
      <c r="AN103" s="116">
        <f t="shared" si="7"/>
        <v>0</v>
      </c>
    </row>
    <row r="104" spans="1:40" ht="23.25" hidden="1" customHeight="1" x14ac:dyDescent="0.45">
      <c r="A104" s="11"/>
      <c r="B104" s="10" t="s">
        <v>603</v>
      </c>
      <c r="C104" s="34" t="s">
        <v>603</v>
      </c>
      <c r="D104" s="10" t="s">
        <v>604</v>
      </c>
      <c r="E104" s="11" t="s">
        <v>61</v>
      </c>
      <c r="F104" s="11">
        <v>0</v>
      </c>
      <c r="G104" s="11"/>
      <c r="H104" s="16"/>
      <c r="I104" s="16"/>
      <c r="J104" s="17"/>
      <c r="K104" s="101"/>
      <c r="L104" s="17"/>
      <c r="M104" s="17"/>
      <c r="N104" s="17"/>
      <c r="O104" s="101"/>
      <c r="P104" s="16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6"/>
      <c r="AE104" s="16"/>
      <c r="AF104" s="16"/>
      <c r="AG104" s="16"/>
      <c r="AH104" s="17"/>
      <c r="AI104" s="17"/>
      <c r="AJ104" s="17"/>
      <c r="AK104" s="17"/>
      <c r="AL104" s="128"/>
      <c r="AM104" s="18">
        <f t="shared" si="6"/>
        <v>0</v>
      </c>
      <c r="AN104" s="116">
        <f t="shared" si="7"/>
        <v>0</v>
      </c>
    </row>
    <row r="105" spans="1:40" ht="23.25" hidden="1" customHeight="1" x14ac:dyDescent="0.45">
      <c r="A105" s="20"/>
      <c r="B105" s="10" t="s">
        <v>605</v>
      </c>
      <c r="C105" s="34" t="s">
        <v>605</v>
      </c>
      <c r="D105" s="10" t="s">
        <v>1469</v>
      </c>
      <c r="E105" s="11" t="s">
        <v>61</v>
      </c>
      <c r="F105" s="11">
        <v>0</v>
      </c>
      <c r="G105" s="11"/>
      <c r="H105" s="16"/>
      <c r="I105" s="16"/>
      <c r="J105" s="17"/>
      <c r="K105" s="101"/>
      <c r="L105" s="17"/>
      <c r="M105" s="17"/>
      <c r="N105" s="17"/>
      <c r="O105" s="101"/>
      <c r="P105" s="16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6"/>
      <c r="AE105" s="16"/>
      <c r="AF105" s="16"/>
      <c r="AG105" s="16"/>
      <c r="AH105" s="17"/>
      <c r="AI105" s="17"/>
      <c r="AJ105" s="17"/>
      <c r="AK105" s="17"/>
      <c r="AL105" s="17"/>
      <c r="AM105" s="18">
        <f t="shared" si="6"/>
        <v>0</v>
      </c>
      <c r="AN105" s="116">
        <f t="shared" si="7"/>
        <v>0</v>
      </c>
    </row>
    <row r="106" spans="1:40" ht="23.25" hidden="1" customHeight="1" x14ac:dyDescent="0.45">
      <c r="A106" s="11"/>
      <c r="B106" s="10" t="s">
        <v>606</v>
      </c>
      <c r="C106" s="34" t="s">
        <v>606</v>
      </c>
      <c r="D106" s="10" t="s">
        <v>1468</v>
      </c>
      <c r="E106" s="11" t="s">
        <v>61</v>
      </c>
      <c r="F106" s="11">
        <v>0</v>
      </c>
      <c r="G106" s="11"/>
      <c r="H106" s="16"/>
      <c r="I106" s="16"/>
      <c r="J106" s="17"/>
      <c r="K106" s="101"/>
      <c r="L106" s="17"/>
      <c r="M106" s="17"/>
      <c r="N106" s="17"/>
      <c r="O106" s="101"/>
      <c r="P106" s="16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6"/>
      <c r="AE106" s="16"/>
      <c r="AF106" s="16"/>
      <c r="AG106" s="16"/>
      <c r="AH106" s="17"/>
      <c r="AI106" s="17"/>
      <c r="AJ106" s="17"/>
      <c r="AK106" s="17"/>
      <c r="AL106" s="17"/>
      <c r="AM106" s="18">
        <f t="shared" si="6"/>
        <v>0</v>
      </c>
      <c r="AN106" s="116">
        <f t="shared" si="7"/>
        <v>0</v>
      </c>
    </row>
    <row r="107" spans="1:40" ht="23.25" hidden="1" customHeight="1" x14ac:dyDescent="0.45">
      <c r="A107" s="11"/>
      <c r="B107" s="10" t="s">
        <v>1118</v>
      </c>
      <c r="C107" s="34" t="s">
        <v>1118</v>
      </c>
      <c r="D107" s="10" t="s">
        <v>1119</v>
      </c>
      <c r="E107" s="11" t="s">
        <v>61</v>
      </c>
      <c r="F107" s="11">
        <v>0</v>
      </c>
      <c r="G107" s="11"/>
      <c r="H107" s="16"/>
      <c r="I107" s="16"/>
      <c r="J107" s="17"/>
      <c r="K107" s="101"/>
      <c r="L107" s="17"/>
      <c r="M107" s="17"/>
      <c r="N107" s="17"/>
      <c r="O107" s="101"/>
      <c r="P107" s="16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6"/>
      <c r="AE107" s="16"/>
      <c r="AF107" s="16"/>
      <c r="AG107" s="16"/>
      <c r="AH107" s="17"/>
      <c r="AI107" s="17"/>
      <c r="AJ107" s="17"/>
      <c r="AK107" s="17"/>
      <c r="AL107" s="17"/>
      <c r="AM107" s="18">
        <f t="shared" si="6"/>
        <v>0</v>
      </c>
      <c r="AN107" s="116">
        <f t="shared" si="7"/>
        <v>0</v>
      </c>
    </row>
    <row r="108" spans="1:40" ht="23.25" hidden="1" customHeight="1" x14ac:dyDescent="0.45">
      <c r="A108" s="75"/>
      <c r="B108" s="10" t="s">
        <v>607</v>
      </c>
      <c r="C108" s="34" t="s">
        <v>607</v>
      </c>
      <c r="D108" s="10" t="s">
        <v>608</v>
      </c>
      <c r="E108" s="11" t="s">
        <v>61</v>
      </c>
      <c r="F108" s="11">
        <v>0</v>
      </c>
      <c r="G108" s="11"/>
      <c r="H108" s="16"/>
      <c r="I108" s="16"/>
      <c r="J108" s="17"/>
      <c r="K108" s="101"/>
      <c r="L108" s="17"/>
      <c r="M108" s="17"/>
      <c r="N108" s="17"/>
      <c r="O108" s="101"/>
      <c r="P108" s="16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6"/>
      <c r="AE108" s="16"/>
      <c r="AF108" s="16"/>
      <c r="AG108" s="16"/>
      <c r="AH108" s="17"/>
      <c r="AI108" s="17"/>
      <c r="AJ108" s="17"/>
      <c r="AK108" s="17"/>
      <c r="AL108" s="17"/>
      <c r="AM108" s="18">
        <f t="shared" si="6"/>
        <v>0</v>
      </c>
      <c r="AN108" s="116">
        <f t="shared" si="7"/>
        <v>0</v>
      </c>
    </row>
    <row r="109" spans="1:40" ht="23.25" hidden="1" customHeight="1" x14ac:dyDescent="0.45">
      <c r="A109" s="11"/>
      <c r="B109" s="10" t="s">
        <v>609</v>
      </c>
      <c r="C109" s="34" t="s">
        <v>609</v>
      </c>
      <c r="D109" s="10" t="s">
        <v>610</v>
      </c>
      <c r="E109" s="11" t="s">
        <v>61</v>
      </c>
      <c r="F109" s="11">
        <v>0</v>
      </c>
      <c r="G109" s="11"/>
      <c r="H109" s="16"/>
      <c r="I109" s="16"/>
      <c r="J109" s="17"/>
      <c r="K109" s="101"/>
      <c r="L109" s="17"/>
      <c r="M109" s="17"/>
      <c r="N109" s="17"/>
      <c r="O109" s="101"/>
      <c r="P109" s="16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6"/>
      <c r="AE109" s="16"/>
      <c r="AF109" s="16"/>
      <c r="AG109" s="16"/>
      <c r="AH109" s="17"/>
      <c r="AI109" s="17"/>
      <c r="AJ109" s="17"/>
      <c r="AK109" s="17"/>
      <c r="AL109" s="17"/>
      <c r="AM109" s="18">
        <f t="shared" si="6"/>
        <v>0</v>
      </c>
      <c r="AN109" s="116">
        <f t="shared" si="7"/>
        <v>0</v>
      </c>
    </row>
    <row r="110" spans="1:40" ht="23.25" hidden="1" customHeight="1" x14ac:dyDescent="0.45">
      <c r="A110" s="11"/>
      <c r="B110" s="10" t="s">
        <v>81</v>
      </c>
      <c r="C110" s="34" t="s">
        <v>81</v>
      </c>
      <c r="D110" s="10" t="s">
        <v>82</v>
      </c>
      <c r="E110" s="11" t="s">
        <v>61</v>
      </c>
      <c r="F110" s="11">
        <v>0</v>
      </c>
      <c r="G110" s="11"/>
      <c r="H110" s="16"/>
      <c r="I110" s="16"/>
      <c r="J110" s="17"/>
      <c r="K110" s="101"/>
      <c r="L110" s="17"/>
      <c r="M110" s="17"/>
      <c r="N110" s="17"/>
      <c r="O110" s="101"/>
      <c r="P110" s="16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6"/>
      <c r="AE110" s="16"/>
      <c r="AF110" s="16"/>
      <c r="AG110" s="16"/>
      <c r="AH110" s="17"/>
      <c r="AI110" s="17"/>
      <c r="AJ110" s="17"/>
      <c r="AK110" s="17"/>
      <c r="AL110" s="17"/>
      <c r="AM110" s="18">
        <f t="shared" ref="AM110:AM133" si="8">H110+I110+J110+K110+L110+M110+N110+O110+P110+Q110+R110+S110+T110+U110+V110+W110+X110+Y110+Z110+AA110+AB110+AC110+AD110+AE110+AF110+AG110+AH110+AI110+AJ110+AK110+AL110</f>
        <v>0</v>
      </c>
      <c r="AN110" s="116">
        <f t="shared" ref="AN110:AN133" si="9">AM110*F110</f>
        <v>0</v>
      </c>
    </row>
    <row r="111" spans="1:40" ht="23.25" hidden="1" customHeight="1" x14ac:dyDescent="0.45">
      <c r="A111" s="11"/>
      <c r="B111" s="10" t="s">
        <v>611</v>
      </c>
      <c r="C111" s="34" t="s">
        <v>611</v>
      </c>
      <c r="D111" s="10" t="s">
        <v>612</v>
      </c>
      <c r="E111" s="11" t="s">
        <v>61</v>
      </c>
      <c r="F111" s="11">
        <v>0</v>
      </c>
      <c r="G111" s="11"/>
      <c r="H111" s="16"/>
      <c r="I111" s="16"/>
      <c r="J111" s="17"/>
      <c r="K111" s="101"/>
      <c r="L111" s="17"/>
      <c r="M111" s="17"/>
      <c r="N111" s="17"/>
      <c r="O111" s="101"/>
      <c r="P111" s="16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6"/>
      <c r="AE111" s="16"/>
      <c r="AF111" s="16"/>
      <c r="AG111" s="16"/>
      <c r="AH111" s="17"/>
      <c r="AI111" s="17"/>
      <c r="AJ111" s="17"/>
      <c r="AK111" s="17"/>
      <c r="AL111" s="17"/>
      <c r="AM111" s="18">
        <f t="shared" si="8"/>
        <v>0</v>
      </c>
      <c r="AN111" s="116">
        <f t="shared" si="9"/>
        <v>0</v>
      </c>
    </row>
    <row r="112" spans="1:40" ht="23.25" hidden="1" customHeight="1" x14ac:dyDescent="0.45">
      <c r="A112" s="20"/>
      <c r="B112" s="10" t="s">
        <v>613</v>
      </c>
      <c r="C112" s="34" t="s">
        <v>613</v>
      </c>
      <c r="D112" s="10" t="s">
        <v>614</v>
      </c>
      <c r="E112" s="11" t="s">
        <v>61</v>
      </c>
      <c r="F112" s="11">
        <v>0</v>
      </c>
      <c r="G112" s="11"/>
      <c r="H112" s="16"/>
      <c r="I112" s="16"/>
      <c r="J112" s="17"/>
      <c r="K112" s="101"/>
      <c r="L112" s="17"/>
      <c r="M112" s="17"/>
      <c r="N112" s="17"/>
      <c r="O112" s="101"/>
      <c r="P112" s="16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6"/>
      <c r="AE112" s="16"/>
      <c r="AF112" s="16"/>
      <c r="AG112" s="16"/>
      <c r="AH112" s="17"/>
      <c r="AI112" s="17"/>
      <c r="AJ112" s="17"/>
      <c r="AK112" s="17"/>
      <c r="AL112" s="17"/>
      <c r="AM112" s="18">
        <f t="shared" si="8"/>
        <v>0</v>
      </c>
      <c r="AN112" s="116">
        <f t="shared" si="9"/>
        <v>0</v>
      </c>
    </row>
    <row r="113" spans="1:40" ht="23.25" hidden="1" customHeight="1" x14ac:dyDescent="0.45">
      <c r="A113" s="11"/>
      <c r="B113" s="10" t="s">
        <v>83</v>
      </c>
      <c r="C113" s="34" t="s">
        <v>83</v>
      </c>
      <c r="D113" s="10" t="s">
        <v>84</v>
      </c>
      <c r="E113" s="11" t="s">
        <v>61</v>
      </c>
      <c r="F113" s="11">
        <v>0</v>
      </c>
      <c r="G113" s="11"/>
      <c r="H113" s="16"/>
      <c r="I113" s="16"/>
      <c r="J113" s="17"/>
      <c r="K113" s="101"/>
      <c r="L113" s="17"/>
      <c r="M113" s="17"/>
      <c r="N113" s="17"/>
      <c r="O113" s="101"/>
      <c r="P113" s="16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6"/>
      <c r="AE113" s="16"/>
      <c r="AF113" s="16"/>
      <c r="AG113" s="16"/>
      <c r="AH113" s="17"/>
      <c r="AI113" s="17"/>
      <c r="AJ113" s="17"/>
      <c r="AK113" s="17"/>
      <c r="AL113" s="17"/>
      <c r="AM113" s="18">
        <f t="shared" si="8"/>
        <v>0</v>
      </c>
      <c r="AN113" s="116">
        <f t="shared" si="9"/>
        <v>0</v>
      </c>
    </row>
    <row r="114" spans="1:40" ht="23.25" hidden="1" customHeight="1" x14ac:dyDescent="0.45">
      <c r="A114" s="11"/>
      <c r="B114" s="10" t="s">
        <v>85</v>
      </c>
      <c r="C114" s="34" t="s">
        <v>85</v>
      </c>
      <c r="D114" s="10" t="s">
        <v>86</v>
      </c>
      <c r="E114" s="11" t="s">
        <v>61</v>
      </c>
      <c r="F114" s="11">
        <v>0</v>
      </c>
      <c r="G114" s="11"/>
      <c r="H114" s="16"/>
      <c r="I114" s="16"/>
      <c r="J114" s="17"/>
      <c r="K114" s="101"/>
      <c r="L114" s="17"/>
      <c r="M114" s="17"/>
      <c r="N114" s="17"/>
      <c r="O114" s="101"/>
      <c r="P114" s="16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6"/>
      <c r="AE114" s="16"/>
      <c r="AF114" s="16"/>
      <c r="AG114" s="16"/>
      <c r="AH114" s="17"/>
      <c r="AI114" s="17"/>
      <c r="AJ114" s="17"/>
      <c r="AK114" s="17"/>
      <c r="AL114" s="17"/>
      <c r="AM114" s="18">
        <f t="shared" si="8"/>
        <v>0</v>
      </c>
      <c r="AN114" s="116">
        <f t="shared" si="9"/>
        <v>0</v>
      </c>
    </row>
    <row r="115" spans="1:40" ht="23.25" hidden="1" customHeight="1" x14ac:dyDescent="0.45">
      <c r="A115" s="11"/>
      <c r="B115" s="10" t="s">
        <v>87</v>
      </c>
      <c r="C115" s="34" t="s">
        <v>87</v>
      </c>
      <c r="D115" s="10" t="s">
        <v>88</v>
      </c>
      <c r="E115" s="11" t="s">
        <v>61</v>
      </c>
      <c r="F115" s="11">
        <v>0</v>
      </c>
      <c r="G115" s="11"/>
      <c r="H115" s="16"/>
      <c r="I115" s="16"/>
      <c r="J115" s="17"/>
      <c r="K115" s="101"/>
      <c r="L115" s="17"/>
      <c r="M115" s="17"/>
      <c r="N115" s="17"/>
      <c r="O115" s="101"/>
      <c r="P115" s="16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6"/>
      <c r="AE115" s="16"/>
      <c r="AF115" s="16"/>
      <c r="AG115" s="16"/>
      <c r="AH115" s="17"/>
      <c r="AI115" s="17"/>
      <c r="AJ115" s="17"/>
      <c r="AK115" s="17"/>
      <c r="AL115" s="17"/>
      <c r="AM115" s="18">
        <f t="shared" si="8"/>
        <v>0</v>
      </c>
      <c r="AN115" s="116">
        <f t="shared" si="9"/>
        <v>0</v>
      </c>
    </row>
    <row r="116" spans="1:40" ht="23.25" hidden="1" customHeight="1" x14ac:dyDescent="0.45">
      <c r="A116" s="28"/>
      <c r="B116" s="10" t="s">
        <v>89</v>
      </c>
      <c r="C116" s="34" t="s">
        <v>89</v>
      </c>
      <c r="D116" s="10" t="s">
        <v>90</v>
      </c>
      <c r="E116" s="11" t="s">
        <v>61</v>
      </c>
      <c r="F116" s="28">
        <v>0</v>
      </c>
      <c r="G116" s="11"/>
      <c r="H116" s="16"/>
      <c r="I116" s="16"/>
      <c r="J116" s="17"/>
      <c r="K116" s="101"/>
      <c r="L116" s="17"/>
      <c r="M116" s="17"/>
      <c r="N116" s="17"/>
      <c r="O116" s="101"/>
      <c r="P116" s="16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6"/>
      <c r="AE116" s="16"/>
      <c r="AF116" s="16"/>
      <c r="AG116" s="16"/>
      <c r="AH116" s="17"/>
      <c r="AI116" s="17"/>
      <c r="AJ116" s="17"/>
      <c r="AK116" s="17"/>
      <c r="AL116" s="17"/>
      <c r="AM116" s="18">
        <f t="shared" si="8"/>
        <v>0</v>
      </c>
      <c r="AN116" s="116">
        <f t="shared" si="9"/>
        <v>0</v>
      </c>
    </row>
    <row r="117" spans="1:40" ht="23.25" hidden="1" customHeight="1" x14ac:dyDescent="0.45">
      <c r="A117" s="20"/>
      <c r="B117" s="10" t="s">
        <v>615</v>
      </c>
      <c r="C117" s="34" t="s">
        <v>615</v>
      </c>
      <c r="D117" s="10" t="s">
        <v>616</v>
      </c>
      <c r="E117" s="11" t="s">
        <v>61</v>
      </c>
      <c r="F117" s="11">
        <v>0</v>
      </c>
      <c r="G117" s="11"/>
      <c r="H117" s="16"/>
      <c r="I117" s="16"/>
      <c r="J117" s="17"/>
      <c r="K117" s="101"/>
      <c r="L117" s="17"/>
      <c r="M117" s="17"/>
      <c r="N117" s="17"/>
      <c r="O117" s="101"/>
      <c r="P117" s="16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6"/>
      <c r="AE117" s="16"/>
      <c r="AF117" s="16"/>
      <c r="AG117" s="16"/>
      <c r="AH117" s="17"/>
      <c r="AI117" s="17"/>
      <c r="AJ117" s="17"/>
      <c r="AK117" s="17"/>
      <c r="AL117" s="17"/>
      <c r="AM117" s="18">
        <f t="shared" si="8"/>
        <v>0</v>
      </c>
      <c r="AN117" s="116">
        <f t="shared" si="9"/>
        <v>0</v>
      </c>
    </row>
    <row r="118" spans="1:40" ht="23.25" hidden="1" customHeight="1" x14ac:dyDescent="0.45">
      <c r="A118" s="74"/>
      <c r="B118" s="10" t="s">
        <v>617</v>
      </c>
      <c r="C118" s="34" t="s">
        <v>617</v>
      </c>
      <c r="D118" s="10" t="s">
        <v>618</v>
      </c>
      <c r="E118" s="11" t="s">
        <v>61</v>
      </c>
      <c r="F118" s="11">
        <v>0</v>
      </c>
      <c r="G118" s="11"/>
      <c r="H118" s="16"/>
      <c r="I118" s="16"/>
      <c r="J118" s="17"/>
      <c r="K118" s="101"/>
      <c r="L118" s="17"/>
      <c r="M118" s="17"/>
      <c r="N118" s="17"/>
      <c r="O118" s="101"/>
      <c r="P118" s="16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6"/>
      <c r="AE118" s="16"/>
      <c r="AF118" s="16"/>
      <c r="AG118" s="16"/>
      <c r="AH118" s="17"/>
      <c r="AI118" s="17"/>
      <c r="AJ118" s="17"/>
      <c r="AK118" s="17"/>
      <c r="AL118" s="17"/>
      <c r="AM118" s="18">
        <f t="shared" si="8"/>
        <v>0</v>
      </c>
      <c r="AN118" s="116">
        <f t="shared" si="9"/>
        <v>0</v>
      </c>
    </row>
    <row r="119" spans="1:40" ht="23.25" hidden="1" customHeight="1" x14ac:dyDescent="0.45">
      <c r="A119" s="11"/>
      <c r="B119" s="10" t="s">
        <v>620</v>
      </c>
      <c r="C119" s="34" t="s">
        <v>620</v>
      </c>
      <c r="D119" s="10" t="s">
        <v>621</v>
      </c>
      <c r="E119" s="11" t="s">
        <v>61</v>
      </c>
      <c r="F119" s="11">
        <v>0</v>
      </c>
      <c r="G119" s="11"/>
      <c r="H119" s="16"/>
      <c r="I119" s="16"/>
      <c r="J119" s="17"/>
      <c r="K119" s="101"/>
      <c r="L119" s="17"/>
      <c r="M119" s="17"/>
      <c r="N119" s="17"/>
      <c r="O119" s="101"/>
      <c r="P119" s="16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6"/>
      <c r="AE119" s="16"/>
      <c r="AF119" s="16"/>
      <c r="AG119" s="16"/>
      <c r="AH119" s="17"/>
      <c r="AI119" s="17"/>
      <c r="AJ119" s="17"/>
      <c r="AK119" s="17"/>
      <c r="AL119" s="17"/>
      <c r="AM119" s="18">
        <f t="shared" si="8"/>
        <v>0</v>
      </c>
      <c r="AN119" s="116">
        <f t="shared" si="9"/>
        <v>0</v>
      </c>
    </row>
    <row r="120" spans="1:40" ht="23.25" hidden="1" customHeight="1" x14ac:dyDescent="0.45">
      <c r="A120" s="11"/>
      <c r="B120" s="10" t="s">
        <v>622</v>
      </c>
      <c r="C120" s="34" t="s">
        <v>622</v>
      </c>
      <c r="D120" s="10" t="s">
        <v>623</v>
      </c>
      <c r="E120" s="11" t="s">
        <v>61</v>
      </c>
      <c r="F120" s="11">
        <v>0</v>
      </c>
      <c r="G120" s="11"/>
      <c r="H120" s="16"/>
      <c r="I120" s="16"/>
      <c r="J120" s="17"/>
      <c r="K120" s="101"/>
      <c r="L120" s="17"/>
      <c r="M120" s="17"/>
      <c r="N120" s="17"/>
      <c r="O120" s="101"/>
      <c r="P120" s="16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6"/>
      <c r="AE120" s="16"/>
      <c r="AF120" s="16"/>
      <c r="AG120" s="16"/>
      <c r="AH120" s="17"/>
      <c r="AI120" s="17"/>
      <c r="AJ120" s="17"/>
      <c r="AK120" s="17"/>
      <c r="AL120" s="17"/>
      <c r="AM120" s="18">
        <f t="shared" si="8"/>
        <v>0</v>
      </c>
      <c r="AN120" s="116">
        <f t="shared" si="9"/>
        <v>0</v>
      </c>
    </row>
    <row r="121" spans="1:40" ht="23.25" hidden="1" customHeight="1" x14ac:dyDescent="0.45">
      <c r="A121" s="11"/>
      <c r="B121" s="10" t="s">
        <v>624</v>
      </c>
      <c r="C121" s="34" t="s">
        <v>624</v>
      </c>
      <c r="D121" s="10" t="s">
        <v>625</v>
      </c>
      <c r="E121" s="11" t="s">
        <v>61</v>
      </c>
      <c r="F121" s="11">
        <v>0</v>
      </c>
      <c r="G121" s="11"/>
      <c r="H121" s="16"/>
      <c r="I121" s="16"/>
      <c r="J121" s="17"/>
      <c r="K121" s="101"/>
      <c r="L121" s="17"/>
      <c r="M121" s="17"/>
      <c r="N121" s="17"/>
      <c r="O121" s="101"/>
      <c r="P121" s="16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6"/>
      <c r="AE121" s="16"/>
      <c r="AF121" s="16"/>
      <c r="AG121" s="16"/>
      <c r="AH121" s="17"/>
      <c r="AI121" s="17"/>
      <c r="AJ121" s="17"/>
      <c r="AK121" s="17"/>
      <c r="AL121" s="17"/>
      <c r="AM121" s="18">
        <f t="shared" si="8"/>
        <v>0</v>
      </c>
      <c r="AN121" s="116">
        <f t="shared" si="9"/>
        <v>0</v>
      </c>
    </row>
    <row r="122" spans="1:40" ht="23.25" hidden="1" customHeight="1" x14ac:dyDescent="0.45">
      <c r="A122" s="11"/>
      <c r="B122" s="10" t="s">
        <v>626</v>
      </c>
      <c r="C122" s="34" t="s">
        <v>626</v>
      </c>
      <c r="D122" s="10" t="s">
        <v>627</v>
      </c>
      <c r="E122" s="11" t="s">
        <v>532</v>
      </c>
      <c r="F122" s="11">
        <v>0</v>
      </c>
      <c r="G122" s="11"/>
      <c r="H122" s="16"/>
      <c r="I122" s="16"/>
      <c r="J122" s="17"/>
      <c r="K122" s="101"/>
      <c r="L122" s="17"/>
      <c r="M122" s="17"/>
      <c r="N122" s="17"/>
      <c r="O122" s="101"/>
      <c r="P122" s="16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6"/>
      <c r="AE122" s="16"/>
      <c r="AF122" s="16"/>
      <c r="AG122" s="16"/>
      <c r="AH122" s="17"/>
      <c r="AI122" s="17"/>
      <c r="AJ122" s="17"/>
      <c r="AK122" s="17"/>
      <c r="AL122" s="17"/>
      <c r="AM122" s="18">
        <f t="shared" si="8"/>
        <v>0</v>
      </c>
      <c r="AN122" s="116">
        <f t="shared" si="9"/>
        <v>0</v>
      </c>
    </row>
    <row r="123" spans="1:40" ht="23.25" hidden="1" customHeight="1" x14ac:dyDescent="0.45">
      <c r="A123" s="11"/>
      <c r="B123" s="10" t="s">
        <v>628</v>
      </c>
      <c r="C123" s="34" t="s">
        <v>628</v>
      </c>
      <c r="D123" s="10" t="s">
        <v>629</v>
      </c>
      <c r="E123" s="11" t="s">
        <v>61</v>
      </c>
      <c r="F123" s="11">
        <v>0</v>
      </c>
      <c r="G123" s="11"/>
      <c r="H123" s="16"/>
      <c r="I123" s="16"/>
      <c r="J123" s="17"/>
      <c r="K123" s="101"/>
      <c r="L123" s="17"/>
      <c r="M123" s="17"/>
      <c r="N123" s="17"/>
      <c r="O123" s="101"/>
      <c r="P123" s="16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6"/>
      <c r="AE123" s="16"/>
      <c r="AF123" s="16"/>
      <c r="AG123" s="16"/>
      <c r="AH123" s="17"/>
      <c r="AI123" s="17"/>
      <c r="AJ123" s="17"/>
      <c r="AK123" s="17"/>
      <c r="AL123" s="17"/>
      <c r="AM123" s="18">
        <f t="shared" si="8"/>
        <v>0</v>
      </c>
      <c r="AN123" s="116">
        <f t="shared" si="9"/>
        <v>0</v>
      </c>
    </row>
    <row r="124" spans="1:40" ht="23.25" hidden="1" customHeight="1" x14ac:dyDescent="0.45">
      <c r="A124" s="74"/>
      <c r="B124" s="10" t="s">
        <v>630</v>
      </c>
      <c r="C124" s="34" t="s">
        <v>630</v>
      </c>
      <c r="D124" s="10" t="s">
        <v>631</v>
      </c>
      <c r="E124" s="11" t="s">
        <v>61</v>
      </c>
      <c r="F124" s="11">
        <v>0</v>
      </c>
      <c r="G124" s="11"/>
      <c r="H124" s="16"/>
      <c r="I124" s="16"/>
      <c r="J124" s="17"/>
      <c r="K124" s="101"/>
      <c r="L124" s="17"/>
      <c r="M124" s="17"/>
      <c r="N124" s="17"/>
      <c r="O124" s="101"/>
      <c r="P124" s="16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6"/>
      <c r="AE124" s="16"/>
      <c r="AF124" s="16"/>
      <c r="AG124" s="16"/>
      <c r="AH124" s="17"/>
      <c r="AI124" s="17"/>
      <c r="AJ124" s="17"/>
      <c r="AK124" s="17"/>
      <c r="AL124" s="17"/>
      <c r="AM124" s="18">
        <f t="shared" si="8"/>
        <v>0</v>
      </c>
      <c r="AN124" s="116">
        <f t="shared" si="9"/>
        <v>0</v>
      </c>
    </row>
    <row r="125" spans="1:40" ht="23.25" hidden="1" customHeight="1" x14ac:dyDescent="0.45">
      <c r="A125" s="74"/>
      <c r="B125" s="10" t="s">
        <v>632</v>
      </c>
      <c r="C125" s="34" t="s">
        <v>632</v>
      </c>
      <c r="D125" s="10" t="s">
        <v>633</v>
      </c>
      <c r="E125" s="11" t="s">
        <v>61</v>
      </c>
      <c r="F125" s="11">
        <v>0</v>
      </c>
      <c r="G125" s="11"/>
      <c r="H125" s="16"/>
      <c r="I125" s="16"/>
      <c r="J125" s="17"/>
      <c r="K125" s="101"/>
      <c r="L125" s="17"/>
      <c r="M125" s="17"/>
      <c r="N125" s="17"/>
      <c r="O125" s="101"/>
      <c r="P125" s="16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6"/>
      <c r="AE125" s="16"/>
      <c r="AF125" s="16"/>
      <c r="AG125" s="16"/>
      <c r="AH125" s="17"/>
      <c r="AI125" s="17"/>
      <c r="AJ125" s="17"/>
      <c r="AK125" s="17"/>
      <c r="AL125" s="17"/>
      <c r="AM125" s="18">
        <f t="shared" si="8"/>
        <v>0</v>
      </c>
      <c r="AN125" s="116">
        <f t="shared" si="9"/>
        <v>0</v>
      </c>
    </row>
    <row r="126" spans="1:40" ht="23.25" hidden="1" customHeight="1" x14ac:dyDescent="0.45">
      <c r="A126" s="11"/>
      <c r="B126" s="10" t="s">
        <v>634</v>
      </c>
      <c r="C126" s="34" t="s">
        <v>634</v>
      </c>
      <c r="D126" s="10" t="s">
        <v>635</v>
      </c>
      <c r="E126" s="11" t="s">
        <v>61</v>
      </c>
      <c r="F126" s="11">
        <v>0</v>
      </c>
      <c r="G126" s="11"/>
      <c r="H126" s="16"/>
      <c r="I126" s="16"/>
      <c r="J126" s="17"/>
      <c r="K126" s="101"/>
      <c r="L126" s="17"/>
      <c r="M126" s="17"/>
      <c r="N126" s="17"/>
      <c r="O126" s="101"/>
      <c r="P126" s="16"/>
      <c r="Q126" s="17"/>
      <c r="R126" s="17"/>
      <c r="S126" s="17"/>
      <c r="T126" s="17"/>
      <c r="U126" s="17"/>
      <c r="V126" s="17"/>
      <c r="W126" s="101"/>
      <c r="X126" s="17"/>
      <c r="Y126" s="17"/>
      <c r="Z126" s="17"/>
      <c r="AA126" s="17"/>
      <c r="AB126" s="17"/>
      <c r="AC126" s="17"/>
      <c r="AD126" s="16"/>
      <c r="AE126" s="16"/>
      <c r="AF126" s="16"/>
      <c r="AG126" s="16"/>
      <c r="AH126" s="17"/>
      <c r="AI126" s="17"/>
      <c r="AJ126" s="17"/>
      <c r="AK126" s="17"/>
      <c r="AL126" s="17"/>
      <c r="AM126" s="18">
        <f t="shared" si="8"/>
        <v>0</v>
      </c>
      <c r="AN126" s="116">
        <f t="shared" si="9"/>
        <v>0</v>
      </c>
    </row>
    <row r="127" spans="1:40" ht="23.25" hidden="1" customHeight="1" x14ac:dyDescent="0.45">
      <c r="A127" s="75"/>
      <c r="B127" s="10" t="s">
        <v>636</v>
      </c>
      <c r="C127" s="34" t="s">
        <v>636</v>
      </c>
      <c r="D127" s="10" t="s">
        <v>637</v>
      </c>
      <c r="E127" s="11" t="s">
        <v>61</v>
      </c>
      <c r="F127" s="11">
        <v>0</v>
      </c>
      <c r="G127" s="11"/>
      <c r="H127" s="16"/>
      <c r="I127" s="16"/>
      <c r="J127" s="17"/>
      <c r="K127" s="101"/>
      <c r="L127" s="17"/>
      <c r="M127" s="17"/>
      <c r="N127" s="17"/>
      <c r="O127" s="101"/>
      <c r="P127" s="16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6"/>
      <c r="AE127" s="16"/>
      <c r="AF127" s="16"/>
      <c r="AG127" s="16"/>
      <c r="AH127" s="17"/>
      <c r="AI127" s="17"/>
      <c r="AJ127" s="17"/>
      <c r="AK127" s="17"/>
      <c r="AL127" s="17"/>
      <c r="AM127" s="18">
        <f t="shared" si="8"/>
        <v>0</v>
      </c>
      <c r="AN127" s="116">
        <f t="shared" si="9"/>
        <v>0</v>
      </c>
    </row>
    <row r="128" spans="1:40" ht="23.25" hidden="1" customHeight="1" x14ac:dyDescent="0.45">
      <c r="A128" s="75"/>
      <c r="B128" s="10" t="s">
        <v>638</v>
      </c>
      <c r="C128" s="34" t="s">
        <v>638</v>
      </c>
      <c r="D128" s="10" t="s">
        <v>639</v>
      </c>
      <c r="E128" s="11" t="s">
        <v>61</v>
      </c>
      <c r="F128" s="11">
        <v>0</v>
      </c>
      <c r="G128" s="11"/>
      <c r="H128" s="16"/>
      <c r="I128" s="16"/>
      <c r="J128" s="17"/>
      <c r="K128" s="101"/>
      <c r="L128" s="17"/>
      <c r="M128" s="17"/>
      <c r="N128" s="17"/>
      <c r="O128" s="101"/>
      <c r="P128" s="16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6"/>
      <c r="AE128" s="16"/>
      <c r="AF128" s="16"/>
      <c r="AG128" s="16"/>
      <c r="AH128" s="17"/>
      <c r="AI128" s="17"/>
      <c r="AJ128" s="17"/>
      <c r="AK128" s="17"/>
      <c r="AL128" s="17"/>
      <c r="AM128" s="18">
        <f t="shared" si="8"/>
        <v>0</v>
      </c>
      <c r="AN128" s="116">
        <f t="shared" si="9"/>
        <v>0</v>
      </c>
    </row>
    <row r="129" spans="1:40" ht="23.25" hidden="1" customHeight="1" x14ac:dyDescent="0.45">
      <c r="A129" s="75"/>
      <c r="B129" s="10" t="s">
        <v>640</v>
      </c>
      <c r="C129" s="34" t="s">
        <v>640</v>
      </c>
      <c r="D129" s="10" t="s">
        <v>641</v>
      </c>
      <c r="E129" s="11" t="s">
        <v>61</v>
      </c>
      <c r="F129" s="11">
        <v>0</v>
      </c>
      <c r="G129" s="11"/>
      <c r="H129" s="16"/>
      <c r="I129" s="16"/>
      <c r="J129" s="17"/>
      <c r="K129" s="101"/>
      <c r="L129" s="17"/>
      <c r="M129" s="17"/>
      <c r="N129" s="17"/>
      <c r="O129" s="101"/>
      <c r="P129" s="16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6"/>
      <c r="AE129" s="16"/>
      <c r="AF129" s="16"/>
      <c r="AG129" s="16"/>
      <c r="AH129" s="17"/>
      <c r="AI129" s="17"/>
      <c r="AJ129" s="17"/>
      <c r="AK129" s="17"/>
      <c r="AL129" s="17"/>
      <c r="AM129" s="18">
        <f t="shared" si="8"/>
        <v>0</v>
      </c>
      <c r="AN129" s="116">
        <f t="shared" si="9"/>
        <v>0</v>
      </c>
    </row>
    <row r="130" spans="1:40" ht="23.25" hidden="1" customHeight="1" x14ac:dyDescent="0.45">
      <c r="A130" s="75"/>
      <c r="B130" s="10" t="s">
        <v>642</v>
      </c>
      <c r="C130" s="34" t="s">
        <v>642</v>
      </c>
      <c r="D130" s="10" t="s">
        <v>643</v>
      </c>
      <c r="E130" s="11" t="s">
        <v>61</v>
      </c>
      <c r="F130" s="11">
        <v>0</v>
      </c>
      <c r="G130" s="11"/>
      <c r="H130" s="16"/>
      <c r="I130" s="16"/>
      <c r="J130" s="17"/>
      <c r="K130" s="101"/>
      <c r="L130" s="17"/>
      <c r="M130" s="17"/>
      <c r="N130" s="17"/>
      <c r="O130" s="101"/>
      <c r="P130" s="16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6"/>
      <c r="AE130" s="16"/>
      <c r="AF130" s="16"/>
      <c r="AG130" s="16"/>
      <c r="AH130" s="17"/>
      <c r="AI130" s="17"/>
      <c r="AJ130" s="17"/>
      <c r="AK130" s="17"/>
      <c r="AL130" s="17"/>
      <c r="AM130" s="18">
        <f t="shared" si="8"/>
        <v>0</v>
      </c>
      <c r="AN130" s="116">
        <f t="shared" si="9"/>
        <v>0</v>
      </c>
    </row>
    <row r="131" spans="1:40" ht="23.25" hidden="1" customHeight="1" x14ac:dyDescent="0.45">
      <c r="A131" s="11"/>
      <c r="B131" s="10" t="s">
        <v>1159</v>
      </c>
      <c r="C131" s="34" t="s">
        <v>1159</v>
      </c>
      <c r="D131" s="10" t="s">
        <v>1330</v>
      </c>
      <c r="E131" s="11" t="s">
        <v>61</v>
      </c>
      <c r="F131" s="11">
        <v>0</v>
      </c>
      <c r="G131" s="11"/>
      <c r="H131" s="16"/>
      <c r="I131" s="16"/>
      <c r="J131" s="17"/>
      <c r="K131" s="101"/>
      <c r="L131" s="17"/>
      <c r="M131" s="17"/>
      <c r="N131" s="17"/>
      <c r="O131" s="101"/>
      <c r="P131" s="16"/>
      <c r="Q131" s="17"/>
      <c r="R131" s="17"/>
      <c r="S131" s="17"/>
      <c r="T131" s="17"/>
      <c r="U131" s="17"/>
      <c r="V131" s="17"/>
      <c r="W131" s="101"/>
      <c r="X131" s="17"/>
      <c r="Y131" s="17"/>
      <c r="Z131" s="17"/>
      <c r="AA131" s="17"/>
      <c r="AB131" s="17"/>
      <c r="AC131" s="17"/>
      <c r="AD131" s="16"/>
      <c r="AE131" s="16"/>
      <c r="AF131" s="16"/>
      <c r="AG131" s="16"/>
      <c r="AH131" s="17"/>
      <c r="AI131" s="17"/>
      <c r="AJ131" s="17"/>
      <c r="AK131" s="17"/>
      <c r="AL131" s="17"/>
      <c r="AM131" s="18">
        <f t="shared" si="8"/>
        <v>0</v>
      </c>
      <c r="AN131" s="116">
        <f t="shared" si="9"/>
        <v>0</v>
      </c>
    </row>
    <row r="132" spans="1:40" ht="23.25" hidden="1" customHeight="1" x14ac:dyDescent="0.45">
      <c r="A132" s="11"/>
      <c r="B132" s="10" t="s">
        <v>1384</v>
      </c>
      <c r="C132" s="34" t="s">
        <v>1384</v>
      </c>
      <c r="D132" s="10" t="s">
        <v>1386</v>
      </c>
      <c r="E132" s="11" t="s">
        <v>61</v>
      </c>
      <c r="F132" s="11">
        <v>0</v>
      </c>
      <c r="G132" s="11"/>
      <c r="H132" s="16"/>
      <c r="I132" s="16"/>
      <c r="J132" s="17"/>
      <c r="K132" s="101"/>
      <c r="L132" s="17"/>
      <c r="M132" s="17"/>
      <c r="N132" s="17"/>
      <c r="O132" s="101"/>
      <c r="P132" s="16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6"/>
      <c r="AE132" s="16"/>
      <c r="AF132" s="16"/>
      <c r="AG132" s="16"/>
      <c r="AH132" s="17"/>
      <c r="AI132" s="17"/>
      <c r="AJ132" s="17"/>
      <c r="AK132" s="17"/>
      <c r="AL132" s="17"/>
      <c r="AM132" s="18">
        <f t="shared" si="8"/>
        <v>0</v>
      </c>
      <c r="AN132" s="116">
        <f t="shared" si="9"/>
        <v>0</v>
      </c>
    </row>
    <row r="133" spans="1:40" ht="23.25" hidden="1" customHeight="1" x14ac:dyDescent="0.45">
      <c r="A133" s="11"/>
      <c r="B133" s="10" t="s">
        <v>1385</v>
      </c>
      <c r="C133" s="34" t="s">
        <v>1385</v>
      </c>
      <c r="D133" s="10" t="s">
        <v>1387</v>
      </c>
      <c r="E133" s="11" t="s">
        <v>61</v>
      </c>
      <c r="F133" s="11">
        <v>0</v>
      </c>
      <c r="G133" s="11"/>
      <c r="H133" s="16"/>
      <c r="I133" s="16"/>
      <c r="J133" s="17"/>
      <c r="K133" s="101"/>
      <c r="L133" s="17"/>
      <c r="M133" s="17"/>
      <c r="N133" s="17"/>
      <c r="O133" s="101"/>
      <c r="P133" s="16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6"/>
      <c r="AE133" s="16"/>
      <c r="AF133" s="16"/>
      <c r="AG133" s="16"/>
      <c r="AH133" s="17"/>
      <c r="AI133" s="17"/>
      <c r="AJ133" s="17"/>
      <c r="AK133" s="17"/>
      <c r="AL133" s="17"/>
      <c r="AM133" s="18">
        <f t="shared" si="8"/>
        <v>0</v>
      </c>
      <c r="AN133" s="116">
        <f t="shared" si="9"/>
        <v>0</v>
      </c>
    </row>
    <row r="134" spans="1:40" ht="23.25" hidden="1" customHeight="1" x14ac:dyDescent="0.45">
      <c r="A134" s="20"/>
      <c r="B134" s="10" t="s">
        <v>995</v>
      </c>
      <c r="C134" s="34" t="s">
        <v>995</v>
      </c>
      <c r="D134" s="10" t="s">
        <v>996</v>
      </c>
      <c r="E134" s="11" t="s">
        <v>71</v>
      </c>
      <c r="F134" s="11">
        <v>0</v>
      </c>
      <c r="G134" s="11"/>
      <c r="H134" s="16"/>
      <c r="I134" s="16"/>
      <c r="J134" s="17"/>
      <c r="K134" s="101"/>
      <c r="L134" s="17"/>
      <c r="M134" s="17"/>
      <c r="N134" s="17"/>
      <c r="O134" s="101"/>
      <c r="P134" s="16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6"/>
      <c r="AE134" s="16"/>
      <c r="AF134" s="16"/>
      <c r="AG134" s="16"/>
      <c r="AH134" s="17"/>
      <c r="AI134" s="17"/>
      <c r="AJ134" s="17"/>
      <c r="AK134" s="17"/>
      <c r="AL134" s="17"/>
      <c r="AM134" s="18">
        <f t="shared" ref="AM134:AM159" si="10">H134+I134+J134+K134+L134+M134+N134+O134+P134+Q134+R134+S134+T134+U134+V134+W134+X134+Y134+Z134+AA134+AB134+AC134+AD134+AE134+AF134+AG134+AH134+AI134+AJ134+AK134+AL134</f>
        <v>0</v>
      </c>
      <c r="AN134" s="116">
        <f t="shared" ref="AN134:AN159" si="11">AM134*F134</f>
        <v>0</v>
      </c>
    </row>
    <row r="135" spans="1:40" ht="23.25" hidden="1" customHeight="1" x14ac:dyDescent="0.45">
      <c r="A135" s="11"/>
      <c r="B135" s="10" t="s">
        <v>997</v>
      </c>
      <c r="C135" s="34" t="s">
        <v>997</v>
      </c>
      <c r="D135" s="10" t="s">
        <v>998</v>
      </c>
      <c r="E135" s="11" t="s">
        <v>71</v>
      </c>
      <c r="F135" s="11">
        <v>0</v>
      </c>
      <c r="G135" s="11"/>
      <c r="H135" s="16"/>
      <c r="I135" s="16"/>
      <c r="J135" s="17"/>
      <c r="K135" s="101"/>
      <c r="L135" s="17"/>
      <c r="M135" s="17"/>
      <c r="N135" s="17"/>
      <c r="O135" s="101"/>
      <c r="P135" s="16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6"/>
      <c r="AE135" s="16"/>
      <c r="AF135" s="16"/>
      <c r="AG135" s="16"/>
      <c r="AH135" s="17"/>
      <c r="AI135" s="17"/>
      <c r="AJ135" s="17"/>
      <c r="AK135" s="17"/>
      <c r="AL135" s="17"/>
      <c r="AM135" s="18">
        <f t="shared" si="10"/>
        <v>0</v>
      </c>
      <c r="AN135" s="116">
        <f t="shared" si="11"/>
        <v>0</v>
      </c>
    </row>
    <row r="136" spans="1:40" ht="23.25" hidden="1" customHeight="1" x14ac:dyDescent="0.45">
      <c r="A136" s="11"/>
      <c r="B136" s="10" t="s">
        <v>999</v>
      </c>
      <c r="C136" s="34" t="s">
        <v>999</v>
      </c>
      <c r="D136" s="10" t="s">
        <v>1772</v>
      </c>
      <c r="E136" s="11" t="s">
        <v>71</v>
      </c>
      <c r="F136" s="11">
        <v>0</v>
      </c>
      <c r="G136" s="11"/>
      <c r="H136" s="16"/>
      <c r="I136" s="16"/>
      <c r="J136" s="17"/>
      <c r="K136" s="101"/>
      <c r="L136" s="17"/>
      <c r="M136" s="17"/>
      <c r="N136" s="17"/>
      <c r="O136" s="101"/>
      <c r="P136" s="16"/>
      <c r="Q136" s="17"/>
      <c r="R136" s="17"/>
      <c r="S136" s="17"/>
      <c r="T136" s="17"/>
      <c r="U136" s="17"/>
      <c r="V136" s="17"/>
      <c r="W136" s="101"/>
      <c r="X136" s="17"/>
      <c r="Y136" s="17"/>
      <c r="Z136" s="17"/>
      <c r="AA136" s="17"/>
      <c r="AB136" s="17"/>
      <c r="AC136" s="17"/>
      <c r="AD136" s="16"/>
      <c r="AE136" s="16"/>
      <c r="AF136" s="16"/>
      <c r="AG136" s="16"/>
      <c r="AH136" s="17"/>
      <c r="AI136" s="101"/>
      <c r="AJ136" s="17"/>
      <c r="AK136" s="17"/>
      <c r="AL136" s="17"/>
      <c r="AM136" s="18">
        <f t="shared" si="10"/>
        <v>0</v>
      </c>
      <c r="AN136" s="116">
        <f t="shared" si="11"/>
        <v>0</v>
      </c>
    </row>
    <row r="137" spans="1:40" ht="23.25" hidden="1" customHeight="1" x14ac:dyDescent="0.45">
      <c r="A137" s="11"/>
      <c r="B137" s="10" t="s">
        <v>1000</v>
      </c>
      <c r="C137" s="34" t="s">
        <v>1000</v>
      </c>
      <c r="D137" s="10" t="s">
        <v>1001</v>
      </c>
      <c r="E137" s="11" t="s">
        <v>71</v>
      </c>
      <c r="F137" s="11">
        <v>0</v>
      </c>
      <c r="G137" s="11"/>
      <c r="H137" s="16"/>
      <c r="I137" s="16"/>
      <c r="J137" s="17"/>
      <c r="K137" s="101"/>
      <c r="L137" s="17"/>
      <c r="M137" s="17"/>
      <c r="N137" s="17"/>
      <c r="O137" s="101"/>
      <c r="P137" s="16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6"/>
      <c r="AE137" s="16"/>
      <c r="AF137" s="16"/>
      <c r="AG137" s="16"/>
      <c r="AH137" s="17"/>
      <c r="AI137" s="17"/>
      <c r="AJ137" s="17"/>
      <c r="AK137" s="17"/>
      <c r="AL137" s="17"/>
      <c r="AM137" s="18">
        <f t="shared" si="10"/>
        <v>0</v>
      </c>
      <c r="AN137" s="116">
        <f t="shared" si="11"/>
        <v>0</v>
      </c>
    </row>
    <row r="138" spans="1:40" ht="23.25" hidden="1" customHeight="1" x14ac:dyDescent="0.45">
      <c r="A138" s="11"/>
      <c r="B138" s="10" t="s">
        <v>1002</v>
      </c>
      <c r="C138" s="34" t="s">
        <v>1002</v>
      </c>
      <c r="D138" s="10" t="s">
        <v>1003</v>
      </c>
      <c r="E138" s="11" t="s">
        <v>71</v>
      </c>
      <c r="F138" s="11">
        <v>0</v>
      </c>
      <c r="G138" s="11"/>
      <c r="H138" s="16"/>
      <c r="I138" s="16"/>
      <c r="J138" s="17"/>
      <c r="K138" s="101"/>
      <c r="L138" s="17"/>
      <c r="M138" s="17"/>
      <c r="N138" s="17"/>
      <c r="O138" s="101"/>
      <c r="P138" s="16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6"/>
      <c r="AE138" s="16"/>
      <c r="AF138" s="16"/>
      <c r="AG138" s="16"/>
      <c r="AH138" s="17"/>
      <c r="AI138" s="17"/>
      <c r="AJ138" s="17"/>
      <c r="AK138" s="17"/>
      <c r="AL138" s="17"/>
      <c r="AM138" s="18">
        <f t="shared" si="10"/>
        <v>0</v>
      </c>
      <c r="AN138" s="116">
        <f t="shared" si="11"/>
        <v>0</v>
      </c>
    </row>
    <row r="139" spans="1:40" ht="23.25" hidden="1" customHeight="1" x14ac:dyDescent="0.45">
      <c r="A139" s="11"/>
      <c r="B139" s="10" t="s">
        <v>1004</v>
      </c>
      <c r="C139" s="34">
        <v>1023701004</v>
      </c>
      <c r="D139" s="10" t="s">
        <v>1284</v>
      </c>
      <c r="E139" s="11" t="s">
        <v>71</v>
      </c>
      <c r="F139" s="11">
        <v>0</v>
      </c>
      <c r="G139" s="11"/>
      <c r="H139" s="16"/>
      <c r="I139" s="16"/>
      <c r="J139" s="17"/>
      <c r="K139" s="101"/>
      <c r="L139" s="17"/>
      <c r="M139" s="17"/>
      <c r="N139" s="17"/>
      <c r="O139" s="101"/>
      <c r="P139" s="16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6"/>
      <c r="AE139" s="16"/>
      <c r="AF139" s="16"/>
      <c r="AG139" s="16"/>
      <c r="AH139" s="17"/>
      <c r="AI139" s="17"/>
      <c r="AJ139" s="17"/>
      <c r="AK139" s="17"/>
      <c r="AL139" s="17"/>
      <c r="AM139" s="18">
        <f t="shared" si="10"/>
        <v>0</v>
      </c>
      <c r="AN139" s="116">
        <f t="shared" si="11"/>
        <v>0</v>
      </c>
    </row>
    <row r="140" spans="1:40" ht="22.5" hidden="1" customHeight="1" x14ac:dyDescent="0.45">
      <c r="A140" s="20"/>
      <c r="B140" s="10" t="s">
        <v>1005</v>
      </c>
      <c r="C140" s="34" t="s">
        <v>1005</v>
      </c>
      <c r="D140" s="10" t="s">
        <v>1804</v>
      </c>
      <c r="E140" s="11" t="s">
        <v>71</v>
      </c>
      <c r="F140" s="11">
        <v>0</v>
      </c>
      <c r="G140" s="11"/>
      <c r="H140" s="16"/>
      <c r="I140" s="16"/>
      <c r="J140" s="101"/>
      <c r="K140" s="101"/>
      <c r="L140" s="17"/>
      <c r="M140" s="17"/>
      <c r="N140" s="17"/>
      <c r="O140" s="101"/>
      <c r="P140" s="16"/>
      <c r="Q140" s="17"/>
      <c r="R140" s="17"/>
      <c r="S140" s="17"/>
      <c r="T140" s="17"/>
      <c r="U140" s="17"/>
      <c r="V140" s="17"/>
      <c r="W140" s="101"/>
      <c r="X140" s="17"/>
      <c r="Y140" s="101"/>
      <c r="Z140" s="17"/>
      <c r="AA140" s="17"/>
      <c r="AB140" s="17"/>
      <c r="AC140" s="17"/>
      <c r="AD140" s="16"/>
      <c r="AE140" s="16"/>
      <c r="AF140" s="16"/>
      <c r="AG140" s="16"/>
      <c r="AH140" s="17"/>
      <c r="AI140" s="101"/>
      <c r="AJ140" s="17"/>
      <c r="AK140" s="17"/>
      <c r="AL140" s="17"/>
      <c r="AM140" s="18">
        <f t="shared" si="10"/>
        <v>0</v>
      </c>
      <c r="AN140" s="116">
        <f t="shared" si="11"/>
        <v>0</v>
      </c>
    </row>
    <row r="141" spans="1:40" ht="23.25" hidden="1" customHeight="1" x14ac:dyDescent="0.45">
      <c r="A141" s="11"/>
      <c r="B141" s="10" t="s">
        <v>1007</v>
      </c>
      <c r="C141" s="34" t="s">
        <v>1007</v>
      </c>
      <c r="D141" s="10" t="s">
        <v>1313</v>
      </c>
      <c r="E141" s="11" t="s">
        <v>71</v>
      </c>
      <c r="F141" s="11">
        <v>0</v>
      </c>
      <c r="G141" s="11"/>
      <c r="H141" s="16"/>
      <c r="I141" s="16"/>
      <c r="J141" s="17"/>
      <c r="K141" s="101"/>
      <c r="L141" s="17"/>
      <c r="M141" s="17"/>
      <c r="N141" s="17"/>
      <c r="O141" s="101"/>
      <c r="P141" s="16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6"/>
      <c r="AE141" s="16"/>
      <c r="AF141" s="16"/>
      <c r="AG141" s="16"/>
      <c r="AH141" s="17"/>
      <c r="AI141" s="17"/>
      <c r="AJ141" s="17"/>
      <c r="AK141" s="17"/>
      <c r="AL141" s="17"/>
      <c r="AM141" s="18">
        <f t="shared" si="10"/>
        <v>0</v>
      </c>
      <c r="AN141" s="116">
        <f t="shared" si="11"/>
        <v>0</v>
      </c>
    </row>
    <row r="142" spans="1:40" ht="23.25" customHeight="1" x14ac:dyDescent="0.45">
      <c r="A142" s="11"/>
      <c r="B142" s="10" t="s">
        <v>1008</v>
      </c>
      <c r="C142" s="34">
        <v>1060201001</v>
      </c>
      <c r="D142" s="10" t="s">
        <v>1009</v>
      </c>
      <c r="E142" s="11" t="s">
        <v>1010</v>
      </c>
      <c r="F142" s="11">
        <v>8.3000000000000007</v>
      </c>
      <c r="G142" s="11"/>
      <c r="H142" s="16"/>
      <c r="I142" s="16"/>
      <c r="J142" s="101"/>
      <c r="K142" s="101"/>
      <c r="L142" s="17"/>
      <c r="M142" s="17"/>
      <c r="N142" s="17"/>
      <c r="O142" s="101"/>
      <c r="P142" s="16"/>
      <c r="Q142" s="17">
        <v>8</v>
      </c>
      <c r="R142" s="101"/>
      <c r="S142" s="17"/>
      <c r="T142" s="17"/>
      <c r="U142" s="17"/>
      <c r="V142" s="17"/>
      <c r="W142" s="101"/>
      <c r="X142" s="17"/>
      <c r="Y142" s="101"/>
      <c r="Z142" s="17"/>
      <c r="AA142" s="17"/>
      <c r="AB142" s="17"/>
      <c r="AC142" s="17"/>
      <c r="AD142" s="16"/>
      <c r="AE142" s="16"/>
      <c r="AF142" s="16"/>
      <c r="AG142" s="16"/>
      <c r="AH142" s="17"/>
      <c r="AI142" s="101"/>
      <c r="AJ142" s="17"/>
      <c r="AK142" s="17"/>
      <c r="AL142" s="17"/>
      <c r="AM142" s="18">
        <f t="shared" si="10"/>
        <v>8</v>
      </c>
      <c r="AN142" s="116">
        <f t="shared" si="11"/>
        <v>66.400000000000006</v>
      </c>
    </row>
    <row r="143" spans="1:40" ht="23.25" customHeight="1" x14ac:dyDescent="0.45">
      <c r="A143" s="11"/>
      <c r="B143" s="10" t="s">
        <v>1011</v>
      </c>
      <c r="C143" s="34">
        <v>1060201002</v>
      </c>
      <c r="D143" s="10" t="s">
        <v>1012</v>
      </c>
      <c r="E143" s="11" t="s">
        <v>1010</v>
      </c>
      <c r="F143" s="11">
        <v>17.5</v>
      </c>
      <c r="G143" s="11"/>
      <c r="H143" s="16"/>
      <c r="I143" s="16"/>
      <c r="J143" s="17"/>
      <c r="K143" s="101"/>
      <c r="L143" s="17">
        <v>72</v>
      </c>
      <c r="M143" s="17"/>
      <c r="N143" s="17"/>
      <c r="O143" s="101">
        <v>72</v>
      </c>
      <c r="P143" s="16"/>
      <c r="Q143" s="17"/>
      <c r="R143" s="17"/>
      <c r="S143" s="17"/>
      <c r="T143" s="17"/>
      <c r="U143" s="17"/>
      <c r="V143" s="17"/>
      <c r="W143" s="17">
        <v>72</v>
      </c>
      <c r="X143" s="17"/>
      <c r="Y143" s="17"/>
      <c r="Z143" s="17"/>
      <c r="AA143" s="17"/>
      <c r="AB143" s="17"/>
      <c r="AC143" s="17"/>
      <c r="AD143" s="16"/>
      <c r="AE143" s="16"/>
      <c r="AF143" s="16"/>
      <c r="AG143" s="16"/>
      <c r="AH143" s="17"/>
      <c r="AI143" s="101">
        <v>72</v>
      </c>
      <c r="AJ143" s="17"/>
      <c r="AK143" s="17"/>
      <c r="AL143" s="17"/>
      <c r="AM143" s="18">
        <f t="shared" si="10"/>
        <v>288</v>
      </c>
      <c r="AN143" s="116">
        <f t="shared" si="11"/>
        <v>5040</v>
      </c>
    </row>
    <row r="144" spans="1:40" ht="23.25" hidden="1" customHeight="1" x14ac:dyDescent="0.45">
      <c r="A144" s="11"/>
      <c r="B144" s="10" t="s">
        <v>1081</v>
      </c>
      <c r="C144" s="34" t="s">
        <v>1081</v>
      </c>
      <c r="D144" s="10" t="s">
        <v>1591</v>
      </c>
      <c r="E144" s="11" t="s">
        <v>1010</v>
      </c>
      <c r="F144" s="11">
        <v>0</v>
      </c>
      <c r="G144" s="11"/>
      <c r="H144" s="16"/>
      <c r="I144" s="16"/>
      <c r="J144" s="101"/>
      <c r="K144" s="101"/>
      <c r="L144" s="17"/>
      <c r="M144" s="17"/>
      <c r="N144" s="17"/>
      <c r="O144" s="101"/>
      <c r="P144" s="16"/>
      <c r="Q144" s="17"/>
      <c r="R144" s="101"/>
      <c r="S144" s="17"/>
      <c r="T144" s="17"/>
      <c r="U144" s="17"/>
      <c r="V144" s="17"/>
      <c r="W144" s="17"/>
      <c r="X144" s="17"/>
      <c r="Y144" s="101"/>
      <c r="Z144" s="17"/>
      <c r="AA144" s="17"/>
      <c r="AB144" s="17"/>
      <c r="AC144" s="17"/>
      <c r="AD144" s="16"/>
      <c r="AE144" s="16"/>
      <c r="AF144" s="16"/>
      <c r="AG144" s="16"/>
      <c r="AH144" s="17"/>
      <c r="AI144" s="101"/>
      <c r="AJ144" s="17"/>
      <c r="AK144" s="17"/>
      <c r="AL144" s="17"/>
      <c r="AM144" s="18">
        <f t="shared" si="10"/>
        <v>0</v>
      </c>
      <c r="AN144" s="116">
        <f t="shared" si="11"/>
        <v>0</v>
      </c>
    </row>
    <row r="145" spans="1:40" ht="23.25" hidden="1" customHeight="1" x14ac:dyDescent="0.45">
      <c r="A145" s="11"/>
      <c r="B145" s="10" t="s">
        <v>1013</v>
      </c>
      <c r="C145" s="34" t="s">
        <v>1013</v>
      </c>
      <c r="D145" s="10" t="s">
        <v>1014</v>
      </c>
      <c r="E145" s="11" t="s">
        <v>1010</v>
      </c>
      <c r="F145" s="11">
        <v>0</v>
      </c>
      <c r="G145" s="11"/>
      <c r="H145" s="16"/>
      <c r="I145" s="16"/>
      <c r="J145" s="17"/>
      <c r="K145" s="101"/>
      <c r="L145" s="17"/>
      <c r="M145" s="17"/>
      <c r="N145" s="17"/>
      <c r="O145" s="101"/>
      <c r="P145" s="16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6"/>
      <c r="AE145" s="16"/>
      <c r="AF145" s="16"/>
      <c r="AG145" s="16"/>
      <c r="AH145" s="17"/>
      <c r="AI145" s="17"/>
      <c r="AJ145" s="17"/>
      <c r="AK145" s="17"/>
      <c r="AL145" s="17"/>
      <c r="AM145" s="18">
        <f t="shared" si="10"/>
        <v>0</v>
      </c>
      <c r="AN145" s="116">
        <f t="shared" si="11"/>
        <v>0</v>
      </c>
    </row>
    <row r="146" spans="1:40" ht="23.25" customHeight="1" x14ac:dyDescent="0.45">
      <c r="A146" s="11"/>
      <c r="B146" s="10" t="s">
        <v>1451</v>
      </c>
      <c r="C146" s="34" t="s">
        <v>1451</v>
      </c>
      <c r="D146" s="10" t="s">
        <v>1478</v>
      </c>
      <c r="E146" s="11" t="s">
        <v>1010</v>
      </c>
      <c r="F146" s="11">
        <v>15</v>
      </c>
      <c r="G146" s="11"/>
      <c r="H146" s="16"/>
      <c r="I146" s="16"/>
      <c r="J146" s="17"/>
      <c r="K146" s="101"/>
      <c r="L146" s="17"/>
      <c r="M146" s="17"/>
      <c r="N146" s="17"/>
      <c r="O146" s="101"/>
      <c r="P146" s="16"/>
      <c r="Q146" s="17"/>
      <c r="R146" s="17"/>
      <c r="S146" s="17">
        <v>20</v>
      </c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6"/>
      <c r="AE146" s="16"/>
      <c r="AF146" s="16"/>
      <c r="AG146" s="16"/>
      <c r="AH146" s="17"/>
      <c r="AI146" s="17"/>
      <c r="AJ146" s="17"/>
      <c r="AK146" s="17"/>
      <c r="AL146" s="17"/>
      <c r="AM146" s="18">
        <f t="shared" si="10"/>
        <v>20</v>
      </c>
      <c r="AN146" s="116">
        <f t="shared" si="11"/>
        <v>300</v>
      </c>
    </row>
    <row r="147" spans="1:40" ht="23.25" customHeight="1" x14ac:dyDescent="0.45">
      <c r="A147" s="11"/>
      <c r="B147" s="10" t="s">
        <v>1676</v>
      </c>
      <c r="C147" s="34">
        <v>1060101006</v>
      </c>
      <c r="D147" s="10" t="s">
        <v>1493</v>
      </c>
      <c r="E147" s="11" t="s">
        <v>276</v>
      </c>
      <c r="F147" s="11">
        <v>34</v>
      </c>
      <c r="G147" s="11"/>
      <c r="H147" s="16"/>
      <c r="I147" s="16"/>
      <c r="J147" s="17"/>
      <c r="K147" s="101"/>
      <c r="L147" s="17"/>
      <c r="M147" s="17"/>
      <c r="N147" s="17"/>
      <c r="O147" s="101"/>
      <c r="P147" s="16"/>
      <c r="Q147" s="17"/>
      <c r="R147" s="17"/>
      <c r="S147" s="17"/>
      <c r="T147" s="17"/>
      <c r="U147" s="17"/>
      <c r="V147" s="17"/>
      <c r="W147" s="17"/>
      <c r="X147" s="17"/>
      <c r="Y147" s="17">
        <v>5</v>
      </c>
      <c r="Z147" s="17"/>
      <c r="AA147" s="17"/>
      <c r="AB147" s="17"/>
      <c r="AC147" s="17"/>
      <c r="AD147" s="16"/>
      <c r="AE147" s="16"/>
      <c r="AF147" s="16"/>
      <c r="AG147" s="16"/>
      <c r="AH147" s="17"/>
      <c r="AI147" s="17"/>
      <c r="AJ147" s="17"/>
      <c r="AK147" s="17"/>
      <c r="AL147" s="17"/>
      <c r="AM147" s="18">
        <f t="shared" si="10"/>
        <v>5</v>
      </c>
      <c r="AN147" s="116">
        <f t="shared" si="11"/>
        <v>170</v>
      </c>
    </row>
    <row r="148" spans="1:40" ht="23.25" customHeight="1" x14ac:dyDescent="0.45">
      <c r="A148" s="11"/>
      <c r="B148" s="10" t="s">
        <v>1025</v>
      </c>
      <c r="C148" s="34" t="s">
        <v>1025</v>
      </c>
      <c r="D148" s="10" t="s">
        <v>1026</v>
      </c>
      <c r="E148" s="11" t="s">
        <v>276</v>
      </c>
      <c r="F148" s="11">
        <v>45</v>
      </c>
      <c r="G148" s="11"/>
      <c r="H148" s="16"/>
      <c r="I148" s="16"/>
      <c r="J148" s="101"/>
      <c r="K148" s="101"/>
      <c r="L148" s="17"/>
      <c r="M148" s="17"/>
      <c r="N148" s="17"/>
      <c r="O148" s="101">
        <v>2</v>
      </c>
      <c r="P148" s="16"/>
      <c r="Q148" s="17"/>
      <c r="R148" s="101"/>
      <c r="S148" s="17"/>
      <c r="T148" s="17"/>
      <c r="U148" s="17"/>
      <c r="V148" s="17"/>
      <c r="W148" s="101"/>
      <c r="X148" s="17"/>
      <c r="Y148" s="101">
        <v>10</v>
      </c>
      <c r="Z148" s="17"/>
      <c r="AA148" s="17"/>
      <c r="AB148" s="17"/>
      <c r="AC148" s="17"/>
      <c r="AD148" s="16"/>
      <c r="AE148" s="16"/>
      <c r="AF148" s="16"/>
      <c r="AG148" s="16"/>
      <c r="AH148" s="17"/>
      <c r="AI148" s="101"/>
      <c r="AJ148" s="17"/>
      <c r="AK148" s="17"/>
      <c r="AL148" s="17"/>
      <c r="AM148" s="18">
        <f t="shared" si="10"/>
        <v>12</v>
      </c>
      <c r="AN148" s="116">
        <f t="shared" si="11"/>
        <v>540</v>
      </c>
    </row>
    <row r="149" spans="1:40" ht="23.25" customHeight="1" x14ac:dyDescent="0.45">
      <c r="A149" s="11"/>
      <c r="B149" s="10" t="s">
        <v>1583</v>
      </c>
      <c r="C149" s="34" t="s">
        <v>1583</v>
      </c>
      <c r="D149" s="10" t="s">
        <v>1349</v>
      </c>
      <c r="E149" s="11" t="s">
        <v>1010</v>
      </c>
      <c r="F149" s="11">
        <v>0</v>
      </c>
      <c r="G149" s="11"/>
      <c r="H149" s="16"/>
      <c r="I149" s="16"/>
      <c r="J149" s="17"/>
      <c r="K149" s="101"/>
      <c r="L149" s="17">
        <v>4</v>
      </c>
      <c r="M149" s="17"/>
      <c r="N149" s="17"/>
      <c r="O149" s="101"/>
      <c r="P149" s="16"/>
      <c r="Q149" s="17">
        <v>4</v>
      </c>
      <c r="R149" s="17"/>
      <c r="S149" s="17"/>
      <c r="T149" s="17"/>
      <c r="U149" s="17">
        <v>4</v>
      </c>
      <c r="V149" s="17"/>
      <c r="W149" s="17">
        <v>8</v>
      </c>
      <c r="X149" s="17"/>
      <c r="Y149" s="17"/>
      <c r="Z149" s="17">
        <v>4</v>
      </c>
      <c r="AA149" s="17"/>
      <c r="AB149" s="17">
        <v>8</v>
      </c>
      <c r="AC149" s="17"/>
      <c r="AD149" s="16"/>
      <c r="AE149" s="16">
        <v>8</v>
      </c>
      <c r="AF149" s="16"/>
      <c r="AG149" s="16">
        <v>4</v>
      </c>
      <c r="AH149" s="17"/>
      <c r="AI149" s="17"/>
      <c r="AJ149" s="17">
        <v>4</v>
      </c>
      <c r="AK149" s="17"/>
      <c r="AL149" s="17"/>
      <c r="AM149" s="18">
        <f t="shared" si="10"/>
        <v>48</v>
      </c>
      <c r="AN149" s="116">
        <f t="shared" si="11"/>
        <v>0</v>
      </c>
    </row>
    <row r="150" spans="1:40" ht="23.25" customHeight="1" x14ac:dyDescent="0.45">
      <c r="A150" s="11"/>
      <c r="B150" s="10" t="s">
        <v>1357</v>
      </c>
      <c r="C150" s="34" t="s">
        <v>2062</v>
      </c>
      <c r="D150" s="10" t="s">
        <v>1359</v>
      </c>
      <c r="E150" s="11" t="s">
        <v>1010</v>
      </c>
      <c r="F150" s="11">
        <v>70</v>
      </c>
      <c r="G150" s="11"/>
      <c r="H150" s="16"/>
      <c r="I150" s="16"/>
      <c r="J150" s="17"/>
      <c r="K150" s="101"/>
      <c r="L150" s="17"/>
      <c r="M150" s="17"/>
      <c r="N150" s="17">
        <v>4</v>
      </c>
      <c r="O150" s="101"/>
      <c r="P150" s="16"/>
      <c r="Q150" s="17"/>
      <c r="R150" s="17"/>
      <c r="S150" s="17"/>
      <c r="T150" s="17"/>
      <c r="U150" s="17"/>
      <c r="V150" s="17"/>
      <c r="W150" s="17"/>
      <c r="X150" s="17"/>
      <c r="Y150" s="17"/>
      <c r="Z150" s="17">
        <v>6</v>
      </c>
      <c r="AA150" s="17"/>
      <c r="AB150" s="17"/>
      <c r="AC150" s="17"/>
      <c r="AD150" s="16"/>
      <c r="AE150" s="16"/>
      <c r="AF150" s="16"/>
      <c r="AG150" s="16">
        <v>3</v>
      </c>
      <c r="AH150" s="17"/>
      <c r="AI150" s="17"/>
      <c r="AJ150" s="17"/>
      <c r="AK150" s="17"/>
      <c r="AL150" s="17"/>
      <c r="AM150" s="18">
        <f t="shared" si="10"/>
        <v>13</v>
      </c>
      <c r="AN150" s="116">
        <f t="shared" si="11"/>
        <v>910</v>
      </c>
    </row>
    <row r="151" spans="1:40" ht="23.25" customHeight="1" x14ac:dyDescent="0.45">
      <c r="A151" s="11"/>
      <c r="B151" s="10" t="s">
        <v>1358</v>
      </c>
      <c r="C151" s="34">
        <v>1023101037</v>
      </c>
      <c r="D151" s="10" t="s">
        <v>1360</v>
      </c>
      <c r="E151" s="11" t="s">
        <v>1010</v>
      </c>
      <c r="F151" s="11">
        <v>75</v>
      </c>
      <c r="G151" s="11"/>
      <c r="H151" s="16"/>
      <c r="I151" s="16"/>
      <c r="J151" s="17"/>
      <c r="K151" s="101"/>
      <c r="L151" s="17">
        <v>6</v>
      </c>
      <c r="M151" s="17"/>
      <c r="N151" s="17"/>
      <c r="O151" s="101"/>
      <c r="P151" s="16"/>
      <c r="Q151" s="17"/>
      <c r="R151" s="17"/>
      <c r="S151" s="17"/>
      <c r="T151" s="17"/>
      <c r="U151" s="17">
        <v>5</v>
      </c>
      <c r="V151" s="17"/>
      <c r="W151" s="17"/>
      <c r="X151" s="17"/>
      <c r="Y151" s="17"/>
      <c r="Z151" s="17"/>
      <c r="AA151" s="17"/>
      <c r="AB151" s="17"/>
      <c r="AC151" s="17"/>
      <c r="AD151" s="16"/>
      <c r="AE151" s="16"/>
      <c r="AF151" s="16"/>
      <c r="AG151" s="16">
        <v>5</v>
      </c>
      <c r="AH151" s="17"/>
      <c r="AI151" s="17"/>
      <c r="AJ151" s="17"/>
      <c r="AK151" s="17"/>
      <c r="AL151" s="17"/>
      <c r="AM151" s="18">
        <f t="shared" si="10"/>
        <v>16</v>
      </c>
      <c r="AN151" s="116">
        <f t="shared" si="11"/>
        <v>1200</v>
      </c>
    </row>
    <row r="152" spans="1:40" ht="23.25" customHeight="1" x14ac:dyDescent="0.45">
      <c r="A152" s="11"/>
      <c r="B152" s="10" t="s">
        <v>1361</v>
      </c>
      <c r="C152" s="34" t="s">
        <v>1361</v>
      </c>
      <c r="D152" s="10" t="s">
        <v>1362</v>
      </c>
      <c r="E152" s="11" t="s">
        <v>1010</v>
      </c>
      <c r="F152" s="11">
        <v>0</v>
      </c>
      <c r="G152" s="11"/>
      <c r="H152" s="16"/>
      <c r="I152" s="16"/>
      <c r="J152" s="17"/>
      <c r="K152" s="101"/>
      <c r="L152" s="17"/>
      <c r="M152" s="17"/>
      <c r="N152" s="17">
        <v>10</v>
      </c>
      <c r="O152" s="101"/>
      <c r="P152" s="16"/>
      <c r="Q152" s="17"/>
      <c r="R152" s="17"/>
      <c r="S152" s="17"/>
      <c r="T152" s="17"/>
      <c r="U152" s="17"/>
      <c r="V152" s="17"/>
      <c r="W152" s="17"/>
      <c r="X152" s="17"/>
      <c r="Z152" s="17">
        <v>10</v>
      </c>
      <c r="AA152" s="17"/>
      <c r="AB152" s="17"/>
      <c r="AC152" s="17"/>
      <c r="AD152" s="16"/>
      <c r="AE152" s="16"/>
      <c r="AF152" s="16"/>
      <c r="AG152" s="16"/>
      <c r="AH152" s="17"/>
      <c r="AI152" s="17"/>
      <c r="AJ152" s="17"/>
      <c r="AK152" s="17"/>
      <c r="AL152" s="17"/>
      <c r="AM152" s="18">
        <f>H152+I152+J152+K152+L152+M152+N152+O152+P152+Q152+R152+S152+T152+U152+V152+W152+X152+Y151+Z152+AA152+AB152+AC152+AD152+AE152+AF152+AG152+AH152+AI152+AJ152+AK152+AL152</f>
        <v>20</v>
      </c>
      <c r="AN152" s="116">
        <f t="shared" si="11"/>
        <v>0</v>
      </c>
    </row>
    <row r="153" spans="1:40" ht="21.75" hidden="1" customHeight="1" x14ac:dyDescent="0.45">
      <c r="A153" s="11"/>
      <c r="B153" s="32" t="s">
        <v>1035</v>
      </c>
      <c r="C153" s="32" t="s">
        <v>2143</v>
      </c>
      <c r="D153" s="32" t="s">
        <v>1036</v>
      </c>
      <c r="E153" s="11" t="s">
        <v>1832</v>
      </c>
      <c r="F153" s="11">
        <v>70</v>
      </c>
      <c r="G153" s="11"/>
      <c r="H153" s="16"/>
      <c r="I153" s="16"/>
      <c r="J153" s="17"/>
      <c r="K153" s="101"/>
      <c r="L153" s="17"/>
      <c r="M153" s="17"/>
      <c r="N153" s="17"/>
      <c r="O153" s="101"/>
      <c r="P153" s="16"/>
      <c r="Q153" s="17"/>
      <c r="R153" s="17"/>
      <c r="S153" s="17"/>
      <c r="T153" s="17"/>
      <c r="U153" s="17"/>
      <c r="V153" s="17"/>
      <c r="W153" s="101"/>
      <c r="X153" s="17"/>
      <c r="Y153" s="17"/>
      <c r="Z153" s="17"/>
      <c r="AA153" s="17"/>
      <c r="AB153" s="17"/>
      <c r="AC153" s="17"/>
      <c r="AD153" s="16"/>
      <c r="AE153" s="16"/>
      <c r="AF153" s="16"/>
      <c r="AG153" s="16"/>
      <c r="AH153" s="17"/>
      <c r="AI153" s="17"/>
      <c r="AJ153" s="17"/>
      <c r="AK153" s="17"/>
      <c r="AL153" s="17"/>
      <c r="AM153" s="18">
        <f t="shared" si="10"/>
        <v>0</v>
      </c>
      <c r="AN153" s="116">
        <f t="shared" si="11"/>
        <v>0</v>
      </c>
    </row>
    <row r="154" spans="1:40" ht="23.25" hidden="1" customHeight="1" x14ac:dyDescent="0.45">
      <c r="A154" s="20"/>
      <c r="B154" s="32" t="s">
        <v>1039</v>
      </c>
      <c r="C154" s="32" t="s">
        <v>2131</v>
      </c>
      <c r="D154" s="32" t="s">
        <v>1040</v>
      </c>
      <c r="E154" s="11" t="s">
        <v>1832</v>
      </c>
      <c r="F154" s="11">
        <v>70</v>
      </c>
      <c r="G154" s="11"/>
      <c r="H154" s="16"/>
      <c r="I154" s="16"/>
      <c r="J154" s="101"/>
      <c r="K154" s="101"/>
      <c r="L154" s="17"/>
      <c r="M154" s="17"/>
      <c r="N154" s="17"/>
      <c r="O154" s="101"/>
      <c r="P154" s="16"/>
      <c r="Q154" s="17"/>
      <c r="R154" s="17"/>
      <c r="S154" s="17"/>
      <c r="T154" s="17"/>
      <c r="U154" s="17"/>
      <c r="V154" s="17"/>
      <c r="W154" s="101"/>
      <c r="X154" s="17"/>
      <c r="Y154" s="101"/>
      <c r="Z154" s="17"/>
      <c r="AA154" s="17"/>
      <c r="AB154" s="17"/>
      <c r="AC154" s="17"/>
      <c r="AD154" s="16"/>
      <c r="AE154" s="16"/>
      <c r="AF154" s="16"/>
      <c r="AG154" s="16"/>
      <c r="AH154" s="17"/>
      <c r="AI154" s="101"/>
      <c r="AJ154" s="17"/>
      <c r="AK154" s="17"/>
      <c r="AL154" s="17"/>
      <c r="AM154" s="18">
        <f t="shared" si="10"/>
        <v>0</v>
      </c>
      <c r="AN154" s="116">
        <f t="shared" si="11"/>
        <v>0</v>
      </c>
    </row>
    <row r="155" spans="1:40" ht="23.25" hidden="1" customHeight="1" x14ac:dyDescent="0.45">
      <c r="A155" s="20"/>
      <c r="B155" s="32" t="s">
        <v>1042</v>
      </c>
      <c r="C155" s="32" t="s">
        <v>2144</v>
      </c>
      <c r="D155" s="32" t="s">
        <v>1043</v>
      </c>
      <c r="E155" s="11" t="s">
        <v>1832</v>
      </c>
      <c r="F155" s="11">
        <v>70</v>
      </c>
      <c r="G155" s="11"/>
      <c r="H155" s="16"/>
      <c r="I155" s="16"/>
      <c r="J155" s="17"/>
      <c r="K155" s="101"/>
      <c r="L155" s="17"/>
      <c r="M155" s="17"/>
      <c r="N155" s="17"/>
      <c r="O155" s="101"/>
      <c r="P155" s="16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6"/>
      <c r="AE155" s="16"/>
      <c r="AF155" s="16"/>
      <c r="AG155" s="16"/>
      <c r="AH155" s="17"/>
      <c r="AI155" s="17"/>
      <c r="AJ155" s="17"/>
      <c r="AK155" s="17"/>
      <c r="AL155" s="17"/>
      <c r="AM155" s="18">
        <f t="shared" si="10"/>
        <v>0</v>
      </c>
      <c r="AN155" s="116">
        <f t="shared" si="11"/>
        <v>0</v>
      </c>
    </row>
    <row r="156" spans="1:40" ht="23.25" hidden="1" customHeight="1" x14ac:dyDescent="0.45">
      <c r="A156" s="11"/>
      <c r="B156" s="33" t="s">
        <v>1045</v>
      </c>
      <c r="C156" s="24">
        <v>1060301010</v>
      </c>
      <c r="D156" s="33" t="s">
        <v>1046</v>
      </c>
      <c r="E156" s="25" t="s">
        <v>71</v>
      </c>
      <c r="F156" s="11">
        <v>125</v>
      </c>
      <c r="G156" s="11"/>
      <c r="H156" s="16"/>
      <c r="I156" s="16"/>
      <c r="J156" s="17"/>
      <c r="K156" s="101"/>
      <c r="L156" s="17"/>
      <c r="M156" s="17"/>
      <c r="N156" s="17"/>
      <c r="O156" s="101"/>
      <c r="P156" s="16"/>
      <c r="Q156" s="17"/>
      <c r="R156" s="101"/>
      <c r="S156" s="17"/>
      <c r="T156" s="17"/>
      <c r="U156" s="17"/>
      <c r="V156" s="17"/>
      <c r="W156" s="17"/>
      <c r="X156" s="17"/>
      <c r="Y156" s="101"/>
      <c r="Z156" s="17"/>
      <c r="AA156" s="17"/>
      <c r="AB156" s="17"/>
      <c r="AC156" s="17"/>
      <c r="AD156" s="16"/>
      <c r="AE156" s="16"/>
      <c r="AF156" s="16"/>
      <c r="AG156" s="16"/>
      <c r="AH156" s="17"/>
      <c r="AI156" s="17"/>
      <c r="AJ156" s="17"/>
      <c r="AK156" s="17"/>
      <c r="AL156" s="17"/>
      <c r="AM156" s="18">
        <f t="shared" si="10"/>
        <v>0</v>
      </c>
      <c r="AN156" s="116">
        <f t="shared" si="11"/>
        <v>0</v>
      </c>
    </row>
    <row r="157" spans="1:40" ht="23.25" hidden="1" customHeight="1" x14ac:dyDescent="0.45">
      <c r="A157" s="11"/>
      <c r="B157" s="24" t="s">
        <v>1443</v>
      </c>
      <c r="C157" s="24" t="s">
        <v>1443</v>
      </c>
      <c r="D157" s="10" t="s">
        <v>1047</v>
      </c>
      <c r="E157" s="25" t="s">
        <v>1048</v>
      </c>
      <c r="F157" s="11">
        <v>0</v>
      </c>
      <c r="G157" s="11"/>
      <c r="H157" s="16"/>
      <c r="I157" s="16"/>
      <c r="J157" s="17"/>
      <c r="K157" s="101"/>
      <c r="L157" s="17"/>
      <c r="M157" s="17"/>
      <c r="N157" s="17"/>
      <c r="O157" s="101"/>
      <c r="P157" s="16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6"/>
      <c r="AE157" s="16"/>
      <c r="AF157" s="16"/>
      <c r="AG157" s="16"/>
      <c r="AH157" s="17"/>
      <c r="AI157" s="17"/>
      <c r="AJ157" s="17"/>
      <c r="AK157" s="17"/>
      <c r="AL157" s="17"/>
      <c r="AM157" s="18">
        <f t="shared" si="10"/>
        <v>0</v>
      </c>
      <c r="AN157" s="116">
        <f t="shared" si="11"/>
        <v>0</v>
      </c>
    </row>
    <row r="158" spans="1:40" ht="23.25" hidden="1" customHeight="1" x14ac:dyDescent="0.45">
      <c r="A158" s="20"/>
      <c r="B158" s="34" t="s">
        <v>1049</v>
      </c>
      <c r="C158" s="34" t="s">
        <v>1049</v>
      </c>
      <c r="D158" s="34" t="s">
        <v>1411</v>
      </c>
      <c r="E158" s="25" t="s">
        <v>1010</v>
      </c>
      <c r="F158" s="11">
        <v>309</v>
      </c>
      <c r="G158" s="11"/>
      <c r="H158" s="16"/>
      <c r="I158" s="16"/>
      <c r="J158" s="101"/>
      <c r="K158" s="101"/>
      <c r="L158" s="17"/>
      <c r="M158" s="17"/>
      <c r="N158" s="17"/>
      <c r="O158" s="101"/>
      <c r="P158" s="16"/>
      <c r="Q158" s="17"/>
      <c r="R158" s="101"/>
      <c r="S158" s="17"/>
      <c r="T158" s="17"/>
      <c r="U158" s="17"/>
      <c r="V158" s="17"/>
      <c r="W158" s="101"/>
      <c r="X158" s="17"/>
      <c r="Y158" s="101"/>
      <c r="Z158" s="17"/>
      <c r="AA158" s="17"/>
      <c r="AB158" s="17"/>
      <c r="AC158" s="17"/>
      <c r="AD158" s="16"/>
      <c r="AE158" s="16"/>
      <c r="AF158" s="16"/>
      <c r="AG158" s="16"/>
      <c r="AH158" s="17"/>
      <c r="AI158" s="101"/>
      <c r="AJ158" s="17"/>
      <c r="AK158" s="17"/>
      <c r="AL158" s="17"/>
      <c r="AM158" s="18">
        <f t="shared" si="10"/>
        <v>0</v>
      </c>
      <c r="AN158" s="116">
        <f t="shared" si="11"/>
        <v>0</v>
      </c>
    </row>
    <row r="159" spans="1:40" ht="23.25" customHeight="1" x14ac:dyDescent="0.45">
      <c r="A159" s="11"/>
      <c r="B159" s="24" t="s">
        <v>1050</v>
      </c>
      <c r="C159" s="24" t="s">
        <v>1050</v>
      </c>
      <c r="D159" s="10" t="s">
        <v>1051</v>
      </c>
      <c r="E159" s="11" t="s">
        <v>71</v>
      </c>
      <c r="F159" s="11">
        <v>25</v>
      </c>
      <c r="G159" s="11"/>
      <c r="H159" s="16"/>
      <c r="I159" s="16"/>
      <c r="J159" s="101"/>
      <c r="K159" s="101"/>
      <c r="L159" s="17">
        <v>5</v>
      </c>
      <c r="M159" s="17"/>
      <c r="N159" s="17">
        <v>1</v>
      </c>
      <c r="O159" s="101"/>
      <c r="P159" s="16"/>
      <c r="Q159" s="17"/>
      <c r="R159" s="101"/>
      <c r="S159" s="17"/>
      <c r="T159" s="17"/>
      <c r="U159" s="17"/>
      <c r="V159" s="17"/>
      <c r="W159" s="101"/>
      <c r="X159" s="17"/>
      <c r="Y159" s="101"/>
      <c r="Z159" s="17"/>
      <c r="AA159" s="17"/>
      <c r="AB159" s="17"/>
      <c r="AC159" s="17"/>
      <c r="AD159" s="16"/>
      <c r="AE159" s="16"/>
      <c r="AF159" s="16"/>
      <c r="AG159" s="16"/>
      <c r="AH159" s="17"/>
      <c r="AI159" s="101"/>
      <c r="AJ159" s="17"/>
      <c r="AK159" s="17"/>
      <c r="AL159" s="17"/>
      <c r="AM159" s="18">
        <f t="shared" si="10"/>
        <v>6</v>
      </c>
      <c r="AN159" s="116">
        <f t="shared" si="11"/>
        <v>150</v>
      </c>
    </row>
    <row r="160" spans="1:40" ht="23.25" customHeight="1" x14ac:dyDescent="0.45">
      <c r="A160" s="11"/>
      <c r="B160" s="34" t="s">
        <v>1486</v>
      </c>
      <c r="C160" s="34" t="s">
        <v>1486</v>
      </c>
      <c r="D160" s="10" t="s">
        <v>1487</v>
      </c>
      <c r="E160" s="28" t="s">
        <v>1029</v>
      </c>
      <c r="F160" s="11">
        <v>0</v>
      </c>
      <c r="G160" s="11"/>
      <c r="H160" s="16"/>
      <c r="I160" s="16">
        <v>12</v>
      </c>
      <c r="J160" s="17"/>
      <c r="K160" s="101"/>
      <c r="L160" s="17"/>
      <c r="M160" s="17"/>
      <c r="N160" s="17">
        <v>12</v>
      </c>
      <c r="O160" s="101"/>
      <c r="P160" s="16"/>
      <c r="Q160" s="17"/>
      <c r="R160" s="17">
        <v>24</v>
      </c>
      <c r="S160" s="17"/>
      <c r="T160" s="17"/>
      <c r="U160" s="17"/>
      <c r="V160" s="17"/>
      <c r="W160" s="17">
        <v>12</v>
      </c>
      <c r="X160" s="17"/>
      <c r="Y160" s="17"/>
      <c r="Z160" s="17">
        <v>20</v>
      </c>
      <c r="AA160" s="17"/>
      <c r="AB160" s="17"/>
      <c r="AC160" s="17"/>
      <c r="AD160" s="16"/>
      <c r="AE160" s="16">
        <v>24</v>
      </c>
      <c r="AF160" s="16"/>
      <c r="AG160" s="16"/>
      <c r="AH160" s="17"/>
      <c r="AI160" s="101">
        <v>24</v>
      </c>
      <c r="AJ160" s="17"/>
      <c r="AK160" s="17"/>
      <c r="AL160" s="17"/>
      <c r="AM160" s="18">
        <f>H160+I160+J160+K160+L160+M160+N160+O160+P160+Q160+R160+S160+T160+U160+V160+W160+X160+Y160+Z160+AA160+AB160+AC160+AD160+AE160+AF160+AG160+AH160+AI160+AJ160+AK160+AL160</f>
        <v>128</v>
      </c>
      <c r="AN160" s="116">
        <f>AM160*F160</f>
        <v>0</v>
      </c>
    </row>
    <row r="161" spans="1:40" ht="23.25" hidden="1" customHeight="1" x14ac:dyDescent="0.45">
      <c r="A161" s="11"/>
      <c r="B161" s="34"/>
      <c r="C161" s="34"/>
      <c r="D161" s="10"/>
      <c r="E161" s="28"/>
      <c r="F161" s="11">
        <v>0</v>
      </c>
      <c r="G161" s="11"/>
      <c r="H161" s="16"/>
      <c r="I161" s="16"/>
      <c r="J161" s="101"/>
      <c r="K161" s="101"/>
      <c r="L161" s="17"/>
      <c r="M161" s="17"/>
      <c r="N161" s="17"/>
      <c r="O161" s="101"/>
      <c r="P161" s="16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6"/>
      <c r="AE161" s="16"/>
      <c r="AF161" s="16"/>
      <c r="AG161" s="16"/>
      <c r="AH161" s="17"/>
      <c r="AI161" s="17"/>
      <c r="AJ161" s="17"/>
      <c r="AK161" s="17"/>
      <c r="AL161" s="17"/>
      <c r="AM161" s="18">
        <f>H161+I161+J161+K161+L161+M161+N161+O161+P161+Q161+R161+S161+T161+U161+V161+W161+X161+Y161+Z161+AA161+AB161+AC161+AD161+AE161+AF161+AG161+AH161+AI161+AJ161+AK161+AL161</f>
        <v>0</v>
      </c>
      <c r="AN161" s="116">
        <f>AM161*F161</f>
        <v>0</v>
      </c>
    </row>
    <row r="162" spans="1:40" ht="23.25" hidden="1" customHeight="1" x14ac:dyDescent="0.45">
      <c r="A162" s="11"/>
      <c r="B162" s="34"/>
      <c r="C162" s="34"/>
      <c r="D162" s="10"/>
      <c r="E162" s="28"/>
      <c r="F162" s="11">
        <v>0</v>
      </c>
      <c r="G162" s="11"/>
      <c r="H162" s="16"/>
      <c r="I162" s="16"/>
      <c r="J162" s="101"/>
      <c r="K162" s="101"/>
      <c r="L162" s="17"/>
      <c r="M162" s="17"/>
      <c r="N162" s="17"/>
      <c r="O162" s="101"/>
      <c r="P162" s="16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6"/>
      <c r="AE162" s="16"/>
      <c r="AF162" s="16"/>
      <c r="AG162" s="16"/>
      <c r="AH162" s="17"/>
      <c r="AI162" s="17"/>
      <c r="AJ162" s="17"/>
      <c r="AK162" s="17"/>
      <c r="AL162" s="17"/>
      <c r="AM162" s="18">
        <f>H162+I162+J162+K162+L162+M162+N162+O162+P162+Q162+R162+S162+T162+U162+V162+W162+X162+Y162+Z162+AA162+AB162+AC162+AD162+AE162+AF162+AG162+AH162+AI162+AJ162+AK162+AL162</f>
        <v>0</v>
      </c>
      <c r="AN162" s="116">
        <f>AM162*F162</f>
        <v>0</v>
      </c>
    </row>
    <row r="163" spans="1:40" ht="23.25" hidden="1" customHeight="1" x14ac:dyDescent="0.45">
      <c r="A163" s="11"/>
      <c r="B163" s="34"/>
      <c r="C163" s="34"/>
      <c r="D163" s="10"/>
      <c r="E163" s="28"/>
      <c r="F163" s="11">
        <v>0</v>
      </c>
      <c r="G163" s="11"/>
      <c r="H163" s="16"/>
      <c r="I163" s="16"/>
      <c r="J163" s="101"/>
      <c r="K163" s="101"/>
      <c r="L163" s="17"/>
      <c r="M163" s="17"/>
      <c r="N163" s="17"/>
      <c r="O163" s="101"/>
      <c r="P163" s="16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6"/>
      <c r="AE163" s="16"/>
      <c r="AF163" s="16"/>
      <c r="AG163" s="16"/>
      <c r="AH163" s="17"/>
      <c r="AI163" s="17"/>
      <c r="AJ163" s="17"/>
      <c r="AK163" s="17"/>
      <c r="AL163" s="17"/>
      <c r="AM163" s="18">
        <f>H163+I163+J163+K163+L163+M163+N163+O163+P163+Q163+R163+S163+T163+U163+V163+W163+X163+Y163+Z163+AA163+AB163+AC163+AD163+AE163+AF163+AG163+AH163+AI163+AJ163+AK163+AL163</f>
        <v>0</v>
      </c>
      <c r="AN163" s="116">
        <f>AM163*F163</f>
        <v>0</v>
      </c>
    </row>
    <row r="164" spans="1:40" x14ac:dyDescent="0.45">
      <c r="E164" s="9"/>
    </row>
  </sheetData>
  <autoFilter ref="A1:CO163" xr:uid="{28BD47D3-1EA7-436A-AB09-C79BFA7A311C}">
    <filterColumn colId="38">
      <filters>
        <filter val="10"/>
        <filter val="104"/>
        <filter val="11"/>
        <filter val="12"/>
        <filter val="1200"/>
        <filter val="1320"/>
        <filter val="160"/>
        <filter val="2.5"/>
        <filter val="20"/>
        <filter val="216"/>
        <filter val="2440"/>
        <filter val="25"/>
        <filter val="40"/>
        <filter val="5"/>
        <filter val="560"/>
        <filter val="6"/>
        <filter val="612"/>
        <filter val="8"/>
        <filter val="800"/>
      </filters>
    </filterColumn>
  </autoFilter>
  <pageMargins left="0" right="0" top="0" bottom="0" header="0" footer="0"/>
  <pageSetup paperSize="9" scale="95" fitToWidth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BE41-87D9-4207-A159-097D820FCF4B}">
  <dimension ref="A1:AU48"/>
  <sheetViews>
    <sheetView zoomScale="140" zoomScaleNormal="140" workbookViewId="0">
      <pane xSplit="7" ySplit="1" topLeftCell="AJ2" activePane="bottomRight" state="frozen"/>
      <selection pane="topRight" activeCell="G1" sqref="G1"/>
      <selection pane="bottomLeft" activeCell="A2" sqref="A2"/>
      <selection pane="bottomRight" activeCell="AL1" sqref="AL1:AL1048576"/>
    </sheetView>
  </sheetViews>
  <sheetFormatPr defaultColWidth="10" defaultRowHeight="21" x14ac:dyDescent="0.45"/>
  <cols>
    <col min="1" max="1" width="5.375" style="38" bestFit="1" customWidth="1"/>
    <col min="2" max="3" width="11.375" style="9" customWidth="1"/>
    <col min="4" max="4" width="43.125" style="9" customWidth="1"/>
    <col min="5" max="5" width="9.75" style="38" customWidth="1"/>
    <col min="6" max="6" width="11.75" style="38" hidden="1" customWidth="1"/>
    <col min="7" max="7" width="12" style="38" hidden="1" customWidth="1"/>
    <col min="8" max="8" width="15.375" style="39" hidden="1" customWidth="1"/>
    <col min="9" max="9" width="15.125" style="40" hidden="1" customWidth="1"/>
    <col min="10" max="10" width="14.5" style="112" hidden="1" customWidth="1"/>
    <col min="11" max="11" width="15.375" style="112" hidden="1" customWidth="1"/>
    <col min="12" max="12" width="15.375" style="40" hidden="1" customWidth="1"/>
    <col min="13" max="13" width="15.125" style="40" hidden="1" customWidth="1"/>
    <col min="14" max="14" width="14.625" style="40" hidden="1" customWidth="1"/>
    <col min="15" max="15" width="14.625" style="112" hidden="1" customWidth="1"/>
    <col min="16" max="16" width="14.625" style="39" hidden="1" customWidth="1"/>
    <col min="17" max="17" width="15.125" style="40" hidden="1" customWidth="1"/>
    <col min="18" max="18" width="14.625" style="112" hidden="1" customWidth="1"/>
    <col min="19" max="19" width="15.25" style="40" hidden="1" customWidth="1"/>
    <col min="20" max="20" width="16.375" style="40" hidden="1" customWidth="1"/>
    <col min="21" max="21" width="15.875" style="40" hidden="1" customWidth="1"/>
    <col min="22" max="22" width="14.125" style="40" hidden="1" customWidth="1"/>
    <col min="23" max="23" width="15.25" style="112" hidden="1" customWidth="1"/>
    <col min="24" max="24" width="13.875" style="39" hidden="1" customWidth="1"/>
    <col min="25" max="25" width="15.625" style="112" hidden="1" customWidth="1"/>
    <col min="26" max="26" width="15.25" style="40" hidden="1" customWidth="1"/>
    <col min="27" max="28" width="13.375" style="40" hidden="1" customWidth="1"/>
    <col min="29" max="29" width="16.375" style="40" hidden="1" customWidth="1"/>
    <col min="30" max="33" width="16.375" style="39" hidden="1" customWidth="1"/>
    <col min="34" max="34" width="14.875" style="40" hidden="1" customWidth="1"/>
    <col min="35" max="35" width="14.875" style="112" hidden="1" customWidth="1"/>
    <col min="36" max="36" width="16.375" style="40" hidden="1" customWidth="1"/>
    <col min="37" max="37" width="16.375" style="40" customWidth="1"/>
    <col min="38" max="38" width="16.375" style="40" hidden="1" customWidth="1"/>
    <col min="39" max="39" width="13" style="41" customWidth="1"/>
    <col min="40" max="40" width="13.375" style="115" hidden="1" customWidth="1"/>
    <col min="41" max="43" width="10" style="9" customWidth="1"/>
    <col min="44" max="217" width="10" style="9"/>
    <col min="218" max="218" width="9.875" style="9" customWidth="1"/>
    <col min="219" max="219" width="38.8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25" style="9" customWidth="1"/>
    <col min="257" max="286" width="0" style="9" hidden="1" customWidth="1"/>
    <col min="287" max="287" width="13.75" style="9" customWidth="1"/>
    <col min="288" max="288" width="14.125" style="9" customWidth="1"/>
    <col min="289" max="289" width="12.875" style="9" customWidth="1"/>
    <col min="290" max="290" width="12.375" style="9" customWidth="1"/>
    <col min="291" max="291" width="12.875" style="9" customWidth="1"/>
    <col min="292" max="294" width="8.375" style="9" customWidth="1"/>
    <col min="295" max="473" width="10" style="9"/>
    <col min="474" max="474" width="9.875" style="9" customWidth="1"/>
    <col min="475" max="475" width="38.8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25" style="9" customWidth="1"/>
    <col min="513" max="542" width="0" style="9" hidden="1" customWidth="1"/>
    <col min="543" max="543" width="13.75" style="9" customWidth="1"/>
    <col min="544" max="544" width="14.125" style="9" customWidth="1"/>
    <col min="545" max="545" width="12.875" style="9" customWidth="1"/>
    <col min="546" max="546" width="12.375" style="9" customWidth="1"/>
    <col min="547" max="547" width="12.875" style="9" customWidth="1"/>
    <col min="548" max="550" width="8.375" style="9" customWidth="1"/>
    <col min="551" max="729" width="10" style="9"/>
    <col min="730" max="730" width="9.875" style="9" customWidth="1"/>
    <col min="731" max="731" width="38.8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25" style="9" customWidth="1"/>
    <col min="769" max="798" width="0" style="9" hidden="1" customWidth="1"/>
    <col min="799" max="799" width="13.75" style="9" customWidth="1"/>
    <col min="800" max="800" width="14.125" style="9" customWidth="1"/>
    <col min="801" max="801" width="12.875" style="9" customWidth="1"/>
    <col min="802" max="802" width="12.375" style="9" customWidth="1"/>
    <col min="803" max="803" width="12.875" style="9" customWidth="1"/>
    <col min="804" max="806" width="8.375" style="9" customWidth="1"/>
    <col min="807" max="985" width="10" style="9"/>
    <col min="986" max="986" width="9.875" style="9" customWidth="1"/>
    <col min="987" max="987" width="38.8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25" style="9" customWidth="1"/>
    <col min="1025" max="1054" width="0" style="9" hidden="1" customWidth="1"/>
    <col min="1055" max="1055" width="13.75" style="9" customWidth="1"/>
    <col min="1056" max="1056" width="14.125" style="9" customWidth="1"/>
    <col min="1057" max="1057" width="12.875" style="9" customWidth="1"/>
    <col min="1058" max="1058" width="12.375" style="9" customWidth="1"/>
    <col min="1059" max="1059" width="12.875" style="9" customWidth="1"/>
    <col min="1060" max="1062" width="8.375" style="9" customWidth="1"/>
    <col min="1063" max="1241" width="10" style="9"/>
    <col min="1242" max="1242" width="9.875" style="9" customWidth="1"/>
    <col min="1243" max="1243" width="38.8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25" style="9" customWidth="1"/>
    <col min="1281" max="1310" width="0" style="9" hidden="1" customWidth="1"/>
    <col min="1311" max="1311" width="13.75" style="9" customWidth="1"/>
    <col min="1312" max="1312" width="14.125" style="9" customWidth="1"/>
    <col min="1313" max="1313" width="12.875" style="9" customWidth="1"/>
    <col min="1314" max="1314" width="12.375" style="9" customWidth="1"/>
    <col min="1315" max="1315" width="12.875" style="9" customWidth="1"/>
    <col min="1316" max="1318" width="8.375" style="9" customWidth="1"/>
    <col min="1319" max="1497" width="10" style="9"/>
    <col min="1498" max="1498" width="9.875" style="9" customWidth="1"/>
    <col min="1499" max="1499" width="38.8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25" style="9" customWidth="1"/>
    <col min="1537" max="1566" width="0" style="9" hidden="1" customWidth="1"/>
    <col min="1567" max="1567" width="13.75" style="9" customWidth="1"/>
    <col min="1568" max="1568" width="14.125" style="9" customWidth="1"/>
    <col min="1569" max="1569" width="12.875" style="9" customWidth="1"/>
    <col min="1570" max="1570" width="12.375" style="9" customWidth="1"/>
    <col min="1571" max="1571" width="12.875" style="9" customWidth="1"/>
    <col min="1572" max="1574" width="8.375" style="9" customWidth="1"/>
    <col min="1575" max="1753" width="10" style="9"/>
    <col min="1754" max="1754" width="9.875" style="9" customWidth="1"/>
    <col min="1755" max="1755" width="38.8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25" style="9" customWidth="1"/>
    <col min="1793" max="1822" width="0" style="9" hidden="1" customWidth="1"/>
    <col min="1823" max="1823" width="13.75" style="9" customWidth="1"/>
    <col min="1824" max="1824" width="14.125" style="9" customWidth="1"/>
    <col min="1825" max="1825" width="12.875" style="9" customWidth="1"/>
    <col min="1826" max="1826" width="12.375" style="9" customWidth="1"/>
    <col min="1827" max="1827" width="12.875" style="9" customWidth="1"/>
    <col min="1828" max="1830" width="8.375" style="9" customWidth="1"/>
    <col min="1831" max="2009" width="10" style="9"/>
    <col min="2010" max="2010" width="9.875" style="9" customWidth="1"/>
    <col min="2011" max="2011" width="38.8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25" style="9" customWidth="1"/>
    <col min="2049" max="2078" width="0" style="9" hidden="1" customWidth="1"/>
    <col min="2079" max="2079" width="13.75" style="9" customWidth="1"/>
    <col min="2080" max="2080" width="14.125" style="9" customWidth="1"/>
    <col min="2081" max="2081" width="12.875" style="9" customWidth="1"/>
    <col min="2082" max="2082" width="12.375" style="9" customWidth="1"/>
    <col min="2083" max="2083" width="12.875" style="9" customWidth="1"/>
    <col min="2084" max="2086" width="8.375" style="9" customWidth="1"/>
    <col min="2087" max="2265" width="10" style="9"/>
    <col min="2266" max="2266" width="9.875" style="9" customWidth="1"/>
    <col min="2267" max="2267" width="38.8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25" style="9" customWidth="1"/>
    <col min="2305" max="2334" width="0" style="9" hidden="1" customWidth="1"/>
    <col min="2335" max="2335" width="13.75" style="9" customWidth="1"/>
    <col min="2336" max="2336" width="14.125" style="9" customWidth="1"/>
    <col min="2337" max="2337" width="12.875" style="9" customWidth="1"/>
    <col min="2338" max="2338" width="12.375" style="9" customWidth="1"/>
    <col min="2339" max="2339" width="12.875" style="9" customWidth="1"/>
    <col min="2340" max="2342" width="8.375" style="9" customWidth="1"/>
    <col min="2343" max="2521" width="10" style="9"/>
    <col min="2522" max="2522" width="9.875" style="9" customWidth="1"/>
    <col min="2523" max="2523" width="38.8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25" style="9" customWidth="1"/>
    <col min="2561" max="2590" width="0" style="9" hidden="1" customWidth="1"/>
    <col min="2591" max="2591" width="13.75" style="9" customWidth="1"/>
    <col min="2592" max="2592" width="14.125" style="9" customWidth="1"/>
    <col min="2593" max="2593" width="12.875" style="9" customWidth="1"/>
    <col min="2594" max="2594" width="12.375" style="9" customWidth="1"/>
    <col min="2595" max="2595" width="12.875" style="9" customWidth="1"/>
    <col min="2596" max="2598" width="8.375" style="9" customWidth="1"/>
    <col min="2599" max="2777" width="10" style="9"/>
    <col min="2778" max="2778" width="9.875" style="9" customWidth="1"/>
    <col min="2779" max="2779" width="38.8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25" style="9" customWidth="1"/>
    <col min="2817" max="2846" width="0" style="9" hidden="1" customWidth="1"/>
    <col min="2847" max="2847" width="13.75" style="9" customWidth="1"/>
    <col min="2848" max="2848" width="14.125" style="9" customWidth="1"/>
    <col min="2849" max="2849" width="12.875" style="9" customWidth="1"/>
    <col min="2850" max="2850" width="12.375" style="9" customWidth="1"/>
    <col min="2851" max="2851" width="12.875" style="9" customWidth="1"/>
    <col min="2852" max="2854" width="8.375" style="9" customWidth="1"/>
    <col min="2855" max="3033" width="10" style="9"/>
    <col min="3034" max="3034" width="9.875" style="9" customWidth="1"/>
    <col min="3035" max="3035" width="38.8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25" style="9" customWidth="1"/>
    <col min="3073" max="3102" width="0" style="9" hidden="1" customWidth="1"/>
    <col min="3103" max="3103" width="13.75" style="9" customWidth="1"/>
    <col min="3104" max="3104" width="14.125" style="9" customWidth="1"/>
    <col min="3105" max="3105" width="12.875" style="9" customWidth="1"/>
    <col min="3106" max="3106" width="12.375" style="9" customWidth="1"/>
    <col min="3107" max="3107" width="12.875" style="9" customWidth="1"/>
    <col min="3108" max="3110" width="8.375" style="9" customWidth="1"/>
    <col min="3111" max="3289" width="10" style="9"/>
    <col min="3290" max="3290" width="9.875" style="9" customWidth="1"/>
    <col min="3291" max="3291" width="38.8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25" style="9" customWidth="1"/>
    <col min="3329" max="3358" width="0" style="9" hidden="1" customWidth="1"/>
    <col min="3359" max="3359" width="13.75" style="9" customWidth="1"/>
    <col min="3360" max="3360" width="14.125" style="9" customWidth="1"/>
    <col min="3361" max="3361" width="12.875" style="9" customWidth="1"/>
    <col min="3362" max="3362" width="12.375" style="9" customWidth="1"/>
    <col min="3363" max="3363" width="12.875" style="9" customWidth="1"/>
    <col min="3364" max="3366" width="8.375" style="9" customWidth="1"/>
    <col min="3367" max="3545" width="10" style="9"/>
    <col min="3546" max="3546" width="9.875" style="9" customWidth="1"/>
    <col min="3547" max="3547" width="38.8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25" style="9" customWidth="1"/>
    <col min="3585" max="3614" width="0" style="9" hidden="1" customWidth="1"/>
    <col min="3615" max="3615" width="13.75" style="9" customWidth="1"/>
    <col min="3616" max="3616" width="14.125" style="9" customWidth="1"/>
    <col min="3617" max="3617" width="12.875" style="9" customWidth="1"/>
    <col min="3618" max="3618" width="12.375" style="9" customWidth="1"/>
    <col min="3619" max="3619" width="12.875" style="9" customWidth="1"/>
    <col min="3620" max="3622" width="8.375" style="9" customWidth="1"/>
    <col min="3623" max="3801" width="10" style="9"/>
    <col min="3802" max="3802" width="9.875" style="9" customWidth="1"/>
    <col min="3803" max="3803" width="38.8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25" style="9" customWidth="1"/>
    <col min="3841" max="3870" width="0" style="9" hidden="1" customWidth="1"/>
    <col min="3871" max="3871" width="13.75" style="9" customWidth="1"/>
    <col min="3872" max="3872" width="14.125" style="9" customWidth="1"/>
    <col min="3873" max="3873" width="12.875" style="9" customWidth="1"/>
    <col min="3874" max="3874" width="12.375" style="9" customWidth="1"/>
    <col min="3875" max="3875" width="12.875" style="9" customWidth="1"/>
    <col min="3876" max="3878" width="8.375" style="9" customWidth="1"/>
    <col min="3879" max="4057" width="10" style="9"/>
    <col min="4058" max="4058" width="9.875" style="9" customWidth="1"/>
    <col min="4059" max="4059" width="38.8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25" style="9" customWidth="1"/>
    <col min="4097" max="4126" width="0" style="9" hidden="1" customWidth="1"/>
    <col min="4127" max="4127" width="13.75" style="9" customWidth="1"/>
    <col min="4128" max="4128" width="14.125" style="9" customWidth="1"/>
    <col min="4129" max="4129" width="12.875" style="9" customWidth="1"/>
    <col min="4130" max="4130" width="12.375" style="9" customWidth="1"/>
    <col min="4131" max="4131" width="12.875" style="9" customWidth="1"/>
    <col min="4132" max="4134" width="8.375" style="9" customWidth="1"/>
    <col min="4135" max="4313" width="10" style="9"/>
    <col min="4314" max="4314" width="9.875" style="9" customWidth="1"/>
    <col min="4315" max="4315" width="38.8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25" style="9" customWidth="1"/>
    <col min="4353" max="4382" width="0" style="9" hidden="1" customWidth="1"/>
    <col min="4383" max="4383" width="13.75" style="9" customWidth="1"/>
    <col min="4384" max="4384" width="14.125" style="9" customWidth="1"/>
    <col min="4385" max="4385" width="12.875" style="9" customWidth="1"/>
    <col min="4386" max="4386" width="12.375" style="9" customWidth="1"/>
    <col min="4387" max="4387" width="12.875" style="9" customWidth="1"/>
    <col min="4388" max="4390" width="8.375" style="9" customWidth="1"/>
    <col min="4391" max="4569" width="10" style="9"/>
    <col min="4570" max="4570" width="9.875" style="9" customWidth="1"/>
    <col min="4571" max="4571" width="38.8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25" style="9" customWidth="1"/>
    <col min="4609" max="4638" width="0" style="9" hidden="1" customWidth="1"/>
    <col min="4639" max="4639" width="13.75" style="9" customWidth="1"/>
    <col min="4640" max="4640" width="14.125" style="9" customWidth="1"/>
    <col min="4641" max="4641" width="12.875" style="9" customWidth="1"/>
    <col min="4642" max="4642" width="12.375" style="9" customWidth="1"/>
    <col min="4643" max="4643" width="12.875" style="9" customWidth="1"/>
    <col min="4644" max="4646" width="8.375" style="9" customWidth="1"/>
    <col min="4647" max="4825" width="10" style="9"/>
    <col min="4826" max="4826" width="9.875" style="9" customWidth="1"/>
    <col min="4827" max="4827" width="38.8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25" style="9" customWidth="1"/>
    <col min="4865" max="4894" width="0" style="9" hidden="1" customWidth="1"/>
    <col min="4895" max="4895" width="13.75" style="9" customWidth="1"/>
    <col min="4896" max="4896" width="14.125" style="9" customWidth="1"/>
    <col min="4897" max="4897" width="12.875" style="9" customWidth="1"/>
    <col min="4898" max="4898" width="12.375" style="9" customWidth="1"/>
    <col min="4899" max="4899" width="12.875" style="9" customWidth="1"/>
    <col min="4900" max="4902" width="8.375" style="9" customWidth="1"/>
    <col min="4903" max="5081" width="10" style="9"/>
    <col min="5082" max="5082" width="9.875" style="9" customWidth="1"/>
    <col min="5083" max="5083" width="38.8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25" style="9" customWidth="1"/>
    <col min="5121" max="5150" width="0" style="9" hidden="1" customWidth="1"/>
    <col min="5151" max="5151" width="13.75" style="9" customWidth="1"/>
    <col min="5152" max="5152" width="14.125" style="9" customWidth="1"/>
    <col min="5153" max="5153" width="12.875" style="9" customWidth="1"/>
    <col min="5154" max="5154" width="12.375" style="9" customWidth="1"/>
    <col min="5155" max="5155" width="12.875" style="9" customWidth="1"/>
    <col min="5156" max="5158" width="8.375" style="9" customWidth="1"/>
    <col min="5159" max="5337" width="10" style="9"/>
    <col min="5338" max="5338" width="9.875" style="9" customWidth="1"/>
    <col min="5339" max="5339" width="38.8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25" style="9" customWidth="1"/>
    <col min="5377" max="5406" width="0" style="9" hidden="1" customWidth="1"/>
    <col min="5407" max="5407" width="13.75" style="9" customWidth="1"/>
    <col min="5408" max="5408" width="14.125" style="9" customWidth="1"/>
    <col min="5409" max="5409" width="12.875" style="9" customWidth="1"/>
    <col min="5410" max="5410" width="12.375" style="9" customWidth="1"/>
    <col min="5411" max="5411" width="12.875" style="9" customWidth="1"/>
    <col min="5412" max="5414" width="8.375" style="9" customWidth="1"/>
    <col min="5415" max="5593" width="10" style="9"/>
    <col min="5594" max="5594" width="9.875" style="9" customWidth="1"/>
    <col min="5595" max="5595" width="38.8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25" style="9" customWidth="1"/>
    <col min="5633" max="5662" width="0" style="9" hidden="1" customWidth="1"/>
    <col min="5663" max="5663" width="13.75" style="9" customWidth="1"/>
    <col min="5664" max="5664" width="14.125" style="9" customWidth="1"/>
    <col min="5665" max="5665" width="12.875" style="9" customWidth="1"/>
    <col min="5666" max="5666" width="12.375" style="9" customWidth="1"/>
    <col min="5667" max="5667" width="12.875" style="9" customWidth="1"/>
    <col min="5668" max="5670" width="8.375" style="9" customWidth="1"/>
    <col min="5671" max="5849" width="10" style="9"/>
    <col min="5850" max="5850" width="9.875" style="9" customWidth="1"/>
    <col min="5851" max="5851" width="38.8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25" style="9" customWidth="1"/>
    <col min="5889" max="5918" width="0" style="9" hidden="1" customWidth="1"/>
    <col min="5919" max="5919" width="13.75" style="9" customWidth="1"/>
    <col min="5920" max="5920" width="14.125" style="9" customWidth="1"/>
    <col min="5921" max="5921" width="12.875" style="9" customWidth="1"/>
    <col min="5922" max="5922" width="12.375" style="9" customWidth="1"/>
    <col min="5923" max="5923" width="12.875" style="9" customWidth="1"/>
    <col min="5924" max="5926" width="8.375" style="9" customWidth="1"/>
    <col min="5927" max="6105" width="10" style="9"/>
    <col min="6106" max="6106" width="9.875" style="9" customWidth="1"/>
    <col min="6107" max="6107" width="38.8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25" style="9" customWidth="1"/>
    <col min="6145" max="6174" width="0" style="9" hidden="1" customWidth="1"/>
    <col min="6175" max="6175" width="13.75" style="9" customWidth="1"/>
    <col min="6176" max="6176" width="14.125" style="9" customWidth="1"/>
    <col min="6177" max="6177" width="12.875" style="9" customWidth="1"/>
    <col min="6178" max="6178" width="12.375" style="9" customWidth="1"/>
    <col min="6179" max="6179" width="12.875" style="9" customWidth="1"/>
    <col min="6180" max="6182" width="8.375" style="9" customWidth="1"/>
    <col min="6183" max="6361" width="10" style="9"/>
    <col min="6362" max="6362" width="9.875" style="9" customWidth="1"/>
    <col min="6363" max="6363" width="38.8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25" style="9" customWidth="1"/>
    <col min="6401" max="6430" width="0" style="9" hidden="1" customWidth="1"/>
    <col min="6431" max="6431" width="13.75" style="9" customWidth="1"/>
    <col min="6432" max="6432" width="14.125" style="9" customWidth="1"/>
    <col min="6433" max="6433" width="12.875" style="9" customWidth="1"/>
    <col min="6434" max="6434" width="12.375" style="9" customWidth="1"/>
    <col min="6435" max="6435" width="12.875" style="9" customWidth="1"/>
    <col min="6436" max="6438" width="8.375" style="9" customWidth="1"/>
    <col min="6439" max="6617" width="10" style="9"/>
    <col min="6618" max="6618" width="9.875" style="9" customWidth="1"/>
    <col min="6619" max="6619" width="38.8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25" style="9" customWidth="1"/>
    <col min="6657" max="6686" width="0" style="9" hidden="1" customWidth="1"/>
    <col min="6687" max="6687" width="13.75" style="9" customWidth="1"/>
    <col min="6688" max="6688" width="14.125" style="9" customWidth="1"/>
    <col min="6689" max="6689" width="12.875" style="9" customWidth="1"/>
    <col min="6690" max="6690" width="12.375" style="9" customWidth="1"/>
    <col min="6691" max="6691" width="12.875" style="9" customWidth="1"/>
    <col min="6692" max="6694" width="8.375" style="9" customWidth="1"/>
    <col min="6695" max="6873" width="10" style="9"/>
    <col min="6874" max="6874" width="9.875" style="9" customWidth="1"/>
    <col min="6875" max="6875" width="38.8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25" style="9" customWidth="1"/>
    <col min="6913" max="6942" width="0" style="9" hidden="1" customWidth="1"/>
    <col min="6943" max="6943" width="13.75" style="9" customWidth="1"/>
    <col min="6944" max="6944" width="14.125" style="9" customWidth="1"/>
    <col min="6945" max="6945" width="12.875" style="9" customWidth="1"/>
    <col min="6946" max="6946" width="12.375" style="9" customWidth="1"/>
    <col min="6947" max="6947" width="12.875" style="9" customWidth="1"/>
    <col min="6948" max="6950" width="8.375" style="9" customWidth="1"/>
    <col min="6951" max="7129" width="10" style="9"/>
    <col min="7130" max="7130" width="9.875" style="9" customWidth="1"/>
    <col min="7131" max="7131" width="38.8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25" style="9" customWidth="1"/>
    <col min="7169" max="7198" width="0" style="9" hidden="1" customWidth="1"/>
    <col min="7199" max="7199" width="13.75" style="9" customWidth="1"/>
    <col min="7200" max="7200" width="14.125" style="9" customWidth="1"/>
    <col min="7201" max="7201" width="12.875" style="9" customWidth="1"/>
    <col min="7202" max="7202" width="12.375" style="9" customWidth="1"/>
    <col min="7203" max="7203" width="12.875" style="9" customWidth="1"/>
    <col min="7204" max="7206" width="8.375" style="9" customWidth="1"/>
    <col min="7207" max="7385" width="10" style="9"/>
    <col min="7386" max="7386" width="9.875" style="9" customWidth="1"/>
    <col min="7387" max="7387" width="38.8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25" style="9" customWidth="1"/>
    <col min="7425" max="7454" width="0" style="9" hidden="1" customWidth="1"/>
    <col min="7455" max="7455" width="13.75" style="9" customWidth="1"/>
    <col min="7456" max="7456" width="14.125" style="9" customWidth="1"/>
    <col min="7457" max="7457" width="12.875" style="9" customWidth="1"/>
    <col min="7458" max="7458" width="12.375" style="9" customWidth="1"/>
    <col min="7459" max="7459" width="12.875" style="9" customWidth="1"/>
    <col min="7460" max="7462" width="8.375" style="9" customWidth="1"/>
    <col min="7463" max="7641" width="10" style="9"/>
    <col min="7642" max="7642" width="9.875" style="9" customWidth="1"/>
    <col min="7643" max="7643" width="38.8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25" style="9" customWidth="1"/>
    <col min="7681" max="7710" width="0" style="9" hidden="1" customWidth="1"/>
    <col min="7711" max="7711" width="13.75" style="9" customWidth="1"/>
    <col min="7712" max="7712" width="14.125" style="9" customWidth="1"/>
    <col min="7713" max="7713" width="12.875" style="9" customWidth="1"/>
    <col min="7714" max="7714" width="12.375" style="9" customWidth="1"/>
    <col min="7715" max="7715" width="12.875" style="9" customWidth="1"/>
    <col min="7716" max="7718" width="8.375" style="9" customWidth="1"/>
    <col min="7719" max="7897" width="10" style="9"/>
    <col min="7898" max="7898" width="9.875" style="9" customWidth="1"/>
    <col min="7899" max="7899" width="38.8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25" style="9" customWidth="1"/>
    <col min="7937" max="7966" width="0" style="9" hidden="1" customWidth="1"/>
    <col min="7967" max="7967" width="13.75" style="9" customWidth="1"/>
    <col min="7968" max="7968" width="14.125" style="9" customWidth="1"/>
    <col min="7969" max="7969" width="12.875" style="9" customWidth="1"/>
    <col min="7970" max="7970" width="12.375" style="9" customWidth="1"/>
    <col min="7971" max="7971" width="12.875" style="9" customWidth="1"/>
    <col min="7972" max="7974" width="8.375" style="9" customWidth="1"/>
    <col min="7975" max="8153" width="10" style="9"/>
    <col min="8154" max="8154" width="9.875" style="9" customWidth="1"/>
    <col min="8155" max="8155" width="38.8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25" style="9" customWidth="1"/>
    <col min="8193" max="8222" width="0" style="9" hidden="1" customWidth="1"/>
    <col min="8223" max="8223" width="13.75" style="9" customWidth="1"/>
    <col min="8224" max="8224" width="14.125" style="9" customWidth="1"/>
    <col min="8225" max="8225" width="12.875" style="9" customWidth="1"/>
    <col min="8226" max="8226" width="12.375" style="9" customWidth="1"/>
    <col min="8227" max="8227" width="12.875" style="9" customWidth="1"/>
    <col min="8228" max="8230" width="8.375" style="9" customWidth="1"/>
    <col min="8231" max="8409" width="10" style="9"/>
    <col min="8410" max="8410" width="9.875" style="9" customWidth="1"/>
    <col min="8411" max="8411" width="38.8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25" style="9" customWidth="1"/>
    <col min="8449" max="8478" width="0" style="9" hidden="1" customWidth="1"/>
    <col min="8479" max="8479" width="13.75" style="9" customWidth="1"/>
    <col min="8480" max="8480" width="14.125" style="9" customWidth="1"/>
    <col min="8481" max="8481" width="12.875" style="9" customWidth="1"/>
    <col min="8482" max="8482" width="12.375" style="9" customWidth="1"/>
    <col min="8483" max="8483" width="12.875" style="9" customWidth="1"/>
    <col min="8484" max="8486" width="8.375" style="9" customWidth="1"/>
    <col min="8487" max="8665" width="10" style="9"/>
    <col min="8666" max="8666" width="9.875" style="9" customWidth="1"/>
    <col min="8667" max="8667" width="38.8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25" style="9" customWidth="1"/>
    <col min="8705" max="8734" width="0" style="9" hidden="1" customWidth="1"/>
    <col min="8735" max="8735" width="13.75" style="9" customWidth="1"/>
    <col min="8736" max="8736" width="14.125" style="9" customWidth="1"/>
    <col min="8737" max="8737" width="12.875" style="9" customWidth="1"/>
    <col min="8738" max="8738" width="12.375" style="9" customWidth="1"/>
    <col min="8739" max="8739" width="12.875" style="9" customWidth="1"/>
    <col min="8740" max="8742" width="8.375" style="9" customWidth="1"/>
    <col min="8743" max="8921" width="10" style="9"/>
    <col min="8922" max="8922" width="9.875" style="9" customWidth="1"/>
    <col min="8923" max="8923" width="38.8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25" style="9" customWidth="1"/>
    <col min="8961" max="8990" width="0" style="9" hidden="1" customWidth="1"/>
    <col min="8991" max="8991" width="13.75" style="9" customWidth="1"/>
    <col min="8992" max="8992" width="14.125" style="9" customWidth="1"/>
    <col min="8993" max="8993" width="12.875" style="9" customWidth="1"/>
    <col min="8994" max="8994" width="12.375" style="9" customWidth="1"/>
    <col min="8995" max="8995" width="12.875" style="9" customWidth="1"/>
    <col min="8996" max="8998" width="8.375" style="9" customWidth="1"/>
    <col min="8999" max="9177" width="10" style="9"/>
    <col min="9178" max="9178" width="9.875" style="9" customWidth="1"/>
    <col min="9179" max="9179" width="38.8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25" style="9" customWidth="1"/>
    <col min="9217" max="9246" width="0" style="9" hidden="1" customWidth="1"/>
    <col min="9247" max="9247" width="13.75" style="9" customWidth="1"/>
    <col min="9248" max="9248" width="14.125" style="9" customWidth="1"/>
    <col min="9249" max="9249" width="12.875" style="9" customWidth="1"/>
    <col min="9250" max="9250" width="12.375" style="9" customWidth="1"/>
    <col min="9251" max="9251" width="12.875" style="9" customWidth="1"/>
    <col min="9252" max="9254" width="8.375" style="9" customWidth="1"/>
    <col min="9255" max="9433" width="10" style="9"/>
    <col min="9434" max="9434" width="9.875" style="9" customWidth="1"/>
    <col min="9435" max="9435" width="38.8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25" style="9" customWidth="1"/>
    <col min="9473" max="9502" width="0" style="9" hidden="1" customWidth="1"/>
    <col min="9503" max="9503" width="13.75" style="9" customWidth="1"/>
    <col min="9504" max="9504" width="14.125" style="9" customWidth="1"/>
    <col min="9505" max="9505" width="12.875" style="9" customWidth="1"/>
    <col min="9506" max="9506" width="12.375" style="9" customWidth="1"/>
    <col min="9507" max="9507" width="12.875" style="9" customWidth="1"/>
    <col min="9508" max="9510" width="8.375" style="9" customWidth="1"/>
    <col min="9511" max="9689" width="10" style="9"/>
    <col min="9690" max="9690" width="9.875" style="9" customWidth="1"/>
    <col min="9691" max="9691" width="38.8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25" style="9" customWidth="1"/>
    <col min="9729" max="9758" width="0" style="9" hidden="1" customWidth="1"/>
    <col min="9759" max="9759" width="13.75" style="9" customWidth="1"/>
    <col min="9760" max="9760" width="14.125" style="9" customWidth="1"/>
    <col min="9761" max="9761" width="12.875" style="9" customWidth="1"/>
    <col min="9762" max="9762" width="12.375" style="9" customWidth="1"/>
    <col min="9763" max="9763" width="12.875" style="9" customWidth="1"/>
    <col min="9764" max="9766" width="8.375" style="9" customWidth="1"/>
    <col min="9767" max="9945" width="10" style="9"/>
    <col min="9946" max="9946" width="9.875" style="9" customWidth="1"/>
    <col min="9947" max="9947" width="38.8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25" style="9" customWidth="1"/>
    <col min="9985" max="10014" width="0" style="9" hidden="1" customWidth="1"/>
    <col min="10015" max="10015" width="13.75" style="9" customWidth="1"/>
    <col min="10016" max="10016" width="14.125" style="9" customWidth="1"/>
    <col min="10017" max="10017" width="12.875" style="9" customWidth="1"/>
    <col min="10018" max="10018" width="12.375" style="9" customWidth="1"/>
    <col min="10019" max="10019" width="12.875" style="9" customWidth="1"/>
    <col min="10020" max="10022" width="8.375" style="9" customWidth="1"/>
    <col min="10023" max="10201" width="10" style="9"/>
    <col min="10202" max="10202" width="9.875" style="9" customWidth="1"/>
    <col min="10203" max="10203" width="38.8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25" style="9" customWidth="1"/>
    <col min="10241" max="10270" width="0" style="9" hidden="1" customWidth="1"/>
    <col min="10271" max="10271" width="13.75" style="9" customWidth="1"/>
    <col min="10272" max="10272" width="14.125" style="9" customWidth="1"/>
    <col min="10273" max="10273" width="12.875" style="9" customWidth="1"/>
    <col min="10274" max="10274" width="12.375" style="9" customWidth="1"/>
    <col min="10275" max="10275" width="12.875" style="9" customWidth="1"/>
    <col min="10276" max="10278" width="8.375" style="9" customWidth="1"/>
    <col min="10279" max="10457" width="10" style="9"/>
    <col min="10458" max="10458" width="9.875" style="9" customWidth="1"/>
    <col min="10459" max="10459" width="38.8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25" style="9" customWidth="1"/>
    <col min="10497" max="10526" width="0" style="9" hidden="1" customWidth="1"/>
    <col min="10527" max="10527" width="13.75" style="9" customWidth="1"/>
    <col min="10528" max="10528" width="14.125" style="9" customWidth="1"/>
    <col min="10529" max="10529" width="12.875" style="9" customWidth="1"/>
    <col min="10530" max="10530" width="12.375" style="9" customWidth="1"/>
    <col min="10531" max="10531" width="12.875" style="9" customWidth="1"/>
    <col min="10532" max="10534" width="8.375" style="9" customWidth="1"/>
    <col min="10535" max="10713" width="10" style="9"/>
    <col min="10714" max="10714" width="9.875" style="9" customWidth="1"/>
    <col min="10715" max="10715" width="38.8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25" style="9" customWidth="1"/>
    <col min="10753" max="10782" width="0" style="9" hidden="1" customWidth="1"/>
    <col min="10783" max="10783" width="13.75" style="9" customWidth="1"/>
    <col min="10784" max="10784" width="14.125" style="9" customWidth="1"/>
    <col min="10785" max="10785" width="12.875" style="9" customWidth="1"/>
    <col min="10786" max="10786" width="12.375" style="9" customWidth="1"/>
    <col min="10787" max="10787" width="12.875" style="9" customWidth="1"/>
    <col min="10788" max="10790" width="8.375" style="9" customWidth="1"/>
    <col min="10791" max="10969" width="10" style="9"/>
    <col min="10970" max="10970" width="9.875" style="9" customWidth="1"/>
    <col min="10971" max="10971" width="38.8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25" style="9" customWidth="1"/>
    <col min="11009" max="11038" width="0" style="9" hidden="1" customWidth="1"/>
    <col min="11039" max="11039" width="13.75" style="9" customWidth="1"/>
    <col min="11040" max="11040" width="14.125" style="9" customWidth="1"/>
    <col min="11041" max="11041" width="12.875" style="9" customWidth="1"/>
    <col min="11042" max="11042" width="12.375" style="9" customWidth="1"/>
    <col min="11043" max="11043" width="12.875" style="9" customWidth="1"/>
    <col min="11044" max="11046" width="8.375" style="9" customWidth="1"/>
    <col min="11047" max="11225" width="10" style="9"/>
    <col min="11226" max="11226" width="9.875" style="9" customWidth="1"/>
    <col min="11227" max="11227" width="38.8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25" style="9" customWidth="1"/>
    <col min="11265" max="11294" width="0" style="9" hidden="1" customWidth="1"/>
    <col min="11295" max="11295" width="13.75" style="9" customWidth="1"/>
    <col min="11296" max="11296" width="14.125" style="9" customWidth="1"/>
    <col min="11297" max="11297" width="12.875" style="9" customWidth="1"/>
    <col min="11298" max="11298" width="12.375" style="9" customWidth="1"/>
    <col min="11299" max="11299" width="12.875" style="9" customWidth="1"/>
    <col min="11300" max="11302" width="8.375" style="9" customWidth="1"/>
    <col min="11303" max="11481" width="10" style="9"/>
    <col min="11482" max="11482" width="9.875" style="9" customWidth="1"/>
    <col min="11483" max="11483" width="38.8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25" style="9" customWidth="1"/>
    <col min="11521" max="11550" width="0" style="9" hidden="1" customWidth="1"/>
    <col min="11551" max="11551" width="13.75" style="9" customWidth="1"/>
    <col min="11552" max="11552" width="14.125" style="9" customWidth="1"/>
    <col min="11553" max="11553" width="12.875" style="9" customWidth="1"/>
    <col min="11554" max="11554" width="12.375" style="9" customWidth="1"/>
    <col min="11555" max="11555" width="12.875" style="9" customWidth="1"/>
    <col min="11556" max="11558" width="8.375" style="9" customWidth="1"/>
    <col min="11559" max="11737" width="10" style="9"/>
    <col min="11738" max="11738" width="9.875" style="9" customWidth="1"/>
    <col min="11739" max="11739" width="38.8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25" style="9" customWidth="1"/>
    <col min="11777" max="11806" width="0" style="9" hidden="1" customWidth="1"/>
    <col min="11807" max="11807" width="13.75" style="9" customWidth="1"/>
    <col min="11808" max="11808" width="14.125" style="9" customWidth="1"/>
    <col min="11809" max="11809" width="12.875" style="9" customWidth="1"/>
    <col min="11810" max="11810" width="12.375" style="9" customWidth="1"/>
    <col min="11811" max="11811" width="12.875" style="9" customWidth="1"/>
    <col min="11812" max="11814" width="8.375" style="9" customWidth="1"/>
    <col min="11815" max="11993" width="10" style="9"/>
    <col min="11994" max="11994" width="9.875" style="9" customWidth="1"/>
    <col min="11995" max="11995" width="38.8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25" style="9" customWidth="1"/>
    <col min="12033" max="12062" width="0" style="9" hidden="1" customWidth="1"/>
    <col min="12063" max="12063" width="13.75" style="9" customWidth="1"/>
    <col min="12064" max="12064" width="14.125" style="9" customWidth="1"/>
    <col min="12065" max="12065" width="12.875" style="9" customWidth="1"/>
    <col min="12066" max="12066" width="12.375" style="9" customWidth="1"/>
    <col min="12067" max="12067" width="12.875" style="9" customWidth="1"/>
    <col min="12068" max="12070" width="8.375" style="9" customWidth="1"/>
    <col min="12071" max="12249" width="10" style="9"/>
    <col min="12250" max="12250" width="9.875" style="9" customWidth="1"/>
    <col min="12251" max="12251" width="38.8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25" style="9" customWidth="1"/>
    <col min="12289" max="12318" width="0" style="9" hidden="1" customWidth="1"/>
    <col min="12319" max="12319" width="13.75" style="9" customWidth="1"/>
    <col min="12320" max="12320" width="14.125" style="9" customWidth="1"/>
    <col min="12321" max="12321" width="12.875" style="9" customWidth="1"/>
    <col min="12322" max="12322" width="12.375" style="9" customWidth="1"/>
    <col min="12323" max="12323" width="12.875" style="9" customWidth="1"/>
    <col min="12324" max="12326" width="8.375" style="9" customWidth="1"/>
    <col min="12327" max="12505" width="10" style="9"/>
    <col min="12506" max="12506" width="9.875" style="9" customWidth="1"/>
    <col min="12507" max="12507" width="38.8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25" style="9" customWidth="1"/>
    <col min="12545" max="12574" width="0" style="9" hidden="1" customWidth="1"/>
    <col min="12575" max="12575" width="13.75" style="9" customWidth="1"/>
    <col min="12576" max="12576" width="14.125" style="9" customWidth="1"/>
    <col min="12577" max="12577" width="12.875" style="9" customWidth="1"/>
    <col min="12578" max="12578" width="12.375" style="9" customWidth="1"/>
    <col min="12579" max="12579" width="12.875" style="9" customWidth="1"/>
    <col min="12580" max="12582" width="8.375" style="9" customWidth="1"/>
    <col min="12583" max="12761" width="10" style="9"/>
    <col min="12762" max="12762" width="9.875" style="9" customWidth="1"/>
    <col min="12763" max="12763" width="38.8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25" style="9" customWidth="1"/>
    <col min="12801" max="12830" width="0" style="9" hidden="1" customWidth="1"/>
    <col min="12831" max="12831" width="13.75" style="9" customWidth="1"/>
    <col min="12832" max="12832" width="14.125" style="9" customWidth="1"/>
    <col min="12833" max="12833" width="12.875" style="9" customWidth="1"/>
    <col min="12834" max="12834" width="12.375" style="9" customWidth="1"/>
    <col min="12835" max="12835" width="12.875" style="9" customWidth="1"/>
    <col min="12836" max="12838" width="8.375" style="9" customWidth="1"/>
    <col min="12839" max="13017" width="10" style="9"/>
    <col min="13018" max="13018" width="9.875" style="9" customWidth="1"/>
    <col min="13019" max="13019" width="38.8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25" style="9" customWidth="1"/>
    <col min="13057" max="13086" width="0" style="9" hidden="1" customWidth="1"/>
    <col min="13087" max="13087" width="13.75" style="9" customWidth="1"/>
    <col min="13088" max="13088" width="14.125" style="9" customWidth="1"/>
    <col min="13089" max="13089" width="12.875" style="9" customWidth="1"/>
    <col min="13090" max="13090" width="12.375" style="9" customWidth="1"/>
    <col min="13091" max="13091" width="12.875" style="9" customWidth="1"/>
    <col min="13092" max="13094" width="8.375" style="9" customWidth="1"/>
    <col min="13095" max="13273" width="10" style="9"/>
    <col min="13274" max="13274" width="9.875" style="9" customWidth="1"/>
    <col min="13275" max="13275" width="38.8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25" style="9" customWidth="1"/>
    <col min="13313" max="13342" width="0" style="9" hidden="1" customWidth="1"/>
    <col min="13343" max="13343" width="13.75" style="9" customWidth="1"/>
    <col min="13344" max="13344" width="14.125" style="9" customWidth="1"/>
    <col min="13345" max="13345" width="12.875" style="9" customWidth="1"/>
    <col min="13346" max="13346" width="12.375" style="9" customWidth="1"/>
    <col min="13347" max="13347" width="12.875" style="9" customWidth="1"/>
    <col min="13348" max="13350" width="8.375" style="9" customWidth="1"/>
    <col min="13351" max="13529" width="10" style="9"/>
    <col min="13530" max="13530" width="9.875" style="9" customWidth="1"/>
    <col min="13531" max="13531" width="38.8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25" style="9" customWidth="1"/>
    <col min="13569" max="13598" width="0" style="9" hidden="1" customWidth="1"/>
    <col min="13599" max="13599" width="13.75" style="9" customWidth="1"/>
    <col min="13600" max="13600" width="14.125" style="9" customWidth="1"/>
    <col min="13601" max="13601" width="12.875" style="9" customWidth="1"/>
    <col min="13602" max="13602" width="12.375" style="9" customWidth="1"/>
    <col min="13603" max="13603" width="12.875" style="9" customWidth="1"/>
    <col min="13604" max="13606" width="8.375" style="9" customWidth="1"/>
    <col min="13607" max="13785" width="10" style="9"/>
    <col min="13786" max="13786" width="9.875" style="9" customWidth="1"/>
    <col min="13787" max="13787" width="38.8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25" style="9" customWidth="1"/>
    <col min="13825" max="13854" width="0" style="9" hidden="1" customWidth="1"/>
    <col min="13855" max="13855" width="13.75" style="9" customWidth="1"/>
    <col min="13856" max="13856" width="14.125" style="9" customWidth="1"/>
    <col min="13857" max="13857" width="12.875" style="9" customWidth="1"/>
    <col min="13858" max="13858" width="12.375" style="9" customWidth="1"/>
    <col min="13859" max="13859" width="12.875" style="9" customWidth="1"/>
    <col min="13860" max="13862" width="8.375" style="9" customWidth="1"/>
    <col min="13863" max="14041" width="10" style="9"/>
    <col min="14042" max="14042" width="9.875" style="9" customWidth="1"/>
    <col min="14043" max="14043" width="38.8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25" style="9" customWidth="1"/>
    <col min="14081" max="14110" width="0" style="9" hidden="1" customWidth="1"/>
    <col min="14111" max="14111" width="13.75" style="9" customWidth="1"/>
    <col min="14112" max="14112" width="14.125" style="9" customWidth="1"/>
    <col min="14113" max="14113" width="12.875" style="9" customWidth="1"/>
    <col min="14114" max="14114" width="12.375" style="9" customWidth="1"/>
    <col min="14115" max="14115" width="12.875" style="9" customWidth="1"/>
    <col min="14116" max="14118" width="8.375" style="9" customWidth="1"/>
    <col min="14119" max="14297" width="10" style="9"/>
    <col min="14298" max="14298" width="9.875" style="9" customWidth="1"/>
    <col min="14299" max="14299" width="38.8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25" style="9" customWidth="1"/>
    <col min="14337" max="14366" width="0" style="9" hidden="1" customWidth="1"/>
    <col min="14367" max="14367" width="13.75" style="9" customWidth="1"/>
    <col min="14368" max="14368" width="14.125" style="9" customWidth="1"/>
    <col min="14369" max="14369" width="12.875" style="9" customWidth="1"/>
    <col min="14370" max="14370" width="12.375" style="9" customWidth="1"/>
    <col min="14371" max="14371" width="12.875" style="9" customWidth="1"/>
    <col min="14372" max="14374" width="8.375" style="9" customWidth="1"/>
    <col min="14375" max="14553" width="10" style="9"/>
    <col min="14554" max="14554" width="9.875" style="9" customWidth="1"/>
    <col min="14555" max="14555" width="38.8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25" style="9" customWidth="1"/>
    <col min="14593" max="14622" width="0" style="9" hidden="1" customWidth="1"/>
    <col min="14623" max="14623" width="13.75" style="9" customWidth="1"/>
    <col min="14624" max="14624" width="14.125" style="9" customWidth="1"/>
    <col min="14625" max="14625" width="12.875" style="9" customWidth="1"/>
    <col min="14626" max="14626" width="12.375" style="9" customWidth="1"/>
    <col min="14627" max="14627" width="12.875" style="9" customWidth="1"/>
    <col min="14628" max="14630" width="8.375" style="9" customWidth="1"/>
    <col min="14631" max="14809" width="10" style="9"/>
    <col min="14810" max="14810" width="9.875" style="9" customWidth="1"/>
    <col min="14811" max="14811" width="38.8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25" style="9" customWidth="1"/>
    <col min="14849" max="14878" width="0" style="9" hidden="1" customWidth="1"/>
    <col min="14879" max="14879" width="13.75" style="9" customWidth="1"/>
    <col min="14880" max="14880" width="14.125" style="9" customWidth="1"/>
    <col min="14881" max="14881" width="12.875" style="9" customWidth="1"/>
    <col min="14882" max="14882" width="12.375" style="9" customWidth="1"/>
    <col min="14883" max="14883" width="12.875" style="9" customWidth="1"/>
    <col min="14884" max="14886" width="8.375" style="9" customWidth="1"/>
    <col min="14887" max="15065" width="10" style="9"/>
    <col min="15066" max="15066" width="9.875" style="9" customWidth="1"/>
    <col min="15067" max="15067" width="38.8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25" style="9" customWidth="1"/>
    <col min="15105" max="15134" width="0" style="9" hidden="1" customWidth="1"/>
    <col min="15135" max="15135" width="13.75" style="9" customWidth="1"/>
    <col min="15136" max="15136" width="14.125" style="9" customWidth="1"/>
    <col min="15137" max="15137" width="12.875" style="9" customWidth="1"/>
    <col min="15138" max="15138" width="12.375" style="9" customWidth="1"/>
    <col min="15139" max="15139" width="12.875" style="9" customWidth="1"/>
    <col min="15140" max="15142" width="8.375" style="9" customWidth="1"/>
    <col min="15143" max="15321" width="10" style="9"/>
    <col min="15322" max="15322" width="9.875" style="9" customWidth="1"/>
    <col min="15323" max="15323" width="38.8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25" style="9" customWidth="1"/>
    <col min="15361" max="15390" width="0" style="9" hidden="1" customWidth="1"/>
    <col min="15391" max="15391" width="13.75" style="9" customWidth="1"/>
    <col min="15392" max="15392" width="14.125" style="9" customWidth="1"/>
    <col min="15393" max="15393" width="12.875" style="9" customWidth="1"/>
    <col min="15394" max="15394" width="12.375" style="9" customWidth="1"/>
    <col min="15395" max="15395" width="12.875" style="9" customWidth="1"/>
    <col min="15396" max="15398" width="8.375" style="9" customWidth="1"/>
    <col min="15399" max="15577" width="10" style="9"/>
    <col min="15578" max="15578" width="9.875" style="9" customWidth="1"/>
    <col min="15579" max="15579" width="38.8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25" style="9" customWidth="1"/>
    <col min="15617" max="15646" width="0" style="9" hidden="1" customWidth="1"/>
    <col min="15647" max="15647" width="13.75" style="9" customWidth="1"/>
    <col min="15648" max="15648" width="14.125" style="9" customWidth="1"/>
    <col min="15649" max="15649" width="12.875" style="9" customWidth="1"/>
    <col min="15650" max="15650" width="12.375" style="9" customWidth="1"/>
    <col min="15651" max="15651" width="12.875" style="9" customWidth="1"/>
    <col min="15652" max="15654" width="8.375" style="9" customWidth="1"/>
    <col min="15655" max="15833" width="10" style="9"/>
    <col min="15834" max="15834" width="9.875" style="9" customWidth="1"/>
    <col min="15835" max="15835" width="38.8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25" style="9" customWidth="1"/>
    <col min="15873" max="15902" width="0" style="9" hidden="1" customWidth="1"/>
    <col min="15903" max="15903" width="13.75" style="9" customWidth="1"/>
    <col min="15904" max="15904" width="14.125" style="9" customWidth="1"/>
    <col min="15905" max="15905" width="12.875" style="9" customWidth="1"/>
    <col min="15906" max="15906" width="12.375" style="9" customWidth="1"/>
    <col min="15907" max="15907" width="12.875" style="9" customWidth="1"/>
    <col min="15908" max="15910" width="8.375" style="9" customWidth="1"/>
    <col min="15911" max="16089" width="10" style="9"/>
    <col min="16090" max="16090" width="9.875" style="9" customWidth="1"/>
    <col min="16091" max="16091" width="38.8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25" style="9" customWidth="1"/>
    <col min="16129" max="16158" width="0" style="9" hidden="1" customWidth="1"/>
    <col min="16159" max="16159" width="13.75" style="9" customWidth="1"/>
    <col min="16160" max="16160" width="14.125" style="9" customWidth="1"/>
    <col min="16161" max="16161" width="12.875" style="9" customWidth="1"/>
    <col min="16162" max="16162" width="12.375" style="9" customWidth="1"/>
    <col min="16163" max="16163" width="12.875" style="9" customWidth="1"/>
    <col min="16164" max="16166" width="8.375" style="9" customWidth="1"/>
    <col min="16167" max="16384" width="10" style="9"/>
  </cols>
  <sheetData>
    <row r="1" spans="1:40" ht="38.25" customHeight="1" x14ac:dyDescent="0.45">
      <c r="A1" s="74" t="s">
        <v>1482</v>
      </c>
      <c r="B1" s="1" t="s">
        <v>1977</v>
      </c>
      <c r="C1" s="1" t="s">
        <v>1160</v>
      </c>
      <c r="D1" s="1" t="s">
        <v>0</v>
      </c>
      <c r="E1" s="1" t="s">
        <v>1</v>
      </c>
      <c r="F1" s="1" t="s">
        <v>1479</v>
      </c>
      <c r="G1" s="1" t="s">
        <v>1</v>
      </c>
      <c r="H1" s="5" t="s">
        <v>27</v>
      </c>
      <c r="I1" s="5" t="s">
        <v>28</v>
      </c>
      <c r="J1" s="110" t="s">
        <v>1338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1152</v>
      </c>
      <c r="P1" s="5" t="s">
        <v>34</v>
      </c>
      <c r="Q1" s="5" t="s">
        <v>35</v>
      </c>
      <c r="R1" s="110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110" t="s">
        <v>41</v>
      </c>
      <c r="X1" s="5" t="s">
        <v>42</v>
      </c>
      <c r="Y1" s="110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110" t="s">
        <v>53</v>
      </c>
      <c r="AJ1" s="5" t="s">
        <v>54</v>
      </c>
      <c r="AK1" s="5" t="s">
        <v>55</v>
      </c>
      <c r="AL1" s="5" t="s">
        <v>56</v>
      </c>
      <c r="AM1" s="6" t="s">
        <v>1481</v>
      </c>
      <c r="AN1" s="117" t="s">
        <v>1480</v>
      </c>
    </row>
    <row r="2" spans="1:40" x14ac:dyDescent="0.45">
      <c r="A2" s="25"/>
      <c r="B2" s="149" t="s">
        <v>314</v>
      </c>
      <c r="C2" s="34">
        <v>1022201005</v>
      </c>
      <c r="D2" s="10" t="s">
        <v>315</v>
      </c>
      <c r="E2" s="135" t="s">
        <v>61</v>
      </c>
      <c r="F2" s="25"/>
      <c r="G2" s="25"/>
      <c r="H2" s="44">
        <v>300</v>
      </c>
      <c r="I2" s="43"/>
      <c r="J2" s="111"/>
      <c r="K2" s="111"/>
      <c r="L2" s="43"/>
      <c r="M2" s="43"/>
      <c r="N2" s="43"/>
      <c r="O2" s="111"/>
      <c r="P2" s="44"/>
      <c r="Q2" s="43"/>
      <c r="R2" s="111"/>
      <c r="S2" s="43"/>
      <c r="T2" s="43"/>
      <c r="U2" s="43"/>
      <c r="V2" s="43"/>
      <c r="W2" s="111"/>
      <c r="X2" s="44"/>
      <c r="Y2" s="111"/>
      <c r="Z2" s="43"/>
      <c r="AA2" s="43"/>
      <c r="AB2" s="43"/>
      <c r="AC2" s="43"/>
      <c r="AD2" s="44"/>
      <c r="AE2" s="44"/>
      <c r="AF2" s="44"/>
      <c r="AG2" s="44"/>
      <c r="AH2" s="43"/>
      <c r="AI2" s="111"/>
      <c r="AJ2" s="43"/>
      <c r="AK2" s="43"/>
      <c r="AL2" s="43"/>
      <c r="AM2" s="18">
        <f t="shared" ref="AM2" si="0">H2+I2+J2+K2+L2+M2+N2+O2+P2+Q2+R2+S2+T2+U2+V2+W2+X2+Y2+Z2+AA2+AB2+AC2+AD2+AE2+AF2+AG2+AH2+AI2+AJ2+AK2+AL2</f>
        <v>300</v>
      </c>
    </row>
    <row r="3" spans="1:40" ht="23.25" customHeight="1" x14ac:dyDescent="0.45">
      <c r="A3" s="74"/>
      <c r="B3" s="10" t="s">
        <v>333</v>
      </c>
      <c r="C3" s="10">
        <v>1022301011</v>
      </c>
      <c r="D3" s="10" t="s">
        <v>1282</v>
      </c>
      <c r="E3" s="11" t="s">
        <v>276</v>
      </c>
      <c r="F3" s="11">
        <v>68</v>
      </c>
      <c r="G3" s="11"/>
      <c r="H3" s="16"/>
      <c r="I3" s="16"/>
      <c r="J3" s="17"/>
      <c r="K3" s="101"/>
      <c r="L3" s="17"/>
      <c r="M3" s="17"/>
      <c r="N3" s="17"/>
      <c r="O3" s="101"/>
      <c r="P3" s="16"/>
      <c r="Q3" s="17"/>
      <c r="R3" s="101"/>
      <c r="S3" s="17">
        <v>1</v>
      </c>
      <c r="T3" s="17"/>
      <c r="U3" s="17"/>
      <c r="V3" s="17"/>
      <c r="W3" s="17"/>
      <c r="X3" s="17"/>
      <c r="Y3" s="101"/>
      <c r="Z3" s="17"/>
      <c r="AA3" s="17"/>
      <c r="AB3" s="17"/>
      <c r="AC3" s="17"/>
      <c r="AD3" s="16"/>
      <c r="AE3" s="16"/>
      <c r="AF3" s="16"/>
      <c r="AG3" s="16"/>
      <c r="AH3" s="17"/>
      <c r="AI3" s="101"/>
      <c r="AJ3" s="17"/>
      <c r="AK3" s="17"/>
      <c r="AL3" s="17"/>
      <c r="AM3" s="18">
        <f>H3+I3+J3+K3+L3+M3+N3+O3+P3+Q3+R3+S3+T3+U3+V3+W3+X3+Y3+Z3+AA3+AB3+AC3+AD3+AE3+AF3+AG3+AH3+AI3+AJ3+AK3+AL3</f>
        <v>1</v>
      </c>
      <c r="AN3" s="116">
        <f>AM3*F3</f>
        <v>68</v>
      </c>
    </row>
    <row r="4" spans="1:40" ht="23.25" customHeight="1" x14ac:dyDescent="0.45">
      <c r="A4" s="74"/>
      <c r="B4" s="10" t="s">
        <v>334</v>
      </c>
      <c r="C4" s="10">
        <v>1022301010</v>
      </c>
      <c r="D4" s="10" t="s">
        <v>1564</v>
      </c>
      <c r="E4" s="11" t="s">
        <v>276</v>
      </c>
      <c r="F4" s="20">
        <v>68</v>
      </c>
      <c r="G4" s="11"/>
      <c r="H4" s="16"/>
      <c r="I4" s="16"/>
      <c r="J4" s="17"/>
      <c r="K4" s="101"/>
      <c r="L4" s="17"/>
      <c r="M4" s="17"/>
      <c r="N4" s="17"/>
      <c r="O4" s="101"/>
      <c r="P4" s="16"/>
      <c r="Q4" s="17"/>
      <c r="R4" s="101"/>
      <c r="S4" s="17">
        <v>1</v>
      </c>
      <c r="T4" s="17"/>
      <c r="U4" s="17"/>
      <c r="V4" s="17"/>
      <c r="W4" s="17"/>
      <c r="X4" s="17"/>
      <c r="Y4" s="101"/>
      <c r="Z4" s="17">
        <v>5</v>
      </c>
      <c r="AA4" s="17"/>
      <c r="AB4" s="17"/>
      <c r="AC4" s="17"/>
      <c r="AD4" s="16"/>
      <c r="AE4" s="16"/>
      <c r="AF4" s="16"/>
      <c r="AG4" s="16"/>
      <c r="AH4" s="17"/>
      <c r="AI4" s="101"/>
      <c r="AJ4" s="17"/>
      <c r="AK4" s="17"/>
      <c r="AL4" s="17"/>
      <c r="AM4" s="18">
        <f>H4+I4+J4+K4+L4+M4+N4+O4+P4+Q4+R4+S4+T4+U4+V4+W4+X4+Y4+Z4+AA4+AB4+AC4+AD4+AE4+AF4+AG4+AH4+AI4+AJ4+AK4+AL4</f>
        <v>6</v>
      </c>
      <c r="AN4" s="116">
        <f>AM4*F4</f>
        <v>408</v>
      </c>
    </row>
    <row r="5" spans="1:40" ht="23.25" customHeight="1" x14ac:dyDescent="0.45">
      <c r="A5" s="20"/>
      <c r="B5" s="34" t="s">
        <v>330</v>
      </c>
      <c r="C5" s="34" t="s">
        <v>330</v>
      </c>
      <c r="D5" s="34" t="s">
        <v>1678</v>
      </c>
      <c r="E5" s="25" t="s">
        <v>276</v>
      </c>
      <c r="F5" s="11">
        <v>309</v>
      </c>
      <c r="G5" s="11"/>
      <c r="H5" s="16"/>
      <c r="I5" s="16"/>
      <c r="J5" s="101"/>
      <c r="K5" s="101"/>
      <c r="L5" s="17"/>
      <c r="M5" s="17"/>
      <c r="N5" s="17"/>
      <c r="O5" s="101"/>
      <c r="P5" s="16"/>
      <c r="Q5" s="17"/>
      <c r="R5" s="101"/>
      <c r="S5" s="17"/>
      <c r="T5" s="17"/>
      <c r="U5" s="17"/>
      <c r="V5" s="17"/>
      <c r="W5" s="101"/>
      <c r="X5" s="17"/>
      <c r="Y5" s="101"/>
      <c r="Z5" s="17"/>
      <c r="AA5" s="17"/>
      <c r="AB5" s="17"/>
      <c r="AC5" s="17"/>
      <c r="AD5" s="16"/>
      <c r="AE5" s="16"/>
      <c r="AF5" s="16"/>
      <c r="AG5" s="16"/>
      <c r="AH5" s="17"/>
      <c r="AI5" s="101"/>
      <c r="AJ5" s="17"/>
      <c r="AK5" s="17"/>
      <c r="AL5" s="17"/>
      <c r="AM5" s="18">
        <f>H5+I5+J5+K5+L5+M5+N5+O5+P5+Q5+R5+S5+T5+U5+V5+W5+X5+Y5+Z5+AA5+AB5+AC5+AD5+AE5+AF5+AG5+AH5+AI5+AJ5+AK5+AL5</f>
        <v>0</v>
      </c>
      <c r="AN5" s="116">
        <f>AM5*F5</f>
        <v>0</v>
      </c>
    </row>
    <row r="6" spans="1:40" ht="23.25" customHeight="1" x14ac:dyDescent="0.45">
      <c r="A6" s="20"/>
      <c r="B6" s="32" t="s">
        <v>352</v>
      </c>
      <c r="C6" s="32" t="s">
        <v>2029</v>
      </c>
      <c r="D6" s="32" t="s">
        <v>353</v>
      </c>
      <c r="E6" s="11" t="s">
        <v>276</v>
      </c>
      <c r="F6" s="11">
        <v>70</v>
      </c>
      <c r="G6" s="11"/>
      <c r="H6" s="16"/>
      <c r="I6" s="16"/>
      <c r="J6" s="101"/>
      <c r="K6" s="101"/>
      <c r="L6" s="17"/>
      <c r="M6" s="17"/>
      <c r="N6" s="17"/>
      <c r="O6" s="101"/>
      <c r="P6" s="16"/>
      <c r="Q6" s="17"/>
      <c r="R6" s="17"/>
      <c r="S6" s="17"/>
      <c r="T6" s="17"/>
      <c r="U6" s="17"/>
      <c r="V6" s="17"/>
      <c r="W6" s="101"/>
      <c r="X6" s="17"/>
      <c r="Y6" s="101"/>
      <c r="Z6" s="17">
        <v>1</v>
      </c>
      <c r="AA6" s="17"/>
      <c r="AB6" s="17"/>
      <c r="AC6" s="17"/>
      <c r="AD6" s="16"/>
      <c r="AE6" s="16"/>
      <c r="AF6" s="16"/>
      <c r="AG6" s="16"/>
      <c r="AH6" s="17"/>
      <c r="AI6" s="101"/>
      <c r="AJ6" s="17"/>
      <c r="AK6" s="17"/>
      <c r="AL6" s="17"/>
      <c r="AM6" s="18">
        <f t="shared" ref="AM6" si="1">H6+I6+J6+K6+L6+M6+N6+O6+P6+Q6+R6+S6+T6+U6+V6+W6+X6+Y6+Z6+AA6+AB6+AC6+AD6+AE6+AF6+AG6+AH6+AI6+AJ6+AK6+AL6</f>
        <v>1</v>
      </c>
      <c r="AN6" s="200">
        <f t="shared" ref="AN6" si="2">AM6*F6</f>
        <v>70</v>
      </c>
    </row>
    <row r="7" spans="1:40" ht="21.75" customHeight="1" x14ac:dyDescent="0.45">
      <c r="A7" s="11"/>
      <c r="B7" s="32" t="s">
        <v>1035</v>
      </c>
      <c r="C7" s="32" t="s">
        <v>2143</v>
      </c>
      <c r="D7" s="32" t="s">
        <v>2021</v>
      </c>
      <c r="E7" s="11" t="s">
        <v>1832</v>
      </c>
      <c r="F7" s="11">
        <v>70</v>
      </c>
      <c r="G7" s="11"/>
      <c r="H7" s="16"/>
      <c r="I7" s="16"/>
      <c r="J7" s="17"/>
      <c r="K7" s="101"/>
      <c r="L7" s="17"/>
      <c r="M7" s="17"/>
      <c r="N7" s="17"/>
      <c r="O7" s="101"/>
      <c r="P7" s="16"/>
      <c r="Q7" s="17"/>
      <c r="R7" s="17"/>
      <c r="S7" s="17"/>
      <c r="T7" s="17"/>
      <c r="U7" s="17"/>
      <c r="V7" s="17"/>
      <c r="W7" s="101"/>
      <c r="X7" s="17"/>
      <c r="Y7" s="17"/>
      <c r="Z7" s="17"/>
      <c r="AA7" s="17"/>
      <c r="AB7" s="17"/>
      <c r="AC7" s="17"/>
      <c r="AD7" s="16"/>
      <c r="AE7" s="16"/>
      <c r="AF7" s="16"/>
      <c r="AG7" s="16"/>
      <c r="AH7" s="17"/>
      <c r="AI7" s="17"/>
      <c r="AJ7" s="17"/>
      <c r="AK7" s="17"/>
      <c r="AL7" s="17"/>
      <c r="AM7" s="18">
        <f t="shared" ref="AM7:AM13" si="3">H7+I7+J7+K7+L7+M7+N7+O7+P7+Q7+R7+S7+T7+U7+V7+W7+X7+Y7+Z7+AA7+AB7+AC7+AD7+AE7+AF7+AG7+AH7+AI7+AJ7+AK7+AL7</f>
        <v>0</v>
      </c>
      <c r="AN7" s="116">
        <f t="shared" ref="AN7:AN16" si="4">AM7*F7</f>
        <v>0</v>
      </c>
    </row>
    <row r="8" spans="1:40" ht="23.25" customHeight="1" x14ac:dyDescent="0.45">
      <c r="A8" s="20"/>
      <c r="B8" s="32" t="s">
        <v>1039</v>
      </c>
      <c r="C8" s="32" t="s">
        <v>2131</v>
      </c>
      <c r="D8" s="32" t="s">
        <v>2022</v>
      </c>
      <c r="E8" s="11" t="s">
        <v>1832</v>
      </c>
      <c r="F8" s="11">
        <v>70</v>
      </c>
      <c r="G8" s="11"/>
      <c r="H8" s="16"/>
      <c r="I8" s="16"/>
      <c r="J8" s="101"/>
      <c r="K8" s="101">
        <v>2</v>
      </c>
      <c r="L8" s="17"/>
      <c r="M8" s="17"/>
      <c r="N8" s="17"/>
      <c r="O8" s="101"/>
      <c r="P8" s="16"/>
      <c r="Q8" s="17"/>
      <c r="R8" s="17"/>
      <c r="S8" s="17">
        <v>2</v>
      </c>
      <c r="T8" s="17"/>
      <c r="U8" s="17"/>
      <c r="V8" s="17"/>
      <c r="W8" s="101"/>
      <c r="X8" s="17"/>
      <c r="Y8" s="101"/>
      <c r="Z8" s="17">
        <v>2</v>
      </c>
      <c r="AA8" s="17"/>
      <c r="AB8" s="17"/>
      <c r="AC8" s="17"/>
      <c r="AD8" s="16"/>
      <c r="AE8" s="16"/>
      <c r="AF8" s="16"/>
      <c r="AG8" s="16"/>
      <c r="AH8" s="17"/>
      <c r="AI8" s="101"/>
      <c r="AJ8" s="17"/>
      <c r="AK8" s="17"/>
      <c r="AL8" s="17"/>
      <c r="AM8" s="18">
        <f t="shared" si="3"/>
        <v>6</v>
      </c>
      <c r="AN8" s="116">
        <f t="shared" si="4"/>
        <v>420</v>
      </c>
    </row>
    <row r="9" spans="1:40" ht="23.25" customHeight="1" x14ac:dyDescent="0.45">
      <c r="A9" s="20"/>
      <c r="B9" s="32" t="s">
        <v>1042</v>
      </c>
      <c r="C9" s="32" t="s">
        <v>2144</v>
      </c>
      <c r="D9" s="32" t="s">
        <v>2023</v>
      </c>
      <c r="E9" s="11" t="s">
        <v>1832</v>
      </c>
      <c r="F9" s="11">
        <v>70</v>
      </c>
      <c r="G9" s="11"/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>
        <v>4</v>
      </c>
      <c r="AA9" s="17"/>
      <c r="AB9" s="17"/>
      <c r="AC9" s="17"/>
      <c r="AD9" s="16"/>
      <c r="AE9" s="16"/>
      <c r="AF9" s="16"/>
      <c r="AG9" s="16"/>
      <c r="AH9" s="17"/>
      <c r="AI9" s="17"/>
      <c r="AJ9" s="17"/>
      <c r="AK9" s="17"/>
      <c r="AL9" s="17"/>
      <c r="AM9" s="18">
        <f t="shared" si="3"/>
        <v>4</v>
      </c>
      <c r="AN9" s="116">
        <f t="shared" si="4"/>
        <v>280</v>
      </c>
    </row>
    <row r="10" spans="1:40" ht="23.25" customHeight="1" x14ac:dyDescent="0.45">
      <c r="A10" s="11"/>
      <c r="B10" s="33" t="s">
        <v>1045</v>
      </c>
      <c r="C10" s="33">
        <v>1060301010</v>
      </c>
      <c r="D10" s="33" t="s">
        <v>1046</v>
      </c>
      <c r="E10" s="25" t="s">
        <v>71</v>
      </c>
      <c r="F10" s="11">
        <v>125</v>
      </c>
      <c r="G10" s="11"/>
      <c r="H10" s="16"/>
      <c r="I10" s="16"/>
      <c r="J10" s="17"/>
      <c r="K10" s="101"/>
      <c r="L10" s="17"/>
      <c r="M10" s="17"/>
      <c r="N10" s="17"/>
      <c r="O10" s="101"/>
      <c r="P10" s="16"/>
      <c r="Q10" s="17"/>
      <c r="R10" s="101"/>
      <c r="S10" s="17"/>
      <c r="T10" s="17"/>
      <c r="U10" s="17"/>
      <c r="V10" s="17"/>
      <c r="W10" s="17"/>
      <c r="X10" s="17"/>
      <c r="Y10" s="101"/>
      <c r="Z10" s="17"/>
      <c r="AA10" s="17"/>
      <c r="AB10" s="17"/>
      <c r="AC10" s="17"/>
      <c r="AD10" s="16"/>
      <c r="AE10" s="16"/>
      <c r="AF10" s="16"/>
      <c r="AG10" s="16"/>
      <c r="AH10" s="17"/>
      <c r="AI10" s="17"/>
      <c r="AJ10" s="17"/>
      <c r="AK10" s="17"/>
      <c r="AL10" s="17"/>
      <c r="AM10" s="18">
        <f t="shared" si="3"/>
        <v>0</v>
      </c>
      <c r="AN10" s="116">
        <f t="shared" si="4"/>
        <v>0</v>
      </c>
    </row>
    <row r="11" spans="1:40" ht="23.25" customHeight="1" x14ac:dyDescent="0.45">
      <c r="A11" s="11"/>
      <c r="B11" s="24" t="s">
        <v>1443</v>
      </c>
      <c r="C11" s="24" t="s">
        <v>1443</v>
      </c>
      <c r="D11" s="10" t="s">
        <v>1047</v>
      </c>
      <c r="E11" s="25" t="s">
        <v>1048</v>
      </c>
      <c r="F11" s="11">
        <v>0</v>
      </c>
      <c r="G11" s="11"/>
      <c r="H11" s="16"/>
      <c r="I11" s="16"/>
      <c r="J11" s="17"/>
      <c r="K11" s="101"/>
      <c r="L11" s="17"/>
      <c r="M11" s="17"/>
      <c r="N11" s="17"/>
      <c r="O11" s="101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6"/>
      <c r="AE11" s="16"/>
      <c r="AF11" s="16"/>
      <c r="AG11" s="16"/>
      <c r="AH11" s="17"/>
      <c r="AI11" s="17"/>
      <c r="AJ11" s="17"/>
      <c r="AK11" s="17"/>
      <c r="AL11" s="17"/>
      <c r="AM11" s="18">
        <f t="shared" si="3"/>
        <v>0</v>
      </c>
      <c r="AN11" s="116">
        <f t="shared" si="4"/>
        <v>0</v>
      </c>
    </row>
    <row r="12" spans="1:40" ht="23.25" customHeight="1" x14ac:dyDescent="0.45">
      <c r="A12" s="20"/>
      <c r="B12" s="34" t="s">
        <v>1049</v>
      </c>
      <c r="C12" s="34" t="s">
        <v>1049</v>
      </c>
      <c r="D12" s="34" t="s">
        <v>1411</v>
      </c>
      <c r="E12" s="25" t="s">
        <v>1010</v>
      </c>
      <c r="F12" s="11">
        <v>309</v>
      </c>
      <c r="G12" s="11"/>
      <c r="H12" s="16"/>
      <c r="I12" s="16"/>
      <c r="J12" s="101"/>
      <c r="K12" s="101"/>
      <c r="L12" s="17"/>
      <c r="M12" s="17"/>
      <c r="N12" s="17"/>
      <c r="O12" s="101"/>
      <c r="P12" s="16"/>
      <c r="Q12" s="17"/>
      <c r="R12" s="101"/>
      <c r="S12" s="17">
        <v>1</v>
      </c>
      <c r="T12" s="17"/>
      <c r="U12" s="17"/>
      <c r="V12" s="17"/>
      <c r="W12" s="101"/>
      <c r="X12" s="17"/>
      <c r="Y12" s="101"/>
      <c r="Z12" s="17"/>
      <c r="AA12" s="17"/>
      <c r="AB12" s="17"/>
      <c r="AC12" s="17"/>
      <c r="AD12" s="16"/>
      <c r="AE12" s="16"/>
      <c r="AF12" s="16"/>
      <c r="AG12" s="16"/>
      <c r="AH12" s="17"/>
      <c r="AI12" s="101"/>
      <c r="AJ12" s="17"/>
      <c r="AK12" s="17"/>
      <c r="AL12" s="17"/>
      <c r="AM12" s="18">
        <f t="shared" si="3"/>
        <v>1</v>
      </c>
      <c r="AN12" s="116">
        <f t="shared" si="4"/>
        <v>309</v>
      </c>
    </row>
    <row r="13" spans="1:40" ht="23.25" customHeight="1" x14ac:dyDescent="0.45">
      <c r="A13" s="11"/>
      <c r="B13" s="24" t="s">
        <v>1050</v>
      </c>
      <c r="C13" s="24" t="s">
        <v>1050</v>
      </c>
      <c r="D13" s="10" t="s">
        <v>1051</v>
      </c>
      <c r="E13" s="11" t="s">
        <v>71</v>
      </c>
      <c r="F13" s="11">
        <v>25</v>
      </c>
      <c r="G13" s="11"/>
      <c r="H13" s="16"/>
      <c r="I13" s="16"/>
      <c r="J13" s="101"/>
      <c r="K13" s="101">
        <v>2</v>
      </c>
      <c r="L13" s="17"/>
      <c r="M13" s="17"/>
      <c r="N13" s="17"/>
      <c r="O13" s="101"/>
      <c r="P13" s="16"/>
      <c r="Q13" s="17"/>
      <c r="R13" s="101"/>
      <c r="S13" s="17"/>
      <c r="T13" s="17"/>
      <c r="U13" s="17"/>
      <c r="V13" s="17"/>
      <c r="W13" s="101"/>
      <c r="X13" s="17"/>
      <c r="Y13" s="101"/>
      <c r="Z13" s="17"/>
      <c r="AA13" s="17"/>
      <c r="AB13" s="17"/>
      <c r="AC13" s="17"/>
      <c r="AD13" s="16"/>
      <c r="AE13" s="16"/>
      <c r="AF13" s="16"/>
      <c r="AG13" s="16"/>
      <c r="AH13" s="17"/>
      <c r="AI13" s="101"/>
      <c r="AJ13" s="17"/>
      <c r="AK13" s="17"/>
      <c r="AL13" s="17"/>
      <c r="AM13" s="18">
        <f t="shared" si="3"/>
        <v>2</v>
      </c>
      <c r="AN13" s="116">
        <f t="shared" si="4"/>
        <v>50</v>
      </c>
    </row>
    <row r="14" spans="1:40" ht="23.25" customHeight="1" x14ac:dyDescent="0.45">
      <c r="A14" s="11"/>
      <c r="B14" s="34" t="s">
        <v>1311</v>
      </c>
      <c r="C14" s="34">
        <v>1021401010</v>
      </c>
      <c r="D14" s="10" t="s">
        <v>1541</v>
      </c>
      <c r="E14" s="28" t="s">
        <v>61</v>
      </c>
      <c r="F14" s="11">
        <v>0</v>
      </c>
      <c r="G14" s="11"/>
      <c r="H14" s="16"/>
      <c r="I14" s="16"/>
      <c r="J14" s="101"/>
      <c r="K14" s="101"/>
      <c r="L14" s="17"/>
      <c r="M14" s="17"/>
      <c r="N14" s="17"/>
      <c r="O14" s="101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 t="shared" ref="AM14:AM34" si="5">H14+I14+J14+K14+L14+M14+N14+O14+P14+Q14+R14+S14+T14+U14+V14+W14+X14+Y14+Z14+AA14+AB14+AC14+AD14+AE14+AF14+AG14+AH14+AI14+AJ14+AK14+AL14</f>
        <v>0</v>
      </c>
      <c r="AN14" s="116">
        <f t="shared" si="4"/>
        <v>0</v>
      </c>
    </row>
    <row r="15" spans="1:40" ht="23.25" customHeight="1" x14ac:dyDescent="0.45">
      <c r="A15" s="11"/>
      <c r="B15" s="34" t="s">
        <v>518</v>
      </c>
      <c r="C15" s="34">
        <v>1021601044</v>
      </c>
      <c r="D15" s="10" t="s">
        <v>519</v>
      </c>
      <c r="E15" s="28" t="s">
        <v>61</v>
      </c>
      <c r="F15" s="11">
        <v>0</v>
      </c>
      <c r="G15" s="11"/>
      <c r="H15" s="16"/>
      <c r="I15" s="16"/>
      <c r="J15" s="101"/>
      <c r="K15" s="101"/>
      <c r="L15" s="17"/>
      <c r="M15" s="17"/>
      <c r="N15" s="17"/>
      <c r="O15" s="101"/>
      <c r="P15" s="16"/>
      <c r="Q15" s="17"/>
      <c r="R15" s="17"/>
      <c r="S15" s="17"/>
      <c r="T15" s="17"/>
      <c r="U15" s="17">
        <v>100</v>
      </c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/>
      <c r="AH15" s="17"/>
      <c r="AI15" s="17"/>
      <c r="AJ15" s="17"/>
      <c r="AK15" s="17"/>
      <c r="AL15" s="17"/>
      <c r="AM15" s="18">
        <f t="shared" si="5"/>
        <v>100</v>
      </c>
      <c r="AN15" s="116">
        <f t="shared" si="4"/>
        <v>0</v>
      </c>
    </row>
    <row r="16" spans="1:40" ht="23.25" customHeight="1" x14ac:dyDescent="0.45">
      <c r="A16" s="11"/>
      <c r="B16" s="34">
        <v>1021601031</v>
      </c>
      <c r="C16" s="34">
        <v>1021601031</v>
      </c>
      <c r="D16" s="10" t="s">
        <v>1731</v>
      </c>
      <c r="E16" s="28" t="s">
        <v>61</v>
      </c>
      <c r="F16" s="11">
        <v>0</v>
      </c>
      <c r="G16" s="11"/>
      <c r="H16" s="16"/>
      <c r="I16" s="16"/>
      <c r="J16" s="101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5"/>
        <v>0</v>
      </c>
      <c r="AN16" s="116">
        <f t="shared" si="4"/>
        <v>0</v>
      </c>
    </row>
    <row r="17" spans="1:40" ht="23.25" customHeight="1" x14ac:dyDescent="0.45">
      <c r="A17" s="11"/>
      <c r="B17" s="34">
        <v>1021601033</v>
      </c>
      <c r="C17" s="34">
        <v>1021601033</v>
      </c>
      <c r="D17" s="10" t="s">
        <v>1759</v>
      </c>
      <c r="E17" s="28" t="s">
        <v>61</v>
      </c>
      <c r="F17" s="11">
        <v>0</v>
      </c>
      <c r="G17" s="11"/>
      <c r="H17" s="16"/>
      <c r="I17" s="16"/>
      <c r="J17" s="101"/>
      <c r="K17" s="101"/>
      <c r="L17" s="17"/>
      <c r="M17" s="17"/>
      <c r="N17" s="17"/>
      <c r="O17" s="101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6"/>
      <c r="AE17" s="16"/>
      <c r="AF17" s="16"/>
      <c r="AG17" s="16"/>
      <c r="AH17" s="17"/>
      <c r="AI17" s="17"/>
      <c r="AJ17" s="17"/>
      <c r="AK17" s="17"/>
      <c r="AL17" s="17"/>
      <c r="AM17" s="18">
        <f t="shared" si="5"/>
        <v>0</v>
      </c>
      <c r="AN17" s="116">
        <f t="shared" ref="AN17:AN24" si="6">AM17*F17</f>
        <v>0</v>
      </c>
    </row>
    <row r="18" spans="1:40" ht="23.25" customHeight="1" x14ac:dyDescent="0.45">
      <c r="A18" s="11"/>
      <c r="B18" s="34" t="s">
        <v>596</v>
      </c>
      <c r="C18" s="34">
        <v>1021701008</v>
      </c>
      <c r="D18" s="10" t="s">
        <v>597</v>
      </c>
      <c r="E18" s="28" t="s">
        <v>61</v>
      </c>
      <c r="F18" s="11">
        <v>0</v>
      </c>
      <c r="G18" s="11"/>
      <c r="H18" s="16"/>
      <c r="I18" s="16"/>
      <c r="J18" s="101"/>
      <c r="K18" s="101"/>
      <c r="L18" s="17"/>
      <c r="M18" s="17"/>
      <c r="N18" s="17"/>
      <c r="O18" s="101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6"/>
      <c r="AE18" s="16"/>
      <c r="AF18" s="16"/>
      <c r="AG18" s="16"/>
      <c r="AH18" s="17"/>
      <c r="AI18" s="17"/>
      <c r="AJ18" s="17"/>
      <c r="AK18" s="17"/>
      <c r="AL18" s="17"/>
      <c r="AM18" s="18">
        <f t="shared" si="5"/>
        <v>0</v>
      </c>
      <c r="AN18" s="116">
        <f t="shared" si="6"/>
        <v>0</v>
      </c>
    </row>
    <row r="19" spans="1:40" ht="23.25" customHeight="1" x14ac:dyDescent="0.45">
      <c r="A19" s="11"/>
      <c r="B19" s="34" t="s">
        <v>284</v>
      </c>
      <c r="C19" s="34">
        <v>1021707019</v>
      </c>
      <c r="D19" s="10" t="s">
        <v>1519</v>
      </c>
      <c r="E19" s="28" t="s">
        <v>61</v>
      </c>
      <c r="F19" s="11">
        <v>0</v>
      </c>
      <c r="G19" s="11"/>
      <c r="H19" s="16"/>
      <c r="I19" s="16"/>
      <c r="J19" s="101"/>
      <c r="K19" s="101"/>
      <c r="L19" s="17"/>
      <c r="M19" s="17"/>
      <c r="N19" s="17"/>
      <c r="O19" s="101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6"/>
      <c r="AE19" s="16"/>
      <c r="AF19" s="16"/>
      <c r="AG19" s="16"/>
      <c r="AH19" s="17"/>
      <c r="AI19" s="17"/>
      <c r="AJ19" s="17"/>
      <c r="AK19" s="17"/>
      <c r="AL19" s="17"/>
      <c r="AM19" s="18">
        <f t="shared" si="5"/>
        <v>0</v>
      </c>
      <c r="AN19" s="116">
        <f t="shared" si="6"/>
        <v>0</v>
      </c>
    </row>
    <row r="20" spans="1:40" ht="23.25" customHeight="1" x14ac:dyDescent="0.45">
      <c r="A20" s="11"/>
      <c r="B20" s="34" t="s">
        <v>615</v>
      </c>
      <c r="C20" s="34">
        <v>1021701014</v>
      </c>
      <c r="D20" s="10" t="s">
        <v>616</v>
      </c>
      <c r="E20" s="28" t="s">
        <v>61</v>
      </c>
      <c r="F20" s="11">
        <v>0</v>
      </c>
      <c r="G20" s="11"/>
      <c r="H20" s="16"/>
      <c r="I20" s="16"/>
      <c r="J20" s="101"/>
      <c r="K20" s="101"/>
      <c r="L20" s="17"/>
      <c r="M20" s="17"/>
      <c r="N20" s="17"/>
      <c r="O20" s="101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6"/>
      <c r="AE20" s="16"/>
      <c r="AF20" s="16"/>
      <c r="AG20" s="16"/>
      <c r="AH20" s="17"/>
      <c r="AI20" s="17"/>
      <c r="AJ20" s="17"/>
      <c r="AK20" s="17"/>
      <c r="AL20" s="17"/>
      <c r="AM20" s="18">
        <f t="shared" si="5"/>
        <v>0</v>
      </c>
      <c r="AN20" s="116">
        <f t="shared" si="6"/>
        <v>0</v>
      </c>
    </row>
    <row r="21" spans="1:40" ht="23.25" customHeight="1" x14ac:dyDescent="0.45">
      <c r="A21" s="20"/>
      <c r="B21" s="34">
        <v>1021601027</v>
      </c>
      <c r="C21" s="34">
        <v>1021601027</v>
      </c>
      <c r="D21" s="34" t="s">
        <v>1898</v>
      </c>
      <c r="E21" s="28" t="s">
        <v>61</v>
      </c>
      <c r="F21" s="11">
        <v>309</v>
      </c>
      <c r="G21" s="11"/>
      <c r="H21" s="16"/>
      <c r="I21" s="16"/>
      <c r="J21" s="101"/>
      <c r="K21" s="101"/>
      <c r="L21" s="17"/>
      <c r="M21" s="17"/>
      <c r="N21" s="17"/>
      <c r="O21" s="101"/>
      <c r="P21" s="16"/>
      <c r="Q21" s="17"/>
      <c r="R21" s="101"/>
      <c r="S21" s="17"/>
      <c r="T21" s="17"/>
      <c r="U21" s="17"/>
      <c r="V21" s="17"/>
      <c r="W21" s="101"/>
      <c r="X21" s="17"/>
      <c r="Y21" s="101"/>
      <c r="Z21" s="17"/>
      <c r="AA21" s="17"/>
      <c r="AB21" s="17"/>
      <c r="AC21" s="17"/>
      <c r="AD21" s="16"/>
      <c r="AE21" s="16"/>
      <c r="AF21" s="16"/>
      <c r="AG21" s="16"/>
      <c r="AH21" s="17"/>
      <c r="AI21" s="101"/>
      <c r="AJ21" s="17"/>
      <c r="AK21" s="17"/>
      <c r="AL21" s="17"/>
      <c r="AM21" s="18">
        <f t="shared" si="5"/>
        <v>0</v>
      </c>
      <c r="AN21" s="116">
        <f t="shared" si="6"/>
        <v>0</v>
      </c>
    </row>
    <row r="22" spans="1:40" ht="24.75" customHeight="1" x14ac:dyDescent="0.45">
      <c r="A22" s="20"/>
      <c r="B22" s="34" t="s">
        <v>381</v>
      </c>
      <c r="C22" s="34" t="s">
        <v>2130</v>
      </c>
      <c r="D22" s="34" t="s">
        <v>382</v>
      </c>
      <c r="E22" s="25" t="s">
        <v>383</v>
      </c>
      <c r="F22" s="11">
        <v>309</v>
      </c>
      <c r="G22" s="11"/>
      <c r="H22" s="16"/>
      <c r="I22" s="16"/>
      <c r="J22" s="101"/>
      <c r="K22" s="101"/>
      <c r="L22" s="17"/>
      <c r="M22" s="17"/>
      <c r="N22" s="17"/>
      <c r="O22" s="101"/>
      <c r="P22" s="16"/>
      <c r="Q22" s="17"/>
      <c r="R22" s="101"/>
      <c r="S22" s="17">
        <v>2</v>
      </c>
      <c r="T22" s="17"/>
      <c r="U22" s="17"/>
      <c r="V22" s="17"/>
      <c r="W22" s="101"/>
      <c r="X22" s="17"/>
      <c r="Y22" s="101"/>
      <c r="Z22" s="17">
        <v>2</v>
      </c>
      <c r="AA22" s="17"/>
      <c r="AB22" s="17"/>
      <c r="AC22" s="17"/>
      <c r="AD22" s="16"/>
      <c r="AE22" s="16"/>
      <c r="AF22" s="16"/>
      <c r="AG22" s="16"/>
      <c r="AH22" s="17"/>
      <c r="AI22" s="101"/>
      <c r="AJ22" s="17"/>
      <c r="AK22" s="17"/>
      <c r="AL22" s="17"/>
      <c r="AM22" s="18">
        <f t="shared" si="5"/>
        <v>4</v>
      </c>
      <c r="AN22" s="116">
        <f t="shared" si="6"/>
        <v>1236</v>
      </c>
    </row>
    <row r="23" spans="1:40" ht="23.25" customHeight="1" x14ac:dyDescent="0.45">
      <c r="A23" s="20"/>
      <c r="B23" s="34" t="s">
        <v>1025</v>
      </c>
      <c r="C23" s="34" t="s">
        <v>1025</v>
      </c>
      <c r="D23" s="34" t="s">
        <v>1492</v>
      </c>
      <c r="E23" s="25" t="s">
        <v>276</v>
      </c>
      <c r="F23" s="11">
        <v>309</v>
      </c>
      <c r="G23" s="11"/>
      <c r="H23" s="16"/>
      <c r="I23" s="16"/>
      <c r="J23" s="101"/>
      <c r="K23" s="101"/>
      <c r="L23" s="17"/>
      <c r="M23" s="17"/>
      <c r="N23" s="17"/>
      <c r="O23" s="101"/>
      <c r="P23" s="16"/>
      <c r="Q23" s="17"/>
      <c r="R23" s="101"/>
      <c r="S23" s="17"/>
      <c r="T23" s="17"/>
      <c r="U23" s="17"/>
      <c r="V23" s="17"/>
      <c r="W23" s="101"/>
      <c r="X23" s="17"/>
      <c r="Y23" s="101"/>
      <c r="Z23" s="17"/>
      <c r="AA23" s="17"/>
      <c r="AB23" s="17"/>
      <c r="AC23" s="17"/>
      <c r="AD23" s="16"/>
      <c r="AE23" s="16"/>
      <c r="AF23" s="16"/>
      <c r="AG23" s="16"/>
      <c r="AH23" s="17"/>
      <c r="AI23" s="101"/>
      <c r="AJ23" s="17"/>
      <c r="AK23" s="17"/>
      <c r="AL23" s="17"/>
      <c r="AM23" s="18">
        <f t="shared" si="5"/>
        <v>0</v>
      </c>
      <c r="AN23" s="116">
        <f t="shared" si="6"/>
        <v>0</v>
      </c>
    </row>
    <row r="24" spans="1:40" ht="23.25" customHeight="1" x14ac:dyDescent="0.45">
      <c r="A24" s="20"/>
      <c r="B24" s="34" t="s">
        <v>605</v>
      </c>
      <c r="C24" s="34">
        <v>1021701011</v>
      </c>
      <c r="D24" s="34" t="s">
        <v>1469</v>
      </c>
      <c r="E24" s="25" t="s">
        <v>61</v>
      </c>
      <c r="F24" s="11">
        <v>309</v>
      </c>
      <c r="G24" s="11"/>
      <c r="H24" s="16"/>
      <c r="I24" s="16"/>
      <c r="J24" s="101"/>
      <c r="K24" s="101"/>
      <c r="L24" s="17"/>
      <c r="M24" s="17"/>
      <c r="N24" s="17"/>
      <c r="O24" s="101"/>
      <c r="P24" s="16"/>
      <c r="Q24" s="17"/>
      <c r="R24" s="101"/>
      <c r="S24" s="17"/>
      <c r="T24" s="17"/>
      <c r="U24" s="17"/>
      <c r="V24" s="17"/>
      <c r="W24" s="101"/>
      <c r="X24" s="17"/>
      <c r="Y24" s="101"/>
      <c r="Z24" s="17"/>
      <c r="AA24" s="17"/>
      <c r="AB24" s="17"/>
      <c r="AC24" s="17"/>
      <c r="AD24" s="16"/>
      <c r="AE24" s="16"/>
      <c r="AF24" s="16"/>
      <c r="AG24" s="16"/>
      <c r="AH24" s="17"/>
      <c r="AI24" s="101"/>
      <c r="AJ24" s="17"/>
      <c r="AK24" s="17"/>
      <c r="AL24" s="17"/>
      <c r="AM24" s="18">
        <f t="shared" si="5"/>
        <v>0</v>
      </c>
      <c r="AN24" s="116">
        <f t="shared" si="6"/>
        <v>0</v>
      </c>
    </row>
    <row r="25" spans="1:40" ht="22.5" customHeight="1" x14ac:dyDescent="0.45">
      <c r="A25" s="20"/>
      <c r="B25" s="34" t="s">
        <v>606</v>
      </c>
      <c r="C25" s="34">
        <v>1021701012</v>
      </c>
      <c r="D25" s="34" t="s">
        <v>1468</v>
      </c>
      <c r="E25" s="25" t="s">
        <v>61</v>
      </c>
      <c r="F25" s="11">
        <v>309</v>
      </c>
      <c r="G25" s="11"/>
      <c r="H25" s="16"/>
      <c r="I25" s="16"/>
      <c r="J25" s="101"/>
      <c r="K25" s="101"/>
      <c r="L25" s="17"/>
      <c r="M25" s="17"/>
      <c r="N25" s="17"/>
      <c r="O25" s="101"/>
      <c r="P25" s="16"/>
      <c r="Q25" s="17"/>
      <c r="R25" s="101"/>
      <c r="S25" s="17"/>
      <c r="T25" s="17"/>
      <c r="U25" s="17"/>
      <c r="V25" s="17"/>
      <c r="W25" s="101"/>
      <c r="X25" s="17"/>
      <c r="Y25" s="101"/>
      <c r="Z25" s="17"/>
      <c r="AA25" s="17"/>
      <c r="AB25" s="17"/>
      <c r="AC25" s="17"/>
      <c r="AD25" s="16"/>
      <c r="AE25" s="16"/>
      <c r="AF25" s="16"/>
      <c r="AG25" s="16"/>
      <c r="AH25" s="17"/>
      <c r="AI25" s="101"/>
      <c r="AJ25" s="17"/>
      <c r="AK25" s="17"/>
      <c r="AL25" s="17"/>
      <c r="AM25" s="18">
        <f t="shared" si="5"/>
        <v>0</v>
      </c>
      <c r="AN25" s="116">
        <f>AM25*F25</f>
        <v>0</v>
      </c>
    </row>
    <row r="26" spans="1:40" ht="23.25" customHeight="1" x14ac:dyDescent="0.45">
      <c r="A26" s="20"/>
      <c r="B26" s="32" t="s">
        <v>590</v>
      </c>
      <c r="C26" s="32">
        <v>1021701006</v>
      </c>
      <c r="D26" s="32" t="s">
        <v>591</v>
      </c>
      <c r="E26" s="11" t="s">
        <v>61</v>
      </c>
      <c r="F26" s="11">
        <v>70</v>
      </c>
      <c r="G26" s="11"/>
      <c r="H26" s="16"/>
      <c r="I26" s="16"/>
      <c r="J26" s="101"/>
      <c r="K26" s="101"/>
      <c r="L26" s="17"/>
      <c r="M26" s="17"/>
      <c r="N26" s="17"/>
      <c r="O26" s="101"/>
      <c r="P26" s="16"/>
      <c r="Q26" s="17"/>
      <c r="R26" s="17"/>
      <c r="S26" s="17"/>
      <c r="T26" s="17"/>
      <c r="U26" s="17"/>
      <c r="V26" s="17"/>
      <c r="W26" s="101"/>
      <c r="X26" s="17"/>
      <c r="Y26" s="101"/>
      <c r="Z26" s="17">
        <f>50+50</f>
        <v>100</v>
      </c>
      <c r="AA26" s="17"/>
      <c r="AB26" s="17"/>
      <c r="AC26" s="17"/>
      <c r="AD26" s="16"/>
      <c r="AE26" s="16"/>
      <c r="AF26" s="16"/>
      <c r="AG26" s="16"/>
      <c r="AH26" s="17"/>
      <c r="AI26" s="101"/>
      <c r="AJ26" s="17"/>
      <c r="AK26" s="17"/>
      <c r="AL26" s="17"/>
      <c r="AM26" s="18">
        <f t="shared" si="5"/>
        <v>100</v>
      </c>
      <c r="AN26" s="200">
        <f t="shared" ref="AN26" si="7">AM26*F26</f>
        <v>7000</v>
      </c>
    </row>
    <row r="27" spans="1:40" ht="23.25" customHeight="1" x14ac:dyDescent="0.45">
      <c r="A27" s="20"/>
      <c r="B27" s="32" t="s">
        <v>592</v>
      </c>
      <c r="C27" s="32">
        <v>1021701007</v>
      </c>
      <c r="D27" s="32" t="s">
        <v>593</v>
      </c>
      <c r="E27" s="11" t="s">
        <v>61</v>
      </c>
      <c r="F27" s="11">
        <v>70</v>
      </c>
      <c r="G27" s="11"/>
      <c r="H27" s="16"/>
      <c r="I27" s="16"/>
      <c r="J27" s="101"/>
      <c r="K27" s="101"/>
      <c r="L27" s="17"/>
      <c r="M27" s="17"/>
      <c r="N27" s="17"/>
      <c r="O27" s="101"/>
      <c r="P27" s="16"/>
      <c r="Q27" s="17"/>
      <c r="R27" s="17"/>
      <c r="S27" s="17"/>
      <c r="T27" s="17"/>
      <c r="U27" s="17"/>
      <c r="V27" s="17"/>
      <c r="W27" s="101"/>
      <c r="X27" s="17"/>
      <c r="Y27" s="101"/>
      <c r="Z27" s="17">
        <v>50</v>
      </c>
      <c r="AA27" s="17"/>
      <c r="AB27" s="17"/>
      <c r="AC27" s="17"/>
      <c r="AD27" s="16"/>
      <c r="AE27" s="16"/>
      <c r="AF27" s="16"/>
      <c r="AG27" s="16"/>
      <c r="AH27" s="17"/>
      <c r="AI27" s="101"/>
      <c r="AJ27" s="17"/>
      <c r="AK27" s="17"/>
      <c r="AL27" s="17"/>
      <c r="AM27" s="18">
        <f t="shared" si="5"/>
        <v>50</v>
      </c>
      <c r="AN27" s="116">
        <f>AM27*F27</f>
        <v>3500</v>
      </c>
    </row>
    <row r="28" spans="1:40" ht="23.25" customHeight="1" x14ac:dyDescent="0.45">
      <c r="A28" s="20"/>
      <c r="B28" s="32"/>
      <c r="C28" s="32">
        <v>1021501001</v>
      </c>
      <c r="D28" s="32" t="s">
        <v>1985</v>
      </c>
      <c r="E28" s="11" t="s">
        <v>61</v>
      </c>
      <c r="F28" s="11">
        <v>70</v>
      </c>
      <c r="G28" s="11"/>
      <c r="H28" s="16"/>
      <c r="I28" s="16"/>
      <c r="J28" s="101"/>
      <c r="K28" s="101"/>
      <c r="L28" s="17"/>
      <c r="M28" s="17"/>
      <c r="N28" s="17"/>
      <c r="O28" s="101"/>
      <c r="P28" s="16"/>
      <c r="Q28" s="17"/>
      <c r="R28" s="17"/>
      <c r="S28" s="17"/>
      <c r="T28" s="17"/>
      <c r="U28" s="17"/>
      <c r="V28" s="17"/>
      <c r="W28" s="101"/>
      <c r="X28" s="17"/>
      <c r="Y28" s="101"/>
      <c r="Z28" s="17"/>
      <c r="AA28" s="17"/>
      <c r="AB28" s="17"/>
      <c r="AC28" s="17"/>
      <c r="AD28" s="16"/>
      <c r="AE28" s="16"/>
      <c r="AF28" s="16"/>
      <c r="AG28" s="16"/>
      <c r="AH28" s="17"/>
      <c r="AI28" s="101"/>
      <c r="AJ28" s="17"/>
      <c r="AK28" s="17"/>
      <c r="AL28" s="17"/>
      <c r="AM28" s="18">
        <f t="shared" si="5"/>
        <v>0</v>
      </c>
      <c r="AN28" s="116">
        <f>AM28*F28</f>
        <v>0</v>
      </c>
    </row>
    <row r="29" spans="1:40" ht="23.25" customHeight="1" x14ac:dyDescent="0.45">
      <c r="A29" s="20"/>
      <c r="B29" s="32"/>
      <c r="C29" s="32">
        <v>1021601006</v>
      </c>
      <c r="D29" s="32" t="s">
        <v>1581</v>
      </c>
      <c r="E29" s="11" t="s">
        <v>61</v>
      </c>
      <c r="F29" s="11">
        <v>70</v>
      </c>
      <c r="G29" s="11"/>
      <c r="H29" s="16"/>
      <c r="I29" s="16"/>
      <c r="J29" s="101"/>
      <c r="K29" s="101">
        <v>50</v>
      </c>
      <c r="L29" s="17"/>
      <c r="M29" s="17"/>
      <c r="N29" s="17"/>
      <c r="O29" s="101"/>
      <c r="P29" s="16"/>
      <c r="Q29" s="17"/>
      <c r="R29" s="17"/>
      <c r="S29" s="17"/>
      <c r="T29" s="17"/>
      <c r="U29" s="17"/>
      <c r="V29" s="17"/>
      <c r="W29" s="101"/>
      <c r="X29" s="17"/>
      <c r="Y29" s="101"/>
      <c r="Z29" s="17"/>
      <c r="AA29" s="17"/>
      <c r="AB29" s="17"/>
      <c r="AC29" s="17"/>
      <c r="AD29" s="16"/>
      <c r="AE29" s="16"/>
      <c r="AF29" s="16"/>
      <c r="AG29" s="16"/>
      <c r="AH29" s="17"/>
      <c r="AI29" s="101"/>
      <c r="AJ29" s="17"/>
      <c r="AK29" s="17"/>
      <c r="AL29" s="17"/>
      <c r="AM29" s="18">
        <f t="shared" si="5"/>
        <v>50</v>
      </c>
      <c r="AN29" s="116">
        <f>AM29*F29</f>
        <v>3500</v>
      </c>
    </row>
    <row r="30" spans="1:40" ht="23.25" customHeight="1" x14ac:dyDescent="0.45">
      <c r="A30" s="20"/>
      <c r="B30" s="32"/>
      <c r="C30" s="32">
        <v>1021401015</v>
      </c>
      <c r="D30" s="32" t="s">
        <v>1797</v>
      </c>
      <c r="E30" s="11" t="s">
        <v>61</v>
      </c>
      <c r="F30" s="11">
        <v>70</v>
      </c>
      <c r="G30" s="11"/>
      <c r="H30" s="16"/>
      <c r="I30" s="16"/>
      <c r="J30" s="101"/>
      <c r="K30" s="101"/>
      <c r="L30" s="17"/>
      <c r="M30" s="17"/>
      <c r="N30" s="17"/>
      <c r="O30" s="101"/>
      <c r="P30" s="16"/>
      <c r="Q30" s="17"/>
      <c r="R30" s="17"/>
      <c r="S30" s="17"/>
      <c r="T30" s="17"/>
      <c r="U30" s="17"/>
      <c r="V30" s="17"/>
      <c r="W30" s="101">
        <v>50</v>
      </c>
      <c r="X30" s="17"/>
      <c r="Y30" s="101"/>
      <c r="Z30" s="17"/>
      <c r="AA30" s="17"/>
      <c r="AB30" s="17"/>
      <c r="AC30" s="17"/>
      <c r="AD30" s="16"/>
      <c r="AE30" s="16"/>
      <c r="AF30" s="16"/>
      <c r="AG30" s="16"/>
      <c r="AH30" s="17"/>
      <c r="AI30" s="101"/>
      <c r="AJ30" s="17"/>
      <c r="AK30" s="17"/>
      <c r="AL30" s="17"/>
      <c r="AM30" s="18">
        <f t="shared" si="5"/>
        <v>50</v>
      </c>
      <c r="AN30" s="200">
        <f>AM30*F30</f>
        <v>3500</v>
      </c>
    </row>
    <row r="31" spans="1:40" x14ac:dyDescent="0.45">
      <c r="A31" s="25"/>
      <c r="B31" s="149" t="s">
        <v>500</v>
      </c>
      <c r="C31" s="34">
        <v>1023901001</v>
      </c>
      <c r="D31" s="10" t="s">
        <v>1524</v>
      </c>
      <c r="E31" s="135" t="s">
        <v>61</v>
      </c>
      <c r="F31" s="25"/>
      <c r="G31" s="25"/>
      <c r="H31" s="44"/>
      <c r="I31" s="43"/>
      <c r="J31" s="111"/>
      <c r="K31" s="111"/>
      <c r="L31" s="43"/>
      <c r="M31" s="43"/>
      <c r="N31" s="43"/>
      <c r="O31" s="111"/>
      <c r="P31" s="44"/>
      <c r="Q31" s="43"/>
      <c r="R31" s="111"/>
      <c r="S31" s="43"/>
      <c r="T31" s="43"/>
      <c r="U31" s="43"/>
      <c r="V31" s="43"/>
      <c r="W31" s="111"/>
      <c r="X31" s="44"/>
      <c r="Y31" s="111"/>
      <c r="Z31" s="43"/>
      <c r="AA31" s="43"/>
      <c r="AB31" s="43"/>
      <c r="AC31" s="43"/>
      <c r="AD31" s="44"/>
      <c r="AE31" s="44"/>
      <c r="AF31" s="44"/>
      <c r="AG31" s="44"/>
      <c r="AH31" s="43"/>
      <c r="AI31" s="111"/>
      <c r="AJ31" s="43"/>
      <c r="AK31" s="43"/>
      <c r="AL31" s="43"/>
      <c r="AM31" s="18">
        <f t="shared" si="5"/>
        <v>0</v>
      </c>
    </row>
    <row r="32" spans="1:40" x14ac:dyDescent="0.45">
      <c r="A32" s="25"/>
      <c r="B32" s="149" t="s">
        <v>502</v>
      </c>
      <c r="C32" s="34">
        <v>1021601049</v>
      </c>
      <c r="D32" s="10" t="s">
        <v>1661</v>
      </c>
      <c r="E32" s="135" t="s">
        <v>61</v>
      </c>
      <c r="F32" s="25"/>
      <c r="G32" s="25"/>
      <c r="H32" s="44"/>
      <c r="I32" s="43"/>
      <c r="J32" s="111"/>
      <c r="K32" s="111"/>
      <c r="L32" s="43"/>
      <c r="M32" s="43"/>
      <c r="N32" s="43"/>
      <c r="O32" s="111"/>
      <c r="P32" s="44"/>
      <c r="Q32" s="43"/>
      <c r="R32" s="111"/>
      <c r="S32" s="43"/>
      <c r="T32" s="43"/>
      <c r="U32" s="43"/>
      <c r="V32" s="43"/>
      <c r="W32" s="111"/>
      <c r="X32" s="44"/>
      <c r="Y32" s="111"/>
      <c r="Z32" s="43"/>
      <c r="AA32" s="43"/>
      <c r="AB32" s="43"/>
      <c r="AC32" s="43"/>
      <c r="AD32" s="44"/>
      <c r="AE32" s="44"/>
      <c r="AF32" s="44"/>
      <c r="AG32" s="44"/>
      <c r="AH32" s="43"/>
      <c r="AI32" s="111"/>
      <c r="AJ32" s="43"/>
      <c r="AK32" s="43"/>
      <c r="AL32" s="43"/>
      <c r="AM32" s="18">
        <f t="shared" si="5"/>
        <v>0</v>
      </c>
    </row>
    <row r="33" spans="1:47" x14ac:dyDescent="0.45">
      <c r="A33" s="25"/>
      <c r="B33" s="149" t="s">
        <v>505</v>
      </c>
      <c r="C33" s="34">
        <v>1022701001</v>
      </c>
      <c r="D33" s="10" t="s">
        <v>1525</v>
      </c>
      <c r="E33" s="135" t="s">
        <v>61</v>
      </c>
      <c r="F33" s="25"/>
      <c r="G33" s="25"/>
      <c r="H33" s="44"/>
      <c r="I33" s="43"/>
      <c r="J33" s="111"/>
      <c r="K33" s="111"/>
      <c r="L33" s="43"/>
      <c r="M33" s="43"/>
      <c r="N33" s="43"/>
      <c r="O33" s="111"/>
      <c r="P33" s="44"/>
      <c r="Q33" s="43"/>
      <c r="R33" s="111"/>
      <c r="S33" s="43"/>
      <c r="T33" s="43"/>
      <c r="U33" s="43"/>
      <c r="V33" s="43"/>
      <c r="W33" s="111"/>
      <c r="X33" s="44"/>
      <c r="Y33" s="111"/>
      <c r="Z33" s="43"/>
      <c r="AA33" s="43"/>
      <c r="AB33" s="43"/>
      <c r="AC33" s="43"/>
      <c r="AD33" s="44"/>
      <c r="AE33" s="44"/>
      <c r="AF33" s="44"/>
      <c r="AG33" s="44"/>
      <c r="AH33" s="43"/>
      <c r="AI33" s="111"/>
      <c r="AJ33" s="43"/>
      <c r="AK33" s="43"/>
      <c r="AL33" s="43"/>
      <c r="AM33" s="18">
        <f t="shared" si="5"/>
        <v>0</v>
      </c>
    </row>
    <row r="34" spans="1:47" x14ac:dyDescent="0.45">
      <c r="A34" s="25"/>
      <c r="B34" s="149" t="s">
        <v>586</v>
      </c>
      <c r="C34" s="34">
        <v>1021701021</v>
      </c>
      <c r="D34" s="10" t="s">
        <v>587</v>
      </c>
      <c r="E34" s="135" t="s">
        <v>61</v>
      </c>
      <c r="F34" s="25"/>
      <c r="G34" s="25"/>
      <c r="H34" s="44">
        <v>50</v>
      </c>
      <c r="I34" s="43"/>
      <c r="J34" s="111"/>
      <c r="K34" s="111"/>
      <c r="L34" s="43"/>
      <c r="M34" s="43"/>
      <c r="N34" s="43"/>
      <c r="O34" s="111"/>
      <c r="P34" s="44"/>
      <c r="Q34" s="43"/>
      <c r="R34" s="111"/>
      <c r="S34" s="43"/>
      <c r="T34" s="43"/>
      <c r="U34" s="43"/>
      <c r="V34" s="43"/>
      <c r="W34" s="111"/>
      <c r="X34" s="44"/>
      <c r="Y34" s="111"/>
      <c r="Z34" s="43"/>
      <c r="AA34" s="43"/>
      <c r="AB34" s="43"/>
      <c r="AC34" s="43"/>
      <c r="AD34" s="44"/>
      <c r="AE34" s="44"/>
      <c r="AF34" s="44"/>
      <c r="AG34" s="44"/>
      <c r="AH34" s="43"/>
      <c r="AI34" s="111"/>
      <c r="AJ34" s="43"/>
      <c r="AK34" s="43"/>
      <c r="AL34" s="43"/>
      <c r="AM34" s="18">
        <f t="shared" si="5"/>
        <v>50</v>
      </c>
    </row>
    <row r="35" spans="1:47" x14ac:dyDescent="0.45">
      <c r="A35" s="25"/>
      <c r="B35" s="149"/>
      <c r="C35" s="34">
        <v>1021401013</v>
      </c>
      <c r="D35" s="10" t="s">
        <v>1587</v>
      </c>
      <c r="E35" s="135" t="s">
        <v>61</v>
      </c>
      <c r="F35" s="25"/>
      <c r="G35" s="25"/>
      <c r="H35" s="44"/>
      <c r="I35" s="43"/>
      <c r="J35" s="111"/>
      <c r="K35" s="111"/>
      <c r="L35" s="43"/>
      <c r="M35" s="43"/>
      <c r="N35" s="43"/>
      <c r="O35" s="111"/>
      <c r="P35" s="44">
        <v>50</v>
      </c>
      <c r="Q35" s="43"/>
      <c r="R35" s="111"/>
      <c r="S35" s="43"/>
      <c r="T35" s="43"/>
      <c r="U35" s="43"/>
      <c r="V35" s="43"/>
      <c r="W35" s="111"/>
      <c r="X35" s="44"/>
      <c r="Y35" s="111"/>
      <c r="Z35" s="43"/>
      <c r="AA35" s="43"/>
      <c r="AB35" s="43"/>
      <c r="AC35" s="43"/>
      <c r="AD35" s="44"/>
      <c r="AE35" s="44"/>
      <c r="AF35" s="44"/>
      <c r="AG35" s="44"/>
      <c r="AH35" s="43"/>
      <c r="AI35" s="111"/>
      <c r="AJ35" s="43"/>
      <c r="AK35" s="43"/>
      <c r="AL35" s="43"/>
      <c r="AM35" s="18">
        <f t="shared" ref="AM35:AM42" si="8">H35+I35+J35+K35+L35+M35+N35+O35+P35+Q35+R35+S35+T35+U35+V35+W35+X35+Y35+Z35+AA35+AB35+AC35+AD35+AE35+AF35+AG35+AH35+AI35+AJ35+AK35+AL35</f>
        <v>50</v>
      </c>
    </row>
    <row r="36" spans="1:47" ht="23.25" customHeight="1" x14ac:dyDescent="0.45">
      <c r="A36" s="20"/>
      <c r="B36" s="32"/>
      <c r="C36" s="32" t="s">
        <v>1745</v>
      </c>
      <c r="D36" s="32" t="s">
        <v>1707</v>
      </c>
      <c r="E36" s="11" t="s">
        <v>276</v>
      </c>
      <c r="F36" s="11">
        <v>70</v>
      </c>
      <c r="G36" s="11"/>
      <c r="H36" s="16"/>
      <c r="I36" s="16"/>
      <c r="J36" s="101"/>
      <c r="K36" s="101"/>
      <c r="L36" s="17"/>
      <c r="M36" s="17"/>
      <c r="N36" s="17"/>
      <c r="O36" s="101"/>
      <c r="P36" s="16"/>
      <c r="Q36" s="17"/>
      <c r="R36" s="17"/>
      <c r="S36" s="17"/>
      <c r="T36" s="17"/>
      <c r="U36" s="17"/>
      <c r="V36" s="17"/>
      <c r="W36" s="101"/>
      <c r="X36" s="17"/>
      <c r="Y36" s="101"/>
      <c r="Z36" s="17"/>
      <c r="AA36" s="17"/>
      <c r="AB36" s="17"/>
      <c r="AC36" s="17"/>
      <c r="AD36" s="16"/>
      <c r="AE36" s="16">
        <v>1</v>
      </c>
      <c r="AF36" s="16"/>
      <c r="AG36" s="16"/>
      <c r="AH36" s="17"/>
      <c r="AI36" s="101"/>
      <c r="AJ36" s="17"/>
      <c r="AK36" s="17"/>
      <c r="AL36" s="17"/>
      <c r="AM36" s="18">
        <f t="shared" ref="AM36:AM38" si="9">H36+I36+J36+K36+L36+M36+N36+O36+P36+Q36+R36+S36+T36+U36+V36+W36+X36+Y36+Z36+AA36+AB36+AC36+AD36+AE36+AF36+AG36+AH36+AI36+AJ36+AK36+AL36</f>
        <v>1</v>
      </c>
      <c r="AN36" s="200">
        <f t="shared" ref="AN36:AN42" si="10">AM36*F36</f>
        <v>70</v>
      </c>
    </row>
    <row r="37" spans="1:47" ht="23.25" customHeight="1" x14ac:dyDescent="0.45">
      <c r="A37" s="20"/>
      <c r="B37" s="32"/>
      <c r="C37" s="32" t="s">
        <v>212</v>
      </c>
      <c r="D37" s="32" t="s">
        <v>1616</v>
      </c>
      <c r="E37" s="11" t="s">
        <v>61</v>
      </c>
      <c r="F37" s="11">
        <v>70</v>
      </c>
      <c r="G37" s="11"/>
      <c r="H37" s="16"/>
      <c r="I37" s="16"/>
      <c r="J37" s="101"/>
      <c r="K37" s="101"/>
      <c r="L37" s="17"/>
      <c r="M37" s="17"/>
      <c r="N37" s="17"/>
      <c r="O37" s="101"/>
      <c r="P37" s="16"/>
      <c r="Q37" s="17"/>
      <c r="R37" s="17"/>
      <c r="S37" s="17"/>
      <c r="T37" s="17"/>
      <c r="U37" s="17"/>
      <c r="V37" s="17"/>
      <c r="W37" s="101"/>
      <c r="X37" s="17"/>
      <c r="Y37" s="101"/>
      <c r="Z37" s="17"/>
      <c r="AA37" s="17"/>
      <c r="AB37" s="17"/>
      <c r="AC37" s="17"/>
      <c r="AD37" s="16"/>
      <c r="AE37" s="16">
        <v>20</v>
      </c>
      <c r="AF37" s="16"/>
      <c r="AG37" s="16"/>
      <c r="AH37" s="17"/>
      <c r="AI37" s="101"/>
      <c r="AJ37" s="17"/>
      <c r="AK37" s="17"/>
      <c r="AL37" s="17"/>
      <c r="AM37" s="18">
        <f t="shared" si="9"/>
        <v>20</v>
      </c>
      <c r="AN37" s="200">
        <f t="shared" si="10"/>
        <v>1400</v>
      </c>
    </row>
    <row r="38" spans="1:47" ht="23.25" customHeight="1" x14ac:dyDescent="0.45">
      <c r="A38" s="20"/>
      <c r="B38" s="32"/>
      <c r="C38" s="32" t="s">
        <v>1618</v>
      </c>
      <c r="D38" s="32" t="s">
        <v>1619</v>
      </c>
      <c r="E38" s="11" t="s">
        <v>61</v>
      </c>
      <c r="F38" s="11">
        <v>70</v>
      </c>
      <c r="G38" s="11"/>
      <c r="H38" s="16"/>
      <c r="I38" s="16"/>
      <c r="J38" s="101"/>
      <c r="K38" s="101"/>
      <c r="L38" s="17"/>
      <c r="M38" s="17"/>
      <c r="N38" s="17"/>
      <c r="O38" s="101"/>
      <c r="P38" s="16"/>
      <c r="Q38" s="17"/>
      <c r="R38" s="17"/>
      <c r="S38" s="17"/>
      <c r="T38" s="17"/>
      <c r="U38" s="17"/>
      <c r="V38" s="17"/>
      <c r="W38" s="101"/>
      <c r="X38" s="17"/>
      <c r="Y38" s="101"/>
      <c r="Z38" s="17"/>
      <c r="AA38" s="17"/>
      <c r="AB38" s="17"/>
      <c r="AC38" s="17"/>
      <c r="AD38" s="16"/>
      <c r="AE38" s="16">
        <v>20</v>
      </c>
      <c r="AF38" s="16"/>
      <c r="AG38" s="16"/>
      <c r="AH38" s="17"/>
      <c r="AI38" s="101"/>
      <c r="AJ38" s="17"/>
      <c r="AK38" s="17"/>
      <c r="AL38" s="17"/>
      <c r="AM38" s="18">
        <f t="shared" si="9"/>
        <v>20</v>
      </c>
      <c r="AN38" s="200">
        <f t="shared" si="10"/>
        <v>1400</v>
      </c>
    </row>
    <row r="39" spans="1:47" ht="23.25" customHeight="1" x14ac:dyDescent="0.45">
      <c r="A39" s="20"/>
      <c r="B39" s="32"/>
      <c r="C39" s="32"/>
      <c r="D39" s="32"/>
      <c r="E39" s="11" t="s">
        <v>61</v>
      </c>
      <c r="F39" s="11">
        <v>70</v>
      </c>
      <c r="G39" s="11"/>
      <c r="H39" s="16"/>
      <c r="I39" s="16"/>
      <c r="J39" s="101"/>
      <c r="K39" s="101"/>
      <c r="L39" s="17"/>
      <c r="M39" s="17"/>
      <c r="N39" s="17"/>
      <c r="O39" s="101"/>
      <c r="P39" s="16"/>
      <c r="Q39" s="17"/>
      <c r="R39" s="17"/>
      <c r="S39" s="17"/>
      <c r="T39" s="17"/>
      <c r="U39" s="17"/>
      <c r="V39" s="17"/>
      <c r="W39" s="101"/>
      <c r="X39" s="17"/>
      <c r="Y39" s="101"/>
      <c r="Z39" s="17"/>
      <c r="AA39" s="17"/>
      <c r="AB39" s="17"/>
      <c r="AC39" s="17"/>
      <c r="AD39" s="16"/>
      <c r="AE39" s="16"/>
      <c r="AF39" s="16"/>
      <c r="AG39" s="16"/>
      <c r="AH39" s="17"/>
      <c r="AI39" s="101"/>
      <c r="AJ39" s="17"/>
      <c r="AK39" s="17"/>
      <c r="AL39" s="17"/>
      <c r="AM39" s="18">
        <f t="shared" si="8"/>
        <v>0</v>
      </c>
      <c r="AN39" s="200">
        <f t="shared" si="10"/>
        <v>0</v>
      </c>
    </row>
    <row r="40" spans="1:47" ht="23.25" customHeight="1" x14ac:dyDescent="0.45">
      <c r="A40" s="20"/>
      <c r="B40" s="32"/>
      <c r="C40" s="32"/>
      <c r="D40" s="32"/>
      <c r="E40" s="11" t="s">
        <v>61</v>
      </c>
      <c r="F40" s="11">
        <v>70</v>
      </c>
      <c r="G40" s="11"/>
      <c r="H40" s="16"/>
      <c r="I40" s="16"/>
      <c r="J40" s="101"/>
      <c r="K40" s="101"/>
      <c r="L40" s="17"/>
      <c r="M40" s="17"/>
      <c r="N40" s="17"/>
      <c r="O40" s="101"/>
      <c r="P40" s="16"/>
      <c r="Q40" s="17"/>
      <c r="R40" s="17"/>
      <c r="S40" s="17"/>
      <c r="T40" s="17"/>
      <c r="U40" s="17"/>
      <c r="V40" s="17"/>
      <c r="W40" s="101"/>
      <c r="X40" s="17"/>
      <c r="Y40" s="101"/>
      <c r="Z40" s="17"/>
      <c r="AA40" s="17"/>
      <c r="AB40" s="17"/>
      <c r="AC40" s="17"/>
      <c r="AD40" s="16"/>
      <c r="AE40" s="16"/>
      <c r="AF40" s="16"/>
      <c r="AG40" s="16"/>
      <c r="AH40" s="17"/>
      <c r="AI40" s="101"/>
      <c r="AJ40" s="17"/>
      <c r="AK40" s="17"/>
      <c r="AL40" s="17"/>
      <c r="AM40" s="18">
        <f t="shared" ref="AM40" si="11">H40+I40+J40+K40+L40+M40+N40+O40+P40+Q40+R40+S40+T40+U40+V40+W40+X40+Y40+Z40+AA40+AB40+AC40+AD40+AE40+AF40+AG40+AH40+AI40+AJ40+AK40+AL40</f>
        <v>0</v>
      </c>
      <c r="AN40" s="200">
        <f t="shared" si="10"/>
        <v>0</v>
      </c>
    </row>
    <row r="41" spans="1:47" ht="23.25" customHeight="1" x14ac:dyDescent="0.45">
      <c r="A41" s="20"/>
      <c r="B41" s="32"/>
      <c r="C41" s="32"/>
      <c r="D41" s="32"/>
      <c r="E41" s="11" t="s">
        <v>61</v>
      </c>
      <c r="F41" s="11">
        <v>70</v>
      </c>
      <c r="G41" s="11"/>
      <c r="H41" s="16"/>
      <c r="I41" s="16"/>
      <c r="J41" s="101"/>
      <c r="K41" s="101"/>
      <c r="L41" s="17"/>
      <c r="M41" s="17"/>
      <c r="N41" s="17"/>
      <c r="O41" s="101"/>
      <c r="P41" s="16"/>
      <c r="Q41" s="17"/>
      <c r="R41" s="17"/>
      <c r="S41" s="17"/>
      <c r="T41" s="17"/>
      <c r="U41" s="17"/>
      <c r="V41" s="17"/>
      <c r="W41" s="101"/>
      <c r="X41" s="17"/>
      <c r="Y41" s="101"/>
      <c r="Z41" s="17"/>
      <c r="AA41" s="17"/>
      <c r="AB41" s="17"/>
      <c r="AC41" s="17"/>
      <c r="AD41" s="16"/>
      <c r="AE41" s="16"/>
      <c r="AF41" s="16"/>
      <c r="AG41" s="16"/>
      <c r="AH41" s="17"/>
      <c r="AI41" s="101"/>
      <c r="AJ41" s="17"/>
      <c r="AK41" s="17"/>
      <c r="AL41" s="17"/>
      <c r="AM41" s="18">
        <f t="shared" ref="AM41" si="12">H41+I41+J41+K41+L41+M41+N41+O41+P41+Q41+R41+S41+T41+U41+V41+W41+X41+Y41+Z41+AA41+AB41+AC41+AD41+AE41+AF41+AG41+AH41+AI41+AJ41+AK41+AL41</f>
        <v>0</v>
      </c>
      <c r="AN41" s="200">
        <f t="shared" si="10"/>
        <v>0</v>
      </c>
    </row>
    <row r="42" spans="1:47" ht="23.25" customHeight="1" x14ac:dyDescent="0.45">
      <c r="A42" s="20"/>
      <c r="B42" s="32"/>
      <c r="C42" s="32"/>
      <c r="D42" s="32"/>
      <c r="E42" s="11" t="s">
        <v>61</v>
      </c>
      <c r="F42" s="11">
        <v>70</v>
      </c>
      <c r="G42" s="11"/>
      <c r="H42" s="16"/>
      <c r="I42" s="16"/>
      <c r="J42" s="101"/>
      <c r="K42" s="101"/>
      <c r="L42" s="17"/>
      <c r="M42" s="17"/>
      <c r="N42" s="17"/>
      <c r="O42" s="101"/>
      <c r="P42" s="16"/>
      <c r="Q42" s="17"/>
      <c r="R42" s="17"/>
      <c r="S42" s="17"/>
      <c r="T42" s="17"/>
      <c r="U42" s="17"/>
      <c r="V42" s="17"/>
      <c r="W42" s="101"/>
      <c r="X42" s="17"/>
      <c r="Y42" s="101"/>
      <c r="Z42" s="17"/>
      <c r="AA42" s="17"/>
      <c r="AB42" s="17"/>
      <c r="AC42" s="17"/>
      <c r="AD42" s="16"/>
      <c r="AE42" s="16"/>
      <c r="AF42" s="16"/>
      <c r="AG42" s="16"/>
      <c r="AH42" s="17"/>
      <c r="AI42" s="101"/>
      <c r="AJ42" s="17"/>
      <c r="AK42" s="17"/>
      <c r="AL42" s="17"/>
      <c r="AM42" s="18">
        <f t="shared" si="8"/>
        <v>0</v>
      </c>
      <c r="AN42" s="200">
        <f t="shared" si="10"/>
        <v>0</v>
      </c>
    </row>
    <row r="48" spans="1:47" x14ac:dyDescent="0.45">
      <c r="AU48" s="9" t="s">
        <v>1607</v>
      </c>
    </row>
  </sheetData>
  <autoFilter ref="A1:CO35" xr:uid="{28BD47D3-1EA7-436A-AB09-C79BFA7A311C}"/>
  <pageMargins left="0" right="0" top="0" bottom="0" header="0" footer="0"/>
  <pageSetup paperSize="9" scale="95" fitToWidth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159B7-A2D1-4892-A16F-AD264F90F007}">
  <sheetPr filterMode="1"/>
  <dimension ref="A1:AN69"/>
  <sheetViews>
    <sheetView zoomScale="130" zoomScaleNormal="130" workbookViewId="0">
      <pane xSplit="8" ySplit="1" topLeftCell="AK2" activePane="bottomRight" state="frozen"/>
      <selection pane="topRight" activeCell="H1" sqref="H1"/>
      <selection pane="bottomLeft" activeCell="A2" sqref="A2"/>
      <selection pane="bottomRight" activeCell="AK29" sqref="AK29"/>
    </sheetView>
  </sheetViews>
  <sheetFormatPr defaultColWidth="10" defaultRowHeight="21" x14ac:dyDescent="0.45"/>
  <cols>
    <col min="1" max="1" width="5.375" style="38" hidden="1" customWidth="1"/>
    <col min="2" max="3" width="11.375" style="9" customWidth="1"/>
    <col min="4" max="4" width="45.25" style="9" customWidth="1"/>
    <col min="5" max="5" width="10.625" style="38" customWidth="1"/>
    <col min="6" max="7" width="12" style="38" hidden="1" customWidth="1"/>
    <col min="8" max="8" width="15.375" style="39" hidden="1" customWidth="1"/>
    <col min="9" max="10" width="15.125" style="40" hidden="1" customWidth="1"/>
    <col min="11" max="11" width="15.375" style="112" hidden="1" customWidth="1"/>
    <col min="12" max="12" width="15.375" style="40" hidden="1" customWidth="1"/>
    <col min="13" max="14" width="15.125" style="40" hidden="1" customWidth="1"/>
    <col min="15" max="15" width="15.375" style="112" hidden="1" customWidth="1"/>
    <col min="16" max="16" width="15.125" style="39" hidden="1" customWidth="1"/>
    <col min="17" max="18" width="16.375" style="40" hidden="1" customWidth="1"/>
    <col min="19" max="19" width="16" style="40" hidden="1" customWidth="1"/>
    <col min="20" max="20" width="14.375" style="40" hidden="1" customWidth="1"/>
    <col min="21" max="21" width="14.25" style="40" hidden="1" customWidth="1"/>
    <col min="22" max="23" width="16.375" style="40" hidden="1" customWidth="1"/>
    <col min="24" max="24" width="14.75" style="39" hidden="1" customWidth="1"/>
    <col min="25" max="25" width="16.375" style="40" hidden="1" customWidth="1"/>
    <col min="26" max="26" width="15.125" style="40" hidden="1" customWidth="1"/>
    <col min="27" max="28" width="12.25" style="40" hidden="1" customWidth="1"/>
    <col min="29" max="29" width="15.125" style="40" hidden="1" customWidth="1"/>
    <col min="30" max="33" width="15.125" style="39" hidden="1" customWidth="1"/>
    <col min="34" max="36" width="15.125" style="40" hidden="1" customWidth="1"/>
    <col min="37" max="37" width="15.125" style="40" customWidth="1"/>
    <col min="38" max="38" width="15.125" style="40" hidden="1" customWidth="1"/>
    <col min="39" max="39" width="16.125" style="41" bestFit="1" customWidth="1"/>
    <col min="40" max="40" width="13.375" style="115" hidden="1" customWidth="1"/>
    <col min="41" max="43" width="10" style="9" customWidth="1"/>
    <col min="44" max="217" width="10" style="9"/>
    <col min="218" max="218" width="9.875" style="9" customWidth="1"/>
    <col min="219" max="219" width="38.875" style="9" customWidth="1"/>
    <col min="220" max="220" width="12" style="9" customWidth="1"/>
    <col min="221" max="223" width="0" style="9" hidden="1" customWidth="1"/>
    <col min="224" max="224" width="12" style="9" customWidth="1"/>
    <col min="225" max="254" width="0" style="9" hidden="1" customWidth="1"/>
    <col min="255" max="255" width="14" style="9" customWidth="1"/>
    <col min="256" max="256" width="11.25" style="9" customWidth="1"/>
    <col min="257" max="286" width="0" style="9" hidden="1" customWidth="1"/>
    <col min="287" max="287" width="13.75" style="9" customWidth="1"/>
    <col min="288" max="288" width="14.125" style="9" customWidth="1"/>
    <col min="289" max="289" width="12.875" style="9" customWidth="1"/>
    <col min="290" max="290" width="12.375" style="9" customWidth="1"/>
    <col min="291" max="291" width="12.875" style="9" customWidth="1"/>
    <col min="292" max="294" width="8.375" style="9" customWidth="1"/>
    <col min="295" max="473" width="10" style="9"/>
    <col min="474" max="474" width="9.875" style="9" customWidth="1"/>
    <col min="475" max="475" width="38.875" style="9" customWidth="1"/>
    <col min="476" max="476" width="12" style="9" customWidth="1"/>
    <col min="477" max="479" width="0" style="9" hidden="1" customWidth="1"/>
    <col min="480" max="480" width="12" style="9" customWidth="1"/>
    <col min="481" max="510" width="0" style="9" hidden="1" customWidth="1"/>
    <col min="511" max="511" width="14" style="9" customWidth="1"/>
    <col min="512" max="512" width="11.25" style="9" customWidth="1"/>
    <col min="513" max="542" width="0" style="9" hidden="1" customWidth="1"/>
    <col min="543" max="543" width="13.75" style="9" customWidth="1"/>
    <col min="544" max="544" width="14.125" style="9" customWidth="1"/>
    <col min="545" max="545" width="12.875" style="9" customWidth="1"/>
    <col min="546" max="546" width="12.375" style="9" customWidth="1"/>
    <col min="547" max="547" width="12.875" style="9" customWidth="1"/>
    <col min="548" max="550" width="8.375" style="9" customWidth="1"/>
    <col min="551" max="729" width="10" style="9"/>
    <col min="730" max="730" width="9.875" style="9" customWidth="1"/>
    <col min="731" max="731" width="38.875" style="9" customWidth="1"/>
    <col min="732" max="732" width="12" style="9" customWidth="1"/>
    <col min="733" max="735" width="0" style="9" hidden="1" customWidth="1"/>
    <col min="736" max="736" width="12" style="9" customWidth="1"/>
    <col min="737" max="766" width="0" style="9" hidden="1" customWidth="1"/>
    <col min="767" max="767" width="14" style="9" customWidth="1"/>
    <col min="768" max="768" width="11.25" style="9" customWidth="1"/>
    <col min="769" max="798" width="0" style="9" hidden="1" customWidth="1"/>
    <col min="799" max="799" width="13.75" style="9" customWidth="1"/>
    <col min="800" max="800" width="14.125" style="9" customWidth="1"/>
    <col min="801" max="801" width="12.875" style="9" customWidth="1"/>
    <col min="802" max="802" width="12.375" style="9" customWidth="1"/>
    <col min="803" max="803" width="12.875" style="9" customWidth="1"/>
    <col min="804" max="806" width="8.375" style="9" customWidth="1"/>
    <col min="807" max="985" width="10" style="9"/>
    <col min="986" max="986" width="9.875" style="9" customWidth="1"/>
    <col min="987" max="987" width="38.875" style="9" customWidth="1"/>
    <col min="988" max="988" width="12" style="9" customWidth="1"/>
    <col min="989" max="991" width="0" style="9" hidden="1" customWidth="1"/>
    <col min="992" max="992" width="12" style="9" customWidth="1"/>
    <col min="993" max="1022" width="0" style="9" hidden="1" customWidth="1"/>
    <col min="1023" max="1023" width="14" style="9" customWidth="1"/>
    <col min="1024" max="1024" width="11.25" style="9" customWidth="1"/>
    <col min="1025" max="1054" width="0" style="9" hidden="1" customWidth="1"/>
    <col min="1055" max="1055" width="13.75" style="9" customWidth="1"/>
    <col min="1056" max="1056" width="14.125" style="9" customWidth="1"/>
    <col min="1057" max="1057" width="12.875" style="9" customWidth="1"/>
    <col min="1058" max="1058" width="12.375" style="9" customWidth="1"/>
    <col min="1059" max="1059" width="12.875" style="9" customWidth="1"/>
    <col min="1060" max="1062" width="8.375" style="9" customWidth="1"/>
    <col min="1063" max="1241" width="10" style="9"/>
    <col min="1242" max="1242" width="9.875" style="9" customWidth="1"/>
    <col min="1243" max="1243" width="38.875" style="9" customWidth="1"/>
    <col min="1244" max="1244" width="12" style="9" customWidth="1"/>
    <col min="1245" max="1247" width="0" style="9" hidden="1" customWidth="1"/>
    <col min="1248" max="1248" width="12" style="9" customWidth="1"/>
    <col min="1249" max="1278" width="0" style="9" hidden="1" customWidth="1"/>
    <col min="1279" max="1279" width="14" style="9" customWidth="1"/>
    <col min="1280" max="1280" width="11.25" style="9" customWidth="1"/>
    <col min="1281" max="1310" width="0" style="9" hidden="1" customWidth="1"/>
    <col min="1311" max="1311" width="13.75" style="9" customWidth="1"/>
    <col min="1312" max="1312" width="14.125" style="9" customWidth="1"/>
    <col min="1313" max="1313" width="12.875" style="9" customWidth="1"/>
    <col min="1314" max="1314" width="12.375" style="9" customWidth="1"/>
    <col min="1315" max="1315" width="12.875" style="9" customWidth="1"/>
    <col min="1316" max="1318" width="8.375" style="9" customWidth="1"/>
    <col min="1319" max="1497" width="10" style="9"/>
    <col min="1498" max="1498" width="9.875" style="9" customWidth="1"/>
    <col min="1499" max="1499" width="38.875" style="9" customWidth="1"/>
    <col min="1500" max="1500" width="12" style="9" customWidth="1"/>
    <col min="1501" max="1503" width="0" style="9" hidden="1" customWidth="1"/>
    <col min="1504" max="1504" width="12" style="9" customWidth="1"/>
    <col min="1505" max="1534" width="0" style="9" hidden="1" customWidth="1"/>
    <col min="1535" max="1535" width="14" style="9" customWidth="1"/>
    <col min="1536" max="1536" width="11.25" style="9" customWidth="1"/>
    <col min="1537" max="1566" width="0" style="9" hidden="1" customWidth="1"/>
    <col min="1567" max="1567" width="13.75" style="9" customWidth="1"/>
    <col min="1568" max="1568" width="14.125" style="9" customWidth="1"/>
    <col min="1569" max="1569" width="12.875" style="9" customWidth="1"/>
    <col min="1570" max="1570" width="12.375" style="9" customWidth="1"/>
    <col min="1571" max="1571" width="12.875" style="9" customWidth="1"/>
    <col min="1572" max="1574" width="8.375" style="9" customWidth="1"/>
    <col min="1575" max="1753" width="10" style="9"/>
    <col min="1754" max="1754" width="9.875" style="9" customWidth="1"/>
    <col min="1755" max="1755" width="38.875" style="9" customWidth="1"/>
    <col min="1756" max="1756" width="12" style="9" customWidth="1"/>
    <col min="1757" max="1759" width="0" style="9" hidden="1" customWidth="1"/>
    <col min="1760" max="1760" width="12" style="9" customWidth="1"/>
    <col min="1761" max="1790" width="0" style="9" hidden="1" customWidth="1"/>
    <col min="1791" max="1791" width="14" style="9" customWidth="1"/>
    <col min="1792" max="1792" width="11.25" style="9" customWidth="1"/>
    <col min="1793" max="1822" width="0" style="9" hidden="1" customWidth="1"/>
    <col min="1823" max="1823" width="13.75" style="9" customWidth="1"/>
    <col min="1824" max="1824" width="14.125" style="9" customWidth="1"/>
    <col min="1825" max="1825" width="12.875" style="9" customWidth="1"/>
    <col min="1826" max="1826" width="12.375" style="9" customWidth="1"/>
    <col min="1827" max="1827" width="12.875" style="9" customWidth="1"/>
    <col min="1828" max="1830" width="8.375" style="9" customWidth="1"/>
    <col min="1831" max="2009" width="10" style="9"/>
    <col min="2010" max="2010" width="9.875" style="9" customWidth="1"/>
    <col min="2011" max="2011" width="38.875" style="9" customWidth="1"/>
    <col min="2012" max="2012" width="12" style="9" customWidth="1"/>
    <col min="2013" max="2015" width="0" style="9" hidden="1" customWidth="1"/>
    <col min="2016" max="2016" width="12" style="9" customWidth="1"/>
    <col min="2017" max="2046" width="0" style="9" hidden="1" customWidth="1"/>
    <col min="2047" max="2047" width="14" style="9" customWidth="1"/>
    <col min="2048" max="2048" width="11.25" style="9" customWidth="1"/>
    <col min="2049" max="2078" width="0" style="9" hidden="1" customWidth="1"/>
    <col min="2079" max="2079" width="13.75" style="9" customWidth="1"/>
    <col min="2080" max="2080" width="14.125" style="9" customWidth="1"/>
    <col min="2081" max="2081" width="12.875" style="9" customWidth="1"/>
    <col min="2082" max="2082" width="12.375" style="9" customWidth="1"/>
    <col min="2083" max="2083" width="12.875" style="9" customWidth="1"/>
    <col min="2084" max="2086" width="8.375" style="9" customWidth="1"/>
    <col min="2087" max="2265" width="10" style="9"/>
    <col min="2266" max="2266" width="9.875" style="9" customWidth="1"/>
    <col min="2267" max="2267" width="38.875" style="9" customWidth="1"/>
    <col min="2268" max="2268" width="12" style="9" customWidth="1"/>
    <col min="2269" max="2271" width="0" style="9" hidden="1" customWidth="1"/>
    <col min="2272" max="2272" width="12" style="9" customWidth="1"/>
    <col min="2273" max="2302" width="0" style="9" hidden="1" customWidth="1"/>
    <col min="2303" max="2303" width="14" style="9" customWidth="1"/>
    <col min="2304" max="2304" width="11.25" style="9" customWidth="1"/>
    <col min="2305" max="2334" width="0" style="9" hidden="1" customWidth="1"/>
    <col min="2335" max="2335" width="13.75" style="9" customWidth="1"/>
    <col min="2336" max="2336" width="14.125" style="9" customWidth="1"/>
    <col min="2337" max="2337" width="12.875" style="9" customWidth="1"/>
    <col min="2338" max="2338" width="12.375" style="9" customWidth="1"/>
    <col min="2339" max="2339" width="12.875" style="9" customWidth="1"/>
    <col min="2340" max="2342" width="8.375" style="9" customWidth="1"/>
    <col min="2343" max="2521" width="10" style="9"/>
    <col min="2522" max="2522" width="9.875" style="9" customWidth="1"/>
    <col min="2523" max="2523" width="38.875" style="9" customWidth="1"/>
    <col min="2524" max="2524" width="12" style="9" customWidth="1"/>
    <col min="2525" max="2527" width="0" style="9" hidden="1" customWidth="1"/>
    <col min="2528" max="2528" width="12" style="9" customWidth="1"/>
    <col min="2529" max="2558" width="0" style="9" hidden="1" customWidth="1"/>
    <col min="2559" max="2559" width="14" style="9" customWidth="1"/>
    <col min="2560" max="2560" width="11.25" style="9" customWidth="1"/>
    <col min="2561" max="2590" width="0" style="9" hidden="1" customWidth="1"/>
    <col min="2591" max="2591" width="13.75" style="9" customWidth="1"/>
    <col min="2592" max="2592" width="14.125" style="9" customWidth="1"/>
    <col min="2593" max="2593" width="12.875" style="9" customWidth="1"/>
    <col min="2594" max="2594" width="12.375" style="9" customWidth="1"/>
    <col min="2595" max="2595" width="12.875" style="9" customWidth="1"/>
    <col min="2596" max="2598" width="8.375" style="9" customWidth="1"/>
    <col min="2599" max="2777" width="10" style="9"/>
    <col min="2778" max="2778" width="9.875" style="9" customWidth="1"/>
    <col min="2779" max="2779" width="38.875" style="9" customWidth="1"/>
    <col min="2780" max="2780" width="12" style="9" customWidth="1"/>
    <col min="2781" max="2783" width="0" style="9" hidden="1" customWidth="1"/>
    <col min="2784" max="2784" width="12" style="9" customWidth="1"/>
    <col min="2785" max="2814" width="0" style="9" hidden="1" customWidth="1"/>
    <col min="2815" max="2815" width="14" style="9" customWidth="1"/>
    <col min="2816" max="2816" width="11.25" style="9" customWidth="1"/>
    <col min="2817" max="2846" width="0" style="9" hidden="1" customWidth="1"/>
    <col min="2847" max="2847" width="13.75" style="9" customWidth="1"/>
    <col min="2848" max="2848" width="14.125" style="9" customWidth="1"/>
    <col min="2849" max="2849" width="12.875" style="9" customWidth="1"/>
    <col min="2850" max="2850" width="12.375" style="9" customWidth="1"/>
    <col min="2851" max="2851" width="12.875" style="9" customWidth="1"/>
    <col min="2852" max="2854" width="8.375" style="9" customWidth="1"/>
    <col min="2855" max="3033" width="10" style="9"/>
    <col min="3034" max="3034" width="9.875" style="9" customWidth="1"/>
    <col min="3035" max="3035" width="38.875" style="9" customWidth="1"/>
    <col min="3036" max="3036" width="12" style="9" customWidth="1"/>
    <col min="3037" max="3039" width="0" style="9" hidden="1" customWidth="1"/>
    <col min="3040" max="3040" width="12" style="9" customWidth="1"/>
    <col min="3041" max="3070" width="0" style="9" hidden="1" customWidth="1"/>
    <col min="3071" max="3071" width="14" style="9" customWidth="1"/>
    <col min="3072" max="3072" width="11.25" style="9" customWidth="1"/>
    <col min="3073" max="3102" width="0" style="9" hidden="1" customWidth="1"/>
    <col min="3103" max="3103" width="13.75" style="9" customWidth="1"/>
    <col min="3104" max="3104" width="14.125" style="9" customWidth="1"/>
    <col min="3105" max="3105" width="12.875" style="9" customWidth="1"/>
    <col min="3106" max="3106" width="12.375" style="9" customWidth="1"/>
    <col min="3107" max="3107" width="12.875" style="9" customWidth="1"/>
    <col min="3108" max="3110" width="8.375" style="9" customWidth="1"/>
    <col min="3111" max="3289" width="10" style="9"/>
    <col min="3290" max="3290" width="9.875" style="9" customWidth="1"/>
    <col min="3291" max="3291" width="38.875" style="9" customWidth="1"/>
    <col min="3292" max="3292" width="12" style="9" customWidth="1"/>
    <col min="3293" max="3295" width="0" style="9" hidden="1" customWidth="1"/>
    <col min="3296" max="3296" width="12" style="9" customWidth="1"/>
    <col min="3297" max="3326" width="0" style="9" hidden="1" customWidth="1"/>
    <col min="3327" max="3327" width="14" style="9" customWidth="1"/>
    <col min="3328" max="3328" width="11.25" style="9" customWidth="1"/>
    <col min="3329" max="3358" width="0" style="9" hidden="1" customWidth="1"/>
    <col min="3359" max="3359" width="13.75" style="9" customWidth="1"/>
    <col min="3360" max="3360" width="14.125" style="9" customWidth="1"/>
    <col min="3361" max="3361" width="12.875" style="9" customWidth="1"/>
    <col min="3362" max="3362" width="12.375" style="9" customWidth="1"/>
    <col min="3363" max="3363" width="12.875" style="9" customWidth="1"/>
    <col min="3364" max="3366" width="8.375" style="9" customWidth="1"/>
    <col min="3367" max="3545" width="10" style="9"/>
    <col min="3546" max="3546" width="9.875" style="9" customWidth="1"/>
    <col min="3547" max="3547" width="38.875" style="9" customWidth="1"/>
    <col min="3548" max="3548" width="12" style="9" customWidth="1"/>
    <col min="3549" max="3551" width="0" style="9" hidden="1" customWidth="1"/>
    <col min="3552" max="3552" width="12" style="9" customWidth="1"/>
    <col min="3553" max="3582" width="0" style="9" hidden="1" customWidth="1"/>
    <col min="3583" max="3583" width="14" style="9" customWidth="1"/>
    <col min="3584" max="3584" width="11.25" style="9" customWidth="1"/>
    <col min="3585" max="3614" width="0" style="9" hidden="1" customWidth="1"/>
    <col min="3615" max="3615" width="13.75" style="9" customWidth="1"/>
    <col min="3616" max="3616" width="14.125" style="9" customWidth="1"/>
    <col min="3617" max="3617" width="12.875" style="9" customWidth="1"/>
    <col min="3618" max="3618" width="12.375" style="9" customWidth="1"/>
    <col min="3619" max="3619" width="12.875" style="9" customWidth="1"/>
    <col min="3620" max="3622" width="8.375" style="9" customWidth="1"/>
    <col min="3623" max="3801" width="10" style="9"/>
    <col min="3802" max="3802" width="9.875" style="9" customWidth="1"/>
    <col min="3803" max="3803" width="38.875" style="9" customWidth="1"/>
    <col min="3804" max="3804" width="12" style="9" customWidth="1"/>
    <col min="3805" max="3807" width="0" style="9" hidden="1" customWidth="1"/>
    <col min="3808" max="3808" width="12" style="9" customWidth="1"/>
    <col min="3809" max="3838" width="0" style="9" hidden="1" customWidth="1"/>
    <col min="3839" max="3839" width="14" style="9" customWidth="1"/>
    <col min="3840" max="3840" width="11.25" style="9" customWidth="1"/>
    <col min="3841" max="3870" width="0" style="9" hidden="1" customWidth="1"/>
    <col min="3871" max="3871" width="13.75" style="9" customWidth="1"/>
    <col min="3872" max="3872" width="14.125" style="9" customWidth="1"/>
    <col min="3873" max="3873" width="12.875" style="9" customWidth="1"/>
    <col min="3874" max="3874" width="12.375" style="9" customWidth="1"/>
    <col min="3875" max="3875" width="12.875" style="9" customWidth="1"/>
    <col min="3876" max="3878" width="8.375" style="9" customWidth="1"/>
    <col min="3879" max="4057" width="10" style="9"/>
    <col min="4058" max="4058" width="9.875" style="9" customWidth="1"/>
    <col min="4059" max="4059" width="38.875" style="9" customWidth="1"/>
    <col min="4060" max="4060" width="12" style="9" customWidth="1"/>
    <col min="4061" max="4063" width="0" style="9" hidden="1" customWidth="1"/>
    <col min="4064" max="4064" width="12" style="9" customWidth="1"/>
    <col min="4065" max="4094" width="0" style="9" hidden="1" customWidth="1"/>
    <col min="4095" max="4095" width="14" style="9" customWidth="1"/>
    <col min="4096" max="4096" width="11.25" style="9" customWidth="1"/>
    <col min="4097" max="4126" width="0" style="9" hidden="1" customWidth="1"/>
    <col min="4127" max="4127" width="13.75" style="9" customWidth="1"/>
    <col min="4128" max="4128" width="14.125" style="9" customWidth="1"/>
    <col min="4129" max="4129" width="12.875" style="9" customWidth="1"/>
    <col min="4130" max="4130" width="12.375" style="9" customWidth="1"/>
    <col min="4131" max="4131" width="12.875" style="9" customWidth="1"/>
    <col min="4132" max="4134" width="8.375" style="9" customWidth="1"/>
    <col min="4135" max="4313" width="10" style="9"/>
    <col min="4314" max="4314" width="9.875" style="9" customWidth="1"/>
    <col min="4315" max="4315" width="38.875" style="9" customWidth="1"/>
    <col min="4316" max="4316" width="12" style="9" customWidth="1"/>
    <col min="4317" max="4319" width="0" style="9" hidden="1" customWidth="1"/>
    <col min="4320" max="4320" width="12" style="9" customWidth="1"/>
    <col min="4321" max="4350" width="0" style="9" hidden="1" customWidth="1"/>
    <col min="4351" max="4351" width="14" style="9" customWidth="1"/>
    <col min="4352" max="4352" width="11.25" style="9" customWidth="1"/>
    <col min="4353" max="4382" width="0" style="9" hidden="1" customWidth="1"/>
    <col min="4383" max="4383" width="13.75" style="9" customWidth="1"/>
    <col min="4384" max="4384" width="14.125" style="9" customWidth="1"/>
    <col min="4385" max="4385" width="12.875" style="9" customWidth="1"/>
    <col min="4386" max="4386" width="12.375" style="9" customWidth="1"/>
    <col min="4387" max="4387" width="12.875" style="9" customWidth="1"/>
    <col min="4388" max="4390" width="8.375" style="9" customWidth="1"/>
    <col min="4391" max="4569" width="10" style="9"/>
    <col min="4570" max="4570" width="9.875" style="9" customWidth="1"/>
    <col min="4571" max="4571" width="38.875" style="9" customWidth="1"/>
    <col min="4572" max="4572" width="12" style="9" customWidth="1"/>
    <col min="4573" max="4575" width="0" style="9" hidden="1" customWidth="1"/>
    <col min="4576" max="4576" width="12" style="9" customWidth="1"/>
    <col min="4577" max="4606" width="0" style="9" hidden="1" customWidth="1"/>
    <col min="4607" max="4607" width="14" style="9" customWidth="1"/>
    <col min="4608" max="4608" width="11.25" style="9" customWidth="1"/>
    <col min="4609" max="4638" width="0" style="9" hidden="1" customWidth="1"/>
    <col min="4639" max="4639" width="13.75" style="9" customWidth="1"/>
    <col min="4640" max="4640" width="14.125" style="9" customWidth="1"/>
    <col min="4641" max="4641" width="12.875" style="9" customWidth="1"/>
    <col min="4642" max="4642" width="12.375" style="9" customWidth="1"/>
    <col min="4643" max="4643" width="12.875" style="9" customWidth="1"/>
    <col min="4644" max="4646" width="8.375" style="9" customWidth="1"/>
    <col min="4647" max="4825" width="10" style="9"/>
    <col min="4826" max="4826" width="9.875" style="9" customWidth="1"/>
    <col min="4827" max="4827" width="38.875" style="9" customWidth="1"/>
    <col min="4828" max="4828" width="12" style="9" customWidth="1"/>
    <col min="4829" max="4831" width="0" style="9" hidden="1" customWidth="1"/>
    <col min="4832" max="4832" width="12" style="9" customWidth="1"/>
    <col min="4833" max="4862" width="0" style="9" hidden="1" customWidth="1"/>
    <col min="4863" max="4863" width="14" style="9" customWidth="1"/>
    <col min="4864" max="4864" width="11.25" style="9" customWidth="1"/>
    <col min="4865" max="4894" width="0" style="9" hidden="1" customWidth="1"/>
    <col min="4895" max="4895" width="13.75" style="9" customWidth="1"/>
    <col min="4896" max="4896" width="14.125" style="9" customWidth="1"/>
    <col min="4897" max="4897" width="12.875" style="9" customWidth="1"/>
    <col min="4898" max="4898" width="12.375" style="9" customWidth="1"/>
    <col min="4899" max="4899" width="12.875" style="9" customWidth="1"/>
    <col min="4900" max="4902" width="8.375" style="9" customWidth="1"/>
    <col min="4903" max="5081" width="10" style="9"/>
    <col min="5082" max="5082" width="9.875" style="9" customWidth="1"/>
    <col min="5083" max="5083" width="38.875" style="9" customWidth="1"/>
    <col min="5084" max="5084" width="12" style="9" customWidth="1"/>
    <col min="5085" max="5087" width="0" style="9" hidden="1" customWidth="1"/>
    <col min="5088" max="5088" width="12" style="9" customWidth="1"/>
    <col min="5089" max="5118" width="0" style="9" hidden="1" customWidth="1"/>
    <col min="5119" max="5119" width="14" style="9" customWidth="1"/>
    <col min="5120" max="5120" width="11.25" style="9" customWidth="1"/>
    <col min="5121" max="5150" width="0" style="9" hidden="1" customWidth="1"/>
    <col min="5151" max="5151" width="13.75" style="9" customWidth="1"/>
    <col min="5152" max="5152" width="14.125" style="9" customWidth="1"/>
    <col min="5153" max="5153" width="12.875" style="9" customWidth="1"/>
    <col min="5154" max="5154" width="12.375" style="9" customWidth="1"/>
    <col min="5155" max="5155" width="12.875" style="9" customWidth="1"/>
    <col min="5156" max="5158" width="8.375" style="9" customWidth="1"/>
    <col min="5159" max="5337" width="10" style="9"/>
    <col min="5338" max="5338" width="9.875" style="9" customWidth="1"/>
    <col min="5339" max="5339" width="38.875" style="9" customWidth="1"/>
    <col min="5340" max="5340" width="12" style="9" customWidth="1"/>
    <col min="5341" max="5343" width="0" style="9" hidden="1" customWidth="1"/>
    <col min="5344" max="5344" width="12" style="9" customWidth="1"/>
    <col min="5345" max="5374" width="0" style="9" hidden="1" customWidth="1"/>
    <col min="5375" max="5375" width="14" style="9" customWidth="1"/>
    <col min="5376" max="5376" width="11.25" style="9" customWidth="1"/>
    <col min="5377" max="5406" width="0" style="9" hidden="1" customWidth="1"/>
    <col min="5407" max="5407" width="13.75" style="9" customWidth="1"/>
    <col min="5408" max="5408" width="14.125" style="9" customWidth="1"/>
    <col min="5409" max="5409" width="12.875" style="9" customWidth="1"/>
    <col min="5410" max="5410" width="12.375" style="9" customWidth="1"/>
    <col min="5411" max="5411" width="12.875" style="9" customWidth="1"/>
    <col min="5412" max="5414" width="8.375" style="9" customWidth="1"/>
    <col min="5415" max="5593" width="10" style="9"/>
    <col min="5594" max="5594" width="9.875" style="9" customWidth="1"/>
    <col min="5595" max="5595" width="38.875" style="9" customWidth="1"/>
    <col min="5596" max="5596" width="12" style="9" customWidth="1"/>
    <col min="5597" max="5599" width="0" style="9" hidden="1" customWidth="1"/>
    <col min="5600" max="5600" width="12" style="9" customWidth="1"/>
    <col min="5601" max="5630" width="0" style="9" hidden="1" customWidth="1"/>
    <col min="5631" max="5631" width="14" style="9" customWidth="1"/>
    <col min="5632" max="5632" width="11.25" style="9" customWidth="1"/>
    <col min="5633" max="5662" width="0" style="9" hidden="1" customWidth="1"/>
    <col min="5663" max="5663" width="13.75" style="9" customWidth="1"/>
    <col min="5664" max="5664" width="14.125" style="9" customWidth="1"/>
    <col min="5665" max="5665" width="12.875" style="9" customWidth="1"/>
    <col min="5666" max="5666" width="12.375" style="9" customWidth="1"/>
    <col min="5667" max="5667" width="12.875" style="9" customWidth="1"/>
    <col min="5668" max="5670" width="8.375" style="9" customWidth="1"/>
    <col min="5671" max="5849" width="10" style="9"/>
    <col min="5850" max="5850" width="9.875" style="9" customWidth="1"/>
    <col min="5851" max="5851" width="38.875" style="9" customWidth="1"/>
    <col min="5852" max="5852" width="12" style="9" customWidth="1"/>
    <col min="5853" max="5855" width="0" style="9" hidden="1" customWidth="1"/>
    <col min="5856" max="5856" width="12" style="9" customWidth="1"/>
    <col min="5857" max="5886" width="0" style="9" hidden="1" customWidth="1"/>
    <col min="5887" max="5887" width="14" style="9" customWidth="1"/>
    <col min="5888" max="5888" width="11.25" style="9" customWidth="1"/>
    <col min="5889" max="5918" width="0" style="9" hidden="1" customWidth="1"/>
    <col min="5919" max="5919" width="13.75" style="9" customWidth="1"/>
    <col min="5920" max="5920" width="14.125" style="9" customWidth="1"/>
    <col min="5921" max="5921" width="12.875" style="9" customWidth="1"/>
    <col min="5922" max="5922" width="12.375" style="9" customWidth="1"/>
    <col min="5923" max="5923" width="12.875" style="9" customWidth="1"/>
    <col min="5924" max="5926" width="8.375" style="9" customWidth="1"/>
    <col min="5927" max="6105" width="10" style="9"/>
    <col min="6106" max="6106" width="9.875" style="9" customWidth="1"/>
    <col min="6107" max="6107" width="38.875" style="9" customWidth="1"/>
    <col min="6108" max="6108" width="12" style="9" customWidth="1"/>
    <col min="6109" max="6111" width="0" style="9" hidden="1" customWidth="1"/>
    <col min="6112" max="6112" width="12" style="9" customWidth="1"/>
    <col min="6113" max="6142" width="0" style="9" hidden="1" customWidth="1"/>
    <col min="6143" max="6143" width="14" style="9" customWidth="1"/>
    <col min="6144" max="6144" width="11.25" style="9" customWidth="1"/>
    <col min="6145" max="6174" width="0" style="9" hidden="1" customWidth="1"/>
    <col min="6175" max="6175" width="13.75" style="9" customWidth="1"/>
    <col min="6176" max="6176" width="14.125" style="9" customWidth="1"/>
    <col min="6177" max="6177" width="12.875" style="9" customWidth="1"/>
    <col min="6178" max="6178" width="12.375" style="9" customWidth="1"/>
    <col min="6179" max="6179" width="12.875" style="9" customWidth="1"/>
    <col min="6180" max="6182" width="8.375" style="9" customWidth="1"/>
    <col min="6183" max="6361" width="10" style="9"/>
    <col min="6362" max="6362" width="9.875" style="9" customWidth="1"/>
    <col min="6363" max="6363" width="38.875" style="9" customWidth="1"/>
    <col min="6364" max="6364" width="12" style="9" customWidth="1"/>
    <col min="6365" max="6367" width="0" style="9" hidden="1" customWidth="1"/>
    <col min="6368" max="6368" width="12" style="9" customWidth="1"/>
    <col min="6369" max="6398" width="0" style="9" hidden="1" customWidth="1"/>
    <col min="6399" max="6399" width="14" style="9" customWidth="1"/>
    <col min="6400" max="6400" width="11.25" style="9" customWidth="1"/>
    <col min="6401" max="6430" width="0" style="9" hidden="1" customWidth="1"/>
    <col min="6431" max="6431" width="13.75" style="9" customWidth="1"/>
    <col min="6432" max="6432" width="14.125" style="9" customWidth="1"/>
    <col min="6433" max="6433" width="12.875" style="9" customWidth="1"/>
    <col min="6434" max="6434" width="12.375" style="9" customWidth="1"/>
    <col min="6435" max="6435" width="12.875" style="9" customWidth="1"/>
    <col min="6436" max="6438" width="8.375" style="9" customWidth="1"/>
    <col min="6439" max="6617" width="10" style="9"/>
    <col min="6618" max="6618" width="9.875" style="9" customWidth="1"/>
    <col min="6619" max="6619" width="38.875" style="9" customWidth="1"/>
    <col min="6620" max="6620" width="12" style="9" customWidth="1"/>
    <col min="6621" max="6623" width="0" style="9" hidden="1" customWidth="1"/>
    <col min="6624" max="6624" width="12" style="9" customWidth="1"/>
    <col min="6625" max="6654" width="0" style="9" hidden="1" customWidth="1"/>
    <col min="6655" max="6655" width="14" style="9" customWidth="1"/>
    <col min="6656" max="6656" width="11.25" style="9" customWidth="1"/>
    <col min="6657" max="6686" width="0" style="9" hidden="1" customWidth="1"/>
    <col min="6687" max="6687" width="13.75" style="9" customWidth="1"/>
    <col min="6688" max="6688" width="14.125" style="9" customWidth="1"/>
    <col min="6689" max="6689" width="12.875" style="9" customWidth="1"/>
    <col min="6690" max="6690" width="12.375" style="9" customWidth="1"/>
    <col min="6691" max="6691" width="12.875" style="9" customWidth="1"/>
    <col min="6692" max="6694" width="8.375" style="9" customWidth="1"/>
    <col min="6695" max="6873" width="10" style="9"/>
    <col min="6874" max="6874" width="9.875" style="9" customWidth="1"/>
    <col min="6875" max="6875" width="38.875" style="9" customWidth="1"/>
    <col min="6876" max="6876" width="12" style="9" customWidth="1"/>
    <col min="6877" max="6879" width="0" style="9" hidden="1" customWidth="1"/>
    <col min="6880" max="6880" width="12" style="9" customWidth="1"/>
    <col min="6881" max="6910" width="0" style="9" hidden="1" customWidth="1"/>
    <col min="6911" max="6911" width="14" style="9" customWidth="1"/>
    <col min="6912" max="6912" width="11.25" style="9" customWidth="1"/>
    <col min="6913" max="6942" width="0" style="9" hidden="1" customWidth="1"/>
    <col min="6943" max="6943" width="13.75" style="9" customWidth="1"/>
    <col min="6944" max="6944" width="14.125" style="9" customWidth="1"/>
    <col min="6945" max="6945" width="12.875" style="9" customWidth="1"/>
    <col min="6946" max="6946" width="12.375" style="9" customWidth="1"/>
    <col min="6947" max="6947" width="12.875" style="9" customWidth="1"/>
    <col min="6948" max="6950" width="8.375" style="9" customWidth="1"/>
    <col min="6951" max="7129" width="10" style="9"/>
    <col min="7130" max="7130" width="9.875" style="9" customWidth="1"/>
    <col min="7131" max="7131" width="38.875" style="9" customWidth="1"/>
    <col min="7132" max="7132" width="12" style="9" customWidth="1"/>
    <col min="7133" max="7135" width="0" style="9" hidden="1" customWidth="1"/>
    <col min="7136" max="7136" width="12" style="9" customWidth="1"/>
    <col min="7137" max="7166" width="0" style="9" hidden="1" customWidth="1"/>
    <col min="7167" max="7167" width="14" style="9" customWidth="1"/>
    <col min="7168" max="7168" width="11.25" style="9" customWidth="1"/>
    <col min="7169" max="7198" width="0" style="9" hidden="1" customWidth="1"/>
    <col min="7199" max="7199" width="13.75" style="9" customWidth="1"/>
    <col min="7200" max="7200" width="14.125" style="9" customWidth="1"/>
    <col min="7201" max="7201" width="12.875" style="9" customWidth="1"/>
    <col min="7202" max="7202" width="12.375" style="9" customWidth="1"/>
    <col min="7203" max="7203" width="12.875" style="9" customWidth="1"/>
    <col min="7204" max="7206" width="8.375" style="9" customWidth="1"/>
    <col min="7207" max="7385" width="10" style="9"/>
    <col min="7386" max="7386" width="9.875" style="9" customWidth="1"/>
    <col min="7387" max="7387" width="38.875" style="9" customWidth="1"/>
    <col min="7388" max="7388" width="12" style="9" customWidth="1"/>
    <col min="7389" max="7391" width="0" style="9" hidden="1" customWidth="1"/>
    <col min="7392" max="7392" width="12" style="9" customWidth="1"/>
    <col min="7393" max="7422" width="0" style="9" hidden="1" customWidth="1"/>
    <col min="7423" max="7423" width="14" style="9" customWidth="1"/>
    <col min="7424" max="7424" width="11.25" style="9" customWidth="1"/>
    <col min="7425" max="7454" width="0" style="9" hidden="1" customWidth="1"/>
    <col min="7455" max="7455" width="13.75" style="9" customWidth="1"/>
    <col min="7456" max="7456" width="14.125" style="9" customWidth="1"/>
    <col min="7457" max="7457" width="12.875" style="9" customWidth="1"/>
    <col min="7458" max="7458" width="12.375" style="9" customWidth="1"/>
    <col min="7459" max="7459" width="12.875" style="9" customWidth="1"/>
    <col min="7460" max="7462" width="8.375" style="9" customWidth="1"/>
    <col min="7463" max="7641" width="10" style="9"/>
    <col min="7642" max="7642" width="9.875" style="9" customWidth="1"/>
    <col min="7643" max="7643" width="38.875" style="9" customWidth="1"/>
    <col min="7644" max="7644" width="12" style="9" customWidth="1"/>
    <col min="7645" max="7647" width="0" style="9" hidden="1" customWidth="1"/>
    <col min="7648" max="7648" width="12" style="9" customWidth="1"/>
    <col min="7649" max="7678" width="0" style="9" hidden="1" customWidth="1"/>
    <col min="7679" max="7679" width="14" style="9" customWidth="1"/>
    <col min="7680" max="7680" width="11.25" style="9" customWidth="1"/>
    <col min="7681" max="7710" width="0" style="9" hidden="1" customWidth="1"/>
    <col min="7711" max="7711" width="13.75" style="9" customWidth="1"/>
    <col min="7712" max="7712" width="14.125" style="9" customWidth="1"/>
    <col min="7713" max="7713" width="12.875" style="9" customWidth="1"/>
    <col min="7714" max="7714" width="12.375" style="9" customWidth="1"/>
    <col min="7715" max="7715" width="12.875" style="9" customWidth="1"/>
    <col min="7716" max="7718" width="8.375" style="9" customWidth="1"/>
    <col min="7719" max="7897" width="10" style="9"/>
    <col min="7898" max="7898" width="9.875" style="9" customWidth="1"/>
    <col min="7899" max="7899" width="38.875" style="9" customWidth="1"/>
    <col min="7900" max="7900" width="12" style="9" customWidth="1"/>
    <col min="7901" max="7903" width="0" style="9" hidden="1" customWidth="1"/>
    <col min="7904" max="7904" width="12" style="9" customWidth="1"/>
    <col min="7905" max="7934" width="0" style="9" hidden="1" customWidth="1"/>
    <col min="7935" max="7935" width="14" style="9" customWidth="1"/>
    <col min="7936" max="7936" width="11.25" style="9" customWidth="1"/>
    <col min="7937" max="7966" width="0" style="9" hidden="1" customWidth="1"/>
    <col min="7967" max="7967" width="13.75" style="9" customWidth="1"/>
    <col min="7968" max="7968" width="14.125" style="9" customWidth="1"/>
    <col min="7969" max="7969" width="12.875" style="9" customWidth="1"/>
    <col min="7970" max="7970" width="12.375" style="9" customWidth="1"/>
    <col min="7971" max="7971" width="12.875" style="9" customWidth="1"/>
    <col min="7972" max="7974" width="8.375" style="9" customWidth="1"/>
    <col min="7975" max="8153" width="10" style="9"/>
    <col min="8154" max="8154" width="9.875" style="9" customWidth="1"/>
    <col min="8155" max="8155" width="38.875" style="9" customWidth="1"/>
    <col min="8156" max="8156" width="12" style="9" customWidth="1"/>
    <col min="8157" max="8159" width="0" style="9" hidden="1" customWidth="1"/>
    <col min="8160" max="8160" width="12" style="9" customWidth="1"/>
    <col min="8161" max="8190" width="0" style="9" hidden="1" customWidth="1"/>
    <col min="8191" max="8191" width="14" style="9" customWidth="1"/>
    <col min="8192" max="8192" width="11.25" style="9" customWidth="1"/>
    <col min="8193" max="8222" width="0" style="9" hidden="1" customWidth="1"/>
    <col min="8223" max="8223" width="13.75" style="9" customWidth="1"/>
    <col min="8224" max="8224" width="14.125" style="9" customWidth="1"/>
    <col min="8225" max="8225" width="12.875" style="9" customWidth="1"/>
    <col min="8226" max="8226" width="12.375" style="9" customWidth="1"/>
    <col min="8227" max="8227" width="12.875" style="9" customWidth="1"/>
    <col min="8228" max="8230" width="8.375" style="9" customWidth="1"/>
    <col min="8231" max="8409" width="10" style="9"/>
    <col min="8410" max="8410" width="9.875" style="9" customWidth="1"/>
    <col min="8411" max="8411" width="38.875" style="9" customWidth="1"/>
    <col min="8412" max="8412" width="12" style="9" customWidth="1"/>
    <col min="8413" max="8415" width="0" style="9" hidden="1" customWidth="1"/>
    <col min="8416" max="8416" width="12" style="9" customWidth="1"/>
    <col min="8417" max="8446" width="0" style="9" hidden="1" customWidth="1"/>
    <col min="8447" max="8447" width="14" style="9" customWidth="1"/>
    <col min="8448" max="8448" width="11.25" style="9" customWidth="1"/>
    <col min="8449" max="8478" width="0" style="9" hidden="1" customWidth="1"/>
    <col min="8479" max="8479" width="13.75" style="9" customWidth="1"/>
    <col min="8480" max="8480" width="14.125" style="9" customWidth="1"/>
    <col min="8481" max="8481" width="12.875" style="9" customWidth="1"/>
    <col min="8482" max="8482" width="12.375" style="9" customWidth="1"/>
    <col min="8483" max="8483" width="12.875" style="9" customWidth="1"/>
    <col min="8484" max="8486" width="8.375" style="9" customWidth="1"/>
    <col min="8487" max="8665" width="10" style="9"/>
    <col min="8666" max="8666" width="9.875" style="9" customWidth="1"/>
    <col min="8667" max="8667" width="38.875" style="9" customWidth="1"/>
    <col min="8668" max="8668" width="12" style="9" customWidth="1"/>
    <col min="8669" max="8671" width="0" style="9" hidden="1" customWidth="1"/>
    <col min="8672" max="8672" width="12" style="9" customWidth="1"/>
    <col min="8673" max="8702" width="0" style="9" hidden="1" customWidth="1"/>
    <col min="8703" max="8703" width="14" style="9" customWidth="1"/>
    <col min="8704" max="8704" width="11.25" style="9" customWidth="1"/>
    <col min="8705" max="8734" width="0" style="9" hidden="1" customWidth="1"/>
    <col min="8735" max="8735" width="13.75" style="9" customWidth="1"/>
    <col min="8736" max="8736" width="14.125" style="9" customWidth="1"/>
    <col min="8737" max="8737" width="12.875" style="9" customWidth="1"/>
    <col min="8738" max="8738" width="12.375" style="9" customWidth="1"/>
    <col min="8739" max="8739" width="12.875" style="9" customWidth="1"/>
    <col min="8740" max="8742" width="8.375" style="9" customWidth="1"/>
    <col min="8743" max="8921" width="10" style="9"/>
    <col min="8922" max="8922" width="9.875" style="9" customWidth="1"/>
    <col min="8923" max="8923" width="38.875" style="9" customWidth="1"/>
    <col min="8924" max="8924" width="12" style="9" customWidth="1"/>
    <col min="8925" max="8927" width="0" style="9" hidden="1" customWidth="1"/>
    <col min="8928" max="8928" width="12" style="9" customWidth="1"/>
    <col min="8929" max="8958" width="0" style="9" hidden="1" customWidth="1"/>
    <col min="8959" max="8959" width="14" style="9" customWidth="1"/>
    <col min="8960" max="8960" width="11.25" style="9" customWidth="1"/>
    <col min="8961" max="8990" width="0" style="9" hidden="1" customWidth="1"/>
    <col min="8991" max="8991" width="13.75" style="9" customWidth="1"/>
    <col min="8992" max="8992" width="14.125" style="9" customWidth="1"/>
    <col min="8993" max="8993" width="12.875" style="9" customWidth="1"/>
    <col min="8994" max="8994" width="12.375" style="9" customWidth="1"/>
    <col min="8995" max="8995" width="12.875" style="9" customWidth="1"/>
    <col min="8996" max="8998" width="8.375" style="9" customWidth="1"/>
    <col min="8999" max="9177" width="10" style="9"/>
    <col min="9178" max="9178" width="9.875" style="9" customWidth="1"/>
    <col min="9179" max="9179" width="38.875" style="9" customWidth="1"/>
    <col min="9180" max="9180" width="12" style="9" customWidth="1"/>
    <col min="9181" max="9183" width="0" style="9" hidden="1" customWidth="1"/>
    <col min="9184" max="9184" width="12" style="9" customWidth="1"/>
    <col min="9185" max="9214" width="0" style="9" hidden="1" customWidth="1"/>
    <col min="9215" max="9215" width="14" style="9" customWidth="1"/>
    <col min="9216" max="9216" width="11.25" style="9" customWidth="1"/>
    <col min="9217" max="9246" width="0" style="9" hidden="1" customWidth="1"/>
    <col min="9247" max="9247" width="13.75" style="9" customWidth="1"/>
    <col min="9248" max="9248" width="14.125" style="9" customWidth="1"/>
    <col min="9249" max="9249" width="12.875" style="9" customWidth="1"/>
    <col min="9250" max="9250" width="12.375" style="9" customWidth="1"/>
    <col min="9251" max="9251" width="12.875" style="9" customWidth="1"/>
    <col min="9252" max="9254" width="8.375" style="9" customWidth="1"/>
    <col min="9255" max="9433" width="10" style="9"/>
    <col min="9434" max="9434" width="9.875" style="9" customWidth="1"/>
    <col min="9435" max="9435" width="38.875" style="9" customWidth="1"/>
    <col min="9436" max="9436" width="12" style="9" customWidth="1"/>
    <col min="9437" max="9439" width="0" style="9" hidden="1" customWidth="1"/>
    <col min="9440" max="9440" width="12" style="9" customWidth="1"/>
    <col min="9441" max="9470" width="0" style="9" hidden="1" customWidth="1"/>
    <col min="9471" max="9471" width="14" style="9" customWidth="1"/>
    <col min="9472" max="9472" width="11.25" style="9" customWidth="1"/>
    <col min="9473" max="9502" width="0" style="9" hidden="1" customWidth="1"/>
    <col min="9503" max="9503" width="13.75" style="9" customWidth="1"/>
    <col min="9504" max="9504" width="14.125" style="9" customWidth="1"/>
    <col min="9505" max="9505" width="12.875" style="9" customWidth="1"/>
    <col min="9506" max="9506" width="12.375" style="9" customWidth="1"/>
    <col min="9507" max="9507" width="12.875" style="9" customWidth="1"/>
    <col min="9508" max="9510" width="8.375" style="9" customWidth="1"/>
    <col min="9511" max="9689" width="10" style="9"/>
    <col min="9690" max="9690" width="9.875" style="9" customWidth="1"/>
    <col min="9691" max="9691" width="38.875" style="9" customWidth="1"/>
    <col min="9692" max="9692" width="12" style="9" customWidth="1"/>
    <col min="9693" max="9695" width="0" style="9" hidden="1" customWidth="1"/>
    <col min="9696" max="9696" width="12" style="9" customWidth="1"/>
    <col min="9697" max="9726" width="0" style="9" hidden="1" customWidth="1"/>
    <col min="9727" max="9727" width="14" style="9" customWidth="1"/>
    <col min="9728" max="9728" width="11.25" style="9" customWidth="1"/>
    <col min="9729" max="9758" width="0" style="9" hidden="1" customWidth="1"/>
    <col min="9759" max="9759" width="13.75" style="9" customWidth="1"/>
    <col min="9760" max="9760" width="14.125" style="9" customWidth="1"/>
    <col min="9761" max="9761" width="12.875" style="9" customWidth="1"/>
    <col min="9762" max="9762" width="12.375" style="9" customWidth="1"/>
    <col min="9763" max="9763" width="12.875" style="9" customWidth="1"/>
    <col min="9764" max="9766" width="8.375" style="9" customWidth="1"/>
    <col min="9767" max="9945" width="10" style="9"/>
    <col min="9946" max="9946" width="9.875" style="9" customWidth="1"/>
    <col min="9947" max="9947" width="38.875" style="9" customWidth="1"/>
    <col min="9948" max="9948" width="12" style="9" customWidth="1"/>
    <col min="9949" max="9951" width="0" style="9" hidden="1" customWidth="1"/>
    <col min="9952" max="9952" width="12" style="9" customWidth="1"/>
    <col min="9953" max="9982" width="0" style="9" hidden="1" customWidth="1"/>
    <col min="9983" max="9983" width="14" style="9" customWidth="1"/>
    <col min="9984" max="9984" width="11.25" style="9" customWidth="1"/>
    <col min="9985" max="10014" width="0" style="9" hidden="1" customWidth="1"/>
    <col min="10015" max="10015" width="13.75" style="9" customWidth="1"/>
    <col min="10016" max="10016" width="14.125" style="9" customWidth="1"/>
    <col min="10017" max="10017" width="12.875" style="9" customWidth="1"/>
    <col min="10018" max="10018" width="12.375" style="9" customWidth="1"/>
    <col min="10019" max="10019" width="12.875" style="9" customWidth="1"/>
    <col min="10020" max="10022" width="8.375" style="9" customWidth="1"/>
    <col min="10023" max="10201" width="10" style="9"/>
    <col min="10202" max="10202" width="9.875" style="9" customWidth="1"/>
    <col min="10203" max="10203" width="38.875" style="9" customWidth="1"/>
    <col min="10204" max="10204" width="12" style="9" customWidth="1"/>
    <col min="10205" max="10207" width="0" style="9" hidden="1" customWidth="1"/>
    <col min="10208" max="10208" width="12" style="9" customWidth="1"/>
    <col min="10209" max="10238" width="0" style="9" hidden="1" customWidth="1"/>
    <col min="10239" max="10239" width="14" style="9" customWidth="1"/>
    <col min="10240" max="10240" width="11.25" style="9" customWidth="1"/>
    <col min="10241" max="10270" width="0" style="9" hidden="1" customWidth="1"/>
    <col min="10271" max="10271" width="13.75" style="9" customWidth="1"/>
    <col min="10272" max="10272" width="14.125" style="9" customWidth="1"/>
    <col min="10273" max="10273" width="12.875" style="9" customWidth="1"/>
    <col min="10274" max="10274" width="12.375" style="9" customWidth="1"/>
    <col min="10275" max="10275" width="12.875" style="9" customWidth="1"/>
    <col min="10276" max="10278" width="8.375" style="9" customWidth="1"/>
    <col min="10279" max="10457" width="10" style="9"/>
    <col min="10458" max="10458" width="9.875" style="9" customWidth="1"/>
    <col min="10459" max="10459" width="38.875" style="9" customWidth="1"/>
    <col min="10460" max="10460" width="12" style="9" customWidth="1"/>
    <col min="10461" max="10463" width="0" style="9" hidden="1" customWidth="1"/>
    <col min="10464" max="10464" width="12" style="9" customWidth="1"/>
    <col min="10465" max="10494" width="0" style="9" hidden="1" customWidth="1"/>
    <col min="10495" max="10495" width="14" style="9" customWidth="1"/>
    <col min="10496" max="10496" width="11.25" style="9" customWidth="1"/>
    <col min="10497" max="10526" width="0" style="9" hidden="1" customWidth="1"/>
    <col min="10527" max="10527" width="13.75" style="9" customWidth="1"/>
    <col min="10528" max="10528" width="14.125" style="9" customWidth="1"/>
    <col min="10529" max="10529" width="12.875" style="9" customWidth="1"/>
    <col min="10530" max="10530" width="12.375" style="9" customWidth="1"/>
    <col min="10531" max="10531" width="12.875" style="9" customWidth="1"/>
    <col min="10532" max="10534" width="8.375" style="9" customWidth="1"/>
    <col min="10535" max="10713" width="10" style="9"/>
    <col min="10714" max="10714" width="9.875" style="9" customWidth="1"/>
    <col min="10715" max="10715" width="38.875" style="9" customWidth="1"/>
    <col min="10716" max="10716" width="12" style="9" customWidth="1"/>
    <col min="10717" max="10719" width="0" style="9" hidden="1" customWidth="1"/>
    <col min="10720" max="10720" width="12" style="9" customWidth="1"/>
    <col min="10721" max="10750" width="0" style="9" hidden="1" customWidth="1"/>
    <col min="10751" max="10751" width="14" style="9" customWidth="1"/>
    <col min="10752" max="10752" width="11.25" style="9" customWidth="1"/>
    <col min="10753" max="10782" width="0" style="9" hidden="1" customWidth="1"/>
    <col min="10783" max="10783" width="13.75" style="9" customWidth="1"/>
    <col min="10784" max="10784" width="14.125" style="9" customWidth="1"/>
    <col min="10785" max="10785" width="12.875" style="9" customWidth="1"/>
    <col min="10786" max="10786" width="12.375" style="9" customWidth="1"/>
    <col min="10787" max="10787" width="12.875" style="9" customWidth="1"/>
    <col min="10788" max="10790" width="8.375" style="9" customWidth="1"/>
    <col min="10791" max="10969" width="10" style="9"/>
    <col min="10970" max="10970" width="9.875" style="9" customWidth="1"/>
    <col min="10971" max="10971" width="38.875" style="9" customWidth="1"/>
    <col min="10972" max="10972" width="12" style="9" customWidth="1"/>
    <col min="10973" max="10975" width="0" style="9" hidden="1" customWidth="1"/>
    <col min="10976" max="10976" width="12" style="9" customWidth="1"/>
    <col min="10977" max="11006" width="0" style="9" hidden="1" customWidth="1"/>
    <col min="11007" max="11007" width="14" style="9" customWidth="1"/>
    <col min="11008" max="11008" width="11.25" style="9" customWidth="1"/>
    <col min="11009" max="11038" width="0" style="9" hidden="1" customWidth="1"/>
    <col min="11039" max="11039" width="13.75" style="9" customWidth="1"/>
    <col min="11040" max="11040" width="14.125" style="9" customWidth="1"/>
    <col min="11041" max="11041" width="12.875" style="9" customWidth="1"/>
    <col min="11042" max="11042" width="12.375" style="9" customWidth="1"/>
    <col min="11043" max="11043" width="12.875" style="9" customWidth="1"/>
    <col min="11044" max="11046" width="8.375" style="9" customWidth="1"/>
    <col min="11047" max="11225" width="10" style="9"/>
    <col min="11226" max="11226" width="9.875" style="9" customWidth="1"/>
    <col min="11227" max="11227" width="38.875" style="9" customWidth="1"/>
    <col min="11228" max="11228" width="12" style="9" customWidth="1"/>
    <col min="11229" max="11231" width="0" style="9" hidden="1" customWidth="1"/>
    <col min="11232" max="11232" width="12" style="9" customWidth="1"/>
    <col min="11233" max="11262" width="0" style="9" hidden="1" customWidth="1"/>
    <col min="11263" max="11263" width="14" style="9" customWidth="1"/>
    <col min="11264" max="11264" width="11.25" style="9" customWidth="1"/>
    <col min="11265" max="11294" width="0" style="9" hidden="1" customWidth="1"/>
    <col min="11295" max="11295" width="13.75" style="9" customWidth="1"/>
    <col min="11296" max="11296" width="14.125" style="9" customWidth="1"/>
    <col min="11297" max="11297" width="12.875" style="9" customWidth="1"/>
    <col min="11298" max="11298" width="12.375" style="9" customWidth="1"/>
    <col min="11299" max="11299" width="12.875" style="9" customWidth="1"/>
    <col min="11300" max="11302" width="8.375" style="9" customWidth="1"/>
    <col min="11303" max="11481" width="10" style="9"/>
    <col min="11482" max="11482" width="9.875" style="9" customWidth="1"/>
    <col min="11483" max="11483" width="38.875" style="9" customWidth="1"/>
    <col min="11484" max="11484" width="12" style="9" customWidth="1"/>
    <col min="11485" max="11487" width="0" style="9" hidden="1" customWidth="1"/>
    <col min="11488" max="11488" width="12" style="9" customWidth="1"/>
    <col min="11489" max="11518" width="0" style="9" hidden="1" customWidth="1"/>
    <col min="11519" max="11519" width="14" style="9" customWidth="1"/>
    <col min="11520" max="11520" width="11.25" style="9" customWidth="1"/>
    <col min="11521" max="11550" width="0" style="9" hidden="1" customWidth="1"/>
    <col min="11551" max="11551" width="13.75" style="9" customWidth="1"/>
    <col min="11552" max="11552" width="14.125" style="9" customWidth="1"/>
    <col min="11553" max="11553" width="12.875" style="9" customWidth="1"/>
    <col min="11554" max="11554" width="12.375" style="9" customWidth="1"/>
    <col min="11555" max="11555" width="12.875" style="9" customWidth="1"/>
    <col min="11556" max="11558" width="8.375" style="9" customWidth="1"/>
    <col min="11559" max="11737" width="10" style="9"/>
    <col min="11738" max="11738" width="9.875" style="9" customWidth="1"/>
    <col min="11739" max="11739" width="38.875" style="9" customWidth="1"/>
    <col min="11740" max="11740" width="12" style="9" customWidth="1"/>
    <col min="11741" max="11743" width="0" style="9" hidden="1" customWidth="1"/>
    <col min="11744" max="11744" width="12" style="9" customWidth="1"/>
    <col min="11745" max="11774" width="0" style="9" hidden="1" customWidth="1"/>
    <col min="11775" max="11775" width="14" style="9" customWidth="1"/>
    <col min="11776" max="11776" width="11.25" style="9" customWidth="1"/>
    <col min="11777" max="11806" width="0" style="9" hidden="1" customWidth="1"/>
    <col min="11807" max="11807" width="13.75" style="9" customWidth="1"/>
    <col min="11808" max="11808" width="14.125" style="9" customWidth="1"/>
    <col min="11809" max="11809" width="12.875" style="9" customWidth="1"/>
    <col min="11810" max="11810" width="12.375" style="9" customWidth="1"/>
    <col min="11811" max="11811" width="12.875" style="9" customWidth="1"/>
    <col min="11812" max="11814" width="8.375" style="9" customWidth="1"/>
    <col min="11815" max="11993" width="10" style="9"/>
    <col min="11994" max="11994" width="9.875" style="9" customWidth="1"/>
    <col min="11995" max="11995" width="38.875" style="9" customWidth="1"/>
    <col min="11996" max="11996" width="12" style="9" customWidth="1"/>
    <col min="11997" max="11999" width="0" style="9" hidden="1" customWidth="1"/>
    <col min="12000" max="12000" width="12" style="9" customWidth="1"/>
    <col min="12001" max="12030" width="0" style="9" hidden="1" customWidth="1"/>
    <col min="12031" max="12031" width="14" style="9" customWidth="1"/>
    <col min="12032" max="12032" width="11.25" style="9" customWidth="1"/>
    <col min="12033" max="12062" width="0" style="9" hidden="1" customWidth="1"/>
    <col min="12063" max="12063" width="13.75" style="9" customWidth="1"/>
    <col min="12064" max="12064" width="14.125" style="9" customWidth="1"/>
    <col min="12065" max="12065" width="12.875" style="9" customWidth="1"/>
    <col min="12066" max="12066" width="12.375" style="9" customWidth="1"/>
    <col min="12067" max="12067" width="12.875" style="9" customWidth="1"/>
    <col min="12068" max="12070" width="8.375" style="9" customWidth="1"/>
    <col min="12071" max="12249" width="10" style="9"/>
    <col min="12250" max="12250" width="9.875" style="9" customWidth="1"/>
    <col min="12251" max="12251" width="38.875" style="9" customWidth="1"/>
    <col min="12252" max="12252" width="12" style="9" customWidth="1"/>
    <col min="12253" max="12255" width="0" style="9" hidden="1" customWidth="1"/>
    <col min="12256" max="12256" width="12" style="9" customWidth="1"/>
    <col min="12257" max="12286" width="0" style="9" hidden="1" customWidth="1"/>
    <col min="12287" max="12287" width="14" style="9" customWidth="1"/>
    <col min="12288" max="12288" width="11.25" style="9" customWidth="1"/>
    <col min="12289" max="12318" width="0" style="9" hidden="1" customWidth="1"/>
    <col min="12319" max="12319" width="13.75" style="9" customWidth="1"/>
    <col min="12320" max="12320" width="14.125" style="9" customWidth="1"/>
    <col min="12321" max="12321" width="12.875" style="9" customWidth="1"/>
    <col min="12322" max="12322" width="12.375" style="9" customWidth="1"/>
    <col min="12323" max="12323" width="12.875" style="9" customWidth="1"/>
    <col min="12324" max="12326" width="8.375" style="9" customWidth="1"/>
    <col min="12327" max="12505" width="10" style="9"/>
    <col min="12506" max="12506" width="9.875" style="9" customWidth="1"/>
    <col min="12507" max="12507" width="38.875" style="9" customWidth="1"/>
    <col min="12508" max="12508" width="12" style="9" customWidth="1"/>
    <col min="12509" max="12511" width="0" style="9" hidden="1" customWidth="1"/>
    <col min="12512" max="12512" width="12" style="9" customWidth="1"/>
    <col min="12513" max="12542" width="0" style="9" hidden="1" customWidth="1"/>
    <col min="12543" max="12543" width="14" style="9" customWidth="1"/>
    <col min="12544" max="12544" width="11.25" style="9" customWidth="1"/>
    <col min="12545" max="12574" width="0" style="9" hidden="1" customWidth="1"/>
    <col min="12575" max="12575" width="13.75" style="9" customWidth="1"/>
    <col min="12576" max="12576" width="14.125" style="9" customWidth="1"/>
    <col min="12577" max="12577" width="12.875" style="9" customWidth="1"/>
    <col min="12578" max="12578" width="12.375" style="9" customWidth="1"/>
    <col min="12579" max="12579" width="12.875" style="9" customWidth="1"/>
    <col min="12580" max="12582" width="8.375" style="9" customWidth="1"/>
    <col min="12583" max="12761" width="10" style="9"/>
    <col min="12762" max="12762" width="9.875" style="9" customWidth="1"/>
    <col min="12763" max="12763" width="38.875" style="9" customWidth="1"/>
    <col min="12764" max="12764" width="12" style="9" customWidth="1"/>
    <col min="12765" max="12767" width="0" style="9" hidden="1" customWidth="1"/>
    <col min="12768" max="12768" width="12" style="9" customWidth="1"/>
    <col min="12769" max="12798" width="0" style="9" hidden="1" customWidth="1"/>
    <col min="12799" max="12799" width="14" style="9" customWidth="1"/>
    <col min="12800" max="12800" width="11.25" style="9" customWidth="1"/>
    <col min="12801" max="12830" width="0" style="9" hidden="1" customWidth="1"/>
    <col min="12831" max="12831" width="13.75" style="9" customWidth="1"/>
    <col min="12832" max="12832" width="14.125" style="9" customWidth="1"/>
    <col min="12833" max="12833" width="12.875" style="9" customWidth="1"/>
    <col min="12834" max="12834" width="12.375" style="9" customWidth="1"/>
    <col min="12835" max="12835" width="12.875" style="9" customWidth="1"/>
    <col min="12836" max="12838" width="8.375" style="9" customWidth="1"/>
    <col min="12839" max="13017" width="10" style="9"/>
    <col min="13018" max="13018" width="9.875" style="9" customWidth="1"/>
    <col min="13019" max="13019" width="38.875" style="9" customWidth="1"/>
    <col min="13020" max="13020" width="12" style="9" customWidth="1"/>
    <col min="13021" max="13023" width="0" style="9" hidden="1" customWidth="1"/>
    <col min="13024" max="13024" width="12" style="9" customWidth="1"/>
    <col min="13025" max="13054" width="0" style="9" hidden="1" customWidth="1"/>
    <col min="13055" max="13055" width="14" style="9" customWidth="1"/>
    <col min="13056" max="13056" width="11.25" style="9" customWidth="1"/>
    <col min="13057" max="13086" width="0" style="9" hidden="1" customWidth="1"/>
    <col min="13087" max="13087" width="13.75" style="9" customWidth="1"/>
    <col min="13088" max="13088" width="14.125" style="9" customWidth="1"/>
    <col min="13089" max="13089" width="12.875" style="9" customWidth="1"/>
    <col min="13090" max="13090" width="12.375" style="9" customWidth="1"/>
    <col min="13091" max="13091" width="12.875" style="9" customWidth="1"/>
    <col min="13092" max="13094" width="8.375" style="9" customWidth="1"/>
    <col min="13095" max="13273" width="10" style="9"/>
    <col min="13274" max="13274" width="9.875" style="9" customWidth="1"/>
    <col min="13275" max="13275" width="38.875" style="9" customWidth="1"/>
    <col min="13276" max="13276" width="12" style="9" customWidth="1"/>
    <col min="13277" max="13279" width="0" style="9" hidden="1" customWidth="1"/>
    <col min="13280" max="13280" width="12" style="9" customWidth="1"/>
    <col min="13281" max="13310" width="0" style="9" hidden="1" customWidth="1"/>
    <col min="13311" max="13311" width="14" style="9" customWidth="1"/>
    <col min="13312" max="13312" width="11.25" style="9" customWidth="1"/>
    <col min="13313" max="13342" width="0" style="9" hidden="1" customWidth="1"/>
    <col min="13343" max="13343" width="13.75" style="9" customWidth="1"/>
    <col min="13344" max="13344" width="14.125" style="9" customWidth="1"/>
    <col min="13345" max="13345" width="12.875" style="9" customWidth="1"/>
    <col min="13346" max="13346" width="12.375" style="9" customWidth="1"/>
    <col min="13347" max="13347" width="12.875" style="9" customWidth="1"/>
    <col min="13348" max="13350" width="8.375" style="9" customWidth="1"/>
    <col min="13351" max="13529" width="10" style="9"/>
    <col min="13530" max="13530" width="9.875" style="9" customWidth="1"/>
    <col min="13531" max="13531" width="38.875" style="9" customWidth="1"/>
    <col min="13532" max="13532" width="12" style="9" customWidth="1"/>
    <col min="13533" max="13535" width="0" style="9" hidden="1" customWidth="1"/>
    <col min="13536" max="13536" width="12" style="9" customWidth="1"/>
    <col min="13537" max="13566" width="0" style="9" hidden="1" customWidth="1"/>
    <col min="13567" max="13567" width="14" style="9" customWidth="1"/>
    <col min="13568" max="13568" width="11.25" style="9" customWidth="1"/>
    <col min="13569" max="13598" width="0" style="9" hidden="1" customWidth="1"/>
    <col min="13599" max="13599" width="13.75" style="9" customWidth="1"/>
    <col min="13600" max="13600" width="14.125" style="9" customWidth="1"/>
    <col min="13601" max="13601" width="12.875" style="9" customWidth="1"/>
    <col min="13602" max="13602" width="12.375" style="9" customWidth="1"/>
    <col min="13603" max="13603" width="12.875" style="9" customWidth="1"/>
    <col min="13604" max="13606" width="8.375" style="9" customWidth="1"/>
    <col min="13607" max="13785" width="10" style="9"/>
    <col min="13786" max="13786" width="9.875" style="9" customWidth="1"/>
    <col min="13787" max="13787" width="38.875" style="9" customWidth="1"/>
    <col min="13788" max="13788" width="12" style="9" customWidth="1"/>
    <col min="13789" max="13791" width="0" style="9" hidden="1" customWidth="1"/>
    <col min="13792" max="13792" width="12" style="9" customWidth="1"/>
    <col min="13793" max="13822" width="0" style="9" hidden="1" customWidth="1"/>
    <col min="13823" max="13823" width="14" style="9" customWidth="1"/>
    <col min="13824" max="13824" width="11.25" style="9" customWidth="1"/>
    <col min="13825" max="13854" width="0" style="9" hidden="1" customWidth="1"/>
    <col min="13855" max="13855" width="13.75" style="9" customWidth="1"/>
    <col min="13856" max="13856" width="14.125" style="9" customWidth="1"/>
    <col min="13857" max="13857" width="12.875" style="9" customWidth="1"/>
    <col min="13858" max="13858" width="12.375" style="9" customWidth="1"/>
    <col min="13859" max="13859" width="12.875" style="9" customWidth="1"/>
    <col min="13860" max="13862" width="8.375" style="9" customWidth="1"/>
    <col min="13863" max="14041" width="10" style="9"/>
    <col min="14042" max="14042" width="9.875" style="9" customWidth="1"/>
    <col min="14043" max="14043" width="38.875" style="9" customWidth="1"/>
    <col min="14044" max="14044" width="12" style="9" customWidth="1"/>
    <col min="14045" max="14047" width="0" style="9" hidden="1" customWidth="1"/>
    <col min="14048" max="14048" width="12" style="9" customWidth="1"/>
    <col min="14049" max="14078" width="0" style="9" hidden="1" customWidth="1"/>
    <col min="14079" max="14079" width="14" style="9" customWidth="1"/>
    <col min="14080" max="14080" width="11.25" style="9" customWidth="1"/>
    <col min="14081" max="14110" width="0" style="9" hidden="1" customWidth="1"/>
    <col min="14111" max="14111" width="13.75" style="9" customWidth="1"/>
    <col min="14112" max="14112" width="14.125" style="9" customWidth="1"/>
    <col min="14113" max="14113" width="12.875" style="9" customWidth="1"/>
    <col min="14114" max="14114" width="12.375" style="9" customWidth="1"/>
    <col min="14115" max="14115" width="12.875" style="9" customWidth="1"/>
    <col min="14116" max="14118" width="8.375" style="9" customWidth="1"/>
    <col min="14119" max="14297" width="10" style="9"/>
    <col min="14298" max="14298" width="9.875" style="9" customWidth="1"/>
    <col min="14299" max="14299" width="38.875" style="9" customWidth="1"/>
    <col min="14300" max="14300" width="12" style="9" customWidth="1"/>
    <col min="14301" max="14303" width="0" style="9" hidden="1" customWidth="1"/>
    <col min="14304" max="14304" width="12" style="9" customWidth="1"/>
    <col min="14305" max="14334" width="0" style="9" hidden="1" customWidth="1"/>
    <col min="14335" max="14335" width="14" style="9" customWidth="1"/>
    <col min="14336" max="14336" width="11.25" style="9" customWidth="1"/>
    <col min="14337" max="14366" width="0" style="9" hidden="1" customWidth="1"/>
    <col min="14367" max="14367" width="13.75" style="9" customWidth="1"/>
    <col min="14368" max="14368" width="14.125" style="9" customWidth="1"/>
    <col min="14369" max="14369" width="12.875" style="9" customWidth="1"/>
    <col min="14370" max="14370" width="12.375" style="9" customWidth="1"/>
    <col min="14371" max="14371" width="12.875" style="9" customWidth="1"/>
    <col min="14372" max="14374" width="8.375" style="9" customWidth="1"/>
    <col min="14375" max="14553" width="10" style="9"/>
    <col min="14554" max="14554" width="9.875" style="9" customWidth="1"/>
    <col min="14555" max="14555" width="38.875" style="9" customWidth="1"/>
    <col min="14556" max="14556" width="12" style="9" customWidth="1"/>
    <col min="14557" max="14559" width="0" style="9" hidden="1" customWidth="1"/>
    <col min="14560" max="14560" width="12" style="9" customWidth="1"/>
    <col min="14561" max="14590" width="0" style="9" hidden="1" customWidth="1"/>
    <col min="14591" max="14591" width="14" style="9" customWidth="1"/>
    <col min="14592" max="14592" width="11.25" style="9" customWidth="1"/>
    <col min="14593" max="14622" width="0" style="9" hidden="1" customWidth="1"/>
    <col min="14623" max="14623" width="13.75" style="9" customWidth="1"/>
    <col min="14624" max="14624" width="14.125" style="9" customWidth="1"/>
    <col min="14625" max="14625" width="12.875" style="9" customWidth="1"/>
    <col min="14626" max="14626" width="12.375" style="9" customWidth="1"/>
    <col min="14627" max="14627" width="12.875" style="9" customWidth="1"/>
    <col min="14628" max="14630" width="8.375" style="9" customWidth="1"/>
    <col min="14631" max="14809" width="10" style="9"/>
    <col min="14810" max="14810" width="9.875" style="9" customWidth="1"/>
    <col min="14811" max="14811" width="38.875" style="9" customWidth="1"/>
    <col min="14812" max="14812" width="12" style="9" customWidth="1"/>
    <col min="14813" max="14815" width="0" style="9" hidden="1" customWidth="1"/>
    <col min="14816" max="14816" width="12" style="9" customWidth="1"/>
    <col min="14817" max="14846" width="0" style="9" hidden="1" customWidth="1"/>
    <col min="14847" max="14847" width="14" style="9" customWidth="1"/>
    <col min="14848" max="14848" width="11.25" style="9" customWidth="1"/>
    <col min="14849" max="14878" width="0" style="9" hidden="1" customWidth="1"/>
    <col min="14879" max="14879" width="13.75" style="9" customWidth="1"/>
    <col min="14880" max="14880" width="14.125" style="9" customWidth="1"/>
    <col min="14881" max="14881" width="12.875" style="9" customWidth="1"/>
    <col min="14882" max="14882" width="12.375" style="9" customWidth="1"/>
    <col min="14883" max="14883" width="12.875" style="9" customWidth="1"/>
    <col min="14884" max="14886" width="8.375" style="9" customWidth="1"/>
    <col min="14887" max="15065" width="10" style="9"/>
    <col min="15066" max="15066" width="9.875" style="9" customWidth="1"/>
    <col min="15067" max="15067" width="38.875" style="9" customWidth="1"/>
    <col min="15068" max="15068" width="12" style="9" customWidth="1"/>
    <col min="15069" max="15071" width="0" style="9" hidden="1" customWidth="1"/>
    <col min="15072" max="15072" width="12" style="9" customWidth="1"/>
    <col min="15073" max="15102" width="0" style="9" hidden="1" customWidth="1"/>
    <col min="15103" max="15103" width="14" style="9" customWidth="1"/>
    <col min="15104" max="15104" width="11.25" style="9" customWidth="1"/>
    <col min="15105" max="15134" width="0" style="9" hidden="1" customWidth="1"/>
    <col min="15135" max="15135" width="13.75" style="9" customWidth="1"/>
    <col min="15136" max="15136" width="14.125" style="9" customWidth="1"/>
    <col min="15137" max="15137" width="12.875" style="9" customWidth="1"/>
    <col min="15138" max="15138" width="12.375" style="9" customWidth="1"/>
    <col min="15139" max="15139" width="12.875" style="9" customWidth="1"/>
    <col min="15140" max="15142" width="8.375" style="9" customWidth="1"/>
    <col min="15143" max="15321" width="10" style="9"/>
    <col min="15322" max="15322" width="9.875" style="9" customWidth="1"/>
    <col min="15323" max="15323" width="38.875" style="9" customWidth="1"/>
    <col min="15324" max="15324" width="12" style="9" customWidth="1"/>
    <col min="15325" max="15327" width="0" style="9" hidden="1" customWidth="1"/>
    <col min="15328" max="15328" width="12" style="9" customWidth="1"/>
    <col min="15329" max="15358" width="0" style="9" hidden="1" customWidth="1"/>
    <col min="15359" max="15359" width="14" style="9" customWidth="1"/>
    <col min="15360" max="15360" width="11.25" style="9" customWidth="1"/>
    <col min="15361" max="15390" width="0" style="9" hidden="1" customWidth="1"/>
    <col min="15391" max="15391" width="13.75" style="9" customWidth="1"/>
    <col min="15392" max="15392" width="14.125" style="9" customWidth="1"/>
    <col min="15393" max="15393" width="12.875" style="9" customWidth="1"/>
    <col min="15394" max="15394" width="12.375" style="9" customWidth="1"/>
    <col min="15395" max="15395" width="12.875" style="9" customWidth="1"/>
    <col min="15396" max="15398" width="8.375" style="9" customWidth="1"/>
    <col min="15399" max="15577" width="10" style="9"/>
    <col min="15578" max="15578" width="9.875" style="9" customWidth="1"/>
    <col min="15579" max="15579" width="38.875" style="9" customWidth="1"/>
    <col min="15580" max="15580" width="12" style="9" customWidth="1"/>
    <col min="15581" max="15583" width="0" style="9" hidden="1" customWidth="1"/>
    <col min="15584" max="15584" width="12" style="9" customWidth="1"/>
    <col min="15585" max="15614" width="0" style="9" hidden="1" customWidth="1"/>
    <col min="15615" max="15615" width="14" style="9" customWidth="1"/>
    <col min="15616" max="15616" width="11.25" style="9" customWidth="1"/>
    <col min="15617" max="15646" width="0" style="9" hidden="1" customWidth="1"/>
    <col min="15647" max="15647" width="13.75" style="9" customWidth="1"/>
    <col min="15648" max="15648" width="14.125" style="9" customWidth="1"/>
    <col min="15649" max="15649" width="12.875" style="9" customWidth="1"/>
    <col min="15650" max="15650" width="12.375" style="9" customWidth="1"/>
    <col min="15651" max="15651" width="12.875" style="9" customWidth="1"/>
    <col min="15652" max="15654" width="8.375" style="9" customWidth="1"/>
    <col min="15655" max="15833" width="10" style="9"/>
    <col min="15834" max="15834" width="9.875" style="9" customWidth="1"/>
    <col min="15835" max="15835" width="38.875" style="9" customWidth="1"/>
    <col min="15836" max="15836" width="12" style="9" customWidth="1"/>
    <col min="15837" max="15839" width="0" style="9" hidden="1" customWidth="1"/>
    <col min="15840" max="15840" width="12" style="9" customWidth="1"/>
    <col min="15841" max="15870" width="0" style="9" hidden="1" customWidth="1"/>
    <col min="15871" max="15871" width="14" style="9" customWidth="1"/>
    <col min="15872" max="15872" width="11.25" style="9" customWidth="1"/>
    <col min="15873" max="15902" width="0" style="9" hidden="1" customWidth="1"/>
    <col min="15903" max="15903" width="13.75" style="9" customWidth="1"/>
    <col min="15904" max="15904" width="14.125" style="9" customWidth="1"/>
    <col min="15905" max="15905" width="12.875" style="9" customWidth="1"/>
    <col min="15906" max="15906" width="12.375" style="9" customWidth="1"/>
    <col min="15907" max="15907" width="12.875" style="9" customWidth="1"/>
    <col min="15908" max="15910" width="8.375" style="9" customWidth="1"/>
    <col min="15911" max="16089" width="10" style="9"/>
    <col min="16090" max="16090" width="9.875" style="9" customWidth="1"/>
    <col min="16091" max="16091" width="38.875" style="9" customWidth="1"/>
    <col min="16092" max="16092" width="12" style="9" customWidth="1"/>
    <col min="16093" max="16095" width="0" style="9" hidden="1" customWidth="1"/>
    <col min="16096" max="16096" width="12" style="9" customWidth="1"/>
    <col min="16097" max="16126" width="0" style="9" hidden="1" customWidth="1"/>
    <col min="16127" max="16127" width="14" style="9" customWidth="1"/>
    <col min="16128" max="16128" width="11.25" style="9" customWidth="1"/>
    <col min="16129" max="16158" width="0" style="9" hidden="1" customWidth="1"/>
    <col min="16159" max="16159" width="13.75" style="9" customWidth="1"/>
    <col min="16160" max="16160" width="14.125" style="9" customWidth="1"/>
    <col min="16161" max="16161" width="12.875" style="9" customWidth="1"/>
    <col min="16162" max="16162" width="12.375" style="9" customWidth="1"/>
    <col min="16163" max="16163" width="12.875" style="9" customWidth="1"/>
    <col min="16164" max="16166" width="8.375" style="9" customWidth="1"/>
    <col min="16167" max="16384" width="10" style="9"/>
  </cols>
  <sheetData>
    <row r="1" spans="1:40" ht="38.25" customHeight="1" x14ac:dyDescent="0.45">
      <c r="A1" s="74" t="s">
        <v>1482</v>
      </c>
      <c r="B1" s="1" t="s">
        <v>1977</v>
      </c>
      <c r="C1" s="1" t="s">
        <v>1160</v>
      </c>
      <c r="D1" s="1" t="s">
        <v>0</v>
      </c>
      <c r="E1" s="1" t="s">
        <v>1</v>
      </c>
      <c r="F1" s="1" t="s">
        <v>1479</v>
      </c>
      <c r="G1" s="1" t="s">
        <v>1</v>
      </c>
      <c r="H1" s="5" t="s">
        <v>27</v>
      </c>
      <c r="I1" s="5" t="s">
        <v>28</v>
      </c>
      <c r="J1" s="5" t="s">
        <v>1338</v>
      </c>
      <c r="K1" s="110" t="s">
        <v>30</v>
      </c>
      <c r="L1" s="110" t="s">
        <v>31</v>
      </c>
      <c r="M1" s="5" t="s">
        <v>32</v>
      </c>
      <c r="N1" s="5" t="s">
        <v>33</v>
      </c>
      <c r="O1" s="110" t="s">
        <v>1152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 t="s">
        <v>47</v>
      </c>
      <c r="AD1" s="5" t="s">
        <v>48</v>
      </c>
      <c r="AE1" s="5" t="s">
        <v>49</v>
      </c>
      <c r="AF1" s="5" t="s">
        <v>50</v>
      </c>
      <c r="AG1" s="5" t="s">
        <v>51</v>
      </c>
      <c r="AH1" s="5" t="s">
        <v>52</v>
      </c>
      <c r="AI1" s="5" t="s">
        <v>53</v>
      </c>
      <c r="AJ1" s="5" t="s">
        <v>54</v>
      </c>
      <c r="AK1" s="5" t="s">
        <v>55</v>
      </c>
      <c r="AL1" s="5" t="s">
        <v>56</v>
      </c>
      <c r="AM1" s="6" t="s">
        <v>1481</v>
      </c>
      <c r="AN1" s="117" t="s">
        <v>1480</v>
      </c>
    </row>
    <row r="2" spans="1:40" ht="24.75" hidden="1" customHeight="1" x14ac:dyDescent="0.45">
      <c r="A2" s="74"/>
      <c r="B2" s="42" t="s">
        <v>1087</v>
      </c>
      <c r="C2" s="42">
        <v>1020501006</v>
      </c>
      <c r="D2" s="10" t="s">
        <v>1494</v>
      </c>
      <c r="E2" s="11" t="s">
        <v>61</v>
      </c>
      <c r="F2" s="11"/>
      <c r="G2" s="11"/>
      <c r="H2" s="16"/>
      <c r="I2" s="16"/>
      <c r="J2" s="17"/>
      <c r="K2" s="101"/>
      <c r="L2" s="17"/>
      <c r="M2" s="17"/>
      <c r="N2" s="17"/>
      <c r="O2" s="101"/>
      <c r="P2" s="16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6"/>
      <c r="AE2" s="16"/>
      <c r="AF2" s="16"/>
      <c r="AG2" s="16"/>
      <c r="AH2" s="17"/>
      <c r="AI2" s="17"/>
      <c r="AJ2" s="17"/>
      <c r="AK2" s="17"/>
      <c r="AL2" s="17"/>
      <c r="AM2" s="18">
        <f t="shared" ref="AM2:AM10" si="0">H2+I2+J2+K2+L2+M2+N2+O2+P2+Q2+R2+S2+T2+U2+V2+W2+X2+Y2+Z2+AA2+AB2+AC2+AD2+AE2+AF2+AG2+AH2+AI2+AJ2+AK2+AL2</f>
        <v>0</v>
      </c>
      <c r="AN2" s="116">
        <f t="shared" ref="AN2:AN10" si="1">AM2*F2</f>
        <v>0</v>
      </c>
    </row>
    <row r="3" spans="1:40" ht="23.25" hidden="1" x14ac:dyDescent="0.45">
      <c r="A3" s="74"/>
      <c r="B3" s="10" t="s">
        <v>152</v>
      </c>
      <c r="C3" s="10" t="s">
        <v>152</v>
      </c>
      <c r="D3" s="10" t="s">
        <v>153</v>
      </c>
      <c r="E3" s="11" t="s">
        <v>61</v>
      </c>
      <c r="F3" s="11"/>
      <c r="G3" s="11"/>
      <c r="H3" s="16"/>
      <c r="I3" s="16"/>
      <c r="J3" s="17"/>
      <c r="K3" s="101"/>
      <c r="L3" s="17"/>
      <c r="M3" s="17"/>
      <c r="N3" s="17"/>
      <c r="O3" s="101"/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6"/>
      <c r="AE3" s="16"/>
      <c r="AF3" s="16"/>
      <c r="AG3" s="16"/>
      <c r="AH3" s="17"/>
      <c r="AI3" s="17"/>
      <c r="AJ3" s="17"/>
      <c r="AK3" s="17"/>
      <c r="AL3" s="17"/>
      <c r="AM3" s="18">
        <f t="shared" si="0"/>
        <v>0</v>
      </c>
      <c r="AN3" s="116">
        <f t="shared" si="1"/>
        <v>0</v>
      </c>
    </row>
    <row r="4" spans="1:40" ht="23.25" hidden="1" x14ac:dyDescent="0.45">
      <c r="A4" s="74"/>
      <c r="B4" s="10" t="s">
        <v>154</v>
      </c>
      <c r="C4" s="10" t="s">
        <v>154</v>
      </c>
      <c r="D4" s="10" t="s">
        <v>155</v>
      </c>
      <c r="E4" s="11" t="s">
        <v>61</v>
      </c>
      <c r="F4" s="11"/>
      <c r="G4" s="11"/>
      <c r="H4" s="16"/>
      <c r="I4" s="16"/>
      <c r="J4" s="17"/>
      <c r="K4" s="101"/>
      <c r="L4" s="17"/>
      <c r="M4" s="17"/>
      <c r="N4" s="17"/>
      <c r="O4" s="101"/>
      <c r="P4" s="16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6"/>
      <c r="AE4" s="16"/>
      <c r="AF4" s="16"/>
      <c r="AG4" s="16"/>
      <c r="AH4" s="17"/>
      <c r="AI4" s="17"/>
      <c r="AJ4" s="17"/>
      <c r="AK4" s="17"/>
      <c r="AL4" s="17"/>
      <c r="AM4" s="18">
        <f t="shared" si="0"/>
        <v>0</v>
      </c>
      <c r="AN4" s="116">
        <f t="shared" si="1"/>
        <v>0</v>
      </c>
    </row>
    <row r="5" spans="1:40" ht="23.25" hidden="1" x14ac:dyDescent="0.45">
      <c r="A5" s="74"/>
      <c r="B5" s="10" t="s">
        <v>156</v>
      </c>
      <c r="C5" s="10" t="s">
        <v>156</v>
      </c>
      <c r="D5" s="10" t="s">
        <v>157</v>
      </c>
      <c r="E5" s="11" t="s">
        <v>61</v>
      </c>
      <c r="F5" s="11"/>
      <c r="G5" s="11"/>
      <c r="H5" s="16"/>
      <c r="I5" s="16"/>
      <c r="J5" s="17"/>
      <c r="K5" s="101"/>
      <c r="L5" s="17"/>
      <c r="M5" s="17"/>
      <c r="N5" s="17"/>
      <c r="O5" s="101"/>
      <c r="P5" s="16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6"/>
      <c r="AE5" s="16"/>
      <c r="AF5" s="16"/>
      <c r="AG5" s="16"/>
      <c r="AH5" s="17"/>
      <c r="AI5" s="17"/>
      <c r="AJ5" s="17"/>
      <c r="AK5" s="17"/>
      <c r="AL5" s="17"/>
      <c r="AM5" s="18">
        <f t="shared" si="0"/>
        <v>0</v>
      </c>
      <c r="AN5" s="116">
        <f t="shared" si="1"/>
        <v>0</v>
      </c>
    </row>
    <row r="6" spans="1:40" ht="23.25" hidden="1" x14ac:dyDescent="0.45">
      <c r="A6" s="74"/>
      <c r="B6" s="10" t="s">
        <v>299</v>
      </c>
      <c r="C6" s="10" t="s">
        <v>299</v>
      </c>
      <c r="D6" s="10" t="s">
        <v>300</v>
      </c>
      <c r="E6" s="11" t="s">
        <v>276</v>
      </c>
      <c r="F6" s="11"/>
      <c r="G6" s="11"/>
      <c r="H6" s="16"/>
      <c r="I6" s="16"/>
      <c r="J6" s="17"/>
      <c r="K6" s="101"/>
      <c r="L6" s="17"/>
      <c r="M6" s="17"/>
      <c r="N6" s="17"/>
      <c r="O6" s="101"/>
      <c r="P6" s="16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6"/>
      <c r="AE6" s="16"/>
      <c r="AF6" s="16"/>
      <c r="AG6" s="16"/>
      <c r="AH6" s="17"/>
      <c r="AI6" s="17"/>
      <c r="AJ6" s="17"/>
      <c r="AK6" s="17"/>
      <c r="AL6" s="17"/>
      <c r="AM6" s="18">
        <f t="shared" si="0"/>
        <v>0</v>
      </c>
      <c r="AN6" s="116">
        <f t="shared" si="1"/>
        <v>0</v>
      </c>
    </row>
    <row r="7" spans="1:40" hidden="1" x14ac:dyDescent="0.45">
      <c r="A7" s="11"/>
      <c r="B7" s="34" t="s">
        <v>314</v>
      </c>
      <c r="C7" s="34" t="s">
        <v>314</v>
      </c>
      <c r="D7" s="10" t="s">
        <v>315</v>
      </c>
      <c r="E7" s="28" t="s">
        <v>61</v>
      </c>
      <c r="F7" s="11"/>
      <c r="G7" s="11"/>
      <c r="H7" s="16"/>
      <c r="I7" s="16"/>
      <c r="J7" s="17"/>
      <c r="K7" s="101"/>
      <c r="L7" s="17"/>
      <c r="M7" s="17"/>
      <c r="N7" s="17"/>
      <c r="O7" s="101"/>
      <c r="P7" s="16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6"/>
      <c r="AE7" s="16"/>
      <c r="AF7" s="16"/>
      <c r="AG7" s="16"/>
      <c r="AH7" s="17"/>
      <c r="AI7" s="17"/>
      <c r="AJ7" s="17"/>
      <c r="AK7" s="17"/>
      <c r="AL7" s="17"/>
      <c r="AM7" s="18">
        <f t="shared" si="0"/>
        <v>0</v>
      </c>
      <c r="AN7" s="116">
        <f t="shared" si="1"/>
        <v>0</v>
      </c>
    </row>
    <row r="8" spans="1:40" hidden="1" x14ac:dyDescent="0.45">
      <c r="A8" s="11"/>
      <c r="B8" s="34" t="s">
        <v>325</v>
      </c>
      <c r="C8" s="34" t="s">
        <v>325</v>
      </c>
      <c r="D8" s="10" t="s">
        <v>1546</v>
      </c>
      <c r="E8" s="28" t="s">
        <v>276</v>
      </c>
      <c r="F8" s="11"/>
      <c r="G8" s="11"/>
      <c r="H8" s="16"/>
      <c r="I8" s="16"/>
      <c r="J8" s="17"/>
      <c r="K8" s="101"/>
      <c r="L8" s="17"/>
      <c r="M8" s="17"/>
      <c r="N8" s="17"/>
      <c r="O8" s="101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6"/>
      <c r="AE8" s="16"/>
      <c r="AF8" s="16"/>
      <c r="AG8" s="16"/>
      <c r="AH8" s="17"/>
      <c r="AI8" s="17"/>
      <c r="AJ8" s="17"/>
      <c r="AK8" s="17"/>
      <c r="AL8" s="17"/>
      <c r="AM8" s="18">
        <f t="shared" si="0"/>
        <v>0</v>
      </c>
      <c r="AN8" s="116">
        <f t="shared" si="1"/>
        <v>0</v>
      </c>
    </row>
    <row r="9" spans="1:40" ht="23.25" hidden="1" x14ac:dyDescent="0.45">
      <c r="A9" s="74"/>
      <c r="B9" s="10" t="s">
        <v>330</v>
      </c>
      <c r="C9" s="10" t="s">
        <v>330</v>
      </c>
      <c r="D9" s="10" t="s">
        <v>1678</v>
      </c>
      <c r="E9" s="11" t="s">
        <v>276</v>
      </c>
      <c r="F9" s="11"/>
      <c r="G9" s="11"/>
      <c r="H9" s="16"/>
      <c r="I9" s="16"/>
      <c r="J9" s="17"/>
      <c r="K9" s="101"/>
      <c r="L9" s="17"/>
      <c r="M9" s="17"/>
      <c r="N9" s="17"/>
      <c r="O9" s="101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6"/>
      <c r="AE9" s="16"/>
      <c r="AF9" s="16"/>
      <c r="AG9" s="16"/>
      <c r="AH9" s="17"/>
      <c r="AI9" s="17"/>
      <c r="AJ9" s="17"/>
      <c r="AK9" s="17"/>
      <c r="AL9" s="17"/>
      <c r="AM9" s="18">
        <f t="shared" si="0"/>
        <v>0</v>
      </c>
      <c r="AN9" s="116">
        <f t="shared" si="1"/>
        <v>0</v>
      </c>
    </row>
    <row r="10" spans="1:40" x14ac:dyDescent="0.45">
      <c r="A10" s="11"/>
      <c r="B10" s="34" t="s">
        <v>332</v>
      </c>
      <c r="C10" s="34" t="s">
        <v>2060</v>
      </c>
      <c r="D10" s="10" t="s">
        <v>1638</v>
      </c>
      <c r="E10" s="11" t="s">
        <v>276</v>
      </c>
      <c r="F10" s="11"/>
      <c r="G10" s="11"/>
      <c r="H10" s="16"/>
      <c r="I10" s="16"/>
      <c r="J10" s="17"/>
      <c r="K10" s="101"/>
      <c r="L10" s="17"/>
      <c r="M10" s="17"/>
      <c r="N10" s="17"/>
      <c r="O10" s="101">
        <v>2.5</v>
      </c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>
        <v>10</v>
      </c>
      <c r="AD10" s="16"/>
      <c r="AE10" s="16"/>
      <c r="AF10" s="16"/>
      <c r="AG10" s="16"/>
      <c r="AH10" s="17"/>
      <c r="AI10" s="17"/>
      <c r="AJ10" s="17"/>
      <c r="AK10" s="17"/>
      <c r="AL10" s="17"/>
      <c r="AM10" s="18">
        <f t="shared" si="0"/>
        <v>12.5</v>
      </c>
      <c r="AN10" s="116">
        <f t="shared" si="1"/>
        <v>0</v>
      </c>
    </row>
    <row r="11" spans="1:40" ht="23.25" customHeight="1" x14ac:dyDescent="0.45">
      <c r="A11" s="74"/>
      <c r="B11" s="10" t="s">
        <v>333</v>
      </c>
      <c r="C11" s="10">
        <v>1022301011</v>
      </c>
      <c r="D11" s="10" t="s">
        <v>1282</v>
      </c>
      <c r="E11" s="11" t="s">
        <v>276</v>
      </c>
      <c r="F11" s="11"/>
      <c r="G11" s="11"/>
      <c r="H11" s="16"/>
      <c r="I11" s="16"/>
      <c r="J11" s="17"/>
      <c r="K11" s="101"/>
      <c r="L11" s="17"/>
      <c r="M11" s="17"/>
      <c r="N11" s="17"/>
      <c r="O11" s="101"/>
      <c r="P11" s="16"/>
      <c r="Q11" s="17">
        <v>2.5</v>
      </c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>
        <v>15</v>
      </c>
      <c r="AD11" s="16"/>
      <c r="AE11" s="16"/>
      <c r="AF11" s="16"/>
      <c r="AG11" s="16">
        <f>2.5+2.5</f>
        <v>5</v>
      </c>
      <c r="AH11" s="17"/>
      <c r="AI11" s="17"/>
      <c r="AJ11" s="17"/>
      <c r="AK11" s="17"/>
      <c r="AL11" s="17"/>
      <c r="AM11" s="18">
        <f t="shared" ref="AM11:AM21" si="2">H11+I11+J11+K11+L11+M11+N11+O11+P11+Q11+R11+S11+T11+U11+V11+W11+X11+Y11+Z11+AA11+AB11+AC11+AD11+AE11+AF11+AG11+AH11+AI11+AJ11+AK11+AL11</f>
        <v>22.5</v>
      </c>
      <c r="AN11" s="116">
        <f t="shared" ref="AN11:AN21" si="3">AM11*F11</f>
        <v>0</v>
      </c>
    </row>
    <row r="12" spans="1:40" x14ac:dyDescent="0.45">
      <c r="A12" s="11"/>
      <c r="B12" s="10" t="s">
        <v>334</v>
      </c>
      <c r="C12" s="10">
        <v>1022301010</v>
      </c>
      <c r="D12" s="10" t="s">
        <v>1657</v>
      </c>
      <c r="E12" s="11" t="s">
        <v>276</v>
      </c>
      <c r="F12" s="11"/>
      <c r="G12" s="11"/>
      <c r="H12" s="16"/>
      <c r="I12" s="16"/>
      <c r="J12" s="17"/>
      <c r="K12" s="101"/>
      <c r="L12" s="17"/>
      <c r="M12" s="17"/>
      <c r="N12" s="17"/>
      <c r="O12" s="101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>
        <v>2</v>
      </c>
      <c r="AA12" s="17"/>
      <c r="AB12" s="17"/>
      <c r="AC12" s="17">
        <v>10</v>
      </c>
      <c r="AD12" s="16"/>
      <c r="AE12" s="16"/>
      <c r="AF12" s="16"/>
      <c r="AG12" s="16">
        <v>5</v>
      </c>
      <c r="AH12" s="17"/>
      <c r="AI12" s="17"/>
      <c r="AJ12" s="17"/>
      <c r="AK12" s="17">
        <v>2</v>
      </c>
      <c r="AL12" s="17"/>
      <c r="AM12" s="18">
        <f t="shared" si="2"/>
        <v>19</v>
      </c>
      <c r="AN12" s="116">
        <f t="shared" si="3"/>
        <v>0</v>
      </c>
    </row>
    <row r="13" spans="1:40" hidden="1" x14ac:dyDescent="0.45">
      <c r="A13" s="25"/>
      <c r="B13" s="34" t="s">
        <v>336</v>
      </c>
      <c r="C13" s="34">
        <v>1022301009</v>
      </c>
      <c r="D13" s="33" t="s">
        <v>1820</v>
      </c>
      <c r="E13" s="25" t="s">
        <v>276</v>
      </c>
      <c r="F13" s="25"/>
      <c r="G13" s="25"/>
      <c r="H13" s="44"/>
      <c r="I13" s="44"/>
      <c r="J13" s="43"/>
      <c r="K13" s="111"/>
      <c r="L13" s="43"/>
      <c r="M13" s="43"/>
      <c r="N13" s="43"/>
      <c r="O13" s="111"/>
      <c r="P13" s="44"/>
      <c r="Q13" s="43"/>
      <c r="R13" s="43"/>
      <c r="S13" s="43"/>
      <c r="T13" s="43"/>
      <c r="U13" s="43"/>
      <c r="V13" s="43"/>
      <c r="W13" s="43"/>
      <c r="X13" s="44"/>
      <c r="Y13" s="43"/>
      <c r="Z13" s="43"/>
      <c r="AA13" s="43"/>
      <c r="AB13" s="43"/>
      <c r="AC13" s="43"/>
      <c r="AD13" s="44"/>
      <c r="AE13" s="44"/>
      <c r="AF13" s="44"/>
      <c r="AG13" s="44"/>
      <c r="AH13" s="43"/>
      <c r="AI13" s="43"/>
      <c r="AJ13" s="43"/>
      <c r="AK13" s="43"/>
      <c r="AL13" s="43"/>
      <c r="AM13" s="18">
        <f t="shared" si="2"/>
        <v>0</v>
      </c>
      <c r="AN13" s="116">
        <f t="shared" si="3"/>
        <v>0</v>
      </c>
    </row>
    <row r="14" spans="1:40" ht="23.25" x14ac:dyDescent="0.45">
      <c r="A14" s="74"/>
      <c r="B14" s="10" t="s">
        <v>338</v>
      </c>
      <c r="C14" s="10">
        <v>1023801001</v>
      </c>
      <c r="D14" s="10" t="s">
        <v>1821</v>
      </c>
      <c r="E14" s="11" t="s">
        <v>276</v>
      </c>
      <c r="F14" s="11"/>
      <c r="G14" s="11"/>
      <c r="H14" s="16"/>
      <c r="I14" s="16">
        <v>2</v>
      </c>
      <c r="J14" s="17"/>
      <c r="K14" s="101"/>
      <c r="L14" s="17"/>
      <c r="M14" s="17"/>
      <c r="N14" s="17"/>
      <c r="O14" s="101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6"/>
      <c r="AE14" s="16"/>
      <c r="AF14" s="16"/>
      <c r="AG14" s="16"/>
      <c r="AH14" s="17"/>
      <c r="AI14" s="17"/>
      <c r="AJ14" s="17"/>
      <c r="AK14" s="17"/>
      <c r="AL14" s="17"/>
      <c r="AM14" s="18">
        <f>H14+I14+J14+K14+L14+M14+N14+O14+P14+Q14+R14+S14+T14+U14+V14+W14+X14+Y14+Z14+AA14+AB14+AC14+AD14+AE14+AF14+AG14+AH14+AI14+AJ14+AK14+AL14</f>
        <v>2</v>
      </c>
      <c r="AN14" s="116">
        <f>AM14*F14</f>
        <v>0</v>
      </c>
    </row>
    <row r="15" spans="1:40" ht="23.25" x14ac:dyDescent="0.45">
      <c r="A15" s="74"/>
      <c r="B15" s="10" t="s">
        <v>1137</v>
      </c>
      <c r="C15" s="10">
        <v>1023801002</v>
      </c>
      <c r="D15" s="10" t="s">
        <v>1679</v>
      </c>
      <c r="E15" s="11" t="s">
        <v>276</v>
      </c>
      <c r="F15" s="11"/>
      <c r="G15" s="11"/>
      <c r="H15" s="16"/>
      <c r="I15" s="16"/>
      <c r="J15" s="17"/>
      <c r="K15" s="101"/>
      <c r="L15" s="17"/>
      <c r="M15" s="17"/>
      <c r="N15" s="17"/>
      <c r="O15" s="101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6"/>
      <c r="AE15" s="16"/>
      <c r="AF15" s="16"/>
      <c r="AG15" s="16">
        <v>1</v>
      </c>
      <c r="AH15" s="17"/>
      <c r="AI15" s="17"/>
      <c r="AJ15" s="17"/>
      <c r="AK15" s="17"/>
      <c r="AL15" s="17"/>
      <c r="AM15" s="18">
        <f>H15+I15+J15+K15+L15+M15+N15+O15+P15+Q15+R15+S15+T15+U15+V15+W15+X15+Y15+Z15+AA15+AB15+AC15+AD15+AE15+AF15+AG15+AH15+AI15+AJ15+AK15+AL15</f>
        <v>1</v>
      </c>
      <c r="AN15" s="116">
        <f>AM15*F15</f>
        <v>0</v>
      </c>
    </row>
    <row r="16" spans="1:40" ht="23.25" x14ac:dyDescent="0.45">
      <c r="A16" s="74"/>
      <c r="B16" s="10" t="s">
        <v>352</v>
      </c>
      <c r="C16" s="10" t="s">
        <v>2029</v>
      </c>
      <c r="D16" s="10" t="s">
        <v>1660</v>
      </c>
      <c r="E16" s="11" t="s">
        <v>276</v>
      </c>
      <c r="F16" s="11"/>
      <c r="G16" s="11"/>
      <c r="H16" s="16"/>
      <c r="I16" s="16">
        <v>5</v>
      </c>
      <c r="J16" s="17"/>
      <c r="K16" s="101"/>
      <c r="L16" s="17"/>
      <c r="M16" s="17"/>
      <c r="N16" s="17"/>
      <c r="O16" s="101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6"/>
      <c r="AE16" s="16"/>
      <c r="AF16" s="16"/>
      <c r="AG16" s="16"/>
      <c r="AH16" s="17"/>
      <c r="AI16" s="17"/>
      <c r="AJ16" s="17"/>
      <c r="AK16" s="17"/>
      <c r="AL16" s="17"/>
      <c r="AM16" s="18">
        <f t="shared" si="2"/>
        <v>5</v>
      </c>
      <c r="AN16" s="116">
        <f t="shared" si="3"/>
        <v>0</v>
      </c>
    </row>
    <row r="17" spans="1:40" x14ac:dyDescent="0.45">
      <c r="A17" s="11"/>
      <c r="B17" s="10" t="s">
        <v>363</v>
      </c>
      <c r="C17" s="10">
        <v>1022301008</v>
      </c>
      <c r="D17" s="10" t="s">
        <v>1517</v>
      </c>
      <c r="E17" s="11" t="s">
        <v>276</v>
      </c>
      <c r="F17" s="11"/>
      <c r="G17" s="11"/>
      <c r="H17" s="16"/>
      <c r="I17" s="16">
        <v>5</v>
      </c>
      <c r="J17" s="17"/>
      <c r="K17" s="101">
        <v>5</v>
      </c>
      <c r="L17" s="17"/>
      <c r="M17" s="17"/>
      <c r="N17" s="17"/>
      <c r="O17" s="101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>
        <f>5+10</f>
        <v>15</v>
      </c>
      <c r="AD17" s="16"/>
      <c r="AE17" s="16"/>
      <c r="AF17" s="16"/>
      <c r="AG17" s="16"/>
      <c r="AH17" s="17"/>
      <c r="AI17" s="17"/>
      <c r="AJ17" s="17"/>
      <c r="AK17" s="17"/>
      <c r="AL17" s="17"/>
      <c r="AM17" s="18">
        <f t="shared" si="2"/>
        <v>25</v>
      </c>
      <c r="AN17" s="116">
        <f t="shared" si="3"/>
        <v>0</v>
      </c>
    </row>
    <row r="18" spans="1:40" hidden="1" x14ac:dyDescent="0.45">
      <c r="A18" s="11"/>
      <c r="B18" s="34" t="s">
        <v>366</v>
      </c>
      <c r="C18" s="34" t="s">
        <v>366</v>
      </c>
      <c r="D18" s="10" t="s">
        <v>1601</v>
      </c>
      <c r="E18" s="28" t="s">
        <v>276</v>
      </c>
      <c r="F18" s="11"/>
      <c r="G18" s="11"/>
      <c r="H18" s="16"/>
      <c r="I18" s="16"/>
      <c r="J18" s="17"/>
      <c r="K18" s="101"/>
      <c r="L18" s="17"/>
      <c r="M18" s="17"/>
      <c r="N18" s="17"/>
      <c r="O18" s="101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6"/>
      <c r="AE18" s="16"/>
      <c r="AF18" s="16"/>
      <c r="AG18" s="16"/>
      <c r="AH18" s="17"/>
      <c r="AI18" s="17"/>
      <c r="AJ18" s="17"/>
      <c r="AK18" s="17"/>
      <c r="AL18" s="17"/>
      <c r="AM18" s="18">
        <f t="shared" si="2"/>
        <v>0</v>
      </c>
      <c r="AN18" s="116">
        <f t="shared" si="3"/>
        <v>0</v>
      </c>
    </row>
    <row r="19" spans="1:40" x14ac:dyDescent="0.45">
      <c r="A19" s="11"/>
      <c r="B19" s="34"/>
      <c r="C19" s="34" t="s">
        <v>2016</v>
      </c>
      <c r="D19" s="10" t="s">
        <v>1919</v>
      </c>
      <c r="E19" s="28" t="s">
        <v>276</v>
      </c>
      <c r="F19" s="11"/>
      <c r="G19" s="11"/>
      <c r="H19" s="16"/>
      <c r="I19" s="16"/>
      <c r="J19" s="17"/>
      <c r="K19" s="101"/>
      <c r="L19" s="17"/>
      <c r="M19" s="17"/>
      <c r="N19" s="17"/>
      <c r="O19" s="101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>
        <v>1</v>
      </c>
      <c r="AA19" s="17"/>
      <c r="AB19" s="17"/>
      <c r="AC19" s="17"/>
      <c r="AD19" s="16"/>
      <c r="AE19" s="16"/>
      <c r="AF19" s="16"/>
      <c r="AG19" s="16"/>
      <c r="AH19" s="17"/>
      <c r="AI19" s="17"/>
      <c r="AJ19" s="17">
        <v>0.5</v>
      </c>
      <c r="AK19" s="17">
        <v>1</v>
      </c>
      <c r="AL19" s="17"/>
      <c r="AM19" s="18">
        <f t="shared" si="2"/>
        <v>2.5</v>
      </c>
      <c r="AN19" s="116">
        <f t="shared" si="3"/>
        <v>0</v>
      </c>
    </row>
    <row r="20" spans="1:40" ht="23.25" x14ac:dyDescent="0.45">
      <c r="A20" s="74"/>
      <c r="B20" s="10" t="s">
        <v>370</v>
      </c>
      <c r="C20" s="10" t="s">
        <v>2059</v>
      </c>
      <c r="D20" s="10" t="s">
        <v>1658</v>
      </c>
      <c r="E20" s="11" t="s">
        <v>276</v>
      </c>
      <c r="F20" s="11"/>
      <c r="G20" s="11"/>
      <c r="H20" s="16"/>
      <c r="I20" s="16"/>
      <c r="J20" s="17"/>
      <c r="K20" s="101"/>
      <c r="L20" s="17"/>
      <c r="M20" s="17"/>
      <c r="N20" s="17"/>
      <c r="O20" s="101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>
        <v>5</v>
      </c>
      <c r="AA20" s="17"/>
      <c r="AB20" s="17"/>
      <c r="AC20" s="17">
        <v>1</v>
      </c>
      <c r="AD20" s="16"/>
      <c r="AE20" s="16"/>
      <c r="AF20" s="16"/>
      <c r="AG20" s="16"/>
      <c r="AH20" s="17"/>
      <c r="AI20" s="17"/>
      <c r="AJ20" s="17"/>
      <c r="AK20" s="17"/>
      <c r="AL20" s="17"/>
      <c r="AM20" s="18">
        <f t="shared" si="2"/>
        <v>6</v>
      </c>
      <c r="AN20" s="116">
        <f t="shared" si="3"/>
        <v>0</v>
      </c>
    </row>
    <row r="21" spans="1:40" hidden="1" x14ac:dyDescent="0.45">
      <c r="A21" s="11"/>
      <c r="B21" s="10" t="s">
        <v>381</v>
      </c>
      <c r="C21" s="10" t="s">
        <v>2130</v>
      </c>
      <c r="D21" s="10" t="s">
        <v>382</v>
      </c>
      <c r="E21" s="11" t="s">
        <v>383</v>
      </c>
      <c r="F21" s="11"/>
      <c r="G21" s="11"/>
      <c r="H21" s="16"/>
      <c r="I21" s="16"/>
      <c r="J21" s="17"/>
      <c r="K21" s="101"/>
      <c r="L21" s="17"/>
      <c r="M21" s="17"/>
      <c r="N21" s="17"/>
      <c r="O21" s="101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6"/>
      <c r="AE21" s="16"/>
      <c r="AF21" s="16"/>
      <c r="AG21" s="16"/>
      <c r="AH21" s="17"/>
      <c r="AI21" s="17"/>
      <c r="AJ21" s="17"/>
      <c r="AK21" s="17"/>
      <c r="AL21" s="17"/>
      <c r="AM21" s="18">
        <f t="shared" si="2"/>
        <v>0</v>
      </c>
      <c r="AN21" s="116">
        <f t="shared" si="3"/>
        <v>0</v>
      </c>
    </row>
    <row r="22" spans="1:40" x14ac:dyDescent="0.45">
      <c r="A22" s="11"/>
      <c r="B22" s="10" t="s">
        <v>1008</v>
      </c>
      <c r="C22" s="10">
        <v>1060201001</v>
      </c>
      <c r="D22" s="10" t="s">
        <v>1009</v>
      </c>
      <c r="E22" s="11" t="s">
        <v>1010</v>
      </c>
      <c r="F22" s="11"/>
      <c r="G22" s="11"/>
      <c r="H22" s="16"/>
      <c r="I22" s="16">
        <v>8</v>
      </c>
      <c r="J22" s="17"/>
      <c r="K22" s="101"/>
      <c r="L22" s="17"/>
      <c r="M22" s="17"/>
      <c r="N22" s="17"/>
      <c r="O22" s="101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6"/>
      <c r="AE22" s="16"/>
      <c r="AF22" s="16"/>
      <c r="AG22" s="16"/>
      <c r="AH22" s="17"/>
      <c r="AI22" s="17">
        <v>8</v>
      </c>
      <c r="AJ22" s="17"/>
      <c r="AK22" s="17"/>
      <c r="AL22" s="17"/>
      <c r="AM22" s="18">
        <f t="shared" ref="AM22:AM34" si="4">H22+I22+J22+K22+L22+M22+N22+O22+P22+Q22+R22+S22+T22+U22+V22+W22+X22+Y22+Z22+AA22+AB22+AC22+AD22+AE22+AF22+AG22+AH22+AI22+AJ22+AK22+AL22</f>
        <v>16</v>
      </c>
      <c r="AN22" s="116">
        <f t="shared" ref="AN22:AN34" si="5">AM22*F22</f>
        <v>0</v>
      </c>
    </row>
    <row r="23" spans="1:40" x14ac:dyDescent="0.45">
      <c r="A23" s="11"/>
      <c r="B23" s="10" t="s">
        <v>1011</v>
      </c>
      <c r="C23" s="10">
        <v>1060201002</v>
      </c>
      <c r="D23" s="10" t="s">
        <v>1012</v>
      </c>
      <c r="E23" s="11" t="s">
        <v>1010</v>
      </c>
      <c r="F23" s="11"/>
      <c r="G23" s="11"/>
      <c r="H23" s="16"/>
      <c r="I23" s="16"/>
      <c r="J23" s="17"/>
      <c r="K23" s="101"/>
      <c r="L23" s="17"/>
      <c r="M23" s="17"/>
      <c r="N23" s="17">
        <v>6</v>
      </c>
      <c r="O23" s="101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6"/>
      <c r="AE23" s="16"/>
      <c r="AF23" s="16"/>
      <c r="AG23" s="16"/>
      <c r="AH23" s="17"/>
      <c r="AI23" s="17">
        <v>6</v>
      </c>
      <c r="AJ23" s="17"/>
      <c r="AK23" s="17"/>
      <c r="AL23" s="17"/>
      <c r="AM23" s="18">
        <f t="shared" si="4"/>
        <v>12</v>
      </c>
      <c r="AN23" s="116">
        <f t="shared" si="5"/>
        <v>0</v>
      </c>
    </row>
    <row r="24" spans="1:40" x14ac:dyDescent="0.45">
      <c r="A24" s="11"/>
      <c r="B24" s="10" t="s">
        <v>1676</v>
      </c>
      <c r="C24" s="10">
        <v>1060101006</v>
      </c>
      <c r="D24" s="10" t="s">
        <v>1774</v>
      </c>
      <c r="E24" s="11" t="s">
        <v>276</v>
      </c>
      <c r="F24" s="11"/>
      <c r="G24" s="11"/>
      <c r="H24" s="16"/>
      <c r="I24" s="16"/>
      <c r="J24" s="17"/>
      <c r="K24" s="101">
        <v>15</v>
      </c>
      <c r="L24" s="17"/>
      <c r="M24" s="17"/>
      <c r="N24" s="17">
        <v>10</v>
      </c>
      <c r="O24" s="101"/>
      <c r="P24" s="16"/>
      <c r="Q24" s="17"/>
      <c r="R24" s="17">
        <v>6</v>
      </c>
      <c r="S24" s="17"/>
      <c r="T24" s="17"/>
      <c r="U24" s="17"/>
      <c r="V24" s="17"/>
      <c r="W24" s="17"/>
      <c r="X24" s="17"/>
      <c r="Y24" s="17">
        <v>10</v>
      </c>
      <c r="Z24" s="17"/>
      <c r="AA24" s="17"/>
      <c r="AB24" s="17"/>
      <c r="AC24" s="17">
        <v>10</v>
      </c>
      <c r="AD24" s="16"/>
      <c r="AE24" s="16"/>
      <c r="AF24" s="16"/>
      <c r="AG24" s="16">
        <v>10</v>
      </c>
      <c r="AH24" s="17"/>
      <c r="AI24" s="17"/>
      <c r="AJ24" s="17"/>
      <c r="AK24" s="17"/>
      <c r="AL24" s="17"/>
      <c r="AM24" s="18">
        <f t="shared" si="4"/>
        <v>61</v>
      </c>
      <c r="AN24" s="116">
        <f t="shared" si="5"/>
        <v>0</v>
      </c>
    </row>
    <row r="25" spans="1:40" x14ac:dyDescent="0.45">
      <c r="A25" s="11"/>
      <c r="B25" s="10" t="s">
        <v>1025</v>
      </c>
      <c r="C25" s="10" t="s">
        <v>1025</v>
      </c>
      <c r="D25" s="10" t="s">
        <v>1026</v>
      </c>
      <c r="E25" s="11" t="s">
        <v>276</v>
      </c>
      <c r="F25" s="11"/>
      <c r="G25" s="11"/>
      <c r="H25" s="16"/>
      <c r="I25" s="16"/>
      <c r="J25" s="17"/>
      <c r="K25" s="101">
        <v>5</v>
      </c>
      <c r="L25" s="17"/>
      <c r="M25" s="17"/>
      <c r="N25" s="17">
        <v>10</v>
      </c>
      <c r="O25" s="101">
        <v>5</v>
      </c>
      <c r="P25" s="16"/>
      <c r="Q25" s="17"/>
      <c r="R25" s="17"/>
      <c r="S25" s="17">
        <v>10</v>
      </c>
      <c r="T25" s="17"/>
      <c r="U25" s="17"/>
      <c r="V25" s="17"/>
      <c r="W25" s="17"/>
      <c r="X25" s="17"/>
      <c r="Y25" s="17"/>
      <c r="Z25" s="17">
        <v>5</v>
      </c>
      <c r="AA25" s="17"/>
      <c r="AB25" s="17"/>
      <c r="AC25" s="17"/>
      <c r="AD25" s="16"/>
      <c r="AE25" s="16"/>
      <c r="AF25" s="16"/>
      <c r="AG25" s="16">
        <v>10</v>
      </c>
      <c r="AH25" s="17"/>
      <c r="AI25" s="17"/>
      <c r="AJ25" s="17"/>
      <c r="AK25" s="17">
        <v>3</v>
      </c>
      <c r="AL25" s="17"/>
      <c r="AM25" s="18">
        <f t="shared" si="4"/>
        <v>48</v>
      </c>
      <c r="AN25" s="116">
        <f t="shared" si="5"/>
        <v>0</v>
      </c>
    </row>
    <row r="26" spans="1:40" hidden="1" x14ac:dyDescent="0.45">
      <c r="A26" s="11"/>
      <c r="B26" s="10" t="s">
        <v>1583</v>
      </c>
      <c r="C26" s="10" t="s">
        <v>1583</v>
      </c>
      <c r="D26" s="10" t="s">
        <v>1349</v>
      </c>
      <c r="E26" s="11" t="s">
        <v>1010</v>
      </c>
      <c r="F26" s="11"/>
      <c r="G26" s="11"/>
      <c r="H26" s="16"/>
      <c r="I26" s="16"/>
      <c r="J26" s="17"/>
      <c r="K26" s="101"/>
      <c r="L26" s="17"/>
      <c r="M26" s="17"/>
      <c r="N26" s="17"/>
      <c r="O26" s="101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6"/>
      <c r="AE26" s="16"/>
      <c r="AF26" s="16"/>
      <c r="AG26" s="16"/>
      <c r="AH26" s="17"/>
      <c r="AI26" s="17"/>
      <c r="AJ26" s="17"/>
      <c r="AK26" s="17"/>
      <c r="AL26" s="17"/>
      <c r="AM26" s="18">
        <f t="shared" si="4"/>
        <v>0</v>
      </c>
      <c r="AN26" s="116">
        <f t="shared" si="5"/>
        <v>0</v>
      </c>
    </row>
    <row r="27" spans="1:40" hidden="1" x14ac:dyDescent="0.45">
      <c r="A27" s="11"/>
      <c r="B27" s="10" t="s">
        <v>1357</v>
      </c>
      <c r="C27" s="10" t="s">
        <v>2062</v>
      </c>
      <c r="D27" s="10" t="s">
        <v>1359</v>
      </c>
      <c r="E27" s="11" t="s">
        <v>1010</v>
      </c>
      <c r="F27" s="11"/>
      <c r="G27" s="11"/>
      <c r="H27" s="16"/>
      <c r="I27" s="16"/>
      <c r="J27" s="17"/>
      <c r="K27" s="101"/>
      <c r="L27" s="17"/>
      <c r="M27" s="17"/>
      <c r="N27" s="17"/>
      <c r="O27" s="101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6"/>
      <c r="AE27" s="16"/>
      <c r="AF27" s="16"/>
      <c r="AG27" s="16"/>
      <c r="AH27" s="17"/>
      <c r="AI27" s="17"/>
      <c r="AJ27" s="17"/>
      <c r="AK27" s="17"/>
      <c r="AL27" s="17"/>
      <c r="AM27" s="18">
        <f t="shared" si="4"/>
        <v>0</v>
      </c>
      <c r="AN27" s="116">
        <f t="shared" si="5"/>
        <v>0</v>
      </c>
    </row>
    <row r="28" spans="1:40" hidden="1" x14ac:dyDescent="0.45">
      <c r="A28" s="11"/>
      <c r="B28" s="10" t="s">
        <v>1358</v>
      </c>
      <c r="C28" s="10" t="s">
        <v>1358</v>
      </c>
      <c r="D28" s="10" t="s">
        <v>1360</v>
      </c>
      <c r="E28" s="11" t="s">
        <v>1010</v>
      </c>
      <c r="F28" s="11"/>
      <c r="G28" s="11"/>
      <c r="H28" s="16"/>
      <c r="I28" s="16"/>
      <c r="J28" s="17"/>
      <c r="K28" s="101"/>
      <c r="L28" s="17"/>
      <c r="M28" s="17"/>
      <c r="N28" s="17"/>
      <c r="O28" s="101"/>
      <c r="P28" s="16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6"/>
      <c r="AE28" s="16"/>
      <c r="AF28" s="16"/>
      <c r="AG28" s="16"/>
      <c r="AH28" s="17"/>
      <c r="AI28" s="17"/>
      <c r="AJ28" s="17"/>
      <c r="AK28" s="17"/>
      <c r="AL28" s="17"/>
      <c r="AM28" s="18">
        <f t="shared" si="4"/>
        <v>0</v>
      </c>
      <c r="AN28" s="116">
        <f t="shared" si="5"/>
        <v>0</v>
      </c>
    </row>
    <row r="29" spans="1:40" x14ac:dyDescent="0.45">
      <c r="A29" s="11"/>
      <c r="B29" s="10" t="s">
        <v>1361</v>
      </c>
      <c r="C29" s="10" t="s">
        <v>1361</v>
      </c>
      <c r="D29" s="10" t="s">
        <v>1362</v>
      </c>
      <c r="E29" s="11" t="s">
        <v>1010</v>
      </c>
      <c r="F29" s="11"/>
      <c r="G29" s="11"/>
      <c r="H29" s="16"/>
      <c r="I29" s="16"/>
      <c r="J29" s="17"/>
      <c r="K29" s="101"/>
      <c r="L29" s="17"/>
      <c r="M29" s="17"/>
      <c r="N29" s="17">
        <v>20</v>
      </c>
      <c r="O29" s="101"/>
      <c r="P29" s="16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6"/>
      <c r="AE29" s="16"/>
      <c r="AF29" s="16"/>
      <c r="AG29" s="16"/>
      <c r="AH29" s="17"/>
      <c r="AI29" s="17"/>
      <c r="AJ29" s="17"/>
      <c r="AK29" s="17">
        <v>30</v>
      </c>
      <c r="AL29" s="17"/>
      <c r="AM29" s="18">
        <f t="shared" si="4"/>
        <v>50</v>
      </c>
      <c r="AN29" s="116">
        <f t="shared" si="5"/>
        <v>0</v>
      </c>
    </row>
    <row r="30" spans="1:40" x14ac:dyDescent="0.45">
      <c r="A30" s="11"/>
      <c r="B30" s="32" t="s">
        <v>1035</v>
      </c>
      <c r="C30" s="32" t="s">
        <v>2143</v>
      </c>
      <c r="D30" s="32" t="s">
        <v>2021</v>
      </c>
      <c r="E30" s="11" t="s">
        <v>1832</v>
      </c>
      <c r="F30" s="11"/>
      <c r="G30" s="11"/>
      <c r="H30" s="16"/>
      <c r="I30" s="16"/>
      <c r="J30" s="17"/>
      <c r="K30" s="101">
        <v>2</v>
      </c>
      <c r="L30" s="17"/>
      <c r="M30" s="17"/>
      <c r="N30" s="17"/>
      <c r="O30" s="101"/>
      <c r="P30" s="16"/>
      <c r="Q30" s="17">
        <v>2</v>
      </c>
      <c r="R30" s="17"/>
      <c r="S30" s="17"/>
      <c r="T30" s="17"/>
      <c r="U30" s="17"/>
      <c r="V30" s="17">
        <v>1</v>
      </c>
      <c r="W30" s="17"/>
      <c r="X30" s="17"/>
      <c r="Y30" s="17"/>
      <c r="Z30" s="17"/>
      <c r="AA30" s="17"/>
      <c r="AB30" s="17"/>
      <c r="AC30" s="17"/>
      <c r="AD30" s="16"/>
      <c r="AE30" s="16"/>
      <c r="AF30" s="16"/>
      <c r="AG30" s="16">
        <v>1</v>
      </c>
      <c r="AH30" s="17"/>
      <c r="AI30" s="17">
        <v>2</v>
      </c>
      <c r="AJ30" s="17"/>
      <c r="AK30" s="17"/>
      <c r="AL30" s="17"/>
      <c r="AM30" s="18">
        <f t="shared" si="4"/>
        <v>8</v>
      </c>
      <c r="AN30" s="116">
        <f t="shared" si="5"/>
        <v>0</v>
      </c>
    </row>
    <row r="31" spans="1:40" x14ac:dyDescent="0.45">
      <c r="A31" s="20"/>
      <c r="B31" s="32" t="s">
        <v>1039</v>
      </c>
      <c r="C31" s="32" t="s">
        <v>2131</v>
      </c>
      <c r="D31" s="32" t="s">
        <v>2022</v>
      </c>
      <c r="E31" s="11" t="s">
        <v>1832</v>
      </c>
      <c r="F31" s="11"/>
      <c r="G31" s="11"/>
      <c r="H31" s="16">
        <v>3</v>
      </c>
      <c r="I31" s="16">
        <v>2</v>
      </c>
      <c r="J31" s="17"/>
      <c r="K31" s="101">
        <f>2+2</f>
        <v>4</v>
      </c>
      <c r="L31" s="17"/>
      <c r="M31" s="17"/>
      <c r="N31" s="17"/>
      <c r="O31" s="101"/>
      <c r="P31" s="16"/>
      <c r="Q31" s="17">
        <v>1</v>
      </c>
      <c r="R31" s="17"/>
      <c r="S31" s="17">
        <v>1</v>
      </c>
      <c r="T31" s="17"/>
      <c r="U31" s="17"/>
      <c r="V31" s="17">
        <f>1+2</f>
        <v>3</v>
      </c>
      <c r="W31" s="17"/>
      <c r="X31" s="17"/>
      <c r="Y31" s="17"/>
      <c r="Z31" s="17"/>
      <c r="AA31" s="17"/>
      <c r="AB31" s="17">
        <v>3</v>
      </c>
      <c r="AC31" s="17">
        <v>2</v>
      </c>
      <c r="AD31" s="16"/>
      <c r="AE31" s="16"/>
      <c r="AF31" s="16"/>
      <c r="AG31" s="16"/>
      <c r="AH31" s="17"/>
      <c r="AI31" s="17"/>
      <c r="AJ31" s="17"/>
      <c r="AK31" s="17">
        <f>1+1</f>
        <v>2</v>
      </c>
      <c r="AL31" s="17"/>
      <c r="AM31" s="18">
        <f t="shared" si="4"/>
        <v>21</v>
      </c>
      <c r="AN31" s="116">
        <f t="shared" si="5"/>
        <v>0</v>
      </c>
    </row>
    <row r="32" spans="1:40" ht="24" customHeight="1" x14ac:dyDescent="0.45">
      <c r="A32" s="20"/>
      <c r="B32" s="32" t="s">
        <v>1042</v>
      </c>
      <c r="C32" s="32" t="s">
        <v>2144</v>
      </c>
      <c r="D32" s="32" t="s">
        <v>2023</v>
      </c>
      <c r="E32" s="11" t="s">
        <v>1832</v>
      </c>
      <c r="F32" s="11"/>
      <c r="G32" s="11"/>
      <c r="H32" s="16"/>
      <c r="I32" s="16"/>
      <c r="J32" s="17"/>
      <c r="K32" s="101"/>
      <c r="L32" s="17"/>
      <c r="M32" s="17"/>
      <c r="N32" s="17"/>
      <c r="O32" s="101"/>
      <c r="P32" s="16"/>
      <c r="Q32" s="17"/>
      <c r="R32" s="17"/>
      <c r="S32" s="17"/>
      <c r="T32" s="17"/>
      <c r="U32" s="17"/>
      <c r="V32" s="17"/>
      <c r="W32" s="17"/>
      <c r="X32" s="17"/>
      <c r="Y32" s="17"/>
      <c r="Z32" s="17">
        <f>3+2</f>
        <v>5</v>
      </c>
      <c r="AA32" s="17"/>
      <c r="AB32" s="17"/>
      <c r="AC32" s="17">
        <v>1</v>
      </c>
      <c r="AD32" s="16"/>
      <c r="AE32" s="16"/>
      <c r="AF32" s="16"/>
      <c r="AG32" s="16"/>
      <c r="AH32" s="17"/>
      <c r="AI32" s="17">
        <v>1</v>
      </c>
      <c r="AJ32" s="17"/>
      <c r="AK32" s="17">
        <v>2</v>
      </c>
      <c r="AL32" s="17"/>
      <c r="AM32" s="18">
        <f t="shared" si="4"/>
        <v>9</v>
      </c>
      <c r="AN32" s="116">
        <f t="shared" si="5"/>
        <v>0</v>
      </c>
    </row>
    <row r="33" spans="1:40" hidden="1" x14ac:dyDescent="0.45">
      <c r="A33" s="20"/>
      <c r="B33" s="34" t="s">
        <v>1049</v>
      </c>
      <c r="C33" s="34" t="s">
        <v>1049</v>
      </c>
      <c r="D33" s="34" t="s">
        <v>1411</v>
      </c>
      <c r="E33" s="25" t="s">
        <v>1010</v>
      </c>
      <c r="F33" s="11"/>
      <c r="G33" s="11"/>
      <c r="H33" s="16"/>
      <c r="I33" s="16"/>
      <c r="J33" s="17"/>
      <c r="K33" s="101"/>
      <c r="L33" s="17"/>
      <c r="M33" s="17"/>
      <c r="N33" s="17"/>
      <c r="O33" s="101"/>
      <c r="P33" s="16"/>
      <c r="Q33" s="17"/>
      <c r="R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6"/>
      <c r="AE33" s="16"/>
      <c r="AF33" s="16"/>
      <c r="AG33" s="16"/>
      <c r="AH33" s="17"/>
      <c r="AI33" s="17"/>
      <c r="AJ33" s="17"/>
      <c r="AK33" s="17"/>
      <c r="AL33" s="17"/>
      <c r="AM33" s="18">
        <f t="shared" si="4"/>
        <v>0</v>
      </c>
      <c r="AN33" s="116">
        <f t="shared" si="5"/>
        <v>0</v>
      </c>
    </row>
    <row r="34" spans="1:40" ht="20.25" customHeight="1" x14ac:dyDescent="0.45">
      <c r="A34" s="11"/>
      <c r="B34" s="24" t="s">
        <v>1050</v>
      </c>
      <c r="C34" s="24" t="s">
        <v>1050</v>
      </c>
      <c r="D34" s="10" t="s">
        <v>1051</v>
      </c>
      <c r="E34" s="11" t="s">
        <v>71</v>
      </c>
      <c r="F34" s="11"/>
      <c r="G34" s="11"/>
      <c r="H34" s="16"/>
      <c r="I34" s="16"/>
      <c r="J34" s="17"/>
      <c r="K34" s="101"/>
      <c r="L34" s="17"/>
      <c r="M34" s="17"/>
      <c r="N34" s="17"/>
      <c r="O34" s="101">
        <v>5</v>
      </c>
      <c r="P34" s="16"/>
      <c r="Q34" s="17">
        <f>5+10</f>
        <v>15</v>
      </c>
      <c r="R34" s="17"/>
      <c r="S34" s="17"/>
      <c r="T34" s="17"/>
      <c r="U34" s="17">
        <v>5</v>
      </c>
      <c r="V34" s="17">
        <v>10</v>
      </c>
      <c r="W34" s="17"/>
      <c r="X34" s="17"/>
      <c r="Y34" s="17"/>
      <c r="Z34" s="17">
        <f>10+5+10</f>
        <v>25</v>
      </c>
      <c r="AA34" s="17"/>
      <c r="AB34" s="17"/>
      <c r="AC34" s="17"/>
      <c r="AD34" s="16"/>
      <c r="AE34" s="16"/>
      <c r="AF34" s="16"/>
      <c r="AG34" s="16">
        <f>5+4+5</f>
        <v>14</v>
      </c>
      <c r="AH34" s="17"/>
      <c r="AI34" s="17"/>
      <c r="AJ34" s="17">
        <v>5</v>
      </c>
      <c r="AK34" s="17">
        <v>5</v>
      </c>
      <c r="AL34" s="17"/>
      <c r="AM34" s="18">
        <f t="shared" si="4"/>
        <v>84</v>
      </c>
      <c r="AN34" s="116">
        <f t="shared" si="5"/>
        <v>0</v>
      </c>
    </row>
    <row r="35" spans="1:40" x14ac:dyDescent="0.45">
      <c r="A35" s="11">
        <v>24</v>
      </c>
      <c r="B35" s="34" t="s">
        <v>1486</v>
      </c>
      <c r="C35" s="34" t="s">
        <v>1486</v>
      </c>
      <c r="D35" s="10" t="s">
        <v>1487</v>
      </c>
      <c r="E35" s="28" t="s">
        <v>1029</v>
      </c>
      <c r="F35" s="11"/>
      <c r="G35" s="11"/>
      <c r="H35" s="16"/>
      <c r="I35" s="16"/>
      <c r="J35" s="17"/>
      <c r="K35" s="101"/>
      <c r="L35" s="17"/>
      <c r="M35" s="17"/>
      <c r="N35" s="17"/>
      <c r="O35" s="101"/>
      <c r="P35" s="16"/>
      <c r="Q35" s="17"/>
      <c r="R35" s="17"/>
      <c r="S35" s="17">
        <v>12</v>
      </c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6"/>
      <c r="AE35" s="16"/>
      <c r="AF35" s="16"/>
      <c r="AG35" s="16"/>
      <c r="AH35" s="17"/>
      <c r="AI35" s="17"/>
      <c r="AJ35" s="17"/>
      <c r="AK35" s="17"/>
      <c r="AL35" s="17"/>
      <c r="AM35" s="18">
        <f t="shared" ref="AM35:AM68" si="6">H35+I35+J35+K35+L35+M35+N35+O35+P35+Q35+R35+S35+T35+U35+V35+W35+X35+Y35+Z35+AA35+AB35+AC35+AD35+AE35+AF35+AG35+AH35+AI35+AJ35+AK35+AL35</f>
        <v>12</v>
      </c>
      <c r="AN35" s="116">
        <f t="shared" ref="AN35:AN54" si="7">AM35*F35</f>
        <v>0</v>
      </c>
    </row>
    <row r="36" spans="1:40" hidden="1" x14ac:dyDescent="0.45">
      <c r="A36" s="11"/>
      <c r="B36" s="34" t="s">
        <v>500</v>
      </c>
      <c r="C36" s="34">
        <v>1023901001</v>
      </c>
      <c r="D36" s="10" t="s">
        <v>1524</v>
      </c>
      <c r="E36" s="28" t="s">
        <v>61</v>
      </c>
      <c r="F36" s="11"/>
      <c r="G36" s="11"/>
      <c r="H36" s="16"/>
      <c r="I36" s="16"/>
      <c r="J36" s="17"/>
      <c r="K36" s="101"/>
      <c r="L36" s="17"/>
      <c r="M36" s="17"/>
      <c r="N36" s="17"/>
      <c r="O36" s="101"/>
      <c r="P36" s="16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6"/>
      <c r="AE36" s="16"/>
      <c r="AF36" s="16"/>
      <c r="AG36" s="16"/>
      <c r="AH36" s="17"/>
      <c r="AI36" s="17"/>
      <c r="AJ36" s="17"/>
      <c r="AK36" s="17"/>
      <c r="AL36" s="17"/>
      <c r="AM36" s="18">
        <f t="shared" si="6"/>
        <v>0</v>
      </c>
      <c r="AN36" s="116">
        <f t="shared" si="7"/>
        <v>0</v>
      </c>
    </row>
    <row r="37" spans="1:40" hidden="1" x14ac:dyDescent="0.45">
      <c r="A37" s="11"/>
      <c r="B37" s="34" t="s">
        <v>502</v>
      </c>
      <c r="C37" s="34">
        <v>1021601049</v>
      </c>
      <c r="D37" s="10" t="s">
        <v>1661</v>
      </c>
      <c r="E37" s="28" t="s">
        <v>1606</v>
      </c>
      <c r="F37" s="11"/>
      <c r="G37" s="11"/>
      <c r="H37" s="16"/>
      <c r="I37" s="16"/>
      <c r="J37" s="17"/>
      <c r="K37" s="101"/>
      <c r="L37" s="17"/>
      <c r="M37" s="17"/>
      <c r="N37" s="17"/>
      <c r="O37" s="101"/>
      <c r="P37" s="16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6"/>
      <c r="AE37" s="16"/>
      <c r="AF37" s="16"/>
      <c r="AG37" s="16"/>
      <c r="AH37" s="17"/>
      <c r="AI37" s="17"/>
      <c r="AJ37" s="17"/>
      <c r="AK37" s="17"/>
      <c r="AL37" s="17"/>
      <c r="AM37" s="18">
        <f t="shared" si="6"/>
        <v>0</v>
      </c>
      <c r="AN37" s="116">
        <f t="shared" si="7"/>
        <v>0</v>
      </c>
    </row>
    <row r="38" spans="1:40" hidden="1" x14ac:dyDescent="0.45">
      <c r="A38" s="25"/>
      <c r="B38" s="34" t="s">
        <v>505</v>
      </c>
      <c r="C38" s="34">
        <v>1022701001</v>
      </c>
      <c r="D38" s="33" t="s">
        <v>1525</v>
      </c>
      <c r="E38" s="25" t="s">
        <v>1606</v>
      </c>
      <c r="F38" s="25"/>
      <c r="G38" s="25"/>
      <c r="H38" s="44"/>
      <c r="I38" s="44"/>
      <c r="J38" s="43"/>
      <c r="K38" s="111"/>
      <c r="L38" s="43"/>
      <c r="M38" s="43"/>
      <c r="N38" s="43"/>
      <c r="O38" s="111"/>
      <c r="P38" s="44"/>
      <c r="Q38" s="43"/>
      <c r="R38" s="43"/>
      <c r="S38" s="43"/>
      <c r="T38" s="43"/>
      <c r="U38" s="43"/>
      <c r="V38" s="43"/>
      <c r="W38" s="43"/>
      <c r="X38" s="44"/>
      <c r="Y38" s="43"/>
      <c r="Z38" s="43"/>
      <c r="AA38" s="43"/>
      <c r="AB38" s="43"/>
      <c r="AC38" s="43"/>
      <c r="AD38" s="44"/>
      <c r="AE38" s="44"/>
      <c r="AF38" s="44"/>
      <c r="AG38" s="44"/>
      <c r="AH38" s="43"/>
      <c r="AI38" s="43"/>
      <c r="AJ38" s="43"/>
      <c r="AK38" s="43"/>
      <c r="AL38" s="43"/>
      <c r="AM38" s="18">
        <f t="shared" si="6"/>
        <v>0</v>
      </c>
      <c r="AN38" s="116">
        <f t="shared" si="7"/>
        <v>0</v>
      </c>
    </row>
    <row r="39" spans="1:40" hidden="1" x14ac:dyDescent="0.45">
      <c r="A39" s="11"/>
      <c r="B39" s="34">
        <v>1021601032</v>
      </c>
      <c r="C39" s="34">
        <v>1021601032</v>
      </c>
      <c r="D39" s="10" t="s">
        <v>1743</v>
      </c>
      <c r="E39" s="28" t="s">
        <v>61</v>
      </c>
      <c r="F39" s="11"/>
      <c r="G39" s="11"/>
      <c r="H39" s="16"/>
      <c r="I39" s="16"/>
      <c r="J39" s="17"/>
      <c r="K39" s="101"/>
      <c r="L39" s="17"/>
      <c r="M39" s="17"/>
      <c r="N39" s="17"/>
      <c r="O39" s="101"/>
      <c r="P39" s="16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6"/>
      <c r="AE39" s="16"/>
      <c r="AF39" s="16"/>
      <c r="AG39" s="16"/>
      <c r="AH39" s="17"/>
      <c r="AI39" s="17"/>
      <c r="AJ39" s="17"/>
      <c r="AK39" s="17"/>
      <c r="AL39" s="17"/>
      <c r="AM39" s="18">
        <f t="shared" si="6"/>
        <v>0</v>
      </c>
      <c r="AN39" s="116">
        <f t="shared" si="7"/>
        <v>0</v>
      </c>
    </row>
    <row r="40" spans="1:40" hidden="1" x14ac:dyDescent="0.45">
      <c r="A40" s="11"/>
      <c r="B40" s="34" t="s">
        <v>232</v>
      </c>
      <c r="C40" s="34">
        <v>1020501029</v>
      </c>
      <c r="D40" s="10" t="s">
        <v>1423</v>
      </c>
      <c r="E40" s="28" t="s">
        <v>61</v>
      </c>
      <c r="F40" s="11"/>
      <c r="G40" s="11"/>
      <c r="H40" s="16"/>
      <c r="I40" s="16"/>
      <c r="J40" s="17"/>
      <c r="K40" s="101"/>
      <c r="L40" s="17"/>
      <c r="M40" s="17"/>
      <c r="N40" s="17"/>
      <c r="O40" s="101"/>
      <c r="P40" s="16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6"/>
      <c r="AE40" s="16"/>
      <c r="AF40" s="16"/>
      <c r="AG40" s="16"/>
      <c r="AH40" s="17"/>
      <c r="AI40" s="17"/>
      <c r="AJ40" s="17"/>
      <c r="AK40" s="17"/>
      <c r="AL40" s="17"/>
      <c r="AM40" s="18">
        <f t="shared" si="6"/>
        <v>0</v>
      </c>
      <c r="AN40" s="116">
        <f t="shared" si="7"/>
        <v>0</v>
      </c>
    </row>
    <row r="41" spans="1:40" hidden="1" x14ac:dyDescent="0.45">
      <c r="A41" s="11"/>
      <c r="B41" s="34" t="s">
        <v>590</v>
      </c>
      <c r="C41" s="34" t="s">
        <v>590</v>
      </c>
      <c r="D41" s="10" t="s">
        <v>591</v>
      </c>
      <c r="E41" s="28" t="s">
        <v>61</v>
      </c>
      <c r="F41" s="11"/>
      <c r="G41" s="11"/>
      <c r="H41" s="16"/>
      <c r="I41" s="16"/>
      <c r="J41" s="17"/>
      <c r="K41" s="101"/>
      <c r="L41" s="17"/>
      <c r="M41" s="17"/>
      <c r="N41" s="17"/>
      <c r="O41" s="101"/>
      <c r="P41" s="16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6"/>
      <c r="AE41" s="16"/>
      <c r="AF41" s="16"/>
      <c r="AG41" s="16"/>
      <c r="AH41" s="17"/>
      <c r="AI41" s="17"/>
      <c r="AJ41" s="17"/>
      <c r="AK41" s="17"/>
      <c r="AL41" s="17"/>
      <c r="AM41" s="18">
        <f t="shared" si="6"/>
        <v>0</v>
      </c>
      <c r="AN41" s="116">
        <f t="shared" si="7"/>
        <v>0</v>
      </c>
    </row>
    <row r="42" spans="1:40" hidden="1" x14ac:dyDescent="0.45">
      <c r="A42" s="25"/>
      <c r="B42" s="34" t="s">
        <v>596</v>
      </c>
      <c r="C42" s="34" t="s">
        <v>596</v>
      </c>
      <c r="D42" s="33" t="s">
        <v>597</v>
      </c>
      <c r="E42" s="25" t="s">
        <v>61</v>
      </c>
      <c r="F42" s="25"/>
      <c r="G42" s="25"/>
      <c r="H42" s="44"/>
      <c r="I42" s="44"/>
      <c r="J42" s="43"/>
      <c r="K42" s="111"/>
      <c r="L42" s="43"/>
      <c r="M42" s="43"/>
      <c r="N42" s="43"/>
      <c r="O42" s="111"/>
      <c r="P42" s="44"/>
      <c r="Q42" s="43"/>
      <c r="R42" s="43"/>
      <c r="S42" s="43"/>
      <c r="T42" s="43"/>
      <c r="U42" s="43"/>
      <c r="V42" s="43"/>
      <c r="W42" s="43"/>
      <c r="X42" s="44"/>
      <c r="Y42" s="43"/>
      <c r="Z42" s="43"/>
      <c r="AA42" s="43"/>
      <c r="AB42" s="43"/>
      <c r="AC42" s="43"/>
      <c r="AD42" s="44"/>
      <c r="AE42" s="44"/>
      <c r="AF42" s="44"/>
      <c r="AG42" s="44"/>
      <c r="AH42" s="43"/>
      <c r="AI42" s="43"/>
      <c r="AJ42" s="43"/>
      <c r="AK42" s="43"/>
      <c r="AL42" s="43"/>
      <c r="AM42" s="18">
        <f t="shared" si="6"/>
        <v>0</v>
      </c>
      <c r="AN42" s="116">
        <f t="shared" si="7"/>
        <v>0</v>
      </c>
    </row>
    <row r="43" spans="1:40" hidden="1" x14ac:dyDescent="0.45">
      <c r="A43" s="11"/>
      <c r="B43" s="34" t="s">
        <v>1206</v>
      </c>
      <c r="C43" s="34" t="s">
        <v>1206</v>
      </c>
      <c r="D43" s="10" t="s">
        <v>1856</v>
      </c>
      <c r="E43" s="25" t="s">
        <v>61</v>
      </c>
      <c r="F43" s="11"/>
      <c r="G43" s="11"/>
      <c r="H43" s="16"/>
      <c r="I43" s="16"/>
      <c r="J43" s="17"/>
      <c r="K43" s="101"/>
      <c r="L43" s="17"/>
      <c r="M43" s="17"/>
      <c r="N43" s="17"/>
      <c r="O43" s="101"/>
      <c r="P43" s="16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6"/>
      <c r="AE43" s="16"/>
      <c r="AF43" s="16"/>
      <c r="AG43" s="16"/>
      <c r="AH43" s="17"/>
      <c r="AI43" s="17"/>
      <c r="AJ43" s="17"/>
      <c r="AK43" s="17"/>
      <c r="AL43" s="17"/>
      <c r="AM43" s="18">
        <f t="shared" si="6"/>
        <v>0</v>
      </c>
      <c r="AN43" s="116">
        <f t="shared" si="7"/>
        <v>0</v>
      </c>
    </row>
    <row r="44" spans="1:40" hidden="1" x14ac:dyDescent="0.45">
      <c r="A44" s="11"/>
      <c r="B44" s="34">
        <v>1021601028</v>
      </c>
      <c r="C44" s="34">
        <v>1021601028</v>
      </c>
      <c r="D44" s="10" t="s">
        <v>1671</v>
      </c>
      <c r="E44" s="25" t="s">
        <v>61</v>
      </c>
      <c r="F44" s="11"/>
      <c r="G44" s="11"/>
      <c r="H44" s="16"/>
      <c r="I44" s="16"/>
      <c r="J44" s="17"/>
      <c r="K44" s="101"/>
      <c r="L44" s="17"/>
      <c r="M44" s="17"/>
      <c r="N44" s="17"/>
      <c r="O44" s="101"/>
      <c r="P44" s="16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6"/>
      <c r="AE44" s="16"/>
      <c r="AF44" s="16"/>
      <c r="AG44" s="16"/>
      <c r="AH44" s="17"/>
      <c r="AI44" s="17"/>
      <c r="AJ44" s="17"/>
      <c r="AK44" s="17"/>
      <c r="AL44" s="17"/>
      <c r="AM44" s="18">
        <f t="shared" si="6"/>
        <v>0</v>
      </c>
      <c r="AN44" s="116">
        <f t="shared" ref="AN44:AN51" si="8">AM44*F44</f>
        <v>0</v>
      </c>
    </row>
    <row r="45" spans="1:40" hidden="1" x14ac:dyDescent="0.45">
      <c r="A45" s="11"/>
      <c r="B45" s="34">
        <v>1021601029</v>
      </c>
      <c r="C45" s="34">
        <v>1021601029</v>
      </c>
      <c r="D45" s="10" t="s">
        <v>1672</v>
      </c>
      <c r="E45" s="25" t="s">
        <v>61</v>
      </c>
      <c r="F45" s="11"/>
      <c r="G45" s="11"/>
      <c r="H45" s="16"/>
      <c r="I45" s="16"/>
      <c r="J45" s="17"/>
      <c r="K45" s="101"/>
      <c r="L45" s="17"/>
      <c r="M45" s="17"/>
      <c r="N45" s="17"/>
      <c r="O45" s="101"/>
      <c r="P45" s="16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6"/>
      <c r="AE45" s="16"/>
      <c r="AF45" s="16"/>
      <c r="AG45" s="16"/>
      <c r="AH45" s="17"/>
      <c r="AI45" s="17"/>
      <c r="AJ45" s="17"/>
      <c r="AK45" s="17"/>
      <c r="AL45" s="17"/>
      <c r="AM45" s="18">
        <f t="shared" si="6"/>
        <v>0</v>
      </c>
      <c r="AN45" s="116">
        <f t="shared" si="8"/>
        <v>0</v>
      </c>
    </row>
    <row r="46" spans="1:40" hidden="1" x14ac:dyDescent="0.45">
      <c r="A46" s="25"/>
      <c r="B46" s="34">
        <v>1023901002</v>
      </c>
      <c r="C46" s="34">
        <v>1023901002</v>
      </c>
      <c r="D46" s="33" t="s">
        <v>1650</v>
      </c>
      <c r="E46" s="25" t="s">
        <v>71</v>
      </c>
      <c r="F46" s="25"/>
      <c r="G46" s="25"/>
      <c r="H46" s="44"/>
      <c r="I46" s="44"/>
      <c r="J46" s="43"/>
      <c r="K46" s="111"/>
      <c r="L46" s="43"/>
      <c r="M46" s="43"/>
      <c r="N46" s="43"/>
      <c r="O46" s="111"/>
      <c r="P46" s="44"/>
      <c r="Q46" s="43"/>
      <c r="R46" s="43"/>
      <c r="S46" s="43"/>
      <c r="T46" s="43"/>
      <c r="U46" s="43"/>
      <c r="V46" s="43"/>
      <c r="W46" s="43"/>
      <c r="X46" s="44"/>
      <c r="Y46" s="43"/>
      <c r="Z46" s="43"/>
      <c r="AA46" s="43"/>
      <c r="AB46" s="43"/>
      <c r="AC46" s="43"/>
      <c r="AD46" s="44"/>
      <c r="AE46" s="44"/>
      <c r="AF46" s="44"/>
      <c r="AG46" s="44"/>
      <c r="AH46" s="43"/>
      <c r="AI46" s="43"/>
      <c r="AJ46" s="43"/>
      <c r="AK46" s="43"/>
      <c r="AL46" s="43"/>
      <c r="AM46" s="18">
        <f t="shared" si="6"/>
        <v>0</v>
      </c>
      <c r="AN46" s="116">
        <f t="shared" si="8"/>
        <v>0</v>
      </c>
    </row>
    <row r="47" spans="1:40" hidden="1" x14ac:dyDescent="0.45">
      <c r="A47" s="25"/>
      <c r="B47" s="34">
        <v>1023401064</v>
      </c>
      <c r="C47" s="34">
        <v>1023401064</v>
      </c>
      <c r="D47" s="33" t="s">
        <v>1705</v>
      </c>
      <c r="E47" s="25" t="s">
        <v>91</v>
      </c>
      <c r="F47" s="25"/>
      <c r="G47" s="25"/>
      <c r="H47" s="44"/>
      <c r="I47" s="44"/>
      <c r="J47" s="43"/>
      <c r="K47" s="111"/>
      <c r="L47" s="43"/>
      <c r="M47" s="43"/>
      <c r="N47" s="43"/>
      <c r="O47" s="111"/>
      <c r="P47" s="44"/>
      <c r="Q47" s="43"/>
      <c r="R47" s="43"/>
      <c r="S47" s="43"/>
      <c r="T47" s="43"/>
      <c r="U47" s="43"/>
      <c r="V47" s="43"/>
      <c r="W47" s="43"/>
      <c r="X47" s="44"/>
      <c r="Y47" s="43"/>
      <c r="Z47" s="43"/>
      <c r="AA47" s="43"/>
      <c r="AB47" s="43"/>
      <c r="AC47" s="43"/>
      <c r="AD47" s="44"/>
      <c r="AE47" s="44"/>
      <c r="AF47" s="44"/>
      <c r="AG47" s="44"/>
      <c r="AH47" s="43"/>
      <c r="AI47" s="43"/>
      <c r="AJ47" s="43"/>
      <c r="AK47" s="43"/>
      <c r="AL47" s="43"/>
      <c r="AM47" s="18">
        <f t="shared" si="6"/>
        <v>0</v>
      </c>
      <c r="AN47" s="116">
        <f t="shared" si="8"/>
        <v>0</v>
      </c>
    </row>
    <row r="48" spans="1:40" hidden="1" x14ac:dyDescent="0.45">
      <c r="A48" s="11"/>
      <c r="B48" s="34" t="s">
        <v>574</v>
      </c>
      <c r="C48" s="34">
        <v>1021701020</v>
      </c>
      <c r="D48" s="10" t="s">
        <v>575</v>
      </c>
      <c r="E48" s="28" t="s">
        <v>61</v>
      </c>
      <c r="F48" s="11"/>
      <c r="G48" s="11"/>
      <c r="H48" s="16"/>
      <c r="I48" s="16"/>
      <c r="J48" s="17"/>
      <c r="K48" s="101"/>
      <c r="L48" s="17"/>
      <c r="M48" s="17"/>
      <c r="N48" s="17"/>
      <c r="O48" s="101"/>
      <c r="P48" s="16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6"/>
      <c r="AE48" s="16"/>
      <c r="AF48" s="16"/>
      <c r="AG48" s="16"/>
      <c r="AH48" s="17"/>
      <c r="AI48" s="17"/>
      <c r="AJ48" s="17"/>
      <c r="AK48" s="17"/>
      <c r="AL48" s="17"/>
      <c r="AM48" s="18">
        <f t="shared" ref="AM48:AM55" si="9">H48+I48+J48+K48+L48+M48+N48+O48+P48+Q48+R48+S48+T48+U48+V48+W48+X48+Y48+Z48+AA48+AB48+AC48+AD48+AE48+AF48+AG48+AH48+AI48+AJ48+AK48+AL48</f>
        <v>0</v>
      </c>
      <c r="AN48" s="116">
        <f t="shared" si="8"/>
        <v>0</v>
      </c>
    </row>
    <row r="49" spans="1:40" x14ac:dyDescent="0.45">
      <c r="A49" s="11"/>
      <c r="B49" s="34" t="s">
        <v>492</v>
      </c>
      <c r="C49" s="34">
        <v>1021601046</v>
      </c>
      <c r="D49" s="10" t="s">
        <v>493</v>
      </c>
      <c r="E49" s="28" t="s">
        <v>61</v>
      </c>
      <c r="F49" s="11"/>
      <c r="G49" s="11"/>
      <c r="H49" s="16"/>
      <c r="I49" s="16"/>
      <c r="J49" s="17"/>
      <c r="K49" s="101"/>
      <c r="L49" s="17"/>
      <c r="M49" s="17"/>
      <c r="N49" s="17"/>
      <c r="O49" s="101"/>
      <c r="P49" s="16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6"/>
      <c r="AE49" s="16"/>
      <c r="AF49" s="16"/>
      <c r="AG49" s="16"/>
      <c r="AH49" s="17"/>
      <c r="AI49" s="17"/>
      <c r="AJ49" s="17"/>
      <c r="AK49" s="17">
        <v>100</v>
      </c>
      <c r="AL49" s="17"/>
      <c r="AM49" s="18">
        <f t="shared" si="9"/>
        <v>100</v>
      </c>
      <c r="AN49" s="116">
        <f t="shared" si="8"/>
        <v>0</v>
      </c>
    </row>
    <row r="50" spans="1:40" hidden="1" x14ac:dyDescent="0.45">
      <c r="A50" s="25"/>
      <c r="B50" s="34" t="s">
        <v>495</v>
      </c>
      <c r="C50" s="34">
        <v>1021601045</v>
      </c>
      <c r="D50" s="33" t="s">
        <v>496</v>
      </c>
      <c r="E50" s="28" t="s">
        <v>61</v>
      </c>
      <c r="F50" s="25"/>
      <c r="G50" s="25"/>
      <c r="H50" s="44"/>
      <c r="I50" s="44"/>
      <c r="J50" s="43"/>
      <c r="K50" s="111"/>
      <c r="L50" s="43"/>
      <c r="M50" s="43"/>
      <c r="N50" s="43"/>
      <c r="O50" s="111"/>
      <c r="P50" s="44"/>
      <c r="Q50" s="43"/>
      <c r="R50" s="43"/>
      <c r="S50" s="43"/>
      <c r="T50" s="43"/>
      <c r="U50" s="43"/>
      <c r="V50" s="43"/>
      <c r="W50" s="43"/>
      <c r="X50" s="44"/>
      <c r="Y50" s="43"/>
      <c r="Z50" s="43"/>
      <c r="AA50" s="43"/>
      <c r="AB50" s="43"/>
      <c r="AC50" s="43"/>
      <c r="AD50" s="44"/>
      <c r="AE50" s="44"/>
      <c r="AF50" s="44"/>
      <c r="AG50" s="44"/>
      <c r="AH50" s="43"/>
      <c r="AI50" s="43"/>
      <c r="AJ50" s="43"/>
      <c r="AK50" s="43"/>
      <c r="AL50" s="43"/>
      <c r="AM50" s="18">
        <f t="shared" si="9"/>
        <v>0</v>
      </c>
      <c r="AN50" s="116">
        <f t="shared" si="8"/>
        <v>0</v>
      </c>
    </row>
    <row r="51" spans="1:40" x14ac:dyDescent="0.45">
      <c r="A51" s="25"/>
      <c r="B51" s="34" t="s">
        <v>787</v>
      </c>
      <c r="C51" s="34" t="s">
        <v>787</v>
      </c>
      <c r="D51" s="33" t="s">
        <v>1500</v>
      </c>
      <c r="E51" s="25" t="s">
        <v>91</v>
      </c>
      <c r="F51" s="25"/>
      <c r="G51" s="25"/>
      <c r="H51" s="44"/>
      <c r="I51" s="44"/>
      <c r="J51" s="43"/>
      <c r="K51" s="111"/>
      <c r="L51" s="43"/>
      <c r="M51" s="43"/>
      <c r="N51" s="43"/>
      <c r="O51" s="111"/>
      <c r="P51" s="44"/>
      <c r="Q51" s="43"/>
      <c r="R51" s="43"/>
      <c r="S51" s="43"/>
      <c r="T51" s="43"/>
      <c r="U51" s="43"/>
      <c r="V51" s="43"/>
      <c r="W51" s="43"/>
      <c r="X51" s="44"/>
      <c r="Y51" s="43"/>
      <c r="Z51" s="43"/>
      <c r="AA51" s="43"/>
      <c r="AB51" s="43"/>
      <c r="AC51" s="43"/>
      <c r="AD51" s="44"/>
      <c r="AE51" s="44"/>
      <c r="AF51" s="44"/>
      <c r="AG51" s="44"/>
      <c r="AH51" s="43"/>
      <c r="AI51" s="43"/>
      <c r="AJ51" s="43">
        <v>540</v>
      </c>
      <c r="AK51" s="43"/>
      <c r="AL51" s="43"/>
      <c r="AM51" s="18">
        <f t="shared" si="9"/>
        <v>540</v>
      </c>
      <c r="AN51" s="116">
        <f t="shared" si="8"/>
        <v>0</v>
      </c>
    </row>
    <row r="52" spans="1:40" x14ac:dyDescent="0.45">
      <c r="A52" s="11"/>
      <c r="B52" s="34" t="s">
        <v>500</v>
      </c>
      <c r="C52" s="34">
        <v>1023901001</v>
      </c>
      <c r="D52" s="10" t="s">
        <v>1524</v>
      </c>
      <c r="E52" s="28" t="s">
        <v>61</v>
      </c>
      <c r="F52" s="11"/>
      <c r="G52" s="11"/>
      <c r="H52" s="16"/>
      <c r="I52" s="16"/>
      <c r="J52" s="17"/>
      <c r="K52" s="101"/>
      <c r="L52" s="17"/>
      <c r="M52" s="17"/>
      <c r="N52" s="17"/>
      <c r="O52" s="101"/>
      <c r="P52" s="16"/>
      <c r="Q52" s="17"/>
      <c r="R52" s="17"/>
      <c r="S52" s="17"/>
      <c r="T52" s="17"/>
      <c r="U52" s="17"/>
      <c r="V52" s="17"/>
      <c r="W52" s="17"/>
      <c r="X52" s="17"/>
      <c r="Y52" s="17">
        <v>360</v>
      </c>
      <c r="Z52" s="17"/>
      <c r="AA52" s="17"/>
      <c r="AB52" s="17"/>
      <c r="AC52" s="17"/>
      <c r="AD52" s="16"/>
      <c r="AE52" s="16"/>
      <c r="AF52" s="16"/>
      <c r="AG52" s="16"/>
      <c r="AH52" s="17"/>
      <c r="AI52" s="17"/>
      <c r="AJ52" s="17"/>
      <c r="AK52" s="17"/>
      <c r="AL52" s="17"/>
      <c r="AM52" s="18">
        <f t="shared" si="9"/>
        <v>360</v>
      </c>
      <c r="AN52" s="116">
        <f t="shared" si="7"/>
        <v>0</v>
      </c>
    </row>
    <row r="53" spans="1:40" x14ac:dyDescent="0.45">
      <c r="A53" s="11"/>
      <c r="B53" s="34" t="s">
        <v>502</v>
      </c>
      <c r="C53" s="34">
        <v>1021601049</v>
      </c>
      <c r="D53" s="10" t="s">
        <v>1661</v>
      </c>
      <c r="E53" s="28" t="s">
        <v>61</v>
      </c>
      <c r="F53" s="11"/>
      <c r="G53" s="11"/>
      <c r="H53" s="16"/>
      <c r="I53" s="16"/>
      <c r="J53" s="17"/>
      <c r="K53" s="101"/>
      <c r="L53" s="17"/>
      <c r="M53" s="17"/>
      <c r="N53" s="17"/>
      <c r="O53" s="101"/>
      <c r="P53" s="16"/>
      <c r="Q53" s="17"/>
      <c r="R53" s="17"/>
      <c r="S53" s="17"/>
      <c r="T53" s="17"/>
      <c r="U53" s="17"/>
      <c r="V53" s="17"/>
      <c r="W53" s="17"/>
      <c r="X53" s="17"/>
      <c r="Y53" s="17">
        <v>200</v>
      </c>
      <c r="Z53" s="17"/>
      <c r="AA53" s="17"/>
      <c r="AB53" s="17"/>
      <c r="AC53" s="17"/>
      <c r="AD53" s="16"/>
      <c r="AE53" s="16"/>
      <c r="AF53" s="16"/>
      <c r="AG53" s="16"/>
      <c r="AH53" s="17"/>
      <c r="AI53" s="17"/>
      <c r="AJ53" s="17"/>
      <c r="AK53" s="17"/>
      <c r="AL53" s="17"/>
      <c r="AM53" s="18">
        <f t="shared" si="9"/>
        <v>200</v>
      </c>
      <c r="AN53" s="116">
        <f t="shared" si="7"/>
        <v>0</v>
      </c>
    </row>
    <row r="54" spans="1:40" x14ac:dyDescent="0.45">
      <c r="A54" s="11"/>
      <c r="B54" s="34" t="s">
        <v>505</v>
      </c>
      <c r="C54" s="34">
        <v>1022701001</v>
      </c>
      <c r="D54" s="10" t="s">
        <v>1525</v>
      </c>
      <c r="E54" s="28" t="s">
        <v>61</v>
      </c>
      <c r="F54" s="11"/>
      <c r="G54" s="11"/>
      <c r="H54" s="16"/>
      <c r="I54" s="16"/>
      <c r="J54" s="17"/>
      <c r="K54" s="101"/>
      <c r="L54" s="17"/>
      <c r="M54" s="17"/>
      <c r="N54" s="17"/>
      <c r="O54" s="101"/>
      <c r="P54" s="16"/>
      <c r="Q54" s="17"/>
      <c r="R54" s="17"/>
      <c r="S54" s="17"/>
      <c r="T54" s="17"/>
      <c r="U54" s="17"/>
      <c r="V54" s="17"/>
      <c r="W54" s="17"/>
      <c r="X54" s="17"/>
      <c r="Y54" s="17">
        <v>200</v>
      </c>
      <c r="Z54" s="17"/>
      <c r="AA54" s="17"/>
      <c r="AB54" s="17"/>
      <c r="AC54" s="17"/>
      <c r="AD54" s="16"/>
      <c r="AE54" s="16"/>
      <c r="AF54" s="16"/>
      <c r="AG54" s="16"/>
      <c r="AH54" s="17"/>
      <c r="AI54" s="17"/>
      <c r="AJ54" s="17"/>
      <c r="AK54" s="17"/>
      <c r="AL54" s="17"/>
      <c r="AM54" s="18">
        <f t="shared" si="9"/>
        <v>200</v>
      </c>
      <c r="AN54" s="116">
        <f t="shared" si="7"/>
        <v>0</v>
      </c>
    </row>
    <row r="55" spans="1:40" hidden="1" x14ac:dyDescent="0.45">
      <c r="A55" s="11"/>
      <c r="B55" s="32" t="s">
        <v>1161</v>
      </c>
      <c r="C55" s="32" t="s">
        <v>1161</v>
      </c>
      <c r="D55" s="26" t="s">
        <v>1163</v>
      </c>
      <c r="E55" s="28" t="s">
        <v>91</v>
      </c>
      <c r="F55" s="11"/>
      <c r="G55" s="11"/>
      <c r="H55" s="16"/>
      <c r="I55" s="16"/>
      <c r="J55" s="17"/>
      <c r="K55" s="101"/>
      <c r="L55" s="17"/>
      <c r="M55" s="17"/>
      <c r="N55" s="17"/>
      <c r="O55" s="101"/>
      <c r="P55" s="16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6"/>
      <c r="AE55" s="16"/>
      <c r="AF55" s="16"/>
      <c r="AG55" s="16"/>
      <c r="AH55" s="17"/>
      <c r="AI55" s="17"/>
      <c r="AJ55" s="17"/>
      <c r="AK55" s="17"/>
      <c r="AL55" s="17"/>
      <c r="AM55" s="18">
        <f t="shared" si="9"/>
        <v>0</v>
      </c>
      <c r="AN55" s="116">
        <f>AM55*F55</f>
        <v>0</v>
      </c>
    </row>
    <row r="56" spans="1:40" hidden="1" x14ac:dyDescent="0.45">
      <c r="A56" s="25"/>
      <c r="B56" s="34"/>
      <c r="C56" s="34">
        <v>1023101042</v>
      </c>
      <c r="D56" s="33" t="s">
        <v>1651</v>
      </c>
      <c r="E56" s="28" t="s">
        <v>91</v>
      </c>
      <c r="F56" s="25"/>
      <c r="G56" s="25"/>
      <c r="H56" s="44"/>
      <c r="I56" s="44"/>
      <c r="J56" s="43"/>
      <c r="K56" s="111"/>
      <c r="L56" s="43"/>
      <c r="M56" s="43"/>
      <c r="N56" s="43"/>
      <c r="O56" s="111"/>
      <c r="P56" s="44"/>
      <c r="Q56" s="43"/>
      <c r="R56" s="43"/>
      <c r="S56" s="43"/>
      <c r="T56" s="43"/>
      <c r="U56" s="43"/>
      <c r="V56" s="43"/>
      <c r="W56" s="43"/>
      <c r="X56" s="44"/>
      <c r="Y56" s="43"/>
      <c r="Z56" s="43"/>
      <c r="AA56" s="43"/>
      <c r="AB56" s="43"/>
      <c r="AC56" s="43"/>
      <c r="AD56" s="44"/>
      <c r="AE56" s="44"/>
      <c r="AF56" s="44"/>
      <c r="AG56" s="44"/>
      <c r="AH56" s="43"/>
      <c r="AI56" s="43"/>
      <c r="AJ56" s="43"/>
      <c r="AK56" s="43"/>
      <c r="AL56" s="43"/>
      <c r="AM56" s="18">
        <f t="shared" ref="AM56:AM63" si="10">H56+I56+J56+K56+L56+M56+N56+O56+P56+Q56+R56+S56+T56+U56+V56+W56+X56+Y56+Z56+AA56+AB56+AC56+AD56+AE56+AF56+AG56+AH56+AI56+AJ56+AK56+AL56</f>
        <v>0</v>
      </c>
      <c r="AN56" s="116">
        <f t="shared" ref="AN56:AN62" si="11">AM56*F56</f>
        <v>0</v>
      </c>
    </row>
    <row r="57" spans="1:40" x14ac:dyDescent="0.45">
      <c r="A57" s="25"/>
      <c r="B57" s="34" t="s">
        <v>1443</v>
      </c>
      <c r="C57" s="34" t="s">
        <v>1443</v>
      </c>
      <c r="D57" s="33" t="s">
        <v>1531</v>
      </c>
      <c r="E57" s="28" t="s">
        <v>1048</v>
      </c>
      <c r="F57" s="25"/>
      <c r="G57" s="25"/>
      <c r="H57" s="44"/>
      <c r="I57" s="44"/>
      <c r="J57" s="43"/>
      <c r="K57" s="111"/>
      <c r="L57" s="43"/>
      <c r="M57" s="43"/>
      <c r="N57" s="43"/>
      <c r="O57" s="111"/>
      <c r="P57" s="44"/>
      <c r="Q57" s="43"/>
      <c r="R57" s="43"/>
      <c r="S57" s="43"/>
      <c r="T57" s="43"/>
      <c r="U57" s="43"/>
      <c r="V57" s="43"/>
      <c r="W57" s="43"/>
      <c r="X57" s="44"/>
      <c r="Y57" s="43">
        <v>1</v>
      </c>
      <c r="Z57" s="43">
        <v>4</v>
      </c>
      <c r="AA57" s="43"/>
      <c r="AB57" s="43"/>
      <c r="AC57" s="43"/>
      <c r="AD57" s="44"/>
      <c r="AE57" s="44"/>
      <c r="AF57" s="44"/>
      <c r="AG57" s="44">
        <v>1</v>
      </c>
      <c r="AH57" s="43"/>
      <c r="AI57" s="43"/>
      <c r="AJ57" s="43">
        <v>4</v>
      </c>
      <c r="AK57" s="43"/>
      <c r="AL57" s="43"/>
      <c r="AM57" s="18">
        <f t="shared" si="10"/>
        <v>10</v>
      </c>
      <c r="AN57" s="116">
        <f t="shared" si="11"/>
        <v>0</v>
      </c>
    </row>
    <row r="58" spans="1:40" hidden="1" x14ac:dyDescent="0.45">
      <c r="A58" s="11"/>
      <c r="B58" s="34"/>
      <c r="C58" s="34" t="s">
        <v>1780</v>
      </c>
      <c r="D58" s="10" t="s">
        <v>1781</v>
      </c>
      <c r="E58" s="28" t="s">
        <v>71</v>
      </c>
      <c r="F58" s="11"/>
      <c r="G58" s="11"/>
      <c r="H58" s="16"/>
      <c r="I58" s="16"/>
      <c r="J58" s="17"/>
      <c r="K58" s="101"/>
      <c r="L58" s="17"/>
      <c r="M58" s="17"/>
      <c r="N58" s="17"/>
      <c r="O58" s="101"/>
      <c r="P58" s="16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6"/>
      <c r="AE58" s="16"/>
      <c r="AF58" s="16"/>
      <c r="AG58" s="16"/>
      <c r="AH58" s="17"/>
      <c r="AI58" s="17"/>
      <c r="AJ58" s="17"/>
      <c r="AK58" s="17"/>
      <c r="AL58" s="17"/>
      <c r="AM58" s="18">
        <f>H58+I58+J58+K58+L58+M58+N58+O58+P58+Q58+R58+S58+T58+U58+V58+W58+X58+Y58+Z58+AA58+AB58+AC58+AD58+AE58+AF58+AG58+AH58+AI58+AJ58+AK58+AL58</f>
        <v>0</v>
      </c>
      <c r="AN58" s="116">
        <f t="shared" si="11"/>
        <v>0</v>
      </c>
    </row>
    <row r="59" spans="1:40" hidden="1" x14ac:dyDescent="0.45">
      <c r="A59" s="11"/>
      <c r="B59" s="34"/>
      <c r="C59" s="34" t="s">
        <v>1045</v>
      </c>
      <c r="D59" s="10" t="s">
        <v>1920</v>
      </c>
      <c r="E59" s="28" t="s">
        <v>71</v>
      </c>
      <c r="F59" s="11"/>
      <c r="G59" s="11"/>
      <c r="H59" s="16"/>
      <c r="I59" s="16"/>
      <c r="J59" s="17"/>
      <c r="K59" s="101"/>
      <c r="L59" s="17"/>
      <c r="M59" s="17"/>
      <c r="N59" s="17"/>
      <c r="O59" s="101"/>
      <c r="P59" s="16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6"/>
      <c r="AE59" s="16"/>
      <c r="AF59" s="16"/>
      <c r="AG59" s="16"/>
      <c r="AH59" s="17"/>
      <c r="AI59" s="17"/>
      <c r="AJ59" s="17"/>
      <c r="AK59" s="17"/>
      <c r="AL59" s="17"/>
      <c r="AM59" s="18">
        <f t="shared" si="10"/>
        <v>0</v>
      </c>
      <c r="AN59" s="116">
        <f t="shared" si="11"/>
        <v>0</v>
      </c>
    </row>
    <row r="60" spans="1:40" x14ac:dyDescent="0.45">
      <c r="A60" s="11"/>
      <c r="B60" s="34" t="s">
        <v>232</v>
      </c>
      <c r="C60" s="34">
        <v>1020501029</v>
      </c>
      <c r="D60" s="10" t="s">
        <v>1423</v>
      </c>
      <c r="E60" s="28" t="s">
        <v>61</v>
      </c>
      <c r="F60" s="11"/>
      <c r="G60" s="11"/>
      <c r="H60" s="16"/>
      <c r="I60" s="16"/>
      <c r="J60" s="17"/>
      <c r="K60" s="101"/>
      <c r="L60" s="17"/>
      <c r="M60" s="17"/>
      <c r="N60" s="17"/>
      <c r="O60" s="101">
        <v>600</v>
      </c>
      <c r="P60" s="16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6"/>
      <c r="AE60" s="16"/>
      <c r="AF60" s="16"/>
      <c r="AG60" s="16"/>
      <c r="AH60" s="17"/>
      <c r="AI60" s="17"/>
      <c r="AJ60" s="17">
        <v>300</v>
      </c>
      <c r="AK60" s="17"/>
      <c r="AL60" s="17"/>
      <c r="AM60" s="18">
        <f t="shared" si="10"/>
        <v>900</v>
      </c>
      <c r="AN60" s="116">
        <f t="shared" si="11"/>
        <v>0</v>
      </c>
    </row>
    <row r="61" spans="1:40" hidden="1" x14ac:dyDescent="0.45">
      <c r="A61" s="25"/>
      <c r="B61" s="34"/>
      <c r="C61" s="34" t="s">
        <v>1457</v>
      </c>
      <c r="D61" s="33" t="s">
        <v>509</v>
      </c>
      <c r="E61" s="28" t="s">
        <v>265</v>
      </c>
      <c r="F61" s="25"/>
      <c r="G61" s="25"/>
      <c r="H61" s="44"/>
      <c r="I61" s="44"/>
      <c r="J61" s="43"/>
      <c r="K61" s="111"/>
      <c r="L61" s="43"/>
      <c r="M61" s="43"/>
      <c r="N61" s="43"/>
      <c r="O61" s="111"/>
      <c r="P61" s="44"/>
      <c r="Q61" s="43"/>
      <c r="R61" s="43"/>
      <c r="S61" s="43"/>
      <c r="T61" s="43"/>
      <c r="U61" s="43"/>
      <c r="V61" s="43"/>
      <c r="W61" s="43"/>
      <c r="X61" s="44"/>
      <c r="Y61" s="43"/>
      <c r="Z61" s="43"/>
      <c r="AA61" s="43"/>
      <c r="AB61" s="43"/>
      <c r="AC61" s="43"/>
      <c r="AD61" s="44"/>
      <c r="AE61" s="44"/>
      <c r="AF61" s="44"/>
      <c r="AG61" s="44"/>
      <c r="AH61" s="43"/>
      <c r="AI61" s="43"/>
      <c r="AJ61" s="43"/>
      <c r="AK61" s="43"/>
      <c r="AL61" s="43"/>
      <c r="AM61" s="18">
        <f t="shared" si="10"/>
        <v>0</v>
      </c>
      <c r="AN61" s="116">
        <f t="shared" si="11"/>
        <v>0</v>
      </c>
    </row>
    <row r="62" spans="1:40" x14ac:dyDescent="0.45">
      <c r="A62" s="25"/>
      <c r="B62" s="34"/>
      <c r="C62" s="34">
        <v>1023101046</v>
      </c>
      <c r="D62" s="33" t="s">
        <v>1795</v>
      </c>
      <c r="E62" s="25" t="s">
        <v>1010</v>
      </c>
      <c r="F62" s="25"/>
      <c r="G62" s="25"/>
      <c r="H62" s="44"/>
      <c r="I62" s="44">
        <v>56</v>
      </c>
      <c r="J62" s="43"/>
      <c r="K62" s="111"/>
      <c r="L62" s="43"/>
      <c r="M62" s="43"/>
      <c r="N62" s="43"/>
      <c r="O62" s="111"/>
      <c r="P62" s="44"/>
      <c r="Q62" s="43"/>
      <c r="R62" s="43"/>
      <c r="S62" s="43"/>
      <c r="T62" s="43"/>
      <c r="U62" s="43"/>
      <c r="V62" s="43"/>
      <c r="W62" s="43"/>
      <c r="X62" s="44"/>
      <c r="Y62" s="43"/>
      <c r="Z62" s="43"/>
      <c r="AA62" s="43"/>
      <c r="AB62" s="43"/>
      <c r="AC62" s="43"/>
      <c r="AD62" s="44"/>
      <c r="AE62" s="44"/>
      <c r="AF62" s="44"/>
      <c r="AG62" s="44"/>
      <c r="AH62" s="43"/>
      <c r="AI62" s="43"/>
      <c r="AJ62" s="43"/>
      <c r="AK62" s="43"/>
      <c r="AL62" s="43"/>
      <c r="AM62" s="18">
        <f t="shared" si="10"/>
        <v>56</v>
      </c>
      <c r="AN62" s="116">
        <f t="shared" si="11"/>
        <v>0</v>
      </c>
    </row>
    <row r="63" spans="1:40" x14ac:dyDescent="0.45">
      <c r="A63" s="25"/>
      <c r="B63" s="34"/>
      <c r="C63" s="34">
        <v>1021601043</v>
      </c>
      <c r="D63" s="33" t="s">
        <v>2043</v>
      </c>
      <c r="E63" s="25" t="s">
        <v>61</v>
      </c>
      <c r="F63" s="25"/>
      <c r="G63" s="25"/>
      <c r="H63" s="44"/>
      <c r="I63" s="44"/>
      <c r="J63" s="43"/>
      <c r="K63" s="111"/>
      <c r="L63" s="43"/>
      <c r="M63" s="43"/>
      <c r="N63" s="43"/>
      <c r="O63" s="111"/>
      <c r="P63" s="44"/>
      <c r="Q63" s="43">
        <v>50</v>
      </c>
      <c r="R63" s="43"/>
      <c r="S63" s="43"/>
      <c r="T63" s="43"/>
      <c r="U63" s="43"/>
      <c r="V63" s="43"/>
      <c r="W63" s="43"/>
      <c r="X63" s="44"/>
      <c r="Y63" s="43"/>
      <c r="Z63" s="43"/>
      <c r="AA63" s="43"/>
      <c r="AB63" s="43"/>
      <c r="AC63" s="43"/>
      <c r="AD63" s="44"/>
      <c r="AE63" s="44"/>
      <c r="AF63" s="44"/>
      <c r="AG63" s="44"/>
      <c r="AH63" s="43"/>
      <c r="AI63" s="43"/>
      <c r="AJ63" s="43"/>
      <c r="AK63" s="43"/>
      <c r="AL63" s="43"/>
      <c r="AM63" s="18">
        <f t="shared" si="10"/>
        <v>50</v>
      </c>
      <c r="AN63" s="116">
        <f t="shared" ref="AN63:AN69" si="12">AM63*F63</f>
        <v>0</v>
      </c>
    </row>
    <row r="64" spans="1:40" x14ac:dyDescent="0.45">
      <c r="A64" s="25"/>
      <c r="B64" s="34"/>
      <c r="C64" s="34" t="s">
        <v>1620</v>
      </c>
      <c r="D64" s="33" t="s">
        <v>1623</v>
      </c>
      <c r="E64" s="25" t="s">
        <v>61</v>
      </c>
      <c r="F64" s="25"/>
      <c r="G64" s="25"/>
      <c r="H64" s="44"/>
      <c r="I64" s="44"/>
      <c r="J64" s="43"/>
      <c r="K64" s="111"/>
      <c r="L64" s="43"/>
      <c r="M64" s="43"/>
      <c r="N64" s="43"/>
      <c r="O64" s="111"/>
      <c r="P64" s="44"/>
      <c r="Q64" s="43"/>
      <c r="R64" s="43"/>
      <c r="S64" s="43"/>
      <c r="T64" s="43"/>
      <c r="U64" s="43">
        <v>1</v>
      </c>
      <c r="V64" s="43"/>
      <c r="W64" s="43"/>
      <c r="X64" s="44"/>
      <c r="Y64" s="43"/>
      <c r="Z64" s="43"/>
      <c r="AA64" s="43"/>
      <c r="AB64" s="43"/>
      <c r="AC64" s="43"/>
      <c r="AD64" s="44"/>
      <c r="AE64" s="44"/>
      <c r="AF64" s="44"/>
      <c r="AG64" s="44"/>
      <c r="AH64" s="43"/>
      <c r="AI64" s="43"/>
      <c r="AJ64" s="43"/>
      <c r="AK64" s="43"/>
      <c r="AL64" s="43"/>
      <c r="AM64" s="18">
        <f>H64+I64+J64+K64+L64+M64+N64+O64+P64+Q64+R64+S64+T64+U64+V64+W64+X64+Y64+Z64+AA64+AB64+AC64+AD64+AE64+AF64+AG64+AH64+AI64+AJ64+AK64+AL64</f>
        <v>1</v>
      </c>
      <c r="AN64" s="116">
        <f t="shared" si="12"/>
        <v>0</v>
      </c>
    </row>
    <row r="65" spans="1:40" x14ac:dyDescent="0.45">
      <c r="A65" s="11"/>
      <c r="B65" s="34"/>
      <c r="C65" s="34" t="s">
        <v>1621</v>
      </c>
      <c r="D65" s="10" t="s">
        <v>1624</v>
      </c>
      <c r="E65" s="25" t="s">
        <v>61</v>
      </c>
      <c r="F65" s="11"/>
      <c r="G65" s="11"/>
      <c r="H65" s="16"/>
      <c r="I65" s="16"/>
      <c r="J65" s="17"/>
      <c r="K65" s="101"/>
      <c r="L65" s="17"/>
      <c r="M65" s="17"/>
      <c r="N65" s="17"/>
      <c r="O65" s="101"/>
      <c r="P65" s="16"/>
      <c r="Q65" s="17"/>
      <c r="R65" s="17"/>
      <c r="S65" s="17"/>
      <c r="T65" s="17"/>
      <c r="U65" s="17">
        <v>1</v>
      </c>
      <c r="V65" s="17"/>
      <c r="W65" s="17"/>
      <c r="X65" s="17"/>
      <c r="Y65" s="17"/>
      <c r="Z65" s="17"/>
      <c r="AA65" s="17"/>
      <c r="AB65" s="17"/>
      <c r="AC65" s="17"/>
      <c r="AD65" s="16"/>
      <c r="AE65" s="16"/>
      <c r="AF65" s="16"/>
      <c r="AG65" s="16"/>
      <c r="AH65" s="17"/>
      <c r="AI65" s="17"/>
      <c r="AJ65" s="17"/>
      <c r="AK65" s="17"/>
      <c r="AL65" s="17"/>
      <c r="AM65" s="18">
        <f t="shared" si="6"/>
        <v>1</v>
      </c>
      <c r="AN65" s="116">
        <f t="shared" si="12"/>
        <v>0</v>
      </c>
    </row>
    <row r="66" spans="1:40" x14ac:dyDescent="0.45">
      <c r="A66" s="11"/>
      <c r="B66" s="34" t="s">
        <v>781</v>
      </c>
      <c r="C66" s="34">
        <v>1023101024</v>
      </c>
      <c r="D66" s="10" t="s">
        <v>1834</v>
      </c>
      <c r="E66" s="28" t="s">
        <v>91</v>
      </c>
      <c r="F66" s="11"/>
      <c r="G66" s="11"/>
      <c r="H66" s="16"/>
      <c r="I66" s="16"/>
      <c r="J66" s="17"/>
      <c r="K66" s="101"/>
      <c r="L66" s="17"/>
      <c r="M66" s="17"/>
      <c r="N66" s="17"/>
      <c r="O66" s="101"/>
      <c r="P66" s="16"/>
      <c r="Q66" s="17"/>
      <c r="R66" s="17"/>
      <c r="S66" s="17"/>
      <c r="T66" s="17"/>
      <c r="U66" s="17"/>
      <c r="V66" s="17"/>
      <c r="W66" s="17"/>
      <c r="X66" s="17"/>
      <c r="Y66" s="17">
        <v>1080</v>
      </c>
      <c r="Z66" s="17"/>
      <c r="AA66" s="17"/>
      <c r="AB66" s="17"/>
      <c r="AC66" s="17"/>
      <c r="AD66" s="16"/>
      <c r="AE66" s="16"/>
      <c r="AF66" s="16"/>
      <c r="AG66" s="16"/>
      <c r="AH66" s="17"/>
      <c r="AI66" s="17"/>
      <c r="AJ66" s="17"/>
      <c r="AK66" s="17"/>
      <c r="AL66" s="17"/>
      <c r="AM66" s="18">
        <f t="shared" si="6"/>
        <v>1080</v>
      </c>
      <c r="AN66" s="116">
        <f t="shared" si="12"/>
        <v>0</v>
      </c>
    </row>
    <row r="67" spans="1:40" x14ac:dyDescent="0.45">
      <c r="A67" s="25"/>
      <c r="B67" s="34" t="s">
        <v>1004</v>
      </c>
      <c r="C67" s="34">
        <v>1023701004</v>
      </c>
      <c r="D67" s="33" t="s">
        <v>1284</v>
      </c>
      <c r="E67" s="25" t="s">
        <v>71</v>
      </c>
      <c r="F67" s="25"/>
      <c r="G67" s="25"/>
      <c r="H67" s="44"/>
      <c r="I67" s="44"/>
      <c r="J67" s="43"/>
      <c r="K67" s="111"/>
      <c r="L67" s="43"/>
      <c r="M67" s="43"/>
      <c r="N67" s="43"/>
      <c r="O67" s="111"/>
      <c r="P67" s="44"/>
      <c r="Q67" s="43"/>
      <c r="R67" s="43"/>
      <c r="S67" s="43"/>
      <c r="T67" s="43"/>
      <c r="U67" s="43"/>
      <c r="V67" s="43"/>
      <c r="W67" s="43"/>
      <c r="X67" s="44"/>
      <c r="Y67" s="43"/>
      <c r="Z67" s="43"/>
      <c r="AA67" s="43"/>
      <c r="AB67" s="43"/>
      <c r="AC67" s="43"/>
      <c r="AD67" s="44"/>
      <c r="AE67" s="44"/>
      <c r="AF67" s="44"/>
      <c r="AG67" s="44"/>
      <c r="AH67" s="43"/>
      <c r="AI67" s="43"/>
      <c r="AJ67" s="43">
        <v>320</v>
      </c>
      <c r="AK67" s="43"/>
      <c r="AL67" s="43"/>
      <c r="AM67" s="18">
        <f t="shared" si="6"/>
        <v>320</v>
      </c>
      <c r="AN67" s="116">
        <f t="shared" si="12"/>
        <v>0</v>
      </c>
    </row>
    <row r="68" spans="1:40" x14ac:dyDescent="0.45">
      <c r="A68" s="25"/>
      <c r="B68" s="34" t="s">
        <v>1451</v>
      </c>
      <c r="C68" s="34" t="s">
        <v>1451</v>
      </c>
      <c r="D68" s="33" t="s">
        <v>1478</v>
      </c>
      <c r="E68" s="25" t="s">
        <v>1010</v>
      </c>
      <c r="F68" s="25"/>
      <c r="G68" s="25"/>
      <c r="H68" s="44"/>
      <c r="I68" s="44"/>
      <c r="J68" s="43"/>
      <c r="K68" s="111"/>
      <c r="L68" s="43"/>
      <c r="M68" s="43"/>
      <c r="N68" s="43"/>
      <c r="O68" s="111"/>
      <c r="P68" s="44"/>
      <c r="Q68" s="43"/>
      <c r="R68" s="43"/>
      <c r="S68" s="43"/>
      <c r="T68" s="43"/>
      <c r="U68" s="43"/>
      <c r="V68" s="43"/>
      <c r="W68" s="43"/>
      <c r="X68" s="44"/>
      <c r="Y68" s="43"/>
      <c r="Z68" s="43"/>
      <c r="AA68" s="43"/>
      <c r="AB68" s="43"/>
      <c r="AC68" s="43"/>
      <c r="AD68" s="44"/>
      <c r="AE68" s="44"/>
      <c r="AF68" s="44"/>
      <c r="AG68" s="44"/>
      <c r="AH68" s="43"/>
      <c r="AI68" s="43"/>
      <c r="AJ68" s="43">
        <v>2</v>
      </c>
      <c r="AK68" s="43"/>
      <c r="AL68" s="43"/>
      <c r="AM68" s="18">
        <f t="shared" si="6"/>
        <v>2</v>
      </c>
      <c r="AN68" s="116">
        <f t="shared" si="12"/>
        <v>0</v>
      </c>
    </row>
    <row r="69" spans="1:40" x14ac:dyDescent="0.45">
      <c r="B69" s="33"/>
      <c r="C69" s="33"/>
      <c r="D69" s="33"/>
      <c r="E69" s="25"/>
      <c r="F69" s="25"/>
      <c r="G69" s="25"/>
      <c r="H69" s="44"/>
      <c r="I69" s="43"/>
      <c r="J69" s="43"/>
      <c r="K69" s="111"/>
      <c r="L69" s="43"/>
      <c r="M69" s="43"/>
      <c r="N69" s="43"/>
      <c r="O69" s="111"/>
      <c r="P69" s="44"/>
      <c r="Q69" s="43"/>
      <c r="R69" s="43"/>
      <c r="S69" s="43"/>
      <c r="T69" s="43"/>
      <c r="U69" s="43"/>
      <c r="V69" s="43"/>
      <c r="W69" s="43"/>
      <c r="X69" s="44"/>
      <c r="Y69" s="43"/>
      <c r="Z69" s="43"/>
      <c r="AA69" s="43"/>
      <c r="AB69" s="43"/>
      <c r="AC69" s="43"/>
      <c r="AD69" s="44"/>
      <c r="AE69" s="44"/>
      <c r="AF69" s="44"/>
      <c r="AG69" s="44"/>
      <c r="AH69" s="43"/>
      <c r="AI69" s="43"/>
      <c r="AJ69" s="43"/>
      <c r="AK69" s="43"/>
      <c r="AL69" s="43"/>
      <c r="AM69" s="14">
        <f>SUM(AM2:AM68)</f>
        <v>4236.5</v>
      </c>
      <c r="AN69" s="115">
        <f t="shared" si="12"/>
        <v>0</v>
      </c>
    </row>
  </sheetData>
  <autoFilter ref="A1:CO69" xr:uid="{28BD47D3-1EA7-436A-AB09-C79BFA7A311C}">
    <filterColumn colId="38">
      <filters>
        <filter val="1"/>
        <filter val="1.5"/>
        <filter val="10"/>
        <filter val="100"/>
        <filter val="1080"/>
        <filter val="12"/>
        <filter val="12.5"/>
        <filter val="16"/>
        <filter val="17"/>
        <filter val="2"/>
        <filter val="200"/>
        <filter val="21"/>
        <filter val="22.5"/>
        <filter val="25"/>
        <filter val="320"/>
        <filter val="360"/>
        <filter val="4223.5"/>
        <filter val="45"/>
        <filter val="5"/>
        <filter val="50"/>
        <filter val="540"/>
        <filter val="56"/>
        <filter val="6"/>
        <filter val="61"/>
        <filter val="7"/>
        <filter val="79"/>
        <filter val="8"/>
        <filter val="900"/>
      </filters>
    </filterColumn>
  </autoFilter>
  <pageMargins left="0" right="0" top="0" bottom="0" header="0" footer="0"/>
  <pageSetup paperSize="9" scale="95" fitToWidth="0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707B-4DAD-406F-AA41-7BEA40FB36BA}">
  <sheetPr>
    <tabColor rgb="FFFF0000"/>
  </sheetPr>
  <dimension ref="A1:AO130"/>
  <sheetViews>
    <sheetView zoomScaleNormal="100" workbookViewId="0">
      <pane xSplit="7" ySplit="3" topLeftCell="H4" activePane="bottomRight" state="frozen"/>
      <selection pane="topRight" activeCell="F1" sqref="F1"/>
      <selection pane="bottomLeft" activeCell="A4" sqref="A4"/>
      <selection pane="bottomRight" activeCell="AQ21" sqref="AQ21"/>
    </sheetView>
  </sheetViews>
  <sheetFormatPr defaultColWidth="9" defaultRowHeight="23.25" x14ac:dyDescent="0.5"/>
  <cols>
    <col min="1" max="1" width="9" style="71"/>
    <col min="2" max="2" width="12.125" style="56" customWidth="1"/>
    <col min="3" max="3" width="40.875" style="56" customWidth="1"/>
    <col min="4" max="4" width="10.375" style="60" customWidth="1"/>
    <col min="5" max="5" width="13.375" style="56" customWidth="1"/>
    <col min="6" max="6" width="12.375" style="56" customWidth="1"/>
    <col min="7" max="7" width="12.875" style="61" customWidth="1"/>
    <col min="8" max="8" width="15.875" style="56" hidden="1" customWidth="1"/>
    <col min="9" max="9" width="15.875" style="56" customWidth="1"/>
    <col min="10" max="38" width="15.875" style="56" hidden="1" customWidth="1"/>
    <col min="39" max="39" width="13.375" style="56" customWidth="1"/>
    <col min="40" max="40" width="12.375" style="56" customWidth="1"/>
    <col min="41" max="41" width="25.375" style="56" customWidth="1"/>
    <col min="42" max="50" width="9" style="56" customWidth="1"/>
    <col min="51" max="16384" width="9" style="56"/>
  </cols>
  <sheetData>
    <row r="1" spans="1:41" ht="23.25" customHeight="1" x14ac:dyDescent="0.5">
      <c r="A1" s="201" t="s">
        <v>1185</v>
      </c>
      <c r="B1" s="201"/>
      <c r="C1" s="201"/>
      <c r="D1" s="201"/>
      <c r="E1" s="201"/>
      <c r="F1" s="201"/>
      <c r="G1" s="201"/>
    </row>
    <row r="2" spans="1:41" ht="24" customHeight="1" thickBot="1" x14ac:dyDescent="0.55000000000000004">
      <c r="A2" s="202"/>
      <c r="B2" s="202"/>
      <c r="C2" s="202"/>
      <c r="D2" s="202"/>
      <c r="E2" s="202"/>
      <c r="F2" s="202"/>
      <c r="G2" s="201"/>
    </row>
    <row r="3" spans="1:41" ht="24" thickBot="1" x14ac:dyDescent="0.55000000000000004">
      <c r="A3" s="76" t="s">
        <v>1223</v>
      </c>
      <c r="B3" s="62" t="s">
        <v>1165</v>
      </c>
      <c r="C3" s="63" t="s">
        <v>1186</v>
      </c>
      <c r="D3" s="63" t="s">
        <v>1187</v>
      </c>
      <c r="E3" s="64" t="s">
        <v>1188</v>
      </c>
      <c r="F3" s="65" t="s">
        <v>1189</v>
      </c>
      <c r="G3" s="87" t="s">
        <v>1264</v>
      </c>
      <c r="H3" s="48" t="s">
        <v>27</v>
      </c>
      <c r="I3" s="46" t="s">
        <v>1166</v>
      </c>
      <c r="J3" s="46" t="s">
        <v>29</v>
      </c>
      <c r="K3" s="46" t="s">
        <v>30</v>
      </c>
      <c r="L3" s="46" t="s">
        <v>31</v>
      </c>
      <c r="M3" s="46" t="s">
        <v>1167</v>
      </c>
      <c r="N3" s="46" t="s">
        <v>1168</v>
      </c>
      <c r="O3" s="46" t="s">
        <v>1152</v>
      </c>
      <c r="P3" s="46" t="s">
        <v>34</v>
      </c>
      <c r="Q3" s="47" t="s">
        <v>35</v>
      </c>
      <c r="R3" s="48" t="s">
        <v>36</v>
      </c>
      <c r="S3" s="46" t="s">
        <v>1169</v>
      </c>
      <c r="T3" s="46" t="s">
        <v>1170</v>
      </c>
      <c r="U3" s="46" t="s">
        <v>1171</v>
      </c>
      <c r="V3" s="46" t="s">
        <v>40</v>
      </c>
      <c r="W3" s="46" t="s">
        <v>41</v>
      </c>
      <c r="X3" s="46" t="s">
        <v>42</v>
      </c>
      <c r="Y3" s="46" t="s">
        <v>43</v>
      </c>
      <c r="Z3" s="46" t="s">
        <v>44</v>
      </c>
      <c r="AA3" s="46" t="s">
        <v>45</v>
      </c>
      <c r="AB3" s="46" t="s">
        <v>46</v>
      </c>
      <c r="AC3" s="46" t="s">
        <v>47</v>
      </c>
      <c r="AD3" s="46" t="s">
        <v>48</v>
      </c>
      <c r="AE3" s="46" t="s">
        <v>49</v>
      </c>
      <c r="AF3" s="46" t="s">
        <v>50</v>
      </c>
      <c r="AG3" s="46" t="s">
        <v>51</v>
      </c>
      <c r="AH3" s="46" t="s">
        <v>52</v>
      </c>
      <c r="AI3" s="46" t="s">
        <v>53</v>
      </c>
      <c r="AJ3" s="46" t="s">
        <v>54</v>
      </c>
      <c r="AK3" s="46" t="s">
        <v>55</v>
      </c>
      <c r="AL3" s="46" t="s">
        <v>56</v>
      </c>
      <c r="AM3" s="49" t="s">
        <v>1172</v>
      </c>
      <c r="AN3" s="50" t="s">
        <v>57</v>
      </c>
      <c r="AO3" s="66" t="s">
        <v>1190</v>
      </c>
    </row>
    <row r="4" spans="1:41" x14ac:dyDescent="0.5">
      <c r="A4" s="67">
        <v>1</v>
      </c>
      <c r="B4" s="51" t="s">
        <v>63</v>
      </c>
      <c r="C4" s="51" t="s">
        <v>64</v>
      </c>
      <c r="D4" s="52" t="s">
        <v>61</v>
      </c>
      <c r="E4" s="53" t="s">
        <v>1191</v>
      </c>
      <c r="F4" s="67" t="s">
        <v>1192</v>
      </c>
      <c r="G4" s="88">
        <v>780</v>
      </c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4">
        <f>H4+I4+J4+K4+L4+M4+N4+O4+P4+Q4+R4+S4+T4+U4+V4+W4+X4+Y4+Z4+AA4+AB4+AC4+AD4+AE4+AF4+AG4+AH4+AI4+AJ4+AK4+AL4</f>
        <v>0</v>
      </c>
      <c r="AN4" s="55">
        <f>G4-AM4</f>
        <v>780</v>
      </c>
      <c r="AO4" s="68" t="s">
        <v>1193</v>
      </c>
    </row>
    <row r="5" spans="1:41" x14ac:dyDescent="0.5">
      <c r="A5" s="69">
        <v>2</v>
      </c>
      <c r="B5" s="77" t="s">
        <v>95</v>
      </c>
      <c r="C5" s="77" t="s">
        <v>96</v>
      </c>
      <c r="D5" s="52" t="s">
        <v>61</v>
      </c>
      <c r="E5" s="53"/>
      <c r="F5" s="67"/>
      <c r="G5" s="89">
        <v>1797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4">
        <f t="shared" ref="AM5:AM66" si="0">H5+I5+J5+K5+L5+M5+N5+O5+P5+Q5+R5+S5+T5+U5+V5+W5+X5+Y5+Z5+AA5+AB5+AC5+AD5+AE5+AF5+AG5+AH5+AI5+AJ5+AK5+AL5</f>
        <v>0</v>
      </c>
      <c r="AN5" s="55">
        <f t="shared" ref="AN5:AN66" si="1">G5-AM5</f>
        <v>1797</v>
      </c>
      <c r="AO5" s="68" t="s">
        <v>1225</v>
      </c>
    </row>
    <row r="6" spans="1:41" x14ac:dyDescent="0.5">
      <c r="A6" s="67">
        <v>3</v>
      </c>
      <c r="B6" s="77" t="s">
        <v>105</v>
      </c>
      <c r="C6" s="77" t="s">
        <v>106</v>
      </c>
      <c r="D6" s="58" t="s">
        <v>91</v>
      </c>
      <c r="E6" s="83" t="s">
        <v>1226</v>
      </c>
      <c r="F6" s="67" t="s">
        <v>1227</v>
      </c>
      <c r="G6" s="89">
        <v>229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4">
        <f t="shared" si="0"/>
        <v>0</v>
      </c>
      <c r="AN6" s="55">
        <f t="shared" si="1"/>
        <v>229</v>
      </c>
      <c r="AO6" s="68"/>
    </row>
    <row r="7" spans="1:41" x14ac:dyDescent="0.5">
      <c r="A7" s="69">
        <v>4</v>
      </c>
      <c r="B7" s="57" t="s">
        <v>107</v>
      </c>
      <c r="C7" s="57" t="s">
        <v>108</v>
      </c>
      <c r="D7" s="58" t="s">
        <v>91</v>
      </c>
      <c r="E7" s="59" t="s">
        <v>1194</v>
      </c>
      <c r="F7" s="67" t="s">
        <v>1195</v>
      </c>
      <c r="G7" s="89">
        <v>4637</v>
      </c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4">
        <f t="shared" si="0"/>
        <v>0</v>
      </c>
      <c r="AN7" s="55">
        <f t="shared" si="1"/>
        <v>4637</v>
      </c>
      <c r="AO7" s="59"/>
    </row>
    <row r="8" spans="1:41" x14ac:dyDescent="0.5">
      <c r="A8" s="67">
        <v>5</v>
      </c>
      <c r="B8" s="57" t="s">
        <v>109</v>
      </c>
      <c r="C8" s="57" t="s">
        <v>110</v>
      </c>
      <c r="D8" s="58" t="s">
        <v>61</v>
      </c>
      <c r="E8" s="59" t="s">
        <v>1194</v>
      </c>
      <c r="F8" s="67" t="s">
        <v>1195</v>
      </c>
      <c r="G8" s="89">
        <v>650</v>
      </c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4">
        <f t="shared" si="0"/>
        <v>0</v>
      </c>
      <c r="AN8" s="55">
        <f t="shared" si="1"/>
        <v>650</v>
      </c>
      <c r="AO8" s="59"/>
    </row>
    <row r="9" spans="1:41" x14ac:dyDescent="0.5">
      <c r="A9" s="69">
        <v>6</v>
      </c>
      <c r="B9" s="57" t="s">
        <v>111</v>
      </c>
      <c r="C9" s="57" t="s">
        <v>112</v>
      </c>
      <c r="D9" s="58" t="s">
        <v>61</v>
      </c>
      <c r="E9" s="59" t="s">
        <v>1194</v>
      </c>
      <c r="F9" s="67" t="s">
        <v>1195</v>
      </c>
      <c r="G9" s="89">
        <v>650</v>
      </c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4">
        <f t="shared" si="0"/>
        <v>0</v>
      </c>
      <c r="AN9" s="55">
        <f t="shared" si="1"/>
        <v>650</v>
      </c>
      <c r="AO9" s="59"/>
    </row>
    <row r="10" spans="1:41" x14ac:dyDescent="0.5">
      <c r="A10" s="67">
        <v>7</v>
      </c>
      <c r="B10" s="57" t="s">
        <v>168</v>
      </c>
      <c r="C10" s="57" t="s">
        <v>169</v>
      </c>
      <c r="D10" s="58" t="s">
        <v>61</v>
      </c>
      <c r="E10" s="59" t="s">
        <v>1191</v>
      </c>
      <c r="F10" s="67" t="s">
        <v>1192</v>
      </c>
      <c r="G10" s="89">
        <v>5400</v>
      </c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4">
        <f t="shared" si="0"/>
        <v>0</v>
      </c>
      <c r="AN10" s="55">
        <f t="shared" si="1"/>
        <v>5400</v>
      </c>
      <c r="AO10" s="59"/>
    </row>
    <row r="11" spans="1:41" x14ac:dyDescent="0.5">
      <c r="A11" s="69">
        <v>8</v>
      </c>
      <c r="B11" s="57" t="s">
        <v>223</v>
      </c>
      <c r="C11" s="57" t="s">
        <v>224</v>
      </c>
      <c r="D11" s="58" t="s">
        <v>61</v>
      </c>
      <c r="E11" s="59" t="s">
        <v>1194</v>
      </c>
      <c r="F11" s="67" t="s">
        <v>1195</v>
      </c>
      <c r="G11" s="89">
        <v>2610</v>
      </c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4">
        <f t="shared" si="0"/>
        <v>0</v>
      </c>
      <c r="AN11" s="55">
        <f t="shared" si="1"/>
        <v>2610</v>
      </c>
      <c r="AO11" s="59"/>
    </row>
    <row r="12" spans="1:41" x14ac:dyDescent="0.5">
      <c r="A12" s="67">
        <v>9</v>
      </c>
      <c r="B12" s="57" t="s">
        <v>245</v>
      </c>
      <c r="C12" s="57" t="s">
        <v>246</v>
      </c>
      <c r="D12" s="58" t="s">
        <v>61</v>
      </c>
      <c r="E12" s="59" t="s">
        <v>1194</v>
      </c>
      <c r="F12" s="67" t="s">
        <v>1195</v>
      </c>
      <c r="G12" s="89">
        <v>8799</v>
      </c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4">
        <f t="shared" si="0"/>
        <v>0</v>
      </c>
      <c r="AN12" s="55">
        <f t="shared" si="1"/>
        <v>8799</v>
      </c>
      <c r="AO12" s="59"/>
    </row>
    <row r="13" spans="1:41" x14ac:dyDescent="0.5">
      <c r="A13" s="69">
        <v>10</v>
      </c>
      <c r="B13" s="77" t="s">
        <v>255</v>
      </c>
      <c r="C13" s="77" t="s">
        <v>256</v>
      </c>
      <c r="D13" s="58" t="s">
        <v>61</v>
      </c>
      <c r="E13" s="84" t="s">
        <v>1228</v>
      </c>
      <c r="F13" s="67" t="s">
        <v>1229</v>
      </c>
      <c r="G13" s="89">
        <v>1800</v>
      </c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4">
        <f t="shared" si="0"/>
        <v>0</v>
      </c>
      <c r="AN13" s="55">
        <f t="shared" si="1"/>
        <v>1800</v>
      </c>
      <c r="AO13" s="59"/>
    </row>
    <row r="14" spans="1:41" x14ac:dyDescent="0.5">
      <c r="A14" s="67">
        <v>11</v>
      </c>
      <c r="B14" s="57" t="s">
        <v>291</v>
      </c>
      <c r="C14" s="57" t="s">
        <v>292</v>
      </c>
      <c r="D14" s="58" t="s">
        <v>61</v>
      </c>
      <c r="E14" s="59" t="s">
        <v>1194</v>
      </c>
      <c r="F14" s="67" t="s">
        <v>1195</v>
      </c>
      <c r="G14" s="89">
        <v>28200</v>
      </c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4">
        <f t="shared" si="0"/>
        <v>0</v>
      </c>
      <c r="AN14" s="55">
        <f t="shared" si="1"/>
        <v>28200</v>
      </c>
      <c r="AO14" s="59"/>
    </row>
    <row r="15" spans="1:41" x14ac:dyDescent="0.5">
      <c r="A15" s="69">
        <v>12</v>
      </c>
      <c r="B15" s="57" t="s">
        <v>301</v>
      </c>
      <c r="C15" s="57" t="s">
        <v>302</v>
      </c>
      <c r="D15" s="58" t="s">
        <v>61</v>
      </c>
      <c r="E15" s="59" t="s">
        <v>1194</v>
      </c>
      <c r="F15" s="67" t="s">
        <v>1195</v>
      </c>
      <c r="G15" s="89">
        <v>7000</v>
      </c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4">
        <f t="shared" si="0"/>
        <v>0</v>
      </c>
      <c r="AN15" s="55">
        <f t="shared" si="1"/>
        <v>7000</v>
      </c>
      <c r="AO15" s="59"/>
    </row>
    <row r="16" spans="1:41" x14ac:dyDescent="0.5">
      <c r="A16" s="67">
        <v>13</v>
      </c>
      <c r="B16" s="57" t="s">
        <v>303</v>
      </c>
      <c r="C16" s="77" t="s">
        <v>304</v>
      </c>
      <c r="D16" s="58" t="s">
        <v>61</v>
      </c>
      <c r="E16" s="84" t="s">
        <v>1230</v>
      </c>
      <c r="F16" s="67" t="s">
        <v>92</v>
      </c>
      <c r="G16" s="89">
        <v>4650</v>
      </c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4">
        <f t="shared" si="0"/>
        <v>0</v>
      </c>
      <c r="AN16" s="55">
        <f t="shared" si="1"/>
        <v>4650</v>
      </c>
      <c r="AO16" s="59"/>
    </row>
    <row r="17" spans="1:41" x14ac:dyDescent="0.5">
      <c r="A17" s="69">
        <v>14</v>
      </c>
      <c r="B17" s="77" t="s">
        <v>305</v>
      </c>
      <c r="C17" s="77" t="s">
        <v>306</v>
      </c>
      <c r="D17" s="58" t="s">
        <v>307</v>
      </c>
      <c r="E17" s="84" t="s">
        <v>1228</v>
      </c>
      <c r="F17" s="67" t="s">
        <v>1229</v>
      </c>
      <c r="G17" s="89">
        <v>16</v>
      </c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4">
        <f t="shared" si="0"/>
        <v>0</v>
      </c>
      <c r="AN17" s="55">
        <f t="shared" si="1"/>
        <v>16</v>
      </c>
      <c r="AO17" s="59"/>
    </row>
    <row r="18" spans="1:41" x14ac:dyDescent="0.5">
      <c r="A18" s="67">
        <v>15</v>
      </c>
      <c r="B18" s="77" t="s">
        <v>308</v>
      </c>
      <c r="C18" s="77" t="s">
        <v>309</v>
      </c>
      <c r="D18" s="58" t="s">
        <v>307</v>
      </c>
      <c r="E18" s="84" t="s">
        <v>1228</v>
      </c>
      <c r="F18" s="67" t="s">
        <v>1229</v>
      </c>
      <c r="G18" s="89">
        <v>16</v>
      </c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4">
        <f t="shared" si="0"/>
        <v>0</v>
      </c>
      <c r="AN18" s="55">
        <f t="shared" si="1"/>
        <v>16</v>
      </c>
      <c r="AO18" s="59"/>
    </row>
    <row r="19" spans="1:41" x14ac:dyDescent="0.5">
      <c r="A19" s="69">
        <v>16</v>
      </c>
      <c r="B19" s="77" t="s">
        <v>322</v>
      </c>
      <c r="C19" s="77" t="s">
        <v>323</v>
      </c>
      <c r="D19" s="58" t="s">
        <v>276</v>
      </c>
      <c r="E19" s="84" t="s">
        <v>1230</v>
      </c>
      <c r="F19" s="67" t="s">
        <v>92</v>
      </c>
      <c r="G19" s="89">
        <v>210</v>
      </c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4">
        <f t="shared" si="0"/>
        <v>0</v>
      </c>
      <c r="AN19" s="55">
        <f t="shared" si="1"/>
        <v>210</v>
      </c>
      <c r="AO19" s="59"/>
    </row>
    <row r="20" spans="1:41" x14ac:dyDescent="0.5">
      <c r="A20" s="67">
        <v>17</v>
      </c>
      <c r="B20" s="57" t="s">
        <v>347</v>
      </c>
      <c r="C20" s="57" t="s">
        <v>348</v>
      </c>
      <c r="D20" s="58" t="s">
        <v>1173</v>
      </c>
      <c r="E20" s="59" t="s">
        <v>1196</v>
      </c>
      <c r="F20" s="69" t="s">
        <v>1197</v>
      </c>
      <c r="G20" s="89">
        <v>22</v>
      </c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4">
        <f t="shared" si="0"/>
        <v>0</v>
      </c>
      <c r="AN20" s="55">
        <f t="shared" si="1"/>
        <v>22</v>
      </c>
      <c r="AO20" s="59"/>
    </row>
    <row r="21" spans="1:41" x14ac:dyDescent="0.5">
      <c r="A21" s="69">
        <v>18</v>
      </c>
      <c r="B21" s="77" t="s">
        <v>1080</v>
      </c>
      <c r="C21" s="77" t="s">
        <v>1030</v>
      </c>
      <c r="D21" s="78" t="s">
        <v>276</v>
      </c>
      <c r="E21" s="84" t="s">
        <v>1231</v>
      </c>
      <c r="F21" s="69" t="s">
        <v>1232</v>
      </c>
      <c r="G21" s="89">
        <v>45</v>
      </c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4">
        <f t="shared" si="0"/>
        <v>0</v>
      </c>
      <c r="AN21" s="55">
        <f t="shared" si="1"/>
        <v>45</v>
      </c>
      <c r="AO21" s="59"/>
    </row>
    <row r="22" spans="1:41" x14ac:dyDescent="0.5">
      <c r="A22" s="67">
        <v>19</v>
      </c>
      <c r="B22" s="77" t="s">
        <v>1031</v>
      </c>
      <c r="C22" s="77" t="s">
        <v>1032</v>
      </c>
      <c r="D22" s="78" t="s">
        <v>307</v>
      </c>
      <c r="E22" s="84" t="s">
        <v>1233</v>
      </c>
      <c r="F22" s="69" t="s">
        <v>1234</v>
      </c>
      <c r="G22" s="89">
        <v>50</v>
      </c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4">
        <f t="shared" si="0"/>
        <v>0</v>
      </c>
      <c r="AN22" s="55">
        <f t="shared" si="1"/>
        <v>50</v>
      </c>
      <c r="AO22" s="59"/>
    </row>
    <row r="23" spans="1:41" x14ac:dyDescent="0.5">
      <c r="A23" s="69">
        <v>20</v>
      </c>
      <c r="B23" s="77" t="s">
        <v>413</v>
      </c>
      <c r="C23" s="77" t="s">
        <v>414</v>
      </c>
      <c r="D23" s="78" t="s">
        <v>91</v>
      </c>
      <c r="E23" s="84" t="s">
        <v>1235</v>
      </c>
      <c r="F23" s="69" t="s">
        <v>1236</v>
      </c>
      <c r="G23" s="89">
        <v>300</v>
      </c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4">
        <f t="shared" si="0"/>
        <v>0</v>
      </c>
      <c r="AN23" s="55">
        <f t="shared" si="1"/>
        <v>300</v>
      </c>
      <c r="AO23" s="59"/>
    </row>
    <row r="24" spans="1:41" x14ac:dyDescent="0.5">
      <c r="A24" s="67">
        <v>21</v>
      </c>
      <c r="B24" s="77" t="s">
        <v>415</v>
      </c>
      <c r="C24" s="77" t="s">
        <v>416</v>
      </c>
      <c r="D24" s="78" t="s">
        <v>91</v>
      </c>
      <c r="E24" s="84" t="s">
        <v>1228</v>
      </c>
      <c r="F24" s="67" t="s">
        <v>1229</v>
      </c>
      <c r="G24" s="89">
        <v>2348</v>
      </c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4">
        <f t="shared" si="0"/>
        <v>0</v>
      </c>
      <c r="AN24" s="55">
        <f t="shared" si="1"/>
        <v>2348</v>
      </c>
      <c r="AO24" s="59"/>
    </row>
    <row r="25" spans="1:41" x14ac:dyDescent="0.5">
      <c r="A25" s="69">
        <v>22</v>
      </c>
      <c r="B25" s="77" t="s">
        <v>417</v>
      </c>
      <c r="C25" s="77" t="s">
        <v>418</v>
      </c>
      <c r="D25" s="78" t="s">
        <v>91</v>
      </c>
      <c r="E25" s="84" t="s">
        <v>1228</v>
      </c>
      <c r="F25" s="67" t="s">
        <v>1229</v>
      </c>
      <c r="G25" s="89">
        <v>2384</v>
      </c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4">
        <f t="shared" si="0"/>
        <v>0</v>
      </c>
      <c r="AN25" s="55">
        <f t="shared" si="1"/>
        <v>2384</v>
      </c>
      <c r="AO25" s="59"/>
    </row>
    <row r="26" spans="1:41" x14ac:dyDescent="0.5">
      <c r="A26" s="67">
        <v>23</v>
      </c>
      <c r="B26" s="77" t="s">
        <v>419</v>
      </c>
      <c r="C26" s="77" t="s">
        <v>420</v>
      </c>
      <c r="D26" s="78" t="s">
        <v>91</v>
      </c>
      <c r="E26" s="84" t="s">
        <v>1228</v>
      </c>
      <c r="F26" s="67" t="s">
        <v>1229</v>
      </c>
      <c r="G26" s="89">
        <v>3592</v>
      </c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4">
        <f t="shared" si="0"/>
        <v>0</v>
      </c>
      <c r="AN26" s="55">
        <f t="shared" si="1"/>
        <v>3592</v>
      </c>
      <c r="AO26" s="59"/>
    </row>
    <row r="27" spans="1:41" x14ac:dyDescent="0.5">
      <c r="A27" s="69">
        <v>24</v>
      </c>
      <c r="B27" s="77" t="s">
        <v>421</v>
      </c>
      <c r="C27" s="77" t="s">
        <v>422</v>
      </c>
      <c r="D27" s="78" t="s">
        <v>91</v>
      </c>
      <c r="E27" s="84" t="s">
        <v>1228</v>
      </c>
      <c r="F27" s="67" t="s">
        <v>1229</v>
      </c>
      <c r="G27" s="89">
        <v>1960</v>
      </c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4">
        <f t="shared" si="0"/>
        <v>0</v>
      </c>
      <c r="AN27" s="55">
        <f t="shared" si="1"/>
        <v>1960</v>
      </c>
      <c r="AO27" s="59"/>
    </row>
    <row r="28" spans="1:41" x14ac:dyDescent="0.5">
      <c r="A28" s="67">
        <v>25</v>
      </c>
      <c r="B28" s="77" t="s">
        <v>423</v>
      </c>
      <c r="C28" s="77" t="s">
        <v>424</v>
      </c>
      <c r="D28" s="78" t="s">
        <v>91</v>
      </c>
      <c r="E28" s="84" t="s">
        <v>1226</v>
      </c>
      <c r="F28" s="69" t="s">
        <v>1237</v>
      </c>
      <c r="G28" s="89">
        <v>5290</v>
      </c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4">
        <f t="shared" si="0"/>
        <v>0</v>
      </c>
      <c r="AN28" s="55">
        <f t="shared" si="1"/>
        <v>5290</v>
      </c>
      <c r="AO28" s="59"/>
    </row>
    <row r="29" spans="1:41" x14ac:dyDescent="0.5">
      <c r="A29" s="69">
        <v>26</v>
      </c>
      <c r="B29" s="77" t="s">
        <v>425</v>
      </c>
      <c r="C29" s="77" t="s">
        <v>426</v>
      </c>
      <c r="D29" s="78" t="s">
        <v>91</v>
      </c>
      <c r="E29" s="84" t="s">
        <v>1226</v>
      </c>
      <c r="F29" s="69" t="s">
        <v>1237</v>
      </c>
      <c r="G29" s="89">
        <v>4230</v>
      </c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4">
        <f t="shared" si="0"/>
        <v>0</v>
      </c>
      <c r="AN29" s="55">
        <f t="shared" si="1"/>
        <v>4230</v>
      </c>
      <c r="AO29" s="59"/>
    </row>
    <row r="30" spans="1:41" x14ac:dyDescent="0.5">
      <c r="A30" s="67">
        <v>27</v>
      </c>
      <c r="B30" s="77" t="s">
        <v>427</v>
      </c>
      <c r="C30" s="77" t="s">
        <v>428</v>
      </c>
      <c r="D30" s="78" t="s">
        <v>91</v>
      </c>
      <c r="E30" s="84" t="s">
        <v>1226</v>
      </c>
      <c r="F30" s="69" t="s">
        <v>1237</v>
      </c>
      <c r="G30" s="89">
        <v>3410</v>
      </c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4">
        <f t="shared" si="0"/>
        <v>0</v>
      </c>
      <c r="AN30" s="55">
        <f t="shared" si="1"/>
        <v>3410</v>
      </c>
      <c r="AO30" s="59"/>
    </row>
    <row r="31" spans="1:41" x14ac:dyDescent="0.5">
      <c r="A31" s="69">
        <v>28</v>
      </c>
      <c r="B31" s="77" t="s">
        <v>429</v>
      </c>
      <c r="C31" s="77" t="s">
        <v>430</v>
      </c>
      <c r="D31" s="78" t="s">
        <v>91</v>
      </c>
      <c r="E31" s="84" t="s">
        <v>1226</v>
      </c>
      <c r="F31" s="69" t="s">
        <v>1237</v>
      </c>
      <c r="G31" s="89">
        <v>3470</v>
      </c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4">
        <f t="shared" si="0"/>
        <v>0</v>
      </c>
      <c r="AN31" s="55">
        <f t="shared" si="1"/>
        <v>3470</v>
      </c>
      <c r="AO31" s="59"/>
    </row>
    <row r="32" spans="1:41" x14ac:dyDescent="0.5">
      <c r="A32" s="67">
        <v>29</v>
      </c>
      <c r="B32" s="57" t="s">
        <v>433</v>
      </c>
      <c r="C32" s="57" t="s">
        <v>434</v>
      </c>
      <c r="D32" s="58" t="s">
        <v>91</v>
      </c>
      <c r="E32" s="59" t="s">
        <v>1196</v>
      </c>
      <c r="F32" s="69" t="s">
        <v>1197</v>
      </c>
      <c r="G32" s="89">
        <v>14450</v>
      </c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4">
        <f t="shared" si="0"/>
        <v>0</v>
      </c>
      <c r="AN32" s="55">
        <f t="shared" si="1"/>
        <v>14450</v>
      </c>
      <c r="AO32" s="59"/>
    </row>
    <row r="33" spans="1:41" x14ac:dyDescent="0.5">
      <c r="A33" s="69">
        <v>30</v>
      </c>
      <c r="B33" s="57" t="s">
        <v>445</v>
      </c>
      <c r="C33" s="57" t="s">
        <v>446</v>
      </c>
      <c r="D33" s="58" t="s">
        <v>91</v>
      </c>
      <c r="E33" s="59" t="s">
        <v>1196</v>
      </c>
      <c r="F33" s="69" t="s">
        <v>1197</v>
      </c>
      <c r="G33" s="89">
        <v>5150</v>
      </c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4">
        <f t="shared" si="0"/>
        <v>0</v>
      </c>
      <c r="AN33" s="55">
        <f t="shared" si="1"/>
        <v>5150</v>
      </c>
      <c r="AO33" s="59"/>
    </row>
    <row r="34" spans="1:41" x14ac:dyDescent="0.5">
      <c r="A34" s="67">
        <v>31</v>
      </c>
      <c r="B34" s="57" t="s">
        <v>473</v>
      </c>
      <c r="C34" s="57" t="s">
        <v>474</v>
      </c>
      <c r="D34" s="58" t="s">
        <v>61</v>
      </c>
      <c r="E34" s="59" t="s">
        <v>1198</v>
      </c>
      <c r="F34" s="69" t="s">
        <v>1197</v>
      </c>
      <c r="G34" s="89">
        <v>80000</v>
      </c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4">
        <f t="shared" si="0"/>
        <v>0</v>
      </c>
      <c r="AN34" s="55">
        <f t="shared" si="1"/>
        <v>80000</v>
      </c>
      <c r="AO34" s="59"/>
    </row>
    <row r="35" spans="1:41" x14ac:dyDescent="0.5">
      <c r="A35" s="69">
        <v>32</v>
      </c>
      <c r="B35" s="77" t="s">
        <v>514</v>
      </c>
      <c r="C35" s="77" t="s">
        <v>515</v>
      </c>
      <c r="D35" s="78" t="s">
        <v>265</v>
      </c>
      <c r="E35" s="84" t="s">
        <v>1238</v>
      </c>
      <c r="F35" s="69" t="s">
        <v>1239</v>
      </c>
      <c r="G35" s="89">
        <v>100</v>
      </c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4">
        <f t="shared" si="0"/>
        <v>0</v>
      </c>
      <c r="AN35" s="55">
        <f t="shared" si="1"/>
        <v>100</v>
      </c>
      <c r="AO35" s="59"/>
    </row>
    <row r="36" spans="1:41" x14ac:dyDescent="0.5">
      <c r="A36" s="67">
        <v>33</v>
      </c>
      <c r="B36" s="57" t="s">
        <v>539</v>
      </c>
      <c r="C36" s="57" t="s">
        <v>540</v>
      </c>
      <c r="D36" s="58" t="s">
        <v>61</v>
      </c>
      <c r="E36" s="59" t="s">
        <v>1191</v>
      </c>
      <c r="F36" s="67" t="s">
        <v>1192</v>
      </c>
      <c r="G36" s="89">
        <v>8000</v>
      </c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4">
        <f t="shared" si="0"/>
        <v>0</v>
      </c>
      <c r="AN36" s="55">
        <f t="shared" si="1"/>
        <v>8000</v>
      </c>
      <c r="AO36" s="59"/>
    </row>
    <row r="37" spans="1:41" x14ac:dyDescent="0.5">
      <c r="A37" s="69">
        <v>34</v>
      </c>
      <c r="B37" s="77" t="s">
        <v>541</v>
      </c>
      <c r="C37" s="77" t="s">
        <v>542</v>
      </c>
      <c r="D37" s="78" t="s">
        <v>61</v>
      </c>
      <c r="E37" s="84" t="s">
        <v>1240</v>
      </c>
      <c r="F37" s="67" t="s">
        <v>1241</v>
      </c>
      <c r="G37" s="89">
        <v>580</v>
      </c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4">
        <f t="shared" si="0"/>
        <v>0</v>
      </c>
      <c r="AN37" s="55">
        <f t="shared" si="1"/>
        <v>580</v>
      </c>
      <c r="AO37" s="59"/>
    </row>
    <row r="38" spans="1:41" x14ac:dyDescent="0.5">
      <c r="A38" s="67">
        <v>35</v>
      </c>
      <c r="B38" s="77" t="s">
        <v>547</v>
      </c>
      <c r="C38" s="77" t="s">
        <v>548</v>
      </c>
      <c r="D38" s="78" t="s">
        <v>532</v>
      </c>
      <c r="E38" s="84" t="s">
        <v>1242</v>
      </c>
      <c r="F38" s="67" t="s">
        <v>1243</v>
      </c>
      <c r="G38" s="89">
        <v>3800</v>
      </c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4">
        <f t="shared" si="0"/>
        <v>0</v>
      </c>
      <c r="AN38" s="55">
        <f t="shared" si="1"/>
        <v>3800</v>
      </c>
      <c r="AO38" s="59"/>
    </row>
    <row r="39" spans="1:41" x14ac:dyDescent="0.5">
      <c r="A39" s="69">
        <v>36</v>
      </c>
      <c r="B39" s="77" t="s">
        <v>549</v>
      </c>
      <c r="C39" s="77" t="s">
        <v>550</v>
      </c>
      <c r="D39" s="78" t="s">
        <v>265</v>
      </c>
      <c r="E39" s="84" t="s">
        <v>1244</v>
      </c>
      <c r="F39" s="67" t="s">
        <v>1245</v>
      </c>
      <c r="G39" s="89">
        <v>12</v>
      </c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4">
        <f t="shared" si="0"/>
        <v>0</v>
      </c>
      <c r="AN39" s="55">
        <f t="shared" si="1"/>
        <v>12</v>
      </c>
      <c r="AO39" s="59"/>
    </row>
    <row r="40" spans="1:41" x14ac:dyDescent="0.5">
      <c r="A40" s="67">
        <v>37</v>
      </c>
      <c r="B40" s="77" t="s">
        <v>570</v>
      </c>
      <c r="C40" s="77" t="s">
        <v>571</v>
      </c>
      <c r="D40" s="78" t="s">
        <v>265</v>
      </c>
      <c r="E40" s="84" t="s">
        <v>1233</v>
      </c>
      <c r="F40" s="67" t="s">
        <v>1234</v>
      </c>
      <c r="G40" s="89">
        <v>92</v>
      </c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4">
        <f t="shared" si="0"/>
        <v>0</v>
      </c>
      <c r="AN40" s="55">
        <f t="shared" si="1"/>
        <v>92</v>
      </c>
      <c r="AO40" s="59"/>
    </row>
    <row r="41" spans="1:41" x14ac:dyDescent="0.5">
      <c r="A41" s="69">
        <v>38</v>
      </c>
      <c r="B41" s="77" t="s">
        <v>572</v>
      </c>
      <c r="C41" s="77" t="s">
        <v>573</v>
      </c>
      <c r="D41" s="78" t="s">
        <v>265</v>
      </c>
      <c r="E41" s="84" t="s">
        <v>1233</v>
      </c>
      <c r="F41" s="67" t="s">
        <v>1234</v>
      </c>
      <c r="G41" s="89">
        <v>56</v>
      </c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4">
        <f t="shared" si="0"/>
        <v>0</v>
      </c>
      <c r="AN41" s="55">
        <f t="shared" si="1"/>
        <v>56</v>
      </c>
      <c r="AO41" s="59"/>
    </row>
    <row r="42" spans="1:41" x14ac:dyDescent="0.5">
      <c r="A42" s="67">
        <v>39</v>
      </c>
      <c r="B42" s="77" t="s">
        <v>607</v>
      </c>
      <c r="C42" s="77" t="s">
        <v>608</v>
      </c>
      <c r="D42" s="78" t="s">
        <v>61</v>
      </c>
      <c r="E42" s="84" t="s">
        <v>1231</v>
      </c>
      <c r="F42" s="67" t="s">
        <v>1232</v>
      </c>
      <c r="G42" s="89">
        <v>850</v>
      </c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4">
        <f t="shared" si="0"/>
        <v>0</v>
      </c>
      <c r="AN42" s="55">
        <f t="shared" si="1"/>
        <v>850</v>
      </c>
      <c r="AO42" s="59"/>
    </row>
    <row r="43" spans="1:41" x14ac:dyDescent="0.5">
      <c r="A43" s="69">
        <v>40</v>
      </c>
      <c r="B43" s="77" t="s">
        <v>636</v>
      </c>
      <c r="C43" s="77" t="s">
        <v>637</v>
      </c>
      <c r="D43" s="78" t="s">
        <v>61</v>
      </c>
      <c r="E43" s="84" t="s">
        <v>1238</v>
      </c>
      <c r="F43" s="69" t="s">
        <v>1239</v>
      </c>
      <c r="G43" s="89">
        <v>1100</v>
      </c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4">
        <f t="shared" si="0"/>
        <v>0</v>
      </c>
      <c r="AN43" s="55">
        <f t="shared" si="1"/>
        <v>1100</v>
      </c>
      <c r="AO43" s="59"/>
    </row>
    <row r="44" spans="1:41" x14ac:dyDescent="0.5">
      <c r="A44" s="67">
        <v>41</v>
      </c>
      <c r="B44" s="77" t="s">
        <v>638</v>
      </c>
      <c r="C44" s="77" t="s">
        <v>639</v>
      </c>
      <c r="D44" s="78" t="s">
        <v>61</v>
      </c>
      <c r="E44" s="84" t="s">
        <v>1246</v>
      </c>
      <c r="F44" s="67" t="s">
        <v>1247</v>
      </c>
      <c r="G44" s="89">
        <v>1100</v>
      </c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4">
        <f t="shared" si="0"/>
        <v>0</v>
      </c>
      <c r="AN44" s="55">
        <f t="shared" si="1"/>
        <v>1100</v>
      </c>
      <c r="AO44" s="59"/>
    </row>
    <row r="45" spans="1:41" x14ac:dyDescent="0.5">
      <c r="A45" s="69">
        <v>42</v>
      </c>
      <c r="B45" s="57" t="s">
        <v>640</v>
      </c>
      <c r="C45" s="57" t="s">
        <v>641</v>
      </c>
      <c r="D45" s="58" t="s">
        <v>61</v>
      </c>
      <c r="E45" s="59" t="s">
        <v>1194</v>
      </c>
      <c r="F45" s="67" t="s">
        <v>1195</v>
      </c>
      <c r="G45" s="89">
        <v>4000</v>
      </c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4">
        <f t="shared" si="0"/>
        <v>0</v>
      </c>
      <c r="AN45" s="55">
        <f t="shared" si="1"/>
        <v>4000</v>
      </c>
      <c r="AO45" s="59"/>
    </row>
    <row r="46" spans="1:41" x14ac:dyDescent="0.5">
      <c r="A46" s="67">
        <v>43</v>
      </c>
      <c r="B46" s="57" t="s">
        <v>642</v>
      </c>
      <c r="C46" s="57" t="s">
        <v>643</v>
      </c>
      <c r="D46" s="58" t="s">
        <v>61</v>
      </c>
      <c r="E46" s="59" t="s">
        <v>1194</v>
      </c>
      <c r="F46" s="67" t="s">
        <v>1195</v>
      </c>
      <c r="G46" s="89">
        <v>1354</v>
      </c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4">
        <f t="shared" si="0"/>
        <v>0</v>
      </c>
      <c r="AN46" s="55">
        <f t="shared" si="1"/>
        <v>1354</v>
      </c>
      <c r="AO46" s="59"/>
    </row>
    <row r="47" spans="1:41" x14ac:dyDescent="0.5">
      <c r="A47" s="69">
        <v>44</v>
      </c>
      <c r="B47" s="77" t="s">
        <v>644</v>
      </c>
      <c r="C47" s="77" t="s">
        <v>645</v>
      </c>
      <c r="D47" s="78" t="s">
        <v>91</v>
      </c>
      <c r="E47" s="84" t="s">
        <v>1248</v>
      </c>
      <c r="F47" s="67" t="s">
        <v>92</v>
      </c>
      <c r="G47" s="89">
        <v>4800</v>
      </c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4">
        <f t="shared" si="0"/>
        <v>0</v>
      </c>
      <c r="AN47" s="55">
        <f t="shared" si="1"/>
        <v>4800</v>
      </c>
      <c r="AO47" s="59"/>
    </row>
    <row r="48" spans="1:41" x14ac:dyDescent="0.5">
      <c r="A48" s="67">
        <v>45</v>
      </c>
      <c r="B48" s="77" t="s">
        <v>648</v>
      </c>
      <c r="C48" s="77" t="s">
        <v>649</v>
      </c>
      <c r="D48" s="78" t="s">
        <v>91</v>
      </c>
      <c r="E48" s="84" t="s">
        <v>1231</v>
      </c>
      <c r="F48" s="69" t="s">
        <v>1232</v>
      </c>
      <c r="G48" s="89">
        <v>16800</v>
      </c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4">
        <f t="shared" si="0"/>
        <v>0</v>
      </c>
      <c r="AN48" s="55">
        <f t="shared" si="1"/>
        <v>16800</v>
      </c>
      <c r="AO48" s="59"/>
    </row>
    <row r="49" spans="1:41" x14ac:dyDescent="0.5">
      <c r="A49" s="69">
        <v>46</v>
      </c>
      <c r="B49" s="57" t="s">
        <v>652</v>
      </c>
      <c r="C49" s="57" t="s">
        <v>653</v>
      </c>
      <c r="D49" s="58" t="s">
        <v>91</v>
      </c>
      <c r="E49" s="59" t="s">
        <v>1194</v>
      </c>
      <c r="F49" s="67" t="s">
        <v>1195</v>
      </c>
      <c r="G49" s="89">
        <v>13200</v>
      </c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4">
        <f t="shared" si="0"/>
        <v>0</v>
      </c>
      <c r="AN49" s="55">
        <f t="shared" si="1"/>
        <v>13200</v>
      </c>
      <c r="AO49" s="59"/>
    </row>
    <row r="50" spans="1:41" x14ac:dyDescent="0.5">
      <c r="A50" s="67">
        <v>47</v>
      </c>
      <c r="B50" s="57" t="s">
        <v>669</v>
      </c>
      <c r="C50" s="57" t="s">
        <v>670</v>
      </c>
      <c r="D50" s="58" t="s">
        <v>91</v>
      </c>
      <c r="E50" s="59" t="s">
        <v>1199</v>
      </c>
      <c r="F50" s="69" t="s">
        <v>1200</v>
      </c>
      <c r="G50" s="89">
        <v>170575</v>
      </c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4">
        <f t="shared" si="0"/>
        <v>0</v>
      </c>
      <c r="AN50" s="55">
        <f t="shared" si="1"/>
        <v>170575</v>
      </c>
      <c r="AO50" s="59"/>
    </row>
    <row r="51" spans="1:41" x14ac:dyDescent="0.5">
      <c r="A51" s="69">
        <v>48</v>
      </c>
      <c r="B51" s="57" t="s">
        <v>671</v>
      </c>
      <c r="C51" s="57" t="s">
        <v>672</v>
      </c>
      <c r="D51" s="58" t="s">
        <v>91</v>
      </c>
      <c r="E51" s="59" t="s">
        <v>1199</v>
      </c>
      <c r="F51" s="69" t="s">
        <v>1200</v>
      </c>
      <c r="G51" s="89">
        <v>99160</v>
      </c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4">
        <f t="shared" si="0"/>
        <v>0</v>
      </c>
      <c r="AN51" s="55">
        <f t="shared" si="1"/>
        <v>99160</v>
      </c>
      <c r="AO51" s="59"/>
    </row>
    <row r="52" spans="1:41" x14ac:dyDescent="0.5">
      <c r="A52" s="67">
        <v>49</v>
      </c>
      <c r="B52" s="77" t="s">
        <v>713</v>
      </c>
      <c r="C52" s="77" t="s">
        <v>714</v>
      </c>
      <c r="D52" s="78" t="s">
        <v>91</v>
      </c>
      <c r="E52" s="84" t="s">
        <v>1228</v>
      </c>
      <c r="F52" s="67" t="s">
        <v>1229</v>
      </c>
      <c r="G52" s="89">
        <v>850</v>
      </c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4">
        <f t="shared" si="0"/>
        <v>0</v>
      </c>
      <c r="AN52" s="55">
        <f t="shared" si="1"/>
        <v>850</v>
      </c>
      <c r="AO52" s="59"/>
    </row>
    <row r="53" spans="1:41" x14ac:dyDescent="0.5">
      <c r="A53" s="69">
        <v>50</v>
      </c>
      <c r="B53" s="77" t="s">
        <v>715</v>
      </c>
      <c r="C53" s="77" t="s">
        <v>716</v>
      </c>
      <c r="D53" s="78" t="s">
        <v>91</v>
      </c>
      <c r="E53" s="84" t="s">
        <v>1228</v>
      </c>
      <c r="F53" s="67" t="s">
        <v>1229</v>
      </c>
      <c r="G53" s="89">
        <v>625</v>
      </c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4">
        <f t="shared" si="0"/>
        <v>0</v>
      </c>
      <c r="AN53" s="55">
        <f t="shared" si="1"/>
        <v>625</v>
      </c>
      <c r="AO53" s="59"/>
    </row>
    <row r="54" spans="1:41" x14ac:dyDescent="0.5">
      <c r="A54" s="67">
        <v>51</v>
      </c>
      <c r="B54" s="77" t="s">
        <v>717</v>
      </c>
      <c r="C54" s="77" t="s">
        <v>718</v>
      </c>
      <c r="D54" s="78" t="s">
        <v>91</v>
      </c>
      <c r="E54" s="84" t="s">
        <v>1249</v>
      </c>
      <c r="F54" s="67" t="s">
        <v>1250</v>
      </c>
      <c r="G54" s="89">
        <v>2400</v>
      </c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4">
        <f t="shared" si="0"/>
        <v>0</v>
      </c>
      <c r="AN54" s="55">
        <f t="shared" si="1"/>
        <v>2400</v>
      </c>
      <c r="AO54" s="59"/>
    </row>
    <row r="55" spans="1:41" x14ac:dyDescent="0.5">
      <c r="A55" s="69">
        <v>52</v>
      </c>
      <c r="B55" s="79" t="s">
        <v>719</v>
      </c>
      <c r="C55" s="79" t="s">
        <v>720</v>
      </c>
      <c r="D55" s="78" t="s">
        <v>91</v>
      </c>
      <c r="E55" s="85" t="s">
        <v>1228</v>
      </c>
      <c r="F55" s="67" t="s">
        <v>1229</v>
      </c>
      <c r="G55" s="89">
        <v>1925</v>
      </c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4">
        <f t="shared" si="0"/>
        <v>0</v>
      </c>
      <c r="AN55" s="55">
        <f t="shared" si="1"/>
        <v>1925</v>
      </c>
      <c r="AO55" s="59"/>
    </row>
    <row r="56" spans="1:41" x14ac:dyDescent="0.5">
      <c r="A56" s="67">
        <v>53</v>
      </c>
      <c r="B56" s="79" t="s">
        <v>719</v>
      </c>
      <c r="C56" s="79" t="s">
        <v>721</v>
      </c>
      <c r="D56" s="78" t="s">
        <v>91</v>
      </c>
      <c r="E56" s="59"/>
      <c r="F56" s="69"/>
      <c r="G56" s="89">
        <v>1900</v>
      </c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4">
        <f t="shared" si="0"/>
        <v>0</v>
      </c>
      <c r="AN56" s="55">
        <f t="shared" si="1"/>
        <v>1900</v>
      </c>
      <c r="AO56" s="59"/>
    </row>
    <row r="57" spans="1:41" x14ac:dyDescent="0.5">
      <c r="A57" s="69">
        <v>54</v>
      </c>
      <c r="B57" s="77" t="s">
        <v>724</v>
      </c>
      <c r="C57" s="77" t="s">
        <v>725</v>
      </c>
      <c r="D57" s="78" t="s">
        <v>91</v>
      </c>
      <c r="E57" s="84" t="s">
        <v>1230</v>
      </c>
      <c r="F57" s="67" t="s">
        <v>92</v>
      </c>
      <c r="G57" s="89">
        <v>2364</v>
      </c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4">
        <f t="shared" si="0"/>
        <v>0</v>
      </c>
      <c r="AN57" s="55">
        <f t="shared" si="1"/>
        <v>2364</v>
      </c>
      <c r="AO57" s="59"/>
    </row>
    <row r="58" spans="1:41" x14ac:dyDescent="0.5">
      <c r="A58" s="67">
        <v>55</v>
      </c>
      <c r="B58" s="57" t="s">
        <v>746</v>
      </c>
      <c r="C58" s="57" t="s">
        <v>747</v>
      </c>
      <c r="D58" s="58" t="s">
        <v>91</v>
      </c>
      <c r="E58" s="70">
        <v>243529</v>
      </c>
      <c r="F58" s="69" t="s">
        <v>1201</v>
      </c>
      <c r="G58" s="89">
        <v>112296</v>
      </c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4">
        <f t="shared" si="0"/>
        <v>0</v>
      </c>
      <c r="AN58" s="55">
        <f t="shared" si="1"/>
        <v>112296</v>
      </c>
      <c r="AO58" s="68" t="s">
        <v>1193</v>
      </c>
    </row>
    <row r="59" spans="1:41" x14ac:dyDescent="0.5">
      <c r="A59" s="69">
        <v>56</v>
      </c>
      <c r="B59" s="57" t="s">
        <v>748</v>
      </c>
      <c r="C59" s="57" t="s">
        <v>749</v>
      </c>
      <c r="D59" s="58" t="s">
        <v>91</v>
      </c>
      <c r="E59" s="59" t="s">
        <v>1194</v>
      </c>
      <c r="F59" s="67" t="s">
        <v>1195</v>
      </c>
      <c r="G59" s="89">
        <v>12865</v>
      </c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4">
        <f t="shared" si="0"/>
        <v>0</v>
      </c>
      <c r="AN59" s="55">
        <f t="shared" si="1"/>
        <v>12865</v>
      </c>
      <c r="AO59" s="59"/>
    </row>
    <row r="60" spans="1:41" x14ac:dyDescent="0.5">
      <c r="A60" s="67">
        <v>57</v>
      </c>
      <c r="B60" s="57" t="s">
        <v>750</v>
      </c>
      <c r="C60" s="57" t="s">
        <v>751</v>
      </c>
      <c r="D60" s="58" t="s">
        <v>91</v>
      </c>
      <c r="E60" s="59" t="s">
        <v>1194</v>
      </c>
      <c r="F60" s="67" t="s">
        <v>1195</v>
      </c>
      <c r="G60" s="89">
        <v>8975</v>
      </c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4">
        <f t="shared" si="0"/>
        <v>0</v>
      </c>
      <c r="AN60" s="55">
        <f t="shared" si="1"/>
        <v>8975</v>
      </c>
      <c r="AO60" s="59"/>
    </row>
    <row r="61" spans="1:41" x14ac:dyDescent="0.5">
      <c r="A61" s="69">
        <v>58</v>
      </c>
      <c r="B61" s="57" t="s">
        <v>752</v>
      </c>
      <c r="C61" s="57" t="s">
        <v>753</v>
      </c>
      <c r="D61" s="58" t="s">
        <v>91</v>
      </c>
      <c r="E61" s="59" t="s">
        <v>1191</v>
      </c>
      <c r="F61" s="67" t="s">
        <v>1192</v>
      </c>
      <c r="G61" s="89">
        <v>7097</v>
      </c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4">
        <f t="shared" si="0"/>
        <v>0</v>
      </c>
      <c r="AN61" s="55">
        <f t="shared" si="1"/>
        <v>7097</v>
      </c>
      <c r="AO61" s="59"/>
    </row>
    <row r="62" spans="1:41" x14ac:dyDescent="0.5">
      <c r="A62" s="67">
        <v>59</v>
      </c>
      <c r="B62" s="57" t="s">
        <v>754</v>
      </c>
      <c r="C62" s="57" t="s">
        <v>1174</v>
      </c>
      <c r="D62" s="58" t="s">
        <v>91</v>
      </c>
      <c r="E62" s="59" t="s">
        <v>1191</v>
      </c>
      <c r="F62" s="67" t="s">
        <v>1192</v>
      </c>
      <c r="G62" s="89">
        <v>3024</v>
      </c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4">
        <f t="shared" si="0"/>
        <v>0</v>
      </c>
      <c r="AN62" s="55">
        <f t="shared" si="1"/>
        <v>3024</v>
      </c>
      <c r="AO62" s="59"/>
    </row>
    <row r="63" spans="1:41" x14ac:dyDescent="0.5">
      <c r="A63" s="69">
        <v>60</v>
      </c>
      <c r="B63" s="57" t="s">
        <v>755</v>
      </c>
      <c r="C63" s="57" t="s">
        <v>1175</v>
      </c>
      <c r="D63" s="58" t="s">
        <v>91</v>
      </c>
      <c r="E63" s="59" t="s">
        <v>1191</v>
      </c>
      <c r="F63" s="67" t="s">
        <v>1192</v>
      </c>
      <c r="G63" s="89">
        <v>2504</v>
      </c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4">
        <f t="shared" si="0"/>
        <v>0</v>
      </c>
      <c r="AN63" s="55">
        <f t="shared" si="1"/>
        <v>2504</v>
      </c>
      <c r="AO63" s="59"/>
    </row>
    <row r="64" spans="1:41" x14ac:dyDescent="0.5">
      <c r="A64" s="67">
        <v>61</v>
      </c>
      <c r="B64" s="57" t="s">
        <v>756</v>
      </c>
      <c r="C64" s="57" t="s">
        <v>1176</v>
      </c>
      <c r="D64" s="58" t="s">
        <v>91</v>
      </c>
      <c r="E64" s="59" t="s">
        <v>1191</v>
      </c>
      <c r="F64" s="67" t="s">
        <v>1192</v>
      </c>
      <c r="G64" s="89">
        <v>2577</v>
      </c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4">
        <f t="shared" si="0"/>
        <v>0</v>
      </c>
      <c r="AN64" s="55">
        <f t="shared" si="1"/>
        <v>2577</v>
      </c>
      <c r="AO64" s="59"/>
    </row>
    <row r="65" spans="1:41" x14ac:dyDescent="0.5">
      <c r="A65" s="69">
        <v>62</v>
      </c>
      <c r="B65" s="77" t="s">
        <v>762</v>
      </c>
      <c r="C65" s="80" t="s">
        <v>763</v>
      </c>
      <c r="D65" s="78" t="s">
        <v>91</v>
      </c>
      <c r="E65" s="84" t="s">
        <v>1230</v>
      </c>
      <c r="F65" s="67" t="s">
        <v>92</v>
      </c>
      <c r="G65" s="89">
        <v>14808</v>
      </c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4">
        <f t="shared" si="0"/>
        <v>0</v>
      </c>
      <c r="AN65" s="55">
        <f t="shared" si="1"/>
        <v>14808</v>
      </c>
      <c r="AO65" s="59"/>
    </row>
    <row r="66" spans="1:41" x14ac:dyDescent="0.5">
      <c r="A66" s="67">
        <v>63</v>
      </c>
      <c r="B66" s="77" t="s">
        <v>765</v>
      </c>
      <c r="C66" s="77" t="s">
        <v>766</v>
      </c>
      <c r="D66" s="78" t="s">
        <v>91</v>
      </c>
      <c r="E66" s="84" t="s">
        <v>1226</v>
      </c>
      <c r="F66" s="69" t="s">
        <v>1237</v>
      </c>
      <c r="G66" s="89">
        <v>28006</v>
      </c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4">
        <f t="shared" si="0"/>
        <v>0</v>
      </c>
      <c r="AN66" s="55">
        <f t="shared" si="1"/>
        <v>28006</v>
      </c>
      <c r="AO66" s="59"/>
    </row>
    <row r="67" spans="1:41" x14ac:dyDescent="0.5">
      <c r="A67" s="69">
        <v>64</v>
      </c>
      <c r="B67" s="77" t="s">
        <v>771</v>
      </c>
      <c r="C67" s="77" t="s">
        <v>772</v>
      </c>
      <c r="D67" s="78" t="s">
        <v>91</v>
      </c>
      <c r="E67" s="84" t="s">
        <v>1251</v>
      </c>
      <c r="F67" s="67" t="s">
        <v>1252</v>
      </c>
      <c r="G67" s="89">
        <v>19800</v>
      </c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4">
        <f t="shared" ref="AM67:AM127" si="2">H67+I67+J67+K67+L67+M67+N67+O67+P67+Q67+R67+S67+T67+U67+V67+W67+X67+Y67+Z67+AA67+AB67+AC67+AD67+AE67+AF67+AG67+AH67+AI67+AJ67+AK67+AL67</f>
        <v>0</v>
      </c>
      <c r="AN67" s="55">
        <f t="shared" ref="AN67:AN127" si="3">G67-AM67</f>
        <v>19800</v>
      </c>
      <c r="AO67" s="59"/>
    </row>
    <row r="68" spans="1:41" x14ac:dyDescent="0.5">
      <c r="A68" s="67">
        <v>65</v>
      </c>
      <c r="B68" s="77" t="s">
        <v>788</v>
      </c>
      <c r="C68" s="77" t="s">
        <v>789</v>
      </c>
      <c r="D68" s="78" t="s">
        <v>91</v>
      </c>
      <c r="E68" s="84" t="s">
        <v>1233</v>
      </c>
      <c r="F68" s="67" t="s">
        <v>1234</v>
      </c>
      <c r="G68" s="89">
        <v>11735</v>
      </c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4">
        <f t="shared" si="2"/>
        <v>0</v>
      </c>
      <c r="AN68" s="55">
        <f t="shared" si="3"/>
        <v>11735</v>
      </c>
      <c r="AO68" s="59"/>
    </row>
    <row r="69" spans="1:41" x14ac:dyDescent="0.5">
      <c r="A69" s="69">
        <v>66</v>
      </c>
      <c r="B69" s="77" t="s">
        <v>93</v>
      </c>
      <c r="C69" s="77" t="s">
        <v>94</v>
      </c>
      <c r="D69" s="78" t="s">
        <v>91</v>
      </c>
      <c r="E69" s="84" t="s">
        <v>1238</v>
      </c>
      <c r="F69" s="69" t="s">
        <v>1239</v>
      </c>
      <c r="G69" s="89">
        <v>40530</v>
      </c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4">
        <f t="shared" si="2"/>
        <v>0</v>
      </c>
      <c r="AN69" s="55">
        <f t="shared" si="3"/>
        <v>40530</v>
      </c>
      <c r="AO69" s="59"/>
    </row>
    <row r="70" spans="1:41" x14ac:dyDescent="0.5">
      <c r="A70" s="67">
        <v>67</v>
      </c>
      <c r="B70" s="77" t="s">
        <v>798</v>
      </c>
      <c r="C70" s="77" t="s">
        <v>799</v>
      </c>
      <c r="D70" s="78" t="s">
        <v>91</v>
      </c>
      <c r="E70" s="84" t="s">
        <v>1242</v>
      </c>
      <c r="F70" s="67" t="s">
        <v>1243</v>
      </c>
      <c r="G70" s="89">
        <v>500</v>
      </c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4">
        <f t="shared" si="2"/>
        <v>0</v>
      </c>
      <c r="AN70" s="55">
        <f t="shared" si="3"/>
        <v>500</v>
      </c>
      <c r="AO70" s="59"/>
    </row>
    <row r="71" spans="1:41" x14ac:dyDescent="0.5">
      <c r="A71" s="69">
        <v>68</v>
      </c>
      <c r="B71" s="77" t="s">
        <v>800</v>
      </c>
      <c r="C71" s="77" t="s">
        <v>801</v>
      </c>
      <c r="D71" s="78" t="s">
        <v>91</v>
      </c>
      <c r="E71" s="84" t="s">
        <v>1235</v>
      </c>
      <c r="F71" s="67" t="s">
        <v>1236</v>
      </c>
      <c r="G71" s="89">
        <v>74912</v>
      </c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4">
        <f t="shared" si="2"/>
        <v>0</v>
      </c>
      <c r="AN71" s="55">
        <f t="shared" si="3"/>
        <v>74912</v>
      </c>
      <c r="AO71" s="59"/>
    </row>
    <row r="72" spans="1:41" x14ac:dyDescent="0.5">
      <c r="A72" s="67">
        <v>69</v>
      </c>
      <c r="B72" s="57" t="s">
        <v>802</v>
      </c>
      <c r="C72" s="57" t="s">
        <v>803</v>
      </c>
      <c r="D72" s="58" t="s">
        <v>91</v>
      </c>
      <c r="E72" s="59" t="s">
        <v>1194</v>
      </c>
      <c r="F72" s="67" t="s">
        <v>1195</v>
      </c>
      <c r="G72" s="89">
        <v>14000</v>
      </c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4">
        <f t="shared" si="2"/>
        <v>0</v>
      </c>
      <c r="AN72" s="55">
        <f t="shared" si="3"/>
        <v>14000</v>
      </c>
      <c r="AO72" s="59"/>
    </row>
    <row r="73" spans="1:41" x14ac:dyDescent="0.5">
      <c r="A73" s="69">
        <v>70</v>
      </c>
      <c r="B73" s="57" t="s">
        <v>804</v>
      </c>
      <c r="C73" s="57" t="s">
        <v>805</v>
      </c>
      <c r="D73" s="58" t="s">
        <v>91</v>
      </c>
      <c r="E73" s="59" t="s">
        <v>1194</v>
      </c>
      <c r="F73" s="67" t="s">
        <v>1195</v>
      </c>
      <c r="G73" s="89">
        <v>10405</v>
      </c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4">
        <f t="shared" si="2"/>
        <v>0</v>
      </c>
      <c r="AN73" s="55">
        <f t="shared" si="3"/>
        <v>10405</v>
      </c>
      <c r="AO73" s="59"/>
    </row>
    <row r="74" spans="1:41" x14ac:dyDescent="0.5">
      <c r="A74" s="67">
        <v>71</v>
      </c>
      <c r="B74" s="57" t="s">
        <v>806</v>
      </c>
      <c r="C74" s="57" t="s">
        <v>807</v>
      </c>
      <c r="D74" s="58" t="s">
        <v>91</v>
      </c>
      <c r="E74" s="59" t="s">
        <v>1194</v>
      </c>
      <c r="F74" s="67" t="s">
        <v>1195</v>
      </c>
      <c r="G74" s="89">
        <v>15484</v>
      </c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4">
        <f t="shared" si="2"/>
        <v>0</v>
      </c>
      <c r="AN74" s="55">
        <f t="shared" si="3"/>
        <v>15484</v>
      </c>
      <c r="AO74" s="59"/>
    </row>
    <row r="75" spans="1:41" x14ac:dyDescent="0.5">
      <c r="A75" s="69">
        <v>72</v>
      </c>
      <c r="B75" s="57" t="s">
        <v>817</v>
      </c>
      <c r="C75" s="57" t="s">
        <v>818</v>
      </c>
      <c r="D75" s="58" t="s">
        <v>91</v>
      </c>
      <c r="E75" s="59" t="s">
        <v>1191</v>
      </c>
      <c r="F75" s="67" t="s">
        <v>1192</v>
      </c>
      <c r="G75" s="89">
        <v>9600</v>
      </c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4">
        <f t="shared" si="2"/>
        <v>0</v>
      </c>
      <c r="AN75" s="55">
        <f t="shared" si="3"/>
        <v>9600</v>
      </c>
      <c r="AO75" s="59"/>
    </row>
    <row r="76" spans="1:41" x14ac:dyDescent="0.5">
      <c r="A76" s="67">
        <v>73</v>
      </c>
      <c r="B76" s="57" t="s">
        <v>819</v>
      </c>
      <c r="C76" s="57" t="s">
        <v>820</v>
      </c>
      <c r="D76" s="58" t="s">
        <v>91</v>
      </c>
      <c r="E76" s="59" t="s">
        <v>1202</v>
      </c>
      <c r="F76" s="67" t="s">
        <v>1192</v>
      </c>
      <c r="G76" s="89">
        <v>1200</v>
      </c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4">
        <f t="shared" si="2"/>
        <v>0</v>
      </c>
      <c r="AN76" s="55">
        <f t="shared" si="3"/>
        <v>1200</v>
      </c>
      <c r="AO76" s="59"/>
    </row>
    <row r="77" spans="1:41" x14ac:dyDescent="0.5">
      <c r="A77" s="69">
        <v>74</v>
      </c>
      <c r="B77" s="77" t="s">
        <v>831</v>
      </c>
      <c r="C77" s="77" t="s">
        <v>832</v>
      </c>
      <c r="D77" s="78" t="s">
        <v>91</v>
      </c>
      <c r="E77" s="84" t="s">
        <v>1233</v>
      </c>
      <c r="F77" s="67" t="s">
        <v>1234</v>
      </c>
      <c r="G77" s="89">
        <v>5400</v>
      </c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4">
        <f t="shared" si="2"/>
        <v>0</v>
      </c>
      <c r="AN77" s="55">
        <f t="shared" si="3"/>
        <v>5400</v>
      </c>
      <c r="AO77" s="59"/>
    </row>
    <row r="78" spans="1:41" x14ac:dyDescent="0.5">
      <c r="A78" s="67">
        <v>75</v>
      </c>
      <c r="B78" s="57" t="s">
        <v>848</v>
      </c>
      <c r="C78" s="57" t="s">
        <v>849</v>
      </c>
      <c r="D78" s="58" t="s">
        <v>91</v>
      </c>
      <c r="E78" s="59" t="s">
        <v>1202</v>
      </c>
      <c r="F78" s="67" t="s">
        <v>1192</v>
      </c>
      <c r="G78" s="89">
        <v>36648</v>
      </c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4">
        <f t="shared" si="2"/>
        <v>0</v>
      </c>
      <c r="AN78" s="55">
        <f t="shared" si="3"/>
        <v>36648</v>
      </c>
      <c r="AO78" s="59"/>
    </row>
    <row r="79" spans="1:41" x14ac:dyDescent="0.5">
      <c r="A79" s="69">
        <v>76</v>
      </c>
      <c r="B79" s="57" t="s">
        <v>850</v>
      </c>
      <c r="C79" s="57" t="s">
        <v>851</v>
      </c>
      <c r="D79" s="58" t="s">
        <v>91</v>
      </c>
      <c r="E79" s="59" t="s">
        <v>1202</v>
      </c>
      <c r="F79" s="67" t="s">
        <v>1192</v>
      </c>
      <c r="G79" s="89">
        <v>2400</v>
      </c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4">
        <f t="shared" si="2"/>
        <v>0</v>
      </c>
      <c r="AN79" s="55">
        <f t="shared" si="3"/>
        <v>2400</v>
      </c>
      <c r="AO79" s="59"/>
    </row>
    <row r="80" spans="1:41" x14ac:dyDescent="0.5">
      <c r="A80" s="67">
        <v>77</v>
      </c>
      <c r="B80" s="57" t="s">
        <v>852</v>
      </c>
      <c r="C80" s="57" t="s">
        <v>853</v>
      </c>
      <c r="D80" s="58" t="s">
        <v>91</v>
      </c>
      <c r="E80" s="59" t="s">
        <v>1202</v>
      </c>
      <c r="F80" s="67" t="s">
        <v>1192</v>
      </c>
      <c r="G80" s="89">
        <v>1800</v>
      </c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4">
        <f t="shared" si="2"/>
        <v>0</v>
      </c>
      <c r="AN80" s="55">
        <f t="shared" si="3"/>
        <v>1800</v>
      </c>
      <c r="AO80" s="59"/>
    </row>
    <row r="81" spans="1:41" x14ac:dyDescent="0.5">
      <c r="A81" s="69">
        <v>78</v>
      </c>
      <c r="B81" s="77" t="s">
        <v>854</v>
      </c>
      <c r="C81" s="77" t="s">
        <v>855</v>
      </c>
      <c r="D81" s="78" t="s">
        <v>91</v>
      </c>
      <c r="E81" s="84" t="s">
        <v>1240</v>
      </c>
      <c r="F81" s="67" t="s">
        <v>1241</v>
      </c>
      <c r="G81" s="89">
        <v>748</v>
      </c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4">
        <f t="shared" si="2"/>
        <v>0</v>
      </c>
      <c r="AN81" s="55">
        <f t="shared" si="3"/>
        <v>748</v>
      </c>
      <c r="AO81" s="59"/>
    </row>
    <row r="82" spans="1:41" x14ac:dyDescent="0.5">
      <c r="A82" s="67">
        <v>79</v>
      </c>
      <c r="B82" s="77" t="s">
        <v>856</v>
      </c>
      <c r="C82" s="77" t="s">
        <v>857</v>
      </c>
      <c r="D82" s="78" t="s">
        <v>91</v>
      </c>
      <c r="E82" s="84" t="s">
        <v>1240</v>
      </c>
      <c r="F82" s="67" t="s">
        <v>1241</v>
      </c>
      <c r="G82" s="89">
        <v>448</v>
      </c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4">
        <f t="shared" si="2"/>
        <v>0</v>
      </c>
      <c r="AN82" s="55">
        <f t="shared" si="3"/>
        <v>448</v>
      </c>
      <c r="AO82" s="59"/>
    </row>
    <row r="83" spans="1:41" x14ac:dyDescent="0.5">
      <c r="A83" s="69">
        <v>80</v>
      </c>
      <c r="B83" s="77" t="s">
        <v>858</v>
      </c>
      <c r="C83" s="77" t="s">
        <v>859</v>
      </c>
      <c r="D83" s="78" t="s">
        <v>91</v>
      </c>
      <c r="E83" s="84" t="s">
        <v>1240</v>
      </c>
      <c r="F83" s="67" t="s">
        <v>1241</v>
      </c>
      <c r="G83" s="89">
        <v>1204</v>
      </c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4">
        <f t="shared" si="2"/>
        <v>0</v>
      </c>
      <c r="AN83" s="55">
        <f t="shared" si="3"/>
        <v>1204</v>
      </c>
      <c r="AO83" s="59"/>
    </row>
    <row r="84" spans="1:41" x14ac:dyDescent="0.5">
      <c r="A84" s="67">
        <v>81</v>
      </c>
      <c r="B84" s="77" t="s">
        <v>860</v>
      </c>
      <c r="C84" s="77" t="s">
        <v>861</v>
      </c>
      <c r="D84" s="78" t="s">
        <v>91</v>
      </c>
      <c r="E84" s="84" t="s">
        <v>1240</v>
      </c>
      <c r="F84" s="67" t="s">
        <v>1241</v>
      </c>
      <c r="G84" s="89">
        <v>224</v>
      </c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4">
        <f t="shared" si="2"/>
        <v>0</v>
      </c>
      <c r="AN84" s="55">
        <f t="shared" si="3"/>
        <v>224</v>
      </c>
      <c r="AO84" s="59"/>
    </row>
    <row r="85" spans="1:41" x14ac:dyDescent="0.5">
      <c r="A85" s="69">
        <v>82</v>
      </c>
      <c r="B85" s="57" t="s">
        <v>875</v>
      </c>
      <c r="C85" s="57" t="s">
        <v>876</v>
      </c>
      <c r="D85" s="58" t="s">
        <v>91</v>
      </c>
      <c r="E85" s="59" t="s">
        <v>1194</v>
      </c>
      <c r="F85" s="67" t="s">
        <v>1195</v>
      </c>
      <c r="G85" s="89">
        <v>6487</v>
      </c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4">
        <f t="shared" si="2"/>
        <v>0</v>
      </c>
      <c r="AN85" s="55">
        <f t="shared" si="3"/>
        <v>6487</v>
      </c>
      <c r="AO85" s="59"/>
    </row>
    <row r="86" spans="1:41" x14ac:dyDescent="0.5">
      <c r="A86" s="67">
        <v>83</v>
      </c>
      <c r="B86" s="57" t="s">
        <v>877</v>
      </c>
      <c r="C86" s="57" t="s">
        <v>878</v>
      </c>
      <c r="D86" s="58" t="s">
        <v>91</v>
      </c>
      <c r="E86" s="59" t="s">
        <v>1202</v>
      </c>
      <c r="F86" s="67" t="s">
        <v>1192</v>
      </c>
      <c r="G86" s="89">
        <v>6190</v>
      </c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4">
        <f t="shared" si="2"/>
        <v>0</v>
      </c>
      <c r="AN86" s="55">
        <f t="shared" si="3"/>
        <v>6190</v>
      </c>
      <c r="AO86" s="68" t="s">
        <v>1193</v>
      </c>
    </row>
    <row r="87" spans="1:41" x14ac:dyDescent="0.5">
      <c r="A87" s="69">
        <v>84</v>
      </c>
      <c r="B87" s="57" t="s">
        <v>879</v>
      </c>
      <c r="C87" s="57" t="s">
        <v>880</v>
      </c>
      <c r="D87" s="58" t="s">
        <v>91</v>
      </c>
      <c r="E87" s="59" t="s">
        <v>1202</v>
      </c>
      <c r="F87" s="67" t="s">
        <v>1192</v>
      </c>
      <c r="G87" s="89">
        <v>7040</v>
      </c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4">
        <f t="shared" si="2"/>
        <v>0</v>
      </c>
      <c r="AN87" s="55">
        <f t="shared" si="3"/>
        <v>7040</v>
      </c>
      <c r="AO87" s="68" t="s">
        <v>1193</v>
      </c>
    </row>
    <row r="88" spans="1:41" x14ac:dyDescent="0.5">
      <c r="A88" s="67">
        <v>85</v>
      </c>
      <c r="B88" s="77" t="s">
        <v>882</v>
      </c>
      <c r="C88" s="77" t="s">
        <v>883</v>
      </c>
      <c r="D88" s="78" t="s">
        <v>91</v>
      </c>
      <c r="E88" s="84" t="s">
        <v>1253</v>
      </c>
      <c r="F88" s="67" t="s">
        <v>1254</v>
      </c>
      <c r="G88" s="89">
        <v>2181</v>
      </c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4">
        <f t="shared" si="2"/>
        <v>0</v>
      </c>
      <c r="AN88" s="55">
        <f t="shared" si="3"/>
        <v>2181</v>
      </c>
      <c r="AO88" s="68"/>
    </row>
    <row r="89" spans="1:41" x14ac:dyDescent="0.5">
      <c r="A89" s="69">
        <v>86</v>
      </c>
      <c r="B89" s="77" t="s">
        <v>884</v>
      </c>
      <c r="C89" s="77" t="s">
        <v>885</v>
      </c>
      <c r="D89" s="78" t="s">
        <v>91</v>
      </c>
      <c r="E89" s="84" t="s">
        <v>1233</v>
      </c>
      <c r="F89" s="67" t="s">
        <v>1234</v>
      </c>
      <c r="G89" s="89">
        <v>1978</v>
      </c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4">
        <f t="shared" si="2"/>
        <v>0</v>
      </c>
      <c r="AN89" s="55">
        <f t="shared" si="3"/>
        <v>1978</v>
      </c>
      <c r="AO89" s="68"/>
    </row>
    <row r="90" spans="1:41" x14ac:dyDescent="0.5">
      <c r="A90" s="67">
        <v>87</v>
      </c>
      <c r="B90" s="77" t="s">
        <v>888</v>
      </c>
      <c r="C90" s="77" t="s">
        <v>889</v>
      </c>
      <c r="D90" s="78" t="s">
        <v>91</v>
      </c>
      <c r="E90" s="84" t="s">
        <v>1255</v>
      </c>
      <c r="F90" s="67" t="s">
        <v>1247</v>
      </c>
      <c r="G90" s="89">
        <v>1156</v>
      </c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4">
        <f t="shared" si="2"/>
        <v>0</v>
      </c>
      <c r="AN90" s="55">
        <f t="shared" si="3"/>
        <v>1156</v>
      </c>
      <c r="AO90" s="68"/>
    </row>
    <row r="91" spans="1:41" x14ac:dyDescent="0.5">
      <c r="A91" s="69">
        <v>88</v>
      </c>
      <c r="B91" s="77" t="s">
        <v>894</v>
      </c>
      <c r="C91" s="77" t="s">
        <v>895</v>
      </c>
      <c r="D91" s="78" t="s">
        <v>91</v>
      </c>
      <c r="E91" s="84" t="s">
        <v>1256</v>
      </c>
      <c r="F91" s="67" t="s">
        <v>1257</v>
      </c>
      <c r="G91" s="89">
        <v>178</v>
      </c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4">
        <f t="shared" si="2"/>
        <v>0</v>
      </c>
      <c r="AN91" s="55">
        <f t="shared" si="3"/>
        <v>178</v>
      </c>
      <c r="AO91" s="68"/>
    </row>
    <row r="92" spans="1:41" x14ac:dyDescent="0.5">
      <c r="A92" s="67">
        <v>89</v>
      </c>
      <c r="B92" s="77" t="s">
        <v>896</v>
      </c>
      <c r="C92" s="77" t="s">
        <v>897</v>
      </c>
      <c r="D92" s="78" t="s">
        <v>91</v>
      </c>
      <c r="E92" s="84" t="s">
        <v>1256</v>
      </c>
      <c r="F92" s="67" t="s">
        <v>1257</v>
      </c>
      <c r="G92" s="89">
        <v>576</v>
      </c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4">
        <f t="shared" si="2"/>
        <v>0</v>
      </c>
      <c r="AN92" s="55">
        <f t="shared" si="3"/>
        <v>576</v>
      </c>
      <c r="AO92" s="68"/>
    </row>
    <row r="93" spans="1:41" x14ac:dyDescent="0.5">
      <c r="A93" s="69">
        <v>90</v>
      </c>
      <c r="B93" s="77" t="s">
        <v>898</v>
      </c>
      <c r="C93" s="77" t="s">
        <v>899</v>
      </c>
      <c r="D93" s="78" t="s">
        <v>91</v>
      </c>
      <c r="E93" s="84" t="s">
        <v>1226</v>
      </c>
      <c r="F93" s="69" t="s">
        <v>1237</v>
      </c>
      <c r="G93" s="89">
        <v>4515</v>
      </c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4">
        <f t="shared" si="2"/>
        <v>0</v>
      </c>
      <c r="AN93" s="55">
        <f t="shared" si="3"/>
        <v>4515</v>
      </c>
      <c r="AO93" s="68"/>
    </row>
    <row r="94" spans="1:41" x14ac:dyDescent="0.5">
      <c r="A94" s="67">
        <v>91</v>
      </c>
      <c r="B94" s="77" t="s">
        <v>900</v>
      </c>
      <c r="C94" s="77" t="s">
        <v>901</v>
      </c>
      <c r="D94" s="78" t="s">
        <v>91</v>
      </c>
      <c r="E94" s="84" t="s">
        <v>1226</v>
      </c>
      <c r="F94" s="69" t="s">
        <v>1237</v>
      </c>
      <c r="G94" s="89">
        <v>0</v>
      </c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4">
        <f t="shared" si="2"/>
        <v>0</v>
      </c>
      <c r="AN94" s="55">
        <f t="shared" si="3"/>
        <v>0</v>
      </c>
      <c r="AO94" s="68"/>
    </row>
    <row r="95" spans="1:41" x14ac:dyDescent="0.5">
      <c r="A95" s="69">
        <v>92</v>
      </c>
      <c r="B95" s="77" t="s">
        <v>902</v>
      </c>
      <c r="C95" s="77" t="s">
        <v>903</v>
      </c>
      <c r="D95" s="78" t="s">
        <v>91</v>
      </c>
      <c r="E95" s="84" t="s">
        <v>1251</v>
      </c>
      <c r="F95" s="67" t="s">
        <v>1252</v>
      </c>
      <c r="G95" s="89">
        <v>198</v>
      </c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4">
        <f t="shared" si="2"/>
        <v>0</v>
      </c>
      <c r="AN95" s="55">
        <f t="shared" si="3"/>
        <v>198</v>
      </c>
      <c r="AO95" s="68"/>
    </row>
    <row r="96" spans="1:41" x14ac:dyDescent="0.5">
      <c r="A96" s="67">
        <v>93</v>
      </c>
      <c r="B96" s="77" t="s">
        <v>905</v>
      </c>
      <c r="C96" s="77" t="s">
        <v>906</v>
      </c>
      <c r="D96" s="78" t="s">
        <v>91</v>
      </c>
      <c r="E96" s="84" t="s">
        <v>1251</v>
      </c>
      <c r="F96" s="67" t="s">
        <v>1252</v>
      </c>
      <c r="G96" s="89">
        <v>113</v>
      </c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4">
        <f t="shared" si="2"/>
        <v>0</v>
      </c>
      <c r="AN96" s="55">
        <f t="shared" si="3"/>
        <v>113</v>
      </c>
      <c r="AO96" s="68"/>
    </row>
    <row r="97" spans="1:41" x14ac:dyDescent="0.5">
      <c r="A97" s="69">
        <v>94</v>
      </c>
      <c r="B97" s="77" t="s">
        <v>907</v>
      </c>
      <c r="C97" s="77" t="s">
        <v>908</v>
      </c>
      <c r="D97" s="78" t="s">
        <v>91</v>
      </c>
      <c r="E97" s="84" t="s">
        <v>1251</v>
      </c>
      <c r="F97" s="67" t="s">
        <v>1252</v>
      </c>
      <c r="G97" s="89">
        <v>12</v>
      </c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4">
        <f t="shared" si="2"/>
        <v>0</v>
      </c>
      <c r="AN97" s="55">
        <f t="shared" si="3"/>
        <v>12</v>
      </c>
      <c r="AO97" s="68"/>
    </row>
    <row r="98" spans="1:41" x14ac:dyDescent="0.5">
      <c r="A98" s="67">
        <v>95</v>
      </c>
      <c r="B98" s="77" t="s">
        <v>909</v>
      </c>
      <c r="C98" s="77" t="s">
        <v>910</v>
      </c>
      <c r="D98" s="78" t="s">
        <v>91</v>
      </c>
      <c r="E98" s="84" t="s">
        <v>1251</v>
      </c>
      <c r="F98" s="67" t="s">
        <v>1252</v>
      </c>
      <c r="G98" s="89">
        <v>220</v>
      </c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4">
        <f t="shared" si="2"/>
        <v>0</v>
      </c>
      <c r="AN98" s="55">
        <f t="shared" si="3"/>
        <v>220</v>
      </c>
      <c r="AO98" s="68"/>
    </row>
    <row r="99" spans="1:41" x14ac:dyDescent="0.5">
      <c r="A99" s="69">
        <v>96</v>
      </c>
      <c r="B99" s="77" t="s">
        <v>1097</v>
      </c>
      <c r="C99" s="77" t="s">
        <v>1098</v>
      </c>
      <c r="D99" s="78" t="s">
        <v>91</v>
      </c>
      <c r="E99" s="84" t="s">
        <v>1255</v>
      </c>
      <c r="F99" s="67" t="s">
        <v>1247</v>
      </c>
      <c r="G99" s="89">
        <v>3724</v>
      </c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4">
        <f t="shared" si="2"/>
        <v>0</v>
      </c>
      <c r="AN99" s="55">
        <f t="shared" si="3"/>
        <v>3724</v>
      </c>
      <c r="AO99" s="68"/>
    </row>
    <row r="100" spans="1:41" x14ac:dyDescent="0.5">
      <c r="A100" s="67">
        <v>97</v>
      </c>
      <c r="B100" s="80" t="s">
        <v>919</v>
      </c>
      <c r="C100" s="80" t="s">
        <v>920</v>
      </c>
      <c r="D100" s="81" t="s">
        <v>91</v>
      </c>
      <c r="E100" s="84" t="s">
        <v>1258</v>
      </c>
      <c r="F100" s="67" t="s">
        <v>1259</v>
      </c>
      <c r="G100" s="89">
        <v>12800</v>
      </c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4">
        <f t="shared" si="2"/>
        <v>0</v>
      </c>
      <c r="AN100" s="55">
        <f t="shared" si="3"/>
        <v>12800</v>
      </c>
      <c r="AO100" s="68"/>
    </row>
    <row r="101" spans="1:41" x14ac:dyDescent="0.5">
      <c r="A101" s="69">
        <v>98</v>
      </c>
      <c r="B101" s="77" t="s">
        <v>921</v>
      </c>
      <c r="C101" s="77" t="s">
        <v>922</v>
      </c>
      <c r="D101" s="78" t="s">
        <v>91</v>
      </c>
      <c r="E101" s="84" t="s">
        <v>1260</v>
      </c>
      <c r="F101" s="67" t="s">
        <v>1261</v>
      </c>
      <c r="G101" s="89">
        <v>9322</v>
      </c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4">
        <f t="shared" si="2"/>
        <v>0</v>
      </c>
      <c r="AN101" s="55">
        <f t="shared" si="3"/>
        <v>9322</v>
      </c>
      <c r="AO101" s="68"/>
    </row>
    <row r="102" spans="1:41" x14ac:dyDescent="0.5">
      <c r="A102" s="67">
        <v>99</v>
      </c>
      <c r="B102" s="77" t="s">
        <v>923</v>
      </c>
      <c r="C102" s="77" t="s">
        <v>924</v>
      </c>
      <c r="D102" s="78" t="s">
        <v>91</v>
      </c>
      <c r="E102" s="84" t="s">
        <v>1228</v>
      </c>
      <c r="F102" s="67" t="s">
        <v>1229</v>
      </c>
      <c r="G102" s="89">
        <v>7800</v>
      </c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4">
        <f t="shared" si="2"/>
        <v>0</v>
      </c>
      <c r="AN102" s="55">
        <f t="shared" si="3"/>
        <v>7800</v>
      </c>
      <c r="AO102" s="68"/>
    </row>
    <row r="103" spans="1:41" x14ac:dyDescent="0.5">
      <c r="A103" s="69">
        <v>100</v>
      </c>
      <c r="B103" s="82" t="s">
        <v>925</v>
      </c>
      <c r="C103" s="82" t="s">
        <v>926</v>
      </c>
      <c r="D103" s="78" t="s">
        <v>91</v>
      </c>
      <c r="E103" s="85" t="s">
        <v>1228</v>
      </c>
      <c r="F103" s="67" t="s">
        <v>1229</v>
      </c>
      <c r="G103" s="89">
        <v>4200</v>
      </c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4">
        <f t="shared" si="2"/>
        <v>0</v>
      </c>
      <c r="AN103" s="55">
        <f t="shared" si="3"/>
        <v>4200</v>
      </c>
      <c r="AO103" s="68"/>
    </row>
    <row r="104" spans="1:41" x14ac:dyDescent="0.5">
      <c r="A104" s="67">
        <v>101</v>
      </c>
      <c r="B104" s="82" t="s">
        <v>925</v>
      </c>
      <c r="C104" s="82" t="s">
        <v>927</v>
      </c>
      <c r="D104" s="78" t="s">
        <v>91</v>
      </c>
      <c r="E104" s="59"/>
      <c r="F104" s="67" t="s">
        <v>1229</v>
      </c>
      <c r="G104" s="89">
        <v>2400</v>
      </c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4">
        <f t="shared" si="2"/>
        <v>0</v>
      </c>
      <c r="AN104" s="55">
        <f t="shared" si="3"/>
        <v>2400</v>
      </c>
      <c r="AO104" s="68"/>
    </row>
    <row r="105" spans="1:41" x14ac:dyDescent="0.5">
      <c r="A105" s="69">
        <v>102</v>
      </c>
      <c r="B105" s="77" t="s">
        <v>928</v>
      </c>
      <c r="C105" s="77" t="s">
        <v>929</v>
      </c>
      <c r="D105" s="78" t="s">
        <v>91</v>
      </c>
      <c r="E105" s="84" t="s">
        <v>1228</v>
      </c>
      <c r="F105" s="67" t="s">
        <v>1229</v>
      </c>
      <c r="G105" s="89">
        <v>96</v>
      </c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4">
        <f t="shared" si="2"/>
        <v>0</v>
      </c>
      <c r="AN105" s="55">
        <f t="shared" si="3"/>
        <v>96</v>
      </c>
      <c r="AO105" s="68"/>
    </row>
    <row r="106" spans="1:41" x14ac:dyDescent="0.5">
      <c r="A106" s="67">
        <v>103</v>
      </c>
      <c r="B106" s="57" t="s">
        <v>930</v>
      </c>
      <c r="C106" s="57" t="s">
        <v>931</v>
      </c>
      <c r="D106" s="58" t="s">
        <v>91</v>
      </c>
      <c r="E106" s="59" t="s">
        <v>1202</v>
      </c>
      <c r="F106" s="67" t="s">
        <v>1192</v>
      </c>
      <c r="G106" s="89">
        <v>4782</v>
      </c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4">
        <f t="shared" si="2"/>
        <v>0</v>
      </c>
      <c r="AN106" s="55">
        <f t="shared" si="3"/>
        <v>4782</v>
      </c>
      <c r="AO106" s="59"/>
    </row>
    <row r="107" spans="1:41" x14ac:dyDescent="0.5">
      <c r="A107" s="69">
        <v>104</v>
      </c>
      <c r="B107" s="57" t="s">
        <v>932</v>
      </c>
      <c r="C107" s="57" t="s">
        <v>933</v>
      </c>
      <c r="D107" s="58" t="s">
        <v>91</v>
      </c>
      <c r="E107" s="59" t="s">
        <v>1202</v>
      </c>
      <c r="F107" s="67" t="s">
        <v>1192</v>
      </c>
      <c r="G107" s="89">
        <v>6800</v>
      </c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4">
        <f t="shared" si="2"/>
        <v>0</v>
      </c>
      <c r="AN107" s="55">
        <f t="shared" si="3"/>
        <v>6800</v>
      </c>
      <c r="AO107" s="59"/>
    </row>
    <row r="108" spans="1:41" x14ac:dyDescent="0.5">
      <c r="A108" s="67">
        <v>105</v>
      </c>
      <c r="B108" s="57" t="s">
        <v>934</v>
      </c>
      <c r="C108" s="57" t="s">
        <v>935</v>
      </c>
      <c r="D108" s="58" t="s">
        <v>91</v>
      </c>
      <c r="E108" s="59" t="s">
        <v>1202</v>
      </c>
      <c r="F108" s="67" t="s">
        <v>1192</v>
      </c>
      <c r="G108" s="89">
        <v>4400</v>
      </c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4">
        <f t="shared" si="2"/>
        <v>0</v>
      </c>
      <c r="AN108" s="55">
        <f t="shared" si="3"/>
        <v>4400</v>
      </c>
      <c r="AO108" s="59"/>
    </row>
    <row r="109" spans="1:41" x14ac:dyDescent="0.5">
      <c r="A109" s="69">
        <v>106</v>
      </c>
      <c r="B109" s="57" t="s">
        <v>936</v>
      </c>
      <c r="C109" s="57" t="s">
        <v>937</v>
      </c>
      <c r="D109" s="58" t="s">
        <v>91</v>
      </c>
      <c r="E109" s="59" t="s">
        <v>1202</v>
      </c>
      <c r="F109" s="67" t="s">
        <v>1192</v>
      </c>
      <c r="G109" s="89">
        <v>6200</v>
      </c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4">
        <f t="shared" si="2"/>
        <v>0</v>
      </c>
      <c r="AN109" s="55">
        <f>G109-AM109</f>
        <v>6200</v>
      </c>
      <c r="AO109" s="59"/>
    </row>
    <row r="110" spans="1:41" x14ac:dyDescent="0.5">
      <c r="A110" s="67">
        <v>107</v>
      </c>
      <c r="B110" s="57" t="s">
        <v>938</v>
      </c>
      <c r="C110" s="57" t="s">
        <v>939</v>
      </c>
      <c r="D110" s="58" t="s">
        <v>91</v>
      </c>
      <c r="E110" s="59" t="s">
        <v>1202</v>
      </c>
      <c r="F110" s="67" t="s">
        <v>1192</v>
      </c>
      <c r="G110" s="89">
        <v>1400</v>
      </c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4">
        <f t="shared" si="2"/>
        <v>0</v>
      </c>
      <c r="AN110" s="55">
        <f t="shared" si="3"/>
        <v>1400</v>
      </c>
      <c r="AO110" s="59"/>
    </row>
    <row r="111" spans="1:41" x14ac:dyDescent="0.5">
      <c r="A111" s="69">
        <v>108</v>
      </c>
      <c r="B111" s="57" t="s">
        <v>941</v>
      </c>
      <c r="C111" s="57" t="s">
        <v>942</v>
      </c>
      <c r="D111" s="58" t="s">
        <v>91</v>
      </c>
      <c r="E111" s="59" t="s">
        <v>1203</v>
      </c>
      <c r="F111" s="69" t="s">
        <v>1197</v>
      </c>
      <c r="G111" s="89">
        <v>3000</v>
      </c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4">
        <f t="shared" si="2"/>
        <v>0</v>
      </c>
      <c r="AN111" s="55">
        <f t="shared" si="3"/>
        <v>3000</v>
      </c>
      <c r="AO111" s="59"/>
    </row>
    <row r="112" spans="1:41" x14ac:dyDescent="0.5">
      <c r="A112" s="67">
        <v>109</v>
      </c>
      <c r="B112" s="57" t="s">
        <v>943</v>
      </c>
      <c r="C112" s="57" t="s">
        <v>944</v>
      </c>
      <c r="D112" s="58" t="s">
        <v>91</v>
      </c>
      <c r="E112" s="59" t="s">
        <v>1203</v>
      </c>
      <c r="F112" s="69" t="s">
        <v>1197</v>
      </c>
      <c r="G112" s="89">
        <v>4302</v>
      </c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4">
        <f t="shared" si="2"/>
        <v>0</v>
      </c>
      <c r="AN112" s="55">
        <f t="shared" si="3"/>
        <v>4302</v>
      </c>
      <c r="AO112" s="59"/>
    </row>
    <row r="113" spans="1:41" x14ac:dyDescent="0.5">
      <c r="A113" s="69">
        <v>110</v>
      </c>
      <c r="B113" s="57" t="s">
        <v>945</v>
      </c>
      <c r="C113" s="57" t="s">
        <v>946</v>
      </c>
      <c r="D113" s="58" t="s">
        <v>91</v>
      </c>
      <c r="E113" s="59" t="s">
        <v>1202</v>
      </c>
      <c r="F113" s="67" t="s">
        <v>1192</v>
      </c>
      <c r="G113" s="89">
        <v>10860</v>
      </c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4">
        <f t="shared" si="2"/>
        <v>0</v>
      </c>
      <c r="AN113" s="55">
        <f t="shared" si="3"/>
        <v>10860</v>
      </c>
      <c r="AO113" s="59"/>
    </row>
    <row r="114" spans="1:41" x14ac:dyDescent="0.5">
      <c r="A114" s="67">
        <v>111</v>
      </c>
      <c r="B114" s="57" t="s">
        <v>948</v>
      </c>
      <c r="C114" s="57" t="s">
        <v>949</v>
      </c>
      <c r="D114" s="58" t="s">
        <v>91</v>
      </c>
      <c r="E114" s="59" t="s">
        <v>1204</v>
      </c>
      <c r="F114" s="67" t="s">
        <v>1195</v>
      </c>
      <c r="G114" s="89">
        <v>3095</v>
      </c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4">
        <f t="shared" si="2"/>
        <v>0</v>
      </c>
      <c r="AN114" s="55">
        <f t="shared" si="3"/>
        <v>3095</v>
      </c>
      <c r="AO114" s="59"/>
    </row>
    <row r="115" spans="1:41" x14ac:dyDescent="0.5">
      <c r="A115" s="69">
        <v>112</v>
      </c>
      <c r="B115" s="57" t="s">
        <v>952</v>
      </c>
      <c r="C115" s="57" t="s">
        <v>953</v>
      </c>
      <c r="D115" s="58" t="s">
        <v>91</v>
      </c>
      <c r="E115" s="59" t="s">
        <v>1202</v>
      </c>
      <c r="F115" s="67" t="s">
        <v>1192</v>
      </c>
      <c r="G115" s="89">
        <v>28411</v>
      </c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4">
        <f t="shared" si="2"/>
        <v>0</v>
      </c>
      <c r="AN115" s="55">
        <f t="shared" si="3"/>
        <v>28411</v>
      </c>
      <c r="AO115" s="59"/>
    </row>
    <row r="116" spans="1:41" x14ac:dyDescent="0.5">
      <c r="A116" s="67">
        <v>113</v>
      </c>
      <c r="B116" s="77" t="s">
        <v>961</v>
      </c>
      <c r="C116" s="77" t="s">
        <v>962</v>
      </c>
      <c r="D116" s="78" t="s">
        <v>91</v>
      </c>
      <c r="E116" s="84" t="s">
        <v>1262</v>
      </c>
      <c r="F116" s="67" t="s">
        <v>1236</v>
      </c>
      <c r="G116" s="89">
        <v>40</v>
      </c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4">
        <f t="shared" si="2"/>
        <v>0</v>
      </c>
      <c r="AN116" s="55">
        <f t="shared" si="3"/>
        <v>40</v>
      </c>
      <c r="AO116" s="59"/>
    </row>
    <row r="117" spans="1:41" x14ac:dyDescent="0.5">
      <c r="A117" s="69">
        <v>114</v>
      </c>
      <c r="B117" s="57" t="s">
        <v>965</v>
      </c>
      <c r="C117" s="57" t="s">
        <v>966</v>
      </c>
      <c r="D117" s="58" t="s">
        <v>91</v>
      </c>
      <c r="E117" s="59" t="s">
        <v>1204</v>
      </c>
      <c r="F117" s="67" t="s">
        <v>1195</v>
      </c>
      <c r="G117" s="89">
        <v>29600</v>
      </c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4">
        <f t="shared" si="2"/>
        <v>0</v>
      </c>
      <c r="AN117" s="55">
        <f t="shared" si="3"/>
        <v>29600</v>
      </c>
      <c r="AO117" s="59"/>
    </row>
    <row r="118" spans="1:41" x14ac:dyDescent="0.5">
      <c r="A118" s="67">
        <v>115</v>
      </c>
      <c r="B118" s="57" t="s">
        <v>967</v>
      </c>
      <c r="C118" s="57" t="s">
        <v>968</v>
      </c>
      <c r="D118" s="58" t="s">
        <v>91</v>
      </c>
      <c r="E118" s="59" t="s">
        <v>1204</v>
      </c>
      <c r="F118" s="67" t="s">
        <v>1195</v>
      </c>
      <c r="G118" s="89">
        <v>59103</v>
      </c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4">
        <f t="shared" si="2"/>
        <v>0</v>
      </c>
      <c r="AN118" s="55">
        <f t="shared" si="3"/>
        <v>59103</v>
      </c>
      <c r="AO118" s="59"/>
    </row>
    <row r="119" spans="1:41" x14ac:dyDescent="0.5">
      <c r="A119" s="69">
        <v>116</v>
      </c>
      <c r="B119" s="57" t="s">
        <v>969</v>
      </c>
      <c r="C119" s="57" t="s">
        <v>970</v>
      </c>
      <c r="D119" s="58" t="s">
        <v>91</v>
      </c>
      <c r="E119" s="59" t="s">
        <v>1204</v>
      </c>
      <c r="F119" s="67" t="s">
        <v>1195</v>
      </c>
      <c r="G119" s="89">
        <v>45070</v>
      </c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4">
        <f t="shared" si="2"/>
        <v>0</v>
      </c>
      <c r="AN119" s="55">
        <f t="shared" si="3"/>
        <v>45070</v>
      </c>
      <c r="AO119" s="59"/>
    </row>
    <row r="120" spans="1:41" x14ac:dyDescent="0.5">
      <c r="A120" s="67">
        <v>117</v>
      </c>
      <c r="B120" s="77" t="s">
        <v>975</v>
      </c>
      <c r="C120" s="77" t="s">
        <v>976</v>
      </c>
      <c r="D120" s="78" t="s">
        <v>91</v>
      </c>
      <c r="E120" s="84" t="s">
        <v>1228</v>
      </c>
      <c r="F120" s="67" t="s">
        <v>1229</v>
      </c>
      <c r="G120" s="89">
        <v>588</v>
      </c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4">
        <f t="shared" si="2"/>
        <v>0</v>
      </c>
      <c r="AN120" s="55">
        <f t="shared" si="3"/>
        <v>588</v>
      </c>
      <c r="AO120" s="59"/>
    </row>
    <row r="121" spans="1:41" x14ac:dyDescent="0.5">
      <c r="A121" s="69">
        <v>118</v>
      </c>
      <c r="B121" s="77" t="s">
        <v>981</v>
      </c>
      <c r="C121" s="77" t="s">
        <v>982</v>
      </c>
      <c r="D121" s="78" t="s">
        <v>91</v>
      </c>
      <c r="E121" s="84" t="s">
        <v>1240</v>
      </c>
      <c r="F121" s="67" t="s">
        <v>1241</v>
      </c>
      <c r="G121" s="89">
        <v>39600</v>
      </c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4">
        <f t="shared" si="2"/>
        <v>0</v>
      </c>
      <c r="AN121" s="55">
        <f t="shared" si="3"/>
        <v>39600</v>
      </c>
      <c r="AO121" s="59"/>
    </row>
    <row r="122" spans="1:41" x14ac:dyDescent="0.5">
      <c r="A122" s="67">
        <v>119</v>
      </c>
      <c r="B122" s="77" t="s">
        <v>983</v>
      </c>
      <c r="C122" s="77" t="s">
        <v>984</v>
      </c>
      <c r="D122" s="78" t="s">
        <v>91</v>
      </c>
      <c r="E122" s="86" t="s">
        <v>1255</v>
      </c>
      <c r="F122" s="67" t="s">
        <v>1247</v>
      </c>
      <c r="G122" s="89">
        <v>2144</v>
      </c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4">
        <f t="shared" si="2"/>
        <v>0</v>
      </c>
      <c r="AN122" s="55">
        <f t="shared" si="3"/>
        <v>2144</v>
      </c>
      <c r="AO122" s="59"/>
    </row>
    <row r="123" spans="1:41" x14ac:dyDescent="0.5">
      <c r="A123" s="69">
        <v>120</v>
      </c>
      <c r="B123" s="77" t="s">
        <v>985</v>
      </c>
      <c r="C123" s="77" t="s">
        <v>986</v>
      </c>
      <c r="D123" s="78" t="s">
        <v>91</v>
      </c>
      <c r="E123" s="86" t="s">
        <v>1238</v>
      </c>
      <c r="F123" s="69" t="s">
        <v>1239</v>
      </c>
      <c r="G123" s="89">
        <v>2382</v>
      </c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4">
        <f t="shared" si="2"/>
        <v>0</v>
      </c>
      <c r="AN123" s="55">
        <f t="shared" si="3"/>
        <v>2382</v>
      </c>
      <c r="AO123" s="59"/>
    </row>
    <row r="124" spans="1:41" x14ac:dyDescent="0.5">
      <c r="A124" s="67">
        <v>121</v>
      </c>
      <c r="B124" s="77" t="s">
        <v>987</v>
      </c>
      <c r="C124" s="77" t="s">
        <v>988</v>
      </c>
      <c r="D124" s="78" t="s">
        <v>91</v>
      </c>
      <c r="E124" s="86" t="s">
        <v>1255</v>
      </c>
      <c r="F124" s="67" t="s">
        <v>1247</v>
      </c>
      <c r="G124" s="89">
        <v>1908</v>
      </c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4">
        <f t="shared" si="2"/>
        <v>0</v>
      </c>
      <c r="AN124" s="55">
        <f t="shared" si="3"/>
        <v>1908</v>
      </c>
      <c r="AO124" s="59"/>
    </row>
    <row r="125" spans="1:41" x14ac:dyDescent="0.5">
      <c r="A125" s="69">
        <v>122</v>
      </c>
      <c r="B125" s="77" t="s">
        <v>989</v>
      </c>
      <c r="C125" s="77" t="s">
        <v>990</v>
      </c>
      <c r="D125" s="78" t="s">
        <v>91</v>
      </c>
      <c r="E125" s="86" t="s">
        <v>1258</v>
      </c>
      <c r="F125" s="72" t="s">
        <v>1259</v>
      </c>
      <c r="G125" s="89">
        <v>1680</v>
      </c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4">
        <f t="shared" si="2"/>
        <v>0</v>
      </c>
      <c r="AN125" s="55">
        <f t="shared" si="3"/>
        <v>1680</v>
      </c>
      <c r="AO125" s="59"/>
    </row>
    <row r="126" spans="1:41" x14ac:dyDescent="0.5">
      <c r="A126" s="67">
        <v>123</v>
      </c>
      <c r="B126" s="77" t="s">
        <v>991</v>
      </c>
      <c r="C126" s="77" t="s">
        <v>992</v>
      </c>
      <c r="D126" s="78" t="s">
        <v>91</v>
      </c>
      <c r="E126" s="86" t="s">
        <v>1226</v>
      </c>
      <c r="F126" s="69" t="s">
        <v>1237</v>
      </c>
      <c r="G126" s="89">
        <v>588</v>
      </c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4">
        <f t="shared" si="2"/>
        <v>0</v>
      </c>
      <c r="AN126" s="55">
        <f t="shared" si="3"/>
        <v>588</v>
      </c>
      <c r="AO126" s="59"/>
    </row>
    <row r="127" spans="1:41" x14ac:dyDescent="0.5">
      <c r="A127" s="69">
        <v>124</v>
      </c>
      <c r="B127" s="77" t="s">
        <v>993</v>
      </c>
      <c r="C127" s="77" t="s">
        <v>994</v>
      </c>
      <c r="D127" s="78" t="s">
        <v>91</v>
      </c>
      <c r="E127" s="86" t="s">
        <v>1233</v>
      </c>
      <c r="F127" s="67" t="s">
        <v>1234</v>
      </c>
      <c r="G127" s="89">
        <v>1290</v>
      </c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4">
        <f t="shared" si="2"/>
        <v>0</v>
      </c>
      <c r="AN127" s="55">
        <f t="shared" si="3"/>
        <v>1290</v>
      </c>
      <c r="AO127" s="59"/>
    </row>
    <row r="128" spans="1:41" x14ac:dyDescent="0.5">
      <c r="A128" s="69"/>
      <c r="B128" s="10"/>
      <c r="C128" s="10"/>
      <c r="D128" s="58"/>
      <c r="E128" s="70"/>
      <c r="F128" s="72"/>
      <c r="G128" s="90"/>
      <c r="H128" s="59"/>
      <c r="I128" s="59"/>
      <c r="J128" s="73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4"/>
      <c r="AN128" s="55"/>
      <c r="AO128" s="59"/>
    </row>
    <row r="129" spans="1:41" x14ac:dyDescent="0.5">
      <c r="A129" s="69"/>
      <c r="B129" s="10"/>
      <c r="C129" s="10"/>
      <c r="D129" s="58"/>
      <c r="E129" s="70"/>
      <c r="F129" s="72"/>
      <c r="G129" s="90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4"/>
      <c r="AN129" s="55"/>
      <c r="AO129" s="59"/>
    </row>
    <row r="130" spans="1:41" x14ac:dyDescent="0.5">
      <c r="AN130" s="91"/>
    </row>
  </sheetData>
  <autoFilter ref="A3:AX127" xr:uid="{67F8D52D-9616-4910-A0B4-38FC7B743F31}"/>
  <mergeCells count="1">
    <mergeCell ref="A1:G2"/>
  </mergeCells>
  <pageMargins left="0" right="0" top="0" bottom="0" header="0" footer="0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13</vt:i4>
      </vt:variant>
      <vt:variant>
        <vt:lpstr>ช่วงที่มีชื่อ</vt:lpstr>
      </vt:variant>
      <vt:variant>
        <vt:i4>25</vt:i4>
      </vt:variant>
    </vt:vector>
  </HeadingPairs>
  <TitlesOfParts>
    <vt:vector size="38" baseType="lpstr">
      <vt:lpstr>รับ-จ่าย ประจำวัน</vt:lpstr>
      <vt:lpstr>เตรียมส่วนผสม</vt:lpstr>
      <vt:lpstr>กวนไส้</vt:lpstr>
      <vt:lpstr>ผลิต1</vt:lpstr>
      <vt:lpstr>ผลิต2</vt:lpstr>
      <vt:lpstr>วางแผนBC,CJ</vt:lpstr>
      <vt:lpstr>เส้นแต่งหน้าขนมปัง</vt:lpstr>
      <vt:lpstr>เส้นแต่งหน้าขนมเค้ก</vt:lpstr>
      <vt:lpstr>แพ็ค</vt:lpstr>
      <vt:lpstr>FG,ออนไล,คัดแยก</vt:lpstr>
      <vt:lpstr>RD</vt:lpstr>
      <vt:lpstr>ธุรการ</vt:lpstr>
      <vt:lpstr>สินค้า DS</vt:lpstr>
      <vt:lpstr>'FG,ออนไล,คัดแยก'!Print_Area</vt:lpstr>
      <vt:lpstr>RD!Print_Area</vt:lpstr>
      <vt:lpstr>กวนไส้!Print_Area</vt:lpstr>
      <vt:lpstr>เตรียมส่วนผสม!Print_Area</vt:lpstr>
      <vt:lpstr>ธุรการ!Print_Area</vt:lpstr>
      <vt:lpstr>ผลิต1!Print_Area</vt:lpstr>
      <vt:lpstr>ผลิต2!Print_Area</vt:lpstr>
      <vt:lpstr>แพ็ค!Print_Area</vt:lpstr>
      <vt:lpstr>'รับ-จ่าย ประจำวัน'!Print_Area</vt:lpstr>
      <vt:lpstr>'วางแผนBC,CJ'!Print_Area</vt:lpstr>
      <vt:lpstr>เส้นแต่งหน้าขนมเค้ก!Print_Area</vt:lpstr>
      <vt:lpstr>เส้นแต่งหน้าขนมปัง!Print_Area</vt:lpstr>
      <vt:lpstr>'FG,ออนไล,คัดแยก'!Print_Titles</vt:lpstr>
      <vt:lpstr>RD!Print_Titles</vt:lpstr>
      <vt:lpstr>กวนไส้!Print_Titles</vt:lpstr>
      <vt:lpstr>เตรียมส่วนผสม!Print_Titles</vt:lpstr>
      <vt:lpstr>ธุรการ!Print_Titles</vt:lpstr>
      <vt:lpstr>ผลิต1!Print_Titles</vt:lpstr>
      <vt:lpstr>ผลิต2!Print_Titles</vt:lpstr>
      <vt:lpstr>แพ็ค!Print_Titles</vt:lpstr>
      <vt:lpstr>'รับ-จ่าย ประจำวัน'!Print_Titles</vt:lpstr>
      <vt:lpstr>'วางแผนBC,CJ'!Print_Titles</vt:lpstr>
      <vt:lpstr>'สินค้า DS'!Print_Titles</vt:lpstr>
      <vt:lpstr>เส้นแต่งหน้าขนมเค้ก!Print_Titles</vt:lpstr>
      <vt:lpstr>เส้นแต่งหน้าขนมปัง!Print_Titles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Adminstrator</dc:creator>
  <cp:lastModifiedBy>Jirapon</cp:lastModifiedBy>
  <cp:lastPrinted>2026-06-29T01:11:37Z</cp:lastPrinted>
  <dcterms:created xsi:type="dcterms:W3CDTF">2024-02-01T01:05:57Z</dcterms:created>
  <dcterms:modified xsi:type="dcterms:W3CDTF">2026-06-30T11:32:36Z</dcterms:modified>
</cp:coreProperties>
</file>